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mc:AlternateContent xmlns:mc="http://schemas.openxmlformats.org/markup-compatibility/2006">
    <mc:Choice Requires="x15">
      <x15ac:absPath xmlns:x15ac="http://schemas.microsoft.com/office/spreadsheetml/2010/11/ac" url="C:\Users\bewni\Desktop\"/>
    </mc:Choice>
  </mc:AlternateContent>
  <xr:revisionPtr revIDLastSave="0" documentId="13_ncr:1_{C2EB59CE-A25F-4A03-B42B-CC591D61ECC6}" xr6:coauthVersionLast="45" xr6:coauthVersionMax="45" xr10:uidLastSave="{00000000-0000-0000-0000-000000000000}"/>
  <bookViews>
    <workbookView xWindow="-96" yWindow="-96" windowWidth="23232" windowHeight="12552" tabRatio="758" xr2:uid="{00000000-000D-0000-FFFF-FFFF00000000}"/>
  </bookViews>
  <sheets>
    <sheet name="Webb Economic Analysis Toolkit" sheetId="41" r:id="rId1"/>
    <sheet name="ChalcasGraph" sheetId="35" r:id="rId2"/>
    <sheet name="Forecaster Rankings Summary" sheetId="40" r:id="rId3"/>
    <sheet name="Forecast Rankings Data" sheetId="39" r:id="rId4"/>
    <sheet name="Forecast Data" sheetId="1" state="veryHidden" r:id="rId5"/>
    <sheet name="Data Matrix" sheetId="5" state="veryHidden" r:id="rId6"/>
    <sheet name="Definitions" sheetId="3" state="veryHidden" r:id="rId7"/>
    <sheet name="FRED Rates Data" sheetId="4" r:id="rId8"/>
    <sheet name="FRED USRECM Data" sheetId="9" r:id="rId9"/>
    <sheet name="FRED GDPC96 Data" sheetId="13" r:id="rId10"/>
    <sheet name="FRED CPIAUCNS Data" sheetId="17" r:id="rId11"/>
    <sheet name="FRED Econ Data" sheetId="25" r:id="rId12"/>
  </sheets>
  <definedNames>
    <definedName name="_xlnm._FilterDatabase" localSheetId="4" hidden="1">'Forecast Data'!$A$1:$CY$6074</definedName>
    <definedName name="DataMatrix_AllData">OFFSET('Data Matrix'!$B$8,0,0,COUNT('Data Matrix'!$A:$A),COUNTA('Data Matrix'!$7:$7)-1)</definedName>
    <definedName name="DataMatrix_Dates">OFFSET('Data Matrix'!$A$8,0,0,COUNT('Data Matrix'!$A:$A),1)</definedName>
    <definedName name="DataMatrix_Items">OFFSET('Data Matrix'!$B$7,0,0,1,COUNTA('Data Matrix'!$7:$7)-1)</definedName>
    <definedName name="DataMatrixEndDate">'Data Matrix'!$B$2</definedName>
    <definedName name="DataMatrixFrequency">'Data Matrix'!$B$3</definedName>
    <definedName name="DataMatrixStartDate">'Data Matrix'!$B$1</definedName>
    <definedName name="EconGraph1_Data">OFFSET(ChalcasGraph!$A$42,0,0,COUNT(ChalcasGraph!$A:$A)-2,COUNTA(ChalcasGraph!$42:$42))</definedName>
    <definedName name="EconGraph1_DataLabels1">OFFSET(ChalcasGraph!$I$43,0,0,COUNT(ChalcasGraph!$A:$A)-3,1)</definedName>
    <definedName name="EconGraph1_DataLabels2">OFFSET(ChalcasGraph!$J$43,0,0,COUNT(ChalcasGraph!$A:$A)-3,1)</definedName>
    <definedName name="EconGraph1_DataLabels3">OFFSET(ChalcasGraph!$K$43,0,0,COUNT(ChalcasGraph!$A:$A)-3,1)</definedName>
    <definedName name="EconGraph1_DataLabels4">OFFSET(ChalcasGraph!$L$43,0,0,COUNT(ChalcasGraph!$A:$A)-3,1)</definedName>
    <definedName name="EconGraph1_DataLabels5">OFFSET(ChalcasGraph!$M$43,0,0,COUNT(ChalcasGraph!$A:$A)-3,1)</definedName>
    <definedName name="EconGraph1_Dates">OFFSET(ChalcasGraph!$A$43,0,0,COUNT(ChalcasGraph!$A:$A)-3,1)</definedName>
    <definedName name="EconGraph1_Item1">OFFSET(ChalcasGraph!$B$43,0,0,COUNT(ChalcasGraph!$A:$A)-3,1)</definedName>
    <definedName name="EconGraph1_Item2">OFFSET(ChalcasGraph!$C$43,0,0,COUNT(ChalcasGraph!$A:$A)-3,1)</definedName>
    <definedName name="EconGraph1_Item3">OFFSET(ChalcasGraph!$D$43,0,0,COUNT(ChalcasGraph!$A:$A)-3,1)</definedName>
    <definedName name="EconGraph1_Item4">OFFSET(ChalcasGraph!$E$43,0,0,COUNT(ChalcasGraph!$A:$A)-3,1)</definedName>
    <definedName name="EconGraph1_Item5">OFFSET(ChalcasGraph!$F$43,0,0,COUNT(ChalcasGraph!$A:$A)-3,1)</definedName>
    <definedName name="EconGraph1_Item6">OFFSET(ChalcasGraph!$H$43,0,0,COUNT(ChalcasGraph!$A:$A)-3,1)</definedName>
    <definedName name="EconGraph1_Item7">OFFSET(ChalcasGraph!$G$43,0,0,COUNT(ChalcasGraph!$A:$A)-3,1)</definedName>
    <definedName name="ForecastData_ForecastData">OFFSET('Forecast Data'!$L$2,0,0,COUNTA('Forecast Data'!$A:$A)-1,COUNTA('Forecast Data'!$1:$1)-11)</definedName>
    <definedName name="ForecastData_ForecastDates">OFFSET('Forecast Data'!$L$1,0,0,1,COUNTA('Forecast Data'!$1:$1)-11)</definedName>
    <definedName name="ForecastData_ForecasterReferenceKeys">OFFSET('Forecast Data'!$I$2,0,0,COUNTA('Forecast Data'!$A:$A)-1,1)</definedName>
    <definedName name="ForecastData_ForecastFirms">OFFSET('Forecast Data'!$A$2,0,0,COUNTA('Forecast Data'!$A:$A)-1,1)</definedName>
    <definedName name="ForecastData_ForecastItems">OFFSET('Forecast Data'!$D$2,0,0,COUNTA('Forecast Data'!$A:$A)-1,1)</definedName>
    <definedName name="ForecastData_ForecastSurveyDateKeys">OFFSET('Forecast Data'!$E$2,0,0,COUNTA('Forecast Data'!$A:$A)-1,1)</definedName>
    <definedName name="ForecastData_ForecastSurveyDatesCount">OFFSET('Forecast Data'!$F$2,0,0,COUNTA('Forecast Data'!$A:$A)-1,1)</definedName>
    <definedName name="ForecastData_Groups">OFFSET('Forecast Data'!$C$2,0,0,COUNTA('Forecast Data'!$A:$A)-1,1)</definedName>
    <definedName name="ForecastData_ReferenceKeys">OFFSET('Forecast Data'!$J$2,0,0,COUNTA('Forecast Data'!$A:$A)-1,1)</definedName>
    <definedName name="ForecastData_SurveyDateKeys">OFFSET('Forecast Data'!$H$2,0,0,COUNTA('Forecast Data'!$A:$A)-1,1)</definedName>
    <definedName name="ForecastDataFirmStart">'Forecast Data'!$A$2</definedName>
    <definedName name="ForecastDataStart">'Forecast Data'!$L$2</definedName>
    <definedName name="ForecasterFinalRanks">OFFSET('Forecast Rankings Data'!$D$5,0,0,ForecasterRankCount1,1)</definedName>
    <definedName name="ForecasterRankAverages">OFFSET('Forecast Rankings Data'!$E$5,0,0,ForecasterRankCount1,1)</definedName>
    <definedName name="ForecasterRankCount1">'Forecast Rankings Data'!$B$3</definedName>
    <definedName name="ForecasterRankCount2">'Forecast Rankings Data'!$K$3</definedName>
    <definedName name="ForecasterRankCount3">'Forecast Rankings Data'!$S$3</definedName>
    <definedName name="ForecasterRankCount4">'Forecast Rankings Data'!$AA$3</definedName>
    <definedName name="ForecasterRankCount5">'Forecast Rankings Data'!$AI$3</definedName>
    <definedName name="ForecasterRankDifference1">OFFSET('Forecast Rankings Data'!$H$5,0,0,ForecasterRankCount1,1)</definedName>
    <definedName name="ForecasterRankDifference2">OFFSET('Forecast Rankings Data'!$P$5,0,0,ForecasterRankCount2,1)</definedName>
    <definedName name="ForecasterRankDifference3">OFFSET('Forecast Rankings Data'!$X$5,0,0,ForecasterRankCount3,1)</definedName>
    <definedName name="ForecasterRankDifference4">OFFSET('Forecast Rankings Data'!$AF$5,0,0,ForecasterRankCount4,1)</definedName>
    <definedName name="ForecasterRankDifference5">OFFSET('Forecast Rankings Data'!$AN$5,0,0,ForecasterRankCount5,1)</definedName>
    <definedName name="ForecasterRankGroup1">OFFSET('Forecast Rankings Data'!$B$5,0,0,ForecasterRankCount1,1)</definedName>
    <definedName name="ForecasterRankGroup2">OFFSET('Forecast Rankings Data'!$K$5,0,0,ForecasterRankCount2,1)</definedName>
    <definedName name="ForecasterRankGroup3">OFFSET('Forecast Rankings Data'!$S$5,0,0,ForecasterRankCount3,1)</definedName>
    <definedName name="ForecasterRankGroup4">OFFSET('Forecast Rankings Data'!$AA$5,0,0,ForecasterRankCount4,1)</definedName>
    <definedName name="ForecasterRankGroup5">OFFSET('Forecast Rankings Data'!$AI$5,0,0,ForecasterRankCount5,1)</definedName>
    <definedName name="ForecasterRanksGroup1">OFFSET('Forecast Rankings Data'!$I$5,0,0,ForecasterRankCount1,1)</definedName>
    <definedName name="ForecasterRanksGroup2">OFFSET('Forecast Rankings Data'!$Q$5,0,0,ForecasterRankCount2,1)</definedName>
    <definedName name="ForecasterRanksGroup3">OFFSET('Forecast Rankings Data'!$Y$5,0,0,ForecasterRankCount3,1)</definedName>
    <definedName name="ForecasterRanksGroup4">OFFSET('Forecast Rankings Data'!$AG$5,0,0,ForecasterRankCount4,1)</definedName>
    <definedName name="ForecasterRanksGroup5">OFFSET('Forecast Rankings Data'!$AO$5,0,0,ForecasterRankCount5,1)</definedName>
    <definedName name="ForecastRankForecastDate1">'Forecast Rankings Data'!$G$3</definedName>
    <definedName name="ForecastRankForecastDate2">'Forecast Rankings Data'!$O$3</definedName>
    <definedName name="ForecastRankForecastDate3">'Forecast Rankings Data'!$W$3</definedName>
    <definedName name="ForecastRankForecastDate4">'Forecast Rankings Data'!$AE$3</definedName>
    <definedName name="ForecastRankForecastDate5">'Forecast Rankings Data'!$AM$3</definedName>
    <definedName name="ForecastRankGroup">'Forecast Rankings Data'!$B$1</definedName>
    <definedName name="ForecastRankItem1">'Forecast Rankings Data'!$I$3</definedName>
    <definedName name="ForecastRankItem2">'Forecast Rankings Data'!$Q$3</definedName>
    <definedName name="ForecastRankItem3">'Forecast Rankings Data'!$Y$3</definedName>
    <definedName name="ForecastRankItem4">'Forecast Rankings Data'!$AG$3</definedName>
    <definedName name="ForecastRankItem5">'Forecast Rankings Data'!$AO$3</definedName>
    <definedName name="ForecastRankMasterForecastDate">'Forecast Rankings Data'!$F$1</definedName>
    <definedName name="ForecastRankMasterSurveyDate">'Forecast Rankings Data'!$E$1</definedName>
    <definedName name="ForecastRankSurveyDate1">'Forecast Rankings Data'!$E$3</definedName>
    <definedName name="ForecastRankSurveyDate2">'Forecast Rankings Data'!$M$3</definedName>
    <definedName name="ForecastRankSurveyDate3">'Forecast Rankings Data'!$U$3</definedName>
    <definedName name="ForecastRankSurveyDate4">'Forecast Rankings Data'!$AC$3</definedName>
    <definedName name="ForecastRankSurveyDate5">'Forecast Rankings Data'!$AK$3</definedName>
    <definedName name="ForecastSummaryItem">#REF!</definedName>
    <definedName name="FredCPI_BegDates">OFFSET('FRED CPIAUCNS Data'!$A$8,0,0,COUNTA('FRED CPIAUCNS Data'!$A:$A)-7,1)</definedName>
    <definedName name="FredCPI_Data">OFFSET('FRED CPIAUCNS Data'!$B$8,0,0,COUNTA('FRED CPIAUCNS Data'!$A:$A)-7,1)</definedName>
    <definedName name="FredCPI_EndDates">OFFSET('FRED CPIAUCNS Data'!$C$8,0,0,COUNTA('FRED CPIAUCNS Data'!$A:$A)-7,1)</definedName>
    <definedName name="FredCPI_YoY">OFFSET('FRED CPIAUCNS Data'!$D$8,0,0,COUNTA('FRED CPIAUCNS Data'!$A:$A)-7,1)</definedName>
    <definedName name="FredEcon_AllData">OFFSET('FRED Econ Data'!$B$7,0,0,COUNTA('FRED Econ Data'!$A:$A)-5,COUNTA('FRED Econ Data'!$1:$1)-1)</definedName>
    <definedName name="FredEcon_BegDates">OFFSET('FRED Econ Data'!$A$7,0,0,COUNTA('FRED Econ Data'!$A:$A)-5,1)</definedName>
    <definedName name="FredEcon_EndDates">OFFSET('FRED Econ Data'!$G$7,0,0,COUNTA('FRED Econ Data'!$A:$A)-5,1)</definedName>
    <definedName name="FredEcon_IDs">OFFSET('FRED Econ Data'!$B$1,0,0,1,COUNTA('FRED Econ Data'!$1:$1)-1)</definedName>
    <definedName name="FredGDP_BegDates">OFFSET('FRED GDPC96 Data'!$A$8,0,0,COUNTA('FRED GDPC96 Data'!$A:$A)-7,1)</definedName>
    <definedName name="FredGDP_Dollars">OFFSET('FRED GDPC96 Data'!$B$8,0,0,COUNTA('FRED GDPC96 Data'!$A:$A)-7,1)</definedName>
    <definedName name="FredGDP_EndDates">OFFSET('FRED GDPC96 Data'!$C$8,0,0,COUNTA('FRED GDPC96 Data'!$A:$A)-7,1)</definedName>
    <definedName name="FredGDP_QoQSAAR">OFFSET('FRED GDPC96 Data'!$D$8,0,0,COUNTA('FRED GDPC96 Data'!$A:$A)-7,1)</definedName>
    <definedName name="FredRatesData_AllData">OFFSET('FRED Rates Data'!$B$7,0,0,COUNTA('FRED Rates Data'!$A:$A)-5,COUNTA('FRED Rates Data'!$1:$1)-1)</definedName>
    <definedName name="FredRatesData_Dates">OFFSET('FRED Rates Data'!$A$7,0,0,COUNTA('FRED Rates Data'!$A:$A)-5,1)</definedName>
    <definedName name="FredRatesData_IDs">OFFSET('FRED Rates Data'!$B$1,0,0,1,COUNTA('FRED Rates Data'!$1:$1)-1)</definedName>
    <definedName name="FredRecession_BegDates">OFFSET('FRED USRECM Data'!$A$8,0,0,COUNTA('FRED USRECM Data'!$A:$A)-7,1)</definedName>
    <definedName name="FredRecession_Data">OFFSET('FRED USRECM Data'!$B$8,0,0,COUNTA('FRED USRECM Data'!$A:$A)-7,1)</definedName>
    <definedName name="FredRecession_EndDates">OFFSET('FRED USRECM Data'!$C$8,0,0,COUNTA('FRED USRECM Data'!$A:$A)-7,1)</definedName>
    <definedName name="List_AnonymousDefinitions">OFFSET(Definitions!$J$2,0,0,COUNTA(Definitions!$J:$J)-1,1)</definedName>
    <definedName name="List_AnonymousForecasters">OFFSET(Definitions!$I$2,0,0,COUNTA(Definitions!$I:$I)-1,1)</definedName>
    <definedName name="List_FirmNamesAlpha">OFFSET(Definitions!$E$2,0,0,COUNTA(Definitions!$E:$E)-1,1)</definedName>
    <definedName name="List_FirmNamesOmega">OFFSET(Definitions!$G$2,0,0,COUNTA(Definitions!$G:$G)-1,1)</definedName>
    <definedName name="List_ForecastDates">OFFSET(Definitions!$C$2,0,0,COUNTA(Definitions!$C:$C)-1,1)</definedName>
    <definedName name="List_ForecastItems">OFFSET(Definitions!$D$2,0,0,COUNTA(Definitions!$D:$D)-1,1)</definedName>
    <definedName name="List_IndividualForecasters">OFFSET(Definitions!$H$2,0,0,COUNTA(Definitions!$H:$H)-1,1)</definedName>
    <definedName name="List_SurveyDates">OFFSET(Definitions!$A$2,0,0,COUNTA(Definitions!$A:$A)-1,1)</definedName>
    <definedName name="List_SurveyGroups">OFFSET(Definitions!$B$2,0,0,COUNTA(Definitions!$B:$B)-1,1)</definedName>
    <definedName name="MaxEconDataDate">ChalcasGraph!$B$40</definedName>
    <definedName name="OverallRankCount">OFFSET('Forecaster Rankings Summary'!$B$3,0,0,COUNT('Forecaster Rankings Summary'!$B:$B),1)</definedName>
    <definedName name="OverallRankPrintArea">OFFSET('Forecaster Rankings Summary'!$B$1,0,0,COUNT(OverallRankCount)+2,COUNTA('Forecaster Rankings Summary'!$2:$2))</definedName>
    <definedName name="OverallRankStartRow">'Forecaster Rankings Summary'!$B$3</definedName>
    <definedName name="_xlnm.Print_Area" localSheetId="1">ChalcasGraph!$A$1:$F$36</definedName>
    <definedName name="_xlnm.Print_Area" localSheetId="2">'Forecaster Rankings Summary'!$B$1:$I$49</definedName>
    <definedName name="_xlnm.Print_Area" localSheetId="0">'Webb Economic Analysis Toolkit'!$A$1:$A$8</definedName>
    <definedName name="TopForecastersToHighLight">'Forecast Rankings Data'!$D$1</definedName>
  </definedNames>
  <calcPr calcId="191029" concurrentCalc="0"/>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6074" i="1" l="1"/>
  <c r="J6074" i="1"/>
  <c r="H6074" i="1"/>
  <c r="I6074" i="1"/>
  <c r="F6074" i="1"/>
  <c r="H6001" i="1"/>
  <c r="H6000" i="1"/>
  <c r="H2" i="1"/>
  <c r="E2" i="1"/>
  <c r="H3" i="1"/>
  <c r="H4" i="1"/>
  <c r="E3" i="1"/>
  <c r="H5" i="1"/>
  <c r="E4" i="1"/>
  <c r="H6" i="1"/>
  <c r="E5" i="1"/>
  <c r="H7" i="1"/>
  <c r="E6" i="1"/>
  <c r="H8" i="1"/>
  <c r="E7" i="1"/>
  <c r="H9" i="1"/>
  <c r="E8" i="1"/>
  <c r="H10" i="1"/>
  <c r="E9" i="1"/>
  <c r="H11" i="1"/>
  <c r="E10" i="1"/>
  <c r="H12" i="1"/>
  <c r="E11" i="1"/>
  <c r="H13" i="1"/>
  <c r="E12" i="1"/>
  <c r="H14" i="1"/>
  <c r="E13" i="1"/>
  <c r="H15" i="1"/>
  <c r="E14" i="1"/>
  <c r="H16" i="1"/>
  <c r="E15" i="1"/>
  <c r="H17" i="1"/>
  <c r="E16" i="1"/>
  <c r="H18" i="1"/>
  <c r="E17" i="1"/>
  <c r="H19" i="1"/>
  <c r="E18" i="1"/>
  <c r="H20" i="1"/>
  <c r="E19" i="1"/>
  <c r="H21" i="1"/>
  <c r="E20" i="1"/>
  <c r="H22" i="1"/>
  <c r="E21" i="1"/>
  <c r="H23" i="1"/>
  <c r="E22" i="1"/>
  <c r="H24" i="1"/>
  <c r="E23" i="1"/>
  <c r="H25" i="1"/>
  <c r="E24" i="1"/>
  <c r="H26" i="1"/>
  <c r="E25" i="1"/>
  <c r="H27" i="1"/>
  <c r="E26" i="1"/>
  <c r="H28" i="1"/>
  <c r="E27" i="1"/>
  <c r="H29" i="1"/>
  <c r="E28" i="1"/>
  <c r="H30" i="1"/>
  <c r="E29" i="1"/>
  <c r="H31" i="1"/>
  <c r="E30" i="1"/>
  <c r="H32" i="1"/>
  <c r="E31" i="1"/>
  <c r="H33" i="1"/>
  <c r="E32" i="1"/>
  <c r="H34" i="1"/>
  <c r="E33" i="1"/>
  <c r="H35" i="1"/>
  <c r="E34" i="1"/>
  <c r="H36" i="1"/>
  <c r="E35" i="1"/>
  <c r="H37" i="1"/>
  <c r="E36" i="1"/>
  <c r="H38" i="1"/>
  <c r="E37" i="1"/>
  <c r="H39" i="1"/>
  <c r="E38" i="1"/>
  <c r="H40" i="1"/>
  <c r="E39" i="1"/>
  <c r="H41" i="1"/>
  <c r="E40" i="1"/>
  <c r="H42" i="1"/>
  <c r="E41" i="1"/>
  <c r="H43" i="1"/>
  <c r="E42" i="1"/>
  <c r="H44" i="1"/>
  <c r="E43" i="1"/>
  <c r="H45" i="1"/>
  <c r="E44" i="1"/>
  <c r="H46" i="1"/>
  <c r="E45" i="1"/>
  <c r="H47" i="1"/>
  <c r="E46" i="1"/>
  <c r="H48" i="1"/>
  <c r="E47" i="1"/>
  <c r="H49" i="1"/>
  <c r="E48" i="1"/>
  <c r="H50" i="1"/>
  <c r="E49" i="1"/>
  <c r="H51" i="1"/>
  <c r="E50" i="1"/>
  <c r="H52" i="1"/>
  <c r="E51" i="1"/>
  <c r="H53" i="1"/>
  <c r="E52" i="1"/>
  <c r="H54" i="1"/>
  <c r="E53" i="1"/>
  <c r="H55" i="1"/>
  <c r="E54" i="1"/>
  <c r="H56" i="1"/>
  <c r="E55" i="1"/>
  <c r="H57" i="1"/>
  <c r="E56" i="1"/>
  <c r="H58" i="1"/>
  <c r="E57" i="1"/>
  <c r="H59" i="1"/>
  <c r="E58" i="1"/>
  <c r="H60" i="1"/>
  <c r="E59" i="1"/>
  <c r="H61" i="1"/>
  <c r="E60" i="1"/>
  <c r="H62" i="1"/>
  <c r="E61" i="1"/>
  <c r="H63" i="1"/>
  <c r="E62" i="1"/>
  <c r="H64" i="1"/>
  <c r="E63" i="1"/>
  <c r="H65" i="1"/>
  <c r="E64" i="1"/>
  <c r="H66" i="1"/>
  <c r="E65" i="1"/>
  <c r="H67" i="1"/>
  <c r="E66" i="1"/>
  <c r="H68" i="1"/>
  <c r="E67" i="1"/>
  <c r="H69" i="1"/>
  <c r="E68" i="1"/>
  <c r="H70" i="1"/>
  <c r="E69" i="1"/>
  <c r="H71" i="1"/>
  <c r="E70" i="1"/>
  <c r="H72" i="1"/>
  <c r="E71" i="1"/>
  <c r="H73" i="1"/>
  <c r="E72" i="1"/>
  <c r="H74" i="1"/>
  <c r="E73" i="1"/>
  <c r="H75" i="1"/>
  <c r="E74" i="1"/>
  <c r="H76" i="1"/>
  <c r="E75" i="1"/>
  <c r="H77" i="1"/>
  <c r="E76" i="1"/>
  <c r="H78" i="1"/>
  <c r="E77" i="1"/>
  <c r="H79" i="1"/>
  <c r="E78" i="1"/>
  <c r="H80" i="1"/>
  <c r="E79" i="1"/>
  <c r="E80" i="1"/>
  <c r="H81" i="1"/>
  <c r="H82" i="1"/>
  <c r="E81" i="1"/>
  <c r="H83" i="1"/>
  <c r="E82" i="1"/>
  <c r="H84" i="1"/>
  <c r="E83" i="1"/>
  <c r="H85" i="1"/>
  <c r="E84" i="1"/>
  <c r="H86" i="1"/>
  <c r="E85" i="1"/>
  <c r="H87" i="1"/>
  <c r="E86" i="1"/>
  <c r="H88" i="1"/>
  <c r="E87" i="1"/>
  <c r="H89" i="1"/>
  <c r="E88" i="1"/>
  <c r="H90" i="1"/>
  <c r="E89" i="1"/>
  <c r="H91" i="1"/>
  <c r="E90" i="1"/>
  <c r="H92" i="1"/>
  <c r="E91" i="1"/>
  <c r="H93" i="1"/>
  <c r="E92" i="1"/>
  <c r="H94" i="1"/>
  <c r="E93" i="1"/>
  <c r="H95" i="1"/>
  <c r="E94" i="1"/>
  <c r="H96" i="1"/>
  <c r="E95" i="1"/>
  <c r="H97" i="1"/>
  <c r="E96" i="1"/>
  <c r="H98" i="1"/>
  <c r="E97" i="1"/>
  <c r="H99" i="1"/>
  <c r="E98" i="1"/>
  <c r="H100" i="1"/>
  <c r="E99" i="1"/>
  <c r="H101" i="1"/>
  <c r="E100" i="1"/>
  <c r="H102" i="1"/>
  <c r="E101" i="1"/>
  <c r="H103" i="1"/>
  <c r="E102" i="1"/>
  <c r="H104" i="1"/>
  <c r="E103" i="1"/>
  <c r="H105" i="1"/>
  <c r="E104" i="1"/>
  <c r="H106" i="1"/>
  <c r="E105" i="1"/>
  <c r="H107" i="1"/>
  <c r="E106" i="1"/>
  <c r="H108" i="1"/>
  <c r="E107" i="1"/>
  <c r="H109" i="1"/>
  <c r="E108" i="1"/>
  <c r="H110" i="1"/>
  <c r="E109" i="1"/>
  <c r="H111" i="1"/>
  <c r="E110" i="1"/>
  <c r="H112" i="1"/>
  <c r="E111" i="1"/>
  <c r="H113" i="1"/>
  <c r="E112" i="1"/>
  <c r="H114" i="1"/>
  <c r="E113" i="1"/>
  <c r="H115" i="1"/>
  <c r="E114" i="1"/>
  <c r="H116" i="1"/>
  <c r="E115" i="1"/>
  <c r="H117" i="1"/>
  <c r="E116" i="1"/>
  <c r="H118" i="1"/>
  <c r="E117" i="1"/>
  <c r="H119" i="1"/>
  <c r="E118" i="1"/>
  <c r="H120" i="1"/>
  <c r="E119" i="1"/>
  <c r="H121" i="1"/>
  <c r="E120" i="1"/>
  <c r="H122" i="1"/>
  <c r="E121" i="1"/>
  <c r="H123" i="1"/>
  <c r="E122" i="1"/>
  <c r="H124" i="1"/>
  <c r="E123" i="1"/>
  <c r="H125" i="1"/>
  <c r="E124" i="1"/>
  <c r="H126" i="1"/>
  <c r="E125" i="1"/>
  <c r="H127" i="1"/>
  <c r="E126" i="1"/>
  <c r="H128" i="1"/>
  <c r="E127" i="1"/>
  <c r="H129" i="1"/>
  <c r="E128" i="1"/>
  <c r="H130" i="1"/>
  <c r="E129" i="1"/>
  <c r="H131" i="1"/>
  <c r="E130" i="1"/>
  <c r="H132" i="1"/>
  <c r="E131" i="1"/>
  <c r="H133" i="1"/>
  <c r="E132" i="1"/>
  <c r="H134" i="1"/>
  <c r="E133" i="1"/>
  <c r="H135" i="1"/>
  <c r="E134" i="1"/>
  <c r="H136" i="1"/>
  <c r="E135" i="1"/>
  <c r="H137" i="1"/>
  <c r="E136" i="1"/>
  <c r="H138" i="1"/>
  <c r="E137" i="1"/>
  <c r="E138" i="1"/>
  <c r="H139" i="1"/>
  <c r="H140" i="1"/>
  <c r="E139" i="1"/>
  <c r="H141" i="1"/>
  <c r="E140" i="1"/>
  <c r="H142" i="1"/>
  <c r="E141" i="1"/>
  <c r="H143" i="1"/>
  <c r="E142" i="1"/>
  <c r="H144" i="1"/>
  <c r="E143" i="1"/>
  <c r="H145" i="1"/>
  <c r="E144" i="1"/>
  <c r="H146" i="1"/>
  <c r="E145" i="1"/>
  <c r="H147" i="1"/>
  <c r="E146" i="1"/>
  <c r="H148" i="1"/>
  <c r="E147" i="1"/>
  <c r="H149" i="1"/>
  <c r="E148" i="1"/>
  <c r="H150" i="1"/>
  <c r="E149" i="1"/>
  <c r="H151" i="1"/>
  <c r="E150" i="1"/>
  <c r="H152" i="1"/>
  <c r="E151" i="1"/>
  <c r="H153" i="1"/>
  <c r="E152" i="1"/>
  <c r="H154" i="1"/>
  <c r="E153" i="1"/>
  <c r="H155" i="1"/>
  <c r="E154" i="1"/>
  <c r="H156" i="1"/>
  <c r="E155" i="1"/>
  <c r="H157" i="1"/>
  <c r="E156" i="1"/>
  <c r="H158" i="1"/>
  <c r="E157" i="1"/>
  <c r="H159" i="1"/>
  <c r="E158" i="1"/>
  <c r="H160" i="1"/>
  <c r="E159" i="1"/>
  <c r="H161" i="1"/>
  <c r="E160" i="1"/>
  <c r="H162" i="1"/>
  <c r="E161" i="1"/>
  <c r="H163" i="1"/>
  <c r="E162" i="1"/>
  <c r="H164" i="1"/>
  <c r="E163" i="1"/>
  <c r="H165" i="1"/>
  <c r="E164" i="1"/>
  <c r="H166" i="1"/>
  <c r="E165" i="1"/>
  <c r="H167" i="1"/>
  <c r="E166" i="1"/>
  <c r="H168" i="1"/>
  <c r="E167" i="1"/>
  <c r="H169" i="1"/>
  <c r="E168" i="1"/>
  <c r="H170" i="1"/>
  <c r="E169" i="1"/>
  <c r="H171" i="1"/>
  <c r="E170" i="1"/>
  <c r="H172" i="1"/>
  <c r="E171" i="1"/>
  <c r="H173" i="1"/>
  <c r="E172" i="1"/>
  <c r="H174" i="1"/>
  <c r="E173" i="1"/>
  <c r="H175" i="1"/>
  <c r="E174" i="1"/>
  <c r="H176" i="1"/>
  <c r="E175" i="1"/>
  <c r="H177" i="1"/>
  <c r="E176" i="1"/>
  <c r="H178" i="1"/>
  <c r="E177" i="1"/>
  <c r="H179" i="1"/>
  <c r="E178" i="1"/>
  <c r="H180" i="1"/>
  <c r="E179" i="1"/>
  <c r="H181" i="1"/>
  <c r="E180" i="1"/>
  <c r="H182" i="1"/>
  <c r="E181" i="1"/>
  <c r="H183" i="1"/>
  <c r="E182" i="1"/>
  <c r="H184" i="1"/>
  <c r="E183" i="1"/>
  <c r="H185" i="1"/>
  <c r="E184" i="1"/>
  <c r="H186" i="1"/>
  <c r="E185" i="1"/>
  <c r="H187" i="1"/>
  <c r="E186" i="1"/>
  <c r="H188" i="1"/>
  <c r="E187" i="1"/>
  <c r="H189" i="1"/>
  <c r="E188" i="1"/>
  <c r="H190" i="1"/>
  <c r="E189" i="1"/>
  <c r="H191" i="1"/>
  <c r="E190" i="1"/>
  <c r="H192" i="1"/>
  <c r="E191" i="1"/>
  <c r="H193" i="1"/>
  <c r="E192" i="1"/>
  <c r="H194" i="1"/>
  <c r="E193" i="1"/>
  <c r="H195" i="1"/>
  <c r="E194" i="1"/>
  <c r="H196" i="1"/>
  <c r="E195" i="1"/>
  <c r="H197" i="1"/>
  <c r="E196" i="1"/>
  <c r="H198" i="1"/>
  <c r="E197" i="1"/>
  <c r="H199" i="1"/>
  <c r="E198" i="1"/>
  <c r="H200" i="1"/>
  <c r="E199" i="1"/>
  <c r="H201" i="1"/>
  <c r="E200" i="1"/>
  <c r="H202" i="1"/>
  <c r="E201" i="1"/>
  <c r="H203" i="1"/>
  <c r="E202" i="1"/>
  <c r="H204" i="1"/>
  <c r="E203" i="1"/>
  <c r="H205" i="1"/>
  <c r="E204" i="1"/>
  <c r="H206" i="1"/>
  <c r="E205" i="1"/>
  <c r="H207" i="1"/>
  <c r="E206" i="1"/>
  <c r="H208" i="1"/>
  <c r="E207" i="1"/>
  <c r="H209" i="1"/>
  <c r="E208" i="1"/>
  <c r="H210" i="1"/>
  <c r="E209" i="1"/>
  <c r="E210" i="1"/>
  <c r="H211" i="1"/>
  <c r="H212" i="1"/>
  <c r="E211" i="1"/>
  <c r="H213" i="1"/>
  <c r="E212" i="1"/>
  <c r="H214" i="1"/>
  <c r="E213" i="1"/>
  <c r="H215" i="1"/>
  <c r="E214" i="1"/>
  <c r="H216" i="1"/>
  <c r="E215" i="1"/>
  <c r="H217" i="1"/>
  <c r="E216" i="1"/>
  <c r="H218" i="1"/>
  <c r="E217" i="1"/>
  <c r="H219" i="1"/>
  <c r="E218" i="1"/>
  <c r="H220" i="1"/>
  <c r="E219" i="1"/>
  <c r="H221" i="1"/>
  <c r="E220" i="1"/>
  <c r="H222" i="1"/>
  <c r="E221" i="1"/>
  <c r="H223" i="1"/>
  <c r="E222" i="1"/>
  <c r="H224" i="1"/>
  <c r="E223" i="1"/>
  <c r="H225" i="1"/>
  <c r="E224" i="1"/>
  <c r="H226" i="1"/>
  <c r="E225" i="1"/>
  <c r="H227" i="1"/>
  <c r="E226" i="1"/>
  <c r="H228" i="1"/>
  <c r="E227" i="1"/>
  <c r="H229" i="1"/>
  <c r="E228" i="1"/>
  <c r="H230" i="1"/>
  <c r="E229" i="1"/>
  <c r="H231" i="1"/>
  <c r="E230" i="1"/>
  <c r="H232" i="1"/>
  <c r="E231" i="1"/>
  <c r="H233" i="1"/>
  <c r="E232" i="1"/>
  <c r="H234" i="1"/>
  <c r="E233" i="1"/>
  <c r="H235" i="1"/>
  <c r="E234" i="1"/>
  <c r="H236" i="1"/>
  <c r="E235" i="1"/>
  <c r="H237" i="1"/>
  <c r="E236" i="1"/>
  <c r="H238" i="1"/>
  <c r="E237" i="1"/>
  <c r="H239" i="1"/>
  <c r="E238" i="1"/>
  <c r="H240" i="1"/>
  <c r="E239" i="1"/>
  <c r="H241" i="1"/>
  <c r="E240" i="1"/>
  <c r="H242" i="1"/>
  <c r="E241" i="1"/>
  <c r="H243" i="1"/>
  <c r="E242" i="1"/>
  <c r="H244" i="1"/>
  <c r="E243" i="1"/>
  <c r="H245" i="1"/>
  <c r="E244" i="1"/>
  <c r="H246" i="1"/>
  <c r="E245" i="1"/>
  <c r="H247" i="1"/>
  <c r="E246" i="1"/>
  <c r="H248" i="1"/>
  <c r="E247" i="1"/>
  <c r="H249" i="1"/>
  <c r="E248" i="1"/>
  <c r="H250" i="1"/>
  <c r="E249" i="1"/>
  <c r="H251" i="1"/>
  <c r="E250" i="1"/>
  <c r="H252" i="1"/>
  <c r="E251" i="1"/>
  <c r="H253" i="1"/>
  <c r="E252" i="1"/>
  <c r="H254" i="1"/>
  <c r="E253" i="1"/>
  <c r="H255" i="1"/>
  <c r="E254" i="1"/>
  <c r="H256" i="1"/>
  <c r="E255" i="1"/>
  <c r="H257" i="1"/>
  <c r="E256" i="1"/>
  <c r="H258" i="1"/>
  <c r="E257" i="1"/>
  <c r="H259" i="1"/>
  <c r="E258" i="1"/>
  <c r="H260" i="1"/>
  <c r="E259" i="1"/>
  <c r="H261" i="1"/>
  <c r="E260" i="1"/>
  <c r="H262" i="1"/>
  <c r="E261" i="1"/>
  <c r="H263" i="1"/>
  <c r="E262" i="1"/>
  <c r="H264" i="1"/>
  <c r="E263" i="1"/>
  <c r="H265" i="1"/>
  <c r="E264" i="1"/>
  <c r="H266" i="1"/>
  <c r="E265" i="1"/>
  <c r="H267" i="1"/>
  <c r="E266" i="1"/>
  <c r="H268" i="1"/>
  <c r="E267" i="1"/>
  <c r="H269" i="1"/>
  <c r="E268" i="1"/>
  <c r="H270" i="1"/>
  <c r="E269" i="1"/>
  <c r="H271" i="1"/>
  <c r="E270" i="1"/>
  <c r="H272" i="1"/>
  <c r="E271" i="1"/>
  <c r="H273" i="1"/>
  <c r="E272" i="1"/>
  <c r="H274" i="1"/>
  <c r="E273" i="1"/>
  <c r="H275" i="1"/>
  <c r="E274" i="1"/>
  <c r="H276" i="1"/>
  <c r="E275" i="1"/>
  <c r="H277" i="1"/>
  <c r="E276" i="1"/>
  <c r="H278" i="1"/>
  <c r="E277" i="1"/>
  <c r="H279" i="1"/>
  <c r="E278" i="1"/>
  <c r="H280" i="1"/>
  <c r="E279" i="1"/>
  <c r="H281" i="1"/>
  <c r="E280" i="1"/>
  <c r="H282" i="1"/>
  <c r="E281" i="1"/>
  <c r="H283" i="1"/>
  <c r="E282" i="1"/>
  <c r="H284" i="1"/>
  <c r="E283" i="1"/>
  <c r="H285" i="1"/>
  <c r="E284" i="1"/>
  <c r="H286" i="1"/>
  <c r="E285" i="1"/>
  <c r="H287" i="1"/>
  <c r="E286" i="1"/>
  <c r="H288" i="1"/>
  <c r="E287" i="1"/>
  <c r="E288" i="1"/>
  <c r="H289" i="1"/>
  <c r="H290" i="1"/>
  <c r="E289" i="1"/>
  <c r="H291" i="1"/>
  <c r="E290" i="1"/>
  <c r="H292" i="1"/>
  <c r="E291" i="1"/>
  <c r="H293" i="1"/>
  <c r="E292" i="1"/>
  <c r="H294" i="1"/>
  <c r="E293" i="1"/>
  <c r="H295" i="1"/>
  <c r="E294" i="1"/>
  <c r="H296" i="1"/>
  <c r="E295" i="1"/>
  <c r="H297" i="1"/>
  <c r="E296" i="1"/>
  <c r="H298" i="1"/>
  <c r="E297" i="1"/>
  <c r="H299" i="1"/>
  <c r="E298" i="1"/>
  <c r="H300" i="1"/>
  <c r="E299" i="1"/>
  <c r="H301" i="1"/>
  <c r="E300" i="1"/>
  <c r="H302" i="1"/>
  <c r="E301" i="1"/>
  <c r="H303" i="1"/>
  <c r="E302" i="1"/>
  <c r="H304" i="1"/>
  <c r="E303" i="1"/>
  <c r="H305" i="1"/>
  <c r="E304" i="1"/>
  <c r="H306" i="1"/>
  <c r="E305" i="1"/>
  <c r="H307" i="1"/>
  <c r="E306" i="1"/>
  <c r="H308" i="1"/>
  <c r="E307" i="1"/>
  <c r="H309" i="1"/>
  <c r="E308" i="1"/>
  <c r="H310" i="1"/>
  <c r="E309" i="1"/>
  <c r="H311" i="1"/>
  <c r="E310" i="1"/>
  <c r="H312" i="1"/>
  <c r="E311" i="1"/>
  <c r="H313" i="1"/>
  <c r="E312" i="1"/>
  <c r="H314" i="1"/>
  <c r="E313" i="1"/>
  <c r="H315" i="1"/>
  <c r="E314" i="1"/>
  <c r="H316" i="1"/>
  <c r="E315" i="1"/>
  <c r="H317" i="1"/>
  <c r="E316" i="1"/>
  <c r="H318" i="1"/>
  <c r="E317" i="1"/>
  <c r="H319" i="1"/>
  <c r="E318" i="1"/>
  <c r="H320" i="1"/>
  <c r="E319" i="1"/>
  <c r="H321" i="1"/>
  <c r="E320" i="1"/>
  <c r="H322" i="1"/>
  <c r="E321" i="1"/>
  <c r="H323" i="1"/>
  <c r="E322" i="1"/>
  <c r="H324" i="1"/>
  <c r="E323" i="1"/>
  <c r="H325" i="1"/>
  <c r="E324" i="1"/>
  <c r="H326" i="1"/>
  <c r="E325" i="1"/>
  <c r="H327" i="1"/>
  <c r="E326" i="1"/>
  <c r="H328" i="1"/>
  <c r="E327" i="1"/>
  <c r="H329" i="1"/>
  <c r="E328" i="1"/>
  <c r="H330" i="1"/>
  <c r="E329" i="1"/>
  <c r="H331" i="1"/>
  <c r="E330" i="1"/>
  <c r="H332" i="1"/>
  <c r="E331" i="1"/>
  <c r="H333" i="1"/>
  <c r="E332" i="1"/>
  <c r="H334" i="1"/>
  <c r="E333" i="1"/>
  <c r="H335" i="1"/>
  <c r="E334" i="1"/>
  <c r="H336" i="1"/>
  <c r="E335" i="1"/>
  <c r="H337" i="1"/>
  <c r="E336" i="1"/>
  <c r="H338" i="1"/>
  <c r="E337" i="1"/>
  <c r="H339" i="1"/>
  <c r="E338" i="1"/>
  <c r="H340" i="1"/>
  <c r="E339" i="1"/>
  <c r="H341" i="1"/>
  <c r="E340" i="1"/>
  <c r="H342" i="1"/>
  <c r="E341" i="1"/>
  <c r="H343" i="1"/>
  <c r="E342" i="1"/>
  <c r="H344" i="1"/>
  <c r="E343" i="1"/>
  <c r="H345" i="1"/>
  <c r="E344" i="1"/>
  <c r="H346" i="1"/>
  <c r="E345" i="1"/>
  <c r="H347" i="1"/>
  <c r="E346" i="1"/>
  <c r="H348" i="1"/>
  <c r="E347" i="1"/>
  <c r="H349" i="1"/>
  <c r="E348" i="1"/>
  <c r="H350" i="1"/>
  <c r="E349" i="1"/>
  <c r="H351" i="1"/>
  <c r="E350" i="1"/>
  <c r="H352" i="1"/>
  <c r="E351" i="1"/>
  <c r="H353" i="1"/>
  <c r="E352" i="1"/>
  <c r="H354" i="1"/>
  <c r="E353" i="1"/>
  <c r="H355" i="1"/>
  <c r="E354" i="1"/>
  <c r="H356" i="1"/>
  <c r="E355" i="1"/>
  <c r="H357" i="1"/>
  <c r="E356" i="1"/>
  <c r="H358" i="1"/>
  <c r="E357" i="1"/>
  <c r="H359" i="1"/>
  <c r="E358" i="1"/>
  <c r="H360" i="1"/>
  <c r="E359" i="1"/>
  <c r="H361" i="1"/>
  <c r="E360" i="1"/>
  <c r="H362" i="1"/>
  <c r="E361" i="1"/>
  <c r="H363" i="1"/>
  <c r="E362" i="1"/>
  <c r="H364" i="1"/>
  <c r="E363" i="1"/>
  <c r="H365" i="1"/>
  <c r="E364" i="1"/>
  <c r="H366" i="1"/>
  <c r="E365" i="1"/>
  <c r="E366" i="1"/>
  <c r="H367" i="1"/>
  <c r="H368" i="1"/>
  <c r="E367" i="1"/>
  <c r="H369" i="1"/>
  <c r="E368" i="1"/>
  <c r="H370" i="1"/>
  <c r="E369" i="1"/>
  <c r="H371" i="1"/>
  <c r="E370" i="1"/>
  <c r="H372" i="1"/>
  <c r="E371" i="1"/>
  <c r="H373" i="1"/>
  <c r="E372" i="1"/>
  <c r="H374" i="1"/>
  <c r="E373" i="1"/>
  <c r="H375" i="1"/>
  <c r="E374" i="1"/>
  <c r="H376" i="1"/>
  <c r="E375" i="1"/>
  <c r="H377" i="1"/>
  <c r="E376" i="1"/>
  <c r="H378" i="1"/>
  <c r="E377" i="1"/>
  <c r="H379" i="1"/>
  <c r="E378" i="1"/>
  <c r="H380" i="1"/>
  <c r="E379" i="1"/>
  <c r="H381" i="1"/>
  <c r="E380" i="1"/>
  <c r="H382" i="1"/>
  <c r="E381" i="1"/>
  <c r="H383" i="1"/>
  <c r="E382" i="1"/>
  <c r="H384" i="1"/>
  <c r="E383" i="1"/>
  <c r="H385" i="1"/>
  <c r="E384" i="1"/>
  <c r="H386" i="1"/>
  <c r="E385" i="1"/>
  <c r="H387" i="1"/>
  <c r="E386" i="1"/>
  <c r="H388" i="1"/>
  <c r="E387" i="1"/>
  <c r="H389" i="1"/>
  <c r="E388" i="1"/>
  <c r="H390" i="1"/>
  <c r="E389" i="1"/>
  <c r="H391" i="1"/>
  <c r="E390" i="1"/>
  <c r="H392" i="1"/>
  <c r="E391" i="1"/>
  <c r="H393" i="1"/>
  <c r="E392" i="1"/>
  <c r="H394" i="1"/>
  <c r="E393" i="1"/>
  <c r="H395" i="1"/>
  <c r="E394" i="1"/>
  <c r="H396" i="1"/>
  <c r="E395" i="1"/>
  <c r="H397" i="1"/>
  <c r="E396" i="1"/>
  <c r="H398" i="1"/>
  <c r="E397" i="1"/>
  <c r="H399" i="1"/>
  <c r="E398" i="1"/>
  <c r="H400" i="1"/>
  <c r="E399" i="1"/>
  <c r="H401" i="1"/>
  <c r="E400" i="1"/>
  <c r="H402" i="1"/>
  <c r="E401" i="1"/>
  <c r="H403" i="1"/>
  <c r="E402" i="1"/>
  <c r="H404" i="1"/>
  <c r="E403" i="1"/>
  <c r="H405" i="1"/>
  <c r="E404" i="1"/>
  <c r="H406" i="1"/>
  <c r="E405" i="1"/>
  <c r="H407" i="1"/>
  <c r="E406" i="1"/>
  <c r="H408" i="1"/>
  <c r="E407" i="1"/>
  <c r="H409" i="1"/>
  <c r="E408" i="1"/>
  <c r="H410" i="1"/>
  <c r="E409" i="1"/>
  <c r="H411" i="1"/>
  <c r="E410" i="1"/>
  <c r="H412" i="1"/>
  <c r="E411" i="1"/>
  <c r="H413" i="1"/>
  <c r="E412" i="1"/>
  <c r="H414" i="1"/>
  <c r="E413" i="1"/>
  <c r="H415" i="1"/>
  <c r="E414" i="1"/>
  <c r="H416" i="1"/>
  <c r="E415" i="1"/>
  <c r="E416" i="1"/>
  <c r="H417" i="1"/>
  <c r="H418" i="1"/>
  <c r="E417" i="1"/>
  <c r="H419" i="1"/>
  <c r="E418" i="1"/>
  <c r="H420" i="1"/>
  <c r="E419" i="1"/>
  <c r="H421" i="1"/>
  <c r="E420" i="1"/>
  <c r="H422" i="1"/>
  <c r="E421" i="1"/>
  <c r="H423" i="1"/>
  <c r="E422" i="1"/>
  <c r="H424" i="1"/>
  <c r="E423" i="1"/>
  <c r="H425" i="1"/>
  <c r="E424" i="1"/>
  <c r="H426" i="1"/>
  <c r="E425" i="1"/>
  <c r="H427" i="1"/>
  <c r="E426" i="1"/>
  <c r="H428" i="1"/>
  <c r="E427" i="1"/>
  <c r="H429" i="1"/>
  <c r="E428" i="1"/>
  <c r="H430" i="1"/>
  <c r="E429" i="1"/>
  <c r="H431" i="1"/>
  <c r="E430" i="1"/>
  <c r="H432" i="1"/>
  <c r="E431" i="1"/>
  <c r="H433" i="1"/>
  <c r="E432" i="1"/>
  <c r="H434" i="1"/>
  <c r="E433" i="1"/>
  <c r="H435" i="1"/>
  <c r="E434" i="1"/>
  <c r="H436" i="1"/>
  <c r="E435" i="1"/>
  <c r="H437" i="1"/>
  <c r="E436" i="1"/>
  <c r="H438" i="1"/>
  <c r="E437" i="1"/>
  <c r="H439" i="1"/>
  <c r="E438" i="1"/>
  <c r="H440" i="1"/>
  <c r="E439" i="1"/>
  <c r="H441" i="1"/>
  <c r="E440" i="1"/>
  <c r="H442" i="1"/>
  <c r="E441" i="1"/>
  <c r="H443" i="1"/>
  <c r="E442" i="1"/>
  <c r="H444" i="1"/>
  <c r="E443" i="1"/>
  <c r="H445" i="1"/>
  <c r="E444" i="1"/>
  <c r="H446" i="1"/>
  <c r="E445" i="1"/>
  <c r="H447" i="1"/>
  <c r="E446" i="1"/>
  <c r="H448" i="1"/>
  <c r="E447" i="1"/>
  <c r="H449" i="1"/>
  <c r="E448" i="1"/>
  <c r="H450" i="1"/>
  <c r="E449" i="1"/>
  <c r="H451" i="1"/>
  <c r="E450" i="1"/>
  <c r="H452" i="1"/>
  <c r="E451" i="1"/>
  <c r="H453" i="1"/>
  <c r="E452" i="1"/>
  <c r="H454" i="1"/>
  <c r="E453" i="1"/>
  <c r="H455" i="1"/>
  <c r="E454" i="1"/>
  <c r="H456" i="1"/>
  <c r="E455" i="1"/>
  <c r="H457" i="1"/>
  <c r="E456" i="1"/>
  <c r="H458" i="1"/>
  <c r="E457" i="1"/>
  <c r="H459" i="1"/>
  <c r="E458" i="1"/>
  <c r="H460" i="1"/>
  <c r="E459" i="1"/>
  <c r="H461" i="1"/>
  <c r="E460" i="1"/>
  <c r="H462" i="1"/>
  <c r="E461" i="1"/>
  <c r="H463" i="1"/>
  <c r="E462" i="1"/>
  <c r="H464" i="1"/>
  <c r="E463" i="1"/>
  <c r="H465" i="1"/>
  <c r="E464" i="1"/>
  <c r="H466" i="1"/>
  <c r="E465" i="1"/>
  <c r="E466" i="1"/>
  <c r="H467" i="1"/>
  <c r="H468" i="1"/>
  <c r="E467" i="1"/>
  <c r="H469" i="1"/>
  <c r="E468" i="1"/>
  <c r="H470" i="1"/>
  <c r="E469" i="1"/>
  <c r="H471" i="1"/>
  <c r="E470" i="1"/>
  <c r="H472" i="1"/>
  <c r="E471" i="1"/>
  <c r="H473" i="1"/>
  <c r="E472" i="1"/>
  <c r="H474" i="1"/>
  <c r="E473" i="1"/>
  <c r="H475" i="1"/>
  <c r="E474" i="1"/>
  <c r="H476" i="1"/>
  <c r="E475" i="1"/>
  <c r="H477" i="1"/>
  <c r="E476" i="1"/>
  <c r="H478" i="1"/>
  <c r="E477" i="1"/>
  <c r="H479" i="1"/>
  <c r="E478" i="1"/>
  <c r="H480" i="1"/>
  <c r="E479" i="1"/>
  <c r="H481" i="1"/>
  <c r="E480" i="1"/>
  <c r="H482" i="1"/>
  <c r="E481" i="1"/>
  <c r="H483" i="1"/>
  <c r="E482" i="1"/>
  <c r="H484" i="1"/>
  <c r="E483" i="1"/>
  <c r="H485" i="1"/>
  <c r="E484" i="1"/>
  <c r="H486" i="1"/>
  <c r="E485" i="1"/>
  <c r="H487" i="1"/>
  <c r="E486" i="1"/>
  <c r="H488" i="1"/>
  <c r="E487" i="1"/>
  <c r="H489" i="1"/>
  <c r="E488" i="1"/>
  <c r="H490" i="1"/>
  <c r="E489" i="1"/>
  <c r="H491" i="1"/>
  <c r="E490" i="1"/>
  <c r="H492" i="1"/>
  <c r="E491" i="1"/>
  <c r="H493" i="1"/>
  <c r="E492" i="1"/>
  <c r="H494" i="1"/>
  <c r="E493" i="1"/>
  <c r="H495" i="1"/>
  <c r="E494" i="1"/>
  <c r="H496" i="1"/>
  <c r="E495" i="1"/>
  <c r="H497" i="1"/>
  <c r="E496" i="1"/>
  <c r="H498" i="1"/>
  <c r="E497" i="1"/>
  <c r="H499" i="1"/>
  <c r="E498" i="1"/>
  <c r="H500" i="1"/>
  <c r="E499" i="1"/>
  <c r="H501" i="1"/>
  <c r="E500" i="1"/>
  <c r="H502" i="1"/>
  <c r="E501" i="1"/>
  <c r="H503" i="1"/>
  <c r="E502" i="1"/>
  <c r="H504" i="1"/>
  <c r="E503" i="1"/>
  <c r="H505" i="1"/>
  <c r="E504" i="1"/>
  <c r="H506" i="1"/>
  <c r="E505" i="1"/>
  <c r="H507" i="1"/>
  <c r="E506" i="1"/>
  <c r="H508" i="1"/>
  <c r="E507" i="1"/>
  <c r="H509" i="1"/>
  <c r="E508" i="1"/>
  <c r="H510" i="1"/>
  <c r="E509" i="1"/>
  <c r="H511" i="1"/>
  <c r="E510" i="1"/>
  <c r="H512" i="1"/>
  <c r="E511" i="1"/>
  <c r="H513" i="1"/>
  <c r="E512" i="1"/>
  <c r="H514" i="1"/>
  <c r="E513" i="1"/>
  <c r="H515" i="1"/>
  <c r="E514" i="1"/>
  <c r="H516" i="1"/>
  <c r="E515" i="1"/>
  <c r="E516" i="1"/>
  <c r="H517" i="1"/>
  <c r="H518" i="1"/>
  <c r="E517" i="1"/>
  <c r="H519" i="1"/>
  <c r="E518" i="1"/>
  <c r="H520" i="1"/>
  <c r="E519" i="1"/>
  <c r="H521" i="1"/>
  <c r="E520" i="1"/>
  <c r="H522" i="1"/>
  <c r="E521" i="1"/>
  <c r="H523" i="1"/>
  <c r="E522" i="1"/>
  <c r="H524" i="1"/>
  <c r="E523" i="1"/>
  <c r="H525" i="1"/>
  <c r="E524" i="1"/>
  <c r="H526" i="1"/>
  <c r="E525" i="1"/>
  <c r="H527" i="1"/>
  <c r="E526" i="1"/>
  <c r="H528" i="1"/>
  <c r="E527" i="1"/>
  <c r="H529" i="1"/>
  <c r="E528" i="1"/>
  <c r="H530" i="1"/>
  <c r="E529" i="1"/>
  <c r="H531" i="1"/>
  <c r="E530" i="1"/>
  <c r="H532" i="1"/>
  <c r="E531" i="1"/>
  <c r="H533" i="1"/>
  <c r="E532" i="1"/>
  <c r="H534" i="1"/>
  <c r="E533" i="1"/>
  <c r="H535" i="1"/>
  <c r="E534" i="1"/>
  <c r="H536" i="1"/>
  <c r="E535" i="1"/>
  <c r="H537" i="1"/>
  <c r="E536" i="1"/>
  <c r="H538" i="1"/>
  <c r="E537" i="1"/>
  <c r="H539" i="1"/>
  <c r="E538" i="1"/>
  <c r="H540" i="1"/>
  <c r="E539" i="1"/>
  <c r="H541" i="1"/>
  <c r="E540" i="1"/>
  <c r="H542" i="1"/>
  <c r="E541" i="1"/>
  <c r="H543" i="1"/>
  <c r="E542" i="1"/>
  <c r="H544" i="1"/>
  <c r="E543" i="1"/>
  <c r="H545" i="1"/>
  <c r="E544" i="1"/>
  <c r="H546" i="1"/>
  <c r="E545" i="1"/>
  <c r="H547" i="1"/>
  <c r="E546" i="1"/>
  <c r="H548" i="1"/>
  <c r="E547" i="1"/>
  <c r="H549" i="1"/>
  <c r="E548" i="1"/>
  <c r="H550" i="1"/>
  <c r="E549" i="1"/>
  <c r="H551" i="1"/>
  <c r="E550" i="1"/>
  <c r="H552" i="1"/>
  <c r="E551" i="1"/>
  <c r="H553" i="1"/>
  <c r="E552" i="1"/>
  <c r="H554" i="1"/>
  <c r="E553" i="1"/>
  <c r="H555" i="1"/>
  <c r="E554" i="1"/>
  <c r="H556" i="1"/>
  <c r="E555" i="1"/>
  <c r="H557" i="1"/>
  <c r="E556" i="1"/>
  <c r="H558" i="1"/>
  <c r="E557" i="1"/>
  <c r="H559" i="1"/>
  <c r="E558" i="1"/>
  <c r="H560" i="1"/>
  <c r="E559" i="1"/>
  <c r="H561" i="1"/>
  <c r="E560" i="1"/>
  <c r="H562" i="1"/>
  <c r="E561" i="1"/>
  <c r="H563" i="1"/>
  <c r="E562" i="1"/>
  <c r="H564" i="1"/>
  <c r="E563" i="1"/>
  <c r="H565" i="1"/>
  <c r="E564" i="1"/>
  <c r="H566" i="1"/>
  <c r="E565" i="1"/>
  <c r="E566" i="1"/>
  <c r="H567" i="1"/>
  <c r="H568" i="1"/>
  <c r="E567" i="1"/>
  <c r="H569" i="1"/>
  <c r="E568" i="1"/>
  <c r="H570" i="1"/>
  <c r="E569" i="1"/>
  <c r="H571" i="1"/>
  <c r="E570" i="1"/>
  <c r="H572" i="1"/>
  <c r="E571" i="1"/>
  <c r="H573" i="1"/>
  <c r="E572" i="1"/>
  <c r="H574" i="1"/>
  <c r="E573" i="1"/>
  <c r="H575" i="1"/>
  <c r="E574" i="1"/>
  <c r="H576" i="1"/>
  <c r="E575" i="1"/>
  <c r="H577" i="1"/>
  <c r="E576" i="1"/>
  <c r="H578" i="1"/>
  <c r="E577" i="1"/>
  <c r="H579" i="1"/>
  <c r="E578" i="1"/>
  <c r="H580" i="1"/>
  <c r="E579" i="1"/>
  <c r="H581" i="1"/>
  <c r="E580" i="1"/>
  <c r="H582" i="1"/>
  <c r="E581" i="1"/>
  <c r="H583" i="1"/>
  <c r="E582" i="1"/>
  <c r="H584" i="1"/>
  <c r="E583" i="1"/>
  <c r="H585" i="1"/>
  <c r="E584" i="1"/>
  <c r="H586" i="1"/>
  <c r="E585" i="1"/>
  <c r="H587" i="1"/>
  <c r="E586" i="1"/>
  <c r="H588" i="1"/>
  <c r="E587" i="1"/>
  <c r="H589" i="1"/>
  <c r="E588" i="1"/>
  <c r="H590" i="1"/>
  <c r="E589" i="1"/>
  <c r="H591" i="1"/>
  <c r="E590" i="1"/>
  <c r="H592" i="1"/>
  <c r="E591" i="1"/>
  <c r="H593" i="1"/>
  <c r="E592" i="1"/>
  <c r="H594" i="1"/>
  <c r="E593" i="1"/>
  <c r="H595" i="1"/>
  <c r="E594" i="1"/>
  <c r="H596" i="1"/>
  <c r="E595" i="1"/>
  <c r="H597" i="1"/>
  <c r="E596" i="1"/>
  <c r="H598" i="1"/>
  <c r="E597" i="1"/>
  <c r="H599" i="1"/>
  <c r="E598" i="1"/>
  <c r="H600" i="1"/>
  <c r="E599" i="1"/>
  <c r="H601" i="1"/>
  <c r="E600" i="1"/>
  <c r="H602" i="1"/>
  <c r="E601" i="1"/>
  <c r="H603" i="1"/>
  <c r="E602" i="1"/>
  <c r="H604" i="1"/>
  <c r="E603" i="1"/>
  <c r="H605" i="1"/>
  <c r="E604" i="1"/>
  <c r="H606" i="1"/>
  <c r="E605" i="1"/>
  <c r="H607" i="1"/>
  <c r="E606" i="1"/>
  <c r="H608" i="1"/>
  <c r="E607" i="1"/>
  <c r="H609" i="1"/>
  <c r="E608" i="1"/>
  <c r="H610" i="1"/>
  <c r="E609" i="1"/>
  <c r="H611" i="1"/>
  <c r="E610" i="1"/>
  <c r="H612" i="1"/>
  <c r="E611" i="1"/>
  <c r="H613" i="1"/>
  <c r="E612" i="1"/>
  <c r="H614" i="1"/>
  <c r="E613" i="1"/>
  <c r="H615" i="1"/>
  <c r="E614" i="1"/>
  <c r="H616" i="1"/>
  <c r="E615" i="1"/>
  <c r="E616" i="1"/>
  <c r="H617" i="1"/>
  <c r="H618" i="1"/>
  <c r="E617" i="1"/>
  <c r="H619" i="1"/>
  <c r="E618" i="1"/>
  <c r="H620" i="1"/>
  <c r="E619" i="1"/>
  <c r="H621" i="1"/>
  <c r="E620" i="1"/>
  <c r="H622" i="1"/>
  <c r="E621" i="1"/>
  <c r="H623" i="1"/>
  <c r="E622" i="1"/>
  <c r="H624" i="1"/>
  <c r="E623" i="1"/>
  <c r="H625" i="1"/>
  <c r="E624" i="1"/>
  <c r="H626" i="1"/>
  <c r="E625" i="1"/>
  <c r="H627" i="1"/>
  <c r="E626" i="1"/>
  <c r="H628" i="1"/>
  <c r="E627" i="1"/>
  <c r="H629" i="1"/>
  <c r="E628" i="1"/>
  <c r="H630" i="1"/>
  <c r="E629" i="1"/>
  <c r="H631" i="1"/>
  <c r="E630" i="1"/>
  <c r="H632" i="1"/>
  <c r="E631" i="1"/>
  <c r="H633" i="1"/>
  <c r="E632" i="1"/>
  <c r="H634" i="1"/>
  <c r="E633" i="1"/>
  <c r="H635" i="1"/>
  <c r="E634" i="1"/>
  <c r="H636" i="1"/>
  <c r="E635" i="1"/>
  <c r="H637" i="1"/>
  <c r="E636" i="1"/>
  <c r="H638" i="1"/>
  <c r="E637" i="1"/>
  <c r="H639" i="1"/>
  <c r="E638" i="1"/>
  <c r="H640" i="1"/>
  <c r="E639" i="1"/>
  <c r="H641" i="1"/>
  <c r="E640" i="1"/>
  <c r="H642" i="1"/>
  <c r="E641" i="1"/>
  <c r="H643" i="1"/>
  <c r="E642" i="1"/>
  <c r="H644" i="1"/>
  <c r="E643" i="1"/>
  <c r="H645" i="1"/>
  <c r="E644" i="1"/>
  <c r="H646" i="1"/>
  <c r="E645" i="1"/>
  <c r="H647" i="1"/>
  <c r="E646" i="1"/>
  <c r="H648" i="1"/>
  <c r="E647" i="1"/>
  <c r="H649" i="1"/>
  <c r="E648" i="1"/>
  <c r="H650" i="1"/>
  <c r="E649" i="1"/>
  <c r="H651" i="1"/>
  <c r="E650" i="1"/>
  <c r="H652" i="1"/>
  <c r="E651" i="1"/>
  <c r="H653" i="1"/>
  <c r="E652" i="1"/>
  <c r="H654" i="1"/>
  <c r="E653" i="1"/>
  <c r="H655" i="1"/>
  <c r="E654" i="1"/>
  <c r="H656" i="1"/>
  <c r="E655" i="1"/>
  <c r="H657" i="1"/>
  <c r="E656" i="1"/>
  <c r="H658" i="1"/>
  <c r="E657" i="1"/>
  <c r="H659" i="1"/>
  <c r="E658" i="1"/>
  <c r="H660" i="1"/>
  <c r="E659" i="1"/>
  <c r="H661" i="1"/>
  <c r="E660" i="1"/>
  <c r="H662" i="1"/>
  <c r="E661" i="1"/>
  <c r="H663" i="1"/>
  <c r="E662" i="1"/>
  <c r="H664" i="1"/>
  <c r="E663" i="1"/>
  <c r="H665" i="1"/>
  <c r="E664" i="1"/>
  <c r="H666" i="1"/>
  <c r="E665" i="1"/>
  <c r="E666" i="1"/>
  <c r="H667" i="1"/>
  <c r="H668" i="1"/>
  <c r="E667" i="1"/>
  <c r="H669" i="1"/>
  <c r="E668" i="1"/>
  <c r="H670" i="1"/>
  <c r="E669" i="1"/>
  <c r="H671" i="1"/>
  <c r="E670" i="1"/>
  <c r="H672" i="1"/>
  <c r="E671" i="1"/>
  <c r="H673" i="1"/>
  <c r="E672" i="1"/>
  <c r="H674" i="1"/>
  <c r="E673" i="1"/>
  <c r="H675" i="1"/>
  <c r="E674" i="1"/>
  <c r="H676" i="1"/>
  <c r="E675" i="1"/>
  <c r="H677" i="1"/>
  <c r="E676" i="1"/>
  <c r="H678" i="1"/>
  <c r="E677" i="1"/>
  <c r="H679" i="1"/>
  <c r="E678" i="1"/>
  <c r="H680" i="1"/>
  <c r="E679" i="1"/>
  <c r="H681" i="1"/>
  <c r="E680" i="1"/>
  <c r="H682" i="1"/>
  <c r="E681" i="1"/>
  <c r="H683" i="1"/>
  <c r="E682" i="1"/>
  <c r="H684" i="1"/>
  <c r="E683" i="1"/>
  <c r="H685" i="1"/>
  <c r="E684" i="1"/>
  <c r="H686" i="1"/>
  <c r="E685" i="1"/>
  <c r="H687" i="1"/>
  <c r="E686" i="1"/>
  <c r="H688" i="1"/>
  <c r="E687" i="1"/>
  <c r="H689" i="1"/>
  <c r="E688" i="1"/>
  <c r="H690" i="1"/>
  <c r="E689" i="1"/>
  <c r="H691" i="1"/>
  <c r="E690" i="1"/>
  <c r="H692" i="1"/>
  <c r="E691" i="1"/>
  <c r="H693" i="1"/>
  <c r="E692" i="1"/>
  <c r="H694" i="1"/>
  <c r="E693" i="1"/>
  <c r="H695" i="1"/>
  <c r="E694" i="1"/>
  <c r="H696" i="1"/>
  <c r="E695" i="1"/>
  <c r="H697" i="1"/>
  <c r="E696" i="1"/>
  <c r="H698" i="1"/>
  <c r="E697" i="1"/>
  <c r="H699" i="1"/>
  <c r="E698" i="1"/>
  <c r="H700" i="1"/>
  <c r="E699" i="1"/>
  <c r="H701" i="1"/>
  <c r="E700" i="1"/>
  <c r="H702" i="1"/>
  <c r="E701" i="1"/>
  <c r="H703" i="1"/>
  <c r="E702" i="1"/>
  <c r="H704" i="1"/>
  <c r="E703" i="1"/>
  <c r="H705" i="1"/>
  <c r="E704" i="1"/>
  <c r="H706" i="1"/>
  <c r="E705" i="1"/>
  <c r="H707" i="1"/>
  <c r="E706" i="1"/>
  <c r="H708" i="1"/>
  <c r="E707" i="1"/>
  <c r="H709" i="1"/>
  <c r="E708" i="1"/>
  <c r="H710" i="1"/>
  <c r="E709" i="1"/>
  <c r="H711" i="1"/>
  <c r="E710" i="1"/>
  <c r="H712" i="1"/>
  <c r="E711" i="1"/>
  <c r="H713" i="1"/>
  <c r="E712" i="1"/>
  <c r="H714" i="1"/>
  <c r="E713" i="1"/>
  <c r="H715" i="1"/>
  <c r="E714" i="1"/>
  <c r="H716" i="1"/>
  <c r="E715" i="1"/>
  <c r="H717" i="1"/>
  <c r="E716" i="1"/>
  <c r="H718" i="1"/>
  <c r="E717" i="1"/>
  <c r="H719" i="1"/>
  <c r="E718" i="1"/>
  <c r="H720" i="1"/>
  <c r="E719" i="1"/>
  <c r="H721" i="1"/>
  <c r="E720" i="1"/>
  <c r="H722" i="1"/>
  <c r="E721" i="1"/>
  <c r="H723" i="1"/>
  <c r="E722" i="1"/>
  <c r="H724" i="1"/>
  <c r="E723" i="1"/>
  <c r="H725" i="1"/>
  <c r="E724" i="1"/>
  <c r="H726" i="1"/>
  <c r="E725" i="1"/>
  <c r="H727" i="1"/>
  <c r="E726" i="1"/>
  <c r="H728" i="1"/>
  <c r="E727" i="1"/>
  <c r="H729" i="1"/>
  <c r="E728" i="1"/>
  <c r="H730" i="1"/>
  <c r="E729" i="1"/>
  <c r="H731" i="1"/>
  <c r="E730" i="1"/>
  <c r="H732" i="1"/>
  <c r="E731" i="1"/>
  <c r="H733" i="1"/>
  <c r="E732" i="1"/>
  <c r="H734" i="1"/>
  <c r="E733" i="1"/>
  <c r="H735" i="1"/>
  <c r="E734" i="1"/>
  <c r="H736" i="1"/>
  <c r="E735" i="1"/>
  <c r="H737" i="1"/>
  <c r="E736" i="1"/>
  <c r="H738" i="1"/>
  <c r="E737" i="1"/>
  <c r="H739" i="1"/>
  <c r="E738" i="1"/>
  <c r="H740" i="1"/>
  <c r="E739" i="1"/>
  <c r="H741" i="1"/>
  <c r="E740" i="1"/>
  <c r="H742" i="1"/>
  <c r="E741" i="1"/>
  <c r="H743" i="1"/>
  <c r="E742" i="1"/>
  <c r="H744" i="1"/>
  <c r="E743" i="1"/>
  <c r="H745" i="1"/>
  <c r="E744" i="1"/>
  <c r="H746" i="1"/>
  <c r="E745" i="1"/>
  <c r="H747" i="1"/>
  <c r="E746" i="1"/>
  <c r="H748" i="1"/>
  <c r="E747" i="1"/>
  <c r="H749" i="1"/>
  <c r="E748" i="1"/>
  <c r="H750" i="1"/>
  <c r="E749" i="1"/>
  <c r="E750" i="1"/>
  <c r="H751" i="1"/>
  <c r="H752" i="1"/>
  <c r="E751" i="1"/>
  <c r="H753" i="1"/>
  <c r="E752" i="1"/>
  <c r="H754" i="1"/>
  <c r="E753" i="1"/>
  <c r="H755" i="1"/>
  <c r="E754" i="1"/>
  <c r="H756" i="1"/>
  <c r="E755" i="1"/>
  <c r="H757" i="1"/>
  <c r="E756" i="1"/>
  <c r="H758" i="1"/>
  <c r="E757" i="1"/>
  <c r="H759" i="1"/>
  <c r="E758" i="1"/>
  <c r="H760" i="1"/>
  <c r="E759" i="1"/>
  <c r="H761" i="1"/>
  <c r="E760" i="1"/>
  <c r="H762" i="1"/>
  <c r="E761" i="1"/>
  <c r="H763" i="1"/>
  <c r="E762" i="1"/>
  <c r="H764" i="1"/>
  <c r="E763" i="1"/>
  <c r="H765" i="1"/>
  <c r="E764" i="1"/>
  <c r="H766" i="1"/>
  <c r="E765" i="1"/>
  <c r="H767" i="1"/>
  <c r="E766" i="1"/>
  <c r="H768" i="1"/>
  <c r="E767" i="1"/>
  <c r="H769" i="1"/>
  <c r="E768" i="1"/>
  <c r="H770" i="1"/>
  <c r="E769" i="1"/>
  <c r="H771" i="1"/>
  <c r="E770" i="1"/>
  <c r="H772" i="1"/>
  <c r="E771" i="1"/>
  <c r="H773" i="1"/>
  <c r="E772" i="1"/>
  <c r="H774" i="1"/>
  <c r="E773" i="1"/>
  <c r="H775" i="1"/>
  <c r="E774" i="1"/>
  <c r="H776" i="1"/>
  <c r="E775" i="1"/>
  <c r="H777" i="1"/>
  <c r="E776" i="1"/>
  <c r="H778" i="1"/>
  <c r="E777" i="1"/>
  <c r="H779" i="1"/>
  <c r="E778" i="1"/>
  <c r="H780" i="1"/>
  <c r="E779" i="1"/>
  <c r="H781" i="1"/>
  <c r="E780" i="1"/>
  <c r="H782" i="1"/>
  <c r="E781" i="1"/>
  <c r="H783" i="1"/>
  <c r="E782" i="1"/>
  <c r="H784" i="1"/>
  <c r="E783" i="1"/>
  <c r="H785" i="1"/>
  <c r="E784" i="1"/>
  <c r="H786" i="1"/>
  <c r="E785" i="1"/>
  <c r="H787" i="1"/>
  <c r="E786" i="1"/>
  <c r="H788" i="1"/>
  <c r="E787" i="1"/>
  <c r="H789" i="1"/>
  <c r="E788" i="1"/>
  <c r="H790" i="1"/>
  <c r="E789" i="1"/>
  <c r="H791" i="1"/>
  <c r="E790" i="1"/>
  <c r="H792" i="1"/>
  <c r="E791" i="1"/>
  <c r="H793" i="1"/>
  <c r="E792" i="1"/>
  <c r="H794" i="1"/>
  <c r="E793" i="1"/>
  <c r="H795" i="1"/>
  <c r="E794" i="1"/>
  <c r="H796" i="1"/>
  <c r="E795" i="1"/>
  <c r="H797" i="1"/>
  <c r="E796" i="1"/>
  <c r="H798" i="1"/>
  <c r="E797" i="1"/>
  <c r="H799" i="1"/>
  <c r="E798" i="1"/>
  <c r="H800" i="1"/>
  <c r="E799" i="1"/>
  <c r="H801" i="1"/>
  <c r="E800" i="1"/>
  <c r="H802" i="1"/>
  <c r="E801" i="1"/>
  <c r="H803" i="1"/>
  <c r="E802" i="1"/>
  <c r="E803" i="1"/>
  <c r="H804" i="1"/>
  <c r="H805" i="1"/>
  <c r="E804" i="1"/>
  <c r="H806" i="1"/>
  <c r="E805" i="1"/>
  <c r="H807" i="1"/>
  <c r="E806" i="1"/>
  <c r="H808" i="1"/>
  <c r="E807" i="1"/>
  <c r="H809" i="1"/>
  <c r="E808" i="1"/>
  <c r="H810" i="1"/>
  <c r="E809" i="1"/>
  <c r="H811" i="1"/>
  <c r="E810" i="1"/>
  <c r="H812" i="1"/>
  <c r="E811" i="1"/>
  <c r="H813" i="1"/>
  <c r="E812" i="1"/>
  <c r="H814" i="1"/>
  <c r="E813" i="1"/>
  <c r="H815" i="1"/>
  <c r="E814" i="1"/>
  <c r="H816" i="1"/>
  <c r="E815" i="1"/>
  <c r="H817" i="1"/>
  <c r="E816" i="1"/>
  <c r="H818" i="1"/>
  <c r="E817" i="1"/>
  <c r="H819" i="1"/>
  <c r="E818" i="1"/>
  <c r="H820" i="1"/>
  <c r="E819" i="1"/>
  <c r="H821" i="1"/>
  <c r="E820" i="1"/>
  <c r="H822" i="1"/>
  <c r="E821" i="1"/>
  <c r="H823" i="1"/>
  <c r="E822" i="1"/>
  <c r="H824" i="1"/>
  <c r="E823" i="1"/>
  <c r="H825" i="1"/>
  <c r="E824" i="1"/>
  <c r="H826" i="1"/>
  <c r="E825" i="1"/>
  <c r="H827" i="1"/>
  <c r="E826" i="1"/>
  <c r="H828" i="1"/>
  <c r="E827" i="1"/>
  <c r="H829" i="1"/>
  <c r="E828" i="1"/>
  <c r="H830" i="1"/>
  <c r="E829" i="1"/>
  <c r="H831" i="1"/>
  <c r="E830" i="1"/>
  <c r="H832" i="1"/>
  <c r="E831" i="1"/>
  <c r="H833" i="1"/>
  <c r="E832" i="1"/>
  <c r="H834" i="1"/>
  <c r="E833" i="1"/>
  <c r="H835" i="1"/>
  <c r="E834" i="1"/>
  <c r="H836" i="1"/>
  <c r="E835" i="1"/>
  <c r="H837" i="1"/>
  <c r="E836" i="1"/>
  <c r="H838" i="1"/>
  <c r="E837" i="1"/>
  <c r="H839" i="1"/>
  <c r="E838" i="1"/>
  <c r="H840" i="1"/>
  <c r="E839" i="1"/>
  <c r="H841" i="1"/>
  <c r="E840" i="1"/>
  <c r="H842" i="1"/>
  <c r="E841" i="1"/>
  <c r="H843" i="1"/>
  <c r="E842" i="1"/>
  <c r="H844" i="1"/>
  <c r="E843" i="1"/>
  <c r="H845" i="1"/>
  <c r="E844" i="1"/>
  <c r="H846" i="1"/>
  <c r="E845" i="1"/>
  <c r="H847" i="1"/>
  <c r="E846" i="1"/>
  <c r="H848" i="1"/>
  <c r="E847" i="1"/>
  <c r="H849" i="1"/>
  <c r="E848" i="1"/>
  <c r="E849" i="1"/>
  <c r="H850" i="1"/>
  <c r="H851" i="1"/>
  <c r="E850" i="1"/>
  <c r="H852" i="1"/>
  <c r="E851" i="1"/>
  <c r="H853" i="1"/>
  <c r="E852" i="1"/>
  <c r="H854" i="1"/>
  <c r="E853" i="1"/>
  <c r="H855" i="1"/>
  <c r="E854" i="1"/>
  <c r="H856" i="1"/>
  <c r="E855" i="1"/>
  <c r="H857" i="1"/>
  <c r="E856" i="1"/>
  <c r="H858" i="1"/>
  <c r="E857" i="1"/>
  <c r="H859" i="1"/>
  <c r="E858" i="1"/>
  <c r="H860" i="1"/>
  <c r="E859" i="1"/>
  <c r="H861" i="1"/>
  <c r="E860" i="1"/>
  <c r="H862" i="1"/>
  <c r="E861" i="1"/>
  <c r="H863" i="1"/>
  <c r="E862" i="1"/>
  <c r="H864" i="1"/>
  <c r="E863" i="1"/>
  <c r="H865" i="1"/>
  <c r="E864" i="1"/>
  <c r="H866" i="1"/>
  <c r="E865" i="1"/>
  <c r="H867" i="1"/>
  <c r="E866" i="1"/>
  <c r="H868" i="1"/>
  <c r="E867" i="1"/>
  <c r="H869" i="1"/>
  <c r="E868" i="1"/>
  <c r="H870" i="1"/>
  <c r="E869" i="1"/>
  <c r="H871" i="1"/>
  <c r="E870" i="1"/>
  <c r="H872" i="1"/>
  <c r="E871" i="1"/>
  <c r="H873" i="1"/>
  <c r="E872" i="1"/>
  <c r="H874" i="1"/>
  <c r="E873" i="1"/>
  <c r="H875" i="1"/>
  <c r="E874" i="1"/>
  <c r="H876" i="1"/>
  <c r="E875" i="1"/>
  <c r="H877" i="1"/>
  <c r="E876" i="1"/>
  <c r="H878" i="1"/>
  <c r="E877" i="1"/>
  <c r="H879" i="1"/>
  <c r="E878" i="1"/>
  <c r="H880" i="1"/>
  <c r="E879" i="1"/>
  <c r="H881" i="1"/>
  <c r="E880" i="1"/>
  <c r="H882" i="1"/>
  <c r="E881" i="1"/>
  <c r="H883" i="1"/>
  <c r="E882" i="1"/>
  <c r="H884" i="1"/>
  <c r="E883" i="1"/>
  <c r="H885" i="1"/>
  <c r="E884" i="1"/>
  <c r="H886" i="1"/>
  <c r="E885" i="1"/>
  <c r="H887" i="1"/>
  <c r="E886" i="1"/>
  <c r="H888" i="1"/>
  <c r="E887" i="1"/>
  <c r="H889" i="1"/>
  <c r="E888" i="1"/>
  <c r="H890" i="1"/>
  <c r="E889" i="1"/>
  <c r="H891" i="1"/>
  <c r="E890" i="1"/>
  <c r="H892" i="1"/>
  <c r="E891" i="1"/>
  <c r="H893" i="1"/>
  <c r="E892" i="1"/>
  <c r="H894" i="1"/>
  <c r="E893" i="1"/>
  <c r="H895" i="1"/>
  <c r="E894" i="1"/>
  <c r="H896" i="1"/>
  <c r="E895" i="1"/>
  <c r="H897" i="1"/>
  <c r="E896" i="1"/>
  <c r="E897" i="1"/>
  <c r="H898" i="1"/>
  <c r="H899" i="1"/>
  <c r="E898" i="1"/>
  <c r="H900" i="1"/>
  <c r="E899" i="1"/>
  <c r="H901" i="1"/>
  <c r="E900" i="1"/>
  <c r="H902" i="1"/>
  <c r="E901" i="1"/>
  <c r="H903" i="1"/>
  <c r="E902" i="1"/>
  <c r="H904" i="1"/>
  <c r="E903" i="1"/>
  <c r="H905" i="1"/>
  <c r="E904" i="1"/>
  <c r="H906" i="1"/>
  <c r="E905" i="1"/>
  <c r="H907" i="1"/>
  <c r="E906" i="1"/>
  <c r="H908" i="1"/>
  <c r="E907" i="1"/>
  <c r="H909" i="1"/>
  <c r="E908" i="1"/>
  <c r="H910" i="1"/>
  <c r="E909" i="1"/>
  <c r="H911" i="1"/>
  <c r="E910" i="1"/>
  <c r="H912" i="1"/>
  <c r="E911" i="1"/>
  <c r="H913" i="1"/>
  <c r="E912" i="1"/>
  <c r="H914" i="1"/>
  <c r="E913" i="1"/>
  <c r="H915" i="1"/>
  <c r="E914" i="1"/>
  <c r="H916" i="1"/>
  <c r="E915" i="1"/>
  <c r="H917" i="1"/>
  <c r="E916" i="1"/>
  <c r="H918" i="1"/>
  <c r="E917" i="1"/>
  <c r="H919" i="1"/>
  <c r="E918" i="1"/>
  <c r="H920" i="1"/>
  <c r="E919" i="1"/>
  <c r="H921" i="1"/>
  <c r="E920" i="1"/>
  <c r="H922" i="1"/>
  <c r="E921" i="1"/>
  <c r="H923" i="1"/>
  <c r="E922" i="1"/>
  <c r="H924" i="1"/>
  <c r="E923" i="1"/>
  <c r="H925" i="1"/>
  <c r="E924" i="1"/>
  <c r="H926" i="1"/>
  <c r="E925" i="1"/>
  <c r="H927" i="1"/>
  <c r="E926" i="1"/>
  <c r="H928" i="1"/>
  <c r="E927" i="1"/>
  <c r="H929" i="1"/>
  <c r="E928" i="1"/>
  <c r="H930" i="1"/>
  <c r="E929" i="1"/>
  <c r="H931" i="1"/>
  <c r="E930" i="1"/>
  <c r="H932" i="1"/>
  <c r="E931" i="1"/>
  <c r="H933" i="1"/>
  <c r="E932" i="1"/>
  <c r="H934" i="1"/>
  <c r="E933" i="1"/>
  <c r="H935" i="1"/>
  <c r="E934" i="1"/>
  <c r="H936" i="1"/>
  <c r="E935" i="1"/>
  <c r="H937" i="1"/>
  <c r="E936" i="1"/>
  <c r="H938" i="1"/>
  <c r="E937" i="1"/>
  <c r="H939" i="1"/>
  <c r="E938" i="1"/>
  <c r="H940" i="1"/>
  <c r="E939" i="1"/>
  <c r="H941" i="1"/>
  <c r="E940" i="1"/>
  <c r="H942" i="1"/>
  <c r="E941" i="1"/>
  <c r="H943" i="1"/>
  <c r="E942" i="1"/>
  <c r="H944" i="1"/>
  <c r="E943" i="1"/>
  <c r="H945" i="1"/>
  <c r="E944" i="1"/>
  <c r="E945" i="1"/>
  <c r="H946" i="1"/>
  <c r="H947" i="1"/>
  <c r="E946" i="1"/>
  <c r="H948" i="1"/>
  <c r="E947" i="1"/>
  <c r="H949" i="1"/>
  <c r="E948" i="1"/>
  <c r="H950" i="1"/>
  <c r="E949" i="1"/>
  <c r="H951" i="1"/>
  <c r="E950" i="1"/>
  <c r="H952" i="1"/>
  <c r="E951" i="1"/>
  <c r="H953" i="1"/>
  <c r="E952" i="1"/>
  <c r="H954" i="1"/>
  <c r="E953" i="1"/>
  <c r="H955" i="1"/>
  <c r="E954" i="1"/>
  <c r="H956" i="1"/>
  <c r="E955" i="1"/>
  <c r="H957" i="1"/>
  <c r="E956" i="1"/>
  <c r="H958" i="1"/>
  <c r="E957" i="1"/>
  <c r="H959" i="1"/>
  <c r="E958" i="1"/>
  <c r="H960" i="1"/>
  <c r="E959" i="1"/>
  <c r="H961" i="1"/>
  <c r="E960" i="1"/>
  <c r="H962" i="1"/>
  <c r="E961" i="1"/>
  <c r="H963" i="1"/>
  <c r="E962" i="1"/>
  <c r="H964" i="1"/>
  <c r="E963" i="1"/>
  <c r="H965" i="1"/>
  <c r="E964" i="1"/>
  <c r="H966" i="1"/>
  <c r="E965" i="1"/>
  <c r="H967" i="1"/>
  <c r="E966" i="1"/>
  <c r="H968" i="1"/>
  <c r="E967" i="1"/>
  <c r="H969" i="1"/>
  <c r="E968" i="1"/>
  <c r="H970" i="1"/>
  <c r="E969" i="1"/>
  <c r="H971" i="1"/>
  <c r="E970" i="1"/>
  <c r="H972" i="1"/>
  <c r="E971" i="1"/>
  <c r="H973" i="1"/>
  <c r="E972" i="1"/>
  <c r="H974" i="1"/>
  <c r="E973" i="1"/>
  <c r="H975" i="1"/>
  <c r="E974" i="1"/>
  <c r="H976" i="1"/>
  <c r="E975" i="1"/>
  <c r="H977" i="1"/>
  <c r="E976" i="1"/>
  <c r="H978" i="1"/>
  <c r="E977" i="1"/>
  <c r="H979" i="1"/>
  <c r="E978" i="1"/>
  <c r="H980" i="1"/>
  <c r="E979" i="1"/>
  <c r="H981" i="1"/>
  <c r="E980" i="1"/>
  <c r="H982" i="1"/>
  <c r="E981" i="1"/>
  <c r="H983" i="1"/>
  <c r="E982" i="1"/>
  <c r="H984" i="1"/>
  <c r="E983" i="1"/>
  <c r="H985" i="1"/>
  <c r="E984" i="1"/>
  <c r="H986" i="1"/>
  <c r="E985" i="1"/>
  <c r="H987" i="1"/>
  <c r="E986" i="1"/>
  <c r="H988" i="1"/>
  <c r="E987" i="1"/>
  <c r="H989" i="1"/>
  <c r="E988" i="1"/>
  <c r="H990" i="1"/>
  <c r="E989" i="1"/>
  <c r="H991" i="1"/>
  <c r="E990" i="1"/>
  <c r="H992" i="1"/>
  <c r="E991" i="1"/>
  <c r="H993" i="1"/>
  <c r="E992" i="1"/>
  <c r="E993" i="1"/>
  <c r="H994" i="1"/>
  <c r="H995" i="1"/>
  <c r="E994" i="1"/>
  <c r="H996" i="1"/>
  <c r="E995" i="1"/>
  <c r="H997" i="1"/>
  <c r="E996" i="1"/>
  <c r="H998" i="1"/>
  <c r="E997" i="1"/>
  <c r="H999" i="1"/>
  <c r="E998" i="1"/>
  <c r="H1000" i="1"/>
  <c r="E999" i="1"/>
  <c r="H1001" i="1"/>
  <c r="E1000" i="1"/>
  <c r="H1002" i="1"/>
  <c r="E1001" i="1"/>
  <c r="H1003" i="1"/>
  <c r="E1002" i="1"/>
  <c r="H1004" i="1"/>
  <c r="E1003" i="1"/>
  <c r="H1005" i="1"/>
  <c r="E1004" i="1"/>
  <c r="H1006" i="1"/>
  <c r="E1005" i="1"/>
  <c r="H1007" i="1"/>
  <c r="E1006" i="1"/>
  <c r="H1008" i="1"/>
  <c r="E1007" i="1"/>
  <c r="H1009" i="1"/>
  <c r="E1008" i="1"/>
  <c r="H1010" i="1"/>
  <c r="E1009" i="1"/>
  <c r="H1011" i="1"/>
  <c r="E1010" i="1"/>
  <c r="H1012" i="1"/>
  <c r="E1011" i="1"/>
  <c r="H1013" i="1"/>
  <c r="E1012" i="1"/>
  <c r="H1014" i="1"/>
  <c r="E1013" i="1"/>
  <c r="H1015" i="1"/>
  <c r="E1014" i="1"/>
  <c r="H1016" i="1"/>
  <c r="E1015" i="1"/>
  <c r="H1017" i="1"/>
  <c r="E1016" i="1"/>
  <c r="H1018" i="1"/>
  <c r="E1017" i="1"/>
  <c r="H1019" i="1"/>
  <c r="E1018" i="1"/>
  <c r="H1020" i="1"/>
  <c r="E1019" i="1"/>
  <c r="H1021" i="1"/>
  <c r="E1020" i="1"/>
  <c r="H1022" i="1"/>
  <c r="E1021" i="1"/>
  <c r="H1023" i="1"/>
  <c r="E1022" i="1"/>
  <c r="H1024" i="1"/>
  <c r="E1023" i="1"/>
  <c r="H1025" i="1"/>
  <c r="E1024" i="1"/>
  <c r="H1026" i="1"/>
  <c r="E1025" i="1"/>
  <c r="H1027" i="1"/>
  <c r="E1026" i="1"/>
  <c r="H1028" i="1"/>
  <c r="E1027" i="1"/>
  <c r="H1029" i="1"/>
  <c r="E1028" i="1"/>
  <c r="H1030" i="1"/>
  <c r="E1029" i="1"/>
  <c r="H1031" i="1"/>
  <c r="E1030" i="1"/>
  <c r="H1032" i="1"/>
  <c r="E1031" i="1"/>
  <c r="H1033" i="1"/>
  <c r="E1032" i="1"/>
  <c r="H1034" i="1"/>
  <c r="E1033" i="1"/>
  <c r="H1035" i="1"/>
  <c r="E1034" i="1"/>
  <c r="H1036" i="1"/>
  <c r="E1035" i="1"/>
  <c r="H1037" i="1"/>
  <c r="E1036" i="1"/>
  <c r="H1038" i="1"/>
  <c r="E1037" i="1"/>
  <c r="H1039" i="1"/>
  <c r="E1038" i="1"/>
  <c r="H1040" i="1"/>
  <c r="E1039" i="1"/>
  <c r="H1041" i="1"/>
  <c r="E1040" i="1"/>
  <c r="E1041" i="1"/>
  <c r="H1042" i="1"/>
  <c r="H1043" i="1"/>
  <c r="E1042" i="1"/>
  <c r="H1044" i="1"/>
  <c r="E1043" i="1"/>
  <c r="H1045" i="1"/>
  <c r="E1044" i="1"/>
  <c r="H1046" i="1"/>
  <c r="E1045" i="1"/>
  <c r="H1047" i="1"/>
  <c r="E1046" i="1"/>
  <c r="H1048" i="1"/>
  <c r="E1047" i="1"/>
  <c r="H1049" i="1"/>
  <c r="E1048" i="1"/>
  <c r="H1050" i="1"/>
  <c r="E1049" i="1"/>
  <c r="H1051" i="1"/>
  <c r="E1050" i="1"/>
  <c r="H1052" i="1"/>
  <c r="E1051" i="1"/>
  <c r="H1053" i="1"/>
  <c r="E1052" i="1"/>
  <c r="H1054" i="1"/>
  <c r="E1053" i="1"/>
  <c r="H1055" i="1"/>
  <c r="E1054" i="1"/>
  <c r="H1056" i="1"/>
  <c r="E1055" i="1"/>
  <c r="H1057" i="1"/>
  <c r="E1056" i="1"/>
  <c r="H1058" i="1"/>
  <c r="E1057" i="1"/>
  <c r="H1059" i="1"/>
  <c r="E1058" i="1"/>
  <c r="H1060" i="1"/>
  <c r="E1059" i="1"/>
  <c r="H1061" i="1"/>
  <c r="E1060" i="1"/>
  <c r="H1062" i="1"/>
  <c r="E1061" i="1"/>
  <c r="H1063" i="1"/>
  <c r="E1062" i="1"/>
  <c r="H1064" i="1"/>
  <c r="E1063" i="1"/>
  <c r="H1065" i="1"/>
  <c r="E1064" i="1"/>
  <c r="H1066" i="1"/>
  <c r="E1065" i="1"/>
  <c r="H1067" i="1"/>
  <c r="E1066" i="1"/>
  <c r="H1068" i="1"/>
  <c r="E1067" i="1"/>
  <c r="H1069" i="1"/>
  <c r="E1068" i="1"/>
  <c r="H1070" i="1"/>
  <c r="E1069" i="1"/>
  <c r="H1071" i="1"/>
  <c r="E1070" i="1"/>
  <c r="H1072" i="1"/>
  <c r="E1071" i="1"/>
  <c r="H1073" i="1"/>
  <c r="E1072" i="1"/>
  <c r="H1074" i="1"/>
  <c r="E1073" i="1"/>
  <c r="H1075" i="1"/>
  <c r="E1074" i="1"/>
  <c r="H1076" i="1"/>
  <c r="E1075" i="1"/>
  <c r="H1077" i="1"/>
  <c r="E1076" i="1"/>
  <c r="H1078" i="1"/>
  <c r="E1077" i="1"/>
  <c r="H1079" i="1"/>
  <c r="E1078" i="1"/>
  <c r="H1080" i="1"/>
  <c r="E1079" i="1"/>
  <c r="H1081" i="1"/>
  <c r="E1080" i="1"/>
  <c r="H1082" i="1"/>
  <c r="E1081" i="1"/>
  <c r="H1083" i="1"/>
  <c r="E1082" i="1"/>
  <c r="H1084" i="1"/>
  <c r="E1083" i="1"/>
  <c r="H1085" i="1"/>
  <c r="E1084" i="1"/>
  <c r="H1086" i="1"/>
  <c r="E1085" i="1"/>
  <c r="H1087" i="1"/>
  <c r="E1086" i="1"/>
  <c r="H1088" i="1"/>
  <c r="E1087" i="1"/>
  <c r="E1088" i="1"/>
  <c r="H1089" i="1"/>
  <c r="E1089" i="1"/>
  <c r="H1090" i="1"/>
  <c r="H1091" i="1"/>
  <c r="E1090" i="1"/>
  <c r="H1092" i="1"/>
  <c r="E1091" i="1"/>
  <c r="H1093" i="1"/>
  <c r="E1092" i="1"/>
  <c r="H1094" i="1"/>
  <c r="E1093" i="1"/>
  <c r="H1095" i="1"/>
  <c r="E1094" i="1"/>
  <c r="H1096" i="1"/>
  <c r="E1095" i="1"/>
  <c r="H1097" i="1"/>
  <c r="E1096" i="1"/>
  <c r="H1098" i="1"/>
  <c r="E1097" i="1"/>
  <c r="H1099" i="1"/>
  <c r="E1098" i="1"/>
  <c r="H1100" i="1"/>
  <c r="E1099" i="1"/>
  <c r="H1101" i="1"/>
  <c r="E1100" i="1"/>
  <c r="H1102" i="1"/>
  <c r="E1101" i="1"/>
  <c r="H1103" i="1"/>
  <c r="E1102" i="1"/>
  <c r="H1104" i="1"/>
  <c r="E1103" i="1"/>
  <c r="H1105" i="1"/>
  <c r="E1104" i="1"/>
  <c r="H1106" i="1"/>
  <c r="E1105" i="1"/>
  <c r="H1107" i="1"/>
  <c r="E1106" i="1"/>
  <c r="H1108" i="1"/>
  <c r="E1107" i="1"/>
  <c r="H1109" i="1"/>
  <c r="E1108" i="1"/>
  <c r="H1110" i="1"/>
  <c r="E1109" i="1"/>
  <c r="H1111" i="1"/>
  <c r="E1110" i="1"/>
  <c r="H1112" i="1"/>
  <c r="E1111" i="1"/>
  <c r="H1113" i="1"/>
  <c r="E1112" i="1"/>
  <c r="H1114" i="1"/>
  <c r="E1113" i="1"/>
  <c r="H1115" i="1"/>
  <c r="E1114" i="1"/>
  <c r="H1116" i="1"/>
  <c r="E1115" i="1"/>
  <c r="H1117" i="1"/>
  <c r="E1116" i="1"/>
  <c r="H1118" i="1"/>
  <c r="E1117" i="1"/>
  <c r="H1119" i="1"/>
  <c r="E1118" i="1"/>
  <c r="H1120" i="1"/>
  <c r="E1119" i="1"/>
  <c r="H1121" i="1"/>
  <c r="E1120" i="1"/>
  <c r="H1122" i="1"/>
  <c r="E1121" i="1"/>
  <c r="H1123" i="1"/>
  <c r="E1122" i="1"/>
  <c r="H1124" i="1"/>
  <c r="E1123" i="1"/>
  <c r="H1125" i="1"/>
  <c r="E1124" i="1"/>
  <c r="H1126" i="1"/>
  <c r="E1125" i="1"/>
  <c r="H1127" i="1"/>
  <c r="E1126" i="1"/>
  <c r="H1128" i="1"/>
  <c r="E1127" i="1"/>
  <c r="H1129" i="1"/>
  <c r="E1128" i="1"/>
  <c r="H1130" i="1"/>
  <c r="E1129" i="1"/>
  <c r="H1131" i="1"/>
  <c r="E1130" i="1"/>
  <c r="H1132" i="1"/>
  <c r="E1131" i="1"/>
  <c r="H1133" i="1"/>
  <c r="E1132" i="1"/>
  <c r="H1134" i="1"/>
  <c r="E1133" i="1"/>
  <c r="H1135" i="1"/>
  <c r="E1134" i="1"/>
  <c r="H1136" i="1"/>
  <c r="E1135" i="1"/>
  <c r="H1137" i="1"/>
  <c r="E1136" i="1"/>
  <c r="H1138" i="1"/>
  <c r="E1137" i="1"/>
  <c r="H1139" i="1"/>
  <c r="E1138" i="1"/>
  <c r="H1140" i="1"/>
  <c r="E1139" i="1"/>
  <c r="H1141" i="1"/>
  <c r="E1140" i="1"/>
  <c r="H1142" i="1"/>
  <c r="E1141" i="1"/>
  <c r="H1143" i="1"/>
  <c r="E1142" i="1"/>
  <c r="H1144" i="1"/>
  <c r="E1143" i="1"/>
  <c r="H1145" i="1"/>
  <c r="E1144" i="1"/>
  <c r="H1146" i="1"/>
  <c r="E1145" i="1"/>
  <c r="H1147" i="1"/>
  <c r="E1146" i="1"/>
  <c r="H1148" i="1"/>
  <c r="E1147" i="1"/>
  <c r="H1149" i="1"/>
  <c r="E1148" i="1"/>
  <c r="H1150" i="1"/>
  <c r="E1149" i="1"/>
  <c r="H1151" i="1"/>
  <c r="E1150" i="1"/>
  <c r="H1152" i="1"/>
  <c r="E1151" i="1"/>
  <c r="H1153" i="1"/>
  <c r="E1152" i="1"/>
  <c r="H1154" i="1"/>
  <c r="E1153" i="1"/>
  <c r="H1155" i="1"/>
  <c r="E1154" i="1"/>
  <c r="H1156" i="1"/>
  <c r="E1155" i="1"/>
  <c r="H1157" i="1"/>
  <c r="E1156" i="1"/>
  <c r="H1158" i="1"/>
  <c r="E1157" i="1"/>
  <c r="H1159" i="1"/>
  <c r="E1158" i="1"/>
  <c r="H1160" i="1"/>
  <c r="E1159" i="1"/>
  <c r="H1161" i="1"/>
  <c r="E1160" i="1"/>
  <c r="H1162" i="1"/>
  <c r="E1161" i="1"/>
  <c r="H1163" i="1"/>
  <c r="E1162" i="1"/>
  <c r="H1164" i="1"/>
  <c r="E1163" i="1"/>
  <c r="H1165" i="1"/>
  <c r="E1164" i="1"/>
  <c r="E1165" i="1"/>
  <c r="H1166" i="1"/>
  <c r="H1167" i="1"/>
  <c r="E1166" i="1"/>
  <c r="H1168" i="1"/>
  <c r="E1167" i="1"/>
  <c r="H1169" i="1"/>
  <c r="E1168" i="1"/>
  <c r="H1170" i="1"/>
  <c r="E1169" i="1"/>
  <c r="H1171" i="1"/>
  <c r="E1170" i="1"/>
  <c r="H1172" i="1"/>
  <c r="E1171" i="1"/>
  <c r="H1173" i="1"/>
  <c r="E1172" i="1"/>
  <c r="H1174" i="1"/>
  <c r="E1173" i="1"/>
  <c r="H1175" i="1"/>
  <c r="E1174" i="1"/>
  <c r="H1176" i="1"/>
  <c r="E1175" i="1"/>
  <c r="H1177" i="1"/>
  <c r="E1176" i="1"/>
  <c r="H1178" i="1"/>
  <c r="E1177" i="1"/>
  <c r="H1179" i="1"/>
  <c r="E1178" i="1"/>
  <c r="H1180" i="1"/>
  <c r="E1179" i="1"/>
  <c r="H1181" i="1"/>
  <c r="E1180" i="1"/>
  <c r="H1182" i="1"/>
  <c r="E1181" i="1"/>
  <c r="H1183" i="1"/>
  <c r="E1182" i="1"/>
  <c r="H1184" i="1"/>
  <c r="E1183" i="1"/>
  <c r="H1185" i="1"/>
  <c r="E1184" i="1"/>
  <c r="H1186" i="1"/>
  <c r="E1185" i="1"/>
  <c r="H1187" i="1"/>
  <c r="E1186" i="1"/>
  <c r="H1188" i="1"/>
  <c r="E1187" i="1"/>
  <c r="H1189" i="1"/>
  <c r="E1188" i="1"/>
  <c r="H1190" i="1"/>
  <c r="E1189" i="1"/>
  <c r="H1191" i="1"/>
  <c r="E1190" i="1"/>
  <c r="H1192" i="1"/>
  <c r="E1191" i="1"/>
  <c r="H1193" i="1"/>
  <c r="E1192" i="1"/>
  <c r="H1194" i="1"/>
  <c r="E1193" i="1"/>
  <c r="H1195" i="1"/>
  <c r="E1194" i="1"/>
  <c r="H1196" i="1"/>
  <c r="E1195" i="1"/>
  <c r="H1197" i="1"/>
  <c r="E1196" i="1"/>
  <c r="H1198" i="1"/>
  <c r="E1197" i="1"/>
  <c r="H1199" i="1"/>
  <c r="E1198" i="1"/>
  <c r="H1200" i="1"/>
  <c r="E1199" i="1"/>
  <c r="H1201" i="1"/>
  <c r="E1200" i="1"/>
  <c r="H1202" i="1"/>
  <c r="E1201" i="1"/>
  <c r="H1203" i="1"/>
  <c r="E1202" i="1"/>
  <c r="H1204" i="1"/>
  <c r="E1203" i="1"/>
  <c r="H1205" i="1"/>
  <c r="E1204" i="1"/>
  <c r="H1206" i="1"/>
  <c r="E1205" i="1"/>
  <c r="H1207" i="1"/>
  <c r="E1206" i="1"/>
  <c r="H1208" i="1"/>
  <c r="E1207" i="1"/>
  <c r="H1209" i="1"/>
  <c r="E1208" i="1"/>
  <c r="H1210" i="1"/>
  <c r="E1209" i="1"/>
  <c r="H1211" i="1"/>
  <c r="E1210" i="1"/>
  <c r="H1212" i="1"/>
  <c r="E1211" i="1"/>
  <c r="H1213" i="1"/>
  <c r="E1212" i="1"/>
  <c r="H1214" i="1"/>
  <c r="E1213" i="1"/>
  <c r="H1215" i="1"/>
  <c r="E1214" i="1"/>
  <c r="H1216" i="1"/>
  <c r="E1215" i="1"/>
  <c r="H1217" i="1"/>
  <c r="E1216" i="1"/>
  <c r="H1218" i="1"/>
  <c r="E1217" i="1"/>
  <c r="H1219" i="1"/>
  <c r="E1218" i="1"/>
  <c r="H1220" i="1"/>
  <c r="E1219" i="1"/>
  <c r="H1221" i="1"/>
  <c r="E1220" i="1"/>
  <c r="H1222" i="1"/>
  <c r="E1221" i="1"/>
  <c r="H1223" i="1"/>
  <c r="E1222" i="1"/>
  <c r="H1224" i="1"/>
  <c r="E1223" i="1"/>
  <c r="H1225" i="1"/>
  <c r="E1224" i="1"/>
  <c r="H1226" i="1"/>
  <c r="E1225" i="1"/>
  <c r="H1227" i="1"/>
  <c r="E1226" i="1"/>
  <c r="H1228" i="1"/>
  <c r="E1227" i="1"/>
  <c r="H1229" i="1"/>
  <c r="E1228" i="1"/>
  <c r="H1230" i="1"/>
  <c r="E1229" i="1"/>
  <c r="H1231" i="1"/>
  <c r="E1230" i="1"/>
  <c r="H1232" i="1"/>
  <c r="E1231" i="1"/>
  <c r="H1233" i="1"/>
  <c r="E1232" i="1"/>
  <c r="H1234" i="1"/>
  <c r="E1233" i="1"/>
  <c r="H1235" i="1"/>
  <c r="E1234" i="1"/>
  <c r="H1236" i="1"/>
  <c r="E1235" i="1"/>
  <c r="H1237" i="1"/>
  <c r="E1236" i="1"/>
  <c r="H1238" i="1"/>
  <c r="E1237" i="1"/>
  <c r="H1239" i="1"/>
  <c r="E1238" i="1"/>
  <c r="H1240" i="1"/>
  <c r="E1239" i="1"/>
  <c r="H1241" i="1"/>
  <c r="E1240" i="1"/>
  <c r="E1241" i="1"/>
  <c r="H1242" i="1"/>
  <c r="H1243" i="1"/>
  <c r="E1242" i="1"/>
  <c r="H1244" i="1"/>
  <c r="E1243" i="1"/>
  <c r="H1245" i="1"/>
  <c r="E1244" i="1"/>
  <c r="H1246" i="1"/>
  <c r="E1245" i="1"/>
  <c r="H1247" i="1"/>
  <c r="E1246" i="1"/>
  <c r="H1248" i="1"/>
  <c r="E1247" i="1"/>
  <c r="H1249" i="1"/>
  <c r="E1248" i="1"/>
  <c r="H1250" i="1"/>
  <c r="E1249" i="1"/>
  <c r="H1251" i="1"/>
  <c r="E1250" i="1"/>
  <c r="H1252" i="1"/>
  <c r="E1251" i="1"/>
  <c r="H1253" i="1"/>
  <c r="E1252" i="1"/>
  <c r="H1254" i="1"/>
  <c r="E1253" i="1"/>
  <c r="H1255" i="1"/>
  <c r="E1254" i="1"/>
  <c r="H1256" i="1"/>
  <c r="E1255" i="1"/>
  <c r="H1257" i="1"/>
  <c r="E1256" i="1"/>
  <c r="H1258" i="1"/>
  <c r="E1257" i="1"/>
  <c r="H1259" i="1"/>
  <c r="E1258" i="1"/>
  <c r="H1260" i="1"/>
  <c r="E1259" i="1"/>
  <c r="H1261" i="1"/>
  <c r="E1260" i="1"/>
  <c r="H1262" i="1"/>
  <c r="E1261" i="1"/>
  <c r="H1263" i="1"/>
  <c r="E1262" i="1"/>
  <c r="H1264" i="1"/>
  <c r="E1263" i="1"/>
  <c r="H1265" i="1"/>
  <c r="E1264" i="1"/>
  <c r="H1266" i="1"/>
  <c r="E1265" i="1"/>
  <c r="H1267" i="1"/>
  <c r="E1266" i="1"/>
  <c r="H1268" i="1"/>
  <c r="E1267" i="1"/>
  <c r="H1269" i="1"/>
  <c r="E1268" i="1"/>
  <c r="H1270" i="1"/>
  <c r="E1269" i="1"/>
  <c r="H1271" i="1"/>
  <c r="E1270" i="1"/>
  <c r="H1272" i="1"/>
  <c r="E1271" i="1"/>
  <c r="H1273" i="1"/>
  <c r="E1272" i="1"/>
  <c r="H1274" i="1"/>
  <c r="E1273" i="1"/>
  <c r="H1275" i="1"/>
  <c r="E1274" i="1"/>
  <c r="H1276" i="1"/>
  <c r="E1275" i="1"/>
  <c r="H1277" i="1"/>
  <c r="E1276" i="1"/>
  <c r="H1278" i="1"/>
  <c r="E1277" i="1"/>
  <c r="H1279" i="1"/>
  <c r="E1278" i="1"/>
  <c r="H1280" i="1"/>
  <c r="E1279" i="1"/>
  <c r="H1281" i="1"/>
  <c r="E1280" i="1"/>
  <c r="H1282" i="1"/>
  <c r="E1281" i="1"/>
  <c r="H1283" i="1"/>
  <c r="E1282" i="1"/>
  <c r="H1284" i="1"/>
  <c r="E1283" i="1"/>
  <c r="H1285" i="1"/>
  <c r="E1284" i="1"/>
  <c r="H1286" i="1"/>
  <c r="E1285" i="1"/>
  <c r="H1287" i="1"/>
  <c r="E1286" i="1"/>
  <c r="H1288" i="1"/>
  <c r="E1287" i="1"/>
  <c r="H1289" i="1"/>
  <c r="E1288" i="1"/>
  <c r="H1290" i="1"/>
  <c r="E1289" i="1"/>
  <c r="H1291" i="1"/>
  <c r="E1290" i="1"/>
  <c r="H1292" i="1"/>
  <c r="E1291" i="1"/>
  <c r="H1293" i="1"/>
  <c r="E1292" i="1"/>
  <c r="H1294" i="1"/>
  <c r="E1293" i="1"/>
  <c r="H1295" i="1"/>
  <c r="E1294" i="1"/>
  <c r="H1296" i="1"/>
  <c r="E1295" i="1"/>
  <c r="H1297" i="1"/>
  <c r="E1296" i="1"/>
  <c r="H1298" i="1"/>
  <c r="E1297" i="1"/>
  <c r="H1299" i="1"/>
  <c r="E1298" i="1"/>
  <c r="H1300" i="1"/>
  <c r="E1299" i="1"/>
  <c r="H1301" i="1"/>
  <c r="E1300" i="1"/>
  <c r="H1302" i="1"/>
  <c r="E1301" i="1"/>
  <c r="H1303" i="1"/>
  <c r="E1302" i="1"/>
  <c r="H1304" i="1"/>
  <c r="E1303" i="1"/>
  <c r="H1305" i="1"/>
  <c r="E1304" i="1"/>
  <c r="H1306" i="1"/>
  <c r="E1305" i="1"/>
  <c r="H1307" i="1"/>
  <c r="E1306" i="1"/>
  <c r="H1308" i="1"/>
  <c r="E1307" i="1"/>
  <c r="H1309" i="1"/>
  <c r="E1308" i="1"/>
  <c r="H1310" i="1"/>
  <c r="E1309" i="1"/>
  <c r="H1311" i="1"/>
  <c r="E1310" i="1"/>
  <c r="H1312" i="1"/>
  <c r="E1311" i="1"/>
  <c r="H1313" i="1"/>
  <c r="E1312" i="1"/>
  <c r="H1314" i="1"/>
  <c r="E1313" i="1"/>
  <c r="H1315" i="1"/>
  <c r="E1314" i="1"/>
  <c r="H1316" i="1"/>
  <c r="E1315" i="1"/>
  <c r="H1317" i="1"/>
  <c r="E1316" i="1"/>
  <c r="E1317" i="1"/>
  <c r="H1318" i="1"/>
  <c r="H1319" i="1"/>
  <c r="E1318" i="1"/>
  <c r="H1320" i="1"/>
  <c r="E1319" i="1"/>
  <c r="H1321" i="1"/>
  <c r="E1320" i="1"/>
  <c r="H1322" i="1"/>
  <c r="E1321" i="1"/>
  <c r="H1323" i="1"/>
  <c r="E1322" i="1"/>
  <c r="H1324" i="1"/>
  <c r="E1323" i="1"/>
  <c r="H1325" i="1"/>
  <c r="E1324" i="1"/>
  <c r="H1326" i="1"/>
  <c r="E1325" i="1"/>
  <c r="H1327" i="1"/>
  <c r="E1326" i="1"/>
  <c r="H1328" i="1"/>
  <c r="E1327" i="1"/>
  <c r="H1329" i="1"/>
  <c r="E1328" i="1"/>
  <c r="H1330" i="1"/>
  <c r="E1329" i="1"/>
  <c r="H1331" i="1"/>
  <c r="E1330" i="1"/>
  <c r="H1332" i="1"/>
  <c r="E1331" i="1"/>
  <c r="H1333" i="1"/>
  <c r="E1332" i="1"/>
  <c r="H1334" i="1"/>
  <c r="E1333" i="1"/>
  <c r="H1335" i="1"/>
  <c r="E1334" i="1"/>
  <c r="H1336" i="1"/>
  <c r="E1335" i="1"/>
  <c r="H1337" i="1"/>
  <c r="E1336" i="1"/>
  <c r="H1338" i="1"/>
  <c r="E1337" i="1"/>
  <c r="H1339" i="1"/>
  <c r="E1338" i="1"/>
  <c r="H1340" i="1"/>
  <c r="E1339" i="1"/>
  <c r="H1341" i="1"/>
  <c r="E1340" i="1"/>
  <c r="H1342" i="1"/>
  <c r="E1341" i="1"/>
  <c r="H1343" i="1"/>
  <c r="E1342" i="1"/>
  <c r="H1344" i="1"/>
  <c r="E1343" i="1"/>
  <c r="H1345" i="1"/>
  <c r="E1344" i="1"/>
  <c r="H1346" i="1"/>
  <c r="E1345" i="1"/>
  <c r="H1347" i="1"/>
  <c r="E1346" i="1"/>
  <c r="H1348" i="1"/>
  <c r="E1347" i="1"/>
  <c r="H1349" i="1"/>
  <c r="E1348" i="1"/>
  <c r="H1350" i="1"/>
  <c r="E1349" i="1"/>
  <c r="H1351" i="1"/>
  <c r="E1350" i="1"/>
  <c r="H1352" i="1"/>
  <c r="E1351" i="1"/>
  <c r="H1353" i="1"/>
  <c r="E1352" i="1"/>
  <c r="H1354" i="1"/>
  <c r="E1353" i="1"/>
  <c r="H1355" i="1"/>
  <c r="E1354" i="1"/>
  <c r="H1356" i="1"/>
  <c r="E1355" i="1"/>
  <c r="H1357" i="1"/>
  <c r="E1356" i="1"/>
  <c r="H1358" i="1"/>
  <c r="E1357" i="1"/>
  <c r="H1359" i="1"/>
  <c r="E1358" i="1"/>
  <c r="H1360" i="1"/>
  <c r="E1359" i="1"/>
  <c r="H1361" i="1"/>
  <c r="E1360" i="1"/>
  <c r="H1362" i="1"/>
  <c r="E1361" i="1"/>
  <c r="H1363" i="1"/>
  <c r="E1362" i="1"/>
  <c r="H1364" i="1"/>
  <c r="E1363" i="1"/>
  <c r="H1365" i="1"/>
  <c r="E1364" i="1"/>
  <c r="H1366" i="1"/>
  <c r="E1365" i="1"/>
  <c r="H1367" i="1"/>
  <c r="E1366" i="1"/>
  <c r="H1368" i="1"/>
  <c r="E1367" i="1"/>
  <c r="H1369" i="1"/>
  <c r="E1368" i="1"/>
  <c r="H1370" i="1"/>
  <c r="E1369" i="1"/>
  <c r="H1371" i="1"/>
  <c r="E1370" i="1"/>
  <c r="H1372" i="1"/>
  <c r="E1371" i="1"/>
  <c r="H1373" i="1"/>
  <c r="E1372" i="1"/>
  <c r="H1374" i="1"/>
  <c r="E1373" i="1"/>
  <c r="H1375" i="1"/>
  <c r="E1374" i="1"/>
  <c r="H1376" i="1"/>
  <c r="E1375" i="1"/>
  <c r="H1377" i="1"/>
  <c r="E1376" i="1"/>
  <c r="H1378" i="1"/>
  <c r="E1377" i="1"/>
  <c r="H1379" i="1"/>
  <c r="E1378" i="1"/>
  <c r="H1380" i="1"/>
  <c r="E1379" i="1"/>
  <c r="H1381" i="1"/>
  <c r="E1380" i="1"/>
  <c r="H1382" i="1"/>
  <c r="E1381" i="1"/>
  <c r="H1383" i="1"/>
  <c r="E1382" i="1"/>
  <c r="H1384" i="1"/>
  <c r="E1383" i="1"/>
  <c r="H1385" i="1"/>
  <c r="E1384" i="1"/>
  <c r="H1386" i="1"/>
  <c r="E1385" i="1"/>
  <c r="H1387" i="1"/>
  <c r="E1386" i="1"/>
  <c r="H1388" i="1"/>
  <c r="E1387" i="1"/>
  <c r="H1389" i="1"/>
  <c r="E1388" i="1"/>
  <c r="H1390" i="1"/>
  <c r="E1389" i="1"/>
  <c r="H1391" i="1"/>
  <c r="E1390" i="1"/>
  <c r="H1392" i="1"/>
  <c r="E1391" i="1"/>
  <c r="H1393" i="1"/>
  <c r="E1392" i="1"/>
  <c r="E1393" i="1"/>
  <c r="H1394" i="1"/>
  <c r="H1395" i="1"/>
  <c r="E1394" i="1"/>
  <c r="H1396" i="1"/>
  <c r="E1395" i="1"/>
  <c r="H1397" i="1"/>
  <c r="E1396" i="1"/>
  <c r="H1398" i="1"/>
  <c r="E1397" i="1"/>
  <c r="H1399" i="1"/>
  <c r="E1398" i="1"/>
  <c r="H1400" i="1"/>
  <c r="E1399" i="1"/>
  <c r="H1401" i="1"/>
  <c r="E1400" i="1"/>
  <c r="H1402" i="1"/>
  <c r="E1401" i="1"/>
  <c r="H1403" i="1"/>
  <c r="E1402" i="1"/>
  <c r="H1404" i="1"/>
  <c r="E1403" i="1"/>
  <c r="H1405" i="1"/>
  <c r="E1404" i="1"/>
  <c r="H1406" i="1"/>
  <c r="E1405" i="1"/>
  <c r="H1407" i="1"/>
  <c r="E1406" i="1"/>
  <c r="H1408" i="1"/>
  <c r="E1407" i="1"/>
  <c r="H1409" i="1"/>
  <c r="E1408" i="1"/>
  <c r="H1410" i="1"/>
  <c r="E1409" i="1"/>
  <c r="H1411" i="1"/>
  <c r="E1410" i="1"/>
  <c r="H1412" i="1"/>
  <c r="E1411" i="1"/>
  <c r="H1413" i="1"/>
  <c r="E1412" i="1"/>
  <c r="H1414" i="1"/>
  <c r="E1413" i="1"/>
  <c r="H1415" i="1"/>
  <c r="E1414" i="1"/>
  <c r="H1416" i="1"/>
  <c r="E1415" i="1"/>
  <c r="H1417" i="1"/>
  <c r="E1416" i="1"/>
  <c r="H1418" i="1"/>
  <c r="E1417" i="1"/>
  <c r="H1419" i="1"/>
  <c r="E1418" i="1"/>
  <c r="H1420" i="1"/>
  <c r="E1419" i="1"/>
  <c r="H1421" i="1"/>
  <c r="E1420" i="1"/>
  <c r="H1422" i="1"/>
  <c r="E1421" i="1"/>
  <c r="H1423" i="1"/>
  <c r="E1422" i="1"/>
  <c r="H1424" i="1"/>
  <c r="E1423" i="1"/>
  <c r="H1425" i="1"/>
  <c r="E1424" i="1"/>
  <c r="H1426" i="1"/>
  <c r="E1425" i="1"/>
  <c r="H1427" i="1"/>
  <c r="E1426" i="1"/>
  <c r="H1428" i="1"/>
  <c r="E1427" i="1"/>
  <c r="H1429" i="1"/>
  <c r="E1428" i="1"/>
  <c r="H1430" i="1"/>
  <c r="E1429" i="1"/>
  <c r="H1431" i="1"/>
  <c r="E1430" i="1"/>
  <c r="H1432" i="1"/>
  <c r="E1431" i="1"/>
  <c r="H1433" i="1"/>
  <c r="E1432" i="1"/>
  <c r="H1434" i="1"/>
  <c r="E1433" i="1"/>
  <c r="H1435" i="1"/>
  <c r="E1434" i="1"/>
  <c r="H1436" i="1"/>
  <c r="E1435" i="1"/>
  <c r="H1437" i="1"/>
  <c r="E1436" i="1"/>
  <c r="H1438" i="1"/>
  <c r="E1437" i="1"/>
  <c r="H1439" i="1"/>
  <c r="E1438" i="1"/>
  <c r="H1440" i="1"/>
  <c r="E1439" i="1"/>
  <c r="H1441" i="1"/>
  <c r="E1440" i="1"/>
  <c r="H1442" i="1"/>
  <c r="E1441" i="1"/>
  <c r="H1443" i="1"/>
  <c r="E1442" i="1"/>
  <c r="H1444" i="1"/>
  <c r="E1443" i="1"/>
  <c r="H1445" i="1"/>
  <c r="E1444" i="1"/>
  <c r="H1446" i="1"/>
  <c r="E1445" i="1"/>
  <c r="H1447" i="1"/>
  <c r="E1446" i="1"/>
  <c r="H1448" i="1"/>
  <c r="E1447" i="1"/>
  <c r="H1449" i="1"/>
  <c r="E1448" i="1"/>
  <c r="H1450" i="1"/>
  <c r="E1449" i="1"/>
  <c r="H1451" i="1"/>
  <c r="E1450" i="1"/>
  <c r="H1452" i="1"/>
  <c r="E1451" i="1"/>
  <c r="H1453" i="1"/>
  <c r="E1452" i="1"/>
  <c r="H1454" i="1"/>
  <c r="E1453" i="1"/>
  <c r="H1455" i="1"/>
  <c r="E1454" i="1"/>
  <c r="H1456" i="1"/>
  <c r="E1455" i="1"/>
  <c r="H1457" i="1"/>
  <c r="E1456" i="1"/>
  <c r="H1458" i="1"/>
  <c r="E1457" i="1"/>
  <c r="H1459" i="1"/>
  <c r="E1458" i="1"/>
  <c r="H1460" i="1"/>
  <c r="E1459" i="1"/>
  <c r="H1461" i="1"/>
  <c r="E1460" i="1"/>
  <c r="H1462" i="1"/>
  <c r="E1461" i="1"/>
  <c r="H1463" i="1"/>
  <c r="E1462" i="1"/>
  <c r="H1464" i="1"/>
  <c r="E1463" i="1"/>
  <c r="H1465" i="1"/>
  <c r="E1464" i="1"/>
  <c r="H1466" i="1"/>
  <c r="E1465" i="1"/>
  <c r="H1467" i="1"/>
  <c r="E1466" i="1"/>
  <c r="H1468" i="1"/>
  <c r="E1467" i="1"/>
  <c r="H1469" i="1"/>
  <c r="E1468" i="1"/>
  <c r="E1469" i="1"/>
  <c r="H1470" i="1"/>
  <c r="H1471" i="1"/>
  <c r="E1470" i="1"/>
  <c r="H1472" i="1"/>
  <c r="E1471" i="1"/>
  <c r="H1473" i="1"/>
  <c r="E1472" i="1"/>
  <c r="H1474" i="1"/>
  <c r="E1473" i="1"/>
  <c r="H1475" i="1"/>
  <c r="E1474" i="1"/>
  <c r="H1476" i="1"/>
  <c r="E1475" i="1"/>
  <c r="H1477" i="1"/>
  <c r="E1476" i="1"/>
  <c r="H1478" i="1"/>
  <c r="E1477" i="1"/>
  <c r="H1479" i="1"/>
  <c r="E1478" i="1"/>
  <c r="H1480" i="1"/>
  <c r="E1479" i="1"/>
  <c r="H1481" i="1"/>
  <c r="E1480" i="1"/>
  <c r="H1482" i="1"/>
  <c r="E1481" i="1"/>
  <c r="H1483" i="1"/>
  <c r="E1482" i="1"/>
  <c r="H1484" i="1"/>
  <c r="E1483" i="1"/>
  <c r="H1485" i="1"/>
  <c r="E1484" i="1"/>
  <c r="H1486" i="1"/>
  <c r="E1485" i="1"/>
  <c r="H1487" i="1"/>
  <c r="E1486" i="1"/>
  <c r="H1488" i="1"/>
  <c r="E1487" i="1"/>
  <c r="H1489" i="1"/>
  <c r="E1488" i="1"/>
  <c r="H1490" i="1"/>
  <c r="E1489" i="1"/>
  <c r="H1491" i="1"/>
  <c r="E1490" i="1"/>
  <c r="H1492" i="1"/>
  <c r="E1491" i="1"/>
  <c r="H1493" i="1"/>
  <c r="E1492" i="1"/>
  <c r="H1494" i="1"/>
  <c r="E1493" i="1"/>
  <c r="H1495" i="1"/>
  <c r="E1494" i="1"/>
  <c r="H1496" i="1"/>
  <c r="E1495" i="1"/>
  <c r="H1497" i="1"/>
  <c r="E1496" i="1"/>
  <c r="H1498" i="1"/>
  <c r="E1497" i="1"/>
  <c r="H1499" i="1"/>
  <c r="E1498" i="1"/>
  <c r="H1500" i="1"/>
  <c r="E1499" i="1"/>
  <c r="H1501" i="1"/>
  <c r="E1500" i="1"/>
  <c r="H1502" i="1"/>
  <c r="E1501" i="1"/>
  <c r="H1503" i="1"/>
  <c r="E1502" i="1"/>
  <c r="H1504" i="1"/>
  <c r="E1503" i="1"/>
  <c r="H1505" i="1"/>
  <c r="E1504" i="1"/>
  <c r="H1506" i="1"/>
  <c r="E1505" i="1"/>
  <c r="H1507" i="1"/>
  <c r="E1506" i="1"/>
  <c r="H1508" i="1"/>
  <c r="E1507" i="1"/>
  <c r="H1509" i="1"/>
  <c r="E1508" i="1"/>
  <c r="H1510" i="1"/>
  <c r="E1509" i="1"/>
  <c r="H1511" i="1"/>
  <c r="E1510" i="1"/>
  <c r="H1512" i="1"/>
  <c r="E1511" i="1"/>
  <c r="H1513" i="1"/>
  <c r="E1512" i="1"/>
  <c r="H1514" i="1"/>
  <c r="E1513" i="1"/>
  <c r="H1515" i="1"/>
  <c r="E1514" i="1"/>
  <c r="H1516" i="1"/>
  <c r="E1515" i="1"/>
  <c r="H1517" i="1"/>
  <c r="E1516" i="1"/>
  <c r="H1518" i="1"/>
  <c r="E1517" i="1"/>
  <c r="H1519" i="1"/>
  <c r="E1518" i="1"/>
  <c r="H1520" i="1"/>
  <c r="E1519" i="1"/>
  <c r="H1521" i="1"/>
  <c r="E1520" i="1"/>
  <c r="H1522" i="1"/>
  <c r="E1521" i="1"/>
  <c r="H1523" i="1"/>
  <c r="E1522" i="1"/>
  <c r="H1524" i="1"/>
  <c r="E1523" i="1"/>
  <c r="H1525" i="1"/>
  <c r="E1524" i="1"/>
  <c r="H1526" i="1"/>
  <c r="E1525" i="1"/>
  <c r="H1527" i="1"/>
  <c r="E1526" i="1"/>
  <c r="H1528" i="1"/>
  <c r="E1527" i="1"/>
  <c r="H1529" i="1"/>
  <c r="E1528" i="1"/>
  <c r="H1530" i="1"/>
  <c r="E1529" i="1"/>
  <c r="H1531" i="1"/>
  <c r="E1530" i="1"/>
  <c r="H1532" i="1"/>
  <c r="E1531" i="1"/>
  <c r="H1533" i="1"/>
  <c r="E1532" i="1"/>
  <c r="H1534" i="1"/>
  <c r="E1533" i="1"/>
  <c r="H1535" i="1"/>
  <c r="E1534" i="1"/>
  <c r="H1536" i="1"/>
  <c r="E1535" i="1"/>
  <c r="H1537" i="1"/>
  <c r="E1536" i="1"/>
  <c r="H1538" i="1"/>
  <c r="E1537" i="1"/>
  <c r="H1539" i="1"/>
  <c r="E1538" i="1"/>
  <c r="H1540" i="1"/>
  <c r="E1539" i="1"/>
  <c r="H1541" i="1"/>
  <c r="E1540" i="1"/>
  <c r="H1542" i="1"/>
  <c r="E1541" i="1"/>
  <c r="H1543" i="1"/>
  <c r="E1542" i="1"/>
  <c r="H1544" i="1"/>
  <c r="E1543" i="1"/>
  <c r="H1545" i="1"/>
  <c r="E1544" i="1"/>
  <c r="E1545" i="1"/>
  <c r="H1546" i="1"/>
  <c r="H1547" i="1"/>
  <c r="E1546" i="1"/>
  <c r="H1548" i="1"/>
  <c r="E1547" i="1"/>
  <c r="H1549" i="1"/>
  <c r="E1548" i="1"/>
  <c r="H1550" i="1"/>
  <c r="E1549" i="1"/>
  <c r="H1551" i="1"/>
  <c r="E1550" i="1"/>
  <c r="H1552" i="1"/>
  <c r="E1551" i="1"/>
  <c r="H1553" i="1"/>
  <c r="E1552" i="1"/>
  <c r="H1554" i="1"/>
  <c r="E1553" i="1"/>
  <c r="H1555" i="1"/>
  <c r="E1554" i="1"/>
  <c r="H1556" i="1"/>
  <c r="E1555" i="1"/>
  <c r="H1557" i="1"/>
  <c r="E1556" i="1"/>
  <c r="H1558" i="1"/>
  <c r="E1557" i="1"/>
  <c r="H1559" i="1"/>
  <c r="E1558" i="1"/>
  <c r="H1560" i="1"/>
  <c r="E1559" i="1"/>
  <c r="H1561" i="1"/>
  <c r="E1560" i="1"/>
  <c r="H1562" i="1"/>
  <c r="E1561" i="1"/>
  <c r="H1563" i="1"/>
  <c r="E1562" i="1"/>
  <c r="H1564" i="1"/>
  <c r="E1563" i="1"/>
  <c r="H1565" i="1"/>
  <c r="E1564" i="1"/>
  <c r="H1566" i="1"/>
  <c r="E1565" i="1"/>
  <c r="H1567" i="1"/>
  <c r="E1566" i="1"/>
  <c r="H1568" i="1"/>
  <c r="E1567" i="1"/>
  <c r="H1569" i="1"/>
  <c r="E1568" i="1"/>
  <c r="H1570" i="1"/>
  <c r="E1569" i="1"/>
  <c r="H1571" i="1"/>
  <c r="E1570" i="1"/>
  <c r="H1572" i="1"/>
  <c r="E1571" i="1"/>
  <c r="H1573" i="1"/>
  <c r="E1572" i="1"/>
  <c r="H1574" i="1"/>
  <c r="E1573" i="1"/>
  <c r="H1575" i="1"/>
  <c r="E1574" i="1"/>
  <c r="H1576" i="1"/>
  <c r="E1575" i="1"/>
  <c r="H1577" i="1"/>
  <c r="E1576" i="1"/>
  <c r="H1578" i="1"/>
  <c r="E1577" i="1"/>
  <c r="H1579" i="1"/>
  <c r="E1578" i="1"/>
  <c r="H1580" i="1"/>
  <c r="E1579" i="1"/>
  <c r="H1581" i="1"/>
  <c r="E1580" i="1"/>
  <c r="H1582" i="1"/>
  <c r="E1581" i="1"/>
  <c r="H1583" i="1"/>
  <c r="E1582" i="1"/>
  <c r="H1584" i="1"/>
  <c r="E1583" i="1"/>
  <c r="H1585" i="1"/>
  <c r="E1584" i="1"/>
  <c r="H1586" i="1"/>
  <c r="E1585" i="1"/>
  <c r="H1587" i="1"/>
  <c r="E1586" i="1"/>
  <c r="H1588" i="1"/>
  <c r="E1587" i="1"/>
  <c r="H1589" i="1"/>
  <c r="E1588" i="1"/>
  <c r="H1590" i="1"/>
  <c r="E1589" i="1"/>
  <c r="H1591" i="1"/>
  <c r="E1590" i="1"/>
  <c r="H1592" i="1"/>
  <c r="E1591" i="1"/>
  <c r="H1593" i="1"/>
  <c r="E1592" i="1"/>
  <c r="H1594" i="1"/>
  <c r="E1593" i="1"/>
  <c r="H1595" i="1"/>
  <c r="E1594" i="1"/>
  <c r="H1596" i="1"/>
  <c r="E1595" i="1"/>
  <c r="H1597" i="1"/>
  <c r="E1596" i="1"/>
  <c r="H1598" i="1"/>
  <c r="E1597" i="1"/>
  <c r="H1599" i="1"/>
  <c r="E1598" i="1"/>
  <c r="H1600" i="1"/>
  <c r="E1599" i="1"/>
  <c r="H1601" i="1"/>
  <c r="E1600" i="1"/>
  <c r="H1602" i="1"/>
  <c r="E1601" i="1"/>
  <c r="H1603" i="1"/>
  <c r="E1602" i="1"/>
  <c r="H1604" i="1"/>
  <c r="E1603" i="1"/>
  <c r="H1605" i="1"/>
  <c r="E1604" i="1"/>
  <c r="H1606" i="1"/>
  <c r="E1605" i="1"/>
  <c r="H1607" i="1"/>
  <c r="E1606" i="1"/>
  <c r="H1608" i="1"/>
  <c r="E1607" i="1"/>
  <c r="H1609" i="1"/>
  <c r="E1608" i="1"/>
  <c r="H1610" i="1"/>
  <c r="E1609" i="1"/>
  <c r="H1611" i="1"/>
  <c r="E1610" i="1"/>
  <c r="H1612" i="1"/>
  <c r="E1611" i="1"/>
  <c r="H1613" i="1"/>
  <c r="E1612" i="1"/>
  <c r="H1614" i="1"/>
  <c r="E1613" i="1"/>
  <c r="H1615" i="1"/>
  <c r="E1614" i="1"/>
  <c r="H1616" i="1"/>
  <c r="E1615" i="1"/>
  <c r="H1617" i="1"/>
  <c r="E1616" i="1"/>
  <c r="H1618" i="1"/>
  <c r="E1617" i="1"/>
  <c r="H1619" i="1"/>
  <c r="E1618" i="1"/>
  <c r="H1620" i="1"/>
  <c r="E1619" i="1"/>
  <c r="H1621" i="1"/>
  <c r="E1620" i="1"/>
  <c r="E1621" i="1"/>
  <c r="H1622" i="1"/>
  <c r="H1623" i="1"/>
  <c r="E1622" i="1"/>
  <c r="H1624" i="1"/>
  <c r="E1623" i="1"/>
  <c r="H1625" i="1"/>
  <c r="E1624" i="1"/>
  <c r="H1626" i="1"/>
  <c r="E1625" i="1"/>
  <c r="H1627" i="1"/>
  <c r="E1626" i="1"/>
  <c r="H1628" i="1"/>
  <c r="E1627" i="1"/>
  <c r="H1629" i="1"/>
  <c r="E1628" i="1"/>
  <c r="H1630" i="1"/>
  <c r="E1629" i="1"/>
  <c r="H1631" i="1"/>
  <c r="E1630" i="1"/>
  <c r="H1632" i="1"/>
  <c r="E1631" i="1"/>
  <c r="H1633" i="1"/>
  <c r="E1632" i="1"/>
  <c r="H1634" i="1"/>
  <c r="E1633" i="1"/>
  <c r="H1635" i="1"/>
  <c r="E1634" i="1"/>
  <c r="H1636" i="1"/>
  <c r="E1635" i="1"/>
  <c r="H1637" i="1"/>
  <c r="E1636" i="1"/>
  <c r="H1638" i="1"/>
  <c r="E1637" i="1"/>
  <c r="H1639" i="1"/>
  <c r="E1638" i="1"/>
  <c r="H1640" i="1"/>
  <c r="E1639" i="1"/>
  <c r="H1641" i="1"/>
  <c r="E1640" i="1"/>
  <c r="H1642" i="1"/>
  <c r="E1641" i="1"/>
  <c r="H1643" i="1"/>
  <c r="E1642" i="1"/>
  <c r="H1644" i="1"/>
  <c r="E1643" i="1"/>
  <c r="H1645" i="1"/>
  <c r="E1644" i="1"/>
  <c r="H1646" i="1"/>
  <c r="E1645" i="1"/>
  <c r="H1647" i="1"/>
  <c r="E1646" i="1"/>
  <c r="H1648" i="1"/>
  <c r="E1647" i="1"/>
  <c r="H1649" i="1"/>
  <c r="E1648" i="1"/>
  <c r="H1650" i="1"/>
  <c r="E1649" i="1"/>
  <c r="H1651" i="1"/>
  <c r="E1650" i="1"/>
  <c r="H1652" i="1"/>
  <c r="E1651" i="1"/>
  <c r="H1653" i="1"/>
  <c r="E1652" i="1"/>
  <c r="H1654" i="1"/>
  <c r="E1653" i="1"/>
  <c r="H1655" i="1"/>
  <c r="E1654" i="1"/>
  <c r="H1656" i="1"/>
  <c r="E1655" i="1"/>
  <c r="H1657" i="1"/>
  <c r="E1656" i="1"/>
  <c r="H1658" i="1"/>
  <c r="E1657" i="1"/>
  <c r="H1659" i="1"/>
  <c r="E1658" i="1"/>
  <c r="H1660" i="1"/>
  <c r="E1659" i="1"/>
  <c r="H1661" i="1"/>
  <c r="E1660" i="1"/>
  <c r="H1662" i="1"/>
  <c r="E1661" i="1"/>
  <c r="H1663" i="1"/>
  <c r="E1662" i="1"/>
  <c r="H1664" i="1"/>
  <c r="E1663" i="1"/>
  <c r="H1665" i="1"/>
  <c r="E1664" i="1"/>
  <c r="H1666" i="1"/>
  <c r="E1665" i="1"/>
  <c r="H1667" i="1"/>
  <c r="E1666" i="1"/>
  <c r="H1668" i="1"/>
  <c r="E1667" i="1"/>
  <c r="H1669" i="1"/>
  <c r="E1668" i="1"/>
  <c r="H1670" i="1"/>
  <c r="E1669" i="1"/>
  <c r="H1671" i="1"/>
  <c r="E1670" i="1"/>
  <c r="H1672" i="1"/>
  <c r="E1671" i="1"/>
  <c r="H1673" i="1"/>
  <c r="E1672" i="1"/>
  <c r="H1674" i="1"/>
  <c r="E1673" i="1"/>
  <c r="H1675" i="1"/>
  <c r="E1674" i="1"/>
  <c r="H1676" i="1"/>
  <c r="E1675" i="1"/>
  <c r="H1677" i="1"/>
  <c r="E1676" i="1"/>
  <c r="H1678" i="1"/>
  <c r="E1677" i="1"/>
  <c r="H1679" i="1"/>
  <c r="E1678" i="1"/>
  <c r="H1680" i="1"/>
  <c r="E1679" i="1"/>
  <c r="H1681" i="1"/>
  <c r="E1680" i="1"/>
  <c r="H1682" i="1"/>
  <c r="E1681" i="1"/>
  <c r="H1683" i="1"/>
  <c r="E1682" i="1"/>
  <c r="H1684" i="1"/>
  <c r="E1683" i="1"/>
  <c r="H1685" i="1"/>
  <c r="E1684" i="1"/>
  <c r="H1686" i="1"/>
  <c r="E1685" i="1"/>
  <c r="H1687" i="1"/>
  <c r="E1686" i="1"/>
  <c r="H1688" i="1"/>
  <c r="E1687" i="1"/>
  <c r="H1689" i="1"/>
  <c r="E1688" i="1"/>
  <c r="H1690" i="1"/>
  <c r="E1689" i="1"/>
  <c r="H1691" i="1"/>
  <c r="E1690" i="1"/>
  <c r="H1692" i="1"/>
  <c r="E1691" i="1"/>
  <c r="H1693" i="1"/>
  <c r="E1692" i="1"/>
  <c r="H1694" i="1"/>
  <c r="E1693" i="1"/>
  <c r="H1695" i="1"/>
  <c r="E1694" i="1"/>
  <c r="H1696" i="1"/>
  <c r="E1695" i="1"/>
  <c r="H1697" i="1"/>
  <c r="E1696" i="1"/>
  <c r="E1697" i="1"/>
  <c r="H1698" i="1"/>
  <c r="H1699" i="1"/>
  <c r="E1698" i="1"/>
  <c r="H1700" i="1"/>
  <c r="E1699" i="1"/>
  <c r="H1701" i="1"/>
  <c r="E1700" i="1"/>
  <c r="H1702" i="1"/>
  <c r="E1701" i="1"/>
  <c r="H1703" i="1"/>
  <c r="E1702" i="1"/>
  <c r="H1704" i="1"/>
  <c r="E1703" i="1"/>
  <c r="H1705" i="1"/>
  <c r="E1704" i="1"/>
  <c r="H1706" i="1"/>
  <c r="E1705" i="1"/>
  <c r="H1707" i="1"/>
  <c r="E1706" i="1"/>
  <c r="H1708" i="1"/>
  <c r="E1707" i="1"/>
  <c r="H1709" i="1"/>
  <c r="E1708" i="1"/>
  <c r="H1710" i="1"/>
  <c r="E1709" i="1"/>
  <c r="H1711" i="1"/>
  <c r="E1710" i="1"/>
  <c r="H1712" i="1"/>
  <c r="E1711" i="1"/>
  <c r="H1713" i="1"/>
  <c r="E1712" i="1"/>
  <c r="H1714" i="1"/>
  <c r="E1713" i="1"/>
  <c r="H1715" i="1"/>
  <c r="E1714" i="1"/>
  <c r="H1716" i="1"/>
  <c r="E1715" i="1"/>
  <c r="H1717" i="1"/>
  <c r="E1716" i="1"/>
  <c r="H1718" i="1"/>
  <c r="E1717" i="1"/>
  <c r="H1719" i="1"/>
  <c r="E1718" i="1"/>
  <c r="H1720" i="1"/>
  <c r="E1719" i="1"/>
  <c r="H1721" i="1"/>
  <c r="E1720" i="1"/>
  <c r="H1722" i="1"/>
  <c r="E1721" i="1"/>
  <c r="H1723" i="1"/>
  <c r="E1722" i="1"/>
  <c r="H1724" i="1"/>
  <c r="E1723" i="1"/>
  <c r="H1725" i="1"/>
  <c r="E1724" i="1"/>
  <c r="H1726" i="1"/>
  <c r="E1725" i="1"/>
  <c r="H1727" i="1"/>
  <c r="E1726" i="1"/>
  <c r="H1728" i="1"/>
  <c r="E1727" i="1"/>
  <c r="H1729" i="1"/>
  <c r="E1728" i="1"/>
  <c r="H1730" i="1"/>
  <c r="E1729" i="1"/>
  <c r="H1731" i="1"/>
  <c r="E1730" i="1"/>
  <c r="H1732" i="1"/>
  <c r="E1731" i="1"/>
  <c r="H1733" i="1"/>
  <c r="E1732" i="1"/>
  <c r="H1734" i="1"/>
  <c r="E1733" i="1"/>
  <c r="H1735" i="1"/>
  <c r="E1734" i="1"/>
  <c r="H1736" i="1"/>
  <c r="E1735" i="1"/>
  <c r="H1737" i="1"/>
  <c r="E1736" i="1"/>
  <c r="H1738" i="1"/>
  <c r="E1737" i="1"/>
  <c r="H1739" i="1"/>
  <c r="E1738" i="1"/>
  <c r="H1740" i="1"/>
  <c r="E1739" i="1"/>
  <c r="H1741" i="1"/>
  <c r="E1740" i="1"/>
  <c r="H1742" i="1"/>
  <c r="E1741" i="1"/>
  <c r="H1743" i="1"/>
  <c r="E1742" i="1"/>
  <c r="H1744" i="1"/>
  <c r="E1743" i="1"/>
  <c r="H1745" i="1"/>
  <c r="E1744" i="1"/>
  <c r="H1746" i="1"/>
  <c r="E1745" i="1"/>
  <c r="H1747" i="1"/>
  <c r="E1746" i="1"/>
  <c r="H1748" i="1"/>
  <c r="E1747" i="1"/>
  <c r="H1749" i="1"/>
  <c r="E1748" i="1"/>
  <c r="H1750" i="1"/>
  <c r="E1749" i="1"/>
  <c r="H1751" i="1"/>
  <c r="E1750" i="1"/>
  <c r="H1752" i="1"/>
  <c r="E1751" i="1"/>
  <c r="H1753" i="1"/>
  <c r="E1752" i="1"/>
  <c r="H1754" i="1"/>
  <c r="E1753" i="1"/>
  <c r="H1755" i="1"/>
  <c r="E1754" i="1"/>
  <c r="H1756" i="1"/>
  <c r="E1755" i="1"/>
  <c r="H1757" i="1"/>
  <c r="E1756" i="1"/>
  <c r="H1758" i="1"/>
  <c r="E1757" i="1"/>
  <c r="H1759" i="1"/>
  <c r="E1758" i="1"/>
  <c r="H1760" i="1"/>
  <c r="E1759" i="1"/>
  <c r="H1761" i="1"/>
  <c r="E1760" i="1"/>
  <c r="H1762" i="1"/>
  <c r="E1761" i="1"/>
  <c r="H1763" i="1"/>
  <c r="E1762" i="1"/>
  <c r="H1764" i="1"/>
  <c r="E1763" i="1"/>
  <c r="H1765" i="1"/>
  <c r="E1764" i="1"/>
  <c r="H1766" i="1"/>
  <c r="E1765" i="1"/>
  <c r="H1767" i="1"/>
  <c r="E1766" i="1"/>
  <c r="H1768" i="1"/>
  <c r="E1767" i="1"/>
  <c r="H1769" i="1"/>
  <c r="E1768" i="1"/>
  <c r="H1770" i="1"/>
  <c r="E1769" i="1"/>
  <c r="H1771" i="1"/>
  <c r="E1770" i="1"/>
  <c r="H1772" i="1"/>
  <c r="E1771" i="1"/>
  <c r="H1773" i="1"/>
  <c r="E1772" i="1"/>
  <c r="E1773" i="1"/>
  <c r="H1774" i="1"/>
  <c r="H1775" i="1"/>
  <c r="E1774" i="1"/>
  <c r="H1776" i="1"/>
  <c r="E1775" i="1"/>
  <c r="H1777" i="1"/>
  <c r="E1776" i="1"/>
  <c r="H1778" i="1"/>
  <c r="E1777" i="1"/>
  <c r="H1779" i="1"/>
  <c r="E1778" i="1"/>
  <c r="H1780" i="1"/>
  <c r="E1779" i="1"/>
  <c r="H1781" i="1"/>
  <c r="E1780" i="1"/>
  <c r="H1782" i="1"/>
  <c r="E1781" i="1"/>
  <c r="H1783" i="1"/>
  <c r="E1782" i="1"/>
  <c r="H1784" i="1"/>
  <c r="E1783" i="1"/>
  <c r="H1785" i="1"/>
  <c r="E1784" i="1"/>
  <c r="H1786" i="1"/>
  <c r="E1785" i="1"/>
  <c r="H1787" i="1"/>
  <c r="E1786" i="1"/>
  <c r="H1788" i="1"/>
  <c r="E1787" i="1"/>
  <c r="H1789" i="1"/>
  <c r="E1788" i="1"/>
  <c r="H1790" i="1"/>
  <c r="E1789" i="1"/>
  <c r="H1791" i="1"/>
  <c r="E1790" i="1"/>
  <c r="H1792" i="1"/>
  <c r="E1791" i="1"/>
  <c r="H1793" i="1"/>
  <c r="E1792" i="1"/>
  <c r="H1794" i="1"/>
  <c r="E1793" i="1"/>
  <c r="H1795" i="1"/>
  <c r="E1794" i="1"/>
  <c r="H1796" i="1"/>
  <c r="E1795" i="1"/>
  <c r="H1797" i="1"/>
  <c r="E1796" i="1"/>
  <c r="H1798" i="1"/>
  <c r="E1797" i="1"/>
  <c r="H1799" i="1"/>
  <c r="E1798" i="1"/>
  <c r="H1800" i="1"/>
  <c r="E1799" i="1"/>
  <c r="H1801" i="1"/>
  <c r="E1800" i="1"/>
  <c r="H1802" i="1"/>
  <c r="E1801" i="1"/>
  <c r="H1803" i="1"/>
  <c r="E1802" i="1"/>
  <c r="H1804" i="1"/>
  <c r="E1803" i="1"/>
  <c r="H1805" i="1"/>
  <c r="E1804" i="1"/>
  <c r="H1806" i="1"/>
  <c r="E1805" i="1"/>
  <c r="H1807" i="1"/>
  <c r="E1806" i="1"/>
  <c r="H1808" i="1"/>
  <c r="E1807" i="1"/>
  <c r="H1809" i="1"/>
  <c r="E1808" i="1"/>
  <c r="H1810" i="1"/>
  <c r="E1809" i="1"/>
  <c r="H1811" i="1"/>
  <c r="E1810" i="1"/>
  <c r="H1812" i="1"/>
  <c r="E1811" i="1"/>
  <c r="H1813" i="1"/>
  <c r="E1812" i="1"/>
  <c r="H1814" i="1"/>
  <c r="E1813" i="1"/>
  <c r="H1815" i="1"/>
  <c r="E1814" i="1"/>
  <c r="H1816" i="1"/>
  <c r="E1815" i="1"/>
  <c r="H1817" i="1"/>
  <c r="E1816" i="1"/>
  <c r="H1818" i="1"/>
  <c r="E1817" i="1"/>
  <c r="H1819" i="1"/>
  <c r="E1818" i="1"/>
  <c r="H1820" i="1"/>
  <c r="E1819" i="1"/>
  <c r="H1821" i="1"/>
  <c r="E1820" i="1"/>
  <c r="H1822" i="1"/>
  <c r="E1821" i="1"/>
  <c r="H1823" i="1"/>
  <c r="E1822" i="1"/>
  <c r="H1824" i="1"/>
  <c r="E1823" i="1"/>
  <c r="H1825" i="1"/>
  <c r="E1824" i="1"/>
  <c r="H1826" i="1"/>
  <c r="E1825" i="1"/>
  <c r="H1827" i="1"/>
  <c r="E1826" i="1"/>
  <c r="H1828" i="1"/>
  <c r="E1827" i="1"/>
  <c r="H1829" i="1"/>
  <c r="E1828" i="1"/>
  <c r="H1830" i="1"/>
  <c r="E1829" i="1"/>
  <c r="H1831" i="1"/>
  <c r="E1830" i="1"/>
  <c r="H1832" i="1"/>
  <c r="E1831" i="1"/>
  <c r="H1833" i="1"/>
  <c r="E1832" i="1"/>
  <c r="H1834" i="1"/>
  <c r="E1833" i="1"/>
  <c r="H1835" i="1"/>
  <c r="E1834" i="1"/>
  <c r="H1836" i="1"/>
  <c r="E1835" i="1"/>
  <c r="H1837" i="1"/>
  <c r="E1836" i="1"/>
  <c r="H1838" i="1"/>
  <c r="E1837" i="1"/>
  <c r="H1839" i="1"/>
  <c r="E1838" i="1"/>
  <c r="H1840" i="1"/>
  <c r="E1839" i="1"/>
  <c r="H1841" i="1"/>
  <c r="E1840" i="1"/>
  <c r="H1842" i="1"/>
  <c r="E1841" i="1"/>
  <c r="H1843" i="1"/>
  <c r="E1842" i="1"/>
  <c r="H1844" i="1"/>
  <c r="E1843" i="1"/>
  <c r="H1845" i="1"/>
  <c r="E1844" i="1"/>
  <c r="H1846" i="1"/>
  <c r="E1845" i="1"/>
  <c r="H1847" i="1"/>
  <c r="E1846" i="1"/>
  <c r="H1848" i="1"/>
  <c r="E1847" i="1"/>
  <c r="H1849" i="1"/>
  <c r="E1848" i="1"/>
  <c r="E1849" i="1"/>
  <c r="H1850" i="1"/>
  <c r="H1851" i="1"/>
  <c r="E1850" i="1"/>
  <c r="H1852" i="1"/>
  <c r="E1851" i="1"/>
  <c r="H1853" i="1"/>
  <c r="E1852" i="1"/>
  <c r="H1854" i="1"/>
  <c r="E1853" i="1"/>
  <c r="H1855" i="1"/>
  <c r="E1854" i="1"/>
  <c r="H1856" i="1"/>
  <c r="E1855" i="1"/>
  <c r="H1857" i="1"/>
  <c r="E1856" i="1"/>
  <c r="H1858" i="1"/>
  <c r="E1857" i="1"/>
  <c r="H1859" i="1"/>
  <c r="E1858" i="1"/>
  <c r="H1860" i="1"/>
  <c r="E1859" i="1"/>
  <c r="H1861" i="1"/>
  <c r="E1860" i="1"/>
  <c r="H1862" i="1"/>
  <c r="E1861" i="1"/>
  <c r="H1863" i="1"/>
  <c r="E1862" i="1"/>
  <c r="H1864" i="1"/>
  <c r="E1863" i="1"/>
  <c r="H1865" i="1"/>
  <c r="E1864" i="1"/>
  <c r="H1866" i="1"/>
  <c r="E1865" i="1"/>
  <c r="H1867" i="1"/>
  <c r="E1866" i="1"/>
  <c r="H1868" i="1"/>
  <c r="E1867" i="1"/>
  <c r="H1869" i="1"/>
  <c r="E1868" i="1"/>
  <c r="H1870" i="1"/>
  <c r="E1869" i="1"/>
  <c r="H1871" i="1"/>
  <c r="E1870" i="1"/>
  <c r="H1872" i="1"/>
  <c r="E1871" i="1"/>
  <c r="H1873" i="1"/>
  <c r="E1872" i="1"/>
  <c r="H1874" i="1"/>
  <c r="E1873" i="1"/>
  <c r="H1875" i="1"/>
  <c r="E1874" i="1"/>
  <c r="H1876" i="1"/>
  <c r="E1875" i="1"/>
  <c r="H1877" i="1"/>
  <c r="E1876" i="1"/>
  <c r="H1878" i="1"/>
  <c r="E1877" i="1"/>
  <c r="H1879" i="1"/>
  <c r="E1878" i="1"/>
  <c r="H1880" i="1"/>
  <c r="E1879" i="1"/>
  <c r="H1881" i="1"/>
  <c r="E1880" i="1"/>
  <c r="H1882" i="1"/>
  <c r="E1881" i="1"/>
  <c r="H1883" i="1"/>
  <c r="E1882" i="1"/>
  <c r="H1884" i="1"/>
  <c r="E1883" i="1"/>
  <c r="H1885" i="1"/>
  <c r="E1884" i="1"/>
  <c r="H1886" i="1"/>
  <c r="E1885" i="1"/>
  <c r="H1887" i="1"/>
  <c r="E1886" i="1"/>
  <c r="H1888" i="1"/>
  <c r="E1887" i="1"/>
  <c r="H1889" i="1"/>
  <c r="E1888" i="1"/>
  <c r="H1890" i="1"/>
  <c r="E1889" i="1"/>
  <c r="H1891" i="1"/>
  <c r="E1890" i="1"/>
  <c r="H1892" i="1"/>
  <c r="E1891" i="1"/>
  <c r="H1893" i="1"/>
  <c r="E1892" i="1"/>
  <c r="H1894" i="1"/>
  <c r="E1893" i="1"/>
  <c r="H1895" i="1"/>
  <c r="E1894" i="1"/>
  <c r="H1896" i="1"/>
  <c r="E1895" i="1"/>
  <c r="H1897" i="1"/>
  <c r="E1896" i="1"/>
  <c r="H1898" i="1"/>
  <c r="E1897" i="1"/>
  <c r="H1899" i="1"/>
  <c r="E1898" i="1"/>
  <c r="H1900" i="1"/>
  <c r="E1899" i="1"/>
  <c r="H1901" i="1"/>
  <c r="E1900" i="1"/>
  <c r="H1902" i="1"/>
  <c r="E1901" i="1"/>
  <c r="H1903" i="1"/>
  <c r="E1902" i="1"/>
  <c r="H1904" i="1"/>
  <c r="E1903" i="1"/>
  <c r="H1905" i="1"/>
  <c r="E1904" i="1"/>
  <c r="H1906" i="1"/>
  <c r="E1905" i="1"/>
  <c r="H1907" i="1"/>
  <c r="E1906" i="1"/>
  <c r="H1908" i="1"/>
  <c r="E1907" i="1"/>
  <c r="H1909" i="1"/>
  <c r="E1908" i="1"/>
  <c r="H1910" i="1"/>
  <c r="E1909" i="1"/>
  <c r="H1911" i="1"/>
  <c r="E1910" i="1"/>
  <c r="H1912" i="1"/>
  <c r="E1911" i="1"/>
  <c r="H1913" i="1"/>
  <c r="E1912" i="1"/>
  <c r="H1914" i="1"/>
  <c r="E1913" i="1"/>
  <c r="H1915" i="1"/>
  <c r="E1914" i="1"/>
  <c r="H1916" i="1"/>
  <c r="E1915" i="1"/>
  <c r="H1917" i="1"/>
  <c r="E1916" i="1"/>
  <c r="H1918" i="1"/>
  <c r="E1917" i="1"/>
  <c r="H1919" i="1"/>
  <c r="E1918" i="1"/>
  <c r="H1920" i="1"/>
  <c r="E1919" i="1"/>
  <c r="H1921" i="1"/>
  <c r="E1920" i="1"/>
  <c r="H1922" i="1"/>
  <c r="E1921" i="1"/>
  <c r="H1923" i="1"/>
  <c r="E1922" i="1"/>
  <c r="H1924" i="1"/>
  <c r="E1923" i="1"/>
  <c r="H1925" i="1"/>
  <c r="E1924" i="1"/>
  <c r="E1925" i="1"/>
  <c r="H1926" i="1"/>
  <c r="H1927" i="1"/>
  <c r="E1926" i="1"/>
  <c r="H1928" i="1"/>
  <c r="E1927" i="1"/>
  <c r="H1929" i="1"/>
  <c r="E1928" i="1"/>
  <c r="H1930" i="1"/>
  <c r="E1929" i="1"/>
  <c r="H1931" i="1"/>
  <c r="E1930" i="1"/>
  <c r="H1932" i="1"/>
  <c r="E1931" i="1"/>
  <c r="H1933" i="1"/>
  <c r="E1932" i="1"/>
  <c r="H1934" i="1"/>
  <c r="E1933" i="1"/>
  <c r="H1935" i="1"/>
  <c r="E1934" i="1"/>
  <c r="H1936" i="1"/>
  <c r="E1935" i="1"/>
  <c r="H1937" i="1"/>
  <c r="E1936" i="1"/>
  <c r="H1938" i="1"/>
  <c r="E1937" i="1"/>
  <c r="H1939" i="1"/>
  <c r="E1938" i="1"/>
  <c r="H1940" i="1"/>
  <c r="E1939" i="1"/>
  <c r="H1941" i="1"/>
  <c r="E1940" i="1"/>
  <c r="H1942" i="1"/>
  <c r="E1941" i="1"/>
  <c r="H1943" i="1"/>
  <c r="E1942" i="1"/>
  <c r="H1944" i="1"/>
  <c r="E1943" i="1"/>
  <c r="H1945" i="1"/>
  <c r="E1944" i="1"/>
  <c r="H1946" i="1"/>
  <c r="E1945" i="1"/>
  <c r="H1947" i="1"/>
  <c r="E1946" i="1"/>
  <c r="H1948" i="1"/>
  <c r="E1947" i="1"/>
  <c r="H1949" i="1"/>
  <c r="E1948" i="1"/>
  <c r="H1950" i="1"/>
  <c r="E1949" i="1"/>
  <c r="H1951" i="1"/>
  <c r="E1950" i="1"/>
  <c r="H1952" i="1"/>
  <c r="E1951" i="1"/>
  <c r="H1953" i="1"/>
  <c r="E1952" i="1"/>
  <c r="H1954" i="1"/>
  <c r="E1953" i="1"/>
  <c r="H1955" i="1"/>
  <c r="E1954" i="1"/>
  <c r="H1956" i="1"/>
  <c r="E1955" i="1"/>
  <c r="H1957" i="1"/>
  <c r="E1956" i="1"/>
  <c r="H1958" i="1"/>
  <c r="E1957" i="1"/>
  <c r="H1959" i="1"/>
  <c r="E1958" i="1"/>
  <c r="H1960" i="1"/>
  <c r="E1959" i="1"/>
  <c r="H1961" i="1"/>
  <c r="E1960" i="1"/>
  <c r="H1962" i="1"/>
  <c r="E1961" i="1"/>
  <c r="H1963" i="1"/>
  <c r="E1962" i="1"/>
  <c r="H1964" i="1"/>
  <c r="E1963" i="1"/>
  <c r="H1965" i="1"/>
  <c r="E1964" i="1"/>
  <c r="H1966" i="1"/>
  <c r="E1965" i="1"/>
  <c r="H1967" i="1"/>
  <c r="E1966" i="1"/>
  <c r="H1968" i="1"/>
  <c r="E1967" i="1"/>
  <c r="H1969" i="1"/>
  <c r="E1968" i="1"/>
  <c r="H1970" i="1"/>
  <c r="E1969" i="1"/>
  <c r="H1971" i="1"/>
  <c r="E1970" i="1"/>
  <c r="H1972" i="1"/>
  <c r="E1971" i="1"/>
  <c r="H1973" i="1"/>
  <c r="E1972" i="1"/>
  <c r="H1974" i="1"/>
  <c r="E1973" i="1"/>
  <c r="H1975" i="1"/>
  <c r="E1974" i="1"/>
  <c r="H1976" i="1"/>
  <c r="E1975" i="1"/>
  <c r="H1977" i="1"/>
  <c r="E1976" i="1"/>
  <c r="H1978" i="1"/>
  <c r="E1977" i="1"/>
  <c r="H1979" i="1"/>
  <c r="E1978" i="1"/>
  <c r="H1980" i="1"/>
  <c r="E1979" i="1"/>
  <c r="H1981" i="1"/>
  <c r="E1980" i="1"/>
  <c r="H1982" i="1"/>
  <c r="E1981" i="1"/>
  <c r="H1983" i="1"/>
  <c r="E1982" i="1"/>
  <c r="H1984" i="1"/>
  <c r="E1983" i="1"/>
  <c r="H1985" i="1"/>
  <c r="E1984" i="1"/>
  <c r="H1986" i="1"/>
  <c r="E1985" i="1"/>
  <c r="H1987" i="1"/>
  <c r="E1986" i="1"/>
  <c r="H1988" i="1"/>
  <c r="E1987" i="1"/>
  <c r="H1989" i="1"/>
  <c r="E1988" i="1"/>
  <c r="H1990" i="1"/>
  <c r="E1989" i="1"/>
  <c r="H1991" i="1"/>
  <c r="E1990" i="1"/>
  <c r="H1992" i="1"/>
  <c r="E1991" i="1"/>
  <c r="H1993" i="1"/>
  <c r="E1992" i="1"/>
  <c r="H1994" i="1"/>
  <c r="E1993" i="1"/>
  <c r="H1995" i="1"/>
  <c r="E1994" i="1"/>
  <c r="H1996" i="1"/>
  <c r="E1995" i="1"/>
  <c r="H1997" i="1"/>
  <c r="E1996" i="1"/>
  <c r="H1998" i="1"/>
  <c r="E1997" i="1"/>
  <c r="H1999" i="1"/>
  <c r="E1998" i="1"/>
  <c r="H2000" i="1"/>
  <c r="E1999" i="1"/>
  <c r="H2001" i="1"/>
  <c r="E2000" i="1"/>
  <c r="E2001" i="1"/>
  <c r="H2002" i="1"/>
  <c r="H2003" i="1"/>
  <c r="E2002" i="1"/>
  <c r="H2004" i="1"/>
  <c r="E2003" i="1"/>
  <c r="H2005" i="1"/>
  <c r="E2004" i="1"/>
  <c r="H2006" i="1"/>
  <c r="E2005" i="1"/>
  <c r="H2007" i="1"/>
  <c r="E2006" i="1"/>
  <c r="H2008" i="1"/>
  <c r="E2007" i="1"/>
  <c r="H2009" i="1"/>
  <c r="E2008" i="1"/>
  <c r="H2010" i="1"/>
  <c r="E2009" i="1"/>
  <c r="H2011" i="1"/>
  <c r="E2010" i="1"/>
  <c r="H2012" i="1"/>
  <c r="E2011" i="1"/>
  <c r="H2013" i="1"/>
  <c r="E2012" i="1"/>
  <c r="H2014" i="1"/>
  <c r="E2013" i="1"/>
  <c r="H2015" i="1"/>
  <c r="E2014" i="1"/>
  <c r="H2016" i="1"/>
  <c r="E2015" i="1"/>
  <c r="H2017" i="1"/>
  <c r="E2016" i="1"/>
  <c r="H2018" i="1"/>
  <c r="E2017" i="1"/>
  <c r="H2019" i="1"/>
  <c r="E2018" i="1"/>
  <c r="H2020" i="1"/>
  <c r="E2019" i="1"/>
  <c r="H2021" i="1"/>
  <c r="E2020" i="1"/>
  <c r="H2022" i="1"/>
  <c r="E2021" i="1"/>
  <c r="H2023" i="1"/>
  <c r="E2022" i="1"/>
  <c r="H2024" i="1"/>
  <c r="E2023" i="1"/>
  <c r="H2025" i="1"/>
  <c r="E2024" i="1"/>
  <c r="H2026" i="1"/>
  <c r="E2025" i="1"/>
  <c r="H2027" i="1"/>
  <c r="E2026" i="1"/>
  <c r="H2028" i="1"/>
  <c r="E2027" i="1"/>
  <c r="H2029" i="1"/>
  <c r="E2028" i="1"/>
  <c r="H2030" i="1"/>
  <c r="E2029" i="1"/>
  <c r="H2031" i="1"/>
  <c r="E2030" i="1"/>
  <c r="H2032" i="1"/>
  <c r="E2031" i="1"/>
  <c r="H2033" i="1"/>
  <c r="E2032" i="1"/>
  <c r="H2034" i="1"/>
  <c r="E2033" i="1"/>
  <c r="H2035" i="1"/>
  <c r="E2034" i="1"/>
  <c r="H2036" i="1"/>
  <c r="E2035" i="1"/>
  <c r="H2037" i="1"/>
  <c r="E2036" i="1"/>
  <c r="H2038" i="1"/>
  <c r="E2037" i="1"/>
  <c r="H2039" i="1"/>
  <c r="E2038" i="1"/>
  <c r="H2040" i="1"/>
  <c r="E2039" i="1"/>
  <c r="H2041" i="1"/>
  <c r="E2040" i="1"/>
  <c r="H2042" i="1"/>
  <c r="E2041" i="1"/>
  <c r="H2043" i="1"/>
  <c r="E2042" i="1"/>
  <c r="H2044" i="1"/>
  <c r="E2043" i="1"/>
  <c r="H2045" i="1"/>
  <c r="E2044" i="1"/>
  <c r="H2046" i="1"/>
  <c r="E2045" i="1"/>
  <c r="H2047" i="1"/>
  <c r="E2046" i="1"/>
  <c r="H2048" i="1"/>
  <c r="E2047" i="1"/>
  <c r="H2049" i="1"/>
  <c r="E2048" i="1"/>
  <c r="H2050" i="1"/>
  <c r="E2049" i="1"/>
  <c r="H2051" i="1"/>
  <c r="E2050" i="1"/>
  <c r="H2052" i="1"/>
  <c r="E2051" i="1"/>
  <c r="H2053" i="1"/>
  <c r="E2052" i="1"/>
  <c r="H2054" i="1"/>
  <c r="E2053" i="1"/>
  <c r="H2055" i="1"/>
  <c r="E2054" i="1"/>
  <c r="H2056" i="1"/>
  <c r="E2055" i="1"/>
  <c r="H2057" i="1"/>
  <c r="E2056" i="1"/>
  <c r="H2058" i="1"/>
  <c r="E2057" i="1"/>
  <c r="H2059" i="1"/>
  <c r="E2058" i="1"/>
  <c r="H2060" i="1"/>
  <c r="E2059" i="1"/>
  <c r="H2061" i="1"/>
  <c r="E2060" i="1"/>
  <c r="H2062" i="1"/>
  <c r="E2061" i="1"/>
  <c r="H2063" i="1"/>
  <c r="E2062" i="1"/>
  <c r="H2064" i="1"/>
  <c r="E2063" i="1"/>
  <c r="H2065" i="1"/>
  <c r="E2064" i="1"/>
  <c r="H2066" i="1"/>
  <c r="E2065" i="1"/>
  <c r="H2067" i="1"/>
  <c r="E2066" i="1"/>
  <c r="H2068" i="1"/>
  <c r="E2067" i="1"/>
  <c r="H2069" i="1"/>
  <c r="E2068" i="1"/>
  <c r="H2070" i="1"/>
  <c r="E2069" i="1"/>
  <c r="H2071" i="1"/>
  <c r="E2070" i="1"/>
  <c r="H2072" i="1"/>
  <c r="E2071" i="1"/>
  <c r="H2073" i="1"/>
  <c r="E2072" i="1"/>
  <c r="H2074" i="1"/>
  <c r="E2073" i="1"/>
  <c r="H2075" i="1"/>
  <c r="E2074" i="1"/>
  <c r="H2076" i="1"/>
  <c r="E2075" i="1"/>
  <c r="H2077" i="1"/>
  <c r="E2076" i="1"/>
  <c r="E2077" i="1"/>
  <c r="H2078" i="1"/>
  <c r="H2079" i="1"/>
  <c r="E2078" i="1"/>
  <c r="H2080" i="1"/>
  <c r="E2079" i="1"/>
  <c r="H2081" i="1"/>
  <c r="E2080" i="1"/>
  <c r="H2082" i="1"/>
  <c r="E2081" i="1"/>
  <c r="H2083" i="1"/>
  <c r="E2082" i="1"/>
  <c r="H2084" i="1"/>
  <c r="E2083" i="1"/>
  <c r="H2085" i="1"/>
  <c r="E2084" i="1"/>
  <c r="H2086" i="1"/>
  <c r="E2085" i="1"/>
  <c r="H2087" i="1"/>
  <c r="E2086" i="1"/>
  <c r="H2088" i="1"/>
  <c r="E2087" i="1"/>
  <c r="H2089" i="1"/>
  <c r="E2088" i="1"/>
  <c r="H2090" i="1"/>
  <c r="E2089" i="1"/>
  <c r="H2091" i="1"/>
  <c r="E2090" i="1"/>
  <c r="H2092" i="1"/>
  <c r="E2091" i="1"/>
  <c r="H2093" i="1"/>
  <c r="E2092" i="1"/>
  <c r="H2094" i="1"/>
  <c r="E2093" i="1"/>
  <c r="H2095" i="1"/>
  <c r="E2094" i="1"/>
  <c r="H2096" i="1"/>
  <c r="E2095" i="1"/>
  <c r="H2097" i="1"/>
  <c r="E2096" i="1"/>
  <c r="H2098" i="1"/>
  <c r="E2097" i="1"/>
  <c r="H2099" i="1"/>
  <c r="E2098" i="1"/>
  <c r="H2100" i="1"/>
  <c r="E2099" i="1"/>
  <c r="H2101" i="1"/>
  <c r="E2100" i="1"/>
  <c r="H2102" i="1"/>
  <c r="E2101" i="1"/>
  <c r="H2103" i="1"/>
  <c r="E2102" i="1"/>
  <c r="H2104" i="1"/>
  <c r="E2103" i="1"/>
  <c r="H2105" i="1"/>
  <c r="E2104" i="1"/>
  <c r="H2106" i="1"/>
  <c r="E2105" i="1"/>
  <c r="H2107" i="1"/>
  <c r="E2106" i="1"/>
  <c r="H2108" i="1"/>
  <c r="E2107" i="1"/>
  <c r="H2109" i="1"/>
  <c r="E2108" i="1"/>
  <c r="H2110" i="1"/>
  <c r="E2109" i="1"/>
  <c r="H2111" i="1"/>
  <c r="E2110" i="1"/>
  <c r="H2112" i="1"/>
  <c r="E2111" i="1"/>
  <c r="H2113" i="1"/>
  <c r="E2112" i="1"/>
  <c r="H2114" i="1"/>
  <c r="E2113" i="1"/>
  <c r="H2115" i="1"/>
  <c r="E2114" i="1"/>
  <c r="H2116" i="1"/>
  <c r="E2115" i="1"/>
  <c r="H2117" i="1"/>
  <c r="E2116" i="1"/>
  <c r="H2118" i="1"/>
  <c r="E2117" i="1"/>
  <c r="H2119" i="1"/>
  <c r="E2118" i="1"/>
  <c r="H2120" i="1"/>
  <c r="E2119" i="1"/>
  <c r="H2121" i="1"/>
  <c r="E2120" i="1"/>
  <c r="H2122" i="1"/>
  <c r="E2121" i="1"/>
  <c r="H2123" i="1"/>
  <c r="E2122" i="1"/>
  <c r="H2124" i="1"/>
  <c r="E2123" i="1"/>
  <c r="H2125" i="1"/>
  <c r="E2124" i="1"/>
  <c r="H2126" i="1"/>
  <c r="E2125" i="1"/>
  <c r="H2127" i="1"/>
  <c r="E2126" i="1"/>
  <c r="H2128" i="1"/>
  <c r="E2127" i="1"/>
  <c r="H2129" i="1"/>
  <c r="E2128" i="1"/>
  <c r="H2130" i="1"/>
  <c r="E2129" i="1"/>
  <c r="H2131" i="1"/>
  <c r="E2130" i="1"/>
  <c r="H2132" i="1"/>
  <c r="E2131" i="1"/>
  <c r="H2133" i="1"/>
  <c r="E2132" i="1"/>
  <c r="H2134" i="1"/>
  <c r="E2133" i="1"/>
  <c r="H2135" i="1"/>
  <c r="E2134" i="1"/>
  <c r="H2136" i="1"/>
  <c r="E2135" i="1"/>
  <c r="H2137" i="1"/>
  <c r="E2136" i="1"/>
  <c r="H2138" i="1"/>
  <c r="E2137" i="1"/>
  <c r="H2139" i="1"/>
  <c r="E2138" i="1"/>
  <c r="H2140" i="1"/>
  <c r="E2139" i="1"/>
  <c r="H2141" i="1"/>
  <c r="E2140" i="1"/>
  <c r="H2142" i="1"/>
  <c r="E2141" i="1"/>
  <c r="H2143" i="1"/>
  <c r="E2142" i="1"/>
  <c r="H2144" i="1"/>
  <c r="E2143" i="1"/>
  <c r="H2145" i="1"/>
  <c r="E2144" i="1"/>
  <c r="H2146" i="1"/>
  <c r="E2145" i="1"/>
  <c r="H2147" i="1"/>
  <c r="E2146" i="1"/>
  <c r="H2148" i="1"/>
  <c r="E2147" i="1"/>
  <c r="H2149" i="1"/>
  <c r="E2148" i="1"/>
  <c r="H2150" i="1"/>
  <c r="E2149" i="1"/>
  <c r="H2151" i="1"/>
  <c r="E2150" i="1"/>
  <c r="H2152" i="1"/>
  <c r="E2151" i="1"/>
  <c r="H2153" i="1"/>
  <c r="E2152" i="1"/>
  <c r="E2153" i="1"/>
  <c r="H2154" i="1"/>
  <c r="H2155" i="1"/>
  <c r="E2154" i="1"/>
  <c r="H2156" i="1"/>
  <c r="E2155" i="1"/>
  <c r="H2157" i="1"/>
  <c r="E2156" i="1"/>
  <c r="H2158" i="1"/>
  <c r="E2157" i="1"/>
  <c r="H2159" i="1"/>
  <c r="E2158" i="1"/>
  <c r="H2160" i="1"/>
  <c r="E2159" i="1"/>
  <c r="H2161" i="1"/>
  <c r="E2160" i="1"/>
  <c r="H2162" i="1"/>
  <c r="E2161" i="1"/>
  <c r="H2163" i="1"/>
  <c r="E2162" i="1"/>
  <c r="H2164" i="1"/>
  <c r="E2163" i="1"/>
  <c r="H2165" i="1"/>
  <c r="E2164" i="1"/>
  <c r="H2166" i="1"/>
  <c r="E2165" i="1"/>
  <c r="H2167" i="1"/>
  <c r="E2166" i="1"/>
  <c r="H2168" i="1"/>
  <c r="E2167" i="1"/>
  <c r="H2169" i="1"/>
  <c r="E2168" i="1"/>
  <c r="H2170" i="1"/>
  <c r="E2169" i="1"/>
  <c r="H2171" i="1"/>
  <c r="E2170" i="1"/>
  <c r="H2172" i="1"/>
  <c r="E2171" i="1"/>
  <c r="H2173" i="1"/>
  <c r="E2172" i="1"/>
  <c r="H2174" i="1"/>
  <c r="E2173" i="1"/>
  <c r="H2175" i="1"/>
  <c r="E2174" i="1"/>
  <c r="H2176" i="1"/>
  <c r="E2175" i="1"/>
  <c r="H2177" i="1"/>
  <c r="E2176" i="1"/>
  <c r="H2178" i="1"/>
  <c r="E2177" i="1"/>
  <c r="H2179" i="1"/>
  <c r="E2178" i="1"/>
  <c r="H2180" i="1"/>
  <c r="E2179" i="1"/>
  <c r="H2181" i="1"/>
  <c r="E2180" i="1"/>
  <c r="H2182" i="1"/>
  <c r="E2181" i="1"/>
  <c r="H2183" i="1"/>
  <c r="E2182" i="1"/>
  <c r="H2184" i="1"/>
  <c r="E2183" i="1"/>
  <c r="H2185" i="1"/>
  <c r="E2184" i="1"/>
  <c r="H2186" i="1"/>
  <c r="E2185" i="1"/>
  <c r="H2187" i="1"/>
  <c r="E2186" i="1"/>
  <c r="H2188" i="1"/>
  <c r="E2187" i="1"/>
  <c r="H2189" i="1"/>
  <c r="E2188" i="1"/>
  <c r="H2190" i="1"/>
  <c r="E2189" i="1"/>
  <c r="H2191" i="1"/>
  <c r="E2190" i="1"/>
  <c r="H2192" i="1"/>
  <c r="E2191" i="1"/>
  <c r="H2193" i="1"/>
  <c r="E2192" i="1"/>
  <c r="H2194" i="1"/>
  <c r="E2193" i="1"/>
  <c r="H2195" i="1"/>
  <c r="E2194" i="1"/>
  <c r="H2196" i="1"/>
  <c r="E2195" i="1"/>
  <c r="H2197" i="1"/>
  <c r="E2196" i="1"/>
  <c r="H2198" i="1"/>
  <c r="E2197" i="1"/>
  <c r="H2199" i="1"/>
  <c r="E2198" i="1"/>
  <c r="H2200" i="1"/>
  <c r="E2199" i="1"/>
  <c r="H2201" i="1"/>
  <c r="E2200" i="1"/>
  <c r="H2202" i="1"/>
  <c r="E2201" i="1"/>
  <c r="H2203" i="1"/>
  <c r="E2202" i="1"/>
  <c r="H2204" i="1"/>
  <c r="E2203" i="1"/>
  <c r="H2205" i="1"/>
  <c r="E2204" i="1"/>
  <c r="H2206" i="1"/>
  <c r="E2205" i="1"/>
  <c r="H2207" i="1"/>
  <c r="E2206" i="1"/>
  <c r="H2208" i="1"/>
  <c r="E2207" i="1"/>
  <c r="H2209" i="1"/>
  <c r="E2208" i="1"/>
  <c r="H2210" i="1"/>
  <c r="E2209" i="1"/>
  <c r="H2211" i="1"/>
  <c r="E2210" i="1"/>
  <c r="H2212" i="1"/>
  <c r="E2211" i="1"/>
  <c r="H2213" i="1"/>
  <c r="E2212" i="1"/>
  <c r="H2214" i="1"/>
  <c r="E2213" i="1"/>
  <c r="H2215" i="1"/>
  <c r="E2214" i="1"/>
  <c r="H2216" i="1"/>
  <c r="E2215" i="1"/>
  <c r="H2217" i="1"/>
  <c r="E2216" i="1"/>
  <c r="H2218" i="1"/>
  <c r="E2217" i="1"/>
  <c r="H2219" i="1"/>
  <c r="E2218" i="1"/>
  <c r="H2220" i="1"/>
  <c r="E2219" i="1"/>
  <c r="H2221" i="1"/>
  <c r="E2220" i="1"/>
  <c r="H2222" i="1"/>
  <c r="E2221" i="1"/>
  <c r="H2223" i="1"/>
  <c r="E2222" i="1"/>
  <c r="H2224" i="1"/>
  <c r="E2223" i="1"/>
  <c r="H2225" i="1"/>
  <c r="E2224" i="1"/>
  <c r="H2226" i="1"/>
  <c r="E2225" i="1"/>
  <c r="H2227" i="1"/>
  <c r="E2226" i="1"/>
  <c r="H2228" i="1"/>
  <c r="E2227" i="1"/>
  <c r="H2229" i="1"/>
  <c r="E2228" i="1"/>
  <c r="E2229" i="1"/>
  <c r="H2230" i="1"/>
  <c r="H2231" i="1"/>
  <c r="E2230" i="1"/>
  <c r="H2232" i="1"/>
  <c r="E2231" i="1"/>
  <c r="H2233" i="1"/>
  <c r="E2232" i="1"/>
  <c r="H2234" i="1"/>
  <c r="E2233" i="1"/>
  <c r="H2235" i="1"/>
  <c r="E2234" i="1"/>
  <c r="H2236" i="1"/>
  <c r="E2235" i="1"/>
  <c r="H2237" i="1"/>
  <c r="E2236" i="1"/>
  <c r="H2238" i="1"/>
  <c r="E2237" i="1"/>
  <c r="H2239" i="1"/>
  <c r="E2238" i="1"/>
  <c r="H2240" i="1"/>
  <c r="E2239" i="1"/>
  <c r="H2241" i="1"/>
  <c r="E2240" i="1"/>
  <c r="H2242" i="1"/>
  <c r="E2241" i="1"/>
  <c r="H2243" i="1"/>
  <c r="E2242" i="1"/>
  <c r="H2244" i="1"/>
  <c r="E2243" i="1"/>
  <c r="H2245" i="1"/>
  <c r="E2244" i="1"/>
  <c r="H2246" i="1"/>
  <c r="E2245" i="1"/>
  <c r="H2247" i="1"/>
  <c r="E2246" i="1"/>
  <c r="H2248" i="1"/>
  <c r="E2247" i="1"/>
  <c r="H2249" i="1"/>
  <c r="E2248" i="1"/>
  <c r="H2250" i="1"/>
  <c r="E2249" i="1"/>
  <c r="H2251" i="1"/>
  <c r="E2250" i="1"/>
  <c r="H2252" i="1"/>
  <c r="E2251" i="1"/>
  <c r="H2253" i="1"/>
  <c r="E2252" i="1"/>
  <c r="H2254" i="1"/>
  <c r="E2253" i="1"/>
  <c r="H2255" i="1"/>
  <c r="E2254" i="1"/>
  <c r="H2256" i="1"/>
  <c r="E2255" i="1"/>
  <c r="H2257" i="1"/>
  <c r="E2256" i="1"/>
  <c r="H2258" i="1"/>
  <c r="E2257" i="1"/>
  <c r="H2259" i="1"/>
  <c r="E2258" i="1"/>
  <c r="H2260" i="1"/>
  <c r="E2259" i="1"/>
  <c r="H2261" i="1"/>
  <c r="E2260" i="1"/>
  <c r="H2262" i="1"/>
  <c r="E2261" i="1"/>
  <c r="H2263" i="1"/>
  <c r="E2262" i="1"/>
  <c r="H2264" i="1"/>
  <c r="E2263" i="1"/>
  <c r="H2265" i="1"/>
  <c r="E2264" i="1"/>
  <c r="H2266" i="1"/>
  <c r="E2265" i="1"/>
  <c r="H2267" i="1"/>
  <c r="E2266" i="1"/>
  <c r="H2268" i="1"/>
  <c r="E2267" i="1"/>
  <c r="H2269" i="1"/>
  <c r="E2268" i="1"/>
  <c r="H2270" i="1"/>
  <c r="E2269" i="1"/>
  <c r="H2271" i="1"/>
  <c r="E2270" i="1"/>
  <c r="H2272" i="1"/>
  <c r="E2271" i="1"/>
  <c r="H2273" i="1"/>
  <c r="E2272" i="1"/>
  <c r="H2274" i="1"/>
  <c r="E2273" i="1"/>
  <c r="H2275" i="1"/>
  <c r="E2274" i="1"/>
  <c r="H2276" i="1"/>
  <c r="E2275" i="1"/>
  <c r="H2277" i="1"/>
  <c r="E2276" i="1"/>
  <c r="H2278" i="1"/>
  <c r="E2277" i="1"/>
  <c r="H2279" i="1"/>
  <c r="E2278" i="1"/>
  <c r="H2280" i="1"/>
  <c r="E2279" i="1"/>
  <c r="H2281" i="1"/>
  <c r="E2280" i="1"/>
  <c r="H2282" i="1"/>
  <c r="E2281" i="1"/>
  <c r="H2283" i="1"/>
  <c r="E2282" i="1"/>
  <c r="H2284" i="1"/>
  <c r="E2283" i="1"/>
  <c r="H2285" i="1"/>
  <c r="E2284" i="1"/>
  <c r="H2286" i="1"/>
  <c r="E2285" i="1"/>
  <c r="H2287" i="1"/>
  <c r="E2286" i="1"/>
  <c r="H2288" i="1"/>
  <c r="E2287" i="1"/>
  <c r="H2289" i="1"/>
  <c r="E2288" i="1"/>
  <c r="H2290" i="1"/>
  <c r="E2289" i="1"/>
  <c r="H2291" i="1"/>
  <c r="E2290" i="1"/>
  <c r="H2292" i="1"/>
  <c r="E2291" i="1"/>
  <c r="H2293" i="1"/>
  <c r="E2292" i="1"/>
  <c r="H2294" i="1"/>
  <c r="E2293" i="1"/>
  <c r="H2295" i="1"/>
  <c r="E2294" i="1"/>
  <c r="H2296" i="1"/>
  <c r="E2295" i="1"/>
  <c r="H2297" i="1"/>
  <c r="E2296" i="1"/>
  <c r="H2298" i="1"/>
  <c r="E2297" i="1"/>
  <c r="H2299" i="1"/>
  <c r="E2298" i="1"/>
  <c r="H2300" i="1"/>
  <c r="E2299" i="1"/>
  <c r="H2301" i="1"/>
  <c r="E2300" i="1"/>
  <c r="H2302" i="1"/>
  <c r="E2301" i="1"/>
  <c r="H2303" i="1"/>
  <c r="E2302" i="1"/>
  <c r="H2304" i="1"/>
  <c r="E2303" i="1"/>
  <c r="H2305" i="1"/>
  <c r="E2304" i="1"/>
  <c r="E2305" i="1"/>
  <c r="H2306" i="1"/>
  <c r="H2307" i="1"/>
  <c r="E2306" i="1"/>
  <c r="H2308" i="1"/>
  <c r="E2307" i="1"/>
  <c r="H2309" i="1"/>
  <c r="E2308" i="1"/>
  <c r="H2310" i="1"/>
  <c r="E2309" i="1"/>
  <c r="H2311" i="1"/>
  <c r="E2310" i="1"/>
  <c r="H2312" i="1"/>
  <c r="E2311" i="1"/>
  <c r="H2313" i="1"/>
  <c r="E2312" i="1"/>
  <c r="H2314" i="1"/>
  <c r="E2313" i="1"/>
  <c r="H2315" i="1"/>
  <c r="E2314" i="1"/>
  <c r="H2316" i="1"/>
  <c r="E2315" i="1"/>
  <c r="H2317" i="1"/>
  <c r="E2316" i="1"/>
  <c r="H2318" i="1"/>
  <c r="E2317" i="1"/>
  <c r="H2319" i="1"/>
  <c r="E2318" i="1"/>
  <c r="H2320" i="1"/>
  <c r="E2319" i="1"/>
  <c r="H2321" i="1"/>
  <c r="E2320" i="1"/>
  <c r="H2322" i="1"/>
  <c r="E2321" i="1"/>
  <c r="H2323" i="1"/>
  <c r="E2322" i="1"/>
  <c r="H2324" i="1"/>
  <c r="E2323" i="1"/>
  <c r="H2325" i="1"/>
  <c r="E2324" i="1"/>
  <c r="H2326" i="1"/>
  <c r="E2325" i="1"/>
  <c r="H2327" i="1"/>
  <c r="E2326" i="1"/>
  <c r="H2328" i="1"/>
  <c r="E2327" i="1"/>
  <c r="H2329" i="1"/>
  <c r="E2328" i="1"/>
  <c r="H2330" i="1"/>
  <c r="E2329" i="1"/>
  <c r="H2331" i="1"/>
  <c r="E2330" i="1"/>
  <c r="H2332" i="1"/>
  <c r="E2331" i="1"/>
  <c r="H2333" i="1"/>
  <c r="E2332" i="1"/>
  <c r="H2334" i="1"/>
  <c r="E2333" i="1"/>
  <c r="H2335" i="1"/>
  <c r="E2334" i="1"/>
  <c r="H2336" i="1"/>
  <c r="E2335" i="1"/>
  <c r="H2337" i="1"/>
  <c r="E2336" i="1"/>
  <c r="H2338" i="1"/>
  <c r="E2337" i="1"/>
  <c r="H2339" i="1"/>
  <c r="E2338" i="1"/>
  <c r="H2340" i="1"/>
  <c r="E2339" i="1"/>
  <c r="H2341" i="1"/>
  <c r="E2340" i="1"/>
  <c r="H2342" i="1"/>
  <c r="E2341" i="1"/>
  <c r="H2343" i="1"/>
  <c r="E2342" i="1"/>
  <c r="H2344" i="1"/>
  <c r="E2343" i="1"/>
  <c r="H2345" i="1"/>
  <c r="E2344" i="1"/>
  <c r="H2346" i="1"/>
  <c r="E2345" i="1"/>
  <c r="H2347" i="1"/>
  <c r="E2346" i="1"/>
  <c r="H2348" i="1"/>
  <c r="E2347" i="1"/>
  <c r="H2349" i="1"/>
  <c r="E2348" i="1"/>
  <c r="H2350" i="1"/>
  <c r="E2349" i="1"/>
  <c r="H2351" i="1"/>
  <c r="E2350" i="1"/>
  <c r="H2352" i="1"/>
  <c r="E2351" i="1"/>
  <c r="H2353" i="1"/>
  <c r="E2352" i="1"/>
  <c r="H2354" i="1"/>
  <c r="E2353" i="1"/>
  <c r="H2355" i="1"/>
  <c r="E2354" i="1"/>
  <c r="H2356" i="1"/>
  <c r="E2355" i="1"/>
  <c r="H2357" i="1"/>
  <c r="E2356" i="1"/>
  <c r="H2358" i="1"/>
  <c r="E2357" i="1"/>
  <c r="H2359" i="1"/>
  <c r="E2358" i="1"/>
  <c r="H2360" i="1"/>
  <c r="E2359" i="1"/>
  <c r="H2361" i="1"/>
  <c r="E2360" i="1"/>
  <c r="H2362" i="1"/>
  <c r="E2361" i="1"/>
  <c r="H2363" i="1"/>
  <c r="E2362" i="1"/>
  <c r="H2364" i="1"/>
  <c r="E2363" i="1"/>
  <c r="H2365" i="1"/>
  <c r="E2364" i="1"/>
  <c r="H2366" i="1"/>
  <c r="E2365" i="1"/>
  <c r="H2367" i="1"/>
  <c r="E2366" i="1"/>
  <c r="H2368" i="1"/>
  <c r="E2367" i="1"/>
  <c r="H2369" i="1"/>
  <c r="E2368" i="1"/>
  <c r="H2370" i="1"/>
  <c r="E2369" i="1"/>
  <c r="H2371" i="1"/>
  <c r="E2370" i="1"/>
  <c r="H2372" i="1"/>
  <c r="E2371" i="1"/>
  <c r="H2373" i="1"/>
  <c r="E2372" i="1"/>
  <c r="H2374" i="1"/>
  <c r="E2373" i="1"/>
  <c r="H2375" i="1"/>
  <c r="E2374" i="1"/>
  <c r="H2376" i="1"/>
  <c r="E2375" i="1"/>
  <c r="H2377" i="1"/>
  <c r="E2376" i="1"/>
  <c r="H2378" i="1"/>
  <c r="E2377" i="1"/>
  <c r="H2379" i="1"/>
  <c r="E2378" i="1"/>
  <c r="H2380" i="1"/>
  <c r="E2379" i="1"/>
  <c r="H2381" i="1"/>
  <c r="E2380" i="1"/>
  <c r="E2381" i="1"/>
  <c r="H2382" i="1"/>
  <c r="H2383" i="1"/>
  <c r="E2382" i="1"/>
  <c r="H2384" i="1"/>
  <c r="E2383" i="1"/>
  <c r="H2385" i="1"/>
  <c r="E2384" i="1"/>
  <c r="H2386" i="1"/>
  <c r="E2385" i="1"/>
  <c r="H2387" i="1"/>
  <c r="E2386" i="1"/>
  <c r="H2388" i="1"/>
  <c r="E2387" i="1"/>
  <c r="H2389" i="1"/>
  <c r="E2388" i="1"/>
  <c r="H2390" i="1"/>
  <c r="E2389" i="1"/>
  <c r="H2391" i="1"/>
  <c r="E2390" i="1"/>
  <c r="H2392" i="1"/>
  <c r="E2391" i="1"/>
  <c r="H2393" i="1"/>
  <c r="E2392" i="1"/>
  <c r="H2394" i="1"/>
  <c r="E2393" i="1"/>
  <c r="H2395" i="1"/>
  <c r="E2394" i="1"/>
  <c r="H2396" i="1"/>
  <c r="E2395" i="1"/>
  <c r="H2397" i="1"/>
  <c r="E2396" i="1"/>
  <c r="H2398" i="1"/>
  <c r="E2397" i="1"/>
  <c r="H2399" i="1"/>
  <c r="E2398" i="1"/>
  <c r="H2400" i="1"/>
  <c r="E2399" i="1"/>
  <c r="H2401" i="1"/>
  <c r="E2400" i="1"/>
  <c r="H2402" i="1"/>
  <c r="E2401" i="1"/>
  <c r="H2403" i="1"/>
  <c r="E2402" i="1"/>
  <c r="H2404" i="1"/>
  <c r="E2403" i="1"/>
  <c r="H2405" i="1"/>
  <c r="E2404" i="1"/>
  <c r="H2406" i="1"/>
  <c r="E2405" i="1"/>
  <c r="H2407" i="1"/>
  <c r="E2406" i="1"/>
  <c r="H2408" i="1"/>
  <c r="E2407" i="1"/>
  <c r="H2409" i="1"/>
  <c r="E2408" i="1"/>
  <c r="H2410" i="1"/>
  <c r="E2409" i="1"/>
  <c r="H2411" i="1"/>
  <c r="E2410" i="1"/>
  <c r="H2412" i="1"/>
  <c r="E2411" i="1"/>
  <c r="H2413" i="1"/>
  <c r="E2412" i="1"/>
  <c r="H2414" i="1"/>
  <c r="E2413" i="1"/>
  <c r="H2415" i="1"/>
  <c r="E2414" i="1"/>
  <c r="H2416" i="1"/>
  <c r="E2415" i="1"/>
  <c r="H2417" i="1"/>
  <c r="E2416" i="1"/>
  <c r="H2418" i="1"/>
  <c r="E2417" i="1"/>
  <c r="H2419" i="1"/>
  <c r="E2418" i="1"/>
  <c r="H2420" i="1"/>
  <c r="E2419" i="1"/>
  <c r="H2421" i="1"/>
  <c r="E2420" i="1"/>
  <c r="H2422" i="1"/>
  <c r="E2421" i="1"/>
  <c r="H2423" i="1"/>
  <c r="E2422" i="1"/>
  <c r="H2424" i="1"/>
  <c r="E2423" i="1"/>
  <c r="H2425" i="1"/>
  <c r="E2424" i="1"/>
  <c r="H2426" i="1"/>
  <c r="E2425" i="1"/>
  <c r="H2427" i="1"/>
  <c r="E2426" i="1"/>
  <c r="H2428" i="1"/>
  <c r="E2427" i="1"/>
  <c r="H2429" i="1"/>
  <c r="E2428" i="1"/>
  <c r="H2430" i="1"/>
  <c r="E2429" i="1"/>
  <c r="H2431" i="1"/>
  <c r="E2430" i="1"/>
  <c r="H2432" i="1"/>
  <c r="E2431" i="1"/>
  <c r="H2433" i="1"/>
  <c r="E2432" i="1"/>
  <c r="H2434" i="1"/>
  <c r="E2433" i="1"/>
  <c r="H2435" i="1"/>
  <c r="E2434" i="1"/>
  <c r="H2436" i="1"/>
  <c r="E2435" i="1"/>
  <c r="H2437" i="1"/>
  <c r="E2436" i="1"/>
  <c r="H2438" i="1"/>
  <c r="E2437" i="1"/>
  <c r="H2439" i="1"/>
  <c r="E2438" i="1"/>
  <c r="H2440" i="1"/>
  <c r="E2439" i="1"/>
  <c r="H2441" i="1"/>
  <c r="E2440" i="1"/>
  <c r="H2442" i="1"/>
  <c r="E2441" i="1"/>
  <c r="H2443" i="1"/>
  <c r="E2442" i="1"/>
  <c r="H2444" i="1"/>
  <c r="E2443" i="1"/>
  <c r="H2445" i="1"/>
  <c r="E2444" i="1"/>
  <c r="H2446" i="1"/>
  <c r="E2445" i="1"/>
  <c r="H2447" i="1"/>
  <c r="E2446" i="1"/>
  <c r="H2448" i="1"/>
  <c r="E2447" i="1"/>
  <c r="H2449" i="1"/>
  <c r="E2448" i="1"/>
  <c r="H2450" i="1"/>
  <c r="E2449" i="1"/>
  <c r="H2451" i="1"/>
  <c r="E2450" i="1"/>
  <c r="H2452" i="1"/>
  <c r="E2451" i="1"/>
  <c r="H2453" i="1"/>
  <c r="E2452" i="1"/>
  <c r="H2454" i="1"/>
  <c r="E2453" i="1"/>
  <c r="H2455" i="1"/>
  <c r="E2454" i="1"/>
  <c r="H2456" i="1"/>
  <c r="E2455" i="1"/>
  <c r="H2457" i="1"/>
  <c r="E2456" i="1"/>
  <c r="E2457" i="1"/>
  <c r="H2458" i="1"/>
  <c r="H2459" i="1"/>
  <c r="E2458" i="1"/>
  <c r="H2460" i="1"/>
  <c r="E2459" i="1"/>
  <c r="H2461" i="1"/>
  <c r="E2460" i="1"/>
  <c r="H2462" i="1"/>
  <c r="E2461" i="1"/>
  <c r="H2463" i="1"/>
  <c r="E2462" i="1"/>
  <c r="H2464" i="1"/>
  <c r="E2463" i="1"/>
  <c r="H2465" i="1"/>
  <c r="E2464" i="1"/>
  <c r="H2466" i="1"/>
  <c r="E2465" i="1"/>
  <c r="H2467" i="1"/>
  <c r="E2466" i="1"/>
  <c r="H2468" i="1"/>
  <c r="E2467" i="1"/>
  <c r="H2469" i="1"/>
  <c r="E2468" i="1"/>
  <c r="H2470" i="1"/>
  <c r="E2469" i="1"/>
  <c r="H2471" i="1"/>
  <c r="E2470" i="1"/>
  <c r="H2472" i="1"/>
  <c r="E2471" i="1"/>
  <c r="H2473" i="1"/>
  <c r="E2472" i="1"/>
  <c r="H2474" i="1"/>
  <c r="E2473" i="1"/>
  <c r="H2475" i="1"/>
  <c r="E2474" i="1"/>
  <c r="H2476" i="1"/>
  <c r="E2475" i="1"/>
  <c r="H2477" i="1"/>
  <c r="E2476" i="1"/>
  <c r="H2478" i="1"/>
  <c r="E2477" i="1"/>
  <c r="H2479" i="1"/>
  <c r="E2478" i="1"/>
  <c r="H2480" i="1"/>
  <c r="E2479" i="1"/>
  <c r="H2481" i="1"/>
  <c r="E2480" i="1"/>
  <c r="H2482" i="1"/>
  <c r="E2481" i="1"/>
  <c r="H2483" i="1"/>
  <c r="E2482" i="1"/>
  <c r="H2484" i="1"/>
  <c r="E2483" i="1"/>
  <c r="H2485" i="1"/>
  <c r="E2484" i="1"/>
  <c r="H2486" i="1"/>
  <c r="E2485" i="1"/>
  <c r="H2487" i="1"/>
  <c r="E2486" i="1"/>
  <c r="H2488" i="1"/>
  <c r="E2487" i="1"/>
  <c r="H2489" i="1"/>
  <c r="E2488" i="1"/>
  <c r="H2490" i="1"/>
  <c r="E2489" i="1"/>
  <c r="H2491" i="1"/>
  <c r="E2490" i="1"/>
  <c r="H2492" i="1"/>
  <c r="E2491" i="1"/>
  <c r="H2493" i="1"/>
  <c r="E2492" i="1"/>
  <c r="H2494" i="1"/>
  <c r="E2493" i="1"/>
  <c r="H2495" i="1"/>
  <c r="E2494" i="1"/>
  <c r="H2496" i="1"/>
  <c r="E2495" i="1"/>
  <c r="H2497" i="1"/>
  <c r="E2496" i="1"/>
  <c r="H2498" i="1"/>
  <c r="E2497" i="1"/>
  <c r="H2499" i="1"/>
  <c r="E2498" i="1"/>
  <c r="H2500" i="1"/>
  <c r="E2499" i="1"/>
  <c r="H2501" i="1"/>
  <c r="E2500" i="1"/>
  <c r="H2502" i="1"/>
  <c r="E2501" i="1"/>
  <c r="H2503" i="1"/>
  <c r="E2502" i="1"/>
  <c r="H2504" i="1"/>
  <c r="E2503" i="1"/>
  <c r="H2505" i="1"/>
  <c r="E2504" i="1"/>
  <c r="H2506" i="1"/>
  <c r="E2505" i="1"/>
  <c r="H2507" i="1"/>
  <c r="E2506" i="1"/>
  <c r="H2508" i="1"/>
  <c r="E2507" i="1"/>
  <c r="H2509" i="1"/>
  <c r="E2508" i="1"/>
  <c r="H2510" i="1"/>
  <c r="E2509" i="1"/>
  <c r="H2511" i="1"/>
  <c r="E2510" i="1"/>
  <c r="H2512" i="1"/>
  <c r="E2511" i="1"/>
  <c r="H2513" i="1"/>
  <c r="E2512" i="1"/>
  <c r="H2514" i="1"/>
  <c r="E2513" i="1"/>
  <c r="H2515" i="1"/>
  <c r="E2514" i="1"/>
  <c r="H2516" i="1"/>
  <c r="E2515" i="1"/>
  <c r="H2517" i="1"/>
  <c r="E2516" i="1"/>
  <c r="H2518" i="1"/>
  <c r="E2517" i="1"/>
  <c r="H2519" i="1"/>
  <c r="E2518" i="1"/>
  <c r="H2520" i="1"/>
  <c r="E2519" i="1"/>
  <c r="H2521" i="1"/>
  <c r="E2520" i="1"/>
  <c r="H2522" i="1"/>
  <c r="E2521" i="1"/>
  <c r="H2523" i="1"/>
  <c r="E2522" i="1"/>
  <c r="H2524" i="1"/>
  <c r="E2523" i="1"/>
  <c r="H2525" i="1"/>
  <c r="E2524" i="1"/>
  <c r="H2526" i="1"/>
  <c r="E2525" i="1"/>
  <c r="H2527" i="1"/>
  <c r="E2526" i="1"/>
  <c r="H2528" i="1"/>
  <c r="E2527" i="1"/>
  <c r="H2529" i="1"/>
  <c r="E2528" i="1"/>
  <c r="H2530" i="1"/>
  <c r="E2529" i="1"/>
  <c r="H2531" i="1"/>
  <c r="E2530" i="1"/>
  <c r="H2532" i="1"/>
  <c r="E2531" i="1"/>
  <c r="H2533" i="1"/>
  <c r="E2532" i="1"/>
  <c r="E2533" i="1"/>
  <c r="H2534" i="1"/>
  <c r="H2535" i="1"/>
  <c r="E2534" i="1"/>
  <c r="H2536" i="1"/>
  <c r="E2535" i="1"/>
  <c r="H2537" i="1"/>
  <c r="E2536" i="1"/>
  <c r="H2538" i="1"/>
  <c r="E2537" i="1"/>
  <c r="H2539" i="1"/>
  <c r="E2538" i="1"/>
  <c r="H2540" i="1"/>
  <c r="E2539" i="1"/>
  <c r="H2541" i="1"/>
  <c r="E2540" i="1"/>
  <c r="H2542" i="1"/>
  <c r="E2541" i="1"/>
  <c r="H2543" i="1"/>
  <c r="E2542" i="1"/>
  <c r="H2544" i="1"/>
  <c r="E2543" i="1"/>
  <c r="H2545" i="1"/>
  <c r="E2544" i="1"/>
  <c r="H2546" i="1"/>
  <c r="E2545" i="1"/>
  <c r="H2547" i="1"/>
  <c r="E2546" i="1"/>
  <c r="H2548" i="1"/>
  <c r="E2547" i="1"/>
  <c r="H2549" i="1"/>
  <c r="E2548" i="1"/>
  <c r="H2550" i="1"/>
  <c r="E2549" i="1"/>
  <c r="H2551" i="1"/>
  <c r="E2550" i="1"/>
  <c r="H2552" i="1"/>
  <c r="E2551" i="1"/>
  <c r="H2553" i="1"/>
  <c r="E2552" i="1"/>
  <c r="H2554" i="1"/>
  <c r="E2553" i="1"/>
  <c r="H2555" i="1"/>
  <c r="E2554" i="1"/>
  <c r="H2556" i="1"/>
  <c r="E2555" i="1"/>
  <c r="H2557" i="1"/>
  <c r="E2556" i="1"/>
  <c r="H2558" i="1"/>
  <c r="E2557" i="1"/>
  <c r="H2559" i="1"/>
  <c r="E2558" i="1"/>
  <c r="H2560" i="1"/>
  <c r="E2559" i="1"/>
  <c r="H2561" i="1"/>
  <c r="E2560" i="1"/>
  <c r="H2562" i="1"/>
  <c r="E2561" i="1"/>
  <c r="H2563" i="1"/>
  <c r="E2562" i="1"/>
  <c r="H2564" i="1"/>
  <c r="E2563" i="1"/>
  <c r="H2565" i="1"/>
  <c r="E2564" i="1"/>
  <c r="H2566" i="1"/>
  <c r="E2565" i="1"/>
  <c r="H2567" i="1"/>
  <c r="E2566" i="1"/>
  <c r="H2568" i="1"/>
  <c r="E2567" i="1"/>
  <c r="H2569" i="1"/>
  <c r="E2568" i="1"/>
  <c r="H2570" i="1"/>
  <c r="E2569" i="1"/>
  <c r="H2571" i="1"/>
  <c r="E2570" i="1"/>
  <c r="H2572" i="1"/>
  <c r="E2571" i="1"/>
  <c r="H2573" i="1"/>
  <c r="E2572" i="1"/>
  <c r="H2574" i="1"/>
  <c r="E2573" i="1"/>
  <c r="H2575" i="1"/>
  <c r="E2574" i="1"/>
  <c r="H2576" i="1"/>
  <c r="E2575" i="1"/>
  <c r="H2577" i="1"/>
  <c r="E2576" i="1"/>
  <c r="H2578" i="1"/>
  <c r="E2577" i="1"/>
  <c r="H2579" i="1"/>
  <c r="E2578" i="1"/>
  <c r="H2580" i="1"/>
  <c r="E2579" i="1"/>
  <c r="H2581" i="1"/>
  <c r="E2580" i="1"/>
  <c r="H2582" i="1"/>
  <c r="E2581" i="1"/>
  <c r="H2583" i="1"/>
  <c r="E2582" i="1"/>
  <c r="H2584" i="1"/>
  <c r="E2583" i="1"/>
  <c r="H2585" i="1"/>
  <c r="E2584" i="1"/>
  <c r="H2586" i="1"/>
  <c r="E2585" i="1"/>
  <c r="H2587" i="1"/>
  <c r="E2586" i="1"/>
  <c r="H2588" i="1"/>
  <c r="E2587" i="1"/>
  <c r="H2589" i="1"/>
  <c r="E2588" i="1"/>
  <c r="H2590" i="1"/>
  <c r="E2589" i="1"/>
  <c r="H2591" i="1"/>
  <c r="E2590" i="1"/>
  <c r="H2592" i="1"/>
  <c r="E2591" i="1"/>
  <c r="H2593" i="1"/>
  <c r="E2592" i="1"/>
  <c r="H2594" i="1"/>
  <c r="E2593" i="1"/>
  <c r="H2595" i="1"/>
  <c r="E2594" i="1"/>
  <c r="H2596" i="1"/>
  <c r="E2595" i="1"/>
  <c r="H2597" i="1"/>
  <c r="E2596" i="1"/>
  <c r="H2598" i="1"/>
  <c r="E2597" i="1"/>
  <c r="H2599" i="1"/>
  <c r="E2598" i="1"/>
  <c r="H2600" i="1"/>
  <c r="E2599" i="1"/>
  <c r="H2601" i="1"/>
  <c r="E2600" i="1"/>
  <c r="H2602" i="1"/>
  <c r="E2601" i="1"/>
  <c r="H2603" i="1"/>
  <c r="E2602" i="1"/>
  <c r="H2604" i="1"/>
  <c r="E2603" i="1"/>
  <c r="H2605" i="1"/>
  <c r="E2604" i="1"/>
  <c r="H2606" i="1"/>
  <c r="E2605" i="1"/>
  <c r="H2607" i="1"/>
  <c r="E2606" i="1"/>
  <c r="H2608" i="1"/>
  <c r="E2607" i="1"/>
  <c r="H2609" i="1"/>
  <c r="E2608" i="1"/>
  <c r="E2609" i="1"/>
  <c r="H2610" i="1"/>
  <c r="H2611" i="1"/>
  <c r="E2610" i="1"/>
  <c r="H2612" i="1"/>
  <c r="E2611" i="1"/>
  <c r="H2613" i="1"/>
  <c r="E2612" i="1"/>
  <c r="H2614" i="1"/>
  <c r="E2613" i="1"/>
  <c r="H2615" i="1"/>
  <c r="E2614" i="1"/>
  <c r="H2616" i="1"/>
  <c r="E2615" i="1"/>
  <c r="H2617" i="1"/>
  <c r="E2616" i="1"/>
  <c r="H2618" i="1"/>
  <c r="E2617" i="1"/>
  <c r="H2619" i="1"/>
  <c r="E2618" i="1"/>
  <c r="H2620" i="1"/>
  <c r="E2619" i="1"/>
  <c r="H2621" i="1"/>
  <c r="E2620" i="1"/>
  <c r="H2622" i="1"/>
  <c r="E2621" i="1"/>
  <c r="H2623" i="1"/>
  <c r="E2622" i="1"/>
  <c r="H2624" i="1"/>
  <c r="E2623" i="1"/>
  <c r="H2625" i="1"/>
  <c r="E2624" i="1"/>
  <c r="H2626" i="1"/>
  <c r="E2625" i="1"/>
  <c r="H2627" i="1"/>
  <c r="E2626" i="1"/>
  <c r="H2628" i="1"/>
  <c r="E2627" i="1"/>
  <c r="H2629" i="1"/>
  <c r="E2628" i="1"/>
  <c r="H2630" i="1"/>
  <c r="E2629" i="1"/>
  <c r="H2631" i="1"/>
  <c r="E2630" i="1"/>
  <c r="H2632" i="1"/>
  <c r="E2631" i="1"/>
  <c r="H2633" i="1"/>
  <c r="E2632" i="1"/>
  <c r="H2634" i="1"/>
  <c r="E2633" i="1"/>
  <c r="H2635" i="1"/>
  <c r="E2634" i="1"/>
  <c r="H2636" i="1"/>
  <c r="E2635" i="1"/>
  <c r="H2637" i="1"/>
  <c r="E2636" i="1"/>
  <c r="H2638" i="1"/>
  <c r="E2637" i="1"/>
  <c r="H2639" i="1"/>
  <c r="E2638" i="1"/>
  <c r="H2640" i="1"/>
  <c r="E2639" i="1"/>
  <c r="H2641" i="1"/>
  <c r="E2640" i="1"/>
  <c r="H2642" i="1"/>
  <c r="E2641" i="1"/>
  <c r="H2643" i="1"/>
  <c r="E2642" i="1"/>
  <c r="H2644" i="1"/>
  <c r="E2643" i="1"/>
  <c r="H2645" i="1"/>
  <c r="E2644" i="1"/>
  <c r="H2646" i="1"/>
  <c r="E2645" i="1"/>
  <c r="H2647" i="1"/>
  <c r="E2646" i="1"/>
  <c r="H2648" i="1"/>
  <c r="E2647" i="1"/>
  <c r="H2649" i="1"/>
  <c r="E2648" i="1"/>
  <c r="H2650" i="1"/>
  <c r="E2649" i="1"/>
  <c r="H2651" i="1"/>
  <c r="E2650" i="1"/>
  <c r="H2652" i="1"/>
  <c r="E2651" i="1"/>
  <c r="H2653" i="1"/>
  <c r="E2652" i="1"/>
  <c r="H2654" i="1"/>
  <c r="E2653" i="1"/>
  <c r="H2655" i="1"/>
  <c r="E2654" i="1"/>
  <c r="H2656" i="1"/>
  <c r="E2655" i="1"/>
  <c r="H2657" i="1"/>
  <c r="E2656" i="1"/>
  <c r="H2658" i="1"/>
  <c r="E2657" i="1"/>
  <c r="H2659" i="1"/>
  <c r="E2658" i="1"/>
  <c r="H2660" i="1"/>
  <c r="E2659" i="1"/>
  <c r="H2661" i="1"/>
  <c r="E2660" i="1"/>
  <c r="H2662" i="1"/>
  <c r="E2661" i="1"/>
  <c r="H2663" i="1"/>
  <c r="E2662" i="1"/>
  <c r="H2664" i="1"/>
  <c r="E2663" i="1"/>
  <c r="H2665" i="1"/>
  <c r="E2664" i="1"/>
  <c r="H2666" i="1"/>
  <c r="E2665" i="1"/>
  <c r="H2667" i="1"/>
  <c r="E2666" i="1"/>
  <c r="H2668" i="1"/>
  <c r="E2667" i="1"/>
  <c r="H2669" i="1"/>
  <c r="E2668" i="1"/>
  <c r="H2670" i="1"/>
  <c r="E2669" i="1"/>
  <c r="H2671" i="1"/>
  <c r="E2670" i="1"/>
  <c r="H2672" i="1"/>
  <c r="E2671" i="1"/>
  <c r="H2673" i="1"/>
  <c r="E2672" i="1"/>
  <c r="H2674" i="1"/>
  <c r="E2673" i="1"/>
  <c r="H2675" i="1"/>
  <c r="E2674" i="1"/>
  <c r="H2676" i="1"/>
  <c r="E2675" i="1"/>
  <c r="H2677" i="1"/>
  <c r="E2676" i="1"/>
  <c r="H2678" i="1"/>
  <c r="E2677" i="1"/>
  <c r="H2679" i="1"/>
  <c r="E2678" i="1"/>
  <c r="H2680" i="1"/>
  <c r="E2679" i="1"/>
  <c r="H2681" i="1"/>
  <c r="E2680" i="1"/>
  <c r="H2682" i="1"/>
  <c r="E2681" i="1"/>
  <c r="H2683" i="1"/>
  <c r="E2682" i="1"/>
  <c r="H2684" i="1"/>
  <c r="E2683" i="1"/>
  <c r="H2685" i="1"/>
  <c r="E2684" i="1"/>
  <c r="E2685" i="1"/>
  <c r="H2686" i="1"/>
  <c r="H2687" i="1"/>
  <c r="E2686" i="1"/>
  <c r="H2688" i="1"/>
  <c r="E2687" i="1"/>
  <c r="H2689" i="1"/>
  <c r="E2688" i="1"/>
  <c r="H2690" i="1"/>
  <c r="E2689" i="1"/>
  <c r="H2691" i="1"/>
  <c r="E2690" i="1"/>
  <c r="H2692" i="1"/>
  <c r="E2691" i="1"/>
  <c r="H2693" i="1"/>
  <c r="E2692" i="1"/>
  <c r="H2694" i="1"/>
  <c r="E2693" i="1"/>
  <c r="H2695" i="1"/>
  <c r="E2694" i="1"/>
  <c r="H2696" i="1"/>
  <c r="E2695" i="1"/>
  <c r="H2697" i="1"/>
  <c r="E2696" i="1"/>
  <c r="H2698" i="1"/>
  <c r="E2697" i="1"/>
  <c r="H2699" i="1"/>
  <c r="E2698" i="1"/>
  <c r="H2700" i="1"/>
  <c r="E2699" i="1"/>
  <c r="H2701" i="1"/>
  <c r="E2700" i="1"/>
  <c r="H2702" i="1"/>
  <c r="E2701" i="1"/>
  <c r="H2703" i="1"/>
  <c r="E2702" i="1"/>
  <c r="H2704" i="1"/>
  <c r="E2703" i="1"/>
  <c r="H2705" i="1"/>
  <c r="E2704" i="1"/>
  <c r="H2706" i="1"/>
  <c r="E2705" i="1"/>
  <c r="H2707" i="1"/>
  <c r="E2706" i="1"/>
  <c r="H2708" i="1"/>
  <c r="E2707" i="1"/>
  <c r="H2709" i="1"/>
  <c r="E2708" i="1"/>
  <c r="H2710" i="1"/>
  <c r="E2709" i="1"/>
  <c r="H2711" i="1"/>
  <c r="E2710" i="1"/>
  <c r="H2712" i="1"/>
  <c r="E2711" i="1"/>
  <c r="H2713" i="1"/>
  <c r="E2712" i="1"/>
  <c r="H2714" i="1"/>
  <c r="E2713" i="1"/>
  <c r="H2715" i="1"/>
  <c r="E2714" i="1"/>
  <c r="H2716" i="1"/>
  <c r="E2715" i="1"/>
  <c r="H2717" i="1"/>
  <c r="E2716" i="1"/>
  <c r="H2718" i="1"/>
  <c r="E2717" i="1"/>
  <c r="H2719" i="1"/>
  <c r="E2718" i="1"/>
  <c r="H2720" i="1"/>
  <c r="E2719" i="1"/>
  <c r="H2721" i="1"/>
  <c r="E2720" i="1"/>
  <c r="H2722" i="1"/>
  <c r="E2721" i="1"/>
  <c r="H2723" i="1"/>
  <c r="E2722" i="1"/>
  <c r="H2724" i="1"/>
  <c r="E2723" i="1"/>
  <c r="H2725" i="1"/>
  <c r="E2724" i="1"/>
  <c r="H2726" i="1"/>
  <c r="E2725" i="1"/>
  <c r="H2727" i="1"/>
  <c r="E2726" i="1"/>
  <c r="H2728" i="1"/>
  <c r="E2727" i="1"/>
  <c r="H2729" i="1"/>
  <c r="E2728" i="1"/>
  <c r="H2730" i="1"/>
  <c r="E2729" i="1"/>
  <c r="H2731" i="1"/>
  <c r="E2730" i="1"/>
  <c r="H2732" i="1"/>
  <c r="E2731" i="1"/>
  <c r="H2733" i="1"/>
  <c r="E2732" i="1"/>
  <c r="H2734" i="1"/>
  <c r="E2733" i="1"/>
  <c r="H2735" i="1"/>
  <c r="E2734" i="1"/>
  <c r="H2736" i="1"/>
  <c r="E2735" i="1"/>
  <c r="H2737" i="1"/>
  <c r="E2736" i="1"/>
  <c r="H2738" i="1"/>
  <c r="E2737" i="1"/>
  <c r="H2739" i="1"/>
  <c r="E2738" i="1"/>
  <c r="H2740" i="1"/>
  <c r="E2739" i="1"/>
  <c r="H2741" i="1"/>
  <c r="E2740" i="1"/>
  <c r="H2742" i="1"/>
  <c r="E2741" i="1"/>
  <c r="H2743" i="1"/>
  <c r="E2742" i="1"/>
  <c r="H2744" i="1"/>
  <c r="E2743" i="1"/>
  <c r="H2745" i="1"/>
  <c r="E2744" i="1"/>
  <c r="H2746" i="1"/>
  <c r="E2745" i="1"/>
  <c r="H2747" i="1"/>
  <c r="E2746" i="1"/>
  <c r="H2748" i="1"/>
  <c r="E2747" i="1"/>
  <c r="H2749" i="1"/>
  <c r="E2748" i="1"/>
  <c r="H2750" i="1"/>
  <c r="E2749" i="1"/>
  <c r="H2751" i="1"/>
  <c r="E2750" i="1"/>
  <c r="H2752" i="1"/>
  <c r="E2751" i="1"/>
  <c r="H2753" i="1"/>
  <c r="E2752" i="1"/>
  <c r="H2754" i="1"/>
  <c r="E2753" i="1"/>
  <c r="H2755" i="1"/>
  <c r="E2754" i="1"/>
  <c r="H2756" i="1"/>
  <c r="E2755" i="1"/>
  <c r="H2757" i="1"/>
  <c r="E2756" i="1"/>
  <c r="H2758" i="1"/>
  <c r="E2757" i="1"/>
  <c r="H2759" i="1"/>
  <c r="E2758" i="1"/>
  <c r="H2760" i="1"/>
  <c r="E2759" i="1"/>
  <c r="H2761" i="1"/>
  <c r="E2760" i="1"/>
  <c r="E2761" i="1"/>
  <c r="H2762" i="1"/>
  <c r="H2763" i="1"/>
  <c r="E2762" i="1"/>
  <c r="H2764" i="1"/>
  <c r="E2763" i="1"/>
  <c r="H2765" i="1"/>
  <c r="E2764" i="1"/>
  <c r="H2766" i="1"/>
  <c r="E2765" i="1"/>
  <c r="H2767" i="1"/>
  <c r="E2766" i="1"/>
  <c r="H2768" i="1"/>
  <c r="E2767" i="1"/>
  <c r="H2769" i="1"/>
  <c r="E2768" i="1"/>
  <c r="H2770" i="1"/>
  <c r="E2769" i="1"/>
  <c r="H2771" i="1"/>
  <c r="E2770" i="1"/>
  <c r="H2772" i="1"/>
  <c r="E2771" i="1"/>
  <c r="H2773" i="1"/>
  <c r="E2772" i="1"/>
  <c r="H2774" i="1"/>
  <c r="E2773" i="1"/>
  <c r="H2775" i="1"/>
  <c r="E2774" i="1"/>
  <c r="H2776" i="1"/>
  <c r="E2775" i="1"/>
  <c r="H2777" i="1"/>
  <c r="E2776" i="1"/>
  <c r="H2778" i="1"/>
  <c r="E2777" i="1"/>
  <c r="H2779" i="1"/>
  <c r="E2778" i="1"/>
  <c r="H2780" i="1"/>
  <c r="E2779" i="1"/>
  <c r="H2781" i="1"/>
  <c r="E2780" i="1"/>
  <c r="H2782" i="1"/>
  <c r="E2781" i="1"/>
  <c r="H2783" i="1"/>
  <c r="E2782" i="1"/>
  <c r="H2784" i="1"/>
  <c r="E2783" i="1"/>
  <c r="H2785" i="1"/>
  <c r="E2784" i="1"/>
  <c r="H2786" i="1"/>
  <c r="E2785" i="1"/>
  <c r="H2787" i="1"/>
  <c r="E2786" i="1"/>
  <c r="H2788" i="1"/>
  <c r="E2787" i="1"/>
  <c r="H2789" i="1"/>
  <c r="E2788" i="1"/>
  <c r="H2790" i="1"/>
  <c r="E2789" i="1"/>
  <c r="H2791" i="1"/>
  <c r="E2790" i="1"/>
  <c r="H2792" i="1"/>
  <c r="E2791" i="1"/>
  <c r="H2793" i="1"/>
  <c r="E2792" i="1"/>
  <c r="H2794" i="1"/>
  <c r="E2793" i="1"/>
  <c r="H2795" i="1"/>
  <c r="E2794" i="1"/>
  <c r="H2796" i="1"/>
  <c r="E2795" i="1"/>
  <c r="H2797" i="1"/>
  <c r="E2796" i="1"/>
  <c r="H2798" i="1"/>
  <c r="E2797" i="1"/>
  <c r="H2799" i="1"/>
  <c r="E2798" i="1"/>
  <c r="H2800" i="1"/>
  <c r="E2799" i="1"/>
  <c r="H2801" i="1"/>
  <c r="E2800" i="1"/>
  <c r="H2802" i="1"/>
  <c r="E2801" i="1"/>
  <c r="H2803" i="1"/>
  <c r="E2802" i="1"/>
  <c r="H2804" i="1"/>
  <c r="E2803" i="1"/>
  <c r="H2805" i="1"/>
  <c r="E2804" i="1"/>
  <c r="H2806" i="1"/>
  <c r="E2805" i="1"/>
  <c r="H2807" i="1"/>
  <c r="E2806" i="1"/>
  <c r="H2808" i="1"/>
  <c r="E2807" i="1"/>
  <c r="H2809" i="1"/>
  <c r="E2808" i="1"/>
  <c r="H2810" i="1"/>
  <c r="E2809" i="1"/>
  <c r="H2811" i="1"/>
  <c r="E2810" i="1"/>
  <c r="H2812" i="1"/>
  <c r="E2811" i="1"/>
  <c r="H2813" i="1"/>
  <c r="E2812" i="1"/>
  <c r="H2814" i="1"/>
  <c r="E2813" i="1"/>
  <c r="H2815" i="1"/>
  <c r="E2814" i="1"/>
  <c r="H2816" i="1"/>
  <c r="E2815" i="1"/>
  <c r="H2817" i="1"/>
  <c r="E2816" i="1"/>
  <c r="H2818" i="1"/>
  <c r="E2817" i="1"/>
  <c r="H2819" i="1"/>
  <c r="E2818" i="1"/>
  <c r="H2820" i="1"/>
  <c r="E2819" i="1"/>
  <c r="H2821" i="1"/>
  <c r="E2820" i="1"/>
  <c r="H2822" i="1"/>
  <c r="E2821" i="1"/>
  <c r="H2823" i="1"/>
  <c r="E2822" i="1"/>
  <c r="H2824" i="1"/>
  <c r="E2823" i="1"/>
  <c r="H2825" i="1"/>
  <c r="E2824" i="1"/>
  <c r="H2826" i="1"/>
  <c r="E2825" i="1"/>
  <c r="H2827" i="1"/>
  <c r="E2826" i="1"/>
  <c r="H2828" i="1"/>
  <c r="E2827" i="1"/>
  <c r="H2829" i="1"/>
  <c r="E2828" i="1"/>
  <c r="H2830" i="1"/>
  <c r="E2829" i="1"/>
  <c r="H2831" i="1"/>
  <c r="E2830" i="1"/>
  <c r="H2832" i="1"/>
  <c r="E2831" i="1"/>
  <c r="H2833" i="1"/>
  <c r="E2832" i="1"/>
  <c r="H2834" i="1"/>
  <c r="E2833" i="1"/>
  <c r="H2835" i="1"/>
  <c r="E2834" i="1"/>
  <c r="H2836" i="1"/>
  <c r="E2835" i="1"/>
  <c r="H2837" i="1"/>
  <c r="E2836" i="1"/>
  <c r="E2837" i="1"/>
  <c r="H2838" i="1"/>
  <c r="H2839" i="1"/>
  <c r="E2838" i="1"/>
  <c r="H2840" i="1"/>
  <c r="E2839" i="1"/>
  <c r="H2841" i="1"/>
  <c r="E2840" i="1"/>
  <c r="H2842" i="1"/>
  <c r="E2841" i="1"/>
  <c r="H2843" i="1"/>
  <c r="E2842" i="1"/>
  <c r="H2844" i="1"/>
  <c r="E2843" i="1"/>
  <c r="H2845" i="1"/>
  <c r="E2844" i="1"/>
  <c r="H2846" i="1"/>
  <c r="E2845" i="1"/>
  <c r="H2847" i="1"/>
  <c r="E2846" i="1"/>
  <c r="H2848" i="1"/>
  <c r="E2847" i="1"/>
  <c r="H2849" i="1"/>
  <c r="E2848" i="1"/>
  <c r="H2850" i="1"/>
  <c r="E2849" i="1"/>
  <c r="H2851" i="1"/>
  <c r="E2850" i="1"/>
  <c r="H2852" i="1"/>
  <c r="E2851" i="1"/>
  <c r="H2853" i="1"/>
  <c r="E2852" i="1"/>
  <c r="H2854" i="1"/>
  <c r="E2853" i="1"/>
  <c r="H2855" i="1"/>
  <c r="E2854" i="1"/>
  <c r="H2856" i="1"/>
  <c r="E2855" i="1"/>
  <c r="H2857" i="1"/>
  <c r="E2856" i="1"/>
  <c r="H2858" i="1"/>
  <c r="E2857" i="1"/>
  <c r="H2859" i="1"/>
  <c r="E2858" i="1"/>
  <c r="H2860" i="1"/>
  <c r="E2859" i="1"/>
  <c r="H2861" i="1"/>
  <c r="E2860" i="1"/>
  <c r="H2862" i="1"/>
  <c r="E2861" i="1"/>
  <c r="H2863" i="1"/>
  <c r="E2862" i="1"/>
  <c r="H2864" i="1"/>
  <c r="E2863" i="1"/>
  <c r="H2865" i="1"/>
  <c r="E2864" i="1"/>
  <c r="H2866" i="1"/>
  <c r="E2865" i="1"/>
  <c r="H2867" i="1"/>
  <c r="E2866" i="1"/>
  <c r="H2868" i="1"/>
  <c r="E2867" i="1"/>
  <c r="H2869" i="1"/>
  <c r="E2868" i="1"/>
  <c r="H2870" i="1"/>
  <c r="E2869" i="1"/>
  <c r="H2871" i="1"/>
  <c r="E2870" i="1"/>
  <c r="H2872" i="1"/>
  <c r="E2871" i="1"/>
  <c r="H2873" i="1"/>
  <c r="E2872" i="1"/>
  <c r="H2874" i="1"/>
  <c r="E2873" i="1"/>
  <c r="H2875" i="1"/>
  <c r="E2874" i="1"/>
  <c r="H2876" i="1"/>
  <c r="E2875" i="1"/>
  <c r="H2877" i="1"/>
  <c r="E2876" i="1"/>
  <c r="H2878" i="1"/>
  <c r="E2877" i="1"/>
  <c r="H2879" i="1"/>
  <c r="E2878" i="1"/>
  <c r="H2880" i="1"/>
  <c r="E2879" i="1"/>
  <c r="H2881" i="1"/>
  <c r="E2880" i="1"/>
  <c r="H2882" i="1"/>
  <c r="E2881" i="1"/>
  <c r="H2883" i="1"/>
  <c r="E2882" i="1"/>
  <c r="H2884" i="1"/>
  <c r="E2883" i="1"/>
  <c r="H2885" i="1"/>
  <c r="E2884" i="1"/>
  <c r="H2886" i="1"/>
  <c r="E2885" i="1"/>
  <c r="H2887" i="1"/>
  <c r="E2886" i="1"/>
  <c r="H2888" i="1"/>
  <c r="E2887" i="1"/>
  <c r="H2889" i="1"/>
  <c r="E2888" i="1"/>
  <c r="H2890" i="1"/>
  <c r="E2889" i="1"/>
  <c r="H2891" i="1"/>
  <c r="E2890" i="1"/>
  <c r="H2892" i="1"/>
  <c r="E2891" i="1"/>
  <c r="H2893" i="1"/>
  <c r="E2892" i="1"/>
  <c r="H2894" i="1"/>
  <c r="E2893" i="1"/>
  <c r="H2895" i="1"/>
  <c r="E2894" i="1"/>
  <c r="H2896" i="1"/>
  <c r="E2895" i="1"/>
  <c r="H2897" i="1"/>
  <c r="E2896" i="1"/>
  <c r="H2898" i="1"/>
  <c r="E2897" i="1"/>
  <c r="H2899" i="1"/>
  <c r="E2898" i="1"/>
  <c r="H2900" i="1"/>
  <c r="E2899" i="1"/>
  <c r="H2901" i="1"/>
  <c r="E2900" i="1"/>
  <c r="H2902" i="1"/>
  <c r="E2901" i="1"/>
  <c r="H2903" i="1"/>
  <c r="E2902" i="1"/>
  <c r="H2904" i="1"/>
  <c r="E2903" i="1"/>
  <c r="H2905" i="1"/>
  <c r="E2904" i="1"/>
  <c r="H2906" i="1"/>
  <c r="E2905" i="1"/>
  <c r="H2907" i="1"/>
  <c r="E2906" i="1"/>
  <c r="H2908" i="1"/>
  <c r="E2907" i="1"/>
  <c r="H2909" i="1"/>
  <c r="E2908" i="1"/>
  <c r="H2910" i="1"/>
  <c r="E2909" i="1"/>
  <c r="H2911" i="1"/>
  <c r="E2910" i="1"/>
  <c r="H2912" i="1"/>
  <c r="E2911" i="1"/>
  <c r="H2913" i="1"/>
  <c r="E2912" i="1"/>
  <c r="E2913" i="1"/>
  <c r="H2914" i="1"/>
  <c r="H2915" i="1"/>
  <c r="E2914" i="1"/>
  <c r="H2916" i="1"/>
  <c r="E2915" i="1"/>
  <c r="H2917" i="1"/>
  <c r="E2916" i="1"/>
  <c r="H2918" i="1"/>
  <c r="E2917" i="1"/>
  <c r="H2919" i="1"/>
  <c r="E2918" i="1"/>
  <c r="H2920" i="1"/>
  <c r="E2919" i="1"/>
  <c r="H2921" i="1"/>
  <c r="E2920" i="1"/>
  <c r="H2922" i="1"/>
  <c r="E2921" i="1"/>
  <c r="H2923" i="1"/>
  <c r="E2922" i="1"/>
  <c r="H2924" i="1"/>
  <c r="E2923" i="1"/>
  <c r="H2925" i="1"/>
  <c r="E2924" i="1"/>
  <c r="H2926" i="1"/>
  <c r="E2925" i="1"/>
  <c r="H2927" i="1"/>
  <c r="E2926" i="1"/>
  <c r="H2928" i="1"/>
  <c r="E2927" i="1"/>
  <c r="H2929" i="1"/>
  <c r="E2928" i="1"/>
  <c r="H2930" i="1"/>
  <c r="E2929" i="1"/>
  <c r="H2931" i="1"/>
  <c r="E2930" i="1"/>
  <c r="H2932" i="1"/>
  <c r="E2931" i="1"/>
  <c r="H2933" i="1"/>
  <c r="E2932" i="1"/>
  <c r="H2934" i="1"/>
  <c r="E2933" i="1"/>
  <c r="H2935" i="1"/>
  <c r="E2934" i="1"/>
  <c r="H2936" i="1"/>
  <c r="E2935" i="1"/>
  <c r="H2937" i="1"/>
  <c r="E2936" i="1"/>
  <c r="H2938" i="1"/>
  <c r="E2937" i="1"/>
  <c r="H2939" i="1"/>
  <c r="E2938" i="1"/>
  <c r="H2940" i="1"/>
  <c r="E2939" i="1"/>
  <c r="H2941" i="1"/>
  <c r="E2940" i="1"/>
  <c r="H2942" i="1"/>
  <c r="E2941" i="1"/>
  <c r="H2943" i="1"/>
  <c r="E2942" i="1"/>
  <c r="H2944" i="1"/>
  <c r="E2943" i="1"/>
  <c r="H2945" i="1"/>
  <c r="E2944" i="1"/>
  <c r="H2946" i="1"/>
  <c r="E2945" i="1"/>
  <c r="H2947" i="1"/>
  <c r="E2946" i="1"/>
  <c r="H2948" i="1"/>
  <c r="E2947" i="1"/>
  <c r="H2949" i="1"/>
  <c r="E2948" i="1"/>
  <c r="H2950" i="1"/>
  <c r="E2949" i="1"/>
  <c r="H2951" i="1"/>
  <c r="E2950" i="1"/>
  <c r="H2952" i="1"/>
  <c r="E2951" i="1"/>
  <c r="H2953" i="1"/>
  <c r="E2952" i="1"/>
  <c r="H2954" i="1"/>
  <c r="E2953" i="1"/>
  <c r="H2955" i="1"/>
  <c r="E2954" i="1"/>
  <c r="H2956" i="1"/>
  <c r="E2955" i="1"/>
  <c r="H2957" i="1"/>
  <c r="E2956" i="1"/>
  <c r="H2958" i="1"/>
  <c r="E2957" i="1"/>
  <c r="H2959" i="1"/>
  <c r="E2958" i="1"/>
  <c r="H2960" i="1"/>
  <c r="E2959" i="1"/>
  <c r="H2961" i="1"/>
  <c r="E2960" i="1"/>
  <c r="H2962" i="1"/>
  <c r="E2961" i="1"/>
  <c r="H2963" i="1"/>
  <c r="E2962" i="1"/>
  <c r="H2964" i="1"/>
  <c r="E2963" i="1"/>
  <c r="H2965" i="1"/>
  <c r="E2964" i="1"/>
  <c r="H2966" i="1"/>
  <c r="E2965" i="1"/>
  <c r="H2967" i="1"/>
  <c r="E2966" i="1"/>
  <c r="H2968" i="1"/>
  <c r="E2967" i="1"/>
  <c r="H2969" i="1"/>
  <c r="E2968" i="1"/>
  <c r="H2970" i="1"/>
  <c r="E2969" i="1"/>
  <c r="H2971" i="1"/>
  <c r="E2970" i="1"/>
  <c r="H2972" i="1"/>
  <c r="E2971" i="1"/>
  <c r="H2973" i="1"/>
  <c r="E2972" i="1"/>
  <c r="H2974" i="1"/>
  <c r="E2973" i="1"/>
  <c r="H2975" i="1"/>
  <c r="E2974" i="1"/>
  <c r="H2976" i="1"/>
  <c r="E2975" i="1"/>
  <c r="H2977" i="1"/>
  <c r="E2976" i="1"/>
  <c r="H2978" i="1"/>
  <c r="E2977" i="1"/>
  <c r="H2979" i="1"/>
  <c r="E2978" i="1"/>
  <c r="H2980" i="1"/>
  <c r="E2979" i="1"/>
  <c r="H2981" i="1"/>
  <c r="E2980" i="1"/>
  <c r="H2982" i="1"/>
  <c r="E2981" i="1"/>
  <c r="H2983" i="1"/>
  <c r="E2982" i="1"/>
  <c r="H2984" i="1"/>
  <c r="E2983" i="1"/>
  <c r="H2985" i="1"/>
  <c r="E2984" i="1"/>
  <c r="H2986" i="1"/>
  <c r="E2985" i="1"/>
  <c r="H2987" i="1"/>
  <c r="E2986" i="1"/>
  <c r="H2988" i="1"/>
  <c r="E2987" i="1"/>
  <c r="H2989" i="1"/>
  <c r="E2988" i="1"/>
  <c r="E2989" i="1"/>
  <c r="H2990" i="1"/>
  <c r="H2991" i="1"/>
  <c r="E2990" i="1"/>
  <c r="H2992" i="1"/>
  <c r="E2991" i="1"/>
  <c r="H2993" i="1"/>
  <c r="E2992" i="1"/>
  <c r="H2994" i="1"/>
  <c r="E2993" i="1"/>
  <c r="H2995" i="1"/>
  <c r="E2994" i="1"/>
  <c r="H2996" i="1"/>
  <c r="E2995" i="1"/>
  <c r="H2997" i="1"/>
  <c r="E2996" i="1"/>
  <c r="H2998" i="1"/>
  <c r="E2997" i="1"/>
  <c r="H2999" i="1"/>
  <c r="E2998" i="1"/>
  <c r="H3000" i="1"/>
  <c r="E2999" i="1"/>
  <c r="H3001" i="1"/>
  <c r="E3000" i="1"/>
  <c r="H3002" i="1"/>
  <c r="E3001" i="1"/>
  <c r="H3003" i="1"/>
  <c r="E3002" i="1"/>
  <c r="H3004" i="1"/>
  <c r="E3003" i="1"/>
  <c r="H3005" i="1"/>
  <c r="E3004" i="1"/>
  <c r="H3006" i="1"/>
  <c r="E3005" i="1"/>
  <c r="H3007" i="1"/>
  <c r="E3006" i="1"/>
  <c r="H3008" i="1"/>
  <c r="E3007" i="1"/>
  <c r="H3009" i="1"/>
  <c r="E3008" i="1"/>
  <c r="H3010" i="1"/>
  <c r="E3009" i="1"/>
  <c r="H3011" i="1"/>
  <c r="E3010" i="1"/>
  <c r="H3012" i="1"/>
  <c r="E3011" i="1"/>
  <c r="H3013" i="1"/>
  <c r="E3012" i="1"/>
  <c r="H3014" i="1"/>
  <c r="E3013" i="1"/>
  <c r="H3015" i="1"/>
  <c r="E3014" i="1"/>
  <c r="H3016" i="1"/>
  <c r="E3015" i="1"/>
  <c r="H3017" i="1"/>
  <c r="E3016" i="1"/>
  <c r="H3018" i="1"/>
  <c r="E3017" i="1"/>
  <c r="H3019" i="1"/>
  <c r="E3018" i="1"/>
  <c r="H3020" i="1"/>
  <c r="E3019" i="1"/>
  <c r="H3021" i="1"/>
  <c r="E3020" i="1"/>
  <c r="H3022" i="1"/>
  <c r="E3021" i="1"/>
  <c r="H3023" i="1"/>
  <c r="E3022" i="1"/>
  <c r="H3024" i="1"/>
  <c r="E3023" i="1"/>
  <c r="H3025" i="1"/>
  <c r="E3024" i="1"/>
  <c r="H3026" i="1"/>
  <c r="E3025" i="1"/>
  <c r="H3027" i="1"/>
  <c r="E3026" i="1"/>
  <c r="H3028" i="1"/>
  <c r="E3027" i="1"/>
  <c r="H3029" i="1"/>
  <c r="E3028" i="1"/>
  <c r="H3030" i="1"/>
  <c r="E3029" i="1"/>
  <c r="H3031" i="1"/>
  <c r="E3030" i="1"/>
  <c r="H3032" i="1"/>
  <c r="E3031" i="1"/>
  <c r="H3033" i="1"/>
  <c r="E3032" i="1"/>
  <c r="H3034" i="1"/>
  <c r="E3033" i="1"/>
  <c r="H3035" i="1"/>
  <c r="E3034" i="1"/>
  <c r="H3036" i="1"/>
  <c r="E3035" i="1"/>
  <c r="H3037" i="1"/>
  <c r="E3036" i="1"/>
  <c r="H3038" i="1"/>
  <c r="E3037" i="1"/>
  <c r="H3039" i="1"/>
  <c r="E3038" i="1"/>
  <c r="H3040" i="1"/>
  <c r="E3039" i="1"/>
  <c r="H3041" i="1"/>
  <c r="E3040" i="1"/>
  <c r="H3042" i="1"/>
  <c r="E3041" i="1"/>
  <c r="H3043" i="1"/>
  <c r="E3042" i="1"/>
  <c r="H3044" i="1"/>
  <c r="E3043" i="1"/>
  <c r="H3045" i="1"/>
  <c r="E3044" i="1"/>
  <c r="H3046" i="1"/>
  <c r="E3045" i="1"/>
  <c r="H3047" i="1"/>
  <c r="E3046" i="1"/>
  <c r="H3048" i="1"/>
  <c r="E3047" i="1"/>
  <c r="H3049" i="1"/>
  <c r="E3048" i="1"/>
  <c r="H3050" i="1"/>
  <c r="E3049" i="1"/>
  <c r="H3051" i="1"/>
  <c r="E3050" i="1"/>
  <c r="H3052" i="1"/>
  <c r="E3051" i="1"/>
  <c r="H3053" i="1"/>
  <c r="E3052" i="1"/>
  <c r="H3054" i="1"/>
  <c r="E3053" i="1"/>
  <c r="H3055" i="1"/>
  <c r="E3054" i="1"/>
  <c r="H3056" i="1"/>
  <c r="E3055" i="1"/>
  <c r="H3057" i="1"/>
  <c r="E3056" i="1"/>
  <c r="H3058" i="1"/>
  <c r="E3057" i="1"/>
  <c r="H3059" i="1"/>
  <c r="E3058" i="1"/>
  <c r="H3060" i="1"/>
  <c r="E3059" i="1"/>
  <c r="H3061" i="1"/>
  <c r="E3060" i="1"/>
  <c r="H3062" i="1"/>
  <c r="E3061" i="1"/>
  <c r="H3063" i="1"/>
  <c r="E3062" i="1"/>
  <c r="H3064" i="1"/>
  <c r="E3063" i="1"/>
  <c r="H3065" i="1"/>
  <c r="E3064" i="1"/>
  <c r="E3065" i="1"/>
  <c r="H3066" i="1"/>
  <c r="H3067" i="1"/>
  <c r="E3066" i="1"/>
  <c r="H3068" i="1"/>
  <c r="E3067" i="1"/>
  <c r="H3069" i="1"/>
  <c r="E3068" i="1"/>
  <c r="H3070" i="1"/>
  <c r="E3069" i="1"/>
  <c r="H3071" i="1"/>
  <c r="E3070" i="1"/>
  <c r="H3072" i="1"/>
  <c r="E3071" i="1"/>
  <c r="H3073" i="1"/>
  <c r="E3072" i="1"/>
  <c r="H3074" i="1"/>
  <c r="E3073" i="1"/>
  <c r="H3075" i="1"/>
  <c r="E3074" i="1"/>
  <c r="H3076" i="1"/>
  <c r="E3075" i="1"/>
  <c r="H3077" i="1"/>
  <c r="E3076" i="1"/>
  <c r="H3078" i="1"/>
  <c r="E3077" i="1"/>
  <c r="H3079" i="1"/>
  <c r="E3078" i="1"/>
  <c r="H3080" i="1"/>
  <c r="E3079" i="1"/>
  <c r="H3081" i="1"/>
  <c r="E3080" i="1"/>
  <c r="H3082" i="1"/>
  <c r="E3081" i="1"/>
  <c r="H3083" i="1"/>
  <c r="E3082" i="1"/>
  <c r="H3084" i="1"/>
  <c r="E3083" i="1"/>
  <c r="H3085" i="1"/>
  <c r="E3084" i="1"/>
  <c r="H3086" i="1"/>
  <c r="E3085" i="1"/>
  <c r="H3087" i="1"/>
  <c r="E3086" i="1"/>
  <c r="H3088" i="1"/>
  <c r="E3087" i="1"/>
  <c r="H3089" i="1"/>
  <c r="E3088" i="1"/>
  <c r="H3090" i="1"/>
  <c r="E3089" i="1"/>
  <c r="H3091" i="1"/>
  <c r="E3090" i="1"/>
  <c r="H3092" i="1"/>
  <c r="E3091" i="1"/>
  <c r="H3093" i="1"/>
  <c r="E3092" i="1"/>
  <c r="H3094" i="1"/>
  <c r="E3093" i="1"/>
  <c r="H3095" i="1"/>
  <c r="E3094" i="1"/>
  <c r="H3096" i="1"/>
  <c r="E3095" i="1"/>
  <c r="H3097" i="1"/>
  <c r="E3096" i="1"/>
  <c r="H3098" i="1"/>
  <c r="E3097" i="1"/>
  <c r="H3099" i="1"/>
  <c r="E3098" i="1"/>
  <c r="H3100" i="1"/>
  <c r="E3099" i="1"/>
  <c r="H3101" i="1"/>
  <c r="E3100" i="1"/>
  <c r="H3102" i="1"/>
  <c r="E3101" i="1"/>
  <c r="H3103" i="1"/>
  <c r="E3102" i="1"/>
  <c r="H3104" i="1"/>
  <c r="E3103" i="1"/>
  <c r="H3105" i="1"/>
  <c r="E3104" i="1"/>
  <c r="H3106" i="1"/>
  <c r="E3105" i="1"/>
  <c r="H3107" i="1"/>
  <c r="E3106" i="1"/>
  <c r="H3108" i="1"/>
  <c r="E3107" i="1"/>
  <c r="H3109" i="1"/>
  <c r="E3108" i="1"/>
  <c r="H3110" i="1"/>
  <c r="E3109" i="1"/>
  <c r="H3111" i="1"/>
  <c r="E3110" i="1"/>
  <c r="H3112" i="1"/>
  <c r="E3111" i="1"/>
  <c r="H3113" i="1"/>
  <c r="E3112" i="1"/>
  <c r="H3114" i="1"/>
  <c r="E3113" i="1"/>
  <c r="H3115" i="1"/>
  <c r="E3114" i="1"/>
  <c r="H3116" i="1"/>
  <c r="E3115" i="1"/>
  <c r="H3117" i="1"/>
  <c r="E3116" i="1"/>
  <c r="H3118" i="1"/>
  <c r="E3117" i="1"/>
  <c r="H3119" i="1"/>
  <c r="E3118" i="1"/>
  <c r="H3120" i="1"/>
  <c r="E3119" i="1"/>
  <c r="H3121" i="1"/>
  <c r="E3120" i="1"/>
  <c r="H3122" i="1"/>
  <c r="E3121" i="1"/>
  <c r="H3123" i="1"/>
  <c r="E3122" i="1"/>
  <c r="H3124" i="1"/>
  <c r="E3123" i="1"/>
  <c r="H3125" i="1"/>
  <c r="E3124" i="1"/>
  <c r="H3126" i="1"/>
  <c r="E3125" i="1"/>
  <c r="H3127" i="1"/>
  <c r="E3126" i="1"/>
  <c r="H3128" i="1"/>
  <c r="E3127" i="1"/>
  <c r="H3129" i="1"/>
  <c r="E3128" i="1"/>
  <c r="H3130" i="1"/>
  <c r="E3129" i="1"/>
  <c r="H3131" i="1"/>
  <c r="E3130" i="1"/>
  <c r="H3132" i="1"/>
  <c r="E3131" i="1"/>
  <c r="H3133" i="1"/>
  <c r="E3132" i="1"/>
  <c r="H3134" i="1"/>
  <c r="E3133" i="1"/>
  <c r="H3135" i="1"/>
  <c r="E3134" i="1"/>
  <c r="H3136" i="1"/>
  <c r="E3135" i="1"/>
  <c r="H3137" i="1"/>
  <c r="E3136" i="1"/>
  <c r="H3138" i="1"/>
  <c r="E3137" i="1"/>
  <c r="H3139" i="1"/>
  <c r="E3138" i="1"/>
  <c r="H3140" i="1"/>
  <c r="E3139" i="1"/>
  <c r="H3141" i="1"/>
  <c r="E3140" i="1"/>
  <c r="E3141" i="1"/>
  <c r="H3142" i="1"/>
  <c r="H3143" i="1"/>
  <c r="E3142" i="1"/>
  <c r="H3144" i="1"/>
  <c r="E3143" i="1"/>
  <c r="H3145" i="1"/>
  <c r="E3144" i="1"/>
  <c r="H3146" i="1"/>
  <c r="E3145" i="1"/>
  <c r="H3147" i="1"/>
  <c r="E3146" i="1"/>
  <c r="H3148" i="1"/>
  <c r="E3147" i="1"/>
  <c r="H3149" i="1"/>
  <c r="E3148" i="1"/>
  <c r="H3150" i="1"/>
  <c r="E3149" i="1"/>
  <c r="H3151" i="1"/>
  <c r="E3150" i="1"/>
  <c r="H3152" i="1"/>
  <c r="E3151" i="1"/>
  <c r="H3153" i="1"/>
  <c r="E3152" i="1"/>
  <c r="H3154" i="1"/>
  <c r="E3153" i="1"/>
  <c r="H3155" i="1"/>
  <c r="E3154" i="1"/>
  <c r="H3156" i="1"/>
  <c r="E3155" i="1"/>
  <c r="H3157" i="1"/>
  <c r="E3156" i="1"/>
  <c r="H3158" i="1"/>
  <c r="E3157" i="1"/>
  <c r="H3159" i="1"/>
  <c r="E3158" i="1"/>
  <c r="H3160" i="1"/>
  <c r="E3159" i="1"/>
  <c r="H3161" i="1"/>
  <c r="E3160" i="1"/>
  <c r="H3162" i="1"/>
  <c r="E3161" i="1"/>
  <c r="H3163" i="1"/>
  <c r="E3162" i="1"/>
  <c r="H3164" i="1"/>
  <c r="E3163" i="1"/>
  <c r="H3165" i="1"/>
  <c r="E3164" i="1"/>
  <c r="H3166" i="1"/>
  <c r="E3165" i="1"/>
  <c r="H3167" i="1"/>
  <c r="E3166" i="1"/>
  <c r="H3168" i="1"/>
  <c r="E3167" i="1"/>
  <c r="H3169" i="1"/>
  <c r="E3168" i="1"/>
  <c r="H3170" i="1"/>
  <c r="E3169" i="1"/>
  <c r="H3171" i="1"/>
  <c r="E3170" i="1"/>
  <c r="H3172" i="1"/>
  <c r="E3171" i="1"/>
  <c r="H3173" i="1"/>
  <c r="E3172" i="1"/>
  <c r="H3174" i="1"/>
  <c r="E3173" i="1"/>
  <c r="H3175" i="1"/>
  <c r="E3174" i="1"/>
  <c r="H3176" i="1"/>
  <c r="E3175" i="1"/>
  <c r="H3177" i="1"/>
  <c r="E3176" i="1"/>
  <c r="H3178" i="1"/>
  <c r="E3177" i="1"/>
  <c r="H3179" i="1"/>
  <c r="E3178" i="1"/>
  <c r="H3180" i="1"/>
  <c r="E3179" i="1"/>
  <c r="H3181" i="1"/>
  <c r="E3180" i="1"/>
  <c r="H3182" i="1"/>
  <c r="E3181" i="1"/>
  <c r="H3183" i="1"/>
  <c r="E3182" i="1"/>
  <c r="H3184" i="1"/>
  <c r="E3183" i="1"/>
  <c r="H3185" i="1"/>
  <c r="E3184" i="1"/>
  <c r="H3186" i="1"/>
  <c r="E3185" i="1"/>
  <c r="H3187" i="1"/>
  <c r="E3186" i="1"/>
  <c r="H3188" i="1"/>
  <c r="E3187" i="1"/>
  <c r="H3189" i="1"/>
  <c r="E3188" i="1"/>
  <c r="H3190" i="1"/>
  <c r="E3189" i="1"/>
  <c r="H3191" i="1"/>
  <c r="E3190" i="1"/>
  <c r="H3192" i="1"/>
  <c r="E3191" i="1"/>
  <c r="H3193" i="1"/>
  <c r="E3192" i="1"/>
  <c r="H3194" i="1"/>
  <c r="E3193" i="1"/>
  <c r="H3195" i="1"/>
  <c r="E3194" i="1"/>
  <c r="H3196" i="1"/>
  <c r="E3195" i="1"/>
  <c r="H3197" i="1"/>
  <c r="E3196" i="1"/>
  <c r="H3198" i="1"/>
  <c r="E3197" i="1"/>
  <c r="H3199" i="1"/>
  <c r="E3198" i="1"/>
  <c r="H3200" i="1"/>
  <c r="E3199" i="1"/>
  <c r="H3201" i="1"/>
  <c r="E3200" i="1"/>
  <c r="H3202" i="1"/>
  <c r="E3201" i="1"/>
  <c r="H3203" i="1"/>
  <c r="E3202" i="1"/>
  <c r="H3204" i="1"/>
  <c r="E3203" i="1"/>
  <c r="H3205" i="1"/>
  <c r="E3204" i="1"/>
  <c r="H3206" i="1"/>
  <c r="E3205" i="1"/>
  <c r="H3207" i="1"/>
  <c r="E3206" i="1"/>
  <c r="H3208" i="1"/>
  <c r="E3207" i="1"/>
  <c r="H3209" i="1"/>
  <c r="E3208" i="1"/>
  <c r="H3210" i="1"/>
  <c r="E3209" i="1"/>
  <c r="H3211" i="1"/>
  <c r="E3210" i="1"/>
  <c r="H3212" i="1"/>
  <c r="E3211" i="1"/>
  <c r="H3213" i="1"/>
  <c r="E3212" i="1"/>
  <c r="H3214" i="1"/>
  <c r="E3213" i="1"/>
  <c r="H3215" i="1"/>
  <c r="E3214" i="1"/>
  <c r="H3216" i="1"/>
  <c r="E3215" i="1"/>
  <c r="H3217" i="1"/>
  <c r="E3216" i="1"/>
  <c r="E3217" i="1"/>
  <c r="H3218" i="1"/>
  <c r="H3219" i="1"/>
  <c r="E3218" i="1"/>
  <c r="H3220" i="1"/>
  <c r="E3219" i="1"/>
  <c r="H3221" i="1"/>
  <c r="E3220" i="1"/>
  <c r="H3222" i="1"/>
  <c r="E3221" i="1"/>
  <c r="H3223" i="1"/>
  <c r="E3222" i="1"/>
  <c r="H3224" i="1"/>
  <c r="E3223" i="1"/>
  <c r="H3225" i="1"/>
  <c r="E3224" i="1"/>
  <c r="H3226" i="1"/>
  <c r="E3225" i="1"/>
  <c r="H3227" i="1"/>
  <c r="E3226" i="1"/>
  <c r="H3228" i="1"/>
  <c r="E3227" i="1"/>
  <c r="H3229" i="1"/>
  <c r="E3228" i="1"/>
  <c r="H3230" i="1"/>
  <c r="E3229" i="1"/>
  <c r="H3231" i="1"/>
  <c r="E3230" i="1"/>
  <c r="H3232" i="1"/>
  <c r="E3231" i="1"/>
  <c r="H3233" i="1"/>
  <c r="E3232" i="1"/>
  <c r="H3234" i="1"/>
  <c r="E3233" i="1"/>
  <c r="H3235" i="1"/>
  <c r="E3234" i="1"/>
  <c r="H3236" i="1"/>
  <c r="E3235" i="1"/>
  <c r="H3237" i="1"/>
  <c r="E3236" i="1"/>
  <c r="H3238" i="1"/>
  <c r="E3237" i="1"/>
  <c r="H3239" i="1"/>
  <c r="E3238" i="1"/>
  <c r="H3240" i="1"/>
  <c r="E3239" i="1"/>
  <c r="H3241" i="1"/>
  <c r="E3240" i="1"/>
  <c r="H3242" i="1"/>
  <c r="E3241" i="1"/>
  <c r="H3243" i="1"/>
  <c r="E3242" i="1"/>
  <c r="H3244" i="1"/>
  <c r="E3243" i="1"/>
  <c r="H3245" i="1"/>
  <c r="E3244" i="1"/>
  <c r="H3246" i="1"/>
  <c r="E3245" i="1"/>
  <c r="H3247" i="1"/>
  <c r="E3246" i="1"/>
  <c r="H3248" i="1"/>
  <c r="E3247" i="1"/>
  <c r="H3249" i="1"/>
  <c r="E3248" i="1"/>
  <c r="H3250" i="1"/>
  <c r="E3249" i="1"/>
  <c r="H3251" i="1"/>
  <c r="E3250" i="1"/>
  <c r="H3252" i="1"/>
  <c r="E3251" i="1"/>
  <c r="H3253" i="1"/>
  <c r="E3252" i="1"/>
  <c r="H3254" i="1"/>
  <c r="E3253" i="1"/>
  <c r="H3255" i="1"/>
  <c r="E3254" i="1"/>
  <c r="H3256" i="1"/>
  <c r="E3255" i="1"/>
  <c r="H3257" i="1"/>
  <c r="E3256" i="1"/>
  <c r="H3258" i="1"/>
  <c r="E3257" i="1"/>
  <c r="H3259" i="1"/>
  <c r="E3258" i="1"/>
  <c r="H3260" i="1"/>
  <c r="E3259" i="1"/>
  <c r="H3261" i="1"/>
  <c r="E3260" i="1"/>
  <c r="H3262" i="1"/>
  <c r="E3261" i="1"/>
  <c r="H3263" i="1"/>
  <c r="E3262" i="1"/>
  <c r="H3264" i="1"/>
  <c r="E3263" i="1"/>
  <c r="H3265" i="1"/>
  <c r="E3264" i="1"/>
  <c r="H3266" i="1"/>
  <c r="E3265" i="1"/>
  <c r="H3267" i="1"/>
  <c r="E3266" i="1"/>
  <c r="H3268" i="1"/>
  <c r="E3267" i="1"/>
  <c r="H3269" i="1"/>
  <c r="E3268" i="1"/>
  <c r="H3270" i="1"/>
  <c r="E3269" i="1"/>
  <c r="H3271" i="1"/>
  <c r="E3270" i="1"/>
  <c r="H3272" i="1"/>
  <c r="E3271" i="1"/>
  <c r="H3273" i="1"/>
  <c r="E3272" i="1"/>
  <c r="H3274" i="1"/>
  <c r="E3273" i="1"/>
  <c r="H3275" i="1"/>
  <c r="E3274" i="1"/>
  <c r="H3276" i="1"/>
  <c r="E3275" i="1"/>
  <c r="H3277" i="1"/>
  <c r="E3276" i="1"/>
  <c r="H3278" i="1"/>
  <c r="E3277" i="1"/>
  <c r="H3279" i="1"/>
  <c r="E3278" i="1"/>
  <c r="H3280" i="1"/>
  <c r="E3279" i="1"/>
  <c r="H3281" i="1"/>
  <c r="E3280" i="1"/>
  <c r="H3282" i="1"/>
  <c r="E3281" i="1"/>
  <c r="H3283" i="1"/>
  <c r="E3282" i="1"/>
  <c r="H3284" i="1"/>
  <c r="E3283" i="1"/>
  <c r="H3285" i="1"/>
  <c r="E3284" i="1"/>
  <c r="H3286" i="1"/>
  <c r="E3285" i="1"/>
  <c r="H3287" i="1"/>
  <c r="E3286" i="1"/>
  <c r="H3288" i="1"/>
  <c r="E3287" i="1"/>
  <c r="H3289" i="1"/>
  <c r="E3288" i="1"/>
  <c r="H3290" i="1"/>
  <c r="E3289" i="1"/>
  <c r="H3291" i="1"/>
  <c r="E3290" i="1"/>
  <c r="H3292" i="1"/>
  <c r="E3291" i="1"/>
  <c r="H3293" i="1"/>
  <c r="E3292" i="1"/>
  <c r="E3293" i="1"/>
  <c r="H3294" i="1"/>
  <c r="H3295" i="1"/>
  <c r="E3294" i="1"/>
  <c r="H3296" i="1"/>
  <c r="E3295" i="1"/>
  <c r="H3297" i="1"/>
  <c r="E3296" i="1"/>
  <c r="H3298" i="1"/>
  <c r="E3297" i="1"/>
  <c r="H3299" i="1"/>
  <c r="E3298" i="1"/>
  <c r="H3300" i="1"/>
  <c r="E3299" i="1"/>
  <c r="H3301" i="1"/>
  <c r="E3300" i="1"/>
  <c r="H3302" i="1"/>
  <c r="E3301" i="1"/>
  <c r="H3303" i="1"/>
  <c r="E3302" i="1"/>
  <c r="H3304" i="1"/>
  <c r="E3303" i="1"/>
  <c r="H3305" i="1"/>
  <c r="E3304" i="1"/>
  <c r="H3306" i="1"/>
  <c r="E3305" i="1"/>
  <c r="H3307" i="1"/>
  <c r="E3306" i="1"/>
  <c r="H3308" i="1"/>
  <c r="E3307" i="1"/>
  <c r="H3309" i="1"/>
  <c r="E3308" i="1"/>
  <c r="H3310" i="1"/>
  <c r="E3309" i="1"/>
  <c r="H3311" i="1"/>
  <c r="E3310" i="1"/>
  <c r="H3312" i="1"/>
  <c r="E3311" i="1"/>
  <c r="H3313" i="1"/>
  <c r="E3312" i="1"/>
  <c r="H3314" i="1"/>
  <c r="E3313" i="1"/>
  <c r="H3315" i="1"/>
  <c r="E3314" i="1"/>
  <c r="H3316" i="1"/>
  <c r="E3315" i="1"/>
  <c r="H3317" i="1"/>
  <c r="E3316" i="1"/>
  <c r="H3318" i="1"/>
  <c r="E3317" i="1"/>
  <c r="H3319" i="1"/>
  <c r="E3318" i="1"/>
  <c r="H3320" i="1"/>
  <c r="E3319" i="1"/>
  <c r="H3321" i="1"/>
  <c r="E3320" i="1"/>
  <c r="H3322" i="1"/>
  <c r="E3321" i="1"/>
  <c r="H3323" i="1"/>
  <c r="E3322" i="1"/>
  <c r="H3324" i="1"/>
  <c r="E3323" i="1"/>
  <c r="H3325" i="1"/>
  <c r="E3324" i="1"/>
  <c r="H3326" i="1"/>
  <c r="E3325" i="1"/>
  <c r="H3327" i="1"/>
  <c r="E3326" i="1"/>
  <c r="H3328" i="1"/>
  <c r="E3327" i="1"/>
  <c r="H3329" i="1"/>
  <c r="E3328" i="1"/>
  <c r="H3330" i="1"/>
  <c r="E3329" i="1"/>
  <c r="H3331" i="1"/>
  <c r="E3330" i="1"/>
  <c r="H3332" i="1"/>
  <c r="E3331" i="1"/>
  <c r="H3333" i="1"/>
  <c r="E3332" i="1"/>
  <c r="H3334" i="1"/>
  <c r="E3333" i="1"/>
  <c r="H3335" i="1"/>
  <c r="E3334" i="1"/>
  <c r="H3336" i="1"/>
  <c r="E3335" i="1"/>
  <c r="H3337" i="1"/>
  <c r="E3336" i="1"/>
  <c r="H3338" i="1"/>
  <c r="E3337" i="1"/>
  <c r="H3339" i="1"/>
  <c r="E3338" i="1"/>
  <c r="H3340" i="1"/>
  <c r="E3339" i="1"/>
  <c r="H3341" i="1"/>
  <c r="E3340" i="1"/>
  <c r="H3342" i="1"/>
  <c r="E3341" i="1"/>
  <c r="H3343" i="1"/>
  <c r="E3342" i="1"/>
  <c r="H3344" i="1"/>
  <c r="E3343" i="1"/>
  <c r="H3345" i="1"/>
  <c r="E3344" i="1"/>
  <c r="H3346" i="1"/>
  <c r="E3345" i="1"/>
  <c r="H3347" i="1"/>
  <c r="E3346" i="1"/>
  <c r="H3348" i="1"/>
  <c r="E3347" i="1"/>
  <c r="H3349" i="1"/>
  <c r="E3348" i="1"/>
  <c r="H3350" i="1"/>
  <c r="E3349" i="1"/>
  <c r="H3351" i="1"/>
  <c r="E3350" i="1"/>
  <c r="H3352" i="1"/>
  <c r="E3351" i="1"/>
  <c r="H3353" i="1"/>
  <c r="E3352" i="1"/>
  <c r="H3354" i="1"/>
  <c r="E3353" i="1"/>
  <c r="H3355" i="1"/>
  <c r="E3354" i="1"/>
  <c r="H3356" i="1"/>
  <c r="E3355" i="1"/>
  <c r="H3357" i="1"/>
  <c r="E3356" i="1"/>
  <c r="H3358" i="1"/>
  <c r="E3357" i="1"/>
  <c r="H3359" i="1"/>
  <c r="E3358" i="1"/>
  <c r="H3360" i="1"/>
  <c r="E3359" i="1"/>
  <c r="H3361" i="1"/>
  <c r="E3360" i="1"/>
  <c r="H3362" i="1"/>
  <c r="E3361" i="1"/>
  <c r="H3363" i="1"/>
  <c r="E3362" i="1"/>
  <c r="H3364" i="1"/>
  <c r="E3363" i="1"/>
  <c r="H3365" i="1"/>
  <c r="E3364" i="1"/>
  <c r="H3366" i="1"/>
  <c r="E3365" i="1"/>
  <c r="H3367" i="1"/>
  <c r="E3366" i="1"/>
  <c r="H3368" i="1"/>
  <c r="E3367" i="1"/>
  <c r="H3369" i="1"/>
  <c r="E3368" i="1"/>
  <c r="E3369" i="1"/>
  <c r="H3370" i="1"/>
  <c r="H3371" i="1"/>
  <c r="E3370" i="1"/>
  <c r="H3372" i="1"/>
  <c r="E3371" i="1"/>
  <c r="H3373" i="1"/>
  <c r="E3372" i="1"/>
  <c r="H3374" i="1"/>
  <c r="E3373" i="1"/>
  <c r="H3375" i="1"/>
  <c r="E3374" i="1"/>
  <c r="H3376" i="1"/>
  <c r="E3375" i="1"/>
  <c r="H3377" i="1"/>
  <c r="E3376" i="1"/>
  <c r="H3378" i="1"/>
  <c r="E3377" i="1"/>
  <c r="H3379" i="1"/>
  <c r="E3378" i="1"/>
  <c r="H3380" i="1"/>
  <c r="E3379" i="1"/>
  <c r="H3381" i="1"/>
  <c r="E3380" i="1"/>
  <c r="H3382" i="1"/>
  <c r="E3381" i="1"/>
  <c r="H3383" i="1"/>
  <c r="E3382" i="1"/>
  <c r="H3384" i="1"/>
  <c r="E3383" i="1"/>
  <c r="H3385" i="1"/>
  <c r="E3384" i="1"/>
  <c r="H3386" i="1"/>
  <c r="E3385" i="1"/>
  <c r="H3387" i="1"/>
  <c r="E3386" i="1"/>
  <c r="H3388" i="1"/>
  <c r="E3387" i="1"/>
  <c r="H3389" i="1"/>
  <c r="E3388" i="1"/>
  <c r="H3390" i="1"/>
  <c r="E3389" i="1"/>
  <c r="H3391" i="1"/>
  <c r="E3390" i="1"/>
  <c r="H3392" i="1"/>
  <c r="E3391" i="1"/>
  <c r="H3393" i="1"/>
  <c r="E3392" i="1"/>
  <c r="H3394" i="1"/>
  <c r="E3393" i="1"/>
  <c r="H3395" i="1"/>
  <c r="E3394" i="1"/>
  <c r="H3396" i="1"/>
  <c r="E3395" i="1"/>
  <c r="H3397" i="1"/>
  <c r="E3396" i="1"/>
  <c r="H3398" i="1"/>
  <c r="E3397" i="1"/>
  <c r="H3399" i="1"/>
  <c r="E3398" i="1"/>
  <c r="H3400" i="1"/>
  <c r="E3399" i="1"/>
  <c r="H3401" i="1"/>
  <c r="E3400" i="1"/>
  <c r="H3402" i="1"/>
  <c r="E3401" i="1"/>
  <c r="H3403" i="1"/>
  <c r="E3402" i="1"/>
  <c r="H3404" i="1"/>
  <c r="E3403" i="1"/>
  <c r="H3405" i="1"/>
  <c r="E3404" i="1"/>
  <c r="H3406" i="1"/>
  <c r="E3405" i="1"/>
  <c r="H3407" i="1"/>
  <c r="E3406" i="1"/>
  <c r="H3408" i="1"/>
  <c r="E3407" i="1"/>
  <c r="H3409" i="1"/>
  <c r="E3408" i="1"/>
  <c r="H3410" i="1"/>
  <c r="E3409" i="1"/>
  <c r="H3411" i="1"/>
  <c r="E3410" i="1"/>
  <c r="H3412" i="1"/>
  <c r="E3411" i="1"/>
  <c r="H3413" i="1"/>
  <c r="E3412" i="1"/>
  <c r="H3414" i="1"/>
  <c r="E3413" i="1"/>
  <c r="H3415" i="1"/>
  <c r="E3414" i="1"/>
  <c r="H3416" i="1"/>
  <c r="E3415" i="1"/>
  <c r="H3417" i="1"/>
  <c r="E3416" i="1"/>
  <c r="H3418" i="1"/>
  <c r="E3417" i="1"/>
  <c r="H3419" i="1"/>
  <c r="E3418" i="1"/>
  <c r="H3420" i="1"/>
  <c r="E3419" i="1"/>
  <c r="H3421" i="1"/>
  <c r="E3420" i="1"/>
  <c r="H3422" i="1"/>
  <c r="E3421" i="1"/>
  <c r="H3423" i="1"/>
  <c r="E3422" i="1"/>
  <c r="H3424" i="1"/>
  <c r="E3423" i="1"/>
  <c r="H3425" i="1"/>
  <c r="E3424" i="1"/>
  <c r="H3426" i="1"/>
  <c r="E3425" i="1"/>
  <c r="H3427" i="1"/>
  <c r="E3426" i="1"/>
  <c r="H3428" i="1"/>
  <c r="E3427" i="1"/>
  <c r="H3429" i="1"/>
  <c r="E3428" i="1"/>
  <c r="H3430" i="1"/>
  <c r="E3429" i="1"/>
  <c r="H3431" i="1"/>
  <c r="E3430" i="1"/>
  <c r="H3432" i="1"/>
  <c r="E3431" i="1"/>
  <c r="H3433" i="1"/>
  <c r="E3432" i="1"/>
  <c r="H3434" i="1"/>
  <c r="E3433" i="1"/>
  <c r="H3435" i="1"/>
  <c r="E3434" i="1"/>
  <c r="H3436" i="1"/>
  <c r="E3435" i="1"/>
  <c r="H3437" i="1"/>
  <c r="E3436" i="1"/>
  <c r="H3438" i="1"/>
  <c r="E3437" i="1"/>
  <c r="H3439" i="1"/>
  <c r="E3438" i="1"/>
  <c r="H3440" i="1"/>
  <c r="E3439" i="1"/>
  <c r="H3441" i="1"/>
  <c r="E3440" i="1"/>
  <c r="H3442" i="1"/>
  <c r="E3441" i="1"/>
  <c r="H3443" i="1"/>
  <c r="E3442" i="1"/>
  <c r="H3444" i="1"/>
  <c r="E3443" i="1"/>
  <c r="H3445" i="1"/>
  <c r="E3444" i="1"/>
  <c r="E3445" i="1"/>
  <c r="H3446" i="1"/>
  <c r="H3447" i="1"/>
  <c r="E3446" i="1"/>
  <c r="H3448" i="1"/>
  <c r="E3447" i="1"/>
  <c r="H3449" i="1"/>
  <c r="E3448" i="1"/>
  <c r="H3450" i="1"/>
  <c r="E3449" i="1"/>
  <c r="H3451" i="1"/>
  <c r="E3450" i="1"/>
  <c r="H3452" i="1"/>
  <c r="E3451" i="1"/>
  <c r="H3453" i="1"/>
  <c r="E3452" i="1"/>
  <c r="H3454" i="1"/>
  <c r="E3453" i="1"/>
  <c r="H3455" i="1"/>
  <c r="E3454" i="1"/>
  <c r="H3456" i="1"/>
  <c r="E3455" i="1"/>
  <c r="H3457" i="1"/>
  <c r="E3456" i="1"/>
  <c r="H3458" i="1"/>
  <c r="E3457" i="1"/>
  <c r="H3459" i="1"/>
  <c r="E3458" i="1"/>
  <c r="H3460" i="1"/>
  <c r="E3459" i="1"/>
  <c r="H3461" i="1"/>
  <c r="E3460" i="1"/>
  <c r="H3462" i="1"/>
  <c r="E3461" i="1"/>
  <c r="H3463" i="1"/>
  <c r="E3462" i="1"/>
  <c r="H3464" i="1"/>
  <c r="E3463" i="1"/>
  <c r="H3465" i="1"/>
  <c r="E3464" i="1"/>
  <c r="H3466" i="1"/>
  <c r="E3465" i="1"/>
  <c r="H3467" i="1"/>
  <c r="E3466" i="1"/>
  <c r="H3468" i="1"/>
  <c r="E3467" i="1"/>
  <c r="H3469" i="1"/>
  <c r="E3468" i="1"/>
  <c r="H3470" i="1"/>
  <c r="E3469" i="1"/>
  <c r="H3471" i="1"/>
  <c r="E3470" i="1"/>
  <c r="H3472" i="1"/>
  <c r="E3471" i="1"/>
  <c r="H3473" i="1"/>
  <c r="E3472" i="1"/>
  <c r="H3474" i="1"/>
  <c r="E3473" i="1"/>
  <c r="H3475" i="1"/>
  <c r="E3474" i="1"/>
  <c r="H3476" i="1"/>
  <c r="E3475" i="1"/>
  <c r="H3477" i="1"/>
  <c r="E3476" i="1"/>
  <c r="H3478" i="1"/>
  <c r="E3477" i="1"/>
  <c r="H3479" i="1"/>
  <c r="E3478" i="1"/>
  <c r="H3480" i="1"/>
  <c r="E3479" i="1"/>
  <c r="H3481" i="1"/>
  <c r="E3480" i="1"/>
  <c r="H3482" i="1"/>
  <c r="E3481" i="1"/>
  <c r="H3483" i="1"/>
  <c r="E3482" i="1"/>
  <c r="H3484" i="1"/>
  <c r="E3483" i="1"/>
  <c r="H3485" i="1"/>
  <c r="E3484" i="1"/>
  <c r="H3486" i="1"/>
  <c r="E3485" i="1"/>
  <c r="H3487" i="1"/>
  <c r="E3486" i="1"/>
  <c r="H3488" i="1"/>
  <c r="E3487" i="1"/>
  <c r="H3489" i="1"/>
  <c r="E3488" i="1"/>
  <c r="H3490" i="1"/>
  <c r="E3489" i="1"/>
  <c r="H3491" i="1"/>
  <c r="E3490" i="1"/>
  <c r="H3492" i="1"/>
  <c r="E3491" i="1"/>
  <c r="H3493" i="1"/>
  <c r="E3492" i="1"/>
  <c r="H3494" i="1"/>
  <c r="E3493" i="1"/>
  <c r="H3495" i="1"/>
  <c r="E3494" i="1"/>
  <c r="H3496" i="1"/>
  <c r="E3495" i="1"/>
  <c r="H3497" i="1"/>
  <c r="E3496" i="1"/>
  <c r="H3498" i="1"/>
  <c r="E3497" i="1"/>
  <c r="H3499" i="1"/>
  <c r="E3498" i="1"/>
  <c r="H3500" i="1"/>
  <c r="E3499" i="1"/>
  <c r="H3501" i="1"/>
  <c r="E3500" i="1"/>
  <c r="H3502" i="1"/>
  <c r="E3501" i="1"/>
  <c r="H3503" i="1"/>
  <c r="E3502" i="1"/>
  <c r="H3504" i="1"/>
  <c r="E3503" i="1"/>
  <c r="H3505" i="1"/>
  <c r="E3504" i="1"/>
  <c r="H3506" i="1"/>
  <c r="E3505" i="1"/>
  <c r="H3507" i="1"/>
  <c r="E3506" i="1"/>
  <c r="H3508" i="1"/>
  <c r="E3507" i="1"/>
  <c r="H3509" i="1"/>
  <c r="E3508" i="1"/>
  <c r="H3510" i="1"/>
  <c r="E3509" i="1"/>
  <c r="H3511" i="1"/>
  <c r="E3510" i="1"/>
  <c r="H3512" i="1"/>
  <c r="E3511" i="1"/>
  <c r="H3513" i="1"/>
  <c r="E3512" i="1"/>
  <c r="H3514" i="1"/>
  <c r="E3513" i="1"/>
  <c r="H3515" i="1"/>
  <c r="E3514" i="1"/>
  <c r="H3516" i="1"/>
  <c r="E3515" i="1"/>
  <c r="H3517" i="1"/>
  <c r="E3516" i="1"/>
  <c r="H3518" i="1"/>
  <c r="E3517" i="1"/>
  <c r="H3519" i="1"/>
  <c r="E3518" i="1"/>
  <c r="H3520" i="1"/>
  <c r="E3519" i="1"/>
  <c r="H3521" i="1"/>
  <c r="E3520" i="1"/>
  <c r="E3521" i="1"/>
  <c r="H3522" i="1"/>
  <c r="H3523" i="1"/>
  <c r="E3522" i="1"/>
  <c r="H3524" i="1"/>
  <c r="E3523" i="1"/>
  <c r="H3525" i="1"/>
  <c r="E3524" i="1"/>
  <c r="H3526" i="1"/>
  <c r="E3525" i="1"/>
  <c r="H3527" i="1"/>
  <c r="E3526" i="1"/>
  <c r="H3528" i="1"/>
  <c r="E3527" i="1"/>
  <c r="H3529" i="1"/>
  <c r="E3528" i="1"/>
  <c r="H3530" i="1"/>
  <c r="E3529" i="1"/>
  <c r="H3531" i="1"/>
  <c r="E3530" i="1"/>
  <c r="H3532" i="1"/>
  <c r="E3531" i="1"/>
  <c r="H3533" i="1"/>
  <c r="E3532" i="1"/>
  <c r="H3534" i="1"/>
  <c r="E3533" i="1"/>
  <c r="H3535" i="1"/>
  <c r="E3534" i="1"/>
  <c r="H3536" i="1"/>
  <c r="E3535" i="1"/>
  <c r="H3537" i="1"/>
  <c r="E3536" i="1"/>
  <c r="H3538" i="1"/>
  <c r="E3537" i="1"/>
  <c r="H3539" i="1"/>
  <c r="E3538" i="1"/>
  <c r="H3540" i="1"/>
  <c r="E3539" i="1"/>
  <c r="H3541" i="1"/>
  <c r="E3540" i="1"/>
  <c r="H3542" i="1"/>
  <c r="E3541" i="1"/>
  <c r="H3543" i="1"/>
  <c r="E3542" i="1"/>
  <c r="H3544" i="1"/>
  <c r="E3543" i="1"/>
  <c r="H3545" i="1"/>
  <c r="E3544" i="1"/>
  <c r="H3546" i="1"/>
  <c r="E3545" i="1"/>
  <c r="H3547" i="1"/>
  <c r="E3546" i="1"/>
  <c r="H3548" i="1"/>
  <c r="E3547" i="1"/>
  <c r="H3549" i="1"/>
  <c r="E3548" i="1"/>
  <c r="H3550" i="1"/>
  <c r="E3549" i="1"/>
  <c r="H3551" i="1"/>
  <c r="E3550" i="1"/>
  <c r="H3552" i="1"/>
  <c r="E3551" i="1"/>
  <c r="H3553" i="1"/>
  <c r="E3552" i="1"/>
  <c r="H3554" i="1"/>
  <c r="E3553" i="1"/>
  <c r="H3555" i="1"/>
  <c r="E3554" i="1"/>
  <c r="H3556" i="1"/>
  <c r="E3555" i="1"/>
  <c r="H3557" i="1"/>
  <c r="E3556" i="1"/>
  <c r="H3558" i="1"/>
  <c r="E3557" i="1"/>
  <c r="H3559" i="1"/>
  <c r="E3558" i="1"/>
  <c r="H3560" i="1"/>
  <c r="E3559" i="1"/>
  <c r="H3561" i="1"/>
  <c r="E3560" i="1"/>
  <c r="H3562" i="1"/>
  <c r="E3561" i="1"/>
  <c r="H3563" i="1"/>
  <c r="E3562" i="1"/>
  <c r="H3564" i="1"/>
  <c r="E3563" i="1"/>
  <c r="H3565" i="1"/>
  <c r="E3564" i="1"/>
  <c r="H3566" i="1"/>
  <c r="E3565" i="1"/>
  <c r="H3567" i="1"/>
  <c r="E3566" i="1"/>
  <c r="H3568" i="1"/>
  <c r="E3567" i="1"/>
  <c r="H3569" i="1"/>
  <c r="E3568" i="1"/>
  <c r="H3570" i="1"/>
  <c r="E3569" i="1"/>
  <c r="H3571" i="1"/>
  <c r="E3570" i="1"/>
  <c r="H3572" i="1"/>
  <c r="E3571" i="1"/>
  <c r="H3573" i="1"/>
  <c r="E3572" i="1"/>
  <c r="H3574" i="1"/>
  <c r="E3573" i="1"/>
  <c r="H3575" i="1"/>
  <c r="E3574" i="1"/>
  <c r="H3576" i="1"/>
  <c r="E3575" i="1"/>
  <c r="H3577" i="1"/>
  <c r="E3576" i="1"/>
  <c r="H3578" i="1"/>
  <c r="E3577" i="1"/>
  <c r="H3579" i="1"/>
  <c r="E3578" i="1"/>
  <c r="H3580" i="1"/>
  <c r="E3579" i="1"/>
  <c r="H3581" i="1"/>
  <c r="E3580" i="1"/>
  <c r="H3582" i="1"/>
  <c r="E3581" i="1"/>
  <c r="H3583" i="1"/>
  <c r="E3582" i="1"/>
  <c r="H3584" i="1"/>
  <c r="E3583" i="1"/>
  <c r="H3585" i="1"/>
  <c r="E3584" i="1"/>
  <c r="H3586" i="1"/>
  <c r="E3585" i="1"/>
  <c r="H3587" i="1"/>
  <c r="E3586" i="1"/>
  <c r="H3588" i="1"/>
  <c r="E3587" i="1"/>
  <c r="H3589" i="1"/>
  <c r="E3588" i="1"/>
  <c r="H3590" i="1"/>
  <c r="E3589" i="1"/>
  <c r="H3591" i="1"/>
  <c r="E3590" i="1"/>
  <c r="H3592" i="1"/>
  <c r="E3591" i="1"/>
  <c r="H3593" i="1"/>
  <c r="E3592" i="1"/>
  <c r="H3594" i="1"/>
  <c r="E3593" i="1"/>
  <c r="H3595" i="1"/>
  <c r="E3594" i="1"/>
  <c r="H3596" i="1"/>
  <c r="E3595" i="1"/>
  <c r="H3597" i="1"/>
  <c r="E3596" i="1"/>
  <c r="E3597" i="1"/>
  <c r="H3598" i="1"/>
  <c r="H3599" i="1"/>
  <c r="E3598" i="1"/>
  <c r="H3600" i="1"/>
  <c r="E3599" i="1"/>
  <c r="H3601" i="1"/>
  <c r="E3600" i="1"/>
  <c r="H3602" i="1"/>
  <c r="E3601" i="1"/>
  <c r="H3603" i="1"/>
  <c r="E3602" i="1"/>
  <c r="H3604" i="1"/>
  <c r="E3603" i="1"/>
  <c r="H3605" i="1"/>
  <c r="E3604" i="1"/>
  <c r="H3606" i="1"/>
  <c r="E3605" i="1"/>
  <c r="H3607" i="1"/>
  <c r="E3606" i="1"/>
  <c r="H3608" i="1"/>
  <c r="E3607" i="1"/>
  <c r="H3609" i="1"/>
  <c r="E3608" i="1"/>
  <c r="H3610" i="1"/>
  <c r="E3609" i="1"/>
  <c r="H3611" i="1"/>
  <c r="E3610" i="1"/>
  <c r="H3612" i="1"/>
  <c r="E3611" i="1"/>
  <c r="H3613" i="1"/>
  <c r="E3612" i="1"/>
  <c r="H3614" i="1"/>
  <c r="E3613" i="1"/>
  <c r="H3615" i="1"/>
  <c r="E3614" i="1"/>
  <c r="H3616" i="1"/>
  <c r="E3615" i="1"/>
  <c r="H3617" i="1"/>
  <c r="E3616" i="1"/>
  <c r="H3618" i="1"/>
  <c r="E3617" i="1"/>
  <c r="H3619" i="1"/>
  <c r="E3618" i="1"/>
  <c r="H3620" i="1"/>
  <c r="E3619" i="1"/>
  <c r="H3621" i="1"/>
  <c r="E3620" i="1"/>
  <c r="H3622" i="1"/>
  <c r="E3621" i="1"/>
  <c r="H3623" i="1"/>
  <c r="E3622" i="1"/>
  <c r="H3624" i="1"/>
  <c r="E3623" i="1"/>
  <c r="H3625" i="1"/>
  <c r="E3624" i="1"/>
  <c r="H3626" i="1"/>
  <c r="E3625" i="1"/>
  <c r="H3627" i="1"/>
  <c r="E3626" i="1"/>
  <c r="H3628" i="1"/>
  <c r="E3627" i="1"/>
  <c r="H3629" i="1"/>
  <c r="E3628" i="1"/>
  <c r="H3630" i="1"/>
  <c r="E3629" i="1"/>
  <c r="H3631" i="1"/>
  <c r="E3630" i="1"/>
  <c r="H3632" i="1"/>
  <c r="E3631" i="1"/>
  <c r="H3633" i="1"/>
  <c r="E3632" i="1"/>
  <c r="H3634" i="1"/>
  <c r="E3633" i="1"/>
  <c r="H3635" i="1"/>
  <c r="E3634" i="1"/>
  <c r="H3636" i="1"/>
  <c r="E3635" i="1"/>
  <c r="H3637" i="1"/>
  <c r="E3636" i="1"/>
  <c r="H3638" i="1"/>
  <c r="E3637" i="1"/>
  <c r="H3639" i="1"/>
  <c r="E3638" i="1"/>
  <c r="H3640" i="1"/>
  <c r="E3639" i="1"/>
  <c r="H3641" i="1"/>
  <c r="E3640" i="1"/>
  <c r="H3642" i="1"/>
  <c r="E3641" i="1"/>
  <c r="H3643" i="1"/>
  <c r="E3642" i="1"/>
  <c r="H3644" i="1"/>
  <c r="E3643" i="1"/>
  <c r="H3645" i="1"/>
  <c r="E3644" i="1"/>
  <c r="H3646" i="1"/>
  <c r="E3645" i="1"/>
  <c r="H3647" i="1"/>
  <c r="E3646" i="1"/>
  <c r="H3648" i="1"/>
  <c r="E3647" i="1"/>
  <c r="H3649" i="1"/>
  <c r="E3648" i="1"/>
  <c r="H3650" i="1"/>
  <c r="E3649" i="1"/>
  <c r="H3651" i="1"/>
  <c r="E3650" i="1"/>
  <c r="H3652" i="1"/>
  <c r="E3651" i="1"/>
  <c r="H3653" i="1"/>
  <c r="E3652" i="1"/>
  <c r="H3654" i="1"/>
  <c r="E3653" i="1"/>
  <c r="H3655" i="1"/>
  <c r="E3654" i="1"/>
  <c r="H3656" i="1"/>
  <c r="E3655" i="1"/>
  <c r="H3657" i="1"/>
  <c r="E3656" i="1"/>
  <c r="H3658" i="1"/>
  <c r="E3657" i="1"/>
  <c r="H3659" i="1"/>
  <c r="E3658" i="1"/>
  <c r="H3660" i="1"/>
  <c r="E3659" i="1"/>
  <c r="H3661" i="1"/>
  <c r="E3660" i="1"/>
  <c r="H3662" i="1"/>
  <c r="E3661" i="1"/>
  <c r="H3663" i="1"/>
  <c r="E3662" i="1"/>
  <c r="H3664" i="1"/>
  <c r="E3663" i="1"/>
  <c r="H3665" i="1"/>
  <c r="E3664" i="1"/>
  <c r="H3666" i="1"/>
  <c r="E3665" i="1"/>
  <c r="H3667" i="1"/>
  <c r="E3666" i="1"/>
  <c r="H3668" i="1"/>
  <c r="E3667" i="1"/>
  <c r="H3669" i="1"/>
  <c r="E3668" i="1"/>
  <c r="H3670" i="1"/>
  <c r="E3669" i="1"/>
  <c r="H3671" i="1"/>
  <c r="E3670" i="1"/>
  <c r="H3672" i="1"/>
  <c r="E3671" i="1"/>
  <c r="H3673" i="1"/>
  <c r="E3672" i="1"/>
  <c r="E3673" i="1"/>
  <c r="H3674" i="1"/>
  <c r="H3675" i="1"/>
  <c r="E3674" i="1"/>
  <c r="H3676" i="1"/>
  <c r="E3675" i="1"/>
  <c r="H3677" i="1"/>
  <c r="E3676" i="1"/>
  <c r="H3678" i="1"/>
  <c r="E3677" i="1"/>
  <c r="H3679" i="1"/>
  <c r="E3678" i="1"/>
  <c r="H3680" i="1"/>
  <c r="E3679" i="1"/>
  <c r="H3681" i="1"/>
  <c r="E3680" i="1"/>
  <c r="H3682" i="1"/>
  <c r="E3681" i="1"/>
  <c r="H3683" i="1"/>
  <c r="E3682" i="1"/>
  <c r="H3684" i="1"/>
  <c r="E3683" i="1"/>
  <c r="H3685" i="1"/>
  <c r="E3684" i="1"/>
  <c r="H3686" i="1"/>
  <c r="E3685" i="1"/>
  <c r="H3687" i="1"/>
  <c r="E3686" i="1"/>
  <c r="H3688" i="1"/>
  <c r="E3687" i="1"/>
  <c r="H3689" i="1"/>
  <c r="E3688" i="1"/>
  <c r="H3690" i="1"/>
  <c r="E3689" i="1"/>
  <c r="H3691" i="1"/>
  <c r="E3690" i="1"/>
  <c r="H3692" i="1"/>
  <c r="E3691" i="1"/>
  <c r="H3693" i="1"/>
  <c r="E3692" i="1"/>
  <c r="H3694" i="1"/>
  <c r="E3693" i="1"/>
  <c r="H3695" i="1"/>
  <c r="E3694" i="1"/>
  <c r="H3696" i="1"/>
  <c r="E3695" i="1"/>
  <c r="H3697" i="1"/>
  <c r="E3696" i="1"/>
  <c r="H3698" i="1"/>
  <c r="E3697" i="1"/>
  <c r="H3699" i="1"/>
  <c r="E3698" i="1"/>
  <c r="H3700" i="1"/>
  <c r="E3699" i="1"/>
  <c r="H3701" i="1"/>
  <c r="E3700" i="1"/>
  <c r="H3702" i="1"/>
  <c r="E3701" i="1"/>
  <c r="H3703" i="1"/>
  <c r="E3702" i="1"/>
  <c r="H3704" i="1"/>
  <c r="E3703" i="1"/>
  <c r="H3705" i="1"/>
  <c r="E3704" i="1"/>
  <c r="H3706" i="1"/>
  <c r="E3705" i="1"/>
  <c r="H3707" i="1"/>
  <c r="E3706" i="1"/>
  <c r="H3708" i="1"/>
  <c r="E3707" i="1"/>
  <c r="H3709" i="1"/>
  <c r="E3708" i="1"/>
  <c r="H3710" i="1"/>
  <c r="E3709" i="1"/>
  <c r="H3711" i="1"/>
  <c r="E3710" i="1"/>
  <c r="H3712" i="1"/>
  <c r="E3711" i="1"/>
  <c r="H3713" i="1"/>
  <c r="E3712" i="1"/>
  <c r="H3714" i="1"/>
  <c r="E3713" i="1"/>
  <c r="H3715" i="1"/>
  <c r="E3714" i="1"/>
  <c r="H3716" i="1"/>
  <c r="E3715" i="1"/>
  <c r="H3717" i="1"/>
  <c r="E3716" i="1"/>
  <c r="H3718" i="1"/>
  <c r="E3717" i="1"/>
  <c r="H3719" i="1"/>
  <c r="E3718" i="1"/>
  <c r="H3720" i="1"/>
  <c r="E3719" i="1"/>
  <c r="H3721" i="1"/>
  <c r="E3720" i="1"/>
  <c r="H3722" i="1"/>
  <c r="E3721" i="1"/>
  <c r="H3723" i="1"/>
  <c r="E3722" i="1"/>
  <c r="H3724" i="1"/>
  <c r="E3723" i="1"/>
  <c r="H3725" i="1"/>
  <c r="E3724" i="1"/>
  <c r="H3726" i="1"/>
  <c r="E3725" i="1"/>
  <c r="H3727" i="1"/>
  <c r="E3726" i="1"/>
  <c r="H3728" i="1"/>
  <c r="E3727" i="1"/>
  <c r="H3729" i="1"/>
  <c r="E3728" i="1"/>
  <c r="H3730" i="1"/>
  <c r="E3729" i="1"/>
  <c r="H3731" i="1"/>
  <c r="E3730" i="1"/>
  <c r="H3732" i="1"/>
  <c r="E3731" i="1"/>
  <c r="H3733" i="1"/>
  <c r="E3732" i="1"/>
  <c r="H3734" i="1"/>
  <c r="E3733" i="1"/>
  <c r="H3735" i="1"/>
  <c r="E3734" i="1"/>
  <c r="H3736" i="1"/>
  <c r="E3735" i="1"/>
  <c r="H3737" i="1"/>
  <c r="E3736" i="1"/>
  <c r="H3738" i="1"/>
  <c r="E3737" i="1"/>
  <c r="H3739" i="1"/>
  <c r="E3738" i="1"/>
  <c r="H3740" i="1"/>
  <c r="E3739" i="1"/>
  <c r="H3741" i="1"/>
  <c r="E3740" i="1"/>
  <c r="H3742" i="1"/>
  <c r="E3741" i="1"/>
  <c r="H3743" i="1"/>
  <c r="E3742" i="1"/>
  <c r="H3744" i="1"/>
  <c r="E3743" i="1"/>
  <c r="H3745" i="1"/>
  <c r="E3744" i="1"/>
  <c r="H3746" i="1"/>
  <c r="E3745" i="1"/>
  <c r="H3747" i="1"/>
  <c r="E3746" i="1"/>
  <c r="H3748" i="1"/>
  <c r="E3747" i="1"/>
  <c r="H3749" i="1"/>
  <c r="E3748" i="1"/>
  <c r="E3749" i="1"/>
  <c r="H3750" i="1"/>
  <c r="H3751" i="1"/>
  <c r="E3750" i="1"/>
  <c r="H3752" i="1"/>
  <c r="E3751" i="1"/>
  <c r="H3753" i="1"/>
  <c r="E3752" i="1"/>
  <c r="H3754" i="1"/>
  <c r="E3753" i="1"/>
  <c r="H3755" i="1"/>
  <c r="E3754" i="1"/>
  <c r="H3756" i="1"/>
  <c r="E3755" i="1"/>
  <c r="H3757" i="1"/>
  <c r="E3756" i="1"/>
  <c r="H3758" i="1"/>
  <c r="E3757" i="1"/>
  <c r="H3759" i="1"/>
  <c r="E3758" i="1"/>
  <c r="H3760" i="1"/>
  <c r="E3759" i="1"/>
  <c r="H3761" i="1"/>
  <c r="E3760" i="1"/>
  <c r="H3762" i="1"/>
  <c r="E3761" i="1"/>
  <c r="H3763" i="1"/>
  <c r="E3762" i="1"/>
  <c r="H3764" i="1"/>
  <c r="E3763" i="1"/>
  <c r="H3765" i="1"/>
  <c r="E3764" i="1"/>
  <c r="H3766" i="1"/>
  <c r="E3765" i="1"/>
  <c r="H3767" i="1"/>
  <c r="E3766" i="1"/>
  <c r="H3768" i="1"/>
  <c r="E3767" i="1"/>
  <c r="H3769" i="1"/>
  <c r="E3768" i="1"/>
  <c r="H3770" i="1"/>
  <c r="E3769" i="1"/>
  <c r="H3771" i="1"/>
  <c r="E3770" i="1"/>
  <c r="H3772" i="1"/>
  <c r="E3771" i="1"/>
  <c r="H3773" i="1"/>
  <c r="E3772" i="1"/>
  <c r="H3774" i="1"/>
  <c r="E3773" i="1"/>
  <c r="H3775" i="1"/>
  <c r="E3774" i="1"/>
  <c r="H3776" i="1"/>
  <c r="E3775" i="1"/>
  <c r="H3777" i="1"/>
  <c r="E3776" i="1"/>
  <c r="H3778" i="1"/>
  <c r="E3777" i="1"/>
  <c r="H3779" i="1"/>
  <c r="E3778" i="1"/>
  <c r="H3780" i="1"/>
  <c r="E3779" i="1"/>
  <c r="H3781" i="1"/>
  <c r="E3780" i="1"/>
  <c r="H3782" i="1"/>
  <c r="E3781" i="1"/>
  <c r="H3783" i="1"/>
  <c r="E3782" i="1"/>
  <c r="H3784" i="1"/>
  <c r="E3783" i="1"/>
  <c r="H3785" i="1"/>
  <c r="E3784" i="1"/>
  <c r="H3786" i="1"/>
  <c r="E3785" i="1"/>
  <c r="H3787" i="1"/>
  <c r="E3786" i="1"/>
  <c r="H3788" i="1"/>
  <c r="E3787" i="1"/>
  <c r="H3789" i="1"/>
  <c r="E3788" i="1"/>
  <c r="H3790" i="1"/>
  <c r="E3789" i="1"/>
  <c r="H3791" i="1"/>
  <c r="E3790" i="1"/>
  <c r="H3792" i="1"/>
  <c r="E3791" i="1"/>
  <c r="H3793" i="1"/>
  <c r="E3792" i="1"/>
  <c r="H3794" i="1"/>
  <c r="E3793" i="1"/>
  <c r="H3795" i="1"/>
  <c r="E3794" i="1"/>
  <c r="H3796" i="1"/>
  <c r="E3795" i="1"/>
  <c r="H3797" i="1"/>
  <c r="E3796" i="1"/>
  <c r="H3798" i="1"/>
  <c r="E3797" i="1"/>
  <c r="H3799" i="1"/>
  <c r="E3798" i="1"/>
  <c r="H3800" i="1"/>
  <c r="E3799" i="1"/>
  <c r="H3801" i="1"/>
  <c r="E3800" i="1"/>
  <c r="H3802" i="1"/>
  <c r="E3801" i="1"/>
  <c r="H3803" i="1"/>
  <c r="E3802" i="1"/>
  <c r="H3804" i="1"/>
  <c r="E3803" i="1"/>
  <c r="H3805" i="1"/>
  <c r="E3804" i="1"/>
  <c r="H3806" i="1"/>
  <c r="E3805" i="1"/>
  <c r="H3807" i="1"/>
  <c r="E3806" i="1"/>
  <c r="H3808" i="1"/>
  <c r="E3807" i="1"/>
  <c r="H3809" i="1"/>
  <c r="E3808" i="1"/>
  <c r="H3810" i="1"/>
  <c r="E3809" i="1"/>
  <c r="H3811" i="1"/>
  <c r="E3810" i="1"/>
  <c r="H3812" i="1"/>
  <c r="E3811" i="1"/>
  <c r="H3813" i="1"/>
  <c r="E3812" i="1"/>
  <c r="H3814" i="1"/>
  <c r="E3813" i="1"/>
  <c r="H3815" i="1"/>
  <c r="E3814" i="1"/>
  <c r="H3816" i="1"/>
  <c r="E3815" i="1"/>
  <c r="H3817" i="1"/>
  <c r="E3816" i="1"/>
  <c r="H3818" i="1"/>
  <c r="E3817" i="1"/>
  <c r="H3819" i="1"/>
  <c r="E3818" i="1"/>
  <c r="H3820" i="1"/>
  <c r="E3819" i="1"/>
  <c r="H3821" i="1"/>
  <c r="E3820" i="1"/>
  <c r="H3822" i="1"/>
  <c r="E3821" i="1"/>
  <c r="H3823" i="1"/>
  <c r="E3822" i="1"/>
  <c r="H3824" i="1"/>
  <c r="E3823" i="1"/>
  <c r="H3825" i="1"/>
  <c r="E3824" i="1"/>
  <c r="E3825" i="1"/>
  <c r="H3826" i="1"/>
  <c r="H3827" i="1"/>
  <c r="E3826" i="1"/>
  <c r="H3828" i="1"/>
  <c r="E3827" i="1"/>
  <c r="H3829" i="1"/>
  <c r="E3828" i="1"/>
  <c r="H3830" i="1"/>
  <c r="E3829" i="1"/>
  <c r="H3831" i="1"/>
  <c r="E3830" i="1"/>
  <c r="H3832" i="1"/>
  <c r="E3831" i="1"/>
  <c r="H3833" i="1"/>
  <c r="E3832" i="1"/>
  <c r="H3834" i="1"/>
  <c r="E3833" i="1"/>
  <c r="H3835" i="1"/>
  <c r="E3834" i="1"/>
  <c r="H3836" i="1"/>
  <c r="E3835" i="1"/>
  <c r="H3837" i="1"/>
  <c r="E3836" i="1"/>
  <c r="H3838" i="1"/>
  <c r="E3837" i="1"/>
  <c r="H3839" i="1"/>
  <c r="E3838" i="1"/>
  <c r="H3840" i="1"/>
  <c r="E3839" i="1"/>
  <c r="H3841" i="1"/>
  <c r="E3840" i="1"/>
  <c r="H3842" i="1"/>
  <c r="E3841" i="1"/>
  <c r="H3843" i="1"/>
  <c r="E3842" i="1"/>
  <c r="H3844" i="1"/>
  <c r="E3843" i="1"/>
  <c r="H3845" i="1"/>
  <c r="E3844" i="1"/>
  <c r="H3846" i="1"/>
  <c r="E3845" i="1"/>
  <c r="H3847" i="1"/>
  <c r="E3846" i="1"/>
  <c r="H3848" i="1"/>
  <c r="E3847" i="1"/>
  <c r="H3849" i="1"/>
  <c r="E3848" i="1"/>
  <c r="H3850" i="1"/>
  <c r="E3849" i="1"/>
  <c r="H3851" i="1"/>
  <c r="E3850" i="1"/>
  <c r="H3852" i="1"/>
  <c r="E3851" i="1"/>
  <c r="H3853" i="1"/>
  <c r="E3852" i="1"/>
  <c r="H3854" i="1"/>
  <c r="E3853" i="1"/>
  <c r="H3855" i="1"/>
  <c r="E3854" i="1"/>
  <c r="H3856" i="1"/>
  <c r="E3855" i="1"/>
  <c r="H3857" i="1"/>
  <c r="E3856" i="1"/>
  <c r="H3858" i="1"/>
  <c r="E3857" i="1"/>
  <c r="H3859" i="1"/>
  <c r="E3858" i="1"/>
  <c r="H3860" i="1"/>
  <c r="E3859" i="1"/>
  <c r="H3861" i="1"/>
  <c r="E3860" i="1"/>
  <c r="H3862" i="1"/>
  <c r="E3861" i="1"/>
  <c r="H3863" i="1"/>
  <c r="E3862" i="1"/>
  <c r="H3864" i="1"/>
  <c r="E3863" i="1"/>
  <c r="H3865" i="1"/>
  <c r="E3864" i="1"/>
  <c r="H3866" i="1"/>
  <c r="E3865" i="1"/>
  <c r="H3867" i="1"/>
  <c r="E3866" i="1"/>
  <c r="H3868" i="1"/>
  <c r="E3867" i="1"/>
  <c r="H3869" i="1"/>
  <c r="E3868" i="1"/>
  <c r="H3870" i="1"/>
  <c r="E3869" i="1"/>
  <c r="H3871" i="1"/>
  <c r="E3870" i="1"/>
  <c r="H3872" i="1"/>
  <c r="E3871" i="1"/>
  <c r="H3873" i="1"/>
  <c r="E3872" i="1"/>
  <c r="H3874" i="1"/>
  <c r="E3873" i="1"/>
  <c r="H3875" i="1"/>
  <c r="E3874" i="1"/>
  <c r="H3876" i="1"/>
  <c r="E3875" i="1"/>
  <c r="H3877" i="1"/>
  <c r="E3876" i="1"/>
  <c r="H3878" i="1"/>
  <c r="E3877" i="1"/>
  <c r="H3879" i="1"/>
  <c r="E3878" i="1"/>
  <c r="H3880" i="1"/>
  <c r="E3879" i="1"/>
  <c r="H3881" i="1"/>
  <c r="E3880" i="1"/>
  <c r="H3882" i="1"/>
  <c r="E3881" i="1"/>
  <c r="H3883" i="1"/>
  <c r="E3882" i="1"/>
  <c r="H3884" i="1"/>
  <c r="E3883" i="1"/>
  <c r="H3885" i="1"/>
  <c r="E3884" i="1"/>
  <c r="H3886" i="1"/>
  <c r="E3885" i="1"/>
  <c r="H3887" i="1"/>
  <c r="E3886" i="1"/>
  <c r="H3888" i="1"/>
  <c r="E3887" i="1"/>
  <c r="H3889" i="1"/>
  <c r="E3888" i="1"/>
  <c r="H3890" i="1"/>
  <c r="E3889" i="1"/>
  <c r="H3891" i="1"/>
  <c r="E3890" i="1"/>
  <c r="H3892" i="1"/>
  <c r="E3891" i="1"/>
  <c r="H3893" i="1"/>
  <c r="E3892" i="1"/>
  <c r="H3894" i="1"/>
  <c r="E3893" i="1"/>
  <c r="H3895" i="1"/>
  <c r="E3894" i="1"/>
  <c r="H3896" i="1"/>
  <c r="E3895" i="1"/>
  <c r="H3897" i="1"/>
  <c r="E3896" i="1"/>
  <c r="H3898" i="1"/>
  <c r="E3897" i="1"/>
  <c r="H3899" i="1"/>
  <c r="E3898" i="1"/>
  <c r="H3900" i="1"/>
  <c r="E3899" i="1"/>
  <c r="E3900" i="1"/>
  <c r="H3901" i="1"/>
  <c r="H3902" i="1"/>
  <c r="E3901" i="1"/>
  <c r="H3903" i="1"/>
  <c r="E3902" i="1"/>
  <c r="H3904" i="1"/>
  <c r="E3903" i="1"/>
  <c r="H3905" i="1"/>
  <c r="E3904" i="1"/>
  <c r="H3906" i="1"/>
  <c r="E3905" i="1"/>
  <c r="H3907" i="1"/>
  <c r="E3906" i="1"/>
  <c r="H3908" i="1"/>
  <c r="E3907" i="1"/>
  <c r="H3909" i="1"/>
  <c r="E3908" i="1"/>
  <c r="H3910" i="1"/>
  <c r="E3909" i="1"/>
  <c r="H3911" i="1"/>
  <c r="E3910" i="1"/>
  <c r="H3912" i="1"/>
  <c r="E3911" i="1"/>
  <c r="H3913" i="1"/>
  <c r="E3912" i="1"/>
  <c r="H3914" i="1"/>
  <c r="E3913" i="1"/>
  <c r="H3915" i="1"/>
  <c r="E3914" i="1"/>
  <c r="H3916" i="1"/>
  <c r="E3915" i="1"/>
  <c r="H3917" i="1"/>
  <c r="E3916" i="1"/>
  <c r="H3918" i="1"/>
  <c r="E3917" i="1"/>
  <c r="H3919" i="1"/>
  <c r="E3918" i="1"/>
  <c r="H3920" i="1"/>
  <c r="E3919" i="1"/>
  <c r="H3921" i="1"/>
  <c r="E3920" i="1"/>
  <c r="H3922" i="1"/>
  <c r="E3921" i="1"/>
  <c r="H3923" i="1"/>
  <c r="E3922" i="1"/>
  <c r="H3924" i="1"/>
  <c r="E3923" i="1"/>
  <c r="H3925" i="1"/>
  <c r="E3924" i="1"/>
  <c r="H3926" i="1"/>
  <c r="E3925" i="1"/>
  <c r="H3927" i="1"/>
  <c r="E3926" i="1"/>
  <c r="H3928" i="1"/>
  <c r="E3927" i="1"/>
  <c r="H3929" i="1"/>
  <c r="E3928" i="1"/>
  <c r="H3930" i="1"/>
  <c r="E3929" i="1"/>
  <c r="H3931" i="1"/>
  <c r="E3930" i="1"/>
  <c r="H3932" i="1"/>
  <c r="E3931" i="1"/>
  <c r="H3933" i="1"/>
  <c r="E3932" i="1"/>
  <c r="H3934" i="1"/>
  <c r="E3933" i="1"/>
  <c r="H3935" i="1"/>
  <c r="E3934" i="1"/>
  <c r="H3936" i="1"/>
  <c r="E3935" i="1"/>
  <c r="H3937" i="1"/>
  <c r="E3936" i="1"/>
  <c r="H3938" i="1"/>
  <c r="E3937" i="1"/>
  <c r="H3939" i="1"/>
  <c r="E3938" i="1"/>
  <c r="H3940" i="1"/>
  <c r="E3939" i="1"/>
  <c r="H3941" i="1"/>
  <c r="E3940" i="1"/>
  <c r="H3942" i="1"/>
  <c r="E3941" i="1"/>
  <c r="H3943" i="1"/>
  <c r="E3942" i="1"/>
  <c r="H3944" i="1"/>
  <c r="E3943" i="1"/>
  <c r="H3945" i="1"/>
  <c r="E3944" i="1"/>
  <c r="H3946" i="1"/>
  <c r="E3945" i="1"/>
  <c r="H3947" i="1"/>
  <c r="E3946" i="1"/>
  <c r="H3948" i="1"/>
  <c r="E3947" i="1"/>
  <c r="H3949" i="1"/>
  <c r="E3948" i="1"/>
  <c r="H3950" i="1"/>
  <c r="E3949" i="1"/>
  <c r="H3951" i="1"/>
  <c r="E3950" i="1"/>
  <c r="H3952" i="1"/>
  <c r="E3951" i="1"/>
  <c r="H3953" i="1"/>
  <c r="E3952" i="1"/>
  <c r="H3954" i="1"/>
  <c r="E3953" i="1"/>
  <c r="H3955" i="1"/>
  <c r="E3954" i="1"/>
  <c r="H3956" i="1"/>
  <c r="E3955" i="1"/>
  <c r="H3957" i="1"/>
  <c r="E3956" i="1"/>
  <c r="H3958" i="1"/>
  <c r="E3957" i="1"/>
  <c r="H3959" i="1"/>
  <c r="E3958" i="1"/>
  <c r="H3960" i="1"/>
  <c r="E3959" i="1"/>
  <c r="H3961" i="1"/>
  <c r="E3960" i="1"/>
  <c r="H3962" i="1"/>
  <c r="E3961" i="1"/>
  <c r="H3963" i="1"/>
  <c r="E3962" i="1"/>
  <c r="H3964" i="1"/>
  <c r="E3963" i="1"/>
  <c r="H3965" i="1"/>
  <c r="E3964" i="1"/>
  <c r="H3966" i="1"/>
  <c r="E3965" i="1"/>
  <c r="H3967" i="1"/>
  <c r="E3966" i="1"/>
  <c r="H3968" i="1"/>
  <c r="E3967" i="1"/>
  <c r="H3969" i="1"/>
  <c r="E3968" i="1"/>
  <c r="H3970" i="1"/>
  <c r="E3969" i="1"/>
  <c r="H3971" i="1"/>
  <c r="E3970" i="1"/>
  <c r="H3972" i="1"/>
  <c r="E3971" i="1"/>
  <c r="H3973" i="1"/>
  <c r="E3972" i="1"/>
  <c r="H3974" i="1"/>
  <c r="E3973" i="1"/>
  <c r="H3975" i="1"/>
  <c r="E3974" i="1"/>
  <c r="E3975" i="1"/>
  <c r="H3976" i="1"/>
  <c r="H3977" i="1"/>
  <c r="E3976" i="1"/>
  <c r="H3978" i="1"/>
  <c r="E3977" i="1"/>
  <c r="H3979" i="1"/>
  <c r="E3978" i="1"/>
  <c r="H3980" i="1"/>
  <c r="E3979" i="1"/>
  <c r="H3981" i="1"/>
  <c r="E3980" i="1"/>
  <c r="H3982" i="1"/>
  <c r="E3981" i="1"/>
  <c r="H3983" i="1"/>
  <c r="E3982" i="1"/>
  <c r="H3984" i="1"/>
  <c r="E3983" i="1"/>
  <c r="H3985" i="1"/>
  <c r="E3984" i="1"/>
  <c r="H3986" i="1"/>
  <c r="E3985" i="1"/>
  <c r="H3987" i="1"/>
  <c r="E3986" i="1"/>
  <c r="H3988" i="1"/>
  <c r="E3987" i="1"/>
  <c r="H3989" i="1"/>
  <c r="E3988" i="1"/>
  <c r="H3990" i="1"/>
  <c r="E3989" i="1"/>
  <c r="H3991" i="1"/>
  <c r="E3990" i="1"/>
  <c r="H3992" i="1"/>
  <c r="E3991" i="1"/>
  <c r="H3993" i="1"/>
  <c r="E3992" i="1"/>
  <c r="H3994" i="1"/>
  <c r="E3993" i="1"/>
  <c r="H3995" i="1"/>
  <c r="E3994" i="1"/>
  <c r="H3996" i="1"/>
  <c r="E3995" i="1"/>
  <c r="H3997" i="1"/>
  <c r="E3996" i="1"/>
  <c r="H3998" i="1"/>
  <c r="E3997" i="1"/>
  <c r="H3999" i="1"/>
  <c r="E3998" i="1"/>
  <c r="H4000" i="1"/>
  <c r="E3999" i="1"/>
  <c r="H4001" i="1"/>
  <c r="E4000" i="1"/>
  <c r="H4002" i="1"/>
  <c r="E4001" i="1"/>
  <c r="H4003" i="1"/>
  <c r="E4002" i="1"/>
  <c r="H4004" i="1"/>
  <c r="E4003" i="1"/>
  <c r="H4005" i="1"/>
  <c r="E4004" i="1"/>
  <c r="H4006" i="1"/>
  <c r="E4005" i="1"/>
  <c r="H4007" i="1"/>
  <c r="E4006" i="1"/>
  <c r="H4008" i="1"/>
  <c r="E4007" i="1"/>
  <c r="H4009" i="1"/>
  <c r="E4008" i="1"/>
  <c r="H4010" i="1"/>
  <c r="E4009" i="1"/>
  <c r="H4011" i="1"/>
  <c r="E4010" i="1"/>
  <c r="H4012" i="1"/>
  <c r="E4011" i="1"/>
  <c r="H4013" i="1"/>
  <c r="E4012" i="1"/>
  <c r="H4014" i="1"/>
  <c r="E4013" i="1"/>
  <c r="H4015" i="1"/>
  <c r="E4014" i="1"/>
  <c r="H4016" i="1"/>
  <c r="E4015" i="1"/>
  <c r="H4017" i="1"/>
  <c r="E4016" i="1"/>
  <c r="H4018" i="1"/>
  <c r="E4017" i="1"/>
  <c r="H4019" i="1"/>
  <c r="E4018" i="1"/>
  <c r="H4020" i="1"/>
  <c r="E4019" i="1"/>
  <c r="H4021" i="1"/>
  <c r="E4020" i="1"/>
  <c r="H4022" i="1"/>
  <c r="E4021" i="1"/>
  <c r="H4023" i="1"/>
  <c r="E4022" i="1"/>
  <c r="H4024" i="1"/>
  <c r="E4023" i="1"/>
  <c r="H4025" i="1"/>
  <c r="E4024" i="1"/>
  <c r="H4026" i="1"/>
  <c r="E4025" i="1"/>
  <c r="H4027" i="1"/>
  <c r="E4026" i="1"/>
  <c r="H4028" i="1"/>
  <c r="E4027" i="1"/>
  <c r="H4029" i="1"/>
  <c r="E4028" i="1"/>
  <c r="H4030" i="1"/>
  <c r="E4029" i="1"/>
  <c r="H4031" i="1"/>
  <c r="E4030" i="1"/>
  <c r="H4032" i="1"/>
  <c r="E4031" i="1"/>
  <c r="H4033" i="1"/>
  <c r="E4032" i="1"/>
  <c r="H4034" i="1"/>
  <c r="E4033" i="1"/>
  <c r="H4035" i="1"/>
  <c r="E4034" i="1"/>
  <c r="H4036" i="1"/>
  <c r="E4035" i="1"/>
  <c r="H4037" i="1"/>
  <c r="E4036" i="1"/>
  <c r="H4038" i="1"/>
  <c r="E4037" i="1"/>
  <c r="H4039" i="1"/>
  <c r="E4038" i="1"/>
  <c r="H4040" i="1"/>
  <c r="E4039" i="1"/>
  <c r="H4041" i="1"/>
  <c r="E4040" i="1"/>
  <c r="H4042" i="1"/>
  <c r="E4041" i="1"/>
  <c r="H4043" i="1"/>
  <c r="E4042" i="1"/>
  <c r="H4044" i="1"/>
  <c r="E4043" i="1"/>
  <c r="H4045" i="1"/>
  <c r="E4044" i="1"/>
  <c r="H4046" i="1"/>
  <c r="E4045" i="1"/>
  <c r="H4047" i="1"/>
  <c r="E4046" i="1"/>
  <c r="H4048" i="1"/>
  <c r="E4047" i="1"/>
  <c r="H4049" i="1"/>
  <c r="E4048" i="1"/>
  <c r="H4050" i="1"/>
  <c r="E4049" i="1"/>
  <c r="E4050" i="1"/>
  <c r="H4051" i="1"/>
  <c r="H4052" i="1"/>
  <c r="E4051" i="1"/>
  <c r="H4053" i="1"/>
  <c r="E4052" i="1"/>
  <c r="H4054" i="1"/>
  <c r="E4053" i="1"/>
  <c r="H4055" i="1"/>
  <c r="E4054" i="1"/>
  <c r="H4056" i="1"/>
  <c r="E4055" i="1"/>
  <c r="H4057" i="1"/>
  <c r="E4056" i="1"/>
  <c r="H4058" i="1"/>
  <c r="E4057" i="1"/>
  <c r="H4059" i="1"/>
  <c r="E4058" i="1"/>
  <c r="H4060" i="1"/>
  <c r="E4059" i="1"/>
  <c r="H4061" i="1"/>
  <c r="E4060" i="1"/>
  <c r="H4062" i="1"/>
  <c r="E4061" i="1"/>
  <c r="H4063" i="1"/>
  <c r="E4062" i="1"/>
  <c r="H4064" i="1"/>
  <c r="E4063" i="1"/>
  <c r="H4065" i="1"/>
  <c r="E4064" i="1"/>
  <c r="H4066" i="1"/>
  <c r="E4065" i="1"/>
  <c r="H4067" i="1"/>
  <c r="E4066" i="1"/>
  <c r="H4068" i="1"/>
  <c r="E4067" i="1"/>
  <c r="H4069" i="1"/>
  <c r="E4068" i="1"/>
  <c r="H4070" i="1"/>
  <c r="E4069" i="1"/>
  <c r="H4071" i="1"/>
  <c r="E4070" i="1"/>
  <c r="H4072" i="1"/>
  <c r="E4071" i="1"/>
  <c r="H4073" i="1"/>
  <c r="E4072" i="1"/>
  <c r="H4074" i="1"/>
  <c r="E4073" i="1"/>
  <c r="H4075" i="1"/>
  <c r="E4074" i="1"/>
  <c r="H4076" i="1"/>
  <c r="E4075" i="1"/>
  <c r="H4077" i="1"/>
  <c r="E4076" i="1"/>
  <c r="H4078" i="1"/>
  <c r="E4077" i="1"/>
  <c r="H4079" i="1"/>
  <c r="E4078" i="1"/>
  <c r="H4080" i="1"/>
  <c r="E4079" i="1"/>
  <c r="H4081" i="1"/>
  <c r="E4080" i="1"/>
  <c r="H4082" i="1"/>
  <c r="E4081" i="1"/>
  <c r="H4083" i="1"/>
  <c r="E4082" i="1"/>
  <c r="H4084" i="1"/>
  <c r="E4083" i="1"/>
  <c r="H4085" i="1"/>
  <c r="E4084" i="1"/>
  <c r="H4086" i="1"/>
  <c r="E4085" i="1"/>
  <c r="H4087" i="1"/>
  <c r="E4086" i="1"/>
  <c r="H4088" i="1"/>
  <c r="E4087" i="1"/>
  <c r="H4089" i="1"/>
  <c r="E4088" i="1"/>
  <c r="H4090" i="1"/>
  <c r="E4089" i="1"/>
  <c r="H4091" i="1"/>
  <c r="E4090" i="1"/>
  <c r="H4092" i="1"/>
  <c r="E4091" i="1"/>
  <c r="H4093" i="1"/>
  <c r="E4092" i="1"/>
  <c r="H4094" i="1"/>
  <c r="E4093" i="1"/>
  <c r="H4095" i="1"/>
  <c r="E4094" i="1"/>
  <c r="H4096" i="1"/>
  <c r="E4095" i="1"/>
  <c r="H4097" i="1"/>
  <c r="E4096" i="1"/>
  <c r="H4098" i="1"/>
  <c r="E4097" i="1"/>
  <c r="H4099" i="1"/>
  <c r="E4098" i="1"/>
  <c r="H4100" i="1"/>
  <c r="E4099" i="1"/>
  <c r="H4101" i="1"/>
  <c r="E4100" i="1"/>
  <c r="H4102" i="1"/>
  <c r="E4101" i="1"/>
  <c r="H4103" i="1"/>
  <c r="E4102" i="1"/>
  <c r="H4104" i="1"/>
  <c r="E4103" i="1"/>
  <c r="H4105" i="1"/>
  <c r="E4104" i="1"/>
  <c r="H4106" i="1"/>
  <c r="E4105" i="1"/>
  <c r="H4107" i="1"/>
  <c r="E4106" i="1"/>
  <c r="H4108" i="1"/>
  <c r="E4107" i="1"/>
  <c r="H4109" i="1"/>
  <c r="E4108" i="1"/>
  <c r="H4110" i="1"/>
  <c r="E4109" i="1"/>
  <c r="H4111" i="1"/>
  <c r="E4110" i="1"/>
  <c r="H4112" i="1"/>
  <c r="E4111" i="1"/>
  <c r="H4113" i="1"/>
  <c r="E4112" i="1"/>
  <c r="H4114" i="1"/>
  <c r="E4113" i="1"/>
  <c r="H4115" i="1"/>
  <c r="E4114" i="1"/>
  <c r="H4116" i="1"/>
  <c r="E4115" i="1"/>
  <c r="H4117" i="1"/>
  <c r="E4116" i="1"/>
  <c r="H4118" i="1"/>
  <c r="E4117" i="1"/>
  <c r="H4119" i="1"/>
  <c r="E4118" i="1"/>
  <c r="H4120" i="1"/>
  <c r="E4119" i="1"/>
  <c r="H4121" i="1"/>
  <c r="E4120" i="1"/>
  <c r="H4122" i="1"/>
  <c r="E4121" i="1"/>
  <c r="H4123" i="1"/>
  <c r="E4122" i="1"/>
  <c r="H4124" i="1"/>
  <c r="E4123" i="1"/>
  <c r="H4125" i="1"/>
  <c r="E4124" i="1"/>
  <c r="E4125" i="1"/>
  <c r="H4126" i="1"/>
  <c r="H4127" i="1"/>
  <c r="E4126" i="1"/>
  <c r="H4128" i="1"/>
  <c r="E4127" i="1"/>
  <c r="H4129" i="1"/>
  <c r="E4128" i="1"/>
  <c r="H4130" i="1"/>
  <c r="E4129" i="1"/>
  <c r="H4131" i="1"/>
  <c r="E4130" i="1"/>
  <c r="H4132" i="1"/>
  <c r="E4131" i="1"/>
  <c r="H4133" i="1"/>
  <c r="E4132" i="1"/>
  <c r="H4134" i="1"/>
  <c r="E4133" i="1"/>
  <c r="H4135" i="1"/>
  <c r="E4134" i="1"/>
  <c r="H4136" i="1"/>
  <c r="E4135" i="1"/>
  <c r="H4137" i="1"/>
  <c r="E4136" i="1"/>
  <c r="H4138" i="1"/>
  <c r="E4137" i="1"/>
  <c r="H4139" i="1"/>
  <c r="E4138" i="1"/>
  <c r="H4140" i="1"/>
  <c r="E4139" i="1"/>
  <c r="H4141" i="1"/>
  <c r="E4140" i="1"/>
  <c r="H4142" i="1"/>
  <c r="E4141" i="1"/>
  <c r="H4143" i="1"/>
  <c r="E4142" i="1"/>
  <c r="H4144" i="1"/>
  <c r="E4143" i="1"/>
  <c r="H4145" i="1"/>
  <c r="E4144" i="1"/>
  <c r="H4146" i="1"/>
  <c r="E4145" i="1"/>
  <c r="H4147" i="1"/>
  <c r="E4146" i="1"/>
  <c r="H4148" i="1"/>
  <c r="E4147" i="1"/>
  <c r="H4149" i="1"/>
  <c r="E4148" i="1"/>
  <c r="H4150" i="1"/>
  <c r="E4149" i="1"/>
  <c r="H4151" i="1"/>
  <c r="E4150" i="1"/>
  <c r="H4152" i="1"/>
  <c r="E4151" i="1"/>
  <c r="H4153" i="1"/>
  <c r="E4152" i="1"/>
  <c r="H4154" i="1"/>
  <c r="E4153" i="1"/>
  <c r="H4155" i="1"/>
  <c r="E4154" i="1"/>
  <c r="H4156" i="1"/>
  <c r="E4155" i="1"/>
  <c r="H4157" i="1"/>
  <c r="E4156" i="1"/>
  <c r="H4158" i="1"/>
  <c r="E4157" i="1"/>
  <c r="H4159" i="1"/>
  <c r="E4158" i="1"/>
  <c r="H4160" i="1"/>
  <c r="E4159" i="1"/>
  <c r="H4161" i="1"/>
  <c r="E4160" i="1"/>
  <c r="H4162" i="1"/>
  <c r="E4161" i="1"/>
  <c r="H4163" i="1"/>
  <c r="E4162" i="1"/>
  <c r="H4164" i="1"/>
  <c r="E4163" i="1"/>
  <c r="H4165" i="1"/>
  <c r="E4164" i="1"/>
  <c r="H4166" i="1"/>
  <c r="E4165" i="1"/>
  <c r="H4167" i="1"/>
  <c r="E4166" i="1"/>
  <c r="H4168" i="1"/>
  <c r="E4167" i="1"/>
  <c r="H4169" i="1"/>
  <c r="E4168" i="1"/>
  <c r="H4170" i="1"/>
  <c r="E4169" i="1"/>
  <c r="H4171" i="1"/>
  <c r="E4170" i="1"/>
  <c r="H4172" i="1"/>
  <c r="E4171" i="1"/>
  <c r="H4173" i="1"/>
  <c r="E4172" i="1"/>
  <c r="H4174" i="1"/>
  <c r="E4173" i="1"/>
  <c r="H4175" i="1"/>
  <c r="E4174" i="1"/>
  <c r="H4176" i="1"/>
  <c r="E4175" i="1"/>
  <c r="H4177" i="1"/>
  <c r="E4176" i="1"/>
  <c r="H4178" i="1"/>
  <c r="E4177" i="1"/>
  <c r="H4179" i="1"/>
  <c r="E4178" i="1"/>
  <c r="H4180" i="1"/>
  <c r="E4179" i="1"/>
  <c r="H4181" i="1"/>
  <c r="E4180" i="1"/>
  <c r="H4182" i="1"/>
  <c r="E4181" i="1"/>
  <c r="H4183" i="1"/>
  <c r="E4182" i="1"/>
  <c r="H4184" i="1"/>
  <c r="E4183" i="1"/>
  <c r="H4185" i="1"/>
  <c r="E4184" i="1"/>
  <c r="H4186" i="1"/>
  <c r="E4185" i="1"/>
  <c r="H4187" i="1"/>
  <c r="E4186" i="1"/>
  <c r="H4188" i="1"/>
  <c r="E4187" i="1"/>
  <c r="H4189" i="1"/>
  <c r="E4188" i="1"/>
  <c r="H4190" i="1"/>
  <c r="E4189" i="1"/>
  <c r="H4191" i="1"/>
  <c r="E4190" i="1"/>
  <c r="H4192" i="1"/>
  <c r="E4191" i="1"/>
  <c r="H4193" i="1"/>
  <c r="E4192" i="1"/>
  <c r="H4194" i="1"/>
  <c r="E4193" i="1"/>
  <c r="H4195" i="1"/>
  <c r="E4194" i="1"/>
  <c r="H4196" i="1"/>
  <c r="E4195" i="1"/>
  <c r="H4197" i="1"/>
  <c r="E4196" i="1"/>
  <c r="H4198" i="1"/>
  <c r="E4197" i="1"/>
  <c r="H4199" i="1"/>
  <c r="E4198" i="1"/>
  <c r="H4200" i="1"/>
  <c r="E4199" i="1"/>
  <c r="E4200" i="1"/>
  <c r="H4201" i="1"/>
  <c r="H4202" i="1"/>
  <c r="E4201" i="1"/>
  <c r="H4203" i="1"/>
  <c r="E4202" i="1"/>
  <c r="H4204" i="1"/>
  <c r="E4203" i="1"/>
  <c r="H4205" i="1"/>
  <c r="E4204" i="1"/>
  <c r="H4206" i="1"/>
  <c r="E4205" i="1"/>
  <c r="H4207" i="1"/>
  <c r="E4206" i="1"/>
  <c r="H4208" i="1"/>
  <c r="E4207" i="1"/>
  <c r="H4209" i="1"/>
  <c r="E4208" i="1"/>
  <c r="H4210" i="1"/>
  <c r="E4209" i="1"/>
  <c r="H4211" i="1"/>
  <c r="E4210" i="1"/>
  <c r="H4212" i="1"/>
  <c r="E4211" i="1"/>
  <c r="H4213" i="1"/>
  <c r="E4212" i="1"/>
  <c r="H4214" i="1"/>
  <c r="E4213" i="1"/>
  <c r="H4215" i="1"/>
  <c r="E4214" i="1"/>
  <c r="H4216" i="1"/>
  <c r="E4215" i="1"/>
  <c r="H4217" i="1"/>
  <c r="E4216" i="1"/>
  <c r="H4218" i="1"/>
  <c r="E4217" i="1"/>
  <c r="H4219" i="1"/>
  <c r="E4218" i="1"/>
  <c r="H4220" i="1"/>
  <c r="E4219" i="1"/>
  <c r="H4221" i="1"/>
  <c r="E4220" i="1"/>
  <c r="H4222" i="1"/>
  <c r="E4221" i="1"/>
  <c r="H4223" i="1"/>
  <c r="E4222" i="1"/>
  <c r="H4224" i="1"/>
  <c r="E4223" i="1"/>
  <c r="H4225" i="1"/>
  <c r="E4224" i="1"/>
  <c r="H4226" i="1"/>
  <c r="E4225" i="1"/>
  <c r="H4227" i="1"/>
  <c r="E4226" i="1"/>
  <c r="H4228" i="1"/>
  <c r="E4227" i="1"/>
  <c r="H4229" i="1"/>
  <c r="E4228" i="1"/>
  <c r="H4230" i="1"/>
  <c r="E4229" i="1"/>
  <c r="H4231" i="1"/>
  <c r="E4230" i="1"/>
  <c r="H4232" i="1"/>
  <c r="E4231" i="1"/>
  <c r="H4233" i="1"/>
  <c r="E4232" i="1"/>
  <c r="H4234" i="1"/>
  <c r="E4233" i="1"/>
  <c r="H4235" i="1"/>
  <c r="E4234" i="1"/>
  <c r="H4236" i="1"/>
  <c r="E4235" i="1"/>
  <c r="H4237" i="1"/>
  <c r="E4236" i="1"/>
  <c r="H4238" i="1"/>
  <c r="E4237" i="1"/>
  <c r="H4239" i="1"/>
  <c r="E4238" i="1"/>
  <c r="H4240" i="1"/>
  <c r="E4239" i="1"/>
  <c r="H4241" i="1"/>
  <c r="E4240" i="1"/>
  <c r="H4242" i="1"/>
  <c r="E4241" i="1"/>
  <c r="H4243" i="1"/>
  <c r="E4242" i="1"/>
  <c r="H4244" i="1"/>
  <c r="E4243" i="1"/>
  <c r="H4245" i="1"/>
  <c r="E4244" i="1"/>
  <c r="H4246" i="1"/>
  <c r="E4245" i="1"/>
  <c r="H4247" i="1"/>
  <c r="E4246" i="1"/>
  <c r="H4248" i="1"/>
  <c r="E4247" i="1"/>
  <c r="H4249" i="1"/>
  <c r="E4248" i="1"/>
  <c r="H4250" i="1"/>
  <c r="E4249" i="1"/>
  <c r="H4251" i="1"/>
  <c r="E4250" i="1"/>
  <c r="H4252" i="1"/>
  <c r="E4251" i="1"/>
  <c r="H4253" i="1"/>
  <c r="E4252" i="1"/>
  <c r="H4254" i="1"/>
  <c r="E4253" i="1"/>
  <c r="H4255" i="1"/>
  <c r="E4254" i="1"/>
  <c r="H4256" i="1"/>
  <c r="E4255" i="1"/>
  <c r="H4257" i="1"/>
  <c r="E4256" i="1"/>
  <c r="H4258" i="1"/>
  <c r="E4257" i="1"/>
  <c r="H4259" i="1"/>
  <c r="E4258" i="1"/>
  <c r="H4260" i="1"/>
  <c r="E4259" i="1"/>
  <c r="H4261" i="1"/>
  <c r="E4260" i="1"/>
  <c r="H4262" i="1"/>
  <c r="E4261" i="1"/>
  <c r="H4263" i="1"/>
  <c r="E4262" i="1"/>
  <c r="H4264" i="1"/>
  <c r="E4263" i="1"/>
  <c r="H4265" i="1"/>
  <c r="E4264" i="1"/>
  <c r="H4266" i="1"/>
  <c r="E4265" i="1"/>
  <c r="H4267" i="1"/>
  <c r="E4266" i="1"/>
  <c r="H4268" i="1"/>
  <c r="E4267" i="1"/>
  <c r="H4269" i="1"/>
  <c r="E4268" i="1"/>
  <c r="H4270" i="1"/>
  <c r="E4269" i="1"/>
  <c r="H4271" i="1"/>
  <c r="E4270" i="1"/>
  <c r="H4272" i="1"/>
  <c r="E4271" i="1"/>
  <c r="H4273" i="1"/>
  <c r="E4272" i="1"/>
  <c r="H4274" i="1"/>
  <c r="E4273" i="1"/>
  <c r="H4275" i="1"/>
  <c r="E4274" i="1"/>
  <c r="E4275" i="1"/>
  <c r="H4276" i="1"/>
  <c r="H4277" i="1"/>
  <c r="E4276" i="1"/>
  <c r="H4278" i="1"/>
  <c r="E4277" i="1"/>
  <c r="H4279" i="1"/>
  <c r="E4278" i="1"/>
  <c r="H4280" i="1"/>
  <c r="E4279" i="1"/>
  <c r="H4281" i="1"/>
  <c r="E4280" i="1"/>
  <c r="H4282" i="1"/>
  <c r="E4281" i="1"/>
  <c r="H4283" i="1"/>
  <c r="E4282" i="1"/>
  <c r="H4284" i="1"/>
  <c r="E4283" i="1"/>
  <c r="H4285" i="1"/>
  <c r="E4284" i="1"/>
  <c r="H4286" i="1"/>
  <c r="E4285" i="1"/>
  <c r="H4287" i="1"/>
  <c r="E4286" i="1"/>
  <c r="H4288" i="1"/>
  <c r="E4287" i="1"/>
  <c r="H4289" i="1"/>
  <c r="E4288" i="1"/>
  <c r="H4290" i="1"/>
  <c r="E4289" i="1"/>
  <c r="H4291" i="1"/>
  <c r="E4290" i="1"/>
  <c r="H4292" i="1"/>
  <c r="E4291" i="1"/>
  <c r="H4293" i="1"/>
  <c r="E4292" i="1"/>
  <c r="H4294" i="1"/>
  <c r="E4293" i="1"/>
  <c r="H4295" i="1"/>
  <c r="E4294" i="1"/>
  <c r="H4296" i="1"/>
  <c r="E4295" i="1"/>
  <c r="H4297" i="1"/>
  <c r="E4296" i="1"/>
  <c r="H4298" i="1"/>
  <c r="E4297" i="1"/>
  <c r="H4299" i="1"/>
  <c r="E4298" i="1"/>
  <c r="H4300" i="1"/>
  <c r="E4299" i="1"/>
  <c r="H4301" i="1"/>
  <c r="E4300" i="1"/>
  <c r="H4302" i="1"/>
  <c r="E4301" i="1"/>
  <c r="H4303" i="1"/>
  <c r="E4302" i="1"/>
  <c r="H4304" i="1"/>
  <c r="E4303" i="1"/>
  <c r="H4305" i="1"/>
  <c r="E4304" i="1"/>
  <c r="H4306" i="1"/>
  <c r="E4305" i="1"/>
  <c r="H4307" i="1"/>
  <c r="E4306" i="1"/>
  <c r="H4308" i="1"/>
  <c r="E4307" i="1"/>
  <c r="H4309" i="1"/>
  <c r="E4308" i="1"/>
  <c r="H4310" i="1"/>
  <c r="E4309" i="1"/>
  <c r="H4311" i="1"/>
  <c r="E4310" i="1"/>
  <c r="H4312" i="1"/>
  <c r="E4311" i="1"/>
  <c r="H4313" i="1"/>
  <c r="E4312" i="1"/>
  <c r="H4314" i="1"/>
  <c r="E4313" i="1"/>
  <c r="H4315" i="1"/>
  <c r="E4314" i="1"/>
  <c r="H4316" i="1"/>
  <c r="E4315" i="1"/>
  <c r="H4317" i="1"/>
  <c r="E4316" i="1"/>
  <c r="H4318" i="1"/>
  <c r="E4317" i="1"/>
  <c r="H4319" i="1"/>
  <c r="E4318" i="1"/>
  <c r="H4320" i="1"/>
  <c r="E4319" i="1"/>
  <c r="H4321" i="1"/>
  <c r="E4320" i="1"/>
  <c r="H4322" i="1"/>
  <c r="E4321" i="1"/>
  <c r="H4323" i="1"/>
  <c r="E4322" i="1"/>
  <c r="H4324" i="1"/>
  <c r="E4323" i="1"/>
  <c r="H4325" i="1"/>
  <c r="E4324" i="1"/>
  <c r="H4326" i="1"/>
  <c r="E4325" i="1"/>
  <c r="H4327" i="1"/>
  <c r="E4326" i="1"/>
  <c r="H4328" i="1"/>
  <c r="E4327" i="1"/>
  <c r="H4329" i="1"/>
  <c r="E4328" i="1"/>
  <c r="H4330" i="1"/>
  <c r="E4329" i="1"/>
  <c r="H4331" i="1"/>
  <c r="E4330" i="1"/>
  <c r="H4332" i="1"/>
  <c r="E4331" i="1"/>
  <c r="H4333" i="1"/>
  <c r="E4332" i="1"/>
  <c r="H4334" i="1"/>
  <c r="E4333" i="1"/>
  <c r="H4335" i="1"/>
  <c r="E4334" i="1"/>
  <c r="H4336" i="1"/>
  <c r="E4335" i="1"/>
  <c r="H4337" i="1"/>
  <c r="E4336" i="1"/>
  <c r="H4338" i="1"/>
  <c r="E4337" i="1"/>
  <c r="H4339" i="1"/>
  <c r="E4338" i="1"/>
  <c r="H4340" i="1"/>
  <c r="E4339" i="1"/>
  <c r="H4341" i="1"/>
  <c r="E4340" i="1"/>
  <c r="H4342" i="1"/>
  <c r="E4341" i="1"/>
  <c r="H4343" i="1"/>
  <c r="E4342" i="1"/>
  <c r="H4344" i="1"/>
  <c r="E4343" i="1"/>
  <c r="H4345" i="1"/>
  <c r="E4344" i="1"/>
  <c r="H4346" i="1"/>
  <c r="E4345" i="1"/>
  <c r="H4347" i="1"/>
  <c r="E4346" i="1"/>
  <c r="H4348" i="1"/>
  <c r="E4347" i="1"/>
  <c r="H4349" i="1"/>
  <c r="E4348" i="1"/>
  <c r="H4350" i="1"/>
  <c r="E4349" i="1"/>
  <c r="E4350" i="1"/>
  <c r="H4351" i="1"/>
  <c r="H4352" i="1"/>
  <c r="E4351" i="1"/>
  <c r="H4353" i="1"/>
  <c r="E4352" i="1"/>
  <c r="H4354" i="1"/>
  <c r="E4353" i="1"/>
  <c r="H4355" i="1"/>
  <c r="E4354" i="1"/>
  <c r="H4356" i="1"/>
  <c r="E4355" i="1"/>
  <c r="H4357" i="1"/>
  <c r="E4356" i="1"/>
  <c r="H4358" i="1"/>
  <c r="E4357" i="1"/>
  <c r="H4359" i="1"/>
  <c r="E4358" i="1"/>
  <c r="H4360" i="1"/>
  <c r="E4359" i="1"/>
  <c r="H4361" i="1"/>
  <c r="E4360" i="1"/>
  <c r="H4362" i="1"/>
  <c r="E4361" i="1"/>
  <c r="H4363" i="1"/>
  <c r="E4362" i="1"/>
  <c r="H4364" i="1"/>
  <c r="E4363" i="1"/>
  <c r="H4365" i="1"/>
  <c r="E4364" i="1"/>
  <c r="H4366" i="1"/>
  <c r="E4365" i="1"/>
  <c r="H4367" i="1"/>
  <c r="E4366" i="1"/>
  <c r="H4368" i="1"/>
  <c r="E4367" i="1"/>
  <c r="H4369" i="1"/>
  <c r="E4368" i="1"/>
  <c r="H4370" i="1"/>
  <c r="E4369" i="1"/>
  <c r="H4371" i="1"/>
  <c r="E4370" i="1"/>
  <c r="H4372" i="1"/>
  <c r="E4371" i="1"/>
  <c r="H4373" i="1"/>
  <c r="E4372" i="1"/>
  <c r="H4374" i="1"/>
  <c r="E4373" i="1"/>
  <c r="H4375" i="1"/>
  <c r="E4374" i="1"/>
  <c r="H4376" i="1"/>
  <c r="E4375" i="1"/>
  <c r="H4377" i="1"/>
  <c r="E4376" i="1"/>
  <c r="H4378" i="1"/>
  <c r="E4377" i="1"/>
  <c r="H4379" i="1"/>
  <c r="E4378" i="1"/>
  <c r="H4380" i="1"/>
  <c r="E4379" i="1"/>
  <c r="H4381" i="1"/>
  <c r="E4380" i="1"/>
  <c r="H4382" i="1"/>
  <c r="E4381" i="1"/>
  <c r="H4383" i="1"/>
  <c r="E4382" i="1"/>
  <c r="H4384" i="1"/>
  <c r="E4383" i="1"/>
  <c r="H4385" i="1"/>
  <c r="E4384" i="1"/>
  <c r="H4386" i="1"/>
  <c r="E4385" i="1"/>
  <c r="H4387" i="1"/>
  <c r="E4386" i="1"/>
  <c r="H4388" i="1"/>
  <c r="E4387" i="1"/>
  <c r="H4389" i="1"/>
  <c r="E4388" i="1"/>
  <c r="H4390" i="1"/>
  <c r="E4389" i="1"/>
  <c r="H4391" i="1"/>
  <c r="E4390" i="1"/>
  <c r="H4392" i="1"/>
  <c r="E4391" i="1"/>
  <c r="H4393" i="1"/>
  <c r="E4392" i="1"/>
  <c r="H4394" i="1"/>
  <c r="E4393" i="1"/>
  <c r="H4395" i="1"/>
  <c r="E4394" i="1"/>
  <c r="H4396" i="1"/>
  <c r="E4395" i="1"/>
  <c r="H4397" i="1"/>
  <c r="E4396" i="1"/>
  <c r="H4398" i="1"/>
  <c r="E4397" i="1"/>
  <c r="H4399" i="1"/>
  <c r="E4398" i="1"/>
  <c r="H4400" i="1"/>
  <c r="E4399" i="1"/>
  <c r="H4401" i="1"/>
  <c r="E4400" i="1"/>
  <c r="H4402" i="1"/>
  <c r="E4401" i="1"/>
  <c r="H4403" i="1"/>
  <c r="E4402" i="1"/>
  <c r="H4404" i="1"/>
  <c r="E4403" i="1"/>
  <c r="H4405" i="1"/>
  <c r="E4404" i="1"/>
  <c r="H4406" i="1"/>
  <c r="E4405" i="1"/>
  <c r="H4407" i="1"/>
  <c r="E4406" i="1"/>
  <c r="H4408" i="1"/>
  <c r="E4407" i="1"/>
  <c r="H4409" i="1"/>
  <c r="E4408" i="1"/>
  <c r="H4410" i="1"/>
  <c r="E4409" i="1"/>
  <c r="H4411" i="1"/>
  <c r="E4410" i="1"/>
  <c r="H4412" i="1"/>
  <c r="E4411" i="1"/>
  <c r="H4413" i="1"/>
  <c r="E4412" i="1"/>
  <c r="H4414" i="1"/>
  <c r="E4413" i="1"/>
  <c r="H4415" i="1"/>
  <c r="E4414" i="1"/>
  <c r="H4416" i="1"/>
  <c r="E4415" i="1"/>
  <c r="H4417" i="1"/>
  <c r="E4416" i="1"/>
  <c r="H4418" i="1"/>
  <c r="E4417" i="1"/>
  <c r="H4419" i="1"/>
  <c r="E4418" i="1"/>
  <c r="H4420" i="1"/>
  <c r="E4419" i="1"/>
  <c r="H4421" i="1"/>
  <c r="E4420" i="1"/>
  <c r="H4422" i="1"/>
  <c r="E4421" i="1"/>
  <c r="H4423" i="1"/>
  <c r="E4422" i="1"/>
  <c r="H4424" i="1"/>
  <c r="E4423" i="1"/>
  <c r="H4425" i="1"/>
  <c r="E4424" i="1"/>
  <c r="E4425" i="1"/>
  <c r="H4426" i="1"/>
  <c r="H4427" i="1"/>
  <c r="E4426" i="1"/>
  <c r="H4428" i="1"/>
  <c r="E4427" i="1"/>
  <c r="H4429" i="1"/>
  <c r="E4428" i="1"/>
  <c r="H4430" i="1"/>
  <c r="E4429" i="1"/>
  <c r="H4431" i="1"/>
  <c r="E4430" i="1"/>
  <c r="H4432" i="1"/>
  <c r="E4431" i="1"/>
  <c r="H4433" i="1"/>
  <c r="E4432" i="1"/>
  <c r="H4434" i="1"/>
  <c r="E4433" i="1"/>
  <c r="H4435" i="1"/>
  <c r="E4434" i="1"/>
  <c r="H4436" i="1"/>
  <c r="E4435" i="1"/>
  <c r="H4437" i="1"/>
  <c r="E4436" i="1"/>
  <c r="H4438" i="1"/>
  <c r="E4437" i="1"/>
  <c r="H4439" i="1"/>
  <c r="E4438" i="1"/>
  <c r="H4440" i="1"/>
  <c r="E4439" i="1"/>
  <c r="H4441" i="1"/>
  <c r="E4440" i="1"/>
  <c r="H4442" i="1"/>
  <c r="E4441" i="1"/>
  <c r="H4443" i="1"/>
  <c r="E4442" i="1"/>
  <c r="H4444" i="1"/>
  <c r="E4443" i="1"/>
  <c r="H4445" i="1"/>
  <c r="E4444" i="1"/>
  <c r="H4446" i="1"/>
  <c r="E4445" i="1"/>
  <c r="H4447" i="1"/>
  <c r="E4446" i="1"/>
  <c r="H4448" i="1"/>
  <c r="E4447" i="1"/>
  <c r="H4449" i="1"/>
  <c r="E4448" i="1"/>
  <c r="H4450" i="1"/>
  <c r="E4449" i="1"/>
  <c r="H4451" i="1"/>
  <c r="E4450" i="1"/>
  <c r="H4452" i="1"/>
  <c r="E4451" i="1"/>
  <c r="H4453" i="1"/>
  <c r="E4452" i="1"/>
  <c r="H4454" i="1"/>
  <c r="E4453" i="1"/>
  <c r="H4455" i="1"/>
  <c r="E4454" i="1"/>
  <c r="H4456" i="1"/>
  <c r="E4455" i="1"/>
  <c r="H4457" i="1"/>
  <c r="E4456" i="1"/>
  <c r="H4458" i="1"/>
  <c r="E4457" i="1"/>
  <c r="H4459" i="1"/>
  <c r="E4458" i="1"/>
  <c r="H4460" i="1"/>
  <c r="E4459" i="1"/>
  <c r="H4461" i="1"/>
  <c r="E4460" i="1"/>
  <c r="H4462" i="1"/>
  <c r="E4461" i="1"/>
  <c r="H4463" i="1"/>
  <c r="E4462" i="1"/>
  <c r="H4464" i="1"/>
  <c r="E4463" i="1"/>
  <c r="H4465" i="1"/>
  <c r="E4464" i="1"/>
  <c r="H4466" i="1"/>
  <c r="E4465" i="1"/>
  <c r="H4467" i="1"/>
  <c r="E4466" i="1"/>
  <c r="H4468" i="1"/>
  <c r="E4467" i="1"/>
  <c r="H4469" i="1"/>
  <c r="E4468" i="1"/>
  <c r="H4470" i="1"/>
  <c r="E4469" i="1"/>
  <c r="H4471" i="1"/>
  <c r="E4470" i="1"/>
  <c r="H4472" i="1"/>
  <c r="E4471" i="1"/>
  <c r="H4473" i="1"/>
  <c r="E4472" i="1"/>
  <c r="H4474" i="1"/>
  <c r="E4473" i="1"/>
  <c r="H4475" i="1"/>
  <c r="E4474" i="1"/>
  <c r="H4476" i="1"/>
  <c r="E4475" i="1"/>
  <c r="H4477" i="1"/>
  <c r="E4476" i="1"/>
  <c r="H4478" i="1"/>
  <c r="E4477" i="1"/>
  <c r="H4479" i="1"/>
  <c r="E4478" i="1"/>
  <c r="H4480" i="1"/>
  <c r="E4479" i="1"/>
  <c r="H4481" i="1"/>
  <c r="E4480" i="1"/>
  <c r="H4482" i="1"/>
  <c r="E4481" i="1"/>
  <c r="H4483" i="1"/>
  <c r="E4482" i="1"/>
  <c r="H4484" i="1"/>
  <c r="E4483" i="1"/>
  <c r="H4485" i="1"/>
  <c r="E4484" i="1"/>
  <c r="H4486" i="1"/>
  <c r="E4485" i="1"/>
  <c r="H4487" i="1"/>
  <c r="E4486" i="1"/>
  <c r="H4488" i="1"/>
  <c r="E4487" i="1"/>
  <c r="H4489" i="1"/>
  <c r="E4488" i="1"/>
  <c r="H4490" i="1"/>
  <c r="E4489" i="1"/>
  <c r="H4491" i="1"/>
  <c r="E4490" i="1"/>
  <c r="H4492" i="1"/>
  <c r="E4491" i="1"/>
  <c r="H4493" i="1"/>
  <c r="E4492" i="1"/>
  <c r="H4494" i="1"/>
  <c r="E4493" i="1"/>
  <c r="H4495" i="1"/>
  <c r="E4494" i="1"/>
  <c r="H4496" i="1"/>
  <c r="E4495" i="1"/>
  <c r="H4497" i="1"/>
  <c r="E4496" i="1"/>
  <c r="H4498" i="1"/>
  <c r="E4497" i="1"/>
  <c r="H4499" i="1"/>
  <c r="E4498" i="1"/>
  <c r="H4500" i="1"/>
  <c r="E4499" i="1"/>
  <c r="E4500" i="1"/>
  <c r="H4501" i="1"/>
  <c r="H4502" i="1"/>
  <c r="E4501" i="1"/>
  <c r="H4503" i="1"/>
  <c r="E4502" i="1"/>
  <c r="H4504" i="1"/>
  <c r="E4503" i="1"/>
  <c r="H4505" i="1"/>
  <c r="E4504" i="1"/>
  <c r="H4506" i="1"/>
  <c r="E4505" i="1"/>
  <c r="H4507" i="1"/>
  <c r="E4506" i="1"/>
  <c r="H4508" i="1"/>
  <c r="E4507" i="1"/>
  <c r="H4509" i="1"/>
  <c r="E4508" i="1"/>
  <c r="H4510" i="1"/>
  <c r="E4509" i="1"/>
  <c r="H4511" i="1"/>
  <c r="E4510" i="1"/>
  <c r="H4512" i="1"/>
  <c r="E4511" i="1"/>
  <c r="H4513" i="1"/>
  <c r="E4512" i="1"/>
  <c r="H4514" i="1"/>
  <c r="E4513" i="1"/>
  <c r="H4515" i="1"/>
  <c r="E4514" i="1"/>
  <c r="H4516" i="1"/>
  <c r="E4515" i="1"/>
  <c r="H4517" i="1"/>
  <c r="E4516" i="1"/>
  <c r="H4518" i="1"/>
  <c r="E4517" i="1"/>
  <c r="H4519" i="1"/>
  <c r="E4518" i="1"/>
  <c r="H4520" i="1"/>
  <c r="E4519" i="1"/>
  <c r="H4521" i="1"/>
  <c r="E4520" i="1"/>
  <c r="H4522" i="1"/>
  <c r="E4521" i="1"/>
  <c r="H4523" i="1"/>
  <c r="E4522" i="1"/>
  <c r="H4524" i="1"/>
  <c r="E4523" i="1"/>
  <c r="H4525" i="1"/>
  <c r="E4524" i="1"/>
  <c r="H4526" i="1"/>
  <c r="E4525" i="1"/>
  <c r="H4527" i="1"/>
  <c r="E4526" i="1"/>
  <c r="H4528" i="1"/>
  <c r="E4527" i="1"/>
  <c r="H4529" i="1"/>
  <c r="E4528" i="1"/>
  <c r="H4530" i="1"/>
  <c r="E4529" i="1"/>
  <c r="H4531" i="1"/>
  <c r="E4530" i="1"/>
  <c r="H4532" i="1"/>
  <c r="E4531" i="1"/>
  <c r="H4533" i="1"/>
  <c r="E4532" i="1"/>
  <c r="H4534" i="1"/>
  <c r="E4533" i="1"/>
  <c r="H4535" i="1"/>
  <c r="E4534" i="1"/>
  <c r="H4536" i="1"/>
  <c r="E4535" i="1"/>
  <c r="H4537" i="1"/>
  <c r="E4536" i="1"/>
  <c r="H4538" i="1"/>
  <c r="E4537" i="1"/>
  <c r="H4539" i="1"/>
  <c r="E4538" i="1"/>
  <c r="H4540" i="1"/>
  <c r="E4539" i="1"/>
  <c r="H4541" i="1"/>
  <c r="E4540" i="1"/>
  <c r="H4542" i="1"/>
  <c r="E4541" i="1"/>
  <c r="H4543" i="1"/>
  <c r="E4542" i="1"/>
  <c r="H4544" i="1"/>
  <c r="E4543" i="1"/>
  <c r="H4545" i="1"/>
  <c r="E4544" i="1"/>
  <c r="H4546" i="1"/>
  <c r="E4545" i="1"/>
  <c r="H4547" i="1"/>
  <c r="E4546" i="1"/>
  <c r="H4548" i="1"/>
  <c r="E4547" i="1"/>
  <c r="H4549" i="1"/>
  <c r="E4548" i="1"/>
  <c r="H4550" i="1"/>
  <c r="E4549" i="1"/>
  <c r="H4551" i="1"/>
  <c r="E4550" i="1"/>
  <c r="H4552" i="1"/>
  <c r="E4551" i="1"/>
  <c r="H4553" i="1"/>
  <c r="E4552" i="1"/>
  <c r="H4554" i="1"/>
  <c r="E4553" i="1"/>
  <c r="H4555" i="1"/>
  <c r="E4554" i="1"/>
  <c r="H4556" i="1"/>
  <c r="E4555" i="1"/>
  <c r="H4557" i="1"/>
  <c r="E4556" i="1"/>
  <c r="H4558" i="1"/>
  <c r="E4557" i="1"/>
  <c r="H4559" i="1"/>
  <c r="E4558" i="1"/>
  <c r="H4560" i="1"/>
  <c r="E4559" i="1"/>
  <c r="H4561" i="1"/>
  <c r="E4560" i="1"/>
  <c r="H4562" i="1"/>
  <c r="E4561" i="1"/>
  <c r="H4563" i="1"/>
  <c r="E4562" i="1"/>
  <c r="H4564" i="1"/>
  <c r="E4563" i="1"/>
  <c r="H4565" i="1"/>
  <c r="E4564" i="1"/>
  <c r="H4566" i="1"/>
  <c r="E4565" i="1"/>
  <c r="H4567" i="1"/>
  <c r="E4566" i="1"/>
  <c r="H4568" i="1"/>
  <c r="E4567" i="1"/>
  <c r="H4569" i="1"/>
  <c r="E4568" i="1"/>
  <c r="H4570" i="1"/>
  <c r="E4569" i="1"/>
  <c r="H4571" i="1"/>
  <c r="E4570" i="1"/>
  <c r="H4572" i="1"/>
  <c r="E4571" i="1"/>
  <c r="H4573" i="1"/>
  <c r="E4572" i="1"/>
  <c r="H4574" i="1"/>
  <c r="E4573" i="1"/>
  <c r="H4575" i="1"/>
  <c r="E4574" i="1"/>
  <c r="E4575" i="1"/>
  <c r="H4576" i="1"/>
  <c r="H4577" i="1"/>
  <c r="E4576" i="1"/>
  <c r="H4578" i="1"/>
  <c r="E4577" i="1"/>
  <c r="H4579" i="1"/>
  <c r="E4578" i="1"/>
  <c r="H4580" i="1"/>
  <c r="E4579" i="1"/>
  <c r="H4581" i="1"/>
  <c r="E4580" i="1"/>
  <c r="H4582" i="1"/>
  <c r="E4581" i="1"/>
  <c r="H4583" i="1"/>
  <c r="E4582" i="1"/>
  <c r="H4584" i="1"/>
  <c r="E4583" i="1"/>
  <c r="H4585" i="1"/>
  <c r="E4584" i="1"/>
  <c r="H4586" i="1"/>
  <c r="E4585" i="1"/>
  <c r="H4587" i="1"/>
  <c r="E4586" i="1"/>
  <c r="H4588" i="1"/>
  <c r="E4587" i="1"/>
  <c r="H4589" i="1"/>
  <c r="E4588" i="1"/>
  <c r="H4590" i="1"/>
  <c r="E4589" i="1"/>
  <c r="H4591" i="1"/>
  <c r="E4590" i="1"/>
  <c r="H4592" i="1"/>
  <c r="E4591" i="1"/>
  <c r="H4593" i="1"/>
  <c r="E4592" i="1"/>
  <c r="H4594" i="1"/>
  <c r="E4593" i="1"/>
  <c r="H4595" i="1"/>
  <c r="E4594" i="1"/>
  <c r="H4596" i="1"/>
  <c r="E4595" i="1"/>
  <c r="H4597" i="1"/>
  <c r="E4596" i="1"/>
  <c r="H4598" i="1"/>
  <c r="E4597" i="1"/>
  <c r="H4599" i="1"/>
  <c r="E4598" i="1"/>
  <c r="H4600" i="1"/>
  <c r="E4599" i="1"/>
  <c r="H4601" i="1"/>
  <c r="E4600" i="1"/>
  <c r="H4602" i="1"/>
  <c r="E4601" i="1"/>
  <c r="H4603" i="1"/>
  <c r="E4602" i="1"/>
  <c r="H4604" i="1"/>
  <c r="E4603" i="1"/>
  <c r="H4605" i="1"/>
  <c r="E4604" i="1"/>
  <c r="H4606" i="1"/>
  <c r="E4605" i="1"/>
  <c r="H4607" i="1"/>
  <c r="E4606" i="1"/>
  <c r="H4608" i="1"/>
  <c r="E4607" i="1"/>
  <c r="H4609" i="1"/>
  <c r="E4608" i="1"/>
  <c r="H4610" i="1"/>
  <c r="E4609" i="1"/>
  <c r="H4611" i="1"/>
  <c r="E4610" i="1"/>
  <c r="H4612" i="1"/>
  <c r="E4611" i="1"/>
  <c r="H4613" i="1"/>
  <c r="E4612" i="1"/>
  <c r="H4614" i="1"/>
  <c r="E4613" i="1"/>
  <c r="H4615" i="1"/>
  <c r="E4614" i="1"/>
  <c r="H4616" i="1"/>
  <c r="E4615" i="1"/>
  <c r="H4617" i="1"/>
  <c r="E4616" i="1"/>
  <c r="H4618" i="1"/>
  <c r="E4617" i="1"/>
  <c r="H4619" i="1"/>
  <c r="E4618" i="1"/>
  <c r="H4620" i="1"/>
  <c r="E4619" i="1"/>
  <c r="H4621" i="1"/>
  <c r="E4620" i="1"/>
  <c r="H4622" i="1"/>
  <c r="E4621" i="1"/>
  <c r="H4623" i="1"/>
  <c r="E4622" i="1"/>
  <c r="H4624" i="1"/>
  <c r="E4623" i="1"/>
  <c r="H4625" i="1"/>
  <c r="E4624" i="1"/>
  <c r="H4626" i="1"/>
  <c r="E4625" i="1"/>
  <c r="H4627" i="1"/>
  <c r="E4626" i="1"/>
  <c r="H4628" i="1"/>
  <c r="E4627" i="1"/>
  <c r="H4629" i="1"/>
  <c r="E4628" i="1"/>
  <c r="H4630" i="1"/>
  <c r="E4629" i="1"/>
  <c r="H4631" i="1"/>
  <c r="E4630" i="1"/>
  <c r="H4632" i="1"/>
  <c r="E4631" i="1"/>
  <c r="H4633" i="1"/>
  <c r="E4632" i="1"/>
  <c r="H4634" i="1"/>
  <c r="E4633" i="1"/>
  <c r="H4635" i="1"/>
  <c r="E4634" i="1"/>
  <c r="H4636" i="1"/>
  <c r="E4635" i="1"/>
  <c r="H4637" i="1"/>
  <c r="E4636" i="1"/>
  <c r="H4638" i="1"/>
  <c r="E4637" i="1"/>
  <c r="H4639" i="1"/>
  <c r="E4638" i="1"/>
  <c r="H4640" i="1"/>
  <c r="E4639" i="1"/>
  <c r="H4641" i="1"/>
  <c r="E4640" i="1"/>
  <c r="H4642" i="1"/>
  <c r="E4641" i="1"/>
  <c r="H4643" i="1"/>
  <c r="E4642" i="1"/>
  <c r="H4644" i="1"/>
  <c r="E4643" i="1"/>
  <c r="H4645" i="1"/>
  <c r="E4644" i="1"/>
  <c r="H4646" i="1"/>
  <c r="E4645" i="1"/>
  <c r="H4647" i="1"/>
  <c r="E4646" i="1"/>
  <c r="H4648" i="1"/>
  <c r="E4647" i="1"/>
  <c r="H4649" i="1"/>
  <c r="E4648" i="1"/>
  <c r="H4650" i="1"/>
  <c r="E4649" i="1"/>
  <c r="E4650" i="1"/>
  <c r="H4651" i="1"/>
  <c r="H4652" i="1"/>
  <c r="E4651" i="1"/>
  <c r="H4653" i="1"/>
  <c r="E4652" i="1"/>
  <c r="H4654" i="1"/>
  <c r="E4653" i="1"/>
  <c r="H4655" i="1"/>
  <c r="E4654" i="1"/>
  <c r="H4656" i="1"/>
  <c r="E4655" i="1"/>
  <c r="H4657" i="1"/>
  <c r="E4656" i="1"/>
  <c r="H4658" i="1"/>
  <c r="E4657" i="1"/>
  <c r="H4659" i="1"/>
  <c r="E4658" i="1"/>
  <c r="H4660" i="1"/>
  <c r="E4659" i="1"/>
  <c r="H4661" i="1"/>
  <c r="E4660" i="1"/>
  <c r="H4662" i="1"/>
  <c r="E4661" i="1"/>
  <c r="H4663" i="1"/>
  <c r="E4662" i="1"/>
  <c r="H4664" i="1"/>
  <c r="E4663" i="1"/>
  <c r="H4665" i="1"/>
  <c r="E4664" i="1"/>
  <c r="H4666" i="1"/>
  <c r="E4665" i="1"/>
  <c r="H4667" i="1"/>
  <c r="E4666" i="1"/>
  <c r="H4668" i="1"/>
  <c r="E4667" i="1"/>
  <c r="H4669" i="1"/>
  <c r="E4668" i="1"/>
  <c r="H4670" i="1"/>
  <c r="E4669" i="1"/>
  <c r="H4671" i="1"/>
  <c r="E4670" i="1"/>
  <c r="H4672" i="1"/>
  <c r="E4671" i="1"/>
  <c r="H4673" i="1"/>
  <c r="E4672" i="1"/>
  <c r="H4674" i="1"/>
  <c r="E4673" i="1"/>
  <c r="H4675" i="1"/>
  <c r="E4674" i="1"/>
  <c r="H4676" i="1"/>
  <c r="E4675" i="1"/>
  <c r="H4677" i="1"/>
  <c r="E4676" i="1"/>
  <c r="H4678" i="1"/>
  <c r="E4677" i="1"/>
  <c r="H4679" i="1"/>
  <c r="E4678" i="1"/>
  <c r="H4680" i="1"/>
  <c r="E4679" i="1"/>
  <c r="H4681" i="1"/>
  <c r="E4680" i="1"/>
  <c r="H4682" i="1"/>
  <c r="E4681" i="1"/>
  <c r="H4683" i="1"/>
  <c r="E4682" i="1"/>
  <c r="H4684" i="1"/>
  <c r="E4683" i="1"/>
  <c r="H4685" i="1"/>
  <c r="E4684" i="1"/>
  <c r="H4686" i="1"/>
  <c r="E4685" i="1"/>
  <c r="H4687" i="1"/>
  <c r="E4686" i="1"/>
  <c r="H4688" i="1"/>
  <c r="E4687" i="1"/>
  <c r="H4689" i="1"/>
  <c r="E4688" i="1"/>
  <c r="H4690" i="1"/>
  <c r="E4689" i="1"/>
  <c r="H4691" i="1"/>
  <c r="E4690" i="1"/>
  <c r="H4692" i="1"/>
  <c r="E4691" i="1"/>
  <c r="H4693" i="1"/>
  <c r="E4692" i="1"/>
  <c r="H4694" i="1"/>
  <c r="E4693" i="1"/>
  <c r="H4695" i="1"/>
  <c r="E4694" i="1"/>
  <c r="H4696" i="1"/>
  <c r="E4695" i="1"/>
  <c r="H4697" i="1"/>
  <c r="E4696" i="1"/>
  <c r="H4698" i="1"/>
  <c r="E4697" i="1"/>
  <c r="H4699" i="1"/>
  <c r="E4698" i="1"/>
  <c r="H4700" i="1"/>
  <c r="E4699" i="1"/>
  <c r="H4701" i="1"/>
  <c r="E4700" i="1"/>
  <c r="H4702" i="1"/>
  <c r="E4701" i="1"/>
  <c r="H4703" i="1"/>
  <c r="E4702" i="1"/>
  <c r="H4704" i="1"/>
  <c r="E4703" i="1"/>
  <c r="H4705" i="1"/>
  <c r="E4704" i="1"/>
  <c r="H4706" i="1"/>
  <c r="E4705" i="1"/>
  <c r="H4707" i="1"/>
  <c r="E4706" i="1"/>
  <c r="H4708" i="1"/>
  <c r="E4707" i="1"/>
  <c r="H4709" i="1"/>
  <c r="E4708" i="1"/>
  <c r="H4710" i="1"/>
  <c r="E4709" i="1"/>
  <c r="H4711" i="1"/>
  <c r="E4710" i="1"/>
  <c r="H4712" i="1"/>
  <c r="E4711" i="1"/>
  <c r="H4713" i="1"/>
  <c r="E4712" i="1"/>
  <c r="H4714" i="1"/>
  <c r="E4713" i="1"/>
  <c r="H4715" i="1"/>
  <c r="E4714" i="1"/>
  <c r="H4716" i="1"/>
  <c r="E4715" i="1"/>
  <c r="H4717" i="1"/>
  <c r="E4716" i="1"/>
  <c r="H4718" i="1"/>
  <c r="E4717" i="1"/>
  <c r="H4719" i="1"/>
  <c r="E4718" i="1"/>
  <c r="H4720" i="1"/>
  <c r="E4719" i="1"/>
  <c r="H4721" i="1"/>
  <c r="E4720" i="1"/>
  <c r="H4722" i="1"/>
  <c r="E4721" i="1"/>
  <c r="H4723" i="1"/>
  <c r="E4722" i="1"/>
  <c r="H4724" i="1"/>
  <c r="E4723" i="1"/>
  <c r="H4725" i="1"/>
  <c r="E4724" i="1"/>
  <c r="E4725" i="1"/>
  <c r="H4726" i="1"/>
  <c r="H4727" i="1"/>
  <c r="E4726" i="1"/>
  <c r="H4728" i="1"/>
  <c r="E4727" i="1"/>
  <c r="H4729" i="1"/>
  <c r="E4728" i="1"/>
  <c r="H4730" i="1"/>
  <c r="E4729" i="1"/>
  <c r="H4731" i="1"/>
  <c r="E4730" i="1"/>
  <c r="H4732" i="1"/>
  <c r="E4731" i="1"/>
  <c r="H4733" i="1"/>
  <c r="E4732" i="1"/>
  <c r="H4734" i="1"/>
  <c r="E4733" i="1"/>
  <c r="H4735" i="1"/>
  <c r="E4734" i="1"/>
  <c r="H4736" i="1"/>
  <c r="E4735" i="1"/>
  <c r="H4737" i="1"/>
  <c r="E4736" i="1"/>
  <c r="H4738" i="1"/>
  <c r="E4737" i="1"/>
  <c r="H4739" i="1"/>
  <c r="E4738" i="1"/>
  <c r="H4740" i="1"/>
  <c r="E4739" i="1"/>
  <c r="H4741" i="1"/>
  <c r="E4740" i="1"/>
  <c r="H4742" i="1"/>
  <c r="E4741" i="1"/>
  <c r="H4743" i="1"/>
  <c r="E4742" i="1"/>
  <c r="H4744" i="1"/>
  <c r="E4743" i="1"/>
  <c r="H4745" i="1"/>
  <c r="E4744" i="1"/>
  <c r="H4746" i="1"/>
  <c r="E4745" i="1"/>
  <c r="H4747" i="1"/>
  <c r="E4746" i="1"/>
  <c r="H4748" i="1"/>
  <c r="E4747" i="1"/>
  <c r="H4749" i="1"/>
  <c r="E4748" i="1"/>
  <c r="H4750" i="1"/>
  <c r="E4749" i="1"/>
  <c r="H4751" i="1"/>
  <c r="E4750" i="1"/>
  <c r="H4752" i="1"/>
  <c r="E4751" i="1"/>
  <c r="H4753" i="1"/>
  <c r="E4752" i="1"/>
  <c r="H4754" i="1"/>
  <c r="E4753" i="1"/>
  <c r="H4755" i="1"/>
  <c r="E4754" i="1"/>
  <c r="H4756" i="1"/>
  <c r="E4755" i="1"/>
  <c r="H4757" i="1"/>
  <c r="E4756" i="1"/>
  <c r="H4758" i="1"/>
  <c r="E4757" i="1"/>
  <c r="H4759" i="1"/>
  <c r="E4758" i="1"/>
  <c r="H4760" i="1"/>
  <c r="E4759" i="1"/>
  <c r="H4761" i="1"/>
  <c r="E4760" i="1"/>
  <c r="H4762" i="1"/>
  <c r="E4761" i="1"/>
  <c r="H4763" i="1"/>
  <c r="E4762" i="1"/>
  <c r="H4764" i="1"/>
  <c r="E4763" i="1"/>
  <c r="H4765" i="1"/>
  <c r="E4764" i="1"/>
  <c r="H4766" i="1"/>
  <c r="E4765" i="1"/>
  <c r="H4767" i="1"/>
  <c r="E4766" i="1"/>
  <c r="H4768" i="1"/>
  <c r="E4767" i="1"/>
  <c r="H4769" i="1"/>
  <c r="E4768" i="1"/>
  <c r="H4770" i="1"/>
  <c r="E4769" i="1"/>
  <c r="H4771" i="1"/>
  <c r="E4770" i="1"/>
  <c r="H4772" i="1"/>
  <c r="E4771" i="1"/>
  <c r="H4773" i="1"/>
  <c r="E4772" i="1"/>
  <c r="H4774" i="1"/>
  <c r="E4773" i="1"/>
  <c r="H4775" i="1"/>
  <c r="E4774" i="1"/>
  <c r="H4776" i="1"/>
  <c r="E4775" i="1"/>
  <c r="H4777" i="1"/>
  <c r="E4776" i="1"/>
  <c r="H4778" i="1"/>
  <c r="E4777" i="1"/>
  <c r="H4779" i="1"/>
  <c r="E4778" i="1"/>
  <c r="H4780" i="1"/>
  <c r="E4779" i="1"/>
  <c r="H4781" i="1"/>
  <c r="E4780" i="1"/>
  <c r="H4782" i="1"/>
  <c r="E4781" i="1"/>
  <c r="H4783" i="1"/>
  <c r="E4782" i="1"/>
  <c r="H4784" i="1"/>
  <c r="E4783" i="1"/>
  <c r="H4785" i="1"/>
  <c r="E4784" i="1"/>
  <c r="H4786" i="1"/>
  <c r="E4785" i="1"/>
  <c r="H4787" i="1"/>
  <c r="E4786" i="1"/>
  <c r="H4788" i="1"/>
  <c r="E4787" i="1"/>
  <c r="H4789" i="1"/>
  <c r="E4788" i="1"/>
  <c r="H4790" i="1"/>
  <c r="E4789" i="1"/>
  <c r="H4791" i="1"/>
  <c r="E4790" i="1"/>
  <c r="H4792" i="1"/>
  <c r="E4791" i="1"/>
  <c r="H4793" i="1"/>
  <c r="E4792" i="1"/>
  <c r="H4794" i="1"/>
  <c r="E4793" i="1"/>
  <c r="H4795" i="1"/>
  <c r="E4794" i="1"/>
  <c r="H4796" i="1"/>
  <c r="E4795" i="1"/>
  <c r="H4797" i="1"/>
  <c r="E4796" i="1"/>
  <c r="H4798" i="1"/>
  <c r="E4797" i="1"/>
  <c r="H4799" i="1"/>
  <c r="E4798" i="1"/>
  <c r="H4800" i="1"/>
  <c r="E4799" i="1"/>
  <c r="E4800" i="1"/>
  <c r="H4801" i="1"/>
  <c r="H4802" i="1"/>
  <c r="E4801" i="1"/>
  <c r="H4803" i="1"/>
  <c r="E4802" i="1"/>
  <c r="H4804" i="1"/>
  <c r="E4803" i="1"/>
  <c r="H4805" i="1"/>
  <c r="E4804" i="1"/>
  <c r="H4806" i="1"/>
  <c r="E4805" i="1"/>
  <c r="H4807" i="1"/>
  <c r="E4806" i="1"/>
  <c r="H4808" i="1"/>
  <c r="E4807" i="1"/>
  <c r="H4809" i="1"/>
  <c r="E4808" i="1"/>
  <c r="H4810" i="1"/>
  <c r="E4809" i="1"/>
  <c r="H4811" i="1"/>
  <c r="E4810" i="1"/>
  <c r="H4812" i="1"/>
  <c r="E4811" i="1"/>
  <c r="H4813" i="1"/>
  <c r="E4812" i="1"/>
  <c r="H4814" i="1"/>
  <c r="E4813" i="1"/>
  <c r="H4815" i="1"/>
  <c r="E4814" i="1"/>
  <c r="H4816" i="1"/>
  <c r="E4815" i="1"/>
  <c r="H4817" i="1"/>
  <c r="E4816" i="1"/>
  <c r="H4818" i="1"/>
  <c r="E4817" i="1"/>
  <c r="H4819" i="1"/>
  <c r="E4818" i="1"/>
  <c r="H4820" i="1"/>
  <c r="E4819" i="1"/>
  <c r="H4821" i="1"/>
  <c r="E4820" i="1"/>
  <c r="H4822" i="1"/>
  <c r="E4821" i="1"/>
  <c r="H4823" i="1"/>
  <c r="E4822" i="1"/>
  <c r="H4824" i="1"/>
  <c r="E4823" i="1"/>
  <c r="H4825" i="1"/>
  <c r="E4824" i="1"/>
  <c r="H4826" i="1"/>
  <c r="E4825" i="1"/>
  <c r="H4827" i="1"/>
  <c r="E4826" i="1"/>
  <c r="H4828" i="1"/>
  <c r="E4827" i="1"/>
  <c r="H4829" i="1"/>
  <c r="E4828" i="1"/>
  <c r="H4830" i="1"/>
  <c r="E4829" i="1"/>
  <c r="H4831" i="1"/>
  <c r="E4830" i="1"/>
  <c r="H4832" i="1"/>
  <c r="E4831" i="1"/>
  <c r="H4833" i="1"/>
  <c r="E4832" i="1"/>
  <c r="H4834" i="1"/>
  <c r="E4833" i="1"/>
  <c r="H4835" i="1"/>
  <c r="E4834" i="1"/>
  <c r="H4836" i="1"/>
  <c r="E4835" i="1"/>
  <c r="H4837" i="1"/>
  <c r="E4836" i="1"/>
  <c r="H4838" i="1"/>
  <c r="E4837" i="1"/>
  <c r="H4839" i="1"/>
  <c r="E4838" i="1"/>
  <c r="H4840" i="1"/>
  <c r="E4839" i="1"/>
  <c r="H4841" i="1"/>
  <c r="E4840" i="1"/>
  <c r="H4842" i="1"/>
  <c r="E4841" i="1"/>
  <c r="H4843" i="1"/>
  <c r="E4842" i="1"/>
  <c r="H4844" i="1"/>
  <c r="E4843" i="1"/>
  <c r="H4845" i="1"/>
  <c r="E4844" i="1"/>
  <c r="H4846" i="1"/>
  <c r="E4845" i="1"/>
  <c r="H4847" i="1"/>
  <c r="E4846" i="1"/>
  <c r="H4848" i="1"/>
  <c r="E4847" i="1"/>
  <c r="H4849" i="1"/>
  <c r="E4848" i="1"/>
  <c r="H4850" i="1"/>
  <c r="E4849" i="1"/>
  <c r="H4851" i="1"/>
  <c r="E4850" i="1"/>
  <c r="H4852" i="1"/>
  <c r="E4851" i="1"/>
  <c r="H4853" i="1"/>
  <c r="E4852" i="1"/>
  <c r="H4854" i="1"/>
  <c r="E4853" i="1"/>
  <c r="H4855" i="1"/>
  <c r="E4854" i="1"/>
  <c r="H4856" i="1"/>
  <c r="E4855" i="1"/>
  <c r="H4857" i="1"/>
  <c r="E4856" i="1"/>
  <c r="H4858" i="1"/>
  <c r="E4857" i="1"/>
  <c r="H4859" i="1"/>
  <c r="E4858" i="1"/>
  <c r="H4860" i="1"/>
  <c r="E4859" i="1"/>
  <c r="H4861" i="1"/>
  <c r="E4860" i="1"/>
  <c r="H4862" i="1"/>
  <c r="E4861" i="1"/>
  <c r="H4863" i="1"/>
  <c r="E4862" i="1"/>
  <c r="H4864" i="1"/>
  <c r="E4863" i="1"/>
  <c r="H4865" i="1"/>
  <c r="E4864" i="1"/>
  <c r="H4866" i="1"/>
  <c r="E4865" i="1"/>
  <c r="H4867" i="1"/>
  <c r="E4866" i="1"/>
  <c r="H4868" i="1"/>
  <c r="E4867" i="1"/>
  <c r="H4869" i="1"/>
  <c r="E4868" i="1"/>
  <c r="H4870" i="1"/>
  <c r="E4869" i="1"/>
  <c r="H4871" i="1"/>
  <c r="E4870" i="1"/>
  <c r="H4872" i="1"/>
  <c r="E4871" i="1"/>
  <c r="H4873" i="1"/>
  <c r="E4872" i="1"/>
  <c r="H4874" i="1"/>
  <c r="E4873" i="1"/>
  <c r="H4875" i="1"/>
  <c r="E4874" i="1"/>
  <c r="E4875" i="1"/>
  <c r="H4876" i="1"/>
  <c r="H4877" i="1"/>
  <c r="E4876" i="1"/>
  <c r="H4878" i="1"/>
  <c r="E4877" i="1"/>
  <c r="H4879" i="1"/>
  <c r="E4878" i="1"/>
  <c r="H4880" i="1"/>
  <c r="E4879" i="1"/>
  <c r="H4881" i="1"/>
  <c r="E4880" i="1"/>
  <c r="H4882" i="1"/>
  <c r="E4881" i="1"/>
  <c r="H4883" i="1"/>
  <c r="E4882" i="1"/>
  <c r="H4884" i="1"/>
  <c r="E4883" i="1"/>
  <c r="H4885" i="1"/>
  <c r="E4884" i="1"/>
  <c r="H4886" i="1"/>
  <c r="E4885" i="1"/>
  <c r="H4887" i="1"/>
  <c r="E4886" i="1"/>
  <c r="H4888" i="1"/>
  <c r="E4887" i="1"/>
  <c r="H4889" i="1"/>
  <c r="E4888" i="1"/>
  <c r="H4890" i="1"/>
  <c r="E4889" i="1"/>
  <c r="H4891" i="1"/>
  <c r="E4890" i="1"/>
  <c r="H4892" i="1"/>
  <c r="E4891" i="1"/>
  <c r="H4893" i="1"/>
  <c r="E4892" i="1"/>
  <c r="H4894" i="1"/>
  <c r="E4893" i="1"/>
  <c r="H4895" i="1"/>
  <c r="E4894" i="1"/>
  <c r="H4896" i="1"/>
  <c r="E4895" i="1"/>
  <c r="H4897" i="1"/>
  <c r="E4896" i="1"/>
  <c r="H4898" i="1"/>
  <c r="E4897" i="1"/>
  <c r="H4899" i="1"/>
  <c r="E4898" i="1"/>
  <c r="H4900" i="1"/>
  <c r="E4899" i="1"/>
  <c r="H4901" i="1"/>
  <c r="E4900" i="1"/>
  <c r="H4902" i="1"/>
  <c r="E4901" i="1"/>
  <c r="H4903" i="1"/>
  <c r="E4902" i="1"/>
  <c r="H4904" i="1"/>
  <c r="E4903" i="1"/>
  <c r="H4905" i="1"/>
  <c r="E4904" i="1"/>
  <c r="H4906" i="1"/>
  <c r="E4905" i="1"/>
  <c r="H4907" i="1"/>
  <c r="E4906" i="1"/>
  <c r="H4908" i="1"/>
  <c r="E4907" i="1"/>
  <c r="H4909" i="1"/>
  <c r="E4908" i="1"/>
  <c r="H4910" i="1"/>
  <c r="E4909" i="1"/>
  <c r="H4911" i="1"/>
  <c r="E4910" i="1"/>
  <c r="H4912" i="1"/>
  <c r="E4911" i="1"/>
  <c r="H4913" i="1"/>
  <c r="E4912" i="1"/>
  <c r="H4914" i="1"/>
  <c r="E4913" i="1"/>
  <c r="H4915" i="1"/>
  <c r="E4914" i="1"/>
  <c r="H4916" i="1"/>
  <c r="E4915" i="1"/>
  <c r="H4917" i="1"/>
  <c r="E4916" i="1"/>
  <c r="H4918" i="1"/>
  <c r="E4917" i="1"/>
  <c r="H4919" i="1"/>
  <c r="E4918" i="1"/>
  <c r="H4920" i="1"/>
  <c r="E4919" i="1"/>
  <c r="H4921" i="1"/>
  <c r="E4920" i="1"/>
  <c r="H4922" i="1"/>
  <c r="E4921" i="1"/>
  <c r="H4923" i="1"/>
  <c r="E4922" i="1"/>
  <c r="H4924" i="1"/>
  <c r="E4923" i="1"/>
  <c r="H4925" i="1"/>
  <c r="E4924" i="1"/>
  <c r="H4926" i="1"/>
  <c r="E4925" i="1"/>
  <c r="H4927" i="1"/>
  <c r="E4926" i="1"/>
  <c r="H4928" i="1"/>
  <c r="E4927" i="1"/>
  <c r="H4929" i="1"/>
  <c r="E4928" i="1"/>
  <c r="H4930" i="1"/>
  <c r="E4929" i="1"/>
  <c r="H4931" i="1"/>
  <c r="E4930" i="1"/>
  <c r="H4932" i="1"/>
  <c r="E4931" i="1"/>
  <c r="H4933" i="1"/>
  <c r="E4932" i="1"/>
  <c r="H4934" i="1"/>
  <c r="E4933" i="1"/>
  <c r="H4935" i="1"/>
  <c r="E4934" i="1"/>
  <c r="H4936" i="1"/>
  <c r="E4935" i="1"/>
  <c r="H4937" i="1"/>
  <c r="E4936" i="1"/>
  <c r="H4938" i="1"/>
  <c r="E4937" i="1"/>
  <c r="H4939" i="1"/>
  <c r="E4938" i="1"/>
  <c r="H4940" i="1"/>
  <c r="E4939" i="1"/>
  <c r="H4941" i="1"/>
  <c r="E4940" i="1"/>
  <c r="H4942" i="1"/>
  <c r="E4941" i="1"/>
  <c r="H4943" i="1"/>
  <c r="E4942" i="1"/>
  <c r="H4944" i="1"/>
  <c r="E4943" i="1"/>
  <c r="H4945" i="1"/>
  <c r="E4944" i="1"/>
  <c r="H4946" i="1"/>
  <c r="E4945" i="1"/>
  <c r="H4947" i="1"/>
  <c r="E4946" i="1"/>
  <c r="H4948" i="1"/>
  <c r="E4947" i="1"/>
  <c r="H4949" i="1"/>
  <c r="E4948" i="1"/>
  <c r="H4950" i="1"/>
  <c r="E4949" i="1"/>
  <c r="E4950" i="1"/>
  <c r="H4951" i="1"/>
  <c r="H4952" i="1"/>
  <c r="E4951" i="1"/>
  <c r="H4953" i="1"/>
  <c r="E4952" i="1"/>
  <c r="H4954" i="1"/>
  <c r="E4953" i="1"/>
  <c r="H4955" i="1"/>
  <c r="E4954" i="1"/>
  <c r="H4956" i="1"/>
  <c r="E4955" i="1"/>
  <c r="H4957" i="1"/>
  <c r="E4956" i="1"/>
  <c r="H4958" i="1"/>
  <c r="E4957" i="1"/>
  <c r="H4959" i="1"/>
  <c r="E4958" i="1"/>
  <c r="H4960" i="1"/>
  <c r="E4959" i="1"/>
  <c r="H4961" i="1"/>
  <c r="E4960" i="1"/>
  <c r="H4962" i="1"/>
  <c r="E4961" i="1"/>
  <c r="H4963" i="1"/>
  <c r="E4962" i="1"/>
  <c r="H4964" i="1"/>
  <c r="E4963" i="1"/>
  <c r="H4965" i="1"/>
  <c r="E4964" i="1"/>
  <c r="H4966" i="1"/>
  <c r="E4965" i="1"/>
  <c r="H4967" i="1"/>
  <c r="E4966" i="1"/>
  <c r="H4968" i="1"/>
  <c r="E4967" i="1"/>
  <c r="H4969" i="1"/>
  <c r="E4968" i="1"/>
  <c r="H4970" i="1"/>
  <c r="E4969" i="1"/>
  <c r="H4971" i="1"/>
  <c r="E4970" i="1"/>
  <c r="H4972" i="1"/>
  <c r="E4971" i="1"/>
  <c r="H4973" i="1"/>
  <c r="E4972" i="1"/>
  <c r="H4974" i="1"/>
  <c r="E4973" i="1"/>
  <c r="H4975" i="1"/>
  <c r="E4974" i="1"/>
  <c r="H4976" i="1"/>
  <c r="E4975" i="1"/>
  <c r="H4977" i="1"/>
  <c r="E4976" i="1"/>
  <c r="H4978" i="1"/>
  <c r="E4977" i="1"/>
  <c r="H4979" i="1"/>
  <c r="E4978" i="1"/>
  <c r="H4980" i="1"/>
  <c r="E4979" i="1"/>
  <c r="H4981" i="1"/>
  <c r="E4980" i="1"/>
  <c r="H4982" i="1"/>
  <c r="E4981" i="1"/>
  <c r="H4983" i="1"/>
  <c r="E4982" i="1"/>
  <c r="H4984" i="1"/>
  <c r="E4983" i="1"/>
  <c r="H4985" i="1"/>
  <c r="E4984" i="1"/>
  <c r="H4986" i="1"/>
  <c r="E4985" i="1"/>
  <c r="H4987" i="1"/>
  <c r="E4986" i="1"/>
  <c r="H4988" i="1"/>
  <c r="E4987" i="1"/>
  <c r="H4989" i="1"/>
  <c r="E4988" i="1"/>
  <c r="H4990" i="1"/>
  <c r="E4989" i="1"/>
  <c r="H4991" i="1"/>
  <c r="E4990" i="1"/>
  <c r="H4992" i="1"/>
  <c r="E4991" i="1"/>
  <c r="H4993" i="1"/>
  <c r="E4992" i="1"/>
  <c r="H4994" i="1"/>
  <c r="E4993" i="1"/>
  <c r="H4995" i="1"/>
  <c r="E4994" i="1"/>
  <c r="H4996" i="1"/>
  <c r="E4995" i="1"/>
  <c r="H4997" i="1"/>
  <c r="E4996" i="1"/>
  <c r="H4998" i="1"/>
  <c r="E4997" i="1"/>
  <c r="H4999" i="1"/>
  <c r="E4998" i="1"/>
  <c r="H5000" i="1"/>
  <c r="E4999" i="1"/>
  <c r="H5001" i="1"/>
  <c r="E5000" i="1"/>
  <c r="H5002" i="1"/>
  <c r="E5001" i="1"/>
  <c r="H5003" i="1"/>
  <c r="E5002" i="1"/>
  <c r="H5004" i="1"/>
  <c r="E5003" i="1"/>
  <c r="H5005" i="1"/>
  <c r="E5004" i="1"/>
  <c r="H5006" i="1"/>
  <c r="E5005" i="1"/>
  <c r="H5007" i="1"/>
  <c r="E5006" i="1"/>
  <c r="H5008" i="1"/>
  <c r="E5007" i="1"/>
  <c r="H5009" i="1"/>
  <c r="E5008" i="1"/>
  <c r="H5010" i="1"/>
  <c r="E5009" i="1"/>
  <c r="H5011" i="1"/>
  <c r="E5010" i="1"/>
  <c r="H5012" i="1"/>
  <c r="E5011" i="1"/>
  <c r="H5013" i="1"/>
  <c r="E5012" i="1"/>
  <c r="H5014" i="1"/>
  <c r="E5013" i="1"/>
  <c r="H5015" i="1"/>
  <c r="E5014" i="1"/>
  <c r="H5016" i="1"/>
  <c r="E5015" i="1"/>
  <c r="H5017" i="1"/>
  <c r="E5016" i="1"/>
  <c r="H5018" i="1"/>
  <c r="E5017" i="1"/>
  <c r="H5019" i="1"/>
  <c r="E5018" i="1"/>
  <c r="H5020" i="1"/>
  <c r="E5019" i="1"/>
  <c r="H5021" i="1"/>
  <c r="E5020" i="1"/>
  <c r="H5022" i="1"/>
  <c r="E5021" i="1"/>
  <c r="H5023" i="1"/>
  <c r="E5022" i="1"/>
  <c r="H5024" i="1"/>
  <c r="E5023" i="1"/>
  <c r="H5025" i="1"/>
  <c r="E5024" i="1"/>
  <c r="E5025" i="1"/>
  <c r="H5026" i="1"/>
  <c r="H5027" i="1"/>
  <c r="E5026" i="1"/>
  <c r="H5028" i="1"/>
  <c r="E5027" i="1"/>
  <c r="H5029" i="1"/>
  <c r="E5028" i="1"/>
  <c r="H5030" i="1"/>
  <c r="E5029" i="1"/>
  <c r="H5031" i="1"/>
  <c r="E5030" i="1"/>
  <c r="H5032" i="1"/>
  <c r="E5031" i="1"/>
  <c r="H5033" i="1"/>
  <c r="E5032" i="1"/>
  <c r="H5034" i="1"/>
  <c r="E5033" i="1"/>
  <c r="H5035" i="1"/>
  <c r="E5034" i="1"/>
  <c r="H5036" i="1"/>
  <c r="E5035" i="1"/>
  <c r="H5037" i="1"/>
  <c r="E5036" i="1"/>
  <c r="H5038" i="1"/>
  <c r="E5037" i="1"/>
  <c r="H5039" i="1"/>
  <c r="E5038" i="1"/>
  <c r="H5040" i="1"/>
  <c r="E5039" i="1"/>
  <c r="H5041" i="1"/>
  <c r="E5040" i="1"/>
  <c r="H5042" i="1"/>
  <c r="E5041" i="1"/>
  <c r="H5043" i="1"/>
  <c r="E5042" i="1"/>
  <c r="H5044" i="1"/>
  <c r="E5043" i="1"/>
  <c r="H5045" i="1"/>
  <c r="E5044" i="1"/>
  <c r="H5046" i="1"/>
  <c r="E5045" i="1"/>
  <c r="H5047" i="1"/>
  <c r="E5046" i="1"/>
  <c r="H5048" i="1"/>
  <c r="E5047" i="1"/>
  <c r="H5049" i="1"/>
  <c r="E5048" i="1"/>
  <c r="H5050" i="1"/>
  <c r="E5049" i="1"/>
  <c r="H5051" i="1"/>
  <c r="E5050" i="1"/>
  <c r="H5052" i="1"/>
  <c r="E5051" i="1"/>
  <c r="H5053" i="1"/>
  <c r="E5052" i="1"/>
  <c r="H5054" i="1"/>
  <c r="E5053" i="1"/>
  <c r="H5055" i="1"/>
  <c r="E5054" i="1"/>
  <c r="H5056" i="1"/>
  <c r="E5055" i="1"/>
  <c r="H5057" i="1"/>
  <c r="E5056" i="1"/>
  <c r="H5058" i="1"/>
  <c r="E5057" i="1"/>
  <c r="H5059" i="1"/>
  <c r="E5058" i="1"/>
  <c r="H5060" i="1"/>
  <c r="E5059" i="1"/>
  <c r="H5061" i="1"/>
  <c r="E5060" i="1"/>
  <c r="H5062" i="1"/>
  <c r="E5061" i="1"/>
  <c r="H5063" i="1"/>
  <c r="E5062" i="1"/>
  <c r="H5064" i="1"/>
  <c r="E5063" i="1"/>
  <c r="H5065" i="1"/>
  <c r="E5064" i="1"/>
  <c r="H5066" i="1"/>
  <c r="E5065" i="1"/>
  <c r="H5067" i="1"/>
  <c r="E5066" i="1"/>
  <c r="H5068" i="1"/>
  <c r="E5067" i="1"/>
  <c r="H5069" i="1"/>
  <c r="E5068" i="1"/>
  <c r="H5070" i="1"/>
  <c r="E5069" i="1"/>
  <c r="H5071" i="1"/>
  <c r="E5070" i="1"/>
  <c r="H5072" i="1"/>
  <c r="E5071" i="1"/>
  <c r="H5073" i="1"/>
  <c r="E5072" i="1"/>
  <c r="H5074" i="1"/>
  <c r="E5073" i="1"/>
  <c r="H5075" i="1"/>
  <c r="E5074" i="1"/>
  <c r="H5076" i="1"/>
  <c r="E5075" i="1"/>
  <c r="H5077" i="1"/>
  <c r="E5076" i="1"/>
  <c r="H5078" i="1"/>
  <c r="E5077" i="1"/>
  <c r="H5079" i="1"/>
  <c r="E5078" i="1"/>
  <c r="H5080" i="1"/>
  <c r="E5079" i="1"/>
  <c r="H5081" i="1"/>
  <c r="E5080" i="1"/>
  <c r="H5082" i="1"/>
  <c r="E5081" i="1"/>
  <c r="H5083" i="1"/>
  <c r="E5082" i="1"/>
  <c r="H5084" i="1"/>
  <c r="E5083" i="1"/>
  <c r="H5085" i="1"/>
  <c r="E5084" i="1"/>
  <c r="H5086" i="1"/>
  <c r="E5085" i="1"/>
  <c r="H5087" i="1"/>
  <c r="E5086" i="1"/>
  <c r="H5088" i="1"/>
  <c r="E5087" i="1"/>
  <c r="H5089" i="1"/>
  <c r="E5088" i="1"/>
  <c r="H5090" i="1"/>
  <c r="E5089" i="1"/>
  <c r="H5091" i="1"/>
  <c r="E5090" i="1"/>
  <c r="H5092" i="1"/>
  <c r="E5091" i="1"/>
  <c r="H5093" i="1"/>
  <c r="E5092" i="1"/>
  <c r="H5094" i="1"/>
  <c r="E5093" i="1"/>
  <c r="H5095" i="1"/>
  <c r="E5094" i="1"/>
  <c r="H5096" i="1"/>
  <c r="E5095" i="1"/>
  <c r="H5097" i="1"/>
  <c r="E5096" i="1"/>
  <c r="H5098" i="1"/>
  <c r="E5097" i="1"/>
  <c r="H5099" i="1"/>
  <c r="E5098" i="1"/>
  <c r="H5100" i="1"/>
  <c r="E5099" i="1"/>
  <c r="E5100" i="1"/>
  <c r="H5101" i="1"/>
  <c r="H5102" i="1"/>
  <c r="E5101" i="1"/>
  <c r="H5103" i="1"/>
  <c r="E5102" i="1"/>
  <c r="H5104" i="1"/>
  <c r="E5103" i="1"/>
  <c r="H5105" i="1"/>
  <c r="E5104" i="1"/>
  <c r="H5106" i="1"/>
  <c r="E5105" i="1"/>
  <c r="H5107" i="1"/>
  <c r="E5106" i="1"/>
  <c r="H5108" i="1"/>
  <c r="E5107" i="1"/>
  <c r="H5109" i="1"/>
  <c r="E5108" i="1"/>
  <c r="H5110" i="1"/>
  <c r="E5109" i="1"/>
  <c r="H5111" i="1"/>
  <c r="E5110" i="1"/>
  <c r="H5112" i="1"/>
  <c r="E5111" i="1"/>
  <c r="H5113" i="1"/>
  <c r="E5112" i="1"/>
  <c r="H5114" i="1"/>
  <c r="E5113" i="1"/>
  <c r="H5115" i="1"/>
  <c r="E5114" i="1"/>
  <c r="H5116" i="1"/>
  <c r="E5115" i="1"/>
  <c r="H5117" i="1"/>
  <c r="E5116" i="1"/>
  <c r="H5118" i="1"/>
  <c r="E5117" i="1"/>
  <c r="H5119" i="1"/>
  <c r="E5118" i="1"/>
  <c r="H5120" i="1"/>
  <c r="E5119" i="1"/>
  <c r="H5121" i="1"/>
  <c r="E5120" i="1"/>
  <c r="H5122" i="1"/>
  <c r="E5121" i="1"/>
  <c r="H5123" i="1"/>
  <c r="E5122" i="1"/>
  <c r="H5124" i="1"/>
  <c r="E5123" i="1"/>
  <c r="H5125" i="1"/>
  <c r="E5124" i="1"/>
  <c r="H5126" i="1"/>
  <c r="E5125" i="1"/>
  <c r="H5127" i="1"/>
  <c r="E5126" i="1"/>
  <c r="H5128" i="1"/>
  <c r="E5127" i="1"/>
  <c r="H5129" i="1"/>
  <c r="E5128" i="1"/>
  <c r="H5130" i="1"/>
  <c r="E5129" i="1"/>
  <c r="H5131" i="1"/>
  <c r="E5130" i="1"/>
  <c r="H5132" i="1"/>
  <c r="E5131" i="1"/>
  <c r="H5133" i="1"/>
  <c r="E5132" i="1"/>
  <c r="H5134" i="1"/>
  <c r="E5133" i="1"/>
  <c r="H5135" i="1"/>
  <c r="E5134" i="1"/>
  <c r="H5136" i="1"/>
  <c r="E5135" i="1"/>
  <c r="H5137" i="1"/>
  <c r="E5136" i="1"/>
  <c r="H5138" i="1"/>
  <c r="E5137" i="1"/>
  <c r="H5139" i="1"/>
  <c r="E5138" i="1"/>
  <c r="H5140" i="1"/>
  <c r="E5139" i="1"/>
  <c r="H5141" i="1"/>
  <c r="E5140" i="1"/>
  <c r="H5142" i="1"/>
  <c r="E5141" i="1"/>
  <c r="H5143" i="1"/>
  <c r="E5142" i="1"/>
  <c r="H5144" i="1"/>
  <c r="E5143" i="1"/>
  <c r="H5145" i="1"/>
  <c r="E5144" i="1"/>
  <c r="H5146" i="1"/>
  <c r="E5145" i="1"/>
  <c r="H5147" i="1"/>
  <c r="E5146" i="1"/>
  <c r="H5148" i="1"/>
  <c r="E5147" i="1"/>
  <c r="H5149" i="1"/>
  <c r="E5148" i="1"/>
  <c r="H5150" i="1"/>
  <c r="E5149" i="1"/>
  <c r="H5151" i="1"/>
  <c r="E5150" i="1"/>
  <c r="H5152" i="1"/>
  <c r="E5151" i="1"/>
  <c r="H5153" i="1"/>
  <c r="E5152" i="1"/>
  <c r="H5154" i="1"/>
  <c r="E5153" i="1"/>
  <c r="H5155" i="1"/>
  <c r="E5154" i="1"/>
  <c r="H5156" i="1"/>
  <c r="E5155" i="1"/>
  <c r="H5157" i="1"/>
  <c r="E5156" i="1"/>
  <c r="H5158" i="1"/>
  <c r="E5157" i="1"/>
  <c r="H5159" i="1"/>
  <c r="E5158" i="1"/>
  <c r="H5160" i="1"/>
  <c r="E5159" i="1"/>
  <c r="H5161" i="1"/>
  <c r="E5160" i="1"/>
  <c r="H5162" i="1"/>
  <c r="E5161" i="1"/>
  <c r="H5163" i="1"/>
  <c r="E5162" i="1"/>
  <c r="H5164" i="1"/>
  <c r="E5163" i="1"/>
  <c r="H5165" i="1"/>
  <c r="E5164" i="1"/>
  <c r="H5166" i="1"/>
  <c r="E5165" i="1"/>
  <c r="H5167" i="1"/>
  <c r="E5166" i="1"/>
  <c r="H5168" i="1"/>
  <c r="E5167" i="1"/>
  <c r="H5169" i="1"/>
  <c r="E5168" i="1"/>
  <c r="H5170" i="1"/>
  <c r="E5169" i="1"/>
  <c r="H5171" i="1"/>
  <c r="E5170" i="1"/>
  <c r="H5172" i="1"/>
  <c r="E5171" i="1"/>
  <c r="H5173" i="1"/>
  <c r="E5172" i="1"/>
  <c r="H5174" i="1"/>
  <c r="E5173" i="1"/>
  <c r="H5175" i="1"/>
  <c r="E5174" i="1"/>
  <c r="E5175" i="1"/>
  <c r="H5176" i="1"/>
  <c r="H5177" i="1"/>
  <c r="E5176" i="1"/>
  <c r="H5178" i="1"/>
  <c r="E5177" i="1"/>
  <c r="H5179" i="1"/>
  <c r="E5178" i="1"/>
  <c r="H5180" i="1"/>
  <c r="E5179" i="1"/>
  <c r="H5181" i="1"/>
  <c r="E5180" i="1"/>
  <c r="H5182" i="1"/>
  <c r="E5181" i="1"/>
  <c r="H5183" i="1"/>
  <c r="E5182" i="1"/>
  <c r="H5184" i="1"/>
  <c r="E5183" i="1"/>
  <c r="H5185" i="1"/>
  <c r="E5184" i="1"/>
  <c r="H5186" i="1"/>
  <c r="E5185" i="1"/>
  <c r="H5187" i="1"/>
  <c r="E5186" i="1"/>
  <c r="H5188" i="1"/>
  <c r="E5187" i="1"/>
  <c r="H5189" i="1"/>
  <c r="E5188" i="1"/>
  <c r="H5190" i="1"/>
  <c r="E5189" i="1"/>
  <c r="H5191" i="1"/>
  <c r="E5190" i="1"/>
  <c r="H5192" i="1"/>
  <c r="E5191" i="1"/>
  <c r="H5193" i="1"/>
  <c r="E5192" i="1"/>
  <c r="H5194" i="1"/>
  <c r="E5193" i="1"/>
  <c r="H5195" i="1"/>
  <c r="E5194" i="1"/>
  <c r="H5196" i="1"/>
  <c r="E5195" i="1"/>
  <c r="H5197" i="1"/>
  <c r="E5196" i="1"/>
  <c r="H5198" i="1"/>
  <c r="E5197" i="1"/>
  <c r="H5199" i="1"/>
  <c r="E5198" i="1"/>
  <c r="H5200" i="1"/>
  <c r="E5199" i="1"/>
  <c r="H5201" i="1"/>
  <c r="E5200" i="1"/>
  <c r="H5202" i="1"/>
  <c r="E5201" i="1"/>
  <c r="H5203" i="1"/>
  <c r="E5202" i="1"/>
  <c r="H5204" i="1"/>
  <c r="E5203" i="1"/>
  <c r="H5205" i="1"/>
  <c r="E5204" i="1"/>
  <c r="H5206" i="1"/>
  <c r="E5205" i="1"/>
  <c r="H5207" i="1"/>
  <c r="E5206" i="1"/>
  <c r="H5208" i="1"/>
  <c r="E5207" i="1"/>
  <c r="H5209" i="1"/>
  <c r="E5208" i="1"/>
  <c r="H5210" i="1"/>
  <c r="E5209" i="1"/>
  <c r="H5211" i="1"/>
  <c r="E5210" i="1"/>
  <c r="H5212" i="1"/>
  <c r="E5211" i="1"/>
  <c r="H5213" i="1"/>
  <c r="E5212" i="1"/>
  <c r="H5214" i="1"/>
  <c r="E5213" i="1"/>
  <c r="H5215" i="1"/>
  <c r="E5214" i="1"/>
  <c r="H5216" i="1"/>
  <c r="E5215" i="1"/>
  <c r="H5217" i="1"/>
  <c r="E5216" i="1"/>
  <c r="H5218" i="1"/>
  <c r="E5217" i="1"/>
  <c r="H5219" i="1"/>
  <c r="E5218" i="1"/>
  <c r="H5220" i="1"/>
  <c r="E5219" i="1"/>
  <c r="H5221" i="1"/>
  <c r="E5220" i="1"/>
  <c r="H5222" i="1"/>
  <c r="E5221" i="1"/>
  <c r="H5223" i="1"/>
  <c r="E5222" i="1"/>
  <c r="H5224" i="1"/>
  <c r="E5223" i="1"/>
  <c r="H5225" i="1"/>
  <c r="E5224" i="1"/>
  <c r="H5226" i="1"/>
  <c r="E5225" i="1"/>
  <c r="H5227" i="1"/>
  <c r="E5226" i="1"/>
  <c r="H5228" i="1"/>
  <c r="E5227" i="1"/>
  <c r="H5229" i="1"/>
  <c r="E5228" i="1"/>
  <c r="H5230" i="1"/>
  <c r="E5229" i="1"/>
  <c r="H5231" i="1"/>
  <c r="E5230" i="1"/>
  <c r="H5232" i="1"/>
  <c r="E5231" i="1"/>
  <c r="H5233" i="1"/>
  <c r="E5232" i="1"/>
  <c r="H5234" i="1"/>
  <c r="E5233" i="1"/>
  <c r="H5235" i="1"/>
  <c r="E5234" i="1"/>
  <c r="H5236" i="1"/>
  <c r="E5235" i="1"/>
  <c r="H5237" i="1"/>
  <c r="E5236" i="1"/>
  <c r="H5238" i="1"/>
  <c r="E5237" i="1"/>
  <c r="H5239" i="1"/>
  <c r="E5238" i="1"/>
  <c r="H5240" i="1"/>
  <c r="E5239" i="1"/>
  <c r="H5241" i="1"/>
  <c r="E5240" i="1"/>
  <c r="H5242" i="1"/>
  <c r="E5241" i="1"/>
  <c r="H5243" i="1"/>
  <c r="E5242" i="1"/>
  <c r="H5244" i="1"/>
  <c r="E5243" i="1"/>
  <c r="H5245" i="1"/>
  <c r="E5244" i="1"/>
  <c r="H5246" i="1"/>
  <c r="E5245" i="1"/>
  <c r="H5247" i="1"/>
  <c r="E5246" i="1"/>
  <c r="H5248" i="1"/>
  <c r="E5247" i="1"/>
  <c r="H5249" i="1"/>
  <c r="E5248" i="1"/>
  <c r="H5250" i="1"/>
  <c r="E5249" i="1"/>
  <c r="H5251" i="1"/>
  <c r="E5250" i="1"/>
  <c r="E5251" i="1"/>
  <c r="H5252" i="1"/>
  <c r="H5253" i="1"/>
  <c r="E5252" i="1"/>
  <c r="H5254" i="1"/>
  <c r="E5253" i="1"/>
  <c r="H5255" i="1"/>
  <c r="E5254" i="1"/>
  <c r="H5256" i="1"/>
  <c r="E5255" i="1"/>
  <c r="H5257" i="1"/>
  <c r="E5256" i="1"/>
  <c r="H5258" i="1"/>
  <c r="E5257" i="1"/>
  <c r="H5259" i="1"/>
  <c r="E5258" i="1"/>
  <c r="H5260" i="1"/>
  <c r="E5259" i="1"/>
  <c r="H5261" i="1"/>
  <c r="E5260" i="1"/>
  <c r="H5262" i="1"/>
  <c r="E5261" i="1"/>
  <c r="H5263" i="1"/>
  <c r="E5262" i="1"/>
  <c r="H5264" i="1"/>
  <c r="E5263" i="1"/>
  <c r="H5265" i="1"/>
  <c r="E5264" i="1"/>
  <c r="H5266" i="1"/>
  <c r="E5265" i="1"/>
  <c r="H5267" i="1"/>
  <c r="E5266" i="1"/>
  <c r="H5268" i="1"/>
  <c r="E5267" i="1"/>
  <c r="H5269" i="1"/>
  <c r="E5268" i="1"/>
  <c r="H5270" i="1"/>
  <c r="E5269" i="1"/>
  <c r="H5271" i="1"/>
  <c r="E5270" i="1"/>
  <c r="H5272" i="1"/>
  <c r="E5271" i="1"/>
  <c r="H5273" i="1"/>
  <c r="E5272" i="1"/>
  <c r="H5274" i="1"/>
  <c r="E5273" i="1"/>
  <c r="H5275" i="1"/>
  <c r="E5274" i="1"/>
  <c r="H5276" i="1"/>
  <c r="E5275" i="1"/>
  <c r="H5277" i="1"/>
  <c r="E5276" i="1"/>
  <c r="H5278" i="1"/>
  <c r="E5277" i="1"/>
  <c r="H5279" i="1"/>
  <c r="E5278" i="1"/>
  <c r="H5280" i="1"/>
  <c r="E5279" i="1"/>
  <c r="H5281" i="1"/>
  <c r="E5280" i="1"/>
  <c r="H5282" i="1"/>
  <c r="E5281" i="1"/>
  <c r="H5283" i="1"/>
  <c r="E5282" i="1"/>
  <c r="H5284" i="1"/>
  <c r="E5283" i="1"/>
  <c r="H5285" i="1"/>
  <c r="E5284" i="1"/>
  <c r="H5286" i="1"/>
  <c r="E5285" i="1"/>
  <c r="H5287" i="1"/>
  <c r="E5286" i="1"/>
  <c r="H5288" i="1"/>
  <c r="E5287" i="1"/>
  <c r="H5289" i="1"/>
  <c r="E5288" i="1"/>
  <c r="H5290" i="1"/>
  <c r="E5289" i="1"/>
  <c r="H5291" i="1"/>
  <c r="E5290" i="1"/>
  <c r="H5292" i="1"/>
  <c r="E5291" i="1"/>
  <c r="H5293" i="1"/>
  <c r="E5292" i="1"/>
  <c r="H5294" i="1"/>
  <c r="E5293" i="1"/>
  <c r="H5295" i="1"/>
  <c r="E5294" i="1"/>
  <c r="H5296" i="1"/>
  <c r="E5295" i="1"/>
  <c r="H5297" i="1"/>
  <c r="E5296" i="1"/>
  <c r="H5298" i="1"/>
  <c r="E5297" i="1"/>
  <c r="H5299" i="1"/>
  <c r="E5298" i="1"/>
  <c r="H5300" i="1"/>
  <c r="E5299" i="1"/>
  <c r="H5301" i="1"/>
  <c r="E5300" i="1"/>
  <c r="H5302" i="1"/>
  <c r="E5301" i="1"/>
  <c r="H5303" i="1"/>
  <c r="E5302" i="1"/>
  <c r="H5304" i="1"/>
  <c r="E5303" i="1"/>
  <c r="H5305" i="1"/>
  <c r="E5304" i="1"/>
  <c r="H5306" i="1"/>
  <c r="E5305" i="1"/>
  <c r="H5307" i="1"/>
  <c r="E5306" i="1"/>
  <c r="H5308" i="1"/>
  <c r="E5307" i="1"/>
  <c r="H5309" i="1"/>
  <c r="E5308" i="1"/>
  <c r="H5310" i="1"/>
  <c r="E5309" i="1"/>
  <c r="H5311" i="1"/>
  <c r="E5310" i="1"/>
  <c r="H5312" i="1"/>
  <c r="E5311" i="1"/>
  <c r="H5313" i="1"/>
  <c r="E5312" i="1"/>
  <c r="H5314" i="1"/>
  <c r="E5313" i="1"/>
  <c r="H5315" i="1"/>
  <c r="E5314" i="1"/>
  <c r="H5316" i="1"/>
  <c r="E5315" i="1"/>
  <c r="H5317" i="1"/>
  <c r="E5316" i="1"/>
  <c r="H5318" i="1"/>
  <c r="E5317" i="1"/>
  <c r="H5319" i="1"/>
  <c r="E5318" i="1"/>
  <c r="H5320" i="1"/>
  <c r="E5319" i="1"/>
  <c r="H5321" i="1"/>
  <c r="E5320" i="1"/>
  <c r="H5322" i="1"/>
  <c r="E5321" i="1"/>
  <c r="H5323" i="1"/>
  <c r="E5322" i="1"/>
  <c r="H5324" i="1"/>
  <c r="E5323" i="1"/>
  <c r="H5325" i="1"/>
  <c r="E5324" i="1"/>
  <c r="H5326" i="1"/>
  <c r="E5325" i="1"/>
  <c r="H5327" i="1"/>
  <c r="E5326" i="1"/>
  <c r="E5327" i="1"/>
  <c r="H5328" i="1"/>
  <c r="H5329" i="1"/>
  <c r="E5328" i="1"/>
  <c r="H5330" i="1"/>
  <c r="E5329" i="1"/>
  <c r="H5331" i="1"/>
  <c r="E5330" i="1"/>
  <c r="H5332" i="1"/>
  <c r="E5331" i="1"/>
  <c r="H5333" i="1"/>
  <c r="E5332" i="1"/>
  <c r="H5334" i="1"/>
  <c r="E5333" i="1"/>
  <c r="H5335" i="1"/>
  <c r="E5334" i="1"/>
  <c r="H5336" i="1"/>
  <c r="E5335" i="1"/>
  <c r="H5337" i="1"/>
  <c r="E5336" i="1"/>
  <c r="H5338" i="1"/>
  <c r="E5337" i="1"/>
  <c r="H5339" i="1"/>
  <c r="E5338" i="1"/>
  <c r="H5340" i="1"/>
  <c r="E5339" i="1"/>
  <c r="H5341" i="1"/>
  <c r="E5340" i="1"/>
  <c r="H5342" i="1"/>
  <c r="E5341" i="1"/>
  <c r="H5343" i="1"/>
  <c r="E5342" i="1"/>
  <c r="H5344" i="1"/>
  <c r="E5343" i="1"/>
  <c r="H5345" i="1"/>
  <c r="E5344" i="1"/>
  <c r="H5346" i="1"/>
  <c r="E5345" i="1"/>
  <c r="H5347" i="1"/>
  <c r="E5346" i="1"/>
  <c r="H5348" i="1"/>
  <c r="E5347" i="1"/>
  <c r="H5349" i="1"/>
  <c r="E5348" i="1"/>
  <c r="H5350" i="1"/>
  <c r="E5349" i="1"/>
  <c r="H5351" i="1"/>
  <c r="E5350" i="1"/>
  <c r="H5352" i="1"/>
  <c r="E5351" i="1"/>
  <c r="H5353" i="1"/>
  <c r="E5352" i="1"/>
  <c r="H5354" i="1"/>
  <c r="E5353" i="1"/>
  <c r="H5355" i="1"/>
  <c r="E5354" i="1"/>
  <c r="H5356" i="1"/>
  <c r="E5355" i="1"/>
  <c r="H5357" i="1"/>
  <c r="E5356" i="1"/>
  <c r="H5358" i="1"/>
  <c r="E5357" i="1"/>
  <c r="H5359" i="1"/>
  <c r="E5358" i="1"/>
  <c r="H5360" i="1"/>
  <c r="E5359" i="1"/>
  <c r="H5361" i="1"/>
  <c r="E5360" i="1"/>
  <c r="H5362" i="1"/>
  <c r="E5361" i="1"/>
  <c r="H5363" i="1"/>
  <c r="E5362" i="1"/>
  <c r="H5364" i="1"/>
  <c r="E5363" i="1"/>
  <c r="H5365" i="1"/>
  <c r="E5364" i="1"/>
  <c r="H5366" i="1"/>
  <c r="E5365" i="1"/>
  <c r="H5367" i="1"/>
  <c r="E5366" i="1"/>
  <c r="H5368" i="1"/>
  <c r="E5367" i="1"/>
  <c r="H5369" i="1"/>
  <c r="E5368" i="1"/>
  <c r="H5370" i="1"/>
  <c r="E5369" i="1"/>
  <c r="H5371" i="1"/>
  <c r="E5370" i="1"/>
  <c r="H5372" i="1"/>
  <c r="E5371" i="1"/>
  <c r="H5373" i="1"/>
  <c r="E5372" i="1"/>
  <c r="H5374" i="1"/>
  <c r="E5373" i="1"/>
  <c r="H5375" i="1"/>
  <c r="E5374" i="1"/>
  <c r="H5376" i="1"/>
  <c r="E5375" i="1"/>
  <c r="H5377" i="1"/>
  <c r="E5376" i="1"/>
  <c r="H5378" i="1"/>
  <c r="E5377" i="1"/>
  <c r="H5379" i="1"/>
  <c r="E5378" i="1"/>
  <c r="H5380" i="1"/>
  <c r="E5379" i="1"/>
  <c r="H5381" i="1"/>
  <c r="E5380" i="1"/>
  <c r="H5382" i="1"/>
  <c r="E5381" i="1"/>
  <c r="H5383" i="1"/>
  <c r="E5382" i="1"/>
  <c r="H5384" i="1"/>
  <c r="E5383" i="1"/>
  <c r="H5385" i="1"/>
  <c r="E5384" i="1"/>
  <c r="H5386" i="1"/>
  <c r="E5385" i="1"/>
  <c r="H5387" i="1"/>
  <c r="E5386" i="1"/>
  <c r="H5388" i="1"/>
  <c r="E5387" i="1"/>
  <c r="H5389" i="1"/>
  <c r="E5388" i="1"/>
  <c r="H5390" i="1"/>
  <c r="E5389" i="1"/>
  <c r="H5391" i="1"/>
  <c r="E5390" i="1"/>
  <c r="H5392" i="1"/>
  <c r="E5391" i="1"/>
  <c r="H5393" i="1"/>
  <c r="E5392" i="1"/>
  <c r="H5394" i="1"/>
  <c r="E5393" i="1"/>
  <c r="H5395" i="1"/>
  <c r="E5394" i="1"/>
  <c r="H5396" i="1"/>
  <c r="E5395" i="1"/>
  <c r="H5397" i="1"/>
  <c r="E5396" i="1"/>
  <c r="H5398" i="1"/>
  <c r="E5397" i="1"/>
  <c r="H5399" i="1"/>
  <c r="E5398" i="1"/>
  <c r="H5400" i="1"/>
  <c r="E5399" i="1"/>
  <c r="H5401" i="1"/>
  <c r="E5400" i="1"/>
  <c r="H5402" i="1"/>
  <c r="E5401" i="1"/>
  <c r="H5403" i="1"/>
  <c r="E5402" i="1"/>
  <c r="E5403" i="1"/>
  <c r="H5404" i="1"/>
  <c r="H5405" i="1"/>
  <c r="E5404" i="1"/>
  <c r="H5406" i="1"/>
  <c r="E5405" i="1"/>
  <c r="H5407" i="1"/>
  <c r="E5406" i="1"/>
  <c r="H5408" i="1"/>
  <c r="E5407" i="1"/>
  <c r="H5409" i="1"/>
  <c r="E5408" i="1"/>
  <c r="H5410" i="1"/>
  <c r="E5409" i="1"/>
  <c r="H5411" i="1"/>
  <c r="E5410" i="1"/>
  <c r="H5412" i="1"/>
  <c r="E5411" i="1"/>
  <c r="H5413" i="1"/>
  <c r="E5412" i="1"/>
  <c r="H5414" i="1"/>
  <c r="E5413" i="1"/>
  <c r="H5415" i="1"/>
  <c r="E5414" i="1"/>
  <c r="H5416" i="1"/>
  <c r="E5415" i="1"/>
  <c r="H5417" i="1"/>
  <c r="E5416" i="1"/>
  <c r="H5418" i="1"/>
  <c r="E5417" i="1"/>
  <c r="H5419" i="1"/>
  <c r="E5418" i="1"/>
  <c r="H5420" i="1"/>
  <c r="E5419" i="1"/>
  <c r="H5421" i="1"/>
  <c r="E5420" i="1"/>
  <c r="H5422" i="1"/>
  <c r="E5421" i="1"/>
  <c r="H5423" i="1"/>
  <c r="E5422" i="1"/>
  <c r="H5424" i="1"/>
  <c r="E5423" i="1"/>
  <c r="H5425" i="1"/>
  <c r="E5424" i="1"/>
  <c r="H5426" i="1"/>
  <c r="E5425" i="1"/>
  <c r="H5427" i="1"/>
  <c r="E5426" i="1"/>
  <c r="H5428" i="1"/>
  <c r="E5427" i="1"/>
  <c r="H5429" i="1"/>
  <c r="E5428" i="1"/>
  <c r="H5430" i="1"/>
  <c r="E5429" i="1"/>
  <c r="H5431" i="1"/>
  <c r="E5430" i="1"/>
  <c r="H5432" i="1"/>
  <c r="E5431" i="1"/>
  <c r="H5433" i="1"/>
  <c r="E5432" i="1"/>
  <c r="H5434" i="1"/>
  <c r="E5433" i="1"/>
  <c r="H5435" i="1"/>
  <c r="E5434" i="1"/>
  <c r="H5436" i="1"/>
  <c r="E5435" i="1"/>
  <c r="H5437" i="1"/>
  <c r="E5436" i="1"/>
  <c r="H5438" i="1"/>
  <c r="E5437" i="1"/>
  <c r="H5439" i="1"/>
  <c r="E5438" i="1"/>
  <c r="H5440" i="1"/>
  <c r="E5439" i="1"/>
  <c r="H5441" i="1"/>
  <c r="E5440" i="1"/>
  <c r="H5442" i="1"/>
  <c r="E5441" i="1"/>
  <c r="H5443" i="1"/>
  <c r="E5442" i="1"/>
  <c r="H5444" i="1"/>
  <c r="E5443" i="1"/>
  <c r="H5445" i="1"/>
  <c r="E5444" i="1"/>
  <c r="H5446" i="1"/>
  <c r="E5445" i="1"/>
  <c r="H5447" i="1"/>
  <c r="E5446" i="1"/>
  <c r="H5448" i="1"/>
  <c r="E5447" i="1"/>
  <c r="H5449" i="1"/>
  <c r="E5448" i="1"/>
  <c r="H5450" i="1"/>
  <c r="E5449" i="1"/>
  <c r="H5451" i="1"/>
  <c r="E5450" i="1"/>
  <c r="H5452" i="1"/>
  <c r="E5451" i="1"/>
  <c r="H5453" i="1"/>
  <c r="E5452" i="1"/>
  <c r="H5454" i="1"/>
  <c r="E5453" i="1"/>
  <c r="H5455" i="1"/>
  <c r="E5454" i="1"/>
  <c r="H5456" i="1"/>
  <c r="E5455" i="1"/>
  <c r="H5457" i="1"/>
  <c r="E5456" i="1"/>
  <c r="H5458" i="1"/>
  <c r="E5457" i="1"/>
  <c r="H5459" i="1"/>
  <c r="E5458" i="1"/>
  <c r="H5460" i="1"/>
  <c r="E5459" i="1"/>
  <c r="H5461" i="1"/>
  <c r="E5460" i="1"/>
  <c r="H5462" i="1"/>
  <c r="E5461" i="1"/>
  <c r="H5463" i="1"/>
  <c r="E5462" i="1"/>
  <c r="H5464" i="1"/>
  <c r="E5463" i="1"/>
  <c r="H5465" i="1"/>
  <c r="E5464" i="1"/>
  <c r="H5466" i="1"/>
  <c r="E5465" i="1"/>
  <c r="H5467" i="1"/>
  <c r="E5466" i="1"/>
  <c r="H5468" i="1"/>
  <c r="E5467" i="1"/>
  <c r="H5469" i="1"/>
  <c r="E5468" i="1"/>
  <c r="H5470" i="1"/>
  <c r="E5469" i="1"/>
  <c r="H5471" i="1"/>
  <c r="E5470" i="1"/>
  <c r="H5472" i="1"/>
  <c r="E5471" i="1"/>
  <c r="H5473" i="1"/>
  <c r="E5472" i="1"/>
  <c r="H5474" i="1"/>
  <c r="E5473" i="1"/>
  <c r="H5475" i="1"/>
  <c r="E5474" i="1"/>
  <c r="H5476" i="1"/>
  <c r="E5475" i="1"/>
  <c r="H5477" i="1"/>
  <c r="E5476" i="1"/>
  <c r="H5478" i="1"/>
  <c r="E5477" i="1"/>
  <c r="H5479" i="1"/>
  <c r="E5478" i="1"/>
  <c r="E5479" i="1"/>
  <c r="H5480" i="1"/>
  <c r="H5481" i="1"/>
  <c r="E5480" i="1"/>
  <c r="H5482" i="1"/>
  <c r="E5481" i="1"/>
  <c r="H5483" i="1"/>
  <c r="E5482" i="1"/>
  <c r="H5484" i="1"/>
  <c r="E5483" i="1"/>
  <c r="H5485" i="1"/>
  <c r="E5484" i="1"/>
  <c r="H5486" i="1"/>
  <c r="E5485" i="1"/>
  <c r="H5487" i="1"/>
  <c r="E5486" i="1"/>
  <c r="H5488" i="1"/>
  <c r="E5487" i="1"/>
  <c r="H5489" i="1"/>
  <c r="E5488" i="1"/>
  <c r="H5490" i="1"/>
  <c r="E5489" i="1"/>
  <c r="H5491" i="1"/>
  <c r="E5490" i="1"/>
  <c r="H5492" i="1"/>
  <c r="E5491" i="1"/>
  <c r="H5493" i="1"/>
  <c r="E5492" i="1"/>
  <c r="H5494" i="1"/>
  <c r="E5493" i="1"/>
  <c r="H5495" i="1"/>
  <c r="E5494" i="1"/>
  <c r="H5496" i="1"/>
  <c r="E5495" i="1"/>
  <c r="H5497" i="1"/>
  <c r="E5496" i="1"/>
  <c r="H5498" i="1"/>
  <c r="E5497" i="1"/>
  <c r="H5499" i="1"/>
  <c r="E5498" i="1"/>
  <c r="H5500" i="1"/>
  <c r="E5499" i="1"/>
  <c r="H5501" i="1"/>
  <c r="E5500" i="1"/>
  <c r="H5502" i="1"/>
  <c r="E5501" i="1"/>
  <c r="H5503" i="1"/>
  <c r="E5502" i="1"/>
  <c r="H5504" i="1"/>
  <c r="E5503" i="1"/>
  <c r="H5505" i="1"/>
  <c r="E5504" i="1"/>
  <c r="H5506" i="1"/>
  <c r="E5505" i="1"/>
  <c r="H5507" i="1"/>
  <c r="E5506" i="1"/>
  <c r="H5508" i="1"/>
  <c r="E5507" i="1"/>
  <c r="H5509" i="1"/>
  <c r="E5508" i="1"/>
  <c r="H5510" i="1"/>
  <c r="E5509" i="1"/>
  <c r="H5511" i="1"/>
  <c r="E5510" i="1"/>
  <c r="H5512" i="1"/>
  <c r="E5511" i="1"/>
  <c r="H5513" i="1"/>
  <c r="E5512" i="1"/>
  <c r="H5514" i="1"/>
  <c r="E5513" i="1"/>
  <c r="H5515" i="1"/>
  <c r="E5514" i="1"/>
  <c r="H5516" i="1"/>
  <c r="E5515" i="1"/>
  <c r="H5517" i="1"/>
  <c r="E5516" i="1"/>
  <c r="H5518" i="1"/>
  <c r="E5517" i="1"/>
  <c r="H5519" i="1"/>
  <c r="E5518" i="1"/>
  <c r="H5520" i="1"/>
  <c r="E5519" i="1"/>
  <c r="H5521" i="1"/>
  <c r="E5520" i="1"/>
  <c r="H5522" i="1"/>
  <c r="E5521" i="1"/>
  <c r="H5523" i="1"/>
  <c r="E5522" i="1"/>
  <c r="H5524" i="1"/>
  <c r="E5523" i="1"/>
  <c r="H5525" i="1"/>
  <c r="E5524" i="1"/>
  <c r="H5526" i="1"/>
  <c r="E5525" i="1"/>
  <c r="H5527" i="1"/>
  <c r="E5526" i="1"/>
  <c r="H5528" i="1"/>
  <c r="E5527" i="1"/>
  <c r="H5529" i="1"/>
  <c r="E5528" i="1"/>
  <c r="H5530" i="1"/>
  <c r="E5529" i="1"/>
  <c r="H5531" i="1"/>
  <c r="E5530" i="1"/>
  <c r="H5532" i="1"/>
  <c r="E5531" i="1"/>
  <c r="H5533" i="1"/>
  <c r="E5532" i="1"/>
  <c r="H5534" i="1"/>
  <c r="E5533" i="1"/>
  <c r="H5535" i="1"/>
  <c r="E5534" i="1"/>
  <c r="H5536" i="1"/>
  <c r="E5535" i="1"/>
  <c r="H5537" i="1"/>
  <c r="E5536" i="1"/>
  <c r="H5538" i="1"/>
  <c r="E5537" i="1"/>
  <c r="H5539" i="1"/>
  <c r="E5538" i="1"/>
  <c r="H5540" i="1"/>
  <c r="E5539" i="1"/>
  <c r="H5541" i="1"/>
  <c r="E5540" i="1"/>
  <c r="H5542" i="1"/>
  <c r="E5541" i="1"/>
  <c r="H5543" i="1"/>
  <c r="E5542" i="1"/>
  <c r="H5544" i="1"/>
  <c r="E5543" i="1"/>
  <c r="H5545" i="1"/>
  <c r="E5544" i="1"/>
  <c r="H5546" i="1"/>
  <c r="E5545" i="1"/>
  <c r="H5547" i="1"/>
  <c r="E5546" i="1"/>
  <c r="H5548" i="1"/>
  <c r="E5547" i="1"/>
  <c r="H5549" i="1"/>
  <c r="E5548" i="1"/>
  <c r="H5550" i="1"/>
  <c r="E5549" i="1"/>
  <c r="H5551" i="1"/>
  <c r="E5550" i="1"/>
  <c r="H5552" i="1"/>
  <c r="E5551" i="1"/>
  <c r="H5553" i="1"/>
  <c r="E5552" i="1"/>
  <c r="H5554" i="1"/>
  <c r="E5553" i="1"/>
  <c r="H5555" i="1"/>
  <c r="E5554" i="1"/>
  <c r="E5555" i="1"/>
  <c r="H5556" i="1"/>
  <c r="H5557" i="1"/>
  <c r="E5556" i="1"/>
  <c r="H5558" i="1"/>
  <c r="E5557" i="1"/>
  <c r="H5559" i="1"/>
  <c r="E5558" i="1"/>
  <c r="H5560" i="1"/>
  <c r="E5559" i="1"/>
  <c r="H5561" i="1"/>
  <c r="E5560" i="1"/>
  <c r="H5562" i="1"/>
  <c r="E5561" i="1"/>
  <c r="H5563" i="1"/>
  <c r="E5562" i="1"/>
  <c r="H5564" i="1"/>
  <c r="E5563" i="1"/>
  <c r="H5565" i="1"/>
  <c r="E5564" i="1"/>
  <c r="H5566" i="1"/>
  <c r="E5565" i="1"/>
  <c r="H5567" i="1"/>
  <c r="E5566" i="1"/>
  <c r="H5568" i="1"/>
  <c r="E5567" i="1"/>
  <c r="H5569" i="1"/>
  <c r="E5568" i="1"/>
  <c r="H5570" i="1"/>
  <c r="E5569" i="1"/>
  <c r="H5571" i="1"/>
  <c r="E5570" i="1"/>
  <c r="H5572" i="1"/>
  <c r="E5571" i="1"/>
  <c r="H5573" i="1"/>
  <c r="E5572" i="1"/>
  <c r="H5574" i="1"/>
  <c r="E5573" i="1"/>
  <c r="H5575" i="1"/>
  <c r="E5574" i="1"/>
  <c r="H5576" i="1"/>
  <c r="E5575" i="1"/>
  <c r="H5577" i="1"/>
  <c r="E5576" i="1"/>
  <c r="H5578" i="1"/>
  <c r="E5577" i="1"/>
  <c r="H5579" i="1"/>
  <c r="E5578" i="1"/>
  <c r="H5580" i="1"/>
  <c r="E5579" i="1"/>
  <c r="H5581" i="1"/>
  <c r="E5580" i="1"/>
  <c r="H5582" i="1"/>
  <c r="E5581" i="1"/>
  <c r="H5583" i="1"/>
  <c r="E5582" i="1"/>
  <c r="H5584" i="1"/>
  <c r="E5583" i="1"/>
  <c r="H5585" i="1"/>
  <c r="E5584" i="1"/>
  <c r="H5586" i="1"/>
  <c r="E5585" i="1"/>
  <c r="H5587" i="1"/>
  <c r="E5586" i="1"/>
  <c r="H5588" i="1"/>
  <c r="E5587" i="1"/>
  <c r="H5589" i="1"/>
  <c r="E5588" i="1"/>
  <c r="H5590" i="1"/>
  <c r="E5589" i="1"/>
  <c r="H5591" i="1"/>
  <c r="E5590" i="1"/>
  <c r="H5592" i="1"/>
  <c r="E5591" i="1"/>
  <c r="H5593" i="1"/>
  <c r="E5592" i="1"/>
  <c r="H5594" i="1"/>
  <c r="E5593" i="1"/>
  <c r="H5595" i="1"/>
  <c r="E5594" i="1"/>
  <c r="H5596" i="1"/>
  <c r="E5595" i="1"/>
  <c r="H5597" i="1"/>
  <c r="E5596" i="1"/>
  <c r="H5598" i="1"/>
  <c r="E5597" i="1"/>
  <c r="H5599" i="1"/>
  <c r="E5598" i="1"/>
  <c r="H5600" i="1"/>
  <c r="E5599" i="1"/>
  <c r="H5601" i="1"/>
  <c r="E5600" i="1"/>
  <c r="H5602" i="1"/>
  <c r="E5601" i="1"/>
  <c r="H5603" i="1"/>
  <c r="E5602" i="1"/>
  <c r="H5604" i="1"/>
  <c r="E5603" i="1"/>
  <c r="H5605" i="1"/>
  <c r="E5604" i="1"/>
  <c r="H5606" i="1"/>
  <c r="E5605" i="1"/>
  <c r="H5607" i="1"/>
  <c r="E5606" i="1"/>
  <c r="H5608" i="1"/>
  <c r="E5607" i="1"/>
  <c r="H5609" i="1"/>
  <c r="E5608" i="1"/>
  <c r="H5610" i="1"/>
  <c r="E5609" i="1"/>
  <c r="H5611" i="1"/>
  <c r="E5610" i="1"/>
  <c r="H5612" i="1"/>
  <c r="E5611" i="1"/>
  <c r="H5613" i="1"/>
  <c r="E5612" i="1"/>
  <c r="H5614" i="1"/>
  <c r="E5613" i="1"/>
  <c r="H5615" i="1"/>
  <c r="E5614" i="1"/>
  <c r="H5616" i="1"/>
  <c r="E5615" i="1"/>
  <c r="H5617" i="1"/>
  <c r="E5616" i="1"/>
  <c r="H5618" i="1"/>
  <c r="E5617" i="1"/>
  <c r="H5619" i="1"/>
  <c r="E5618" i="1"/>
  <c r="H5620" i="1"/>
  <c r="E5619" i="1"/>
  <c r="H5621" i="1"/>
  <c r="E5620" i="1"/>
  <c r="H5622" i="1"/>
  <c r="E5621" i="1"/>
  <c r="H5623" i="1"/>
  <c r="E5622" i="1"/>
  <c r="H5624" i="1"/>
  <c r="E5623" i="1"/>
  <c r="H5625" i="1"/>
  <c r="E5624" i="1"/>
  <c r="H5626" i="1"/>
  <c r="E5625" i="1"/>
  <c r="H5627" i="1"/>
  <c r="E5626" i="1"/>
  <c r="H5628" i="1"/>
  <c r="E5627" i="1"/>
  <c r="H5629" i="1"/>
  <c r="E5628" i="1"/>
  <c r="H5630" i="1"/>
  <c r="E5629" i="1"/>
  <c r="H5631" i="1"/>
  <c r="E5630" i="1"/>
  <c r="E5631" i="1"/>
  <c r="H5632" i="1"/>
  <c r="H5633" i="1"/>
  <c r="E5632" i="1"/>
  <c r="H5634" i="1"/>
  <c r="E5633" i="1"/>
  <c r="H5635" i="1"/>
  <c r="E5634" i="1"/>
  <c r="H5636" i="1"/>
  <c r="E5635" i="1"/>
  <c r="H5637" i="1"/>
  <c r="E5636" i="1"/>
  <c r="H5638" i="1"/>
  <c r="E5637" i="1"/>
  <c r="H5639" i="1"/>
  <c r="E5638" i="1"/>
  <c r="H5640" i="1"/>
  <c r="E5639" i="1"/>
  <c r="H5641" i="1"/>
  <c r="E5640" i="1"/>
  <c r="H5642" i="1"/>
  <c r="E5641" i="1"/>
  <c r="H5643" i="1"/>
  <c r="E5642" i="1"/>
  <c r="H5644" i="1"/>
  <c r="E5643" i="1"/>
  <c r="H5645" i="1"/>
  <c r="E5644" i="1"/>
  <c r="H5646" i="1"/>
  <c r="E5645" i="1"/>
  <c r="H5647" i="1"/>
  <c r="E5646" i="1"/>
  <c r="H5648" i="1"/>
  <c r="E5647" i="1"/>
  <c r="H5649" i="1"/>
  <c r="E5648" i="1"/>
  <c r="H5650" i="1"/>
  <c r="E5649" i="1"/>
  <c r="H5651" i="1"/>
  <c r="E5650" i="1"/>
  <c r="H5652" i="1"/>
  <c r="E5651" i="1"/>
  <c r="H5653" i="1"/>
  <c r="E5652" i="1"/>
  <c r="H5654" i="1"/>
  <c r="E5653" i="1"/>
  <c r="H5655" i="1"/>
  <c r="E5654" i="1"/>
  <c r="H5656" i="1"/>
  <c r="E5655" i="1"/>
  <c r="H5657" i="1"/>
  <c r="E5656" i="1"/>
  <c r="H5658" i="1"/>
  <c r="E5657" i="1"/>
  <c r="H5659" i="1"/>
  <c r="E5658" i="1"/>
  <c r="H5660" i="1"/>
  <c r="E5659" i="1"/>
  <c r="H5661" i="1"/>
  <c r="E5660" i="1"/>
  <c r="H5662" i="1"/>
  <c r="E5661" i="1"/>
  <c r="H5663" i="1"/>
  <c r="E5662" i="1"/>
  <c r="H5664" i="1"/>
  <c r="E5663" i="1"/>
  <c r="H5665" i="1"/>
  <c r="E5664" i="1"/>
  <c r="H5666" i="1"/>
  <c r="E5665" i="1"/>
  <c r="H5667" i="1"/>
  <c r="E5666" i="1"/>
  <c r="H5668" i="1"/>
  <c r="E5667" i="1"/>
  <c r="H5669" i="1"/>
  <c r="E5668" i="1"/>
  <c r="H5670" i="1"/>
  <c r="E5669" i="1"/>
  <c r="H5671" i="1"/>
  <c r="E5670" i="1"/>
  <c r="H5672" i="1"/>
  <c r="E5671" i="1"/>
  <c r="H5673" i="1"/>
  <c r="E5672" i="1"/>
  <c r="H5674" i="1"/>
  <c r="E5673" i="1"/>
  <c r="H5675" i="1"/>
  <c r="E5674" i="1"/>
  <c r="H5676" i="1"/>
  <c r="E5675" i="1"/>
  <c r="H5677" i="1"/>
  <c r="E5676" i="1"/>
  <c r="H5678" i="1"/>
  <c r="E5677" i="1"/>
  <c r="H5679" i="1"/>
  <c r="E5678" i="1"/>
  <c r="H5680" i="1"/>
  <c r="E5679" i="1"/>
  <c r="H5681" i="1"/>
  <c r="E5680" i="1"/>
  <c r="H5682" i="1"/>
  <c r="E5681" i="1"/>
  <c r="H5683" i="1"/>
  <c r="E5682" i="1"/>
  <c r="H5684" i="1"/>
  <c r="E5683" i="1"/>
  <c r="H5685" i="1"/>
  <c r="E5684" i="1"/>
  <c r="H5686" i="1"/>
  <c r="E5685" i="1"/>
  <c r="H5687" i="1"/>
  <c r="E5686" i="1"/>
  <c r="H5688" i="1"/>
  <c r="E5687" i="1"/>
  <c r="H5689" i="1"/>
  <c r="E5688" i="1"/>
  <c r="H5690" i="1"/>
  <c r="E5689" i="1"/>
  <c r="H5691" i="1"/>
  <c r="E5690" i="1"/>
  <c r="H5692" i="1"/>
  <c r="E5691" i="1"/>
  <c r="H5693" i="1"/>
  <c r="E5692" i="1"/>
  <c r="H5694" i="1"/>
  <c r="E5693" i="1"/>
  <c r="H5695" i="1"/>
  <c r="E5694" i="1"/>
  <c r="H5696" i="1"/>
  <c r="E5695" i="1"/>
  <c r="H5697" i="1"/>
  <c r="E5696" i="1"/>
  <c r="H5698" i="1"/>
  <c r="E5697" i="1"/>
  <c r="H5699" i="1"/>
  <c r="E5698" i="1"/>
  <c r="H5700" i="1"/>
  <c r="E5699" i="1"/>
  <c r="H5701" i="1"/>
  <c r="E5700" i="1"/>
  <c r="H5702" i="1"/>
  <c r="E5701" i="1"/>
  <c r="H5703" i="1"/>
  <c r="E5702" i="1"/>
  <c r="H5704" i="1"/>
  <c r="E5703" i="1"/>
  <c r="H5705" i="1"/>
  <c r="E5704" i="1"/>
  <c r="E5705" i="1"/>
  <c r="H5706" i="1"/>
  <c r="H5707" i="1"/>
  <c r="E5706" i="1"/>
  <c r="H5708" i="1"/>
  <c r="E5707" i="1"/>
  <c r="H5709" i="1"/>
  <c r="E5708" i="1"/>
  <c r="H5710" i="1"/>
  <c r="E5709" i="1"/>
  <c r="H5711" i="1"/>
  <c r="E5710" i="1"/>
  <c r="H5712" i="1"/>
  <c r="E5711" i="1"/>
  <c r="H5713" i="1"/>
  <c r="E5712" i="1"/>
  <c r="H5714" i="1"/>
  <c r="E5713" i="1"/>
  <c r="H5715" i="1"/>
  <c r="E5714" i="1"/>
  <c r="H5716" i="1"/>
  <c r="E5715" i="1"/>
  <c r="H5717" i="1"/>
  <c r="E5716" i="1"/>
  <c r="H5718" i="1"/>
  <c r="E5717" i="1"/>
  <c r="H5719" i="1"/>
  <c r="E5718" i="1"/>
  <c r="H5720" i="1"/>
  <c r="E5719" i="1"/>
  <c r="H5721" i="1"/>
  <c r="E5720" i="1"/>
  <c r="H5722" i="1"/>
  <c r="E5721" i="1"/>
  <c r="H5723" i="1"/>
  <c r="E5722" i="1"/>
  <c r="H5724" i="1"/>
  <c r="E5723" i="1"/>
  <c r="H5725" i="1"/>
  <c r="E5724" i="1"/>
  <c r="H5726" i="1"/>
  <c r="E5725" i="1"/>
  <c r="H5727" i="1"/>
  <c r="E5726" i="1"/>
  <c r="H5728" i="1"/>
  <c r="E5727" i="1"/>
  <c r="H5729" i="1"/>
  <c r="E5728" i="1"/>
  <c r="H5730" i="1"/>
  <c r="E5729" i="1"/>
  <c r="H5731" i="1"/>
  <c r="E5730" i="1"/>
  <c r="H5732" i="1"/>
  <c r="E5731" i="1"/>
  <c r="H5733" i="1"/>
  <c r="E5732" i="1"/>
  <c r="H5734" i="1"/>
  <c r="E5733" i="1"/>
  <c r="H5735" i="1"/>
  <c r="E5734" i="1"/>
  <c r="H5736" i="1"/>
  <c r="E5735" i="1"/>
  <c r="H5737" i="1"/>
  <c r="E5736" i="1"/>
  <c r="H5738" i="1"/>
  <c r="E5737" i="1"/>
  <c r="H5739" i="1"/>
  <c r="E5738" i="1"/>
  <c r="H5740" i="1"/>
  <c r="E5739" i="1"/>
  <c r="H5741" i="1"/>
  <c r="E5740" i="1"/>
  <c r="H5742" i="1"/>
  <c r="E5741" i="1"/>
  <c r="H5743" i="1"/>
  <c r="E5742" i="1"/>
  <c r="H5744" i="1"/>
  <c r="E5743" i="1"/>
  <c r="H5745" i="1"/>
  <c r="E5744" i="1"/>
  <c r="H5746" i="1"/>
  <c r="E5745" i="1"/>
  <c r="H5747" i="1"/>
  <c r="E5746" i="1"/>
  <c r="H5748" i="1"/>
  <c r="E5747" i="1"/>
  <c r="H5749" i="1"/>
  <c r="E5748" i="1"/>
  <c r="H5750" i="1"/>
  <c r="E5749" i="1"/>
  <c r="H5751" i="1"/>
  <c r="E5750" i="1"/>
  <c r="H5752" i="1"/>
  <c r="E5751" i="1"/>
  <c r="H5753" i="1"/>
  <c r="E5752" i="1"/>
  <c r="H5754" i="1"/>
  <c r="E5753" i="1"/>
  <c r="H5755" i="1"/>
  <c r="E5754" i="1"/>
  <c r="H5756" i="1"/>
  <c r="E5755" i="1"/>
  <c r="H5757" i="1"/>
  <c r="E5756" i="1"/>
  <c r="H5758" i="1"/>
  <c r="E5757" i="1"/>
  <c r="H5759" i="1"/>
  <c r="E5758" i="1"/>
  <c r="H5760" i="1"/>
  <c r="E5759" i="1"/>
  <c r="H5761" i="1"/>
  <c r="E5760" i="1"/>
  <c r="H5762" i="1"/>
  <c r="E5761" i="1"/>
  <c r="H5763" i="1"/>
  <c r="E5762" i="1"/>
  <c r="H5764" i="1"/>
  <c r="E5763" i="1"/>
  <c r="H5765" i="1"/>
  <c r="E5764" i="1"/>
  <c r="H5766" i="1"/>
  <c r="E5765" i="1"/>
  <c r="H5767" i="1"/>
  <c r="E5766" i="1"/>
  <c r="H5768" i="1"/>
  <c r="E5767" i="1"/>
  <c r="H5769" i="1"/>
  <c r="E5768" i="1"/>
  <c r="H5770" i="1"/>
  <c r="E5769" i="1"/>
  <c r="H5771" i="1"/>
  <c r="E5770" i="1"/>
  <c r="H5772" i="1"/>
  <c r="E5771" i="1"/>
  <c r="H5773" i="1"/>
  <c r="E5772" i="1"/>
  <c r="H5774" i="1"/>
  <c r="E5773" i="1"/>
  <c r="H5775" i="1"/>
  <c r="E5774" i="1"/>
  <c r="H5776" i="1"/>
  <c r="E5775" i="1"/>
  <c r="H5777" i="1"/>
  <c r="E5776" i="1"/>
  <c r="H5778" i="1"/>
  <c r="E5777" i="1"/>
  <c r="H5779" i="1"/>
  <c r="E5778" i="1"/>
  <c r="E5779" i="1"/>
  <c r="H5780" i="1"/>
  <c r="H5781" i="1"/>
  <c r="E5780" i="1"/>
  <c r="H5782" i="1"/>
  <c r="E5781" i="1"/>
  <c r="H5783" i="1"/>
  <c r="E5782" i="1"/>
  <c r="H5784" i="1"/>
  <c r="E5783" i="1"/>
  <c r="H5785" i="1"/>
  <c r="E5784" i="1"/>
  <c r="H5786" i="1"/>
  <c r="E5785" i="1"/>
  <c r="H5787" i="1"/>
  <c r="E5786" i="1"/>
  <c r="H5788" i="1"/>
  <c r="E5787" i="1"/>
  <c r="H5789" i="1"/>
  <c r="E5788" i="1"/>
  <c r="H5790" i="1"/>
  <c r="E5789" i="1"/>
  <c r="H5791" i="1"/>
  <c r="E5790" i="1"/>
  <c r="H5792" i="1"/>
  <c r="E5791" i="1"/>
  <c r="H5793" i="1"/>
  <c r="E5792" i="1"/>
  <c r="H5794" i="1"/>
  <c r="E5793" i="1"/>
  <c r="H5795" i="1"/>
  <c r="E5794" i="1"/>
  <c r="H5796" i="1"/>
  <c r="E5795" i="1"/>
  <c r="H5797" i="1"/>
  <c r="E5796" i="1"/>
  <c r="H5798" i="1"/>
  <c r="E5797" i="1"/>
  <c r="H5799" i="1"/>
  <c r="E5798" i="1"/>
  <c r="H5800" i="1"/>
  <c r="E5799" i="1"/>
  <c r="H5801" i="1"/>
  <c r="E5800" i="1"/>
  <c r="H5802" i="1"/>
  <c r="E5801" i="1"/>
  <c r="H5803" i="1"/>
  <c r="E5802" i="1"/>
  <c r="H5804" i="1"/>
  <c r="E5803" i="1"/>
  <c r="H5805" i="1"/>
  <c r="E5804" i="1"/>
  <c r="H5806" i="1"/>
  <c r="E5805" i="1"/>
  <c r="H5807" i="1"/>
  <c r="E5806" i="1"/>
  <c r="H5808" i="1"/>
  <c r="E5807" i="1"/>
  <c r="H5809" i="1"/>
  <c r="E5808" i="1"/>
  <c r="H5810" i="1"/>
  <c r="E5809" i="1"/>
  <c r="H5811" i="1"/>
  <c r="E5810" i="1"/>
  <c r="H5812" i="1"/>
  <c r="E5811" i="1"/>
  <c r="H5813" i="1"/>
  <c r="E5812" i="1"/>
  <c r="H5814" i="1"/>
  <c r="E5813" i="1"/>
  <c r="H5815" i="1"/>
  <c r="E5814" i="1"/>
  <c r="H5816" i="1"/>
  <c r="E5815" i="1"/>
  <c r="H5817" i="1"/>
  <c r="E5816" i="1"/>
  <c r="H5818" i="1"/>
  <c r="E5817" i="1"/>
  <c r="H5819" i="1"/>
  <c r="E5818" i="1"/>
  <c r="H5820" i="1"/>
  <c r="E5819" i="1"/>
  <c r="H5821" i="1"/>
  <c r="E5820" i="1"/>
  <c r="H5822" i="1"/>
  <c r="E5821" i="1"/>
  <c r="H5823" i="1"/>
  <c r="E5822" i="1"/>
  <c r="H5824" i="1"/>
  <c r="E5823" i="1"/>
  <c r="H5825" i="1"/>
  <c r="E5824" i="1"/>
  <c r="H5826" i="1"/>
  <c r="E5825" i="1"/>
  <c r="H5827" i="1"/>
  <c r="E5826" i="1"/>
  <c r="H5828" i="1"/>
  <c r="E5827" i="1"/>
  <c r="H5829" i="1"/>
  <c r="E5828" i="1"/>
  <c r="H5830" i="1"/>
  <c r="E5829" i="1"/>
  <c r="H5831" i="1"/>
  <c r="E5830" i="1"/>
  <c r="H5832" i="1"/>
  <c r="E5831" i="1"/>
  <c r="H5833" i="1"/>
  <c r="E5832" i="1"/>
  <c r="H5834" i="1"/>
  <c r="E5833" i="1"/>
  <c r="H5835" i="1"/>
  <c r="E5834" i="1"/>
  <c r="H5836" i="1"/>
  <c r="E5835" i="1"/>
  <c r="H5837" i="1"/>
  <c r="E5836" i="1"/>
  <c r="H5838" i="1"/>
  <c r="E5837" i="1"/>
  <c r="H5839" i="1"/>
  <c r="E5838" i="1"/>
  <c r="H5840" i="1"/>
  <c r="E5839" i="1"/>
  <c r="H5841" i="1"/>
  <c r="E5840" i="1"/>
  <c r="H5842" i="1"/>
  <c r="E5841" i="1"/>
  <c r="H5843" i="1"/>
  <c r="E5842" i="1"/>
  <c r="H5844" i="1"/>
  <c r="E5843" i="1"/>
  <c r="H5845" i="1"/>
  <c r="E5844" i="1"/>
  <c r="H5846" i="1"/>
  <c r="E5845" i="1"/>
  <c r="H5847" i="1"/>
  <c r="E5846" i="1"/>
  <c r="H5848" i="1"/>
  <c r="E5847" i="1"/>
  <c r="H5849" i="1"/>
  <c r="E5848" i="1"/>
  <c r="H5850" i="1"/>
  <c r="E5849" i="1"/>
  <c r="H5851" i="1"/>
  <c r="E5850" i="1"/>
  <c r="H5852" i="1"/>
  <c r="E5851" i="1"/>
  <c r="H5853" i="1"/>
  <c r="E5852" i="1"/>
  <c r="E5853" i="1"/>
  <c r="H5854" i="1"/>
  <c r="H5855" i="1"/>
  <c r="E5854" i="1"/>
  <c r="H5856" i="1"/>
  <c r="E5855" i="1"/>
  <c r="H5857" i="1"/>
  <c r="E5856" i="1"/>
  <c r="H5858" i="1"/>
  <c r="E5857" i="1"/>
  <c r="H5859" i="1"/>
  <c r="E5858" i="1"/>
  <c r="H5860" i="1"/>
  <c r="E5859" i="1"/>
  <c r="H5861" i="1"/>
  <c r="E5860" i="1"/>
  <c r="H5862" i="1"/>
  <c r="E5861" i="1"/>
  <c r="H5863" i="1"/>
  <c r="E5862" i="1"/>
  <c r="H5864" i="1"/>
  <c r="E5863" i="1"/>
  <c r="H5865" i="1"/>
  <c r="E5864" i="1"/>
  <c r="H5866" i="1"/>
  <c r="E5865" i="1"/>
  <c r="H5867" i="1"/>
  <c r="E5866" i="1"/>
  <c r="H5868" i="1"/>
  <c r="E5867" i="1"/>
  <c r="H5869" i="1"/>
  <c r="E5868" i="1"/>
  <c r="H5870" i="1"/>
  <c r="E5869" i="1"/>
  <c r="H5871" i="1"/>
  <c r="E5870" i="1"/>
  <c r="H5872" i="1"/>
  <c r="E5871" i="1"/>
  <c r="H5873" i="1"/>
  <c r="E5872" i="1"/>
  <c r="H5874" i="1"/>
  <c r="E5873" i="1"/>
  <c r="H5875" i="1"/>
  <c r="E5874" i="1"/>
  <c r="H5876" i="1"/>
  <c r="E5875" i="1"/>
  <c r="H5877" i="1"/>
  <c r="E5876" i="1"/>
  <c r="H5878" i="1"/>
  <c r="E5877" i="1"/>
  <c r="H5879" i="1"/>
  <c r="E5878" i="1"/>
  <c r="H5880" i="1"/>
  <c r="E5879" i="1"/>
  <c r="H5881" i="1"/>
  <c r="E5880" i="1"/>
  <c r="H5882" i="1"/>
  <c r="E5881" i="1"/>
  <c r="H5883" i="1"/>
  <c r="E5882" i="1"/>
  <c r="H5884" i="1"/>
  <c r="E5883" i="1"/>
  <c r="H5885" i="1"/>
  <c r="E5884" i="1"/>
  <c r="H5886" i="1"/>
  <c r="E5885" i="1"/>
  <c r="H5887" i="1"/>
  <c r="E5886" i="1"/>
  <c r="H5888" i="1"/>
  <c r="E5887" i="1"/>
  <c r="H5889" i="1"/>
  <c r="E5888" i="1"/>
  <c r="H5890" i="1"/>
  <c r="E5889" i="1"/>
  <c r="H5891" i="1"/>
  <c r="E5890" i="1"/>
  <c r="H5892" i="1"/>
  <c r="E5891" i="1"/>
  <c r="H5893" i="1"/>
  <c r="E5892" i="1"/>
  <c r="H5894" i="1"/>
  <c r="E5893" i="1"/>
  <c r="H5895" i="1"/>
  <c r="E5894" i="1"/>
  <c r="H5896" i="1"/>
  <c r="E5895" i="1"/>
  <c r="H5897" i="1"/>
  <c r="E5896" i="1"/>
  <c r="H5898" i="1"/>
  <c r="E5897" i="1"/>
  <c r="H5899" i="1"/>
  <c r="E5898" i="1"/>
  <c r="H5900" i="1"/>
  <c r="E5899" i="1"/>
  <c r="H5901" i="1"/>
  <c r="E5900" i="1"/>
  <c r="H5902" i="1"/>
  <c r="E5901" i="1"/>
  <c r="H5903" i="1"/>
  <c r="E5902" i="1"/>
  <c r="H5904" i="1"/>
  <c r="E5903" i="1"/>
  <c r="H5905" i="1"/>
  <c r="E5904" i="1"/>
  <c r="H5906" i="1"/>
  <c r="E5905" i="1"/>
  <c r="H5907" i="1"/>
  <c r="E5906" i="1"/>
  <c r="H5908" i="1"/>
  <c r="E5907" i="1"/>
  <c r="H5909" i="1"/>
  <c r="E5908" i="1"/>
  <c r="H5910" i="1"/>
  <c r="E5909" i="1"/>
  <c r="H5911" i="1"/>
  <c r="E5910" i="1"/>
  <c r="H5912" i="1"/>
  <c r="E5911" i="1"/>
  <c r="H5913" i="1"/>
  <c r="E5912" i="1"/>
  <c r="H5914" i="1"/>
  <c r="E5913" i="1"/>
  <c r="H5915" i="1"/>
  <c r="E5914" i="1"/>
  <c r="H5916" i="1"/>
  <c r="E5915" i="1"/>
  <c r="H5917" i="1"/>
  <c r="E5916" i="1"/>
  <c r="H5918" i="1"/>
  <c r="E5917" i="1"/>
  <c r="H5919" i="1"/>
  <c r="E5918" i="1"/>
  <c r="H5920" i="1"/>
  <c r="E5919" i="1"/>
  <c r="H5921" i="1"/>
  <c r="E5920" i="1"/>
  <c r="H5922" i="1"/>
  <c r="E5921" i="1"/>
  <c r="H5923" i="1"/>
  <c r="E5922" i="1"/>
  <c r="H5924" i="1"/>
  <c r="E5923" i="1"/>
  <c r="H5925" i="1"/>
  <c r="E5924" i="1"/>
  <c r="H5926" i="1"/>
  <c r="E5925" i="1"/>
  <c r="H5927" i="1"/>
  <c r="E5926" i="1"/>
  <c r="E5927" i="1"/>
  <c r="H5928" i="1"/>
  <c r="H5929" i="1"/>
  <c r="E5928" i="1"/>
  <c r="H5930" i="1"/>
  <c r="E5929" i="1"/>
  <c r="H5931" i="1"/>
  <c r="E5930" i="1"/>
  <c r="H5932" i="1"/>
  <c r="E5931" i="1"/>
  <c r="H5933" i="1"/>
  <c r="E5932" i="1"/>
  <c r="H5934" i="1"/>
  <c r="E5933" i="1"/>
  <c r="H5935" i="1"/>
  <c r="E5934" i="1"/>
  <c r="H5936" i="1"/>
  <c r="E5935" i="1"/>
  <c r="H5937" i="1"/>
  <c r="E5936" i="1"/>
  <c r="H5938" i="1"/>
  <c r="E5937" i="1"/>
  <c r="H5939" i="1"/>
  <c r="E5938" i="1"/>
  <c r="H5940" i="1"/>
  <c r="E5939" i="1"/>
  <c r="H5941" i="1"/>
  <c r="E5940" i="1"/>
  <c r="H5942" i="1"/>
  <c r="E5941" i="1"/>
  <c r="H5943" i="1"/>
  <c r="E5942" i="1"/>
  <c r="H5944" i="1"/>
  <c r="E5943" i="1"/>
  <c r="H5945" i="1"/>
  <c r="E5944" i="1"/>
  <c r="H5946" i="1"/>
  <c r="E5945" i="1"/>
  <c r="H5947" i="1"/>
  <c r="E5946" i="1"/>
  <c r="H5948" i="1"/>
  <c r="E5947" i="1"/>
  <c r="H5949" i="1"/>
  <c r="E5948" i="1"/>
  <c r="H5950" i="1"/>
  <c r="E5949" i="1"/>
  <c r="H5951" i="1"/>
  <c r="E5950" i="1"/>
  <c r="H5952" i="1"/>
  <c r="E5951" i="1"/>
  <c r="H5953" i="1"/>
  <c r="E5952" i="1"/>
  <c r="H5954" i="1"/>
  <c r="E5953" i="1"/>
  <c r="H5955" i="1"/>
  <c r="E5954" i="1"/>
  <c r="H5956" i="1"/>
  <c r="E5955" i="1"/>
  <c r="H5957" i="1"/>
  <c r="E5956" i="1"/>
  <c r="H5958" i="1"/>
  <c r="E5957" i="1"/>
  <c r="H5959" i="1"/>
  <c r="E5958" i="1"/>
  <c r="H5960" i="1"/>
  <c r="E5959" i="1"/>
  <c r="H5961" i="1"/>
  <c r="E5960" i="1"/>
  <c r="H5962" i="1"/>
  <c r="E5961" i="1"/>
  <c r="H5963" i="1"/>
  <c r="E5962" i="1"/>
  <c r="H5964" i="1"/>
  <c r="E5963" i="1"/>
  <c r="H5965" i="1"/>
  <c r="E5964" i="1"/>
  <c r="H5966" i="1"/>
  <c r="E5965" i="1"/>
  <c r="H5967" i="1"/>
  <c r="E5966" i="1"/>
  <c r="H5968" i="1"/>
  <c r="E5967" i="1"/>
  <c r="H5969" i="1"/>
  <c r="E5968" i="1"/>
  <c r="H5970" i="1"/>
  <c r="E5969" i="1"/>
  <c r="H5971" i="1"/>
  <c r="E5970" i="1"/>
  <c r="H5972" i="1"/>
  <c r="E5971" i="1"/>
  <c r="H5973" i="1"/>
  <c r="E5972" i="1"/>
  <c r="H5974" i="1"/>
  <c r="E5973" i="1"/>
  <c r="H5975" i="1"/>
  <c r="E5974" i="1"/>
  <c r="H5976" i="1"/>
  <c r="E5975" i="1"/>
  <c r="H5977" i="1"/>
  <c r="E5976" i="1"/>
  <c r="H5978" i="1"/>
  <c r="E5977" i="1"/>
  <c r="H5979" i="1"/>
  <c r="E5978" i="1"/>
  <c r="H5980" i="1"/>
  <c r="E5979" i="1"/>
  <c r="H5981" i="1"/>
  <c r="E5980" i="1"/>
  <c r="H5982" i="1"/>
  <c r="E5981" i="1"/>
  <c r="H5983" i="1"/>
  <c r="E5982" i="1"/>
  <c r="H5984" i="1"/>
  <c r="E5983" i="1"/>
  <c r="H5985" i="1"/>
  <c r="E5984" i="1"/>
  <c r="H5986" i="1"/>
  <c r="E5985" i="1"/>
  <c r="H5987" i="1"/>
  <c r="E5986" i="1"/>
  <c r="H5988" i="1"/>
  <c r="E5987" i="1"/>
  <c r="H5989" i="1"/>
  <c r="E5988" i="1"/>
  <c r="H5990" i="1"/>
  <c r="E5989" i="1"/>
  <c r="H5991" i="1"/>
  <c r="E5990" i="1"/>
  <c r="H5992" i="1"/>
  <c r="E5991" i="1"/>
  <c r="H5993" i="1"/>
  <c r="E5992" i="1"/>
  <c r="H5994" i="1"/>
  <c r="E5993" i="1"/>
  <c r="H5995" i="1"/>
  <c r="E5994" i="1"/>
  <c r="H5996" i="1"/>
  <c r="E5995" i="1"/>
  <c r="H5997" i="1"/>
  <c r="E5996" i="1"/>
  <c r="H5998" i="1"/>
  <c r="E5997" i="1"/>
  <c r="H5999" i="1"/>
  <c r="E5998" i="1"/>
  <c r="E5999" i="1"/>
  <c r="E6000" i="1"/>
  <c r="E6001" i="1"/>
  <c r="H6002" i="1"/>
  <c r="H6003" i="1"/>
  <c r="E6002" i="1"/>
  <c r="H6004" i="1"/>
  <c r="E6003" i="1"/>
  <c r="H6005" i="1"/>
  <c r="E6004" i="1"/>
  <c r="H6006" i="1"/>
  <c r="E6005" i="1"/>
  <c r="H6007" i="1"/>
  <c r="E6006" i="1"/>
  <c r="H6008" i="1"/>
  <c r="E6007" i="1"/>
  <c r="H6009" i="1"/>
  <c r="E6008" i="1"/>
  <c r="H6010" i="1"/>
  <c r="E6009" i="1"/>
  <c r="H6011" i="1"/>
  <c r="E6010" i="1"/>
  <c r="H6012" i="1"/>
  <c r="E6011" i="1"/>
  <c r="H6013" i="1"/>
  <c r="E6012" i="1"/>
  <c r="H6014" i="1"/>
  <c r="E6013" i="1"/>
  <c r="H6015" i="1"/>
  <c r="E6014" i="1"/>
  <c r="H6016" i="1"/>
  <c r="E6015" i="1"/>
  <c r="H6017" i="1"/>
  <c r="E6016" i="1"/>
  <c r="H6018" i="1"/>
  <c r="E6017" i="1"/>
  <c r="H6019" i="1"/>
  <c r="E6018" i="1"/>
  <c r="H6020" i="1"/>
  <c r="E6019" i="1"/>
  <c r="H6021" i="1"/>
  <c r="E6020" i="1"/>
  <c r="H6022" i="1"/>
  <c r="E6021" i="1"/>
  <c r="H6023" i="1"/>
  <c r="E6022" i="1"/>
  <c r="H6024" i="1"/>
  <c r="E6023" i="1"/>
  <c r="H6025" i="1"/>
  <c r="E6024" i="1"/>
  <c r="H6026" i="1"/>
  <c r="E6025" i="1"/>
  <c r="H6027" i="1"/>
  <c r="E6026" i="1"/>
  <c r="H6028" i="1"/>
  <c r="E6027" i="1"/>
  <c r="H6029" i="1"/>
  <c r="E6028" i="1"/>
  <c r="H6030" i="1"/>
  <c r="E6029" i="1"/>
  <c r="H6031" i="1"/>
  <c r="E6030" i="1"/>
  <c r="H6032" i="1"/>
  <c r="E6031" i="1"/>
  <c r="H6033" i="1"/>
  <c r="E6032" i="1"/>
  <c r="H6034" i="1"/>
  <c r="E6033" i="1"/>
  <c r="H6035" i="1"/>
  <c r="E6034" i="1"/>
  <c r="H6036" i="1"/>
  <c r="E6035" i="1"/>
  <c r="H6037" i="1"/>
  <c r="E6036" i="1"/>
  <c r="H6038" i="1"/>
  <c r="E6037" i="1"/>
  <c r="H6039" i="1"/>
  <c r="E6038" i="1"/>
  <c r="H6040" i="1"/>
  <c r="E6039" i="1"/>
  <c r="H6041" i="1"/>
  <c r="E6040" i="1"/>
  <c r="H6042" i="1"/>
  <c r="E6041" i="1"/>
  <c r="H6043" i="1"/>
  <c r="E6042" i="1"/>
  <c r="H6044" i="1"/>
  <c r="E6043" i="1"/>
  <c r="H6045" i="1"/>
  <c r="E6044" i="1"/>
  <c r="H6046" i="1"/>
  <c r="E6045" i="1"/>
  <c r="H6047" i="1"/>
  <c r="E6046" i="1"/>
  <c r="H6048" i="1"/>
  <c r="E6047" i="1"/>
  <c r="H6049" i="1"/>
  <c r="E6048" i="1"/>
  <c r="H6050" i="1"/>
  <c r="E6049" i="1"/>
  <c r="H6051" i="1"/>
  <c r="E6050" i="1"/>
  <c r="H6052" i="1"/>
  <c r="E6051" i="1"/>
  <c r="H6053" i="1"/>
  <c r="E6052" i="1"/>
  <c r="H6054" i="1"/>
  <c r="E6053" i="1"/>
  <c r="H6055" i="1"/>
  <c r="E6054" i="1"/>
  <c r="H6056" i="1"/>
  <c r="E6055" i="1"/>
  <c r="H6057" i="1"/>
  <c r="E6056" i="1"/>
  <c r="H6058" i="1"/>
  <c r="E6057" i="1"/>
  <c r="H6059" i="1"/>
  <c r="E6058" i="1"/>
  <c r="H6060" i="1"/>
  <c r="E6059" i="1"/>
  <c r="H6061" i="1"/>
  <c r="E6060" i="1"/>
  <c r="H6062" i="1"/>
  <c r="E6061" i="1"/>
  <c r="H6063" i="1"/>
  <c r="E6062" i="1"/>
  <c r="H6064" i="1"/>
  <c r="E6063" i="1"/>
  <c r="H6065" i="1"/>
  <c r="E6064" i="1"/>
  <c r="H6066" i="1"/>
  <c r="E6065" i="1"/>
  <c r="H6067" i="1"/>
  <c r="E6066" i="1"/>
  <c r="H6068" i="1"/>
  <c r="E6067" i="1"/>
  <c r="H6069" i="1"/>
  <c r="E6068" i="1"/>
  <c r="H6070" i="1"/>
  <c r="E6069" i="1"/>
  <c r="H6071" i="1"/>
  <c r="E6070" i="1"/>
  <c r="H6072" i="1"/>
  <c r="E6071" i="1"/>
  <c r="H6073" i="1"/>
  <c r="E6072" i="1"/>
  <c r="E6073" i="1"/>
  <c r="E6074" i="1"/>
  <c r="B6074" i="1"/>
  <c r="A6073" i="1"/>
  <c r="J6073" i="1"/>
  <c r="I6073" i="1"/>
  <c r="F6073" i="1"/>
  <c r="B6073" i="1"/>
  <c r="A6072" i="1"/>
  <c r="J6072" i="1"/>
  <c r="I6072" i="1"/>
  <c r="F6072" i="1"/>
  <c r="B6072" i="1"/>
  <c r="A6071" i="1"/>
  <c r="J6071" i="1"/>
  <c r="I6071" i="1"/>
  <c r="F6071" i="1"/>
  <c r="B6071" i="1"/>
  <c r="A6070" i="1"/>
  <c r="J6070" i="1"/>
  <c r="I6070" i="1"/>
  <c r="F6070" i="1"/>
  <c r="B6070" i="1"/>
  <c r="A6069" i="1"/>
  <c r="J6069" i="1"/>
  <c r="I6069" i="1"/>
  <c r="F6069" i="1"/>
  <c r="B6069" i="1"/>
  <c r="A6068" i="1"/>
  <c r="J6068" i="1"/>
  <c r="I6068" i="1"/>
  <c r="F6068" i="1"/>
  <c r="B6068" i="1"/>
  <c r="A6067" i="1"/>
  <c r="J6067" i="1"/>
  <c r="I6067" i="1"/>
  <c r="F6067" i="1"/>
  <c r="B6067" i="1"/>
  <c r="A6066" i="1"/>
  <c r="J6066" i="1"/>
  <c r="I6066" i="1"/>
  <c r="F6066" i="1"/>
  <c r="B6066" i="1"/>
  <c r="A6065" i="1"/>
  <c r="J6065" i="1"/>
  <c r="I6065" i="1"/>
  <c r="F6065" i="1"/>
  <c r="B6065" i="1"/>
  <c r="A6064" i="1"/>
  <c r="J6064" i="1"/>
  <c r="I6064" i="1"/>
  <c r="F6064" i="1"/>
  <c r="B6064" i="1"/>
  <c r="A6063" i="1"/>
  <c r="J6063" i="1"/>
  <c r="I6063" i="1"/>
  <c r="F6063" i="1"/>
  <c r="B6063" i="1"/>
  <c r="A6062" i="1"/>
  <c r="J6062" i="1"/>
  <c r="I6062" i="1"/>
  <c r="F6062" i="1"/>
  <c r="B6062" i="1"/>
  <c r="A6061" i="1"/>
  <c r="J6061" i="1"/>
  <c r="I6061" i="1"/>
  <c r="F6061" i="1"/>
  <c r="B6061" i="1"/>
  <c r="A6060" i="1"/>
  <c r="J6060" i="1"/>
  <c r="I6060" i="1"/>
  <c r="F6060" i="1"/>
  <c r="B6060" i="1"/>
  <c r="A6059" i="1"/>
  <c r="J6059" i="1"/>
  <c r="I6059" i="1"/>
  <c r="F6059" i="1"/>
  <c r="B6059" i="1"/>
  <c r="A6058" i="1"/>
  <c r="J6058" i="1"/>
  <c r="I6058" i="1"/>
  <c r="F6058" i="1"/>
  <c r="B6058" i="1"/>
  <c r="A6057" i="1"/>
  <c r="J6057" i="1"/>
  <c r="I6057" i="1"/>
  <c r="F6057" i="1"/>
  <c r="B6057" i="1"/>
  <c r="A6056" i="1"/>
  <c r="J6056" i="1"/>
  <c r="I6056" i="1"/>
  <c r="F6056" i="1"/>
  <c r="B6056" i="1"/>
  <c r="A6055" i="1"/>
  <c r="J6055" i="1"/>
  <c r="I6055" i="1"/>
  <c r="F6055" i="1"/>
  <c r="B6055" i="1"/>
  <c r="A6054" i="1"/>
  <c r="J6054" i="1"/>
  <c r="I6054" i="1"/>
  <c r="F6054" i="1"/>
  <c r="B6054" i="1"/>
  <c r="A6053" i="1"/>
  <c r="J6053" i="1"/>
  <c r="I6053" i="1"/>
  <c r="F6053" i="1"/>
  <c r="B6053" i="1"/>
  <c r="A6052" i="1"/>
  <c r="J6052" i="1"/>
  <c r="I6052" i="1"/>
  <c r="F6052" i="1"/>
  <c r="B6052" i="1"/>
  <c r="A6051" i="1"/>
  <c r="J6051" i="1"/>
  <c r="I6051" i="1"/>
  <c r="F6051" i="1"/>
  <c r="B6051" i="1"/>
  <c r="A6050" i="1"/>
  <c r="J6050" i="1"/>
  <c r="I6050" i="1"/>
  <c r="F6050" i="1"/>
  <c r="B6050" i="1"/>
  <c r="A6049" i="1"/>
  <c r="J6049" i="1"/>
  <c r="I6049" i="1"/>
  <c r="F6049" i="1"/>
  <c r="B6049" i="1"/>
  <c r="A6048" i="1"/>
  <c r="J6048" i="1"/>
  <c r="I6048" i="1"/>
  <c r="F6048" i="1"/>
  <c r="B6048" i="1"/>
  <c r="A6047" i="1"/>
  <c r="J6047" i="1"/>
  <c r="I6047" i="1"/>
  <c r="F6047" i="1"/>
  <c r="B6047" i="1"/>
  <c r="A6046" i="1"/>
  <c r="J6046" i="1"/>
  <c r="I6046" i="1"/>
  <c r="F6046" i="1"/>
  <c r="B6046" i="1"/>
  <c r="A6045" i="1"/>
  <c r="J6045" i="1"/>
  <c r="I6045" i="1"/>
  <c r="F6045" i="1"/>
  <c r="B6045" i="1"/>
  <c r="A6044" i="1"/>
  <c r="J6044" i="1"/>
  <c r="I6044" i="1"/>
  <c r="F6044" i="1"/>
  <c r="B6044" i="1"/>
  <c r="A6043" i="1"/>
  <c r="J6043" i="1"/>
  <c r="I6043" i="1"/>
  <c r="F6043" i="1"/>
  <c r="B6043" i="1"/>
  <c r="A6042" i="1"/>
  <c r="J6042" i="1"/>
  <c r="I6042" i="1"/>
  <c r="F6042" i="1"/>
  <c r="B6042" i="1"/>
  <c r="A6041" i="1"/>
  <c r="J6041" i="1"/>
  <c r="I6041" i="1"/>
  <c r="F6041" i="1"/>
  <c r="B6041" i="1"/>
  <c r="A6040" i="1"/>
  <c r="J6040" i="1"/>
  <c r="I6040" i="1"/>
  <c r="F6040" i="1"/>
  <c r="B6040" i="1"/>
  <c r="A6039" i="1"/>
  <c r="J6039" i="1"/>
  <c r="I6039" i="1"/>
  <c r="F6039" i="1"/>
  <c r="B6039" i="1"/>
  <c r="A6038" i="1"/>
  <c r="J6038" i="1"/>
  <c r="I6038" i="1"/>
  <c r="F6038" i="1"/>
  <c r="B6038" i="1"/>
  <c r="A6037" i="1"/>
  <c r="J6037" i="1"/>
  <c r="I6037" i="1"/>
  <c r="F6037" i="1"/>
  <c r="B6037" i="1"/>
  <c r="A6036" i="1"/>
  <c r="J6036" i="1"/>
  <c r="I6036" i="1"/>
  <c r="F6036" i="1"/>
  <c r="B6036" i="1"/>
  <c r="A6035" i="1"/>
  <c r="J6035" i="1"/>
  <c r="I6035" i="1"/>
  <c r="F6035" i="1"/>
  <c r="B6035" i="1"/>
  <c r="A6034" i="1"/>
  <c r="J6034" i="1"/>
  <c r="I6034" i="1"/>
  <c r="F6034" i="1"/>
  <c r="B6034" i="1"/>
  <c r="A6033" i="1"/>
  <c r="J6033" i="1"/>
  <c r="I6033" i="1"/>
  <c r="F6033" i="1"/>
  <c r="B6033" i="1"/>
  <c r="A6032" i="1"/>
  <c r="J6032" i="1"/>
  <c r="I6032" i="1"/>
  <c r="F6032" i="1"/>
  <c r="B6032" i="1"/>
  <c r="A6031" i="1"/>
  <c r="J6031" i="1"/>
  <c r="I6031" i="1"/>
  <c r="F6031" i="1"/>
  <c r="B6031" i="1"/>
  <c r="A6030" i="1"/>
  <c r="J6030" i="1"/>
  <c r="I6030" i="1"/>
  <c r="F6030" i="1"/>
  <c r="B6030" i="1"/>
  <c r="A6029" i="1"/>
  <c r="J6029" i="1"/>
  <c r="I6029" i="1"/>
  <c r="F6029" i="1"/>
  <c r="B6029" i="1"/>
  <c r="A6028" i="1"/>
  <c r="J6028" i="1"/>
  <c r="I6028" i="1"/>
  <c r="F6028" i="1"/>
  <c r="B6028" i="1"/>
  <c r="A6027" i="1"/>
  <c r="J6027" i="1"/>
  <c r="I6027" i="1"/>
  <c r="F6027" i="1"/>
  <c r="B6027" i="1"/>
  <c r="A6026" i="1"/>
  <c r="J6026" i="1"/>
  <c r="I6026" i="1"/>
  <c r="F6026" i="1"/>
  <c r="B6026" i="1"/>
  <c r="A6025" i="1"/>
  <c r="J6025" i="1"/>
  <c r="I6025" i="1"/>
  <c r="F6025" i="1"/>
  <c r="B6025" i="1"/>
  <c r="A6024" i="1"/>
  <c r="J6024" i="1"/>
  <c r="I6024" i="1"/>
  <c r="F6024" i="1"/>
  <c r="B6024" i="1"/>
  <c r="A6023" i="1"/>
  <c r="J6023" i="1"/>
  <c r="I6023" i="1"/>
  <c r="F6023" i="1"/>
  <c r="B6023" i="1"/>
  <c r="A6022" i="1"/>
  <c r="J6022" i="1"/>
  <c r="I6022" i="1"/>
  <c r="F6022" i="1"/>
  <c r="B6022" i="1"/>
  <c r="A6021" i="1"/>
  <c r="J6021" i="1"/>
  <c r="I6021" i="1"/>
  <c r="F6021" i="1"/>
  <c r="B6021" i="1"/>
  <c r="A6020" i="1"/>
  <c r="J6020" i="1"/>
  <c r="I6020" i="1"/>
  <c r="F6020" i="1"/>
  <c r="B6020" i="1"/>
  <c r="A6019" i="1"/>
  <c r="J6019" i="1"/>
  <c r="I6019" i="1"/>
  <c r="F6019" i="1"/>
  <c r="B6019" i="1"/>
  <c r="A6018" i="1"/>
  <c r="J6018" i="1"/>
  <c r="I6018" i="1"/>
  <c r="F6018" i="1"/>
  <c r="B6018" i="1"/>
  <c r="A6017" i="1"/>
  <c r="J6017" i="1"/>
  <c r="I6017" i="1"/>
  <c r="F6017" i="1"/>
  <c r="B6017" i="1"/>
  <c r="A6016" i="1"/>
  <c r="J6016" i="1"/>
  <c r="I6016" i="1"/>
  <c r="F6016" i="1"/>
  <c r="B6016" i="1"/>
  <c r="A6015" i="1"/>
  <c r="J6015" i="1"/>
  <c r="I6015" i="1"/>
  <c r="F6015" i="1"/>
  <c r="B6015" i="1"/>
  <c r="A6014" i="1"/>
  <c r="J6014" i="1"/>
  <c r="I6014" i="1"/>
  <c r="F6014" i="1"/>
  <c r="B6014" i="1"/>
  <c r="A6013" i="1"/>
  <c r="J6013" i="1"/>
  <c r="I6013" i="1"/>
  <c r="F6013" i="1"/>
  <c r="B6013" i="1"/>
  <c r="A6012" i="1"/>
  <c r="J6012" i="1"/>
  <c r="I6012" i="1"/>
  <c r="F6012" i="1"/>
  <c r="B6012" i="1"/>
  <c r="A6011" i="1"/>
  <c r="J6011" i="1"/>
  <c r="I6011" i="1"/>
  <c r="F6011" i="1"/>
  <c r="B6011" i="1"/>
  <c r="A6010" i="1"/>
  <c r="J6010" i="1"/>
  <c r="I6010" i="1"/>
  <c r="F6010" i="1"/>
  <c r="B6010" i="1"/>
  <c r="A6009" i="1"/>
  <c r="J6009" i="1"/>
  <c r="I6009" i="1"/>
  <c r="F6009" i="1"/>
  <c r="B6009" i="1"/>
  <c r="A6008" i="1"/>
  <c r="J6008" i="1"/>
  <c r="I6008" i="1"/>
  <c r="F6008" i="1"/>
  <c r="B6008" i="1"/>
  <c r="A6007" i="1"/>
  <c r="J6007" i="1"/>
  <c r="I6007" i="1"/>
  <c r="F6007" i="1"/>
  <c r="B6007" i="1"/>
  <c r="A6006" i="1"/>
  <c r="J6006" i="1"/>
  <c r="I6006" i="1"/>
  <c r="F6006" i="1"/>
  <c r="B6006" i="1"/>
  <c r="A6005" i="1"/>
  <c r="J6005" i="1"/>
  <c r="I6005" i="1"/>
  <c r="F6005" i="1"/>
  <c r="B6005" i="1"/>
  <c r="A6004" i="1"/>
  <c r="J6004" i="1"/>
  <c r="I6004" i="1"/>
  <c r="F6004" i="1"/>
  <c r="B6004" i="1"/>
  <c r="A6003" i="1"/>
  <c r="J6003" i="1"/>
  <c r="I6003" i="1"/>
  <c r="F6003" i="1"/>
  <c r="B6003" i="1"/>
  <c r="A6002" i="1"/>
  <c r="J6002" i="1"/>
  <c r="I6002" i="1"/>
  <c r="F6002" i="1"/>
  <c r="B6002" i="1"/>
  <c r="A6001" i="1"/>
  <c r="J6001" i="1"/>
  <c r="I6001" i="1"/>
  <c r="F6001" i="1"/>
  <c r="B6001" i="1"/>
  <c r="A6000" i="1"/>
  <c r="J6000" i="1"/>
  <c r="I6000" i="1"/>
  <c r="F6000" i="1"/>
  <c r="B6000" i="1"/>
  <c r="A5999" i="1"/>
  <c r="J5999" i="1"/>
  <c r="I5999" i="1"/>
  <c r="F5999" i="1"/>
  <c r="B5999" i="1"/>
  <c r="A5998" i="1"/>
  <c r="J5998" i="1"/>
  <c r="I5998" i="1"/>
  <c r="F5998" i="1"/>
  <c r="B5998" i="1"/>
  <c r="A5997" i="1"/>
  <c r="J5997" i="1"/>
  <c r="I5997" i="1"/>
  <c r="F5997" i="1"/>
  <c r="B5997" i="1"/>
  <c r="A5996" i="1"/>
  <c r="J5996" i="1"/>
  <c r="I5996" i="1"/>
  <c r="F5996" i="1"/>
  <c r="B5996" i="1"/>
  <c r="A5995" i="1"/>
  <c r="J5995" i="1"/>
  <c r="I5995" i="1"/>
  <c r="F5995" i="1"/>
  <c r="B5995" i="1"/>
  <c r="A5994" i="1"/>
  <c r="J5994" i="1"/>
  <c r="I5994" i="1"/>
  <c r="F5994" i="1"/>
  <c r="B5994" i="1"/>
  <c r="A5993" i="1"/>
  <c r="J5993" i="1"/>
  <c r="I5993" i="1"/>
  <c r="F5993" i="1"/>
  <c r="B5993" i="1"/>
  <c r="A5992" i="1"/>
  <c r="J5992" i="1"/>
  <c r="I5992" i="1"/>
  <c r="F5992" i="1"/>
  <c r="B5992" i="1"/>
  <c r="A5991" i="1"/>
  <c r="J5991" i="1"/>
  <c r="I5991" i="1"/>
  <c r="F5991" i="1"/>
  <c r="B5991" i="1"/>
  <c r="A5990" i="1"/>
  <c r="J5990" i="1"/>
  <c r="I5990" i="1"/>
  <c r="F5990" i="1"/>
  <c r="B5990" i="1"/>
  <c r="A5989" i="1"/>
  <c r="J5989" i="1"/>
  <c r="I5989" i="1"/>
  <c r="F5989" i="1"/>
  <c r="B5989" i="1"/>
  <c r="A5988" i="1"/>
  <c r="J5988" i="1"/>
  <c r="I5988" i="1"/>
  <c r="F5988" i="1"/>
  <c r="B5988" i="1"/>
  <c r="A5987" i="1"/>
  <c r="J5987" i="1"/>
  <c r="I5987" i="1"/>
  <c r="F5987" i="1"/>
  <c r="B5987" i="1"/>
  <c r="A5986" i="1"/>
  <c r="J5986" i="1"/>
  <c r="I5986" i="1"/>
  <c r="F5986" i="1"/>
  <c r="B5986" i="1"/>
  <c r="A5985" i="1"/>
  <c r="J5985" i="1"/>
  <c r="I5985" i="1"/>
  <c r="F5985" i="1"/>
  <c r="B5985" i="1"/>
  <c r="A5984" i="1"/>
  <c r="J5984" i="1"/>
  <c r="I5984" i="1"/>
  <c r="F5984" i="1"/>
  <c r="B5984" i="1"/>
  <c r="A5983" i="1"/>
  <c r="J5983" i="1"/>
  <c r="I5983" i="1"/>
  <c r="F5983" i="1"/>
  <c r="B5983" i="1"/>
  <c r="A5982" i="1"/>
  <c r="J5982" i="1"/>
  <c r="I5982" i="1"/>
  <c r="F5982" i="1"/>
  <c r="B5982" i="1"/>
  <c r="A5981" i="1"/>
  <c r="J5981" i="1"/>
  <c r="I5981" i="1"/>
  <c r="F5981" i="1"/>
  <c r="B5981" i="1"/>
  <c r="A5980" i="1"/>
  <c r="J5980" i="1"/>
  <c r="I5980" i="1"/>
  <c r="F5980" i="1"/>
  <c r="B5980" i="1"/>
  <c r="A5979" i="1"/>
  <c r="J5979" i="1"/>
  <c r="I5979" i="1"/>
  <c r="F5979" i="1"/>
  <c r="B5979" i="1"/>
  <c r="A5978" i="1"/>
  <c r="J5978" i="1"/>
  <c r="I5978" i="1"/>
  <c r="F5978" i="1"/>
  <c r="B5978" i="1"/>
  <c r="A5977" i="1"/>
  <c r="J5977" i="1"/>
  <c r="I5977" i="1"/>
  <c r="F5977" i="1"/>
  <c r="B5977" i="1"/>
  <c r="A5976" i="1"/>
  <c r="J5976" i="1"/>
  <c r="I5976" i="1"/>
  <c r="F5976" i="1"/>
  <c r="B5976" i="1"/>
  <c r="A5975" i="1"/>
  <c r="J5975" i="1"/>
  <c r="I5975" i="1"/>
  <c r="F5975" i="1"/>
  <c r="B5975" i="1"/>
  <c r="A5974" i="1"/>
  <c r="J5974" i="1"/>
  <c r="I5974" i="1"/>
  <c r="F5974" i="1"/>
  <c r="B5974" i="1"/>
  <c r="A5973" i="1"/>
  <c r="J5973" i="1"/>
  <c r="I5973" i="1"/>
  <c r="F5973" i="1"/>
  <c r="B5973" i="1"/>
  <c r="A5972" i="1"/>
  <c r="J5972" i="1"/>
  <c r="I5972" i="1"/>
  <c r="F5972" i="1"/>
  <c r="B5972" i="1"/>
  <c r="A5971" i="1"/>
  <c r="J5971" i="1"/>
  <c r="I5971" i="1"/>
  <c r="F5971" i="1"/>
  <c r="B5971" i="1"/>
  <c r="A5970" i="1"/>
  <c r="J5970" i="1"/>
  <c r="I5970" i="1"/>
  <c r="F5970" i="1"/>
  <c r="B5970" i="1"/>
  <c r="A5969" i="1"/>
  <c r="J5969" i="1"/>
  <c r="I5969" i="1"/>
  <c r="F5969" i="1"/>
  <c r="B5969" i="1"/>
  <c r="A5968" i="1"/>
  <c r="J5968" i="1"/>
  <c r="I5968" i="1"/>
  <c r="F5968" i="1"/>
  <c r="B5968" i="1"/>
  <c r="A5967" i="1"/>
  <c r="J5967" i="1"/>
  <c r="I5967" i="1"/>
  <c r="F5967" i="1"/>
  <c r="B5967" i="1"/>
  <c r="A5966" i="1"/>
  <c r="J5966" i="1"/>
  <c r="I5966" i="1"/>
  <c r="F5966" i="1"/>
  <c r="B5966" i="1"/>
  <c r="A5965" i="1"/>
  <c r="J5965" i="1"/>
  <c r="I5965" i="1"/>
  <c r="F5965" i="1"/>
  <c r="B5965" i="1"/>
  <c r="A5964" i="1"/>
  <c r="J5964" i="1"/>
  <c r="I5964" i="1"/>
  <c r="F5964" i="1"/>
  <c r="B5964" i="1"/>
  <c r="A5963" i="1"/>
  <c r="J5963" i="1"/>
  <c r="I5963" i="1"/>
  <c r="F5963" i="1"/>
  <c r="B5963" i="1"/>
  <c r="A5962" i="1"/>
  <c r="J5962" i="1"/>
  <c r="I5962" i="1"/>
  <c r="F5962" i="1"/>
  <c r="B5962" i="1"/>
  <c r="A5961" i="1"/>
  <c r="J5961" i="1"/>
  <c r="I5961" i="1"/>
  <c r="F5961" i="1"/>
  <c r="B5961" i="1"/>
  <c r="A5960" i="1"/>
  <c r="J5960" i="1"/>
  <c r="I5960" i="1"/>
  <c r="F5960" i="1"/>
  <c r="B5960" i="1"/>
  <c r="A5959" i="1"/>
  <c r="J5959" i="1"/>
  <c r="I5959" i="1"/>
  <c r="F5959" i="1"/>
  <c r="B5959" i="1"/>
  <c r="A5958" i="1"/>
  <c r="J5958" i="1"/>
  <c r="I5958" i="1"/>
  <c r="F5958" i="1"/>
  <c r="B5958" i="1"/>
  <c r="A5957" i="1"/>
  <c r="J5957" i="1"/>
  <c r="I5957" i="1"/>
  <c r="F5957" i="1"/>
  <c r="B5957" i="1"/>
  <c r="A5956" i="1"/>
  <c r="J5956" i="1"/>
  <c r="I5956" i="1"/>
  <c r="F5956" i="1"/>
  <c r="B5956" i="1"/>
  <c r="A5955" i="1"/>
  <c r="J5955" i="1"/>
  <c r="I5955" i="1"/>
  <c r="F5955" i="1"/>
  <c r="B5955" i="1"/>
  <c r="A5954" i="1"/>
  <c r="J5954" i="1"/>
  <c r="I5954" i="1"/>
  <c r="F5954" i="1"/>
  <c r="B5954" i="1"/>
  <c r="A5953" i="1"/>
  <c r="J5953" i="1"/>
  <c r="I5953" i="1"/>
  <c r="F5953" i="1"/>
  <c r="B5953" i="1"/>
  <c r="A5952" i="1"/>
  <c r="J5952" i="1"/>
  <c r="I5952" i="1"/>
  <c r="F5952" i="1"/>
  <c r="B5952" i="1"/>
  <c r="A5951" i="1"/>
  <c r="J5951" i="1"/>
  <c r="I5951" i="1"/>
  <c r="F5951" i="1"/>
  <c r="B5951" i="1"/>
  <c r="A5950" i="1"/>
  <c r="J5950" i="1"/>
  <c r="I5950" i="1"/>
  <c r="F5950" i="1"/>
  <c r="B5950" i="1"/>
  <c r="A5949" i="1"/>
  <c r="J5949" i="1"/>
  <c r="I5949" i="1"/>
  <c r="F5949" i="1"/>
  <c r="B5949" i="1"/>
  <c r="A5948" i="1"/>
  <c r="J5948" i="1"/>
  <c r="I5948" i="1"/>
  <c r="F5948" i="1"/>
  <c r="B5948" i="1"/>
  <c r="A5947" i="1"/>
  <c r="J5947" i="1"/>
  <c r="I5947" i="1"/>
  <c r="F5947" i="1"/>
  <c r="B5947" i="1"/>
  <c r="A5946" i="1"/>
  <c r="J5946" i="1"/>
  <c r="I5946" i="1"/>
  <c r="F5946" i="1"/>
  <c r="B5946" i="1"/>
  <c r="A5945" i="1"/>
  <c r="J5945" i="1"/>
  <c r="I5945" i="1"/>
  <c r="F5945" i="1"/>
  <c r="B5945" i="1"/>
  <c r="A5944" i="1"/>
  <c r="J5944" i="1"/>
  <c r="I5944" i="1"/>
  <c r="F5944" i="1"/>
  <c r="B5944" i="1"/>
  <c r="A5943" i="1"/>
  <c r="J5943" i="1"/>
  <c r="I5943" i="1"/>
  <c r="F5943" i="1"/>
  <c r="B5943" i="1"/>
  <c r="A5942" i="1"/>
  <c r="J5942" i="1"/>
  <c r="I5942" i="1"/>
  <c r="F5942" i="1"/>
  <c r="B5942" i="1"/>
  <c r="A5941" i="1"/>
  <c r="J5941" i="1"/>
  <c r="I5941" i="1"/>
  <c r="F5941" i="1"/>
  <c r="B5941" i="1"/>
  <c r="A5940" i="1"/>
  <c r="J5940" i="1"/>
  <c r="I5940" i="1"/>
  <c r="F5940" i="1"/>
  <c r="B5940" i="1"/>
  <c r="A5939" i="1"/>
  <c r="J5939" i="1"/>
  <c r="I5939" i="1"/>
  <c r="F5939" i="1"/>
  <c r="B5939" i="1"/>
  <c r="A5938" i="1"/>
  <c r="J5938" i="1"/>
  <c r="I5938" i="1"/>
  <c r="F5938" i="1"/>
  <c r="B5938" i="1"/>
  <c r="A5937" i="1"/>
  <c r="J5937" i="1"/>
  <c r="I5937" i="1"/>
  <c r="F5937" i="1"/>
  <c r="B5937" i="1"/>
  <c r="A5936" i="1"/>
  <c r="J5936" i="1"/>
  <c r="I5936" i="1"/>
  <c r="F5936" i="1"/>
  <c r="B5936" i="1"/>
  <c r="A5935" i="1"/>
  <c r="J5935" i="1"/>
  <c r="I5935" i="1"/>
  <c r="F5935" i="1"/>
  <c r="B5935" i="1"/>
  <c r="A5934" i="1"/>
  <c r="J5934" i="1"/>
  <c r="I5934" i="1"/>
  <c r="F5934" i="1"/>
  <c r="B5934" i="1"/>
  <c r="A5933" i="1"/>
  <c r="J5933" i="1"/>
  <c r="I5933" i="1"/>
  <c r="F5933" i="1"/>
  <c r="B5933" i="1"/>
  <c r="A5932" i="1"/>
  <c r="J5932" i="1"/>
  <c r="I5932" i="1"/>
  <c r="F5932" i="1"/>
  <c r="B5932" i="1"/>
  <c r="A5931" i="1"/>
  <c r="J5931" i="1"/>
  <c r="I5931" i="1"/>
  <c r="F5931" i="1"/>
  <c r="B5931" i="1"/>
  <c r="A5930" i="1"/>
  <c r="J5930" i="1"/>
  <c r="I5930" i="1"/>
  <c r="F5930" i="1"/>
  <c r="B5930" i="1"/>
  <c r="A5929" i="1"/>
  <c r="J5929" i="1"/>
  <c r="I5929" i="1"/>
  <c r="F5929" i="1"/>
  <c r="B5929" i="1"/>
  <c r="A5928" i="1"/>
  <c r="J5928" i="1"/>
  <c r="I5928" i="1"/>
  <c r="F5928" i="1"/>
  <c r="B5928" i="1"/>
  <c r="A5927" i="1"/>
  <c r="J5927" i="1"/>
  <c r="I5927" i="1"/>
  <c r="F5927" i="1"/>
  <c r="B5927" i="1"/>
  <c r="A5926" i="1"/>
  <c r="J5926" i="1"/>
  <c r="I5926" i="1"/>
  <c r="F5926" i="1"/>
  <c r="B5926" i="1"/>
  <c r="A5925" i="1"/>
  <c r="J5925" i="1"/>
  <c r="I5925" i="1"/>
  <c r="F5925" i="1"/>
  <c r="B5925" i="1"/>
  <c r="A5924" i="1"/>
  <c r="J5924" i="1"/>
  <c r="I5924" i="1"/>
  <c r="F5924" i="1"/>
  <c r="B5924" i="1"/>
  <c r="A5923" i="1"/>
  <c r="J5923" i="1"/>
  <c r="I5923" i="1"/>
  <c r="F5923" i="1"/>
  <c r="B5923" i="1"/>
  <c r="A5922" i="1"/>
  <c r="J5922" i="1"/>
  <c r="I5922" i="1"/>
  <c r="F5922" i="1"/>
  <c r="B5922" i="1"/>
  <c r="A5921" i="1"/>
  <c r="J5921" i="1"/>
  <c r="I5921" i="1"/>
  <c r="F5921" i="1"/>
  <c r="B5921" i="1"/>
  <c r="A5920" i="1"/>
  <c r="J5920" i="1"/>
  <c r="I5920" i="1"/>
  <c r="F5920" i="1"/>
  <c r="B5920" i="1"/>
  <c r="A5919" i="1"/>
  <c r="J5919" i="1"/>
  <c r="I5919" i="1"/>
  <c r="F5919" i="1"/>
  <c r="B5919" i="1"/>
  <c r="A5918" i="1"/>
  <c r="J5918" i="1"/>
  <c r="I5918" i="1"/>
  <c r="F5918" i="1"/>
  <c r="B5918" i="1"/>
  <c r="A5917" i="1"/>
  <c r="J5917" i="1"/>
  <c r="I5917" i="1"/>
  <c r="F5917" i="1"/>
  <c r="B5917" i="1"/>
  <c r="A5916" i="1"/>
  <c r="J5916" i="1"/>
  <c r="I5916" i="1"/>
  <c r="F5916" i="1"/>
  <c r="B5916" i="1"/>
  <c r="A5915" i="1"/>
  <c r="J5915" i="1"/>
  <c r="I5915" i="1"/>
  <c r="F5915" i="1"/>
  <c r="B5915" i="1"/>
  <c r="A5914" i="1"/>
  <c r="J5914" i="1"/>
  <c r="I5914" i="1"/>
  <c r="F5914" i="1"/>
  <c r="B5914" i="1"/>
  <c r="A5913" i="1"/>
  <c r="J5913" i="1"/>
  <c r="I5913" i="1"/>
  <c r="F5913" i="1"/>
  <c r="B5913" i="1"/>
  <c r="A5912" i="1"/>
  <c r="J5912" i="1"/>
  <c r="I5912" i="1"/>
  <c r="F5912" i="1"/>
  <c r="B5912" i="1"/>
  <c r="A5911" i="1"/>
  <c r="J5911" i="1"/>
  <c r="I5911" i="1"/>
  <c r="F5911" i="1"/>
  <c r="B5911" i="1"/>
  <c r="A5910" i="1"/>
  <c r="J5910" i="1"/>
  <c r="I5910" i="1"/>
  <c r="F5910" i="1"/>
  <c r="B5910" i="1"/>
  <c r="A5909" i="1"/>
  <c r="J5909" i="1"/>
  <c r="I5909" i="1"/>
  <c r="F5909" i="1"/>
  <c r="B5909" i="1"/>
  <c r="A5908" i="1"/>
  <c r="J5908" i="1"/>
  <c r="I5908" i="1"/>
  <c r="F5908" i="1"/>
  <c r="B5908" i="1"/>
  <c r="A5907" i="1"/>
  <c r="J5907" i="1"/>
  <c r="I5907" i="1"/>
  <c r="F5907" i="1"/>
  <c r="B5907" i="1"/>
  <c r="A5906" i="1"/>
  <c r="J5906" i="1"/>
  <c r="I5906" i="1"/>
  <c r="F5906" i="1"/>
  <c r="B5906" i="1"/>
  <c r="A5905" i="1"/>
  <c r="J5905" i="1"/>
  <c r="I5905" i="1"/>
  <c r="F5905" i="1"/>
  <c r="B5905" i="1"/>
  <c r="A5904" i="1"/>
  <c r="J5904" i="1"/>
  <c r="I5904" i="1"/>
  <c r="F5904" i="1"/>
  <c r="B5904" i="1"/>
  <c r="A5903" i="1"/>
  <c r="J5903" i="1"/>
  <c r="I5903" i="1"/>
  <c r="F5903" i="1"/>
  <c r="B5903" i="1"/>
  <c r="A5902" i="1"/>
  <c r="J5902" i="1"/>
  <c r="I5902" i="1"/>
  <c r="F5902" i="1"/>
  <c r="B5902" i="1"/>
  <c r="A5901" i="1"/>
  <c r="J5901" i="1"/>
  <c r="I5901" i="1"/>
  <c r="F5901" i="1"/>
  <c r="B5901" i="1"/>
  <c r="A5900" i="1"/>
  <c r="J5900" i="1"/>
  <c r="I5900" i="1"/>
  <c r="F5900" i="1"/>
  <c r="B5900" i="1"/>
  <c r="A5899" i="1"/>
  <c r="J5899" i="1"/>
  <c r="I5899" i="1"/>
  <c r="F5899" i="1"/>
  <c r="B5899" i="1"/>
  <c r="A5898" i="1"/>
  <c r="J5898" i="1"/>
  <c r="I5898" i="1"/>
  <c r="F5898" i="1"/>
  <c r="B5898" i="1"/>
  <c r="A5897" i="1"/>
  <c r="J5897" i="1"/>
  <c r="I5897" i="1"/>
  <c r="F5897" i="1"/>
  <c r="B5897" i="1"/>
  <c r="A5896" i="1"/>
  <c r="J5896" i="1"/>
  <c r="I5896" i="1"/>
  <c r="F5896" i="1"/>
  <c r="B5896" i="1"/>
  <c r="A5895" i="1"/>
  <c r="J5895" i="1"/>
  <c r="I5895" i="1"/>
  <c r="F5895" i="1"/>
  <c r="B5895" i="1"/>
  <c r="A5894" i="1"/>
  <c r="J5894" i="1"/>
  <c r="I5894" i="1"/>
  <c r="F5894" i="1"/>
  <c r="B5894" i="1"/>
  <c r="A5893" i="1"/>
  <c r="J5893" i="1"/>
  <c r="I5893" i="1"/>
  <c r="F5893" i="1"/>
  <c r="B5893" i="1"/>
  <c r="A5892" i="1"/>
  <c r="J5892" i="1"/>
  <c r="I5892" i="1"/>
  <c r="F5892" i="1"/>
  <c r="B5892" i="1"/>
  <c r="A5891" i="1"/>
  <c r="J5891" i="1"/>
  <c r="I5891" i="1"/>
  <c r="F5891" i="1"/>
  <c r="B5891" i="1"/>
  <c r="A5890" i="1"/>
  <c r="J5890" i="1"/>
  <c r="I5890" i="1"/>
  <c r="F5890" i="1"/>
  <c r="B5890" i="1"/>
  <c r="A5889" i="1"/>
  <c r="J5889" i="1"/>
  <c r="I5889" i="1"/>
  <c r="F5889" i="1"/>
  <c r="B5889" i="1"/>
  <c r="A5888" i="1"/>
  <c r="J5888" i="1"/>
  <c r="I5888" i="1"/>
  <c r="F5888" i="1"/>
  <c r="B5888" i="1"/>
  <c r="A5887" i="1"/>
  <c r="J5887" i="1"/>
  <c r="I5887" i="1"/>
  <c r="F5887" i="1"/>
  <c r="B5887" i="1"/>
  <c r="A5886" i="1"/>
  <c r="J5886" i="1"/>
  <c r="I5886" i="1"/>
  <c r="F5886" i="1"/>
  <c r="B5886" i="1"/>
  <c r="A5885" i="1"/>
  <c r="J5885" i="1"/>
  <c r="I5885" i="1"/>
  <c r="F5885" i="1"/>
  <c r="B5885" i="1"/>
  <c r="A5884" i="1"/>
  <c r="J5884" i="1"/>
  <c r="I5884" i="1"/>
  <c r="F5884" i="1"/>
  <c r="B5884" i="1"/>
  <c r="A5883" i="1"/>
  <c r="J5883" i="1"/>
  <c r="I5883" i="1"/>
  <c r="F5883" i="1"/>
  <c r="B5883" i="1"/>
  <c r="A5882" i="1"/>
  <c r="J5882" i="1"/>
  <c r="I5882" i="1"/>
  <c r="F5882" i="1"/>
  <c r="B5882" i="1"/>
  <c r="A5881" i="1"/>
  <c r="J5881" i="1"/>
  <c r="I5881" i="1"/>
  <c r="F5881" i="1"/>
  <c r="B5881" i="1"/>
  <c r="A5880" i="1"/>
  <c r="J5880" i="1"/>
  <c r="I5880" i="1"/>
  <c r="F5880" i="1"/>
  <c r="B5880" i="1"/>
  <c r="A5879" i="1"/>
  <c r="J5879" i="1"/>
  <c r="I5879" i="1"/>
  <c r="F5879" i="1"/>
  <c r="B5879" i="1"/>
  <c r="A5878" i="1"/>
  <c r="J5878" i="1"/>
  <c r="I5878" i="1"/>
  <c r="F5878" i="1"/>
  <c r="B5878" i="1"/>
  <c r="A5877" i="1"/>
  <c r="J5877" i="1"/>
  <c r="I5877" i="1"/>
  <c r="F5877" i="1"/>
  <c r="B5877" i="1"/>
  <c r="A5876" i="1"/>
  <c r="J5876" i="1"/>
  <c r="I5876" i="1"/>
  <c r="F5876" i="1"/>
  <c r="B5876" i="1"/>
  <c r="A5875" i="1"/>
  <c r="J5875" i="1"/>
  <c r="I5875" i="1"/>
  <c r="F5875" i="1"/>
  <c r="B5875" i="1"/>
  <c r="A5874" i="1"/>
  <c r="J5874" i="1"/>
  <c r="I5874" i="1"/>
  <c r="F5874" i="1"/>
  <c r="B5874" i="1"/>
  <c r="A5873" i="1"/>
  <c r="J5873" i="1"/>
  <c r="I5873" i="1"/>
  <c r="F5873" i="1"/>
  <c r="B5873" i="1"/>
  <c r="A5872" i="1"/>
  <c r="J5872" i="1"/>
  <c r="I5872" i="1"/>
  <c r="F5872" i="1"/>
  <c r="B5872" i="1"/>
  <c r="A5871" i="1"/>
  <c r="J5871" i="1"/>
  <c r="I5871" i="1"/>
  <c r="F5871" i="1"/>
  <c r="B5871" i="1"/>
  <c r="A5870" i="1"/>
  <c r="J5870" i="1"/>
  <c r="I5870" i="1"/>
  <c r="F5870" i="1"/>
  <c r="B5870" i="1"/>
  <c r="A5869" i="1"/>
  <c r="J5869" i="1"/>
  <c r="I5869" i="1"/>
  <c r="F5869" i="1"/>
  <c r="B5869" i="1"/>
  <c r="A5868" i="1"/>
  <c r="J5868" i="1"/>
  <c r="I5868" i="1"/>
  <c r="F5868" i="1"/>
  <c r="B5868" i="1"/>
  <c r="A5867" i="1"/>
  <c r="J5867" i="1"/>
  <c r="I5867" i="1"/>
  <c r="F5867" i="1"/>
  <c r="B5867" i="1"/>
  <c r="A5866" i="1"/>
  <c r="J5866" i="1"/>
  <c r="I5866" i="1"/>
  <c r="F5866" i="1"/>
  <c r="B5866" i="1"/>
  <c r="A5865" i="1"/>
  <c r="J5865" i="1"/>
  <c r="I5865" i="1"/>
  <c r="F5865" i="1"/>
  <c r="B5865" i="1"/>
  <c r="A5864" i="1"/>
  <c r="J5864" i="1"/>
  <c r="I5864" i="1"/>
  <c r="F5864" i="1"/>
  <c r="B5864" i="1"/>
  <c r="A5863" i="1"/>
  <c r="J5863" i="1"/>
  <c r="I5863" i="1"/>
  <c r="F5863" i="1"/>
  <c r="B5863" i="1"/>
  <c r="A5862" i="1"/>
  <c r="J5862" i="1"/>
  <c r="I5862" i="1"/>
  <c r="F5862" i="1"/>
  <c r="B5862" i="1"/>
  <c r="A5861" i="1"/>
  <c r="J5861" i="1"/>
  <c r="I5861" i="1"/>
  <c r="F5861" i="1"/>
  <c r="B5861" i="1"/>
  <c r="A5860" i="1"/>
  <c r="J5860" i="1"/>
  <c r="I5860" i="1"/>
  <c r="F5860" i="1"/>
  <c r="B5860" i="1"/>
  <c r="A5859" i="1"/>
  <c r="J5859" i="1"/>
  <c r="I5859" i="1"/>
  <c r="F5859" i="1"/>
  <c r="B5859" i="1"/>
  <c r="A5858" i="1"/>
  <c r="J5858" i="1"/>
  <c r="I5858" i="1"/>
  <c r="F5858" i="1"/>
  <c r="B5858" i="1"/>
  <c r="A5857" i="1"/>
  <c r="J5857" i="1"/>
  <c r="I5857" i="1"/>
  <c r="F5857" i="1"/>
  <c r="B5857" i="1"/>
  <c r="A5856" i="1"/>
  <c r="J5856" i="1"/>
  <c r="I5856" i="1"/>
  <c r="F5856" i="1"/>
  <c r="B5856" i="1"/>
  <c r="A5855" i="1"/>
  <c r="J5855" i="1"/>
  <c r="I5855" i="1"/>
  <c r="F5855" i="1"/>
  <c r="B5855" i="1"/>
  <c r="A5854" i="1"/>
  <c r="J5854" i="1"/>
  <c r="I5854" i="1"/>
  <c r="F5854" i="1"/>
  <c r="B5854" i="1"/>
  <c r="A5853" i="1"/>
  <c r="J5853" i="1"/>
  <c r="I5853" i="1"/>
  <c r="F5853" i="1"/>
  <c r="B5853" i="1"/>
  <c r="A5852" i="1"/>
  <c r="J5852" i="1"/>
  <c r="I5852" i="1"/>
  <c r="F5852" i="1"/>
  <c r="B5852" i="1"/>
  <c r="A5851" i="1"/>
  <c r="J5851" i="1"/>
  <c r="I5851" i="1"/>
  <c r="F5851" i="1"/>
  <c r="B5851" i="1"/>
  <c r="A5850" i="1"/>
  <c r="J5850" i="1"/>
  <c r="I5850" i="1"/>
  <c r="F5850" i="1"/>
  <c r="B5850" i="1"/>
  <c r="A5849" i="1"/>
  <c r="J5849" i="1"/>
  <c r="I5849" i="1"/>
  <c r="F5849" i="1"/>
  <c r="B5849" i="1"/>
  <c r="A5848" i="1"/>
  <c r="J5848" i="1"/>
  <c r="I5848" i="1"/>
  <c r="F5848" i="1"/>
  <c r="B5848" i="1"/>
  <c r="A5847" i="1"/>
  <c r="J5847" i="1"/>
  <c r="I5847" i="1"/>
  <c r="F5847" i="1"/>
  <c r="B5847" i="1"/>
  <c r="A5846" i="1"/>
  <c r="J5846" i="1"/>
  <c r="I5846" i="1"/>
  <c r="F5846" i="1"/>
  <c r="B5846" i="1"/>
  <c r="A5845" i="1"/>
  <c r="J5845" i="1"/>
  <c r="I5845" i="1"/>
  <c r="F5845" i="1"/>
  <c r="B5845" i="1"/>
  <c r="A5844" i="1"/>
  <c r="J5844" i="1"/>
  <c r="I5844" i="1"/>
  <c r="F5844" i="1"/>
  <c r="B5844" i="1"/>
  <c r="A5843" i="1"/>
  <c r="J5843" i="1"/>
  <c r="I5843" i="1"/>
  <c r="F5843" i="1"/>
  <c r="B5843" i="1"/>
  <c r="A5842" i="1"/>
  <c r="J5842" i="1"/>
  <c r="I5842" i="1"/>
  <c r="F5842" i="1"/>
  <c r="B5842" i="1"/>
  <c r="A5841" i="1"/>
  <c r="J5841" i="1"/>
  <c r="I5841" i="1"/>
  <c r="F5841" i="1"/>
  <c r="B5841" i="1"/>
  <c r="A5840" i="1"/>
  <c r="J5840" i="1"/>
  <c r="I5840" i="1"/>
  <c r="F5840" i="1"/>
  <c r="B5840" i="1"/>
  <c r="A5839" i="1"/>
  <c r="J5839" i="1"/>
  <c r="I5839" i="1"/>
  <c r="F5839" i="1"/>
  <c r="B5839" i="1"/>
  <c r="A5838" i="1"/>
  <c r="J5838" i="1"/>
  <c r="I5838" i="1"/>
  <c r="F5838" i="1"/>
  <c r="B5838" i="1"/>
  <c r="A5837" i="1"/>
  <c r="J5837" i="1"/>
  <c r="I5837" i="1"/>
  <c r="F5837" i="1"/>
  <c r="B5837" i="1"/>
  <c r="A5836" i="1"/>
  <c r="J5836" i="1"/>
  <c r="I5836" i="1"/>
  <c r="F5836" i="1"/>
  <c r="B5836" i="1"/>
  <c r="A5835" i="1"/>
  <c r="J5835" i="1"/>
  <c r="I5835" i="1"/>
  <c r="F5835" i="1"/>
  <c r="B5835" i="1"/>
  <c r="A5834" i="1"/>
  <c r="J5834" i="1"/>
  <c r="I5834" i="1"/>
  <c r="F5834" i="1"/>
  <c r="B5834" i="1"/>
  <c r="A5833" i="1"/>
  <c r="J5833" i="1"/>
  <c r="I5833" i="1"/>
  <c r="F5833" i="1"/>
  <c r="B5833" i="1"/>
  <c r="A5832" i="1"/>
  <c r="J5832" i="1"/>
  <c r="I5832" i="1"/>
  <c r="F5832" i="1"/>
  <c r="B5832" i="1"/>
  <c r="A5831" i="1"/>
  <c r="J5831" i="1"/>
  <c r="I5831" i="1"/>
  <c r="F5831" i="1"/>
  <c r="B5831" i="1"/>
  <c r="A5830" i="1"/>
  <c r="J5830" i="1"/>
  <c r="I5830" i="1"/>
  <c r="F5830" i="1"/>
  <c r="B5830" i="1"/>
  <c r="A5829" i="1"/>
  <c r="J5829" i="1"/>
  <c r="I5829" i="1"/>
  <c r="F5829" i="1"/>
  <c r="B5829" i="1"/>
  <c r="A5828" i="1"/>
  <c r="J5828" i="1"/>
  <c r="I5828" i="1"/>
  <c r="F5828" i="1"/>
  <c r="B5828" i="1"/>
  <c r="A5827" i="1"/>
  <c r="J5827" i="1"/>
  <c r="I5827" i="1"/>
  <c r="F5827" i="1"/>
  <c r="B5827" i="1"/>
  <c r="A5826" i="1"/>
  <c r="J5826" i="1"/>
  <c r="I5826" i="1"/>
  <c r="F5826" i="1"/>
  <c r="B5826" i="1"/>
  <c r="A5825" i="1"/>
  <c r="J5825" i="1"/>
  <c r="I5825" i="1"/>
  <c r="F5825" i="1"/>
  <c r="B5825" i="1"/>
  <c r="A5824" i="1"/>
  <c r="J5824" i="1"/>
  <c r="I5824" i="1"/>
  <c r="F5824" i="1"/>
  <c r="B5824" i="1"/>
  <c r="A5823" i="1"/>
  <c r="J5823" i="1"/>
  <c r="I5823" i="1"/>
  <c r="F5823" i="1"/>
  <c r="B5823" i="1"/>
  <c r="A5822" i="1"/>
  <c r="J5822" i="1"/>
  <c r="I5822" i="1"/>
  <c r="F5822" i="1"/>
  <c r="B5822" i="1"/>
  <c r="A5821" i="1"/>
  <c r="J5821" i="1"/>
  <c r="I5821" i="1"/>
  <c r="F5821" i="1"/>
  <c r="B5821" i="1"/>
  <c r="A5820" i="1"/>
  <c r="J5820" i="1"/>
  <c r="I5820" i="1"/>
  <c r="F5820" i="1"/>
  <c r="B5820" i="1"/>
  <c r="A5819" i="1"/>
  <c r="J5819" i="1"/>
  <c r="I5819" i="1"/>
  <c r="F5819" i="1"/>
  <c r="B5819" i="1"/>
  <c r="A5818" i="1"/>
  <c r="J5818" i="1"/>
  <c r="I5818" i="1"/>
  <c r="F5818" i="1"/>
  <c r="B5818" i="1"/>
  <c r="A5817" i="1"/>
  <c r="J5817" i="1"/>
  <c r="I5817" i="1"/>
  <c r="F5817" i="1"/>
  <c r="B5817" i="1"/>
  <c r="A5816" i="1"/>
  <c r="J5816" i="1"/>
  <c r="I5816" i="1"/>
  <c r="F5816" i="1"/>
  <c r="B5816" i="1"/>
  <c r="A5815" i="1"/>
  <c r="J5815" i="1"/>
  <c r="I5815" i="1"/>
  <c r="F5815" i="1"/>
  <c r="B5815" i="1"/>
  <c r="A5814" i="1"/>
  <c r="J5814" i="1"/>
  <c r="I5814" i="1"/>
  <c r="F5814" i="1"/>
  <c r="B5814" i="1"/>
  <c r="A5813" i="1"/>
  <c r="J5813" i="1"/>
  <c r="I5813" i="1"/>
  <c r="F5813" i="1"/>
  <c r="B5813" i="1"/>
  <c r="A5812" i="1"/>
  <c r="J5812" i="1"/>
  <c r="I5812" i="1"/>
  <c r="F5812" i="1"/>
  <c r="B5812" i="1"/>
  <c r="A5811" i="1"/>
  <c r="J5811" i="1"/>
  <c r="I5811" i="1"/>
  <c r="F5811" i="1"/>
  <c r="B5811" i="1"/>
  <c r="A5810" i="1"/>
  <c r="J5810" i="1"/>
  <c r="I5810" i="1"/>
  <c r="F5810" i="1"/>
  <c r="B5810" i="1"/>
  <c r="A5809" i="1"/>
  <c r="J5809" i="1"/>
  <c r="I5809" i="1"/>
  <c r="F5809" i="1"/>
  <c r="B5809" i="1"/>
  <c r="A5808" i="1"/>
  <c r="J5808" i="1"/>
  <c r="I5808" i="1"/>
  <c r="F5808" i="1"/>
  <c r="B5808" i="1"/>
  <c r="A5807" i="1"/>
  <c r="J5807" i="1"/>
  <c r="I5807" i="1"/>
  <c r="F5807" i="1"/>
  <c r="B5807" i="1"/>
  <c r="A5806" i="1"/>
  <c r="J5806" i="1"/>
  <c r="I5806" i="1"/>
  <c r="F5806" i="1"/>
  <c r="B5806" i="1"/>
  <c r="A5805" i="1"/>
  <c r="J5805" i="1"/>
  <c r="I5805" i="1"/>
  <c r="F5805" i="1"/>
  <c r="B5805" i="1"/>
  <c r="A5804" i="1"/>
  <c r="J5804" i="1"/>
  <c r="I5804" i="1"/>
  <c r="F5804" i="1"/>
  <c r="B5804" i="1"/>
  <c r="A5803" i="1"/>
  <c r="J5803" i="1"/>
  <c r="I5803" i="1"/>
  <c r="F5803" i="1"/>
  <c r="B5803" i="1"/>
  <c r="A5802" i="1"/>
  <c r="J5802" i="1"/>
  <c r="I5802" i="1"/>
  <c r="F5802" i="1"/>
  <c r="B5802" i="1"/>
  <c r="A5801" i="1"/>
  <c r="J5801" i="1"/>
  <c r="I5801" i="1"/>
  <c r="F5801" i="1"/>
  <c r="B5801" i="1"/>
  <c r="A5800" i="1"/>
  <c r="J5800" i="1"/>
  <c r="I5800" i="1"/>
  <c r="F5800" i="1"/>
  <c r="B5800" i="1"/>
  <c r="A5799" i="1"/>
  <c r="J5799" i="1"/>
  <c r="I5799" i="1"/>
  <c r="F5799" i="1"/>
  <c r="B5799" i="1"/>
  <c r="A5798" i="1"/>
  <c r="J5798" i="1"/>
  <c r="I5798" i="1"/>
  <c r="F5798" i="1"/>
  <c r="B5798" i="1"/>
  <c r="A5797" i="1"/>
  <c r="J5797" i="1"/>
  <c r="I5797" i="1"/>
  <c r="F5797" i="1"/>
  <c r="B5797" i="1"/>
  <c r="A5796" i="1"/>
  <c r="J5796" i="1"/>
  <c r="I5796" i="1"/>
  <c r="F5796" i="1"/>
  <c r="B5796" i="1"/>
  <c r="A5795" i="1"/>
  <c r="J5795" i="1"/>
  <c r="I5795" i="1"/>
  <c r="F5795" i="1"/>
  <c r="B5795" i="1"/>
  <c r="A5794" i="1"/>
  <c r="J5794" i="1"/>
  <c r="I5794" i="1"/>
  <c r="F5794" i="1"/>
  <c r="B5794" i="1"/>
  <c r="A5793" i="1"/>
  <c r="J5793" i="1"/>
  <c r="I5793" i="1"/>
  <c r="F5793" i="1"/>
  <c r="B5793" i="1"/>
  <c r="A5792" i="1"/>
  <c r="J5792" i="1"/>
  <c r="I5792" i="1"/>
  <c r="F5792" i="1"/>
  <c r="B5792" i="1"/>
  <c r="A5791" i="1"/>
  <c r="J5791" i="1"/>
  <c r="I5791" i="1"/>
  <c r="F5791" i="1"/>
  <c r="B5791" i="1"/>
  <c r="A5790" i="1"/>
  <c r="J5790" i="1"/>
  <c r="I5790" i="1"/>
  <c r="F5790" i="1"/>
  <c r="B5790" i="1"/>
  <c r="A5789" i="1"/>
  <c r="J5789" i="1"/>
  <c r="I5789" i="1"/>
  <c r="F5789" i="1"/>
  <c r="B5789" i="1"/>
  <c r="A5788" i="1"/>
  <c r="J5788" i="1"/>
  <c r="I5788" i="1"/>
  <c r="F5788" i="1"/>
  <c r="B5788" i="1"/>
  <c r="A5787" i="1"/>
  <c r="J5787" i="1"/>
  <c r="I5787" i="1"/>
  <c r="F5787" i="1"/>
  <c r="B5787" i="1"/>
  <c r="A5786" i="1"/>
  <c r="J5786" i="1"/>
  <c r="I5786" i="1"/>
  <c r="F5786" i="1"/>
  <c r="B5786" i="1"/>
  <c r="A5785" i="1"/>
  <c r="J5785" i="1"/>
  <c r="I5785" i="1"/>
  <c r="F5785" i="1"/>
  <c r="B5785" i="1"/>
  <c r="A5784" i="1"/>
  <c r="J5784" i="1"/>
  <c r="I5784" i="1"/>
  <c r="F5784" i="1"/>
  <c r="B5784" i="1"/>
  <c r="A5783" i="1"/>
  <c r="J5783" i="1"/>
  <c r="I5783" i="1"/>
  <c r="F5783" i="1"/>
  <c r="B5783" i="1"/>
  <c r="A5782" i="1"/>
  <c r="J5782" i="1"/>
  <c r="I5782" i="1"/>
  <c r="F5782" i="1"/>
  <c r="B5782" i="1"/>
  <c r="A5781" i="1"/>
  <c r="J5781" i="1"/>
  <c r="I5781" i="1"/>
  <c r="F5781" i="1"/>
  <c r="B5781" i="1"/>
  <c r="A5780" i="1"/>
  <c r="J5780" i="1"/>
  <c r="I5780" i="1"/>
  <c r="F5780" i="1"/>
  <c r="B5780" i="1"/>
  <c r="A5779" i="1"/>
  <c r="J5779" i="1"/>
  <c r="I5779" i="1"/>
  <c r="F5779" i="1"/>
  <c r="B5779" i="1"/>
  <c r="A5778" i="1"/>
  <c r="J5778" i="1"/>
  <c r="I5778" i="1"/>
  <c r="F5778" i="1"/>
  <c r="B5778" i="1"/>
  <c r="A5777" i="1"/>
  <c r="J5777" i="1"/>
  <c r="I5777" i="1"/>
  <c r="F5777" i="1"/>
  <c r="B5777" i="1"/>
  <c r="A5776" i="1"/>
  <c r="J5776" i="1"/>
  <c r="I5776" i="1"/>
  <c r="F5776" i="1"/>
  <c r="B5776" i="1"/>
  <c r="A5775" i="1"/>
  <c r="J5775" i="1"/>
  <c r="I5775" i="1"/>
  <c r="F5775" i="1"/>
  <c r="B5775" i="1"/>
  <c r="A5774" i="1"/>
  <c r="J5774" i="1"/>
  <c r="I5774" i="1"/>
  <c r="F5774" i="1"/>
  <c r="B5774" i="1"/>
  <c r="A5773" i="1"/>
  <c r="J5773" i="1"/>
  <c r="I5773" i="1"/>
  <c r="F5773" i="1"/>
  <c r="B5773" i="1"/>
  <c r="A5772" i="1"/>
  <c r="J5772" i="1"/>
  <c r="I5772" i="1"/>
  <c r="F5772" i="1"/>
  <c r="B5772" i="1"/>
  <c r="A5771" i="1"/>
  <c r="J5771" i="1"/>
  <c r="I5771" i="1"/>
  <c r="F5771" i="1"/>
  <c r="B5771" i="1"/>
  <c r="A5770" i="1"/>
  <c r="J5770" i="1"/>
  <c r="I5770" i="1"/>
  <c r="F5770" i="1"/>
  <c r="B5770" i="1"/>
  <c r="A5769" i="1"/>
  <c r="J5769" i="1"/>
  <c r="I5769" i="1"/>
  <c r="F5769" i="1"/>
  <c r="B5769" i="1"/>
  <c r="A5768" i="1"/>
  <c r="J5768" i="1"/>
  <c r="I5768" i="1"/>
  <c r="F5768" i="1"/>
  <c r="B5768" i="1"/>
  <c r="A5767" i="1"/>
  <c r="J5767" i="1"/>
  <c r="I5767" i="1"/>
  <c r="F5767" i="1"/>
  <c r="B5767" i="1"/>
  <c r="A5766" i="1"/>
  <c r="J5766" i="1"/>
  <c r="I5766" i="1"/>
  <c r="F5766" i="1"/>
  <c r="B5766" i="1"/>
  <c r="A5765" i="1"/>
  <c r="J5765" i="1"/>
  <c r="I5765" i="1"/>
  <c r="F5765" i="1"/>
  <c r="B5765" i="1"/>
  <c r="A5764" i="1"/>
  <c r="J5764" i="1"/>
  <c r="I5764" i="1"/>
  <c r="F5764" i="1"/>
  <c r="B5764" i="1"/>
  <c r="A5763" i="1"/>
  <c r="J5763" i="1"/>
  <c r="I5763" i="1"/>
  <c r="F5763" i="1"/>
  <c r="B5763" i="1"/>
  <c r="A5762" i="1"/>
  <c r="J5762" i="1"/>
  <c r="I5762" i="1"/>
  <c r="F5762" i="1"/>
  <c r="B5762" i="1"/>
  <c r="A5761" i="1"/>
  <c r="J5761" i="1"/>
  <c r="I5761" i="1"/>
  <c r="F5761" i="1"/>
  <c r="B5761" i="1"/>
  <c r="A5760" i="1"/>
  <c r="J5760" i="1"/>
  <c r="I5760" i="1"/>
  <c r="F5760" i="1"/>
  <c r="B5760" i="1"/>
  <c r="A5759" i="1"/>
  <c r="J5759" i="1"/>
  <c r="I5759" i="1"/>
  <c r="F5759" i="1"/>
  <c r="B5759" i="1"/>
  <c r="A5758" i="1"/>
  <c r="J5758" i="1"/>
  <c r="I5758" i="1"/>
  <c r="F5758" i="1"/>
  <c r="B5758" i="1"/>
  <c r="A5757" i="1"/>
  <c r="J5757" i="1"/>
  <c r="I5757" i="1"/>
  <c r="F5757" i="1"/>
  <c r="B5757" i="1"/>
  <c r="A5756" i="1"/>
  <c r="J5756" i="1"/>
  <c r="I5756" i="1"/>
  <c r="F5756" i="1"/>
  <c r="B5756" i="1"/>
  <c r="A5755" i="1"/>
  <c r="J5755" i="1"/>
  <c r="I5755" i="1"/>
  <c r="F5755" i="1"/>
  <c r="B5755" i="1"/>
  <c r="A5754" i="1"/>
  <c r="J5754" i="1"/>
  <c r="I5754" i="1"/>
  <c r="F5754" i="1"/>
  <c r="B5754" i="1"/>
  <c r="A5753" i="1"/>
  <c r="J5753" i="1"/>
  <c r="I5753" i="1"/>
  <c r="F5753" i="1"/>
  <c r="B5753" i="1"/>
  <c r="A5752" i="1"/>
  <c r="J5752" i="1"/>
  <c r="I5752" i="1"/>
  <c r="F5752" i="1"/>
  <c r="B5752" i="1"/>
  <c r="A5751" i="1"/>
  <c r="J5751" i="1"/>
  <c r="I5751" i="1"/>
  <c r="F5751" i="1"/>
  <c r="B5751" i="1"/>
  <c r="A5750" i="1"/>
  <c r="J5750" i="1"/>
  <c r="I5750" i="1"/>
  <c r="F5750" i="1"/>
  <c r="B5750" i="1"/>
  <c r="A5749" i="1"/>
  <c r="J5749" i="1"/>
  <c r="I5749" i="1"/>
  <c r="F5749" i="1"/>
  <c r="B5749" i="1"/>
  <c r="A5748" i="1"/>
  <c r="J5748" i="1"/>
  <c r="I5748" i="1"/>
  <c r="F5748" i="1"/>
  <c r="B5748" i="1"/>
  <c r="A5747" i="1"/>
  <c r="J5747" i="1"/>
  <c r="I5747" i="1"/>
  <c r="F5747" i="1"/>
  <c r="B5747" i="1"/>
  <c r="A5746" i="1"/>
  <c r="J5746" i="1"/>
  <c r="I5746" i="1"/>
  <c r="F5746" i="1"/>
  <c r="B5746" i="1"/>
  <c r="A5745" i="1"/>
  <c r="J5745" i="1"/>
  <c r="I5745" i="1"/>
  <c r="F5745" i="1"/>
  <c r="B5745" i="1"/>
  <c r="A5744" i="1"/>
  <c r="J5744" i="1"/>
  <c r="I5744" i="1"/>
  <c r="F5744" i="1"/>
  <c r="B5744" i="1"/>
  <c r="A5743" i="1"/>
  <c r="J5743" i="1"/>
  <c r="I5743" i="1"/>
  <c r="F5743" i="1"/>
  <c r="B5743" i="1"/>
  <c r="A5742" i="1"/>
  <c r="J5742" i="1"/>
  <c r="I5742" i="1"/>
  <c r="F5742" i="1"/>
  <c r="B5742" i="1"/>
  <c r="A5741" i="1"/>
  <c r="J5741" i="1"/>
  <c r="I5741" i="1"/>
  <c r="F5741" i="1"/>
  <c r="B5741" i="1"/>
  <c r="A5740" i="1"/>
  <c r="J5740" i="1"/>
  <c r="I5740" i="1"/>
  <c r="F5740" i="1"/>
  <c r="B5740" i="1"/>
  <c r="A5739" i="1"/>
  <c r="J5739" i="1"/>
  <c r="I5739" i="1"/>
  <c r="F5739" i="1"/>
  <c r="B5739" i="1"/>
  <c r="A5738" i="1"/>
  <c r="J5738" i="1"/>
  <c r="I5738" i="1"/>
  <c r="F5738" i="1"/>
  <c r="B5738" i="1"/>
  <c r="A5737" i="1"/>
  <c r="J5737" i="1"/>
  <c r="I5737" i="1"/>
  <c r="F5737" i="1"/>
  <c r="B5737" i="1"/>
  <c r="A5736" i="1"/>
  <c r="J5736" i="1"/>
  <c r="I5736" i="1"/>
  <c r="F5736" i="1"/>
  <c r="B5736" i="1"/>
  <c r="A5735" i="1"/>
  <c r="J5735" i="1"/>
  <c r="I5735" i="1"/>
  <c r="F5735" i="1"/>
  <c r="B5735" i="1"/>
  <c r="A5734" i="1"/>
  <c r="J5734" i="1"/>
  <c r="I5734" i="1"/>
  <c r="F5734" i="1"/>
  <c r="B5734" i="1"/>
  <c r="A5733" i="1"/>
  <c r="J5733" i="1"/>
  <c r="I5733" i="1"/>
  <c r="F5733" i="1"/>
  <c r="B5733" i="1"/>
  <c r="A5732" i="1"/>
  <c r="J5732" i="1"/>
  <c r="I5732" i="1"/>
  <c r="F5732" i="1"/>
  <c r="B5732" i="1"/>
  <c r="A5731" i="1"/>
  <c r="J5731" i="1"/>
  <c r="I5731" i="1"/>
  <c r="F5731" i="1"/>
  <c r="B5731" i="1"/>
  <c r="A5730" i="1"/>
  <c r="J5730" i="1"/>
  <c r="I5730" i="1"/>
  <c r="F5730" i="1"/>
  <c r="B5730" i="1"/>
  <c r="A5729" i="1"/>
  <c r="J5729" i="1"/>
  <c r="I5729" i="1"/>
  <c r="F5729" i="1"/>
  <c r="B5729" i="1"/>
  <c r="A5728" i="1"/>
  <c r="J5728" i="1"/>
  <c r="I5728" i="1"/>
  <c r="F5728" i="1"/>
  <c r="B5728" i="1"/>
  <c r="A5727" i="1"/>
  <c r="J5727" i="1"/>
  <c r="I5727" i="1"/>
  <c r="F5727" i="1"/>
  <c r="B5727" i="1"/>
  <c r="A5726" i="1"/>
  <c r="J5726" i="1"/>
  <c r="I5726" i="1"/>
  <c r="F5726" i="1"/>
  <c r="B5726" i="1"/>
  <c r="A5725" i="1"/>
  <c r="J5725" i="1"/>
  <c r="I5725" i="1"/>
  <c r="F5725" i="1"/>
  <c r="B5725" i="1"/>
  <c r="A5724" i="1"/>
  <c r="J5724" i="1"/>
  <c r="I5724" i="1"/>
  <c r="F5724" i="1"/>
  <c r="B5724" i="1"/>
  <c r="A5723" i="1"/>
  <c r="J5723" i="1"/>
  <c r="I5723" i="1"/>
  <c r="F5723" i="1"/>
  <c r="B5723" i="1"/>
  <c r="A5722" i="1"/>
  <c r="J5722" i="1"/>
  <c r="I5722" i="1"/>
  <c r="F5722" i="1"/>
  <c r="B5722" i="1"/>
  <c r="A5721" i="1"/>
  <c r="J5721" i="1"/>
  <c r="I5721" i="1"/>
  <c r="F5721" i="1"/>
  <c r="B5721" i="1"/>
  <c r="A5720" i="1"/>
  <c r="J5720" i="1"/>
  <c r="I5720" i="1"/>
  <c r="F5720" i="1"/>
  <c r="B5720" i="1"/>
  <c r="A5719" i="1"/>
  <c r="J5719" i="1"/>
  <c r="I5719" i="1"/>
  <c r="F5719" i="1"/>
  <c r="B5719" i="1"/>
  <c r="A5718" i="1"/>
  <c r="J5718" i="1"/>
  <c r="I5718" i="1"/>
  <c r="F5718" i="1"/>
  <c r="B5718" i="1"/>
  <c r="A5717" i="1"/>
  <c r="J5717" i="1"/>
  <c r="I5717" i="1"/>
  <c r="F5717" i="1"/>
  <c r="B5717" i="1"/>
  <c r="A5716" i="1"/>
  <c r="J5716" i="1"/>
  <c r="I5716" i="1"/>
  <c r="F5716" i="1"/>
  <c r="B5716" i="1"/>
  <c r="A5715" i="1"/>
  <c r="J5715" i="1"/>
  <c r="I5715" i="1"/>
  <c r="F5715" i="1"/>
  <c r="B5715" i="1"/>
  <c r="A5714" i="1"/>
  <c r="J5714" i="1"/>
  <c r="I5714" i="1"/>
  <c r="F5714" i="1"/>
  <c r="B5714" i="1"/>
  <c r="A5713" i="1"/>
  <c r="J5713" i="1"/>
  <c r="I5713" i="1"/>
  <c r="F5713" i="1"/>
  <c r="B5713" i="1"/>
  <c r="A5712" i="1"/>
  <c r="J5712" i="1"/>
  <c r="I5712" i="1"/>
  <c r="F5712" i="1"/>
  <c r="B5712" i="1"/>
  <c r="A5711" i="1"/>
  <c r="J5711" i="1"/>
  <c r="I5711" i="1"/>
  <c r="F5711" i="1"/>
  <c r="B5711" i="1"/>
  <c r="A5710" i="1"/>
  <c r="J5710" i="1"/>
  <c r="I5710" i="1"/>
  <c r="F5710" i="1"/>
  <c r="B5710" i="1"/>
  <c r="A5709" i="1"/>
  <c r="J5709" i="1"/>
  <c r="I5709" i="1"/>
  <c r="F5709" i="1"/>
  <c r="B5709" i="1"/>
  <c r="A5708" i="1"/>
  <c r="J5708" i="1"/>
  <c r="I5708" i="1"/>
  <c r="F5708" i="1"/>
  <c r="B5708" i="1"/>
  <c r="A5707" i="1"/>
  <c r="J5707" i="1"/>
  <c r="I5707" i="1"/>
  <c r="F5707" i="1"/>
  <c r="B5707" i="1"/>
  <c r="A5706" i="1"/>
  <c r="J5706" i="1"/>
  <c r="I5706" i="1"/>
  <c r="F5706" i="1"/>
  <c r="B5706" i="1"/>
  <c r="A5705" i="1"/>
  <c r="J5705" i="1"/>
  <c r="I5705" i="1"/>
  <c r="F5705" i="1"/>
  <c r="B5705" i="1"/>
  <c r="A5704" i="1"/>
  <c r="J5704" i="1"/>
  <c r="I5704" i="1"/>
  <c r="F5704" i="1"/>
  <c r="B5704" i="1"/>
  <c r="A5703" i="1"/>
  <c r="J5703" i="1"/>
  <c r="I5703" i="1"/>
  <c r="F5703" i="1"/>
  <c r="B5703" i="1"/>
  <c r="A5702" i="1"/>
  <c r="J5702" i="1"/>
  <c r="I5702" i="1"/>
  <c r="F5702" i="1"/>
  <c r="B5702" i="1"/>
  <c r="A5701" i="1"/>
  <c r="J5701" i="1"/>
  <c r="I5701" i="1"/>
  <c r="F5701" i="1"/>
  <c r="B5701" i="1"/>
  <c r="A5700" i="1"/>
  <c r="J5700" i="1"/>
  <c r="I5700" i="1"/>
  <c r="F5700" i="1"/>
  <c r="B5700" i="1"/>
  <c r="A5699" i="1"/>
  <c r="J5699" i="1"/>
  <c r="I5699" i="1"/>
  <c r="F5699" i="1"/>
  <c r="B5699" i="1"/>
  <c r="A5698" i="1"/>
  <c r="J5698" i="1"/>
  <c r="I5698" i="1"/>
  <c r="F5698" i="1"/>
  <c r="B5698" i="1"/>
  <c r="A5697" i="1"/>
  <c r="J5697" i="1"/>
  <c r="I5697" i="1"/>
  <c r="F5697" i="1"/>
  <c r="B5697" i="1"/>
  <c r="A5696" i="1"/>
  <c r="J5696" i="1"/>
  <c r="I5696" i="1"/>
  <c r="F5696" i="1"/>
  <c r="B5696" i="1"/>
  <c r="A5695" i="1"/>
  <c r="J5695" i="1"/>
  <c r="I5695" i="1"/>
  <c r="F5695" i="1"/>
  <c r="B5695" i="1"/>
  <c r="A5694" i="1"/>
  <c r="J5694" i="1"/>
  <c r="I5694" i="1"/>
  <c r="F5694" i="1"/>
  <c r="B5694" i="1"/>
  <c r="A5693" i="1"/>
  <c r="J5693" i="1"/>
  <c r="I5693" i="1"/>
  <c r="F5693" i="1"/>
  <c r="B5693" i="1"/>
  <c r="A5692" i="1"/>
  <c r="J5692" i="1"/>
  <c r="I5692" i="1"/>
  <c r="F5692" i="1"/>
  <c r="B5692" i="1"/>
  <c r="A5691" i="1"/>
  <c r="J5691" i="1"/>
  <c r="I5691" i="1"/>
  <c r="F5691" i="1"/>
  <c r="B5691" i="1"/>
  <c r="A5690" i="1"/>
  <c r="J5690" i="1"/>
  <c r="I5690" i="1"/>
  <c r="F5690" i="1"/>
  <c r="B5690" i="1"/>
  <c r="A5689" i="1"/>
  <c r="J5689" i="1"/>
  <c r="I5689" i="1"/>
  <c r="F5689" i="1"/>
  <c r="B5689" i="1"/>
  <c r="A5688" i="1"/>
  <c r="J5688" i="1"/>
  <c r="I5688" i="1"/>
  <c r="F5688" i="1"/>
  <c r="B5688" i="1"/>
  <c r="A5687" i="1"/>
  <c r="J5687" i="1"/>
  <c r="I5687" i="1"/>
  <c r="F5687" i="1"/>
  <c r="B5687" i="1"/>
  <c r="A5686" i="1"/>
  <c r="J5686" i="1"/>
  <c r="I5686" i="1"/>
  <c r="F5686" i="1"/>
  <c r="B5686" i="1"/>
  <c r="A5685" i="1"/>
  <c r="J5685" i="1"/>
  <c r="I5685" i="1"/>
  <c r="F5685" i="1"/>
  <c r="B5685" i="1"/>
  <c r="A5684" i="1"/>
  <c r="J5684" i="1"/>
  <c r="I5684" i="1"/>
  <c r="F5684" i="1"/>
  <c r="B5684" i="1"/>
  <c r="A5683" i="1"/>
  <c r="J5683" i="1"/>
  <c r="I5683" i="1"/>
  <c r="F5683" i="1"/>
  <c r="B5683" i="1"/>
  <c r="A5682" i="1"/>
  <c r="J5682" i="1"/>
  <c r="I5682" i="1"/>
  <c r="F5682" i="1"/>
  <c r="B5682" i="1"/>
  <c r="A5681" i="1"/>
  <c r="J5681" i="1"/>
  <c r="I5681" i="1"/>
  <c r="F5681" i="1"/>
  <c r="B5681" i="1"/>
  <c r="A5680" i="1"/>
  <c r="J5680" i="1"/>
  <c r="I5680" i="1"/>
  <c r="F5680" i="1"/>
  <c r="B5680" i="1"/>
  <c r="A5679" i="1"/>
  <c r="J5679" i="1"/>
  <c r="I5679" i="1"/>
  <c r="F5679" i="1"/>
  <c r="B5679" i="1"/>
  <c r="A5678" i="1"/>
  <c r="J5678" i="1"/>
  <c r="I5678" i="1"/>
  <c r="F5678" i="1"/>
  <c r="B5678" i="1"/>
  <c r="A5677" i="1"/>
  <c r="J5677" i="1"/>
  <c r="I5677" i="1"/>
  <c r="F5677" i="1"/>
  <c r="B5677" i="1"/>
  <c r="A5676" i="1"/>
  <c r="J5676" i="1"/>
  <c r="I5676" i="1"/>
  <c r="F5676" i="1"/>
  <c r="B5676" i="1"/>
  <c r="A5675" i="1"/>
  <c r="J5675" i="1"/>
  <c r="I5675" i="1"/>
  <c r="F5675" i="1"/>
  <c r="B5675" i="1"/>
  <c r="A5674" i="1"/>
  <c r="J5674" i="1"/>
  <c r="I5674" i="1"/>
  <c r="F5674" i="1"/>
  <c r="B5674" i="1"/>
  <c r="A5673" i="1"/>
  <c r="J5673" i="1"/>
  <c r="I5673" i="1"/>
  <c r="F5673" i="1"/>
  <c r="B5673" i="1"/>
  <c r="A5672" i="1"/>
  <c r="J5672" i="1"/>
  <c r="I5672" i="1"/>
  <c r="F5672" i="1"/>
  <c r="B5672" i="1"/>
  <c r="A5671" i="1"/>
  <c r="J5671" i="1"/>
  <c r="I5671" i="1"/>
  <c r="F5671" i="1"/>
  <c r="B5671" i="1"/>
  <c r="A5670" i="1"/>
  <c r="J5670" i="1"/>
  <c r="I5670" i="1"/>
  <c r="F5670" i="1"/>
  <c r="B5670" i="1"/>
  <c r="A5669" i="1"/>
  <c r="J5669" i="1"/>
  <c r="I5669" i="1"/>
  <c r="F5669" i="1"/>
  <c r="B5669" i="1"/>
  <c r="A5668" i="1"/>
  <c r="J5668" i="1"/>
  <c r="I5668" i="1"/>
  <c r="F5668" i="1"/>
  <c r="B5668" i="1"/>
  <c r="A5667" i="1"/>
  <c r="J5667" i="1"/>
  <c r="I5667" i="1"/>
  <c r="F5667" i="1"/>
  <c r="B5667" i="1"/>
  <c r="A5666" i="1"/>
  <c r="J5666" i="1"/>
  <c r="I5666" i="1"/>
  <c r="F5666" i="1"/>
  <c r="B5666" i="1"/>
  <c r="A5665" i="1"/>
  <c r="J5665" i="1"/>
  <c r="I5665" i="1"/>
  <c r="F5665" i="1"/>
  <c r="B5665" i="1"/>
  <c r="A5664" i="1"/>
  <c r="J5664" i="1"/>
  <c r="I5664" i="1"/>
  <c r="F5664" i="1"/>
  <c r="B5664" i="1"/>
  <c r="A5663" i="1"/>
  <c r="J5663" i="1"/>
  <c r="I5663" i="1"/>
  <c r="F5663" i="1"/>
  <c r="B5663" i="1"/>
  <c r="A5662" i="1"/>
  <c r="J5662" i="1"/>
  <c r="I5662" i="1"/>
  <c r="F5662" i="1"/>
  <c r="B5662" i="1"/>
  <c r="A5661" i="1"/>
  <c r="J5661" i="1"/>
  <c r="I5661" i="1"/>
  <c r="F5661" i="1"/>
  <c r="B5661" i="1"/>
  <c r="A5660" i="1"/>
  <c r="J5660" i="1"/>
  <c r="I5660" i="1"/>
  <c r="F5660" i="1"/>
  <c r="B5660" i="1"/>
  <c r="A5659" i="1"/>
  <c r="J5659" i="1"/>
  <c r="I5659" i="1"/>
  <c r="F5659" i="1"/>
  <c r="B5659" i="1"/>
  <c r="A5658" i="1"/>
  <c r="J5658" i="1"/>
  <c r="I5658" i="1"/>
  <c r="F5658" i="1"/>
  <c r="B5658" i="1"/>
  <c r="A5657" i="1"/>
  <c r="J5657" i="1"/>
  <c r="I5657" i="1"/>
  <c r="F5657" i="1"/>
  <c r="B5657" i="1"/>
  <c r="A5656" i="1"/>
  <c r="J5656" i="1"/>
  <c r="I5656" i="1"/>
  <c r="F5656" i="1"/>
  <c r="B5656" i="1"/>
  <c r="A5655" i="1"/>
  <c r="J5655" i="1"/>
  <c r="I5655" i="1"/>
  <c r="F5655" i="1"/>
  <c r="B5655" i="1"/>
  <c r="A5654" i="1"/>
  <c r="J5654" i="1"/>
  <c r="I5654" i="1"/>
  <c r="F5654" i="1"/>
  <c r="B5654" i="1"/>
  <c r="A5653" i="1"/>
  <c r="J5653" i="1"/>
  <c r="I5653" i="1"/>
  <c r="F5653" i="1"/>
  <c r="B5653" i="1"/>
  <c r="A5652" i="1"/>
  <c r="J5652" i="1"/>
  <c r="I5652" i="1"/>
  <c r="F5652" i="1"/>
  <c r="B5652" i="1"/>
  <c r="A5651" i="1"/>
  <c r="J5651" i="1"/>
  <c r="I5651" i="1"/>
  <c r="F5651" i="1"/>
  <c r="B5651" i="1"/>
  <c r="A5650" i="1"/>
  <c r="J5650" i="1"/>
  <c r="I5650" i="1"/>
  <c r="F5650" i="1"/>
  <c r="B5650" i="1"/>
  <c r="A5649" i="1"/>
  <c r="J5649" i="1"/>
  <c r="I5649" i="1"/>
  <c r="F5649" i="1"/>
  <c r="B5649" i="1"/>
  <c r="A5648" i="1"/>
  <c r="J5648" i="1"/>
  <c r="I5648" i="1"/>
  <c r="F5648" i="1"/>
  <c r="B5648" i="1"/>
  <c r="A5647" i="1"/>
  <c r="J5647" i="1"/>
  <c r="I5647" i="1"/>
  <c r="F5647" i="1"/>
  <c r="B5647" i="1"/>
  <c r="A5646" i="1"/>
  <c r="J5646" i="1"/>
  <c r="I5646" i="1"/>
  <c r="F5646" i="1"/>
  <c r="B5646" i="1"/>
  <c r="A5645" i="1"/>
  <c r="J5645" i="1"/>
  <c r="I5645" i="1"/>
  <c r="F5645" i="1"/>
  <c r="B5645" i="1"/>
  <c r="A5644" i="1"/>
  <c r="J5644" i="1"/>
  <c r="I5644" i="1"/>
  <c r="F5644" i="1"/>
  <c r="B5644" i="1"/>
  <c r="A5643" i="1"/>
  <c r="J5643" i="1"/>
  <c r="I5643" i="1"/>
  <c r="F5643" i="1"/>
  <c r="B5643" i="1"/>
  <c r="A5642" i="1"/>
  <c r="J5642" i="1"/>
  <c r="I5642" i="1"/>
  <c r="F5642" i="1"/>
  <c r="B5642" i="1"/>
  <c r="A5641" i="1"/>
  <c r="J5641" i="1"/>
  <c r="I5641" i="1"/>
  <c r="F5641" i="1"/>
  <c r="B5641" i="1"/>
  <c r="A5640" i="1"/>
  <c r="J5640" i="1"/>
  <c r="I5640" i="1"/>
  <c r="F5640" i="1"/>
  <c r="B5640" i="1"/>
  <c r="A5639" i="1"/>
  <c r="J5639" i="1"/>
  <c r="I5639" i="1"/>
  <c r="F5639" i="1"/>
  <c r="B5639" i="1"/>
  <c r="A5638" i="1"/>
  <c r="J5638" i="1"/>
  <c r="I5638" i="1"/>
  <c r="F5638" i="1"/>
  <c r="B5638" i="1"/>
  <c r="A5637" i="1"/>
  <c r="J5637" i="1"/>
  <c r="I5637" i="1"/>
  <c r="F5637" i="1"/>
  <c r="B5637" i="1"/>
  <c r="A5636" i="1"/>
  <c r="J5636" i="1"/>
  <c r="I5636" i="1"/>
  <c r="F5636" i="1"/>
  <c r="B5636" i="1"/>
  <c r="A5635" i="1"/>
  <c r="J5635" i="1"/>
  <c r="I5635" i="1"/>
  <c r="F5635" i="1"/>
  <c r="B5635" i="1"/>
  <c r="A5634" i="1"/>
  <c r="J5634" i="1"/>
  <c r="I5634" i="1"/>
  <c r="F5634" i="1"/>
  <c r="B5634" i="1"/>
  <c r="A5633" i="1"/>
  <c r="J5633" i="1"/>
  <c r="I5633" i="1"/>
  <c r="F5633" i="1"/>
  <c r="B5633" i="1"/>
  <c r="A5632" i="1"/>
  <c r="J5632" i="1"/>
  <c r="I5632" i="1"/>
  <c r="F5632" i="1"/>
  <c r="B5632" i="1"/>
  <c r="A5631" i="1"/>
  <c r="J5631" i="1"/>
  <c r="I5631" i="1"/>
  <c r="F5631" i="1"/>
  <c r="B5631" i="1"/>
  <c r="A5630" i="1"/>
  <c r="J5630" i="1"/>
  <c r="I5630" i="1"/>
  <c r="F5630" i="1"/>
  <c r="B5630" i="1"/>
  <c r="A5629" i="1"/>
  <c r="J5629" i="1"/>
  <c r="I5629" i="1"/>
  <c r="F5629" i="1"/>
  <c r="B5629" i="1"/>
  <c r="A5628" i="1"/>
  <c r="J5628" i="1"/>
  <c r="I5628" i="1"/>
  <c r="F5628" i="1"/>
  <c r="B5628" i="1"/>
  <c r="A5627" i="1"/>
  <c r="J5627" i="1"/>
  <c r="I5627" i="1"/>
  <c r="F5627" i="1"/>
  <c r="B5627" i="1"/>
  <c r="A5626" i="1"/>
  <c r="J5626" i="1"/>
  <c r="I5626" i="1"/>
  <c r="F5626" i="1"/>
  <c r="B5626" i="1"/>
  <c r="A5625" i="1"/>
  <c r="J5625" i="1"/>
  <c r="I5625" i="1"/>
  <c r="F5625" i="1"/>
  <c r="B5625" i="1"/>
  <c r="A5624" i="1"/>
  <c r="J5624" i="1"/>
  <c r="I5624" i="1"/>
  <c r="F5624" i="1"/>
  <c r="B5624" i="1"/>
  <c r="A5623" i="1"/>
  <c r="J5623" i="1"/>
  <c r="I5623" i="1"/>
  <c r="F5623" i="1"/>
  <c r="B5623" i="1"/>
  <c r="A5622" i="1"/>
  <c r="J5622" i="1"/>
  <c r="I5622" i="1"/>
  <c r="F5622" i="1"/>
  <c r="B5622" i="1"/>
  <c r="A5621" i="1"/>
  <c r="J5621" i="1"/>
  <c r="I5621" i="1"/>
  <c r="F5621" i="1"/>
  <c r="B5621" i="1"/>
  <c r="A5620" i="1"/>
  <c r="J5620" i="1"/>
  <c r="I5620" i="1"/>
  <c r="F5620" i="1"/>
  <c r="B5620" i="1"/>
  <c r="A5619" i="1"/>
  <c r="J5619" i="1"/>
  <c r="I5619" i="1"/>
  <c r="F5619" i="1"/>
  <c r="B5619" i="1"/>
  <c r="A5618" i="1"/>
  <c r="J5618" i="1"/>
  <c r="I5618" i="1"/>
  <c r="F5618" i="1"/>
  <c r="B5618" i="1"/>
  <c r="A5617" i="1"/>
  <c r="J5617" i="1"/>
  <c r="I5617" i="1"/>
  <c r="F5617" i="1"/>
  <c r="B5617" i="1"/>
  <c r="A5616" i="1"/>
  <c r="J5616" i="1"/>
  <c r="I5616" i="1"/>
  <c r="F5616" i="1"/>
  <c r="B5616" i="1"/>
  <c r="A5615" i="1"/>
  <c r="J5615" i="1"/>
  <c r="I5615" i="1"/>
  <c r="F5615" i="1"/>
  <c r="B5615" i="1"/>
  <c r="A5614" i="1"/>
  <c r="J5614" i="1"/>
  <c r="I5614" i="1"/>
  <c r="F5614" i="1"/>
  <c r="B5614" i="1"/>
  <c r="A5613" i="1"/>
  <c r="J5613" i="1"/>
  <c r="I5613" i="1"/>
  <c r="F5613" i="1"/>
  <c r="B5613" i="1"/>
  <c r="A5612" i="1"/>
  <c r="J5612" i="1"/>
  <c r="I5612" i="1"/>
  <c r="F5612" i="1"/>
  <c r="B5612" i="1"/>
  <c r="A5611" i="1"/>
  <c r="J5611" i="1"/>
  <c r="I5611" i="1"/>
  <c r="F5611" i="1"/>
  <c r="B5611" i="1"/>
  <c r="A5610" i="1"/>
  <c r="J5610" i="1"/>
  <c r="I5610" i="1"/>
  <c r="F5610" i="1"/>
  <c r="B5610" i="1"/>
  <c r="A5609" i="1"/>
  <c r="J5609" i="1"/>
  <c r="I5609" i="1"/>
  <c r="F5609" i="1"/>
  <c r="B5609" i="1"/>
  <c r="A5608" i="1"/>
  <c r="J5608" i="1"/>
  <c r="I5608" i="1"/>
  <c r="F5608" i="1"/>
  <c r="B5608" i="1"/>
  <c r="A5607" i="1"/>
  <c r="J5607" i="1"/>
  <c r="I5607" i="1"/>
  <c r="F5607" i="1"/>
  <c r="B5607" i="1"/>
  <c r="A5606" i="1"/>
  <c r="J5606" i="1"/>
  <c r="I5606" i="1"/>
  <c r="F5606" i="1"/>
  <c r="B5606" i="1"/>
  <c r="A5605" i="1"/>
  <c r="J5605" i="1"/>
  <c r="I5605" i="1"/>
  <c r="F5605" i="1"/>
  <c r="B5605" i="1"/>
  <c r="A5604" i="1"/>
  <c r="J5604" i="1"/>
  <c r="I5604" i="1"/>
  <c r="F5604" i="1"/>
  <c r="B5604" i="1"/>
  <c r="A5603" i="1"/>
  <c r="J5603" i="1"/>
  <c r="I5603" i="1"/>
  <c r="F5603" i="1"/>
  <c r="B5603" i="1"/>
  <c r="A5602" i="1"/>
  <c r="J5602" i="1"/>
  <c r="I5602" i="1"/>
  <c r="F5602" i="1"/>
  <c r="B5602" i="1"/>
  <c r="A5601" i="1"/>
  <c r="J5601" i="1"/>
  <c r="I5601" i="1"/>
  <c r="F5601" i="1"/>
  <c r="B5601" i="1"/>
  <c r="A5600" i="1"/>
  <c r="J5600" i="1"/>
  <c r="I5600" i="1"/>
  <c r="F5600" i="1"/>
  <c r="B5600" i="1"/>
  <c r="A5599" i="1"/>
  <c r="J5599" i="1"/>
  <c r="I5599" i="1"/>
  <c r="F5599" i="1"/>
  <c r="B5599" i="1"/>
  <c r="A5598" i="1"/>
  <c r="J5598" i="1"/>
  <c r="I5598" i="1"/>
  <c r="F5598" i="1"/>
  <c r="B5598" i="1"/>
  <c r="A5597" i="1"/>
  <c r="J5597" i="1"/>
  <c r="I5597" i="1"/>
  <c r="F5597" i="1"/>
  <c r="B5597" i="1"/>
  <c r="A5596" i="1"/>
  <c r="J5596" i="1"/>
  <c r="I5596" i="1"/>
  <c r="F5596" i="1"/>
  <c r="B5596" i="1"/>
  <c r="A5595" i="1"/>
  <c r="J5595" i="1"/>
  <c r="I5595" i="1"/>
  <c r="F5595" i="1"/>
  <c r="B5595" i="1"/>
  <c r="A5594" i="1"/>
  <c r="J5594" i="1"/>
  <c r="I5594" i="1"/>
  <c r="F5594" i="1"/>
  <c r="B5594" i="1"/>
  <c r="A5593" i="1"/>
  <c r="J5593" i="1"/>
  <c r="I5593" i="1"/>
  <c r="F5593" i="1"/>
  <c r="B5593" i="1"/>
  <c r="A5592" i="1"/>
  <c r="J5592" i="1"/>
  <c r="I5592" i="1"/>
  <c r="F5592" i="1"/>
  <c r="B5592" i="1"/>
  <c r="A5591" i="1"/>
  <c r="J5591" i="1"/>
  <c r="I5591" i="1"/>
  <c r="F5591" i="1"/>
  <c r="B5591" i="1"/>
  <c r="A5590" i="1"/>
  <c r="J5590" i="1"/>
  <c r="I5590" i="1"/>
  <c r="F5590" i="1"/>
  <c r="B5590" i="1"/>
  <c r="A5589" i="1"/>
  <c r="J5589" i="1"/>
  <c r="I5589" i="1"/>
  <c r="F5589" i="1"/>
  <c r="B5589" i="1"/>
  <c r="A5588" i="1"/>
  <c r="J5588" i="1"/>
  <c r="I5588" i="1"/>
  <c r="F5588" i="1"/>
  <c r="B5588" i="1"/>
  <c r="A5587" i="1"/>
  <c r="J5587" i="1"/>
  <c r="I5587" i="1"/>
  <c r="F5587" i="1"/>
  <c r="B5587" i="1"/>
  <c r="A5586" i="1"/>
  <c r="J5586" i="1"/>
  <c r="I5586" i="1"/>
  <c r="F5586" i="1"/>
  <c r="B5586" i="1"/>
  <c r="A5585" i="1"/>
  <c r="J5585" i="1"/>
  <c r="I5585" i="1"/>
  <c r="F5585" i="1"/>
  <c r="B5585" i="1"/>
  <c r="A5584" i="1"/>
  <c r="J5584" i="1"/>
  <c r="I5584" i="1"/>
  <c r="F5584" i="1"/>
  <c r="B5584" i="1"/>
  <c r="A5583" i="1"/>
  <c r="J5583" i="1"/>
  <c r="I5583" i="1"/>
  <c r="F5583" i="1"/>
  <c r="B5583" i="1"/>
  <c r="A5582" i="1"/>
  <c r="J5582" i="1"/>
  <c r="I5582" i="1"/>
  <c r="F5582" i="1"/>
  <c r="B5582" i="1"/>
  <c r="A5581" i="1"/>
  <c r="J5581" i="1"/>
  <c r="I5581" i="1"/>
  <c r="F5581" i="1"/>
  <c r="B5581" i="1"/>
  <c r="A5580" i="1"/>
  <c r="J5580" i="1"/>
  <c r="I5580" i="1"/>
  <c r="F5580" i="1"/>
  <c r="B5580" i="1"/>
  <c r="A5579" i="1"/>
  <c r="J5579" i="1"/>
  <c r="I5579" i="1"/>
  <c r="F5579" i="1"/>
  <c r="B5579" i="1"/>
  <c r="A5578" i="1"/>
  <c r="J5578" i="1"/>
  <c r="I5578" i="1"/>
  <c r="F5578" i="1"/>
  <c r="B5578" i="1"/>
  <c r="A5577" i="1"/>
  <c r="J5577" i="1"/>
  <c r="I5577" i="1"/>
  <c r="F5577" i="1"/>
  <c r="B5577" i="1"/>
  <c r="A5576" i="1"/>
  <c r="J5576" i="1"/>
  <c r="I5576" i="1"/>
  <c r="F5576" i="1"/>
  <c r="B5576" i="1"/>
  <c r="A5575" i="1"/>
  <c r="J5575" i="1"/>
  <c r="I5575" i="1"/>
  <c r="F5575" i="1"/>
  <c r="B5575" i="1"/>
  <c r="A5574" i="1"/>
  <c r="J5574" i="1"/>
  <c r="I5574" i="1"/>
  <c r="F5574" i="1"/>
  <c r="B5574" i="1"/>
  <c r="A5573" i="1"/>
  <c r="J5573" i="1"/>
  <c r="I5573" i="1"/>
  <c r="F5573" i="1"/>
  <c r="B5573" i="1"/>
  <c r="A5572" i="1"/>
  <c r="J5572" i="1"/>
  <c r="I5572" i="1"/>
  <c r="F5572" i="1"/>
  <c r="B5572" i="1"/>
  <c r="A5571" i="1"/>
  <c r="J5571" i="1"/>
  <c r="I5571" i="1"/>
  <c r="F5571" i="1"/>
  <c r="B5571" i="1"/>
  <c r="A5570" i="1"/>
  <c r="J5570" i="1"/>
  <c r="I5570" i="1"/>
  <c r="F5570" i="1"/>
  <c r="B5570" i="1"/>
  <c r="A5569" i="1"/>
  <c r="J5569" i="1"/>
  <c r="I5569" i="1"/>
  <c r="F5569" i="1"/>
  <c r="B5569" i="1"/>
  <c r="A5568" i="1"/>
  <c r="J5568" i="1"/>
  <c r="I5568" i="1"/>
  <c r="F5568" i="1"/>
  <c r="B5568" i="1"/>
  <c r="A5567" i="1"/>
  <c r="J5567" i="1"/>
  <c r="I5567" i="1"/>
  <c r="F5567" i="1"/>
  <c r="B5567" i="1"/>
  <c r="A5566" i="1"/>
  <c r="J5566" i="1"/>
  <c r="I5566" i="1"/>
  <c r="F5566" i="1"/>
  <c r="B5566" i="1"/>
  <c r="A5565" i="1"/>
  <c r="J5565" i="1"/>
  <c r="I5565" i="1"/>
  <c r="F5565" i="1"/>
  <c r="B5565" i="1"/>
  <c r="A5564" i="1"/>
  <c r="J5564" i="1"/>
  <c r="I5564" i="1"/>
  <c r="F5564" i="1"/>
  <c r="B5564" i="1"/>
  <c r="A5563" i="1"/>
  <c r="J5563" i="1"/>
  <c r="I5563" i="1"/>
  <c r="F5563" i="1"/>
  <c r="B5563" i="1"/>
  <c r="A5562" i="1"/>
  <c r="J5562" i="1"/>
  <c r="I5562" i="1"/>
  <c r="F5562" i="1"/>
  <c r="B5562" i="1"/>
  <c r="A5561" i="1"/>
  <c r="J5561" i="1"/>
  <c r="I5561" i="1"/>
  <c r="F5561" i="1"/>
  <c r="B5561" i="1"/>
  <c r="A5560" i="1"/>
  <c r="J5560" i="1"/>
  <c r="I5560" i="1"/>
  <c r="F5560" i="1"/>
  <c r="B5560" i="1"/>
  <c r="A5559" i="1"/>
  <c r="J5559" i="1"/>
  <c r="I5559" i="1"/>
  <c r="F5559" i="1"/>
  <c r="B5559" i="1"/>
  <c r="A5558" i="1"/>
  <c r="J5558" i="1"/>
  <c r="I5558" i="1"/>
  <c r="F5558" i="1"/>
  <c r="B5558" i="1"/>
  <c r="A5557" i="1"/>
  <c r="J5557" i="1"/>
  <c r="I5557" i="1"/>
  <c r="F5557" i="1"/>
  <c r="B5557" i="1"/>
  <c r="A5556" i="1"/>
  <c r="J5556" i="1"/>
  <c r="I5556" i="1"/>
  <c r="F5556" i="1"/>
  <c r="B5556" i="1"/>
  <c r="A5555" i="1"/>
  <c r="J5555" i="1"/>
  <c r="I5555" i="1"/>
  <c r="F5555" i="1"/>
  <c r="B5555" i="1"/>
  <c r="A5554" i="1"/>
  <c r="J5554" i="1"/>
  <c r="I5554" i="1"/>
  <c r="F5554" i="1"/>
  <c r="B5554" i="1"/>
  <c r="A5553" i="1"/>
  <c r="J5553" i="1"/>
  <c r="I5553" i="1"/>
  <c r="F5553" i="1"/>
  <c r="B5553" i="1"/>
  <c r="A5552" i="1"/>
  <c r="J5552" i="1"/>
  <c r="I5552" i="1"/>
  <c r="F5552" i="1"/>
  <c r="B5552" i="1"/>
  <c r="A5551" i="1"/>
  <c r="J5551" i="1"/>
  <c r="I5551" i="1"/>
  <c r="F5551" i="1"/>
  <c r="B5551" i="1"/>
  <c r="A5550" i="1"/>
  <c r="J5550" i="1"/>
  <c r="I5550" i="1"/>
  <c r="F5550" i="1"/>
  <c r="B5550" i="1"/>
  <c r="A5549" i="1"/>
  <c r="J5549" i="1"/>
  <c r="I5549" i="1"/>
  <c r="F5549" i="1"/>
  <c r="B5549" i="1"/>
  <c r="A5548" i="1"/>
  <c r="J5548" i="1"/>
  <c r="I5548" i="1"/>
  <c r="F5548" i="1"/>
  <c r="B5548" i="1"/>
  <c r="A5547" i="1"/>
  <c r="J5547" i="1"/>
  <c r="I5547" i="1"/>
  <c r="F5547" i="1"/>
  <c r="B5547" i="1"/>
  <c r="A5546" i="1"/>
  <c r="J5546" i="1"/>
  <c r="I5546" i="1"/>
  <c r="F5546" i="1"/>
  <c r="B5546" i="1"/>
  <c r="A5545" i="1"/>
  <c r="J5545" i="1"/>
  <c r="I5545" i="1"/>
  <c r="F5545" i="1"/>
  <c r="B5545" i="1"/>
  <c r="A5544" i="1"/>
  <c r="J5544" i="1"/>
  <c r="I5544" i="1"/>
  <c r="F5544" i="1"/>
  <c r="B5544" i="1"/>
  <c r="A5543" i="1"/>
  <c r="J5543" i="1"/>
  <c r="I5543" i="1"/>
  <c r="F5543" i="1"/>
  <c r="B5543" i="1"/>
  <c r="A5542" i="1"/>
  <c r="J5542" i="1"/>
  <c r="I5542" i="1"/>
  <c r="F5542" i="1"/>
  <c r="B5542" i="1"/>
  <c r="A5541" i="1"/>
  <c r="J5541" i="1"/>
  <c r="I5541" i="1"/>
  <c r="F5541" i="1"/>
  <c r="B5541" i="1"/>
  <c r="A5540" i="1"/>
  <c r="J5540" i="1"/>
  <c r="I5540" i="1"/>
  <c r="F5540" i="1"/>
  <c r="B5540" i="1"/>
  <c r="A5539" i="1"/>
  <c r="J5539" i="1"/>
  <c r="I5539" i="1"/>
  <c r="F5539" i="1"/>
  <c r="B5539" i="1"/>
  <c r="A5538" i="1"/>
  <c r="J5538" i="1"/>
  <c r="I5538" i="1"/>
  <c r="F5538" i="1"/>
  <c r="B5538" i="1"/>
  <c r="A5537" i="1"/>
  <c r="J5537" i="1"/>
  <c r="I5537" i="1"/>
  <c r="F5537" i="1"/>
  <c r="B5537" i="1"/>
  <c r="A5536" i="1"/>
  <c r="J5536" i="1"/>
  <c r="I5536" i="1"/>
  <c r="F5536" i="1"/>
  <c r="B5536" i="1"/>
  <c r="A5535" i="1"/>
  <c r="J5535" i="1"/>
  <c r="I5535" i="1"/>
  <c r="F5535" i="1"/>
  <c r="B5535" i="1"/>
  <c r="A5534" i="1"/>
  <c r="J5534" i="1"/>
  <c r="I5534" i="1"/>
  <c r="F5534" i="1"/>
  <c r="B5534" i="1"/>
  <c r="A5533" i="1"/>
  <c r="J5533" i="1"/>
  <c r="I5533" i="1"/>
  <c r="F5533" i="1"/>
  <c r="B5533" i="1"/>
  <c r="A5532" i="1"/>
  <c r="J5532" i="1"/>
  <c r="I5532" i="1"/>
  <c r="F5532" i="1"/>
  <c r="B5532" i="1"/>
  <c r="A5531" i="1"/>
  <c r="J5531" i="1"/>
  <c r="I5531" i="1"/>
  <c r="F5531" i="1"/>
  <c r="B5531" i="1"/>
  <c r="A5530" i="1"/>
  <c r="J5530" i="1"/>
  <c r="I5530" i="1"/>
  <c r="F5530" i="1"/>
  <c r="B5530" i="1"/>
  <c r="A5529" i="1"/>
  <c r="J5529" i="1"/>
  <c r="I5529" i="1"/>
  <c r="F5529" i="1"/>
  <c r="B5529" i="1"/>
  <c r="A5528" i="1"/>
  <c r="J5528" i="1"/>
  <c r="I5528" i="1"/>
  <c r="F5528" i="1"/>
  <c r="B5528" i="1"/>
  <c r="A5527" i="1"/>
  <c r="J5527" i="1"/>
  <c r="I5527" i="1"/>
  <c r="F5527" i="1"/>
  <c r="B5527" i="1"/>
  <c r="A5526" i="1"/>
  <c r="J5526" i="1"/>
  <c r="I5526" i="1"/>
  <c r="F5526" i="1"/>
  <c r="B5526" i="1"/>
  <c r="A5525" i="1"/>
  <c r="J5525" i="1"/>
  <c r="I5525" i="1"/>
  <c r="F5525" i="1"/>
  <c r="B5525" i="1"/>
  <c r="A5524" i="1"/>
  <c r="J5524" i="1"/>
  <c r="I5524" i="1"/>
  <c r="F5524" i="1"/>
  <c r="B5524" i="1"/>
  <c r="A5523" i="1"/>
  <c r="J5523" i="1"/>
  <c r="I5523" i="1"/>
  <c r="F5523" i="1"/>
  <c r="B5523" i="1"/>
  <c r="A5522" i="1"/>
  <c r="J5522" i="1"/>
  <c r="I5522" i="1"/>
  <c r="F5522" i="1"/>
  <c r="B5522" i="1"/>
  <c r="A5521" i="1"/>
  <c r="J5521" i="1"/>
  <c r="I5521" i="1"/>
  <c r="F5521" i="1"/>
  <c r="B5521" i="1"/>
  <c r="A5520" i="1"/>
  <c r="J5520" i="1"/>
  <c r="I5520" i="1"/>
  <c r="F5520" i="1"/>
  <c r="B5520" i="1"/>
  <c r="A5519" i="1"/>
  <c r="J5519" i="1"/>
  <c r="I5519" i="1"/>
  <c r="F5519" i="1"/>
  <c r="B5519" i="1"/>
  <c r="A5518" i="1"/>
  <c r="J5518" i="1"/>
  <c r="I5518" i="1"/>
  <c r="F5518" i="1"/>
  <c r="B5518" i="1"/>
  <c r="A5517" i="1"/>
  <c r="J5517" i="1"/>
  <c r="I5517" i="1"/>
  <c r="F5517" i="1"/>
  <c r="B5517" i="1"/>
  <c r="A5516" i="1"/>
  <c r="J5516" i="1"/>
  <c r="I5516" i="1"/>
  <c r="F5516" i="1"/>
  <c r="B5516" i="1"/>
  <c r="A5515" i="1"/>
  <c r="J5515" i="1"/>
  <c r="I5515" i="1"/>
  <c r="F5515" i="1"/>
  <c r="B5515" i="1"/>
  <c r="A5514" i="1"/>
  <c r="J5514" i="1"/>
  <c r="I5514" i="1"/>
  <c r="F5514" i="1"/>
  <c r="B5514" i="1"/>
  <c r="A5513" i="1"/>
  <c r="J5513" i="1"/>
  <c r="I5513" i="1"/>
  <c r="F5513" i="1"/>
  <c r="B5513" i="1"/>
  <c r="A5512" i="1"/>
  <c r="J5512" i="1"/>
  <c r="I5512" i="1"/>
  <c r="F5512" i="1"/>
  <c r="B5512" i="1"/>
  <c r="A5511" i="1"/>
  <c r="J5511" i="1"/>
  <c r="I5511" i="1"/>
  <c r="F5511" i="1"/>
  <c r="B5511" i="1"/>
  <c r="A5510" i="1"/>
  <c r="J5510" i="1"/>
  <c r="I5510" i="1"/>
  <c r="F5510" i="1"/>
  <c r="B5510" i="1"/>
  <c r="A5509" i="1"/>
  <c r="J5509" i="1"/>
  <c r="I5509" i="1"/>
  <c r="F5509" i="1"/>
  <c r="B5509" i="1"/>
  <c r="A5508" i="1"/>
  <c r="J5508" i="1"/>
  <c r="I5508" i="1"/>
  <c r="F5508" i="1"/>
  <c r="B5508" i="1"/>
  <c r="A5507" i="1"/>
  <c r="J5507" i="1"/>
  <c r="I5507" i="1"/>
  <c r="F5507" i="1"/>
  <c r="B5507" i="1"/>
  <c r="A5506" i="1"/>
  <c r="J5506" i="1"/>
  <c r="I5506" i="1"/>
  <c r="F5506" i="1"/>
  <c r="B5506" i="1"/>
  <c r="A5505" i="1"/>
  <c r="J5505" i="1"/>
  <c r="I5505" i="1"/>
  <c r="F5505" i="1"/>
  <c r="B5505" i="1"/>
  <c r="A5504" i="1"/>
  <c r="J5504" i="1"/>
  <c r="I5504" i="1"/>
  <c r="F5504" i="1"/>
  <c r="B5504" i="1"/>
  <c r="A5503" i="1"/>
  <c r="J5503" i="1"/>
  <c r="I5503" i="1"/>
  <c r="F5503" i="1"/>
  <c r="B5503" i="1"/>
  <c r="A5502" i="1"/>
  <c r="J5502" i="1"/>
  <c r="I5502" i="1"/>
  <c r="F5502" i="1"/>
  <c r="B5502" i="1"/>
  <c r="A5501" i="1"/>
  <c r="J5501" i="1"/>
  <c r="I5501" i="1"/>
  <c r="F5501" i="1"/>
  <c r="B5501" i="1"/>
  <c r="A5500" i="1"/>
  <c r="J5500" i="1"/>
  <c r="I5500" i="1"/>
  <c r="F5500" i="1"/>
  <c r="B5500" i="1"/>
  <c r="A5499" i="1"/>
  <c r="J5499" i="1"/>
  <c r="I5499" i="1"/>
  <c r="F5499" i="1"/>
  <c r="B5499" i="1"/>
  <c r="A5498" i="1"/>
  <c r="J5498" i="1"/>
  <c r="I5498" i="1"/>
  <c r="F5498" i="1"/>
  <c r="B5498" i="1"/>
  <c r="A5497" i="1"/>
  <c r="J5497" i="1"/>
  <c r="I5497" i="1"/>
  <c r="F5497" i="1"/>
  <c r="B5497" i="1"/>
  <c r="A5496" i="1"/>
  <c r="J5496" i="1"/>
  <c r="I5496" i="1"/>
  <c r="F5496" i="1"/>
  <c r="B5496" i="1"/>
  <c r="A5495" i="1"/>
  <c r="J5495" i="1"/>
  <c r="I5495" i="1"/>
  <c r="F5495" i="1"/>
  <c r="B5495" i="1"/>
  <c r="A5494" i="1"/>
  <c r="J5494" i="1"/>
  <c r="I5494" i="1"/>
  <c r="F5494" i="1"/>
  <c r="B5494" i="1"/>
  <c r="A5493" i="1"/>
  <c r="J5493" i="1"/>
  <c r="I5493" i="1"/>
  <c r="F5493" i="1"/>
  <c r="B5493" i="1"/>
  <c r="A5492" i="1"/>
  <c r="J5492" i="1"/>
  <c r="I5492" i="1"/>
  <c r="F5492" i="1"/>
  <c r="B5492" i="1"/>
  <c r="A5491" i="1"/>
  <c r="J5491" i="1"/>
  <c r="I5491" i="1"/>
  <c r="F5491" i="1"/>
  <c r="B5491" i="1"/>
  <c r="A5490" i="1"/>
  <c r="J5490" i="1"/>
  <c r="I5490" i="1"/>
  <c r="F5490" i="1"/>
  <c r="B5490" i="1"/>
  <c r="A5489" i="1"/>
  <c r="J5489" i="1"/>
  <c r="I5489" i="1"/>
  <c r="F5489" i="1"/>
  <c r="B5489" i="1"/>
  <c r="A5488" i="1"/>
  <c r="J5488" i="1"/>
  <c r="I5488" i="1"/>
  <c r="F5488" i="1"/>
  <c r="B5488" i="1"/>
  <c r="A5487" i="1"/>
  <c r="J5487" i="1"/>
  <c r="I5487" i="1"/>
  <c r="F5487" i="1"/>
  <c r="B5487" i="1"/>
  <c r="A5486" i="1"/>
  <c r="J5486" i="1"/>
  <c r="I5486" i="1"/>
  <c r="F5486" i="1"/>
  <c r="B5486" i="1"/>
  <c r="A5485" i="1"/>
  <c r="J5485" i="1"/>
  <c r="I5485" i="1"/>
  <c r="F5485" i="1"/>
  <c r="B5485" i="1"/>
  <c r="A5484" i="1"/>
  <c r="J5484" i="1"/>
  <c r="I5484" i="1"/>
  <c r="F5484" i="1"/>
  <c r="B5484" i="1"/>
  <c r="A5483" i="1"/>
  <c r="J5483" i="1"/>
  <c r="I5483" i="1"/>
  <c r="F5483" i="1"/>
  <c r="B5483" i="1"/>
  <c r="A5482" i="1"/>
  <c r="J5482" i="1"/>
  <c r="I5482" i="1"/>
  <c r="F5482" i="1"/>
  <c r="B5482" i="1"/>
  <c r="A5481" i="1"/>
  <c r="J5481" i="1"/>
  <c r="I5481" i="1"/>
  <c r="F5481" i="1"/>
  <c r="B5481" i="1"/>
  <c r="A5480" i="1"/>
  <c r="J5480" i="1"/>
  <c r="I5480" i="1"/>
  <c r="F5480" i="1"/>
  <c r="B5480" i="1"/>
  <c r="A5479" i="1"/>
  <c r="J5479" i="1"/>
  <c r="I5479" i="1"/>
  <c r="F5479" i="1"/>
  <c r="B5479" i="1"/>
  <c r="A5478" i="1"/>
  <c r="J5478" i="1"/>
  <c r="I5478" i="1"/>
  <c r="F5478" i="1"/>
  <c r="B5478" i="1"/>
  <c r="A5477" i="1"/>
  <c r="J5477" i="1"/>
  <c r="I5477" i="1"/>
  <c r="F5477" i="1"/>
  <c r="B5477" i="1"/>
  <c r="A5476" i="1"/>
  <c r="J5476" i="1"/>
  <c r="I5476" i="1"/>
  <c r="F5476" i="1"/>
  <c r="B5476" i="1"/>
  <c r="A5475" i="1"/>
  <c r="J5475" i="1"/>
  <c r="I5475" i="1"/>
  <c r="F5475" i="1"/>
  <c r="B5475" i="1"/>
  <c r="A5474" i="1"/>
  <c r="J5474" i="1"/>
  <c r="I5474" i="1"/>
  <c r="F5474" i="1"/>
  <c r="B5474" i="1"/>
  <c r="A5473" i="1"/>
  <c r="J5473" i="1"/>
  <c r="I5473" i="1"/>
  <c r="F5473" i="1"/>
  <c r="B5473" i="1"/>
  <c r="A5472" i="1"/>
  <c r="J5472" i="1"/>
  <c r="I5472" i="1"/>
  <c r="F5472" i="1"/>
  <c r="B5472" i="1"/>
  <c r="A5471" i="1"/>
  <c r="J5471" i="1"/>
  <c r="I5471" i="1"/>
  <c r="F5471" i="1"/>
  <c r="B5471" i="1"/>
  <c r="A5470" i="1"/>
  <c r="J5470" i="1"/>
  <c r="I5470" i="1"/>
  <c r="F5470" i="1"/>
  <c r="B5470" i="1"/>
  <c r="A5469" i="1"/>
  <c r="J5469" i="1"/>
  <c r="I5469" i="1"/>
  <c r="F5469" i="1"/>
  <c r="B5469" i="1"/>
  <c r="A5468" i="1"/>
  <c r="J5468" i="1"/>
  <c r="I5468" i="1"/>
  <c r="F5468" i="1"/>
  <c r="B5468" i="1"/>
  <c r="A5467" i="1"/>
  <c r="J5467" i="1"/>
  <c r="I5467" i="1"/>
  <c r="F5467" i="1"/>
  <c r="B5467" i="1"/>
  <c r="A5466" i="1"/>
  <c r="J5466" i="1"/>
  <c r="I5466" i="1"/>
  <c r="F5466" i="1"/>
  <c r="B5466" i="1"/>
  <c r="A5465" i="1"/>
  <c r="J5465" i="1"/>
  <c r="I5465" i="1"/>
  <c r="F5465" i="1"/>
  <c r="B5465" i="1"/>
  <c r="A5464" i="1"/>
  <c r="J5464" i="1"/>
  <c r="I5464" i="1"/>
  <c r="F5464" i="1"/>
  <c r="B5464" i="1"/>
  <c r="A5463" i="1"/>
  <c r="J5463" i="1"/>
  <c r="I5463" i="1"/>
  <c r="F5463" i="1"/>
  <c r="B5463" i="1"/>
  <c r="A5462" i="1"/>
  <c r="J5462" i="1"/>
  <c r="I5462" i="1"/>
  <c r="F5462" i="1"/>
  <c r="B5462" i="1"/>
  <c r="A5461" i="1"/>
  <c r="J5461" i="1"/>
  <c r="I5461" i="1"/>
  <c r="F5461" i="1"/>
  <c r="B5461" i="1"/>
  <c r="A5460" i="1"/>
  <c r="J5460" i="1"/>
  <c r="I5460" i="1"/>
  <c r="F5460" i="1"/>
  <c r="B5460" i="1"/>
  <c r="A5459" i="1"/>
  <c r="J5459" i="1"/>
  <c r="I5459" i="1"/>
  <c r="F5459" i="1"/>
  <c r="B5459" i="1"/>
  <c r="A5458" i="1"/>
  <c r="J5458" i="1"/>
  <c r="I5458" i="1"/>
  <c r="F5458" i="1"/>
  <c r="B5458" i="1"/>
  <c r="A5457" i="1"/>
  <c r="J5457" i="1"/>
  <c r="I5457" i="1"/>
  <c r="F5457" i="1"/>
  <c r="B5457" i="1"/>
  <c r="A5456" i="1"/>
  <c r="J5456" i="1"/>
  <c r="I5456" i="1"/>
  <c r="F5456" i="1"/>
  <c r="B5456" i="1"/>
  <c r="A5455" i="1"/>
  <c r="J5455" i="1"/>
  <c r="I5455" i="1"/>
  <c r="F5455" i="1"/>
  <c r="B5455" i="1"/>
  <c r="A5454" i="1"/>
  <c r="J5454" i="1"/>
  <c r="I5454" i="1"/>
  <c r="F5454" i="1"/>
  <c r="B5454" i="1"/>
  <c r="A5453" i="1"/>
  <c r="J5453" i="1"/>
  <c r="I5453" i="1"/>
  <c r="F5453" i="1"/>
  <c r="B5453" i="1"/>
  <c r="A5452" i="1"/>
  <c r="J5452" i="1"/>
  <c r="I5452" i="1"/>
  <c r="F5452" i="1"/>
  <c r="B5452" i="1"/>
  <c r="A5451" i="1"/>
  <c r="J5451" i="1"/>
  <c r="I5451" i="1"/>
  <c r="F5451" i="1"/>
  <c r="B5451" i="1"/>
  <c r="A5450" i="1"/>
  <c r="J5450" i="1"/>
  <c r="I5450" i="1"/>
  <c r="F5450" i="1"/>
  <c r="B5450" i="1"/>
  <c r="A5449" i="1"/>
  <c r="J5449" i="1"/>
  <c r="I5449" i="1"/>
  <c r="F5449" i="1"/>
  <c r="B5449" i="1"/>
  <c r="A5448" i="1"/>
  <c r="J5448" i="1"/>
  <c r="I5448" i="1"/>
  <c r="F5448" i="1"/>
  <c r="B5448" i="1"/>
  <c r="A5447" i="1"/>
  <c r="J5447" i="1"/>
  <c r="I5447" i="1"/>
  <c r="F5447" i="1"/>
  <c r="B5447" i="1"/>
  <c r="A5446" i="1"/>
  <c r="J5446" i="1"/>
  <c r="I5446" i="1"/>
  <c r="F5446" i="1"/>
  <c r="B5446" i="1"/>
  <c r="A5445" i="1"/>
  <c r="J5445" i="1"/>
  <c r="I5445" i="1"/>
  <c r="F5445" i="1"/>
  <c r="B5445" i="1"/>
  <c r="A5444" i="1"/>
  <c r="J5444" i="1"/>
  <c r="I5444" i="1"/>
  <c r="F5444" i="1"/>
  <c r="B5444" i="1"/>
  <c r="A5443" i="1"/>
  <c r="J5443" i="1"/>
  <c r="I5443" i="1"/>
  <c r="F5443" i="1"/>
  <c r="B5443" i="1"/>
  <c r="A5442" i="1"/>
  <c r="J5442" i="1"/>
  <c r="I5442" i="1"/>
  <c r="F5442" i="1"/>
  <c r="B5442" i="1"/>
  <c r="A5441" i="1"/>
  <c r="J5441" i="1"/>
  <c r="I5441" i="1"/>
  <c r="F5441" i="1"/>
  <c r="B5441" i="1"/>
  <c r="A5440" i="1"/>
  <c r="J5440" i="1"/>
  <c r="I5440" i="1"/>
  <c r="F5440" i="1"/>
  <c r="B5440" i="1"/>
  <c r="A5439" i="1"/>
  <c r="J5439" i="1"/>
  <c r="I5439" i="1"/>
  <c r="F5439" i="1"/>
  <c r="B5439" i="1"/>
  <c r="A5438" i="1"/>
  <c r="J5438" i="1"/>
  <c r="I5438" i="1"/>
  <c r="F5438" i="1"/>
  <c r="B5438" i="1"/>
  <c r="A5437" i="1"/>
  <c r="J5437" i="1"/>
  <c r="I5437" i="1"/>
  <c r="F5437" i="1"/>
  <c r="B5437" i="1"/>
  <c r="A5436" i="1"/>
  <c r="J5436" i="1"/>
  <c r="I5436" i="1"/>
  <c r="F5436" i="1"/>
  <c r="B5436" i="1"/>
  <c r="A5435" i="1"/>
  <c r="J5435" i="1"/>
  <c r="I5435" i="1"/>
  <c r="F5435" i="1"/>
  <c r="B5435" i="1"/>
  <c r="A5434" i="1"/>
  <c r="J5434" i="1"/>
  <c r="I5434" i="1"/>
  <c r="F5434" i="1"/>
  <c r="B5434" i="1"/>
  <c r="A5433" i="1"/>
  <c r="J5433" i="1"/>
  <c r="I5433" i="1"/>
  <c r="F5433" i="1"/>
  <c r="B5433" i="1"/>
  <c r="A5432" i="1"/>
  <c r="J5432" i="1"/>
  <c r="I5432" i="1"/>
  <c r="F5432" i="1"/>
  <c r="B5432" i="1"/>
  <c r="A5431" i="1"/>
  <c r="J5431" i="1"/>
  <c r="I5431" i="1"/>
  <c r="F5431" i="1"/>
  <c r="B5431" i="1"/>
  <c r="A5430" i="1"/>
  <c r="J5430" i="1"/>
  <c r="I5430" i="1"/>
  <c r="F5430" i="1"/>
  <c r="B5430" i="1"/>
  <c r="A5429" i="1"/>
  <c r="J5429" i="1"/>
  <c r="I5429" i="1"/>
  <c r="F5429" i="1"/>
  <c r="B5429" i="1"/>
  <c r="A5428" i="1"/>
  <c r="J5428" i="1"/>
  <c r="I5428" i="1"/>
  <c r="F5428" i="1"/>
  <c r="B5428" i="1"/>
  <c r="A5427" i="1"/>
  <c r="J5427" i="1"/>
  <c r="I5427" i="1"/>
  <c r="F5427" i="1"/>
  <c r="B5427" i="1"/>
  <c r="A5426" i="1"/>
  <c r="J5426" i="1"/>
  <c r="I5426" i="1"/>
  <c r="F5426" i="1"/>
  <c r="B5426" i="1"/>
  <c r="A5425" i="1"/>
  <c r="J5425" i="1"/>
  <c r="I5425" i="1"/>
  <c r="F5425" i="1"/>
  <c r="B5425" i="1"/>
  <c r="A5424" i="1"/>
  <c r="J5424" i="1"/>
  <c r="I5424" i="1"/>
  <c r="F5424" i="1"/>
  <c r="B5424" i="1"/>
  <c r="A5423" i="1"/>
  <c r="J5423" i="1"/>
  <c r="I5423" i="1"/>
  <c r="F5423" i="1"/>
  <c r="B5423" i="1"/>
  <c r="A5422" i="1"/>
  <c r="J5422" i="1"/>
  <c r="I5422" i="1"/>
  <c r="F5422" i="1"/>
  <c r="B5422" i="1"/>
  <c r="A5421" i="1"/>
  <c r="J5421" i="1"/>
  <c r="I5421" i="1"/>
  <c r="F5421" i="1"/>
  <c r="B5421" i="1"/>
  <c r="A5420" i="1"/>
  <c r="J5420" i="1"/>
  <c r="I5420" i="1"/>
  <c r="F5420" i="1"/>
  <c r="B5420" i="1"/>
  <c r="A5419" i="1"/>
  <c r="J5419" i="1"/>
  <c r="I5419" i="1"/>
  <c r="F5419" i="1"/>
  <c r="B5419" i="1"/>
  <c r="A5418" i="1"/>
  <c r="J5418" i="1"/>
  <c r="I5418" i="1"/>
  <c r="F5418" i="1"/>
  <c r="B5418" i="1"/>
  <c r="A5417" i="1"/>
  <c r="J5417" i="1"/>
  <c r="I5417" i="1"/>
  <c r="F5417" i="1"/>
  <c r="B5417" i="1"/>
  <c r="A5416" i="1"/>
  <c r="J5416" i="1"/>
  <c r="I5416" i="1"/>
  <c r="F5416" i="1"/>
  <c r="B5416" i="1"/>
  <c r="A5415" i="1"/>
  <c r="J5415" i="1"/>
  <c r="I5415" i="1"/>
  <c r="F5415" i="1"/>
  <c r="B5415" i="1"/>
  <c r="A5414" i="1"/>
  <c r="J5414" i="1"/>
  <c r="I5414" i="1"/>
  <c r="F5414" i="1"/>
  <c r="B5414" i="1"/>
  <c r="A5413" i="1"/>
  <c r="J5413" i="1"/>
  <c r="I5413" i="1"/>
  <c r="F5413" i="1"/>
  <c r="B5413" i="1"/>
  <c r="A5412" i="1"/>
  <c r="J5412" i="1"/>
  <c r="I5412" i="1"/>
  <c r="F5412" i="1"/>
  <c r="B5412" i="1"/>
  <c r="A5411" i="1"/>
  <c r="J5411" i="1"/>
  <c r="I5411" i="1"/>
  <c r="F5411" i="1"/>
  <c r="B5411" i="1"/>
  <c r="A5410" i="1"/>
  <c r="J5410" i="1"/>
  <c r="I5410" i="1"/>
  <c r="F5410" i="1"/>
  <c r="B5410" i="1"/>
  <c r="A5409" i="1"/>
  <c r="J5409" i="1"/>
  <c r="I5409" i="1"/>
  <c r="F5409" i="1"/>
  <c r="B5409" i="1"/>
  <c r="A5408" i="1"/>
  <c r="J5408" i="1"/>
  <c r="I5408" i="1"/>
  <c r="F5408" i="1"/>
  <c r="B5408" i="1"/>
  <c r="A5407" i="1"/>
  <c r="J5407" i="1"/>
  <c r="I5407" i="1"/>
  <c r="F5407" i="1"/>
  <c r="B5407" i="1"/>
  <c r="A5406" i="1"/>
  <c r="J5406" i="1"/>
  <c r="I5406" i="1"/>
  <c r="F5406" i="1"/>
  <c r="B5406" i="1"/>
  <c r="A5405" i="1"/>
  <c r="J5405" i="1"/>
  <c r="I5405" i="1"/>
  <c r="F5405" i="1"/>
  <c r="B5405" i="1"/>
  <c r="A5404" i="1"/>
  <c r="J5404" i="1"/>
  <c r="I5404" i="1"/>
  <c r="F5404" i="1"/>
  <c r="B5404" i="1"/>
  <c r="A5403" i="1"/>
  <c r="J5403" i="1"/>
  <c r="I5403" i="1"/>
  <c r="F5403" i="1"/>
  <c r="B5403" i="1"/>
  <c r="A5402" i="1"/>
  <c r="J5402" i="1"/>
  <c r="I5402" i="1"/>
  <c r="F5402" i="1"/>
  <c r="B5402" i="1"/>
  <c r="A5401" i="1"/>
  <c r="J5401" i="1"/>
  <c r="I5401" i="1"/>
  <c r="F5401" i="1"/>
  <c r="B5401" i="1"/>
  <c r="A5400" i="1"/>
  <c r="J5400" i="1"/>
  <c r="I5400" i="1"/>
  <c r="F5400" i="1"/>
  <c r="B5400" i="1"/>
  <c r="A5399" i="1"/>
  <c r="J5399" i="1"/>
  <c r="I5399" i="1"/>
  <c r="F5399" i="1"/>
  <c r="B5399" i="1"/>
  <c r="A5398" i="1"/>
  <c r="J5398" i="1"/>
  <c r="I5398" i="1"/>
  <c r="F5398" i="1"/>
  <c r="B5398" i="1"/>
  <c r="A5397" i="1"/>
  <c r="J5397" i="1"/>
  <c r="I5397" i="1"/>
  <c r="F5397" i="1"/>
  <c r="B5397" i="1"/>
  <c r="A5396" i="1"/>
  <c r="J5396" i="1"/>
  <c r="I5396" i="1"/>
  <c r="F5396" i="1"/>
  <c r="B5396" i="1"/>
  <c r="A5395" i="1"/>
  <c r="J5395" i="1"/>
  <c r="I5395" i="1"/>
  <c r="F5395" i="1"/>
  <c r="B5395" i="1"/>
  <c r="A5394" i="1"/>
  <c r="J5394" i="1"/>
  <c r="I5394" i="1"/>
  <c r="F5394" i="1"/>
  <c r="B5394" i="1"/>
  <c r="A5393" i="1"/>
  <c r="J5393" i="1"/>
  <c r="I5393" i="1"/>
  <c r="F5393" i="1"/>
  <c r="B5393" i="1"/>
  <c r="A5392" i="1"/>
  <c r="J5392" i="1"/>
  <c r="I5392" i="1"/>
  <c r="F5392" i="1"/>
  <c r="B5392" i="1"/>
  <c r="A5391" i="1"/>
  <c r="J5391" i="1"/>
  <c r="I5391" i="1"/>
  <c r="F5391" i="1"/>
  <c r="B5391" i="1"/>
  <c r="A5390" i="1"/>
  <c r="J5390" i="1"/>
  <c r="I5390" i="1"/>
  <c r="F5390" i="1"/>
  <c r="B5390" i="1"/>
  <c r="A5389" i="1"/>
  <c r="J5389" i="1"/>
  <c r="I5389" i="1"/>
  <c r="F5389" i="1"/>
  <c r="B5389" i="1"/>
  <c r="A5388" i="1"/>
  <c r="J5388" i="1"/>
  <c r="I5388" i="1"/>
  <c r="F5388" i="1"/>
  <c r="B5388" i="1"/>
  <c r="A5387" i="1"/>
  <c r="J5387" i="1"/>
  <c r="I5387" i="1"/>
  <c r="F5387" i="1"/>
  <c r="B5387" i="1"/>
  <c r="A5386" i="1"/>
  <c r="J5386" i="1"/>
  <c r="I5386" i="1"/>
  <c r="F5386" i="1"/>
  <c r="B5386" i="1"/>
  <c r="A5385" i="1"/>
  <c r="J5385" i="1"/>
  <c r="I5385" i="1"/>
  <c r="F5385" i="1"/>
  <c r="B5385" i="1"/>
  <c r="A5384" i="1"/>
  <c r="J5384" i="1"/>
  <c r="I5384" i="1"/>
  <c r="F5384" i="1"/>
  <c r="B5384" i="1"/>
  <c r="A5383" i="1"/>
  <c r="J5383" i="1"/>
  <c r="I5383" i="1"/>
  <c r="F5383" i="1"/>
  <c r="B5383" i="1"/>
  <c r="A5382" i="1"/>
  <c r="J5382" i="1"/>
  <c r="I5382" i="1"/>
  <c r="F5382" i="1"/>
  <c r="B5382" i="1"/>
  <c r="A5381" i="1"/>
  <c r="J5381" i="1"/>
  <c r="I5381" i="1"/>
  <c r="F5381" i="1"/>
  <c r="B5381" i="1"/>
  <c r="A5380" i="1"/>
  <c r="J5380" i="1"/>
  <c r="I5380" i="1"/>
  <c r="F5380" i="1"/>
  <c r="B5380" i="1"/>
  <c r="A5379" i="1"/>
  <c r="J5379" i="1"/>
  <c r="I5379" i="1"/>
  <c r="F5379" i="1"/>
  <c r="B5379" i="1"/>
  <c r="A5378" i="1"/>
  <c r="J5378" i="1"/>
  <c r="I5378" i="1"/>
  <c r="F5378" i="1"/>
  <c r="B5378" i="1"/>
  <c r="A5377" i="1"/>
  <c r="J5377" i="1"/>
  <c r="I5377" i="1"/>
  <c r="F5377" i="1"/>
  <c r="B5377" i="1"/>
  <c r="A5376" i="1"/>
  <c r="J5376" i="1"/>
  <c r="I5376" i="1"/>
  <c r="F5376" i="1"/>
  <c r="B5376" i="1"/>
  <c r="A5375" i="1"/>
  <c r="J5375" i="1"/>
  <c r="I5375" i="1"/>
  <c r="F5375" i="1"/>
  <c r="B5375" i="1"/>
  <c r="A5374" i="1"/>
  <c r="J5374" i="1"/>
  <c r="I5374" i="1"/>
  <c r="F5374" i="1"/>
  <c r="B5374" i="1"/>
  <c r="A5373" i="1"/>
  <c r="J5373" i="1"/>
  <c r="I5373" i="1"/>
  <c r="F5373" i="1"/>
  <c r="B5373" i="1"/>
  <c r="A5372" i="1"/>
  <c r="J5372" i="1"/>
  <c r="I5372" i="1"/>
  <c r="F5372" i="1"/>
  <c r="B5372" i="1"/>
  <c r="A5371" i="1"/>
  <c r="J5371" i="1"/>
  <c r="I5371" i="1"/>
  <c r="F5371" i="1"/>
  <c r="B5371" i="1"/>
  <c r="A5370" i="1"/>
  <c r="J5370" i="1"/>
  <c r="I5370" i="1"/>
  <c r="F5370" i="1"/>
  <c r="B5370" i="1"/>
  <c r="A5369" i="1"/>
  <c r="J5369" i="1"/>
  <c r="I5369" i="1"/>
  <c r="F5369" i="1"/>
  <c r="B5369" i="1"/>
  <c r="A5368" i="1"/>
  <c r="J5368" i="1"/>
  <c r="I5368" i="1"/>
  <c r="F5368" i="1"/>
  <c r="B5368" i="1"/>
  <c r="A5367" i="1"/>
  <c r="J5367" i="1"/>
  <c r="I5367" i="1"/>
  <c r="F5367" i="1"/>
  <c r="B5367" i="1"/>
  <c r="A5366" i="1"/>
  <c r="J5366" i="1"/>
  <c r="I5366" i="1"/>
  <c r="F5366" i="1"/>
  <c r="B5366" i="1"/>
  <c r="A5365" i="1"/>
  <c r="J5365" i="1"/>
  <c r="I5365" i="1"/>
  <c r="F5365" i="1"/>
  <c r="B5365" i="1"/>
  <c r="A5364" i="1"/>
  <c r="J5364" i="1"/>
  <c r="I5364" i="1"/>
  <c r="F5364" i="1"/>
  <c r="B5364" i="1"/>
  <c r="A5363" i="1"/>
  <c r="J5363" i="1"/>
  <c r="I5363" i="1"/>
  <c r="F5363" i="1"/>
  <c r="B5363" i="1"/>
  <c r="A5362" i="1"/>
  <c r="J5362" i="1"/>
  <c r="I5362" i="1"/>
  <c r="F5362" i="1"/>
  <c r="B5362" i="1"/>
  <c r="A5361" i="1"/>
  <c r="J5361" i="1"/>
  <c r="I5361" i="1"/>
  <c r="F5361" i="1"/>
  <c r="B5361" i="1"/>
  <c r="A5360" i="1"/>
  <c r="J5360" i="1"/>
  <c r="I5360" i="1"/>
  <c r="F5360" i="1"/>
  <c r="B5360" i="1"/>
  <c r="A5359" i="1"/>
  <c r="J5359" i="1"/>
  <c r="I5359" i="1"/>
  <c r="F5359" i="1"/>
  <c r="B5359" i="1"/>
  <c r="A5358" i="1"/>
  <c r="J5358" i="1"/>
  <c r="I5358" i="1"/>
  <c r="F5358" i="1"/>
  <c r="B5358" i="1"/>
  <c r="A5357" i="1"/>
  <c r="J5357" i="1"/>
  <c r="I5357" i="1"/>
  <c r="F5357" i="1"/>
  <c r="B5357" i="1"/>
  <c r="A5356" i="1"/>
  <c r="J5356" i="1"/>
  <c r="I5356" i="1"/>
  <c r="F5356" i="1"/>
  <c r="B5356" i="1"/>
  <c r="A5355" i="1"/>
  <c r="J5355" i="1"/>
  <c r="I5355" i="1"/>
  <c r="F5355" i="1"/>
  <c r="B5355" i="1"/>
  <c r="A5354" i="1"/>
  <c r="J5354" i="1"/>
  <c r="I5354" i="1"/>
  <c r="F5354" i="1"/>
  <c r="B5354" i="1"/>
  <c r="A5353" i="1"/>
  <c r="J5353" i="1"/>
  <c r="I5353" i="1"/>
  <c r="F5353" i="1"/>
  <c r="B5353" i="1"/>
  <c r="A5352" i="1"/>
  <c r="J5352" i="1"/>
  <c r="I5352" i="1"/>
  <c r="F5352" i="1"/>
  <c r="B5352" i="1"/>
  <c r="A5351" i="1"/>
  <c r="J5351" i="1"/>
  <c r="I5351" i="1"/>
  <c r="F5351" i="1"/>
  <c r="B5351" i="1"/>
  <c r="A5350" i="1"/>
  <c r="J5350" i="1"/>
  <c r="I5350" i="1"/>
  <c r="F5350" i="1"/>
  <c r="B5350" i="1"/>
  <c r="A5349" i="1"/>
  <c r="J5349" i="1"/>
  <c r="I5349" i="1"/>
  <c r="F5349" i="1"/>
  <c r="B5349" i="1"/>
  <c r="A5348" i="1"/>
  <c r="J5348" i="1"/>
  <c r="I5348" i="1"/>
  <c r="F5348" i="1"/>
  <c r="B5348" i="1"/>
  <c r="A5347" i="1"/>
  <c r="J5347" i="1"/>
  <c r="I5347" i="1"/>
  <c r="F5347" i="1"/>
  <c r="B5347" i="1"/>
  <c r="A5346" i="1"/>
  <c r="J5346" i="1"/>
  <c r="I5346" i="1"/>
  <c r="F5346" i="1"/>
  <c r="B5346" i="1"/>
  <c r="A5345" i="1"/>
  <c r="J5345" i="1"/>
  <c r="I5345" i="1"/>
  <c r="F5345" i="1"/>
  <c r="B5345" i="1"/>
  <c r="A5344" i="1"/>
  <c r="J5344" i="1"/>
  <c r="I5344" i="1"/>
  <c r="F5344" i="1"/>
  <c r="B5344" i="1"/>
  <c r="A5343" i="1"/>
  <c r="J5343" i="1"/>
  <c r="I5343" i="1"/>
  <c r="F5343" i="1"/>
  <c r="B5343" i="1"/>
  <c r="A5342" i="1"/>
  <c r="J5342" i="1"/>
  <c r="I5342" i="1"/>
  <c r="F5342" i="1"/>
  <c r="B5342" i="1"/>
  <c r="A5341" i="1"/>
  <c r="J5341" i="1"/>
  <c r="I5341" i="1"/>
  <c r="F5341" i="1"/>
  <c r="B5341" i="1"/>
  <c r="A5340" i="1"/>
  <c r="J5340" i="1"/>
  <c r="I5340" i="1"/>
  <c r="F5340" i="1"/>
  <c r="B5340" i="1"/>
  <c r="A5339" i="1"/>
  <c r="J5339" i="1"/>
  <c r="I5339" i="1"/>
  <c r="F5339" i="1"/>
  <c r="B5339" i="1"/>
  <c r="A5338" i="1"/>
  <c r="J5338" i="1"/>
  <c r="I5338" i="1"/>
  <c r="F5338" i="1"/>
  <c r="B5338" i="1"/>
  <c r="A5337" i="1"/>
  <c r="J5337" i="1"/>
  <c r="I5337" i="1"/>
  <c r="F5337" i="1"/>
  <c r="B5337" i="1"/>
  <c r="A5336" i="1"/>
  <c r="J5336" i="1"/>
  <c r="I5336" i="1"/>
  <c r="F5336" i="1"/>
  <c r="B5336" i="1"/>
  <c r="A5335" i="1"/>
  <c r="J5335" i="1"/>
  <c r="I5335" i="1"/>
  <c r="F5335" i="1"/>
  <c r="B5335" i="1"/>
  <c r="A5334" i="1"/>
  <c r="J5334" i="1"/>
  <c r="I5334" i="1"/>
  <c r="F5334" i="1"/>
  <c r="B5334" i="1"/>
  <c r="A5333" i="1"/>
  <c r="J5333" i="1"/>
  <c r="I5333" i="1"/>
  <c r="F5333" i="1"/>
  <c r="B5333" i="1"/>
  <c r="A5332" i="1"/>
  <c r="J5332" i="1"/>
  <c r="I5332" i="1"/>
  <c r="F5332" i="1"/>
  <c r="B5332" i="1"/>
  <c r="A5331" i="1"/>
  <c r="J5331" i="1"/>
  <c r="I5331" i="1"/>
  <c r="F5331" i="1"/>
  <c r="B5331" i="1"/>
  <c r="A5330" i="1"/>
  <c r="J5330" i="1"/>
  <c r="I5330" i="1"/>
  <c r="F5330" i="1"/>
  <c r="B5330" i="1"/>
  <c r="A5329" i="1"/>
  <c r="J5329" i="1"/>
  <c r="I5329" i="1"/>
  <c r="F5329" i="1"/>
  <c r="B5329" i="1"/>
  <c r="A5328" i="1"/>
  <c r="J5328" i="1"/>
  <c r="I5328" i="1"/>
  <c r="F5328" i="1"/>
  <c r="B5328" i="1"/>
  <c r="A5327" i="1"/>
  <c r="J5327" i="1"/>
  <c r="I5327" i="1"/>
  <c r="F5327" i="1"/>
  <c r="B5327" i="1"/>
  <c r="A5326" i="1"/>
  <c r="J5326" i="1"/>
  <c r="I5326" i="1"/>
  <c r="F5326" i="1"/>
  <c r="B5326" i="1"/>
  <c r="A5325" i="1"/>
  <c r="J5325" i="1"/>
  <c r="I5325" i="1"/>
  <c r="F5325" i="1"/>
  <c r="B5325" i="1"/>
  <c r="A5324" i="1"/>
  <c r="J5324" i="1"/>
  <c r="I5324" i="1"/>
  <c r="F5324" i="1"/>
  <c r="B5324" i="1"/>
  <c r="A5323" i="1"/>
  <c r="J5323" i="1"/>
  <c r="I5323" i="1"/>
  <c r="F5323" i="1"/>
  <c r="B5323" i="1"/>
  <c r="A5322" i="1"/>
  <c r="J5322" i="1"/>
  <c r="I5322" i="1"/>
  <c r="F5322" i="1"/>
  <c r="B5322" i="1"/>
  <c r="A5321" i="1"/>
  <c r="J5321" i="1"/>
  <c r="I5321" i="1"/>
  <c r="F5321" i="1"/>
  <c r="B5321" i="1"/>
  <c r="A5320" i="1"/>
  <c r="J5320" i="1"/>
  <c r="I5320" i="1"/>
  <c r="F5320" i="1"/>
  <c r="B5320" i="1"/>
  <c r="A5319" i="1"/>
  <c r="J5319" i="1"/>
  <c r="I5319" i="1"/>
  <c r="F5319" i="1"/>
  <c r="B5319" i="1"/>
  <c r="A5318" i="1"/>
  <c r="J5318" i="1"/>
  <c r="I5318" i="1"/>
  <c r="F5318" i="1"/>
  <c r="B5318" i="1"/>
  <c r="A5317" i="1"/>
  <c r="J5317" i="1"/>
  <c r="I5317" i="1"/>
  <c r="F5317" i="1"/>
  <c r="B5317" i="1"/>
  <c r="A5316" i="1"/>
  <c r="J5316" i="1"/>
  <c r="I5316" i="1"/>
  <c r="F5316" i="1"/>
  <c r="B5316" i="1"/>
  <c r="A5315" i="1"/>
  <c r="J5315" i="1"/>
  <c r="I5315" i="1"/>
  <c r="F5315" i="1"/>
  <c r="B5315" i="1"/>
  <c r="A5314" i="1"/>
  <c r="J5314" i="1"/>
  <c r="I5314" i="1"/>
  <c r="F5314" i="1"/>
  <c r="B5314" i="1"/>
  <c r="A5313" i="1"/>
  <c r="J5313" i="1"/>
  <c r="I5313" i="1"/>
  <c r="F5313" i="1"/>
  <c r="B5313" i="1"/>
  <c r="A5312" i="1"/>
  <c r="J5312" i="1"/>
  <c r="I5312" i="1"/>
  <c r="F5312" i="1"/>
  <c r="B5312" i="1"/>
  <c r="A5311" i="1"/>
  <c r="J5311" i="1"/>
  <c r="I5311" i="1"/>
  <c r="F5311" i="1"/>
  <c r="B5311" i="1"/>
  <c r="A5310" i="1"/>
  <c r="J5310" i="1"/>
  <c r="I5310" i="1"/>
  <c r="F5310" i="1"/>
  <c r="B5310" i="1"/>
  <c r="A5309" i="1"/>
  <c r="J5309" i="1"/>
  <c r="I5309" i="1"/>
  <c r="F5309" i="1"/>
  <c r="B5309" i="1"/>
  <c r="A5308" i="1"/>
  <c r="J5308" i="1"/>
  <c r="I5308" i="1"/>
  <c r="F5308" i="1"/>
  <c r="B5308" i="1"/>
  <c r="A5307" i="1"/>
  <c r="J5307" i="1"/>
  <c r="I5307" i="1"/>
  <c r="F5307" i="1"/>
  <c r="B5307" i="1"/>
  <c r="A5306" i="1"/>
  <c r="J5306" i="1"/>
  <c r="I5306" i="1"/>
  <c r="F5306" i="1"/>
  <c r="B5306" i="1"/>
  <c r="A5305" i="1"/>
  <c r="J5305" i="1"/>
  <c r="I5305" i="1"/>
  <c r="F5305" i="1"/>
  <c r="B5305" i="1"/>
  <c r="A5304" i="1"/>
  <c r="J5304" i="1"/>
  <c r="I5304" i="1"/>
  <c r="F5304" i="1"/>
  <c r="B5304" i="1"/>
  <c r="A5303" i="1"/>
  <c r="J5303" i="1"/>
  <c r="I5303" i="1"/>
  <c r="F5303" i="1"/>
  <c r="B5303" i="1"/>
  <c r="A5302" i="1"/>
  <c r="J5302" i="1"/>
  <c r="I5302" i="1"/>
  <c r="F5302" i="1"/>
  <c r="B5302" i="1"/>
  <c r="A5301" i="1"/>
  <c r="J5301" i="1"/>
  <c r="I5301" i="1"/>
  <c r="F5301" i="1"/>
  <c r="B5301" i="1"/>
  <c r="A5300" i="1"/>
  <c r="J5300" i="1"/>
  <c r="I5300" i="1"/>
  <c r="F5300" i="1"/>
  <c r="B5300" i="1"/>
  <c r="A5299" i="1"/>
  <c r="J5299" i="1"/>
  <c r="I5299" i="1"/>
  <c r="F5299" i="1"/>
  <c r="B5299" i="1"/>
  <c r="A5298" i="1"/>
  <c r="J5298" i="1"/>
  <c r="I5298" i="1"/>
  <c r="F5298" i="1"/>
  <c r="B5298" i="1"/>
  <c r="A5297" i="1"/>
  <c r="J5297" i="1"/>
  <c r="I5297" i="1"/>
  <c r="F5297" i="1"/>
  <c r="B5297" i="1"/>
  <c r="A5296" i="1"/>
  <c r="J5296" i="1"/>
  <c r="I5296" i="1"/>
  <c r="F5296" i="1"/>
  <c r="B5296" i="1"/>
  <c r="A5295" i="1"/>
  <c r="J5295" i="1"/>
  <c r="I5295" i="1"/>
  <c r="F5295" i="1"/>
  <c r="B5295" i="1"/>
  <c r="A5294" i="1"/>
  <c r="J5294" i="1"/>
  <c r="I5294" i="1"/>
  <c r="F5294" i="1"/>
  <c r="B5294" i="1"/>
  <c r="A5293" i="1"/>
  <c r="J5293" i="1"/>
  <c r="I5293" i="1"/>
  <c r="F5293" i="1"/>
  <c r="B5293" i="1"/>
  <c r="A5292" i="1"/>
  <c r="J5292" i="1"/>
  <c r="I5292" i="1"/>
  <c r="F5292" i="1"/>
  <c r="B5292" i="1"/>
  <c r="A5291" i="1"/>
  <c r="J5291" i="1"/>
  <c r="I5291" i="1"/>
  <c r="F5291" i="1"/>
  <c r="B5291" i="1"/>
  <c r="A5290" i="1"/>
  <c r="J5290" i="1"/>
  <c r="I5290" i="1"/>
  <c r="F5290" i="1"/>
  <c r="B5290" i="1"/>
  <c r="A5289" i="1"/>
  <c r="J5289" i="1"/>
  <c r="I5289" i="1"/>
  <c r="F5289" i="1"/>
  <c r="B5289" i="1"/>
  <c r="A5288" i="1"/>
  <c r="J5288" i="1"/>
  <c r="I5288" i="1"/>
  <c r="F5288" i="1"/>
  <c r="B5288" i="1"/>
  <c r="A5287" i="1"/>
  <c r="J5287" i="1"/>
  <c r="I5287" i="1"/>
  <c r="F5287" i="1"/>
  <c r="B5287" i="1"/>
  <c r="A5286" i="1"/>
  <c r="J5286" i="1"/>
  <c r="I5286" i="1"/>
  <c r="F5286" i="1"/>
  <c r="B5286" i="1"/>
  <c r="A5285" i="1"/>
  <c r="J5285" i="1"/>
  <c r="I5285" i="1"/>
  <c r="F5285" i="1"/>
  <c r="B5285" i="1"/>
  <c r="A5284" i="1"/>
  <c r="J5284" i="1"/>
  <c r="I5284" i="1"/>
  <c r="F5284" i="1"/>
  <c r="B5284" i="1"/>
  <c r="A5283" i="1"/>
  <c r="J5283" i="1"/>
  <c r="I5283" i="1"/>
  <c r="F5283" i="1"/>
  <c r="B5283" i="1"/>
  <c r="A5282" i="1"/>
  <c r="J5282" i="1"/>
  <c r="I5282" i="1"/>
  <c r="F5282" i="1"/>
  <c r="B5282" i="1"/>
  <c r="A5281" i="1"/>
  <c r="J5281" i="1"/>
  <c r="I5281" i="1"/>
  <c r="F5281" i="1"/>
  <c r="B5281" i="1"/>
  <c r="A5280" i="1"/>
  <c r="J5280" i="1"/>
  <c r="I5280" i="1"/>
  <c r="F5280" i="1"/>
  <c r="B5280" i="1"/>
  <c r="A5279" i="1"/>
  <c r="J5279" i="1"/>
  <c r="I5279" i="1"/>
  <c r="F5279" i="1"/>
  <c r="B5279" i="1"/>
  <c r="A5278" i="1"/>
  <c r="J5278" i="1"/>
  <c r="I5278" i="1"/>
  <c r="F5278" i="1"/>
  <c r="B5278" i="1"/>
  <c r="A5277" i="1"/>
  <c r="J5277" i="1"/>
  <c r="I5277" i="1"/>
  <c r="F5277" i="1"/>
  <c r="B5277" i="1"/>
  <c r="A5276" i="1"/>
  <c r="J5276" i="1"/>
  <c r="I5276" i="1"/>
  <c r="F5276" i="1"/>
  <c r="B5276" i="1"/>
  <c r="A5275" i="1"/>
  <c r="J5275" i="1"/>
  <c r="I5275" i="1"/>
  <c r="F5275" i="1"/>
  <c r="B5275" i="1"/>
  <c r="A5274" i="1"/>
  <c r="J5274" i="1"/>
  <c r="I5274" i="1"/>
  <c r="F5274" i="1"/>
  <c r="B5274" i="1"/>
  <c r="A5273" i="1"/>
  <c r="J5273" i="1"/>
  <c r="I5273" i="1"/>
  <c r="F5273" i="1"/>
  <c r="B5273" i="1"/>
  <c r="A5272" i="1"/>
  <c r="J5272" i="1"/>
  <c r="I5272" i="1"/>
  <c r="F5272" i="1"/>
  <c r="B5272" i="1"/>
  <c r="A5271" i="1"/>
  <c r="J5271" i="1"/>
  <c r="I5271" i="1"/>
  <c r="F5271" i="1"/>
  <c r="B5271" i="1"/>
  <c r="A5270" i="1"/>
  <c r="J5270" i="1"/>
  <c r="I5270" i="1"/>
  <c r="F5270" i="1"/>
  <c r="B5270" i="1"/>
  <c r="A5269" i="1"/>
  <c r="J5269" i="1"/>
  <c r="I5269" i="1"/>
  <c r="F5269" i="1"/>
  <c r="B5269" i="1"/>
  <c r="A5268" i="1"/>
  <c r="J5268" i="1"/>
  <c r="I5268" i="1"/>
  <c r="F5268" i="1"/>
  <c r="B5268" i="1"/>
  <c r="A5267" i="1"/>
  <c r="J5267" i="1"/>
  <c r="I5267" i="1"/>
  <c r="F5267" i="1"/>
  <c r="B5267" i="1"/>
  <c r="A5266" i="1"/>
  <c r="J5266" i="1"/>
  <c r="I5266" i="1"/>
  <c r="F5266" i="1"/>
  <c r="B5266" i="1"/>
  <c r="A5265" i="1"/>
  <c r="J5265" i="1"/>
  <c r="I5265" i="1"/>
  <c r="F5265" i="1"/>
  <c r="B5265" i="1"/>
  <c r="A5264" i="1"/>
  <c r="J5264" i="1"/>
  <c r="I5264" i="1"/>
  <c r="F5264" i="1"/>
  <c r="B5264" i="1"/>
  <c r="A5263" i="1"/>
  <c r="J5263" i="1"/>
  <c r="I5263" i="1"/>
  <c r="F5263" i="1"/>
  <c r="B5263" i="1"/>
  <c r="A5262" i="1"/>
  <c r="J5262" i="1"/>
  <c r="I5262" i="1"/>
  <c r="F5262" i="1"/>
  <c r="B5262" i="1"/>
  <c r="A5261" i="1"/>
  <c r="J5261" i="1"/>
  <c r="I5261" i="1"/>
  <c r="F5261" i="1"/>
  <c r="B5261" i="1"/>
  <c r="A5260" i="1"/>
  <c r="J5260" i="1"/>
  <c r="I5260" i="1"/>
  <c r="F5260" i="1"/>
  <c r="B5260" i="1"/>
  <c r="A5259" i="1"/>
  <c r="J5259" i="1"/>
  <c r="I5259" i="1"/>
  <c r="F5259" i="1"/>
  <c r="B5259" i="1"/>
  <c r="A5258" i="1"/>
  <c r="J5258" i="1"/>
  <c r="I5258" i="1"/>
  <c r="F5258" i="1"/>
  <c r="B5258" i="1"/>
  <c r="A5257" i="1"/>
  <c r="J5257" i="1"/>
  <c r="I5257" i="1"/>
  <c r="F5257" i="1"/>
  <c r="B5257" i="1"/>
  <c r="A5256" i="1"/>
  <c r="J5256" i="1"/>
  <c r="I5256" i="1"/>
  <c r="F5256" i="1"/>
  <c r="B5256" i="1"/>
  <c r="A5255" i="1"/>
  <c r="J5255" i="1"/>
  <c r="I5255" i="1"/>
  <c r="F5255" i="1"/>
  <c r="B5255" i="1"/>
  <c r="A5254" i="1"/>
  <c r="J5254" i="1"/>
  <c r="I5254" i="1"/>
  <c r="F5254" i="1"/>
  <c r="B5254" i="1"/>
  <c r="A5253" i="1"/>
  <c r="J5253" i="1"/>
  <c r="I5253" i="1"/>
  <c r="F5253" i="1"/>
  <c r="B5253" i="1"/>
  <c r="A5252" i="1"/>
  <c r="J5252" i="1"/>
  <c r="I5252" i="1"/>
  <c r="F5252" i="1"/>
  <c r="B5252" i="1"/>
  <c r="A5251" i="1"/>
  <c r="J5251" i="1"/>
  <c r="I5251" i="1"/>
  <c r="F5251" i="1"/>
  <c r="B5251" i="1"/>
  <c r="A5250" i="1"/>
  <c r="J5250" i="1"/>
  <c r="I5250" i="1"/>
  <c r="F5250" i="1"/>
  <c r="B5250" i="1"/>
  <c r="A5249" i="1"/>
  <c r="J5249" i="1"/>
  <c r="I5249" i="1"/>
  <c r="F5249" i="1"/>
  <c r="B5249" i="1"/>
  <c r="A5248" i="1"/>
  <c r="J5248" i="1"/>
  <c r="I5248" i="1"/>
  <c r="F5248" i="1"/>
  <c r="B5248" i="1"/>
  <c r="A5247" i="1"/>
  <c r="J5247" i="1"/>
  <c r="I5247" i="1"/>
  <c r="F5247" i="1"/>
  <c r="B5247" i="1"/>
  <c r="A5246" i="1"/>
  <c r="J5246" i="1"/>
  <c r="I5246" i="1"/>
  <c r="F5246" i="1"/>
  <c r="B5246" i="1"/>
  <c r="A5245" i="1"/>
  <c r="J5245" i="1"/>
  <c r="I5245" i="1"/>
  <c r="F5245" i="1"/>
  <c r="B5245" i="1"/>
  <c r="A5244" i="1"/>
  <c r="J5244" i="1"/>
  <c r="I5244" i="1"/>
  <c r="F5244" i="1"/>
  <c r="B5244" i="1"/>
  <c r="A5243" i="1"/>
  <c r="J5243" i="1"/>
  <c r="I5243" i="1"/>
  <c r="F5243" i="1"/>
  <c r="B5243" i="1"/>
  <c r="A5242" i="1"/>
  <c r="J5242" i="1"/>
  <c r="I5242" i="1"/>
  <c r="F5242" i="1"/>
  <c r="B5242" i="1"/>
  <c r="A5241" i="1"/>
  <c r="J5241" i="1"/>
  <c r="I5241" i="1"/>
  <c r="F5241" i="1"/>
  <c r="B5241" i="1"/>
  <c r="A5240" i="1"/>
  <c r="J5240" i="1"/>
  <c r="I5240" i="1"/>
  <c r="F5240" i="1"/>
  <c r="B5240" i="1"/>
  <c r="A5239" i="1"/>
  <c r="J5239" i="1"/>
  <c r="I5239" i="1"/>
  <c r="F5239" i="1"/>
  <c r="B5239" i="1"/>
  <c r="A5238" i="1"/>
  <c r="J5238" i="1"/>
  <c r="I5238" i="1"/>
  <c r="F5238" i="1"/>
  <c r="B5238" i="1"/>
  <c r="A5237" i="1"/>
  <c r="J5237" i="1"/>
  <c r="I5237" i="1"/>
  <c r="F5237" i="1"/>
  <c r="B5237" i="1"/>
  <c r="A5236" i="1"/>
  <c r="J5236" i="1"/>
  <c r="I5236" i="1"/>
  <c r="F5236" i="1"/>
  <c r="B5236" i="1"/>
  <c r="A5235" i="1"/>
  <c r="J5235" i="1"/>
  <c r="I5235" i="1"/>
  <c r="F5235" i="1"/>
  <c r="B5235" i="1"/>
  <c r="A5234" i="1"/>
  <c r="J5234" i="1"/>
  <c r="I5234" i="1"/>
  <c r="F5234" i="1"/>
  <c r="B5234" i="1"/>
  <c r="A5233" i="1"/>
  <c r="J5233" i="1"/>
  <c r="I5233" i="1"/>
  <c r="F5233" i="1"/>
  <c r="B5233" i="1"/>
  <c r="A5232" i="1"/>
  <c r="J5232" i="1"/>
  <c r="I5232" i="1"/>
  <c r="F5232" i="1"/>
  <c r="B5232" i="1"/>
  <c r="A5231" i="1"/>
  <c r="J5231" i="1"/>
  <c r="I5231" i="1"/>
  <c r="F5231" i="1"/>
  <c r="B5231" i="1"/>
  <c r="A5230" i="1"/>
  <c r="J5230" i="1"/>
  <c r="I5230" i="1"/>
  <c r="F5230" i="1"/>
  <c r="B5230" i="1"/>
  <c r="A5229" i="1"/>
  <c r="J5229" i="1"/>
  <c r="I5229" i="1"/>
  <c r="F5229" i="1"/>
  <c r="B5229" i="1"/>
  <c r="A5228" i="1"/>
  <c r="J5228" i="1"/>
  <c r="I5228" i="1"/>
  <c r="F5228" i="1"/>
  <c r="B5228" i="1"/>
  <c r="A5227" i="1"/>
  <c r="J5227" i="1"/>
  <c r="I5227" i="1"/>
  <c r="F5227" i="1"/>
  <c r="B5227" i="1"/>
  <c r="A5226" i="1"/>
  <c r="J5226" i="1"/>
  <c r="I5226" i="1"/>
  <c r="F5226" i="1"/>
  <c r="B5226" i="1"/>
  <c r="A5225" i="1"/>
  <c r="J5225" i="1"/>
  <c r="I5225" i="1"/>
  <c r="F5225" i="1"/>
  <c r="B5225" i="1"/>
  <c r="A5224" i="1"/>
  <c r="J5224" i="1"/>
  <c r="I5224" i="1"/>
  <c r="F5224" i="1"/>
  <c r="B5224" i="1"/>
  <c r="A5223" i="1"/>
  <c r="J5223" i="1"/>
  <c r="I5223" i="1"/>
  <c r="F5223" i="1"/>
  <c r="B5223" i="1"/>
  <c r="A5222" i="1"/>
  <c r="J5222" i="1"/>
  <c r="I5222" i="1"/>
  <c r="F5222" i="1"/>
  <c r="B5222" i="1"/>
  <c r="A5221" i="1"/>
  <c r="J5221" i="1"/>
  <c r="I5221" i="1"/>
  <c r="F5221" i="1"/>
  <c r="B5221" i="1"/>
  <c r="A5220" i="1"/>
  <c r="J5220" i="1"/>
  <c r="I5220" i="1"/>
  <c r="F5220" i="1"/>
  <c r="B5220" i="1"/>
  <c r="A5219" i="1"/>
  <c r="J5219" i="1"/>
  <c r="I5219" i="1"/>
  <c r="F5219" i="1"/>
  <c r="B5219" i="1"/>
  <c r="A5218" i="1"/>
  <c r="J5218" i="1"/>
  <c r="I5218" i="1"/>
  <c r="F5218" i="1"/>
  <c r="B5218" i="1"/>
  <c r="A5217" i="1"/>
  <c r="J5217" i="1"/>
  <c r="I5217" i="1"/>
  <c r="F5217" i="1"/>
  <c r="B5217" i="1"/>
  <c r="A5216" i="1"/>
  <c r="J5216" i="1"/>
  <c r="I5216" i="1"/>
  <c r="F5216" i="1"/>
  <c r="B5216" i="1"/>
  <c r="A5215" i="1"/>
  <c r="J5215" i="1"/>
  <c r="I5215" i="1"/>
  <c r="F5215" i="1"/>
  <c r="B5215" i="1"/>
  <c r="A5214" i="1"/>
  <c r="J5214" i="1"/>
  <c r="I5214" i="1"/>
  <c r="F5214" i="1"/>
  <c r="B5214" i="1"/>
  <c r="A5213" i="1"/>
  <c r="J5213" i="1"/>
  <c r="I5213" i="1"/>
  <c r="F5213" i="1"/>
  <c r="B5213" i="1"/>
  <c r="A5212" i="1"/>
  <c r="J5212" i="1"/>
  <c r="I5212" i="1"/>
  <c r="F5212" i="1"/>
  <c r="B5212" i="1"/>
  <c r="A5211" i="1"/>
  <c r="J5211" i="1"/>
  <c r="I5211" i="1"/>
  <c r="F5211" i="1"/>
  <c r="B5211" i="1"/>
  <c r="A5210" i="1"/>
  <c r="J5210" i="1"/>
  <c r="I5210" i="1"/>
  <c r="F5210" i="1"/>
  <c r="B5210" i="1"/>
  <c r="A5209" i="1"/>
  <c r="J5209" i="1"/>
  <c r="I5209" i="1"/>
  <c r="F5209" i="1"/>
  <c r="B5209" i="1"/>
  <c r="A5208" i="1"/>
  <c r="J5208" i="1"/>
  <c r="I5208" i="1"/>
  <c r="F5208" i="1"/>
  <c r="B5208" i="1"/>
  <c r="A5207" i="1"/>
  <c r="J5207" i="1"/>
  <c r="I5207" i="1"/>
  <c r="F5207" i="1"/>
  <c r="B5207" i="1"/>
  <c r="A5206" i="1"/>
  <c r="J5206" i="1"/>
  <c r="I5206" i="1"/>
  <c r="F5206" i="1"/>
  <c r="B5206" i="1"/>
  <c r="A5205" i="1"/>
  <c r="J5205" i="1"/>
  <c r="I5205" i="1"/>
  <c r="F5205" i="1"/>
  <c r="B5205" i="1"/>
  <c r="A5204" i="1"/>
  <c r="J5204" i="1"/>
  <c r="I5204" i="1"/>
  <c r="F5204" i="1"/>
  <c r="B5204" i="1"/>
  <c r="A5203" i="1"/>
  <c r="J5203" i="1"/>
  <c r="I5203" i="1"/>
  <c r="F5203" i="1"/>
  <c r="B5203" i="1"/>
  <c r="A5202" i="1"/>
  <c r="J5202" i="1"/>
  <c r="I5202" i="1"/>
  <c r="F5202" i="1"/>
  <c r="B5202" i="1"/>
  <c r="A5201" i="1"/>
  <c r="J5201" i="1"/>
  <c r="I5201" i="1"/>
  <c r="F5201" i="1"/>
  <c r="B5201" i="1"/>
  <c r="A5200" i="1"/>
  <c r="J5200" i="1"/>
  <c r="I5200" i="1"/>
  <c r="F5200" i="1"/>
  <c r="B5200" i="1"/>
  <c r="A5199" i="1"/>
  <c r="J5199" i="1"/>
  <c r="I5199" i="1"/>
  <c r="F5199" i="1"/>
  <c r="B5199" i="1"/>
  <c r="A5198" i="1"/>
  <c r="J5198" i="1"/>
  <c r="I5198" i="1"/>
  <c r="F5198" i="1"/>
  <c r="B5198" i="1"/>
  <c r="A5197" i="1"/>
  <c r="J5197" i="1"/>
  <c r="I5197" i="1"/>
  <c r="F5197" i="1"/>
  <c r="B5197" i="1"/>
  <c r="A5196" i="1"/>
  <c r="J5196" i="1"/>
  <c r="I5196" i="1"/>
  <c r="F5196" i="1"/>
  <c r="B5196" i="1"/>
  <c r="A5195" i="1"/>
  <c r="J5195" i="1"/>
  <c r="I5195" i="1"/>
  <c r="F5195" i="1"/>
  <c r="B5195" i="1"/>
  <c r="A5194" i="1"/>
  <c r="J5194" i="1"/>
  <c r="I5194" i="1"/>
  <c r="F5194" i="1"/>
  <c r="B5194" i="1"/>
  <c r="A5193" i="1"/>
  <c r="J5193" i="1"/>
  <c r="I5193" i="1"/>
  <c r="F5193" i="1"/>
  <c r="B5193" i="1"/>
  <c r="A5192" i="1"/>
  <c r="J5192" i="1"/>
  <c r="I5192" i="1"/>
  <c r="F5192" i="1"/>
  <c r="B5192" i="1"/>
  <c r="A5191" i="1"/>
  <c r="J5191" i="1"/>
  <c r="I5191" i="1"/>
  <c r="F5191" i="1"/>
  <c r="B5191" i="1"/>
  <c r="A5190" i="1"/>
  <c r="J5190" i="1"/>
  <c r="I5190" i="1"/>
  <c r="F5190" i="1"/>
  <c r="B5190" i="1"/>
  <c r="A5189" i="1"/>
  <c r="J5189" i="1"/>
  <c r="I5189" i="1"/>
  <c r="F5189" i="1"/>
  <c r="B5189" i="1"/>
  <c r="A5188" i="1"/>
  <c r="J5188" i="1"/>
  <c r="I5188" i="1"/>
  <c r="F5188" i="1"/>
  <c r="B5188" i="1"/>
  <c r="A5187" i="1"/>
  <c r="J5187" i="1"/>
  <c r="I5187" i="1"/>
  <c r="F5187" i="1"/>
  <c r="B5187" i="1"/>
  <c r="A5186" i="1"/>
  <c r="J5186" i="1"/>
  <c r="I5186" i="1"/>
  <c r="F5186" i="1"/>
  <c r="B5186" i="1"/>
  <c r="A5185" i="1"/>
  <c r="J5185" i="1"/>
  <c r="I5185" i="1"/>
  <c r="F5185" i="1"/>
  <c r="B5185" i="1"/>
  <c r="A5184" i="1"/>
  <c r="J5184" i="1"/>
  <c r="I5184" i="1"/>
  <c r="F5184" i="1"/>
  <c r="B5184" i="1"/>
  <c r="A5183" i="1"/>
  <c r="J5183" i="1"/>
  <c r="I5183" i="1"/>
  <c r="F5183" i="1"/>
  <c r="B5183" i="1"/>
  <c r="A5182" i="1"/>
  <c r="J5182" i="1"/>
  <c r="I5182" i="1"/>
  <c r="F5182" i="1"/>
  <c r="B5182" i="1"/>
  <c r="A5181" i="1"/>
  <c r="J5181" i="1"/>
  <c r="I5181" i="1"/>
  <c r="F5181" i="1"/>
  <c r="B5181" i="1"/>
  <c r="A5180" i="1"/>
  <c r="J5180" i="1"/>
  <c r="I5180" i="1"/>
  <c r="F5180" i="1"/>
  <c r="B5180" i="1"/>
  <c r="A5179" i="1"/>
  <c r="J5179" i="1"/>
  <c r="I5179" i="1"/>
  <c r="F5179" i="1"/>
  <c r="B5179" i="1"/>
  <c r="A5178" i="1"/>
  <c r="J5178" i="1"/>
  <c r="I5178" i="1"/>
  <c r="F5178" i="1"/>
  <c r="B5178" i="1"/>
  <c r="A5177" i="1"/>
  <c r="J5177" i="1"/>
  <c r="I5177" i="1"/>
  <c r="F5177" i="1"/>
  <c r="B5177" i="1"/>
  <c r="A5176" i="1"/>
  <c r="J5176" i="1"/>
  <c r="I5176" i="1"/>
  <c r="F5176" i="1"/>
  <c r="B5176" i="1"/>
  <c r="A5175" i="1"/>
  <c r="J5175" i="1"/>
  <c r="I5175" i="1"/>
  <c r="F5175" i="1"/>
  <c r="B5175" i="1"/>
  <c r="C49" i="3"/>
  <c r="C50" i="3"/>
  <c r="A5174" i="1"/>
  <c r="J5174" i="1"/>
  <c r="I5174" i="1"/>
  <c r="F5174" i="1"/>
  <c r="B5174" i="1"/>
  <c r="A5173" i="1"/>
  <c r="J5173" i="1"/>
  <c r="I5173" i="1"/>
  <c r="F5173" i="1"/>
  <c r="B5173" i="1"/>
  <c r="A5172" i="1"/>
  <c r="J5172" i="1"/>
  <c r="I5172" i="1"/>
  <c r="F5172" i="1"/>
  <c r="B5172" i="1"/>
  <c r="A5171" i="1"/>
  <c r="J5171" i="1"/>
  <c r="I5171" i="1"/>
  <c r="F5171" i="1"/>
  <c r="B5171" i="1"/>
  <c r="A5170" i="1"/>
  <c r="J5170" i="1"/>
  <c r="I5170" i="1"/>
  <c r="F5170" i="1"/>
  <c r="B5170" i="1"/>
  <c r="A5169" i="1"/>
  <c r="J5169" i="1"/>
  <c r="I5169" i="1"/>
  <c r="F5169" i="1"/>
  <c r="B5169" i="1"/>
  <c r="A5168" i="1"/>
  <c r="J5168" i="1"/>
  <c r="I5168" i="1"/>
  <c r="F5168" i="1"/>
  <c r="B5168" i="1"/>
  <c r="A5167" i="1"/>
  <c r="J5167" i="1"/>
  <c r="I5167" i="1"/>
  <c r="F5167" i="1"/>
  <c r="B5167" i="1"/>
  <c r="A5166" i="1"/>
  <c r="J5166" i="1"/>
  <c r="I5166" i="1"/>
  <c r="F5166" i="1"/>
  <c r="B5166" i="1"/>
  <c r="A5165" i="1"/>
  <c r="J5165" i="1"/>
  <c r="I5165" i="1"/>
  <c r="F5165" i="1"/>
  <c r="B5165" i="1"/>
  <c r="A5164" i="1"/>
  <c r="J5164" i="1"/>
  <c r="I5164" i="1"/>
  <c r="F5164" i="1"/>
  <c r="B5164" i="1"/>
  <c r="A5163" i="1"/>
  <c r="J5163" i="1"/>
  <c r="I5163" i="1"/>
  <c r="F5163" i="1"/>
  <c r="B5163" i="1"/>
  <c r="A5162" i="1"/>
  <c r="J5162" i="1"/>
  <c r="I5162" i="1"/>
  <c r="F5162" i="1"/>
  <c r="B5162" i="1"/>
  <c r="A5161" i="1"/>
  <c r="J5161" i="1"/>
  <c r="I5161" i="1"/>
  <c r="F5161" i="1"/>
  <c r="B5161" i="1"/>
  <c r="A5160" i="1"/>
  <c r="J5160" i="1"/>
  <c r="I5160" i="1"/>
  <c r="F5160" i="1"/>
  <c r="B5160" i="1"/>
  <c r="A5159" i="1"/>
  <c r="J5159" i="1"/>
  <c r="I5159" i="1"/>
  <c r="F5159" i="1"/>
  <c r="B5159" i="1"/>
  <c r="A5158" i="1"/>
  <c r="J5158" i="1"/>
  <c r="I5158" i="1"/>
  <c r="F5158" i="1"/>
  <c r="B5158" i="1"/>
  <c r="A5157" i="1"/>
  <c r="J5157" i="1"/>
  <c r="I5157" i="1"/>
  <c r="F5157" i="1"/>
  <c r="B5157" i="1"/>
  <c r="A5156" i="1"/>
  <c r="J5156" i="1"/>
  <c r="I5156" i="1"/>
  <c r="F5156" i="1"/>
  <c r="B5156" i="1"/>
  <c r="A5155" i="1"/>
  <c r="J5155" i="1"/>
  <c r="I5155" i="1"/>
  <c r="F5155" i="1"/>
  <c r="B5155" i="1"/>
  <c r="A5154" i="1"/>
  <c r="J5154" i="1"/>
  <c r="I5154" i="1"/>
  <c r="F5154" i="1"/>
  <c r="B5154" i="1"/>
  <c r="A5153" i="1"/>
  <c r="J5153" i="1"/>
  <c r="I5153" i="1"/>
  <c r="F5153" i="1"/>
  <c r="B5153" i="1"/>
  <c r="A5152" i="1"/>
  <c r="J5152" i="1"/>
  <c r="I5152" i="1"/>
  <c r="F5152" i="1"/>
  <c r="B5152" i="1"/>
  <c r="A5151" i="1"/>
  <c r="J5151" i="1"/>
  <c r="I5151" i="1"/>
  <c r="F5151" i="1"/>
  <c r="B5151" i="1"/>
  <c r="A5150" i="1"/>
  <c r="J5150" i="1"/>
  <c r="I5150" i="1"/>
  <c r="F5150" i="1"/>
  <c r="B5150" i="1"/>
  <c r="A5149" i="1"/>
  <c r="J5149" i="1"/>
  <c r="I5149" i="1"/>
  <c r="F5149" i="1"/>
  <c r="B5149" i="1"/>
  <c r="A5148" i="1"/>
  <c r="J5148" i="1"/>
  <c r="I5148" i="1"/>
  <c r="F5148" i="1"/>
  <c r="B5148" i="1"/>
  <c r="A5147" i="1"/>
  <c r="J5147" i="1"/>
  <c r="I5147" i="1"/>
  <c r="F5147" i="1"/>
  <c r="B5147" i="1"/>
  <c r="A5146" i="1"/>
  <c r="J5146" i="1"/>
  <c r="I5146" i="1"/>
  <c r="F5146" i="1"/>
  <c r="B5146" i="1"/>
  <c r="A5145" i="1"/>
  <c r="J5145" i="1"/>
  <c r="I5145" i="1"/>
  <c r="F5145" i="1"/>
  <c r="B5145" i="1"/>
  <c r="A5144" i="1"/>
  <c r="J5144" i="1"/>
  <c r="I5144" i="1"/>
  <c r="F5144" i="1"/>
  <c r="B5144" i="1"/>
  <c r="A5143" i="1"/>
  <c r="J5143" i="1"/>
  <c r="I5143" i="1"/>
  <c r="F5143" i="1"/>
  <c r="B5143" i="1"/>
  <c r="A5142" i="1"/>
  <c r="J5142" i="1"/>
  <c r="I5142" i="1"/>
  <c r="F5142" i="1"/>
  <c r="B5142" i="1"/>
  <c r="A5141" i="1"/>
  <c r="J5141" i="1"/>
  <c r="I5141" i="1"/>
  <c r="F5141" i="1"/>
  <c r="B5141" i="1"/>
  <c r="A5140" i="1"/>
  <c r="J5140" i="1"/>
  <c r="I5140" i="1"/>
  <c r="F5140" i="1"/>
  <c r="B5140" i="1"/>
  <c r="A5139" i="1"/>
  <c r="J5139" i="1"/>
  <c r="I5139" i="1"/>
  <c r="F5139" i="1"/>
  <c r="B5139" i="1"/>
  <c r="A5138" i="1"/>
  <c r="J5138" i="1"/>
  <c r="I5138" i="1"/>
  <c r="F5138" i="1"/>
  <c r="B5138" i="1"/>
  <c r="A5137" i="1"/>
  <c r="J5137" i="1"/>
  <c r="I5137" i="1"/>
  <c r="F5137" i="1"/>
  <c r="B5137" i="1"/>
  <c r="A5136" i="1"/>
  <c r="J5136" i="1"/>
  <c r="I5136" i="1"/>
  <c r="F5136" i="1"/>
  <c r="B5136" i="1"/>
  <c r="A5135" i="1"/>
  <c r="J5135" i="1"/>
  <c r="I5135" i="1"/>
  <c r="F5135" i="1"/>
  <c r="B5135" i="1"/>
  <c r="A5134" i="1"/>
  <c r="J5134" i="1"/>
  <c r="I5134" i="1"/>
  <c r="F5134" i="1"/>
  <c r="B5134" i="1"/>
  <c r="A5133" i="1"/>
  <c r="J5133" i="1"/>
  <c r="I5133" i="1"/>
  <c r="F5133" i="1"/>
  <c r="B5133" i="1"/>
  <c r="A5132" i="1"/>
  <c r="J5132" i="1"/>
  <c r="I5132" i="1"/>
  <c r="F5132" i="1"/>
  <c r="B5132" i="1"/>
  <c r="A5131" i="1"/>
  <c r="J5131" i="1"/>
  <c r="I5131" i="1"/>
  <c r="F5131" i="1"/>
  <c r="B5131" i="1"/>
  <c r="A5130" i="1"/>
  <c r="J5130" i="1"/>
  <c r="I5130" i="1"/>
  <c r="F5130" i="1"/>
  <c r="B5130" i="1"/>
  <c r="A5129" i="1"/>
  <c r="J5129" i="1"/>
  <c r="I5129" i="1"/>
  <c r="F5129" i="1"/>
  <c r="B5129" i="1"/>
  <c r="A5128" i="1"/>
  <c r="J5128" i="1"/>
  <c r="I5128" i="1"/>
  <c r="F5128" i="1"/>
  <c r="B5128" i="1"/>
  <c r="A5127" i="1"/>
  <c r="J5127" i="1"/>
  <c r="I5127" i="1"/>
  <c r="F5127" i="1"/>
  <c r="B5127" i="1"/>
  <c r="A5126" i="1"/>
  <c r="J5126" i="1"/>
  <c r="I5126" i="1"/>
  <c r="F5126" i="1"/>
  <c r="B5126" i="1"/>
  <c r="A5125" i="1"/>
  <c r="J5125" i="1"/>
  <c r="I5125" i="1"/>
  <c r="F5125" i="1"/>
  <c r="B5125" i="1"/>
  <c r="A5124" i="1"/>
  <c r="J5124" i="1"/>
  <c r="I5124" i="1"/>
  <c r="F5124" i="1"/>
  <c r="B5124" i="1"/>
  <c r="A5123" i="1"/>
  <c r="J5123" i="1"/>
  <c r="I5123" i="1"/>
  <c r="F5123" i="1"/>
  <c r="B5123" i="1"/>
  <c r="A5122" i="1"/>
  <c r="J5122" i="1"/>
  <c r="I5122" i="1"/>
  <c r="F5122" i="1"/>
  <c r="B5122" i="1"/>
  <c r="A5121" i="1"/>
  <c r="J5121" i="1"/>
  <c r="I5121" i="1"/>
  <c r="F5121" i="1"/>
  <c r="B5121" i="1"/>
  <c r="A5120" i="1"/>
  <c r="J5120" i="1"/>
  <c r="I5120" i="1"/>
  <c r="F5120" i="1"/>
  <c r="B5120" i="1"/>
  <c r="A5119" i="1"/>
  <c r="J5119" i="1"/>
  <c r="I5119" i="1"/>
  <c r="F5119" i="1"/>
  <c r="B5119" i="1"/>
  <c r="A5118" i="1"/>
  <c r="J5118" i="1"/>
  <c r="I5118" i="1"/>
  <c r="F5118" i="1"/>
  <c r="B5118" i="1"/>
  <c r="A5117" i="1"/>
  <c r="J5117" i="1"/>
  <c r="I5117" i="1"/>
  <c r="F5117" i="1"/>
  <c r="B5117" i="1"/>
  <c r="A5116" i="1"/>
  <c r="J5116" i="1"/>
  <c r="I5116" i="1"/>
  <c r="F5116" i="1"/>
  <c r="B5116" i="1"/>
  <c r="A5115" i="1"/>
  <c r="J5115" i="1"/>
  <c r="I5115" i="1"/>
  <c r="F5115" i="1"/>
  <c r="B5115" i="1"/>
  <c r="A5114" i="1"/>
  <c r="J5114" i="1"/>
  <c r="I5114" i="1"/>
  <c r="F5114" i="1"/>
  <c r="B5114" i="1"/>
  <c r="A5113" i="1"/>
  <c r="J5113" i="1"/>
  <c r="I5113" i="1"/>
  <c r="F5113" i="1"/>
  <c r="B5113" i="1"/>
  <c r="A5112" i="1"/>
  <c r="J5112" i="1"/>
  <c r="I5112" i="1"/>
  <c r="F5112" i="1"/>
  <c r="B5112" i="1"/>
  <c r="A5111" i="1"/>
  <c r="J5111" i="1"/>
  <c r="I5111" i="1"/>
  <c r="F5111" i="1"/>
  <c r="B5111" i="1"/>
  <c r="A5110" i="1"/>
  <c r="J5110" i="1"/>
  <c r="I5110" i="1"/>
  <c r="F5110" i="1"/>
  <c r="B5110" i="1"/>
  <c r="A5109" i="1"/>
  <c r="J5109" i="1"/>
  <c r="I5109" i="1"/>
  <c r="F5109" i="1"/>
  <c r="B5109" i="1"/>
  <c r="A5108" i="1"/>
  <c r="J5108" i="1"/>
  <c r="I5108" i="1"/>
  <c r="F5108" i="1"/>
  <c r="B5108" i="1"/>
  <c r="A5107" i="1"/>
  <c r="J5107" i="1"/>
  <c r="I5107" i="1"/>
  <c r="F5107" i="1"/>
  <c r="B5107" i="1"/>
  <c r="A5106" i="1"/>
  <c r="J5106" i="1"/>
  <c r="I5106" i="1"/>
  <c r="F5106" i="1"/>
  <c r="B5106" i="1"/>
  <c r="A5105" i="1"/>
  <c r="J5105" i="1"/>
  <c r="I5105" i="1"/>
  <c r="F5105" i="1"/>
  <c r="B5105" i="1"/>
  <c r="A5104" i="1"/>
  <c r="J5104" i="1"/>
  <c r="I5104" i="1"/>
  <c r="F5104" i="1"/>
  <c r="B5104" i="1"/>
  <c r="A5103" i="1"/>
  <c r="J5103" i="1"/>
  <c r="I5103" i="1"/>
  <c r="F5103" i="1"/>
  <c r="B5103" i="1"/>
  <c r="A5102" i="1"/>
  <c r="J5102" i="1"/>
  <c r="I5102" i="1"/>
  <c r="F5102" i="1"/>
  <c r="B5102" i="1"/>
  <c r="A5101" i="1"/>
  <c r="J5101" i="1"/>
  <c r="I5101" i="1"/>
  <c r="F5101" i="1"/>
  <c r="B5101" i="1"/>
  <c r="A5100" i="1"/>
  <c r="J5100" i="1"/>
  <c r="I5100" i="1"/>
  <c r="F5100" i="1"/>
  <c r="B5100" i="1"/>
  <c r="A5099" i="1"/>
  <c r="J5099" i="1"/>
  <c r="I5099" i="1"/>
  <c r="F5099" i="1"/>
  <c r="B5099" i="1"/>
  <c r="A5098" i="1"/>
  <c r="J5098" i="1"/>
  <c r="I5098" i="1"/>
  <c r="F5098" i="1"/>
  <c r="B5098" i="1"/>
  <c r="A5097" i="1"/>
  <c r="J5097" i="1"/>
  <c r="I5097" i="1"/>
  <c r="F5097" i="1"/>
  <c r="B5097" i="1"/>
  <c r="A5096" i="1"/>
  <c r="J5096" i="1"/>
  <c r="I5096" i="1"/>
  <c r="F5096" i="1"/>
  <c r="B5096" i="1"/>
  <c r="A5095" i="1"/>
  <c r="J5095" i="1"/>
  <c r="I5095" i="1"/>
  <c r="F5095" i="1"/>
  <c r="B5095" i="1"/>
  <c r="A5094" i="1"/>
  <c r="J5094" i="1"/>
  <c r="I5094" i="1"/>
  <c r="F5094" i="1"/>
  <c r="B5094" i="1"/>
  <c r="A5093" i="1"/>
  <c r="J5093" i="1"/>
  <c r="I5093" i="1"/>
  <c r="F5093" i="1"/>
  <c r="B5093" i="1"/>
  <c r="A5092" i="1"/>
  <c r="J5092" i="1"/>
  <c r="I5092" i="1"/>
  <c r="F5092" i="1"/>
  <c r="B5092" i="1"/>
  <c r="A5091" i="1"/>
  <c r="J5091" i="1"/>
  <c r="I5091" i="1"/>
  <c r="F5091" i="1"/>
  <c r="B5091" i="1"/>
  <c r="A5090" i="1"/>
  <c r="J5090" i="1"/>
  <c r="I5090" i="1"/>
  <c r="F5090" i="1"/>
  <c r="B5090" i="1"/>
  <c r="A5089" i="1"/>
  <c r="J5089" i="1"/>
  <c r="I5089" i="1"/>
  <c r="F5089" i="1"/>
  <c r="B5089" i="1"/>
  <c r="A5088" i="1"/>
  <c r="J5088" i="1"/>
  <c r="I5088" i="1"/>
  <c r="F5088" i="1"/>
  <c r="B5088" i="1"/>
  <c r="A5087" i="1"/>
  <c r="J5087" i="1"/>
  <c r="I5087" i="1"/>
  <c r="F5087" i="1"/>
  <c r="B5087" i="1"/>
  <c r="A5086" i="1"/>
  <c r="J5086" i="1"/>
  <c r="I5086" i="1"/>
  <c r="F5086" i="1"/>
  <c r="B5086" i="1"/>
  <c r="A5085" i="1"/>
  <c r="J5085" i="1"/>
  <c r="I5085" i="1"/>
  <c r="F5085" i="1"/>
  <c r="B5085" i="1"/>
  <c r="A5084" i="1"/>
  <c r="J5084" i="1"/>
  <c r="I5084" i="1"/>
  <c r="F5084" i="1"/>
  <c r="B5084" i="1"/>
  <c r="A5083" i="1"/>
  <c r="J5083" i="1"/>
  <c r="I5083" i="1"/>
  <c r="F5083" i="1"/>
  <c r="B5083" i="1"/>
  <c r="A5082" i="1"/>
  <c r="J5082" i="1"/>
  <c r="I5082" i="1"/>
  <c r="F5082" i="1"/>
  <c r="B5082" i="1"/>
  <c r="A5081" i="1"/>
  <c r="J5081" i="1"/>
  <c r="I5081" i="1"/>
  <c r="F5081" i="1"/>
  <c r="B5081" i="1"/>
  <c r="A5080" i="1"/>
  <c r="J5080" i="1"/>
  <c r="I5080" i="1"/>
  <c r="F5080" i="1"/>
  <c r="B5080" i="1"/>
  <c r="A5079" i="1"/>
  <c r="J5079" i="1"/>
  <c r="I5079" i="1"/>
  <c r="F5079" i="1"/>
  <c r="B5079" i="1"/>
  <c r="A5078" i="1"/>
  <c r="J5078" i="1"/>
  <c r="I5078" i="1"/>
  <c r="F5078" i="1"/>
  <c r="B5078" i="1"/>
  <c r="A5077" i="1"/>
  <c r="J5077" i="1"/>
  <c r="I5077" i="1"/>
  <c r="F5077" i="1"/>
  <c r="B5077" i="1"/>
  <c r="A5076" i="1"/>
  <c r="J5076" i="1"/>
  <c r="I5076" i="1"/>
  <c r="F5076" i="1"/>
  <c r="B5076" i="1"/>
  <c r="A5075" i="1"/>
  <c r="J5075" i="1"/>
  <c r="I5075" i="1"/>
  <c r="F5075" i="1"/>
  <c r="B5075" i="1"/>
  <c r="A5074" i="1"/>
  <c r="J5074" i="1"/>
  <c r="I5074" i="1"/>
  <c r="F5074" i="1"/>
  <c r="B5074" i="1"/>
  <c r="A5073" i="1"/>
  <c r="J5073" i="1"/>
  <c r="I5073" i="1"/>
  <c r="F5073" i="1"/>
  <c r="B5073" i="1"/>
  <c r="A5072" i="1"/>
  <c r="J5072" i="1"/>
  <c r="I5072" i="1"/>
  <c r="F5072" i="1"/>
  <c r="B5072" i="1"/>
  <c r="A5071" i="1"/>
  <c r="J5071" i="1"/>
  <c r="I5071" i="1"/>
  <c r="F5071" i="1"/>
  <c r="B5071" i="1"/>
  <c r="A5070" i="1"/>
  <c r="J5070" i="1"/>
  <c r="I5070" i="1"/>
  <c r="F5070" i="1"/>
  <c r="B5070" i="1"/>
  <c r="A5069" i="1"/>
  <c r="J5069" i="1"/>
  <c r="I5069" i="1"/>
  <c r="F5069" i="1"/>
  <c r="B5069" i="1"/>
  <c r="A5068" i="1"/>
  <c r="J5068" i="1"/>
  <c r="I5068" i="1"/>
  <c r="F5068" i="1"/>
  <c r="B5068" i="1"/>
  <c r="A5067" i="1"/>
  <c r="J5067" i="1"/>
  <c r="I5067" i="1"/>
  <c r="F5067" i="1"/>
  <c r="B5067" i="1"/>
  <c r="A5066" i="1"/>
  <c r="J5066" i="1"/>
  <c r="I5066" i="1"/>
  <c r="F5066" i="1"/>
  <c r="B5066" i="1"/>
  <c r="A5065" i="1"/>
  <c r="J5065" i="1"/>
  <c r="I5065" i="1"/>
  <c r="F5065" i="1"/>
  <c r="B5065" i="1"/>
  <c r="A5064" i="1"/>
  <c r="J5064" i="1"/>
  <c r="I5064" i="1"/>
  <c r="F5064" i="1"/>
  <c r="B5064" i="1"/>
  <c r="A5063" i="1"/>
  <c r="J5063" i="1"/>
  <c r="I5063" i="1"/>
  <c r="F5063" i="1"/>
  <c r="B5063" i="1"/>
  <c r="A5062" i="1"/>
  <c r="J5062" i="1"/>
  <c r="I5062" i="1"/>
  <c r="F5062" i="1"/>
  <c r="B5062" i="1"/>
  <c r="A5061" i="1"/>
  <c r="J5061" i="1"/>
  <c r="I5061" i="1"/>
  <c r="F5061" i="1"/>
  <c r="B5061" i="1"/>
  <c r="A5060" i="1"/>
  <c r="J5060" i="1"/>
  <c r="I5060" i="1"/>
  <c r="F5060" i="1"/>
  <c r="B5060" i="1"/>
  <c r="A5059" i="1"/>
  <c r="J5059" i="1"/>
  <c r="I5059" i="1"/>
  <c r="F5059" i="1"/>
  <c r="B5059" i="1"/>
  <c r="A5058" i="1"/>
  <c r="J5058" i="1"/>
  <c r="I5058" i="1"/>
  <c r="F5058" i="1"/>
  <c r="B5058" i="1"/>
  <c r="A5057" i="1"/>
  <c r="J5057" i="1"/>
  <c r="I5057" i="1"/>
  <c r="F5057" i="1"/>
  <c r="B5057" i="1"/>
  <c r="A5056" i="1"/>
  <c r="J5056" i="1"/>
  <c r="I5056" i="1"/>
  <c r="F5056" i="1"/>
  <c r="B5056" i="1"/>
  <c r="A5055" i="1"/>
  <c r="J5055" i="1"/>
  <c r="I5055" i="1"/>
  <c r="F5055" i="1"/>
  <c r="B5055" i="1"/>
  <c r="A5054" i="1"/>
  <c r="J5054" i="1"/>
  <c r="I5054" i="1"/>
  <c r="F5054" i="1"/>
  <c r="B5054" i="1"/>
  <c r="A5053" i="1"/>
  <c r="J5053" i="1"/>
  <c r="I5053" i="1"/>
  <c r="F5053" i="1"/>
  <c r="B5053" i="1"/>
  <c r="A5052" i="1"/>
  <c r="J5052" i="1"/>
  <c r="I5052" i="1"/>
  <c r="F5052" i="1"/>
  <c r="B5052" i="1"/>
  <c r="A5051" i="1"/>
  <c r="J5051" i="1"/>
  <c r="I5051" i="1"/>
  <c r="F5051" i="1"/>
  <c r="B5051" i="1"/>
  <c r="A5050" i="1"/>
  <c r="J5050" i="1"/>
  <c r="I5050" i="1"/>
  <c r="F5050" i="1"/>
  <c r="B5050" i="1"/>
  <c r="A5049" i="1"/>
  <c r="J5049" i="1"/>
  <c r="I5049" i="1"/>
  <c r="F5049" i="1"/>
  <c r="B5049" i="1"/>
  <c r="A5048" i="1"/>
  <c r="J5048" i="1"/>
  <c r="I5048" i="1"/>
  <c r="F5048" i="1"/>
  <c r="B5048" i="1"/>
  <c r="A5047" i="1"/>
  <c r="J5047" i="1"/>
  <c r="I5047" i="1"/>
  <c r="F5047" i="1"/>
  <c r="B5047" i="1"/>
  <c r="A5046" i="1"/>
  <c r="J5046" i="1"/>
  <c r="I5046" i="1"/>
  <c r="F5046" i="1"/>
  <c r="B5046" i="1"/>
  <c r="A5045" i="1"/>
  <c r="J5045" i="1"/>
  <c r="I5045" i="1"/>
  <c r="F5045" i="1"/>
  <c r="B5045" i="1"/>
  <c r="A5044" i="1"/>
  <c r="J5044" i="1"/>
  <c r="I5044" i="1"/>
  <c r="F5044" i="1"/>
  <c r="B5044" i="1"/>
  <c r="A5043" i="1"/>
  <c r="J5043" i="1"/>
  <c r="I5043" i="1"/>
  <c r="F5043" i="1"/>
  <c r="B5043" i="1"/>
  <c r="A5042" i="1"/>
  <c r="J5042" i="1"/>
  <c r="I5042" i="1"/>
  <c r="F5042" i="1"/>
  <c r="B5042" i="1"/>
  <c r="A5041" i="1"/>
  <c r="J5041" i="1"/>
  <c r="I5041" i="1"/>
  <c r="F5041" i="1"/>
  <c r="B5041" i="1"/>
  <c r="A5040" i="1"/>
  <c r="J5040" i="1"/>
  <c r="I5040" i="1"/>
  <c r="F5040" i="1"/>
  <c r="B5040" i="1"/>
  <c r="A5039" i="1"/>
  <c r="J5039" i="1"/>
  <c r="I5039" i="1"/>
  <c r="F5039" i="1"/>
  <c r="B5039" i="1"/>
  <c r="A5038" i="1"/>
  <c r="J5038" i="1"/>
  <c r="I5038" i="1"/>
  <c r="F5038" i="1"/>
  <c r="B5038" i="1"/>
  <c r="A5037" i="1"/>
  <c r="J5037" i="1"/>
  <c r="I5037" i="1"/>
  <c r="F5037" i="1"/>
  <c r="B5037" i="1"/>
  <c r="A5036" i="1"/>
  <c r="J5036" i="1"/>
  <c r="I5036" i="1"/>
  <c r="F5036" i="1"/>
  <c r="B5036" i="1"/>
  <c r="A5035" i="1"/>
  <c r="J5035" i="1"/>
  <c r="I5035" i="1"/>
  <c r="F5035" i="1"/>
  <c r="B5035" i="1"/>
  <c r="A5034" i="1"/>
  <c r="J5034" i="1"/>
  <c r="I5034" i="1"/>
  <c r="F5034" i="1"/>
  <c r="B5034" i="1"/>
  <c r="A5033" i="1"/>
  <c r="J5033" i="1"/>
  <c r="I5033" i="1"/>
  <c r="F5033" i="1"/>
  <c r="B5033" i="1"/>
  <c r="A5032" i="1"/>
  <c r="J5032" i="1"/>
  <c r="I5032" i="1"/>
  <c r="F5032" i="1"/>
  <c r="B5032" i="1"/>
  <c r="A5031" i="1"/>
  <c r="J5031" i="1"/>
  <c r="I5031" i="1"/>
  <c r="F5031" i="1"/>
  <c r="B5031" i="1"/>
  <c r="A5030" i="1"/>
  <c r="J5030" i="1"/>
  <c r="I5030" i="1"/>
  <c r="F5030" i="1"/>
  <c r="B5030" i="1"/>
  <c r="A5029" i="1"/>
  <c r="J5029" i="1"/>
  <c r="I5029" i="1"/>
  <c r="F5029" i="1"/>
  <c r="B5029" i="1"/>
  <c r="A5028" i="1"/>
  <c r="J5028" i="1"/>
  <c r="I5028" i="1"/>
  <c r="F5028" i="1"/>
  <c r="B5028" i="1"/>
  <c r="A5027" i="1"/>
  <c r="J5027" i="1"/>
  <c r="I5027" i="1"/>
  <c r="F5027" i="1"/>
  <c r="B5027" i="1"/>
  <c r="A5026" i="1"/>
  <c r="J5026" i="1"/>
  <c r="I5026" i="1"/>
  <c r="F5026" i="1"/>
  <c r="B5026" i="1"/>
  <c r="A5025" i="1"/>
  <c r="J5025" i="1"/>
  <c r="I5025" i="1"/>
  <c r="F5025" i="1"/>
  <c r="B5025" i="1"/>
  <c r="A5024" i="1"/>
  <c r="J5024" i="1"/>
  <c r="I5024" i="1"/>
  <c r="F5024" i="1"/>
  <c r="B5024" i="1"/>
  <c r="A5023" i="1"/>
  <c r="J5023" i="1"/>
  <c r="I5023" i="1"/>
  <c r="F5023" i="1"/>
  <c r="B5023" i="1"/>
  <c r="A5022" i="1"/>
  <c r="J5022" i="1"/>
  <c r="I5022" i="1"/>
  <c r="F5022" i="1"/>
  <c r="B5022" i="1"/>
  <c r="A5021" i="1"/>
  <c r="J5021" i="1"/>
  <c r="I5021" i="1"/>
  <c r="F5021" i="1"/>
  <c r="B5021" i="1"/>
  <c r="A5020" i="1"/>
  <c r="J5020" i="1"/>
  <c r="I5020" i="1"/>
  <c r="F5020" i="1"/>
  <c r="B5020" i="1"/>
  <c r="A5019" i="1"/>
  <c r="J5019" i="1"/>
  <c r="I5019" i="1"/>
  <c r="F5019" i="1"/>
  <c r="B5019" i="1"/>
  <c r="A5018" i="1"/>
  <c r="J5018" i="1"/>
  <c r="I5018" i="1"/>
  <c r="F5018" i="1"/>
  <c r="B5018" i="1"/>
  <c r="A5017" i="1"/>
  <c r="J5017" i="1"/>
  <c r="I5017" i="1"/>
  <c r="F5017" i="1"/>
  <c r="B5017" i="1"/>
  <c r="A5016" i="1"/>
  <c r="J5016" i="1"/>
  <c r="I5016" i="1"/>
  <c r="F5016" i="1"/>
  <c r="B5016" i="1"/>
  <c r="A5015" i="1"/>
  <c r="J5015" i="1"/>
  <c r="I5015" i="1"/>
  <c r="F5015" i="1"/>
  <c r="B5015" i="1"/>
  <c r="A5014" i="1"/>
  <c r="J5014" i="1"/>
  <c r="I5014" i="1"/>
  <c r="F5014" i="1"/>
  <c r="B5014" i="1"/>
  <c r="A5013" i="1"/>
  <c r="J5013" i="1"/>
  <c r="I5013" i="1"/>
  <c r="F5013" i="1"/>
  <c r="B5013" i="1"/>
  <c r="A5012" i="1"/>
  <c r="J5012" i="1"/>
  <c r="I5012" i="1"/>
  <c r="F5012" i="1"/>
  <c r="B5012" i="1"/>
  <c r="A5011" i="1"/>
  <c r="J5011" i="1"/>
  <c r="I5011" i="1"/>
  <c r="F5011" i="1"/>
  <c r="B5011" i="1"/>
  <c r="A5010" i="1"/>
  <c r="J5010" i="1"/>
  <c r="I5010" i="1"/>
  <c r="F5010" i="1"/>
  <c r="B5010" i="1"/>
  <c r="A5009" i="1"/>
  <c r="J5009" i="1"/>
  <c r="I5009" i="1"/>
  <c r="F5009" i="1"/>
  <c r="B5009" i="1"/>
  <c r="A5008" i="1"/>
  <c r="J5008" i="1"/>
  <c r="I5008" i="1"/>
  <c r="F5008" i="1"/>
  <c r="B5008" i="1"/>
  <c r="A5007" i="1"/>
  <c r="J5007" i="1"/>
  <c r="I5007" i="1"/>
  <c r="F5007" i="1"/>
  <c r="B5007" i="1"/>
  <c r="A5006" i="1"/>
  <c r="J5006" i="1"/>
  <c r="I5006" i="1"/>
  <c r="F5006" i="1"/>
  <c r="B5006" i="1"/>
  <c r="A5005" i="1"/>
  <c r="J5005" i="1"/>
  <c r="I5005" i="1"/>
  <c r="F5005" i="1"/>
  <c r="B5005" i="1"/>
  <c r="A5004" i="1"/>
  <c r="J5004" i="1"/>
  <c r="I5004" i="1"/>
  <c r="F5004" i="1"/>
  <c r="B5004" i="1"/>
  <c r="A5003" i="1"/>
  <c r="J5003" i="1"/>
  <c r="I5003" i="1"/>
  <c r="F5003" i="1"/>
  <c r="B5003" i="1"/>
  <c r="A5002" i="1"/>
  <c r="J5002" i="1"/>
  <c r="I5002" i="1"/>
  <c r="F5002" i="1"/>
  <c r="B5002" i="1"/>
  <c r="A5001" i="1"/>
  <c r="J5001" i="1"/>
  <c r="I5001" i="1"/>
  <c r="F5001" i="1"/>
  <c r="B5001" i="1"/>
  <c r="A5000" i="1"/>
  <c r="J5000" i="1"/>
  <c r="I5000" i="1"/>
  <c r="F5000" i="1"/>
  <c r="B5000" i="1"/>
  <c r="A4999" i="1"/>
  <c r="J4999" i="1"/>
  <c r="I4999" i="1"/>
  <c r="F4999" i="1"/>
  <c r="B4999" i="1"/>
  <c r="A4998" i="1"/>
  <c r="J4998" i="1"/>
  <c r="I4998" i="1"/>
  <c r="F4998" i="1"/>
  <c r="B4998" i="1"/>
  <c r="A4997" i="1"/>
  <c r="J4997" i="1"/>
  <c r="I4997" i="1"/>
  <c r="F4997" i="1"/>
  <c r="B4997" i="1"/>
  <c r="A4996" i="1"/>
  <c r="J4996" i="1"/>
  <c r="I4996" i="1"/>
  <c r="F4996" i="1"/>
  <c r="B4996" i="1"/>
  <c r="A4995" i="1"/>
  <c r="J4995" i="1"/>
  <c r="I4995" i="1"/>
  <c r="F4995" i="1"/>
  <c r="B4995" i="1"/>
  <c r="A4994" i="1"/>
  <c r="J4994" i="1"/>
  <c r="I4994" i="1"/>
  <c r="F4994" i="1"/>
  <c r="B4994" i="1"/>
  <c r="A4993" i="1"/>
  <c r="J4993" i="1"/>
  <c r="I4993" i="1"/>
  <c r="F4993" i="1"/>
  <c r="B4993" i="1"/>
  <c r="A4992" i="1"/>
  <c r="J4992" i="1"/>
  <c r="I4992" i="1"/>
  <c r="F4992" i="1"/>
  <c r="B4992" i="1"/>
  <c r="A4991" i="1"/>
  <c r="J4991" i="1"/>
  <c r="I4991" i="1"/>
  <c r="F4991" i="1"/>
  <c r="B4991" i="1"/>
  <c r="A4990" i="1"/>
  <c r="J4990" i="1"/>
  <c r="I4990" i="1"/>
  <c r="F4990" i="1"/>
  <c r="B4990" i="1"/>
  <c r="A4989" i="1"/>
  <c r="J4989" i="1"/>
  <c r="I4989" i="1"/>
  <c r="F4989" i="1"/>
  <c r="B4989" i="1"/>
  <c r="A4988" i="1"/>
  <c r="J4988" i="1"/>
  <c r="I4988" i="1"/>
  <c r="F4988" i="1"/>
  <c r="B4988" i="1"/>
  <c r="A4987" i="1"/>
  <c r="J4987" i="1"/>
  <c r="I4987" i="1"/>
  <c r="F4987" i="1"/>
  <c r="B4987" i="1"/>
  <c r="A4986" i="1"/>
  <c r="J4986" i="1"/>
  <c r="I4986" i="1"/>
  <c r="F4986" i="1"/>
  <c r="B4986" i="1"/>
  <c r="A4985" i="1"/>
  <c r="J4985" i="1"/>
  <c r="I4985" i="1"/>
  <c r="F4985" i="1"/>
  <c r="B4985" i="1"/>
  <c r="A4984" i="1"/>
  <c r="J4984" i="1"/>
  <c r="I4984" i="1"/>
  <c r="F4984" i="1"/>
  <c r="B4984" i="1"/>
  <c r="A4983" i="1"/>
  <c r="J4983" i="1"/>
  <c r="I4983" i="1"/>
  <c r="F4983" i="1"/>
  <c r="B4983" i="1"/>
  <c r="A4982" i="1"/>
  <c r="J4982" i="1"/>
  <c r="I4982" i="1"/>
  <c r="F4982" i="1"/>
  <c r="B4982" i="1"/>
  <c r="A4981" i="1"/>
  <c r="J4981" i="1"/>
  <c r="I4981" i="1"/>
  <c r="F4981" i="1"/>
  <c r="B4981" i="1"/>
  <c r="A4980" i="1"/>
  <c r="J4980" i="1"/>
  <c r="I4980" i="1"/>
  <c r="F4980" i="1"/>
  <c r="B4980" i="1"/>
  <c r="A4979" i="1"/>
  <c r="J4979" i="1"/>
  <c r="I4979" i="1"/>
  <c r="F4979" i="1"/>
  <c r="B4979" i="1"/>
  <c r="A4978" i="1"/>
  <c r="J4978" i="1"/>
  <c r="I4978" i="1"/>
  <c r="F4978" i="1"/>
  <c r="B4978" i="1"/>
  <c r="A4977" i="1"/>
  <c r="J4977" i="1"/>
  <c r="I4977" i="1"/>
  <c r="F4977" i="1"/>
  <c r="B4977" i="1"/>
  <c r="A4976" i="1"/>
  <c r="J4976" i="1"/>
  <c r="I4976" i="1"/>
  <c r="F4976" i="1"/>
  <c r="B4976" i="1"/>
  <c r="A4975" i="1"/>
  <c r="J4975" i="1"/>
  <c r="I4975" i="1"/>
  <c r="F4975" i="1"/>
  <c r="B4975" i="1"/>
  <c r="A4974" i="1"/>
  <c r="J4974" i="1"/>
  <c r="I4974" i="1"/>
  <c r="F4974" i="1"/>
  <c r="B4974" i="1"/>
  <c r="A4973" i="1"/>
  <c r="J4973" i="1"/>
  <c r="I4973" i="1"/>
  <c r="F4973" i="1"/>
  <c r="B4973" i="1"/>
  <c r="A4972" i="1"/>
  <c r="J4972" i="1"/>
  <c r="I4972" i="1"/>
  <c r="F4972" i="1"/>
  <c r="B4972" i="1"/>
  <c r="A4971" i="1"/>
  <c r="J4971" i="1"/>
  <c r="I4971" i="1"/>
  <c r="F4971" i="1"/>
  <c r="B4971" i="1"/>
  <c r="A4970" i="1"/>
  <c r="J4970" i="1"/>
  <c r="I4970" i="1"/>
  <c r="F4970" i="1"/>
  <c r="B4970" i="1"/>
  <c r="A4969" i="1"/>
  <c r="J4969" i="1"/>
  <c r="I4969" i="1"/>
  <c r="F4969" i="1"/>
  <c r="B4969" i="1"/>
  <c r="A4968" i="1"/>
  <c r="J4968" i="1"/>
  <c r="I4968" i="1"/>
  <c r="F4968" i="1"/>
  <c r="B4968" i="1"/>
  <c r="A4967" i="1"/>
  <c r="J4967" i="1"/>
  <c r="I4967" i="1"/>
  <c r="F4967" i="1"/>
  <c r="B4967" i="1"/>
  <c r="A4966" i="1"/>
  <c r="J4966" i="1"/>
  <c r="I4966" i="1"/>
  <c r="F4966" i="1"/>
  <c r="B4966" i="1"/>
  <c r="A4965" i="1"/>
  <c r="J4965" i="1"/>
  <c r="I4965" i="1"/>
  <c r="F4965" i="1"/>
  <c r="B4965" i="1"/>
  <c r="A4964" i="1"/>
  <c r="J4964" i="1"/>
  <c r="I4964" i="1"/>
  <c r="F4964" i="1"/>
  <c r="B4964" i="1"/>
  <c r="A4963" i="1"/>
  <c r="J4963" i="1"/>
  <c r="I4963" i="1"/>
  <c r="F4963" i="1"/>
  <c r="B4963" i="1"/>
  <c r="A4962" i="1"/>
  <c r="J4962" i="1"/>
  <c r="I4962" i="1"/>
  <c r="F4962" i="1"/>
  <c r="B4962" i="1"/>
  <c r="A4961" i="1"/>
  <c r="J4961" i="1"/>
  <c r="I4961" i="1"/>
  <c r="F4961" i="1"/>
  <c r="B4961" i="1"/>
  <c r="A4960" i="1"/>
  <c r="J4960" i="1"/>
  <c r="I4960" i="1"/>
  <c r="F4960" i="1"/>
  <c r="B4960" i="1"/>
  <c r="A4959" i="1"/>
  <c r="J4959" i="1"/>
  <c r="I4959" i="1"/>
  <c r="F4959" i="1"/>
  <c r="B4959" i="1"/>
  <c r="A4958" i="1"/>
  <c r="J4958" i="1"/>
  <c r="I4958" i="1"/>
  <c r="F4958" i="1"/>
  <c r="B4958" i="1"/>
  <c r="A4957" i="1"/>
  <c r="J4957" i="1"/>
  <c r="I4957" i="1"/>
  <c r="F4957" i="1"/>
  <c r="B4957" i="1"/>
  <c r="A4956" i="1"/>
  <c r="J4956" i="1"/>
  <c r="I4956" i="1"/>
  <c r="F4956" i="1"/>
  <c r="B4956" i="1"/>
  <c r="A4955" i="1"/>
  <c r="J4955" i="1"/>
  <c r="I4955" i="1"/>
  <c r="F4955" i="1"/>
  <c r="B4955" i="1"/>
  <c r="A4954" i="1"/>
  <c r="J4954" i="1"/>
  <c r="I4954" i="1"/>
  <c r="F4954" i="1"/>
  <c r="B4954" i="1"/>
  <c r="A4953" i="1"/>
  <c r="J4953" i="1"/>
  <c r="I4953" i="1"/>
  <c r="F4953" i="1"/>
  <c r="B4953" i="1"/>
  <c r="A4952" i="1"/>
  <c r="J4952" i="1"/>
  <c r="I4952" i="1"/>
  <c r="F4952" i="1"/>
  <c r="B4952" i="1"/>
  <c r="A4951" i="1"/>
  <c r="J4951" i="1"/>
  <c r="I4951" i="1"/>
  <c r="F4951" i="1"/>
  <c r="B4951" i="1"/>
  <c r="A4950" i="1"/>
  <c r="J4950" i="1"/>
  <c r="I4950" i="1"/>
  <c r="F4950" i="1"/>
  <c r="B4950" i="1"/>
  <c r="A4949" i="1"/>
  <c r="J4949" i="1"/>
  <c r="I4949" i="1"/>
  <c r="F4949" i="1"/>
  <c r="B4949" i="1"/>
  <c r="A4948" i="1"/>
  <c r="J4948" i="1"/>
  <c r="I4948" i="1"/>
  <c r="F4948" i="1"/>
  <c r="B4948" i="1"/>
  <c r="A4947" i="1"/>
  <c r="J4947" i="1"/>
  <c r="I4947" i="1"/>
  <c r="F4947" i="1"/>
  <c r="B4947" i="1"/>
  <c r="A4946" i="1"/>
  <c r="J4946" i="1"/>
  <c r="I4946" i="1"/>
  <c r="F4946" i="1"/>
  <c r="B4946" i="1"/>
  <c r="A4945" i="1"/>
  <c r="J4945" i="1"/>
  <c r="I4945" i="1"/>
  <c r="F4945" i="1"/>
  <c r="B4945" i="1"/>
  <c r="A4944" i="1"/>
  <c r="J4944" i="1"/>
  <c r="I4944" i="1"/>
  <c r="F4944" i="1"/>
  <c r="B4944" i="1"/>
  <c r="A4943" i="1"/>
  <c r="J4943" i="1"/>
  <c r="I4943" i="1"/>
  <c r="F4943" i="1"/>
  <c r="B4943" i="1"/>
  <c r="A4942" i="1"/>
  <c r="J4942" i="1"/>
  <c r="I4942" i="1"/>
  <c r="F4942" i="1"/>
  <c r="B4942" i="1"/>
  <c r="A4941" i="1"/>
  <c r="J4941" i="1"/>
  <c r="I4941" i="1"/>
  <c r="F4941" i="1"/>
  <c r="B4941" i="1"/>
  <c r="A4940" i="1"/>
  <c r="J4940" i="1"/>
  <c r="I4940" i="1"/>
  <c r="F4940" i="1"/>
  <c r="B4940" i="1"/>
  <c r="A4939" i="1"/>
  <c r="J4939" i="1"/>
  <c r="I4939" i="1"/>
  <c r="F4939" i="1"/>
  <c r="B4939" i="1"/>
  <c r="A4938" i="1"/>
  <c r="J4938" i="1"/>
  <c r="I4938" i="1"/>
  <c r="F4938" i="1"/>
  <c r="B4938" i="1"/>
  <c r="A4937" i="1"/>
  <c r="J4937" i="1"/>
  <c r="I4937" i="1"/>
  <c r="F4937" i="1"/>
  <c r="B4937" i="1"/>
  <c r="A4936" i="1"/>
  <c r="J4936" i="1"/>
  <c r="I4936" i="1"/>
  <c r="F4936" i="1"/>
  <c r="B4936" i="1"/>
  <c r="A4935" i="1"/>
  <c r="J4935" i="1"/>
  <c r="I4935" i="1"/>
  <c r="F4935" i="1"/>
  <c r="B4935" i="1"/>
  <c r="A4934" i="1"/>
  <c r="J4934" i="1"/>
  <c r="I4934" i="1"/>
  <c r="F4934" i="1"/>
  <c r="B4934" i="1"/>
  <c r="A4933" i="1"/>
  <c r="J4933" i="1"/>
  <c r="I4933" i="1"/>
  <c r="F4933" i="1"/>
  <c r="B4933" i="1"/>
  <c r="A4932" i="1"/>
  <c r="J4932" i="1"/>
  <c r="I4932" i="1"/>
  <c r="F4932" i="1"/>
  <c r="B4932" i="1"/>
  <c r="A4931" i="1"/>
  <c r="J4931" i="1"/>
  <c r="I4931" i="1"/>
  <c r="F4931" i="1"/>
  <c r="B4931" i="1"/>
  <c r="A4930" i="1"/>
  <c r="J4930" i="1"/>
  <c r="I4930" i="1"/>
  <c r="F4930" i="1"/>
  <c r="B4930" i="1"/>
  <c r="A4929" i="1"/>
  <c r="J4929" i="1"/>
  <c r="I4929" i="1"/>
  <c r="F4929" i="1"/>
  <c r="B4929" i="1"/>
  <c r="A4928" i="1"/>
  <c r="J4928" i="1"/>
  <c r="I4928" i="1"/>
  <c r="F4928" i="1"/>
  <c r="B4928" i="1"/>
  <c r="A4927" i="1"/>
  <c r="J4927" i="1"/>
  <c r="I4927" i="1"/>
  <c r="F4927" i="1"/>
  <c r="B4927" i="1"/>
  <c r="A4926" i="1"/>
  <c r="J4926" i="1"/>
  <c r="I4926" i="1"/>
  <c r="F4926" i="1"/>
  <c r="B4926" i="1"/>
  <c r="A4925" i="1"/>
  <c r="J4925" i="1"/>
  <c r="I4925" i="1"/>
  <c r="F4925" i="1"/>
  <c r="B4925" i="1"/>
  <c r="A4924" i="1"/>
  <c r="J4924" i="1"/>
  <c r="I4924" i="1"/>
  <c r="F4924" i="1"/>
  <c r="B4924" i="1"/>
  <c r="A4923" i="1"/>
  <c r="J4923" i="1"/>
  <c r="I4923" i="1"/>
  <c r="F4923" i="1"/>
  <c r="B4923" i="1"/>
  <c r="A4922" i="1"/>
  <c r="J4922" i="1"/>
  <c r="I4922" i="1"/>
  <c r="F4922" i="1"/>
  <c r="B4922" i="1"/>
  <c r="A4921" i="1"/>
  <c r="J4921" i="1"/>
  <c r="I4921" i="1"/>
  <c r="F4921" i="1"/>
  <c r="B4921" i="1"/>
  <c r="A4920" i="1"/>
  <c r="J4920" i="1"/>
  <c r="I4920" i="1"/>
  <c r="F4920" i="1"/>
  <c r="B4920" i="1"/>
  <c r="A4919" i="1"/>
  <c r="J4919" i="1"/>
  <c r="I4919" i="1"/>
  <c r="F4919" i="1"/>
  <c r="B4919" i="1"/>
  <c r="A4918" i="1"/>
  <c r="J4918" i="1"/>
  <c r="I4918" i="1"/>
  <c r="F4918" i="1"/>
  <c r="B4918" i="1"/>
  <c r="A4917" i="1"/>
  <c r="J4917" i="1"/>
  <c r="I4917" i="1"/>
  <c r="F4917" i="1"/>
  <c r="B4917" i="1"/>
  <c r="A4916" i="1"/>
  <c r="J4916" i="1"/>
  <c r="I4916" i="1"/>
  <c r="F4916" i="1"/>
  <c r="B4916" i="1"/>
  <c r="A4915" i="1"/>
  <c r="J4915" i="1"/>
  <c r="I4915" i="1"/>
  <c r="F4915" i="1"/>
  <c r="B4915" i="1"/>
  <c r="A4914" i="1"/>
  <c r="J4914" i="1"/>
  <c r="I4914" i="1"/>
  <c r="F4914" i="1"/>
  <c r="B4914" i="1"/>
  <c r="A4913" i="1"/>
  <c r="J4913" i="1"/>
  <c r="I4913" i="1"/>
  <c r="F4913" i="1"/>
  <c r="B4913" i="1"/>
  <c r="A4912" i="1"/>
  <c r="J4912" i="1"/>
  <c r="I4912" i="1"/>
  <c r="F4912" i="1"/>
  <c r="B4912" i="1"/>
  <c r="A4911" i="1"/>
  <c r="J4911" i="1"/>
  <c r="I4911" i="1"/>
  <c r="F4911" i="1"/>
  <c r="B4911" i="1"/>
  <c r="A4910" i="1"/>
  <c r="J4910" i="1"/>
  <c r="I4910" i="1"/>
  <c r="F4910" i="1"/>
  <c r="B4910" i="1"/>
  <c r="A4909" i="1"/>
  <c r="J4909" i="1"/>
  <c r="I4909" i="1"/>
  <c r="F4909" i="1"/>
  <c r="B4909" i="1"/>
  <c r="A4908" i="1"/>
  <c r="J4908" i="1"/>
  <c r="I4908" i="1"/>
  <c r="F4908" i="1"/>
  <c r="B4908" i="1"/>
  <c r="A4907" i="1"/>
  <c r="J4907" i="1"/>
  <c r="I4907" i="1"/>
  <c r="F4907" i="1"/>
  <c r="B4907" i="1"/>
  <c r="A4906" i="1"/>
  <c r="J4906" i="1"/>
  <c r="I4906" i="1"/>
  <c r="F4906" i="1"/>
  <c r="B4906" i="1"/>
  <c r="A4905" i="1"/>
  <c r="J4905" i="1"/>
  <c r="I4905" i="1"/>
  <c r="F4905" i="1"/>
  <c r="B4905" i="1"/>
  <c r="A4904" i="1"/>
  <c r="J4904" i="1"/>
  <c r="I4904" i="1"/>
  <c r="F4904" i="1"/>
  <c r="B4904" i="1"/>
  <c r="A4903" i="1"/>
  <c r="J4903" i="1"/>
  <c r="I4903" i="1"/>
  <c r="F4903" i="1"/>
  <c r="B4903" i="1"/>
  <c r="A4902" i="1"/>
  <c r="J4902" i="1"/>
  <c r="I4902" i="1"/>
  <c r="F4902" i="1"/>
  <c r="B4902" i="1"/>
  <c r="A4901" i="1"/>
  <c r="J4901" i="1"/>
  <c r="I4901" i="1"/>
  <c r="F4901" i="1"/>
  <c r="B4901" i="1"/>
  <c r="A4900" i="1"/>
  <c r="J4900" i="1"/>
  <c r="I4900" i="1"/>
  <c r="F4900" i="1"/>
  <c r="B4900" i="1"/>
  <c r="A4899" i="1"/>
  <c r="J4899" i="1"/>
  <c r="I4899" i="1"/>
  <c r="F4899" i="1"/>
  <c r="B4899" i="1"/>
  <c r="A4898" i="1"/>
  <c r="J4898" i="1"/>
  <c r="I4898" i="1"/>
  <c r="F4898" i="1"/>
  <c r="B4898" i="1"/>
  <c r="A4897" i="1"/>
  <c r="J4897" i="1"/>
  <c r="I4897" i="1"/>
  <c r="F4897" i="1"/>
  <c r="B4897" i="1"/>
  <c r="A4896" i="1"/>
  <c r="J4896" i="1"/>
  <c r="I4896" i="1"/>
  <c r="F4896" i="1"/>
  <c r="B4896" i="1"/>
  <c r="A4895" i="1"/>
  <c r="J4895" i="1"/>
  <c r="I4895" i="1"/>
  <c r="F4895" i="1"/>
  <c r="B4895" i="1"/>
  <c r="A4894" i="1"/>
  <c r="J4894" i="1"/>
  <c r="I4894" i="1"/>
  <c r="F4894" i="1"/>
  <c r="B4894" i="1"/>
  <c r="A4893" i="1"/>
  <c r="J4893" i="1"/>
  <c r="I4893" i="1"/>
  <c r="F4893" i="1"/>
  <c r="B4893" i="1"/>
  <c r="A4892" i="1"/>
  <c r="J4892" i="1"/>
  <c r="I4892" i="1"/>
  <c r="F4892" i="1"/>
  <c r="B4892" i="1"/>
  <c r="A4891" i="1"/>
  <c r="J4891" i="1"/>
  <c r="I4891" i="1"/>
  <c r="F4891" i="1"/>
  <c r="B4891" i="1"/>
  <c r="A4890" i="1"/>
  <c r="J4890" i="1"/>
  <c r="I4890" i="1"/>
  <c r="F4890" i="1"/>
  <c r="B4890" i="1"/>
  <c r="A4889" i="1"/>
  <c r="J4889" i="1"/>
  <c r="I4889" i="1"/>
  <c r="F4889" i="1"/>
  <c r="B4889" i="1"/>
  <c r="A4888" i="1"/>
  <c r="J4888" i="1"/>
  <c r="I4888" i="1"/>
  <c r="F4888" i="1"/>
  <c r="B4888" i="1"/>
  <c r="A4887" i="1"/>
  <c r="J4887" i="1"/>
  <c r="I4887" i="1"/>
  <c r="F4887" i="1"/>
  <c r="B4887" i="1"/>
  <c r="A4886" i="1"/>
  <c r="J4886" i="1"/>
  <c r="I4886" i="1"/>
  <c r="F4886" i="1"/>
  <c r="B4886" i="1"/>
  <c r="A4885" i="1"/>
  <c r="J4885" i="1"/>
  <c r="I4885" i="1"/>
  <c r="F4885" i="1"/>
  <c r="B4885" i="1"/>
  <c r="A4884" i="1"/>
  <c r="J4884" i="1"/>
  <c r="I4884" i="1"/>
  <c r="F4884" i="1"/>
  <c r="B4884" i="1"/>
  <c r="A4883" i="1"/>
  <c r="J4883" i="1"/>
  <c r="I4883" i="1"/>
  <c r="F4883" i="1"/>
  <c r="B4883" i="1"/>
  <c r="A4882" i="1"/>
  <c r="J4882" i="1"/>
  <c r="I4882" i="1"/>
  <c r="F4882" i="1"/>
  <c r="B4882" i="1"/>
  <c r="A4881" i="1"/>
  <c r="J4881" i="1"/>
  <c r="I4881" i="1"/>
  <c r="F4881" i="1"/>
  <c r="B4881" i="1"/>
  <c r="A4880" i="1"/>
  <c r="J4880" i="1"/>
  <c r="I4880" i="1"/>
  <c r="F4880" i="1"/>
  <c r="B4880" i="1"/>
  <c r="A4879" i="1"/>
  <c r="J4879" i="1"/>
  <c r="I4879" i="1"/>
  <c r="F4879" i="1"/>
  <c r="B4879" i="1"/>
  <c r="A4878" i="1"/>
  <c r="J4878" i="1"/>
  <c r="I4878" i="1"/>
  <c r="F4878" i="1"/>
  <c r="B4878" i="1"/>
  <c r="A4877" i="1"/>
  <c r="J4877" i="1"/>
  <c r="I4877" i="1"/>
  <c r="F4877" i="1"/>
  <c r="B4877" i="1"/>
  <c r="A4876" i="1"/>
  <c r="J4876" i="1"/>
  <c r="I4876" i="1"/>
  <c r="F4876" i="1"/>
  <c r="B4876" i="1"/>
  <c r="A4875" i="1"/>
  <c r="J4875" i="1"/>
  <c r="I4875" i="1"/>
  <c r="F4875" i="1"/>
  <c r="B4875" i="1"/>
  <c r="A4874" i="1"/>
  <c r="J4874" i="1"/>
  <c r="I4874" i="1"/>
  <c r="F4874" i="1"/>
  <c r="B4874" i="1"/>
  <c r="A4873" i="1"/>
  <c r="J4873" i="1"/>
  <c r="I4873" i="1"/>
  <c r="F4873" i="1"/>
  <c r="B4873" i="1"/>
  <c r="A4872" i="1"/>
  <c r="J4872" i="1"/>
  <c r="I4872" i="1"/>
  <c r="F4872" i="1"/>
  <c r="B4872" i="1"/>
  <c r="A4871" i="1"/>
  <c r="J4871" i="1"/>
  <c r="I4871" i="1"/>
  <c r="F4871" i="1"/>
  <c r="B4871" i="1"/>
  <c r="A4870" i="1"/>
  <c r="J4870" i="1"/>
  <c r="I4870" i="1"/>
  <c r="F4870" i="1"/>
  <c r="B4870" i="1"/>
  <c r="A4869" i="1"/>
  <c r="J4869" i="1"/>
  <c r="I4869" i="1"/>
  <c r="F4869" i="1"/>
  <c r="B4869" i="1"/>
  <c r="A4868" i="1"/>
  <c r="J4868" i="1"/>
  <c r="I4868" i="1"/>
  <c r="F4868" i="1"/>
  <c r="B4868" i="1"/>
  <c r="A4867" i="1"/>
  <c r="J4867" i="1"/>
  <c r="I4867" i="1"/>
  <c r="F4867" i="1"/>
  <c r="B4867" i="1"/>
  <c r="A4866" i="1"/>
  <c r="J4866" i="1"/>
  <c r="I4866" i="1"/>
  <c r="F4866" i="1"/>
  <c r="B4866" i="1"/>
  <c r="A4865" i="1"/>
  <c r="J4865" i="1"/>
  <c r="I4865" i="1"/>
  <c r="F4865" i="1"/>
  <c r="B4865" i="1"/>
  <c r="A4864" i="1"/>
  <c r="J4864" i="1"/>
  <c r="I4864" i="1"/>
  <c r="F4864" i="1"/>
  <c r="B4864" i="1"/>
  <c r="A4863" i="1"/>
  <c r="J4863" i="1"/>
  <c r="I4863" i="1"/>
  <c r="F4863" i="1"/>
  <c r="B4863" i="1"/>
  <c r="A4862" i="1"/>
  <c r="J4862" i="1"/>
  <c r="I4862" i="1"/>
  <c r="F4862" i="1"/>
  <c r="B4862" i="1"/>
  <c r="A4861" i="1"/>
  <c r="J4861" i="1"/>
  <c r="I4861" i="1"/>
  <c r="F4861" i="1"/>
  <c r="B4861" i="1"/>
  <c r="A4860" i="1"/>
  <c r="J4860" i="1"/>
  <c r="I4860" i="1"/>
  <c r="F4860" i="1"/>
  <c r="B4860" i="1"/>
  <c r="A4859" i="1"/>
  <c r="J4859" i="1"/>
  <c r="I4859" i="1"/>
  <c r="F4859" i="1"/>
  <c r="B4859" i="1"/>
  <c r="A4858" i="1"/>
  <c r="J4858" i="1"/>
  <c r="I4858" i="1"/>
  <c r="F4858" i="1"/>
  <c r="B4858" i="1"/>
  <c r="A4857" i="1"/>
  <c r="J4857" i="1"/>
  <c r="I4857" i="1"/>
  <c r="F4857" i="1"/>
  <c r="B4857" i="1"/>
  <c r="A4856" i="1"/>
  <c r="J4856" i="1"/>
  <c r="I4856" i="1"/>
  <c r="F4856" i="1"/>
  <c r="B4856" i="1"/>
  <c r="A4855" i="1"/>
  <c r="J4855" i="1"/>
  <c r="I4855" i="1"/>
  <c r="F4855" i="1"/>
  <c r="B4855" i="1"/>
  <c r="A4854" i="1"/>
  <c r="J4854" i="1"/>
  <c r="I4854" i="1"/>
  <c r="F4854" i="1"/>
  <c r="B4854" i="1"/>
  <c r="A4853" i="1"/>
  <c r="J4853" i="1"/>
  <c r="I4853" i="1"/>
  <c r="F4853" i="1"/>
  <c r="B4853" i="1"/>
  <c r="A4852" i="1"/>
  <c r="J4852" i="1"/>
  <c r="I4852" i="1"/>
  <c r="F4852" i="1"/>
  <c r="B4852" i="1"/>
  <c r="A4851" i="1"/>
  <c r="J4851" i="1"/>
  <c r="I4851" i="1"/>
  <c r="F4851" i="1"/>
  <c r="B4851" i="1"/>
  <c r="A4850" i="1"/>
  <c r="J4850" i="1"/>
  <c r="I4850" i="1"/>
  <c r="F4850" i="1"/>
  <c r="B4850" i="1"/>
  <c r="A4849" i="1"/>
  <c r="J4849" i="1"/>
  <c r="I4849" i="1"/>
  <c r="F4849" i="1"/>
  <c r="B4849" i="1"/>
  <c r="A4848" i="1"/>
  <c r="J4848" i="1"/>
  <c r="I4848" i="1"/>
  <c r="F4848" i="1"/>
  <c r="B4848" i="1"/>
  <c r="A4847" i="1"/>
  <c r="J4847" i="1"/>
  <c r="I4847" i="1"/>
  <c r="F4847" i="1"/>
  <c r="B4847" i="1"/>
  <c r="A4846" i="1"/>
  <c r="J4846" i="1"/>
  <c r="I4846" i="1"/>
  <c r="F4846" i="1"/>
  <c r="B4846" i="1"/>
  <c r="A4845" i="1"/>
  <c r="J4845" i="1"/>
  <c r="I4845" i="1"/>
  <c r="F4845" i="1"/>
  <c r="B4845" i="1"/>
  <c r="A4844" i="1"/>
  <c r="J4844" i="1"/>
  <c r="I4844" i="1"/>
  <c r="F4844" i="1"/>
  <c r="B4844" i="1"/>
  <c r="A4843" i="1"/>
  <c r="J4843" i="1"/>
  <c r="I4843" i="1"/>
  <c r="F4843" i="1"/>
  <c r="B4843" i="1"/>
  <c r="A4842" i="1"/>
  <c r="J4842" i="1"/>
  <c r="I4842" i="1"/>
  <c r="F4842" i="1"/>
  <c r="B4842" i="1"/>
  <c r="A4841" i="1"/>
  <c r="J4841" i="1"/>
  <c r="I4841" i="1"/>
  <c r="F4841" i="1"/>
  <c r="B4841" i="1"/>
  <c r="A4840" i="1"/>
  <c r="J4840" i="1"/>
  <c r="I4840" i="1"/>
  <c r="F4840" i="1"/>
  <c r="B4840" i="1"/>
  <c r="A4839" i="1"/>
  <c r="J4839" i="1"/>
  <c r="I4839" i="1"/>
  <c r="F4839" i="1"/>
  <c r="B4839" i="1"/>
  <c r="A4838" i="1"/>
  <c r="J4838" i="1"/>
  <c r="I4838" i="1"/>
  <c r="F4838" i="1"/>
  <c r="B4838" i="1"/>
  <c r="A4837" i="1"/>
  <c r="J4837" i="1"/>
  <c r="I4837" i="1"/>
  <c r="F4837" i="1"/>
  <c r="B4837" i="1"/>
  <c r="A4836" i="1"/>
  <c r="J4836" i="1"/>
  <c r="I4836" i="1"/>
  <c r="F4836" i="1"/>
  <c r="B4836" i="1"/>
  <c r="A4835" i="1"/>
  <c r="J4835" i="1"/>
  <c r="I4835" i="1"/>
  <c r="F4835" i="1"/>
  <c r="B4835" i="1"/>
  <c r="A4834" i="1"/>
  <c r="J4834" i="1"/>
  <c r="I4834" i="1"/>
  <c r="F4834" i="1"/>
  <c r="B4834" i="1"/>
  <c r="A4833" i="1"/>
  <c r="J4833" i="1"/>
  <c r="I4833" i="1"/>
  <c r="F4833" i="1"/>
  <c r="B4833" i="1"/>
  <c r="A4832" i="1"/>
  <c r="J4832" i="1"/>
  <c r="I4832" i="1"/>
  <c r="F4832" i="1"/>
  <c r="B4832" i="1"/>
  <c r="A4831" i="1"/>
  <c r="J4831" i="1"/>
  <c r="I4831" i="1"/>
  <c r="F4831" i="1"/>
  <c r="B4831" i="1"/>
  <c r="A4830" i="1"/>
  <c r="J4830" i="1"/>
  <c r="I4830" i="1"/>
  <c r="F4830" i="1"/>
  <c r="B4830" i="1"/>
  <c r="A4829" i="1"/>
  <c r="J4829" i="1"/>
  <c r="I4829" i="1"/>
  <c r="F4829" i="1"/>
  <c r="B4829" i="1"/>
  <c r="A4828" i="1"/>
  <c r="J4828" i="1"/>
  <c r="I4828" i="1"/>
  <c r="F4828" i="1"/>
  <c r="B4828" i="1"/>
  <c r="A4827" i="1"/>
  <c r="J4827" i="1"/>
  <c r="I4827" i="1"/>
  <c r="F4827" i="1"/>
  <c r="B4827" i="1"/>
  <c r="A4826" i="1"/>
  <c r="J4826" i="1"/>
  <c r="I4826" i="1"/>
  <c r="F4826" i="1"/>
  <c r="B4826" i="1"/>
  <c r="A4825" i="1"/>
  <c r="J4825" i="1"/>
  <c r="I4825" i="1"/>
  <c r="F4825" i="1"/>
  <c r="B4825" i="1"/>
  <c r="A4824" i="1"/>
  <c r="J4824" i="1"/>
  <c r="I4824" i="1"/>
  <c r="F4824" i="1"/>
  <c r="B4824" i="1"/>
  <c r="A4823" i="1"/>
  <c r="J4823" i="1"/>
  <c r="I4823" i="1"/>
  <c r="F4823" i="1"/>
  <c r="B4823" i="1"/>
  <c r="A4822" i="1"/>
  <c r="J4822" i="1"/>
  <c r="I4822" i="1"/>
  <c r="F4822" i="1"/>
  <c r="B4822" i="1"/>
  <c r="A4821" i="1"/>
  <c r="J4821" i="1"/>
  <c r="I4821" i="1"/>
  <c r="F4821" i="1"/>
  <c r="B4821" i="1"/>
  <c r="A4820" i="1"/>
  <c r="J4820" i="1"/>
  <c r="I4820" i="1"/>
  <c r="F4820" i="1"/>
  <c r="B4820" i="1"/>
  <c r="A4819" i="1"/>
  <c r="J4819" i="1"/>
  <c r="I4819" i="1"/>
  <c r="F4819" i="1"/>
  <c r="B4819" i="1"/>
  <c r="A4818" i="1"/>
  <c r="J4818" i="1"/>
  <c r="I4818" i="1"/>
  <c r="F4818" i="1"/>
  <c r="B4818" i="1"/>
  <c r="A4817" i="1"/>
  <c r="J4817" i="1"/>
  <c r="I4817" i="1"/>
  <c r="F4817" i="1"/>
  <c r="B4817" i="1"/>
  <c r="A4816" i="1"/>
  <c r="J4816" i="1"/>
  <c r="I4816" i="1"/>
  <c r="F4816" i="1"/>
  <c r="B4816" i="1"/>
  <c r="A4815" i="1"/>
  <c r="J4815" i="1"/>
  <c r="I4815" i="1"/>
  <c r="F4815" i="1"/>
  <c r="B4815" i="1"/>
  <c r="A4814" i="1"/>
  <c r="J4814" i="1"/>
  <c r="I4814" i="1"/>
  <c r="F4814" i="1"/>
  <c r="B4814" i="1"/>
  <c r="A4813" i="1"/>
  <c r="J4813" i="1"/>
  <c r="I4813" i="1"/>
  <c r="F4813" i="1"/>
  <c r="B4813" i="1"/>
  <c r="A4812" i="1"/>
  <c r="J4812" i="1"/>
  <c r="I4812" i="1"/>
  <c r="F4812" i="1"/>
  <c r="B4812" i="1"/>
  <c r="A4811" i="1"/>
  <c r="J4811" i="1"/>
  <c r="I4811" i="1"/>
  <c r="F4811" i="1"/>
  <c r="B4811" i="1"/>
  <c r="A4810" i="1"/>
  <c r="J4810" i="1"/>
  <c r="I4810" i="1"/>
  <c r="F4810" i="1"/>
  <c r="B4810" i="1"/>
  <c r="A4809" i="1"/>
  <c r="J4809" i="1"/>
  <c r="I4809" i="1"/>
  <c r="F4809" i="1"/>
  <c r="B4809" i="1"/>
  <c r="A4808" i="1"/>
  <c r="J4808" i="1"/>
  <c r="I4808" i="1"/>
  <c r="F4808" i="1"/>
  <c r="B4808" i="1"/>
  <c r="A4807" i="1"/>
  <c r="J4807" i="1"/>
  <c r="I4807" i="1"/>
  <c r="F4807" i="1"/>
  <c r="B4807" i="1"/>
  <c r="A4806" i="1"/>
  <c r="J4806" i="1"/>
  <c r="I4806" i="1"/>
  <c r="F4806" i="1"/>
  <c r="B4806" i="1"/>
  <c r="A4805" i="1"/>
  <c r="J4805" i="1"/>
  <c r="I4805" i="1"/>
  <c r="F4805" i="1"/>
  <c r="B4805" i="1"/>
  <c r="A4804" i="1"/>
  <c r="J4804" i="1"/>
  <c r="I4804" i="1"/>
  <c r="F4804" i="1"/>
  <c r="B4804" i="1"/>
  <c r="A4803" i="1"/>
  <c r="J4803" i="1"/>
  <c r="I4803" i="1"/>
  <c r="F4803" i="1"/>
  <c r="B4803" i="1"/>
  <c r="A4802" i="1"/>
  <c r="J4802" i="1"/>
  <c r="I4802" i="1"/>
  <c r="F4802" i="1"/>
  <c r="B4802" i="1"/>
  <c r="A4801" i="1"/>
  <c r="J4801" i="1"/>
  <c r="I4801" i="1"/>
  <c r="F4801" i="1"/>
  <c r="B4801" i="1"/>
  <c r="A4800" i="1"/>
  <c r="J4800" i="1"/>
  <c r="I4800" i="1"/>
  <c r="F4800" i="1"/>
  <c r="B4800" i="1"/>
  <c r="A4799" i="1"/>
  <c r="J4799" i="1"/>
  <c r="I4799" i="1"/>
  <c r="F4799" i="1"/>
  <c r="B4799" i="1"/>
  <c r="A4798" i="1"/>
  <c r="J4798" i="1"/>
  <c r="I4798" i="1"/>
  <c r="F4798" i="1"/>
  <c r="B4798" i="1"/>
  <c r="A4797" i="1"/>
  <c r="J4797" i="1"/>
  <c r="I4797" i="1"/>
  <c r="F4797" i="1"/>
  <c r="B4797" i="1"/>
  <c r="A4796" i="1"/>
  <c r="J4796" i="1"/>
  <c r="I4796" i="1"/>
  <c r="F4796" i="1"/>
  <c r="B4796" i="1"/>
  <c r="A4795" i="1"/>
  <c r="J4795" i="1"/>
  <c r="I4795" i="1"/>
  <c r="F4795" i="1"/>
  <c r="B4795" i="1"/>
  <c r="A4794" i="1"/>
  <c r="J4794" i="1"/>
  <c r="I4794" i="1"/>
  <c r="F4794" i="1"/>
  <c r="B4794" i="1"/>
  <c r="A4793" i="1"/>
  <c r="J4793" i="1"/>
  <c r="I4793" i="1"/>
  <c r="F4793" i="1"/>
  <c r="B4793" i="1"/>
  <c r="A4792" i="1"/>
  <c r="J4792" i="1"/>
  <c r="I4792" i="1"/>
  <c r="F4792" i="1"/>
  <c r="B4792" i="1"/>
  <c r="A4791" i="1"/>
  <c r="J4791" i="1"/>
  <c r="I4791" i="1"/>
  <c r="F4791" i="1"/>
  <c r="B4791" i="1"/>
  <c r="A4790" i="1"/>
  <c r="J4790" i="1"/>
  <c r="I4790" i="1"/>
  <c r="F4790" i="1"/>
  <c r="B4790" i="1"/>
  <c r="A4789" i="1"/>
  <c r="J4789" i="1"/>
  <c r="I4789" i="1"/>
  <c r="F4789" i="1"/>
  <c r="B4789" i="1"/>
  <c r="A4788" i="1"/>
  <c r="J4788" i="1"/>
  <c r="I4788" i="1"/>
  <c r="F4788" i="1"/>
  <c r="B4788" i="1"/>
  <c r="A4787" i="1"/>
  <c r="J4787" i="1"/>
  <c r="I4787" i="1"/>
  <c r="F4787" i="1"/>
  <c r="B4787" i="1"/>
  <c r="A4786" i="1"/>
  <c r="J4786" i="1"/>
  <c r="I4786" i="1"/>
  <c r="F4786" i="1"/>
  <c r="B4786" i="1"/>
  <c r="A4785" i="1"/>
  <c r="J4785" i="1"/>
  <c r="I4785" i="1"/>
  <c r="F4785" i="1"/>
  <c r="B4785" i="1"/>
  <c r="A4784" i="1"/>
  <c r="J4784" i="1"/>
  <c r="I4784" i="1"/>
  <c r="F4784" i="1"/>
  <c r="B4784" i="1"/>
  <c r="A4783" i="1"/>
  <c r="J4783" i="1"/>
  <c r="I4783" i="1"/>
  <c r="F4783" i="1"/>
  <c r="B4783" i="1"/>
  <c r="A4782" i="1"/>
  <c r="J4782" i="1"/>
  <c r="I4782" i="1"/>
  <c r="F4782" i="1"/>
  <c r="B4782" i="1"/>
  <c r="A4781" i="1"/>
  <c r="J4781" i="1"/>
  <c r="I4781" i="1"/>
  <c r="F4781" i="1"/>
  <c r="B4781" i="1"/>
  <c r="A4780" i="1"/>
  <c r="J4780" i="1"/>
  <c r="I4780" i="1"/>
  <c r="F4780" i="1"/>
  <c r="B4780" i="1"/>
  <c r="A4779" i="1"/>
  <c r="J4779" i="1"/>
  <c r="I4779" i="1"/>
  <c r="F4779" i="1"/>
  <c r="B4779" i="1"/>
  <c r="A4778" i="1"/>
  <c r="J4778" i="1"/>
  <c r="I4778" i="1"/>
  <c r="F4778" i="1"/>
  <c r="B4778" i="1"/>
  <c r="A4777" i="1"/>
  <c r="J4777" i="1"/>
  <c r="I4777" i="1"/>
  <c r="F4777" i="1"/>
  <c r="B4777" i="1"/>
  <c r="A4776" i="1"/>
  <c r="J4776" i="1"/>
  <c r="I4776" i="1"/>
  <c r="F4776" i="1"/>
  <c r="B4776" i="1"/>
  <c r="A4775" i="1"/>
  <c r="J4775" i="1"/>
  <c r="I4775" i="1"/>
  <c r="F4775" i="1"/>
  <c r="B4775" i="1"/>
  <c r="A4774" i="1"/>
  <c r="J4774" i="1"/>
  <c r="I4774" i="1"/>
  <c r="F4774" i="1"/>
  <c r="B4774" i="1"/>
  <c r="A4773" i="1"/>
  <c r="J4773" i="1"/>
  <c r="I4773" i="1"/>
  <c r="F4773" i="1"/>
  <c r="B4773" i="1"/>
  <c r="A4772" i="1"/>
  <c r="J4772" i="1"/>
  <c r="I4772" i="1"/>
  <c r="F4772" i="1"/>
  <c r="B4772" i="1"/>
  <c r="A4771" i="1"/>
  <c r="J4771" i="1"/>
  <c r="I4771" i="1"/>
  <c r="F4771" i="1"/>
  <c r="B4771" i="1"/>
  <c r="A4770" i="1"/>
  <c r="J4770" i="1"/>
  <c r="I4770" i="1"/>
  <c r="F4770" i="1"/>
  <c r="B4770" i="1"/>
  <c r="A4769" i="1"/>
  <c r="J4769" i="1"/>
  <c r="I4769" i="1"/>
  <c r="F4769" i="1"/>
  <c r="B4769" i="1"/>
  <c r="A4768" i="1"/>
  <c r="J4768" i="1"/>
  <c r="I4768" i="1"/>
  <c r="F4768" i="1"/>
  <c r="B4768" i="1"/>
  <c r="A4767" i="1"/>
  <c r="J4767" i="1"/>
  <c r="I4767" i="1"/>
  <c r="F4767" i="1"/>
  <c r="B4767" i="1"/>
  <c r="A4766" i="1"/>
  <c r="J4766" i="1"/>
  <c r="I4766" i="1"/>
  <c r="F4766" i="1"/>
  <c r="B4766" i="1"/>
  <c r="A4765" i="1"/>
  <c r="J4765" i="1"/>
  <c r="I4765" i="1"/>
  <c r="F4765" i="1"/>
  <c r="B4765" i="1"/>
  <c r="A4764" i="1"/>
  <c r="J4764" i="1"/>
  <c r="I4764" i="1"/>
  <c r="F4764" i="1"/>
  <c r="B4764" i="1"/>
  <c r="A4763" i="1"/>
  <c r="J4763" i="1"/>
  <c r="I4763" i="1"/>
  <c r="F4763" i="1"/>
  <c r="B4763" i="1"/>
  <c r="A4762" i="1"/>
  <c r="J4762" i="1"/>
  <c r="I4762" i="1"/>
  <c r="F4762" i="1"/>
  <c r="B4762" i="1"/>
  <c r="A4761" i="1"/>
  <c r="J4761" i="1"/>
  <c r="I4761" i="1"/>
  <c r="F4761" i="1"/>
  <c r="B4761" i="1"/>
  <c r="A4760" i="1"/>
  <c r="J4760" i="1"/>
  <c r="I4760" i="1"/>
  <c r="F4760" i="1"/>
  <c r="B4760" i="1"/>
  <c r="A4759" i="1"/>
  <c r="J4759" i="1"/>
  <c r="I4759" i="1"/>
  <c r="F4759" i="1"/>
  <c r="B4759" i="1"/>
  <c r="A4758" i="1"/>
  <c r="J4758" i="1"/>
  <c r="I4758" i="1"/>
  <c r="F4758" i="1"/>
  <c r="B4758" i="1"/>
  <c r="A4757" i="1"/>
  <c r="J4757" i="1"/>
  <c r="I4757" i="1"/>
  <c r="F4757" i="1"/>
  <c r="B4757" i="1"/>
  <c r="A4756" i="1"/>
  <c r="J4756" i="1"/>
  <c r="I4756" i="1"/>
  <c r="F4756" i="1"/>
  <c r="B4756" i="1"/>
  <c r="A4755" i="1"/>
  <c r="J4755" i="1"/>
  <c r="I4755" i="1"/>
  <c r="F4755" i="1"/>
  <c r="B4755" i="1"/>
  <c r="A4754" i="1"/>
  <c r="J4754" i="1"/>
  <c r="I4754" i="1"/>
  <c r="F4754" i="1"/>
  <c r="B4754" i="1"/>
  <c r="A4753" i="1"/>
  <c r="J4753" i="1"/>
  <c r="I4753" i="1"/>
  <c r="F4753" i="1"/>
  <c r="B4753" i="1"/>
  <c r="A4752" i="1"/>
  <c r="J4752" i="1"/>
  <c r="I4752" i="1"/>
  <c r="F4752" i="1"/>
  <c r="B4752" i="1"/>
  <c r="A4751" i="1"/>
  <c r="J4751" i="1"/>
  <c r="I4751" i="1"/>
  <c r="F4751" i="1"/>
  <c r="B4751" i="1"/>
  <c r="A4750" i="1"/>
  <c r="J4750" i="1"/>
  <c r="I4750" i="1"/>
  <c r="F4750" i="1"/>
  <c r="B4750" i="1"/>
  <c r="A4749" i="1"/>
  <c r="J4749" i="1"/>
  <c r="I4749" i="1"/>
  <c r="F4749" i="1"/>
  <c r="B4749" i="1"/>
  <c r="A4748" i="1"/>
  <c r="J4748" i="1"/>
  <c r="I4748" i="1"/>
  <c r="F4748" i="1"/>
  <c r="B4748" i="1"/>
  <c r="A4747" i="1"/>
  <c r="J4747" i="1"/>
  <c r="I4747" i="1"/>
  <c r="F4747" i="1"/>
  <c r="B4747" i="1"/>
  <c r="A4746" i="1"/>
  <c r="J4746" i="1"/>
  <c r="I4746" i="1"/>
  <c r="F4746" i="1"/>
  <c r="B4746" i="1"/>
  <c r="A4745" i="1"/>
  <c r="J4745" i="1"/>
  <c r="I4745" i="1"/>
  <c r="F4745" i="1"/>
  <c r="B4745" i="1"/>
  <c r="A4744" i="1"/>
  <c r="J4744" i="1"/>
  <c r="I4744" i="1"/>
  <c r="F4744" i="1"/>
  <c r="B4744" i="1"/>
  <c r="A4743" i="1"/>
  <c r="J4743" i="1"/>
  <c r="I4743" i="1"/>
  <c r="F4743" i="1"/>
  <c r="B4743" i="1"/>
  <c r="A4742" i="1"/>
  <c r="J4742" i="1"/>
  <c r="I4742" i="1"/>
  <c r="F4742" i="1"/>
  <c r="B4742" i="1"/>
  <c r="A4741" i="1"/>
  <c r="J4741" i="1"/>
  <c r="I4741" i="1"/>
  <c r="F4741" i="1"/>
  <c r="B4741" i="1"/>
  <c r="A4740" i="1"/>
  <c r="J4740" i="1"/>
  <c r="I4740" i="1"/>
  <c r="F4740" i="1"/>
  <c r="B4740" i="1"/>
  <c r="A4739" i="1"/>
  <c r="J4739" i="1"/>
  <c r="I4739" i="1"/>
  <c r="F4739" i="1"/>
  <c r="B4739" i="1"/>
  <c r="A4738" i="1"/>
  <c r="J4738" i="1"/>
  <c r="I4738" i="1"/>
  <c r="F4738" i="1"/>
  <c r="B4738" i="1"/>
  <c r="A4737" i="1"/>
  <c r="J4737" i="1"/>
  <c r="I4737" i="1"/>
  <c r="F4737" i="1"/>
  <c r="B4737" i="1"/>
  <c r="A4736" i="1"/>
  <c r="J4736" i="1"/>
  <c r="I4736" i="1"/>
  <c r="F4736" i="1"/>
  <c r="B4736" i="1"/>
  <c r="A4735" i="1"/>
  <c r="J4735" i="1"/>
  <c r="I4735" i="1"/>
  <c r="F4735" i="1"/>
  <c r="B4735" i="1"/>
  <c r="A4734" i="1"/>
  <c r="J4734" i="1"/>
  <c r="I4734" i="1"/>
  <c r="F4734" i="1"/>
  <c r="B4734" i="1"/>
  <c r="A4733" i="1"/>
  <c r="J4733" i="1"/>
  <c r="I4733" i="1"/>
  <c r="F4733" i="1"/>
  <c r="B4733" i="1"/>
  <c r="A4732" i="1"/>
  <c r="J4732" i="1"/>
  <c r="I4732" i="1"/>
  <c r="F4732" i="1"/>
  <c r="B4732" i="1"/>
  <c r="A4731" i="1"/>
  <c r="J4731" i="1"/>
  <c r="I4731" i="1"/>
  <c r="F4731" i="1"/>
  <c r="B4731" i="1"/>
  <c r="A4730" i="1"/>
  <c r="J4730" i="1"/>
  <c r="I4730" i="1"/>
  <c r="F4730" i="1"/>
  <c r="B4730" i="1"/>
  <c r="A4729" i="1"/>
  <c r="J4729" i="1"/>
  <c r="I4729" i="1"/>
  <c r="F4729" i="1"/>
  <c r="B4729" i="1"/>
  <c r="A4728" i="1"/>
  <c r="J4728" i="1"/>
  <c r="I4728" i="1"/>
  <c r="F4728" i="1"/>
  <c r="B4728" i="1"/>
  <c r="A4727" i="1"/>
  <c r="J4727" i="1"/>
  <c r="I4727" i="1"/>
  <c r="F4727" i="1"/>
  <c r="B4727" i="1"/>
  <c r="A4726" i="1"/>
  <c r="J4726" i="1"/>
  <c r="I4726" i="1"/>
  <c r="F4726" i="1"/>
  <c r="B4726" i="1"/>
  <c r="A4725" i="1"/>
  <c r="J4725" i="1"/>
  <c r="I4725" i="1"/>
  <c r="F4725" i="1"/>
  <c r="B4725" i="1"/>
  <c r="CU1" i="1"/>
  <c r="CV1" i="1"/>
  <c r="CW1" i="1"/>
  <c r="CX1" i="1"/>
  <c r="CY1" i="1"/>
  <c r="A4724" i="1"/>
  <c r="J4724" i="1"/>
  <c r="I4724" i="1"/>
  <c r="F4724" i="1"/>
  <c r="B4724" i="1"/>
  <c r="A4723" i="1"/>
  <c r="J4723" i="1"/>
  <c r="I4723" i="1"/>
  <c r="F4723" i="1"/>
  <c r="B4723" i="1"/>
  <c r="A4722" i="1"/>
  <c r="J4722" i="1"/>
  <c r="I4722" i="1"/>
  <c r="F4722" i="1"/>
  <c r="B4722" i="1"/>
  <c r="A4721" i="1"/>
  <c r="J4721" i="1"/>
  <c r="I4721" i="1"/>
  <c r="F4721" i="1"/>
  <c r="B4721" i="1"/>
  <c r="A4720" i="1"/>
  <c r="J4720" i="1"/>
  <c r="I4720" i="1"/>
  <c r="F4720" i="1"/>
  <c r="B4720" i="1"/>
  <c r="A4719" i="1"/>
  <c r="J4719" i="1"/>
  <c r="I4719" i="1"/>
  <c r="F4719" i="1"/>
  <c r="B4719" i="1"/>
  <c r="A4718" i="1"/>
  <c r="J4718" i="1"/>
  <c r="I4718" i="1"/>
  <c r="F4718" i="1"/>
  <c r="B4718" i="1"/>
  <c r="A4717" i="1"/>
  <c r="J4717" i="1"/>
  <c r="I4717" i="1"/>
  <c r="F4717" i="1"/>
  <c r="B4717" i="1"/>
  <c r="A4716" i="1"/>
  <c r="J4716" i="1"/>
  <c r="I4716" i="1"/>
  <c r="F4716" i="1"/>
  <c r="B4716" i="1"/>
  <c r="A4715" i="1"/>
  <c r="J4715" i="1"/>
  <c r="I4715" i="1"/>
  <c r="F4715" i="1"/>
  <c r="B4715" i="1"/>
  <c r="A4714" i="1"/>
  <c r="J4714" i="1"/>
  <c r="I4714" i="1"/>
  <c r="F4714" i="1"/>
  <c r="B4714" i="1"/>
  <c r="A4713" i="1"/>
  <c r="J4713" i="1"/>
  <c r="I4713" i="1"/>
  <c r="F4713" i="1"/>
  <c r="B4713" i="1"/>
  <c r="A4712" i="1"/>
  <c r="J4712" i="1"/>
  <c r="I4712" i="1"/>
  <c r="F4712" i="1"/>
  <c r="B4712" i="1"/>
  <c r="A4711" i="1"/>
  <c r="J4711" i="1"/>
  <c r="I4711" i="1"/>
  <c r="F4711" i="1"/>
  <c r="B4711" i="1"/>
  <c r="A4710" i="1"/>
  <c r="J4710" i="1"/>
  <c r="I4710" i="1"/>
  <c r="F4710" i="1"/>
  <c r="B4710" i="1"/>
  <c r="A4709" i="1"/>
  <c r="J4709" i="1"/>
  <c r="I4709" i="1"/>
  <c r="F4709" i="1"/>
  <c r="B4709" i="1"/>
  <c r="A4708" i="1"/>
  <c r="J4708" i="1"/>
  <c r="I4708" i="1"/>
  <c r="F4708" i="1"/>
  <c r="B4708" i="1"/>
  <c r="A4707" i="1"/>
  <c r="J4707" i="1"/>
  <c r="I4707" i="1"/>
  <c r="F4707" i="1"/>
  <c r="B4707" i="1"/>
  <c r="A4706" i="1"/>
  <c r="J4706" i="1"/>
  <c r="I4706" i="1"/>
  <c r="F4706" i="1"/>
  <c r="B4706" i="1"/>
  <c r="A4705" i="1"/>
  <c r="J4705" i="1"/>
  <c r="I4705" i="1"/>
  <c r="F4705" i="1"/>
  <c r="B4705" i="1"/>
  <c r="A4704" i="1"/>
  <c r="J4704" i="1"/>
  <c r="I4704" i="1"/>
  <c r="F4704" i="1"/>
  <c r="B4704" i="1"/>
  <c r="A4703" i="1"/>
  <c r="J4703" i="1"/>
  <c r="I4703" i="1"/>
  <c r="F4703" i="1"/>
  <c r="B4703" i="1"/>
  <c r="A4702" i="1"/>
  <c r="J4702" i="1"/>
  <c r="I4702" i="1"/>
  <c r="F4702" i="1"/>
  <c r="B4702" i="1"/>
  <c r="A4701" i="1"/>
  <c r="J4701" i="1"/>
  <c r="I4701" i="1"/>
  <c r="F4701" i="1"/>
  <c r="B4701" i="1"/>
  <c r="A4700" i="1"/>
  <c r="J4700" i="1"/>
  <c r="I4700" i="1"/>
  <c r="F4700" i="1"/>
  <c r="B4700" i="1"/>
  <c r="A4699" i="1"/>
  <c r="J4699" i="1"/>
  <c r="I4699" i="1"/>
  <c r="F4699" i="1"/>
  <c r="B4699" i="1"/>
  <c r="A4698" i="1"/>
  <c r="J4698" i="1"/>
  <c r="I4698" i="1"/>
  <c r="F4698" i="1"/>
  <c r="B4698" i="1"/>
  <c r="A4697" i="1"/>
  <c r="J4697" i="1"/>
  <c r="I4697" i="1"/>
  <c r="F4697" i="1"/>
  <c r="B4697" i="1"/>
  <c r="A4696" i="1"/>
  <c r="J4696" i="1"/>
  <c r="I4696" i="1"/>
  <c r="F4696" i="1"/>
  <c r="B4696" i="1"/>
  <c r="A4695" i="1"/>
  <c r="J4695" i="1"/>
  <c r="I4695" i="1"/>
  <c r="F4695" i="1"/>
  <c r="B4695" i="1"/>
  <c r="A4694" i="1"/>
  <c r="J4694" i="1"/>
  <c r="I4694" i="1"/>
  <c r="F4694" i="1"/>
  <c r="B4694" i="1"/>
  <c r="A4693" i="1"/>
  <c r="J4693" i="1"/>
  <c r="I4693" i="1"/>
  <c r="F4693" i="1"/>
  <c r="B4693" i="1"/>
  <c r="A4692" i="1"/>
  <c r="J4692" i="1"/>
  <c r="I4692" i="1"/>
  <c r="F4692" i="1"/>
  <c r="B4692" i="1"/>
  <c r="A4691" i="1"/>
  <c r="J4691" i="1"/>
  <c r="I4691" i="1"/>
  <c r="F4691" i="1"/>
  <c r="B4691" i="1"/>
  <c r="A4690" i="1"/>
  <c r="J4690" i="1"/>
  <c r="I4690" i="1"/>
  <c r="F4690" i="1"/>
  <c r="B4690" i="1"/>
  <c r="A4689" i="1"/>
  <c r="J4689" i="1"/>
  <c r="I4689" i="1"/>
  <c r="F4689" i="1"/>
  <c r="B4689" i="1"/>
  <c r="A4688" i="1"/>
  <c r="J4688" i="1"/>
  <c r="I4688" i="1"/>
  <c r="F4688" i="1"/>
  <c r="B4688" i="1"/>
  <c r="A4687" i="1"/>
  <c r="J4687" i="1"/>
  <c r="I4687" i="1"/>
  <c r="F4687" i="1"/>
  <c r="B4687" i="1"/>
  <c r="A4686" i="1"/>
  <c r="J4686" i="1"/>
  <c r="I4686" i="1"/>
  <c r="F4686" i="1"/>
  <c r="B4686" i="1"/>
  <c r="A4685" i="1"/>
  <c r="J4685" i="1"/>
  <c r="I4685" i="1"/>
  <c r="F4685" i="1"/>
  <c r="B4685" i="1"/>
  <c r="A4684" i="1"/>
  <c r="J4684" i="1"/>
  <c r="I4684" i="1"/>
  <c r="F4684" i="1"/>
  <c r="B4684" i="1"/>
  <c r="A4683" i="1"/>
  <c r="J4683" i="1"/>
  <c r="I4683" i="1"/>
  <c r="F4683" i="1"/>
  <c r="B4683" i="1"/>
  <c r="A4682" i="1"/>
  <c r="J4682" i="1"/>
  <c r="I4682" i="1"/>
  <c r="F4682" i="1"/>
  <c r="B4682" i="1"/>
  <c r="A4681" i="1"/>
  <c r="J4681" i="1"/>
  <c r="I4681" i="1"/>
  <c r="F4681" i="1"/>
  <c r="B4681" i="1"/>
  <c r="A4680" i="1"/>
  <c r="J4680" i="1"/>
  <c r="I4680" i="1"/>
  <c r="F4680" i="1"/>
  <c r="B4680" i="1"/>
  <c r="A4679" i="1"/>
  <c r="J4679" i="1"/>
  <c r="I4679" i="1"/>
  <c r="F4679" i="1"/>
  <c r="B4679" i="1"/>
  <c r="A4678" i="1"/>
  <c r="J4678" i="1"/>
  <c r="I4678" i="1"/>
  <c r="F4678" i="1"/>
  <c r="B4678" i="1"/>
  <c r="A4677" i="1"/>
  <c r="J4677" i="1"/>
  <c r="I4677" i="1"/>
  <c r="F4677" i="1"/>
  <c r="B4677" i="1"/>
  <c r="A4676" i="1"/>
  <c r="J4676" i="1"/>
  <c r="I4676" i="1"/>
  <c r="F4676" i="1"/>
  <c r="B4676" i="1"/>
  <c r="A4675" i="1"/>
  <c r="J4675" i="1"/>
  <c r="I4675" i="1"/>
  <c r="F4675" i="1"/>
  <c r="B4675" i="1"/>
  <c r="A4674" i="1"/>
  <c r="J4674" i="1"/>
  <c r="I4674" i="1"/>
  <c r="F4674" i="1"/>
  <c r="B4674" i="1"/>
  <c r="A4673" i="1"/>
  <c r="J4673" i="1"/>
  <c r="I4673" i="1"/>
  <c r="F4673" i="1"/>
  <c r="B4673" i="1"/>
  <c r="A4672" i="1"/>
  <c r="J4672" i="1"/>
  <c r="I4672" i="1"/>
  <c r="F4672" i="1"/>
  <c r="B4672" i="1"/>
  <c r="A4671" i="1"/>
  <c r="J4671" i="1"/>
  <c r="I4671" i="1"/>
  <c r="F4671" i="1"/>
  <c r="B4671" i="1"/>
  <c r="A4670" i="1"/>
  <c r="J4670" i="1"/>
  <c r="I4670" i="1"/>
  <c r="F4670" i="1"/>
  <c r="B4670" i="1"/>
  <c r="A4669" i="1"/>
  <c r="J4669" i="1"/>
  <c r="I4669" i="1"/>
  <c r="F4669" i="1"/>
  <c r="B4669" i="1"/>
  <c r="A4668" i="1"/>
  <c r="J4668" i="1"/>
  <c r="I4668" i="1"/>
  <c r="F4668" i="1"/>
  <c r="B4668" i="1"/>
  <c r="A4667" i="1"/>
  <c r="J4667" i="1"/>
  <c r="I4667" i="1"/>
  <c r="F4667" i="1"/>
  <c r="B4667" i="1"/>
  <c r="A4666" i="1"/>
  <c r="J4666" i="1"/>
  <c r="I4666" i="1"/>
  <c r="F4666" i="1"/>
  <c r="B4666" i="1"/>
  <c r="A4665" i="1"/>
  <c r="J4665" i="1"/>
  <c r="I4665" i="1"/>
  <c r="F4665" i="1"/>
  <c r="B4665" i="1"/>
  <c r="A4664" i="1"/>
  <c r="J4664" i="1"/>
  <c r="I4664" i="1"/>
  <c r="F4664" i="1"/>
  <c r="B4664" i="1"/>
  <c r="A4663" i="1"/>
  <c r="J4663" i="1"/>
  <c r="I4663" i="1"/>
  <c r="F4663" i="1"/>
  <c r="B4663" i="1"/>
  <c r="A4662" i="1"/>
  <c r="J4662" i="1"/>
  <c r="I4662" i="1"/>
  <c r="F4662" i="1"/>
  <c r="B4662" i="1"/>
  <c r="A4661" i="1"/>
  <c r="J4661" i="1"/>
  <c r="I4661" i="1"/>
  <c r="F4661" i="1"/>
  <c r="B4661" i="1"/>
  <c r="A4660" i="1"/>
  <c r="J4660" i="1"/>
  <c r="I4660" i="1"/>
  <c r="F4660" i="1"/>
  <c r="B4660" i="1"/>
  <c r="A4659" i="1"/>
  <c r="J4659" i="1"/>
  <c r="I4659" i="1"/>
  <c r="F4659" i="1"/>
  <c r="B4659" i="1"/>
  <c r="A4658" i="1"/>
  <c r="J4658" i="1"/>
  <c r="I4658" i="1"/>
  <c r="F4658" i="1"/>
  <c r="B4658" i="1"/>
  <c r="A4657" i="1"/>
  <c r="J4657" i="1"/>
  <c r="I4657" i="1"/>
  <c r="F4657" i="1"/>
  <c r="B4657" i="1"/>
  <c r="A4656" i="1"/>
  <c r="J4656" i="1"/>
  <c r="I4656" i="1"/>
  <c r="F4656" i="1"/>
  <c r="B4656" i="1"/>
  <c r="A4655" i="1"/>
  <c r="J4655" i="1"/>
  <c r="I4655" i="1"/>
  <c r="F4655" i="1"/>
  <c r="B4655" i="1"/>
  <c r="A4654" i="1"/>
  <c r="J4654" i="1"/>
  <c r="I4654" i="1"/>
  <c r="F4654" i="1"/>
  <c r="B4654" i="1"/>
  <c r="A4653" i="1"/>
  <c r="J4653" i="1"/>
  <c r="I4653" i="1"/>
  <c r="F4653" i="1"/>
  <c r="B4653" i="1"/>
  <c r="A4652" i="1"/>
  <c r="J4652" i="1"/>
  <c r="I4652" i="1"/>
  <c r="F4652" i="1"/>
  <c r="B4652" i="1"/>
  <c r="A4651" i="1"/>
  <c r="J4651" i="1"/>
  <c r="I4651" i="1"/>
  <c r="F4651" i="1"/>
  <c r="B4651" i="1"/>
  <c r="A4650" i="1"/>
  <c r="J4650" i="1"/>
  <c r="I4650" i="1"/>
  <c r="F4650" i="1"/>
  <c r="B4650" i="1"/>
  <c r="A4649" i="1"/>
  <c r="J4649" i="1"/>
  <c r="I4649" i="1"/>
  <c r="F4649" i="1"/>
  <c r="B4649" i="1"/>
  <c r="A4648" i="1"/>
  <c r="J4648" i="1"/>
  <c r="I4648" i="1"/>
  <c r="F4648" i="1"/>
  <c r="B4648" i="1"/>
  <c r="A4647" i="1"/>
  <c r="J4647" i="1"/>
  <c r="I4647" i="1"/>
  <c r="F4647" i="1"/>
  <c r="B4647" i="1"/>
  <c r="A4646" i="1"/>
  <c r="J4646" i="1"/>
  <c r="I4646" i="1"/>
  <c r="F4646" i="1"/>
  <c r="B4646" i="1"/>
  <c r="A4645" i="1"/>
  <c r="J4645" i="1"/>
  <c r="I4645" i="1"/>
  <c r="F4645" i="1"/>
  <c r="B4645" i="1"/>
  <c r="A4644" i="1"/>
  <c r="J4644" i="1"/>
  <c r="I4644" i="1"/>
  <c r="F4644" i="1"/>
  <c r="B4644" i="1"/>
  <c r="A4643" i="1"/>
  <c r="J4643" i="1"/>
  <c r="I4643" i="1"/>
  <c r="F4643" i="1"/>
  <c r="B4643" i="1"/>
  <c r="A4642" i="1"/>
  <c r="J4642" i="1"/>
  <c r="I4642" i="1"/>
  <c r="F4642" i="1"/>
  <c r="B4642" i="1"/>
  <c r="A4641" i="1"/>
  <c r="J4641" i="1"/>
  <c r="I4641" i="1"/>
  <c r="F4641" i="1"/>
  <c r="B4641" i="1"/>
  <c r="A4640" i="1"/>
  <c r="J4640" i="1"/>
  <c r="I4640" i="1"/>
  <c r="F4640" i="1"/>
  <c r="B4640" i="1"/>
  <c r="A4639" i="1"/>
  <c r="J4639" i="1"/>
  <c r="I4639" i="1"/>
  <c r="F4639" i="1"/>
  <c r="B4639" i="1"/>
  <c r="A4638" i="1"/>
  <c r="J4638" i="1"/>
  <c r="I4638" i="1"/>
  <c r="F4638" i="1"/>
  <c r="B4638" i="1"/>
  <c r="A4637" i="1"/>
  <c r="J4637" i="1"/>
  <c r="I4637" i="1"/>
  <c r="F4637" i="1"/>
  <c r="B4637" i="1"/>
  <c r="A4636" i="1"/>
  <c r="J4636" i="1"/>
  <c r="I4636" i="1"/>
  <c r="F4636" i="1"/>
  <c r="B4636" i="1"/>
  <c r="A4635" i="1"/>
  <c r="J4635" i="1"/>
  <c r="I4635" i="1"/>
  <c r="F4635" i="1"/>
  <c r="B4635" i="1"/>
  <c r="A4634" i="1"/>
  <c r="J4634" i="1"/>
  <c r="I4634" i="1"/>
  <c r="F4634" i="1"/>
  <c r="B4634" i="1"/>
  <c r="A4633" i="1"/>
  <c r="J4633" i="1"/>
  <c r="I4633" i="1"/>
  <c r="F4633" i="1"/>
  <c r="B4633" i="1"/>
  <c r="A4632" i="1"/>
  <c r="J4632" i="1"/>
  <c r="I4632" i="1"/>
  <c r="F4632" i="1"/>
  <c r="B4632" i="1"/>
  <c r="A4631" i="1"/>
  <c r="J4631" i="1"/>
  <c r="I4631" i="1"/>
  <c r="F4631" i="1"/>
  <c r="B4631" i="1"/>
  <c r="A4630" i="1"/>
  <c r="J4630" i="1"/>
  <c r="I4630" i="1"/>
  <c r="F4630" i="1"/>
  <c r="B4630" i="1"/>
  <c r="A4629" i="1"/>
  <c r="J4629" i="1"/>
  <c r="I4629" i="1"/>
  <c r="F4629" i="1"/>
  <c r="B4629" i="1"/>
  <c r="A4628" i="1"/>
  <c r="J4628" i="1"/>
  <c r="I4628" i="1"/>
  <c r="F4628" i="1"/>
  <c r="B4628" i="1"/>
  <c r="A4627" i="1"/>
  <c r="J4627" i="1"/>
  <c r="I4627" i="1"/>
  <c r="F4627" i="1"/>
  <c r="B4627" i="1"/>
  <c r="A4626" i="1"/>
  <c r="J4626" i="1"/>
  <c r="I4626" i="1"/>
  <c r="F4626" i="1"/>
  <c r="B4626" i="1"/>
  <c r="A4625" i="1"/>
  <c r="J4625" i="1"/>
  <c r="I4625" i="1"/>
  <c r="F4625" i="1"/>
  <c r="B4625" i="1"/>
  <c r="A4624" i="1"/>
  <c r="J4624" i="1"/>
  <c r="I4624" i="1"/>
  <c r="F4624" i="1"/>
  <c r="B4624" i="1"/>
  <c r="A4623" i="1"/>
  <c r="J4623" i="1"/>
  <c r="I4623" i="1"/>
  <c r="F4623" i="1"/>
  <c r="B4623" i="1"/>
  <c r="A4622" i="1"/>
  <c r="J4622" i="1"/>
  <c r="I4622" i="1"/>
  <c r="F4622" i="1"/>
  <c r="B4622" i="1"/>
  <c r="A4621" i="1"/>
  <c r="J4621" i="1"/>
  <c r="I4621" i="1"/>
  <c r="F4621" i="1"/>
  <c r="B4621" i="1"/>
  <c r="A4620" i="1"/>
  <c r="J4620" i="1"/>
  <c r="I4620" i="1"/>
  <c r="F4620" i="1"/>
  <c r="B4620" i="1"/>
  <c r="A4619" i="1"/>
  <c r="J4619" i="1"/>
  <c r="I4619" i="1"/>
  <c r="F4619" i="1"/>
  <c r="B4619" i="1"/>
  <c r="A4618" i="1"/>
  <c r="J4618" i="1"/>
  <c r="I4618" i="1"/>
  <c r="F4618" i="1"/>
  <c r="B4618" i="1"/>
  <c r="A4617" i="1"/>
  <c r="J4617" i="1"/>
  <c r="I4617" i="1"/>
  <c r="F4617" i="1"/>
  <c r="B4617" i="1"/>
  <c r="A4616" i="1"/>
  <c r="J4616" i="1"/>
  <c r="I4616" i="1"/>
  <c r="F4616" i="1"/>
  <c r="B4616" i="1"/>
  <c r="A4615" i="1"/>
  <c r="J4615" i="1"/>
  <c r="I4615" i="1"/>
  <c r="F4615" i="1"/>
  <c r="B4615" i="1"/>
  <c r="A4614" i="1"/>
  <c r="J4614" i="1"/>
  <c r="I4614" i="1"/>
  <c r="F4614" i="1"/>
  <c r="B4614" i="1"/>
  <c r="A4613" i="1"/>
  <c r="J4613" i="1"/>
  <c r="I4613" i="1"/>
  <c r="F4613" i="1"/>
  <c r="B4613" i="1"/>
  <c r="A4612" i="1"/>
  <c r="J4612" i="1"/>
  <c r="I4612" i="1"/>
  <c r="F4612" i="1"/>
  <c r="B4612" i="1"/>
  <c r="A4611" i="1"/>
  <c r="J4611" i="1"/>
  <c r="I4611" i="1"/>
  <c r="F4611" i="1"/>
  <c r="B4611" i="1"/>
  <c r="A4610" i="1"/>
  <c r="J4610" i="1"/>
  <c r="I4610" i="1"/>
  <c r="F4610" i="1"/>
  <c r="B4610" i="1"/>
  <c r="A4609" i="1"/>
  <c r="J4609" i="1"/>
  <c r="I4609" i="1"/>
  <c r="F4609" i="1"/>
  <c r="B4609" i="1"/>
  <c r="A4608" i="1"/>
  <c r="J4608" i="1"/>
  <c r="I4608" i="1"/>
  <c r="F4608" i="1"/>
  <c r="B4608" i="1"/>
  <c r="A4607" i="1"/>
  <c r="J4607" i="1"/>
  <c r="I4607" i="1"/>
  <c r="F4607" i="1"/>
  <c r="B4607" i="1"/>
  <c r="A4606" i="1"/>
  <c r="J4606" i="1"/>
  <c r="I4606" i="1"/>
  <c r="F4606" i="1"/>
  <c r="B4606" i="1"/>
  <c r="A4605" i="1"/>
  <c r="J4605" i="1"/>
  <c r="I4605" i="1"/>
  <c r="F4605" i="1"/>
  <c r="B4605" i="1"/>
  <c r="A4604" i="1"/>
  <c r="J4604" i="1"/>
  <c r="I4604" i="1"/>
  <c r="F4604" i="1"/>
  <c r="B4604" i="1"/>
  <c r="A4603" i="1"/>
  <c r="J4603" i="1"/>
  <c r="I4603" i="1"/>
  <c r="F4603" i="1"/>
  <c r="B4603" i="1"/>
  <c r="A4602" i="1"/>
  <c r="J4602" i="1"/>
  <c r="I4602" i="1"/>
  <c r="F4602" i="1"/>
  <c r="B4602" i="1"/>
  <c r="A4601" i="1"/>
  <c r="J4601" i="1"/>
  <c r="I4601" i="1"/>
  <c r="F4601" i="1"/>
  <c r="B4601" i="1"/>
  <c r="A4600" i="1"/>
  <c r="J4600" i="1"/>
  <c r="I4600" i="1"/>
  <c r="F4600" i="1"/>
  <c r="B4600" i="1"/>
  <c r="A4599" i="1"/>
  <c r="J4599" i="1"/>
  <c r="I4599" i="1"/>
  <c r="F4599" i="1"/>
  <c r="B4599" i="1"/>
  <c r="A4598" i="1"/>
  <c r="J4598" i="1"/>
  <c r="I4598" i="1"/>
  <c r="F4598" i="1"/>
  <c r="B4598" i="1"/>
  <c r="A4597" i="1"/>
  <c r="J4597" i="1"/>
  <c r="I4597" i="1"/>
  <c r="F4597" i="1"/>
  <c r="B4597" i="1"/>
  <c r="A4596" i="1"/>
  <c r="J4596" i="1"/>
  <c r="I4596" i="1"/>
  <c r="F4596" i="1"/>
  <c r="B4596" i="1"/>
  <c r="A4595" i="1"/>
  <c r="J4595" i="1"/>
  <c r="I4595" i="1"/>
  <c r="F4595" i="1"/>
  <c r="B4595" i="1"/>
  <c r="A4594" i="1"/>
  <c r="J4594" i="1"/>
  <c r="I4594" i="1"/>
  <c r="F4594" i="1"/>
  <c r="B4594" i="1"/>
  <c r="A4593" i="1"/>
  <c r="J4593" i="1"/>
  <c r="I4593" i="1"/>
  <c r="F4593" i="1"/>
  <c r="B4593" i="1"/>
  <c r="A4592" i="1"/>
  <c r="J4592" i="1"/>
  <c r="I4592" i="1"/>
  <c r="F4592" i="1"/>
  <c r="B4592" i="1"/>
  <c r="A4591" i="1"/>
  <c r="J4591" i="1"/>
  <c r="I4591" i="1"/>
  <c r="F4591" i="1"/>
  <c r="B4591" i="1"/>
  <c r="A4590" i="1"/>
  <c r="J4590" i="1"/>
  <c r="I4590" i="1"/>
  <c r="F4590" i="1"/>
  <c r="B4590" i="1"/>
  <c r="A4589" i="1"/>
  <c r="J4589" i="1"/>
  <c r="I4589" i="1"/>
  <c r="F4589" i="1"/>
  <c r="B4589" i="1"/>
  <c r="A4588" i="1"/>
  <c r="J4588" i="1"/>
  <c r="I4588" i="1"/>
  <c r="F4588" i="1"/>
  <c r="B4588" i="1"/>
  <c r="A4587" i="1"/>
  <c r="J4587" i="1"/>
  <c r="I4587" i="1"/>
  <c r="F4587" i="1"/>
  <c r="B4587" i="1"/>
  <c r="A4586" i="1"/>
  <c r="J4586" i="1"/>
  <c r="I4586" i="1"/>
  <c r="F4586" i="1"/>
  <c r="B4586" i="1"/>
  <c r="A4585" i="1"/>
  <c r="J4585" i="1"/>
  <c r="I4585" i="1"/>
  <c r="F4585" i="1"/>
  <c r="B4585" i="1"/>
  <c r="A4584" i="1"/>
  <c r="J4584" i="1"/>
  <c r="I4584" i="1"/>
  <c r="F4584" i="1"/>
  <c r="B4584" i="1"/>
  <c r="A4583" i="1"/>
  <c r="J4583" i="1"/>
  <c r="I4583" i="1"/>
  <c r="F4583" i="1"/>
  <c r="B4583" i="1"/>
  <c r="A4582" i="1"/>
  <c r="J4582" i="1"/>
  <c r="I4582" i="1"/>
  <c r="F4582" i="1"/>
  <c r="B4582" i="1"/>
  <c r="A4581" i="1"/>
  <c r="J4581" i="1"/>
  <c r="I4581" i="1"/>
  <c r="F4581" i="1"/>
  <c r="B4581" i="1"/>
  <c r="A4580" i="1"/>
  <c r="J4580" i="1"/>
  <c r="I4580" i="1"/>
  <c r="F4580" i="1"/>
  <c r="B4580" i="1"/>
  <c r="A4579" i="1"/>
  <c r="J4579" i="1"/>
  <c r="I4579" i="1"/>
  <c r="F4579" i="1"/>
  <c r="B4579" i="1"/>
  <c r="A4578" i="1"/>
  <c r="J4578" i="1"/>
  <c r="I4578" i="1"/>
  <c r="F4578" i="1"/>
  <c r="B4578" i="1"/>
  <c r="A4577" i="1"/>
  <c r="J4577" i="1"/>
  <c r="I4577" i="1"/>
  <c r="F4577" i="1"/>
  <c r="B4577" i="1"/>
  <c r="A4576" i="1"/>
  <c r="J4576" i="1"/>
  <c r="I4576" i="1"/>
  <c r="F4576" i="1"/>
  <c r="B4576" i="1"/>
  <c r="A4575" i="1"/>
  <c r="J4575" i="1"/>
  <c r="I4575" i="1"/>
  <c r="F4575" i="1"/>
  <c r="B4575" i="1"/>
  <c r="A4574" i="1"/>
  <c r="J4574" i="1"/>
  <c r="I4574" i="1"/>
  <c r="F4574" i="1"/>
  <c r="B4574" i="1"/>
  <c r="A4573" i="1"/>
  <c r="J4573" i="1"/>
  <c r="I4573" i="1"/>
  <c r="F4573" i="1"/>
  <c r="B4573" i="1"/>
  <c r="A4572" i="1"/>
  <c r="J4572" i="1"/>
  <c r="I4572" i="1"/>
  <c r="F4572" i="1"/>
  <c r="B4572" i="1"/>
  <c r="A4571" i="1"/>
  <c r="J4571" i="1"/>
  <c r="I4571" i="1"/>
  <c r="F4571" i="1"/>
  <c r="B4571" i="1"/>
  <c r="A4570" i="1"/>
  <c r="J4570" i="1"/>
  <c r="I4570" i="1"/>
  <c r="F4570" i="1"/>
  <c r="B4570" i="1"/>
  <c r="A4569" i="1"/>
  <c r="J4569" i="1"/>
  <c r="I4569" i="1"/>
  <c r="F4569" i="1"/>
  <c r="B4569" i="1"/>
  <c r="A4568" i="1"/>
  <c r="J4568" i="1"/>
  <c r="I4568" i="1"/>
  <c r="F4568" i="1"/>
  <c r="B4568" i="1"/>
  <c r="A4567" i="1"/>
  <c r="J4567" i="1"/>
  <c r="I4567" i="1"/>
  <c r="F4567" i="1"/>
  <c r="B4567" i="1"/>
  <c r="A4566" i="1"/>
  <c r="J4566" i="1"/>
  <c r="I4566" i="1"/>
  <c r="F4566" i="1"/>
  <c r="B4566" i="1"/>
  <c r="A4565" i="1"/>
  <c r="J4565" i="1"/>
  <c r="I4565" i="1"/>
  <c r="F4565" i="1"/>
  <c r="B4565" i="1"/>
  <c r="A4564" i="1"/>
  <c r="J4564" i="1"/>
  <c r="I4564" i="1"/>
  <c r="F4564" i="1"/>
  <c r="B4564" i="1"/>
  <c r="A4563" i="1"/>
  <c r="J4563" i="1"/>
  <c r="I4563" i="1"/>
  <c r="F4563" i="1"/>
  <c r="B4563" i="1"/>
  <c r="A4562" i="1"/>
  <c r="J4562" i="1"/>
  <c r="I4562" i="1"/>
  <c r="F4562" i="1"/>
  <c r="B4562" i="1"/>
  <c r="A4561" i="1"/>
  <c r="J4561" i="1"/>
  <c r="I4561" i="1"/>
  <c r="F4561" i="1"/>
  <c r="B4561" i="1"/>
  <c r="A4560" i="1"/>
  <c r="J4560" i="1"/>
  <c r="I4560" i="1"/>
  <c r="F4560" i="1"/>
  <c r="B4560" i="1"/>
  <c r="A4559" i="1"/>
  <c r="J4559" i="1"/>
  <c r="I4559" i="1"/>
  <c r="F4559" i="1"/>
  <c r="B4559" i="1"/>
  <c r="A4558" i="1"/>
  <c r="J4558" i="1"/>
  <c r="I4558" i="1"/>
  <c r="F4558" i="1"/>
  <c r="B4558" i="1"/>
  <c r="A4557" i="1"/>
  <c r="J4557" i="1"/>
  <c r="I4557" i="1"/>
  <c r="F4557" i="1"/>
  <c r="B4557" i="1"/>
  <c r="A4556" i="1"/>
  <c r="J4556" i="1"/>
  <c r="I4556" i="1"/>
  <c r="F4556" i="1"/>
  <c r="B4556" i="1"/>
  <c r="A4555" i="1"/>
  <c r="J4555" i="1"/>
  <c r="I4555" i="1"/>
  <c r="F4555" i="1"/>
  <c r="B4555" i="1"/>
  <c r="A4554" i="1"/>
  <c r="J4554" i="1"/>
  <c r="I4554" i="1"/>
  <c r="F4554" i="1"/>
  <c r="B4554" i="1"/>
  <c r="A4553" i="1"/>
  <c r="J4553" i="1"/>
  <c r="I4553" i="1"/>
  <c r="F4553" i="1"/>
  <c r="B4553" i="1"/>
  <c r="A4552" i="1"/>
  <c r="J4552" i="1"/>
  <c r="I4552" i="1"/>
  <c r="F4552" i="1"/>
  <c r="B4552" i="1"/>
  <c r="A4551" i="1"/>
  <c r="J4551" i="1"/>
  <c r="I4551" i="1"/>
  <c r="F4551" i="1"/>
  <c r="B4551" i="1"/>
  <c r="A4550" i="1"/>
  <c r="J4550" i="1"/>
  <c r="I4550" i="1"/>
  <c r="F4550" i="1"/>
  <c r="B4550" i="1"/>
  <c r="A4549" i="1"/>
  <c r="J4549" i="1"/>
  <c r="I4549" i="1"/>
  <c r="F4549" i="1"/>
  <c r="B4549" i="1"/>
  <c r="A4548" i="1"/>
  <c r="J4548" i="1"/>
  <c r="I4548" i="1"/>
  <c r="F4548" i="1"/>
  <c r="B4548" i="1"/>
  <c r="A4547" i="1"/>
  <c r="J4547" i="1"/>
  <c r="I4547" i="1"/>
  <c r="F4547" i="1"/>
  <c r="B4547" i="1"/>
  <c r="A4546" i="1"/>
  <c r="J4546" i="1"/>
  <c r="I4546" i="1"/>
  <c r="F4546" i="1"/>
  <c r="B4546" i="1"/>
  <c r="A4545" i="1"/>
  <c r="J4545" i="1"/>
  <c r="I4545" i="1"/>
  <c r="F4545" i="1"/>
  <c r="B4545" i="1"/>
  <c r="A4544" i="1"/>
  <c r="J4544" i="1"/>
  <c r="I4544" i="1"/>
  <c r="F4544" i="1"/>
  <c r="B4544" i="1"/>
  <c r="A4543" i="1"/>
  <c r="J4543" i="1"/>
  <c r="I4543" i="1"/>
  <c r="F4543" i="1"/>
  <c r="B4543" i="1"/>
  <c r="A4542" i="1"/>
  <c r="J4542" i="1"/>
  <c r="I4542" i="1"/>
  <c r="F4542" i="1"/>
  <c r="B4542" i="1"/>
  <c r="A4541" i="1"/>
  <c r="J4541" i="1"/>
  <c r="I4541" i="1"/>
  <c r="F4541" i="1"/>
  <c r="B4541" i="1"/>
  <c r="A4540" i="1"/>
  <c r="J4540" i="1"/>
  <c r="I4540" i="1"/>
  <c r="F4540" i="1"/>
  <c r="B4540" i="1"/>
  <c r="A4539" i="1"/>
  <c r="J4539" i="1"/>
  <c r="I4539" i="1"/>
  <c r="F4539" i="1"/>
  <c r="B4539" i="1"/>
  <c r="A4538" i="1"/>
  <c r="J4538" i="1"/>
  <c r="I4538" i="1"/>
  <c r="F4538" i="1"/>
  <c r="B4538" i="1"/>
  <c r="A4537" i="1"/>
  <c r="J4537" i="1"/>
  <c r="I4537" i="1"/>
  <c r="F4537" i="1"/>
  <c r="B4537" i="1"/>
  <c r="A4536" i="1"/>
  <c r="J4536" i="1"/>
  <c r="I4536" i="1"/>
  <c r="F4536" i="1"/>
  <c r="B4536" i="1"/>
  <c r="A4535" i="1"/>
  <c r="J4535" i="1"/>
  <c r="I4535" i="1"/>
  <c r="F4535" i="1"/>
  <c r="B4535" i="1"/>
  <c r="A4534" i="1"/>
  <c r="J4534" i="1"/>
  <c r="I4534" i="1"/>
  <c r="F4534" i="1"/>
  <c r="B4534" i="1"/>
  <c r="A4533" i="1"/>
  <c r="J4533" i="1"/>
  <c r="I4533" i="1"/>
  <c r="F4533" i="1"/>
  <c r="B4533" i="1"/>
  <c r="A4532" i="1"/>
  <c r="J4532" i="1"/>
  <c r="I4532" i="1"/>
  <c r="F4532" i="1"/>
  <c r="B4532" i="1"/>
  <c r="A4531" i="1"/>
  <c r="J4531" i="1"/>
  <c r="I4531" i="1"/>
  <c r="F4531" i="1"/>
  <c r="B4531" i="1"/>
  <c r="A4530" i="1"/>
  <c r="J4530" i="1"/>
  <c r="I4530" i="1"/>
  <c r="F4530" i="1"/>
  <c r="B4530" i="1"/>
  <c r="A4529" i="1"/>
  <c r="J4529" i="1"/>
  <c r="I4529" i="1"/>
  <c r="F4529" i="1"/>
  <c r="B4529" i="1"/>
  <c r="A4528" i="1"/>
  <c r="J4528" i="1"/>
  <c r="I4528" i="1"/>
  <c r="F4528" i="1"/>
  <c r="B4528" i="1"/>
  <c r="A4527" i="1"/>
  <c r="J4527" i="1"/>
  <c r="I4527" i="1"/>
  <c r="F4527" i="1"/>
  <c r="B4527" i="1"/>
  <c r="A4526" i="1"/>
  <c r="J4526" i="1"/>
  <c r="I4526" i="1"/>
  <c r="F4526" i="1"/>
  <c r="B4526" i="1"/>
  <c r="A4525" i="1"/>
  <c r="J4525" i="1"/>
  <c r="I4525" i="1"/>
  <c r="F4525" i="1"/>
  <c r="B4525" i="1"/>
  <c r="A4524" i="1"/>
  <c r="J4524" i="1"/>
  <c r="I4524" i="1"/>
  <c r="F4524" i="1"/>
  <c r="B4524" i="1"/>
  <c r="A4523" i="1"/>
  <c r="J4523" i="1"/>
  <c r="I4523" i="1"/>
  <c r="F4523" i="1"/>
  <c r="B4523" i="1"/>
  <c r="A4522" i="1"/>
  <c r="J4522" i="1"/>
  <c r="I4522" i="1"/>
  <c r="F4522" i="1"/>
  <c r="B4522" i="1"/>
  <c r="A4521" i="1"/>
  <c r="J4521" i="1"/>
  <c r="I4521" i="1"/>
  <c r="F4521" i="1"/>
  <c r="B4521" i="1"/>
  <c r="A4520" i="1"/>
  <c r="J4520" i="1"/>
  <c r="I4520" i="1"/>
  <c r="F4520" i="1"/>
  <c r="B4520" i="1"/>
  <c r="A4519" i="1"/>
  <c r="J4519" i="1"/>
  <c r="I4519" i="1"/>
  <c r="F4519" i="1"/>
  <c r="B4519" i="1"/>
  <c r="A4518" i="1"/>
  <c r="J4518" i="1"/>
  <c r="I4518" i="1"/>
  <c r="F4518" i="1"/>
  <c r="B4518" i="1"/>
  <c r="A4517" i="1"/>
  <c r="J4517" i="1"/>
  <c r="I4517" i="1"/>
  <c r="F4517" i="1"/>
  <c r="B4517" i="1"/>
  <c r="A4516" i="1"/>
  <c r="J4516" i="1"/>
  <c r="I4516" i="1"/>
  <c r="F4516" i="1"/>
  <c r="B4516" i="1"/>
  <c r="A4515" i="1"/>
  <c r="J4515" i="1"/>
  <c r="I4515" i="1"/>
  <c r="F4515" i="1"/>
  <c r="B4515" i="1"/>
  <c r="A4514" i="1"/>
  <c r="J4514" i="1"/>
  <c r="I4514" i="1"/>
  <c r="F4514" i="1"/>
  <c r="B4514" i="1"/>
  <c r="A4513" i="1"/>
  <c r="J4513" i="1"/>
  <c r="I4513" i="1"/>
  <c r="F4513" i="1"/>
  <c r="B4513" i="1"/>
  <c r="A4512" i="1"/>
  <c r="J4512" i="1"/>
  <c r="I4512" i="1"/>
  <c r="F4512" i="1"/>
  <c r="B4512" i="1"/>
  <c r="A4511" i="1"/>
  <c r="J4511" i="1"/>
  <c r="I4511" i="1"/>
  <c r="F4511" i="1"/>
  <c r="B4511" i="1"/>
  <c r="A4510" i="1"/>
  <c r="J4510" i="1"/>
  <c r="I4510" i="1"/>
  <c r="F4510" i="1"/>
  <c r="B4510" i="1"/>
  <c r="A4509" i="1"/>
  <c r="J4509" i="1"/>
  <c r="I4509" i="1"/>
  <c r="F4509" i="1"/>
  <c r="B4509" i="1"/>
  <c r="A4508" i="1"/>
  <c r="J4508" i="1"/>
  <c r="I4508" i="1"/>
  <c r="F4508" i="1"/>
  <c r="B4508" i="1"/>
  <c r="A4507" i="1"/>
  <c r="J4507" i="1"/>
  <c r="I4507" i="1"/>
  <c r="F4507" i="1"/>
  <c r="B4507" i="1"/>
  <c r="A4506" i="1"/>
  <c r="J4506" i="1"/>
  <c r="I4506" i="1"/>
  <c r="F4506" i="1"/>
  <c r="B4506" i="1"/>
  <c r="A4505" i="1"/>
  <c r="J4505" i="1"/>
  <c r="I4505" i="1"/>
  <c r="F4505" i="1"/>
  <c r="B4505" i="1"/>
  <c r="A4504" i="1"/>
  <c r="J4504" i="1"/>
  <c r="I4504" i="1"/>
  <c r="F4504" i="1"/>
  <c r="B4504" i="1"/>
  <c r="A4503" i="1"/>
  <c r="J4503" i="1"/>
  <c r="I4503" i="1"/>
  <c r="F4503" i="1"/>
  <c r="B4503" i="1"/>
  <c r="A4502" i="1"/>
  <c r="J4502" i="1"/>
  <c r="I4502" i="1"/>
  <c r="F4502" i="1"/>
  <c r="B4502" i="1"/>
  <c r="A4501" i="1"/>
  <c r="J4501" i="1"/>
  <c r="I4501" i="1"/>
  <c r="F4501" i="1"/>
  <c r="B4501" i="1"/>
  <c r="A4500" i="1"/>
  <c r="J4500" i="1"/>
  <c r="I4500" i="1"/>
  <c r="F4500" i="1"/>
  <c r="B4500" i="1"/>
  <c r="A4499" i="1"/>
  <c r="J4499" i="1"/>
  <c r="I4499" i="1"/>
  <c r="F4499" i="1"/>
  <c r="B4499" i="1"/>
  <c r="A4498" i="1"/>
  <c r="J4498" i="1"/>
  <c r="I4498" i="1"/>
  <c r="F4498" i="1"/>
  <c r="B4498" i="1"/>
  <c r="A4497" i="1"/>
  <c r="J4497" i="1"/>
  <c r="I4497" i="1"/>
  <c r="F4497" i="1"/>
  <c r="B4497" i="1"/>
  <c r="A4496" i="1"/>
  <c r="J4496" i="1"/>
  <c r="I4496" i="1"/>
  <c r="F4496" i="1"/>
  <c r="B4496" i="1"/>
  <c r="A4495" i="1"/>
  <c r="J4495" i="1"/>
  <c r="I4495" i="1"/>
  <c r="F4495" i="1"/>
  <c r="B4495" i="1"/>
  <c r="A4494" i="1"/>
  <c r="J4494" i="1"/>
  <c r="I4494" i="1"/>
  <c r="F4494" i="1"/>
  <c r="B4494" i="1"/>
  <c r="A4493" i="1"/>
  <c r="J4493" i="1"/>
  <c r="I4493" i="1"/>
  <c r="F4493" i="1"/>
  <c r="B4493" i="1"/>
  <c r="A4492" i="1"/>
  <c r="J4492" i="1"/>
  <c r="I4492" i="1"/>
  <c r="F4492" i="1"/>
  <c r="B4492" i="1"/>
  <c r="A4491" i="1"/>
  <c r="J4491" i="1"/>
  <c r="I4491" i="1"/>
  <c r="F4491" i="1"/>
  <c r="B4491" i="1"/>
  <c r="A4490" i="1"/>
  <c r="J4490" i="1"/>
  <c r="I4490" i="1"/>
  <c r="F4490" i="1"/>
  <c r="B4490" i="1"/>
  <c r="A4489" i="1"/>
  <c r="J4489" i="1"/>
  <c r="I4489" i="1"/>
  <c r="F4489" i="1"/>
  <c r="B4489" i="1"/>
  <c r="A4488" i="1"/>
  <c r="J4488" i="1"/>
  <c r="I4488" i="1"/>
  <c r="F4488" i="1"/>
  <c r="B4488" i="1"/>
  <c r="A4487" i="1"/>
  <c r="J4487" i="1"/>
  <c r="I4487" i="1"/>
  <c r="F4487" i="1"/>
  <c r="B4487" i="1"/>
  <c r="A4486" i="1"/>
  <c r="J4486" i="1"/>
  <c r="I4486" i="1"/>
  <c r="F4486" i="1"/>
  <c r="B4486" i="1"/>
  <c r="A4485" i="1"/>
  <c r="J4485" i="1"/>
  <c r="I4485" i="1"/>
  <c r="F4485" i="1"/>
  <c r="B4485" i="1"/>
  <c r="A4484" i="1"/>
  <c r="J4484" i="1"/>
  <c r="I4484" i="1"/>
  <c r="F4484" i="1"/>
  <c r="B4484" i="1"/>
  <c r="A4483" i="1"/>
  <c r="J4483" i="1"/>
  <c r="I4483" i="1"/>
  <c r="F4483" i="1"/>
  <c r="B4483" i="1"/>
  <c r="A4482" i="1"/>
  <c r="J4482" i="1"/>
  <c r="I4482" i="1"/>
  <c r="F4482" i="1"/>
  <c r="B4482" i="1"/>
  <c r="A4481" i="1"/>
  <c r="J4481" i="1"/>
  <c r="I4481" i="1"/>
  <c r="F4481" i="1"/>
  <c r="B4481" i="1"/>
  <c r="A4480" i="1"/>
  <c r="J4480" i="1"/>
  <c r="I4480" i="1"/>
  <c r="F4480" i="1"/>
  <c r="B4480" i="1"/>
  <c r="A4479" i="1"/>
  <c r="J4479" i="1"/>
  <c r="I4479" i="1"/>
  <c r="F4479" i="1"/>
  <c r="B4479" i="1"/>
  <c r="A4478" i="1"/>
  <c r="J4478" i="1"/>
  <c r="I4478" i="1"/>
  <c r="F4478" i="1"/>
  <c r="B4478" i="1"/>
  <c r="A4477" i="1"/>
  <c r="J4477" i="1"/>
  <c r="I4477" i="1"/>
  <c r="F4477" i="1"/>
  <c r="B4477" i="1"/>
  <c r="A4476" i="1"/>
  <c r="J4476" i="1"/>
  <c r="I4476" i="1"/>
  <c r="F4476" i="1"/>
  <c r="B4476" i="1"/>
  <c r="A4475" i="1"/>
  <c r="J4475" i="1"/>
  <c r="I4475" i="1"/>
  <c r="F4475" i="1"/>
  <c r="B4475" i="1"/>
  <c r="A4474" i="1"/>
  <c r="J4474" i="1"/>
  <c r="I4474" i="1"/>
  <c r="F4474" i="1"/>
  <c r="B4474" i="1"/>
  <c r="A4473" i="1"/>
  <c r="J4473" i="1"/>
  <c r="I4473" i="1"/>
  <c r="F4473" i="1"/>
  <c r="B4473" i="1"/>
  <c r="A4472" i="1"/>
  <c r="J4472" i="1"/>
  <c r="I4472" i="1"/>
  <c r="F4472" i="1"/>
  <c r="B4472" i="1"/>
  <c r="A4471" i="1"/>
  <c r="J4471" i="1"/>
  <c r="I4471" i="1"/>
  <c r="F4471" i="1"/>
  <c r="B4471" i="1"/>
  <c r="A4470" i="1"/>
  <c r="J4470" i="1"/>
  <c r="I4470" i="1"/>
  <c r="F4470" i="1"/>
  <c r="B4470" i="1"/>
  <c r="A4469" i="1"/>
  <c r="J4469" i="1"/>
  <c r="I4469" i="1"/>
  <c r="F4469" i="1"/>
  <c r="B4469" i="1"/>
  <c r="A4468" i="1"/>
  <c r="J4468" i="1"/>
  <c r="I4468" i="1"/>
  <c r="F4468" i="1"/>
  <c r="B4468" i="1"/>
  <c r="A4467" i="1"/>
  <c r="J4467" i="1"/>
  <c r="I4467" i="1"/>
  <c r="F4467" i="1"/>
  <c r="B4467" i="1"/>
  <c r="A4466" i="1"/>
  <c r="J4466" i="1"/>
  <c r="I4466" i="1"/>
  <c r="F4466" i="1"/>
  <c r="B4466" i="1"/>
  <c r="A4465" i="1"/>
  <c r="J4465" i="1"/>
  <c r="I4465" i="1"/>
  <c r="F4465" i="1"/>
  <c r="B4465" i="1"/>
  <c r="A4464" i="1"/>
  <c r="J4464" i="1"/>
  <c r="I4464" i="1"/>
  <c r="F4464" i="1"/>
  <c r="B4464" i="1"/>
  <c r="A4463" i="1"/>
  <c r="J4463" i="1"/>
  <c r="I4463" i="1"/>
  <c r="F4463" i="1"/>
  <c r="B4463" i="1"/>
  <c r="A4462" i="1"/>
  <c r="J4462" i="1"/>
  <c r="I4462" i="1"/>
  <c r="F4462" i="1"/>
  <c r="B4462" i="1"/>
  <c r="A4461" i="1"/>
  <c r="J4461" i="1"/>
  <c r="I4461" i="1"/>
  <c r="F4461" i="1"/>
  <c r="B4461" i="1"/>
  <c r="A4460" i="1"/>
  <c r="J4460" i="1"/>
  <c r="I4460" i="1"/>
  <c r="F4460" i="1"/>
  <c r="B4460" i="1"/>
  <c r="A4459" i="1"/>
  <c r="J4459" i="1"/>
  <c r="I4459" i="1"/>
  <c r="F4459" i="1"/>
  <c r="B4459" i="1"/>
  <c r="A4458" i="1"/>
  <c r="J4458" i="1"/>
  <c r="I4458" i="1"/>
  <c r="F4458" i="1"/>
  <c r="B4458" i="1"/>
  <c r="A4457" i="1"/>
  <c r="J4457" i="1"/>
  <c r="I4457" i="1"/>
  <c r="F4457" i="1"/>
  <c r="B4457" i="1"/>
  <c r="A4456" i="1"/>
  <c r="J4456" i="1"/>
  <c r="I4456" i="1"/>
  <c r="F4456" i="1"/>
  <c r="B4456" i="1"/>
  <c r="A4455" i="1"/>
  <c r="J4455" i="1"/>
  <c r="I4455" i="1"/>
  <c r="F4455" i="1"/>
  <c r="B4455" i="1"/>
  <c r="A4454" i="1"/>
  <c r="J4454" i="1"/>
  <c r="I4454" i="1"/>
  <c r="F4454" i="1"/>
  <c r="B4454" i="1"/>
  <c r="A4453" i="1"/>
  <c r="J4453" i="1"/>
  <c r="I4453" i="1"/>
  <c r="F4453" i="1"/>
  <c r="B4453" i="1"/>
  <c r="A4452" i="1"/>
  <c r="J4452" i="1"/>
  <c r="I4452" i="1"/>
  <c r="F4452" i="1"/>
  <c r="B4452" i="1"/>
  <c r="A4451" i="1"/>
  <c r="J4451" i="1"/>
  <c r="I4451" i="1"/>
  <c r="F4451" i="1"/>
  <c r="B4451" i="1"/>
  <c r="A4450" i="1"/>
  <c r="J4450" i="1"/>
  <c r="I4450" i="1"/>
  <c r="F4450" i="1"/>
  <c r="B4450" i="1"/>
  <c r="A4449" i="1"/>
  <c r="J4449" i="1"/>
  <c r="I4449" i="1"/>
  <c r="F4449" i="1"/>
  <c r="B4449" i="1"/>
  <c r="A4448" i="1"/>
  <c r="J4448" i="1"/>
  <c r="I4448" i="1"/>
  <c r="F4448" i="1"/>
  <c r="B4448" i="1"/>
  <c r="A4447" i="1"/>
  <c r="J4447" i="1"/>
  <c r="I4447" i="1"/>
  <c r="F4447" i="1"/>
  <c r="B4447" i="1"/>
  <c r="A4446" i="1"/>
  <c r="J4446" i="1"/>
  <c r="I4446" i="1"/>
  <c r="F4446" i="1"/>
  <c r="B4446" i="1"/>
  <c r="A4445" i="1"/>
  <c r="J4445" i="1"/>
  <c r="I4445" i="1"/>
  <c r="F4445" i="1"/>
  <c r="B4445" i="1"/>
  <c r="A4444" i="1"/>
  <c r="J4444" i="1"/>
  <c r="I4444" i="1"/>
  <c r="F4444" i="1"/>
  <c r="B4444" i="1"/>
  <c r="A4443" i="1"/>
  <c r="J4443" i="1"/>
  <c r="I4443" i="1"/>
  <c r="F4443" i="1"/>
  <c r="B4443" i="1"/>
  <c r="A4442" i="1"/>
  <c r="J4442" i="1"/>
  <c r="I4442" i="1"/>
  <c r="F4442" i="1"/>
  <c r="B4442" i="1"/>
  <c r="A4441" i="1"/>
  <c r="J4441" i="1"/>
  <c r="I4441" i="1"/>
  <c r="F4441" i="1"/>
  <c r="B4441" i="1"/>
  <c r="A4440" i="1"/>
  <c r="J4440" i="1"/>
  <c r="I4440" i="1"/>
  <c r="F4440" i="1"/>
  <c r="B4440" i="1"/>
  <c r="A4439" i="1"/>
  <c r="J4439" i="1"/>
  <c r="I4439" i="1"/>
  <c r="F4439" i="1"/>
  <c r="B4439" i="1"/>
  <c r="A4438" i="1"/>
  <c r="J4438" i="1"/>
  <c r="I4438" i="1"/>
  <c r="F4438" i="1"/>
  <c r="B4438" i="1"/>
  <c r="A4437" i="1"/>
  <c r="J4437" i="1"/>
  <c r="I4437" i="1"/>
  <c r="F4437" i="1"/>
  <c r="B4437" i="1"/>
  <c r="A4436" i="1"/>
  <c r="J4436" i="1"/>
  <c r="I4436" i="1"/>
  <c r="F4436" i="1"/>
  <c r="B4436" i="1"/>
  <c r="A4435" i="1"/>
  <c r="J4435" i="1"/>
  <c r="I4435" i="1"/>
  <c r="F4435" i="1"/>
  <c r="B4435" i="1"/>
  <c r="A4434" i="1"/>
  <c r="J4434" i="1"/>
  <c r="I4434" i="1"/>
  <c r="F4434" i="1"/>
  <c r="B4434" i="1"/>
  <c r="A4433" i="1"/>
  <c r="J4433" i="1"/>
  <c r="I4433" i="1"/>
  <c r="F4433" i="1"/>
  <c r="B4433" i="1"/>
  <c r="A4432" i="1"/>
  <c r="J4432" i="1"/>
  <c r="I4432" i="1"/>
  <c r="F4432" i="1"/>
  <c r="B4432" i="1"/>
  <c r="A4431" i="1"/>
  <c r="J4431" i="1"/>
  <c r="I4431" i="1"/>
  <c r="F4431" i="1"/>
  <c r="B4431" i="1"/>
  <c r="A4430" i="1"/>
  <c r="J4430" i="1"/>
  <c r="I4430" i="1"/>
  <c r="F4430" i="1"/>
  <c r="B4430" i="1"/>
  <c r="A4429" i="1"/>
  <c r="J4429" i="1"/>
  <c r="I4429" i="1"/>
  <c r="F4429" i="1"/>
  <c r="B4429" i="1"/>
  <c r="A4428" i="1"/>
  <c r="J4428" i="1"/>
  <c r="I4428" i="1"/>
  <c r="F4428" i="1"/>
  <c r="B4428" i="1"/>
  <c r="A4427" i="1"/>
  <c r="J4427" i="1"/>
  <c r="I4427" i="1"/>
  <c r="F4427" i="1"/>
  <c r="B4427" i="1"/>
  <c r="A4426" i="1"/>
  <c r="J4426" i="1"/>
  <c r="I4426" i="1"/>
  <c r="F4426" i="1"/>
  <c r="B4426" i="1"/>
  <c r="A4425" i="1"/>
  <c r="J4425" i="1"/>
  <c r="I4425" i="1"/>
  <c r="F4425" i="1"/>
  <c r="B4425" i="1"/>
  <c r="A4424" i="1"/>
  <c r="J4424" i="1"/>
  <c r="I4424" i="1"/>
  <c r="F4424" i="1"/>
  <c r="B4424" i="1"/>
  <c r="A4423" i="1"/>
  <c r="J4423" i="1"/>
  <c r="I4423" i="1"/>
  <c r="F4423" i="1"/>
  <c r="B4423" i="1"/>
  <c r="A4422" i="1"/>
  <c r="J4422" i="1"/>
  <c r="I4422" i="1"/>
  <c r="F4422" i="1"/>
  <c r="B4422" i="1"/>
  <c r="A4421" i="1"/>
  <c r="J4421" i="1"/>
  <c r="I4421" i="1"/>
  <c r="F4421" i="1"/>
  <c r="B4421" i="1"/>
  <c r="A4420" i="1"/>
  <c r="J4420" i="1"/>
  <c r="I4420" i="1"/>
  <c r="F4420" i="1"/>
  <c r="B4420" i="1"/>
  <c r="A4419" i="1"/>
  <c r="J4419" i="1"/>
  <c r="I4419" i="1"/>
  <c r="F4419" i="1"/>
  <c r="B4419" i="1"/>
  <c r="A4418" i="1"/>
  <c r="J4418" i="1"/>
  <c r="I4418" i="1"/>
  <c r="F4418" i="1"/>
  <c r="B4418" i="1"/>
  <c r="A4417" i="1"/>
  <c r="J4417" i="1"/>
  <c r="I4417" i="1"/>
  <c r="F4417" i="1"/>
  <c r="B4417" i="1"/>
  <c r="A4416" i="1"/>
  <c r="J4416" i="1"/>
  <c r="I4416" i="1"/>
  <c r="F4416" i="1"/>
  <c r="B4416" i="1"/>
  <c r="A4415" i="1"/>
  <c r="J4415" i="1"/>
  <c r="I4415" i="1"/>
  <c r="F4415" i="1"/>
  <c r="B4415" i="1"/>
  <c r="A4414" i="1"/>
  <c r="J4414" i="1"/>
  <c r="I4414" i="1"/>
  <c r="F4414" i="1"/>
  <c r="B4414" i="1"/>
  <c r="A4413" i="1"/>
  <c r="J4413" i="1"/>
  <c r="I4413" i="1"/>
  <c r="F4413" i="1"/>
  <c r="B4413" i="1"/>
  <c r="A4412" i="1"/>
  <c r="J4412" i="1"/>
  <c r="I4412" i="1"/>
  <c r="F4412" i="1"/>
  <c r="B4412" i="1"/>
  <c r="A4411" i="1"/>
  <c r="J4411" i="1"/>
  <c r="I4411" i="1"/>
  <c r="F4411" i="1"/>
  <c r="B4411" i="1"/>
  <c r="A4410" i="1"/>
  <c r="J4410" i="1"/>
  <c r="I4410" i="1"/>
  <c r="F4410" i="1"/>
  <c r="B4410" i="1"/>
  <c r="A4409" i="1"/>
  <c r="J4409" i="1"/>
  <c r="I4409" i="1"/>
  <c r="F4409" i="1"/>
  <c r="B4409" i="1"/>
  <c r="A4408" i="1"/>
  <c r="J4408" i="1"/>
  <c r="I4408" i="1"/>
  <c r="F4408" i="1"/>
  <c r="B4408" i="1"/>
  <c r="A4407" i="1"/>
  <c r="J4407" i="1"/>
  <c r="I4407" i="1"/>
  <c r="F4407" i="1"/>
  <c r="B4407" i="1"/>
  <c r="A4406" i="1"/>
  <c r="J4406" i="1"/>
  <c r="I4406" i="1"/>
  <c r="F4406" i="1"/>
  <c r="B4406" i="1"/>
  <c r="A4405" i="1"/>
  <c r="J4405" i="1"/>
  <c r="I4405" i="1"/>
  <c r="F4405" i="1"/>
  <c r="B4405" i="1"/>
  <c r="A4404" i="1"/>
  <c r="J4404" i="1"/>
  <c r="I4404" i="1"/>
  <c r="F4404" i="1"/>
  <c r="B4404" i="1"/>
  <c r="A4403" i="1"/>
  <c r="J4403" i="1"/>
  <c r="I4403" i="1"/>
  <c r="F4403" i="1"/>
  <c r="B4403" i="1"/>
  <c r="A4402" i="1"/>
  <c r="J4402" i="1"/>
  <c r="I4402" i="1"/>
  <c r="F4402" i="1"/>
  <c r="B4402" i="1"/>
  <c r="A4401" i="1"/>
  <c r="J4401" i="1"/>
  <c r="I4401" i="1"/>
  <c r="F4401" i="1"/>
  <c r="B4401" i="1"/>
  <c r="A4400" i="1"/>
  <c r="J4400" i="1"/>
  <c r="I4400" i="1"/>
  <c r="F4400" i="1"/>
  <c r="B4400" i="1"/>
  <c r="A4399" i="1"/>
  <c r="J4399" i="1"/>
  <c r="I4399" i="1"/>
  <c r="F4399" i="1"/>
  <c r="B4399" i="1"/>
  <c r="A4398" i="1"/>
  <c r="J4398" i="1"/>
  <c r="I4398" i="1"/>
  <c r="F4398" i="1"/>
  <c r="B4398" i="1"/>
  <c r="A4397" i="1"/>
  <c r="J4397" i="1"/>
  <c r="I4397" i="1"/>
  <c r="F4397" i="1"/>
  <c r="B4397" i="1"/>
  <c r="A4396" i="1"/>
  <c r="J4396" i="1"/>
  <c r="I4396" i="1"/>
  <c r="F4396" i="1"/>
  <c r="B4396" i="1"/>
  <c r="A4395" i="1"/>
  <c r="J4395" i="1"/>
  <c r="I4395" i="1"/>
  <c r="F4395" i="1"/>
  <c r="B4395" i="1"/>
  <c r="A4394" i="1"/>
  <c r="J4394" i="1"/>
  <c r="I4394" i="1"/>
  <c r="F4394" i="1"/>
  <c r="B4394" i="1"/>
  <c r="A4393" i="1"/>
  <c r="J4393" i="1"/>
  <c r="I4393" i="1"/>
  <c r="F4393" i="1"/>
  <c r="B4393" i="1"/>
  <c r="A4392" i="1"/>
  <c r="J4392" i="1"/>
  <c r="I4392" i="1"/>
  <c r="F4392" i="1"/>
  <c r="B4392" i="1"/>
  <c r="A4391" i="1"/>
  <c r="J4391" i="1"/>
  <c r="I4391" i="1"/>
  <c r="F4391" i="1"/>
  <c r="B4391" i="1"/>
  <c r="A4390" i="1"/>
  <c r="J4390" i="1"/>
  <c r="I4390" i="1"/>
  <c r="F4390" i="1"/>
  <c r="B4390" i="1"/>
  <c r="A4389" i="1"/>
  <c r="J4389" i="1"/>
  <c r="I4389" i="1"/>
  <c r="F4389" i="1"/>
  <c r="B4389" i="1"/>
  <c r="A4388" i="1"/>
  <c r="J4388" i="1"/>
  <c r="I4388" i="1"/>
  <c r="F4388" i="1"/>
  <c r="B4388" i="1"/>
  <c r="A4387" i="1"/>
  <c r="J4387" i="1"/>
  <c r="I4387" i="1"/>
  <c r="F4387" i="1"/>
  <c r="B4387" i="1"/>
  <c r="A4386" i="1"/>
  <c r="J4386" i="1"/>
  <c r="I4386" i="1"/>
  <c r="F4386" i="1"/>
  <c r="B4386" i="1"/>
  <c r="A4385" i="1"/>
  <c r="J4385" i="1"/>
  <c r="I4385" i="1"/>
  <c r="F4385" i="1"/>
  <c r="B4385" i="1"/>
  <c r="A4384" i="1"/>
  <c r="J4384" i="1"/>
  <c r="I4384" i="1"/>
  <c r="F4384" i="1"/>
  <c r="B4384" i="1"/>
  <c r="A4383" i="1"/>
  <c r="J4383" i="1"/>
  <c r="I4383" i="1"/>
  <c r="F4383" i="1"/>
  <c r="B4383" i="1"/>
  <c r="A4382" i="1"/>
  <c r="J4382" i="1"/>
  <c r="I4382" i="1"/>
  <c r="F4382" i="1"/>
  <c r="B4382" i="1"/>
  <c r="A4381" i="1"/>
  <c r="J4381" i="1"/>
  <c r="I4381" i="1"/>
  <c r="F4381" i="1"/>
  <c r="B4381" i="1"/>
  <c r="A4380" i="1"/>
  <c r="J4380" i="1"/>
  <c r="I4380" i="1"/>
  <c r="F4380" i="1"/>
  <c r="B4380" i="1"/>
  <c r="A4379" i="1"/>
  <c r="J4379" i="1"/>
  <c r="I4379" i="1"/>
  <c r="F4379" i="1"/>
  <c r="B4379" i="1"/>
  <c r="A4378" i="1"/>
  <c r="J4378" i="1"/>
  <c r="I4378" i="1"/>
  <c r="F4378" i="1"/>
  <c r="B4378" i="1"/>
  <c r="A4377" i="1"/>
  <c r="J4377" i="1"/>
  <c r="I4377" i="1"/>
  <c r="F4377" i="1"/>
  <c r="B4377" i="1"/>
  <c r="A4376" i="1"/>
  <c r="J4376" i="1"/>
  <c r="I4376" i="1"/>
  <c r="F4376" i="1"/>
  <c r="B4376" i="1"/>
  <c r="A4375" i="1"/>
  <c r="J4375" i="1"/>
  <c r="I4375" i="1"/>
  <c r="F4375" i="1"/>
  <c r="B4375" i="1"/>
  <c r="A4374" i="1"/>
  <c r="J4374" i="1"/>
  <c r="I4374" i="1"/>
  <c r="F4374" i="1"/>
  <c r="B4374" i="1"/>
  <c r="A4373" i="1"/>
  <c r="J4373" i="1"/>
  <c r="I4373" i="1"/>
  <c r="F4373" i="1"/>
  <c r="B4373" i="1"/>
  <c r="A4372" i="1"/>
  <c r="J4372" i="1"/>
  <c r="I4372" i="1"/>
  <c r="F4372" i="1"/>
  <c r="B4372" i="1"/>
  <c r="A4371" i="1"/>
  <c r="J4371" i="1"/>
  <c r="I4371" i="1"/>
  <c r="F4371" i="1"/>
  <c r="B4371" i="1"/>
  <c r="A4370" i="1"/>
  <c r="J4370" i="1"/>
  <c r="I4370" i="1"/>
  <c r="F4370" i="1"/>
  <c r="B4370" i="1"/>
  <c r="A4369" i="1"/>
  <c r="J4369" i="1"/>
  <c r="I4369" i="1"/>
  <c r="F4369" i="1"/>
  <c r="B4369" i="1"/>
  <c r="A4368" i="1"/>
  <c r="J4368" i="1"/>
  <c r="I4368" i="1"/>
  <c r="F4368" i="1"/>
  <c r="B4368" i="1"/>
  <c r="A4367" i="1"/>
  <c r="J4367" i="1"/>
  <c r="I4367" i="1"/>
  <c r="F4367" i="1"/>
  <c r="B4367" i="1"/>
  <c r="A4366" i="1"/>
  <c r="J4366" i="1"/>
  <c r="I4366" i="1"/>
  <c r="F4366" i="1"/>
  <c r="B4366" i="1"/>
  <c r="A4365" i="1"/>
  <c r="J4365" i="1"/>
  <c r="I4365" i="1"/>
  <c r="F4365" i="1"/>
  <c r="B4365" i="1"/>
  <c r="A4364" i="1"/>
  <c r="J4364" i="1"/>
  <c r="I4364" i="1"/>
  <c r="F4364" i="1"/>
  <c r="B4364" i="1"/>
  <c r="A4363" i="1"/>
  <c r="J4363" i="1"/>
  <c r="I4363" i="1"/>
  <c r="F4363" i="1"/>
  <c r="B4363" i="1"/>
  <c r="A4362" i="1"/>
  <c r="J4362" i="1"/>
  <c r="I4362" i="1"/>
  <c r="F4362" i="1"/>
  <c r="B4362" i="1"/>
  <c r="A4361" i="1"/>
  <c r="J4361" i="1"/>
  <c r="I4361" i="1"/>
  <c r="F4361" i="1"/>
  <c r="B4361" i="1"/>
  <c r="A4360" i="1"/>
  <c r="J4360" i="1"/>
  <c r="I4360" i="1"/>
  <c r="F4360" i="1"/>
  <c r="B4360" i="1"/>
  <c r="A4359" i="1"/>
  <c r="J4359" i="1"/>
  <c r="I4359" i="1"/>
  <c r="F4359" i="1"/>
  <c r="B4359" i="1"/>
  <c r="A4358" i="1"/>
  <c r="J4358" i="1"/>
  <c r="I4358" i="1"/>
  <c r="F4358" i="1"/>
  <c r="B4358" i="1"/>
  <c r="A4357" i="1"/>
  <c r="J4357" i="1"/>
  <c r="I4357" i="1"/>
  <c r="F4357" i="1"/>
  <c r="B4357" i="1"/>
  <c r="A4356" i="1"/>
  <c r="J4356" i="1"/>
  <c r="I4356" i="1"/>
  <c r="F4356" i="1"/>
  <c r="B4356" i="1"/>
  <c r="A4355" i="1"/>
  <c r="J4355" i="1"/>
  <c r="I4355" i="1"/>
  <c r="F4355" i="1"/>
  <c r="B4355" i="1"/>
  <c r="A4354" i="1"/>
  <c r="J4354" i="1"/>
  <c r="I4354" i="1"/>
  <c r="F4354" i="1"/>
  <c r="B4354" i="1"/>
  <c r="A4353" i="1"/>
  <c r="J4353" i="1"/>
  <c r="I4353" i="1"/>
  <c r="F4353" i="1"/>
  <c r="B4353" i="1"/>
  <c r="A4352" i="1"/>
  <c r="J4352" i="1"/>
  <c r="I4352" i="1"/>
  <c r="F4352" i="1"/>
  <c r="B4352" i="1"/>
  <c r="A4351" i="1"/>
  <c r="J4351" i="1"/>
  <c r="I4351" i="1"/>
  <c r="F4351" i="1"/>
  <c r="B4351" i="1"/>
  <c r="A4350" i="1"/>
  <c r="J4350" i="1"/>
  <c r="I4350" i="1"/>
  <c r="F4350" i="1"/>
  <c r="B4350" i="1"/>
  <c r="A4349" i="1"/>
  <c r="J4349" i="1"/>
  <c r="I4349" i="1"/>
  <c r="F4349" i="1"/>
  <c r="B4349" i="1"/>
  <c r="A4348" i="1"/>
  <c r="J4348" i="1"/>
  <c r="I4348" i="1"/>
  <c r="F4348" i="1"/>
  <c r="B4348" i="1"/>
  <c r="A4347" i="1"/>
  <c r="J4347" i="1"/>
  <c r="I4347" i="1"/>
  <c r="F4347" i="1"/>
  <c r="B4347" i="1"/>
  <c r="A4346" i="1"/>
  <c r="J4346" i="1"/>
  <c r="I4346" i="1"/>
  <c r="F4346" i="1"/>
  <c r="B4346" i="1"/>
  <c r="A4345" i="1"/>
  <c r="J4345" i="1"/>
  <c r="I4345" i="1"/>
  <c r="F4345" i="1"/>
  <c r="B4345" i="1"/>
  <c r="A4344" i="1"/>
  <c r="J4344" i="1"/>
  <c r="I4344" i="1"/>
  <c r="F4344" i="1"/>
  <c r="B4344" i="1"/>
  <c r="A4343" i="1"/>
  <c r="J4343" i="1"/>
  <c r="I4343" i="1"/>
  <c r="F4343" i="1"/>
  <c r="B4343" i="1"/>
  <c r="A4342" i="1"/>
  <c r="J4342" i="1"/>
  <c r="I4342" i="1"/>
  <c r="F4342" i="1"/>
  <c r="B4342" i="1"/>
  <c r="A4341" i="1"/>
  <c r="J4341" i="1"/>
  <c r="I4341" i="1"/>
  <c r="F4341" i="1"/>
  <c r="B4341" i="1"/>
  <c r="A4340" i="1"/>
  <c r="J4340" i="1"/>
  <c r="I4340" i="1"/>
  <c r="F4340" i="1"/>
  <c r="B4340" i="1"/>
  <c r="A4339" i="1"/>
  <c r="J4339" i="1"/>
  <c r="I4339" i="1"/>
  <c r="F4339" i="1"/>
  <c r="B4339" i="1"/>
  <c r="A4338" i="1"/>
  <c r="J4338" i="1"/>
  <c r="I4338" i="1"/>
  <c r="F4338" i="1"/>
  <c r="B4338" i="1"/>
  <c r="A4337" i="1"/>
  <c r="J4337" i="1"/>
  <c r="I4337" i="1"/>
  <c r="F4337" i="1"/>
  <c r="B4337" i="1"/>
  <c r="A4336" i="1"/>
  <c r="J4336" i="1"/>
  <c r="I4336" i="1"/>
  <c r="F4336" i="1"/>
  <c r="B4336" i="1"/>
  <c r="A4335" i="1"/>
  <c r="J4335" i="1"/>
  <c r="I4335" i="1"/>
  <c r="F4335" i="1"/>
  <c r="B4335" i="1"/>
  <c r="A4334" i="1"/>
  <c r="J4334" i="1"/>
  <c r="I4334" i="1"/>
  <c r="F4334" i="1"/>
  <c r="B4334" i="1"/>
  <c r="A4333" i="1"/>
  <c r="J4333" i="1"/>
  <c r="I4333" i="1"/>
  <c r="F4333" i="1"/>
  <c r="B4333" i="1"/>
  <c r="A4332" i="1"/>
  <c r="J4332" i="1"/>
  <c r="I4332" i="1"/>
  <c r="F4332" i="1"/>
  <c r="B4332" i="1"/>
  <c r="A4331" i="1"/>
  <c r="J4331" i="1"/>
  <c r="I4331" i="1"/>
  <c r="F4331" i="1"/>
  <c r="B4331" i="1"/>
  <c r="A4330" i="1"/>
  <c r="J4330" i="1"/>
  <c r="I4330" i="1"/>
  <c r="F4330" i="1"/>
  <c r="B4330" i="1"/>
  <c r="A4329" i="1"/>
  <c r="J4329" i="1"/>
  <c r="I4329" i="1"/>
  <c r="F4329" i="1"/>
  <c r="B4329" i="1"/>
  <c r="A4328" i="1"/>
  <c r="J4328" i="1"/>
  <c r="I4328" i="1"/>
  <c r="F4328" i="1"/>
  <c r="B4328" i="1"/>
  <c r="A4327" i="1"/>
  <c r="J4327" i="1"/>
  <c r="I4327" i="1"/>
  <c r="F4327" i="1"/>
  <c r="B4327" i="1"/>
  <c r="A4326" i="1"/>
  <c r="J4326" i="1"/>
  <c r="I4326" i="1"/>
  <c r="F4326" i="1"/>
  <c r="B4326" i="1"/>
  <c r="A4325" i="1"/>
  <c r="J4325" i="1"/>
  <c r="I4325" i="1"/>
  <c r="F4325" i="1"/>
  <c r="B4325" i="1"/>
  <c r="A4324" i="1"/>
  <c r="J4324" i="1"/>
  <c r="I4324" i="1"/>
  <c r="F4324" i="1"/>
  <c r="B4324" i="1"/>
  <c r="A4323" i="1"/>
  <c r="J4323" i="1"/>
  <c r="I4323" i="1"/>
  <c r="F4323" i="1"/>
  <c r="B4323" i="1"/>
  <c r="A4322" i="1"/>
  <c r="J4322" i="1"/>
  <c r="I4322" i="1"/>
  <c r="F4322" i="1"/>
  <c r="B4322" i="1"/>
  <c r="A4321" i="1"/>
  <c r="J4321" i="1"/>
  <c r="I4321" i="1"/>
  <c r="F4321" i="1"/>
  <c r="B4321" i="1"/>
  <c r="A4320" i="1"/>
  <c r="J4320" i="1"/>
  <c r="I4320" i="1"/>
  <c r="F4320" i="1"/>
  <c r="B4320" i="1"/>
  <c r="A4319" i="1"/>
  <c r="J4319" i="1"/>
  <c r="I4319" i="1"/>
  <c r="F4319" i="1"/>
  <c r="B4319" i="1"/>
  <c r="A4318" i="1"/>
  <c r="J4318" i="1"/>
  <c r="I4318" i="1"/>
  <c r="F4318" i="1"/>
  <c r="B4318" i="1"/>
  <c r="A4317" i="1"/>
  <c r="J4317" i="1"/>
  <c r="I4317" i="1"/>
  <c r="F4317" i="1"/>
  <c r="B4317" i="1"/>
  <c r="A4316" i="1"/>
  <c r="J4316" i="1"/>
  <c r="I4316" i="1"/>
  <c r="F4316" i="1"/>
  <c r="B4316" i="1"/>
  <c r="A4315" i="1"/>
  <c r="J4315" i="1"/>
  <c r="I4315" i="1"/>
  <c r="F4315" i="1"/>
  <c r="B4315" i="1"/>
  <c r="A4314" i="1"/>
  <c r="J4314" i="1"/>
  <c r="I4314" i="1"/>
  <c r="F4314" i="1"/>
  <c r="B4314" i="1"/>
  <c r="A4313" i="1"/>
  <c r="J4313" i="1"/>
  <c r="I4313" i="1"/>
  <c r="F4313" i="1"/>
  <c r="B4313" i="1"/>
  <c r="A4312" i="1"/>
  <c r="J4312" i="1"/>
  <c r="I4312" i="1"/>
  <c r="F4312" i="1"/>
  <c r="B4312" i="1"/>
  <c r="A4311" i="1"/>
  <c r="J4311" i="1"/>
  <c r="I4311" i="1"/>
  <c r="F4311" i="1"/>
  <c r="B4311" i="1"/>
  <c r="A4310" i="1"/>
  <c r="J4310" i="1"/>
  <c r="I4310" i="1"/>
  <c r="F4310" i="1"/>
  <c r="B4310" i="1"/>
  <c r="A4309" i="1"/>
  <c r="J4309" i="1"/>
  <c r="I4309" i="1"/>
  <c r="F4309" i="1"/>
  <c r="B4309" i="1"/>
  <c r="A4308" i="1"/>
  <c r="J4308" i="1"/>
  <c r="I4308" i="1"/>
  <c r="F4308" i="1"/>
  <c r="B4308" i="1"/>
  <c r="A4307" i="1"/>
  <c r="J4307" i="1"/>
  <c r="I4307" i="1"/>
  <c r="F4307" i="1"/>
  <c r="B4307" i="1"/>
  <c r="A4306" i="1"/>
  <c r="J4306" i="1"/>
  <c r="I4306" i="1"/>
  <c r="F4306" i="1"/>
  <c r="B4306" i="1"/>
  <c r="A4305" i="1"/>
  <c r="J4305" i="1"/>
  <c r="I4305" i="1"/>
  <c r="F4305" i="1"/>
  <c r="B4305" i="1"/>
  <c r="A4304" i="1"/>
  <c r="J4304" i="1"/>
  <c r="I4304" i="1"/>
  <c r="F4304" i="1"/>
  <c r="B4304" i="1"/>
  <c r="A4303" i="1"/>
  <c r="J4303" i="1"/>
  <c r="I4303" i="1"/>
  <c r="F4303" i="1"/>
  <c r="B4303" i="1"/>
  <c r="A4302" i="1"/>
  <c r="J4302" i="1"/>
  <c r="I4302" i="1"/>
  <c r="F4302" i="1"/>
  <c r="B4302" i="1"/>
  <c r="A4301" i="1"/>
  <c r="J4301" i="1"/>
  <c r="I4301" i="1"/>
  <c r="F4301" i="1"/>
  <c r="B4301" i="1"/>
  <c r="A4300" i="1"/>
  <c r="J4300" i="1"/>
  <c r="I4300" i="1"/>
  <c r="F4300" i="1"/>
  <c r="B4300" i="1"/>
  <c r="A4299" i="1"/>
  <c r="J4299" i="1"/>
  <c r="I4299" i="1"/>
  <c r="F4299" i="1"/>
  <c r="B4299" i="1"/>
  <c r="A4298" i="1"/>
  <c r="J4298" i="1"/>
  <c r="I4298" i="1"/>
  <c r="F4298" i="1"/>
  <c r="B4298" i="1"/>
  <c r="A4297" i="1"/>
  <c r="J4297" i="1"/>
  <c r="I4297" i="1"/>
  <c r="F4297" i="1"/>
  <c r="B4297" i="1"/>
  <c r="A4296" i="1"/>
  <c r="J4296" i="1"/>
  <c r="I4296" i="1"/>
  <c r="F4296" i="1"/>
  <c r="B4296" i="1"/>
  <c r="A4295" i="1"/>
  <c r="J4295" i="1"/>
  <c r="I4295" i="1"/>
  <c r="F4295" i="1"/>
  <c r="B4295" i="1"/>
  <c r="A4294" i="1"/>
  <c r="J4294" i="1"/>
  <c r="I4294" i="1"/>
  <c r="F4294" i="1"/>
  <c r="B4294" i="1"/>
  <c r="A4293" i="1"/>
  <c r="J4293" i="1"/>
  <c r="I4293" i="1"/>
  <c r="F4293" i="1"/>
  <c r="B4293" i="1"/>
  <c r="A4292" i="1"/>
  <c r="J4292" i="1"/>
  <c r="I4292" i="1"/>
  <c r="F4292" i="1"/>
  <c r="B4292" i="1"/>
  <c r="A4291" i="1"/>
  <c r="J4291" i="1"/>
  <c r="I4291" i="1"/>
  <c r="F4291" i="1"/>
  <c r="B4291" i="1"/>
  <c r="A4290" i="1"/>
  <c r="J4290" i="1"/>
  <c r="I4290" i="1"/>
  <c r="F4290" i="1"/>
  <c r="B4290" i="1"/>
  <c r="A4289" i="1"/>
  <c r="J4289" i="1"/>
  <c r="I4289" i="1"/>
  <c r="F4289" i="1"/>
  <c r="B4289" i="1"/>
  <c r="A4288" i="1"/>
  <c r="J4288" i="1"/>
  <c r="I4288" i="1"/>
  <c r="F4288" i="1"/>
  <c r="B4288" i="1"/>
  <c r="A4287" i="1"/>
  <c r="J4287" i="1"/>
  <c r="I4287" i="1"/>
  <c r="F4287" i="1"/>
  <c r="B4287" i="1"/>
  <c r="A4286" i="1"/>
  <c r="J4286" i="1"/>
  <c r="I4286" i="1"/>
  <c r="F4286" i="1"/>
  <c r="B4286" i="1"/>
  <c r="A4285" i="1"/>
  <c r="J4285" i="1"/>
  <c r="I4285" i="1"/>
  <c r="F4285" i="1"/>
  <c r="B4285" i="1"/>
  <c r="A4284" i="1"/>
  <c r="J4284" i="1"/>
  <c r="I4284" i="1"/>
  <c r="F4284" i="1"/>
  <c r="B4284" i="1"/>
  <c r="A4283" i="1"/>
  <c r="J4283" i="1"/>
  <c r="I4283" i="1"/>
  <c r="F4283" i="1"/>
  <c r="B4283" i="1"/>
  <c r="A4282" i="1"/>
  <c r="J4282" i="1"/>
  <c r="I4282" i="1"/>
  <c r="F4282" i="1"/>
  <c r="B4282" i="1"/>
  <c r="A4281" i="1"/>
  <c r="J4281" i="1"/>
  <c r="I4281" i="1"/>
  <c r="F4281" i="1"/>
  <c r="B4281" i="1"/>
  <c r="A4280" i="1"/>
  <c r="J4280" i="1"/>
  <c r="I4280" i="1"/>
  <c r="F4280" i="1"/>
  <c r="B4280" i="1"/>
  <c r="A4279" i="1"/>
  <c r="J4279" i="1"/>
  <c r="I4279" i="1"/>
  <c r="F4279" i="1"/>
  <c r="B4279" i="1"/>
  <c r="A4278" i="1"/>
  <c r="J4278" i="1"/>
  <c r="I4278" i="1"/>
  <c r="F4278" i="1"/>
  <c r="B4278" i="1"/>
  <c r="A4277" i="1"/>
  <c r="J4277" i="1"/>
  <c r="I4277" i="1"/>
  <c r="F4277" i="1"/>
  <c r="B4277" i="1"/>
  <c r="A4276" i="1"/>
  <c r="J4276" i="1"/>
  <c r="I4276" i="1"/>
  <c r="F4276" i="1"/>
  <c r="B4276" i="1"/>
  <c r="A4275" i="1"/>
  <c r="J4275" i="1"/>
  <c r="I4275" i="1"/>
  <c r="F4275" i="1"/>
  <c r="B4275" i="1"/>
  <c r="D297" i="13"/>
  <c r="C297" i="13"/>
  <c r="A4274" i="1"/>
  <c r="J4274" i="1"/>
  <c r="I4274" i="1"/>
  <c r="F4274" i="1"/>
  <c r="B4274" i="1"/>
  <c r="A4273" i="1"/>
  <c r="J4273" i="1"/>
  <c r="I4273" i="1"/>
  <c r="F4273" i="1"/>
  <c r="B4273" i="1"/>
  <c r="A4272" i="1"/>
  <c r="J4272" i="1"/>
  <c r="I4272" i="1"/>
  <c r="F4272" i="1"/>
  <c r="B4272" i="1"/>
  <c r="A4271" i="1"/>
  <c r="J4271" i="1"/>
  <c r="I4271" i="1"/>
  <c r="F4271" i="1"/>
  <c r="B4271" i="1"/>
  <c r="A4270" i="1"/>
  <c r="J4270" i="1"/>
  <c r="I4270" i="1"/>
  <c r="F4270" i="1"/>
  <c r="B4270" i="1"/>
  <c r="A4269" i="1"/>
  <c r="J4269" i="1"/>
  <c r="I4269" i="1"/>
  <c r="F4269" i="1"/>
  <c r="B4269" i="1"/>
  <c r="A4268" i="1"/>
  <c r="J4268" i="1"/>
  <c r="I4268" i="1"/>
  <c r="F4268" i="1"/>
  <c r="B4268" i="1"/>
  <c r="A4267" i="1"/>
  <c r="J4267" i="1"/>
  <c r="I4267" i="1"/>
  <c r="F4267" i="1"/>
  <c r="B4267" i="1"/>
  <c r="A4266" i="1"/>
  <c r="J4266" i="1"/>
  <c r="I4266" i="1"/>
  <c r="F4266" i="1"/>
  <c r="B4266" i="1"/>
  <c r="A4265" i="1"/>
  <c r="J4265" i="1"/>
  <c r="I4265" i="1"/>
  <c r="F4265" i="1"/>
  <c r="B4265" i="1"/>
  <c r="A4264" i="1"/>
  <c r="J4264" i="1"/>
  <c r="I4264" i="1"/>
  <c r="F4264" i="1"/>
  <c r="B4264" i="1"/>
  <c r="A4263" i="1"/>
  <c r="J4263" i="1"/>
  <c r="I4263" i="1"/>
  <c r="F4263" i="1"/>
  <c r="B4263" i="1"/>
  <c r="A4262" i="1"/>
  <c r="J4262" i="1"/>
  <c r="I4262" i="1"/>
  <c r="F4262" i="1"/>
  <c r="B4262" i="1"/>
  <c r="A4261" i="1"/>
  <c r="J4261" i="1"/>
  <c r="I4261" i="1"/>
  <c r="F4261" i="1"/>
  <c r="B4261" i="1"/>
  <c r="A4260" i="1"/>
  <c r="J4260" i="1"/>
  <c r="I4260" i="1"/>
  <c r="F4260" i="1"/>
  <c r="B4260" i="1"/>
  <c r="A4259" i="1"/>
  <c r="J4259" i="1"/>
  <c r="I4259" i="1"/>
  <c r="F4259" i="1"/>
  <c r="B4259" i="1"/>
  <c r="A4258" i="1"/>
  <c r="J4258" i="1"/>
  <c r="I4258" i="1"/>
  <c r="F4258" i="1"/>
  <c r="B4258" i="1"/>
  <c r="A4257" i="1"/>
  <c r="J4257" i="1"/>
  <c r="I4257" i="1"/>
  <c r="F4257" i="1"/>
  <c r="B4257" i="1"/>
  <c r="A4256" i="1"/>
  <c r="J4256" i="1"/>
  <c r="I4256" i="1"/>
  <c r="F4256" i="1"/>
  <c r="B4256" i="1"/>
  <c r="A4255" i="1"/>
  <c r="J4255" i="1"/>
  <c r="I4255" i="1"/>
  <c r="F4255" i="1"/>
  <c r="B4255" i="1"/>
  <c r="A4254" i="1"/>
  <c r="J4254" i="1"/>
  <c r="I4254" i="1"/>
  <c r="F4254" i="1"/>
  <c r="B4254" i="1"/>
  <c r="A4253" i="1"/>
  <c r="J4253" i="1"/>
  <c r="I4253" i="1"/>
  <c r="F4253" i="1"/>
  <c r="B4253" i="1"/>
  <c r="A4252" i="1"/>
  <c r="J4252" i="1"/>
  <c r="I4252" i="1"/>
  <c r="F4252" i="1"/>
  <c r="B4252" i="1"/>
  <c r="A4251" i="1"/>
  <c r="J4251" i="1"/>
  <c r="I4251" i="1"/>
  <c r="F4251" i="1"/>
  <c r="B4251" i="1"/>
  <c r="A4250" i="1"/>
  <c r="J4250" i="1"/>
  <c r="I4250" i="1"/>
  <c r="F4250" i="1"/>
  <c r="B4250" i="1"/>
  <c r="A4249" i="1"/>
  <c r="J4249" i="1"/>
  <c r="I4249" i="1"/>
  <c r="F4249" i="1"/>
  <c r="B4249" i="1"/>
  <c r="A4248" i="1"/>
  <c r="J4248" i="1"/>
  <c r="I4248" i="1"/>
  <c r="F4248" i="1"/>
  <c r="B4248" i="1"/>
  <c r="A4247" i="1"/>
  <c r="J4247" i="1"/>
  <c r="I4247" i="1"/>
  <c r="F4247" i="1"/>
  <c r="B4247" i="1"/>
  <c r="A4246" i="1"/>
  <c r="J4246" i="1"/>
  <c r="I4246" i="1"/>
  <c r="F4246" i="1"/>
  <c r="B4246" i="1"/>
  <c r="A4245" i="1"/>
  <c r="J4245" i="1"/>
  <c r="I4245" i="1"/>
  <c r="F4245" i="1"/>
  <c r="B4245" i="1"/>
  <c r="A4244" i="1"/>
  <c r="J4244" i="1"/>
  <c r="I4244" i="1"/>
  <c r="F4244" i="1"/>
  <c r="B4244" i="1"/>
  <c r="A4243" i="1"/>
  <c r="J4243" i="1"/>
  <c r="I4243" i="1"/>
  <c r="F4243" i="1"/>
  <c r="B4243" i="1"/>
  <c r="A4242" i="1"/>
  <c r="J4242" i="1"/>
  <c r="I4242" i="1"/>
  <c r="F4242" i="1"/>
  <c r="B4242" i="1"/>
  <c r="A4241" i="1"/>
  <c r="J4241" i="1"/>
  <c r="I4241" i="1"/>
  <c r="F4241" i="1"/>
  <c r="B4241" i="1"/>
  <c r="A4240" i="1"/>
  <c r="J4240" i="1"/>
  <c r="I4240" i="1"/>
  <c r="F4240" i="1"/>
  <c r="B4240" i="1"/>
  <c r="A4239" i="1"/>
  <c r="J4239" i="1"/>
  <c r="I4239" i="1"/>
  <c r="F4239" i="1"/>
  <c r="B4239" i="1"/>
  <c r="A4238" i="1"/>
  <c r="J4238" i="1"/>
  <c r="I4238" i="1"/>
  <c r="F4238" i="1"/>
  <c r="B4238" i="1"/>
  <c r="A4237" i="1"/>
  <c r="J4237" i="1"/>
  <c r="I4237" i="1"/>
  <c r="F4237" i="1"/>
  <c r="B4237" i="1"/>
  <c r="A4236" i="1"/>
  <c r="J4236" i="1"/>
  <c r="I4236" i="1"/>
  <c r="F4236" i="1"/>
  <c r="B4236" i="1"/>
  <c r="A4235" i="1"/>
  <c r="J4235" i="1"/>
  <c r="I4235" i="1"/>
  <c r="F4235" i="1"/>
  <c r="B4235" i="1"/>
  <c r="A4234" i="1"/>
  <c r="J4234" i="1"/>
  <c r="I4234" i="1"/>
  <c r="F4234" i="1"/>
  <c r="B4234" i="1"/>
  <c r="A4233" i="1"/>
  <c r="J4233" i="1"/>
  <c r="I4233" i="1"/>
  <c r="F4233" i="1"/>
  <c r="B4233" i="1"/>
  <c r="A4232" i="1"/>
  <c r="J4232" i="1"/>
  <c r="I4232" i="1"/>
  <c r="F4232" i="1"/>
  <c r="B4232" i="1"/>
  <c r="A4231" i="1"/>
  <c r="J4231" i="1"/>
  <c r="I4231" i="1"/>
  <c r="F4231" i="1"/>
  <c r="B4231" i="1"/>
  <c r="A4230" i="1"/>
  <c r="J4230" i="1"/>
  <c r="I4230" i="1"/>
  <c r="F4230" i="1"/>
  <c r="B4230" i="1"/>
  <c r="A4229" i="1"/>
  <c r="J4229" i="1"/>
  <c r="I4229" i="1"/>
  <c r="F4229" i="1"/>
  <c r="B4229" i="1"/>
  <c r="A4228" i="1"/>
  <c r="J4228" i="1"/>
  <c r="I4228" i="1"/>
  <c r="F4228" i="1"/>
  <c r="B4228" i="1"/>
  <c r="A4227" i="1"/>
  <c r="J4227" i="1"/>
  <c r="I4227" i="1"/>
  <c r="F4227" i="1"/>
  <c r="B4227" i="1"/>
  <c r="A4226" i="1"/>
  <c r="J4226" i="1"/>
  <c r="I4226" i="1"/>
  <c r="F4226" i="1"/>
  <c r="B4226" i="1"/>
  <c r="A4225" i="1"/>
  <c r="J4225" i="1"/>
  <c r="I4225" i="1"/>
  <c r="F4225" i="1"/>
  <c r="B4225" i="1"/>
  <c r="A4224" i="1"/>
  <c r="J4224" i="1"/>
  <c r="I4224" i="1"/>
  <c r="F4224" i="1"/>
  <c r="B4224" i="1"/>
  <c r="A4223" i="1"/>
  <c r="J4223" i="1"/>
  <c r="I4223" i="1"/>
  <c r="F4223" i="1"/>
  <c r="B4223" i="1"/>
  <c r="A4222" i="1"/>
  <c r="J4222" i="1"/>
  <c r="I4222" i="1"/>
  <c r="F4222" i="1"/>
  <c r="B4222" i="1"/>
  <c r="A4221" i="1"/>
  <c r="J4221" i="1"/>
  <c r="I4221" i="1"/>
  <c r="F4221" i="1"/>
  <c r="B4221" i="1"/>
  <c r="A4220" i="1"/>
  <c r="J4220" i="1"/>
  <c r="I4220" i="1"/>
  <c r="F4220" i="1"/>
  <c r="B4220" i="1"/>
  <c r="A4219" i="1"/>
  <c r="J4219" i="1"/>
  <c r="I4219" i="1"/>
  <c r="F4219" i="1"/>
  <c r="B4219" i="1"/>
  <c r="A4218" i="1"/>
  <c r="J4218" i="1"/>
  <c r="I4218" i="1"/>
  <c r="F4218" i="1"/>
  <c r="B4218" i="1"/>
  <c r="A4217" i="1"/>
  <c r="J4217" i="1"/>
  <c r="I4217" i="1"/>
  <c r="F4217" i="1"/>
  <c r="B4217" i="1"/>
  <c r="A4216" i="1"/>
  <c r="J4216" i="1"/>
  <c r="I4216" i="1"/>
  <c r="F4216" i="1"/>
  <c r="B4216" i="1"/>
  <c r="A4215" i="1"/>
  <c r="J4215" i="1"/>
  <c r="I4215" i="1"/>
  <c r="F4215" i="1"/>
  <c r="B4215" i="1"/>
  <c r="A4214" i="1"/>
  <c r="J4214" i="1"/>
  <c r="I4214" i="1"/>
  <c r="F4214" i="1"/>
  <c r="B4214" i="1"/>
  <c r="A4213" i="1"/>
  <c r="J4213" i="1"/>
  <c r="I4213" i="1"/>
  <c r="F4213" i="1"/>
  <c r="B4213" i="1"/>
  <c r="A4212" i="1"/>
  <c r="J4212" i="1"/>
  <c r="I4212" i="1"/>
  <c r="F4212" i="1"/>
  <c r="B4212" i="1"/>
  <c r="A4211" i="1"/>
  <c r="J4211" i="1"/>
  <c r="I4211" i="1"/>
  <c r="F4211" i="1"/>
  <c r="B4211" i="1"/>
  <c r="A4210" i="1"/>
  <c r="J4210" i="1"/>
  <c r="I4210" i="1"/>
  <c r="F4210" i="1"/>
  <c r="B4210" i="1"/>
  <c r="A4209" i="1"/>
  <c r="J4209" i="1"/>
  <c r="I4209" i="1"/>
  <c r="F4209" i="1"/>
  <c r="B4209" i="1"/>
  <c r="A4208" i="1"/>
  <c r="J4208" i="1"/>
  <c r="I4208" i="1"/>
  <c r="F4208" i="1"/>
  <c r="B4208" i="1"/>
  <c r="A4207" i="1"/>
  <c r="J4207" i="1"/>
  <c r="I4207" i="1"/>
  <c r="F4207" i="1"/>
  <c r="B4207" i="1"/>
  <c r="A4206" i="1"/>
  <c r="J4206" i="1"/>
  <c r="I4206" i="1"/>
  <c r="F4206" i="1"/>
  <c r="B4206" i="1"/>
  <c r="A4205" i="1"/>
  <c r="J4205" i="1"/>
  <c r="I4205" i="1"/>
  <c r="F4205" i="1"/>
  <c r="B4205" i="1"/>
  <c r="A4204" i="1"/>
  <c r="J4204" i="1"/>
  <c r="I4204" i="1"/>
  <c r="F4204" i="1"/>
  <c r="B4204" i="1"/>
  <c r="A4203" i="1"/>
  <c r="J4203" i="1"/>
  <c r="I4203" i="1"/>
  <c r="F4203" i="1"/>
  <c r="B4203" i="1"/>
  <c r="A4202" i="1"/>
  <c r="J4202" i="1"/>
  <c r="I4202" i="1"/>
  <c r="F4202" i="1"/>
  <c r="B4202" i="1"/>
  <c r="A4201" i="1"/>
  <c r="J4201" i="1"/>
  <c r="I4201" i="1"/>
  <c r="F4201" i="1"/>
  <c r="B4201" i="1"/>
  <c r="A4200" i="1"/>
  <c r="J4200" i="1"/>
  <c r="I4200" i="1"/>
  <c r="F4200" i="1"/>
  <c r="B4200" i="1"/>
  <c r="A4199" i="1"/>
  <c r="J4199" i="1"/>
  <c r="I4199" i="1"/>
  <c r="F4199" i="1"/>
  <c r="B4199" i="1"/>
  <c r="A4198" i="1"/>
  <c r="J4198" i="1"/>
  <c r="I4198" i="1"/>
  <c r="F4198" i="1"/>
  <c r="B4198" i="1"/>
  <c r="A4197" i="1"/>
  <c r="J4197" i="1"/>
  <c r="I4197" i="1"/>
  <c r="F4197" i="1"/>
  <c r="B4197" i="1"/>
  <c r="A4196" i="1"/>
  <c r="J4196" i="1"/>
  <c r="I4196" i="1"/>
  <c r="F4196" i="1"/>
  <c r="B4196" i="1"/>
  <c r="A4195" i="1"/>
  <c r="J4195" i="1"/>
  <c r="I4195" i="1"/>
  <c r="F4195" i="1"/>
  <c r="B4195" i="1"/>
  <c r="A4194" i="1"/>
  <c r="J4194" i="1"/>
  <c r="I4194" i="1"/>
  <c r="F4194" i="1"/>
  <c r="B4194" i="1"/>
  <c r="A4193" i="1"/>
  <c r="J4193" i="1"/>
  <c r="I4193" i="1"/>
  <c r="F4193" i="1"/>
  <c r="B4193" i="1"/>
  <c r="A4192" i="1"/>
  <c r="J4192" i="1"/>
  <c r="I4192" i="1"/>
  <c r="F4192" i="1"/>
  <c r="B4192" i="1"/>
  <c r="A4191" i="1"/>
  <c r="J4191" i="1"/>
  <c r="I4191" i="1"/>
  <c r="F4191" i="1"/>
  <c r="B4191" i="1"/>
  <c r="A4190" i="1"/>
  <c r="J4190" i="1"/>
  <c r="I4190" i="1"/>
  <c r="F4190" i="1"/>
  <c r="B4190" i="1"/>
  <c r="A4189" i="1"/>
  <c r="J4189" i="1"/>
  <c r="I4189" i="1"/>
  <c r="F4189" i="1"/>
  <c r="B4189" i="1"/>
  <c r="A4188" i="1"/>
  <c r="J4188" i="1"/>
  <c r="I4188" i="1"/>
  <c r="F4188" i="1"/>
  <c r="B4188" i="1"/>
  <c r="A4187" i="1"/>
  <c r="J4187" i="1"/>
  <c r="I4187" i="1"/>
  <c r="F4187" i="1"/>
  <c r="B4187" i="1"/>
  <c r="A4186" i="1"/>
  <c r="J4186" i="1"/>
  <c r="I4186" i="1"/>
  <c r="F4186" i="1"/>
  <c r="B4186" i="1"/>
  <c r="A4185" i="1"/>
  <c r="J4185" i="1"/>
  <c r="I4185" i="1"/>
  <c r="F4185" i="1"/>
  <c r="B4185" i="1"/>
  <c r="A4184" i="1"/>
  <c r="J4184" i="1"/>
  <c r="I4184" i="1"/>
  <c r="F4184" i="1"/>
  <c r="B4184" i="1"/>
  <c r="A4183" i="1"/>
  <c r="J4183" i="1"/>
  <c r="I4183" i="1"/>
  <c r="F4183" i="1"/>
  <c r="B4183" i="1"/>
  <c r="A4182" i="1"/>
  <c r="J4182" i="1"/>
  <c r="I4182" i="1"/>
  <c r="F4182" i="1"/>
  <c r="B4182" i="1"/>
  <c r="A4181" i="1"/>
  <c r="J4181" i="1"/>
  <c r="I4181" i="1"/>
  <c r="F4181" i="1"/>
  <c r="B4181" i="1"/>
  <c r="A4180" i="1"/>
  <c r="J4180" i="1"/>
  <c r="I4180" i="1"/>
  <c r="F4180" i="1"/>
  <c r="B4180" i="1"/>
  <c r="A4179" i="1"/>
  <c r="J4179" i="1"/>
  <c r="I4179" i="1"/>
  <c r="F4179" i="1"/>
  <c r="B4179" i="1"/>
  <c r="A4178" i="1"/>
  <c r="J4178" i="1"/>
  <c r="I4178" i="1"/>
  <c r="F4178" i="1"/>
  <c r="B4178" i="1"/>
  <c r="A4177" i="1"/>
  <c r="J4177" i="1"/>
  <c r="I4177" i="1"/>
  <c r="F4177" i="1"/>
  <c r="B4177" i="1"/>
  <c r="A4176" i="1"/>
  <c r="J4176" i="1"/>
  <c r="I4176" i="1"/>
  <c r="F4176" i="1"/>
  <c r="B4176" i="1"/>
  <c r="A4175" i="1"/>
  <c r="J4175" i="1"/>
  <c r="I4175" i="1"/>
  <c r="F4175" i="1"/>
  <c r="B4175" i="1"/>
  <c r="A4174" i="1"/>
  <c r="J4174" i="1"/>
  <c r="I4174" i="1"/>
  <c r="F4174" i="1"/>
  <c r="B4174" i="1"/>
  <c r="A4173" i="1"/>
  <c r="J4173" i="1"/>
  <c r="I4173" i="1"/>
  <c r="F4173" i="1"/>
  <c r="B4173" i="1"/>
  <c r="A4172" i="1"/>
  <c r="J4172" i="1"/>
  <c r="I4172" i="1"/>
  <c r="F4172" i="1"/>
  <c r="B4172" i="1"/>
  <c r="A4171" i="1"/>
  <c r="J4171" i="1"/>
  <c r="I4171" i="1"/>
  <c r="F4171" i="1"/>
  <c r="B4171" i="1"/>
  <c r="A4170" i="1"/>
  <c r="J4170" i="1"/>
  <c r="I4170" i="1"/>
  <c r="F4170" i="1"/>
  <c r="B4170" i="1"/>
  <c r="A4169" i="1"/>
  <c r="J4169" i="1"/>
  <c r="I4169" i="1"/>
  <c r="F4169" i="1"/>
  <c r="B4169" i="1"/>
  <c r="A4168" i="1"/>
  <c r="J4168" i="1"/>
  <c r="I4168" i="1"/>
  <c r="F4168" i="1"/>
  <c r="B4168" i="1"/>
  <c r="A4167" i="1"/>
  <c r="J4167" i="1"/>
  <c r="I4167" i="1"/>
  <c r="F4167" i="1"/>
  <c r="B4167" i="1"/>
  <c r="A4166" i="1"/>
  <c r="J4166" i="1"/>
  <c r="I4166" i="1"/>
  <c r="F4166" i="1"/>
  <c r="B4166" i="1"/>
  <c r="A4165" i="1"/>
  <c r="J4165" i="1"/>
  <c r="I4165" i="1"/>
  <c r="F4165" i="1"/>
  <c r="B4165" i="1"/>
  <c r="A4164" i="1"/>
  <c r="J4164" i="1"/>
  <c r="I4164" i="1"/>
  <c r="F4164" i="1"/>
  <c r="B4164" i="1"/>
  <c r="A4163" i="1"/>
  <c r="J4163" i="1"/>
  <c r="I4163" i="1"/>
  <c r="F4163" i="1"/>
  <c r="B4163" i="1"/>
  <c r="A4162" i="1"/>
  <c r="J4162" i="1"/>
  <c r="I4162" i="1"/>
  <c r="F4162" i="1"/>
  <c r="B4162" i="1"/>
  <c r="A4161" i="1"/>
  <c r="J4161" i="1"/>
  <c r="I4161" i="1"/>
  <c r="F4161" i="1"/>
  <c r="B4161" i="1"/>
  <c r="A4160" i="1"/>
  <c r="J4160" i="1"/>
  <c r="I4160" i="1"/>
  <c r="F4160" i="1"/>
  <c r="B4160" i="1"/>
  <c r="A4159" i="1"/>
  <c r="J4159" i="1"/>
  <c r="I4159" i="1"/>
  <c r="F4159" i="1"/>
  <c r="B4159" i="1"/>
  <c r="A4158" i="1"/>
  <c r="J4158" i="1"/>
  <c r="I4158" i="1"/>
  <c r="F4158" i="1"/>
  <c r="B4158" i="1"/>
  <c r="A4157" i="1"/>
  <c r="J4157" i="1"/>
  <c r="I4157" i="1"/>
  <c r="F4157" i="1"/>
  <c r="B4157" i="1"/>
  <c r="A4156" i="1"/>
  <c r="J4156" i="1"/>
  <c r="I4156" i="1"/>
  <c r="F4156" i="1"/>
  <c r="B4156" i="1"/>
  <c r="A4155" i="1"/>
  <c r="J4155" i="1"/>
  <c r="I4155" i="1"/>
  <c r="F4155" i="1"/>
  <c r="B4155" i="1"/>
  <c r="A4154" i="1"/>
  <c r="J4154" i="1"/>
  <c r="I4154" i="1"/>
  <c r="F4154" i="1"/>
  <c r="B4154" i="1"/>
  <c r="A4153" i="1"/>
  <c r="J4153" i="1"/>
  <c r="I4153" i="1"/>
  <c r="F4153" i="1"/>
  <c r="B4153" i="1"/>
  <c r="A4152" i="1"/>
  <c r="J4152" i="1"/>
  <c r="I4152" i="1"/>
  <c r="F4152" i="1"/>
  <c r="B4152" i="1"/>
  <c r="A4151" i="1"/>
  <c r="J4151" i="1"/>
  <c r="I4151" i="1"/>
  <c r="F4151" i="1"/>
  <c r="B4151" i="1"/>
  <c r="A4150" i="1"/>
  <c r="J4150" i="1"/>
  <c r="I4150" i="1"/>
  <c r="F4150" i="1"/>
  <c r="B4150" i="1"/>
  <c r="A4149" i="1"/>
  <c r="J4149" i="1"/>
  <c r="I4149" i="1"/>
  <c r="F4149" i="1"/>
  <c r="B4149" i="1"/>
  <c r="A4148" i="1"/>
  <c r="J4148" i="1"/>
  <c r="I4148" i="1"/>
  <c r="F4148" i="1"/>
  <c r="B4148" i="1"/>
  <c r="A4147" i="1"/>
  <c r="J4147" i="1"/>
  <c r="I4147" i="1"/>
  <c r="F4147" i="1"/>
  <c r="B4147" i="1"/>
  <c r="A4146" i="1"/>
  <c r="J4146" i="1"/>
  <c r="I4146" i="1"/>
  <c r="F4146" i="1"/>
  <c r="B4146" i="1"/>
  <c r="A4145" i="1"/>
  <c r="J4145" i="1"/>
  <c r="I4145" i="1"/>
  <c r="F4145" i="1"/>
  <c r="B4145" i="1"/>
  <c r="A4144" i="1"/>
  <c r="J4144" i="1"/>
  <c r="I4144" i="1"/>
  <c r="F4144" i="1"/>
  <c r="B4144" i="1"/>
  <c r="A4143" i="1"/>
  <c r="J4143" i="1"/>
  <c r="I4143" i="1"/>
  <c r="F4143" i="1"/>
  <c r="B4143" i="1"/>
  <c r="A4142" i="1"/>
  <c r="J4142" i="1"/>
  <c r="I4142" i="1"/>
  <c r="F4142" i="1"/>
  <c r="B4142" i="1"/>
  <c r="A4141" i="1"/>
  <c r="J4141" i="1"/>
  <c r="I4141" i="1"/>
  <c r="F4141" i="1"/>
  <c r="B4141" i="1"/>
  <c r="A4140" i="1"/>
  <c r="J4140" i="1"/>
  <c r="I4140" i="1"/>
  <c r="F4140" i="1"/>
  <c r="B4140" i="1"/>
  <c r="A4139" i="1"/>
  <c r="J4139" i="1"/>
  <c r="I4139" i="1"/>
  <c r="F4139" i="1"/>
  <c r="B4139" i="1"/>
  <c r="A4138" i="1"/>
  <c r="J4138" i="1"/>
  <c r="I4138" i="1"/>
  <c r="F4138" i="1"/>
  <c r="B4138" i="1"/>
  <c r="A4137" i="1"/>
  <c r="J4137" i="1"/>
  <c r="I4137" i="1"/>
  <c r="F4137" i="1"/>
  <c r="B4137" i="1"/>
  <c r="A4136" i="1"/>
  <c r="J4136" i="1"/>
  <c r="I4136" i="1"/>
  <c r="F4136" i="1"/>
  <c r="B4136" i="1"/>
  <c r="A4135" i="1"/>
  <c r="J4135" i="1"/>
  <c r="I4135" i="1"/>
  <c r="F4135" i="1"/>
  <c r="B4135" i="1"/>
  <c r="A4134" i="1"/>
  <c r="J4134" i="1"/>
  <c r="I4134" i="1"/>
  <c r="F4134" i="1"/>
  <c r="B4134" i="1"/>
  <c r="A4133" i="1"/>
  <c r="J4133" i="1"/>
  <c r="I4133" i="1"/>
  <c r="F4133" i="1"/>
  <c r="B4133" i="1"/>
  <c r="A4132" i="1"/>
  <c r="J4132" i="1"/>
  <c r="I4132" i="1"/>
  <c r="F4132" i="1"/>
  <c r="B4132" i="1"/>
  <c r="A4131" i="1"/>
  <c r="J4131" i="1"/>
  <c r="I4131" i="1"/>
  <c r="F4131" i="1"/>
  <c r="B4131" i="1"/>
  <c r="A4130" i="1"/>
  <c r="J4130" i="1"/>
  <c r="I4130" i="1"/>
  <c r="F4130" i="1"/>
  <c r="B4130" i="1"/>
  <c r="A4129" i="1"/>
  <c r="J4129" i="1"/>
  <c r="I4129" i="1"/>
  <c r="F4129" i="1"/>
  <c r="B4129" i="1"/>
  <c r="A4128" i="1"/>
  <c r="J4128" i="1"/>
  <c r="I4128" i="1"/>
  <c r="F4128" i="1"/>
  <c r="B4128" i="1"/>
  <c r="A4127" i="1"/>
  <c r="J4127" i="1"/>
  <c r="I4127" i="1"/>
  <c r="F4127" i="1"/>
  <c r="B4127" i="1"/>
  <c r="A4126" i="1"/>
  <c r="J4126" i="1"/>
  <c r="I4126" i="1"/>
  <c r="F4126" i="1"/>
  <c r="B4126" i="1"/>
  <c r="A4125" i="1"/>
  <c r="J4125" i="1"/>
  <c r="I4125" i="1"/>
  <c r="F4125" i="1"/>
  <c r="B4125" i="1"/>
  <c r="A4124" i="1"/>
  <c r="J4124" i="1"/>
  <c r="I4124" i="1"/>
  <c r="F4124" i="1"/>
  <c r="B4124" i="1"/>
  <c r="A4123" i="1"/>
  <c r="J4123" i="1"/>
  <c r="I4123" i="1"/>
  <c r="F4123" i="1"/>
  <c r="B4123" i="1"/>
  <c r="A4122" i="1"/>
  <c r="J4122" i="1"/>
  <c r="I4122" i="1"/>
  <c r="F4122" i="1"/>
  <c r="B4122" i="1"/>
  <c r="A4121" i="1"/>
  <c r="J4121" i="1"/>
  <c r="I4121" i="1"/>
  <c r="F4121" i="1"/>
  <c r="B4121" i="1"/>
  <c r="A4120" i="1"/>
  <c r="J4120" i="1"/>
  <c r="I4120" i="1"/>
  <c r="F4120" i="1"/>
  <c r="B4120" i="1"/>
  <c r="A4119" i="1"/>
  <c r="J4119" i="1"/>
  <c r="I4119" i="1"/>
  <c r="F4119" i="1"/>
  <c r="B4119" i="1"/>
  <c r="A4118" i="1"/>
  <c r="J4118" i="1"/>
  <c r="I4118" i="1"/>
  <c r="F4118" i="1"/>
  <c r="B4118" i="1"/>
  <c r="A4117" i="1"/>
  <c r="J4117" i="1"/>
  <c r="I4117" i="1"/>
  <c r="F4117" i="1"/>
  <c r="B4117" i="1"/>
  <c r="A4116" i="1"/>
  <c r="J4116" i="1"/>
  <c r="I4116" i="1"/>
  <c r="F4116" i="1"/>
  <c r="B4116" i="1"/>
  <c r="A4115" i="1"/>
  <c r="J4115" i="1"/>
  <c r="I4115" i="1"/>
  <c r="F4115" i="1"/>
  <c r="B4115" i="1"/>
  <c r="A4114" i="1"/>
  <c r="J4114" i="1"/>
  <c r="I4114" i="1"/>
  <c r="F4114" i="1"/>
  <c r="B4114" i="1"/>
  <c r="A4113" i="1"/>
  <c r="J4113" i="1"/>
  <c r="I4113" i="1"/>
  <c r="F4113" i="1"/>
  <c r="B4113" i="1"/>
  <c r="A4112" i="1"/>
  <c r="J4112" i="1"/>
  <c r="I4112" i="1"/>
  <c r="F4112" i="1"/>
  <c r="B4112" i="1"/>
  <c r="A4111" i="1"/>
  <c r="J4111" i="1"/>
  <c r="I4111" i="1"/>
  <c r="F4111" i="1"/>
  <c r="B4111" i="1"/>
  <c r="A4110" i="1"/>
  <c r="J4110" i="1"/>
  <c r="I4110" i="1"/>
  <c r="F4110" i="1"/>
  <c r="B4110" i="1"/>
  <c r="A4109" i="1"/>
  <c r="J4109" i="1"/>
  <c r="I4109" i="1"/>
  <c r="F4109" i="1"/>
  <c r="B4109" i="1"/>
  <c r="A4108" i="1"/>
  <c r="J4108" i="1"/>
  <c r="I4108" i="1"/>
  <c r="F4108" i="1"/>
  <c r="B4108" i="1"/>
  <c r="A4107" i="1"/>
  <c r="J4107" i="1"/>
  <c r="I4107" i="1"/>
  <c r="F4107" i="1"/>
  <c r="B4107" i="1"/>
  <c r="A4106" i="1"/>
  <c r="J4106" i="1"/>
  <c r="I4106" i="1"/>
  <c r="F4106" i="1"/>
  <c r="B4106" i="1"/>
  <c r="A4105" i="1"/>
  <c r="J4105" i="1"/>
  <c r="I4105" i="1"/>
  <c r="F4105" i="1"/>
  <c r="B4105" i="1"/>
  <c r="A4104" i="1"/>
  <c r="J4104" i="1"/>
  <c r="I4104" i="1"/>
  <c r="F4104" i="1"/>
  <c r="B4104" i="1"/>
  <c r="A4103" i="1"/>
  <c r="J4103" i="1"/>
  <c r="I4103" i="1"/>
  <c r="F4103" i="1"/>
  <c r="B4103" i="1"/>
  <c r="A4102" i="1"/>
  <c r="J4102" i="1"/>
  <c r="I4102" i="1"/>
  <c r="F4102" i="1"/>
  <c r="B4102" i="1"/>
  <c r="A4101" i="1"/>
  <c r="J4101" i="1"/>
  <c r="I4101" i="1"/>
  <c r="F4101" i="1"/>
  <c r="B4101" i="1"/>
  <c r="A4100" i="1"/>
  <c r="J4100" i="1"/>
  <c r="I4100" i="1"/>
  <c r="F4100" i="1"/>
  <c r="B4100" i="1"/>
  <c r="A4099" i="1"/>
  <c r="J4099" i="1"/>
  <c r="I4099" i="1"/>
  <c r="F4099" i="1"/>
  <c r="B4099" i="1"/>
  <c r="A4098" i="1"/>
  <c r="J4098" i="1"/>
  <c r="I4098" i="1"/>
  <c r="F4098" i="1"/>
  <c r="B4098" i="1"/>
  <c r="A4097" i="1"/>
  <c r="J4097" i="1"/>
  <c r="I4097" i="1"/>
  <c r="F4097" i="1"/>
  <c r="B4097" i="1"/>
  <c r="A4096" i="1"/>
  <c r="J4096" i="1"/>
  <c r="I4096" i="1"/>
  <c r="F4096" i="1"/>
  <c r="B4096" i="1"/>
  <c r="A4095" i="1"/>
  <c r="J4095" i="1"/>
  <c r="I4095" i="1"/>
  <c r="F4095" i="1"/>
  <c r="B4095" i="1"/>
  <c r="A4094" i="1"/>
  <c r="J4094" i="1"/>
  <c r="I4094" i="1"/>
  <c r="F4094" i="1"/>
  <c r="B4094" i="1"/>
  <c r="A4093" i="1"/>
  <c r="J4093" i="1"/>
  <c r="I4093" i="1"/>
  <c r="F4093" i="1"/>
  <c r="B4093" i="1"/>
  <c r="A4092" i="1"/>
  <c r="J4092" i="1"/>
  <c r="I4092" i="1"/>
  <c r="F4092" i="1"/>
  <c r="B4092" i="1"/>
  <c r="A4091" i="1"/>
  <c r="J4091" i="1"/>
  <c r="I4091" i="1"/>
  <c r="F4091" i="1"/>
  <c r="B4091" i="1"/>
  <c r="A4090" i="1"/>
  <c r="J4090" i="1"/>
  <c r="I4090" i="1"/>
  <c r="F4090" i="1"/>
  <c r="B4090" i="1"/>
  <c r="A4089" i="1"/>
  <c r="J4089" i="1"/>
  <c r="I4089" i="1"/>
  <c r="F4089" i="1"/>
  <c r="B4089" i="1"/>
  <c r="A4088" i="1"/>
  <c r="J4088" i="1"/>
  <c r="I4088" i="1"/>
  <c r="F4088" i="1"/>
  <c r="B4088" i="1"/>
  <c r="A4087" i="1"/>
  <c r="J4087" i="1"/>
  <c r="I4087" i="1"/>
  <c r="F4087" i="1"/>
  <c r="B4087" i="1"/>
  <c r="A4086" i="1"/>
  <c r="J4086" i="1"/>
  <c r="I4086" i="1"/>
  <c r="F4086" i="1"/>
  <c r="B4086" i="1"/>
  <c r="A4085" i="1"/>
  <c r="J4085" i="1"/>
  <c r="I4085" i="1"/>
  <c r="F4085" i="1"/>
  <c r="B4085" i="1"/>
  <c r="A4084" i="1"/>
  <c r="J4084" i="1"/>
  <c r="I4084" i="1"/>
  <c r="F4084" i="1"/>
  <c r="B4084" i="1"/>
  <c r="A4083" i="1"/>
  <c r="J4083" i="1"/>
  <c r="I4083" i="1"/>
  <c r="F4083" i="1"/>
  <c r="B4083" i="1"/>
  <c r="A4082" i="1"/>
  <c r="J4082" i="1"/>
  <c r="I4082" i="1"/>
  <c r="F4082" i="1"/>
  <c r="B4082" i="1"/>
  <c r="A4081" i="1"/>
  <c r="J4081" i="1"/>
  <c r="I4081" i="1"/>
  <c r="F4081" i="1"/>
  <c r="B4081" i="1"/>
  <c r="A4080" i="1"/>
  <c r="J4080" i="1"/>
  <c r="I4080" i="1"/>
  <c r="F4080" i="1"/>
  <c r="B4080" i="1"/>
  <c r="A4079" i="1"/>
  <c r="J4079" i="1"/>
  <c r="I4079" i="1"/>
  <c r="F4079" i="1"/>
  <c r="B4079" i="1"/>
  <c r="A4078" i="1"/>
  <c r="J4078" i="1"/>
  <c r="I4078" i="1"/>
  <c r="F4078" i="1"/>
  <c r="B4078" i="1"/>
  <c r="A4077" i="1"/>
  <c r="J4077" i="1"/>
  <c r="I4077" i="1"/>
  <c r="F4077" i="1"/>
  <c r="B4077" i="1"/>
  <c r="A4076" i="1"/>
  <c r="J4076" i="1"/>
  <c r="I4076" i="1"/>
  <c r="F4076" i="1"/>
  <c r="B4076" i="1"/>
  <c r="A4075" i="1"/>
  <c r="J4075" i="1"/>
  <c r="I4075" i="1"/>
  <c r="F4075" i="1"/>
  <c r="B4075" i="1"/>
  <c r="A4074" i="1"/>
  <c r="J4074" i="1"/>
  <c r="I4074" i="1"/>
  <c r="F4074" i="1"/>
  <c r="B4074" i="1"/>
  <c r="A4073" i="1"/>
  <c r="J4073" i="1"/>
  <c r="I4073" i="1"/>
  <c r="F4073" i="1"/>
  <c r="B4073" i="1"/>
  <c r="A4072" i="1"/>
  <c r="J4072" i="1"/>
  <c r="I4072" i="1"/>
  <c r="F4072" i="1"/>
  <c r="B4072" i="1"/>
  <c r="A4071" i="1"/>
  <c r="J4071" i="1"/>
  <c r="I4071" i="1"/>
  <c r="F4071" i="1"/>
  <c r="B4071" i="1"/>
  <c r="A4070" i="1"/>
  <c r="J4070" i="1"/>
  <c r="I4070" i="1"/>
  <c r="F4070" i="1"/>
  <c r="B4070" i="1"/>
  <c r="A4069" i="1"/>
  <c r="J4069" i="1"/>
  <c r="I4069" i="1"/>
  <c r="F4069" i="1"/>
  <c r="B4069" i="1"/>
  <c r="A4068" i="1"/>
  <c r="J4068" i="1"/>
  <c r="I4068" i="1"/>
  <c r="F4068" i="1"/>
  <c r="B4068" i="1"/>
  <c r="A4067" i="1"/>
  <c r="J4067" i="1"/>
  <c r="I4067" i="1"/>
  <c r="F4067" i="1"/>
  <c r="B4067" i="1"/>
  <c r="A4066" i="1"/>
  <c r="J4066" i="1"/>
  <c r="I4066" i="1"/>
  <c r="F4066" i="1"/>
  <c r="B4066" i="1"/>
  <c r="A4065" i="1"/>
  <c r="J4065" i="1"/>
  <c r="I4065" i="1"/>
  <c r="F4065" i="1"/>
  <c r="B4065" i="1"/>
  <c r="A4064" i="1"/>
  <c r="J4064" i="1"/>
  <c r="I4064" i="1"/>
  <c r="F4064" i="1"/>
  <c r="B4064" i="1"/>
  <c r="A4063" i="1"/>
  <c r="J4063" i="1"/>
  <c r="I4063" i="1"/>
  <c r="F4063" i="1"/>
  <c r="B4063" i="1"/>
  <c r="A4062" i="1"/>
  <c r="J4062" i="1"/>
  <c r="I4062" i="1"/>
  <c r="F4062" i="1"/>
  <c r="B4062" i="1"/>
  <c r="A4061" i="1"/>
  <c r="J4061" i="1"/>
  <c r="I4061" i="1"/>
  <c r="F4061" i="1"/>
  <c r="B4061" i="1"/>
  <c r="A4060" i="1"/>
  <c r="J4060" i="1"/>
  <c r="I4060" i="1"/>
  <c r="F4060" i="1"/>
  <c r="B4060" i="1"/>
  <c r="A4059" i="1"/>
  <c r="J4059" i="1"/>
  <c r="I4059" i="1"/>
  <c r="F4059" i="1"/>
  <c r="B4059" i="1"/>
  <c r="A4058" i="1"/>
  <c r="J4058" i="1"/>
  <c r="I4058" i="1"/>
  <c r="F4058" i="1"/>
  <c r="B4058" i="1"/>
  <c r="A4057" i="1"/>
  <c r="J4057" i="1"/>
  <c r="I4057" i="1"/>
  <c r="F4057" i="1"/>
  <c r="B4057" i="1"/>
  <c r="A4056" i="1"/>
  <c r="J4056" i="1"/>
  <c r="I4056" i="1"/>
  <c r="F4056" i="1"/>
  <c r="B4056" i="1"/>
  <c r="A4055" i="1"/>
  <c r="J4055" i="1"/>
  <c r="I4055" i="1"/>
  <c r="F4055" i="1"/>
  <c r="B4055" i="1"/>
  <c r="A4054" i="1"/>
  <c r="J4054" i="1"/>
  <c r="I4054" i="1"/>
  <c r="F4054" i="1"/>
  <c r="B4054" i="1"/>
  <c r="A4053" i="1"/>
  <c r="J4053" i="1"/>
  <c r="I4053" i="1"/>
  <c r="F4053" i="1"/>
  <c r="B4053" i="1"/>
  <c r="A4052" i="1"/>
  <c r="J4052" i="1"/>
  <c r="I4052" i="1"/>
  <c r="F4052" i="1"/>
  <c r="B4052" i="1"/>
  <c r="A4051" i="1"/>
  <c r="J4051" i="1"/>
  <c r="I4051" i="1"/>
  <c r="F4051" i="1"/>
  <c r="B4051" i="1"/>
  <c r="A4050" i="1"/>
  <c r="J4050" i="1"/>
  <c r="I4050" i="1"/>
  <c r="F4050" i="1"/>
  <c r="B4050" i="1"/>
  <c r="A4049" i="1"/>
  <c r="J4049" i="1"/>
  <c r="I4049" i="1"/>
  <c r="F4049" i="1"/>
  <c r="B4049" i="1"/>
  <c r="A4048" i="1"/>
  <c r="J4048" i="1"/>
  <c r="I4048" i="1"/>
  <c r="F4048" i="1"/>
  <c r="B4048" i="1"/>
  <c r="A4047" i="1"/>
  <c r="J4047" i="1"/>
  <c r="I4047" i="1"/>
  <c r="F4047" i="1"/>
  <c r="B4047" i="1"/>
  <c r="A4046" i="1"/>
  <c r="J4046" i="1"/>
  <c r="I4046" i="1"/>
  <c r="F4046" i="1"/>
  <c r="B4046" i="1"/>
  <c r="A4045" i="1"/>
  <c r="J4045" i="1"/>
  <c r="I4045" i="1"/>
  <c r="F4045" i="1"/>
  <c r="B4045" i="1"/>
  <c r="A4044" i="1"/>
  <c r="J4044" i="1"/>
  <c r="I4044" i="1"/>
  <c r="F4044" i="1"/>
  <c r="B4044" i="1"/>
  <c r="A4043" i="1"/>
  <c r="J4043" i="1"/>
  <c r="I4043" i="1"/>
  <c r="F4043" i="1"/>
  <c r="B4043" i="1"/>
  <c r="A4042" i="1"/>
  <c r="J4042" i="1"/>
  <c r="I4042" i="1"/>
  <c r="F4042" i="1"/>
  <c r="B4042" i="1"/>
  <c r="A4041" i="1"/>
  <c r="J4041" i="1"/>
  <c r="I4041" i="1"/>
  <c r="F4041" i="1"/>
  <c r="B4041" i="1"/>
  <c r="A4040" i="1"/>
  <c r="J4040" i="1"/>
  <c r="I4040" i="1"/>
  <c r="F4040" i="1"/>
  <c r="B4040" i="1"/>
  <c r="A4039" i="1"/>
  <c r="J4039" i="1"/>
  <c r="I4039" i="1"/>
  <c r="F4039" i="1"/>
  <c r="B4039" i="1"/>
  <c r="A4038" i="1"/>
  <c r="J4038" i="1"/>
  <c r="I4038" i="1"/>
  <c r="F4038" i="1"/>
  <c r="B4038" i="1"/>
  <c r="A4037" i="1"/>
  <c r="J4037" i="1"/>
  <c r="I4037" i="1"/>
  <c r="F4037" i="1"/>
  <c r="B4037" i="1"/>
  <c r="A4036" i="1"/>
  <c r="J4036" i="1"/>
  <c r="I4036" i="1"/>
  <c r="F4036" i="1"/>
  <c r="B4036" i="1"/>
  <c r="A4035" i="1"/>
  <c r="J4035" i="1"/>
  <c r="I4035" i="1"/>
  <c r="F4035" i="1"/>
  <c r="B4035" i="1"/>
  <c r="A4034" i="1"/>
  <c r="J4034" i="1"/>
  <c r="I4034" i="1"/>
  <c r="F4034" i="1"/>
  <c r="B4034" i="1"/>
  <c r="A4033" i="1"/>
  <c r="J4033" i="1"/>
  <c r="I4033" i="1"/>
  <c r="F4033" i="1"/>
  <c r="B4033" i="1"/>
  <c r="A4032" i="1"/>
  <c r="J4032" i="1"/>
  <c r="I4032" i="1"/>
  <c r="F4032" i="1"/>
  <c r="B4032" i="1"/>
  <c r="A4031" i="1"/>
  <c r="J4031" i="1"/>
  <c r="I4031" i="1"/>
  <c r="F4031" i="1"/>
  <c r="B4031" i="1"/>
  <c r="A4030" i="1"/>
  <c r="J4030" i="1"/>
  <c r="I4030" i="1"/>
  <c r="F4030" i="1"/>
  <c r="B4030" i="1"/>
  <c r="A4029" i="1"/>
  <c r="J4029" i="1"/>
  <c r="I4029" i="1"/>
  <c r="F4029" i="1"/>
  <c r="B4029" i="1"/>
  <c r="A4028" i="1"/>
  <c r="J4028" i="1"/>
  <c r="I4028" i="1"/>
  <c r="F4028" i="1"/>
  <c r="B4028" i="1"/>
  <c r="A4027" i="1"/>
  <c r="J4027" i="1"/>
  <c r="I4027" i="1"/>
  <c r="F4027" i="1"/>
  <c r="B4027" i="1"/>
  <c r="A4026" i="1"/>
  <c r="J4026" i="1"/>
  <c r="I4026" i="1"/>
  <c r="F4026" i="1"/>
  <c r="B4026" i="1"/>
  <c r="A4025" i="1"/>
  <c r="J4025" i="1"/>
  <c r="I4025" i="1"/>
  <c r="F4025" i="1"/>
  <c r="B4025" i="1"/>
  <c r="A4024" i="1"/>
  <c r="J4024" i="1"/>
  <c r="I4024" i="1"/>
  <c r="F4024" i="1"/>
  <c r="B4024" i="1"/>
  <c r="A4023" i="1"/>
  <c r="J4023" i="1"/>
  <c r="I4023" i="1"/>
  <c r="F4023" i="1"/>
  <c r="B4023" i="1"/>
  <c r="A4022" i="1"/>
  <c r="J4022" i="1"/>
  <c r="I4022" i="1"/>
  <c r="F4022" i="1"/>
  <c r="B4022" i="1"/>
  <c r="A4021" i="1"/>
  <c r="J4021" i="1"/>
  <c r="I4021" i="1"/>
  <c r="F4021" i="1"/>
  <c r="B4021" i="1"/>
  <c r="A4020" i="1"/>
  <c r="J4020" i="1"/>
  <c r="I4020" i="1"/>
  <c r="F4020" i="1"/>
  <c r="B4020" i="1"/>
  <c r="A4019" i="1"/>
  <c r="J4019" i="1"/>
  <c r="I4019" i="1"/>
  <c r="F4019" i="1"/>
  <c r="B4019" i="1"/>
  <c r="A4018" i="1"/>
  <c r="J4018" i="1"/>
  <c r="I4018" i="1"/>
  <c r="F4018" i="1"/>
  <c r="B4018" i="1"/>
  <c r="A4017" i="1"/>
  <c r="J4017" i="1"/>
  <c r="I4017" i="1"/>
  <c r="F4017" i="1"/>
  <c r="B4017" i="1"/>
  <c r="A4016" i="1"/>
  <c r="J4016" i="1"/>
  <c r="I4016" i="1"/>
  <c r="F4016" i="1"/>
  <c r="B4016" i="1"/>
  <c r="A4015" i="1"/>
  <c r="J4015" i="1"/>
  <c r="I4015" i="1"/>
  <c r="F4015" i="1"/>
  <c r="B4015" i="1"/>
  <c r="A4014" i="1"/>
  <c r="J4014" i="1"/>
  <c r="I4014" i="1"/>
  <c r="F4014" i="1"/>
  <c r="B4014" i="1"/>
  <c r="A4013" i="1"/>
  <c r="J4013" i="1"/>
  <c r="I4013" i="1"/>
  <c r="F4013" i="1"/>
  <c r="B4013" i="1"/>
  <c r="A4012" i="1"/>
  <c r="J4012" i="1"/>
  <c r="I4012" i="1"/>
  <c r="F4012" i="1"/>
  <c r="B4012" i="1"/>
  <c r="A4011" i="1"/>
  <c r="J4011" i="1"/>
  <c r="I4011" i="1"/>
  <c r="F4011" i="1"/>
  <c r="B4011" i="1"/>
  <c r="A4010" i="1"/>
  <c r="J4010" i="1"/>
  <c r="I4010" i="1"/>
  <c r="F4010" i="1"/>
  <c r="B4010" i="1"/>
  <c r="A4009" i="1"/>
  <c r="J4009" i="1"/>
  <c r="I4009" i="1"/>
  <c r="F4009" i="1"/>
  <c r="B4009" i="1"/>
  <c r="A4008" i="1"/>
  <c r="J4008" i="1"/>
  <c r="I4008" i="1"/>
  <c r="F4008" i="1"/>
  <c r="B4008" i="1"/>
  <c r="A4007" i="1"/>
  <c r="J4007" i="1"/>
  <c r="I4007" i="1"/>
  <c r="F4007" i="1"/>
  <c r="B4007" i="1"/>
  <c r="A4006" i="1"/>
  <c r="J4006" i="1"/>
  <c r="I4006" i="1"/>
  <c r="F4006" i="1"/>
  <c r="B4006" i="1"/>
  <c r="A4005" i="1"/>
  <c r="J4005" i="1"/>
  <c r="I4005" i="1"/>
  <c r="F4005" i="1"/>
  <c r="B4005" i="1"/>
  <c r="A4004" i="1"/>
  <c r="J4004" i="1"/>
  <c r="I4004" i="1"/>
  <c r="F4004" i="1"/>
  <c r="B4004" i="1"/>
  <c r="A4003" i="1"/>
  <c r="J4003" i="1"/>
  <c r="I4003" i="1"/>
  <c r="F4003" i="1"/>
  <c r="B4003" i="1"/>
  <c r="A4002" i="1"/>
  <c r="J4002" i="1"/>
  <c r="I4002" i="1"/>
  <c r="F4002" i="1"/>
  <c r="B4002" i="1"/>
  <c r="A4001" i="1"/>
  <c r="J4001" i="1"/>
  <c r="I4001" i="1"/>
  <c r="F4001" i="1"/>
  <c r="B4001" i="1"/>
  <c r="A4000" i="1"/>
  <c r="J4000" i="1"/>
  <c r="I4000" i="1"/>
  <c r="F4000" i="1"/>
  <c r="B4000" i="1"/>
  <c r="A3999" i="1"/>
  <c r="J3999" i="1"/>
  <c r="I3999" i="1"/>
  <c r="F3999" i="1"/>
  <c r="B3999" i="1"/>
  <c r="A3998" i="1"/>
  <c r="J3998" i="1"/>
  <c r="I3998" i="1"/>
  <c r="F3998" i="1"/>
  <c r="B3998" i="1"/>
  <c r="A3997" i="1"/>
  <c r="J3997" i="1"/>
  <c r="I3997" i="1"/>
  <c r="F3997" i="1"/>
  <c r="B3997" i="1"/>
  <c r="A3996" i="1"/>
  <c r="J3996" i="1"/>
  <c r="I3996" i="1"/>
  <c r="F3996" i="1"/>
  <c r="B3996" i="1"/>
  <c r="A3995" i="1"/>
  <c r="J3995" i="1"/>
  <c r="I3995" i="1"/>
  <c r="F3995" i="1"/>
  <c r="B3995" i="1"/>
  <c r="A3994" i="1"/>
  <c r="J3994" i="1"/>
  <c r="I3994" i="1"/>
  <c r="F3994" i="1"/>
  <c r="B3994" i="1"/>
  <c r="A3993" i="1"/>
  <c r="J3993" i="1"/>
  <c r="I3993" i="1"/>
  <c r="F3993" i="1"/>
  <c r="B3993" i="1"/>
  <c r="A3992" i="1"/>
  <c r="J3992" i="1"/>
  <c r="I3992" i="1"/>
  <c r="F3992" i="1"/>
  <c r="B3992" i="1"/>
  <c r="A3991" i="1"/>
  <c r="J3991" i="1"/>
  <c r="I3991" i="1"/>
  <c r="F3991" i="1"/>
  <c r="B3991" i="1"/>
  <c r="A3990" i="1"/>
  <c r="J3990" i="1"/>
  <c r="I3990" i="1"/>
  <c r="F3990" i="1"/>
  <c r="B3990" i="1"/>
  <c r="A3989" i="1"/>
  <c r="J3989" i="1"/>
  <c r="I3989" i="1"/>
  <c r="F3989" i="1"/>
  <c r="B3989" i="1"/>
  <c r="A3988" i="1"/>
  <c r="J3988" i="1"/>
  <c r="I3988" i="1"/>
  <c r="F3988" i="1"/>
  <c r="B3988" i="1"/>
  <c r="A3987" i="1"/>
  <c r="J3987" i="1"/>
  <c r="I3987" i="1"/>
  <c r="F3987" i="1"/>
  <c r="B3987" i="1"/>
  <c r="A3986" i="1"/>
  <c r="J3986" i="1"/>
  <c r="I3986" i="1"/>
  <c r="F3986" i="1"/>
  <c r="B3986" i="1"/>
  <c r="A3985" i="1"/>
  <c r="J3985" i="1"/>
  <c r="I3985" i="1"/>
  <c r="F3985" i="1"/>
  <c r="B3985" i="1"/>
  <c r="A3984" i="1"/>
  <c r="J3984" i="1"/>
  <c r="I3984" i="1"/>
  <c r="F3984" i="1"/>
  <c r="B3984" i="1"/>
  <c r="A3983" i="1"/>
  <c r="J3983" i="1"/>
  <c r="I3983" i="1"/>
  <c r="F3983" i="1"/>
  <c r="B3983" i="1"/>
  <c r="A3982" i="1"/>
  <c r="J3982" i="1"/>
  <c r="I3982" i="1"/>
  <c r="F3982" i="1"/>
  <c r="B3982" i="1"/>
  <c r="A3981" i="1"/>
  <c r="J3981" i="1"/>
  <c r="I3981" i="1"/>
  <c r="F3981" i="1"/>
  <c r="B3981" i="1"/>
  <c r="A3980" i="1"/>
  <c r="J3980" i="1"/>
  <c r="I3980" i="1"/>
  <c r="F3980" i="1"/>
  <c r="B3980" i="1"/>
  <c r="A3979" i="1"/>
  <c r="J3979" i="1"/>
  <c r="I3979" i="1"/>
  <c r="F3979" i="1"/>
  <c r="B3979" i="1"/>
  <c r="A3978" i="1"/>
  <c r="J3978" i="1"/>
  <c r="I3978" i="1"/>
  <c r="F3978" i="1"/>
  <c r="B3978" i="1"/>
  <c r="A3977" i="1"/>
  <c r="J3977" i="1"/>
  <c r="I3977" i="1"/>
  <c r="F3977" i="1"/>
  <c r="B3977" i="1"/>
  <c r="A3976" i="1"/>
  <c r="J3976" i="1"/>
  <c r="I3976" i="1"/>
  <c r="F3976" i="1"/>
  <c r="B3976" i="1"/>
  <c r="A3975" i="1"/>
  <c r="J3975" i="1"/>
  <c r="I3975" i="1"/>
  <c r="F3975" i="1"/>
  <c r="B3975" i="1"/>
  <c r="A3974" i="1"/>
  <c r="J3974" i="1"/>
  <c r="I3974" i="1"/>
  <c r="F3974" i="1"/>
  <c r="B3974" i="1"/>
  <c r="A3973" i="1"/>
  <c r="J3973" i="1"/>
  <c r="I3973" i="1"/>
  <c r="F3973" i="1"/>
  <c r="B3973" i="1"/>
  <c r="A3972" i="1"/>
  <c r="J3972" i="1"/>
  <c r="I3972" i="1"/>
  <c r="F3972" i="1"/>
  <c r="B3972" i="1"/>
  <c r="A3971" i="1"/>
  <c r="J3971" i="1"/>
  <c r="I3971" i="1"/>
  <c r="F3971" i="1"/>
  <c r="B3971" i="1"/>
  <c r="A3970" i="1"/>
  <c r="J3970" i="1"/>
  <c r="I3970" i="1"/>
  <c r="F3970" i="1"/>
  <c r="B3970" i="1"/>
  <c r="A3969" i="1"/>
  <c r="J3969" i="1"/>
  <c r="I3969" i="1"/>
  <c r="F3969" i="1"/>
  <c r="B3969" i="1"/>
  <c r="A3968" i="1"/>
  <c r="J3968" i="1"/>
  <c r="I3968" i="1"/>
  <c r="F3968" i="1"/>
  <c r="B3968" i="1"/>
  <c r="A3967" i="1"/>
  <c r="J3967" i="1"/>
  <c r="I3967" i="1"/>
  <c r="F3967" i="1"/>
  <c r="B3967" i="1"/>
  <c r="A3966" i="1"/>
  <c r="J3966" i="1"/>
  <c r="I3966" i="1"/>
  <c r="F3966" i="1"/>
  <c r="B3966" i="1"/>
  <c r="A3965" i="1"/>
  <c r="J3965" i="1"/>
  <c r="I3965" i="1"/>
  <c r="F3965" i="1"/>
  <c r="B3965" i="1"/>
  <c r="A3964" i="1"/>
  <c r="J3964" i="1"/>
  <c r="I3964" i="1"/>
  <c r="F3964" i="1"/>
  <c r="B3964" i="1"/>
  <c r="A3963" i="1"/>
  <c r="J3963" i="1"/>
  <c r="I3963" i="1"/>
  <c r="F3963" i="1"/>
  <c r="B3963" i="1"/>
  <c r="A3962" i="1"/>
  <c r="J3962" i="1"/>
  <c r="I3962" i="1"/>
  <c r="F3962" i="1"/>
  <c r="B3962" i="1"/>
  <c r="A3961" i="1"/>
  <c r="J3961" i="1"/>
  <c r="I3961" i="1"/>
  <c r="F3961" i="1"/>
  <c r="B3961" i="1"/>
  <c r="A3960" i="1"/>
  <c r="J3960" i="1"/>
  <c r="I3960" i="1"/>
  <c r="F3960" i="1"/>
  <c r="B3960" i="1"/>
  <c r="A3959" i="1"/>
  <c r="J3959" i="1"/>
  <c r="I3959" i="1"/>
  <c r="F3959" i="1"/>
  <c r="B3959" i="1"/>
  <c r="A3958" i="1"/>
  <c r="J3958" i="1"/>
  <c r="I3958" i="1"/>
  <c r="F3958" i="1"/>
  <c r="B3958" i="1"/>
  <c r="A3957" i="1"/>
  <c r="J3957" i="1"/>
  <c r="I3957" i="1"/>
  <c r="F3957" i="1"/>
  <c r="B3957" i="1"/>
  <c r="A3956" i="1"/>
  <c r="J3956" i="1"/>
  <c r="I3956" i="1"/>
  <c r="F3956" i="1"/>
  <c r="B3956" i="1"/>
  <c r="A3955" i="1"/>
  <c r="J3955" i="1"/>
  <c r="I3955" i="1"/>
  <c r="F3955" i="1"/>
  <c r="B3955" i="1"/>
  <c r="A3954" i="1"/>
  <c r="J3954" i="1"/>
  <c r="I3954" i="1"/>
  <c r="F3954" i="1"/>
  <c r="B3954" i="1"/>
  <c r="A3953" i="1"/>
  <c r="J3953" i="1"/>
  <c r="I3953" i="1"/>
  <c r="F3953" i="1"/>
  <c r="B3953" i="1"/>
  <c r="A3952" i="1"/>
  <c r="J3952" i="1"/>
  <c r="I3952" i="1"/>
  <c r="F3952" i="1"/>
  <c r="B3952" i="1"/>
  <c r="A3951" i="1"/>
  <c r="J3951" i="1"/>
  <c r="I3951" i="1"/>
  <c r="F3951" i="1"/>
  <c r="B3951" i="1"/>
  <c r="A3950" i="1"/>
  <c r="J3950" i="1"/>
  <c r="I3950" i="1"/>
  <c r="F3950" i="1"/>
  <c r="B3950" i="1"/>
  <c r="A3949" i="1"/>
  <c r="J3949" i="1"/>
  <c r="I3949" i="1"/>
  <c r="F3949" i="1"/>
  <c r="B3949" i="1"/>
  <c r="A3948" i="1"/>
  <c r="J3948" i="1"/>
  <c r="I3948" i="1"/>
  <c r="F3948" i="1"/>
  <c r="B3948" i="1"/>
  <c r="A3947" i="1"/>
  <c r="J3947" i="1"/>
  <c r="I3947" i="1"/>
  <c r="F3947" i="1"/>
  <c r="B3947" i="1"/>
  <c r="A3946" i="1"/>
  <c r="J3946" i="1"/>
  <c r="I3946" i="1"/>
  <c r="F3946" i="1"/>
  <c r="B3946" i="1"/>
  <c r="A3945" i="1"/>
  <c r="J3945" i="1"/>
  <c r="I3945" i="1"/>
  <c r="F3945" i="1"/>
  <c r="B3945" i="1"/>
  <c r="A3944" i="1"/>
  <c r="J3944" i="1"/>
  <c r="I3944" i="1"/>
  <c r="F3944" i="1"/>
  <c r="B3944" i="1"/>
  <c r="A3943" i="1"/>
  <c r="J3943" i="1"/>
  <c r="I3943" i="1"/>
  <c r="F3943" i="1"/>
  <c r="B3943" i="1"/>
  <c r="A3942" i="1"/>
  <c r="J3942" i="1"/>
  <c r="I3942" i="1"/>
  <c r="F3942" i="1"/>
  <c r="B3942" i="1"/>
  <c r="A3941" i="1"/>
  <c r="J3941" i="1"/>
  <c r="I3941" i="1"/>
  <c r="F3941" i="1"/>
  <c r="B3941" i="1"/>
  <c r="A3940" i="1"/>
  <c r="J3940" i="1"/>
  <c r="I3940" i="1"/>
  <c r="F3940" i="1"/>
  <c r="B3940" i="1"/>
  <c r="A3939" i="1"/>
  <c r="J3939" i="1"/>
  <c r="I3939" i="1"/>
  <c r="F3939" i="1"/>
  <c r="B3939" i="1"/>
  <c r="A3938" i="1"/>
  <c r="J3938" i="1"/>
  <c r="I3938" i="1"/>
  <c r="F3938" i="1"/>
  <c r="B3938" i="1"/>
  <c r="A3937" i="1"/>
  <c r="J3937" i="1"/>
  <c r="I3937" i="1"/>
  <c r="F3937" i="1"/>
  <c r="B3937" i="1"/>
  <c r="A3936" i="1"/>
  <c r="J3936" i="1"/>
  <c r="I3936" i="1"/>
  <c r="F3936" i="1"/>
  <c r="B3936" i="1"/>
  <c r="A3935" i="1"/>
  <c r="J3935" i="1"/>
  <c r="I3935" i="1"/>
  <c r="F3935" i="1"/>
  <c r="B3935" i="1"/>
  <c r="A3934" i="1"/>
  <c r="J3934" i="1"/>
  <c r="I3934" i="1"/>
  <c r="F3934" i="1"/>
  <c r="B3934" i="1"/>
  <c r="A3933" i="1"/>
  <c r="J3933" i="1"/>
  <c r="I3933" i="1"/>
  <c r="F3933" i="1"/>
  <c r="B3933" i="1"/>
  <c r="A3932" i="1"/>
  <c r="J3932" i="1"/>
  <c r="I3932" i="1"/>
  <c r="F3932" i="1"/>
  <c r="B3932" i="1"/>
  <c r="A3931" i="1"/>
  <c r="J3931" i="1"/>
  <c r="I3931" i="1"/>
  <c r="F3931" i="1"/>
  <c r="B3931" i="1"/>
  <c r="A3930" i="1"/>
  <c r="J3930" i="1"/>
  <c r="I3930" i="1"/>
  <c r="F3930" i="1"/>
  <c r="B3930" i="1"/>
  <c r="A3929" i="1"/>
  <c r="J3929" i="1"/>
  <c r="I3929" i="1"/>
  <c r="F3929" i="1"/>
  <c r="B3929" i="1"/>
  <c r="A3928" i="1"/>
  <c r="J3928" i="1"/>
  <c r="I3928" i="1"/>
  <c r="F3928" i="1"/>
  <c r="B3928" i="1"/>
  <c r="A3927" i="1"/>
  <c r="J3927" i="1"/>
  <c r="I3927" i="1"/>
  <c r="F3927" i="1"/>
  <c r="B3927" i="1"/>
  <c r="A3926" i="1"/>
  <c r="J3926" i="1"/>
  <c r="I3926" i="1"/>
  <c r="F3926" i="1"/>
  <c r="B3926" i="1"/>
  <c r="A3925" i="1"/>
  <c r="J3925" i="1"/>
  <c r="I3925" i="1"/>
  <c r="F3925" i="1"/>
  <c r="B3925" i="1"/>
  <c r="A3924" i="1"/>
  <c r="J3924" i="1"/>
  <c r="I3924" i="1"/>
  <c r="F3924" i="1"/>
  <c r="B3924" i="1"/>
  <c r="A3923" i="1"/>
  <c r="J3923" i="1"/>
  <c r="I3923" i="1"/>
  <c r="F3923" i="1"/>
  <c r="B3923" i="1"/>
  <c r="A3922" i="1"/>
  <c r="J3922" i="1"/>
  <c r="I3922" i="1"/>
  <c r="F3922" i="1"/>
  <c r="B3922" i="1"/>
  <c r="A3921" i="1"/>
  <c r="J3921" i="1"/>
  <c r="I3921" i="1"/>
  <c r="F3921" i="1"/>
  <c r="B3921" i="1"/>
  <c r="A3920" i="1"/>
  <c r="J3920" i="1"/>
  <c r="I3920" i="1"/>
  <c r="F3920" i="1"/>
  <c r="B3920" i="1"/>
  <c r="A3919" i="1"/>
  <c r="J3919" i="1"/>
  <c r="I3919" i="1"/>
  <c r="F3919" i="1"/>
  <c r="B3919" i="1"/>
  <c r="A3918" i="1"/>
  <c r="J3918" i="1"/>
  <c r="I3918" i="1"/>
  <c r="F3918" i="1"/>
  <c r="B3918" i="1"/>
  <c r="A3917" i="1"/>
  <c r="J3917" i="1"/>
  <c r="I3917" i="1"/>
  <c r="F3917" i="1"/>
  <c r="B3917" i="1"/>
  <c r="A3916" i="1"/>
  <c r="J3916" i="1"/>
  <c r="I3916" i="1"/>
  <c r="F3916" i="1"/>
  <c r="B3916" i="1"/>
  <c r="A3915" i="1"/>
  <c r="J3915" i="1"/>
  <c r="I3915" i="1"/>
  <c r="F3915" i="1"/>
  <c r="B3915" i="1"/>
  <c r="A3914" i="1"/>
  <c r="J3914" i="1"/>
  <c r="I3914" i="1"/>
  <c r="F3914" i="1"/>
  <c r="B3914" i="1"/>
  <c r="A3913" i="1"/>
  <c r="J3913" i="1"/>
  <c r="I3913" i="1"/>
  <c r="F3913" i="1"/>
  <c r="B3913" i="1"/>
  <c r="A3912" i="1"/>
  <c r="J3912" i="1"/>
  <c r="I3912" i="1"/>
  <c r="F3912" i="1"/>
  <c r="B3912" i="1"/>
  <c r="A3911" i="1"/>
  <c r="J3911" i="1"/>
  <c r="I3911" i="1"/>
  <c r="F3911" i="1"/>
  <c r="B3911" i="1"/>
  <c r="A3910" i="1"/>
  <c r="J3910" i="1"/>
  <c r="I3910" i="1"/>
  <c r="F3910" i="1"/>
  <c r="B3910" i="1"/>
  <c r="A3909" i="1"/>
  <c r="J3909" i="1"/>
  <c r="I3909" i="1"/>
  <c r="F3909" i="1"/>
  <c r="B3909" i="1"/>
  <c r="A3908" i="1"/>
  <c r="J3908" i="1"/>
  <c r="I3908" i="1"/>
  <c r="F3908" i="1"/>
  <c r="B3908" i="1"/>
  <c r="A3907" i="1"/>
  <c r="J3907" i="1"/>
  <c r="I3907" i="1"/>
  <c r="F3907" i="1"/>
  <c r="B3907" i="1"/>
  <c r="A3906" i="1"/>
  <c r="J3906" i="1"/>
  <c r="I3906" i="1"/>
  <c r="F3906" i="1"/>
  <c r="B3906" i="1"/>
  <c r="A3905" i="1"/>
  <c r="J3905" i="1"/>
  <c r="I3905" i="1"/>
  <c r="F3905" i="1"/>
  <c r="B3905" i="1"/>
  <c r="A3904" i="1"/>
  <c r="J3904" i="1"/>
  <c r="I3904" i="1"/>
  <c r="F3904" i="1"/>
  <c r="B3904" i="1"/>
  <c r="A3903" i="1"/>
  <c r="J3903" i="1"/>
  <c r="I3903" i="1"/>
  <c r="F3903" i="1"/>
  <c r="B3903" i="1"/>
  <c r="A3902" i="1"/>
  <c r="J3902" i="1"/>
  <c r="I3902" i="1"/>
  <c r="F3902" i="1"/>
  <c r="B3902" i="1"/>
  <c r="A3901" i="1"/>
  <c r="J3901" i="1"/>
  <c r="I3901" i="1"/>
  <c r="F3901" i="1"/>
  <c r="B3901" i="1"/>
  <c r="A3900" i="1"/>
  <c r="J3900" i="1"/>
  <c r="I3900" i="1"/>
  <c r="F3900" i="1"/>
  <c r="B3900" i="1"/>
  <c r="A3899" i="1"/>
  <c r="J3899" i="1"/>
  <c r="I3899" i="1"/>
  <c r="F3899" i="1"/>
  <c r="B3899" i="1"/>
  <c r="A3898" i="1"/>
  <c r="J3898" i="1"/>
  <c r="I3898" i="1"/>
  <c r="F3898" i="1"/>
  <c r="B3898" i="1"/>
  <c r="A3897" i="1"/>
  <c r="J3897" i="1"/>
  <c r="I3897" i="1"/>
  <c r="F3897" i="1"/>
  <c r="B3897" i="1"/>
  <c r="A3896" i="1"/>
  <c r="J3896" i="1"/>
  <c r="I3896" i="1"/>
  <c r="F3896" i="1"/>
  <c r="B3896" i="1"/>
  <c r="A3895" i="1"/>
  <c r="J3895" i="1"/>
  <c r="I3895" i="1"/>
  <c r="F3895" i="1"/>
  <c r="B3895" i="1"/>
  <c r="A3894" i="1"/>
  <c r="J3894" i="1"/>
  <c r="I3894" i="1"/>
  <c r="F3894" i="1"/>
  <c r="B3894" i="1"/>
  <c r="A3893" i="1"/>
  <c r="J3893" i="1"/>
  <c r="I3893" i="1"/>
  <c r="F3893" i="1"/>
  <c r="B3893" i="1"/>
  <c r="A3892" i="1"/>
  <c r="J3892" i="1"/>
  <c r="I3892" i="1"/>
  <c r="F3892" i="1"/>
  <c r="B3892" i="1"/>
  <c r="A3891" i="1"/>
  <c r="J3891" i="1"/>
  <c r="I3891" i="1"/>
  <c r="F3891" i="1"/>
  <c r="B3891" i="1"/>
  <c r="A3890" i="1"/>
  <c r="J3890" i="1"/>
  <c r="I3890" i="1"/>
  <c r="F3890" i="1"/>
  <c r="B3890" i="1"/>
  <c r="A3889" i="1"/>
  <c r="J3889" i="1"/>
  <c r="I3889" i="1"/>
  <c r="F3889" i="1"/>
  <c r="B3889" i="1"/>
  <c r="A3888" i="1"/>
  <c r="J3888" i="1"/>
  <c r="I3888" i="1"/>
  <c r="F3888" i="1"/>
  <c r="B3888" i="1"/>
  <c r="A3887" i="1"/>
  <c r="J3887" i="1"/>
  <c r="I3887" i="1"/>
  <c r="F3887" i="1"/>
  <c r="B3887" i="1"/>
  <c r="A3886" i="1"/>
  <c r="J3886" i="1"/>
  <c r="I3886" i="1"/>
  <c r="F3886" i="1"/>
  <c r="B3886" i="1"/>
  <c r="A3885" i="1"/>
  <c r="J3885" i="1"/>
  <c r="I3885" i="1"/>
  <c r="F3885" i="1"/>
  <c r="B3885" i="1"/>
  <c r="A3884" i="1"/>
  <c r="J3884" i="1"/>
  <c r="I3884" i="1"/>
  <c r="F3884" i="1"/>
  <c r="B3884" i="1"/>
  <c r="A3883" i="1"/>
  <c r="J3883" i="1"/>
  <c r="I3883" i="1"/>
  <c r="F3883" i="1"/>
  <c r="B3883" i="1"/>
  <c r="A3882" i="1"/>
  <c r="J3882" i="1"/>
  <c r="I3882" i="1"/>
  <c r="F3882" i="1"/>
  <c r="B3882" i="1"/>
  <c r="A3881" i="1"/>
  <c r="J3881" i="1"/>
  <c r="I3881" i="1"/>
  <c r="F3881" i="1"/>
  <c r="B3881" i="1"/>
  <c r="A3880" i="1"/>
  <c r="J3880" i="1"/>
  <c r="I3880" i="1"/>
  <c r="F3880" i="1"/>
  <c r="B3880" i="1"/>
  <c r="A3879" i="1"/>
  <c r="J3879" i="1"/>
  <c r="I3879" i="1"/>
  <c r="F3879" i="1"/>
  <c r="B3879" i="1"/>
  <c r="A3878" i="1"/>
  <c r="J3878" i="1"/>
  <c r="I3878" i="1"/>
  <c r="F3878" i="1"/>
  <c r="B3878" i="1"/>
  <c r="A3877" i="1"/>
  <c r="J3877" i="1"/>
  <c r="I3877" i="1"/>
  <c r="F3877" i="1"/>
  <c r="B3877" i="1"/>
  <c r="A3876" i="1"/>
  <c r="J3876" i="1"/>
  <c r="I3876" i="1"/>
  <c r="F3876" i="1"/>
  <c r="B3876" i="1"/>
  <c r="A3875" i="1"/>
  <c r="J3875" i="1"/>
  <c r="I3875" i="1"/>
  <c r="F3875" i="1"/>
  <c r="B3875" i="1"/>
  <c r="A3874" i="1"/>
  <c r="J3874" i="1"/>
  <c r="I3874" i="1"/>
  <c r="F3874" i="1"/>
  <c r="B3874" i="1"/>
  <c r="A3873" i="1"/>
  <c r="J3873" i="1"/>
  <c r="I3873" i="1"/>
  <c r="F3873" i="1"/>
  <c r="B3873" i="1"/>
  <c r="A3872" i="1"/>
  <c r="J3872" i="1"/>
  <c r="I3872" i="1"/>
  <c r="F3872" i="1"/>
  <c r="B3872" i="1"/>
  <c r="A3871" i="1"/>
  <c r="J3871" i="1"/>
  <c r="I3871" i="1"/>
  <c r="F3871" i="1"/>
  <c r="B3871" i="1"/>
  <c r="A3870" i="1"/>
  <c r="J3870" i="1"/>
  <c r="I3870" i="1"/>
  <c r="F3870" i="1"/>
  <c r="B3870" i="1"/>
  <c r="A3869" i="1"/>
  <c r="J3869" i="1"/>
  <c r="I3869" i="1"/>
  <c r="F3869" i="1"/>
  <c r="B3869" i="1"/>
  <c r="A3868" i="1"/>
  <c r="J3868" i="1"/>
  <c r="I3868" i="1"/>
  <c r="F3868" i="1"/>
  <c r="B3868" i="1"/>
  <c r="A3867" i="1"/>
  <c r="J3867" i="1"/>
  <c r="I3867" i="1"/>
  <c r="F3867" i="1"/>
  <c r="B3867" i="1"/>
  <c r="A3866" i="1"/>
  <c r="J3866" i="1"/>
  <c r="I3866" i="1"/>
  <c r="F3866" i="1"/>
  <c r="B3866" i="1"/>
  <c r="A3865" i="1"/>
  <c r="J3865" i="1"/>
  <c r="I3865" i="1"/>
  <c r="F3865" i="1"/>
  <c r="B3865" i="1"/>
  <c r="A3864" i="1"/>
  <c r="J3864" i="1"/>
  <c r="I3864" i="1"/>
  <c r="F3864" i="1"/>
  <c r="B3864" i="1"/>
  <c r="A3863" i="1"/>
  <c r="J3863" i="1"/>
  <c r="I3863" i="1"/>
  <c r="F3863" i="1"/>
  <c r="B3863" i="1"/>
  <c r="A3862" i="1"/>
  <c r="J3862" i="1"/>
  <c r="I3862" i="1"/>
  <c r="F3862" i="1"/>
  <c r="B3862" i="1"/>
  <c r="A3861" i="1"/>
  <c r="J3861" i="1"/>
  <c r="I3861" i="1"/>
  <c r="F3861" i="1"/>
  <c r="B3861" i="1"/>
  <c r="A3860" i="1"/>
  <c r="J3860" i="1"/>
  <c r="I3860" i="1"/>
  <c r="F3860" i="1"/>
  <c r="B3860" i="1"/>
  <c r="A3859" i="1"/>
  <c r="J3859" i="1"/>
  <c r="I3859" i="1"/>
  <c r="F3859" i="1"/>
  <c r="B3859" i="1"/>
  <c r="A3858" i="1"/>
  <c r="J3858" i="1"/>
  <c r="I3858" i="1"/>
  <c r="F3858" i="1"/>
  <c r="B3858" i="1"/>
  <c r="A3857" i="1"/>
  <c r="J3857" i="1"/>
  <c r="I3857" i="1"/>
  <c r="F3857" i="1"/>
  <c r="B3857" i="1"/>
  <c r="A3856" i="1"/>
  <c r="J3856" i="1"/>
  <c r="I3856" i="1"/>
  <c r="F3856" i="1"/>
  <c r="B3856" i="1"/>
  <c r="A3855" i="1"/>
  <c r="J3855" i="1"/>
  <c r="I3855" i="1"/>
  <c r="F3855" i="1"/>
  <c r="B3855" i="1"/>
  <c r="A3854" i="1"/>
  <c r="J3854" i="1"/>
  <c r="I3854" i="1"/>
  <c r="F3854" i="1"/>
  <c r="B3854" i="1"/>
  <c r="A3853" i="1"/>
  <c r="J3853" i="1"/>
  <c r="I3853" i="1"/>
  <c r="F3853" i="1"/>
  <c r="B3853" i="1"/>
  <c r="A3852" i="1"/>
  <c r="J3852" i="1"/>
  <c r="I3852" i="1"/>
  <c r="F3852" i="1"/>
  <c r="B3852" i="1"/>
  <c r="A3851" i="1"/>
  <c r="J3851" i="1"/>
  <c r="I3851" i="1"/>
  <c r="F3851" i="1"/>
  <c r="B3851" i="1"/>
  <c r="A3850" i="1"/>
  <c r="J3850" i="1"/>
  <c r="I3850" i="1"/>
  <c r="F3850" i="1"/>
  <c r="B3850" i="1"/>
  <c r="A3849" i="1"/>
  <c r="J3849" i="1"/>
  <c r="I3849" i="1"/>
  <c r="F3849" i="1"/>
  <c r="B3849" i="1"/>
  <c r="A3848" i="1"/>
  <c r="J3848" i="1"/>
  <c r="I3848" i="1"/>
  <c r="F3848" i="1"/>
  <c r="B3848" i="1"/>
  <c r="A3847" i="1"/>
  <c r="J3847" i="1"/>
  <c r="I3847" i="1"/>
  <c r="F3847" i="1"/>
  <c r="B3847" i="1"/>
  <c r="A3846" i="1"/>
  <c r="J3846" i="1"/>
  <c r="I3846" i="1"/>
  <c r="F3846" i="1"/>
  <c r="B3846" i="1"/>
  <c r="A3845" i="1"/>
  <c r="J3845" i="1"/>
  <c r="I3845" i="1"/>
  <c r="F3845" i="1"/>
  <c r="B3845" i="1"/>
  <c r="A3844" i="1"/>
  <c r="J3844" i="1"/>
  <c r="I3844" i="1"/>
  <c r="F3844" i="1"/>
  <c r="B3844" i="1"/>
  <c r="A3843" i="1"/>
  <c r="J3843" i="1"/>
  <c r="I3843" i="1"/>
  <c r="F3843" i="1"/>
  <c r="B3843" i="1"/>
  <c r="A3842" i="1"/>
  <c r="J3842" i="1"/>
  <c r="I3842" i="1"/>
  <c r="F3842" i="1"/>
  <c r="B3842" i="1"/>
  <c r="A3841" i="1"/>
  <c r="J3841" i="1"/>
  <c r="I3841" i="1"/>
  <c r="F3841" i="1"/>
  <c r="B3841" i="1"/>
  <c r="A3840" i="1"/>
  <c r="J3840" i="1"/>
  <c r="I3840" i="1"/>
  <c r="F3840" i="1"/>
  <c r="B3840" i="1"/>
  <c r="A3839" i="1"/>
  <c r="J3839" i="1"/>
  <c r="I3839" i="1"/>
  <c r="F3839" i="1"/>
  <c r="B3839" i="1"/>
  <c r="A3838" i="1"/>
  <c r="J3838" i="1"/>
  <c r="I3838" i="1"/>
  <c r="F3838" i="1"/>
  <c r="B3838" i="1"/>
  <c r="A3837" i="1"/>
  <c r="J3837" i="1"/>
  <c r="I3837" i="1"/>
  <c r="F3837" i="1"/>
  <c r="B3837" i="1"/>
  <c r="A3836" i="1"/>
  <c r="J3836" i="1"/>
  <c r="I3836" i="1"/>
  <c r="F3836" i="1"/>
  <c r="B3836" i="1"/>
  <c r="A3835" i="1"/>
  <c r="J3835" i="1"/>
  <c r="I3835" i="1"/>
  <c r="F3835" i="1"/>
  <c r="B3835" i="1"/>
  <c r="A3834" i="1"/>
  <c r="J3834" i="1"/>
  <c r="I3834" i="1"/>
  <c r="F3834" i="1"/>
  <c r="B3834" i="1"/>
  <c r="A3833" i="1"/>
  <c r="J3833" i="1"/>
  <c r="I3833" i="1"/>
  <c r="F3833" i="1"/>
  <c r="B3833" i="1"/>
  <c r="A3832" i="1"/>
  <c r="J3832" i="1"/>
  <c r="I3832" i="1"/>
  <c r="F3832" i="1"/>
  <c r="B3832" i="1"/>
  <c r="A3831" i="1"/>
  <c r="J3831" i="1"/>
  <c r="I3831" i="1"/>
  <c r="F3831" i="1"/>
  <c r="B3831" i="1"/>
  <c r="A3830" i="1"/>
  <c r="J3830" i="1"/>
  <c r="I3830" i="1"/>
  <c r="F3830" i="1"/>
  <c r="B3830" i="1"/>
  <c r="A3829" i="1"/>
  <c r="J3829" i="1"/>
  <c r="I3829" i="1"/>
  <c r="F3829" i="1"/>
  <c r="B3829" i="1"/>
  <c r="A3828" i="1"/>
  <c r="J3828" i="1"/>
  <c r="I3828" i="1"/>
  <c r="F3828" i="1"/>
  <c r="B3828" i="1"/>
  <c r="A3827" i="1"/>
  <c r="J3827" i="1"/>
  <c r="I3827" i="1"/>
  <c r="F3827" i="1"/>
  <c r="B3827" i="1"/>
  <c r="A3826" i="1"/>
  <c r="J3826" i="1"/>
  <c r="I3826" i="1"/>
  <c r="F3826" i="1"/>
  <c r="B3826" i="1"/>
  <c r="A3825" i="1"/>
  <c r="J3825" i="1"/>
  <c r="I3825" i="1"/>
  <c r="F3825" i="1"/>
  <c r="B3825" i="1"/>
  <c r="C1450" i="9"/>
  <c r="C1449" i="9"/>
  <c r="C1448" i="9"/>
  <c r="C1447" i="9"/>
  <c r="C1446" i="9"/>
  <c r="C1445" i="9"/>
  <c r="C1444" i="9"/>
  <c r="C1443" i="9"/>
  <c r="C1442" i="9"/>
  <c r="C1441" i="9"/>
  <c r="C1440" i="9"/>
  <c r="C1439" i="9"/>
  <c r="C1438" i="9"/>
  <c r="C1437" i="9"/>
  <c r="C1436" i="9"/>
  <c r="C1435" i="9"/>
  <c r="C1434" i="9"/>
  <c r="C1433" i="9"/>
  <c r="C1432" i="9"/>
  <c r="C1431" i="9"/>
  <c r="C1430" i="9"/>
  <c r="C1429" i="9"/>
  <c r="A3824" i="1"/>
  <c r="J3824" i="1"/>
  <c r="I3824" i="1"/>
  <c r="F3824" i="1"/>
  <c r="B3824" i="1"/>
  <c r="A3823" i="1"/>
  <c r="J3823" i="1"/>
  <c r="I3823" i="1"/>
  <c r="F3823" i="1"/>
  <c r="B3823" i="1"/>
  <c r="A3822" i="1"/>
  <c r="J3822" i="1"/>
  <c r="I3822" i="1"/>
  <c r="F3822" i="1"/>
  <c r="B3822" i="1"/>
  <c r="A3821" i="1"/>
  <c r="J3821" i="1"/>
  <c r="I3821" i="1"/>
  <c r="F3821" i="1"/>
  <c r="B3821" i="1"/>
  <c r="A3820" i="1"/>
  <c r="J3820" i="1"/>
  <c r="I3820" i="1"/>
  <c r="F3820" i="1"/>
  <c r="B3820" i="1"/>
  <c r="A3819" i="1"/>
  <c r="J3819" i="1"/>
  <c r="I3819" i="1"/>
  <c r="F3819" i="1"/>
  <c r="B3819" i="1"/>
  <c r="A3818" i="1"/>
  <c r="J3818" i="1"/>
  <c r="I3818" i="1"/>
  <c r="F3818" i="1"/>
  <c r="B3818" i="1"/>
  <c r="A3817" i="1"/>
  <c r="J3817" i="1"/>
  <c r="I3817" i="1"/>
  <c r="F3817" i="1"/>
  <c r="B3817" i="1"/>
  <c r="A3816" i="1"/>
  <c r="J3816" i="1"/>
  <c r="I3816" i="1"/>
  <c r="F3816" i="1"/>
  <c r="B3816" i="1"/>
  <c r="A3815" i="1"/>
  <c r="J3815" i="1"/>
  <c r="I3815" i="1"/>
  <c r="F3815" i="1"/>
  <c r="B3815" i="1"/>
  <c r="A3814" i="1"/>
  <c r="J3814" i="1"/>
  <c r="I3814" i="1"/>
  <c r="F3814" i="1"/>
  <c r="B3814" i="1"/>
  <c r="A3813" i="1"/>
  <c r="J3813" i="1"/>
  <c r="I3813" i="1"/>
  <c r="F3813" i="1"/>
  <c r="B3813" i="1"/>
  <c r="A3812" i="1"/>
  <c r="J3812" i="1"/>
  <c r="I3812" i="1"/>
  <c r="F3812" i="1"/>
  <c r="B3812" i="1"/>
  <c r="A3811" i="1"/>
  <c r="J3811" i="1"/>
  <c r="I3811" i="1"/>
  <c r="F3811" i="1"/>
  <c r="B3811" i="1"/>
  <c r="A3810" i="1"/>
  <c r="J3810" i="1"/>
  <c r="I3810" i="1"/>
  <c r="F3810" i="1"/>
  <c r="B3810" i="1"/>
  <c r="A3809" i="1"/>
  <c r="J3809" i="1"/>
  <c r="I3809" i="1"/>
  <c r="F3809" i="1"/>
  <c r="B3809" i="1"/>
  <c r="A3808" i="1"/>
  <c r="J3808" i="1"/>
  <c r="I3808" i="1"/>
  <c r="F3808" i="1"/>
  <c r="B3808" i="1"/>
  <c r="A3807" i="1"/>
  <c r="J3807" i="1"/>
  <c r="I3807" i="1"/>
  <c r="F3807" i="1"/>
  <c r="B3807" i="1"/>
  <c r="A3806" i="1"/>
  <c r="J3806" i="1"/>
  <c r="I3806" i="1"/>
  <c r="F3806" i="1"/>
  <c r="B3806" i="1"/>
  <c r="A3805" i="1"/>
  <c r="J3805" i="1"/>
  <c r="I3805" i="1"/>
  <c r="F3805" i="1"/>
  <c r="B3805" i="1"/>
  <c r="A3804" i="1"/>
  <c r="J3804" i="1"/>
  <c r="I3804" i="1"/>
  <c r="F3804" i="1"/>
  <c r="B3804" i="1"/>
  <c r="A3803" i="1"/>
  <c r="J3803" i="1"/>
  <c r="I3803" i="1"/>
  <c r="F3803" i="1"/>
  <c r="B3803" i="1"/>
  <c r="A3802" i="1"/>
  <c r="J3802" i="1"/>
  <c r="I3802" i="1"/>
  <c r="F3802" i="1"/>
  <c r="B3802" i="1"/>
  <c r="A3801" i="1"/>
  <c r="J3801" i="1"/>
  <c r="I3801" i="1"/>
  <c r="F3801" i="1"/>
  <c r="B3801" i="1"/>
  <c r="A3800" i="1"/>
  <c r="J3800" i="1"/>
  <c r="I3800" i="1"/>
  <c r="F3800" i="1"/>
  <c r="B3800" i="1"/>
  <c r="A3799" i="1"/>
  <c r="J3799" i="1"/>
  <c r="I3799" i="1"/>
  <c r="F3799" i="1"/>
  <c r="B3799" i="1"/>
  <c r="A3798" i="1"/>
  <c r="J3798" i="1"/>
  <c r="I3798" i="1"/>
  <c r="F3798" i="1"/>
  <c r="B3798" i="1"/>
  <c r="A3797" i="1"/>
  <c r="J3797" i="1"/>
  <c r="I3797" i="1"/>
  <c r="F3797" i="1"/>
  <c r="B3797" i="1"/>
  <c r="A3796" i="1"/>
  <c r="J3796" i="1"/>
  <c r="I3796" i="1"/>
  <c r="F3796" i="1"/>
  <c r="B3796" i="1"/>
  <c r="A3795" i="1"/>
  <c r="J3795" i="1"/>
  <c r="I3795" i="1"/>
  <c r="F3795" i="1"/>
  <c r="B3795" i="1"/>
  <c r="A3794" i="1"/>
  <c r="J3794" i="1"/>
  <c r="I3794" i="1"/>
  <c r="F3794" i="1"/>
  <c r="B3794" i="1"/>
  <c r="A3793" i="1"/>
  <c r="J3793" i="1"/>
  <c r="I3793" i="1"/>
  <c r="F3793" i="1"/>
  <c r="B3793" i="1"/>
  <c r="A3792" i="1"/>
  <c r="J3792" i="1"/>
  <c r="I3792" i="1"/>
  <c r="F3792" i="1"/>
  <c r="B3792" i="1"/>
  <c r="A3791" i="1"/>
  <c r="J3791" i="1"/>
  <c r="I3791" i="1"/>
  <c r="F3791" i="1"/>
  <c r="B3791" i="1"/>
  <c r="A3790" i="1"/>
  <c r="J3790" i="1"/>
  <c r="I3790" i="1"/>
  <c r="F3790" i="1"/>
  <c r="B3790" i="1"/>
  <c r="A3789" i="1"/>
  <c r="J3789" i="1"/>
  <c r="I3789" i="1"/>
  <c r="F3789" i="1"/>
  <c r="B3789" i="1"/>
  <c r="A3788" i="1"/>
  <c r="J3788" i="1"/>
  <c r="I3788" i="1"/>
  <c r="F3788" i="1"/>
  <c r="B3788" i="1"/>
  <c r="A3787" i="1"/>
  <c r="J3787" i="1"/>
  <c r="I3787" i="1"/>
  <c r="F3787" i="1"/>
  <c r="B3787" i="1"/>
  <c r="A3786" i="1"/>
  <c r="J3786" i="1"/>
  <c r="I3786" i="1"/>
  <c r="F3786" i="1"/>
  <c r="B3786" i="1"/>
  <c r="A3785" i="1"/>
  <c r="J3785" i="1"/>
  <c r="I3785" i="1"/>
  <c r="F3785" i="1"/>
  <c r="B3785" i="1"/>
  <c r="A3784" i="1"/>
  <c r="J3784" i="1"/>
  <c r="I3784" i="1"/>
  <c r="F3784" i="1"/>
  <c r="B3784" i="1"/>
  <c r="A3783" i="1"/>
  <c r="J3783" i="1"/>
  <c r="I3783" i="1"/>
  <c r="F3783" i="1"/>
  <c r="B3783" i="1"/>
  <c r="A3782" i="1"/>
  <c r="J3782" i="1"/>
  <c r="I3782" i="1"/>
  <c r="F3782" i="1"/>
  <c r="B3782" i="1"/>
  <c r="A3781" i="1"/>
  <c r="J3781" i="1"/>
  <c r="I3781" i="1"/>
  <c r="F3781" i="1"/>
  <c r="B3781" i="1"/>
  <c r="A3780" i="1"/>
  <c r="J3780" i="1"/>
  <c r="I3780" i="1"/>
  <c r="F3780" i="1"/>
  <c r="B3780" i="1"/>
  <c r="A3779" i="1"/>
  <c r="J3779" i="1"/>
  <c r="I3779" i="1"/>
  <c r="F3779" i="1"/>
  <c r="B3779" i="1"/>
  <c r="A3778" i="1"/>
  <c r="J3778" i="1"/>
  <c r="I3778" i="1"/>
  <c r="F3778" i="1"/>
  <c r="B3778" i="1"/>
  <c r="A3777" i="1"/>
  <c r="J3777" i="1"/>
  <c r="I3777" i="1"/>
  <c r="F3777" i="1"/>
  <c r="B3777" i="1"/>
  <c r="A3776" i="1"/>
  <c r="J3776" i="1"/>
  <c r="I3776" i="1"/>
  <c r="F3776" i="1"/>
  <c r="B3776" i="1"/>
  <c r="A3775" i="1"/>
  <c r="J3775" i="1"/>
  <c r="I3775" i="1"/>
  <c r="F3775" i="1"/>
  <c r="B3775" i="1"/>
  <c r="A3774" i="1"/>
  <c r="J3774" i="1"/>
  <c r="I3774" i="1"/>
  <c r="F3774" i="1"/>
  <c r="B3774" i="1"/>
  <c r="A3773" i="1"/>
  <c r="J3773" i="1"/>
  <c r="I3773" i="1"/>
  <c r="F3773" i="1"/>
  <c r="B3773" i="1"/>
  <c r="A3772" i="1"/>
  <c r="J3772" i="1"/>
  <c r="I3772" i="1"/>
  <c r="F3772" i="1"/>
  <c r="B3772" i="1"/>
  <c r="A3771" i="1"/>
  <c r="J3771" i="1"/>
  <c r="I3771" i="1"/>
  <c r="F3771" i="1"/>
  <c r="B3771" i="1"/>
  <c r="A3770" i="1"/>
  <c r="J3770" i="1"/>
  <c r="I3770" i="1"/>
  <c r="F3770" i="1"/>
  <c r="B3770" i="1"/>
  <c r="A3769" i="1"/>
  <c r="J3769" i="1"/>
  <c r="I3769" i="1"/>
  <c r="F3769" i="1"/>
  <c r="B3769" i="1"/>
  <c r="A3768" i="1"/>
  <c r="J3768" i="1"/>
  <c r="I3768" i="1"/>
  <c r="F3768" i="1"/>
  <c r="B3768" i="1"/>
  <c r="A3767" i="1"/>
  <c r="J3767" i="1"/>
  <c r="I3767" i="1"/>
  <c r="F3767" i="1"/>
  <c r="B3767" i="1"/>
  <c r="A3766" i="1"/>
  <c r="J3766" i="1"/>
  <c r="I3766" i="1"/>
  <c r="F3766" i="1"/>
  <c r="B3766" i="1"/>
  <c r="A3765" i="1"/>
  <c r="J3765" i="1"/>
  <c r="I3765" i="1"/>
  <c r="F3765" i="1"/>
  <c r="B3765" i="1"/>
  <c r="A3764" i="1"/>
  <c r="J3764" i="1"/>
  <c r="I3764" i="1"/>
  <c r="F3764" i="1"/>
  <c r="B3764" i="1"/>
  <c r="A3763" i="1"/>
  <c r="J3763" i="1"/>
  <c r="I3763" i="1"/>
  <c r="F3763" i="1"/>
  <c r="B3763" i="1"/>
  <c r="A3762" i="1"/>
  <c r="J3762" i="1"/>
  <c r="I3762" i="1"/>
  <c r="F3762" i="1"/>
  <c r="B3762" i="1"/>
  <c r="A3761" i="1"/>
  <c r="J3761" i="1"/>
  <c r="I3761" i="1"/>
  <c r="F3761" i="1"/>
  <c r="B3761" i="1"/>
  <c r="A3760" i="1"/>
  <c r="J3760" i="1"/>
  <c r="I3760" i="1"/>
  <c r="F3760" i="1"/>
  <c r="B3760" i="1"/>
  <c r="A3759" i="1"/>
  <c r="J3759" i="1"/>
  <c r="I3759" i="1"/>
  <c r="F3759" i="1"/>
  <c r="B3759" i="1"/>
  <c r="A3758" i="1"/>
  <c r="J3758" i="1"/>
  <c r="I3758" i="1"/>
  <c r="F3758" i="1"/>
  <c r="B3758" i="1"/>
  <c r="A3757" i="1"/>
  <c r="J3757" i="1"/>
  <c r="I3757" i="1"/>
  <c r="F3757" i="1"/>
  <c r="B3757" i="1"/>
  <c r="A3756" i="1"/>
  <c r="J3756" i="1"/>
  <c r="I3756" i="1"/>
  <c r="F3756" i="1"/>
  <c r="B3756" i="1"/>
  <c r="A3755" i="1"/>
  <c r="J3755" i="1"/>
  <c r="I3755" i="1"/>
  <c r="F3755" i="1"/>
  <c r="B3755" i="1"/>
  <c r="A3754" i="1"/>
  <c r="J3754" i="1"/>
  <c r="I3754" i="1"/>
  <c r="F3754" i="1"/>
  <c r="B3754" i="1"/>
  <c r="A3753" i="1"/>
  <c r="J3753" i="1"/>
  <c r="I3753" i="1"/>
  <c r="F3753" i="1"/>
  <c r="B3753" i="1"/>
  <c r="A3752" i="1"/>
  <c r="J3752" i="1"/>
  <c r="I3752" i="1"/>
  <c r="F3752" i="1"/>
  <c r="B3752" i="1"/>
  <c r="A3751" i="1"/>
  <c r="J3751" i="1"/>
  <c r="I3751" i="1"/>
  <c r="F3751" i="1"/>
  <c r="B3751" i="1"/>
  <c r="A3750" i="1"/>
  <c r="J3750" i="1"/>
  <c r="I3750" i="1"/>
  <c r="F3750" i="1"/>
  <c r="B3750" i="1"/>
  <c r="A3749" i="1"/>
  <c r="J3749" i="1"/>
  <c r="I3749" i="1"/>
  <c r="F3749" i="1"/>
  <c r="B3749" i="1"/>
  <c r="A3748" i="1"/>
  <c r="J3748" i="1"/>
  <c r="I3748" i="1"/>
  <c r="F3748" i="1"/>
  <c r="B3748" i="1"/>
  <c r="A3747" i="1"/>
  <c r="J3747" i="1"/>
  <c r="I3747" i="1"/>
  <c r="F3747" i="1"/>
  <c r="B3747" i="1"/>
  <c r="A3746" i="1"/>
  <c r="J3746" i="1"/>
  <c r="I3746" i="1"/>
  <c r="F3746" i="1"/>
  <c r="B3746" i="1"/>
  <c r="A3745" i="1"/>
  <c r="J3745" i="1"/>
  <c r="I3745" i="1"/>
  <c r="F3745" i="1"/>
  <c r="B3745" i="1"/>
  <c r="A3744" i="1"/>
  <c r="J3744" i="1"/>
  <c r="I3744" i="1"/>
  <c r="F3744" i="1"/>
  <c r="B3744" i="1"/>
  <c r="A3743" i="1"/>
  <c r="J3743" i="1"/>
  <c r="I3743" i="1"/>
  <c r="F3743" i="1"/>
  <c r="B3743" i="1"/>
  <c r="A3742" i="1"/>
  <c r="J3742" i="1"/>
  <c r="I3742" i="1"/>
  <c r="F3742" i="1"/>
  <c r="B3742" i="1"/>
  <c r="A3741" i="1"/>
  <c r="J3741" i="1"/>
  <c r="I3741" i="1"/>
  <c r="F3741" i="1"/>
  <c r="B3741" i="1"/>
  <c r="A3740" i="1"/>
  <c r="J3740" i="1"/>
  <c r="I3740" i="1"/>
  <c r="F3740" i="1"/>
  <c r="B3740" i="1"/>
  <c r="A3739" i="1"/>
  <c r="J3739" i="1"/>
  <c r="I3739" i="1"/>
  <c r="F3739" i="1"/>
  <c r="B3739" i="1"/>
  <c r="A3738" i="1"/>
  <c r="J3738" i="1"/>
  <c r="I3738" i="1"/>
  <c r="F3738" i="1"/>
  <c r="B3738" i="1"/>
  <c r="A3737" i="1"/>
  <c r="J3737" i="1"/>
  <c r="I3737" i="1"/>
  <c r="F3737" i="1"/>
  <c r="B3737" i="1"/>
  <c r="A3736" i="1"/>
  <c r="J3736" i="1"/>
  <c r="I3736" i="1"/>
  <c r="F3736" i="1"/>
  <c r="B3736" i="1"/>
  <c r="A3735" i="1"/>
  <c r="J3735" i="1"/>
  <c r="I3735" i="1"/>
  <c r="F3735" i="1"/>
  <c r="B3735" i="1"/>
  <c r="A3734" i="1"/>
  <c r="J3734" i="1"/>
  <c r="I3734" i="1"/>
  <c r="F3734" i="1"/>
  <c r="B3734" i="1"/>
  <c r="A3733" i="1"/>
  <c r="J3733" i="1"/>
  <c r="I3733" i="1"/>
  <c r="F3733" i="1"/>
  <c r="B3733" i="1"/>
  <c r="A3732" i="1"/>
  <c r="J3732" i="1"/>
  <c r="I3732" i="1"/>
  <c r="F3732" i="1"/>
  <c r="B3732" i="1"/>
  <c r="A3731" i="1"/>
  <c r="J3731" i="1"/>
  <c r="I3731" i="1"/>
  <c r="F3731" i="1"/>
  <c r="B3731" i="1"/>
  <c r="A3730" i="1"/>
  <c r="J3730" i="1"/>
  <c r="I3730" i="1"/>
  <c r="F3730" i="1"/>
  <c r="B3730" i="1"/>
  <c r="A3729" i="1"/>
  <c r="J3729" i="1"/>
  <c r="I3729" i="1"/>
  <c r="F3729" i="1"/>
  <c r="B3729" i="1"/>
  <c r="A3728" i="1"/>
  <c r="J3728" i="1"/>
  <c r="I3728" i="1"/>
  <c r="F3728" i="1"/>
  <c r="B3728" i="1"/>
  <c r="A3727" i="1"/>
  <c r="J3727" i="1"/>
  <c r="I3727" i="1"/>
  <c r="F3727" i="1"/>
  <c r="B3727" i="1"/>
  <c r="A3726" i="1"/>
  <c r="J3726" i="1"/>
  <c r="I3726" i="1"/>
  <c r="F3726" i="1"/>
  <c r="B3726" i="1"/>
  <c r="A3725" i="1"/>
  <c r="J3725" i="1"/>
  <c r="I3725" i="1"/>
  <c r="F3725" i="1"/>
  <c r="B3725" i="1"/>
  <c r="A3724" i="1"/>
  <c r="J3724" i="1"/>
  <c r="I3724" i="1"/>
  <c r="F3724" i="1"/>
  <c r="B3724" i="1"/>
  <c r="A3723" i="1"/>
  <c r="J3723" i="1"/>
  <c r="I3723" i="1"/>
  <c r="F3723" i="1"/>
  <c r="B3723" i="1"/>
  <c r="A3722" i="1"/>
  <c r="J3722" i="1"/>
  <c r="I3722" i="1"/>
  <c r="F3722" i="1"/>
  <c r="B3722" i="1"/>
  <c r="A3721" i="1"/>
  <c r="J3721" i="1"/>
  <c r="I3721" i="1"/>
  <c r="F3721" i="1"/>
  <c r="B3721" i="1"/>
  <c r="A3720" i="1"/>
  <c r="J3720" i="1"/>
  <c r="I3720" i="1"/>
  <c r="F3720" i="1"/>
  <c r="B3720" i="1"/>
  <c r="A3719" i="1"/>
  <c r="J3719" i="1"/>
  <c r="I3719" i="1"/>
  <c r="F3719" i="1"/>
  <c r="B3719" i="1"/>
  <c r="A3718" i="1"/>
  <c r="J3718" i="1"/>
  <c r="I3718" i="1"/>
  <c r="F3718" i="1"/>
  <c r="B3718" i="1"/>
  <c r="A3717" i="1"/>
  <c r="J3717" i="1"/>
  <c r="I3717" i="1"/>
  <c r="F3717" i="1"/>
  <c r="B3717" i="1"/>
  <c r="A3716" i="1"/>
  <c r="J3716" i="1"/>
  <c r="I3716" i="1"/>
  <c r="F3716" i="1"/>
  <c r="B3716" i="1"/>
  <c r="A3715" i="1"/>
  <c r="J3715" i="1"/>
  <c r="I3715" i="1"/>
  <c r="F3715" i="1"/>
  <c r="B3715" i="1"/>
  <c r="A3714" i="1"/>
  <c r="J3714" i="1"/>
  <c r="I3714" i="1"/>
  <c r="F3714" i="1"/>
  <c r="B3714" i="1"/>
  <c r="A3713" i="1"/>
  <c r="J3713" i="1"/>
  <c r="I3713" i="1"/>
  <c r="F3713" i="1"/>
  <c r="B3713" i="1"/>
  <c r="A3712" i="1"/>
  <c r="J3712" i="1"/>
  <c r="I3712" i="1"/>
  <c r="F3712" i="1"/>
  <c r="B3712" i="1"/>
  <c r="A3711" i="1"/>
  <c r="J3711" i="1"/>
  <c r="I3711" i="1"/>
  <c r="F3711" i="1"/>
  <c r="B3711" i="1"/>
  <c r="A3710" i="1"/>
  <c r="J3710" i="1"/>
  <c r="I3710" i="1"/>
  <c r="F3710" i="1"/>
  <c r="B3710" i="1"/>
  <c r="A3709" i="1"/>
  <c r="J3709" i="1"/>
  <c r="I3709" i="1"/>
  <c r="F3709" i="1"/>
  <c r="B3709" i="1"/>
  <c r="A3708" i="1"/>
  <c r="J3708" i="1"/>
  <c r="I3708" i="1"/>
  <c r="F3708" i="1"/>
  <c r="B3708" i="1"/>
  <c r="A3707" i="1"/>
  <c r="J3707" i="1"/>
  <c r="I3707" i="1"/>
  <c r="F3707" i="1"/>
  <c r="B3707" i="1"/>
  <c r="A3706" i="1"/>
  <c r="J3706" i="1"/>
  <c r="I3706" i="1"/>
  <c r="F3706" i="1"/>
  <c r="B3706" i="1"/>
  <c r="A3705" i="1"/>
  <c r="J3705" i="1"/>
  <c r="I3705" i="1"/>
  <c r="F3705" i="1"/>
  <c r="B3705" i="1"/>
  <c r="A3704" i="1"/>
  <c r="J3704" i="1"/>
  <c r="I3704" i="1"/>
  <c r="F3704" i="1"/>
  <c r="B3704" i="1"/>
  <c r="A3703" i="1"/>
  <c r="J3703" i="1"/>
  <c r="I3703" i="1"/>
  <c r="F3703" i="1"/>
  <c r="B3703" i="1"/>
  <c r="A3702" i="1"/>
  <c r="J3702" i="1"/>
  <c r="I3702" i="1"/>
  <c r="F3702" i="1"/>
  <c r="B3702" i="1"/>
  <c r="A3701" i="1"/>
  <c r="J3701" i="1"/>
  <c r="I3701" i="1"/>
  <c r="F3701" i="1"/>
  <c r="B3701" i="1"/>
  <c r="A3700" i="1"/>
  <c r="J3700" i="1"/>
  <c r="I3700" i="1"/>
  <c r="F3700" i="1"/>
  <c r="B3700" i="1"/>
  <c r="A3699" i="1"/>
  <c r="J3699" i="1"/>
  <c r="I3699" i="1"/>
  <c r="F3699" i="1"/>
  <c r="B3699" i="1"/>
  <c r="A3698" i="1"/>
  <c r="J3698" i="1"/>
  <c r="I3698" i="1"/>
  <c r="F3698" i="1"/>
  <c r="B3698" i="1"/>
  <c r="A3697" i="1"/>
  <c r="J3697" i="1"/>
  <c r="I3697" i="1"/>
  <c r="F3697" i="1"/>
  <c r="B3697" i="1"/>
  <c r="A3696" i="1"/>
  <c r="J3696" i="1"/>
  <c r="I3696" i="1"/>
  <c r="F3696" i="1"/>
  <c r="B3696" i="1"/>
  <c r="A3695" i="1"/>
  <c r="J3695" i="1"/>
  <c r="I3695" i="1"/>
  <c r="F3695" i="1"/>
  <c r="B3695" i="1"/>
  <c r="A3694" i="1"/>
  <c r="J3694" i="1"/>
  <c r="I3694" i="1"/>
  <c r="F3694" i="1"/>
  <c r="B3694" i="1"/>
  <c r="A3693" i="1"/>
  <c r="J3693" i="1"/>
  <c r="I3693" i="1"/>
  <c r="F3693" i="1"/>
  <c r="B3693" i="1"/>
  <c r="A3692" i="1"/>
  <c r="J3692" i="1"/>
  <c r="I3692" i="1"/>
  <c r="F3692" i="1"/>
  <c r="B3692" i="1"/>
  <c r="A3691" i="1"/>
  <c r="J3691" i="1"/>
  <c r="I3691" i="1"/>
  <c r="F3691" i="1"/>
  <c r="B3691" i="1"/>
  <c r="A3690" i="1"/>
  <c r="J3690" i="1"/>
  <c r="I3690" i="1"/>
  <c r="F3690" i="1"/>
  <c r="B3690" i="1"/>
  <c r="A3689" i="1"/>
  <c r="J3689" i="1"/>
  <c r="I3689" i="1"/>
  <c r="F3689" i="1"/>
  <c r="B3689" i="1"/>
  <c r="A3688" i="1"/>
  <c r="J3688" i="1"/>
  <c r="I3688" i="1"/>
  <c r="F3688" i="1"/>
  <c r="B3688" i="1"/>
  <c r="A3687" i="1"/>
  <c r="J3687" i="1"/>
  <c r="I3687" i="1"/>
  <c r="F3687" i="1"/>
  <c r="B3687" i="1"/>
  <c r="A3686" i="1"/>
  <c r="J3686" i="1"/>
  <c r="I3686" i="1"/>
  <c r="F3686" i="1"/>
  <c r="B3686" i="1"/>
  <c r="A3685" i="1"/>
  <c r="J3685" i="1"/>
  <c r="I3685" i="1"/>
  <c r="F3685" i="1"/>
  <c r="B3685" i="1"/>
  <c r="A3684" i="1"/>
  <c r="J3684" i="1"/>
  <c r="I3684" i="1"/>
  <c r="F3684" i="1"/>
  <c r="B3684" i="1"/>
  <c r="A3683" i="1"/>
  <c r="J3683" i="1"/>
  <c r="I3683" i="1"/>
  <c r="F3683" i="1"/>
  <c r="B3683" i="1"/>
  <c r="A3682" i="1"/>
  <c r="J3682" i="1"/>
  <c r="I3682" i="1"/>
  <c r="F3682" i="1"/>
  <c r="B3682" i="1"/>
  <c r="A3681" i="1"/>
  <c r="J3681" i="1"/>
  <c r="I3681" i="1"/>
  <c r="F3681" i="1"/>
  <c r="B3681" i="1"/>
  <c r="A3680" i="1"/>
  <c r="J3680" i="1"/>
  <c r="I3680" i="1"/>
  <c r="F3680" i="1"/>
  <c r="B3680" i="1"/>
  <c r="A3679" i="1"/>
  <c r="J3679" i="1"/>
  <c r="I3679" i="1"/>
  <c r="F3679" i="1"/>
  <c r="B3679" i="1"/>
  <c r="A3678" i="1"/>
  <c r="J3678" i="1"/>
  <c r="I3678" i="1"/>
  <c r="F3678" i="1"/>
  <c r="B3678" i="1"/>
  <c r="A3677" i="1"/>
  <c r="J3677" i="1"/>
  <c r="I3677" i="1"/>
  <c r="F3677" i="1"/>
  <c r="B3677" i="1"/>
  <c r="A3676" i="1"/>
  <c r="J3676" i="1"/>
  <c r="I3676" i="1"/>
  <c r="F3676" i="1"/>
  <c r="B3676" i="1"/>
  <c r="A3675" i="1"/>
  <c r="J3675" i="1"/>
  <c r="I3675" i="1"/>
  <c r="F3675" i="1"/>
  <c r="B3675" i="1"/>
  <c r="A3674" i="1"/>
  <c r="J3674" i="1"/>
  <c r="I3674" i="1"/>
  <c r="F3674" i="1"/>
  <c r="B3674" i="1"/>
  <c r="A3673" i="1"/>
  <c r="J3673" i="1"/>
  <c r="I3673" i="1"/>
  <c r="F3673" i="1"/>
  <c r="B3673" i="1"/>
  <c r="A3672" i="1"/>
  <c r="J3672" i="1"/>
  <c r="I3672" i="1"/>
  <c r="F3672" i="1"/>
  <c r="B3672" i="1"/>
  <c r="A3671" i="1"/>
  <c r="J3671" i="1"/>
  <c r="I3671" i="1"/>
  <c r="F3671" i="1"/>
  <c r="B3671" i="1"/>
  <c r="A3670" i="1"/>
  <c r="J3670" i="1"/>
  <c r="I3670" i="1"/>
  <c r="F3670" i="1"/>
  <c r="B3670" i="1"/>
  <c r="A3669" i="1"/>
  <c r="J3669" i="1"/>
  <c r="I3669" i="1"/>
  <c r="F3669" i="1"/>
  <c r="B3669" i="1"/>
  <c r="A3668" i="1"/>
  <c r="J3668" i="1"/>
  <c r="I3668" i="1"/>
  <c r="F3668" i="1"/>
  <c r="B3668" i="1"/>
  <c r="A3667" i="1"/>
  <c r="J3667" i="1"/>
  <c r="I3667" i="1"/>
  <c r="F3667" i="1"/>
  <c r="B3667" i="1"/>
  <c r="A3666" i="1"/>
  <c r="J3666" i="1"/>
  <c r="I3666" i="1"/>
  <c r="F3666" i="1"/>
  <c r="B3666" i="1"/>
  <c r="A3665" i="1"/>
  <c r="J3665" i="1"/>
  <c r="I3665" i="1"/>
  <c r="F3665" i="1"/>
  <c r="B3665" i="1"/>
  <c r="A3664" i="1"/>
  <c r="J3664" i="1"/>
  <c r="I3664" i="1"/>
  <c r="F3664" i="1"/>
  <c r="B3664" i="1"/>
  <c r="A3663" i="1"/>
  <c r="J3663" i="1"/>
  <c r="I3663" i="1"/>
  <c r="F3663" i="1"/>
  <c r="B3663" i="1"/>
  <c r="A3662" i="1"/>
  <c r="J3662" i="1"/>
  <c r="I3662" i="1"/>
  <c r="F3662" i="1"/>
  <c r="B3662" i="1"/>
  <c r="A3661" i="1"/>
  <c r="J3661" i="1"/>
  <c r="I3661" i="1"/>
  <c r="F3661" i="1"/>
  <c r="B3661" i="1"/>
  <c r="A3660" i="1"/>
  <c r="J3660" i="1"/>
  <c r="I3660" i="1"/>
  <c r="F3660" i="1"/>
  <c r="B3660" i="1"/>
  <c r="A3659" i="1"/>
  <c r="J3659" i="1"/>
  <c r="I3659" i="1"/>
  <c r="F3659" i="1"/>
  <c r="B3659" i="1"/>
  <c r="A3658" i="1"/>
  <c r="J3658" i="1"/>
  <c r="I3658" i="1"/>
  <c r="F3658" i="1"/>
  <c r="B3658" i="1"/>
  <c r="A3657" i="1"/>
  <c r="J3657" i="1"/>
  <c r="I3657" i="1"/>
  <c r="F3657" i="1"/>
  <c r="B3657" i="1"/>
  <c r="A3656" i="1"/>
  <c r="J3656" i="1"/>
  <c r="I3656" i="1"/>
  <c r="F3656" i="1"/>
  <c r="B3656" i="1"/>
  <c r="A3655" i="1"/>
  <c r="J3655" i="1"/>
  <c r="I3655" i="1"/>
  <c r="F3655" i="1"/>
  <c r="B3655" i="1"/>
  <c r="A3654" i="1"/>
  <c r="J3654" i="1"/>
  <c r="I3654" i="1"/>
  <c r="F3654" i="1"/>
  <c r="B3654" i="1"/>
  <c r="A3653" i="1"/>
  <c r="J3653" i="1"/>
  <c r="I3653" i="1"/>
  <c r="F3653" i="1"/>
  <c r="B3653" i="1"/>
  <c r="A3652" i="1"/>
  <c r="J3652" i="1"/>
  <c r="I3652" i="1"/>
  <c r="F3652" i="1"/>
  <c r="B3652" i="1"/>
  <c r="A3651" i="1"/>
  <c r="J3651" i="1"/>
  <c r="I3651" i="1"/>
  <c r="F3651" i="1"/>
  <c r="B3651" i="1"/>
  <c r="A3650" i="1"/>
  <c r="J3650" i="1"/>
  <c r="I3650" i="1"/>
  <c r="F3650" i="1"/>
  <c r="B3650" i="1"/>
  <c r="A3649" i="1"/>
  <c r="J3649" i="1"/>
  <c r="I3649" i="1"/>
  <c r="F3649" i="1"/>
  <c r="B3649" i="1"/>
  <c r="A3648" i="1"/>
  <c r="J3648" i="1"/>
  <c r="I3648" i="1"/>
  <c r="F3648" i="1"/>
  <c r="B3648" i="1"/>
  <c r="A3647" i="1"/>
  <c r="J3647" i="1"/>
  <c r="I3647" i="1"/>
  <c r="F3647" i="1"/>
  <c r="B3647" i="1"/>
  <c r="A3646" i="1"/>
  <c r="J3646" i="1"/>
  <c r="I3646" i="1"/>
  <c r="F3646" i="1"/>
  <c r="B3646" i="1"/>
  <c r="A3645" i="1"/>
  <c r="J3645" i="1"/>
  <c r="I3645" i="1"/>
  <c r="F3645" i="1"/>
  <c r="B3645" i="1"/>
  <c r="A3644" i="1"/>
  <c r="J3644" i="1"/>
  <c r="I3644" i="1"/>
  <c r="F3644" i="1"/>
  <c r="B3644" i="1"/>
  <c r="A3643" i="1"/>
  <c r="J3643" i="1"/>
  <c r="I3643" i="1"/>
  <c r="F3643" i="1"/>
  <c r="B3643" i="1"/>
  <c r="A3642" i="1"/>
  <c r="J3642" i="1"/>
  <c r="I3642" i="1"/>
  <c r="F3642" i="1"/>
  <c r="B3642" i="1"/>
  <c r="A3641" i="1"/>
  <c r="J3641" i="1"/>
  <c r="I3641" i="1"/>
  <c r="F3641" i="1"/>
  <c r="B3641" i="1"/>
  <c r="A3640" i="1"/>
  <c r="J3640" i="1"/>
  <c r="I3640" i="1"/>
  <c r="F3640" i="1"/>
  <c r="B3640" i="1"/>
  <c r="A3639" i="1"/>
  <c r="J3639" i="1"/>
  <c r="I3639" i="1"/>
  <c r="F3639" i="1"/>
  <c r="B3639" i="1"/>
  <c r="A3638" i="1"/>
  <c r="J3638" i="1"/>
  <c r="I3638" i="1"/>
  <c r="F3638" i="1"/>
  <c r="B3638" i="1"/>
  <c r="A3637" i="1"/>
  <c r="J3637" i="1"/>
  <c r="I3637" i="1"/>
  <c r="F3637" i="1"/>
  <c r="B3637" i="1"/>
  <c r="A3636" i="1"/>
  <c r="J3636" i="1"/>
  <c r="I3636" i="1"/>
  <c r="F3636" i="1"/>
  <c r="B3636" i="1"/>
  <c r="A3635" i="1"/>
  <c r="J3635" i="1"/>
  <c r="I3635" i="1"/>
  <c r="F3635" i="1"/>
  <c r="B3635" i="1"/>
  <c r="A3634" i="1"/>
  <c r="J3634" i="1"/>
  <c r="I3634" i="1"/>
  <c r="F3634" i="1"/>
  <c r="B3634" i="1"/>
  <c r="A3633" i="1"/>
  <c r="J3633" i="1"/>
  <c r="I3633" i="1"/>
  <c r="F3633" i="1"/>
  <c r="B3633" i="1"/>
  <c r="A3632" i="1"/>
  <c r="J3632" i="1"/>
  <c r="I3632" i="1"/>
  <c r="F3632" i="1"/>
  <c r="B3632" i="1"/>
  <c r="A3631" i="1"/>
  <c r="J3631" i="1"/>
  <c r="I3631" i="1"/>
  <c r="F3631" i="1"/>
  <c r="B3631" i="1"/>
  <c r="A3630" i="1"/>
  <c r="J3630" i="1"/>
  <c r="I3630" i="1"/>
  <c r="F3630" i="1"/>
  <c r="B3630" i="1"/>
  <c r="A3629" i="1"/>
  <c r="J3629" i="1"/>
  <c r="I3629" i="1"/>
  <c r="F3629" i="1"/>
  <c r="B3629" i="1"/>
  <c r="A3628" i="1"/>
  <c r="J3628" i="1"/>
  <c r="I3628" i="1"/>
  <c r="F3628" i="1"/>
  <c r="B3628" i="1"/>
  <c r="A3627" i="1"/>
  <c r="J3627" i="1"/>
  <c r="I3627" i="1"/>
  <c r="F3627" i="1"/>
  <c r="B3627" i="1"/>
  <c r="A3626" i="1"/>
  <c r="J3626" i="1"/>
  <c r="I3626" i="1"/>
  <c r="F3626" i="1"/>
  <c r="B3626" i="1"/>
  <c r="A3625" i="1"/>
  <c r="J3625" i="1"/>
  <c r="I3625" i="1"/>
  <c r="F3625" i="1"/>
  <c r="B3625" i="1"/>
  <c r="A3624" i="1"/>
  <c r="J3624" i="1"/>
  <c r="I3624" i="1"/>
  <c r="F3624" i="1"/>
  <c r="B3624" i="1"/>
  <c r="A3623" i="1"/>
  <c r="J3623" i="1"/>
  <c r="I3623" i="1"/>
  <c r="F3623" i="1"/>
  <c r="B3623" i="1"/>
  <c r="A3622" i="1"/>
  <c r="J3622" i="1"/>
  <c r="I3622" i="1"/>
  <c r="F3622" i="1"/>
  <c r="B3622" i="1"/>
  <c r="A3621" i="1"/>
  <c r="J3621" i="1"/>
  <c r="I3621" i="1"/>
  <c r="F3621" i="1"/>
  <c r="B3621" i="1"/>
  <c r="A3620" i="1"/>
  <c r="J3620" i="1"/>
  <c r="I3620" i="1"/>
  <c r="F3620" i="1"/>
  <c r="B3620" i="1"/>
  <c r="A3619" i="1"/>
  <c r="J3619" i="1"/>
  <c r="I3619" i="1"/>
  <c r="F3619" i="1"/>
  <c r="B3619" i="1"/>
  <c r="A3618" i="1"/>
  <c r="J3618" i="1"/>
  <c r="I3618" i="1"/>
  <c r="F3618" i="1"/>
  <c r="B3618" i="1"/>
  <c r="A3617" i="1"/>
  <c r="J3617" i="1"/>
  <c r="I3617" i="1"/>
  <c r="F3617" i="1"/>
  <c r="B3617" i="1"/>
  <c r="A3616" i="1"/>
  <c r="J3616" i="1"/>
  <c r="I3616" i="1"/>
  <c r="F3616" i="1"/>
  <c r="B3616" i="1"/>
  <c r="A3615" i="1"/>
  <c r="J3615" i="1"/>
  <c r="I3615" i="1"/>
  <c r="F3615" i="1"/>
  <c r="B3615" i="1"/>
  <c r="A3614" i="1"/>
  <c r="J3614" i="1"/>
  <c r="I3614" i="1"/>
  <c r="F3614" i="1"/>
  <c r="B3614" i="1"/>
  <c r="A3613" i="1"/>
  <c r="J3613" i="1"/>
  <c r="I3613" i="1"/>
  <c r="F3613" i="1"/>
  <c r="B3613" i="1"/>
  <c r="A3612" i="1"/>
  <c r="J3612" i="1"/>
  <c r="I3612" i="1"/>
  <c r="F3612" i="1"/>
  <c r="B3612" i="1"/>
  <c r="A3611" i="1"/>
  <c r="J3611" i="1"/>
  <c r="I3611" i="1"/>
  <c r="F3611" i="1"/>
  <c r="B3611" i="1"/>
  <c r="A3610" i="1"/>
  <c r="J3610" i="1"/>
  <c r="I3610" i="1"/>
  <c r="F3610" i="1"/>
  <c r="B3610" i="1"/>
  <c r="A3609" i="1"/>
  <c r="J3609" i="1"/>
  <c r="I3609" i="1"/>
  <c r="F3609" i="1"/>
  <c r="B3609" i="1"/>
  <c r="A3608" i="1"/>
  <c r="J3608" i="1"/>
  <c r="I3608" i="1"/>
  <c r="F3608" i="1"/>
  <c r="B3608" i="1"/>
  <c r="A3607" i="1"/>
  <c r="J3607" i="1"/>
  <c r="I3607" i="1"/>
  <c r="F3607" i="1"/>
  <c r="B3607" i="1"/>
  <c r="A3606" i="1"/>
  <c r="J3606" i="1"/>
  <c r="I3606" i="1"/>
  <c r="F3606" i="1"/>
  <c r="B3606" i="1"/>
  <c r="A3605" i="1"/>
  <c r="J3605" i="1"/>
  <c r="I3605" i="1"/>
  <c r="F3605" i="1"/>
  <c r="B3605" i="1"/>
  <c r="A3604" i="1"/>
  <c r="J3604" i="1"/>
  <c r="I3604" i="1"/>
  <c r="F3604" i="1"/>
  <c r="B3604" i="1"/>
  <c r="A3603" i="1"/>
  <c r="J3603" i="1"/>
  <c r="I3603" i="1"/>
  <c r="F3603" i="1"/>
  <c r="B3603" i="1"/>
  <c r="A3602" i="1"/>
  <c r="J3602" i="1"/>
  <c r="I3602" i="1"/>
  <c r="F3602" i="1"/>
  <c r="B3602" i="1"/>
  <c r="A3601" i="1"/>
  <c r="J3601" i="1"/>
  <c r="I3601" i="1"/>
  <c r="F3601" i="1"/>
  <c r="B3601" i="1"/>
  <c r="A3600" i="1"/>
  <c r="J3600" i="1"/>
  <c r="I3600" i="1"/>
  <c r="F3600" i="1"/>
  <c r="B3600" i="1"/>
  <c r="A3599" i="1"/>
  <c r="J3599" i="1"/>
  <c r="I3599" i="1"/>
  <c r="F3599" i="1"/>
  <c r="B3599" i="1"/>
  <c r="A3598" i="1"/>
  <c r="J3598" i="1"/>
  <c r="I3598" i="1"/>
  <c r="F3598" i="1"/>
  <c r="B3598" i="1"/>
  <c r="A3597" i="1"/>
  <c r="J3597" i="1"/>
  <c r="I3597" i="1"/>
  <c r="F3597" i="1"/>
  <c r="B3597" i="1"/>
  <c r="A3596" i="1"/>
  <c r="J3596" i="1"/>
  <c r="I3596" i="1"/>
  <c r="F3596" i="1"/>
  <c r="B3596" i="1"/>
  <c r="A3595" i="1"/>
  <c r="J3595" i="1"/>
  <c r="I3595" i="1"/>
  <c r="F3595" i="1"/>
  <c r="B3595" i="1"/>
  <c r="A3594" i="1"/>
  <c r="J3594" i="1"/>
  <c r="I3594" i="1"/>
  <c r="F3594" i="1"/>
  <c r="B3594" i="1"/>
  <c r="A3593" i="1"/>
  <c r="J3593" i="1"/>
  <c r="I3593" i="1"/>
  <c r="F3593" i="1"/>
  <c r="B3593" i="1"/>
  <c r="A3592" i="1"/>
  <c r="J3592" i="1"/>
  <c r="I3592" i="1"/>
  <c r="F3592" i="1"/>
  <c r="B3592" i="1"/>
  <c r="A3591" i="1"/>
  <c r="J3591" i="1"/>
  <c r="I3591" i="1"/>
  <c r="F3591" i="1"/>
  <c r="B3591" i="1"/>
  <c r="A3590" i="1"/>
  <c r="J3590" i="1"/>
  <c r="I3590" i="1"/>
  <c r="F3590" i="1"/>
  <c r="B3590" i="1"/>
  <c r="A3589" i="1"/>
  <c r="J3589" i="1"/>
  <c r="I3589" i="1"/>
  <c r="F3589" i="1"/>
  <c r="B3589" i="1"/>
  <c r="A3588" i="1"/>
  <c r="J3588" i="1"/>
  <c r="I3588" i="1"/>
  <c r="F3588" i="1"/>
  <c r="B3588" i="1"/>
  <c r="A3587" i="1"/>
  <c r="J3587" i="1"/>
  <c r="I3587" i="1"/>
  <c r="F3587" i="1"/>
  <c r="B3587" i="1"/>
  <c r="A3586" i="1"/>
  <c r="J3586" i="1"/>
  <c r="I3586" i="1"/>
  <c r="F3586" i="1"/>
  <c r="B3586" i="1"/>
  <c r="A3585" i="1"/>
  <c r="J3585" i="1"/>
  <c r="I3585" i="1"/>
  <c r="F3585" i="1"/>
  <c r="B3585" i="1"/>
  <c r="A3584" i="1"/>
  <c r="J3584" i="1"/>
  <c r="I3584" i="1"/>
  <c r="F3584" i="1"/>
  <c r="B3584" i="1"/>
  <c r="A3583" i="1"/>
  <c r="J3583" i="1"/>
  <c r="I3583" i="1"/>
  <c r="F3583" i="1"/>
  <c r="B3583" i="1"/>
  <c r="A3582" i="1"/>
  <c r="J3582" i="1"/>
  <c r="I3582" i="1"/>
  <c r="F3582" i="1"/>
  <c r="B3582" i="1"/>
  <c r="A3581" i="1"/>
  <c r="J3581" i="1"/>
  <c r="I3581" i="1"/>
  <c r="F3581" i="1"/>
  <c r="B3581" i="1"/>
  <c r="A3580" i="1"/>
  <c r="J3580" i="1"/>
  <c r="I3580" i="1"/>
  <c r="F3580" i="1"/>
  <c r="B3580" i="1"/>
  <c r="A3579" i="1"/>
  <c r="J3579" i="1"/>
  <c r="I3579" i="1"/>
  <c r="F3579" i="1"/>
  <c r="B3579" i="1"/>
  <c r="A3578" i="1"/>
  <c r="J3578" i="1"/>
  <c r="I3578" i="1"/>
  <c r="F3578" i="1"/>
  <c r="B3578" i="1"/>
  <c r="A3577" i="1"/>
  <c r="J3577" i="1"/>
  <c r="I3577" i="1"/>
  <c r="F3577" i="1"/>
  <c r="B3577" i="1"/>
  <c r="A3576" i="1"/>
  <c r="J3576" i="1"/>
  <c r="I3576" i="1"/>
  <c r="F3576" i="1"/>
  <c r="B3576" i="1"/>
  <c r="A3575" i="1"/>
  <c r="J3575" i="1"/>
  <c r="I3575" i="1"/>
  <c r="F3575" i="1"/>
  <c r="B3575" i="1"/>
  <c r="A3574" i="1"/>
  <c r="J3574" i="1"/>
  <c r="I3574" i="1"/>
  <c r="F3574" i="1"/>
  <c r="B3574" i="1"/>
  <c r="A3573" i="1"/>
  <c r="J3573" i="1"/>
  <c r="I3573" i="1"/>
  <c r="F3573" i="1"/>
  <c r="B3573" i="1"/>
  <c r="A3572" i="1"/>
  <c r="J3572" i="1"/>
  <c r="I3572" i="1"/>
  <c r="F3572" i="1"/>
  <c r="B3572" i="1"/>
  <c r="A3571" i="1"/>
  <c r="J3571" i="1"/>
  <c r="I3571" i="1"/>
  <c r="F3571" i="1"/>
  <c r="B3571" i="1"/>
  <c r="A3570" i="1"/>
  <c r="J3570" i="1"/>
  <c r="I3570" i="1"/>
  <c r="F3570" i="1"/>
  <c r="B3570" i="1"/>
  <c r="A3569" i="1"/>
  <c r="J3569" i="1"/>
  <c r="I3569" i="1"/>
  <c r="F3569" i="1"/>
  <c r="B3569" i="1"/>
  <c r="A3568" i="1"/>
  <c r="J3568" i="1"/>
  <c r="I3568" i="1"/>
  <c r="F3568" i="1"/>
  <c r="B3568" i="1"/>
  <c r="A3567" i="1"/>
  <c r="J3567" i="1"/>
  <c r="I3567" i="1"/>
  <c r="F3567" i="1"/>
  <c r="B3567" i="1"/>
  <c r="A3566" i="1"/>
  <c r="J3566" i="1"/>
  <c r="I3566" i="1"/>
  <c r="F3566" i="1"/>
  <c r="B3566" i="1"/>
  <c r="A3565" i="1"/>
  <c r="J3565" i="1"/>
  <c r="I3565" i="1"/>
  <c r="F3565" i="1"/>
  <c r="B3565" i="1"/>
  <c r="A3564" i="1"/>
  <c r="J3564" i="1"/>
  <c r="I3564" i="1"/>
  <c r="F3564" i="1"/>
  <c r="B3564" i="1"/>
  <c r="A3563" i="1"/>
  <c r="J3563" i="1"/>
  <c r="I3563" i="1"/>
  <c r="F3563" i="1"/>
  <c r="B3563" i="1"/>
  <c r="A3562" i="1"/>
  <c r="J3562" i="1"/>
  <c r="I3562" i="1"/>
  <c r="F3562" i="1"/>
  <c r="B3562" i="1"/>
  <c r="A3561" i="1"/>
  <c r="J3561" i="1"/>
  <c r="I3561" i="1"/>
  <c r="F3561" i="1"/>
  <c r="B3561" i="1"/>
  <c r="A3560" i="1"/>
  <c r="J3560" i="1"/>
  <c r="I3560" i="1"/>
  <c r="F3560" i="1"/>
  <c r="B3560" i="1"/>
  <c r="A3559" i="1"/>
  <c r="J3559" i="1"/>
  <c r="I3559" i="1"/>
  <c r="F3559" i="1"/>
  <c r="B3559" i="1"/>
  <c r="A3558" i="1"/>
  <c r="J3558" i="1"/>
  <c r="I3558" i="1"/>
  <c r="F3558" i="1"/>
  <c r="B3558" i="1"/>
  <c r="A3557" i="1"/>
  <c r="J3557" i="1"/>
  <c r="I3557" i="1"/>
  <c r="F3557" i="1"/>
  <c r="B3557" i="1"/>
  <c r="A3556" i="1"/>
  <c r="J3556" i="1"/>
  <c r="I3556" i="1"/>
  <c r="F3556" i="1"/>
  <c r="B3556" i="1"/>
  <c r="A3555" i="1"/>
  <c r="J3555" i="1"/>
  <c r="I3555" i="1"/>
  <c r="F3555" i="1"/>
  <c r="B3555" i="1"/>
  <c r="A3554" i="1"/>
  <c r="J3554" i="1"/>
  <c r="I3554" i="1"/>
  <c r="F3554" i="1"/>
  <c r="B3554" i="1"/>
  <c r="A3553" i="1"/>
  <c r="J3553" i="1"/>
  <c r="I3553" i="1"/>
  <c r="F3553" i="1"/>
  <c r="B3553" i="1"/>
  <c r="A3552" i="1"/>
  <c r="J3552" i="1"/>
  <c r="I3552" i="1"/>
  <c r="F3552" i="1"/>
  <c r="B3552" i="1"/>
  <c r="A3551" i="1"/>
  <c r="J3551" i="1"/>
  <c r="I3551" i="1"/>
  <c r="F3551" i="1"/>
  <c r="B3551" i="1"/>
  <c r="A3550" i="1"/>
  <c r="J3550" i="1"/>
  <c r="I3550" i="1"/>
  <c r="F3550" i="1"/>
  <c r="B3550" i="1"/>
  <c r="A3549" i="1"/>
  <c r="J3549" i="1"/>
  <c r="I3549" i="1"/>
  <c r="F3549" i="1"/>
  <c r="B3549" i="1"/>
  <c r="A3548" i="1"/>
  <c r="J3548" i="1"/>
  <c r="I3548" i="1"/>
  <c r="F3548" i="1"/>
  <c r="B3548" i="1"/>
  <c r="A3547" i="1"/>
  <c r="J3547" i="1"/>
  <c r="I3547" i="1"/>
  <c r="F3547" i="1"/>
  <c r="B3547" i="1"/>
  <c r="A3546" i="1"/>
  <c r="J3546" i="1"/>
  <c r="I3546" i="1"/>
  <c r="F3546" i="1"/>
  <c r="B3546" i="1"/>
  <c r="A3545" i="1"/>
  <c r="J3545" i="1"/>
  <c r="I3545" i="1"/>
  <c r="F3545" i="1"/>
  <c r="B3545" i="1"/>
  <c r="A3544" i="1"/>
  <c r="J3544" i="1"/>
  <c r="I3544" i="1"/>
  <c r="F3544" i="1"/>
  <c r="B3544" i="1"/>
  <c r="A3543" i="1"/>
  <c r="J3543" i="1"/>
  <c r="I3543" i="1"/>
  <c r="F3543" i="1"/>
  <c r="B3543" i="1"/>
  <c r="A3542" i="1"/>
  <c r="J3542" i="1"/>
  <c r="I3542" i="1"/>
  <c r="F3542" i="1"/>
  <c r="B3542" i="1"/>
  <c r="A3541" i="1"/>
  <c r="J3541" i="1"/>
  <c r="I3541" i="1"/>
  <c r="F3541" i="1"/>
  <c r="B3541" i="1"/>
  <c r="A3540" i="1"/>
  <c r="J3540" i="1"/>
  <c r="I3540" i="1"/>
  <c r="F3540" i="1"/>
  <c r="B3540" i="1"/>
  <c r="A3539" i="1"/>
  <c r="J3539" i="1"/>
  <c r="I3539" i="1"/>
  <c r="F3539" i="1"/>
  <c r="B3539" i="1"/>
  <c r="A3538" i="1"/>
  <c r="J3538" i="1"/>
  <c r="I3538" i="1"/>
  <c r="F3538" i="1"/>
  <c r="B3538" i="1"/>
  <c r="A3537" i="1"/>
  <c r="J3537" i="1"/>
  <c r="I3537" i="1"/>
  <c r="F3537" i="1"/>
  <c r="B3537" i="1"/>
  <c r="A3536" i="1"/>
  <c r="J3536" i="1"/>
  <c r="I3536" i="1"/>
  <c r="F3536" i="1"/>
  <c r="B3536" i="1"/>
  <c r="A3535" i="1"/>
  <c r="J3535" i="1"/>
  <c r="I3535" i="1"/>
  <c r="F3535" i="1"/>
  <c r="B3535" i="1"/>
  <c r="A3534" i="1"/>
  <c r="J3534" i="1"/>
  <c r="I3534" i="1"/>
  <c r="F3534" i="1"/>
  <c r="B3534" i="1"/>
  <c r="A3533" i="1"/>
  <c r="J3533" i="1"/>
  <c r="I3533" i="1"/>
  <c r="F3533" i="1"/>
  <c r="B3533" i="1"/>
  <c r="A3532" i="1"/>
  <c r="J3532" i="1"/>
  <c r="I3532" i="1"/>
  <c r="F3532" i="1"/>
  <c r="B3532" i="1"/>
  <c r="A3531" i="1"/>
  <c r="J3531" i="1"/>
  <c r="I3531" i="1"/>
  <c r="F3531" i="1"/>
  <c r="B3531" i="1"/>
  <c r="A3530" i="1"/>
  <c r="J3530" i="1"/>
  <c r="I3530" i="1"/>
  <c r="F3530" i="1"/>
  <c r="B3530" i="1"/>
  <c r="A3529" i="1"/>
  <c r="J3529" i="1"/>
  <c r="I3529" i="1"/>
  <c r="F3529" i="1"/>
  <c r="B3529" i="1"/>
  <c r="A3528" i="1"/>
  <c r="J3528" i="1"/>
  <c r="I3528" i="1"/>
  <c r="F3528" i="1"/>
  <c r="B3528" i="1"/>
  <c r="A3527" i="1"/>
  <c r="J3527" i="1"/>
  <c r="I3527" i="1"/>
  <c r="F3527" i="1"/>
  <c r="B3527" i="1"/>
  <c r="A3526" i="1"/>
  <c r="J3526" i="1"/>
  <c r="I3526" i="1"/>
  <c r="F3526" i="1"/>
  <c r="B3526" i="1"/>
  <c r="A3525" i="1"/>
  <c r="J3525" i="1"/>
  <c r="I3525" i="1"/>
  <c r="F3525" i="1"/>
  <c r="B3525" i="1"/>
  <c r="A3524" i="1"/>
  <c r="J3524" i="1"/>
  <c r="I3524" i="1"/>
  <c r="F3524" i="1"/>
  <c r="B3524" i="1"/>
  <c r="A3523" i="1"/>
  <c r="J3523" i="1"/>
  <c r="I3523" i="1"/>
  <c r="F3523" i="1"/>
  <c r="B3523" i="1"/>
  <c r="A3522" i="1"/>
  <c r="J3522" i="1"/>
  <c r="I3522" i="1"/>
  <c r="F3522" i="1"/>
  <c r="B3522" i="1"/>
  <c r="A3521" i="1"/>
  <c r="J3521" i="1"/>
  <c r="I3521" i="1"/>
  <c r="F3521" i="1"/>
  <c r="B3521" i="1"/>
  <c r="A3520" i="1"/>
  <c r="J3520" i="1"/>
  <c r="I3520" i="1"/>
  <c r="F3520" i="1"/>
  <c r="B3520" i="1"/>
  <c r="A3519" i="1"/>
  <c r="J3519" i="1"/>
  <c r="I3519" i="1"/>
  <c r="F3519" i="1"/>
  <c r="B3519" i="1"/>
  <c r="A3518" i="1"/>
  <c r="J3518" i="1"/>
  <c r="I3518" i="1"/>
  <c r="F3518" i="1"/>
  <c r="B3518" i="1"/>
  <c r="A3517" i="1"/>
  <c r="J3517" i="1"/>
  <c r="I3517" i="1"/>
  <c r="F3517" i="1"/>
  <c r="B3517" i="1"/>
  <c r="A3516" i="1"/>
  <c r="J3516" i="1"/>
  <c r="I3516" i="1"/>
  <c r="F3516" i="1"/>
  <c r="B3516" i="1"/>
  <c r="A3515" i="1"/>
  <c r="J3515" i="1"/>
  <c r="I3515" i="1"/>
  <c r="F3515" i="1"/>
  <c r="B3515" i="1"/>
  <c r="A3514" i="1"/>
  <c r="J3514" i="1"/>
  <c r="I3514" i="1"/>
  <c r="F3514" i="1"/>
  <c r="B3514" i="1"/>
  <c r="A3513" i="1"/>
  <c r="J3513" i="1"/>
  <c r="I3513" i="1"/>
  <c r="F3513" i="1"/>
  <c r="B3513" i="1"/>
  <c r="A3512" i="1"/>
  <c r="J3512" i="1"/>
  <c r="I3512" i="1"/>
  <c r="F3512" i="1"/>
  <c r="B3512" i="1"/>
  <c r="A3511" i="1"/>
  <c r="J3511" i="1"/>
  <c r="I3511" i="1"/>
  <c r="F3511" i="1"/>
  <c r="B3511" i="1"/>
  <c r="A3510" i="1"/>
  <c r="J3510" i="1"/>
  <c r="I3510" i="1"/>
  <c r="F3510" i="1"/>
  <c r="B3510" i="1"/>
  <c r="A3509" i="1"/>
  <c r="J3509" i="1"/>
  <c r="I3509" i="1"/>
  <c r="F3509" i="1"/>
  <c r="B3509" i="1"/>
  <c r="A3508" i="1"/>
  <c r="J3508" i="1"/>
  <c r="I3508" i="1"/>
  <c r="F3508" i="1"/>
  <c r="B3508" i="1"/>
  <c r="A3507" i="1"/>
  <c r="J3507" i="1"/>
  <c r="I3507" i="1"/>
  <c r="F3507" i="1"/>
  <c r="B3507" i="1"/>
  <c r="A3506" i="1"/>
  <c r="J3506" i="1"/>
  <c r="I3506" i="1"/>
  <c r="F3506" i="1"/>
  <c r="B3506" i="1"/>
  <c r="A3505" i="1"/>
  <c r="J3505" i="1"/>
  <c r="I3505" i="1"/>
  <c r="F3505" i="1"/>
  <c r="B3505" i="1"/>
  <c r="A3504" i="1"/>
  <c r="J3504" i="1"/>
  <c r="I3504" i="1"/>
  <c r="F3504" i="1"/>
  <c r="B3504" i="1"/>
  <c r="A3503" i="1"/>
  <c r="J3503" i="1"/>
  <c r="I3503" i="1"/>
  <c r="F3503" i="1"/>
  <c r="B3503" i="1"/>
  <c r="A3502" i="1"/>
  <c r="J3502" i="1"/>
  <c r="I3502" i="1"/>
  <c r="F3502" i="1"/>
  <c r="B3502" i="1"/>
  <c r="A3501" i="1"/>
  <c r="J3501" i="1"/>
  <c r="I3501" i="1"/>
  <c r="F3501" i="1"/>
  <c r="B3501" i="1"/>
  <c r="A3500" i="1"/>
  <c r="J3500" i="1"/>
  <c r="I3500" i="1"/>
  <c r="F3500" i="1"/>
  <c r="B3500" i="1"/>
  <c r="A3499" i="1"/>
  <c r="J3499" i="1"/>
  <c r="I3499" i="1"/>
  <c r="F3499" i="1"/>
  <c r="B3499" i="1"/>
  <c r="A3498" i="1"/>
  <c r="J3498" i="1"/>
  <c r="I3498" i="1"/>
  <c r="F3498" i="1"/>
  <c r="B3498" i="1"/>
  <c r="A3497" i="1"/>
  <c r="J3497" i="1"/>
  <c r="I3497" i="1"/>
  <c r="F3497" i="1"/>
  <c r="B3497" i="1"/>
  <c r="A3496" i="1"/>
  <c r="J3496" i="1"/>
  <c r="I3496" i="1"/>
  <c r="F3496" i="1"/>
  <c r="B3496" i="1"/>
  <c r="A3495" i="1"/>
  <c r="J3495" i="1"/>
  <c r="I3495" i="1"/>
  <c r="F3495" i="1"/>
  <c r="B3495" i="1"/>
  <c r="A3494" i="1"/>
  <c r="J3494" i="1"/>
  <c r="I3494" i="1"/>
  <c r="F3494" i="1"/>
  <c r="B3494" i="1"/>
  <c r="A3493" i="1"/>
  <c r="J3493" i="1"/>
  <c r="I3493" i="1"/>
  <c r="F3493" i="1"/>
  <c r="B3493" i="1"/>
  <c r="A3492" i="1"/>
  <c r="J3492" i="1"/>
  <c r="I3492" i="1"/>
  <c r="F3492" i="1"/>
  <c r="B3492" i="1"/>
  <c r="A3491" i="1"/>
  <c r="J3491" i="1"/>
  <c r="I3491" i="1"/>
  <c r="F3491" i="1"/>
  <c r="B3491" i="1"/>
  <c r="A3490" i="1"/>
  <c r="J3490" i="1"/>
  <c r="I3490" i="1"/>
  <c r="F3490" i="1"/>
  <c r="B3490" i="1"/>
  <c r="A3489" i="1"/>
  <c r="J3489" i="1"/>
  <c r="I3489" i="1"/>
  <c r="F3489" i="1"/>
  <c r="B3489" i="1"/>
  <c r="A3488" i="1"/>
  <c r="J3488" i="1"/>
  <c r="I3488" i="1"/>
  <c r="F3488" i="1"/>
  <c r="B3488" i="1"/>
  <c r="A3487" i="1"/>
  <c r="J3487" i="1"/>
  <c r="I3487" i="1"/>
  <c r="F3487" i="1"/>
  <c r="B3487" i="1"/>
  <c r="A3486" i="1"/>
  <c r="J3486" i="1"/>
  <c r="I3486" i="1"/>
  <c r="F3486" i="1"/>
  <c r="B3486" i="1"/>
  <c r="A3485" i="1"/>
  <c r="J3485" i="1"/>
  <c r="I3485" i="1"/>
  <c r="F3485" i="1"/>
  <c r="B3485" i="1"/>
  <c r="A3484" i="1"/>
  <c r="J3484" i="1"/>
  <c r="I3484" i="1"/>
  <c r="F3484" i="1"/>
  <c r="B3484" i="1"/>
  <c r="A3483" i="1"/>
  <c r="J3483" i="1"/>
  <c r="I3483" i="1"/>
  <c r="F3483" i="1"/>
  <c r="B3483" i="1"/>
  <c r="A3482" i="1"/>
  <c r="J3482" i="1"/>
  <c r="I3482" i="1"/>
  <c r="F3482" i="1"/>
  <c r="B3482" i="1"/>
  <c r="A3481" i="1"/>
  <c r="J3481" i="1"/>
  <c r="I3481" i="1"/>
  <c r="F3481" i="1"/>
  <c r="B3481" i="1"/>
  <c r="A3480" i="1"/>
  <c r="J3480" i="1"/>
  <c r="I3480" i="1"/>
  <c r="F3480" i="1"/>
  <c r="B3480" i="1"/>
  <c r="A3479" i="1"/>
  <c r="J3479" i="1"/>
  <c r="I3479" i="1"/>
  <c r="F3479" i="1"/>
  <c r="B3479" i="1"/>
  <c r="A3478" i="1"/>
  <c r="J3478" i="1"/>
  <c r="I3478" i="1"/>
  <c r="F3478" i="1"/>
  <c r="B3478" i="1"/>
  <c r="A3477" i="1"/>
  <c r="J3477" i="1"/>
  <c r="I3477" i="1"/>
  <c r="F3477" i="1"/>
  <c r="B3477" i="1"/>
  <c r="A3476" i="1"/>
  <c r="J3476" i="1"/>
  <c r="I3476" i="1"/>
  <c r="F3476" i="1"/>
  <c r="B3476" i="1"/>
  <c r="A3475" i="1"/>
  <c r="J3475" i="1"/>
  <c r="I3475" i="1"/>
  <c r="F3475" i="1"/>
  <c r="B3475" i="1"/>
  <c r="A3474" i="1"/>
  <c r="J3474" i="1"/>
  <c r="I3474" i="1"/>
  <c r="F3474" i="1"/>
  <c r="B3474" i="1"/>
  <c r="A3473" i="1"/>
  <c r="J3473" i="1"/>
  <c r="I3473" i="1"/>
  <c r="F3473" i="1"/>
  <c r="B3473" i="1"/>
  <c r="A3472" i="1"/>
  <c r="J3472" i="1"/>
  <c r="I3472" i="1"/>
  <c r="F3472" i="1"/>
  <c r="B3472" i="1"/>
  <c r="A3471" i="1"/>
  <c r="J3471" i="1"/>
  <c r="I3471" i="1"/>
  <c r="F3471" i="1"/>
  <c r="B3471" i="1"/>
  <c r="A3470" i="1"/>
  <c r="J3470" i="1"/>
  <c r="I3470" i="1"/>
  <c r="F3470" i="1"/>
  <c r="B3470" i="1"/>
  <c r="A3469" i="1"/>
  <c r="J3469" i="1"/>
  <c r="I3469" i="1"/>
  <c r="F3469" i="1"/>
  <c r="B3469" i="1"/>
  <c r="A3468" i="1"/>
  <c r="J3468" i="1"/>
  <c r="I3468" i="1"/>
  <c r="F3468" i="1"/>
  <c r="B3468" i="1"/>
  <c r="A3467" i="1"/>
  <c r="J3467" i="1"/>
  <c r="I3467" i="1"/>
  <c r="F3467" i="1"/>
  <c r="B3467" i="1"/>
  <c r="A3466" i="1"/>
  <c r="J3466" i="1"/>
  <c r="I3466" i="1"/>
  <c r="F3466" i="1"/>
  <c r="B3466" i="1"/>
  <c r="A3465" i="1"/>
  <c r="J3465" i="1"/>
  <c r="I3465" i="1"/>
  <c r="F3465" i="1"/>
  <c r="B3465" i="1"/>
  <c r="A3464" i="1"/>
  <c r="J3464" i="1"/>
  <c r="I3464" i="1"/>
  <c r="F3464" i="1"/>
  <c r="B3464" i="1"/>
  <c r="A3463" i="1"/>
  <c r="J3463" i="1"/>
  <c r="I3463" i="1"/>
  <c r="F3463" i="1"/>
  <c r="B3463" i="1"/>
  <c r="A3462" i="1"/>
  <c r="J3462" i="1"/>
  <c r="I3462" i="1"/>
  <c r="F3462" i="1"/>
  <c r="B3462" i="1"/>
  <c r="A3461" i="1"/>
  <c r="J3461" i="1"/>
  <c r="I3461" i="1"/>
  <c r="F3461" i="1"/>
  <c r="B3461" i="1"/>
  <c r="A3460" i="1"/>
  <c r="J3460" i="1"/>
  <c r="I3460" i="1"/>
  <c r="F3460" i="1"/>
  <c r="B3460" i="1"/>
  <c r="A3459" i="1"/>
  <c r="J3459" i="1"/>
  <c r="I3459" i="1"/>
  <c r="F3459" i="1"/>
  <c r="B3459" i="1"/>
  <c r="A3458" i="1"/>
  <c r="J3458" i="1"/>
  <c r="I3458" i="1"/>
  <c r="F3458" i="1"/>
  <c r="B3458" i="1"/>
  <c r="A3457" i="1"/>
  <c r="J3457" i="1"/>
  <c r="I3457" i="1"/>
  <c r="F3457" i="1"/>
  <c r="B3457" i="1"/>
  <c r="A3456" i="1"/>
  <c r="J3456" i="1"/>
  <c r="I3456" i="1"/>
  <c r="F3456" i="1"/>
  <c r="B3456" i="1"/>
  <c r="A3455" i="1"/>
  <c r="J3455" i="1"/>
  <c r="I3455" i="1"/>
  <c r="F3455" i="1"/>
  <c r="B3455" i="1"/>
  <c r="A3454" i="1"/>
  <c r="J3454" i="1"/>
  <c r="I3454" i="1"/>
  <c r="F3454" i="1"/>
  <c r="B3454" i="1"/>
  <c r="A3453" i="1"/>
  <c r="J3453" i="1"/>
  <c r="I3453" i="1"/>
  <c r="F3453" i="1"/>
  <c r="B3453" i="1"/>
  <c r="A3452" i="1"/>
  <c r="J3452" i="1"/>
  <c r="I3452" i="1"/>
  <c r="F3452" i="1"/>
  <c r="B3452" i="1"/>
  <c r="A3451" i="1"/>
  <c r="J3451" i="1"/>
  <c r="I3451" i="1"/>
  <c r="F3451" i="1"/>
  <c r="B3451" i="1"/>
  <c r="A3450" i="1"/>
  <c r="J3450" i="1"/>
  <c r="I3450" i="1"/>
  <c r="F3450" i="1"/>
  <c r="B3450" i="1"/>
  <c r="A3449" i="1"/>
  <c r="J3449" i="1"/>
  <c r="I3449" i="1"/>
  <c r="F3449" i="1"/>
  <c r="B3449" i="1"/>
  <c r="A3448" i="1"/>
  <c r="J3448" i="1"/>
  <c r="I3448" i="1"/>
  <c r="F3448" i="1"/>
  <c r="B3448" i="1"/>
  <c r="A3447" i="1"/>
  <c r="J3447" i="1"/>
  <c r="I3447" i="1"/>
  <c r="F3447" i="1"/>
  <c r="B3447" i="1"/>
  <c r="A3446" i="1"/>
  <c r="J3446" i="1"/>
  <c r="I3446" i="1"/>
  <c r="F3446" i="1"/>
  <c r="B3446" i="1"/>
  <c r="A3445" i="1"/>
  <c r="J3445" i="1"/>
  <c r="I3445" i="1"/>
  <c r="F3445" i="1"/>
  <c r="B3445" i="1"/>
  <c r="A3444" i="1"/>
  <c r="J3444" i="1"/>
  <c r="I3444" i="1"/>
  <c r="F3444" i="1"/>
  <c r="B3444" i="1"/>
  <c r="A3443" i="1"/>
  <c r="J3443" i="1"/>
  <c r="I3443" i="1"/>
  <c r="F3443" i="1"/>
  <c r="B3443" i="1"/>
  <c r="A3442" i="1"/>
  <c r="J3442" i="1"/>
  <c r="I3442" i="1"/>
  <c r="F3442" i="1"/>
  <c r="B3442" i="1"/>
  <c r="A3441" i="1"/>
  <c r="J3441" i="1"/>
  <c r="I3441" i="1"/>
  <c r="F3441" i="1"/>
  <c r="B3441" i="1"/>
  <c r="A3440" i="1"/>
  <c r="J3440" i="1"/>
  <c r="I3440" i="1"/>
  <c r="F3440" i="1"/>
  <c r="B3440" i="1"/>
  <c r="A3439" i="1"/>
  <c r="J3439" i="1"/>
  <c r="I3439" i="1"/>
  <c r="F3439" i="1"/>
  <c r="B3439" i="1"/>
  <c r="A3438" i="1"/>
  <c r="J3438" i="1"/>
  <c r="I3438" i="1"/>
  <c r="F3438" i="1"/>
  <c r="B3438" i="1"/>
  <c r="A3437" i="1"/>
  <c r="J3437" i="1"/>
  <c r="I3437" i="1"/>
  <c r="F3437" i="1"/>
  <c r="B3437" i="1"/>
  <c r="A3436" i="1"/>
  <c r="J3436" i="1"/>
  <c r="I3436" i="1"/>
  <c r="F3436" i="1"/>
  <c r="B3436" i="1"/>
  <c r="A3435" i="1"/>
  <c r="J3435" i="1"/>
  <c r="I3435" i="1"/>
  <c r="F3435" i="1"/>
  <c r="B3435" i="1"/>
  <c r="A3434" i="1"/>
  <c r="J3434" i="1"/>
  <c r="I3434" i="1"/>
  <c r="F3434" i="1"/>
  <c r="B3434" i="1"/>
  <c r="A3433" i="1"/>
  <c r="J3433" i="1"/>
  <c r="I3433" i="1"/>
  <c r="F3433" i="1"/>
  <c r="B3433" i="1"/>
  <c r="A3432" i="1"/>
  <c r="J3432" i="1"/>
  <c r="I3432" i="1"/>
  <c r="F3432" i="1"/>
  <c r="B3432" i="1"/>
  <c r="A3431" i="1"/>
  <c r="J3431" i="1"/>
  <c r="I3431" i="1"/>
  <c r="F3431" i="1"/>
  <c r="B3431" i="1"/>
  <c r="A3430" i="1"/>
  <c r="J3430" i="1"/>
  <c r="I3430" i="1"/>
  <c r="F3430" i="1"/>
  <c r="B3430" i="1"/>
  <c r="A3429" i="1"/>
  <c r="J3429" i="1"/>
  <c r="I3429" i="1"/>
  <c r="F3429" i="1"/>
  <c r="B3429" i="1"/>
  <c r="A3428" i="1"/>
  <c r="J3428" i="1"/>
  <c r="I3428" i="1"/>
  <c r="F3428" i="1"/>
  <c r="B3428" i="1"/>
  <c r="A3427" i="1"/>
  <c r="J3427" i="1"/>
  <c r="I3427" i="1"/>
  <c r="F3427" i="1"/>
  <c r="B3427" i="1"/>
  <c r="A3426" i="1"/>
  <c r="J3426" i="1"/>
  <c r="I3426" i="1"/>
  <c r="F3426" i="1"/>
  <c r="B3426" i="1"/>
  <c r="A3425" i="1"/>
  <c r="J3425" i="1"/>
  <c r="I3425" i="1"/>
  <c r="F3425" i="1"/>
  <c r="B3425" i="1"/>
  <c r="A3424" i="1"/>
  <c r="J3424" i="1"/>
  <c r="I3424" i="1"/>
  <c r="F3424" i="1"/>
  <c r="B3424" i="1"/>
  <c r="A3423" i="1"/>
  <c r="J3423" i="1"/>
  <c r="I3423" i="1"/>
  <c r="F3423" i="1"/>
  <c r="B3423" i="1"/>
  <c r="A3422" i="1"/>
  <c r="J3422" i="1"/>
  <c r="I3422" i="1"/>
  <c r="F3422" i="1"/>
  <c r="B3422" i="1"/>
  <c r="A3421" i="1"/>
  <c r="J3421" i="1"/>
  <c r="I3421" i="1"/>
  <c r="F3421" i="1"/>
  <c r="B3421" i="1"/>
  <c r="A3420" i="1"/>
  <c r="J3420" i="1"/>
  <c r="I3420" i="1"/>
  <c r="F3420" i="1"/>
  <c r="B3420" i="1"/>
  <c r="A3419" i="1"/>
  <c r="J3419" i="1"/>
  <c r="I3419" i="1"/>
  <c r="F3419" i="1"/>
  <c r="B3419" i="1"/>
  <c r="A3418" i="1"/>
  <c r="J3418" i="1"/>
  <c r="I3418" i="1"/>
  <c r="F3418" i="1"/>
  <c r="B3418" i="1"/>
  <c r="A3417" i="1"/>
  <c r="J3417" i="1"/>
  <c r="I3417" i="1"/>
  <c r="F3417" i="1"/>
  <c r="B3417" i="1"/>
  <c r="A3416" i="1"/>
  <c r="J3416" i="1"/>
  <c r="I3416" i="1"/>
  <c r="F3416" i="1"/>
  <c r="B3416" i="1"/>
  <c r="A3415" i="1"/>
  <c r="J3415" i="1"/>
  <c r="I3415" i="1"/>
  <c r="F3415" i="1"/>
  <c r="B3415" i="1"/>
  <c r="A3414" i="1"/>
  <c r="J3414" i="1"/>
  <c r="I3414" i="1"/>
  <c r="F3414" i="1"/>
  <c r="B3414" i="1"/>
  <c r="A3413" i="1"/>
  <c r="J3413" i="1"/>
  <c r="I3413" i="1"/>
  <c r="F3413" i="1"/>
  <c r="B3413" i="1"/>
  <c r="A3412" i="1"/>
  <c r="J3412" i="1"/>
  <c r="I3412" i="1"/>
  <c r="F3412" i="1"/>
  <c r="B3412" i="1"/>
  <c r="A3411" i="1"/>
  <c r="J3411" i="1"/>
  <c r="I3411" i="1"/>
  <c r="F3411" i="1"/>
  <c r="B3411" i="1"/>
  <c r="A3410" i="1"/>
  <c r="J3410" i="1"/>
  <c r="I3410" i="1"/>
  <c r="F3410" i="1"/>
  <c r="B3410" i="1"/>
  <c r="A3409" i="1"/>
  <c r="J3409" i="1"/>
  <c r="I3409" i="1"/>
  <c r="F3409" i="1"/>
  <c r="B3409" i="1"/>
  <c r="A3408" i="1"/>
  <c r="J3408" i="1"/>
  <c r="I3408" i="1"/>
  <c r="F3408" i="1"/>
  <c r="B3408" i="1"/>
  <c r="A3407" i="1"/>
  <c r="J3407" i="1"/>
  <c r="I3407" i="1"/>
  <c r="F3407" i="1"/>
  <c r="B3407" i="1"/>
  <c r="A3406" i="1"/>
  <c r="J3406" i="1"/>
  <c r="I3406" i="1"/>
  <c r="F3406" i="1"/>
  <c r="B3406" i="1"/>
  <c r="A3405" i="1"/>
  <c r="J3405" i="1"/>
  <c r="I3405" i="1"/>
  <c r="F3405" i="1"/>
  <c r="B3405" i="1"/>
  <c r="A3404" i="1"/>
  <c r="J3404" i="1"/>
  <c r="I3404" i="1"/>
  <c r="F3404" i="1"/>
  <c r="B3404" i="1"/>
  <c r="A3403" i="1"/>
  <c r="J3403" i="1"/>
  <c r="I3403" i="1"/>
  <c r="F3403" i="1"/>
  <c r="B3403" i="1"/>
  <c r="A3402" i="1"/>
  <c r="J3402" i="1"/>
  <c r="I3402" i="1"/>
  <c r="F3402" i="1"/>
  <c r="B3402" i="1"/>
  <c r="A3401" i="1"/>
  <c r="J3401" i="1"/>
  <c r="I3401" i="1"/>
  <c r="F3401" i="1"/>
  <c r="B3401" i="1"/>
  <c r="A3400" i="1"/>
  <c r="J3400" i="1"/>
  <c r="I3400" i="1"/>
  <c r="F3400" i="1"/>
  <c r="B3400" i="1"/>
  <c r="A3399" i="1"/>
  <c r="J3399" i="1"/>
  <c r="I3399" i="1"/>
  <c r="F3399" i="1"/>
  <c r="B3399" i="1"/>
  <c r="A3398" i="1"/>
  <c r="J3398" i="1"/>
  <c r="I3398" i="1"/>
  <c r="F3398" i="1"/>
  <c r="B3398" i="1"/>
  <c r="A3397" i="1"/>
  <c r="J3397" i="1"/>
  <c r="I3397" i="1"/>
  <c r="F3397" i="1"/>
  <c r="B3397" i="1"/>
  <c r="A3396" i="1"/>
  <c r="J3396" i="1"/>
  <c r="I3396" i="1"/>
  <c r="F3396" i="1"/>
  <c r="B3396" i="1"/>
  <c r="A3395" i="1"/>
  <c r="J3395" i="1"/>
  <c r="I3395" i="1"/>
  <c r="F3395" i="1"/>
  <c r="B3395" i="1"/>
  <c r="A3394" i="1"/>
  <c r="J3394" i="1"/>
  <c r="I3394" i="1"/>
  <c r="F3394" i="1"/>
  <c r="B3394" i="1"/>
  <c r="A3393" i="1"/>
  <c r="J3393" i="1"/>
  <c r="I3393" i="1"/>
  <c r="F3393" i="1"/>
  <c r="B3393" i="1"/>
  <c r="A3392" i="1"/>
  <c r="J3392" i="1"/>
  <c r="I3392" i="1"/>
  <c r="F3392" i="1"/>
  <c r="B3392" i="1"/>
  <c r="A3391" i="1"/>
  <c r="J3391" i="1"/>
  <c r="I3391" i="1"/>
  <c r="F3391" i="1"/>
  <c r="B3391" i="1"/>
  <c r="A3390" i="1"/>
  <c r="J3390" i="1"/>
  <c r="I3390" i="1"/>
  <c r="F3390" i="1"/>
  <c r="B3390" i="1"/>
  <c r="A3389" i="1"/>
  <c r="J3389" i="1"/>
  <c r="I3389" i="1"/>
  <c r="F3389" i="1"/>
  <c r="B3389" i="1"/>
  <c r="A3388" i="1"/>
  <c r="J3388" i="1"/>
  <c r="I3388" i="1"/>
  <c r="F3388" i="1"/>
  <c r="B3388" i="1"/>
  <c r="A3387" i="1"/>
  <c r="J3387" i="1"/>
  <c r="I3387" i="1"/>
  <c r="F3387" i="1"/>
  <c r="B3387" i="1"/>
  <c r="A3386" i="1"/>
  <c r="J3386" i="1"/>
  <c r="I3386" i="1"/>
  <c r="F3386" i="1"/>
  <c r="B3386" i="1"/>
  <c r="A3385" i="1"/>
  <c r="J3385" i="1"/>
  <c r="I3385" i="1"/>
  <c r="F3385" i="1"/>
  <c r="B3385" i="1"/>
  <c r="A3384" i="1"/>
  <c r="J3384" i="1"/>
  <c r="I3384" i="1"/>
  <c r="F3384" i="1"/>
  <c r="B3384" i="1"/>
  <c r="A3383" i="1"/>
  <c r="J3383" i="1"/>
  <c r="I3383" i="1"/>
  <c r="F3383" i="1"/>
  <c r="B3383" i="1"/>
  <c r="A3382" i="1"/>
  <c r="J3382" i="1"/>
  <c r="I3382" i="1"/>
  <c r="F3382" i="1"/>
  <c r="B3382" i="1"/>
  <c r="A3381" i="1"/>
  <c r="J3381" i="1"/>
  <c r="I3381" i="1"/>
  <c r="F3381" i="1"/>
  <c r="B3381" i="1"/>
  <c r="A3380" i="1"/>
  <c r="J3380" i="1"/>
  <c r="I3380" i="1"/>
  <c r="F3380" i="1"/>
  <c r="B3380" i="1"/>
  <c r="A3379" i="1"/>
  <c r="J3379" i="1"/>
  <c r="I3379" i="1"/>
  <c r="F3379" i="1"/>
  <c r="B3379" i="1"/>
  <c r="A3378" i="1"/>
  <c r="J3378" i="1"/>
  <c r="I3378" i="1"/>
  <c r="F3378" i="1"/>
  <c r="B3378" i="1"/>
  <c r="A3377" i="1"/>
  <c r="J3377" i="1"/>
  <c r="I3377" i="1"/>
  <c r="F3377" i="1"/>
  <c r="B3377" i="1"/>
  <c r="A3376" i="1"/>
  <c r="J3376" i="1"/>
  <c r="I3376" i="1"/>
  <c r="F3376" i="1"/>
  <c r="B3376" i="1"/>
  <c r="A3375" i="1"/>
  <c r="J3375" i="1"/>
  <c r="I3375" i="1"/>
  <c r="F3375" i="1"/>
  <c r="B3375" i="1"/>
  <c r="A3374" i="1"/>
  <c r="J3374" i="1"/>
  <c r="I3374" i="1"/>
  <c r="F3374" i="1"/>
  <c r="B3374" i="1"/>
  <c r="A3373" i="1"/>
  <c r="J3373" i="1"/>
  <c r="I3373" i="1"/>
  <c r="F3373" i="1"/>
  <c r="B3373" i="1"/>
  <c r="A3372" i="1"/>
  <c r="J3372" i="1"/>
  <c r="I3372" i="1"/>
  <c r="F3372" i="1"/>
  <c r="B3372" i="1"/>
  <c r="A3371" i="1"/>
  <c r="J3371" i="1"/>
  <c r="I3371" i="1"/>
  <c r="F3371" i="1"/>
  <c r="B3371" i="1"/>
  <c r="A3370" i="1"/>
  <c r="J3370" i="1"/>
  <c r="I3370" i="1"/>
  <c r="F3370" i="1"/>
  <c r="B3370" i="1"/>
  <c r="A3369" i="1"/>
  <c r="J3369" i="1"/>
  <c r="I3369" i="1"/>
  <c r="F3369" i="1"/>
  <c r="B3369" i="1"/>
  <c r="F3368" i="1"/>
  <c r="B3368" i="1"/>
  <c r="A3368" i="1"/>
  <c r="J3368" i="1"/>
  <c r="F3367" i="1"/>
  <c r="B3367" i="1"/>
  <c r="A3367" i="1"/>
  <c r="I3367" i="1"/>
  <c r="F3366" i="1"/>
  <c r="B3366" i="1"/>
  <c r="A3366" i="1"/>
  <c r="I3366" i="1"/>
  <c r="F3365" i="1"/>
  <c r="B3365" i="1"/>
  <c r="A3365" i="1"/>
  <c r="J3365" i="1"/>
  <c r="F3364" i="1"/>
  <c r="B3364" i="1"/>
  <c r="A3364" i="1"/>
  <c r="J3364" i="1"/>
  <c r="F3363" i="1"/>
  <c r="B3363" i="1"/>
  <c r="A3363" i="1"/>
  <c r="J3363" i="1"/>
  <c r="F3362" i="1"/>
  <c r="B3362" i="1"/>
  <c r="A3362" i="1"/>
  <c r="J3362" i="1"/>
  <c r="F3361" i="1"/>
  <c r="B3361" i="1"/>
  <c r="A3361" i="1"/>
  <c r="J3361" i="1"/>
  <c r="F3360" i="1"/>
  <c r="B3360" i="1"/>
  <c r="A3360" i="1"/>
  <c r="J3360" i="1"/>
  <c r="F3359" i="1"/>
  <c r="B3359" i="1"/>
  <c r="A3359" i="1"/>
  <c r="I3359" i="1"/>
  <c r="F3358" i="1"/>
  <c r="B3358" i="1"/>
  <c r="A3358" i="1"/>
  <c r="J3358" i="1"/>
  <c r="F3357" i="1"/>
  <c r="B3357" i="1"/>
  <c r="A3357" i="1"/>
  <c r="J3357" i="1"/>
  <c r="F3356" i="1"/>
  <c r="B3356" i="1"/>
  <c r="A3356" i="1"/>
  <c r="I3356" i="1"/>
  <c r="F3355" i="1"/>
  <c r="B3355" i="1"/>
  <c r="A3355" i="1"/>
  <c r="J3355" i="1"/>
  <c r="F3354" i="1"/>
  <c r="B3354" i="1"/>
  <c r="A3354" i="1"/>
  <c r="J3354" i="1"/>
  <c r="F3353" i="1"/>
  <c r="B3353" i="1"/>
  <c r="A3353" i="1"/>
  <c r="J3353" i="1"/>
  <c r="F3352" i="1"/>
  <c r="B3352" i="1"/>
  <c r="A3352" i="1"/>
  <c r="J3352" i="1"/>
  <c r="F3351" i="1"/>
  <c r="B3351" i="1"/>
  <c r="A3351" i="1"/>
  <c r="I3351" i="1"/>
  <c r="F3350" i="1"/>
  <c r="B3350" i="1"/>
  <c r="A3350" i="1"/>
  <c r="J3350" i="1"/>
  <c r="F3349" i="1"/>
  <c r="B3349" i="1"/>
  <c r="A3349" i="1"/>
  <c r="J3349" i="1"/>
  <c r="F3348" i="1"/>
  <c r="B3348" i="1"/>
  <c r="A3348" i="1"/>
  <c r="I3348" i="1"/>
  <c r="F3347" i="1"/>
  <c r="B3347" i="1"/>
  <c r="A3347" i="1"/>
  <c r="J3347" i="1"/>
  <c r="B3346" i="1"/>
  <c r="A3346" i="1"/>
  <c r="J3346" i="1"/>
  <c r="F3345" i="1"/>
  <c r="B3345" i="1"/>
  <c r="A3345" i="1"/>
  <c r="J3345" i="1"/>
  <c r="F3344" i="1"/>
  <c r="B3344" i="1"/>
  <c r="A3344" i="1"/>
  <c r="J3344" i="1"/>
  <c r="F3343" i="1"/>
  <c r="B3343" i="1"/>
  <c r="A3343" i="1"/>
  <c r="I3343" i="1"/>
  <c r="F3342" i="1"/>
  <c r="B3342" i="1"/>
  <c r="A3342" i="1"/>
  <c r="J3342" i="1"/>
  <c r="F3341" i="1"/>
  <c r="B3341" i="1"/>
  <c r="A3341" i="1"/>
  <c r="J3341" i="1"/>
  <c r="F3340" i="1"/>
  <c r="B3340" i="1"/>
  <c r="A3340" i="1"/>
  <c r="J3340" i="1"/>
  <c r="F3339" i="1"/>
  <c r="B3339" i="1"/>
  <c r="A3339" i="1"/>
  <c r="J3339" i="1"/>
  <c r="F3338" i="1"/>
  <c r="B3338" i="1"/>
  <c r="A3338" i="1"/>
  <c r="J3338" i="1"/>
  <c r="F3337" i="1"/>
  <c r="B3337" i="1"/>
  <c r="A3337" i="1"/>
  <c r="J3337" i="1"/>
  <c r="F3336" i="1"/>
  <c r="B3336" i="1"/>
  <c r="A3336" i="1"/>
  <c r="J3336" i="1"/>
  <c r="B3335" i="1"/>
  <c r="A3335" i="1"/>
  <c r="J3335" i="1"/>
  <c r="F3334" i="1"/>
  <c r="B3334" i="1"/>
  <c r="A3334" i="1"/>
  <c r="J3334" i="1"/>
  <c r="F3333" i="1"/>
  <c r="B3333" i="1"/>
  <c r="A3333" i="1"/>
  <c r="J3333" i="1"/>
  <c r="F3332" i="1"/>
  <c r="B3332" i="1"/>
  <c r="A3332" i="1"/>
  <c r="I3332" i="1"/>
  <c r="F3331" i="1"/>
  <c r="B3331" i="1"/>
  <c r="A3331" i="1"/>
  <c r="J3331" i="1"/>
  <c r="F3330" i="1"/>
  <c r="B3330" i="1"/>
  <c r="A3330" i="1"/>
  <c r="J3330" i="1"/>
  <c r="F3329" i="1"/>
  <c r="B3329" i="1"/>
  <c r="A3329" i="1"/>
  <c r="J3329" i="1"/>
  <c r="F3328" i="1"/>
  <c r="B3328" i="1"/>
  <c r="A3328" i="1"/>
  <c r="J3328" i="1"/>
  <c r="B3327" i="1"/>
  <c r="A3327" i="1"/>
  <c r="J3327" i="1"/>
  <c r="F3326" i="1"/>
  <c r="B3326" i="1"/>
  <c r="A3326" i="1"/>
  <c r="J3326" i="1"/>
  <c r="F3325" i="1"/>
  <c r="B3325" i="1"/>
  <c r="A3325" i="1"/>
  <c r="J3325" i="1"/>
  <c r="F3324" i="1"/>
  <c r="B3324" i="1"/>
  <c r="A3324" i="1"/>
  <c r="I3324" i="1"/>
  <c r="F3323" i="1"/>
  <c r="B3323" i="1"/>
  <c r="A3323" i="1"/>
  <c r="J3323" i="1"/>
  <c r="B3322" i="1"/>
  <c r="A3322" i="1"/>
  <c r="J3322" i="1"/>
  <c r="F3321" i="1"/>
  <c r="B3321" i="1"/>
  <c r="A3321" i="1"/>
  <c r="J3321" i="1"/>
  <c r="F3320" i="1"/>
  <c r="B3320" i="1"/>
  <c r="A3320" i="1"/>
  <c r="J3320" i="1"/>
  <c r="B3319" i="1"/>
  <c r="A3319" i="1"/>
  <c r="J3319" i="1"/>
  <c r="F3318" i="1"/>
  <c r="B3318" i="1"/>
  <c r="A3318" i="1"/>
  <c r="J3318" i="1"/>
  <c r="F3317" i="1"/>
  <c r="B3317" i="1"/>
  <c r="A3317" i="1"/>
  <c r="J3317" i="1"/>
  <c r="F3316" i="1"/>
  <c r="B3316" i="1"/>
  <c r="A3316" i="1"/>
  <c r="J3316" i="1"/>
  <c r="F3315" i="1"/>
  <c r="B3315" i="1"/>
  <c r="A3315" i="1"/>
  <c r="J3315" i="1"/>
  <c r="B3314" i="1"/>
  <c r="A3314" i="1"/>
  <c r="J3314" i="1"/>
  <c r="F3313" i="1"/>
  <c r="B3313" i="1"/>
  <c r="A3313" i="1"/>
  <c r="J3313" i="1"/>
  <c r="F3312" i="1"/>
  <c r="B3312" i="1"/>
  <c r="A3312" i="1"/>
  <c r="J3312" i="1"/>
  <c r="B3311" i="1"/>
  <c r="A3311" i="1"/>
  <c r="J3311" i="1"/>
  <c r="F3310" i="1"/>
  <c r="B3310" i="1"/>
  <c r="A3310" i="1"/>
  <c r="J3310" i="1"/>
  <c r="F3309" i="1"/>
  <c r="B3309" i="1"/>
  <c r="A3309" i="1"/>
  <c r="J3309" i="1"/>
  <c r="F3308" i="1"/>
  <c r="B3308" i="1"/>
  <c r="A3308" i="1"/>
  <c r="I3308" i="1"/>
  <c r="F3307" i="1"/>
  <c r="B3307" i="1"/>
  <c r="A3307" i="1"/>
  <c r="I3307" i="1"/>
  <c r="B3306" i="1"/>
  <c r="A3306" i="1"/>
  <c r="J3306" i="1"/>
  <c r="F3305" i="1"/>
  <c r="B3305" i="1"/>
  <c r="A3305" i="1"/>
  <c r="J3305" i="1"/>
  <c r="F3304" i="1"/>
  <c r="B3304" i="1"/>
  <c r="A3304" i="1"/>
  <c r="J3304" i="1"/>
  <c r="B3303" i="1"/>
  <c r="A3303" i="1"/>
  <c r="J3303" i="1"/>
  <c r="F3302" i="1"/>
  <c r="B3302" i="1"/>
  <c r="A3302" i="1"/>
  <c r="J3302" i="1"/>
  <c r="F3301" i="1"/>
  <c r="B3301" i="1"/>
  <c r="A3301" i="1"/>
  <c r="J3301" i="1"/>
  <c r="F3300" i="1"/>
  <c r="B3300" i="1"/>
  <c r="A3300" i="1"/>
  <c r="I3300" i="1"/>
  <c r="F3299" i="1"/>
  <c r="B3299" i="1"/>
  <c r="A3299" i="1"/>
  <c r="J3299" i="1"/>
  <c r="B3298" i="1"/>
  <c r="A3298" i="1"/>
  <c r="J3298" i="1"/>
  <c r="F3297" i="1"/>
  <c r="B3297" i="1"/>
  <c r="A3297" i="1"/>
  <c r="J3297" i="1"/>
  <c r="F3296" i="1"/>
  <c r="B3296" i="1"/>
  <c r="A3296" i="1"/>
  <c r="J3296" i="1"/>
  <c r="B3295" i="1"/>
  <c r="A3295" i="1"/>
  <c r="J3295" i="1"/>
  <c r="F3294" i="1"/>
  <c r="B3294" i="1"/>
  <c r="A3294" i="1"/>
  <c r="J3294" i="1"/>
  <c r="F3293" i="1"/>
  <c r="B3293" i="1"/>
  <c r="A3293" i="1"/>
  <c r="J3293" i="1"/>
  <c r="F3292" i="1"/>
  <c r="B3292" i="1"/>
  <c r="A3292" i="1"/>
  <c r="J3292" i="1"/>
  <c r="F3291" i="1"/>
  <c r="B3291" i="1"/>
  <c r="A3291" i="1"/>
  <c r="I3291" i="1"/>
  <c r="F3290" i="1"/>
  <c r="B3290" i="1"/>
  <c r="A3290" i="1"/>
  <c r="J3290" i="1"/>
  <c r="F3289" i="1"/>
  <c r="B3289" i="1"/>
  <c r="A3289" i="1"/>
  <c r="J3289" i="1"/>
  <c r="B3288" i="1"/>
  <c r="A3288" i="1"/>
  <c r="I3288" i="1"/>
  <c r="F3287" i="1"/>
  <c r="B3287" i="1"/>
  <c r="A3287" i="1"/>
  <c r="I3287" i="1"/>
  <c r="B3286" i="1"/>
  <c r="A3286" i="1"/>
  <c r="J3286" i="1"/>
  <c r="F3285" i="1"/>
  <c r="B3285" i="1"/>
  <c r="A3285" i="1"/>
  <c r="J3285" i="1"/>
  <c r="F3284" i="1"/>
  <c r="B3284" i="1"/>
  <c r="A3284" i="1"/>
  <c r="J3284" i="1"/>
  <c r="F3283" i="1"/>
  <c r="B3283" i="1"/>
  <c r="A3283" i="1"/>
  <c r="I3283" i="1"/>
  <c r="F3282" i="1"/>
  <c r="B3282" i="1"/>
  <c r="A3282" i="1"/>
  <c r="F3281" i="1"/>
  <c r="B3281" i="1"/>
  <c r="A3281" i="1"/>
  <c r="J3281" i="1"/>
  <c r="F3280" i="1"/>
  <c r="B3280" i="1"/>
  <c r="A3280" i="1"/>
  <c r="I3280" i="1"/>
  <c r="F3279" i="1"/>
  <c r="B3279" i="1"/>
  <c r="A3279" i="1"/>
  <c r="J3279" i="1"/>
  <c r="B3278" i="1"/>
  <c r="A3278" i="1"/>
  <c r="J3278" i="1"/>
  <c r="F3277" i="1"/>
  <c r="B3277" i="1"/>
  <c r="A3277" i="1"/>
  <c r="F3276" i="1"/>
  <c r="B3276" i="1"/>
  <c r="A3276" i="1"/>
  <c r="J3276" i="1"/>
  <c r="F3275" i="1"/>
  <c r="B3275" i="1"/>
  <c r="A3275" i="1"/>
  <c r="I3275" i="1"/>
  <c r="F3274" i="1"/>
  <c r="B3274" i="1"/>
  <c r="A3274" i="1"/>
  <c r="F3273" i="1"/>
  <c r="B3273" i="1"/>
  <c r="A3273" i="1"/>
  <c r="F3272" i="1"/>
  <c r="B3272" i="1"/>
  <c r="A3272" i="1"/>
  <c r="I3272" i="1"/>
  <c r="F3271" i="1"/>
  <c r="B3271" i="1"/>
  <c r="A3271" i="1"/>
  <c r="J3271" i="1"/>
  <c r="B3270" i="1"/>
  <c r="A3270" i="1"/>
  <c r="J3270" i="1"/>
  <c r="F3269" i="1"/>
  <c r="B3269" i="1"/>
  <c r="A3269" i="1"/>
  <c r="I3269" i="1"/>
  <c r="F3268" i="1"/>
  <c r="B3268" i="1"/>
  <c r="A3268" i="1"/>
  <c r="J3268" i="1"/>
  <c r="F3267" i="1"/>
  <c r="B3267" i="1"/>
  <c r="A3267" i="1"/>
  <c r="I3267" i="1"/>
  <c r="F3266" i="1"/>
  <c r="B3266" i="1"/>
  <c r="A3266" i="1"/>
  <c r="F3265" i="1"/>
  <c r="B3265" i="1"/>
  <c r="A3265" i="1"/>
  <c r="F3264" i="1"/>
  <c r="B3264" i="1"/>
  <c r="A3264" i="1"/>
  <c r="I3264" i="1"/>
  <c r="F3263" i="1"/>
  <c r="B3263" i="1"/>
  <c r="A3263" i="1"/>
  <c r="J3263" i="1"/>
  <c r="B3262" i="1"/>
  <c r="A3262" i="1"/>
  <c r="J3262" i="1"/>
  <c r="F3261" i="1"/>
  <c r="B3261" i="1"/>
  <c r="A3261" i="1"/>
  <c r="J3261" i="1"/>
  <c r="F3260" i="1"/>
  <c r="B3260" i="1"/>
  <c r="A3260" i="1"/>
  <c r="J3260" i="1"/>
  <c r="F3259" i="1"/>
  <c r="B3259" i="1"/>
  <c r="A3259" i="1"/>
  <c r="I3259" i="1"/>
  <c r="F3258" i="1"/>
  <c r="B3258" i="1"/>
  <c r="A3258" i="1"/>
  <c r="F3257" i="1"/>
  <c r="B3257" i="1"/>
  <c r="A3257" i="1"/>
  <c r="F3256" i="1"/>
  <c r="B3256" i="1"/>
  <c r="A3256" i="1"/>
  <c r="I3256" i="1"/>
  <c r="F3255" i="1"/>
  <c r="B3255" i="1"/>
  <c r="A3255" i="1"/>
  <c r="I3255" i="1"/>
  <c r="B3254" i="1"/>
  <c r="A3254" i="1"/>
  <c r="J3254" i="1"/>
  <c r="F3253" i="1"/>
  <c r="B3253" i="1"/>
  <c r="A3253" i="1"/>
  <c r="J3253" i="1"/>
  <c r="F3252" i="1"/>
  <c r="B3252" i="1"/>
  <c r="A3252" i="1"/>
  <c r="J3252" i="1"/>
  <c r="F3251" i="1"/>
  <c r="B3251" i="1"/>
  <c r="A3251" i="1"/>
  <c r="I3251" i="1"/>
  <c r="F3250" i="1"/>
  <c r="B3250" i="1"/>
  <c r="A3250" i="1"/>
  <c r="J3250" i="1"/>
  <c r="B3249" i="1"/>
  <c r="A3249" i="1"/>
  <c r="F3248" i="1"/>
  <c r="B3248" i="1"/>
  <c r="A3248" i="1"/>
  <c r="I3248" i="1"/>
  <c r="F3247" i="1"/>
  <c r="B3247" i="1"/>
  <c r="A3247" i="1"/>
  <c r="J3247" i="1"/>
  <c r="B3246" i="1"/>
  <c r="A3246" i="1"/>
  <c r="J3246" i="1"/>
  <c r="F3245" i="1"/>
  <c r="B3245" i="1"/>
  <c r="A3245" i="1"/>
  <c r="J3245" i="1"/>
  <c r="F3244" i="1"/>
  <c r="B3244" i="1"/>
  <c r="A3244" i="1"/>
  <c r="J3244" i="1"/>
  <c r="F3243" i="1"/>
  <c r="B3243" i="1"/>
  <c r="A3243" i="1"/>
  <c r="I3243" i="1"/>
  <c r="F3242" i="1"/>
  <c r="B3242" i="1"/>
  <c r="A3242" i="1"/>
  <c r="J3242" i="1"/>
  <c r="B3241" i="1"/>
  <c r="A3241" i="1"/>
  <c r="F3240" i="1"/>
  <c r="B3240" i="1"/>
  <c r="A3240" i="1"/>
  <c r="I3240" i="1"/>
  <c r="F3239" i="1"/>
  <c r="B3239" i="1"/>
  <c r="A3239" i="1"/>
  <c r="J3239" i="1"/>
  <c r="B3238" i="1"/>
  <c r="A3238" i="1"/>
  <c r="J3238" i="1"/>
  <c r="F3237" i="1"/>
  <c r="B3237" i="1"/>
  <c r="A3237" i="1"/>
  <c r="J3237" i="1"/>
  <c r="F3236" i="1"/>
  <c r="B3236" i="1"/>
  <c r="A3236" i="1"/>
  <c r="J3236" i="1"/>
  <c r="F3235" i="1"/>
  <c r="B3235" i="1"/>
  <c r="A3235" i="1"/>
  <c r="I3235" i="1"/>
  <c r="F3234" i="1"/>
  <c r="B3234" i="1"/>
  <c r="A3234" i="1"/>
  <c r="J3234" i="1"/>
  <c r="B3233" i="1"/>
  <c r="A3233" i="1"/>
  <c r="F3232" i="1"/>
  <c r="B3232" i="1"/>
  <c r="A3232" i="1"/>
  <c r="I3232" i="1"/>
  <c r="F3231" i="1"/>
  <c r="B3231" i="1"/>
  <c r="A3231" i="1"/>
  <c r="I3231" i="1"/>
  <c r="B3230" i="1"/>
  <c r="A3230" i="1"/>
  <c r="J3230" i="1"/>
  <c r="F3229" i="1"/>
  <c r="B3229" i="1"/>
  <c r="A3229" i="1"/>
  <c r="J3229" i="1"/>
  <c r="F3228" i="1"/>
  <c r="B3228" i="1"/>
  <c r="A3228" i="1"/>
  <c r="J3228" i="1"/>
  <c r="F3227" i="1"/>
  <c r="B3227" i="1"/>
  <c r="A3227" i="1"/>
  <c r="I3227" i="1"/>
  <c r="F3226" i="1"/>
  <c r="B3226" i="1"/>
  <c r="A3226" i="1"/>
  <c r="J3226" i="1"/>
  <c r="B3225" i="1"/>
  <c r="A3225" i="1"/>
  <c r="F3224" i="1"/>
  <c r="B3224" i="1"/>
  <c r="A3224" i="1"/>
  <c r="I3224" i="1"/>
  <c r="F3223" i="1"/>
  <c r="B3223" i="1"/>
  <c r="A3223" i="1"/>
  <c r="J3223" i="1"/>
  <c r="B3222" i="1"/>
  <c r="A3222" i="1"/>
  <c r="I3222" i="1"/>
  <c r="B3221" i="1"/>
  <c r="A3221" i="1"/>
  <c r="J3221" i="1"/>
  <c r="F3220" i="1"/>
  <c r="B3220" i="1"/>
  <c r="A3220" i="1"/>
  <c r="J3220" i="1"/>
  <c r="F3219" i="1"/>
  <c r="B3219" i="1"/>
  <c r="A3219" i="1"/>
  <c r="J3219" i="1"/>
  <c r="F3218" i="1"/>
  <c r="B3218" i="1"/>
  <c r="A3218" i="1"/>
  <c r="J3218" i="1"/>
  <c r="B3217" i="1"/>
  <c r="A3217" i="1"/>
  <c r="F3216" i="1"/>
  <c r="B3216" i="1"/>
  <c r="A3216" i="1"/>
  <c r="J3216" i="1"/>
  <c r="F3215" i="1"/>
  <c r="B3215" i="1"/>
  <c r="A3215" i="1"/>
  <c r="I3215" i="1"/>
  <c r="F3214" i="1"/>
  <c r="B3214" i="1"/>
  <c r="A3214" i="1"/>
  <c r="I3214" i="1"/>
  <c r="F3213" i="1"/>
  <c r="B3213" i="1"/>
  <c r="A3213" i="1"/>
  <c r="B3212" i="1"/>
  <c r="A3212" i="1"/>
  <c r="J3212" i="1"/>
  <c r="F3211" i="1"/>
  <c r="B3211" i="1"/>
  <c r="A3211" i="1"/>
  <c r="J3211" i="1"/>
  <c r="F3210" i="1"/>
  <c r="B3210" i="1"/>
  <c r="A3210" i="1"/>
  <c r="J3210" i="1"/>
  <c r="F3209" i="1"/>
  <c r="B3209" i="1"/>
  <c r="A3209" i="1"/>
  <c r="J3209" i="1"/>
  <c r="F3208" i="1"/>
  <c r="B3208" i="1"/>
  <c r="A3208" i="1"/>
  <c r="J3208" i="1"/>
  <c r="F3207" i="1"/>
  <c r="B3207" i="1"/>
  <c r="A3207" i="1"/>
  <c r="I3207" i="1"/>
  <c r="F3206" i="1"/>
  <c r="B3206" i="1"/>
  <c r="A3206" i="1"/>
  <c r="I3206" i="1"/>
  <c r="F3205" i="1"/>
  <c r="B3205" i="1"/>
  <c r="A3205" i="1"/>
  <c r="J3205" i="1"/>
  <c r="B3204" i="1"/>
  <c r="A3204" i="1"/>
  <c r="J3204" i="1"/>
  <c r="F3203" i="1"/>
  <c r="B3203" i="1"/>
  <c r="A3203" i="1"/>
  <c r="J3203" i="1"/>
  <c r="F3202" i="1"/>
  <c r="B3202" i="1"/>
  <c r="A3202" i="1"/>
  <c r="I3202" i="1"/>
  <c r="F3201" i="1"/>
  <c r="B3201" i="1"/>
  <c r="A3201" i="1"/>
  <c r="J3201" i="1"/>
  <c r="F3200" i="1"/>
  <c r="B3200" i="1"/>
  <c r="A3200" i="1"/>
  <c r="J3200" i="1"/>
  <c r="F3199" i="1"/>
  <c r="B3199" i="1"/>
  <c r="A3199" i="1"/>
  <c r="I3199" i="1"/>
  <c r="F3198" i="1"/>
  <c r="B3198" i="1"/>
  <c r="A3198" i="1"/>
  <c r="I3198" i="1"/>
  <c r="F3197" i="1"/>
  <c r="B3197" i="1"/>
  <c r="A3197" i="1"/>
  <c r="J3197" i="1"/>
  <c r="B3196" i="1"/>
  <c r="A3196" i="1"/>
  <c r="I3196" i="1"/>
  <c r="F3195" i="1"/>
  <c r="B3195" i="1"/>
  <c r="A3195" i="1"/>
  <c r="J3195" i="1"/>
  <c r="F3194" i="1"/>
  <c r="B3194" i="1"/>
  <c r="A3194" i="1"/>
  <c r="I3194" i="1"/>
  <c r="F3193" i="1"/>
  <c r="B3193" i="1"/>
  <c r="A3193" i="1"/>
  <c r="J3193" i="1"/>
  <c r="F3192" i="1"/>
  <c r="B3192" i="1"/>
  <c r="A3192" i="1"/>
  <c r="J3192" i="1"/>
  <c r="F3191" i="1"/>
  <c r="B3191" i="1"/>
  <c r="A3191" i="1"/>
  <c r="I3191" i="1"/>
  <c r="F3190" i="1"/>
  <c r="B3190" i="1"/>
  <c r="A3190" i="1"/>
  <c r="I3190" i="1"/>
  <c r="F3189" i="1"/>
  <c r="B3189" i="1"/>
  <c r="A3189" i="1"/>
  <c r="J3189" i="1"/>
  <c r="B3188" i="1"/>
  <c r="A3188" i="1"/>
  <c r="J3188" i="1"/>
  <c r="F3187" i="1"/>
  <c r="B3187" i="1"/>
  <c r="A3187" i="1"/>
  <c r="J3187" i="1"/>
  <c r="F3186" i="1"/>
  <c r="B3186" i="1"/>
  <c r="A3186" i="1"/>
  <c r="I3186" i="1"/>
  <c r="F3185" i="1"/>
  <c r="B3185" i="1"/>
  <c r="A3185" i="1"/>
  <c r="I3185" i="1"/>
  <c r="F3184" i="1"/>
  <c r="B3184" i="1"/>
  <c r="A3184" i="1"/>
  <c r="J3184" i="1"/>
  <c r="F3183" i="1"/>
  <c r="B3183" i="1"/>
  <c r="A3183" i="1"/>
  <c r="I3183" i="1"/>
  <c r="F3182" i="1"/>
  <c r="B3182" i="1"/>
  <c r="A3182" i="1"/>
  <c r="F3181" i="1"/>
  <c r="B3181" i="1"/>
  <c r="A3181" i="1"/>
  <c r="B3180" i="1"/>
  <c r="A3180" i="1"/>
  <c r="I3180" i="1"/>
  <c r="F3179" i="1"/>
  <c r="B3179" i="1"/>
  <c r="A3179" i="1"/>
  <c r="J3179" i="1"/>
  <c r="F3178" i="1"/>
  <c r="B3178" i="1"/>
  <c r="A3178" i="1"/>
  <c r="I3178" i="1"/>
  <c r="F3177" i="1"/>
  <c r="B3177" i="1"/>
  <c r="A3177" i="1"/>
  <c r="I3177" i="1"/>
  <c r="F3176" i="1"/>
  <c r="B3176" i="1"/>
  <c r="A3176" i="1"/>
  <c r="J3176" i="1"/>
  <c r="F3175" i="1"/>
  <c r="B3175" i="1"/>
  <c r="A3175" i="1"/>
  <c r="I3175" i="1"/>
  <c r="F3174" i="1"/>
  <c r="B3174" i="1"/>
  <c r="A3174" i="1"/>
  <c r="I3174" i="1"/>
  <c r="F3173" i="1"/>
  <c r="B3173" i="1"/>
  <c r="A3173" i="1"/>
  <c r="J3173" i="1"/>
  <c r="B3172" i="1"/>
  <c r="A3172" i="1"/>
  <c r="J3172" i="1"/>
  <c r="F3171" i="1"/>
  <c r="B3171" i="1"/>
  <c r="A3171" i="1"/>
  <c r="J3171" i="1"/>
  <c r="F3170" i="1"/>
  <c r="B3170" i="1"/>
  <c r="A3170" i="1"/>
  <c r="I3170" i="1"/>
  <c r="F3169" i="1"/>
  <c r="B3169" i="1"/>
  <c r="A3169" i="1"/>
  <c r="J3169" i="1"/>
  <c r="F3168" i="1"/>
  <c r="B3168" i="1"/>
  <c r="A3168" i="1"/>
  <c r="J3168" i="1"/>
  <c r="F3167" i="1"/>
  <c r="B3167" i="1"/>
  <c r="A3167" i="1"/>
  <c r="I3167" i="1"/>
  <c r="F3166" i="1"/>
  <c r="B3166" i="1"/>
  <c r="A3166" i="1"/>
  <c r="F3165" i="1"/>
  <c r="B3165" i="1"/>
  <c r="A3165" i="1"/>
  <c r="J3165" i="1"/>
  <c r="B3164" i="1"/>
  <c r="A3164" i="1"/>
  <c r="I3164" i="1"/>
  <c r="F3163" i="1"/>
  <c r="B3163" i="1"/>
  <c r="A3163" i="1"/>
  <c r="J3163" i="1"/>
  <c r="F3162" i="1"/>
  <c r="B3162" i="1"/>
  <c r="A3162" i="1"/>
  <c r="F3161" i="1"/>
  <c r="B3161" i="1"/>
  <c r="A3161" i="1"/>
  <c r="J3161" i="1"/>
  <c r="F3160" i="1"/>
  <c r="B3160" i="1"/>
  <c r="A3160" i="1"/>
  <c r="J3160" i="1"/>
  <c r="F3159" i="1"/>
  <c r="B3159" i="1"/>
  <c r="A3159" i="1"/>
  <c r="I3159" i="1"/>
  <c r="F3158" i="1"/>
  <c r="B3158" i="1"/>
  <c r="A3158" i="1"/>
  <c r="I3158" i="1"/>
  <c r="F3157" i="1"/>
  <c r="B3157" i="1"/>
  <c r="A3157" i="1"/>
  <c r="J3157" i="1"/>
  <c r="B3156" i="1"/>
  <c r="A3156" i="1"/>
  <c r="J3156" i="1"/>
  <c r="F3155" i="1"/>
  <c r="B3155" i="1"/>
  <c r="A3155" i="1"/>
  <c r="J3155" i="1"/>
  <c r="F3154" i="1"/>
  <c r="B3154" i="1"/>
  <c r="A3154" i="1"/>
  <c r="I3154" i="1"/>
  <c r="F3153" i="1"/>
  <c r="B3153" i="1"/>
  <c r="A3153" i="1"/>
  <c r="F3152" i="1"/>
  <c r="B3152" i="1"/>
  <c r="A3152" i="1"/>
  <c r="J3152" i="1"/>
  <c r="F3151" i="1"/>
  <c r="B3151" i="1"/>
  <c r="A3151" i="1"/>
  <c r="I3151" i="1"/>
  <c r="F3150" i="1"/>
  <c r="B3150" i="1"/>
  <c r="A3150" i="1"/>
  <c r="I3150" i="1"/>
  <c r="F3149" i="1"/>
  <c r="B3149" i="1"/>
  <c r="A3149" i="1"/>
  <c r="J3149" i="1"/>
  <c r="B3148" i="1"/>
  <c r="A3148" i="1"/>
  <c r="J3148" i="1"/>
  <c r="F3147" i="1"/>
  <c r="B3147" i="1"/>
  <c r="A3147" i="1"/>
  <c r="J3147" i="1"/>
  <c r="F3146" i="1"/>
  <c r="B3146" i="1"/>
  <c r="A3146" i="1"/>
  <c r="F3145" i="1"/>
  <c r="B3145" i="1"/>
  <c r="A3145" i="1"/>
  <c r="J3145" i="1"/>
  <c r="F3144" i="1"/>
  <c r="B3144" i="1"/>
  <c r="A3144" i="1"/>
  <c r="J3144" i="1"/>
  <c r="F3143" i="1"/>
  <c r="B3143" i="1"/>
  <c r="A3143" i="1"/>
  <c r="I3143" i="1"/>
  <c r="F3142" i="1"/>
  <c r="B3142" i="1"/>
  <c r="A3142" i="1"/>
  <c r="I3142" i="1"/>
  <c r="F3141" i="1"/>
  <c r="B3141" i="1"/>
  <c r="A3141" i="1"/>
  <c r="I3141" i="1"/>
  <c r="F3140" i="1"/>
  <c r="B3140" i="1"/>
  <c r="A3140" i="1"/>
  <c r="J3140" i="1"/>
  <c r="F3139" i="1"/>
  <c r="B3139" i="1"/>
  <c r="A3139" i="1"/>
  <c r="I3139" i="1"/>
  <c r="F3138" i="1"/>
  <c r="B3138" i="1"/>
  <c r="A3138" i="1"/>
  <c r="I3138" i="1"/>
  <c r="F3137" i="1"/>
  <c r="B3137" i="1"/>
  <c r="A3137" i="1"/>
  <c r="J3137" i="1"/>
  <c r="B3136" i="1"/>
  <c r="A3136" i="1"/>
  <c r="J3136" i="1"/>
  <c r="F3135" i="1"/>
  <c r="B3135" i="1"/>
  <c r="A3135" i="1"/>
  <c r="J3135" i="1"/>
  <c r="F3134" i="1"/>
  <c r="B3134" i="1"/>
  <c r="A3134" i="1"/>
  <c r="I3134" i="1"/>
  <c r="F3133" i="1"/>
  <c r="B3133" i="1"/>
  <c r="A3133" i="1"/>
  <c r="J3133" i="1"/>
  <c r="F3132" i="1"/>
  <c r="B3132" i="1"/>
  <c r="A3132" i="1"/>
  <c r="J3132" i="1"/>
  <c r="F3131" i="1"/>
  <c r="B3131" i="1"/>
  <c r="A3131" i="1"/>
  <c r="I3131" i="1"/>
  <c r="F3130" i="1"/>
  <c r="B3130" i="1"/>
  <c r="A3130" i="1"/>
  <c r="I3130" i="1"/>
  <c r="F3129" i="1"/>
  <c r="B3129" i="1"/>
  <c r="A3129" i="1"/>
  <c r="J3129" i="1"/>
  <c r="B3128" i="1"/>
  <c r="A3128" i="1"/>
  <c r="J3128" i="1"/>
  <c r="F3127" i="1"/>
  <c r="B3127" i="1"/>
  <c r="A3127" i="1"/>
  <c r="J3127" i="1"/>
  <c r="F3126" i="1"/>
  <c r="B3126" i="1"/>
  <c r="A3126" i="1"/>
  <c r="I3126" i="1"/>
  <c r="F3125" i="1"/>
  <c r="B3125" i="1"/>
  <c r="A3125" i="1"/>
  <c r="J3125" i="1"/>
  <c r="B3124" i="1"/>
  <c r="A3124" i="1"/>
  <c r="J3124" i="1"/>
  <c r="F3123" i="1"/>
  <c r="B3123" i="1"/>
  <c r="A3123" i="1"/>
  <c r="I3123" i="1"/>
  <c r="F3122" i="1"/>
  <c r="B3122" i="1"/>
  <c r="A3122" i="1"/>
  <c r="I3122" i="1"/>
  <c r="F3121" i="1"/>
  <c r="B3121" i="1"/>
  <c r="A3121" i="1"/>
  <c r="J3121" i="1"/>
  <c r="B3120" i="1"/>
  <c r="A3120" i="1"/>
  <c r="J3120" i="1"/>
  <c r="F3119" i="1"/>
  <c r="B3119" i="1"/>
  <c r="A3119" i="1"/>
  <c r="J3119" i="1"/>
  <c r="F3118" i="1"/>
  <c r="B3118" i="1"/>
  <c r="A3118" i="1"/>
  <c r="I3118" i="1"/>
  <c r="F3117" i="1"/>
  <c r="B3117" i="1"/>
  <c r="A3117" i="1"/>
  <c r="J3117" i="1"/>
  <c r="B3116" i="1"/>
  <c r="A3116" i="1"/>
  <c r="J3116" i="1"/>
  <c r="F3115" i="1"/>
  <c r="B3115" i="1"/>
  <c r="A3115" i="1"/>
  <c r="I3115" i="1"/>
  <c r="F3114" i="1"/>
  <c r="B3114" i="1"/>
  <c r="A3114" i="1"/>
  <c r="I3114" i="1"/>
  <c r="F3113" i="1"/>
  <c r="B3113" i="1"/>
  <c r="A3113" i="1"/>
  <c r="J3113" i="1"/>
  <c r="B3112" i="1"/>
  <c r="A3112" i="1"/>
  <c r="J3112" i="1"/>
  <c r="F3111" i="1"/>
  <c r="B3111" i="1"/>
  <c r="A3111" i="1"/>
  <c r="J3111" i="1"/>
  <c r="F3110" i="1"/>
  <c r="B3110" i="1"/>
  <c r="A3110" i="1"/>
  <c r="I3110" i="1"/>
  <c r="F3109" i="1"/>
  <c r="B3109" i="1"/>
  <c r="A3109" i="1"/>
  <c r="B3108" i="1"/>
  <c r="A3108" i="1"/>
  <c r="J3108" i="1"/>
  <c r="F3107" i="1"/>
  <c r="B3107" i="1"/>
  <c r="A3107" i="1"/>
  <c r="J3107" i="1"/>
  <c r="F3106" i="1"/>
  <c r="B3106" i="1"/>
  <c r="A3106" i="1"/>
  <c r="I3106" i="1"/>
  <c r="F3105" i="1"/>
  <c r="B3105" i="1"/>
  <c r="A3105" i="1"/>
  <c r="J3105" i="1"/>
  <c r="B3104" i="1"/>
  <c r="A3104" i="1"/>
  <c r="J3104" i="1"/>
  <c r="F3103" i="1"/>
  <c r="B3103" i="1"/>
  <c r="A3103" i="1"/>
  <c r="J3103" i="1"/>
  <c r="F3102" i="1"/>
  <c r="B3102" i="1"/>
  <c r="A3102" i="1"/>
  <c r="I3102" i="1"/>
  <c r="F3101" i="1"/>
  <c r="B3101" i="1"/>
  <c r="A3101" i="1"/>
  <c r="B3100" i="1"/>
  <c r="A3100" i="1"/>
  <c r="J3100" i="1"/>
  <c r="F3099" i="1"/>
  <c r="B3099" i="1"/>
  <c r="A3099" i="1"/>
  <c r="J3099" i="1"/>
  <c r="F3098" i="1"/>
  <c r="B3098" i="1"/>
  <c r="A3098" i="1"/>
  <c r="I3098" i="1"/>
  <c r="F3097" i="1"/>
  <c r="B3097" i="1"/>
  <c r="A3097" i="1"/>
  <c r="J3097" i="1"/>
  <c r="B3096" i="1"/>
  <c r="A3096" i="1"/>
  <c r="J3096" i="1"/>
  <c r="F3095" i="1"/>
  <c r="B3095" i="1"/>
  <c r="A3095" i="1"/>
  <c r="J3095" i="1"/>
  <c r="F3094" i="1"/>
  <c r="B3094" i="1"/>
  <c r="A3094" i="1"/>
  <c r="F3093" i="1"/>
  <c r="B3093" i="1"/>
  <c r="A3093" i="1"/>
  <c r="J3093" i="1"/>
  <c r="B3092" i="1"/>
  <c r="A3092" i="1"/>
  <c r="J3092" i="1"/>
  <c r="F3091" i="1"/>
  <c r="B3091" i="1"/>
  <c r="A3091" i="1"/>
  <c r="J3091" i="1"/>
  <c r="F3090" i="1"/>
  <c r="B3090" i="1"/>
  <c r="A3090" i="1"/>
  <c r="F3089" i="1"/>
  <c r="B3089" i="1"/>
  <c r="A3089" i="1"/>
  <c r="J3089" i="1"/>
  <c r="B3088" i="1"/>
  <c r="A3088" i="1"/>
  <c r="J3088" i="1"/>
  <c r="F3087" i="1"/>
  <c r="B3087" i="1"/>
  <c r="A3087" i="1"/>
  <c r="J3087" i="1"/>
  <c r="F3086" i="1"/>
  <c r="B3086" i="1"/>
  <c r="A3086" i="1"/>
  <c r="F3085" i="1"/>
  <c r="B3085" i="1"/>
  <c r="A3085" i="1"/>
  <c r="J3085" i="1"/>
  <c r="F3084" i="1"/>
  <c r="B3084" i="1"/>
  <c r="A3084" i="1"/>
  <c r="J3084" i="1"/>
  <c r="F3083" i="1"/>
  <c r="B3083" i="1"/>
  <c r="A3083" i="1"/>
  <c r="J3083" i="1"/>
  <c r="F3082" i="1"/>
  <c r="B3082" i="1"/>
  <c r="A3082" i="1"/>
  <c r="J3082" i="1"/>
  <c r="F3081" i="1"/>
  <c r="B3081" i="1"/>
  <c r="A3081" i="1"/>
  <c r="J3081" i="1"/>
  <c r="F3080" i="1"/>
  <c r="B3080" i="1"/>
  <c r="A3080" i="1"/>
  <c r="J3080" i="1"/>
  <c r="F3079" i="1"/>
  <c r="B3079" i="1"/>
  <c r="A3079" i="1"/>
  <c r="J3079" i="1"/>
  <c r="F3078" i="1"/>
  <c r="B3078" i="1"/>
  <c r="A3078" i="1"/>
  <c r="J3078" i="1"/>
  <c r="F3077" i="1"/>
  <c r="B3077" i="1"/>
  <c r="A3077" i="1"/>
  <c r="J3077" i="1"/>
  <c r="F3076" i="1"/>
  <c r="B3076" i="1"/>
  <c r="A3076" i="1"/>
  <c r="J3076" i="1"/>
  <c r="F3075" i="1"/>
  <c r="B3075" i="1"/>
  <c r="A3075" i="1"/>
  <c r="J3075" i="1"/>
  <c r="F3074" i="1"/>
  <c r="B3074" i="1"/>
  <c r="A3074" i="1"/>
  <c r="J3074" i="1"/>
  <c r="F3073" i="1"/>
  <c r="B3073" i="1"/>
  <c r="A3073" i="1"/>
  <c r="J3073" i="1"/>
  <c r="F3072" i="1"/>
  <c r="B3072" i="1"/>
  <c r="A3072" i="1"/>
  <c r="J3072" i="1"/>
  <c r="F3071" i="1"/>
  <c r="B3071" i="1"/>
  <c r="A3071" i="1"/>
  <c r="J3071" i="1"/>
  <c r="F3070" i="1"/>
  <c r="B3070" i="1"/>
  <c r="A3070" i="1"/>
  <c r="I3070" i="1"/>
  <c r="F3069" i="1"/>
  <c r="B3069" i="1"/>
  <c r="A3069" i="1"/>
  <c r="J3069" i="1"/>
  <c r="F3068" i="1"/>
  <c r="B3068" i="1"/>
  <c r="A3068" i="1"/>
  <c r="J3068" i="1"/>
  <c r="F3067" i="1"/>
  <c r="B3067" i="1"/>
  <c r="A3067" i="1"/>
  <c r="J3067" i="1"/>
  <c r="F3066" i="1"/>
  <c r="B3066" i="1"/>
  <c r="A3066" i="1"/>
  <c r="J3066" i="1"/>
  <c r="F3065" i="1"/>
  <c r="B3065" i="1"/>
  <c r="A3065" i="1"/>
  <c r="J3065" i="1"/>
  <c r="F3064" i="1"/>
  <c r="B3064" i="1"/>
  <c r="A3064" i="1"/>
  <c r="J3064" i="1"/>
  <c r="F3063" i="1"/>
  <c r="B3063" i="1"/>
  <c r="A3063" i="1"/>
  <c r="I3063" i="1"/>
  <c r="F3062" i="1"/>
  <c r="B3062" i="1"/>
  <c r="A3062" i="1"/>
  <c r="J3062" i="1"/>
  <c r="F3061" i="1"/>
  <c r="B3061" i="1"/>
  <c r="A3061" i="1"/>
  <c r="J3061" i="1"/>
  <c r="F3060" i="1"/>
  <c r="B3060" i="1"/>
  <c r="A3060" i="1"/>
  <c r="F3059" i="1"/>
  <c r="B3059" i="1"/>
  <c r="A3059" i="1"/>
  <c r="J3059" i="1"/>
  <c r="B3058" i="1"/>
  <c r="A3058" i="1"/>
  <c r="J3058" i="1"/>
  <c r="F3057" i="1"/>
  <c r="B3057" i="1"/>
  <c r="A3057" i="1"/>
  <c r="I3057" i="1"/>
  <c r="F3056" i="1"/>
  <c r="B3056" i="1"/>
  <c r="A3056" i="1"/>
  <c r="J3056" i="1"/>
  <c r="F3055" i="1"/>
  <c r="B3055" i="1"/>
  <c r="A3055" i="1"/>
  <c r="I3055" i="1"/>
  <c r="F3054" i="1"/>
  <c r="B3054" i="1"/>
  <c r="A3054" i="1"/>
  <c r="J3054" i="1"/>
  <c r="F3053" i="1"/>
  <c r="B3053" i="1"/>
  <c r="A3053" i="1"/>
  <c r="J3053" i="1"/>
  <c r="F3052" i="1"/>
  <c r="B3052" i="1"/>
  <c r="A3052" i="1"/>
  <c r="I3052" i="1"/>
  <c r="F3051" i="1"/>
  <c r="B3051" i="1"/>
  <c r="A3051" i="1"/>
  <c r="B3050" i="1"/>
  <c r="A3050" i="1"/>
  <c r="J3050" i="1"/>
  <c r="F3049" i="1"/>
  <c r="B3049" i="1"/>
  <c r="A3049" i="1"/>
  <c r="I3049" i="1"/>
  <c r="F3048" i="1"/>
  <c r="B3048" i="1"/>
  <c r="A3048" i="1"/>
  <c r="J3048" i="1"/>
  <c r="F3047" i="1"/>
  <c r="B3047" i="1"/>
  <c r="A3047" i="1"/>
  <c r="I3047" i="1"/>
  <c r="F3046" i="1"/>
  <c r="B3046" i="1"/>
  <c r="A3046" i="1"/>
  <c r="J3046" i="1"/>
  <c r="F3045" i="1"/>
  <c r="B3045" i="1"/>
  <c r="A3045" i="1"/>
  <c r="J3045" i="1"/>
  <c r="F3044" i="1"/>
  <c r="B3044" i="1"/>
  <c r="A3044" i="1"/>
  <c r="J3044" i="1"/>
  <c r="F3043" i="1"/>
  <c r="B3043" i="1"/>
  <c r="A3043" i="1"/>
  <c r="J3043" i="1"/>
  <c r="B3042" i="1"/>
  <c r="A3042" i="1"/>
  <c r="J3042" i="1"/>
  <c r="F3041" i="1"/>
  <c r="B3041" i="1"/>
  <c r="A3041" i="1"/>
  <c r="J3041" i="1"/>
  <c r="F3040" i="1"/>
  <c r="B3040" i="1"/>
  <c r="A3040" i="1"/>
  <c r="J3040" i="1"/>
  <c r="F3039" i="1"/>
  <c r="B3039" i="1"/>
  <c r="A3039" i="1"/>
  <c r="I3039" i="1"/>
  <c r="F3038" i="1"/>
  <c r="B3038" i="1"/>
  <c r="A3038" i="1"/>
  <c r="J3038" i="1"/>
  <c r="F3037" i="1"/>
  <c r="B3037" i="1"/>
  <c r="A3037" i="1"/>
  <c r="J3037" i="1"/>
  <c r="F3036" i="1"/>
  <c r="B3036" i="1"/>
  <c r="A3036" i="1"/>
  <c r="I3036" i="1"/>
  <c r="F3035" i="1"/>
  <c r="B3035" i="1"/>
  <c r="A3035" i="1"/>
  <c r="J3035" i="1"/>
  <c r="F3034" i="1"/>
  <c r="B3034" i="1"/>
  <c r="A3034" i="1"/>
  <c r="J3034" i="1"/>
  <c r="F3033" i="1"/>
  <c r="B3033" i="1"/>
  <c r="A3033" i="1"/>
  <c r="J3033" i="1"/>
  <c r="F3032" i="1"/>
  <c r="B3032" i="1"/>
  <c r="A3032" i="1"/>
  <c r="J3032" i="1"/>
  <c r="F3031" i="1"/>
  <c r="B3031" i="1"/>
  <c r="A3031" i="1"/>
  <c r="I3031" i="1"/>
  <c r="F3030" i="1"/>
  <c r="B3030" i="1"/>
  <c r="A3030" i="1"/>
  <c r="J3030" i="1"/>
  <c r="F3029" i="1"/>
  <c r="B3029" i="1"/>
  <c r="A3029" i="1"/>
  <c r="J3029" i="1"/>
  <c r="F3028" i="1"/>
  <c r="B3028" i="1"/>
  <c r="A3028" i="1"/>
  <c r="I3028" i="1"/>
  <c r="B3027" i="1"/>
  <c r="A3027" i="1"/>
  <c r="J3027" i="1"/>
  <c r="F3026" i="1"/>
  <c r="B3026" i="1"/>
  <c r="A3026" i="1"/>
  <c r="J3026" i="1"/>
  <c r="F3025" i="1"/>
  <c r="B3025" i="1"/>
  <c r="A3025" i="1"/>
  <c r="J3025" i="1"/>
  <c r="F3024" i="1"/>
  <c r="B3024" i="1"/>
  <c r="A3024" i="1"/>
  <c r="J3024" i="1"/>
  <c r="F3023" i="1"/>
  <c r="B3023" i="1"/>
  <c r="A3023" i="1"/>
  <c r="I3023" i="1"/>
  <c r="F3022" i="1"/>
  <c r="B3022" i="1"/>
  <c r="A3022" i="1"/>
  <c r="J3022" i="1"/>
  <c r="F3021" i="1"/>
  <c r="B3021" i="1"/>
  <c r="A3021" i="1"/>
  <c r="J3021" i="1"/>
  <c r="F3020" i="1"/>
  <c r="B3020" i="1"/>
  <c r="A3020" i="1"/>
  <c r="I3020" i="1"/>
  <c r="F3019" i="1"/>
  <c r="B3019" i="1"/>
  <c r="A3019" i="1"/>
  <c r="J3019" i="1"/>
  <c r="F3018" i="1"/>
  <c r="B3018" i="1"/>
  <c r="A3018" i="1"/>
  <c r="J3018" i="1"/>
  <c r="F3017" i="1"/>
  <c r="B3017" i="1"/>
  <c r="A3017" i="1"/>
  <c r="F3016" i="1"/>
  <c r="B3016" i="1"/>
  <c r="A3016" i="1"/>
  <c r="J3016" i="1"/>
  <c r="F3015" i="1"/>
  <c r="B3015" i="1"/>
  <c r="A3015" i="1"/>
  <c r="I3015" i="1"/>
  <c r="F3014" i="1"/>
  <c r="B3014" i="1"/>
  <c r="A3014" i="1"/>
  <c r="J3014" i="1"/>
  <c r="F3013" i="1"/>
  <c r="B3013" i="1"/>
  <c r="A3013" i="1"/>
  <c r="J3013" i="1"/>
  <c r="F3012" i="1"/>
  <c r="B3012" i="1"/>
  <c r="A3012" i="1"/>
  <c r="J3012" i="1"/>
  <c r="B3011" i="1"/>
  <c r="A3011" i="1"/>
  <c r="J3011" i="1"/>
  <c r="F3010" i="1"/>
  <c r="B3010" i="1"/>
  <c r="A3010" i="1"/>
  <c r="J3010" i="1"/>
  <c r="F3009" i="1"/>
  <c r="B3009" i="1"/>
  <c r="A3009" i="1"/>
  <c r="J3009" i="1"/>
  <c r="F3008" i="1"/>
  <c r="B3008" i="1"/>
  <c r="A3008" i="1"/>
  <c r="J3008" i="1"/>
  <c r="F3007" i="1"/>
  <c r="B3007" i="1"/>
  <c r="A3007" i="1"/>
  <c r="I3007" i="1"/>
  <c r="F3006" i="1"/>
  <c r="B3006" i="1"/>
  <c r="A3006" i="1"/>
  <c r="J3006" i="1"/>
  <c r="F3005" i="1"/>
  <c r="B3005" i="1"/>
  <c r="A3005" i="1"/>
  <c r="I3005" i="1"/>
  <c r="F3004" i="1"/>
  <c r="B3004" i="1"/>
  <c r="A3004" i="1"/>
  <c r="I3004" i="1"/>
  <c r="B3003" i="1"/>
  <c r="A3003" i="1"/>
  <c r="J3003" i="1"/>
  <c r="F3002" i="1"/>
  <c r="B3002" i="1"/>
  <c r="A3002" i="1"/>
  <c r="J3002" i="1"/>
  <c r="F3001" i="1"/>
  <c r="B3001" i="1"/>
  <c r="A3001" i="1"/>
  <c r="J3001" i="1"/>
  <c r="F3000" i="1"/>
  <c r="B3000" i="1"/>
  <c r="A3000" i="1"/>
  <c r="J3000" i="1"/>
  <c r="F2999" i="1"/>
  <c r="B2999" i="1"/>
  <c r="A2999" i="1"/>
  <c r="I2999" i="1"/>
  <c r="F2998" i="1"/>
  <c r="B2998" i="1"/>
  <c r="A2998" i="1"/>
  <c r="J2998" i="1"/>
  <c r="F2997" i="1"/>
  <c r="B2997" i="1"/>
  <c r="A2997" i="1"/>
  <c r="I2997" i="1"/>
  <c r="F2996" i="1"/>
  <c r="B2996" i="1"/>
  <c r="A2996" i="1"/>
  <c r="I2996" i="1"/>
  <c r="B2995" i="1"/>
  <c r="A2995" i="1"/>
  <c r="J2995" i="1"/>
  <c r="F2994" i="1"/>
  <c r="B2994" i="1"/>
  <c r="A2994" i="1"/>
  <c r="J2994" i="1"/>
  <c r="F2993" i="1"/>
  <c r="B2993" i="1"/>
  <c r="A2993" i="1"/>
  <c r="J2993" i="1"/>
  <c r="F2992" i="1"/>
  <c r="B2992" i="1"/>
  <c r="A2992" i="1"/>
  <c r="J2992" i="1"/>
  <c r="F2991" i="1"/>
  <c r="B2991" i="1"/>
  <c r="A2991" i="1"/>
  <c r="I2991" i="1"/>
  <c r="F2990" i="1"/>
  <c r="B2990" i="1"/>
  <c r="A2990" i="1"/>
  <c r="J2990" i="1"/>
  <c r="F2989" i="1"/>
  <c r="B2989" i="1"/>
  <c r="A2989" i="1"/>
  <c r="I2989" i="1"/>
  <c r="F2988" i="1"/>
  <c r="B2988" i="1"/>
  <c r="A2988" i="1"/>
  <c r="J2988" i="1"/>
  <c r="F2987" i="1"/>
  <c r="B2987" i="1"/>
  <c r="A2987" i="1"/>
  <c r="I2987" i="1"/>
  <c r="F2986" i="1"/>
  <c r="B2986" i="1"/>
  <c r="A2986" i="1"/>
  <c r="J2986" i="1"/>
  <c r="F2985" i="1"/>
  <c r="B2985" i="1"/>
  <c r="A2985" i="1"/>
  <c r="J2985" i="1"/>
  <c r="F2984" i="1"/>
  <c r="B2984" i="1"/>
  <c r="A2984" i="1"/>
  <c r="J2984" i="1"/>
  <c r="F2983" i="1"/>
  <c r="B2983" i="1"/>
  <c r="A2983" i="1"/>
  <c r="I2983" i="1"/>
  <c r="F2982" i="1"/>
  <c r="B2982" i="1"/>
  <c r="A2982" i="1"/>
  <c r="I2982" i="1"/>
  <c r="F2981" i="1"/>
  <c r="B2981" i="1"/>
  <c r="A2981" i="1"/>
  <c r="I2981" i="1"/>
  <c r="F2980" i="1"/>
  <c r="B2980" i="1"/>
  <c r="A2980" i="1"/>
  <c r="J2980" i="1"/>
  <c r="F2979" i="1"/>
  <c r="B2979" i="1"/>
  <c r="A2979" i="1"/>
  <c r="F2978" i="1"/>
  <c r="B2978" i="1"/>
  <c r="A2978" i="1"/>
  <c r="I2978" i="1"/>
  <c r="F2977" i="1"/>
  <c r="B2977" i="1"/>
  <c r="A2977" i="1"/>
  <c r="I2977" i="1"/>
  <c r="F2976" i="1"/>
  <c r="B2976" i="1"/>
  <c r="A2976" i="1"/>
  <c r="J2976" i="1"/>
  <c r="F2975" i="1"/>
  <c r="B2975" i="1"/>
  <c r="A2975" i="1"/>
  <c r="F2974" i="1"/>
  <c r="B2974" i="1"/>
  <c r="A2974" i="1"/>
  <c r="J2974" i="1"/>
  <c r="F2973" i="1"/>
  <c r="B2973" i="1"/>
  <c r="A2973" i="1"/>
  <c r="J2973" i="1"/>
  <c r="F2972" i="1"/>
  <c r="B2972" i="1"/>
  <c r="A2972" i="1"/>
  <c r="J2972" i="1"/>
  <c r="F2971" i="1"/>
  <c r="B2971" i="1"/>
  <c r="A2971" i="1"/>
  <c r="I2971" i="1"/>
  <c r="F2970" i="1"/>
  <c r="B2970" i="1"/>
  <c r="A2970" i="1"/>
  <c r="J2970" i="1"/>
  <c r="F2969" i="1"/>
  <c r="B2969" i="1"/>
  <c r="A2969" i="1"/>
  <c r="I2969" i="1"/>
  <c r="F2968" i="1"/>
  <c r="B2968" i="1"/>
  <c r="A2968" i="1"/>
  <c r="J2968" i="1"/>
  <c r="F2967" i="1"/>
  <c r="B2967" i="1"/>
  <c r="A2967" i="1"/>
  <c r="I2967" i="1"/>
  <c r="F2966" i="1"/>
  <c r="B2966" i="1"/>
  <c r="A2966" i="1"/>
  <c r="J2966" i="1"/>
  <c r="F2965" i="1"/>
  <c r="B2965" i="1"/>
  <c r="A2965" i="1"/>
  <c r="J2965" i="1"/>
  <c r="F2964" i="1"/>
  <c r="B2964" i="1"/>
  <c r="A2964" i="1"/>
  <c r="J2964" i="1"/>
  <c r="F2963" i="1"/>
  <c r="B2963" i="1"/>
  <c r="A2963" i="1"/>
  <c r="I2963" i="1"/>
  <c r="F2962" i="1"/>
  <c r="B2962" i="1"/>
  <c r="A2962" i="1"/>
  <c r="I2962" i="1"/>
  <c r="F2961" i="1"/>
  <c r="B2961" i="1"/>
  <c r="A2961" i="1"/>
  <c r="J2961" i="1"/>
  <c r="F2960" i="1"/>
  <c r="B2960" i="1"/>
  <c r="A2960" i="1"/>
  <c r="J2960" i="1"/>
  <c r="F2959" i="1"/>
  <c r="B2959" i="1"/>
  <c r="A2959" i="1"/>
  <c r="I2959" i="1"/>
  <c r="F2958" i="1"/>
  <c r="B2958" i="1"/>
  <c r="A2958" i="1"/>
  <c r="I2958" i="1"/>
  <c r="F2957" i="1"/>
  <c r="B2957" i="1"/>
  <c r="A2957" i="1"/>
  <c r="J2957" i="1"/>
  <c r="F2956" i="1"/>
  <c r="B2956" i="1"/>
  <c r="A2956" i="1"/>
  <c r="J2956" i="1"/>
  <c r="F2955" i="1"/>
  <c r="B2955" i="1"/>
  <c r="A2955" i="1"/>
  <c r="I2955" i="1"/>
  <c r="F2954" i="1"/>
  <c r="B2954" i="1"/>
  <c r="A2954" i="1"/>
  <c r="J2954" i="1"/>
  <c r="F2953" i="1"/>
  <c r="B2953" i="1"/>
  <c r="A2953" i="1"/>
  <c r="I2953" i="1"/>
  <c r="F2952" i="1"/>
  <c r="B2952" i="1"/>
  <c r="A2952" i="1"/>
  <c r="J2952" i="1"/>
  <c r="F2951" i="1"/>
  <c r="B2951" i="1"/>
  <c r="A2951" i="1"/>
  <c r="I2951" i="1"/>
  <c r="F2950" i="1"/>
  <c r="B2950" i="1"/>
  <c r="A2950" i="1"/>
  <c r="J2950" i="1"/>
  <c r="F2949" i="1"/>
  <c r="B2949" i="1"/>
  <c r="A2949" i="1"/>
  <c r="I2949" i="1"/>
  <c r="F2948" i="1"/>
  <c r="B2948" i="1"/>
  <c r="A2948" i="1"/>
  <c r="J2948" i="1"/>
  <c r="F2947" i="1"/>
  <c r="B2947" i="1"/>
  <c r="A2947" i="1"/>
  <c r="I2947" i="1"/>
  <c r="F2946" i="1"/>
  <c r="B2946" i="1"/>
  <c r="A2946" i="1"/>
  <c r="J2946" i="1"/>
  <c r="F2945" i="1"/>
  <c r="B2945" i="1"/>
  <c r="A2945" i="1"/>
  <c r="I2945" i="1"/>
  <c r="F2944" i="1"/>
  <c r="B2944" i="1"/>
  <c r="A2944" i="1"/>
  <c r="J2944" i="1"/>
  <c r="F2943" i="1"/>
  <c r="B2943" i="1"/>
  <c r="A2943" i="1"/>
  <c r="I2943" i="1"/>
  <c r="F2942" i="1"/>
  <c r="B2942" i="1"/>
  <c r="A2942" i="1"/>
  <c r="I2942" i="1"/>
  <c r="F2941" i="1"/>
  <c r="B2941" i="1"/>
  <c r="A2941" i="1"/>
  <c r="J2941" i="1"/>
  <c r="F2940" i="1"/>
  <c r="B2940" i="1"/>
  <c r="A2940" i="1"/>
  <c r="J2940" i="1"/>
  <c r="F2939" i="1"/>
  <c r="B2939" i="1"/>
  <c r="A2939" i="1"/>
  <c r="I2939" i="1"/>
  <c r="F2938" i="1"/>
  <c r="B2938" i="1"/>
  <c r="A2938" i="1"/>
  <c r="J2938" i="1"/>
  <c r="F2937" i="1"/>
  <c r="B2937" i="1"/>
  <c r="A2937" i="1"/>
  <c r="I2937" i="1"/>
  <c r="F2936" i="1"/>
  <c r="B2936" i="1"/>
  <c r="A2936" i="1"/>
  <c r="J2936" i="1"/>
  <c r="F2935" i="1"/>
  <c r="B2935" i="1"/>
  <c r="A2935" i="1"/>
  <c r="I2935" i="1"/>
  <c r="F2934" i="1"/>
  <c r="B2934" i="1"/>
  <c r="A2934" i="1"/>
  <c r="J2934" i="1"/>
  <c r="F2933" i="1"/>
  <c r="B2933" i="1"/>
  <c r="A2933" i="1"/>
  <c r="J2933" i="1"/>
  <c r="F2932" i="1"/>
  <c r="B2932" i="1"/>
  <c r="A2932" i="1"/>
  <c r="J2932" i="1"/>
  <c r="F2931" i="1"/>
  <c r="B2931" i="1"/>
  <c r="A2931" i="1"/>
  <c r="I2931" i="1"/>
  <c r="F2930" i="1"/>
  <c r="B2930" i="1"/>
  <c r="A2930" i="1"/>
  <c r="J2930" i="1"/>
  <c r="F2929" i="1"/>
  <c r="B2929" i="1"/>
  <c r="A2929" i="1"/>
  <c r="J2929" i="1"/>
  <c r="F2928" i="1"/>
  <c r="B2928" i="1"/>
  <c r="A2928" i="1"/>
  <c r="J2928" i="1"/>
  <c r="F2927" i="1"/>
  <c r="B2927" i="1"/>
  <c r="A2927" i="1"/>
  <c r="I2927" i="1"/>
  <c r="F2926" i="1"/>
  <c r="B2926" i="1"/>
  <c r="A2926" i="1"/>
  <c r="J2926" i="1"/>
  <c r="F2925" i="1"/>
  <c r="B2925" i="1"/>
  <c r="A2925" i="1"/>
  <c r="J2925" i="1"/>
  <c r="F2924" i="1"/>
  <c r="B2924" i="1"/>
  <c r="A2924" i="1"/>
  <c r="J2924" i="1"/>
  <c r="F2923" i="1"/>
  <c r="B2923" i="1"/>
  <c r="A2923" i="1"/>
  <c r="I2923" i="1"/>
  <c r="F2922" i="1"/>
  <c r="B2922" i="1"/>
  <c r="A2922" i="1"/>
  <c r="J2922" i="1"/>
  <c r="F2921" i="1"/>
  <c r="B2921" i="1"/>
  <c r="A2921" i="1"/>
  <c r="J2921" i="1"/>
  <c r="F2920" i="1"/>
  <c r="B2920" i="1"/>
  <c r="A2920" i="1"/>
  <c r="J2920" i="1"/>
  <c r="F2919" i="1"/>
  <c r="B2919" i="1"/>
  <c r="A2919" i="1"/>
  <c r="I2919" i="1"/>
  <c r="F2918" i="1"/>
  <c r="B2918" i="1"/>
  <c r="A2918" i="1"/>
  <c r="J2918" i="1"/>
  <c r="F2917" i="1"/>
  <c r="B2917" i="1"/>
  <c r="A2917" i="1"/>
  <c r="J2917" i="1"/>
  <c r="F2916" i="1"/>
  <c r="B2916" i="1"/>
  <c r="A2916" i="1"/>
  <c r="J2916" i="1"/>
  <c r="F2915" i="1"/>
  <c r="B2915" i="1"/>
  <c r="A2915" i="1"/>
  <c r="I2915" i="1"/>
  <c r="F2914" i="1"/>
  <c r="B2914" i="1"/>
  <c r="A2914" i="1"/>
  <c r="I2914" i="1"/>
  <c r="F2913" i="1"/>
  <c r="B2913" i="1"/>
  <c r="A2913" i="1"/>
  <c r="J2913" i="1"/>
  <c r="I3311" i="1"/>
  <c r="I3315" i="1"/>
  <c r="I3298" i="1"/>
  <c r="J3214" i="1"/>
  <c r="I3294" i="1"/>
  <c r="J3243" i="1"/>
  <c r="J3332" i="1"/>
  <c r="J3366" i="1"/>
  <c r="I3263" i="1"/>
  <c r="J3114" i="1"/>
  <c r="J3255" i="1"/>
  <c r="I3279" i="1"/>
  <c r="I3319" i="1"/>
  <c r="J3154" i="1"/>
  <c r="J3158" i="1"/>
  <c r="I3302" i="1"/>
  <c r="I3247" i="1"/>
  <c r="J3300" i="1"/>
  <c r="I3100" i="1"/>
  <c r="I3254" i="1"/>
  <c r="J3288" i="1"/>
  <c r="J3222" i="1"/>
  <c r="I3303" i="1"/>
  <c r="J3307" i="1"/>
  <c r="I3322" i="1"/>
  <c r="J3194" i="1"/>
  <c r="I3278" i="1"/>
  <c r="J3324" i="1"/>
  <c r="J3356" i="1"/>
  <c r="J3028" i="1"/>
  <c r="I3129" i="1"/>
  <c r="I3133" i="1"/>
  <c r="J3240" i="1"/>
  <c r="J3227" i="1"/>
  <c r="J3251" i="1"/>
  <c r="I3253" i="1"/>
  <c r="J3259" i="1"/>
  <c r="I3289" i="1"/>
  <c r="I3306" i="1"/>
  <c r="J3348" i="1"/>
  <c r="I3099" i="1"/>
  <c r="I3161" i="1"/>
  <c r="I3193" i="1"/>
  <c r="I3226" i="1"/>
  <c r="I3083" i="1"/>
  <c r="J3110" i="1"/>
  <c r="J3142" i="1"/>
  <c r="J3224" i="1"/>
  <c r="I3323" i="1"/>
  <c r="I3327" i="1"/>
  <c r="I3335" i="1"/>
  <c r="I3078" i="1"/>
  <c r="J3185" i="1"/>
  <c r="I3295" i="1"/>
  <c r="I3314" i="1"/>
  <c r="I3331" i="1"/>
  <c r="I3339" i="1"/>
  <c r="J3343" i="1"/>
  <c r="I3347" i="1"/>
  <c r="J3351" i="1"/>
  <c r="I3355" i="1"/>
  <c r="J3359" i="1"/>
  <c r="I3363" i="1"/>
  <c r="I3067" i="1"/>
  <c r="I3082" i="1"/>
  <c r="I3219" i="1"/>
  <c r="I3299" i="1"/>
  <c r="J3308" i="1"/>
  <c r="I3310" i="1"/>
  <c r="J3367" i="1"/>
  <c r="J3141" i="1"/>
  <c r="J3177" i="1"/>
  <c r="I3223" i="1"/>
  <c r="J3287" i="1"/>
  <c r="J3291" i="1"/>
  <c r="J3070" i="1"/>
  <c r="I3318" i="1"/>
  <c r="I3346" i="1"/>
  <c r="I3169" i="1"/>
  <c r="I3218" i="1"/>
  <c r="I3350" i="1"/>
  <c r="I3326" i="1"/>
  <c r="I3342" i="1"/>
  <c r="I3365" i="1"/>
  <c r="I3334" i="1"/>
  <c r="I3358" i="1"/>
  <c r="I3293" i="1"/>
  <c r="I3301" i="1"/>
  <c r="I3309" i="1"/>
  <c r="I3317" i="1"/>
  <c r="I3325" i="1"/>
  <c r="I3333" i="1"/>
  <c r="I3341" i="1"/>
  <c r="I3349" i="1"/>
  <c r="I3357" i="1"/>
  <c r="I3121" i="1"/>
  <c r="J3150" i="1"/>
  <c r="J3178" i="1"/>
  <c r="I3242" i="1"/>
  <c r="J3267" i="1"/>
  <c r="J3272" i="1"/>
  <c r="F3298" i="1"/>
  <c r="F3306" i="1"/>
  <c r="F3314" i="1"/>
  <c r="I3316" i="1"/>
  <c r="F3322" i="1"/>
  <c r="I3340" i="1"/>
  <c r="F3346" i="1"/>
  <c r="I3364" i="1"/>
  <c r="I3246" i="1"/>
  <c r="I3262" i="1"/>
  <c r="J2971" i="1"/>
  <c r="I3074" i="1"/>
  <c r="I3165" i="1"/>
  <c r="I3189" i="1"/>
  <c r="I3271" i="1"/>
  <c r="J3280" i="1"/>
  <c r="I3330" i="1"/>
  <c r="I3338" i="1"/>
  <c r="I3354" i="1"/>
  <c r="I3362" i="1"/>
  <c r="J3036" i="1"/>
  <c r="J3198" i="1"/>
  <c r="J3004" i="1"/>
  <c r="J3126" i="1"/>
  <c r="I3149" i="1"/>
  <c r="I3173" i="1"/>
  <c r="J3231" i="1"/>
  <c r="J3235" i="1"/>
  <c r="I3239" i="1"/>
  <c r="J3275" i="1"/>
  <c r="F3295" i="1"/>
  <c r="I3297" i="1"/>
  <c r="F3303" i="1"/>
  <c r="I3305" i="1"/>
  <c r="F3311" i="1"/>
  <c r="I3313" i="1"/>
  <c r="F3319" i="1"/>
  <c r="I3321" i="1"/>
  <c r="F3327" i="1"/>
  <c r="I3329" i="1"/>
  <c r="F3335" i="1"/>
  <c r="I3337" i="1"/>
  <c r="I3345" i="1"/>
  <c r="I3353" i="1"/>
  <c r="I3361" i="1"/>
  <c r="I3209" i="1"/>
  <c r="I3230" i="1"/>
  <c r="I3250" i="1"/>
  <c r="I3270" i="1"/>
  <c r="I3296" i="1"/>
  <c r="I3304" i="1"/>
  <c r="I3312" i="1"/>
  <c r="I3320" i="1"/>
  <c r="I3328" i="1"/>
  <c r="I3336" i="1"/>
  <c r="I3344" i="1"/>
  <c r="I3352" i="1"/>
  <c r="I3360" i="1"/>
  <c r="I3368" i="1"/>
  <c r="J3202" i="1"/>
  <c r="I3011" i="1"/>
  <c r="I3050" i="1"/>
  <c r="J2996" i="1"/>
  <c r="I3197" i="1"/>
  <c r="I3201" i="1"/>
  <c r="J3248" i="1"/>
  <c r="J3264" i="1"/>
  <c r="J3283" i="1"/>
  <c r="J3225" i="1"/>
  <c r="I3225" i="1"/>
  <c r="I3229" i="1"/>
  <c r="F3249" i="1"/>
  <c r="I3041" i="1"/>
  <c r="J3051" i="1"/>
  <c r="I3051" i="1"/>
  <c r="I3060" i="1"/>
  <c r="J3060" i="1"/>
  <c r="J3186" i="1"/>
  <c r="I3205" i="1"/>
  <c r="F3222" i="1"/>
  <c r="J3232" i="1"/>
  <c r="I3234" i="1"/>
  <c r="F3254" i="1"/>
  <c r="F3262" i="1"/>
  <c r="I2979" i="1"/>
  <c r="J2979" i="1"/>
  <c r="J3213" i="1"/>
  <c r="I3213" i="1"/>
  <c r="I3221" i="1"/>
  <c r="J3153" i="1"/>
  <c r="I3153" i="1"/>
  <c r="I3077" i="1"/>
  <c r="I3145" i="1"/>
  <c r="J3174" i="1"/>
  <c r="J3181" i="1"/>
  <c r="I3181" i="1"/>
  <c r="F3225" i="1"/>
  <c r="J3233" i="1"/>
  <c r="I3233" i="1"/>
  <c r="I3237" i="1"/>
  <c r="J3266" i="1"/>
  <c r="I3266" i="1"/>
  <c r="F3238" i="1"/>
  <c r="I3182" i="1"/>
  <c r="J3182" i="1"/>
  <c r="J3217" i="1"/>
  <c r="I3217" i="1"/>
  <c r="I3094" i="1"/>
  <c r="J3094" i="1"/>
  <c r="J3101" i="1"/>
  <c r="I3101" i="1"/>
  <c r="I2986" i="1"/>
  <c r="J3017" i="1"/>
  <c r="I3017" i="1"/>
  <c r="I3069" i="1"/>
  <c r="I3075" i="1"/>
  <c r="J3086" i="1"/>
  <c r="I3086" i="1"/>
  <c r="I3157" i="1"/>
  <c r="F3230" i="1"/>
  <c r="J3258" i="1"/>
  <c r="I3258" i="1"/>
  <c r="F3278" i="1"/>
  <c r="I2975" i="1"/>
  <c r="J2975" i="1"/>
  <c r="J3090" i="1"/>
  <c r="I3090" i="1"/>
  <c r="F3217" i="1"/>
  <c r="I3146" i="1"/>
  <c r="J3146" i="1"/>
  <c r="I3162" i="1"/>
  <c r="J3162" i="1"/>
  <c r="F3221" i="1"/>
  <c r="F3233" i="1"/>
  <c r="J3241" i="1"/>
  <c r="I3241" i="1"/>
  <c r="I3245" i="1"/>
  <c r="J3273" i="1"/>
  <c r="I3273" i="1"/>
  <c r="J3282" i="1"/>
  <c r="I3282" i="1"/>
  <c r="I3277" i="1"/>
  <c r="I3238" i="1"/>
  <c r="F3241" i="1"/>
  <c r="J3249" i="1"/>
  <c r="I3249" i="1"/>
  <c r="F3270" i="1"/>
  <c r="I3286" i="1"/>
  <c r="F3286" i="1"/>
  <c r="J3109" i="1"/>
  <c r="I3109" i="1"/>
  <c r="I3166" i="1"/>
  <c r="J3166" i="1"/>
  <c r="F3246" i="1"/>
  <c r="J3256" i="1"/>
  <c r="J3265" i="1"/>
  <c r="I3265" i="1"/>
  <c r="J3274" i="1"/>
  <c r="I3274" i="1"/>
  <c r="J3257" i="1"/>
  <c r="I3257" i="1"/>
  <c r="F3288" i="1"/>
  <c r="I3290" i="1"/>
  <c r="I3281" i="1"/>
  <c r="I3003" i="1"/>
  <c r="I3085" i="1"/>
  <c r="I3089" i="1"/>
  <c r="I3116" i="1"/>
  <c r="J3122" i="1"/>
  <c r="J3170" i="1"/>
  <c r="J3190" i="1"/>
  <c r="J3206" i="1"/>
  <c r="I3210" i="1"/>
  <c r="I3261" i="1"/>
  <c r="I3285" i="1"/>
  <c r="J2935" i="1"/>
  <c r="I3002" i="1"/>
  <c r="I3220" i="1"/>
  <c r="I3228" i="1"/>
  <c r="I3236" i="1"/>
  <c r="I3244" i="1"/>
  <c r="I3252" i="1"/>
  <c r="I3260" i="1"/>
  <c r="I3268" i="1"/>
  <c r="J3269" i="1"/>
  <c r="I3276" i="1"/>
  <c r="J3277" i="1"/>
  <c r="I3284" i="1"/>
  <c r="I3292" i="1"/>
  <c r="I3107" i="1"/>
  <c r="I3093" i="1"/>
  <c r="I3125" i="1"/>
  <c r="I3152" i="1"/>
  <c r="I3160" i="1"/>
  <c r="I3168" i="1"/>
  <c r="I3192" i="1"/>
  <c r="I3200" i="1"/>
  <c r="I3208" i="1"/>
  <c r="I2994" i="1"/>
  <c r="I3043" i="1"/>
  <c r="I3092" i="1"/>
  <c r="I3105" i="1"/>
  <c r="J3118" i="1"/>
  <c r="I3124" i="1"/>
  <c r="I3137" i="1"/>
  <c r="J3143" i="1"/>
  <c r="F3148" i="1"/>
  <c r="J3151" i="1"/>
  <c r="F3156" i="1"/>
  <c r="J3159" i="1"/>
  <c r="F3164" i="1"/>
  <c r="J3167" i="1"/>
  <c r="F3172" i="1"/>
  <c r="J3175" i="1"/>
  <c r="F3180" i="1"/>
  <c r="J3183" i="1"/>
  <c r="F3188" i="1"/>
  <c r="J3191" i="1"/>
  <c r="F3196" i="1"/>
  <c r="J3199" i="1"/>
  <c r="F3204" i="1"/>
  <c r="J3207" i="1"/>
  <c r="F3212" i="1"/>
  <c r="J3215" i="1"/>
  <c r="J2931" i="1"/>
  <c r="J3052" i="1"/>
  <c r="I3113" i="1"/>
  <c r="I3156" i="1"/>
  <c r="I3172" i="1"/>
  <c r="I3212" i="1"/>
  <c r="I3148" i="1"/>
  <c r="I3188" i="1"/>
  <c r="I3204" i="1"/>
  <c r="J2959" i="1"/>
  <c r="I2995" i="1"/>
  <c r="I3026" i="1"/>
  <c r="J3098" i="1"/>
  <c r="I3117" i="1"/>
  <c r="J3130" i="1"/>
  <c r="I3147" i="1"/>
  <c r="I3155" i="1"/>
  <c r="I3163" i="1"/>
  <c r="J3164" i="1"/>
  <c r="I3171" i="1"/>
  <c r="I3179" i="1"/>
  <c r="J3180" i="1"/>
  <c r="I3187" i="1"/>
  <c r="I3195" i="1"/>
  <c r="J3196" i="1"/>
  <c r="I3203" i="1"/>
  <c r="I3211" i="1"/>
  <c r="J2951" i="1"/>
  <c r="J2955" i="1"/>
  <c r="J2989" i="1"/>
  <c r="I2993" i="1"/>
  <c r="I3059" i="1"/>
  <c r="I3091" i="1"/>
  <c r="J3102" i="1"/>
  <c r="I3108" i="1"/>
  <c r="J3134" i="1"/>
  <c r="J3106" i="1"/>
  <c r="J3138" i="1"/>
  <c r="I3144" i="1"/>
  <c r="I3176" i="1"/>
  <c r="I3184" i="1"/>
  <c r="I3216" i="1"/>
  <c r="J3020" i="1"/>
  <c r="I3066" i="1"/>
  <c r="I3097" i="1"/>
  <c r="I3027" i="1"/>
  <c r="I3068" i="1"/>
  <c r="F3088" i="1"/>
  <c r="F3096" i="1"/>
  <c r="F3104" i="1"/>
  <c r="F3112" i="1"/>
  <c r="J3115" i="1"/>
  <c r="F3120" i="1"/>
  <c r="J3123" i="1"/>
  <c r="F3128" i="1"/>
  <c r="J3131" i="1"/>
  <c r="F3136" i="1"/>
  <c r="J3139" i="1"/>
  <c r="I2922" i="1"/>
  <c r="I2926" i="1"/>
  <c r="J2942" i="1"/>
  <c r="I2946" i="1"/>
  <c r="I2950" i="1"/>
  <c r="I2966" i="1"/>
  <c r="J2997" i="1"/>
  <c r="I3001" i="1"/>
  <c r="I3025" i="1"/>
  <c r="I3065" i="1"/>
  <c r="I3076" i="1"/>
  <c r="I3010" i="1"/>
  <c r="I3042" i="1"/>
  <c r="J3063" i="1"/>
  <c r="I3073" i="1"/>
  <c r="I3081" i="1"/>
  <c r="I2930" i="1"/>
  <c r="J2962" i="1"/>
  <c r="I2970" i="1"/>
  <c r="I3012" i="1"/>
  <c r="I3044" i="1"/>
  <c r="I3058" i="1"/>
  <c r="I3072" i="1"/>
  <c r="I3080" i="1"/>
  <c r="I3088" i="1"/>
  <c r="I3096" i="1"/>
  <c r="I3104" i="1"/>
  <c r="I3112" i="1"/>
  <c r="I3120" i="1"/>
  <c r="I3128" i="1"/>
  <c r="I3136" i="1"/>
  <c r="J2982" i="1"/>
  <c r="I3018" i="1"/>
  <c r="I3033" i="1"/>
  <c r="I3071" i="1"/>
  <c r="I3079" i="1"/>
  <c r="I3087" i="1"/>
  <c r="I3095" i="1"/>
  <c r="I3103" i="1"/>
  <c r="I3111" i="1"/>
  <c r="I3119" i="1"/>
  <c r="I3127" i="1"/>
  <c r="I3135" i="1"/>
  <c r="I3084" i="1"/>
  <c r="J3005" i="1"/>
  <c r="I3009" i="1"/>
  <c r="F3092" i="1"/>
  <c r="F3100" i="1"/>
  <c r="F3108" i="1"/>
  <c r="F3116" i="1"/>
  <c r="F3124" i="1"/>
  <c r="I3140" i="1"/>
  <c r="I3132" i="1"/>
  <c r="J2915" i="1"/>
  <c r="I3034" i="1"/>
  <c r="I3019" i="1"/>
  <c r="J2914" i="1"/>
  <c r="I2918" i="1"/>
  <c r="J2923" i="1"/>
  <c r="I2938" i="1"/>
  <c r="J2958" i="1"/>
  <c r="J2967" i="1"/>
  <c r="J2978" i="1"/>
  <c r="J2987" i="1"/>
  <c r="I2990" i="1"/>
  <c r="J2991" i="1"/>
  <c r="I2998" i="1"/>
  <c r="J2999" i="1"/>
  <c r="I3006" i="1"/>
  <c r="J3007" i="1"/>
  <c r="I3014" i="1"/>
  <c r="J3015" i="1"/>
  <c r="I3022" i="1"/>
  <c r="J3023" i="1"/>
  <c r="I3030" i="1"/>
  <c r="J3031" i="1"/>
  <c r="I3038" i="1"/>
  <c r="J3039" i="1"/>
  <c r="I3046" i="1"/>
  <c r="J3047" i="1"/>
  <c r="I3054" i="1"/>
  <c r="J3055" i="1"/>
  <c r="I3035" i="1"/>
  <c r="I3062" i="1"/>
  <c r="J2927" i="1"/>
  <c r="J2947" i="1"/>
  <c r="F2995" i="1"/>
  <c r="F3003" i="1"/>
  <c r="F3011" i="1"/>
  <c r="I3013" i="1"/>
  <c r="I3021" i="1"/>
  <c r="F3027" i="1"/>
  <c r="I3029" i="1"/>
  <c r="I3037" i="1"/>
  <c r="I3045" i="1"/>
  <c r="I3053" i="1"/>
  <c r="I3061" i="1"/>
  <c r="F3042" i="1"/>
  <c r="F3050" i="1"/>
  <c r="F3058" i="1"/>
  <c r="I2974" i="1"/>
  <c r="J2919" i="1"/>
  <c r="I2934" i="1"/>
  <c r="J2939" i="1"/>
  <c r="I2954" i="1"/>
  <c r="I2992" i="1"/>
  <c r="I3000" i="1"/>
  <c r="I3008" i="1"/>
  <c r="I3016" i="1"/>
  <c r="I3024" i="1"/>
  <c r="I3032" i="1"/>
  <c r="I3040" i="1"/>
  <c r="I3048" i="1"/>
  <c r="J3049" i="1"/>
  <c r="I3056" i="1"/>
  <c r="J3057" i="1"/>
  <c r="I3064" i="1"/>
  <c r="J2943" i="1"/>
  <c r="J2963" i="1"/>
  <c r="J2983" i="1"/>
  <c r="I2921" i="1"/>
  <c r="I2961" i="1"/>
  <c r="I2913" i="1"/>
  <c r="I2929" i="1"/>
  <c r="I2985" i="1"/>
  <c r="I2920" i="1"/>
  <c r="I2928" i="1"/>
  <c r="I2936" i="1"/>
  <c r="J2937" i="1"/>
  <c r="I2944" i="1"/>
  <c r="J2945" i="1"/>
  <c r="I2952" i="1"/>
  <c r="J2953" i="1"/>
  <c r="I2960" i="1"/>
  <c r="I2968" i="1"/>
  <c r="J2969" i="1"/>
  <c r="I2976" i="1"/>
  <c r="J2977" i="1"/>
  <c r="I2984" i="1"/>
  <c r="I2933" i="1"/>
  <c r="I2917" i="1"/>
  <c r="I2941" i="1"/>
  <c r="I2965" i="1"/>
  <c r="I2973" i="1"/>
  <c r="I2916" i="1"/>
  <c r="I2948" i="1"/>
  <c r="J2949" i="1"/>
  <c r="I2972" i="1"/>
  <c r="I2980" i="1"/>
  <c r="J2981" i="1"/>
  <c r="I2988" i="1"/>
  <c r="I2925" i="1"/>
  <c r="I2957" i="1"/>
  <c r="I2924" i="1"/>
  <c r="I2932" i="1"/>
  <c r="I2940" i="1"/>
  <c r="I2956" i="1"/>
  <c r="I2964" i="1"/>
  <c r="F2912" i="1"/>
  <c r="B2912" i="1"/>
  <c r="A2912" i="1"/>
  <c r="J2912" i="1"/>
  <c r="F2911" i="1"/>
  <c r="B2911" i="1"/>
  <c r="A2911" i="1"/>
  <c r="J2911" i="1"/>
  <c r="F2910" i="1"/>
  <c r="B2910" i="1"/>
  <c r="A2910" i="1"/>
  <c r="J2910" i="1"/>
  <c r="F2909" i="1"/>
  <c r="B2909" i="1"/>
  <c r="A2909" i="1"/>
  <c r="J2909" i="1"/>
  <c r="B2908" i="1"/>
  <c r="A2908" i="1"/>
  <c r="J2908" i="1"/>
  <c r="F2907" i="1"/>
  <c r="B2907" i="1"/>
  <c r="A2907" i="1"/>
  <c r="J2907" i="1"/>
  <c r="F2906" i="1"/>
  <c r="B2906" i="1"/>
  <c r="A2906" i="1"/>
  <c r="J2906" i="1"/>
  <c r="F2905" i="1"/>
  <c r="B2905" i="1"/>
  <c r="A2905" i="1"/>
  <c r="J2905" i="1"/>
  <c r="F2904" i="1"/>
  <c r="B2904" i="1"/>
  <c r="A2904" i="1"/>
  <c r="J2904" i="1"/>
  <c r="F2903" i="1"/>
  <c r="B2903" i="1"/>
  <c r="A2903" i="1"/>
  <c r="I2903" i="1"/>
  <c r="F2902" i="1"/>
  <c r="B2902" i="1"/>
  <c r="A2902" i="1"/>
  <c r="J2902" i="1"/>
  <c r="F2901" i="1"/>
  <c r="B2901" i="1"/>
  <c r="A2901" i="1"/>
  <c r="J2901" i="1"/>
  <c r="F2900" i="1"/>
  <c r="B2900" i="1"/>
  <c r="A2900" i="1"/>
  <c r="I2900" i="1"/>
  <c r="F2899" i="1"/>
  <c r="B2899" i="1"/>
  <c r="A2899" i="1"/>
  <c r="J2899" i="1"/>
  <c r="B2898" i="1"/>
  <c r="A2898" i="1"/>
  <c r="J2898" i="1"/>
  <c r="F2897" i="1"/>
  <c r="B2897" i="1"/>
  <c r="A2897" i="1"/>
  <c r="J2897" i="1"/>
  <c r="F2896" i="1"/>
  <c r="B2896" i="1"/>
  <c r="A2896" i="1"/>
  <c r="J2896" i="1"/>
  <c r="F2895" i="1"/>
  <c r="B2895" i="1"/>
  <c r="A2895" i="1"/>
  <c r="J2895" i="1"/>
  <c r="F2894" i="1"/>
  <c r="B2894" i="1"/>
  <c r="A2894" i="1"/>
  <c r="J2894" i="1"/>
  <c r="F2893" i="1"/>
  <c r="B2893" i="1"/>
  <c r="A2893" i="1"/>
  <c r="J2893" i="1"/>
  <c r="F2892" i="1"/>
  <c r="B2892" i="1"/>
  <c r="A2892" i="1"/>
  <c r="I2892" i="1"/>
  <c r="F2891" i="1"/>
  <c r="B2891" i="1"/>
  <c r="A2891" i="1"/>
  <c r="J2891" i="1"/>
  <c r="B2890" i="1"/>
  <c r="A2890" i="1"/>
  <c r="J2890" i="1"/>
  <c r="F2889" i="1"/>
  <c r="B2889" i="1"/>
  <c r="A2889" i="1"/>
  <c r="J2889" i="1"/>
  <c r="F2888" i="1"/>
  <c r="B2888" i="1"/>
  <c r="A2888" i="1"/>
  <c r="J2888" i="1"/>
  <c r="F2887" i="1"/>
  <c r="B2887" i="1"/>
  <c r="A2887" i="1"/>
  <c r="J2887" i="1"/>
  <c r="F2886" i="1"/>
  <c r="B2886" i="1"/>
  <c r="A2886" i="1"/>
  <c r="J2886" i="1"/>
  <c r="F2885" i="1"/>
  <c r="B2885" i="1"/>
  <c r="A2885" i="1"/>
  <c r="J2885" i="1"/>
  <c r="F2884" i="1"/>
  <c r="B2884" i="1"/>
  <c r="A2884" i="1"/>
  <c r="J2884" i="1"/>
  <c r="F2883" i="1"/>
  <c r="B2883" i="1"/>
  <c r="A2883" i="1"/>
  <c r="J2883" i="1"/>
  <c r="B2882" i="1"/>
  <c r="A2882" i="1"/>
  <c r="J2882" i="1"/>
  <c r="F2881" i="1"/>
  <c r="B2881" i="1"/>
  <c r="A2881" i="1"/>
  <c r="J2881" i="1"/>
  <c r="F2880" i="1"/>
  <c r="B2880" i="1"/>
  <c r="A2880" i="1"/>
  <c r="J2880" i="1"/>
  <c r="F2879" i="1"/>
  <c r="B2879" i="1"/>
  <c r="A2879" i="1"/>
  <c r="I2879" i="1"/>
  <c r="F2878" i="1"/>
  <c r="B2878" i="1"/>
  <c r="A2878" i="1"/>
  <c r="J2878" i="1"/>
  <c r="F2877" i="1"/>
  <c r="B2877" i="1"/>
  <c r="A2877" i="1"/>
  <c r="J2877" i="1"/>
  <c r="F2876" i="1"/>
  <c r="B2876" i="1"/>
  <c r="A2876" i="1"/>
  <c r="I2876" i="1"/>
  <c r="F2875" i="1"/>
  <c r="B2875" i="1"/>
  <c r="A2875" i="1"/>
  <c r="I2875" i="1"/>
  <c r="B2874" i="1"/>
  <c r="A2874" i="1"/>
  <c r="J2874" i="1"/>
  <c r="F2873" i="1"/>
  <c r="B2873" i="1"/>
  <c r="A2873" i="1"/>
  <c r="J2873" i="1"/>
  <c r="F2872" i="1"/>
  <c r="B2872" i="1"/>
  <c r="A2872" i="1"/>
  <c r="J2872" i="1"/>
  <c r="F2871" i="1"/>
  <c r="B2871" i="1"/>
  <c r="A2871" i="1"/>
  <c r="J2871" i="1"/>
  <c r="F2870" i="1"/>
  <c r="B2870" i="1"/>
  <c r="A2870" i="1"/>
  <c r="J2870" i="1"/>
  <c r="F2869" i="1"/>
  <c r="B2869" i="1"/>
  <c r="A2869" i="1"/>
  <c r="J2869" i="1"/>
  <c r="F2868" i="1"/>
  <c r="B2868" i="1"/>
  <c r="A2868" i="1"/>
  <c r="I2868" i="1"/>
  <c r="F2867" i="1"/>
  <c r="B2867" i="1"/>
  <c r="A2867" i="1"/>
  <c r="I2867" i="1"/>
  <c r="B2866" i="1"/>
  <c r="A2866" i="1"/>
  <c r="J2866" i="1"/>
  <c r="F2865" i="1"/>
  <c r="B2865" i="1"/>
  <c r="A2865" i="1"/>
  <c r="J2865" i="1"/>
  <c r="F2864" i="1"/>
  <c r="B2864" i="1"/>
  <c r="A2864" i="1"/>
  <c r="J2864" i="1"/>
  <c r="F2863" i="1"/>
  <c r="B2863" i="1"/>
  <c r="A2863" i="1"/>
  <c r="J2863" i="1"/>
  <c r="F2862" i="1"/>
  <c r="B2862" i="1"/>
  <c r="A2862" i="1"/>
  <c r="J2862" i="1"/>
  <c r="F2861" i="1"/>
  <c r="B2861" i="1"/>
  <c r="A2861" i="1"/>
  <c r="J2861" i="1"/>
  <c r="F2860" i="1"/>
  <c r="B2860" i="1"/>
  <c r="A2860" i="1"/>
  <c r="J2860" i="1"/>
  <c r="F2859" i="1"/>
  <c r="B2859" i="1"/>
  <c r="A2859" i="1"/>
  <c r="I2859" i="1"/>
  <c r="B2858" i="1"/>
  <c r="A2858" i="1"/>
  <c r="J2858" i="1"/>
  <c r="F2857" i="1"/>
  <c r="B2857" i="1"/>
  <c r="A2857" i="1"/>
  <c r="J2857" i="1"/>
  <c r="F2856" i="1"/>
  <c r="B2856" i="1"/>
  <c r="A2856" i="1"/>
  <c r="J2856" i="1"/>
  <c r="F2855" i="1"/>
  <c r="B2855" i="1"/>
  <c r="A2855" i="1"/>
  <c r="J2855" i="1"/>
  <c r="F2854" i="1"/>
  <c r="B2854" i="1"/>
  <c r="A2854" i="1"/>
  <c r="J2854" i="1"/>
  <c r="F2853" i="1"/>
  <c r="B2853" i="1"/>
  <c r="A2853" i="1"/>
  <c r="J2853" i="1"/>
  <c r="F2852" i="1"/>
  <c r="B2852" i="1"/>
  <c r="A2852" i="1"/>
  <c r="I2852" i="1"/>
  <c r="F2851" i="1"/>
  <c r="B2851" i="1"/>
  <c r="A2851" i="1"/>
  <c r="J2851" i="1"/>
  <c r="B2850" i="1"/>
  <c r="A2850" i="1"/>
  <c r="J2850" i="1"/>
  <c r="F2849" i="1"/>
  <c r="B2849" i="1"/>
  <c r="A2849" i="1"/>
  <c r="J2849" i="1"/>
  <c r="F2848" i="1"/>
  <c r="B2848" i="1"/>
  <c r="A2848" i="1"/>
  <c r="J2848" i="1"/>
  <c r="F2847" i="1"/>
  <c r="B2847" i="1"/>
  <c r="A2847" i="1"/>
  <c r="J2847" i="1"/>
  <c r="F2846" i="1"/>
  <c r="B2846" i="1"/>
  <c r="A2846" i="1"/>
  <c r="J2846" i="1"/>
  <c r="F2845" i="1"/>
  <c r="B2845" i="1"/>
  <c r="A2845" i="1"/>
  <c r="J2845" i="1"/>
  <c r="F2844" i="1"/>
  <c r="B2844" i="1"/>
  <c r="A2844" i="1"/>
  <c r="I2844" i="1"/>
  <c r="F2843" i="1"/>
  <c r="B2843" i="1"/>
  <c r="A2843" i="1"/>
  <c r="J2843" i="1"/>
  <c r="B2842" i="1"/>
  <c r="A2842" i="1"/>
  <c r="J2842" i="1"/>
  <c r="F2841" i="1"/>
  <c r="B2841" i="1"/>
  <c r="A2841" i="1"/>
  <c r="J2841" i="1"/>
  <c r="F2840" i="1"/>
  <c r="B2840" i="1"/>
  <c r="A2840" i="1"/>
  <c r="J2840" i="1"/>
  <c r="F2839" i="1"/>
  <c r="B2839" i="1"/>
  <c r="A2839" i="1"/>
  <c r="I2839" i="1"/>
  <c r="F2838" i="1"/>
  <c r="B2838" i="1"/>
  <c r="A2838" i="1"/>
  <c r="J2838" i="1"/>
  <c r="F2837" i="1"/>
  <c r="B2837" i="1"/>
  <c r="A2837" i="1"/>
  <c r="J2837" i="1"/>
  <c r="F2836" i="1"/>
  <c r="B2836" i="1"/>
  <c r="A2836" i="1"/>
  <c r="J2836" i="1"/>
  <c r="F2835" i="1"/>
  <c r="B2835" i="1"/>
  <c r="A2835" i="1"/>
  <c r="I2835" i="1"/>
  <c r="F2834" i="1"/>
  <c r="B2834" i="1"/>
  <c r="A2834" i="1"/>
  <c r="J2834" i="1"/>
  <c r="F2833" i="1"/>
  <c r="B2833" i="1"/>
  <c r="A2833" i="1"/>
  <c r="J2833" i="1"/>
  <c r="F2832" i="1"/>
  <c r="B2832" i="1"/>
  <c r="A2832" i="1"/>
  <c r="I2832" i="1"/>
  <c r="F2831" i="1"/>
  <c r="B2831" i="1"/>
  <c r="A2831" i="1"/>
  <c r="J2831" i="1"/>
  <c r="B2830" i="1"/>
  <c r="A2830" i="1"/>
  <c r="J2830" i="1"/>
  <c r="F2829" i="1"/>
  <c r="B2829" i="1"/>
  <c r="A2829" i="1"/>
  <c r="J2829" i="1"/>
  <c r="F2828" i="1"/>
  <c r="B2828" i="1"/>
  <c r="A2828" i="1"/>
  <c r="I2828" i="1"/>
  <c r="F2827" i="1"/>
  <c r="B2827" i="1"/>
  <c r="A2827" i="1"/>
  <c r="I2827" i="1"/>
  <c r="F2826" i="1"/>
  <c r="B2826" i="1"/>
  <c r="A2826" i="1"/>
  <c r="J2826" i="1"/>
  <c r="F2825" i="1"/>
  <c r="B2825" i="1"/>
  <c r="A2825" i="1"/>
  <c r="J2825" i="1"/>
  <c r="F2824" i="1"/>
  <c r="B2824" i="1"/>
  <c r="A2824" i="1"/>
  <c r="I2824" i="1"/>
  <c r="F2823" i="1"/>
  <c r="B2823" i="1"/>
  <c r="A2823" i="1"/>
  <c r="J2823" i="1"/>
  <c r="B2822" i="1"/>
  <c r="A2822" i="1"/>
  <c r="J2822" i="1"/>
  <c r="F2821" i="1"/>
  <c r="B2821" i="1"/>
  <c r="A2821" i="1"/>
  <c r="J2821" i="1"/>
  <c r="F2820" i="1"/>
  <c r="B2820" i="1"/>
  <c r="A2820" i="1"/>
  <c r="I2820" i="1"/>
  <c r="F2819" i="1"/>
  <c r="B2819" i="1"/>
  <c r="A2819" i="1"/>
  <c r="J2819" i="1"/>
  <c r="F2818" i="1"/>
  <c r="B2818" i="1"/>
  <c r="A2818" i="1"/>
  <c r="I2818" i="1"/>
  <c r="F2817" i="1"/>
  <c r="B2817" i="1"/>
  <c r="A2817" i="1"/>
  <c r="J2817" i="1"/>
  <c r="F2816" i="1"/>
  <c r="B2816" i="1"/>
  <c r="A2816" i="1"/>
  <c r="I2816" i="1"/>
  <c r="F2815" i="1"/>
  <c r="B2815" i="1"/>
  <c r="A2815" i="1"/>
  <c r="I2815" i="1"/>
  <c r="F2814" i="1"/>
  <c r="B2814" i="1"/>
  <c r="A2814" i="1"/>
  <c r="J2814" i="1"/>
  <c r="F2813" i="1"/>
  <c r="B2813" i="1"/>
  <c r="A2813" i="1"/>
  <c r="J2813" i="1"/>
  <c r="F2812" i="1"/>
  <c r="B2812" i="1"/>
  <c r="A2812" i="1"/>
  <c r="I2812" i="1"/>
  <c r="F2811" i="1"/>
  <c r="B2811" i="1"/>
  <c r="A2811" i="1"/>
  <c r="J2811" i="1"/>
  <c r="F2810" i="1"/>
  <c r="B2810" i="1"/>
  <c r="A2810" i="1"/>
  <c r="J2810" i="1"/>
  <c r="F2809" i="1"/>
  <c r="B2809" i="1"/>
  <c r="A2809" i="1"/>
  <c r="J2809" i="1"/>
  <c r="F2808" i="1"/>
  <c r="B2808" i="1"/>
  <c r="A2808" i="1"/>
  <c r="I2808" i="1"/>
  <c r="F2807" i="1"/>
  <c r="B2807" i="1"/>
  <c r="A2807" i="1"/>
  <c r="J2807" i="1"/>
  <c r="F2806" i="1"/>
  <c r="B2806" i="1"/>
  <c r="A2806" i="1"/>
  <c r="J2806" i="1"/>
  <c r="F2805" i="1"/>
  <c r="B2805" i="1"/>
  <c r="A2805" i="1"/>
  <c r="J2805" i="1"/>
  <c r="F2804" i="1"/>
  <c r="B2804" i="1"/>
  <c r="A2804" i="1"/>
  <c r="I2804" i="1"/>
  <c r="F2803" i="1"/>
  <c r="B2803" i="1"/>
  <c r="A2803" i="1"/>
  <c r="I2803" i="1"/>
  <c r="F2802" i="1"/>
  <c r="B2802" i="1"/>
  <c r="A2802" i="1"/>
  <c r="I2802" i="1"/>
  <c r="F2801" i="1"/>
  <c r="B2801" i="1"/>
  <c r="A2801" i="1"/>
  <c r="J2801" i="1"/>
  <c r="F2800" i="1"/>
  <c r="B2800" i="1"/>
  <c r="A2800" i="1"/>
  <c r="I2800" i="1"/>
  <c r="F2799" i="1"/>
  <c r="B2799" i="1"/>
  <c r="A2799" i="1"/>
  <c r="J2799" i="1"/>
  <c r="F2798" i="1"/>
  <c r="B2798" i="1"/>
  <c r="A2798" i="1"/>
  <c r="I2798" i="1"/>
  <c r="F2797" i="1"/>
  <c r="B2797" i="1"/>
  <c r="A2797" i="1"/>
  <c r="J2797" i="1"/>
  <c r="F2796" i="1"/>
  <c r="B2796" i="1"/>
  <c r="A2796" i="1"/>
  <c r="J2796" i="1"/>
  <c r="F2795" i="1"/>
  <c r="B2795" i="1"/>
  <c r="A2795" i="1"/>
  <c r="J2795" i="1"/>
  <c r="F2794" i="1"/>
  <c r="B2794" i="1"/>
  <c r="A2794" i="1"/>
  <c r="I2794" i="1"/>
  <c r="F2793" i="1"/>
  <c r="B2793" i="1"/>
  <c r="A2793" i="1"/>
  <c r="J2793" i="1"/>
  <c r="F2792" i="1"/>
  <c r="B2792" i="1"/>
  <c r="A2792" i="1"/>
  <c r="I2792" i="1"/>
  <c r="F2791" i="1"/>
  <c r="B2791" i="1"/>
  <c r="A2791" i="1"/>
  <c r="J2791" i="1"/>
  <c r="F2790" i="1"/>
  <c r="B2790" i="1"/>
  <c r="A2790" i="1"/>
  <c r="J2790" i="1"/>
  <c r="F2789" i="1"/>
  <c r="B2789" i="1"/>
  <c r="A2789" i="1"/>
  <c r="J2789" i="1"/>
  <c r="F2788" i="1"/>
  <c r="B2788" i="1"/>
  <c r="A2788" i="1"/>
  <c r="J2788" i="1"/>
  <c r="F2787" i="1"/>
  <c r="B2787" i="1"/>
  <c r="A2787" i="1"/>
  <c r="J2787" i="1"/>
  <c r="F2786" i="1"/>
  <c r="B2786" i="1"/>
  <c r="A2786" i="1"/>
  <c r="J2786" i="1"/>
  <c r="F2785" i="1"/>
  <c r="B2785" i="1"/>
  <c r="A2785" i="1"/>
  <c r="J2785" i="1"/>
  <c r="F2784" i="1"/>
  <c r="B2784" i="1"/>
  <c r="A2784" i="1"/>
  <c r="I2784" i="1"/>
  <c r="F2783" i="1"/>
  <c r="B2783" i="1"/>
  <c r="A2783" i="1"/>
  <c r="J2783" i="1"/>
  <c r="F2782" i="1"/>
  <c r="B2782" i="1"/>
  <c r="A2782" i="1"/>
  <c r="J2782" i="1"/>
  <c r="F2781" i="1"/>
  <c r="B2781" i="1"/>
  <c r="A2781" i="1"/>
  <c r="J2781" i="1"/>
  <c r="F2780" i="1"/>
  <c r="B2780" i="1"/>
  <c r="A2780" i="1"/>
  <c r="J2780" i="1"/>
  <c r="F2779" i="1"/>
  <c r="B2779" i="1"/>
  <c r="A2779" i="1"/>
  <c r="I2779" i="1"/>
  <c r="F2778" i="1"/>
  <c r="B2778" i="1"/>
  <c r="A2778" i="1"/>
  <c r="J2778" i="1"/>
  <c r="F2777" i="1"/>
  <c r="B2777" i="1"/>
  <c r="A2777" i="1"/>
  <c r="J2777" i="1"/>
  <c r="F2776" i="1"/>
  <c r="B2776" i="1"/>
  <c r="A2776" i="1"/>
  <c r="I2776" i="1"/>
  <c r="F2775" i="1"/>
  <c r="B2775" i="1"/>
  <c r="A2775" i="1"/>
  <c r="I2775" i="1"/>
  <c r="F2774" i="1"/>
  <c r="B2774" i="1"/>
  <c r="A2774" i="1"/>
  <c r="I2774" i="1"/>
  <c r="F2773" i="1"/>
  <c r="B2773" i="1"/>
  <c r="A2773" i="1"/>
  <c r="J2773" i="1"/>
  <c r="F2772" i="1"/>
  <c r="B2772" i="1"/>
  <c r="A2772" i="1"/>
  <c r="J2772" i="1"/>
  <c r="F2771" i="1"/>
  <c r="B2771" i="1"/>
  <c r="A2771" i="1"/>
  <c r="I2771" i="1"/>
  <c r="F2770" i="1"/>
  <c r="B2770" i="1"/>
  <c r="A2770" i="1"/>
  <c r="I2770" i="1"/>
  <c r="F2769" i="1"/>
  <c r="B2769" i="1"/>
  <c r="A2769" i="1"/>
  <c r="J2769" i="1"/>
  <c r="F2768" i="1"/>
  <c r="B2768" i="1"/>
  <c r="A2768" i="1"/>
  <c r="I2768" i="1"/>
  <c r="F2767" i="1"/>
  <c r="B2767" i="1"/>
  <c r="A2767" i="1"/>
  <c r="J2767" i="1"/>
  <c r="F2766" i="1"/>
  <c r="B2766" i="1"/>
  <c r="A2766" i="1"/>
  <c r="J2766" i="1"/>
  <c r="F2765" i="1"/>
  <c r="B2765" i="1"/>
  <c r="A2765" i="1"/>
  <c r="J2765" i="1"/>
  <c r="F2764" i="1"/>
  <c r="B2764" i="1"/>
  <c r="A2764" i="1"/>
  <c r="J2764" i="1"/>
  <c r="F2763" i="1"/>
  <c r="B2763" i="1"/>
  <c r="A2763" i="1"/>
  <c r="I2763" i="1"/>
  <c r="F2762" i="1"/>
  <c r="B2762" i="1"/>
  <c r="A2762" i="1"/>
  <c r="J2762" i="1"/>
  <c r="F2761" i="1"/>
  <c r="B2761" i="1"/>
  <c r="A2761" i="1"/>
  <c r="J2761" i="1"/>
  <c r="F2760" i="1"/>
  <c r="B2760" i="1"/>
  <c r="A2760" i="1"/>
  <c r="J2760" i="1"/>
  <c r="F2759" i="1"/>
  <c r="B2759" i="1"/>
  <c r="A2759" i="1"/>
  <c r="I2759" i="1"/>
  <c r="F2758" i="1"/>
  <c r="B2758" i="1"/>
  <c r="A2758" i="1"/>
  <c r="J2758" i="1"/>
  <c r="F2757" i="1"/>
  <c r="B2757" i="1"/>
  <c r="A2757" i="1"/>
  <c r="J2757" i="1"/>
  <c r="F2756" i="1"/>
  <c r="B2756" i="1"/>
  <c r="A2756" i="1"/>
  <c r="J2756" i="1"/>
  <c r="F2755" i="1"/>
  <c r="B2755" i="1"/>
  <c r="A2755" i="1"/>
  <c r="J2755" i="1"/>
  <c r="F2754" i="1"/>
  <c r="B2754" i="1"/>
  <c r="A2754" i="1"/>
  <c r="J2754" i="1"/>
  <c r="F2753" i="1"/>
  <c r="B2753" i="1"/>
  <c r="A2753" i="1"/>
  <c r="J2753" i="1"/>
  <c r="F2752" i="1"/>
  <c r="B2752" i="1"/>
  <c r="A2752" i="1"/>
  <c r="J2752" i="1"/>
  <c r="F2751" i="1"/>
  <c r="B2751" i="1"/>
  <c r="A2751" i="1"/>
  <c r="I2751" i="1"/>
  <c r="F2750" i="1"/>
  <c r="B2750" i="1"/>
  <c r="A2750" i="1"/>
  <c r="I2750" i="1"/>
  <c r="F2749" i="1"/>
  <c r="B2749" i="1"/>
  <c r="A2749" i="1"/>
  <c r="J2749" i="1"/>
  <c r="F2748" i="1"/>
  <c r="B2748" i="1"/>
  <c r="A2748" i="1"/>
  <c r="J2748" i="1"/>
  <c r="F2747" i="1"/>
  <c r="B2747" i="1"/>
  <c r="A2747" i="1"/>
  <c r="J2747" i="1"/>
  <c r="F2746" i="1"/>
  <c r="B2746" i="1"/>
  <c r="A2746" i="1"/>
  <c r="J2746" i="1"/>
  <c r="F2745" i="1"/>
  <c r="B2745" i="1"/>
  <c r="A2745" i="1"/>
  <c r="I2745" i="1"/>
  <c r="F2744" i="1"/>
  <c r="B2744" i="1"/>
  <c r="A2744" i="1"/>
  <c r="J2744" i="1"/>
  <c r="F2743" i="1"/>
  <c r="B2743" i="1"/>
  <c r="A2743" i="1"/>
  <c r="I2743" i="1"/>
  <c r="F2742" i="1"/>
  <c r="B2742" i="1"/>
  <c r="A2742" i="1"/>
  <c r="J2742" i="1"/>
  <c r="F2741" i="1"/>
  <c r="B2741" i="1"/>
  <c r="A2741" i="1"/>
  <c r="J2741" i="1"/>
  <c r="F2740" i="1"/>
  <c r="B2740" i="1"/>
  <c r="A2740" i="1"/>
  <c r="J2740" i="1"/>
  <c r="F2739" i="1"/>
  <c r="B2739" i="1"/>
  <c r="A2739" i="1"/>
  <c r="J2739" i="1"/>
  <c r="F2738" i="1"/>
  <c r="B2738" i="1"/>
  <c r="A2738" i="1"/>
  <c r="J2738" i="1"/>
  <c r="F2737" i="1"/>
  <c r="B2737" i="1"/>
  <c r="A2737" i="1"/>
  <c r="J2737" i="1"/>
  <c r="F2736" i="1"/>
  <c r="B2736" i="1"/>
  <c r="A2736" i="1"/>
  <c r="J2736" i="1"/>
  <c r="F2735" i="1"/>
  <c r="B2735" i="1"/>
  <c r="A2735" i="1"/>
  <c r="I2735" i="1"/>
  <c r="F2734" i="1"/>
  <c r="B2734" i="1"/>
  <c r="A2734" i="1"/>
  <c r="J2734" i="1"/>
  <c r="F2733" i="1"/>
  <c r="B2733" i="1"/>
  <c r="A2733" i="1"/>
  <c r="J2733" i="1"/>
  <c r="F2732" i="1"/>
  <c r="B2732" i="1"/>
  <c r="A2732" i="1"/>
  <c r="J2732" i="1"/>
  <c r="F2731" i="1"/>
  <c r="B2731" i="1"/>
  <c r="A2731" i="1"/>
  <c r="I2731" i="1"/>
  <c r="F2730" i="1"/>
  <c r="B2730" i="1"/>
  <c r="A2730" i="1"/>
  <c r="J2730" i="1"/>
  <c r="F2729" i="1"/>
  <c r="B2729" i="1"/>
  <c r="A2729" i="1"/>
  <c r="I2729" i="1"/>
  <c r="F2728" i="1"/>
  <c r="B2728" i="1"/>
  <c r="A2728" i="1"/>
  <c r="J2728" i="1"/>
  <c r="F2727" i="1"/>
  <c r="B2727" i="1"/>
  <c r="A2727" i="1"/>
  <c r="I2727" i="1"/>
  <c r="F2726" i="1"/>
  <c r="B2726" i="1"/>
  <c r="A2726" i="1"/>
  <c r="J2726" i="1"/>
  <c r="F2725" i="1"/>
  <c r="B2725" i="1"/>
  <c r="A2725" i="1"/>
  <c r="J2725" i="1"/>
  <c r="F2724" i="1"/>
  <c r="B2724" i="1"/>
  <c r="A2724" i="1"/>
  <c r="J2724" i="1"/>
  <c r="F2723" i="1"/>
  <c r="B2723" i="1"/>
  <c r="A2723" i="1"/>
  <c r="I2723" i="1"/>
  <c r="F2722" i="1"/>
  <c r="B2722" i="1"/>
  <c r="A2722" i="1"/>
  <c r="J2722" i="1"/>
  <c r="F2721" i="1"/>
  <c r="B2721" i="1"/>
  <c r="A2721" i="1"/>
  <c r="J2721" i="1"/>
  <c r="F2720" i="1"/>
  <c r="B2720" i="1"/>
  <c r="A2720" i="1"/>
  <c r="J2720" i="1"/>
  <c r="F2719" i="1"/>
  <c r="B2719" i="1"/>
  <c r="A2719" i="1"/>
  <c r="I2719" i="1"/>
  <c r="F2718" i="1"/>
  <c r="B2718" i="1"/>
  <c r="A2718" i="1"/>
  <c r="J2718" i="1"/>
  <c r="F2717" i="1"/>
  <c r="B2717" i="1"/>
  <c r="A2717" i="1"/>
  <c r="J2717" i="1"/>
  <c r="F2716" i="1"/>
  <c r="B2716" i="1"/>
  <c r="A2716" i="1"/>
  <c r="J2716" i="1"/>
  <c r="F2715" i="1"/>
  <c r="B2715" i="1"/>
  <c r="A2715" i="1"/>
  <c r="I2715" i="1"/>
  <c r="F2714" i="1"/>
  <c r="B2714" i="1"/>
  <c r="A2714" i="1"/>
  <c r="J2714" i="1"/>
  <c r="F2713" i="1"/>
  <c r="B2713" i="1"/>
  <c r="A2713" i="1"/>
  <c r="J2713" i="1"/>
  <c r="F2712" i="1"/>
  <c r="B2712" i="1"/>
  <c r="A2712" i="1"/>
  <c r="J2712" i="1"/>
  <c r="F2711" i="1"/>
  <c r="B2711" i="1"/>
  <c r="A2711" i="1"/>
  <c r="I2711" i="1"/>
  <c r="F2710" i="1"/>
  <c r="B2710" i="1"/>
  <c r="A2710" i="1"/>
  <c r="J2710" i="1"/>
  <c r="F2709" i="1"/>
  <c r="B2709" i="1"/>
  <c r="A2709" i="1"/>
  <c r="I2709" i="1"/>
  <c r="F2708" i="1"/>
  <c r="B2708" i="1"/>
  <c r="A2708" i="1"/>
  <c r="J2708" i="1"/>
  <c r="F2707" i="1"/>
  <c r="B2707" i="1"/>
  <c r="A2707" i="1"/>
  <c r="I2707" i="1"/>
  <c r="F2706" i="1"/>
  <c r="B2706" i="1"/>
  <c r="A2706" i="1"/>
  <c r="J2706" i="1"/>
  <c r="F2705" i="1"/>
  <c r="B2705" i="1"/>
  <c r="A2705" i="1"/>
  <c r="I2705" i="1"/>
  <c r="F2704" i="1"/>
  <c r="B2704" i="1"/>
  <c r="A2704" i="1"/>
  <c r="J2704" i="1"/>
  <c r="F2703" i="1"/>
  <c r="B2703" i="1"/>
  <c r="A2703" i="1"/>
  <c r="I2703" i="1"/>
  <c r="F2702" i="1"/>
  <c r="B2702" i="1"/>
  <c r="A2702" i="1"/>
  <c r="J2702" i="1"/>
  <c r="F2701" i="1"/>
  <c r="B2701" i="1"/>
  <c r="A2701" i="1"/>
  <c r="J2701" i="1"/>
  <c r="F2700" i="1"/>
  <c r="B2700" i="1"/>
  <c r="A2700" i="1"/>
  <c r="J2700" i="1"/>
  <c r="F2699" i="1"/>
  <c r="B2699" i="1"/>
  <c r="A2699" i="1"/>
  <c r="I2699" i="1"/>
  <c r="F2698" i="1"/>
  <c r="B2698" i="1"/>
  <c r="A2698" i="1"/>
  <c r="J2698" i="1"/>
  <c r="F2697" i="1"/>
  <c r="B2697" i="1"/>
  <c r="A2697" i="1"/>
  <c r="J2697" i="1"/>
  <c r="F2696" i="1"/>
  <c r="B2696" i="1"/>
  <c r="A2696" i="1"/>
  <c r="J2696" i="1"/>
  <c r="F2695" i="1"/>
  <c r="B2695" i="1"/>
  <c r="A2695" i="1"/>
  <c r="I2695" i="1"/>
  <c r="F2694" i="1"/>
  <c r="B2694" i="1"/>
  <c r="A2694" i="1"/>
  <c r="J2694" i="1"/>
  <c r="F2693" i="1"/>
  <c r="B2693" i="1"/>
  <c r="A2693" i="1"/>
  <c r="J2693" i="1"/>
  <c r="F2692" i="1"/>
  <c r="B2692" i="1"/>
  <c r="A2692" i="1"/>
  <c r="J2692" i="1"/>
  <c r="F2691" i="1"/>
  <c r="B2691" i="1"/>
  <c r="A2691" i="1"/>
  <c r="I2691" i="1"/>
  <c r="F2690" i="1"/>
  <c r="B2690" i="1"/>
  <c r="A2690" i="1"/>
  <c r="J2690" i="1"/>
  <c r="F2689" i="1"/>
  <c r="B2689" i="1"/>
  <c r="A2689" i="1"/>
  <c r="J2689" i="1"/>
  <c r="F2688" i="1"/>
  <c r="B2688" i="1"/>
  <c r="A2688" i="1"/>
  <c r="J2688" i="1"/>
  <c r="F2687" i="1"/>
  <c r="B2687" i="1"/>
  <c r="A2687" i="1"/>
  <c r="I2687" i="1"/>
  <c r="F2686" i="1"/>
  <c r="B2686" i="1"/>
  <c r="A2686" i="1"/>
  <c r="J2686" i="1"/>
  <c r="F2685" i="1"/>
  <c r="B2685" i="1"/>
  <c r="A2685" i="1"/>
  <c r="J2685" i="1"/>
  <c r="F2684" i="1"/>
  <c r="B2684" i="1"/>
  <c r="A2684" i="1"/>
  <c r="J2684" i="1"/>
  <c r="F2683" i="1"/>
  <c r="B2683" i="1"/>
  <c r="A2683" i="1"/>
  <c r="I2683" i="1"/>
  <c r="F2682" i="1"/>
  <c r="B2682" i="1"/>
  <c r="A2682" i="1"/>
  <c r="F2681" i="1"/>
  <c r="B2681" i="1"/>
  <c r="A2681" i="1"/>
  <c r="J2681" i="1"/>
  <c r="F2680" i="1"/>
  <c r="B2680" i="1"/>
  <c r="A2680" i="1"/>
  <c r="I2680" i="1"/>
  <c r="F2679" i="1"/>
  <c r="B2679" i="1"/>
  <c r="A2679" i="1"/>
  <c r="J2679" i="1"/>
  <c r="B2678" i="1"/>
  <c r="A2678" i="1"/>
  <c r="J2678" i="1"/>
  <c r="F2677" i="1"/>
  <c r="B2677" i="1"/>
  <c r="A2677" i="1"/>
  <c r="J2677" i="1"/>
  <c r="F2676" i="1"/>
  <c r="B2676" i="1"/>
  <c r="A2676" i="1"/>
  <c r="J2676" i="1"/>
  <c r="F2675" i="1"/>
  <c r="B2675" i="1"/>
  <c r="A2675" i="1"/>
  <c r="F2674" i="1"/>
  <c r="B2674" i="1"/>
  <c r="A2674" i="1"/>
  <c r="F2673" i="1"/>
  <c r="B2673" i="1"/>
  <c r="A2673" i="1"/>
  <c r="I2673" i="1"/>
  <c r="F2672" i="1"/>
  <c r="B2672" i="1"/>
  <c r="A2672" i="1"/>
  <c r="J2672" i="1"/>
  <c r="B2671" i="1"/>
  <c r="A2671" i="1"/>
  <c r="J2671" i="1"/>
  <c r="F2670" i="1"/>
  <c r="B2670" i="1"/>
  <c r="A2670" i="1"/>
  <c r="J2670" i="1"/>
  <c r="F2669" i="1"/>
  <c r="B2669" i="1"/>
  <c r="A2669" i="1"/>
  <c r="J2669" i="1"/>
  <c r="F2668" i="1"/>
  <c r="B2668" i="1"/>
  <c r="A2668" i="1"/>
  <c r="J2668" i="1"/>
  <c r="F2667" i="1"/>
  <c r="B2667" i="1"/>
  <c r="A2667" i="1"/>
  <c r="F2666" i="1"/>
  <c r="B2666" i="1"/>
  <c r="A2666" i="1"/>
  <c r="F2665" i="1"/>
  <c r="B2665" i="1"/>
  <c r="A2665" i="1"/>
  <c r="I2665" i="1"/>
  <c r="F2664" i="1"/>
  <c r="B2664" i="1"/>
  <c r="A2664" i="1"/>
  <c r="J2664" i="1"/>
  <c r="B2663" i="1"/>
  <c r="A2663" i="1"/>
  <c r="J2663" i="1"/>
  <c r="B2662" i="1"/>
  <c r="A2662" i="1"/>
  <c r="J2662" i="1"/>
  <c r="B2661" i="1"/>
  <c r="A2661" i="1"/>
  <c r="J2661" i="1"/>
  <c r="F2660" i="1"/>
  <c r="B2660" i="1"/>
  <c r="A2660" i="1"/>
  <c r="J2660" i="1"/>
  <c r="F2659" i="1"/>
  <c r="B2659" i="1"/>
  <c r="A2659" i="1"/>
  <c r="F2658" i="1"/>
  <c r="B2658" i="1"/>
  <c r="A2658" i="1"/>
  <c r="F2657" i="1"/>
  <c r="B2657" i="1"/>
  <c r="A2657" i="1"/>
  <c r="I2657" i="1"/>
  <c r="F2656" i="1"/>
  <c r="B2656" i="1"/>
  <c r="A2656" i="1"/>
  <c r="J2656" i="1"/>
  <c r="B2655" i="1"/>
  <c r="A2655" i="1"/>
  <c r="J2655" i="1"/>
  <c r="F2654" i="1"/>
  <c r="B2654" i="1"/>
  <c r="A2654" i="1"/>
  <c r="J2654" i="1"/>
  <c r="F2653" i="1"/>
  <c r="B2653" i="1"/>
  <c r="A2653" i="1"/>
  <c r="J2653" i="1"/>
  <c r="F2652" i="1"/>
  <c r="B2652" i="1"/>
  <c r="A2652" i="1"/>
  <c r="J2652" i="1"/>
  <c r="F2651" i="1"/>
  <c r="B2651" i="1"/>
  <c r="A2651" i="1"/>
  <c r="F2650" i="1"/>
  <c r="B2650" i="1"/>
  <c r="A2650" i="1"/>
  <c r="F2649" i="1"/>
  <c r="B2649" i="1"/>
  <c r="A2649" i="1"/>
  <c r="I2649" i="1"/>
  <c r="F2648" i="1"/>
  <c r="B2648" i="1"/>
  <c r="A2648" i="1"/>
  <c r="J2648" i="1"/>
  <c r="B2647" i="1"/>
  <c r="A2647" i="1"/>
  <c r="I2647" i="1"/>
  <c r="F2646" i="1"/>
  <c r="B2646" i="1"/>
  <c r="A2646" i="1"/>
  <c r="J2646" i="1"/>
  <c r="F2645" i="1"/>
  <c r="B2645" i="1"/>
  <c r="A2645" i="1"/>
  <c r="J2645" i="1"/>
  <c r="F2644" i="1"/>
  <c r="B2644" i="1"/>
  <c r="A2644" i="1"/>
  <c r="J2644" i="1"/>
  <c r="F2643" i="1"/>
  <c r="B2643" i="1"/>
  <c r="A2643" i="1"/>
  <c r="F2642" i="1"/>
  <c r="B2642" i="1"/>
  <c r="A2642" i="1"/>
  <c r="F2641" i="1"/>
  <c r="B2641" i="1"/>
  <c r="A2641" i="1"/>
  <c r="I2641" i="1"/>
  <c r="F2640" i="1"/>
  <c r="B2640" i="1"/>
  <c r="A2640" i="1"/>
  <c r="J2640" i="1"/>
  <c r="B2639" i="1"/>
  <c r="A2639" i="1"/>
  <c r="J2639" i="1"/>
  <c r="F2638" i="1"/>
  <c r="B2638" i="1"/>
  <c r="A2638" i="1"/>
  <c r="J2638" i="1"/>
  <c r="F2637" i="1"/>
  <c r="B2637" i="1"/>
  <c r="A2637" i="1"/>
  <c r="J2637" i="1"/>
  <c r="F2636" i="1"/>
  <c r="B2636" i="1"/>
  <c r="A2636" i="1"/>
  <c r="J2636" i="1"/>
  <c r="F2635" i="1"/>
  <c r="B2635" i="1"/>
  <c r="A2635" i="1"/>
  <c r="F2634" i="1"/>
  <c r="B2634" i="1"/>
  <c r="A2634" i="1"/>
  <c r="F2633" i="1"/>
  <c r="B2633" i="1"/>
  <c r="A2633" i="1"/>
  <c r="I2633" i="1"/>
  <c r="F2632" i="1"/>
  <c r="B2632" i="1"/>
  <c r="A2632" i="1"/>
  <c r="I2632" i="1"/>
  <c r="B2631" i="1"/>
  <c r="A2631" i="1"/>
  <c r="J2631" i="1"/>
  <c r="F2630" i="1"/>
  <c r="B2630" i="1"/>
  <c r="A2630" i="1"/>
  <c r="J2630" i="1"/>
  <c r="F2629" i="1"/>
  <c r="B2629" i="1"/>
  <c r="A2629" i="1"/>
  <c r="J2629" i="1"/>
  <c r="F2628" i="1"/>
  <c r="B2628" i="1"/>
  <c r="A2628" i="1"/>
  <c r="J2628" i="1"/>
  <c r="F2627" i="1"/>
  <c r="B2627" i="1"/>
  <c r="A2627" i="1"/>
  <c r="F2626" i="1"/>
  <c r="B2626" i="1"/>
  <c r="A2626" i="1"/>
  <c r="F2625" i="1"/>
  <c r="B2625" i="1"/>
  <c r="A2625" i="1"/>
  <c r="I2625" i="1"/>
  <c r="F2624" i="1"/>
  <c r="B2624" i="1"/>
  <c r="A2624" i="1"/>
  <c r="J2624" i="1"/>
  <c r="B2623" i="1"/>
  <c r="A2623" i="1"/>
  <c r="J2623" i="1"/>
  <c r="F2622" i="1"/>
  <c r="B2622" i="1"/>
  <c r="A2622" i="1"/>
  <c r="J2622" i="1"/>
  <c r="F2621" i="1"/>
  <c r="B2621" i="1"/>
  <c r="A2621" i="1"/>
  <c r="J2621" i="1"/>
  <c r="F2620" i="1"/>
  <c r="B2620" i="1"/>
  <c r="A2620" i="1"/>
  <c r="J2620" i="1"/>
  <c r="F2619" i="1"/>
  <c r="B2619" i="1"/>
  <c r="A2619" i="1"/>
  <c r="F2618" i="1"/>
  <c r="B2618" i="1"/>
  <c r="A2618" i="1"/>
  <c r="F2617" i="1"/>
  <c r="B2617" i="1"/>
  <c r="A2617" i="1"/>
  <c r="I2617" i="1"/>
  <c r="F2616" i="1"/>
  <c r="B2616" i="1"/>
  <c r="A2616" i="1"/>
  <c r="J2616" i="1"/>
  <c r="B2615" i="1"/>
  <c r="A2615" i="1"/>
  <c r="J2615" i="1"/>
  <c r="F2614" i="1"/>
  <c r="B2614" i="1"/>
  <c r="A2614" i="1"/>
  <c r="J2614" i="1"/>
  <c r="B2613" i="1"/>
  <c r="A2613" i="1"/>
  <c r="J2613" i="1"/>
  <c r="F2612" i="1"/>
  <c r="B2612" i="1"/>
  <c r="A2612" i="1"/>
  <c r="J2612" i="1"/>
  <c r="F2611" i="1"/>
  <c r="B2611" i="1"/>
  <c r="A2611" i="1"/>
  <c r="F2610" i="1"/>
  <c r="B2610" i="1"/>
  <c r="A2610" i="1"/>
  <c r="F2609" i="1"/>
  <c r="B2609" i="1"/>
  <c r="A2609" i="1"/>
  <c r="I2609" i="1"/>
  <c r="F2608" i="1"/>
  <c r="B2608" i="1"/>
  <c r="A2608" i="1"/>
  <c r="J2608" i="1"/>
  <c r="F2607" i="1"/>
  <c r="B2607" i="1"/>
  <c r="A2607" i="1"/>
  <c r="F2606" i="1"/>
  <c r="B2606" i="1"/>
  <c r="A2606" i="1"/>
  <c r="J2606" i="1"/>
  <c r="F2605" i="1"/>
  <c r="B2605" i="1"/>
  <c r="A2605" i="1"/>
  <c r="B2604" i="1"/>
  <c r="A2604" i="1"/>
  <c r="J2604" i="1"/>
  <c r="F2603" i="1"/>
  <c r="B2603" i="1"/>
  <c r="A2603" i="1"/>
  <c r="J2603" i="1"/>
  <c r="B2602" i="1"/>
  <c r="A2602" i="1"/>
  <c r="J2602" i="1"/>
  <c r="F2601" i="1"/>
  <c r="B2601" i="1"/>
  <c r="A2601" i="1"/>
  <c r="J2601" i="1"/>
  <c r="F2600" i="1"/>
  <c r="B2600" i="1"/>
  <c r="A2600" i="1"/>
  <c r="J2600" i="1"/>
  <c r="F2599" i="1"/>
  <c r="B2599" i="1"/>
  <c r="A2599" i="1"/>
  <c r="F2598" i="1"/>
  <c r="B2598" i="1"/>
  <c r="A2598" i="1"/>
  <c r="J2598" i="1"/>
  <c r="F2597" i="1"/>
  <c r="B2597" i="1"/>
  <c r="A2597" i="1"/>
  <c r="J2597" i="1"/>
  <c r="F2596" i="1"/>
  <c r="B2596" i="1"/>
  <c r="A2596" i="1"/>
  <c r="J2596" i="1"/>
  <c r="F2595" i="1"/>
  <c r="B2595" i="1"/>
  <c r="A2595" i="1"/>
  <c r="F2594" i="1"/>
  <c r="B2594" i="1"/>
  <c r="A2594" i="1"/>
  <c r="J2594" i="1"/>
  <c r="F2593" i="1"/>
  <c r="B2593" i="1"/>
  <c r="A2593" i="1"/>
  <c r="I2593" i="1"/>
  <c r="F2592" i="1"/>
  <c r="B2592" i="1"/>
  <c r="A2592" i="1"/>
  <c r="J2592" i="1"/>
  <c r="F2591" i="1"/>
  <c r="B2591" i="1"/>
  <c r="A2591" i="1"/>
  <c r="F2590" i="1"/>
  <c r="B2590" i="1"/>
  <c r="A2590" i="1"/>
  <c r="F2589" i="1"/>
  <c r="B2589" i="1"/>
  <c r="A2589" i="1"/>
  <c r="I2589" i="1"/>
  <c r="F2588" i="1"/>
  <c r="B2588" i="1"/>
  <c r="A2588" i="1"/>
  <c r="J2588" i="1"/>
  <c r="F2587" i="1"/>
  <c r="B2587" i="1"/>
  <c r="A2587" i="1"/>
  <c r="I2587" i="1"/>
  <c r="F2586" i="1"/>
  <c r="B2586" i="1"/>
  <c r="A2586" i="1"/>
  <c r="F2585" i="1"/>
  <c r="B2585" i="1"/>
  <c r="A2585" i="1"/>
  <c r="J2585" i="1"/>
  <c r="F2584" i="1"/>
  <c r="B2584" i="1"/>
  <c r="A2584" i="1"/>
  <c r="J2584" i="1"/>
  <c r="F2583" i="1"/>
  <c r="B2583" i="1"/>
  <c r="A2583" i="1"/>
  <c r="I2583" i="1"/>
  <c r="F2582" i="1"/>
  <c r="B2582" i="1"/>
  <c r="A2582" i="1"/>
  <c r="J2582" i="1"/>
  <c r="F2581" i="1"/>
  <c r="B2581" i="1"/>
  <c r="A2581" i="1"/>
  <c r="J2581" i="1"/>
  <c r="F2580" i="1"/>
  <c r="B2580" i="1"/>
  <c r="A2580" i="1"/>
  <c r="J2580" i="1"/>
  <c r="F2579" i="1"/>
  <c r="B2579" i="1"/>
  <c r="A2579" i="1"/>
  <c r="F2578" i="1"/>
  <c r="B2578" i="1"/>
  <c r="A2578" i="1"/>
  <c r="J2578" i="1"/>
  <c r="F2577" i="1"/>
  <c r="B2577" i="1"/>
  <c r="A2577" i="1"/>
  <c r="J2577" i="1"/>
  <c r="F2576" i="1"/>
  <c r="B2576" i="1"/>
  <c r="A2576" i="1"/>
  <c r="J2576" i="1"/>
  <c r="F2575" i="1"/>
  <c r="B2575" i="1"/>
  <c r="A2575" i="1"/>
  <c r="J2575" i="1"/>
  <c r="F2574" i="1"/>
  <c r="B2574" i="1"/>
  <c r="A2574" i="1"/>
  <c r="J2574" i="1"/>
  <c r="F2573" i="1"/>
  <c r="B2573" i="1"/>
  <c r="A2573" i="1"/>
  <c r="I2573" i="1"/>
  <c r="F2572" i="1"/>
  <c r="B2572" i="1"/>
  <c r="A2572" i="1"/>
  <c r="J2572" i="1"/>
  <c r="F2571" i="1"/>
  <c r="B2571" i="1"/>
  <c r="A2571" i="1"/>
  <c r="F2570" i="1"/>
  <c r="B2570" i="1"/>
  <c r="A2570" i="1"/>
  <c r="F2569" i="1"/>
  <c r="B2569" i="1"/>
  <c r="A2569" i="1"/>
  <c r="I2569" i="1"/>
  <c r="F2568" i="1"/>
  <c r="B2568" i="1"/>
  <c r="A2568" i="1"/>
  <c r="J2568" i="1"/>
  <c r="F2567" i="1"/>
  <c r="B2567" i="1"/>
  <c r="A2567" i="1"/>
  <c r="J2567" i="1"/>
  <c r="F2566" i="1"/>
  <c r="B2566" i="1"/>
  <c r="A2566" i="1"/>
  <c r="F2565" i="1"/>
  <c r="B2565" i="1"/>
  <c r="A2565" i="1"/>
  <c r="J2565" i="1"/>
  <c r="F2564" i="1"/>
  <c r="B2564" i="1"/>
  <c r="A2564" i="1"/>
  <c r="J2564" i="1"/>
  <c r="F2563" i="1"/>
  <c r="B2563" i="1"/>
  <c r="A2563" i="1"/>
  <c r="I2563" i="1"/>
  <c r="F2562" i="1"/>
  <c r="B2562" i="1"/>
  <c r="A2562" i="1"/>
  <c r="J2562" i="1"/>
  <c r="F2561" i="1"/>
  <c r="B2561" i="1"/>
  <c r="A2561" i="1"/>
  <c r="J2561" i="1"/>
  <c r="F2560" i="1"/>
  <c r="B2560" i="1"/>
  <c r="A2560" i="1"/>
  <c r="J2560" i="1"/>
  <c r="F2559" i="1"/>
  <c r="B2559" i="1"/>
  <c r="A2559" i="1"/>
  <c r="J2559" i="1"/>
  <c r="F2558" i="1"/>
  <c r="B2558" i="1"/>
  <c r="A2558" i="1"/>
  <c r="J2558" i="1"/>
  <c r="F2557" i="1"/>
  <c r="B2557" i="1"/>
  <c r="A2557" i="1"/>
  <c r="J2557" i="1"/>
  <c r="F2556" i="1"/>
  <c r="B2556" i="1"/>
  <c r="A2556" i="1"/>
  <c r="J2556" i="1"/>
  <c r="F2555" i="1"/>
  <c r="B2555" i="1"/>
  <c r="A2555" i="1"/>
  <c r="F2554" i="1"/>
  <c r="B2554" i="1"/>
  <c r="A2554" i="1"/>
  <c r="J2554" i="1"/>
  <c r="F2553" i="1"/>
  <c r="B2553" i="1"/>
  <c r="A2553" i="1"/>
  <c r="J2553" i="1"/>
  <c r="F2552" i="1"/>
  <c r="B2552" i="1"/>
  <c r="A2552" i="1"/>
  <c r="J2552" i="1"/>
  <c r="F2551" i="1"/>
  <c r="B2551" i="1"/>
  <c r="A2551" i="1"/>
  <c r="J2551" i="1"/>
  <c r="F2550" i="1"/>
  <c r="B2550" i="1"/>
  <c r="A2550" i="1"/>
  <c r="I2550" i="1"/>
  <c r="F2549" i="1"/>
  <c r="B2549" i="1"/>
  <c r="A2549" i="1"/>
  <c r="I2549" i="1"/>
  <c r="F2548" i="1"/>
  <c r="B2548" i="1"/>
  <c r="A2548" i="1"/>
  <c r="J2548" i="1"/>
  <c r="F2547" i="1"/>
  <c r="B2547" i="1"/>
  <c r="A2547" i="1"/>
  <c r="I2547" i="1"/>
  <c r="F2546" i="1"/>
  <c r="B2546" i="1"/>
  <c r="A2546" i="1"/>
  <c r="F2545" i="1"/>
  <c r="B2545" i="1"/>
  <c r="A2545" i="1"/>
  <c r="I2545" i="1"/>
  <c r="F2544" i="1"/>
  <c r="B2544" i="1"/>
  <c r="A2544" i="1"/>
  <c r="J2544" i="1"/>
  <c r="F2543" i="1"/>
  <c r="B2543" i="1"/>
  <c r="A2543" i="1"/>
  <c r="J2543" i="1"/>
  <c r="F2542" i="1"/>
  <c r="B2542" i="1"/>
  <c r="A2542" i="1"/>
  <c r="F2541" i="1"/>
  <c r="B2541" i="1"/>
  <c r="A2541" i="1"/>
  <c r="J2541" i="1"/>
  <c r="F2540" i="1"/>
  <c r="B2540" i="1"/>
  <c r="A2540" i="1"/>
  <c r="J2540" i="1"/>
  <c r="F2539" i="1"/>
  <c r="B2539" i="1"/>
  <c r="A2539" i="1"/>
  <c r="I2539" i="1"/>
  <c r="F2538" i="1"/>
  <c r="B2538" i="1"/>
  <c r="A2538" i="1"/>
  <c r="J2538" i="1"/>
  <c r="F2537" i="1"/>
  <c r="B2537" i="1"/>
  <c r="A2537" i="1"/>
  <c r="J2537" i="1"/>
  <c r="F2536" i="1"/>
  <c r="B2536" i="1"/>
  <c r="A2536" i="1"/>
  <c r="J2536" i="1"/>
  <c r="F2535" i="1"/>
  <c r="B2535" i="1"/>
  <c r="A2535" i="1"/>
  <c r="J2535" i="1"/>
  <c r="F2534" i="1"/>
  <c r="B2534" i="1"/>
  <c r="A2534" i="1"/>
  <c r="I2534" i="1"/>
  <c r="F2533" i="1"/>
  <c r="B2533" i="1"/>
  <c r="A2533" i="1"/>
  <c r="J2533" i="1"/>
  <c r="F2532" i="1"/>
  <c r="B2532" i="1"/>
  <c r="A2532" i="1"/>
  <c r="J2532" i="1"/>
  <c r="F2531" i="1"/>
  <c r="B2531" i="1"/>
  <c r="A2531" i="1"/>
  <c r="F2530" i="1"/>
  <c r="B2530" i="1"/>
  <c r="A2530" i="1"/>
  <c r="J2530" i="1"/>
  <c r="F2529" i="1"/>
  <c r="B2529" i="1"/>
  <c r="A2529" i="1"/>
  <c r="J2529" i="1"/>
  <c r="F2528" i="1"/>
  <c r="B2528" i="1"/>
  <c r="A2528" i="1"/>
  <c r="J2528" i="1"/>
  <c r="F2527" i="1"/>
  <c r="B2527" i="1"/>
  <c r="A2527" i="1"/>
  <c r="F2526" i="1"/>
  <c r="B2526" i="1"/>
  <c r="A2526" i="1"/>
  <c r="I2526" i="1"/>
  <c r="F2525" i="1"/>
  <c r="B2525" i="1"/>
  <c r="A2525" i="1"/>
  <c r="I2525" i="1"/>
  <c r="F2524" i="1"/>
  <c r="B2524" i="1"/>
  <c r="A2524" i="1"/>
  <c r="J2524" i="1"/>
  <c r="F2523" i="1"/>
  <c r="B2523" i="1"/>
  <c r="A2523" i="1"/>
  <c r="I2523" i="1"/>
  <c r="F2522" i="1"/>
  <c r="B2522" i="1"/>
  <c r="A2522" i="1"/>
  <c r="I2522" i="1"/>
  <c r="F2521" i="1"/>
  <c r="B2521" i="1"/>
  <c r="A2521" i="1"/>
  <c r="J2521" i="1"/>
  <c r="F2520" i="1"/>
  <c r="B2520" i="1"/>
  <c r="A2520" i="1"/>
  <c r="J2520" i="1"/>
  <c r="F2519" i="1"/>
  <c r="B2519" i="1"/>
  <c r="A2519" i="1"/>
  <c r="I2519" i="1"/>
  <c r="F2518" i="1"/>
  <c r="B2518" i="1"/>
  <c r="A2518" i="1"/>
  <c r="J2518" i="1"/>
  <c r="F2517" i="1"/>
  <c r="B2517" i="1"/>
  <c r="A2517" i="1"/>
  <c r="J2517" i="1"/>
  <c r="F2516" i="1"/>
  <c r="B2516" i="1"/>
  <c r="A2516" i="1"/>
  <c r="J2516" i="1"/>
  <c r="F2515" i="1"/>
  <c r="B2515" i="1"/>
  <c r="A2515" i="1"/>
  <c r="F2514" i="1"/>
  <c r="B2514" i="1"/>
  <c r="A2514" i="1"/>
  <c r="I2514" i="1"/>
  <c r="F2513" i="1"/>
  <c r="B2513" i="1"/>
  <c r="A2513" i="1"/>
  <c r="I2513" i="1"/>
  <c r="F2512" i="1"/>
  <c r="B2512" i="1"/>
  <c r="A2512" i="1"/>
  <c r="J2512" i="1"/>
  <c r="F2511" i="1"/>
  <c r="B2511" i="1"/>
  <c r="A2511" i="1"/>
  <c r="F2510" i="1"/>
  <c r="B2510" i="1"/>
  <c r="A2510" i="1"/>
  <c r="J2510" i="1"/>
  <c r="F2509" i="1"/>
  <c r="B2509" i="1"/>
  <c r="A2509" i="1"/>
  <c r="J2509" i="1"/>
  <c r="F2508" i="1"/>
  <c r="B2508" i="1"/>
  <c r="A2508" i="1"/>
  <c r="J2508" i="1"/>
  <c r="F2507" i="1"/>
  <c r="B2507" i="1"/>
  <c r="A2507" i="1"/>
  <c r="F2506" i="1"/>
  <c r="B2506" i="1"/>
  <c r="A2506" i="1"/>
  <c r="F2505" i="1"/>
  <c r="B2505" i="1"/>
  <c r="A2505" i="1"/>
  <c r="J2505" i="1"/>
  <c r="F2504" i="1"/>
  <c r="B2504" i="1"/>
  <c r="A2504" i="1"/>
  <c r="J2504" i="1"/>
  <c r="F2503" i="1"/>
  <c r="B2503" i="1"/>
  <c r="A2503" i="1"/>
  <c r="I2503" i="1"/>
  <c r="F2502" i="1"/>
  <c r="B2502" i="1"/>
  <c r="A2502" i="1"/>
  <c r="F2501" i="1"/>
  <c r="B2501" i="1"/>
  <c r="A2501" i="1"/>
  <c r="J2501" i="1"/>
  <c r="F2500" i="1"/>
  <c r="B2500" i="1"/>
  <c r="A2500" i="1"/>
  <c r="J2500" i="1"/>
  <c r="F2499" i="1"/>
  <c r="B2499" i="1"/>
  <c r="A2499" i="1"/>
  <c r="I2499" i="1"/>
  <c r="F2498" i="1"/>
  <c r="B2498" i="1"/>
  <c r="A2498" i="1"/>
  <c r="J2498" i="1"/>
  <c r="F2497" i="1"/>
  <c r="B2497" i="1"/>
  <c r="A2497" i="1"/>
  <c r="J2497" i="1"/>
  <c r="F2496" i="1"/>
  <c r="B2496" i="1"/>
  <c r="A2496" i="1"/>
  <c r="J2496" i="1"/>
  <c r="F2495" i="1"/>
  <c r="B2495" i="1"/>
  <c r="A2495" i="1"/>
  <c r="F2494" i="1"/>
  <c r="B2494" i="1"/>
  <c r="A2494" i="1"/>
  <c r="J2494" i="1"/>
  <c r="F2493" i="1"/>
  <c r="B2493" i="1"/>
  <c r="A2493" i="1"/>
  <c r="I2493" i="1"/>
  <c r="F2492" i="1"/>
  <c r="B2492" i="1"/>
  <c r="A2492" i="1"/>
  <c r="J2492" i="1"/>
  <c r="F2491" i="1"/>
  <c r="B2491" i="1"/>
  <c r="A2491" i="1"/>
  <c r="F2490" i="1"/>
  <c r="B2490" i="1"/>
  <c r="A2490" i="1"/>
  <c r="J2490" i="1"/>
  <c r="F2489" i="1"/>
  <c r="B2489" i="1"/>
  <c r="A2489" i="1"/>
  <c r="J2489" i="1"/>
  <c r="F2488" i="1"/>
  <c r="B2488" i="1"/>
  <c r="A2488" i="1"/>
  <c r="J2488" i="1"/>
  <c r="F2487" i="1"/>
  <c r="B2487" i="1"/>
  <c r="A2487" i="1"/>
  <c r="F2486" i="1"/>
  <c r="B2486" i="1"/>
  <c r="A2486" i="1"/>
  <c r="J2486" i="1"/>
  <c r="F2485" i="1"/>
  <c r="B2485" i="1"/>
  <c r="A2485" i="1"/>
  <c r="I2485" i="1"/>
  <c r="F2484" i="1"/>
  <c r="B2484" i="1"/>
  <c r="A2484" i="1"/>
  <c r="J2484" i="1"/>
  <c r="F2483" i="1"/>
  <c r="B2483" i="1"/>
  <c r="A2483" i="1"/>
  <c r="I2483" i="1"/>
  <c r="F2482" i="1"/>
  <c r="B2482" i="1"/>
  <c r="A2482" i="1"/>
  <c r="I2482" i="1"/>
  <c r="F2481" i="1"/>
  <c r="B2481" i="1"/>
  <c r="A2481" i="1"/>
  <c r="J2481" i="1"/>
  <c r="F2480" i="1"/>
  <c r="B2480" i="1"/>
  <c r="A2480" i="1"/>
  <c r="J2480" i="1"/>
  <c r="F2479" i="1"/>
  <c r="B2479" i="1"/>
  <c r="A2479" i="1"/>
  <c r="I2479" i="1"/>
  <c r="F2478" i="1"/>
  <c r="B2478" i="1"/>
  <c r="A2478" i="1"/>
  <c r="F2477" i="1"/>
  <c r="B2477" i="1"/>
  <c r="A2477" i="1"/>
  <c r="I2477" i="1"/>
  <c r="F2476" i="1"/>
  <c r="B2476" i="1"/>
  <c r="A2476" i="1"/>
  <c r="J2476" i="1"/>
  <c r="F2475" i="1"/>
  <c r="B2475" i="1"/>
  <c r="A2475" i="1"/>
  <c r="I2475" i="1"/>
  <c r="F2474" i="1"/>
  <c r="B2474" i="1"/>
  <c r="A2474" i="1"/>
  <c r="J2474" i="1"/>
  <c r="F2473" i="1"/>
  <c r="B2473" i="1"/>
  <c r="A2473" i="1"/>
  <c r="I2473" i="1"/>
  <c r="F2472" i="1"/>
  <c r="B2472" i="1"/>
  <c r="A2472" i="1"/>
  <c r="J2472" i="1"/>
  <c r="F2471" i="1"/>
  <c r="B2471" i="1"/>
  <c r="A2471" i="1"/>
  <c r="F2470" i="1"/>
  <c r="B2470" i="1"/>
  <c r="A2470" i="1"/>
  <c r="J2470" i="1"/>
  <c r="F2469" i="1"/>
  <c r="B2469" i="1"/>
  <c r="A2469" i="1"/>
  <c r="J2469" i="1"/>
  <c r="F2468" i="1"/>
  <c r="B2468" i="1"/>
  <c r="A2468" i="1"/>
  <c r="J2468" i="1"/>
  <c r="F2467" i="1"/>
  <c r="B2467" i="1"/>
  <c r="A2467" i="1"/>
  <c r="F2466" i="1"/>
  <c r="B2466" i="1"/>
  <c r="A2466" i="1"/>
  <c r="J2466" i="1"/>
  <c r="F2465" i="1"/>
  <c r="B2465" i="1"/>
  <c r="A2465" i="1"/>
  <c r="J2465" i="1"/>
  <c r="F2464" i="1"/>
  <c r="B2464" i="1"/>
  <c r="A2464" i="1"/>
  <c r="J2464" i="1"/>
  <c r="F2463" i="1"/>
  <c r="B2463" i="1"/>
  <c r="A2463" i="1"/>
  <c r="I2463" i="1"/>
  <c r="F2462" i="1"/>
  <c r="B2462" i="1"/>
  <c r="A2462" i="1"/>
  <c r="I2462" i="1"/>
  <c r="F2461" i="1"/>
  <c r="B2461" i="1"/>
  <c r="A2461" i="1"/>
  <c r="J2461" i="1"/>
  <c r="F2460" i="1"/>
  <c r="B2460" i="1"/>
  <c r="A2460" i="1"/>
  <c r="J2460" i="1"/>
  <c r="F2459" i="1"/>
  <c r="B2459" i="1"/>
  <c r="A2459" i="1"/>
  <c r="I2459" i="1"/>
  <c r="F2458" i="1"/>
  <c r="B2458" i="1"/>
  <c r="A2458" i="1"/>
  <c r="I2458" i="1"/>
  <c r="F2457" i="1"/>
  <c r="B2457" i="1"/>
  <c r="A2457" i="1"/>
  <c r="J2457" i="1"/>
  <c r="F2456" i="1"/>
  <c r="B2456" i="1"/>
  <c r="A2456" i="1"/>
  <c r="J2456" i="1"/>
  <c r="F2455" i="1"/>
  <c r="B2455" i="1"/>
  <c r="A2455" i="1"/>
  <c r="I2455" i="1"/>
  <c r="F2454" i="1"/>
  <c r="B2454" i="1"/>
  <c r="A2454" i="1"/>
  <c r="J2454" i="1"/>
  <c r="F2453" i="1"/>
  <c r="B2453" i="1"/>
  <c r="A2453" i="1"/>
  <c r="J2453" i="1"/>
  <c r="B2452" i="1"/>
  <c r="A2452" i="1"/>
  <c r="I2452" i="1"/>
  <c r="F2451" i="1"/>
  <c r="B2451" i="1"/>
  <c r="A2451" i="1"/>
  <c r="J2451" i="1"/>
  <c r="B2450" i="1"/>
  <c r="A2450" i="1"/>
  <c r="J2450" i="1"/>
  <c r="B2449" i="1"/>
  <c r="A2449" i="1"/>
  <c r="J2449" i="1"/>
  <c r="F2448" i="1"/>
  <c r="B2448" i="1"/>
  <c r="A2448" i="1"/>
  <c r="J2448" i="1"/>
  <c r="F2447" i="1"/>
  <c r="B2447" i="1"/>
  <c r="A2447" i="1"/>
  <c r="I2447" i="1"/>
  <c r="F2446" i="1"/>
  <c r="B2446" i="1"/>
  <c r="A2446" i="1"/>
  <c r="J2446" i="1"/>
  <c r="F2445" i="1"/>
  <c r="B2445" i="1"/>
  <c r="A2445" i="1"/>
  <c r="J2445" i="1"/>
  <c r="F2444" i="1"/>
  <c r="B2444" i="1"/>
  <c r="A2444" i="1"/>
  <c r="J2444" i="1"/>
  <c r="F2443" i="1"/>
  <c r="B2443" i="1"/>
  <c r="A2443" i="1"/>
  <c r="J2443" i="1"/>
  <c r="B2442" i="1"/>
  <c r="A2442" i="1"/>
  <c r="J2442" i="1"/>
  <c r="F2441" i="1"/>
  <c r="B2441" i="1"/>
  <c r="A2441" i="1"/>
  <c r="J2441" i="1"/>
  <c r="B2440" i="1"/>
  <c r="A2440" i="1"/>
  <c r="J2440" i="1"/>
  <c r="F2439" i="1"/>
  <c r="B2439" i="1"/>
  <c r="A2439" i="1"/>
  <c r="I2439" i="1"/>
  <c r="F2438" i="1"/>
  <c r="B2438" i="1"/>
  <c r="A2438" i="1"/>
  <c r="J2438" i="1"/>
  <c r="F2437" i="1"/>
  <c r="B2437" i="1"/>
  <c r="A2437" i="1"/>
  <c r="J2437" i="1"/>
  <c r="F2436" i="1"/>
  <c r="B2436" i="1"/>
  <c r="A2436" i="1"/>
  <c r="J2436" i="1"/>
  <c r="F2435" i="1"/>
  <c r="B2435" i="1"/>
  <c r="A2435" i="1"/>
  <c r="J2435" i="1"/>
  <c r="F2434" i="1"/>
  <c r="B2434" i="1"/>
  <c r="A2434" i="1"/>
  <c r="J2434" i="1"/>
  <c r="F2433" i="1"/>
  <c r="B2433" i="1"/>
  <c r="A2433" i="1"/>
  <c r="J2433" i="1"/>
  <c r="B2432" i="1"/>
  <c r="A2432" i="1"/>
  <c r="J2432" i="1"/>
  <c r="F2431" i="1"/>
  <c r="B2431" i="1"/>
  <c r="A2431" i="1"/>
  <c r="I2431" i="1"/>
  <c r="F2430" i="1"/>
  <c r="B2430" i="1"/>
  <c r="A2430" i="1"/>
  <c r="I2430" i="1"/>
  <c r="F2429" i="1"/>
  <c r="B2429" i="1"/>
  <c r="A2429" i="1"/>
  <c r="J2429" i="1"/>
  <c r="F2428" i="1"/>
  <c r="B2428" i="1"/>
  <c r="A2428" i="1"/>
  <c r="J2428" i="1"/>
  <c r="F2427" i="1"/>
  <c r="B2427" i="1"/>
  <c r="A2427" i="1"/>
  <c r="J2427" i="1"/>
  <c r="F2426" i="1"/>
  <c r="B2426" i="1"/>
  <c r="A2426" i="1"/>
  <c r="J2426" i="1"/>
  <c r="F2425" i="1"/>
  <c r="B2425" i="1"/>
  <c r="A2425" i="1"/>
  <c r="J2425" i="1"/>
  <c r="F2424" i="1"/>
  <c r="B2424" i="1"/>
  <c r="A2424" i="1"/>
  <c r="J2424" i="1"/>
  <c r="F2423" i="1"/>
  <c r="B2423" i="1"/>
  <c r="A2423" i="1"/>
  <c r="I2423" i="1"/>
  <c r="F2422" i="1"/>
  <c r="B2422" i="1"/>
  <c r="A2422" i="1"/>
  <c r="J2422" i="1"/>
  <c r="F2421" i="1"/>
  <c r="B2421" i="1"/>
  <c r="A2421" i="1"/>
  <c r="J2421" i="1"/>
  <c r="F2420" i="1"/>
  <c r="B2420" i="1"/>
  <c r="A2420" i="1"/>
  <c r="J2420" i="1"/>
  <c r="F2419" i="1"/>
  <c r="B2419" i="1"/>
  <c r="A2419" i="1"/>
  <c r="I2419" i="1"/>
  <c r="F2418" i="1"/>
  <c r="B2418" i="1"/>
  <c r="A2418" i="1"/>
  <c r="F2417" i="1"/>
  <c r="B2417" i="1"/>
  <c r="A2417" i="1"/>
  <c r="J2417" i="1"/>
  <c r="F2416" i="1"/>
  <c r="B2416" i="1"/>
  <c r="A2416" i="1"/>
  <c r="J2416" i="1"/>
  <c r="F2415" i="1"/>
  <c r="B2415" i="1"/>
  <c r="A2415" i="1"/>
  <c r="I2415" i="1"/>
  <c r="F2414" i="1"/>
  <c r="B2414" i="1"/>
  <c r="A2414" i="1"/>
  <c r="I2414" i="1"/>
  <c r="F2413" i="1"/>
  <c r="B2413" i="1"/>
  <c r="A2413" i="1"/>
  <c r="J2413" i="1"/>
  <c r="F2412" i="1"/>
  <c r="B2412" i="1"/>
  <c r="A2412" i="1"/>
  <c r="J2412" i="1"/>
  <c r="F2411" i="1"/>
  <c r="B2411" i="1"/>
  <c r="A2411" i="1"/>
  <c r="I2411" i="1"/>
  <c r="F2410" i="1"/>
  <c r="B2410" i="1"/>
  <c r="A2410" i="1"/>
  <c r="B2409" i="1"/>
  <c r="A2409" i="1"/>
  <c r="J2409" i="1"/>
  <c r="F2408" i="1"/>
  <c r="B2408" i="1"/>
  <c r="A2408" i="1"/>
  <c r="J2408" i="1"/>
  <c r="F2407" i="1"/>
  <c r="B2407" i="1"/>
  <c r="A2407" i="1"/>
  <c r="I2407" i="1"/>
  <c r="F2406" i="1"/>
  <c r="B2406" i="1"/>
  <c r="A2406" i="1"/>
  <c r="J2406" i="1"/>
  <c r="F2405" i="1"/>
  <c r="B2405" i="1"/>
  <c r="A2405" i="1"/>
  <c r="J2405" i="1"/>
  <c r="F2404" i="1"/>
  <c r="B2404" i="1"/>
  <c r="A2404" i="1"/>
  <c r="J2404" i="1"/>
  <c r="F2403" i="1"/>
  <c r="B2403" i="1"/>
  <c r="A2403" i="1"/>
  <c r="I2403" i="1"/>
  <c r="F2402" i="1"/>
  <c r="B2402" i="1"/>
  <c r="A2402" i="1"/>
  <c r="J2402" i="1"/>
  <c r="F2401" i="1"/>
  <c r="B2401" i="1"/>
  <c r="A2401" i="1"/>
  <c r="J2401" i="1"/>
  <c r="F2400" i="1"/>
  <c r="B2400" i="1"/>
  <c r="A2400" i="1"/>
  <c r="J2400" i="1"/>
  <c r="F2399" i="1"/>
  <c r="B2399" i="1"/>
  <c r="A2399" i="1"/>
  <c r="I2399" i="1"/>
  <c r="F2398" i="1"/>
  <c r="B2398" i="1"/>
  <c r="A2398" i="1"/>
  <c r="I2398" i="1"/>
  <c r="F2397" i="1"/>
  <c r="B2397" i="1"/>
  <c r="A2397" i="1"/>
  <c r="J2397" i="1"/>
  <c r="F2396" i="1"/>
  <c r="B2396" i="1"/>
  <c r="A2396" i="1"/>
  <c r="J2396" i="1"/>
  <c r="F2395" i="1"/>
  <c r="B2395" i="1"/>
  <c r="A2395" i="1"/>
  <c r="I2395" i="1"/>
  <c r="F2394" i="1"/>
  <c r="B2394" i="1"/>
  <c r="A2394" i="1"/>
  <c r="B2393" i="1"/>
  <c r="A2393" i="1"/>
  <c r="J2393" i="1"/>
  <c r="F2392" i="1"/>
  <c r="B2392" i="1"/>
  <c r="A2392" i="1"/>
  <c r="J2392" i="1"/>
  <c r="F2391" i="1"/>
  <c r="B2391" i="1"/>
  <c r="A2391" i="1"/>
  <c r="I2391" i="1"/>
  <c r="F2390" i="1"/>
  <c r="B2390" i="1"/>
  <c r="A2390" i="1"/>
  <c r="J2390" i="1"/>
  <c r="F2389" i="1"/>
  <c r="B2389" i="1"/>
  <c r="A2389" i="1"/>
  <c r="J2389" i="1"/>
  <c r="F2388" i="1"/>
  <c r="B2388" i="1"/>
  <c r="A2388" i="1"/>
  <c r="J2388" i="1"/>
  <c r="F2387" i="1"/>
  <c r="B2387" i="1"/>
  <c r="A2387" i="1"/>
  <c r="I2387" i="1"/>
  <c r="F2386" i="1"/>
  <c r="B2386" i="1"/>
  <c r="A2386" i="1"/>
  <c r="F2385" i="1"/>
  <c r="B2385" i="1"/>
  <c r="A2385" i="1"/>
  <c r="J2385" i="1"/>
  <c r="F2384" i="1"/>
  <c r="B2384" i="1"/>
  <c r="A2384" i="1"/>
  <c r="J2384" i="1"/>
  <c r="F2383" i="1"/>
  <c r="B2383" i="1"/>
  <c r="A2383" i="1"/>
  <c r="I2383" i="1"/>
  <c r="F2382" i="1"/>
  <c r="B2382" i="1"/>
  <c r="A2382" i="1"/>
  <c r="J2382" i="1"/>
  <c r="F2381" i="1"/>
  <c r="B2381" i="1"/>
  <c r="A2381" i="1"/>
  <c r="J2381" i="1"/>
  <c r="F2380" i="1"/>
  <c r="B2380" i="1"/>
  <c r="A2380" i="1"/>
  <c r="J2380" i="1"/>
  <c r="F2379" i="1"/>
  <c r="B2379" i="1"/>
  <c r="A2379" i="1"/>
  <c r="I2379" i="1"/>
  <c r="F2378" i="1"/>
  <c r="B2378" i="1"/>
  <c r="A2378" i="1"/>
  <c r="J2378" i="1"/>
  <c r="F2377" i="1"/>
  <c r="B2377" i="1"/>
  <c r="A2377" i="1"/>
  <c r="J2377" i="1"/>
  <c r="B2376" i="1"/>
  <c r="A2376" i="1"/>
  <c r="I2376" i="1"/>
  <c r="F2375" i="1"/>
  <c r="B2375" i="1"/>
  <c r="A2375" i="1"/>
  <c r="I2375" i="1"/>
  <c r="B2374" i="1"/>
  <c r="A2374" i="1"/>
  <c r="J2374" i="1"/>
  <c r="F2373" i="1"/>
  <c r="B2373" i="1"/>
  <c r="A2373" i="1"/>
  <c r="J2373" i="1"/>
  <c r="F2372" i="1"/>
  <c r="B2372" i="1"/>
  <c r="A2372" i="1"/>
  <c r="J2372" i="1"/>
  <c r="F2371" i="1"/>
  <c r="B2371" i="1"/>
  <c r="A2371" i="1"/>
  <c r="I2371" i="1"/>
  <c r="F2370" i="1"/>
  <c r="B2370" i="1"/>
  <c r="A2370" i="1"/>
  <c r="J2370" i="1"/>
  <c r="F2369" i="1"/>
  <c r="B2369" i="1"/>
  <c r="A2369" i="1"/>
  <c r="J2369" i="1"/>
  <c r="B2368" i="1"/>
  <c r="A2368" i="1"/>
  <c r="I2368" i="1"/>
  <c r="F2367" i="1"/>
  <c r="B2367" i="1"/>
  <c r="A2367" i="1"/>
  <c r="J2367" i="1"/>
  <c r="B2366" i="1"/>
  <c r="A2366" i="1"/>
  <c r="J2366" i="1"/>
  <c r="F2365" i="1"/>
  <c r="B2365" i="1"/>
  <c r="A2365" i="1"/>
  <c r="J2365" i="1"/>
  <c r="F2364" i="1"/>
  <c r="B2364" i="1"/>
  <c r="A2364" i="1"/>
  <c r="J2364" i="1"/>
  <c r="F2363" i="1"/>
  <c r="B2363" i="1"/>
  <c r="A2363" i="1"/>
  <c r="I2363" i="1"/>
  <c r="F2362" i="1"/>
  <c r="B2362" i="1"/>
  <c r="A2362" i="1"/>
  <c r="J2362" i="1"/>
  <c r="F2361" i="1"/>
  <c r="B2361" i="1"/>
  <c r="A2361" i="1"/>
  <c r="J2361" i="1"/>
  <c r="B2360" i="1"/>
  <c r="A2360" i="1"/>
  <c r="I2360" i="1"/>
  <c r="F2359" i="1"/>
  <c r="B2359" i="1"/>
  <c r="A2359" i="1"/>
  <c r="J2359" i="1"/>
  <c r="F2358" i="1"/>
  <c r="B2358" i="1"/>
  <c r="A2358" i="1"/>
  <c r="J2358" i="1"/>
  <c r="F2357" i="1"/>
  <c r="B2357" i="1"/>
  <c r="A2357" i="1"/>
  <c r="J2357" i="1"/>
  <c r="F2356" i="1"/>
  <c r="B2356" i="1"/>
  <c r="A2356" i="1"/>
  <c r="J2356" i="1"/>
  <c r="F2355" i="1"/>
  <c r="B2355" i="1"/>
  <c r="A2355" i="1"/>
  <c r="I2355" i="1"/>
  <c r="F2354" i="1"/>
  <c r="B2354" i="1"/>
  <c r="A2354" i="1"/>
  <c r="J2354" i="1"/>
  <c r="F2353" i="1"/>
  <c r="B2353" i="1"/>
  <c r="A2353" i="1"/>
  <c r="J2353" i="1"/>
  <c r="B2352" i="1"/>
  <c r="A2352" i="1"/>
  <c r="I2352" i="1"/>
  <c r="F2351" i="1"/>
  <c r="B2351" i="1"/>
  <c r="A2351" i="1"/>
  <c r="J2351" i="1"/>
  <c r="F2350" i="1"/>
  <c r="B2350" i="1"/>
  <c r="A2350" i="1"/>
  <c r="J2350" i="1"/>
  <c r="F2349" i="1"/>
  <c r="B2349" i="1"/>
  <c r="A2349" i="1"/>
  <c r="J2349" i="1"/>
  <c r="F2348" i="1"/>
  <c r="B2348" i="1"/>
  <c r="A2348" i="1"/>
  <c r="J2348" i="1"/>
  <c r="F2347" i="1"/>
  <c r="B2347" i="1"/>
  <c r="A2347" i="1"/>
  <c r="I2347" i="1"/>
  <c r="F2346" i="1"/>
  <c r="B2346" i="1"/>
  <c r="A2346" i="1"/>
  <c r="J2346" i="1"/>
  <c r="F2345" i="1"/>
  <c r="B2345" i="1"/>
  <c r="A2345" i="1"/>
  <c r="J2345" i="1"/>
  <c r="B2344" i="1"/>
  <c r="A2344" i="1"/>
  <c r="I2344" i="1"/>
  <c r="F2343" i="1"/>
  <c r="B2343" i="1"/>
  <c r="A2343" i="1"/>
  <c r="J2343" i="1"/>
  <c r="B2342" i="1"/>
  <c r="A2342" i="1"/>
  <c r="J2342" i="1"/>
  <c r="F2341" i="1"/>
  <c r="B2341" i="1"/>
  <c r="A2341" i="1"/>
  <c r="J2341" i="1"/>
  <c r="F2340" i="1"/>
  <c r="B2340" i="1"/>
  <c r="A2340" i="1"/>
  <c r="J2340" i="1"/>
  <c r="F2339" i="1"/>
  <c r="B2339" i="1"/>
  <c r="A2339" i="1"/>
  <c r="I2339" i="1"/>
  <c r="F2338" i="1"/>
  <c r="B2338" i="1"/>
  <c r="A2338" i="1"/>
  <c r="J2338" i="1"/>
  <c r="F2337" i="1"/>
  <c r="B2337" i="1"/>
  <c r="A2337" i="1"/>
  <c r="J2337" i="1"/>
  <c r="B2336" i="1"/>
  <c r="A2336" i="1"/>
  <c r="I2336" i="1"/>
  <c r="F2335" i="1"/>
  <c r="B2335" i="1"/>
  <c r="A2335" i="1"/>
  <c r="J2335" i="1"/>
  <c r="B2334" i="1"/>
  <c r="A2334" i="1"/>
  <c r="J2334" i="1"/>
  <c r="F2333" i="1"/>
  <c r="B2333" i="1"/>
  <c r="A2333" i="1"/>
  <c r="J2333" i="1"/>
  <c r="F2332" i="1"/>
  <c r="B2332" i="1"/>
  <c r="A2332" i="1"/>
  <c r="J2332" i="1"/>
  <c r="F2331" i="1"/>
  <c r="B2331" i="1"/>
  <c r="A2331" i="1"/>
  <c r="I2331" i="1"/>
  <c r="F2330" i="1"/>
  <c r="B2330" i="1"/>
  <c r="A2330" i="1"/>
  <c r="J2330" i="1"/>
  <c r="F2329" i="1"/>
  <c r="B2329" i="1"/>
  <c r="A2329" i="1"/>
  <c r="J2329" i="1"/>
  <c r="B2328" i="1"/>
  <c r="A2328" i="1"/>
  <c r="I2328" i="1"/>
  <c r="F2327" i="1"/>
  <c r="B2327" i="1"/>
  <c r="A2327" i="1"/>
  <c r="B2326" i="1"/>
  <c r="A2326" i="1"/>
  <c r="J2326" i="1"/>
  <c r="F2325" i="1"/>
  <c r="B2325" i="1"/>
  <c r="A2325" i="1"/>
  <c r="J2325" i="1"/>
  <c r="F2324" i="1"/>
  <c r="B2324" i="1"/>
  <c r="A2324" i="1"/>
  <c r="J2324" i="1"/>
  <c r="F2323" i="1"/>
  <c r="B2323" i="1"/>
  <c r="A2323" i="1"/>
  <c r="I2323" i="1"/>
  <c r="F2322" i="1"/>
  <c r="B2322" i="1"/>
  <c r="A2322" i="1"/>
  <c r="J2322" i="1"/>
  <c r="F2321" i="1"/>
  <c r="B2321" i="1"/>
  <c r="A2321" i="1"/>
  <c r="J2321" i="1"/>
  <c r="B2320" i="1"/>
  <c r="A2320" i="1"/>
  <c r="I2320" i="1"/>
  <c r="F2319" i="1"/>
  <c r="B2319" i="1"/>
  <c r="A2319" i="1"/>
  <c r="J2319" i="1"/>
  <c r="B2318" i="1"/>
  <c r="A2318" i="1"/>
  <c r="J2318" i="1"/>
  <c r="F2317" i="1"/>
  <c r="B2317" i="1"/>
  <c r="A2317" i="1"/>
  <c r="J2317" i="1"/>
  <c r="F2316" i="1"/>
  <c r="B2316" i="1"/>
  <c r="A2316" i="1"/>
  <c r="J2316" i="1"/>
  <c r="F2315" i="1"/>
  <c r="B2315" i="1"/>
  <c r="A2315" i="1"/>
  <c r="I2315" i="1"/>
  <c r="F2314" i="1"/>
  <c r="B2314" i="1"/>
  <c r="A2314" i="1"/>
  <c r="J2314" i="1"/>
  <c r="F2313" i="1"/>
  <c r="B2313" i="1"/>
  <c r="A2313" i="1"/>
  <c r="J2313" i="1"/>
  <c r="B2312" i="1"/>
  <c r="A2312" i="1"/>
  <c r="I2312" i="1"/>
  <c r="F2311" i="1"/>
  <c r="B2311" i="1"/>
  <c r="A2311" i="1"/>
  <c r="J2311" i="1"/>
  <c r="F2310" i="1"/>
  <c r="B2310" i="1"/>
  <c r="A2310" i="1"/>
  <c r="J2310" i="1"/>
  <c r="F2309" i="1"/>
  <c r="B2309" i="1"/>
  <c r="A2309" i="1"/>
  <c r="J2309" i="1"/>
  <c r="F2308" i="1"/>
  <c r="B2308" i="1"/>
  <c r="A2308" i="1"/>
  <c r="J2308" i="1"/>
  <c r="F2307" i="1"/>
  <c r="B2307" i="1"/>
  <c r="A2307" i="1"/>
  <c r="I2307" i="1"/>
  <c r="F2306" i="1"/>
  <c r="B2306" i="1"/>
  <c r="A2306" i="1"/>
  <c r="J2306" i="1"/>
  <c r="F2305" i="1"/>
  <c r="B2305" i="1"/>
  <c r="A2305" i="1"/>
  <c r="J2305" i="1"/>
  <c r="F2304" i="1"/>
  <c r="B2304" i="1"/>
  <c r="A2304" i="1"/>
  <c r="J2304" i="1"/>
  <c r="F2303" i="1"/>
  <c r="B2303" i="1"/>
  <c r="A2303" i="1"/>
  <c r="I2303" i="1"/>
  <c r="F2302" i="1"/>
  <c r="B2302" i="1"/>
  <c r="A2302" i="1"/>
  <c r="J2302" i="1"/>
  <c r="F2301" i="1"/>
  <c r="B2301" i="1"/>
  <c r="A2301" i="1"/>
  <c r="J2301" i="1"/>
  <c r="F2300" i="1"/>
  <c r="B2300" i="1"/>
  <c r="A2300" i="1"/>
  <c r="J2300" i="1"/>
  <c r="B2299" i="1"/>
  <c r="A2299" i="1"/>
  <c r="J2299" i="1"/>
  <c r="F2298" i="1"/>
  <c r="B2298" i="1"/>
  <c r="A2298" i="1"/>
  <c r="J2298" i="1"/>
  <c r="F2297" i="1"/>
  <c r="B2297" i="1"/>
  <c r="A2297" i="1"/>
  <c r="J2297" i="1"/>
  <c r="F2296" i="1"/>
  <c r="B2296" i="1"/>
  <c r="A2296" i="1"/>
  <c r="I2296" i="1"/>
  <c r="F2295" i="1"/>
  <c r="B2295" i="1"/>
  <c r="A2295" i="1"/>
  <c r="J2295" i="1"/>
  <c r="F2294" i="1"/>
  <c r="B2294" i="1"/>
  <c r="A2294" i="1"/>
  <c r="J2294" i="1"/>
  <c r="F2293" i="1"/>
  <c r="B2293" i="1"/>
  <c r="A2293" i="1"/>
  <c r="J2293" i="1"/>
  <c r="F2292" i="1"/>
  <c r="B2292" i="1"/>
  <c r="A2292" i="1"/>
  <c r="I2292" i="1"/>
  <c r="B2291" i="1"/>
  <c r="A2291" i="1"/>
  <c r="J2291" i="1"/>
  <c r="F2290" i="1"/>
  <c r="B2290" i="1"/>
  <c r="A2290" i="1"/>
  <c r="I2290" i="1"/>
  <c r="F2289" i="1"/>
  <c r="B2289" i="1"/>
  <c r="A2289" i="1"/>
  <c r="J2289" i="1"/>
  <c r="F2288" i="1"/>
  <c r="B2288" i="1"/>
  <c r="A2288" i="1"/>
  <c r="I2288" i="1"/>
  <c r="F2287" i="1"/>
  <c r="B2287" i="1"/>
  <c r="A2287" i="1"/>
  <c r="J2287" i="1"/>
  <c r="F2286" i="1"/>
  <c r="B2286" i="1"/>
  <c r="A2286" i="1"/>
  <c r="J2286" i="1"/>
  <c r="F2285" i="1"/>
  <c r="B2285" i="1"/>
  <c r="A2285" i="1"/>
  <c r="J2285" i="1"/>
  <c r="F2284" i="1"/>
  <c r="B2284" i="1"/>
  <c r="A2284" i="1"/>
  <c r="J2284" i="1"/>
  <c r="B2283" i="1"/>
  <c r="A2283" i="1"/>
  <c r="J2283" i="1"/>
  <c r="F2282" i="1"/>
  <c r="B2282" i="1"/>
  <c r="A2282" i="1"/>
  <c r="I2282" i="1"/>
  <c r="F2281" i="1"/>
  <c r="B2281" i="1"/>
  <c r="A2281" i="1"/>
  <c r="J2281" i="1"/>
  <c r="F2280" i="1"/>
  <c r="B2280" i="1"/>
  <c r="A2280" i="1"/>
  <c r="I2280" i="1"/>
  <c r="F2279" i="1"/>
  <c r="B2279" i="1"/>
  <c r="A2279" i="1"/>
  <c r="I2279" i="1"/>
  <c r="F2278" i="1"/>
  <c r="B2278" i="1"/>
  <c r="A2278" i="1"/>
  <c r="J2278" i="1"/>
  <c r="F2277" i="1"/>
  <c r="B2277" i="1"/>
  <c r="A2277" i="1"/>
  <c r="J2277" i="1"/>
  <c r="F2276" i="1"/>
  <c r="B2276" i="1"/>
  <c r="A2276" i="1"/>
  <c r="J2276" i="1"/>
  <c r="B2275" i="1"/>
  <c r="A2275" i="1"/>
  <c r="J2275" i="1"/>
  <c r="F2274" i="1"/>
  <c r="B2274" i="1"/>
  <c r="A2274" i="1"/>
  <c r="J2274" i="1"/>
  <c r="F2273" i="1"/>
  <c r="B2273" i="1"/>
  <c r="A2273" i="1"/>
  <c r="J2273" i="1"/>
  <c r="F2272" i="1"/>
  <c r="B2272" i="1"/>
  <c r="A2272" i="1"/>
  <c r="I2272" i="1"/>
  <c r="F2271" i="1"/>
  <c r="B2271" i="1"/>
  <c r="A2271" i="1"/>
  <c r="I2271" i="1"/>
  <c r="F2270" i="1"/>
  <c r="B2270" i="1"/>
  <c r="A2270" i="1"/>
  <c r="J2270" i="1"/>
  <c r="F2269" i="1"/>
  <c r="B2269" i="1"/>
  <c r="A2269" i="1"/>
  <c r="J2269" i="1"/>
  <c r="F2268" i="1"/>
  <c r="B2268" i="1"/>
  <c r="A2268" i="1"/>
  <c r="J2268" i="1"/>
  <c r="B2267" i="1"/>
  <c r="A2267" i="1"/>
  <c r="J2267" i="1"/>
  <c r="F2266" i="1"/>
  <c r="B2266" i="1"/>
  <c r="A2266" i="1"/>
  <c r="I2266" i="1"/>
  <c r="F2265" i="1"/>
  <c r="B2265" i="1"/>
  <c r="A2265" i="1"/>
  <c r="J2265" i="1"/>
  <c r="F2264" i="1"/>
  <c r="B2264" i="1"/>
  <c r="A2264" i="1"/>
  <c r="I2264" i="1"/>
  <c r="F2263" i="1"/>
  <c r="B2263" i="1"/>
  <c r="A2263" i="1"/>
  <c r="J2263" i="1"/>
  <c r="F2262" i="1"/>
  <c r="B2262" i="1"/>
  <c r="A2262" i="1"/>
  <c r="J2262" i="1"/>
  <c r="F2261" i="1"/>
  <c r="B2261" i="1"/>
  <c r="A2261" i="1"/>
  <c r="J2261" i="1"/>
  <c r="F2260" i="1"/>
  <c r="B2260" i="1"/>
  <c r="A2260" i="1"/>
  <c r="J2260" i="1"/>
  <c r="B2259" i="1"/>
  <c r="A2259" i="1"/>
  <c r="J2259" i="1"/>
  <c r="F2258" i="1"/>
  <c r="B2258" i="1"/>
  <c r="A2258" i="1"/>
  <c r="I2258" i="1"/>
  <c r="F2257" i="1"/>
  <c r="B2257" i="1"/>
  <c r="A2257" i="1"/>
  <c r="J2257" i="1"/>
  <c r="F2256" i="1"/>
  <c r="B2256" i="1"/>
  <c r="A2256" i="1"/>
  <c r="I2256" i="1"/>
  <c r="F2255" i="1"/>
  <c r="B2255" i="1"/>
  <c r="A2255" i="1"/>
  <c r="I2255" i="1"/>
  <c r="F2254" i="1"/>
  <c r="B2254" i="1"/>
  <c r="A2254" i="1"/>
  <c r="J2254" i="1"/>
  <c r="F2253" i="1"/>
  <c r="B2253" i="1"/>
  <c r="A2253" i="1"/>
  <c r="I2253" i="1"/>
  <c r="F2252" i="1"/>
  <c r="B2252" i="1"/>
  <c r="A2252" i="1"/>
  <c r="I2252" i="1"/>
  <c r="F2251" i="1"/>
  <c r="B2251" i="1"/>
  <c r="A2251" i="1"/>
  <c r="J2251" i="1"/>
  <c r="F2250" i="1"/>
  <c r="B2250" i="1"/>
  <c r="A2250" i="1"/>
  <c r="I2250" i="1"/>
  <c r="F2249" i="1"/>
  <c r="B2249" i="1"/>
  <c r="A2249" i="1"/>
  <c r="J2249" i="1"/>
  <c r="F2248" i="1"/>
  <c r="B2248" i="1"/>
  <c r="A2248" i="1"/>
  <c r="I2248" i="1"/>
  <c r="F2247" i="1"/>
  <c r="B2247" i="1"/>
  <c r="A2247" i="1"/>
  <c r="J2247" i="1"/>
  <c r="F2246" i="1"/>
  <c r="B2246" i="1"/>
  <c r="A2246" i="1"/>
  <c r="J2246" i="1"/>
  <c r="F2245" i="1"/>
  <c r="B2245" i="1"/>
  <c r="A2245" i="1"/>
  <c r="I2245" i="1"/>
  <c r="F2244" i="1"/>
  <c r="B2244" i="1"/>
  <c r="A2244" i="1"/>
  <c r="J2244" i="1"/>
  <c r="F2243" i="1"/>
  <c r="B2243" i="1"/>
  <c r="A2243" i="1"/>
  <c r="J2243" i="1"/>
  <c r="F2242" i="1"/>
  <c r="B2242" i="1"/>
  <c r="A2242" i="1"/>
  <c r="I2242" i="1"/>
  <c r="F2241" i="1"/>
  <c r="B2241" i="1"/>
  <c r="A2241" i="1"/>
  <c r="J2241" i="1"/>
  <c r="F2240" i="1"/>
  <c r="B2240" i="1"/>
  <c r="A2240" i="1"/>
  <c r="I2240" i="1"/>
  <c r="F2239" i="1"/>
  <c r="B2239" i="1"/>
  <c r="A2239" i="1"/>
  <c r="I2239" i="1"/>
  <c r="F2238" i="1"/>
  <c r="B2238" i="1"/>
  <c r="A2238" i="1"/>
  <c r="J2238" i="1"/>
  <c r="F2237" i="1"/>
  <c r="B2237" i="1"/>
  <c r="A2237" i="1"/>
  <c r="I2237" i="1"/>
  <c r="F2236" i="1"/>
  <c r="B2236" i="1"/>
  <c r="A2236" i="1"/>
  <c r="J2236" i="1"/>
  <c r="B2235" i="1"/>
  <c r="A2235" i="1"/>
  <c r="J2235" i="1"/>
  <c r="F2234" i="1"/>
  <c r="B2234" i="1"/>
  <c r="A2234" i="1"/>
  <c r="J2234" i="1"/>
  <c r="F2233" i="1"/>
  <c r="B2233" i="1"/>
  <c r="A2233" i="1"/>
  <c r="J2233" i="1"/>
  <c r="F2232" i="1"/>
  <c r="B2232" i="1"/>
  <c r="A2232" i="1"/>
  <c r="I2232" i="1"/>
  <c r="F2231" i="1"/>
  <c r="B2231" i="1"/>
  <c r="A2231" i="1"/>
  <c r="J2231" i="1"/>
  <c r="F2230" i="1"/>
  <c r="B2230" i="1"/>
  <c r="A2230" i="1"/>
  <c r="J2230" i="1"/>
  <c r="F2229" i="1"/>
  <c r="B2229" i="1"/>
  <c r="A2229" i="1"/>
  <c r="I2229" i="1"/>
  <c r="F2228" i="1"/>
  <c r="B2228" i="1"/>
  <c r="A2228" i="1"/>
  <c r="J2228" i="1"/>
  <c r="F2227" i="1"/>
  <c r="B2227" i="1"/>
  <c r="A2227" i="1"/>
  <c r="I2227" i="1"/>
  <c r="F2226" i="1"/>
  <c r="B2226" i="1"/>
  <c r="A2226" i="1"/>
  <c r="J2226" i="1"/>
  <c r="F2225" i="1"/>
  <c r="B2225" i="1"/>
  <c r="A2225" i="1"/>
  <c r="J2225" i="1"/>
  <c r="F2224" i="1"/>
  <c r="B2224" i="1"/>
  <c r="A2224" i="1"/>
  <c r="I2224" i="1"/>
  <c r="F2223" i="1"/>
  <c r="B2223" i="1"/>
  <c r="A2223" i="1"/>
  <c r="J2223" i="1"/>
  <c r="F2222" i="1"/>
  <c r="B2222" i="1"/>
  <c r="A2222" i="1"/>
  <c r="J2222" i="1"/>
  <c r="B2221" i="1"/>
  <c r="A2221" i="1"/>
  <c r="J2221" i="1"/>
  <c r="F2220" i="1"/>
  <c r="B2220" i="1"/>
  <c r="A2220" i="1"/>
  <c r="J2220" i="1"/>
  <c r="F2219" i="1"/>
  <c r="B2219" i="1"/>
  <c r="A2219" i="1"/>
  <c r="I2219" i="1"/>
  <c r="F2218" i="1"/>
  <c r="B2218" i="1"/>
  <c r="A2218" i="1"/>
  <c r="I2218" i="1"/>
  <c r="F2217" i="1"/>
  <c r="B2217" i="1"/>
  <c r="A2217" i="1"/>
  <c r="J2217" i="1"/>
  <c r="F2216" i="1"/>
  <c r="B2216" i="1"/>
  <c r="A2216" i="1"/>
  <c r="I2216" i="1"/>
  <c r="F2215" i="1"/>
  <c r="B2215" i="1"/>
  <c r="A2215" i="1"/>
  <c r="J2215" i="1"/>
  <c r="F2214" i="1"/>
  <c r="B2214" i="1"/>
  <c r="A2214" i="1"/>
  <c r="I2214" i="1"/>
  <c r="F2213" i="1"/>
  <c r="B2213" i="1"/>
  <c r="A2213" i="1"/>
  <c r="I2213" i="1"/>
  <c r="F2212" i="1"/>
  <c r="B2212" i="1"/>
  <c r="A2212" i="1"/>
  <c r="J2212" i="1"/>
  <c r="F2211" i="1"/>
  <c r="B2211" i="1"/>
  <c r="A2211" i="1"/>
  <c r="I2211" i="1"/>
  <c r="F2210" i="1"/>
  <c r="B2210" i="1"/>
  <c r="A2210" i="1"/>
  <c r="J2210" i="1"/>
  <c r="F2209" i="1"/>
  <c r="B2209" i="1"/>
  <c r="A2209" i="1"/>
  <c r="J2209" i="1"/>
  <c r="F2208" i="1"/>
  <c r="B2208" i="1"/>
  <c r="A2208" i="1"/>
  <c r="I2208" i="1"/>
  <c r="F2207" i="1"/>
  <c r="B2207" i="1"/>
  <c r="A2207" i="1"/>
  <c r="J2207" i="1"/>
  <c r="F2206" i="1"/>
  <c r="B2206" i="1"/>
  <c r="A2206" i="1"/>
  <c r="I2206" i="1"/>
  <c r="F2205" i="1"/>
  <c r="B2205" i="1"/>
  <c r="A2205" i="1"/>
  <c r="J2205" i="1"/>
  <c r="F2204" i="1"/>
  <c r="B2204" i="1"/>
  <c r="A2204" i="1"/>
  <c r="J2204" i="1"/>
  <c r="F2203" i="1"/>
  <c r="B2203" i="1"/>
  <c r="A2203" i="1"/>
  <c r="I2203" i="1"/>
  <c r="F2202" i="1"/>
  <c r="B2202" i="1"/>
  <c r="A2202" i="1"/>
  <c r="I2202" i="1"/>
  <c r="F2201" i="1"/>
  <c r="B2201" i="1"/>
  <c r="A2201" i="1"/>
  <c r="J2201" i="1"/>
  <c r="F2200" i="1"/>
  <c r="B2200" i="1"/>
  <c r="A2200" i="1"/>
  <c r="I2200" i="1"/>
  <c r="F2199" i="1"/>
  <c r="B2199" i="1"/>
  <c r="A2199" i="1"/>
  <c r="J2199" i="1"/>
  <c r="F2198" i="1"/>
  <c r="B2198" i="1"/>
  <c r="A2198" i="1"/>
  <c r="J2198" i="1"/>
  <c r="F2197" i="1"/>
  <c r="B2197" i="1"/>
  <c r="A2197" i="1"/>
  <c r="I2197" i="1"/>
  <c r="F2196" i="1"/>
  <c r="B2196" i="1"/>
  <c r="A2196" i="1"/>
  <c r="J2196" i="1"/>
  <c r="F2195" i="1"/>
  <c r="B2195" i="1"/>
  <c r="A2195" i="1"/>
  <c r="F2194" i="1"/>
  <c r="B2194" i="1"/>
  <c r="A2194" i="1"/>
  <c r="J2194" i="1"/>
  <c r="F2193" i="1"/>
  <c r="B2193" i="1"/>
  <c r="A2193" i="1"/>
  <c r="J2193" i="1"/>
  <c r="F2192" i="1"/>
  <c r="B2192" i="1"/>
  <c r="A2192" i="1"/>
  <c r="I2192" i="1"/>
  <c r="F2191" i="1"/>
  <c r="B2191" i="1"/>
  <c r="A2191" i="1"/>
  <c r="J2191" i="1"/>
  <c r="B2190" i="1"/>
  <c r="A2190" i="1"/>
  <c r="J2190" i="1"/>
  <c r="F2189" i="1"/>
  <c r="B2189" i="1"/>
  <c r="A2189" i="1"/>
  <c r="J2189" i="1"/>
  <c r="F2188" i="1"/>
  <c r="B2188" i="1"/>
  <c r="A2188" i="1"/>
  <c r="J2188" i="1"/>
  <c r="F2187" i="1"/>
  <c r="B2187" i="1"/>
  <c r="A2187" i="1"/>
  <c r="I2187" i="1"/>
  <c r="F2186" i="1"/>
  <c r="B2186" i="1"/>
  <c r="A2186" i="1"/>
  <c r="J2186" i="1"/>
  <c r="F2185" i="1"/>
  <c r="B2185" i="1"/>
  <c r="A2185" i="1"/>
  <c r="J2185" i="1"/>
  <c r="F2184" i="1"/>
  <c r="B2184" i="1"/>
  <c r="A2184" i="1"/>
  <c r="I2184" i="1"/>
  <c r="F2183" i="1"/>
  <c r="B2183" i="1"/>
  <c r="A2183" i="1"/>
  <c r="I2183" i="1"/>
  <c r="B2182" i="1"/>
  <c r="A2182" i="1"/>
  <c r="J2182" i="1"/>
  <c r="F2181" i="1"/>
  <c r="B2181" i="1"/>
  <c r="A2181" i="1"/>
  <c r="J2181" i="1"/>
  <c r="F2180" i="1"/>
  <c r="B2180" i="1"/>
  <c r="A2180" i="1"/>
  <c r="J2180" i="1"/>
  <c r="F2179" i="1"/>
  <c r="B2179" i="1"/>
  <c r="A2179" i="1"/>
  <c r="I2179" i="1"/>
  <c r="F2178" i="1"/>
  <c r="B2178" i="1"/>
  <c r="A2178" i="1"/>
  <c r="J2178" i="1"/>
  <c r="F2177" i="1"/>
  <c r="B2177" i="1"/>
  <c r="A2177" i="1"/>
  <c r="J2177" i="1"/>
  <c r="F2176" i="1"/>
  <c r="B2176" i="1"/>
  <c r="A2176" i="1"/>
  <c r="I2176" i="1"/>
  <c r="F2175" i="1"/>
  <c r="B2175" i="1"/>
  <c r="A2175" i="1"/>
  <c r="J2175" i="1"/>
  <c r="B2174" i="1"/>
  <c r="A2174" i="1"/>
  <c r="J2174" i="1"/>
  <c r="F2173" i="1"/>
  <c r="B2173" i="1"/>
  <c r="A2173" i="1"/>
  <c r="I2173" i="1"/>
  <c r="F2172" i="1"/>
  <c r="B2172" i="1"/>
  <c r="A2172" i="1"/>
  <c r="J2172" i="1"/>
  <c r="F2171" i="1"/>
  <c r="B2171" i="1"/>
  <c r="A2171" i="1"/>
  <c r="I2171" i="1"/>
  <c r="F2170" i="1"/>
  <c r="B2170" i="1"/>
  <c r="A2170" i="1"/>
  <c r="I2170" i="1"/>
  <c r="F2169" i="1"/>
  <c r="B2169" i="1"/>
  <c r="A2169" i="1"/>
  <c r="J2169" i="1"/>
  <c r="F2168" i="1"/>
  <c r="B2168" i="1"/>
  <c r="A2168" i="1"/>
  <c r="I2168" i="1"/>
  <c r="F2167" i="1"/>
  <c r="B2167" i="1"/>
  <c r="A2167" i="1"/>
  <c r="J2167" i="1"/>
  <c r="B2166" i="1"/>
  <c r="A2166" i="1"/>
  <c r="J2166" i="1"/>
  <c r="F2165" i="1"/>
  <c r="B2165" i="1"/>
  <c r="A2165" i="1"/>
  <c r="I2165" i="1"/>
  <c r="F2164" i="1"/>
  <c r="B2164" i="1"/>
  <c r="A2164" i="1"/>
  <c r="J2164" i="1"/>
  <c r="F2163" i="1"/>
  <c r="B2163" i="1"/>
  <c r="A2163" i="1"/>
  <c r="J2163" i="1"/>
  <c r="F2162" i="1"/>
  <c r="B2162" i="1"/>
  <c r="A2162" i="1"/>
  <c r="J2162" i="1"/>
  <c r="F2161" i="1"/>
  <c r="B2161" i="1"/>
  <c r="A2161" i="1"/>
  <c r="J2161" i="1"/>
  <c r="F2160" i="1"/>
  <c r="B2160" i="1"/>
  <c r="A2160" i="1"/>
  <c r="I2160" i="1"/>
  <c r="F2159" i="1"/>
  <c r="B2159" i="1"/>
  <c r="A2159" i="1"/>
  <c r="J2159" i="1"/>
  <c r="B2158" i="1"/>
  <c r="A2158" i="1"/>
  <c r="J2158" i="1"/>
  <c r="F2157" i="1"/>
  <c r="B2157" i="1"/>
  <c r="A2157" i="1"/>
  <c r="J2157" i="1"/>
  <c r="F2156" i="1"/>
  <c r="B2156" i="1"/>
  <c r="A2156" i="1"/>
  <c r="J2156" i="1"/>
  <c r="F2155" i="1"/>
  <c r="B2155" i="1"/>
  <c r="A2155" i="1"/>
  <c r="J2155" i="1"/>
  <c r="F2154" i="1"/>
  <c r="B2154" i="1"/>
  <c r="A2154" i="1"/>
  <c r="I2154" i="1"/>
  <c r="F2153" i="1"/>
  <c r="B2153" i="1"/>
  <c r="A2153" i="1"/>
  <c r="J2153" i="1"/>
  <c r="F2152" i="1"/>
  <c r="B2152" i="1"/>
  <c r="A2152" i="1"/>
  <c r="J2152" i="1"/>
  <c r="F2151" i="1"/>
  <c r="B2151" i="1"/>
  <c r="A2151" i="1"/>
  <c r="I2151" i="1"/>
  <c r="F2150" i="1"/>
  <c r="B2150" i="1"/>
  <c r="A2150" i="1"/>
  <c r="I2150" i="1"/>
  <c r="F2149" i="1"/>
  <c r="B2149" i="1"/>
  <c r="A2149" i="1"/>
  <c r="I2149" i="1"/>
  <c r="B2148" i="1"/>
  <c r="A2148" i="1"/>
  <c r="J2148" i="1"/>
  <c r="F2147" i="1"/>
  <c r="B2147" i="1"/>
  <c r="A2147" i="1"/>
  <c r="J2147" i="1"/>
  <c r="F2146" i="1"/>
  <c r="B2146" i="1"/>
  <c r="A2146" i="1"/>
  <c r="J2146" i="1"/>
  <c r="F2145" i="1"/>
  <c r="B2145" i="1"/>
  <c r="A2145" i="1"/>
  <c r="I2145" i="1"/>
  <c r="F2144" i="1"/>
  <c r="B2144" i="1"/>
  <c r="A2144" i="1"/>
  <c r="J2144" i="1"/>
  <c r="F2143" i="1"/>
  <c r="B2143" i="1"/>
  <c r="A2143" i="1"/>
  <c r="I2143" i="1"/>
  <c r="F2142" i="1"/>
  <c r="B2142" i="1"/>
  <c r="A2142" i="1"/>
  <c r="I2142" i="1"/>
  <c r="F2141" i="1"/>
  <c r="B2141" i="1"/>
  <c r="A2141" i="1"/>
  <c r="J2141" i="1"/>
  <c r="B2140" i="1"/>
  <c r="A2140" i="1"/>
  <c r="J2140" i="1"/>
  <c r="F2139" i="1"/>
  <c r="B2139" i="1"/>
  <c r="A2139" i="1"/>
  <c r="J2139" i="1"/>
  <c r="F2138" i="1"/>
  <c r="B2138" i="1"/>
  <c r="A2138" i="1"/>
  <c r="J2138" i="1"/>
  <c r="F2137" i="1"/>
  <c r="B2137" i="1"/>
  <c r="A2137" i="1"/>
  <c r="I2137" i="1"/>
  <c r="F2136" i="1"/>
  <c r="B2136" i="1"/>
  <c r="A2136" i="1"/>
  <c r="J2136" i="1"/>
  <c r="F2135" i="1"/>
  <c r="B2135" i="1"/>
  <c r="A2135" i="1"/>
  <c r="I2135" i="1"/>
  <c r="F2134" i="1"/>
  <c r="B2134" i="1"/>
  <c r="A2134" i="1"/>
  <c r="J2134" i="1"/>
  <c r="F2133" i="1"/>
  <c r="B2133" i="1"/>
  <c r="A2133" i="1"/>
  <c r="J2133" i="1"/>
  <c r="B2132" i="1"/>
  <c r="A2132" i="1"/>
  <c r="J2132" i="1"/>
  <c r="F2131" i="1"/>
  <c r="B2131" i="1"/>
  <c r="A2131" i="1"/>
  <c r="J2131" i="1"/>
  <c r="F2130" i="1"/>
  <c r="B2130" i="1"/>
  <c r="A2130" i="1"/>
  <c r="J2130" i="1"/>
  <c r="F2129" i="1"/>
  <c r="B2129" i="1"/>
  <c r="A2129" i="1"/>
  <c r="I2129" i="1"/>
  <c r="F2128" i="1"/>
  <c r="B2128" i="1"/>
  <c r="A2128" i="1"/>
  <c r="J2128" i="1"/>
  <c r="F2127" i="1"/>
  <c r="B2127" i="1"/>
  <c r="A2127" i="1"/>
  <c r="I2127" i="1"/>
  <c r="F2126" i="1"/>
  <c r="B2126" i="1"/>
  <c r="A2126" i="1"/>
  <c r="J2126" i="1"/>
  <c r="F2125" i="1"/>
  <c r="B2125" i="1"/>
  <c r="A2125" i="1"/>
  <c r="J2125" i="1"/>
  <c r="B2124" i="1"/>
  <c r="A2124" i="1"/>
  <c r="J2124" i="1"/>
  <c r="F2123" i="1"/>
  <c r="B2123" i="1"/>
  <c r="A2123" i="1"/>
  <c r="J2123" i="1"/>
  <c r="F2122" i="1"/>
  <c r="B2122" i="1"/>
  <c r="A2122" i="1"/>
  <c r="J2122" i="1"/>
  <c r="F2121" i="1"/>
  <c r="B2121" i="1"/>
  <c r="A2121" i="1"/>
  <c r="J2121" i="1"/>
  <c r="F2120" i="1"/>
  <c r="B2120" i="1"/>
  <c r="A2120" i="1"/>
  <c r="J2120" i="1"/>
  <c r="F2119" i="1"/>
  <c r="B2119" i="1"/>
  <c r="A2119" i="1"/>
  <c r="I2119" i="1"/>
  <c r="F2118" i="1"/>
  <c r="B2118" i="1"/>
  <c r="A2118" i="1"/>
  <c r="J2118" i="1"/>
  <c r="F2117" i="1"/>
  <c r="B2117" i="1"/>
  <c r="A2117" i="1"/>
  <c r="J2117" i="1"/>
  <c r="F2116" i="1"/>
  <c r="B2116" i="1"/>
  <c r="A2116" i="1"/>
  <c r="J2116" i="1"/>
  <c r="F2115" i="1"/>
  <c r="B2115" i="1"/>
  <c r="A2115" i="1"/>
  <c r="J2115" i="1"/>
  <c r="F2114" i="1"/>
  <c r="B2114" i="1"/>
  <c r="A2114" i="1"/>
  <c r="I2114" i="1"/>
  <c r="F2113" i="1"/>
  <c r="B2113" i="1"/>
  <c r="A2113" i="1"/>
  <c r="I2113" i="1"/>
  <c r="F2112" i="1"/>
  <c r="B2112" i="1"/>
  <c r="A2112" i="1"/>
  <c r="J2112" i="1"/>
  <c r="F2111" i="1"/>
  <c r="B2111" i="1"/>
  <c r="A2111" i="1"/>
  <c r="I2111" i="1"/>
  <c r="F2110" i="1"/>
  <c r="B2110" i="1"/>
  <c r="A2110" i="1"/>
  <c r="J2110" i="1"/>
  <c r="F2109" i="1"/>
  <c r="B2109" i="1"/>
  <c r="A2109" i="1"/>
  <c r="J2109" i="1"/>
  <c r="F2108" i="1"/>
  <c r="B2108" i="1"/>
  <c r="A2108" i="1"/>
  <c r="J2108" i="1"/>
  <c r="F2107" i="1"/>
  <c r="B2107" i="1"/>
  <c r="A2107" i="1"/>
  <c r="J2107" i="1"/>
  <c r="F2106" i="1"/>
  <c r="B2106" i="1"/>
  <c r="A2106" i="1"/>
  <c r="J2106" i="1"/>
  <c r="F2105" i="1"/>
  <c r="B2105" i="1"/>
  <c r="A2105" i="1"/>
  <c r="J2105" i="1"/>
  <c r="F2104" i="1"/>
  <c r="B2104" i="1"/>
  <c r="A2104" i="1"/>
  <c r="J2104" i="1"/>
  <c r="F2103" i="1"/>
  <c r="B2103" i="1"/>
  <c r="A2103" i="1"/>
  <c r="I2103" i="1"/>
  <c r="F2102" i="1"/>
  <c r="B2102" i="1"/>
  <c r="A2102" i="1"/>
  <c r="I2102" i="1"/>
  <c r="F2101" i="1"/>
  <c r="B2101" i="1"/>
  <c r="A2101" i="1"/>
  <c r="J2101" i="1"/>
  <c r="F2100" i="1"/>
  <c r="B2100" i="1"/>
  <c r="A2100" i="1"/>
  <c r="I2100" i="1"/>
  <c r="F2099" i="1"/>
  <c r="B2099" i="1"/>
  <c r="A2099" i="1"/>
  <c r="J2099" i="1"/>
  <c r="F2098" i="1"/>
  <c r="B2098" i="1"/>
  <c r="A2098" i="1"/>
  <c r="J2098" i="1"/>
  <c r="F2097" i="1"/>
  <c r="B2097" i="1"/>
  <c r="A2097" i="1"/>
  <c r="J2097" i="1"/>
  <c r="F2096" i="1"/>
  <c r="B2096" i="1"/>
  <c r="A2096" i="1"/>
  <c r="J2096" i="1"/>
  <c r="F2095" i="1"/>
  <c r="B2095" i="1"/>
  <c r="A2095" i="1"/>
  <c r="I2095" i="1"/>
  <c r="F2094" i="1"/>
  <c r="B2094" i="1"/>
  <c r="A2094" i="1"/>
  <c r="J2094" i="1"/>
  <c r="F2093" i="1"/>
  <c r="B2093" i="1"/>
  <c r="A2093" i="1"/>
  <c r="J2093" i="1"/>
  <c r="F2092" i="1"/>
  <c r="B2092" i="1"/>
  <c r="A2092" i="1"/>
  <c r="J2092" i="1"/>
  <c r="F2091" i="1"/>
  <c r="B2091" i="1"/>
  <c r="A2091" i="1"/>
  <c r="J2091" i="1"/>
  <c r="F2090" i="1"/>
  <c r="B2090" i="1"/>
  <c r="A2090" i="1"/>
  <c r="I2090" i="1"/>
  <c r="F2089" i="1"/>
  <c r="B2089" i="1"/>
  <c r="A2089" i="1"/>
  <c r="J2089" i="1"/>
  <c r="F2088" i="1"/>
  <c r="B2088" i="1"/>
  <c r="A2088" i="1"/>
  <c r="J2088" i="1"/>
  <c r="F2087" i="1"/>
  <c r="B2087" i="1"/>
  <c r="A2087" i="1"/>
  <c r="I2087" i="1"/>
  <c r="F2086" i="1"/>
  <c r="B2086" i="1"/>
  <c r="A2086" i="1"/>
  <c r="I2086" i="1"/>
  <c r="F2085" i="1"/>
  <c r="B2085" i="1"/>
  <c r="A2085" i="1"/>
  <c r="J2085" i="1"/>
  <c r="F2084" i="1"/>
  <c r="B2084" i="1"/>
  <c r="A2084" i="1"/>
  <c r="I2084" i="1"/>
  <c r="F2083" i="1"/>
  <c r="B2083" i="1"/>
  <c r="A2083" i="1"/>
  <c r="J2083" i="1"/>
  <c r="F2082" i="1"/>
  <c r="B2082" i="1"/>
  <c r="A2082" i="1"/>
  <c r="J2082" i="1"/>
  <c r="F2081" i="1"/>
  <c r="B2081" i="1"/>
  <c r="A2081" i="1"/>
  <c r="J2081" i="1"/>
  <c r="F2080" i="1"/>
  <c r="B2080" i="1"/>
  <c r="A2080" i="1"/>
  <c r="J2080" i="1"/>
  <c r="F2079" i="1"/>
  <c r="B2079" i="1"/>
  <c r="A2079" i="1"/>
  <c r="I2079" i="1"/>
  <c r="F2078" i="1"/>
  <c r="B2078" i="1"/>
  <c r="A2078" i="1"/>
  <c r="I2078" i="1"/>
  <c r="F2077" i="1"/>
  <c r="B2077" i="1"/>
  <c r="A2077" i="1"/>
  <c r="J2077" i="1"/>
  <c r="F2076" i="1"/>
  <c r="B2076" i="1"/>
  <c r="A2076" i="1"/>
  <c r="J2076" i="1"/>
  <c r="F2075" i="1"/>
  <c r="B2075" i="1"/>
  <c r="A2075" i="1"/>
  <c r="I2075" i="1"/>
  <c r="F2074" i="1"/>
  <c r="B2074" i="1"/>
  <c r="A2074" i="1"/>
  <c r="J2074" i="1"/>
  <c r="F2073" i="1"/>
  <c r="B2073" i="1"/>
  <c r="A2073" i="1"/>
  <c r="J2073" i="1"/>
  <c r="F2072" i="1"/>
  <c r="B2072" i="1"/>
  <c r="A2072" i="1"/>
  <c r="I2072" i="1"/>
  <c r="F2071" i="1"/>
  <c r="B2071" i="1"/>
  <c r="A2071" i="1"/>
  <c r="J2071" i="1"/>
  <c r="B2070" i="1"/>
  <c r="A2070" i="1"/>
  <c r="J2070" i="1"/>
  <c r="F2069" i="1"/>
  <c r="B2069" i="1"/>
  <c r="A2069" i="1"/>
  <c r="J2069" i="1"/>
  <c r="F2068" i="1"/>
  <c r="B2068" i="1"/>
  <c r="A2068" i="1"/>
  <c r="J2068" i="1"/>
  <c r="F2067" i="1"/>
  <c r="B2067" i="1"/>
  <c r="A2067" i="1"/>
  <c r="I2067" i="1"/>
  <c r="F2066" i="1"/>
  <c r="B2066" i="1"/>
  <c r="A2066" i="1"/>
  <c r="J2066" i="1"/>
  <c r="F2065" i="1"/>
  <c r="B2065" i="1"/>
  <c r="A2065" i="1"/>
  <c r="I2065" i="1"/>
  <c r="F2064" i="1"/>
  <c r="B2064" i="1"/>
  <c r="A2064" i="1"/>
  <c r="I2064" i="1"/>
  <c r="F2063" i="1"/>
  <c r="B2063" i="1"/>
  <c r="A2063" i="1"/>
  <c r="I2063" i="1"/>
  <c r="B2062" i="1"/>
  <c r="A2062" i="1"/>
  <c r="J2062" i="1"/>
  <c r="F2061" i="1"/>
  <c r="B2061" i="1"/>
  <c r="A2061" i="1"/>
  <c r="I2061" i="1"/>
  <c r="F2060" i="1"/>
  <c r="B2060" i="1"/>
  <c r="A2060" i="1"/>
  <c r="J2060" i="1"/>
  <c r="F2059" i="1"/>
  <c r="B2059" i="1"/>
  <c r="A2059" i="1"/>
  <c r="I2059" i="1"/>
  <c r="F2058" i="1"/>
  <c r="B2058" i="1"/>
  <c r="A2058" i="1"/>
  <c r="J2058" i="1"/>
  <c r="F2057" i="1"/>
  <c r="B2057" i="1"/>
  <c r="A2057" i="1"/>
  <c r="J2057" i="1"/>
  <c r="F2056" i="1"/>
  <c r="B2056" i="1"/>
  <c r="A2056" i="1"/>
  <c r="J2056" i="1"/>
  <c r="F2055" i="1"/>
  <c r="B2055" i="1"/>
  <c r="A2055" i="1"/>
  <c r="I2055" i="1"/>
  <c r="F2054" i="1"/>
  <c r="B2054" i="1"/>
  <c r="A2054" i="1"/>
  <c r="J2054" i="1"/>
  <c r="F2053" i="1"/>
  <c r="B2053" i="1"/>
  <c r="A2053" i="1"/>
  <c r="J2053" i="1"/>
  <c r="F2052" i="1"/>
  <c r="B2052" i="1"/>
  <c r="A2052" i="1"/>
  <c r="J2052" i="1"/>
  <c r="F2051" i="1"/>
  <c r="B2051" i="1"/>
  <c r="A2051" i="1"/>
  <c r="I2051" i="1"/>
  <c r="F2050" i="1"/>
  <c r="B2050" i="1"/>
  <c r="A2050" i="1"/>
  <c r="J2050" i="1"/>
  <c r="F2049" i="1"/>
  <c r="B2049" i="1"/>
  <c r="A2049" i="1"/>
  <c r="J2049" i="1"/>
  <c r="F2048" i="1"/>
  <c r="B2048" i="1"/>
  <c r="A2048" i="1"/>
  <c r="J2048" i="1"/>
  <c r="F2047" i="1"/>
  <c r="B2047" i="1"/>
  <c r="A2047" i="1"/>
  <c r="J2047" i="1"/>
  <c r="B2046" i="1"/>
  <c r="A2046" i="1"/>
  <c r="J2046" i="1"/>
  <c r="F2045" i="1"/>
  <c r="B2045" i="1"/>
  <c r="A2045" i="1"/>
  <c r="J2045" i="1"/>
  <c r="F2044" i="1"/>
  <c r="B2044" i="1"/>
  <c r="A2044" i="1"/>
  <c r="J2044" i="1"/>
  <c r="F2043" i="1"/>
  <c r="B2043" i="1"/>
  <c r="A2043" i="1"/>
  <c r="I2043" i="1"/>
  <c r="F2042" i="1"/>
  <c r="B2042" i="1"/>
  <c r="A2042" i="1"/>
  <c r="J2042" i="1"/>
  <c r="F2041" i="1"/>
  <c r="B2041" i="1"/>
  <c r="A2041" i="1"/>
  <c r="J2041" i="1"/>
  <c r="F2040" i="1"/>
  <c r="B2040" i="1"/>
  <c r="A2040" i="1"/>
  <c r="J2040" i="1"/>
  <c r="F2039" i="1"/>
  <c r="B2039" i="1"/>
  <c r="A2039" i="1"/>
  <c r="I2039" i="1"/>
  <c r="B2038" i="1"/>
  <c r="A2038" i="1"/>
  <c r="J2038" i="1"/>
  <c r="F2037" i="1"/>
  <c r="B2037" i="1"/>
  <c r="A2037" i="1"/>
  <c r="J2037" i="1"/>
  <c r="F2036" i="1"/>
  <c r="B2036" i="1"/>
  <c r="A2036" i="1"/>
  <c r="J2036" i="1"/>
  <c r="F2035" i="1"/>
  <c r="B2035" i="1"/>
  <c r="A2035" i="1"/>
  <c r="I2035" i="1"/>
  <c r="F2034" i="1"/>
  <c r="B2034" i="1"/>
  <c r="A2034" i="1"/>
  <c r="J2034" i="1"/>
  <c r="F2033" i="1"/>
  <c r="B2033" i="1"/>
  <c r="A2033" i="1"/>
  <c r="J2033" i="1"/>
  <c r="F2032" i="1"/>
  <c r="B2032" i="1"/>
  <c r="A2032" i="1"/>
  <c r="J2032" i="1"/>
  <c r="F2031" i="1"/>
  <c r="B2031" i="1"/>
  <c r="A2031" i="1"/>
  <c r="J2031" i="1"/>
  <c r="B2030" i="1"/>
  <c r="A2030" i="1"/>
  <c r="J2030" i="1"/>
  <c r="F2029" i="1"/>
  <c r="B2029" i="1"/>
  <c r="A2029" i="1"/>
  <c r="J2029" i="1"/>
  <c r="F2028" i="1"/>
  <c r="B2028" i="1"/>
  <c r="A2028" i="1"/>
  <c r="J2028" i="1"/>
  <c r="F2027" i="1"/>
  <c r="B2027" i="1"/>
  <c r="A2027" i="1"/>
  <c r="I2027" i="1"/>
  <c r="F2026" i="1"/>
  <c r="B2026" i="1"/>
  <c r="A2026" i="1"/>
  <c r="J2026" i="1"/>
  <c r="F2025" i="1"/>
  <c r="B2025" i="1"/>
  <c r="A2025" i="1"/>
  <c r="J2025" i="1"/>
  <c r="F2024" i="1"/>
  <c r="B2024" i="1"/>
  <c r="A2024" i="1"/>
  <c r="J2024" i="1"/>
  <c r="F2023" i="1"/>
  <c r="B2023" i="1"/>
  <c r="A2023" i="1"/>
  <c r="J2023" i="1"/>
  <c r="F2022" i="1"/>
  <c r="B2022" i="1"/>
  <c r="A2022" i="1"/>
  <c r="J2022" i="1"/>
  <c r="F2021" i="1"/>
  <c r="B2021" i="1"/>
  <c r="A2021" i="1"/>
  <c r="J2021" i="1"/>
  <c r="F2020" i="1"/>
  <c r="B2020" i="1"/>
  <c r="A2020" i="1"/>
  <c r="J2020" i="1"/>
  <c r="F2019" i="1"/>
  <c r="B2019" i="1"/>
  <c r="A2019" i="1"/>
  <c r="I2019" i="1"/>
  <c r="F2018" i="1"/>
  <c r="B2018" i="1"/>
  <c r="A2018" i="1"/>
  <c r="J2018" i="1"/>
  <c r="F2017" i="1"/>
  <c r="B2017" i="1"/>
  <c r="A2017" i="1"/>
  <c r="J2017" i="1"/>
  <c r="F2016" i="1"/>
  <c r="B2016" i="1"/>
  <c r="A2016" i="1"/>
  <c r="I2016" i="1"/>
  <c r="F2015" i="1"/>
  <c r="B2015" i="1"/>
  <c r="A2015" i="1"/>
  <c r="I2015" i="1"/>
  <c r="F2014" i="1"/>
  <c r="B2014" i="1"/>
  <c r="A2014" i="1"/>
  <c r="J2014" i="1"/>
  <c r="F2013" i="1"/>
  <c r="B2013" i="1"/>
  <c r="A2013" i="1"/>
  <c r="J2013" i="1"/>
  <c r="F2012" i="1"/>
  <c r="B2012" i="1"/>
  <c r="A2012" i="1"/>
  <c r="J2012" i="1"/>
  <c r="F2011" i="1"/>
  <c r="B2011" i="1"/>
  <c r="A2011" i="1"/>
  <c r="I2011" i="1"/>
  <c r="F2010" i="1"/>
  <c r="B2010" i="1"/>
  <c r="A2010" i="1"/>
  <c r="J2010" i="1"/>
  <c r="F2009" i="1"/>
  <c r="B2009" i="1"/>
  <c r="A2009" i="1"/>
  <c r="J2009" i="1"/>
  <c r="F2008" i="1"/>
  <c r="B2008" i="1"/>
  <c r="A2008" i="1"/>
  <c r="I2008" i="1"/>
  <c r="F2007" i="1"/>
  <c r="B2007" i="1"/>
  <c r="A2007" i="1"/>
  <c r="J2007" i="1"/>
  <c r="B2006" i="1"/>
  <c r="A2006" i="1"/>
  <c r="J2006" i="1"/>
  <c r="F2005" i="1"/>
  <c r="B2005" i="1"/>
  <c r="A2005" i="1"/>
  <c r="J2005" i="1"/>
  <c r="F2004" i="1"/>
  <c r="B2004" i="1"/>
  <c r="A2004" i="1"/>
  <c r="J2004" i="1"/>
  <c r="F2003" i="1"/>
  <c r="B2003" i="1"/>
  <c r="A2003" i="1"/>
  <c r="I2003" i="1"/>
  <c r="F2002" i="1"/>
  <c r="B2002" i="1"/>
  <c r="A2002" i="1"/>
  <c r="J2002" i="1"/>
  <c r="F2001" i="1"/>
  <c r="B2001" i="1"/>
  <c r="A2001" i="1"/>
  <c r="J2001" i="1"/>
  <c r="C1428" i="9"/>
  <c r="J2587" i="1"/>
  <c r="I2887" i="1"/>
  <c r="I2907" i="1"/>
  <c r="I2795" i="1"/>
  <c r="J2844" i="1"/>
  <c r="I2890" i="1"/>
  <c r="J2775" i="1"/>
  <c r="I2823" i="1"/>
  <c r="J2839" i="1"/>
  <c r="J2683" i="1"/>
  <c r="J2867" i="1"/>
  <c r="J2903" i="1"/>
  <c r="I2758" i="1"/>
  <c r="I2767" i="1"/>
  <c r="J2803" i="1"/>
  <c r="I2850" i="1"/>
  <c r="J2779" i="1"/>
  <c r="I2486" i="1"/>
  <c r="I2510" i="1"/>
  <c r="I2630" i="1"/>
  <c r="J2657" i="1"/>
  <c r="I2847" i="1"/>
  <c r="I2910" i="1"/>
  <c r="I2843" i="1"/>
  <c r="J2879" i="1"/>
  <c r="I2883" i="1"/>
  <c r="I2559" i="1"/>
  <c r="J2647" i="1"/>
  <c r="J2649" i="1"/>
  <c r="I2653" i="1"/>
  <c r="I2906" i="1"/>
  <c r="J2804" i="1"/>
  <c r="I2819" i="1"/>
  <c r="I2891" i="1"/>
  <c r="I2866" i="1"/>
  <c r="J2360" i="1"/>
  <c r="J2699" i="1"/>
  <c r="J2703" i="1"/>
  <c r="J2784" i="1"/>
  <c r="I2863" i="1"/>
  <c r="I2871" i="1"/>
  <c r="J2900" i="1"/>
  <c r="J2344" i="1"/>
  <c r="I2799" i="1"/>
  <c r="I2811" i="1"/>
  <c r="I2842" i="1"/>
  <c r="J2859" i="1"/>
  <c r="I2882" i="1"/>
  <c r="I2631" i="1"/>
  <c r="I2858" i="1"/>
  <c r="J2875" i="1"/>
  <c r="I2562" i="1"/>
  <c r="I2783" i="1"/>
  <c r="I2807" i="1"/>
  <c r="J2815" i="1"/>
  <c r="I2821" i="1"/>
  <c r="I2895" i="1"/>
  <c r="I2694" i="1"/>
  <c r="I2698" i="1"/>
  <c r="J2759" i="1"/>
  <c r="I2813" i="1"/>
  <c r="I2830" i="1"/>
  <c r="J2852" i="1"/>
  <c r="I2874" i="1"/>
  <c r="I2899" i="1"/>
  <c r="I2341" i="1"/>
  <c r="I2343" i="1"/>
  <c r="I2543" i="1"/>
  <c r="I2621" i="1"/>
  <c r="I2764" i="1"/>
  <c r="I2772" i="1"/>
  <c r="I2796" i="1"/>
  <c r="I2851" i="1"/>
  <c r="I2855" i="1"/>
  <c r="J2868" i="1"/>
  <c r="I2911" i="1"/>
  <c r="J2743" i="1"/>
  <c r="J2768" i="1"/>
  <c r="J2776" i="1"/>
  <c r="J2824" i="1"/>
  <c r="J2835" i="1"/>
  <c r="J2876" i="1"/>
  <c r="I2898" i="1"/>
  <c r="J2583" i="1"/>
  <c r="J2687" i="1"/>
  <c r="J2750" i="1"/>
  <c r="J2892" i="1"/>
  <c r="J2771" i="1"/>
  <c r="I2838" i="1"/>
  <c r="I2902" i="1"/>
  <c r="F2908" i="1"/>
  <c r="I2846" i="1"/>
  <c r="I2862" i="1"/>
  <c r="I2870" i="1"/>
  <c r="I2886" i="1"/>
  <c r="I2909" i="1"/>
  <c r="I2854" i="1"/>
  <c r="I2878" i="1"/>
  <c r="I2894" i="1"/>
  <c r="I2837" i="1"/>
  <c r="I2845" i="1"/>
  <c r="I2853" i="1"/>
  <c r="I2861" i="1"/>
  <c r="I2869" i="1"/>
  <c r="I2877" i="1"/>
  <c r="I2885" i="1"/>
  <c r="I2893" i="1"/>
  <c r="I2901" i="1"/>
  <c r="J2715" i="1"/>
  <c r="J2719" i="1"/>
  <c r="J2735" i="1"/>
  <c r="I2788" i="1"/>
  <c r="J2808" i="1"/>
  <c r="J2828" i="1"/>
  <c r="F2842" i="1"/>
  <c r="F2850" i="1"/>
  <c r="F2858" i="1"/>
  <c r="I2860" i="1"/>
  <c r="F2866" i="1"/>
  <c r="F2874" i="1"/>
  <c r="F2882" i="1"/>
  <c r="I2884" i="1"/>
  <c r="F2890" i="1"/>
  <c r="F2898" i="1"/>
  <c r="I2908" i="1"/>
  <c r="J2547" i="1"/>
  <c r="I2656" i="1"/>
  <c r="I2710" i="1"/>
  <c r="I2714" i="1"/>
  <c r="I2730" i="1"/>
  <c r="I2734" i="1"/>
  <c r="J2812" i="1"/>
  <c r="J2539" i="1"/>
  <c r="I2622" i="1"/>
  <c r="I2624" i="1"/>
  <c r="I2726" i="1"/>
  <c r="J2763" i="1"/>
  <c r="I2787" i="1"/>
  <c r="J2816" i="1"/>
  <c r="J2827" i="1"/>
  <c r="I2841" i="1"/>
  <c r="I2849" i="1"/>
  <c r="I2857" i="1"/>
  <c r="I2865" i="1"/>
  <c r="I2873" i="1"/>
  <c r="I2881" i="1"/>
  <c r="I2889" i="1"/>
  <c r="I2897" i="1"/>
  <c r="I2905" i="1"/>
  <c r="J2792" i="1"/>
  <c r="J2832" i="1"/>
  <c r="I2435" i="1"/>
  <c r="I2567" i="1"/>
  <c r="I2791" i="1"/>
  <c r="I2822" i="1"/>
  <c r="I2829" i="1"/>
  <c r="I2831" i="1"/>
  <c r="I2840" i="1"/>
  <c r="I2848" i="1"/>
  <c r="I2856" i="1"/>
  <c r="I2864" i="1"/>
  <c r="I2872" i="1"/>
  <c r="I2880" i="1"/>
  <c r="I2888" i="1"/>
  <c r="I2896" i="1"/>
  <c r="I2904" i="1"/>
  <c r="I2912" i="1"/>
  <c r="J2632" i="1"/>
  <c r="I2424" i="1"/>
  <c r="I2426" i="1"/>
  <c r="I2518" i="1"/>
  <c r="I2616" i="1"/>
  <c r="I2629" i="1"/>
  <c r="I2780" i="1"/>
  <c r="J2800" i="1"/>
  <c r="J2820" i="1"/>
  <c r="J2391" i="1"/>
  <c r="J2550" i="1"/>
  <c r="I2686" i="1"/>
  <c r="J2691" i="1"/>
  <c r="I2702" i="1"/>
  <c r="J2707" i="1"/>
  <c r="I2718" i="1"/>
  <c r="J2723" i="1"/>
  <c r="I2738" i="1"/>
  <c r="I2762" i="1"/>
  <c r="I2786" i="1"/>
  <c r="I2810" i="1"/>
  <c r="I2834" i="1"/>
  <c r="I2606" i="1"/>
  <c r="I2742" i="1"/>
  <c r="J2751" i="1"/>
  <c r="I2778" i="1"/>
  <c r="I2826" i="1"/>
  <c r="J2458" i="1"/>
  <c r="J2534" i="1"/>
  <c r="J2563" i="1"/>
  <c r="I2578" i="1"/>
  <c r="I2623" i="1"/>
  <c r="I2690" i="1"/>
  <c r="J2695" i="1"/>
  <c r="I2706" i="1"/>
  <c r="J2711" i="1"/>
  <c r="I2722" i="1"/>
  <c r="J2727" i="1"/>
  <c r="I2746" i="1"/>
  <c r="I2761" i="1"/>
  <c r="I2769" i="1"/>
  <c r="J2770" i="1"/>
  <c r="I2777" i="1"/>
  <c r="I2785" i="1"/>
  <c r="I2793" i="1"/>
  <c r="J2794" i="1"/>
  <c r="I2801" i="1"/>
  <c r="J2802" i="1"/>
  <c r="I2809" i="1"/>
  <c r="I2817" i="1"/>
  <c r="J2818" i="1"/>
  <c r="I2825" i="1"/>
  <c r="I2833" i="1"/>
  <c r="J2609" i="1"/>
  <c r="J2633" i="1"/>
  <c r="I2637" i="1"/>
  <c r="J2641" i="1"/>
  <c r="J2731" i="1"/>
  <c r="I2754" i="1"/>
  <c r="F2822" i="1"/>
  <c r="F2830" i="1"/>
  <c r="I2782" i="1"/>
  <c r="I2806" i="1"/>
  <c r="I2766" i="1"/>
  <c r="I2790" i="1"/>
  <c r="I2814" i="1"/>
  <c r="I2765" i="1"/>
  <c r="I2773" i="1"/>
  <c r="J2774" i="1"/>
  <c r="I2781" i="1"/>
  <c r="I2789" i="1"/>
  <c r="I2797" i="1"/>
  <c r="J2798" i="1"/>
  <c r="I2805" i="1"/>
  <c r="I2302" i="1"/>
  <c r="J2320" i="1"/>
  <c r="I2661" i="1"/>
  <c r="I2671" i="1"/>
  <c r="I2836" i="1"/>
  <c r="I2693" i="1"/>
  <c r="I2717" i="1"/>
  <c r="I2733" i="1"/>
  <c r="I2757" i="1"/>
  <c r="I2685" i="1"/>
  <c r="I2701" i="1"/>
  <c r="I2725" i="1"/>
  <c r="I2749" i="1"/>
  <c r="I2602" i="1"/>
  <c r="I2672" i="1"/>
  <c r="I2692" i="1"/>
  <c r="I2700" i="1"/>
  <c r="I2708" i="1"/>
  <c r="J2709" i="1"/>
  <c r="I2716" i="1"/>
  <c r="I2724" i="1"/>
  <c r="I2732" i="1"/>
  <c r="I2740" i="1"/>
  <c r="I2748" i="1"/>
  <c r="I2756" i="1"/>
  <c r="I2741" i="1"/>
  <c r="J2075" i="1"/>
  <c r="J2383" i="1"/>
  <c r="J2462" i="1"/>
  <c r="I2466" i="1"/>
  <c r="I2530" i="1"/>
  <c r="I2538" i="1"/>
  <c r="I2554" i="1"/>
  <c r="I2594" i="1"/>
  <c r="I2613" i="1"/>
  <c r="I2669" i="1"/>
  <c r="I2739" i="1"/>
  <c r="I2747" i="1"/>
  <c r="I2755" i="1"/>
  <c r="I2558" i="1"/>
  <c r="I2574" i="1"/>
  <c r="I2598" i="1"/>
  <c r="J2514" i="1"/>
  <c r="J2522" i="1"/>
  <c r="I2640" i="1"/>
  <c r="I2713" i="1"/>
  <c r="I2737" i="1"/>
  <c r="J2680" i="1"/>
  <c r="I2582" i="1"/>
  <c r="I2648" i="1"/>
  <c r="I2689" i="1"/>
  <c r="I2697" i="1"/>
  <c r="I2721" i="1"/>
  <c r="I2753" i="1"/>
  <c r="I2442" i="1"/>
  <c r="I2654" i="1"/>
  <c r="I2679" i="1"/>
  <c r="I2688" i="1"/>
  <c r="I2696" i="1"/>
  <c r="I2704" i="1"/>
  <c r="J2705" i="1"/>
  <c r="I2712" i="1"/>
  <c r="I2720" i="1"/>
  <c r="I2728" i="1"/>
  <c r="J2729" i="1"/>
  <c r="I2736" i="1"/>
  <c r="I2744" i="1"/>
  <c r="J2745" i="1"/>
  <c r="I2752" i="1"/>
  <c r="I2760" i="1"/>
  <c r="I2614" i="1"/>
  <c r="J2658" i="1"/>
  <c r="I2658" i="1"/>
  <c r="J2079" i="1"/>
  <c r="J2418" i="1"/>
  <c r="I2418" i="1"/>
  <c r="J2482" i="1"/>
  <c r="I2491" i="1"/>
  <c r="J2491" i="1"/>
  <c r="J2502" i="1"/>
  <c r="I2502" i="1"/>
  <c r="I2527" i="1"/>
  <c r="J2527" i="1"/>
  <c r="I2555" i="1"/>
  <c r="J2555" i="1"/>
  <c r="I2571" i="1"/>
  <c r="J2571" i="1"/>
  <c r="I2591" i="1"/>
  <c r="J2591" i="1"/>
  <c r="I2595" i="1"/>
  <c r="J2595" i="1"/>
  <c r="I2635" i="1"/>
  <c r="J2635" i="1"/>
  <c r="F2639" i="1"/>
  <c r="I2195" i="1"/>
  <c r="J2195" i="1"/>
  <c r="I2487" i="1"/>
  <c r="J2487" i="1"/>
  <c r="I2511" i="1"/>
  <c r="J2511" i="1"/>
  <c r="I2515" i="1"/>
  <c r="J2515" i="1"/>
  <c r="I2579" i="1"/>
  <c r="J2579" i="1"/>
  <c r="I2599" i="1"/>
  <c r="J2599" i="1"/>
  <c r="J2610" i="1"/>
  <c r="I2610" i="1"/>
  <c r="J2617" i="1"/>
  <c r="I2639" i="1"/>
  <c r="I2643" i="1"/>
  <c r="J2643" i="1"/>
  <c r="F2647" i="1"/>
  <c r="I2662" i="1"/>
  <c r="J2665" i="1"/>
  <c r="I2670" i="1"/>
  <c r="J2673" i="1"/>
  <c r="I2531" i="1"/>
  <c r="J2531" i="1"/>
  <c r="I2607" i="1"/>
  <c r="J2607" i="1"/>
  <c r="I2645" i="1"/>
  <c r="J2387" i="1"/>
  <c r="I2507" i="1"/>
  <c r="J2507" i="1"/>
  <c r="F2613" i="1"/>
  <c r="J2618" i="1"/>
  <c r="I2618" i="1"/>
  <c r="J2625" i="1"/>
  <c r="F2661" i="1"/>
  <c r="J2666" i="1"/>
  <c r="I2666" i="1"/>
  <c r="J2674" i="1"/>
  <c r="I2674" i="1"/>
  <c r="J2626" i="1"/>
  <c r="I2626" i="1"/>
  <c r="I2651" i="1"/>
  <c r="J2651" i="1"/>
  <c r="F2655" i="1"/>
  <c r="J2394" i="1"/>
  <c r="I2394" i="1"/>
  <c r="I2410" i="1"/>
  <c r="J2410" i="1"/>
  <c r="I2638" i="1"/>
  <c r="I2655" i="1"/>
  <c r="I2664" i="1"/>
  <c r="I2678" i="1"/>
  <c r="F2678" i="1"/>
  <c r="J2642" i="1"/>
  <c r="I2642" i="1"/>
  <c r="I2646" i="1"/>
  <c r="I2659" i="1"/>
  <c r="J2659" i="1"/>
  <c r="F2663" i="1"/>
  <c r="F2671" i="1"/>
  <c r="J2682" i="1"/>
  <c r="I2682" i="1"/>
  <c r="J2386" i="1"/>
  <c r="I2386" i="1"/>
  <c r="I2471" i="1"/>
  <c r="J2471" i="1"/>
  <c r="J2542" i="1"/>
  <c r="I2542" i="1"/>
  <c r="I2546" i="1"/>
  <c r="J2546" i="1"/>
  <c r="J2590" i="1"/>
  <c r="I2590" i="1"/>
  <c r="J2634" i="1"/>
  <c r="I2634" i="1"/>
  <c r="J2327" i="1"/>
  <c r="I2327" i="1"/>
  <c r="I2566" i="1"/>
  <c r="J2566" i="1"/>
  <c r="J2570" i="1"/>
  <c r="I2570" i="1"/>
  <c r="J2586" i="1"/>
  <c r="I2586" i="1"/>
  <c r="I2611" i="1"/>
  <c r="J2611" i="1"/>
  <c r="F2615" i="1"/>
  <c r="I2467" i="1"/>
  <c r="J2467" i="1"/>
  <c r="J2478" i="1"/>
  <c r="I2478" i="1"/>
  <c r="I2495" i="1"/>
  <c r="J2495" i="1"/>
  <c r="J2506" i="1"/>
  <c r="I2506" i="1"/>
  <c r="J2605" i="1"/>
  <c r="I2605" i="1"/>
  <c r="I2615" i="1"/>
  <c r="I2619" i="1"/>
  <c r="J2619" i="1"/>
  <c r="F2623" i="1"/>
  <c r="J2650" i="1"/>
  <c r="I2650" i="1"/>
  <c r="I2663" i="1"/>
  <c r="I2667" i="1"/>
  <c r="J2667" i="1"/>
  <c r="I2675" i="1"/>
  <c r="J2675" i="1"/>
  <c r="I2627" i="1"/>
  <c r="J2627" i="1"/>
  <c r="F2631" i="1"/>
  <c r="F2662" i="1"/>
  <c r="I2535" i="1"/>
  <c r="I2681" i="1"/>
  <c r="I2677" i="1"/>
  <c r="I2440" i="1"/>
  <c r="I2551" i="1"/>
  <c r="I2612" i="1"/>
  <c r="I2620" i="1"/>
  <c r="I2628" i="1"/>
  <c r="I2636" i="1"/>
  <c r="I2644" i="1"/>
  <c r="I2652" i="1"/>
  <c r="I2660" i="1"/>
  <c r="I2668" i="1"/>
  <c r="I2676" i="1"/>
  <c r="I2684" i="1"/>
  <c r="I2575" i="1"/>
  <c r="F2604" i="1"/>
  <c r="J2526" i="1"/>
  <c r="I2533" i="1"/>
  <c r="I2557" i="1"/>
  <c r="I2597" i="1"/>
  <c r="I2541" i="1"/>
  <c r="I2565" i="1"/>
  <c r="I2581" i="1"/>
  <c r="J2280" i="1"/>
  <c r="I2359" i="1"/>
  <c r="J2411" i="1"/>
  <c r="J2419" i="1"/>
  <c r="I2470" i="1"/>
  <c r="J2475" i="1"/>
  <c r="I2490" i="1"/>
  <c r="J2519" i="1"/>
  <c r="I2540" i="1"/>
  <c r="I2548" i="1"/>
  <c r="J2549" i="1"/>
  <c r="I2556" i="1"/>
  <c r="I2564" i="1"/>
  <c r="I2572" i="1"/>
  <c r="J2573" i="1"/>
  <c r="I2580" i="1"/>
  <c r="I2588" i="1"/>
  <c r="J2589" i="1"/>
  <c r="I2596" i="1"/>
  <c r="F2602" i="1"/>
  <c r="I2604" i="1"/>
  <c r="J2272" i="1"/>
  <c r="I2276" i="1"/>
  <c r="I2311" i="1"/>
  <c r="J2328" i="1"/>
  <c r="I2373" i="1"/>
  <c r="I2382" i="1"/>
  <c r="J2407" i="1"/>
  <c r="J2452" i="1"/>
  <c r="J2479" i="1"/>
  <c r="I2494" i="1"/>
  <c r="J2499" i="1"/>
  <c r="I2603" i="1"/>
  <c r="I2474" i="1"/>
  <c r="J2503" i="1"/>
  <c r="J2160" i="1"/>
  <c r="J2459" i="1"/>
  <c r="I2537" i="1"/>
  <c r="I2561" i="1"/>
  <c r="I2585" i="1"/>
  <c r="I2268" i="1"/>
  <c r="J2523" i="1"/>
  <c r="J2253" i="1"/>
  <c r="J2439" i="1"/>
  <c r="I2441" i="1"/>
  <c r="J2463" i="1"/>
  <c r="J2483" i="1"/>
  <c r="I2498" i="1"/>
  <c r="I2553" i="1"/>
  <c r="I2577" i="1"/>
  <c r="I2601" i="1"/>
  <c r="I2007" i="1"/>
  <c r="I2141" i="1"/>
  <c r="I2374" i="1"/>
  <c r="I2536" i="1"/>
  <c r="I2544" i="1"/>
  <c r="J2545" i="1"/>
  <c r="I2552" i="1"/>
  <c r="I2560" i="1"/>
  <c r="I2568" i="1"/>
  <c r="J2569" i="1"/>
  <c r="I2576" i="1"/>
  <c r="I2584" i="1"/>
  <c r="I2592" i="1"/>
  <c r="J2593" i="1"/>
  <c r="I2600" i="1"/>
  <c r="I2608" i="1"/>
  <c r="J2055" i="1"/>
  <c r="J2312" i="1"/>
  <c r="I2393" i="1"/>
  <c r="I2465" i="1"/>
  <c r="I2489" i="1"/>
  <c r="I2505" i="1"/>
  <c r="I2529" i="1"/>
  <c r="I2457" i="1"/>
  <c r="I2481" i="1"/>
  <c r="I2497" i="1"/>
  <c r="I2521" i="1"/>
  <c r="J2150" i="1"/>
  <c r="J2375" i="1"/>
  <c r="J2395" i="1"/>
  <c r="J2399" i="1"/>
  <c r="I2409" i="1"/>
  <c r="I2432" i="1"/>
  <c r="I2443" i="1"/>
  <c r="I2449" i="1"/>
  <c r="I2464" i="1"/>
  <c r="I2472" i="1"/>
  <c r="J2473" i="1"/>
  <c r="I2480" i="1"/>
  <c r="I2488" i="1"/>
  <c r="I2496" i="1"/>
  <c r="I2504" i="1"/>
  <c r="I2512" i="1"/>
  <c r="J2513" i="1"/>
  <c r="I2520" i="1"/>
  <c r="I2528" i="1"/>
  <c r="I2319" i="1"/>
  <c r="I2325" i="1"/>
  <c r="I2333" i="1"/>
  <c r="I2335" i="1"/>
  <c r="J2352" i="1"/>
  <c r="I2365" i="1"/>
  <c r="I2367" i="1"/>
  <c r="J2403" i="1"/>
  <c r="I2434" i="1"/>
  <c r="J2447" i="1"/>
  <c r="I2451" i="1"/>
  <c r="J2415" i="1"/>
  <c r="I2461" i="1"/>
  <c r="I2509" i="1"/>
  <c r="I2469" i="1"/>
  <c r="I2501" i="1"/>
  <c r="I2517" i="1"/>
  <c r="I2366" i="1"/>
  <c r="J2376" i="1"/>
  <c r="I2402" i="1"/>
  <c r="I2427" i="1"/>
  <c r="I2433" i="1"/>
  <c r="I2450" i="1"/>
  <c r="I2460" i="1"/>
  <c r="I2468" i="1"/>
  <c r="I2476" i="1"/>
  <c r="J2477" i="1"/>
  <c r="I2484" i="1"/>
  <c r="J2485" i="1"/>
  <c r="I2492" i="1"/>
  <c r="J2493" i="1"/>
  <c r="I2500" i="1"/>
  <c r="I2508" i="1"/>
  <c r="I2516" i="1"/>
  <c r="I2524" i="1"/>
  <c r="J2525" i="1"/>
  <c r="I2532" i="1"/>
  <c r="J2423" i="1"/>
  <c r="I2156" i="1"/>
  <c r="J2336" i="1"/>
  <c r="I2351" i="1"/>
  <c r="J2368" i="1"/>
  <c r="J2431" i="1"/>
  <c r="I2448" i="1"/>
  <c r="I2408" i="1"/>
  <c r="I2047" i="1"/>
  <c r="I2182" i="1"/>
  <c r="I2207" i="1"/>
  <c r="I2291" i="1"/>
  <c r="I2295" i="1"/>
  <c r="I2318" i="1"/>
  <c r="I2326" i="1"/>
  <c r="I2377" i="1"/>
  <c r="I2406" i="1"/>
  <c r="I2446" i="1"/>
  <c r="F2452" i="1"/>
  <c r="I2454" i="1"/>
  <c r="J2455" i="1"/>
  <c r="I2299" i="1"/>
  <c r="I2392" i="1"/>
  <c r="I2390" i="1"/>
  <c r="I2422" i="1"/>
  <c r="I2438" i="1"/>
  <c r="I2032" i="1"/>
  <c r="I2138" i="1"/>
  <c r="I2199" i="1"/>
  <c r="J2232" i="1"/>
  <c r="I2236" i="1"/>
  <c r="I2283" i="1"/>
  <c r="I2334" i="1"/>
  <c r="I2342" i="1"/>
  <c r="I2381" i="1"/>
  <c r="I2389" i="1"/>
  <c r="I2397" i="1"/>
  <c r="J2398" i="1"/>
  <c r="I2405" i="1"/>
  <c r="I2413" i="1"/>
  <c r="J2414" i="1"/>
  <c r="I2421" i="1"/>
  <c r="I2429" i="1"/>
  <c r="J2430" i="1"/>
  <c r="I2437" i="1"/>
  <c r="I2445" i="1"/>
  <c r="I2453" i="1"/>
  <c r="I2384" i="1"/>
  <c r="I2400" i="1"/>
  <c r="I2158" i="1"/>
  <c r="I2166" i="1"/>
  <c r="J2176" i="1"/>
  <c r="J2184" i="1"/>
  <c r="J2203" i="1"/>
  <c r="J2240" i="1"/>
  <c r="I2259" i="1"/>
  <c r="I2388" i="1"/>
  <c r="I2396" i="1"/>
  <c r="I2404" i="1"/>
  <c r="I2412" i="1"/>
  <c r="I2420" i="1"/>
  <c r="I2428" i="1"/>
  <c r="I2436" i="1"/>
  <c r="F2442" i="1"/>
  <c r="I2444" i="1"/>
  <c r="F2450" i="1"/>
  <c r="I2385" i="1"/>
  <c r="I2401" i="1"/>
  <c r="I2417" i="1"/>
  <c r="I2425" i="1"/>
  <c r="I2416" i="1"/>
  <c r="F2393" i="1"/>
  <c r="F2409" i="1"/>
  <c r="F2449" i="1"/>
  <c r="F2432" i="1"/>
  <c r="F2440" i="1"/>
  <c r="I2456" i="1"/>
  <c r="I2005" i="1"/>
  <c r="I2040" i="1"/>
  <c r="I2146" i="1"/>
  <c r="I2190" i="1"/>
  <c r="J2237" i="1"/>
  <c r="J2245" i="1"/>
  <c r="I2267" i="1"/>
  <c r="I2310" i="1"/>
  <c r="I2309" i="1"/>
  <c r="I2357" i="1"/>
  <c r="I2013" i="1"/>
  <c r="J2149" i="1"/>
  <c r="I2198" i="1"/>
  <c r="J2214" i="1"/>
  <c r="J2216" i="1"/>
  <c r="J2229" i="1"/>
  <c r="J2252" i="1"/>
  <c r="J2256" i="1"/>
  <c r="I2260" i="1"/>
  <c r="J2288" i="1"/>
  <c r="J2292" i="1"/>
  <c r="J2303" i="1"/>
  <c r="I2306" i="1"/>
  <c r="J2307" i="1"/>
  <c r="F2312" i="1"/>
  <c r="I2314" i="1"/>
  <c r="J2315" i="1"/>
  <c r="F2320" i="1"/>
  <c r="I2322" i="1"/>
  <c r="J2323" i="1"/>
  <c r="F2328" i="1"/>
  <c r="I2330" i="1"/>
  <c r="J2331" i="1"/>
  <c r="F2336" i="1"/>
  <c r="I2338" i="1"/>
  <c r="J2339" i="1"/>
  <c r="F2344" i="1"/>
  <c r="I2346" i="1"/>
  <c r="J2347" i="1"/>
  <c r="F2352" i="1"/>
  <c r="I2354" i="1"/>
  <c r="J2355" i="1"/>
  <c r="F2360" i="1"/>
  <c r="I2362" i="1"/>
  <c r="J2363" i="1"/>
  <c r="F2368" i="1"/>
  <c r="I2370" i="1"/>
  <c r="J2371" i="1"/>
  <c r="F2376" i="1"/>
  <c r="I2378" i="1"/>
  <c r="J2379" i="1"/>
  <c r="I2350" i="1"/>
  <c r="I2317" i="1"/>
  <c r="I2349" i="1"/>
  <c r="J2114" i="1"/>
  <c r="I2118" i="1"/>
  <c r="J2208" i="1"/>
  <c r="J2264" i="1"/>
  <c r="J2296" i="1"/>
  <c r="I2300" i="1"/>
  <c r="I2305" i="1"/>
  <c r="I2313" i="1"/>
  <c r="I2321" i="1"/>
  <c r="I2329" i="1"/>
  <c r="I2337" i="1"/>
  <c r="I2345" i="1"/>
  <c r="I2353" i="1"/>
  <c r="I2361" i="1"/>
  <c r="I2369" i="1"/>
  <c r="I2358" i="1"/>
  <c r="F2318" i="1"/>
  <c r="F2326" i="1"/>
  <c r="F2334" i="1"/>
  <c r="F2342" i="1"/>
  <c r="F2366" i="1"/>
  <c r="F2374" i="1"/>
  <c r="I2222" i="1"/>
  <c r="I2235" i="1"/>
  <c r="I2244" i="1"/>
  <c r="I2284" i="1"/>
  <c r="I2316" i="1"/>
  <c r="I2324" i="1"/>
  <c r="I2332" i="1"/>
  <c r="I2340" i="1"/>
  <c r="I2348" i="1"/>
  <c r="I2356" i="1"/>
  <c r="I2364" i="1"/>
  <c r="I2372" i="1"/>
  <c r="I2380" i="1"/>
  <c r="I2134" i="1"/>
  <c r="I2155" i="1"/>
  <c r="I2275" i="1"/>
  <c r="I2308" i="1"/>
  <c r="I2046" i="1"/>
  <c r="J2063" i="1"/>
  <c r="J2171" i="1"/>
  <c r="I2175" i="1"/>
  <c r="J2248" i="1"/>
  <c r="I2243" i="1"/>
  <c r="I2251" i="1"/>
  <c r="I2094" i="1"/>
  <c r="J2119" i="1"/>
  <c r="J2183" i="1"/>
  <c r="J2187" i="1"/>
  <c r="J2200" i="1"/>
  <c r="J2206" i="1"/>
  <c r="J2219" i="1"/>
  <c r="I2223" i="1"/>
  <c r="I2231" i="1"/>
  <c r="I2247" i="1"/>
  <c r="I2263" i="1"/>
  <c r="I2287" i="1"/>
  <c r="I2110" i="1"/>
  <c r="I2167" i="1"/>
  <c r="I2191" i="1"/>
  <c r="J2227" i="1"/>
  <c r="I2230" i="1"/>
  <c r="I2238" i="1"/>
  <c r="J2239" i="1"/>
  <c r="I2246" i="1"/>
  <c r="I2254" i="1"/>
  <c r="J2255" i="1"/>
  <c r="I2262" i="1"/>
  <c r="I2270" i="1"/>
  <c r="J2271" i="1"/>
  <c r="I2278" i="1"/>
  <c r="J2279" i="1"/>
  <c r="I2286" i="1"/>
  <c r="I2294" i="1"/>
  <c r="F2235" i="1"/>
  <c r="F2259" i="1"/>
  <c r="I2261" i="1"/>
  <c r="F2267" i="1"/>
  <c r="I2269" i="1"/>
  <c r="F2275" i="1"/>
  <c r="I2277" i="1"/>
  <c r="F2283" i="1"/>
  <c r="I2285" i="1"/>
  <c r="F2291" i="1"/>
  <c r="I2293" i="1"/>
  <c r="F2299" i="1"/>
  <c r="I2301" i="1"/>
  <c r="I2298" i="1"/>
  <c r="I2234" i="1"/>
  <c r="I2274" i="1"/>
  <c r="I2082" i="1"/>
  <c r="J2095" i="1"/>
  <c r="J2103" i="1"/>
  <c r="I2125" i="1"/>
  <c r="J2143" i="1"/>
  <c r="I2159" i="1"/>
  <c r="I2174" i="1"/>
  <c r="J2179" i="1"/>
  <c r="J2211" i="1"/>
  <c r="I2215" i="1"/>
  <c r="J2224" i="1"/>
  <c r="I2233" i="1"/>
  <c r="I2241" i="1"/>
  <c r="J2242" i="1"/>
  <c r="I2249" i="1"/>
  <c r="J2250" i="1"/>
  <c r="I2257" i="1"/>
  <c r="J2258" i="1"/>
  <c r="I2265" i="1"/>
  <c r="J2266" i="1"/>
  <c r="I2273" i="1"/>
  <c r="I2281" i="1"/>
  <c r="J2282" i="1"/>
  <c r="I2289" i="1"/>
  <c r="J2290" i="1"/>
  <c r="I2297" i="1"/>
  <c r="J2015" i="1"/>
  <c r="J2086" i="1"/>
  <c r="J2090" i="1"/>
  <c r="I2163" i="1"/>
  <c r="J2168" i="1"/>
  <c r="J2192" i="1"/>
  <c r="I2221" i="1"/>
  <c r="I2304" i="1"/>
  <c r="I2162" i="1"/>
  <c r="I2178" i="1"/>
  <c r="I2186" i="1"/>
  <c r="I2194" i="1"/>
  <c r="I2210" i="1"/>
  <c r="I2226" i="1"/>
  <c r="J2016" i="1"/>
  <c r="J2064" i="1"/>
  <c r="J2102" i="1"/>
  <c r="I2106" i="1"/>
  <c r="J2111" i="1"/>
  <c r="I2126" i="1"/>
  <c r="I2153" i="1"/>
  <c r="J2154" i="1"/>
  <c r="I2161" i="1"/>
  <c r="I2169" i="1"/>
  <c r="J2170" i="1"/>
  <c r="I2177" i="1"/>
  <c r="I2185" i="1"/>
  <c r="I2193" i="1"/>
  <c r="I2201" i="1"/>
  <c r="J2202" i="1"/>
  <c r="I2209" i="1"/>
  <c r="I2217" i="1"/>
  <c r="J2218" i="1"/>
  <c r="I2225" i="1"/>
  <c r="J2072" i="1"/>
  <c r="J2078" i="1"/>
  <c r="J2087" i="1"/>
  <c r="J2142" i="1"/>
  <c r="J2151" i="1"/>
  <c r="J2008" i="1"/>
  <c r="I2038" i="1"/>
  <c r="I2130" i="1"/>
  <c r="J2135" i="1"/>
  <c r="F2158" i="1"/>
  <c r="F2166" i="1"/>
  <c r="F2174" i="1"/>
  <c r="F2182" i="1"/>
  <c r="F2190" i="1"/>
  <c r="F2221" i="1"/>
  <c r="I2062" i="1"/>
  <c r="I2157" i="1"/>
  <c r="I2189" i="1"/>
  <c r="I2181" i="1"/>
  <c r="I2205" i="1"/>
  <c r="I2098" i="1"/>
  <c r="I2133" i="1"/>
  <c r="I2164" i="1"/>
  <c r="J2165" i="1"/>
  <c r="I2172" i="1"/>
  <c r="J2173" i="1"/>
  <c r="I2180" i="1"/>
  <c r="I2188" i="1"/>
  <c r="I2196" i="1"/>
  <c r="J2197" i="1"/>
  <c r="I2204" i="1"/>
  <c r="I2212" i="1"/>
  <c r="J2213" i="1"/>
  <c r="I2220" i="1"/>
  <c r="I2228" i="1"/>
  <c r="I2024" i="1"/>
  <c r="I2122" i="1"/>
  <c r="J2127" i="1"/>
  <c r="F2124" i="1"/>
  <c r="F2132" i="1"/>
  <c r="F2140" i="1"/>
  <c r="F2148" i="1"/>
  <c r="I2077" i="1"/>
  <c r="I2092" i="1"/>
  <c r="I2132" i="1"/>
  <c r="I2101" i="1"/>
  <c r="I2117" i="1"/>
  <c r="I2108" i="1"/>
  <c r="I2116" i="1"/>
  <c r="I2124" i="1"/>
  <c r="I2148" i="1"/>
  <c r="I2021" i="1"/>
  <c r="I2023" i="1"/>
  <c r="I2054" i="1"/>
  <c r="I2074" i="1"/>
  <c r="I2083" i="1"/>
  <c r="J2084" i="1"/>
  <c r="I2091" i="1"/>
  <c r="I2099" i="1"/>
  <c r="J2100" i="1"/>
  <c r="I2107" i="1"/>
  <c r="I2115" i="1"/>
  <c r="I2123" i="1"/>
  <c r="I2131" i="1"/>
  <c r="I2139" i="1"/>
  <c r="I2147" i="1"/>
  <c r="I2093" i="1"/>
  <c r="I2140" i="1"/>
  <c r="I2006" i="1"/>
  <c r="I2029" i="1"/>
  <c r="I2031" i="1"/>
  <c r="I2048" i="1"/>
  <c r="I2105" i="1"/>
  <c r="I2109" i="1"/>
  <c r="I2071" i="1"/>
  <c r="I2081" i="1"/>
  <c r="I2089" i="1"/>
  <c r="I2097" i="1"/>
  <c r="I2121" i="1"/>
  <c r="J2039" i="1"/>
  <c r="I2045" i="1"/>
  <c r="I2056" i="1"/>
  <c r="I2080" i="1"/>
  <c r="I2088" i="1"/>
  <c r="I2096" i="1"/>
  <c r="I2104" i="1"/>
  <c r="I2112" i="1"/>
  <c r="J2113" i="1"/>
  <c r="I2120" i="1"/>
  <c r="I2128" i="1"/>
  <c r="J2129" i="1"/>
  <c r="I2136" i="1"/>
  <c r="J2137" i="1"/>
  <c r="I2144" i="1"/>
  <c r="J2145" i="1"/>
  <c r="I2152" i="1"/>
  <c r="I2085" i="1"/>
  <c r="I2037" i="1"/>
  <c r="J2065" i="1"/>
  <c r="I2030" i="1"/>
  <c r="I2070" i="1"/>
  <c r="I2014" i="1"/>
  <c r="I2053" i="1"/>
  <c r="I2002" i="1"/>
  <c r="J2003" i="1"/>
  <c r="I2010" i="1"/>
  <c r="J2011" i="1"/>
  <c r="I2018" i="1"/>
  <c r="J2019" i="1"/>
  <c r="I2026" i="1"/>
  <c r="J2027" i="1"/>
  <c r="I2034" i="1"/>
  <c r="J2035" i="1"/>
  <c r="I2042" i="1"/>
  <c r="J2043" i="1"/>
  <c r="I2050" i="1"/>
  <c r="J2051" i="1"/>
  <c r="I2058" i="1"/>
  <c r="J2059" i="1"/>
  <c r="I2066" i="1"/>
  <c r="J2067" i="1"/>
  <c r="I2022" i="1"/>
  <c r="I2001" i="1"/>
  <c r="I2009" i="1"/>
  <c r="I2017" i="1"/>
  <c r="I2025" i="1"/>
  <c r="I2033" i="1"/>
  <c r="I2041" i="1"/>
  <c r="I2049" i="1"/>
  <c r="I2057" i="1"/>
  <c r="I2073" i="1"/>
  <c r="F2006" i="1"/>
  <c r="F2030" i="1"/>
  <c r="F2038" i="1"/>
  <c r="F2046" i="1"/>
  <c r="F2062" i="1"/>
  <c r="F2070" i="1"/>
  <c r="I2069" i="1"/>
  <c r="I2004" i="1"/>
  <c r="I2012" i="1"/>
  <c r="I2020" i="1"/>
  <c r="I2028" i="1"/>
  <c r="I2036" i="1"/>
  <c r="I2044" i="1"/>
  <c r="I2052" i="1"/>
  <c r="I2060" i="1"/>
  <c r="J2061" i="1"/>
  <c r="I2068" i="1"/>
  <c r="I2076" i="1"/>
  <c r="F2000" i="1"/>
  <c r="B2000" i="1"/>
  <c r="A2000" i="1"/>
  <c r="J2000" i="1"/>
  <c r="F1999" i="1"/>
  <c r="B1999" i="1"/>
  <c r="A1999" i="1"/>
  <c r="I1999" i="1"/>
  <c r="F1998" i="1"/>
  <c r="B1998" i="1"/>
  <c r="A1998" i="1"/>
  <c r="J1998" i="1"/>
  <c r="B1997" i="1"/>
  <c r="A1997" i="1"/>
  <c r="J1997" i="1"/>
  <c r="F1996" i="1"/>
  <c r="B1996" i="1"/>
  <c r="A1996" i="1"/>
  <c r="J1996" i="1"/>
  <c r="F1995" i="1"/>
  <c r="B1995" i="1"/>
  <c r="A1995" i="1"/>
  <c r="J1995" i="1"/>
  <c r="F1994" i="1"/>
  <c r="B1994" i="1"/>
  <c r="A1994" i="1"/>
  <c r="J1994" i="1"/>
  <c r="F1993" i="1"/>
  <c r="B1993" i="1"/>
  <c r="A1993" i="1"/>
  <c r="F1992" i="1"/>
  <c r="B1992" i="1"/>
  <c r="A1992" i="1"/>
  <c r="F1991" i="1"/>
  <c r="B1991" i="1"/>
  <c r="A1991" i="1"/>
  <c r="I1991" i="1"/>
  <c r="F1990" i="1"/>
  <c r="B1990" i="1"/>
  <c r="A1990" i="1"/>
  <c r="I1990" i="1"/>
  <c r="B1989" i="1"/>
  <c r="A1989" i="1"/>
  <c r="J1989" i="1"/>
  <c r="F1988" i="1"/>
  <c r="B1988" i="1"/>
  <c r="A1988" i="1"/>
  <c r="J1988" i="1"/>
  <c r="F1987" i="1"/>
  <c r="B1987" i="1"/>
  <c r="A1987" i="1"/>
  <c r="J1987" i="1"/>
  <c r="F1986" i="1"/>
  <c r="B1986" i="1"/>
  <c r="A1986" i="1"/>
  <c r="J1986" i="1"/>
  <c r="F1985" i="1"/>
  <c r="B1985" i="1"/>
  <c r="A1985" i="1"/>
  <c r="F1984" i="1"/>
  <c r="B1984" i="1"/>
  <c r="A1984" i="1"/>
  <c r="F1983" i="1"/>
  <c r="B1983" i="1"/>
  <c r="A1983" i="1"/>
  <c r="I1983" i="1"/>
  <c r="F1982" i="1"/>
  <c r="B1982" i="1"/>
  <c r="A1982" i="1"/>
  <c r="I1982" i="1"/>
  <c r="B1981" i="1"/>
  <c r="A1981" i="1"/>
  <c r="J1981" i="1"/>
  <c r="F1980" i="1"/>
  <c r="B1980" i="1"/>
  <c r="A1980" i="1"/>
  <c r="J1980" i="1"/>
  <c r="F1979" i="1"/>
  <c r="B1979" i="1"/>
  <c r="A1979" i="1"/>
  <c r="J1979" i="1"/>
  <c r="F1978" i="1"/>
  <c r="B1978" i="1"/>
  <c r="A1978" i="1"/>
  <c r="J1978" i="1"/>
  <c r="F1977" i="1"/>
  <c r="B1977" i="1"/>
  <c r="A1977" i="1"/>
  <c r="F1976" i="1"/>
  <c r="B1976" i="1"/>
  <c r="A1976" i="1"/>
  <c r="F1975" i="1"/>
  <c r="B1975" i="1"/>
  <c r="A1975" i="1"/>
  <c r="I1975" i="1"/>
  <c r="F1974" i="1"/>
  <c r="B1974" i="1"/>
  <c r="A1974" i="1"/>
  <c r="J1974" i="1"/>
  <c r="B1973" i="1"/>
  <c r="A1973" i="1"/>
  <c r="J1973" i="1"/>
  <c r="B1972" i="1"/>
  <c r="A1972" i="1"/>
  <c r="J1972" i="1"/>
  <c r="F1971" i="1"/>
  <c r="B1971" i="1"/>
  <c r="A1971" i="1"/>
  <c r="J1971" i="1"/>
  <c r="F1970" i="1"/>
  <c r="B1970" i="1"/>
  <c r="A1970" i="1"/>
  <c r="J1970" i="1"/>
  <c r="F1969" i="1"/>
  <c r="B1969" i="1"/>
  <c r="A1969" i="1"/>
  <c r="F1968" i="1"/>
  <c r="B1968" i="1"/>
  <c r="A1968" i="1"/>
  <c r="F1967" i="1"/>
  <c r="B1967" i="1"/>
  <c r="A1967" i="1"/>
  <c r="I1967" i="1"/>
  <c r="F1966" i="1"/>
  <c r="B1966" i="1"/>
  <c r="A1966" i="1"/>
  <c r="J1966" i="1"/>
  <c r="B1965" i="1"/>
  <c r="A1965" i="1"/>
  <c r="J1965" i="1"/>
  <c r="F1964" i="1"/>
  <c r="B1964" i="1"/>
  <c r="A1964" i="1"/>
  <c r="J1964" i="1"/>
  <c r="F1963" i="1"/>
  <c r="B1963" i="1"/>
  <c r="A1963" i="1"/>
  <c r="J1963" i="1"/>
  <c r="F1962" i="1"/>
  <c r="B1962" i="1"/>
  <c r="A1962" i="1"/>
  <c r="J1962" i="1"/>
  <c r="F1961" i="1"/>
  <c r="B1961" i="1"/>
  <c r="A1961" i="1"/>
  <c r="F1960" i="1"/>
  <c r="B1960" i="1"/>
  <c r="A1960" i="1"/>
  <c r="F1959" i="1"/>
  <c r="B1959" i="1"/>
  <c r="A1959" i="1"/>
  <c r="I1959" i="1"/>
  <c r="F1958" i="1"/>
  <c r="B1958" i="1"/>
  <c r="A1958" i="1"/>
  <c r="J1958" i="1"/>
  <c r="B1957" i="1"/>
  <c r="A1957" i="1"/>
  <c r="J1957" i="1"/>
  <c r="F1956" i="1"/>
  <c r="B1956" i="1"/>
  <c r="A1956" i="1"/>
  <c r="J1956" i="1"/>
  <c r="F1955" i="1"/>
  <c r="B1955" i="1"/>
  <c r="A1955" i="1"/>
  <c r="J1955" i="1"/>
  <c r="B1954" i="1"/>
  <c r="A1954" i="1"/>
  <c r="J1954" i="1"/>
  <c r="F1953" i="1"/>
  <c r="B1953" i="1"/>
  <c r="A1953" i="1"/>
  <c r="F1952" i="1"/>
  <c r="B1952" i="1"/>
  <c r="A1952" i="1"/>
  <c r="F1951" i="1"/>
  <c r="B1951" i="1"/>
  <c r="A1951" i="1"/>
  <c r="I1951" i="1"/>
  <c r="F1950" i="1"/>
  <c r="B1950" i="1"/>
  <c r="A1950" i="1"/>
  <c r="J1950" i="1"/>
  <c r="B1949" i="1"/>
  <c r="A1949" i="1"/>
  <c r="I1949" i="1"/>
  <c r="F1948" i="1"/>
  <c r="B1948" i="1"/>
  <c r="A1948" i="1"/>
  <c r="J1948" i="1"/>
  <c r="B1947" i="1"/>
  <c r="A1947" i="1"/>
  <c r="J1947" i="1"/>
  <c r="B1946" i="1"/>
  <c r="A1946" i="1"/>
  <c r="J1946" i="1"/>
  <c r="F1945" i="1"/>
  <c r="B1945" i="1"/>
  <c r="A1945" i="1"/>
  <c r="I1945" i="1"/>
  <c r="F1944" i="1"/>
  <c r="B1944" i="1"/>
  <c r="A1944" i="1"/>
  <c r="J1944" i="1"/>
  <c r="B1943" i="1"/>
  <c r="A1943" i="1"/>
  <c r="F1942" i="1"/>
  <c r="B1942" i="1"/>
  <c r="A1942" i="1"/>
  <c r="J1942" i="1"/>
  <c r="F1941" i="1"/>
  <c r="B1941" i="1"/>
  <c r="A1941" i="1"/>
  <c r="J1941" i="1"/>
  <c r="F1940" i="1"/>
  <c r="B1940" i="1"/>
  <c r="A1940" i="1"/>
  <c r="J1940" i="1"/>
  <c r="F1939" i="1"/>
  <c r="B1939" i="1"/>
  <c r="A1939" i="1"/>
  <c r="J1939" i="1"/>
  <c r="F1938" i="1"/>
  <c r="B1938" i="1"/>
  <c r="A1938" i="1"/>
  <c r="J1938" i="1"/>
  <c r="F1937" i="1"/>
  <c r="B1937" i="1"/>
  <c r="A1937" i="1"/>
  <c r="I1937" i="1"/>
  <c r="F1936" i="1"/>
  <c r="B1936" i="1"/>
  <c r="A1936" i="1"/>
  <c r="J1936" i="1"/>
  <c r="B1935" i="1"/>
  <c r="A1935" i="1"/>
  <c r="J1935" i="1"/>
  <c r="F1934" i="1"/>
  <c r="B1934" i="1"/>
  <c r="A1934" i="1"/>
  <c r="J1934" i="1"/>
  <c r="F1933" i="1"/>
  <c r="B1933" i="1"/>
  <c r="A1933" i="1"/>
  <c r="J1933" i="1"/>
  <c r="B1932" i="1"/>
  <c r="A1932" i="1"/>
  <c r="J1932" i="1"/>
  <c r="F1931" i="1"/>
  <c r="B1931" i="1"/>
  <c r="A1931" i="1"/>
  <c r="J1931" i="1"/>
  <c r="F1930" i="1"/>
  <c r="B1930" i="1"/>
  <c r="A1930" i="1"/>
  <c r="J1930" i="1"/>
  <c r="F1929" i="1"/>
  <c r="B1929" i="1"/>
  <c r="A1929" i="1"/>
  <c r="I1929" i="1"/>
  <c r="F1928" i="1"/>
  <c r="B1928" i="1"/>
  <c r="A1928" i="1"/>
  <c r="J1928" i="1"/>
  <c r="B1927" i="1"/>
  <c r="A1927" i="1"/>
  <c r="I1927" i="1"/>
  <c r="F1926" i="1"/>
  <c r="B1926" i="1"/>
  <c r="A1926" i="1"/>
  <c r="J1926" i="1"/>
  <c r="F1925" i="1"/>
  <c r="B1925" i="1"/>
  <c r="A1925" i="1"/>
  <c r="J1925" i="1"/>
  <c r="F1924" i="1"/>
  <c r="B1924" i="1"/>
  <c r="A1924" i="1"/>
  <c r="J1924" i="1"/>
  <c r="F1923" i="1"/>
  <c r="B1923" i="1"/>
  <c r="A1923" i="1"/>
  <c r="I1923" i="1"/>
  <c r="F1922" i="1"/>
  <c r="B1922" i="1"/>
  <c r="A1922" i="1"/>
  <c r="F1921" i="1"/>
  <c r="B1921" i="1"/>
  <c r="A1921" i="1"/>
  <c r="J1921" i="1"/>
  <c r="B1920" i="1"/>
  <c r="A1920" i="1"/>
  <c r="J1920" i="1"/>
  <c r="F1919" i="1"/>
  <c r="B1919" i="1"/>
  <c r="A1919" i="1"/>
  <c r="J1919" i="1"/>
  <c r="B1918" i="1"/>
  <c r="A1918" i="1"/>
  <c r="J1918" i="1"/>
  <c r="F1917" i="1"/>
  <c r="B1917" i="1"/>
  <c r="A1917" i="1"/>
  <c r="I1917" i="1"/>
  <c r="F1916" i="1"/>
  <c r="B1916" i="1"/>
  <c r="A1916" i="1"/>
  <c r="J1916" i="1"/>
  <c r="F1915" i="1"/>
  <c r="B1915" i="1"/>
  <c r="A1915" i="1"/>
  <c r="I1915" i="1"/>
  <c r="F1914" i="1"/>
  <c r="B1914" i="1"/>
  <c r="A1914" i="1"/>
  <c r="I1914" i="1"/>
  <c r="F1913" i="1"/>
  <c r="B1913" i="1"/>
  <c r="A1913" i="1"/>
  <c r="I1913" i="1"/>
  <c r="B1912" i="1"/>
  <c r="A1912" i="1"/>
  <c r="J1912" i="1"/>
  <c r="F1911" i="1"/>
  <c r="B1911" i="1"/>
  <c r="A1911" i="1"/>
  <c r="J1911" i="1"/>
  <c r="F1910" i="1"/>
  <c r="B1910" i="1"/>
  <c r="A1910" i="1"/>
  <c r="J1910" i="1"/>
  <c r="F1909" i="1"/>
  <c r="B1909" i="1"/>
  <c r="A1909" i="1"/>
  <c r="J1909" i="1"/>
  <c r="F1908" i="1"/>
  <c r="B1908" i="1"/>
  <c r="A1908" i="1"/>
  <c r="J1908" i="1"/>
  <c r="F1907" i="1"/>
  <c r="B1907" i="1"/>
  <c r="A1907" i="1"/>
  <c r="I1907" i="1"/>
  <c r="F1906" i="1"/>
  <c r="B1906" i="1"/>
  <c r="A1906" i="1"/>
  <c r="F1905" i="1"/>
  <c r="B1905" i="1"/>
  <c r="A1905" i="1"/>
  <c r="I1905" i="1"/>
  <c r="B1904" i="1"/>
  <c r="A1904" i="1"/>
  <c r="J1904" i="1"/>
  <c r="F1903" i="1"/>
  <c r="B1903" i="1"/>
  <c r="A1903" i="1"/>
  <c r="J1903" i="1"/>
  <c r="F1902" i="1"/>
  <c r="B1902" i="1"/>
  <c r="A1902" i="1"/>
  <c r="J1902" i="1"/>
  <c r="F1901" i="1"/>
  <c r="B1901" i="1"/>
  <c r="A1901" i="1"/>
  <c r="I1901" i="1"/>
  <c r="F1900" i="1"/>
  <c r="B1900" i="1"/>
  <c r="A1900" i="1"/>
  <c r="J1900" i="1"/>
  <c r="F1899" i="1"/>
  <c r="B1899" i="1"/>
  <c r="A1899" i="1"/>
  <c r="I1899" i="1"/>
  <c r="F1898" i="1"/>
  <c r="B1898" i="1"/>
  <c r="A1898" i="1"/>
  <c r="I1898" i="1"/>
  <c r="F1897" i="1"/>
  <c r="B1897" i="1"/>
  <c r="A1897" i="1"/>
  <c r="I1897" i="1"/>
  <c r="B1896" i="1"/>
  <c r="A1896" i="1"/>
  <c r="J1896" i="1"/>
  <c r="F1895" i="1"/>
  <c r="B1895" i="1"/>
  <c r="A1895" i="1"/>
  <c r="J1895" i="1"/>
  <c r="F1894" i="1"/>
  <c r="B1894" i="1"/>
  <c r="A1894" i="1"/>
  <c r="J1894" i="1"/>
  <c r="F1893" i="1"/>
  <c r="B1893" i="1"/>
  <c r="A1893" i="1"/>
  <c r="F1892" i="1"/>
  <c r="B1892" i="1"/>
  <c r="A1892" i="1"/>
  <c r="J1892" i="1"/>
  <c r="F1891" i="1"/>
  <c r="B1891" i="1"/>
  <c r="A1891" i="1"/>
  <c r="I1891" i="1"/>
  <c r="F1890" i="1"/>
  <c r="B1890" i="1"/>
  <c r="A1890" i="1"/>
  <c r="I1890" i="1"/>
  <c r="F1889" i="1"/>
  <c r="B1889" i="1"/>
  <c r="A1889" i="1"/>
  <c r="J1889" i="1"/>
  <c r="B1888" i="1"/>
  <c r="A1888" i="1"/>
  <c r="J1888" i="1"/>
  <c r="F1887" i="1"/>
  <c r="B1887" i="1"/>
  <c r="A1887" i="1"/>
  <c r="J1887" i="1"/>
  <c r="F1886" i="1"/>
  <c r="B1886" i="1"/>
  <c r="A1886" i="1"/>
  <c r="J1886" i="1"/>
  <c r="F1885" i="1"/>
  <c r="B1885" i="1"/>
  <c r="A1885" i="1"/>
  <c r="I1885" i="1"/>
  <c r="F1884" i="1"/>
  <c r="B1884" i="1"/>
  <c r="A1884" i="1"/>
  <c r="J1884" i="1"/>
  <c r="F1883" i="1"/>
  <c r="B1883" i="1"/>
  <c r="A1883" i="1"/>
  <c r="I1883" i="1"/>
  <c r="F1882" i="1"/>
  <c r="B1882" i="1"/>
  <c r="A1882" i="1"/>
  <c r="F1881" i="1"/>
  <c r="B1881" i="1"/>
  <c r="A1881" i="1"/>
  <c r="J1881" i="1"/>
  <c r="B1880" i="1"/>
  <c r="A1880" i="1"/>
  <c r="J1880" i="1"/>
  <c r="F1879" i="1"/>
  <c r="B1879" i="1"/>
  <c r="A1879" i="1"/>
  <c r="J1879" i="1"/>
  <c r="F1878" i="1"/>
  <c r="B1878" i="1"/>
  <c r="A1878" i="1"/>
  <c r="J1878" i="1"/>
  <c r="F1877" i="1"/>
  <c r="B1877" i="1"/>
  <c r="A1877" i="1"/>
  <c r="F1876" i="1"/>
  <c r="B1876" i="1"/>
  <c r="A1876" i="1"/>
  <c r="J1876" i="1"/>
  <c r="F1875" i="1"/>
  <c r="B1875" i="1"/>
  <c r="A1875" i="1"/>
  <c r="I1875" i="1"/>
  <c r="F1874" i="1"/>
  <c r="B1874" i="1"/>
  <c r="A1874" i="1"/>
  <c r="I1874" i="1"/>
  <c r="F1873" i="1"/>
  <c r="B1873" i="1"/>
  <c r="A1873" i="1"/>
  <c r="I1873" i="1"/>
  <c r="B1872" i="1"/>
  <c r="A1872" i="1"/>
  <c r="J1872" i="1"/>
  <c r="F1871" i="1"/>
  <c r="B1871" i="1"/>
  <c r="A1871" i="1"/>
  <c r="J1871" i="1"/>
  <c r="F1870" i="1"/>
  <c r="B1870" i="1"/>
  <c r="A1870" i="1"/>
  <c r="J1870" i="1"/>
  <c r="F1869" i="1"/>
  <c r="B1869" i="1"/>
  <c r="A1869" i="1"/>
  <c r="J1869" i="1"/>
  <c r="F1868" i="1"/>
  <c r="B1868" i="1"/>
  <c r="A1868" i="1"/>
  <c r="J1868" i="1"/>
  <c r="F1867" i="1"/>
  <c r="B1867" i="1"/>
  <c r="A1867" i="1"/>
  <c r="I1867" i="1"/>
  <c r="F1866" i="1"/>
  <c r="B1866" i="1"/>
  <c r="A1866" i="1"/>
  <c r="F1865" i="1"/>
  <c r="B1865" i="1"/>
  <c r="A1865" i="1"/>
  <c r="I1865" i="1"/>
  <c r="B1864" i="1"/>
  <c r="A1864" i="1"/>
  <c r="I1864" i="1"/>
  <c r="F1863" i="1"/>
  <c r="B1863" i="1"/>
  <c r="A1863" i="1"/>
  <c r="J1863" i="1"/>
  <c r="F1862" i="1"/>
  <c r="B1862" i="1"/>
  <c r="A1862" i="1"/>
  <c r="I1862" i="1"/>
  <c r="F1861" i="1"/>
  <c r="B1861" i="1"/>
  <c r="A1861" i="1"/>
  <c r="I1861" i="1"/>
  <c r="F1860" i="1"/>
  <c r="B1860" i="1"/>
  <c r="A1860" i="1"/>
  <c r="J1860" i="1"/>
  <c r="F1859" i="1"/>
  <c r="B1859" i="1"/>
  <c r="A1859" i="1"/>
  <c r="I1859" i="1"/>
  <c r="F1858" i="1"/>
  <c r="B1858" i="1"/>
  <c r="A1858" i="1"/>
  <c r="I1858" i="1"/>
  <c r="F1857" i="1"/>
  <c r="B1857" i="1"/>
  <c r="A1857" i="1"/>
  <c r="B1856" i="1"/>
  <c r="A1856" i="1"/>
  <c r="J1856" i="1"/>
  <c r="F1855" i="1"/>
  <c r="B1855" i="1"/>
  <c r="A1855" i="1"/>
  <c r="J1855" i="1"/>
  <c r="F1854" i="1"/>
  <c r="B1854" i="1"/>
  <c r="A1854" i="1"/>
  <c r="I1854" i="1"/>
  <c r="F1853" i="1"/>
  <c r="B1853" i="1"/>
  <c r="A1853" i="1"/>
  <c r="J1853" i="1"/>
  <c r="F1852" i="1"/>
  <c r="B1852" i="1"/>
  <c r="A1852" i="1"/>
  <c r="J1852" i="1"/>
  <c r="F1851" i="1"/>
  <c r="B1851" i="1"/>
  <c r="A1851" i="1"/>
  <c r="I1851" i="1"/>
  <c r="F1850" i="1"/>
  <c r="B1850" i="1"/>
  <c r="A1850" i="1"/>
  <c r="I1850" i="1"/>
  <c r="F1849" i="1"/>
  <c r="B1849" i="1"/>
  <c r="A1849" i="1"/>
  <c r="I1849" i="1"/>
  <c r="F1848" i="1"/>
  <c r="B1848" i="1"/>
  <c r="A1848" i="1"/>
  <c r="J1848" i="1"/>
  <c r="F1847" i="1"/>
  <c r="B1847" i="1"/>
  <c r="A1847" i="1"/>
  <c r="I1847" i="1"/>
  <c r="F1846" i="1"/>
  <c r="B1846" i="1"/>
  <c r="A1846" i="1"/>
  <c r="I1846" i="1"/>
  <c r="F1845" i="1"/>
  <c r="B1845" i="1"/>
  <c r="A1845" i="1"/>
  <c r="I1845" i="1"/>
  <c r="B1844" i="1"/>
  <c r="A1844" i="1"/>
  <c r="J1844" i="1"/>
  <c r="F1843" i="1"/>
  <c r="B1843" i="1"/>
  <c r="A1843" i="1"/>
  <c r="J1843" i="1"/>
  <c r="F1842" i="1"/>
  <c r="B1842" i="1"/>
  <c r="A1842" i="1"/>
  <c r="J1842" i="1"/>
  <c r="F1841" i="1"/>
  <c r="B1841" i="1"/>
  <c r="A1841" i="1"/>
  <c r="J1841" i="1"/>
  <c r="F1840" i="1"/>
  <c r="B1840" i="1"/>
  <c r="A1840" i="1"/>
  <c r="J1840" i="1"/>
  <c r="F1839" i="1"/>
  <c r="B1839" i="1"/>
  <c r="A1839" i="1"/>
  <c r="I1839" i="1"/>
  <c r="F1838" i="1"/>
  <c r="B1838" i="1"/>
  <c r="A1838" i="1"/>
  <c r="F1837" i="1"/>
  <c r="B1837" i="1"/>
  <c r="A1837" i="1"/>
  <c r="J1837" i="1"/>
  <c r="B1836" i="1"/>
  <c r="A1836" i="1"/>
  <c r="J1836" i="1"/>
  <c r="F1835" i="1"/>
  <c r="B1835" i="1"/>
  <c r="A1835" i="1"/>
  <c r="J1835" i="1"/>
  <c r="F1834" i="1"/>
  <c r="B1834" i="1"/>
  <c r="A1834" i="1"/>
  <c r="J1834" i="1"/>
  <c r="F1833" i="1"/>
  <c r="B1833" i="1"/>
  <c r="A1833" i="1"/>
  <c r="J1833" i="1"/>
  <c r="F1832" i="1"/>
  <c r="B1832" i="1"/>
  <c r="A1832" i="1"/>
  <c r="J1832" i="1"/>
  <c r="F1831" i="1"/>
  <c r="B1831" i="1"/>
  <c r="A1831" i="1"/>
  <c r="I1831" i="1"/>
  <c r="F1830" i="1"/>
  <c r="B1830" i="1"/>
  <c r="A1830" i="1"/>
  <c r="I1830" i="1"/>
  <c r="F1829" i="1"/>
  <c r="B1829" i="1"/>
  <c r="A1829" i="1"/>
  <c r="J1829" i="1"/>
  <c r="B1828" i="1"/>
  <c r="A1828" i="1"/>
  <c r="J1828" i="1"/>
  <c r="F1827" i="1"/>
  <c r="B1827" i="1"/>
  <c r="A1827" i="1"/>
  <c r="I1827" i="1"/>
  <c r="F1826" i="1"/>
  <c r="B1826" i="1"/>
  <c r="A1826" i="1"/>
  <c r="J1826" i="1"/>
  <c r="F1825" i="1"/>
  <c r="B1825" i="1"/>
  <c r="A1825" i="1"/>
  <c r="I1825" i="1"/>
  <c r="F1824" i="1"/>
  <c r="B1824" i="1"/>
  <c r="A1824" i="1"/>
  <c r="J1824" i="1"/>
  <c r="F1823" i="1"/>
  <c r="B1823" i="1"/>
  <c r="A1823" i="1"/>
  <c r="I1823" i="1"/>
  <c r="F1822" i="1"/>
  <c r="B1822" i="1"/>
  <c r="A1822" i="1"/>
  <c r="F1821" i="1"/>
  <c r="B1821" i="1"/>
  <c r="A1821" i="1"/>
  <c r="I1821" i="1"/>
  <c r="B1820" i="1"/>
  <c r="A1820" i="1"/>
  <c r="J1820" i="1"/>
  <c r="F1819" i="1"/>
  <c r="B1819" i="1"/>
  <c r="A1819" i="1"/>
  <c r="I1819" i="1"/>
  <c r="F1818" i="1"/>
  <c r="B1818" i="1"/>
  <c r="A1818" i="1"/>
  <c r="J1818" i="1"/>
  <c r="F1817" i="1"/>
  <c r="B1817" i="1"/>
  <c r="A1817" i="1"/>
  <c r="J1817" i="1"/>
  <c r="F1816" i="1"/>
  <c r="B1816" i="1"/>
  <c r="A1816" i="1"/>
  <c r="J1816" i="1"/>
  <c r="F1815" i="1"/>
  <c r="B1815" i="1"/>
  <c r="A1815" i="1"/>
  <c r="I1815" i="1"/>
  <c r="F1814" i="1"/>
  <c r="B1814" i="1"/>
  <c r="A1814" i="1"/>
  <c r="I1814" i="1"/>
  <c r="F1813" i="1"/>
  <c r="B1813" i="1"/>
  <c r="A1813" i="1"/>
  <c r="I1813" i="1"/>
  <c r="B1812" i="1"/>
  <c r="A1812" i="1"/>
  <c r="J1812" i="1"/>
  <c r="F1811" i="1"/>
  <c r="B1811" i="1"/>
  <c r="A1811" i="1"/>
  <c r="J1811" i="1"/>
  <c r="F1810" i="1"/>
  <c r="B1810" i="1"/>
  <c r="A1810" i="1"/>
  <c r="J1810" i="1"/>
  <c r="F1809" i="1"/>
  <c r="B1809" i="1"/>
  <c r="A1809" i="1"/>
  <c r="J1809" i="1"/>
  <c r="F1808" i="1"/>
  <c r="B1808" i="1"/>
  <c r="A1808" i="1"/>
  <c r="J1808" i="1"/>
  <c r="F1807" i="1"/>
  <c r="B1807" i="1"/>
  <c r="A1807" i="1"/>
  <c r="I1807" i="1"/>
  <c r="F1806" i="1"/>
  <c r="B1806" i="1"/>
  <c r="A1806" i="1"/>
  <c r="I1806" i="1"/>
  <c r="F1805" i="1"/>
  <c r="B1805" i="1"/>
  <c r="A1805" i="1"/>
  <c r="J1805" i="1"/>
  <c r="B1804" i="1"/>
  <c r="A1804" i="1"/>
  <c r="J1804" i="1"/>
  <c r="F1803" i="1"/>
  <c r="B1803" i="1"/>
  <c r="A1803" i="1"/>
  <c r="J1803" i="1"/>
  <c r="F1802" i="1"/>
  <c r="B1802" i="1"/>
  <c r="A1802" i="1"/>
  <c r="J1802" i="1"/>
  <c r="F1801" i="1"/>
  <c r="B1801" i="1"/>
  <c r="A1801" i="1"/>
  <c r="I1801" i="1"/>
  <c r="F1800" i="1"/>
  <c r="B1800" i="1"/>
  <c r="A1800" i="1"/>
  <c r="J1800" i="1"/>
  <c r="F1799" i="1"/>
  <c r="B1799" i="1"/>
  <c r="A1799" i="1"/>
  <c r="I1799" i="1"/>
  <c r="F1798" i="1"/>
  <c r="B1798" i="1"/>
  <c r="A1798" i="1"/>
  <c r="I1798" i="1"/>
  <c r="F1797" i="1"/>
  <c r="B1797" i="1"/>
  <c r="A1797" i="1"/>
  <c r="J1797" i="1"/>
  <c r="B1796" i="1"/>
  <c r="A1796" i="1"/>
  <c r="J1796" i="1"/>
  <c r="F1795" i="1"/>
  <c r="B1795" i="1"/>
  <c r="A1795" i="1"/>
  <c r="I1795" i="1"/>
  <c r="F1794" i="1"/>
  <c r="B1794" i="1"/>
  <c r="A1794" i="1"/>
  <c r="J1794" i="1"/>
  <c r="F1793" i="1"/>
  <c r="B1793" i="1"/>
  <c r="A1793" i="1"/>
  <c r="F1792" i="1"/>
  <c r="B1792" i="1"/>
  <c r="A1792" i="1"/>
  <c r="J1792" i="1"/>
  <c r="F1791" i="1"/>
  <c r="B1791" i="1"/>
  <c r="A1791" i="1"/>
  <c r="I1791" i="1"/>
  <c r="F1790" i="1"/>
  <c r="B1790" i="1"/>
  <c r="A1790" i="1"/>
  <c r="I1790" i="1"/>
  <c r="F1789" i="1"/>
  <c r="B1789" i="1"/>
  <c r="A1789" i="1"/>
  <c r="B1788" i="1"/>
  <c r="A1788" i="1"/>
  <c r="J1788" i="1"/>
  <c r="F1787" i="1"/>
  <c r="B1787" i="1"/>
  <c r="A1787" i="1"/>
  <c r="J1787" i="1"/>
  <c r="F1786" i="1"/>
  <c r="B1786" i="1"/>
  <c r="A1786" i="1"/>
  <c r="J1786" i="1"/>
  <c r="F1785" i="1"/>
  <c r="B1785" i="1"/>
  <c r="A1785" i="1"/>
  <c r="I1785" i="1"/>
  <c r="F1784" i="1"/>
  <c r="B1784" i="1"/>
  <c r="A1784" i="1"/>
  <c r="J1784" i="1"/>
  <c r="F1783" i="1"/>
  <c r="B1783" i="1"/>
  <c r="A1783" i="1"/>
  <c r="I1783" i="1"/>
  <c r="F1782" i="1"/>
  <c r="B1782" i="1"/>
  <c r="A1782" i="1"/>
  <c r="I1782" i="1"/>
  <c r="F1781" i="1"/>
  <c r="B1781" i="1"/>
  <c r="A1781" i="1"/>
  <c r="B1780" i="1"/>
  <c r="A1780" i="1"/>
  <c r="J1780" i="1"/>
  <c r="F1779" i="1"/>
  <c r="B1779" i="1"/>
  <c r="A1779" i="1"/>
  <c r="I1779" i="1"/>
  <c r="F1778" i="1"/>
  <c r="B1778" i="1"/>
  <c r="A1778" i="1"/>
  <c r="J1778" i="1"/>
  <c r="F1777" i="1"/>
  <c r="B1777" i="1"/>
  <c r="A1777" i="1"/>
  <c r="I1777" i="1"/>
  <c r="F1776" i="1"/>
  <c r="B1776" i="1"/>
  <c r="A1776" i="1"/>
  <c r="J1776" i="1"/>
  <c r="F1775" i="1"/>
  <c r="B1775" i="1"/>
  <c r="A1775" i="1"/>
  <c r="I1775" i="1"/>
  <c r="F1774" i="1"/>
  <c r="B1774" i="1"/>
  <c r="A1774" i="1"/>
  <c r="I1774" i="1"/>
  <c r="F1773" i="1"/>
  <c r="B1773" i="1"/>
  <c r="A1773" i="1"/>
  <c r="J1773" i="1"/>
  <c r="F1772" i="1"/>
  <c r="B1772" i="1"/>
  <c r="A1772" i="1"/>
  <c r="J1772" i="1"/>
  <c r="F1771" i="1"/>
  <c r="B1771" i="1"/>
  <c r="A1771" i="1"/>
  <c r="I1771" i="1"/>
  <c r="F1770" i="1"/>
  <c r="B1770" i="1"/>
  <c r="A1770" i="1"/>
  <c r="F1769" i="1"/>
  <c r="B1769" i="1"/>
  <c r="A1769" i="1"/>
  <c r="J1769" i="1"/>
  <c r="B1768" i="1"/>
  <c r="A1768" i="1"/>
  <c r="J1768" i="1"/>
  <c r="F1767" i="1"/>
  <c r="B1767" i="1"/>
  <c r="A1767" i="1"/>
  <c r="J1767" i="1"/>
  <c r="F1766" i="1"/>
  <c r="B1766" i="1"/>
  <c r="A1766" i="1"/>
  <c r="J1766" i="1"/>
  <c r="F1765" i="1"/>
  <c r="B1765" i="1"/>
  <c r="A1765" i="1"/>
  <c r="J1765" i="1"/>
  <c r="F1764" i="1"/>
  <c r="B1764" i="1"/>
  <c r="A1764" i="1"/>
  <c r="J1764" i="1"/>
  <c r="F1763" i="1"/>
  <c r="B1763" i="1"/>
  <c r="A1763" i="1"/>
  <c r="I1763" i="1"/>
  <c r="F1762" i="1"/>
  <c r="B1762" i="1"/>
  <c r="A1762" i="1"/>
  <c r="I1762" i="1"/>
  <c r="F1761" i="1"/>
  <c r="B1761" i="1"/>
  <c r="A1761" i="1"/>
  <c r="J1761" i="1"/>
  <c r="B1760" i="1"/>
  <c r="A1760" i="1"/>
  <c r="I1760" i="1"/>
  <c r="F1759" i="1"/>
  <c r="B1759" i="1"/>
  <c r="A1759" i="1"/>
  <c r="J1759" i="1"/>
  <c r="F1758" i="1"/>
  <c r="B1758" i="1"/>
  <c r="A1758" i="1"/>
  <c r="J1758" i="1"/>
  <c r="F1757" i="1"/>
  <c r="B1757" i="1"/>
  <c r="A1757" i="1"/>
  <c r="I1757" i="1"/>
  <c r="F1756" i="1"/>
  <c r="B1756" i="1"/>
  <c r="A1756" i="1"/>
  <c r="J1756" i="1"/>
  <c r="F1755" i="1"/>
  <c r="B1755" i="1"/>
  <c r="A1755" i="1"/>
  <c r="I1755" i="1"/>
  <c r="F1754" i="1"/>
  <c r="B1754" i="1"/>
  <c r="A1754" i="1"/>
  <c r="J1754" i="1"/>
  <c r="F1753" i="1"/>
  <c r="B1753" i="1"/>
  <c r="A1753" i="1"/>
  <c r="B1752" i="1"/>
  <c r="A1752" i="1"/>
  <c r="I1752" i="1"/>
  <c r="F1751" i="1"/>
  <c r="B1751" i="1"/>
  <c r="A1751" i="1"/>
  <c r="J1751" i="1"/>
  <c r="F1750" i="1"/>
  <c r="B1750" i="1"/>
  <c r="A1750" i="1"/>
  <c r="J1750" i="1"/>
  <c r="F1749" i="1"/>
  <c r="B1749" i="1"/>
  <c r="A1749" i="1"/>
  <c r="J1749" i="1"/>
  <c r="F1748" i="1"/>
  <c r="B1748" i="1"/>
  <c r="A1748" i="1"/>
  <c r="J1748" i="1"/>
  <c r="F1747" i="1"/>
  <c r="B1747" i="1"/>
  <c r="A1747" i="1"/>
  <c r="I1747" i="1"/>
  <c r="F1746" i="1"/>
  <c r="B1746" i="1"/>
  <c r="A1746" i="1"/>
  <c r="J1746" i="1"/>
  <c r="F1745" i="1"/>
  <c r="B1745" i="1"/>
  <c r="A1745" i="1"/>
  <c r="J1745" i="1"/>
  <c r="F1744" i="1"/>
  <c r="B1744" i="1"/>
  <c r="A1744" i="1"/>
  <c r="J1744" i="1"/>
  <c r="F1743" i="1"/>
  <c r="B1743" i="1"/>
  <c r="A1743" i="1"/>
  <c r="J1743" i="1"/>
  <c r="F1742" i="1"/>
  <c r="B1742" i="1"/>
  <c r="A1742" i="1"/>
  <c r="J1742" i="1"/>
  <c r="F1741" i="1"/>
  <c r="B1741" i="1"/>
  <c r="A1741" i="1"/>
  <c r="J1741" i="1"/>
  <c r="F1740" i="1"/>
  <c r="B1740" i="1"/>
  <c r="A1740" i="1"/>
  <c r="J1740" i="1"/>
  <c r="F1739" i="1"/>
  <c r="B1739" i="1"/>
  <c r="A1739" i="1"/>
  <c r="I1739" i="1"/>
  <c r="F1738" i="1"/>
  <c r="B1738" i="1"/>
  <c r="A1738" i="1"/>
  <c r="J1738" i="1"/>
  <c r="F1737" i="1"/>
  <c r="B1737" i="1"/>
  <c r="A1737" i="1"/>
  <c r="J1737" i="1"/>
  <c r="F1736" i="1"/>
  <c r="B1736" i="1"/>
  <c r="A1736" i="1"/>
  <c r="I1736" i="1"/>
  <c r="F1735" i="1"/>
  <c r="B1735" i="1"/>
  <c r="A1735" i="1"/>
  <c r="J1735" i="1"/>
  <c r="F1734" i="1"/>
  <c r="B1734" i="1"/>
  <c r="A1734" i="1"/>
  <c r="I1734" i="1"/>
  <c r="F1733" i="1"/>
  <c r="B1733" i="1"/>
  <c r="A1733" i="1"/>
  <c r="J1733" i="1"/>
  <c r="F1732" i="1"/>
  <c r="B1732" i="1"/>
  <c r="A1732" i="1"/>
  <c r="J1732" i="1"/>
  <c r="F1731" i="1"/>
  <c r="B1731" i="1"/>
  <c r="A1731" i="1"/>
  <c r="I1731" i="1"/>
  <c r="F1730" i="1"/>
  <c r="B1730" i="1"/>
  <c r="A1730" i="1"/>
  <c r="J1730" i="1"/>
  <c r="F1729" i="1"/>
  <c r="B1729" i="1"/>
  <c r="A1729" i="1"/>
  <c r="J1729" i="1"/>
  <c r="F1728" i="1"/>
  <c r="B1728" i="1"/>
  <c r="A1728" i="1"/>
  <c r="I1728" i="1"/>
  <c r="F1727" i="1"/>
  <c r="B1727" i="1"/>
  <c r="A1727" i="1"/>
  <c r="J1727" i="1"/>
  <c r="F1726" i="1"/>
  <c r="B1726" i="1"/>
  <c r="A1726" i="1"/>
  <c r="J1726" i="1"/>
  <c r="F1725" i="1"/>
  <c r="B1725" i="1"/>
  <c r="A1725" i="1"/>
  <c r="J1725" i="1"/>
  <c r="F1724" i="1"/>
  <c r="B1724" i="1"/>
  <c r="A1724" i="1"/>
  <c r="J1724" i="1"/>
  <c r="F1723" i="1"/>
  <c r="B1723" i="1"/>
  <c r="A1723" i="1"/>
  <c r="I1723" i="1"/>
  <c r="F1722" i="1"/>
  <c r="B1722" i="1"/>
  <c r="A1722" i="1"/>
  <c r="J1722" i="1"/>
  <c r="F1721" i="1"/>
  <c r="B1721" i="1"/>
  <c r="A1721" i="1"/>
  <c r="J1721" i="1"/>
  <c r="F1720" i="1"/>
  <c r="B1720" i="1"/>
  <c r="A1720" i="1"/>
  <c r="J1720" i="1"/>
  <c r="F1719" i="1"/>
  <c r="B1719" i="1"/>
  <c r="A1719" i="1"/>
  <c r="J1719" i="1"/>
  <c r="F1718" i="1"/>
  <c r="B1718" i="1"/>
  <c r="A1718" i="1"/>
  <c r="J1718" i="1"/>
  <c r="F1717" i="1"/>
  <c r="B1717" i="1"/>
  <c r="A1717" i="1"/>
  <c r="J1717" i="1"/>
  <c r="F1716" i="1"/>
  <c r="B1716" i="1"/>
  <c r="A1716" i="1"/>
  <c r="J1716" i="1"/>
  <c r="F1715" i="1"/>
  <c r="B1715" i="1"/>
  <c r="A1715" i="1"/>
  <c r="I1715" i="1"/>
  <c r="F1714" i="1"/>
  <c r="B1714" i="1"/>
  <c r="A1714" i="1"/>
  <c r="J1714" i="1"/>
  <c r="F1713" i="1"/>
  <c r="B1713" i="1"/>
  <c r="A1713" i="1"/>
  <c r="J1713" i="1"/>
  <c r="F1712" i="1"/>
  <c r="B1712" i="1"/>
  <c r="A1712" i="1"/>
  <c r="J1712" i="1"/>
  <c r="F1711" i="1"/>
  <c r="B1711" i="1"/>
  <c r="A1711" i="1"/>
  <c r="J1711" i="1"/>
  <c r="F1710" i="1"/>
  <c r="B1710" i="1"/>
  <c r="A1710" i="1"/>
  <c r="I1710" i="1"/>
  <c r="F1709" i="1"/>
  <c r="B1709" i="1"/>
  <c r="A1709" i="1"/>
  <c r="J1709" i="1"/>
  <c r="F1708" i="1"/>
  <c r="B1708" i="1"/>
  <c r="A1708" i="1"/>
  <c r="J1708" i="1"/>
  <c r="F1707" i="1"/>
  <c r="B1707" i="1"/>
  <c r="A1707" i="1"/>
  <c r="I1707" i="1"/>
  <c r="F1706" i="1"/>
  <c r="B1706" i="1"/>
  <c r="A1706" i="1"/>
  <c r="J1706" i="1"/>
  <c r="F1705" i="1"/>
  <c r="B1705" i="1"/>
  <c r="A1705" i="1"/>
  <c r="J1705" i="1"/>
  <c r="F1704" i="1"/>
  <c r="B1704" i="1"/>
  <c r="A1704" i="1"/>
  <c r="J1704" i="1"/>
  <c r="F1703" i="1"/>
  <c r="B1703" i="1"/>
  <c r="A1703" i="1"/>
  <c r="J1703" i="1"/>
  <c r="F1702" i="1"/>
  <c r="B1702" i="1"/>
  <c r="A1702" i="1"/>
  <c r="J1702" i="1"/>
  <c r="F1701" i="1"/>
  <c r="B1701" i="1"/>
  <c r="A1701" i="1"/>
  <c r="J1701" i="1"/>
  <c r="F1700" i="1"/>
  <c r="B1700" i="1"/>
  <c r="A1700" i="1"/>
  <c r="J1700" i="1"/>
  <c r="F1699" i="1"/>
  <c r="B1699" i="1"/>
  <c r="A1699" i="1"/>
  <c r="I1699" i="1"/>
  <c r="F1698" i="1"/>
  <c r="B1698" i="1"/>
  <c r="A1698" i="1"/>
  <c r="I1698" i="1"/>
  <c r="F1697" i="1"/>
  <c r="B1697" i="1"/>
  <c r="A1697" i="1"/>
  <c r="J1697" i="1"/>
  <c r="F1696" i="1"/>
  <c r="B1696" i="1"/>
  <c r="A1696" i="1"/>
  <c r="J1696" i="1"/>
  <c r="F1695" i="1"/>
  <c r="B1695" i="1"/>
  <c r="A1695" i="1"/>
  <c r="I1695" i="1"/>
  <c r="F1694" i="1"/>
  <c r="B1694" i="1"/>
  <c r="A1694" i="1"/>
  <c r="I1694" i="1"/>
  <c r="F1693" i="1"/>
  <c r="B1693" i="1"/>
  <c r="A1693" i="1"/>
  <c r="J1693" i="1"/>
  <c r="F1692" i="1"/>
  <c r="B1692" i="1"/>
  <c r="A1692" i="1"/>
  <c r="I1692" i="1"/>
  <c r="F1691" i="1"/>
  <c r="B1691" i="1"/>
  <c r="A1691" i="1"/>
  <c r="J1691" i="1"/>
  <c r="B1690" i="1"/>
  <c r="A1690" i="1"/>
  <c r="J1690" i="1"/>
  <c r="F1689" i="1"/>
  <c r="B1689" i="1"/>
  <c r="A1689" i="1"/>
  <c r="J1689" i="1"/>
  <c r="F1688" i="1"/>
  <c r="B1688" i="1"/>
  <c r="A1688" i="1"/>
  <c r="J1688" i="1"/>
  <c r="F1687" i="1"/>
  <c r="B1687" i="1"/>
  <c r="A1687" i="1"/>
  <c r="I1687" i="1"/>
  <c r="F1686" i="1"/>
  <c r="B1686" i="1"/>
  <c r="A1686" i="1"/>
  <c r="J1686" i="1"/>
  <c r="F1685" i="1"/>
  <c r="B1685" i="1"/>
  <c r="A1685" i="1"/>
  <c r="J1685" i="1"/>
  <c r="F1684" i="1"/>
  <c r="B1684" i="1"/>
  <c r="A1684" i="1"/>
  <c r="F1683" i="1"/>
  <c r="B1683" i="1"/>
  <c r="A1683" i="1"/>
  <c r="I1683" i="1"/>
  <c r="B1682" i="1"/>
  <c r="A1682" i="1"/>
  <c r="J1682" i="1"/>
  <c r="F1681" i="1"/>
  <c r="B1681" i="1"/>
  <c r="A1681" i="1"/>
  <c r="I1681" i="1"/>
  <c r="F1680" i="1"/>
  <c r="B1680" i="1"/>
  <c r="A1680" i="1"/>
  <c r="J1680" i="1"/>
  <c r="F1679" i="1"/>
  <c r="B1679" i="1"/>
  <c r="A1679" i="1"/>
  <c r="I1679" i="1"/>
  <c r="F1678" i="1"/>
  <c r="B1678" i="1"/>
  <c r="A1678" i="1"/>
  <c r="J1678" i="1"/>
  <c r="F1677" i="1"/>
  <c r="B1677" i="1"/>
  <c r="A1677" i="1"/>
  <c r="J1677" i="1"/>
  <c r="F1676" i="1"/>
  <c r="B1676" i="1"/>
  <c r="A1676" i="1"/>
  <c r="I1676" i="1"/>
  <c r="F1675" i="1"/>
  <c r="B1675" i="1"/>
  <c r="A1675" i="1"/>
  <c r="J1675" i="1"/>
  <c r="B1674" i="1"/>
  <c r="A1674" i="1"/>
  <c r="J1674" i="1"/>
  <c r="F1673" i="1"/>
  <c r="B1673" i="1"/>
  <c r="A1673" i="1"/>
  <c r="J1673" i="1"/>
  <c r="F1672" i="1"/>
  <c r="B1672" i="1"/>
  <c r="A1672" i="1"/>
  <c r="J1672" i="1"/>
  <c r="F1671" i="1"/>
  <c r="B1671" i="1"/>
  <c r="A1671" i="1"/>
  <c r="I1671" i="1"/>
  <c r="F1670" i="1"/>
  <c r="B1670" i="1"/>
  <c r="A1670" i="1"/>
  <c r="J1670" i="1"/>
  <c r="F1669" i="1"/>
  <c r="B1669" i="1"/>
  <c r="A1669" i="1"/>
  <c r="J1669" i="1"/>
  <c r="F1668" i="1"/>
  <c r="B1668" i="1"/>
  <c r="A1668" i="1"/>
  <c r="I1668" i="1"/>
  <c r="F1667" i="1"/>
  <c r="B1667" i="1"/>
  <c r="A1667" i="1"/>
  <c r="J1667" i="1"/>
  <c r="B1666" i="1"/>
  <c r="A1666" i="1"/>
  <c r="J1666" i="1"/>
  <c r="F1665" i="1"/>
  <c r="B1665" i="1"/>
  <c r="A1665" i="1"/>
  <c r="J1665" i="1"/>
  <c r="F1664" i="1"/>
  <c r="B1664" i="1"/>
  <c r="A1664" i="1"/>
  <c r="J1664" i="1"/>
  <c r="F1663" i="1"/>
  <c r="B1663" i="1"/>
  <c r="A1663" i="1"/>
  <c r="I1663" i="1"/>
  <c r="F1662" i="1"/>
  <c r="B1662" i="1"/>
  <c r="A1662" i="1"/>
  <c r="J1662" i="1"/>
  <c r="F1661" i="1"/>
  <c r="B1661" i="1"/>
  <c r="A1661" i="1"/>
  <c r="J1661" i="1"/>
  <c r="F1660" i="1"/>
  <c r="B1660" i="1"/>
  <c r="A1660" i="1"/>
  <c r="I1660" i="1"/>
  <c r="F1659" i="1"/>
  <c r="B1659" i="1"/>
  <c r="A1659" i="1"/>
  <c r="J1659" i="1"/>
  <c r="F1658" i="1"/>
  <c r="B1658" i="1"/>
  <c r="A1658" i="1"/>
  <c r="J1658" i="1"/>
  <c r="F1657" i="1"/>
  <c r="B1657" i="1"/>
  <c r="A1657" i="1"/>
  <c r="J1657" i="1"/>
  <c r="F1656" i="1"/>
  <c r="B1656" i="1"/>
  <c r="A1656" i="1"/>
  <c r="J1656" i="1"/>
  <c r="F1655" i="1"/>
  <c r="B1655" i="1"/>
  <c r="A1655" i="1"/>
  <c r="I1655" i="1"/>
  <c r="F1654" i="1"/>
  <c r="B1654" i="1"/>
  <c r="A1654" i="1"/>
  <c r="J1654" i="1"/>
  <c r="F1653" i="1"/>
  <c r="B1653" i="1"/>
  <c r="A1653" i="1"/>
  <c r="J1653" i="1"/>
  <c r="F1652" i="1"/>
  <c r="B1652" i="1"/>
  <c r="A1652" i="1"/>
  <c r="I1652" i="1"/>
  <c r="F1651" i="1"/>
  <c r="B1651" i="1"/>
  <c r="A1651" i="1"/>
  <c r="I1651" i="1"/>
  <c r="B1650" i="1"/>
  <c r="A1650" i="1"/>
  <c r="J1650" i="1"/>
  <c r="F1649" i="1"/>
  <c r="B1649" i="1"/>
  <c r="A1649" i="1"/>
  <c r="J1649" i="1"/>
  <c r="F1648" i="1"/>
  <c r="B1648" i="1"/>
  <c r="A1648" i="1"/>
  <c r="J1648" i="1"/>
  <c r="F1647" i="1"/>
  <c r="B1647" i="1"/>
  <c r="A1647" i="1"/>
  <c r="I1647" i="1"/>
  <c r="F1646" i="1"/>
  <c r="B1646" i="1"/>
  <c r="A1646" i="1"/>
  <c r="J1646" i="1"/>
  <c r="F1645" i="1"/>
  <c r="B1645" i="1"/>
  <c r="A1645" i="1"/>
  <c r="J1645" i="1"/>
  <c r="F1644" i="1"/>
  <c r="B1644" i="1"/>
  <c r="A1644" i="1"/>
  <c r="I1644" i="1"/>
  <c r="F1643" i="1"/>
  <c r="B1643" i="1"/>
  <c r="A1643" i="1"/>
  <c r="F1642" i="1"/>
  <c r="B1642" i="1"/>
  <c r="A1642" i="1"/>
  <c r="J1642" i="1"/>
  <c r="F1641" i="1"/>
  <c r="B1641" i="1"/>
  <c r="A1641" i="1"/>
  <c r="J1641" i="1"/>
  <c r="F1640" i="1"/>
  <c r="B1640" i="1"/>
  <c r="A1640" i="1"/>
  <c r="J1640" i="1"/>
  <c r="F1639" i="1"/>
  <c r="B1639" i="1"/>
  <c r="A1639" i="1"/>
  <c r="I1639" i="1"/>
  <c r="F1638" i="1"/>
  <c r="B1638" i="1"/>
  <c r="A1638" i="1"/>
  <c r="I1638" i="1"/>
  <c r="F1637" i="1"/>
  <c r="B1637" i="1"/>
  <c r="A1637" i="1"/>
  <c r="J1637" i="1"/>
  <c r="F1636" i="1"/>
  <c r="B1636" i="1"/>
  <c r="A1636" i="1"/>
  <c r="I1636" i="1"/>
  <c r="F1635" i="1"/>
  <c r="B1635" i="1"/>
  <c r="A1635" i="1"/>
  <c r="J1635" i="1"/>
  <c r="F1634" i="1"/>
  <c r="B1634" i="1"/>
  <c r="A1634" i="1"/>
  <c r="J1634" i="1"/>
  <c r="F1633" i="1"/>
  <c r="B1633" i="1"/>
  <c r="A1633" i="1"/>
  <c r="J1633" i="1"/>
  <c r="F1632" i="1"/>
  <c r="B1632" i="1"/>
  <c r="A1632" i="1"/>
  <c r="J1632" i="1"/>
  <c r="F1631" i="1"/>
  <c r="B1631" i="1"/>
  <c r="A1631" i="1"/>
  <c r="I1631" i="1"/>
  <c r="F1630" i="1"/>
  <c r="B1630" i="1"/>
  <c r="A1630" i="1"/>
  <c r="J1630" i="1"/>
  <c r="F1629" i="1"/>
  <c r="B1629" i="1"/>
  <c r="A1629" i="1"/>
  <c r="J1629" i="1"/>
  <c r="F1628" i="1"/>
  <c r="B1628" i="1"/>
  <c r="A1628" i="1"/>
  <c r="I1628" i="1"/>
  <c r="F1627" i="1"/>
  <c r="B1627" i="1"/>
  <c r="A1627" i="1"/>
  <c r="I1627" i="1"/>
  <c r="B1626" i="1"/>
  <c r="A1626" i="1"/>
  <c r="J1626" i="1"/>
  <c r="F1625" i="1"/>
  <c r="B1625" i="1"/>
  <c r="A1625" i="1"/>
  <c r="J1625" i="1"/>
  <c r="F1624" i="1"/>
  <c r="B1624" i="1"/>
  <c r="A1624" i="1"/>
  <c r="J1624" i="1"/>
  <c r="F1623" i="1"/>
  <c r="B1623" i="1"/>
  <c r="A1623" i="1"/>
  <c r="J1623" i="1"/>
  <c r="F1622" i="1"/>
  <c r="B1622" i="1"/>
  <c r="A1622" i="1"/>
  <c r="J1622" i="1"/>
  <c r="F1621" i="1"/>
  <c r="B1621" i="1"/>
  <c r="A1621" i="1"/>
  <c r="J1621" i="1"/>
  <c r="F1620" i="1"/>
  <c r="B1620" i="1"/>
  <c r="A1620" i="1"/>
  <c r="J1620" i="1"/>
  <c r="F1619" i="1"/>
  <c r="B1619" i="1"/>
  <c r="A1619" i="1"/>
  <c r="I1619" i="1"/>
  <c r="F1618" i="1"/>
  <c r="B1618" i="1"/>
  <c r="A1618" i="1"/>
  <c r="I1618" i="1"/>
  <c r="F1617" i="1"/>
  <c r="B1617" i="1"/>
  <c r="A1617" i="1"/>
  <c r="J1617" i="1"/>
  <c r="F1616" i="1"/>
  <c r="B1616" i="1"/>
  <c r="A1616" i="1"/>
  <c r="J1616" i="1"/>
  <c r="F1615" i="1"/>
  <c r="B1615" i="1"/>
  <c r="A1615" i="1"/>
  <c r="I1615" i="1"/>
  <c r="F1614" i="1"/>
  <c r="B1614" i="1"/>
  <c r="A1614" i="1"/>
  <c r="J1614" i="1"/>
  <c r="F1613" i="1"/>
  <c r="B1613" i="1"/>
  <c r="A1613" i="1"/>
  <c r="J1613" i="1"/>
  <c r="F1612" i="1"/>
  <c r="B1612" i="1"/>
  <c r="A1612" i="1"/>
  <c r="J1612" i="1"/>
  <c r="F1611" i="1"/>
  <c r="B1611" i="1"/>
  <c r="A1611" i="1"/>
  <c r="I1611" i="1"/>
  <c r="F1610" i="1"/>
  <c r="B1610" i="1"/>
  <c r="A1610" i="1"/>
  <c r="I1610" i="1"/>
  <c r="F1609" i="1"/>
  <c r="B1609" i="1"/>
  <c r="A1609" i="1"/>
  <c r="J1609" i="1"/>
  <c r="F1608" i="1"/>
  <c r="B1608" i="1"/>
  <c r="A1608" i="1"/>
  <c r="J1608" i="1"/>
  <c r="F1607" i="1"/>
  <c r="B1607" i="1"/>
  <c r="A1607" i="1"/>
  <c r="J1607" i="1"/>
  <c r="F1606" i="1"/>
  <c r="B1606" i="1"/>
  <c r="A1606" i="1"/>
  <c r="J1606" i="1"/>
  <c r="F1605" i="1"/>
  <c r="B1605" i="1"/>
  <c r="A1605" i="1"/>
  <c r="I1605" i="1"/>
  <c r="F1604" i="1"/>
  <c r="B1604" i="1"/>
  <c r="A1604" i="1"/>
  <c r="J1604" i="1"/>
  <c r="F1603" i="1"/>
  <c r="B1603" i="1"/>
  <c r="A1603" i="1"/>
  <c r="I1603" i="1"/>
  <c r="F1602" i="1"/>
  <c r="B1602" i="1"/>
  <c r="A1602" i="1"/>
  <c r="J1602" i="1"/>
  <c r="F1601" i="1"/>
  <c r="B1601" i="1"/>
  <c r="A1601" i="1"/>
  <c r="I1601" i="1"/>
  <c r="F1600" i="1"/>
  <c r="B1600" i="1"/>
  <c r="A1600" i="1"/>
  <c r="J1600" i="1"/>
  <c r="F1599" i="1"/>
  <c r="B1599" i="1"/>
  <c r="A1599" i="1"/>
  <c r="J1599" i="1"/>
  <c r="F1598" i="1"/>
  <c r="B1598" i="1"/>
  <c r="A1598" i="1"/>
  <c r="F1597" i="1"/>
  <c r="B1597" i="1"/>
  <c r="A1597" i="1"/>
  <c r="J1597" i="1"/>
  <c r="F1596" i="1"/>
  <c r="B1596" i="1"/>
  <c r="A1596" i="1"/>
  <c r="J1596" i="1"/>
  <c r="F1595" i="1"/>
  <c r="B1595" i="1"/>
  <c r="A1595" i="1"/>
  <c r="I1595" i="1"/>
  <c r="F1594" i="1"/>
  <c r="B1594" i="1"/>
  <c r="A1594" i="1"/>
  <c r="J1594" i="1"/>
  <c r="F1593" i="1"/>
  <c r="B1593" i="1"/>
  <c r="A1593" i="1"/>
  <c r="I1593" i="1"/>
  <c r="F1592" i="1"/>
  <c r="B1592" i="1"/>
  <c r="A1592" i="1"/>
  <c r="J1592" i="1"/>
  <c r="F1591" i="1"/>
  <c r="B1591" i="1"/>
  <c r="A1591" i="1"/>
  <c r="I1591" i="1"/>
  <c r="F1590" i="1"/>
  <c r="B1590" i="1"/>
  <c r="A1590" i="1"/>
  <c r="I1590" i="1"/>
  <c r="F1589" i="1"/>
  <c r="B1589" i="1"/>
  <c r="A1589" i="1"/>
  <c r="J1589" i="1"/>
  <c r="F1588" i="1"/>
  <c r="B1588" i="1"/>
  <c r="A1588" i="1"/>
  <c r="J1588" i="1"/>
  <c r="F1587" i="1"/>
  <c r="B1587" i="1"/>
  <c r="A1587" i="1"/>
  <c r="I1587" i="1"/>
  <c r="F1586" i="1"/>
  <c r="B1586" i="1"/>
  <c r="A1586" i="1"/>
  <c r="J1586" i="1"/>
  <c r="F1585" i="1"/>
  <c r="B1585" i="1"/>
  <c r="A1585" i="1"/>
  <c r="J1585" i="1"/>
  <c r="F1584" i="1"/>
  <c r="B1584" i="1"/>
  <c r="A1584" i="1"/>
  <c r="J1584" i="1"/>
  <c r="F1583" i="1"/>
  <c r="B1583" i="1"/>
  <c r="A1583" i="1"/>
  <c r="J1583" i="1"/>
  <c r="F1582" i="1"/>
  <c r="B1582" i="1"/>
  <c r="A1582" i="1"/>
  <c r="J1582" i="1"/>
  <c r="F1581" i="1"/>
  <c r="B1581" i="1"/>
  <c r="A1581" i="1"/>
  <c r="I1581" i="1"/>
  <c r="F1580" i="1"/>
  <c r="B1580" i="1"/>
  <c r="A1580" i="1"/>
  <c r="J1580" i="1"/>
  <c r="F1579" i="1"/>
  <c r="B1579" i="1"/>
  <c r="A1579" i="1"/>
  <c r="I1579" i="1"/>
  <c r="F1578" i="1"/>
  <c r="B1578" i="1"/>
  <c r="A1578" i="1"/>
  <c r="J1578" i="1"/>
  <c r="F1577" i="1"/>
  <c r="B1577" i="1"/>
  <c r="A1577" i="1"/>
  <c r="J1577" i="1"/>
  <c r="F1576" i="1"/>
  <c r="B1576" i="1"/>
  <c r="A1576" i="1"/>
  <c r="J1576" i="1"/>
  <c r="F1575" i="1"/>
  <c r="B1575" i="1"/>
  <c r="A1575" i="1"/>
  <c r="J1575" i="1"/>
  <c r="F1574" i="1"/>
  <c r="B1574" i="1"/>
  <c r="A1574" i="1"/>
  <c r="I1574" i="1"/>
  <c r="F1573" i="1"/>
  <c r="B1573" i="1"/>
  <c r="A1573" i="1"/>
  <c r="J1573" i="1"/>
  <c r="F1572" i="1"/>
  <c r="B1572" i="1"/>
  <c r="A1572" i="1"/>
  <c r="J1572" i="1"/>
  <c r="F1571" i="1"/>
  <c r="B1571" i="1"/>
  <c r="A1571" i="1"/>
  <c r="J1571" i="1"/>
  <c r="F1570" i="1"/>
  <c r="B1570" i="1"/>
  <c r="A1570" i="1"/>
  <c r="J1570" i="1"/>
  <c r="F1569" i="1"/>
  <c r="B1569" i="1"/>
  <c r="A1569" i="1"/>
  <c r="J1569" i="1"/>
  <c r="F1568" i="1"/>
  <c r="B1568" i="1"/>
  <c r="A1568" i="1"/>
  <c r="J1568" i="1"/>
  <c r="F1567" i="1"/>
  <c r="B1567" i="1"/>
  <c r="A1567" i="1"/>
  <c r="J1567" i="1"/>
  <c r="F1566" i="1"/>
  <c r="B1566" i="1"/>
  <c r="A1566" i="1"/>
  <c r="J1566" i="1"/>
  <c r="F1565" i="1"/>
  <c r="B1565" i="1"/>
  <c r="A1565" i="1"/>
  <c r="J1565" i="1"/>
  <c r="F1564" i="1"/>
  <c r="B1564" i="1"/>
  <c r="A1564" i="1"/>
  <c r="J1564" i="1"/>
  <c r="F1563" i="1"/>
  <c r="B1563" i="1"/>
  <c r="A1563" i="1"/>
  <c r="I1563" i="1"/>
  <c r="F1562" i="1"/>
  <c r="B1562" i="1"/>
  <c r="A1562" i="1"/>
  <c r="J1562" i="1"/>
  <c r="F1561" i="1"/>
  <c r="B1561" i="1"/>
  <c r="A1561" i="1"/>
  <c r="J1561" i="1"/>
  <c r="F1560" i="1"/>
  <c r="B1560" i="1"/>
  <c r="A1560" i="1"/>
  <c r="J1560" i="1"/>
  <c r="F1559" i="1"/>
  <c r="B1559" i="1"/>
  <c r="A1559" i="1"/>
  <c r="J1559" i="1"/>
  <c r="F1558" i="1"/>
  <c r="B1558" i="1"/>
  <c r="A1558" i="1"/>
  <c r="I1558" i="1"/>
  <c r="F1557" i="1"/>
  <c r="B1557" i="1"/>
  <c r="A1557" i="1"/>
  <c r="J1557" i="1"/>
  <c r="F1556" i="1"/>
  <c r="B1556" i="1"/>
  <c r="A1556" i="1"/>
  <c r="J1556" i="1"/>
  <c r="F1555" i="1"/>
  <c r="B1555" i="1"/>
  <c r="A1555" i="1"/>
  <c r="J1555" i="1"/>
  <c r="F1554" i="1"/>
  <c r="B1554" i="1"/>
  <c r="A1554" i="1"/>
  <c r="J1554" i="1"/>
  <c r="F1553" i="1"/>
  <c r="B1553" i="1"/>
  <c r="A1553" i="1"/>
  <c r="J1553" i="1"/>
  <c r="F1552" i="1"/>
  <c r="B1552" i="1"/>
  <c r="A1552" i="1"/>
  <c r="J1552" i="1"/>
  <c r="F1551" i="1"/>
  <c r="B1551" i="1"/>
  <c r="A1551" i="1"/>
  <c r="J1551" i="1"/>
  <c r="F1550" i="1"/>
  <c r="B1550" i="1"/>
  <c r="A1550" i="1"/>
  <c r="J1550" i="1"/>
  <c r="F1549" i="1"/>
  <c r="B1549" i="1"/>
  <c r="A1549" i="1"/>
  <c r="J1549" i="1"/>
  <c r="F1548" i="1"/>
  <c r="B1548" i="1"/>
  <c r="A1548" i="1"/>
  <c r="J1548" i="1"/>
  <c r="F1547" i="1"/>
  <c r="B1547" i="1"/>
  <c r="A1547" i="1"/>
  <c r="I1547" i="1"/>
  <c r="F1546" i="1"/>
  <c r="B1546" i="1"/>
  <c r="A1546" i="1"/>
  <c r="J1546" i="1"/>
  <c r="F1545" i="1"/>
  <c r="B1545" i="1"/>
  <c r="A1545" i="1"/>
  <c r="I1545" i="1"/>
  <c r="J1873" i="1"/>
  <c r="I1726" i="1"/>
  <c r="I1718" i="1"/>
  <c r="J1862" i="1"/>
  <c r="J1885" i="1"/>
  <c r="I1921" i="1"/>
  <c r="I1954" i="1"/>
  <c r="J1861" i="1"/>
  <c r="J1990" i="1"/>
  <c r="J1813" i="1"/>
  <c r="J1914" i="1"/>
  <c r="J1798" i="1"/>
  <c r="I1833" i="1"/>
  <c r="J1695" i="1"/>
  <c r="J1905" i="1"/>
  <c r="J1949" i="1"/>
  <c r="I1987" i="1"/>
  <c r="I1570" i="1"/>
  <c r="I1750" i="1"/>
  <c r="J1631" i="1"/>
  <c r="I1657" i="1"/>
  <c r="I1746" i="1"/>
  <c r="I1853" i="1"/>
  <c r="J1901" i="1"/>
  <c r="I1932" i="1"/>
  <c r="I1730" i="1"/>
  <c r="J1849" i="1"/>
  <c r="I1926" i="1"/>
  <c r="I1928" i="1"/>
  <c r="J1707" i="1"/>
  <c r="I1869" i="1"/>
  <c r="I1910" i="1"/>
  <c r="J1615" i="1"/>
  <c r="J1865" i="1"/>
  <c r="I1930" i="1"/>
  <c r="J1959" i="1"/>
  <c r="I1971" i="1"/>
  <c r="I1979" i="1"/>
  <c r="I1550" i="1"/>
  <c r="I1682" i="1"/>
  <c r="I1909" i="1"/>
  <c r="I1936" i="1"/>
  <c r="I1938" i="1"/>
  <c r="I1942" i="1"/>
  <c r="I1946" i="1"/>
  <c r="I1956" i="1"/>
  <c r="J1983" i="1"/>
  <c r="I1841" i="1"/>
  <c r="J1927" i="1"/>
  <c r="I1837" i="1"/>
  <c r="J1913" i="1"/>
  <c r="I1958" i="1"/>
  <c r="J1999" i="1"/>
  <c r="I1566" i="1"/>
  <c r="J1627" i="1"/>
  <c r="J1825" i="1"/>
  <c r="J1898" i="1"/>
  <c r="J1929" i="1"/>
  <c r="I1931" i="1"/>
  <c r="I1947" i="1"/>
  <c r="I1955" i="1"/>
  <c r="I1962" i="1"/>
  <c r="I1966" i="1"/>
  <c r="J1982" i="1"/>
  <c r="I1996" i="1"/>
  <c r="I1998" i="1"/>
  <c r="J1651" i="1"/>
  <c r="J1715" i="1"/>
  <c r="J1774" i="1"/>
  <c r="I1817" i="1"/>
  <c r="J1850" i="1"/>
  <c r="J1874" i="1"/>
  <c r="J1890" i="1"/>
  <c r="J1945" i="1"/>
  <c r="J1975" i="1"/>
  <c r="I1939" i="1"/>
  <c r="J1953" i="1"/>
  <c r="I1953" i="1"/>
  <c r="F1954" i="1"/>
  <c r="F1957" i="1"/>
  <c r="I1972" i="1"/>
  <c r="J1976" i="1"/>
  <c r="I1976" i="1"/>
  <c r="J1991" i="1"/>
  <c r="F1997" i="1"/>
  <c r="I1997" i="1"/>
  <c r="I1957" i="1"/>
  <c r="I1963" i="1"/>
  <c r="I1980" i="1"/>
  <c r="J1984" i="1"/>
  <c r="I1984" i="1"/>
  <c r="I1988" i="1"/>
  <c r="J1992" i="1"/>
  <c r="I1992" i="1"/>
  <c r="J1643" i="1"/>
  <c r="I1643" i="1"/>
  <c r="J1781" i="1"/>
  <c r="I1781" i="1"/>
  <c r="J1877" i="1"/>
  <c r="I1877" i="1"/>
  <c r="F1935" i="1"/>
  <c r="I1684" i="1"/>
  <c r="J1684" i="1"/>
  <c r="I1906" i="1"/>
  <c r="J1906" i="1"/>
  <c r="I1925" i="1"/>
  <c r="J1753" i="1"/>
  <c r="I1753" i="1"/>
  <c r="J1793" i="1"/>
  <c r="I1793" i="1"/>
  <c r="I1838" i="1"/>
  <c r="J1838" i="1"/>
  <c r="I1866" i="1"/>
  <c r="J1866" i="1"/>
  <c r="I1894" i="1"/>
  <c r="I1948" i="1"/>
  <c r="J1951" i="1"/>
  <c r="J1961" i="1"/>
  <c r="I1961" i="1"/>
  <c r="F1965" i="1"/>
  <c r="I1974" i="1"/>
  <c r="I1598" i="1"/>
  <c r="J1598" i="1"/>
  <c r="I1822" i="1"/>
  <c r="J1822" i="1"/>
  <c r="I1881" i="1"/>
  <c r="J1893" i="1"/>
  <c r="I1893" i="1"/>
  <c r="J1917" i="1"/>
  <c r="I1922" i="1"/>
  <c r="J1922" i="1"/>
  <c r="F1927" i="1"/>
  <c r="I1941" i="1"/>
  <c r="I1943" i="1"/>
  <c r="F1947" i="1"/>
  <c r="J1952" i="1"/>
  <c r="I1952" i="1"/>
  <c r="I1965" i="1"/>
  <c r="J1969" i="1"/>
  <c r="I1969" i="1"/>
  <c r="J1770" i="1"/>
  <c r="I1770" i="1"/>
  <c r="F1973" i="1"/>
  <c r="J1789" i="1"/>
  <c r="I1789" i="1"/>
  <c r="J1857" i="1"/>
  <c r="I1857" i="1"/>
  <c r="J1858" i="1"/>
  <c r="J1960" i="1"/>
  <c r="I1960" i="1"/>
  <c r="J1967" i="1"/>
  <c r="I1973" i="1"/>
  <c r="J1977" i="1"/>
  <c r="I1977" i="1"/>
  <c r="F1981" i="1"/>
  <c r="J1985" i="1"/>
  <c r="I1985" i="1"/>
  <c r="F1989" i="1"/>
  <c r="J1993" i="1"/>
  <c r="I1993" i="1"/>
  <c r="I1882" i="1"/>
  <c r="J1882" i="1"/>
  <c r="I1934" i="1"/>
  <c r="I1944" i="1"/>
  <c r="J1854" i="1"/>
  <c r="I1889" i="1"/>
  <c r="J1937" i="1"/>
  <c r="I1940" i="1"/>
  <c r="F1943" i="1"/>
  <c r="I1950" i="1"/>
  <c r="I1797" i="1"/>
  <c r="I1870" i="1"/>
  <c r="I1878" i="1"/>
  <c r="J1897" i="1"/>
  <c r="I1918" i="1"/>
  <c r="F1932" i="1"/>
  <c r="I1933" i="1"/>
  <c r="I1935" i="1"/>
  <c r="J1943" i="1"/>
  <c r="F1946" i="1"/>
  <c r="F1949" i="1"/>
  <c r="I1964" i="1"/>
  <c r="J1968" i="1"/>
  <c r="I1968" i="1"/>
  <c r="F1972" i="1"/>
  <c r="I1981" i="1"/>
  <c r="I1989" i="1"/>
  <c r="I1995" i="1"/>
  <c r="I1970" i="1"/>
  <c r="I1978" i="1"/>
  <c r="I1986" i="1"/>
  <c r="I1994" i="1"/>
  <c r="I1690" i="1"/>
  <c r="I1902" i="1"/>
  <c r="I1711" i="1"/>
  <c r="I1719" i="1"/>
  <c r="I1735" i="1"/>
  <c r="I1886" i="1"/>
  <c r="I2000" i="1"/>
  <c r="I1852" i="1"/>
  <c r="I1908" i="1"/>
  <c r="I1554" i="1"/>
  <c r="J1587" i="1"/>
  <c r="J1591" i="1"/>
  <c r="I1665" i="1"/>
  <c r="I1667" i="1"/>
  <c r="J1683" i="1"/>
  <c r="I1702" i="1"/>
  <c r="I1761" i="1"/>
  <c r="I1773" i="1"/>
  <c r="J1801" i="1"/>
  <c r="J1821" i="1"/>
  <c r="J1830" i="1"/>
  <c r="J1845" i="1"/>
  <c r="J1851" i="1"/>
  <c r="F1856" i="1"/>
  <c r="J1859" i="1"/>
  <c r="F1864" i="1"/>
  <c r="J1867" i="1"/>
  <c r="F1872" i="1"/>
  <c r="J1875" i="1"/>
  <c r="F1880" i="1"/>
  <c r="J1883" i="1"/>
  <c r="F1888" i="1"/>
  <c r="J1891" i="1"/>
  <c r="F1896" i="1"/>
  <c r="J1899" i="1"/>
  <c r="F1904" i="1"/>
  <c r="J1907" i="1"/>
  <c r="F1912" i="1"/>
  <c r="J1915" i="1"/>
  <c r="F1920" i="1"/>
  <c r="J1923" i="1"/>
  <c r="J1777" i="1"/>
  <c r="J1790" i="1"/>
  <c r="I1805" i="1"/>
  <c r="I1722" i="1"/>
  <c r="J1731" i="1"/>
  <c r="J1755" i="1"/>
  <c r="J1785" i="1"/>
  <c r="I1809" i="1"/>
  <c r="J1814" i="1"/>
  <c r="I1829" i="1"/>
  <c r="I1856" i="1"/>
  <c r="I1880" i="1"/>
  <c r="I1896" i="1"/>
  <c r="F1918" i="1"/>
  <c r="I1920" i="1"/>
  <c r="I1872" i="1"/>
  <c r="I1888" i="1"/>
  <c r="I1904" i="1"/>
  <c r="I1912" i="1"/>
  <c r="I1855" i="1"/>
  <c r="I1863" i="1"/>
  <c r="J1864" i="1"/>
  <c r="I1871" i="1"/>
  <c r="I1879" i="1"/>
  <c r="I1887" i="1"/>
  <c r="I1895" i="1"/>
  <c r="I1903" i="1"/>
  <c r="I1911" i="1"/>
  <c r="I1919" i="1"/>
  <c r="J1655" i="1"/>
  <c r="I1659" i="1"/>
  <c r="I1706" i="1"/>
  <c r="J1771" i="1"/>
  <c r="I1664" i="1"/>
  <c r="I1766" i="1"/>
  <c r="J1846" i="1"/>
  <c r="I1876" i="1"/>
  <c r="I1900" i="1"/>
  <c r="I1924" i="1"/>
  <c r="I1860" i="1"/>
  <c r="I1868" i="1"/>
  <c r="I1884" i="1"/>
  <c r="I1892" i="1"/>
  <c r="I1916" i="1"/>
  <c r="I1675" i="1"/>
  <c r="J1679" i="1"/>
  <c r="I1727" i="1"/>
  <c r="J1782" i="1"/>
  <c r="J1806" i="1"/>
  <c r="I1776" i="1"/>
  <c r="I1784" i="1"/>
  <c r="I1792" i="1"/>
  <c r="I1832" i="1"/>
  <c r="J1698" i="1"/>
  <c r="J1762" i="1"/>
  <c r="J1775" i="1"/>
  <c r="F1780" i="1"/>
  <c r="J1783" i="1"/>
  <c r="F1788" i="1"/>
  <c r="J1791" i="1"/>
  <c r="F1796" i="1"/>
  <c r="J1799" i="1"/>
  <c r="F1804" i="1"/>
  <c r="J1807" i="1"/>
  <c r="F1812" i="1"/>
  <c r="J1815" i="1"/>
  <c r="F1820" i="1"/>
  <c r="J1823" i="1"/>
  <c r="F1828" i="1"/>
  <c r="J1831" i="1"/>
  <c r="F1836" i="1"/>
  <c r="J1839" i="1"/>
  <c r="F1844" i="1"/>
  <c r="J1847" i="1"/>
  <c r="I1820" i="1"/>
  <c r="I1828" i="1"/>
  <c r="I1836" i="1"/>
  <c r="I1844" i="1"/>
  <c r="I1804" i="1"/>
  <c r="I1812" i="1"/>
  <c r="I1787" i="1"/>
  <c r="I1811" i="1"/>
  <c r="I1843" i="1"/>
  <c r="I1803" i="1"/>
  <c r="I1835" i="1"/>
  <c r="I1575" i="1"/>
  <c r="I1586" i="1"/>
  <c r="I1607" i="1"/>
  <c r="J1611" i="1"/>
  <c r="J1710" i="1"/>
  <c r="J1739" i="1"/>
  <c r="I1743" i="1"/>
  <c r="I1754" i="1"/>
  <c r="I1769" i="1"/>
  <c r="I1778" i="1"/>
  <c r="J1779" i="1"/>
  <c r="I1786" i="1"/>
  <c r="I1794" i="1"/>
  <c r="J1795" i="1"/>
  <c r="I1802" i="1"/>
  <c r="I1810" i="1"/>
  <c r="I1818" i="1"/>
  <c r="J1819" i="1"/>
  <c r="I1826" i="1"/>
  <c r="J1827" i="1"/>
  <c r="I1834" i="1"/>
  <c r="I1842" i="1"/>
  <c r="I1796" i="1"/>
  <c r="I1571" i="1"/>
  <c r="I1582" i="1"/>
  <c r="I1640" i="1"/>
  <c r="I1666" i="1"/>
  <c r="J1699" i="1"/>
  <c r="I1703" i="1"/>
  <c r="I1714" i="1"/>
  <c r="J1734" i="1"/>
  <c r="I1758" i="1"/>
  <c r="J1763" i="1"/>
  <c r="I1788" i="1"/>
  <c r="J1636" i="1"/>
  <c r="J1644" i="1"/>
  <c r="J1723" i="1"/>
  <c r="I1738" i="1"/>
  <c r="I1800" i="1"/>
  <c r="I1808" i="1"/>
  <c r="I1848" i="1"/>
  <c r="I1780" i="1"/>
  <c r="I1816" i="1"/>
  <c r="I1824" i="1"/>
  <c r="I1840" i="1"/>
  <c r="J1660" i="1"/>
  <c r="J1668" i="1"/>
  <c r="I1742" i="1"/>
  <c r="J1747" i="1"/>
  <c r="F1752" i="1"/>
  <c r="F1760" i="1"/>
  <c r="F1768" i="1"/>
  <c r="I1697" i="1"/>
  <c r="I1737" i="1"/>
  <c r="I1674" i="1"/>
  <c r="I1768" i="1"/>
  <c r="I1705" i="1"/>
  <c r="I1704" i="1"/>
  <c r="I1712" i="1"/>
  <c r="I1720" i="1"/>
  <c r="I1744" i="1"/>
  <c r="I1633" i="1"/>
  <c r="I1635" i="1"/>
  <c r="I1648" i="1"/>
  <c r="I1672" i="1"/>
  <c r="J1728" i="1"/>
  <c r="J1736" i="1"/>
  <c r="I1751" i="1"/>
  <c r="J1752" i="1"/>
  <c r="I1759" i="1"/>
  <c r="J1760" i="1"/>
  <c r="I1767" i="1"/>
  <c r="I1729" i="1"/>
  <c r="I1745" i="1"/>
  <c r="I1650" i="1"/>
  <c r="I1555" i="1"/>
  <c r="I1559" i="1"/>
  <c r="I1602" i="1"/>
  <c r="I1606" i="1"/>
  <c r="I1624" i="1"/>
  <c r="I1626" i="1"/>
  <c r="J1692" i="1"/>
  <c r="I1701" i="1"/>
  <c r="I1733" i="1"/>
  <c r="I1749" i="1"/>
  <c r="I1721" i="1"/>
  <c r="J1618" i="1"/>
  <c r="J1639" i="1"/>
  <c r="J1663" i="1"/>
  <c r="J1687" i="1"/>
  <c r="I1689" i="1"/>
  <c r="I1709" i="1"/>
  <c r="I1717" i="1"/>
  <c r="I1725" i="1"/>
  <c r="I1741" i="1"/>
  <c r="I1765" i="1"/>
  <c r="J1652" i="1"/>
  <c r="I1656" i="1"/>
  <c r="J1676" i="1"/>
  <c r="I1680" i="1"/>
  <c r="I1691" i="1"/>
  <c r="I1700" i="1"/>
  <c r="I1708" i="1"/>
  <c r="I1716" i="1"/>
  <c r="I1724" i="1"/>
  <c r="I1732" i="1"/>
  <c r="I1740" i="1"/>
  <c r="I1748" i="1"/>
  <c r="I1756" i="1"/>
  <c r="J1757" i="1"/>
  <c r="I1764" i="1"/>
  <c r="I1772" i="1"/>
  <c r="I1713" i="1"/>
  <c r="I1623" i="1"/>
  <c r="J1628" i="1"/>
  <c r="I1632" i="1"/>
  <c r="J1647" i="1"/>
  <c r="J1671" i="1"/>
  <c r="J1574" i="1"/>
  <c r="J1579" i="1"/>
  <c r="I1599" i="1"/>
  <c r="J1610" i="1"/>
  <c r="I1614" i="1"/>
  <c r="J1619" i="1"/>
  <c r="I1622" i="1"/>
  <c r="I1630" i="1"/>
  <c r="I1646" i="1"/>
  <c r="I1654" i="1"/>
  <c r="I1662" i="1"/>
  <c r="I1678" i="1"/>
  <c r="I1642" i="1"/>
  <c r="I1658" i="1"/>
  <c r="J1547" i="1"/>
  <c r="J1558" i="1"/>
  <c r="J1563" i="1"/>
  <c r="J1590" i="1"/>
  <c r="I1670" i="1"/>
  <c r="I1686" i="1"/>
  <c r="I1546" i="1"/>
  <c r="I1567" i="1"/>
  <c r="I1578" i="1"/>
  <c r="I1594" i="1"/>
  <c r="I1621" i="1"/>
  <c r="I1629" i="1"/>
  <c r="I1637" i="1"/>
  <c r="J1638" i="1"/>
  <c r="I1645" i="1"/>
  <c r="I1653" i="1"/>
  <c r="I1661" i="1"/>
  <c r="I1669" i="1"/>
  <c r="I1677" i="1"/>
  <c r="I1685" i="1"/>
  <c r="I1693" i="1"/>
  <c r="J1694" i="1"/>
  <c r="I1634" i="1"/>
  <c r="I1551" i="1"/>
  <c r="I1562" i="1"/>
  <c r="I1583" i="1"/>
  <c r="J1603" i="1"/>
  <c r="F1626" i="1"/>
  <c r="F1650" i="1"/>
  <c r="F1666" i="1"/>
  <c r="F1674" i="1"/>
  <c r="F1682" i="1"/>
  <c r="F1690" i="1"/>
  <c r="I1625" i="1"/>
  <c r="I1641" i="1"/>
  <c r="I1649" i="1"/>
  <c r="I1673" i="1"/>
  <c r="J1681" i="1"/>
  <c r="I1688" i="1"/>
  <c r="I1696" i="1"/>
  <c r="J1595" i="1"/>
  <c r="I1553" i="1"/>
  <c r="I1561" i="1"/>
  <c r="I1577" i="1"/>
  <c r="I1585" i="1"/>
  <c r="I1617" i="1"/>
  <c r="I1569" i="1"/>
  <c r="I1609" i="1"/>
  <c r="J1545" i="1"/>
  <c r="I1552" i="1"/>
  <c r="I1560" i="1"/>
  <c r="I1568" i="1"/>
  <c r="I1576" i="1"/>
  <c r="I1584" i="1"/>
  <c r="I1592" i="1"/>
  <c r="J1593" i="1"/>
  <c r="I1600" i="1"/>
  <c r="J1601" i="1"/>
  <c r="I1608" i="1"/>
  <c r="I1616" i="1"/>
  <c r="I1549" i="1"/>
  <c r="I1573" i="1"/>
  <c r="I1557" i="1"/>
  <c r="I1565" i="1"/>
  <c r="I1589" i="1"/>
  <c r="I1597" i="1"/>
  <c r="I1613" i="1"/>
  <c r="I1548" i="1"/>
  <c r="I1556" i="1"/>
  <c r="I1564" i="1"/>
  <c r="I1572" i="1"/>
  <c r="I1580" i="1"/>
  <c r="J1581" i="1"/>
  <c r="I1588" i="1"/>
  <c r="I1596" i="1"/>
  <c r="I1604" i="1"/>
  <c r="J1605" i="1"/>
  <c r="I1612" i="1"/>
  <c r="I1620" i="1"/>
  <c r="F1544" i="1"/>
  <c r="B1544" i="1"/>
  <c r="A1544" i="1"/>
  <c r="J1544" i="1"/>
  <c r="F1543" i="1"/>
  <c r="B1543" i="1"/>
  <c r="A1543" i="1"/>
  <c r="I1543" i="1"/>
  <c r="F1542" i="1"/>
  <c r="B1542" i="1"/>
  <c r="A1542" i="1"/>
  <c r="J1542" i="1"/>
  <c r="F1541" i="1"/>
  <c r="B1541" i="1"/>
  <c r="A1541" i="1"/>
  <c r="J1541" i="1"/>
  <c r="F1540" i="1"/>
  <c r="B1540" i="1"/>
  <c r="A1540" i="1"/>
  <c r="J1540" i="1"/>
  <c r="F1539" i="1"/>
  <c r="B1539" i="1"/>
  <c r="A1539" i="1"/>
  <c r="J1539" i="1"/>
  <c r="F1538" i="1"/>
  <c r="B1538" i="1"/>
  <c r="A1538" i="1"/>
  <c r="I1538" i="1"/>
  <c r="F1537" i="1"/>
  <c r="B1537" i="1"/>
  <c r="A1537" i="1"/>
  <c r="J1537" i="1"/>
  <c r="F1536" i="1"/>
  <c r="B1536" i="1"/>
  <c r="A1536" i="1"/>
  <c r="J1536" i="1"/>
  <c r="F1535" i="1"/>
  <c r="B1535" i="1"/>
  <c r="A1535" i="1"/>
  <c r="I1535" i="1"/>
  <c r="F1534" i="1"/>
  <c r="B1534" i="1"/>
  <c r="A1534" i="1"/>
  <c r="J1534" i="1"/>
  <c r="F1533" i="1"/>
  <c r="B1533" i="1"/>
  <c r="A1533" i="1"/>
  <c r="J1533" i="1"/>
  <c r="F1532" i="1"/>
  <c r="B1532" i="1"/>
  <c r="A1532" i="1"/>
  <c r="J1532" i="1"/>
  <c r="F1531" i="1"/>
  <c r="B1531" i="1"/>
  <c r="A1531" i="1"/>
  <c r="J1531" i="1"/>
  <c r="B1530" i="1"/>
  <c r="A1530" i="1"/>
  <c r="J1530" i="1"/>
  <c r="F1529" i="1"/>
  <c r="B1529" i="1"/>
  <c r="A1529" i="1"/>
  <c r="I1529" i="1"/>
  <c r="F1528" i="1"/>
  <c r="B1528" i="1"/>
  <c r="A1528" i="1"/>
  <c r="J1528" i="1"/>
  <c r="F1527" i="1"/>
  <c r="B1527" i="1"/>
  <c r="A1527" i="1"/>
  <c r="I1527" i="1"/>
  <c r="F1526" i="1"/>
  <c r="B1526" i="1"/>
  <c r="A1526" i="1"/>
  <c r="I1526" i="1"/>
  <c r="F1525" i="1"/>
  <c r="B1525" i="1"/>
  <c r="A1525" i="1"/>
  <c r="J1525" i="1"/>
  <c r="F1524" i="1"/>
  <c r="B1524" i="1"/>
  <c r="A1524" i="1"/>
  <c r="J1524" i="1"/>
  <c r="F1523" i="1"/>
  <c r="B1523" i="1"/>
  <c r="A1523" i="1"/>
  <c r="J1523" i="1"/>
  <c r="B1522" i="1"/>
  <c r="A1522" i="1"/>
  <c r="J1522" i="1"/>
  <c r="F1521" i="1"/>
  <c r="B1521" i="1"/>
  <c r="A1521" i="1"/>
  <c r="J1521" i="1"/>
  <c r="F1520" i="1"/>
  <c r="B1520" i="1"/>
  <c r="A1520" i="1"/>
  <c r="J1520" i="1"/>
  <c r="F1519" i="1"/>
  <c r="B1519" i="1"/>
  <c r="A1519" i="1"/>
  <c r="I1519" i="1"/>
  <c r="F1518" i="1"/>
  <c r="B1518" i="1"/>
  <c r="A1518" i="1"/>
  <c r="I1518" i="1"/>
  <c r="F1517" i="1"/>
  <c r="B1517" i="1"/>
  <c r="A1517" i="1"/>
  <c r="J1517" i="1"/>
  <c r="F1516" i="1"/>
  <c r="B1516" i="1"/>
  <c r="A1516" i="1"/>
  <c r="J1516" i="1"/>
  <c r="F1515" i="1"/>
  <c r="B1515" i="1"/>
  <c r="A1515" i="1"/>
  <c r="I1515" i="1"/>
  <c r="B1514" i="1"/>
  <c r="A1514" i="1"/>
  <c r="J1514" i="1"/>
  <c r="F1513" i="1"/>
  <c r="B1513" i="1"/>
  <c r="A1513" i="1"/>
  <c r="I1513" i="1"/>
  <c r="F1512" i="1"/>
  <c r="B1512" i="1"/>
  <c r="A1512" i="1"/>
  <c r="J1512" i="1"/>
  <c r="F1511" i="1"/>
  <c r="B1511" i="1"/>
  <c r="A1511" i="1"/>
  <c r="I1511" i="1"/>
  <c r="F1510" i="1"/>
  <c r="B1510" i="1"/>
  <c r="A1510" i="1"/>
  <c r="J1510" i="1"/>
  <c r="F1509" i="1"/>
  <c r="B1509" i="1"/>
  <c r="A1509" i="1"/>
  <c r="J1509" i="1"/>
  <c r="F1508" i="1"/>
  <c r="B1508" i="1"/>
  <c r="A1508" i="1"/>
  <c r="J1508" i="1"/>
  <c r="F1507" i="1"/>
  <c r="B1507" i="1"/>
  <c r="A1507" i="1"/>
  <c r="I1507" i="1"/>
  <c r="F1506" i="1"/>
  <c r="B1506" i="1"/>
  <c r="A1506" i="1"/>
  <c r="J1506" i="1"/>
  <c r="F1505" i="1"/>
  <c r="B1505" i="1"/>
  <c r="A1505" i="1"/>
  <c r="J1505" i="1"/>
  <c r="F1504" i="1"/>
  <c r="B1504" i="1"/>
  <c r="A1504" i="1"/>
  <c r="J1504" i="1"/>
  <c r="F1503" i="1"/>
  <c r="B1503" i="1"/>
  <c r="A1503" i="1"/>
  <c r="I1503" i="1"/>
  <c r="F1502" i="1"/>
  <c r="B1502" i="1"/>
  <c r="A1502" i="1"/>
  <c r="J1502" i="1"/>
  <c r="F1501" i="1"/>
  <c r="B1501" i="1"/>
  <c r="A1501" i="1"/>
  <c r="J1501" i="1"/>
  <c r="F1500" i="1"/>
  <c r="B1500" i="1"/>
  <c r="A1500" i="1"/>
  <c r="J1500" i="1"/>
  <c r="F1499" i="1"/>
  <c r="B1499" i="1"/>
  <c r="A1499" i="1"/>
  <c r="J1499" i="1"/>
  <c r="F1498" i="1"/>
  <c r="B1498" i="1"/>
  <c r="A1498" i="1"/>
  <c r="J1498" i="1"/>
  <c r="F1497" i="1"/>
  <c r="B1497" i="1"/>
  <c r="A1497" i="1"/>
  <c r="J1497" i="1"/>
  <c r="F1496" i="1"/>
  <c r="B1496" i="1"/>
  <c r="A1496" i="1"/>
  <c r="J1496" i="1"/>
  <c r="F1495" i="1"/>
  <c r="B1495" i="1"/>
  <c r="A1495" i="1"/>
  <c r="I1495" i="1"/>
  <c r="F1494" i="1"/>
  <c r="B1494" i="1"/>
  <c r="A1494" i="1"/>
  <c r="I1494" i="1"/>
  <c r="F1493" i="1"/>
  <c r="B1493" i="1"/>
  <c r="A1493" i="1"/>
  <c r="I1493" i="1"/>
  <c r="F1492" i="1"/>
  <c r="B1492" i="1"/>
  <c r="A1492" i="1"/>
  <c r="J1492" i="1"/>
  <c r="F1491" i="1"/>
  <c r="B1491" i="1"/>
  <c r="A1491" i="1"/>
  <c r="J1491" i="1"/>
  <c r="F1490" i="1"/>
  <c r="B1490" i="1"/>
  <c r="A1490" i="1"/>
  <c r="J1490" i="1"/>
  <c r="F1489" i="1"/>
  <c r="B1489" i="1"/>
  <c r="A1489" i="1"/>
  <c r="I1489" i="1"/>
  <c r="F1488" i="1"/>
  <c r="B1488" i="1"/>
  <c r="A1488" i="1"/>
  <c r="J1488" i="1"/>
  <c r="F1487" i="1"/>
  <c r="B1487" i="1"/>
  <c r="A1487" i="1"/>
  <c r="I1487" i="1"/>
  <c r="F1486" i="1"/>
  <c r="B1486" i="1"/>
  <c r="A1486" i="1"/>
  <c r="J1486" i="1"/>
  <c r="F1485" i="1"/>
  <c r="B1485" i="1"/>
  <c r="A1485" i="1"/>
  <c r="J1485" i="1"/>
  <c r="F1484" i="1"/>
  <c r="B1484" i="1"/>
  <c r="A1484" i="1"/>
  <c r="J1484" i="1"/>
  <c r="F1483" i="1"/>
  <c r="B1483" i="1"/>
  <c r="A1483" i="1"/>
  <c r="I1483" i="1"/>
  <c r="F1482" i="1"/>
  <c r="B1482" i="1"/>
  <c r="A1482" i="1"/>
  <c r="J1482" i="1"/>
  <c r="F1481" i="1"/>
  <c r="B1481" i="1"/>
  <c r="A1481" i="1"/>
  <c r="J1481" i="1"/>
  <c r="F1480" i="1"/>
  <c r="B1480" i="1"/>
  <c r="A1480" i="1"/>
  <c r="J1480" i="1"/>
  <c r="F1479" i="1"/>
  <c r="B1479" i="1"/>
  <c r="A1479" i="1"/>
  <c r="I1479" i="1"/>
  <c r="F1478" i="1"/>
  <c r="B1478" i="1"/>
  <c r="A1478" i="1"/>
  <c r="I1478" i="1"/>
  <c r="F1477" i="1"/>
  <c r="B1477" i="1"/>
  <c r="A1477" i="1"/>
  <c r="J1477" i="1"/>
  <c r="F1476" i="1"/>
  <c r="B1476" i="1"/>
  <c r="A1476" i="1"/>
  <c r="J1476" i="1"/>
  <c r="F1475" i="1"/>
  <c r="B1475" i="1"/>
  <c r="A1475" i="1"/>
  <c r="J1475" i="1"/>
  <c r="F1474" i="1"/>
  <c r="B1474" i="1"/>
  <c r="A1474" i="1"/>
  <c r="J1474" i="1"/>
  <c r="F1473" i="1"/>
  <c r="B1473" i="1"/>
  <c r="A1473" i="1"/>
  <c r="J1473" i="1"/>
  <c r="F1472" i="1"/>
  <c r="B1472" i="1"/>
  <c r="A1472" i="1"/>
  <c r="J1472" i="1"/>
  <c r="F1471" i="1"/>
  <c r="B1471" i="1"/>
  <c r="A1471" i="1"/>
  <c r="I1471" i="1"/>
  <c r="F1470" i="1"/>
  <c r="B1470" i="1"/>
  <c r="A1470" i="1"/>
  <c r="J1470" i="1"/>
  <c r="F1469" i="1"/>
  <c r="B1469" i="1"/>
  <c r="A1469" i="1"/>
  <c r="J1469" i="1"/>
  <c r="F1468" i="1"/>
  <c r="B1468" i="1"/>
  <c r="A1468" i="1"/>
  <c r="J1468" i="1"/>
  <c r="F1467" i="1"/>
  <c r="B1467" i="1"/>
  <c r="A1467" i="1"/>
  <c r="I1467" i="1"/>
  <c r="F1466" i="1"/>
  <c r="B1466" i="1"/>
  <c r="A1466" i="1"/>
  <c r="J1466" i="1"/>
  <c r="F1465" i="1"/>
  <c r="B1465" i="1"/>
  <c r="A1465" i="1"/>
  <c r="J1465" i="1"/>
  <c r="F1464" i="1"/>
  <c r="B1464" i="1"/>
  <c r="A1464" i="1"/>
  <c r="J1464" i="1"/>
  <c r="F1463" i="1"/>
  <c r="B1463" i="1"/>
  <c r="A1463" i="1"/>
  <c r="J1463" i="1"/>
  <c r="F1462" i="1"/>
  <c r="B1462" i="1"/>
  <c r="A1462" i="1"/>
  <c r="J1462" i="1"/>
  <c r="F1461" i="1"/>
  <c r="B1461" i="1"/>
  <c r="A1461" i="1"/>
  <c r="J1461" i="1"/>
  <c r="F1460" i="1"/>
  <c r="B1460" i="1"/>
  <c r="A1460" i="1"/>
  <c r="J1460" i="1"/>
  <c r="F1459" i="1"/>
  <c r="B1459" i="1"/>
  <c r="A1459" i="1"/>
  <c r="I1459" i="1"/>
  <c r="F1458" i="1"/>
  <c r="B1458" i="1"/>
  <c r="A1458" i="1"/>
  <c r="J1458" i="1"/>
  <c r="F1457" i="1"/>
  <c r="B1457" i="1"/>
  <c r="A1457" i="1"/>
  <c r="J1457" i="1"/>
  <c r="F1456" i="1"/>
  <c r="B1456" i="1"/>
  <c r="A1456" i="1"/>
  <c r="J1456" i="1"/>
  <c r="F1455" i="1"/>
  <c r="B1455" i="1"/>
  <c r="A1455" i="1"/>
  <c r="J1455" i="1"/>
  <c r="B1454" i="1"/>
  <c r="A1454" i="1"/>
  <c r="J1454" i="1"/>
  <c r="F1453" i="1"/>
  <c r="B1453" i="1"/>
  <c r="A1453" i="1"/>
  <c r="J1453" i="1"/>
  <c r="F1452" i="1"/>
  <c r="B1452" i="1"/>
  <c r="A1452" i="1"/>
  <c r="J1452" i="1"/>
  <c r="F1451" i="1"/>
  <c r="B1451" i="1"/>
  <c r="A1451" i="1"/>
  <c r="I1451" i="1"/>
  <c r="F1450" i="1"/>
  <c r="B1450" i="1"/>
  <c r="A1450" i="1"/>
  <c r="J1450" i="1"/>
  <c r="F1449" i="1"/>
  <c r="B1449" i="1"/>
  <c r="A1449" i="1"/>
  <c r="J1449" i="1"/>
  <c r="F1448" i="1"/>
  <c r="B1448" i="1"/>
  <c r="A1448" i="1"/>
  <c r="J1448" i="1"/>
  <c r="B1447" i="1"/>
  <c r="A1447" i="1"/>
  <c r="J1447" i="1"/>
  <c r="B1446" i="1"/>
  <c r="A1446" i="1"/>
  <c r="J1446" i="1"/>
  <c r="F1445" i="1"/>
  <c r="B1445" i="1"/>
  <c r="A1445" i="1"/>
  <c r="J1445" i="1"/>
  <c r="F1444" i="1"/>
  <c r="B1444" i="1"/>
  <c r="A1444" i="1"/>
  <c r="J1444" i="1"/>
  <c r="F1443" i="1"/>
  <c r="B1443" i="1"/>
  <c r="A1443" i="1"/>
  <c r="I1443" i="1"/>
  <c r="F1442" i="1"/>
  <c r="B1442" i="1"/>
  <c r="A1442" i="1"/>
  <c r="J1442" i="1"/>
  <c r="F1441" i="1"/>
  <c r="B1441" i="1"/>
  <c r="A1441" i="1"/>
  <c r="J1441" i="1"/>
  <c r="F1440" i="1"/>
  <c r="B1440" i="1"/>
  <c r="A1440" i="1"/>
  <c r="J1440" i="1"/>
  <c r="B1439" i="1"/>
  <c r="A1439" i="1"/>
  <c r="J1439" i="1"/>
  <c r="F1438" i="1"/>
  <c r="B1438" i="1"/>
  <c r="A1438" i="1"/>
  <c r="J1438" i="1"/>
  <c r="F1437" i="1"/>
  <c r="B1437" i="1"/>
  <c r="A1437" i="1"/>
  <c r="J1437" i="1"/>
  <c r="F1436" i="1"/>
  <c r="B1436" i="1"/>
  <c r="A1436" i="1"/>
  <c r="J1436" i="1"/>
  <c r="F1435" i="1"/>
  <c r="B1435" i="1"/>
  <c r="A1435" i="1"/>
  <c r="I1435" i="1"/>
  <c r="F1434" i="1"/>
  <c r="B1434" i="1"/>
  <c r="A1434" i="1"/>
  <c r="J1434" i="1"/>
  <c r="F1433" i="1"/>
  <c r="B1433" i="1"/>
  <c r="A1433" i="1"/>
  <c r="J1433" i="1"/>
  <c r="F1432" i="1"/>
  <c r="B1432" i="1"/>
  <c r="A1432" i="1"/>
  <c r="J1432" i="1"/>
  <c r="B1431" i="1"/>
  <c r="A1431" i="1"/>
  <c r="J1431" i="1"/>
  <c r="F1430" i="1"/>
  <c r="B1430" i="1"/>
  <c r="A1430" i="1"/>
  <c r="J1430" i="1"/>
  <c r="F1429" i="1"/>
  <c r="B1429" i="1"/>
  <c r="A1429" i="1"/>
  <c r="J1429" i="1"/>
  <c r="F1428" i="1"/>
  <c r="B1428" i="1"/>
  <c r="A1428" i="1"/>
  <c r="J1428" i="1"/>
  <c r="F1427" i="1"/>
  <c r="B1427" i="1"/>
  <c r="A1427" i="1"/>
  <c r="I1427" i="1"/>
  <c r="F1426" i="1"/>
  <c r="B1426" i="1"/>
  <c r="A1426" i="1"/>
  <c r="J1426" i="1"/>
  <c r="F1425" i="1"/>
  <c r="B1425" i="1"/>
  <c r="A1425" i="1"/>
  <c r="I1425" i="1"/>
  <c r="F1424" i="1"/>
  <c r="B1424" i="1"/>
  <c r="A1424" i="1"/>
  <c r="J1424" i="1"/>
  <c r="B1423" i="1"/>
  <c r="A1423" i="1"/>
  <c r="J1423" i="1"/>
  <c r="F1422" i="1"/>
  <c r="B1422" i="1"/>
  <c r="A1422" i="1"/>
  <c r="J1422" i="1"/>
  <c r="F1421" i="1"/>
  <c r="B1421" i="1"/>
  <c r="A1421" i="1"/>
  <c r="J1421" i="1"/>
  <c r="F1420" i="1"/>
  <c r="B1420" i="1"/>
  <c r="A1420" i="1"/>
  <c r="J1420" i="1"/>
  <c r="F1419" i="1"/>
  <c r="B1419" i="1"/>
  <c r="A1419" i="1"/>
  <c r="I1419" i="1"/>
  <c r="F1418" i="1"/>
  <c r="B1418" i="1"/>
  <c r="A1418" i="1"/>
  <c r="J1418" i="1"/>
  <c r="F1417" i="1"/>
  <c r="B1417" i="1"/>
  <c r="A1417" i="1"/>
  <c r="I1417" i="1"/>
  <c r="F1416" i="1"/>
  <c r="B1416" i="1"/>
  <c r="A1416" i="1"/>
  <c r="J1416" i="1"/>
  <c r="B1415" i="1"/>
  <c r="A1415" i="1"/>
  <c r="J1415" i="1"/>
  <c r="F1414" i="1"/>
  <c r="B1414" i="1"/>
  <c r="A1414" i="1"/>
  <c r="J1414" i="1"/>
  <c r="F1413" i="1"/>
  <c r="B1413" i="1"/>
  <c r="A1413" i="1"/>
  <c r="J1413" i="1"/>
  <c r="F1412" i="1"/>
  <c r="B1412" i="1"/>
  <c r="A1412" i="1"/>
  <c r="J1412" i="1"/>
  <c r="F1411" i="1"/>
  <c r="B1411" i="1"/>
  <c r="A1411" i="1"/>
  <c r="I1411" i="1"/>
  <c r="F1410" i="1"/>
  <c r="B1410" i="1"/>
  <c r="A1410" i="1"/>
  <c r="J1410" i="1"/>
  <c r="F1409" i="1"/>
  <c r="B1409" i="1"/>
  <c r="A1409" i="1"/>
  <c r="I1409" i="1"/>
  <c r="F1408" i="1"/>
  <c r="B1408" i="1"/>
  <c r="A1408" i="1"/>
  <c r="J1408" i="1"/>
  <c r="B1407" i="1"/>
  <c r="A1407" i="1"/>
  <c r="J1407" i="1"/>
  <c r="F1406" i="1"/>
  <c r="B1406" i="1"/>
  <c r="A1406" i="1"/>
  <c r="J1406" i="1"/>
  <c r="F1405" i="1"/>
  <c r="B1405" i="1"/>
  <c r="A1405" i="1"/>
  <c r="J1405" i="1"/>
  <c r="F1404" i="1"/>
  <c r="B1404" i="1"/>
  <c r="A1404" i="1"/>
  <c r="J1404" i="1"/>
  <c r="F1403" i="1"/>
  <c r="B1403" i="1"/>
  <c r="A1403" i="1"/>
  <c r="I1403" i="1"/>
  <c r="F1402" i="1"/>
  <c r="B1402" i="1"/>
  <c r="A1402" i="1"/>
  <c r="J1402" i="1"/>
  <c r="F1401" i="1"/>
  <c r="B1401" i="1"/>
  <c r="A1401" i="1"/>
  <c r="I1401" i="1"/>
  <c r="F1400" i="1"/>
  <c r="B1400" i="1"/>
  <c r="A1400" i="1"/>
  <c r="J1400" i="1"/>
  <c r="B1399" i="1"/>
  <c r="A1399" i="1"/>
  <c r="J1399" i="1"/>
  <c r="F1398" i="1"/>
  <c r="B1398" i="1"/>
  <c r="A1398" i="1"/>
  <c r="J1398" i="1"/>
  <c r="F1397" i="1"/>
  <c r="B1397" i="1"/>
  <c r="A1397" i="1"/>
  <c r="J1397" i="1"/>
  <c r="F1396" i="1"/>
  <c r="B1396" i="1"/>
  <c r="A1396" i="1"/>
  <c r="J1396" i="1"/>
  <c r="F1395" i="1"/>
  <c r="B1395" i="1"/>
  <c r="A1395" i="1"/>
  <c r="I1395" i="1"/>
  <c r="F1394" i="1"/>
  <c r="B1394" i="1"/>
  <c r="A1394" i="1"/>
  <c r="J1394" i="1"/>
  <c r="F1393" i="1"/>
  <c r="B1393" i="1"/>
  <c r="A1393" i="1"/>
  <c r="J1393" i="1"/>
  <c r="F1392" i="1"/>
  <c r="B1392" i="1"/>
  <c r="A1392" i="1"/>
  <c r="J1392" i="1"/>
  <c r="F1391" i="1"/>
  <c r="B1391" i="1"/>
  <c r="A1391" i="1"/>
  <c r="I1391" i="1"/>
  <c r="F1390" i="1"/>
  <c r="B1390" i="1"/>
  <c r="A1390" i="1"/>
  <c r="J1390" i="1"/>
  <c r="F1389" i="1"/>
  <c r="B1389" i="1"/>
  <c r="A1389" i="1"/>
  <c r="J1389" i="1"/>
  <c r="F1388" i="1"/>
  <c r="B1388" i="1"/>
  <c r="A1388" i="1"/>
  <c r="J1388" i="1"/>
  <c r="F1387" i="1"/>
  <c r="B1387" i="1"/>
  <c r="A1387" i="1"/>
  <c r="J1387" i="1"/>
  <c r="F1386" i="1"/>
  <c r="B1386" i="1"/>
  <c r="A1386" i="1"/>
  <c r="J1386" i="1"/>
  <c r="F1385" i="1"/>
  <c r="B1385" i="1"/>
  <c r="A1385" i="1"/>
  <c r="J1385" i="1"/>
  <c r="F1384" i="1"/>
  <c r="B1384" i="1"/>
  <c r="A1384" i="1"/>
  <c r="J1384" i="1"/>
  <c r="F1383" i="1"/>
  <c r="B1383" i="1"/>
  <c r="A1383" i="1"/>
  <c r="I1383" i="1"/>
  <c r="F1382" i="1"/>
  <c r="B1382" i="1"/>
  <c r="A1382" i="1"/>
  <c r="I1382" i="1"/>
  <c r="F1381" i="1"/>
  <c r="B1381" i="1"/>
  <c r="A1381" i="1"/>
  <c r="J1381" i="1"/>
  <c r="F1380" i="1"/>
  <c r="B1380" i="1"/>
  <c r="A1380" i="1"/>
  <c r="I1380" i="1"/>
  <c r="F1379" i="1"/>
  <c r="B1379" i="1"/>
  <c r="A1379" i="1"/>
  <c r="J1379" i="1"/>
  <c r="F1378" i="1"/>
  <c r="B1378" i="1"/>
  <c r="A1378" i="1"/>
  <c r="I1378" i="1"/>
  <c r="F1377" i="1"/>
  <c r="B1377" i="1"/>
  <c r="A1377" i="1"/>
  <c r="J1377" i="1"/>
  <c r="F1376" i="1"/>
  <c r="B1376" i="1"/>
  <c r="A1376" i="1"/>
  <c r="J1376" i="1"/>
  <c r="F1375" i="1"/>
  <c r="B1375" i="1"/>
  <c r="A1375" i="1"/>
  <c r="I1375" i="1"/>
  <c r="F1374" i="1"/>
  <c r="B1374" i="1"/>
  <c r="A1374" i="1"/>
  <c r="J1374" i="1"/>
  <c r="F1373" i="1"/>
  <c r="B1373" i="1"/>
  <c r="A1373" i="1"/>
  <c r="J1373" i="1"/>
  <c r="F1372" i="1"/>
  <c r="B1372" i="1"/>
  <c r="A1372" i="1"/>
  <c r="J1372" i="1"/>
  <c r="F1371" i="1"/>
  <c r="B1371" i="1"/>
  <c r="A1371" i="1"/>
  <c r="J1371" i="1"/>
  <c r="F1370" i="1"/>
  <c r="B1370" i="1"/>
  <c r="A1370" i="1"/>
  <c r="I1370" i="1"/>
  <c r="F1369" i="1"/>
  <c r="B1369" i="1"/>
  <c r="A1369" i="1"/>
  <c r="J1369" i="1"/>
  <c r="F1368" i="1"/>
  <c r="B1368" i="1"/>
  <c r="A1368" i="1"/>
  <c r="J1368" i="1"/>
  <c r="F1367" i="1"/>
  <c r="B1367" i="1"/>
  <c r="A1367" i="1"/>
  <c r="I1367" i="1"/>
  <c r="F1366" i="1"/>
  <c r="B1366" i="1"/>
  <c r="A1366" i="1"/>
  <c r="I1366" i="1"/>
  <c r="F1365" i="1"/>
  <c r="B1365" i="1"/>
  <c r="A1365" i="1"/>
  <c r="J1365" i="1"/>
  <c r="F1364" i="1"/>
  <c r="B1364" i="1"/>
  <c r="A1364" i="1"/>
  <c r="J1364" i="1"/>
  <c r="F1363" i="1"/>
  <c r="B1363" i="1"/>
  <c r="A1363" i="1"/>
  <c r="J1363" i="1"/>
  <c r="F1362" i="1"/>
  <c r="B1362" i="1"/>
  <c r="A1362" i="1"/>
  <c r="I1362" i="1"/>
  <c r="F1361" i="1"/>
  <c r="B1361" i="1"/>
  <c r="A1361" i="1"/>
  <c r="I1361" i="1"/>
  <c r="F1360" i="1"/>
  <c r="B1360" i="1"/>
  <c r="A1360" i="1"/>
  <c r="J1360" i="1"/>
  <c r="F1359" i="1"/>
  <c r="B1359" i="1"/>
  <c r="A1359" i="1"/>
  <c r="I1359" i="1"/>
  <c r="F1358" i="1"/>
  <c r="B1358" i="1"/>
  <c r="A1358" i="1"/>
  <c r="J1358" i="1"/>
  <c r="F1357" i="1"/>
  <c r="B1357" i="1"/>
  <c r="A1357" i="1"/>
  <c r="J1357" i="1"/>
  <c r="F1356" i="1"/>
  <c r="B1356" i="1"/>
  <c r="A1356" i="1"/>
  <c r="I1356" i="1"/>
  <c r="F1355" i="1"/>
  <c r="B1355" i="1"/>
  <c r="A1355" i="1"/>
  <c r="J1355" i="1"/>
  <c r="F1354" i="1"/>
  <c r="B1354" i="1"/>
  <c r="A1354" i="1"/>
  <c r="I1354" i="1"/>
  <c r="F1353" i="1"/>
  <c r="B1353" i="1"/>
  <c r="A1353" i="1"/>
  <c r="J1353" i="1"/>
  <c r="F1352" i="1"/>
  <c r="B1352" i="1"/>
  <c r="A1352" i="1"/>
  <c r="J1352" i="1"/>
  <c r="F1351" i="1"/>
  <c r="B1351" i="1"/>
  <c r="A1351" i="1"/>
  <c r="I1351" i="1"/>
  <c r="F1350" i="1"/>
  <c r="B1350" i="1"/>
  <c r="A1350" i="1"/>
  <c r="J1350" i="1"/>
  <c r="F1349" i="1"/>
  <c r="B1349" i="1"/>
  <c r="A1349" i="1"/>
  <c r="J1349" i="1"/>
  <c r="F1348" i="1"/>
  <c r="B1348" i="1"/>
  <c r="A1348" i="1"/>
  <c r="J1348" i="1"/>
  <c r="F1347" i="1"/>
  <c r="B1347" i="1"/>
  <c r="A1347" i="1"/>
  <c r="J1347" i="1"/>
  <c r="F1346" i="1"/>
  <c r="B1346" i="1"/>
  <c r="A1346" i="1"/>
  <c r="J1346" i="1"/>
  <c r="F1345" i="1"/>
  <c r="B1345" i="1"/>
  <c r="A1345" i="1"/>
  <c r="I1345" i="1"/>
  <c r="F1344" i="1"/>
  <c r="B1344" i="1"/>
  <c r="A1344" i="1"/>
  <c r="J1344" i="1"/>
  <c r="F1343" i="1"/>
  <c r="B1343" i="1"/>
  <c r="A1343" i="1"/>
  <c r="I1343" i="1"/>
  <c r="F1342" i="1"/>
  <c r="B1342" i="1"/>
  <c r="A1342" i="1"/>
  <c r="I1342" i="1"/>
  <c r="F1341" i="1"/>
  <c r="B1341" i="1"/>
  <c r="A1341" i="1"/>
  <c r="J1341" i="1"/>
  <c r="F1340" i="1"/>
  <c r="B1340" i="1"/>
  <c r="A1340" i="1"/>
  <c r="J1340" i="1"/>
  <c r="F1339" i="1"/>
  <c r="B1339" i="1"/>
  <c r="A1339" i="1"/>
  <c r="J1339" i="1"/>
  <c r="F1338" i="1"/>
  <c r="B1338" i="1"/>
  <c r="A1338" i="1"/>
  <c r="I1338" i="1"/>
  <c r="F1337" i="1"/>
  <c r="B1337" i="1"/>
  <c r="A1337" i="1"/>
  <c r="J1337" i="1"/>
  <c r="F1336" i="1"/>
  <c r="B1336" i="1"/>
  <c r="A1336" i="1"/>
  <c r="J1336" i="1"/>
  <c r="F1335" i="1"/>
  <c r="B1335" i="1"/>
  <c r="A1335" i="1"/>
  <c r="I1335" i="1"/>
  <c r="F1334" i="1"/>
  <c r="B1334" i="1"/>
  <c r="A1334" i="1"/>
  <c r="J1334" i="1"/>
  <c r="F1333" i="1"/>
  <c r="B1333" i="1"/>
  <c r="A1333" i="1"/>
  <c r="J1333" i="1"/>
  <c r="F1332" i="1"/>
  <c r="B1332" i="1"/>
  <c r="A1332" i="1"/>
  <c r="I1332" i="1"/>
  <c r="F1331" i="1"/>
  <c r="B1331" i="1"/>
  <c r="A1331" i="1"/>
  <c r="J1331" i="1"/>
  <c r="F1330" i="1"/>
  <c r="B1330" i="1"/>
  <c r="A1330" i="1"/>
  <c r="I1330" i="1"/>
  <c r="F1329" i="1"/>
  <c r="B1329" i="1"/>
  <c r="A1329" i="1"/>
  <c r="J1329" i="1"/>
  <c r="F1328" i="1"/>
  <c r="B1328" i="1"/>
  <c r="A1328" i="1"/>
  <c r="J1328" i="1"/>
  <c r="F1327" i="1"/>
  <c r="B1327" i="1"/>
  <c r="A1327" i="1"/>
  <c r="I1327" i="1"/>
  <c r="F1326" i="1"/>
  <c r="B1326" i="1"/>
  <c r="A1326" i="1"/>
  <c r="J1326" i="1"/>
  <c r="F1325" i="1"/>
  <c r="B1325" i="1"/>
  <c r="A1325" i="1"/>
  <c r="J1325" i="1"/>
  <c r="F1324" i="1"/>
  <c r="B1324" i="1"/>
  <c r="A1324" i="1"/>
  <c r="I1324" i="1"/>
  <c r="F1323" i="1"/>
  <c r="B1323" i="1"/>
  <c r="A1323" i="1"/>
  <c r="J1323" i="1"/>
  <c r="F1322" i="1"/>
  <c r="B1322" i="1"/>
  <c r="A1322" i="1"/>
  <c r="I1322" i="1"/>
  <c r="F1321" i="1"/>
  <c r="B1321" i="1"/>
  <c r="A1321" i="1"/>
  <c r="J1321" i="1"/>
  <c r="F1320" i="1"/>
  <c r="B1320" i="1"/>
  <c r="A1320" i="1"/>
  <c r="J1320" i="1"/>
  <c r="F1319" i="1"/>
  <c r="B1319" i="1"/>
  <c r="A1319" i="1"/>
  <c r="I1319" i="1"/>
  <c r="F1318" i="1"/>
  <c r="B1318" i="1"/>
  <c r="A1318" i="1"/>
  <c r="J1318" i="1"/>
  <c r="F1317" i="1"/>
  <c r="B1317" i="1"/>
  <c r="A1317" i="1"/>
  <c r="J1317" i="1"/>
  <c r="F1316" i="1"/>
  <c r="B1316" i="1"/>
  <c r="A1316" i="1"/>
  <c r="J1316" i="1"/>
  <c r="F1315" i="1"/>
  <c r="B1315" i="1"/>
  <c r="A1315" i="1"/>
  <c r="I1315" i="1"/>
  <c r="F1314" i="1"/>
  <c r="B1314" i="1"/>
  <c r="A1314" i="1"/>
  <c r="J1314" i="1"/>
  <c r="F1313" i="1"/>
  <c r="B1313" i="1"/>
  <c r="A1313" i="1"/>
  <c r="J1313" i="1"/>
  <c r="F1312" i="1"/>
  <c r="B1312" i="1"/>
  <c r="A1312" i="1"/>
  <c r="J1312" i="1"/>
  <c r="F1311" i="1"/>
  <c r="B1311" i="1"/>
  <c r="A1311" i="1"/>
  <c r="I1311" i="1"/>
  <c r="F1310" i="1"/>
  <c r="B1310" i="1"/>
  <c r="A1310" i="1"/>
  <c r="J1310" i="1"/>
  <c r="F1309" i="1"/>
  <c r="B1309" i="1"/>
  <c r="A1309" i="1"/>
  <c r="I1309" i="1"/>
  <c r="F1308" i="1"/>
  <c r="B1308" i="1"/>
  <c r="A1308" i="1"/>
  <c r="J1308" i="1"/>
  <c r="F1307" i="1"/>
  <c r="B1307" i="1"/>
  <c r="A1307" i="1"/>
  <c r="I1307" i="1"/>
  <c r="F1306" i="1"/>
  <c r="B1306" i="1"/>
  <c r="A1306" i="1"/>
  <c r="J1306" i="1"/>
  <c r="F1305" i="1"/>
  <c r="B1305" i="1"/>
  <c r="A1305" i="1"/>
  <c r="J1305" i="1"/>
  <c r="F1304" i="1"/>
  <c r="B1304" i="1"/>
  <c r="A1304" i="1"/>
  <c r="J1304" i="1"/>
  <c r="F1303" i="1"/>
  <c r="B1303" i="1"/>
  <c r="A1303" i="1"/>
  <c r="I1303" i="1"/>
  <c r="F1302" i="1"/>
  <c r="B1302" i="1"/>
  <c r="A1302" i="1"/>
  <c r="I1302" i="1"/>
  <c r="F1301" i="1"/>
  <c r="B1301" i="1"/>
  <c r="A1301" i="1"/>
  <c r="J1301" i="1"/>
  <c r="F1300" i="1"/>
  <c r="B1300" i="1"/>
  <c r="A1300" i="1"/>
  <c r="J1300" i="1"/>
  <c r="F1299" i="1"/>
  <c r="B1299" i="1"/>
  <c r="A1299" i="1"/>
  <c r="I1299" i="1"/>
  <c r="F1298" i="1"/>
  <c r="B1298" i="1"/>
  <c r="A1298" i="1"/>
  <c r="J1298" i="1"/>
  <c r="F1297" i="1"/>
  <c r="B1297" i="1"/>
  <c r="A1297" i="1"/>
  <c r="I1297" i="1"/>
  <c r="F1296" i="1"/>
  <c r="B1296" i="1"/>
  <c r="A1296" i="1"/>
  <c r="J1296" i="1"/>
  <c r="F1295" i="1"/>
  <c r="B1295" i="1"/>
  <c r="A1295" i="1"/>
  <c r="I1295" i="1"/>
  <c r="F1294" i="1"/>
  <c r="B1294" i="1"/>
  <c r="A1294" i="1"/>
  <c r="J1294" i="1"/>
  <c r="F1293" i="1"/>
  <c r="B1293" i="1"/>
  <c r="A1293" i="1"/>
  <c r="J1293" i="1"/>
  <c r="F1292" i="1"/>
  <c r="B1292" i="1"/>
  <c r="A1292" i="1"/>
  <c r="J1292" i="1"/>
  <c r="F1291" i="1"/>
  <c r="B1291" i="1"/>
  <c r="A1291" i="1"/>
  <c r="I1291" i="1"/>
  <c r="F1290" i="1"/>
  <c r="B1290" i="1"/>
  <c r="A1290" i="1"/>
  <c r="J1290" i="1"/>
  <c r="F1289" i="1"/>
  <c r="B1289" i="1"/>
  <c r="A1289" i="1"/>
  <c r="J1289" i="1"/>
  <c r="F1288" i="1"/>
  <c r="B1288" i="1"/>
  <c r="A1288" i="1"/>
  <c r="J1288" i="1"/>
  <c r="F1287" i="1"/>
  <c r="B1287" i="1"/>
  <c r="A1287" i="1"/>
  <c r="I1287" i="1"/>
  <c r="F1286" i="1"/>
  <c r="B1286" i="1"/>
  <c r="A1286" i="1"/>
  <c r="I1286" i="1"/>
  <c r="F1285" i="1"/>
  <c r="B1285" i="1"/>
  <c r="A1285" i="1"/>
  <c r="J1285" i="1"/>
  <c r="F1284" i="1"/>
  <c r="B1284" i="1"/>
  <c r="A1284" i="1"/>
  <c r="J1284" i="1"/>
  <c r="F1283" i="1"/>
  <c r="B1283" i="1"/>
  <c r="A1283" i="1"/>
  <c r="I1283" i="1"/>
  <c r="F1282" i="1"/>
  <c r="B1282" i="1"/>
  <c r="A1282" i="1"/>
  <c r="I1282" i="1"/>
  <c r="F1281" i="1"/>
  <c r="B1281" i="1"/>
  <c r="A1281" i="1"/>
  <c r="J1281" i="1"/>
  <c r="F1280" i="1"/>
  <c r="B1280" i="1"/>
  <c r="A1280" i="1"/>
  <c r="J1280" i="1"/>
  <c r="F1279" i="1"/>
  <c r="B1279" i="1"/>
  <c r="A1279" i="1"/>
  <c r="I1279" i="1"/>
  <c r="F1278" i="1"/>
  <c r="B1278" i="1"/>
  <c r="A1278" i="1"/>
  <c r="J1278" i="1"/>
  <c r="F1277" i="1"/>
  <c r="B1277" i="1"/>
  <c r="A1277" i="1"/>
  <c r="I1277" i="1"/>
  <c r="F1276" i="1"/>
  <c r="B1276" i="1"/>
  <c r="A1276" i="1"/>
  <c r="J1276" i="1"/>
  <c r="F1275" i="1"/>
  <c r="B1275" i="1"/>
  <c r="A1275" i="1"/>
  <c r="I1275" i="1"/>
  <c r="F1274" i="1"/>
  <c r="B1274" i="1"/>
  <c r="A1274" i="1"/>
  <c r="J1274" i="1"/>
  <c r="F1273" i="1"/>
  <c r="B1273" i="1"/>
  <c r="A1273" i="1"/>
  <c r="I1273" i="1"/>
  <c r="F1272" i="1"/>
  <c r="B1272" i="1"/>
  <c r="A1272" i="1"/>
  <c r="J1272" i="1"/>
  <c r="F1271" i="1"/>
  <c r="B1271" i="1"/>
  <c r="A1271" i="1"/>
  <c r="I1271" i="1"/>
  <c r="F1270" i="1"/>
  <c r="B1270" i="1"/>
  <c r="A1270" i="1"/>
  <c r="I1270" i="1"/>
  <c r="F1269" i="1"/>
  <c r="B1269" i="1"/>
  <c r="A1269" i="1"/>
  <c r="J1269" i="1"/>
  <c r="F1268" i="1"/>
  <c r="B1268" i="1"/>
  <c r="A1268" i="1"/>
  <c r="J1268" i="1"/>
  <c r="F1267" i="1"/>
  <c r="B1267" i="1"/>
  <c r="A1267" i="1"/>
  <c r="I1267" i="1"/>
  <c r="F1266" i="1"/>
  <c r="B1266" i="1"/>
  <c r="A1266" i="1"/>
  <c r="J1266" i="1"/>
  <c r="F1265" i="1"/>
  <c r="B1265" i="1"/>
  <c r="A1265" i="1"/>
  <c r="J1265" i="1"/>
  <c r="F1264" i="1"/>
  <c r="B1264" i="1"/>
  <c r="A1264" i="1"/>
  <c r="J1264" i="1"/>
  <c r="F1263" i="1"/>
  <c r="B1263" i="1"/>
  <c r="A1263" i="1"/>
  <c r="I1263" i="1"/>
  <c r="F1262" i="1"/>
  <c r="B1262" i="1"/>
  <c r="A1262" i="1"/>
  <c r="I1262" i="1"/>
  <c r="F1261" i="1"/>
  <c r="B1261" i="1"/>
  <c r="A1261" i="1"/>
  <c r="I1261" i="1"/>
  <c r="F1260" i="1"/>
  <c r="B1260" i="1"/>
  <c r="A1260" i="1"/>
  <c r="J1260" i="1"/>
  <c r="F1259" i="1"/>
  <c r="B1259" i="1"/>
  <c r="A1259" i="1"/>
  <c r="I1259" i="1"/>
  <c r="F1258" i="1"/>
  <c r="B1258" i="1"/>
  <c r="A1258" i="1"/>
  <c r="J1258" i="1"/>
  <c r="F1257" i="1"/>
  <c r="B1257" i="1"/>
  <c r="A1257" i="1"/>
  <c r="I1257" i="1"/>
  <c r="F1256" i="1"/>
  <c r="B1256" i="1"/>
  <c r="A1256" i="1"/>
  <c r="J1256" i="1"/>
  <c r="F1255" i="1"/>
  <c r="B1255" i="1"/>
  <c r="A1255" i="1"/>
  <c r="I1255" i="1"/>
  <c r="F1254" i="1"/>
  <c r="B1254" i="1"/>
  <c r="A1254" i="1"/>
  <c r="J1254" i="1"/>
  <c r="F1253" i="1"/>
  <c r="B1253" i="1"/>
  <c r="A1253" i="1"/>
  <c r="J1253" i="1"/>
  <c r="F1252" i="1"/>
  <c r="B1252" i="1"/>
  <c r="A1252" i="1"/>
  <c r="J1252" i="1"/>
  <c r="F1251" i="1"/>
  <c r="B1251" i="1"/>
  <c r="A1251" i="1"/>
  <c r="I1251" i="1"/>
  <c r="F1250" i="1"/>
  <c r="B1250" i="1"/>
  <c r="A1250" i="1"/>
  <c r="I1250" i="1"/>
  <c r="F1249" i="1"/>
  <c r="B1249" i="1"/>
  <c r="A1249" i="1"/>
  <c r="J1249" i="1"/>
  <c r="F1248" i="1"/>
  <c r="B1248" i="1"/>
  <c r="A1248" i="1"/>
  <c r="J1248" i="1"/>
  <c r="F1247" i="1"/>
  <c r="B1247" i="1"/>
  <c r="A1247" i="1"/>
  <c r="I1247" i="1"/>
  <c r="F1246" i="1"/>
  <c r="B1246" i="1"/>
  <c r="A1246" i="1"/>
  <c r="J1246" i="1"/>
  <c r="F1245" i="1"/>
  <c r="B1245" i="1"/>
  <c r="A1245" i="1"/>
  <c r="J1245" i="1"/>
  <c r="F1244" i="1"/>
  <c r="B1244" i="1"/>
  <c r="A1244" i="1"/>
  <c r="J1244" i="1"/>
  <c r="F1243" i="1"/>
  <c r="B1243" i="1"/>
  <c r="A1243" i="1"/>
  <c r="J1243" i="1"/>
  <c r="F1242" i="1"/>
  <c r="B1242" i="1"/>
  <c r="A1242" i="1"/>
  <c r="I1242" i="1"/>
  <c r="F1241" i="1"/>
  <c r="B1241" i="1"/>
  <c r="A1241" i="1"/>
  <c r="J1241" i="1"/>
  <c r="F1240" i="1"/>
  <c r="B1240" i="1"/>
  <c r="A1240" i="1"/>
  <c r="J1240" i="1"/>
  <c r="F1239" i="1"/>
  <c r="B1239" i="1"/>
  <c r="A1239" i="1"/>
  <c r="I1239" i="1"/>
  <c r="F1238" i="1"/>
  <c r="B1238" i="1"/>
  <c r="A1238" i="1"/>
  <c r="J1238" i="1"/>
  <c r="F1237" i="1"/>
  <c r="B1237" i="1"/>
  <c r="A1237" i="1"/>
  <c r="J1237" i="1"/>
  <c r="F1236" i="1"/>
  <c r="B1236" i="1"/>
  <c r="A1236" i="1"/>
  <c r="J1236" i="1"/>
  <c r="F1235" i="1"/>
  <c r="B1235" i="1"/>
  <c r="A1235" i="1"/>
  <c r="I1235" i="1"/>
  <c r="F1234" i="1"/>
  <c r="B1234" i="1"/>
  <c r="A1234" i="1"/>
  <c r="J1234" i="1"/>
  <c r="F1233" i="1"/>
  <c r="B1233" i="1"/>
  <c r="A1233" i="1"/>
  <c r="J1233" i="1"/>
  <c r="F1232" i="1"/>
  <c r="B1232" i="1"/>
  <c r="A1232" i="1"/>
  <c r="J1232" i="1"/>
  <c r="F1231" i="1"/>
  <c r="B1231" i="1"/>
  <c r="A1231" i="1"/>
  <c r="I1231" i="1"/>
  <c r="F1230" i="1"/>
  <c r="B1230" i="1"/>
  <c r="A1230" i="1"/>
  <c r="I1230" i="1"/>
  <c r="F1229" i="1"/>
  <c r="B1229" i="1"/>
  <c r="A1229" i="1"/>
  <c r="J1229" i="1"/>
  <c r="F1228" i="1"/>
  <c r="B1228" i="1"/>
  <c r="A1228" i="1"/>
  <c r="J1228" i="1"/>
  <c r="F1227" i="1"/>
  <c r="B1227" i="1"/>
  <c r="A1227" i="1"/>
  <c r="I1227" i="1"/>
  <c r="B1226" i="1"/>
  <c r="A1226" i="1"/>
  <c r="J1226" i="1"/>
  <c r="F1225" i="1"/>
  <c r="B1225" i="1"/>
  <c r="A1225" i="1"/>
  <c r="J1225" i="1"/>
  <c r="F1224" i="1"/>
  <c r="B1224" i="1"/>
  <c r="A1224" i="1"/>
  <c r="J1224" i="1"/>
  <c r="F1223" i="1"/>
  <c r="B1223" i="1"/>
  <c r="A1223" i="1"/>
  <c r="I1223" i="1"/>
  <c r="F1222" i="1"/>
  <c r="B1222" i="1"/>
  <c r="A1222" i="1"/>
  <c r="I1222" i="1"/>
  <c r="F1221" i="1"/>
  <c r="B1221" i="1"/>
  <c r="A1221" i="1"/>
  <c r="J1221" i="1"/>
  <c r="F1220" i="1"/>
  <c r="B1220" i="1"/>
  <c r="A1220" i="1"/>
  <c r="I1220" i="1"/>
  <c r="F1219" i="1"/>
  <c r="B1219" i="1"/>
  <c r="A1219" i="1"/>
  <c r="I1219" i="1"/>
  <c r="B1218" i="1"/>
  <c r="A1218" i="1"/>
  <c r="J1218" i="1"/>
  <c r="F1217" i="1"/>
  <c r="B1217" i="1"/>
  <c r="A1217" i="1"/>
  <c r="J1217" i="1"/>
  <c r="F1216" i="1"/>
  <c r="B1216" i="1"/>
  <c r="A1216" i="1"/>
  <c r="J1216" i="1"/>
  <c r="F1215" i="1"/>
  <c r="B1215" i="1"/>
  <c r="A1215" i="1"/>
  <c r="I1215" i="1"/>
  <c r="F1214" i="1"/>
  <c r="B1214" i="1"/>
  <c r="A1214" i="1"/>
  <c r="J1214" i="1"/>
  <c r="F1213" i="1"/>
  <c r="B1213" i="1"/>
  <c r="A1213" i="1"/>
  <c r="J1213" i="1"/>
  <c r="F1212" i="1"/>
  <c r="B1212" i="1"/>
  <c r="A1212" i="1"/>
  <c r="J1212" i="1"/>
  <c r="F1211" i="1"/>
  <c r="B1211" i="1"/>
  <c r="A1211" i="1"/>
  <c r="J1211" i="1"/>
  <c r="B1210" i="1"/>
  <c r="A1210" i="1"/>
  <c r="J1210" i="1"/>
  <c r="F1209" i="1"/>
  <c r="B1209" i="1"/>
  <c r="A1209" i="1"/>
  <c r="J1209" i="1"/>
  <c r="F1208" i="1"/>
  <c r="B1208" i="1"/>
  <c r="A1208" i="1"/>
  <c r="J1208" i="1"/>
  <c r="F1207" i="1"/>
  <c r="B1207" i="1"/>
  <c r="A1207" i="1"/>
  <c r="I1207" i="1"/>
  <c r="F1206" i="1"/>
  <c r="B1206" i="1"/>
  <c r="A1206" i="1"/>
  <c r="J1206" i="1"/>
  <c r="F1205" i="1"/>
  <c r="B1205" i="1"/>
  <c r="A1205" i="1"/>
  <c r="J1205" i="1"/>
  <c r="F1204" i="1"/>
  <c r="B1204" i="1"/>
  <c r="A1204" i="1"/>
  <c r="I1204" i="1"/>
  <c r="F1203" i="1"/>
  <c r="B1203" i="1"/>
  <c r="A1203" i="1"/>
  <c r="J1203" i="1"/>
  <c r="B1202" i="1"/>
  <c r="A1202" i="1"/>
  <c r="J1202" i="1"/>
  <c r="F1201" i="1"/>
  <c r="B1201" i="1"/>
  <c r="A1201" i="1"/>
  <c r="J1201" i="1"/>
  <c r="F1200" i="1"/>
  <c r="B1200" i="1"/>
  <c r="A1200" i="1"/>
  <c r="J1200" i="1"/>
  <c r="F1199" i="1"/>
  <c r="B1199" i="1"/>
  <c r="A1199" i="1"/>
  <c r="I1199" i="1"/>
  <c r="F1198" i="1"/>
  <c r="B1198" i="1"/>
  <c r="A1198" i="1"/>
  <c r="J1198" i="1"/>
  <c r="F1197" i="1"/>
  <c r="B1197" i="1"/>
  <c r="A1197" i="1"/>
  <c r="J1197" i="1"/>
  <c r="F1196" i="1"/>
  <c r="B1196" i="1"/>
  <c r="A1196" i="1"/>
  <c r="I1196" i="1"/>
  <c r="F1195" i="1"/>
  <c r="B1195" i="1"/>
  <c r="A1195" i="1"/>
  <c r="J1195" i="1"/>
  <c r="B1194" i="1"/>
  <c r="A1194" i="1"/>
  <c r="J1194" i="1"/>
  <c r="F1193" i="1"/>
  <c r="B1193" i="1"/>
  <c r="A1193" i="1"/>
  <c r="J1193" i="1"/>
  <c r="F1192" i="1"/>
  <c r="B1192" i="1"/>
  <c r="A1192" i="1"/>
  <c r="J1192" i="1"/>
  <c r="F1191" i="1"/>
  <c r="B1191" i="1"/>
  <c r="A1191" i="1"/>
  <c r="I1191" i="1"/>
  <c r="F1190" i="1"/>
  <c r="B1190" i="1"/>
  <c r="A1190" i="1"/>
  <c r="J1190" i="1"/>
  <c r="F1189" i="1"/>
  <c r="B1189" i="1"/>
  <c r="A1189" i="1"/>
  <c r="J1189" i="1"/>
  <c r="F1188" i="1"/>
  <c r="B1188" i="1"/>
  <c r="A1188" i="1"/>
  <c r="I1188" i="1"/>
  <c r="F1187" i="1"/>
  <c r="B1187" i="1"/>
  <c r="A1187" i="1"/>
  <c r="I1187" i="1"/>
  <c r="B1186" i="1"/>
  <c r="A1186" i="1"/>
  <c r="J1186" i="1"/>
  <c r="F1185" i="1"/>
  <c r="B1185" i="1"/>
  <c r="A1185" i="1"/>
  <c r="J1185" i="1"/>
  <c r="F1184" i="1"/>
  <c r="B1184" i="1"/>
  <c r="A1184" i="1"/>
  <c r="J1184" i="1"/>
  <c r="F1183" i="1"/>
  <c r="B1183" i="1"/>
  <c r="A1183" i="1"/>
  <c r="I1183" i="1"/>
  <c r="F1182" i="1"/>
  <c r="B1182" i="1"/>
  <c r="A1182" i="1"/>
  <c r="J1182" i="1"/>
  <c r="F1181" i="1"/>
  <c r="B1181" i="1"/>
  <c r="A1181" i="1"/>
  <c r="J1181" i="1"/>
  <c r="F1180" i="1"/>
  <c r="B1180" i="1"/>
  <c r="A1180" i="1"/>
  <c r="I1180" i="1"/>
  <c r="F1179" i="1"/>
  <c r="B1179" i="1"/>
  <c r="A1179" i="1"/>
  <c r="J1179" i="1"/>
  <c r="B1178" i="1"/>
  <c r="A1178" i="1"/>
  <c r="J1178" i="1"/>
  <c r="F1177" i="1"/>
  <c r="B1177" i="1"/>
  <c r="A1177" i="1"/>
  <c r="J1177" i="1"/>
  <c r="F1176" i="1"/>
  <c r="B1176" i="1"/>
  <c r="A1176" i="1"/>
  <c r="J1176" i="1"/>
  <c r="F1175" i="1"/>
  <c r="B1175" i="1"/>
  <c r="A1175" i="1"/>
  <c r="I1175" i="1"/>
  <c r="F1174" i="1"/>
  <c r="B1174" i="1"/>
  <c r="A1174" i="1"/>
  <c r="J1174" i="1"/>
  <c r="F1173" i="1"/>
  <c r="B1173" i="1"/>
  <c r="A1173" i="1"/>
  <c r="J1173" i="1"/>
  <c r="F1172" i="1"/>
  <c r="B1172" i="1"/>
  <c r="A1172" i="1"/>
  <c r="I1172" i="1"/>
  <c r="F1171" i="1"/>
  <c r="B1171" i="1"/>
  <c r="A1171" i="1"/>
  <c r="J1171" i="1"/>
  <c r="B1170" i="1"/>
  <c r="A1170" i="1"/>
  <c r="J1170" i="1"/>
  <c r="F1169" i="1"/>
  <c r="B1169" i="1"/>
  <c r="A1169" i="1"/>
  <c r="J1169" i="1"/>
  <c r="F1168" i="1"/>
  <c r="B1168" i="1"/>
  <c r="A1168" i="1"/>
  <c r="J1168" i="1"/>
  <c r="F1167" i="1"/>
  <c r="B1167" i="1"/>
  <c r="A1167" i="1"/>
  <c r="I1167" i="1"/>
  <c r="F1166" i="1"/>
  <c r="B1166" i="1"/>
  <c r="A1166" i="1"/>
  <c r="J1166" i="1"/>
  <c r="F1165" i="1"/>
  <c r="B1165" i="1"/>
  <c r="A1165" i="1"/>
  <c r="J1165" i="1"/>
  <c r="F1164" i="1"/>
  <c r="B1164" i="1"/>
  <c r="A1164" i="1"/>
  <c r="J1164" i="1"/>
  <c r="F1163" i="1"/>
  <c r="B1163" i="1"/>
  <c r="A1163" i="1"/>
  <c r="I1163" i="1"/>
  <c r="F1162" i="1"/>
  <c r="B1162" i="1"/>
  <c r="A1162" i="1"/>
  <c r="J1162" i="1"/>
  <c r="F1161" i="1"/>
  <c r="B1161" i="1"/>
  <c r="A1161" i="1"/>
  <c r="J1161" i="1"/>
  <c r="F1160" i="1"/>
  <c r="B1160" i="1"/>
  <c r="A1160" i="1"/>
  <c r="J1160" i="1"/>
  <c r="F1159" i="1"/>
  <c r="B1159" i="1"/>
  <c r="A1159" i="1"/>
  <c r="J1159" i="1"/>
  <c r="F1158" i="1"/>
  <c r="B1158" i="1"/>
  <c r="A1158" i="1"/>
  <c r="I1158" i="1"/>
  <c r="F1157" i="1"/>
  <c r="B1157" i="1"/>
  <c r="A1157" i="1"/>
  <c r="J1157" i="1"/>
  <c r="F1156" i="1"/>
  <c r="B1156" i="1"/>
  <c r="A1156" i="1"/>
  <c r="J1156" i="1"/>
  <c r="F1155" i="1"/>
  <c r="B1155" i="1"/>
  <c r="A1155" i="1"/>
  <c r="I1155" i="1"/>
  <c r="F1154" i="1"/>
  <c r="B1154" i="1"/>
  <c r="A1154" i="1"/>
  <c r="J1154" i="1"/>
  <c r="F1153" i="1"/>
  <c r="B1153" i="1"/>
  <c r="A1153" i="1"/>
  <c r="J1153" i="1"/>
  <c r="B1152" i="1"/>
  <c r="A1152" i="1"/>
  <c r="I1152" i="1"/>
  <c r="F1151" i="1"/>
  <c r="B1151" i="1"/>
  <c r="A1151" i="1"/>
  <c r="J1151" i="1"/>
  <c r="F1150" i="1"/>
  <c r="B1150" i="1"/>
  <c r="A1150" i="1"/>
  <c r="J1150" i="1"/>
  <c r="F1149" i="1"/>
  <c r="B1149" i="1"/>
  <c r="A1149" i="1"/>
  <c r="I1149" i="1"/>
  <c r="F1148" i="1"/>
  <c r="B1148" i="1"/>
  <c r="A1148" i="1"/>
  <c r="J1148" i="1"/>
  <c r="F1147" i="1"/>
  <c r="B1147" i="1"/>
  <c r="A1147" i="1"/>
  <c r="I1147" i="1"/>
  <c r="F1146" i="1"/>
  <c r="B1146" i="1"/>
  <c r="A1146" i="1"/>
  <c r="J1146" i="1"/>
  <c r="F1145" i="1"/>
  <c r="B1145" i="1"/>
  <c r="A1145" i="1"/>
  <c r="J1145" i="1"/>
  <c r="F1144" i="1"/>
  <c r="B1144" i="1"/>
  <c r="A1144" i="1"/>
  <c r="J1144" i="1"/>
  <c r="F1143" i="1"/>
  <c r="B1143" i="1"/>
  <c r="A1143" i="1"/>
  <c r="J1143" i="1"/>
  <c r="F1142" i="1"/>
  <c r="B1142" i="1"/>
  <c r="A1142" i="1"/>
  <c r="J1142" i="1"/>
  <c r="F1141" i="1"/>
  <c r="B1141" i="1"/>
  <c r="A1141" i="1"/>
  <c r="J1141" i="1"/>
  <c r="F1140" i="1"/>
  <c r="B1140" i="1"/>
  <c r="A1140" i="1"/>
  <c r="J1140" i="1"/>
  <c r="F1139" i="1"/>
  <c r="B1139" i="1"/>
  <c r="A1139" i="1"/>
  <c r="I1139" i="1"/>
  <c r="F1138" i="1"/>
  <c r="B1138" i="1"/>
  <c r="A1138" i="1"/>
  <c r="J1138" i="1"/>
  <c r="F1137" i="1"/>
  <c r="B1137" i="1"/>
  <c r="A1137" i="1"/>
  <c r="J1137" i="1"/>
  <c r="F1136" i="1"/>
  <c r="B1136" i="1"/>
  <c r="A1136" i="1"/>
  <c r="J1136" i="1"/>
  <c r="F1135" i="1"/>
  <c r="B1135" i="1"/>
  <c r="A1135" i="1"/>
  <c r="J1135" i="1"/>
  <c r="F1134" i="1"/>
  <c r="B1134" i="1"/>
  <c r="A1134" i="1"/>
  <c r="J1134" i="1"/>
  <c r="F1133" i="1"/>
  <c r="B1133" i="1"/>
  <c r="A1133" i="1"/>
  <c r="I1133" i="1"/>
  <c r="F1132" i="1"/>
  <c r="B1132" i="1"/>
  <c r="A1132" i="1"/>
  <c r="J1132" i="1"/>
  <c r="F1131" i="1"/>
  <c r="B1131" i="1"/>
  <c r="A1131" i="1"/>
  <c r="I1131" i="1"/>
  <c r="F1130" i="1"/>
  <c r="B1130" i="1"/>
  <c r="A1130" i="1"/>
  <c r="J1130" i="1"/>
  <c r="F1129" i="1"/>
  <c r="B1129" i="1"/>
  <c r="A1129" i="1"/>
  <c r="J1129" i="1"/>
  <c r="F1128" i="1"/>
  <c r="B1128" i="1"/>
  <c r="A1128" i="1"/>
  <c r="J1128" i="1"/>
  <c r="F1127" i="1"/>
  <c r="B1127" i="1"/>
  <c r="A1127" i="1"/>
  <c r="J1127" i="1"/>
  <c r="F1126" i="1"/>
  <c r="B1126" i="1"/>
  <c r="A1126" i="1"/>
  <c r="I1126" i="1"/>
  <c r="F1125" i="1"/>
  <c r="B1125" i="1"/>
  <c r="A1125" i="1"/>
  <c r="J1125" i="1"/>
  <c r="F1124" i="1"/>
  <c r="B1124" i="1"/>
  <c r="A1124" i="1"/>
  <c r="J1124" i="1"/>
  <c r="F1123" i="1"/>
  <c r="B1123" i="1"/>
  <c r="A1123" i="1"/>
  <c r="I1123" i="1"/>
  <c r="F1122" i="1"/>
  <c r="B1122" i="1"/>
  <c r="A1122" i="1"/>
  <c r="J1122" i="1"/>
  <c r="F1121" i="1"/>
  <c r="B1121" i="1"/>
  <c r="A1121" i="1"/>
  <c r="J1121" i="1"/>
  <c r="F1120" i="1"/>
  <c r="B1120" i="1"/>
  <c r="A1120" i="1"/>
  <c r="I1120" i="1"/>
  <c r="F1119" i="1"/>
  <c r="B1119" i="1"/>
  <c r="A1119" i="1"/>
  <c r="J1119" i="1"/>
  <c r="F1118" i="1"/>
  <c r="B1118" i="1"/>
  <c r="A1118" i="1"/>
  <c r="J1118" i="1"/>
  <c r="F1117" i="1"/>
  <c r="B1117" i="1"/>
  <c r="A1117" i="1"/>
  <c r="J1117" i="1"/>
  <c r="F1116" i="1"/>
  <c r="B1116" i="1"/>
  <c r="A1116" i="1"/>
  <c r="J1116" i="1"/>
  <c r="F1115" i="1"/>
  <c r="B1115" i="1"/>
  <c r="A1115" i="1"/>
  <c r="I1115" i="1"/>
  <c r="F1114" i="1"/>
  <c r="B1114" i="1"/>
  <c r="A1114" i="1"/>
  <c r="J1114" i="1"/>
  <c r="F1113" i="1"/>
  <c r="B1113" i="1"/>
  <c r="A1113" i="1"/>
  <c r="J1113" i="1"/>
  <c r="F1112" i="1"/>
  <c r="B1112" i="1"/>
  <c r="A1112" i="1"/>
  <c r="J1112" i="1"/>
  <c r="F1111" i="1"/>
  <c r="B1111" i="1"/>
  <c r="A1111" i="1"/>
  <c r="J1111" i="1"/>
  <c r="F1110" i="1"/>
  <c r="B1110" i="1"/>
  <c r="A1110" i="1"/>
  <c r="J1110" i="1"/>
  <c r="F1109" i="1"/>
  <c r="B1109" i="1"/>
  <c r="A1109" i="1"/>
  <c r="I1109" i="1"/>
  <c r="F1108" i="1"/>
  <c r="B1108" i="1"/>
  <c r="A1108" i="1"/>
  <c r="J1108" i="1"/>
  <c r="F1107" i="1"/>
  <c r="B1107" i="1"/>
  <c r="A1107" i="1"/>
  <c r="I1107" i="1"/>
  <c r="F1106" i="1"/>
  <c r="B1106" i="1"/>
  <c r="A1106" i="1"/>
  <c r="I1106" i="1"/>
  <c r="F1105" i="1"/>
  <c r="B1105" i="1"/>
  <c r="A1105" i="1"/>
  <c r="J1105" i="1"/>
  <c r="F1104" i="1"/>
  <c r="B1104" i="1"/>
  <c r="A1104" i="1"/>
  <c r="J1104" i="1"/>
  <c r="F1103" i="1"/>
  <c r="B1103" i="1"/>
  <c r="A1103" i="1"/>
  <c r="J1103" i="1"/>
  <c r="F1102" i="1"/>
  <c r="B1102" i="1"/>
  <c r="A1102" i="1"/>
  <c r="J1102" i="1"/>
  <c r="F1101" i="1"/>
  <c r="B1101" i="1"/>
  <c r="A1101" i="1"/>
  <c r="J1101" i="1"/>
  <c r="F1100" i="1"/>
  <c r="B1100" i="1"/>
  <c r="A1100" i="1"/>
  <c r="J1100" i="1"/>
  <c r="F1099" i="1"/>
  <c r="B1099" i="1"/>
  <c r="A1099" i="1"/>
  <c r="I1099" i="1"/>
  <c r="F1098" i="1"/>
  <c r="B1098" i="1"/>
  <c r="A1098" i="1"/>
  <c r="I1098" i="1"/>
  <c r="F1097" i="1"/>
  <c r="B1097" i="1"/>
  <c r="A1097" i="1"/>
  <c r="J1097" i="1"/>
  <c r="F1096" i="1"/>
  <c r="B1096" i="1"/>
  <c r="A1096" i="1"/>
  <c r="I1096" i="1"/>
  <c r="F1095" i="1"/>
  <c r="B1095" i="1"/>
  <c r="A1095" i="1"/>
  <c r="J1095" i="1"/>
  <c r="F1094" i="1"/>
  <c r="B1094" i="1"/>
  <c r="A1094" i="1"/>
  <c r="J1094" i="1"/>
  <c r="F1093" i="1"/>
  <c r="B1093" i="1"/>
  <c r="A1093" i="1"/>
  <c r="I1093" i="1"/>
  <c r="F1092" i="1"/>
  <c r="B1092" i="1"/>
  <c r="A1092" i="1"/>
  <c r="J1092" i="1"/>
  <c r="F1091" i="1"/>
  <c r="B1091" i="1"/>
  <c r="A1091" i="1"/>
  <c r="I1091" i="1"/>
  <c r="F1090" i="1"/>
  <c r="B1090" i="1"/>
  <c r="A1090" i="1"/>
  <c r="I1090" i="1"/>
  <c r="F1089" i="1"/>
  <c r="B1089" i="1"/>
  <c r="A1089" i="1"/>
  <c r="J1089" i="1"/>
  <c r="J1526" i="1"/>
  <c r="J1478" i="1"/>
  <c r="I1491" i="1"/>
  <c r="J1483" i="1"/>
  <c r="J1487" i="1"/>
  <c r="J1515" i="1"/>
  <c r="J1507" i="1"/>
  <c r="J1511" i="1"/>
  <c r="J1471" i="1"/>
  <c r="I1446" i="1"/>
  <c r="I1506" i="1"/>
  <c r="J1518" i="1"/>
  <c r="J1494" i="1"/>
  <c r="I1522" i="1"/>
  <c r="J1409" i="1"/>
  <c r="I1475" i="1"/>
  <c r="J1503" i="1"/>
  <c r="I1482" i="1"/>
  <c r="I1498" i="1"/>
  <c r="I1502" i="1"/>
  <c r="I1531" i="1"/>
  <c r="J1535" i="1"/>
  <c r="J1527" i="1"/>
  <c r="I1530" i="1"/>
  <c r="I1470" i="1"/>
  <c r="I1486" i="1"/>
  <c r="I1534" i="1"/>
  <c r="J1543" i="1"/>
  <c r="I1474" i="1"/>
  <c r="I1490" i="1"/>
  <c r="I1510" i="1"/>
  <c r="I1514" i="1"/>
  <c r="J1479" i="1"/>
  <c r="J1495" i="1"/>
  <c r="I1499" i="1"/>
  <c r="J1519" i="1"/>
  <c r="I1523" i="1"/>
  <c r="J1538" i="1"/>
  <c r="I1542" i="1"/>
  <c r="I1477" i="1"/>
  <c r="I1501" i="1"/>
  <c r="I1509" i="1"/>
  <c r="I1533" i="1"/>
  <c r="I1541" i="1"/>
  <c r="I1485" i="1"/>
  <c r="I1517" i="1"/>
  <c r="I1525" i="1"/>
  <c r="I1476" i="1"/>
  <c r="I1484" i="1"/>
  <c r="I1492" i="1"/>
  <c r="J1493" i="1"/>
  <c r="I1500" i="1"/>
  <c r="I1508" i="1"/>
  <c r="F1514" i="1"/>
  <c r="I1516" i="1"/>
  <c r="F1522" i="1"/>
  <c r="I1524" i="1"/>
  <c r="F1530" i="1"/>
  <c r="I1532" i="1"/>
  <c r="I1540" i="1"/>
  <c r="I1539" i="1"/>
  <c r="I1473" i="1"/>
  <c r="I1505" i="1"/>
  <c r="I1521" i="1"/>
  <c r="I1481" i="1"/>
  <c r="I1497" i="1"/>
  <c r="I1537" i="1"/>
  <c r="I1472" i="1"/>
  <c r="I1480" i="1"/>
  <c r="I1488" i="1"/>
  <c r="J1489" i="1"/>
  <c r="I1496" i="1"/>
  <c r="I1504" i="1"/>
  <c r="I1512" i="1"/>
  <c r="J1513" i="1"/>
  <c r="I1520" i="1"/>
  <c r="I1528" i="1"/>
  <c r="J1529" i="1"/>
  <c r="I1536" i="1"/>
  <c r="I1544" i="1"/>
  <c r="I1407" i="1"/>
  <c r="I1458" i="1"/>
  <c r="I1469" i="1"/>
  <c r="I1399" i="1"/>
  <c r="J1401" i="1"/>
  <c r="I1440" i="1"/>
  <c r="I1454" i="1"/>
  <c r="J1451" i="1"/>
  <c r="I1455" i="1"/>
  <c r="J1417" i="1"/>
  <c r="J1425" i="1"/>
  <c r="I1398" i="1"/>
  <c r="I1406" i="1"/>
  <c r="J1459" i="1"/>
  <c r="I1400" i="1"/>
  <c r="I1408" i="1"/>
  <c r="I1414" i="1"/>
  <c r="I1422" i="1"/>
  <c r="I1430" i="1"/>
  <c r="I1438" i="1"/>
  <c r="I1448" i="1"/>
  <c r="J1467" i="1"/>
  <c r="I1416" i="1"/>
  <c r="I1424" i="1"/>
  <c r="I1432" i="1"/>
  <c r="I1450" i="1"/>
  <c r="I1447" i="1"/>
  <c r="I1464" i="1"/>
  <c r="I1466" i="1"/>
  <c r="I1415" i="1"/>
  <c r="I1423" i="1"/>
  <c r="I1431" i="1"/>
  <c r="I1439" i="1"/>
  <c r="I1410" i="1"/>
  <c r="J1411" i="1"/>
  <c r="I1418" i="1"/>
  <c r="J1419" i="1"/>
  <c r="I1442" i="1"/>
  <c r="J1443" i="1"/>
  <c r="I1394" i="1"/>
  <c r="J1395" i="1"/>
  <c r="I1402" i="1"/>
  <c r="J1403" i="1"/>
  <c r="I1426" i="1"/>
  <c r="J1427" i="1"/>
  <c r="I1434" i="1"/>
  <c r="J1435" i="1"/>
  <c r="F1399" i="1"/>
  <c r="F1407" i="1"/>
  <c r="F1415" i="1"/>
  <c r="F1423" i="1"/>
  <c r="F1431" i="1"/>
  <c r="I1433" i="1"/>
  <c r="F1439" i="1"/>
  <c r="I1441" i="1"/>
  <c r="F1447" i="1"/>
  <c r="I1449" i="1"/>
  <c r="I1457" i="1"/>
  <c r="I1465" i="1"/>
  <c r="F1446" i="1"/>
  <c r="F1454" i="1"/>
  <c r="I1456" i="1"/>
  <c r="I1463" i="1"/>
  <c r="J1354" i="1"/>
  <c r="I1462" i="1"/>
  <c r="I1397" i="1"/>
  <c r="I1405" i="1"/>
  <c r="I1413" i="1"/>
  <c r="I1421" i="1"/>
  <c r="I1429" i="1"/>
  <c r="I1437" i="1"/>
  <c r="I1445" i="1"/>
  <c r="I1453" i="1"/>
  <c r="I1461" i="1"/>
  <c r="I1396" i="1"/>
  <c r="I1404" i="1"/>
  <c r="I1412" i="1"/>
  <c r="I1420" i="1"/>
  <c r="I1428" i="1"/>
  <c r="I1436" i="1"/>
  <c r="I1444" i="1"/>
  <c r="I1452" i="1"/>
  <c r="I1460" i="1"/>
  <c r="I1468" i="1"/>
  <c r="J1351" i="1"/>
  <c r="J1342" i="1"/>
  <c r="I1393" i="1"/>
  <c r="J1382" i="1"/>
  <c r="J1375" i="1"/>
  <c r="J1327" i="1"/>
  <c r="J1319" i="1"/>
  <c r="J1338" i="1"/>
  <c r="I1346" i="1"/>
  <c r="J1362" i="1"/>
  <c r="J1366" i="1"/>
  <c r="J1370" i="1"/>
  <c r="I1318" i="1"/>
  <c r="J1330" i="1"/>
  <c r="J1322" i="1"/>
  <c r="I1326" i="1"/>
  <c r="J1335" i="1"/>
  <c r="I1350" i="1"/>
  <c r="J1359" i="1"/>
  <c r="I1374" i="1"/>
  <c r="J1383" i="1"/>
  <c r="J1391" i="1"/>
  <c r="I1334" i="1"/>
  <c r="I1358" i="1"/>
  <c r="J1378" i="1"/>
  <c r="I1388" i="1"/>
  <c r="I1390" i="1"/>
  <c r="J1343" i="1"/>
  <c r="J1367" i="1"/>
  <c r="I1341" i="1"/>
  <c r="I1357" i="1"/>
  <c r="I1373" i="1"/>
  <c r="I1381" i="1"/>
  <c r="I1389" i="1"/>
  <c r="I1325" i="1"/>
  <c r="I1365" i="1"/>
  <c r="I1340" i="1"/>
  <c r="I1348" i="1"/>
  <c r="I1364" i="1"/>
  <c r="I1372" i="1"/>
  <c r="I1323" i="1"/>
  <c r="J1324" i="1"/>
  <c r="I1331" i="1"/>
  <c r="J1332" i="1"/>
  <c r="I1339" i="1"/>
  <c r="I1347" i="1"/>
  <c r="I1355" i="1"/>
  <c r="J1356" i="1"/>
  <c r="I1363" i="1"/>
  <c r="I1371" i="1"/>
  <c r="I1379" i="1"/>
  <c r="J1380" i="1"/>
  <c r="I1387" i="1"/>
  <c r="I1333" i="1"/>
  <c r="I1349" i="1"/>
  <c r="I1386" i="1"/>
  <c r="I1329" i="1"/>
  <c r="I1353" i="1"/>
  <c r="I1377" i="1"/>
  <c r="I1385" i="1"/>
  <c r="I1321" i="1"/>
  <c r="I1337" i="1"/>
  <c r="I1369" i="1"/>
  <c r="I1320" i="1"/>
  <c r="I1328" i="1"/>
  <c r="I1336" i="1"/>
  <c r="I1344" i="1"/>
  <c r="J1345" i="1"/>
  <c r="I1352" i="1"/>
  <c r="I1360" i="1"/>
  <c r="J1361" i="1"/>
  <c r="I1368" i="1"/>
  <c r="I1376" i="1"/>
  <c r="I1384" i="1"/>
  <c r="I1392" i="1"/>
  <c r="J1247" i="1"/>
  <c r="J1303" i="1"/>
  <c r="J1271" i="1"/>
  <c r="J1283" i="1"/>
  <c r="J1287" i="1"/>
  <c r="J1302" i="1"/>
  <c r="I1317" i="1"/>
  <c r="J1259" i="1"/>
  <c r="I1278" i="1"/>
  <c r="J1282" i="1"/>
  <c r="J1286" i="1"/>
  <c r="I1294" i="1"/>
  <c r="I1298" i="1"/>
  <c r="I1310" i="1"/>
  <c r="J1251" i="1"/>
  <c r="J1263" i="1"/>
  <c r="J1242" i="1"/>
  <c r="I1246" i="1"/>
  <c r="I1258" i="1"/>
  <c r="J1270" i="1"/>
  <c r="J1250" i="1"/>
  <c r="J1262" i="1"/>
  <c r="J1299" i="1"/>
  <c r="J1255" i="1"/>
  <c r="I1266" i="1"/>
  <c r="J1275" i="1"/>
  <c r="J1291" i="1"/>
  <c r="J1307" i="1"/>
  <c r="J1311" i="1"/>
  <c r="I1254" i="1"/>
  <c r="I1243" i="1"/>
  <c r="I1274" i="1"/>
  <c r="J1279" i="1"/>
  <c r="I1290" i="1"/>
  <c r="J1295" i="1"/>
  <c r="I1306" i="1"/>
  <c r="J1315" i="1"/>
  <c r="I1314" i="1"/>
  <c r="J1267" i="1"/>
  <c r="I1281" i="1"/>
  <c r="I1289" i="1"/>
  <c r="I1313" i="1"/>
  <c r="I1249" i="1"/>
  <c r="I1265" i="1"/>
  <c r="I1305" i="1"/>
  <c r="I1248" i="1"/>
  <c r="I1256" i="1"/>
  <c r="J1257" i="1"/>
  <c r="I1264" i="1"/>
  <c r="I1272" i="1"/>
  <c r="J1273" i="1"/>
  <c r="I1280" i="1"/>
  <c r="I1288" i="1"/>
  <c r="I1296" i="1"/>
  <c r="J1297" i="1"/>
  <c r="I1304" i="1"/>
  <c r="I1312" i="1"/>
  <c r="I1208" i="1"/>
  <c r="I1168" i="1"/>
  <c r="I1245" i="1"/>
  <c r="I1253" i="1"/>
  <c r="I1293" i="1"/>
  <c r="I1269" i="1"/>
  <c r="I1285" i="1"/>
  <c r="I1301" i="1"/>
  <c r="I1244" i="1"/>
  <c r="I1252" i="1"/>
  <c r="I1260" i="1"/>
  <c r="J1261" i="1"/>
  <c r="I1268" i="1"/>
  <c r="I1276" i="1"/>
  <c r="J1277" i="1"/>
  <c r="I1284" i="1"/>
  <c r="I1292" i="1"/>
  <c r="I1300" i="1"/>
  <c r="I1308" i="1"/>
  <c r="J1309" i="1"/>
  <c r="I1316" i="1"/>
  <c r="J1187" i="1"/>
  <c r="I1200" i="1"/>
  <c r="J1196" i="1"/>
  <c r="J1227" i="1"/>
  <c r="I1241" i="1"/>
  <c r="J1219" i="1"/>
  <c r="J1188" i="1"/>
  <c r="J1220" i="1"/>
  <c r="I1210" i="1"/>
  <c r="I1212" i="1"/>
  <c r="J1180" i="1"/>
  <c r="I1176" i="1"/>
  <c r="J1204" i="1"/>
  <c r="J1172" i="1"/>
  <c r="I1178" i="1"/>
  <c r="J1191" i="1"/>
  <c r="I1195" i="1"/>
  <c r="J1223" i="1"/>
  <c r="J1231" i="1"/>
  <c r="J1235" i="1"/>
  <c r="J1167" i="1"/>
  <c r="I1171" i="1"/>
  <c r="I1186" i="1"/>
  <c r="J1199" i="1"/>
  <c r="I1203" i="1"/>
  <c r="I1218" i="1"/>
  <c r="J1239" i="1"/>
  <c r="I1184" i="1"/>
  <c r="I1216" i="1"/>
  <c r="I1226" i="1"/>
  <c r="J1175" i="1"/>
  <c r="I1179" i="1"/>
  <c r="I1194" i="1"/>
  <c r="J1207" i="1"/>
  <c r="I1211" i="1"/>
  <c r="I1234" i="1"/>
  <c r="I1192" i="1"/>
  <c r="I1228" i="1"/>
  <c r="I1236" i="1"/>
  <c r="I1238" i="1"/>
  <c r="I1170" i="1"/>
  <c r="J1183" i="1"/>
  <c r="I1202" i="1"/>
  <c r="J1215" i="1"/>
  <c r="I1166" i="1"/>
  <c r="I1198" i="1"/>
  <c r="I1206" i="1"/>
  <c r="I1174" i="1"/>
  <c r="I1182" i="1"/>
  <c r="I1190" i="1"/>
  <c r="I1214" i="1"/>
  <c r="I1173" i="1"/>
  <c r="I1181" i="1"/>
  <c r="I1189" i="1"/>
  <c r="I1197" i="1"/>
  <c r="I1205" i="1"/>
  <c r="I1213" i="1"/>
  <c r="I1221" i="1"/>
  <c r="J1222" i="1"/>
  <c r="I1229" i="1"/>
  <c r="J1230" i="1"/>
  <c r="I1237" i="1"/>
  <c r="F1170" i="1"/>
  <c r="F1178" i="1"/>
  <c r="F1186" i="1"/>
  <c r="F1194" i="1"/>
  <c r="F1202" i="1"/>
  <c r="F1210" i="1"/>
  <c r="F1218" i="1"/>
  <c r="F1226" i="1"/>
  <c r="I1169" i="1"/>
  <c r="I1177" i="1"/>
  <c r="I1185" i="1"/>
  <c r="I1193" i="1"/>
  <c r="I1201" i="1"/>
  <c r="I1209" i="1"/>
  <c r="I1217" i="1"/>
  <c r="I1225" i="1"/>
  <c r="I1233" i="1"/>
  <c r="I1224" i="1"/>
  <c r="I1232" i="1"/>
  <c r="I1240" i="1"/>
  <c r="I1102" i="1"/>
  <c r="J1098" i="1"/>
  <c r="I1165" i="1"/>
  <c r="I1138" i="1"/>
  <c r="I1146" i="1"/>
  <c r="J1131" i="1"/>
  <c r="J1123" i="1"/>
  <c r="J1106" i="1"/>
  <c r="I1122" i="1"/>
  <c r="J1158" i="1"/>
  <c r="I1130" i="1"/>
  <c r="J1090" i="1"/>
  <c r="I1142" i="1"/>
  <c r="J1115" i="1"/>
  <c r="J1107" i="1"/>
  <c r="I1135" i="1"/>
  <c r="J1126" i="1"/>
  <c r="I1150" i="1"/>
  <c r="J1155" i="1"/>
  <c r="I1110" i="1"/>
  <c r="J1091" i="1"/>
  <c r="I1134" i="1"/>
  <c r="J1139" i="1"/>
  <c r="I1154" i="1"/>
  <c r="I1114" i="1"/>
  <c r="J1163" i="1"/>
  <c r="I1094" i="1"/>
  <c r="J1099" i="1"/>
  <c r="I1118" i="1"/>
  <c r="I1153" i="1"/>
  <c r="J1147" i="1"/>
  <c r="I1162" i="1"/>
  <c r="F1152" i="1"/>
  <c r="I1145" i="1"/>
  <c r="I1161" i="1"/>
  <c r="I1137" i="1"/>
  <c r="I1112" i="1"/>
  <c r="I1136" i="1"/>
  <c r="I1160" i="1"/>
  <c r="I1113" i="1"/>
  <c r="I1129" i="1"/>
  <c r="I1104" i="1"/>
  <c r="I1128" i="1"/>
  <c r="I1144" i="1"/>
  <c r="I1095" i="1"/>
  <c r="J1096" i="1"/>
  <c r="I1103" i="1"/>
  <c r="I1111" i="1"/>
  <c r="I1119" i="1"/>
  <c r="J1120" i="1"/>
  <c r="I1127" i="1"/>
  <c r="I1143" i="1"/>
  <c r="I1151" i="1"/>
  <c r="J1152" i="1"/>
  <c r="I1159" i="1"/>
  <c r="I1121" i="1"/>
  <c r="I1101" i="1"/>
  <c r="I1125" i="1"/>
  <c r="I1141" i="1"/>
  <c r="I1097" i="1"/>
  <c r="I1117" i="1"/>
  <c r="I1157" i="1"/>
  <c r="I1092" i="1"/>
  <c r="J1093" i="1"/>
  <c r="I1100" i="1"/>
  <c r="I1108" i="1"/>
  <c r="J1109" i="1"/>
  <c r="I1116" i="1"/>
  <c r="I1124" i="1"/>
  <c r="I1132" i="1"/>
  <c r="J1133" i="1"/>
  <c r="I1140" i="1"/>
  <c r="I1148" i="1"/>
  <c r="J1149" i="1"/>
  <c r="I1156" i="1"/>
  <c r="I1164" i="1"/>
  <c r="I1105" i="1"/>
  <c r="I1089" i="1"/>
  <c r="B3" i="3"/>
  <c r="C1427" i="9"/>
  <c r="C1426" i="9"/>
  <c r="D291" i="13"/>
  <c r="C291" i="13"/>
  <c r="D290" i="13"/>
  <c r="C290" i="13"/>
  <c r="D289" i="13"/>
  <c r="C289" i="13"/>
  <c r="D288" i="13"/>
  <c r="C288" i="13"/>
  <c r="C1425" i="9"/>
  <c r="C1424" i="9"/>
  <c r="C1423" i="9"/>
  <c r="C1422" i="9"/>
  <c r="C1421" i="9"/>
  <c r="C1420" i="9"/>
  <c r="C1419" i="9"/>
  <c r="C1418" i="9"/>
  <c r="C1417" i="9"/>
  <c r="C1416" i="9"/>
  <c r="C1415" i="9"/>
  <c r="C1414" i="9"/>
  <c r="C1413" i="9"/>
  <c r="G463" i="25"/>
  <c r="D1267" i="17"/>
  <c r="C1267" i="17"/>
  <c r="C1412" i="9"/>
  <c r="G462" i="25"/>
  <c r="D1266" i="17"/>
  <c r="C1266" i="17"/>
  <c r="D1265" i="17"/>
  <c r="C1265" i="17"/>
  <c r="C1411" i="9"/>
  <c r="G461" i="25"/>
  <c r="C1410" i="9"/>
  <c r="G460" i="25"/>
  <c r="D1264" i="17"/>
  <c r="C1264" i="17"/>
  <c r="C1409" i="9"/>
  <c r="C1408" i="9"/>
  <c r="D1263" i="17"/>
  <c r="C1263" i="17"/>
  <c r="C1407" i="9"/>
  <c r="C1406" i="9"/>
  <c r="C1405" i="9"/>
  <c r="D1260" i="17"/>
  <c r="C1260" i="17"/>
  <c r="C1404" i="9"/>
  <c r="C1403" i="9"/>
  <c r="C1402" i="9"/>
  <c r="C1401" i="9"/>
  <c r="C1400" i="9"/>
  <c r="C1399" i="9"/>
  <c r="C1398" i="9"/>
  <c r="C1397" i="9"/>
  <c r="C1396" i="9"/>
  <c r="C1395" i="9"/>
  <c r="C1394" i="9"/>
  <c r="C1393" i="9"/>
  <c r="C1392" i="9"/>
  <c r="C1391" i="9"/>
  <c r="C1390" i="9"/>
  <c r="C1389" i="9"/>
  <c r="C1388" i="9"/>
  <c r="C1387" i="9"/>
  <c r="C1386" i="9"/>
  <c r="C1385" i="9"/>
  <c r="C1384" i="9"/>
  <c r="C1383" i="9"/>
  <c r="B2" i="5"/>
  <c r="A9" i="5"/>
  <c r="B9" i="5"/>
  <c r="A8" i="5"/>
  <c r="O8" i="5"/>
  <c r="C42" i="35"/>
  <c r="A2" i="1"/>
  <c r="A3" i="1"/>
  <c r="A4" i="1"/>
  <c r="J4" i="1"/>
  <c r="A5" i="1"/>
  <c r="J5" i="1"/>
  <c r="A6" i="1"/>
  <c r="A7" i="1"/>
  <c r="A8" i="1"/>
  <c r="A9" i="1"/>
  <c r="A10" i="1"/>
  <c r="A11" i="1"/>
  <c r="A12" i="1"/>
  <c r="I12" i="1"/>
  <c r="A13" i="1"/>
  <c r="I13" i="1"/>
  <c r="A14" i="1"/>
  <c r="I14" i="1"/>
  <c r="A15" i="1"/>
  <c r="J15" i="1"/>
  <c r="A16" i="1"/>
  <c r="J16" i="1"/>
  <c r="A17" i="1"/>
  <c r="A18" i="1"/>
  <c r="A19" i="1"/>
  <c r="A20" i="1"/>
  <c r="J20" i="1"/>
  <c r="A21" i="1"/>
  <c r="I21" i="1"/>
  <c r="A22" i="1"/>
  <c r="J22" i="1"/>
  <c r="A23" i="1"/>
  <c r="A24" i="1"/>
  <c r="J24" i="1"/>
  <c r="A25" i="1"/>
  <c r="A26" i="1"/>
  <c r="A27" i="1"/>
  <c r="A28" i="1"/>
  <c r="A29" i="1"/>
  <c r="A30" i="1"/>
  <c r="J30" i="1"/>
  <c r="A31" i="1"/>
  <c r="A32" i="1"/>
  <c r="A33" i="1"/>
  <c r="A34" i="1"/>
  <c r="A35" i="1"/>
  <c r="J35" i="1"/>
  <c r="A36" i="1"/>
  <c r="J36" i="1"/>
  <c r="A37" i="1"/>
  <c r="J37" i="1"/>
  <c r="A38" i="1"/>
  <c r="I38" i="1"/>
  <c r="A39" i="1"/>
  <c r="I39" i="1"/>
  <c r="A40" i="1"/>
  <c r="J40" i="1"/>
  <c r="A41" i="1"/>
  <c r="A42" i="1"/>
  <c r="A43" i="1"/>
  <c r="J43" i="1"/>
  <c r="A44" i="1"/>
  <c r="A45" i="1"/>
  <c r="I45" i="1"/>
  <c r="A46" i="1"/>
  <c r="A47" i="1"/>
  <c r="I47" i="1"/>
  <c r="A48" i="1"/>
  <c r="I48" i="1"/>
  <c r="A49" i="1"/>
  <c r="I49" i="1"/>
  <c r="A50" i="1"/>
  <c r="I50" i="1"/>
  <c r="A51" i="1"/>
  <c r="A52" i="1"/>
  <c r="A53" i="1"/>
  <c r="J53" i="1"/>
  <c r="A54" i="1"/>
  <c r="I54" i="1"/>
  <c r="A55" i="1"/>
  <c r="A56" i="1"/>
  <c r="I56" i="1"/>
  <c r="A57" i="1"/>
  <c r="A58" i="1"/>
  <c r="A59" i="1"/>
  <c r="A60" i="1"/>
  <c r="I60" i="1"/>
  <c r="A61" i="1"/>
  <c r="I61" i="1"/>
  <c r="A62" i="1"/>
  <c r="J62" i="1"/>
  <c r="A63" i="1"/>
  <c r="J63" i="1"/>
  <c r="A64" i="1"/>
  <c r="I64" i="1"/>
  <c r="A65" i="1"/>
  <c r="A66" i="1"/>
  <c r="A67" i="1"/>
  <c r="A68" i="1"/>
  <c r="I68" i="1"/>
  <c r="A69" i="1"/>
  <c r="A70" i="1"/>
  <c r="A71" i="1"/>
  <c r="A72" i="1"/>
  <c r="A73" i="1"/>
  <c r="A74" i="1"/>
  <c r="I74" i="1"/>
  <c r="A75" i="1"/>
  <c r="J75" i="1"/>
  <c r="A76" i="1"/>
  <c r="I76" i="1"/>
  <c r="A77" i="1"/>
  <c r="A78" i="1"/>
  <c r="J78" i="1"/>
  <c r="A79" i="1"/>
  <c r="I79" i="1"/>
  <c r="A80" i="1"/>
  <c r="A81" i="1"/>
  <c r="J81" i="1"/>
  <c r="A82" i="1"/>
  <c r="J82" i="1"/>
  <c r="A83" i="1"/>
  <c r="A84" i="1"/>
  <c r="A85" i="1"/>
  <c r="I85" i="1"/>
  <c r="A86" i="1"/>
  <c r="A87" i="1"/>
  <c r="A88" i="1"/>
  <c r="J88" i="1"/>
  <c r="A89" i="1"/>
  <c r="A90" i="1"/>
  <c r="A91" i="1"/>
  <c r="A92" i="1"/>
  <c r="A93" i="1"/>
  <c r="J93" i="1"/>
  <c r="A94" i="1"/>
  <c r="A95" i="1"/>
  <c r="J95" i="1"/>
  <c r="A96" i="1"/>
  <c r="A97" i="1"/>
  <c r="I97" i="1"/>
  <c r="A98" i="1"/>
  <c r="I98" i="1"/>
  <c r="A99" i="1"/>
  <c r="A100" i="1"/>
  <c r="A101" i="1"/>
  <c r="I101" i="1"/>
  <c r="A102" i="1"/>
  <c r="J102" i="1"/>
  <c r="A103" i="1"/>
  <c r="A104" i="1"/>
  <c r="I104" i="1"/>
  <c r="A105" i="1"/>
  <c r="A106" i="1"/>
  <c r="A107" i="1"/>
  <c r="A108" i="1"/>
  <c r="I108" i="1"/>
  <c r="A109" i="1"/>
  <c r="J109" i="1"/>
  <c r="A110" i="1"/>
  <c r="J110" i="1"/>
  <c r="A111" i="1"/>
  <c r="I111" i="1"/>
  <c r="A112" i="1"/>
  <c r="A113" i="1"/>
  <c r="A114" i="1"/>
  <c r="I114" i="1"/>
  <c r="A115" i="1"/>
  <c r="A116" i="1"/>
  <c r="J116" i="1"/>
  <c r="A117" i="1"/>
  <c r="J117" i="1"/>
  <c r="A118" i="1"/>
  <c r="A119" i="1"/>
  <c r="I119" i="1"/>
  <c r="A120" i="1"/>
  <c r="A121" i="1"/>
  <c r="A122" i="1"/>
  <c r="A123" i="1"/>
  <c r="J123" i="1"/>
  <c r="A124" i="1"/>
  <c r="A125" i="1"/>
  <c r="A126" i="1"/>
  <c r="J126" i="1"/>
  <c r="A127" i="1"/>
  <c r="J127" i="1"/>
  <c r="A128" i="1"/>
  <c r="A129" i="1"/>
  <c r="A130" i="1"/>
  <c r="J130" i="1"/>
  <c r="A131" i="1"/>
  <c r="A132" i="1"/>
  <c r="A133" i="1"/>
  <c r="A134" i="1"/>
  <c r="A135" i="1"/>
  <c r="J135" i="1"/>
  <c r="A136" i="1"/>
  <c r="A137" i="1"/>
  <c r="A138" i="1"/>
  <c r="I138" i="1"/>
  <c r="A139" i="1"/>
  <c r="A140" i="1"/>
  <c r="J140" i="1"/>
  <c r="A141" i="1"/>
  <c r="J141" i="1"/>
  <c r="A142" i="1"/>
  <c r="A143" i="1"/>
  <c r="A144" i="1"/>
  <c r="A145" i="1"/>
  <c r="A146" i="1"/>
  <c r="A147" i="1"/>
  <c r="A148" i="1"/>
  <c r="J148" i="1"/>
  <c r="A149" i="1"/>
  <c r="J149" i="1"/>
  <c r="A150" i="1"/>
  <c r="I150" i="1"/>
  <c r="A151" i="1"/>
  <c r="J151" i="1"/>
  <c r="A152" i="1"/>
  <c r="A153" i="1"/>
  <c r="I153" i="1"/>
  <c r="A154" i="1"/>
  <c r="A155" i="1"/>
  <c r="J155" i="1"/>
  <c r="A156" i="1"/>
  <c r="J156" i="1"/>
  <c r="A157" i="1"/>
  <c r="I157" i="1"/>
  <c r="A158" i="1"/>
  <c r="I158" i="1"/>
  <c r="A159" i="1"/>
  <c r="A160" i="1"/>
  <c r="A161" i="1"/>
  <c r="A162" i="1"/>
  <c r="J162" i="1"/>
  <c r="A163" i="1"/>
  <c r="A164" i="1"/>
  <c r="I164" i="1"/>
  <c r="A165" i="1"/>
  <c r="J165" i="1"/>
  <c r="A166" i="1"/>
  <c r="I166" i="1"/>
  <c r="A167" i="1"/>
  <c r="J167" i="1"/>
  <c r="A168" i="1"/>
  <c r="J168" i="1"/>
  <c r="A169" i="1"/>
  <c r="I169" i="1"/>
  <c r="A170" i="1"/>
  <c r="A171" i="1"/>
  <c r="A172" i="1"/>
  <c r="A173" i="1"/>
  <c r="I173" i="1"/>
  <c r="A174" i="1"/>
  <c r="I174" i="1"/>
  <c r="A175" i="1"/>
  <c r="I175" i="1"/>
  <c r="A176" i="1"/>
  <c r="A177" i="1"/>
  <c r="I177" i="1"/>
  <c r="A178" i="1"/>
  <c r="A179" i="1"/>
  <c r="A180" i="1"/>
  <c r="A181" i="1"/>
  <c r="J181" i="1"/>
  <c r="A182" i="1"/>
  <c r="J182" i="1"/>
  <c r="A183" i="1"/>
  <c r="I183" i="1"/>
  <c r="A184" i="1"/>
  <c r="J184" i="1"/>
  <c r="A185" i="1"/>
  <c r="A186" i="1"/>
  <c r="J186" i="1"/>
  <c r="A187" i="1"/>
  <c r="A188" i="1"/>
  <c r="I188" i="1"/>
  <c r="A189" i="1"/>
  <c r="A190" i="1"/>
  <c r="A191" i="1"/>
  <c r="A192" i="1"/>
  <c r="J192" i="1"/>
  <c r="A193" i="1"/>
  <c r="A194" i="1"/>
  <c r="A195" i="1"/>
  <c r="I195" i="1"/>
  <c r="A196" i="1"/>
  <c r="I196" i="1"/>
  <c r="A197" i="1"/>
  <c r="I197" i="1"/>
  <c r="A198" i="1"/>
  <c r="I198" i="1"/>
  <c r="A199" i="1"/>
  <c r="I199" i="1"/>
  <c r="A200" i="1"/>
  <c r="A201" i="1"/>
  <c r="I201" i="1"/>
  <c r="A202" i="1"/>
  <c r="A203" i="1"/>
  <c r="A204" i="1"/>
  <c r="A205" i="1"/>
  <c r="J205" i="1"/>
  <c r="A206" i="1"/>
  <c r="I206" i="1"/>
  <c r="A207" i="1"/>
  <c r="J207" i="1"/>
  <c r="A208" i="1"/>
  <c r="A209" i="1"/>
  <c r="A210" i="1"/>
  <c r="A211" i="1"/>
  <c r="A212" i="1"/>
  <c r="A213" i="1"/>
  <c r="A214" i="1"/>
  <c r="A215" i="1"/>
  <c r="A216" i="1"/>
  <c r="A217" i="1"/>
  <c r="A218" i="1"/>
  <c r="A219" i="1"/>
  <c r="A220" i="1"/>
  <c r="J220" i="1"/>
  <c r="A221" i="1"/>
  <c r="J221" i="1"/>
  <c r="A222" i="1"/>
  <c r="J222" i="1"/>
  <c r="A223" i="1"/>
  <c r="J223" i="1"/>
  <c r="A224" i="1"/>
  <c r="I224" i="1"/>
  <c r="A225" i="1"/>
  <c r="A226" i="1"/>
  <c r="J226" i="1"/>
  <c r="A227" i="1"/>
  <c r="A228" i="1"/>
  <c r="J228" i="1"/>
  <c r="A229" i="1"/>
  <c r="J229" i="1"/>
  <c r="A230" i="1"/>
  <c r="J230" i="1"/>
  <c r="A231" i="1"/>
  <c r="A232" i="1"/>
  <c r="A233" i="1"/>
  <c r="I233" i="1"/>
  <c r="A234" i="1"/>
  <c r="I234" i="1"/>
  <c r="A235" i="1"/>
  <c r="A236" i="1"/>
  <c r="J236" i="1"/>
  <c r="A237" i="1"/>
  <c r="J237" i="1"/>
  <c r="A238" i="1"/>
  <c r="A239" i="1"/>
  <c r="I239" i="1"/>
  <c r="A240" i="1"/>
  <c r="A241" i="1"/>
  <c r="A242" i="1"/>
  <c r="J242" i="1"/>
  <c r="A243" i="1"/>
  <c r="A244" i="1"/>
  <c r="A245" i="1"/>
  <c r="J245" i="1"/>
  <c r="A246" i="1"/>
  <c r="J246" i="1"/>
  <c r="A247" i="1"/>
  <c r="A248" i="1"/>
  <c r="A249" i="1"/>
  <c r="A250" i="1"/>
  <c r="A251" i="1"/>
  <c r="A252" i="1"/>
  <c r="A253" i="1"/>
  <c r="J253" i="1"/>
  <c r="A254" i="1"/>
  <c r="J254" i="1"/>
  <c r="A255" i="1"/>
  <c r="J255" i="1"/>
  <c r="A256" i="1"/>
  <c r="J256" i="1"/>
  <c r="A257" i="1"/>
  <c r="J257" i="1"/>
  <c r="A258" i="1"/>
  <c r="A259" i="1"/>
  <c r="A260" i="1"/>
  <c r="J260" i="1"/>
  <c r="A261" i="1"/>
  <c r="I261" i="1"/>
  <c r="A262" i="1"/>
  <c r="I262" i="1"/>
  <c r="A263" i="1"/>
  <c r="I263" i="1"/>
  <c r="A264" i="1"/>
  <c r="A265" i="1"/>
  <c r="A266" i="1"/>
  <c r="A267" i="1"/>
  <c r="A268" i="1"/>
  <c r="A269" i="1"/>
  <c r="A270" i="1"/>
  <c r="A271" i="1"/>
  <c r="J271" i="1"/>
  <c r="A272" i="1"/>
  <c r="I272" i="1"/>
  <c r="A273" i="1"/>
  <c r="A274" i="1"/>
  <c r="A275" i="1"/>
  <c r="A276" i="1"/>
  <c r="A277" i="1"/>
  <c r="A278" i="1"/>
  <c r="A279" i="1"/>
  <c r="A280" i="1"/>
  <c r="A281" i="1"/>
  <c r="J281" i="1"/>
  <c r="A282" i="1"/>
  <c r="A283" i="1"/>
  <c r="A284" i="1"/>
  <c r="A285" i="1"/>
  <c r="I285" i="1"/>
  <c r="A286" i="1"/>
  <c r="A287" i="1"/>
  <c r="I287" i="1"/>
  <c r="A288" i="1"/>
  <c r="J288" i="1"/>
  <c r="A289" i="1"/>
  <c r="A290" i="1"/>
  <c r="A291" i="1"/>
  <c r="A292" i="1"/>
  <c r="A293" i="1"/>
  <c r="I293" i="1"/>
  <c r="A294" i="1"/>
  <c r="A295" i="1"/>
  <c r="J295" i="1"/>
  <c r="A296" i="1"/>
  <c r="I296" i="1"/>
  <c r="A297" i="1"/>
  <c r="A298" i="1"/>
  <c r="A299" i="1"/>
  <c r="A300" i="1"/>
  <c r="A301" i="1"/>
  <c r="J301" i="1"/>
  <c r="A302" i="1"/>
  <c r="A303" i="1"/>
  <c r="A304" i="1"/>
  <c r="J304" i="1"/>
  <c r="A305" i="1"/>
  <c r="A306" i="1"/>
  <c r="A307" i="1"/>
  <c r="A308" i="1"/>
  <c r="A309" i="1"/>
  <c r="A310" i="1"/>
  <c r="I310" i="1"/>
  <c r="A311" i="1"/>
  <c r="J311" i="1"/>
  <c r="A312" i="1"/>
  <c r="I312" i="1"/>
  <c r="A313" i="1"/>
  <c r="A314" i="1"/>
  <c r="A315" i="1"/>
  <c r="A316" i="1"/>
  <c r="A317" i="1"/>
  <c r="I317" i="1"/>
  <c r="A318" i="1"/>
  <c r="A319" i="1"/>
  <c r="J319" i="1"/>
  <c r="A320" i="1"/>
  <c r="I320" i="1"/>
  <c r="A321" i="1"/>
  <c r="A322" i="1"/>
  <c r="I322" i="1"/>
  <c r="A323" i="1"/>
  <c r="A324" i="1"/>
  <c r="A325" i="1"/>
  <c r="I325" i="1"/>
  <c r="A326" i="1"/>
  <c r="A327" i="1"/>
  <c r="J327" i="1"/>
  <c r="A328" i="1"/>
  <c r="A329" i="1"/>
  <c r="A330" i="1"/>
  <c r="A331" i="1"/>
  <c r="A332" i="1"/>
  <c r="A333" i="1"/>
  <c r="A334" i="1"/>
  <c r="A335" i="1"/>
  <c r="A336" i="1"/>
  <c r="J336" i="1"/>
  <c r="A337" i="1"/>
  <c r="A338" i="1"/>
  <c r="A339" i="1"/>
  <c r="A340" i="1"/>
  <c r="J340" i="1"/>
  <c r="A341" i="1"/>
  <c r="J341" i="1"/>
  <c r="A342" i="1"/>
  <c r="A343" i="1"/>
  <c r="I343" i="1"/>
  <c r="A344" i="1"/>
  <c r="A345" i="1"/>
  <c r="A346" i="1"/>
  <c r="A347" i="1"/>
  <c r="A348" i="1"/>
  <c r="I348" i="1"/>
  <c r="A349" i="1"/>
  <c r="I349" i="1"/>
  <c r="A350" i="1"/>
  <c r="I350" i="1"/>
  <c r="A351" i="1"/>
  <c r="A352" i="1"/>
  <c r="J352" i="1"/>
  <c r="A353" i="1"/>
  <c r="A354" i="1"/>
  <c r="A355" i="1"/>
  <c r="A356" i="1"/>
  <c r="A357" i="1"/>
  <c r="J357" i="1"/>
  <c r="A358" i="1"/>
  <c r="A359" i="1"/>
  <c r="I359" i="1"/>
  <c r="A360" i="1"/>
  <c r="A361" i="1"/>
  <c r="A362" i="1"/>
  <c r="A363" i="1"/>
  <c r="A364" i="1"/>
  <c r="A365" i="1"/>
  <c r="J365" i="1"/>
  <c r="A366" i="1"/>
  <c r="A367" i="1"/>
  <c r="A368" i="1"/>
  <c r="A369" i="1"/>
  <c r="A370" i="1"/>
  <c r="A371" i="1"/>
  <c r="A372" i="1"/>
  <c r="A373" i="1"/>
  <c r="A374" i="1"/>
  <c r="A375" i="1"/>
  <c r="J375" i="1"/>
  <c r="A376" i="1"/>
  <c r="I376" i="1"/>
  <c r="A377" i="1"/>
  <c r="A378" i="1"/>
  <c r="A379" i="1"/>
  <c r="A380" i="1"/>
  <c r="A381" i="1"/>
  <c r="I381" i="1"/>
  <c r="A382" i="1"/>
  <c r="A383" i="1"/>
  <c r="A384" i="1"/>
  <c r="A385" i="1"/>
  <c r="A386" i="1"/>
  <c r="A387" i="1"/>
  <c r="A388" i="1"/>
  <c r="I388" i="1"/>
  <c r="A389" i="1"/>
  <c r="A390" i="1"/>
  <c r="A391" i="1"/>
  <c r="I391" i="1"/>
  <c r="A392" i="1"/>
  <c r="I392" i="1"/>
  <c r="A393" i="1"/>
  <c r="A394" i="1"/>
  <c r="A395" i="1"/>
  <c r="I395" i="1"/>
  <c r="A396" i="1"/>
  <c r="A397" i="1"/>
  <c r="J397" i="1"/>
  <c r="A398" i="1"/>
  <c r="A399" i="1"/>
  <c r="J399" i="1"/>
  <c r="A400" i="1"/>
  <c r="I400" i="1"/>
  <c r="A401" i="1"/>
  <c r="A402" i="1"/>
  <c r="A403" i="1"/>
  <c r="A404" i="1"/>
  <c r="A405" i="1"/>
  <c r="J405" i="1"/>
  <c r="A406" i="1"/>
  <c r="A407" i="1"/>
  <c r="J407" i="1"/>
  <c r="A408" i="1"/>
  <c r="A409" i="1"/>
  <c r="A410" i="1"/>
  <c r="A411" i="1"/>
  <c r="A412" i="1"/>
  <c r="A413" i="1"/>
  <c r="A414" i="1"/>
  <c r="A415" i="1"/>
  <c r="A416" i="1"/>
  <c r="A417" i="1"/>
  <c r="A418" i="1"/>
  <c r="A419" i="1"/>
  <c r="A420" i="1"/>
  <c r="A421" i="1"/>
  <c r="A422" i="1"/>
  <c r="A423" i="1"/>
  <c r="I423" i="1"/>
  <c r="A424" i="1"/>
  <c r="J424" i="1"/>
  <c r="A425" i="1"/>
  <c r="A426" i="1"/>
  <c r="A427" i="1"/>
  <c r="A428" i="1"/>
  <c r="I428" i="1"/>
  <c r="A429" i="1"/>
  <c r="A430" i="1"/>
  <c r="A431" i="1"/>
  <c r="A432" i="1"/>
  <c r="I432" i="1"/>
  <c r="A433" i="1"/>
  <c r="A434" i="1"/>
  <c r="A435" i="1"/>
  <c r="A436" i="1"/>
  <c r="J436" i="1"/>
  <c r="A437" i="1"/>
  <c r="J437" i="1"/>
  <c r="A438" i="1"/>
  <c r="I438" i="1"/>
  <c r="A439" i="1"/>
  <c r="J439" i="1"/>
  <c r="A440" i="1"/>
  <c r="A441" i="1"/>
  <c r="A442" i="1"/>
  <c r="A443" i="1"/>
  <c r="A444" i="1"/>
  <c r="J444" i="1"/>
  <c r="A445" i="1"/>
  <c r="A446" i="1"/>
  <c r="A447" i="1"/>
  <c r="I447" i="1"/>
  <c r="A448" i="1"/>
  <c r="A449" i="1"/>
  <c r="A450" i="1"/>
  <c r="A451" i="1"/>
  <c r="A452" i="1"/>
  <c r="A453" i="1"/>
  <c r="J453" i="1"/>
  <c r="A454" i="1"/>
  <c r="A455" i="1"/>
  <c r="J455" i="1"/>
  <c r="A456" i="1"/>
  <c r="A457" i="1"/>
  <c r="A458" i="1"/>
  <c r="A459" i="1"/>
  <c r="A460" i="1"/>
  <c r="A461" i="1"/>
  <c r="A462" i="1"/>
  <c r="A463" i="1"/>
  <c r="A464" i="1"/>
  <c r="A465" i="1"/>
  <c r="A466" i="1"/>
  <c r="A467" i="1"/>
  <c r="A468" i="1"/>
  <c r="A469" i="1"/>
  <c r="I469" i="1"/>
  <c r="A470" i="1"/>
  <c r="A471" i="1"/>
  <c r="A472" i="1"/>
  <c r="A473" i="1"/>
  <c r="A474" i="1"/>
  <c r="A475" i="1"/>
  <c r="A476" i="1"/>
  <c r="I476" i="1"/>
  <c r="A477" i="1"/>
  <c r="A478" i="1"/>
  <c r="A479" i="1"/>
  <c r="A480" i="1"/>
  <c r="A481" i="1"/>
  <c r="A482" i="1"/>
  <c r="A483" i="1"/>
  <c r="A484" i="1"/>
  <c r="A485" i="1"/>
  <c r="A486" i="1"/>
  <c r="A487" i="1"/>
  <c r="J487" i="1"/>
  <c r="A488" i="1"/>
  <c r="A489" i="1"/>
  <c r="A490" i="1"/>
  <c r="A491" i="1"/>
  <c r="A492" i="1"/>
  <c r="A493" i="1"/>
  <c r="A494" i="1"/>
  <c r="A495" i="1"/>
  <c r="J495" i="1"/>
  <c r="A496" i="1"/>
  <c r="A497" i="1"/>
  <c r="A498" i="1"/>
  <c r="A499" i="1"/>
  <c r="A500" i="1"/>
  <c r="A501" i="1"/>
  <c r="I501" i="1"/>
  <c r="A502" i="1"/>
  <c r="A503" i="1"/>
  <c r="I503" i="1"/>
  <c r="A504" i="1"/>
  <c r="A505" i="1"/>
  <c r="A506" i="1"/>
  <c r="A507" i="1"/>
  <c r="A508" i="1"/>
  <c r="J508" i="1"/>
  <c r="A509" i="1"/>
  <c r="A510" i="1"/>
  <c r="J510" i="1"/>
  <c r="A511" i="1"/>
  <c r="A512" i="1"/>
  <c r="I512" i="1"/>
  <c r="A513" i="1"/>
  <c r="A514" i="1"/>
  <c r="A515" i="1"/>
  <c r="A516" i="1"/>
  <c r="A517" i="1"/>
  <c r="A518" i="1"/>
  <c r="I518" i="1"/>
  <c r="A519" i="1"/>
  <c r="J519" i="1"/>
  <c r="A520" i="1"/>
  <c r="A521" i="1"/>
  <c r="A522" i="1"/>
  <c r="A523" i="1"/>
  <c r="A524" i="1"/>
  <c r="A525" i="1"/>
  <c r="I525" i="1"/>
  <c r="A526" i="1"/>
  <c r="A527" i="1"/>
  <c r="A528" i="1"/>
  <c r="A529" i="1"/>
  <c r="A530" i="1"/>
  <c r="A531" i="1"/>
  <c r="A532" i="1"/>
  <c r="A533" i="1"/>
  <c r="A534" i="1"/>
  <c r="J534" i="1"/>
  <c r="A535" i="1"/>
  <c r="A536" i="1"/>
  <c r="I536" i="1"/>
  <c r="A537" i="1"/>
  <c r="A538" i="1"/>
  <c r="A539" i="1"/>
  <c r="A540" i="1"/>
  <c r="A541" i="1"/>
  <c r="A542" i="1"/>
  <c r="I542" i="1"/>
  <c r="A543" i="1"/>
  <c r="A544" i="1"/>
  <c r="I544" i="1"/>
  <c r="A545" i="1"/>
  <c r="A546" i="1"/>
  <c r="A547" i="1"/>
  <c r="A548" i="1"/>
  <c r="A549" i="1"/>
  <c r="A550" i="1"/>
  <c r="A551" i="1"/>
  <c r="A552" i="1"/>
  <c r="J552" i="1"/>
  <c r="A553" i="1"/>
  <c r="J553" i="1"/>
  <c r="A554" i="1"/>
  <c r="A555" i="1"/>
  <c r="A556" i="1"/>
  <c r="A557" i="1"/>
  <c r="J557" i="1"/>
  <c r="A558" i="1"/>
  <c r="I558" i="1"/>
  <c r="A559" i="1"/>
  <c r="J559" i="1"/>
  <c r="A560" i="1"/>
  <c r="A561" i="1"/>
  <c r="A562" i="1"/>
  <c r="A563" i="1"/>
  <c r="A564" i="1"/>
  <c r="A565" i="1"/>
  <c r="A566" i="1"/>
  <c r="A567" i="1"/>
  <c r="A568" i="1"/>
  <c r="J568" i="1"/>
  <c r="A569" i="1"/>
  <c r="A570" i="1"/>
  <c r="A571" i="1"/>
  <c r="A572" i="1"/>
  <c r="A573" i="1"/>
  <c r="J573" i="1"/>
  <c r="A574" i="1"/>
  <c r="A575" i="1"/>
  <c r="J575" i="1"/>
  <c r="A576" i="1"/>
  <c r="A577" i="1"/>
  <c r="A578" i="1"/>
  <c r="A579" i="1"/>
  <c r="A580" i="1"/>
  <c r="A581" i="1"/>
  <c r="A582" i="1"/>
  <c r="A583" i="1"/>
  <c r="A584" i="1"/>
  <c r="J584" i="1"/>
  <c r="A585" i="1"/>
  <c r="A586" i="1"/>
  <c r="A587" i="1"/>
  <c r="A588" i="1"/>
  <c r="A589" i="1"/>
  <c r="J589" i="1"/>
  <c r="A590" i="1"/>
  <c r="A591" i="1"/>
  <c r="A592" i="1"/>
  <c r="I592" i="1"/>
  <c r="A593" i="1"/>
  <c r="A594" i="1"/>
  <c r="A595" i="1"/>
  <c r="A596" i="1"/>
  <c r="I596" i="1"/>
  <c r="A597" i="1"/>
  <c r="A598" i="1"/>
  <c r="A599" i="1"/>
  <c r="A600" i="1"/>
  <c r="A601" i="1"/>
  <c r="J601" i="1"/>
  <c r="A602" i="1"/>
  <c r="A603" i="1"/>
  <c r="A604" i="1"/>
  <c r="A605" i="1"/>
  <c r="A606" i="1"/>
  <c r="J606" i="1"/>
  <c r="A607" i="1"/>
  <c r="A608" i="1"/>
  <c r="J608" i="1"/>
  <c r="A609" i="1"/>
  <c r="A610" i="1"/>
  <c r="A611" i="1"/>
  <c r="A612" i="1"/>
  <c r="I612" i="1"/>
  <c r="A613" i="1"/>
  <c r="A614" i="1"/>
  <c r="A615" i="1"/>
  <c r="A616" i="1"/>
  <c r="A617" i="1"/>
  <c r="A618" i="1"/>
  <c r="A619" i="1"/>
  <c r="A620" i="1"/>
  <c r="J620" i="1"/>
  <c r="A621" i="1"/>
  <c r="A622" i="1"/>
  <c r="A623" i="1"/>
  <c r="A624" i="1"/>
  <c r="A625" i="1"/>
  <c r="A626" i="1"/>
  <c r="I626" i="1"/>
  <c r="A627" i="1"/>
  <c r="A628" i="1"/>
  <c r="J628" i="1"/>
  <c r="A629" i="1"/>
  <c r="J629" i="1"/>
  <c r="A630" i="1"/>
  <c r="A631" i="1"/>
  <c r="A632" i="1"/>
  <c r="A633" i="1"/>
  <c r="A634" i="1"/>
  <c r="A635" i="1"/>
  <c r="A636" i="1"/>
  <c r="A637" i="1"/>
  <c r="I637" i="1"/>
  <c r="A638" i="1"/>
  <c r="A639" i="1"/>
  <c r="A640" i="1"/>
  <c r="A641" i="1"/>
  <c r="A642" i="1"/>
  <c r="A643" i="1"/>
  <c r="A644" i="1"/>
  <c r="A645" i="1"/>
  <c r="A646" i="1"/>
  <c r="A647" i="1"/>
  <c r="A648" i="1"/>
  <c r="I648" i="1"/>
  <c r="A649" i="1"/>
  <c r="A650" i="1"/>
  <c r="A651" i="1"/>
  <c r="I651" i="1"/>
  <c r="A652" i="1"/>
  <c r="A653" i="1"/>
  <c r="I653" i="1"/>
  <c r="A654" i="1"/>
  <c r="J654" i="1"/>
  <c r="A655" i="1"/>
  <c r="J655" i="1"/>
  <c r="A656" i="1"/>
  <c r="A657" i="1"/>
  <c r="A658" i="1"/>
  <c r="A659" i="1"/>
  <c r="A660" i="1"/>
  <c r="A661" i="1"/>
  <c r="I661" i="1"/>
  <c r="A662" i="1"/>
  <c r="A663" i="1"/>
  <c r="A664" i="1"/>
  <c r="A665" i="1"/>
  <c r="A666" i="1"/>
  <c r="A667" i="1"/>
  <c r="A668" i="1"/>
  <c r="I668" i="1"/>
  <c r="A669" i="1"/>
  <c r="A670" i="1"/>
  <c r="A671" i="1"/>
  <c r="I671" i="1"/>
  <c r="A672" i="1"/>
  <c r="A673" i="1"/>
  <c r="A674" i="1"/>
  <c r="A675" i="1"/>
  <c r="A676" i="1"/>
  <c r="I676" i="1"/>
  <c r="A677" i="1"/>
  <c r="A678" i="1"/>
  <c r="A679" i="1"/>
  <c r="J679" i="1"/>
  <c r="A680" i="1"/>
  <c r="I680" i="1"/>
  <c r="A681" i="1"/>
  <c r="A682" i="1"/>
  <c r="A683" i="1"/>
  <c r="I683" i="1"/>
  <c r="A684" i="1"/>
  <c r="A685" i="1"/>
  <c r="I685" i="1"/>
  <c r="A686" i="1"/>
  <c r="A687" i="1"/>
  <c r="I687" i="1"/>
  <c r="A688" i="1"/>
  <c r="A689" i="1"/>
  <c r="A690" i="1"/>
  <c r="A691" i="1"/>
  <c r="A692" i="1"/>
  <c r="A693" i="1"/>
  <c r="A694" i="1"/>
  <c r="I694" i="1"/>
  <c r="A695" i="1"/>
  <c r="A696" i="1"/>
  <c r="J696" i="1"/>
  <c r="A697" i="1"/>
  <c r="A698" i="1"/>
  <c r="A699" i="1"/>
  <c r="A700" i="1"/>
  <c r="A701" i="1"/>
  <c r="A702" i="1"/>
  <c r="A703" i="1"/>
  <c r="I703" i="1"/>
  <c r="A704" i="1"/>
  <c r="A705" i="1"/>
  <c r="A706" i="1"/>
  <c r="A707" i="1"/>
  <c r="A708" i="1"/>
  <c r="I708" i="1"/>
  <c r="A709" i="1"/>
  <c r="A710" i="1"/>
  <c r="A711" i="1"/>
  <c r="A712" i="1"/>
  <c r="A713" i="1"/>
  <c r="A714" i="1"/>
  <c r="J714" i="1"/>
  <c r="A715" i="1"/>
  <c r="A716" i="1"/>
  <c r="A717" i="1"/>
  <c r="A718" i="1"/>
  <c r="A719" i="1"/>
  <c r="J719" i="1"/>
  <c r="A720" i="1"/>
  <c r="I720" i="1"/>
  <c r="A721" i="1"/>
  <c r="A722" i="1"/>
  <c r="A723" i="1"/>
  <c r="A724" i="1"/>
  <c r="J724" i="1"/>
  <c r="A725" i="1"/>
  <c r="A726" i="1"/>
  <c r="J726" i="1"/>
  <c r="A727" i="1"/>
  <c r="I727" i="1"/>
  <c r="A728" i="1"/>
  <c r="A729" i="1"/>
  <c r="A730" i="1"/>
  <c r="A731" i="1"/>
  <c r="A732" i="1"/>
  <c r="A733" i="1"/>
  <c r="J733" i="1"/>
  <c r="A734" i="1"/>
  <c r="I734" i="1"/>
  <c r="A735" i="1"/>
  <c r="A736" i="1"/>
  <c r="A737" i="1"/>
  <c r="A738" i="1"/>
  <c r="A739" i="1"/>
  <c r="A740" i="1"/>
  <c r="J740" i="1"/>
  <c r="A741" i="1"/>
  <c r="A742" i="1"/>
  <c r="J742" i="1"/>
  <c r="A743" i="1"/>
  <c r="A744" i="1"/>
  <c r="A745" i="1"/>
  <c r="A746" i="1"/>
  <c r="A747" i="1"/>
  <c r="A748" i="1"/>
  <c r="A749" i="1"/>
  <c r="A750" i="1"/>
  <c r="I750" i="1"/>
  <c r="A751" i="1"/>
  <c r="I751" i="1"/>
  <c r="A752" i="1"/>
  <c r="A753" i="1"/>
  <c r="A754" i="1"/>
  <c r="I754" i="1"/>
  <c r="A755" i="1"/>
  <c r="A756" i="1"/>
  <c r="A757" i="1"/>
  <c r="I757" i="1"/>
  <c r="A758" i="1"/>
  <c r="J758" i="1"/>
  <c r="A759" i="1"/>
  <c r="A760" i="1"/>
  <c r="A761" i="1"/>
  <c r="A762" i="1"/>
  <c r="A763" i="1"/>
  <c r="A764" i="1"/>
  <c r="A765" i="1"/>
  <c r="A766" i="1"/>
  <c r="A767" i="1"/>
  <c r="I767" i="1"/>
  <c r="A768" i="1"/>
  <c r="J768" i="1"/>
  <c r="A769" i="1"/>
  <c r="A770" i="1"/>
  <c r="A771" i="1"/>
  <c r="A772" i="1"/>
  <c r="J772" i="1"/>
  <c r="A773" i="1"/>
  <c r="J773" i="1"/>
  <c r="A774" i="1"/>
  <c r="A775" i="1"/>
  <c r="A776" i="1"/>
  <c r="A777" i="1"/>
  <c r="A778" i="1"/>
  <c r="A779" i="1"/>
  <c r="J779" i="1"/>
  <c r="A780" i="1"/>
  <c r="A781" i="1"/>
  <c r="J781" i="1"/>
  <c r="A782" i="1"/>
  <c r="A783" i="1"/>
  <c r="A784" i="1"/>
  <c r="A785" i="1"/>
  <c r="A786" i="1"/>
  <c r="A787" i="1"/>
  <c r="A788" i="1"/>
  <c r="I788" i="1"/>
  <c r="A789" i="1"/>
  <c r="A790" i="1"/>
  <c r="A791" i="1"/>
  <c r="A792" i="1"/>
  <c r="J792" i="1"/>
  <c r="A793" i="1"/>
  <c r="A794" i="1"/>
  <c r="A795" i="1"/>
  <c r="A796" i="1"/>
  <c r="A797" i="1"/>
  <c r="J797" i="1"/>
  <c r="A798" i="1"/>
  <c r="A799" i="1"/>
  <c r="A800" i="1"/>
  <c r="A801" i="1"/>
  <c r="A802" i="1"/>
  <c r="A803" i="1"/>
  <c r="A804" i="1"/>
  <c r="A805" i="1"/>
  <c r="J805" i="1"/>
  <c r="A806" i="1"/>
  <c r="A807" i="1"/>
  <c r="I807" i="1"/>
  <c r="A808" i="1"/>
  <c r="A809" i="1"/>
  <c r="A810" i="1"/>
  <c r="A811" i="1"/>
  <c r="A812" i="1"/>
  <c r="A813" i="1"/>
  <c r="A814" i="1"/>
  <c r="A815" i="1"/>
  <c r="I815" i="1"/>
  <c r="A816" i="1"/>
  <c r="I816" i="1"/>
  <c r="A817" i="1"/>
  <c r="A818" i="1"/>
  <c r="A819" i="1"/>
  <c r="A820" i="1"/>
  <c r="A821" i="1"/>
  <c r="A822" i="1"/>
  <c r="J822" i="1"/>
  <c r="A823" i="1"/>
  <c r="A824" i="1"/>
  <c r="A825" i="1"/>
  <c r="A826" i="1"/>
  <c r="A827" i="1"/>
  <c r="A828" i="1"/>
  <c r="A829" i="1"/>
  <c r="A830" i="1"/>
  <c r="A831" i="1"/>
  <c r="A832" i="1"/>
  <c r="J832" i="1"/>
  <c r="A833" i="1"/>
  <c r="A834" i="1"/>
  <c r="A835" i="1"/>
  <c r="A836" i="1"/>
  <c r="A837" i="1"/>
  <c r="A838" i="1"/>
  <c r="I838" i="1"/>
  <c r="A839" i="1"/>
  <c r="A840" i="1"/>
  <c r="A841" i="1"/>
  <c r="A842" i="1"/>
  <c r="A843" i="1"/>
  <c r="A844" i="1"/>
  <c r="A845" i="1"/>
  <c r="A846" i="1"/>
  <c r="A847" i="1"/>
  <c r="A848" i="1"/>
  <c r="J848" i="1"/>
  <c r="I2" i="3"/>
  <c r="A880" i="1"/>
  <c r="H2" i="3"/>
  <c r="A850" i="1"/>
  <c r="A849" i="1"/>
  <c r="A857" i="1"/>
  <c r="A864" i="1"/>
  <c r="A865" i="1"/>
  <c r="A888" i="1"/>
  <c r="A889" i="1"/>
  <c r="A897" i="1"/>
  <c r="A905" i="1"/>
  <c r="A912" i="1"/>
  <c r="J912" i="1"/>
  <c r="A928" i="1"/>
  <c r="A929" i="1"/>
  <c r="A944" i="1"/>
  <c r="A945" i="1"/>
  <c r="J945" i="1"/>
  <c r="A953" i="1"/>
  <c r="A969" i="1"/>
  <c r="A976" i="1"/>
  <c r="A984" i="1"/>
  <c r="A985" i="1"/>
  <c r="A992" i="1"/>
  <c r="A1008" i="1"/>
  <c r="I1008" i="1"/>
  <c r="A1009" i="1"/>
  <c r="A1017" i="1"/>
  <c r="A1024" i="1"/>
  <c r="A1025" i="1"/>
  <c r="A1041" i="1"/>
  <c r="A1048" i="1"/>
  <c r="J1048" i="1"/>
  <c r="A1056" i="1"/>
  <c r="A1057" i="1"/>
  <c r="A1065" i="1"/>
  <c r="J1065" i="1"/>
  <c r="A1080" i="1"/>
  <c r="J1080" i="1"/>
  <c r="A1081" i="1"/>
  <c r="A43" i="35"/>
  <c r="A44" i="35"/>
  <c r="F2" i="1"/>
  <c r="F3" i="1"/>
  <c r="F4" i="1"/>
  <c r="F5" i="1"/>
  <c r="F6" i="1"/>
  <c r="F7" i="1"/>
  <c r="F8" i="1"/>
  <c r="F9" i="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AM3" i="39"/>
  <c r="J8" i="5"/>
  <c r="D1245" i="17"/>
  <c r="C1245" i="17"/>
  <c r="D1244" i="17"/>
  <c r="C1244" i="17"/>
  <c r="D1243" i="17"/>
  <c r="C1243" i="17"/>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502" i="17"/>
  <c r="C503" i="17"/>
  <c r="C504" i="17"/>
  <c r="C505" i="17"/>
  <c r="C506" i="17"/>
  <c r="C507" i="17"/>
  <c r="C508" i="17"/>
  <c r="C509" i="17"/>
  <c r="C510" i="17"/>
  <c r="C511" i="17"/>
  <c r="C512" i="17"/>
  <c r="C513" i="17"/>
  <c r="C514" i="17"/>
  <c r="C515" i="17"/>
  <c r="C516" i="17"/>
  <c r="C517" i="17"/>
  <c r="C518" i="17"/>
  <c r="C519" i="17"/>
  <c r="C520" i="17"/>
  <c r="C521" i="17"/>
  <c r="C522" i="17"/>
  <c r="C523" i="17"/>
  <c r="C524" i="17"/>
  <c r="C525" i="17"/>
  <c r="C526" i="17"/>
  <c r="C527" i="17"/>
  <c r="C528" i="17"/>
  <c r="C529" i="17"/>
  <c r="C530" i="17"/>
  <c r="C531" i="17"/>
  <c r="C532" i="17"/>
  <c r="C533" i="17"/>
  <c r="C534" i="17"/>
  <c r="C535" i="17"/>
  <c r="C536" i="17"/>
  <c r="C537" i="17"/>
  <c r="C538" i="17"/>
  <c r="C539" i="17"/>
  <c r="C540" i="17"/>
  <c r="C541" i="17"/>
  <c r="C542" i="17"/>
  <c r="C543" i="17"/>
  <c r="C544" i="17"/>
  <c r="C545" i="17"/>
  <c r="C546" i="17"/>
  <c r="C547" i="17"/>
  <c r="C548" i="17"/>
  <c r="C549" i="17"/>
  <c r="C550" i="17"/>
  <c r="C551" i="17"/>
  <c r="C552" i="17"/>
  <c r="C553" i="17"/>
  <c r="C554" i="17"/>
  <c r="C555" i="17"/>
  <c r="C556" i="17"/>
  <c r="C557" i="17"/>
  <c r="C558" i="17"/>
  <c r="C559" i="17"/>
  <c r="C560" i="17"/>
  <c r="C561" i="17"/>
  <c r="C562" i="17"/>
  <c r="C563" i="17"/>
  <c r="C564" i="17"/>
  <c r="C565" i="17"/>
  <c r="C566" i="17"/>
  <c r="C567" i="17"/>
  <c r="C568" i="17"/>
  <c r="C569" i="17"/>
  <c r="C570" i="17"/>
  <c r="C571" i="17"/>
  <c r="C572" i="17"/>
  <c r="C573" i="17"/>
  <c r="C574" i="17"/>
  <c r="C575" i="17"/>
  <c r="C576" i="17"/>
  <c r="C577" i="17"/>
  <c r="C578" i="17"/>
  <c r="C579" i="17"/>
  <c r="C580" i="17"/>
  <c r="C581" i="17"/>
  <c r="C582" i="17"/>
  <c r="C583" i="17"/>
  <c r="C584" i="17"/>
  <c r="C585" i="17"/>
  <c r="C586" i="17"/>
  <c r="C587" i="17"/>
  <c r="C588" i="17"/>
  <c r="C589" i="17"/>
  <c r="C590" i="17"/>
  <c r="C591" i="17"/>
  <c r="C592" i="17"/>
  <c r="C593" i="17"/>
  <c r="C594" i="17"/>
  <c r="C595" i="17"/>
  <c r="C596" i="17"/>
  <c r="C597" i="17"/>
  <c r="C598" i="17"/>
  <c r="C599" i="17"/>
  <c r="C600" i="17"/>
  <c r="C601" i="17"/>
  <c r="C602" i="17"/>
  <c r="C603" i="17"/>
  <c r="C604" i="17"/>
  <c r="C605" i="17"/>
  <c r="C606" i="17"/>
  <c r="C607" i="17"/>
  <c r="C608" i="17"/>
  <c r="C609" i="17"/>
  <c r="C610" i="17"/>
  <c r="C611" i="17"/>
  <c r="C612" i="17"/>
  <c r="C613" i="17"/>
  <c r="C614" i="17"/>
  <c r="C615" i="17"/>
  <c r="C616" i="17"/>
  <c r="C617" i="17"/>
  <c r="C618" i="17"/>
  <c r="C619" i="17"/>
  <c r="C620" i="17"/>
  <c r="C621" i="17"/>
  <c r="C622" i="17"/>
  <c r="C623" i="17"/>
  <c r="C624" i="17"/>
  <c r="C625" i="17"/>
  <c r="C626" i="17"/>
  <c r="C627" i="17"/>
  <c r="C628" i="17"/>
  <c r="C629" i="17"/>
  <c r="C630" i="17"/>
  <c r="C631" i="17"/>
  <c r="C632" i="17"/>
  <c r="C633" i="17"/>
  <c r="C634" i="17"/>
  <c r="C635" i="17"/>
  <c r="C636" i="17"/>
  <c r="C637" i="17"/>
  <c r="C638" i="17"/>
  <c r="C639" i="17"/>
  <c r="C640" i="17"/>
  <c r="C641" i="17"/>
  <c r="C642" i="17"/>
  <c r="C643" i="17"/>
  <c r="C644" i="17"/>
  <c r="C645" i="17"/>
  <c r="C646" i="17"/>
  <c r="C647" i="17"/>
  <c r="C648" i="17"/>
  <c r="C649" i="17"/>
  <c r="C650" i="17"/>
  <c r="C651" i="17"/>
  <c r="C652" i="17"/>
  <c r="C653" i="17"/>
  <c r="C654" i="17"/>
  <c r="C655" i="17"/>
  <c r="C656" i="17"/>
  <c r="C657" i="17"/>
  <c r="C658" i="17"/>
  <c r="C659" i="17"/>
  <c r="C660" i="17"/>
  <c r="C661" i="17"/>
  <c r="C662" i="17"/>
  <c r="C663" i="17"/>
  <c r="C664" i="17"/>
  <c r="C665" i="17"/>
  <c r="C666" i="17"/>
  <c r="C667" i="17"/>
  <c r="C668" i="17"/>
  <c r="C669" i="17"/>
  <c r="C670" i="17"/>
  <c r="C671" i="17"/>
  <c r="C672" i="17"/>
  <c r="C673" i="17"/>
  <c r="C674" i="17"/>
  <c r="C675" i="17"/>
  <c r="C676" i="17"/>
  <c r="C677" i="17"/>
  <c r="C678" i="17"/>
  <c r="C679" i="17"/>
  <c r="C680" i="17"/>
  <c r="C681" i="17"/>
  <c r="C682" i="17"/>
  <c r="C683" i="17"/>
  <c r="C684" i="17"/>
  <c r="C685" i="17"/>
  <c r="C686" i="17"/>
  <c r="C687" i="17"/>
  <c r="C688" i="17"/>
  <c r="C689" i="17"/>
  <c r="C690" i="17"/>
  <c r="C691" i="17"/>
  <c r="C692" i="17"/>
  <c r="C693" i="17"/>
  <c r="C694" i="17"/>
  <c r="C695" i="17"/>
  <c r="C696" i="17"/>
  <c r="C697" i="17"/>
  <c r="C698" i="17"/>
  <c r="C699" i="17"/>
  <c r="C700" i="17"/>
  <c r="C701" i="17"/>
  <c r="C702" i="17"/>
  <c r="C703" i="17"/>
  <c r="C704" i="17"/>
  <c r="C705" i="17"/>
  <c r="C706" i="17"/>
  <c r="C707" i="17"/>
  <c r="C708" i="17"/>
  <c r="C709" i="17"/>
  <c r="C710" i="17"/>
  <c r="C711" i="17"/>
  <c r="C712" i="17"/>
  <c r="C713" i="17"/>
  <c r="C714" i="17"/>
  <c r="C715" i="17"/>
  <c r="C716" i="17"/>
  <c r="C717" i="17"/>
  <c r="C718" i="17"/>
  <c r="C719" i="17"/>
  <c r="C720" i="17"/>
  <c r="C721" i="17"/>
  <c r="C722" i="17"/>
  <c r="C723" i="17"/>
  <c r="C724" i="17"/>
  <c r="C725" i="17"/>
  <c r="C726" i="17"/>
  <c r="C727" i="17"/>
  <c r="C728" i="17"/>
  <c r="C729" i="17"/>
  <c r="C730" i="17"/>
  <c r="C731" i="17"/>
  <c r="C732" i="17"/>
  <c r="C733" i="17"/>
  <c r="C734" i="17"/>
  <c r="C735" i="17"/>
  <c r="C736" i="17"/>
  <c r="C737" i="17"/>
  <c r="C738" i="17"/>
  <c r="C739" i="17"/>
  <c r="C740" i="17"/>
  <c r="C741" i="17"/>
  <c r="C742" i="17"/>
  <c r="C743" i="17"/>
  <c r="C744" i="17"/>
  <c r="C745" i="17"/>
  <c r="C746" i="17"/>
  <c r="C747" i="17"/>
  <c r="C748" i="17"/>
  <c r="C749" i="17"/>
  <c r="C750" i="17"/>
  <c r="C751" i="17"/>
  <c r="C752" i="17"/>
  <c r="C753" i="17"/>
  <c r="C754" i="17"/>
  <c r="C755" i="17"/>
  <c r="C756" i="17"/>
  <c r="C757" i="17"/>
  <c r="C758" i="17"/>
  <c r="C759" i="17"/>
  <c r="C760" i="17"/>
  <c r="C761" i="17"/>
  <c r="C762" i="17"/>
  <c r="C763" i="17"/>
  <c r="C764" i="17"/>
  <c r="C765" i="17"/>
  <c r="C766" i="17"/>
  <c r="C767" i="17"/>
  <c r="C768" i="17"/>
  <c r="C769" i="17"/>
  <c r="C770" i="17"/>
  <c r="C771" i="17"/>
  <c r="C772" i="17"/>
  <c r="C773" i="17"/>
  <c r="C774" i="17"/>
  <c r="C775" i="17"/>
  <c r="C776" i="17"/>
  <c r="C777" i="17"/>
  <c r="C778" i="17"/>
  <c r="C779" i="17"/>
  <c r="C780" i="17"/>
  <c r="C781" i="17"/>
  <c r="C782" i="17"/>
  <c r="C783" i="17"/>
  <c r="C784" i="17"/>
  <c r="C785" i="17"/>
  <c r="C786" i="17"/>
  <c r="C787" i="17"/>
  <c r="C788" i="17"/>
  <c r="C789" i="17"/>
  <c r="C790" i="17"/>
  <c r="C791" i="17"/>
  <c r="C792" i="17"/>
  <c r="C793" i="17"/>
  <c r="C794" i="17"/>
  <c r="C795" i="17"/>
  <c r="C796" i="17"/>
  <c r="C797" i="17"/>
  <c r="C798" i="17"/>
  <c r="C799" i="17"/>
  <c r="C800" i="17"/>
  <c r="C801" i="17"/>
  <c r="C802" i="17"/>
  <c r="C803" i="17"/>
  <c r="C804" i="17"/>
  <c r="C805" i="17"/>
  <c r="C806" i="17"/>
  <c r="C807" i="17"/>
  <c r="C808" i="17"/>
  <c r="C809" i="17"/>
  <c r="C810" i="17"/>
  <c r="C811" i="17"/>
  <c r="C812" i="17"/>
  <c r="C813" i="17"/>
  <c r="C814" i="17"/>
  <c r="C815" i="17"/>
  <c r="C816" i="17"/>
  <c r="C817" i="17"/>
  <c r="C818" i="17"/>
  <c r="C819" i="17"/>
  <c r="C820" i="17"/>
  <c r="C821" i="17"/>
  <c r="C822" i="17"/>
  <c r="C823" i="17"/>
  <c r="C824" i="17"/>
  <c r="C825" i="17"/>
  <c r="C826" i="17"/>
  <c r="C827" i="17"/>
  <c r="C828" i="17"/>
  <c r="C829" i="17"/>
  <c r="C830" i="17"/>
  <c r="C831" i="17"/>
  <c r="C832" i="17"/>
  <c r="C833" i="17"/>
  <c r="C834" i="17"/>
  <c r="C835" i="17"/>
  <c r="C836" i="17"/>
  <c r="C837" i="17"/>
  <c r="C838" i="17"/>
  <c r="C839" i="17"/>
  <c r="C840" i="17"/>
  <c r="C841" i="17"/>
  <c r="C842" i="17"/>
  <c r="C843" i="17"/>
  <c r="C844" i="17"/>
  <c r="C845" i="17"/>
  <c r="C846" i="17"/>
  <c r="C847" i="17"/>
  <c r="C848" i="17"/>
  <c r="C849" i="17"/>
  <c r="C850" i="17"/>
  <c r="C851" i="17"/>
  <c r="C852" i="17"/>
  <c r="C853" i="17"/>
  <c r="C854" i="17"/>
  <c r="C855" i="17"/>
  <c r="C856" i="17"/>
  <c r="C857" i="17"/>
  <c r="C858" i="17"/>
  <c r="C859" i="17"/>
  <c r="C860" i="17"/>
  <c r="C861" i="17"/>
  <c r="C862" i="17"/>
  <c r="C863" i="17"/>
  <c r="C864" i="17"/>
  <c r="C865" i="17"/>
  <c r="C866" i="17"/>
  <c r="C867" i="17"/>
  <c r="C868" i="17"/>
  <c r="C869" i="17"/>
  <c r="C870" i="17"/>
  <c r="C871" i="17"/>
  <c r="C872" i="17"/>
  <c r="C873" i="17"/>
  <c r="C874" i="17"/>
  <c r="C875" i="17"/>
  <c r="C876" i="17"/>
  <c r="C877" i="17"/>
  <c r="C878" i="17"/>
  <c r="C879" i="17"/>
  <c r="C880" i="17"/>
  <c r="C881" i="17"/>
  <c r="C882" i="17"/>
  <c r="C883" i="17"/>
  <c r="C884" i="17"/>
  <c r="C885" i="17"/>
  <c r="C886" i="17"/>
  <c r="C887" i="17"/>
  <c r="C888" i="17"/>
  <c r="C889" i="17"/>
  <c r="C890" i="17"/>
  <c r="C891" i="17"/>
  <c r="C892" i="17"/>
  <c r="C893" i="17"/>
  <c r="C894" i="17"/>
  <c r="C895" i="17"/>
  <c r="C896" i="17"/>
  <c r="C897" i="17"/>
  <c r="C898" i="17"/>
  <c r="C899" i="17"/>
  <c r="C900" i="17"/>
  <c r="C901" i="17"/>
  <c r="C902" i="17"/>
  <c r="C903" i="17"/>
  <c r="C904" i="17"/>
  <c r="C905" i="17"/>
  <c r="C906" i="17"/>
  <c r="C907" i="17"/>
  <c r="C908" i="17"/>
  <c r="C909" i="17"/>
  <c r="C910" i="17"/>
  <c r="C911" i="17"/>
  <c r="C912" i="17"/>
  <c r="C913" i="17"/>
  <c r="C914" i="17"/>
  <c r="C915" i="17"/>
  <c r="C916" i="17"/>
  <c r="C917" i="17"/>
  <c r="C918" i="17"/>
  <c r="C919" i="17"/>
  <c r="C920" i="17"/>
  <c r="C921" i="17"/>
  <c r="C922" i="17"/>
  <c r="C923" i="17"/>
  <c r="C924" i="17"/>
  <c r="C925" i="17"/>
  <c r="C926" i="17"/>
  <c r="C927" i="17"/>
  <c r="C928" i="17"/>
  <c r="C929" i="17"/>
  <c r="C930" i="17"/>
  <c r="C931" i="17"/>
  <c r="C932" i="17"/>
  <c r="C933" i="17"/>
  <c r="C934" i="17"/>
  <c r="C935" i="17"/>
  <c r="C936" i="17"/>
  <c r="C937" i="17"/>
  <c r="C938" i="17"/>
  <c r="C939" i="17"/>
  <c r="C940" i="17"/>
  <c r="C941" i="17"/>
  <c r="C942" i="17"/>
  <c r="C943" i="17"/>
  <c r="C944" i="17"/>
  <c r="C945" i="17"/>
  <c r="C946" i="17"/>
  <c r="C947" i="17"/>
  <c r="C948" i="17"/>
  <c r="C949" i="17"/>
  <c r="C950" i="17"/>
  <c r="C951" i="17"/>
  <c r="C952" i="17"/>
  <c r="C953" i="17"/>
  <c r="C954" i="17"/>
  <c r="C955" i="17"/>
  <c r="C956" i="17"/>
  <c r="C957" i="17"/>
  <c r="C958" i="17"/>
  <c r="C959" i="17"/>
  <c r="C960" i="17"/>
  <c r="C961" i="17"/>
  <c r="C962" i="17"/>
  <c r="C963" i="17"/>
  <c r="C964" i="17"/>
  <c r="C965" i="17"/>
  <c r="C966" i="17"/>
  <c r="C967" i="17"/>
  <c r="C968" i="17"/>
  <c r="C969" i="17"/>
  <c r="C970" i="17"/>
  <c r="C971" i="17"/>
  <c r="C972" i="17"/>
  <c r="C973" i="17"/>
  <c r="C974" i="17"/>
  <c r="C975" i="17"/>
  <c r="C976" i="17"/>
  <c r="C977" i="17"/>
  <c r="C978" i="17"/>
  <c r="C979" i="17"/>
  <c r="C980" i="17"/>
  <c r="C981" i="17"/>
  <c r="C982" i="17"/>
  <c r="C983" i="17"/>
  <c r="C984" i="17"/>
  <c r="C985" i="17"/>
  <c r="C986" i="17"/>
  <c r="C987" i="17"/>
  <c r="C988" i="17"/>
  <c r="C989" i="17"/>
  <c r="C990" i="17"/>
  <c r="C991" i="17"/>
  <c r="C992" i="17"/>
  <c r="C993" i="17"/>
  <c r="C994" i="17"/>
  <c r="C995" i="17"/>
  <c r="C996" i="17"/>
  <c r="C997" i="17"/>
  <c r="C998" i="17"/>
  <c r="C999" i="17"/>
  <c r="C1000" i="17"/>
  <c r="C1001" i="17"/>
  <c r="C1002" i="17"/>
  <c r="C1003" i="17"/>
  <c r="C1004" i="17"/>
  <c r="C1005" i="17"/>
  <c r="C1006" i="17"/>
  <c r="C1007" i="17"/>
  <c r="C1008" i="17"/>
  <c r="C1009" i="17"/>
  <c r="C1010" i="17"/>
  <c r="C1011" i="17"/>
  <c r="C1012" i="17"/>
  <c r="C1013" i="17"/>
  <c r="C1014" i="17"/>
  <c r="C1015" i="17"/>
  <c r="C1016" i="17"/>
  <c r="C1017" i="17"/>
  <c r="C1018" i="17"/>
  <c r="C1019" i="17"/>
  <c r="C1020" i="17"/>
  <c r="C1021" i="17"/>
  <c r="C1022" i="17"/>
  <c r="C1023" i="17"/>
  <c r="C1024" i="17"/>
  <c r="C1025" i="17"/>
  <c r="C1026" i="17"/>
  <c r="C1027" i="17"/>
  <c r="C1028" i="17"/>
  <c r="C1029" i="17"/>
  <c r="C1030" i="17"/>
  <c r="C1031" i="17"/>
  <c r="C1032" i="17"/>
  <c r="C1033" i="17"/>
  <c r="C1034" i="17"/>
  <c r="C1035" i="17"/>
  <c r="C1036" i="17"/>
  <c r="C1037" i="17"/>
  <c r="C1038" i="17"/>
  <c r="C1039" i="17"/>
  <c r="C1040" i="17"/>
  <c r="C1041" i="17"/>
  <c r="C1042" i="17"/>
  <c r="C1043" i="17"/>
  <c r="C1044" i="17"/>
  <c r="C1045" i="17"/>
  <c r="C1046" i="17"/>
  <c r="C1047" i="17"/>
  <c r="C1048" i="17"/>
  <c r="C1049" i="17"/>
  <c r="C1050" i="17"/>
  <c r="C1051" i="17"/>
  <c r="C1052" i="17"/>
  <c r="C1053" i="17"/>
  <c r="C1054" i="17"/>
  <c r="C1055" i="17"/>
  <c r="C1056" i="17"/>
  <c r="C1057" i="17"/>
  <c r="C1058" i="17"/>
  <c r="C1059" i="17"/>
  <c r="C1060" i="17"/>
  <c r="C1061" i="17"/>
  <c r="C1062" i="17"/>
  <c r="C1063" i="17"/>
  <c r="C1064" i="17"/>
  <c r="C1065" i="17"/>
  <c r="C1066" i="17"/>
  <c r="C1067" i="17"/>
  <c r="C1068" i="17"/>
  <c r="C1069" i="17"/>
  <c r="C1070" i="17"/>
  <c r="C1071" i="17"/>
  <c r="C1072" i="17"/>
  <c r="C1073" i="17"/>
  <c r="C1074" i="17"/>
  <c r="C1075" i="17"/>
  <c r="C1076" i="17"/>
  <c r="C1077" i="17"/>
  <c r="C1078" i="17"/>
  <c r="C1079" i="17"/>
  <c r="C1080" i="17"/>
  <c r="C1081" i="17"/>
  <c r="C1082" i="17"/>
  <c r="C1083" i="17"/>
  <c r="C1084" i="17"/>
  <c r="C1085" i="17"/>
  <c r="C1086" i="17"/>
  <c r="C1087" i="17"/>
  <c r="C1088" i="17"/>
  <c r="C1089" i="17"/>
  <c r="C1090" i="17"/>
  <c r="C1091" i="17"/>
  <c r="C1092" i="17"/>
  <c r="C1093" i="17"/>
  <c r="C1094" i="17"/>
  <c r="C1095" i="17"/>
  <c r="C1096" i="17"/>
  <c r="C1097" i="17"/>
  <c r="C1098" i="17"/>
  <c r="C1099" i="17"/>
  <c r="C1100" i="17"/>
  <c r="C1101" i="17"/>
  <c r="C1102" i="17"/>
  <c r="C1103" i="17"/>
  <c r="C1104" i="17"/>
  <c r="C1105" i="17"/>
  <c r="C1106" i="17"/>
  <c r="C1107" i="17"/>
  <c r="C1108" i="17"/>
  <c r="C1109" i="17"/>
  <c r="C1110" i="17"/>
  <c r="C1111" i="17"/>
  <c r="C1112" i="17"/>
  <c r="C1113" i="17"/>
  <c r="C1114" i="17"/>
  <c r="C1115" i="17"/>
  <c r="C1116" i="17"/>
  <c r="C1117" i="17"/>
  <c r="C1118" i="17"/>
  <c r="C1119" i="17"/>
  <c r="C1120" i="17"/>
  <c r="C1121" i="17"/>
  <c r="C1122" i="17"/>
  <c r="C1123" i="17"/>
  <c r="C1124" i="17"/>
  <c r="C1125" i="17"/>
  <c r="C1126" i="17"/>
  <c r="C1127" i="17"/>
  <c r="C1128" i="17"/>
  <c r="C1129" i="17"/>
  <c r="C1130" i="17"/>
  <c r="C1131" i="17"/>
  <c r="C1132" i="17"/>
  <c r="C1133" i="17"/>
  <c r="C1134" i="17"/>
  <c r="C1135" i="17"/>
  <c r="C1136" i="17"/>
  <c r="C1137" i="17"/>
  <c r="C1138" i="17"/>
  <c r="C1139" i="17"/>
  <c r="C1140" i="17"/>
  <c r="C1141" i="17"/>
  <c r="C1142" i="17"/>
  <c r="C1143" i="17"/>
  <c r="C1144" i="17"/>
  <c r="C1145" i="17"/>
  <c r="C1146" i="17"/>
  <c r="C1147" i="17"/>
  <c r="C1148" i="17"/>
  <c r="C1149" i="17"/>
  <c r="C1150" i="17"/>
  <c r="C1151" i="17"/>
  <c r="C1152" i="17"/>
  <c r="C1153" i="17"/>
  <c r="C1154" i="17"/>
  <c r="C1155" i="17"/>
  <c r="C1156" i="17"/>
  <c r="C1157" i="17"/>
  <c r="C1158" i="17"/>
  <c r="C1159" i="17"/>
  <c r="C1160" i="17"/>
  <c r="C1161" i="17"/>
  <c r="C1162" i="17"/>
  <c r="C1163" i="17"/>
  <c r="C1164" i="17"/>
  <c r="C1165" i="17"/>
  <c r="C1166" i="17"/>
  <c r="C1167" i="17"/>
  <c r="C1168" i="17"/>
  <c r="C1169" i="17"/>
  <c r="C1170" i="17"/>
  <c r="C1171" i="17"/>
  <c r="C1172" i="17"/>
  <c r="C1173" i="17"/>
  <c r="C1174" i="17"/>
  <c r="C1175" i="17"/>
  <c r="C1176" i="17"/>
  <c r="C1177" i="17"/>
  <c r="C1178" i="17"/>
  <c r="C1179" i="17"/>
  <c r="C1180" i="17"/>
  <c r="C1181" i="17"/>
  <c r="C1182" i="17"/>
  <c r="C1183" i="17"/>
  <c r="C1184" i="17"/>
  <c r="C1185" i="17"/>
  <c r="C1186" i="17"/>
  <c r="C1187" i="17"/>
  <c r="C1188" i="17"/>
  <c r="C1189" i="17"/>
  <c r="C1190" i="17"/>
  <c r="C1191" i="17"/>
  <c r="C1192" i="17"/>
  <c r="C1193" i="17"/>
  <c r="C1194" i="17"/>
  <c r="C1195" i="17"/>
  <c r="C1196" i="17"/>
  <c r="C1197" i="17"/>
  <c r="C1198" i="17"/>
  <c r="C1199" i="17"/>
  <c r="C1200" i="17"/>
  <c r="C1201" i="17"/>
  <c r="C1202" i="17"/>
  <c r="C1203" i="17"/>
  <c r="C1204" i="17"/>
  <c r="C1205" i="17"/>
  <c r="C1206" i="17"/>
  <c r="C1207" i="17"/>
  <c r="C1208" i="17"/>
  <c r="C1209" i="17"/>
  <c r="C1210" i="17"/>
  <c r="C1211" i="17"/>
  <c r="C1212" i="17"/>
  <c r="C1213" i="17"/>
  <c r="C1214" i="17"/>
  <c r="C1215" i="17"/>
  <c r="C1216" i="17"/>
  <c r="C1217" i="17"/>
  <c r="C1218" i="17"/>
  <c r="C1219" i="17"/>
  <c r="C1220" i="17"/>
  <c r="C1221" i="17"/>
  <c r="C1222" i="17"/>
  <c r="C1223" i="17"/>
  <c r="C1224" i="17"/>
  <c r="C1225" i="17"/>
  <c r="C1226" i="17"/>
  <c r="C1227" i="17"/>
  <c r="C1228" i="17"/>
  <c r="C1229" i="17"/>
  <c r="C1230" i="17"/>
  <c r="C1231" i="17"/>
  <c r="C1232" i="17"/>
  <c r="C1233" i="17"/>
  <c r="C1234" i="17"/>
  <c r="C1235" i="17"/>
  <c r="C1236" i="17"/>
  <c r="C1237" i="17"/>
  <c r="C1238" i="17"/>
  <c r="C1239" i="17"/>
  <c r="C1240" i="17"/>
  <c r="C1241" i="17"/>
  <c r="C1242" i="17"/>
  <c r="C1246" i="17"/>
  <c r="D1246" i="17"/>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C186" i="13"/>
  <c r="C187" i="13"/>
  <c r="C188" i="13"/>
  <c r="C189" i="13"/>
  <c r="C190" i="13"/>
  <c r="C191" i="13"/>
  <c r="C192" i="13"/>
  <c r="C193" i="13"/>
  <c r="C194" i="13"/>
  <c r="C195" i="13"/>
  <c r="C196" i="13"/>
  <c r="C197" i="13"/>
  <c r="C198" i="13"/>
  <c r="C199" i="13"/>
  <c r="C200" i="13"/>
  <c r="C201" i="13"/>
  <c r="C202" i="13"/>
  <c r="C203" i="13"/>
  <c r="C204" i="13"/>
  <c r="C205" i="13"/>
  <c r="C206" i="13"/>
  <c r="C207" i="13"/>
  <c r="C208" i="13"/>
  <c r="C209" i="13"/>
  <c r="C210" i="13"/>
  <c r="C211" i="13"/>
  <c r="C212" i="13"/>
  <c r="C213" i="13"/>
  <c r="C214" i="13"/>
  <c r="C215" i="13"/>
  <c r="C216" i="13"/>
  <c r="C217" i="13"/>
  <c r="C218" i="13"/>
  <c r="C219" i="13"/>
  <c r="C220" i="13"/>
  <c r="C221" i="13"/>
  <c r="C222" i="13"/>
  <c r="C223" i="13"/>
  <c r="C224" i="13"/>
  <c r="C225" i="13"/>
  <c r="C226" i="13"/>
  <c r="C227" i="13"/>
  <c r="C228" i="13"/>
  <c r="C229" i="13"/>
  <c r="C230" i="13"/>
  <c r="C231" i="13"/>
  <c r="C232" i="13"/>
  <c r="C233" i="13"/>
  <c r="C234" i="13"/>
  <c r="C235" i="13"/>
  <c r="C236" i="13"/>
  <c r="C237" i="13"/>
  <c r="C238" i="13"/>
  <c r="C239" i="13"/>
  <c r="C240" i="13"/>
  <c r="C241" i="13"/>
  <c r="C242" i="13"/>
  <c r="C243" i="13"/>
  <c r="C244" i="13"/>
  <c r="C245" i="13"/>
  <c r="C246" i="13"/>
  <c r="C247" i="13"/>
  <c r="C248" i="13"/>
  <c r="C249" i="13"/>
  <c r="C250" i="13"/>
  <c r="C251" i="13"/>
  <c r="C252" i="13"/>
  <c r="C253" i="13"/>
  <c r="C254" i="13"/>
  <c r="C255" i="13"/>
  <c r="C256" i="13"/>
  <c r="C257" i="13"/>
  <c r="C258" i="13"/>
  <c r="C259" i="13"/>
  <c r="C260" i="13"/>
  <c r="C261" i="13"/>
  <c r="C262" i="13"/>
  <c r="C263" i="13"/>
  <c r="C264" i="13"/>
  <c r="C265" i="13"/>
  <c r="C266" i="13"/>
  <c r="C267" i="13"/>
  <c r="C268" i="13"/>
  <c r="C269" i="13"/>
  <c r="C270" i="13"/>
  <c r="C271" i="13"/>
  <c r="C272" i="13"/>
  <c r="C273" i="13"/>
  <c r="C274" i="13"/>
  <c r="C275" i="13"/>
  <c r="C276" i="13"/>
  <c r="C277" i="13"/>
  <c r="C278" i="13"/>
  <c r="C279" i="13"/>
  <c r="C280" i="13"/>
  <c r="C281" i="13"/>
  <c r="C282" i="13"/>
  <c r="C283" i="13"/>
  <c r="C284"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1231" i="17"/>
  <c r="D1242" i="17"/>
  <c r="D1230" i="17"/>
  <c r="D1241" i="17"/>
  <c r="D1229" i="17"/>
  <c r="D1240" i="17"/>
  <c r="D1228" i="17"/>
  <c r="D1239" i="17"/>
  <c r="D1227" i="17"/>
  <c r="D1238" i="17"/>
  <c r="D1226" i="17"/>
  <c r="D1237" i="17"/>
  <c r="D1225" i="17"/>
  <c r="D1236" i="17"/>
  <c r="D1224" i="17"/>
  <c r="D1235" i="17"/>
  <c r="D1223" i="17"/>
  <c r="D1234" i="17"/>
  <c r="D1222" i="17"/>
  <c r="D1233" i="17"/>
  <c r="D1221" i="17"/>
  <c r="D1232" i="17"/>
  <c r="D1220" i="17"/>
  <c r="D1219" i="17"/>
  <c r="D1218" i="17"/>
  <c r="D1217" i="17"/>
  <c r="D1216" i="17"/>
  <c r="D1215" i="17"/>
  <c r="D1214" i="17"/>
  <c r="D1213" i="17"/>
  <c r="D1212" i="17"/>
  <c r="D1211" i="17"/>
  <c r="D1210" i="17"/>
  <c r="D1209" i="17"/>
  <c r="D1208" i="17"/>
  <c r="D1207" i="17"/>
  <c r="E42" i="35"/>
  <c r="K42" i="35"/>
  <c r="D42" i="35"/>
  <c r="J42" i="35"/>
  <c r="AK3" i="39"/>
  <c r="AH2" i="39"/>
  <c r="AE3" i="39"/>
  <c r="AC3" i="39"/>
  <c r="Z2" i="39"/>
  <c r="W3" i="39"/>
  <c r="U3" i="39"/>
  <c r="O3" i="39"/>
  <c r="M3" i="39"/>
  <c r="G3" i="39"/>
  <c r="E3" i="39"/>
  <c r="A2" i="39"/>
  <c r="G42" i="35"/>
  <c r="M42" i="35"/>
  <c r="F42" i="35"/>
  <c r="L42" i="35"/>
  <c r="A2" i="40"/>
  <c r="I2" i="40"/>
  <c r="H2" i="40"/>
  <c r="G2" i="40"/>
  <c r="F2" i="40"/>
  <c r="E2" i="40"/>
  <c r="J395" i="1"/>
  <c r="I42" i="35"/>
  <c r="J2" i="3"/>
  <c r="B1056" i="1"/>
  <c r="B1055" i="1"/>
  <c r="B999" i="1"/>
  <c r="B998" i="1"/>
  <c r="B954" i="1"/>
  <c r="B953" i="1"/>
  <c r="B906" i="1"/>
  <c r="B905" i="1"/>
  <c r="B852" i="1"/>
  <c r="B851" i="1"/>
  <c r="B42" i="35"/>
  <c r="C1382" i="9"/>
  <c r="C1381" i="9"/>
  <c r="C1380" i="9"/>
  <c r="C1379" i="9"/>
  <c r="C1378" i="9"/>
  <c r="C1377" i="9"/>
  <c r="C1376" i="9"/>
  <c r="C1375" i="9"/>
  <c r="C1374" i="9"/>
  <c r="C1373" i="9"/>
  <c r="C1372" i="9"/>
  <c r="C1371" i="9"/>
  <c r="C1370" i="9"/>
  <c r="C1369" i="9"/>
  <c r="C1368" i="9"/>
  <c r="C1367" i="9"/>
  <c r="C1366" i="9"/>
  <c r="C1365" i="9"/>
  <c r="C1364" i="9"/>
  <c r="C1363" i="9"/>
  <c r="C1362" i="9"/>
  <c r="C1361" i="9"/>
  <c r="C1360" i="9"/>
  <c r="C1359" i="9"/>
  <c r="C1358" i="9"/>
  <c r="C1357" i="9"/>
  <c r="C1356" i="9"/>
  <c r="C1355" i="9"/>
  <c r="C1354" i="9"/>
  <c r="C1353" i="9"/>
  <c r="C1352" i="9"/>
  <c r="C1351" i="9"/>
  <c r="C1350" i="9"/>
  <c r="C1349" i="9"/>
  <c r="C1348" i="9"/>
  <c r="C1347" i="9"/>
  <c r="C1346" i="9"/>
  <c r="C1345" i="9"/>
  <c r="C1344" i="9"/>
  <c r="C1343" i="9"/>
  <c r="C1342" i="9"/>
  <c r="C1341" i="9"/>
  <c r="C1340" i="9"/>
  <c r="C1339" i="9"/>
  <c r="C1338" i="9"/>
  <c r="C1337" i="9"/>
  <c r="C1336" i="9"/>
  <c r="C1335" i="9"/>
  <c r="C1334" i="9"/>
  <c r="C1333" i="9"/>
  <c r="C1332" i="9"/>
  <c r="C1331" i="9"/>
  <c r="C1330" i="9"/>
  <c r="C1329" i="9"/>
  <c r="C1328" i="9"/>
  <c r="C1327" i="9"/>
  <c r="C1326" i="9"/>
  <c r="C1325" i="9"/>
  <c r="C1324" i="9"/>
  <c r="C1323" i="9"/>
  <c r="C1322" i="9"/>
  <c r="C1321" i="9"/>
  <c r="C1320" i="9"/>
  <c r="C1319" i="9"/>
  <c r="C1318" i="9"/>
  <c r="C1317" i="9"/>
  <c r="C1316" i="9"/>
  <c r="C1315" i="9"/>
  <c r="C1314" i="9"/>
  <c r="C1313" i="9"/>
  <c r="C1312" i="9"/>
  <c r="C1311" i="9"/>
  <c r="C1310" i="9"/>
  <c r="C1309" i="9"/>
  <c r="C1308" i="9"/>
  <c r="C1307" i="9"/>
  <c r="C1306" i="9"/>
  <c r="C1305" i="9"/>
  <c r="C1304" i="9"/>
  <c r="C1303" i="9"/>
  <c r="C1302" i="9"/>
  <c r="C1301" i="9"/>
  <c r="C1300" i="9"/>
  <c r="C1299" i="9"/>
  <c r="C1298" i="9"/>
  <c r="C1297" i="9"/>
  <c r="C1296" i="9"/>
  <c r="C1295" i="9"/>
  <c r="C1294" i="9"/>
  <c r="C1293" i="9"/>
  <c r="C1292" i="9"/>
  <c r="C1291" i="9"/>
  <c r="C1290" i="9"/>
  <c r="C1289" i="9"/>
  <c r="C1288" i="9"/>
  <c r="C1287" i="9"/>
  <c r="C1286" i="9"/>
  <c r="C1285" i="9"/>
  <c r="C1284" i="9"/>
  <c r="C1283" i="9"/>
  <c r="C1282" i="9"/>
  <c r="C1281" i="9"/>
  <c r="C1280" i="9"/>
  <c r="C1279" i="9"/>
  <c r="C1278" i="9"/>
  <c r="C1277" i="9"/>
  <c r="C1276" i="9"/>
  <c r="C1275" i="9"/>
  <c r="C1274" i="9"/>
  <c r="C1273" i="9"/>
  <c r="C1272" i="9"/>
  <c r="C1271" i="9"/>
  <c r="C1270" i="9"/>
  <c r="C1269" i="9"/>
  <c r="C1268" i="9"/>
  <c r="C1267" i="9"/>
  <c r="C1266" i="9"/>
  <c r="C1265" i="9"/>
  <c r="C1264" i="9"/>
  <c r="C1263" i="9"/>
  <c r="C1262" i="9"/>
  <c r="C1261" i="9"/>
  <c r="C1260" i="9"/>
  <c r="C1259" i="9"/>
  <c r="C1258" i="9"/>
  <c r="C1257" i="9"/>
  <c r="C1256" i="9"/>
  <c r="C1255" i="9"/>
  <c r="C1254" i="9"/>
  <c r="C1253" i="9"/>
  <c r="C1252" i="9"/>
  <c r="C1251" i="9"/>
  <c r="C1250" i="9"/>
  <c r="C1249" i="9"/>
  <c r="C1248" i="9"/>
  <c r="C1247" i="9"/>
  <c r="C1246" i="9"/>
  <c r="C1245" i="9"/>
  <c r="C1244" i="9"/>
  <c r="C1243" i="9"/>
  <c r="C1242" i="9"/>
  <c r="C1241" i="9"/>
  <c r="C1240" i="9"/>
  <c r="C1239" i="9"/>
  <c r="C1238" i="9"/>
  <c r="C1237" i="9"/>
  <c r="C1236" i="9"/>
  <c r="C1235" i="9"/>
  <c r="C1234" i="9"/>
  <c r="C1233" i="9"/>
  <c r="C1232" i="9"/>
  <c r="C1231" i="9"/>
  <c r="C1230" i="9"/>
  <c r="C1229" i="9"/>
  <c r="C1228" i="9"/>
  <c r="C1227" i="9"/>
  <c r="C1226" i="9"/>
  <c r="C1225" i="9"/>
  <c r="C1224" i="9"/>
  <c r="C1223" i="9"/>
  <c r="C1222" i="9"/>
  <c r="C1221" i="9"/>
  <c r="C1220" i="9"/>
  <c r="C1219" i="9"/>
  <c r="C1218" i="9"/>
  <c r="C1217" i="9"/>
  <c r="C1216" i="9"/>
  <c r="C1215" i="9"/>
  <c r="C1214" i="9"/>
  <c r="C1213" i="9"/>
  <c r="C1212" i="9"/>
  <c r="C1211" i="9"/>
  <c r="C1210" i="9"/>
  <c r="C1209" i="9"/>
  <c r="C1208" i="9"/>
  <c r="C1207" i="9"/>
  <c r="C1206" i="9"/>
  <c r="C1205" i="9"/>
  <c r="C1204" i="9"/>
  <c r="C1203" i="9"/>
  <c r="C1202" i="9"/>
  <c r="C1201" i="9"/>
  <c r="C1200" i="9"/>
  <c r="C1199" i="9"/>
  <c r="C1198" i="9"/>
  <c r="C1197" i="9"/>
  <c r="C1196" i="9"/>
  <c r="C1195" i="9"/>
  <c r="C1194" i="9"/>
  <c r="C1193" i="9"/>
  <c r="C1192" i="9"/>
  <c r="C1191" i="9"/>
  <c r="C1190" i="9"/>
  <c r="C1189" i="9"/>
  <c r="C1188" i="9"/>
  <c r="C1187" i="9"/>
  <c r="C1186" i="9"/>
  <c r="C1185" i="9"/>
  <c r="C1184" i="9"/>
  <c r="C1183" i="9"/>
  <c r="C1182" i="9"/>
  <c r="C1181" i="9"/>
  <c r="C1180" i="9"/>
  <c r="C1179" i="9"/>
  <c r="C1178" i="9"/>
  <c r="C1177" i="9"/>
  <c r="C1176" i="9"/>
  <c r="C1175" i="9"/>
  <c r="C1174" i="9"/>
  <c r="C1173" i="9"/>
  <c r="C1172" i="9"/>
  <c r="C1171" i="9"/>
  <c r="C1170" i="9"/>
  <c r="C1169" i="9"/>
  <c r="C1168" i="9"/>
  <c r="C1167" i="9"/>
  <c r="C1166" i="9"/>
  <c r="C1165" i="9"/>
  <c r="C1164" i="9"/>
  <c r="C1163" i="9"/>
  <c r="C1162" i="9"/>
  <c r="C1161" i="9"/>
  <c r="C1160" i="9"/>
  <c r="C1159" i="9"/>
  <c r="C1158" i="9"/>
  <c r="C1157" i="9"/>
  <c r="C1156" i="9"/>
  <c r="C1155" i="9"/>
  <c r="C1154" i="9"/>
  <c r="C1153" i="9"/>
  <c r="C1152" i="9"/>
  <c r="C1151" i="9"/>
  <c r="C1150" i="9"/>
  <c r="C1149" i="9"/>
  <c r="C1148" i="9"/>
  <c r="C1147" i="9"/>
  <c r="C1146" i="9"/>
  <c r="C1145" i="9"/>
  <c r="C1144" i="9"/>
  <c r="C1143" i="9"/>
  <c r="C1142" i="9"/>
  <c r="C1141" i="9"/>
  <c r="C1140" i="9"/>
  <c r="C1139" i="9"/>
  <c r="C1138" i="9"/>
  <c r="C1137" i="9"/>
  <c r="C1136" i="9"/>
  <c r="C1135" i="9"/>
  <c r="C1134" i="9"/>
  <c r="C1133" i="9"/>
  <c r="C1132" i="9"/>
  <c r="C1131" i="9"/>
  <c r="C1130" i="9"/>
  <c r="C1129" i="9"/>
  <c r="C1128" i="9"/>
  <c r="C1127" i="9"/>
  <c r="C1126" i="9"/>
  <c r="C1125" i="9"/>
  <c r="C1124" i="9"/>
  <c r="C1123" i="9"/>
  <c r="C1122" i="9"/>
  <c r="C1121" i="9"/>
  <c r="C1120" i="9"/>
  <c r="C1119" i="9"/>
  <c r="C1118" i="9"/>
  <c r="C1117" i="9"/>
  <c r="C1116" i="9"/>
  <c r="C1115" i="9"/>
  <c r="C1114" i="9"/>
  <c r="C1113" i="9"/>
  <c r="C1112" i="9"/>
  <c r="C1111" i="9"/>
  <c r="C1110" i="9"/>
  <c r="C1109" i="9"/>
  <c r="C1108" i="9"/>
  <c r="C1107" i="9"/>
  <c r="C1106" i="9"/>
  <c r="C1105" i="9"/>
  <c r="C1104" i="9"/>
  <c r="C1103" i="9"/>
  <c r="C1102" i="9"/>
  <c r="C1101" i="9"/>
  <c r="C1100" i="9"/>
  <c r="C1099" i="9"/>
  <c r="C1098" i="9"/>
  <c r="C1097" i="9"/>
  <c r="C1096" i="9"/>
  <c r="C1095" i="9"/>
  <c r="C1094" i="9"/>
  <c r="C1093" i="9"/>
  <c r="C1092" i="9"/>
  <c r="C1091" i="9"/>
  <c r="C1090" i="9"/>
  <c r="C1089" i="9"/>
  <c r="C1088" i="9"/>
  <c r="C1087" i="9"/>
  <c r="C1086" i="9"/>
  <c r="C1085" i="9"/>
  <c r="C1084" i="9"/>
  <c r="C1083" i="9"/>
  <c r="C1082" i="9"/>
  <c r="C1081" i="9"/>
  <c r="C1080" i="9"/>
  <c r="C1079" i="9"/>
  <c r="C1078" i="9"/>
  <c r="C1077" i="9"/>
  <c r="C1076" i="9"/>
  <c r="C1075" i="9"/>
  <c r="C1074" i="9"/>
  <c r="C1073" i="9"/>
  <c r="C1072" i="9"/>
  <c r="C1071" i="9"/>
  <c r="C1070" i="9"/>
  <c r="C1069" i="9"/>
  <c r="C1068" i="9"/>
  <c r="C1067" i="9"/>
  <c r="C1066" i="9"/>
  <c r="C1065" i="9"/>
  <c r="C1064" i="9"/>
  <c r="C1063" i="9"/>
  <c r="C1062" i="9"/>
  <c r="C1061" i="9"/>
  <c r="C1060" i="9"/>
  <c r="C1059" i="9"/>
  <c r="C1058" i="9"/>
  <c r="C1057" i="9"/>
  <c r="C1056" i="9"/>
  <c r="C1055" i="9"/>
  <c r="C1054" i="9"/>
  <c r="C1053" i="9"/>
  <c r="C1052" i="9"/>
  <c r="C1051" i="9"/>
  <c r="C1050" i="9"/>
  <c r="C1049" i="9"/>
  <c r="C1048" i="9"/>
  <c r="C1047" i="9"/>
  <c r="C1046" i="9"/>
  <c r="C1045" i="9"/>
  <c r="C1044" i="9"/>
  <c r="C1043" i="9"/>
  <c r="C1042" i="9"/>
  <c r="C1041" i="9"/>
  <c r="C1040" i="9"/>
  <c r="C1039" i="9"/>
  <c r="C1038" i="9"/>
  <c r="C1037" i="9"/>
  <c r="C1036" i="9"/>
  <c r="C1035" i="9"/>
  <c r="C1034" i="9"/>
  <c r="C1033" i="9"/>
  <c r="C1032" i="9"/>
  <c r="C1031" i="9"/>
  <c r="C1030" i="9"/>
  <c r="C1029" i="9"/>
  <c r="C1028" i="9"/>
  <c r="C1027" i="9"/>
  <c r="C1026" i="9"/>
  <c r="C1025" i="9"/>
  <c r="C1024" i="9"/>
  <c r="C1023" i="9"/>
  <c r="C1022" i="9"/>
  <c r="C1021" i="9"/>
  <c r="C1020" i="9"/>
  <c r="C1019" i="9"/>
  <c r="C1018" i="9"/>
  <c r="C1017" i="9"/>
  <c r="C1016" i="9"/>
  <c r="C1015" i="9"/>
  <c r="C1014" i="9"/>
  <c r="C1013" i="9"/>
  <c r="C1012" i="9"/>
  <c r="C1011" i="9"/>
  <c r="C1010" i="9"/>
  <c r="C1009" i="9"/>
  <c r="C1008" i="9"/>
  <c r="C1007" i="9"/>
  <c r="C1006" i="9"/>
  <c r="C1005" i="9"/>
  <c r="C1004" i="9"/>
  <c r="C1003" i="9"/>
  <c r="C1002" i="9"/>
  <c r="C1001" i="9"/>
  <c r="C1000" i="9"/>
  <c r="C999" i="9"/>
  <c r="C998" i="9"/>
  <c r="C997" i="9"/>
  <c r="C996" i="9"/>
  <c r="C995" i="9"/>
  <c r="C994" i="9"/>
  <c r="C993" i="9"/>
  <c r="C992" i="9"/>
  <c r="C991" i="9"/>
  <c r="C990" i="9"/>
  <c r="C989" i="9"/>
  <c r="C988" i="9"/>
  <c r="C987" i="9"/>
  <c r="C986" i="9"/>
  <c r="C985" i="9"/>
  <c r="C984" i="9"/>
  <c r="C983" i="9"/>
  <c r="C982" i="9"/>
  <c r="C981" i="9"/>
  <c r="C980" i="9"/>
  <c r="C979" i="9"/>
  <c r="C978" i="9"/>
  <c r="C977" i="9"/>
  <c r="C976" i="9"/>
  <c r="C975" i="9"/>
  <c r="C974" i="9"/>
  <c r="C973" i="9"/>
  <c r="C972" i="9"/>
  <c r="C971" i="9"/>
  <c r="C970" i="9"/>
  <c r="C969" i="9"/>
  <c r="C968" i="9"/>
  <c r="C967" i="9"/>
  <c r="C966" i="9"/>
  <c r="C965" i="9"/>
  <c r="C964" i="9"/>
  <c r="C963" i="9"/>
  <c r="C962" i="9"/>
  <c r="C961" i="9"/>
  <c r="C960" i="9"/>
  <c r="C959" i="9"/>
  <c r="C958" i="9"/>
  <c r="C957" i="9"/>
  <c r="C956" i="9"/>
  <c r="C955" i="9"/>
  <c r="C954" i="9"/>
  <c r="C953" i="9"/>
  <c r="C952" i="9"/>
  <c r="C951" i="9"/>
  <c r="C950" i="9"/>
  <c r="C949" i="9"/>
  <c r="C948" i="9"/>
  <c r="C947" i="9"/>
  <c r="C946" i="9"/>
  <c r="C945" i="9"/>
  <c r="C944" i="9"/>
  <c r="C943" i="9"/>
  <c r="C942" i="9"/>
  <c r="C941" i="9"/>
  <c r="C940" i="9"/>
  <c r="C939" i="9"/>
  <c r="C938" i="9"/>
  <c r="C937" i="9"/>
  <c r="C936" i="9"/>
  <c r="C935" i="9"/>
  <c r="C934" i="9"/>
  <c r="C933" i="9"/>
  <c r="C932" i="9"/>
  <c r="C931" i="9"/>
  <c r="C930" i="9"/>
  <c r="C929" i="9"/>
  <c r="C928" i="9"/>
  <c r="C927" i="9"/>
  <c r="C926" i="9"/>
  <c r="C925" i="9"/>
  <c r="C924" i="9"/>
  <c r="C923" i="9"/>
  <c r="C922" i="9"/>
  <c r="C921" i="9"/>
  <c r="C920" i="9"/>
  <c r="C919" i="9"/>
  <c r="C918" i="9"/>
  <c r="C917" i="9"/>
  <c r="C916" i="9"/>
  <c r="C915" i="9"/>
  <c r="C914" i="9"/>
  <c r="C913" i="9"/>
  <c r="C912" i="9"/>
  <c r="C911" i="9"/>
  <c r="C910" i="9"/>
  <c r="C909" i="9"/>
  <c r="C908" i="9"/>
  <c r="C907" i="9"/>
  <c r="C906" i="9"/>
  <c r="C905" i="9"/>
  <c r="C904" i="9"/>
  <c r="C903" i="9"/>
  <c r="C902" i="9"/>
  <c r="C901" i="9"/>
  <c r="C900" i="9"/>
  <c r="C899" i="9"/>
  <c r="C898" i="9"/>
  <c r="C897" i="9"/>
  <c r="C896" i="9"/>
  <c r="C895" i="9"/>
  <c r="C894" i="9"/>
  <c r="C893" i="9"/>
  <c r="C892" i="9"/>
  <c r="C891" i="9"/>
  <c r="C890" i="9"/>
  <c r="C889" i="9"/>
  <c r="C888" i="9"/>
  <c r="C887" i="9"/>
  <c r="C886" i="9"/>
  <c r="C885" i="9"/>
  <c r="C884" i="9"/>
  <c r="C883" i="9"/>
  <c r="C882" i="9"/>
  <c r="C881" i="9"/>
  <c r="C880" i="9"/>
  <c r="C879" i="9"/>
  <c r="C878" i="9"/>
  <c r="C877" i="9"/>
  <c r="C876" i="9"/>
  <c r="C875" i="9"/>
  <c r="C874" i="9"/>
  <c r="C873" i="9"/>
  <c r="C872" i="9"/>
  <c r="C871" i="9"/>
  <c r="C870" i="9"/>
  <c r="C869" i="9"/>
  <c r="C868" i="9"/>
  <c r="C867" i="9"/>
  <c r="C866" i="9"/>
  <c r="C865" i="9"/>
  <c r="C864" i="9"/>
  <c r="C863" i="9"/>
  <c r="C862" i="9"/>
  <c r="C861" i="9"/>
  <c r="C860" i="9"/>
  <c r="C859" i="9"/>
  <c r="C858" i="9"/>
  <c r="C857" i="9"/>
  <c r="C856" i="9"/>
  <c r="C855" i="9"/>
  <c r="C854" i="9"/>
  <c r="C853" i="9"/>
  <c r="C852" i="9"/>
  <c r="C851" i="9"/>
  <c r="C850" i="9"/>
  <c r="C849" i="9"/>
  <c r="C848" i="9"/>
  <c r="C847" i="9"/>
  <c r="C846" i="9"/>
  <c r="C845" i="9"/>
  <c r="C844" i="9"/>
  <c r="C843" i="9"/>
  <c r="C842" i="9"/>
  <c r="C841" i="9"/>
  <c r="C840" i="9"/>
  <c r="C839" i="9"/>
  <c r="C838" i="9"/>
  <c r="C837" i="9"/>
  <c r="C836" i="9"/>
  <c r="C835" i="9"/>
  <c r="C834" i="9"/>
  <c r="C833" i="9"/>
  <c r="C832" i="9"/>
  <c r="C831" i="9"/>
  <c r="C830" i="9"/>
  <c r="C829" i="9"/>
  <c r="C828" i="9"/>
  <c r="C827" i="9"/>
  <c r="C826" i="9"/>
  <c r="C825" i="9"/>
  <c r="C824" i="9"/>
  <c r="C823" i="9"/>
  <c r="C822" i="9"/>
  <c r="C821" i="9"/>
  <c r="C820" i="9"/>
  <c r="C819" i="9"/>
  <c r="C818" i="9"/>
  <c r="C817" i="9"/>
  <c r="C816" i="9"/>
  <c r="C815" i="9"/>
  <c r="C814" i="9"/>
  <c r="C813" i="9"/>
  <c r="C812" i="9"/>
  <c r="C811" i="9"/>
  <c r="C810" i="9"/>
  <c r="C809" i="9"/>
  <c r="C808" i="9"/>
  <c r="C807" i="9"/>
  <c r="C806" i="9"/>
  <c r="C805" i="9"/>
  <c r="C804" i="9"/>
  <c r="C803" i="9"/>
  <c r="C802" i="9"/>
  <c r="C801" i="9"/>
  <c r="C800" i="9"/>
  <c r="C799" i="9"/>
  <c r="C798" i="9"/>
  <c r="C797" i="9"/>
  <c r="C796" i="9"/>
  <c r="C795" i="9"/>
  <c r="C794" i="9"/>
  <c r="C793" i="9"/>
  <c r="C792" i="9"/>
  <c r="C791" i="9"/>
  <c r="C790" i="9"/>
  <c r="C789" i="9"/>
  <c r="C788" i="9"/>
  <c r="C787" i="9"/>
  <c r="C786" i="9"/>
  <c r="C785" i="9"/>
  <c r="C784" i="9"/>
  <c r="C783" i="9"/>
  <c r="C782" i="9"/>
  <c r="C781" i="9"/>
  <c r="C780" i="9"/>
  <c r="C779" i="9"/>
  <c r="C778" i="9"/>
  <c r="C777" i="9"/>
  <c r="C776" i="9"/>
  <c r="C775" i="9"/>
  <c r="C774" i="9"/>
  <c r="C773" i="9"/>
  <c r="C772" i="9"/>
  <c r="C771" i="9"/>
  <c r="C770" i="9"/>
  <c r="C769" i="9"/>
  <c r="C768" i="9"/>
  <c r="C767" i="9"/>
  <c r="C766" i="9"/>
  <c r="C765" i="9"/>
  <c r="C764" i="9"/>
  <c r="C763" i="9"/>
  <c r="C762" i="9"/>
  <c r="C761" i="9"/>
  <c r="C760" i="9"/>
  <c r="C759" i="9"/>
  <c r="C758" i="9"/>
  <c r="C757" i="9"/>
  <c r="C756" i="9"/>
  <c r="C755" i="9"/>
  <c r="C754" i="9"/>
  <c r="C753" i="9"/>
  <c r="C752" i="9"/>
  <c r="C751" i="9"/>
  <c r="C750" i="9"/>
  <c r="C749" i="9"/>
  <c r="C748" i="9"/>
  <c r="C747" i="9"/>
  <c r="C746" i="9"/>
  <c r="C745" i="9"/>
  <c r="C744" i="9"/>
  <c r="C743" i="9"/>
  <c r="C742" i="9"/>
  <c r="C741" i="9"/>
  <c r="C740" i="9"/>
  <c r="C739" i="9"/>
  <c r="C738" i="9"/>
  <c r="C737" i="9"/>
  <c r="C736" i="9"/>
  <c r="C735" i="9"/>
  <c r="C734" i="9"/>
  <c r="C733" i="9"/>
  <c r="C732" i="9"/>
  <c r="C731" i="9"/>
  <c r="C730" i="9"/>
  <c r="C729" i="9"/>
  <c r="C728" i="9"/>
  <c r="C727" i="9"/>
  <c r="C726" i="9"/>
  <c r="C725" i="9"/>
  <c r="C724" i="9"/>
  <c r="C723" i="9"/>
  <c r="C722" i="9"/>
  <c r="C721" i="9"/>
  <c r="C720" i="9"/>
  <c r="C719" i="9"/>
  <c r="C718" i="9"/>
  <c r="C717" i="9"/>
  <c r="C716" i="9"/>
  <c r="C715" i="9"/>
  <c r="C714" i="9"/>
  <c r="C713" i="9"/>
  <c r="C712" i="9"/>
  <c r="C711" i="9"/>
  <c r="C710" i="9"/>
  <c r="C709" i="9"/>
  <c r="C708" i="9"/>
  <c r="C707" i="9"/>
  <c r="C706" i="9"/>
  <c r="C705" i="9"/>
  <c r="C704" i="9"/>
  <c r="C703" i="9"/>
  <c r="C702" i="9"/>
  <c r="C701" i="9"/>
  <c r="C700" i="9"/>
  <c r="C699" i="9"/>
  <c r="C698" i="9"/>
  <c r="C697" i="9"/>
  <c r="C696" i="9"/>
  <c r="C695" i="9"/>
  <c r="C694" i="9"/>
  <c r="C693" i="9"/>
  <c r="C692" i="9"/>
  <c r="C691" i="9"/>
  <c r="C690" i="9"/>
  <c r="C689" i="9"/>
  <c r="C688" i="9"/>
  <c r="C687" i="9"/>
  <c r="C686" i="9"/>
  <c r="C685" i="9"/>
  <c r="C684" i="9"/>
  <c r="C683" i="9"/>
  <c r="C682" i="9"/>
  <c r="C681" i="9"/>
  <c r="C680" i="9"/>
  <c r="C679" i="9"/>
  <c r="C678" i="9"/>
  <c r="C677" i="9"/>
  <c r="C676" i="9"/>
  <c r="C675" i="9"/>
  <c r="C674" i="9"/>
  <c r="C673" i="9"/>
  <c r="C672" i="9"/>
  <c r="C671" i="9"/>
  <c r="C670" i="9"/>
  <c r="C669" i="9"/>
  <c r="C668" i="9"/>
  <c r="C667" i="9"/>
  <c r="C666" i="9"/>
  <c r="C665" i="9"/>
  <c r="C664" i="9"/>
  <c r="C663" i="9"/>
  <c r="C662" i="9"/>
  <c r="C661" i="9"/>
  <c r="C660" i="9"/>
  <c r="C659" i="9"/>
  <c r="C658" i="9"/>
  <c r="C657" i="9"/>
  <c r="C656" i="9"/>
  <c r="C655" i="9"/>
  <c r="C654" i="9"/>
  <c r="C653" i="9"/>
  <c r="C652" i="9"/>
  <c r="C651" i="9"/>
  <c r="C650" i="9"/>
  <c r="C649" i="9"/>
  <c r="C648" i="9"/>
  <c r="C647" i="9"/>
  <c r="C646" i="9"/>
  <c r="C645" i="9"/>
  <c r="C644" i="9"/>
  <c r="C643" i="9"/>
  <c r="C642" i="9"/>
  <c r="C641" i="9"/>
  <c r="C640" i="9"/>
  <c r="C639" i="9"/>
  <c r="C638" i="9"/>
  <c r="C637" i="9"/>
  <c r="C636" i="9"/>
  <c r="C635" i="9"/>
  <c r="C634" i="9"/>
  <c r="C633" i="9"/>
  <c r="C632" i="9"/>
  <c r="C631" i="9"/>
  <c r="C630" i="9"/>
  <c r="C629" i="9"/>
  <c r="C628" i="9"/>
  <c r="C627" i="9"/>
  <c r="C626" i="9"/>
  <c r="C625" i="9"/>
  <c r="C624" i="9"/>
  <c r="C623" i="9"/>
  <c r="C622" i="9"/>
  <c r="C621" i="9"/>
  <c r="C620" i="9"/>
  <c r="C619" i="9"/>
  <c r="C618" i="9"/>
  <c r="C617" i="9"/>
  <c r="C616" i="9"/>
  <c r="C615" i="9"/>
  <c r="C614" i="9"/>
  <c r="C613" i="9"/>
  <c r="C612" i="9"/>
  <c r="C611" i="9"/>
  <c r="C610" i="9"/>
  <c r="C609" i="9"/>
  <c r="C608" i="9"/>
  <c r="C607" i="9"/>
  <c r="C606" i="9"/>
  <c r="C605" i="9"/>
  <c r="C604" i="9"/>
  <c r="C603" i="9"/>
  <c r="C602" i="9"/>
  <c r="C601" i="9"/>
  <c r="C600" i="9"/>
  <c r="C599" i="9"/>
  <c r="C598" i="9"/>
  <c r="C597" i="9"/>
  <c r="C596" i="9"/>
  <c r="C595" i="9"/>
  <c r="C594" i="9"/>
  <c r="C593" i="9"/>
  <c r="C592" i="9"/>
  <c r="C591" i="9"/>
  <c r="C590" i="9"/>
  <c r="C589" i="9"/>
  <c r="C588" i="9"/>
  <c r="C587" i="9"/>
  <c r="C586" i="9"/>
  <c r="C585" i="9"/>
  <c r="C584" i="9"/>
  <c r="C583" i="9"/>
  <c r="C582" i="9"/>
  <c r="C581" i="9"/>
  <c r="C580" i="9"/>
  <c r="C579" i="9"/>
  <c r="C578" i="9"/>
  <c r="C577" i="9"/>
  <c r="C576" i="9"/>
  <c r="C575" i="9"/>
  <c r="C574" i="9"/>
  <c r="C573" i="9"/>
  <c r="C572" i="9"/>
  <c r="C571" i="9"/>
  <c r="C570" i="9"/>
  <c r="C569" i="9"/>
  <c r="C568" i="9"/>
  <c r="C567" i="9"/>
  <c r="C566" i="9"/>
  <c r="C565" i="9"/>
  <c r="C564" i="9"/>
  <c r="C563" i="9"/>
  <c r="C562" i="9"/>
  <c r="C561" i="9"/>
  <c r="C560" i="9"/>
  <c r="C559" i="9"/>
  <c r="C558" i="9"/>
  <c r="C557" i="9"/>
  <c r="C556" i="9"/>
  <c r="C555" i="9"/>
  <c r="C554" i="9"/>
  <c r="C553" i="9"/>
  <c r="C552" i="9"/>
  <c r="C551" i="9"/>
  <c r="C550" i="9"/>
  <c r="C549" i="9"/>
  <c r="C548" i="9"/>
  <c r="C547" i="9"/>
  <c r="C546" i="9"/>
  <c r="C545" i="9"/>
  <c r="C544" i="9"/>
  <c r="C543" i="9"/>
  <c r="C542" i="9"/>
  <c r="C541" i="9"/>
  <c r="C540" i="9"/>
  <c r="C539" i="9"/>
  <c r="C538" i="9"/>
  <c r="C537" i="9"/>
  <c r="C536" i="9"/>
  <c r="C535" i="9"/>
  <c r="C534" i="9"/>
  <c r="C533" i="9"/>
  <c r="C532" i="9"/>
  <c r="C531" i="9"/>
  <c r="C530" i="9"/>
  <c r="C529" i="9"/>
  <c r="C528" i="9"/>
  <c r="C527" i="9"/>
  <c r="C526" i="9"/>
  <c r="C525" i="9"/>
  <c r="C524" i="9"/>
  <c r="C523" i="9"/>
  <c r="C522" i="9"/>
  <c r="C521" i="9"/>
  <c r="C520" i="9"/>
  <c r="C519" i="9"/>
  <c r="C518" i="9"/>
  <c r="C517" i="9"/>
  <c r="C516" i="9"/>
  <c r="C515" i="9"/>
  <c r="C514" i="9"/>
  <c r="C513" i="9"/>
  <c r="C512" i="9"/>
  <c r="C511" i="9"/>
  <c r="C510" i="9"/>
  <c r="C509" i="9"/>
  <c r="C508" i="9"/>
  <c r="C507" i="9"/>
  <c r="C506" i="9"/>
  <c r="C505" i="9"/>
  <c r="C504" i="9"/>
  <c r="C503" i="9"/>
  <c r="C502" i="9"/>
  <c r="C501" i="9"/>
  <c r="C500" i="9"/>
  <c r="C499" i="9"/>
  <c r="C498" i="9"/>
  <c r="C497" i="9"/>
  <c r="C496" i="9"/>
  <c r="C495" i="9"/>
  <c r="C494" i="9"/>
  <c r="C493" i="9"/>
  <c r="C492" i="9"/>
  <c r="C491" i="9"/>
  <c r="C490" i="9"/>
  <c r="C489" i="9"/>
  <c r="C488" i="9"/>
  <c r="C487" i="9"/>
  <c r="C486" i="9"/>
  <c r="C485" i="9"/>
  <c r="C484" i="9"/>
  <c r="C483" i="9"/>
  <c r="C482" i="9"/>
  <c r="C481" i="9"/>
  <c r="C480" i="9"/>
  <c r="C479" i="9"/>
  <c r="C478" i="9"/>
  <c r="C477" i="9"/>
  <c r="C476" i="9"/>
  <c r="C475" i="9"/>
  <c r="C474" i="9"/>
  <c r="C473" i="9"/>
  <c r="C472" i="9"/>
  <c r="C471" i="9"/>
  <c r="C470" i="9"/>
  <c r="C469" i="9"/>
  <c r="C468" i="9"/>
  <c r="C467" i="9"/>
  <c r="C466" i="9"/>
  <c r="C465" i="9"/>
  <c r="C464" i="9"/>
  <c r="C463" i="9"/>
  <c r="C462" i="9"/>
  <c r="C461" i="9"/>
  <c r="C460" i="9"/>
  <c r="C459" i="9"/>
  <c r="C458" i="9"/>
  <c r="C457" i="9"/>
  <c r="C456" i="9"/>
  <c r="C455" i="9"/>
  <c r="C454" i="9"/>
  <c r="C453" i="9"/>
  <c r="C452" i="9"/>
  <c r="C451" i="9"/>
  <c r="C450" i="9"/>
  <c r="C449" i="9"/>
  <c r="C448" i="9"/>
  <c r="C447" i="9"/>
  <c r="C446" i="9"/>
  <c r="C445" i="9"/>
  <c r="C444" i="9"/>
  <c r="C443" i="9"/>
  <c r="C442" i="9"/>
  <c r="C441" i="9"/>
  <c r="C440" i="9"/>
  <c r="C439" i="9"/>
  <c r="C438" i="9"/>
  <c r="C437" i="9"/>
  <c r="C436" i="9"/>
  <c r="C435" i="9"/>
  <c r="C434" i="9"/>
  <c r="C433" i="9"/>
  <c r="C432" i="9"/>
  <c r="C431" i="9"/>
  <c r="C430" i="9"/>
  <c r="C429" i="9"/>
  <c r="C428" i="9"/>
  <c r="C427" i="9"/>
  <c r="C426" i="9"/>
  <c r="C425" i="9"/>
  <c r="C424" i="9"/>
  <c r="C423" i="9"/>
  <c r="C422" i="9"/>
  <c r="C421" i="9"/>
  <c r="C420" i="9"/>
  <c r="C419" i="9"/>
  <c r="C418" i="9"/>
  <c r="C417" i="9"/>
  <c r="C416" i="9"/>
  <c r="C415" i="9"/>
  <c r="C414" i="9"/>
  <c r="C413" i="9"/>
  <c r="C412" i="9"/>
  <c r="C411" i="9"/>
  <c r="C410" i="9"/>
  <c r="C409" i="9"/>
  <c r="C408" i="9"/>
  <c r="C407" i="9"/>
  <c r="C406" i="9"/>
  <c r="C405" i="9"/>
  <c r="C404" i="9"/>
  <c r="C403" i="9"/>
  <c r="C402" i="9"/>
  <c r="C401" i="9"/>
  <c r="C400" i="9"/>
  <c r="C399" i="9"/>
  <c r="C398" i="9"/>
  <c r="C397" i="9"/>
  <c r="C396" i="9"/>
  <c r="C395" i="9"/>
  <c r="C394" i="9"/>
  <c r="C393" i="9"/>
  <c r="C392" i="9"/>
  <c r="C391" i="9"/>
  <c r="C390" i="9"/>
  <c r="C389" i="9"/>
  <c r="C388" i="9"/>
  <c r="C387" i="9"/>
  <c r="C386" i="9"/>
  <c r="C385" i="9"/>
  <c r="C384" i="9"/>
  <c r="C383" i="9"/>
  <c r="C382" i="9"/>
  <c r="C381" i="9"/>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4" i="9"/>
  <c r="C323" i="9"/>
  <c r="C322" i="9"/>
  <c r="C321" i="9"/>
  <c r="C320" i="9"/>
  <c r="C319" i="9"/>
  <c r="C318" i="9"/>
  <c r="C317" i="9"/>
  <c r="C316" i="9"/>
  <c r="C315" i="9"/>
  <c r="C314" i="9"/>
  <c r="C313" i="9"/>
  <c r="C312" i="9"/>
  <c r="C311" i="9"/>
  <c r="C310" i="9"/>
  <c r="C309" i="9"/>
  <c r="C308" i="9"/>
  <c r="C307" i="9"/>
  <c r="C306" i="9"/>
  <c r="C305" i="9"/>
  <c r="C304" i="9"/>
  <c r="C303" i="9"/>
  <c r="C302" i="9"/>
  <c r="C301" i="9"/>
  <c r="C300" i="9"/>
  <c r="C299" i="9"/>
  <c r="C298" i="9"/>
  <c r="C297" i="9"/>
  <c r="C296" i="9"/>
  <c r="C295" i="9"/>
  <c r="C294" i="9"/>
  <c r="C293" i="9"/>
  <c r="C292" i="9"/>
  <c r="C291" i="9"/>
  <c r="C290" i="9"/>
  <c r="C289" i="9"/>
  <c r="C288" i="9"/>
  <c r="C287" i="9"/>
  <c r="C286" i="9"/>
  <c r="C285" i="9"/>
  <c r="C284" i="9"/>
  <c r="C283" i="9"/>
  <c r="C282" i="9"/>
  <c r="C281" i="9"/>
  <c r="C280" i="9"/>
  <c r="C279" i="9"/>
  <c r="C278" i="9"/>
  <c r="C277" i="9"/>
  <c r="C276" i="9"/>
  <c r="C275" i="9"/>
  <c r="C274" i="9"/>
  <c r="C273" i="9"/>
  <c r="C272" i="9"/>
  <c r="C271" i="9"/>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45" i="9"/>
  <c r="C144" i="9"/>
  <c r="C143" i="9"/>
  <c r="C142" i="9"/>
  <c r="C141" i="9"/>
  <c r="C140" i="9"/>
  <c r="C139" i="9"/>
  <c r="C138" i="9"/>
  <c r="C137" i="9"/>
  <c r="C136" i="9"/>
  <c r="C135" i="9"/>
  <c r="C134" i="9"/>
  <c r="C133" i="9"/>
  <c r="C132" i="9"/>
  <c r="C131" i="9"/>
  <c r="C130" i="9"/>
  <c r="C129" i="9"/>
  <c r="C128" i="9"/>
  <c r="C127" i="9"/>
  <c r="C126" i="9"/>
  <c r="C125" i="9"/>
  <c r="C124" i="9"/>
  <c r="C123" i="9"/>
  <c r="C122" i="9"/>
  <c r="C121" i="9"/>
  <c r="C120" i="9"/>
  <c r="C119" i="9"/>
  <c r="C118" i="9"/>
  <c r="C117" i="9"/>
  <c r="C116" i="9"/>
  <c r="C115" i="9"/>
  <c r="C114" i="9"/>
  <c r="C113" i="9"/>
  <c r="C112" i="9"/>
  <c r="C111" i="9"/>
  <c r="C110" i="9"/>
  <c r="C109" i="9"/>
  <c r="C108" i="9"/>
  <c r="C107" i="9"/>
  <c r="C106" i="9"/>
  <c r="C105" i="9"/>
  <c r="C104" i="9"/>
  <c r="C103" i="9"/>
  <c r="C102" i="9"/>
  <c r="C101" i="9"/>
  <c r="C100" i="9"/>
  <c r="C99" i="9"/>
  <c r="C98" i="9"/>
  <c r="C97" i="9"/>
  <c r="C96" i="9"/>
  <c r="C95" i="9"/>
  <c r="C94" i="9"/>
  <c r="C93" i="9"/>
  <c r="C92" i="9"/>
  <c r="C91" i="9"/>
  <c r="C90" i="9"/>
  <c r="C89" i="9"/>
  <c r="C88" i="9"/>
  <c r="C87" i="9"/>
  <c r="C86" i="9"/>
  <c r="C85" i="9"/>
  <c r="C84" i="9"/>
  <c r="C83" i="9"/>
  <c r="C82" i="9"/>
  <c r="C81" i="9"/>
  <c r="C80" i="9"/>
  <c r="C79" i="9"/>
  <c r="C78" i="9"/>
  <c r="C77" i="9"/>
  <c r="C76" i="9"/>
  <c r="C75" i="9"/>
  <c r="C74" i="9"/>
  <c r="C73" i="9"/>
  <c r="C72" i="9"/>
  <c r="C71" i="9"/>
  <c r="C70" i="9"/>
  <c r="C69" i="9"/>
  <c r="C68" i="9"/>
  <c r="C67" i="9"/>
  <c r="C66" i="9"/>
  <c r="C65" i="9"/>
  <c r="C64" i="9"/>
  <c r="C63" i="9"/>
  <c r="C62" i="9"/>
  <c r="C61" i="9"/>
  <c r="C60" i="9"/>
  <c r="C59" i="9"/>
  <c r="C58" i="9"/>
  <c r="C57" i="9"/>
  <c r="C56" i="9"/>
  <c r="C55" i="9"/>
  <c r="C54" i="9"/>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8" i="9"/>
  <c r="C9" i="9"/>
  <c r="C10" i="9"/>
  <c r="A1" i="35"/>
  <c r="G1000" i="25"/>
  <c r="G999" i="25"/>
  <c r="G998" i="25"/>
  <c r="G997" i="25"/>
  <c r="G996" i="25"/>
  <c r="G995" i="25"/>
  <c r="G994" i="25"/>
  <c r="G993" i="25"/>
  <c r="G992" i="25"/>
  <c r="G991" i="25"/>
  <c r="G990" i="25"/>
  <c r="G989" i="25"/>
  <c r="G988" i="25"/>
  <c r="G987" i="25"/>
  <c r="G986" i="25"/>
  <c r="G985" i="25"/>
  <c r="G984" i="25"/>
  <c r="G983" i="25"/>
  <c r="G982" i="25"/>
  <c r="G981" i="25"/>
  <c r="G980" i="25"/>
  <c r="G979" i="25"/>
  <c r="G978" i="25"/>
  <c r="G977" i="25"/>
  <c r="G976" i="25"/>
  <c r="G975" i="25"/>
  <c r="G974" i="25"/>
  <c r="G973" i="25"/>
  <c r="G972" i="25"/>
  <c r="G971" i="25"/>
  <c r="G970" i="25"/>
  <c r="G969" i="25"/>
  <c r="G968" i="25"/>
  <c r="G967" i="25"/>
  <c r="G966" i="25"/>
  <c r="G965" i="25"/>
  <c r="G964" i="25"/>
  <c r="G963" i="25"/>
  <c r="G962" i="25"/>
  <c r="G961" i="25"/>
  <c r="G960" i="25"/>
  <c r="G959" i="25"/>
  <c r="G958" i="25"/>
  <c r="G957" i="25"/>
  <c r="G956" i="25"/>
  <c r="G955" i="25"/>
  <c r="G954" i="25"/>
  <c r="G953" i="25"/>
  <c r="G952" i="25"/>
  <c r="G951" i="25"/>
  <c r="G950" i="25"/>
  <c r="G949" i="25"/>
  <c r="G948" i="25"/>
  <c r="G947" i="25"/>
  <c r="G946" i="25"/>
  <c r="G945" i="25"/>
  <c r="G944" i="25"/>
  <c r="G943" i="25"/>
  <c r="G942" i="25"/>
  <c r="G941" i="25"/>
  <c r="G940" i="25"/>
  <c r="G939" i="25"/>
  <c r="G938" i="25"/>
  <c r="G937" i="25"/>
  <c r="G936" i="25"/>
  <c r="G935" i="25"/>
  <c r="G934" i="25"/>
  <c r="G933" i="25"/>
  <c r="G932" i="25"/>
  <c r="G931" i="25"/>
  <c r="G930" i="25"/>
  <c r="G929" i="25"/>
  <c r="G928" i="25"/>
  <c r="G927" i="25"/>
  <c r="G926" i="25"/>
  <c r="G925" i="25"/>
  <c r="G924" i="25"/>
  <c r="G923" i="25"/>
  <c r="G922" i="25"/>
  <c r="G921" i="25"/>
  <c r="G920" i="25"/>
  <c r="G919" i="25"/>
  <c r="G918" i="25"/>
  <c r="G917" i="25"/>
  <c r="G916" i="25"/>
  <c r="G915" i="25"/>
  <c r="G914" i="25"/>
  <c r="G913" i="25"/>
  <c r="G912" i="25"/>
  <c r="G911" i="25"/>
  <c r="G910" i="25"/>
  <c r="G909" i="25"/>
  <c r="G908" i="25"/>
  <c r="G907" i="25"/>
  <c r="G906" i="25"/>
  <c r="G905" i="25"/>
  <c r="G904" i="25"/>
  <c r="G903" i="25"/>
  <c r="G902" i="25"/>
  <c r="G901" i="25"/>
  <c r="G900" i="25"/>
  <c r="G899" i="25"/>
  <c r="G898" i="25"/>
  <c r="G897" i="25"/>
  <c r="G896" i="25"/>
  <c r="G895" i="25"/>
  <c r="G894" i="25"/>
  <c r="G893" i="25"/>
  <c r="G892" i="25"/>
  <c r="G891" i="25"/>
  <c r="G890" i="25"/>
  <c r="G889" i="25"/>
  <c r="G888" i="25"/>
  <c r="G887" i="25"/>
  <c r="G886" i="25"/>
  <c r="G885" i="25"/>
  <c r="G884" i="25"/>
  <c r="G883" i="25"/>
  <c r="G882" i="25"/>
  <c r="G881" i="25"/>
  <c r="G880" i="25"/>
  <c r="G879" i="25"/>
  <c r="G878" i="25"/>
  <c r="G877" i="25"/>
  <c r="G876" i="25"/>
  <c r="G875" i="25"/>
  <c r="G874" i="25"/>
  <c r="G873" i="25"/>
  <c r="G872" i="25"/>
  <c r="G871" i="25"/>
  <c r="G870" i="25"/>
  <c r="G869" i="25"/>
  <c r="G868" i="25"/>
  <c r="G867" i="25"/>
  <c r="G866" i="25"/>
  <c r="G865" i="25"/>
  <c r="G864" i="25"/>
  <c r="G863" i="25"/>
  <c r="G862" i="25"/>
  <c r="G861" i="25"/>
  <c r="G860" i="25"/>
  <c r="G859" i="25"/>
  <c r="G858" i="25"/>
  <c r="G857" i="25"/>
  <c r="G856" i="25"/>
  <c r="G855" i="25"/>
  <c r="G854" i="25"/>
  <c r="G853" i="25"/>
  <c r="G852" i="25"/>
  <c r="G851" i="25"/>
  <c r="G850" i="25"/>
  <c r="G849" i="25"/>
  <c r="G848" i="25"/>
  <c r="G847" i="25"/>
  <c r="G846" i="25"/>
  <c r="G845" i="25"/>
  <c r="G844" i="25"/>
  <c r="G843" i="25"/>
  <c r="G842" i="25"/>
  <c r="G841" i="25"/>
  <c r="G840" i="25"/>
  <c r="G839" i="25"/>
  <c r="G838" i="25"/>
  <c r="G837" i="25"/>
  <c r="G836" i="25"/>
  <c r="G835" i="25"/>
  <c r="G834" i="25"/>
  <c r="G833" i="25"/>
  <c r="G832" i="25"/>
  <c r="G831" i="25"/>
  <c r="G830" i="25"/>
  <c r="G829" i="25"/>
  <c r="G828" i="25"/>
  <c r="G827" i="25"/>
  <c r="G826" i="25"/>
  <c r="G825" i="25"/>
  <c r="G824" i="25"/>
  <c r="G823" i="25"/>
  <c r="G822" i="25"/>
  <c r="G821" i="25"/>
  <c r="G820" i="25"/>
  <c r="G819" i="25"/>
  <c r="G818" i="25"/>
  <c r="G817" i="25"/>
  <c r="G816" i="25"/>
  <c r="G815" i="25"/>
  <c r="G814" i="25"/>
  <c r="G813" i="25"/>
  <c r="G812" i="25"/>
  <c r="G811" i="25"/>
  <c r="G810" i="25"/>
  <c r="G809" i="25"/>
  <c r="G808" i="25"/>
  <c r="G807" i="25"/>
  <c r="G806" i="25"/>
  <c r="G805" i="25"/>
  <c r="G804" i="25"/>
  <c r="G803" i="25"/>
  <c r="G802" i="25"/>
  <c r="G801" i="25"/>
  <c r="G800" i="25"/>
  <c r="G799" i="25"/>
  <c r="G798" i="25"/>
  <c r="G797" i="25"/>
  <c r="G796" i="25"/>
  <c r="G795" i="25"/>
  <c r="G794" i="25"/>
  <c r="G793" i="25"/>
  <c r="G792" i="25"/>
  <c r="G791" i="25"/>
  <c r="G790" i="25"/>
  <c r="G789" i="25"/>
  <c r="G788" i="25"/>
  <c r="G787" i="25"/>
  <c r="G786" i="25"/>
  <c r="G785" i="25"/>
  <c r="G784" i="25"/>
  <c r="G783" i="25"/>
  <c r="G782" i="25"/>
  <c r="G781" i="25"/>
  <c r="G780" i="25"/>
  <c r="G779" i="25"/>
  <c r="G778" i="25"/>
  <c r="G777" i="25"/>
  <c r="G776" i="25"/>
  <c r="G775" i="25"/>
  <c r="G774" i="25"/>
  <c r="G773" i="25"/>
  <c r="G772" i="25"/>
  <c r="G771" i="25"/>
  <c r="G770" i="25"/>
  <c r="G769" i="25"/>
  <c r="G768" i="25"/>
  <c r="G767" i="25"/>
  <c r="G766" i="25"/>
  <c r="G765" i="25"/>
  <c r="G764" i="25"/>
  <c r="G763" i="25"/>
  <c r="G762" i="25"/>
  <c r="G761" i="25"/>
  <c r="G760" i="25"/>
  <c r="G759" i="25"/>
  <c r="G758" i="25"/>
  <c r="G757" i="25"/>
  <c r="G756" i="25"/>
  <c r="G755" i="25"/>
  <c r="G754" i="25"/>
  <c r="G753" i="25"/>
  <c r="G752" i="25"/>
  <c r="G751" i="25"/>
  <c r="G750" i="25"/>
  <c r="G749" i="25"/>
  <c r="G748" i="25"/>
  <c r="G747" i="25"/>
  <c r="G746" i="25"/>
  <c r="G745" i="25"/>
  <c r="G744" i="25"/>
  <c r="G743" i="25"/>
  <c r="G742" i="25"/>
  <c r="G741" i="25"/>
  <c r="G740" i="25"/>
  <c r="G739" i="25"/>
  <c r="G738" i="25"/>
  <c r="G737" i="25"/>
  <c r="G736" i="25"/>
  <c r="G735" i="25"/>
  <c r="G734" i="25"/>
  <c r="G733" i="25"/>
  <c r="G732" i="25"/>
  <c r="G731" i="25"/>
  <c r="G730" i="25"/>
  <c r="G729" i="25"/>
  <c r="G728" i="25"/>
  <c r="G727" i="25"/>
  <c r="G726" i="25"/>
  <c r="G725" i="25"/>
  <c r="G724" i="25"/>
  <c r="G723" i="25"/>
  <c r="G722" i="25"/>
  <c r="G721" i="25"/>
  <c r="G720" i="25"/>
  <c r="G719" i="25"/>
  <c r="G718" i="25"/>
  <c r="G717" i="25"/>
  <c r="G716" i="25"/>
  <c r="G715" i="25"/>
  <c r="G714" i="25"/>
  <c r="G713" i="25"/>
  <c r="G712" i="25"/>
  <c r="G711" i="25"/>
  <c r="G710" i="25"/>
  <c r="G709" i="25"/>
  <c r="G708" i="25"/>
  <c r="G707" i="25"/>
  <c r="G706" i="25"/>
  <c r="G705" i="25"/>
  <c r="G704" i="25"/>
  <c r="G703" i="25"/>
  <c r="G702" i="25"/>
  <c r="G701" i="25"/>
  <c r="G700" i="25"/>
  <c r="G699" i="25"/>
  <c r="G698" i="25"/>
  <c r="G697" i="25"/>
  <c r="G696" i="25"/>
  <c r="G695" i="25"/>
  <c r="G694" i="25"/>
  <c r="G693" i="25"/>
  <c r="G692" i="25"/>
  <c r="G691" i="25"/>
  <c r="G690" i="25"/>
  <c r="G689" i="25"/>
  <c r="G688" i="25"/>
  <c r="G687" i="25"/>
  <c r="G686" i="25"/>
  <c r="G685" i="25"/>
  <c r="G684" i="25"/>
  <c r="G683" i="25"/>
  <c r="G682" i="25"/>
  <c r="G681" i="25"/>
  <c r="G680" i="25"/>
  <c r="G679" i="25"/>
  <c r="G678" i="25"/>
  <c r="G677" i="25"/>
  <c r="G676" i="25"/>
  <c r="G675" i="25"/>
  <c r="G674" i="25"/>
  <c r="G673" i="25"/>
  <c r="G672" i="25"/>
  <c r="G671" i="25"/>
  <c r="G670" i="25"/>
  <c r="G669" i="25"/>
  <c r="G668" i="25"/>
  <c r="G667" i="25"/>
  <c r="G666" i="25"/>
  <c r="G665" i="25"/>
  <c r="G664" i="25"/>
  <c r="G663" i="25"/>
  <c r="G662" i="25"/>
  <c r="G661" i="25"/>
  <c r="G660" i="25"/>
  <c r="G659" i="25"/>
  <c r="G658" i="25"/>
  <c r="G657" i="25"/>
  <c r="G656" i="25"/>
  <c r="G655" i="25"/>
  <c r="G654" i="25"/>
  <c r="G653" i="25"/>
  <c r="G652" i="25"/>
  <c r="G651" i="25"/>
  <c r="G650" i="25"/>
  <c r="G649" i="25"/>
  <c r="G648" i="25"/>
  <c r="G647" i="25"/>
  <c r="G646" i="25"/>
  <c r="G645" i="25"/>
  <c r="G644" i="25"/>
  <c r="G643" i="25"/>
  <c r="G642" i="25"/>
  <c r="G641" i="25"/>
  <c r="G640" i="25"/>
  <c r="G639" i="25"/>
  <c r="G638" i="25"/>
  <c r="G637" i="25"/>
  <c r="G636" i="25"/>
  <c r="G635" i="25"/>
  <c r="G634" i="25"/>
  <c r="G633" i="25"/>
  <c r="G632" i="25"/>
  <c r="G631" i="25"/>
  <c r="G630" i="25"/>
  <c r="G629" i="25"/>
  <c r="G628" i="25"/>
  <c r="G627" i="25"/>
  <c r="G626" i="25"/>
  <c r="G625" i="25"/>
  <c r="G624" i="25"/>
  <c r="G623" i="25"/>
  <c r="G622" i="25"/>
  <c r="G621" i="25"/>
  <c r="G620" i="25"/>
  <c r="G619" i="25"/>
  <c r="G618" i="25"/>
  <c r="G617" i="25"/>
  <c r="G616" i="25"/>
  <c r="G615" i="25"/>
  <c r="G614" i="25"/>
  <c r="G613" i="25"/>
  <c r="G612" i="25"/>
  <c r="G611" i="25"/>
  <c r="G610" i="25"/>
  <c r="G609" i="25"/>
  <c r="G608" i="25"/>
  <c r="G607" i="25"/>
  <c r="G606" i="25"/>
  <c r="G605" i="25"/>
  <c r="G604" i="25"/>
  <c r="G603" i="25"/>
  <c r="G602" i="25"/>
  <c r="G601" i="25"/>
  <c r="G600" i="25"/>
  <c r="G599" i="25"/>
  <c r="G598" i="25"/>
  <c r="G597" i="25"/>
  <c r="G596" i="25"/>
  <c r="G595" i="25"/>
  <c r="G594" i="25"/>
  <c r="G593" i="25"/>
  <c r="G592" i="25"/>
  <c r="G591" i="25"/>
  <c r="G590" i="25"/>
  <c r="G589" i="25"/>
  <c r="G588" i="25"/>
  <c r="G587" i="25"/>
  <c r="G586" i="25"/>
  <c r="G585" i="25"/>
  <c r="G584" i="25"/>
  <c r="G583" i="25"/>
  <c r="G582" i="25"/>
  <c r="G581" i="25"/>
  <c r="G580" i="25"/>
  <c r="G579" i="25"/>
  <c r="G578" i="25"/>
  <c r="G577" i="25"/>
  <c r="G576" i="25"/>
  <c r="G575" i="25"/>
  <c r="G574" i="25"/>
  <c r="G573" i="25"/>
  <c r="G572" i="25"/>
  <c r="G571" i="25"/>
  <c r="G570" i="25"/>
  <c r="G569" i="25"/>
  <c r="G568" i="25"/>
  <c r="G567" i="25"/>
  <c r="G566" i="25"/>
  <c r="G565" i="25"/>
  <c r="G564" i="25"/>
  <c r="G563" i="25"/>
  <c r="G562" i="25"/>
  <c r="G561" i="25"/>
  <c r="G560" i="25"/>
  <c r="G559" i="25"/>
  <c r="G558" i="25"/>
  <c r="G557" i="25"/>
  <c r="G556" i="25"/>
  <c r="G555" i="25"/>
  <c r="G554" i="25"/>
  <c r="G553" i="25"/>
  <c r="G552" i="25"/>
  <c r="G551" i="25"/>
  <c r="G550" i="25"/>
  <c r="G549" i="25"/>
  <c r="G548" i="25"/>
  <c r="G547" i="25"/>
  <c r="G546" i="25"/>
  <c r="G545" i="25"/>
  <c r="G544" i="25"/>
  <c r="G543" i="25"/>
  <c r="G542" i="25"/>
  <c r="G541" i="25"/>
  <c r="G540" i="25"/>
  <c r="G539" i="25"/>
  <c r="G538" i="25"/>
  <c r="G537" i="25"/>
  <c r="G536" i="25"/>
  <c r="G535" i="25"/>
  <c r="G534" i="25"/>
  <c r="G533" i="25"/>
  <c r="G532" i="25"/>
  <c r="G531" i="25"/>
  <c r="G530" i="25"/>
  <c r="G529" i="25"/>
  <c r="G528" i="25"/>
  <c r="G527" i="25"/>
  <c r="G526" i="25"/>
  <c r="G525" i="25"/>
  <c r="G524" i="25"/>
  <c r="G523" i="25"/>
  <c r="G522" i="25"/>
  <c r="G521" i="25"/>
  <c r="G520" i="25"/>
  <c r="G519" i="25"/>
  <c r="G518" i="25"/>
  <c r="G517" i="25"/>
  <c r="G516" i="25"/>
  <c r="G515" i="25"/>
  <c r="G514" i="25"/>
  <c r="G513" i="25"/>
  <c r="G512" i="25"/>
  <c r="G511" i="25"/>
  <c r="G510" i="25"/>
  <c r="G509" i="25"/>
  <c r="G508" i="25"/>
  <c r="G507" i="25"/>
  <c r="G506" i="25"/>
  <c r="G505" i="25"/>
  <c r="G504" i="25"/>
  <c r="G503" i="25"/>
  <c r="G502" i="25"/>
  <c r="G501" i="25"/>
  <c r="G500" i="25"/>
  <c r="G499" i="25"/>
  <c r="G498" i="25"/>
  <c r="G497" i="25"/>
  <c r="G496" i="25"/>
  <c r="G495" i="25"/>
  <c r="G494" i="25"/>
  <c r="G493" i="25"/>
  <c r="G492" i="25"/>
  <c r="G491" i="25"/>
  <c r="G490" i="25"/>
  <c r="G489" i="25"/>
  <c r="G488" i="25"/>
  <c r="G487" i="25"/>
  <c r="G486" i="25"/>
  <c r="G485" i="25"/>
  <c r="G484" i="25"/>
  <c r="G483" i="25"/>
  <c r="G482" i="25"/>
  <c r="G481" i="25"/>
  <c r="G480" i="25"/>
  <c r="G479" i="25"/>
  <c r="G478" i="25"/>
  <c r="G477" i="25"/>
  <c r="G476" i="25"/>
  <c r="G475" i="25"/>
  <c r="G474" i="25"/>
  <c r="G473" i="25"/>
  <c r="G472" i="25"/>
  <c r="G471" i="25"/>
  <c r="G470" i="25"/>
  <c r="G469" i="25"/>
  <c r="G468" i="25"/>
  <c r="G467" i="25"/>
  <c r="G466" i="25"/>
  <c r="G465" i="25"/>
  <c r="G464" i="25"/>
  <c r="G459" i="25"/>
  <c r="G458" i="25"/>
  <c r="G457" i="25"/>
  <c r="G456" i="25"/>
  <c r="G455" i="25"/>
  <c r="G454" i="25"/>
  <c r="G453" i="25"/>
  <c r="G452" i="25"/>
  <c r="G451" i="25"/>
  <c r="G450" i="25"/>
  <c r="G449" i="25"/>
  <c r="G448" i="25"/>
  <c r="G447" i="25"/>
  <c r="G446" i="25"/>
  <c r="G445" i="25"/>
  <c r="G444" i="25"/>
  <c r="G443" i="25"/>
  <c r="D1508" i="17"/>
  <c r="D1507" i="17"/>
  <c r="D1506" i="17"/>
  <c r="D1505" i="17"/>
  <c r="D1504" i="17"/>
  <c r="D1503" i="17"/>
  <c r="D1502" i="17"/>
  <c r="D1501" i="17"/>
  <c r="D1500" i="17"/>
  <c r="D1499" i="17"/>
  <c r="D1498" i="17"/>
  <c r="D1497" i="17"/>
  <c r="D1496" i="17"/>
  <c r="D1495" i="17"/>
  <c r="D1494" i="17"/>
  <c r="D1493" i="17"/>
  <c r="D1492" i="17"/>
  <c r="D1491" i="17"/>
  <c r="D1490" i="17"/>
  <c r="D1489" i="17"/>
  <c r="D1488" i="17"/>
  <c r="D1487" i="17"/>
  <c r="D1486" i="17"/>
  <c r="D1485" i="17"/>
  <c r="D1484" i="17"/>
  <c r="D1483" i="17"/>
  <c r="D1482" i="17"/>
  <c r="D1481" i="17"/>
  <c r="D1480" i="17"/>
  <c r="D1479" i="17"/>
  <c r="D1478" i="17"/>
  <c r="D1477" i="17"/>
  <c r="D1476" i="17"/>
  <c r="D1475" i="17"/>
  <c r="D1474" i="17"/>
  <c r="D1473" i="17"/>
  <c r="D1472" i="17"/>
  <c r="D1471" i="17"/>
  <c r="D1470" i="17"/>
  <c r="D1469" i="17"/>
  <c r="D1468" i="17"/>
  <c r="D1467" i="17"/>
  <c r="D1466" i="17"/>
  <c r="D1465" i="17"/>
  <c r="D1464" i="17"/>
  <c r="D1463" i="17"/>
  <c r="D1462" i="17"/>
  <c r="D1461" i="17"/>
  <c r="D1460" i="17"/>
  <c r="D1459" i="17"/>
  <c r="D1458" i="17"/>
  <c r="D1457" i="17"/>
  <c r="D1456" i="17"/>
  <c r="D1455" i="17"/>
  <c r="D1454" i="17"/>
  <c r="D1453" i="17"/>
  <c r="D1452" i="17"/>
  <c r="D1451" i="17"/>
  <c r="D1450" i="17"/>
  <c r="D1449" i="17"/>
  <c r="D1448" i="17"/>
  <c r="D1447" i="17"/>
  <c r="D1446" i="17"/>
  <c r="D1445" i="17"/>
  <c r="D1444" i="17"/>
  <c r="D1443" i="17"/>
  <c r="D1442" i="17"/>
  <c r="D1441" i="17"/>
  <c r="D1440" i="17"/>
  <c r="D1439" i="17"/>
  <c r="D1438" i="17"/>
  <c r="D1437" i="17"/>
  <c r="D1436" i="17"/>
  <c r="D1435" i="17"/>
  <c r="D1434" i="17"/>
  <c r="D1433" i="17"/>
  <c r="D1432" i="17"/>
  <c r="D1431" i="17"/>
  <c r="D1430" i="17"/>
  <c r="D1429" i="17"/>
  <c r="D1428" i="17"/>
  <c r="D1427" i="17"/>
  <c r="D1426" i="17"/>
  <c r="D1425" i="17"/>
  <c r="D1424" i="17"/>
  <c r="D1423" i="17"/>
  <c r="D1422" i="17"/>
  <c r="D1421" i="17"/>
  <c r="D1420" i="17"/>
  <c r="D1419" i="17"/>
  <c r="D1418" i="17"/>
  <c r="D1417" i="17"/>
  <c r="D1416" i="17"/>
  <c r="D1415" i="17"/>
  <c r="D1414" i="17"/>
  <c r="D1413" i="17"/>
  <c r="D1412" i="17"/>
  <c r="D1411" i="17"/>
  <c r="D1410" i="17"/>
  <c r="D1409" i="17"/>
  <c r="D1408" i="17"/>
  <c r="D1407" i="17"/>
  <c r="D1406" i="17"/>
  <c r="D1405" i="17"/>
  <c r="D1404" i="17"/>
  <c r="D1403" i="17"/>
  <c r="D1402" i="17"/>
  <c r="D1401" i="17"/>
  <c r="D1400" i="17"/>
  <c r="D1399" i="17"/>
  <c r="D1398" i="17"/>
  <c r="D1397" i="17"/>
  <c r="D1396" i="17"/>
  <c r="D1395" i="17"/>
  <c r="D1394" i="17"/>
  <c r="D1393" i="17"/>
  <c r="D1392" i="17"/>
  <c r="D1391" i="17"/>
  <c r="D1390" i="17"/>
  <c r="D1389" i="17"/>
  <c r="D1388" i="17"/>
  <c r="D1387" i="17"/>
  <c r="D1386" i="17"/>
  <c r="D1385" i="17"/>
  <c r="D1384" i="17"/>
  <c r="D1383" i="17"/>
  <c r="D1382" i="17"/>
  <c r="D1381" i="17"/>
  <c r="D1380" i="17"/>
  <c r="D1379" i="17"/>
  <c r="D1378" i="17"/>
  <c r="D1377" i="17"/>
  <c r="D1376" i="17"/>
  <c r="D1375" i="17"/>
  <c r="D1374" i="17"/>
  <c r="D1373" i="17"/>
  <c r="D1372" i="17"/>
  <c r="D1371" i="17"/>
  <c r="D1370" i="17"/>
  <c r="D1369" i="17"/>
  <c r="D1368" i="17"/>
  <c r="D1367" i="17"/>
  <c r="D1366" i="17"/>
  <c r="D1365" i="17"/>
  <c r="D1364" i="17"/>
  <c r="D1363" i="17"/>
  <c r="D1362" i="17"/>
  <c r="D1361" i="17"/>
  <c r="D1360" i="17"/>
  <c r="D1359" i="17"/>
  <c r="D1358" i="17"/>
  <c r="D1357" i="17"/>
  <c r="D1356" i="17"/>
  <c r="D1355" i="17"/>
  <c r="D1354" i="17"/>
  <c r="D1353" i="17"/>
  <c r="D1352" i="17"/>
  <c r="D1351" i="17"/>
  <c r="D1350" i="17"/>
  <c r="D1349" i="17"/>
  <c r="D1348" i="17"/>
  <c r="D1347" i="17"/>
  <c r="D1346" i="17"/>
  <c r="D1345" i="17"/>
  <c r="D1344" i="17"/>
  <c r="D1343" i="17"/>
  <c r="D1342" i="17"/>
  <c r="D1341" i="17"/>
  <c r="D1340" i="17"/>
  <c r="D1339" i="17"/>
  <c r="D1338" i="17"/>
  <c r="D1337" i="17"/>
  <c r="D1336" i="17"/>
  <c r="D1335" i="17"/>
  <c r="D1334" i="17"/>
  <c r="D1333" i="17"/>
  <c r="D1332" i="17"/>
  <c r="D1331" i="17"/>
  <c r="D1330" i="17"/>
  <c r="D1329" i="17"/>
  <c r="D1328" i="17"/>
  <c r="D1327" i="17"/>
  <c r="D1326" i="17"/>
  <c r="D1325" i="17"/>
  <c r="D1324" i="17"/>
  <c r="D1323" i="17"/>
  <c r="D1322" i="17"/>
  <c r="D1321" i="17"/>
  <c r="D1320" i="17"/>
  <c r="D1319" i="17"/>
  <c r="D1318" i="17"/>
  <c r="D1317" i="17"/>
  <c r="D1316" i="17"/>
  <c r="D1315" i="17"/>
  <c r="D1314" i="17"/>
  <c r="D1313" i="17"/>
  <c r="D1312" i="17"/>
  <c r="D1311" i="17"/>
  <c r="D1310" i="17"/>
  <c r="D1309" i="17"/>
  <c r="D1308" i="17"/>
  <c r="D1307" i="17"/>
  <c r="D1306" i="17"/>
  <c r="D1305" i="17"/>
  <c r="D1304" i="17"/>
  <c r="D1303" i="17"/>
  <c r="D1302" i="17"/>
  <c r="D1301" i="17"/>
  <c r="D1300" i="17"/>
  <c r="D1299" i="17"/>
  <c r="D1298" i="17"/>
  <c r="D1297" i="17"/>
  <c r="D1296" i="17"/>
  <c r="D1295" i="17"/>
  <c r="D1294" i="17"/>
  <c r="D1293" i="17"/>
  <c r="D1292" i="17"/>
  <c r="D1291" i="17"/>
  <c r="D1290" i="17"/>
  <c r="D1289" i="17"/>
  <c r="D1288" i="17"/>
  <c r="D1287" i="17"/>
  <c r="D1286" i="17"/>
  <c r="D1285" i="17"/>
  <c r="D1284" i="17"/>
  <c r="D1283" i="17"/>
  <c r="D1282" i="17"/>
  <c r="D1281" i="17"/>
  <c r="D1280" i="17"/>
  <c r="D1279" i="17"/>
  <c r="D1278" i="17"/>
  <c r="D1277" i="17"/>
  <c r="D1276" i="17"/>
  <c r="D1275" i="17"/>
  <c r="D1274" i="17"/>
  <c r="D1273" i="17"/>
  <c r="D1272" i="17"/>
  <c r="D1271" i="17"/>
  <c r="D1270" i="17"/>
  <c r="D1269" i="17"/>
  <c r="D1268" i="17"/>
  <c r="D1262" i="17"/>
  <c r="D1261" i="17"/>
  <c r="D1259" i="17"/>
  <c r="D1258" i="17"/>
  <c r="D1257" i="17"/>
  <c r="D1256" i="17"/>
  <c r="D1255" i="17"/>
  <c r="D1254" i="17"/>
  <c r="D1253" i="17"/>
  <c r="D1252" i="17"/>
  <c r="D1251" i="17"/>
  <c r="D1250" i="17"/>
  <c r="D1249" i="17"/>
  <c r="D1248" i="17"/>
  <c r="D1247" i="17"/>
  <c r="D1206" i="17"/>
  <c r="D1205" i="17"/>
  <c r="D1204" i="17"/>
  <c r="D1203" i="17"/>
  <c r="D1202" i="17"/>
  <c r="D1201" i="17"/>
  <c r="D1200" i="17"/>
  <c r="D1199" i="17"/>
  <c r="D1198" i="17"/>
  <c r="D1197" i="17"/>
  <c r="D1196" i="17"/>
  <c r="D1195" i="17"/>
  <c r="D1194" i="17"/>
  <c r="D1193" i="17"/>
  <c r="D1192" i="17"/>
  <c r="D1191" i="17"/>
  <c r="D1190" i="17"/>
  <c r="D1189" i="17"/>
  <c r="D1188" i="17"/>
  <c r="D1187" i="17"/>
  <c r="D1186" i="17"/>
  <c r="D1185" i="17"/>
  <c r="D1184" i="17"/>
  <c r="D1183" i="17"/>
  <c r="D1182" i="17"/>
  <c r="D1181" i="17"/>
  <c r="D1180" i="17"/>
  <c r="D1179" i="17"/>
  <c r="D1178" i="17"/>
  <c r="D1177" i="17"/>
  <c r="D1176" i="17"/>
  <c r="D1175" i="17"/>
  <c r="D1174" i="17"/>
  <c r="D1173" i="17"/>
  <c r="D1172" i="17"/>
  <c r="D1171" i="17"/>
  <c r="D1170" i="17"/>
  <c r="D1169" i="17"/>
  <c r="D1168" i="17"/>
  <c r="D1167" i="17"/>
  <c r="D1166" i="17"/>
  <c r="D1165" i="17"/>
  <c r="D1164" i="17"/>
  <c r="D1163" i="17"/>
  <c r="D1162" i="17"/>
  <c r="D1161" i="17"/>
  <c r="D1160" i="17"/>
  <c r="D1159" i="17"/>
  <c r="D1158" i="17"/>
  <c r="D1157" i="17"/>
  <c r="D1156" i="17"/>
  <c r="D1155" i="17"/>
  <c r="D1154" i="17"/>
  <c r="D1153" i="17"/>
  <c r="D1152" i="17"/>
  <c r="D1151" i="17"/>
  <c r="D1150" i="17"/>
  <c r="D1149" i="17"/>
  <c r="D1148" i="17"/>
  <c r="D1147" i="17"/>
  <c r="D1146" i="17"/>
  <c r="D1145" i="17"/>
  <c r="D1144" i="17"/>
  <c r="D1143" i="17"/>
  <c r="D1142" i="17"/>
  <c r="D1141" i="17"/>
  <c r="D1140" i="17"/>
  <c r="D1139" i="17"/>
  <c r="D1138" i="17"/>
  <c r="D1137" i="17"/>
  <c r="D1136" i="17"/>
  <c r="D1135" i="17"/>
  <c r="D1134" i="17"/>
  <c r="D1133" i="17"/>
  <c r="D1132" i="17"/>
  <c r="D1131" i="17"/>
  <c r="D1130" i="17"/>
  <c r="D1129" i="17"/>
  <c r="D1128" i="17"/>
  <c r="D1127" i="17"/>
  <c r="D1126" i="17"/>
  <c r="D1125" i="17"/>
  <c r="D1124" i="17"/>
  <c r="D1123" i="17"/>
  <c r="D1122" i="17"/>
  <c r="D1121" i="17"/>
  <c r="D1120" i="17"/>
  <c r="D1119" i="17"/>
  <c r="D1118" i="17"/>
  <c r="D1117" i="17"/>
  <c r="D1116" i="17"/>
  <c r="D1115" i="17"/>
  <c r="D1114" i="17"/>
  <c r="D1113" i="17"/>
  <c r="D1112" i="17"/>
  <c r="D1111" i="17"/>
  <c r="D1110" i="17"/>
  <c r="D1109" i="17"/>
  <c r="D1108" i="17"/>
  <c r="D1107" i="17"/>
  <c r="D1106" i="17"/>
  <c r="D1105" i="17"/>
  <c r="D1104" i="17"/>
  <c r="D1103" i="17"/>
  <c r="D1102" i="17"/>
  <c r="D1101" i="17"/>
  <c r="D1100" i="17"/>
  <c r="D1099" i="17"/>
  <c r="D1098" i="17"/>
  <c r="D1097" i="17"/>
  <c r="D1096" i="17"/>
  <c r="D1095" i="17"/>
  <c r="D1094" i="17"/>
  <c r="D1093" i="17"/>
  <c r="D1092" i="17"/>
  <c r="D1091" i="17"/>
  <c r="D1090" i="17"/>
  <c r="D1089" i="17"/>
  <c r="D1088" i="17"/>
  <c r="D1087" i="17"/>
  <c r="D1086" i="17"/>
  <c r="D1085" i="17"/>
  <c r="D1084" i="17"/>
  <c r="D1083" i="17"/>
  <c r="D1082" i="17"/>
  <c r="D1081" i="17"/>
  <c r="D1080" i="17"/>
  <c r="D1079" i="17"/>
  <c r="D1078" i="17"/>
  <c r="D1077" i="17"/>
  <c r="D1076" i="17"/>
  <c r="D1075" i="17"/>
  <c r="D1074" i="17"/>
  <c r="D1073" i="17"/>
  <c r="D1072" i="17"/>
  <c r="D1071" i="17"/>
  <c r="D1070" i="17"/>
  <c r="D1069" i="17"/>
  <c r="D1068" i="17"/>
  <c r="D1067" i="17"/>
  <c r="D1066" i="17"/>
  <c r="D1065" i="17"/>
  <c r="D1064" i="17"/>
  <c r="D848" i="17"/>
  <c r="D1063" i="17"/>
  <c r="D847" i="17"/>
  <c r="D1062" i="17"/>
  <c r="D1061" i="17"/>
  <c r="D1060" i="17"/>
  <c r="D1059" i="17"/>
  <c r="D1058" i="17"/>
  <c r="D1057" i="17"/>
  <c r="D1056" i="17"/>
  <c r="D1055" i="17"/>
  <c r="D1054" i="17"/>
  <c r="D1053" i="17"/>
  <c r="D1052" i="17"/>
  <c r="D1051" i="17"/>
  <c r="D1050" i="17"/>
  <c r="D1049" i="17"/>
  <c r="D1048" i="17"/>
  <c r="D1047" i="17"/>
  <c r="D1046" i="17"/>
  <c r="D1045" i="17"/>
  <c r="D1044" i="17"/>
  <c r="D1043" i="17"/>
  <c r="D1042" i="17"/>
  <c r="D1041" i="17"/>
  <c r="D1040" i="17"/>
  <c r="D1039" i="17"/>
  <c r="D1038" i="17"/>
  <c r="D1037" i="17"/>
  <c r="D1036" i="17"/>
  <c r="D1035" i="17"/>
  <c r="D1034" i="17"/>
  <c r="D1033" i="17"/>
  <c r="D1032" i="17"/>
  <c r="D1031" i="17"/>
  <c r="D1030" i="17"/>
  <c r="D1029" i="17"/>
  <c r="D1028" i="17"/>
  <c r="D1027" i="17"/>
  <c r="D1026" i="17"/>
  <c r="D1025" i="17"/>
  <c r="D1024" i="17"/>
  <c r="D1023" i="17"/>
  <c r="D1022" i="17"/>
  <c r="D1021" i="17"/>
  <c r="D1020" i="17"/>
  <c r="D1019" i="17"/>
  <c r="D1018" i="17"/>
  <c r="D1017" i="17"/>
  <c r="D1016" i="17"/>
  <c r="D1015" i="17"/>
  <c r="D1014" i="17"/>
  <c r="D1013" i="17"/>
  <c r="D1012" i="17"/>
  <c r="D1011" i="17"/>
  <c r="D1010" i="17"/>
  <c r="D1009" i="17"/>
  <c r="D1008" i="17"/>
  <c r="D1007" i="17"/>
  <c r="D1006" i="17"/>
  <c r="D1005" i="17"/>
  <c r="D1004" i="17"/>
  <c r="D1003" i="17"/>
  <c r="D1002" i="17"/>
  <c r="D1001" i="17"/>
  <c r="D1000" i="17"/>
  <c r="D999" i="17"/>
  <c r="D998" i="17"/>
  <c r="D997" i="17"/>
  <c r="D996" i="17"/>
  <c r="D995" i="17"/>
  <c r="D994" i="17"/>
  <c r="D993" i="17"/>
  <c r="D992" i="17"/>
  <c r="D991" i="17"/>
  <c r="D990" i="17"/>
  <c r="D989" i="17"/>
  <c r="D988" i="17"/>
  <c r="D987" i="17"/>
  <c r="D986" i="17"/>
  <c r="D985" i="17"/>
  <c r="D984" i="17"/>
  <c r="D983" i="17"/>
  <c r="D982" i="17"/>
  <c r="D981" i="17"/>
  <c r="D980" i="17"/>
  <c r="D979" i="17"/>
  <c r="D978" i="17"/>
  <c r="D977" i="17"/>
  <c r="D976" i="17"/>
  <c r="D975" i="17"/>
  <c r="D974" i="17"/>
  <c r="D973" i="17"/>
  <c r="D972" i="17"/>
  <c r="D971" i="17"/>
  <c r="D970" i="17"/>
  <c r="D969" i="17"/>
  <c r="D968" i="17"/>
  <c r="D967" i="17"/>
  <c r="D966" i="17"/>
  <c r="D965" i="17"/>
  <c r="D964" i="17"/>
  <c r="D963" i="17"/>
  <c r="D962" i="17"/>
  <c r="D961" i="17"/>
  <c r="D960" i="17"/>
  <c r="D959" i="17"/>
  <c r="D958" i="17"/>
  <c r="D957" i="17"/>
  <c r="D956" i="17"/>
  <c r="D955" i="17"/>
  <c r="D954" i="17"/>
  <c r="D953" i="17"/>
  <c r="D952" i="17"/>
  <c r="D951" i="17"/>
  <c r="D950" i="17"/>
  <c r="D949" i="17"/>
  <c r="D948" i="17"/>
  <c r="D947" i="17"/>
  <c r="D946" i="17"/>
  <c r="D945" i="17"/>
  <c r="D944" i="17"/>
  <c r="D943" i="17"/>
  <c r="D942" i="17"/>
  <c r="D941" i="17"/>
  <c r="D940" i="17"/>
  <c r="D939" i="17"/>
  <c r="D938" i="17"/>
  <c r="D937" i="17"/>
  <c r="D936" i="17"/>
  <c r="D935" i="17"/>
  <c r="D934" i="17"/>
  <c r="D933" i="17"/>
  <c r="D932" i="17"/>
  <c r="D931" i="17"/>
  <c r="D930" i="17"/>
  <c r="D929" i="17"/>
  <c r="D928" i="17"/>
  <c r="D927" i="17"/>
  <c r="D926" i="17"/>
  <c r="D925" i="17"/>
  <c r="D924" i="17"/>
  <c r="D923" i="17"/>
  <c r="D922" i="17"/>
  <c r="D921" i="17"/>
  <c r="D920" i="17"/>
  <c r="D919" i="17"/>
  <c r="D918" i="17"/>
  <c r="D917" i="17"/>
  <c r="D916" i="17"/>
  <c r="D915" i="17"/>
  <c r="D914" i="17"/>
  <c r="D913" i="17"/>
  <c r="D912" i="17"/>
  <c r="D911" i="17"/>
  <c r="D910" i="17"/>
  <c r="D909" i="17"/>
  <c r="D908" i="17"/>
  <c r="D907" i="17"/>
  <c r="D906" i="17"/>
  <c r="D905" i="17"/>
  <c r="D904" i="17"/>
  <c r="D903" i="17"/>
  <c r="D902" i="17"/>
  <c r="D901" i="17"/>
  <c r="D900" i="17"/>
  <c r="D899" i="17"/>
  <c r="D898" i="17"/>
  <c r="D897" i="17"/>
  <c r="D896" i="17"/>
  <c r="D895" i="17"/>
  <c r="D894" i="17"/>
  <c r="D893" i="17"/>
  <c r="D892" i="17"/>
  <c r="D891" i="17"/>
  <c r="D890" i="17"/>
  <c r="D889" i="17"/>
  <c r="D888" i="17"/>
  <c r="D887" i="17"/>
  <c r="D886" i="17"/>
  <c r="D885" i="17"/>
  <c r="D884" i="17"/>
  <c r="D883" i="17"/>
  <c r="D882" i="17"/>
  <c r="D881" i="17"/>
  <c r="D880" i="17"/>
  <c r="D879" i="17"/>
  <c r="D878" i="17"/>
  <c r="D877" i="17"/>
  <c r="D876" i="17"/>
  <c r="D875" i="17"/>
  <c r="D874" i="17"/>
  <c r="D873" i="17"/>
  <c r="D872" i="17"/>
  <c r="D871" i="17"/>
  <c r="D870" i="17"/>
  <c r="D869" i="17"/>
  <c r="D868" i="17"/>
  <c r="D867" i="17"/>
  <c r="D866" i="17"/>
  <c r="D865" i="17"/>
  <c r="D864" i="17"/>
  <c r="D863" i="17"/>
  <c r="D862" i="17"/>
  <c r="D861" i="17"/>
  <c r="D860" i="17"/>
  <c r="D859" i="17"/>
  <c r="D858" i="17"/>
  <c r="D857" i="17"/>
  <c r="D856" i="17"/>
  <c r="D855" i="17"/>
  <c r="D854" i="17"/>
  <c r="D853" i="17"/>
  <c r="D852" i="17"/>
  <c r="D851" i="17"/>
  <c r="D850" i="17"/>
  <c r="D849" i="17"/>
  <c r="D846" i="17"/>
  <c r="D845" i="17"/>
  <c r="D844" i="17"/>
  <c r="D843" i="17"/>
  <c r="D842" i="17"/>
  <c r="D841" i="17"/>
  <c r="D840" i="17"/>
  <c r="D839" i="17"/>
  <c r="D838" i="17"/>
  <c r="D837" i="17"/>
  <c r="D836" i="17"/>
  <c r="D835" i="17"/>
  <c r="D834" i="17"/>
  <c r="D833" i="17"/>
  <c r="D832" i="17"/>
  <c r="D831" i="17"/>
  <c r="D830" i="17"/>
  <c r="D829" i="17"/>
  <c r="D828" i="17"/>
  <c r="D827" i="17"/>
  <c r="D826" i="17"/>
  <c r="D825" i="17"/>
  <c r="D824" i="17"/>
  <c r="D823" i="17"/>
  <c r="D822" i="17"/>
  <c r="D821" i="17"/>
  <c r="D820" i="17"/>
  <c r="D819" i="17"/>
  <c r="D818" i="17"/>
  <c r="D817" i="17"/>
  <c r="D816" i="17"/>
  <c r="D815" i="17"/>
  <c r="D814" i="17"/>
  <c r="D813" i="17"/>
  <c r="D812" i="17"/>
  <c r="D811" i="17"/>
  <c r="D810" i="17"/>
  <c r="D809" i="17"/>
  <c r="D808" i="17"/>
  <c r="D807" i="17"/>
  <c r="D806" i="17"/>
  <c r="D805" i="17"/>
  <c r="D804" i="17"/>
  <c r="D803" i="17"/>
  <c r="D802" i="17"/>
  <c r="D801" i="17"/>
  <c r="D800" i="17"/>
  <c r="D799" i="17"/>
  <c r="D798" i="17"/>
  <c r="D797" i="17"/>
  <c r="D796" i="17"/>
  <c r="D795" i="17"/>
  <c r="D794" i="17"/>
  <c r="D793" i="17"/>
  <c r="D792" i="17"/>
  <c r="D791" i="17"/>
  <c r="D790" i="17"/>
  <c r="D789" i="17"/>
  <c r="D788" i="17"/>
  <c r="D787" i="17"/>
  <c r="D786" i="17"/>
  <c r="D785" i="17"/>
  <c r="D784" i="17"/>
  <c r="D783" i="17"/>
  <c r="D782" i="17"/>
  <c r="D781" i="17"/>
  <c r="D780" i="17"/>
  <c r="D779" i="17"/>
  <c r="D778" i="17"/>
  <c r="D777" i="17"/>
  <c r="D776" i="17"/>
  <c r="D775" i="17"/>
  <c r="D774" i="17"/>
  <c r="D773" i="17"/>
  <c r="D772" i="17"/>
  <c r="D771" i="17"/>
  <c r="D770" i="17"/>
  <c r="D769" i="17"/>
  <c r="D768" i="17"/>
  <c r="D767" i="17"/>
  <c r="D766" i="17"/>
  <c r="D765" i="17"/>
  <c r="D764" i="17"/>
  <c r="D763" i="17"/>
  <c r="D762" i="17"/>
  <c r="D761" i="17"/>
  <c r="D760" i="17"/>
  <c r="D759" i="17"/>
  <c r="D758" i="17"/>
  <c r="D757" i="17"/>
  <c r="D756" i="17"/>
  <c r="D755" i="17"/>
  <c r="D754" i="17"/>
  <c r="D753" i="17"/>
  <c r="D752" i="17"/>
  <c r="D751" i="17"/>
  <c r="D750" i="17"/>
  <c r="D749" i="17"/>
  <c r="D748" i="17"/>
  <c r="D747" i="17"/>
  <c r="D746" i="17"/>
  <c r="D745" i="17"/>
  <c r="D744" i="17"/>
  <c r="D743" i="17"/>
  <c r="D742" i="17"/>
  <c r="D741" i="17"/>
  <c r="D740" i="17"/>
  <c r="D739" i="17"/>
  <c r="D738" i="17"/>
  <c r="D737" i="17"/>
  <c r="D736" i="17"/>
  <c r="D735" i="17"/>
  <c r="D734" i="17"/>
  <c r="D733" i="17"/>
  <c r="D732" i="17"/>
  <c r="D731" i="17"/>
  <c r="D730" i="17"/>
  <c r="D729" i="17"/>
  <c r="D728" i="17"/>
  <c r="D727" i="17"/>
  <c r="D726" i="17"/>
  <c r="D725" i="17"/>
  <c r="D724" i="17"/>
  <c r="D723" i="17"/>
  <c r="D722" i="17"/>
  <c r="D721" i="17"/>
  <c r="D720" i="17"/>
  <c r="D719" i="17"/>
  <c r="D718" i="17"/>
  <c r="D717" i="17"/>
  <c r="D716" i="17"/>
  <c r="D715" i="17"/>
  <c r="D714" i="17"/>
  <c r="D713" i="17"/>
  <c r="D712" i="17"/>
  <c r="D711" i="17"/>
  <c r="D710" i="17"/>
  <c r="D709" i="17"/>
  <c r="D708" i="17"/>
  <c r="D707" i="17"/>
  <c r="D706" i="17"/>
  <c r="D705" i="17"/>
  <c r="D704" i="17"/>
  <c r="D703" i="17"/>
  <c r="D702" i="17"/>
  <c r="D701" i="17"/>
  <c r="D700" i="17"/>
  <c r="D699" i="17"/>
  <c r="D698" i="17"/>
  <c r="D697" i="17"/>
  <c r="D696" i="17"/>
  <c r="D695" i="17"/>
  <c r="D694" i="17"/>
  <c r="D693" i="17"/>
  <c r="D692" i="17"/>
  <c r="D691" i="17"/>
  <c r="D690" i="17"/>
  <c r="D689" i="17"/>
  <c r="D688" i="17"/>
  <c r="D687" i="17"/>
  <c r="D686" i="17"/>
  <c r="D685" i="17"/>
  <c r="D684" i="17"/>
  <c r="D683" i="17"/>
  <c r="D682" i="17"/>
  <c r="D681" i="17"/>
  <c r="D680" i="17"/>
  <c r="D679" i="17"/>
  <c r="D678" i="17"/>
  <c r="D677" i="17"/>
  <c r="D676" i="17"/>
  <c r="D675" i="17"/>
  <c r="D674" i="17"/>
  <c r="D673" i="17"/>
  <c r="D672" i="17"/>
  <c r="D671" i="17"/>
  <c r="D670" i="17"/>
  <c r="D669" i="17"/>
  <c r="D668" i="17"/>
  <c r="D667" i="17"/>
  <c r="D666" i="17"/>
  <c r="D665" i="17"/>
  <c r="D664" i="17"/>
  <c r="D663" i="17"/>
  <c r="D662" i="17"/>
  <c r="D661" i="17"/>
  <c r="D660" i="17"/>
  <c r="D659" i="17"/>
  <c r="D658" i="17"/>
  <c r="D657" i="17"/>
  <c r="D656" i="17"/>
  <c r="D655" i="17"/>
  <c r="D654" i="17"/>
  <c r="D653" i="17"/>
  <c r="D652" i="17"/>
  <c r="D651" i="17"/>
  <c r="D650" i="17"/>
  <c r="D649" i="17"/>
  <c r="D648" i="17"/>
  <c r="D647" i="17"/>
  <c r="D646" i="17"/>
  <c r="D645" i="17"/>
  <c r="D644" i="17"/>
  <c r="D643" i="17"/>
  <c r="D642" i="17"/>
  <c r="D641" i="17"/>
  <c r="D640" i="17"/>
  <c r="D639" i="17"/>
  <c r="D638" i="17"/>
  <c r="D637" i="17"/>
  <c r="D636" i="17"/>
  <c r="D635" i="17"/>
  <c r="D634" i="17"/>
  <c r="D633" i="17"/>
  <c r="D632" i="17"/>
  <c r="D631" i="17"/>
  <c r="D630" i="17"/>
  <c r="D629" i="17"/>
  <c r="D628" i="17"/>
  <c r="D627" i="17"/>
  <c r="D626" i="17"/>
  <c r="D625" i="17"/>
  <c r="D624" i="17"/>
  <c r="D623" i="17"/>
  <c r="D622" i="17"/>
  <c r="D621" i="17"/>
  <c r="D620" i="17"/>
  <c r="D619" i="17"/>
  <c r="D618" i="17"/>
  <c r="D617" i="17"/>
  <c r="D616" i="17"/>
  <c r="D615" i="17"/>
  <c r="D614" i="17"/>
  <c r="D613" i="17"/>
  <c r="D612" i="17"/>
  <c r="D611" i="17"/>
  <c r="D610" i="17"/>
  <c r="D609" i="17"/>
  <c r="D608" i="17"/>
  <c r="D607" i="17"/>
  <c r="D606" i="17"/>
  <c r="D605" i="17"/>
  <c r="D604" i="17"/>
  <c r="D603" i="17"/>
  <c r="D602" i="17"/>
  <c r="D601" i="17"/>
  <c r="D600" i="17"/>
  <c r="D599" i="17"/>
  <c r="D598" i="17"/>
  <c r="D597" i="17"/>
  <c r="D596" i="17"/>
  <c r="D595" i="17"/>
  <c r="D594" i="17"/>
  <c r="D593" i="17"/>
  <c r="D592" i="17"/>
  <c r="D591" i="17"/>
  <c r="D590" i="17"/>
  <c r="D589" i="17"/>
  <c r="D588" i="17"/>
  <c r="D587" i="17"/>
  <c r="D586" i="17"/>
  <c r="D585" i="17"/>
  <c r="D584" i="17"/>
  <c r="D583" i="17"/>
  <c r="D582" i="17"/>
  <c r="D581" i="17"/>
  <c r="D580" i="17"/>
  <c r="D579" i="17"/>
  <c r="D578" i="17"/>
  <c r="D577" i="17"/>
  <c r="D576" i="17"/>
  <c r="D575" i="17"/>
  <c r="D574" i="17"/>
  <c r="D573" i="17"/>
  <c r="D572" i="17"/>
  <c r="D571" i="17"/>
  <c r="D570" i="17"/>
  <c r="D569" i="17"/>
  <c r="D568" i="17"/>
  <c r="D567" i="17"/>
  <c r="D566" i="17"/>
  <c r="D565" i="17"/>
  <c r="D564" i="17"/>
  <c r="D563" i="17"/>
  <c r="D562" i="17"/>
  <c r="D561" i="17"/>
  <c r="D560" i="17"/>
  <c r="D559" i="17"/>
  <c r="D558" i="17"/>
  <c r="D557" i="17"/>
  <c r="D556" i="17"/>
  <c r="D555" i="17"/>
  <c r="D554" i="17"/>
  <c r="D553" i="17"/>
  <c r="D552" i="17"/>
  <c r="D551" i="17"/>
  <c r="D550" i="17"/>
  <c r="D549" i="17"/>
  <c r="D548" i="17"/>
  <c r="D547" i="17"/>
  <c r="D546" i="17"/>
  <c r="D545" i="17"/>
  <c r="D544" i="17"/>
  <c r="D543" i="17"/>
  <c r="D542" i="17"/>
  <c r="D541" i="17"/>
  <c r="D540" i="17"/>
  <c r="D539" i="17"/>
  <c r="D538" i="17"/>
  <c r="D537" i="17"/>
  <c r="D536" i="17"/>
  <c r="D535" i="17"/>
  <c r="D534" i="17"/>
  <c r="D533" i="17"/>
  <c r="D532" i="17"/>
  <c r="D531" i="17"/>
  <c r="D530" i="17"/>
  <c r="D529" i="17"/>
  <c r="D528" i="17"/>
  <c r="D527" i="17"/>
  <c r="D526" i="17"/>
  <c r="D525" i="17"/>
  <c r="D524" i="17"/>
  <c r="D523" i="17"/>
  <c r="D522" i="17"/>
  <c r="D521" i="17"/>
  <c r="D520" i="17"/>
  <c r="D519" i="17"/>
  <c r="D518" i="17"/>
  <c r="D517" i="17"/>
  <c r="D516" i="17"/>
  <c r="D515" i="17"/>
  <c r="D514" i="17"/>
  <c r="D513" i="17"/>
  <c r="D512" i="17"/>
  <c r="D511" i="17"/>
  <c r="D510" i="17"/>
  <c r="D509" i="17"/>
  <c r="D508" i="17"/>
  <c r="D507" i="17"/>
  <c r="D506" i="17"/>
  <c r="D505" i="17"/>
  <c r="D504" i="17"/>
  <c r="D503" i="17"/>
  <c r="D502" i="17"/>
  <c r="D501" i="17"/>
  <c r="D500" i="17"/>
  <c r="D499" i="17"/>
  <c r="D498" i="17"/>
  <c r="D497" i="17"/>
  <c r="D496" i="17"/>
  <c r="D495" i="17"/>
  <c r="D494" i="17"/>
  <c r="D493" i="17"/>
  <c r="D492" i="17"/>
  <c r="D491" i="17"/>
  <c r="D490" i="17"/>
  <c r="D489" i="17"/>
  <c r="D488" i="17"/>
  <c r="D487" i="17"/>
  <c r="D486" i="17"/>
  <c r="D485" i="17"/>
  <c r="D484" i="17"/>
  <c r="D483" i="17"/>
  <c r="D482" i="17"/>
  <c r="D481" i="17"/>
  <c r="D480" i="17"/>
  <c r="D479" i="17"/>
  <c r="D478" i="17"/>
  <c r="D477" i="17"/>
  <c r="D476" i="17"/>
  <c r="D475" i="17"/>
  <c r="D474" i="17"/>
  <c r="D473" i="17"/>
  <c r="D472" i="17"/>
  <c r="D471" i="17"/>
  <c r="D470" i="17"/>
  <c r="D469" i="17"/>
  <c r="D468" i="17"/>
  <c r="D467" i="17"/>
  <c r="D466" i="17"/>
  <c r="D465" i="17"/>
  <c r="D464" i="17"/>
  <c r="D463" i="17"/>
  <c r="D462" i="17"/>
  <c r="D461" i="17"/>
  <c r="D460" i="17"/>
  <c r="D459" i="17"/>
  <c r="D458" i="17"/>
  <c r="D457" i="17"/>
  <c r="D456" i="17"/>
  <c r="D455" i="17"/>
  <c r="D454" i="17"/>
  <c r="D453" i="17"/>
  <c r="D452" i="17"/>
  <c r="D451" i="17"/>
  <c r="D450" i="17"/>
  <c r="D449" i="17"/>
  <c r="D448" i="17"/>
  <c r="D447" i="17"/>
  <c r="D446" i="17"/>
  <c r="D445" i="17"/>
  <c r="D444" i="17"/>
  <c r="D443" i="17"/>
  <c r="D442" i="17"/>
  <c r="D441" i="17"/>
  <c r="D440" i="17"/>
  <c r="D439" i="17"/>
  <c r="D438" i="17"/>
  <c r="D437" i="17"/>
  <c r="D436" i="17"/>
  <c r="D435" i="17"/>
  <c r="D434" i="17"/>
  <c r="D433" i="17"/>
  <c r="D432" i="17"/>
  <c r="D431" i="17"/>
  <c r="D430" i="17"/>
  <c r="D429" i="17"/>
  <c r="D428" i="17"/>
  <c r="D427" i="17"/>
  <c r="D426" i="17"/>
  <c r="D425" i="17"/>
  <c r="D424" i="17"/>
  <c r="D423" i="17"/>
  <c r="D422" i="17"/>
  <c r="D421" i="17"/>
  <c r="D420" i="17"/>
  <c r="D419" i="17"/>
  <c r="D418" i="17"/>
  <c r="D417" i="17"/>
  <c r="D416" i="17"/>
  <c r="D415" i="17"/>
  <c r="D414" i="17"/>
  <c r="D413" i="17"/>
  <c r="D412" i="17"/>
  <c r="D411" i="17"/>
  <c r="D410" i="17"/>
  <c r="D409" i="17"/>
  <c r="D408" i="17"/>
  <c r="D407" i="17"/>
  <c r="D406" i="17"/>
  <c r="D405" i="17"/>
  <c r="D404" i="17"/>
  <c r="D403" i="17"/>
  <c r="D402" i="17"/>
  <c r="D401" i="17"/>
  <c r="D400" i="17"/>
  <c r="D399" i="17"/>
  <c r="D398" i="17"/>
  <c r="D397" i="17"/>
  <c r="D396" i="17"/>
  <c r="D395" i="17"/>
  <c r="D394" i="17"/>
  <c r="D393" i="17"/>
  <c r="D392" i="17"/>
  <c r="D391" i="17"/>
  <c r="D390" i="17"/>
  <c r="D389" i="17"/>
  <c r="D388" i="17"/>
  <c r="D387" i="17"/>
  <c r="D386" i="17"/>
  <c r="D385" i="17"/>
  <c r="D384" i="17"/>
  <c r="D383" i="17"/>
  <c r="D382" i="17"/>
  <c r="D381" i="17"/>
  <c r="D380" i="17"/>
  <c r="D379" i="17"/>
  <c r="D378" i="17"/>
  <c r="D377" i="17"/>
  <c r="D376" i="17"/>
  <c r="D375" i="17"/>
  <c r="D374" i="17"/>
  <c r="D373" i="17"/>
  <c r="D372" i="17"/>
  <c r="D371" i="17"/>
  <c r="D370" i="17"/>
  <c r="D369" i="17"/>
  <c r="D368" i="17"/>
  <c r="D367" i="17"/>
  <c r="D366" i="17"/>
  <c r="D365" i="17"/>
  <c r="D364" i="17"/>
  <c r="D363" i="17"/>
  <c r="D362" i="17"/>
  <c r="D361" i="17"/>
  <c r="D360" i="17"/>
  <c r="D359" i="17"/>
  <c r="D358" i="17"/>
  <c r="D357" i="17"/>
  <c r="D356" i="17"/>
  <c r="D355" i="17"/>
  <c r="D354" i="17"/>
  <c r="D353" i="17"/>
  <c r="D352" i="17"/>
  <c r="D351" i="17"/>
  <c r="D350" i="17"/>
  <c r="D349" i="17"/>
  <c r="D348" i="17"/>
  <c r="D347" i="17"/>
  <c r="D346" i="17"/>
  <c r="D345" i="17"/>
  <c r="D344" i="17"/>
  <c r="D343" i="17"/>
  <c r="D342" i="17"/>
  <c r="D341" i="17"/>
  <c r="D340" i="17"/>
  <c r="D339" i="17"/>
  <c r="D338" i="17"/>
  <c r="D337" i="17"/>
  <c r="D336" i="17"/>
  <c r="D335" i="17"/>
  <c r="D334" i="17"/>
  <c r="D333" i="17"/>
  <c r="D332" i="17"/>
  <c r="D331" i="17"/>
  <c r="D330" i="17"/>
  <c r="D329" i="17"/>
  <c r="D328" i="17"/>
  <c r="D327" i="17"/>
  <c r="D326" i="17"/>
  <c r="D325" i="17"/>
  <c r="D324" i="17"/>
  <c r="D323" i="17"/>
  <c r="D322" i="17"/>
  <c r="D321" i="17"/>
  <c r="D320" i="17"/>
  <c r="D319" i="17"/>
  <c r="D318" i="17"/>
  <c r="D317" i="17"/>
  <c r="D316" i="17"/>
  <c r="D315" i="17"/>
  <c r="D314" i="17"/>
  <c r="D313" i="17"/>
  <c r="D312" i="17"/>
  <c r="D311" i="17"/>
  <c r="D310" i="17"/>
  <c r="D309" i="17"/>
  <c r="D308" i="17"/>
  <c r="D307" i="17"/>
  <c r="D306" i="17"/>
  <c r="D305" i="17"/>
  <c r="D304" i="17"/>
  <c r="D303" i="17"/>
  <c r="D302" i="17"/>
  <c r="D301" i="17"/>
  <c r="D300" i="17"/>
  <c r="D299" i="17"/>
  <c r="D298" i="17"/>
  <c r="D297" i="17"/>
  <c r="D296" i="17"/>
  <c r="D295" i="17"/>
  <c r="D294" i="17"/>
  <c r="D293" i="17"/>
  <c r="D292" i="17"/>
  <c r="D291" i="17"/>
  <c r="D290" i="17"/>
  <c r="D289" i="17"/>
  <c r="D288" i="17"/>
  <c r="D287" i="17"/>
  <c r="D286" i="17"/>
  <c r="D285" i="17"/>
  <c r="D284" i="17"/>
  <c r="D283" i="17"/>
  <c r="D282" i="17"/>
  <c r="D281" i="17"/>
  <c r="D280" i="17"/>
  <c r="D279" i="17"/>
  <c r="D278" i="17"/>
  <c r="D277" i="17"/>
  <c r="D276" i="17"/>
  <c r="D275" i="17"/>
  <c r="D274" i="17"/>
  <c r="D273" i="17"/>
  <c r="D272" i="17"/>
  <c r="D271" i="17"/>
  <c r="D270" i="17"/>
  <c r="D269" i="17"/>
  <c r="D268" i="17"/>
  <c r="D267" i="17"/>
  <c r="D266" i="17"/>
  <c r="D265" i="17"/>
  <c r="D264" i="17"/>
  <c r="D263" i="17"/>
  <c r="D262" i="17"/>
  <c r="D261" i="17"/>
  <c r="D260" i="17"/>
  <c r="D259" i="17"/>
  <c r="D258" i="17"/>
  <c r="D257" i="17"/>
  <c r="D256" i="17"/>
  <c r="D255" i="17"/>
  <c r="D254" i="17"/>
  <c r="D253" i="17"/>
  <c r="D252" i="17"/>
  <c r="D251" i="17"/>
  <c r="D250" i="17"/>
  <c r="D249" i="17"/>
  <c r="D248" i="17"/>
  <c r="D247" i="17"/>
  <c r="D246" i="17"/>
  <c r="D245" i="17"/>
  <c r="D244" i="17"/>
  <c r="D243" i="17"/>
  <c r="D242" i="17"/>
  <c r="D241" i="17"/>
  <c r="D240" i="17"/>
  <c r="D239" i="17"/>
  <c r="D238" i="17"/>
  <c r="D237" i="17"/>
  <c r="D236" i="17"/>
  <c r="D235" i="17"/>
  <c r="D234" i="17"/>
  <c r="D233" i="17"/>
  <c r="D232" i="17"/>
  <c r="D231" i="17"/>
  <c r="D230" i="17"/>
  <c r="D229" i="17"/>
  <c r="D228" i="17"/>
  <c r="D227" i="17"/>
  <c r="D226" i="17"/>
  <c r="D225" i="17"/>
  <c r="D224" i="17"/>
  <c r="D223" i="17"/>
  <c r="D222" i="17"/>
  <c r="D221" i="17"/>
  <c r="D220" i="17"/>
  <c r="D219" i="17"/>
  <c r="D218" i="17"/>
  <c r="D217" i="17"/>
  <c r="D216" i="17"/>
  <c r="D215" i="17"/>
  <c r="D214" i="17"/>
  <c r="D213" i="17"/>
  <c r="D212" i="17"/>
  <c r="D211" i="17"/>
  <c r="D210" i="17"/>
  <c r="D209" i="17"/>
  <c r="D208" i="17"/>
  <c r="D207" i="17"/>
  <c r="D206" i="17"/>
  <c r="D205" i="17"/>
  <c r="D204" i="17"/>
  <c r="D203" i="17"/>
  <c r="D202" i="17"/>
  <c r="D201" i="17"/>
  <c r="D200" i="17"/>
  <c r="D199" i="17"/>
  <c r="D198" i="17"/>
  <c r="D197" i="17"/>
  <c r="D196" i="17"/>
  <c r="D195" i="17"/>
  <c r="D194" i="17"/>
  <c r="D193" i="17"/>
  <c r="D192" i="17"/>
  <c r="D191" i="17"/>
  <c r="D190" i="17"/>
  <c r="D189" i="17"/>
  <c r="D188" i="17"/>
  <c r="D187" i="17"/>
  <c r="D186" i="17"/>
  <c r="D185" i="17"/>
  <c r="D184" i="17"/>
  <c r="D183" i="17"/>
  <c r="D182" i="17"/>
  <c r="D181" i="17"/>
  <c r="D180" i="17"/>
  <c r="D179" i="17"/>
  <c r="D178" i="17"/>
  <c r="D177" i="17"/>
  <c r="D176" i="17"/>
  <c r="D175" i="17"/>
  <c r="D174" i="17"/>
  <c r="D173" i="17"/>
  <c r="D172" i="17"/>
  <c r="D171" i="17"/>
  <c r="D170" i="17"/>
  <c r="D169" i="17"/>
  <c r="D168" i="17"/>
  <c r="D167" i="17"/>
  <c r="D166" i="17"/>
  <c r="D165" i="17"/>
  <c r="D164" i="17"/>
  <c r="D163" i="17"/>
  <c r="D162" i="17"/>
  <c r="D161" i="17"/>
  <c r="D160" i="17"/>
  <c r="D159" i="17"/>
  <c r="D158" i="17"/>
  <c r="D157" i="17"/>
  <c r="D156" i="17"/>
  <c r="D155" i="17"/>
  <c r="D154" i="17"/>
  <c r="D153" i="17"/>
  <c r="D152" i="17"/>
  <c r="D151" i="17"/>
  <c r="D150" i="17"/>
  <c r="D149" i="17"/>
  <c r="D148" i="17"/>
  <c r="D147" i="17"/>
  <c r="D146" i="17"/>
  <c r="D145" i="17"/>
  <c r="D144" i="17"/>
  <c r="D143" i="17"/>
  <c r="D142" i="17"/>
  <c r="D141" i="17"/>
  <c r="D140" i="17"/>
  <c r="D139" i="17"/>
  <c r="D138" i="17"/>
  <c r="D137" i="17"/>
  <c r="D136" i="17"/>
  <c r="D135" i="17"/>
  <c r="D134" i="17"/>
  <c r="D133" i="17"/>
  <c r="D132" i="17"/>
  <c r="D131" i="17"/>
  <c r="D130" i="17"/>
  <c r="D129" i="17"/>
  <c r="D128" i="17"/>
  <c r="D127" i="17"/>
  <c r="D126" i="17"/>
  <c r="D125" i="17"/>
  <c r="D124" i="17"/>
  <c r="D123" i="17"/>
  <c r="D122" i="17"/>
  <c r="D121" i="17"/>
  <c r="D120" i="17"/>
  <c r="D119" i="17"/>
  <c r="D118" i="17"/>
  <c r="D117" i="17"/>
  <c r="D116" i="17"/>
  <c r="D115" i="17"/>
  <c r="D114" i="17"/>
  <c r="D113" i="17"/>
  <c r="D112" i="17"/>
  <c r="D111" i="17"/>
  <c r="D110" i="17"/>
  <c r="D109" i="17"/>
  <c r="D108" i="17"/>
  <c r="D107" i="17"/>
  <c r="D106" i="17"/>
  <c r="D105" i="17"/>
  <c r="D104" i="17"/>
  <c r="D103" i="17"/>
  <c r="D102" i="17"/>
  <c r="D101" i="17"/>
  <c r="D100" i="17"/>
  <c r="D99" i="17"/>
  <c r="D98" i="17"/>
  <c r="D97" i="17"/>
  <c r="D96" i="17"/>
  <c r="D95" i="17"/>
  <c r="D94" i="17"/>
  <c r="D93" i="17"/>
  <c r="D92" i="17"/>
  <c r="D91" i="17"/>
  <c r="D90" i="17"/>
  <c r="D89" i="17"/>
  <c r="D88" i="17"/>
  <c r="D87" i="17"/>
  <c r="D86" i="17"/>
  <c r="D85" i="17"/>
  <c r="D84" i="17"/>
  <c r="D83" i="17"/>
  <c r="D82" i="17"/>
  <c r="D81" i="17"/>
  <c r="D80" i="17"/>
  <c r="D79" i="17"/>
  <c r="D78" i="17"/>
  <c r="D77" i="17"/>
  <c r="D76" i="17"/>
  <c r="D75" i="17"/>
  <c r="D74" i="17"/>
  <c r="D73" i="17"/>
  <c r="D72" i="17"/>
  <c r="D71" i="17"/>
  <c r="D70" i="17"/>
  <c r="D69" i="17"/>
  <c r="D68" i="17"/>
  <c r="D67" i="17"/>
  <c r="D66" i="17"/>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19" i="17"/>
  <c r="D18" i="17"/>
  <c r="D17" i="17"/>
  <c r="D16" i="17"/>
  <c r="D15" i="17"/>
  <c r="D14" i="17"/>
  <c r="D13" i="17"/>
  <c r="D12" i="17"/>
  <c r="D11" i="17"/>
  <c r="D10" i="17"/>
  <c r="D9" i="17"/>
  <c r="D8" i="17"/>
  <c r="D20" i="17"/>
  <c r="C1508" i="17"/>
  <c r="C1507" i="17"/>
  <c r="C1506" i="17"/>
  <c r="C1505" i="17"/>
  <c r="C1504" i="17"/>
  <c r="C1503" i="17"/>
  <c r="C1502" i="17"/>
  <c r="C1501" i="17"/>
  <c r="C1500" i="17"/>
  <c r="C1499" i="17"/>
  <c r="C1498" i="17"/>
  <c r="C1497" i="17"/>
  <c r="C1496" i="17"/>
  <c r="C1495" i="17"/>
  <c r="C1494" i="17"/>
  <c r="C1493" i="17"/>
  <c r="C1492" i="17"/>
  <c r="C1491" i="17"/>
  <c r="C1490" i="17"/>
  <c r="C1489" i="17"/>
  <c r="C1488" i="17"/>
  <c r="C1487" i="17"/>
  <c r="C1486" i="17"/>
  <c r="C1485" i="17"/>
  <c r="C1484" i="17"/>
  <c r="C1483" i="17"/>
  <c r="C1482" i="17"/>
  <c r="C1481" i="17"/>
  <c r="C1480" i="17"/>
  <c r="C1479" i="17"/>
  <c r="C1478" i="17"/>
  <c r="C1477" i="17"/>
  <c r="C1476" i="17"/>
  <c r="C1475" i="17"/>
  <c r="C1474" i="17"/>
  <c r="C1473" i="17"/>
  <c r="C1472" i="17"/>
  <c r="C1471" i="17"/>
  <c r="C1470" i="17"/>
  <c r="C1469" i="17"/>
  <c r="C1468" i="17"/>
  <c r="C1467" i="17"/>
  <c r="C1466" i="17"/>
  <c r="C1465" i="17"/>
  <c r="C1464" i="17"/>
  <c r="C1463" i="17"/>
  <c r="C1462" i="17"/>
  <c r="C1461" i="17"/>
  <c r="C1460" i="17"/>
  <c r="C1459" i="17"/>
  <c r="C1458" i="17"/>
  <c r="C1457" i="17"/>
  <c r="C1456" i="17"/>
  <c r="C1455" i="17"/>
  <c r="C1454" i="17"/>
  <c r="C1453" i="17"/>
  <c r="C1452" i="17"/>
  <c r="C1451" i="17"/>
  <c r="C1450" i="17"/>
  <c r="C1449" i="17"/>
  <c r="C1448" i="17"/>
  <c r="C1447" i="17"/>
  <c r="C1446" i="17"/>
  <c r="C1445" i="17"/>
  <c r="C1444" i="17"/>
  <c r="C1443" i="17"/>
  <c r="C1442" i="17"/>
  <c r="C1441" i="17"/>
  <c r="C1440" i="17"/>
  <c r="C1439" i="17"/>
  <c r="C1438" i="17"/>
  <c r="C1437" i="17"/>
  <c r="C1436" i="17"/>
  <c r="C1435" i="17"/>
  <c r="C1434" i="17"/>
  <c r="C1433" i="17"/>
  <c r="C1432" i="17"/>
  <c r="C1431" i="17"/>
  <c r="C1430" i="17"/>
  <c r="C1429" i="17"/>
  <c r="C1428" i="17"/>
  <c r="C1427" i="17"/>
  <c r="C1426" i="17"/>
  <c r="C1425" i="17"/>
  <c r="C1424" i="17"/>
  <c r="C1423" i="17"/>
  <c r="C1422" i="17"/>
  <c r="C1421" i="17"/>
  <c r="C1420" i="17"/>
  <c r="C1419" i="17"/>
  <c r="C1418" i="17"/>
  <c r="C1417" i="17"/>
  <c r="C1416" i="17"/>
  <c r="C1415" i="17"/>
  <c r="C1414" i="17"/>
  <c r="C1413" i="17"/>
  <c r="C1412" i="17"/>
  <c r="C1411" i="17"/>
  <c r="C1410" i="17"/>
  <c r="C1409" i="17"/>
  <c r="C1408" i="17"/>
  <c r="C1407" i="17"/>
  <c r="C1406" i="17"/>
  <c r="C1405" i="17"/>
  <c r="C1404" i="17"/>
  <c r="C1403" i="17"/>
  <c r="C1402" i="17"/>
  <c r="C1401" i="17"/>
  <c r="C1400" i="17"/>
  <c r="C1399" i="17"/>
  <c r="C1398" i="17"/>
  <c r="C1397" i="17"/>
  <c r="C1396" i="17"/>
  <c r="C1395" i="17"/>
  <c r="C1394" i="17"/>
  <c r="C1393" i="17"/>
  <c r="C1392" i="17"/>
  <c r="C1391" i="17"/>
  <c r="C1390" i="17"/>
  <c r="C1389" i="17"/>
  <c r="C1388" i="17"/>
  <c r="C1387" i="17"/>
  <c r="C1386" i="17"/>
  <c r="C1385" i="17"/>
  <c r="C1384" i="17"/>
  <c r="C1383" i="17"/>
  <c r="C1382" i="17"/>
  <c r="C1381" i="17"/>
  <c r="C1380" i="17"/>
  <c r="C1379" i="17"/>
  <c r="C1378" i="17"/>
  <c r="C1377" i="17"/>
  <c r="C1376" i="17"/>
  <c r="C1375" i="17"/>
  <c r="C1374" i="17"/>
  <c r="C1373" i="17"/>
  <c r="C1372" i="17"/>
  <c r="C1371" i="17"/>
  <c r="C1370" i="17"/>
  <c r="C1369" i="17"/>
  <c r="C1368" i="17"/>
  <c r="C1367" i="17"/>
  <c r="C1366" i="17"/>
  <c r="C1365" i="17"/>
  <c r="C1364" i="17"/>
  <c r="C1363" i="17"/>
  <c r="C1362" i="17"/>
  <c r="C1361" i="17"/>
  <c r="C1360" i="17"/>
  <c r="C1359" i="17"/>
  <c r="C1358" i="17"/>
  <c r="C1357" i="17"/>
  <c r="C1356" i="17"/>
  <c r="C1355" i="17"/>
  <c r="C1354" i="17"/>
  <c r="C1353" i="17"/>
  <c r="C1352" i="17"/>
  <c r="C1351" i="17"/>
  <c r="C1350" i="17"/>
  <c r="C1349" i="17"/>
  <c r="C1348" i="17"/>
  <c r="C1347" i="17"/>
  <c r="C1346" i="17"/>
  <c r="C1345" i="17"/>
  <c r="C1344" i="17"/>
  <c r="C1343" i="17"/>
  <c r="C1342" i="17"/>
  <c r="C1341" i="17"/>
  <c r="C1340" i="17"/>
  <c r="C1339" i="17"/>
  <c r="C1338" i="17"/>
  <c r="C1337" i="17"/>
  <c r="C1336" i="17"/>
  <c r="C1335" i="17"/>
  <c r="C1334" i="17"/>
  <c r="C1333" i="17"/>
  <c r="C1332" i="17"/>
  <c r="C1331" i="17"/>
  <c r="C1330" i="17"/>
  <c r="C1329" i="17"/>
  <c r="C1328" i="17"/>
  <c r="C1327" i="17"/>
  <c r="C1326" i="17"/>
  <c r="C1325" i="17"/>
  <c r="C1324" i="17"/>
  <c r="C1323" i="17"/>
  <c r="C1322" i="17"/>
  <c r="C1321" i="17"/>
  <c r="C1320" i="17"/>
  <c r="C1319" i="17"/>
  <c r="C1318" i="17"/>
  <c r="C1317" i="17"/>
  <c r="C1316" i="17"/>
  <c r="C1315" i="17"/>
  <c r="C1314" i="17"/>
  <c r="C1313" i="17"/>
  <c r="C1312" i="17"/>
  <c r="C1311" i="17"/>
  <c r="C1310" i="17"/>
  <c r="C1309" i="17"/>
  <c r="C1308" i="17"/>
  <c r="C1307" i="17"/>
  <c r="C1306" i="17"/>
  <c r="C1305" i="17"/>
  <c r="C1304" i="17"/>
  <c r="C1303" i="17"/>
  <c r="C1302" i="17"/>
  <c r="C1301" i="17"/>
  <c r="C1300" i="17"/>
  <c r="C1299" i="17"/>
  <c r="C1298" i="17"/>
  <c r="C1297" i="17"/>
  <c r="C1296" i="17"/>
  <c r="C1295" i="17"/>
  <c r="C1294" i="17"/>
  <c r="C1293" i="17"/>
  <c r="C1292" i="17"/>
  <c r="C1291" i="17"/>
  <c r="C1290" i="17"/>
  <c r="C1289" i="17"/>
  <c r="C1288" i="17"/>
  <c r="C1287" i="17"/>
  <c r="C1286" i="17"/>
  <c r="C1285" i="17"/>
  <c r="C1284" i="17"/>
  <c r="C1283" i="17"/>
  <c r="C1282" i="17"/>
  <c r="C1281" i="17"/>
  <c r="C1280" i="17"/>
  <c r="C1279" i="17"/>
  <c r="C1278" i="17"/>
  <c r="C1277" i="17"/>
  <c r="C1276" i="17"/>
  <c r="C1275" i="17"/>
  <c r="C1274" i="17"/>
  <c r="C1273" i="17"/>
  <c r="C1272" i="17"/>
  <c r="C1271" i="17"/>
  <c r="C1270" i="17"/>
  <c r="C1269" i="17"/>
  <c r="C1268" i="17"/>
  <c r="C1262" i="17"/>
  <c r="C1261" i="17"/>
  <c r="C1259" i="17"/>
  <c r="C1258" i="17"/>
  <c r="C1257" i="17"/>
  <c r="C1256" i="17"/>
  <c r="C1255" i="17"/>
  <c r="C1254" i="17"/>
  <c r="C1253" i="17"/>
  <c r="C1252" i="17"/>
  <c r="C1251" i="17"/>
  <c r="C1250" i="17"/>
  <c r="C1249" i="17"/>
  <c r="C1248" i="17"/>
  <c r="C1247" i="17"/>
  <c r="D508" i="13"/>
  <c r="D507" i="13"/>
  <c r="D506" i="13"/>
  <c r="D505" i="13"/>
  <c r="D504" i="13"/>
  <c r="D503" i="13"/>
  <c r="D502" i="13"/>
  <c r="D501" i="13"/>
  <c r="D500" i="13"/>
  <c r="D499" i="13"/>
  <c r="D498" i="13"/>
  <c r="D497" i="13"/>
  <c r="D496" i="13"/>
  <c r="D495" i="13"/>
  <c r="D494" i="13"/>
  <c r="D493" i="13"/>
  <c r="D492" i="13"/>
  <c r="D491" i="13"/>
  <c r="D490" i="13"/>
  <c r="D489" i="13"/>
  <c r="D488" i="13"/>
  <c r="D487" i="13"/>
  <c r="D486" i="13"/>
  <c r="D485" i="13"/>
  <c r="D484" i="13"/>
  <c r="D483" i="13"/>
  <c r="D482" i="13"/>
  <c r="D481" i="13"/>
  <c r="D480" i="13"/>
  <c r="D479" i="13"/>
  <c r="D478" i="13"/>
  <c r="D477" i="13"/>
  <c r="D476" i="13"/>
  <c r="D475" i="13"/>
  <c r="D474" i="13"/>
  <c r="D473" i="13"/>
  <c r="D472" i="13"/>
  <c r="D471" i="13"/>
  <c r="D470" i="13"/>
  <c r="D469" i="13"/>
  <c r="D468" i="13"/>
  <c r="D467" i="13"/>
  <c r="D466" i="13"/>
  <c r="D465" i="13"/>
  <c r="D464" i="13"/>
  <c r="D463" i="13"/>
  <c r="D462" i="13"/>
  <c r="D461" i="13"/>
  <c r="D460" i="13"/>
  <c r="D459" i="13"/>
  <c r="D458" i="13"/>
  <c r="D457" i="13"/>
  <c r="D456" i="13"/>
  <c r="D455" i="13"/>
  <c r="D454" i="13"/>
  <c r="D453" i="13"/>
  <c r="D452" i="13"/>
  <c r="D451" i="13"/>
  <c r="D450" i="13"/>
  <c r="D449" i="13"/>
  <c r="D448" i="13"/>
  <c r="D447" i="13"/>
  <c r="D446" i="13"/>
  <c r="D445" i="13"/>
  <c r="D444" i="13"/>
  <c r="D443" i="13"/>
  <c r="D442" i="13"/>
  <c r="D441" i="13"/>
  <c r="D440" i="13"/>
  <c r="D439" i="13"/>
  <c r="D438" i="13"/>
  <c r="D437" i="13"/>
  <c r="D436" i="13"/>
  <c r="D435" i="13"/>
  <c r="D434" i="13"/>
  <c r="D433" i="13"/>
  <c r="D432" i="13"/>
  <c r="D431" i="13"/>
  <c r="D430" i="13"/>
  <c r="D429" i="13"/>
  <c r="D428" i="13"/>
  <c r="D427" i="13"/>
  <c r="D426" i="13"/>
  <c r="D425" i="13"/>
  <c r="D424" i="13"/>
  <c r="D423" i="13"/>
  <c r="D422" i="13"/>
  <c r="D421" i="13"/>
  <c r="D420" i="13"/>
  <c r="D419" i="13"/>
  <c r="D418" i="13"/>
  <c r="D417" i="13"/>
  <c r="D416" i="13"/>
  <c r="D415" i="13"/>
  <c r="D414" i="13"/>
  <c r="D413" i="13"/>
  <c r="D412" i="13"/>
  <c r="D411" i="13"/>
  <c r="D410" i="13"/>
  <c r="D409" i="13"/>
  <c r="D408" i="13"/>
  <c r="D407" i="13"/>
  <c r="D406" i="13"/>
  <c r="D405" i="13"/>
  <c r="D404" i="13"/>
  <c r="D403" i="13"/>
  <c r="D402" i="13"/>
  <c r="D401" i="13"/>
  <c r="D400" i="13"/>
  <c r="D399" i="13"/>
  <c r="D398" i="13"/>
  <c r="D397" i="13"/>
  <c r="D396" i="13"/>
  <c r="D395" i="13"/>
  <c r="D394" i="13"/>
  <c r="D393" i="13"/>
  <c r="D392" i="13"/>
  <c r="D391" i="13"/>
  <c r="D390" i="13"/>
  <c r="D389" i="13"/>
  <c r="D388" i="13"/>
  <c r="D387" i="13"/>
  <c r="D386" i="13"/>
  <c r="D385" i="13"/>
  <c r="D384" i="13"/>
  <c r="D383" i="13"/>
  <c r="D382" i="13"/>
  <c r="D381" i="13"/>
  <c r="D380" i="13"/>
  <c r="D379" i="13"/>
  <c r="D378" i="13"/>
  <c r="D377" i="13"/>
  <c r="D376" i="13"/>
  <c r="D375" i="13"/>
  <c r="D374" i="13"/>
  <c r="D373" i="13"/>
  <c r="D372" i="13"/>
  <c r="D371" i="13"/>
  <c r="D370" i="13"/>
  <c r="D369" i="13"/>
  <c r="D368" i="13"/>
  <c r="D367" i="13"/>
  <c r="D366" i="13"/>
  <c r="D365" i="13"/>
  <c r="D364" i="13"/>
  <c r="D363" i="13"/>
  <c r="D362" i="13"/>
  <c r="D361" i="13"/>
  <c r="D360" i="13"/>
  <c r="D359" i="13"/>
  <c r="D358" i="13"/>
  <c r="D357" i="13"/>
  <c r="D356" i="13"/>
  <c r="D355" i="13"/>
  <c r="D354" i="13"/>
  <c r="D353" i="13"/>
  <c r="D352" i="13"/>
  <c r="D351" i="13"/>
  <c r="D350" i="13"/>
  <c r="D349" i="13"/>
  <c r="D348" i="13"/>
  <c r="D347" i="13"/>
  <c r="D346" i="13"/>
  <c r="D345" i="13"/>
  <c r="D344" i="13"/>
  <c r="D343" i="13"/>
  <c r="D342" i="13"/>
  <c r="D341" i="13"/>
  <c r="D340" i="13"/>
  <c r="D339" i="13"/>
  <c r="D338" i="13"/>
  <c r="D337" i="13"/>
  <c r="D336" i="13"/>
  <c r="D335" i="13"/>
  <c r="D334" i="13"/>
  <c r="D333" i="13"/>
  <c r="D332" i="13"/>
  <c r="D331" i="13"/>
  <c r="D330" i="13"/>
  <c r="D329" i="13"/>
  <c r="D328" i="13"/>
  <c r="D327" i="13"/>
  <c r="D326" i="13"/>
  <c r="D325" i="13"/>
  <c r="D324" i="13"/>
  <c r="D323" i="13"/>
  <c r="D322" i="13"/>
  <c r="D321" i="13"/>
  <c r="D320" i="13"/>
  <c r="D319" i="13"/>
  <c r="D318" i="13"/>
  <c r="D317" i="13"/>
  <c r="D316" i="13"/>
  <c r="D315" i="13"/>
  <c r="D314" i="13"/>
  <c r="D313" i="13"/>
  <c r="D312" i="13"/>
  <c r="D311" i="13"/>
  <c r="D310" i="13"/>
  <c r="D309" i="13"/>
  <c r="D308" i="13"/>
  <c r="D307" i="13"/>
  <c r="D306" i="13"/>
  <c r="D305" i="13"/>
  <c r="D304" i="13"/>
  <c r="D303" i="13"/>
  <c r="D302" i="13"/>
  <c r="D301" i="13"/>
  <c r="D300" i="13"/>
  <c r="D299" i="13"/>
  <c r="D298" i="13"/>
  <c r="D296" i="13"/>
  <c r="D295" i="13"/>
  <c r="D294" i="13"/>
  <c r="D293" i="13"/>
  <c r="D292" i="13"/>
  <c r="D287" i="13"/>
  <c r="D286" i="13"/>
  <c r="D285" i="13"/>
  <c r="C508" i="13"/>
  <c r="C507" i="13"/>
  <c r="C506" i="13"/>
  <c r="C505" i="13"/>
  <c r="C504" i="13"/>
  <c r="C503" i="13"/>
  <c r="C502" i="13"/>
  <c r="C501" i="13"/>
  <c r="C500" i="13"/>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C456" i="13"/>
  <c r="C455" i="13"/>
  <c r="C454" i="13"/>
  <c r="C453" i="13"/>
  <c r="C452" i="13"/>
  <c r="C451" i="13"/>
  <c r="C450" i="13"/>
  <c r="C449" i="13"/>
  <c r="C448" i="13"/>
  <c r="C447" i="13"/>
  <c r="C446" i="13"/>
  <c r="C445" i="13"/>
  <c r="C444" i="13"/>
  <c r="C443" i="13"/>
  <c r="C442" i="13"/>
  <c r="C441" i="13"/>
  <c r="C440" i="13"/>
  <c r="C439" i="13"/>
  <c r="C438" i="13"/>
  <c r="C437" i="13"/>
  <c r="C436" i="13"/>
  <c r="C435" i="13"/>
  <c r="C434" i="13"/>
  <c r="C433" i="13"/>
  <c r="C432" i="13"/>
  <c r="C431" i="13"/>
  <c r="C430" i="13"/>
  <c r="C429" i="13"/>
  <c r="C428" i="13"/>
  <c r="C427" i="13"/>
  <c r="C426" i="13"/>
  <c r="C425" i="13"/>
  <c r="C424" i="13"/>
  <c r="C423" i="13"/>
  <c r="C422" i="13"/>
  <c r="C421" i="13"/>
  <c r="C420" i="13"/>
  <c r="C419" i="13"/>
  <c r="C418" i="13"/>
  <c r="C417" i="13"/>
  <c r="C416" i="13"/>
  <c r="C415" i="13"/>
  <c r="C414" i="13"/>
  <c r="C413" i="13"/>
  <c r="C412" i="13"/>
  <c r="C411" i="13"/>
  <c r="C410" i="13"/>
  <c r="C409" i="13"/>
  <c r="C408" i="13"/>
  <c r="C407" i="13"/>
  <c r="C406"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C362" i="13"/>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6" i="13"/>
  <c r="C295" i="13"/>
  <c r="C294" i="13"/>
  <c r="C293" i="13"/>
  <c r="C292" i="13"/>
  <c r="C287" i="13"/>
  <c r="C286" i="13"/>
  <c r="C285" i="13"/>
  <c r="C8" i="5"/>
  <c r="I8" i="5"/>
  <c r="B8" i="5"/>
  <c r="D8" i="5"/>
  <c r="H8" i="5"/>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9"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B2" i="1"/>
  <c r="A3" i="40"/>
  <c r="I779" i="1"/>
  <c r="J683" i="1"/>
  <c r="J651" i="1"/>
  <c r="J897" i="1"/>
  <c r="I897" i="1"/>
  <c r="J428" i="1"/>
  <c r="J757" i="1"/>
  <c r="J637" i="1"/>
  <c r="I573" i="1"/>
  <c r="J501" i="1"/>
  <c r="I437" i="1"/>
  <c r="J317" i="1"/>
  <c r="J197" i="1"/>
  <c r="I165" i="1"/>
  <c r="J61" i="1"/>
  <c r="I781" i="1"/>
  <c r="J661" i="1"/>
  <c r="I629" i="1"/>
  <c r="J525" i="1"/>
  <c r="I405" i="1"/>
  <c r="J285" i="1"/>
  <c r="I253" i="1"/>
  <c r="J157" i="1"/>
  <c r="I37" i="1"/>
  <c r="I805" i="1"/>
  <c r="I773" i="1"/>
  <c r="J685" i="1"/>
  <c r="I557" i="1"/>
  <c r="J469" i="1"/>
  <c r="I453" i="1"/>
  <c r="I357" i="1"/>
  <c r="I237" i="1"/>
  <c r="J173" i="1"/>
  <c r="J101" i="1"/>
  <c r="I53" i="1"/>
  <c r="I797" i="1"/>
  <c r="I733" i="1"/>
  <c r="J653" i="1"/>
  <c r="I589" i="1"/>
  <c r="I341" i="1"/>
  <c r="J261" i="1"/>
  <c r="I229" i="1"/>
  <c r="I149" i="1"/>
  <c r="J21" i="1"/>
  <c r="M8" i="5"/>
  <c r="A1085" i="1"/>
  <c r="J1085" i="1"/>
  <c r="A1077" i="1"/>
  <c r="I1077" i="1"/>
  <c r="A1069" i="1"/>
  <c r="J1069" i="1"/>
  <c r="A1061" i="1"/>
  <c r="J1061" i="1"/>
  <c r="A1053" i="1"/>
  <c r="I1053" i="1"/>
  <c r="A1045" i="1"/>
  <c r="I1045" i="1"/>
  <c r="A1037" i="1"/>
  <c r="J1037" i="1"/>
  <c r="A1029" i="1"/>
  <c r="J1029" i="1"/>
  <c r="A1021" i="1"/>
  <c r="J1021" i="1"/>
  <c r="A1013" i="1"/>
  <c r="J1013" i="1"/>
  <c r="A1005" i="1"/>
  <c r="J1005" i="1"/>
  <c r="A997" i="1"/>
  <c r="I997" i="1"/>
  <c r="A989" i="1"/>
  <c r="I989" i="1"/>
  <c r="A981" i="1"/>
  <c r="J981" i="1"/>
  <c r="A973" i="1"/>
  <c r="J973" i="1"/>
  <c r="A965" i="1"/>
  <c r="J965" i="1"/>
  <c r="A957" i="1"/>
  <c r="I957" i="1"/>
  <c r="A949" i="1"/>
  <c r="I949" i="1"/>
  <c r="A941" i="1"/>
  <c r="I941" i="1"/>
  <c r="A933" i="1"/>
  <c r="J933" i="1"/>
  <c r="A925" i="1"/>
  <c r="J925" i="1"/>
  <c r="A917" i="1"/>
  <c r="J917" i="1"/>
  <c r="A909" i="1"/>
  <c r="I909" i="1"/>
  <c r="A901" i="1"/>
  <c r="I901" i="1"/>
  <c r="A893" i="1"/>
  <c r="J893" i="1"/>
  <c r="A885" i="1"/>
  <c r="J885" i="1"/>
  <c r="A877" i="1"/>
  <c r="I877" i="1"/>
  <c r="A869" i="1"/>
  <c r="J869" i="1"/>
  <c r="A861" i="1"/>
  <c r="I861" i="1"/>
  <c r="A853" i="1"/>
  <c r="J853" i="1"/>
  <c r="N8" i="5"/>
  <c r="A1084" i="1"/>
  <c r="I1084" i="1"/>
  <c r="A1076" i="1"/>
  <c r="J1076" i="1"/>
  <c r="A1068" i="1"/>
  <c r="J1068" i="1"/>
  <c r="A1060" i="1"/>
  <c r="I1060" i="1"/>
  <c r="A1052" i="1"/>
  <c r="J1052" i="1"/>
  <c r="A1044" i="1"/>
  <c r="I1044" i="1"/>
  <c r="A1036" i="1"/>
  <c r="J1036" i="1"/>
  <c r="A1028" i="1"/>
  <c r="I1028" i="1"/>
  <c r="A1020" i="1"/>
  <c r="J1020" i="1"/>
  <c r="A1012" i="1"/>
  <c r="I1012" i="1"/>
  <c r="A1004" i="1"/>
  <c r="I1004" i="1"/>
  <c r="A996" i="1"/>
  <c r="J996" i="1"/>
  <c r="A988" i="1"/>
  <c r="I988" i="1"/>
  <c r="A980" i="1"/>
  <c r="I980" i="1"/>
  <c r="A972" i="1"/>
  <c r="J972" i="1"/>
  <c r="A964" i="1"/>
  <c r="J964" i="1"/>
  <c r="A956" i="1"/>
  <c r="I956" i="1"/>
  <c r="A948" i="1"/>
  <c r="I948" i="1"/>
  <c r="A940" i="1"/>
  <c r="I940" i="1"/>
  <c r="A932" i="1"/>
  <c r="J932" i="1"/>
  <c r="A924" i="1"/>
  <c r="J924" i="1"/>
  <c r="A916" i="1"/>
  <c r="J916" i="1"/>
  <c r="A908" i="1"/>
  <c r="I908" i="1"/>
  <c r="A900" i="1"/>
  <c r="I900" i="1"/>
  <c r="A892" i="1"/>
  <c r="J892" i="1"/>
  <c r="A884" i="1"/>
  <c r="J884" i="1"/>
  <c r="A876" i="1"/>
  <c r="J876" i="1"/>
  <c r="A868" i="1"/>
  <c r="J868" i="1"/>
  <c r="A860" i="1"/>
  <c r="I860" i="1"/>
  <c r="A852" i="1"/>
  <c r="J852" i="1"/>
  <c r="K8" i="5"/>
  <c r="A1087" i="1"/>
  <c r="I1087" i="1"/>
  <c r="A1083" i="1"/>
  <c r="J1083" i="1"/>
  <c r="A1079" i="1"/>
  <c r="J1079" i="1"/>
  <c r="A1075" i="1"/>
  <c r="J1075" i="1"/>
  <c r="A1071" i="1"/>
  <c r="I1071" i="1"/>
  <c r="A1067" i="1"/>
  <c r="I1067" i="1"/>
  <c r="A1063" i="1"/>
  <c r="J1063" i="1"/>
  <c r="A1059" i="1"/>
  <c r="I1059" i="1"/>
  <c r="A1055" i="1"/>
  <c r="A1051" i="1"/>
  <c r="J1051" i="1"/>
  <c r="A1047" i="1"/>
  <c r="J1047" i="1"/>
  <c r="A1043" i="1"/>
  <c r="I1043" i="1"/>
  <c r="A1039" i="1"/>
  <c r="J1039" i="1"/>
  <c r="A1035" i="1"/>
  <c r="J1035" i="1"/>
  <c r="A1031" i="1"/>
  <c r="J1031" i="1"/>
  <c r="A1027" i="1"/>
  <c r="I1027" i="1"/>
  <c r="A1023" i="1"/>
  <c r="A1019" i="1"/>
  <c r="I1019" i="1"/>
  <c r="A1015" i="1"/>
  <c r="I1015" i="1"/>
  <c r="A1011" i="1"/>
  <c r="J1011" i="1"/>
  <c r="A1007" i="1"/>
  <c r="J1007" i="1"/>
  <c r="A1003" i="1"/>
  <c r="I1003" i="1"/>
  <c r="A999" i="1"/>
  <c r="I999" i="1"/>
  <c r="A995" i="1"/>
  <c r="J995" i="1"/>
  <c r="A991" i="1"/>
  <c r="I991" i="1"/>
  <c r="A987" i="1"/>
  <c r="J987" i="1"/>
  <c r="A983" i="1"/>
  <c r="J983" i="1"/>
  <c r="A979" i="1"/>
  <c r="J979" i="1"/>
  <c r="A975" i="1"/>
  <c r="J975" i="1"/>
  <c r="A971" i="1"/>
  <c r="I971" i="1"/>
  <c r="A967" i="1"/>
  <c r="J967" i="1"/>
  <c r="A963" i="1"/>
  <c r="I963" i="1"/>
  <c r="A959" i="1"/>
  <c r="A955" i="1"/>
  <c r="I955" i="1"/>
  <c r="A951" i="1"/>
  <c r="I951" i="1"/>
  <c r="A947" i="1"/>
  <c r="J947" i="1"/>
  <c r="A943" i="1"/>
  <c r="J943" i="1"/>
  <c r="A939" i="1"/>
  <c r="J939" i="1"/>
  <c r="A935" i="1"/>
  <c r="I935" i="1"/>
  <c r="A931" i="1"/>
  <c r="J931" i="1"/>
  <c r="A927" i="1"/>
  <c r="I927" i="1"/>
  <c r="A923" i="1"/>
  <c r="I923" i="1"/>
  <c r="A919" i="1"/>
  <c r="I919" i="1"/>
  <c r="A915" i="1"/>
  <c r="J915" i="1"/>
  <c r="A911" i="1"/>
  <c r="J911" i="1"/>
  <c r="A907" i="1"/>
  <c r="J907" i="1"/>
  <c r="A903" i="1"/>
  <c r="I903" i="1"/>
  <c r="A899" i="1"/>
  <c r="I899" i="1"/>
  <c r="A895" i="1"/>
  <c r="I895" i="1"/>
  <c r="A891" i="1"/>
  <c r="I891" i="1"/>
  <c r="A887" i="1"/>
  <c r="I887" i="1"/>
  <c r="A883" i="1"/>
  <c r="I883" i="1"/>
  <c r="A879" i="1"/>
  <c r="J879" i="1"/>
  <c r="A875" i="1"/>
  <c r="I875" i="1"/>
  <c r="A871" i="1"/>
  <c r="I871" i="1"/>
  <c r="A867" i="1"/>
  <c r="I867" i="1"/>
  <c r="A863" i="1"/>
  <c r="J863" i="1"/>
  <c r="A859" i="1"/>
  <c r="J859" i="1"/>
  <c r="A855" i="1"/>
  <c r="I855" i="1"/>
  <c r="A851" i="1"/>
  <c r="J851" i="1"/>
  <c r="A1086" i="1"/>
  <c r="J1086" i="1"/>
  <c r="A1082" i="1"/>
  <c r="J1082" i="1"/>
  <c r="A1078" i="1"/>
  <c r="J1078" i="1"/>
  <c r="A1074" i="1"/>
  <c r="J1074" i="1"/>
  <c r="A1070" i="1"/>
  <c r="I1070" i="1"/>
  <c r="A1066" i="1"/>
  <c r="J1066" i="1"/>
  <c r="A1062" i="1"/>
  <c r="I1062" i="1"/>
  <c r="A1058" i="1"/>
  <c r="I1058" i="1"/>
  <c r="A1054" i="1"/>
  <c r="I1054" i="1"/>
  <c r="A1050" i="1"/>
  <c r="J1050" i="1"/>
  <c r="A1046" i="1"/>
  <c r="I1046" i="1"/>
  <c r="A1042" i="1"/>
  <c r="J1042" i="1"/>
  <c r="A1038" i="1"/>
  <c r="J1038" i="1"/>
  <c r="A1034" i="1"/>
  <c r="I1034" i="1"/>
  <c r="A1030" i="1"/>
  <c r="I1030" i="1"/>
  <c r="A1026" i="1"/>
  <c r="A1022" i="1"/>
  <c r="J1022" i="1"/>
  <c r="A1018" i="1"/>
  <c r="J1018" i="1"/>
  <c r="A1014" i="1"/>
  <c r="J1014" i="1"/>
  <c r="A1010" i="1"/>
  <c r="I1010" i="1"/>
  <c r="A1006" i="1"/>
  <c r="J1006" i="1"/>
  <c r="A1002" i="1"/>
  <c r="J1002" i="1"/>
  <c r="A998" i="1"/>
  <c r="J998" i="1"/>
  <c r="A994" i="1"/>
  <c r="I994" i="1"/>
  <c r="A990" i="1"/>
  <c r="J990" i="1"/>
  <c r="A986" i="1"/>
  <c r="J986" i="1"/>
  <c r="A982" i="1"/>
  <c r="I982" i="1"/>
  <c r="A978" i="1"/>
  <c r="I978" i="1"/>
  <c r="A974" i="1"/>
  <c r="J974" i="1"/>
  <c r="A970" i="1"/>
  <c r="J970" i="1"/>
  <c r="A966" i="1"/>
  <c r="I966" i="1"/>
  <c r="A962" i="1"/>
  <c r="I962" i="1"/>
  <c r="A958" i="1"/>
  <c r="J958" i="1"/>
  <c r="A954" i="1"/>
  <c r="J954" i="1"/>
  <c r="A950" i="1"/>
  <c r="I950" i="1"/>
  <c r="A946" i="1"/>
  <c r="J946" i="1"/>
  <c r="A942" i="1"/>
  <c r="I942" i="1"/>
  <c r="A938" i="1"/>
  <c r="J938" i="1"/>
  <c r="A934" i="1"/>
  <c r="J934" i="1"/>
  <c r="A930" i="1"/>
  <c r="A926" i="1"/>
  <c r="I926" i="1"/>
  <c r="A922" i="1"/>
  <c r="I922" i="1"/>
  <c r="A918" i="1"/>
  <c r="I918" i="1"/>
  <c r="A914" i="1"/>
  <c r="J914" i="1"/>
  <c r="A910" i="1"/>
  <c r="I910" i="1"/>
  <c r="A906" i="1"/>
  <c r="I906" i="1"/>
  <c r="A902" i="1"/>
  <c r="I902" i="1"/>
  <c r="A898" i="1"/>
  <c r="A894" i="1"/>
  <c r="J894" i="1"/>
  <c r="A890" i="1"/>
  <c r="J890" i="1"/>
  <c r="A886" i="1"/>
  <c r="I886" i="1"/>
  <c r="A882" i="1"/>
  <c r="I882" i="1"/>
  <c r="A878" i="1"/>
  <c r="J878" i="1"/>
  <c r="A874" i="1"/>
  <c r="I874" i="1"/>
  <c r="A870" i="1"/>
  <c r="J870" i="1"/>
  <c r="A866" i="1"/>
  <c r="A862" i="1"/>
  <c r="J862" i="1"/>
  <c r="A858" i="1"/>
  <c r="J858" i="1"/>
  <c r="A854" i="1"/>
  <c r="J854" i="1"/>
  <c r="I220" i="1"/>
  <c r="I772" i="1"/>
  <c r="J364" i="1"/>
  <c r="I364" i="1"/>
  <c r="I601" i="1"/>
  <c r="J272" i="1"/>
  <c r="I436" i="1"/>
  <c r="J76" i="1"/>
  <c r="J788" i="1"/>
  <c r="J668" i="1"/>
  <c r="J348" i="1"/>
  <c r="I1048" i="1"/>
  <c r="A952" i="1"/>
  <c r="I952" i="1"/>
  <c r="A913" i="1"/>
  <c r="J913" i="1"/>
  <c r="A872" i="1"/>
  <c r="J984" i="1"/>
  <c r="I984" i="1"/>
  <c r="J537" i="1"/>
  <c r="I537" i="1"/>
  <c r="J457" i="1"/>
  <c r="I457" i="1"/>
  <c r="J329" i="1"/>
  <c r="I329" i="1"/>
  <c r="J137" i="1"/>
  <c r="I137" i="1"/>
  <c r="I65" i="1"/>
  <c r="J65" i="1"/>
  <c r="J705" i="1"/>
  <c r="I705" i="1"/>
  <c r="I17" i="1"/>
  <c r="J17" i="1"/>
  <c r="I553" i="1"/>
  <c r="J633" i="1"/>
  <c r="I633" i="1"/>
  <c r="I433" i="1"/>
  <c r="J433" i="1"/>
  <c r="I393" i="1"/>
  <c r="J393" i="1"/>
  <c r="J121" i="1"/>
  <c r="I121" i="1"/>
  <c r="J73" i="1"/>
  <c r="I73" i="1"/>
  <c r="I777" i="1"/>
  <c r="J777" i="1"/>
  <c r="J737" i="1"/>
  <c r="I737" i="1"/>
  <c r="J689" i="1"/>
  <c r="I689" i="1"/>
  <c r="I377" i="1"/>
  <c r="J377" i="1"/>
  <c r="J321" i="1"/>
  <c r="I321" i="1"/>
  <c r="I241" i="1"/>
  <c r="J241" i="1"/>
  <c r="J193" i="1"/>
  <c r="I193" i="1"/>
  <c r="I912" i="1"/>
  <c r="J641" i="1"/>
  <c r="I641" i="1"/>
  <c r="J505" i="1"/>
  <c r="I505" i="1"/>
  <c r="I441" i="1"/>
  <c r="J441" i="1"/>
  <c r="I361" i="1"/>
  <c r="J361" i="1"/>
  <c r="I185" i="1"/>
  <c r="J185" i="1"/>
  <c r="I833" i="1"/>
  <c r="J833" i="1"/>
  <c r="J729" i="1"/>
  <c r="I729" i="1"/>
  <c r="J313" i="1"/>
  <c r="I313" i="1"/>
  <c r="J249" i="1"/>
  <c r="I249" i="1"/>
  <c r="I105" i="1"/>
  <c r="J105" i="1"/>
  <c r="J754" i="1"/>
  <c r="J322" i="1"/>
  <c r="J626" i="1"/>
  <c r="J202" i="1"/>
  <c r="I202" i="1"/>
  <c r="I714" i="1"/>
  <c r="I826" i="1"/>
  <c r="J826" i="1"/>
  <c r="J778" i="1"/>
  <c r="I778" i="1"/>
  <c r="I682" i="1"/>
  <c r="J682" i="1"/>
  <c r="J666" i="1"/>
  <c r="I666" i="1"/>
  <c r="J554" i="1"/>
  <c r="I554" i="1"/>
  <c r="I522" i="1"/>
  <c r="J522" i="1"/>
  <c r="I466" i="1"/>
  <c r="J466" i="1"/>
  <c r="J354" i="1"/>
  <c r="I354" i="1"/>
  <c r="J290" i="1"/>
  <c r="I290" i="1"/>
  <c r="J282" i="1"/>
  <c r="I282" i="1"/>
  <c r="I250" i="1"/>
  <c r="J250" i="1"/>
  <c r="J146" i="1"/>
  <c r="I146" i="1"/>
  <c r="I26" i="1"/>
  <c r="J26" i="1"/>
  <c r="I792" i="1"/>
  <c r="J648" i="1"/>
  <c r="J512" i="1"/>
  <c r="I352" i="1"/>
  <c r="I192" i="1"/>
  <c r="I88" i="1"/>
  <c r="I832" i="1"/>
  <c r="J720" i="1"/>
  <c r="J544" i="1"/>
  <c r="J392" i="1"/>
  <c r="I288" i="1"/>
  <c r="J320" i="1"/>
  <c r="I768" i="1"/>
  <c r="J680" i="1"/>
  <c r="I584" i="1"/>
  <c r="J312" i="1"/>
  <c r="I256" i="1"/>
  <c r="J104" i="1"/>
  <c r="J816" i="1"/>
  <c r="I552" i="1"/>
  <c r="I304" i="1"/>
  <c r="I184" i="1"/>
  <c r="J56" i="1"/>
  <c r="J376" i="1"/>
  <c r="I608" i="1"/>
  <c r="I568" i="1"/>
  <c r="J400" i="1"/>
  <c r="J296" i="1"/>
  <c r="J592" i="1"/>
  <c r="J536" i="1"/>
  <c r="I336" i="1"/>
  <c r="J64" i="1"/>
  <c r="I16" i="1"/>
  <c r="J432" i="1"/>
  <c r="I848" i="1"/>
  <c r="I696" i="1"/>
  <c r="I424" i="1"/>
  <c r="I168" i="1"/>
  <c r="I24" i="1"/>
  <c r="J224" i="1"/>
  <c r="J1008" i="1"/>
  <c r="I1080" i="1"/>
  <c r="A1064" i="1"/>
  <c r="I1064" i="1"/>
  <c r="A1032" i="1"/>
  <c r="I1032" i="1"/>
  <c r="A1000" i="1"/>
  <c r="I1000" i="1"/>
  <c r="A968" i="1"/>
  <c r="J968" i="1"/>
  <c r="A936" i="1"/>
  <c r="J936" i="1"/>
  <c r="A904" i="1"/>
  <c r="I904" i="1"/>
  <c r="L8" i="5"/>
  <c r="I1065" i="1"/>
  <c r="J969" i="1"/>
  <c r="I969" i="1"/>
  <c r="I842" i="1"/>
  <c r="J842" i="1"/>
  <c r="I834" i="1"/>
  <c r="J834" i="1"/>
  <c r="I818" i="1"/>
  <c r="J818" i="1"/>
  <c r="J810" i="1"/>
  <c r="I810" i="1"/>
  <c r="I802" i="1"/>
  <c r="J802" i="1"/>
  <c r="I794" i="1"/>
  <c r="J794" i="1"/>
  <c r="J786" i="1"/>
  <c r="I786" i="1"/>
  <c r="J770" i="1"/>
  <c r="I770" i="1"/>
  <c r="I762" i="1"/>
  <c r="J762" i="1"/>
  <c r="J746" i="1"/>
  <c r="I746" i="1"/>
  <c r="I738" i="1"/>
  <c r="J738" i="1"/>
  <c r="J730" i="1"/>
  <c r="I730" i="1"/>
  <c r="I722" i="1"/>
  <c r="J722" i="1"/>
  <c r="J706" i="1"/>
  <c r="I706" i="1"/>
  <c r="I698" i="1"/>
  <c r="J698" i="1"/>
  <c r="J690" i="1"/>
  <c r="I690" i="1"/>
  <c r="I674" i="1"/>
  <c r="J674" i="1"/>
  <c r="I658" i="1"/>
  <c r="J658" i="1"/>
  <c r="I650" i="1"/>
  <c r="J650" i="1"/>
  <c r="I642" i="1"/>
  <c r="J642" i="1"/>
  <c r="I634" i="1"/>
  <c r="J634" i="1"/>
  <c r="J618" i="1"/>
  <c r="I618" i="1"/>
  <c r="I610" i="1"/>
  <c r="J610" i="1"/>
  <c r="I602" i="1"/>
  <c r="J602" i="1"/>
  <c r="J594" i="1"/>
  <c r="I594" i="1"/>
  <c r="I586" i="1"/>
  <c r="J586" i="1"/>
  <c r="I578" i="1"/>
  <c r="J578" i="1"/>
  <c r="I570" i="1"/>
  <c r="J570" i="1"/>
  <c r="I562" i="1"/>
  <c r="J562" i="1"/>
  <c r="J546" i="1"/>
  <c r="I546" i="1"/>
  <c r="I538" i="1"/>
  <c r="J538" i="1"/>
  <c r="I530" i="1"/>
  <c r="J530" i="1"/>
  <c r="I514" i="1"/>
  <c r="J514" i="1"/>
  <c r="I506" i="1"/>
  <c r="J506" i="1"/>
  <c r="I498" i="1"/>
  <c r="J498" i="1"/>
  <c r="I490" i="1"/>
  <c r="J490" i="1"/>
  <c r="J482" i="1"/>
  <c r="I482" i="1"/>
  <c r="I474" i="1"/>
  <c r="J474" i="1"/>
  <c r="J458" i="1"/>
  <c r="I458" i="1"/>
  <c r="J450" i="1"/>
  <c r="I450" i="1"/>
  <c r="J442" i="1"/>
  <c r="I442" i="1"/>
  <c r="J434" i="1"/>
  <c r="I434" i="1"/>
  <c r="J426" i="1"/>
  <c r="I426" i="1"/>
  <c r="I418" i="1"/>
  <c r="J418" i="1"/>
  <c r="J410" i="1"/>
  <c r="I410" i="1"/>
  <c r="I402" i="1"/>
  <c r="J402" i="1"/>
  <c r="I394" i="1"/>
  <c r="J394" i="1"/>
  <c r="J386" i="1"/>
  <c r="I386" i="1"/>
  <c r="J378" i="1"/>
  <c r="I378" i="1"/>
  <c r="I370" i="1"/>
  <c r="J370" i="1"/>
  <c r="J362" i="1"/>
  <c r="I362" i="1"/>
  <c r="J346" i="1"/>
  <c r="I346" i="1"/>
  <c r="I338" i="1"/>
  <c r="J338" i="1"/>
  <c r="I330" i="1"/>
  <c r="J330" i="1"/>
  <c r="J314" i="1"/>
  <c r="I314" i="1"/>
  <c r="I306" i="1"/>
  <c r="J306" i="1"/>
  <c r="J298" i="1"/>
  <c r="I298" i="1"/>
  <c r="I274" i="1"/>
  <c r="J274" i="1"/>
  <c r="J266" i="1"/>
  <c r="I266" i="1"/>
  <c r="I130" i="1"/>
  <c r="I242" i="1"/>
  <c r="J74" i="1"/>
  <c r="I258" i="1"/>
  <c r="J258" i="1"/>
  <c r="J218" i="1"/>
  <c r="I218" i="1"/>
  <c r="J210" i="1"/>
  <c r="I210" i="1"/>
  <c r="J194" i="1"/>
  <c r="I194" i="1"/>
  <c r="I178" i="1"/>
  <c r="J178" i="1"/>
  <c r="J170" i="1"/>
  <c r="I170" i="1"/>
  <c r="I154" i="1"/>
  <c r="J154" i="1"/>
  <c r="J122" i="1"/>
  <c r="I122" i="1"/>
  <c r="J106" i="1"/>
  <c r="I106" i="1"/>
  <c r="J90" i="1"/>
  <c r="I90" i="1"/>
  <c r="J66" i="1"/>
  <c r="I66" i="1"/>
  <c r="J58" i="1"/>
  <c r="I58" i="1"/>
  <c r="I42" i="1"/>
  <c r="J42" i="1"/>
  <c r="J34" i="1"/>
  <c r="I34" i="1"/>
  <c r="I18" i="1"/>
  <c r="J18" i="1"/>
  <c r="I10" i="1"/>
  <c r="J10" i="1"/>
  <c r="I2" i="1"/>
  <c r="J2" i="1"/>
  <c r="J98" i="1"/>
  <c r="J138" i="1"/>
  <c r="I226" i="1"/>
  <c r="I162" i="1"/>
  <c r="J114" i="1"/>
  <c r="I82" i="1"/>
  <c r="J50" i="1"/>
  <c r="I186" i="1"/>
  <c r="J234" i="1"/>
  <c r="I857" i="1"/>
  <c r="J857" i="1"/>
  <c r="I758" i="1"/>
  <c r="J118" i="1"/>
  <c r="I118" i="1"/>
  <c r="I1081" i="1"/>
  <c r="J1081" i="1"/>
  <c r="J734" i="1"/>
  <c r="J598" i="1"/>
  <c r="I598" i="1"/>
  <c r="J438" i="1"/>
  <c r="I238" i="1"/>
  <c r="J238" i="1"/>
  <c r="I182" i="1"/>
  <c r="I78" i="1"/>
  <c r="J889" i="1"/>
  <c r="I889" i="1"/>
  <c r="J750" i="1"/>
  <c r="J694" i="1"/>
  <c r="I606" i="1"/>
  <c r="J558" i="1"/>
  <c r="I510" i="1"/>
  <c r="I414" i="1"/>
  <c r="J414" i="1"/>
  <c r="J310" i="1"/>
  <c r="J294" i="1"/>
  <c r="I294" i="1"/>
  <c r="I246" i="1"/>
  <c r="J214" i="1"/>
  <c r="I214" i="1"/>
  <c r="J166" i="1"/>
  <c r="I70" i="1"/>
  <c r="J70" i="1"/>
  <c r="J38" i="1"/>
  <c r="J985" i="1"/>
  <c r="I985" i="1"/>
  <c r="J582" i="1"/>
  <c r="I582" i="1"/>
  <c r="I534" i="1"/>
  <c r="I494" i="1"/>
  <c r="J494" i="1"/>
  <c r="I470" i="1"/>
  <c r="J470" i="1"/>
  <c r="J422" i="1"/>
  <c r="I422" i="1"/>
  <c r="J350" i="1"/>
  <c r="I286" i="1"/>
  <c r="J286" i="1"/>
  <c r="J94" i="1"/>
  <c r="I94" i="1"/>
  <c r="J46" i="1"/>
  <c r="I46" i="1"/>
  <c r="I953" i="1"/>
  <c r="J953" i="1"/>
  <c r="I726" i="1"/>
  <c r="J614" i="1"/>
  <c r="I614" i="1"/>
  <c r="J518" i="1"/>
  <c r="J398" i="1"/>
  <c r="I398" i="1"/>
  <c r="J366" i="1"/>
  <c r="I366" i="1"/>
  <c r="J270" i="1"/>
  <c r="I270" i="1"/>
  <c r="I102" i="1"/>
  <c r="I830" i="1"/>
  <c r="J830" i="1"/>
  <c r="I654" i="1"/>
  <c r="J502" i="1"/>
  <c r="I502" i="1"/>
  <c r="J382" i="1"/>
  <c r="I382" i="1"/>
  <c r="J134" i="1"/>
  <c r="I134" i="1"/>
  <c r="I62" i="1"/>
  <c r="I822" i="1"/>
  <c r="I742" i="1"/>
  <c r="I630" i="1"/>
  <c r="J630" i="1"/>
  <c r="J526" i="1"/>
  <c r="I526" i="1"/>
  <c r="I254" i="1"/>
  <c r="I190" i="1"/>
  <c r="J190" i="1"/>
  <c r="J1017" i="1"/>
  <c r="I1017" i="1"/>
  <c r="I846" i="1"/>
  <c r="J846" i="1"/>
  <c r="I806" i="1"/>
  <c r="J806" i="1"/>
  <c r="J798" i="1"/>
  <c r="I798" i="1"/>
  <c r="J790" i="1"/>
  <c r="I790" i="1"/>
  <c r="I782" i="1"/>
  <c r="J782" i="1"/>
  <c r="I774" i="1"/>
  <c r="J774" i="1"/>
  <c r="I766" i="1"/>
  <c r="J766" i="1"/>
  <c r="I718" i="1"/>
  <c r="J718" i="1"/>
  <c r="I710" i="1"/>
  <c r="J710" i="1"/>
  <c r="J702" i="1"/>
  <c r="I702" i="1"/>
  <c r="I686" i="1"/>
  <c r="J686" i="1"/>
  <c r="I678" i="1"/>
  <c r="J678" i="1"/>
  <c r="I670" i="1"/>
  <c r="J670" i="1"/>
  <c r="J646" i="1"/>
  <c r="I646" i="1"/>
  <c r="I638" i="1"/>
  <c r="J638" i="1"/>
  <c r="J590" i="1"/>
  <c r="I590" i="1"/>
  <c r="J574" i="1"/>
  <c r="I574" i="1"/>
  <c r="I566" i="1"/>
  <c r="J566" i="1"/>
  <c r="J550" i="1"/>
  <c r="I550" i="1"/>
  <c r="J486" i="1"/>
  <c r="I486" i="1"/>
  <c r="J478" i="1"/>
  <c r="I478" i="1"/>
  <c r="I462" i="1"/>
  <c r="J462" i="1"/>
  <c r="I454" i="1"/>
  <c r="J454" i="1"/>
  <c r="J446" i="1"/>
  <c r="I446" i="1"/>
  <c r="J430" i="1"/>
  <c r="I430" i="1"/>
  <c r="J406" i="1"/>
  <c r="I406" i="1"/>
  <c r="J390" i="1"/>
  <c r="I390" i="1"/>
  <c r="J374" i="1"/>
  <c r="I374" i="1"/>
  <c r="J358" i="1"/>
  <c r="I358" i="1"/>
  <c r="J342" i="1"/>
  <c r="I342" i="1"/>
  <c r="I334" i="1"/>
  <c r="J334" i="1"/>
  <c r="J326" i="1"/>
  <c r="I326" i="1"/>
  <c r="I318" i="1"/>
  <c r="J318" i="1"/>
  <c r="I302" i="1"/>
  <c r="J302" i="1"/>
  <c r="J142" i="1"/>
  <c r="I142" i="1"/>
  <c r="I6" i="1"/>
  <c r="J6" i="1"/>
  <c r="J54" i="1"/>
  <c r="J198" i="1"/>
  <c r="I126" i="1"/>
  <c r="I22" i="1"/>
  <c r="J150" i="1"/>
  <c r="I230" i="1"/>
  <c r="J158" i="1"/>
  <c r="I222" i="1"/>
  <c r="J14" i="1"/>
  <c r="I30" i="1"/>
  <c r="J262" i="1"/>
  <c r="I110" i="1"/>
  <c r="J206" i="1"/>
  <c r="J174" i="1"/>
  <c r="J992" i="1"/>
  <c r="I992" i="1"/>
  <c r="J839" i="1"/>
  <c r="I839" i="1"/>
  <c r="J807" i="1"/>
  <c r="J767" i="1"/>
  <c r="J687" i="1"/>
  <c r="I647" i="1"/>
  <c r="J647" i="1"/>
  <c r="I575" i="1"/>
  <c r="I543" i="1"/>
  <c r="J543" i="1"/>
  <c r="I511" i="1"/>
  <c r="J511" i="1"/>
  <c r="I487" i="1"/>
  <c r="J471" i="1"/>
  <c r="I471" i="1"/>
  <c r="I455" i="1"/>
  <c r="J447" i="1"/>
  <c r="I439" i="1"/>
  <c r="J431" i="1"/>
  <c r="I431" i="1"/>
  <c r="J423" i="1"/>
  <c r="J415" i="1"/>
  <c r="I415" i="1"/>
  <c r="I407" i="1"/>
  <c r="I399" i="1"/>
  <c r="J391" i="1"/>
  <c r="I383" i="1"/>
  <c r="J383" i="1"/>
  <c r="I375" i="1"/>
  <c r="J367" i="1"/>
  <c r="I367" i="1"/>
  <c r="J351" i="1"/>
  <c r="I351" i="1"/>
  <c r="J343" i="1"/>
  <c r="J335" i="1"/>
  <c r="I335" i="1"/>
  <c r="I327" i="1"/>
  <c r="I319" i="1"/>
  <c r="I311" i="1"/>
  <c r="J303" i="1"/>
  <c r="I303" i="1"/>
  <c r="I295" i="1"/>
  <c r="I279" i="1"/>
  <c r="J279" i="1"/>
  <c r="I271" i="1"/>
  <c r="J263" i="1"/>
  <c r="I255" i="1"/>
  <c r="I247" i="1"/>
  <c r="J247" i="1"/>
  <c r="J239" i="1"/>
  <c r="I231" i="1"/>
  <c r="J231" i="1"/>
  <c r="J215" i="1"/>
  <c r="I215" i="1"/>
  <c r="I207" i="1"/>
  <c r="I191" i="1"/>
  <c r="J191" i="1"/>
  <c r="J183" i="1"/>
  <c r="J175" i="1"/>
  <c r="I167" i="1"/>
  <c r="J159" i="1"/>
  <c r="I159" i="1"/>
  <c r="I151" i="1"/>
  <c r="I143" i="1"/>
  <c r="J143" i="1"/>
  <c r="I127" i="1"/>
  <c r="J119" i="1"/>
  <c r="J111" i="1"/>
  <c r="J103" i="1"/>
  <c r="I103" i="1"/>
  <c r="I95" i="1"/>
  <c r="J87" i="1"/>
  <c r="I87" i="1"/>
  <c r="J71" i="1"/>
  <c r="I71" i="1"/>
  <c r="I63" i="1"/>
  <c r="I55" i="1"/>
  <c r="J55" i="1"/>
  <c r="J47" i="1"/>
  <c r="J39" i="1"/>
  <c r="J31" i="1"/>
  <c r="I31" i="1"/>
  <c r="I23" i="1"/>
  <c r="J23" i="1"/>
  <c r="I15" i="1"/>
  <c r="J7" i="1"/>
  <c r="I7" i="1"/>
  <c r="I831" i="1"/>
  <c r="J831" i="1"/>
  <c r="J799" i="1"/>
  <c r="I799" i="1"/>
  <c r="J759" i="1"/>
  <c r="I759" i="1"/>
  <c r="J751" i="1"/>
  <c r="I615" i="1"/>
  <c r="J615" i="1"/>
  <c r="I591" i="1"/>
  <c r="J591" i="1"/>
  <c r="J535" i="1"/>
  <c r="I535" i="1"/>
  <c r="J503" i="1"/>
  <c r="I1024" i="1"/>
  <c r="J1024" i="1"/>
  <c r="I823" i="1"/>
  <c r="J823" i="1"/>
  <c r="J775" i="1"/>
  <c r="I775" i="1"/>
  <c r="J695" i="1"/>
  <c r="I695" i="1"/>
  <c r="J671" i="1"/>
  <c r="J623" i="1"/>
  <c r="I623" i="1"/>
  <c r="I583" i="1"/>
  <c r="J583" i="1"/>
  <c r="I567" i="1"/>
  <c r="J567" i="1"/>
  <c r="I495" i="1"/>
  <c r="I847" i="1"/>
  <c r="J847" i="1"/>
  <c r="J791" i="1"/>
  <c r="I791" i="1"/>
  <c r="J735" i="1"/>
  <c r="I735" i="1"/>
  <c r="J703" i="1"/>
  <c r="I663" i="1"/>
  <c r="J663" i="1"/>
  <c r="J631" i="1"/>
  <c r="I631" i="1"/>
  <c r="I607" i="1"/>
  <c r="J607" i="1"/>
  <c r="I559" i="1"/>
  <c r="J479" i="1"/>
  <c r="I479" i="1"/>
  <c r="J727" i="1"/>
  <c r="I1056" i="1"/>
  <c r="J1056" i="1"/>
  <c r="I928" i="1"/>
  <c r="J928" i="1"/>
  <c r="I864" i="1"/>
  <c r="J864" i="1"/>
  <c r="J815" i="1"/>
  <c r="I783" i="1"/>
  <c r="J783" i="1"/>
  <c r="J743" i="1"/>
  <c r="I743" i="1"/>
  <c r="I711" i="1"/>
  <c r="J711" i="1"/>
  <c r="I679" i="1"/>
  <c r="J639" i="1"/>
  <c r="I639" i="1"/>
  <c r="I599" i="1"/>
  <c r="J599" i="1"/>
  <c r="J551" i="1"/>
  <c r="I551" i="1"/>
  <c r="I519" i="1"/>
  <c r="J463" i="1"/>
  <c r="I463" i="1"/>
  <c r="J199" i="1"/>
  <c r="I655" i="1"/>
  <c r="I135" i="1"/>
  <c r="I719" i="1"/>
  <c r="J1041" i="1"/>
  <c r="I1041" i="1"/>
  <c r="I828" i="1"/>
  <c r="J828" i="1"/>
  <c r="J732" i="1"/>
  <c r="I732" i="1"/>
  <c r="I652" i="1"/>
  <c r="J652" i="1"/>
  <c r="J636" i="1"/>
  <c r="I636" i="1"/>
  <c r="I556" i="1"/>
  <c r="J556" i="1"/>
  <c r="I548" i="1"/>
  <c r="J548" i="1"/>
  <c r="J500" i="1"/>
  <c r="I500" i="1"/>
  <c r="J484" i="1"/>
  <c r="I484" i="1"/>
  <c r="I452" i="1"/>
  <c r="J452" i="1"/>
  <c r="J404" i="1"/>
  <c r="I404" i="1"/>
  <c r="J396" i="1"/>
  <c r="I396" i="1"/>
  <c r="I380" i="1"/>
  <c r="J380" i="1"/>
  <c r="J324" i="1"/>
  <c r="I324" i="1"/>
  <c r="I292" i="1"/>
  <c r="J292" i="1"/>
  <c r="J276" i="1"/>
  <c r="I276" i="1"/>
  <c r="J268" i="1"/>
  <c r="I268" i="1"/>
  <c r="I180" i="1"/>
  <c r="J180" i="1"/>
  <c r="J172" i="1"/>
  <c r="I172" i="1"/>
  <c r="I132" i="1"/>
  <c r="J132" i="1"/>
  <c r="I124" i="1"/>
  <c r="J124" i="1"/>
  <c r="J92" i="1"/>
  <c r="I92" i="1"/>
  <c r="J84" i="1"/>
  <c r="I84" i="1"/>
  <c r="J52" i="1"/>
  <c r="I52" i="1"/>
  <c r="J44" i="1"/>
  <c r="I44" i="1"/>
  <c r="I28" i="1"/>
  <c r="J28" i="1"/>
  <c r="I228" i="1"/>
  <c r="I444" i="1"/>
  <c r="I140" i="1"/>
  <c r="I236" i="1"/>
  <c r="J196" i="1"/>
  <c r="J676" i="1"/>
  <c r="I4" i="1"/>
  <c r="I740" i="1"/>
  <c r="J596" i="1"/>
  <c r="J68" i="1"/>
  <c r="J612" i="1"/>
  <c r="I628" i="1"/>
  <c r="I945" i="1"/>
  <c r="I116" i="1"/>
  <c r="I508" i="1"/>
  <c r="I260" i="1"/>
  <c r="I620" i="1"/>
  <c r="J388" i="1"/>
  <c r="J12" i="1"/>
  <c r="J476" i="1"/>
  <c r="J849" i="1"/>
  <c r="I849" i="1"/>
  <c r="J844" i="1"/>
  <c r="I844" i="1"/>
  <c r="J836" i="1"/>
  <c r="I836" i="1"/>
  <c r="J820" i="1"/>
  <c r="I820" i="1"/>
  <c r="I812" i="1"/>
  <c r="J812" i="1"/>
  <c r="I804" i="1"/>
  <c r="J804" i="1"/>
  <c r="J796" i="1"/>
  <c r="I796" i="1"/>
  <c r="J780" i="1"/>
  <c r="I780" i="1"/>
  <c r="J764" i="1"/>
  <c r="I764" i="1"/>
  <c r="J756" i="1"/>
  <c r="I756" i="1"/>
  <c r="J748" i="1"/>
  <c r="I748" i="1"/>
  <c r="I716" i="1"/>
  <c r="J716" i="1"/>
  <c r="J700" i="1"/>
  <c r="I700" i="1"/>
  <c r="I692" i="1"/>
  <c r="J692" i="1"/>
  <c r="J684" i="1"/>
  <c r="I684" i="1"/>
  <c r="I660" i="1"/>
  <c r="J660" i="1"/>
  <c r="I644" i="1"/>
  <c r="J644" i="1"/>
  <c r="J604" i="1"/>
  <c r="I604" i="1"/>
  <c r="I588" i="1"/>
  <c r="J588" i="1"/>
  <c r="I580" i="1"/>
  <c r="J580" i="1"/>
  <c r="J572" i="1"/>
  <c r="I572" i="1"/>
  <c r="I564" i="1"/>
  <c r="J564" i="1"/>
  <c r="J540" i="1"/>
  <c r="I540" i="1"/>
  <c r="J532" i="1"/>
  <c r="I532" i="1"/>
  <c r="J524" i="1"/>
  <c r="I524" i="1"/>
  <c r="J516" i="1"/>
  <c r="I516" i="1"/>
  <c r="J492" i="1"/>
  <c r="I492" i="1"/>
  <c r="I468" i="1"/>
  <c r="J468" i="1"/>
  <c r="J460" i="1"/>
  <c r="I460" i="1"/>
  <c r="I420" i="1"/>
  <c r="J420" i="1"/>
  <c r="I412" i="1"/>
  <c r="J412" i="1"/>
  <c r="J372" i="1"/>
  <c r="I372" i="1"/>
  <c r="J356" i="1"/>
  <c r="I356" i="1"/>
  <c r="I332" i="1"/>
  <c r="J332" i="1"/>
  <c r="J316" i="1"/>
  <c r="I316" i="1"/>
  <c r="I308" i="1"/>
  <c r="J308" i="1"/>
  <c r="I300" i="1"/>
  <c r="J300" i="1"/>
  <c r="J284" i="1"/>
  <c r="I284" i="1"/>
  <c r="I252" i="1"/>
  <c r="J252" i="1"/>
  <c r="I244" i="1"/>
  <c r="J244" i="1"/>
  <c r="I212" i="1"/>
  <c r="J212" i="1"/>
  <c r="I204" i="1"/>
  <c r="J204" i="1"/>
  <c r="I148" i="1"/>
  <c r="J108" i="1"/>
  <c r="I156" i="1"/>
  <c r="J100" i="1"/>
  <c r="I100" i="1"/>
  <c r="I20" i="1"/>
  <c r="J841" i="1"/>
  <c r="I841" i="1"/>
  <c r="J825" i="1"/>
  <c r="I825" i="1"/>
  <c r="I817" i="1"/>
  <c r="J817" i="1"/>
  <c r="J809" i="1"/>
  <c r="I809" i="1"/>
  <c r="J801" i="1"/>
  <c r="I801" i="1"/>
  <c r="I793" i="1"/>
  <c r="J793" i="1"/>
  <c r="I785" i="1"/>
  <c r="J785" i="1"/>
  <c r="J769" i="1"/>
  <c r="I769" i="1"/>
  <c r="J761" i="1"/>
  <c r="I761" i="1"/>
  <c r="J753" i="1"/>
  <c r="I753" i="1"/>
  <c r="I745" i="1"/>
  <c r="J745" i="1"/>
  <c r="I721" i="1"/>
  <c r="J721" i="1"/>
  <c r="I713" i="1"/>
  <c r="J713" i="1"/>
  <c r="I697" i="1"/>
  <c r="J697" i="1"/>
  <c r="I681" i="1"/>
  <c r="J681" i="1"/>
  <c r="J673" i="1"/>
  <c r="I673" i="1"/>
  <c r="J665" i="1"/>
  <c r="I665" i="1"/>
  <c r="J657" i="1"/>
  <c r="I657" i="1"/>
  <c r="J649" i="1"/>
  <c r="I649" i="1"/>
  <c r="J625" i="1"/>
  <c r="I625" i="1"/>
  <c r="I617" i="1"/>
  <c r="J617" i="1"/>
  <c r="J609" i="1"/>
  <c r="I609" i="1"/>
  <c r="J593" i="1"/>
  <c r="I593" i="1"/>
  <c r="I585" i="1"/>
  <c r="J585" i="1"/>
  <c r="I577" i="1"/>
  <c r="J577" i="1"/>
  <c r="I569" i="1"/>
  <c r="J569" i="1"/>
  <c r="J561" i="1"/>
  <c r="I561" i="1"/>
  <c r="J545" i="1"/>
  <c r="I545" i="1"/>
  <c r="J529" i="1"/>
  <c r="I529" i="1"/>
  <c r="I521" i="1"/>
  <c r="J521" i="1"/>
  <c r="J513" i="1"/>
  <c r="I513" i="1"/>
  <c r="J497" i="1"/>
  <c r="I497" i="1"/>
  <c r="J489" i="1"/>
  <c r="I489" i="1"/>
  <c r="J481" i="1"/>
  <c r="I481" i="1"/>
  <c r="I473" i="1"/>
  <c r="J473" i="1"/>
  <c r="J465" i="1"/>
  <c r="I465" i="1"/>
  <c r="J449" i="1"/>
  <c r="I449" i="1"/>
  <c r="J425" i="1"/>
  <c r="I425" i="1"/>
  <c r="J417" i="1"/>
  <c r="I417" i="1"/>
  <c r="I409" i="1"/>
  <c r="J409" i="1"/>
  <c r="I401" i="1"/>
  <c r="J401" i="1"/>
  <c r="J385" i="1"/>
  <c r="I385" i="1"/>
  <c r="J369" i="1"/>
  <c r="I369" i="1"/>
  <c r="I353" i="1"/>
  <c r="J353" i="1"/>
  <c r="J345" i="1"/>
  <c r="I345" i="1"/>
  <c r="J337" i="1"/>
  <c r="I337" i="1"/>
  <c r="J201" i="1"/>
  <c r="J169" i="1"/>
  <c r="J233" i="1"/>
  <c r="J177" i="1"/>
  <c r="J49" i="1"/>
  <c r="J97" i="1"/>
  <c r="J153" i="1"/>
  <c r="I81" i="1"/>
  <c r="I305" i="1"/>
  <c r="J305" i="1"/>
  <c r="I297" i="1"/>
  <c r="J297" i="1"/>
  <c r="J289" i="1"/>
  <c r="I289" i="1"/>
  <c r="J273" i="1"/>
  <c r="I273" i="1"/>
  <c r="I265" i="1"/>
  <c r="J265" i="1"/>
  <c r="J225" i="1"/>
  <c r="I225" i="1"/>
  <c r="I217" i="1"/>
  <c r="J217" i="1"/>
  <c r="I209" i="1"/>
  <c r="J209" i="1"/>
  <c r="J161" i="1"/>
  <c r="I161" i="1"/>
  <c r="I145" i="1"/>
  <c r="J145" i="1"/>
  <c r="I129" i="1"/>
  <c r="J129" i="1"/>
  <c r="J113" i="1"/>
  <c r="I113" i="1"/>
  <c r="I89" i="1"/>
  <c r="J89" i="1"/>
  <c r="J57" i="1"/>
  <c r="I57" i="1"/>
  <c r="J41" i="1"/>
  <c r="I41" i="1"/>
  <c r="I33" i="1"/>
  <c r="J33" i="1"/>
  <c r="J25" i="1"/>
  <c r="I25" i="1"/>
  <c r="J9" i="1"/>
  <c r="I9" i="1"/>
  <c r="I281" i="1"/>
  <c r="I257" i="1"/>
  <c r="J1057" i="1"/>
  <c r="I1057" i="1"/>
  <c r="F2" i="39"/>
  <c r="B1" i="40"/>
  <c r="J2" i="39"/>
  <c r="R2" i="39"/>
  <c r="J60" i="1"/>
  <c r="J708" i="1"/>
  <c r="I340" i="1"/>
  <c r="I36" i="1"/>
  <c r="J188" i="1"/>
  <c r="I724" i="1"/>
  <c r="J164" i="1"/>
  <c r="J527" i="1"/>
  <c r="I527" i="1"/>
  <c r="J287" i="1"/>
  <c r="J79" i="1"/>
  <c r="I223" i="1"/>
  <c r="J359" i="1"/>
  <c r="I845" i="1"/>
  <c r="J845" i="1"/>
  <c r="J837" i="1"/>
  <c r="I837" i="1"/>
  <c r="J829" i="1"/>
  <c r="I829" i="1"/>
  <c r="I821" i="1"/>
  <c r="J821" i="1"/>
  <c r="J813" i="1"/>
  <c r="I813" i="1"/>
  <c r="I789" i="1"/>
  <c r="J789" i="1"/>
  <c r="I765" i="1"/>
  <c r="J765" i="1"/>
  <c r="I749" i="1"/>
  <c r="J749" i="1"/>
  <c r="I741" i="1"/>
  <c r="J741" i="1"/>
  <c r="J725" i="1"/>
  <c r="I725" i="1"/>
  <c r="J717" i="1"/>
  <c r="I717" i="1"/>
  <c r="J709" i="1"/>
  <c r="I709" i="1"/>
  <c r="I701" i="1"/>
  <c r="J701" i="1"/>
  <c r="I693" i="1"/>
  <c r="J693" i="1"/>
  <c r="J677" i="1"/>
  <c r="I677" i="1"/>
  <c r="J669" i="1"/>
  <c r="I669" i="1"/>
  <c r="J645" i="1"/>
  <c r="I645" i="1"/>
  <c r="I621" i="1"/>
  <c r="J621" i="1"/>
  <c r="J613" i="1"/>
  <c r="I613" i="1"/>
  <c r="I605" i="1"/>
  <c r="J605" i="1"/>
  <c r="I597" i="1"/>
  <c r="J597" i="1"/>
  <c r="I581" i="1"/>
  <c r="J581" i="1"/>
  <c r="J565" i="1"/>
  <c r="I565" i="1"/>
  <c r="J549" i="1"/>
  <c r="I549" i="1"/>
  <c r="I541" i="1"/>
  <c r="J541" i="1"/>
  <c r="J533" i="1"/>
  <c r="I533" i="1"/>
  <c r="J517" i="1"/>
  <c r="I517" i="1"/>
  <c r="J509" i="1"/>
  <c r="I509" i="1"/>
  <c r="I493" i="1"/>
  <c r="J493" i="1"/>
  <c r="I485" i="1"/>
  <c r="J485" i="1"/>
  <c r="I477" i="1"/>
  <c r="J477" i="1"/>
  <c r="J461" i="1"/>
  <c r="I461" i="1"/>
  <c r="I445" i="1"/>
  <c r="J445" i="1"/>
  <c r="J429" i="1"/>
  <c r="I429" i="1"/>
  <c r="J421" i="1"/>
  <c r="I421" i="1"/>
  <c r="J413" i="1"/>
  <c r="I413" i="1"/>
  <c r="I5" i="1"/>
  <c r="J293" i="1"/>
  <c r="I205" i="1"/>
  <c r="I365" i="1"/>
  <c r="I245" i="1"/>
  <c r="J45" i="1"/>
  <c r="I397" i="1"/>
  <c r="I301" i="1"/>
  <c r="I109" i="1"/>
  <c r="J349" i="1"/>
  <c r="I117" i="1"/>
  <c r="J13" i="1"/>
  <c r="J325" i="1"/>
  <c r="I141" i="1"/>
  <c r="J381" i="1"/>
  <c r="I389" i="1"/>
  <c r="J389" i="1"/>
  <c r="I373" i="1"/>
  <c r="J373" i="1"/>
  <c r="J333" i="1"/>
  <c r="I333" i="1"/>
  <c r="J309" i="1"/>
  <c r="I309" i="1"/>
  <c r="I277" i="1"/>
  <c r="J277" i="1"/>
  <c r="J269" i="1"/>
  <c r="I269" i="1"/>
  <c r="J213" i="1"/>
  <c r="I213" i="1"/>
  <c r="I189" i="1"/>
  <c r="J189" i="1"/>
  <c r="I133" i="1"/>
  <c r="J133" i="1"/>
  <c r="I125" i="1"/>
  <c r="J125" i="1"/>
  <c r="I77" i="1"/>
  <c r="J77" i="1"/>
  <c r="I69" i="1"/>
  <c r="J69" i="1"/>
  <c r="J29" i="1"/>
  <c r="I29" i="1"/>
  <c r="I181" i="1"/>
  <c r="J85" i="1"/>
  <c r="I221" i="1"/>
  <c r="I93" i="1"/>
  <c r="I967" i="1"/>
  <c r="J871" i="1"/>
  <c r="I938" i="1"/>
  <c r="I1066" i="1"/>
  <c r="I970" i="1"/>
  <c r="J1034" i="1"/>
  <c r="I1063" i="1"/>
  <c r="J874" i="1"/>
  <c r="I917" i="1"/>
  <c r="I1039" i="1"/>
  <c r="J1010" i="1"/>
  <c r="I936" i="1"/>
  <c r="J1053" i="1"/>
  <c r="I852" i="1"/>
  <c r="I914" i="1"/>
  <c r="I879" i="1"/>
  <c r="I975" i="1"/>
  <c r="J978" i="1"/>
  <c r="I1007" i="1"/>
  <c r="I1002" i="1"/>
  <c r="J999" i="1"/>
  <c r="I1036" i="1"/>
  <c r="I853" i="1"/>
  <c r="J906" i="1"/>
  <c r="I981" i="1"/>
  <c r="J949" i="1"/>
  <c r="J971" i="1"/>
  <c r="J1032" i="1"/>
  <c r="I968" i="1"/>
  <c r="J1003" i="1"/>
  <c r="I1035" i="1"/>
  <c r="I974" i="1"/>
  <c r="I939" i="1"/>
  <c r="I1042" i="1"/>
  <c r="J980" i="1"/>
  <c r="I911" i="1"/>
  <c r="J882" i="1"/>
  <c r="I1022" i="1"/>
  <c r="I1074" i="1"/>
  <c r="J1028" i="1"/>
  <c r="I916" i="1"/>
  <c r="I946" i="1"/>
  <c r="J861" i="1"/>
  <c r="J1071" i="1"/>
  <c r="I925" i="1"/>
  <c r="J989" i="1"/>
  <c r="J1044" i="1"/>
  <c r="J909" i="1"/>
  <c r="I973" i="1"/>
  <c r="I1075" i="1"/>
  <c r="J900" i="1"/>
  <c r="I1037" i="1"/>
  <c r="I964" i="1"/>
  <c r="I840" i="1"/>
  <c r="J840" i="1"/>
  <c r="I824" i="1"/>
  <c r="J824" i="1"/>
  <c r="J808" i="1"/>
  <c r="I808" i="1"/>
  <c r="I800" i="1"/>
  <c r="J800" i="1"/>
  <c r="I776" i="1"/>
  <c r="J776" i="1"/>
  <c r="J760" i="1"/>
  <c r="I760" i="1"/>
  <c r="I752" i="1"/>
  <c r="J752" i="1"/>
  <c r="J744" i="1"/>
  <c r="I744" i="1"/>
  <c r="J728" i="1"/>
  <c r="I728" i="1"/>
  <c r="J712" i="1"/>
  <c r="I712" i="1"/>
  <c r="I704" i="1"/>
  <c r="J704" i="1"/>
  <c r="J664" i="1"/>
  <c r="I664" i="1"/>
  <c r="J656" i="1"/>
  <c r="I656" i="1"/>
  <c r="J640" i="1"/>
  <c r="I640" i="1"/>
  <c r="J632" i="1"/>
  <c r="I632" i="1"/>
  <c r="I624" i="1"/>
  <c r="J624" i="1"/>
  <c r="I616" i="1"/>
  <c r="J616" i="1"/>
  <c r="J576" i="1"/>
  <c r="I576" i="1"/>
  <c r="J560" i="1"/>
  <c r="I560" i="1"/>
  <c r="I520" i="1"/>
  <c r="J520" i="1"/>
  <c r="I504" i="1"/>
  <c r="J504" i="1"/>
  <c r="J496" i="1"/>
  <c r="I496" i="1"/>
  <c r="I488" i="1"/>
  <c r="J488" i="1"/>
  <c r="J480" i="1"/>
  <c r="I480" i="1"/>
  <c r="I456" i="1"/>
  <c r="J456" i="1"/>
  <c r="J448" i="1"/>
  <c r="I448" i="1"/>
  <c r="I440" i="1"/>
  <c r="J440" i="1"/>
  <c r="I416" i="1"/>
  <c r="J416" i="1"/>
  <c r="J408" i="1"/>
  <c r="I408" i="1"/>
  <c r="J384" i="1"/>
  <c r="I384" i="1"/>
  <c r="I368" i="1"/>
  <c r="J368" i="1"/>
  <c r="I360" i="1"/>
  <c r="J360" i="1"/>
  <c r="I344" i="1"/>
  <c r="J344" i="1"/>
  <c r="I328" i="1"/>
  <c r="J328" i="1"/>
  <c r="I280" i="1"/>
  <c r="J280" i="1"/>
  <c r="J264" i="1"/>
  <c r="I264" i="1"/>
  <c r="I248" i="1"/>
  <c r="J248" i="1"/>
  <c r="I240" i="1"/>
  <c r="J240" i="1"/>
  <c r="J232" i="1"/>
  <c r="I232" i="1"/>
  <c r="J216" i="1"/>
  <c r="I216" i="1"/>
  <c r="J208" i="1"/>
  <c r="I208" i="1"/>
  <c r="J200" i="1"/>
  <c r="I200" i="1"/>
  <c r="I152" i="1"/>
  <c r="J152" i="1"/>
  <c r="I144" i="1"/>
  <c r="J144" i="1"/>
  <c r="I128" i="1"/>
  <c r="J128" i="1"/>
  <c r="J120" i="1"/>
  <c r="I120" i="1"/>
  <c r="J112" i="1"/>
  <c r="I112" i="1"/>
  <c r="I96" i="1"/>
  <c r="J96" i="1"/>
  <c r="I80" i="1"/>
  <c r="J80" i="1"/>
  <c r="I72" i="1"/>
  <c r="J72" i="1"/>
  <c r="I40" i="1"/>
  <c r="J8" i="1"/>
  <c r="I8" i="1"/>
  <c r="J48" i="1"/>
  <c r="I1083" i="1"/>
  <c r="J944" i="1"/>
  <c r="I944" i="1"/>
  <c r="I865" i="1"/>
  <c r="J865" i="1"/>
  <c r="J1012" i="1"/>
  <c r="I1021" i="1"/>
  <c r="I870" i="1"/>
  <c r="J867" i="1"/>
  <c r="I1076" i="1"/>
  <c r="J1087" i="1"/>
  <c r="I990" i="1"/>
  <c r="I987" i="1"/>
  <c r="J923" i="1"/>
  <c r="J940" i="1"/>
  <c r="I894" i="1"/>
  <c r="J955" i="1"/>
  <c r="I876" i="1"/>
  <c r="I1013" i="1"/>
  <c r="J891" i="1"/>
  <c r="I862" i="1"/>
  <c r="I859" i="1"/>
  <c r="I885" i="1"/>
  <c r="J1004" i="1"/>
  <c r="J926" i="1"/>
  <c r="I958" i="1"/>
  <c r="C9" i="5"/>
  <c r="I1051" i="1"/>
  <c r="J1077" i="1"/>
  <c r="I1068" i="1"/>
  <c r="J1054" i="1"/>
  <c r="I1086" i="1"/>
  <c r="J1019" i="1"/>
  <c r="J991" i="1"/>
  <c r="J994" i="1"/>
  <c r="J895" i="1"/>
  <c r="J957" i="1"/>
  <c r="I863" i="1"/>
  <c r="J962" i="1"/>
  <c r="J1058" i="1"/>
  <c r="J927" i="1"/>
  <c r="I884" i="1"/>
  <c r="I913" i="1"/>
  <c r="J963" i="1"/>
  <c r="J1015" i="1"/>
  <c r="J542" i="1"/>
  <c r="I929" i="1"/>
  <c r="J929" i="1"/>
  <c r="J814" i="1"/>
  <c r="I814" i="1"/>
  <c r="I662" i="1"/>
  <c r="J662" i="1"/>
  <c r="I622" i="1"/>
  <c r="J622" i="1"/>
  <c r="I278" i="1"/>
  <c r="J278" i="1"/>
  <c r="I86" i="1"/>
  <c r="J86" i="1"/>
  <c r="J838" i="1"/>
  <c r="J952" i="1"/>
  <c r="I943" i="1"/>
  <c r="J1045" i="1"/>
  <c r="I972" i="1"/>
  <c r="J908" i="1"/>
  <c r="J935" i="1"/>
  <c r="I1031" i="1"/>
  <c r="I893" i="1"/>
  <c r="I1085" i="1"/>
  <c r="J903" i="1"/>
  <c r="J948" i="1"/>
  <c r="I1025" i="1"/>
  <c r="J1025" i="1"/>
  <c r="J976" i="1"/>
  <c r="I976" i="1"/>
  <c r="J905" i="1"/>
  <c r="I905" i="1"/>
  <c r="I850" i="1"/>
  <c r="J850" i="1"/>
  <c r="J843" i="1"/>
  <c r="I843" i="1"/>
  <c r="J835" i="1"/>
  <c r="I835" i="1"/>
  <c r="I827" i="1"/>
  <c r="J827" i="1"/>
  <c r="I819" i="1"/>
  <c r="J819" i="1"/>
  <c r="I811" i="1"/>
  <c r="J811" i="1"/>
  <c r="J803" i="1"/>
  <c r="I803" i="1"/>
  <c r="J795" i="1"/>
  <c r="I795" i="1"/>
  <c r="J787" i="1"/>
  <c r="I787" i="1"/>
  <c r="I771" i="1"/>
  <c r="J771" i="1"/>
  <c r="I763" i="1"/>
  <c r="J763" i="1"/>
  <c r="J755" i="1"/>
  <c r="I755" i="1"/>
  <c r="J747" i="1"/>
  <c r="I747" i="1"/>
  <c r="J739" i="1"/>
  <c r="I739" i="1"/>
  <c r="I731" i="1"/>
  <c r="J731" i="1"/>
  <c r="J723" i="1"/>
  <c r="I723" i="1"/>
  <c r="I715" i="1"/>
  <c r="J715" i="1"/>
  <c r="I707" i="1"/>
  <c r="J707" i="1"/>
  <c r="I699" i="1"/>
  <c r="J699" i="1"/>
  <c r="I691" i="1"/>
  <c r="J691" i="1"/>
  <c r="J675" i="1"/>
  <c r="I675" i="1"/>
  <c r="J667" i="1"/>
  <c r="I667" i="1"/>
  <c r="J659" i="1"/>
  <c r="I659" i="1"/>
  <c r="J643" i="1"/>
  <c r="I643" i="1"/>
  <c r="J635" i="1"/>
  <c r="I635" i="1"/>
  <c r="J627" i="1"/>
  <c r="I627" i="1"/>
  <c r="I619" i="1"/>
  <c r="J619" i="1"/>
  <c r="J611" i="1"/>
  <c r="I611" i="1"/>
  <c r="I603" i="1"/>
  <c r="J603" i="1"/>
  <c r="J595" i="1"/>
  <c r="I595" i="1"/>
  <c r="J587" i="1"/>
  <c r="I587" i="1"/>
  <c r="J579" i="1"/>
  <c r="I579" i="1"/>
  <c r="I571" i="1"/>
  <c r="J571" i="1"/>
  <c r="J563" i="1"/>
  <c r="I563" i="1"/>
  <c r="I555" i="1"/>
  <c r="J555" i="1"/>
  <c r="I547" i="1"/>
  <c r="J547" i="1"/>
  <c r="J539" i="1"/>
  <c r="I539" i="1"/>
  <c r="I531" i="1"/>
  <c r="J531" i="1"/>
  <c r="I523" i="1"/>
  <c r="J523" i="1"/>
  <c r="J515" i="1"/>
  <c r="I515" i="1"/>
  <c r="I507" i="1"/>
  <c r="J507" i="1"/>
  <c r="J499" i="1"/>
  <c r="I499" i="1"/>
  <c r="I491" i="1"/>
  <c r="J491" i="1"/>
  <c r="J483" i="1"/>
  <c r="I483" i="1"/>
  <c r="J475" i="1"/>
  <c r="I475" i="1"/>
  <c r="J467" i="1"/>
  <c r="I467" i="1"/>
  <c r="J459" i="1"/>
  <c r="I459" i="1"/>
  <c r="J451" i="1"/>
  <c r="I451" i="1"/>
  <c r="I443" i="1"/>
  <c r="J443" i="1"/>
  <c r="I435" i="1"/>
  <c r="J435" i="1"/>
  <c r="I427" i="1"/>
  <c r="J427" i="1"/>
  <c r="I419" i="1"/>
  <c r="J419" i="1"/>
  <c r="J411" i="1"/>
  <c r="I411" i="1"/>
  <c r="J403" i="1"/>
  <c r="I403" i="1"/>
  <c r="I387" i="1"/>
  <c r="J387" i="1"/>
  <c r="J379" i="1"/>
  <c r="I379" i="1"/>
  <c r="I371" i="1"/>
  <c r="J371" i="1"/>
  <c r="I363" i="1"/>
  <c r="J363" i="1"/>
  <c r="J355" i="1"/>
  <c r="I355" i="1"/>
  <c r="J347" i="1"/>
  <c r="I347" i="1"/>
  <c r="J339" i="1"/>
  <c r="I339" i="1"/>
  <c r="I331" i="1"/>
  <c r="J331" i="1"/>
  <c r="J323" i="1"/>
  <c r="I323" i="1"/>
  <c r="I315" i="1"/>
  <c r="J315" i="1"/>
  <c r="J307" i="1"/>
  <c r="I307" i="1"/>
  <c r="I155" i="1"/>
  <c r="J299" i="1"/>
  <c r="I299" i="1"/>
  <c r="I291" i="1"/>
  <c r="J291" i="1"/>
  <c r="J283" i="1"/>
  <c r="I283" i="1"/>
  <c r="J275" i="1"/>
  <c r="I275" i="1"/>
  <c r="J267" i="1"/>
  <c r="I267" i="1"/>
  <c r="J259" i="1"/>
  <c r="I259" i="1"/>
  <c r="I251" i="1"/>
  <c r="J251" i="1"/>
  <c r="J243" i="1"/>
  <c r="I243" i="1"/>
  <c r="I235" i="1"/>
  <c r="J235" i="1"/>
  <c r="I227" i="1"/>
  <c r="J227" i="1"/>
  <c r="I219" i="1"/>
  <c r="J219" i="1"/>
  <c r="J211" i="1"/>
  <c r="I211" i="1"/>
  <c r="I203" i="1"/>
  <c r="J203" i="1"/>
  <c r="I187" i="1"/>
  <c r="J187" i="1"/>
  <c r="I179" i="1"/>
  <c r="J179" i="1"/>
  <c r="J171" i="1"/>
  <c r="I171" i="1"/>
  <c r="J163" i="1"/>
  <c r="I163" i="1"/>
  <c r="J147" i="1"/>
  <c r="I147" i="1"/>
  <c r="I139" i="1"/>
  <c r="J139" i="1"/>
  <c r="I131" i="1"/>
  <c r="J131" i="1"/>
  <c r="J115" i="1"/>
  <c r="I115" i="1"/>
  <c r="J107" i="1"/>
  <c r="I107" i="1"/>
  <c r="J99" i="1"/>
  <c r="I99" i="1"/>
  <c r="J91" i="1"/>
  <c r="I91" i="1"/>
  <c r="I83" i="1"/>
  <c r="J83" i="1"/>
  <c r="J67" i="1"/>
  <c r="I67" i="1"/>
  <c r="J59" i="1"/>
  <c r="I59" i="1"/>
  <c r="J51" i="1"/>
  <c r="I51" i="1"/>
  <c r="I27" i="1"/>
  <c r="J27" i="1"/>
  <c r="I19" i="1"/>
  <c r="J19" i="1"/>
  <c r="I11" i="1"/>
  <c r="J11" i="1"/>
  <c r="J3" i="1"/>
  <c r="I3" i="1"/>
  <c r="J195" i="1"/>
  <c r="I75" i="1"/>
  <c r="I43" i="1"/>
  <c r="I123" i="1"/>
  <c r="I35" i="1"/>
  <c r="J1064" i="1"/>
  <c r="J904" i="1"/>
  <c r="I947" i="1"/>
  <c r="I858" i="1"/>
  <c r="I932" i="1"/>
  <c r="J922" i="1"/>
  <c r="I1079" i="1"/>
  <c r="J883" i="1"/>
  <c r="I954" i="1"/>
  <c r="J919" i="1"/>
  <c r="I890" i="1"/>
  <c r="J950" i="1"/>
  <c r="J941" i="1"/>
  <c r="E8" i="5"/>
  <c r="J918" i="1"/>
  <c r="I915" i="1"/>
  <c r="I851" i="1"/>
  <c r="I854" i="1"/>
  <c r="J982" i="1"/>
  <c r="L9" i="5"/>
  <c r="I1052" i="1"/>
  <c r="J1043" i="1"/>
  <c r="O9" i="5"/>
  <c r="J988" i="1"/>
  <c r="J966" i="1"/>
  <c r="I1011" i="1"/>
  <c r="I924" i="1"/>
  <c r="I1078" i="1"/>
  <c r="J886" i="1"/>
  <c r="I998" i="1"/>
  <c r="I979" i="1"/>
  <c r="J860" i="1"/>
  <c r="I869" i="1"/>
  <c r="J1000" i="1"/>
  <c r="I1014" i="1"/>
  <c r="J1046" i="1"/>
  <c r="J899" i="1"/>
  <c r="F8" i="5"/>
  <c r="I934" i="1"/>
  <c r="J1062" i="1"/>
  <c r="I1082" i="1"/>
  <c r="I931" i="1"/>
  <c r="J1059" i="1"/>
  <c r="J887" i="1"/>
  <c r="I1047" i="1"/>
  <c r="M9" i="5"/>
  <c r="J902" i="1"/>
  <c r="I1018" i="1"/>
  <c r="I868" i="1"/>
  <c r="I1005" i="1"/>
  <c r="I996" i="1"/>
  <c r="J956" i="1"/>
  <c r="D9" i="5"/>
  <c r="K9" i="5"/>
  <c r="I1050" i="1"/>
  <c r="J1027" i="1"/>
  <c r="I1069" i="1"/>
  <c r="J9" i="5"/>
  <c r="J1030" i="1"/>
  <c r="I995" i="1"/>
  <c r="I986" i="1"/>
  <c r="N9" i="5"/>
  <c r="J855" i="1"/>
  <c r="I892" i="1"/>
  <c r="J1060" i="1"/>
  <c r="I1029" i="1"/>
  <c r="I983" i="1"/>
  <c r="J951" i="1"/>
  <c r="J877" i="1"/>
  <c r="G8" i="5"/>
  <c r="I1009" i="1"/>
  <c r="J1009" i="1"/>
  <c r="I888" i="1"/>
  <c r="J888" i="1"/>
  <c r="I784" i="1"/>
  <c r="J784" i="1"/>
  <c r="I736" i="1"/>
  <c r="J736" i="1"/>
  <c r="I688" i="1"/>
  <c r="J688" i="1"/>
  <c r="I672" i="1"/>
  <c r="J672" i="1"/>
  <c r="I600" i="1"/>
  <c r="J600" i="1"/>
  <c r="I528" i="1"/>
  <c r="J528" i="1"/>
  <c r="I472" i="1"/>
  <c r="J472" i="1"/>
  <c r="J464" i="1"/>
  <c r="I464" i="1"/>
  <c r="J176" i="1"/>
  <c r="I176" i="1"/>
  <c r="J160" i="1"/>
  <c r="I160" i="1"/>
  <c r="I136" i="1"/>
  <c r="J136" i="1"/>
  <c r="I32" i="1"/>
  <c r="J32" i="1"/>
  <c r="H43" i="35"/>
  <c r="J1084" i="1"/>
  <c r="J901" i="1"/>
  <c r="I878" i="1"/>
  <c r="I1038" i="1"/>
  <c r="I1020" i="1"/>
  <c r="I1006" i="1"/>
  <c r="J1070" i="1"/>
  <c r="J1067" i="1"/>
  <c r="I907" i="1"/>
  <c r="I965" i="1"/>
  <c r="J910" i="1"/>
  <c r="J942" i="1"/>
  <c r="J875" i="1"/>
  <c r="I866" i="1"/>
  <c r="J866" i="1"/>
  <c r="I898" i="1"/>
  <c r="J898" i="1"/>
  <c r="I930" i="1"/>
  <c r="J930" i="1"/>
  <c r="I1026" i="1"/>
  <c r="J1026" i="1"/>
  <c r="J959" i="1"/>
  <c r="I959" i="1"/>
  <c r="I1023" i="1"/>
  <c r="J1023" i="1"/>
  <c r="J1055" i="1"/>
  <c r="I1055" i="1"/>
  <c r="J880" i="1"/>
  <c r="I880" i="1"/>
  <c r="F9" i="5"/>
  <c r="I1061" i="1"/>
  <c r="A1088" i="1"/>
  <c r="A1049" i="1"/>
  <c r="A1016" i="1"/>
  <c r="A977" i="1"/>
  <c r="A937" i="1"/>
  <c r="A896" i="1"/>
  <c r="A856" i="1"/>
  <c r="I933" i="1"/>
  <c r="J997" i="1"/>
  <c r="A1073" i="1"/>
  <c r="A1040" i="1"/>
  <c r="A1001" i="1"/>
  <c r="A961" i="1"/>
  <c r="A921" i="1"/>
  <c r="A881" i="1"/>
  <c r="A1072" i="1"/>
  <c r="A1033" i="1"/>
  <c r="A993" i="1"/>
  <c r="A960" i="1"/>
  <c r="A920" i="1"/>
  <c r="A873" i="1"/>
  <c r="A45" i="35"/>
  <c r="H44" i="35"/>
  <c r="A46" i="35"/>
  <c r="H45" i="35"/>
  <c r="I872" i="1"/>
  <c r="J872" i="1"/>
  <c r="G9" i="5"/>
  <c r="A10" i="5"/>
  <c r="H9" i="5"/>
  <c r="I9" i="5"/>
  <c r="E9" i="5"/>
  <c r="F136" i="3"/>
  <c r="F156" i="3"/>
  <c r="F168" i="3"/>
  <c r="F15" i="3"/>
  <c r="F138" i="3"/>
  <c r="F74" i="3"/>
  <c r="F162" i="3"/>
  <c r="F120" i="3"/>
  <c r="F67" i="3"/>
  <c r="F31" i="3"/>
  <c r="F111" i="3"/>
  <c r="F71" i="3"/>
  <c r="F102" i="3"/>
  <c r="F10" i="3"/>
  <c r="F90" i="3"/>
  <c r="F128" i="3"/>
  <c r="F78" i="3"/>
  <c r="F127" i="3"/>
  <c r="F88" i="3"/>
  <c r="F151" i="3"/>
  <c r="F77" i="3"/>
  <c r="F124" i="3"/>
  <c r="F159" i="3"/>
  <c r="F61" i="3"/>
  <c r="F130" i="3"/>
  <c r="F57" i="3"/>
  <c r="F54" i="3"/>
  <c r="F112" i="3"/>
  <c r="F5" i="3"/>
  <c r="F115" i="3"/>
  <c r="F153" i="3"/>
  <c r="F65" i="3"/>
  <c r="F165" i="3"/>
  <c r="F45" i="3"/>
  <c r="F41" i="3"/>
  <c r="F163" i="3"/>
  <c r="F83" i="3"/>
  <c r="F96" i="3"/>
  <c r="F174" i="3"/>
  <c r="F48" i="3"/>
  <c r="F110" i="3"/>
  <c r="F116" i="3"/>
  <c r="F147" i="3"/>
  <c r="F157" i="3"/>
  <c r="F56" i="3"/>
  <c r="F46" i="3"/>
  <c r="F51" i="3"/>
  <c r="F52" i="3"/>
  <c r="F125" i="3"/>
  <c r="F146" i="3"/>
  <c r="F33" i="3"/>
  <c r="F171" i="3"/>
  <c r="F179" i="3"/>
  <c r="F12" i="3"/>
  <c r="F133" i="3"/>
  <c r="F30" i="3"/>
  <c r="F105" i="3"/>
  <c r="F144" i="3"/>
  <c r="F37" i="3"/>
  <c r="F161" i="3"/>
  <c r="F68" i="3"/>
  <c r="F150" i="3"/>
  <c r="F27" i="3"/>
  <c r="F17" i="3"/>
  <c r="F167" i="3"/>
  <c r="F182" i="3"/>
  <c r="F121" i="3"/>
  <c r="F114" i="3"/>
  <c r="F50" i="3"/>
  <c r="F25" i="3"/>
  <c r="F49" i="3"/>
  <c r="F113" i="3"/>
  <c r="F24" i="3"/>
  <c r="F72" i="3"/>
  <c r="F122" i="3"/>
  <c r="F82" i="3"/>
  <c r="F104" i="3"/>
  <c r="F178" i="3"/>
  <c r="F70" i="3"/>
  <c r="F158" i="3"/>
  <c r="F154" i="3"/>
  <c r="F64" i="3"/>
  <c r="F134" i="3"/>
  <c r="F23" i="3"/>
  <c r="F117" i="3"/>
  <c r="F89" i="3"/>
  <c r="F145" i="3"/>
  <c r="F141" i="3"/>
  <c r="F43" i="3"/>
  <c r="F21" i="3"/>
  <c r="F22" i="3"/>
  <c r="F91" i="3"/>
  <c r="F69" i="3"/>
  <c r="F79" i="3"/>
  <c r="F36" i="3"/>
  <c r="F42" i="3"/>
  <c r="F4" i="3"/>
  <c r="F155" i="3"/>
  <c r="F93" i="3"/>
  <c r="F152" i="3"/>
  <c r="J873" i="1"/>
  <c r="I873" i="1"/>
  <c r="I961" i="1"/>
  <c r="J961" i="1"/>
  <c r="I856" i="1"/>
  <c r="F126" i="3"/>
  <c r="F75" i="3"/>
  <c r="F58" i="3"/>
  <c r="F143" i="3"/>
  <c r="F85" i="3"/>
  <c r="F59" i="3"/>
  <c r="F135" i="3"/>
  <c r="F11" i="3"/>
  <c r="F76" i="3"/>
  <c r="F181" i="3"/>
  <c r="J856" i="1"/>
  <c r="F13" i="3"/>
  <c r="F95" i="3"/>
  <c r="F63" i="3"/>
  <c r="F16" i="3"/>
  <c r="F160" i="3"/>
  <c r="F38" i="3"/>
  <c r="F180" i="3"/>
  <c r="F35" i="3"/>
  <c r="F44" i="3"/>
  <c r="F148" i="3"/>
  <c r="F19" i="3"/>
  <c r="F107" i="3"/>
  <c r="F81" i="3"/>
  <c r="F106" i="3"/>
  <c r="F131" i="3"/>
  <c r="F28" i="3"/>
  <c r="F97" i="3"/>
  <c r="F169" i="3"/>
  <c r="F34" i="3"/>
  <c r="F62" i="3"/>
  <c r="F142" i="3"/>
  <c r="F123" i="3"/>
  <c r="F7" i="3"/>
  <c r="F173" i="3"/>
  <c r="F140" i="3"/>
  <c r="F103" i="3"/>
  <c r="F84" i="3"/>
  <c r="F6" i="3"/>
  <c r="F66" i="3"/>
  <c r="F99" i="3"/>
  <c r="F170" i="3"/>
  <c r="F3" i="3"/>
  <c r="F98" i="3"/>
  <c r="F101" i="3"/>
  <c r="F39" i="3"/>
  <c r="F100" i="3"/>
  <c r="F137" i="3"/>
  <c r="F172" i="3"/>
  <c r="F32" i="3"/>
  <c r="F80" i="3"/>
  <c r="F29" i="3"/>
  <c r="F18" i="3"/>
  <c r="F2" i="3"/>
  <c r="F119" i="3"/>
  <c r="F8" i="3"/>
  <c r="F26" i="3"/>
  <c r="F87" i="3"/>
  <c r="F129" i="3"/>
  <c r="F175" i="3"/>
  <c r="F53" i="3"/>
  <c r="F132" i="3"/>
  <c r="F47" i="3"/>
  <c r="F73" i="3"/>
  <c r="F55" i="3"/>
  <c r="F9" i="3"/>
  <c r="F166" i="3"/>
  <c r="F108" i="3"/>
  <c r="F86" i="3"/>
  <c r="F109" i="3"/>
  <c r="F60" i="3"/>
  <c r="F139" i="3"/>
  <c r="F149" i="3"/>
  <c r="F176" i="3"/>
  <c r="F92" i="3"/>
  <c r="F40" i="3"/>
  <c r="F164" i="3"/>
  <c r="F20" i="3"/>
  <c r="F94" i="3"/>
  <c r="F177" i="3"/>
  <c r="F14" i="3"/>
  <c r="J920" i="1"/>
  <c r="I920" i="1"/>
  <c r="J1001" i="1"/>
  <c r="I1001" i="1"/>
  <c r="I896" i="1"/>
  <c r="J896" i="1"/>
  <c r="I960" i="1"/>
  <c r="J960" i="1"/>
  <c r="I1040" i="1"/>
  <c r="J1040" i="1"/>
  <c r="J937" i="1"/>
  <c r="I937" i="1"/>
  <c r="I993" i="1"/>
  <c r="J993" i="1"/>
  <c r="J1073" i="1"/>
  <c r="I1073" i="1"/>
  <c r="J977" i="1"/>
  <c r="I977" i="1"/>
  <c r="J1033" i="1"/>
  <c r="I1033" i="1"/>
  <c r="I1016" i="1"/>
  <c r="J1016" i="1"/>
  <c r="I1072" i="1"/>
  <c r="J1072" i="1"/>
  <c r="F118" i="3"/>
  <c r="J1049" i="1"/>
  <c r="I1049" i="1"/>
  <c r="J881" i="1"/>
  <c r="I881" i="1"/>
  <c r="I1088" i="1"/>
  <c r="J1088" i="1"/>
  <c r="J921" i="1"/>
  <c r="I921" i="1"/>
  <c r="A47" i="35"/>
  <c r="H46" i="35"/>
  <c r="K10" i="5"/>
  <c r="N10" i="5"/>
  <c r="F10" i="5"/>
  <c r="M10" i="5"/>
  <c r="J10" i="5"/>
  <c r="H10" i="5"/>
  <c r="I10" i="5"/>
  <c r="E10" i="5"/>
  <c r="L10" i="5"/>
  <c r="G10" i="5"/>
  <c r="C10" i="5"/>
  <c r="O10" i="5"/>
  <c r="B10" i="5"/>
  <c r="D10" i="5"/>
  <c r="A11" i="5"/>
  <c r="A48" i="35"/>
  <c r="H47" i="35"/>
  <c r="N11" i="5"/>
  <c r="H11" i="5"/>
  <c r="I11" i="5"/>
  <c r="C11" i="5"/>
  <c r="A12" i="5"/>
  <c r="G11" i="5"/>
  <c r="M11" i="5"/>
  <c r="F11" i="5"/>
  <c r="D11" i="5"/>
  <c r="E11" i="5"/>
  <c r="J11" i="5"/>
  <c r="B11" i="5"/>
  <c r="K11" i="5"/>
  <c r="L11" i="5"/>
  <c r="O11" i="5"/>
  <c r="H48" i="35"/>
  <c r="A49" i="35"/>
  <c r="H12" i="5"/>
  <c r="B12" i="5"/>
  <c r="O12" i="5"/>
  <c r="C12" i="5"/>
  <c r="N12" i="5"/>
  <c r="D12" i="5"/>
  <c r="L12" i="5"/>
  <c r="G12" i="5"/>
  <c r="A13" i="5"/>
  <c r="F12" i="5"/>
  <c r="K12" i="5"/>
  <c r="M12" i="5"/>
  <c r="E12" i="5"/>
  <c r="I12" i="5"/>
  <c r="J12" i="5"/>
  <c r="H49" i="35"/>
  <c r="A50" i="35"/>
  <c r="A14" i="5"/>
  <c r="E13" i="5"/>
  <c r="B13" i="5"/>
  <c r="L13" i="5"/>
  <c r="D13" i="5"/>
  <c r="H13" i="5"/>
  <c r="C13" i="5"/>
  <c r="G13" i="5"/>
  <c r="J13" i="5"/>
  <c r="I13" i="5"/>
  <c r="O13" i="5"/>
  <c r="N13" i="5"/>
  <c r="M13" i="5"/>
  <c r="K13" i="5"/>
  <c r="F13" i="5"/>
  <c r="H50" i="35"/>
  <c r="A51" i="35"/>
  <c r="M14" i="5"/>
  <c r="C14" i="5"/>
  <c r="A15" i="5"/>
  <c r="B14" i="5"/>
  <c r="K14" i="5"/>
  <c r="H14" i="5"/>
  <c r="G14" i="5"/>
  <c r="J14" i="5"/>
  <c r="L14" i="5"/>
  <c r="E14" i="5"/>
  <c r="D14" i="5"/>
  <c r="N14" i="5"/>
  <c r="I14" i="5"/>
  <c r="F14" i="5"/>
  <c r="O14" i="5"/>
  <c r="H51" i="35"/>
  <c r="A52" i="35"/>
  <c r="B15" i="5"/>
  <c r="H15" i="5"/>
  <c r="I15" i="5"/>
  <c r="F15" i="5"/>
  <c r="G15" i="5"/>
  <c r="E15" i="5"/>
  <c r="C15" i="5"/>
  <c r="D15" i="5"/>
  <c r="A16" i="5"/>
  <c r="N15" i="5"/>
  <c r="J15" i="5"/>
  <c r="O15" i="5"/>
  <c r="M15" i="5"/>
  <c r="K15" i="5"/>
  <c r="L15" i="5"/>
  <c r="A53" i="35"/>
  <c r="H52" i="35"/>
  <c r="F16" i="5"/>
  <c r="M16" i="5"/>
  <c r="D16" i="5"/>
  <c r="J16" i="5"/>
  <c r="I16" i="5"/>
  <c r="N16" i="5"/>
  <c r="C16" i="5"/>
  <c r="H16" i="5"/>
  <c r="L16" i="5"/>
  <c r="O16" i="5"/>
  <c r="A17" i="5"/>
  <c r="B16" i="5"/>
  <c r="K16" i="5"/>
  <c r="E16" i="5"/>
  <c r="G16" i="5"/>
  <c r="A54" i="35"/>
  <c r="H53" i="35"/>
  <c r="D17" i="5"/>
  <c r="A18" i="5"/>
  <c r="J17" i="5"/>
  <c r="B17" i="5"/>
  <c r="O17" i="5"/>
  <c r="L17" i="5"/>
  <c r="F17" i="5"/>
  <c r="M17" i="5"/>
  <c r="G17" i="5"/>
  <c r="N17" i="5"/>
  <c r="I17" i="5"/>
  <c r="C17" i="5"/>
  <c r="K17" i="5"/>
  <c r="E17" i="5"/>
  <c r="H17" i="5"/>
  <c r="A55" i="35"/>
  <c r="H54" i="35"/>
  <c r="N18" i="5"/>
  <c r="C18" i="5"/>
  <c r="M18" i="5"/>
  <c r="E18" i="5"/>
  <c r="B18" i="5"/>
  <c r="D18" i="5"/>
  <c r="J18" i="5"/>
  <c r="L18" i="5"/>
  <c r="H18" i="5"/>
  <c r="I18" i="5"/>
  <c r="O18" i="5"/>
  <c r="A19" i="5"/>
  <c r="F18" i="5"/>
  <c r="G18" i="5"/>
  <c r="K18" i="5"/>
  <c r="A56" i="35"/>
  <c r="H55" i="35"/>
  <c r="A20" i="5"/>
  <c r="G19" i="5"/>
  <c r="O19" i="5"/>
  <c r="L19" i="5"/>
  <c r="D19" i="5"/>
  <c r="C19" i="5"/>
  <c r="M19" i="5"/>
  <c r="I19" i="5"/>
  <c r="F19" i="5"/>
  <c r="B19" i="5"/>
  <c r="E19" i="5"/>
  <c r="H19" i="5"/>
  <c r="K19" i="5"/>
  <c r="J19" i="5"/>
  <c r="N19" i="5"/>
  <c r="H56" i="35"/>
  <c r="A57" i="35"/>
  <c r="M20" i="5"/>
  <c r="H20" i="5"/>
  <c r="F20" i="5"/>
  <c r="D20" i="5"/>
  <c r="B20" i="5"/>
  <c r="N20" i="5"/>
  <c r="C20" i="5"/>
  <c r="E20" i="5"/>
  <c r="A21" i="5"/>
  <c r="L20" i="5"/>
  <c r="K20" i="5"/>
  <c r="I20" i="5"/>
  <c r="O20" i="5"/>
  <c r="G20" i="5"/>
  <c r="J20" i="5"/>
  <c r="H57" i="35"/>
  <c r="A58" i="35"/>
  <c r="M21" i="5"/>
  <c r="I21" i="5"/>
  <c r="C21" i="5"/>
  <c r="L21" i="5"/>
  <c r="F21" i="5"/>
  <c r="N21" i="5"/>
  <c r="H21" i="5"/>
  <c r="E21" i="5"/>
  <c r="B21" i="5"/>
  <c r="J21" i="5"/>
  <c r="A22" i="5"/>
  <c r="D21" i="5"/>
  <c r="G21" i="5"/>
  <c r="O21" i="5"/>
  <c r="K21" i="5"/>
  <c r="H58" i="35"/>
  <c r="A59" i="35"/>
  <c r="E22" i="5"/>
  <c r="F22" i="5"/>
  <c r="I22" i="5"/>
  <c r="D22" i="5"/>
  <c r="A23" i="5"/>
  <c r="J22" i="5"/>
  <c r="G22" i="5"/>
  <c r="N22" i="5"/>
  <c r="M22" i="5"/>
  <c r="C22" i="5"/>
  <c r="O22" i="5"/>
  <c r="L22" i="5"/>
  <c r="B22" i="5"/>
  <c r="K22" i="5"/>
  <c r="H22" i="5"/>
  <c r="H59" i="35"/>
  <c r="A60" i="35"/>
  <c r="F23" i="5"/>
  <c r="A24" i="5"/>
  <c r="O23" i="5"/>
  <c r="D23" i="5"/>
  <c r="C23" i="5"/>
  <c r="H23" i="5"/>
  <c r="K23" i="5"/>
  <c r="N23" i="5"/>
  <c r="I23" i="5"/>
  <c r="E23" i="5"/>
  <c r="M23" i="5"/>
  <c r="G23" i="5"/>
  <c r="L23" i="5"/>
  <c r="B23" i="5"/>
  <c r="J23" i="5"/>
  <c r="A61" i="35"/>
  <c r="H60" i="35"/>
  <c r="N24" i="5"/>
  <c r="O24" i="5"/>
  <c r="C24" i="5"/>
  <c r="K24" i="5"/>
  <c r="L24" i="5"/>
  <c r="G24" i="5"/>
  <c r="H24" i="5"/>
  <c r="B24" i="5"/>
  <c r="A25" i="5"/>
  <c r="E24" i="5"/>
  <c r="F24" i="5"/>
  <c r="J24" i="5"/>
  <c r="D24" i="5"/>
  <c r="M24" i="5"/>
  <c r="I24" i="5"/>
  <c r="A62" i="35"/>
  <c r="H61" i="35"/>
  <c r="M25" i="5"/>
  <c r="K25" i="5"/>
  <c r="L25" i="5"/>
  <c r="I25" i="5"/>
  <c r="O25" i="5"/>
  <c r="E25" i="5"/>
  <c r="D25" i="5"/>
  <c r="B25" i="5"/>
  <c r="J25" i="5"/>
  <c r="G25" i="5"/>
  <c r="A26" i="5"/>
  <c r="N25" i="5"/>
  <c r="H25" i="5"/>
  <c r="C25" i="5"/>
  <c r="F25" i="5"/>
  <c r="A63" i="35"/>
  <c r="H62" i="35"/>
  <c r="H26" i="5"/>
  <c r="G26" i="5"/>
  <c r="I26" i="5"/>
  <c r="C26" i="5"/>
  <c r="E26" i="5"/>
  <c r="L26" i="5"/>
  <c r="F26" i="5"/>
  <c r="B26" i="5"/>
  <c r="A27" i="5"/>
  <c r="J26" i="5"/>
  <c r="N26" i="5"/>
  <c r="K26" i="5"/>
  <c r="M26" i="5"/>
  <c r="O26" i="5"/>
  <c r="D26" i="5"/>
  <c r="A64" i="35"/>
  <c r="H63" i="35"/>
  <c r="L27" i="5"/>
  <c r="E27" i="5"/>
  <c r="C27" i="5"/>
  <c r="J27" i="5"/>
  <c r="K27" i="5"/>
  <c r="H27" i="5"/>
  <c r="A28" i="5"/>
  <c r="N27" i="5"/>
  <c r="F27" i="5"/>
  <c r="O27" i="5"/>
  <c r="D27" i="5"/>
  <c r="B27" i="5"/>
  <c r="I27" i="5"/>
  <c r="G27" i="5"/>
  <c r="M27" i="5"/>
  <c r="H64" i="35"/>
  <c r="A65" i="35"/>
  <c r="B28" i="5"/>
  <c r="I28" i="5"/>
  <c r="H28" i="5"/>
  <c r="L28" i="5"/>
  <c r="K28" i="5"/>
  <c r="N28" i="5"/>
  <c r="D28" i="5"/>
  <c r="O28" i="5"/>
  <c r="M28" i="5"/>
  <c r="A29" i="5"/>
  <c r="C28" i="5"/>
  <c r="J28" i="5"/>
  <c r="E28" i="5"/>
  <c r="F28" i="5"/>
  <c r="G28" i="5"/>
  <c r="H65" i="35"/>
  <c r="A66" i="35"/>
  <c r="E29" i="5"/>
  <c r="K29" i="5"/>
  <c r="J29" i="5"/>
  <c r="N29" i="5"/>
  <c r="G29" i="5"/>
  <c r="B29" i="5"/>
  <c r="M29" i="5"/>
  <c r="D29" i="5"/>
  <c r="H29" i="5"/>
  <c r="F29" i="5"/>
  <c r="L29" i="5"/>
  <c r="O29" i="5"/>
  <c r="C29" i="5"/>
  <c r="A30" i="5"/>
  <c r="I29" i="5"/>
  <c r="H66" i="35"/>
  <c r="A67" i="35"/>
  <c r="G30" i="5"/>
  <c r="A31" i="5"/>
  <c r="O30" i="5"/>
  <c r="H30" i="5"/>
  <c r="N30" i="5"/>
  <c r="I30" i="5"/>
  <c r="M30" i="5"/>
  <c r="L30" i="5"/>
  <c r="E30" i="5"/>
  <c r="K30" i="5"/>
  <c r="F30" i="5"/>
  <c r="D30" i="5"/>
  <c r="J30" i="5"/>
  <c r="C30" i="5"/>
  <c r="B30" i="5"/>
  <c r="H67" i="35"/>
  <c r="A68" i="35"/>
  <c r="A32" i="5"/>
  <c r="G31" i="5"/>
  <c r="C31" i="5"/>
  <c r="D31" i="5"/>
  <c r="F31" i="5"/>
  <c r="I31" i="5"/>
  <c r="J31" i="5"/>
  <c r="E31" i="5"/>
  <c r="L31" i="5"/>
  <c r="H31" i="5"/>
  <c r="K31" i="5"/>
  <c r="O31" i="5"/>
  <c r="M31" i="5"/>
  <c r="N31" i="5"/>
  <c r="B31" i="5"/>
  <c r="A69" i="35"/>
  <c r="H68" i="35"/>
  <c r="N32" i="5"/>
  <c r="L32" i="5"/>
  <c r="K32" i="5"/>
  <c r="J32" i="5"/>
  <c r="D32" i="5"/>
  <c r="A33" i="5"/>
  <c r="F32" i="5"/>
  <c r="G32" i="5"/>
  <c r="M32" i="5"/>
  <c r="O32" i="5"/>
  <c r="C32" i="5"/>
  <c r="E32" i="5"/>
  <c r="H32" i="5"/>
  <c r="B32" i="5"/>
  <c r="I32" i="5"/>
  <c r="A70" i="35"/>
  <c r="H69" i="35"/>
  <c r="M33" i="5"/>
  <c r="F33" i="5"/>
  <c r="B33" i="5"/>
  <c r="J33" i="5"/>
  <c r="L33" i="5"/>
  <c r="D33" i="5"/>
  <c r="O33" i="5"/>
  <c r="C33" i="5"/>
  <c r="G33" i="5"/>
  <c r="A34" i="5"/>
  <c r="E33" i="5"/>
  <c r="H33" i="5"/>
  <c r="K33" i="5"/>
  <c r="I33" i="5"/>
  <c r="N33" i="5"/>
  <c r="A71" i="35"/>
  <c r="H70" i="35"/>
  <c r="L34" i="5"/>
  <c r="O34" i="5"/>
  <c r="N34" i="5"/>
  <c r="H34" i="5"/>
  <c r="C34" i="5"/>
  <c r="K34" i="5"/>
  <c r="A35" i="5"/>
  <c r="M34" i="5"/>
  <c r="J34" i="5"/>
  <c r="E34" i="5"/>
  <c r="G34" i="5"/>
  <c r="B34" i="5"/>
  <c r="D34" i="5"/>
  <c r="F34" i="5"/>
  <c r="I34" i="5"/>
  <c r="A72" i="35"/>
  <c r="H71" i="35"/>
  <c r="B35" i="5"/>
  <c r="C35" i="5"/>
  <c r="E35" i="5"/>
  <c r="A36" i="5"/>
  <c r="I35" i="5"/>
  <c r="H35" i="5"/>
  <c r="K35" i="5"/>
  <c r="N35" i="5"/>
  <c r="D35" i="5"/>
  <c r="F35" i="5"/>
  <c r="J35" i="5"/>
  <c r="M35" i="5"/>
  <c r="O35" i="5"/>
  <c r="G35" i="5"/>
  <c r="L35" i="5"/>
  <c r="H72" i="35"/>
  <c r="A73" i="35"/>
  <c r="K36" i="5"/>
  <c r="A37" i="5"/>
  <c r="M36" i="5"/>
  <c r="G36" i="5"/>
  <c r="N36" i="5"/>
  <c r="F36" i="5"/>
  <c r="D36" i="5"/>
  <c r="E36" i="5"/>
  <c r="L36" i="5"/>
  <c r="I36" i="5"/>
  <c r="H36" i="5"/>
  <c r="B36" i="5"/>
  <c r="O36" i="5"/>
  <c r="J36" i="5"/>
  <c r="C36" i="5"/>
  <c r="H73" i="35"/>
  <c r="A74" i="35"/>
  <c r="E37" i="5"/>
  <c r="I37" i="5"/>
  <c r="D37" i="5"/>
  <c r="K37" i="5"/>
  <c r="B37" i="5"/>
  <c r="H37" i="5"/>
  <c r="F37" i="5"/>
  <c r="O37" i="5"/>
  <c r="C37" i="5"/>
  <c r="L37" i="5"/>
  <c r="A38" i="5"/>
  <c r="J37" i="5"/>
  <c r="G37" i="5"/>
  <c r="M37" i="5"/>
  <c r="N37" i="5"/>
  <c r="H74" i="35"/>
  <c r="A75" i="35"/>
  <c r="M38" i="5"/>
  <c r="K38" i="5"/>
  <c r="J38" i="5"/>
  <c r="L38" i="5"/>
  <c r="C38" i="5"/>
  <c r="E38" i="5"/>
  <c r="I38" i="5"/>
  <c r="F38" i="5"/>
  <c r="B38" i="5"/>
  <c r="G38" i="5"/>
  <c r="H38" i="5"/>
  <c r="A39" i="5"/>
  <c r="O38" i="5"/>
  <c r="N38" i="5"/>
  <c r="D38" i="5"/>
  <c r="H75" i="35"/>
  <c r="A76" i="35"/>
  <c r="C39" i="5"/>
  <c r="B39" i="5"/>
  <c r="H39" i="5"/>
  <c r="K39" i="5"/>
  <c r="L39" i="5"/>
  <c r="O39" i="5"/>
  <c r="G39" i="5"/>
  <c r="M39" i="5"/>
  <c r="J39" i="5"/>
  <c r="E39" i="5"/>
  <c r="N39" i="5"/>
  <c r="A40" i="5"/>
  <c r="D39" i="5"/>
  <c r="F39" i="5"/>
  <c r="I39" i="5"/>
  <c r="A77" i="35"/>
  <c r="H76" i="35"/>
  <c r="H40" i="5"/>
  <c r="E40" i="5"/>
  <c r="C40" i="5"/>
  <c r="A41" i="5"/>
  <c r="J40" i="5"/>
  <c r="M40" i="5"/>
  <c r="F40" i="5"/>
  <c r="D40" i="5"/>
  <c r="K40" i="5"/>
  <c r="N40" i="5"/>
  <c r="B40" i="5"/>
  <c r="I40" i="5"/>
  <c r="O40" i="5"/>
  <c r="G40" i="5"/>
  <c r="L40" i="5"/>
  <c r="A78" i="35"/>
  <c r="H77" i="35"/>
  <c r="K41" i="5"/>
  <c r="L41" i="5"/>
  <c r="N41" i="5"/>
  <c r="I41" i="5"/>
  <c r="E41" i="5"/>
  <c r="G41" i="5"/>
  <c r="B41" i="5"/>
  <c r="D41" i="5"/>
  <c r="C41" i="5"/>
  <c r="H41" i="5"/>
  <c r="F41" i="5"/>
  <c r="O41" i="5"/>
  <c r="A42" i="5"/>
  <c r="J41" i="5"/>
  <c r="M41" i="5"/>
  <c r="A79" i="35"/>
  <c r="H78" i="35"/>
  <c r="L42" i="5"/>
  <c r="I42" i="5"/>
  <c r="E42" i="5"/>
  <c r="M42" i="5"/>
  <c r="G42" i="5"/>
  <c r="K42" i="5"/>
  <c r="O42" i="5"/>
  <c r="D42" i="5"/>
  <c r="H42" i="5"/>
  <c r="A43" i="5"/>
  <c r="J42" i="5"/>
  <c r="N42" i="5"/>
  <c r="C42" i="5"/>
  <c r="F42" i="5"/>
  <c r="B42" i="5"/>
  <c r="A80" i="35"/>
  <c r="H79" i="35"/>
  <c r="N43" i="5"/>
  <c r="E43" i="5"/>
  <c r="F43" i="5"/>
  <c r="B43" i="5"/>
  <c r="A44" i="5"/>
  <c r="M43" i="5"/>
  <c r="K43" i="5"/>
  <c r="G43" i="5"/>
  <c r="J43" i="5"/>
  <c r="O43" i="5"/>
  <c r="C43" i="5"/>
  <c r="L43" i="5"/>
  <c r="D43" i="5"/>
  <c r="H43" i="5"/>
  <c r="I43" i="5"/>
  <c r="H80" i="35"/>
  <c r="A81" i="35"/>
  <c r="D44" i="5"/>
  <c r="L44" i="5"/>
  <c r="O44" i="5"/>
  <c r="F44" i="5"/>
  <c r="H44" i="5"/>
  <c r="G44" i="5"/>
  <c r="M44" i="5"/>
  <c r="J44" i="5"/>
  <c r="I44" i="5"/>
  <c r="C44" i="5"/>
  <c r="B44" i="5"/>
  <c r="N44" i="5"/>
  <c r="K44" i="5"/>
  <c r="E44" i="5"/>
  <c r="A45" i="5"/>
  <c r="H81" i="35"/>
  <c r="A82" i="35"/>
  <c r="B45" i="5"/>
  <c r="N45" i="5"/>
  <c r="I45" i="5"/>
  <c r="D45" i="5"/>
  <c r="G45" i="5"/>
  <c r="L45" i="5"/>
  <c r="E45" i="5"/>
  <c r="M45" i="5"/>
  <c r="C45" i="5"/>
  <c r="A46" i="5"/>
  <c r="J45" i="5"/>
  <c r="F45" i="5"/>
  <c r="K45" i="5"/>
  <c r="H45" i="5"/>
  <c r="O45" i="5"/>
  <c r="H82" i="35"/>
  <c r="A83" i="35"/>
  <c r="E46" i="5"/>
  <c r="F46" i="5"/>
  <c r="O46" i="5"/>
  <c r="B46" i="5"/>
  <c r="J46" i="5"/>
  <c r="C46" i="5"/>
  <c r="L46" i="5"/>
  <c r="K46" i="5"/>
  <c r="A47" i="5"/>
  <c r="G46" i="5"/>
  <c r="N46" i="5"/>
  <c r="H46" i="5"/>
  <c r="M46" i="5"/>
  <c r="D46" i="5"/>
  <c r="I46" i="5"/>
  <c r="H83" i="35"/>
  <c r="A84" i="35"/>
  <c r="K47" i="5"/>
  <c r="L47" i="5"/>
  <c r="H47" i="5"/>
  <c r="O47" i="5"/>
  <c r="N47" i="5"/>
  <c r="C47" i="5"/>
  <c r="A48" i="5"/>
  <c r="B47" i="5"/>
  <c r="M47" i="5"/>
  <c r="F47" i="5"/>
  <c r="D47" i="5"/>
  <c r="G47" i="5"/>
  <c r="E47" i="5"/>
  <c r="J47" i="5"/>
  <c r="I47" i="5"/>
  <c r="A85" i="35"/>
  <c r="H84" i="35"/>
  <c r="A49" i="5"/>
  <c r="F48" i="5"/>
  <c r="K48" i="5"/>
  <c r="B48" i="5"/>
  <c r="O48" i="5"/>
  <c r="D48" i="5"/>
  <c r="G48" i="5"/>
  <c r="J48" i="5"/>
  <c r="H48" i="5"/>
  <c r="I48" i="5"/>
  <c r="M48" i="5"/>
  <c r="L48" i="5"/>
  <c r="N48" i="5"/>
  <c r="E48" i="5"/>
  <c r="C48" i="5"/>
  <c r="A86" i="35"/>
  <c r="H85" i="35"/>
  <c r="L49" i="5"/>
  <c r="F49" i="5"/>
  <c r="H49" i="5"/>
  <c r="A50" i="5"/>
  <c r="G49" i="5"/>
  <c r="C49" i="5"/>
  <c r="B49" i="5"/>
  <c r="N49" i="5"/>
  <c r="D49" i="5"/>
  <c r="O49" i="5"/>
  <c r="M49" i="5"/>
  <c r="K49" i="5"/>
  <c r="E49" i="5"/>
  <c r="I49" i="5"/>
  <c r="J49" i="5"/>
  <c r="A87" i="35"/>
  <c r="H86" i="35"/>
  <c r="M50" i="5"/>
  <c r="H50" i="5"/>
  <c r="J50" i="5"/>
  <c r="E50" i="5"/>
  <c r="F50" i="5"/>
  <c r="A51" i="5"/>
  <c r="C50" i="5"/>
  <c r="K50" i="5"/>
  <c r="I50" i="5"/>
  <c r="N50" i="5"/>
  <c r="L50" i="5"/>
  <c r="B50" i="5"/>
  <c r="O50" i="5"/>
  <c r="G50" i="5"/>
  <c r="D50" i="5"/>
  <c r="A88" i="35"/>
  <c r="H87" i="35"/>
  <c r="L51" i="5"/>
  <c r="J51" i="5"/>
  <c r="C51" i="5"/>
  <c r="H51" i="5"/>
  <c r="O51" i="5"/>
  <c r="A52" i="5"/>
  <c r="M51" i="5"/>
  <c r="F51" i="5"/>
  <c r="D51" i="5"/>
  <c r="K51" i="5"/>
  <c r="B51" i="5"/>
  <c r="E51" i="5"/>
  <c r="N51" i="5"/>
  <c r="I51" i="5"/>
  <c r="G51" i="5"/>
  <c r="H88" i="35"/>
  <c r="A89" i="35"/>
  <c r="I52" i="5"/>
  <c r="J52" i="5"/>
  <c r="C52" i="5"/>
  <c r="G52" i="5"/>
  <c r="E52" i="5"/>
  <c r="B52" i="5"/>
  <c r="O52" i="5"/>
  <c r="N52" i="5"/>
  <c r="H52" i="5"/>
  <c r="D52" i="5"/>
  <c r="A53" i="5"/>
  <c r="F52" i="5"/>
  <c r="L52" i="5"/>
  <c r="M52" i="5"/>
  <c r="K52" i="5"/>
  <c r="H89" i="35"/>
  <c r="A90" i="35"/>
  <c r="I53" i="5"/>
  <c r="G53" i="5"/>
  <c r="F53" i="5"/>
  <c r="O53" i="5"/>
  <c r="B53" i="5"/>
  <c r="D53" i="5"/>
  <c r="A54" i="5"/>
  <c r="J53" i="5"/>
  <c r="M53" i="5"/>
  <c r="L53" i="5"/>
  <c r="H53" i="5"/>
  <c r="C53" i="5"/>
  <c r="N53" i="5"/>
  <c r="K53" i="5"/>
  <c r="E53" i="5"/>
  <c r="H90" i="35"/>
  <c r="A91" i="35"/>
  <c r="F54" i="5"/>
  <c r="O54" i="5"/>
  <c r="H54" i="5"/>
  <c r="A55" i="5"/>
  <c r="K54" i="5"/>
  <c r="E54" i="5"/>
  <c r="I54" i="5"/>
  <c r="J54" i="5"/>
  <c r="B54" i="5"/>
  <c r="N54" i="5"/>
  <c r="M54" i="5"/>
  <c r="G54" i="5"/>
  <c r="C54" i="5"/>
  <c r="D54" i="5"/>
  <c r="L54" i="5"/>
  <c r="H91" i="35"/>
  <c r="A92" i="35"/>
  <c r="I55" i="5"/>
  <c r="J55" i="5"/>
  <c r="G55" i="5"/>
  <c r="N55" i="5"/>
  <c r="D55" i="5"/>
  <c r="K55" i="5"/>
  <c r="H55" i="5"/>
  <c r="E55" i="5"/>
  <c r="F55" i="5"/>
  <c r="B55" i="5"/>
  <c r="C55" i="5"/>
  <c r="L55" i="5"/>
  <c r="A56" i="5"/>
  <c r="O55" i="5"/>
  <c r="M55" i="5"/>
  <c r="A93" i="35"/>
  <c r="H92" i="35"/>
  <c r="K56" i="5"/>
  <c r="I56" i="5"/>
  <c r="C56" i="5"/>
  <c r="D56" i="5"/>
  <c r="G56" i="5"/>
  <c r="L56" i="5"/>
  <c r="H56" i="5"/>
  <c r="J56" i="5"/>
  <c r="N56" i="5"/>
  <c r="A57" i="5"/>
  <c r="F56" i="5"/>
  <c r="M56" i="5"/>
  <c r="O56" i="5"/>
  <c r="E56" i="5"/>
  <c r="B56" i="5"/>
  <c r="A94" i="35"/>
  <c r="H93" i="35"/>
  <c r="N57" i="5"/>
  <c r="F57" i="5"/>
  <c r="B57" i="5"/>
  <c r="H57" i="5"/>
  <c r="M57" i="5"/>
  <c r="K57" i="5"/>
  <c r="G57" i="5"/>
  <c r="D57" i="5"/>
  <c r="O57" i="5"/>
  <c r="A58" i="5"/>
  <c r="L57" i="5"/>
  <c r="J57" i="5"/>
  <c r="I57" i="5"/>
  <c r="C57" i="5"/>
  <c r="E57" i="5"/>
  <c r="A95" i="35"/>
  <c r="H94" i="35"/>
  <c r="M58" i="5"/>
  <c r="A59" i="5"/>
  <c r="O58" i="5"/>
  <c r="D58" i="5"/>
  <c r="J58" i="5"/>
  <c r="F58" i="5"/>
  <c r="K58" i="5"/>
  <c r="G58" i="5"/>
  <c r="H58" i="5"/>
  <c r="E58" i="5"/>
  <c r="C58" i="5"/>
  <c r="L58" i="5"/>
  <c r="I58" i="5"/>
  <c r="N58" i="5"/>
  <c r="B58" i="5"/>
  <c r="A96" i="35"/>
  <c r="H95" i="35"/>
  <c r="D59" i="5"/>
  <c r="A60" i="5"/>
  <c r="L59" i="5"/>
  <c r="B59" i="5"/>
  <c r="E59" i="5"/>
  <c r="N59" i="5"/>
  <c r="O59" i="5"/>
  <c r="C59" i="5"/>
  <c r="M59" i="5"/>
  <c r="I59" i="5"/>
  <c r="G59" i="5"/>
  <c r="J59" i="5"/>
  <c r="K59" i="5"/>
  <c r="F59" i="5"/>
  <c r="H59" i="5"/>
  <c r="H96" i="35"/>
  <c r="A97" i="35"/>
  <c r="K60" i="5"/>
  <c r="J60" i="5"/>
  <c r="M60" i="5"/>
  <c r="G60" i="5"/>
  <c r="E60" i="5"/>
  <c r="F60" i="5"/>
  <c r="O60" i="5"/>
  <c r="B60" i="5"/>
  <c r="N60" i="5"/>
  <c r="H60" i="5"/>
  <c r="D60" i="5"/>
  <c r="C60" i="5"/>
  <c r="I60" i="5"/>
  <c r="A61" i="5"/>
  <c r="L60" i="5"/>
  <c r="H97" i="35"/>
  <c r="A98" i="35"/>
  <c r="M61" i="5"/>
  <c r="I61" i="5"/>
  <c r="F61" i="5"/>
  <c r="A62" i="5"/>
  <c r="D61" i="5"/>
  <c r="H61" i="5"/>
  <c r="K61" i="5"/>
  <c r="B61" i="5"/>
  <c r="L61" i="5"/>
  <c r="O61" i="5"/>
  <c r="E61" i="5"/>
  <c r="G61" i="5"/>
  <c r="J61" i="5"/>
  <c r="C61" i="5"/>
  <c r="N61" i="5"/>
  <c r="H98" i="35"/>
  <c r="A99" i="35"/>
  <c r="L62" i="5"/>
  <c r="D62" i="5"/>
  <c r="H62" i="5"/>
  <c r="M62" i="5"/>
  <c r="K62" i="5"/>
  <c r="N62" i="5"/>
  <c r="B62" i="5"/>
  <c r="A63" i="5"/>
  <c r="I62" i="5"/>
  <c r="J62" i="5"/>
  <c r="O62" i="5"/>
  <c r="E62" i="5"/>
  <c r="C62" i="5"/>
  <c r="F62" i="5"/>
  <c r="G62" i="5"/>
  <c r="H99" i="35"/>
  <c r="A100" i="35"/>
  <c r="F63" i="5"/>
  <c r="I63" i="5"/>
  <c r="O63" i="5"/>
  <c r="J63" i="5"/>
  <c r="L63" i="5"/>
  <c r="E63" i="5"/>
  <c r="H63" i="5"/>
  <c r="C63" i="5"/>
  <c r="A64" i="5"/>
  <c r="B63" i="5"/>
  <c r="K63" i="5"/>
  <c r="M63" i="5"/>
  <c r="D63" i="5"/>
  <c r="N63" i="5"/>
  <c r="G63" i="5"/>
  <c r="A101" i="35"/>
  <c r="H100" i="35"/>
  <c r="O64" i="5"/>
  <c r="H64" i="5"/>
  <c r="D64" i="5"/>
  <c r="L64" i="5"/>
  <c r="M64" i="5"/>
  <c r="K64" i="5"/>
  <c r="G64" i="5"/>
  <c r="F64" i="5"/>
  <c r="I64" i="5"/>
  <c r="J64" i="5"/>
  <c r="B64" i="5"/>
  <c r="C64" i="5"/>
  <c r="E64" i="5"/>
  <c r="N64" i="5"/>
  <c r="A65" i="5"/>
  <c r="A102" i="35"/>
  <c r="H101" i="35"/>
  <c r="O65" i="5"/>
  <c r="I65" i="5"/>
  <c r="E65" i="5"/>
  <c r="H65" i="5"/>
  <c r="B65" i="5"/>
  <c r="A66" i="5"/>
  <c r="K65" i="5"/>
  <c r="N65" i="5"/>
  <c r="F65" i="5"/>
  <c r="L65" i="5"/>
  <c r="C65" i="5"/>
  <c r="J65" i="5"/>
  <c r="D65" i="5"/>
  <c r="G65" i="5"/>
  <c r="M65" i="5"/>
  <c r="A103" i="35"/>
  <c r="H102" i="35"/>
  <c r="D66" i="5"/>
  <c r="J66" i="5"/>
  <c r="M66" i="5"/>
  <c r="O66" i="5"/>
  <c r="G66" i="5"/>
  <c r="K66" i="5"/>
  <c r="A67" i="5"/>
  <c r="I66" i="5"/>
  <c r="C66" i="5"/>
  <c r="F66" i="5"/>
  <c r="B66" i="5"/>
  <c r="N66" i="5"/>
  <c r="H66" i="5"/>
  <c r="E66" i="5"/>
  <c r="L66" i="5"/>
  <c r="A104" i="35"/>
  <c r="H103" i="35"/>
  <c r="F67" i="5"/>
  <c r="C67" i="5"/>
  <c r="J67" i="5"/>
  <c r="E67" i="5"/>
  <c r="A68" i="5"/>
  <c r="H67" i="5"/>
  <c r="D67" i="5"/>
  <c r="L67" i="5"/>
  <c r="I67" i="5"/>
  <c r="B67" i="5"/>
  <c r="K67" i="5"/>
  <c r="M67" i="5"/>
  <c r="O67" i="5"/>
  <c r="N67" i="5"/>
  <c r="G67" i="5"/>
  <c r="H104" i="35"/>
  <c r="A105" i="35"/>
  <c r="H68" i="5"/>
  <c r="M68" i="5"/>
  <c r="N68" i="5"/>
  <c r="A69" i="5"/>
  <c r="C68" i="5"/>
  <c r="K68" i="5"/>
  <c r="D68" i="5"/>
  <c r="I68" i="5"/>
  <c r="O68" i="5"/>
  <c r="B68" i="5"/>
  <c r="F68" i="5"/>
  <c r="J68" i="5"/>
  <c r="L68" i="5"/>
  <c r="G68" i="5"/>
  <c r="E68" i="5"/>
  <c r="H105" i="35"/>
  <c r="A106" i="35"/>
  <c r="N69" i="5"/>
  <c r="L69" i="5"/>
  <c r="G69" i="5"/>
  <c r="B69" i="5"/>
  <c r="E69" i="5"/>
  <c r="D69" i="5"/>
  <c r="J69" i="5"/>
  <c r="A70" i="5"/>
  <c r="I69" i="5"/>
  <c r="C69" i="5"/>
  <c r="O69" i="5"/>
  <c r="F69" i="5"/>
  <c r="H69" i="5"/>
  <c r="M69" i="5"/>
  <c r="K69" i="5"/>
  <c r="H106" i="35"/>
  <c r="A107" i="35"/>
  <c r="K70" i="5"/>
  <c r="J70" i="5"/>
  <c r="N70" i="5"/>
  <c r="H70" i="5"/>
  <c r="E70" i="5"/>
  <c r="O70" i="5"/>
  <c r="B70" i="5"/>
  <c r="C70" i="5"/>
  <c r="I70" i="5"/>
  <c r="M70" i="5"/>
  <c r="L70" i="5"/>
  <c r="F70" i="5"/>
  <c r="G70" i="5"/>
  <c r="D70" i="5"/>
  <c r="A71" i="5"/>
  <c r="H107" i="35"/>
  <c r="A108" i="35"/>
  <c r="F71" i="5"/>
  <c r="B71" i="5"/>
  <c r="A72" i="5"/>
  <c r="K71" i="5"/>
  <c r="D71" i="5"/>
  <c r="C71" i="5"/>
  <c r="J71" i="5"/>
  <c r="I71" i="5"/>
  <c r="N71" i="5"/>
  <c r="M71" i="5"/>
  <c r="O71" i="5"/>
  <c r="E71" i="5"/>
  <c r="H71" i="5"/>
  <c r="G71" i="5"/>
  <c r="L71" i="5"/>
  <c r="A109" i="35"/>
  <c r="H108" i="35"/>
  <c r="B72" i="5"/>
  <c r="J72" i="5"/>
  <c r="L72" i="5"/>
  <c r="E72" i="5"/>
  <c r="A73" i="5"/>
  <c r="O72" i="5"/>
  <c r="C72" i="5"/>
  <c r="D72" i="5"/>
  <c r="H72" i="5"/>
  <c r="K72" i="5"/>
  <c r="F72" i="5"/>
  <c r="N72" i="5"/>
  <c r="M72" i="5"/>
  <c r="G72" i="5"/>
  <c r="I72" i="5"/>
  <c r="A110" i="35"/>
  <c r="H109" i="35"/>
  <c r="G73" i="5"/>
  <c r="H73" i="5"/>
  <c r="D73" i="5"/>
  <c r="M73" i="5"/>
  <c r="N73" i="5"/>
  <c r="K73" i="5"/>
  <c r="I73" i="5"/>
  <c r="E73" i="5"/>
  <c r="F73" i="5"/>
  <c r="B73" i="5"/>
  <c r="A74" i="5"/>
  <c r="C73" i="5"/>
  <c r="J73" i="5"/>
  <c r="O73" i="5"/>
  <c r="L73" i="5"/>
  <c r="A111" i="35"/>
  <c r="H110" i="35"/>
  <c r="O74" i="5"/>
  <c r="D74" i="5"/>
  <c r="C74" i="5"/>
  <c r="F74" i="5"/>
  <c r="K74" i="5"/>
  <c r="J74" i="5"/>
  <c r="L74" i="5"/>
  <c r="H74" i="5"/>
  <c r="I74" i="5"/>
  <c r="A75" i="5"/>
  <c r="E74" i="5"/>
  <c r="M74" i="5"/>
  <c r="N74" i="5"/>
  <c r="B74" i="5"/>
  <c r="G74" i="5"/>
  <c r="A112" i="35"/>
  <c r="H111" i="35"/>
  <c r="K75" i="5"/>
  <c r="C75" i="5"/>
  <c r="D75" i="5"/>
  <c r="A76" i="5"/>
  <c r="J75" i="5"/>
  <c r="B75" i="5"/>
  <c r="E75" i="5"/>
  <c r="N75" i="5"/>
  <c r="L75" i="5"/>
  <c r="F75" i="5"/>
  <c r="M75" i="5"/>
  <c r="O75" i="5"/>
  <c r="I75" i="5"/>
  <c r="G75" i="5"/>
  <c r="H75" i="5"/>
  <c r="H112" i="35"/>
  <c r="A113" i="35"/>
  <c r="L76" i="5"/>
  <c r="D76" i="5"/>
  <c r="G76" i="5"/>
  <c r="O76" i="5"/>
  <c r="H76" i="5"/>
  <c r="M76" i="5"/>
  <c r="F76" i="5"/>
  <c r="J76" i="5"/>
  <c r="B76" i="5"/>
  <c r="I76" i="5"/>
  <c r="N76" i="5"/>
  <c r="A77" i="5"/>
  <c r="K76" i="5"/>
  <c r="C76" i="5"/>
  <c r="E76" i="5"/>
  <c r="H113" i="35"/>
  <c r="A114" i="35"/>
  <c r="F77" i="5"/>
  <c r="B77" i="5"/>
  <c r="J77" i="5"/>
  <c r="H77" i="5"/>
  <c r="A78" i="5"/>
  <c r="E77" i="5"/>
  <c r="D77" i="5"/>
  <c r="L77" i="5"/>
  <c r="I77" i="5"/>
  <c r="O77" i="5"/>
  <c r="K77" i="5"/>
  <c r="C77" i="5"/>
  <c r="M77" i="5"/>
  <c r="N77" i="5"/>
  <c r="G77" i="5"/>
  <c r="H114" i="35"/>
  <c r="A115" i="35"/>
  <c r="D78" i="5"/>
  <c r="M78" i="5"/>
  <c r="K78" i="5"/>
  <c r="O78" i="5"/>
  <c r="J78" i="5"/>
  <c r="E78" i="5"/>
  <c r="I78" i="5"/>
  <c r="F78" i="5"/>
  <c r="C78" i="5"/>
  <c r="G78" i="5"/>
  <c r="N78" i="5"/>
  <c r="H78" i="5"/>
  <c r="A79" i="5"/>
  <c r="L78" i="5"/>
  <c r="B78" i="5"/>
  <c r="H115" i="35"/>
  <c r="A116" i="35"/>
  <c r="L79" i="5"/>
  <c r="C79" i="5"/>
  <c r="I79" i="5"/>
  <c r="D79" i="5"/>
  <c r="M79" i="5"/>
  <c r="H79" i="5"/>
  <c r="N79" i="5"/>
  <c r="G79" i="5"/>
  <c r="O79" i="5"/>
  <c r="E79" i="5"/>
  <c r="A80" i="5"/>
  <c r="K79" i="5"/>
  <c r="J79" i="5"/>
  <c r="B79" i="5"/>
  <c r="F79" i="5"/>
  <c r="A117" i="35"/>
  <c r="H116" i="35"/>
  <c r="K80" i="5"/>
  <c r="N80" i="5"/>
  <c r="L80" i="5"/>
  <c r="E80" i="5"/>
  <c r="J80" i="5"/>
  <c r="A81" i="5"/>
  <c r="O80" i="5"/>
  <c r="G80" i="5"/>
  <c r="D80" i="5"/>
  <c r="C80" i="5"/>
  <c r="M80" i="5"/>
  <c r="B80" i="5"/>
  <c r="I80" i="5"/>
  <c r="F80" i="5"/>
  <c r="H80" i="5"/>
  <c r="A118" i="35"/>
  <c r="H117" i="35"/>
  <c r="F81" i="5"/>
  <c r="D81" i="5"/>
  <c r="L81" i="5"/>
  <c r="H81" i="5"/>
  <c r="M81" i="5"/>
  <c r="K81" i="5"/>
  <c r="B81" i="5"/>
  <c r="G81" i="5"/>
  <c r="E81" i="5"/>
  <c r="A82" i="5"/>
  <c r="C81" i="5"/>
  <c r="J81" i="5"/>
  <c r="I81" i="5"/>
  <c r="O81" i="5"/>
  <c r="N81" i="5"/>
  <c r="A119" i="35"/>
  <c r="H118" i="35"/>
  <c r="G82" i="5"/>
  <c r="M82" i="5"/>
  <c r="I82" i="5"/>
  <c r="O82" i="5"/>
  <c r="L82" i="5"/>
  <c r="A83" i="5"/>
  <c r="J82" i="5"/>
  <c r="B82" i="5"/>
  <c r="C82" i="5"/>
  <c r="K82" i="5"/>
  <c r="E82" i="5"/>
  <c r="H82" i="5"/>
  <c r="D82" i="5"/>
  <c r="F82" i="5"/>
  <c r="N82" i="5"/>
  <c r="A120" i="35"/>
  <c r="H119" i="35"/>
  <c r="M83" i="5"/>
  <c r="A84" i="5"/>
  <c r="K83" i="5"/>
  <c r="L83" i="5"/>
  <c r="O83" i="5"/>
  <c r="F83" i="5"/>
  <c r="B83" i="5"/>
  <c r="E83" i="5"/>
  <c r="D83" i="5"/>
  <c r="N83" i="5"/>
  <c r="G83" i="5"/>
  <c r="H83" i="5"/>
  <c r="J83" i="5"/>
  <c r="I83" i="5"/>
  <c r="C83" i="5"/>
  <c r="H120" i="35"/>
  <c r="A121" i="35"/>
  <c r="D84" i="5"/>
  <c r="A85" i="5"/>
  <c r="F84" i="5"/>
  <c r="M84" i="5"/>
  <c r="H84" i="5"/>
  <c r="C84" i="5"/>
  <c r="G84" i="5"/>
  <c r="J84" i="5"/>
  <c r="I84" i="5"/>
  <c r="E84" i="5"/>
  <c r="L84" i="5"/>
  <c r="N84" i="5"/>
  <c r="O84" i="5"/>
  <c r="K84" i="5"/>
  <c r="B84" i="5"/>
  <c r="H121" i="35"/>
  <c r="A122" i="35"/>
  <c r="J85" i="5"/>
  <c r="F85" i="5"/>
  <c r="M85" i="5"/>
  <c r="I85" i="5"/>
  <c r="H85" i="5"/>
  <c r="C85" i="5"/>
  <c r="D85" i="5"/>
  <c r="N85" i="5"/>
  <c r="B85" i="5"/>
  <c r="O85" i="5"/>
  <c r="A86" i="5"/>
  <c r="E85" i="5"/>
  <c r="K85" i="5"/>
  <c r="L85" i="5"/>
  <c r="G85" i="5"/>
  <c r="H122" i="35"/>
  <c r="A123" i="35"/>
  <c r="O86" i="5"/>
  <c r="L86" i="5"/>
  <c r="N86" i="5"/>
  <c r="J86" i="5"/>
  <c r="G86" i="5"/>
  <c r="F86" i="5"/>
  <c r="B86" i="5"/>
  <c r="A87" i="5"/>
  <c r="D86" i="5"/>
  <c r="M86" i="5"/>
  <c r="C86" i="5"/>
  <c r="K86" i="5"/>
  <c r="H86" i="5"/>
  <c r="E86" i="5"/>
  <c r="I86" i="5"/>
  <c r="H123" i="35"/>
  <c r="A124" i="35"/>
  <c r="J87" i="5"/>
  <c r="E87" i="5"/>
  <c r="L87" i="5"/>
  <c r="B87" i="5"/>
  <c r="I87" i="5"/>
  <c r="K87" i="5"/>
  <c r="N87" i="5"/>
  <c r="M87" i="5"/>
  <c r="C87" i="5"/>
  <c r="H87" i="5"/>
  <c r="A88" i="5"/>
  <c r="F87" i="5"/>
  <c r="D87" i="5"/>
  <c r="O87" i="5"/>
  <c r="G87" i="5"/>
  <c r="A125" i="35"/>
  <c r="H124" i="35"/>
  <c r="L88" i="5"/>
  <c r="J88" i="5"/>
  <c r="M88" i="5"/>
  <c r="O88" i="5"/>
  <c r="C88" i="5"/>
  <c r="K88" i="5"/>
  <c r="A89" i="5"/>
  <c r="D88" i="5"/>
  <c r="I88" i="5"/>
  <c r="N88" i="5"/>
  <c r="H88" i="5"/>
  <c r="E88" i="5"/>
  <c r="B88" i="5"/>
  <c r="F88" i="5"/>
  <c r="G88" i="5"/>
  <c r="A126" i="35"/>
  <c r="H125" i="35"/>
  <c r="A90" i="5"/>
  <c r="G89" i="5"/>
  <c r="L89" i="5"/>
  <c r="D89" i="5"/>
  <c r="N89" i="5"/>
  <c r="B89" i="5"/>
  <c r="O89" i="5"/>
  <c r="C89" i="5"/>
  <c r="I89" i="5"/>
  <c r="E89" i="5"/>
  <c r="M89" i="5"/>
  <c r="H89" i="5"/>
  <c r="J89" i="5"/>
  <c r="K89" i="5"/>
  <c r="F89" i="5"/>
  <c r="A127" i="35"/>
  <c r="H126" i="35"/>
  <c r="E90" i="5"/>
  <c r="I90" i="5"/>
  <c r="A91" i="5"/>
  <c r="H90" i="5"/>
  <c r="B90" i="5"/>
  <c r="K90" i="5"/>
  <c r="O90" i="5"/>
  <c r="C90" i="5"/>
  <c r="G90" i="5"/>
  <c r="M90" i="5"/>
  <c r="N90" i="5"/>
  <c r="D90" i="5"/>
  <c r="L90" i="5"/>
  <c r="J90" i="5"/>
  <c r="F90" i="5"/>
  <c r="A128" i="35"/>
  <c r="H127" i="35"/>
  <c r="C91" i="5"/>
  <c r="I91" i="5"/>
  <c r="M91" i="5"/>
  <c r="D91" i="5"/>
  <c r="B91" i="5"/>
  <c r="O91" i="5"/>
  <c r="E91" i="5"/>
  <c r="K91" i="5"/>
  <c r="J91" i="5"/>
  <c r="H91" i="5"/>
  <c r="N91" i="5"/>
  <c r="L91" i="5"/>
  <c r="G91" i="5"/>
  <c r="F91" i="5"/>
  <c r="A92" i="5"/>
  <c r="H128" i="35"/>
  <c r="A129" i="35"/>
  <c r="A93" i="5"/>
  <c r="B92" i="5"/>
  <c r="J92" i="5"/>
  <c r="O92" i="5"/>
  <c r="G92" i="5"/>
  <c r="L92" i="5"/>
  <c r="H92" i="5"/>
  <c r="M92" i="5"/>
  <c r="D92" i="5"/>
  <c r="C92" i="5"/>
  <c r="E92" i="5"/>
  <c r="K92" i="5"/>
  <c r="I92" i="5"/>
  <c r="F92" i="5"/>
  <c r="N92" i="5"/>
  <c r="H129" i="35"/>
  <c r="A130" i="35"/>
  <c r="A94" i="5"/>
  <c r="N93" i="5"/>
  <c r="L93" i="5"/>
  <c r="F93" i="5"/>
  <c r="J93" i="5"/>
  <c r="E93" i="5"/>
  <c r="O93" i="5"/>
  <c r="H93" i="5"/>
  <c r="I93" i="5"/>
  <c r="B93" i="5"/>
  <c r="C93" i="5"/>
  <c r="G93" i="5"/>
  <c r="M93" i="5"/>
  <c r="K93" i="5"/>
  <c r="D93" i="5"/>
  <c r="H130" i="35"/>
  <c r="A131" i="35"/>
  <c r="O94" i="5"/>
  <c r="D94" i="5"/>
  <c r="E94" i="5"/>
  <c r="J94" i="5"/>
  <c r="K94" i="5"/>
  <c r="G94" i="5"/>
  <c r="B94" i="5"/>
  <c r="N94" i="5"/>
  <c r="L94" i="5"/>
  <c r="I94" i="5"/>
  <c r="F94" i="5"/>
  <c r="A95" i="5"/>
  <c r="C94" i="5"/>
  <c r="H94" i="5"/>
  <c r="M94" i="5"/>
  <c r="H131" i="35"/>
  <c r="A132" i="35"/>
  <c r="N95" i="5"/>
  <c r="F95" i="5"/>
  <c r="O95" i="5"/>
  <c r="E95" i="5"/>
  <c r="B95" i="5"/>
  <c r="G95" i="5"/>
  <c r="H95" i="5"/>
  <c r="K95" i="5"/>
  <c r="I95" i="5"/>
  <c r="L95" i="5"/>
  <c r="J95" i="5"/>
  <c r="C95" i="5"/>
  <c r="D95" i="5"/>
  <c r="A96" i="5"/>
  <c r="M95" i="5"/>
  <c r="A133" i="35"/>
  <c r="H132" i="35"/>
  <c r="G96" i="5"/>
  <c r="N96" i="5"/>
  <c r="H96" i="5"/>
  <c r="M96" i="5"/>
  <c r="J96" i="5"/>
  <c r="I96" i="5"/>
  <c r="C96" i="5"/>
  <c r="F96" i="5"/>
  <c r="A97" i="5"/>
  <c r="O96" i="5"/>
  <c r="K96" i="5"/>
  <c r="L96" i="5"/>
  <c r="E96" i="5"/>
  <c r="D96" i="5"/>
  <c r="B96" i="5"/>
  <c r="A134" i="35"/>
  <c r="H133" i="35"/>
  <c r="B97" i="5"/>
  <c r="G97" i="5"/>
  <c r="M97" i="5"/>
  <c r="H97" i="5"/>
  <c r="J97" i="5"/>
  <c r="A98" i="5"/>
  <c r="O97" i="5"/>
  <c r="K97" i="5"/>
  <c r="D97" i="5"/>
  <c r="I97" i="5"/>
  <c r="L97" i="5"/>
  <c r="F97" i="5"/>
  <c r="C97" i="5"/>
  <c r="N97" i="5"/>
  <c r="E97" i="5"/>
  <c r="A135" i="35"/>
  <c r="H134" i="35"/>
  <c r="C98" i="5"/>
  <c r="A99" i="5"/>
  <c r="K98" i="5"/>
  <c r="J98" i="5"/>
  <c r="G98" i="5"/>
  <c r="I98" i="5"/>
  <c r="D98" i="5"/>
  <c r="L98" i="5"/>
  <c r="E98" i="5"/>
  <c r="H98" i="5"/>
  <c r="O98" i="5"/>
  <c r="N98" i="5"/>
  <c r="B98" i="5"/>
  <c r="F98" i="5"/>
  <c r="M98" i="5"/>
  <c r="A136" i="35"/>
  <c r="H135" i="35"/>
  <c r="C99" i="5"/>
  <c r="G99" i="5"/>
  <c r="F99" i="5"/>
  <c r="K99" i="5"/>
  <c r="E99" i="5"/>
  <c r="J99" i="5"/>
  <c r="N99" i="5"/>
  <c r="M99" i="5"/>
  <c r="O99" i="5"/>
  <c r="L99" i="5"/>
  <c r="D99" i="5"/>
  <c r="B99" i="5"/>
  <c r="H99" i="5"/>
  <c r="A100" i="5"/>
  <c r="I99" i="5"/>
  <c r="H136" i="35"/>
  <c r="A137" i="35"/>
  <c r="H100" i="5"/>
  <c r="M100" i="5"/>
  <c r="G100" i="5"/>
  <c r="C100" i="5"/>
  <c r="A101" i="5"/>
  <c r="B100" i="5"/>
  <c r="D100" i="5"/>
  <c r="J100" i="5"/>
  <c r="I100" i="5"/>
  <c r="E100" i="5"/>
  <c r="N100" i="5"/>
  <c r="K100" i="5"/>
  <c r="F100" i="5"/>
  <c r="L100" i="5"/>
  <c r="O100" i="5"/>
  <c r="H137" i="35"/>
  <c r="A138" i="35"/>
  <c r="G101" i="5"/>
  <c r="D101" i="5"/>
  <c r="M101" i="5"/>
  <c r="N101" i="5"/>
  <c r="L101" i="5"/>
  <c r="K101" i="5"/>
  <c r="B101" i="5"/>
  <c r="J101" i="5"/>
  <c r="I101" i="5"/>
  <c r="F101" i="5"/>
  <c r="C101" i="5"/>
  <c r="H101" i="5"/>
  <c r="O101" i="5"/>
  <c r="A102" i="5"/>
  <c r="E101" i="5"/>
  <c r="H138" i="35"/>
  <c r="A139" i="35"/>
  <c r="A103" i="5"/>
  <c r="O102" i="5"/>
  <c r="H102" i="5"/>
  <c r="B102" i="5"/>
  <c r="J102" i="5"/>
  <c r="E102" i="5"/>
  <c r="N102" i="5"/>
  <c r="F102" i="5"/>
  <c r="C102" i="5"/>
  <c r="G102" i="5"/>
  <c r="K102" i="5"/>
  <c r="D102" i="5"/>
  <c r="I102" i="5"/>
  <c r="M102" i="5"/>
  <c r="L102" i="5"/>
  <c r="H139" i="35"/>
  <c r="A140" i="35"/>
  <c r="C103" i="5"/>
  <c r="B103" i="5"/>
  <c r="A104" i="5"/>
  <c r="O103" i="5"/>
  <c r="E103" i="5"/>
  <c r="N103" i="5"/>
  <c r="D103" i="5"/>
  <c r="M103" i="5"/>
  <c r="J103" i="5"/>
  <c r="K103" i="5"/>
  <c r="H103" i="5"/>
  <c r="I103" i="5"/>
  <c r="F103" i="5"/>
  <c r="L103" i="5"/>
  <c r="G103" i="5"/>
  <c r="A141" i="35"/>
  <c r="H140" i="35"/>
  <c r="N104" i="5"/>
  <c r="I104" i="5"/>
  <c r="A105" i="5"/>
  <c r="M104" i="5"/>
  <c r="D104" i="5"/>
  <c r="H104" i="5"/>
  <c r="K104" i="5"/>
  <c r="C104" i="5"/>
  <c r="J104" i="5"/>
  <c r="E104" i="5"/>
  <c r="L104" i="5"/>
  <c r="G104" i="5"/>
  <c r="B104" i="5"/>
  <c r="O104" i="5"/>
  <c r="F104" i="5"/>
  <c r="A142" i="35"/>
  <c r="H141" i="35"/>
  <c r="H105" i="5"/>
  <c r="I105" i="5"/>
  <c r="L105" i="5"/>
  <c r="A106" i="5"/>
  <c r="C105" i="5"/>
  <c r="M105" i="5"/>
  <c r="D105" i="5"/>
  <c r="N105" i="5"/>
  <c r="F105" i="5"/>
  <c r="J105" i="5"/>
  <c r="O105" i="5"/>
  <c r="G105" i="5"/>
  <c r="K105" i="5"/>
  <c r="E105" i="5"/>
  <c r="B105" i="5"/>
  <c r="A143" i="35"/>
  <c r="H142" i="35"/>
  <c r="B106" i="5"/>
  <c r="M106" i="5"/>
  <c r="L106" i="5"/>
  <c r="D106" i="5"/>
  <c r="A107" i="5"/>
  <c r="J106" i="5"/>
  <c r="I106" i="5"/>
  <c r="E106" i="5"/>
  <c r="C106" i="5"/>
  <c r="G106" i="5"/>
  <c r="K106" i="5"/>
  <c r="F106" i="5"/>
  <c r="H106" i="5"/>
  <c r="N106" i="5"/>
  <c r="O106" i="5"/>
  <c r="A144" i="35"/>
  <c r="H143" i="35"/>
  <c r="L107" i="5"/>
  <c r="H107" i="5"/>
  <c r="E107" i="5"/>
  <c r="J107" i="5"/>
  <c r="K107" i="5"/>
  <c r="O107" i="5"/>
  <c r="G107" i="5"/>
  <c r="D107" i="5"/>
  <c r="N107" i="5"/>
  <c r="B107" i="5"/>
  <c r="M107" i="5"/>
  <c r="F107" i="5"/>
  <c r="I107" i="5"/>
  <c r="C107" i="5"/>
  <c r="A108" i="5"/>
  <c r="H144" i="35"/>
  <c r="A145" i="35"/>
  <c r="G108" i="5"/>
  <c r="D108" i="5"/>
  <c r="K108" i="5"/>
  <c r="A109" i="5"/>
  <c r="M108" i="5"/>
  <c r="N108" i="5"/>
  <c r="F108" i="5"/>
  <c r="H108" i="5"/>
  <c r="O108" i="5"/>
  <c r="E108" i="5"/>
  <c r="C108" i="5"/>
  <c r="B108" i="5"/>
  <c r="I108" i="5"/>
  <c r="J108" i="5"/>
  <c r="L108" i="5"/>
  <c r="H145" i="35"/>
  <c r="A146" i="35"/>
  <c r="B109" i="5"/>
  <c r="H109" i="5"/>
  <c r="N109" i="5"/>
  <c r="O109" i="5"/>
  <c r="I109" i="5"/>
  <c r="E109" i="5"/>
  <c r="A110" i="5"/>
  <c r="F109" i="5"/>
  <c r="M109" i="5"/>
  <c r="L109" i="5"/>
  <c r="J109" i="5"/>
  <c r="D109" i="5"/>
  <c r="G109" i="5"/>
  <c r="C109" i="5"/>
  <c r="K109" i="5"/>
  <c r="H146" i="35"/>
  <c r="A147" i="35"/>
  <c r="C110" i="5"/>
  <c r="O110" i="5"/>
  <c r="J110" i="5"/>
  <c r="D110" i="5"/>
  <c r="K110" i="5"/>
  <c r="A111" i="5"/>
  <c r="I110" i="5"/>
  <c r="G110" i="5"/>
  <c r="L110" i="5"/>
  <c r="N110" i="5"/>
  <c r="E110" i="5"/>
  <c r="F110" i="5"/>
  <c r="M110" i="5"/>
  <c r="B110" i="5"/>
  <c r="H110" i="5"/>
  <c r="H147" i="35"/>
  <c r="A148" i="35"/>
  <c r="L111" i="5"/>
  <c r="J111" i="5"/>
  <c r="D111" i="5"/>
  <c r="G111" i="5"/>
  <c r="M111" i="5"/>
  <c r="O111" i="5"/>
  <c r="F111" i="5"/>
  <c r="C111" i="5"/>
  <c r="K111" i="5"/>
  <c r="A112" i="5"/>
  <c r="I111" i="5"/>
  <c r="N111" i="5"/>
  <c r="B111" i="5"/>
  <c r="E111" i="5"/>
  <c r="H111" i="5"/>
  <c r="A149" i="35"/>
  <c r="H148" i="35"/>
  <c r="F112" i="5"/>
  <c r="O112" i="5"/>
  <c r="J112" i="5"/>
  <c r="M112" i="5"/>
  <c r="K112" i="5"/>
  <c r="D112" i="5"/>
  <c r="B112" i="5"/>
  <c r="H112" i="5"/>
  <c r="C112" i="5"/>
  <c r="E112" i="5"/>
  <c r="L112" i="5"/>
  <c r="I112" i="5"/>
  <c r="N112" i="5"/>
  <c r="A113" i="5"/>
  <c r="G112" i="5"/>
  <c r="A150" i="35"/>
  <c r="H149" i="35"/>
  <c r="J113" i="5"/>
  <c r="O113" i="5"/>
  <c r="A114" i="5"/>
  <c r="C113" i="5"/>
  <c r="G113" i="5"/>
  <c r="B113" i="5"/>
  <c r="I113" i="5"/>
  <c r="M113" i="5"/>
  <c r="E113" i="5"/>
  <c r="N113" i="5"/>
  <c r="H113" i="5"/>
  <c r="D113" i="5"/>
  <c r="L113" i="5"/>
  <c r="F113" i="5"/>
  <c r="K113" i="5"/>
  <c r="A151" i="35"/>
  <c r="H150" i="35"/>
  <c r="L114" i="5"/>
  <c r="O114" i="5"/>
  <c r="F114" i="5"/>
  <c r="E114" i="5"/>
  <c r="J114" i="5"/>
  <c r="C114" i="5"/>
  <c r="N114" i="5"/>
  <c r="G114" i="5"/>
  <c r="M114" i="5"/>
  <c r="A115" i="5"/>
  <c r="B114" i="5"/>
  <c r="D114" i="5"/>
  <c r="I114" i="5"/>
  <c r="H114" i="5"/>
  <c r="K114" i="5"/>
  <c r="A152" i="35"/>
  <c r="H151" i="35"/>
  <c r="L115" i="5"/>
  <c r="D115" i="5"/>
  <c r="N115" i="5"/>
  <c r="J115" i="5"/>
  <c r="O115" i="5"/>
  <c r="H115" i="5"/>
  <c r="I115" i="5"/>
  <c r="F115" i="5"/>
  <c r="E115" i="5"/>
  <c r="K115" i="5"/>
  <c r="B115" i="5"/>
  <c r="M115" i="5"/>
  <c r="G115" i="5"/>
  <c r="C115" i="5"/>
  <c r="A116" i="5"/>
  <c r="H152" i="35"/>
  <c r="A153" i="35"/>
  <c r="G116" i="5"/>
  <c r="H116" i="5"/>
  <c r="E116" i="5"/>
  <c r="M116" i="5"/>
  <c r="I116" i="5"/>
  <c r="D116" i="5"/>
  <c r="L116" i="5"/>
  <c r="F116" i="5"/>
  <c r="O116" i="5"/>
  <c r="N116" i="5"/>
  <c r="K116" i="5"/>
  <c r="B116" i="5"/>
  <c r="A117" i="5"/>
  <c r="J116" i="5"/>
  <c r="C116" i="5"/>
  <c r="H153" i="35"/>
  <c r="A154" i="35"/>
  <c r="J117" i="5"/>
  <c r="L117" i="5"/>
  <c r="I117" i="5"/>
  <c r="H117" i="5"/>
  <c r="B117" i="5"/>
  <c r="O117" i="5"/>
  <c r="F117" i="5"/>
  <c r="A118" i="5"/>
  <c r="G117" i="5"/>
  <c r="M117" i="5"/>
  <c r="C117" i="5"/>
  <c r="D117" i="5"/>
  <c r="K117" i="5"/>
  <c r="N117" i="5"/>
  <c r="E117" i="5"/>
  <c r="H154" i="35"/>
  <c r="A155" i="35"/>
  <c r="L118" i="5"/>
  <c r="E118" i="5"/>
  <c r="J118" i="5"/>
  <c r="M118" i="5"/>
  <c r="C118" i="5"/>
  <c r="K118" i="5"/>
  <c r="D118" i="5"/>
  <c r="H118" i="5"/>
  <c r="I118" i="5"/>
  <c r="F118" i="5"/>
  <c r="O118" i="5"/>
  <c r="A119" i="5"/>
  <c r="G118" i="5"/>
  <c r="B118" i="5"/>
  <c r="N118" i="5"/>
  <c r="H155" i="35"/>
  <c r="A156" i="35"/>
  <c r="M119" i="5"/>
  <c r="D119" i="5"/>
  <c r="L119" i="5"/>
  <c r="C119" i="5"/>
  <c r="A120" i="5"/>
  <c r="G119" i="5"/>
  <c r="B119" i="5"/>
  <c r="H119" i="5"/>
  <c r="J119" i="5"/>
  <c r="O119" i="5"/>
  <c r="F119" i="5"/>
  <c r="E119" i="5"/>
  <c r="N119" i="5"/>
  <c r="I119" i="5"/>
  <c r="K119" i="5"/>
  <c r="A157" i="35"/>
  <c r="H156" i="35"/>
  <c r="D120" i="5"/>
  <c r="J120" i="5"/>
  <c r="F120" i="5"/>
  <c r="I120" i="5"/>
  <c r="C120" i="5"/>
  <c r="N120" i="5"/>
  <c r="O120" i="5"/>
  <c r="A121" i="5"/>
  <c r="H120" i="5"/>
  <c r="E120" i="5"/>
  <c r="L120" i="5"/>
  <c r="B120" i="5"/>
  <c r="M120" i="5"/>
  <c r="K120" i="5"/>
  <c r="G120" i="5"/>
  <c r="A158" i="35"/>
  <c r="H157" i="35"/>
  <c r="O121" i="5"/>
  <c r="F121" i="5"/>
  <c r="A122" i="5"/>
  <c r="C121" i="5"/>
  <c r="G121" i="5"/>
  <c r="D121" i="5"/>
  <c r="B121" i="5"/>
  <c r="E121" i="5"/>
  <c r="H121" i="5"/>
  <c r="L121" i="5"/>
  <c r="J121" i="5"/>
  <c r="I121" i="5"/>
  <c r="M121" i="5"/>
  <c r="K121" i="5"/>
  <c r="N121" i="5"/>
  <c r="A159" i="35"/>
  <c r="H158" i="35"/>
  <c r="B122" i="5"/>
  <c r="I122" i="5"/>
  <c r="O122" i="5"/>
  <c r="M122" i="5"/>
  <c r="N122" i="5"/>
  <c r="F122" i="5"/>
  <c r="C122" i="5"/>
  <c r="K122" i="5"/>
  <c r="H122" i="5"/>
  <c r="L122" i="5"/>
  <c r="E122" i="5"/>
  <c r="J122" i="5"/>
  <c r="G122" i="5"/>
  <c r="A123" i="5"/>
  <c r="D122" i="5"/>
  <c r="A160" i="35"/>
  <c r="H159" i="35"/>
  <c r="J123" i="5"/>
  <c r="F123" i="5"/>
  <c r="I123" i="5"/>
  <c r="A124" i="5"/>
  <c r="B123" i="5"/>
  <c r="C123" i="5"/>
  <c r="D123" i="5"/>
  <c r="G123" i="5"/>
  <c r="H123" i="5"/>
  <c r="L123" i="5"/>
  <c r="K123" i="5"/>
  <c r="O123" i="5"/>
  <c r="E123" i="5"/>
  <c r="M123" i="5"/>
  <c r="N123" i="5"/>
  <c r="H160" i="35"/>
  <c r="A161" i="35"/>
  <c r="H124" i="5"/>
  <c r="G124" i="5"/>
  <c r="I124" i="5"/>
  <c r="B124" i="5"/>
  <c r="N124" i="5"/>
  <c r="J124" i="5"/>
  <c r="M124" i="5"/>
  <c r="O124" i="5"/>
  <c r="L124" i="5"/>
  <c r="K124" i="5"/>
  <c r="C124" i="5"/>
  <c r="A125" i="5"/>
  <c r="E124" i="5"/>
  <c r="D124" i="5"/>
  <c r="F124" i="5"/>
  <c r="H161" i="35"/>
  <c r="A162" i="35"/>
  <c r="I125" i="5"/>
  <c r="G125" i="5"/>
  <c r="B125" i="5"/>
  <c r="N125" i="5"/>
  <c r="M125" i="5"/>
  <c r="A126" i="5"/>
  <c r="E125" i="5"/>
  <c r="H125" i="5"/>
  <c r="C125" i="5"/>
  <c r="J125" i="5"/>
  <c r="D125" i="5"/>
  <c r="K125" i="5"/>
  <c r="O125" i="5"/>
  <c r="L125" i="5"/>
  <c r="F125" i="5"/>
  <c r="H162" i="35"/>
  <c r="A163" i="35"/>
  <c r="G126" i="5"/>
  <c r="O126" i="5"/>
  <c r="H126" i="5"/>
  <c r="A127" i="5"/>
  <c r="M126" i="5"/>
  <c r="D126" i="5"/>
  <c r="F126" i="5"/>
  <c r="J126" i="5"/>
  <c r="K126" i="5"/>
  <c r="N126" i="5"/>
  <c r="C126" i="5"/>
  <c r="I126" i="5"/>
  <c r="B126" i="5"/>
  <c r="E126" i="5"/>
  <c r="L126" i="5"/>
  <c r="H163" i="35"/>
  <c r="A164" i="35"/>
  <c r="M127" i="5"/>
  <c r="N127" i="5"/>
  <c r="K127" i="5"/>
  <c r="E127" i="5"/>
  <c r="G127" i="5"/>
  <c r="L127" i="5"/>
  <c r="H127" i="5"/>
  <c r="F127" i="5"/>
  <c r="B127" i="5"/>
  <c r="D127" i="5"/>
  <c r="J127" i="5"/>
  <c r="C127" i="5"/>
  <c r="O127" i="5"/>
  <c r="A128" i="5"/>
  <c r="I127" i="5"/>
  <c r="A165" i="35"/>
  <c r="H164" i="35"/>
  <c r="A129" i="5"/>
  <c r="F128" i="5"/>
  <c r="K128" i="5"/>
  <c r="E128" i="5"/>
  <c r="D128" i="5"/>
  <c r="L128" i="5"/>
  <c r="H128" i="5"/>
  <c r="I128" i="5"/>
  <c r="C128" i="5"/>
  <c r="N128" i="5"/>
  <c r="M128" i="5"/>
  <c r="G128" i="5"/>
  <c r="J128" i="5"/>
  <c r="O128" i="5"/>
  <c r="B128" i="5"/>
  <c r="A166" i="35"/>
  <c r="H165" i="35"/>
  <c r="G129" i="5"/>
  <c r="D129" i="5"/>
  <c r="L129" i="5"/>
  <c r="N129" i="5"/>
  <c r="E129" i="5"/>
  <c r="B129" i="5"/>
  <c r="I129" i="5"/>
  <c r="J129" i="5"/>
  <c r="C129" i="5"/>
  <c r="F129" i="5"/>
  <c r="O129" i="5"/>
  <c r="K129" i="5"/>
  <c r="A130" i="5"/>
  <c r="H129" i="5"/>
  <c r="M129" i="5"/>
  <c r="A167" i="35"/>
  <c r="H166" i="35"/>
  <c r="M130" i="5"/>
  <c r="F130" i="5"/>
  <c r="K130" i="5"/>
  <c r="I130" i="5"/>
  <c r="D130" i="5"/>
  <c r="G130" i="5"/>
  <c r="J130" i="5"/>
  <c r="A131" i="5"/>
  <c r="B130" i="5"/>
  <c r="O130" i="5"/>
  <c r="L130" i="5"/>
  <c r="H130" i="5"/>
  <c r="C130" i="5"/>
  <c r="N130" i="5"/>
  <c r="E130" i="5"/>
  <c r="A168" i="35"/>
  <c r="H167" i="35"/>
  <c r="G131" i="5"/>
  <c r="J131" i="5"/>
  <c r="L131" i="5"/>
  <c r="N131" i="5"/>
  <c r="H131" i="5"/>
  <c r="E131" i="5"/>
  <c r="M131" i="5"/>
  <c r="I131" i="5"/>
  <c r="O131" i="5"/>
  <c r="A132" i="5"/>
  <c r="B131" i="5"/>
  <c r="D131" i="5"/>
  <c r="C131" i="5"/>
  <c r="K131" i="5"/>
  <c r="F131" i="5"/>
  <c r="H168" i="35"/>
  <c r="A169" i="35"/>
  <c r="J132" i="5"/>
  <c r="N132" i="5"/>
  <c r="I132" i="5"/>
  <c r="F132" i="5"/>
  <c r="C132" i="5"/>
  <c r="H132" i="5"/>
  <c r="M132" i="5"/>
  <c r="L132" i="5"/>
  <c r="O132" i="5"/>
  <c r="G132" i="5"/>
  <c r="B132" i="5"/>
  <c r="E132" i="5"/>
  <c r="D132" i="5"/>
  <c r="A133" i="5"/>
  <c r="K132" i="5"/>
  <c r="H169" i="35"/>
  <c r="A170" i="35"/>
  <c r="N133" i="5"/>
  <c r="K133" i="5"/>
  <c r="M133" i="5"/>
  <c r="H133" i="5"/>
  <c r="D133" i="5"/>
  <c r="J133" i="5"/>
  <c r="L133" i="5"/>
  <c r="F133" i="5"/>
  <c r="O133" i="5"/>
  <c r="A134" i="5"/>
  <c r="B133" i="5"/>
  <c r="I133" i="5"/>
  <c r="G133" i="5"/>
  <c r="E133" i="5"/>
  <c r="C133" i="5"/>
  <c r="H170" i="35"/>
  <c r="A171" i="35"/>
  <c r="L134" i="5"/>
  <c r="O134" i="5"/>
  <c r="J134" i="5"/>
  <c r="K134" i="5"/>
  <c r="A135" i="5"/>
  <c r="E134" i="5"/>
  <c r="D134" i="5"/>
  <c r="B134" i="5"/>
  <c r="H134" i="5"/>
  <c r="N134" i="5"/>
  <c r="I134" i="5"/>
  <c r="F134" i="5"/>
  <c r="G134" i="5"/>
  <c r="M134" i="5"/>
  <c r="C134" i="5"/>
  <c r="H171" i="35"/>
  <c r="A172" i="35"/>
  <c r="O135" i="5"/>
  <c r="A136" i="5"/>
  <c r="K135" i="5"/>
  <c r="H135" i="5"/>
  <c r="M135" i="5"/>
  <c r="G135" i="5"/>
  <c r="F135" i="5"/>
  <c r="J135" i="5"/>
  <c r="N135" i="5"/>
  <c r="C135" i="5"/>
  <c r="D135" i="5"/>
  <c r="L135" i="5"/>
  <c r="B135" i="5"/>
  <c r="E135" i="5"/>
  <c r="I135" i="5"/>
  <c r="A173" i="35"/>
  <c r="H172" i="35"/>
  <c r="I136" i="5"/>
  <c r="K136" i="5"/>
  <c r="F136" i="5"/>
  <c r="O136" i="5"/>
  <c r="D136" i="5"/>
  <c r="G136" i="5"/>
  <c r="A137" i="5"/>
  <c r="L136" i="5"/>
  <c r="M136" i="5"/>
  <c r="C136" i="5"/>
  <c r="E136" i="5"/>
  <c r="J136" i="5"/>
  <c r="B136" i="5"/>
  <c r="N136" i="5"/>
  <c r="H136" i="5"/>
  <c r="A174" i="35"/>
  <c r="H173" i="35"/>
  <c r="I137" i="5"/>
  <c r="C137" i="5"/>
  <c r="M137" i="5"/>
  <c r="E137" i="5"/>
  <c r="L137" i="5"/>
  <c r="A138" i="5"/>
  <c r="F137" i="5"/>
  <c r="N137" i="5"/>
  <c r="B137" i="5"/>
  <c r="J137" i="5"/>
  <c r="O137" i="5"/>
  <c r="H137" i="5"/>
  <c r="G137" i="5"/>
  <c r="K137" i="5"/>
  <c r="D137" i="5"/>
  <c r="A175" i="35"/>
  <c r="H174" i="35"/>
  <c r="G138" i="5"/>
  <c r="L138" i="5"/>
  <c r="B138" i="5"/>
  <c r="J138" i="5"/>
  <c r="K138" i="5"/>
  <c r="F138" i="5"/>
  <c r="H138" i="5"/>
  <c r="D138" i="5"/>
  <c r="O138" i="5"/>
  <c r="A139" i="5"/>
  <c r="E138" i="5"/>
  <c r="I138" i="5"/>
  <c r="C138" i="5"/>
  <c r="M138" i="5"/>
  <c r="N138" i="5"/>
  <c r="A176" i="35"/>
  <c r="H175" i="35"/>
  <c r="A140" i="5"/>
  <c r="G139" i="5"/>
  <c r="C139" i="5"/>
  <c r="E139" i="5"/>
  <c r="L139" i="5"/>
  <c r="J139" i="5"/>
  <c r="D139" i="5"/>
  <c r="M139" i="5"/>
  <c r="F139" i="5"/>
  <c r="N139" i="5"/>
  <c r="B139" i="5"/>
  <c r="H139" i="5"/>
  <c r="O139" i="5"/>
  <c r="K139" i="5"/>
  <c r="I139" i="5"/>
  <c r="H176" i="35"/>
  <c r="A177" i="35"/>
  <c r="N140" i="5"/>
  <c r="E140" i="5"/>
  <c r="K140" i="5"/>
  <c r="G140" i="5"/>
  <c r="A141" i="5"/>
  <c r="D140" i="5"/>
  <c r="F140" i="5"/>
  <c r="J140" i="5"/>
  <c r="H140" i="5"/>
  <c r="L140" i="5"/>
  <c r="I140" i="5"/>
  <c r="O140" i="5"/>
  <c r="M140" i="5"/>
  <c r="B140" i="5"/>
  <c r="C140" i="5"/>
  <c r="H177" i="35"/>
  <c r="A178" i="35"/>
  <c r="H141" i="5"/>
  <c r="L141" i="5"/>
  <c r="M141" i="5"/>
  <c r="D141" i="5"/>
  <c r="C141" i="5"/>
  <c r="I141" i="5"/>
  <c r="G141" i="5"/>
  <c r="F141" i="5"/>
  <c r="O141" i="5"/>
  <c r="E141" i="5"/>
  <c r="J141" i="5"/>
  <c r="A142" i="5"/>
  <c r="K141" i="5"/>
  <c r="N141" i="5"/>
  <c r="B141" i="5"/>
  <c r="H178" i="35"/>
  <c r="A179" i="35"/>
  <c r="L142" i="5"/>
  <c r="C142" i="5"/>
  <c r="I142" i="5"/>
  <c r="E142" i="5"/>
  <c r="K142" i="5"/>
  <c r="H142" i="5"/>
  <c r="M142" i="5"/>
  <c r="A143" i="5"/>
  <c r="F142" i="5"/>
  <c r="B142" i="5"/>
  <c r="G142" i="5"/>
  <c r="D142" i="5"/>
  <c r="O142" i="5"/>
  <c r="N142" i="5"/>
  <c r="J142" i="5"/>
  <c r="H179" i="35"/>
  <c r="A180" i="35"/>
  <c r="H143" i="5"/>
  <c r="N143" i="5"/>
  <c r="K143" i="5"/>
  <c r="I143" i="5"/>
  <c r="G143" i="5"/>
  <c r="B143" i="5"/>
  <c r="M143" i="5"/>
  <c r="D143" i="5"/>
  <c r="E143" i="5"/>
  <c r="L143" i="5"/>
  <c r="J143" i="5"/>
  <c r="O143" i="5"/>
  <c r="F143" i="5"/>
  <c r="A144" i="5"/>
  <c r="C143" i="5"/>
  <c r="A181" i="35"/>
  <c r="H180" i="35"/>
  <c r="H144" i="5"/>
  <c r="C144" i="5"/>
  <c r="A145" i="5"/>
  <c r="E144" i="5"/>
  <c r="K144" i="5"/>
  <c r="L144" i="5"/>
  <c r="B144" i="5"/>
  <c r="N144" i="5"/>
  <c r="O144" i="5"/>
  <c r="G144" i="5"/>
  <c r="F144" i="5"/>
  <c r="M144" i="5"/>
  <c r="J144" i="5"/>
  <c r="I144" i="5"/>
  <c r="D144" i="5"/>
  <c r="A182" i="35"/>
  <c r="H181" i="35"/>
  <c r="N145" i="5"/>
  <c r="E145" i="5"/>
  <c r="G145" i="5"/>
  <c r="C145" i="5"/>
  <c r="H145" i="5"/>
  <c r="L145" i="5"/>
  <c r="D145" i="5"/>
  <c r="F145" i="5"/>
  <c r="J145" i="5"/>
  <c r="M145" i="5"/>
  <c r="I145" i="5"/>
  <c r="O145" i="5"/>
  <c r="K145" i="5"/>
  <c r="A146" i="5"/>
  <c r="B145" i="5"/>
  <c r="A183" i="35"/>
  <c r="H182" i="35"/>
  <c r="D146" i="5"/>
  <c r="L146" i="5"/>
  <c r="F146" i="5"/>
  <c r="N146" i="5"/>
  <c r="I146" i="5"/>
  <c r="M146" i="5"/>
  <c r="A147" i="5"/>
  <c r="O146" i="5"/>
  <c r="J146" i="5"/>
  <c r="G146" i="5"/>
  <c r="B146" i="5"/>
  <c r="C146" i="5"/>
  <c r="H146" i="5"/>
  <c r="K146" i="5"/>
  <c r="E146" i="5"/>
  <c r="A184" i="35"/>
  <c r="H183" i="35"/>
  <c r="E147" i="5"/>
  <c r="L147" i="5"/>
  <c r="G147" i="5"/>
  <c r="I147" i="5"/>
  <c r="J147" i="5"/>
  <c r="D147" i="5"/>
  <c r="M147" i="5"/>
  <c r="O147" i="5"/>
  <c r="F147" i="5"/>
  <c r="H147" i="5"/>
  <c r="N147" i="5"/>
  <c r="B147" i="5"/>
  <c r="A148" i="5"/>
  <c r="C147" i="5"/>
  <c r="K147" i="5"/>
  <c r="H184" i="35"/>
  <c r="A185" i="35"/>
  <c r="N148" i="5"/>
  <c r="E148" i="5"/>
  <c r="D148" i="5"/>
  <c r="K148" i="5"/>
  <c r="A149" i="5"/>
  <c r="O148" i="5"/>
  <c r="G148" i="5"/>
  <c r="M148" i="5"/>
  <c r="I148" i="5"/>
  <c r="H148" i="5"/>
  <c r="F148" i="5"/>
  <c r="L148" i="5"/>
  <c r="C148" i="5"/>
  <c r="B148" i="5"/>
  <c r="J148" i="5"/>
  <c r="H185" i="35"/>
  <c r="A186" i="35"/>
  <c r="I149" i="5"/>
  <c r="C149" i="5"/>
  <c r="K149" i="5"/>
  <c r="M149" i="5"/>
  <c r="B149" i="5"/>
  <c r="N149" i="5"/>
  <c r="L149" i="5"/>
  <c r="J149" i="5"/>
  <c r="F149" i="5"/>
  <c r="H149" i="5"/>
  <c r="O149" i="5"/>
  <c r="D149" i="5"/>
  <c r="A150" i="5"/>
  <c r="G149" i="5"/>
  <c r="E149" i="5"/>
  <c r="H186" i="35"/>
  <c r="A187" i="35"/>
  <c r="L150" i="5"/>
  <c r="G150" i="5"/>
  <c r="H150" i="5"/>
  <c r="F150" i="5"/>
  <c r="A151" i="5"/>
  <c r="K150" i="5"/>
  <c r="E150" i="5"/>
  <c r="J150" i="5"/>
  <c r="C150" i="5"/>
  <c r="M150" i="5"/>
  <c r="D150" i="5"/>
  <c r="I150" i="5"/>
  <c r="B150" i="5"/>
  <c r="O150" i="5"/>
  <c r="N150" i="5"/>
  <c r="H187" i="35"/>
  <c r="A188" i="35"/>
  <c r="C151" i="5"/>
  <c r="H151" i="5"/>
  <c r="E151" i="5"/>
  <c r="N151" i="5"/>
  <c r="I151" i="5"/>
  <c r="F151" i="5"/>
  <c r="M151" i="5"/>
  <c r="O151" i="5"/>
  <c r="J151" i="5"/>
  <c r="D151" i="5"/>
  <c r="B151" i="5"/>
  <c r="K151" i="5"/>
  <c r="G151" i="5"/>
  <c r="A152" i="5"/>
  <c r="L151" i="5"/>
  <c r="A189" i="35"/>
  <c r="H188" i="35"/>
  <c r="D152" i="5"/>
  <c r="K152" i="5"/>
  <c r="N152" i="5"/>
  <c r="H152" i="5"/>
  <c r="M152" i="5"/>
  <c r="B152" i="5"/>
  <c r="A153" i="5"/>
  <c r="L152" i="5"/>
  <c r="E152" i="5"/>
  <c r="I152" i="5"/>
  <c r="G152" i="5"/>
  <c r="O152" i="5"/>
  <c r="C152" i="5"/>
  <c r="J152" i="5"/>
  <c r="F152" i="5"/>
  <c r="A190" i="35"/>
  <c r="H189" i="35"/>
  <c r="C153" i="5"/>
  <c r="L153" i="5"/>
  <c r="B153" i="5"/>
  <c r="M153" i="5"/>
  <c r="F153" i="5"/>
  <c r="K153" i="5"/>
  <c r="G153" i="5"/>
  <c r="E153" i="5"/>
  <c r="A154" i="5"/>
  <c r="D153" i="5"/>
  <c r="H153" i="5"/>
  <c r="N153" i="5"/>
  <c r="J153" i="5"/>
  <c r="I153" i="5"/>
  <c r="O153" i="5"/>
  <c r="A191" i="35"/>
  <c r="H190" i="35"/>
  <c r="O154" i="5"/>
  <c r="F154" i="5"/>
  <c r="H154" i="5"/>
  <c r="E154" i="5"/>
  <c r="N154" i="5"/>
  <c r="G154" i="5"/>
  <c r="D154" i="5"/>
  <c r="C154" i="5"/>
  <c r="I154" i="5"/>
  <c r="B154" i="5"/>
  <c r="K154" i="5"/>
  <c r="J154" i="5"/>
  <c r="M154" i="5"/>
  <c r="A155" i="5"/>
  <c r="L154" i="5"/>
  <c r="A192" i="35"/>
  <c r="H191" i="35"/>
  <c r="E155" i="5"/>
  <c r="H155" i="5"/>
  <c r="M155" i="5"/>
  <c r="B155" i="5"/>
  <c r="A156" i="5"/>
  <c r="N155" i="5"/>
  <c r="C155" i="5"/>
  <c r="G155" i="5"/>
  <c r="D155" i="5"/>
  <c r="L155" i="5"/>
  <c r="O155" i="5"/>
  <c r="K155" i="5"/>
  <c r="J155" i="5"/>
  <c r="F155" i="5"/>
  <c r="I155" i="5"/>
  <c r="H192" i="35"/>
  <c r="A193" i="35"/>
  <c r="C156" i="5"/>
  <c r="M156" i="5"/>
  <c r="I156" i="5"/>
  <c r="G156" i="5"/>
  <c r="A157" i="5"/>
  <c r="K156" i="5"/>
  <c r="J156" i="5"/>
  <c r="D156" i="5"/>
  <c r="N156" i="5"/>
  <c r="O156" i="5"/>
  <c r="F156" i="5"/>
  <c r="E156" i="5"/>
  <c r="B156" i="5"/>
  <c r="L156" i="5"/>
  <c r="H156" i="5"/>
  <c r="H193" i="35"/>
  <c r="A194" i="35"/>
  <c r="O157" i="5"/>
  <c r="G157" i="5"/>
  <c r="J157" i="5"/>
  <c r="B157" i="5"/>
  <c r="F157" i="5"/>
  <c r="L157" i="5"/>
  <c r="A158" i="5"/>
  <c r="I157" i="5"/>
  <c r="M157" i="5"/>
  <c r="H157" i="5"/>
  <c r="D157" i="5"/>
  <c r="C157" i="5"/>
  <c r="E157" i="5"/>
  <c r="K157" i="5"/>
  <c r="N157" i="5"/>
  <c r="H194" i="35"/>
  <c r="A195" i="35"/>
  <c r="B158" i="5"/>
  <c r="J158" i="5"/>
  <c r="E158" i="5"/>
  <c r="I158" i="5"/>
  <c r="K158" i="5"/>
  <c r="D158" i="5"/>
  <c r="H158" i="5"/>
  <c r="O158" i="5"/>
  <c r="G158" i="5"/>
  <c r="A159" i="5"/>
  <c r="N158" i="5"/>
  <c r="F158" i="5"/>
  <c r="L158" i="5"/>
  <c r="C158" i="5"/>
  <c r="M158" i="5"/>
  <c r="H195" i="35"/>
  <c r="A196" i="35"/>
  <c r="E159" i="5"/>
  <c r="H159" i="5"/>
  <c r="K159" i="5"/>
  <c r="J159" i="5"/>
  <c r="F159" i="5"/>
  <c r="G159" i="5"/>
  <c r="O159" i="5"/>
  <c r="D159" i="5"/>
  <c r="I159" i="5"/>
  <c r="L159" i="5"/>
  <c r="C159" i="5"/>
  <c r="M159" i="5"/>
  <c r="B159" i="5"/>
  <c r="N159" i="5"/>
  <c r="A160" i="5"/>
  <c r="A197" i="35"/>
  <c r="H196" i="35"/>
  <c r="K160" i="5"/>
  <c r="O160" i="5"/>
  <c r="J160" i="5"/>
  <c r="C160" i="5"/>
  <c r="D160" i="5"/>
  <c r="A161" i="5"/>
  <c r="N160" i="5"/>
  <c r="B160" i="5"/>
  <c r="L160" i="5"/>
  <c r="M160" i="5"/>
  <c r="H160" i="5"/>
  <c r="G160" i="5"/>
  <c r="E160" i="5"/>
  <c r="F160" i="5"/>
  <c r="I160" i="5"/>
  <c r="A198" i="35"/>
  <c r="H197" i="35"/>
  <c r="L161" i="5"/>
  <c r="O161" i="5"/>
  <c r="E161" i="5"/>
  <c r="I161" i="5"/>
  <c r="F161" i="5"/>
  <c r="M161" i="5"/>
  <c r="D161" i="5"/>
  <c r="C161" i="5"/>
  <c r="B161" i="5"/>
  <c r="A162" i="5"/>
  <c r="N161" i="5"/>
  <c r="H161" i="5"/>
  <c r="G161" i="5"/>
  <c r="J161" i="5"/>
  <c r="K161" i="5"/>
  <c r="A199" i="35"/>
  <c r="H198" i="35"/>
  <c r="F162" i="5"/>
  <c r="K162" i="5"/>
  <c r="E162" i="5"/>
  <c r="A163" i="5"/>
  <c r="B162" i="5"/>
  <c r="N162" i="5"/>
  <c r="H162" i="5"/>
  <c r="I162" i="5"/>
  <c r="G162" i="5"/>
  <c r="D162" i="5"/>
  <c r="M162" i="5"/>
  <c r="O162" i="5"/>
  <c r="L162" i="5"/>
  <c r="C162" i="5"/>
  <c r="J162" i="5"/>
  <c r="A200" i="35"/>
  <c r="H199" i="35"/>
  <c r="K163" i="5"/>
  <c r="A164" i="5"/>
  <c r="C163" i="5"/>
  <c r="D163" i="5"/>
  <c r="B163" i="5"/>
  <c r="F163" i="5"/>
  <c r="N163" i="5"/>
  <c r="J163" i="5"/>
  <c r="M163" i="5"/>
  <c r="H163" i="5"/>
  <c r="E163" i="5"/>
  <c r="O163" i="5"/>
  <c r="I163" i="5"/>
  <c r="G163" i="5"/>
  <c r="L163" i="5"/>
  <c r="H200" i="35"/>
  <c r="A201" i="35"/>
  <c r="C164" i="5"/>
  <c r="K164" i="5"/>
  <c r="D164" i="5"/>
  <c r="I164" i="5"/>
  <c r="M164" i="5"/>
  <c r="A165" i="5"/>
  <c r="O164" i="5"/>
  <c r="H164" i="5"/>
  <c r="F164" i="5"/>
  <c r="E164" i="5"/>
  <c r="G164" i="5"/>
  <c r="B164" i="5"/>
  <c r="N164" i="5"/>
  <c r="L164" i="5"/>
  <c r="J164" i="5"/>
  <c r="H201" i="35"/>
  <c r="A202" i="35"/>
  <c r="C165" i="5"/>
  <c r="K165" i="5"/>
  <c r="H165" i="5"/>
  <c r="L165" i="5"/>
  <c r="G165" i="5"/>
  <c r="N165" i="5"/>
  <c r="M165" i="5"/>
  <c r="E165" i="5"/>
  <c r="B165" i="5"/>
  <c r="A166" i="5"/>
  <c r="I165" i="5"/>
  <c r="J165" i="5"/>
  <c r="D165" i="5"/>
  <c r="O165" i="5"/>
  <c r="F165" i="5"/>
  <c r="H202" i="35"/>
  <c r="A203" i="35"/>
  <c r="L166" i="5"/>
  <c r="E166" i="5"/>
  <c r="J166" i="5"/>
  <c r="N166" i="5"/>
  <c r="I166" i="5"/>
  <c r="B166" i="5"/>
  <c r="M166" i="5"/>
  <c r="F166" i="5"/>
  <c r="A167" i="5"/>
  <c r="C166" i="5"/>
  <c r="H166" i="5"/>
  <c r="O166" i="5"/>
  <c r="K166" i="5"/>
  <c r="D166" i="5"/>
  <c r="G166" i="5"/>
  <c r="H203" i="35"/>
  <c r="A204" i="35"/>
  <c r="L167" i="5"/>
  <c r="A168" i="5"/>
  <c r="F167" i="5"/>
  <c r="H167" i="5"/>
  <c r="G167" i="5"/>
  <c r="D167" i="5"/>
  <c r="C167" i="5"/>
  <c r="O167" i="5"/>
  <c r="E167" i="5"/>
  <c r="N167" i="5"/>
  <c r="K167" i="5"/>
  <c r="I167" i="5"/>
  <c r="B167" i="5"/>
  <c r="M167" i="5"/>
  <c r="J167" i="5"/>
  <c r="A205" i="35"/>
  <c r="H204" i="35"/>
  <c r="N168" i="5"/>
  <c r="H168" i="5"/>
  <c r="A169" i="5"/>
  <c r="C168" i="5"/>
  <c r="O168" i="5"/>
  <c r="E168" i="5"/>
  <c r="F168" i="5"/>
  <c r="B168" i="5"/>
  <c r="G168" i="5"/>
  <c r="I168" i="5"/>
  <c r="M168" i="5"/>
  <c r="K168" i="5"/>
  <c r="D168" i="5"/>
  <c r="J168" i="5"/>
  <c r="L168" i="5"/>
  <c r="A206" i="35"/>
  <c r="H205" i="35"/>
  <c r="L169" i="5"/>
  <c r="M169" i="5"/>
  <c r="C169" i="5"/>
  <c r="B169" i="5"/>
  <c r="D169" i="5"/>
  <c r="F169" i="5"/>
  <c r="H169" i="5"/>
  <c r="K169" i="5"/>
  <c r="E169" i="5"/>
  <c r="N169" i="5"/>
  <c r="I169" i="5"/>
  <c r="G169" i="5"/>
  <c r="J169" i="5"/>
  <c r="A170" i="5"/>
  <c r="O169" i="5"/>
  <c r="A207" i="35"/>
  <c r="H206" i="35"/>
  <c r="G170" i="5"/>
  <c r="K170" i="5"/>
  <c r="E170" i="5"/>
  <c r="D170" i="5"/>
  <c r="C170" i="5"/>
  <c r="A171" i="5"/>
  <c r="B170" i="5"/>
  <c r="O170" i="5"/>
  <c r="L170" i="5"/>
  <c r="N170" i="5"/>
  <c r="J170" i="5"/>
  <c r="H170" i="5"/>
  <c r="I170" i="5"/>
  <c r="M170" i="5"/>
  <c r="F170" i="5"/>
  <c r="A208" i="35"/>
  <c r="H207" i="35"/>
  <c r="G171" i="5"/>
  <c r="A172" i="5"/>
  <c r="N171" i="5"/>
  <c r="E171" i="5"/>
  <c r="L171" i="5"/>
  <c r="M171" i="5"/>
  <c r="B171" i="5"/>
  <c r="H171" i="5"/>
  <c r="J171" i="5"/>
  <c r="K171" i="5"/>
  <c r="C171" i="5"/>
  <c r="F171" i="5"/>
  <c r="O171" i="5"/>
  <c r="I171" i="5"/>
  <c r="D171" i="5"/>
  <c r="H208" i="35"/>
  <c r="A209" i="35"/>
  <c r="D172" i="5"/>
  <c r="O172" i="5"/>
  <c r="K172" i="5"/>
  <c r="G172" i="5"/>
  <c r="I172" i="5"/>
  <c r="L172" i="5"/>
  <c r="M172" i="5"/>
  <c r="H172" i="5"/>
  <c r="F172" i="5"/>
  <c r="E172" i="5"/>
  <c r="N172" i="5"/>
  <c r="C172" i="5"/>
  <c r="A173" i="5"/>
  <c r="J172" i="5"/>
  <c r="B172" i="5"/>
  <c r="H209" i="35"/>
  <c r="A210" i="35"/>
  <c r="A174" i="5"/>
  <c r="J173" i="5"/>
  <c r="M173" i="5"/>
  <c r="H173" i="5"/>
  <c r="N173" i="5"/>
  <c r="K173" i="5"/>
  <c r="E173" i="5"/>
  <c r="I173" i="5"/>
  <c r="D173" i="5"/>
  <c r="C173" i="5"/>
  <c r="L173" i="5"/>
  <c r="O173" i="5"/>
  <c r="G173" i="5"/>
  <c r="F173" i="5"/>
  <c r="B173" i="5"/>
  <c r="H210" i="35"/>
  <c r="A211" i="35"/>
  <c r="N174" i="5"/>
  <c r="M174" i="5"/>
  <c r="J174" i="5"/>
  <c r="F174" i="5"/>
  <c r="B174" i="5"/>
  <c r="I174" i="5"/>
  <c r="O174" i="5"/>
  <c r="G174" i="5"/>
  <c r="K174" i="5"/>
  <c r="H174" i="5"/>
  <c r="L174" i="5"/>
  <c r="C174" i="5"/>
  <c r="A175" i="5"/>
  <c r="E174" i="5"/>
  <c r="D174" i="5"/>
  <c r="H211" i="35"/>
  <c r="A212" i="35"/>
  <c r="K175" i="5"/>
  <c r="E175" i="5"/>
  <c r="A176" i="5"/>
  <c r="M175" i="5"/>
  <c r="I175" i="5"/>
  <c r="B175" i="5"/>
  <c r="C175" i="5"/>
  <c r="H175" i="5"/>
  <c r="G175" i="5"/>
  <c r="N175" i="5"/>
  <c r="L175" i="5"/>
  <c r="J175" i="5"/>
  <c r="F175" i="5"/>
  <c r="O175" i="5"/>
  <c r="D175" i="5"/>
  <c r="A213" i="35"/>
  <c r="H212" i="35"/>
  <c r="G176" i="5"/>
  <c r="N176" i="5"/>
  <c r="J176" i="5"/>
  <c r="D176" i="5"/>
  <c r="A177" i="5"/>
  <c r="C176" i="5"/>
  <c r="I176" i="5"/>
  <c r="E176" i="5"/>
  <c r="O176" i="5"/>
  <c r="B176" i="5"/>
  <c r="L176" i="5"/>
  <c r="H176" i="5"/>
  <c r="M176" i="5"/>
  <c r="K176" i="5"/>
  <c r="F176" i="5"/>
  <c r="A214" i="35"/>
  <c r="H213" i="35"/>
  <c r="H177" i="5"/>
  <c r="J177" i="5"/>
  <c r="N177" i="5"/>
  <c r="I177" i="5"/>
  <c r="D177" i="5"/>
  <c r="C177" i="5"/>
  <c r="O177" i="5"/>
  <c r="K177" i="5"/>
  <c r="B177" i="5"/>
  <c r="E177" i="5"/>
  <c r="A178" i="5"/>
  <c r="L177" i="5"/>
  <c r="M177" i="5"/>
  <c r="G177" i="5"/>
  <c r="F177" i="5"/>
  <c r="A215" i="35"/>
  <c r="H214" i="35"/>
  <c r="B178" i="5"/>
  <c r="N178" i="5"/>
  <c r="L178" i="5"/>
  <c r="K178" i="5"/>
  <c r="E178" i="5"/>
  <c r="J178" i="5"/>
  <c r="F178" i="5"/>
  <c r="I178" i="5"/>
  <c r="D178" i="5"/>
  <c r="A179" i="5"/>
  <c r="C178" i="5"/>
  <c r="H178" i="5"/>
  <c r="O178" i="5"/>
  <c r="M178" i="5"/>
  <c r="G178" i="5"/>
  <c r="A216" i="35"/>
  <c r="H215" i="35"/>
  <c r="O179" i="5"/>
  <c r="N179" i="5"/>
  <c r="H179" i="5"/>
  <c r="J179" i="5"/>
  <c r="G179" i="5"/>
  <c r="I179" i="5"/>
  <c r="D179" i="5"/>
  <c r="L179" i="5"/>
  <c r="K179" i="5"/>
  <c r="F179" i="5"/>
  <c r="C179" i="5"/>
  <c r="E179" i="5"/>
  <c r="A180" i="5"/>
  <c r="B179" i="5"/>
  <c r="M179" i="5"/>
  <c r="H216" i="35"/>
  <c r="A217" i="35"/>
  <c r="F180" i="5"/>
  <c r="C180" i="5"/>
  <c r="J180" i="5"/>
  <c r="M180" i="5"/>
  <c r="I180" i="5"/>
  <c r="O180" i="5"/>
  <c r="E180" i="5"/>
  <c r="K180" i="5"/>
  <c r="A181" i="5"/>
  <c r="L180" i="5"/>
  <c r="H180" i="5"/>
  <c r="N180" i="5"/>
  <c r="D180" i="5"/>
  <c r="G180" i="5"/>
  <c r="B180" i="5"/>
  <c r="H217" i="35"/>
  <c r="A218" i="35"/>
  <c r="J181" i="5"/>
  <c r="C181" i="5"/>
  <c r="K181" i="5"/>
  <c r="B181" i="5"/>
  <c r="E181" i="5"/>
  <c r="I181" i="5"/>
  <c r="F181" i="5"/>
  <c r="H181" i="5"/>
  <c r="M181" i="5"/>
  <c r="L181" i="5"/>
  <c r="N181" i="5"/>
  <c r="D181" i="5"/>
  <c r="O181" i="5"/>
  <c r="A182" i="5"/>
  <c r="G181" i="5"/>
  <c r="H218" i="35"/>
  <c r="A219" i="35"/>
  <c r="B182" i="5"/>
  <c r="N182" i="5"/>
  <c r="H182" i="5"/>
  <c r="M182" i="5"/>
  <c r="I182" i="5"/>
  <c r="F182" i="5"/>
  <c r="E182" i="5"/>
  <c r="A183" i="5"/>
  <c r="K182" i="5"/>
  <c r="G182" i="5"/>
  <c r="L182" i="5"/>
  <c r="C182" i="5"/>
  <c r="J182" i="5"/>
  <c r="D182" i="5"/>
  <c r="O182" i="5"/>
  <c r="H219" i="35"/>
  <c r="A220" i="35"/>
  <c r="G183" i="5"/>
  <c r="J183" i="5"/>
  <c r="H183" i="5"/>
  <c r="I183" i="5"/>
  <c r="E183" i="5"/>
  <c r="A184" i="5"/>
  <c r="D183" i="5"/>
  <c r="F183" i="5"/>
  <c r="C183" i="5"/>
  <c r="L183" i="5"/>
  <c r="K183" i="5"/>
  <c r="B183" i="5"/>
  <c r="N183" i="5"/>
  <c r="M183" i="5"/>
  <c r="O183" i="5"/>
  <c r="A221" i="35"/>
  <c r="H220" i="35"/>
  <c r="B184" i="5"/>
  <c r="F184" i="5"/>
  <c r="A185" i="5"/>
  <c r="H184" i="5"/>
  <c r="M184" i="5"/>
  <c r="G184" i="5"/>
  <c r="E184" i="5"/>
  <c r="K184" i="5"/>
  <c r="J184" i="5"/>
  <c r="N184" i="5"/>
  <c r="L184" i="5"/>
  <c r="O184" i="5"/>
  <c r="I184" i="5"/>
  <c r="D184" i="5"/>
  <c r="C184" i="5"/>
  <c r="A222" i="35"/>
  <c r="H221" i="35"/>
  <c r="E185" i="5"/>
  <c r="L185" i="5"/>
  <c r="M185" i="5"/>
  <c r="D185" i="5"/>
  <c r="N185" i="5"/>
  <c r="A186" i="5"/>
  <c r="O185" i="5"/>
  <c r="C185" i="5"/>
  <c r="H185" i="5"/>
  <c r="B185" i="5"/>
  <c r="G185" i="5"/>
  <c r="J185" i="5"/>
  <c r="F185" i="5"/>
  <c r="I185" i="5"/>
  <c r="K185" i="5"/>
  <c r="A223" i="35"/>
  <c r="H222" i="35"/>
  <c r="E186" i="5"/>
  <c r="N186" i="5"/>
  <c r="K186" i="5"/>
  <c r="F186" i="5"/>
  <c r="G186" i="5"/>
  <c r="L186" i="5"/>
  <c r="H186" i="5"/>
  <c r="C186" i="5"/>
  <c r="B186" i="5"/>
  <c r="O186" i="5"/>
  <c r="J186" i="5"/>
  <c r="I186" i="5"/>
  <c r="D186" i="5"/>
  <c r="M186" i="5"/>
  <c r="A187" i="5"/>
  <c r="A224" i="35"/>
  <c r="H223" i="35"/>
  <c r="D187" i="5"/>
  <c r="G187" i="5"/>
  <c r="F187" i="5"/>
  <c r="E187" i="5"/>
  <c r="N187" i="5"/>
  <c r="H187" i="5"/>
  <c r="L187" i="5"/>
  <c r="O187" i="5"/>
  <c r="A188" i="5"/>
  <c r="B187" i="5"/>
  <c r="M187" i="5"/>
  <c r="C187" i="5"/>
  <c r="I187" i="5"/>
  <c r="J187" i="5"/>
  <c r="K187" i="5"/>
  <c r="H224" i="35"/>
  <c r="A225" i="35"/>
  <c r="E188" i="5"/>
  <c r="O188" i="5"/>
  <c r="C188" i="5"/>
  <c r="D188" i="5"/>
  <c r="N188" i="5"/>
  <c r="I188" i="5"/>
  <c r="B188" i="5"/>
  <c r="G188" i="5"/>
  <c r="J188" i="5"/>
  <c r="A189" i="5"/>
  <c r="M188" i="5"/>
  <c r="F188" i="5"/>
  <c r="L188" i="5"/>
  <c r="K188" i="5"/>
  <c r="H188" i="5"/>
  <c r="H225" i="35"/>
  <c r="A226" i="35"/>
  <c r="E189" i="5"/>
  <c r="H189" i="5"/>
  <c r="A190" i="5"/>
  <c r="F189" i="5"/>
  <c r="C189" i="5"/>
  <c r="D189" i="5"/>
  <c r="I189" i="5"/>
  <c r="B189" i="5"/>
  <c r="M189" i="5"/>
  <c r="N189" i="5"/>
  <c r="J189" i="5"/>
  <c r="G189" i="5"/>
  <c r="O189" i="5"/>
  <c r="K189" i="5"/>
  <c r="L189" i="5"/>
  <c r="H226" i="35"/>
  <c r="A227" i="35"/>
  <c r="A191" i="5"/>
  <c r="F190" i="5"/>
  <c r="H190" i="5"/>
  <c r="G190" i="5"/>
  <c r="N190" i="5"/>
  <c r="B190" i="5"/>
  <c r="J190" i="5"/>
  <c r="E190" i="5"/>
  <c r="O190" i="5"/>
  <c r="K190" i="5"/>
  <c r="M190" i="5"/>
  <c r="L190" i="5"/>
  <c r="D190" i="5"/>
  <c r="C190" i="5"/>
  <c r="I190" i="5"/>
  <c r="H227" i="35"/>
  <c r="A228" i="35"/>
  <c r="E191" i="5"/>
  <c r="H191" i="5"/>
  <c r="J191" i="5"/>
  <c r="B191" i="5"/>
  <c r="K191" i="5"/>
  <c r="C191" i="5"/>
  <c r="M191" i="5"/>
  <c r="D191" i="5"/>
  <c r="N191" i="5"/>
  <c r="G191" i="5"/>
  <c r="O191" i="5"/>
  <c r="I191" i="5"/>
  <c r="F191" i="5"/>
  <c r="L191" i="5"/>
  <c r="A192" i="5"/>
  <c r="A229" i="35"/>
  <c r="H228" i="35"/>
  <c r="C192" i="5"/>
  <c r="G192" i="5"/>
  <c r="B192" i="5"/>
  <c r="E192" i="5"/>
  <c r="D192" i="5"/>
  <c r="L192" i="5"/>
  <c r="J192" i="5"/>
  <c r="F192" i="5"/>
  <c r="I192" i="5"/>
  <c r="M192" i="5"/>
  <c r="A193" i="5"/>
  <c r="O192" i="5"/>
  <c r="H192" i="5"/>
  <c r="K192" i="5"/>
  <c r="N192" i="5"/>
  <c r="A230" i="35"/>
  <c r="H229" i="35"/>
  <c r="G193" i="5"/>
  <c r="O193" i="5"/>
  <c r="B193" i="5"/>
  <c r="F193" i="5"/>
  <c r="L193" i="5"/>
  <c r="H193" i="5"/>
  <c r="D193" i="5"/>
  <c r="M193" i="5"/>
  <c r="E193" i="5"/>
  <c r="N193" i="5"/>
  <c r="C193" i="5"/>
  <c r="J193" i="5"/>
  <c r="I193" i="5"/>
  <c r="A194" i="5"/>
  <c r="K193" i="5"/>
  <c r="A231" i="35"/>
  <c r="H230" i="35"/>
  <c r="D194" i="5"/>
  <c r="K194" i="5"/>
  <c r="A195" i="5"/>
  <c r="C194" i="5"/>
  <c r="L194" i="5"/>
  <c r="G194" i="5"/>
  <c r="I194" i="5"/>
  <c r="F194" i="5"/>
  <c r="E194" i="5"/>
  <c r="B194" i="5"/>
  <c r="O194" i="5"/>
  <c r="J194" i="5"/>
  <c r="H194" i="5"/>
  <c r="M194" i="5"/>
  <c r="N194" i="5"/>
  <c r="A232" i="35"/>
  <c r="H231" i="35"/>
  <c r="C195" i="5"/>
  <c r="M195" i="5"/>
  <c r="F195" i="5"/>
  <c r="B195" i="5"/>
  <c r="L195" i="5"/>
  <c r="H195" i="5"/>
  <c r="G195" i="5"/>
  <c r="A196" i="5"/>
  <c r="E195" i="5"/>
  <c r="J195" i="5"/>
  <c r="O195" i="5"/>
  <c r="D195" i="5"/>
  <c r="I195" i="5"/>
  <c r="K195" i="5"/>
  <c r="N195" i="5"/>
  <c r="H232" i="35"/>
  <c r="A233" i="35"/>
  <c r="M196" i="5"/>
  <c r="E196" i="5"/>
  <c r="K196" i="5"/>
  <c r="J196" i="5"/>
  <c r="B196" i="5"/>
  <c r="O196" i="5"/>
  <c r="H196" i="5"/>
  <c r="L196" i="5"/>
  <c r="D196" i="5"/>
  <c r="C196" i="5"/>
  <c r="I196" i="5"/>
  <c r="G196" i="5"/>
  <c r="A197" i="5"/>
  <c r="N196" i="5"/>
  <c r="F196" i="5"/>
  <c r="H233" i="35"/>
  <c r="A234" i="35"/>
  <c r="O197" i="5"/>
  <c r="C197" i="5"/>
  <c r="A198" i="5"/>
  <c r="F197" i="5"/>
  <c r="D197" i="5"/>
  <c r="M197" i="5"/>
  <c r="K197" i="5"/>
  <c r="B197" i="5"/>
  <c r="I197" i="5"/>
  <c r="N197" i="5"/>
  <c r="E197" i="5"/>
  <c r="H197" i="5"/>
  <c r="L197" i="5"/>
  <c r="J197" i="5"/>
  <c r="G197" i="5"/>
  <c r="H234" i="35"/>
  <c r="A235" i="35"/>
  <c r="F198" i="5"/>
  <c r="N198" i="5"/>
  <c r="I198" i="5"/>
  <c r="E198" i="5"/>
  <c r="J198" i="5"/>
  <c r="B198" i="5"/>
  <c r="K198" i="5"/>
  <c r="A199" i="5"/>
  <c r="G198" i="5"/>
  <c r="D198" i="5"/>
  <c r="M198" i="5"/>
  <c r="L198" i="5"/>
  <c r="H198" i="5"/>
  <c r="C198" i="5"/>
  <c r="O198" i="5"/>
  <c r="H235" i="35"/>
  <c r="A236" i="35"/>
  <c r="A200" i="5"/>
  <c r="K199" i="5"/>
  <c r="D199" i="5"/>
  <c r="H199" i="5"/>
  <c r="L199" i="5"/>
  <c r="M199" i="5"/>
  <c r="J199" i="5"/>
  <c r="F199" i="5"/>
  <c r="O199" i="5"/>
  <c r="B199" i="5"/>
  <c r="I199" i="5"/>
  <c r="C199" i="5"/>
  <c r="N199" i="5"/>
  <c r="G199" i="5"/>
  <c r="E199" i="5"/>
  <c r="A237" i="35"/>
  <c r="H236" i="35"/>
  <c r="F200" i="5"/>
  <c r="K200" i="5"/>
  <c r="B200" i="5"/>
  <c r="C200" i="5"/>
  <c r="O200" i="5"/>
  <c r="A201" i="5"/>
  <c r="D200" i="5"/>
  <c r="N200" i="5"/>
  <c r="I200" i="5"/>
  <c r="M200" i="5"/>
  <c r="G200" i="5"/>
  <c r="J200" i="5"/>
  <c r="L200" i="5"/>
  <c r="H200" i="5"/>
  <c r="E200" i="5"/>
  <c r="A238" i="35"/>
  <c r="H237" i="35"/>
  <c r="A202" i="5"/>
  <c r="H201" i="5"/>
  <c r="M201" i="5"/>
  <c r="E201" i="5"/>
  <c r="G201" i="5"/>
  <c r="L201" i="5"/>
  <c r="I201" i="5"/>
  <c r="N201" i="5"/>
  <c r="F201" i="5"/>
  <c r="D201" i="5"/>
  <c r="O201" i="5"/>
  <c r="C201" i="5"/>
  <c r="K201" i="5"/>
  <c r="B201" i="5"/>
  <c r="J201" i="5"/>
  <c r="A239" i="35"/>
  <c r="H238" i="35"/>
  <c r="I202" i="5"/>
  <c r="K202" i="5"/>
  <c r="C202" i="5"/>
  <c r="L202" i="5"/>
  <c r="A203" i="5"/>
  <c r="J202" i="5"/>
  <c r="H202" i="5"/>
  <c r="O202" i="5"/>
  <c r="G202" i="5"/>
  <c r="F202" i="5"/>
  <c r="B202" i="5"/>
  <c r="M202" i="5"/>
  <c r="E202" i="5"/>
  <c r="D202" i="5"/>
  <c r="N202" i="5"/>
  <c r="A240" i="35"/>
  <c r="H239" i="35"/>
  <c r="H203" i="5"/>
  <c r="D203" i="5"/>
  <c r="E203" i="5"/>
  <c r="M203" i="5"/>
  <c r="A204" i="5"/>
  <c r="N203" i="5"/>
  <c r="L203" i="5"/>
  <c r="K203" i="5"/>
  <c r="J203" i="5"/>
  <c r="F203" i="5"/>
  <c r="I203" i="5"/>
  <c r="B203" i="5"/>
  <c r="C203" i="5"/>
  <c r="O203" i="5"/>
  <c r="G203" i="5"/>
  <c r="H240" i="35"/>
  <c r="A241" i="35"/>
  <c r="K204" i="5"/>
  <c r="L204" i="5"/>
  <c r="O204" i="5"/>
  <c r="E204" i="5"/>
  <c r="D204" i="5"/>
  <c r="I204" i="5"/>
  <c r="C204" i="5"/>
  <c r="N204" i="5"/>
  <c r="J204" i="5"/>
  <c r="A205" i="5"/>
  <c r="M204" i="5"/>
  <c r="G204" i="5"/>
  <c r="F204" i="5"/>
  <c r="H204" i="5"/>
  <c r="B204" i="5"/>
  <c r="H241" i="35"/>
  <c r="A242" i="35"/>
  <c r="H205" i="5"/>
  <c r="N205" i="5"/>
  <c r="L205" i="5"/>
  <c r="D205" i="5"/>
  <c r="O205" i="5"/>
  <c r="B205" i="5"/>
  <c r="I205" i="5"/>
  <c r="F205" i="5"/>
  <c r="M205" i="5"/>
  <c r="E205" i="5"/>
  <c r="C205" i="5"/>
  <c r="K205" i="5"/>
  <c r="A206" i="5"/>
  <c r="J205" i="5"/>
  <c r="G205" i="5"/>
  <c r="H242" i="35"/>
  <c r="A243" i="35"/>
  <c r="K206" i="5"/>
  <c r="E206" i="5"/>
  <c r="B206" i="5"/>
  <c r="L206" i="5"/>
  <c r="O206" i="5"/>
  <c r="F206" i="5"/>
  <c r="J206" i="5"/>
  <c r="M206" i="5"/>
  <c r="N206" i="5"/>
  <c r="G206" i="5"/>
  <c r="I206" i="5"/>
  <c r="C206" i="5"/>
  <c r="D206" i="5"/>
  <c r="H206" i="5"/>
  <c r="A207" i="5"/>
  <c r="H243" i="35"/>
  <c r="A244" i="35"/>
  <c r="F207" i="5"/>
  <c r="M207" i="5"/>
  <c r="B207" i="5"/>
  <c r="J207" i="5"/>
  <c r="D207" i="5"/>
  <c r="G207" i="5"/>
  <c r="K207" i="5"/>
  <c r="H207" i="5"/>
  <c r="I207" i="5"/>
  <c r="N207" i="5"/>
  <c r="O207" i="5"/>
  <c r="C207" i="5"/>
  <c r="E207" i="5"/>
  <c r="L207" i="5"/>
  <c r="A208" i="5"/>
  <c r="A245" i="35"/>
  <c r="H244" i="35"/>
  <c r="H208" i="5"/>
  <c r="C208" i="5"/>
  <c r="E208" i="5"/>
  <c r="L208" i="5"/>
  <c r="K208" i="5"/>
  <c r="J208" i="5"/>
  <c r="D208" i="5"/>
  <c r="O208" i="5"/>
  <c r="G208" i="5"/>
  <c r="N208" i="5"/>
  <c r="M208" i="5"/>
  <c r="I208" i="5"/>
  <c r="F208" i="5"/>
  <c r="B208" i="5"/>
  <c r="A209" i="5"/>
  <c r="A246" i="35"/>
  <c r="H245" i="35"/>
  <c r="C209" i="5"/>
  <c r="E209" i="5"/>
  <c r="J209" i="5"/>
  <c r="K209" i="5"/>
  <c r="F209" i="5"/>
  <c r="I209" i="5"/>
  <c r="A210" i="5"/>
  <c r="M209" i="5"/>
  <c r="H209" i="5"/>
  <c r="N209" i="5"/>
  <c r="B209" i="5"/>
  <c r="L209" i="5"/>
  <c r="D209" i="5"/>
  <c r="G209" i="5"/>
  <c r="O209" i="5"/>
  <c r="A247" i="35"/>
  <c r="H246" i="35"/>
  <c r="E210" i="5"/>
  <c r="N210" i="5"/>
  <c r="A211" i="5"/>
  <c r="J210" i="5"/>
  <c r="F210" i="5"/>
  <c r="B210" i="5"/>
  <c r="D210" i="5"/>
  <c r="H210" i="5"/>
  <c r="M210" i="5"/>
  <c r="L210" i="5"/>
  <c r="G210" i="5"/>
  <c r="O210" i="5"/>
  <c r="K210" i="5"/>
  <c r="I210" i="5"/>
  <c r="C210" i="5"/>
  <c r="A248" i="35"/>
  <c r="H247" i="35"/>
  <c r="D211" i="5"/>
  <c r="K211" i="5"/>
  <c r="A212" i="5"/>
  <c r="C211" i="5"/>
  <c r="E211" i="5"/>
  <c r="I211" i="5"/>
  <c r="F211" i="5"/>
  <c r="N211" i="5"/>
  <c r="J211" i="5"/>
  <c r="G211" i="5"/>
  <c r="M211" i="5"/>
  <c r="O211" i="5"/>
  <c r="B211" i="5"/>
  <c r="H211" i="5"/>
  <c r="L211" i="5"/>
  <c r="H248" i="35"/>
  <c r="A249" i="35"/>
  <c r="C212" i="5"/>
  <c r="O212" i="5"/>
  <c r="H212" i="5"/>
  <c r="J212" i="5"/>
  <c r="I212" i="5"/>
  <c r="E212" i="5"/>
  <c r="K212" i="5"/>
  <c r="N212" i="5"/>
  <c r="F212" i="5"/>
  <c r="L212" i="5"/>
  <c r="M212" i="5"/>
  <c r="D212" i="5"/>
  <c r="B212" i="5"/>
  <c r="G212" i="5"/>
  <c r="A213" i="5"/>
  <c r="H249" i="35"/>
  <c r="A250" i="35"/>
  <c r="H213" i="5"/>
  <c r="A214" i="5"/>
  <c r="L213" i="5"/>
  <c r="D213" i="5"/>
  <c r="N213" i="5"/>
  <c r="K213" i="5"/>
  <c r="E213" i="5"/>
  <c r="B213" i="5"/>
  <c r="G213" i="5"/>
  <c r="F213" i="5"/>
  <c r="C213" i="5"/>
  <c r="I213" i="5"/>
  <c r="J213" i="5"/>
  <c r="O213" i="5"/>
  <c r="M213" i="5"/>
  <c r="H250" i="35"/>
  <c r="A251" i="35"/>
  <c r="G214" i="5"/>
  <c r="B214" i="5"/>
  <c r="J214" i="5"/>
  <c r="K214" i="5"/>
  <c r="O214" i="5"/>
  <c r="M214" i="5"/>
  <c r="L214" i="5"/>
  <c r="D214" i="5"/>
  <c r="A215" i="5"/>
  <c r="F214" i="5"/>
  <c r="C214" i="5"/>
  <c r="E214" i="5"/>
  <c r="N214" i="5"/>
  <c r="I214" i="5"/>
  <c r="H214" i="5"/>
  <c r="H251" i="35"/>
  <c r="A252" i="35"/>
  <c r="H215" i="5"/>
  <c r="C215" i="5"/>
  <c r="F215" i="5"/>
  <c r="D215" i="5"/>
  <c r="M215" i="5"/>
  <c r="B215" i="5"/>
  <c r="G215" i="5"/>
  <c r="N215" i="5"/>
  <c r="K215" i="5"/>
  <c r="J215" i="5"/>
  <c r="O215" i="5"/>
  <c r="E215" i="5"/>
  <c r="I215" i="5"/>
  <c r="A216" i="5"/>
  <c r="L215" i="5"/>
  <c r="A253" i="35"/>
  <c r="H252" i="35"/>
  <c r="I216" i="5"/>
  <c r="D216" i="5"/>
  <c r="L216" i="5"/>
  <c r="B216" i="5"/>
  <c r="J216" i="5"/>
  <c r="C216" i="5"/>
  <c r="G216" i="5"/>
  <c r="E216" i="5"/>
  <c r="N216" i="5"/>
  <c r="M216" i="5"/>
  <c r="F216" i="5"/>
  <c r="A217" i="5"/>
  <c r="O216" i="5"/>
  <c r="H216" i="5"/>
  <c r="K216" i="5"/>
  <c r="A254" i="35"/>
  <c r="H253" i="35"/>
  <c r="F217" i="5"/>
  <c r="M217" i="5"/>
  <c r="D217" i="5"/>
  <c r="L217" i="5"/>
  <c r="C217" i="5"/>
  <c r="A218" i="5"/>
  <c r="K217" i="5"/>
  <c r="E217" i="5"/>
  <c r="I217" i="5"/>
  <c r="G217" i="5"/>
  <c r="H217" i="5"/>
  <c r="J217" i="5"/>
  <c r="O217" i="5"/>
  <c r="B217" i="5"/>
  <c r="N217" i="5"/>
  <c r="A255" i="35"/>
  <c r="H254" i="35"/>
  <c r="E218" i="5"/>
  <c r="L218" i="5"/>
  <c r="M218" i="5"/>
  <c r="H218" i="5"/>
  <c r="F218" i="5"/>
  <c r="C218" i="5"/>
  <c r="J218" i="5"/>
  <c r="G218" i="5"/>
  <c r="O218" i="5"/>
  <c r="A219" i="5"/>
  <c r="B218" i="5"/>
  <c r="K218" i="5"/>
  <c r="N218" i="5"/>
  <c r="I218" i="5"/>
  <c r="D218" i="5"/>
  <c r="A256" i="35"/>
  <c r="H255" i="35"/>
  <c r="B219" i="5"/>
  <c r="A220" i="5"/>
  <c r="N219" i="5"/>
  <c r="K219" i="5"/>
  <c r="O219" i="5"/>
  <c r="M219" i="5"/>
  <c r="J219" i="5"/>
  <c r="F219" i="5"/>
  <c r="C219" i="5"/>
  <c r="G219" i="5"/>
  <c r="H219" i="5"/>
  <c r="I219" i="5"/>
  <c r="E219" i="5"/>
  <c r="D219" i="5"/>
  <c r="L219" i="5"/>
  <c r="H256" i="35"/>
  <c r="A257" i="35"/>
  <c r="A221" i="5"/>
  <c r="M220" i="5"/>
  <c r="E220" i="5"/>
  <c r="I220" i="5"/>
  <c r="C220" i="5"/>
  <c r="K220" i="5"/>
  <c r="B220" i="5"/>
  <c r="G220" i="5"/>
  <c r="L220" i="5"/>
  <c r="J220" i="5"/>
  <c r="F220" i="5"/>
  <c r="D220" i="5"/>
  <c r="H220" i="5"/>
  <c r="N220" i="5"/>
  <c r="O220" i="5"/>
  <c r="H257" i="35"/>
  <c r="A258" i="35"/>
  <c r="D221" i="5"/>
  <c r="I221" i="5"/>
  <c r="F221" i="5"/>
  <c r="M221" i="5"/>
  <c r="K221" i="5"/>
  <c r="J221" i="5"/>
  <c r="L221" i="5"/>
  <c r="C221" i="5"/>
  <c r="N221" i="5"/>
  <c r="H221" i="5"/>
  <c r="G221" i="5"/>
  <c r="E221" i="5"/>
  <c r="A222" i="5"/>
  <c r="O221" i="5"/>
  <c r="B221" i="5"/>
  <c r="H258" i="35"/>
  <c r="A259" i="35"/>
  <c r="I222" i="5"/>
  <c r="K222" i="5"/>
  <c r="H222" i="5"/>
  <c r="E222" i="5"/>
  <c r="L222" i="5"/>
  <c r="N222" i="5"/>
  <c r="G222" i="5"/>
  <c r="B222" i="5"/>
  <c r="J222" i="5"/>
  <c r="O222" i="5"/>
  <c r="C222" i="5"/>
  <c r="F222" i="5"/>
  <c r="M222" i="5"/>
  <c r="A223" i="5"/>
  <c r="D222" i="5"/>
  <c r="H259" i="35"/>
  <c r="A260" i="35"/>
  <c r="O223" i="5"/>
  <c r="N223" i="5"/>
  <c r="H223" i="5"/>
  <c r="C223" i="5"/>
  <c r="E223" i="5"/>
  <c r="G223" i="5"/>
  <c r="I223" i="5"/>
  <c r="M223" i="5"/>
  <c r="A224" i="5"/>
  <c r="K223" i="5"/>
  <c r="B223" i="5"/>
  <c r="F223" i="5"/>
  <c r="L223" i="5"/>
  <c r="J223" i="5"/>
  <c r="D223" i="5"/>
  <c r="A261" i="35"/>
  <c r="H260" i="35"/>
  <c r="K224" i="5"/>
  <c r="A225" i="5"/>
  <c r="D224" i="5"/>
  <c r="M224" i="5"/>
  <c r="B224" i="5"/>
  <c r="H224" i="5"/>
  <c r="N224" i="5"/>
  <c r="J224" i="5"/>
  <c r="O224" i="5"/>
  <c r="F224" i="5"/>
  <c r="E224" i="5"/>
  <c r="C224" i="5"/>
  <c r="I224" i="5"/>
  <c r="L224" i="5"/>
  <c r="G224" i="5"/>
  <c r="A262" i="35"/>
  <c r="H261" i="35"/>
  <c r="B225" i="5"/>
  <c r="K225" i="5"/>
  <c r="H225" i="5"/>
  <c r="E225" i="5"/>
  <c r="L225" i="5"/>
  <c r="F225" i="5"/>
  <c r="D225" i="5"/>
  <c r="O225" i="5"/>
  <c r="A226" i="5"/>
  <c r="J225" i="5"/>
  <c r="M225" i="5"/>
  <c r="G225" i="5"/>
  <c r="I225" i="5"/>
  <c r="N225" i="5"/>
  <c r="C225" i="5"/>
  <c r="A263" i="35"/>
  <c r="H262" i="35"/>
  <c r="L226" i="5"/>
  <c r="B226" i="5"/>
  <c r="F226" i="5"/>
  <c r="M226" i="5"/>
  <c r="J226" i="5"/>
  <c r="C226" i="5"/>
  <c r="I226" i="5"/>
  <c r="O226" i="5"/>
  <c r="G226" i="5"/>
  <c r="N226" i="5"/>
  <c r="H226" i="5"/>
  <c r="A227" i="5"/>
  <c r="K226" i="5"/>
  <c r="E226" i="5"/>
  <c r="D226" i="5"/>
  <c r="A264" i="35"/>
  <c r="H263" i="35"/>
  <c r="O227" i="5"/>
  <c r="G227" i="5"/>
  <c r="A228" i="5"/>
  <c r="I227" i="5"/>
  <c r="D227" i="5"/>
  <c r="H227" i="5"/>
  <c r="N227" i="5"/>
  <c r="F227" i="5"/>
  <c r="J227" i="5"/>
  <c r="K227" i="5"/>
  <c r="E227" i="5"/>
  <c r="L227" i="5"/>
  <c r="B227" i="5"/>
  <c r="M227" i="5"/>
  <c r="C227" i="5"/>
  <c r="H264" i="35"/>
  <c r="A265" i="35"/>
  <c r="A229" i="5"/>
  <c r="D228" i="5"/>
  <c r="E228" i="5"/>
  <c r="F228" i="5"/>
  <c r="O228" i="5"/>
  <c r="I228" i="5"/>
  <c r="M228" i="5"/>
  <c r="B228" i="5"/>
  <c r="G228" i="5"/>
  <c r="N228" i="5"/>
  <c r="L228" i="5"/>
  <c r="K228" i="5"/>
  <c r="H228" i="5"/>
  <c r="J228" i="5"/>
  <c r="C228" i="5"/>
  <c r="H265" i="35"/>
  <c r="A266" i="35"/>
  <c r="I229" i="5"/>
  <c r="C229" i="5"/>
  <c r="M229" i="5"/>
  <c r="G229" i="5"/>
  <c r="K229" i="5"/>
  <c r="B229" i="5"/>
  <c r="H229" i="5"/>
  <c r="N229" i="5"/>
  <c r="L229" i="5"/>
  <c r="J229" i="5"/>
  <c r="F229" i="5"/>
  <c r="E229" i="5"/>
  <c r="D229" i="5"/>
  <c r="O229" i="5"/>
  <c r="A230" i="5"/>
  <c r="H266" i="35"/>
  <c r="A267" i="35"/>
  <c r="G230" i="5"/>
  <c r="F230" i="5"/>
  <c r="H230" i="5"/>
  <c r="J230" i="5"/>
  <c r="E230" i="5"/>
  <c r="D230" i="5"/>
  <c r="I230" i="5"/>
  <c r="K230" i="5"/>
  <c r="C230" i="5"/>
  <c r="M230" i="5"/>
  <c r="N230" i="5"/>
  <c r="L230" i="5"/>
  <c r="O230" i="5"/>
  <c r="B230" i="5"/>
  <c r="A231" i="5"/>
  <c r="H267" i="35"/>
  <c r="A268" i="35"/>
  <c r="I231" i="5"/>
  <c r="F231" i="5"/>
  <c r="D231" i="5"/>
  <c r="G231" i="5"/>
  <c r="B231" i="5"/>
  <c r="O231" i="5"/>
  <c r="N231" i="5"/>
  <c r="K231" i="5"/>
  <c r="E231" i="5"/>
  <c r="C231" i="5"/>
  <c r="A232" i="5"/>
  <c r="L231" i="5"/>
  <c r="M231" i="5"/>
  <c r="J231" i="5"/>
  <c r="H231" i="5"/>
  <c r="A269" i="35"/>
  <c r="H268" i="35"/>
  <c r="J232" i="5"/>
  <c r="M232" i="5"/>
  <c r="I232" i="5"/>
  <c r="F232" i="5"/>
  <c r="E232" i="5"/>
  <c r="A233" i="5"/>
  <c r="C232" i="5"/>
  <c r="L232" i="5"/>
  <c r="H232" i="5"/>
  <c r="K232" i="5"/>
  <c r="D232" i="5"/>
  <c r="B232" i="5"/>
  <c r="G232" i="5"/>
  <c r="N232" i="5"/>
  <c r="O232" i="5"/>
  <c r="A270" i="35"/>
  <c r="H269" i="35"/>
  <c r="F233" i="5"/>
  <c r="M233" i="5"/>
  <c r="I233" i="5"/>
  <c r="H233" i="5"/>
  <c r="L233" i="5"/>
  <c r="D233" i="5"/>
  <c r="A234" i="5"/>
  <c r="G233" i="5"/>
  <c r="K233" i="5"/>
  <c r="J233" i="5"/>
  <c r="E233" i="5"/>
  <c r="C233" i="5"/>
  <c r="B233" i="5"/>
  <c r="N233" i="5"/>
  <c r="O233" i="5"/>
  <c r="A271" i="35"/>
  <c r="H270" i="35"/>
  <c r="E234" i="5"/>
  <c r="I234" i="5"/>
  <c r="H234" i="5"/>
  <c r="A235" i="5"/>
  <c r="C234" i="5"/>
  <c r="N234" i="5"/>
  <c r="G234" i="5"/>
  <c r="F234" i="5"/>
  <c r="O234" i="5"/>
  <c r="B234" i="5"/>
  <c r="D234" i="5"/>
  <c r="M234" i="5"/>
  <c r="K234" i="5"/>
  <c r="L234" i="5"/>
  <c r="J234" i="5"/>
  <c r="A272" i="35"/>
  <c r="H271" i="35"/>
  <c r="A236" i="5"/>
  <c r="J235" i="5"/>
  <c r="H235" i="5"/>
  <c r="O235" i="5"/>
  <c r="K235" i="5"/>
  <c r="E235" i="5"/>
  <c r="I235" i="5"/>
  <c r="D235" i="5"/>
  <c r="B235" i="5"/>
  <c r="G235" i="5"/>
  <c r="M235" i="5"/>
  <c r="F235" i="5"/>
  <c r="N235" i="5"/>
  <c r="L235" i="5"/>
  <c r="C235" i="5"/>
  <c r="H272" i="35"/>
  <c r="A273" i="35"/>
  <c r="B236" i="5"/>
  <c r="E236" i="5"/>
  <c r="I236" i="5"/>
  <c r="L236" i="5"/>
  <c r="C236" i="5"/>
  <c r="O236" i="5"/>
  <c r="A237" i="5"/>
  <c r="G236" i="5"/>
  <c r="K236" i="5"/>
  <c r="H236" i="5"/>
  <c r="D236" i="5"/>
  <c r="J236" i="5"/>
  <c r="F236" i="5"/>
  <c r="N236" i="5"/>
  <c r="M236" i="5"/>
  <c r="H273" i="35"/>
  <c r="A274" i="35"/>
  <c r="B237" i="5"/>
  <c r="F237" i="5"/>
  <c r="A238" i="5"/>
  <c r="E237" i="5"/>
  <c r="O237" i="5"/>
  <c r="C237" i="5"/>
  <c r="D237" i="5"/>
  <c r="L237" i="5"/>
  <c r="G237" i="5"/>
  <c r="I237" i="5"/>
  <c r="K237" i="5"/>
  <c r="M237" i="5"/>
  <c r="J237" i="5"/>
  <c r="N237" i="5"/>
  <c r="H237" i="5"/>
  <c r="H274" i="35"/>
  <c r="A275" i="35"/>
  <c r="J238" i="5"/>
  <c r="I238" i="5"/>
  <c r="A239" i="5"/>
  <c r="C238" i="5"/>
  <c r="O238" i="5"/>
  <c r="G238" i="5"/>
  <c r="H238" i="5"/>
  <c r="F238" i="5"/>
  <c r="B238" i="5"/>
  <c r="D238" i="5"/>
  <c r="M238" i="5"/>
  <c r="K238" i="5"/>
  <c r="L238" i="5"/>
  <c r="N238" i="5"/>
  <c r="E238" i="5"/>
  <c r="H275" i="35"/>
  <c r="A276" i="35"/>
  <c r="N239" i="5"/>
  <c r="F239" i="5"/>
  <c r="I239" i="5"/>
  <c r="D239" i="5"/>
  <c r="K239" i="5"/>
  <c r="A240" i="5"/>
  <c r="C239" i="5"/>
  <c r="G239" i="5"/>
  <c r="H239" i="5"/>
  <c r="M239" i="5"/>
  <c r="B239" i="5"/>
  <c r="J239" i="5"/>
  <c r="E239" i="5"/>
  <c r="L239" i="5"/>
  <c r="O239" i="5"/>
  <c r="A277" i="35"/>
  <c r="H276" i="35"/>
  <c r="J240" i="5"/>
  <c r="C240" i="5"/>
  <c r="B240" i="5"/>
  <c r="E240" i="5"/>
  <c r="H240" i="5"/>
  <c r="D240" i="5"/>
  <c r="K240" i="5"/>
  <c r="N240" i="5"/>
  <c r="M240" i="5"/>
  <c r="L240" i="5"/>
  <c r="O240" i="5"/>
  <c r="I240" i="5"/>
  <c r="A241" i="5"/>
  <c r="G240" i="5"/>
  <c r="F240" i="5"/>
  <c r="A278" i="35"/>
  <c r="H277" i="35"/>
  <c r="H241" i="5"/>
  <c r="K241" i="5"/>
  <c r="G241" i="5"/>
  <c r="F241" i="5"/>
  <c r="C241" i="5"/>
  <c r="I241" i="5"/>
  <c r="L241" i="5"/>
  <c r="M241" i="5"/>
  <c r="J241" i="5"/>
  <c r="E241" i="5"/>
  <c r="O241" i="5"/>
  <c r="N241" i="5"/>
  <c r="B241" i="5"/>
  <c r="A242" i="5"/>
  <c r="D241" i="5"/>
  <c r="A279" i="35"/>
  <c r="H278" i="35"/>
  <c r="H242" i="5"/>
  <c r="I242" i="5"/>
  <c r="M242" i="5"/>
  <c r="F242" i="5"/>
  <c r="K242" i="5"/>
  <c r="J242" i="5"/>
  <c r="L242" i="5"/>
  <c r="C242" i="5"/>
  <c r="B242" i="5"/>
  <c r="N242" i="5"/>
  <c r="O242" i="5"/>
  <c r="G242" i="5"/>
  <c r="E242" i="5"/>
  <c r="D242" i="5"/>
  <c r="A243" i="5"/>
  <c r="A280" i="35"/>
  <c r="H279" i="35"/>
  <c r="K243" i="5"/>
  <c r="A244" i="5"/>
  <c r="G243" i="5"/>
  <c r="E243" i="5"/>
  <c r="F243" i="5"/>
  <c r="D243" i="5"/>
  <c r="B243" i="5"/>
  <c r="L243" i="5"/>
  <c r="H243" i="5"/>
  <c r="O243" i="5"/>
  <c r="C243" i="5"/>
  <c r="N243" i="5"/>
  <c r="J243" i="5"/>
  <c r="M243" i="5"/>
  <c r="I243" i="5"/>
  <c r="H280" i="35"/>
  <c r="A281" i="35"/>
  <c r="D244" i="5"/>
  <c r="G244" i="5"/>
  <c r="H244" i="5"/>
  <c r="I244" i="5"/>
  <c r="F244" i="5"/>
  <c r="E244" i="5"/>
  <c r="L244" i="5"/>
  <c r="A245" i="5"/>
  <c r="M244" i="5"/>
  <c r="O244" i="5"/>
  <c r="B244" i="5"/>
  <c r="C244" i="5"/>
  <c r="J244" i="5"/>
  <c r="K244" i="5"/>
  <c r="N244" i="5"/>
  <c r="H281" i="35"/>
  <c r="A282" i="35"/>
  <c r="F245" i="5"/>
  <c r="L245" i="5"/>
  <c r="O245" i="5"/>
  <c r="I245" i="5"/>
  <c r="M245" i="5"/>
  <c r="H245" i="5"/>
  <c r="G245" i="5"/>
  <c r="C245" i="5"/>
  <c r="K245" i="5"/>
  <c r="B245" i="5"/>
  <c r="A246" i="5"/>
  <c r="E245" i="5"/>
  <c r="N245" i="5"/>
  <c r="J245" i="5"/>
  <c r="D245" i="5"/>
  <c r="H282" i="35"/>
  <c r="A283" i="35"/>
  <c r="J246" i="5"/>
  <c r="I246" i="5"/>
  <c r="G246" i="5"/>
  <c r="N246" i="5"/>
  <c r="E246" i="5"/>
  <c r="O246" i="5"/>
  <c r="A247" i="5"/>
  <c r="F246" i="5"/>
  <c r="L246" i="5"/>
  <c r="H246" i="5"/>
  <c r="C246" i="5"/>
  <c r="B246" i="5"/>
  <c r="M246" i="5"/>
  <c r="K246" i="5"/>
  <c r="D246" i="5"/>
  <c r="H283" i="35"/>
  <c r="A284" i="35"/>
  <c r="J247" i="5"/>
  <c r="L247" i="5"/>
  <c r="G247" i="5"/>
  <c r="M247" i="5"/>
  <c r="E247" i="5"/>
  <c r="H247" i="5"/>
  <c r="C247" i="5"/>
  <c r="N247" i="5"/>
  <c r="B247" i="5"/>
  <c r="A248" i="5"/>
  <c r="O247" i="5"/>
  <c r="I247" i="5"/>
  <c r="K247" i="5"/>
  <c r="F247" i="5"/>
  <c r="D247" i="5"/>
  <c r="A285" i="35"/>
  <c r="H284" i="35"/>
  <c r="C248" i="5"/>
  <c r="B248" i="5"/>
  <c r="O248" i="5"/>
  <c r="G248" i="5"/>
  <c r="J248" i="5"/>
  <c r="K248" i="5"/>
  <c r="M248" i="5"/>
  <c r="L248" i="5"/>
  <c r="I248" i="5"/>
  <c r="A249" i="5"/>
  <c r="N248" i="5"/>
  <c r="H248" i="5"/>
  <c r="D248" i="5"/>
  <c r="E248" i="5"/>
  <c r="F248" i="5"/>
  <c r="A286" i="35"/>
  <c r="H285" i="35"/>
  <c r="O249" i="5"/>
  <c r="K249" i="5"/>
  <c r="I249" i="5"/>
  <c r="B249" i="5"/>
  <c r="G249" i="5"/>
  <c r="J249" i="5"/>
  <c r="C249" i="5"/>
  <c r="H249" i="5"/>
  <c r="E249" i="5"/>
  <c r="A250" i="5"/>
  <c r="M249" i="5"/>
  <c r="L249" i="5"/>
  <c r="F249" i="5"/>
  <c r="D249" i="5"/>
  <c r="N249" i="5"/>
  <c r="A287" i="35"/>
  <c r="H286" i="35"/>
  <c r="C250" i="5"/>
  <c r="I250" i="5"/>
  <c r="D250" i="5"/>
  <c r="F250" i="5"/>
  <c r="B250" i="5"/>
  <c r="O250" i="5"/>
  <c r="J250" i="5"/>
  <c r="H250" i="5"/>
  <c r="K250" i="5"/>
  <c r="L250" i="5"/>
  <c r="N250" i="5"/>
  <c r="M250" i="5"/>
  <c r="A251" i="5"/>
  <c r="E250" i="5"/>
  <c r="G250" i="5"/>
  <c r="A288" i="35"/>
  <c r="H287" i="35"/>
  <c r="H251" i="5"/>
  <c r="L251" i="5"/>
  <c r="D251" i="5"/>
  <c r="M251" i="5"/>
  <c r="F251" i="5"/>
  <c r="G251" i="5"/>
  <c r="K251" i="5"/>
  <c r="J251" i="5"/>
  <c r="B251" i="5"/>
  <c r="A252" i="5"/>
  <c r="I251" i="5"/>
  <c r="N251" i="5"/>
  <c r="C251" i="5"/>
  <c r="E251" i="5"/>
  <c r="O251" i="5"/>
  <c r="H288" i="35"/>
  <c r="A289" i="35"/>
  <c r="A253" i="5"/>
  <c r="G252" i="5"/>
  <c r="H252" i="5"/>
  <c r="L252" i="5"/>
  <c r="O252" i="5"/>
  <c r="N252" i="5"/>
  <c r="F252" i="5"/>
  <c r="D252" i="5"/>
  <c r="K252" i="5"/>
  <c r="M252" i="5"/>
  <c r="B252" i="5"/>
  <c r="J252" i="5"/>
  <c r="C252" i="5"/>
  <c r="I252" i="5"/>
  <c r="E252" i="5"/>
  <c r="H289" i="35"/>
  <c r="A290" i="35"/>
  <c r="N253" i="5"/>
  <c r="O253" i="5"/>
  <c r="G253" i="5"/>
  <c r="H253" i="5"/>
  <c r="B253" i="5"/>
  <c r="C253" i="5"/>
  <c r="I253" i="5"/>
  <c r="M253" i="5"/>
  <c r="A254" i="5"/>
  <c r="D253" i="5"/>
  <c r="E253" i="5"/>
  <c r="K253" i="5"/>
  <c r="F253" i="5"/>
  <c r="L253" i="5"/>
  <c r="J253" i="5"/>
  <c r="H290" i="35"/>
  <c r="A291" i="35"/>
  <c r="M254" i="5"/>
  <c r="D254" i="5"/>
  <c r="C254" i="5"/>
  <c r="A255" i="5"/>
  <c r="O254" i="5"/>
  <c r="E254" i="5"/>
  <c r="H254" i="5"/>
  <c r="G254" i="5"/>
  <c r="J254" i="5"/>
  <c r="F254" i="5"/>
  <c r="I254" i="5"/>
  <c r="N254" i="5"/>
  <c r="L254" i="5"/>
  <c r="B254" i="5"/>
  <c r="K254" i="5"/>
  <c r="H291" i="35"/>
  <c r="A292" i="35"/>
  <c r="J255" i="5"/>
  <c r="H255" i="5"/>
  <c r="B255" i="5"/>
  <c r="D255" i="5"/>
  <c r="L255" i="5"/>
  <c r="F255" i="5"/>
  <c r="N255" i="5"/>
  <c r="E255" i="5"/>
  <c r="G255" i="5"/>
  <c r="I255" i="5"/>
  <c r="A256" i="5"/>
  <c r="K255" i="5"/>
  <c r="M255" i="5"/>
  <c r="O255" i="5"/>
  <c r="C255" i="5"/>
  <c r="A293" i="35"/>
  <c r="H292" i="35"/>
  <c r="D256" i="5"/>
  <c r="J256" i="5"/>
  <c r="M256" i="5"/>
  <c r="I256" i="5"/>
  <c r="B256" i="5"/>
  <c r="K256" i="5"/>
  <c r="E256" i="5"/>
  <c r="A257" i="5"/>
  <c r="C256" i="5"/>
  <c r="G256" i="5"/>
  <c r="H256" i="5"/>
  <c r="L256" i="5"/>
  <c r="F256" i="5"/>
  <c r="O256" i="5"/>
  <c r="N256" i="5"/>
  <c r="A294" i="35"/>
  <c r="H293" i="35"/>
  <c r="A258" i="5"/>
  <c r="J257" i="5"/>
  <c r="C257" i="5"/>
  <c r="G257" i="5"/>
  <c r="B257" i="5"/>
  <c r="O257" i="5"/>
  <c r="F257" i="5"/>
  <c r="H257" i="5"/>
  <c r="E257" i="5"/>
  <c r="N257" i="5"/>
  <c r="I257" i="5"/>
  <c r="M257" i="5"/>
  <c r="K257" i="5"/>
  <c r="L257" i="5"/>
  <c r="D257" i="5"/>
  <c r="A295" i="35"/>
  <c r="H294" i="35"/>
  <c r="H258" i="5"/>
  <c r="L258" i="5"/>
  <c r="K258" i="5"/>
  <c r="M258" i="5"/>
  <c r="C258" i="5"/>
  <c r="D258" i="5"/>
  <c r="E258" i="5"/>
  <c r="O258" i="5"/>
  <c r="G258" i="5"/>
  <c r="I258" i="5"/>
  <c r="A259" i="5"/>
  <c r="B258" i="5"/>
  <c r="N258" i="5"/>
  <c r="J258" i="5"/>
  <c r="F258" i="5"/>
  <c r="A296" i="35"/>
  <c r="H295" i="35"/>
  <c r="J259" i="5"/>
  <c r="A260" i="5"/>
  <c r="K259" i="5"/>
  <c r="F259" i="5"/>
  <c r="M259" i="5"/>
  <c r="E259" i="5"/>
  <c r="G259" i="5"/>
  <c r="D259" i="5"/>
  <c r="O259" i="5"/>
  <c r="N259" i="5"/>
  <c r="L259" i="5"/>
  <c r="I259" i="5"/>
  <c r="H259" i="5"/>
  <c r="C259" i="5"/>
  <c r="B259" i="5"/>
  <c r="H296" i="35"/>
  <c r="A297" i="35"/>
  <c r="M260" i="5"/>
  <c r="J260" i="5"/>
  <c r="H260" i="5"/>
  <c r="L260" i="5"/>
  <c r="O260" i="5"/>
  <c r="A261" i="5"/>
  <c r="E260" i="5"/>
  <c r="N260" i="5"/>
  <c r="G260" i="5"/>
  <c r="C260" i="5"/>
  <c r="F260" i="5"/>
  <c r="K260" i="5"/>
  <c r="B260" i="5"/>
  <c r="I260" i="5"/>
  <c r="D260" i="5"/>
  <c r="H297" i="35"/>
  <c r="A298" i="35"/>
  <c r="A262" i="5"/>
  <c r="J261" i="5"/>
  <c r="E261" i="5"/>
  <c r="B261" i="5"/>
  <c r="O261" i="5"/>
  <c r="M261" i="5"/>
  <c r="K261" i="5"/>
  <c r="G261" i="5"/>
  <c r="I261" i="5"/>
  <c r="D261" i="5"/>
  <c r="H261" i="5"/>
  <c r="F261" i="5"/>
  <c r="L261" i="5"/>
  <c r="N261" i="5"/>
  <c r="C261" i="5"/>
  <c r="H298" i="35"/>
  <c r="A299" i="35"/>
  <c r="A263" i="5"/>
  <c r="G262" i="5"/>
  <c r="O262" i="5"/>
  <c r="H262" i="5"/>
  <c r="F262" i="5"/>
  <c r="C262" i="5"/>
  <c r="L262" i="5"/>
  <c r="J262" i="5"/>
  <c r="M262" i="5"/>
  <c r="E262" i="5"/>
  <c r="B262" i="5"/>
  <c r="D262" i="5"/>
  <c r="K262" i="5"/>
  <c r="N262" i="5"/>
  <c r="I262" i="5"/>
  <c r="H299" i="35"/>
  <c r="A300" i="35"/>
  <c r="L263" i="5"/>
  <c r="H263" i="5"/>
  <c r="M263" i="5"/>
  <c r="A264" i="5"/>
  <c r="B263" i="5"/>
  <c r="F263" i="5"/>
  <c r="D263" i="5"/>
  <c r="O263" i="5"/>
  <c r="K263" i="5"/>
  <c r="N263" i="5"/>
  <c r="J263" i="5"/>
  <c r="G263" i="5"/>
  <c r="C263" i="5"/>
  <c r="E263" i="5"/>
  <c r="I263" i="5"/>
  <c r="H300" i="35"/>
  <c r="G264" i="5"/>
  <c r="H264" i="5"/>
  <c r="N264" i="5"/>
  <c r="D264" i="5"/>
  <c r="L264" i="5"/>
  <c r="B264" i="5"/>
  <c r="C264" i="5"/>
  <c r="K264" i="5"/>
  <c r="A265" i="5"/>
  <c r="I264" i="5"/>
  <c r="E264" i="5"/>
  <c r="O264" i="5"/>
  <c r="J264" i="5"/>
  <c r="F264" i="5"/>
  <c r="M264" i="5"/>
  <c r="F265" i="5"/>
  <c r="L265" i="5"/>
  <c r="A266" i="5"/>
  <c r="G265" i="5"/>
  <c r="H265" i="5"/>
  <c r="N265" i="5"/>
  <c r="C265" i="5"/>
  <c r="B265" i="5"/>
  <c r="O265" i="5"/>
  <c r="M265" i="5"/>
  <c r="K265" i="5"/>
  <c r="D265" i="5"/>
  <c r="I265" i="5"/>
  <c r="J265" i="5"/>
  <c r="E265" i="5"/>
  <c r="N266" i="5"/>
  <c r="K266" i="5"/>
  <c r="C266" i="5"/>
  <c r="B266" i="5"/>
  <c r="D266" i="5"/>
  <c r="J266" i="5"/>
  <c r="F266" i="5"/>
  <c r="L266" i="5"/>
  <c r="H266" i="5"/>
  <c r="E266" i="5"/>
  <c r="O266" i="5"/>
  <c r="M266" i="5"/>
  <c r="G266" i="5"/>
  <c r="A267" i="5"/>
  <c r="I266" i="5"/>
  <c r="B267" i="5"/>
  <c r="O267" i="5"/>
  <c r="F267" i="5"/>
  <c r="H267" i="5"/>
  <c r="K267" i="5"/>
  <c r="C267" i="5"/>
  <c r="G267" i="5"/>
  <c r="A268" i="5"/>
  <c r="D267" i="5"/>
  <c r="N267" i="5"/>
  <c r="L267" i="5"/>
  <c r="I267" i="5"/>
  <c r="M267" i="5"/>
  <c r="J267" i="5"/>
  <c r="E267" i="5"/>
  <c r="E268" i="5"/>
  <c r="M268" i="5"/>
  <c r="K268" i="5"/>
  <c r="G268" i="5"/>
  <c r="F268" i="5"/>
  <c r="H268" i="5"/>
  <c r="B268" i="5"/>
  <c r="O268" i="5"/>
  <c r="D268" i="5"/>
  <c r="N268" i="5"/>
  <c r="L268" i="5"/>
  <c r="I268" i="5"/>
  <c r="J268" i="5"/>
  <c r="A269" i="5"/>
  <c r="C268" i="5"/>
  <c r="C269" i="5"/>
  <c r="F269" i="5"/>
  <c r="L269" i="5"/>
  <c r="I269" i="5"/>
  <c r="B269" i="5"/>
  <c r="K269" i="5"/>
  <c r="E269" i="5"/>
  <c r="O269" i="5"/>
  <c r="A270" i="5"/>
  <c r="G269" i="5"/>
  <c r="N269" i="5"/>
  <c r="M269" i="5"/>
  <c r="D269" i="5"/>
  <c r="H269" i="5"/>
  <c r="J269" i="5"/>
  <c r="N270" i="5"/>
  <c r="G270" i="5"/>
  <c r="F270" i="5"/>
  <c r="A271" i="5"/>
  <c r="B270" i="5"/>
  <c r="O270" i="5"/>
  <c r="C270" i="5"/>
  <c r="H270" i="5"/>
  <c r="D270" i="5"/>
  <c r="E270" i="5"/>
  <c r="I270" i="5"/>
  <c r="K270" i="5"/>
  <c r="M270" i="5"/>
  <c r="J270" i="5"/>
  <c r="L270" i="5"/>
  <c r="D271" i="5"/>
  <c r="B271" i="5"/>
  <c r="O271" i="5"/>
  <c r="J271" i="5"/>
  <c r="F271" i="5"/>
  <c r="L271" i="5"/>
  <c r="H271" i="5"/>
  <c r="G271" i="5"/>
  <c r="E271" i="5"/>
  <c r="M271" i="5"/>
  <c r="C271" i="5"/>
  <c r="I271" i="5"/>
  <c r="A272" i="5"/>
  <c r="N271" i="5"/>
  <c r="K271" i="5"/>
  <c r="F272" i="5"/>
  <c r="D272" i="5"/>
  <c r="G272" i="5"/>
  <c r="I272" i="5"/>
  <c r="K272" i="5"/>
  <c r="L272" i="5"/>
  <c r="N272" i="5"/>
  <c r="J272" i="5"/>
  <c r="E272" i="5"/>
  <c r="A273" i="5"/>
  <c r="B272" i="5"/>
  <c r="M272" i="5"/>
  <c r="O272" i="5"/>
  <c r="H272" i="5"/>
  <c r="C272" i="5"/>
  <c r="C273" i="5"/>
  <c r="B273" i="5"/>
  <c r="F273" i="5"/>
  <c r="H273" i="5"/>
  <c r="N273" i="5"/>
  <c r="I273" i="5"/>
  <c r="A274" i="5"/>
  <c r="J273" i="5"/>
  <c r="G273" i="5"/>
  <c r="E273" i="5"/>
  <c r="L273" i="5"/>
  <c r="O273" i="5"/>
  <c r="M273" i="5"/>
  <c r="D273" i="5"/>
  <c r="K273" i="5"/>
  <c r="H274" i="5"/>
  <c r="L274" i="5"/>
  <c r="O274" i="5"/>
  <c r="D274" i="5"/>
  <c r="K274" i="5"/>
  <c r="N274" i="5"/>
  <c r="E274" i="5"/>
  <c r="M274" i="5"/>
  <c r="C274" i="5"/>
  <c r="G274" i="5"/>
  <c r="A275" i="5"/>
  <c r="F274" i="5"/>
  <c r="B274" i="5"/>
  <c r="I274" i="5"/>
  <c r="J274" i="5"/>
  <c r="H275" i="5"/>
  <c r="A276" i="5"/>
  <c r="G275" i="5"/>
  <c r="E275" i="5"/>
  <c r="L275" i="5"/>
  <c r="D275" i="5"/>
  <c r="K275" i="5"/>
  <c r="C275" i="5"/>
  <c r="I275" i="5"/>
  <c r="B275" i="5"/>
  <c r="N275" i="5"/>
  <c r="F275" i="5"/>
  <c r="M275" i="5"/>
  <c r="O275" i="5"/>
  <c r="J275" i="5"/>
  <c r="C276" i="5"/>
  <c r="N276" i="5"/>
  <c r="I276" i="5"/>
  <c r="J276" i="5"/>
  <c r="M276" i="5"/>
  <c r="H276" i="5"/>
  <c r="K276" i="5"/>
  <c r="A277" i="5"/>
  <c r="G276" i="5"/>
  <c r="F276" i="5"/>
  <c r="L276" i="5"/>
  <c r="O276" i="5"/>
  <c r="B276" i="5"/>
  <c r="D276" i="5"/>
  <c r="E276" i="5"/>
  <c r="N277" i="5"/>
  <c r="K277" i="5"/>
  <c r="F277" i="5"/>
  <c r="I277" i="5"/>
  <c r="L277" i="5"/>
  <c r="A278" i="5"/>
  <c r="E277" i="5"/>
  <c r="C277" i="5"/>
  <c r="J277" i="5"/>
  <c r="M277" i="5"/>
  <c r="D277" i="5"/>
  <c r="B277" i="5"/>
  <c r="G277" i="5"/>
  <c r="O277" i="5"/>
  <c r="H277" i="5"/>
  <c r="B278" i="5"/>
  <c r="J278" i="5"/>
  <c r="F278" i="5"/>
  <c r="A279" i="5"/>
  <c r="O278" i="5"/>
  <c r="G278" i="5"/>
  <c r="D278" i="5"/>
  <c r="E278" i="5"/>
  <c r="N278" i="5"/>
  <c r="C278" i="5"/>
  <c r="L278" i="5"/>
  <c r="M278" i="5"/>
  <c r="I278" i="5"/>
  <c r="H278" i="5"/>
  <c r="K278" i="5"/>
  <c r="N279" i="5"/>
  <c r="G279" i="5"/>
  <c r="J279" i="5"/>
  <c r="B279" i="5"/>
  <c r="O279" i="5"/>
  <c r="M279" i="5"/>
  <c r="C279" i="5"/>
  <c r="I279" i="5"/>
  <c r="E279" i="5"/>
  <c r="K279" i="5"/>
  <c r="F279" i="5"/>
  <c r="A280" i="5"/>
  <c r="H279" i="5"/>
  <c r="L279" i="5"/>
  <c r="D279" i="5"/>
  <c r="B3" i="39"/>
  <c r="A5" i="39"/>
  <c r="AI3" i="39"/>
  <c r="AH5" i="39"/>
  <c r="D43" i="35"/>
  <c r="E43" i="35"/>
  <c r="K3" i="39"/>
  <c r="J5" i="39"/>
  <c r="G43" i="35"/>
  <c r="F43" i="35"/>
  <c r="C43" i="35"/>
  <c r="S3" i="39"/>
  <c r="R5" i="39"/>
  <c r="AA3" i="39"/>
  <c r="Z5" i="39"/>
  <c r="E45" i="35"/>
  <c r="G45" i="35"/>
  <c r="C45" i="35"/>
  <c r="F46" i="35"/>
  <c r="G44" i="35"/>
  <c r="D44" i="35"/>
  <c r="G46" i="35"/>
  <c r="E44" i="35"/>
  <c r="F44" i="35"/>
  <c r="C44" i="35"/>
  <c r="F45" i="35"/>
  <c r="C46" i="35"/>
  <c r="D46" i="35"/>
  <c r="D45" i="35"/>
  <c r="G47" i="35"/>
  <c r="E47" i="35"/>
  <c r="D49" i="35"/>
  <c r="F48" i="35"/>
  <c r="D47" i="35"/>
  <c r="E48" i="35"/>
  <c r="C48" i="35"/>
  <c r="F47" i="35"/>
  <c r="E46" i="35"/>
  <c r="C47" i="35"/>
  <c r="G48" i="35"/>
  <c r="G49" i="35"/>
  <c r="D48" i="35"/>
  <c r="F51" i="35"/>
  <c r="E49" i="35"/>
  <c r="C49" i="35"/>
  <c r="F49" i="35"/>
  <c r="F50" i="35"/>
  <c r="G50" i="35"/>
  <c r="E50" i="35"/>
  <c r="C50" i="35"/>
  <c r="E51" i="35"/>
  <c r="D50" i="35"/>
  <c r="G51" i="35"/>
  <c r="C51" i="35"/>
  <c r="D51" i="35"/>
  <c r="G52" i="35"/>
  <c r="D52" i="35"/>
  <c r="F52" i="35"/>
  <c r="E52" i="35"/>
  <c r="C52" i="35"/>
  <c r="D53" i="35"/>
  <c r="C53" i="35"/>
  <c r="F53" i="35"/>
  <c r="E53" i="35"/>
  <c r="G53" i="35"/>
  <c r="F54" i="35"/>
  <c r="C54" i="35"/>
  <c r="E54" i="35"/>
  <c r="D54" i="35"/>
  <c r="G54" i="35"/>
  <c r="C55" i="35"/>
  <c r="G55" i="35"/>
  <c r="E55" i="35"/>
  <c r="D55" i="35"/>
  <c r="F55" i="35"/>
  <c r="E56" i="35"/>
  <c r="G56" i="35"/>
  <c r="D56" i="35"/>
  <c r="C56" i="35"/>
  <c r="F56" i="35"/>
  <c r="E57" i="35"/>
  <c r="C57" i="35"/>
  <c r="F57" i="35"/>
  <c r="D57" i="35"/>
  <c r="G57" i="35"/>
  <c r="F58" i="35"/>
  <c r="C58" i="35"/>
  <c r="D58" i="35"/>
  <c r="E58" i="35"/>
  <c r="G58" i="35"/>
  <c r="C59" i="35"/>
  <c r="E59" i="35"/>
  <c r="G59" i="35"/>
  <c r="F59" i="35"/>
  <c r="D59" i="35"/>
  <c r="D60" i="35"/>
  <c r="G60" i="35"/>
  <c r="E60" i="35"/>
  <c r="C60" i="35"/>
  <c r="F60" i="35"/>
  <c r="F61" i="35"/>
  <c r="D61" i="35"/>
  <c r="C61" i="35"/>
  <c r="E61" i="35"/>
  <c r="G61" i="35"/>
  <c r="G62" i="35"/>
  <c r="F62" i="35"/>
  <c r="C62" i="35"/>
  <c r="E62" i="35"/>
  <c r="D62" i="35"/>
  <c r="G63" i="35"/>
  <c r="F63" i="35"/>
  <c r="D63" i="35"/>
  <c r="E63" i="35"/>
  <c r="C63" i="35"/>
  <c r="F64" i="35"/>
  <c r="D64" i="35"/>
  <c r="E64" i="35"/>
  <c r="G64" i="35"/>
  <c r="C64" i="35"/>
  <c r="E65" i="35"/>
  <c r="C65" i="35"/>
  <c r="D65" i="35"/>
  <c r="F65" i="35"/>
  <c r="G65" i="35"/>
  <c r="F66" i="35"/>
  <c r="E66" i="35"/>
  <c r="C66" i="35"/>
  <c r="G66" i="35"/>
  <c r="D66" i="35"/>
  <c r="C67" i="35"/>
  <c r="F67" i="35"/>
  <c r="G67" i="35"/>
  <c r="D67" i="35"/>
  <c r="E67" i="35"/>
  <c r="G68" i="35"/>
  <c r="F68" i="35"/>
  <c r="E68" i="35"/>
  <c r="C68" i="35"/>
  <c r="D68" i="35"/>
  <c r="G69" i="35"/>
  <c r="E69" i="35"/>
  <c r="D69" i="35"/>
  <c r="C69" i="35"/>
  <c r="F69" i="35"/>
  <c r="C70" i="35"/>
  <c r="D70" i="35"/>
  <c r="F70" i="35"/>
  <c r="G70" i="35"/>
  <c r="E70" i="35"/>
  <c r="G71" i="35"/>
  <c r="D71" i="35"/>
  <c r="E71" i="35"/>
  <c r="C71" i="35"/>
  <c r="F71" i="35"/>
  <c r="D72" i="35"/>
  <c r="F72" i="35"/>
  <c r="G72" i="35"/>
  <c r="C72" i="35"/>
  <c r="E72" i="35"/>
  <c r="G73" i="35"/>
  <c r="F73" i="35"/>
  <c r="D73" i="35"/>
  <c r="E73" i="35"/>
  <c r="C73" i="35"/>
  <c r="E74" i="35"/>
  <c r="F74" i="35"/>
  <c r="D74" i="35"/>
  <c r="C74" i="35"/>
  <c r="G74" i="35"/>
  <c r="F75" i="35"/>
  <c r="C75" i="35"/>
  <c r="E75" i="35"/>
  <c r="D75" i="35"/>
  <c r="G75" i="35"/>
  <c r="F76" i="35"/>
  <c r="D76" i="35"/>
  <c r="C76" i="35"/>
  <c r="G76" i="35"/>
  <c r="E76" i="35"/>
  <c r="D77" i="35"/>
  <c r="C77" i="35"/>
  <c r="F77" i="35"/>
  <c r="E77" i="35"/>
  <c r="G77" i="35"/>
  <c r="G78" i="35"/>
  <c r="C78" i="35"/>
  <c r="E78" i="35"/>
  <c r="F78" i="35"/>
  <c r="D78" i="35"/>
  <c r="F79" i="35"/>
  <c r="G79" i="35"/>
  <c r="D79" i="35"/>
  <c r="C79" i="35"/>
  <c r="E79" i="35"/>
  <c r="C80" i="35"/>
  <c r="D80" i="35"/>
  <c r="E80" i="35"/>
  <c r="F80" i="35"/>
  <c r="G80" i="35"/>
  <c r="F81" i="35"/>
  <c r="C81" i="35"/>
  <c r="D81" i="35"/>
  <c r="E81" i="35"/>
  <c r="G81" i="35"/>
  <c r="F82" i="35"/>
  <c r="C82" i="35"/>
  <c r="G82" i="35"/>
  <c r="E82" i="35"/>
  <c r="D82" i="35"/>
  <c r="E83" i="35"/>
  <c r="G83" i="35"/>
  <c r="C83" i="35"/>
  <c r="D83" i="35"/>
  <c r="F83" i="35"/>
  <c r="G84" i="35"/>
  <c r="C84" i="35"/>
  <c r="D84" i="35"/>
  <c r="E84" i="35"/>
  <c r="F84" i="35"/>
  <c r="F85" i="35"/>
  <c r="G85" i="35"/>
  <c r="E85" i="35"/>
  <c r="C85" i="35"/>
  <c r="D85" i="35"/>
  <c r="D86" i="35"/>
  <c r="C86" i="35"/>
  <c r="G86" i="35"/>
  <c r="F86" i="35"/>
  <c r="E86" i="35"/>
  <c r="C87" i="35"/>
  <c r="D87" i="35"/>
  <c r="E87" i="35"/>
  <c r="F87" i="35"/>
  <c r="G87" i="35"/>
  <c r="E88" i="35"/>
  <c r="F88" i="35"/>
  <c r="D88" i="35"/>
  <c r="C88" i="35"/>
  <c r="G88" i="35"/>
  <c r="F89" i="35"/>
  <c r="E89" i="35"/>
  <c r="D89" i="35"/>
  <c r="C89" i="35"/>
  <c r="G89" i="35"/>
  <c r="D90" i="35"/>
  <c r="E90" i="35"/>
  <c r="G90" i="35"/>
  <c r="C90" i="35"/>
  <c r="F90" i="35"/>
  <c r="F91" i="35"/>
  <c r="G91" i="35"/>
  <c r="E91" i="35"/>
  <c r="D91" i="35"/>
  <c r="C91" i="35"/>
  <c r="G92" i="35"/>
  <c r="F92" i="35"/>
  <c r="E92" i="35"/>
  <c r="C92" i="35"/>
  <c r="D92" i="35"/>
  <c r="F93" i="35"/>
  <c r="D93" i="35"/>
  <c r="C93" i="35"/>
  <c r="E93" i="35"/>
  <c r="G93" i="35"/>
  <c r="G94" i="35"/>
  <c r="D94" i="35"/>
  <c r="C94" i="35"/>
  <c r="E94" i="35"/>
  <c r="F94" i="35"/>
  <c r="F95" i="35"/>
  <c r="C95" i="35"/>
  <c r="E95" i="35"/>
  <c r="D95" i="35"/>
  <c r="G95" i="35"/>
  <c r="E96" i="35"/>
  <c r="G96" i="35"/>
  <c r="D96" i="35"/>
  <c r="C96" i="35"/>
  <c r="F96" i="35"/>
  <c r="G97" i="35"/>
  <c r="D97" i="35"/>
  <c r="E97" i="35"/>
  <c r="C97" i="35"/>
  <c r="F97" i="35"/>
  <c r="E98" i="35"/>
  <c r="G98" i="35"/>
  <c r="C98" i="35"/>
  <c r="F98" i="35"/>
  <c r="D98" i="35"/>
  <c r="G99" i="35"/>
  <c r="D99" i="35"/>
  <c r="F99" i="35"/>
  <c r="C99" i="35"/>
  <c r="E99" i="35"/>
  <c r="D100" i="35"/>
  <c r="G100" i="35"/>
  <c r="F100" i="35"/>
  <c r="C100" i="35"/>
  <c r="E100" i="35"/>
  <c r="F101" i="35"/>
  <c r="D101" i="35"/>
  <c r="C101" i="35"/>
  <c r="G101" i="35"/>
  <c r="E101" i="35"/>
  <c r="D102" i="35"/>
  <c r="E102" i="35"/>
  <c r="G102" i="35"/>
  <c r="C102" i="35"/>
  <c r="F102" i="35"/>
  <c r="G103" i="35"/>
  <c r="E103" i="35"/>
  <c r="D103" i="35"/>
  <c r="F103" i="35"/>
  <c r="C103" i="35"/>
  <c r="F104" i="35"/>
  <c r="C104" i="35"/>
  <c r="E104" i="35"/>
  <c r="G104" i="35"/>
  <c r="D104" i="35"/>
  <c r="E105" i="35"/>
  <c r="C105" i="35"/>
  <c r="D105" i="35"/>
  <c r="G105" i="35"/>
  <c r="F105" i="35"/>
  <c r="F106" i="35"/>
  <c r="E106" i="35"/>
  <c r="C106" i="35"/>
  <c r="G106" i="35"/>
  <c r="D106" i="35"/>
  <c r="C107" i="35"/>
  <c r="D107" i="35"/>
  <c r="E107" i="35"/>
  <c r="F107" i="35"/>
  <c r="G107" i="35"/>
  <c r="D108" i="35"/>
  <c r="E108" i="35"/>
  <c r="G108" i="35"/>
  <c r="C108" i="35"/>
  <c r="F108" i="35"/>
  <c r="F109" i="35"/>
  <c r="D109" i="35"/>
  <c r="G109" i="35"/>
  <c r="C109" i="35"/>
  <c r="E109" i="35"/>
  <c r="F110" i="35"/>
  <c r="D110" i="35"/>
  <c r="C110" i="35"/>
  <c r="G110" i="35"/>
  <c r="E110" i="35"/>
  <c r="F111" i="35"/>
  <c r="E111" i="35"/>
  <c r="G111" i="35"/>
  <c r="D111" i="35"/>
  <c r="C111" i="35"/>
  <c r="D112" i="35"/>
  <c r="E112" i="35"/>
  <c r="F112" i="35"/>
  <c r="G112" i="35"/>
  <c r="C112" i="35"/>
  <c r="C113" i="35"/>
  <c r="E113" i="35"/>
  <c r="D113" i="35"/>
  <c r="F113" i="35"/>
  <c r="G113" i="35"/>
  <c r="F114" i="35"/>
  <c r="E114" i="35"/>
  <c r="D114" i="35"/>
  <c r="G114" i="35"/>
  <c r="C114" i="35"/>
  <c r="F115" i="35"/>
  <c r="E115" i="35"/>
  <c r="G115" i="35"/>
  <c r="D115" i="35"/>
  <c r="C115" i="35"/>
  <c r="D116" i="35"/>
  <c r="F116" i="35"/>
  <c r="G116" i="35"/>
  <c r="E116" i="35"/>
  <c r="C116" i="35"/>
  <c r="C117" i="35"/>
  <c r="G117" i="35"/>
  <c r="D117" i="35"/>
  <c r="E117" i="35"/>
  <c r="F117" i="35"/>
  <c r="C118" i="35"/>
  <c r="G118" i="35"/>
  <c r="F118" i="35"/>
  <c r="E118" i="35"/>
  <c r="D118" i="35"/>
  <c r="D119" i="35"/>
  <c r="F119" i="35"/>
  <c r="G119" i="35"/>
  <c r="C119" i="35"/>
  <c r="E119" i="35"/>
  <c r="F120" i="35"/>
  <c r="D120" i="35"/>
  <c r="E120" i="35"/>
  <c r="C120" i="35"/>
  <c r="G120" i="35"/>
  <c r="E121" i="35"/>
  <c r="C121" i="35"/>
  <c r="D121" i="35"/>
  <c r="F121" i="35"/>
  <c r="G121" i="35"/>
  <c r="G122" i="35"/>
  <c r="F122" i="35"/>
  <c r="E122" i="35"/>
  <c r="C122" i="35"/>
  <c r="D122" i="35"/>
  <c r="D123" i="35"/>
  <c r="G123" i="35"/>
  <c r="F123" i="35"/>
  <c r="E123" i="35"/>
  <c r="C123" i="35"/>
  <c r="F124" i="35"/>
  <c r="E124" i="35"/>
  <c r="G124" i="35"/>
  <c r="C124" i="35"/>
  <c r="D124" i="35"/>
  <c r="C125" i="35"/>
  <c r="F125" i="35"/>
  <c r="E125" i="35"/>
  <c r="G125" i="35"/>
  <c r="D125" i="35"/>
  <c r="G126" i="35"/>
  <c r="F126" i="35"/>
  <c r="E126" i="35"/>
  <c r="D126" i="35"/>
  <c r="C126" i="35"/>
  <c r="C127" i="35"/>
  <c r="G127" i="35"/>
  <c r="E127" i="35"/>
  <c r="D127" i="35"/>
  <c r="F127" i="35"/>
  <c r="D128" i="35"/>
  <c r="E128" i="35"/>
  <c r="G128" i="35"/>
  <c r="C128" i="35"/>
  <c r="F128" i="35"/>
  <c r="D129" i="35"/>
  <c r="E129" i="35"/>
  <c r="C129" i="35"/>
  <c r="F129" i="35"/>
  <c r="G129" i="35"/>
  <c r="F130" i="35"/>
  <c r="D130" i="35"/>
  <c r="C130" i="35"/>
  <c r="G130" i="35"/>
  <c r="E130" i="35"/>
  <c r="E131" i="35"/>
  <c r="C131" i="35"/>
  <c r="F131" i="35"/>
  <c r="G131" i="35"/>
  <c r="D131" i="35"/>
  <c r="E132" i="35"/>
  <c r="G132" i="35"/>
  <c r="D132" i="35"/>
  <c r="C132" i="35"/>
  <c r="F132" i="35"/>
  <c r="F133" i="35"/>
  <c r="E133" i="35"/>
  <c r="G133" i="35"/>
  <c r="D133" i="35"/>
  <c r="C133" i="35"/>
  <c r="G134" i="35"/>
  <c r="D134" i="35"/>
  <c r="E134" i="35"/>
  <c r="F134" i="35"/>
  <c r="C134" i="35"/>
  <c r="G135" i="35"/>
  <c r="C135" i="35"/>
  <c r="F135" i="35"/>
  <c r="D135" i="35"/>
  <c r="E135" i="35"/>
  <c r="C136" i="35"/>
  <c r="G136" i="35"/>
  <c r="F136" i="35"/>
  <c r="E136" i="35"/>
  <c r="D136" i="35"/>
  <c r="G137" i="35"/>
  <c r="F137" i="35"/>
  <c r="C137" i="35"/>
  <c r="D137" i="35"/>
  <c r="E137" i="35"/>
  <c r="E138" i="35"/>
  <c r="D138" i="35"/>
  <c r="C138" i="35"/>
  <c r="F138" i="35"/>
  <c r="G138" i="35"/>
  <c r="F139" i="35"/>
  <c r="D139" i="35"/>
  <c r="G139" i="35"/>
  <c r="E139" i="35"/>
  <c r="C139" i="35"/>
  <c r="G140" i="35"/>
  <c r="D140" i="35"/>
  <c r="E140" i="35"/>
  <c r="C140" i="35"/>
  <c r="F140" i="35"/>
  <c r="D141" i="35"/>
  <c r="F141" i="35"/>
  <c r="E141" i="35"/>
  <c r="C141" i="35"/>
  <c r="G141" i="35"/>
  <c r="D142" i="35"/>
  <c r="C142" i="35"/>
  <c r="E142" i="35"/>
  <c r="F142" i="35"/>
  <c r="G142" i="35"/>
  <c r="D143" i="35"/>
  <c r="G143" i="35"/>
  <c r="F143" i="35"/>
  <c r="E143" i="35"/>
  <c r="C143" i="35"/>
  <c r="F144" i="35"/>
  <c r="E144" i="35"/>
  <c r="C144" i="35"/>
  <c r="G144" i="35"/>
  <c r="D144" i="35"/>
  <c r="C145" i="35"/>
  <c r="F145" i="35"/>
  <c r="E145" i="35"/>
  <c r="D145" i="35"/>
  <c r="G145" i="35"/>
  <c r="C146" i="35"/>
  <c r="F146" i="35"/>
  <c r="E146" i="35"/>
  <c r="G146" i="35"/>
  <c r="D146" i="35"/>
  <c r="F147" i="35"/>
  <c r="E147" i="35"/>
  <c r="C147" i="35"/>
  <c r="D147" i="35"/>
  <c r="G147" i="35"/>
  <c r="D148" i="35"/>
  <c r="F148" i="35"/>
  <c r="G148" i="35"/>
  <c r="C148" i="35"/>
  <c r="E148" i="35"/>
  <c r="D149" i="35"/>
  <c r="E149" i="35"/>
  <c r="C149" i="35"/>
  <c r="F149" i="35"/>
  <c r="G149" i="35"/>
  <c r="G150" i="35"/>
  <c r="F150" i="35"/>
  <c r="D150" i="35"/>
  <c r="C150" i="35"/>
  <c r="E150" i="35"/>
  <c r="C151" i="35"/>
  <c r="E151" i="35"/>
  <c r="F151" i="35"/>
  <c r="G151" i="35"/>
  <c r="D151" i="35"/>
  <c r="D152" i="35"/>
  <c r="C152" i="35"/>
  <c r="G152" i="35"/>
  <c r="E152" i="35"/>
  <c r="F152" i="35"/>
  <c r="C153" i="35"/>
  <c r="D153" i="35"/>
  <c r="G153" i="35"/>
  <c r="E153" i="35"/>
  <c r="F153" i="35"/>
  <c r="C154" i="35"/>
  <c r="E154" i="35"/>
  <c r="G154" i="35"/>
  <c r="F154" i="35"/>
  <c r="D154" i="35"/>
  <c r="G155" i="35"/>
  <c r="C155" i="35"/>
  <c r="F155" i="35"/>
  <c r="D155" i="35"/>
  <c r="E155" i="35"/>
  <c r="E156" i="35"/>
  <c r="G156" i="35"/>
  <c r="F156" i="35"/>
  <c r="D156" i="35"/>
  <c r="C156" i="35"/>
  <c r="D157" i="35"/>
  <c r="F157" i="35"/>
  <c r="G157" i="35"/>
  <c r="C157" i="35"/>
  <c r="E157" i="35"/>
  <c r="C158" i="35"/>
  <c r="G158" i="35"/>
  <c r="F158" i="35"/>
  <c r="E158" i="35"/>
  <c r="D158" i="35"/>
  <c r="G159" i="35"/>
  <c r="C159" i="35"/>
  <c r="F159" i="35"/>
  <c r="D159" i="35"/>
  <c r="E159" i="35"/>
  <c r="E160" i="35"/>
  <c r="D160" i="35"/>
  <c r="G160" i="35"/>
  <c r="F160" i="35"/>
  <c r="C160" i="35"/>
  <c r="E161" i="35"/>
  <c r="F161" i="35"/>
  <c r="G161" i="35"/>
  <c r="C161" i="35"/>
  <c r="D161" i="35"/>
  <c r="C162" i="35"/>
  <c r="F162" i="35"/>
  <c r="D162" i="35"/>
  <c r="E162" i="35"/>
  <c r="G162" i="35"/>
  <c r="G163" i="35"/>
  <c r="F163" i="35"/>
  <c r="D163" i="35"/>
  <c r="E163" i="35"/>
  <c r="C163" i="35"/>
  <c r="G164" i="35"/>
  <c r="F164" i="35"/>
  <c r="C164" i="35"/>
  <c r="E164" i="35"/>
  <c r="D164" i="35"/>
  <c r="F165" i="35"/>
  <c r="E165" i="35"/>
  <c r="D165" i="35"/>
  <c r="C165" i="35"/>
  <c r="G165" i="35"/>
  <c r="C166" i="35"/>
  <c r="E166" i="35"/>
  <c r="G166" i="35"/>
  <c r="F166" i="35"/>
  <c r="D166" i="35"/>
  <c r="D167" i="35"/>
  <c r="E167" i="35"/>
  <c r="C167" i="35"/>
  <c r="G167" i="35"/>
  <c r="F167" i="35"/>
  <c r="C168" i="35"/>
  <c r="D168" i="35"/>
  <c r="F168" i="35"/>
  <c r="E168" i="35"/>
  <c r="G168" i="35"/>
  <c r="D169" i="35"/>
  <c r="F169" i="35"/>
  <c r="E169" i="35"/>
  <c r="C169" i="35"/>
  <c r="G169" i="35"/>
  <c r="D170" i="35"/>
  <c r="G170" i="35"/>
  <c r="E170" i="35"/>
  <c r="F170" i="35"/>
  <c r="C170" i="35"/>
  <c r="G171" i="35"/>
  <c r="F171" i="35"/>
  <c r="E171" i="35"/>
  <c r="D171" i="35"/>
  <c r="C171" i="35"/>
  <c r="F172" i="35"/>
  <c r="C172" i="35"/>
  <c r="D172" i="35"/>
  <c r="G172" i="35"/>
  <c r="E172" i="35"/>
  <c r="G173" i="35"/>
  <c r="D173" i="35"/>
  <c r="F173" i="35"/>
  <c r="C173" i="35"/>
  <c r="E173" i="35"/>
  <c r="E174" i="35"/>
  <c r="D174" i="35"/>
  <c r="G174" i="35"/>
  <c r="F174" i="35"/>
  <c r="C174" i="35"/>
  <c r="G175" i="35"/>
  <c r="F175" i="35"/>
  <c r="E175" i="35"/>
  <c r="C175" i="35"/>
  <c r="D175" i="35"/>
  <c r="D176" i="35"/>
  <c r="E176" i="35"/>
  <c r="G176" i="35"/>
  <c r="F176" i="35"/>
  <c r="C176" i="35"/>
  <c r="G177" i="35"/>
  <c r="D177" i="35"/>
  <c r="F177" i="35"/>
  <c r="C177" i="35"/>
  <c r="E177" i="35"/>
  <c r="F178" i="35"/>
  <c r="E178" i="35"/>
  <c r="C178" i="35"/>
  <c r="G178" i="35"/>
  <c r="D178" i="35"/>
  <c r="D179" i="35"/>
  <c r="C179" i="35"/>
  <c r="G179" i="35"/>
  <c r="F179" i="35"/>
  <c r="E179" i="35"/>
  <c r="G180" i="35"/>
  <c r="F180" i="35"/>
  <c r="D180" i="35"/>
  <c r="C180" i="35"/>
  <c r="E180" i="35"/>
  <c r="F181" i="35"/>
  <c r="D181" i="35"/>
  <c r="E181" i="35"/>
  <c r="G181" i="35"/>
  <c r="C181" i="35"/>
  <c r="G182" i="35"/>
  <c r="D182" i="35"/>
  <c r="F182" i="35"/>
  <c r="C182" i="35"/>
  <c r="E182" i="35"/>
  <c r="G183" i="35"/>
  <c r="D183" i="35"/>
  <c r="F183" i="35"/>
  <c r="C183" i="35"/>
  <c r="E183" i="35"/>
  <c r="G184" i="35"/>
  <c r="F184" i="35"/>
  <c r="D184" i="35"/>
  <c r="C184" i="35"/>
  <c r="E184" i="35"/>
  <c r="F185" i="35"/>
  <c r="D185" i="35"/>
  <c r="G185" i="35"/>
  <c r="E185" i="35"/>
  <c r="C185" i="35"/>
  <c r="G186" i="35"/>
  <c r="F186" i="35"/>
  <c r="E186" i="35"/>
  <c r="D186" i="35"/>
  <c r="C186" i="35"/>
  <c r="D187" i="35"/>
  <c r="C187" i="35"/>
  <c r="F187" i="35"/>
  <c r="G187" i="35"/>
  <c r="E187" i="35"/>
  <c r="F188" i="35"/>
  <c r="D188" i="35"/>
  <c r="C188" i="35"/>
  <c r="G188" i="35"/>
  <c r="E188" i="35"/>
  <c r="D189" i="35"/>
  <c r="G189" i="35"/>
  <c r="F189" i="35"/>
  <c r="C189" i="35"/>
  <c r="E189" i="35"/>
  <c r="C190" i="35"/>
  <c r="G190" i="35"/>
  <c r="D190" i="35"/>
  <c r="E190" i="35"/>
  <c r="F190" i="35"/>
  <c r="F191" i="35"/>
  <c r="C191" i="35"/>
  <c r="E191" i="35"/>
  <c r="D191" i="35"/>
  <c r="G191" i="35"/>
  <c r="C192" i="35"/>
  <c r="D192" i="35"/>
  <c r="F192" i="35"/>
  <c r="E192" i="35"/>
  <c r="G192" i="35"/>
  <c r="F193" i="35"/>
  <c r="D193" i="35"/>
  <c r="C193" i="35"/>
  <c r="E193" i="35"/>
  <c r="G193" i="35"/>
  <c r="F194" i="35"/>
  <c r="E194" i="35"/>
  <c r="C194" i="35"/>
  <c r="D194" i="35"/>
  <c r="G194" i="35"/>
  <c r="F195" i="35"/>
  <c r="G195" i="35"/>
  <c r="D195" i="35"/>
  <c r="C195" i="35"/>
  <c r="E195" i="35"/>
  <c r="F196" i="35"/>
  <c r="G196" i="35"/>
  <c r="C196" i="35"/>
  <c r="E196" i="35"/>
  <c r="D196" i="35"/>
  <c r="E197" i="35"/>
  <c r="F197" i="35"/>
  <c r="G197" i="35"/>
  <c r="C197" i="35"/>
  <c r="D197" i="35"/>
  <c r="E198" i="35"/>
  <c r="C198" i="35"/>
  <c r="G198" i="35"/>
  <c r="F198" i="35"/>
  <c r="D198" i="35"/>
  <c r="G199" i="35"/>
  <c r="E199" i="35"/>
  <c r="C199" i="35"/>
  <c r="F199" i="35"/>
  <c r="D199" i="35"/>
  <c r="F200" i="35"/>
  <c r="G200" i="35"/>
  <c r="C200" i="35"/>
  <c r="E200" i="35"/>
  <c r="D200" i="35"/>
  <c r="G201" i="35"/>
  <c r="F201" i="35"/>
  <c r="D201" i="35"/>
  <c r="C201" i="35"/>
  <c r="E201" i="35"/>
  <c r="F202" i="35"/>
  <c r="D202" i="35"/>
  <c r="E202" i="35"/>
  <c r="G202" i="35"/>
  <c r="C202" i="35"/>
  <c r="C203" i="35"/>
  <c r="E203" i="35"/>
  <c r="D203" i="35"/>
  <c r="G203" i="35"/>
  <c r="F203" i="35"/>
  <c r="F204" i="35"/>
  <c r="E204" i="35"/>
  <c r="C204" i="35"/>
  <c r="D204" i="35"/>
  <c r="G204" i="35"/>
  <c r="G205" i="35"/>
  <c r="E205" i="35"/>
  <c r="F205" i="35"/>
  <c r="C205" i="35"/>
  <c r="D205" i="35"/>
  <c r="G206" i="35"/>
  <c r="F206" i="35"/>
  <c r="E206" i="35"/>
  <c r="C206" i="35"/>
  <c r="D206" i="35"/>
  <c r="G207" i="35"/>
  <c r="C207" i="35"/>
  <c r="E207" i="35"/>
  <c r="F207" i="35"/>
  <c r="D207" i="35"/>
  <c r="E208" i="35"/>
  <c r="F208" i="35"/>
  <c r="D208" i="35"/>
  <c r="G208" i="35"/>
  <c r="C208" i="35"/>
  <c r="C209" i="35"/>
  <c r="E209" i="35"/>
  <c r="G209" i="35"/>
  <c r="F209" i="35"/>
  <c r="D209" i="35"/>
  <c r="F210" i="35"/>
  <c r="E210" i="35"/>
  <c r="C210" i="35"/>
  <c r="D210" i="35"/>
  <c r="G210" i="35"/>
  <c r="F211" i="35"/>
  <c r="D211" i="35"/>
  <c r="C211" i="35"/>
  <c r="E211" i="35"/>
  <c r="G211" i="35"/>
  <c r="F212" i="35"/>
  <c r="C212" i="35"/>
  <c r="E212" i="35"/>
  <c r="D212" i="35"/>
  <c r="G212" i="35"/>
  <c r="F213" i="35"/>
  <c r="D213" i="35"/>
  <c r="E213" i="35"/>
  <c r="C213" i="35"/>
  <c r="G213" i="35"/>
  <c r="D214" i="35"/>
  <c r="F214" i="35"/>
  <c r="C214" i="35"/>
  <c r="G214" i="35"/>
  <c r="E214" i="35"/>
  <c r="G215" i="35"/>
  <c r="C215" i="35"/>
  <c r="F215" i="35"/>
  <c r="E215" i="35"/>
  <c r="D215" i="35"/>
  <c r="C216" i="35"/>
  <c r="G216" i="35"/>
  <c r="D216" i="35"/>
  <c r="E216" i="35"/>
  <c r="F216" i="35"/>
  <c r="C217" i="35"/>
  <c r="E217" i="35"/>
  <c r="G217" i="35"/>
  <c r="D217" i="35"/>
  <c r="F217" i="35"/>
  <c r="C218" i="35"/>
  <c r="F218" i="35"/>
  <c r="G218" i="35"/>
  <c r="D218" i="35"/>
  <c r="E218" i="35"/>
  <c r="E219" i="35"/>
  <c r="G219" i="35"/>
  <c r="D219" i="35"/>
  <c r="F219" i="35"/>
  <c r="C219" i="35"/>
  <c r="E220" i="35"/>
  <c r="D220" i="35"/>
  <c r="C220" i="35"/>
  <c r="G220" i="35"/>
  <c r="F220" i="35"/>
  <c r="C221" i="35"/>
  <c r="F221" i="35"/>
  <c r="E221" i="35"/>
  <c r="G221" i="35"/>
  <c r="D221" i="35"/>
  <c r="D222" i="35"/>
  <c r="F222" i="35"/>
  <c r="G222" i="35"/>
  <c r="C222" i="35"/>
  <c r="E222" i="35"/>
  <c r="E223" i="35"/>
  <c r="C223" i="35"/>
  <c r="D223" i="35"/>
  <c r="F223" i="35"/>
  <c r="G223" i="35"/>
  <c r="G224" i="35"/>
  <c r="E224" i="35"/>
  <c r="D224" i="35"/>
  <c r="C224" i="35"/>
  <c r="F224" i="35"/>
  <c r="G225" i="35"/>
  <c r="F225" i="35"/>
  <c r="E225" i="35"/>
  <c r="C225" i="35"/>
  <c r="D225" i="35"/>
  <c r="F226" i="35"/>
  <c r="C226" i="35"/>
  <c r="D226" i="35"/>
  <c r="G226" i="35"/>
  <c r="E226" i="35"/>
  <c r="D227" i="35"/>
  <c r="C227" i="35"/>
  <c r="G227" i="35"/>
  <c r="F227" i="35"/>
  <c r="E227" i="35"/>
  <c r="F228" i="35"/>
  <c r="C228" i="35"/>
  <c r="E228" i="35"/>
  <c r="D228" i="35"/>
  <c r="G228" i="35"/>
  <c r="E229" i="35"/>
  <c r="C229" i="35"/>
  <c r="D229" i="35"/>
  <c r="G229" i="35"/>
  <c r="F229" i="35"/>
  <c r="D230" i="35"/>
  <c r="F230" i="35"/>
  <c r="C230" i="35"/>
  <c r="E230" i="35"/>
  <c r="G230" i="35"/>
  <c r="E231" i="35"/>
  <c r="G231" i="35"/>
  <c r="C231" i="35"/>
  <c r="F231" i="35"/>
  <c r="D231" i="35"/>
  <c r="F232" i="35"/>
  <c r="E232" i="35"/>
  <c r="C232" i="35"/>
  <c r="D232" i="35"/>
  <c r="G232" i="35"/>
  <c r="D233" i="35"/>
  <c r="E233" i="35"/>
  <c r="C233" i="35"/>
  <c r="G233" i="35"/>
  <c r="F233" i="35"/>
  <c r="E234" i="35"/>
  <c r="C234" i="35"/>
  <c r="G234" i="35"/>
  <c r="D234" i="35"/>
  <c r="F234" i="35"/>
  <c r="G235" i="35"/>
  <c r="D235" i="35"/>
  <c r="E235" i="35"/>
  <c r="C235" i="35"/>
  <c r="F235" i="35"/>
  <c r="D236" i="35"/>
  <c r="G236" i="35"/>
  <c r="E236" i="35"/>
  <c r="C236" i="35"/>
  <c r="F236" i="35"/>
  <c r="D237" i="35"/>
  <c r="F237" i="35"/>
  <c r="C237" i="35"/>
  <c r="G237" i="35"/>
  <c r="E237" i="35"/>
  <c r="D238" i="35"/>
  <c r="C238" i="35"/>
  <c r="F238" i="35"/>
  <c r="G238" i="35"/>
  <c r="E238" i="35"/>
  <c r="G239" i="35"/>
  <c r="D239" i="35"/>
  <c r="F239" i="35"/>
  <c r="E239" i="35"/>
  <c r="C239" i="35"/>
  <c r="E240" i="35"/>
  <c r="G240" i="35"/>
  <c r="D240" i="35"/>
  <c r="F240" i="35"/>
  <c r="C240" i="35"/>
  <c r="G241" i="35"/>
  <c r="D241" i="35"/>
  <c r="F241" i="35"/>
  <c r="E241" i="35"/>
  <c r="C241" i="35"/>
  <c r="E242" i="35"/>
  <c r="D242" i="35"/>
  <c r="F242" i="35"/>
  <c r="G242" i="35"/>
  <c r="C242" i="35"/>
  <c r="D243" i="35"/>
  <c r="E243" i="35"/>
  <c r="G243" i="35"/>
  <c r="C243" i="35"/>
  <c r="F243" i="35"/>
  <c r="F244" i="35"/>
  <c r="G244" i="35"/>
  <c r="C244" i="35"/>
  <c r="D244" i="35"/>
  <c r="E244" i="35"/>
  <c r="G245" i="35"/>
  <c r="C245" i="35"/>
  <c r="E245" i="35"/>
  <c r="F245" i="35"/>
  <c r="D245" i="35"/>
  <c r="G246" i="35"/>
  <c r="F246" i="35"/>
  <c r="C246" i="35"/>
  <c r="D246" i="35"/>
  <c r="E246" i="35"/>
  <c r="G247" i="35"/>
  <c r="F247" i="35"/>
  <c r="C247" i="35"/>
  <c r="D247" i="35"/>
  <c r="E247" i="35"/>
  <c r="C248" i="35"/>
  <c r="G248" i="35"/>
  <c r="F248" i="35"/>
  <c r="D248" i="35"/>
  <c r="E248" i="35"/>
  <c r="E249" i="35"/>
  <c r="D249" i="35"/>
  <c r="F249" i="35"/>
  <c r="G249" i="35"/>
  <c r="C249" i="35"/>
  <c r="D250" i="35"/>
  <c r="E250" i="35"/>
  <c r="G250" i="35"/>
  <c r="F250" i="35"/>
  <c r="C250" i="35"/>
  <c r="E251" i="35"/>
  <c r="D251" i="35"/>
  <c r="F251" i="35"/>
  <c r="G251" i="35"/>
  <c r="C251" i="35"/>
  <c r="C252" i="35"/>
  <c r="F252" i="35"/>
  <c r="G252" i="35"/>
  <c r="E252" i="35"/>
  <c r="D252" i="35"/>
  <c r="D253" i="35"/>
  <c r="G253" i="35"/>
  <c r="C253" i="35"/>
  <c r="F253" i="35"/>
  <c r="E253" i="35"/>
  <c r="G254" i="35"/>
  <c r="C254" i="35"/>
  <c r="D254" i="35"/>
  <c r="E254" i="35"/>
  <c r="F254" i="35"/>
  <c r="C255" i="35"/>
  <c r="F255" i="35"/>
  <c r="G255" i="35"/>
  <c r="E255" i="35"/>
  <c r="D255" i="35"/>
  <c r="E256" i="35"/>
  <c r="G256" i="35"/>
  <c r="C256" i="35"/>
  <c r="D256" i="35"/>
  <c r="F256" i="35"/>
  <c r="D257" i="35"/>
  <c r="G257" i="35"/>
  <c r="E257" i="35"/>
  <c r="F257" i="35"/>
  <c r="C257" i="35"/>
  <c r="E258" i="35"/>
  <c r="F258" i="35"/>
  <c r="D258" i="35"/>
  <c r="C258" i="35"/>
  <c r="G258" i="35"/>
  <c r="D259" i="35"/>
  <c r="F259" i="35"/>
  <c r="G259" i="35"/>
  <c r="E259" i="35"/>
  <c r="C259" i="35"/>
  <c r="D260" i="35"/>
  <c r="C260" i="35"/>
  <c r="F260" i="35"/>
  <c r="G260" i="35"/>
  <c r="E260" i="35"/>
  <c r="E261" i="35"/>
  <c r="C261" i="35"/>
  <c r="D261" i="35"/>
  <c r="F261" i="35"/>
  <c r="G261" i="35"/>
  <c r="E262" i="35"/>
  <c r="C262" i="35"/>
  <c r="G262" i="35"/>
  <c r="D262" i="35"/>
  <c r="F262" i="35"/>
  <c r="E263" i="35"/>
  <c r="D263" i="35"/>
  <c r="G263" i="35"/>
  <c r="C263" i="35"/>
  <c r="F263" i="35"/>
  <c r="F264" i="35"/>
  <c r="E264" i="35"/>
  <c r="G264" i="35"/>
  <c r="C264" i="35"/>
  <c r="D264" i="35"/>
  <c r="F265" i="35"/>
  <c r="C265" i="35"/>
  <c r="D265" i="35"/>
  <c r="G265" i="35"/>
  <c r="E265" i="35"/>
  <c r="G266" i="35"/>
  <c r="E266" i="35"/>
  <c r="C266" i="35"/>
  <c r="F266" i="35"/>
  <c r="D266" i="35"/>
  <c r="C267" i="35"/>
  <c r="E267" i="35"/>
  <c r="D267" i="35"/>
  <c r="G267" i="35"/>
  <c r="F267" i="35"/>
  <c r="E268" i="35"/>
  <c r="F268" i="35"/>
  <c r="D268" i="35"/>
  <c r="G268" i="35"/>
  <c r="C268" i="35"/>
  <c r="D269" i="35"/>
  <c r="G269" i="35"/>
  <c r="E269" i="35"/>
  <c r="F269" i="35"/>
  <c r="C269" i="35"/>
  <c r="E270" i="35"/>
  <c r="C270" i="35"/>
  <c r="D270" i="35"/>
  <c r="G270" i="35"/>
  <c r="F270" i="35"/>
  <c r="C271" i="35"/>
  <c r="F271" i="35"/>
  <c r="G271" i="35"/>
  <c r="D271" i="35"/>
  <c r="E271" i="35"/>
  <c r="E272" i="35"/>
  <c r="D272" i="35"/>
  <c r="F272" i="35"/>
  <c r="G272" i="35"/>
  <c r="C272" i="35"/>
  <c r="E273" i="35"/>
  <c r="G273" i="35"/>
  <c r="C273" i="35"/>
  <c r="F273" i="35"/>
  <c r="D273" i="35"/>
  <c r="C274" i="35"/>
  <c r="E274" i="35"/>
  <c r="F274" i="35"/>
  <c r="G274" i="35"/>
  <c r="D274" i="35"/>
  <c r="F275" i="35"/>
  <c r="G275" i="35"/>
  <c r="C275" i="35"/>
  <c r="E275" i="35"/>
  <c r="D275" i="35"/>
  <c r="G276" i="35"/>
  <c r="E276" i="35"/>
  <c r="D276" i="35"/>
  <c r="C276" i="35"/>
  <c r="F276" i="35"/>
  <c r="G277" i="35"/>
  <c r="D277" i="35"/>
  <c r="C277" i="35"/>
  <c r="F277" i="35"/>
  <c r="E277" i="35"/>
  <c r="G278" i="35"/>
  <c r="D278" i="35"/>
  <c r="C278" i="35"/>
  <c r="F278" i="35"/>
  <c r="E278" i="35"/>
  <c r="D279" i="35"/>
  <c r="F279" i="35"/>
  <c r="E279" i="35"/>
  <c r="C279" i="35"/>
  <c r="G279" i="35"/>
  <c r="F280" i="35"/>
  <c r="E280" i="35"/>
  <c r="G280" i="35"/>
  <c r="D280" i="35"/>
  <c r="C280" i="35"/>
  <c r="C281" i="35"/>
  <c r="D281" i="35"/>
  <c r="G281" i="35"/>
  <c r="E281" i="35"/>
  <c r="F281" i="35"/>
  <c r="C282" i="35"/>
  <c r="E282" i="35"/>
  <c r="G282" i="35"/>
  <c r="F282" i="35"/>
  <c r="D282" i="35"/>
  <c r="D283" i="35"/>
  <c r="G283" i="35"/>
  <c r="E283" i="35"/>
  <c r="C283" i="35"/>
  <c r="F283" i="35"/>
  <c r="E284" i="35"/>
  <c r="F284" i="35"/>
  <c r="G284" i="35"/>
  <c r="D284" i="35"/>
  <c r="C284" i="35"/>
  <c r="C285" i="35"/>
  <c r="G285" i="35"/>
  <c r="D285" i="35"/>
  <c r="F285" i="35"/>
  <c r="E285" i="35"/>
  <c r="E286" i="35"/>
  <c r="F286" i="35"/>
  <c r="D286" i="35"/>
  <c r="G286" i="35"/>
  <c r="C286" i="35"/>
  <c r="D287" i="35"/>
  <c r="G287" i="35"/>
  <c r="E287" i="35"/>
  <c r="F287" i="35"/>
  <c r="C287" i="35"/>
  <c r="C288" i="35"/>
  <c r="D288" i="35"/>
  <c r="G288" i="35"/>
  <c r="F288" i="35"/>
  <c r="E288" i="35"/>
  <c r="C289" i="35"/>
  <c r="F289" i="35"/>
  <c r="D289" i="35"/>
  <c r="G289" i="35"/>
  <c r="E289" i="35"/>
  <c r="F290" i="35"/>
  <c r="D290" i="35"/>
  <c r="E290" i="35"/>
  <c r="C290" i="35"/>
  <c r="G290" i="35"/>
  <c r="G291" i="35"/>
  <c r="E291" i="35"/>
  <c r="D291" i="35"/>
  <c r="C291" i="35"/>
  <c r="F291" i="35"/>
  <c r="D292" i="35"/>
  <c r="F292" i="35"/>
  <c r="E292" i="35"/>
  <c r="C292" i="35"/>
  <c r="G292" i="35"/>
  <c r="G293" i="35"/>
  <c r="E293" i="35"/>
  <c r="D293" i="35"/>
  <c r="F293" i="35"/>
  <c r="C293" i="35"/>
  <c r="C294" i="35"/>
  <c r="D294" i="35"/>
  <c r="E294" i="35"/>
  <c r="G294" i="35"/>
  <c r="F294" i="35"/>
  <c r="C295" i="35"/>
  <c r="E295" i="35"/>
  <c r="D295" i="35"/>
  <c r="G295" i="35"/>
  <c r="F295" i="35"/>
  <c r="F296" i="35"/>
  <c r="C296" i="35"/>
  <c r="E296" i="35"/>
  <c r="G296" i="35"/>
  <c r="D296" i="35"/>
  <c r="D297" i="35"/>
  <c r="G297" i="35"/>
  <c r="F297" i="35"/>
  <c r="C297" i="35"/>
  <c r="E297" i="35"/>
  <c r="E298" i="35"/>
  <c r="C298" i="35"/>
  <c r="G298" i="35"/>
  <c r="D298" i="35"/>
  <c r="F298" i="35"/>
  <c r="C299" i="35"/>
  <c r="D299" i="35"/>
  <c r="F299" i="35"/>
  <c r="G299" i="35"/>
  <c r="E299" i="35"/>
  <c r="E300" i="35"/>
  <c r="D300" i="35"/>
  <c r="F300" i="35"/>
  <c r="C300" i="35"/>
  <c r="G300" i="35"/>
  <c r="E280" i="5"/>
  <c r="H280" i="5"/>
  <c r="J280" i="5"/>
  <c r="I280" i="5"/>
  <c r="N280" i="5"/>
  <c r="C280" i="5"/>
  <c r="A281" i="5"/>
  <c r="O280" i="5"/>
  <c r="M280" i="5"/>
  <c r="L280" i="5"/>
  <c r="G280" i="5"/>
  <c r="B280" i="5"/>
  <c r="K280" i="5"/>
  <c r="D280" i="5"/>
  <c r="F280" i="5"/>
  <c r="K5" i="39"/>
  <c r="J6" i="39"/>
  <c r="N5" i="39"/>
  <c r="Z6" i="39"/>
  <c r="AA5" i="39"/>
  <c r="AD5" i="39"/>
  <c r="AL5" i="39"/>
  <c r="AN5" i="39"/>
  <c r="AI5" i="39"/>
  <c r="AH6" i="39"/>
  <c r="S5" i="39"/>
  <c r="R6" i="39"/>
  <c r="V5" i="39"/>
  <c r="A6" i="39"/>
  <c r="B5" i="39"/>
  <c r="F5" i="39"/>
  <c r="K281" i="5"/>
  <c r="O281" i="5"/>
  <c r="L281" i="5"/>
  <c r="J281" i="5"/>
  <c r="C281" i="5"/>
  <c r="E281" i="5"/>
  <c r="M281" i="5"/>
  <c r="F281" i="5"/>
  <c r="B281" i="5"/>
  <c r="H281" i="5"/>
  <c r="G281" i="5"/>
  <c r="N281" i="5"/>
  <c r="D281" i="5"/>
  <c r="I281" i="5"/>
  <c r="A282" i="5"/>
  <c r="S6" i="39"/>
  <c r="R7" i="39"/>
  <c r="V6" i="39"/>
  <c r="AA6" i="39"/>
  <c r="AD6" i="39"/>
  <c r="Z7" i="39"/>
  <c r="E5" i="39"/>
  <c r="D5" i="39"/>
  <c r="F6" i="39"/>
  <c r="B6" i="39"/>
  <c r="A7" i="39"/>
  <c r="AH7" i="39"/>
  <c r="AL6" i="39"/>
  <c r="AI6" i="39"/>
  <c r="N6" i="39"/>
  <c r="K6" i="39"/>
  <c r="J7" i="39"/>
  <c r="AO5" i="39"/>
  <c r="N282" i="5"/>
  <c r="I282" i="5"/>
  <c r="H282" i="5"/>
  <c r="M282" i="5"/>
  <c r="F282" i="5"/>
  <c r="O282" i="5"/>
  <c r="E282" i="5"/>
  <c r="G282" i="5"/>
  <c r="L282" i="5"/>
  <c r="J282" i="5"/>
  <c r="B282" i="5"/>
  <c r="D282" i="5"/>
  <c r="A283" i="5"/>
  <c r="K282" i="5"/>
  <c r="C282" i="5"/>
  <c r="AA7" i="39"/>
  <c r="Z8" i="39"/>
  <c r="AD7" i="39"/>
  <c r="AH8" i="39"/>
  <c r="AL7" i="39"/>
  <c r="AI7" i="39"/>
  <c r="K7" i="39"/>
  <c r="J8" i="39"/>
  <c r="N7" i="39"/>
  <c r="F7" i="39"/>
  <c r="A8" i="39"/>
  <c r="B7" i="39"/>
  <c r="V7" i="39"/>
  <c r="S7" i="39"/>
  <c r="R8" i="39"/>
  <c r="I283" i="5"/>
  <c r="F283" i="5"/>
  <c r="N283" i="5"/>
  <c r="K283" i="5"/>
  <c r="L283" i="5"/>
  <c r="M283" i="5"/>
  <c r="A284" i="5"/>
  <c r="D283" i="5"/>
  <c r="J283" i="5"/>
  <c r="G283" i="5"/>
  <c r="B283" i="5"/>
  <c r="H283" i="5"/>
  <c r="E283" i="5"/>
  <c r="C283" i="5"/>
  <c r="O283" i="5"/>
  <c r="F8" i="39"/>
  <c r="A9" i="39"/>
  <c r="B8" i="39"/>
  <c r="AH9" i="39"/>
  <c r="AI8" i="39"/>
  <c r="AL8" i="39"/>
  <c r="Z9" i="39"/>
  <c r="AA8" i="39"/>
  <c r="AD8" i="39"/>
  <c r="K8" i="39"/>
  <c r="J9" i="39"/>
  <c r="N8" i="39"/>
  <c r="R9" i="39"/>
  <c r="V8" i="39"/>
  <c r="S8" i="39"/>
  <c r="K284" i="5"/>
  <c r="L284" i="5"/>
  <c r="B284" i="5"/>
  <c r="M284" i="5"/>
  <c r="N284" i="5"/>
  <c r="F284" i="5"/>
  <c r="G284" i="5"/>
  <c r="J284" i="5"/>
  <c r="E284" i="5"/>
  <c r="D284" i="5"/>
  <c r="I284" i="5"/>
  <c r="O284" i="5"/>
  <c r="H284" i="5"/>
  <c r="C284" i="5"/>
  <c r="A285" i="5"/>
  <c r="AA9" i="39"/>
  <c r="Z10" i="39"/>
  <c r="AD9" i="39"/>
  <c r="R10" i="39"/>
  <c r="V9" i="39"/>
  <c r="S9" i="39"/>
  <c r="AH10" i="39"/>
  <c r="AI9" i="39"/>
  <c r="AL9" i="39"/>
  <c r="J10" i="39"/>
  <c r="K9" i="39"/>
  <c r="N9" i="39"/>
  <c r="B9" i="39"/>
  <c r="F9" i="39"/>
  <c r="A10" i="39"/>
  <c r="I285" i="5"/>
  <c r="K285" i="5"/>
  <c r="D285" i="5"/>
  <c r="C285" i="5"/>
  <c r="B285" i="5"/>
  <c r="O285" i="5"/>
  <c r="N285" i="5"/>
  <c r="A286" i="5"/>
  <c r="L285" i="5"/>
  <c r="E285" i="5"/>
  <c r="M285" i="5"/>
  <c r="H285" i="5"/>
  <c r="G285" i="5"/>
  <c r="J285" i="5"/>
  <c r="F285" i="5"/>
  <c r="F10" i="39"/>
  <c r="A11" i="39"/>
  <c r="B10" i="39"/>
  <c r="AI10" i="39"/>
  <c r="AL10" i="39"/>
  <c r="AH11" i="39"/>
  <c r="S10" i="39"/>
  <c r="R11" i="39"/>
  <c r="V10" i="39"/>
  <c r="J11" i="39"/>
  <c r="N10" i="39"/>
  <c r="K10" i="39"/>
  <c r="AA10" i="39"/>
  <c r="Z11" i="39"/>
  <c r="AD10" i="39"/>
  <c r="A287" i="5"/>
  <c r="E286" i="5"/>
  <c r="N286" i="5"/>
  <c r="G286" i="5"/>
  <c r="K286" i="5"/>
  <c r="H286" i="5"/>
  <c r="O286" i="5"/>
  <c r="D286" i="5"/>
  <c r="C286" i="5"/>
  <c r="F286" i="5"/>
  <c r="J286" i="5"/>
  <c r="B286" i="5"/>
  <c r="I286" i="5"/>
  <c r="L286" i="5"/>
  <c r="M286" i="5"/>
  <c r="R12" i="39"/>
  <c r="S11" i="39"/>
  <c r="V11" i="39"/>
  <c r="AA11" i="39"/>
  <c r="Z12" i="39"/>
  <c r="AD11" i="39"/>
  <c r="AL11" i="39"/>
  <c r="AI11" i="39"/>
  <c r="AH12" i="39"/>
  <c r="K11" i="39"/>
  <c r="N11" i="39"/>
  <c r="J12" i="39"/>
  <c r="F11" i="39"/>
  <c r="B11" i="39"/>
  <c r="A12" i="39"/>
  <c r="F287" i="5"/>
  <c r="J287" i="5"/>
  <c r="N287" i="5"/>
  <c r="E287" i="5"/>
  <c r="O287" i="5"/>
  <c r="D287" i="5"/>
  <c r="K287" i="5"/>
  <c r="L287" i="5"/>
  <c r="A288" i="5"/>
  <c r="I287" i="5"/>
  <c r="M287" i="5"/>
  <c r="G287" i="5"/>
  <c r="C287" i="5"/>
  <c r="B287" i="5"/>
  <c r="H287" i="5"/>
  <c r="AD12" i="39"/>
  <c r="Z13" i="39"/>
  <c r="AA12" i="39"/>
  <c r="F12" i="39"/>
  <c r="A13" i="39"/>
  <c r="B12" i="39"/>
  <c r="K12" i="39"/>
  <c r="N12" i="39"/>
  <c r="J13" i="39"/>
  <c r="AL12" i="39"/>
  <c r="AH13" i="39"/>
  <c r="AI12" i="39"/>
  <c r="R13" i="39"/>
  <c r="V12" i="39"/>
  <c r="S12" i="39"/>
  <c r="A289" i="5"/>
  <c r="D288" i="5"/>
  <c r="C288" i="5"/>
  <c r="I288" i="5"/>
  <c r="H288" i="5"/>
  <c r="M288" i="5"/>
  <c r="N288" i="5"/>
  <c r="K288" i="5"/>
  <c r="G288" i="5"/>
  <c r="J288" i="5"/>
  <c r="F288" i="5"/>
  <c r="B288" i="5"/>
  <c r="L288" i="5"/>
  <c r="O288" i="5"/>
  <c r="E288" i="5"/>
  <c r="K13" i="39"/>
  <c r="J14" i="39"/>
  <c r="N13" i="39"/>
  <c r="V13" i="39"/>
  <c r="S13" i="39"/>
  <c r="R14" i="39"/>
  <c r="A14" i="39"/>
  <c r="B13" i="39"/>
  <c r="F13" i="39"/>
  <c r="AH14" i="39"/>
  <c r="AI13" i="39"/>
  <c r="AL13" i="39"/>
  <c r="Z14" i="39"/>
  <c r="AD13" i="39"/>
  <c r="AA13" i="39"/>
  <c r="C289" i="5"/>
  <c r="M289" i="5"/>
  <c r="F289" i="5"/>
  <c r="O289" i="5"/>
  <c r="D289" i="5"/>
  <c r="G289" i="5"/>
  <c r="H289" i="5"/>
  <c r="N289" i="5"/>
  <c r="B289" i="5"/>
  <c r="A290" i="5"/>
  <c r="I289" i="5"/>
  <c r="L289" i="5"/>
  <c r="J289" i="5"/>
  <c r="E289" i="5"/>
  <c r="K289" i="5"/>
  <c r="F14" i="39"/>
  <c r="B14" i="39"/>
  <c r="A15" i="39"/>
  <c r="AD14" i="39"/>
  <c r="Z15" i="39"/>
  <c r="AA14" i="39"/>
  <c r="R15" i="39"/>
  <c r="V14" i="39"/>
  <c r="S14" i="39"/>
  <c r="AH15" i="39"/>
  <c r="AL14" i="39"/>
  <c r="AI14" i="39"/>
  <c r="N14" i="39"/>
  <c r="J15" i="39"/>
  <c r="K14" i="39"/>
  <c r="F290" i="5"/>
  <c r="D290" i="5"/>
  <c r="J290" i="5"/>
  <c r="A291" i="5"/>
  <c r="M290" i="5"/>
  <c r="H290" i="5"/>
  <c r="K290" i="5"/>
  <c r="G290" i="5"/>
  <c r="L290" i="5"/>
  <c r="O290" i="5"/>
  <c r="N290" i="5"/>
  <c r="B290" i="5"/>
  <c r="I290" i="5"/>
  <c r="C290" i="5"/>
  <c r="E290" i="5"/>
  <c r="S15" i="39"/>
  <c r="R16" i="39"/>
  <c r="V15" i="39"/>
  <c r="AD15" i="39"/>
  <c r="Z16" i="39"/>
  <c r="AA15" i="39"/>
  <c r="J16" i="39"/>
  <c r="K15" i="39"/>
  <c r="N15" i="39"/>
  <c r="AH16" i="39"/>
  <c r="AI15" i="39"/>
  <c r="AL15" i="39"/>
  <c r="A16" i="39"/>
  <c r="F15" i="39"/>
  <c r="B15" i="39"/>
  <c r="D291" i="5"/>
  <c r="K291" i="5"/>
  <c r="C291" i="5"/>
  <c r="L291" i="5"/>
  <c r="J291" i="5"/>
  <c r="N291" i="5"/>
  <c r="H291" i="5"/>
  <c r="E291" i="5"/>
  <c r="F291" i="5"/>
  <c r="A292" i="5"/>
  <c r="O291" i="5"/>
  <c r="M291" i="5"/>
  <c r="G291" i="5"/>
  <c r="I291" i="5"/>
  <c r="B291" i="5"/>
  <c r="J17" i="39"/>
  <c r="N16" i="39"/>
  <c r="K16" i="39"/>
  <c r="F16" i="39"/>
  <c r="B16" i="39"/>
  <c r="A17" i="39"/>
  <c r="AD16" i="39"/>
  <c r="Z17" i="39"/>
  <c r="AA16" i="39"/>
  <c r="AH17" i="39"/>
  <c r="AL16" i="39"/>
  <c r="AI16" i="39"/>
  <c r="R17" i="39"/>
  <c r="V16" i="39"/>
  <c r="S16" i="39"/>
  <c r="M292" i="5"/>
  <c r="O292" i="5"/>
  <c r="E292" i="5"/>
  <c r="D292" i="5"/>
  <c r="A293" i="5"/>
  <c r="B292" i="5"/>
  <c r="L292" i="5"/>
  <c r="F292" i="5"/>
  <c r="I292" i="5"/>
  <c r="K292" i="5"/>
  <c r="C292" i="5"/>
  <c r="H292" i="5"/>
  <c r="G292" i="5"/>
  <c r="J292" i="5"/>
  <c r="N292" i="5"/>
  <c r="AI17" i="39"/>
  <c r="AH18" i="39"/>
  <c r="AL17" i="39"/>
  <c r="AA17" i="39"/>
  <c r="Z18" i="39"/>
  <c r="AD17" i="39"/>
  <c r="B17" i="39"/>
  <c r="A18" i="39"/>
  <c r="F17" i="39"/>
  <c r="V17" i="39"/>
  <c r="S17" i="39"/>
  <c r="R18" i="39"/>
  <c r="K17" i="39"/>
  <c r="J18" i="39"/>
  <c r="N17" i="39"/>
  <c r="D293" i="5"/>
  <c r="I293" i="5"/>
  <c r="A294" i="5"/>
  <c r="O293" i="5"/>
  <c r="F293" i="5"/>
  <c r="C293" i="5"/>
  <c r="N293" i="5"/>
  <c r="H293" i="5"/>
  <c r="M293" i="5"/>
  <c r="J293" i="5"/>
  <c r="B293" i="5"/>
  <c r="K293" i="5"/>
  <c r="L293" i="5"/>
  <c r="G293" i="5"/>
  <c r="E293" i="5"/>
  <c r="F18" i="39"/>
  <c r="B18" i="39"/>
  <c r="A19" i="39"/>
  <c r="K18" i="39"/>
  <c r="N18" i="39"/>
  <c r="J19" i="39"/>
  <c r="V18" i="39"/>
  <c r="S18" i="39"/>
  <c r="R19" i="39"/>
  <c r="Z19" i="39"/>
  <c r="AD18" i="39"/>
  <c r="AA18" i="39"/>
  <c r="AL18" i="39"/>
  <c r="AI18" i="39"/>
  <c r="AH19" i="39"/>
  <c r="N294" i="5"/>
  <c r="E294" i="5"/>
  <c r="I294" i="5"/>
  <c r="D294" i="5"/>
  <c r="G294" i="5"/>
  <c r="L294" i="5"/>
  <c r="K294" i="5"/>
  <c r="F294" i="5"/>
  <c r="J294" i="5"/>
  <c r="A295" i="5"/>
  <c r="B294" i="5"/>
  <c r="H294" i="5"/>
  <c r="M294" i="5"/>
  <c r="O294" i="5"/>
  <c r="C294" i="5"/>
  <c r="AH20" i="39"/>
  <c r="AI19" i="39"/>
  <c r="AL19" i="39"/>
  <c r="J20" i="39"/>
  <c r="K19" i="39"/>
  <c r="N19" i="39"/>
  <c r="AA19" i="39"/>
  <c r="Z20" i="39"/>
  <c r="AD19" i="39"/>
  <c r="F19" i="39"/>
  <c r="A20" i="39"/>
  <c r="B19" i="39"/>
  <c r="R20" i="39"/>
  <c r="V19" i="39"/>
  <c r="S19" i="39"/>
  <c r="H295" i="5"/>
  <c r="A296" i="5"/>
  <c r="O295" i="5"/>
  <c r="L295" i="5"/>
  <c r="D295" i="5"/>
  <c r="G295" i="5"/>
  <c r="K295" i="5"/>
  <c r="E295" i="5"/>
  <c r="I295" i="5"/>
  <c r="N295" i="5"/>
  <c r="J295" i="5"/>
  <c r="C295" i="5"/>
  <c r="B295" i="5"/>
  <c r="F295" i="5"/>
  <c r="M295" i="5"/>
  <c r="AD20" i="39"/>
  <c r="AA20" i="39"/>
  <c r="Z21" i="39"/>
  <c r="V20" i="39"/>
  <c r="S20" i="39"/>
  <c r="R21" i="39"/>
  <c r="K20" i="39"/>
  <c r="J21" i="39"/>
  <c r="N20" i="39"/>
  <c r="A21" i="39"/>
  <c r="B20" i="39"/>
  <c r="F20" i="39"/>
  <c r="AL20" i="39"/>
  <c r="AI20" i="39"/>
  <c r="AH21" i="39"/>
  <c r="E296" i="5"/>
  <c r="J296" i="5"/>
  <c r="A297" i="5"/>
  <c r="N296" i="5"/>
  <c r="D296" i="5"/>
  <c r="K296" i="5"/>
  <c r="G296" i="5"/>
  <c r="O296" i="5"/>
  <c r="L296" i="5"/>
  <c r="M296" i="5"/>
  <c r="F296" i="5"/>
  <c r="B296" i="5"/>
  <c r="H296" i="5"/>
  <c r="I296" i="5"/>
  <c r="C296" i="5"/>
  <c r="J22" i="39"/>
  <c r="K21" i="39"/>
  <c r="N21" i="39"/>
  <c r="AI21" i="39"/>
  <c r="AL21" i="39"/>
  <c r="AH22" i="39"/>
  <c r="S21" i="39"/>
  <c r="V21" i="39"/>
  <c r="R22" i="39"/>
  <c r="Z22" i="39"/>
  <c r="AA21" i="39"/>
  <c r="AD21" i="39"/>
  <c r="F21" i="39"/>
  <c r="A22" i="39"/>
  <c r="B21" i="39"/>
  <c r="F297" i="5"/>
  <c r="J297" i="5"/>
  <c r="O297" i="5"/>
  <c r="I297" i="5"/>
  <c r="H297" i="5"/>
  <c r="A298" i="5"/>
  <c r="E297" i="5"/>
  <c r="C297" i="5"/>
  <c r="D297" i="5"/>
  <c r="B297" i="5"/>
  <c r="N297" i="5"/>
  <c r="G297" i="5"/>
  <c r="K297" i="5"/>
  <c r="L297" i="5"/>
  <c r="M297" i="5"/>
  <c r="F22" i="39"/>
  <c r="B22" i="39"/>
  <c r="A23" i="39"/>
  <c r="AH23" i="39"/>
  <c r="AL22" i="39"/>
  <c r="AI22" i="39"/>
  <c r="AA22" i="39"/>
  <c r="AD22" i="39"/>
  <c r="Z23" i="39"/>
  <c r="R23" i="39"/>
  <c r="V22" i="39"/>
  <c r="S22" i="39"/>
  <c r="J23" i="39"/>
  <c r="K22" i="39"/>
  <c r="N22" i="39"/>
  <c r="I298" i="5"/>
  <c r="F298" i="5"/>
  <c r="B298" i="5"/>
  <c r="E298" i="5"/>
  <c r="J298" i="5"/>
  <c r="M298" i="5"/>
  <c r="D298" i="5"/>
  <c r="G298" i="5"/>
  <c r="C298" i="5"/>
  <c r="K298" i="5"/>
  <c r="L298" i="5"/>
  <c r="A299" i="5"/>
  <c r="O298" i="5"/>
  <c r="H298" i="5"/>
  <c r="N298" i="5"/>
  <c r="Z24" i="39"/>
  <c r="AA23" i="39"/>
  <c r="AD23" i="39"/>
  <c r="N23" i="39"/>
  <c r="K23" i="39"/>
  <c r="J24" i="39"/>
  <c r="AI23" i="39"/>
  <c r="AL23" i="39"/>
  <c r="AH24" i="39"/>
  <c r="B23" i="39"/>
  <c r="A24" i="39"/>
  <c r="F23" i="39"/>
  <c r="R24" i="39"/>
  <c r="V23" i="39"/>
  <c r="S23" i="39"/>
  <c r="A300" i="5"/>
  <c r="O299" i="5"/>
  <c r="I299" i="5"/>
  <c r="G299" i="5"/>
  <c r="E299" i="5"/>
  <c r="N299" i="5"/>
  <c r="B299" i="5"/>
  <c r="D299" i="5"/>
  <c r="J299" i="5"/>
  <c r="K299" i="5"/>
  <c r="H299" i="5"/>
  <c r="C299" i="5"/>
  <c r="L299" i="5"/>
  <c r="M299" i="5"/>
  <c r="F299" i="5"/>
  <c r="K24" i="39"/>
  <c r="J25" i="39"/>
  <c r="N24" i="39"/>
  <c r="V24" i="39"/>
  <c r="R25" i="39"/>
  <c r="S24" i="39"/>
  <c r="A25" i="39"/>
  <c r="F24" i="39"/>
  <c r="B24" i="39"/>
  <c r="AL24" i="39"/>
  <c r="AH25" i="39"/>
  <c r="AI24" i="39"/>
  <c r="AD24" i="39"/>
  <c r="Z25" i="39"/>
  <c r="AA24" i="39"/>
  <c r="C300" i="5"/>
  <c r="D300" i="5"/>
  <c r="F300" i="5"/>
  <c r="G300" i="5"/>
  <c r="E300" i="5"/>
  <c r="H300" i="5"/>
  <c r="M300" i="5"/>
  <c r="I300" i="5"/>
  <c r="B300" i="5"/>
  <c r="A301" i="5"/>
  <c r="N300" i="5"/>
  <c r="O300" i="5"/>
  <c r="L300" i="5"/>
  <c r="J300" i="5"/>
  <c r="K300" i="5"/>
  <c r="B25" i="39"/>
  <c r="F25" i="39"/>
  <c r="A26" i="39"/>
  <c r="AH26" i="39"/>
  <c r="AL25" i="39"/>
  <c r="AI25" i="39"/>
  <c r="V25" i="39"/>
  <c r="R26" i="39"/>
  <c r="S25" i="39"/>
  <c r="Z26" i="39"/>
  <c r="AD25" i="39"/>
  <c r="AA25" i="39"/>
  <c r="J26" i="39"/>
  <c r="N25" i="39"/>
  <c r="K25" i="39"/>
  <c r="A302" i="5"/>
  <c r="H301" i="5"/>
  <c r="D301" i="5"/>
  <c r="J301" i="5"/>
  <c r="M301" i="5"/>
  <c r="L301" i="5"/>
  <c r="O301" i="5"/>
  <c r="F301" i="5"/>
  <c r="E301" i="5"/>
  <c r="G301" i="5"/>
  <c r="I301" i="5"/>
  <c r="K301" i="5"/>
  <c r="C301" i="5"/>
  <c r="B301" i="5"/>
  <c r="N301" i="5"/>
  <c r="AA26" i="39"/>
  <c r="Z27" i="39"/>
  <c r="AD26" i="39"/>
  <c r="AI26" i="39"/>
  <c r="AH27" i="39"/>
  <c r="AL26" i="39"/>
  <c r="J27" i="39"/>
  <c r="K26" i="39"/>
  <c r="N26" i="39"/>
  <c r="R27" i="39"/>
  <c r="S26" i="39"/>
  <c r="V26" i="39"/>
  <c r="A27" i="39"/>
  <c r="B26" i="39"/>
  <c r="F26" i="39"/>
  <c r="C302" i="5"/>
  <c r="H302" i="5"/>
  <c r="D302" i="5"/>
  <c r="J302" i="5"/>
  <c r="M302" i="5"/>
  <c r="L302" i="5"/>
  <c r="E302" i="5"/>
  <c r="N302" i="5"/>
  <c r="I302" i="5"/>
  <c r="G302" i="5"/>
  <c r="B302" i="5"/>
  <c r="F302" i="5"/>
  <c r="K302" i="5"/>
  <c r="O302" i="5"/>
  <c r="A303" i="5"/>
  <c r="J28" i="39"/>
  <c r="N27" i="39"/>
  <c r="K27" i="39"/>
  <c r="B27" i="39"/>
  <c r="A28" i="39"/>
  <c r="F27" i="39"/>
  <c r="AL27" i="39"/>
  <c r="AI27" i="39"/>
  <c r="AH28" i="39"/>
  <c r="R28" i="39"/>
  <c r="V27" i="39"/>
  <c r="S27" i="39"/>
  <c r="AD27" i="39"/>
  <c r="AA27" i="39"/>
  <c r="Z28" i="39"/>
  <c r="D303" i="5"/>
  <c r="C303" i="5"/>
  <c r="L303" i="5"/>
  <c r="F303" i="5"/>
  <c r="N303" i="5"/>
  <c r="A304" i="5"/>
  <c r="B303" i="5"/>
  <c r="I303" i="5"/>
  <c r="H303" i="5"/>
  <c r="G303" i="5"/>
  <c r="M303" i="5"/>
  <c r="J303" i="5"/>
  <c r="O303" i="5"/>
  <c r="K303" i="5"/>
  <c r="E303" i="5"/>
  <c r="AD28" i="39"/>
  <c r="Z29" i="39"/>
  <c r="AA28" i="39"/>
  <c r="B28" i="39"/>
  <c r="A29" i="39"/>
  <c r="F28" i="39"/>
  <c r="V28" i="39"/>
  <c r="S28" i="39"/>
  <c r="R29" i="39"/>
  <c r="AI28" i="39"/>
  <c r="AH29" i="39"/>
  <c r="AL28" i="39"/>
  <c r="K28" i="39"/>
  <c r="J29" i="39"/>
  <c r="N28" i="39"/>
  <c r="B304" i="5"/>
  <c r="H304" i="5"/>
  <c r="K304" i="5"/>
  <c r="L304" i="5"/>
  <c r="F304" i="5"/>
  <c r="A305" i="5"/>
  <c r="N304" i="5"/>
  <c r="D304" i="5"/>
  <c r="I304" i="5"/>
  <c r="E304" i="5"/>
  <c r="O304" i="5"/>
  <c r="M304" i="5"/>
  <c r="G304" i="5"/>
  <c r="J304" i="5"/>
  <c r="C304" i="5"/>
  <c r="K29" i="39"/>
  <c r="J30" i="39"/>
  <c r="N29" i="39"/>
  <c r="AL29" i="39"/>
  <c r="AH30" i="39"/>
  <c r="AI29" i="39"/>
  <c r="A30" i="39"/>
  <c r="B29" i="39"/>
  <c r="F29" i="39"/>
  <c r="R30" i="39"/>
  <c r="S29" i="39"/>
  <c r="V29" i="39"/>
  <c r="AD29" i="39"/>
  <c r="Z30" i="39"/>
  <c r="AA29" i="39"/>
  <c r="F305" i="5"/>
  <c r="N305" i="5"/>
  <c r="C305" i="5"/>
  <c r="I305" i="5"/>
  <c r="J305" i="5"/>
  <c r="K305" i="5"/>
  <c r="L305" i="5"/>
  <c r="E305" i="5"/>
  <c r="A306" i="5"/>
  <c r="B305" i="5"/>
  <c r="M305" i="5"/>
  <c r="H305" i="5"/>
  <c r="G305" i="5"/>
  <c r="D305" i="5"/>
  <c r="O305" i="5"/>
  <c r="AD30" i="39"/>
  <c r="Z31" i="39"/>
  <c r="AA30" i="39"/>
  <c r="S30" i="39"/>
  <c r="R31" i="39"/>
  <c r="V30" i="39"/>
  <c r="AH31" i="39"/>
  <c r="AI30" i="39"/>
  <c r="AL30" i="39"/>
  <c r="J31" i="39"/>
  <c r="K30" i="39"/>
  <c r="N30" i="39"/>
  <c r="F30" i="39"/>
  <c r="A31" i="39"/>
  <c r="B30" i="39"/>
  <c r="K306" i="5"/>
  <c r="N306" i="5"/>
  <c r="C306" i="5"/>
  <c r="M306" i="5"/>
  <c r="O306" i="5"/>
  <c r="L306" i="5"/>
  <c r="J306" i="5"/>
  <c r="F306" i="5"/>
  <c r="H306" i="5"/>
  <c r="A307" i="5"/>
  <c r="I306" i="5"/>
  <c r="B306" i="5"/>
  <c r="D306" i="5"/>
  <c r="E306" i="5"/>
  <c r="G306" i="5"/>
  <c r="F31" i="39"/>
  <c r="A32" i="39"/>
  <c r="B31" i="39"/>
  <c r="V31" i="39"/>
  <c r="S31" i="39"/>
  <c r="R32" i="39"/>
  <c r="J32" i="39"/>
  <c r="K31" i="39"/>
  <c r="N31" i="39"/>
  <c r="AH32" i="39"/>
  <c r="AI31" i="39"/>
  <c r="AL31" i="39"/>
  <c r="AD31" i="39"/>
  <c r="Z32" i="39"/>
  <c r="AA31" i="39"/>
  <c r="E307" i="5"/>
  <c r="J307" i="5"/>
  <c r="O307" i="5"/>
  <c r="D307" i="5"/>
  <c r="K307" i="5"/>
  <c r="L307" i="5"/>
  <c r="B307" i="5"/>
  <c r="G307" i="5"/>
  <c r="H307" i="5"/>
  <c r="A308" i="5"/>
  <c r="M307" i="5"/>
  <c r="C307" i="5"/>
  <c r="N307" i="5"/>
  <c r="I307" i="5"/>
  <c r="F307" i="5"/>
  <c r="AD32" i="39"/>
  <c r="AA32" i="39"/>
  <c r="Z33" i="39"/>
  <c r="S32" i="39"/>
  <c r="V32" i="39"/>
  <c r="R33" i="39"/>
  <c r="AI32" i="39"/>
  <c r="AL32" i="39"/>
  <c r="AH33" i="39"/>
  <c r="N32" i="39"/>
  <c r="J33" i="39"/>
  <c r="K32" i="39"/>
  <c r="F32" i="39"/>
  <c r="B32" i="39"/>
  <c r="A33" i="39"/>
  <c r="K308" i="5"/>
  <c r="N308" i="5"/>
  <c r="J308" i="5"/>
  <c r="E308" i="5"/>
  <c r="D308" i="5"/>
  <c r="O308" i="5"/>
  <c r="B308" i="5"/>
  <c r="G308" i="5"/>
  <c r="H308" i="5"/>
  <c r="L308" i="5"/>
  <c r="A309" i="5"/>
  <c r="M308" i="5"/>
  <c r="F308" i="5"/>
  <c r="I308" i="5"/>
  <c r="C308" i="5"/>
  <c r="S33" i="39"/>
  <c r="R34" i="39"/>
  <c r="V33" i="39"/>
  <c r="K33" i="39"/>
  <c r="J34" i="39"/>
  <c r="N33" i="39"/>
  <c r="B33" i="39"/>
  <c r="A34" i="39"/>
  <c r="F33" i="39"/>
  <c r="AH34" i="39"/>
  <c r="AI33" i="39"/>
  <c r="AL33" i="39"/>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501" i="5"/>
  <c r="A502" i="5"/>
  <c r="A503" i="5"/>
  <c r="A504" i="5"/>
  <c r="A505" i="5"/>
  <c r="A506" i="5"/>
  <c r="A507" i="5"/>
  <c r="A508" i="5"/>
  <c r="A509" i="5"/>
  <c r="A510" i="5"/>
  <c r="A511" i="5"/>
  <c r="A512" i="5"/>
  <c r="A513" i="5"/>
  <c r="A514" i="5"/>
  <c r="A515" i="5"/>
  <c r="A516" i="5"/>
  <c r="A517" i="5"/>
  <c r="A518" i="5"/>
  <c r="A519" i="5"/>
  <c r="A520" i="5"/>
  <c r="A521" i="5"/>
  <c r="A522" i="5"/>
  <c r="A523" i="5"/>
  <c r="A524" i="5"/>
  <c r="A525" i="5"/>
  <c r="A526" i="5"/>
  <c r="A527" i="5"/>
  <c r="A528" i="5"/>
  <c r="A529" i="5"/>
  <c r="A530" i="5"/>
  <c r="A531" i="5"/>
  <c r="A532" i="5"/>
  <c r="A533" i="5"/>
  <c r="A534" i="5"/>
  <c r="A535" i="5"/>
  <c r="A536" i="5"/>
  <c r="A537" i="5"/>
  <c r="A538" i="5"/>
  <c r="A539" i="5"/>
  <c r="A540" i="5"/>
  <c r="A541" i="5"/>
  <c r="A542" i="5"/>
  <c r="A543" i="5"/>
  <c r="A544" i="5"/>
  <c r="A545" i="5"/>
  <c r="A546" i="5"/>
  <c r="A547" i="5"/>
  <c r="A548" i="5"/>
  <c r="A549" i="5"/>
  <c r="A550" i="5"/>
  <c r="A551" i="5"/>
  <c r="A552" i="5"/>
  <c r="A553" i="5"/>
  <c r="A554" i="5"/>
  <c r="A555" i="5"/>
  <c r="A556" i="5"/>
  <c r="A557" i="5"/>
  <c r="A558" i="5"/>
  <c r="A559" i="5"/>
  <c r="A560" i="5"/>
  <c r="A561" i="5"/>
  <c r="A562" i="5"/>
  <c r="A563" i="5"/>
  <c r="A564" i="5"/>
  <c r="A565" i="5"/>
  <c r="A566" i="5"/>
  <c r="A567" i="5"/>
  <c r="A568" i="5"/>
  <c r="A569" i="5"/>
  <c r="A570" i="5"/>
  <c r="A571" i="5"/>
  <c r="A572" i="5"/>
  <c r="A573" i="5"/>
  <c r="A574" i="5"/>
  <c r="A575" i="5"/>
  <c r="A576" i="5"/>
  <c r="A577" i="5"/>
  <c r="A578" i="5"/>
  <c r="A579" i="5"/>
  <c r="A580" i="5"/>
  <c r="A581" i="5"/>
  <c r="A582" i="5"/>
  <c r="A583" i="5"/>
  <c r="A584" i="5"/>
  <c r="A585" i="5"/>
  <c r="A586" i="5"/>
  <c r="A587" i="5"/>
  <c r="A588" i="5"/>
  <c r="A589" i="5"/>
  <c r="A590" i="5"/>
  <c r="A591" i="5"/>
  <c r="A592" i="5"/>
  <c r="A593" i="5"/>
  <c r="A594" i="5"/>
  <c r="A595" i="5"/>
  <c r="A596" i="5"/>
  <c r="A597" i="5"/>
  <c r="A598" i="5"/>
  <c r="A599" i="5"/>
  <c r="A600" i="5"/>
  <c r="A601" i="5"/>
  <c r="A602" i="5"/>
  <c r="A603" i="5"/>
  <c r="A604" i="5"/>
  <c r="A605" i="5"/>
  <c r="A606" i="5"/>
  <c r="A607" i="5"/>
  <c r="A608" i="5"/>
  <c r="A609" i="5"/>
  <c r="A610" i="5"/>
  <c r="A611" i="5"/>
  <c r="A612" i="5"/>
  <c r="A613" i="5"/>
  <c r="A614" i="5"/>
  <c r="A615" i="5"/>
  <c r="A616" i="5"/>
  <c r="A617" i="5"/>
  <c r="A618" i="5"/>
  <c r="A619" i="5"/>
  <c r="A620" i="5"/>
  <c r="A621" i="5"/>
  <c r="A622" i="5"/>
  <c r="A623" i="5"/>
  <c r="A624" i="5"/>
  <c r="A625" i="5"/>
  <c r="A626" i="5"/>
  <c r="A627" i="5"/>
  <c r="A628" i="5"/>
  <c r="A629" i="5"/>
  <c r="A630" i="5"/>
  <c r="A631" i="5"/>
  <c r="A632" i="5"/>
  <c r="A633" i="5"/>
  <c r="A634" i="5"/>
  <c r="A635" i="5"/>
  <c r="A636" i="5"/>
  <c r="A637" i="5"/>
  <c r="A638" i="5"/>
  <c r="A639" i="5"/>
  <c r="A640" i="5"/>
  <c r="A641" i="5"/>
  <c r="A642" i="5"/>
  <c r="A643" i="5"/>
  <c r="A644" i="5"/>
  <c r="A645" i="5"/>
  <c r="A646" i="5"/>
  <c r="A647" i="5"/>
  <c r="A648" i="5"/>
  <c r="A649" i="5"/>
  <c r="A650" i="5"/>
  <c r="A651" i="5"/>
  <c r="A652" i="5"/>
  <c r="A653" i="5"/>
  <c r="A654" i="5"/>
  <c r="A655" i="5"/>
  <c r="A656" i="5"/>
  <c r="A657" i="5"/>
  <c r="A658" i="5"/>
  <c r="A659" i="5"/>
  <c r="A660" i="5"/>
  <c r="A661" i="5"/>
  <c r="A662" i="5"/>
  <c r="A663" i="5"/>
  <c r="A664" i="5"/>
  <c r="A665" i="5"/>
  <c r="A666" i="5"/>
  <c r="A667" i="5"/>
  <c r="A668" i="5"/>
  <c r="A669" i="5"/>
  <c r="A670" i="5"/>
  <c r="A671" i="5"/>
  <c r="A672" i="5"/>
  <c r="A673" i="5"/>
  <c r="A674" i="5"/>
  <c r="A675" i="5"/>
  <c r="A676" i="5"/>
  <c r="A677" i="5"/>
  <c r="A678" i="5"/>
  <c r="A679" i="5"/>
  <c r="A680" i="5"/>
  <c r="A681" i="5"/>
  <c r="A682" i="5"/>
  <c r="A683" i="5"/>
  <c r="A684" i="5"/>
  <c r="A685" i="5"/>
  <c r="A686" i="5"/>
  <c r="A687" i="5"/>
  <c r="A688" i="5"/>
  <c r="A689" i="5"/>
  <c r="A690" i="5"/>
  <c r="A691" i="5"/>
  <c r="A692" i="5"/>
  <c r="A693" i="5"/>
  <c r="A694" i="5"/>
  <c r="A695" i="5"/>
  <c r="A696" i="5"/>
  <c r="A697" i="5"/>
  <c r="A698" i="5"/>
  <c r="A699" i="5"/>
  <c r="A700" i="5"/>
  <c r="A701" i="5"/>
  <c r="A702" i="5"/>
  <c r="A703" i="5"/>
  <c r="A704" i="5"/>
  <c r="A705" i="5"/>
  <c r="A706" i="5"/>
  <c r="A707" i="5"/>
  <c r="A708" i="5"/>
  <c r="A709" i="5"/>
  <c r="A710" i="5"/>
  <c r="A711" i="5"/>
  <c r="A712" i="5"/>
  <c r="A713" i="5"/>
  <c r="A714" i="5"/>
  <c r="A715" i="5"/>
  <c r="A716" i="5"/>
  <c r="A717" i="5"/>
  <c r="A718" i="5"/>
  <c r="A719" i="5"/>
  <c r="A720" i="5"/>
  <c r="A721" i="5"/>
  <c r="A722" i="5"/>
  <c r="A723" i="5"/>
  <c r="A724" i="5"/>
  <c r="A725" i="5"/>
  <c r="A726" i="5"/>
  <c r="A727" i="5"/>
  <c r="A728" i="5"/>
  <c r="A729" i="5"/>
  <c r="A730" i="5"/>
  <c r="A731" i="5"/>
  <c r="A732" i="5"/>
  <c r="A733" i="5"/>
  <c r="A734" i="5"/>
  <c r="A735" i="5"/>
  <c r="A736" i="5"/>
  <c r="A737" i="5"/>
  <c r="A738" i="5"/>
  <c r="A739" i="5"/>
  <c r="A740" i="5"/>
  <c r="A741" i="5"/>
  <c r="A742" i="5"/>
  <c r="A743" i="5"/>
  <c r="A744" i="5"/>
  <c r="A745" i="5"/>
  <c r="A746" i="5"/>
  <c r="A747" i="5"/>
  <c r="A748" i="5"/>
  <c r="A749" i="5"/>
  <c r="A750" i="5"/>
  <c r="A751" i="5"/>
  <c r="A752" i="5"/>
  <c r="A753" i="5"/>
  <c r="A754" i="5"/>
  <c r="A755" i="5"/>
  <c r="A756" i="5"/>
  <c r="A757" i="5"/>
  <c r="A758" i="5"/>
  <c r="A759" i="5"/>
  <c r="A760" i="5"/>
  <c r="A761" i="5"/>
  <c r="A762" i="5"/>
  <c r="A763" i="5"/>
  <c r="A764" i="5"/>
  <c r="A765" i="5"/>
  <c r="A766" i="5"/>
  <c r="A767" i="5"/>
  <c r="A768" i="5"/>
  <c r="A769" i="5"/>
  <c r="A770" i="5"/>
  <c r="A771" i="5"/>
  <c r="A772" i="5"/>
  <c r="A773" i="5"/>
  <c r="A774" i="5"/>
  <c r="A775" i="5"/>
  <c r="A776" i="5"/>
  <c r="A777" i="5"/>
  <c r="A778" i="5"/>
  <c r="A779" i="5"/>
  <c r="A780" i="5"/>
  <c r="A781" i="5"/>
  <c r="A782" i="5"/>
  <c r="A783" i="5"/>
  <c r="A784" i="5"/>
  <c r="A785" i="5"/>
  <c r="A786" i="5"/>
  <c r="A787" i="5"/>
  <c r="A788" i="5"/>
  <c r="A789" i="5"/>
  <c r="A790" i="5"/>
  <c r="A791" i="5"/>
  <c r="A792" i="5"/>
  <c r="A793" i="5"/>
  <c r="A794" i="5"/>
  <c r="A795" i="5"/>
  <c r="A796" i="5"/>
  <c r="A797" i="5"/>
  <c r="A798" i="5"/>
  <c r="A799" i="5"/>
  <c r="A800" i="5"/>
  <c r="A801" i="5"/>
  <c r="A802" i="5"/>
  <c r="A803" i="5"/>
  <c r="A804" i="5"/>
  <c r="A805" i="5"/>
  <c r="A806" i="5"/>
  <c r="A807" i="5"/>
  <c r="A808" i="5"/>
  <c r="A809" i="5"/>
  <c r="A810" i="5"/>
  <c r="A811" i="5"/>
  <c r="A812" i="5"/>
  <c r="A813" i="5"/>
  <c r="A814" i="5"/>
  <c r="A815" i="5"/>
  <c r="A816" i="5"/>
  <c r="A817" i="5"/>
  <c r="A818" i="5"/>
  <c r="A819" i="5"/>
  <c r="A820" i="5"/>
  <c r="A821" i="5"/>
  <c r="A822" i="5"/>
  <c r="A823" i="5"/>
  <c r="A824" i="5"/>
  <c r="A825" i="5"/>
  <c r="A826" i="5"/>
  <c r="A827" i="5"/>
  <c r="A828" i="5"/>
  <c r="A829" i="5"/>
  <c r="A830" i="5"/>
  <c r="A831" i="5"/>
  <c r="A832" i="5"/>
  <c r="A833" i="5"/>
  <c r="A834" i="5"/>
  <c r="A835" i="5"/>
  <c r="A836" i="5"/>
  <c r="A837" i="5"/>
  <c r="A838" i="5"/>
  <c r="A839" i="5"/>
  <c r="A840" i="5"/>
  <c r="A841" i="5"/>
  <c r="A842" i="5"/>
  <c r="A843" i="5"/>
  <c r="A844" i="5"/>
  <c r="A845" i="5"/>
  <c r="A846" i="5"/>
  <c r="A847" i="5"/>
  <c r="A848" i="5"/>
  <c r="A849" i="5"/>
  <c r="A850" i="5"/>
  <c r="A851" i="5"/>
  <c r="A852" i="5"/>
  <c r="A853" i="5"/>
  <c r="A854" i="5"/>
  <c r="A855" i="5"/>
  <c r="A856" i="5"/>
  <c r="A857" i="5"/>
  <c r="A858" i="5"/>
  <c r="A859" i="5"/>
  <c r="A860" i="5"/>
  <c r="A861" i="5"/>
  <c r="A862" i="5"/>
  <c r="A863" i="5"/>
  <c r="A864" i="5"/>
  <c r="A865" i="5"/>
  <c r="A866" i="5"/>
  <c r="A867" i="5"/>
  <c r="A868" i="5"/>
  <c r="A869" i="5"/>
  <c r="A870" i="5"/>
  <c r="A871" i="5"/>
  <c r="A872" i="5"/>
  <c r="A873" i="5"/>
  <c r="A874" i="5"/>
  <c r="A875" i="5"/>
  <c r="A876" i="5"/>
  <c r="A877" i="5"/>
  <c r="A878" i="5"/>
  <c r="A879" i="5"/>
  <c r="A880" i="5"/>
  <c r="A881" i="5"/>
  <c r="A882" i="5"/>
  <c r="A883" i="5"/>
  <c r="A884" i="5"/>
  <c r="A885" i="5"/>
  <c r="A886" i="5"/>
  <c r="A887" i="5"/>
  <c r="A888" i="5"/>
  <c r="A889" i="5"/>
  <c r="A890" i="5"/>
  <c r="A891" i="5"/>
  <c r="A892" i="5"/>
  <c r="A893" i="5"/>
  <c r="A894" i="5"/>
  <c r="A895" i="5"/>
  <c r="A896" i="5"/>
  <c r="A897" i="5"/>
  <c r="A898" i="5"/>
  <c r="A899" i="5"/>
  <c r="A900" i="5"/>
  <c r="A901" i="5"/>
  <c r="A902" i="5"/>
  <c r="A903" i="5"/>
  <c r="A904" i="5"/>
  <c r="A905" i="5"/>
  <c r="A906" i="5"/>
  <c r="A907" i="5"/>
  <c r="A908" i="5"/>
  <c r="A909" i="5"/>
  <c r="A910" i="5"/>
  <c r="A911" i="5"/>
  <c r="A912" i="5"/>
  <c r="A913" i="5"/>
  <c r="A914" i="5"/>
  <c r="A915" i="5"/>
  <c r="A916" i="5"/>
  <c r="A917" i="5"/>
  <c r="A918" i="5"/>
  <c r="A919" i="5"/>
  <c r="A920" i="5"/>
  <c r="A921" i="5"/>
  <c r="A922" i="5"/>
  <c r="A923" i="5"/>
  <c r="A924" i="5"/>
  <c r="A925" i="5"/>
  <c r="A926" i="5"/>
  <c r="A927" i="5"/>
  <c r="A928" i="5"/>
  <c r="A929" i="5"/>
  <c r="A930" i="5"/>
  <c r="A931" i="5"/>
  <c r="A932" i="5"/>
  <c r="A933" i="5"/>
  <c r="A934" i="5"/>
  <c r="A935" i="5"/>
  <c r="A936" i="5"/>
  <c r="A937" i="5"/>
  <c r="A938" i="5"/>
  <c r="A939" i="5"/>
  <c r="A940" i="5"/>
  <c r="A941" i="5"/>
  <c r="A942" i="5"/>
  <c r="A943" i="5"/>
  <c r="A944" i="5"/>
  <c r="A945" i="5"/>
  <c r="A946" i="5"/>
  <c r="A947" i="5"/>
  <c r="A948" i="5"/>
  <c r="A949" i="5"/>
  <c r="A950" i="5"/>
  <c r="A951" i="5"/>
  <c r="A952" i="5"/>
  <c r="A953" i="5"/>
  <c r="A954" i="5"/>
  <c r="A955" i="5"/>
  <c r="A956" i="5"/>
  <c r="A957" i="5"/>
  <c r="A958" i="5"/>
  <c r="A959" i="5"/>
  <c r="A960" i="5"/>
  <c r="A961" i="5"/>
  <c r="A962" i="5"/>
  <c r="A963" i="5"/>
  <c r="A964" i="5"/>
  <c r="A965" i="5"/>
  <c r="A966" i="5"/>
  <c r="A967" i="5"/>
  <c r="A968" i="5"/>
  <c r="A969" i="5"/>
  <c r="A970" i="5"/>
  <c r="A971" i="5"/>
  <c r="A972" i="5"/>
  <c r="A973" i="5"/>
  <c r="A974" i="5"/>
  <c r="A975" i="5"/>
  <c r="A976" i="5"/>
  <c r="A977" i="5"/>
  <c r="A978" i="5"/>
  <c r="A979" i="5"/>
  <c r="A980" i="5"/>
  <c r="A981" i="5"/>
  <c r="A982" i="5"/>
  <c r="A983" i="5"/>
  <c r="A984" i="5"/>
  <c r="A985" i="5"/>
  <c r="A986" i="5"/>
  <c r="A987" i="5"/>
  <c r="A988" i="5"/>
  <c r="A989" i="5"/>
  <c r="A990" i="5"/>
  <c r="A991" i="5"/>
  <c r="A992" i="5"/>
  <c r="A993" i="5"/>
  <c r="A994" i="5"/>
  <c r="A995" i="5"/>
  <c r="A996" i="5"/>
  <c r="A997" i="5"/>
  <c r="A998" i="5"/>
  <c r="A999" i="5"/>
  <c r="A1000" i="5"/>
  <c r="A1001" i="5"/>
  <c r="A1002" i="5"/>
  <c r="A1003" i="5"/>
  <c r="A1004" i="5"/>
  <c r="A1005" i="5"/>
  <c r="A1006" i="5"/>
  <c r="A1007" i="5"/>
  <c r="A1008" i="5"/>
  <c r="A1009" i="5"/>
  <c r="A1010" i="5"/>
  <c r="A1011" i="5"/>
  <c r="A1012" i="5"/>
  <c r="A1013" i="5"/>
  <c r="A1014" i="5"/>
  <c r="A1015" i="5"/>
  <c r="A1016" i="5"/>
  <c r="A1017" i="5"/>
  <c r="A1018" i="5"/>
  <c r="A1019" i="5"/>
  <c r="A1020" i="5"/>
  <c r="A1021" i="5"/>
  <c r="A1022" i="5"/>
  <c r="A1023" i="5"/>
  <c r="A1024" i="5"/>
  <c r="A1025" i="5"/>
  <c r="A1026" i="5"/>
  <c r="A1027" i="5"/>
  <c r="A1028" i="5"/>
  <c r="A1029" i="5"/>
  <c r="A1030" i="5"/>
  <c r="A1031" i="5"/>
  <c r="A1032" i="5"/>
  <c r="A1033" i="5"/>
  <c r="A1034" i="5"/>
  <c r="A1035" i="5"/>
  <c r="A1036" i="5"/>
  <c r="A1037" i="5"/>
  <c r="A1038" i="5"/>
  <c r="A1039" i="5"/>
  <c r="A1040" i="5"/>
  <c r="A1041" i="5"/>
  <c r="A1042" i="5"/>
  <c r="A1043" i="5"/>
  <c r="A1044" i="5"/>
  <c r="A1045" i="5"/>
  <c r="A1046" i="5"/>
  <c r="A1047" i="5"/>
  <c r="A1048" i="5"/>
  <c r="A1049" i="5"/>
  <c r="A1050" i="5"/>
  <c r="A1051" i="5"/>
  <c r="A1052" i="5"/>
  <c r="A1053" i="5"/>
  <c r="A1054" i="5"/>
  <c r="A1055" i="5"/>
  <c r="A1056" i="5"/>
  <c r="A1057" i="5"/>
  <c r="A1058" i="5"/>
  <c r="A1059" i="5"/>
  <c r="A1060" i="5"/>
  <c r="A1061" i="5"/>
  <c r="A1062" i="5"/>
  <c r="A1063" i="5"/>
  <c r="A1064" i="5"/>
  <c r="A1065" i="5"/>
  <c r="A1066" i="5"/>
  <c r="A1067" i="5"/>
  <c r="A1068" i="5"/>
  <c r="A1069" i="5"/>
  <c r="A1070" i="5"/>
  <c r="A1071" i="5"/>
  <c r="A1072" i="5"/>
  <c r="A1073" i="5"/>
  <c r="A1074" i="5"/>
  <c r="A1075" i="5"/>
  <c r="A1076" i="5"/>
  <c r="A1077" i="5"/>
  <c r="A1078" i="5"/>
  <c r="A1079" i="5"/>
  <c r="A1080" i="5"/>
  <c r="A1081" i="5"/>
  <c r="A1082" i="5"/>
  <c r="A1083" i="5"/>
  <c r="A1084" i="5"/>
  <c r="A1085" i="5"/>
  <c r="A1086" i="5"/>
  <c r="A1087" i="5"/>
  <c r="A1088" i="5"/>
  <c r="A1089" i="5"/>
  <c r="A1090" i="5"/>
  <c r="A1091" i="5"/>
  <c r="A1092" i="5"/>
  <c r="A1093" i="5"/>
  <c r="A1094" i="5"/>
  <c r="A1095" i="5"/>
  <c r="A1096" i="5"/>
  <c r="A1097" i="5"/>
  <c r="A1098" i="5"/>
  <c r="A1099" i="5"/>
  <c r="A1100" i="5"/>
  <c r="A1101" i="5"/>
  <c r="A1102" i="5"/>
  <c r="A1103" i="5"/>
  <c r="A1104" i="5"/>
  <c r="A1105" i="5"/>
  <c r="A1106" i="5"/>
  <c r="A1107" i="5"/>
  <c r="A1108" i="5"/>
  <c r="A1109" i="5"/>
  <c r="A1110" i="5"/>
  <c r="A1111" i="5"/>
  <c r="A1112" i="5"/>
  <c r="A1113" i="5"/>
  <c r="A1114" i="5"/>
  <c r="A1115" i="5"/>
  <c r="A1116" i="5"/>
  <c r="A1117" i="5"/>
  <c r="A1118" i="5"/>
  <c r="A1119" i="5"/>
  <c r="A1120" i="5"/>
  <c r="A1121" i="5"/>
  <c r="A1122" i="5"/>
  <c r="A1123" i="5"/>
  <c r="A1124" i="5"/>
  <c r="A1125" i="5"/>
  <c r="A1126" i="5"/>
  <c r="A1127" i="5"/>
  <c r="A1128" i="5"/>
  <c r="A1129" i="5"/>
  <c r="A1130" i="5"/>
  <c r="A1131" i="5"/>
  <c r="A1132" i="5"/>
  <c r="A1133" i="5"/>
  <c r="A1134" i="5"/>
  <c r="A1135" i="5"/>
  <c r="A1136" i="5"/>
  <c r="A1137" i="5"/>
  <c r="A1138" i="5"/>
  <c r="A1139" i="5"/>
  <c r="A1140" i="5"/>
  <c r="A1141" i="5"/>
  <c r="A1142" i="5"/>
  <c r="A1143" i="5"/>
  <c r="A1144" i="5"/>
  <c r="A1145" i="5"/>
  <c r="A1146" i="5"/>
  <c r="A1147" i="5"/>
  <c r="A1148" i="5"/>
  <c r="A1149" i="5"/>
  <c r="A1150" i="5"/>
  <c r="A1151" i="5"/>
  <c r="A1152" i="5"/>
  <c r="A1153" i="5"/>
  <c r="A1154" i="5"/>
  <c r="A1155" i="5"/>
  <c r="A1156" i="5"/>
  <c r="A1157" i="5"/>
  <c r="A1158" i="5"/>
  <c r="A1159" i="5"/>
  <c r="A1160" i="5"/>
  <c r="A1161" i="5"/>
  <c r="A1162" i="5"/>
  <c r="A1163" i="5"/>
  <c r="A1164" i="5"/>
  <c r="A1165" i="5"/>
  <c r="A1166" i="5"/>
  <c r="A1167" i="5"/>
  <c r="A1168" i="5"/>
  <c r="A1169" i="5"/>
  <c r="A1170" i="5"/>
  <c r="A1171" i="5"/>
  <c r="A1172" i="5"/>
  <c r="A1173" i="5"/>
  <c r="A1174" i="5"/>
  <c r="A1175" i="5"/>
  <c r="A1176" i="5"/>
  <c r="A1177" i="5"/>
  <c r="A1178" i="5"/>
  <c r="A1179" i="5"/>
  <c r="A1180" i="5"/>
  <c r="A1181" i="5"/>
  <c r="A1182" i="5"/>
  <c r="A1183" i="5"/>
  <c r="A1184" i="5"/>
  <c r="A1185" i="5"/>
  <c r="A1186" i="5"/>
  <c r="A1187" i="5"/>
  <c r="A1188" i="5"/>
  <c r="A1189" i="5"/>
  <c r="A1190" i="5"/>
  <c r="A1191" i="5"/>
  <c r="A1192" i="5"/>
  <c r="A1193" i="5"/>
  <c r="A1194" i="5"/>
  <c r="A1195" i="5"/>
  <c r="A1196" i="5"/>
  <c r="A1197" i="5"/>
  <c r="A1198" i="5"/>
  <c r="A1199" i="5"/>
  <c r="A1200" i="5"/>
  <c r="A1201" i="5"/>
  <c r="A1202" i="5"/>
  <c r="A1203" i="5"/>
  <c r="A1204" i="5"/>
  <c r="A1205" i="5"/>
  <c r="A1206" i="5"/>
  <c r="A1207" i="5"/>
  <c r="A1208" i="5"/>
  <c r="A1209" i="5"/>
  <c r="A1210" i="5"/>
  <c r="A1211" i="5"/>
  <c r="A1212" i="5"/>
  <c r="A1213" i="5"/>
  <c r="A1214" i="5"/>
  <c r="A1215" i="5"/>
  <c r="A1216" i="5"/>
  <c r="A1217" i="5"/>
  <c r="A1218" i="5"/>
  <c r="A1219" i="5"/>
  <c r="A1220" i="5"/>
  <c r="A1221" i="5"/>
  <c r="A1222" i="5"/>
  <c r="A1223" i="5"/>
  <c r="A1224" i="5"/>
  <c r="A1225" i="5"/>
  <c r="A1226" i="5"/>
  <c r="A1227" i="5"/>
  <c r="A1228" i="5"/>
  <c r="A1229" i="5"/>
  <c r="A1230" i="5"/>
  <c r="A1231" i="5"/>
  <c r="A1232" i="5"/>
  <c r="A1233" i="5"/>
  <c r="A1234" i="5"/>
  <c r="A1235" i="5"/>
  <c r="A1236" i="5"/>
  <c r="A1237" i="5"/>
  <c r="A1238" i="5"/>
  <c r="A1239" i="5"/>
  <c r="A1240" i="5"/>
  <c r="A1241" i="5"/>
  <c r="A1242" i="5"/>
  <c r="A1243" i="5"/>
  <c r="A1244" i="5"/>
  <c r="A1245" i="5"/>
  <c r="A1246" i="5"/>
  <c r="A1247" i="5"/>
  <c r="A1248" i="5"/>
  <c r="A1249" i="5"/>
  <c r="A1250" i="5"/>
  <c r="A1251" i="5"/>
  <c r="A1252" i="5"/>
  <c r="A1253" i="5"/>
  <c r="A1254" i="5"/>
  <c r="A1255" i="5"/>
  <c r="A1256" i="5"/>
  <c r="A1257" i="5"/>
  <c r="A1258" i="5"/>
  <c r="A1259" i="5"/>
  <c r="A1260" i="5"/>
  <c r="A1261" i="5"/>
  <c r="A1262" i="5"/>
  <c r="A1263" i="5"/>
  <c r="A1264" i="5"/>
  <c r="A1265" i="5"/>
  <c r="A1266" i="5"/>
  <c r="A1267" i="5"/>
  <c r="A1268" i="5"/>
  <c r="A1269" i="5"/>
  <c r="A1270" i="5"/>
  <c r="A1271" i="5"/>
  <c r="A1272" i="5"/>
  <c r="A1273" i="5"/>
  <c r="A1274" i="5"/>
  <c r="A1275" i="5"/>
  <c r="A1276" i="5"/>
  <c r="A1277" i="5"/>
  <c r="A1278" i="5"/>
  <c r="A1279" i="5"/>
  <c r="A1280" i="5"/>
  <c r="A1281" i="5"/>
  <c r="A1282" i="5"/>
  <c r="A1283" i="5"/>
  <c r="A1284" i="5"/>
  <c r="A1285" i="5"/>
  <c r="A1286" i="5"/>
  <c r="A1287" i="5"/>
  <c r="A1288" i="5"/>
  <c r="A1289" i="5"/>
  <c r="A1290" i="5"/>
  <c r="A1291" i="5"/>
  <c r="A1292" i="5"/>
  <c r="A1293" i="5"/>
  <c r="A1294" i="5"/>
  <c r="A1295" i="5"/>
  <c r="A1296" i="5"/>
  <c r="A1297" i="5"/>
  <c r="A1298" i="5"/>
  <c r="A1299" i="5"/>
  <c r="A1300" i="5"/>
  <c r="A1301" i="5"/>
  <c r="A1302" i="5"/>
  <c r="A1303" i="5"/>
  <c r="A1304" i="5"/>
  <c r="A1305" i="5"/>
  <c r="A1306" i="5"/>
  <c r="A1307" i="5"/>
  <c r="A1308" i="5"/>
  <c r="A1309" i="5"/>
  <c r="A1310" i="5"/>
  <c r="A1311" i="5"/>
  <c r="A1312" i="5"/>
  <c r="A1313" i="5"/>
  <c r="A1314" i="5"/>
  <c r="A1315" i="5"/>
  <c r="A1316" i="5"/>
  <c r="A1317" i="5"/>
  <c r="A1318" i="5"/>
  <c r="A1319" i="5"/>
  <c r="A1320" i="5"/>
  <c r="A1321" i="5"/>
  <c r="A1322" i="5"/>
  <c r="A1323" i="5"/>
  <c r="A1324" i="5"/>
  <c r="A1325" i="5"/>
  <c r="A1326" i="5"/>
  <c r="A1327" i="5"/>
  <c r="A1328" i="5"/>
  <c r="A1329" i="5"/>
  <c r="A1330" i="5"/>
  <c r="A1331" i="5"/>
  <c r="A1332" i="5"/>
  <c r="A1333" i="5"/>
  <c r="A1334" i="5"/>
  <c r="A1335" i="5"/>
  <c r="A1336" i="5"/>
  <c r="A1337" i="5"/>
  <c r="A1338" i="5"/>
  <c r="A1339" i="5"/>
  <c r="A1340" i="5"/>
  <c r="A1341" i="5"/>
  <c r="A1342" i="5"/>
  <c r="A1343" i="5"/>
  <c r="A1344" i="5"/>
  <c r="A1345" i="5"/>
  <c r="A1346" i="5"/>
  <c r="A1347" i="5"/>
  <c r="A1348" i="5"/>
  <c r="A1349" i="5"/>
  <c r="A1350" i="5"/>
  <c r="A1351" i="5"/>
  <c r="A1352" i="5"/>
  <c r="A1353" i="5"/>
  <c r="A1354" i="5"/>
  <c r="A1355" i="5"/>
  <c r="A1356" i="5"/>
  <c r="A1357" i="5"/>
  <c r="A1358" i="5"/>
  <c r="A1359" i="5"/>
  <c r="A1360" i="5"/>
  <c r="A1361" i="5"/>
  <c r="A1362" i="5"/>
  <c r="A1363" i="5"/>
  <c r="A1364" i="5"/>
  <c r="A1365" i="5"/>
  <c r="A1366" i="5"/>
  <c r="A1367" i="5"/>
  <c r="A1368" i="5"/>
  <c r="A1369" i="5"/>
  <c r="A1370" i="5"/>
  <c r="A1371" i="5"/>
  <c r="A1372" i="5"/>
  <c r="A1373" i="5"/>
  <c r="A1374" i="5"/>
  <c r="A1375" i="5"/>
  <c r="A1376" i="5"/>
  <c r="A1377" i="5"/>
  <c r="A1378" i="5"/>
  <c r="A1379" i="5"/>
  <c r="A1380" i="5"/>
  <c r="A1381" i="5"/>
  <c r="A1382" i="5"/>
  <c r="A1383" i="5"/>
  <c r="A1384" i="5"/>
  <c r="A1385" i="5"/>
  <c r="A1386" i="5"/>
  <c r="A1387" i="5"/>
  <c r="A1388" i="5"/>
  <c r="A1389" i="5"/>
  <c r="A1390" i="5"/>
  <c r="A1391" i="5"/>
  <c r="A1392" i="5"/>
  <c r="A1393" i="5"/>
  <c r="A1394" i="5"/>
  <c r="A1395" i="5"/>
  <c r="A1396" i="5"/>
  <c r="A1397" i="5"/>
  <c r="A1398" i="5"/>
  <c r="A1399" i="5"/>
  <c r="A1400" i="5"/>
  <c r="A1401" i="5"/>
  <c r="A1402" i="5"/>
  <c r="A1403" i="5"/>
  <c r="A1404" i="5"/>
  <c r="A1405" i="5"/>
  <c r="A1406" i="5"/>
  <c r="A1407" i="5"/>
  <c r="A1408" i="5"/>
  <c r="A1409" i="5"/>
  <c r="A1410" i="5"/>
  <c r="A1411" i="5"/>
  <c r="A1412" i="5"/>
  <c r="A1413" i="5"/>
  <c r="A1414" i="5"/>
  <c r="A1415" i="5"/>
  <c r="A1416" i="5"/>
  <c r="A1417" i="5"/>
  <c r="A1418" i="5"/>
  <c r="A1419" i="5"/>
  <c r="A1420" i="5"/>
  <c r="A1421" i="5"/>
  <c r="A1422" i="5"/>
  <c r="A1423" i="5"/>
  <c r="A1424" i="5"/>
  <c r="A1425" i="5"/>
  <c r="A1426" i="5"/>
  <c r="A1427" i="5"/>
  <c r="A1428" i="5"/>
  <c r="A1429" i="5"/>
  <c r="A1430" i="5"/>
  <c r="A1431" i="5"/>
  <c r="A1432" i="5"/>
  <c r="A1433" i="5"/>
  <c r="A1434" i="5"/>
  <c r="A1435" i="5"/>
  <c r="A1436" i="5"/>
  <c r="A1437" i="5"/>
  <c r="A1438" i="5"/>
  <c r="A1439" i="5"/>
  <c r="A1440" i="5"/>
  <c r="A1441" i="5"/>
  <c r="A1442" i="5"/>
  <c r="A1443" i="5"/>
  <c r="A1444" i="5"/>
  <c r="A1445" i="5"/>
  <c r="A1446" i="5"/>
  <c r="A1447" i="5"/>
  <c r="A1448" i="5"/>
  <c r="A1449" i="5"/>
  <c r="A1450" i="5"/>
  <c r="A1451" i="5"/>
  <c r="A1452" i="5"/>
  <c r="A1453" i="5"/>
  <c r="A1454" i="5"/>
  <c r="A1455" i="5"/>
  <c r="A1456" i="5"/>
  <c r="A1457" i="5"/>
  <c r="A1458" i="5"/>
  <c r="A1459" i="5"/>
  <c r="A1460" i="5"/>
  <c r="A1461" i="5"/>
  <c r="A1462" i="5"/>
  <c r="A1463" i="5"/>
  <c r="A1464" i="5"/>
  <c r="A1465" i="5"/>
  <c r="A1466" i="5"/>
  <c r="A1467" i="5"/>
  <c r="A1468" i="5"/>
  <c r="A1469" i="5"/>
  <c r="A1470" i="5"/>
  <c r="A1471" i="5"/>
  <c r="A1472" i="5"/>
  <c r="A1473" i="5"/>
  <c r="A1474" i="5"/>
  <c r="A1475" i="5"/>
  <c r="A1476" i="5"/>
  <c r="A1477" i="5"/>
  <c r="A1478" i="5"/>
  <c r="A1479" i="5"/>
  <c r="A1480" i="5"/>
  <c r="A1481" i="5"/>
  <c r="A1482" i="5"/>
  <c r="A1483" i="5"/>
  <c r="A1484" i="5"/>
  <c r="A1485" i="5"/>
  <c r="A1486" i="5"/>
  <c r="A1487" i="5"/>
  <c r="A1488" i="5"/>
  <c r="A1489" i="5"/>
  <c r="A1490" i="5"/>
  <c r="A1491" i="5"/>
  <c r="A1492" i="5"/>
  <c r="A1493" i="5"/>
  <c r="A1494" i="5"/>
  <c r="A1495" i="5"/>
  <c r="A1496" i="5"/>
  <c r="A1497" i="5"/>
  <c r="A1498" i="5"/>
  <c r="A1499" i="5"/>
  <c r="A1500" i="5"/>
  <c r="A1501" i="5"/>
  <c r="A1502" i="5"/>
  <c r="A1503" i="5"/>
  <c r="A1504" i="5"/>
  <c r="A1505" i="5"/>
  <c r="A1506" i="5"/>
  <c r="A1507" i="5"/>
  <c r="A1508" i="5"/>
  <c r="A1509" i="5"/>
  <c r="A1510" i="5"/>
  <c r="A1511" i="5"/>
  <c r="A1512" i="5"/>
  <c r="A1513" i="5"/>
  <c r="A1514" i="5"/>
  <c r="A1515" i="5"/>
  <c r="A1516" i="5"/>
  <c r="A1517" i="5"/>
  <c r="A1518" i="5"/>
  <c r="A1519" i="5"/>
  <c r="A1520" i="5"/>
  <c r="A1521" i="5"/>
  <c r="A1522" i="5"/>
  <c r="A1523" i="5"/>
  <c r="A1524" i="5"/>
  <c r="A1525" i="5"/>
  <c r="A1526" i="5"/>
  <c r="A1527" i="5"/>
  <c r="A1528" i="5"/>
  <c r="A1529" i="5"/>
  <c r="A1530" i="5"/>
  <c r="A1531" i="5"/>
  <c r="A1532" i="5"/>
  <c r="A1533" i="5"/>
  <c r="A1534" i="5"/>
  <c r="A1535" i="5"/>
  <c r="A1536" i="5"/>
  <c r="A1537" i="5"/>
  <c r="A1538" i="5"/>
  <c r="A1539" i="5"/>
  <c r="A1540" i="5"/>
  <c r="A1541" i="5"/>
  <c r="A1542" i="5"/>
  <c r="A1543" i="5"/>
  <c r="A1544" i="5"/>
  <c r="A1545" i="5"/>
  <c r="A1546" i="5"/>
  <c r="A1547" i="5"/>
  <c r="A1548" i="5"/>
  <c r="A1549" i="5"/>
  <c r="A1550" i="5"/>
  <c r="A1551" i="5"/>
  <c r="A1552" i="5"/>
  <c r="A1553" i="5"/>
  <c r="A1554" i="5"/>
  <c r="A1555" i="5"/>
  <c r="A1556" i="5"/>
  <c r="A1557" i="5"/>
  <c r="A1558" i="5"/>
  <c r="A1559" i="5"/>
  <c r="A1560" i="5"/>
  <c r="A1561" i="5"/>
  <c r="A1562" i="5"/>
  <c r="A1563" i="5"/>
  <c r="A1564" i="5"/>
  <c r="A1565" i="5"/>
  <c r="A1566" i="5"/>
  <c r="A1567" i="5"/>
  <c r="A1568" i="5"/>
  <c r="A1569" i="5"/>
  <c r="A1570" i="5"/>
  <c r="A1571" i="5"/>
  <c r="A1572" i="5"/>
  <c r="A1573" i="5"/>
  <c r="A1574" i="5"/>
  <c r="A1575" i="5"/>
  <c r="A1576" i="5"/>
  <c r="A1577" i="5"/>
  <c r="A1578" i="5"/>
  <c r="A1579" i="5"/>
  <c r="A1580" i="5"/>
  <c r="A1581" i="5"/>
  <c r="A1582" i="5"/>
  <c r="A1583" i="5"/>
  <c r="A1584" i="5"/>
  <c r="A1585" i="5"/>
  <c r="A1586" i="5"/>
  <c r="A1587" i="5"/>
  <c r="A1588" i="5"/>
  <c r="A1589" i="5"/>
  <c r="A1590" i="5"/>
  <c r="A1591" i="5"/>
  <c r="A1592" i="5"/>
  <c r="A1593" i="5"/>
  <c r="A1594" i="5"/>
  <c r="A1595" i="5"/>
  <c r="A1596" i="5"/>
  <c r="A1597" i="5"/>
  <c r="A1598" i="5"/>
  <c r="A1599" i="5"/>
  <c r="A1600" i="5"/>
  <c r="A1601" i="5"/>
  <c r="A1602" i="5"/>
  <c r="A1603" i="5"/>
  <c r="A1604" i="5"/>
  <c r="A1605" i="5"/>
  <c r="A1606" i="5"/>
  <c r="A1607" i="5"/>
  <c r="A1608" i="5"/>
  <c r="A1609" i="5"/>
  <c r="A1610" i="5"/>
  <c r="A1611" i="5"/>
  <c r="A1612" i="5"/>
  <c r="A1613" i="5"/>
  <c r="A1614" i="5"/>
  <c r="A1615" i="5"/>
  <c r="A1616" i="5"/>
  <c r="A1617" i="5"/>
  <c r="A1618" i="5"/>
  <c r="A1619" i="5"/>
  <c r="A1620" i="5"/>
  <c r="A1621" i="5"/>
  <c r="A1622" i="5"/>
  <c r="A1623" i="5"/>
  <c r="A1624" i="5"/>
  <c r="A1625" i="5"/>
  <c r="A1626" i="5"/>
  <c r="A1627" i="5"/>
  <c r="A1628" i="5"/>
  <c r="A1629" i="5"/>
  <c r="A1630" i="5"/>
  <c r="A1631" i="5"/>
  <c r="A1632" i="5"/>
  <c r="A1633" i="5"/>
  <c r="A1634" i="5"/>
  <c r="A1635" i="5"/>
  <c r="A1636" i="5"/>
  <c r="A1637" i="5"/>
  <c r="A1638" i="5"/>
  <c r="A1639" i="5"/>
  <c r="A1640" i="5"/>
  <c r="A1641" i="5"/>
  <c r="A1642" i="5"/>
  <c r="A1643" i="5"/>
  <c r="A1644" i="5"/>
  <c r="A1645" i="5"/>
  <c r="A1646" i="5"/>
  <c r="A1647" i="5"/>
  <c r="A1648" i="5"/>
  <c r="A1649" i="5"/>
  <c r="A1650" i="5"/>
  <c r="A1651" i="5"/>
  <c r="A1652" i="5"/>
  <c r="A1653" i="5"/>
  <c r="A1654" i="5"/>
  <c r="A1655" i="5"/>
  <c r="A1656" i="5"/>
  <c r="A1657" i="5"/>
  <c r="A1658" i="5"/>
  <c r="A1659" i="5"/>
  <c r="A1660" i="5"/>
  <c r="A1661" i="5"/>
  <c r="A1662" i="5"/>
  <c r="A1663" i="5"/>
  <c r="A1664" i="5"/>
  <c r="A1665" i="5"/>
  <c r="A1666" i="5"/>
  <c r="A1667" i="5"/>
  <c r="A1668" i="5"/>
  <c r="A1669" i="5"/>
  <c r="A1670" i="5"/>
  <c r="A1671" i="5"/>
  <c r="A1672" i="5"/>
  <c r="A1673" i="5"/>
  <c r="A1674" i="5"/>
  <c r="A1675" i="5"/>
  <c r="A1676" i="5"/>
  <c r="A1677" i="5"/>
  <c r="A1678" i="5"/>
  <c r="A1679" i="5"/>
  <c r="A1680" i="5"/>
  <c r="A1681" i="5"/>
  <c r="A1682" i="5"/>
  <c r="A1683" i="5"/>
  <c r="A1684" i="5"/>
  <c r="A1685" i="5"/>
  <c r="A1686" i="5"/>
  <c r="A1687" i="5"/>
  <c r="A1688" i="5"/>
  <c r="A1689" i="5"/>
  <c r="A1690" i="5"/>
  <c r="A1691" i="5"/>
  <c r="A1692" i="5"/>
  <c r="A1693" i="5"/>
  <c r="A1694" i="5"/>
  <c r="A1695" i="5"/>
  <c r="A1696" i="5"/>
  <c r="A1697" i="5"/>
  <c r="A1698" i="5"/>
  <c r="A1699" i="5"/>
  <c r="A1700" i="5"/>
  <c r="A1701" i="5"/>
  <c r="A1702" i="5"/>
  <c r="A1703" i="5"/>
  <c r="A1704" i="5"/>
  <c r="A1705" i="5"/>
  <c r="A1706" i="5"/>
  <c r="A1707" i="5"/>
  <c r="A1708" i="5"/>
  <c r="A1709" i="5"/>
  <c r="A1710" i="5"/>
  <c r="A1711" i="5"/>
  <c r="A1712" i="5"/>
  <c r="A1713" i="5"/>
  <c r="A1714" i="5"/>
  <c r="A1715" i="5"/>
  <c r="A1716" i="5"/>
  <c r="A1717" i="5"/>
  <c r="A1718" i="5"/>
  <c r="A1719" i="5"/>
  <c r="A1720" i="5"/>
  <c r="A1721" i="5"/>
  <c r="A1722" i="5"/>
  <c r="A1723" i="5"/>
  <c r="A1724" i="5"/>
  <c r="A1725" i="5"/>
  <c r="A1726" i="5"/>
  <c r="A1727" i="5"/>
  <c r="A1728" i="5"/>
  <c r="A1729" i="5"/>
  <c r="A1730" i="5"/>
  <c r="A1731" i="5"/>
  <c r="A1732" i="5"/>
  <c r="A1733" i="5"/>
  <c r="A1734" i="5"/>
  <c r="A1735" i="5"/>
  <c r="A1736" i="5"/>
  <c r="A1737" i="5"/>
  <c r="A1738" i="5"/>
  <c r="A1739" i="5"/>
  <c r="A1740" i="5"/>
  <c r="A1741" i="5"/>
  <c r="A1742" i="5"/>
  <c r="A1743" i="5"/>
  <c r="A1744" i="5"/>
  <c r="A1745" i="5"/>
  <c r="A1746" i="5"/>
  <c r="A1747" i="5"/>
  <c r="A1748" i="5"/>
  <c r="A1749" i="5"/>
  <c r="A1750" i="5"/>
  <c r="A1751" i="5"/>
  <c r="A1752" i="5"/>
  <c r="A1753" i="5"/>
  <c r="A1754" i="5"/>
  <c r="A1755" i="5"/>
  <c r="A1756" i="5"/>
  <c r="A1757" i="5"/>
  <c r="A1758" i="5"/>
  <c r="A1759" i="5"/>
  <c r="A1760" i="5"/>
  <c r="A1761" i="5"/>
  <c r="A1762" i="5"/>
  <c r="A1763" i="5"/>
  <c r="A1764" i="5"/>
  <c r="A1765" i="5"/>
  <c r="A1766" i="5"/>
  <c r="A1767" i="5"/>
  <c r="A1768" i="5"/>
  <c r="A1769" i="5"/>
  <c r="A1770" i="5"/>
  <c r="A1771" i="5"/>
  <c r="A1772" i="5"/>
  <c r="A1773" i="5"/>
  <c r="A1774" i="5"/>
  <c r="A1775" i="5"/>
  <c r="A1776" i="5"/>
  <c r="A1777" i="5"/>
  <c r="A1778" i="5"/>
  <c r="A1779" i="5"/>
  <c r="A1780" i="5"/>
  <c r="A1781" i="5"/>
  <c r="A1782" i="5"/>
  <c r="A1783" i="5"/>
  <c r="A1784" i="5"/>
  <c r="A1785" i="5"/>
  <c r="A1786" i="5"/>
  <c r="A1787" i="5"/>
  <c r="A1788" i="5"/>
  <c r="A1789" i="5"/>
  <c r="A1790" i="5"/>
  <c r="A1791" i="5"/>
  <c r="A1792" i="5"/>
  <c r="A1793" i="5"/>
  <c r="A1794" i="5"/>
  <c r="A1795" i="5"/>
  <c r="A1796" i="5"/>
  <c r="A1797" i="5"/>
  <c r="A1798" i="5"/>
  <c r="A1799" i="5"/>
  <c r="A1800" i="5"/>
  <c r="A1801" i="5"/>
  <c r="A1802" i="5"/>
  <c r="A1803" i="5"/>
  <c r="A1804" i="5"/>
  <c r="A1805" i="5"/>
  <c r="A1806" i="5"/>
  <c r="A1807" i="5"/>
  <c r="A1808" i="5"/>
  <c r="A1809" i="5"/>
  <c r="A1810" i="5"/>
  <c r="A1811" i="5"/>
  <c r="A1812" i="5"/>
  <c r="A1813" i="5"/>
  <c r="A1814" i="5"/>
  <c r="A1815" i="5"/>
  <c r="A1816" i="5"/>
  <c r="A1817" i="5"/>
  <c r="A1818" i="5"/>
  <c r="A1819" i="5"/>
  <c r="A1820" i="5"/>
  <c r="A1821" i="5"/>
  <c r="A1822" i="5"/>
  <c r="A1823" i="5"/>
  <c r="A1824" i="5"/>
  <c r="A1825" i="5"/>
  <c r="A1826" i="5"/>
  <c r="A1827" i="5"/>
  <c r="A1828" i="5"/>
  <c r="A1829" i="5"/>
  <c r="A1830" i="5"/>
  <c r="A1831" i="5"/>
  <c r="A1832" i="5"/>
  <c r="A1833" i="5"/>
  <c r="A1834" i="5"/>
  <c r="A1835" i="5"/>
  <c r="A1836" i="5"/>
  <c r="A1837" i="5"/>
  <c r="A1838" i="5"/>
  <c r="A1839" i="5"/>
  <c r="A1840" i="5"/>
  <c r="A1841" i="5"/>
  <c r="A1842" i="5"/>
  <c r="A1843" i="5"/>
  <c r="A1844" i="5"/>
  <c r="A1845" i="5"/>
  <c r="A1846" i="5"/>
  <c r="A1847" i="5"/>
  <c r="A1848" i="5"/>
  <c r="A1849" i="5"/>
  <c r="A1850" i="5"/>
  <c r="A1851" i="5"/>
  <c r="A1852" i="5"/>
  <c r="A1853" i="5"/>
  <c r="A1854" i="5"/>
  <c r="A1855" i="5"/>
  <c r="A1856" i="5"/>
  <c r="A1857" i="5"/>
  <c r="A1858" i="5"/>
  <c r="A1859" i="5"/>
  <c r="A1860" i="5"/>
  <c r="A1861" i="5"/>
  <c r="A1862" i="5"/>
  <c r="A1863" i="5"/>
  <c r="A1864" i="5"/>
  <c r="A1865" i="5"/>
  <c r="A1866" i="5"/>
  <c r="A1867" i="5"/>
  <c r="A1868" i="5"/>
  <c r="A1869" i="5"/>
  <c r="A1870" i="5"/>
  <c r="A1871" i="5"/>
  <c r="A1872" i="5"/>
  <c r="A1873" i="5"/>
  <c r="A1874" i="5"/>
  <c r="A1875" i="5"/>
  <c r="A1876" i="5"/>
  <c r="A1877" i="5"/>
  <c r="A1878" i="5"/>
  <c r="A1879" i="5"/>
  <c r="A1880" i="5"/>
  <c r="A1881" i="5"/>
  <c r="A1882" i="5"/>
  <c r="A1883" i="5"/>
  <c r="A1884" i="5"/>
  <c r="A1885" i="5"/>
  <c r="A1886" i="5"/>
  <c r="A1887" i="5"/>
  <c r="A1888" i="5"/>
  <c r="A1889" i="5"/>
  <c r="A1890" i="5"/>
  <c r="A1891" i="5"/>
  <c r="A1892" i="5"/>
  <c r="A1893" i="5"/>
  <c r="A1894" i="5"/>
  <c r="A1895" i="5"/>
  <c r="A1896" i="5"/>
  <c r="A1897" i="5"/>
  <c r="A1898" i="5"/>
  <c r="A1899" i="5"/>
  <c r="A1900" i="5"/>
  <c r="A1901" i="5"/>
  <c r="A1902" i="5"/>
  <c r="A1903" i="5"/>
  <c r="A1904" i="5"/>
  <c r="A1905" i="5"/>
  <c r="A1906" i="5"/>
  <c r="A1907" i="5"/>
  <c r="A1908" i="5"/>
  <c r="A1909" i="5"/>
  <c r="A1910" i="5"/>
  <c r="A1911" i="5"/>
  <c r="A1912" i="5"/>
  <c r="A1913" i="5"/>
  <c r="A1914" i="5"/>
  <c r="A1915" i="5"/>
  <c r="A1916" i="5"/>
  <c r="A1917" i="5"/>
  <c r="A1918" i="5"/>
  <c r="A1919" i="5"/>
  <c r="A1920" i="5"/>
  <c r="A1921" i="5"/>
  <c r="A1922" i="5"/>
  <c r="A1923" i="5"/>
  <c r="A1924" i="5"/>
  <c r="A1925" i="5"/>
  <c r="A1926" i="5"/>
  <c r="A1927" i="5"/>
  <c r="A1928" i="5"/>
  <c r="A1929" i="5"/>
  <c r="A1930" i="5"/>
  <c r="A1931" i="5"/>
  <c r="A1932" i="5"/>
  <c r="A1933" i="5"/>
  <c r="A1934" i="5"/>
  <c r="A1935" i="5"/>
  <c r="A1936" i="5"/>
  <c r="A1937" i="5"/>
  <c r="A1938" i="5"/>
  <c r="A1939" i="5"/>
  <c r="A1940" i="5"/>
  <c r="A1941" i="5"/>
  <c r="A1942" i="5"/>
  <c r="A1943" i="5"/>
  <c r="A1944" i="5"/>
  <c r="A1945" i="5"/>
  <c r="A1946" i="5"/>
  <c r="A1947" i="5"/>
  <c r="A1948" i="5"/>
  <c r="A1949" i="5"/>
  <c r="A1950" i="5"/>
  <c r="A1951" i="5"/>
  <c r="A1952" i="5"/>
  <c r="A1953" i="5"/>
  <c r="A1954" i="5"/>
  <c r="A1955" i="5"/>
  <c r="A1956" i="5"/>
  <c r="A1957" i="5"/>
  <c r="A1958" i="5"/>
  <c r="A1959" i="5"/>
  <c r="A1960" i="5"/>
  <c r="A1961" i="5"/>
  <c r="A1962" i="5"/>
  <c r="A1963" i="5"/>
  <c r="A1964" i="5"/>
  <c r="A1965" i="5"/>
  <c r="A1966" i="5"/>
  <c r="A1967" i="5"/>
  <c r="A1968" i="5"/>
  <c r="A1969" i="5"/>
  <c r="A1970" i="5"/>
  <c r="A1971" i="5"/>
  <c r="A1972" i="5"/>
  <c r="A1973" i="5"/>
  <c r="A1974" i="5"/>
  <c r="A1975" i="5"/>
  <c r="A1976" i="5"/>
  <c r="A1977" i="5"/>
  <c r="A1978" i="5"/>
  <c r="A1979" i="5"/>
  <c r="A1980" i="5"/>
  <c r="A1981" i="5"/>
  <c r="A1982" i="5"/>
  <c r="A1983" i="5"/>
  <c r="A1984" i="5"/>
  <c r="A1985" i="5"/>
  <c r="A1986" i="5"/>
  <c r="A1987" i="5"/>
  <c r="A1988" i="5"/>
  <c r="A1989" i="5"/>
  <c r="A1990" i="5"/>
  <c r="A1991" i="5"/>
  <c r="A1992" i="5"/>
  <c r="A1993" i="5"/>
  <c r="A1994" i="5"/>
  <c r="A1995" i="5"/>
  <c r="A1996" i="5"/>
  <c r="A1997" i="5"/>
  <c r="A1998" i="5"/>
  <c r="A1999" i="5"/>
  <c r="A2000" i="5"/>
  <c r="A2001" i="5"/>
  <c r="A2002" i="5"/>
  <c r="A2003" i="5"/>
  <c r="A2004" i="5"/>
  <c r="A2005" i="5"/>
  <c r="A2006" i="5"/>
  <c r="A2007" i="5"/>
  <c r="A2008" i="5"/>
  <c r="J392" i="5"/>
  <c r="AM33" i="39"/>
  <c r="AN33" i="39"/>
  <c r="AN6" i="39"/>
  <c r="AM7" i="39"/>
  <c r="AN7" i="39"/>
  <c r="AM8" i="39"/>
  <c r="AN8" i="39"/>
  <c r="AN9" i="39"/>
  <c r="AM10" i="39"/>
  <c r="AN10" i="39"/>
  <c r="AM11" i="39"/>
  <c r="AN11" i="39"/>
  <c r="AM12" i="39"/>
  <c r="AN12" i="39"/>
  <c r="AM13" i="39"/>
  <c r="AN13" i="39"/>
  <c r="AM14" i="39"/>
  <c r="AN14" i="39"/>
  <c r="AM15" i="39"/>
  <c r="AN15" i="39"/>
  <c r="AM16" i="39"/>
  <c r="AN16" i="39"/>
  <c r="AN17" i="39"/>
  <c r="AM18" i="39"/>
  <c r="AN18" i="39"/>
  <c r="AM19" i="39"/>
  <c r="AN19" i="39"/>
  <c r="AN20" i="39"/>
  <c r="AN21" i="39"/>
  <c r="AM22" i="39"/>
  <c r="AN22" i="39"/>
  <c r="AM23" i="39"/>
  <c r="AN23" i="39"/>
  <c r="AN24" i="39"/>
  <c r="AM25" i="39"/>
  <c r="AN25" i="39"/>
  <c r="AN26" i="39"/>
  <c r="AN27" i="39"/>
  <c r="AM28" i="39"/>
  <c r="AN28" i="39"/>
  <c r="AM29" i="39"/>
  <c r="AN29" i="39"/>
  <c r="AN30" i="39"/>
  <c r="AN31" i="39"/>
  <c r="AM32" i="39"/>
  <c r="AN32" i="39"/>
  <c r="AL34" i="39"/>
  <c r="AM34" i="39"/>
  <c r="AN34" i="39"/>
  <c r="AH35" i="39"/>
  <c r="AL35" i="39"/>
  <c r="AM35" i="39"/>
  <c r="AN35" i="39"/>
  <c r="AH36" i="39"/>
  <c r="AL36" i="39"/>
  <c r="AM36" i="39"/>
  <c r="AN36" i="39"/>
  <c r="AH37" i="39"/>
  <c r="AL37" i="39"/>
  <c r="AN37" i="39"/>
  <c r="AH38" i="39"/>
  <c r="AL38" i="39"/>
  <c r="AN38" i="39"/>
  <c r="AH39" i="39"/>
  <c r="AL39" i="39"/>
  <c r="AN39" i="39"/>
  <c r="AH40" i="39"/>
  <c r="AL40" i="39"/>
  <c r="AN40" i="39"/>
  <c r="AH41" i="39"/>
  <c r="AL41" i="39"/>
  <c r="AM41" i="39"/>
  <c r="AN41" i="39"/>
  <c r="AH42" i="39"/>
  <c r="AL42" i="39"/>
  <c r="AM42" i="39"/>
  <c r="AN42" i="39"/>
  <c r="AH43" i="39"/>
  <c r="AL43" i="39"/>
  <c r="AM43" i="39"/>
  <c r="AN43" i="39"/>
  <c r="AH44" i="39"/>
  <c r="AL44" i="39"/>
  <c r="AM44" i="39"/>
  <c r="AN44" i="39"/>
  <c r="AH45" i="39"/>
  <c r="AL45" i="39"/>
  <c r="AM45" i="39"/>
  <c r="AN45" i="39"/>
  <c r="AH46" i="39"/>
  <c r="AL46" i="39"/>
  <c r="AN46" i="39"/>
  <c r="AH47" i="39"/>
  <c r="AL47" i="39"/>
  <c r="AM47" i="39"/>
  <c r="AN47" i="39"/>
  <c r="AH48" i="39"/>
  <c r="AL48" i="39"/>
  <c r="AM48" i="39"/>
  <c r="AN48" i="39"/>
  <c r="AH49" i="39"/>
  <c r="AL49" i="39"/>
  <c r="AM49" i="39"/>
  <c r="AN49" i="39"/>
  <c r="AH50" i="39"/>
  <c r="AL50" i="39"/>
  <c r="AN50" i="39"/>
  <c r="AH51" i="39"/>
  <c r="AL51" i="39"/>
  <c r="AN51" i="39"/>
  <c r="AH52" i="39"/>
  <c r="AL52" i="39"/>
  <c r="AM52" i="39"/>
  <c r="AN52" i="39"/>
  <c r="AH53" i="39"/>
  <c r="AL53" i="39"/>
  <c r="AM53" i="39"/>
  <c r="AN53" i="39"/>
  <c r="AH54" i="39"/>
  <c r="AL54" i="39"/>
  <c r="AM54" i="39"/>
  <c r="AN54" i="39"/>
  <c r="AO33" i="39"/>
  <c r="Z34" i="39"/>
  <c r="AA33" i="39"/>
  <c r="AD33" i="39"/>
  <c r="D309" i="5"/>
  <c r="J309" i="5"/>
  <c r="K309" i="5"/>
  <c r="B309" i="5"/>
  <c r="F309" i="5"/>
  <c r="M309" i="5"/>
  <c r="H309" i="5"/>
  <c r="G309" i="5"/>
  <c r="O309" i="5"/>
  <c r="L309" i="5"/>
  <c r="C309" i="5"/>
  <c r="N309" i="5"/>
  <c r="E309" i="5"/>
  <c r="I309" i="5"/>
  <c r="AI34" i="39"/>
  <c r="B392" i="5"/>
  <c r="G33" i="39"/>
  <c r="H33" i="39"/>
  <c r="G5" i="39"/>
  <c r="H5" i="39"/>
  <c r="G6" i="39"/>
  <c r="H6" i="39"/>
  <c r="G7" i="39"/>
  <c r="H7" i="39"/>
  <c r="G8" i="39"/>
  <c r="H8" i="39"/>
  <c r="G9" i="39"/>
  <c r="H9" i="39"/>
  <c r="G10" i="39"/>
  <c r="H10" i="39"/>
  <c r="G11" i="39"/>
  <c r="H11" i="39"/>
  <c r="G12" i="39"/>
  <c r="H12" i="39"/>
  <c r="G13" i="39"/>
  <c r="H13" i="39"/>
  <c r="G14" i="39"/>
  <c r="H14" i="39"/>
  <c r="G15" i="39"/>
  <c r="H15" i="39"/>
  <c r="G16" i="39"/>
  <c r="H16" i="39"/>
  <c r="G17" i="39"/>
  <c r="H17" i="39"/>
  <c r="G18" i="39"/>
  <c r="H18" i="39"/>
  <c r="G19" i="39"/>
  <c r="H19" i="39"/>
  <c r="G20" i="39"/>
  <c r="H20" i="39"/>
  <c r="G21" i="39"/>
  <c r="H21" i="39"/>
  <c r="G22" i="39"/>
  <c r="H22" i="39"/>
  <c r="G23" i="39"/>
  <c r="H23" i="39"/>
  <c r="H24" i="39"/>
  <c r="G25" i="39"/>
  <c r="H25" i="39"/>
  <c r="G26" i="39"/>
  <c r="H26" i="39"/>
  <c r="G27" i="39"/>
  <c r="H27" i="39"/>
  <c r="G28" i="39"/>
  <c r="H28" i="39"/>
  <c r="G29" i="39"/>
  <c r="H29" i="39"/>
  <c r="G30" i="39"/>
  <c r="H30" i="39"/>
  <c r="G31" i="39"/>
  <c r="H31" i="39"/>
  <c r="G32" i="39"/>
  <c r="H32" i="39"/>
  <c r="F34" i="39"/>
  <c r="G34" i="39"/>
  <c r="H34" i="39"/>
  <c r="A35" i="39"/>
  <c r="F35" i="39"/>
  <c r="G35" i="39"/>
  <c r="H35" i="39"/>
  <c r="A36" i="39"/>
  <c r="F36" i="39"/>
  <c r="G36" i="39"/>
  <c r="H36" i="39"/>
  <c r="A37" i="39"/>
  <c r="F37" i="39"/>
  <c r="G37" i="39"/>
  <c r="H37" i="39"/>
  <c r="A38" i="39"/>
  <c r="F38" i="39"/>
  <c r="G38" i="39"/>
  <c r="H38" i="39"/>
  <c r="A39" i="39"/>
  <c r="F39" i="39"/>
  <c r="G39" i="39"/>
  <c r="H39" i="39"/>
  <c r="A40" i="39"/>
  <c r="F40" i="39"/>
  <c r="G40" i="39"/>
  <c r="H40" i="39"/>
  <c r="A41" i="39"/>
  <c r="F41" i="39"/>
  <c r="G41" i="39"/>
  <c r="H41" i="39"/>
  <c r="A42" i="39"/>
  <c r="F42" i="39"/>
  <c r="G42" i="39"/>
  <c r="H42" i="39"/>
  <c r="A43" i="39"/>
  <c r="F43" i="39"/>
  <c r="G43" i="39"/>
  <c r="H43" i="39"/>
  <c r="A44" i="39"/>
  <c r="F44" i="39"/>
  <c r="G44" i="39"/>
  <c r="H44" i="39"/>
  <c r="A45" i="39"/>
  <c r="F45" i="39"/>
  <c r="G45" i="39"/>
  <c r="H45" i="39"/>
  <c r="A46" i="39"/>
  <c r="F46" i="39"/>
  <c r="G46" i="39"/>
  <c r="H46" i="39"/>
  <c r="A47" i="39"/>
  <c r="F47" i="39"/>
  <c r="G47" i="39"/>
  <c r="H47" i="39"/>
  <c r="A48" i="39"/>
  <c r="F48" i="39"/>
  <c r="G48" i="39"/>
  <c r="H48" i="39"/>
  <c r="A49" i="39"/>
  <c r="F49" i="39"/>
  <c r="G49" i="39"/>
  <c r="H49" i="39"/>
  <c r="A50" i="39"/>
  <c r="F50" i="39"/>
  <c r="G50" i="39"/>
  <c r="H50" i="39"/>
  <c r="A51" i="39"/>
  <c r="F51" i="39"/>
  <c r="G51" i="39"/>
  <c r="H51" i="39"/>
  <c r="A52" i="39"/>
  <c r="F52" i="39"/>
  <c r="G52" i="39"/>
  <c r="H52" i="39"/>
  <c r="A53" i="39"/>
  <c r="F53" i="39"/>
  <c r="G53" i="39"/>
  <c r="H53" i="39"/>
  <c r="A54" i="39"/>
  <c r="F54" i="39"/>
  <c r="G54" i="39"/>
  <c r="H54" i="39"/>
  <c r="I33" i="39"/>
  <c r="D392" i="5"/>
  <c r="O33" i="39"/>
  <c r="P33" i="39"/>
  <c r="O5" i="39"/>
  <c r="P5" i="39"/>
  <c r="O6" i="39"/>
  <c r="P6" i="39"/>
  <c r="O7" i="39"/>
  <c r="P7" i="39"/>
  <c r="O8" i="39"/>
  <c r="P8" i="39"/>
  <c r="P9" i="39"/>
  <c r="O10" i="39"/>
  <c r="P10" i="39"/>
  <c r="O11" i="39"/>
  <c r="P11" i="39"/>
  <c r="O12" i="39"/>
  <c r="P12" i="39"/>
  <c r="O13" i="39"/>
  <c r="P13" i="39"/>
  <c r="O14" i="39"/>
  <c r="P14" i="39"/>
  <c r="O15" i="39"/>
  <c r="P15" i="39"/>
  <c r="O16" i="39"/>
  <c r="P16" i="39"/>
  <c r="O17" i="39"/>
  <c r="P17" i="39"/>
  <c r="O18" i="39"/>
  <c r="P18" i="39"/>
  <c r="O19" i="39"/>
  <c r="P19" i="39"/>
  <c r="O20" i="39"/>
  <c r="P20" i="39"/>
  <c r="O21" i="39"/>
  <c r="P21" i="39"/>
  <c r="O22" i="39"/>
  <c r="P22" i="39"/>
  <c r="O23" i="39"/>
  <c r="P23" i="39"/>
  <c r="P24" i="39"/>
  <c r="O25" i="39"/>
  <c r="P25" i="39"/>
  <c r="O26" i="39"/>
  <c r="P26" i="39"/>
  <c r="O27" i="39"/>
  <c r="P27" i="39"/>
  <c r="O28" i="39"/>
  <c r="P28" i="39"/>
  <c r="O29" i="39"/>
  <c r="P29" i="39"/>
  <c r="O30" i="39"/>
  <c r="P30" i="39"/>
  <c r="O31" i="39"/>
  <c r="P31" i="39"/>
  <c r="O32" i="39"/>
  <c r="P32" i="39"/>
  <c r="N34" i="39"/>
  <c r="O34" i="39"/>
  <c r="P34" i="39"/>
  <c r="J35" i="39"/>
  <c r="N35" i="39"/>
  <c r="O35" i="39"/>
  <c r="P35" i="39"/>
  <c r="J36" i="39"/>
  <c r="N36" i="39"/>
  <c r="O36" i="39"/>
  <c r="P36" i="39"/>
  <c r="J37" i="39"/>
  <c r="N37" i="39"/>
  <c r="O37" i="39"/>
  <c r="P37" i="39"/>
  <c r="J38" i="39"/>
  <c r="N38" i="39"/>
  <c r="O38" i="39"/>
  <c r="P38" i="39"/>
  <c r="J39" i="39"/>
  <c r="N39" i="39"/>
  <c r="O39" i="39"/>
  <c r="P39" i="39"/>
  <c r="J40" i="39"/>
  <c r="N40" i="39"/>
  <c r="O40" i="39"/>
  <c r="P40" i="39"/>
  <c r="J41" i="39"/>
  <c r="N41" i="39"/>
  <c r="O41" i="39"/>
  <c r="P41" i="39"/>
  <c r="J42" i="39"/>
  <c r="N42" i="39"/>
  <c r="O42" i="39"/>
  <c r="P42" i="39"/>
  <c r="J43" i="39"/>
  <c r="N43" i="39"/>
  <c r="O43" i="39"/>
  <c r="P43" i="39"/>
  <c r="J44" i="39"/>
  <c r="N44" i="39"/>
  <c r="O44" i="39"/>
  <c r="P44" i="39"/>
  <c r="J45" i="39"/>
  <c r="N45" i="39"/>
  <c r="O45" i="39"/>
  <c r="P45" i="39"/>
  <c r="J46" i="39"/>
  <c r="N46" i="39"/>
  <c r="O46" i="39"/>
  <c r="P46" i="39"/>
  <c r="J47" i="39"/>
  <c r="N47" i="39"/>
  <c r="O47" i="39"/>
  <c r="P47" i="39"/>
  <c r="J48" i="39"/>
  <c r="N48" i="39"/>
  <c r="O48" i="39"/>
  <c r="P48" i="39"/>
  <c r="J49" i="39"/>
  <c r="N49" i="39"/>
  <c r="O49" i="39"/>
  <c r="P49" i="39"/>
  <c r="J50" i="39"/>
  <c r="N50" i="39"/>
  <c r="O50" i="39"/>
  <c r="P50" i="39"/>
  <c r="J51" i="39"/>
  <c r="N51" i="39"/>
  <c r="O51" i="39"/>
  <c r="P51" i="39"/>
  <c r="J52" i="39"/>
  <c r="N52" i="39"/>
  <c r="O52" i="39"/>
  <c r="P52" i="39"/>
  <c r="J53" i="39"/>
  <c r="N53" i="39"/>
  <c r="O53" i="39"/>
  <c r="P53" i="39"/>
  <c r="J54" i="39"/>
  <c r="N54" i="39"/>
  <c r="O54" i="39"/>
  <c r="P54" i="39"/>
  <c r="Q33" i="39"/>
  <c r="F392" i="5"/>
  <c r="W33" i="39"/>
  <c r="X33" i="39"/>
  <c r="W5" i="39"/>
  <c r="X5" i="39"/>
  <c r="W6" i="39"/>
  <c r="X6" i="39"/>
  <c r="W7" i="39"/>
  <c r="X7" i="39"/>
  <c r="W8" i="39"/>
  <c r="X8" i="39"/>
  <c r="W9" i="39"/>
  <c r="X9" i="39"/>
  <c r="W10" i="39"/>
  <c r="X10" i="39"/>
  <c r="W11" i="39"/>
  <c r="X11" i="39"/>
  <c r="W12" i="39"/>
  <c r="X12" i="39"/>
  <c r="W13" i="39"/>
  <c r="X13" i="39"/>
  <c r="W14" i="39"/>
  <c r="X14" i="39"/>
  <c r="W15" i="39"/>
  <c r="X15" i="39"/>
  <c r="W16" i="39"/>
  <c r="X16" i="39"/>
  <c r="W17" i="39"/>
  <c r="X17" i="39"/>
  <c r="W18" i="39"/>
  <c r="X18" i="39"/>
  <c r="W19" i="39"/>
  <c r="X19" i="39"/>
  <c r="W20" i="39"/>
  <c r="X20" i="39"/>
  <c r="W21" i="39"/>
  <c r="X21" i="39"/>
  <c r="W22" i="39"/>
  <c r="X22" i="39"/>
  <c r="W23" i="39"/>
  <c r="X23" i="39"/>
  <c r="X24" i="39"/>
  <c r="W25" i="39"/>
  <c r="X25" i="39"/>
  <c r="W26" i="39"/>
  <c r="X26" i="39"/>
  <c r="W27" i="39"/>
  <c r="X27" i="39"/>
  <c r="W28" i="39"/>
  <c r="X28" i="39"/>
  <c r="W29" i="39"/>
  <c r="X29" i="39"/>
  <c r="W30" i="39"/>
  <c r="X30" i="39"/>
  <c r="W31" i="39"/>
  <c r="X31" i="39"/>
  <c r="W32" i="39"/>
  <c r="X32" i="39"/>
  <c r="V34" i="39"/>
  <c r="W34" i="39"/>
  <c r="X34" i="39"/>
  <c r="R35" i="39"/>
  <c r="V35" i="39"/>
  <c r="W35" i="39"/>
  <c r="X35" i="39"/>
  <c r="R36" i="39"/>
  <c r="V36" i="39"/>
  <c r="W36" i="39"/>
  <c r="X36" i="39"/>
  <c r="R37" i="39"/>
  <c r="V37" i="39"/>
  <c r="W37" i="39"/>
  <c r="X37" i="39"/>
  <c r="R38" i="39"/>
  <c r="V38" i="39"/>
  <c r="W38" i="39"/>
  <c r="X38" i="39"/>
  <c r="R39" i="39"/>
  <c r="V39" i="39"/>
  <c r="W39" i="39"/>
  <c r="X39" i="39"/>
  <c r="R40" i="39"/>
  <c r="V40" i="39"/>
  <c r="W40" i="39"/>
  <c r="X40" i="39"/>
  <c r="R41" i="39"/>
  <c r="V41" i="39"/>
  <c r="W41" i="39"/>
  <c r="X41" i="39"/>
  <c r="R42" i="39"/>
  <c r="V42" i="39"/>
  <c r="W42" i="39"/>
  <c r="X42" i="39"/>
  <c r="R43" i="39"/>
  <c r="V43" i="39"/>
  <c r="W43" i="39"/>
  <c r="X43" i="39"/>
  <c r="R44" i="39"/>
  <c r="V44" i="39"/>
  <c r="W44" i="39"/>
  <c r="X44" i="39"/>
  <c r="R45" i="39"/>
  <c r="V45" i="39"/>
  <c r="W45" i="39"/>
  <c r="X45" i="39"/>
  <c r="R46" i="39"/>
  <c r="V46" i="39"/>
  <c r="W46" i="39"/>
  <c r="X46" i="39"/>
  <c r="R47" i="39"/>
  <c r="V47" i="39"/>
  <c r="W47" i="39"/>
  <c r="X47" i="39"/>
  <c r="R48" i="39"/>
  <c r="V48" i="39"/>
  <c r="W48" i="39"/>
  <c r="X48" i="39"/>
  <c r="R49" i="39"/>
  <c r="V49" i="39"/>
  <c r="W49" i="39"/>
  <c r="X49" i="39"/>
  <c r="R50" i="39"/>
  <c r="V50" i="39"/>
  <c r="W50" i="39"/>
  <c r="X50" i="39"/>
  <c r="R51" i="39"/>
  <c r="V51" i="39"/>
  <c r="W51" i="39"/>
  <c r="X51" i="39"/>
  <c r="R52" i="39"/>
  <c r="V52" i="39"/>
  <c r="W52" i="39"/>
  <c r="X52" i="39"/>
  <c r="R53" i="39"/>
  <c r="V53" i="39"/>
  <c r="W53" i="39"/>
  <c r="X53" i="39"/>
  <c r="R54" i="39"/>
  <c r="V54" i="39"/>
  <c r="W54" i="39"/>
  <c r="X54" i="39"/>
  <c r="Y33" i="39"/>
  <c r="E392" i="5"/>
  <c r="AE33" i="39"/>
  <c r="AF33" i="39"/>
  <c r="AE5" i="39"/>
  <c r="AF5" i="39"/>
  <c r="AE6" i="39"/>
  <c r="AF6" i="39"/>
  <c r="AE7" i="39"/>
  <c r="AF7" i="39"/>
  <c r="AE8" i="39"/>
  <c r="AF8" i="39"/>
  <c r="AE9" i="39"/>
  <c r="AF9" i="39"/>
  <c r="AE10" i="39"/>
  <c r="AF10" i="39"/>
  <c r="AE11" i="39"/>
  <c r="AF11" i="39"/>
  <c r="AE12" i="39"/>
  <c r="AF12" i="39"/>
  <c r="AE13" i="39"/>
  <c r="AF13" i="39"/>
  <c r="AE14" i="39"/>
  <c r="AF14" i="39"/>
  <c r="AE15" i="39"/>
  <c r="AF15" i="39"/>
  <c r="AE16" i="39"/>
  <c r="AF16" i="39"/>
  <c r="AE17" i="39"/>
  <c r="AF17" i="39"/>
  <c r="AE18" i="39"/>
  <c r="AF18" i="39"/>
  <c r="AE19" i="39"/>
  <c r="AF19" i="39"/>
  <c r="AE20" i="39"/>
  <c r="AF20" i="39"/>
  <c r="AE21" i="39"/>
  <c r="AF21" i="39"/>
  <c r="AE22" i="39"/>
  <c r="AF22" i="39"/>
  <c r="AE23" i="39"/>
  <c r="AF23" i="39"/>
  <c r="AF24" i="39"/>
  <c r="AE25" i="39"/>
  <c r="AF25" i="39"/>
  <c r="AE26" i="39"/>
  <c r="AF26" i="39"/>
  <c r="AE27" i="39"/>
  <c r="AF27" i="39"/>
  <c r="AE28" i="39"/>
  <c r="AF28" i="39"/>
  <c r="AE29" i="39"/>
  <c r="AF29" i="39"/>
  <c r="AE30" i="39"/>
  <c r="AF30" i="39"/>
  <c r="AE31" i="39"/>
  <c r="AF31" i="39"/>
  <c r="AE32" i="39"/>
  <c r="AF32" i="39"/>
  <c r="AD34" i="39"/>
  <c r="AE34" i="39"/>
  <c r="AF34" i="39"/>
  <c r="Z35" i="39"/>
  <c r="AD35" i="39"/>
  <c r="AE35" i="39"/>
  <c r="AF35" i="39"/>
  <c r="Z36" i="39"/>
  <c r="AD36" i="39"/>
  <c r="AE36" i="39"/>
  <c r="AF36" i="39"/>
  <c r="Z37" i="39"/>
  <c r="AD37" i="39"/>
  <c r="AE37" i="39"/>
  <c r="AF37" i="39"/>
  <c r="Z38" i="39"/>
  <c r="AD38" i="39"/>
  <c r="AE38" i="39"/>
  <c r="AF38" i="39"/>
  <c r="Z39" i="39"/>
  <c r="AD39" i="39"/>
  <c r="AE39" i="39"/>
  <c r="AF39" i="39"/>
  <c r="Z40" i="39"/>
  <c r="AD40" i="39"/>
  <c r="AE40" i="39"/>
  <c r="AF40" i="39"/>
  <c r="Z41" i="39"/>
  <c r="AD41" i="39"/>
  <c r="AE41" i="39"/>
  <c r="AF41" i="39"/>
  <c r="Z42" i="39"/>
  <c r="AD42" i="39"/>
  <c r="AE42" i="39"/>
  <c r="AF42" i="39"/>
  <c r="Z43" i="39"/>
  <c r="AD43" i="39"/>
  <c r="AE43" i="39"/>
  <c r="AF43" i="39"/>
  <c r="Z44" i="39"/>
  <c r="AD44" i="39"/>
  <c r="AE44" i="39"/>
  <c r="AF44" i="39"/>
  <c r="Z45" i="39"/>
  <c r="AD45" i="39"/>
  <c r="AE45" i="39"/>
  <c r="AF45" i="39"/>
  <c r="Z46" i="39"/>
  <c r="AD46" i="39"/>
  <c r="AE46" i="39"/>
  <c r="AF46" i="39"/>
  <c r="Z47" i="39"/>
  <c r="AD47" i="39"/>
  <c r="AE47" i="39"/>
  <c r="AF47" i="39"/>
  <c r="Z48" i="39"/>
  <c r="AD48" i="39"/>
  <c r="AE48" i="39"/>
  <c r="AF48" i="39"/>
  <c r="Z49" i="39"/>
  <c r="AD49" i="39"/>
  <c r="AE49" i="39"/>
  <c r="AF49" i="39"/>
  <c r="Z50" i="39"/>
  <c r="AD50" i="39"/>
  <c r="AE50" i="39"/>
  <c r="AF50" i="39"/>
  <c r="Z51" i="39"/>
  <c r="AD51" i="39"/>
  <c r="AE51" i="39"/>
  <c r="AF51" i="39"/>
  <c r="Z52" i="39"/>
  <c r="AD52" i="39"/>
  <c r="AE52" i="39"/>
  <c r="AF52" i="39"/>
  <c r="Z53" i="39"/>
  <c r="AD53" i="39"/>
  <c r="AE53" i="39"/>
  <c r="AF53" i="39"/>
  <c r="Z54" i="39"/>
  <c r="AD54" i="39"/>
  <c r="AE54" i="39"/>
  <c r="AF54" i="39"/>
  <c r="AG33" i="39"/>
  <c r="E33" i="39"/>
  <c r="E6" i="39"/>
  <c r="I7" i="39"/>
  <c r="Q7" i="39"/>
  <c r="Y7" i="39"/>
  <c r="AG7" i="39"/>
  <c r="AO6" i="39"/>
  <c r="AO7" i="39"/>
  <c r="AO8" i="39"/>
  <c r="AO9" i="39"/>
  <c r="AO10" i="39"/>
  <c r="AO11" i="39"/>
  <c r="AO12" i="39"/>
  <c r="AO13" i="39"/>
  <c r="AO14" i="39"/>
  <c r="AO15" i="39"/>
  <c r="AO16" i="39"/>
  <c r="AO17" i="39"/>
  <c r="AO18" i="39"/>
  <c r="AO19" i="39"/>
  <c r="AO20" i="39"/>
  <c r="AO21" i="39"/>
  <c r="AO22" i="39"/>
  <c r="AO23" i="39"/>
  <c r="AO24" i="39"/>
  <c r="AO25" i="39"/>
  <c r="AO26" i="39"/>
  <c r="AO27" i="39"/>
  <c r="AO28" i="39"/>
  <c r="AO29" i="39"/>
  <c r="AO30" i="39"/>
  <c r="AO31" i="39"/>
  <c r="AO32" i="39"/>
  <c r="AO34" i="39"/>
  <c r="AO35" i="39"/>
  <c r="AO36" i="39"/>
  <c r="AO37" i="39"/>
  <c r="AO38" i="39"/>
  <c r="AO39" i="39"/>
  <c r="AO40" i="39"/>
  <c r="AO41" i="39"/>
  <c r="AO42" i="39"/>
  <c r="AO43" i="39"/>
  <c r="AO44" i="39"/>
  <c r="AO45" i="39"/>
  <c r="AO46" i="39"/>
  <c r="AO47" i="39"/>
  <c r="AO48" i="39"/>
  <c r="AO49" i="39"/>
  <c r="AO50" i="39"/>
  <c r="AO51" i="39"/>
  <c r="AO52" i="39"/>
  <c r="AO53" i="39"/>
  <c r="AO54" i="39"/>
  <c r="E7" i="39"/>
  <c r="I8" i="39"/>
  <c r="Q8" i="39"/>
  <c r="Y8" i="39"/>
  <c r="AG8" i="39"/>
  <c r="E8" i="39"/>
  <c r="E9" i="39"/>
  <c r="I10" i="39"/>
  <c r="Q10" i="39"/>
  <c r="Y10" i="39"/>
  <c r="AG10" i="39"/>
  <c r="E10" i="39"/>
  <c r="I11" i="39"/>
  <c r="Q11" i="39"/>
  <c r="Y11" i="39"/>
  <c r="AG11" i="39"/>
  <c r="E11" i="39"/>
  <c r="I12" i="39"/>
  <c r="Q12" i="39"/>
  <c r="Y12" i="39"/>
  <c r="AG12" i="39"/>
  <c r="E12" i="39"/>
  <c r="I13" i="39"/>
  <c r="Q13" i="39"/>
  <c r="Y13" i="39"/>
  <c r="AG13" i="39"/>
  <c r="E13" i="39"/>
  <c r="I14" i="39"/>
  <c r="Q14" i="39"/>
  <c r="Y14" i="39"/>
  <c r="AG14" i="39"/>
  <c r="E14" i="39"/>
  <c r="I15" i="39"/>
  <c r="Q15" i="39"/>
  <c r="Y15" i="39"/>
  <c r="AG15" i="39"/>
  <c r="E15" i="39"/>
  <c r="I16" i="39"/>
  <c r="Q16" i="39"/>
  <c r="Y16" i="39"/>
  <c r="AG16" i="39"/>
  <c r="E16" i="39"/>
  <c r="E17" i="39"/>
  <c r="I18" i="39"/>
  <c r="Q18" i="39"/>
  <c r="Y18" i="39"/>
  <c r="AG18" i="39"/>
  <c r="E18" i="39"/>
  <c r="I19" i="39"/>
  <c r="Q19" i="39"/>
  <c r="Y19" i="39"/>
  <c r="AG19" i="39"/>
  <c r="E19" i="39"/>
  <c r="E20" i="39"/>
  <c r="E21" i="39"/>
  <c r="I22" i="39"/>
  <c r="Q22" i="39"/>
  <c r="Y22" i="39"/>
  <c r="AG22" i="39"/>
  <c r="E22" i="39"/>
  <c r="I23" i="39"/>
  <c r="Q23" i="39"/>
  <c r="Y23" i="39"/>
  <c r="AG23" i="39"/>
  <c r="E23" i="39"/>
  <c r="E24" i="39"/>
  <c r="I25" i="39"/>
  <c r="Q25" i="39"/>
  <c r="Y25" i="39"/>
  <c r="AG25" i="39"/>
  <c r="E25" i="39"/>
  <c r="E26" i="39"/>
  <c r="E27" i="39"/>
  <c r="I28" i="39"/>
  <c r="Q28" i="39"/>
  <c r="Y28" i="39"/>
  <c r="AG28" i="39"/>
  <c r="E28" i="39"/>
  <c r="I29" i="39"/>
  <c r="Q29" i="39"/>
  <c r="Y29" i="39"/>
  <c r="AG29" i="39"/>
  <c r="E29" i="39"/>
  <c r="E30" i="39"/>
  <c r="E31" i="39"/>
  <c r="I32" i="39"/>
  <c r="Q32" i="39"/>
  <c r="Y32" i="39"/>
  <c r="AG32" i="39"/>
  <c r="E32" i="39"/>
  <c r="I34" i="39"/>
  <c r="B34" i="39"/>
  <c r="K34" i="39"/>
  <c r="Q34" i="39"/>
  <c r="S34" i="39"/>
  <c r="S35" i="39"/>
  <c r="S36" i="39"/>
  <c r="S37" i="39"/>
  <c r="S38" i="39"/>
  <c r="S39" i="39"/>
  <c r="S40" i="39"/>
  <c r="S41" i="39"/>
  <c r="S42" i="39"/>
  <c r="S43" i="39"/>
  <c r="S44" i="39"/>
  <c r="S45" i="39"/>
  <c r="S46" i="39"/>
  <c r="S47" i="39"/>
  <c r="S48" i="39"/>
  <c r="S49" i="39"/>
  <c r="S50" i="39"/>
  <c r="S51" i="39"/>
  <c r="S52" i="39"/>
  <c r="S53" i="39"/>
  <c r="S54" i="39"/>
  <c r="Y5" i="39"/>
  <c r="Y6" i="39"/>
  <c r="Y9" i="39"/>
  <c r="Y17" i="39"/>
  <c r="Y20" i="39"/>
  <c r="Y21" i="39"/>
  <c r="Y24" i="39"/>
  <c r="Y26" i="39"/>
  <c r="Y27" i="39"/>
  <c r="Y30" i="39"/>
  <c r="Y31" i="39"/>
  <c r="Y34" i="39"/>
  <c r="Y35" i="39"/>
  <c r="Y36" i="39"/>
  <c r="Y37" i="39"/>
  <c r="Y38" i="39"/>
  <c r="Y39" i="39"/>
  <c r="Y40" i="39"/>
  <c r="Y41" i="39"/>
  <c r="Y42" i="39"/>
  <c r="Y43" i="39"/>
  <c r="Y44" i="39"/>
  <c r="Y45" i="39"/>
  <c r="Y46" i="39"/>
  <c r="Y47" i="39"/>
  <c r="Y48" i="39"/>
  <c r="Y49" i="39"/>
  <c r="Y50" i="39"/>
  <c r="Y51" i="39"/>
  <c r="Y52" i="39"/>
  <c r="Y53" i="39"/>
  <c r="Y54" i="39"/>
  <c r="AA34" i="39"/>
  <c r="AA35" i="39"/>
  <c r="AA36" i="39"/>
  <c r="AA37" i="39"/>
  <c r="AA38" i="39"/>
  <c r="AA39" i="39"/>
  <c r="AA40" i="39"/>
  <c r="AA41" i="39"/>
  <c r="AA42" i="39"/>
  <c r="AA43" i="39"/>
  <c r="AA44" i="39"/>
  <c r="AA45" i="39"/>
  <c r="AA46" i="39"/>
  <c r="AA47" i="39"/>
  <c r="AA48" i="39"/>
  <c r="AA49" i="39"/>
  <c r="AA50" i="39"/>
  <c r="AA51" i="39"/>
  <c r="AA52" i="39"/>
  <c r="AA53" i="39"/>
  <c r="AA54" i="39"/>
  <c r="AG5" i="39"/>
  <c r="AG6" i="39"/>
  <c r="AG9" i="39"/>
  <c r="AG17" i="39"/>
  <c r="AG20" i="39"/>
  <c r="AG21" i="39"/>
  <c r="AG24" i="39"/>
  <c r="AG26" i="39"/>
  <c r="AG27" i="39"/>
  <c r="AG30" i="39"/>
  <c r="AG31" i="39"/>
  <c r="AG34" i="39"/>
  <c r="AG35" i="39"/>
  <c r="AG36" i="39"/>
  <c r="AG37" i="39"/>
  <c r="AG38" i="39"/>
  <c r="AG39" i="39"/>
  <c r="AG40" i="39"/>
  <c r="AG41" i="39"/>
  <c r="AG42" i="39"/>
  <c r="AG43" i="39"/>
  <c r="AG44" i="39"/>
  <c r="AG45" i="39"/>
  <c r="AG46" i="39"/>
  <c r="AG47" i="39"/>
  <c r="AG48" i="39"/>
  <c r="AG49" i="39"/>
  <c r="AG50" i="39"/>
  <c r="AG51" i="39"/>
  <c r="AG52" i="39"/>
  <c r="AG53" i="39"/>
  <c r="AG54" i="39"/>
  <c r="E34" i="39"/>
  <c r="I35" i="39"/>
  <c r="B35" i="39"/>
  <c r="K35" i="39"/>
  <c r="Q35" i="39"/>
  <c r="AI35" i="39"/>
  <c r="AI36" i="39"/>
  <c r="AI37" i="39"/>
  <c r="AI38" i="39"/>
  <c r="AI39" i="39"/>
  <c r="AI40" i="39"/>
  <c r="AI41" i="39"/>
  <c r="AI42" i="39"/>
  <c r="AI43" i="39"/>
  <c r="AI44" i="39"/>
  <c r="AI45" i="39"/>
  <c r="AI46" i="39"/>
  <c r="AI47" i="39"/>
  <c r="AI48" i="39"/>
  <c r="AI49" i="39"/>
  <c r="AI50" i="39"/>
  <c r="AI51" i="39"/>
  <c r="AI52" i="39"/>
  <c r="AI53" i="39"/>
  <c r="AI54" i="39"/>
  <c r="E35" i="39"/>
  <c r="I36" i="39"/>
  <c r="B36" i="39"/>
  <c r="K36" i="39"/>
  <c r="Q36" i="39"/>
  <c r="E36" i="39"/>
  <c r="E37" i="39"/>
  <c r="E38" i="39"/>
  <c r="E39" i="39"/>
  <c r="E40" i="39"/>
  <c r="I41" i="39"/>
  <c r="B41" i="39"/>
  <c r="K37" i="39"/>
  <c r="K38" i="39"/>
  <c r="K39" i="39"/>
  <c r="K40" i="39"/>
  <c r="K41" i="39"/>
  <c r="K42" i="39"/>
  <c r="K43" i="39"/>
  <c r="K44" i="39"/>
  <c r="K45" i="39"/>
  <c r="K46" i="39"/>
  <c r="K47" i="39"/>
  <c r="K48" i="39"/>
  <c r="K49" i="39"/>
  <c r="K50" i="39"/>
  <c r="K51" i="39"/>
  <c r="K52" i="39"/>
  <c r="K53" i="39"/>
  <c r="K54" i="39"/>
  <c r="Q5" i="39"/>
  <c r="Q6" i="39"/>
  <c r="Q9" i="39"/>
  <c r="Q17" i="39"/>
  <c r="Q20" i="39"/>
  <c r="Q21" i="39"/>
  <c r="Q24" i="39"/>
  <c r="Q26" i="39"/>
  <c r="Q27" i="39"/>
  <c r="Q30" i="39"/>
  <c r="Q31" i="39"/>
  <c r="Q37" i="39"/>
  <c r="Q38" i="39"/>
  <c r="Q39" i="39"/>
  <c r="Q40" i="39"/>
  <c r="Q41" i="39"/>
  <c r="Q42" i="39"/>
  <c r="Q43" i="39"/>
  <c r="Q44" i="39"/>
  <c r="Q45" i="39"/>
  <c r="Q46" i="39"/>
  <c r="Q47" i="39"/>
  <c r="Q48" i="39"/>
  <c r="Q49" i="39"/>
  <c r="Q50" i="39"/>
  <c r="Q51" i="39"/>
  <c r="Q52" i="39"/>
  <c r="Q53" i="39"/>
  <c r="Q54" i="39"/>
  <c r="E41" i="39"/>
  <c r="I42" i="39"/>
  <c r="B42" i="39"/>
  <c r="E42" i="39"/>
  <c r="I43" i="39"/>
  <c r="B43" i="39"/>
  <c r="E43" i="39"/>
  <c r="I44" i="39"/>
  <c r="B44" i="39"/>
  <c r="E44" i="39"/>
  <c r="I45" i="39"/>
  <c r="B45" i="39"/>
  <c r="E45" i="39"/>
  <c r="E46" i="39"/>
  <c r="I47" i="39"/>
  <c r="B47" i="39"/>
  <c r="E47" i="39"/>
  <c r="I48" i="39"/>
  <c r="B48" i="39"/>
  <c r="E48" i="39"/>
  <c r="I49" i="39"/>
  <c r="B49" i="39"/>
  <c r="E49" i="39"/>
  <c r="E50" i="39"/>
  <c r="E51" i="39"/>
  <c r="I52" i="39"/>
  <c r="B52" i="39"/>
  <c r="E52" i="39"/>
  <c r="I53" i="39"/>
  <c r="B53" i="39"/>
  <c r="E53" i="39"/>
  <c r="I54" i="39"/>
  <c r="B54" i="39"/>
  <c r="E54" i="39"/>
  <c r="D33" i="39"/>
  <c r="E310" i="5"/>
  <c r="G310" i="5"/>
  <c r="F310" i="5"/>
  <c r="B310" i="5"/>
  <c r="I310" i="5"/>
  <c r="D310" i="5"/>
  <c r="O310" i="5"/>
  <c r="M310" i="5"/>
  <c r="C310" i="5"/>
  <c r="K310" i="5"/>
  <c r="L310" i="5"/>
  <c r="N310" i="5"/>
  <c r="H310" i="5"/>
  <c r="J310" i="5"/>
  <c r="I311" i="5"/>
  <c r="E311" i="5"/>
  <c r="G311" i="5"/>
  <c r="D311" i="5"/>
  <c r="O311" i="5"/>
  <c r="K311" i="5"/>
  <c r="B311" i="5"/>
  <c r="C311" i="5"/>
  <c r="H311" i="5"/>
  <c r="J311" i="5"/>
  <c r="L311" i="5"/>
  <c r="F311" i="5"/>
  <c r="N311" i="5"/>
  <c r="M311" i="5"/>
  <c r="C312" i="5"/>
  <c r="G312" i="5"/>
  <c r="M312" i="5"/>
  <c r="B312" i="5"/>
  <c r="I312" i="5"/>
  <c r="K312" i="5"/>
  <c r="E312" i="5"/>
  <c r="N312" i="5"/>
  <c r="J312" i="5"/>
  <c r="O312" i="5"/>
  <c r="F312" i="5"/>
  <c r="H312" i="5"/>
  <c r="L312" i="5"/>
  <c r="D312" i="5"/>
  <c r="B37" i="39"/>
  <c r="L313" i="5"/>
  <c r="F313" i="5"/>
  <c r="O313" i="5"/>
  <c r="J313" i="5"/>
  <c r="M313" i="5"/>
  <c r="B313" i="5"/>
  <c r="E313" i="5"/>
  <c r="N313" i="5"/>
  <c r="H313" i="5"/>
  <c r="K313" i="5"/>
  <c r="I313" i="5"/>
  <c r="G313" i="5"/>
  <c r="C313" i="5"/>
  <c r="D313" i="5"/>
  <c r="B38" i="39"/>
  <c r="M314" i="5"/>
  <c r="I314" i="5"/>
  <c r="B314" i="5"/>
  <c r="F314" i="5"/>
  <c r="K314" i="5"/>
  <c r="C314" i="5"/>
  <c r="L314" i="5"/>
  <c r="N314" i="5"/>
  <c r="H314" i="5"/>
  <c r="O314" i="5"/>
  <c r="G314" i="5"/>
  <c r="J314" i="5"/>
  <c r="E314" i="5"/>
  <c r="D314" i="5"/>
  <c r="B39" i="39"/>
  <c r="B315" i="5"/>
  <c r="E315" i="5"/>
  <c r="G315" i="5"/>
  <c r="N315" i="5"/>
  <c r="J315" i="5"/>
  <c r="D315" i="5"/>
  <c r="I315" i="5"/>
  <c r="K315" i="5"/>
  <c r="O315" i="5"/>
  <c r="L315" i="5"/>
  <c r="C315" i="5"/>
  <c r="M315" i="5"/>
  <c r="F315" i="5"/>
  <c r="H315" i="5"/>
  <c r="B40" i="39"/>
  <c r="C316" i="5"/>
  <c r="G316" i="5"/>
  <c r="E316" i="5"/>
  <c r="F316" i="5"/>
  <c r="M316" i="5"/>
  <c r="J316" i="5"/>
  <c r="D316" i="5"/>
  <c r="I316" i="5"/>
  <c r="B316" i="5"/>
  <c r="L316" i="5"/>
  <c r="K316" i="5"/>
  <c r="N316" i="5"/>
  <c r="H316" i="5"/>
  <c r="O316" i="5"/>
  <c r="D41" i="39"/>
  <c r="H317" i="5"/>
  <c r="D317" i="5"/>
  <c r="E317" i="5"/>
  <c r="G317" i="5"/>
  <c r="I317" i="5"/>
  <c r="N317" i="5"/>
  <c r="F317" i="5"/>
  <c r="O317" i="5"/>
  <c r="M317" i="5"/>
  <c r="C317" i="5"/>
  <c r="L317" i="5"/>
  <c r="B317" i="5"/>
  <c r="K317" i="5"/>
  <c r="J317" i="5"/>
  <c r="D318" i="5"/>
  <c r="J318" i="5"/>
  <c r="O318" i="5"/>
  <c r="N318" i="5"/>
  <c r="G318" i="5"/>
  <c r="I318" i="5"/>
  <c r="C318" i="5"/>
  <c r="H318" i="5"/>
  <c r="B318" i="5"/>
  <c r="E318" i="5"/>
  <c r="F318" i="5"/>
  <c r="L318" i="5"/>
  <c r="M318" i="5"/>
  <c r="K318" i="5"/>
  <c r="K319" i="5"/>
  <c r="L319" i="5"/>
  <c r="H319" i="5"/>
  <c r="D319" i="5"/>
  <c r="N319" i="5"/>
  <c r="F319" i="5"/>
  <c r="I319" i="5"/>
  <c r="J319" i="5"/>
  <c r="G319" i="5"/>
  <c r="C319" i="5"/>
  <c r="E319" i="5"/>
  <c r="M319" i="5"/>
  <c r="B319" i="5"/>
  <c r="O319" i="5"/>
  <c r="N320" i="5"/>
  <c r="B320" i="5"/>
  <c r="K320" i="5"/>
  <c r="F320" i="5"/>
  <c r="L320" i="5"/>
  <c r="O320" i="5"/>
  <c r="E320" i="5"/>
  <c r="H320" i="5"/>
  <c r="I320" i="5"/>
  <c r="D320" i="5"/>
  <c r="M320" i="5"/>
  <c r="J320" i="5"/>
  <c r="C320" i="5"/>
  <c r="G320" i="5"/>
  <c r="D44" i="39"/>
  <c r="J321" i="5"/>
  <c r="D321" i="5"/>
  <c r="E321" i="5"/>
  <c r="G321" i="5"/>
  <c r="I321" i="5"/>
  <c r="N321" i="5"/>
  <c r="H321" i="5"/>
  <c r="O321" i="5"/>
  <c r="C321" i="5"/>
  <c r="M321" i="5"/>
  <c r="F321" i="5"/>
  <c r="K321" i="5"/>
  <c r="L321" i="5"/>
  <c r="B321" i="5"/>
  <c r="B46" i="39"/>
  <c r="E322" i="5"/>
  <c r="I322" i="5"/>
  <c r="B322" i="5"/>
  <c r="D322" i="5"/>
  <c r="G322" i="5"/>
  <c r="J322" i="5"/>
  <c r="K322" i="5"/>
  <c r="F322" i="5"/>
  <c r="O322" i="5"/>
  <c r="M322" i="5"/>
  <c r="N322" i="5"/>
  <c r="H322" i="5"/>
  <c r="C322" i="5"/>
  <c r="L322" i="5"/>
  <c r="J323" i="5"/>
  <c r="L323" i="5"/>
  <c r="O323" i="5"/>
  <c r="M323" i="5"/>
  <c r="K323" i="5"/>
  <c r="F323" i="5"/>
  <c r="B323" i="5"/>
  <c r="G323" i="5"/>
  <c r="E323" i="5"/>
  <c r="C323" i="5"/>
  <c r="D323" i="5"/>
  <c r="H323" i="5"/>
  <c r="N323" i="5"/>
  <c r="I323" i="5"/>
  <c r="F324" i="5"/>
  <c r="H324" i="5"/>
  <c r="D324" i="5"/>
  <c r="E324" i="5"/>
  <c r="I324" i="5"/>
  <c r="B324" i="5"/>
  <c r="M324" i="5"/>
  <c r="G324" i="5"/>
  <c r="O324" i="5"/>
  <c r="N324" i="5"/>
  <c r="L324" i="5"/>
  <c r="C324" i="5"/>
  <c r="K324" i="5"/>
  <c r="J324" i="5"/>
  <c r="O325" i="5"/>
  <c r="J325" i="5"/>
  <c r="N325" i="5"/>
  <c r="B325" i="5"/>
  <c r="D325" i="5"/>
  <c r="I325" i="5"/>
  <c r="K325" i="5"/>
  <c r="G325" i="5"/>
  <c r="E325" i="5"/>
  <c r="H325" i="5"/>
  <c r="M325" i="5"/>
  <c r="F325" i="5"/>
  <c r="L325" i="5"/>
  <c r="C325" i="5"/>
  <c r="B50" i="39"/>
  <c r="L326" i="5"/>
  <c r="N326" i="5"/>
  <c r="B326" i="5"/>
  <c r="F326" i="5"/>
  <c r="D326" i="5"/>
  <c r="M326" i="5"/>
  <c r="K326" i="5"/>
  <c r="O326" i="5"/>
  <c r="H326" i="5"/>
  <c r="J326" i="5"/>
  <c r="E326" i="5"/>
  <c r="C326" i="5"/>
  <c r="G326" i="5"/>
  <c r="I326" i="5"/>
  <c r="B51" i="39"/>
  <c r="B327" i="5"/>
  <c r="J327" i="5"/>
  <c r="G327" i="5"/>
  <c r="F327" i="5"/>
  <c r="M327" i="5"/>
  <c r="D327" i="5"/>
  <c r="C327" i="5"/>
  <c r="K327" i="5"/>
  <c r="L327" i="5"/>
  <c r="H327" i="5"/>
  <c r="E327" i="5"/>
  <c r="N327" i="5"/>
  <c r="O327" i="5"/>
  <c r="I327" i="5"/>
  <c r="H328" i="5"/>
  <c r="C328" i="5"/>
  <c r="O328" i="5"/>
  <c r="N328" i="5"/>
  <c r="D328" i="5"/>
  <c r="L328" i="5"/>
  <c r="K328" i="5"/>
  <c r="B328" i="5"/>
  <c r="E328" i="5"/>
  <c r="J328" i="5"/>
  <c r="F328" i="5"/>
  <c r="M328" i="5"/>
  <c r="G328" i="5"/>
  <c r="I328" i="5"/>
  <c r="F329" i="5"/>
  <c r="G329" i="5"/>
  <c r="D329" i="5"/>
  <c r="B329" i="5"/>
  <c r="I329" i="5"/>
  <c r="O329" i="5"/>
  <c r="M329" i="5"/>
  <c r="H329" i="5"/>
  <c r="L329" i="5"/>
  <c r="E329" i="5"/>
  <c r="K329" i="5"/>
  <c r="C329" i="5"/>
  <c r="J329" i="5"/>
  <c r="N329" i="5"/>
  <c r="Z55" i="39"/>
  <c r="AH55" i="39"/>
  <c r="A55" i="39"/>
  <c r="J55" i="39"/>
  <c r="R55" i="39"/>
  <c r="G330" i="5"/>
  <c r="H330" i="5"/>
  <c r="E330" i="5"/>
  <c r="K330" i="5"/>
  <c r="B330" i="5"/>
  <c r="J330" i="5"/>
  <c r="N330" i="5"/>
  <c r="M330" i="5"/>
  <c r="D330" i="5"/>
  <c r="L330" i="5"/>
  <c r="F330" i="5"/>
  <c r="O330" i="5"/>
  <c r="C330" i="5"/>
  <c r="I330" i="5"/>
  <c r="V55" i="39"/>
  <c r="R56" i="39"/>
  <c r="S55" i="39"/>
  <c r="AI55" i="39"/>
  <c r="AH56" i="39"/>
  <c r="AL55" i="39"/>
  <c r="N55" i="39"/>
  <c r="J56" i="39"/>
  <c r="K55" i="39"/>
  <c r="F55" i="39"/>
  <c r="A56" i="39"/>
  <c r="B55" i="39"/>
  <c r="Z56" i="39"/>
  <c r="AA55" i="39"/>
  <c r="AD55" i="39"/>
  <c r="H331" i="5"/>
  <c r="K331" i="5"/>
  <c r="B331" i="5"/>
  <c r="O331" i="5"/>
  <c r="L331" i="5"/>
  <c r="N331" i="5"/>
  <c r="M331" i="5"/>
  <c r="F331" i="5"/>
  <c r="C331" i="5"/>
  <c r="I331" i="5"/>
  <c r="G331" i="5"/>
  <c r="D331" i="5"/>
  <c r="E331" i="5"/>
  <c r="J331" i="5"/>
  <c r="N56" i="39"/>
  <c r="J57" i="39"/>
  <c r="K56" i="39"/>
  <c r="AA56" i="39"/>
  <c r="Z57" i="39"/>
  <c r="AD56" i="39"/>
  <c r="AH57" i="39"/>
  <c r="AI56" i="39"/>
  <c r="AL56" i="39"/>
  <c r="F56" i="39"/>
  <c r="A57" i="39"/>
  <c r="B56" i="39"/>
  <c r="R57" i="39"/>
  <c r="S56" i="39"/>
  <c r="V56" i="39"/>
  <c r="C332" i="5"/>
  <c r="H332" i="5"/>
  <c r="O332" i="5"/>
  <c r="M332" i="5"/>
  <c r="F332" i="5"/>
  <c r="N332" i="5"/>
  <c r="K332" i="5"/>
  <c r="G332" i="5"/>
  <c r="I332" i="5"/>
  <c r="D332" i="5"/>
  <c r="E332" i="5"/>
  <c r="B332" i="5"/>
  <c r="J332" i="5"/>
  <c r="L332" i="5"/>
  <c r="AH58" i="39"/>
  <c r="AI57" i="39"/>
  <c r="AL57" i="39"/>
  <c r="V57" i="39"/>
  <c r="S57" i="39"/>
  <c r="R58" i="39"/>
  <c r="Z58" i="39"/>
  <c r="AD57" i="39"/>
  <c r="AA57" i="39"/>
  <c r="F57" i="39"/>
  <c r="A58" i="39"/>
  <c r="B57" i="39"/>
  <c r="N57" i="39"/>
  <c r="K57" i="39"/>
  <c r="J58" i="39"/>
  <c r="O333" i="5"/>
  <c r="L333" i="5"/>
  <c r="N333" i="5"/>
  <c r="C333" i="5"/>
  <c r="B333" i="5"/>
  <c r="F333" i="5"/>
  <c r="H333" i="5"/>
  <c r="E333" i="5"/>
  <c r="I333" i="5"/>
  <c r="K333" i="5"/>
  <c r="J333" i="5"/>
  <c r="G333" i="5"/>
  <c r="D333" i="5"/>
  <c r="M333" i="5"/>
  <c r="S58" i="39"/>
  <c r="R59" i="39"/>
  <c r="V58" i="39"/>
  <c r="J59" i="39"/>
  <c r="N58" i="39"/>
  <c r="K58" i="39"/>
  <c r="B58" i="39"/>
  <c r="A59" i="39"/>
  <c r="F58" i="39"/>
  <c r="AD58" i="39"/>
  <c r="AA58" i="39"/>
  <c r="Z59" i="39"/>
  <c r="AI58" i="39"/>
  <c r="AH59" i="39"/>
  <c r="AL58" i="39"/>
  <c r="AN58" i="39"/>
  <c r="G334" i="5"/>
  <c r="N334" i="5"/>
  <c r="H334" i="5"/>
  <c r="F334" i="5"/>
  <c r="C334" i="5"/>
  <c r="I334" i="5"/>
  <c r="L334" i="5"/>
  <c r="J334" i="5"/>
  <c r="O334" i="5"/>
  <c r="E334" i="5"/>
  <c r="D334" i="5"/>
  <c r="M334" i="5"/>
  <c r="B334" i="5"/>
  <c r="K334" i="5"/>
  <c r="AL59" i="39"/>
  <c r="AH60" i="39"/>
  <c r="AI59" i="39"/>
  <c r="E58" i="39"/>
  <c r="D58" i="39"/>
  <c r="AO58" i="39"/>
  <c r="K59" i="39"/>
  <c r="N59" i="39"/>
  <c r="J60" i="39"/>
  <c r="R60" i="39"/>
  <c r="S59" i="39"/>
  <c r="V59" i="39"/>
  <c r="B59" i="39"/>
  <c r="F59" i="39"/>
  <c r="A60" i="39"/>
  <c r="Z60" i="39"/>
  <c r="AA59" i="39"/>
  <c r="AD59" i="39"/>
  <c r="E335" i="5"/>
  <c r="O335" i="5"/>
  <c r="M335" i="5"/>
  <c r="C335" i="5"/>
  <c r="F335" i="5"/>
  <c r="N335" i="5"/>
  <c r="B335" i="5"/>
  <c r="H335" i="5"/>
  <c r="J335" i="5"/>
  <c r="D335" i="5"/>
  <c r="L335" i="5"/>
  <c r="G335" i="5"/>
  <c r="K335" i="5"/>
  <c r="I335" i="5"/>
  <c r="V60" i="39"/>
  <c r="R61" i="39"/>
  <c r="S60" i="39"/>
  <c r="J61" i="39"/>
  <c r="K60" i="39"/>
  <c r="N60" i="39"/>
  <c r="AA60" i="39"/>
  <c r="AD60" i="39"/>
  <c r="Z61" i="39"/>
  <c r="F60" i="39"/>
  <c r="A61" i="39"/>
  <c r="B60" i="39"/>
  <c r="AH61" i="39"/>
  <c r="AL60" i="39"/>
  <c r="AI60" i="39"/>
  <c r="K336" i="5"/>
  <c r="B336" i="5"/>
  <c r="N336" i="5"/>
  <c r="H336" i="5"/>
  <c r="O336" i="5"/>
  <c r="F336" i="5"/>
  <c r="J336" i="5"/>
  <c r="E336" i="5"/>
  <c r="L336" i="5"/>
  <c r="G336" i="5"/>
  <c r="D336" i="5"/>
  <c r="M336" i="5"/>
  <c r="C336" i="5"/>
  <c r="I336" i="5"/>
  <c r="F61" i="39"/>
  <c r="B61" i="39"/>
  <c r="A62" i="39"/>
  <c r="J62" i="39"/>
  <c r="N61" i="39"/>
  <c r="K61" i="39"/>
  <c r="AH62" i="39"/>
  <c r="AI61" i="39"/>
  <c r="AL61" i="39"/>
  <c r="Z62" i="39"/>
  <c r="AD61" i="39"/>
  <c r="AA61" i="39"/>
  <c r="V61" i="39"/>
  <c r="R62" i="39"/>
  <c r="S61" i="39"/>
  <c r="O337" i="5"/>
  <c r="H337" i="5"/>
  <c r="C337" i="5"/>
  <c r="F337" i="5"/>
  <c r="G337" i="5"/>
  <c r="M337" i="5"/>
  <c r="E337" i="5"/>
  <c r="N337" i="5"/>
  <c r="B337" i="5"/>
  <c r="L337" i="5"/>
  <c r="I337" i="5"/>
  <c r="J337" i="5"/>
  <c r="D337" i="5"/>
  <c r="K337" i="5"/>
  <c r="Z63" i="39"/>
  <c r="AA62" i="39"/>
  <c r="AD62" i="39"/>
  <c r="N62" i="39"/>
  <c r="K62" i="39"/>
  <c r="J63" i="39"/>
  <c r="F62" i="39"/>
  <c r="A63" i="39"/>
  <c r="B62" i="39"/>
  <c r="R63" i="39"/>
  <c r="S62" i="39"/>
  <c r="V62" i="39"/>
  <c r="AH63" i="39"/>
  <c r="AI62" i="39"/>
  <c r="AL62" i="39"/>
  <c r="L338" i="5"/>
  <c r="O338" i="5"/>
  <c r="J338" i="5"/>
  <c r="F338" i="5"/>
  <c r="K338" i="5"/>
  <c r="H338" i="5"/>
  <c r="E338" i="5"/>
  <c r="B338" i="5"/>
  <c r="N338" i="5"/>
  <c r="M338" i="5"/>
  <c r="G338" i="5"/>
  <c r="I338" i="5"/>
  <c r="D338" i="5"/>
  <c r="C338" i="5"/>
  <c r="R64" i="39"/>
  <c r="V63" i="39"/>
  <c r="S63" i="39"/>
  <c r="B63" i="39"/>
  <c r="A64" i="39"/>
  <c r="F63" i="39"/>
  <c r="J64" i="39"/>
  <c r="N63" i="39"/>
  <c r="K63" i="39"/>
  <c r="AH64" i="39"/>
  <c r="AI63" i="39"/>
  <c r="AL63" i="39"/>
  <c r="AA63" i="39"/>
  <c r="AD63" i="39"/>
  <c r="Z64" i="39"/>
  <c r="N339" i="5"/>
  <c r="L339" i="5"/>
  <c r="D339" i="5"/>
  <c r="H339" i="5"/>
  <c r="C339" i="5"/>
  <c r="G339" i="5"/>
  <c r="B339" i="5"/>
  <c r="J339" i="5"/>
  <c r="M339" i="5"/>
  <c r="I339" i="5"/>
  <c r="O339" i="5"/>
  <c r="K339" i="5"/>
  <c r="E339" i="5"/>
  <c r="F339" i="5"/>
  <c r="K64" i="39"/>
  <c r="N64" i="39"/>
  <c r="J65" i="39"/>
  <c r="A65" i="39"/>
  <c r="B64" i="39"/>
  <c r="F64" i="39"/>
  <c r="AA64" i="39"/>
  <c r="AD64" i="39"/>
  <c r="Z65" i="39"/>
  <c r="AL64" i="39"/>
  <c r="AH65" i="39"/>
  <c r="AI64" i="39"/>
  <c r="R65" i="39"/>
  <c r="S64" i="39"/>
  <c r="V64" i="39"/>
  <c r="N340" i="5"/>
  <c r="E340" i="5"/>
  <c r="J340" i="5"/>
  <c r="D340" i="5"/>
  <c r="K340" i="5"/>
  <c r="B340" i="5"/>
  <c r="O340" i="5"/>
  <c r="M340" i="5"/>
  <c r="F340" i="5"/>
  <c r="C340" i="5"/>
  <c r="L340" i="5"/>
  <c r="G340" i="5"/>
  <c r="H340" i="5"/>
  <c r="I340" i="5"/>
  <c r="F65" i="39"/>
  <c r="A66" i="39"/>
  <c r="B65" i="39"/>
  <c r="AA65" i="39"/>
  <c r="Z66" i="39"/>
  <c r="AD65" i="39"/>
  <c r="R66" i="39"/>
  <c r="V65" i="39"/>
  <c r="S65" i="39"/>
  <c r="N65" i="39"/>
  <c r="K65" i="39"/>
  <c r="J66" i="39"/>
  <c r="AH66" i="39"/>
  <c r="AL65" i="39"/>
  <c r="AI65" i="39"/>
  <c r="B341" i="5"/>
  <c r="N341" i="5"/>
  <c r="C341" i="5"/>
  <c r="F341" i="5"/>
  <c r="E341" i="5"/>
  <c r="H341" i="5"/>
  <c r="I341" i="5"/>
  <c r="J341" i="5"/>
  <c r="O341" i="5"/>
  <c r="K341" i="5"/>
  <c r="L341" i="5"/>
  <c r="M341" i="5"/>
  <c r="G341" i="5"/>
  <c r="D341" i="5"/>
  <c r="Z67" i="39"/>
  <c r="AD66" i="39"/>
  <c r="AA66" i="39"/>
  <c r="A67" i="39"/>
  <c r="B66" i="39"/>
  <c r="F66" i="39"/>
  <c r="S66" i="39"/>
  <c r="R67" i="39"/>
  <c r="V66" i="39"/>
  <c r="AH67" i="39"/>
  <c r="AI66" i="39"/>
  <c r="AL66" i="39"/>
  <c r="J67" i="39"/>
  <c r="N66" i="39"/>
  <c r="K66" i="39"/>
  <c r="I342" i="5"/>
  <c r="B342" i="5"/>
  <c r="J342" i="5"/>
  <c r="N342" i="5"/>
  <c r="D342" i="5"/>
  <c r="K342" i="5"/>
  <c r="G342" i="5"/>
  <c r="F342" i="5"/>
  <c r="L342" i="5"/>
  <c r="M342" i="5"/>
  <c r="O342" i="5"/>
  <c r="C342" i="5"/>
  <c r="E342" i="5"/>
  <c r="H342" i="5"/>
  <c r="AH68" i="39"/>
  <c r="AI67" i="39"/>
  <c r="AL67" i="39"/>
  <c r="R68" i="39"/>
  <c r="V67" i="39"/>
  <c r="S67" i="39"/>
  <c r="J68" i="39"/>
  <c r="K67" i="39"/>
  <c r="N67" i="39"/>
  <c r="F67" i="39"/>
  <c r="B67" i="39"/>
  <c r="A68" i="39"/>
  <c r="AA67" i="39"/>
  <c r="Z68" i="39"/>
  <c r="AD67" i="39"/>
  <c r="L343" i="5"/>
  <c r="O343" i="5"/>
  <c r="D343" i="5"/>
  <c r="G343" i="5"/>
  <c r="H343" i="5"/>
  <c r="B343" i="5"/>
  <c r="N343" i="5"/>
  <c r="E343" i="5"/>
  <c r="J343" i="5"/>
  <c r="I343" i="5"/>
  <c r="F343" i="5"/>
  <c r="C343" i="5"/>
  <c r="M343" i="5"/>
  <c r="K343" i="5"/>
  <c r="N68" i="39"/>
  <c r="J69" i="39"/>
  <c r="K68" i="39"/>
  <c r="AD68" i="39"/>
  <c r="AA68" i="39"/>
  <c r="Z69" i="39"/>
  <c r="F68" i="39"/>
  <c r="B68" i="39"/>
  <c r="A69" i="39"/>
  <c r="R69" i="39"/>
  <c r="V68" i="39"/>
  <c r="S68" i="39"/>
  <c r="AI68" i="39"/>
  <c r="AL68" i="39"/>
  <c r="AH69" i="39"/>
  <c r="N344" i="5"/>
  <c r="M344" i="5"/>
  <c r="F344" i="5"/>
  <c r="D344" i="5"/>
  <c r="I344" i="5"/>
  <c r="G344" i="5"/>
  <c r="L344" i="5"/>
  <c r="E344" i="5"/>
  <c r="B344" i="5"/>
  <c r="H344" i="5"/>
  <c r="J344" i="5"/>
  <c r="O344" i="5"/>
  <c r="C344" i="5"/>
  <c r="K344" i="5"/>
  <c r="AH70" i="39"/>
  <c r="AI69" i="39"/>
  <c r="AL69" i="39"/>
  <c r="A70" i="39"/>
  <c r="F69" i="39"/>
  <c r="B69" i="39"/>
  <c r="Z70" i="39"/>
  <c r="AA69" i="39"/>
  <c r="AD69" i="39"/>
  <c r="V69" i="39"/>
  <c r="R70" i="39"/>
  <c r="S69" i="39"/>
  <c r="K69" i="39"/>
  <c r="N69" i="39"/>
  <c r="J70" i="39"/>
  <c r="D345" i="5"/>
  <c r="E345" i="5"/>
  <c r="H345" i="5"/>
  <c r="G345" i="5"/>
  <c r="K345" i="5"/>
  <c r="I345" i="5"/>
  <c r="O345" i="5"/>
  <c r="M345" i="5"/>
  <c r="F345" i="5"/>
  <c r="J345" i="5"/>
  <c r="L345" i="5"/>
  <c r="N345" i="5"/>
  <c r="C345" i="5"/>
  <c r="B345" i="5"/>
  <c r="J71" i="39"/>
  <c r="K70" i="39"/>
  <c r="N70" i="39"/>
  <c r="Z71" i="39"/>
  <c r="AA70" i="39"/>
  <c r="AD70" i="39"/>
  <c r="A71" i="39"/>
  <c r="B70" i="39"/>
  <c r="F70" i="39"/>
  <c r="S70" i="39"/>
  <c r="R71" i="39"/>
  <c r="V70" i="39"/>
  <c r="AH71" i="39"/>
  <c r="AL70" i="39"/>
  <c r="AI70" i="39"/>
  <c r="I346" i="5"/>
  <c r="J346" i="5"/>
  <c r="M346" i="5"/>
  <c r="C346" i="5"/>
  <c r="G346" i="5"/>
  <c r="B346" i="5"/>
  <c r="F346" i="5"/>
  <c r="L346" i="5"/>
  <c r="E346" i="5"/>
  <c r="D346" i="5"/>
  <c r="K346" i="5"/>
  <c r="H346" i="5"/>
  <c r="O346" i="5"/>
  <c r="N346" i="5"/>
  <c r="AL71" i="39"/>
  <c r="AH72" i="39"/>
  <c r="AI71" i="39"/>
  <c r="V71" i="39"/>
  <c r="R72" i="39"/>
  <c r="S71" i="39"/>
  <c r="F71" i="39"/>
  <c r="B71" i="39"/>
  <c r="A72" i="39"/>
  <c r="Z72" i="39"/>
  <c r="AA71" i="39"/>
  <c r="AD71" i="39"/>
  <c r="N71" i="39"/>
  <c r="J72" i="39"/>
  <c r="K71" i="39"/>
  <c r="E347" i="5"/>
  <c r="I347" i="5"/>
  <c r="F347" i="5"/>
  <c r="J347" i="5"/>
  <c r="M347" i="5"/>
  <c r="C347" i="5"/>
  <c r="H347" i="5"/>
  <c r="N347" i="5"/>
  <c r="D347" i="5"/>
  <c r="O347" i="5"/>
  <c r="G347" i="5"/>
  <c r="B347" i="5"/>
  <c r="L347" i="5"/>
  <c r="K347" i="5"/>
  <c r="F72" i="39"/>
  <c r="B72" i="39"/>
  <c r="A73" i="39"/>
  <c r="K72" i="39"/>
  <c r="J73" i="39"/>
  <c r="N72" i="39"/>
  <c r="V72" i="39"/>
  <c r="R73" i="39"/>
  <c r="S72" i="39"/>
  <c r="Z73" i="39"/>
  <c r="AA72" i="39"/>
  <c r="AD72" i="39"/>
  <c r="AH73" i="39"/>
  <c r="AI72" i="39"/>
  <c r="AL72" i="39"/>
  <c r="L348" i="5"/>
  <c r="C348" i="5"/>
  <c r="B348" i="5"/>
  <c r="E348" i="5"/>
  <c r="D348" i="5"/>
  <c r="J348" i="5"/>
  <c r="I348" i="5"/>
  <c r="G348" i="5"/>
  <c r="H348" i="5"/>
  <c r="N348" i="5"/>
  <c r="F348" i="5"/>
  <c r="M348" i="5"/>
  <c r="K348" i="5"/>
  <c r="O348" i="5"/>
  <c r="S73" i="39"/>
  <c r="V73" i="39"/>
  <c r="R74" i="39"/>
  <c r="AI73" i="39"/>
  <c r="AH74" i="39"/>
  <c r="AL73" i="39"/>
  <c r="J74" i="39"/>
  <c r="K73" i="39"/>
  <c r="N73" i="39"/>
  <c r="B73" i="39"/>
  <c r="F73" i="39"/>
  <c r="A74" i="39"/>
  <c r="AD73" i="39"/>
  <c r="Z74" i="39"/>
  <c r="AA73" i="39"/>
  <c r="J349" i="5"/>
  <c r="E349" i="5"/>
  <c r="N349" i="5"/>
  <c r="B349" i="5"/>
  <c r="H349" i="5"/>
  <c r="L349" i="5"/>
  <c r="F349" i="5"/>
  <c r="D349" i="5"/>
  <c r="O349" i="5"/>
  <c r="M349" i="5"/>
  <c r="K349" i="5"/>
  <c r="C349" i="5"/>
  <c r="G349" i="5"/>
  <c r="I349" i="5"/>
  <c r="AD74" i="39"/>
  <c r="Z75" i="39"/>
  <c r="AA74" i="39"/>
  <c r="A75" i="39"/>
  <c r="F74" i="39"/>
  <c r="B74" i="39"/>
  <c r="AH75" i="39"/>
  <c r="AL74" i="39"/>
  <c r="AI74" i="39"/>
  <c r="R75" i="39"/>
  <c r="S74" i="39"/>
  <c r="V74" i="39"/>
  <c r="N74" i="39"/>
  <c r="J75" i="39"/>
  <c r="K74" i="39"/>
  <c r="E350" i="5"/>
  <c r="L350" i="5"/>
  <c r="M350" i="5"/>
  <c r="C350" i="5"/>
  <c r="F350" i="5"/>
  <c r="J350" i="5"/>
  <c r="H350" i="5"/>
  <c r="O350" i="5"/>
  <c r="D350" i="5"/>
  <c r="B350" i="5"/>
  <c r="G350" i="5"/>
  <c r="N350" i="5"/>
  <c r="I350" i="5"/>
  <c r="K350" i="5"/>
  <c r="AI75" i="39"/>
  <c r="AL75" i="39"/>
  <c r="AH76" i="39"/>
  <c r="A76" i="39"/>
  <c r="F75" i="39"/>
  <c r="B75" i="39"/>
  <c r="J76" i="39"/>
  <c r="K75" i="39"/>
  <c r="N75" i="39"/>
  <c r="V75" i="39"/>
  <c r="R76" i="39"/>
  <c r="S75" i="39"/>
  <c r="Z76" i="39"/>
  <c r="AD75" i="39"/>
  <c r="AA75" i="39"/>
  <c r="L351" i="5"/>
  <c r="F351" i="5"/>
  <c r="D351" i="5"/>
  <c r="J351" i="5"/>
  <c r="G351" i="5"/>
  <c r="N351" i="5"/>
  <c r="B351" i="5"/>
  <c r="O351" i="5"/>
  <c r="E351" i="5"/>
  <c r="M351" i="5"/>
  <c r="C351" i="5"/>
  <c r="K351" i="5"/>
  <c r="H351" i="5"/>
  <c r="I351" i="5"/>
  <c r="N76" i="39"/>
  <c r="J77" i="39"/>
  <c r="K76" i="39"/>
  <c r="F76" i="39"/>
  <c r="A77" i="39"/>
  <c r="B76" i="39"/>
  <c r="AA76" i="39"/>
  <c r="AD76" i="39"/>
  <c r="Z77" i="39"/>
  <c r="V76" i="39"/>
  <c r="S76" i="39"/>
  <c r="R77" i="39"/>
  <c r="AL76" i="39"/>
  <c r="AI76" i="39"/>
  <c r="AH77" i="39"/>
  <c r="K352" i="5"/>
  <c r="O352" i="5"/>
  <c r="H352" i="5"/>
  <c r="E352" i="5"/>
  <c r="D352" i="5"/>
  <c r="J352" i="5"/>
  <c r="N352" i="5"/>
  <c r="G352" i="5"/>
  <c r="M352" i="5"/>
  <c r="C352" i="5"/>
  <c r="B352" i="5"/>
  <c r="L352" i="5"/>
  <c r="F352" i="5"/>
  <c r="I352" i="5"/>
  <c r="S77" i="39"/>
  <c r="R78" i="39"/>
  <c r="V77" i="39"/>
  <c r="AA77" i="39"/>
  <c r="AD77" i="39"/>
  <c r="Z78" i="39"/>
  <c r="AH78" i="39"/>
  <c r="AL77" i="39"/>
  <c r="AI77" i="39"/>
  <c r="B77" i="39"/>
  <c r="A78" i="39"/>
  <c r="F77" i="39"/>
  <c r="J78" i="39"/>
  <c r="N77" i="39"/>
  <c r="K77" i="39"/>
  <c r="B353" i="5"/>
  <c r="C353" i="5"/>
  <c r="O353" i="5"/>
  <c r="N353" i="5"/>
  <c r="L353" i="5"/>
  <c r="J353" i="5"/>
  <c r="M353" i="5"/>
  <c r="F353" i="5"/>
  <c r="E353" i="5"/>
  <c r="G353" i="5"/>
  <c r="K353" i="5"/>
  <c r="H353" i="5"/>
  <c r="I353" i="5"/>
  <c r="D353" i="5"/>
  <c r="AL78" i="39"/>
  <c r="AH79" i="39"/>
  <c r="AI78" i="39"/>
  <c r="N78" i="39"/>
  <c r="J79" i="39"/>
  <c r="K78" i="39"/>
  <c r="AA78" i="39"/>
  <c r="Z79" i="39"/>
  <c r="AD78" i="39"/>
  <c r="F78" i="39"/>
  <c r="B78" i="39"/>
  <c r="A79" i="39"/>
  <c r="S78" i="39"/>
  <c r="R79" i="39"/>
  <c r="V78" i="39"/>
  <c r="H354" i="5"/>
  <c r="K354" i="5"/>
  <c r="I354" i="5"/>
  <c r="L354" i="5"/>
  <c r="C354" i="5"/>
  <c r="E354" i="5"/>
  <c r="M354" i="5"/>
  <c r="G354" i="5"/>
  <c r="N354" i="5"/>
  <c r="J354" i="5"/>
  <c r="B354" i="5"/>
  <c r="O354" i="5"/>
  <c r="F354" i="5"/>
  <c r="D354" i="5"/>
  <c r="R80" i="39"/>
  <c r="S79" i="39"/>
  <c r="V79" i="39"/>
  <c r="F79" i="39"/>
  <c r="A80" i="39"/>
  <c r="B79" i="39"/>
  <c r="K79" i="39"/>
  <c r="N79" i="39"/>
  <c r="J80" i="39"/>
  <c r="AI79" i="39"/>
  <c r="AL79" i="39"/>
  <c r="AH80" i="39"/>
  <c r="AD79" i="39"/>
  <c r="AA79" i="39"/>
  <c r="Z80" i="39"/>
  <c r="D355" i="5"/>
  <c r="F355" i="5"/>
  <c r="O355" i="5"/>
  <c r="L355" i="5"/>
  <c r="I355" i="5"/>
  <c r="B355" i="5"/>
  <c r="C355" i="5"/>
  <c r="M355" i="5"/>
  <c r="N355" i="5"/>
  <c r="G355" i="5"/>
  <c r="H355" i="5"/>
  <c r="E355" i="5"/>
  <c r="J355" i="5"/>
  <c r="K355" i="5"/>
  <c r="AH81" i="39"/>
  <c r="AL80" i="39"/>
  <c r="AI80" i="39"/>
  <c r="B80" i="39"/>
  <c r="A81" i="39"/>
  <c r="F80" i="39"/>
  <c r="AD80" i="39"/>
  <c r="AA80" i="39"/>
  <c r="Z81" i="39"/>
  <c r="K80" i="39"/>
  <c r="N80" i="39"/>
  <c r="J81" i="39"/>
  <c r="V80" i="39"/>
  <c r="R81" i="39"/>
  <c r="S80" i="39"/>
  <c r="J356" i="5"/>
  <c r="I356" i="5"/>
  <c r="H356" i="5"/>
  <c r="K356" i="5"/>
  <c r="G356" i="5"/>
  <c r="E356" i="5"/>
  <c r="C356" i="5"/>
  <c r="F356" i="5"/>
  <c r="O356" i="5"/>
  <c r="D356" i="5"/>
  <c r="L356" i="5"/>
  <c r="B356" i="5"/>
  <c r="N356" i="5"/>
  <c r="M356" i="5"/>
  <c r="N81" i="39"/>
  <c r="Q81" i="39"/>
  <c r="J82" i="39"/>
  <c r="K81" i="39"/>
  <c r="A82" i="39"/>
  <c r="F81" i="39"/>
  <c r="B81" i="39"/>
  <c r="R82" i="39"/>
  <c r="V81" i="39"/>
  <c r="Y81" i="39"/>
  <c r="S81" i="39"/>
  <c r="AD81" i="39"/>
  <c r="AF81" i="39"/>
  <c r="Z82" i="39"/>
  <c r="AA81" i="39"/>
  <c r="AH82" i="39"/>
  <c r="AL81" i="39"/>
  <c r="AN81" i="39"/>
  <c r="AI81" i="39"/>
  <c r="H357" i="5"/>
  <c r="J357" i="5"/>
  <c r="N357" i="5"/>
  <c r="C357" i="5"/>
  <c r="D357" i="5"/>
  <c r="B357" i="5"/>
  <c r="E357" i="5"/>
  <c r="F357" i="5"/>
  <c r="O357" i="5"/>
  <c r="I357" i="5"/>
  <c r="K357" i="5"/>
  <c r="M357" i="5"/>
  <c r="L357" i="5"/>
  <c r="G357" i="5"/>
  <c r="E81" i="39"/>
  <c r="D81" i="39"/>
  <c r="X81" i="39"/>
  <c r="I81" i="39"/>
  <c r="AA82" i="39"/>
  <c r="AE82" i="39"/>
  <c r="AD82" i="39"/>
  <c r="AF82" i="39"/>
  <c r="Z83" i="39"/>
  <c r="H81" i="39"/>
  <c r="AO81" i="39"/>
  <c r="F82" i="39"/>
  <c r="I82" i="39"/>
  <c r="G82" i="39"/>
  <c r="A83" i="39"/>
  <c r="B82" i="39"/>
  <c r="P81" i="39"/>
  <c r="AI82" i="39"/>
  <c r="AH83" i="39"/>
  <c r="AL82" i="39"/>
  <c r="AO82" i="39"/>
  <c r="AM82" i="39"/>
  <c r="W82" i="39"/>
  <c r="V82" i="39"/>
  <c r="Y82" i="39"/>
  <c r="S82" i="39"/>
  <c r="R83" i="39"/>
  <c r="AG81" i="39"/>
  <c r="N82" i="39"/>
  <c r="Q82" i="39"/>
  <c r="O82" i="39"/>
  <c r="J83" i="39"/>
  <c r="K82" i="39"/>
  <c r="B358" i="5"/>
  <c r="M358" i="5"/>
  <c r="J358" i="5"/>
  <c r="K358" i="5"/>
  <c r="H358" i="5"/>
  <c r="G358" i="5"/>
  <c r="I358" i="5"/>
  <c r="D358" i="5"/>
  <c r="L358" i="5"/>
  <c r="E358" i="5"/>
  <c r="C358" i="5"/>
  <c r="F358" i="5"/>
  <c r="N358" i="5"/>
  <c r="O358" i="5"/>
  <c r="H82" i="39"/>
  <c r="P82" i="39"/>
  <c r="AN82" i="39"/>
  <c r="R84" i="39"/>
  <c r="V83" i="39"/>
  <c r="X83" i="39"/>
  <c r="S83" i="39"/>
  <c r="W83" i="39"/>
  <c r="N83" i="39"/>
  <c r="P83" i="39"/>
  <c r="O83" i="39"/>
  <c r="J84" i="39"/>
  <c r="K83" i="39"/>
  <c r="E82" i="39"/>
  <c r="D82" i="39"/>
  <c r="Z84" i="39"/>
  <c r="AD83" i="39"/>
  <c r="AG83" i="39"/>
  <c r="AE83" i="39"/>
  <c r="AA83" i="39"/>
  <c r="B83" i="39"/>
  <c r="F83" i="39"/>
  <c r="I83" i="39"/>
  <c r="G83" i="39"/>
  <c r="A84" i="39"/>
  <c r="AG82" i="39"/>
  <c r="X82" i="39"/>
  <c r="AH84" i="39"/>
  <c r="AM83" i="39"/>
  <c r="AI83" i="39"/>
  <c r="AL83" i="39"/>
  <c r="AN83" i="39"/>
  <c r="N359" i="5"/>
  <c r="L359" i="5"/>
  <c r="J359" i="5"/>
  <c r="O359" i="5"/>
  <c r="F359" i="5"/>
  <c r="C359" i="5"/>
  <c r="B359" i="5"/>
  <c r="D359" i="5"/>
  <c r="G359" i="5"/>
  <c r="H359" i="5"/>
  <c r="E359" i="5"/>
  <c r="I359" i="5"/>
  <c r="K359" i="5"/>
  <c r="M359" i="5"/>
  <c r="Y83" i="39"/>
  <c r="E83" i="39"/>
  <c r="D83" i="39"/>
  <c r="AO83" i="39"/>
  <c r="H83" i="39"/>
  <c r="K84" i="39"/>
  <c r="N84" i="39"/>
  <c r="P84" i="39"/>
  <c r="O84" i="39"/>
  <c r="J85" i="39"/>
  <c r="AF83" i="39"/>
  <c r="B84" i="39"/>
  <c r="F84" i="39"/>
  <c r="I84" i="39"/>
  <c r="A85" i="39"/>
  <c r="G84" i="39"/>
  <c r="AA84" i="39"/>
  <c r="Z85" i="39"/>
  <c r="AE84" i="39"/>
  <c r="AD84" i="39"/>
  <c r="AG84" i="39"/>
  <c r="Q83" i="39"/>
  <c r="AM84" i="39"/>
  <c r="AH85" i="39"/>
  <c r="AI84" i="39"/>
  <c r="AL84" i="39"/>
  <c r="AN84" i="39"/>
  <c r="V84" i="39"/>
  <c r="X84" i="39"/>
  <c r="R85" i="39"/>
  <c r="S84" i="39"/>
  <c r="W84" i="39"/>
  <c r="C360" i="5"/>
  <c r="O360" i="5"/>
  <c r="D360" i="5"/>
  <c r="M360" i="5"/>
  <c r="E360" i="5"/>
  <c r="J360" i="5"/>
  <c r="G360" i="5"/>
  <c r="K360" i="5"/>
  <c r="I360" i="5"/>
  <c r="L360" i="5"/>
  <c r="N360" i="5"/>
  <c r="H360" i="5"/>
  <c r="B360" i="5"/>
  <c r="F360" i="5"/>
  <c r="Q84" i="39"/>
  <c r="Y84" i="39"/>
  <c r="AF84" i="39"/>
  <c r="H84" i="39"/>
  <c r="AE85" i="39"/>
  <c r="AA85" i="39"/>
  <c r="AD85" i="39"/>
  <c r="AF85" i="39"/>
  <c r="Z86" i="39"/>
  <c r="AI85" i="39"/>
  <c r="AH86" i="39"/>
  <c r="AL85" i="39"/>
  <c r="AO85" i="39"/>
  <c r="AM85" i="39"/>
  <c r="E84" i="39"/>
  <c r="D84" i="39"/>
  <c r="AO84" i="39"/>
  <c r="O85" i="39"/>
  <c r="N85" i="39"/>
  <c r="P85" i="39"/>
  <c r="K85" i="39"/>
  <c r="J86" i="39"/>
  <c r="W85" i="39"/>
  <c r="S85" i="39"/>
  <c r="R86" i="39"/>
  <c r="V85" i="39"/>
  <c r="Y85" i="39"/>
  <c r="G85" i="39"/>
  <c r="B85" i="39"/>
  <c r="A86" i="39"/>
  <c r="F85" i="39"/>
  <c r="H85" i="39"/>
  <c r="N361" i="5"/>
  <c r="E361" i="5"/>
  <c r="H361" i="5"/>
  <c r="K361" i="5"/>
  <c r="I361" i="5"/>
  <c r="L361" i="5"/>
  <c r="C361" i="5"/>
  <c r="J361" i="5"/>
  <c r="B361" i="5"/>
  <c r="G361" i="5"/>
  <c r="O361" i="5"/>
  <c r="M361" i="5"/>
  <c r="D361" i="5"/>
  <c r="F361" i="5"/>
  <c r="X85" i="39"/>
  <c r="AM86" i="39"/>
  <c r="AL86" i="39"/>
  <c r="AO86" i="39"/>
  <c r="AI86" i="39"/>
  <c r="AH87" i="39"/>
  <c r="E85" i="39"/>
  <c r="D85" i="39"/>
  <c r="W86" i="39"/>
  <c r="V86" i="39"/>
  <c r="Y86" i="39"/>
  <c r="R87" i="39"/>
  <c r="S86" i="39"/>
  <c r="Z87" i="39"/>
  <c r="AD86" i="39"/>
  <c r="AF86" i="39"/>
  <c r="AE86" i="39"/>
  <c r="AA86" i="39"/>
  <c r="I85" i="39"/>
  <c r="AG85" i="39"/>
  <c r="F86" i="39"/>
  <c r="H86" i="39"/>
  <c r="G86" i="39"/>
  <c r="A87" i="39"/>
  <c r="B86" i="39"/>
  <c r="Q85" i="39"/>
  <c r="AN85" i="39"/>
  <c r="O86" i="39"/>
  <c r="K86" i="39"/>
  <c r="N86" i="39"/>
  <c r="Q86" i="39"/>
  <c r="J87" i="39"/>
  <c r="L362" i="5"/>
  <c r="E362" i="5"/>
  <c r="N362" i="5"/>
  <c r="K362" i="5"/>
  <c r="G362" i="5"/>
  <c r="F362" i="5"/>
  <c r="C362" i="5"/>
  <c r="I362" i="5"/>
  <c r="M362" i="5"/>
  <c r="O362" i="5"/>
  <c r="B362" i="5"/>
  <c r="D362" i="5"/>
  <c r="H362" i="5"/>
  <c r="J362" i="5"/>
  <c r="AG86" i="39"/>
  <c r="X86" i="39"/>
  <c r="AN86" i="39"/>
  <c r="J88" i="39"/>
  <c r="N87" i="39"/>
  <c r="P87" i="39"/>
  <c r="O87" i="39"/>
  <c r="K87" i="39"/>
  <c r="B87" i="39"/>
  <c r="A88" i="39"/>
  <c r="G87" i="39"/>
  <c r="F87" i="39"/>
  <c r="H87" i="39"/>
  <c r="E86" i="39"/>
  <c r="D86" i="39"/>
  <c r="AA87" i="39"/>
  <c r="AE87" i="39"/>
  <c r="Z88" i="39"/>
  <c r="AD87" i="39"/>
  <c r="AG87" i="39"/>
  <c r="AI87" i="39"/>
  <c r="AM87" i="39"/>
  <c r="AL87" i="39"/>
  <c r="AN87" i="39"/>
  <c r="AH88" i="39"/>
  <c r="R88" i="39"/>
  <c r="V87" i="39"/>
  <c r="Y87" i="39"/>
  <c r="S87" i="39"/>
  <c r="W87" i="39"/>
  <c r="P86" i="39"/>
  <c r="I86" i="39"/>
  <c r="K363" i="5"/>
  <c r="E363" i="5"/>
  <c r="M363" i="5"/>
  <c r="C363" i="5"/>
  <c r="I363" i="5"/>
  <c r="F363" i="5"/>
  <c r="N363" i="5"/>
  <c r="B363" i="5"/>
  <c r="D363" i="5"/>
  <c r="J363" i="5"/>
  <c r="L363" i="5"/>
  <c r="O363" i="5"/>
  <c r="G363" i="5"/>
  <c r="H363" i="5"/>
  <c r="X87" i="39"/>
  <c r="AF87" i="39"/>
  <c r="AO87" i="39"/>
  <c r="I87" i="39"/>
  <c r="V88" i="39"/>
  <c r="Y88" i="39"/>
  <c r="W88" i="39"/>
  <c r="R89" i="39"/>
  <c r="S88" i="39"/>
  <c r="AE88" i="39"/>
  <c r="Z89" i="39"/>
  <c r="AD88" i="39"/>
  <c r="AF88" i="39"/>
  <c r="AA88" i="39"/>
  <c r="B88" i="39"/>
  <c r="A89" i="39"/>
  <c r="G88" i="39"/>
  <c r="F88" i="39"/>
  <c r="I88" i="39"/>
  <c r="AH89" i="39"/>
  <c r="AL88" i="39"/>
  <c r="AO88" i="39"/>
  <c r="AM88" i="39"/>
  <c r="AI88" i="39"/>
  <c r="E87" i="39"/>
  <c r="D87" i="39"/>
  <c r="Q87" i="39"/>
  <c r="N88" i="39"/>
  <c r="Q88" i="39"/>
  <c r="O88" i="39"/>
  <c r="K88" i="39"/>
  <c r="J89" i="39"/>
  <c r="I364" i="5"/>
  <c r="M364" i="5"/>
  <c r="D364" i="5"/>
  <c r="E364" i="5"/>
  <c r="B364" i="5"/>
  <c r="N364" i="5"/>
  <c r="F364" i="5"/>
  <c r="G364" i="5"/>
  <c r="H364" i="5"/>
  <c r="L364" i="5"/>
  <c r="C364" i="5"/>
  <c r="K364" i="5"/>
  <c r="J364" i="5"/>
  <c r="O364" i="5"/>
  <c r="P88" i="39"/>
  <c r="AN88" i="39"/>
  <c r="X88" i="39"/>
  <c r="H88" i="39"/>
  <c r="E88" i="39"/>
  <c r="D88" i="39"/>
  <c r="AE89" i="39"/>
  <c r="AA89" i="39"/>
  <c r="AD89" i="39"/>
  <c r="AG89" i="39"/>
  <c r="Z90" i="39"/>
  <c r="N89" i="39"/>
  <c r="P89" i="39"/>
  <c r="O89" i="39"/>
  <c r="K89" i="39"/>
  <c r="J90" i="39"/>
  <c r="F89" i="39"/>
  <c r="H89" i="39"/>
  <c r="G89" i="39"/>
  <c r="B89" i="39"/>
  <c r="A90" i="39"/>
  <c r="S89" i="39"/>
  <c r="R90" i="39"/>
  <c r="V89" i="39"/>
  <c r="Y89" i="39"/>
  <c r="W89" i="39"/>
  <c r="AG88" i="39"/>
  <c r="AL89" i="39"/>
  <c r="AN89" i="39"/>
  <c r="AI89" i="39"/>
  <c r="AH90" i="39"/>
  <c r="AM89" i="39"/>
  <c r="C365" i="5"/>
  <c r="D365" i="5"/>
  <c r="L365" i="5"/>
  <c r="K365" i="5"/>
  <c r="I365" i="5"/>
  <c r="M365" i="5"/>
  <c r="F365" i="5"/>
  <c r="J365" i="5"/>
  <c r="N365" i="5"/>
  <c r="H365" i="5"/>
  <c r="O365" i="5"/>
  <c r="G365" i="5"/>
  <c r="B365" i="5"/>
  <c r="E365" i="5"/>
  <c r="X89" i="39"/>
  <c r="I89" i="39"/>
  <c r="AF89" i="39"/>
  <c r="A91" i="39"/>
  <c r="G90" i="39"/>
  <c r="B90" i="39"/>
  <c r="F90" i="39"/>
  <c r="I90" i="39"/>
  <c r="AI90" i="39"/>
  <c r="AM90" i="39"/>
  <c r="AH91" i="39"/>
  <c r="AL90" i="39"/>
  <c r="AO90" i="39"/>
  <c r="Z91" i="39"/>
  <c r="AA90" i="39"/>
  <c r="AD90" i="39"/>
  <c r="AG90" i="39"/>
  <c r="AE90" i="39"/>
  <c r="S90" i="39"/>
  <c r="V90" i="39"/>
  <c r="X90" i="39"/>
  <c r="W90" i="39"/>
  <c r="R91" i="39"/>
  <c r="Q89" i="39"/>
  <c r="AO89" i="39"/>
  <c r="E89" i="39"/>
  <c r="D89" i="39"/>
  <c r="K90" i="39"/>
  <c r="N90" i="39"/>
  <c r="P90" i="39"/>
  <c r="O90" i="39"/>
  <c r="J91" i="39"/>
  <c r="C366" i="5"/>
  <c r="H366" i="5"/>
  <c r="F366" i="5"/>
  <c r="B366" i="5"/>
  <c r="J366" i="5"/>
  <c r="N366" i="5"/>
  <c r="D366" i="5"/>
  <c r="L366" i="5"/>
  <c r="O366" i="5"/>
  <c r="I366" i="5"/>
  <c r="G366" i="5"/>
  <c r="E366" i="5"/>
  <c r="K366" i="5"/>
  <c r="M366" i="5"/>
  <c r="H90" i="39"/>
  <c r="E90" i="39"/>
  <c r="D90" i="39"/>
  <c r="N91" i="39"/>
  <c r="P91" i="39"/>
  <c r="O91" i="39"/>
  <c r="J92" i="39"/>
  <c r="K91" i="39"/>
  <c r="V91" i="39"/>
  <c r="Y91" i="39"/>
  <c r="R92" i="39"/>
  <c r="W91" i="39"/>
  <c r="S91" i="39"/>
  <c r="AE91" i="39"/>
  <c r="Z92" i="39"/>
  <c r="AA91" i="39"/>
  <c r="AD91" i="39"/>
  <c r="AF91" i="39"/>
  <c r="Q90" i="39"/>
  <c r="AN90" i="39"/>
  <c r="Y90" i="39"/>
  <c r="AM91" i="39"/>
  <c r="AI91" i="39"/>
  <c r="AH92" i="39"/>
  <c r="AL91" i="39"/>
  <c r="AN91" i="39"/>
  <c r="AF90" i="39"/>
  <c r="A92" i="39"/>
  <c r="F91" i="39"/>
  <c r="I91" i="39"/>
  <c r="B91" i="39"/>
  <c r="G91" i="39"/>
  <c r="O367" i="5"/>
  <c r="G367" i="5"/>
  <c r="M367" i="5"/>
  <c r="H367" i="5"/>
  <c r="J367" i="5"/>
  <c r="C367" i="5"/>
  <c r="K367" i="5"/>
  <c r="D367" i="5"/>
  <c r="N367" i="5"/>
  <c r="E367" i="5"/>
  <c r="F367" i="5"/>
  <c r="B367" i="5"/>
  <c r="L367" i="5"/>
  <c r="I367" i="5"/>
  <c r="Q91" i="39"/>
  <c r="H91" i="39"/>
  <c r="E91" i="39"/>
  <c r="D91" i="39"/>
  <c r="AI92" i="39"/>
  <c r="AH93" i="39"/>
  <c r="AL92" i="39"/>
  <c r="AN92" i="39"/>
  <c r="AM92" i="39"/>
  <c r="AE92" i="39"/>
  <c r="AA92" i="39"/>
  <c r="AD92" i="39"/>
  <c r="AF92" i="39"/>
  <c r="Z93" i="39"/>
  <c r="X91" i="39"/>
  <c r="K92" i="39"/>
  <c r="O92" i="39"/>
  <c r="N92" i="39"/>
  <c r="P92" i="39"/>
  <c r="J93" i="39"/>
  <c r="F92" i="39"/>
  <c r="H92" i="39"/>
  <c r="G92" i="39"/>
  <c r="A93" i="39"/>
  <c r="B92" i="39"/>
  <c r="AO91" i="39"/>
  <c r="AG91" i="39"/>
  <c r="W92" i="39"/>
  <c r="V92" i="39"/>
  <c r="X92" i="39"/>
  <c r="R93" i="39"/>
  <c r="S92" i="39"/>
  <c r="E368" i="5"/>
  <c r="G368" i="5"/>
  <c r="I368" i="5"/>
  <c r="L368" i="5"/>
  <c r="F368" i="5"/>
  <c r="C368" i="5"/>
  <c r="M368" i="5"/>
  <c r="O368" i="5"/>
  <c r="K368" i="5"/>
  <c r="J368" i="5"/>
  <c r="N368" i="5"/>
  <c r="H368" i="5"/>
  <c r="D368" i="5"/>
  <c r="B368" i="5"/>
  <c r="E92" i="39"/>
  <c r="D92" i="39"/>
  <c r="Q92" i="39"/>
  <c r="AG92" i="39"/>
  <c r="Y92" i="39"/>
  <c r="I92" i="39"/>
  <c r="O93" i="39"/>
  <c r="N93" i="39"/>
  <c r="P93" i="39"/>
  <c r="K93" i="39"/>
  <c r="J94" i="39"/>
  <c r="AO92" i="39"/>
  <c r="S93" i="39"/>
  <c r="V93" i="39"/>
  <c r="X93" i="39"/>
  <c r="W93" i="39"/>
  <c r="R94" i="39"/>
  <c r="B93" i="39"/>
  <c r="F93" i="39"/>
  <c r="I93" i="39"/>
  <c r="A94" i="39"/>
  <c r="G93" i="39"/>
  <c r="AA93" i="39"/>
  <c r="Z94" i="39"/>
  <c r="AE93" i="39"/>
  <c r="AD93" i="39"/>
  <c r="AG93" i="39"/>
  <c r="AH94" i="39"/>
  <c r="AM93" i="39"/>
  <c r="AL93" i="39"/>
  <c r="AN93" i="39"/>
  <c r="AI93" i="39"/>
  <c r="F369" i="5"/>
  <c r="N369" i="5"/>
  <c r="B369" i="5"/>
  <c r="G369" i="5"/>
  <c r="O369" i="5"/>
  <c r="H369" i="5"/>
  <c r="I369" i="5"/>
  <c r="K369" i="5"/>
  <c r="L369" i="5"/>
  <c r="J369" i="5"/>
  <c r="C369" i="5"/>
  <c r="E369" i="5"/>
  <c r="D369" i="5"/>
  <c r="M369" i="5"/>
  <c r="Q93" i="39"/>
  <c r="H93" i="39"/>
  <c r="AF93" i="39"/>
  <c r="AO93" i="39"/>
  <c r="AH95" i="39"/>
  <c r="AL94" i="39"/>
  <c r="AN94" i="39"/>
  <c r="AI94" i="39"/>
  <c r="AM94" i="39"/>
  <c r="A95" i="39"/>
  <c r="G94" i="39"/>
  <c r="F94" i="39"/>
  <c r="I94" i="39"/>
  <c r="B94" i="39"/>
  <c r="O94" i="39"/>
  <c r="J95" i="39"/>
  <c r="N94" i="39"/>
  <c r="P94" i="39"/>
  <c r="K94" i="39"/>
  <c r="AE94" i="39"/>
  <c r="AA94" i="39"/>
  <c r="Z95" i="39"/>
  <c r="AD94" i="39"/>
  <c r="AG94" i="39"/>
  <c r="Y93" i="39"/>
  <c r="S94" i="39"/>
  <c r="R95" i="39"/>
  <c r="V94" i="39"/>
  <c r="X94" i="39"/>
  <c r="W94" i="39"/>
  <c r="E93" i="39"/>
  <c r="D93" i="39"/>
  <c r="B370" i="5"/>
  <c r="L370" i="5"/>
  <c r="G370" i="5"/>
  <c r="H370" i="5"/>
  <c r="D370" i="5"/>
  <c r="F370" i="5"/>
  <c r="M370" i="5"/>
  <c r="C370" i="5"/>
  <c r="I370" i="5"/>
  <c r="O370" i="5"/>
  <c r="K370" i="5"/>
  <c r="J370" i="5"/>
  <c r="N370" i="5"/>
  <c r="E370" i="5"/>
  <c r="Q94" i="39"/>
  <c r="AO94" i="39"/>
  <c r="Y94" i="39"/>
  <c r="AF94" i="39"/>
  <c r="V95" i="39"/>
  <c r="Y95" i="39"/>
  <c r="W95" i="39"/>
  <c r="R96" i="39"/>
  <c r="S95" i="39"/>
  <c r="F95" i="39"/>
  <c r="H95" i="39"/>
  <c r="A96" i="39"/>
  <c r="B95" i="39"/>
  <c r="G95" i="39"/>
  <c r="J96" i="39"/>
  <c r="O95" i="39"/>
  <c r="N95" i="39"/>
  <c r="P95" i="39"/>
  <c r="K95" i="39"/>
  <c r="AD95" i="39"/>
  <c r="AF95" i="39"/>
  <c r="AE95" i="39"/>
  <c r="Z96" i="39"/>
  <c r="AA95" i="39"/>
  <c r="E94" i="39"/>
  <c r="D94" i="39"/>
  <c r="H94" i="39"/>
  <c r="AL95" i="39"/>
  <c r="AO95" i="39"/>
  <c r="AI95" i="39"/>
  <c r="AH96" i="39"/>
  <c r="AM95" i="39"/>
  <c r="O371" i="5"/>
  <c r="C371" i="5"/>
  <c r="G371" i="5"/>
  <c r="I371" i="5"/>
  <c r="F371" i="5"/>
  <c r="M371" i="5"/>
  <c r="E371" i="5"/>
  <c r="B371" i="5"/>
  <c r="J371" i="5"/>
  <c r="L371" i="5"/>
  <c r="K371" i="5"/>
  <c r="N371" i="5"/>
  <c r="H371" i="5"/>
  <c r="D371" i="5"/>
  <c r="X95" i="39"/>
  <c r="AG95" i="39"/>
  <c r="Q95" i="39"/>
  <c r="AN95" i="39"/>
  <c r="B96" i="39"/>
  <c r="A97" i="39"/>
  <c r="G96" i="39"/>
  <c r="F96" i="39"/>
  <c r="I96" i="39"/>
  <c r="J97" i="39"/>
  <c r="O96" i="39"/>
  <c r="K96" i="39"/>
  <c r="N96" i="39"/>
  <c r="P96" i="39"/>
  <c r="Z97" i="39"/>
  <c r="AA96" i="39"/>
  <c r="AE96" i="39"/>
  <c r="AD96" i="39"/>
  <c r="AG96" i="39"/>
  <c r="E95" i="39"/>
  <c r="D95" i="39"/>
  <c r="AM96" i="39"/>
  <c r="AL96" i="39"/>
  <c r="AN96" i="39"/>
  <c r="AH97" i="39"/>
  <c r="AI96" i="39"/>
  <c r="I95" i="39"/>
  <c r="S96" i="39"/>
  <c r="R97" i="39"/>
  <c r="V96" i="39"/>
  <c r="Y96" i="39"/>
  <c r="W96" i="39"/>
  <c r="O372" i="5"/>
  <c r="M372" i="5"/>
  <c r="G372" i="5"/>
  <c r="K372" i="5"/>
  <c r="N372" i="5"/>
  <c r="D372" i="5"/>
  <c r="L372" i="5"/>
  <c r="F372" i="5"/>
  <c r="B372" i="5"/>
  <c r="C372" i="5"/>
  <c r="E372" i="5"/>
  <c r="H372" i="5"/>
  <c r="I372" i="5"/>
  <c r="J372" i="5"/>
  <c r="X96" i="39"/>
  <c r="AO96" i="39"/>
  <c r="E96" i="39"/>
  <c r="D96" i="39"/>
  <c r="Q96" i="39"/>
  <c r="AF96" i="39"/>
  <c r="N97" i="39"/>
  <c r="P97" i="39"/>
  <c r="O97" i="39"/>
  <c r="K97" i="39"/>
  <c r="H96" i="39"/>
  <c r="AL97" i="39"/>
  <c r="AO97" i="39"/>
  <c r="AM97" i="39"/>
  <c r="AI97" i="39"/>
  <c r="AA97" i="39"/>
  <c r="AD97" i="39"/>
  <c r="AF97" i="39"/>
  <c r="AE97" i="39"/>
  <c r="B97" i="39"/>
  <c r="F97" i="39"/>
  <c r="I97" i="39"/>
  <c r="G97" i="39"/>
  <c r="V97" i="39"/>
  <c r="Y97" i="39"/>
  <c r="W97" i="39"/>
  <c r="S97" i="39"/>
  <c r="K373" i="5"/>
  <c r="B373" i="5"/>
  <c r="J373" i="5"/>
  <c r="H373" i="5"/>
  <c r="M373" i="5"/>
  <c r="F373" i="5"/>
  <c r="C373" i="5"/>
  <c r="G373" i="5"/>
  <c r="N373" i="5"/>
  <c r="L373" i="5"/>
  <c r="D373" i="5"/>
  <c r="I373" i="5"/>
  <c r="O373" i="5"/>
  <c r="E373" i="5"/>
  <c r="X97" i="39"/>
  <c r="Q97" i="39"/>
  <c r="AG97" i="39"/>
  <c r="H97" i="39"/>
  <c r="AN97" i="39"/>
  <c r="E97" i="39"/>
  <c r="D97" i="39"/>
  <c r="J374" i="5"/>
  <c r="C374" i="5"/>
  <c r="I374" i="5"/>
  <c r="M374" i="5"/>
  <c r="E374" i="5"/>
  <c r="O374" i="5"/>
  <c r="B374" i="5"/>
  <c r="N374" i="5"/>
  <c r="H374" i="5"/>
  <c r="G374" i="5"/>
  <c r="F374" i="5"/>
  <c r="D374" i="5"/>
  <c r="L374" i="5"/>
  <c r="K374" i="5"/>
  <c r="H375" i="5"/>
  <c r="E375" i="5"/>
  <c r="D375" i="5"/>
  <c r="C375" i="5"/>
  <c r="M375" i="5"/>
  <c r="K375" i="5"/>
  <c r="O375" i="5"/>
  <c r="L375" i="5"/>
  <c r="I375" i="5"/>
  <c r="J375" i="5"/>
  <c r="N375" i="5"/>
  <c r="B375" i="5"/>
  <c r="F375" i="5"/>
  <c r="G375" i="5"/>
  <c r="J376" i="5"/>
  <c r="H376" i="5"/>
  <c r="D376" i="5"/>
  <c r="E376" i="5"/>
  <c r="F376" i="5"/>
  <c r="O376" i="5"/>
  <c r="N376" i="5"/>
  <c r="G376" i="5"/>
  <c r="L376" i="5"/>
  <c r="B376" i="5"/>
  <c r="C376" i="5"/>
  <c r="M376" i="5"/>
  <c r="K376" i="5"/>
  <c r="I376" i="5"/>
  <c r="D377" i="5"/>
  <c r="K377" i="5"/>
  <c r="G377" i="5"/>
  <c r="L377" i="5"/>
  <c r="M377" i="5"/>
  <c r="E377" i="5"/>
  <c r="H377" i="5"/>
  <c r="N377" i="5"/>
  <c r="F377" i="5"/>
  <c r="I377" i="5"/>
  <c r="C377" i="5"/>
  <c r="O377" i="5"/>
  <c r="B377" i="5"/>
  <c r="J377" i="5"/>
  <c r="E378" i="5"/>
  <c r="F378" i="5"/>
  <c r="M378" i="5"/>
  <c r="B378" i="5"/>
  <c r="C378" i="5"/>
  <c r="H378" i="5"/>
  <c r="K378" i="5"/>
  <c r="L378" i="5"/>
  <c r="J378" i="5"/>
  <c r="I378" i="5"/>
  <c r="N378" i="5"/>
  <c r="G378" i="5"/>
  <c r="O378" i="5"/>
  <c r="D378" i="5"/>
  <c r="F379" i="5"/>
  <c r="L379" i="5"/>
  <c r="N379" i="5"/>
  <c r="M379" i="5"/>
  <c r="E379" i="5"/>
  <c r="J379" i="5"/>
  <c r="H379" i="5"/>
  <c r="O379" i="5"/>
  <c r="G379" i="5"/>
  <c r="C379" i="5"/>
  <c r="D379" i="5"/>
  <c r="B379" i="5"/>
  <c r="K379" i="5"/>
  <c r="I379" i="5"/>
  <c r="K380" i="5"/>
  <c r="B380" i="5"/>
  <c r="H380" i="5"/>
  <c r="M380" i="5"/>
  <c r="D380" i="5"/>
  <c r="F380" i="5"/>
  <c r="O380" i="5"/>
  <c r="C380" i="5"/>
  <c r="J380" i="5"/>
  <c r="E380" i="5"/>
  <c r="N380" i="5"/>
  <c r="G380" i="5"/>
  <c r="L380" i="5"/>
  <c r="I380" i="5"/>
  <c r="C381" i="5"/>
  <c r="O381" i="5"/>
  <c r="J381" i="5"/>
  <c r="E381" i="5"/>
  <c r="M381" i="5"/>
  <c r="I381" i="5"/>
  <c r="B381" i="5"/>
  <c r="F381" i="5"/>
  <c r="G381" i="5"/>
  <c r="D381" i="5"/>
  <c r="K381" i="5"/>
  <c r="H381" i="5"/>
  <c r="N381" i="5"/>
  <c r="L381" i="5"/>
  <c r="G382" i="5"/>
  <c r="C382" i="5"/>
  <c r="D382" i="5"/>
  <c r="F382" i="5"/>
  <c r="I382" i="5"/>
  <c r="L382" i="5"/>
  <c r="N382" i="5"/>
  <c r="E382" i="5"/>
  <c r="H382" i="5"/>
  <c r="B382" i="5"/>
  <c r="K382" i="5"/>
  <c r="O382" i="5"/>
  <c r="M382" i="5"/>
  <c r="J382" i="5"/>
  <c r="O383" i="5"/>
  <c r="B383" i="5"/>
  <c r="J383" i="5"/>
  <c r="H383" i="5"/>
  <c r="E383" i="5"/>
  <c r="G383" i="5"/>
  <c r="L383" i="5"/>
  <c r="C383" i="5"/>
  <c r="I383" i="5"/>
  <c r="M383" i="5"/>
  <c r="D383" i="5"/>
  <c r="K383" i="5"/>
  <c r="F383" i="5"/>
  <c r="N383" i="5"/>
  <c r="M384" i="5"/>
  <c r="O384" i="5"/>
  <c r="F384" i="5"/>
  <c r="G384" i="5"/>
  <c r="J384" i="5"/>
  <c r="H384" i="5"/>
  <c r="K384" i="5"/>
  <c r="N384" i="5"/>
  <c r="I384" i="5"/>
  <c r="E384" i="5"/>
  <c r="D384" i="5"/>
  <c r="L384" i="5"/>
  <c r="C384" i="5"/>
  <c r="B384" i="5"/>
  <c r="L385" i="5"/>
  <c r="B385" i="5"/>
  <c r="M385" i="5"/>
  <c r="J385" i="5"/>
  <c r="D385" i="5"/>
  <c r="O385" i="5"/>
  <c r="H385" i="5"/>
  <c r="F385" i="5"/>
  <c r="K385" i="5"/>
  <c r="N385" i="5"/>
  <c r="I385" i="5"/>
  <c r="C385" i="5"/>
  <c r="E385" i="5"/>
  <c r="G385" i="5"/>
  <c r="O386" i="5"/>
  <c r="F386" i="5"/>
  <c r="B386" i="5"/>
  <c r="M386" i="5"/>
  <c r="C386" i="5"/>
  <c r="J386" i="5"/>
  <c r="I386" i="5"/>
  <c r="L386" i="5"/>
  <c r="G386" i="5"/>
  <c r="K386" i="5"/>
  <c r="D386" i="5"/>
  <c r="H386" i="5"/>
  <c r="E386" i="5"/>
  <c r="N386" i="5"/>
  <c r="C387" i="5"/>
  <c r="M387" i="5"/>
  <c r="O387" i="5"/>
  <c r="F387" i="5"/>
  <c r="K387" i="5"/>
  <c r="D387" i="5"/>
  <c r="B387" i="5"/>
  <c r="I387" i="5"/>
  <c r="E387" i="5"/>
  <c r="G387" i="5"/>
  <c r="N387" i="5"/>
  <c r="H387" i="5"/>
  <c r="L387" i="5"/>
  <c r="J387" i="5"/>
  <c r="K388" i="5"/>
  <c r="D388" i="5"/>
  <c r="B388" i="5"/>
  <c r="M388" i="5"/>
  <c r="F388" i="5"/>
  <c r="C388" i="5"/>
  <c r="I388" i="5"/>
  <c r="L388" i="5"/>
  <c r="G388" i="5"/>
  <c r="O388" i="5"/>
  <c r="E388" i="5"/>
  <c r="H388" i="5"/>
  <c r="J388" i="5"/>
  <c r="N388" i="5"/>
  <c r="G389" i="5"/>
  <c r="J389" i="5"/>
  <c r="K389" i="5"/>
  <c r="C389" i="5"/>
  <c r="D389" i="5"/>
  <c r="E389" i="5"/>
  <c r="O389" i="5"/>
  <c r="M389" i="5"/>
  <c r="L389" i="5"/>
  <c r="H389" i="5"/>
  <c r="N389" i="5"/>
  <c r="I389" i="5"/>
  <c r="B389" i="5"/>
  <c r="F389" i="5"/>
  <c r="K390" i="5"/>
  <c r="E390" i="5"/>
  <c r="D390" i="5"/>
  <c r="O390" i="5"/>
  <c r="N390" i="5"/>
  <c r="G390" i="5"/>
  <c r="M390" i="5"/>
  <c r="C390" i="5"/>
  <c r="J390" i="5"/>
  <c r="I390" i="5"/>
  <c r="L390" i="5"/>
  <c r="H390" i="5"/>
  <c r="B390" i="5"/>
  <c r="F390" i="5"/>
  <c r="D391" i="5"/>
  <c r="G391" i="5"/>
  <c r="N391" i="5"/>
  <c r="F391" i="5"/>
  <c r="M391" i="5"/>
  <c r="O391" i="5"/>
  <c r="J391" i="5"/>
  <c r="C391" i="5"/>
  <c r="I391" i="5"/>
  <c r="E391" i="5"/>
  <c r="B391" i="5"/>
  <c r="L391" i="5"/>
  <c r="K391" i="5"/>
  <c r="H391" i="5"/>
  <c r="H392" i="5"/>
  <c r="L392" i="5"/>
  <c r="N392" i="5"/>
  <c r="M392" i="5"/>
  <c r="I392" i="5"/>
  <c r="K392" i="5"/>
  <c r="G392" i="5"/>
  <c r="C392" i="5"/>
  <c r="O392" i="5"/>
  <c r="G393" i="5"/>
  <c r="K393" i="5"/>
  <c r="O393" i="5"/>
  <c r="H393" i="5"/>
  <c r="I393" i="5"/>
  <c r="L393" i="5"/>
  <c r="M393" i="5"/>
  <c r="D393" i="5"/>
  <c r="J393" i="5"/>
  <c r="N393" i="5"/>
  <c r="B393" i="5"/>
  <c r="C393" i="5"/>
  <c r="F393" i="5"/>
  <c r="E393" i="5"/>
  <c r="M394" i="5"/>
  <c r="I394" i="5"/>
  <c r="L394" i="5"/>
  <c r="F394" i="5"/>
  <c r="C394" i="5"/>
  <c r="H394" i="5"/>
  <c r="J394" i="5"/>
  <c r="K394" i="5"/>
  <c r="G394" i="5"/>
  <c r="E394" i="5"/>
  <c r="O394" i="5"/>
  <c r="D394" i="5"/>
  <c r="N394" i="5"/>
  <c r="B394" i="5"/>
  <c r="O395" i="5"/>
  <c r="G395" i="5"/>
  <c r="H395" i="5"/>
  <c r="C395" i="5"/>
  <c r="D395" i="5"/>
  <c r="J395" i="5"/>
  <c r="F395" i="5"/>
  <c r="N395" i="5"/>
  <c r="E395" i="5"/>
  <c r="M395" i="5"/>
  <c r="I395" i="5"/>
  <c r="L395" i="5"/>
  <c r="K395" i="5"/>
  <c r="B395" i="5"/>
  <c r="K396" i="5"/>
  <c r="B396" i="5"/>
  <c r="E396" i="5"/>
  <c r="O396" i="5"/>
  <c r="F396" i="5"/>
  <c r="L396" i="5"/>
  <c r="D396" i="5"/>
  <c r="G396" i="5"/>
  <c r="J396" i="5"/>
  <c r="H396" i="5"/>
  <c r="N396" i="5"/>
  <c r="C396" i="5"/>
  <c r="M396" i="5"/>
  <c r="I396" i="5"/>
  <c r="H397" i="5"/>
  <c r="B397" i="5"/>
  <c r="K397" i="5"/>
  <c r="D397" i="5"/>
  <c r="C397" i="5"/>
  <c r="G397" i="5"/>
  <c r="M397" i="5"/>
  <c r="I397" i="5"/>
  <c r="O397" i="5"/>
  <c r="F397" i="5"/>
  <c r="E397" i="5"/>
  <c r="L397" i="5"/>
  <c r="J397" i="5"/>
  <c r="N397" i="5"/>
  <c r="B398" i="5"/>
  <c r="O398" i="5"/>
  <c r="D398" i="5"/>
  <c r="I398" i="5"/>
  <c r="E398" i="5"/>
  <c r="N398" i="5"/>
  <c r="H398" i="5"/>
  <c r="C398" i="5"/>
  <c r="L398" i="5"/>
  <c r="M398" i="5"/>
  <c r="J398" i="5"/>
  <c r="F398" i="5"/>
  <c r="G398" i="5"/>
  <c r="K398" i="5"/>
  <c r="J399" i="5"/>
  <c r="K399" i="5"/>
  <c r="C399" i="5"/>
  <c r="E399" i="5"/>
  <c r="M399" i="5"/>
  <c r="D399" i="5"/>
  <c r="I399" i="5"/>
  <c r="L399" i="5"/>
  <c r="N399" i="5"/>
  <c r="B399" i="5"/>
  <c r="F399" i="5"/>
  <c r="O399" i="5"/>
  <c r="H399" i="5"/>
  <c r="G399" i="5"/>
  <c r="H400" i="5"/>
  <c r="F400" i="5"/>
  <c r="B400" i="5"/>
  <c r="J400" i="5"/>
  <c r="D400" i="5"/>
  <c r="M400" i="5"/>
  <c r="E400" i="5"/>
  <c r="C400" i="5"/>
  <c r="I400" i="5"/>
  <c r="K400" i="5"/>
  <c r="N400" i="5"/>
  <c r="G400" i="5"/>
  <c r="O400" i="5"/>
  <c r="L400" i="5"/>
  <c r="K401" i="5"/>
  <c r="G401" i="5"/>
  <c r="L401" i="5"/>
  <c r="F401" i="5"/>
  <c r="E401" i="5"/>
  <c r="N401" i="5"/>
  <c r="H401" i="5"/>
  <c r="J401" i="5"/>
  <c r="O401" i="5"/>
  <c r="C401" i="5"/>
  <c r="M401" i="5"/>
  <c r="B401" i="5"/>
  <c r="I401" i="5"/>
  <c r="D401" i="5"/>
  <c r="F402" i="5"/>
  <c r="C402" i="5"/>
  <c r="I402" i="5"/>
  <c r="G402" i="5"/>
  <c r="K402" i="5"/>
  <c r="B402" i="5"/>
  <c r="M402" i="5"/>
  <c r="L402" i="5"/>
  <c r="J402" i="5"/>
  <c r="H402" i="5"/>
  <c r="D402" i="5"/>
  <c r="O402" i="5"/>
  <c r="N402" i="5"/>
  <c r="E402" i="5"/>
  <c r="K403" i="5"/>
  <c r="E403" i="5"/>
  <c r="N403" i="5"/>
  <c r="J403" i="5"/>
  <c r="C403" i="5"/>
  <c r="L403" i="5"/>
  <c r="D403" i="5"/>
  <c r="F403" i="5"/>
  <c r="H403" i="5"/>
  <c r="G403" i="5"/>
  <c r="O403" i="5"/>
  <c r="B403" i="5"/>
  <c r="I403" i="5"/>
  <c r="M403" i="5"/>
  <c r="N404" i="5"/>
  <c r="J404" i="5"/>
  <c r="F404" i="5"/>
  <c r="B404" i="5"/>
  <c r="D404" i="5"/>
  <c r="G404" i="5"/>
  <c r="O404" i="5"/>
  <c r="E404" i="5"/>
  <c r="L404" i="5"/>
  <c r="H404" i="5"/>
  <c r="I404" i="5"/>
  <c r="M404" i="5"/>
  <c r="K404" i="5"/>
  <c r="C404" i="5"/>
  <c r="C405" i="5"/>
  <c r="M405" i="5"/>
  <c r="G405" i="5"/>
  <c r="J405" i="5"/>
  <c r="H405" i="5"/>
  <c r="N405" i="5"/>
  <c r="I405" i="5"/>
  <c r="L405" i="5"/>
  <c r="F405" i="5"/>
  <c r="D405" i="5"/>
  <c r="B405" i="5"/>
  <c r="O405" i="5"/>
  <c r="E405" i="5"/>
  <c r="K405" i="5"/>
  <c r="D406" i="5"/>
  <c r="F406" i="5"/>
  <c r="E406" i="5"/>
  <c r="I406" i="5"/>
  <c r="K406" i="5"/>
  <c r="M406" i="5"/>
  <c r="O406" i="5"/>
  <c r="C406" i="5"/>
  <c r="L406" i="5"/>
  <c r="G406" i="5"/>
  <c r="H406" i="5"/>
  <c r="B406" i="5"/>
  <c r="N406" i="5"/>
  <c r="J406" i="5"/>
  <c r="G407" i="5"/>
  <c r="H407" i="5"/>
  <c r="M407" i="5"/>
  <c r="E407" i="5"/>
  <c r="O407" i="5"/>
  <c r="D407" i="5"/>
  <c r="K407" i="5"/>
  <c r="I407" i="5"/>
  <c r="J407" i="5"/>
  <c r="C407" i="5"/>
  <c r="L407" i="5"/>
  <c r="B407" i="5"/>
  <c r="N407" i="5"/>
  <c r="F407" i="5"/>
  <c r="B408" i="5"/>
  <c r="M408" i="5"/>
  <c r="E408" i="5"/>
  <c r="H408" i="5"/>
  <c r="I408" i="5"/>
  <c r="N408" i="5"/>
  <c r="L408" i="5"/>
  <c r="C408" i="5"/>
  <c r="F408" i="5"/>
  <c r="G408" i="5"/>
  <c r="J408" i="5"/>
  <c r="D408" i="5"/>
  <c r="K408" i="5"/>
  <c r="O408" i="5"/>
  <c r="H409" i="5"/>
  <c r="J409" i="5"/>
  <c r="C409" i="5"/>
  <c r="O409" i="5"/>
  <c r="B409" i="5"/>
  <c r="M409" i="5"/>
  <c r="I409" i="5"/>
  <c r="F409" i="5"/>
  <c r="K409" i="5"/>
  <c r="G409" i="5"/>
  <c r="D409" i="5"/>
  <c r="L409" i="5"/>
  <c r="E409" i="5"/>
  <c r="N409" i="5"/>
  <c r="O410" i="5"/>
  <c r="F410" i="5"/>
  <c r="H410" i="5"/>
  <c r="C410" i="5"/>
  <c r="D410" i="5"/>
  <c r="E410" i="5"/>
  <c r="B410" i="5"/>
  <c r="M410" i="5"/>
  <c r="G410" i="5"/>
  <c r="L410" i="5"/>
  <c r="N410" i="5"/>
  <c r="I410" i="5"/>
  <c r="K410" i="5"/>
  <c r="J410" i="5"/>
  <c r="M411" i="5"/>
  <c r="O411" i="5"/>
  <c r="J411" i="5"/>
  <c r="F411" i="5"/>
  <c r="H411" i="5"/>
  <c r="E411" i="5"/>
  <c r="C411" i="5"/>
  <c r="N411" i="5"/>
  <c r="D411" i="5"/>
  <c r="K411" i="5"/>
  <c r="I411" i="5"/>
  <c r="B411" i="5"/>
  <c r="G411" i="5"/>
  <c r="L411" i="5"/>
  <c r="B412" i="5"/>
  <c r="E412" i="5"/>
  <c r="M412" i="5"/>
  <c r="N412" i="5"/>
  <c r="H412" i="5"/>
  <c r="L412" i="5"/>
  <c r="I412" i="5"/>
  <c r="O412" i="5"/>
  <c r="J412" i="5"/>
  <c r="D412" i="5"/>
  <c r="G412" i="5"/>
  <c r="C412" i="5"/>
  <c r="K412" i="5"/>
  <c r="F412" i="5"/>
  <c r="C413" i="5"/>
  <c r="H413" i="5"/>
  <c r="O413" i="5"/>
  <c r="B413" i="5"/>
  <c r="M413" i="5"/>
  <c r="D413" i="5"/>
  <c r="N413" i="5"/>
  <c r="K413" i="5"/>
  <c r="E413" i="5"/>
  <c r="I413" i="5"/>
  <c r="G413" i="5"/>
  <c r="J413" i="5"/>
  <c r="L413" i="5"/>
  <c r="F413" i="5"/>
  <c r="J414" i="5"/>
  <c r="I414" i="5"/>
  <c r="G414" i="5"/>
  <c r="E414" i="5"/>
  <c r="C414" i="5"/>
  <c r="O414" i="5"/>
  <c r="D414" i="5"/>
  <c r="H414" i="5"/>
  <c r="M414" i="5"/>
  <c r="K414" i="5"/>
  <c r="F414" i="5"/>
  <c r="L414" i="5"/>
  <c r="B414" i="5"/>
  <c r="N414" i="5"/>
  <c r="E415" i="5"/>
  <c r="B415" i="5"/>
  <c r="O415" i="5"/>
  <c r="F415" i="5"/>
  <c r="I415" i="5"/>
  <c r="D415" i="5"/>
  <c r="M415" i="5"/>
  <c r="G415" i="5"/>
  <c r="N415" i="5"/>
  <c r="C415" i="5"/>
  <c r="K415" i="5"/>
  <c r="H415" i="5"/>
  <c r="J415" i="5"/>
  <c r="L415" i="5"/>
  <c r="J416" i="5"/>
  <c r="M416" i="5"/>
  <c r="K416" i="5"/>
  <c r="I416" i="5"/>
  <c r="N416" i="5"/>
  <c r="H416" i="5"/>
  <c r="L416" i="5"/>
  <c r="F416" i="5"/>
  <c r="B416" i="5"/>
  <c r="C416" i="5"/>
  <c r="O416" i="5"/>
  <c r="G416" i="5"/>
  <c r="D416" i="5"/>
  <c r="E416" i="5"/>
  <c r="C417" i="5"/>
  <c r="I417" i="5"/>
  <c r="L417" i="5"/>
  <c r="G417" i="5"/>
  <c r="H417" i="5"/>
  <c r="N417" i="5"/>
  <c r="K417" i="5"/>
  <c r="D417" i="5"/>
  <c r="B417" i="5"/>
  <c r="M417" i="5"/>
  <c r="O417" i="5"/>
  <c r="E417" i="5"/>
  <c r="J417" i="5"/>
  <c r="F417" i="5"/>
  <c r="B418" i="5"/>
  <c r="K418" i="5"/>
  <c r="I418" i="5"/>
  <c r="F418" i="5"/>
  <c r="H418" i="5"/>
  <c r="D418" i="5"/>
  <c r="N418" i="5"/>
  <c r="C418" i="5"/>
  <c r="G418" i="5"/>
  <c r="M418" i="5"/>
  <c r="E418" i="5"/>
  <c r="O418" i="5"/>
  <c r="L418" i="5"/>
  <c r="J418" i="5"/>
  <c r="L419" i="5"/>
  <c r="F419" i="5"/>
  <c r="M419" i="5"/>
  <c r="E419" i="5"/>
  <c r="J419" i="5"/>
  <c r="D419" i="5"/>
  <c r="H419" i="5"/>
  <c r="O419" i="5"/>
  <c r="B419" i="5"/>
  <c r="N419" i="5"/>
  <c r="K419" i="5"/>
  <c r="I419" i="5"/>
  <c r="G419" i="5"/>
  <c r="C419" i="5"/>
  <c r="C420" i="5"/>
  <c r="K420" i="5"/>
  <c r="E420" i="5"/>
  <c r="D420" i="5"/>
  <c r="N420" i="5"/>
  <c r="O420" i="5"/>
  <c r="I420" i="5"/>
  <c r="B420" i="5"/>
  <c r="L420" i="5"/>
  <c r="G420" i="5"/>
  <c r="F420" i="5"/>
  <c r="J420" i="5"/>
  <c r="H420" i="5"/>
  <c r="M420" i="5"/>
  <c r="O421" i="5"/>
  <c r="I421" i="5"/>
  <c r="C421" i="5"/>
  <c r="G421" i="5"/>
  <c r="H421" i="5"/>
  <c r="K421" i="5"/>
  <c r="F421" i="5"/>
  <c r="L421" i="5"/>
  <c r="D421" i="5"/>
  <c r="J421" i="5"/>
  <c r="M421" i="5"/>
  <c r="B421" i="5"/>
  <c r="E421" i="5"/>
  <c r="N421" i="5"/>
  <c r="B422" i="5"/>
  <c r="E422" i="5"/>
  <c r="F422" i="5"/>
  <c r="D422" i="5"/>
  <c r="O422" i="5"/>
  <c r="J422" i="5"/>
  <c r="I422" i="5"/>
  <c r="M422" i="5"/>
  <c r="H422" i="5"/>
  <c r="G422" i="5"/>
  <c r="L422" i="5"/>
  <c r="N422" i="5"/>
  <c r="C422" i="5"/>
  <c r="K422" i="5"/>
  <c r="C423" i="5"/>
  <c r="B423" i="5"/>
  <c r="J423" i="5"/>
  <c r="F423" i="5"/>
  <c r="E423" i="5"/>
  <c r="I423" i="5"/>
  <c r="O423" i="5"/>
  <c r="K423" i="5"/>
  <c r="L423" i="5"/>
  <c r="H423" i="5"/>
  <c r="G423" i="5"/>
  <c r="D423" i="5"/>
  <c r="N423" i="5"/>
  <c r="M423" i="5"/>
  <c r="O424" i="5"/>
  <c r="L424" i="5"/>
  <c r="C424" i="5"/>
  <c r="N424" i="5"/>
  <c r="G424" i="5"/>
  <c r="B424" i="5"/>
  <c r="J424" i="5"/>
  <c r="D424" i="5"/>
  <c r="M424" i="5"/>
  <c r="E424" i="5"/>
  <c r="H424" i="5"/>
  <c r="F424" i="5"/>
  <c r="K424" i="5"/>
  <c r="I424" i="5"/>
  <c r="M425" i="5"/>
  <c r="E425" i="5"/>
  <c r="N425" i="5"/>
  <c r="K425" i="5"/>
  <c r="G425" i="5"/>
  <c r="B425" i="5"/>
  <c r="H425" i="5"/>
  <c r="F425" i="5"/>
  <c r="C425" i="5"/>
  <c r="J425" i="5"/>
  <c r="D425" i="5"/>
  <c r="O425" i="5"/>
  <c r="L425" i="5"/>
  <c r="I425" i="5"/>
  <c r="H426" i="5"/>
  <c r="O426" i="5"/>
  <c r="L426" i="5"/>
  <c r="N426" i="5"/>
  <c r="I426" i="5"/>
  <c r="K426" i="5"/>
  <c r="B426" i="5"/>
  <c r="G426" i="5"/>
  <c r="D426" i="5"/>
  <c r="M426" i="5"/>
  <c r="J426" i="5"/>
  <c r="E426" i="5"/>
  <c r="C426" i="5"/>
  <c r="F426" i="5"/>
  <c r="I427" i="5"/>
  <c r="K427" i="5"/>
  <c r="B427" i="5"/>
  <c r="M427" i="5"/>
  <c r="L427" i="5"/>
  <c r="D427" i="5"/>
  <c r="H427" i="5"/>
  <c r="N427" i="5"/>
  <c r="C427" i="5"/>
  <c r="F427" i="5"/>
  <c r="O427" i="5"/>
  <c r="G427" i="5"/>
  <c r="J427" i="5"/>
  <c r="E427" i="5"/>
  <c r="D428" i="5"/>
  <c r="E428" i="5"/>
  <c r="K428" i="5"/>
  <c r="L428" i="5"/>
  <c r="M428" i="5"/>
  <c r="B428" i="5"/>
  <c r="N428" i="5"/>
  <c r="H428" i="5"/>
  <c r="C428" i="5"/>
  <c r="J428" i="5"/>
  <c r="G428" i="5"/>
  <c r="F428" i="5"/>
  <c r="I428" i="5"/>
  <c r="O428" i="5"/>
  <c r="H429" i="5"/>
  <c r="K429" i="5"/>
  <c r="I429" i="5"/>
  <c r="N429" i="5"/>
  <c r="C429" i="5"/>
  <c r="F429" i="5"/>
  <c r="J429" i="5"/>
  <c r="D429" i="5"/>
  <c r="E429" i="5"/>
  <c r="L429" i="5"/>
  <c r="O429" i="5"/>
  <c r="M429" i="5"/>
  <c r="B429" i="5"/>
  <c r="G429" i="5"/>
  <c r="B430" i="5"/>
  <c r="M430" i="5"/>
  <c r="F430" i="5"/>
  <c r="N430" i="5"/>
  <c r="I430" i="5"/>
  <c r="J430" i="5"/>
  <c r="L430" i="5"/>
  <c r="C430" i="5"/>
  <c r="G430" i="5"/>
  <c r="H430" i="5"/>
  <c r="K430" i="5"/>
  <c r="D430" i="5"/>
  <c r="E430" i="5"/>
  <c r="O430" i="5"/>
  <c r="F431" i="5"/>
  <c r="B431" i="5"/>
  <c r="G431" i="5"/>
  <c r="K431" i="5"/>
  <c r="N431" i="5"/>
  <c r="L431" i="5"/>
  <c r="C431" i="5"/>
  <c r="I431" i="5"/>
  <c r="D431" i="5"/>
  <c r="M431" i="5"/>
  <c r="J431" i="5"/>
  <c r="O431" i="5"/>
  <c r="E431" i="5"/>
  <c r="H431" i="5"/>
  <c r="D432" i="5"/>
  <c r="F432" i="5"/>
  <c r="L432" i="5"/>
  <c r="C432" i="5"/>
  <c r="O432" i="5"/>
  <c r="J432" i="5"/>
  <c r="M432" i="5"/>
  <c r="E432" i="5"/>
  <c r="G432" i="5"/>
  <c r="K432" i="5"/>
  <c r="N432" i="5"/>
  <c r="I432" i="5"/>
  <c r="H432" i="5"/>
  <c r="B432" i="5"/>
  <c r="M433" i="5"/>
  <c r="L433" i="5"/>
  <c r="B433" i="5"/>
  <c r="K433" i="5"/>
  <c r="C433" i="5"/>
  <c r="H433" i="5"/>
  <c r="I433" i="5"/>
  <c r="E433" i="5"/>
  <c r="D433" i="5"/>
  <c r="N433" i="5"/>
  <c r="F433" i="5"/>
  <c r="O433" i="5"/>
  <c r="J433" i="5"/>
  <c r="G433" i="5"/>
  <c r="L434" i="5"/>
  <c r="K434" i="5"/>
  <c r="I434" i="5"/>
  <c r="M434" i="5"/>
  <c r="C434" i="5"/>
  <c r="O434" i="5"/>
  <c r="F434" i="5"/>
  <c r="J434" i="5"/>
  <c r="E434" i="5"/>
  <c r="H434" i="5"/>
  <c r="G434" i="5"/>
  <c r="D434" i="5"/>
  <c r="N434" i="5"/>
  <c r="B434" i="5"/>
  <c r="G435" i="5"/>
  <c r="O435" i="5"/>
  <c r="J435" i="5"/>
  <c r="M435" i="5"/>
  <c r="C435" i="5"/>
  <c r="H435" i="5"/>
  <c r="L435" i="5"/>
  <c r="I435" i="5"/>
  <c r="N435" i="5"/>
  <c r="D435" i="5"/>
  <c r="K435" i="5"/>
  <c r="E435" i="5"/>
  <c r="B435" i="5"/>
  <c r="F435" i="5"/>
  <c r="M436" i="5"/>
  <c r="K436" i="5"/>
  <c r="O436" i="5"/>
  <c r="I436" i="5"/>
  <c r="F436" i="5"/>
  <c r="H436" i="5"/>
  <c r="L436" i="5"/>
  <c r="J436" i="5"/>
  <c r="B436" i="5"/>
  <c r="N436" i="5"/>
  <c r="C436" i="5"/>
  <c r="G436" i="5"/>
  <c r="E436" i="5"/>
  <c r="D436" i="5"/>
  <c r="J437" i="5"/>
  <c r="L437" i="5"/>
  <c r="H437" i="5"/>
  <c r="B437" i="5"/>
  <c r="M437" i="5"/>
  <c r="E437" i="5"/>
  <c r="N437" i="5"/>
  <c r="O437" i="5"/>
  <c r="C437" i="5"/>
  <c r="F437" i="5"/>
  <c r="I437" i="5"/>
  <c r="D437" i="5"/>
  <c r="K437" i="5"/>
  <c r="G437" i="5"/>
  <c r="K438" i="5"/>
  <c r="B438" i="5"/>
  <c r="H438" i="5"/>
  <c r="C438" i="5"/>
  <c r="L438" i="5"/>
  <c r="I438" i="5"/>
  <c r="E438" i="5"/>
  <c r="O438" i="5"/>
  <c r="G438" i="5"/>
  <c r="M438" i="5"/>
  <c r="D438" i="5"/>
  <c r="F438" i="5"/>
  <c r="J438" i="5"/>
  <c r="N438" i="5"/>
  <c r="E439" i="5"/>
  <c r="B439" i="5"/>
  <c r="C439" i="5"/>
  <c r="O439" i="5"/>
  <c r="L439" i="5"/>
  <c r="G439" i="5"/>
  <c r="D439" i="5"/>
  <c r="M439" i="5"/>
  <c r="J439" i="5"/>
  <c r="H439" i="5"/>
  <c r="I439" i="5"/>
  <c r="N439" i="5"/>
  <c r="K439" i="5"/>
  <c r="F439" i="5"/>
  <c r="H440" i="5"/>
  <c r="J440" i="5"/>
  <c r="B440" i="5"/>
  <c r="M440" i="5"/>
  <c r="D440" i="5"/>
  <c r="E440" i="5"/>
  <c r="K440" i="5"/>
  <c r="N440" i="5"/>
  <c r="L440" i="5"/>
  <c r="C440" i="5"/>
  <c r="F440" i="5"/>
  <c r="I440" i="5"/>
  <c r="G440" i="5"/>
  <c r="O440" i="5"/>
  <c r="N441" i="5"/>
  <c r="J441" i="5"/>
  <c r="D441" i="5"/>
  <c r="C441" i="5"/>
  <c r="K441" i="5"/>
  <c r="E441" i="5"/>
  <c r="L441" i="5"/>
  <c r="B441" i="5"/>
  <c r="G441" i="5"/>
  <c r="H441" i="5"/>
  <c r="I441" i="5"/>
  <c r="M441" i="5"/>
  <c r="F441" i="5"/>
  <c r="O441" i="5"/>
  <c r="I442" i="5"/>
  <c r="F442" i="5"/>
  <c r="L442" i="5"/>
  <c r="G442" i="5"/>
  <c r="K442" i="5"/>
  <c r="J442" i="5"/>
  <c r="H442" i="5"/>
  <c r="N442" i="5"/>
  <c r="M442" i="5"/>
  <c r="D442" i="5"/>
  <c r="O442" i="5"/>
  <c r="E442" i="5"/>
  <c r="B442" i="5"/>
  <c r="C442" i="5"/>
  <c r="H443" i="5"/>
  <c r="K443" i="5"/>
  <c r="B443" i="5"/>
  <c r="M443" i="5"/>
  <c r="N443" i="5"/>
  <c r="E443" i="5"/>
  <c r="G443" i="5"/>
  <c r="O443" i="5"/>
  <c r="J443" i="5"/>
  <c r="L443" i="5"/>
  <c r="D443" i="5"/>
  <c r="F443" i="5"/>
  <c r="I443" i="5"/>
  <c r="C443" i="5"/>
  <c r="F444" i="5"/>
  <c r="B444" i="5"/>
  <c r="D444" i="5"/>
  <c r="K444" i="5"/>
  <c r="L444" i="5"/>
  <c r="J444" i="5"/>
  <c r="M444" i="5"/>
  <c r="N444" i="5"/>
  <c r="H444" i="5"/>
  <c r="G444" i="5"/>
  <c r="E444" i="5"/>
  <c r="I444" i="5"/>
  <c r="C444" i="5"/>
  <c r="O444" i="5"/>
  <c r="L445" i="5"/>
  <c r="H445" i="5"/>
  <c r="B445" i="5"/>
  <c r="N445" i="5"/>
  <c r="F445" i="5"/>
  <c r="E445" i="5"/>
  <c r="C445" i="5"/>
  <c r="M445" i="5"/>
  <c r="O445" i="5"/>
  <c r="K445" i="5"/>
  <c r="I445" i="5"/>
  <c r="G445" i="5"/>
  <c r="J445" i="5"/>
  <c r="D445" i="5"/>
  <c r="K446" i="5"/>
  <c r="E446" i="5"/>
  <c r="C446" i="5"/>
  <c r="M446" i="5"/>
  <c r="O446" i="5"/>
  <c r="G446" i="5"/>
  <c r="B446" i="5"/>
  <c r="N446" i="5"/>
  <c r="J446" i="5"/>
  <c r="L446" i="5"/>
  <c r="H446" i="5"/>
  <c r="D446" i="5"/>
  <c r="F446" i="5"/>
  <c r="I446" i="5"/>
  <c r="G447" i="5"/>
  <c r="O447" i="5"/>
  <c r="D447" i="5"/>
  <c r="K447" i="5"/>
  <c r="N447" i="5"/>
  <c r="E447" i="5"/>
  <c r="I447" i="5"/>
  <c r="M447" i="5"/>
  <c r="C447" i="5"/>
  <c r="H447" i="5"/>
  <c r="J447" i="5"/>
  <c r="F447" i="5"/>
  <c r="L447" i="5"/>
  <c r="B447" i="5"/>
  <c r="L448" i="5"/>
  <c r="G448" i="5"/>
  <c r="K448" i="5"/>
  <c r="C448" i="5"/>
  <c r="N448" i="5"/>
  <c r="D448" i="5"/>
  <c r="O448" i="5"/>
  <c r="F448" i="5"/>
  <c r="B448" i="5"/>
  <c r="M448" i="5"/>
  <c r="I448" i="5"/>
  <c r="H448" i="5"/>
  <c r="J448" i="5"/>
  <c r="E448" i="5"/>
  <c r="F449" i="5"/>
  <c r="C449" i="5"/>
  <c r="E449" i="5"/>
  <c r="N449" i="5"/>
  <c r="M449" i="5"/>
  <c r="D449" i="5"/>
  <c r="L449" i="5"/>
  <c r="G449" i="5"/>
  <c r="K449" i="5"/>
  <c r="J449" i="5"/>
  <c r="I449" i="5"/>
  <c r="O449" i="5"/>
  <c r="B449" i="5"/>
  <c r="H449" i="5"/>
  <c r="L450" i="5"/>
  <c r="H450" i="5"/>
  <c r="D450" i="5"/>
  <c r="G450" i="5"/>
  <c r="I450" i="5"/>
  <c r="N450" i="5"/>
  <c r="J450" i="5"/>
  <c r="O450" i="5"/>
  <c r="B450" i="5"/>
  <c r="C450" i="5"/>
  <c r="M450" i="5"/>
  <c r="F450" i="5"/>
  <c r="K450" i="5"/>
  <c r="E450" i="5"/>
  <c r="E451" i="5"/>
  <c r="M451" i="5"/>
  <c r="L451" i="5"/>
  <c r="J451" i="5"/>
  <c r="K451" i="5"/>
  <c r="H451" i="5"/>
  <c r="N451" i="5"/>
  <c r="D451" i="5"/>
  <c r="F451" i="5"/>
  <c r="B451" i="5"/>
  <c r="I451" i="5"/>
  <c r="G451" i="5"/>
  <c r="C451" i="5"/>
  <c r="O451" i="5"/>
  <c r="E452" i="5"/>
  <c r="H452" i="5"/>
  <c r="J452" i="5"/>
  <c r="D452" i="5"/>
  <c r="N452" i="5"/>
  <c r="F452" i="5"/>
  <c r="B452" i="5"/>
  <c r="O452" i="5"/>
  <c r="M452" i="5"/>
  <c r="L452" i="5"/>
  <c r="C452" i="5"/>
  <c r="I452" i="5"/>
  <c r="G452" i="5"/>
  <c r="K452" i="5"/>
  <c r="C453" i="5"/>
  <c r="F453" i="5"/>
  <c r="M453" i="5"/>
  <c r="G453" i="5"/>
  <c r="B453" i="5"/>
  <c r="D453" i="5"/>
  <c r="H453" i="5"/>
  <c r="I453" i="5"/>
  <c r="E453" i="5"/>
  <c r="O453" i="5"/>
  <c r="L453" i="5"/>
  <c r="N453" i="5"/>
  <c r="J453" i="5"/>
  <c r="K453" i="5"/>
  <c r="H454" i="5"/>
  <c r="C454" i="5"/>
  <c r="M454" i="5"/>
  <c r="I454" i="5"/>
  <c r="B454" i="5"/>
  <c r="F454" i="5"/>
  <c r="O454" i="5"/>
  <c r="G454" i="5"/>
  <c r="K454" i="5"/>
  <c r="J454" i="5"/>
  <c r="D454" i="5"/>
  <c r="N454" i="5"/>
  <c r="E454" i="5"/>
  <c r="L454" i="5"/>
  <c r="C455" i="5"/>
  <c r="N455" i="5"/>
  <c r="O455" i="5"/>
  <c r="I455" i="5"/>
  <c r="H455" i="5"/>
  <c r="F455" i="5"/>
  <c r="E455" i="5"/>
  <c r="G455" i="5"/>
  <c r="J455" i="5"/>
  <c r="M455" i="5"/>
  <c r="B455" i="5"/>
  <c r="D455" i="5"/>
  <c r="L455" i="5"/>
  <c r="K455" i="5"/>
  <c r="H456" i="5"/>
  <c r="O456" i="5"/>
  <c r="J456" i="5"/>
  <c r="B456" i="5"/>
  <c r="G456" i="5"/>
  <c r="C456" i="5"/>
  <c r="L456" i="5"/>
  <c r="E456" i="5"/>
  <c r="K456" i="5"/>
  <c r="I456" i="5"/>
  <c r="D456" i="5"/>
  <c r="M456" i="5"/>
  <c r="N456" i="5"/>
  <c r="F456" i="5"/>
  <c r="N457" i="5"/>
  <c r="L457" i="5"/>
  <c r="I457" i="5"/>
  <c r="M457" i="5"/>
  <c r="J457" i="5"/>
  <c r="B457" i="5"/>
  <c r="G457" i="5"/>
  <c r="E457" i="5"/>
  <c r="F457" i="5"/>
  <c r="C457" i="5"/>
  <c r="D457" i="5"/>
  <c r="K457" i="5"/>
  <c r="O457" i="5"/>
  <c r="H457" i="5"/>
  <c r="M458" i="5"/>
  <c r="F458" i="5"/>
  <c r="O458" i="5"/>
  <c r="K458" i="5"/>
  <c r="L458" i="5"/>
  <c r="J458" i="5"/>
  <c r="N458" i="5"/>
  <c r="H458" i="5"/>
  <c r="C458" i="5"/>
  <c r="B458" i="5"/>
  <c r="E458" i="5"/>
  <c r="D458" i="5"/>
  <c r="I458" i="5"/>
  <c r="G458" i="5"/>
  <c r="I459" i="5"/>
  <c r="K459" i="5"/>
  <c r="D459" i="5"/>
  <c r="L459" i="5"/>
  <c r="O459" i="5"/>
  <c r="C459" i="5"/>
  <c r="B459" i="5"/>
  <c r="M459" i="5"/>
  <c r="F459" i="5"/>
  <c r="H459" i="5"/>
  <c r="N459" i="5"/>
  <c r="E459" i="5"/>
  <c r="J459" i="5"/>
  <c r="G459" i="5"/>
  <c r="H460" i="5"/>
  <c r="E460" i="5"/>
  <c r="F460" i="5"/>
  <c r="L460" i="5"/>
  <c r="O460" i="5"/>
  <c r="M460" i="5"/>
  <c r="G460" i="5"/>
  <c r="C460" i="5"/>
  <c r="J460" i="5"/>
  <c r="B460" i="5"/>
  <c r="K460" i="5"/>
  <c r="D460" i="5"/>
  <c r="N460" i="5"/>
  <c r="I460" i="5"/>
  <c r="F461" i="5"/>
  <c r="M461" i="5"/>
  <c r="O461" i="5"/>
  <c r="E461" i="5"/>
  <c r="N461" i="5"/>
  <c r="L461" i="5"/>
  <c r="G461" i="5"/>
  <c r="I461" i="5"/>
  <c r="B461" i="5"/>
  <c r="K461" i="5"/>
  <c r="C461" i="5"/>
  <c r="J461" i="5"/>
  <c r="D461" i="5"/>
  <c r="H461" i="5"/>
  <c r="M462" i="5"/>
  <c r="L462" i="5"/>
  <c r="I462" i="5"/>
  <c r="E462" i="5"/>
  <c r="H462" i="5"/>
  <c r="K462" i="5"/>
  <c r="F462" i="5"/>
  <c r="J462" i="5"/>
  <c r="C462" i="5"/>
  <c r="G462" i="5"/>
  <c r="O462" i="5"/>
  <c r="D462" i="5"/>
  <c r="B462" i="5"/>
  <c r="N462" i="5"/>
  <c r="L463" i="5"/>
  <c r="K463" i="5"/>
  <c r="G463" i="5"/>
  <c r="C463" i="5"/>
  <c r="B463" i="5"/>
  <c r="E463" i="5"/>
  <c r="N463" i="5"/>
  <c r="O463" i="5"/>
  <c r="D463" i="5"/>
  <c r="M463" i="5"/>
  <c r="F463" i="5"/>
  <c r="H463" i="5"/>
  <c r="I463" i="5"/>
  <c r="J463" i="5"/>
  <c r="M464" i="5"/>
  <c r="C464" i="5"/>
  <c r="N464" i="5"/>
  <c r="I464" i="5"/>
  <c r="E464" i="5"/>
  <c r="F464" i="5"/>
  <c r="L464" i="5"/>
  <c r="O464" i="5"/>
  <c r="B464" i="5"/>
  <c r="J464" i="5"/>
  <c r="K464" i="5"/>
  <c r="D464" i="5"/>
  <c r="H464" i="5"/>
  <c r="G464" i="5"/>
  <c r="F465" i="5"/>
  <c r="G465" i="5"/>
  <c r="J465" i="5"/>
  <c r="C465" i="5"/>
  <c r="E465" i="5"/>
  <c r="H465" i="5"/>
  <c r="I465" i="5"/>
  <c r="D465" i="5"/>
  <c r="M465" i="5"/>
  <c r="N465" i="5"/>
  <c r="L465" i="5"/>
  <c r="B465" i="5"/>
  <c r="O465" i="5"/>
  <c r="K465" i="5"/>
  <c r="B466" i="5"/>
  <c r="K466" i="5"/>
  <c r="C466" i="5"/>
  <c r="M466" i="5"/>
  <c r="E466" i="5"/>
  <c r="N466" i="5"/>
  <c r="I466" i="5"/>
  <c r="D466" i="5"/>
  <c r="O466" i="5"/>
  <c r="G466" i="5"/>
  <c r="L466" i="5"/>
  <c r="J466" i="5"/>
  <c r="H466" i="5"/>
  <c r="F466" i="5"/>
  <c r="M467" i="5"/>
  <c r="F467" i="5"/>
  <c r="J467" i="5"/>
  <c r="C467" i="5"/>
  <c r="I467" i="5"/>
  <c r="G467" i="5"/>
  <c r="H467" i="5"/>
  <c r="K467" i="5"/>
  <c r="D467" i="5"/>
  <c r="B467" i="5"/>
  <c r="E467" i="5"/>
  <c r="N467" i="5"/>
  <c r="O467" i="5"/>
  <c r="L467" i="5"/>
  <c r="F468" i="5"/>
  <c r="H468" i="5"/>
  <c r="L468" i="5"/>
  <c r="G468" i="5"/>
  <c r="B468" i="5"/>
  <c r="O468" i="5"/>
  <c r="J468" i="5"/>
  <c r="M468" i="5"/>
  <c r="D468" i="5"/>
  <c r="N468" i="5"/>
  <c r="I468" i="5"/>
  <c r="E468" i="5"/>
  <c r="C468" i="5"/>
  <c r="K468" i="5"/>
  <c r="H469" i="5"/>
  <c r="B469" i="5"/>
  <c r="F469" i="5"/>
  <c r="L469" i="5"/>
  <c r="N469" i="5"/>
  <c r="M469" i="5"/>
  <c r="G469" i="5"/>
  <c r="D469" i="5"/>
  <c r="E469" i="5"/>
  <c r="O469" i="5"/>
  <c r="I469" i="5"/>
  <c r="J469" i="5"/>
  <c r="C469" i="5"/>
  <c r="K469" i="5"/>
  <c r="E470" i="5"/>
  <c r="G470" i="5"/>
  <c r="L470" i="5"/>
  <c r="N470" i="5"/>
  <c r="K470" i="5"/>
  <c r="C470" i="5"/>
  <c r="M470" i="5"/>
  <c r="F470" i="5"/>
  <c r="O470" i="5"/>
  <c r="J470" i="5"/>
  <c r="B470" i="5"/>
  <c r="H470" i="5"/>
  <c r="D470" i="5"/>
  <c r="I470" i="5"/>
  <c r="H471" i="5"/>
  <c r="N471" i="5"/>
  <c r="B471" i="5"/>
  <c r="L471" i="5"/>
  <c r="E471" i="5"/>
  <c r="C471" i="5"/>
  <c r="I471" i="5"/>
  <c r="G471" i="5"/>
  <c r="M471" i="5"/>
  <c r="F471" i="5"/>
  <c r="J471" i="5"/>
  <c r="D471" i="5"/>
  <c r="O471" i="5"/>
  <c r="K471" i="5"/>
  <c r="H472" i="5"/>
  <c r="L472" i="5"/>
  <c r="D472" i="5"/>
  <c r="M472" i="5"/>
  <c r="K472" i="5"/>
  <c r="G472" i="5"/>
  <c r="F472" i="5"/>
  <c r="I472" i="5"/>
  <c r="N472" i="5"/>
  <c r="C472" i="5"/>
  <c r="B472" i="5"/>
  <c r="E472" i="5"/>
  <c r="O472" i="5"/>
  <c r="J472" i="5"/>
  <c r="D473" i="5"/>
  <c r="J473" i="5"/>
  <c r="E473" i="5"/>
  <c r="M473" i="5"/>
  <c r="L473" i="5"/>
  <c r="B473" i="5"/>
  <c r="H473" i="5"/>
  <c r="O473" i="5"/>
  <c r="I473" i="5"/>
  <c r="N473" i="5"/>
  <c r="K473" i="5"/>
  <c r="C473" i="5"/>
  <c r="F473" i="5"/>
  <c r="G473" i="5"/>
  <c r="J474" i="5"/>
  <c r="F474" i="5"/>
  <c r="O474" i="5"/>
  <c r="N474" i="5"/>
  <c r="G474" i="5"/>
  <c r="M474" i="5"/>
  <c r="C474" i="5"/>
  <c r="D474" i="5"/>
  <c r="L474" i="5"/>
  <c r="K474" i="5"/>
  <c r="B474" i="5"/>
  <c r="E474" i="5"/>
  <c r="I474" i="5"/>
  <c r="H474" i="5"/>
  <c r="G475" i="5"/>
  <c r="L475" i="5"/>
  <c r="N475" i="5"/>
  <c r="M475" i="5"/>
  <c r="K475" i="5"/>
  <c r="D475" i="5"/>
  <c r="I475" i="5"/>
  <c r="B475" i="5"/>
  <c r="H475" i="5"/>
  <c r="F475" i="5"/>
  <c r="J475" i="5"/>
  <c r="E475" i="5"/>
  <c r="C475" i="5"/>
  <c r="O475" i="5"/>
  <c r="D476" i="5"/>
  <c r="N476" i="5"/>
  <c r="M476" i="5"/>
  <c r="I476" i="5"/>
  <c r="L476" i="5"/>
  <c r="K476" i="5"/>
  <c r="H476" i="5"/>
  <c r="E476" i="5"/>
  <c r="C476" i="5"/>
  <c r="B476" i="5"/>
  <c r="O476" i="5"/>
  <c r="G476" i="5"/>
  <c r="J476" i="5"/>
  <c r="F476" i="5"/>
  <c r="N477" i="5"/>
  <c r="E477" i="5"/>
  <c r="B477" i="5"/>
  <c r="J477" i="5"/>
  <c r="K477" i="5"/>
  <c r="O477" i="5"/>
  <c r="D477" i="5"/>
  <c r="G477" i="5"/>
  <c r="M477" i="5"/>
  <c r="I477" i="5"/>
  <c r="L477" i="5"/>
  <c r="F477" i="5"/>
  <c r="H477" i="5"/>
  <c r="C477" i="5"/>
  <c r="N478" i="5"/>
  <c r="I478" i="5"/>
  <c r="G478" i="5"/>
  <c r="F478" i="5"/>
  <c r="H478" i="5"/>
  <c r="L478" i="5"/>
  <c r="M478" i="5"/>
  <c r="K478" i="5"/>
  <c r="J478" i="5"/>
  <c r="C478" i="5"/>
  <c r="D478" i="5"/>
  <c r="O478" i="5"/>
  <c r="B478" i="5"/>
  <c r="E478" i="5"/>
  <c r="G479" i="5"/>
  <c r="I479" i="5"/>
  <c r="M479" i="5"/>
  <c r="H479" i="5"/>
  <c r="J479" i="5"/>
  <c r="N479" i="5"/>
  <c r="K479" i="5"/>
  <c r="F479" i="5"/>
  <c r="O479" i="5"/>
  <c r="D479" i="5"/>
  <c r="C479" i="5"/>
  <c r="L479" i="5"/>
  <c r="B479" i="5"/>
  <c r="E479" i="5"/>
  <c r="J480" i="5"/>
  <c r="D480" i="5"/>
  <c r="G480" i="5"/>
  <c r="M480" i="5"/>
  <c r="L480" i="5"/>
  <c r="E480" i="5"/>
  <c r="B480" i="5"/>
  <c r="I480" i="5"/>
  <c r="F480" i="5"/>
  <c r="C480" i="5"/>
  <c r="H480" i="5"/>
  <c r="O480" i="5"/>
  <c r="N480" i="5"/>
  <c r="K480" i="5"/>
  <c r="H481" i="5"/>
  <c r="E481" i="5"/>
  <c r="G481" i="5"/>
  <c r="F481" i="5"/>
  <c r="N481" i="5"/>
  <c r="B481" i="5"/>
  <c r="L481" i="5"/>
  <c r="M481" i="5"/>
  <c r="O481" i="5"/>
  <c r="C481" i="5"/>
  <c r="I481" i="5"/>
  <c r="K481" i="5"/>
  <c r="D481" i="5"/>
  <c r="J481" i="5"/>
  <c r="B482" i="5"/>
  <c r="D482" i="5"/>
  <c r="M482" i="5"/>
  <c r="L482" i="5"/>
  <c r="F482" i="5"/>
  <c r="N482" i="5"/>
  <c r="E482" i="5"/>
  <c r="K482" i="5"/>
  <c r="I482" i="5"/>
  <c r="H482" i="5"/>
  <c r="C482" i="5"/>
  <c r="J482" i="5"/>
  <c r="G482" i="5"/>
  <c r="O482" i="5"/>
  <c r="H483" i="5"/>
  <c r="D483" i="5"/>
  <c r="J483" i="5"/>
  <c r="F483" i="5"/>
  <c r="O483" i="5"/>
  <c r="G483" i="5"/>
  <c r="E483" i="5"/>
  <c r="N483" i="5"/>
  <c r="C483" i="5"/>
  <c r="K483" i="5"/>
  <c r="B483" i="5"/>
  <c r="I483" i="5"/>
  <c r="L483" i="5"/>
  <c r="M483" i="5"/>
  <c r="L484" i="5"/>
  <c r="D484" i="5"/>
  <c r="M484" i="5"/>
  <c r="J484" i="5"/>
  <c r="C484" i="5"/>
  <c r="N484" i="5"/>
  <c r="F484" i="5"/>
  <c r="K484" i="5"/>
  <c r="O484" i="5"/>
  <c r="E484" i="5"/>
  <c r="B484" i="5"/>
  <c r="H484" i="5"/>
  <c r="G484" i="5"/>
  <c r="I484" i="5"/>
  <c r="F485" i="5"/>
  <c r="E485" i="5"/>
  <c r="I485" i="5"/>
  <c r="J485" i="5"/>
  <c r="L485" i="5"/>
  <c r="H485" i="5"/>
  <c r="G485" i="5"/>
  <c r="D485" i="5"/>
  <c r="O485" i="5"/>
  <c r="K485" i="5"/>
  <c r="B485" i="5"/>
  <c r="N485" i="5"/>
  <c r="M485" i="5"/>
  <c r="C485" i="5"/>
  <c r="I486" i="5"/>
  <c r="C486" i="5"/>
  <c r="B486" i="5"/>
  <c r="K486" i="5"/>
  <c r="M486" i="5"/>
  <c r="N486" i="5"/>
  <c r="J486" i="5"/>
  <c r="O486" i="5"/>
  <c r="L486" i="5"/>
  <c r="D486" i="5"/>
  <c r="F486" i="5"/>
  <c r="G486" i="5"/>
  <c r="E486" i="5"/>
  <c r="H486" i="5"/>
  <c r="B487" i="5"/>
  <c r="D487" i="5"/>
  <c r="C487" i="5"/>
  <c r="F487" i="5"/>
  <c r="E487" i="5"/>
  <c r="G487" i="5"/>
  <c r="N487" i="5"/>
  <c r="H487" i="5"/>
  <c r="I487" i="5"/>
  <c r="K487" i="5"/>
  <c r="O487" i="5"/>
  <c r="J487" i="5"/>
  <c r="M487" i="5"/>
  <c r="L487" i="5"/>
  <c r="B488" i="5"/>
  <c r="C488" i="5"/>
  <c r="F488" i="5"/>
  <c r="H488" i="5"/>
  <c r="E488" i="5"/>
  <c r="I488" i="5"/>
  <c r="G488" i="5"/>
  <c r="K488" i="5"/>
  <c r="J488" i="5"/>
  <c r="O488" i="5"/>
  <c r="D488" i="5"/>
  <c r="N488" i="5"/>
  <c r="L488" i="5"/>
  <c r="M488" i="5"/>
  <c r="O489" i="5"/>
  <c r="K489" i="5"/>
  <c r="C489" i="5"/>
  <c r="B489" i="5"/>
  <c r="D489" i="5"/>
  <c r="M489" i="5"/>
  <c r="J489" i="5"/>
  <c r="I489" i="5"/>
  <c r="E489" i="5"/>
  <c r="N489" i="5"/>
  <c r="F489" i="5"/>
  <c r="L489" i="5"/>
  <c r="H489" i="5"/>
  <c r="G489" i="5"/>
  <c r="M490" i="5"/>
  <c r="O490" i="5"/>
  <c r="N490" i="5"/>
  <c r="E490" i="5"/>
  <c r="K490" i="5"/>
  <c r="D490" i="5"/>
  <c r="B490" i="5"/>
  <c r="I490" i="5"/>
  <c r="L490" i="5"/>
  <c r="H490" i="5"/>
  <c r="G490" i="5"/>
  <c r="F490" i="5"/>
  <c r="J490" i="5"/>
  <c r="C490" i="5"/>
  <c r="J491" i="5"/>
  <c r="G491" i="5"/>
  <c r="K491" i="5"/>
  <c r="L491" i="5"/>
  <c r="F491" i="5"/>
  <c r="H491" i="5"/>
  <c r="D491" i="5"/>
  <c r="E491" i="5"/>
  <c r="N491" i="5"/>
  <c r="I491" i="5"/>
  <c r="O491" i="5"/>
  <c r="B491" i="5"/>
  <c r="M491" i="5"/>
  <c r="C491" i="5"/>
  <c r="C492" i="5"/>
  <c r="K492" i="5"/>
  <c r="I492" i="5"/>
  <c r="L492" i="5"/>
  <c r="E492" i="5"/>
  <c r="N492" i="5"/>
  <c r="O492" i="5"/>
  <c r="B492" i="5"/>
  <c r="G492" i="5"/>
  <c r="F492" i="5"/>
  <c r="J492" i="5"/>
  <c r="H492" i="5"/>
  <c r="M492" i="5"/>
  <c r="D492" i="5"/>
  <c r="N493" i="5"/>
  <c r="J493" i="5"/>
  <c r="G493" i="5"/>
  <c r="H493" i="5"/>
  <c r="F493" i="5"/>
  <c r="B493" i="5"/>
  <c r="M493" i="5"/>
  <c r="O493" i="5"/>
  <c r="I493" i="5"/>
  <c r="C493" i="5"/>
  <c r="L493" i="5"/>
  <c r="D493" i="5"/>
  <c r="K493" i="5"/>
  <c r="E493" i="5"/>
  <c r="F494" i="5"/>
  <c r="C494" i="5"/>
  <c r="M494" i="5"/>
  <c r="G494" i="5"/>
  <c r="B494" i="5"/>
  <c r="N494" i="5"/>
  <c r="D494" i="5"/>
  <c r="H494" i="5"/>
  <c r="J494" i="5"/>
  <c r="E494" i="5"/>
  <c r="K494" i="5"/>
  <c r="I494" i="5"/>
  <c r="O494" i="5"/>
  <c r="L494" i="5"/>
  <c r="I495" i="5"/>
  <c r="B495" i="5"/>
  <c r="D495" i="5"/>
  <c r="H495" i="5"/>
  <c r="L495" i="5"/>
  <c r="E495" i="5"/>
  <c r="N495" i="5"/>
  <c r="F495" i="5"/>
  <c r="K495" i="5"/>
  <c r="C495" i="5"/>
  <c r="M495" i="5"/>
  <c r="O495" i="5"/>
  <c r="J495" i="5"/>
  <c r="G495" i="5"/>
  <c r="E496" i="5"/>
  <c r="G496" i="5"/>
  <c r="N496" i="5"/>
  <c r="M496" i="5"/>
  <c r="I496" i="5"/>
  <c r="J496" i="5"/>
  <c r="C496" i="5"/>
  <c r="H496" i="5"/>
  <c r="B496" i="5"/>
  <c r="F496" i="5"/>
  <c r="D496" i="5"/>
  <c r="O496" i="5"/>
  <c r="L496" i="5"/>
  <c r="K496" i="5"/>
  <c r="J497" i="5"/>
  <c r="K497" i="5"/>
  <c r="M497" i="5"/>
  <c r="E497" i="5"/>
  <c r="N497" i="5"/>
  <c r="C497" i="5"/>
  <c r="O497" i="5"/>
  <c r="B497" i="5"/>
  <c r="I497" i="5"/>
  <c r="G497" i="5"/>
  <c r="H497" i="5"/>
  <c r="D497" i="5"/>
  <c r="F497" i="5"/>
  <c r="L497" i="5"/>
  <c r="J498" i="5"/>
  <c r="G498" i="5"/>
  <c r="D498" i="5"/>
  <c r="H498" i="5"/>
  <c r="I498" i="5"/>
  <c r="C498" i="5"/>
  <c r="L498" i="5"/>
  <c r="K498" i="5"/>
  <c r="N498" i="5"/>
  <c r="E498" i="5"/>
  <c r="F498" i="5"/>
  <c r="M498" i="5"/>
  <c r="O498" i="5"/>
  <c r="B498" i="5"/>
  <c r="N499" i="5"/>
  <c r="L499" i="5"/>
  <c r="E499" i="5"/>
  <c r="J499" i="5"/>
  <c r="K499" i="5"/>
  <c r="O499" i="5"/>
  <c r="C499" i="5"/>
  <c r="G499" i="5"/>
  <c r="F499" i="5"/>
  <c r="D499" i="5"/>
  <c r="I499" i="5"/>
  <c r="M499" i="5"/>
  <c r="B499" i="5"/>
  <c r="H499" i="5"/>
  <c r="G500" i="5"/>
  <c r="E500" i="5"/>
  <c r="B500" i="5"/>
  <c r="N500" i="5"/>
  <c r="J500" i="5"/>
  <c r="C500" i="5"/>
  <c r="I500" i="5"/>
  <c r="O500" i="5"/>
  <c r="L500" i="5"/>
  <c r="M500" i="5"/>
  <c r="K500" i="5"/>
  <c r="F500" i="5"/>
  <c r="D500" i="5"/>
  <c r="H500" i="5"/>
  <c r="E501" i="5"/>
  <c r="G501" i="5"/>
  <c r="L501" i="5"/>
  <c r="B501" i="5"/>
  <c r="N501" i="5"/>
  <c r="C501" i="5"/>
  <c r="K501" i="5"/>
  <c r="F501" i="5"/>
  <c r="H501" i="5"/>
  <c r="I501" i="5"/>
  <c r="M501" i="5"/>
  <c r="J501" i="5"/>
  <c r="D501" i="5"/>
  <c r="O501" i="5"/>
  <c r="E502" i="5"/>
  <c r="M502" i="5"/>
  <c r="N502" i="5"/>
  <c r="C502" i="5"/>
  <c r="D502" i="5"/>
  <c r="L502" i="5"/>
  <c r="I502" i="5"/>
  <c r="B502" i="5"/>
  <c r="K502" i="5"/>
  <c r="J502" i="5"/>
  <c r="F502" i="5"/>
  <c r="O502" i="5"/>
  <c r="G502" i="5"/>
  <c r="H502" i="5"/>
  <c r="J503" i="5"/>
  <c r="K503" i="5"/>
  <c r="G503" i="5"/>
  <c r="N503" i="5"/>
  <c r="C503" i="5"/>
  <c r="E503" i="5"/>
  <c r="B503" i="5"/>
  <c r="H503" i="5"/>
  <c r="I503" i="5"/>
  <c r="O503" i="5"/>
  <c r="F503" i="5"/>
  <c r="L503" i="5"/>
  <c r="M503" i="5"/>
  <c r="D503" i="5"/>
  <c r="E504" i="5"/>
  <c r="J504" i="5"/>
  <c r="K504" i="5"/>
  <c r="O504" i="5"/>
  <c r="D504" i="5"/>
  <c r="F504" i="5"/>
  <c r="C504" i="5"/>
  <c r="M504" i="5"/>
  <c r="G504" i="5"/>
  <c r="H504" i="5"/>
  <c r="I504" i="5"/>
  <c r="N504" i="5"/>
  <c r="L504" i="5"/>
  <c r="B504" i="5"/>
  <c r="C505" i="5"/>
  <c r="J505" i="5"/>
  <c r="L505" i="5"/>
  <c r="O505" i="5"/>
  <c r="K505" i="5"/>
  <c r="E505" i="5"/>
  <c r="D505" i="5"/>
  <c r="F505" i="5"/>
  <c r="M505" i="5"/>
  <c r="H505" i="5"/>
  <c r="B505" i="5"/>
  <c r="N505" i="5"/>
  <c r="G505" i="5"/>
  <c r="I505" i="5"/>
  <c r="H506" i="5"/>
  <c r="E506" i="5"/>
  <c r="G506" i="5"/>
  <c r="M506" i="5"/>
  <c r="L506" i="5"/>
  <c r="I506" i="5"/>
  <c r="J506" i="5"/>
  <c r="N506" i="5"/>
  <c r="B506" i="5"/>
  <c r="C506" i="5"/>
  <c r="O506" i="5"/>
  <c r="K506" i="5"/>
  <c r="F506" i="5"/>
  <c r="D506" i="5"/>
  <c r="N507" i="5"/>
  <c r="H507" i="5"/>
  <c r="J507" i="5"/>
  <c r="D507" i="5"/>
  <c r="K507" i="5"/>
  <c r="B507" i="5"/>
  <c r="O507" i="5"/>
  <c r="C507" i="5"/>
  <c r="G507" i="5"/>
  <c r="L507" i="5"/>
  <c r="F507" i="5"/>
  <c r="M507" i="5"/>
  <c r="E507" i="5"/>
  <c r="I507" i="5"/>
  <c r="L508" i="5"/>
  <c r="F508" i="5"/>
  <c r="K508" i="5"/>
  <c r="G508" i="5"/>
  <c r="B508" i="5"/>
  <c r="E508" i="5"/>
  <c r="I508" i="5"/>
  <c r="M508" i="5"/>
  <c r="N508" i="5"/>
  <c r="O508" i="5"/>
  <c r="C508" i="5"/>
  <c r="D508" i="5"/>
  <c r="J508" i="5"/>
  <c r="H508" i="5"/>
  <c r="I509" i="5"/>
  <c r="L509" i="5"/>
  <c r="F509" i="5"/>
  <c r="K509" i="5"/>
  <c r="M509" i="5"/>
  <c r="D509" i="5"/>
  <c r="J509" i="5"/>
  <c r="G509" i="5"/>
  <c r="O509" i="5"/>
  <c r="C509" i="5"/>
  <c r="H509" i="5"/>
  <c r="B509" i="5"/>
  <c r="N509" i="5"/>
  <c r="E509" i="5"/>
  <c r="D510" i="5"/>
  <c r="L510" i="5"/>
  <c r="F510" i="5"/>
  <c r="I510" i="5"/>
  <c r="G510" i="5"/>
  <c r="E510" i="5"/>
  <c r="K510" i="5"/>
  <c r="N510" i="5"/>
  <c r="B510" i="5"/>
  <c r="H510" i="5"/>
  <c r="C510" i="5"/>
  <c r="J510" i="5"/>
  <c r="M510" i="5"/>
  <c r="O510" i="5"/>
  <c r="K511" i="5"/>
  <c r="J511" i="5"/>
  <c r="L511" i="5"/>
  <c r="D511" i="5"/>
  <c r="M511" i="5"/>
  <c r="C511" i="5"/>
  <c r="B511" i="5"/>
  <c r="G511" i="5"/>
  <c r="O511" i="5"/>
  <c r="F511" i="5"/>
  <c r="I511" i="5"/>
  <c r="H511" i="5"/>
  <c r="N511" i="5"/>
  <c r="E511" i="5"/>
  <c r="E512" i="5"/>
  <c r="G512" i="5"/>
  <c r="M512" i="5"/>
  <c r="K512" i="5"/>
  <c r="B512" i="5"/>
  <c r="F512" i="5"/>
  <c r="J512" i="5"/>
  <c r="D512" i="5"/>
  <c r="I512" i="5"/>
  <c r="L512" i="5"/>
  <c r="H512" i="5"/>
  <c r="N512" i="5"/>
  <c r="O512" i="5"/>
  <c r="C512" i="5"/>
  <c r="N513" i="5"/>
  <c r="M513" i="5"/>
  <c r="H513" i="5"/>
  <c r="J513" i="5"/>
  <c r="E513" i="5"/>
  <c r="K513" i="5"/>
  <c r="C513" i="5"/>
  <c r="D513" i="5"/>
  <c r="B513" i="5"/>
  <c r="I513" i="5"/>
  <c r="O513" i="5"/>
  <c r="G513" i="5"/>
  <c r="F513" i="5"/>
  <c r="L513" i="5"/>
  <c r="K514" i="5"/>
  <c r="E514" i="5"/>
  <c r="N514" i="5"/>
  <c r="D514" i="5"/>
  <c r="B514" i="5"/>
  <c r="G514" i="5"/>
  <c r="O514" i="5"/>
  <c r="L514" i="5"/>
  <c r="M514" i="5"/>
  <c r="F514" i="5"/>
  <c r="H514" i="5"/>
  <c r="J514" i="5"/>
  <c r="I514" i="5"/>
  <c r="C514" i="5"/>
  <c r="K515" i="5"/>
  <c r="C515" i="5"/>
  <c r="G515" i="5"/>
  <c r="J515" i="5"/>
  <c r="F515" i="5"/>
  <c r="I515" i="5"/>
  <c r="E515" i="5"/>
  <c r="M515" i="5"/>
  <c r="O515" i="5"/>
  <c r="N515" i="5"/>
  <c r="L515" i="5"/>
  <c r="D515" i="5"/>
  <c r="B515" i="5"/>
  <c r="H515" i="5"/>
  <c r="I516" i="5"/>
  <c r="B516" i="5"/>
  <c r="N516" i="5"/>
  <c r="F516" i="5"/>
  <c r="G516" i="5"/>
  <c r="L516" i="5"/>
  <c r="C516" i="5"/>
  <c r="H516" i="5"/>
  <c r="J516" i="5"/>
  <c r="E516" i="5"/>
  <c r="K516" i="5"/>
  <c r="D516" i="5"/>
  <c r="O516" i="5"/>
  <c r="M516" i="5"/>
  <c r="M517" i="5"/>
  <c r="L517" i="5"/>
  <c r="J517" i="5"/>
  <c r="H517" i="5"/>
  <c r="B517" i="5"/>
  <c r="K517" i="5"/>
  <c r="O517" i="5"/>
  <c r="N517" i="5"/>
  <c r="I517" i="5"/>
  <c r="G517" i="5"/>
  <c r="C517" i="5"/>
  <c r="E517" i="5"/>
  <c r="D517" i="5"/>
  <c r="F517" i="5"/>
  <c r="E518" i="5"/>
  <c r="K518" i="5"/>
  <c r="I518" i="5"/>
  <c r="C518" i="5"/>
  <c r="D518" i="5"/>
  <c r="B518" i="5"/>
  <c r="M518" i="5"/>
  <c r="J518" i="5"/>
  <c r="N518" i="5"/>
  <c r="O518" i="5"/>
  <c r="H518" i="5"/>
  <c r="F518" i="5"/>
  <c r="G518" i="5"/>
  <c r="L518" i="5"/>
  <c r="L519" i="5"/>
  <c r="I519" i="5"/>
  <c r="C519" i="5"/>
  <c r="M519" i="5"/>
  <c r="G519" i="5"/>
  <c r="D519" i="5"/>
  <c r="F519" i="5"/>
  <c r="J519" i="5"/>
  <c r="K519" i="5"/>
  <c r="E519" i="5"/>
  <c r="B519" i="5"/>
  <c r="O519" i="5"/>
  <c r="H519" i="5"/>
  <c r="N519" i="5"/>
  <c r="F520" i="5"/>
  <c r="M520" i="5"/>
  <c r="E520" i="5"/>
  <c r="L520" i="5"/>
  <c r="I520" i="5"/>
  <c r="D520" i="5"/>
  <c r="H520" i="5"/>
  <c r="O520" i="5"/>
  <c r="K520" i="5"/>
  <c r="J520" i="5"/>
  <c r="G520" i="5"/>
  <c r="N520" i="5"/>
  <c r="B520" i="5"/>
  <c r="C520" i="5"/>
  <c r="M521" i="5"/>
  <c r="B521" i="5"/>
  <c r="O521" i="5"/>
  <c r="H521" i="5"/>
  <c r="D521" i="5"/>
  <c r="C521" i="5"/>
  <c r="F521" i="5"/>
  <c r="I521" i="5"/>
  <c r="J521" i="5"/>
  <c r="E521" i="5"/>
  <c r="G521" i="5"/>
  <c r="K521" i="5"/>
  <c r="N521" i="5"/>
  <c r="L521" i="5"/>
  <c r="C522" i="5"/>
  <c r="L522" i="5"/>
  <c r="K522" i="5"/>
  <c r="I522" i="5"/>
  <c r="H522" i="5"/>
  <c r="D522" i="5"/>
  <c r="E522" i="5"/>
  <c r="N522" i="5"/>
  <c r="B522" i="5"/>
  <c r="M522" i="5"/>
  <c r="F522" i="5"/>
  <c r="G522" i="5"/>
  <c r="O522" i="5"/>
  <c r="J522" i="5"/>
  <c r="E523" i="5"/>
  <c r="B523" i="5"/>
  <c r="L523" i="5"/>
  <c r="F523" i="5"/>
  <c r="D523" i="5"/>
  <c r="C523" i="5"/>
  <c r="O523" i="5"/>
  <c r="M523" i="5"/>
  <c r="N523" i="5"/>
  <c r="G523" i="5"/>
  <c r="I523" i="5"/>
  <c r="H523" i="5"/>
  <c r="J523" i="5"/>
  <c r="K523" i="5"/>
  <c r="C524" i="5"/>
  <c r="E524" i="5"/>
  <c r="G524" i="5"/>
  <c r="K524" i="5"/>
  <c r="O524" i="5"/>
  <c r="N524" i="5"/>
  <c r="F524" i="5"/>
  <c r="I524" i="5"/>
  <c r="J524" i="5"/>
  <c r="M524" i="5"/>
  <c r="B524" i="5"/>
  <c r="H524" i="5"/>
  <c r="L524" i="5"/>
  <c r="D524" i="5"/>
  <c r="N525" i="5"/>
  <c r="L525" i="5"/>
  <c r="C525" i="5"/>
  <c r="M525" i="5"/>
  <c r="F525" i="5"/>
  <c r="H525" i="5"/>
  <c r="G525" i="5"/>
  <c r="O525" i="5"/>
  <c r="B525" i="5"/>
  <c r="K525" i="5"/>
  <c r="J525" i="5"/>
  <c r="E525" i="5"/>
  <c r="D525" i="5"/>
  <c r="I525" i="5"/>
  <c r="G526" i="5"/>
  <c r="L526" i="5"/>
  <c r="J526" i="5"/>
  <c r="E526" i="5"/>
  <c r="B526" i="5"/>
  <c r="O526" i="5"/>
  <c r="M526" i="5"/>
  <c r="F526" i="5"/>
  <c r="D526" i="5"/>
  <c r="N526" i="5"/>
  <c r="H526" i="5"/>
  <c r="I526" i="5"/>
  <c r="C526" i="5"/>
  <c r="K526" i="5"/>
  <c r="I527" i="5"/>
  <c r="G527" i="5"/>
  <c r="H527" i="5"/>
  <c r="N527" i="5"/>
  <c r="B527" i="5"/>
  <c r="F527" i="5"/>
  <c r="E527" i="5"/>
  <c r="M527" i="5"/>
  <c r="O527" i="5"/>
  <c r="K527" i="5"/>
  <c r="L527" i="5"/>
  <c r="J527" i="5"/>
  <c r="D527" i="5"/>
  <c r="C527" i="5"/>
  <c r="I528" i="5"/>
  <c r="O528" i="5"/>
  <c r="B528" i="5"/>
  <c r="H528" i="5"/>
  <c r="N528" i="5"/>
  <c r="J528" i="5"/>
  <c r="C528" i="5"/>
  <c r="E528" i="5"/>
  <c r="G528" i="5"/>
  <c r="M528" i="5"/>
  <c r="F528" i="5"/>
  <c r="K528" i="5"/>
  <c r="D528" i="5"/>
  <c r="L528" i="5"/>
  <c r="H529" i="5"/>
  <c r="G529" i="5"/>
  <c r="F529" i="5"/>
  <c r="O529" i="5"/>
  <c r="N529" i="5"/>
  <c r="K529" i="5"/>
  <c r="B529" i="5"/>
  <c r="I529" i="5"/>
  <c r="M529" i="5"/>
  <c r="C529" i="5"/>
  <c r="J529" i="5"/>
  <c r="D529" i="5"/>
  <c r="L529" i="5"/>
  <c r="E529" i="5"/>
  <c r="B530" i="5"/>
  <c r="L530" i="5"/>
  <c r="J530" i="5"/>
  <c r="G530" i="5"/>
  <c r="F530" i="5"/>
  <c r="M530" i="5"/>
  <c r="K530" i="5"/>
  <c r="D530" i="5"/>
  <c r="I530" i="5"/>
  <c r="C530" i="5"/>
  <c r="O530" i="5"/>
  <c r="E530" i="5"/>
  <c r="N530" i="5"/>
  <c r="H530" i="5"/>
  <c r="F531" i="5"/>
  <c r="O531" i="5"/>
  <c r="G531" i="5"/>
  <c r="C531" i="5"/>
  <c r="N531" i="5"/>
  <c r="L531" i="5"/>
  <c r="B531" i="5"/>
  <c r="I531" i="5"/>
  <c r="H531" i="5"/>
  <c r="M531" i="5"/>
  <c r="E531" i="5"/>
  <c r="D531" i="5"/>
  <c r="J531" i="5"/>
  <c r="K531" i="5"/>
  <c r="J532" i="5"/>
  <c r="F532" i="5"/>
  <c r="C532" i="5"/>
  <c r="O532" i="5"/>
  <c r="E532" i="5"/>
  <c r="G532" i="5"/>
  <c r="D532" i="5"/>
  <c r="I532" i="5"/>
  <c r="K532" i="5"/>
  <c r="L532" i="5"/>
  <c r="N532" i="5"/>
  <c r="H532" i="5"/>
  <c r="B532" i="5"/>
  <c r="M532" i="5"/>
  <c r="B533" i="5"/>
  <c r="D533" i="5"/>
  <c r="N533" i="5"/>
  <c r="H533" i="5"/>
  <c r="J533" i="5"/>
  <c r="E533" i="5"/>
  <c r="C533" i="5"/>
  <c r="I533" i="5"/>
  <c r="G533" i="5"/>
  <c r="M533" i="5"/>
  <c r="L533" i="5"/>
  <c r="O533" i="5"/>
  <c r="K533" i="5"/>
  <c r="F533" i="5"/>
  <c r="B534" i="5"/>
  <c r="H534" i="5"/>
  <c r="J534" i="5"/>
  <c r="O534" i="5"/>
  <c r="G534" i="5"/>
  <c r="M534" i="5"/>
  <c r="L534" i="5"/>
  <c r="C534" i="5"/>
  <c r="F534" i="5"/>
  <c r="E534" i="5"/>
  <c r="I534" i="5"/>
  <c r="K534" i="5"/>
  <c r="D534" i="5"/>
  <c r="N534" i="5"/>
  <c r="H535" i="5"/>
  <c r="C535" i="5"/>
  <c r="J535" i="5"/>
  <c r="O535" i="5"/>
  <c r="M535" i="5"/>
  <c r="N535" i="5"/>
  <c r="D535" i="5"/>
  <c r="E535" i="5"/>
  <c r="F535" i="5"/>
  <c r="K535" i="5"/>
  <c r="G535" i="5"/>
  <c r="I535" i="5"/>
  <c r="L535" i="5"/>
  <c r="B535" i="5"/>
  <c r="F536" i="5"/>
  <c r="K536" i="5"/>
  <c r="O536" i="5"/>
  <c r="G536" i="5"/>
  <c r="N536" i="5"/>
  <c r="I536" i="5"/>
  <c r="D536" i="5"/>
  <c r="L536" i="5"/>
  <c r="J536" i="5"/>
  <c r="B536" i="5"/>
  <c r="H536" i="5"/>
  <c r="E536" i="5"/>
  <c r="M536" i="5"/>
  <c r="C536" i="5"/>
  <c r="O537" i="5"/>
  <c r="D537" i="5"/>
  <c r="B537" i="5"/>
  <c r="I537" i="5"/>
  <c r="E537" i="5"/>
  <c r="K537" i="5"/>
  <c r="H537" i="5"/>
  <c r="G537" i="5"/>
  <c r="C537" i="5"/>
  <c r="J537" i="5"/>
  <c r="L537" i="5"/>
  <c r="F537" i="5"/>
  <c r="M537" i="5"/>
  <c r="N537" i="5"/>
  <c r="D538" i="5"/>
  <c r="O538" i="5"/>
  <c r="H538" i="5"/>
  <c r="K538" i="5"/>
  <c r="G538" i="5"/>
  <c r="E538" i="5"/>
  <c r="N538" i="5"/>
  <c r="F538" i="5"/>
  <c r="M538" i="5"/>
  <c r="C538" i="5"/>
  <c r="L538" i="5"/>
  <c r="B538" i="5"/>
  <c r="I538" i="5"/>
  <c r="J538" i="5"/>
  <c r="M539" i="5"/>
  <c r="I539" i="5"/>
  <c r="K539" i="5"/>
  <c r="L539" i="5"/>
  <c r="B539" i="5"/>
  <c r="N539" i="5"/>
  <c r="F539" i="5"/>
  <c r="J539" i="5"/>
  <c r="H539" i="5"/>
  <c r="E539" i="5"/>
  <c r="C539" i="5"/>
  <c r="G539" i="5"/>
  <c r="D539" i="5"/>
  <c r="O539" i="5"/>
  <c r="B540" i="5"/>
  <c r="F540" i="5"/>
  <c r="J540" i="5"/>
  <c r="I540" i="5"/>
  <c r="N540" i="5"/>
  <c r="D540" i="5"/>
  <c r="O540" i="5"/>
  <c r="M540" i="5"/>
  <c r="E540" i="5"/>
  <c r="G540" i="5"/>
  <c r="H540" i="5"/>
  <c r="L540" i="5"/>
  <c r="K540" i="5"/>
  <c r="C540" i="5"/>
  <c r="B541" i="5"/>
  <c r="D541" i="5"/>
  <c r="F541" i="5"/>
  <c r="G541" i="5"/>
  <c r="J541" i="5"/>
  <c r="N541" i="5"/>
  <c r="M541" i="5"/>
  <c r="O541" i="5"/>
  <c r="H541" i="5"/>
  <c r="L541" i="5"/>
  <c r="K541" i="5"/>
  <c r="C541" i="5"/>
  <c r="E541" i="5"/>
  <c r="I541" i="5"/>
  <c r="O542" i="5"/>
  <c r="D542" i="5"/>
  <c r="K542" i="5"/>
  <c r="M542" i="5"/>
  <c r="G542" i="5"/>
  <c r="F542" i="5"/>
  <c r="I542" i="5"/>
  <c r="E542" i="5"/>
  <c r="J542" i="5"/>
  <c r="N542" i="5"/>
  <c r="C542" i="5"/>
  <c r="H542" i="5"/>
  <c r="B542" i="5"/>
  <c r="L542" i="5"/>
  <c r="E543" i="5"/>
  <c r="D543" i="5"/>
  <c r="G543" i="5"/>
  <c r="J543" i="5"/>
  <c r="B543" i="5"/>
  <c r="O543" i="5"/>
  <c r="H543" i="5"/>
  <c r="F543" i="5"/>
  <c r="N543" i="5"/>
  <c r="I543" i="5"/>
  <c r="C543" i="5"/>
  <c r="K543" i="5"/>
  <c r="M543" i="5"/>
  <c r="L543" i="5"/>
  <c r="D544" i="5"/>
  <c r="C544" i="5"/>
  <c r="O544" i="5"/>
  <c r="B544" i="5"/>
  <c r="N544" i="5"/>
  <c r="G544" i="5"/>
  <c r="E544" i="5"/>
  <c r="M544" i="5"/>
  <c r="H544" i="5"/>
  <c r="L544" i="5"/>
  <c r="I544" i="5"/>
  <c r="K544" i="5"/>
  <c r="F544" i="5"/>
  <c r="J544" i="5"/>
  <c r="J545" i="5"/>
  <c r="K545" i="5"/>
  <c r="O545" i="5"/>
  <c r="M545" i="5"/>
  <c r="H545" i="5"/>
  <c r="F545" i="5"/>
  <c r="I545" i="5"/>
  <c r="N545" i="5"/>
  <c r="G545" i="5"/>
  <c r="L545" i="5"/>
  <c r="D545" i="5"/>
  <c r="E545" i="5"/>
  <c r="B545" i="5"/>
  <c r="C545" i="5"/>
  <c r="C546" i="5"/>
  <c r="E546" i="5"/>
  <c r="K546" i="5"/>
  <c r="D546" i="5"/>
  <c r="B546" i="5"/>
  <c r="H546" i="5"/>
  <c r="L546" i="5"/>
  <c r="I546" i="5"/>
  <c r="M546" i="5"/>
  <c r="F546" i="5"/>
  <c r="N546" i="5"/>
  <c r="O546" i="5"/>
  <c r="J546" i="5"/>
  <c r="G546" i="5"/>
  <c r="N547" i="5"/>
  <c r="L547" i="5"/>
  <c r="F547" i="5"/>
  <c r="H547" i="5"/>
  <c r="O547" i="5"/>
  <c r="M547" i="5"/>
  <c r="K547" i="5"/>
  <c r="J547" i="5"/>
  <c r="D547" i="5"/>
  <c r="E547" i="5"/>
  <c r="B547" i="5"/>
  <c r="C547" i="5"/>
  <c r="G547" i="5"/>
  <c r="I547" i="5"/>
  <c r="B548" i="5"/>
  <c r="C548" i="5"/>
  <c r="D548" i="5"/>
  <c r="O548" i="5"/>
  <c r="K548" i="5"/>
  <c r="E548" i="5"/>
  <c r="F548" i="5"/>
  <c r="G548" i="5"/>
  <c r="N548" i="5"/>
  <c r="M548" i="5"/>
  <c r="H548" i="5"/>
  <c r="I548" i="5"/>
  <c r="L548" i="5"/>
  <c r="J548" i="5"/>
  <c r="J549" i="5"/>
  <c r="I549" i="5"/>
  <c r="E549" i="5"/>
  <c r="D549" i="5"/>
  <c r="B549" i="5"/>
  <c r="G549" i="5"/>
  <c r="K549" i="5"/>
  <c r="H549" i="5"/>
  <c r="F549" i="5"/>
  <c r="O549" i="5"/>
  <c r="N549" i="5"/>
  <c r="C549" i="5"/>
  <c r="M549" i="5"/>
  <c r="L549" i="5"/>
  <c r="N550" i="5"/>
  <c r="B550" i="5"/>
  <c r="M550" i="5"/>
  <c r="C550" i="5"/>
  <c r="K550" i="5"/>
  <c r="L550" i="5"/>
  <c r="J550" i="5"/>
  <c r="I550" i="5"/>
  <c r="G550" i="5"/>
  <c r="F550" i="5"/>
  <c r="O550" i="5"/>
  <c r="E550" i="5"/>
  <c r="H550" i="5"/>
  <c r="D550" i="5"/>
  <c r="O551" i="5"/>
  <c r="B551" i="5"/>
  <c r="N551" i="5"/>
  <c r="D551" i="5"/>
  <c r="J551" i="5"/>
  <c r="K551" i="5"/>
  <c r="M551" i="5"/>
  <c r="H551" i="5"/>
  <c r="E551" i="5"/>
  <c r="C551" i="5"/>
  <c r="I551" i="5"/>
  <c r="G551" i="5"/>
  <c r="F551" i="5"/>
  <c r="L551" i="5"/>
  <c r="H552" i="5"/>
  <c r="E552" i="5"/>
  <c r="N552" i="5"/>
  <c r="I552" i="5"/>
  <c r="M552" i="5"/>
  <c r="J552" i="5"/>
  <c r="L552" i="5"/>
  <c r="B552" i="5"/>
  <c r="K552" i="5"/>
  <c r="G552" i="5"/>
  <c r="F552" i="5"/>
  <c r="C552" i="5"/>
  <c r="D552" i="5"/>
  <c r="O552" i="5"/>
  <c r="N553" i="5"/>
  <c r="J553" i="5"/>
  <c r="O553" i="5"/>
  <c r="C553" i="5"/>
  <c r="D553" i="5"/>
  <c r="I553" i="5"/>
  <c r="E553" i="5"/>
  <c r="L553" i="5"/>
  <c r="K553" i="5"/>
  <c r="M553" i="5"/>
  <c r="B553" i="5"/>
  <c r="F553" i="5"/>
  <c r="G553" i="5"/>
  <c r="H553" i="5"/>
  <c r="F554" i="5"/>
  <c r="L554" i="5"/>
  <c r="G554" i="5"/>
  <c r="N554" i="5"/>
  <c r="D554" i="5"/>
  <c r="C554" i="5"/>
  <c r="H554" i="5"/>
  <c r="M554" i="5"/>
  <c r="I554" i="5"/>
  <c r="B554" i="5"/>
  <c r="K554" i="5"/>
  <c r="O554" i="5"/>
  <c r="E554" i="5"/>
  <c r="J554" i="5"/>
  <c r="I555" i="5"/>
  <c r="C555" i="5"/>
  <c r="M555" i="5"/>
  <c r="H555" i="5"/>
  <c r="F555" i="5"/>
  <c r="L555" i="5"/>
  <c r="K555" i="5"/>
  <c r="E555" i="5"/>
  <c r="O555" i="5"/>
  <c r="G555" i="5"/>
  <c r="N555" i="5"/>
  <c r="J555" i="5"/>
  <c r="D555" i="5"/>
  <c r="B555" i="5"/>
  <c r="J556" i="5"/>
  <c r="B556" i="5"/>
  <c r="G556" i="5"/>
  <c r="H556" i="5"/>
  <c r="N556" i="5"/>
  <c r="K556" i="5"/>
  <c r="F556" i="5"/>
  <c r="C556" i="5"/>
  <c r="O556" i="5"/>
  <c r="M556" i="5"/>
  <c r="L556" i="5"/>
  <c r="D556" i="5"/>
  <c r="I556" i="5"/>
  <c r="E556" i="5"/>
  <c r="I557" i="5"/>
  <c r="E557" i="5"/>
  <c r="M557" i="5"/>
  <c r="B557" i="5"/>
  <c r="C557" i="5"/>
  <c r="O557" i="5"/>
  <c r="L557" i="5"/>
  <c r="J557" i="5"/>
  <c r="N557" i="5"/>
  <c r="F557" i="5"/>
  <c r="G557" i="5"/>
  <c r="H557" i="5"/>
  <c r="K557" i="5"/>
  <c r="D557" i="5"/>
  <c r="F558" i="5"/>
  <c r="B558" i="5"/>
  <c r="O558" i="5"/>
  <c r="J558" i="5"/>
  <c r="C558" i="5"/>
  <c r="N558" i="5"/>
  <c r="D558" i="5"/>
  <c r="M558" i="5"/>
  <c r="E558" i="5"/>
  <c r="G558" i="5"/>
  <c r="L558" i="5"/>
  <c r="H558" i="5"/>
  <c r="I558" i="5"/>
  <c r="K558" i="5"/>
  <c r="F559" i="5"/>
  <c r="K559" i="5"/>
  <c r="B559" i="5"/>
  <c r="C559" i="5"/>
  <c r="M559" i="5"/>
  <c r="J559" i="5"/>
  <c r="H559" i="5"/>
  <c r="N559" i="5"/>
  <c r="L559" i="5"/>
  <c r="E559" i="5"/>
  <c r="I559" i="5"/>
  <c r="D559" i="5"/>
  <c r="G559" i="5"/>
  <c r="O559" i="5"/>
  <c r="D560" i="5"/>
  <c r="O560" i="5"/>
  <c r="K560" i="5"/>
  <c r="E560" i="5"/>
  <c r="I560" i="5"/>
  <c r="B560" i="5"/>
  <c r="H560" i="5"/>
  <c r="F560" i="5"/>
  <c r="L560" i="5"/>
  <c r="N560" i="5"/>
  <c r="M560" i="5"/>
  <c r="C560" i="5"/>
  <c r="J560" i="5"/>
  <c r="G560" i="5"/>
  <c r="M561" i="5"/>
  <c r="F561" i="5"/>
  <c r="H561" i="5"/>
  <c r="J561" i="5"/>
  <c r="E561" i="5"/>
  <c r="L561" i="5"/>
  <c r="N561" i="5"/>
  <c r="K561" i="5"/>
  <c r="C561" i="5"/>
  <c r="D561" i="5"/>
  <c r="O561" i="5"/>
  <c r="G561" i="5"/>
  <c r="I561" i="5"/>
  <c r="B561" i="5"/>
  <c r="F562" i="5"/>
  <c r="I562" i="5"/>
  <c r="B562" i="5"/>
  <c r="E562" i="5"/>
  <c r="H562" i="5"/>
  <c r="J562" i="5"/>
  <c r="L562" i="5"/>
  <c r="G562" i="5"/>
  <c r="D562" i="5"/>
  <c r="C562" i="5"/>
  <c r="O562" i="5"/>
  <c r="M562" i="5"/>
  <c r="K562" i="5"/>
  <c r="N562" i="5"/>
  <c r="N563" i="5"/>
  <c r="F563" i="5"/>
  <c r="E563" i="5"/>
  <c r="O563" i="5"/>
  <c r="B563" i="5"/>
  <c r="G563" i="5"/>
  <c r="H563" i="5"/>
  <c r="M563" i="5"/>
  <c r="L563" i="5"/>
  <c r="K563" i="5"/>
  <c r="D563" i="5"/>
  <c r="I563" i="5"/>
  <c r="C563" i="5"/>
  <c r="J563" i="5"/>
  <c r="D564" i="5"/>
  <c r="G564" i="5"/>
  <c r="E564" i="5"/>
  <c r="I564" i="5"/>
  <c r="O564" i="5"/>
  <c r="K564" i="5"/>
  <c r="N564" i="5"/>
  <c r="B564" i="5"/>
  <c r="C564" i="5"/>
  <c r="L564" i="5"/>
  <c r="J564" i="5"/>
  <c r="F564" i="5"/>
  <c r="M564" i="5"/>
  <c r="H564" i="5"/>
  <c r="L565" i="5"/>
  <c r="K565" i="5"/>
  <c r="N565" i="5"/>
  <c r="G565" i="5"/>
  <c r="I565" i="5"/>
  <c r="M565" i="5"/>
  <c r="O565" i="5"/>
  <c r="F565" i="5"/>
  <c r="J565" i="5"/>
  <c r="B565" i="5"/>
  <c r="D565" i="5"/>
  <c r="C565" i="5"/>
  <c r="H565" i="5"/>
  <c r="E565" i="5"/>
  <c r="O566" i="5"/>
  <c r="G566" i="5"/>
  <c r="L566" i="5"/>
  <c r="C566" i="5"/>
  <c r="N566" i="5"/>
  <c r="B566" i="5"/>
  <c r="I566" i="5"/>
  <c r="D566" i="5"/>
  <c r="E566" i="5"/>
  <c r="H566" i="5"/>
  <c r="J566" i="5"/>
  <c r="F566" i="5"/>
  <c r="M566" i="5"/>
  <c r="K566" i="5"/>
  <c r="C567" i="5"/>
  <c r="G567" i="5"/>
  <c r="J567" i="5"/>
  <c r="N567" i="5"/>
  <c r="F567" i="5"/>
  <c r="M567" i="5"/>
  <c r="H567" i="5"/>
  <c r="K567" i="5"/>
  <c r="D567" i="5"/>
  <c r="B567" i="5"/>
  <c r="I567" i="5"/>
  <c r="E567" i="5"/>
  <c r="O567" i="5"/>
  <c r="L567" i="5"/>
  <c r="C568" i="5"/>
  <c r="B568" i="5"/>
  <c r="E568" i="5"/>
  <c r="G568" i="5"/>
  <c r="N568" i="5"/>
  <c r="M568" i="5"/>
  <c r="I568" i="5"/>
  <c r="D568" i="5"/>
  <c r="J568" i="5"/>
  <c r="L568" i="5"/>
  <c r="K568" i="5"/>
  <c r="F568" i="5"/>
  <c r="O568" i="5"/>
  <c r="H568" i="5"/>
  <c r="L569" i="5"/>
  <c r="M569" i="5"/>
  <c r="O569" i="5"/>
  <c r="E569" i="5"/>
  <c r="J569" i="5"/>
  <c r="B569" i="5"/>
  <c r="H569" i="5"/>
  <c r="G569" i="5"/>
  <c r="K569" i="5"/>
  <c r="D569" i="5"/>
  <c r="F569" i="5"/>
  <c r="C569" i="5"/>
  <c r="N569" i="5"/>
  <c r="I569" i="5"/>
  <c r="J570" i="5"/>
  <c r="B570" i="5"/>
  <c r="F570" i="5"/>
  <c r="N570" i="5"/>
  <c r="I570" i="5"/>
  <c r="E570" i="5"/>
  <c r="C570" i="5"/>
  <c r="D570" i="5"/>
  <c r="K570" i="5"/>
  <c r="G570" i="5"/>
  <c r="L570" i="5"/>
  <c r="M570" i="5"/>
  <c r="H570" i="5"/>
  <c r="O570" i="5"/>
  <c r="J571" i="5"/>
  <c r="I571" i="5"/>
  <c r="N571" i="5"/>
  <c r="D571" i="5"/>
  <c r="L571" i="5"/>
  <c r="O571" i="5"/>
  <c r="E571" i="5"/>
  <c r="B571" i="5"/>
  <c r="M571" i="5"/>
  <c r="H571" i="5"/>
  <c r="G571" i="5"/>
  <c r="C571" i="5"/>
  <c r="K571" i="5"/>
  <c r="F571" i="5"/>
  <c r="J572" i="5"/>
  <c r="B572" i="5"/>
  <c r="H572" i="5"/>
  <c r="F572" i="5"/>
  <c r="N572" i="5"/>
  <c r="E572" i="5"/>
  <c r="D572" i="5"/>
  <c r="C572" i="5"/>
  <c r="G572" i="5"/>
  <c r="M572" i="5"/>
  <c r="O572" i="5"/>
  <c r="K572" i="5"/>
  <c r="I572" i="5"/>
  <c r="L572" i="5"/>
  <c r="G573" i="5"/>
  <c r="C573" i="5"/>
  <c r="M573" i="5"/>
  <c r="I573" i="5"/>
  <c r="N573" i="5"/>
  <c r="F573" i="5"/>
  <c r="E573" i="5"/>
  <c r="O573" i="5"/>
  <c r="B573" i="5"/>
  <c r="D573" i="5"/>
  <c r="H573" i="5"/>
  <c r="K573" i="5"/>
  <c r="J573" i="5"/>
  <c r="L573" i="5"/>
  <c r="J574" i="5"/>
  <c r="C574" i="5"/>
  <c r="L574" i="5"/>
  <c r="G574" i="5"/>
  <c r="K574" i="5"/>
  <c r="H574" i="5"/>
  <c r="D574" i="5"/>
  <c r="M574" i="5"/>
  <c r="F574" i="5"/>
  <c r="E574" i="5"/>
  <c r="B574" i="5"/>
  <c r="I574" i="5"/>
  <c r="O574" i="5"/>
  <c r="N574" i="5"/>
  <c r="H575" i="5"/>
  <c r="N575" i="5"/>
  <c r="L575" i="5"/>
  <c r="D575" i="5"/>
  <c r="J575" i="5"/>
  <c r="E575" i="5"/>
  <c r="O575" i="5"/>
  <c r="C575" i="5"/>
  <c r="M575" i="5"/>
  <c r="B575" i="5"/>
  <c r="F575" i="5"/>
  <c r="K575" i="5"/>
  <c r="G575" i="5"/>
  <c r="I575" i="5"/>
  <c r="J576" i="5"/>
  <c r="K576" i="5"/>
  <c r="H576" i="5"/>
  <c r="G576" i="5"/>
  <c r="B576" i="5"/>
  <c r="C576" i="5"/>
  <c r="E576" i="5"/>
  <c r="F576" i="5"/>
  <c r="D576" i="5"/>
  <c r="I576" i="5"/>
  <c r="N576" i="5"/>
  <c r="L576" i="5"/>
  <c r="O576" i="5"/>
  <c r="M576" i="5"/>
  <c r="J577" i="5"/>
  <c r="G577" i="5"/>
  <c r="E577" i="5"/>
  <c r="L577" i="5"/>
  <c r="M577" i="5"/>
  <c r="I577" i="5"/>
  <c r="D577" i="5"/>
  <c r="H577" i="5"/>
  <c r="K577" i="5"/>
  <c r="O577" i="5"/>
  <c r="N577" i="5"/>
  <c r="F577" i="5"/>
  <c r="B577" i="5"/>
  <c r="C577" i="5"/>
  <c r="I578" i="5"/>
  <c r="B578" i="5"/>
  <c r="E578" i="5"/>
  <c r="G578" i="5"/>
  <c r="N578" i="5"/>
  <c r="M578" i="5"/>
  <c r="J578" i="5"/>
  <c r="F578" i="5"/>
  <c r="L578" i="5"/>
  <c r="H578" i="5"/>
  <c r="K578" i="5"/>
  <c r="D578" i="5"/>
  <c r="C578" i="5"/>
  <c r="O578" i="5"/>
  <c r="M579" i="5"/>
  <c r="K579" i="5"/>
  <c r="C579" i="5"/>
  <c r="D579" i="5"/>
  <c r="I579" i="5"/>
  <c r="O579" i="5"/>
  <c r="F579" i="5"/>
  <c r="H579" i="5"/>
  <c r="J579" i="5"/>
  <c r="N579" i="5"/>
  <c r="E579" i="5"/>
  <c r="B579" i="5"/>
  <c r="G579" i="5"/>
  <c r="L579" i="5"/>
  <c r="I580" i="5"/>
  <c r="F580" i="5"/>
  <c r="H580" i="5"/>
  <c r="E580" i="5"/>
  <c r="L580" i="5"/>
  <c r="D580" i="5"/>
  <c r="G580" i="5"/>
  <c r="B580" i="5"/>
  <c r="C580" i="5"/>
  <c r="N580" i="5"/>
  <c r="K580" i="5"/>
  <c r="M580" i="5"/>
  <c r="O580" i="5"/>
  <c r="J580" i="5"/>
  <c r="J581" i="5"/>
  <c r="H581" i="5"/>
  <c r="D581" i="5"/>
  <c r="F581" i="5"/>
  <c r="K581" i="5"/>
  <c r="L581" i="5"/>
  <c r="G581" i="5"/>
  <c r="N581" i="5"/>
  <c r="M581" i="5"/>
  <c r="E581" i="5"/>
  <c r="C581" i="5"/>
  <c r="B581" i="5"/>
  <c r="I581" i="5"/>
  <c r="O581" i="5"/>
  <c r="N582" i="5"/>
  <c r="E582" i="5"/>
  <c r="B582" i="5"/>
  <c r="G582" i="5"/>
  <c r="H582" i="5"/>
  <c r="O582" i="5"/>
  <c r="K582" i="5"/>
  <c r="M582" i="5"/>
  <c r="L582" i="5"/>
  <c r="I582" i="5"/>
  <c r="J582" i="5"/>
  <c r="D582" i="5"/>
  <c r="C582" i="5"/>
  <c r="F582" i="5"/>
  <c r="O583" i="5"/>
  <c r="L583" i="5"/>
  <c r="H583" i="5"/>
  <c r="E583" i="5"/>
  <c r="K583" i="5"/>
  <c r="M583" i="5"/>
  <c r="J583" i="5"/>
  <c r="B583" i="5"/>
  <c r="F583" i="5"/>
  <c r="I583" i="5"/>
  <c r="N583" i="5"/>
  <c r="C583" i="5"/>
  <c r="D583" i="5"/>
  <c r="G583" i="5"/>
  <c r="H584" i="5"/>
  <c r="O584" i="5"/>
  <c r="L584" i="5"/>
  <c r="K584" i="5"/>
  <c r="J584" i="5"/>
  <c r="B584" i="5"/>
  <c r="M584" i="5"/>
  <c r="N584" i="5"/>
  <c r="C584" i="5"/>
  <c r="D584" i="5"/>
  <c r="F584" i="5"/>
  <c r="E584" i="5"/>
  <c r="G584" i="5"/>
  <c r="I584" i="5"/>
  <c r="B585" i="5"/>
  <c r="N585" i="5"/>
  <c r="C585" i="5"/>
  <c r="O585" i="5"/>
  <c r="E585" i="5"/>
  <c r="M585" i="5"/>
  <c r="K585" i="5"/>
  <c r="F585" i="5"/>
  <c r="H585" i="5"/>
  <c r="D585" i="5"/>
  <c r="J585" i="5"/>
  <c r="G585" i="5"/>
  <c r="I585" i="5"/>
  <c r="L585" i="5"/>
  <c r="F586" i="5"/>
  <c r="I586" i="5"/>
  <c r="K586" i="5"/>
  <c r="J586" i="5"/>
  <c r="B586" i="5"/>
  <c r="G586" i="5"/>
  <c r="E586" i="5"/>
  <c r="D586" i="5"/>
  <c r="H586" i="5"/>
  <c r="L586" i="5"/>
  <c r="M586" i="5"/>
  <c r="C586" i="5"/>
  <c r="O586" i="5"/>
  <c r="N586" i="5"/>
  <c r="D587" i="5"/>
  <c r="F587" i="5"/>
  <c r="N587" i="5"/>
  <c r="E587" i="5"/>
  <c r="O587" i="5"/>
  <c r="K587" i="5"/>
  <c r="C587" i="5"/>
  <c r="M587" i="5"/>
  <c r="B587" i="5"/>
  <c r="J587" i="5"/>
  <c r="I587" i="5"/>
  <c r="L587" i="5"/>
  <c r="G587" i="5"/>
  <c r="H587" i="5"/>
  <c r="G588" i="5"/>
  <c r="K588" i="5"/>
  <c r="N588" i="5"/>
  <c r="L588" i="5"/>
  <c r="M588" i="5"/>
  <c r="O588" i="5"/>
  <c r="H588" i="5"/>
  <c r="D588" i="5"/>
  <c r="E588" i="5"/>
  <c r="I588" i="5"/>
  <c r="C588" i="5"/>
  <c r="F588" i="5"/>
  <c r="B588" i="5"/>
  <c r="J588" i="5"/>
  <c r="L589" i="5"/>
  <c r="K589" i="5"/>
  <c r="J589" i="5"/>
  <c r="I589" i="5"/>
  <c r="F589" i="5"/>
  <c r="C589" i="5"/>
  <c r="B589" i="5"/>
  <c r="O589" i="5"/>
  <c r="G589" i="5"/>
  <c r="M589" i="5"/>
  <c r="N589" i="5"/>
  <c r="D589" i="5"/>
  <c r="E589" i="5"/>
  <c r="H589" i="5"/>
  <c r="O590" i="5"/>
  <c r="H590" i="5"/>
  <c r="N590" i="5"/>
  <c r="C590" i="5"/>
  <c r="K590" i="5"/>
  <c r="J590" i="5"/>
  <c r="L590" i="5"/>
  <c r="I590" i="5"/>
  <c r="M590" i="5"/>
  <c r="F590" i="5"/>
  <c r="G590" i="5"/>
  <c r="E590" i="5"/>
  <c r="B590" i="5"/>
  <c r="D590" i="5"/>
  <c r="H591" i="5"/>
  <c r="D591" i="5"/>
  <c r="I591" i="5"/>
  <c r="J591" i="5"/>
  <c r="M591" i="5"/>
  <c r="B591" i="5"/>
  <c r="E591" i="5"/>
  <c r="F591" i="5"/>
  <c r="K591" i="5"/>
  <c r="O591" i="5"/>
  <c r="L591" i="5"/>
  <c r="G591" i="5"/>
  <c r="N591" i="5"/>
  <c r="C591" i="5"/>
  <c r="D592" i="5"/>
  <c r="K592" i="5"/>
  <c r="F592" i="5"/>
  <c r="M592" i="5"/>
  <c r="C592" i="5"/>
  <c r="L592" i="5"/>
  <c r="O592" i="5"/>
  <c r="N592" i="5"/>
  <c r="H592" i="5"/>
  <c r="J592" i="5"/>
  <c r="G592" i="5"/>
  <c r="E592" i="5"/>
  <c r="I592" i="5"/>
  <c r="B592" i="5"/>
  <c r="G593" i="5"/>
  <c r="F593" i="5"/>
  <c r="M593" i="5"/>
  <c r="L593" i="5"/>
  <c r="D593" i="5"/>
  <c r="C593" i="5"/>
  <c r="N593" i="5"/>
  <c r="H593" i="5"/>
  <c r="B593" i="5"/>
  <c r="I593" i="5"/>
  <c r="E593" i="5"/>
  <c r="O593" i="5"/>
  <c r="K593" i="5"/>
  <c r="J593" i="5"/>
  <c r="D594" i="5"/>
  <c r="K594" i="5"/>
  <c r="C594" i="5"/>
  <c r="L594" i="5"/>
  <c r="J594" i="5"/>
  <c r="O594" i="5"/>
  <c r="E594" i="5"/>
  <c r="B594" i="5"/>
  <c r="F594" i="5"/>
  <c r="N594" i="5"/>
  <c r="I594" i="5"/>
  <c r="G594" i="5"/>
  <c r="M594" i="5"/>
  <c r="H594" i="5"/>
  <c r="E595" i="5"/>
  <c r="I595" i="5"/>
  <c r="H595" i="5"/>
  <c r="F595" i="5"/>
  <c r="G595" i="5"/>
  <c r="L595" i="5"/>
  <c r="M595" i="5"/>
  <c r="C595" i="5"/>
  <c r="N595" i="5"/>
  <c r="B595" i="5"/>
  <c r="J595" i="5"/>
  <c r="D595" i="5"/>
  <c r="O595" i="5"/>
  <c r="K595" i="5"/>
  <c r="G596" i="5"/>
  <c r="O596" i="5"/>
  <c r="F596" i="5"/>
  <c r="E596" i="5"/>
  <c r="I596" i="5"/>
  <c r="N596" i="5"/>
  <c r="C596" i="5"/>
  <c r="M596" i="5"/>
  <c r="L596" i="5"/>
  <c r="K596" i="5"/>
  <c r="J596" i="5"/>
  <c r="D596" i="5"/>
  <c r="H596" i="5"/>
  <c r="B596" i="5"/>
  <c r="B597" i="5"/>
  <c r="G597" i="5"/>
  <c r="L597" i="5"/>
  <c r="N597" i="5"/>
  <c r="O597" i="5"/>
  <c r="K597" i="5"/>
  <c r="I597" i="5"/>
  <c r="E597" i="5"/>
  <c r="J597" i="5"/>
  <c r="F597" i="5"/>
  <c r="H597" i="5"/>
  <c r="M597" i="5"/>
  <c r="D597" i="5"/>
  <c r="C597" i="5"/>
  <c r="F598" i="5"/>
  <c r="N598" i="5"/>
  <c r="O598" i="5"/>
  <c r="I598" i="5"/>
  <c r="L598" i="5"/>
  <c r="C598" i="5"/>
  <c r="J598" i="5"/>
  <c r="K598" i="5"/>
  <c r="H598" i="5"/>
  <c r="B598" i="5"/>
  <c r="G598" i="5"/>
  <c r="E598" i="5"/>
  <c r="D598" i="5"/>
  <c r="M598" i="5"/>
  <c r="K599" i="5"/>
  <c r="O599" i="5"/>
  <c r="D599" i="5"/>
  <c r="L599" i="5"/>
  <c r="I599" i="5"/>
  <c r="N599" i="5"/>
  <c r="C599" i="5"/>
  <c r="J599" i="5"/>
  <c r="F599" i="5"/>
  <c r="H599" i="5"/>
  <c r="B599" i="5"/>
  <c r="G599" i="5"/>
  <c r="E599" i="5"/>
  <c r="M599" i="5"/>
  <c r="E600" i="5"/>
  <c r="F600" i="5"/>
  <c r="O600" i="5"/>
  <c r="N600" i="5"/>
  <c r="K600" i="5"/>
  <c r="D600" i="5"/>
  <c r="J600" i="5"/>
  <c r="L600" i="5"/>
  <c r="G600" i="5"/>
  <c r="C600" i="5"/>
  <c r="B600" i="5"/>
  <c r="I600" i="5"/>
  <c r="H600" i="5"/>
  <c r="M600" i="5"/>
  <c r="G601" i="5"/>
  <c r="E601" i="5"/>
  <c r="M601" i="5"/>
  <c r="N601" i="5"/>
  <c r="I601" i="5"/>
  <c r="F601" i="5"/>
  <c r="O601" i="5"/>
  <c r="C601" i="5"/>
  <c r="K601" i="5"/>
  <c r="J601" i="5"/>
  <c r="D601" i="5"/>
  <c r="B601" i="5"/>
  <c r="H601" i="5"/>
  <c r="L601" i="5"/>
  <c r="F602" i="5"/>
  <c r="M602" i="5"/>
  <c r="C602" i="5"/>
  <c r="G602" i="5"/>
  <c r="B602" i="5"/>
  <c r="N602" i="5"/>
  <c r="J602" i="5"/>
  <c r="L602" i="5"/>
  <c r="E602" i="5"/>
  <c r="K602" i="5"/>
  <c r="O602" i="5"/>
  <c r="D602" i="5"/>
  <c r="H602" i="5"/>
  <c r="I602" i="5"/>
  <c r="D603" i="5"/>
  <c r="N603" i="5"/>
  <c r="M603" i="5"/>
  <c r="G603" i="5"/>
  <c r="C603" i="5"/>
  <c r="H603" i="5"/>
  <c r="B603" i="5"/>
  <c r="J603" i="5"/>
  <c r="L603" i="5"/>
  <c r="F603" i="5"/>
  <c r="K603" i="5"/>
  <c r="E603" i="5"/>
  <c r="I603" i="5"/>
  <c r="O603" i="5"/>
  <c r="F604" i="5"/>
  <c r="O604" i="5"/>
  <c r="I604" i="5"/>
  <c r="C604" i="5"/>
  <c r="N604" i="5"/>
  <c r="M604" i="5"/>
  <c r="H604" i="5"/>
  <c r="D604" i="5"/>
  <c r="E604" i="5"/>
  <c r="B604" i="5"/>
  <c r="L604" i="5"/>
  <c r="G604" i="5"/>
  <c r="J604" i="5"/>
  <c r="K604" i="5"/>
  <c r="H605" i="5"/>
  <c r="K605" i="5"/>
  <c r="F605" i="5"/>
  <c r="B605" i="5"/>
  <c r="D605" i="5"/>
  <c r="O605" i="5"/>
  <c r="J605" i="5"/>
  <c r="M605" i="5"/>
  <c r="L605" i="5"/>
  <c r="N605" i="5"/>
  <c r="I605" i="5"/>
  <c r="E605" i="5"/>
  <c r="G605" i="5"/>
  <c r="C605" i="5"/>
  <c r="F606" i="5"/>
  <c r="I606" i="5"/>
  <c r="O606" i="5"/>
  <c r="K606" i="5"/>
  <c r="L606" i="5"/>
  <c r="J606" i="5"/>
  <c r="C606" i="5"/>
  <c r="D606" i="5"/>
  <c r="G606" i="5"/>
  <c r="B606" i="5"/>
  <c r="N606" i="5"/>
  <c r="E606" i="5"/>
  <c r="H606" i="5"/>
  <c r="M606" i="5"/>
  <c r="I607" i="5"/>
  <c r="H607" i="5"/>
  <c r="N607" i="5"/>
  <c r="C607" i="5"/>
  <c r="K607" i="5"/>
  <c r="M607" i="5"/>
  <c r="J607" i="5"/>
  <c r="L607" i="5"/>
  <c r="B607" i="5"/>
  <c r="O607" i="5"/>
  <c r="G607" i="5"/>
  <c r="E607" i="5"/>
  <c r="F607" i="5"/>
  <c r="D607" i="5"/>
  <c r="H608" i="5"/>
  <c r="F608" i="5"/>
  <c r="D608" i="5"/>
  <c r="I608" i="5"/>
  <c r="K608" i="5"/>
  <c r="N608" i="5"/>
  <c r="J608" i="5"/>
  <c r="L608" i="5"/>
  <c r="E608" i="5"/>
  <c r="O608" i="5"/>
  <c r="B608" i="5"/>
  <c r="C608" i="5"/>
  <c r="G608" i="5"/>
  <c r="M608" i="5"/>
  <c r="M609" i="5"/>
  <c r="E609" i="5"/>
  <c r="F609" i="5"/>
  <c r="D609" i="5"/>
  <c r="B609" i="5"/>
  <c r="L609" i="5"/>
  <c r="J609" i="5"/>
  <c r="O609" i="5"/>
  <c r="I609" i="5"/>
  <c r="N609" i="5"/>
  <c r="H609" i="5"/>
  <c r="C609" i="5"/>
  <c r="K609" i="5"/>
  <c r="G609" i="5"/>
  <c r="H610" i="5"/>
  <c r="J610" i="5"/>
  <c r="L610" i="5"/>
  <c r="I610" i="5"/>
  <c r="E610" i="5"/>
  <c r="M610" i="5"/>
  <c r="C610" i="5"/>
  <c r="O610" i="5"/>
  <c r="F610" i="5"/>
  <c r="B610" i="5"/>
  <c r="G610" i="5"/>
  <c r="K610" i="5"/>
  <c r="D610" i="5"/>
  <c r="N610" i="5"/>
  <c r="M611" i="5"/>
  <c r="D611" i="5"/>
  <c r="N611" i="5"/>
  <c r="H611" i="5"/>
  <c r="K611" i="5"/>
  <c r="F611" i="5"/>
  <c r="J611" i="5"/>
  <c r="O611" i="5"/>
  <c r="L611" i="5"/>
  <c r="I611" i="5"/>
  <c r="B611" i="5"/>
  <c r="G611" i="5"/>
  <c r="C611" i="5"/>
  <c r="E611" i="5"/>
  <c r="H612" i="5"/>
  <c r="G612" i="5"/>
  <c r="I612" i="5"/>
  <c r="M612" i="5"/>
  <c r="F612" i="5"/>
  <c r="N612" i="5"/>
  <c r="C612" i="5"/>
  <c r="K612" i="5"/>
  <c r="O612" i="5"/>
  <c r="L612" i="5"/>
  <c r="J612" i="5"/>
  <c r="E612" i="5"/>
  <c r="B612" i="5"/>
  <c r="D612" i="5"/>
  <c r="D613" i="5"/>
  <c r="I613" i="5"/>
  <c r="J613" i="5"/>
  <c r="H613" i="5"/>
  <c r="N613" i="5"/>
  <c r="F613" i="5"/>
  <c r="E613" i="5"/>
  <c r="M613" i="5"/>
  <c r="G613" i="5"/>
  <c r="L613" i="5"/>
  <c r="K613" i="5"/>
  <c r="O613" i="5"/>
  <c r="B613" i="5"/>
  <c r="C613" i="5"/>
  <c r="N614" i="5"/>
  <c r="J614" i="5"/>
  <c r="B614" i="5"/>
  <c r="K614" i="5"/>
  <c r="E614" i="5"/>
  <c r="L614" i="5"/>
  <c r="M614" i="5"/>
  <c r="D614" i="5"/>
  <c r="G614" i="5"/>
  <c r="H614" i="5"/>
  <c r="I614" i="5"/>
  <c r="C614" i="5"/>
  <c r="F614" i="5"/>
  <c r="O614" i="5"/>
  <c r="K615" i="5"/>
  <c r="O615" i="5"/>
  <c r="E615" i="5"/>
  <c r="J615" i="5"/>
  <c r="D615" i="5"/>
  <c r="N615" i="5"/>
  <c r="F615" i="5"/>
  <c r="C615" i="5"/>
  <c r="B615" i="5"/>
  <c r="L615" i="5"/>
  <c r="H615" i="5"/>
  <c r="G615" i="5"/>
  <c r="I615" i="5"/>
  <c r="M615" i="5"/>
  <c r="N616" i="5"/>
  <c r="O616" i="5"/>
  <c r="G616" i="5"/>
  <c r="M616" i="5"/>
  <c r="I616" i="5"/>
  <c r="J616" i="5"/>
  <c r="L616" i="5"/>
  <c r="H616" i="5"/>
  <c r="F616" i="5"/>
  <c r="E616" i="5"/>
  <c r="D616" i="5"/>
  <c r="B616" i="5"/>
  <c r="K616" i="5"/>
  <c r="C616" i="5"/>
  <c r="I617" i="5"/>
  <c r="B617" i="5"/>
  <c r="L617" i="5"/>
  <c r="F617" i="5"/>
  <c r="E617" i="5"/>
  <c r="G617" i="5"/>
  <c r="H617" i="5"/>
  <c r="J617" i="5"/>
  <c r="O617" i="5"/>
  <c r="C617" i="5"/>
  <c r="K617" i="5"/>
  <c r="N617" i="5"/>
  <c r="D617" i="5"/>
  <c r="M617" i="5"/>
  <c r="B618" i="5"/>
  <c r="D618" i="5"/>
  <c r="M618" i="5"/>
  <c r="H618" i="5"/>
  <c r="F618" i="5"/>
  <c r="O618" i="5"/>
  <c r="L618" i="5"/>
  <c r="N618" i="5"/>
  <c r="C618" i="5"/>
  <c r="J618" i="5"/>
  <c r="K618" i="5"/>
  <c r="E618" i="5"/>
  <c r="I618" i="5"/>
  <c r="G618" i="5"/>
  <c r="I619" i="5"/>
  <c r="E619" i="5"/>
  <c r="G619" i="5"/>
  <c r="J619" i="5"/>
  <c r="H619" i="5"/>
  <c r="C619" i="5"/>
  <c r="F619" i="5"/>
  <c r="O619" i="5"/>
  <c r="M619" i="5"/>
  <c r="B619" i="5"/>
  <c r="L619" i="5"/>
  <c r="K619" i="5"/>
  <c r="D619" i="5"/>
  <c r="N619" i="5"/>
  <c r="J620" i="5"/>
  <c r="O620" i="5"/>
  <c r="D620" i="5"/>
  <c r="B620" i="5"/>
  <c r="C620" i="5"/>
  <c r="H620" i="5"/>
  <c r="E620" i="5"/>
  <c r="G620" i="5"/>
  <c r="M620" i="5"/>
  <c r="I620" i="5"/>
  <c r="K620" i="5"/>
  <c r="N620" i="5"/>
  <c r="L620" i="5"/>
  <c r="F620" i="5"/>
  <c r="H621" i="5"/>
  <c r="D621" i="5"/>
  <c r="G621" i="5"/>
  <c r="B621" i="5"/>
  <c r="O621" i="5"/>
  <c r="C621" i="5"/>
  <c r="K621" i="5"/>
  <c r="J621" i="5"/>
  <c r="F621" i="5"/>
  <c r="L621" i="5"/>
  <c r="M621" i="5"/>
  <c r="E621" i="5"/>
  <c r="N621" i="5"/>
  <c r="I621" i="5"/>
  <c r="D622" i="5"/>
  <c r="N622" i="5"/>
  <c r="O622" i="5"/>
  <c r="L622" i="5"/>
  <c r="K622" i="5"/>
  <c r="J622" i="5"/>
  <c r="M622" i="5"/>
  <c r="E622" i="5"/>
  <c r="H622" i="5"/>
  <c r="G622" i="5"/>
  <c r="I622" i="5"/>
  <c r="C622" i="5"/>
  <c r="F622" i="5"/>
  <c r="B622" i="5"/>
  <c r="C623" i="5"/>
  <c r="K623" i="5"/>
  <c r="E623" i="5"/>
  <c r="M623" i="5"/>
  <c r="G623" i="5"/>
  <c r="B623" i="5"/>
  <c r="D623" i="5"/>
  <c r="I623" i="5"/>
  <c r="L623" i="5"/>
  <c r="J623" i="5"/>
  <c r="O623" i="5"/>
  <c r="H623" i="5"/>
  <c r="N623" i="5"/>
  <c r="F623" i="5"/>
  <c r="I624" i="5"/>
  <c r="D624" i="5"/>
  <c r="G624" i="5"/>
  <c r="E624" i="5"/>
  <c r="K624" i="5"/>
  <c r="O624" i="5"/>
  <c r="N624" i="5"/>
  <c r="C624" i="5"/>
  <c r="H624" i="5"/>
  <c r="B624" i="5"/>
  <c r="J624" i="5"/>
  <c r="M624" i="5"/>
  <c r="F624" i="5"/>
  <c r="L624" i="5"/>
  <c r="H625" i="5"/>
  <c r="L625" i="5"/>
  <c r="D625" i="5"/>
  <c r="C625" i="5"/>
  <c r="N625" i="5"/>
  <c r="K625" i="5"/>
  <c r="B625" i="5"/>
  <c r="F625" i="5"/>
  <c r="O625" i="5"/>
  <c r="I625" i="5"/>
  <c r="G625" i="5"/>
  <c r="M625" i="5"/>
  <c r="E625" i="5"/>
  <c r="J625" i="5"/>
  <c r="H626" i="5"/>
  <c r="L626" i="5"/>
  <c r="O626" i="5"/>
  <c r="K626" i="5"/>
  <c r="D626" i="5"/>
  <c r="F626" i="5"/>
  <c r="G626" i="5"/>
  <c r="B626" i="5"/>
  <c r="N626" i="5"/>
  <c r="E626" i="5"/>
  <c r="M626" i="5"/>
  <c r="C626" i="5"/>
  <c r="I626" i="5"/>
  <c r="J626" i="5"/>
  <c r="O627" i="5"/>
  <c r="J627" i="5"/>
  <c r="K627" i="5"/>
  <c r="H627" i="5"/>
  <c r="D627" i="5"/>
  <c r="L627" i="5"/>
  <c r="E627" i="5"/>
  <c r="C627" i="5"/>
  <c r="B627" i="5"/>
  <c r="F627" i="5"/>
  <c r="G627" i="5"/>
  <c r="I627" i="5"/>
  <c r="N627" i="5"/>
  <c r="M627" i="5"/>
  <c r="H628" i="5"/>
  <c r="J628" i="5"/>
  <c r="M628" i="5"/>
  <c r="C628" i="5"/>
  <c r="N628" i="5"/>
  <c r="B628" i="5"/>
  <c r="E628" i="5"/>
  <c r="O628" i="5"/>
  <c r="F628" i="5"/>
  <c r="G628" i="5"/>
  <c r="I628" i="5"/>
  <c r="K628" i="5"/>
  <c r="D628" i="5"/>
  <c r="L628" i="5"/>
  <c r="D629" i="5"/>
  <c r="K629" i="5"/>
  <c r="I629" i="5"/>
  <c r="F629" i="5"/>
  <c r="N629" i="5"/>
  <c r="M629" i="5"/>
  <c r="O629" i="5"/>
  <c r="J629" i="5"/>
  <c r="L629" i="5"/>
  <c r="B629" i="5"/>
  <c r="H629" i="5"/>
  <c r="E629" i="5"/>
  <c r="G629" i="5"/>
  <c r="C629" i="5"/>
  <c r="K630" i="5"/>
  <c r="G630" i="5"/>
  <c r="N630" i="5"/>
  <c r="E630" i="5"/>
  <c r="O630" i="5"/>
  <c r="L630" i="5"/>
  <c r="B630" i="5"/>
  <c r="H630" i="5"/>
  <c r="I630" i="5"/>
  <c r="C630" i="5"/>
  <c r="F630" i="5"/>
  <c r="M630" i="5"/>
  <c r="D630" i="5"/>
  <c r="J630" i="5"/>
  <c r="C631" i="5"/>
  <c r="G631" i="5"/>
  <c r="B631" i="5"/>
  <c r="I631" i="5"/>
  <c r="H631" i="5"/>
  <c r="J631" i="5"/>
  <c r="O631" i="5"/>
  <c r="D631" i="5"/>
  <c r="N631" i="5"/>
  <c r="L631" i="5"/>
  <c r="F631" i="5"/>
  <c r="K631" i="5"/>
  <c r="E631" i="5"/>
  <c r="M631" i="5"/>
  <c r="I632" i="5"/>
  <c r="G632" i="5"/>
  <c r="D632" i="5"/>
  <c r="L632" i="5"/>
  <c r="K632" i="5"/>
  <c r="M632" i="5"/>
  <c r="H632" i="5"/>
  <c r="J632" i="5"/>
  <c r="N632" i="5"/>
  <c r="O632" i="5"/>
  <c r="E632" i="5"/>
  <c r="C632" i="5"/>
  <c r="B632" i="5"/>
  <c r="F632" i="5"/>
  <c r="D633" i="5"/>
  <c r="O633" i="5"/>
  <c r="K633" i="5"/>
  <c r="M633" i="5"/>
  <c r="F633" i="5"/>
  <c r="G633" i="5"/>
  <c r="C633" i="5"/>
  <c r="E633" i="5"/>
  <c r="L633" i="5"/>
  <c r="H633" i="5"/>
  <c r="N633" i="5"/>
  <c r="I633" i="5"/>
  <c r="J633" i="5"/>
  <c r="B633" i="5"/>
  <c r="O634" i="5"/>
  <c r="B634" i="5"/>
  <c r="N634" i="5"/>
  <c r="M634" i="5"/>
  <c r="D634" i="5"/>
  <c r="G634" i="5"/>
  <c r="I634" i="5"/>
  <c r="L634" i="5"/>
  <c r="E634" i="5"/>
  <c r="F634" i="5"/>
  <c r="J634" i="5"/>
  <c r="C634" i="5"/>
  <c r="H634" i="5"/>
  <c r="K634" i="5"/>
  <c r="J635" i="5"/>
  <c r="L635" i="5"/>
  <c r="O635" i="5"/>
  <c r="H635" i="5"/>
  <c r="K635" i="5"/>
  <c r="F635" i="5"/>
  <c r="B635" i="5"/>
  <c r="C635" i="5"/>
  <c r="G635" i="5"/>
  <c r="D635" i="5"/>
  <c r="N635" i="5"/>
  <c r="M635" i="5"/>
  <c r="E635" i="5"/>
  <c r="I635" i="5"/>
  <c r="J636" i="5"/>
  <c r="C636" i="5"/>
  <c r="F636" i="5"/>
  <c r="B636" i="5"/>
  <c r="L636" i="5"/>
  <c r="N636" i="5"/>
  <c r="H636" i="5"/>
  <c r="M636" i="5"/>
  <c r="G636" i="5"/>
  <c r="O636" i="5"/>
  <c r="E636" i="5"/>
  <c r="D636" i="5"/>
  <c r="I636" i="5"/>
  <c r="K636" i="5"/>
  <c r="F637" i="5"/>
  <c r="D637" i="5"/>
  <c r="N637" i="5"/>
  <c r="I637" i="5"/>
  <c r="M637" i="5"/>
  <c r="H637" i="5"/>
  <c r="K637" i="5"/>
  <c r="C637" i="5"/>
  <c r="E637" i="5"/>
  <c r="L637" i="5"/>
  <c r="J637" i="5"/>
  <c r="O637" i="5"/>
  <c r="G637" i="5"/>
  <c r="B637" i="5"/>
  <c r="F638" i="5"/>
  <c r="J638" i="5"/>
  <c r="M638" i="5"/>
  <c r="C638" i="5"/>
  <c r="L638" i="5"/>
  <c r="E638" i="5"/>
  <c r="I638" i="5"/>
  <c r="G638" i="5"/>
  <c r="H638" i="5"/>
  <c r="B638" i="5"/>
  <c r="O638" i="5"/>
  <c r="D638" i="5"/>
  <c r="N638" i="5"/>
  <c r="K638" i="5"/>
  <c r="F639" i="5"/>
  <c r="B639" i="5"/>
  <c r="E639" i="5"/>
  <c r="J639" i="5"/>
  <c r="K639" i="5"/>
  <c r="O639" i="5"/>
  <c r="I639" i="5"/>
  <c r="D639" i="5"/>
  <c r="N639" i="5"/>
  <c r="M639" i="5"/>
  <c r="G639" i="5"/>
  <c r="C639" i="5"/>
  <c r="H639" i="5"/>
  <c r="L639" i="5"/>
  <c r="C640" i="5"/>
  <c r="I640" i="5"/>
  <c r="F640" i="5"/>
  <c r="G640" i="5"/>
  <c r="E640" i="5"/>
  <c r="K640" i="5"/>
  <c r="O640" i="5"/>
  <c r="N640" i="5"/>
  <c r="M640" i="5"/>
  <c r="B640" i="5"/>
  <c r="H640" i="5"/>
  <c r="D640" i="5"/>
  <c r="L640" i="5"/>
  <c r="J640" i="5"/>
  <c r="F641" i="5"/>
  <c r="I641" i="5"/>
  <c r="K641" i="5"/>
  <c r="C641" i="5"/>
  <c r="H641" i="5"/>
  <c r="L641" i="5"/>
  <c r="N641" i="5"/>
  <c r="J641" i="5"/>
  <c r="D641" i="5"/>
  <c r="B641" i="5"/>
  <c r="O641" i="5"/>
  <c r="M641" i="5"/>
  <c r="G641" i="5"/>
  <c r="E641" i="5"/>
  <c r="C642" i="5"/>
  <c r="B642" i="5"/>
  <c r="K642" i="5"/>
  <c r="N642" i="5"/>
  <c r="D642" i="5"/>
  <c r="E642" i="5"/>
  <c r="H642" i="5"/>
  <c r="F642" i="5"/>
  <c r="L642" i="5"/>
  <c r="M642" i="5"/>
  <c r="I642" i="5"/>
  <c r="J642" i="5"/>
  <c r="G642" i="5"/>
  <c r="O642" i="5"/>
  <c r="K643" i="5"/>
  <c r="C643" i="5"/>
  <c r="D643" i="5"/>
  <c r="B643" i="5"/>
  <c r="F643" i="5"/>
  <c r="E643" i="5"/>
  <c r="H643" i="5"/>
  <c r="G643" i="5"/>
  <c r="J643" i="5"/>
  <c r="N643" i="5"/>
  <c r="L643" i="5"/>
  <c r="M643" i="5"/>
  <c r="I643" i="5"/>
  <c r="O643" i="5"/>
  <c r="F644" i="5"/>
  <c r="K644" i="5"/>
  <c r="E644" i="5"/>
  <c r="H644" i="5"/>
  <c r="C644" i="5"/>
  <c r="D644" i="5"/>
  <c r="J644" i="5"/>
  <c r="M644" i="5"/>
  <c r="B644" i="5"/>
  <c r="G644" i="5"/>
  <c r="N644" i="5"/>
  <c r="O644" i="5"/>
  <c r="I644" i="5"/>
  <c r="L644" i="5"/>
  <c r="B645" i="5"/>
  <c r="H645" i="5"/>
  <c r="G645" i="5"/>
  <c r="M645" i="5"/>
  <c r="N645" i="5"/>
  <c r="K645" i="5"/>
  <c r="J645" i="5"/>
  <c r="E645" i="5"/>
  <c r="L645" i="5"/>
  <c r="D645" i="5"/>
  <c r="O645" i="5"/>
  <c r="F645" i="5"/>
  <c r="I645" i="5"/>
  <c r="C645" i="5"/>
  <c r="H646" i="5"/>
  <c r="N646" i="5"/>
  <c r="F646" i="5"/>
  <c r="O646" i="5"/>
  <c r="M646" i="5"/>
  <c r="D646" i="5"/>
  <c r="E646" i="5"/>
  <c r="I646" i="5"/>
  <c r="L646" i="5"/>
  <c r="K646" i="5"/>
  <c r="C646" i="5"/>
  <c r="B646" i="5"/>
  <c r="G646" i="5"/>
  <c r="J646" i="5"/>
  <c r="K647" i="5"/>
  <c r="G647" i="5"/>
  <c r="M647" i="5"/>
  <c r="B647" i="5"/>
  <c r="L647" i="5"/>
  <c r="I647" i="5"/>
  <c r="N647" i="5"/>
  <c r="O647" i="5"/>
  <c r="D647" i="5"/>
  <c r="C647" i="5"/>
  <c r="E647" i="5"/>
  <c r="F647" i="5"/>
  <c r="H647" i="5"/>
  <c r="J647" i="5"/>
  <c r="G648" i="5"/>
  <c r="D648" i="5"/>
  <c r="N648" i="5"/>
  <c r="K648" i="5"/>
  <c r="E648" i="5"/>
  <c r="I648" i="5"/>
  <c r="F648" i="5"/>
  <c r="B648" i="5"/>
  <c r="C648" i="5"/>
  <c r="H648" i="5"/>
  <c r="O648" i="5"/>
  <c r="M648" i="5"/>
  <c r="J648" i="5"/>
  <c r="L648" i="5"/>
  <c r="I649" i="5"/>
  <c r="M649" i="5"/>
  <c r="H649" i="5"/>
  <c r="L649" i="5"/>
  <c r="D649" i="5"/>
  <c r="C649" i="5"/>
  <c r="O649" i="5"/>
  <c r="J649" i="5"/>
  <c r="B649" i="5"/>
  <c r="N649" i="5"/>
  <c r="K649" i="5"/>
  <c r="E649" i="5"/>
  <c r="F649" i="5"/>
  <c r="G649" i="5"/>
  <c r="F650" i="5"/>
  <c r="G650" i="5"/>
  <c r="I650" i="5"/>
  <c r="E650" i="5"/>
  <c r="M650" i="5"/>
  <c r="C650" i="5"/>
  <c r="N650" i="5"/>
  <c r="O650" i="5"/>
  <c r="D650" i="5"/>
  <c r="B650" i="5"/>
  <c r="K650" i="5"/>
  <c r="J650" i="5"/>
  <c r="H650" i="5"/>
  <c r="L650" i="5"/>
  <c r="K651" i="5"/>
  <c r="O651" i="5"/>
  <c r="I651" i="5"/>
  <c r="E651" i="5"/>
  <c r="D651" i="5"/>
  <c r="N651" i="5"/>
  <c r="J651" i="5"/>
  <c r="L651" i="5"/>
  <c r="H651" i="5"/>
  <c r="C651" i="5"/>
  <c r="M651" i="5"/>
  <c r="B651" i="5"/>
  <c r="F651" i="5"/>
  <c r="G651" i="5"/>
  <c r="F652" i="5"/>
  <c r="K652" i="5"/>
  <c r="O652" i="5"/>
  <c r="N652" i="5"/>
  <c r="I652" i="5"/>
  <c r="M652" i="5"/>
  <c r="L652" i="5"/>
  <c r="D652" i="5"/>
  <c r="G652" i="5"/>
  <c r="C652" i="5"/>
  <c r="B652" i="5"/>
  <c r="E652" i="5"/>
  <c r="J652" i="5"/>
  <c r="H652" i="5"/>
  <c r="F653" i="5"/>
  <c r="E653" i="5"/>
  <c r="J653" i="5"/>
  <c r="B653" i="5"/>
  <c r="G653" i="5"/>
  <c r="O653" i="5"/>
  <c r="M653" i="5"/>
  <c r="K653" i="5"/>
  <c r="D653" i="5"/>
  <c r="N653" i="5"/>
  <c r="H653" i="5"/>
  <c r="I653" i="5"/>
  <c r="L653" i="5"/>
  <c r="C653" i="5"/>
  <c r="F654" i="5"/>
  <c r="N654" i="5"/>
  <c r="L654" i="5"/>
  <c r="D654" i="5"/>
  <c r="I654" i="5"/>
  <c r="M654" i="5"/>
  <c r="C654" i="5"/>
  <c r="J654" i="5"/>
  <c r="O654" i="5"/>
  <c r="H654" i="5"/>
  <c r="B654" i="5"/>
  <c r="G654" i="5"/>
  <c r="K654" i="5"/>
  <c r="E654" i="5"/>
  <c r="H655" i="5"/>
  <c r="B655" i="5"/>
  <c r="I655" i="5"/>
  <c r="J655" i="5"/>
  <c r="K655" i="5"/>
  <c r="L655" i="5"/>
  <c r="C655" i="5"/>
  <c r="M655" i="5"/>
  <c r="F655" i="5"/>
  <c r="D655" i="5"/>
  <c r="E655" i="5"/>
  <c r="O655" i="5"/>
  <c r="N655" i="5"/>
  <c r="G655" i="5"/>
  <c r="L656" i="5"/>
  <c r="H656" i="5"/>
  <c r="G656" i="5"/>
  <c r="F656" i="5"/>
  <c r="C656" i="5"/>
  <c r="D656" i="5"/>
  <c r="J656" i="5"/>
  <c r="N656" i="5"/>
  <c r="M656" i="5"/>
  <c r="K656" i="5"/>
  <c r="I656" i="5"/>
  <c r="O656" i="5"/>
  <c r="E656" i="5"/>
  <c r="B656" i="5"/>
  <c r="J657" i="5"/>
  <c r="C657" i="5"/>
  <c r="G657" i="5"/>
  <c r="F657" i="5"/>
  <c r="E657" i="5"/>
  <c r="M657" i="5"/>
  <c r="N657" i="5"/>
  <c r="H657" i="5"/>
  <c r="I657" i="5"/>
  <c r="L657" i="5"/>
  <c r="D657" i="5"/>
  <c r="O657" i="5"/>
  <c r="K657" i="5"/>
  <c r="B657" i="5"/>
  <c r="G658" i="5"/>
  <c r="M658" i="5"/>
  <c r="B658" i="5"/>
  <c r="K658" i="5"/>
  <c r="C658" i="5"/>
  <c r="D658" i="5"/>
  <c r="L658" i="5"/>
  <c r="O658" i="5"/>
  <c r="F658" i="5"/>
  <c r="E658" i="5"/>
  <c r="H658" i="5"/>
  <c r="J658" i="5"/>
  <c r="N658" i="5"/>
  <c r="I658" i="5"/>
  <c r="C659" i="5"/>
  <c r="E659" i="5"/>
  <c r="K659" i="5"/>
  <c r="M659" i="5"/>
  <c r="F659" i="5"/>
  <c r="D659" i="5"/>
  <c r="B659" i="5"/>
  <c r="G659" i="5"/>
  <c r="H659" i="5"/>
  <c r="J659" i="5"/>
  <c r="O659" i="5"/>
  <c r="L659" i="5"/>
  <c r="N659" i="5"/>
  <c r="I659" i="5"/>
  <c r="D660" i="5"/>
  <c r="G660" i="5"/>
  <c r="M660" i="5"/>
  <c r="F660" i="5"/>
  <c r="B660" i="5"/>
  <c r="H660" i="5"/>
  <c r="I660" i="5"/>
  <c r="O660" i="5"/>
  <c r="K660" i="5"/>
  <c r="N660" i="5"/>
  <c r="C660" i="5"/>
  <c r="E660" i="5"/>
  <c r="L660" i="5"/>
  <c r="J660" i="5"/>
  <c r="F661" i="5"/>
  <c r="D661" i="5"/>
  <c r="M661" i="5"/>
  <c r="O661" i="5"/>
  <c r="K661" i="5"/>
  <c r="L661" i="5"/>
  <c r="B661" i="5"/>
  <c r="H661" i="5"/>
  <c r="E661" i="5"/>
  <c r="C661" i="5"/>
  <c r="J661" i="5"/>
  <c r="I661" i="5"/>
  <c r="G661" i="5"/>
  <c r="N661" i="5"/>
  <c r="G662" i="5"/>
  <c r="J662" i="5"/>
  <c r="H662" i="5"/>
  <c r="B662" i="5"/>
  <c r="K662" i="5"/>
  <c r="M662" i="5"/>
  <c r="N662" i="5"/>
  <c r="F662" i="5"/>
  <c r="E662" i="5"/>
  <c r="O662" i="5"/>
  <c r="C662" i="5"/>
  <c r="I662" i="5"/>
  <c r="L662" i="5"/>
  <c r="D662" i="5"/>
  <c r="G663" i="5"/>
  <c r="L663" i="5"/>
  <c r="D663" i="5"/>
  <c r="J663" i="5"/>
  <c r="E663" i="5"/>
  <c r="B663" i="5"/>
  <c r="F663" i="5"/>
  <c r="I663" i="5"/>
  <c r="C663" i="5"/>
  <c r="O663" i="5"/>
  <c r="H663" i="5"/>
  <c r="K663" i="5"/>
  <c r="N663" i="5"/>
  <c r="M663" i="5"/>
  <c r="I664" i="5"/>
  <c r="H664" i="5"/>
  <c r="L664" i="5"/>
  <c r="D664" i="5"/>
  <c r="K664" i="5"/>
  <c r="F664" i="5"/>
  <c r="O664" i="5"/>
  <c r="B664" i="5"/>
  <c r="J664" i="5"/>
  <c r="M664" i="5"/>
  <c r="N664" i="5"/>
  <c r="E664" i="5"/>
  <c r="G664" i="5"/>
  <c r="C664" i="5"/>
  <c r="K665" i="5"/>
  <c r="N665" i="5"/>
  <c r="B665" i="5"/>
  <c r="C665" i="5"/>
  <c r="L665" i="5"/>
  <c r="M665" i="5"/>
  <c r="H665" i="5"/>
  <c r="G665" i="5"/>
  <c r="E665" i="5"/>
  <c r="J665" i="5"/>
  <c r="O665" i="5"/>
  <c r="I665" i="5"/>
  <c r="F665" i="5"/>
  <c r="D665" i="5"/>
  <c r="C666" i="5"/>
  <c r="B666" i="5"/>
  <c r="K666" i="5"/>
  <c r="E666" i="5"/>
  <c r="F666" i="5"/>
  <c r="H666" i="5"/>
  <c r="N666" i="5"/>
  <c r="O666" i="5"/>
  <c r="L666" i="5"/>
  <c r="D666" i="5"/>
  <c r="I666" i="5"/>
  <c r="G666" i="5"/>
  <c r="J666" i="5"/>
  <c r="M666" i="5"/>
  <c r="I667" i="5"/>
  <c r="H667" i="5"/>
  <c r="F667" i="5"/>
  <c r="M667" i="5"/>
  <c r="B667" i="5"/>
  <c r="L667" i="5"/>
  <c r="K667" i="5"/>
  <c r="N667" i="5"/>
  <c r="D667" i="5"/>
  <c r="G667" i="5"/>
  <c r="E667" i="5"/>
  <c r="O667" i="5"/>
  <c r="J667" i="5"/>
  <c r="C667" i="5"/>
  <c r="J668" i="5"/>
  <c r="L668" i="5"/>
  <c r="E668" i="5"/>
  <c r="F668" i="5"/>
  <c r="G668" i="5"/>
  <c r="D668" i="5"/>
  <c r="K668" i="5"/>
  <c r="O668" i="5"/>
  <c r="B668" i="5"/>
  <c r="I668" i="5"/>
  <c r="H668" i="5"/>
  <c r="M668" i="5"/>
  <c r="N668" i="5"/>
  <c r="C668" i="5"/>
  <c r="M669" i="5"/>
  <c r="H669" i="5"/>
  <c r="J669" i="5"/>
  <c r="D669" i="5"/>
  <c r="L669" i="5"/>
  <c r="B669" i="5"/>
  <c r="E669" i="5"/>
  <c r="O669" i="5"/>
  <c r="F669" i="5"/>
  <c r="N669" i="5"/>
  <c r="C669" i="5"/>
  <c r="I669" i="5"/>
  <c r="K669" i="5"/>
  <c r="G669" i="5"/>
  <c r="I670" i="5"/>
  <c r="F670" i="5"/>
  <c r="B670" i="5"/>
  <c r="K670" i="5"/>
  <c r="C670" i="5"/>
  <c r="E670" i="5"/>
  <c r="N670" i="5"/>
  <c r="L670" i="5"/>
  <c r="D670" i="5"/>
  <c r="G670" i="5"/>
  <c r="M670" i="5"/>
  <c r="H670" i="5"/>
  <c r="J670" i="5"/>
  <c r="O670" i="5"/>
  <c r="I671" i="5"/>
  <c r="L671" i="5"/>
  <c r="E671" i="5"/>
  <c r="F671" i="5"/>
  <c r="C671" i="5"/>
  <c r="K671" i="5"/>
  <c r="G671" i="5"/>
  <c r="N671" i="5"/>
  <c r="H671" i="5"/>
  <c r="M671" i="5"/>
  <c r="B671" i="5"/>
  <c r="J671" i="5"/>
  <c r="O671" i="5"/>
  <c r="D671" i="5"/>
  <c r="H672" i="5"/>
  <c r="F672" i="5"/>
  <c r="L672" i="5"/>
  <c r="C672" i="5"/>
  <c r="E672" i="5"/>
  <c r="D672" i="5"/>
  <c r="G672" i="5"/>
  <c r="I672" i="5"/>
  <c r="N672" i="5"/>
  <c r="O672" i="5"/>
  <c r="K672" i="5"/>
  <c r="J672" i="5"/>
  <c r="M672" i="5"/>
  <c r="B672" i="5"/>
  <c r="C673" i="5"/>
  <c r="O673" i="5"/>
  <c r="B673" i="5"/>
  <c r="L673" i="5"/>
  <c r="N673" i="5"/>
  <c r="J673" i="5"/>
  <c r="E673" i="5"/>
  <c r="H673" i="5"/>
  <c r="M673" i="5"/>
  <c r="I673" i="5"/>
  <c r="G673" i="5"/>
  <c r="K673" i="5"/>
  <c r="D673" i="5"/>
  <c r="F673" i="5"/>
  <c r="L674" i="5"/>
  <c r="B674" i="5"/>
  <c r="C674" i="5"/>
  <c r="J674" i="5"/>
  <c r="O674" i="5"/>
  <c r="E674" i="5"/>
  <c r="H674" i="5"/>
  <c r="K674" i="5"/>
  <c r="F674" i="5"/>
  <c r="G674" i="5"/>
  <c r="N674" i="5"/>
  <c r="D674" i="5"/>
  <c r="M674" i="5"/>
  <c r="I674" i="5"/>
  <c r="C675" i="5"/>
  <c r="L675" i="5"/>
  <c r="D675" i="5"/>
  <c r="B675" i="5"/>
  <c r="I675" i="5"/>
  <c r="O675" i="5"/>
  <c r="E675" i="5"/>
  <c r="F675" i="5"/>
  <c r="G675" i="5"/>
  <c r="N675" i="5"/>
  <c r="M675" i="5"/>
  <c r="K675" i="5"/>
  <c r="H675" i="5"/>
  <c r="J675" i="5"/>
  <c r="G676" i="5"/>
  <c r="L676" i="5"/>
  <c r="I676" i="5"/>
  <c r="F676" i="5"/>
  <c r="O676" i="5"/>
  <c r="D676" i="5"/>
  <c r="H676" i="5"/>
  <c r="J676" i="5"/>
  <c r="B676" i="5"/>
  <c r="E676" i="5"/>
  <c r="C676" i="5"/>
  <c r="K676" i="5"/>
  <c r="M676" i="5"/>
  <c r="N676" i="5"/>
  <c r="L677" i="5"/>
  <c r="B677" i="5"/>
  <c r="O677" i="5"/>
  <c r="K677" i="5"/>
  <c r="I677" i="5"/>
  <c r="H677" i="5"/>
  <c r="N677" i="5"/>
  <c r="F677" i="5"/>
  <c r="M677" i="5"/>
  <c r="D677" i="5"/>
  <c r="J677" i="5"/>
  <c r="G677" i="5"/>
  <c r="C677" i="5"/>
  <c r="E677" i="5"/>
  <c r="K678" i="5"/>
  <c r="O678" i="5"/>
  <c r="E678" i="5"/>
  <c r="L678" i="5"/>
  <c r="N678" i="5"/>
  <c r="B678" i="5"/>
  <c r="F678" i="5"/>
  <c r="G678" i="5"/>
  <c r="M678" i="5"/>
  <c r="J678" i="5"/>
  <c r="C678" i="5"/>
  <c r="D678" i="5"/>
  <c r="H678" i="5"/>
  <c r="I678" i="5"/>
  <c r="J679" i="5"/>
  <c r="D679" i="5"/>
  <c r="M679" i="5"/>
  <c r="C679" i="5"/>
  <c r="L679" i="5"/>
  <c r="K679" i="5"/>
  <c r="E679" i="5"/>
  <c r="H679" i="5"/>
  <c r="B679" i="5"/>
  <c r="G679" i="5"/>
  <c r="I679" i="5"/>
  <c r="N679" i="5"/>
  <c r="F679" i="5"/>
  <c r="O679" i="5"/>
  <c r="L680" i="5"/>
  <c r="B680" i="5"/>
  <c r="H680" i="5"/>
  <c r="F680" i="5"/>
  <c r="C680" i="5"/>
  <c r="D680" i="5"/>
  <c r="O680" i="5"/>
  <c r="G680" i="5"/>
  <c r="N680" i="5"/>
  <c r="K680" i="5"/>
  <c r="M680" i="5"/>
  <c r="J680" i="5"/>
  <c r="E680" i="5"/>
  <c r="I680" i="5"/>
  <c r="E681" i="5"/>
  <c r="I681" i="5"/>
  <c r="F681" i="5"/>
  <c r="K681" i="5"/>
  <c r="O681" i="5"/>
  <c r="G681" i="5"/>
  <c r="D681" i="5"/>
  <c r="J681" i="5"/>
  <c r="C681" i="5"/>
  <c r="L681" i="5"/>
  <c r="N681" i="5"/>
  <c r="H681" i="5"/>
  <c r="M681" i="5"/>
  <c r="B681" i="5"/>
  <c r="I682" i="5"/>
  <c r="K682" i="5"/>
  <c r="G682" i="5"/>
  <c r="O682" i="5"/>
  <c r="J682" i="5"/>
  <c r="C682" i="5"/>
  <c r="B682" i="5"/>
  <c r="M682" i="5"/>
  <c r="L682" i="5"/>
  <c r="N682" i="5"/>
  <c r="D682" i="5"/>
  <c r="H682" i="5"/>
  <c r="E682" i="5"/>
  <c r="F682" i="5"/>
  <c r="F683" i="5"/>
  <c r="G683" i="5"/>
  <c r="L683" i="5"/>
  <c r="I683" i="5"/>
  <c r="N683" i="5"/>
  <c r="H683" i="5"/>
  <c r="C683" i="5"/>
  <c r="M683" i="5"/>
  <c r="D683" i="5"/>
  <c r="O683" i="5"/>
  <c r="B683" i="5"/>
  <c r="J683" i="5"/>
  <c r="E683" i="5"/>
  <c r="K683" i="5"/>
  <c r="B684" i="5"/>
  <c r="L684" i="5"/>
  <c r="J684" i="5"/>
  <c r="M684" i="5"/>
  <c r="N684" i="5"/>
  <c r="F684" i="5"/>
  <c r="K684" i="5"/>
  <c r="C684" i="5"/>
  <c r="O684" i="5"/>
  <c r="G684" i="5"/>
  <c r="D684" i="5"/>
  <c r="H684" i="5"/>
  <c r="I684" i="5"/>
  <c r="E684" i="5"/>
  <c r="N685" i="5"/>
  <c r="I685" i="5"/>
  <c r="G685" i="5"/>
  <c r="K685" i="5"/>
  <c r="D685" i="5"/>
  <c r="E685" i="5"/>
  <c r="L685" i="5"/>
  <c r="O685" i="5"/>
  <c r="M685" i="5"/>
  <c r="F685" i="5"/>
  <c r="B685" i="5"/>
  <c r="H685" i="5"/>
  <c r="C685" i="5"/>
  <c r="J685" i="5"/>
  <c r="C686" i="5"/>
  <c r="H686" i="5"/>
  <c r="L686" i="5"/>
  <c r="G686" i="5"/>
  <c r="D686" i="5"/>
  <c r="M686" i="5"/>
  <c r="K686" i="5"/>
  <c r="B686" i="5"/>
  <c r="F686" i="5"/>
  <c r="O686" i="5"/>
  <c r="E686" i="5"/>
  <c r="I686" i="5"/>
  <c r="J686" i="5"/>
  <c r="N686" i="5"/>
  <c r="B687" i="5"/>
  <c r="E687" i="5"/>
  <c r="H687" i="5"/>
  <c r="C687" i="5"/>
  <c r="G687" i="5"/>
  <c r="L687" i="5"/>
  <c r="M687" i="5"/>
  <c r="O687" i="5"/>
  <c r="D687" i="5"/>
  <c r="K687" i="5"/>
  <c r="F687" i="5"/>
  <c r="N687" i="5"/>
  <c r="J687" i="5"/>
  <c r="I687" i="5"/>
  <c r="B688" i="5"/>
  <c r="D688" i="5"/>
  <c r="N688" i="5"/>
  <c r="G688" i="5"/>
  <c r="C688" i="5"/>
  <c r="M688" i="5"/>
  <c r="F688" i="5"/>
  <c r="O688" i="5"/>
  <c r="K688" i="5"/>
  <c r="J688" i="5"/>
  <c r="H688" i="5"/>
  <c r="I688" i="5"/>
  <c r="E688" i="5"/>
  <c r="L688" i="5"/>
  <c r="E689" i="5"/>
  <c r="F689" i="5"/>
  <c r="K689" i="5"/>
  <c r="L689" i="5"/>
  <c r="O689" i="5"/>
  <c r="D689" i="5"/>
  <c r="B689" i="5"/>
  <c r="H689" i="5"/>
  <c r="I689" i="5"/>
  <c r="G689" i="5"/>
  <c r="C689" i="5"/>
  <c r="M689" i="5"/>
  <c r="J689" i="5"/>
  <c r="N689" i="5"/>
  <c r="L690" i="5"/>
  <c r="H690" i="5"/>
  <c r="I690" i="5"/>
  <c r="G690" i="5"/>
  <c r="K690" i="5"/>
  <c r="M690" i="5"/>
  <c r="C690" i="5"/>
  <c r="N690" i="5"/>
  <c r="J690" i="5"/>
  <c r="D690" i="5"/>
  <c r="O690" i="5"/>
  <c r="B690" i="5"/>
  <c r="F690" i="5"/>
  <c r="E690" i="5"/>
  <c r="E691" i="5"/>
  <c r="G691" i="5"/>
  <c r="D691" i="5"/>
  <c r="F691" i="5"/>
  <c r="C691" i="5"/>
  <c r="B691" i="5"/>
  <c r="O691" i="5"/>
  <c r="J691" i="5"/>
  <c r="K691" i="5"/>
  <c r="M691" i="5"/>
  <c r="I691" i="5"/>
  <c r="L691" i="5"/>
  <c r="N691" i="5"/>
  <c r="H691" i="5"/>
  <c r="B692" i="5"/>
  <c r="L692" i="5"/>
  <c r="K692" i="5"/>
  <c r="O692" i="5"/>
  <c r="F692" i="5"/>
  <c r="D692" i="5"/>
  <c r="N692" i="5"/>
  <c r="M692" i="5"/>
  <c r="G692" i="5"/>
  <c r="C692" i="5"/>
  <c r="E692" i="5"/>
  <c r="H692" i="5"/>
  <c r="I692" i="5"/>
  <c r="J692" i="5"/>
  <c r="J693" i="5"/>
  <c r="L693" i="5"/>
  <c r="D693" i="5"/>
  <c r="B693" i="5"/>
  <c r="M693" i="5"/>
  <c r="C693" i="5"/>
  <c r="E693" i="5"/>
  <c r="N693" i="5"/>
  <c r="G693" i="5"/>
  <c r="I693" i="5"/>
  <c r="F693" i="5"/>
  <c r="K693" i="5"/>
  <c r="H693" i="5"/>
  <c r="O693" i="5"/>
  <c r="I694" i="5"/>
  <c r="C694" i="5"/>
  <c r="N694" i="5"/>
  <c r="O694" i="5"/>
  <c r="H694" i="5"/>
  <c r="K694" i="5"/>
  <c r="D694" i="5"/>
  <c r="J694" i="5"/>
  <c r="F694" i="5"/>
  <c r="B694" i="5"/>
  <c r="M694" i="5"/>
  <c r="G694" i="5"/>
  <c r="L694" i="5"/>
  <c r="E694" i="5"/>
  <c r="D695" i="5"/>
  <c r="H695" i="5"/>
  <c r="C695" i="5"/>
  <c r="M695" i="5"/>
  <c r="B695" i="5"/>
  <c r="G695" i="5"/>
  <c r="L695" i="5"/>
  <c r="K695" i="5"/>
  <c r="J695" i="5"/>
  <c r="I695" i="5"/>
  <c r="E695" i="5"/>
  <c r="O695" i="5"/>
  <c r="F695" i="5"/>
  <c r="N695" i="5"/>
  <c r="C696" i="5"/>
  <c r="I696" i="5"/>
  <c r="H696" i="5"/>
  <c r="E696" i="5"/>
  <c r="G696" i="5"/>
  <c r="L696" i="5"/>
  <c r="J696" i="5"/>
  <c r="O696" i="5"/>
  <c r="F696" i="5"/>
  <c r="B696" i="5"/>
  <c r="D696" i="5"/>
  <c r="K696" i="5"/>
  <c r="N696" i="5"/>
  <c r="M696" i="5"/>
  <c r="H697" i="5"/>
  <c r="F697" i="5"/>
  <c r="B697" i="5"/>
  <c r="J697" i="5"/>
  <c r="C697" i="5"/>
  <c r="G697" i="5"/>
  <c r="O697" i="5"/>
  <c r="N697" i="5"/>
  <c r="D697" i="5"/>
  <c r="E697" i="5"/>
  <c r="I697" i="5"/>
  <c r="M697" i="5"/>
  <c r="K697" i="5"/>
  <c r="L697" i="5"/>
  <c r="F698" i="5"/>
  <c r="H698" i="5"/>
  <c r="N698" i="5"/>
  <c r="K698" i="5"/>
  <c r="G698" i="5"/>
  <c r="I698" i="5"/>
  <c r="M698" i="5"/>
  <c r="D698" i="5"/>
  <c r="L698" i="5"/>
  <c r="C698" i="5"/>
  <c r="J698" i="5"/>
  <c r="B698" i="5"/>
  <c r="E698" i="5"/>
  <c r="O698" i="5"/>
  <c r="B699" i="5"/>
  <c r="K699" i="5"/>
  <c r="C699" i="5"/>
  <c r="L699" i="5"/>
  <c r="F699" i="5"/>
  <c r="I699" i="5"/>
  <c r="J699" i="5"/>
  <c r="O699" i="5"/>
  <c r="E699" i="5"/>
  <c r="H699" i="5"/>
  <c r="M699" i="5"/>
  <c r="D699" i="5"/>
  <c r="G699" i="5"/>
  <c r="N699" i="5"/>
  <c r="B700" i="5"/>
  <c r="F700" i="5"/>
  <c r="O700" i="5"/>
  <c r="J700" i="5"/>
  <c r="C700" i="5"/>
  <c r="L700" i="5"/>
  <c r="E700" i="5"/>
  <c r="N700" i="5"/>
  <c r="D700" i="5"/>
  <c r="I700" i="5"/>
  <c r="H700" i="5"/>
  <c r="M700" i="5"/>
  <c r="K700" i="5"/>
  <c r="G700" i="5"/>
  <c r="I701" i="5"/>
  <c r="O701" i="5"/>
  <c r="C701" i="5"/>
  <c r="G701" i="5"/>
  <c r="B701" i="5"/>
  <c r="D701" i="5"/>
  <c r="E701" i="5"/>
  <c r="F701" i="5"/>
  <c r="K701" i="5"/>
  <c r="H701" i="5"/>
  <c r="N701" i="5"/>
  <c r="L701" i="5"/>
  <c r="M701" i="5"/>
  <c r="J701" i="5"/>
  <c r="I702" i="5"/>
  <c r="E702" i="5"/>
  <c r="C702" i="5"/>
  <c r="F702" i="5"/>
  <c r="M702" i="5"/>
  <c r="J702" i="5"/>
  <c r="N702" i="5"/>
  <c r="K702" i="5"/>
  <c r="B702" i="5"/>
  <c r="H702" i="5"/>
  <c r="L702" i="5"/>
  <c r="O702" i="5"/>
  <c r="G702" i="5"/>
  <c r="D702" i="5"/>
  <c r="B703" i="5"/>
  <c r="J703" i="5"/>
  <c r="N703" i="5"/>
  <c r="H703" i="5"/>
  <c r="E703" i="5"/>
  <c r="F703" i="5"/>
  <c r="G703" i="5"/>
  <c r="I703" i="5"/>
  <c r="C703" i="5"/>
  <c r="L703" i="5"/>
  <c r="O703" i="5"/>
  <c r="M703" i="5"/>
  <c r="K703" i="5"/>
  <c r="D703" i="5"/>
  <c r="L704" i="5"/>
  <c r="H704" i="5"/>
  <c r="M704" i="5"/>
  <c r="I704" i="5"/>
  <c r="N704" i="5"/>
  <c r="B704" i="5"/>
  <c r="C704" i="5"/>
  <c r="O704" i="5"/>
  <c r="G704" i="5"/>
  <c r="E704" i="5"/>
  <c r="J704" i="5"/>
  <c r="K704" i="5"/>
  <c r="F704" i="5"/>
  <c r="D704" i="5"/>
  <c r="C705" i="5"/>
  <c r="K705" i="5"/>
  <c r="O705" i="5"/>
  <c r="H705" i="5"/>
  <c r="B705" i="5"/>
  <c r="J705" i="5"/>
  <c r="F705" i="5"/>
  <c r="E705" i="5"/>
  <c r="L705" i="5"/>
  <c r="G705" i="5"/>
  <c r="I705" i="5"/>
  <c r="M705" i="5"/>
  <c r="N705" i="5"/>
  <c r="D705" i="5"/>
  <c r="I706" i="5"/>
  <c r="L706" i="5"/>
  <c r="K706" i="5"/>
  <c r="J706" i="5"/>
  <c r="C706" i="5"/>
  <c r="O706" i="5"/>
  <c r="N706" i="5"/>
  <c r="G706" i="5"/>
  <c r="M706" i="5"/>
  <c r="D706" i="5"/>
  <c r="F706" i="5"/>
  <c r="E706" i="5"/>
  <c r="H706" i="5"/>
  <c r="B706" i="5"/>
  <c r="O707" i="5"/>
  <c r="N707" i="5"/>
  <c r="G707" i="5"/>
  <c r="D707" i="5"/>
  <c r="K707" i="5"/>
  <c r="J707" i="5"/>
  <c r="L707" i="5"/>
  <c r="B707" i="5"/>
  <c r="M707" i="5"/>
  <c r="I707" i="5"/>
  <c r="E707" i="5"/>
  <c r="H707" i="5"/>
  <c r="C707" i="5"/>
  <c r="F707" i="5"/>
  <c r="B708" i="5"/>
  <c r="K708" i="5"/>
  <c r="I708" i="5"/>
  <c r="M708" i="5"/>
  <c r="N708" i="5"/>
  <c r="C708" i="5"/>
  <c r="L708" i="5"/>
  <c r="E708" i="5"/>
  <c r="H708" i="5"/>
  <c r="D708" i="5"/>
  <c r="G708" i="5"/>
  <c r="F708" i="5"/>
  <c r="J708" i="5"/>
  <c r="O708" i="5"/>
  <c r="L709" i="5"/>
  <c r="I709" i="5"/>
  <c r="G709" i="5"/>
  <c r="M709" i="5"/>
  <c r="B709" i="5"/>
  <c r="J709" i="5"/>
  <c r="H709" i="5"/>
  <c r="D709" i="5"/>
  <c r="K709" i="5"/>
  <c r="O709" i="5"/>
  <c r="F709" i="5"/>
  <c r="C709" i="5"/>
  <c r="N709" i="5"/>
  <c r="E709" i="5"/>
  <c r="D710" i="5"/>
  <c r="G710" i="5"/>
  <c r="E710" i="5"/>
  <c r="I710" i="5"/>
  <c r="F710" i="5"/>
  <c r="C710" i="5"/>
  <c r="H710" i="5"/>
  <c r="K710" i="5"/>
  <c r="J710" i="5"/>
  <c r="M710" i="5"/>
  <c r="O710" i="5"/>
  <c r="L710" i="5"/>
  <c r="N710" i="5"/>
  <c r="B710" i="5"/>
  <c r="J711" i="5"/>
  <c r="H711" i="5"/>
  <c r="E711" i="5"/>
  <c r="G711" i="5"/>
  <c r="L711" i="5"/>
  <c r="C711" i="5"/>
  <c r="B711" i="5"/>
  <c r="I711" i="5"/>
  <c r="M711" i="5"/>
  <c r="N711" i="5"/>
  <c r="O711" i="5"/>
  <c r="K711" i="5"/>
  <c r="F711" i="5"/>
  <c r="D711" i="5"/>
  <c r="L712" i="5"/>
  <c r="H712" i="5"/>
  <c r="I712" i="5"/>
  <c r="D712" i="5"/>
  <c r="C712" i="5"/>
  <c r="M712" i="5"/>
  <c r="N712" i="5"/>
  <c r="G712" i="5"/>
  <c r="J712" i="5"/>
  <c r="E712" i="5"/>
  <c r="O712" i="5"/>
  <c r="B712" i="5"/>
  <c r="F712" i="5"/>
  <c r="K712" i="5"/>
  <c r="K713" i="5"/>
  <c r="N713" i="5"/>
  <c r="H713" i="5"/>
  <c r="C713" i="5"/>
  <c r="I713" i="5"/>
  <c r="B713" i="5"/>
  <c r="G713" i="5"/>
  <c r="E713" i="5"/>
  <c r="L713" i="5"/>
  <c r="O713" i="5"/>
  <c r="J713" i="5"/>
  <c r="D713" i="5"/>
  <c r="F713" i="5"/>
  <c r="M713" i="5"/>
  <c r="B714" i="5"/>
  <c r="F714" i="5"/>
  <c r="M714" i="5"/>
  <c r="N714" i="5"/>
  <c r="K714" i="5"/>
  <c r="C714" i="5"/>
  <c r="D714" i="5"/>
  <c r="E714" i="5"/>
  <c r="L714" i="5"/>
  <c r="O714" i="5"/>
  <c r="J714" i="5"/>
  <c r="H714" i="5"/>
  <c r="I714" i="5"/>
  <c r="G714" i="5"/>
  <c r="E715" i="5"/>
  <c r="K715" i="5"/>
  <c r="N715" i="5"/>
  <c r="D715" i="5"/>
  <c r="H715" i="5"/>
  <c r="F715" i="5"/>
  <c r="I715" i="5"/>
  <c r="L715" i="5"/>
  <c r="J715" i="5"/>
  <c r="C715" i="5"/>
  <c r="M715" i="5"/>
  <c r="B715" i="5"/>
  <c r="G715" i="5"/>
  <c r="O715" i="5"/>
  <c r="B716" i="5"/>
  <c r="F716" i="5"/>
  <c r="J716" i="5"/>
  <c r="M716" i="5"/>
  <c r="O716" i="5"/>
  <c r="G716" i="5"/>
  <c r="C716" i="5"/>
  <c r="K716" i="5"/>
  <c r="D716" i="5"/>
  <c r="I716" i="5"/>
  <c r="H716" i="5"/>
  <c r="L716" i="5"/>
  <c r="E716" i="5"/>
  <c r="N716" i="5"/>
  <c r="F717" i="5"/>
  <c r="O717" i="5"/>
  <c r="N717" i="5"/>
  <c r="C717" i="5"/>
  <c r="G717" i="5"/>
  <c r="I717" i="5"/>
  <c r="M717" i="5"/>
  <c r="H717" i="5"/>
  <c r="L717" i="5"/>
  <c r="E717" i="5"/>
  <c r="K717" i="5"/>
  <c r="B717" i="5"/>
  <c r="J717" i="5"/>
  <c r="D717" i="5"/>
  <c r="I718" i="5"/>
  <c r="O718" i="5"/>
  <c r="L718" i="5"/>
  <c r="D718" i="5"/>
  <c r="C718" i="5"/>
  <c r="E718" i="5"/>
  <c r="K718" i="5"/>
  <c r="F718" i="5"/>
  <c r="M718" i="5"/>
  <c r="J718" i="5"/>
  <c r="H718" i="5"/>
  <c r="G718" i="5"/>
  <c r="B718" i="5"/>
  <c r="N718" i="5"/>
  <c r="B719" i="5"/>
  <c r="L719" i="5"/>
  <c r="C719" i="5"/>
  <c r="D719" i="5"/>
  <c r="I719" i="5"/>
  <c r="H719" i="5"/>
  <c r="O719" i="5"/>
  <c r="N719" i="5"/>
  <c r="E719" i="5"/>
  <c r="F719" i="5"/>
  <c r="J719" i="5"/>
  <c r="M719" i="5"/>
  <c r="K719" i="5"/>
  <c r="G719" i="5"/>
  <c r="N720" i="5"/>
  <c r="I720" i="5"/>
  <c r="C720" i="5"/>
  <c r="D720" i="5"/>
  <c r="L720" i="5"/>
  <c r="G720" i="5"/>
  <c r="M720" i="5"/>
  <c r="E720" i="5"/>
  <c r="F720" i="5"/>
  <c r="O720" i="5"/>
  <c r="J720" i="5"/>
  <c r="K720" i="5"/>
  <c r="H720" i="5"/>
  <c r="B720" i="5"/>
  <c r="E721" i="5"/>
  <c r="F721" i="5"/>
  <c r="H721" i="5"/>
  <c r="J721" i="5"/>
  <c r="G721" i="5"/>
  <c r="K721" i="5"/>
  <c r="N721" i="5"/>
  <c r="C721" i="5"/>
  <c r="B721" i="5"/>
  <c r="L721" i="5"/>
  <c r="I721" i="5"/>
  <c r="O721" i="5"/>
  <c r="D721" i="5"/>
  <c r="M721" i="5"/>
  <c r="D722" i="5"/>
  <c r="G722" i="5"/>
  <c r="C722" i="5"/>
  <c r="L722" i="5"/>
  <c r="N722" i="5"/>
  <c r="B722" i="5"/>
  <c r="F722" i="5"/>
  <c r="I722" i="5"/>
  <c r="E722" i="5"/>
  <c r="O722" i="5"/>
  <c r="K722" i="5"/>
  <c r="J722" i="5"/>
  <c r="H722" i="5"/>
  <c r="M722" i="5"/>
  <c r="E723" i="5"/>
  <c r="H723" i="5"/>
  <c r="K723" i="5"/>
  <c r="N723" i="5"/>
  <c r="J723" i="5"/>
  <c r="C723" i="5"/>
  <c r="D723" i="5"/>
  <c r="M723" i="5"/>
  <c r="L723" i="5"/>
  <c r="B723" i="5"/>
  <c r="G723" i="5"/>
  <c r="O723" i="5"/>
  <c r="I723" i="5"/>
  <c r="F723" i="5"/>
  <c r="L724" i="5"/>
  <c r="J724" i="5"/>
  <c r="E724" i="5"/>
  <c r="G724" i="5"/>
  <c r="O724" i="5"/>
  <c r="F724" i="5"/>
  <c r="D724" i="5"/>
  <c r="K724" i="5"/>
  <c r="M724" i="5"/>
  <c r="B724" i="5"/>
  <c r="C724" i="5"/>
  <c r="H724" i="5"/>
  <c r="I724" i="5"/>
  <c r="N724" i="5"/>
  <c r="J725" i="5"/>
  <c r="N725" i="5"/>
  <c r="I725" i="5"/>
  <c r="E725" i="5"/>
  <c r="M725" i="5"/>
  <c r="O725" i="5"/>
  <c r="B725" i="5"/>
  <c r="H725" i="5"/>
  <c r="D725" i="5"/>
  <c r="F725" i="5"/>
  <c r="K725" i="5"/>
  <c r="G725" i="5"/>
  <c r="L725" i="5"/>
  <c r="C725" i="5"/>
  <c r="J726" i="5"/>
  <c r="O726" i="5"/>
  <c r="H726" i="5"/>
  <c r="I726" i="5"/>
  <c r="L726" i="5"/>
  <c r="D726" i="5"/>
  <c r="B726" i="5"/>
  <c r="C726" i="5"/>
  <c r="N726" i="5"/>
  <c r="K726" i="5"/>
  <c r="M726" i="5"/>
  <c r="F726" i="5"/>
  <c r="G726" i="5"/>
  <c r="E726" i="5"/>
  <c r="F727" i="5"/>
  <c r="K727" i="5"/>
  <c r="L727" i="5"/>
  <c r="D727" i="5"/>
  <c r="B727" i="5"/>
  <c r="M727" i="5"/>
  <c r="E727" i="5"/>
  <c r="N727" i="5"/>
  <c r="C727" i="5"/>
  <c r="H727" i="5"/>
  <c r="J727" i="5"/>
  <c r="I727" i="5"/>
  <c r="O727" i="5"/>
  <c r="G727" i="5"/>
  <c r="M728" i="5"/>
  <c r="G728" i="5"/>
  <c r="K728" i="5"/>
  <c r="C728" i="5"/>
  <c r="I728" i="5"/>
  <c r="J728" i="5"/>
  <c r="B728" i="5"/>
  <c r="L728" i="5"/>
  <c r="N728" i="5"/>
  <c r="E728" i="5"/>
  <c r="F728" i="5"/>
  <c r="H728" i="5"/>
  <c r="O728" i="5"/>
  <c r="D728" i="5"/>
  <c r="J729" i="5"/>
  <c r="B729" i="5"/>
  <c r="H729" i="5"/>
  <c r="K729" i="5"/>
  <c r="L729" i="5"/>
  <c r="N729" i="5"/>
  <c r="M729" i="5"/>
  <c r="C729" i="5"/>
  <c r="F729" i="5"/>
  <c r="O729" i="5"/>
  <c r="G729" i="5"/>
  <c r="D729" i="5"/>
  <c r="I729" i="5"/>
  <c r="E729" i="5"/>
  <c r="M730" i="5"/>
  <c r="E730" i="5"/>
  <c r="K730" i="5"/>
  <c r="C730" i="5"/>
  <c r="H730" i="5"/>
  <c r="O730" i="5"/>
  <c r="D730" i="5"/>
  <c r="I730" i="5"/>
  <c r="L730" i="5"/>
  <c r="J730" i="5"/>
  <c r="B730" i="5"/>
  <c r="N730" i="5"/>
  <c r="G730" i="5"/>
  <c r="F730" i="5"/>
  <c r="G731" i="5"/>
  <c r="F731" i="5"/>
  <c r="O731" i="5"/>
  <c r="E731" i="5"/>
  <c r="K731" i="5"/>
  <c r="B731" i="5"/>
  <c r="J731" i="5"/>
  <c r="L731" i="5"/>
  <c r="C731" i="5"/>
  <c r="M731" i="5"/>
  <c r="N731" i="5"/>
  <c r="D731" i="5"/>
  <c r="I731" i="5"/>
  <c r="H731" i="5"/>
  <c r="L732" i="5"/>
  <c r="B732" i="5"/>
  <c r="H732" i="5"/>
  <c r="I732" i="5"/>
  <c r="F732" i="5"/>
  <c r="E732" i="5"/>
  <c r="J732" i="5"/>
  <c r="K732" i="5"/>
  <c r="G732" i="5"/>
  <c r="N732" i="5"/>
  <c r="D732" i="5"/>
  <c r="C732" i="5"/>
  <c r="M732" i="5"/>
  <c r="O732" i="5"/>
  <c r="I733" i="5"/>
  <c r="E733" i="5"/>
  <c r="L733" i="5"/>
  <c r="O733" i="5"/>
  <c r="H733" i="5"/>
  <c r="B733" i="5"/>
  <c r="D733" i="5"/>
  <c r="M733" i="5"/>
  <c r="J733" i="5"/>
  <c r="K733" i="5"/>
  <c r="N733" i="5"/>
  <c r="G733" i="5"/>
  <c r="C733" i="5"/>
  <c r="F733" i="5"/>
  <c r="K734" i="5"/>
  <c r="E734" i="5"/>
  <c r="L734" i="5"/>
  <c r="O734" i="5"/>
  <c r="B734" i="5"/>
  <c r="G734" i="5"/>
  <c r="I734" i="5"/>
  <c r="C734" i="5"/>
  <c r="H734" i="5"/>
  <c r="N734" i="5"/>
  <c r="F734" i="5"/>
  <c r="J734" i="5"/>
  <c r="D734" i="5"/>
  <c r="M734" i="5"/>
  <c r="B735" i="5"/>
  <c r="I735" i="5"/>
  <c r="C735" i="5"/>
  <c r="L735" i="5"/>
  <c r="J735" i="5"/>
  <c r="M735" i="5"/>
  <c r="E735" i="5"/>
  <c r="O735" i="5"/>
  <c r="G735" i="5"/>
  <c r="N735" i="5"/>
  <c r="F735" i="5"/>
  <c r="H735" i="5"/>
  <c r="K735" i="5"/>
  <c r="D735" i="5"/>
  <c r="I736" i="5"/>
  <c r="L736" i="5"/>
  <c r="G736" i="5"/>
  <c r="K736" i="5"/>
  <c r="J736" i="5"/>
  <c r="H736" i="5"/>
  <c r="M736" i="5"/>
  <c r="C736" i="5"/>
  <c r="B736" i="5"/>
  <c r="N736" i="5"/>
  <c r="D736" i="5"/>
  <c r="O736" i="5"/>
  <c r="F736" i="5"/>
  <c r="E736" i="5"/>
  <c r="K737" i="5"/>
  <c r="H737" i="5"/>
  <c r="L737" i="5"/>
  <c r="G737" i="5"/>
  <c r="C737" i="5"/>
  <c r="I737" i="5"/>
  <c r="O737" i="5"/>
  <c r="N737" i="5"/>
  <c r="B737" i="5"/>
  <c r="D737" i="5"/>
  <c r="J737" i="5"/>
  <c r="F737" i="5"/>
  <c r="E737" i="5"/>
  <c r="M737" i="5"/>
  <c r="D738" i="5"/>
  <c r="H738" i="5"/>
  <c r="J738" i="5"/>
  <c r="G738" i="5"/>
  <c r="E738" i="5"/>
  <c r="K738" i="5"/>
  <c r="F738" i="5"/>
  <c r="I738" i="5"/>
  <c r="C738" i="5"/>
  <c r="O738" i="5"/>
  <c r="M738" i="5"/>
  <c r="B738" i="5"/>
  <c r="L738" i="5"/>
  <c r="N738" i="5"/>
  <c r="N739" i="5"/>
  <c r="B739" i="5"/>
  <c r="G739" i="5"/>
  <c r="M739" i="5"/>
  <c r="K739" i="5"/>
  <c r="O739" i="5"/>
  <c r="F739" i="5"/>
  <c r="E739" i="5"/>
  <c r="H739" i="5"/>
  <c r="C739" i="5"/>
  <c r="J739" i="5"/>
  <c r="I739" i="5"/>
  <c r="L739" i="5"/>
  <c r="D739" i="5"/>
  <c r="B740" i="5"/>
  <c r="K740" i="5"/>
  <c r="F740" i="5"/>
  <c r="G740" i="5"/>
  <c r="H740" i="5"/>
  <c r="O740" i="5"/>
  <c r="N740" i="5"/>
  <c r="E740" i="5"/>
  <c r="C740" i="5"/>
  <c r="M740" i="5"/>
  <c r="J740" i="5"/>
  <c r="D740" i="5"/>
  <c r="L740" i="5"/>
  <c r="I740" i="5"/>
  <c r="L741" i="5"/>
  <c r="I741" i="5"/>
  <c r="E741" i="5"/>
  <c r="K741" i="5"/>
  <c r="O741" i="5"/>
  <c r="C741" i="5"/>
  <c r="D741" i="5"/>
  <c r="M741" i="5"/>
  <c r="H741" i="5"/>
  <c r="G741" i="5"/>
  <c r="B741" i="5"/>
  <c r="F741" i="5"/>
  <c r="N741" i="5"/>
  <c r="J741" i="5"/>
  <c r="K742" i="5"/>
  <c r="E742" i="5"/>
  <c r="F742" i="5"/>
  <c r="L742" i="5"/>
  <c r="M742" i="5"/>
  <c r="H742" i="5"/>
  <c r="G742" i="5"/>
  <c r="J742" i="5"/>
  <c r="B742" i="5"/>
  <c r="O742" i="5"/>
  <c r="C742" i="5"/>
  <c r="I742" i="5"/>
  <c r="N742" i="5"/>
  <c r="D742" i="5"/>
  <c r="F743" i="5"/>
  <c r="K743" i="5"/>
  <c r="O743" i="5"/>
  <c r="J743" i="5"/>
  <c r="M743" i="5"/>
  <c r="B743" i="5"/>
  <c r="E743" i="5"/>
  <c r="D743" i="5"/>
  <c r="L743" i="5"/>
  <c r="G743" i="5"/>
  <c r="N743" i="5"/>
  <c r="C743" i="5"/>
  <c r="H743" i="5"/>
  <c r="I743" i="5"/>
  <c r="F744" i="5"/>
  <c r="G744" i="5"/>
  <c r="D744" i="5"/>
  <c r="J744" i="5"/>
  <c r="M744" i="5"/>
  <c r="I744" i="5"/>
  <c r="K744" i="5"/>
  <c r="H744" i="5"/>
  <c r="C744" i="5"/>
  <c r="E744" i="5"/>
  <c r="O744" i="5"/>
  <c r="N744" i="5"/>
  <c r="B744" i="5"/>
  <c r="L744" i="5"/>
  <c r="I745" i="5"/>
  <c r="M745" i="5"/>
  <c r="B745" i="5"/>
  <c r="G745" i="5"/>
  <c r="C745" i="5"/>
  <c r="N745" i="5"/>
  <c r="F745" i="5"/>
  <c r="K745" i="5"/>
  <c r="J745" i="5"/>
  <c r="H745" i="5"/>
  <c r="L745" i="5"/>
  <c r="O745" i="5"/>
  <c r="E745" i="5"/>
  <c r="D745" i="5"/>
  <c r="K746" i="5"/>
  <c r="H746" i="5"/>
  <c r="M746" i="5"/>
  <c r="F746" i="5"/>
  <c r="N746" i="5"/>
  <c r="C746" i="5"/>
  <c r="G746" i="5"/>
  <c r="I746" i="5"/>
  <c r="B746" i="5"/>
  <c r="E746" i="5"/>
  <c r="O746" i="5"/>
  <c r="D746" i="5"/>
  <c r="J746" i="5"/>
  <c r="L746" i="5"/>
  <c r="N747" i="5"/>
  <c r="F747" i="5"/>
  <c r="I747" i="5"/>
  <c r="J747" i="5"/>
  <c r="M747" i="5"/>
  <c r="H747" i="5"/>
  <c r="K747" i="5"/>
  <c r="D747" i="5"/>
  <c r="G747" i="5"/>
  <c r="C747" i="5"/>
  <c r="E747" i="5"/>
  <c r="O747" i="5"/>
  <c r="L747" i="5"/>
  <c r="B747" i="5"/>
  <c r="B748" i="5"/>
  <c r="M748" i="5"/>
  <c r="N748" i="5"/>
  <c r="C748" i="5"/>
  <c r="H748" i="5"/>
  <c r="O748" i="5"/>
  <c r="L748" i="5"/>
  <c r="K748" i="5"/>
  <c r="E748" i="5"/>
  <c r="G748" i="5"/>
  <c r="D748" i="5"/>
  <c r="F748" i="5"/>
  <c r="J748" i="5"/>
  <c r="I748" i="5"/>
  <c r="C749" i="5"/>
  <c r="K749" i="5"/>
  <c r="J749" i="5"/>
  <c r="E749" i="5"/>
  <c r="H749" i="5"/>
  <c r="O749" i="5"/>
  <c r="I749" i="5"/>
  <c r="M749" i="5"/>
  <c r="G749" i="5"/>
  <c r="B749" i="5"/>
  <c r="L749" i="5"/>
  <c r="F749" i="5"/>
  <c r="D749" i="5"/>
  <c r="N749" i="5"/>
  <c r="K750" i="5"/>
  <c r="M750" i="5"/>
  <c r="L750" i="5"/>
  <c r="I750" i="5"/>
  <c r="C750" i="5"/>
  <c r="O750" i="5"/>
  <c r="G750" i="5"/>
  <c r="B750" i="5"/>
  <c r="D750" i="5"/>
  <c r="H750" i="5"/>
  <c r="E750" i="5"/>
  <c r="N750" i="5"/>
  <c r="J750" i="5"/>
  <c r="F750" i="5"/>
  <c r="K751" i="5"/>
  <c r="H751" i="5"/>
  <c r="E751" i="5"/>
  <c r="D751" i="5"/>
  <c r="B751" i="5"/>
  <c r="I751" i="5"/>
  <c r="C751" i="5"/>
  <c r="O751" i="5"/>
  <c r="M751" i="5"/>
  <c r="G751" i="5"/>
  <c r="F751" i="5"/>
  <c r="L751" i="5"/>
  <c r="J751" i="5"/>
  <c r="N751" i="5"/>
  <c r="L752" i="5"/>
  <c r="C752" i="5"/>
  <c r="I752" i="5"/>
  <c r="E752" i="5"/>
  <c r="H752" i="5"/>
  <c r="M752" i="5"/>
  <c r="D752" i="5"/>
  <c r="F752" i="5"/>
  <c r="J752" i="5"/>
  <c r="K752" i="5"/>
  <c r="N752" i="5"/>
  <c r="O752" i="5"/>
  <c r="B752" i="5"/>
  <c r="G752" i="5"/>
  <c r="D753" i="5"/>
  <c r="L753" i="5"/>
  <c r="I753" i="5"/>
  <c r="N753" i="5"/>
  <c r="J753" i="5"/>
  <c r="B753" i="5"/>
  <c r="H753" i="5"/>
  <c r="F753" i="5"/>
  <c r="G753" i="5"/>
  <c r="E753" i="5"/>
  <c r="K753" i="5"/>
  <c r="M753" i="5"/>
  <c r="O753" i="5"/>
  <c r="C753" i="5"/>
  <c r="O754" i="5"/>
  <c r="D754" i="5"/>
  <c r="H754" i="5"/>
  <c r="I754" i="5"/>
  <c r="K754" i="5"/>
  <c r="M754" i="5"/>
  <c r="C754" i="5"/>
  <c r="L754" i="5"/>
  <c r="N754" i="5"/>
  <c r="G754" i="5"/>
  <c r="B754" i="5"/>
  <c r="J754" i="5"/>
  <c r="F754" i="5"/>
  <c r="E754" i="5"/>
  <c r="F755" i="5"/>
  <c r="E755" i="5"/>
  <c r="H755" i="5"/>
  <c r="N755" i="5"/>
  <c r="G755" i="5"/>
  <c r="O755" i="5"/>
  <c r="D755" i="5"/>
  <c r="M755" i="5"/>
  <c r="K755" i="5"/>
  <c r="C755" i="5"/>
  <c r="L755" i="5"/>
  <c r="B755" i="5"/>
  <c r="J755" i="5"/>
  <c r="I755" i="5"/>
  <c r="D756" i="5"/>
  <c r="L756" i="5"/>
  <c r="E756" i="5"/>
  <c r="M756" i="5"/>
  <c r="O756" i="5"/>
  <c r="G756" i="5"/>
  <c r="I756" i="5"/>
  <c r="C756" i="5"/>
  <c r="N756" i="5"/>
  <c r="J756" i="5"/>
  <c r="K756" i="5"/>
  <c r="F756" i="5"/>
  <c r="H756" i="5"/>
  <c r="B756" i="5"/>
  <c r="N757" i="5"/>
  <c r="E757" i="5"/>
  <c r="C757" i="5"/>
  <c r="L757" i="5"/>
  <c r="H757" i="5"/>
  <c r="B757" i="5"/>
  <c r="D757" i="5"/>
  <c r="M757" i="5"/>
  <c r="K757" i="5"/>
  <c r="G757" i="5"/>
  <c r="J757" i="5"/>
  <c r="I757" i="5"/>
  <c r="F757" i="5"/>
  <c r="O757" i="5"/>
  <c r="K758" i="5"/>
  <c r="E758" i="5"/>
  <c r="I758" i="5"/>
  <c r="L758" i="5"/>
  <c r="C758" i="5"/>
  <c r="M758" i="5"/>
  <c r="O758" i="5"/>
  <c r="B758" i="5"/>
  <c r="N758" i="5"/>
  <c r="F758" i="5"/>
  <c r="H758" i="5"/>
  <c r="J758" i="5"/>
  <c r="G758" i="5"/>
  <c r="D758" i="5"/>
  <c r="L759" i="5"/>
  <c r="C759" i="5"/>
  <c r="E759" i="5"/>
  <c r="J759" i="5"/>
  <c r="D759" i="5"/>
  <c r="O759" i="5"/>
  <c r="H759" i="5"/>
  <c r="F759" i="5"/>
  <c r="N759" i="5"/>
  <c r="B759" i="5"/>
  <c r="M759" i="5"/>
  <c r="K759" i="5"/>
  <c r="I759" i="5"/>
  <c r="G759" i="5"/>
  <c r="J760" i="5"/>
  <c r="L760" i="5"/>
  <c r="E760" i="5"/>
  <c r="B760" i="5"/>
  <c r="M760" i="5"/>
  <c r="C760" i="5"/>
  <c r="O760" i="5"/>
  <c r="G760" i="5"/>
  <c r="D760" i="5"/>
  <c r="N760" i="5"/>
  <c r="K760" i="5"/>
  <c r="I760" i="5"/>
  <c r="F760" i="5"/>
  <c r="H760" i="5"/>
  <c r="E761" i="5"/>
  <c r="M761" i="5"/>
  <c r="C761" i="5"/>
  <c r="G761" i="5"/>
  <c r="H761" i="5"/>
  <c r="B761" i="5"/>
  <c r="F761" i="5"/>
  <c r="N761" i="5"/>
  <c r="O761" i="5"/>
  <c r="K761" i="5"/>
  <c r="J761" i="5"/>
  <c r="D761" i="5"/>
  <c r="I761" i="5"/>
  <c r="L761" i="5"/>
  <c r="E762" i="5"/>
  <c r="I762" i="5"/>
  <c r="G762" i="5"/>
  <c r="O762" i="5"/>
  <c r="J762" i="5"/>
  <c r="H762" i="5"/>
  <c r="M762" i="5"/>
  <c r="B762" i="5"/>
  <c r="F762" i="5"/>
  <c r="N762" i="5"/>
  <c r="C762" i="5"/>
  <c r="D762" i="5"/>
  <c r="K762" i="5"/>
  <c r="L762" i="5"/>
  <c r="B763" i="5"/>
  <c r="O763" i="5"/>
  <c r="M763" i="5"/>
  <c r="D763" i="5"/>
  <c r="L763" i="5"/>
  <c r="E763" i="5"/>
  <c r="H763" i="5"/>
  <c r="G763" i="5"/>
  <c r="N763" i="5"/>
  <c r="J763" i="5"/>
  <c r="F763" i="5"/>
  <c r="K763" i="5"/>
  <c r="C763" i="5"/>
  <c r="I763" i="5"/>
  <c r="I764" i="5"/>
  <c r="C764" i="5"/>
  <c r="B764" i="5"/>
  <c r="J764" i="5"/>
  <c r="N764" i="5"/>
  <c r="K764" i="5"/>
  <c r="O764" i="5"/>
  <c r="E764" i="5"/>
  <c r="L764" i="5"/>
  <c r="H764" i="5"/>
  <c r="F764" i="5"/>
  <c r="D764" i="5"/>
  <c r="G764" i="5"/>
  <c r="M764" i="5"/>
  <c r="F765" i="5"/>
  <c r="M765" i="5"/>
  <c r="I765" i="5"/>
  <c r="B765" i="5"/>
  <c r="L765" i="5"/>
  <c r="J765" i="5"/>
  <c r="C765" i="5"/>
  <c r="D765" i="5"/>
  <c r="E765" i="5"/>
  <c r="G765" i="5"/>
  <c r="H765" i="5"/>
  <c r="N765" i="5"/>
  <c r="K765" i="5"/>
  <c r="O765" i="5"/>
  <c r="K766" i="5"/>
  <c r="O766" i="5"/>
  <c r="B766" i="5"/>
  <c r="L766" i="5"/>
  <c r="M766" i="5"/>
  <c r="D766" i="5"/>
  <c r="H766" i="5"/>
  <c r="J766" i="5"/>
  <c r="E766" i="5"/>
  <c r="N766" i="5"/>
  <c r="G766" i="5"/>
  <c r="C766" i="5"/>
  <c r="I766" i="5"/>
  <c r="F766" i="5"/>
  <c r="F767" i="5"/>
  <c r="E767" i="5"/>
  <c r="O767" i="5"/>
  <c r="M767" i="5"/>
  <c r="N767" i="5"/>
  <c r="C767" i="5"/>
  <c r="J767" i="5"/>
  <c r="B767" i="5"/>
  <c r="D767" i="5"/>
  <c r="K767" i="5"/>
  <c r="L767" i="5"/>
  <c r="H767" i="5"/>
  <c r="G767" i="5"/>
  <c r="I767" i="5"/>
  <c r="D768" i="5"/>
  <c r="M768" i="5"/>
  <c r="H768" i="5"/>
  <c r="F768" i="5"/>
  <c r="I768" i="5"/>
  <c r="B768" i="5"/>
  <c r="L768" i="5"/>
  <c r="K768" i="5"/>
  <c r="J768" i="5"/>
  <c r="E768" i="5"/>
  <c r="N768" i="5"/>
  <c r="O768" i="5"/>
  <c r="C768" i="5"/>
  <c r="G768" i="5"/>
  <c r="F769" i="5"/>
  <c r="K769" i="5"/>
  <c r="I769" i="5"/>
  <c r="G769" i="5"/>
  <c r="B769" i="5"/>
  <c r="O769" i="5"/>
  <c r="L769" i="5"/>
  <c r="C769" i="5"/>
  <c r="N769" i="5"/>
  <c r="J769" i="5"/>
  <c r="D769" i="5"/>
  <c r="E769" i="5"/>
  <c r="H769" i="5"/>
  <c r="M769" i="5"/>
  <c r="G770" i="5"/>
  <c r="E770" i="5"/>
  <c r="K770" i="5"/>
  <c r="H770" i="5"/>
  <c r="J770" i="5"/>
  <c r="L770" i="5"/>
  <c r="I770" i="5"/>
  <c r="F770" i="5"/>
  <c r="B770" i="5"/>
  <c r="D770" i="5"/>
  <c r="C770" i="5"/>
  <c r="M770" i="5"/>
  <c r="O770" i="5"/>
  <c r="N770" i="5"/>
  <c r="H771" i="5"/>
  <c r="I771" i="5"/>
  <c r="N771" i="5"/>
  <c r="J771" i="5"/>
  <c r="B771" i="5"/>
  <c r="M771" i="5"/>
  <c r="G771" i="5"/>
  <c r="F771" i="5"/>
  <c r="E771" i="5"/>
  <c r="C771" i="5"/>
  <c r="K771" i="5"/>
  <c r="L771" i="5"/>
  <c r="O771" i="5"/>
  <c r="D771" i="5"/>
  <c r="H772" i="5"/>
  <c r="M772" i="5"/>
  <c r="G772" i="5"/>
  <c r="F772" i="5"/>
  <c r="J772" i="5"/>
  <c r="N772" i="5"/>
  <c r="O772" i="5"/>
  <c r="D772" i="5"/>
  <c r="K772" i="5"/>
  <c r="C772" i="5"/>
  <c r="L772" i="5"/>
  <c r="E772" i="5"/>
  <c r="B772" i="5"/>
  <c r="I772" i="5"/>
  <c r="L773" i="5"/>
  <c r="K773" i="5"/>
  <c r="B773" i="5"/>
  <c r="I773" i="5"/>
  <c r="D773" i="5"/>
  <c r="N773" i="5"/>
  <c r="J773" i="5"/>
  <c r="H773" i="5"/>
  <c r="E773" i="5"/>
  <c r="M773" i="5"/>
  <c r="G773" i="5"/>
  <c r="F773" i="5"/>
  <c r="C773" i="5"/>
  <c r="O773" i="5"/>
  <c r="D774" i="5"/>
  <c r="B774" i="5"/>
  <c r="K774" i="5"/>
  <c r="H774" i="5"/>
  <c r="G774" i="5"/>
  <c r="E774" i="5"/>
  <c r="F774" i="5"/>
  <c r="M774" i="5"/>
  <c r="N774" i="5"/>
  <c r="I774" i="5"/>
  <c r="J774" i="5"/>
  <c r="O774" i="5"/>
  <c r="C774" i="5"/>
  <c r="L774" i="5"/>
  <c r="F775" i="5"/>
  <c r="B775" i="5"/>
  <c r="G775" i="5"/>
  <c r="N775" i="5"/>
  <c r="O775" i="5"/>
  <c r="K775" i="5"/>
  <c r="I775" i="5"/>
  <c r="J775" i="5"/>
  <c r="C775" i="5"/>
  <c r="E775" i="5"/>
  <c r="D775" i="5"/>
  <c r="H775" i="5"/>
  <c r="M775" i="5"/>
  <c r="L775" i="5"/>
  <c r="E776" i="5"/>
  <c r="F776" i="5"/>
  <c r="J776" i="5"/>
  <c r="M776" i="5"/>
  <c r="H776" i="5"/>
  <c r="N776" i="5"/>
  <c r="O776" i="5"/>
  <c r="C776" i="5"/>
  <c r="K776" i="5"/>
  <c r="B776" i="5"/>
  <c r="G776" i="5"/>
  <c r="L776" i="5"/>
  <c r="D776" i="5"/>
  <c r="I776" i="5"/>
  <c r="C777" i="5"/>
  <c r="B777" i="5"/>
  <c r="G777" i="5"/>
  <c r="F777" i="5"/>
  <c r="H777" i="5"/>
  <c r="K777" i="5"/>
  <c r="I777" i="5"/>
  <c r="O777" i="5"/>
  <c r="M777" i="5"/>
  <c r="E777" i="5"/>
  <c r="D777" i="5"/>
  <c r="L777" i="5"/>
  <c r="N777" i="5"/>
  <c r="J777" i="5"/>
  <c r="M778" i="5"/>
  <c r="O778" i="5"/>
  <c r="C778" i="5"/>
  <c r="E778" i="5"/>
  <c r="J778" i="5"/>
  <c r="G778" i="5"/>
  <c r="L778" i="5"/>
  <c r="B778" i="5"/>
  <c r="D778" i="5"/>
  <c r="K778" i="5"/>
  <c r="H778" i="5"/>
  <c r="F778" i="5"/>
  <c r="N778" i="5"/>
  <c r="I778" i="5"/>
  <c r="O779" i="5"/>
  <c r="E779" i="5"/>
  <c r="M779" i="5"/>
  <c r="F779" i="5"/>
  <c r="L779" i="5"/>
  <c r="B779" i="5"/>
  <c r="K779" i="5"/>
  <c r="H779" i="5"/>
  <c r="G779" i="5"/>
  <c r="D779" i="5"/>
  <c r="I779" i="5"/>
  <c r="J779" i="5"/>
  <c r="C779" i="5"/>
  <c r="N779" i="5"/>
  <c r="M780" i="5"/>
  <c r="O780" i="5"/>
  <c r="I780" i="5"/>
  <c r="K780" i="5"/>
  <c r="C780" i="5"/>
  <c r="J780" i="5"/>
  <c r="L780" i="5"/>
  <c r="N780" i="5"/>
  <c r="B780" i="5"/>
  <c r="E780" i="5"/>
  <c r="D780" i="5"/>
  <c r="F780" i="5"/>
  <c r="G780" i="5"/>
  <c r="H780" i="5"/>
  <c r="F781" i="5"/>
  <c r="I781" i="5"/>
  <c r="E781" i="5"/>
  <c r="B781" i="5"/>
  <c r="C781" i="5"/>
  <c r="M781" i="5"/>
  <c r="O781" i="5"/>
  <c r="K781" i="5"/>
  <c r="L781" i="5"/>
  <c r="H781" i="5"/>
  <c r="J781" i="5"/>
  <c r="N781" i="5"/>
  <c r="G781" i="5"/>
  <c r="D781" i="5"/>
  <c r="G782" i="5"/>
  <c r="F782" i="5"/>
  <c r="C782" i="5"/>
  <c r="M782" i="5"/>
  <c r="E782" i="5"/>
  <c r="J782" i="5"/>
  <c r="B782" i="5"/>
  <c r="I782" i="5"/>
  <c r="H782" i="5"/>
  <c r="K782" i="5"/>
  <c r="L782" i="5"/>
  <c r="O782" i="5"/>
  <c r="N782" i="5"/>
  <c r="D782" i="5"/>
  <c r="O783" i="5"/>
  <c r="B783" i="5"/>
  <c r="G783" i="5"/>
  <c r="K783" i="5"/>
  <c r="D783" i="5"/>
  <c r="N783" i="5"/>
  <c r="F783" i="5"/>
  <c r="L783" i="5"/>
  <c r="C783" i="5"/>
  <c r="E783" i="5"/>
  <c r="J783" i="5"/>
  <c r="H783" i="5"/>
  <c r="M783" i="5"/>
  <c r="I783" i="5"/>
  <c r="N784" i="5"/>
  <c r="E784" i="5"/>
  <c r="B784" i="5"/>
  <c r="C784" i="5"/>
  <c r="G784" i="5"/>
  <c r="H784" i="5"/>
  <c r="O784" i="5"/>
  <c r="F784" i="5"/>
  <c r="L784" i="5"/>
  <c r="M784" i="5"/>
  <c r="I784" i="5"/>
  <c r="D784" i="5"/>
  <c r="K784" i="5"/>
  <c r="J784" i="5"/>
  <c r="G785" i="5"/>
  <c r="H785" i="5"/>
  <c r="I785" i="5"/>
  <c r="B785" i="5"/>
  <c r="D785" i="5"/>
  <c r="C785" i="5"/>
  <c r="J785" i="5"/>
  <c r="E785" i="5"/>
  <c r="L785" i="5"/>
  <c r="M785" i="5"/>
  <c r="N785" i="5"/>
  <c r="F785" i="5"/>
  <c r="K785" i="5"/>
  <c r="O785" i="5"/>
  <c r="K786" i="5"/>
  <c r="F786" i="5"/>
  <c r="N786" i="5"/>
  <c r="H786" i="5"/>
  <c r="E786" i="5"/>
  <c r="D786" i="5"/>
  <c r="M786" i="5"/>
  <c r="L786" i="5"/>
  <c r="I786" i="5"/>
  <c r="G786" i="5"/>
  <c r="C786" i="5"/>
  <c r="B786" i="5"/>
  <c r="J786" i="5"/>
  <c r="O786" i="5"/>
  <c r="I787" i="5"/>
  <c r="B787" i="5"/>
  <c r="K787" i="5"/>
  <c r="L787" i="5"/>
  <c r="H787" i="5"/>
  <c r="F787" i="5"/>
  <c r="O787" i="5"/>
  <c r="E787" i="5"/>
  <c r="C787" i="5"/>
  <c r="J787" i="5"/>
  <c r="D787" i="5"/>
  <c r="M787" i="5"/>
  <c r="N787" i="5"/>
  <c r="G787" i="5"/>
  <c r="I788" i="5"/>
  <c r="B788" i="5"/>
  <c r="D788" i="5"/>
  <c r="J788" i="5"/>
  <c r="H788" i="5"/>
  <c r="E788" i="5"/>
  <c r="F788" i="5"/>
  <c r="M788" i="5"/>
  <c r="K788" i="5"/>
  <c r="G788" i="5"/>
  <c r="L788" i="5"/>
  <c r="N788" i="5"/>
  <c r="O788" i="5"/>
  <c r="C788" i="5"/>
  <c r="H789" i="5"/>
  <c r="M789" i="5"/>
  <c r="D789" i="5"/>
  <c r="F789" i="5"/>
  <c r="N789" i="5"/>
  <c r="J789" i="5"/>
  <c r="G789" i="5"/>
  <c r="K789" i="5"/>
  <c r="O789" i="5"/>
  <c r="E789" i="5"/>
  <c r="C789" i="5"/>
  <c r="L789" i="5"/>
  <c r="I789" i="5"/>
  <c r="B789" i="5"/>
  <c r="D790" i="5"/>
  <c r="C790" i="5"/>
  <c r="O790" i="5"/>
  <c r="H790" i="5"/>
  <c r="G790" i="5"/>
  <c r="F790" i="5"/>
  <c r="N790" i="5"/>
  <c r="L790" i="5"/>
  <c r="M790" i="5"/>
  <c r="K790" i="5"/>
  <c r="J790" i="5"/>
  <c r="E790" i="5"/>
  <c r="B790" i="5"/>
  <c r="I790" i="5"/>
  <c r="N791" i="5"/>
  <c r="M791" i="5"/>
  <c r="G791" i="5"/>
  <c r="O791" i="5"/>
  <c r="L791" i="5"/>
  <c r="K791" i="5"/>
  <c r="J791" i="5"/>
  <c r="F791" i="5"/>
  <c r="B791" i="5"/>
  <c r="D791" i="5"/>
  <c r="I791" i="5"/>
  <c r="E791" i="5"/>
  <c r="C791" i="5"/>
  <c r="H791" i="5"/>
  <c r="K792" i="5"/>
  <c r="N792" i="5"/>
  <c r="D792" i="5"/>
  <c r="F792" i="5"/>
  <c r="G792" i="5"/>
  <c r="O792" i="5"/>
  <c r="L792" i="5"/>
  <c r="C792" i="5"/>
  <c r="B792" i="5"/>
  <c r="I792" i="5"/>
  <c r="H792" i="5"/>
  <c r="E792" i="5"/>
  <c r="M792" i="5"/>
  <c r="J792" i="5"/>
  <c r="O793" i="5"/>
  <c r="D793" i="5"/>
  <c r="I793" i="5"/>
  <c r="J793" i="5"/>
  <c r="B793" i="5"/>
  <c r="E793" i="5"/>
  <c r="H793" i="5"/>
  <c r="F793" i="5"/>
  <c r="L793" i="5"/>
  <c r="M793" i="5"/>
  <c r="C793" i="5"/>
  <c r="K793" i="5"/>
  <c r="N793" i="5"/>
  <c r="G793" i="5"/>
  <c r="F794" i="5"/>
  <c r="J794" i="5"/>
  <c r="K794" i="5"/>
  <c r="E794" i="5"/>
  <c r="O794" i="5"/>
  <c r="H794" i="5"/>
  <c r="M794" i="5"/>
  <c r="B794" i="5"/>
  <c r="I794" i="5"/>
  <c r="D794" i="5"/>
  <c r="L794" i="5"/>
  <c r="G794" i="5"/>
  <c r="N794" i="5"/>
  <c r="C794" i="5"/>
  <c r="H795" i="5"/>
  <c r="O795" i="5"/>
  <c r="K795" i="5"/>
  <c r="L795" i="5"/>
  <c r="G795" i="5"/>
  <c r="C795" i="5"/>
  <c r="F795" i="5"/>
  <c r="D795" i="5"/>
  <c r="N795" i="5"/>
  <c r="I795" i="5"/>
  <c r="J795" i="5"/>
  <c r="M795" i="5"/>
  <c r="E795" i="5"/>
  <c r="B795" i="5"/>
  <c r="M796" i="5"/>
  <c r="H796" i="5"/>
  <c r="C796" i="5"/>
  <c r="D796" i="5"/>
  <c r="L796" i="5"/>
  <c r="K796" i="5"/>
  <c r="I796" i="5"/>
  <c r="B796" i="5"/>
  <c r="F796" i="5"/>
  <c r="E796" i="5"/>
  <c r="O796" i="5"/>
  <c r="G796" i="5"/>
  <c r="J796" i="5"/>
  <c r="N796" i="5"/>
  <c r="H797" i="5"/>
  <c r="O797" i="5"/>
  <c r="I797" i="5"/>
  <c r="E797" i="5"/>
  <c r="M797" i="5"/>
  <c r="K797" i="5"/>
  <c r="B797" i="5"/>
  <c r="J797" i="5"/>
  <c r="G797" i="5"/>
  <c r="L797" i="5"/>
  <c r="N797" i="5"/>
  <c r="C797" i="5"/>
  <c r="D797" i="5"/>
  <c r="F797" i="5"/>
  <c r="G798" i="5"/>
  <c r="O798" i="5"/>
  <c r="E798" i="5"/>
  <c r="K798" i="5"/>
  <c r="C798" i="5"/>
  <c r="N798" i="5"/>
  <c r="D798" i="5"/>
  <c r="H798" i="5"/>
  <c r="B798" i="5"/>
  <c r="F798" i="5"/>
  <c r="J798" i="5"/>
  <c r="L798" i="5"/>
  <c r="I798" i="5"/>
  <c r="M798" i="5"/>
  <c r="E799" i="5"/>
  <c r="M799" i="5"/>
  <c r="B799" i="5"/>
  <c r="G799" i="5"/>
  <c r="L799" i="5"/>
  <c r="H799" i="5"/>
  <c r="K799" i="5"/>
  <c r="N799" i="5"/>
  <c r="I799" i="5"/>
  <c r="O799" i="5"/>
  <c r="D799" i="5"/>
  <c r="J799" i="5"/>
  <c r="F799" i="5"/>
  <c r="C799" i="5"/>
  <c r="J800" i="5"/>
  <c r="M800" i="5"/>
  <c r="L800" i="5"/>
  <c r="I800" i="5"/>
  <c r="D800" i="5"/>
  <c r="E800" i="5"/>
  <c r="B800" i="5"/>
  <c r="C800" i="5"/>
  <c r="O800" i="5"/>
  <c r="G800" i="5"/>
  <c r="F800" i="5"/>
  <c r="H800" i="5"/>
  <c r="N800" i="5"/>
  <c r="K800" i="5"/>
  <c r="D801" i="5"/>
  <c r="O801" i="5"/>
  <c r="N801" i="5"/>
  <c r="M801" i="5"/>
  <c r="B801" i="5"/>
  <c r="C801" i="5"/>
  <c r="G801" i="5"/>
  <c r="J801" i="5"/>
  <c r="I801" i="5"/>
  <c r="K801" i="5"/>
  <c r="F801" i="5"/>
  <c r="L801" i="5"/>
  <c r="E801" i="5"/>
  <c r="H801" i="5"/>
  <c r="N802" i="5"/>
  <c r="O802" i="5"/>
  <c r="I802" i="5"/>
  <c r="L802" i="5"/>
  <c r="M802" i="5"/>
  <c r="K802" i="5"/>
  <c r="F802" i="5"/>
  <c r="H802" i="5"/>
  <c r="J802" i="5"/>
  <c r="B802" i="5"/>
  <c r="D802" i="5"/>
  <c r="G802" i="5"/>
  <c r="E802" i="5"/>
  <c r="C802" i="5"/>
  <c r="C803" i="5"/>
  <c r="B803" i="5"/>
  <c r="K803" i="5"/>
  <c r="M803" i="5"/>
  <c r="O803" i="5"/>
  <c r="F803" i="5"/>
  <c r="I803" i="5"/>
  <c r="G803" i="5"/>
  <c r="D803" i="5"/>
  <c r="J803" i="5"/>
  <c r="H803" i="5"/>
  <c r="L803" i="5"/>
  <c r="N803" i="5"/>
  <c r="E803" i="5"/>
  <c r="M804" i="5"/>
  <c r="E804" i="5"/>
  <c r="I804" i="5"/>
  <c r="J804" i="5"/>
  <c r="K804" i="5"/>
  <c r="C804" i="5"/>
  <c r="B804" i="5"/>
  <c r="D804" i="5"/>
  <c r="O804" i="5"/>
  <c r="G804" i="5"/>
  <c r="H804" i="5"/>
  <c r="F804" i="5"/>
  <c r="L804" i="5"/>
  <c r="N804" i="5"/>
  <c r="B805" i="5"/>
  <c r="K805" i="5"/>
  <c r="J805" i="5"/>
  <c r="H805" i="5"/>
  <c r="O805" i="5"/>
  <c r="N805" i="5"/>
  <c r="I805" i="5"/>
  <c r="C805" i="5"/>
  <c r="G805" i="5"/>
  <c r="E805" i="5"/>
  <c r="D805" i="5"/>
  <c r="M805" i="5"/>
  <c r="F805" i="5"/>
  <c r="L805" i="5"/>
  <c r="J806" i="5"/>
  <c r="H806" i="5"/>
  <c r="E806" i="5"/>
  <c r="M806" i="5"/>
  <c r="B806" i="5"/>
  <c r="I806" i="5"/>
  <c r="L806" i="5"/>
  <c r="C806" i="5"/>
  <c r="G806" i="5"/>
  <c r="D806" i="5"/>
  <c r="K806" i="5"/>
  <c r="O806" i="5"/>
  <c r="N806" i="5"/>
  <c r="F806" i="5"/>
  <c r="N807" i="5"/>
  <c r="L807" i="5"/>
  <c r="H807" i="5"/>
  <c r="I807" i="5"/>
  <c r="G807" i="5"/>
  <c r="E807" i="5"/>
  <c r="C807" i="5"/>
  <c r="B807" i="5"/>
  <c r="O807" i="5"/>
  <c r="K807" i="5"/>
  <c r="J807" i="5"/>
  <c r="F807" i="5"/>
  <c r="M807" i="5"/>
  <c r="D807" i="5"/>
  <c r="F808" i="5"/>
  <c r="K808" i="5"/>
  <c r="J808" i="5"/>
  <c r="I808" i="5"/>
  <c r="O808" i="5"/>
  <c r="H808" i="5"/>
  <c r="G808" i="5"/>
  <c r="M808" i="5"/>
  <c r="E808" i="5"/>
  <c r="L808" i="5"/>
  <c r="N808" i="5"/>
  <c r="C808" i="5"/>
  <c r="B808" i="5"/>
  <c r="D808" i="5"/>
  <c r="G809" i="5"/>
  <c r="I809" i="5"/>
  <c r="L809" i="5"/>
  <c r="M809" i="5"/>
  <c r="C809" i="5"/>
  <c r="N809" i="5"/>
  <c r="F809" i="5"/>
  <c r="B809" i="5"/>
  <c r="E809" i="5"/>
  <c r="K809" i="5"/>
  <c r="D809" i="5"/>
  <c r="O809" i="5"/>
  <c r="H809" i="5"/>
  <c r="J809" i="5"/>
  <c r="H810" i="5"/>
  <c r="N810" i="5"/>
  <c r="I810" i="5"/>
  <c r="E810" i="5"/>
  <c r="F810" i="5"/>
  <c r="K810" i="5"/>
  <c r="B810" i="5"/>
  <c r="J810" i="5"/>
  <c r="D810" i="5"/>
  <c r="O810" i="5"/>
  <c r="G810" i="5"/>
  <c r="C810" i="5"/>
  <c r="M810" i="5"/>
  <c r="L810" i="5"/>
  <c r="I811" i="5"/>
  <c r="D811" i="5"/>
  <c r="F811" i="5"/>
  <c r="O811" i="5"/>
  <c r="C811" i="5"/>
  <c r="E811" i="5"/>
  <c r="N811" i="5"/>
  <c r="K811" i="5"/>
  <c r="H811" i="5"/>
  <c r="B811" i="5"/>
  <c r="J811" i="5"/>
  <c r="L811" i="5"/>
  <c r="M811" i="5"/>
  <c r="G811" i="5"/>
  <c r="C812" i="5"/>
  <c r="N812" i="5"/>
  <c r="D812" i="5"/>
  <c r="K812" i="5"/>
  <c r="H812" i="5"/>
  <c r="E812" i="5"/>
  <c r="M812" i="5"/>
  <c r="B812" i="5"/>
  <c r="I812" i="5"/>
  <c r="O812" i="5"/>
  <c r="J812" i="5"/>
  <c r="L812" i="5"/>
  <c r="F812" i="5"/>
  <c r="G812" i="5"/>
  <c r="F813" i="5"/>
  <c r="C813" i="5"/>
  <c r="G813" i="5"/>
  <c r="K813" i="5"/>
  <c r="E813" i="5"/>
  <c r="B813" i="5"/>
  <c r="L813" i="5"/>
  <c r="O813" i="5"/>
  <c r="D813" i="5"/>
  <c r="M813" i="5"/>
  <c r="H813" i="5"/>
  <c r="N813" i="5"/>
  <c r="J813" i="5"/>
  <c r="I813" i="5"/>
  <c r="J814" i="5"/>
  <c r="I814" i="5"/>
  <c r="L814" i="5"/>
  <c r="H814" i="5"/>
  <c r="G814" i="5"/>
  <c r="N814" i="5"/>
  <c r="E814" i="5"/>
  <c r="K814" i="5"/>
  <c r="B814" i="5"/>
  <c r="F814" i="5"/>
  <c r="D814" i="5"/>
  <c r="O814" i="5"/>
  <c r="M814" i="5"/>
  <c r="C814" i="5"/>
  <c r="O815" i="5"/>
  <c r="D815" i="5"/>
  <c r="L815" i="5"/>
  <c r="F815" i="5"/>
  <c r="I815" i="5"/>
  <c r="C815" i="5"/>
  <c r="M815" i="5"/>
  <c r="J815" i="5"/>
  <c r="B815" i="5"/>
  <c r="H815" i="5"/>
  <c r="K815" i="5"/>
  <c r="G815" i="5"/>
  <c r="E815" i="5"/>
  <c r="N815" i="5"/>
  <c r="J816" i="5"/>
  <c r="N816" i="5"/>
  <c r="I816" i="5"/>
  <c r="M816" i="5"/>
  <c r="B816" i="5"/>
  <c r="C816" i="5"/>
  <c r="E816" i="5"/>
  <c r="L816" i="5"/>
  <c r="O816" i="5"/>
  <c r="K816" i="5"/>
  <c r="H816" i="5"/>
  <c r="F816" i="5"/>
  <c r="D816" i="5"/>
  <c r="G816" i="5"/>
  <c r="M817" i="5"/>
  <c r="C817" i="5"/>
  <c r="H817" i="5"/>
  <c r="F817" i="5"/>
  <c r="D817" i="5"/>
  <c r="L817" i="5"/>
  <c r="J817" i="5"/>
  <c r="G817" i="5"/>
  <c r="B817" i="5"/>
  <c r="E817" i="5"/>
  <c r="K817" i="5"/>
  <c r="O817" i="5"/>
  <c r="I817" i="5"/>
  <c r="N817" i="5"/>
  <c r="N818" i="5"/>
  <c r="C818" i="5"/>
  <c r="D818" i="5"/>
  <c r="L818" i="5"/>
  <c r="H818" i="5"/>
  <c r="M818" i="5"/>
  <c r="I818" i="5"/>
  <c r="K818" i="5"/>
  <c r="F818" i="5"/>
  <c r="E818" i="5"/>
  <c r="O818" i="5"/>
  <c r="J818" i="5"/>
  <c r="G818" i="5"/>
  <c r="B818" i="5"/>
  <c r="N819" i="5"/>
  <c r="B819" i="5"/>
  <c r="O819" i="5"/>
  <c r="L819" i="5"/>
  <c r="G819" i="5"/>
  <c r="D819" i="5"/>
  <c r="K819" i="5"/>
  <c r="M819" i="5"/>
  <c r="F819" i="5"/>
  <c r="E819" i="5"/>
  <c r="J819" i="5"/>
  <c r="H819" i="5"/>
  <c r="C819" i="5"/>
  <c r="I819" i="5"/>
  <c r="M820" i="5"/>
  <c r="K820" i="5"/>
  <c r="O820" i="5"/>
  <c r="L820" i="5"/>
  <c r="I820" i="5"/>
  <c r="H820" i="5"/>
  <c r="J820" i="5"/>
  <c r="D820" i="5"/>
  <c r="B820" i="5"/>
  <c r="N820" i="5"/>
  <c r="G820" i="5"/>
  <c r="C820" i="5"/>
  <c r="F820" i="5"/>
  <c r="E820" i="5"/>
  <c r="L821" i="5"/>
  <c r="N821" i="5"/>
  <c r="G821" i="5"/>
  <c r="B821" i="5"/>
  <c r="K821" i="5"/>
  <c r="E821" i="5"/>
  <c r="C821" i="5"/>
  <c r="I821" i="5"/>
  <c r="F821" i="5"/>
  <c r="J821" i="5"/>
  <c r="D821" i="5"/>
  <c r="M821" i="5"/>
  <c r="O821" i="5"/>
  <c r="H821" i="5"/>
  <c r="F822" i="5"/>
  <c r="C822" i="5"/>
  <c r="G822" i="5"/>
  <c r="B822" i="5"/>
  <c r="M822" i="5"/>
  <c r="H822" i="5"/>
  <c r="D822" i="5"/>
  <c r="E822" i="5"/>
  <c r="L822" i="5"/>
  <c r="K822" i="5"/>
  <c r="N822" i="5"/>
  <c r="J822" i="5"/>
  <c r="O822" i="5"/>
  <c r="I822" i="5"/>
  <c r="C823" i="5"/>
  <c r="K823" i="5"/>
  <c r="E823" i="5"/>
  <c r="O823" i="5"/>
  <c r="L823" i="5"/>
  <c r="D823" i="5"/>
  <c r="J823" i="5"/>
  <c r="B823" i="5"/>
  <c r="G823" i="5"/>
  <c r="M823" i="5"/>
  <c r="N823" i="5"/>
  <c r="H823" i="5"/>
  <c r="I823" i="5"/>
  <c r="F823" i="5"/>
  <c r="D824" i="5"/>
  <c r="O824" i="5"/>
  <c r="B824" i="5"/>
  <c r="J824" i="5"/>
  <c r="C824" i="5"/>
  <c r="G824" i="5"/>
  <c r="E824" i="5"/>
  <c r="K824" i="5"/>
  <c r="L824" i="5"/>
  <c r="H824" i="5"/>
  <c r="I824" i="5"/>
  <c r="M824" i="5"/>
  <c r="F824" i="5"/>
  <c r="N824" i="5"/>
  <c r="N825" i="5"/>
  <c r="K825" i="5"/>
  <c r="H825" i="5"/>
  <c r="L825" i="5"/>
  <c r="C825" i="5"/>
  <c r="I825" i="5"/>
  <c r="O825" i="5"/>
  <c r="M825" i="5"/>
  <c r="B825" i="5"/>
  <c r="G825" i="5"/>
  <c r="D825" i="5"/>
  <c r="E825" i="5"/>
  <c r="J825" i="5"/>
  <c r="F825" i="5"/>
  <c r="H826" i="5"/>
  <c r="B826" i="5"/>
  <c r="D826" i="5"/>
  <c r="L826" i="5"/>
  <c r="J826" i="5"/>
  <c r="I826" i="5"/>
  <c r="O826" i="5"/>
  <c r="E826" i="5"/>
  <c r="C826" i="5"/>
  <c r="M826" i="5"/>
  <c r="F826" i="5"/>
  <c r="K826" i="5"/>
  <c r="N826" i="5"/>
  <c r="G826" i="5"/>
  <c r="I827" i="5"/>
  <c r="O827" i="5"/>
  <c r="B827" i="5"/>
  <c r="K827" i="5"/>
  <c r="M827" i="5"/>
  <c r="H827" i="5"/>
  <c r="D827" i="5"/>
  <c r="L827" i="5"/>
  <c r="J827" i="5"/>
  <c r="F827" i="5"/>
  <c r="E827" i="5"/>
  <c r="G827" i="5"/>
  <c r="C827" i="5"/>
  <c r="N827" i="5"/>
  <c r="C828" i="5"/>
  <c r="O828" i="5"/>
  <c r="L828" i="5"/>
  <c r="M828" i="5"/>
  <c r="H828" i="5"/>
  <c r="N828" i="5"/>
  <c r="K828" i="5"/>
  <c r="F828" i="5"/>
  <c r="J828" i="5"/>
  <c r="D828" i="5"/>
  <c r="B828" i="5"/>
  <c r="E828" i="5"/>
  <c r="G828" i="5"/>
  <c r="I828" i="5"/>
  <c r="F829" i="5"/>
  <c r="C829" i="5"/>
  <c r="N829" i="5"/>
  <c r="B829" i="5"/>
  <c r="D829" i="5"/>
  <c r="J829" i="5"/>
  <c r="G829" i="5"/>
  <c r="H829" i="5"/>
  <c r="I829" i="5"/>
  <c r="M829" i="5"/>
  <c r="L829" i="5"/>
  <c r="O829" i="5"/>
  <c r="E829" i="5"/>
  <c r="K829" i="5"/>
  <c r="G830" i="5"/>
  <c r="C830" i="5"/>
  <c r="M830" i="5"/>
  <c r="I830" i="5"/>
  <c r="N830" i="5"/>
  <c r="E830" i="5"/>
  <c r="K830" i="5"/>
  <c r="B830" i="5"/>
  <c r="L830" i="5"/>
  <c r="J830" i="5"/>
  <c r="D830" i="5"/>
  <c r="H830" i="5"/>
  <c r="O830" i="5"/>
  <c r="F830" i="5"/>
  <c r="O831" i="5"/>
  <c r="B831" i="5"/>
  <c r="N831" i="5"/>
  <c r="J831" i="5"/>
  <c r="G831" i="5"/>
  <c r="F831" i="5"/>
  <c r="K831" i="5"/>
  <c r="D831" i="5"/>
  <c r="E831" i="5"/>
  <c r="I831" i="5"/>
  <c r="C831" i="5"/>
  <c r="M831" i="5"/>
  <c r="L831" i="5"/>
  <c r="H831" i="5"/>
  <c r="J832" i="5"/>
  <c r="H832" i="5"/>
  <c r="E832" i="5"/>
  <c r="G832" i="5"/>
  <c r="M832" i="5"/>
  <c r="F832" i="5"/>
  <c r="C832" i="5"/>
  <c r="D832" i="5"/>
  <c r="B832" i="5"/>
  <c r="O832" i="5"/>
  <c r="K832" i="5"/>
  <c r="L832" i="5"/>
  <c r="I832" i="5"/>
  <c r="N832" i="5"/>
  <c r="I833" i="5"/>
  <c r="C833" i="5"/>
  <c r="K833" i="5"/>
  <c r="L833" i="5"/>
  <c r="B833" i="5"/>
  <c r="M833" i="5"/>
  <c r="G833" i="5"/>
  <c r="F833" i="5"/>
  <c r="E833" i="5"/>
  <c r="N833" i="5"/>
  <c r="J833" i="5"/>
  <c r="H833" i="5"/>
  <c r="O833" i="5"/>
  <c r="D833" i="5"/>
  <c r="N834" i="5"/>
  <c r="C834" i="5"/>
  <c r="B834" i="5"/>
  <c r="F834" i="5"/>
  <c r="G834" i="5"/>
  <c r="J834" i="5"/>
  <c r="H834" i="5"/>
  <c r="I834" i="5"/>
  <c r="O834" i="5"/>
  <c r="L834" i="5"/>
  <c r="E834" i="5"/>
  <c r="K834" i="5"/>
  <c r="D834" i="5"/>
  <c r="M834" i="5"/>
  <c r="M835" i="5"/>
  <c r="L835" i="5"/>
  <c r="D835" i="5"/>
  <c r="F835" i="5"/>
  <c r="C835" i="5"/>
  <c r="E835" i="5"/>
  <c r="H835" i="5"/>
  <c r="B835" i="5"/>
  <c r="N835" i="5"/>
  <c r="I835" i="5"/>
  <c r="O835" i="5"/>
  <c r="J835" i="5"/>
  <c r="K835" i="5"/>
  <c r="G835" i="5"/>
  <c r="M836" i="5"/>
  <c r="I836" i="5"/>
  <c r="O836" i="5"/>
  <c r="B836" i="5"/>
  <c r="E836" i="5"/>
  <c r="L836" i="5"/>
  <c r="F836" i="5"/>
  <c r="G836" i="5"/>
  <c r="J836" i="5"/>
  <c r="H836" i="5"/>
  <c r="N836" i="5"/>
  <c r="C836" i="5"/>
  <c r="K836" i="5"/>
  <c r="D836" i="5"/>
  <c r="D837" i="5"/>
  <c r="J837" i="5"/>
  <c r="G837" i="5"/>
  <c r="B837" i="5"/>
  <c r="K837" i="5"/>
  <c r="O837" i="5"/>
  <c r="N837" i="5"/>
  <c r="L837" i="5"/>
  <c r="M837" i="5"/>
  <c r="I837" i="5"/>
  <c r="C837" i="5"/>
  <c r="F837" i="5"/>
  <c r="H837" i="5"/>
  <c r="E837" i="5"/>
  <c r="J838" i="5"/>
  <c r="M838" i="5"/>
  <c r="I838" i="5"/>
  <c r="C838" i="5"/>
  <c r="L838" i="5"/>
  <c r="O838" i="5"/>
  <c r="H838" i="5"/>
  <c r="G838" i="5"/>
  <c r="D838" i="5"/>
  <c r="B838" i="5"/>
  <c r="N838" i="5"/>
  <c r="E838" i="5"/>
  <c r="F838" i="5"/>
  <c r="K838" i="5"/>
  <c r="H839" i="5"/>
  <c r="F839" i="5"/>
  <c r="K839" i="5"/>
  <c r="G839" i="5"/>
  <c r="D839" i="5"/>
  <c r="B839" i="5"/>
  <c r="C839" i="5"/>
  <c r="J839" i="5"/>
  <c r="I839" i="5"/>
  <c r="E839" i="5"/>
  <c r="O839" i="5"/>
  <c r="N839" i="5"/>
  <c r="L839" i="5"/>
  <c r="M839" i="5"/>
  <c r="J840" i="5"/>
  <c r="M840" i="5"/>
  <c r="G840" i="5"/>
  <c r="I840" i="5"/>
  <c r="O840" i="5"/>
  <c r="F840" i="5"/>
  <c r="N840" i="5"/>
  <c r="L840" i="5"/>
  <c r="E840" i="5"/>
  <c r="D840" i="5"/>
  <c r="H840" i="5"/>
  <c r="B840" i="5"/>
  <c r="K840" i="5"/>
  <c r="C840" i="5"/>
  <c r="H841" i="5"/>
  <c r="O841" i="5"/>
  <c r="D841" i="5"/>
  <c r="I841" i="5"/>
  <c r="F841" i="5"/>
  <c r="M841" i="5"/>
  <c r="E841" i="5"/>
  <c r="N841" i="5"/>
  <c r="C841" i="5"/>
  <c r="B841" i="5"/>
  <c r="J841" i="5"/>
  <c r="K841" i="5"/>
  <c r="G841" i="5"/>
  <c r="L841" i="5"/>
  <c r="B842" i="5"/>
  <c r="J842" i="5"/>
  <c r="F842" i="5"/>
  <c r="K842" i="5"/>
  <c r="E842" i="5"/>
  <c r="O842" i="5"/>
  <c r="N842" i="5"/>
  <c r="D842" i="5"/>
  <c r="L842" i="5"/>
  <c r="I842" i="5"/>
  <c r="C842" i="5"/>
  <c r="H842" i="5"/>
  <c r="M842" i="5"/>
  <c r="G842" i="5"/>
  <c r="B843" i="5"/>
  <c r="K843" i="5"/>
  <c r="E843" i="5"/>
  <c r="G843" i="5"/>
  <c r="L843" i="5"/>
  <c r="C843" i="5"/>
  <c r="M843" i="5"/>
  <c r="O843" i="5"/>
  <c r="J843" i="5"/>
  <c r="I843" i="5"/>
  <c r="D843" i="5"/>
  <c r="F843" i="5"/>
  <c r="H843" i="5"/>
  <c r="N843" i="5"/>
  <c r="H844" i="5"/>
  <c r="F844" i="5"/>
  <c r="M844" i="5"/>
  <c r="C844" i="5"/>
  <c r="J844" i="5"/>
  <c r="E844" i="5"/>
  <c r="O844" i="5"/>
  <c r="B844" i="5"/>
  <c r="I844" i="5"/>
  <c r="L844" i="5"/>
  <c r="K844" i="5"/>
  <c r="N844" i="5"/>
  <c r="D844" i="5"/>
  <c r="G844" i="5"/>
  <c r="I845" i="5"/>
  <c r="F845" i="5"/>
  <c r="E845" i="5"/>
  <c r="B845" i="5"/>
  <c r="D845" i="5"/>
  <c r="N845" i="5"/>
  <c r="H845" i="5"/>
  <c r="K845" i="5"/>
  <c r="G845" i="5"/>
  <c r="L845" i="5"/>
  <c r="O845" i="5"/>
  <c r="C845" i="5"/>
  <c r="J845" i="5"/>
  <c r="M845" i="5"/>
  <c r="G846" i="5"/>
  <c r="J846" i="5"/>
  <c r="K846" i="5"/>
  <c r="E846" i="5"/>
  <c r="N846" i="5"/>
  <c r="I846" i="5"/>
  <c r="L846" i="5"/>
  <c r="B846" i="5"/>
  <c r="H846" i="5"/>
  <c r="D846" i="5"/>
  <c r="M846" i="5"/>
  <c r="F846" i="5"/>
  <c r="C846" i="5"/>
  <c r="O846" i="5"/>
  <c r="F847" i="5"/>
  <c r="E847" i="5"/>
  <c r="O847" i="5"/>
  <c r="C847" i="5"/>
  <c r="L847" i="5"/>
  <c r="J847" i="5"/>
  <c r="H847" i="5"/>
  <c r="N847" i="5"/>
  <c r="M847" i="5"/>
  <c r="G847" i="5"/>
  <c r="I847" i="5"/>
  <c r="D847" i="5"/>
  <c r="K847" i="5"/>
  <c r="B847" i="5"/>
  <c r="C848" i="5"/>
  <c r="G848" i="5"/>
  <c r="E848" i="5"/>
  <c r="N848" i="5"/>
  <c r="B848" i="5"/>
  <c r="F848" i="5"/>
  <c r="O848" i="5"/>
  <c r="M848" i="5"/>
  <c r="D848" i="5"/>
  <c r="K848" i="5"/>
  <c r="H848" i="5"/>
  <c r="J848" i="5"/>
  <c r="I848" i="5"/>
  <c r="L848" i="5"/>
  <c r="B849" i="5"/>
  <c r="E849" i="5"/>
  <c r="H849" i="5"/>
  <c r="F849" i="5"/>
  <c r="M849" i="5"/>
  <c r="K849" i="5"/>
  <c r="O849" i="5"/>
  <c r="D849" i="5"/>
  <c r="L849" i="5"/>
  <c r="C849" i="5"/>
  <c r="G849" i="5"/>
  <c r="J849" i="5"/>
  <c r="I849" i="5"/>
  <c r="N849" i="5"/>
  <c r="D850" i="5"/>
  <c r="N850" i="5"/>
  <c r="H850" i="5"/>
  <c r="L850" i="5"/>
  <c r="G850" i="5"/>
  <c r="O850" i="5"/>
  <c r="J850" i="5"/>
  <c r="F850" i="5"/>
  <c r="M850" i="5"/>
  <c r="B850" i="5"/>
  <c r="I850" i="5"/>
  <c r="E850" i="5"/>
  <c r="K850" i="5"/>
  <c r="C850" i="5"/>
  <c r="G851" i="5"/>
  <c r="F851" i="5"/>
  <c r="I851" i="5"/>
  <c r="L851" i="5"/>
  <c r="B851" i="5"/>
  <c r="N851" i="5"/>
  <c r="E851" i="5"/>
  <c r="J851" i="5"/>
  <c r="M851" i="5"/>
  <c r="C851" i="5"/>
  <c r="K851" i="5"/>
  <c r="H851" i="5"/>
  <c r="O851" i="5"/>
  <c r="D851" i="5"/>
  <c r="F852" i="5"/>
  <c r="O852" i="5"/>
  <c r="L852" i="5"/>
  <c r="H852" i="5"/>
  <c r="C852" i="5"/>
  <c r="G852" i="5"/>
  <c r="J852" i="5"/>
  <c r="D852" i="5"/>
  <c r="E852" i="5"/>
  <c r="N852" i="5"/>
  <c r="M852" i="5"/>
  <c r="I852" i="5"/>
  <c r="B852" i="5"/>
  <c r="K852" i="5"/>
  <c r="L853" i="5"/>
  <c r="F853" i="5"/>
  <c r="G853" i="5"/>
  <c r="J853" i="5"/>
  <c r="O853" i="5"/>
  <c r="M853" i="5"/>
  <c r="K853" i="5"/>
  <c r="C853" i="5"/>
  <c r="D853" i="5"/>
  <c r="N853" i="5"/>
  <c r="H853" i="5"/>
  <c r="E853" i="5"/>
  <c r="B853" i="5"/>
  <c r="I853" i="5"/>
  <c r="F854" i="5"/>
  <c r="E854" i="5"/>
  <c r="J854" i="5"/>
  <c r="O854" i="5"/>
  <c r="K854" i="5"/>
  <c r="N854" i="5"/>
  <c r="I854" i="5"/>
  <c r="C854" i="5"/>
  <c r="B854" i="5"/>
  <c r="M854" i="5"/>
  <c r="G854" i="5"/>
  <c r="L854" i="5"/>
  <c r="D854" i="5"/>
  <c r="H854" i="5"/>
  <c r="J855" i="5"/>
  <c r="N855" i="5"/>
  <c r="G855" i="5"/>
  <c r="O855" i="5"/>
  <c r="F855" i="5"/>
  <c r="M855" i="5"/>
  <c r="K855" i="5"/>
  <c r="C855" i="5"/>
  <c r="B855" i="5"/>
  <c r="I855" i="5"/>
  <c r="H855" i="5"/>
  <c r="L855" i="5"/>
  <c r="E855" i="5"/>
  <c r="D855" i="5"/>
  <c r="G856" i="5"/>
  <c r="H856" i="5"/>
  <c r="M856" i="5"/>
  <c r="N856" i="5"/>
  <c r="L856" i="5"/>
  <c r="E856" i="5"/>
  <c r="I856" i="5"/>
  <c r="D856" i="5"/>
  <c r="K856" i="5"/>
  <c r="O856" i="5"/>
  <c r="J856" i="5"/>
  <c r="B856" i="5"/>
  <c r="F856" i="5"/>
  <c r="C856" i="5"/>
  <c r="B857" i="5"/>
  <c r="D857" i="5"/>
  <c r="N857" i="5"/>
  <c r="L857" i="5"/>
  <c r="O857" i="5"/>
  <c r="I857" i="5"/>
  <c r="G857" i="5"/>
  <c r="J857" i="5"/>
  <c r="K857" i="5"/>
  <c r="E857" i="5"/>
  <c r="C857" i="5"/>
  <c r="M857" i="5"/>
  <c r="F857" i="5"/>
  <c r="H857" i="5"/>
  <c r="I858" i="5"/>
  <c r="E858" i="5"/>
  <c r="D858" i="5"/>
  <c r="B858" i="5"/>
  <c r="L858" i="5"/>
  <c r="K858" i="5"/>
  <c r="M858" i="5"/>
  <c r="C858" i="5"/>
  <c r="H858" i="5"/>
  <c r="G858" i="5"/>
  <c r="O858" i="5"/>
  <c r="N858" i="5"/>
  <c r="J858" i="5"/>
  <c r="F858" i="5"/>
  <c r="J859" i="5"/>
  <c r="M859" i="5"/>
  <c r="K859" i="5"/>
  <c r="I859" i="5"/>
  <c r="E859" i="5"/>
  <c r="N859" i="5"/>
  <c r="O859" i="5"/>
  <c r="B859" i="5"/>
  <c r="D859" i="5"/>
  <c r="F859" i="5"/>
  <c r="L859" i="5"/>
  <c r="H859" i="5"/>
  <c r="G859" i="5"/>
  <c r="C859" i="5"/>
  <c r="F860" i="5"/>
  <c r="K860" i="5"/>
  <c r="J860" i="5"/>
  <c r="L860" i="5"/>
  <c r="M860" i="5"/>
  <c r="I860" i="5"/>
  <c r="D860" i="5"/>
  <c r="G860" i="5"/>
  <c r="E860" i="5"/>
  <c r="C860" i="5"/>
  <c r="N860" i="5"/>
  <c r="B860" i="5"/>
  <c r="O860" i="5"/>
  <c r="H860" i="5"/>
  <c r="H861" i="5"/>
  <c r="K861" i="5"/>
  <c r="M861" i="5"/>
  <c r="L861" i="5"/>
  <c r="C861" i="5"/>
  <c r="G861" i="5"/>
  <c r="F861" i="5"/>
  <c r="D861" i="5"/>
  <c r="I861" i="5"/>
  <c r="J861" i="5"/>
  <c r="E861" i="5"/>
  <c r="N861" i="5"/>
  <c r="B861" i="5"/>
  <c r="O861" i="5"/>
  <c r="O862" i="5"/>
  <c r="M862" i="5"/>
  <c r="L862" i="5"/>
  <c r="C862" i="5"/>
  <c r="F862" i="5"/>
  <c r="J862" i="5"/>
  <c r="K862" i="5"/>
  <c r="I862" i="5"/>
  <c r="E862" i="5"/>
  <c r="H862" i="5"/>
  <c r="B862" i="5"/>
  <c r="G862" i="5"/>
  <c r="D862" i="5"/>
  <c r="N862" i="5"/>
  <c r="O863" i="5"/>
  <c r="E863" i="5"/>
  <c r="B863" i="5"/>
  <c r="H863" i="5"/>
  <c r="J863" i="5"/>
  <c r="C863" i="5"/>
  <c r="F863" i="5"/>
  <c r="L863" i="5"/>
  <c r="K863" i="5"/>
  <c r="I863" i="5"/>
  <c r="D863" i="5"/>
  <c r="N863" i="5"/>
  <c r="M863" i="5"/>
  <c r="G863" i="5"/>
  <c r="F864" i="5"/>
  <c r="E864" i="5"/>
  <c r="N864" i="5"/>
  <c r="H864" i="5"/>
  <c r="M864" i="5"/>
  <c r="J864" i="5"/>
  <c r="I864" i="5"/>
  <c r="L864" i="5"/>
  <c r="O864" i="5"/>
  <c r="D864" i="5"/>
  <c r="C864" i="5"/>
  <c r="G864" i="5"/>
  <c r="K864" i="5"/>
  <c r="B864" i="5"/>
  <c r="H865" i="5"/>
  <c r="E865" i="5"/>
  <c r="N865" i="5"/>
  <c r="O865" i="5"/>
  <c r="K865" i="5"/>
  <c r="G865" i="5"/>
  <c r="D865" i="5"/>
  <c r="J865" i="5"/>
  <c r="F865" i="5"/>
  <c r="C865" i="5"/>
  <c r="B865" i="5"/>
  <c r="L865" i="5"/>
  <c r="I865" i="5"/>
  <c r="M865" i="5"/>
  <c r="G866" i="5"/>
  <c r="I866" i="5"/>
  <c r="E866" i="5"/>
  <c r="H866" i="5"/>
  <c r="O866" i="5"/>
  <c r="M866" i="5"/>
  <c r="K866" i="5"/>
  <c r="C866" i="5"/>
  <c r="D866" i="5"/>
  <c r="L866" i="5"/>
  <c r="J866" i="5"/>
  <c r="N866" i="5"/>
  <c r="B866" i="5"/>
  <c r="F866" i="5"/>
  <c r="H867" i="5"/>
  <c r="K867" i="5"/>
  <c r="F867" i="5"/>
  <c r="D867" i="5"/>
  <c r="I867" i="5"/>
  <c r="L867" i="5"/>
  <c r="G867" i="5"/>
  <c r="M867" i="5"/>
  <c r="E867" i="5"/>
  <c r="C867" i="5"/>
  <c r="J867" i="5"/>
  <c r="B867" i="5"/>
  <c r="N867" i="5"/>
  <c r="O867" i="5"/>
  <c r="M868" i="5"/>
  <c r="J868" i="5"/>
  <c r="H868" i="5"/>
  <c r="N868" i="5"/>
  <c r="B868" i="5"/>
  <c r="F868" i="5"/>
  <c r="L868" i="5"/>
  <c r="E868" i="5"/>
  <c r="O868" i="5"/>
  <c r="I868" i="5"/>
  <c r="C868" i="5"/>
  <c r="K868" i="5"/>
  <c r="G868" i="5"/>
  <c r="D868" i="5"/>
  <c r="L869" i="5"/>
  <c r="D869" i="5"/>
  <c r="G869" i="5"/>
  <c r="E869" i="5"/>
  <c r="C869" i="5"/>
  <c r="H869" i="5"/>
  <c r="K869" i="5"/>
  <c r="J869" i="5"/>
  <c r="N869" i="5"/>
  <c r="F869" i="5"/>
  <c r="M869" i="5"/>
  <c r="I869" i="5"/>
  <c r="B869" i="5"/>
  <c r="O869" i="5"/>
  <c r="I870" i="5"/>
  <c r="E870" i="5"/>
  <c r="H870" i="5"/>
  <c r="N870" i="5"/>
  <c r="B870" i="5"/>
  <c r="D870" i="5"/>
  <c r="C870" i="5"/>
  <c r="O870" i="5"/>
  <c r="G870" i="5"/>
  <c r="J870" i="5"/>
  <c r="F870" i="5"/>
  <c r="M870" i="5"/>
  <c r="K870" i="5"/>
  <c r="L870" i="5"/>
  <c r="J871" i="5"/>
  <c r="E871" i="5"/>
  <c r="G871" i="5"/>
  <c r="K871" i="5"/>
  <c r="L871" i="5"/>
  <c r="I871" i="5"/>
  <c r="H871" i="5"/>
  <c r="F871" i="5"/>
  <c r="B871" i="5"/>
  <c r="N871" i="5"/>
  <c r="M871" i="5"/>
  <c r="C871" i="5"/>
  <c r="D871" i="5"/>
  <c r="O871" i="5"/>
  <c r="H872" i="5"/>
  <c r="I872" i="5"/>
  <c r="D872" i="5"/>
  <c r="C872" i="5"/>
  <c r="B872" i="5"/>
  <c r="E872" i="5"/>
  <c r="O872" i="5"/>
  <c r="M872" i="5"/>
  <c r="K872" i="5"/>
  <c r="J872" i="5"/>
  <c r="G872" i="5"/>
  <c r="L872" i="5"/>
  <c r="F872" i="5"/>
  <c r="N872" i="5"/>
  <c r="I873" i="5"/>
  <c r="G873" i="5"/>
  <c r="B873" i="5"/>
  <c r="M873" i="5"/>
  <c r="K873" i="5"/>
  <c r="F873" i="5"/>
  <c r="N873" i="5"/>
  <c r="E873" i="5"/>
  <c r="J873" i="5"/>
  <c r="H873" i="5"/>
  <c r="C873" i="5"/>
  <c r="L873" i="5"/>
  <c r="D873" i="5"/>
  <c r="O873" i="5"/>
  <c r="K874" i="5"/>
  <c r="M874" i="5"/>
  <c r="B874" i="5"/>
  <c r="N874" i="5"/>
  <c r="L874" i="5"/>
  <c r="H874" i="5"/>
  <c r="F874" i="5"/>
  <c r="G874" i="5"/>
  <c r="E874" i="5"/>
  <c r="I874" i="5"/>
  <c r="J874" i="5"/>
  <c r="D874" i="5"/>
  <c r="C874" i="5"/>
  <c r="O874" i="5"/>
  <c r="D875" i="5"/>
  <c r="C875" i="5"/>
  <c r="E875" i="5"/>
  <c r="K875" i="5"/>
  <c r="L875" i="5"/>
  <c r="I875" i="5"/>
  <c r="N875" i="5"/>
  <c r="O875" i="5"/>
  <c r="J875" i="5"/>
  <c r="B875" i="5"/>
  <c r="H875" i="5"/>
  <c r="F875" i="5"/>
  <c r="G875" i="5"/>
  <c r="M875" i="5"/>
  <c r="H876" i="5"/>
  <c r="I876" i="5"/>
  <c r="E876" i="5"/>
  <c r="L876" i="5"/>
  <c r="C876" i="5"/>
  <c r="K876" i="5"/>
  <c r="B876" i="5"/>
  <c r="F876" i="5"/>
  <c r="N876" i="5"/>
  <c r="D876" i="5"/>
  <c r="M876" i="5"/>
  <c r="G876" i="5"/>
  <c r="J876" i="5"/>
  <c r="O876" i="5"/>
  <c r="J877" i="5"/>
  <c r="K877" i="5"/>
  <c r="F877" i="5"/>
  <c r="B877" i="5"/>
  <c r="N877" i="5"/>
  <c r="H877" i="5"/>
  <c r="O877" i="5"/>
  <c r="M877" i="5"/>
  <c r="E877" i="5"/>
  <c r="I877" i="5"/>
  <c r="D877" i="5"/>
  <c r="G877" i="5"/>
  <c r="L877" i="5"/>
  <c r="C877" i="5"/>
  <c r="G878" i="5"/>
  <c r="I878" i="5"/>
  <c r="N878" i="5"/>
  <c r="J878" i="5"/>
  <c r="H878" i="5"/>
  <c r="E878" i="5"/>
  <c r="O878" i="5"/>
  <c r="D878" i="5"/>
  <c r="L878" i="5"/>
  <c r="K878" i="5"/>
  <c r="C878" i="5"/>
  <c r="F878" i="5"/>
  <c r="M878" i="5"/>
  <c r="B878" i="5"/>
  <c r="E879" i="5"/>
  <c r="B879" i="5"/>
  <c r="D879" i="5"/>
  <c r="J879" i="5"/>
  <c r="G879" i="5"/>
  <c r="L879" i="5"/>
  <c r="F879" i="5"/>
  <c r="N879" i="5"/>
  <c r="M879" i="5"/>
  <c r="K879" i="5"/>
  <c r="C879" i="5"/>
  <c r="O879" i="5"/>
  <c r="H879" i="5"/>
  <c r="I879" i="5"/>
  <c r="H880" i="5"/>
  <c r="N880" i="5"/>
  <c r="D880" i="5"/>
  <c r="G880" i="5"/>
  <c r="L880" i="5"/>
  <c r="J880" i="5"/>
  <c r="C880" i="5"/>
  <c r="K880" i="5"/>
  <c r="O880" i="5"/>
  <c r="I880" i="5"/>
  <c r="F880" i="5"/>
  <c r="B880" i="5"/>
  <c r="E880" i="5"/>
  <c r="M880" i="5"/>
  <c r="I881" i="5"/>
  <c r="D881" i="5"/>
  <c r="H881" i="5"/>
  <c r="N881" i="5"/>
  <c r="L881" i="5"/>
  <c r="C881" i="5"/>
  <c r="E881" i="5"/>
  <c r="M881" i="5"/>
  <c r="G881" i="5"/>
  <c r="B881" i="5"/>
  <c r="J881" i="5"/>
  <c r="F881" i="5"/>
  <c r="K881" i="5"/>
  <c r="O881" i="5"/>
  <c r="J882" i="5"/>
  <c r="B882" i="5"/>
  <c r="I882" i="5"/>
  <c r="K882" i="5"/>
  <c r="G882" i="5"/>
  <c r="L882" i="5"/>
  <c r="E882" i="5"/>
  <c r="N882" i="5"/>
  <c r="M882" i="5"/>
  <c r="D882" i="5"/>
  <c r="F882" i="5"/>
  <c r="C882" i="5"/>
  <c r="H882" i="5"/>
  <c r="O882" i="5"/>
  <c r="I883" i="5"/>
  <c r="M883" i="5"/>
  <c r="F883" i="5"/>
  <c r="J883" i="5"/>
  <c r="D883" i="5"/>
  <c r="C883" i="5"/>
  <c r="L883" i="5"/>
  <c r="H883" i="5"/>
  <c r="E883" i="5"/>
  <c r="G883" i="5"/>
  <c r="K883" i="5"/>
  <c r="O883" i="5"/>
  <c r="N883" i="5"/>
  <c r="B883" i="5"/>
  <c r="E884" i="5"/>
  <c r="D884" i="5"/>
  <c r="H884" i="5"/>
  <c r="K884" i="5"/>
  <c r="I884" i="5"/>
  <c r="J884" i="5"/>
  <c r="O884" i="5"/>
  <c r="M884" i="5"/>
  <c r="F884" i="5"/>
  <c r="G884" i="5"/>
  <c r="N884" i="5"/>
  <c r="C884" i="5"/>
  <c r="L884" i="5"/>
  <c r="B884" i="5"/>
  <c r="L885" i="5"/>
  <c r="K885" i="5"/>
  <c r="H885" i="5"/>
  <c r="I885" i="5"/>
  <c r="E885" i="5"/>
  <c r="F885" i="5"/>
  <c r="B885" i="5"/>
  <c r="C885" i="5"/>
  <c r="J885" i="5"/>
  <c r="D885" i="5"/>
  <c r="O885" i="5"/>
  <c r="N885" i="5"/>
  <c r="G885" i="5"/>
  <c r="M885" i="5"/>
  <c r="B886" i="5"/>
  <c r="O886" i="5"/>
  <c r="I886" i="5"/>
  <c r="D886" i="5"/>
  <c r="K886" i="5"/>
  <c r="L886" i="5"/>
  <c r="C886" i="5"/>
  <c r="H886" i="5"/>
  <c r="G886" i="5"/>
  <c r="M886" i="5"/>
  <c r="J886" i="5"/>
  <c r="N886" i="5"/>
  <c r="E886" i="5"/>
  <c r="F886" i="5"/>
  <c r="N887" i="5"/>
  <c r="M887" i="5"/>
  <c r="K887" i="5"/>
  <c r="E887" i="5"/>
  <c r="J887" i="5"/>
  <c r="C887" i="5"/>
  <c r="F887" i="5"/>
  <c r="O887" i="5"/>
  <c r="I887" i="5"/>
  <c r="D887" i="5"/>
  <c r="G887" i="5"/>
  <c r="B887" i="5"/>
  <c r="L887" i="5"/>
  <c r="H887" i="5"/>
  <c r="E888" i="5"/>
  <c r="L888" i="5"/>
  <c r="I888" i="5"/>
  <c r="B888" i="5"/>
  <c r="M888" i="5"/>
  <c r="F888" i="5"/>
  <c r="J888" i="5"/>
  <c r="C888" i="5"/>
  <c r="N888" i="5"/>
  <c r="G888" i="5"/>
  <c r="H888" i="5"/>
  <c r="D888" i="5"/>
  <c r="O888" i="5"/>
  <c r="K888" i="5"/>
  <c r="E889" i="5"/>
  <c r="B889" i="5"/>
  <c r="M889" i="5"/>
  <c r="J889" i="5"/>
  <c r="H889" i="5"/>
  <c r="F889" i="5"/>
  <c r="O889" i="5"/>
  <c r="N889" i="5"/>
  <c r="D889" i="5"/>
  <c r="K889" i="5"/>
  <c r="C889" i="5"/>
  <c r="I889" i="5"/>
  <c r="L889" i="5"/>
  <c r="G889" i="5"/>
  <c r="K890" i="5"/>
  <c r="M890" i="5"/>
  <c r="H890" i="5"/>
  <c r="D890" i="5"/>
  <c r="I890" i="5"/>
  <c r="F890" i="5"/>
  <c r="B890" i="5"/>
  <c r="L890" i="5"/>
  <c r="O890" i="5"/>
  <c r="N890" i="5"/>
  <c r="C890" i="5"/>
  <c r="E890" i="5"/>
  <c r="J890" i="5"/>
  <c r="G890" i="5"/>
  <c r="G891" i="5"/>
  <c r="J891" i="5"/>
  <c r="I891" i="5"/>
  <c r="K891" i="5"/>
  <c r="M891" i="5"/>
  <c r="B891" i="5"/>
  <c r="D891" i="5"/>
  <c r="N891" i="5"/>
  <c r="O891" i="5"/>
  <c r="F891" i="5"/>
  <c r="L891" i="5"/>
  <c r="H891" i="5"/>
  <c r="C891" i="5"/>
  <c r="E891" i="5"/>
  <c r="M892" i="5"/>
  <c r="L892" i="5"/>
  <c r="H892" i="5"/>
  <c r="B892" i="5"/>
  <c r="G892" i="5"/>
  <c r="C892" i="5"/>
  <c r="D892" i="5"/>
  <c r="J892" i="5"/>
  <c r="N892" i="5"/>
  <c r="F892" i="5"/>
  <c r="I892" i="5"/>
  <c r="E892" i="5"/>
  <c r="O892" i="5"/>
  <c r="K892" i="5"/>
  <c r="C893" i="5"/>
  <c r="O893" i="5"/>
  <c r="F893" i="5"/>
  <c r="B893" i="5"/>
  <c r="K893" i="5"/>
  <c r="E893" i="5"/>
  <c r="I893" i="5"/>
  <c r="H893" i="5"/>
  <c r="L893" i="5"/>
  <c r="J893" i="5"/>
  <c r="G893" i="5"/>
  <c r="M893" i="5"/>
  <c r="N893" i="5"/>
  <c r="D893" i="5"/>
  <c r="C894" i="5"/>
  <c r="K894" i="5"/>
  <c r="F894" i="5"/>
  <c r="I894" i="5"/>
  <c r="O894" i="5"/>
  <c r="B894" i="5"/>
  <c r="H894" i="5"/>
  <c r="L894" i="5"/>
  <c r="N894" i="5"/>
  <c r="D894" i="5"/>
  <c r="J894" i="5"/>
  <c r="E894" i="5"/>
  <c r="M894" i="5"/>
  <c r="G894" i="5"/>
  <c r="E895" i="5"/>
  <c r="I895" i="5"/>
  <c r="O895" i="5"/>
  <c r="J895" i="5"/>
  <c r="C895" i="5"/>
  <c r="K895" i="5"/>
  <c r="L895" i="5"/>
  <c r="D895" i="5"/>
  <c r="M895" i="5"/>
  <c r="N895" i="5"/>
  <c r="F895" i="5"/>
  <c r="G895" i="5"/>
  <c r="H895" i="5"/>
  <c r="B895" i="5"/>
  <c r="F896" i="5"/>
  <c r="C896" i="5"/>
  <c r="I896" i="5"/>
  <c r="H896" i="5"/>
  <c r="J896" i="5"/>
  <c r="O896" i="5"/>
  <c r="M896" i="5"/>
  <c r="L896" i="5"/>
  <c r="D896" i="5"/>
  <c r="B896" i="5"/>
  <c r="E896" i="5"/>
  <c r="N896" i="5"/>
  <c r="G896" i="5"/>
  <c r="K896" i="5"/>
  <c r="O897" i="5"/>
  <c r="K897" i="5"/>
  <c r="G897" i="5"/>
  <c r="E897" i="5"/>
  <c r="I897" i="5"/>
  <c r="B897" i="5"/>
  <c r="M897" i="5"/>
  <c r="H897" i="5"/>
  <c r="F897" i="5"/>
  <c r="N897" i="5"/>
  <c r="C897" i="5"/>
  <c r="L897" i="5"/>
  <c r="J897" i="5"/>
  <c r="D897" i="5"/>
  <c r="K898" i="5"/>
  <c r="N898" i="5"/>
  <c r="D898" i="5"/>
  <c r="C898" i="5"/>
  <c r="G898" i="5"/>
  <c r="H898" i="5"/>
  <c r="M898" i="5"/>
  <c r="O898" i="5"/>
  <c r="J898" i="5"/>
  <c r="E898" i="5"/>
  <c r="F898" i="5"/>
  <c r="B898" i="5"/>
  <c r="L898" i="5"/>
  <c r="I898" i="5"/>
  <c r="C899" i="5"/>
  <c r="B899" i="5"/>
  <c r="J899" i="5"/>
  <c r="N899" i="5"/>
  <c r="I899" i="5"/>
  <c r="D899" i="5"/>
  <c r="M899" i="5"/>
  <c r="K899" i="5"/>
  <c r="O899" i="5"/>
  <c r="G899" i="5"/>
  <c r="H899" i="5"/>
  <c r="F899" i="5"/>
  <c r="L899" i="5"/>
  <c r="E899" i="5"/>
  <c r="M900" i="5"/>
  <c r="G900" i="5"/>
  <c r="H900" i="5"/>
  <c r="C900" i="5"/>
  <c r="O900" i="5"/>
  <c r="L900" i="5"/>
  <c r="K900" i="5"/>
  <c r="D900" i="5"/>
  <c r="F900" i="5"/>
  <c r="E900" i="5"/>
  <c r="I900" i="5"/>
  <c r="N900" i="5"/>
  <c r="J900" i="5"/>
  <c r="B900" i="5"/>
  <c r="J901" i="5"/>
  <c r="N901" i="5"/>
  <c r="E901" i="5"/>
  <c r="L901" i="5"/>
  <c r="C901" i="5"/>
  <c r="G901" i="5"/>
  <c r="M901" i="5"/>
  <c r="O901" i="5"/>
  <c r="F901" i="5"/>
  <c r="B901" i="5"/>
  <c r="K901" i="5"/>
  <c r="D901" i="5"/>
  <c r="I901" i="5"/>
  <c r="H901" i="5"/>
  <c r="H902" i="5"/>
  <c r="K902" i="5"/>
  <c r="I902" i="5"/>
  <c r="G902" i="5"/>
  <c r="M902" i="5"/>
  <c r="C902" i="5"/>
  <c r="L902" i="5"/>
  <c r="O902" i="5"/>
  <c r="B902" i="5"/>
  <c r="E902" i="5"/>
  <c r="J902" i="5"/>
  <c r="D902" i="5"/>
  <c r="F902" i="5"/>
  <c r="N902" i="5"/>
  <c r="O903" i="5"/>
  <c r="E903" i="5"/>
  <c r="N903" i="5"/>
  <c r="I903" i="5"/>
  <c r="L903" i="5"/>
  <c r="J903" i="5"/>
  <c r="G903" i="5"/>
  <c r="F903" i="5"/>
  <c r="H903" i="5"/>
  <c r="C903" i="5"/>
  <c r="D903" i="5"/>
  <c r="M903" i="5"/>
  <c r="K903" i="5"/>
  <c r="B903" i="5"/>
  <c r="C904" i="5"/>
  <c r="J904" i="5"/>
  <c r="K904" i="5"/>
  <c r="E904" i="5"/>
  <c r="F904" i="5"/>
  <c r="M904" i="5"/>
  <c r="O904" i="5"/>
  <c r="D904" i="5"/>
  <c r="L904" i="5"/>
  <c r="G904" i="5"/>
  <c r="H904" i="5"/>
  <c r="N904" i="5"/>
  <c r="I904" i="5"/>
  <c r="B904" i="5"/>
  <c r="B905" i="5"/>
  <c r="C905" i="5"/>
  <c r="J905" i="5"/>
  <c r="E905" i="5"/>
  <c r="G905" i="5"/>
  <c r="N905" i="5"/>
  <c r="M905" i="5"/>
  <c r="I905" i="5"/>
  <c r="H905" i="5"/>
  <c r="D905" i="5"/>
  <c r="K905" i="5"/>
  <c r="L905" i="5"/>
  <c r="F905" i="5"/>
  <c r="O905" i="5"/>
  <c r="F906" i="5"/>
  <c r="M906" i="5"/>
  <c r="D906" i="5"/>
  <c r="E906" i="5"/>
  <c r="L906" i="5"/>
  <c r="C906" i="5"/>
  <c r="K906" i="5"/>
  <c r="N906" i="5"/>
  <c r="J906" i="5"/>
  <c r="H906" i="5"/>
  <c r="B906" i="5"/>
  <c r="G906" i="5"/>
  <c r="O906" i="5"/>
  <c r="I906" i="5"/>
  <c r="C907" i="5"/>
  <c r="B907" i="5"/>
  <c r="D907" i="5"/>
  <c r="F907" i="5"/>
  <c r="J907" i="5"/>
  <c r="M907" i="5"/>
  <c r="H907" i="5"/>
  <c r="G907" i="5"/>
  <c r="I907" i="5"/>
  <c r="L907" i="5"/>
  <c r="N907" i="5"/>
  <c r="O907" i="5"/>
  <c r="E907" i="5"/>
  <c r="K907" i="5"/>
  <c r="M908" i="5"/>
  <c r="G908" i="5"/>
  <c r="J908" i="5"/>
  <c r="K908" i="5"/>
  <c r="I908" i="5"/>
  <c r="N908" i="5"/>
  <c r="H908" i="5"/>
  <c r="B908" i="5"/>
  <c r="O908" i="5"/>
  <c r="L908" i="5"/>
  <c r="E908" i="5"/>
  <c r="D908" i="5"/>
  <c r="F908" i="5"/>
  <c r="C908" i="5"/>
  <c r="I909" i="5"/>
  <c r="O909" i="5"/>
  <c r="J909" i="5"/>
  <c r="M909" i="5"/>
  <c r="E909" i="5"/>
  <c r="G909" i="5"/>
  <c r="K909" i="5"/>
  <c r="D909" i="5"/>
  <c r="L909" i="5"/>
  <c r="B909" i="5"/>
  <c r="H909" i="5"/>
  <c r="C909" i="5"/>
  <c r="N909" i="5"/>
  <c r="F909" i="5"/>
  <c r="O910" i="5"/>
  <c r="E910" i="5"/>
  <c r="B910" i="5"/>
  <c r="C910" i="5"/>
  <c r="L910" i="5"/>
  <c r="N910" i="5"/>
  <c r="F910" i="5"/>
  <c r="I910" i="5"/>
  <c r="M910" i="5"/>
  <c r="K910" i="5"/>
  <c r="G910" i="5"/>
  <c r="J910" i="5"/>
  <c r="D910" i="5"/>
  <c r="H910" i="5"/>
  <c r="C911" i="5"/>
  <c r="K911" i="5"/>
  <c r="G911" i="5"/>
  <c r="M911" i="5"/>
  <c r="D911" i="5"/>
  <c r="O911" i="5"/>
  <c r="B911" i="5"/>
  <c r="N911" i="5"/>
  <c r="L911" i="5"/>
  <c r="F911" i="5"/>
  <c r="E911" i="5"/>
  <c r="J911" i="5"/>
  <c r="H911" i="5"/>
  <c r="I911" i="5"/>
  <c r="E912" i="5"/>
  <c r="I912" i="5"/>
  <c r="D912" i="5"/>
  <c r="B912" i="5"/>
  <c r="F912" i="5"/>
  <c r="N912" i="5"/>
  <c r="K912" i="5"/>
  <c r="J912" i="5"/>
  <c r="M912" i="5"/>
  <c r="H912" i="5"/>
  <c r="L912" i="5"/>
  <c r="G912" i="5"/>
  <c r="O912" i="5"/>
  <c r="C912" i="5"/>
  <c r="H913" i="5"/>
  <c r="C913" i="5"/>
  <c r="L913" i="5"/>
  <c r="B913" i="5"/>
  <c r="D913" i="5"/>
  <c r="G913" i="5"/>
  <c r="M913" i="5"/>
  <c r="J913" i="5"/>
  <c r="N913" i="5"/>
  <c r="E913" i="5"/>
  <c r="F913" i="5"/>
  <c r="O913" i="5"/>
  <c r="K913" i="5"/>
  <c r="I913" i="5"/>
  <c r="F914" i="5"/>
  <c r="O914" i="5"/>
  <c r="N914" i="5"/>
  <c r="E914" i="5"/>
  <c r="L914" i="5"/>
  <c r="B914" i="5"/>
  <c r="C914" i="5"/>
  <c r="H914" i="5"/>
  <c r="D914" i="5"/>
  <c r="I914" i="5"/>
  <c r="J914" i="5"/>
  <c r="M914" i="5"/>
  <c r="K914" i="5"/>
  <c r="G914" i="5"/>
  <c r="G915" i="5"/>
  <c r="J915" i="5"/>
  <c r="B915" i="5"/>
  <c r="N915" i="5"/>
  <c r="F915" i="5"/>
  <c r="L915" i="5"/>
  <c r="H915" i="5"/>
  <c r="I915" i="5"/>
  <c r="C915" i="5"/>
  <c r="E915" i="5"/>
  <c r="O915" i="5"/>
  <c r="M915" i="5"/>
  <c r="D915" i="5"/>
  <c r="K915" i="5"/>
  <c r="M916" i="5"/>
  <c r="I916" i="5"/>
  <c r="D916" i="5"/>
  <c r="J916" i="5"/>
  <c r="G916" i="5"/>
  <c r="F916" i="5"/>
  <c r="L916" i="5"/>
  <c r="E916" i="5"/>
  <c r="N916" i="5"/>
  <c r="O916" i="5"/>
  <c r="K916" i="5"/>
  <c r="H916" i="5"/>
  <c r="B916" i="5"/>
  <c r="C916" i="5"/>
  <c r="O917" i="5"/>
  <c r="B917" i="5"/>
  <c r="N917" i="5"/>
  <c r="F917" i="5"/>
  <c r="J917" i="5"/>
  <c r="L917" i="5"/>
  <c r="E917" i="5"/>
  <c r="I917" i="5"/>
  <c r="G917" i="5"/>
  <c r="M917" i="5"/>
  <c r="H917" i="5"/>
  <c r="D917" i="5"/>
  <c r="K917" i="5"/>
  <c r="C917" i="5"/>
  <c r="G918" i="5"/>
  <c r="K918" i="5"/>
  <c r="L918" i="5"/>
  <c r="H918" i="5"/>
  <c r="B918" i="5"/>
  <c r="E918" i="5"/>
  <c r="I918" i="5"/>
  <c r="M918" i="5"/>
  <c r="J918" i="5"/>
  <c r="F918" i="5"/>
  <c r="O918" i="5"/>
  <c r="N918" i="5"/>
  <c r="D918" i="5"/>
  <c r="C918" i="5"/>
  <c r="O919" i="5"/>
  <c r="N919" i="5"/>
  <c r="C919" i="5"/>
  <c r="E919" i="5"/>
  <c r="J919" i="5"/>
  <c r="G919" i="5"/>
  <c r="L919" i="5"/>
  <c r="I919" i="5"/>
  <c r="M919" i="5"/>
  <c r="H919" i="5"/>
  <c r="F919" i="5"/>
  <c r="B919" i="5"/>
  <c r="D919" i="5"/>
  <c r="K919" i="5"/>
  <c r="H920" i="5"/>
  <c r="O920" i="5"/>
  <c r="M920" i="5"/>
  <c r="I920" i="5"/>
  <c r="N920" i="5"/>
  <c r="L920" i="5"/>
  <c r="J920" i="5"/>
  <c r="F920" i="5"/>
  <c r="G920" i="5"/>
  <c r="E920" i="5"/>
  <c r="K920" i="5"/>
  <c r="B920" i="5"/>
  <c r="C920" i="5"/>
  <c r="D920" i="5"/>
  <c r="K921" i="5"/>
  <c r="O921" i="5"/>
  <c r="N921" i="5"/>
  <c r="M921" i="5"/>
  <c r="B921" i="5"/>
  <c r="G921" i="5"/>
  <c r="I921" i="5"/>
  <c r="F921" i="5"/>
  <c r="D921" i="5"/>
  <c r="H921" i="5"/>
  <c r="C921" i="5"/>
  <c r="L921" i="5"/>
  <c r="J921" i="5"/>
  <c r="E921" i="5"/>
  <c r="E922" i="5"/>
  <c r="B922" i="5"/>
  <c r="G922" i="5"/>
  <c r="O922" i="5"/>
  <c r="I922" i="5"/>
  <c r="M922" i="5"/>
  <c r="C922" i="5"/>
  <c r="J922" i="5"/>
  <c r="K922" i="5"/>
  <c r="H922" i="5"/>
  <c r="F922" i="5"/>
  <c r="D922" i="5"/>
  <c r="N922" i="5"/>
  <c r="L922" i="5"/>
  <c r="L923" i="5"/>
  <c r="E923" i="5"/>
  <c r="D923" i="5"/>
  <c r="G923" i="5"/>
  <c r="O923" i="5"/>
  <c r="M923" i="5"/>
  <c r="J923" i="5"/>
  <c r="C923" i="5"/>
  <c r="I923" i="5"/>
  <c r="K923" i="5"/>
  <c r="H923" i="5"/>
  <c r="B923" i="5"/>
  <c r="F923" i="5"/>
  <c r="N923" i="5"/>
  <c r="M924" i="5"/>
  <c r="O924" i="5"/>
  <c r="I924" i="5"/>
  <c r="D924" i="5"/>
  <c r="B924" i="5"/>
  <c r="H924" i="5"/>
  <c r="E924" i="5"/>
  <c r="K924" i="5"/>
  <c r="F924" i="5"/>
  <c r="N924" i="5"/>
  <c r="J924" i="5"/>
  <c r="G924" i="5"/>
  <c r="L924" i="5"/>
  <c r="C924" i="5"/>
  <c r="J925" i="5"/>
  <c r="O925" i="5"/>
  <c r="I925" i="5"/>
  <c r="L925" i="5"/>
  <c r="N925" i="5"/>
  <c r="G925" i="5"/>
  <c r="H925" i="5"/>
  <c r="D925" i="5"/>
  <c r="F925" i="5"/>
  <c r="M925" i="5"/>
  <c r="K925" i="5"/>
  <c r="B925" i="5"/>
  <c r="C925" i="5"/>
  <c r="E925" i="5"/>
  <c r="G926" i="5"/>
  <c r="K926" i="5"/>
  <c r="C926" i="5"/>
  <c r="I926" i="5"/>
  <c r="M926" i="5"/>
  <c r="L926" i="5"/>
  <c r="B926" i="5"/>
  <c r="N926" i="5"/>
  <c r="F926" i="5"/>
  <c r="E926" i="5"/>
  <c r="H926" i="5"/>
  <c r="O926" i="5"/>
  <c r="J926" i="5"/>
  <c r="D926" i="5"/>
  <c r="B927" i="5"/>
  <c r="H927" i="5"/>
  <c r="I927" i="5"/>
  <c r="J927" i="5"/>
  <c r="C927" i="5"/>
  <c r="O927" i="5"/>
  <c r="F927" i="5"/>
  <c r="N927" i="5"/>
  <c r="L927" i="5"/>
  <c r="E927" i="5"/>
  <c r="M927" i="5"/>
  <c r="K927" i="5"/>
  <c r="D927" i="5"/>
  <c r="G927" i="5"/>
  <c r="O928" i="5"/>
  <c r="L928" i="5"/>
  <c r="J928" i="5"/>
  <c r="I928" i="5"/>
  <c r="B928" i="5"/>
  <c r="K928" i="5"/>
  <c r="H928" i="5"/>
  <c r="C928" i="5"/>
  <c r="D928" i="5"/>
  <c r="E928" i="5"/>
  <c r="F928" i="5"/>
  <c r="G928" i="5"/>
  <c r="N928" i="5"/>
  <c r="M928" i="5"/>
  <c r="D929" i="5"/>
  <c r="C929" i="5"/>
  <c r="N929" i="5"/>
  <c r="B929" i="5"/>
  <c r="K929" i="5"/>
  <c r="L929" i="5"/>
  <c r="G929" i="5"/>
  <c r="O929" i="5"/>
  <c r="M929" i="5"/>
  <c r="J929" i="5"/>
  <c r="F929" i="5"/>
  <c r="I929" i="5"/>
  <c r="H929" i="5"/>
  <c r="E929" i="5"/>
  <c r="N930" i="5"/>
  <c r="I930" i="5"/>
  <c r="M930" i="5"/>
  <c r="J930" i="5"/>
  <c r="K930" i="5"/>
  <c r="D930" i="5"/>
  <c r="E930" i="5"/>
  <c r="G930" i="5"/>
  <c r="C930" i="5"/>
  <c r="B930" i="5"/>
  <c r="H930" i="5"/>
  <c r="O930" i="5"/>
  <c r="F930" i="5"/>
  <c r="L930" i="5"/>
  <c r="M931" i="5"/>
  <c r="H931" i="5"/>
  <c r="C931" i="5"/>
  <c r="I931" i="5"/>
  <c r="L931" i="5"/>
  <c r="B931" i="5"/>
  <c r="J931" i="5"/>
  <c r="K931" i="5"/>
  <c r="D931" i="5"/>
  <c r="E931" i="5"/>
  <c r="O931" i="5"/>
  <c r="F931" i="5"/>
  <c r="N931" i="5"/>
  <c r="G931" i="5"/>
  <c r="D932" i="5"/>
  <c r="L932" i="5"/>
  <c r="N932" i="5"/>
  <c r="G932" i="5"/>
  <c r="O932" i="5"/>
  <c r="M932" i="5"/>
  <c r="K932" i="5"/>
  <c r="F932" i="5"/>
  <c r="B932" i="5"/>
  <c r="E932" i="5"/>
  <c r="H932" i="5"/>
  <c r="J932" i="5"/>
  <c r="I932" i="5"/>
  <c r="C932" i="5"/>
  <c r="L933" i="5"/>
  <c r="C933" i="5"/>
  <c r="B933" i="5"/>
  <c r="M933" i="5"/>
  <c r="G933" i="5"/>
  <c r="F933" i="5"/>
  <c r="N933" i="5"/>
  <c r="E933" i="5"/>
  <c r="I933" i="5"/>
  <c r="J933" i="5"/>
  <c r="D933" i="5"/>
  <c r="H933" i="5"/>
  <c r="O933" i="5"/>
  <c r="K933" i="5"/>
  <c r="H934" i="5"/>
  <c r="I934" i="5"/>
  <c r="C934" i="5"/>
  <c r="O934" i="5"/>
  <c r="F934" i="5"/>
  <c r="L934" i="5"/>
  <c r="N934" i="5"/>
  <c r="M934" i="5"/>
  <c r="D934" i="5"/>
  <c r="G934" i="5"/>
  <c r="B934" i="5"/>
  <c r="K934" i="5"/>
  <c r="E934" i="5"/>
  <c r="J934" i="5"/>
  <c r="J935" i="5"/>
  <c r="B935" i="5"/>
  <c r="G935" i="5"/>
  <c r="D935" i="5"/>
  <c r="H935" i="5"/>
  <c r="K935" i="5"/>
  <c r="O935" i="5"/>
  <c r="F935" i="5"/>
  <c r="N935" i="5"/>
  <c r="M935" i="5"/>
  <c r="C935" i="5"/>
  <c r="I935" i="5"/>
  <c r="E935" i="5"/>
  <c r="L935" i="5"/>
  <c r="H936" i="5"/>
  <c r="N936" i="5"/>
  <c r="O936" i="5"/>
  <c r="B936" i="5"/>
  <c r="M936" i="5"/>
  <c r="L936" i="5"/>
  <c r="D936" i="5"/>
  <c r="F936" i="5"/>
  <c r="C936" i="5"/>
  <c r="I936" i="5"/>
  <c r="G936" i="5"/>
  <c r="K936" i="5"/>
  <c r="E936" i="5"/>
  <c r="J936" i="5"/>
  <c r="J937" i="5"/>
  <c r="I937" i="5"/>
  <c r="L937" i="5"/>
  <c r="O937" i="5"/>
  <c r="D937" i="5"/>
  <c r="G937" i="5"/>
  <c r="N937" i="5"/>
  <c r="C937" i="5"/>
  <c r="H937" i="5"/>
  <c r="F937" i="5"/>
  <c r="M937" i="5"/>
  <c r="B937" i="5"/>
  <c r="K937" i="5"/>
  <c r="E937" i="5"/>
  <c r="E938" i="5"/>
  <c r="I938" i="5"/>
  <c r="J938" i="5"/>
  <c r="B938" i="5"/>
  <c r="H938" i="5"/>
  <c r="F938" i="5"/>
  <c r="C938" i="5"/>
  <c r="O938" i="5"/>
  <c r="K938" i="5"/>
  <c r="L938" i="5"/>
  <c r="G938" i="5"/>
  <c r="M938" i="5"/>
  <c r="D938" i="5"/>
  <c r="N938" i="5"/>
  <c r="L939" i="5"/>
  <c r="H939" i="5"/>
  <c r="I939" i="5"/>
  <c r="E939" i="5"/>
  <c r="N939" i="5"/>
  <c r="D939" i="5"/>
  <c r="O939" i="5"/>
  <c r="F939" i="5"/>
  <c r="B939" i="5"/>
  <c r="J939" i="5"/>
  <c r="G939" i="5"/>
  <c r="C939" i="5"/>
  <c r="M939" i="5"/>
  <c r="K939" i="5"/>
  <c r="M940" i="5"/>
  <c r="I940" i="5"/>
  <c r="F940" i="5"/>
  <c r="J940" i="5"/>
  <c r="H940" i="5"/>
  <c r="L940" i="5"/>
  <c r="C940" i="5"/>
  <c r="B940" i="5"/>
  <c r="G940" i="5"/>
  <c r="D940" i="5"/>
  <c r="O940" i="5"/>
  <c r="K940" i="5"/>
  <c r="N940" i="5"/>
  <c r="E940" i="5"/>
  <c r="F941" i="5"/>
  <c r="G941" i="5"/>
  <c r="K941" i="5"/>
  <c r="L941" i="5"/>
  <c r="I941" i="5"/>
  <c r="N941" i="5"/>
  <c r="E941" i="5"/>
  <c r="C941" i="5"/>
  <c r="M941" i="5"/>
  <c r="O941" i="5"/>
  <c r="B941" i="5"/>
  <c r="D941" i="5"/>
  <c r="H941" i="5"/>
  <c r="J941" i="5"/>
  <c r="H942" i="5"/>
  <c r="J942" i="5"/>
  <c r="G942" i="5"/>
  <c r="K942" i="5"/>
  <c r="I942" i="5"/>
  <c r="L942" i="5"/>
  <c r="N942" i="5"/>
  <c r="E942" i="5"/>
  <c r="D942" i="5"/>
  <c r="O942" i="5"/>
  <c r="C942" i="5"/>
  <c r="F942" i="5"/>
  <c r="M942" i="5"/>
  <c r="B942" i="5"/>
  <c r="D943" i="5"/>
  <c r="O943" i="5"/>
  <c r="G943" i="5"/>
  <c r="C943" i="5"/>
  <c r="N943" i="5"/>
  <c r="M943" i="5"/>
  <c r="I943" i="5"/>
  <c r="K943" i="5"/>
  <c r="J943" i="5"/>
  <c r="L943" i="5"/>
  <c r="F943" i="5"/>
  <c r="E943" i="5"/>
  <c r="B943" i="5"/>
  <c r="H943" i="5"/>
  <c r="I944" i="5"/>
  <c r="H944" i="5"/>
  <c r="C944" i="5"/>
  <c r="M944" i="5"/>
  <c r="E944" i="5"/>
  <c r="L944" i="5"/>
  <c r="F944" i="5"/>
  <c r="J944" i="5"/>
  <c r="D944" i="5"/>
  <c r="K944" i="5"/>
  <c r="B944" i="5"/>
  <c r="O944" i="5"/>
  <c r="N944" i="5"/>
  <c r="G944" i="5"/>
  <c r="G945" i="5"/>
  <c r="H945" i="5"/>
  <c r="C945" i="5"/>
  <c r="K945" i="5"/>
  <c r="N945" i="5"/>
  <c r="B945" i="5"/>
  <c r="E945" i="5"/>
  <c r="O945" i="5"/>
  <c r="M945" i="5"/>
  <c r="F945" i="5"/>
  <c r="J945" i="5"/>
  <c r="L945" i="5"/>
  <c r="I945" i="5"/>
  <c r="D945" i="5"/>
  <c r="D946" i="5"/>
  <c r="L946" i="5"/>
  <c r="J946" i="5"/>
  <c r="K946" i="5"/>
  <c r="F946" i="5"/>
  <c r="G946" i="5"/>
  <c r="M946" i="5"/>
  <c r="N946" i="5"/>
  <c r="O946" i="5"/>
  <c r="H946" i="5"/>
  <c r="C946" i="5"/>
  <c r="I946" i="5"/>
  <c r="E946" i="5"/>
  <c r="B946" i="5"/>
  <c r="M947" i="5"/>
  <c r="J947" i="5"/>
  <c r="F947" i="5"/>
  <c r="B947" i="5"/>
  <c r="E947" i="5"/>
  <c r="K947" i="5"/>
  <c r="G947" i="5"/>
  <c r="I947" i="5"/>
  <c r="D947" i="5"/>
  <c r="N947" i="5"/>
  <c r="H947" i="5"/>
  <c r="O947" i="5"/>
  <c r="L947" i="5"/>
  <c r="C947" i="5"/>
  <c r="F948" i="5"/>
  <c r="G948" i="5"/>
  <c r="L948" i="5"/>
  <c r="C948" i="5"/>
  <c r="E948" i="5"/>
  <c r="J948" i="5"/>
  <c r="N948" i="5"/>
  <c r="I948" i="5"/>
  <c r="D948" i="5"/>
  <c r="H948" i="5"/>
  <c r="O948" i="5"/>
  <c r="B948" i="5"/>
  <c r="M948" i="5"/>
  <c r="K948" i="5"/>
  <c r="O949" i="5"/>
  <c r="D949" i="5"/>
  <c r="C949" i="5"/>
  <c r="F949" i="5"/>
  <c r="G949" i="5"/>
  <c r="E949" i="5"/>
  <c r="J949" i="5"/>
  <c r="I949" i="5"/>
  <c r="L949" i="5"/>
  <c r="H949" i="5"/>
  <c r="M949" i="5"/>
  <c r="N949" i="5"/>
  <c r="B949" i="5"/>
  <c r="K949" i="5"/>
  <c r="F950" i="5"/>
  <c r="J950" i="5"/>
  <c r="M950" i="5"/>
  <c r="H950" i="5"/>
  <c r="K950" i="5"/>
  <c r="E950" i="5"/>
  <c r="I950" i="5"/>
  <c r="L950" i="5"/>
  <c r="D950" i="5"/>
  <c r="G950" i="5"/>
  <c r="B950" i="5"/>
  <c r="O950" i="5"/>
  <c r="C950" i="5"/>
  <c r="N950" i="5"/>
  <c r="I951" i="5"/>
  <c r="E951" i="5"/>
  <c r="H951" i="5"/>
  <c r="C951" i="5"/>
  <c r="D951" i="5"/>
  <c r="G951" i="5"/>
  <c r="K951" i="5"/>
  <c r="B951" i="5"/>
  <c r="F951" i="5"/>
  <c r="N951" i="5"/>
  <c r="J951" i="5"/>
  <c r="L951" i="5"/>
  <c r="M951" i="5"/>
  <c r="O951" i="5"/>
  <c r="E952" i="5"/>
  <c r="B952" i="5"/>
  <c r="I952" i="5"/>
  <c r="J952" i="5"/>
  <c r="N952" i="5"/>
  <c r="K952" i="5"/>
  <c r="D952" i="5"/>
  <c r="C952" i="5"/>
  <c r="G952" i="5"/>
  <c r="H952" i="5"/>
  <c r="F952" i="5"/>
  <c r="M952" i="5"/>
  <c r="O952" i="5"/>
  <c r="L952" i="5"/>
  <c r="I953" i="5"/>
  <c r="L953" i="5"/>
  <c r="G953" i="5"/>
  <c r="C953" i="5"/>
  <c r="F953" i="5"/>
  <c r="K953" i="5"/>
  <c r="B953" i="5"/>
  <c r="E953" i="5"/>
  <c r="O953" i="5"/>
  <c r="N953" i="5"/>
  <c r="J953" i="5"/>
  <c r="D953" i="5"/>
  <c r="M953" i="5"/>
  <c r="H953" i="5"/>
  <c r="O954" i="5"/>
  <c r="B954" i="5"/>
  <c r="G954" i="5"/>
  <c r="M954" i="5"/>
  <c r="N954" i="5"/>
  <c r="C954" i="5"/>
  <c r="D954" i="5"/>
  <c r="E954" i="5"/>
  <c r="K954" i="5"/>
  <c r="I954" i="5"/>
  <c r="L954" i="5"/>
  <c r="H954" i="5"/>
  <c r="F954" i="5"/>
  <c r="J954" i="5"/>
  <c r="F955" i="5"/>
  <c r="J955" i="5"/>
  <c r="M955" i="5"/>
  <c r="B955" i="5"/>
  <c r="N955" i="5"/>
  <c r="I955" i="5"/>
  <c r="G955" i="5"/>
  <c r="K955" i="5"/>
  <c r="H955" i="5"/>
  <c r="L955" i="5"/>
  <c r="E955" i="5"/>
  <c r="C955" i="5"/>
  <c r="D955" i="5"/>
  <c r="O955" i="5"/>
  <c r="G956" i="5"/>
  <c r="O956" i="5"/>
  <c r="N956" i="5"/>
  <c r="C956" i="5"/>
  <c r="K956" i="5"/>
  <c r="J956" i="5"/>
  <c r="E956" i="5"/>
  <c r="B956" i="5"/>
  <c r="F956" i="5"/>
  <c r="I956" i="5"/>
  <c r="L956" i="5"/>
  <c r="D956" i="5"/>
  <c r="H956" i="5"/>
  <c r="M956" i="5"/>
  <c r="J957" i="5"/>
  <c r="N957" i="5"/>
  <c r="K957" i="5"/>
  <c r="C957" i="5"/>
  <c r="O957" i="5"/>
  <c r="M957" i="5"/>
  <c r="E957" i="5"/>
  <c r="H957" i="5"/>
  <c r="D957" i="5"/>
  <c r="B957" i="5"/>
  <c r="G957" i="5"/>
  <c r="L957" i="5"/>
  <c r="I957" i="5"/>
  <c r="F957" i="5"/>
  <c r="C958" i="5"/>
  <c r="D958" i="5"/>
  <c r="L958" i="5"/>
  <c r="K958" i="5"/>
  <c r="O958" i="5"/>
  <c r="M958" i="5"/>
  <c r="N958" i="5"/>
  <c r="E958" i="5"/>
  <c r="J958" i="5"/>
  <c r="F958" i="5"/>
  <c r="G958" i="5"/>
  <c r="H958" i="5"/>
  <c r="B958" i="5"/>
  <c r="I958" i="5"/>
  <c r="C959" i="5"/>
  <c r="M959" i="5"/>
  <c r="D959" i="5"/>
  <c r="J959" i="5"/>
  <c r="F959" i="5"/>
  <c r="B959" i="5"/>
  <c r="L959" i="5"/>
  <c r="N959" i="5"/>
  <c r="G959" i="5"/>
  <c r="H959" i="5"/>
  <c r="K959" i="5"/>
  <c r="E959" i="5"/>
  <c r="O959" i="5"/>
  <c r="I959" i="5"/>
  <c r="M960" i="5"/>
  <c r="D960" i="5"/>
  <c r="F960" i="5"/>
  <c r="K960" i="5"/>
  <c r="J960" i="5"/>
  <c r="C960" i="5"/>
  <c r="E960" i="5"/>
  <c r="H960" i="5"/>
  <c r="N960" i="5"/>
  <c r="L960" i="5"/>
  <c r="G960" i="5"/>
  <c r="I960" i="5"/>
  <c r="B960" i="5"/>
  <c r="O960" i="5"/>
  <c r="G961" i="5"/>
  <c r="C961" i="5"/>
  <c r="E961" i="5"/>
  <c r="H961" i="5"/>
  <c r="N961" i="5"/>
  <c r="J961" i="5"/>
  <c r="F961" i="5"/>
  <c r="D961" i="5"/>
  <c r="O961" i="5"/>
  <c r="I961" i="5"/>
  <c r="M961" i="5"/>
  <c r="K961" i="5"/>
  <c r="L961" i="5"/>
  <c r="B961" i="5"/>
  <c r="O962" i="5"/>
  <c r="I962" i="5"/>
  <c r="F962" i="5"/>
  <c r="G962" i="5"/>
  <c r="M962" i="5"/>
  <c r="N962" i="5"/>
  <c r="H962" i="5"/>
  <c r="L962" i="5"/>
  <c r="E962" i="5"/>
  <c r="K962" i="5"/>
  <c r="J962" i="5"/>
  <c r="C962" i="5"/>
  <c r="B962" i="5"/>
  <c r="D962" i="5"/>
  <c r="H963" i="5"/>
  <c r="N963" i="5"/>
  <c r="E963" i="5"/>
  <c r="L963" i="5"/>
  <c r="G963" i="5"/>
  <c r="I963" i="5"/>
  <c r="K963" i="5"/>
  <c r="C963" i="5"/>
  <c r="J963" i="5"/>
  <c r="B963" i="5"/>
  <c r="D963" i="5"/>
  <c r="F963" i="5"/>
  <c r="M963" i="5"/>
  <c r="O963" i="5"/>
  <c r="B964" i="5"/>
  <c r="E964" i="5"/>
  <c r="N964" i="5"/>
  <c r="J964" i="5"/>
  <c r="K964" i="5"/>
  <c r="C964" i="5"/>
  <c r="G964" i="5"/>
  <c r="F964" i="5"/>
  <c r="I964" i="5"/>
  <c r="M964" i="5"/>
  <c r="D964" i="5"/>
  <c r="L964" i="5"/>
  <c r="H964" i="5"/>
  <c r="O964" i="5"/>
  <c r="E965" i="5"/>
  <c r="B965" i="5"/>
  <c r="H965" i="5"/>
  <c r="L965" i="5"/>
  <c r="M965" i="5"/>
  <c r="I965" i="5"/>
  <c r="N965" i="5"/>
  <c r="C965" i="5"/>
  <c r="D965" i="5"/>
  <c r="G965" i="5"/>
  <c r="F965" i="5"/>
  <c r="K965" i="5"/>
  <c r="O965" i="5"/>
  <c r="J965" i="5"/>
  <c r="D966" i="5"/>
  <c r="F966" i="5"/>
  <c r="B966" i="5"/>
  <c r="L966" i="5"/>
  <c r="E966" i="5"/>
  <c r="K966" i="5"/>
  <c r="C966" i="5"/>
  <c r="H966" i="5"/>
  <c r="M966" i="5"/>
  <c r="N966" i="5"/>
  <c r="G966" i="5"/>
  <c r="J966" i="5"/>
  <c r="I966" i="5"/>
  <c r="O966" i="5"/>
  <c r="D967" i="5"/>
  <c r="I967" i="5"/>
  <c r="L967" i="5"/>
  <c r="O967" i="5"/>
  <c r="E967" i="5"/>
  <c r="G967" i="5"/>
  <c r="N967" i="5"/>
  <c r="H967" i="5"/>
  <c r="F967" i="5"/>
  <c r="M967" i="5"/>
  <c r="C967" i="5"/>
  <c r="B967" i="5"/>
  <c r="J967" i="5"/>
  <c r="K967" i="5"/>
  <c r="J968" i="5"/>
  <c r="H968" i="5"/>
  <c r="I968" i="5"/>
  <c r="M968" i="5"/>
  <c r="D968" i="5"/>
  <c r="L968" i="5"/>
  <c r="E968" i="5"/>
  <c r="G968" i="5"/>
  <c r="K968" i="5"/>
  <c r="N968" i="5"/>
  <c r="C968" i="5"/>
  <c r="F968" i="5"/>
  <c r="O968" i="5"/>
  <c r="B968" i="5"/>
  <c r="O969" i="5"/>
  <c r="E969" i="5"/>
  <c r="C969" i="5"/>
  <c r="D969" i="5"/>
  <c r="B969" i="5"/>
  <c r="N969" i="5"/>
  <c r="H969" i="5"/>
  <c r="I969" i="5"/>
  <c r="M969" i="5"/>
  <c r="K969" i="5"/>
  <c r="J969" i="5"/>
  <c r="F969" i="5"/>
  <c r="G969" i="5"/>
  <c r="L969" i="5"/>
  <c r="B970" i="5"/>
  <c r="L970" i="5"/>
  <c r="I970" i="5"/>
  <c r="N970" i="5"/>
  <c r="G970" i="5"/>
  <c r="F970" i="5"/>
  <c r="C970" i="5"/>
  <c r="H970" i="5"/>
  <c r="K970" i="5"/>
  <c r="M970" i="5"/>
  <c r="O970" i="5"/>
  <c r="J970" i="5"/>
  <c r="D970" i="5"/>
  <c r="E970" i="5"/>
  <c r="C971" i="5"/>
  <c r="J971" i="5"/>
  <c r="O971" i="5"/>
  <c r="B971" i="5"/>
  <c r="G971" i="5"/>
  <c r="I971" i="5"/>
  <c r="N971" i="5"/>
  <c r="L971" i="5"/>
  <c r="M971" i="5"/>
  <c r="F971" i="5"/>
  <c r="E971" i="5"/>
  <c r="D971" i="5"/>
  <c r="H971" i="5"/>
  <c r="K971" i="5"/>
  <c r="F972" i="5"/>
  <c r="K972" i="5"/>
  <c r="O972" i="5"/>
  <c r="J972" i="5"/>
  <c r="L972" i="5"/>
  <c r="M972" i="5"/>
  <c r="C972" i="5"/>
  <c r="B972" i="5"/>
  <c r="D972" i="5"/>
  <c r="H972" i="5"/>
  <c r="G972" i="5"/>
  <c r="N972" i="5"/>
  <c r="I972" i="5"/>
  <c r="E972" i="5"/>
  <c r="E973" i="5"/>
  <c r="L973" i="5"/>
  <c r="G973" i="5"/>
  <c r="J973" i="5"/>
  <c r="D973" i="5"/>
  <c r="M973" i="5"/>
  <c r="I973" i="5"/>
  <c r="K973" i="5"/>
  <c r="C973" i="5"/>
  <c r="O973" i="5"/>
  <c r="B973" i="5"/>
  <c r="H973" i="5"/>
  <c r="N973" i="5"/>
  <c r="F973" i="5"/>
  <c r="H974" i="5"/>
  <c r="N974" i="5"/>
  <c r="G974" i="5"/>
  <c r="E974" i="5"/>
  <c r="M974" i="5"/>
  <c r="L974" i="5"/>
  <c r="C974" i="5"/>
  <c r="I974" i="5"/>
  <c r="D974" i="5"/>
  <c r="B974" i="5"/>
  <c r="O974" i="5"/>
  <c r="K974" i="5"/>
  <c r="J974" i="5"/>
  <c r="F974" i="5"/>
  <c r="I975" i="5"/>
  <c r="B975" i="5"/>
  <c r="C975" i="5"/>
  <c r="N975" i="5"/>
  <c r="O975" i="5"/>
  <c r="H975" i="5"/>
  <c r="F975" i="5"/>
  <c r="G975" i="5"/>
  <c r="L975" i="5"/>
  <c r="D975" i="5"/>
  <c r="J975" i="5"/>
  <c r="M975" i="5"/>
  <c r="E975" i="5"/>
  <c r="K975" i="5"/>
  <c r="I976" i="5"/>
  <c r="L976" i="5"/>
  <c r="G976" i="5"/>
  <c r="O976" i="5"/>
  <c r="C976" i="5"/>
  <c r="D976" i="5"/>
  <c r="H976" i="5"/>
  <c r="F976" i="5"/>
  <c r="K976" i="5"/>
  <c r="E976" i="5"/>
  <c r="N976" i="5"/>
  <c r="J976" i="5"/>
  <c r="B976" i="5"/>
  <c r="M976" i="5"/>
  <c r="G977" i="5"/>
  <c r="I977" i="5"/>
  <c r="F977" i="5"/>
  <c r="D977" i="5"/>
  <c r="K977" i="5"/>
  <c r="L977" i="5"/>
  <c r="H977" i="5"/>
  <c r="B977" i="5"/>
  <c r="J977" i="5"/>
  <c r="N977" i="5"/>
  <c r="C977" i="5"/>
  <c r="M977" i="5"/>
  <c r="O977" i="5"/>
  <c r="E977" i="5"/>
  <c r="I978" i="5"/>
  <c r="N978" i="5"/>
  <c r="F978" i="5"/>
  <c r="B978" i="5"/>
  <c r="M978" i="5"/>
  <c r="L978" i="5"/>
  <c r="K978" i="5"/>
  <c r="E978" i="5"/>
  <c r="O978" i="5"/>
  <c r="C978" i="5"/>
  <c r="G978" i="5"/>
  <c r="D978" i="5"/>
  <c r="J978" i="5"/>
  <c r="H978" i="5"/>
  <c r="O979" i="5"/>
  <c r="B979" i="5"/>
  <c r="N979" i="5"/>
  <c r="E979" i="5"/>
  <c r="F979" i="5"/>
  <c r="H979" i="5"/>
  <c r="K979" i="5"/>
  <c r="D979" i="5"/>
  <c r="M979" i="5"/>
  <c r="C979" i="5"/>
  <c r="G979" i="5"/>
  <c r="I979" i="5"/>
  <c r="J979" i="5"/>
  <c r="L979" i="5"/>
  <c r="L980" i="5"/>
  <c r="H980" i="5"/>
  <c r="G980" i="5"/>
  <c r="M980" i="5"/>
  <c r="F980" i="5"/>
  <c r="E980" i="5"/>
  <c r="B980" i="5"/>
  <c r="J980" i="5"/>
  <c r="K980" i="5"/>
  <c r="C980" i="5"/>
  <c r="O980" i="5"/>
  <c r="N980" i="5"/>
  <c r="D980" i="5"/>
  <c r="I980" i="5"/>
  <c r="L981" i="5"/>
  <c r="K981" i="5"/>
  <c r="M981" i="5"/>
  <c r="N981" i="5"/>
  <c r="B981" i="5"/>
  <c r="C981" i="5"/>
  <c r="H981" i="5"/>
  <c r="G981" i="5"/>
  <c r="D981" i="5"/>
  <c r="E981" i="5"/>
  <c r="I981" i="5"/>
  <c r="F981" i="5"/>
  <c r="O981" i="5"/>
  <c r="J981" i="5"/>
  <c r="L982" i="5"/>
  <c r="H982" i="5"/>
  <c r="J982" i="5"/>
  <c r="C982" i="5"/>
  <c r="E982" i="5"/>
  <c r="B982" i="5"/>
  <c r="G982" i="5"/>
  <c r="M982" i="5"/>
  <c r="K982" i="5"/>
  <c r="O982" i="5"/>
  <c r="N982" i="5"/>
  <c r="F982" i="5"/>
  <c r="D982" i="5"/>
  <c r="I982" i="5"/>
  <c r="I983" i="5"/>
  <c r="B983" i="5"/>
  <c r="F983" i="5"/>
  <c r="M983" i="5"/>
  <c r="G983" i="5"/>
  <c r="C983" i="5"/>
  <c r="N983" i="5"/>
  <c r="L983" i="5"/>
  <c r="E983" i="5"/>
  <c r="K983" i="5"/>
  <c r="J983" i="5"/>
  <c r="H983" i="5"/>
  <c r="D983" i="5"/>
  <c r="O983" i="5"/>
  <c r="C984" i="5"/>
  <c r="M984" i="5"/>
  <c r="G984" i="5"/>
  <c r="K984" i="5"/>
  <c r="J984" i="5"/>
  <c r="D984" i="5"/>
  <c r="O984" i="5"/>
  <c r="N984" i="5"/>
  <c r="H984" i="5"/>
  <c r="L984" i="5"/>
  <c r="B984" i="5"/>
  <c r="I984" i="5"/>
  <c r="F984" i="5"/>
  <c r="E984" i="5"/>
  <c r="H985" i="5"/>
  <c r="G985" i="5"/>
  <c r="J985" i="5"/>
  <c r="N985" i="5"/>
  <c r="O985" i="5"/>
  <c r="L985" i="5"/>
  <c r="F985" i="5"/>
  <c r="K985" i="5"/>
  <c r="I985" i="5"/>
  <c r="E985" i="5"/>
  <c r="C985" i="5"/>
  <c r="D985" i="5"/>
  <c r="B985" i="5"/>
  <c r="M985" i="5"/>
  <c r="J986" i="5"/>
  <c r="L986" i="5"/>
  <c r="M986" i="5"/>
  <c r="C986" i="5"/>
  <c r="E986" i="5"/>
  <c r="O986" i="5"/>
  <c r="N986" i="5"/>
  <c r="D986" i="5"/>
  <c r="K986" i="5"/>
  <c r="I986" i="5"/>
  <c r="H986" i="5"/>
  <c r="B986" i="5"/>
  <c r="F986" i="5"/>
  <c r="G986" i="5"/>
  <c r="I987" i="5"/>
  <c r="O987" i="5"/>
  <c r="E987" i="5"/>
  <c r="H987" i="5"/>
  <c r="K987" i="5"/>
  <c r="F987" i="5"/>
  <c r="G987" i="5"/>
  <c r="C987" i="5"/>
  <c r="M987" i="5"/>
  <c r="J987" i="5"/>
  <c r="N987" i="5"/>
  <c r="L987" i="5"/>
  <c r="B987" i="5"/>
  <c r="D987" i="5"/>
  <c r="I988" i="5"/>
  <c r="M988" i="5"/>
  <c r="G988" i="5"/>
  <c r="L988" i="5"/>
  <c r="D988" i="5"/>
  <c r="B988" i="5"/>
  <c r="J988" i="5"/>
  <c r="F988" i="5"/>
  <c r="O988" i="5"/>
  <c r="N988" i="5"/>
  <c r="C988" i="5"/>
  <c r="K988" i="5"/>
  <c r="E988" i="5"/>
  <c r="H988" i="5"/>
  <c r="E989" i="5"/>
  <c r="F989" i="5"/>
  <c r="B989" i="5"/>
  <c r="I989" i="5"/>
  <c r="O989" i="5"/>
  <c r="N989" i="5"/>
  <c r="H989" i="5"/>
  <c r="C989" i="5"/>
  <c r="D989" i="5"/>
  <c r="L989" i="5"/>
  <c r="K989" i="5"/>
  <c r="G989" i="5"/>
  <c r="J989" i="5"/>
  <c r="M989" i="5"/>
  <c r="E990" i="5"/>
  <c r="L990" i="5"/>
  <c r="C990" i="5"/>
  <c r="I990" i="5"/>
  <c r="O990" i="5"/>
  <c r="G990" i="5"/>
  <c r="B990" i="5"/>
  <c r="M990" i="5"/>
  <c r="K990" i="5"/>
  <c r="D990" i="5"/>
  <c r="F990" i="5"/>
  <c r="J990" i="5"/>
  <c r="H990" i="5"/>
  <c r="N990" i="5"/>
  <c r="E991" i="5"/>
  <c r="N991" i="5"/>
  <c r="C991" i="5"/>
  <c r="I991" i="5"/>
  <c r="M991" i="5"/>
  <c r="J991" i="5"/>
  <c r="K991" i="5"/>
  <c r="B991" i="5"/>
  <c r="H991" i="5"/>
  <c r="F991" i="5"/>
  <c r="O991" i="5"/>
  <c r="L991" i="5"/>
  <c r="D991" i="5"/>
  <c r="G991" i="5"/>
  <c r="F992" i="5"/>
  <c r="M992" i="5"/>
  <c r="D992" i="5"/>
  <c r="K992" i="5"/>
  <c r="C992" i="5"/>
  <c r="E992" i="5"/>
  <c r="G992" i="5"/>
  <c r="J992" i="5"/>
  <c r="I992" i="5"/>
  <c r="N992" i="5"/>
  <c r="L992" i="5"/>
  <c r="H992" i="5"/>
  <c r="O992" i="5"/>
  <c r="B992" i="5"/>
  <c r="K993" i="5"/>
  <c r="M993" i="5"/>
  <c r="B993" i="5"/>
  <c r="H993" i="5"/>
  <c r="G993" i="5"/>
  <c r="I993" i="5"/>
  <c r="C993" i="5"/>
  <c r="L993" i="5"/>
  <c r="D993" i="5"/>
  <c r="N993" i="5"/>
  <c r="J993" i="5"/>
  <c r="E993" i="5"/>
  <c r="F993" i="5"/>
  <c r="O993" i="5"/>
  <c r="J994" i="5"/>
  <c r="I994" i="5"/>
  <c r="E994" i="5"/>
  <c r="K994" i="5"/>
  <c r="F994" i="5"/>
  <c r="H994" i="5"/>
  <c r="M994" i="5"/>
  <c r="B994" i="5"/>
  <c r="L994" i="5"/>
  <c r="D994" i="5"/>
  <c r="C994" i="5"/>
  <c r="G994" i="5"/>
  <c r="O994" i="5"/>
  <c r="N994" i="5"/>
  <c r="B995" i="5"/>
  <c r="J995" i="5"/>
  <c r="C995" i="5"/>
  <c r="D995" i="5"/>
  <c r="F995" i="5"/>
  <c r="K995" i="5"/>
  <c r="N995" i="5"/>
  <c r="L995" i="5"/>
  <c r="E995" i="5"/>
  <c r="O995" i="5"/>
  <c r="I995" i="5"/>
  <c r="G995" i="5"/>
  <c r="H995" i="5"/>
  <c r="M995" i="5"/>
  <c r="J996" i="5"/>
  <c r="N996" i="5"/>
  <c r="C996" i="5"/>
  <c r="M996" i="5"/>
  <c r="L996" i="5"/>
  <c r="H996" i="5"/>
  <c r="K996" i="5"/>
  <c r="G996" i="5"/>
  <c r="B996" i="5"/>
  <c r="O996" i="5"/>
  <c r="F996" i="5"/>
  <c r="E996" i="5"/>
  <c r="D996" i="5"/>
  <c r="I996" i="5"/>
  <c r="G997" i="5"/>
  <c r="O997" i="5"/>
  <c r="M997" i="5"/>
  <c r="L997" i="5"/>
  <c r="D997" i="5"/>
  <c r="J997" i="5"/>
  <c r="N997" i="5"/>
  <c r="H997" i="5"/>
  <c r="F997" i="5"/>
  <c r="B997" i="5"/>
  <c r="K997" i="5"/>
  <c r="E997" i="5"/>
  <c r="C997" i="5"/>
  <c r="I997" i="5"/>
  <c r="G998" i="5"/>
  <c r="B998" i="5"/>
  <c r="M998" i="5"/>
  <c r="D998" i="5"/>
  <c r="N998" i="5"/>
  <c r="F998" i="5"/>
  <c r="E998" i="5"/>
  <c r="I998" i="5"/>
  <c r="C998" i="5"/>
  <c r="L998" i="5"/>
  <c r="J998" i="5"/>
  <c r="K998" i="5"/>
  <c r="O998" i="5"/>
  <c r="H998" i="5"/>
  <c r="D999" i="5"/>
  <c r="M999" i="5"/>
  <c r="C999" i="5"/>
  <c r="H999" i="5"/>
  <c r="F999" i="5"/>
  <c r="K999" i="5"/>
  <c r="O999" i="5"/>
  <c r="L999" i="5"/>
  <c r="J999" i="5"/>
  <c r="B999" i="5"/>
  <c r="E999" i="5"/>
  <c r="N999" i="5"/>
  <c r="G999" i="5"/>
  <c r="I999" i="5"/>
  <c r="O1000" i="5"/>
  <c r="L1000" i="5"/>
  <c r="C1000" i="5"/>
  <c r="J1000" i="5"/>
  <c r="K1000" i="5"/>
  <c r="M1000" i="5"/>
  <c r="E1000" i="5"/>
  <c r="B1000" i="5"/>
  <c r="H1000" i="5"/>
  <c r="I1000" i="5"/>
  <c r="D1000" i="5"/>
  <c r="N1000" i="5"/>
  <c r="F1000" i="5"/>
  <c r="G1000" i="5"/>
  <c r="H1001" i="5"/>
  <c r="C1001" i="5"/>
  <c r="E1001" i="5"/>
  <c r="O1001" i="5"/>
  <c r="L1001" i="5"/>
  <c r="B1001" i="5"/>
  <c r="K1001" i="5"/>
  <c r="J1001" i="5"/>
  <c r="F1001" i="5"/>
  <c r="M1001" i="5"/>
  <c r="N1001" i="5"/>
  <c r="G1001" i="5"/>
  <c r="D1001" i="5"/>
  <c r="I1001" i="5"/>
  <c r="M1002" i="5"/>
  <c r="D1002" i="5"/>
  <c r="F1002" i="5"/>
  <c r="L1002" i="5"/>
  <c r="N1002" i="5"/>
  <c r="G1002" i="5"/>
  <c r="C1002" i="5"/>
  <c r="O1002" i="5"/>
  <c r="J1002" i="5"/>
  <c r="H1002" i="5"/>
  <c r="I1002" i="5"/>
  <c r="E1002" i="5"/>
  <c r="K1002" i="5"/>
  <c r="B1002" i="5"/>
  <c r="O1003" i="5"/>
  <c r="J1003" i="5"/>
  <c r="B1003" i="5"/>
  <c r="K1003" i="5"/>
  <c r="C1003" i="5"/>
  <c r="N1003" i="5"/>
  <c r="L1003" i="5"/>
  <c r="F1003" i="5"/>
  <c r="G1003" i="5"/>
  <c r="M1003" i="5"/>
  <c r="D1003" i="5"/>
  <c r="E1003" i="5"/>
  <c r="H1003" i="5"/>
  <c r="I1003" i="5"/>
  <c r="B1004" i="5"/>
  <c r="O1004" i="5"/>
  <c r="E1004" i="5"/>
  <c r="M1004" i="5"/>
  <c r="H1004" i="5"/>
  <c r="G1004" i="5"/>
  <c r="F1004" i="5"/>
  <c r="D1004" i="5"/>
  <c r="I1004" i="5"/>
  <c r="J1004" i="5"/>
  <c r="N1004" i="5"/>
  <c r="L1004" i="5"/>
  <c r="C1004" i="5"/>
  <c r="K1004" i="5"/>
  <c r="G1005" i="5"/>
  <c r="N1005" i="5"/>
  <c r="B1005" i="5"/>
  <c r="I1005" i="5"/>
  <c r="J1005" i="5"/>
  <c r="O1005" i="5"/>
  <c r="F1005" i="5"/>
  <c r="M1005" i="5"/>
  <c r="D1005" i="5"/>
  <c r="K1005" i="5"/>
  <c r="H1005" i="5"/>
  <c r="L1005" i="5"/>
  <c r="E1005" i="5"/>
  <c r="C1005" i="5"/>
  <c r="D1006" i="5"/>
  <c r="M1006" i="5"/>
  <c r="J1006" i="5"/>
  <c r="G1006" i="5"/>
  <c r="H1006" i="5"/>
  <c r="K1006" i="5"/>
  <c r="N1006" i="5"/>
  <c r="F1006" i="5"/>
  <c r="E1006" i="5"/>
  <c r="L1006" i="5"/>
  <c r="I1006" i="5"/>
  <c r="C1006" i="5"/>
  <c r="B1006" i="5"/>
  <c r="O1006" i="5"/>
  <c r="B1007" i="5"/>
  <c r="O1007" i="5"/>
  <c r="J1007" i="5"/>
  <c r="M1007" i="5"/>
  <c r="D1007" i="5"/>
  <c r="F1007" i="5"/>
  <c r="N1007" i="5"/>
  <c r="L1007" i="5"/>
  <c r="E1007" i="5"/>
  <c r="K1007" i="5"/>
  <c r="I1007" i="5"/>
  <c r="C1007" i="5"/>
  <c r="G1007" i="5"/>
  <c r="H1007" i="5"/>
  <c r="C1008" i="5"/>
  <c r="D1008" i="5"/>
  <c r="H1008" i="5"/>
  <c r="B1008" i="5"/>
  <c r="N1008" i="5"/>
  <c r="E1008" i="5"/>
  <c r="K1008" i="5"/>
  <c r="J1008" i="5"/>
  <c r="F1008" i="5"/>
  <c r="G1008" i="5"/>
  <c r="O1008" i="5"/>
  <c r="L1008" i="5"/>
  <c r="M1008" i="5"/>
  <c r="I1008" i="5"/>
  <c r="C1009" i="5"/>
  <c r="I1009" i="5"/>
  <c r="F1009" i="5"/>
  <c r="O1009" i="5"/>
  <c r="J1009" i="5"/>
  <c r="D1009" i="5"/>
  <c r="E1009" i="5"/>
  <c r="H1009" i="5"/>
  <c r="G1009" i="5"/>
  <c r="M1009" i="5"/>
  <c r="K1009" i="5"/>
  <c r="B1009" i="5"/>
  <c r="N1009" i="5"/>
  <c r="L1009" i="5"/>
  <c r="H1010" i="5"/>
  <c r="N1010" i="5"/>
  <c r="B1010" i="5"/>
  <c r="K1010" i="5"/>
  <c r="G1010" i="5"/>
  <c r="J1010" i="5"/>
  <c r="L1010" i="5"/>
  <c r="M1010" i="5"/>
  <c r="F1010" i="5"/>
  <c r="E1010" i="5"/>
  <c r="D1010" i="5"/>
  <c r="C1010" i="5"/>
  <c r="O1010" i="5"/>
  <c r="I1010" i="5"/>
  <c r="B1011" i="5"/>
  <c r="G1011" i="5"/>
  <c r="O1011" i="5"/>
  <c r="F1011" i="5"/>
  <c r="K1011" i="5"/>
  <c r="N1011" i="5"/>
  <c r="L1011" i="5"/>
  <c r="E1011" i="5"/>
  <c r="C1011" i="5"/>
  <c r="J1011" i="5"/>
  <c r="H1011" i="5"/>
  <c r="I1011" i="5"/>
  <c r="D1011" i="5"/>
  <c r="M1011" i="5"/>
  <c r="K1012" i="5"/>
  <c r="O1012" i="5"/>
  <c r="B1012" i="5"/>
  <c r="C1012" i="5"/>
  <c r="F1012" i="5"/>
  <c r="J1012" i="5"/>
  <c r="G1012" i="5"/>
  <c r="L1012" i="5"/>
  <c r="I1012" i="5"/>
  <c r="H1012" i="5"/>
  <c r="M1012" i="5"/>
  <c r="D1012" i="5"/>
  <c r="E1012" i="5"/>
  <c r="N1012" i="5"/>
  <c r="O1013" i="5"/>
  <c r="K1013" i="5"/>
  <c r="J1013" i="5"/>
  <c r="G1013" i="5"/>
  <c r="C1013" i="5"/>
  <c r="B1013" i="5"/>
  <c r="L1013" i="5"/>
  <c r="N1013" i="5"/>
  <c r="I1013" i="5"/>
  <c r="E1013" i="5"/>
  <c r="M1013" i="5"/>
  <c r="H1013" i="5"/>
  <c r="D1013" i="5"/>
  <c r="F1013" i="5"/>
  <c r="G1014" i="5"/>
  <c r="N1014" i="5"/>
  <c r="M1014" i="5"/>
  <c r="E1014" i="5"/>
  <c r="L1014" i="5"/>
  <c r="O1014" i="5"/>
  <c r="F1014" i="5"/>
  <c r="D1014" i="5"/>
  <c r="J1014" i="5"/>
  <c r="C1014" i="5"/>
  <c r="H1014" i="5"/>
  <c r="K1014" i="5"/>
  <c r="B1014" i="5"/>
  <c r="I1014" i="5"/>
  <c r="C1015" i="5"/>
  <c r="D1015" i="5"/>
  <c r="E1015" i="5"/>
  <c r="J1015" i="5"/>
  <c r="H1015" i="5"/>
  <c r="M1015" i="5"/>
  <c r="G1015" i="5"/>
  <c r="N1015" i="5"/>
  <c r="K1015" i="5"/>
  <c r="B1015" i="5"/>
  <c r="L1015" i="5"/>
  <c r="I1015" i="5"/>
  <c r="F1015" i="5"/>
  <c r="O1015" i="5"/>
  <c r="J1016" i="5"/>
  <c r="I1016" i="5"/>
  <c r="D1016" i="5"/>
  <c r="B1016" i="5"/>
  <c r="F1016" i="5"/>
  <c r="G1016" i="5"/>
  <c r="L1016" i="5"/>
  <c r="M1016" i="5"/>
  <c r="C1016" i="5"/>
  <c r="O1016" i="5"/>
  <c r="E1016" i="5"/>
  <c r="N1016" i="5"/>
  <c r="K1016" i="5"/>
  <c r="H1016" i="5"/>
  <c r="O1017" i="5"/>
  <c r="C1017" i="5"/>
  <c r="K1017" i="5"/>
  <c r="L1017" i="5"/>
  <c r="F1017" i="5"/>
  <c r="I1017" i="5"/>
  <c r="D1017" i="5"/>
  <c r="E1017" i="5"/>
  <c r="B1017" i="5"/>
  <c r="N1017" i="5"/>
  <c r="H1017" i="5"/>
  <c r="J1017" i="5"/>
  <c r="M1017" i="5"/>
  <c r="G1017" i="5"/>
  <c r="L1018" i="5"/>
  <c r="B1018" i="5"/>
  <c r="M1018" i="5"/>
  <c r="J1018" i="5"/>
  <c r="N1018" i="5"/>
  <c r="G1018" i="5"/>
  <c r="H1018" i="5"/>
  <c r="D1018" i="5"/>
  <c r="F1018" i="5"/>
  <c r="C1018" i="5"/>
  <c r="O1018" i="5"/>
  <c r="I1018" i="5"/>
  <c r="K1018" i="5"/>
  <c r="E1018" i="5"/>
  <c r="C1019" i="5"/>
  <c r="G1019" i="5"/>
  <c r="F1019" i="5"/>
  <c r="E1019" i="5"/>
  <c r="B1019" i="5"/>
  <c r="I1019" i="5"/>
  <c r="J1019" i="5"/>
  <c r="D1019" i="5"/>
  <c r="O1019" i="5"/>
  <c r="K1019" i="5"/>
  <c r="M1019" i="5"/>
  <c r="H1019" i="5"/>
  <c r="N1019" i="5"/>
  <c r="L1019" i="5"/>
  <c r="C1020" i="5"/>
  <c r="M1020" i="5"/>
  <c r="K1020" i="5"/>
  <c r="G1020" i="5"/>
  <c r="H1020" i="5"/>
  <c r="O1020" i="5"/>
  <c r="N1020" i="5"/>
  <c r="L1020" i="5"/>
  <c r="J1020" i="5"/>
  <c r="E1020" i="5"/>
  <c r="D1020" i="5"/>
  <c r="B1020" i="5"/>
  <c r="F1020" i="5"/>
  <c r="I1020" i="5"/>
  <c r="C1021" i="5"/>
  <c r="N1021" i="5"/>
  <c r="K1021" i="5"/>
  <c r="I1021" i="5"/>
  <c r="J1021" i="5"/>
  <c r="H1021" i="5"/>
  <c r="G1021" i="5"/>
  <c r="E1021" i="5"/>
  <c r="O1021" i="5"/>
  <c r="M1021" i="5"/>
  <c r="L1021" i="5"/>
  <c r="D1021" i="5"/>
  <c r="F1021" i="5"/>
  <c r="B1021" i="5"/>
  <c r="C1022" i="5"/>
  <c r="E1022" i="5"/>
  <c r="M1022" i="5"/>
  <c r="L1022" i="5"/>
  <c r="N1022" i="5"/>
  <c r="D1022" i="5"/>
  <c r="B1022" i="5"/>
  <c r="H1022" i="5"/>
  <c r="F1022" i="5"/>
  <c r="O1022" i="5"/>
  <c r="K1022" i="5"/>
  <c r="I1022" i="5"/>
  <c r="J1022" i="5"/>
  <c r="G1022" i="5"/>
  <c r="M1023" i="5"/>
  <c r="E1023" i="5"/>
  <c r="F1023" i="5"/>
  <c r="D1023" i="5"/>
  <c r="O1023" i="5"/>
  <c r="B1023" i="5"/>
  <c r="C1023" i="5"/>
  <c r="J1023" i="5"/>
  <c r="K1023" i="5"/>
  <c r="H1023" i="5"/>
  <c r="L1023" i="5"/>
  <c r="G1023" i="5"/>
  <c r="I1023" i="5"/>
  <c r="N1023" i="5"/>
  <c r="J1024" i="5"/>
  <c r="H1024" i="5"/>
  <c r="M1024" i="5"/>
  <c r="L1024" i="5"/>
  <c r="N1024" i="5"/>
  <c r="B1024" i="5"/>
  <c r="I1024" i="5"/>
  <c r="G1024" i="5"/>
  <c r="E1024" i="5"/>
  <c r="D1024" i="5"/>
  <c r="F1024" i="5"/>
  <c r="C1024" i="5"/>
  <c r="K1024" i="5"/>
  <c r="O1024" i="5"/>
  <c r="N1025" i="5"/>
  <c r="O1025" i="5"/>
  <c r="H1025" i="5"/>
  <c r="G1025" i="5"/>
  <c r="B1025" i="5"/>
  <c r="E1025" i="5"/>
  <c r="K1025" i="5"/>
  <c r="F1025" i="5"/>
  <c r="C1025" i="5"/>
  <c r="D1025" i="5"/>
  <c r="M1025" i="5"/>
  <c r="L1025" i="5"/>
  <c r="J1025" i="5"/>
  <c r="I1025" i="5"/>
  <c r="H1026" i="5"/>
  <c r="B1026" i="5"/>
  <c r="N1026" i="5"/>
  <c r="D1026" i="5"/>
  <c r="I1026" i="5"/>
  <c r="L1026" i="5"/>
  <c r="C1026" i="5"/>
  <c r="J1026" i="5"/>
  <c r="F1026" i="5"/>
  <c r="K1026" i="5"/>
  <c r="O1026" i="5"/>
  <c r="E1026" i="5"/>
  <c r="G1026" i="5"/>
  <c r="M1026" i="5"/>
  <c r="H1027" i="5"/>
  <c r="B1027" i="5"/>
  <c r="G1027" i="5"/>
  <c r="I1027" i="5"/>
  <c r="F1027" i="5"/>
  <c r="E1027" i="5"/>
  <c r="M1027" i="5"/>
  <c r="N1027" i="5"/>
  <c r="O1027" i="5"/>
  <c r="L1027" i="5"/>
  <c r="K1027" i="5"/>
  <c r="D1027" i="5"/>
  <c r="J1027" i="5"/>
  <c r="C1027" i="5"/>
  <c r="F1028" i="5"/>
  <c r="D1028" i="5"/>
  <c r="G1028" i="5"/>
  <c r="I1028" i="5"/>
  <c r="N1028" i="5"/>
  <c r="E1028" i="5"/>
  <c r="O1028" i="5"/>
  <c r="J1028" i="5"/>
  <c r="K1028" i="5"/>
  <c r="H1028" i="5"/>
  <c r="M1028" i="5"/>
  <c r="C1028" i="5"/>
  <c r="B1028" i="5"/>
  <c r="L1028" i="5"/>
  <c r="H1029" i="5"/>
  <c r="L1029" i="5"/>
  <c r="F1029" i="5"/>
  <c r="M1029" i="5"/>
  <c r="I1029" i="5"/>
  <c r="C1029" i="5"/>
  <c r="B1029" i="5"/>
  <c r="J1029" i="5"/>
  <c r="E1029" i="5"/>
  <c r="K1029" i="5"/>
  <c r="D1029" i="5"/>
  <c r="G1029" i="5"/>
  <c r="N1029" i="5"/>
  <c r="O1029" i="5"/>
  <c r="F1030" i="5"/>
  <c r="N1030" i="5"/>
  <c r="E1030" i="5"/>
  <c r="K1030" i="5"/>
  <c r="C1030" i="5"/>
  <c r="J1030" i="5"/>
  <c r="H1030" i="5"/>
  <c r="G1030" i="5"/>
  <c r="O1030" i="5"/>
  <c r="L1030" i="5"/>
  <c r="D1030" i="5"/>
  <c r="M1030" i="5"/>
  <c r="I1030" i="5"/>
  <c r="B1030" i="5"/>
  <c r="B1031" i="5"/>
  <c r="N1031" i="5"/>
  <c r="G1031" i="5"/>
  <c r="K1031" i="5"/>
  <c r="L1031" i="5"/>
  <c r="O1031" i="5"/>
  <c r="E1031" i="5"/>
  <c r="M1031" i="5"/>
  <c r="H1031" i="5"/>
  <c r="D1031" i="5"/>
  <c r="C1031" i="5"/>
  <c r="F1031" i="5"/>
  <c r="J1031" i="5"/>
  <c r="I1031" i="5"/>
  <c r="H1032" i="5"/>
  <c r="D1032" i="5"/>
  <c r="C1032" i="5"/>
  <c r="L1032" i="5"/>
  <c r="F1032" i="5"/>
  <c r="J1032" i="5"/>
  <c r="G1032" i="5"/>
  <c r="E1032" i="5"/>
  <c r="I1032" i="5"/>
  <c r="K1032" i="5"/>
  <c r="B1032" i="5"/>
  <c r="M1032" i="5"/>
  <c r="O1032" i="5"/>
  <c r="N1032" i="5"/>
  <c r="M1033" i="5"/>
  <c r="K1033" i="5"/>
  <c r="C1033" i="5"/>
  <c r="L1033" i="5"/>
  <c r="O1033" i="5"/>
  <c r="F1033" i="5"/>
  <c r="B1033" i="5"/>
  <c r="J1033" i="5"/>
  <c r="D1033" i="5"/>
  <c r="G1033" i="5"/>
  <c r="N1033" i="5"/>
  <c r="I1033" i="5"/>
  <c r="H1033" i="5"/>
  <c r="E1033" i="5"/>
  <c r="L1034" i="5"/>
  <c r="N1034" i="5"/>
  <c r="E1034" i="5"/>
  <c r="O1034" i="5"/>
  <c r="G1034" i="5"/>
  <c r="I1034" i="5"/>
  <c r="J1034" i="5"/>
  <c r="M1034" i="5"/>
  <c r="D1034" i="5"/>
  <c r="H1034" i="5"/>
  <c r="C1034" i="5"/>
  <c r="B1034" i="5"/>
  <c r="F1034" i="5"/>
  <c r="K1034" i="5"/>
  <c r="C1035" i="5"/>
  <c r="D1035" i="5"/>
  <c r="L1035" i="5"/>
  <c r="B1035" i="5"/>
  <c r="E1035" i="5"/>
  <c r="N1035" i="5"/>
  <c r="K1035" i="5"/>
  <c r="M1035" i="5"/>
  <c r="F1035" i="5"/>
  <c r="O1035" i="5"/>
  <c r="G1035" i="5"/>
  <c r="J1035" i="5"/>
  <c r="I1035" i="5"/>
  <c r="H1035" i="5"/>
  <c r="I1036" i="5"/>
  <c r="N1036" i="5"/>
  <c r="C1036" i="5"/>
  <c r="H1036" i="5"/>
  <c r="F1036" i="5"/>
  <c r="L1036" i="5"/>
  <c r="M1036" i="5"/>
  <c r="D1036" i="5"/>
  <c r="G1036" i="5"/>
  <c r="E1036" i="5"/>
  <c r="O1036" i="5"/>
  <c r="K1036" i="5"/>
  <c r="J1036" i="5"/>
  <c r="B1036" i="5"/>
  <c r="J1037" i="5"/>
  <c r="G1037" i="5"/>
  <c r="O1037" i="5"/>
  <c r="D1037" i="5"/>
  <c r="C1037" i="5"/>
  <c r="F1037" i="5"/>
  <c r="L1037" i="5"/>
  <c r="B1037" i="5"/>
  <c r="H1037" i="5"/>
  <c r="N1037" i="5"/>
  <c r="I1037" i="5"/>
  <c r="M1037" i="5"/>
  <c r="K1037" i="5"/>
  <c r="E1037" i="5"/>
  <c r="J1038" i="5"/>
  <c r="H1038" i="5"/>
  <c r="O1038" i="5"/>
  <c r="I1038" i="5"/>
  <c r="F1038" i="5"/>
  <c r="E1038" i="5"/>
  <c r="G1038" i="5"/>
  <c r="D1038" i="5"/>
  <c r="L1038" i="5"/>
  <c r="C1038" i="5"/>
  <c r="M1038" i="5"/>
  <c r="K1038" i="5"/>
  <c r="N1038" i="5"/>
  <c r="B1038" i="5"/>
  <c r="F1039" i="5"/>
  <c r="E1039" i="5"/>
  <c r="L1039" i="5"/>
  <c r="M1039" i="5"/>
  <c r="D1039" i="5"/>
  <c r="I1039" i="5"/>
  <c r="G1039" i="5"/>
  <c r="K1039" i="5"/>
  <c r="N1039" i="5"/>
  <c r="C1039" i="5"/>
  <c r="O1039" i="5"/>
  <c r="B1039" i="5"/>
  <c r="H1039" i="5"/>
  <c r="J1039" i="5"/>
  <c r="I1040" i="5"/>
  <c r="M1040" i="5"/>
  <c r="G1040" i="5"/>
  <c r="N1040" i="5"/>
  <c r="C1040" i="5"/>
  <c r="J1040" i="5"/>
  <c r="O1040" i="5"/>
  <c r="L1040" i="5"/>
  <c r="K1040" i="5"/>
  <c r="E1040" i="5"/>
  <c r="H1040" i="5"/>
  <c r="D1040" i="5"/>
  <c r="B1040" i="5"/>
  <c r="F1040" i="5"/>
  <c r="E1041" i="5"/>
  <c r="F1041" i="5"/>
  <c r="I1041" i="5"/>
  <c r="G1041" i="5"/>
  <c r="M1041" i="5"/>
  <c r="J1041" i="5"/>
  <c r="K1041" i="5"/>
  <c r="O1041" i="5"/>
  <c r="L1041" i="5"/>
  <c r="N1041" i="5"/>
  <c r="C1041" i="5"/>
  <c r="B1041" i="5"/>
  <c r="D1041" i="5"/>
  <c r="H1041" i="5"/>
  <c r="D1042" i="5"/>
  <c r="M1042" i="5"/>
  <c r="J1042" i="5"/>
  <c r="N1042" i="5"/>
  <c r="I1042" i="5"/>
  <c r="E1042" i="5"/>
  <c r="H1042" i="5"/>
  <c r="L1042" i="5"/>
  <c r="G1042" i="5"/>
  <c r="B1042" i="5"/>
  <c r="C1042" i="5"/>
  <c r="F1042" i="5"/>
  <c r="O1042" i="5"/>
  <c r="K1042" i="5"/>
  <c r="F1043" i="5"/>
  <c r="K1043" i="5"/>
  <c r="C1043" i="5"/>
  <c r="O1043" i="5"/>
  <c r="E1043" i="5"/>
  <c r="M1043" i="5"/>
  <c r="B1043" i="5"/>
  <c r="D1043" i="5"/>
  <c r="J1043" i="5"/>
  <c r="L1043" i="5"/>
  <c r="G1043" i="5"/>
  <c r="H1043" i="5"/>
  <c r="N1043" i="5"/>
  <c r="I1043" i="5"/>
  <c r="I1044" i="5"/>
  <c r="O1044" i="5"/>
  <c r="D1044" i="5"/>
  <c r="B1044" i="5"/>
  <c r="N1044" i="5"/>
  <c r="M1044" i="5"/>
  <c r="C1044" i="5"/>
  <c r="K1044" i="5"/>
  <c r="G1044" i="5"/>
  <c r="J1044" i="5"/>
  <c r="H1044" i="5"/>
  <c r="F1044" i="5"/>
  <c r="E1044" i="5"/>
  <c r="L1044" i="5"/>
  <c r="L1045" i="5"/>
  <c r="B1045" i="5"/>
  <c r="G1045" i="5"/>
  <c r="N1045" i="5"/>
  <c r="M1045" i="5"/>
  <c r="J1045" i="5"/>
  <c r="I1045" i="5"/>
  <c r="F1045" i="5"/>
  <c r="C1045" i="5"/>
  <c r="D1045" i="5"/>
  <c r="H1045" i="5"/>
  <c r="O1045" i="5"/>
  <c r="E1045" i="5"/>
  <c r="K1045" i="5"/>
  <c r="F1046" i="5"/>
  <c r="K1046" i="5"/>
  <c r="H1046" i="5"/>
  <c r="L1046" i="5"/>
  <c r="B1046" i="5"/>
  <c r="E1046" i="5"/>
  <c r="I1046" i="5"/>
  <c r="C1046" i="5"/>
  <c r="J1046" i="5"/>
  <c r="D1046" i="5"/>
  <c r="G1046" i="5"/>
  <c r="N1046" i="5"/>
  <c r="M1046" i="5"/>
  <c r="O1046" i="5"/>
  <c r="E1047" i="5"/>
  <c r="H1047" i="5"/>
  <c r="I1047" i="5"/>
  <c r="C1047" i="5"/>
  <c r="N1047" i="5"/>
  <c r="K1047" i="5"/>
  <c r="F1047" i="5"/>
  <c r="G1047" i="5"/>
  <c r="D1047" i="5"/>
  <c r="M1047" i="5"/>
  <c r="O1047" i="5"/>
  <c r="B1047" i="5"/>
  <c r="J1047" i="5"/>
  <c r="L1047" i="5"/>
  <c r="H1048" i="5"/>
  <c r="L1048" i="5"/>
  <c r="K1048" i="5"/>
  <c r="G1048" i="5"/>
  <c r="F1048" i="5"/>
  <c r="M1048" i="5"/>
  <c r="I1048" i="5"/>
  <c r="B1048" i="5"/>
  <c r="C1048" i="5"/>
  <c r="J1048" i="5"/>
  <c r="N1048" i="5"/>
  <c r="E1048" i="5"/>
  <c r="O1048" i="5"/>
  <c r="D1048" i="5"/>
  <c r="F1049" i="5"/>
  <c r="N1049" i="5"/>
  <c r="D1049" i="5"/>
  <c r="M1049" i="5"/>
  <c r="J1049" i="5"/>
  <c r="G1049" i="5"/>
  <c r="C1049" i="5"/>
  <c r="I1049" i="5"/>
  <c r="H1049" i="5"/>
  <c r="O1049" i="5"/>
  <c r="L1049" i="5"/>
  <c r="E1049" i="5"/>
  <c r="K1049" i="5"/>
  <c r="B1049" i="5"/>
  <c r="E1050" i="5"/>
  <c r="F1050" i="5"/>
  <c r="J1050" i="5"/>
  <c r="H1050" i="5"/>
  <c r="D1050" i="5"/>
  <c r="L1050" i="5"/>
  <c r="O1050" i="5"/>
  <c r="B1050" i="5"/>
  <c r="G1050" i="5"/>
  <c r="N1050" i="5"/>
  <c r="I1050" i="5"/>
  <c r="M1050" i="5"/>
  <c r="K1050" i="5"/>
  <c r="C1050" i="5"/>
  <c r="K1051" i="5"/>
  <c r="N1051" i="5"/>
  <c r="D1051" i="5"/>
  <c r="G1051" i="5"/>
  <c r="C1051" i="5"/>
  <c r="O1051" i="5"/>
  <c r="J1051" i="5"/>
  <c r="F1051" i="5"/>
  <c r="B1051" i="5"/>
  <c r="H1051" i="5"/>
  <c r="E1051" i="5"/>
  <c r="M1051" i="5"/>
  <c r="I1051" i="5"/>
  <c r="L1051" i="5"/>
  <c r="F1052" i="5"/>
  <c r="B1052" i="5"/>
  <c r="O1052" i="5"/>
  <c r="J1052" i="5"/>
  <c r="C1052" i="5"/>
  <c r="D1052" i="5"/>
  <c r="K1052" i="5"/>
  <c r="H1052" i="5"/>
  <c r="G1052" i="5"/>
  <c r="E1052" i="5"/>
  <c r="L1052" i="5"/>
  <c r="M1052" i="5"/>
  <c r="N1052" i="5"/>
  <c r="I1052" i="5"/>
  <c r="B1053" i="5"/>
  <c r="K1053" i="5"/>
  <c r="O1053" i="5"/>
  <c r="I1053" i="5"/>
  <c r="F1053" i="5"/>
  <c r="L1053" i="5"/>
  <c r="C1053" i="5"/>
  <c r="G1053" i="5"/>
  <c r="N1053" i="5"/>
  <c r="J1053" i="5"/>
  <c r="D1053" i="5"/>
  <c r="M1053" i="5"/>
  <c r="H1053" i="5"/>
  <c r="E1053" i="5"/>
  <c r="O1054" i="5"/>
  <c r="J1054" i="5"/>
  <c r="D1054" i="5"/>
  <c r="F1054" i="5"/>
  <c r="K1054" i="5"/>
  <c r="G1054" i="5"/>
  <c r="N1054" i="5"/>
  <c r="L1054" i="5"/>
  <c r="B1054" i="5"/>
  <c r="I1054" i="5"/>
  <c r="M1054" i="5"/>
  <c r="E1054" i="5"/>
  <c r="C1054" i="5"/>
  <c r="H1054" i="5"/>
  <c r="C1055" i="5"/>
  <c r="D1055" i="5"/>
  <c r="E1055" i="5"/>
  <c r="F1055" i="5"/>
  <c r="G1055" i="5"/>
  <c r="O1055" i="5"/>
  <c r="K1055" i="5"/>
  <c r="J1055" i="5"/>
  <c r="I1055" i="5"/>
  <c r="B1055" i="5"/>
  <c r="M1055" i="5"/>
  <c r="H1055" i="5"/>
  <c r="L1055" i="5"/>
  <c r="N1055" i="5"/>
  <c r="B1056" i="5"/>
  <c r="N1056" i="5"/>
  <c r="L1056" i="5"/>
  <c r="H1056" i="5"/>
  <c r="O1056" i="5"/>
  <c r="G1056" i="5"/>
  <c r="C1056" i="5"/>
  <c r="I1056" i="5"/>
  <c r="F1056" i="5"/>
  <c r="E1056" i="5"/>
  <c r="K1056" i="5"/>
  <c r="D1056" i="5"/>
  <c r="J1056" i="5"/>
  <c r="M1056" i="5"/>
  <c r="F1057" i="5"/>
  <c r="B1057" i="5"/>
  <c r="G1057" i="5"/>
  <c r="D1057" i="5"/>
  <c r="C1057" i="5"/>
  <c r="N1057" i="5"/>
  <c r="J1057" i="5"/>
  <c r="E1057" i="5"/>
  <c r="H1057" i="5"/>
  <c r="M1057" i="5"/>
  <c r="K1057" i="5"/>
  <c r="L1057" i="5"/>
  <c r="I1057" i="5"/>
  <c r="O1057" i="5"/>
  <c r="N1058" i="5"/>
  <c r="F1058" i="5"/>
  <c r="L1058" i="5"/>
  <c r="D1058" i="5"/>
  <c r="H1058" i="5"/>
  <c r="E1058" i="5"/>
  <c r="M1058" i="5"/>
  <c r="J1058" i="5"/>
  <c r="C1058" i="5"/>
  <c r="B1058" i="5"/>
  <c r="G1058" i="5"/>
  <c r="I1058" i="5"/>
  <c r="K1058" i="5"/>
  <c r="O1058" i="5"/>
  <c r="J1059" i="5"/>
  <c r="H1059" i="5"/>
  <c r="D1059" i="5"/>
  <c r="E1059" i="5"/>
  <c r="G1059" i="5"/>
  <c r="O1059" i="5"/>
  <c r="I1059" i="5"/>
  <c r="M1059" i="5"/>
  <c r="F1059" i="5"/>
  <c r="K1059" i="5"/>
  <c r="C1059" i="5"/>
  <c r="B1059" i="5"/>
  <c r="N1059" i="5"/>
  <c r="L1059" i="5"/>
  <c r="G1060" i="5"/>
  <c r="K1060" i="5"/>
  <c r="I1060" i="5"/>
  <c r="L1060" i="5"/>
  <c r="H1060" i="5"/>
  <c r="N1060" i="5"/>
  <c r="F1060" i="5"/>
  <c r="D1060" i="5"/>
  <c r="J1060" i="5"/>
  <c r="B1060" i="5"/>
  <c r="C1060" i="5"/>
  <c r="M1060" i="5"/>
  <c r="E1060" i="5"/>
  <c r="O1060" i="5"/>
  <c r="F1061" i="5"/>
  <c r="K1061" i="5"/>
  <c r="J1061" i="5"/>
  <c r="E1061" i="5"/>
  <c r="N1061" i="5"/>
  <c r="L1061" i="5"/>
  <c r="H1061" i="5"/>
  <c r="B1061" i="5"/>
  <c r="G1061" i="5"/>
  <c r="I1061" i="5"/>
  <c r="M1061" i="5"/>
  <c r="D1061" i="5"/>
  <c r="O1061" i="5"/>
  <c r="C1061" i="5"/>
  <c r="M1062" i="5"/>
  <c r="N1062" i="5"/>
  <c r="E1062" i="5"/>
  <c r="O1062" i="5"/>
  <c r="H1062" i="5"/>
  <c r="C1062" i="5"/>
  <c r="K1062" i="5"/>
  <c r="L1062" i="5"/>
  <c r="B1062" i="5"/>
  <c r="D1062" i="5"/>
  <c r="F1062" i="5"/>
  <c r="G1062" i="5"/>
  <c r="J1062" i="5"/>
  <c r="I1062" i="5"/>
  <c r="F1063" i="5"/>
  <c r="K1063" i="5"/>
  <c r="H1063" i="5"/>
  <c r="C1063" i="5"/>
  <c r="N1063" i="5"/>
  <c r="E1063" i="5"/>
  <c r="L1063" i="5"/>
  <c r="M1063" i="5"/>
  <c r="I1063" i="5"/>
  <c r="O1063" i="5"/>
  <c r="D1063" i="5"/>
  <c r="J1063" i="5"/>
  <c r="G1063" i="5"/>
  <c r="B1063" i="5"/>
  <c r="N1064" i="5"/>
  <c r="E1064" i="5"/>
  <c r="J1064" i="5"/>
  <c r="M1064" i="5"/>
  <c r="H1064" i="5"/>
  <c r="C1064" i="5"/>
  <c r="O1064" i="5"/>
  <c r="F1064" i="5"/>
  <c r="G1064" i="5"/>
  <c r="B1064" i="5"/>
  <c r="D1064" i="5"/>
  <c r="L1064" i="5"/>
  <c r="K1064" i="5"/>
  <c r="I1064" i="5"/>
  <c r="M1065" i="5"/>
  <c r="L1065" i="5"/>
  <c r="G1065" i="5"/>
  <c r="J1065" i="5"/>
  <c r="F1065" i="5"/>
  <c r="H1065" i="5"/>
  <c r="B1065" i="5"/>
  <c r="E1065" i="5"/>
  <c r="C1065" i="5"/>
  <c r="O1065" i="5"/>
  <c r="D1065" i="5"/>
  <c r="N1065" i="5"/>
  <c r="I1065" i="5"/>
  <c r="K1065" i="5"/>
  <c r="B1066" i="5"/>
  <c r="J1066" i="5"/>
  <c r="D1066" i="5"/>
  <c r="F1066" i="5"/>
  <c r="H1066" i="5"/>
  <c r="M1066" i="5"/>
  <c r="G1066" i="5"/>
  <c r="N1066" i="5"/>
  <c r="O1066" i="5"/>
  <c r="L1066" i="5"/>
  <c r="I1066" i="5"/>
  <c r="E1066" i="5"/>
  <c r="K1066" i="5"/>
  <c r="C1066" i="5"/>
  <c r="F1067" i="5"/>
  <c r="B1067" i="5"/>
  <c r="H1067" i="5"/>
  <c r="J1067" i="5"/>
  <c r="D1067" i="5"/>
  <c r="G1067" i="5"/>
  <c r="C1067" i="5"/>
  <c r="E1067" i="5"/>
  <c r="I1067" i="5"/>
  <c r="M1067" i="5"/>
  <c r="K1067" i="5"/>
  <c r="L1067" i="5"/>
  <c r="O1067" i="5"/>
  <c r="N1067" i="5"/>
  <c r="D1068" i="5"/>
  <c r="E1068" i="5"/>
  <c r="H1068" i="5"/>
  <c r="K1068" i="5"/>
  <c r="O1068" i="5"/>
  <c r="N1068" i="5"/>
  <c r="G1068" i="5"/>
  <c r="C1068" i="5"/>
  <c r="I1068" i="5"/>
  <c r="J1068" i="5"/>
  <c r="B1068" i="5"/>
  <c r="L1068" i="5"/>
  <c r="M1068" i="5"/>
  <c r="F1068" i="5"/>
  <c r="F1069" i="5"/>
  <c r="K1069" i="5"/>
  <c r="G1069" i="5"/>
  <c r="I1069" i="5"/>
  <c r="B1069" i="5"/>
  <c r="J1069" i="5"/>
  <c r="C1069" i="5"/>
  <c r="E1069" i="5"/>
  <c r="O1069" i="5"/>
  <c r="L1069" i="5"/>
  <c r="M1069" i="5"/>
  <c r="H1069" i="5"/>
  <c r="D1069" i="5"/>
  <c r="N1069" i="5"/>
  <c r="D1070" i="5"/>
  <c r="L1070" i="5"/>
  <c r="F1070" i="5"/>
  <c r="K1070" i="5"/>
  <c r="G1070" i="5"/>
  <c r="I1070" i="5"/>
  <c r="N1070" i="5"/>
  <c r="H1070" i="5"/>
  <c r="O1070" i="5"/>
  <c r="E1070" i="5"/>
  <c r="J1070" i="5"/>
  <c r="M1070" i="5"/>
  <c r="B1070" i="5"/>
  <c r="C1070" i="5"/>
  <c r="B1071" i="5"/>
  <c r="O1071" i="5"/>
  <c r="D1071" i="5"/>
  <c r="G1071" i="5"/>
  <c r="I1071" i="5"/>
  <c r="E1071" i="5"/>
  <c r="M1071" i="5"/>
  <c r="N1071" i="5"/>
  <c r="K1071" i="5"/>
  <c r="L1071" i="5"/>
  <c r="C1071" i="5"/>
  <c r="J1071" i="5"/>
  <c r="H1071" i="5"/>
  <c r="F1071" i="5"/>
  <c r="D1072" i="5"/>
  <c r="G1072" i="5"/>
  <c r="H1072" i="5"/>
  <c r="K1072" i="5"/>
  <c r="L1072" i="5"/>
  <c r="F1072" i="5"/>
  <c r="M1072" i="5"/>
  <c r="E1072" i="5"/>
  <c r="J1072" i="5"/>
  <c r="N1072" i="5"/>
  <c r="I1072" i="5"/>
  <c r="B1072" i="5"/>
  <c r="C1072" i="5"/>
  <c r="O1072" i="5"/>
  <c r="M1073" i="5"/>
  <c r="N1073" i="5"/>
  <c r="D1073" i="5"/>
  <c r="K1073" i="5"/>
  <c r="O1073" i="5"/>
  <c r="L1073" i="5"/>
  <c r="J1073" i="5"/>
  <c r="I1073" i="5"/>
  <c r="G1073" i="5"/>
  <c r="B1073" i="5"/>
  <c r="H1073" i="5"/>
  <c r="E1073" i="5"/>
  <c r="C1073" i="5"/>
  <c r="F1073" i="5"/>
  <c r="L1074" i="5"/>
  <c r="I1074" i="5"/>
  <c r="F1074" i="5"/>
  <c r="E1074" i="5"/>
  <c r="J1074" i="5"/>
  <c r="K1074" i="5"/>
  <c r="H1074" i="5"/>
  <c r="N1074" i="5"/>
  <c r="D1074" i="5"/>
  <c r="M1074" i="5"/>
  <c r="O1074" i="5"/>
  <c r="B1074" i="5"/>
  <c r="G1074" i="5"/>
  <c r="C1074" i="5"/>
  <c r="B1075" i="5"/>
  <c r="O1075" i="5"/>
  <c r="L1075" i="5"/>
  <c r="G1075" i="5"/>
  <c r="E1075" i="5"/>
  <c r="I1075" i="5"/>
  <c r="N1075" i="5"/>
  <c r="C1075" i="5"/>
  <c r="M1075" i="5"/>
  <c r="F1075" i="5"/>
  <c r="J1075" i="5"/>
  <c r="H1075" i="5"/>
  <c r="K1075" i="5"/>
  <c r="D1075" i="5"/>
  <c r="G1076" i="5"/>
  <c r="K1076" i="5"/>
  <c r="M1076" i="5"/>
  <c r="L1076" i="5"/>
  <c r="E1076" i="5"/>
  <c r="D1076" i="5"/>
  <c r="I1076" i="5"/>
  <c r="O1076" i="5"/>
  <c r="C1076" i="5"/>
  <c r="N1076" i="5"/>
  <c r="J1076" i="5"/>
  <c r="F1076" i="5"/>
  <c r="B1076" i="5"/>
  <c r="H1076" i="5"/>
  <c r="G1077" i="5"/>
  <c r="L1077" i="5"/>
  <c r="K1077" i="5"/>
  <c r="I1077" i="5"/>
  <c r="D1077" i="5"/>
  <c r="O1077" i="5"/>
  <c r="F1077" i="5"/>
  <c r="N1077" i="5"/>
  <c r="E1077" i="5"/>
  <c r="J1077" i="5"/>
  <c r="C1077" i="5"/>
  <c r="H1077" i="5"/>
  <c r="B1077" i="5"/>
  <c r="M1077" i="5"/>
  <c r="E1078" i="5"/>
  <c r="G1078" i="5"/>
  <c r="L1078" i="5"/>
  <c r="O1078" i="5"/>
  <c r="C1078" i="5"/>
  <c r="D1078" i="5"/>
  <c r="J1078" i="5"/>
  <c r="K1078" i="5"/>
  <c r="I1078" i="5"/>
  <c r="N1078" i="5"/>
  <c r="H1078" i="5"/>
  <c r="B1078" i="5"/>
  <c r="M1078" i="5"/>
  <c r="F1078" i="5"/>
  <c r="D1079" i="5"/>
  <c r="H1079" i="5"/>
  <c r="J1079" i="5"/>
  <c r="O1079" i="5"/>
  <c r="K1079" i="5"/>
  <c r="F1079" i="5"/>
  <c r="E1079" i="5"/>
  <c r="G1079" i="5"/>
  <c r="I1079" i="5"/>
  <c r="N1079" i="5"/>
  <c r="L1079" i="5"/>
  <c r="B1079" i="5"/>
  <c r="M1079" i="5"/>
  <c r="C1079" i="5"/>
  <c r="N1080" i="5"/>
  <c r="B1080" i="5"/>
  <c r="C1080" i="5"/>
  <c r="H1080" i="5"/>
  <c r="M1080" i="5"/>
  <c r="J1080" i="5"/>
  <c r="G1080" i="5"/>
  <c r="K1080" i="5"/>
  <c r="O1080" i="5"/>
  <c r="E1080" i="5"/>
  <c r="D1080" i="5"/>
  <c r="F1080" i="5"/>
  <c r="I1080" i="5"/>
  <c r="L1080" i="5"/>
  <c r="K1081" i="5"/>
  <c r="D1081" i="5"/>
  <c r="B1081" i="5"/>
  <c r="E1081" i="5"/>
  <c r="L1081" i="5"/>
  <c r="H1081" i="5"/>
  <c r="C1081" i="5"/>
  <c r="O1081" i="5"/>
  <c r="G1081" i="5"/>
  <c r="M1081" i="5"/>
  <c r="J1081" i="5"/>
  <c r="N1081" i="5"/>
  <c r="F1081" i="5"/>
  <c r="I1081" i="5"/>
  <c r="J1082" i="5"/>
  <c r="E1082" i="5"/>
  <c r="K1082" i="5"/>
  <c r="I1082" i="5"/>
  <c r="F1082" i="5"/>
  <c r="C1082" i="5"/>
  <c r="H1082" i="5"/>
  <c r="G1082" i="5"/>
  <c r="D1082" i="5"/>
  <c r="L1082" i="5"/>
  <c r="O1082" i="5"/>
  <c r="B1082" i="5"/>
  <c r="M1082" i="5"/>
  <c r="N1082" i="5"/>
  <c r="N1083" i="5"/>
  <c r="F1083" i="5"/>
  <c r="E1083" i="5"/>
  <c r="M1083" i="5"/>
  <c r="O1083" i="5"/>
  <c r="G1083" i="5"/>
  <c r="J1083" i="5"/>
  <c r="L1083" i="5"/>
  <c r="B1083" i="5"/>
  <c r="D1083" i="5"/>
  <c r="C1083" i="5"/>
  <c r="I1083" i="5"/>
  <c r="K1083" i="5"/>
  <c r="H1083" i="5"/>
  <c r="C1084" i="5"/>
  <c r="H1084" i="5"/>
  <c r="L1084" i="5"/>
  <c r="J1084" i="5"/>
  <c r="F1084" i="5"/>
  <c r="D1084" i="5"/>
  <c r="N1084" i="5"/>
  <c r="O1084" i="5"/>
  <c r="E1084" i="5"/>
  <c r="G1084" i="5"/>
  <c r="K1084" i="5"/>
  <c r="I1084" i="5"/>
  <c r="B1084" i="5"/>
  <c r="M1084" i="5"/>
  <c r="L1085" i="5"/>
  <c r="I1085" i="5"/>
  <c r="O1085" i="5"/>
  <c r="H1085" i="5"/>
  <c r="K1085" i="5"/>
  <c r="C1085" i="5"/>
  <c r="E1085" i="5"/>
  <c r="N1085" i="5"/>
  <c r="J1085" i="5"/>
  <c r="D1085" i="5"/>
  <c r="M1085" i="5"/>
  <c r="F1085" i="5"/>
  <c r="G1085" i="5"/>
  <c r="B1085" i="5"/>
  <c r="J1086" i="5"/>
  <c r="K1086" i="5"/>
  <c r="O1086" i="5"/>
  <c r="I1086" i="5"/>
  <c r="N1086" i="5"/>
  <c r="B1086" i="5"/>
  <c r="H1086" i="5"/>
  <c r="C1086" i="5"/>
  <c r="E1086" i="5"/>
  <c r="F1086" i="5"/>
  <c r="M1086" i="5"/>
  <c r="L1086" i="5"/>
  <c r="D1086" i="5"/>
  <c r="G1086" i="5"/>
  <c r="O1087" i="5"/>
  <c r="G1087" i="5"/>
  <c r="H1087" i="5"/>
  <c r="N1087" i="5"/>
  <c r="D1087" i="5"/>
  <c r="B1087" i="5"/>
  <c r="C1087" i="5"/>
  <c r="J1087" i="5"/>
  <c r="F1087" i="5"/>
  <c r="E1087" i="5"/>
  <c r="I1087" i="5"/>
  <c r="M1087" i="5"/>
  <c r="L1087" i="5"/>
  <c r="K1087" i="5"/>
  <c r="H1088" i="5"/>
  <c r="N1088" i="5"/>
  <c r="I1088" i="5"/>
  <c r="F1088" i="5"/>
  <c r="E1088" i="5"/>
  <c r="L1088" i="5"/>
  <c r="M1088" i="5"/>
  <c r="D1088" i="5"/>
  <c r="G1088" i="5"/>
  <c r="O1088" i="5"/>
  <c r="C1088" i="5"/>
  <c r="B1088" i="5"/>
  <c r="K1088" i="5"/>
  <c r="J1088" i="5"/>
  <c r="M1089" i="5"/>
  <c r="N1089" i="5"/>
  <c r="I1089" i="5"/>
  <c r="G1089" i="5"/>
  <c r="L1089" i="5"/>
  <c r="E1089" i="5"/>
  <c r="J1089" i="5"/>
  <c r="D1089" i="5"/>
  <c r="K1089" i="5"/>
  <c r="O1089" i="5"/>
  <c r="F1089" i="5"/>
  <c r="H1089" i="5"/>
  <c r="B1089" i="5"/>
  <c r="C1089" i="5"/>
  <c r="L1090" i="5"/>
  <c r="J1090" i="5"/>
  <c r="F1090" i="5"/>
  <c r="K1090" i="5"/>
  <c r="G1090" i="5"/>
  <c r="C1090" i="5"/>
  <c r="M1090" i="5"/>
  <c r="E1090" i="5"/>
  <c r="B1090" i="5"/>
  <c r="I1090" i="5"/>
  <c r="H1090" i="5"/>
  <c r="N1090" i="5"/>
  <c r="D1090" i="5"/>
  <c r="O1090" i="5"/>
  <c r="O1091" i="5"/>
  <c r="L1091" i="5"/>
  <c r="M1091" i="5"/>
  <c r="C1091" i="5"/>
  <c r="F1091" i="5"/>
  <c r="G1091" i="5"/>
  <c r="K1091" i="5"/>
  <c r="I1091" i="5"/>
  <c r="B1091" i="5"/>
  <c r="J1091" i="5"/>
  <c r="H1091" i="5"/>
  <c r="E1091" i="5"/>
  <c r="N1091" i="5"/>
  <c r="D1091" i="5"/>
  <c r="J1092" i="5"/>
  <c r="L1092" i="5"/>
  <c r="B1092" i="5"/>
  <c r="H1092" i="5"/>
  <c r="E1092" i="5"/>
  <c r="O1092" i="5"/>
  <c r="I1092" i="5"/>
  <c r="K1092" i="5"/>
  <c r="M1092" i="5"/>
  <c r="F1092" i="5"/>
  <c r="C1092" i="5"/>
  <c r="N1092" i="5"/>
  <c r="G1092" i="5"/>
  <c r="D1092" i="5"/>
  <c r="N1093" i="5"/>
  <c r="F1093" i="5"/>
  <c r="G1093" i="5"/>
  <c r="C1093" i="5"/>
  <c r="I1093" i="5"/>
  <c r="E1093" i="5"/>
  <c r="O1093" i="5"/>
  <c r="D1093" i="5"/>
  <c r="L1093" i="5"/>
  <c r="H1093" i="5"/>
  <c r="B1093" i="5"/>
  <c r="J1093" i="5"/>
  <c r="M1093" i="5"/>
  <c r="K1093" i="5"/>
  <c r="K1094" i="5"/>
  <c r="D1094" i="5"/>
  <c r="L1094" i="5"/>
  <c r="H1094" i="5"/>
  <c r="M1094" i="5"/>
  <c r="E1094" i="5"/>
  <c r="J1094" i="5"/>
  <c r="C1094" i="5"/>
  <c r="G1094" i="5"/>
  <c r="I1094" i="5"/>
  <c r="B1094" i="5"/>
  <c r="O1094" i="5"/>
  <c r="F1094" i="5"/>
  <c r="N1094" i="5"/>
  <c r="N1095" i="5"/>
  <c r="C1095" i="5"/>
  <c r="E1095" i="5"/>
  <c r="I1095" i="5"/>
  <c r="M1095" i="5"/>
  <c r="F1095" i="5"/>
  <c r="H1095" i="5"/>
  <c r="D1095" i="5"/>
  <c r="O1095" i="5"/>
  <c r="G1095" i="5"/>
  <c r="B1095" i="5"/>
  <c r="J1095" i="5"/>
  <c r="L1095" i="5"/>
  <c r="K1095" i="5"/>
  <c r="I1096" i="5"/>
  <c r="N1096" i="5"/>
  <c r="E1096" i="5"/>
  <c r="O1096" i="5"/>
  <c r="H1096" i="5"/>
  <c r="G1096" i="5"/>
  <c r="C1096" i="5"/>
  <c r="D1096" i="5"/>
  <c r="L1096" i="5"/>
  <c r="K1096" i="5"/>
  <c r="M1096" i="5"/>
  <c r="F1096" i="5"/>
  <c r="J1096" i="5"/>
  <c r="B1096" i="5"/>
  <c r="B1097" i="5"/>
  <c r="F1097" i="5"/>
  <c r="O1097" i="5"/>
  <c r="G1097" i="5"/>
  <c r="C1097" i="5"/>
  <c r="J1097" i="5"/>
  <c r="M1097" i="5"/>
  <c r="N1097" i="5"/>
  <c r="H1097" i="5"/>
  <c r="K1097" i="5"/>
  <c r="D1097" i="5"/>
  <c r="E1097" i="5"/>
  <c r="L1097" i="5"/>
  <c r="I1097" i="5"/>
  <c r="D1098" i="5"/>
  <c r="J1098" i="5"/>
  <c r="C1098" i="5"/>
  <c r="I1098" i="5"/>
  <c r="F1098" i="5"/>
  <c r="G1098" i="5"/>
  <c r="H1098" i="5"/>
  <c r="N1098" i="5"/>
  <c r="O1098" i="5"/>
  <c r="L1098" i="5"/>
  <c r="M1098" i="5"/>
  <c r="K1098" i="5"/>
  <c r="B1098" i="5"/>
  <c r="E1098" i="5"/>
  <c r="K1099" i="5"/>
  <c r="H1099" i="5"/>
  <c r="L1099" i="5"/>
  <c r="F1099" i="5"/>
  <c r="N1099" i="5"/>
  <c r="M1099" i="5"/>
  <c r="O1099" i="5"/>
  <c r="D1099" i="5"/>
  <c r="I1099" i="5"/>
  <c r="B1099" i="5"/>
  <c r="J1099" i="5"/>
  <c r="G1099" i="5"/>
  <c r="E1099" i="5"/>
  <c r="C1099" i="5"/>
  <c r="E1100" i="5"/>
  <c r="F1100" i="5"/>
  <c r="O1100" i="5"/>
  <c r="C1100" i="5"/>
  <c r="L1100" i="5"/>
  <c r="M1100" i="5"/>
  <c r="K1100" i="5"/>
  <c r="G1100" i="5"/>
  <c r="H1100" i="5"/>
  <c r="B1100" i="5"/>
  <c r="N1100" i="5"/>
  <c r="I1100" i="5"/>
  <c r="J1100" i="5"/>
  <c r="D1100" i="5"/>
  <c r="L1101" i="5"/>
  <c r="M1101" i="5"/>
  <c r="I1101" i="5"/>
  <c r="F1101" i="5"/>
  <c r="E1101" i="5"/>
  <c r="J1101" i="5"/>
  <c r="D1101" i="5"/>
  <c r="N1101" i="5"/>
  <c r="C1101" i="5"/>
  <c r="O1101" i="5"/>
  <c r="H1101" i="5"/>
  <c r="K1101" i="5"/>
  <c r="B1101" i="5"/>
  <c r="G1101" i="5"/>
  <c r="F1102" i="5"/>
  <c r="I1102" i="5"/>
  <c r="D1102" i="5"/>
  <c r="L1102" i="5"/>
  <c r="J1102" i="5"/>
  <c r="G1102" i="5"/>
  <c r="H1102" i="5"/>
  <c r="M1102" i="5"/>
  <c r="K1102" i="5"/>
  <c r="E1102" i="5"/>
  <c r="N1102" i="5"/>
  <c r="B1102" i="5"/>
  <c r="O1102" i="5"/>
  <c r="C1102" i="5"/>
  <c r="C1103" i="5"/>
  <c r="H1103" i="5"/>
  <c r="F1103" i="5"/>
  <c r="B1103" i="5"/>
  <c r="G1103" i="5"/>
  <c r="L1103" i="5"/>
  <c r="J1103" i="5"/>
  <c r="M1103" i="5"/>
  <c r="I1103" i="5"/>
  <c r="K1103" i="5"/>
  <c r="E1103" i="5"/>
  <c r="O1103" i="5"/>
  <c r="D1103" i="5"/>
  <c r="N1103" i="5"/>
  <c r="N1104" i="5"/>
  <c r="G1104" i="5"/>
  <c r="C1104" i="5"/>
  <c r="B1104" i="5"/>
  <c r="H1104" i="5"/>
  <c r="K1104" i="5"/>
  <c r="D1104" i="5"/>
  <c r="I1104" i="5"/>
  <c r="E1104" i="5"/>
  <c r="F1104" i="5"/>
  <c r="L1104" i="5"/>
  <c r="M1104" i="5"/>
  <c r="O1104" i="5"/>
  <c r="J1104" i="5"/>
  <c r="J1105" i="5"/>
  <c r="C1105" i="5"/>
  <c r="K1105" i="5"/>
  <c r="F1105" i="5"/>
  <c r="L1105" i="5"/>
  <c r="M1105" i="5"/>
  <c r="B1105" i="5"/>
  <c r="D1105" i="5"/>
  <c r="E1105" i="5"/>
  <c r="I1105" i="5"/>
  <c r="O1105" i="5"/>
  <c r="G1105" i="5"/>
  <c r="H1105" i="5"/>
  <c r="N1105" i="5"/>
  <c r="L1106" i="5"/>
  <c r="E1106" i="5"/>
  <c r="J1106" i="5"/>
  <c r="G1106" i="5"/>
  <c r="C1106" i="5"/>
  <c r="K1106" i="5"/>
  <c r="F1106" i="5"/>
  <c r="N1106" i="5"/>
  <c r="H1106" i="5"/>
  <c r="M1106" i="5"/>
  <c r="O1106" i="5"/>
  <c r="D1106" i="5"/>
  <c r="B1106" i="5"/>
  <c r="I1106" i="5"/>
  <c r="G1107" i="5"/>
  <c r="E1107" i="5"/>
  <c r="D1107" i="5"/>
  <c r="K1107" i="5"/>
  <c r="I1107" i="5"/>
  <c r="C1107" i="5"/>
  <c r="J1107" i="5"/>
  <c r="M1107" i="5"/>
  <c r="N1107" i="5"/>
  <c r="H1107" i="5"/>
  <c r="L1107" i="5"/>
  <c r="O1107" i="5"/>
  <c r="B1107" i="5"/>
  <c r="F1107" i="5"/>
  <c r="I1108" i="5"/>
  <c r="B1108" i="5"/>
  <c r="G1108" i="5"/>
  <c r="K1108" i="5"/>
  <c r="D1108" i="5"/>
  <c r="H1108" i="5"/>
  <c r="C1108" i="5"/>
  <c r="L1108" i="5"/>
  <c r="F1108" i="5"/>
  <c r="M1108" i="5"/>
  <c r="J1108" i="5"/>
  <c r="O1108" i="5"/>
  <c r="N1108" i="5"/>
  <c r="E1108" i="5"/>
  <c r="N1109" i="5"/>
  <c r="C1109" i="5"/>
  <c r="J1109" i="5"/>
  <c r="D1109" i="5"/>
  <c r="K1109" i="5"/>
  <c r="L1109" i="5"/>
  <c r="E1109" i="5"/>
  <c r="O1109" i="5"/>
  <c r="H1109" i="5"/>
  <c r="F1109" i="5"/>
  <c r="I1109" i="5"/>
  <c r="B1109" i="5"/>
  <c r="G1109" i="5"/>
  <c r="M1109" i="5"/>
  <c r="D1110" i="5"/>
  <c r="F1110" i="5"/>
  <c r="K1110" i="5"/>
  <c r="M1110" i="5"/>
  <c r="O1110" i="5"/>
  <c r="N1110" i="5"/>
  <c r="E1110" i="5"/>
  <c r="C1110" i="5"/>
  <c r="J1110" i="5"/>
  <c r="G1110" i="5"/>
  <c r="B1110" i="5"/>
  <c r="H1110" i="5"/>
  <c r="L1110" i="5"/>
  <c r="I1110" i="5"/>
  <c r="K1111" i="5"/>
  <c r="E1111" i="5"/>
  <c r="H1111" i="5"/>
  <c r="O1111" i="5"/>
  <c r="F1111" i="5"/>
  <c r="I1111" i="5"/>
  <c r="D1111" i="5"/>
  <c r="N1111" i="5"/>
  <c r="L1111" i="5"/>
  <c r="C1111" i="5"/>
  <c r="B1111" i="5"/>
  <c r="M1111" i="5"/>
  <c r="G1111" i="5"/>
  <c r="J1111" i="5"/>
  <c r="L1112" i="5"/>
  <c r="G1112" i="5"/>
  <c r="O1112" i="5"/>
  <c r="B1112" i="5"/>
  <c r="E1112" i="5"/>
  <c r="C1112" i="5"/>
  <c r="H1112" i="5"/>
  <c r="D1112" i="5"/>
  <c r="M1112" i="5"/>
  <c r="K1112" i="5"/>
  <c r="I1112" i="5"/>
  <c r="N1112" i="5"/>
  <c r="J1112" i="5"/>
  <c r="F1112" i="5"/>
  <c r="C1113" i="5"/>
  <c r="L1113" i="5"/>
  <c r="H1113" i="5"/>
  <c r="B1113" i="5"/>
  <c r="D1113" i="5"/>
  <c r="F1113" i="5"/>
  <c r="M1113" i="5"/>
  <c r="G1113" i="5"/>
  <c r="K1113" i="5"/>
  <c r="I1113" i="5"/>
  <c r="N1113" i="5"/>
  <c r="E1113" i="5"/>
  <c r="J1113" i="5"/>
  <c r="O1113" i="5"/>
  <c r="J1114" i="5"/>
  <c r="M1114" i="5"/>
  <c r="D1114" i="5"/>
  <c r="N1114" i="5"/>
  <c r="H1114" i="5"/>
  <c r="G1114" i="5"/>
  <c r="C1114" i="5"/>
  <c r="E1114" i="5"/>
  <c r="B1114" i="5"/>
  <c r="O1114" i="5"/>
  <c r="K1114" i="5"/>
  <c r="L1114" i="5"/>
  <c r="I1114" i="5"/>
  <c r="F1114" i="5"/>
  <c r="N1115" i="5"/>
  <c r="I1115" i="5"/>
  <c r="B1115" i="5"/>
  <c r="J1115" i="5"/>
  <c r="O1115" i="5"/>
  <c r="L1115" i="5"/>
  <c r="D1115" i="5"/>
  <c r="K1115" i="5"/>
  <c r="H1115" i="5"/>
  <c r="M1115" i="5"/>
  <c r="E1115" i="5"/>
  <c r="C1115" i="5"/>
  <c r="G1115" i="5"/>
  <c r="F1115" i="5"/>
  <c r="E1116" i="5"/>
  <c r="O1116" i="5"/>
  <c r="M1116" i="5"/>
  <c r="H1116" i="5"/>
  <c r="I1116" i="5"/>
  <c r="J1116" i="5"/>
  <c r="L1116" i="5"/>
  <c r="C1116" i="5"/>
  <c r="N1116" i="5"/>
  <c r="D1116" i="5"/>
  <c r="B1116" i="5"/>
  <c r="F1116" i="5"/>
  <c r="K1116" i="5"/>
  <c r="G1116" i="5"/>
  <c r="N1117" i="5"/>
  <c r="H1117" i="5"/>
  <c r="G1117" i="5"/>
  <c r="M1117" i="5"/>
  <c r="J1117" i="5"/>
  <c r="L1117" i="5"/>
  <c r="E1117" i="5"/>
  <c r="I1117" i="5"/>
  <c r="F1117" i="5"/>
  <c r="C1117" i="5"/>
  <c r="K1117" i="5"/>
  <c r="D1117" i="5"/>
  <c r="O1117" i="5"/>
  <c r="B1117" i="5"/>
  <c r="J1118" i="5"/>
  <c r="F1118" i="5"/>
  <c r="I1118" i="5"/>
  <c r="E1118" i="5"/>
  <c r="N1118" i="5"/>
  <c r="B1118" i="5"/>
  <c r="L1118" i="5"/>
  <c r="G1118" i="5"/>
  <c r="D1118" i="5"/>
  <c r="C1118" i="5"/>
  <c r="H1118" i="5"/>
  <c r="M1118" i="5"/>
  <c r="K1118" i="5"/>
  <c r="O1118" i="5"/>
  <c r="J1119" i="5"/>
  <c r="G1119" i="5"/>
  <c r="O1119" i="5"/>
  <c r="L1119" i="5"/>
  <c r="I1119" i="5"/>
  <c r="K1119" i="5"/>
  <c r="C1119" i="5"/>
  <c r="H1119" i="5"/>
  <c r="N1119" i="5"/>
  <c r="B1119" i="5"/>
  <c r="M1119" i="5"/>
  <c r="F1119" i="5"/>
  <c r="E1119" i="5"/>
  <c r="D1119" i="5"/>
  <c r="I1120" i="5"/>
  <c r="G1120" i="5"/>
  <c r="B1120" i="5"/>
  <c r="O1120" i="5"/>
  <c r="H1120" i="5"/>
  <c r="D1120" i="5"/>
  <c r="E1120" i="5"/>
  <c r="C1120" i="5"/>
  <c r="K1120" i="5"/>
  <c r="J1120" i="5"/>
  <c r="M1120" i="5"/>
  <c r="F1120" i="5"/>
  <c r="N1120" i="5"/>
  <c r="L1120" i="5"/>
  <c r="F1121" i="5"/>
  <c r="E1121" i="5"/>
  <c r="I1121" i="5"/>
  <c r="C1121" i="5"/>
  <c r="K1121" i="5"/>
  <c r="M1121" i="5"/>
  <c r="D1121" i="5"/>
  <c r="L1121" i="5"/>
  <c r="H1121" i="5"/>
  <c r="G1121" i="5"/>
  <c r="J1121" i="5"/>
  <c r="B1121" i="5"/>
  <c r="N1121" i="5"/>
  <c r="O1121" i="5"/>
  <c r="D1122" i="5"/>
  <c r="L1122" i="5"/>
  <c r="I1122" i="5"/>
  <c r="G1122" i="5"/>
  <c r="N1122" i="5"/>
  <c r="F1122" i="5"/>
  <c r="M1122" i="5"/>
  <c r="J1122" i="5"/>
  <c r="K1122" i="5"/>
  <c r="O1122" i="5"/>
  <c r="C1122" i="5"/>
  <c r="E1122" i="5"/>
  <c r="H1122" i="5"/>
  <c r="B1122" i="5"/>
  <c r="M1123" i="5"/>
  <c r="I1123" i="5"/>
  <c r="C1123" i="5"/>
  <c r="H1123" i="5"/>
  <c r="B1123" i="5"/>
  <c r="G1123" i="5"/>
  <c r="D1123" i="5"/>
  <c r="F1123" i="5"/>
  <c r="J1123" i="5"/>
  <c r="E1123" i="5"/>
  <c r="K1123" i="5"/>
  <c r="O1123" i="5"/>
  <c r="N1123" i="5"/>
  <c r="L1123" i="5"/>
  <c r="C1124" i="5"/>
  <c r="M1124" i="5"/>
  <c r="D1124" i="5"/>
  <c r="H1124" i="5"/>
  <c r="L1124" i="5"/>
  <c r="G1124" i="5"/>
  <c r="J1124" i="5"/>
  <c r="O1124" i="5"/>
  <c r="E1124" i="5"/>
  <c r="B1124" i="5"/>
  <c r="N1124" i="5"/>
  <c r="K1124" i="5"/>
  <c r="I1124" i="5"/>
  <c r="F1124" i="5"/>
  <c r="H1125" i="5"/>
  <c r="O1125" i="5"/>
  <c r="D1125" i="5"/>
  <c r="I1125" i="5"/>
  <c r="L1125" i="5"/>
  <c r="M1125" i="5"/>
  <c r="J1125" i="5"/>
  <c r="N1125" i="5"/>
  <c r="G1125" i="5"/>
  <c r="B1125" i="5"/>
  <c r="F1125" i="5"/>
  <c r="C1125" i="5"/>
  <c r="E1125" i="5"/>
  <c r="K1125" i="5"/>
  <c r="O1126" i="5"/>
  <c r="G1126" i="5"/>
  <c r="J1126" i="5"/>
  <c r="B1126" i="5"/>
  <c r="N1126" i="5"/>
  <c r="D1126" i="5"/>
  <c r="F1126" i="5"/>
  <c r="M1126" i="5"/>
  <c r="K1126" i="5"/>
  <c r="C1126" i="5"/>
  <c r="I1126" i="5"/>
  <c r="E1126" i="5"/>
  <c r="L1126" i="5"/>
  <c r="H1126" i="5"/>
  <c r="G1127" i="5"/>
  <c r="M1127" i="5"/>
  <c r="J1127" i="5"/>
  <c r="O1127" i="5"/>
  <c r="K1127" i="5"/>
  <c r="F1127" i="5"/>
  <c r="I1127" i="5"/>
  <c r="C1127" i="5"/>
  <c r="D1127" i="5"/>
  <c r="E1127" i="5"/>
  <c r="B1127" i="5"/>
  <c r="N1127" i="5"/>
  <c r="L1127" i="5"/>
  <c r="H1127" i="5"/>
  <c r="B1128" i="5"/>
  <c r="N1128" i="5"/>
  <c r="F1128" i="5"/>
  <c r="C1128" i="5"/>
  <c r="J1128" i="5"/>
  <c r="O1128" i="5"/>
  <c r="M1128" i="5"/>
  <c r="D1128" i="5"/>
  <c r="I1128" i="5"/>
  <c r="E1128" i="5"/>
  <c r="G1128" i="5"/>
  <c r="L1128" i="5"/>
  <c r="K1128" i="5"/>
  <c r="H1128" i="5"/>
  <c r="M1129" i="5"/>
  <c r="L1129" i="5"/>
  <c r="G1129" i="5"/>
  <c r="I1129" i="5"/>
  <c r="B1129" i="5"/>
  <c r="O1129" i="5"/>
  <c r="D1129" i="5"/>
  <c r="E1129" i="5"/>
  <c r="J1129" i="5"/>
  <c r="F1129" i="5"/>
  <c r="K1129" i="5"/>
  <c r="C1129" i="5"/>
  <c r="N1129" i="5"/>
  <c r="H1129" i="5"/>
  <c r="B1130" i="5"/>
  <c r="J1130" i="5"/>
  <c r="I1130" i="5"/>
  <c r="G1130" i="5"/>
  <c r="D1130" i="5"/>
  <c r="H1130" i="5"/>
  <c r="N1130" i="5"/>
  <c r="O1130" i="5"/>
  <c r="L1130" i="5"/>
  <c r="E1130" i="5"/>
  <c r="C1130" i="5"/>
  <c r="F1130" i="5"/>
  <c r="M1130" i="5"/>
  <c r="K1130" i="5"/>
  <c r="C1131" i="5"/>
  <c r="H1131" i="5"/>
  <c r="L1131" i="5"/>
  <c r="K1131" i="5"/>
  <c r="J1131" i="5"/>
  <c r="D1131" i="5"/>
  <c r="B1131" i="5"/>
  <c r="N1131" i="5"/>
  <c r="I1131" i="5"/>
  <c r="M1131" i="5"/>
  <c r="G1131" i="5"/>
  <c r="E1131" i="5"/>
  <c r="O1131" i="5"/>
  <c r="F1131" i="5"/>
  <c r="C1132" i="5"/>
  <c r="M1132" i="5"/>
  <c r="N1132" i="5"/>
  <c r="B1132" i="5"/>
  <c r="L1132" i="5"/>
  <c r="D1132" i="5"/>
  <c r="F1132" i="5"/>
  <c r="I1132" i="5"/>
  <c r="E1132" i="5"/>
  <c r="O1132" i="5"/>
  <c r="J1132" i="5"/>
  <c r="G1132" i="5"/>
  <c r="H1132" i="5"/>
  <c r="K1132" i="5"/>
  <c r="N1133" i="5"/>
  <c r="M1133" i="5"/>
  <c r="C1133" i="5"/>
  <c r="E1133" i="5"/>
  <c r="B1133" i="5"/>
  <c r="H1133" i="5"/>
  <c r="G1133" i="5"/>
  <c r="L1133" i="5"/>
  <c r="O1133" i="5"/>
  <c r="K1133" i="5"/>
  <c r="D1133" i="5"/>
  <c r="I1133" i="5"/>
  <c r="F1133" i="5"/>
  <c r="J1133" i="5"/>
  <c r="H1134" i="5"/>
  <c r="N1134" i="5"/>
  <c r="E1134" i="5"/>
  <c r="M1134" i="5"/>
  <c r="G1134" i="5"/>
  <c r="F1134" i="5"/>
  <c r="J1134" i="5"/>
  <c r="L1134" i="5"/>
  <c r="D1134" i="5"/>
  <c r="I1134" i="5"/>
  <c r="K1134" i="5"/>
  <c r="C1134" i="5"/>
  <c r="O1134" i="5"/>
  <c r="B1134" i="5"/>
  <c r="H1135" i="5"/>
  <c r="J1135" i="5"/>
  <c r="O1135" i="5"/>
  <c r="B1135" i="5"/>
  <c r="N1135" i="5"/>
  <c r="C1135" i="5"/>
  <c r="M1135" i="5"/>
  <c r="K1135" i="5"/>
  <c r="I1135" i="5"/>
  <c r="D1135" i="5"/>
  <c r="E1135" i="5"/>
  <c r="L1135" i="5"/>
  <c r="F1135" i="5"/>
  <c r="G1135" i="5"/>
  <c r="F1136" i="5"/>
  <c r="E1136" i="5"/>
  <c r="I1136" i="5"/>
  <c r="O1136" i="5"/>
  <c r="K1136" i="5"/>
  <c r="L1136" i="5"/>
  <c r="D1136" i="5"/>
  <c r="J1136" i="5"/>
  <c r="N1136" i="5"/>
  <c r="M1136" i="5"/>
  <c r="H1136" i="5"/>
  <c r="G1136" i="5"/>
  <c r="C1136" i="5"/>
  <c r="B1136" i="5"/>
  <c r="H1137" i="5"/>
  <c r="M1137" i="5"/>
  <c r="G1137" i="5"/>
  <c r="L1137" i="5"/>
  <c r="F1137" i="5"/>
  <c r="K1137" i="5"/>
  <c r="O1137" i="5"/>
  <c r="D1137" i="5"/>
  <c r="E1137" i="5"/>
  <c r="C1137" i="5"/>
  <c r="J1137" i="5"/>
  <c r="B1137" i="5"/>
  <c r="I1137" i="5"/>
  <c r="N1137" i="5"/>
  <c r="L1138" i="5"/>
  <c r="D1138" i="5"/>
  <c r="C1138" i="5"/>
  <c r="O1138" i="5"/>
  <c r="E1138" i="5"/>
  <c r="H1138" i="5"/>
  <c r="K1138" i="5"/>
  <c r="J1138" i="5"/>
  <c r="N1138" i="5"/>
  <c r="G1138" i="5"/>
  <c r="F1138" i="5"/>
  <c r="I1138" i="5"/>
  <c r="B1138" i="5"/>
  <c r="M1138" i="5"/>
  <c r="E1139" i="5"/>
  <c r="N1139" i="5"/>
  <c r="J1139" i="5"/>
  <c r="H1139" i="5"/>
  <c r="F1139" i="5"/>
  <c r="M1139" i="5"/>
  <c r="B1139" i="5"/>
  <c r="C1139" i="5"/>
  <c r="D1139" i="5"/>
  <c r="K1139" i="5"/>
  <c r="L1139" i="5"/>
  <c r="I1139" i="5"/>
  <c r="G1139" i="5"/>
  <c r="O1139" i="5"/>
  <c r="H1140" i="5"/>
  <c r="N1140" i="5"/>
  <c r="F1140" i="5"/>
  <c r="K1140" i="5"/>
  <c r="O1140" i="5"/>
  <c r="G1140" i="5"/>
  <c r="M1140" i="5"/>
  <c r="E1140" i="5"/>
  <c r="B1140" i="5"/>
  <c r="C1140" i="5"/>
  <c r="I1140" i="5"/>
  <c r="J1140" i="5"/>
  <c r="D1140" i="5"/>
  <c r="L1140" i="5"/>
  <c r="N1141" i="5"/>
  <c r="M1141" i="5"/>
  <c r="J1141" i="5"/>
  <c r="E1141" i="5"/>
  <c r="F1141" i="5"/>
  <c r="H1141" i="5"/>
  <c r="B1141" i="5"/>
  <c r="G1141" i="5"/>
  <c r="D1141" i="5"/>
  <c r="C1141" i="5"/>
  <c r="O1141" i="5"/>
  <c r="K1141" i="5"/>
  <c r="L1141" i="5"/>
  <c r="I1141" i="5"/>
  <c r="E1142" i="5"/>
  <c r="O1142" i="5"/>
  <c r="J1142" i="5"/>
  <c r="M1142" i="5"/>
  <c r="G1142" i="5"/>
  <c r="K1142" i="5"/>
  <c r="H1142" i="5"/>
  <c r="L1142" i="5"/>
  <c r="I1142" i="5"/>
  <c r="B1142" i="5"/>
  <c r="F1142" i="5"/>
  <c r="C1142" i="5"/>
  <c r="D1142" i="5"/>
  <c r="N1142" i="5"/>
  <c r="I1143" i="5"/>
  <c r="H1143" i="5"/>
  <c r="K1143" i="5"/>
  <c r="O1143" i="5"/>
  <c r="B1143" i="5"/>
  <c r="N1143" i="5"/>
  <c r="D1143" i="5"/>
  <c r="L1143" i="5"/>
  <c r="C1143" i="5"/>
  <c r="M1143" i="5"/>
  <c r="E1143" i="5"/>
  <c r="F1143" i="5"/>
  <c r="J1143" i="5"/>
  <c r="G1143" i="5"/>
  <c r="D1144" i="5"/>
  <c r="H1144" i="5"/>
  <c r="F1144" i="5"/>
  <c r="O1144" i="5"/>
  <c r="J1144" i="5"/>
  <c r="M1144" i="5"/>
  <c r="G1144" i="5"/>
  <c r="E1144" i="5"/>
  <c r="B1144" i="5"/>
  <c r="C1144" i="5"/>
  <c r="N1144" i="5"/>
  <c r="I1144" i="5"/>
  <c r="L1144" i="5"/>
  <c r="K1144" i="5"/>
  <c r="C1145" i="5"/>
  <c r="L1145" i="5"/>
  <c r="B1145" i="5"/>
  <c r="M1145" i="5"/>
  <c r="E1145" i="5"/>
  <c r="H1145" i="5"/>
  <c r="O1145" i="5"/>
  <c r="N1145" i="5"/>
  <c r="J1145" i="5"/>
  <c r="K1145" i="5"/>
  <c r="I1145" i="5"/>
  <c r="G1145" i="5"/>
  <c r="D1145" i="5"/>
  <c r="F1145" i="5"/>
  <c r="O1146" i="5"/>
  <c r="I1146" i="5"/>
  <c r="C1146" i="5"/>
  <c r="F1146" i="5"/>
  <c r="D1146" i="5"/>
  <c r="J1146" i="5"/>
  <c r="K1146" i="5"/>
  <c r="N1146" i="5"/>
  <c r="L1146" i="5"/>
  <c r="G1146" i="5"/>
  <c r="E1146" i="5"/>
  <c r="H1146" i="5"/>
  <c r="B1146" i="5"/>
  <c r="M1146" i="5"/>
  <c r="K1147" i="5"/>
  <c r="B1147" i="5"/>
  <c r="D1147" i="5"/>
  <c r="O1147" i="5"/>
  <c r="N1147" i="5"/>
  <c r="L1147" i="5"/>
  <c r="E1147" i="5"/>
  <c r="H1147" i="5"/>
  <c r="F1147" i="5"/>
  <c r="C1147" i="5"/>
  <c r="G1147" i="5"/>
  <c r="J1147" i="5"/>
  <c r="I1147" i="5"/>
  <c r="M1147" i="5"/>
  <c r="E1148" i="5"/>
  <c r="L1148" i="5"/>
  <c r="N1148" i="5"/>
  <c r="J1148" i="5"/>
  <c r="G1148" i="5"/>
  <c r="H1148" i="5"/>
  <c r="B1148" i="5"/>
  <c r="M1148" i="5"/>
  <c r="I1148" i="5"/>
  <c r="K1148" i="5"/>
  <c r="F1148" i="5"/>
  <c r="C1148" i="5"/>
  <c r="O1148" i="5"/>
  <c r="D1148" i="5"/>
  <c r="N1149" i="5"/>
  <c r="F1149" i="5"/>
  <c r="G1149" i="5"/>
  <c r="K1149" i="5"/>
  <c r="C1149" i="5"/>
  <c r="H1149" i="5"/>
  <c r="O1149" i="5"/>
  <c r="J1149" i="5"/>
  <c r="B1149" i="5"/>
  <c r="M1149" i="5"/>
  <c r="E1149" i="5"/>
  <c r="L1149" i="5"/>
  <c r="D1149" i="5"/>
  <c r="I1149" i="5"/>
  <c r="F1150" i="5"/>
  <c r="O1150" i="5"/>
  <c r="I1150" i="5"/>
  <c r="D1150" i="5"/>
  <c r="K1150" i="5"/>
  <c r="G1150" i="5"/>
  <c r="C1150" i="5"/>
  <c r="B1150" i="5"/>
  <c r="M1150" i="5"/>
  <c r="E1150" i="5"/>
  <c r="J1150" i="5"/>
  <c r="H1150" i="5"/>
  <c r="L1150" i="5"/>
  <c r="N1150" i="5"/>
  <c r="G1151" i="5"/>
  <c r="E1151" i="5"/>
  <c r="M1151" i="5"/>
  <c r="D1151" i="5"/>
  <c r="B1151" i="5"/>
  <c r="C1151" i="5"/>
  <c r="F1151" i="5"/>
  <c r="H1151" i="5"/>
  <c r="N1151" i="5"/>
  <c r="L1151" i="5"/>
  <c r="O1151" i="5"/>
  <c r="K1151" i="5"/>
  <c r="I1151" i="5"/>
  <c r="J1151" i="5"/>
  <c r="K1152" i="5"/>
  <c r="B1152" i="5"/>
  <c r="I1152" i="5"/>
  <c r="O1152" i="5"/>
  <c r="N1152" i="5"/>
  <c r="H1152" i="5"/>
  <c r="L1152" i="5"/>
  <c r="J1152" i="5"/>
  <c r="G1152" i="5"/>
  <c r="M1152" i="5"/>
  <c r="D1152" i="5"/>
  <c r="E1152" i="5"/>
  <c r="C1152" i="5"/>
  <c r="F1152" i="5"/>
  <c r="E1153" i="5"/>
  <c r="G1153" i="5"/>
  <c r="O1153" i="5"/>
  <c r="I1153" i="5"/>
  <c r="K1153" i="5"/>
  <c r="J1153" i="5"/>
  <c r="N1153" i="5"/>
  <c r="F1153" i="5"/>
  <c r="L1153" i="5"/>
  <c r="B1153" i="5"/>
  <c r="C1153" i="5"/>
  <c r="H1153" i="5"/>
  <c r="D1153" i="5"/>
  <c r="M1153" i="5"/>
  <c r="F1154" i="5"/>
  <c r="L1154" i="5"/>
  <c r="G1154" i="5"/>
  <c r="I1154" i="5"/>
  <c r="C1154" i="5"/>
  <c r="D1154" i="5"/>
  <c r="B1154" i="5"/>
  <c r="K1154" i="5"/>
  <c r="O1154" i="5"/>
  <c r="N1154" i="5"/>
  <c r="H1154" i="5"/>
  <c r="E1154" i="5"/>
  <c r="M1154" i="5"/>
  <c r="J1154" i="5"/>
  <c r="M1155" i="5"/>
  <c r="N1155" i="5"/>
  <c r="I1155" i="5"/>
  <c r="E1155" i="5"/>
  <c r="O1155" i="5"/>
  <c r="F1155" i="5"/>
  <c r="G1155" i="5"/>
  <c r="K1155" i="5"/>
  <c r="C1155" i="5"/>
  <c r="J1155" i="5"/>
  <c r="D1155" i="5"/>
  <c r="H1155" i="5"/>
  <c r="B1155" i="5"/>
  <c r="L1155" i="5"/>
  <c r="J1156" i="5"/>
  <c r="M1156" i="5"/>
  <c r="O1156" i="5"/>
  <c r="I1156" i="5"/>
  <c r="G1156" i="5"/>
  <c r="E1156" i="5"/>
  <c r="H1156" i="5"/>
  <c r="D1156" i="5"/>
  <c r="L1156" i="5"/>
  <c r="B1156" i="5"/>
  <c r="K1156" i="5"/>
  <c r="F1156" i="5"/>
  <c r="C1156" i="5"/>
  <c r="N1156" i="5"/>
  <c r="G1157" i="5"/>
  <c r="F1157" i="5"/>
  <c r="D1157" i="5"/>
  <c r="N1157" i="5"/>
  <c r="K1157" i="5"/>
  <c r="E1157" i="5"/>
  <c r="J1157" i="5"/>
  <c r="O1157" i="5"/>
  <c r="H1157" i="5"/>
  <c r="I1157" i="5"/>
  <c r="L1157" i="5"/>
  <c r="M1157" i="5"/>
  <c r="B1157" i="5"/>
  <c r="C1157" i="5"/>
  <c r="F1158" i="5"/>
  <c r="B1158" i="5"/>
  <c r="N1158" i="5"/>
  <c r="K1158" i="5"/>
  <c r="O1158" i="5"/>
  <c r="I1158" i="5"/>
  <c r="G1158" i="5"/>
  <c r="J1158" i="5"/>
  <c r="H1158" i="5"/>
  <c r="E1158" i="5"/>
  <c r="C1158" i="5"/>
  <c r="D1158" i="5"/>
  <c r="M1158" i="5"/>
  <c r="L1158" i="5"/>
  <c r="G1159" i="5"/>
  <c r="M1159" i="5"/>
  <c r="J1159" i="5"/>
  <c r="K1159" i="5"/>
  <c r="D1159" i="5"/>
  <c r="O1159" i="5"/>
  <c r="C1159" i="5"/>
  <c r="N1159" i="5"/>
  <c r="L1159" i="5"/>
  <c r="F1159" i="5"/>
  <c r="H1159" i="5"/>
  <c r="E1159" i="5"/>
  <c r="B1159" i="5"/>
  <c r="I1159" i="5"/>
  <c r="N1160" i="5"/>
  <c r="H1160" i="5"/>
  <c r="D1160" i="5"/>
  <c r="E1160" i="5"/>
  <c r="L1160" i="5"/>
  <c r="M1160" i="5"/>
  <c r="I1160" i="5"/>
  <c r="K1160" i="5"/>
  <c r="B1160" i="5"/>
  <c r="C1160" i="5"/>
  <c r="J1160" i="5"/>
  <c r="F1160" i="5"/>
  <c r="O1160" i="5"/>
  <c r="G1160" i="5"/>
  <c r="M1161" i="5"/>
  <c r="L1161" i="5"/>
  <c r="I1161" i="5"/>
  <c r="N1161" i="5"/>
  <c r="B1161" i="5"/>
  <c r="C1161" i="5"/>
  <c r="D1161" i="5"/>
  <c r="K1161" i="5"/>
  <c r="E1161" i="5"/>
  <c r="G1161" i="5"/>
  <c r="H1161" i="5"/>
  <c r="J1161" i="5"/>
  <c r="F1161" i="5"/>
  <c r="O1161" i="5"/>
  <c r="C1162" i="5"/>
  <c r="I1162" i="5"/>
  <c r="E1162" i="5"/>
  <c r="N1162" i="5"/>
  <c r="K1162" i="5"/>
  <c r="O1162" i="5"/>
  <c r="F1162" i="5"/>
  <c r="D1162" i="5"/>
  <c r="G1162" i="5"/>
  <c r="B1162" i="5"/>
  <c r="M1162" i="5"/>
  <c r="H1162" i="5"/>
  <c r="J1162" i="5"/>
  <c r="L1162" i="5"/>
  <c r="N1163" i="5"/>
  <c r="G1163" i="5"/>
  <c r="I1163" i="5"/>
  <c r="M1163" i="5"/>
  <c r="J1163" i="5"/>
  <c r="O1163" i="5"/>
  <c r="F1163" i="5"/>
  <c r="B1163" i="5"/>
  <c r="H1163" i="5"/>
  <c r="K1163" i="5"/>
  <c r="L1163" i="5"/>
  <c r="E1163" i="5"/>
  <c r="C1163" i="5"/>
  <c r="D1163" i="5"/>
  <c r="C1164" i="5"/>
  <c r="O1164" i="5"/>
  <c r="D1164" i="5"/>
  <c r="M1164" i="5"/>
  <c r="I1164" i="5"/>
  <c r="N1164" i="5"/>
  <c r="J1164" i="5"/>
  <c r="L1164" i="5"/>
  <c r="B1164" i="5"/>
  <c r="H1164" i="5"/>
  <c r="G1164" i="5"/>
  <c r="K1164" i="5"/>
  <c r="F1164" i="5"/>
  <c r="E1164" i="5"/>
  <c r="L1165" i="5"/>
  <c r="B1165" i="5"/>
  <c r="G1165" i="5"/>
  <c r="F1165" i="5"/>
  <c r="O1165" i="5"/>
  <c r="J1165" i="5"/>
  <c r="K1165" i="5"/>
  <c r="I1165" i="5"/>
  <c r="N1165" i="5"/>
  <c r="C1165" i="5"/>
  <c r="D1165" i="5"/>
  <c r="E1165" i="5"/>
  <c r="H1165" i="5"/>
  <c r="M1165" i="5"/>
  <c r="B1166" i="5"/>
  <c r="O1166" i="5"/>
  <c r="J1166" i="5"/>
  <c r="D1166" i="5"/>
  <c r="K1166" i="5"/>
  <c r="F1166" i="5"/>
  <c r="N1166" i="5"/>
  <c r="G1166" i="5"/>
  <c r="H1166" i="5"/>
  <c r="L1166" i="5"/>
  <c r="I1166" i="5"/>
  <c r="C1166" i="5"/>
  <c r="E1166" i="5"/>
  <c r="M1166" i="5"/>
  <c r="N1167" i="5"/>
  <c r="M1167" i="5"/>
  <c r="D1167" i="5"/>
  <c r="K1167" i="5"/>
  <c r="O1167" i="5"/>
  <c r="J1167" i="5"/>
  <c r="C1167" i="5"/>
  <c r="I1167" i="5"/>
  <c r="E1167" i="5"/>
  <c r="B1167" i="5"/>
  <c r="L1167" i="5"/>
  <c r="G1167" i="5"/>
  <c r="H1167" i="5"/>
  <c r="F1167" i="5"/>
  <c r="N1168" i="5"/>
  <c r="O1168" i="5"/>
  <c r="I1168" i="5"/>
  <c r="J1168" i="5"/>
  <c r="B1168" i="5"/>
  <c r="F1168" i="5"/>
  <c r="M1168" i="5"/>
  <c r="C1168" i="5"/>
  <c r="K1168" i="5"/>
  <c r="E1168" i="5"/>
  <c r="D1168" i="5"/>
  <c r="H1168" i="5"/>
  <c r="G1168" i="5"/>
  <c r="L1168" i="5"/>
  <c r="M1169" i="5"/>
  <c r="C1169" i="5"/>
  <c r="J1169" i="5"/>
  <c r="H1169" i="5"/>
  <c r="L1169" i="5"/>
  <c r="B1169" i="5"/>
  <c r="F1169" i="5"/>
  <c r="N1169" i="5"/>
  <c r="E1169" i="5"/>
  <c r="G1169" i="5"/>
  <c r="O1169" i="5"/>
  <c r="D1169" i="5"/>
  <c r="I1169" i="5"/>
  <c r="K1169" i="5"/>
  <c r="L1170" i="5"/>
  <c r="C1170" i="5"/>
  <c r="O1170" i="5"/>
  <c r="B1170" i="5"/>
  <c r="E1170" i="5"/>
  <c r="K1170" i="5"/>
  <c r="G1170" i="5"/>
  <c r="N1170" i="5"/>
  <c r="J1170" i="5"/>
  <c r="F1170" i="5"/>
  <c r="I1170" i="5"/>
  <c r="H1170" i="5"/>
  <c r="D1170" i="5"/>
  <c r="M1170" i="5"/>
  <c r="O1171" i="5"/>
  <c r="L1171" i="5"/>
  <c r="I1171" i="5"/>
  <c r="B1171" i="5"/>
  <c r="H1171" i="5"/>
  <c r="J1171" i="5"/>
  <c r="E1171" i="5"/>
  <c r="G1171" i="5"/>
  <c r="D1171" i="5"/>
  <c r="N1171" i="5"/>
  <c r="M1171" i="5"/>
  <c r="C1171" i="5"/>
  <c r="K1171" i="5"/>
  <c r="F1171" i="5"/>
  <c r="B1172" i="5"/>
  <c r="H1172" i="5"/>
  <c r="M1172" i="5"/>
  <c r="L1172" i="5"/>
  <c r="K1172" i="5"/>
  <c r="D1172" i="5"/>
  <c r="N1172" i="5"/>
  <c r="I1172" i="5"/>
  <c r="C1172" i="5"/>
  <c r="F1172" i="5"/>
  <c r="G1172" i="5"/>
  <c r="J1172" i="5"/>
  <c r="E1172" i="5"/>
  <c r="O1172" i="5"/>
  <c r="G1173" i="5"/>
  <c r="L1173" i="5"/>
  <c r="C1173" i="5"/>
  <c r="H1173" i="5"/>
  <c r="B1173" i="5"/>
  <c r="J1173" i="5"/>
  <c r="M1173" i="5"/>
  <c r="K1173" i="5"/>
  <c r="O1173" i="5"/>
  <c r="N1173" i="5"/>
  <c r="I1173" i="5"/>
  <c r="F1173" i="5"/>
  <c r="E1173" i="5"/>
  <c r="D1173" i="5"/>
  <c r="I1174" i="5"/>
  <c r="O1174" i="5"/>
  <c r="M1174" i="5"/>
  <c r="D1174" i="5"/>
  <c r="F1174" i="5"/>
  <c r="C1174" i="5"/>
  <c r="K1174" i="5"/>
  <c r="B1174" i="5"/>
  <c r="L1174" i="5"/>
  <c r="G1174" i="5"/>
  <c r="J1174" i="5"/>
  <c r="E1174" i="5"/>
  <c r="H1174" i="5"/>
  <c r="N1174" i="5"/>
  <c r="O1175" i="5"/>
  <c r="G1175" i="5"/>
  <c r="J1175" i="5"/>
  <c r="M1175" i="5"/>
  <c r="N1175" i="5"/>
  <c r="L1175" i="5"/>
  <c r="E1175" i="5"/>
  <c r="B1175" i="5"/>
  <c r="H1175" i="5"/>
  <c r="D1175" i="5"/>
  <c r="F1175" i="5"/>
  <c r="C1175" i="5"/>
  <c r="I1175" i="5"/>
  <c r="K1175" i="5"/>
  <c r="D1176" i="5"/>
  <c r="N1176" i="5"/>
  <c r="B1176" i="5"/>
  <c r="M1176" i="5"/>
  <c r="G1176" i="5"/>
  <c r="I1176" i="5"/>
  <c r="O1176" i="5"/>
  <c r="H1176" i="5"/>
  <c r="E1176" i="5"/>
  <c r="L1176" i="5"/>
  <c r="K1176" i="5"/>
  <c r="F1176" i="5"/>
  <c r="C1176" i="5"/>
  <c r="J1176" i="5"/>
  <c r="K1177" i="5"/>
  <c r="J1177" i="5"/>
  <c r="F1177" i="5"/>
  <c r="L1177" i="5"/>
  <c r="N1177" i="5"/>
  <c r="E1177" i="5"/>
  <c r="C1177" i="5"/>
  <c r="B1177" i="5"/>
  <c r="I1177" i="5"/>
  <c r="O1177" i="5"/>
  <c r="H1177" i="5"/>
  <c r="M1177" i="5"/>
  <c r="G1177" i="5"/>
  <c r="D1177" i="5"/>
  <c r="C1178" i="5"/>
  <c r="M1178" i="5"/>
  <c r="F1178" i="5"/>
  <c r="N1178" i="5"/>
  <c r="L1178" i="5"/>
  <c r="B1178" i="5"/>
  <c r="D1178" i="5"/>
  <c r="I1178" i="5"/>
  <c r="K1178" i="5"/>
  <c r="J1178" i="5"/>
  <c r="O1178" i="5"/>
  <c r="G1178" i="5"/>
  <c r="E1178" i="5"/>
  <c r="H1178" i="5"/>
  <c r="J1179" i="5"/>
  <c r="F1179" i="5"/>
  <c r="I1179" i="5"/>
  <c r="G1179" i="5"/>
  <c r="H1179" i="5"/>
  <c r="B1179" i="5"/>
  <c r="E1179" i="5"/>
  <c r="D1179" i="5"/>
  <c r="L1179" i="5"/>
  <c r="O1179" i="5"/>
  <c r="K1179" i="5"/>
  <c r="M1179" i="5"/>
  <c r="C1179" i="5"/>
  <c r="N1179" i="5"/>
  <c r="J1180" i="5"/>
  <c r="F1180" i="5"/>
  <c r="L1180" i="5"/>
  <c r="B1180" i="5"/>
  <c r="D1180" i="5"/>
  <c r="I1180" i="5"/>
  <c r="H1180" i="5"/>
  <c r="O1180" i="5"/>
  <c r="G1180" i="5"/>
  <c r="N1180" i="5"/>
  <c r="C1180" i="5"/>
  <c r="K1180" i="5"/>
  <c r="E1180" i="5"/>
  <c r="M1180" i="5"/>
  <c r="G1181" i="5"/>
  <c r="B1181" i="5"/>
  <c r="K1181" i="5"/>
  <c r="N1181" i="5"/>
  <c r="O1181" i="5"/>
  <c r="F1181" i="5"/>
  <c r="M1181" i="5"/>
  <c r="E1181" i="5"/>
  <c r="C1181" i="5"/>
  <c r="H1181" i="5"/>
  <c r="J1181" i="5"/>
  <c r="L1181" i="5"/>
  <c r="I1181" i="5"/>
  <c r="D1181" i="5"/>
  <c r="E1182" i="5"/>
  <c r="C1182" i="5"/>
  <c r="I1182" i="5"/>
  <c r="M1182" i="5"/>
  <c r="K1182" i="5"/>
  <c r="J1182" i="5"/>
  <c r="N1182" i="5"/>
  <c r="O1182" i="5"/>
  <c r="F1182" i="5"/>
  <c r="L1182" i="5"/>
  <c r="D1182" i="5"/>
  <c r="H1182" i="5"/>
  <c r="G1182" i="5"/>
  <c r="B1182" i="5"/>
  <c r="O1183" i="5"/>
  <c r="N1183" i="5"/>
  <c r="D1183" i="5"/>
  <c r="B1183" i="5"/>
  <c r="I1183" i="5"/>
  <c r="L1183" i="5"/>
  <c r="K1183" i="5"/>
  <c r="F1183" i="5"/>
  <c r="G1183" i="5"/>
  <c r="E1183" i="5"/>
  <c r="C1183" i="5"/>
  <c r="H1183" i="5"/>
  <c r="J1183" i="5"/>
  <c r="M1183" i="5"/>
  <c r="G1184" i="5"/>
  <c r="D1184" i="5"/>
  <c r="O1184" i="5"/>
  <c r="K1184" i="5"/>
  <c r="C1184" i="5"/>
  <c r="B1184" i="5"/>
  <c r="J1184" i="5"/>
  <c r="E1184" i="5"/>
  <c r="H1184" i="5"/>
  <c r="F1184" i="5"/>
  <c r="L1184" i="5"/>
  <c r="M1184" i="5"/>
  <c r="N1184" i="5"/>
  <c r="I1184" i="5"/>
  <c r="G1185" i="5"/>
  <c r="C1185" i="5"/>
  <c r="E1185" i="5"/>
  <c r="F1185" i="5"/>
  <c r="D1185" i="5"/>
  <c r="H1185" i="5"/>
  <c r="N1185" i="5"/>
  <c r="M1185" i="5"/>
  <c r="L1185" i="5"/>
  <c r="K1185" i="5"/>
  <c r="I1185" i="5"/>
  <c r="O1185" i="5"/>
  <c r="J1185" i="5"/>
  <c r="B1185" i="5"/>
  <c r="L1186" i="5"/>
  <c r="C1186" i="5"/>
  <c r="B1186" i="5"/>
  <c r="M1186" i="5"/>
  <c r="G1186" i="5"/>
  <c r="K1186" i="5"/>
  <c r="F1186" i="5"/>
  <c r="O1186" i="5"/>
  <c r="H1186" i="5"/>
  <c r="E1186" i="5"/>
  <c r="J1186" i="5"/>
  <c r="D1186" i="5"/>
  <c r="I1186" i="5"/>
  <c r="N1186" i="5"/>
  <c r="D1187" i="5"/>
  <c r="N1187" i="5"/>
  <c r="H1187" i="5"/>
  <c r="K1187" i="5"/>
  <c r="O1187" i="5"/>
  <c r="I1187" i="5"/>
  <c r="M1187" i="5"/>
  <c r="F1187" i="5"/>
  <c r="C1187" i="5"/>
  <c r="G1187" i="5"/>
  <c r="J1187" i="5"/>
  <c r="E1187" i="5"/>
  <c r="B1187" i="5"/>
  <c r="L1187" i="5"/>
  <c r="E1188" i="5"/>
  <c r="M1188" i="5"/>
  <c r="H1188" i="5"/>
  <c r="I1188" i="5"/>
  <c r="D1188" i="5"/>
  <c r="G1188" i="5"/>
  <c r="F1188" i="5"/>
  <c r="N1188" i="5"/>
  <c r="L1188" i="5"/>
  <c r="J1188" i="5"/>
  <c r="K1188" i="5"/>
  <c r="B1188" i="5"/>
  <c r="C1188" i="5"/>
  <c r="O1188" i="5"/>
  <c r="C1189" i="5"/>
  <c r="B1189" i="5"/>
  <c r="H1189" i="5"/>
  <c r="G1189" i="5"/>
  <c r="L1189" i="5"/>
  <c r="O1189" i="5"/>
  <c r="F1189" i="5"/>
  <c r="D1189" i="5"/>
  <c r="E1189" i="5"/>
  <c r="J1189" i="5"/>
  <c r="M1189" i="5"/>
  <c r="K1189" i="5"/>
  <c r="N1189" i="5"/>
  <c r="I1189" i="5"/>
  <c r="H1190" i="5"/>
  <c r="O1190" i="5"/>
  <c r="F1190" i="5"/>
  <c r="M1190" i="5"/>
  <c r="E1190" i="5"/>
  <c r="G1190" i="5"/>
  <c r="C1190" i="5"/>
  <c r="B1190" i="5"/>
  <c r="K1190" i="5"/>
  <c r="N1190" i="5"/>
  <c r="L1190" i="5"/>
  <c r="J1190" i="5"/>
  <c r="D1190" i="5"/>
  <c r="I1190" i="5"/>
  <c r="I1191" i="5"/>
  <c r="D1191" i="5"/>
  <c r="M1191" i="5"/>
  <c r="N1191" i="5"/>
  <c r="L1191" i="5"/>
  <c r="K1191" i="5"/>
  <c r="G1191" i="5"/>
  <c r="H1191" i="5"/>
  <c r="J1191" i="5"/>
  <c r="C1191" i="5"/>
  <c r="F1191" i="5"/>
  <c r="E1191" i="5"/>
  <c r="O1191" i="5"/>
  <c r="B1191" i="5"/>
  <c r="G1192" i="5"/>
  <c r="N1192" i="5"/>
  <c r="I1192" i="5"/>
  <c r="M1192" i="5"/>
  <c r="B1192" i="5"/>
  <c r="H1192" i="5"/>
  <c r="O1192" i="5"/>
  <c r="J1192" i="5"/>
  <c r="D1192" i="5"/>
  <c r="E1192" i="5"/>
  <c r="L1192" i="5"/>
  <c r="K1192" i="5"/>
  <c r="F1192" i="5"/>
  <c r="C1192" i="5"/>
  <c r="K1193" i="5"/>
  <c r="I1193" i="5"/>
  <c r="F1193" i="5"/>
  <c r="L1193" i="5"/>
  <c r="N1193" i="5"/>
  <c r="D1193" i="5"/>
  <c r="C1193" i="5"/>
  <c r="G1193" i="5"/>
  <c r="J1193" i="5"/>
  <c r="E1193" i="5"/>
  <c r="B1193" i="5"/>
  <c r="O1193" i="5"/>
  <c r="H1193" i="5"/>
  <c r="M1193" i="5"/>
  <c r="F1194" i="5"/>
  <c r="H1194" i="5"/>
  <c r="O1194" i="5"/>
  <c r="B1194" i="5"/>
  <c r="G1194" i="5"/>
  <c r="E1194" i="5"/>
  <c r="M1194" i="5"/>
  <c r="K1194" i="5"/>
  <c r="N1194" i="5"/>
  <c r="L1194" i="5"/>
  <c r="I1194" i="5"/>
  <c r="C1194" i="5"/>
  <c r="D1194" i="5"/>
  <c r="J1194" i="5"/>
  <c r="E1195" i="5"/>
  <c r="H1195" i="5"/>
  <c r="J1195" i="5"/>
  <c r="L1195" i="5"/>
  <c r="C1195" i="5"/>
  <c r="G1195" i="5"/>
  <c r="N1195" i="5"/>
  <c r="F1195" i="5"/>
  <c r="K1195" i="5"/>
  <c r="I1195" i="5"/>
  <c r="M1195" i="5"/>
  <c r="D1195" i="5"/>
  <c r="B1195" i="5"/>
  <c r="O1195" i="5"/>
  <c r="N1196" i="5"/>
  <c r="I1196" i="5"/>
  <c r="F1196" i="5"/>
  <c r="E1196" i="5"/>
  <c r="B1196" i="5"/>
  <c r="L1196" i="5"/>
  <c r="M1196" i="5"/>
  <c r="K1196" i="5"/>
  <c r="H1196" i="5"/>
  <c r="O1196" i="5"/>
  <c r="G1196" i="5"/>
  <c r="J1196" i="5"/>
  <c r="D1196" i="5"/>
  <c r="C1196" i="5"/>
  <c r="D1197" i="5"/>
  <c r="K1197" i="5"/>
  <c r="J1197" i="5"/>
  <c r="E1197" i="5"/>
  <c r="N1197" i="5"/>
  <c r="C1197" i="5"/>
  <c r="F1197" i="5"/>
  <c r="H1197" i="5"/>
  <c r="G1197" i="5"/>
  <c r="B1197" i="5"/>
  <c r="I1197" i="5"/>
  <c r="O1197" i="5"/>
  <c r="L1197" i="5"/>
  <c r="M1197" i="5"/>
  <c r="D1198" i="5"/>
  <c r="K1198" i="5"/>
  <c r="O1198" i="5"/>
  <c r="C1198" i="5"/>
  <c r="G1198" i="5"/>
  <c r="L1198" i="5"/>
  <c r="I1198" i="5"/>
  <c r="E1198" i="5"/>
  <c r="M1198" i="5"/>
  <c r="F1198" i="5"/>
  <c r="H1198" i="5"/>
  <c r="N1198" i="5"/>
  <c r="J1198" i="5"/>
  <c r="B1198" i="5"/>
  <c r="I1199" i="5"/>
  <c r="B1199" i="5"/>
  <c r="E1199" i="5"/>
  <c r="D1199" i="5"/>
  <c r="N1199" i="5"/>
  <c r="J1199" i="5"/>
  <c r="G1199" i="5"/>
  <c r="L1199" i="5"/>
  <c r="O1199" i="5"/>
  <c r="M1199" i="5"/>
  <c r="C1199" i="5"/>
  <c r="K1199" i="5"/>
  <c r="F1199" i="5"/>
  <c r="H1199" i="5"/>
  <c r="M1200" i="5"/>
  <c r="O1200" i="5"/>
  <c r="F1200" i="5"/>
  <c r="G1200" i="5"/>
  <c r="I1200" i="5"/>
  <c r="D1200" i="5"/>
  <c r="E1200" i="5"/>
  <c r="B1200" i="5"/>
  <c r="C1200" i="5"/>
  <c r="H1200" i="5"/>
  <c r="N1200" i="5"/>
  <c r="L1200" i="5"/>
  <c r="K1200" i="5"/>
  <c r="J1200" i="5"/>
  <c r="B1201" i="5"/>
  <c r="C1201" i="5"/>
  <c r="K1201" i="5"/>
  <c r="E1201" i="5"/>
  <c r="I1201" i="5"/>
  <c r="D1201" i="5"/>
  <c r="M1201" i="5"/>
  <c r="G1201" i="5"/>
  <c r="O1201" i="5"/>
  <c r="J1201" i="5"/>
  <c r="N1201" i="5"/>
  <c r="F1201" i="5"/>
  <c r="H1201" i="5"/>
  <c r="L1201" i="5"/>
  <c r="L1202" i="5"/>
  <c r="I1202" i="5"/>
  <c r="H1202" i="5"/>
  <c r="K1202" i="5"/>
  <c r="D1202" i="5"/>
  <c r="O1202" i="5"/>
  <c r="G1202" i="5"/>
  <c r="N1202" i="5"/>
  <c r="F1202" i="5"/>
  <c r="J1202" i="5"/>
  <c r="C1202" i="5"/>
  <c r="E1202" i="5"/>
  <c r="B1202" i="5"/>
  <c r="M1202" i="5"/>
  <c r="B1203" i="5"/>
  <c r="C1203" i="5"/>
  <c r="M1203" i="5"/>
  <c r="H1203" i="5"/>
  <c r="O1203" i="5"/>
  <c r="N1203" i="5"/>
  <c r="I1203" i="5"/>
  <c r="L1203" i="5"/>
  <c r="F1203" i="5"/>
  <c r="K1203" i="5"/>
  <c r="D1203" i="5"/>
  <c r="G1203" i="5"/>
  <c r="E1203" i="5"/>
  <c r="J1203" i="5"/>
  <c r="F1204" i="5"/>
  <c r="D1204" i="5"/>
  <c r="O1204" i="5"/>
  <c r="H1204" i="5"/>
  <c r="E1204" i="5"/>
  <c r="C1204" i="5"/>
  <c r="N1204" i="5"/>
  <c r="L1204" i="5"/>
  <c r="M1204" i="5"/>
  <c r="K1204" i="5"/>
  <c r="B1204" i="5"/>
  <c r="I1204" i="5"/>
  <c r="G1204" i="5"/>
  <c r="J1204" i="5"/>
  <c r="E1205" i="5"/>
  <c r="O1205" i="5"/>
  <c r="H1205" i="5"/>
  <c r="B1205" i="5"/>
  <c r="K1205" i="5"/>
  <c r="L1205" i="5"/>
  <c r="N1205" i="5"/>
  <c r="D1205" i="5"/>
  <c r="G1205" i="5"/>
  <c r="F1205" i="5"/>
  <c r="I1205" i="5"/>
  <c r="C1205" i="5"/>
  <c r="J1205" i="5"/>
  <c r="M1205" i="5"/>
  <c r="I1206" i="5"/>
  <c r="K1206" i="5"/>
  <c r="H1206" i="5"/>
  <c r="N1206" i="5"/>
  <c r="J1206" i="5"/>
  <c r="E1206" i="5"/>
  <c r="C1206" i="5"/>
  <c r="B1206" i="5"/>
  <c r="D1206" i="5"/>
  <c r="M1206" i="5"/>
  <c r="F1206" i="5"/>
  <c r="O1206" i="5"/>
  <c r="G1206" i="5"/>
  <c r="L1206" i="5"/>
  <c r="D1207" i="5"/>
  <c r="M1207" i="5"/>
  <c r="E1207" i="5"/>
  <c r="H1207" i="5"/>
  <c r="G1207" i="5"/>
  <c r="N1207" i="5"/>
  <c r="F1207" i="5"/>
  <c r="L1207" i="5"/>
  <c r="C1207" i="5"/>
  <c r="K1207" i="5"/>
  <c r="B1207" i="5"/>
  <c r="J1207" i="5"/>
  <c r="I1207" i="5"/>
  <c r="O1207" i="5"/>
  <c r="K1208" i="5"/>
  <c r="N1208" i="5"/>
  <c r="B1208" i="5"/>
  <c r="H1208" i="5"/>
  <c r="E1208" i="5"/>
  <c r="F1208" i="5"/>
  <c r="D1208" i="5"/>
  <c r="J1208" i="5"/>
  <c r="C1208" i="5"/>
  <c r="I1208" i="5"/>
  <c r="G1208" i="5"/>
  <c r="O1208" i="5"/>
  <c r="L1208" i="5"/>
  <c r="M1208" i="5"/>
  <c r="M1209" i="5"/>
  <c r="B1209" i="5"/>
  <c r="N1209" i="5"/>
  <c r="I1209" i="5"/>
  <c r="H1209" i="5"/>
  <c r="G1209" i="5"/>
  <c r="D1209" i="5"/>
  <c r="O1209" i="5"/>
  <c r="K1209" i="5"/>
  <c r="L1209" i="5"/>
  <c r="C1209" i="5"/>
  <c r="F1209" i="5"/>
  <c r="E1209" i="5"/>
  <c r="J1209" i="5"/>
  <c r="I1210" i="5"/>
  <c r="H1210" i="5"/>
  <c r="E1210" i="5"/>
  <c r="O1210" i="5"/>
  <c r="M1210" i="5"/>
  <c r="L1210" i="5"/>
  <c r="F1210" i="5"/>
  <c r="D1210" i="5"/>
  <c r="J1210" i="5"/>
  <c r="C1210" i="5"/>
  <c r="K1210" i="5"/>
  <c r="G1210" i="5"/>
  <c r="N1210" i="5"/>
  <c r="B1210" i="5"/>
  <c r="D1211" i="5"/>
  <c r="O1211" i="5"/>
  <c r="E1211" i="5"/>
  <c r="M1211" i="5"/>
  <c r="H1211" i="5"/>
  <c r="B1211" i="5"/>
  <c r="N1211" i="5"/>
  <c r="L1211" i="5"/>
  <c r="I1211" i="5"/>
  <c r="K1211" i="5"/>
  <c r="F1211" i="5"/>
  <c r="G1211" i="5"/>
  <c r="C1211" i="5"/>
  <c r="J1211" i="5"/>
  <c r="I1212" i="5"/>
  <c r="M1212" i="5"/>
  <c r="F1212" i="5"/>
  <c r="J1212" i="5"/>
  <c r="D1212" i="5"/>
  <c r="K1212" i="5"/>
  <c r="H1212" i="5"/>
  <c r="E1212" i="5"/>
  <c r="C1212" i="5"/>
  <c r="G1212" i="5"/>
  <c r="B1212" i="5"/>
  <c r="O1212" i="5"/>
  <c r="N1212" i="5"/>
  <c r="L1212" i="5"/>
  <c r="D1213" i="5"/>
  <c r="J1213" i="5"/>
  <c r="M1213" i="5"/>
  <c r="G1213" i="5"/>
  <c r="K1213" i="5"/>
  <c r="L1213" i="5"/>
  <c r="N1213" i="5"/>
  <c r="E1213" i="5"/>
  <c r="F1213" i="5"/>
  <c r="I1213" i="5"/>
  <c r="H1213" i="5"/>
  <c r="B1213" i="5"/>
  <c r="C1213" i="5"/>
  <c r="O1213" i="5"/>
  <c r="F1214" i="5"/>
  <c r="E1214" i="5"/>
  <c r="O1214" i="5"/>
  <c r="G1214" i="5"/>
  <c r="B1214" i="5"/>
  <c r="D1214" i="5"/>
  <c r="M1214" i="5"/>
  <c r="K1214" i="5"/>
  <c r="N1214" i="5"/>
  <c r="L1214" i="5"/>
  <c r="I1214" i="5"/>
  <c r="C1214" i="5"/>
  <c r="J1214" i="5"/>
  <c r="H1214" i="5"/>
  <c r="N1215" i="5"/>
  <c r="G1215" i="5"/>
  <c r="B1215" i="5"/>
  <c r="M1215" i="5"/>
  <c r="O1215" i="5"/>
  <c r="I1215" i="5"/>
  <c r="K1215" i="5"/>
  <c r="J1215" i="5"/>
  <c r="D1215" i="5"/>
  <c r="C1215" i="5"/>
  <c r="F1215" i="5"/>
  <c r="E1215" i="5"/>
  <c r="L1215" i="5"/>
  <c r="H1215" i="5"/>
  <c r="O1216" i="5"/>
  <c r="H1216" i="5"/>
  <c r="G1216" i="5"/>
  <c r="L1216" i="5"/>
  <c r="N1216" i="5"/>
  <c r="D1216" i="5"/>
  <c r="E1216" i="5"/>
  <c r="M1216" i="5"/>
  <c r="B1216" i="5"/>
  <c r="K1216" i="5"/>
  <c r="C1216" i="5"/>
  <c r="F1216" i="5"/>
  <c r="I1216" i="5"/>
  <c r="J1216" i="5"/>
  <c r="L1217" i="5"/>
  <c r="G1217" i="5"/>
  <c r="K1217" i="5"/>
  <c r="B1217" i="5"/>
  <c r="O1217" i="5"/>
  <c r="J1217" i="5"/>
  <c r="N1217" i="5"/>
  <c r="D1217" i="5"/>
  <c r="F1217" i="5"/>
  <c r="I1217" i="5"/>
  <c r="H1217" i="5"/>
  <c r="C1217" i="5"/>
  <c r="E1217" i="5"/>
  <c r="M1217" i="5"/>
  <c r="H1218" i="5"/>
  <c r="B1218" i="5"/>
  <c r="M1218" i="5"/>
  <c r="C1218" i="5"/>
  <c r="D1218" i="5"/>
  <c r="L1218" i="5"/>
  <c r="J1218" i="5"/>
  <c r="G1218" i="5"/>
  <c r="K1218" i="5"/>
  <c r="I1218" i="5"/>
  <c r="O1218" i="5"/>
  <c r="E1218" i="5"/>
  <c r="N1218" i="5"/>
  <c r="F1218" i="5"/>
  <c r="D1219" i="5"/>
  <c r="F1219" i="5"/>
  <c r="H1219" i="5"/>
  <c r="L1219" i="5"/>
  <c r="J1219" i="5"/>
  <c r="M1219" i="5"/>
  <c r="I1219" i="5"/>
  <c r="K1219" i="5"/>
  <c r="O1219" i="5"/>
  <c r="E1219" i="5"/>
  <c r="G1219" i="5"/>
  <c r="C1219" i="5"/>
  <c r="B1219" i="5"/>
  <c r="N1219" i="5"/>
  <c r="N1220" i="5"/>
  <c r="K1220" i="5"/>
  <c r="C1220" i="5"/>
  <c r="B1220" i="5"/>
  <c r="L1220" i="5"/>
  <c r="M1220" i="5"/>
  <c r="D1220" i="5"/>
  <c r="O1220" i="5"/>
  <c r="J1220" i="5"/>
  <c r="F1220" i="5"/>
  <c r="I1220" i="5"/>
  <c r="H1220" i="5"/>
  <c r="G1220" i="5"/>
  <c r="E1220" i="5"/>
  <c r="E1221" i="5"/>
  <c r="M1221" i="5"/>
  <c r="I1221" i="5"/>
  <c r="C1221" i="5"/>
  <c r="J1221" i="5"/>
  <c r="F1221" i="5"/>
  <c r="B1221" i="5"/>
  <c r="D1221" i="5"/>
  <c r="H1221" i="5"/>
  <c r="L1221" i="5"/>
  <c r="O1221" i="5"/>
  <c r="N1221" i="5"/>
  <c r="K1221" i="5"/>
  <c r="G1221" i="5"/>
  <c r="B1222" i="5"/>
  <c r="I1222" i="5"/>
  <c r="L1222" i="5"/>
  <c r="N1222" i="5"/>
  <c r="H1222" i="5"/>
  <c r="F1222" i="5"/>
  <c r="J1222" i="5"/>
  <c r="E1222" i="5"/>
  <c r="K1222" i="5"/>
  <c r="C1222" i="5"/>
  <c r="O1222" i="5"/>
  <c r="G1222" i="5"/>
  <c r="M1222" i="5"/>
  <c r="D1222" i="5"/>
  <c r="I1223" i="5"/>
  <c r="N1223" i="5"/>
  <c r="M1223" i="5"/>
  <c r="D1223" i="5"/>
  <c r="C1223" i="5"/>
  <c r="H1223" i="5"/>
  <c r="F1223" i="5"/>
  <c r="G1223" i="5"/>
  <c r="K1223" i="5"/>
  <c r="E1223" i="5"/>
  <c r="O1223" i="5"/>
  <c r="B1223" i="5"/>
  <c r="L1223" i="5"/>
  <c r="J1223" i="5"/>
  <c r="N1224" i="5"/>
  <c r="F1224" i="5"/>
  <c r="G1224" i="5"/>
  <c r="C1224" i="5"/>
  <c r="J1224" i="5"/>
  <c r="I1224" i="5"/>
  <c r="D1224" i="5"/>
  <c r="E1224" i="5"/>
  <c r="O1224" i="5"/>
  <c r="L1224" i="5"/>
  <c r="M1224" i="5"/>
  <c r="B1224" i="5"/>
  <c r="K1224" i="5"/>
  <c r="H1224" i="5"/>
  <c r="F1225" i="5"/>
  <c r="D1225" i="5"/>
  <c r="I1225" i="5"/>
  <c r="O1225" i="5"/>
  <c r="H1225" i="5"/>
  <c r="M1225" i="5"/>
  <c r="C1225" i="5"/>
  <c r="K1225" i="5"/>
  <c r="B1225" i="5"/>
  <c r="L1225" i="5"/>
  <c r="E1225" i="5"/>
  <c r="N1225" i="5"/>
  <c r="G1225" i="5"/>
  <c r="J1225" i="5"/>
  <c r="H1226" i="5"/>
  <c r="M1226" i="5"/>
  <c r="C1226" i="5"/>
  <c r="N1226" i="5"/>
  <c r="B1226" i="5"/>
  <c r="I1226" i="5"/>
  <c r="E1226" i="5"/>
  <c r="D1226" i="5"/>
  <c r="J1226" i="5"/>
  <c r="K1226" i="5"/>
  <c r="F1226" i="5"/>
  <c r="L1226" i="5"/>
  <c r="G1226" i="5"/>
  <c r="O1226" i="5"/>
  <c r="C1227" i="5"/>
  <c r="N1227" i="5"/>
  <c r="H1227" i="5"/>
  <c r="L1227" i="5"/>
  <c r="F1227" i="5"/>
  <c r="O1227" i="5"/>
  <c r="B1227" i="5"/>
  <c r="M1227" i="5"/>
  <c r="D1227" i="5"/>
  <c r="G1227" i="5"/>
  <c r="K1227" i="5"/>
  <c r="E1227" i="5"/>
  <c r="J1227" i="5"/>
  <c r="I1227" i="5"/>
  <c r="J1228" i="5"/>
  <c r="I1228" i="5"/>
  <c r="F1228" i="5"/>
  <c r="L1228" i="5"/>
  <c r="C1228" i="5"/>
  <c r="B1228" i="5"/>
  <c r="E1228" i="5"/>
  <c r="K1228" i="5"/>
  <c r="O1228" i="5"/>
  <c r="G1228" i="5"/>
  <c r="N1228" i="5"/>
  <c r="H1228" i="5"/>
  <c r="M1228" i="5"/>
  <c r="D1228" i="5"/>
  <c r="G1229" i="5"/>
  <c r="K1229" i="5"/>
  <c r="O1229" i="5"/>
  <c r="J1229" i="5"/>
  <c r="C1229" i="5"/>
  <c r="L1229" i="5"/>
  <c r="I1229" i="5"/>
  <c r="N1229" i="5"/>
  <c r="B1229" i="5"/>
  <c r="H1229" i="5"/>
  <c r="F1229" i="5"/>
  <c r="D1229" i="5"/>
  <c r="E1229" i="5"/>
  <c r="M1229" i="5"/>
  <c r="F1230" i="5"/>
  <c r="L1230" i="5"/>
  <c r="K1230" i="5"/>
  <c r="D1230" i="5"/>
  <c r="E1230" i="5"/>
  <c r="B1230" i="5"/>
  <c r="H1230" i="5"/>
  <c r="N1230" i="5"/>
  <c r="J1230" i="5"/>
  <c r="C1230" i="5"/>
  <c r="G1230" i="5"/>
  <c r="I1230" i="5"/>
  <c r="O1230" i="5"/>
  <c r="M1230" i="5"/>
  <c r="D1231" i="5"/>
  <c r="O1231" i="5"/>
  <c r="I1231" i="5"/>
  <c r="C1231" i="5"/>
  <c r="B1231" i="5"/>
  <c r="K1231" i="5"/>
  <c r="M1231" i="5"/>
  <c r="G1231" i="5"/>
  <c r="H1231" i="5"/>
  <c r="J1231" i="5"/>
  <c r="N1231" i="5"/>
  <c r="F1231" i="5"/>
  <c r="L1231" i="5"/>
  <c r="E1231" i="5"/>
  <c r="H1232" i="5"/>
  <c r="D1232" i="5"/>
  <c r="E1232" i="5"/>
  <c r="O1232" i="5"/>
  <c r="N1232" i="5"/>
  <c r="J1232" i="5"/>
  <c r="L1232" i="5"/>
  <c r="M1232" i="5"/>
  <c r="K1232" i="5"/>
  <c r="G1232" i="5"/>
  <c r="C1232" i="5"/>
  <c r="I1232" i="5"/>
  <c r="B1232" i="5"/>
  <c r="F1232" i="5"/>
  <c r="K1233" i="5"/>
  <c r="I1233" i="5"/>
  <c r="J1233" i="5"/>
  <c r="M1233" i="5"/>
  <c r="O1233" i="5"/>
  <c r="N1233" i="5"/>
  <c r="G1233" i="5"/>
  <c r="L1233" i="5"/>
  <c r="C1233" i="5"/>
  <c r="D1233" i="5"/>
  <c r="B1233" i="5"/>
  <c r="F1233" i="5"/>
  <c r="E1233" i="5"/>
  <c r="H1233" i="5"/>
  <c r="B1234" i="5"/>
  <c r="F1234" i="5"/>
  <c r="C1234" i="5"/>
  <c r="M1234" i="5"/>
  <c r="I1234" i="5"/>
  <c r="K1234" i="5"/>
  <c r="H1234" i="5"/>
  <c r="E1234" i="5"/>
  <c r="J1234" i="5"/>
  <c r="O1234" i="5"/>
  <c r="N1234" i="5"/>
  <c r="L1234" i="5"/>
  <c r="D1234" i="5"/>
  <c r="G1234" i="5"/>
  <c r="G1235" i="5"/>
  <c r="L1235" i="5"/>
  <c r="I1235" i="5"/>
  <c r="F1235" i="5"/>
  <c r="N1235" i="5"/>
  <c r="M1235" i="5"/>
  <c r="J1235" i="5"/>
  <c r="E1235" i="5"/>
  <c r="D1235" i="5"/>
  <c r="B1235" i="5"/>
  <c r="K1235" i="5"/>
  <c r="H1235" i="5"/>
  <c r="C1235" i="5"/>
  <c r="O1235" i="5"/>
  <c r="I1236" i="5"/>
  <c r="L1236" i="5"/>
  <c r="K1236" i="5"/>
  <c r="G1236" i="5"/>
  <c r="J1236" i="5"/>
  <c r="N1236" i="5"/>
  <c r="F1236" i="5"/>
  <c r="H1236" i="5"/>
  <c r="B1236" i="5"/>
  <c r="C1236" i="5"/>
  <c r="E1236" i="5"/>
  <c r="O1236" i="5"/>
  <c r="D1236" i="5"/>
  <c r="M1236" i="5"/>
  <c r="J1237" i="5"/>
  <c r="B1237" i="5"/>
  <c r="D1237" i="5"/>
  <c r="M1237" i="5"/>
  <c r="I1237" i="5"/>
  <c r="K1237" i="5"/>
  <c r="E1237" i="5"/>
  <c r="O1237" i="5"/>
  <c r="C1237" i="5"/>
  <c r="G1237" i="5"/>
  <c r="L1237" i="5"/>
  <c r="N1237" i="5"/>
  <c r="F1237" i="5"/>
  <c r="H1237" i="5"/>
  <c r="M1238" i="5"/>
  <c r="B1238" i="5"/>
  <c r="F1238" i="5"/>
  <c r="K1238" i="5"/>
  <c r="O1238" i="5"/>
  <c r="E1238" i="5"/>
  <c r="N1238" i="5"/>
  <c r="G1238" i="5"/>
  <c r="L1238" i="5"/>
  <c r="D1238" i="5"/>
  <c r="C1238" i="5"/>
  <c r="J1238" i="5"/>
  <c r="I1238" i="5"/>
  <c r="H1238" i="5"/>
  <c r="D1239" i="5"/>
  <c r="L1239" i="5"/>
  <c r="M1239" i="5"/>
  <c r="F1239" i="5"/>
  <c r="K1239" i="5"/>
  <c r="O1239" i="5"/>
  <c r="J1239" i="5"/>
  <c r="N1239" i="5"/>
  <c r="B1239" i="5"/>
  <c r="I1239" i="5"/>
  <c r="G1239" i="5"/>
  <c r="C1239" i="5"/>
  <c r="E1239" i="5"/>
  <c r="H1239" i="5"/>
  <c r="L1240" i="5"/>
  <c r="H1240" i="5"/>
  <c r="D1240" i="5"/>
  <c r="B1240" i="5"/>
  <c r="M1240" i="5"/>
  <c r="G1240" i="5"/>
  <c r="J1240" i="5"/>
  <c r="I1240" i="5"/>
  <c r="E1240" i="5"/>
  <c r="K1240" i="5"/>
  <c r="F1240" i="5"/>
  <c r="C1240" i="5"/>
  <c r="O1240" i="5"/>
  <c r="N1240" i="5"/>
  <c r="E1241" i="5"/>
  <c r="J1241" i="5"/>
  <c r="H1241" i="5"/>
  <c r="C1241" i="5"/>
  <c r="M1241" i="5"/>
  <c r="G1241" i="5"/>
  <c r="K1241" i="5"/>
  <c r="F1241" i="5"/>
  <c r="L1241" i="5"/>
  <c r="I1241" i="5"/>
  <c r="O1241" i="5"/>
  <c r="B1241" i="5"/>
  <c r="D1241" i="5"/>
  <c r="N1241" i="5"/>
  <c r="C1242" i="5"/>
  <c r="I1242" i="5"/>
  <c r="D1242" i="5"/>
  <c r="L1242" i="5"/>
  <c r="B1242" i="5"/>
  <c r="H1242" i="5"/>
  <c r="M1242" i="5"/>
  <c r="G1242" i="5"/>
  <c r="K1242" i="5"/>
  <c r="E1242" i="5"/>
  <c r="J1242" i="5"/>
  <c r="N1242" i="5"/>
  <c r="F1242" i="5"/>
  <c r="O1242" i="5"/>
  <c r="I1243" i="5"/>
  <c r="M1243" i="5"/>
  <c r="F1243" i="5"/>
  <c r="H1243" i="5"/>
  <c r="D1243" i="5"/>
  <c r="E1243" i="5"/>
  <c r="N1243" i="5"/>
  <c r="C1243" i="5"/>
  <c r="L1243" i="5"/>
  <c r="G1243" i="5"/>
  <c r="O1243" i="5"/>
  <c r="B1243" i="5"/>
  <c r="K1243" i="5"/>
  <c r="J1243" i="5"/>
  <c r="H1244" i="5"/>
  <c r="B1244" i="5"/>
  <c r="O1244" i="5"/>
  <c r="J1244" i="5"/>
  <c r="N1244" i="5"/>
  <c r="E1244" i="5"/>
  <c r="L1244" i="5"/>
  <c r="I1244" i="5"/>
  <c r="M1244" i="5"/>
  <c r="C1244" i="5"/>
  <c r="G1244" i="5"/>
  <c r="F1244" i="5"/>
  <c r="K1244" i="5"/>
  <c r="D1244" i="5"/>
  <c r="F1245" i="5"/>
  <c r="G1245" i="5"/>
  <c r="O1245" i="5"/>
  <c r="C1245" i="5"/>
  <c r="M1245" i="5"/>
  <c r="B1245" i="5"/>
  <c r="K1245" i="5"/>
  <c r="I1245" i="5"/>
  <c r="N1245" i="5"/>
  <c r="J1245" i="5"/>
  <c r="E1245" i="5"/>
  <c r="L1245" i="5"/>
  <c r="D1245" i="5"/>
  <c r="H1245" i="5"/>
  <c r="B1246" i="5"/>
  <c r="N1246" i="5"/>
  <c r="D1246" i="5"/>
  <c r="L1246" i="5"/>
  <c r="I1246" i="5"/>
  <c r="C1246" i="5"/>
  <c r="H1246" i="5"/>
  <c r="E1246" i="5"/>
  <c r="J1246" i="5"/>
  <c r="O1246" i="5"/>
  <c r="G1246" i="5"/>
  <c r="M1246" i="5"/>
  <c r="F1246" i="5"/>
  <c r="K1246" i="5"/>
  <c r="J1247" i="5"/>
  <c r="G1247" i="5"/>
  <c r="F1247" i="5"/>
  <c r="I1247" i="5"/>
  <c r="N1247" i="5"/>
  <c r="B1247" i="5"/>
  <c r="L1247" i="5"/>
  <c r="E1247" i="5"/>
  <c r="D1247" i="5"/>
  <c r="O1247" i="5"/>
  <c r="H1247" i="5"/>
  <c r="M1247" i="5"/>
  <c r="C1247" i="5"/>
  <c r="K1247" i="5"/>
  <c r="G1248" i="5"/>
  <c r="N1248" i="5"/>
  <c r="M1248" i="5"/>
  <c r="L1248" i="5"/>
  <c r="B1248" i="5"/>
  <c r="K1248" i="5"/>
  <c r="I1248" i="5"/>
  <c r="F1248" i="5"/>
  <c r="J1248" i="5"/>
  <c r="H1248" i="5"/>
  <c r="D1248" i="5"/>
  <c r="E1248" i="5"/>
  <c r="C1248" i="5"/>
  <c r="O1248" i="5"/>
  <c r="J1249" i="5"/>
  <c r="N1249" i="5"/>
  <c r="B1249" i="5"/>
  <c r="L1249" i="5"/>
  <c r="M1249" i="5"/>
  <c r="G1249" i="5"/>
  <c r="K1249" i="5"/>
  <c r="D1249" i="5"/>
  <c r="C1249" i="5"/>
  <c r="I1249" i="5"/>
  <c r="H1249" i="5"/>
  <c r="E1249" i="5"/>
  <c r="O1249" i="5"/>
  <c r="F1249" i="5"/>
  <c r="E1250" i="5"/>
  <c r="M1250" i="5"/>
  <c r="J1250" i="5"/>
  <c r="K1250" i="5"/>
  <c r="B1250" i="5"/>
  <c r="O1250" i="5"/>
  <c r="D1250" i="5"/>
  <c r="N1250" i="5"/>
  <c r="G1250" i="5"/>
  <c r="L1250" i="5"/>
  <c r="I1250" i="5"/>
  <c r="C1250" i="5"/>
  <c r="F1250" i="5"/>
  <c r="H1250" i="5"/>
  <c r="J1251" i="5"/>
  <c r="L1251" i="5"/>
  <c r="C1251" i="5"/>
  <c r="M1251" i="5"/>
  <c r="G1251" i="5"/>
  <c r="K1251" i="5"/>
  <c r="B1251" i="5"/>
  <c r="E1251" i="5"/>
  <c r="H1251" i="5"/>
  <c r="F1251" i="5"/>
  <c r="O1251" i="5"/>
  <c r="D1251" i="5"/>
  <c r="I1251" i="5"/>
  <c r="N1251" i="5"/>
  <c r="F1252" i="5"/>
  <c r="I1252" i="5"/>
  <c r="J1252" i="5"/>
  <c r="O1252" i="5"/>
  <c r="E1252" i="5"/>
  <c r="N1252" i="5"/>
  <c r="G1252" i="5"/>
  <c r="L1252" i="5"/>
  <c r="D1252" i="5"/>
  <c r="M1252" i="5"/>
  <c r="H1252" i="5"/>
  <c r="K1252" i="5"/>
  <c r="B1252" i="5"/>
  <c r="C1252" i="5"/>
  <c r="H1253" i="5"/>
  <c r="K1253" i="5"/>
  <c r="E1253" i="5"/>
  <c r="O1253" i="5"/>
  <c r="N1253" i="5"/>
  <c r="L1253" i="5"/>
  <c r="I1253" i="5"/>
  <c r="B1253" i="5"/>
  <c r="G1253" i="5"/>
  <c r="C1253" i="5"/>
  <c r="F1253" i="5"/>
  <c r="J1253" i="5"/>
  <c r="D1253" i="5"/>
  <c r="M1253" i="5"/>
  <c r="E1254" i="5"/>
  <c r="L1254" i="5"/>
  <c r="G1254" i="5"/>
  <c r="C1254" i="5"/>
  <c r="H1254" i="5"/>
  <c r="J1254" i="5"/>
  <c r="F1254" i="5"/>
  <c r="M1254" i="5"/>
  <c r="B1254" i="5"/>
  <c r="K1254" i="5"/>
  <c r="I1254" i="5"/>
  <c r="O1254" i="5"/>
  <c r="D1254" i="5"/>
  <c r="N1254" i="5"/>
  <c r="O1255" i="5"/>
  <c r="L1255" i="5"/>
  <c r="N1255" i="5"/>
  <c r="M1255" i="5"/>
  <c r="I1255" i="5"/>
  <c r="K1255" i="5"/>
  <c r="G1255" i="5"/>
  <c r="C1255" i="5"/>
  <c r="F1255" i="5"/>
  <c r="J1255" i="5"/>
  <c r="B1255" i="5"/>
  <c r="H1255" i="5"/>
  <c r="D1255" i="5"/>
  <c r="E1255" i="5"/>
  <c r="E1256" i="5"/>
  <c r="N1256" i="5"/>
  <c r="D1256" i="5"/>
  <c r="M1256" i="5"/>
  <c r="B1256" i="5"/>
  <c r="K1256" i="5"/>
  <c r="L1256" i="5"/>
  <c r="F1256" i="5"/>
  <c r="I1256" i="5"/>
  <c r="J1256" i="5"/>
  <c r="G1256" i="5"/>
  <c r="H1256" i="5"/>
  <c r="C1256" i="5"/>
  <c r="O1256" i="5"/>
  <c r="C1257" i="5"/>
  <c r="D1257" i="5"/>
  <c r="F1257" i="5"/>
  <c r="I1257" i="5"/>
  <c r="O1257" i="5"/>
  <c r="J1257" i="5"/>
  <c r="B1257" i="5"/>
  <c r="M1257" i="5"/>
  <c r="H1257" i="5"/>
  <c r="K1257" i="5"/>
  <c r="E1257" i="5"/>
  <c r="L1257" i="5"/>
  <c r="G1257" i="5"/>
  <c r="N1257" i="5"/>
  <c r="J1258" i="5"/>
  <c r="B1258" i="5"/>
  <c r="F1258" i="5"/>
  <c r="D1258" i="5"/>
  <c r="I1258" i="5"/>
  <c r="C1258" i="5"/>
  <c r="N1258" i="5"/>
  <c r="H1258" i="5"/>
  <c r="L1258" i="5"/>
  <c r="M1258" i="5"/>
  <c r="O1258" i="5"/>
  <c r="K1258" i="5"/>
  <c r="E1258" i="5"/>
  <c r="G1258" i="5"/>
  <c r="F1259" i="5"/>
  <c r="H1259" i="5"/>
  <c r="G1259" i="5"/>
  <c r="B1259" i="5"/>
  <c r="I1259" i="5"/>
  <c r="E1259" i="5"/>
  <c r="D1259" i="5"/>
  <c r="J1259" i="5"/>
  <c r="N1259" i="5"/>
  <c r="K1259" i="5"/>
  <c r="L1259" i="5"/>
  <c r="M1259" i="5"/>
  <c r="O1259" i="5"/>
  <c r="C1259" i="5"/>
  <c r="D1260" i="5"/>
  <c r="M1260" i="5"/>
  <c r="K1260" i="5"/>
  <c r="J1260" i="5"/>
  <c r="G1260" i="5"/>
  <c r="C1260" i="5"/>
  <c r="B1260" i="5"/>
  <c r="I1260" i="5"/>
  <c r="F1260" i="5"/>
  <c r="O1260" i="5"/>
  <c r="H1260" i="5"/>
  <c r="N1260" i="5"/>
  <c r="E1260" i="5"/>
  <c r="L1260" i="5"/>
  <c r="F1261" i="5"/>
  <c r="M1261" i="5"/>
  <c r="J1261" i="5"/>
  <c r="K1261" i="5"/>
  <c r="B1261" i="5"/>
  <c r="L1261" i="5"/>
  <c r="N1261" i="5"/>
  <c r="O1261" i="5"/>
  <c r="G1261" i="5"/>
  <c r="I1261" i="5"/>
  <c r="D1261" i="5"/>
  <c r="H1261" i="5"/>
  <c r="C1261" i="5"/>
  <c r="E1261" i="5"/>
  <c r="G1262" i="5"/>
  <c r="E1262" i="5"/>
  <c r="B1262" i="5"/>
  <c r="C1262" i="5"/>
  <c r="F1262" i="5"/>
  <c r="I1262" i="5"/>
  <c r="J1262" i="5"/>
  <c r="H1262" i="5"/>
  <c r="D1262" i="5"/>
  <c r="O1262" i="5"/>
  <c r="M1262" i="5"/>
  <c r="N1262" i="5"/>
  <c r="K1262" i="5"/>
  <c r="L1262" i="5"/>
  <c r="N1263" i="5"/>
  <c r="J1263" i="5"/>
  <c r="L1263" i="5"/>
  <c r="E1263" i="5"/>
  <c r="H1263" i="5"/>
  <c r="O1263" i="5"/>
  <c r="M1263" i="5"/>
  <c r="D1263" i="5"/>
  <c r="K1263" i="5"/>
  <c r="F1263" i="5"/>
  <c r="C1263" i="5"/>
  <c r="B1263" i="5"/>
  <c r="G1263" i="5"/>
  <c r="I1263" i="5"/>
  <c r="C1264" i="5"/>
  <c r="L1264" i="5"/>
  <c r="J1264" i="5"/>
  <c r="M1264" i="5"/>
  <c r="H1264" i="5"/>
  <c r="K1264" i="5"/>
  <c r="I1264" i="5"/>
  <c r="E1264" i="5"/>
  <c r="D1264" i="5"/>
  <c r="G1264" i="5"/>
  <c r="B1264" i="5"/>
  <c r="O1264" i="5"/>
  <c r="F1264" i="5"/>
  <c r="N1264" i="5"/>
  <c r="K1265" i="5"/>
  <c r="D1265" i="5"/>
  <c r="F1265" i="5"/>
  <c r="C1265" i="5"/>
  <c r="O1265" i="5"/>
  <c r="J1265" i="5"/>
  <c r="N1265" i="5"/>
  <c r="B1265" i="5"/>
  <c r="H1265" i="5"/>
  <c r="L1265" i="5"/>
  <c r="I1265" i="5"/>
  <c r="E1265" i="5"/>
  <c r="M1265" i="5"/>
  <c r="G1265" i="5"/>
  <c r="O1266" i="5"/>
  <c r="N1266" i="5"/>
  <c r="M1266" i="5"/>
  <c r="L1266" i="5"/>
  <c r="K1266" i="5"/>
  <c r="E1266" i="5"/>
  <c r="C1266" i="5"/>
  <c r="I1266" i="5"/>
  <c r="H1266" i="5"/>
  <c r="G1266" i="5"/>
  <c r="B1266" i="5"/>
  <c r="D1266" i="5"/>
  <c r="F1266" i="5"/>
  <c r="J1266" i="5"/>
  <c r="J1267" i="5"/>
  <c r="G1267" i="5"/>
  <c r="F1267" i="5"/>
  <c r="E1267" i="5"/>
  <c r="D1267" i="5"/>
  <c r="O1267" i="5"/>
  <c r="I1267" i="5"/>
  <c r="L1267" i="5"/>
  <c r="N1267" i="5"/>
  <c r="K1267" i="5"/>
  <c r="M1267" i="5"/>
  <c r="B1267" i="5"/>
  <c r="C1267" i="5"/>
  <c r="H1267" i="5"/>
  <c r="I1268" i="5"/>
  <c r="N1268" i="5"/>
  <c r="E1268" i="5"/>
  <c r="L1268" i="5"/>
  <c r="C1268" i="5"/>
  <c r="M1268" i="5"/>
  <c r="B1268" i="5"/>
  <c r="G1268" i="5"/>
  <c r="D1268" i="5"/>
  <c r="F1268" i="5"/>
  <c r="J1268" i="5"/>
  <c r="H1268" i="5"/>
  <c r="K1268" i="5"/>
  <c r="O1268" i="5"/>
  <c r="E1269" i="5"/>
  <c r="B1269" i="5"/>
  <c r="G1269" i="5"/>
  <c r="D1269" i="5"/>
  <c r="O1269" i="5"/>
  <c r="F1269" i="5"/>
  <c r="L1269" i="5"/>
  <c r="I1269" i="5"/>
  <c r="N1269" i="5"/>
  <c r="J1269" i="5"/>
  <c r="C1269" i="5"/>
  <c r="M1269" i="5"/>
  <c r="H1269" i="5"/>
  <c r="K1269" i="5"/>
  <c r="H1270" i="5"/>
  <c r="D1270" i="5"/>
  <c r="J1270" i="5"/>
  <c r="M1270" i="5"/>
  <c r="N1270" i="5"/>
  <c r="K1270" i="5"/>
  <c r="L1270" i="5"/>
  <c r="O1270" i="5"/>
  <c r="G1270" i="5"/>
  <c r="E1270" i="5"/>
  <c r="B1270" i="5"/>
  <c r="F1270" i="5"/>
  <c r="C1270" i="5"/>
  <c r="I1270" i="5"/>
  <c r="C1271" i="5"/>
  <c r="E1271" i="5"/>
  <c r="D1271" i="5"/>
  <c r="O1271" i="5"/>
  <c r="J1271" i="5"/>
  <c r="N1271" i="5"/>
  <c r="M1271" i="5"/>
  <c r="L1271" i="5"/>
  <c r="K1271" i="5"/>
  <c r="B1271" i="5"/>
  <c r="I1271" i="5"/>
  <c r="F1271" i="5"/>
  <c r="H1271" i="5"/>
  <c r="G1271" i="5"/>
  <c r="F1272" i="5"/>
  <c r="C1272" i="5"/>
  <c r="O1272" i="5"/>
  <c r="D1272" i="5"/>
  <c r="N1272" i="5"/>
  <c r="B1272" i="5"/>
  <c r="L1272" i="5"/>
  <c r="I1272" i="5"/>
  <c r="M1272" i="5"/>
  <c r="H1272" i="5"/>
  <c r="K1272" i="5"/>
  <c r="E1272" i="5"/>
  <c r="J1272" i="5"/>
  <c r="G1272" i="5"/>
  <c r="I1273" i="5"/>
  <c r="H1273" i="5"/>
  <c r="B1273" i="5"/>
  <c r="E1273" i="5"/>
  <c r="J1273" i="5"/>
  <c r="G1273" i="5"/>
  <c r="M1273" i="5"/>
  <c r="C1273" i="5"/>
  <c r="K1273" i="5"/>
  <c r="D1273" i="5"/>
  <c r="L1273" i="5"/>
  <c r="F1273" i="5"/>
  <c r="N1273" i="5"/>
  <c r="O1273" i="5"/>
  <c r="K1274" i="5"/>
  <c r="G1274" i="5"/>
  <c r="C1274" i="5"/>
  <c r="N1274" i="5"/>
  <c r="B1274" i="5"/>
  <c r="L1274" i="5"/>
  <c r="F1274" i="5"/>
  <c r="O1274" i="5"/>
  <c r="J1274" i="5"/>
  <c r="E1274" i="5"/>
  <c r="H1274" i="5"/>
  <c r="I1274" i="5"/>
  <c r="M1274" i="5"/>
  <c r="D1274" i="5"/>
  <c r="E1275" i="5"/>
  <c r="J1275" i="5"/>
  <c r="C1275" i="5"/>
  <c r="M1275" i="5"/>
  <c r="F1275" i="5"/>
  <c r="I1275" i="5"/>
  <c r="D1275" i="5"/>
  <c r="N1275" i="5"/>
  <c r="K1275" i="5"/>
  <c r="L1275" i="5"/>
  <c r="G1275" i="5"/>
  <c r="O1275" i="5"/>
  <c r="B1275" i="5"/>
  <c r="H1275" i="5"/>
  <c r="C1276" i="5"/>
  <c r="I1276" i="5"/>
  <c r="J1276" i="5"/>
  <c r="H1276" i="5"/>
  <c r="N1276" i="5"/>
  <c r="O1276" i="5"/>
  <c r="M1276" i="5"/>
  <c r="L1276" i="5"/>
  <c r="E1276" i="5"/>
  <c r="K1276" i="5"/>
  <c r="F1276" i="5"/>
  <c r="G1276" i="5"/>
  <c r="B1276" i="5"/>
  <c r="D1276" i="5"/>
  <c r="F1277" i="5"/>
  <c r="N1277" i="5"/>
  <c r="D1277" i="5"/>
  <c r="C1277" i="5"/>
  <c r="I1277" i="5"/>
  <c r="J1277" i="5"/>
  <c r="B1277" i="5"/>
  <c r="O1277" i="5"/>
  <c r="H1277" i="5"/>
  <c r="M1277" i="5"/>
  <c r="E1277" i="5"/>
  <c r="K1277" i="5"/>
  <c r="G1277" i="5"/>
  <c r="L1277" i="5"/>
  <c r="I1278" i="5"/>
  <c r="H1278" i="5"/>
  <c r="N1278" i="5"/>
  <c r="D1278" i="5"/>
  <c r="L1278" i="5"/>
  <c r="B1278" i="5"/>
  <c r="E1278" i="5"/>
  <c r="G1278" i="5"/>
  <c r="F1278" i="5"/>
  <c r="O1278" i="5"/>
  <c r="J1278" i="5"/>
  <c r="M1278" i="5"/>
  <c r="C1278" i="5"/>
  <c r="K1278" i="5"/>
  <c r="G1279" i="5"/>
  <c r="C1279" i="5"/>
  <c r="E1279" i="5"/>
  <c r="B1279" i="5"/>
  <c r="N1279" i="5"/>
  <c r="F1279" i="5"/>
  <c r="L1279" i="5"/>
  <c r="H1279" i="5"/>
  <c r="J1279" i="5"/>
  <c r="M1279" i="5"/>
  <c r="I1279" i="5"/>
  <c r="O1279" i="5"/>
  <c r="D1279" i="5"/>
  <c r="K1279" i="5"/>
  <c r="D1280" i="5"/>
  <c r="G1280" i="5"/>
  <c r="J1280" i="5"/>
  <c r="K1280" i="5"/>
  <c r="F1280" i="5"/>
  <c r="B1280" i="5"/>
  <c r="C1280" i="5"/>
  <c r="O1280" i="5"/>
  <c r="H1280" i="5"/>
  <c r="N1280" i="5"/>
  <c r="I1280" i="5"/>
  <c r="L1280" i="5"/>
  <c r="E1280" i="5"/>
  <c r="M1280" i="5"/>
  <c r="M1281" i="5"/>
  <c r="K1281" i="5"/>
  <c r="O1281" i="5"/>
  <c r="I1281" i="5"/>
  <c r="N1281" i="5"/>
  <c r="D1281" i="5"/>
  <c r="C1281" i="5"/>
  <c r="L1281" i="5"/>
  <c r="J1281" i="5"/>
  <c r="B1281" i="5"/>
  <c r="H1281" i="5"/>
  <c r="F1281" i="5"/>
  <c r="G1281" i="5"/>
  <c r="E1281" i="5"/>
  <c r="M1282" i="5"/>
  <c r="F1282" i="5"/>
  <c r="K1282" i="5"/>
  <c r="J1282" i="5"/>
  <c r="D1282" i="5"/>
  <c r="I1282" i="5"/>
  <c r="C1282" i="5"/>
  <c r="H1282" i="5"/>
  <c r="O1282" i="5"/>
  <c r="G1282" i="5"/>
  <c r="N1282" i="5"/>
  <c r="B1282" i="5"/>
  <c r="L1282" i="5"/>
  <c r="E1282" i="5"/>
  <c r="J1283" i="5"/>
  <c r="N1283" i="5"/>
  <c r="E1283" i="5"/>
  <c r="L1283" i="5"/>
  <c r="H1283" i="5"/>
  <c r="M1283" i="5"/>
  <c r="C1283" i="5"/>
  <c r="K1283" i="5"/>
  <c r="B1283" i="5"/>
  <c r="I1283" i="5"/>
  <c r="D1283" i="5"/>
  <c r="F1283" i="5"/>
  <c r="O1283" i="5"/>
  <c r="G1283" i="5"/>
  <c r="C1284" i="5"/>
  <c r="I1284" i="5"/>
  <c r="E1284" i="5"/>
  <c r="O1284" i="5"/>
  <c r="G1284" i="5"/>
  <c r="N1284" i="5"/>
  <c r="D1284" i="5"/>
  <c r="L1284" i="5"/>
  <c r="B1284" i="5"/>
  <c r="M1284" i="5"/>
  <c r="J1284" i="5"/>
  <c r="K1284" i="5"/>
  <c r="H1284" i="5"/>
  <c r="F1284" i="5"/>
  <c r="E1285" i="5"/>
  <c r="D1285" i="5"/>
  <c r="O1285" i="5"/>
  <c r="B1285" i="5"/>
  <c r="L1285" i="5"/>
  <c r="J1285" i="5"/>
  <c r="N1285" i="5"/>
  <c r="F1285" i="5"/>
  <c r="G1285" i="5"/>
  <c r="M1285" i="5"/>
  <c r="I1285" i="5"/>
  <c r="K1285" i="5"/>
  <c r="H1285" i="5"/>
  <c r="C1285" i="5"/>
  <c r="I1286" i="5"/>
  <c r="C1286" i="5"/>
  <c r="N1286" i="5"/>
  <c r="M1286" i="5"/>
  <c r="L1286" i="5"/>
  <c r="K1286" i="5"/>
  <c r="O1286" i="5"/>
  <c r="E1286" i="5"/>
  <c r="J1286" i="5"/>
  <c r="G1286" i="5"/>
  <c r="F1286" i="5"/>
  <c r="D1286" i="5"/>
  <c r="H1286" i="5"/>
  <c r="B1286" i="5"/>
  <c r="F1287" i="5"/>
  <c r="D1287" i="5"/>
  <c r="E1287" i="5"/>
  <c r="J1287" i="5"/>
  <c r="B1287" i="5"/>
  <c r="H1287" i="5"/>
  <c r="C1287" i="5"/>
  <c r="M1287" i="5"/>
  <c r="K1287" i="5"/>
  <c r="O1287" i="5"/>
  <c r="G1287" i="5"/>
  <c r="N1287" i="5"/>
  <c r="I1287" i="5"/>
  <c r="L1287" i="5"/>
  <c r="I1288" i="5"/>
  <c r="C1288" i="5"/>
  <c r="D1288" i="5"/>
  <c r="B1288" i="5"/>
  <c r="G1288" i="5"/>
  <c r="K1288" i="5"/>
  <c r="E1288" i="5"/>
  <c r="O1288" i="5"/>
  <c r="F1288" i="5"/>
  <c r="N1288" i="5"/>
  <c r="J1288" i="5"/>
  <c r="L1288" i="5"/>
  <c r="H1288" i="5"/>
  <c r="M1288" i="5"/>
  <c r="K1289" i="5"/>
  <c r="B1289" i="5"/>
  <c r="L1289" i="5"/>
  <c r="F1289" i="5"/>
  <c r="N1289" i="5"/>
  <c r="O1289" i="5"/>
  <c r="I1289" i="5"/>
  <c r="H1289" i="5"/>
  <c r="G1289" i="5"/>
  <c r="E1289" i="5"/>
  <c r="J1289" i="5"/>
  <c r="D1289" i="5"/>
  <c r="M1289" i="5"/>
  <c r="C1289" i="5"/>
  <c r="G1290" i="5"/>
  <c r="D1290" i="5"/>
  <c r="N1290" i="5"/>
  <c r="B1290" i="5"/>
  <c r="L1290" i="5"/>
  <c r="J1290" i="5"/>
  <c r="O1290" i="5"/>
  <c r="C1290" i="5"/>
  <c r="E1290" i="5"/>
  <c r="F1290" i="5"/>
  <c r="M1290" i="5"/>
  <c r="H1290" i="5"/>
  <c r="K1290" i="5"/>
  <c r="I1290" i="5"/>
  <c r="F1291" i="5"/>
  <c r="G1291" i="5"/>
  <c r="B1291" i="5"/>
  <c r="J1291" i="5"/>
  <c r="D1291" i="5"/>
  <c r="E1291" i="5"/>
  <c r="I1291" i="5"/>
  <c r="H1291" i="5"/>
  <c r="L1291" i="5"/>
  <c r="N1291" i="5"/>
  <c r="O1291" i="5"/>
  <c r="K1291" i="5"/>
  <c r="C1291" i="5"/>
  <c r="M1291" i="5"/>
  <c r="C1292" i="5"/>
  <c r="D1292" i="5"/>
  <c r="J1292" i="5"/>
  <c r="H1292" i="5"/>
  <c r="N1292" i="5"/>
  <c r="O1292" i="5"/>
  <c r="M1292" i="5"/>
  <c r="L1292" i="5"/>
  <c r="E1292" i="5"/>
  <c r="K1292" i="5"/>
  <c r="B1292" i="5"/>
  <c r="G1292" i="5"/>
  <c r="F1292" i="5"/>
  <c r="I1292" i="5"/>
  <c r="F1293" i="5"/>
  <c r="K1293" i="5"/>
  <c r="D1293" i="5"/>
  <c r="L1293" i="5"/>
  <c r="I1293" i="5"/>
  <c r="N1293" i="5"/>
  <c r="J1293" i="5"/>
  <c r="O1293" i="5"/>
  <c r="H1293" i="5"/>
  <c r="C1293" i="5"/>
  <c r="E1293" i="5"/>
  <c r="B1293" i="5"/>
  <c r="G1293" i="5"/>
  <c r="M1293" i="5"/>
  <c r="C1294" i="5"/>
  <c r="B1294" i="5"/>
  <c r="J1294" i="5"/>
  <c r="F1294" i="5"/>
  <c r="D1294" i="5"/>
  <c r="I1294" i="5"/>
  <c r="H1294" i="5"/>
  <c r="N1294" i="5"/>
  <c r="O1294" i="5"/>
  <c r="L1294" i="5"/>
  <c r="M1294" i="5"/>
  <c r="E1294" i="5"/>
  <c r="K1294" i="5"/>
  <c r="G1294" i="5"/>
  <c r="G1295" i="5"/>
  <c r="B1295" i="5"/>
  <c r="N1295" i="5"/>
  <c r="H1295" i="5"/>
  <c r="L1295" i="5"/>
  <c r="E1295" i="5"/>
  <c r="F1295" i="5"/>
  <c r="O1295" i="5"/>
  <c r="D1295" i="5"/>
  <c r="M1295" i="5"/>
  <c r="J1295" i="5"/>
  <c r="K1295" i="5"/>
  <c r="I1295" i="5"/>
  <c r="C1295" i="5"/>
  <c r="H1296" i="5"/>
  <c r="G1296" i="5"/>
  <c r="O1296" i="5"/>
  <c r="B1296" i="5"/>
  <c r="N1296" i="5"/>
  <c r="I1296" i="5"/>
  <c r="L1296" i="5"/>
  <c r="D1296" i="5"/>
  <c r="M1296" i="5"/>
  <c r="K1296" i="5"/>
  <c r="E1296" i="5"/>
  <c r="F1296" i="5"/>
  <c r="C1296" i="5"/>
  <c r="J1296" i="5"/>
  <c r="K1297" i="5"/>
  <c r="E1297" i="5"/>
  <c r="G1297" i="5"/>
  <c r="D1297" i="5"/>
  <c r="O1297" i="5"/>
  <c r="C1297" i="5"/>
  <c r="N1297" i="5"/>
  <c r="F1297" i="5"/>
  <c r="J1297" i="5"/>
  <c r="L1297" i="5"/>
  <c r="B1297" i="5"/>
  <c r="I1297" i="5"/>
  <c r="M1297" i="5"/>
  <c r="H1297" i="5"/>
  <c r="H1298" i="5"/>
  <c r="G1298" i="5"/>
  <c r="I1298" i="5"/>
  <c r="B1298" i="5"/>
  <c r="D1298" i="5"/>
  <c r="M1298" i="5"/>
  <c r="C1298" i="5"/>
  <c r="K1298" i="5"/>
  <c r="E1298" i="5"/>
  <c r="O1298" i="5"/>
  <c r="J1298" i="5"/>
  <c r="N1298" i="5"/>
  <c r="F1298" i="5"/>
  <c r="L1298" i="5"/>
  <c r="M1299" i="5"/>
  <c r="O1299" i="5"/>
  <c r="K1299" i="5"/>
  <c r="C1299" i="5"/>
  <c r="N1299" i="5"/>
  <c r="G1299" i="5"/>
  <c r="L1299" i="5"/>
  <c r="D1299" i="5"/>
  <c r="B1299" i="5"/>
  <c r="J1299" i="5"/>
  <c r="I1299" i="5"/>
  <c r="H1299" i="5"/>
  <c r="E1299" i="5"/>
  <c r="F1299" i="5"/>
  <c r="C1300" i="5"/>
  <c r="M1300" i="5"/>
  <c r="H1300" i="5"/>
  <c r="K1300" i="5"/>
  <c r="I1300" i="5"/>
  <c r="G1300" i="5"/>
  <c r="D1300" i="5"/>
  <c r="B1300" i="5"/>
  <c r="E1300" i="5"/>
  <c r="F1300" i="5"/>
  <c r="O1300" i="5"/>
  <c r="N1300" i="5"/>
  <c r="J1300" i="5"/>
  <c r="L1300" i="5"/>
  <c r="B1301" i="5"/>
  <c r="O1301" i="5"/>
  <c r="H1301" i="5"/>
  <c r="E1301" i="5"/>
  <c r="G1301" i="5"/>
  <c r="C1301" i="5"/>
  <c r="D1301" i="5"/>
  <c r="M1301" i="5"/>
  <c r="F1301" i="5"/>
  <c r="N1301" i="5"/>
  <c r="K1301" i="5"/>
  <c r="I1301" i="5"/>
  <c r="J1301" i="5"/>
  <c r="L1301" i="5"/>
  <c r="D1302" i="5"/>
  <c r="N1302" i="5"/>
  <c r="J1302" i="5"/>
  <c r="L1302" i="5"/>
  <c r="F1302" i="5"/>
  <c r="H1302" i="5"/>
  <c r="E1302" i="5"/>
  <c r="M1302" i="5"/>
  <c r="G1302" i="5"/>
  <c r="K1302" i="5"/>
  <c r="B1302" i="5"/>
  <c r="O1302" i="5"/>
  <c r="C1302" i="5"/>
  <c r="I1302" i="5"/>
  <c r="G1303" i="5"/>
  <c r="C1303" i="5"/>
  <c r="E1303" i="5"/>
  <c r="O1303" i="5"/>
  <c r="J1303" i="5"/>
  <c r="N1303" i="5"/>
  <c r="M1303" i="5"/>
  <c r="L1303" i="5"/>
  <c r="K1303" i="5"/>
  <c r="D1303" i="5"/>
  <c r="F1303" i="5"/>
  <c r="I1303" i="5"/>
  <c r="H1303" i="5"/>
  <c r="B1303" i="5"/>
  <c r="G1304" i="5"/>
  <c r="D1304" i="5"/>
  <c r="E1304" i="5"/>
  <c r="O1304" i="5"/>
  <c r="K1304" i="5"/>
  <c r="N1304" i="5"/>
  <c r="I1304" i="5"/>
  <c r="L1304" i="5"/>
  <c r="B1304" i="5"/>
  <c r="M1304" i="5"/>
  <c r="J1304" i="5"/>
  <c r="F1304" i="5"/>
  <c r="C1304" i="5"/>
  <c r="H1304" i="5"/>
  <c r="F1305" i="5"/>
  <c r="D1305" i="5"/>
  <c r="O1305" i="5"/>
  <c r="I1305" i="5"/>
  <c r="J1305" i="5"/>
  <c r="M1305" i="5"/>
  <c r="H1305" i="5"/>
  <c r="K1305" i="5"/>
  <c r="C1305" i="5"/>
  <c r="L1305" i="5"/>
  <c r="E1305" i="5"/>
  <c r="N1305" i="5"/>
  <c r="B1305" i="5"/>
  <c r="G1305" i="5"/>
  <c r="C1306" i="5"/>
  <c r="L1306" i="5"/>
  <c r="G1306" i="5"/>
  <c r="D1306" i="5"/>
  <c r="B1306" i="5"/>
  <c r="I1306" i="5"/>
  <c r="F1306" i="5"/>
  <c r="H1306" i="5"/>
  <c r="J1306" i="5"/>
  <c r="K1306" i="5"/>
  <c r="E1306" i="5"/>
  <c r="N1306" i="5"/>
  <c r="M1306" i="5"/>
  <c r="O1306" i="5"/>
  <c r="D1307" i="5"/>
  <c r="L1307" i="5"/>
  <c r="B1307" i="5"/>
  <c r="O1307" i="5"/>
  <c r="G1307" i="5"/>
  <c r="K1307" i="5"/>
  <c r="E1307" i="5"/>
  <c r="F1307" i="5"/>
  <c r="M1307" i="5"/>
  <c r="C1307" i="5"/>
  <c r="H1307" i="5"/>
  <c r="J1307" i="5"/>
  <c r="I1307" i="5"/>
  <c r="N1307" i="5"/>
  <c r="F1308" i="5"/>
  <c r="D1308" i="5"/>
  <c r="J1308" i="5"/>
  <c r="I1308" i="5"/>
  <c r="O1308" i="5"/>
  <c r="H1308" i="5"/>
  <c r="N1308" i="5"/>
  <c r="C1308" i="5"/>
  <c r="L1308" i="5"/>
  <c r="E1308" i="5"/>
  <c r="M1308" i="5"/>
  <c r="G1308" i="5"/>
  <c r="K1308" i="5"/>
  <c r="B1308" i="5"/>
  <c r="F1309" i="5"/>
  <c r="O1309" i="5"/>
  <c r="E1309" i="5"/>
  <c r="M1309" i="5"/>
  <c r="K1309" i="5"/>
  <c r="L1309" i="5"/>
  <c r="N1309" i="5"/>
  <c r="I1309" i="5"/>
  <c r="D1309" i="5"/>
  <c r="C1309" i="5"/>
  <c r="J1309" i="5"/>
  <c r="B1309" i="5"/>
  <c r="G1309" i="5"/>
  <c r="H1309" i="5"/>
  <c r="H1310" i="5"/>
  <c r="E1310" i="5"/>
  <c r="I1310" i="5"/>
  <c r="F1310" i="5"/>
  <c r="D1310" i="5"/>
  <c r="J1310" i="5"/>
  <c r="O1310" i="5"/>
  <c r="K1310" i="5"/>
  <c r="M1310" i="5"/>
  <c r="G1310" i="5"/>
  <c r="B1310" i="5"/>
  <c r="N1310" i="5"/>
  <c r="C1310" i="5"/>
  <c r="L1310" i="5"/>
  <c r="B1311" i="5"/>
  <c r="G1311" i="5"/>
  <c r="I1311" i="5"/>
  <c r="J1311" i="5"/>
  <c r="D1311" i="5"/>
  <c r="E1311" i="5"/>
  <c r="M1311" i="5"/>
  <c r="N1311" i="5"/>
  <c r="K1311" i="5"/>
  <c r="L1311" i="5"/>
  <c r="C1311" i="5"/>
  <c r="O1311" i="5"/>
  <c r="H1311" i="5"/>
  <c r="F1311" i="5"/>
  <c r="O1312" i="5"/>
  <c r="H1312" i="5"/>
  <c r="N1312" i="5"/>
  <c r="L1312" i="5"/>
  <c r="B1312" i="5"/>
  <c r="M1312" i="5"/>
  <c r="C1312" i="5"/>
  <c r="K1312" i="5"/>
  <c r="F1312" i="5"/>
  <c r="E1312" i="5"/>
  <c r="G1312" i="5"/>
  <c r="J1312" i="5"/>
  <c r="D1312" i="5"/>
  <c r="I1312" i="5"/>
  <c r="O1313" i="5"/>
  <c r="K1313" i="5"/>
  <c r="N1313" i="5"/>
  <c r="I1313" i="5"/>
  <c r="L1313" i="5"/>
  <c r="D1313" i="5"/>
  <c r="B1313" i="5"/>
  <c r="J1313" i="5"/>
  <c r="F1313" i="5"/>
  <c r="C1313" i="5"/>
  <c r="H1313" i="5"/>
  <c r="G1313" i="5"/>
  <c r="E1313" i="5"/>
  <c r="M1313" i="5"/>
  <c r="M1314" i="5"/>
  <c r="F1314" i="5"/>
  <c r="K1314" i="5"/>
  <c r="I1314" i="5"/>
  <c r="O1314" i="5"/>
  <c r="H1314" i="5"/>
  <c r="N1314" i="5"/>
  <c r="D1314" i="5"/>
  <c r="L1314" i="5"/>
  <c r="G1314" i="5"/>
  <c r="E1314" i="5"/>
  <c r="B1314" i="5"/>
  <c r="J1314" i="5"/>
  <c r="C1314" i="5"/>
  <c r="M1315" i="5"/>
  <c r="N1315" i="5"/>
  <c r="K1315" i="5"/>
  <c r="L1315" i="5"/>
  <c r="C1315" i="5"/>
  <c r="B1315" i="5"/>
  <c r="I1315" i="5"/>
  <c r="D1315" i="5"/>
  <c r="F1315" i="5"/>
  <c r="J1315" i="5"/>
  <c r="G1315" i="5"/>
  <c r="H1315" i="5"/>
  <c r="O1315" i="5"/>
  <c r="E1315" i="5"/>
  <c r="C1316" i="5"/>
  <c r="N1316" i="5"/>
  <c r="B1316" i="5"/>
  <c r="L1316" i="5"/>
  <c r="H1316" i="5"/>
  <c r="M1316" i="5"/>
  <c r="I1316" i="5"/>
  <c r="K1316" i="5"/>
  <c r="D1316" i="5"/>
  <c r="G1316" i="5"/>
  <c r="J1316" i="5"/>
  <c r="F1316" i="5"/>
  <c r="E1316" i="5"/>
  <c r="O1316" i="5"/>
  <c r="H1317" i="5"/>
  <c r="F1317" i="5"/>
  <c r="O1317" i="5"/>
  <c r="J1317" i="5"/>
  <c r="L1317" i="5"/>
  <c r="M1317" i="5"/>
  <c r="N1317" i="5"/>
  <c r="K1317" i="5"/>
  <c r="C1317" i="5"/>
  <c r="I1317" i="5"/>
  <c r="B1317" i="5"/>
  <c r="G1317" i="5"/>
  <c r="D1317" i="5"/>
  <c r="E1317" i="5"/>
  <c r="I1318" i="5"/>
  <c r="B1318" i="5"/>
  <c r="M1318" i="5"/>
  <c r="D1318" i="5"/>
  <c r="K1318" i="5"/>
  <c r="C1318" i="5"/>
  <c r="O1318" i="5"/>
  <c r="J1318" i="5"/>
  <c r="N1318" i="5"/>
  <c r="H1318" i="5"/>
  <c r="L1318" i="5"/>
  <c r="F1318" i="5"/>
  <c r="G1318" i="5"/>
  <c r="E1318" i="5"/>
  <c r="G1319" i="5"/>
  <c r="I1319" i="5"/>
  <c r="O1319" i="5"/>
  <c r="F1319" i="5"/>
  <c r="N1319" i="5"/>
  <c r="D1319" i="5"/>
  <c r="M1319" i="5"/>
  <c r="L1319" i="5"/>
  <c r="K1319" i="5"/>
  <c r="B1319" i="5"/>
  <c r="C1319" i="5"/>
  <c r="J1319" i="5"/>
  <c r="H1319" i="5"/>
  <c r="E1319" i="5"/>
  <c r="D1320" i="5"/>
  <c r="H1320" i="5"/>
  <c r="F1320" i="5"/>
  <c r="O1320" i="5"/>
  <c r="K1320" i="5"/>
  <c r="N1320" i="5"/>
  <c r="B1320" i="5"/>
  <c r="L1320" i="5"/>
  <c r="C1320" i="5"/>
  <c r="M1320" i="5"/>
  <c r="J1320" i="5"/>
  <c r="I1320" i="5"/>
  <c r="G1320" i="5"/>
  <c r="E1320" i="5"/>
  <c r="E1321" i="5"/>
  <c r="N1321" i="5"/>
  <c r="G1321" i="5"/>
  <c r="C1321" i="5"/>
  <c r="D1321" i="5"/>
  <c r="J1321" i="5"/>
  <c r="F1321" i="5"/>
  <c r="H1321" i="5"/>
  <c r="I1321" i="5"/>
  <c r="B1321" i="5"/>
  <c r="O1321" i="5"/>
  <c r="M1321" i="5"/>
  <c r="L1321" i="5"/>
  <c r="K1321" i="5"/>
  <c r="F1322" i="5"/>
  <c r="D1322" i="5"/>
  <c r="J1322" i="5"/>
  <c r="M1322" i="5"/>
  <c r="I1322" i="5"/>
  <c r="C1322" i="5"/>
  <c r="N1322" i="5"/>
  <c r="H1322" i="5"/>
  <c r="L1322" i="5"/>
  <c r="B1322" i="5"/>
  <c r="O1322" i="5"/>
  <c r="G1322" i="5"/>
  <c r="E1322" i="5"/>
  <c r="K1322" i="5"/>
  <c r="O1323" i="5"/>
  <c r="M1323" i="5"/>
  <c r="K1323" i="5"/>
  <c r="E1323" i="5"/>
  <c r="G1323" i="5"/>
  <c r="B1323" i="5"/>
  <c r="I1323" i="5"/>
  <c r="F1323" i="5"/>
  <c r="C1323" i="5"/>
  <c r="D1323" i="5"/>
  <c r="H1323" i="5"/>
  <c r="N1323" i="5"/>
  <c r="J1323" i="5"/>
  <c r="L1323" i="5"/>
  <c r="I1324" i="5"/>
  <c r="H1324" i="5"/>
  <c r="G1324" i="5"/>
  <c r="B1324" i="5"/>
  <c r="F1324" i="5"/>
  <c r="J1324" i="5"/>
  <c r="O1324" i="5"/>
  <c r="L1324" i="5"/>
  <c r="N1324" i="5"/>
  <c r="E1324" i="5"/>
  <c r="M1324" i="5"/>
  <c r="C1324" i="5"/>
  <c r="K1324" i="5"/>
  <c r="D1324" i="5"/>
  <c r="F1325" i="5"/>
  <c r="I1325" i="5"/>
  <c r="J1325" i="5"/>
  <c r="H1325" i="5"/>
  <c r="D1325" i="5"/>
  <c r="G1325" i="5"/>
  <c r="E1325" i="5"/>
  <c r="M1325" i="5"/>
  <c r="O1325" i="5"/>
  <c r="K1325" i="5"/>
  <c r="B1325" i="5"/>
  <c r="L1325" i="5"/>
  <c r="C1325" i="5"/>
  <c r="N1325" i="5"/>
  <c r="F1326" i="5"/>
  <c r="H1326" i="5"/>
  <c r="M1326" i="5"/>
  <c r="O1326" i="5"/>
  <c r="K1326" i="5"/>
  <c r="N1326" i="5"/>
  <c r="L1326" i="5"/>
  <c r="E1326" i="5"/>
  <c r="G1326" i="5"/>
  <c r="J1326" i="5"/>
  <c r="C1326" i="5"/>
  <c r="I1326" i="5"/>
  <c r="B1326" i="5"/>
  <c r="D1326" i="5"/>
  <c r="B1327" i="5"/>
  <c r="J1327" i="5"/>
  <c r="N1327" i="5"/>
  <c r="E1327" i="5"/>
  <c r="L1327" i="5"/>
  <c r="H1327" i="5"/>
  <c r="M1327" i="5"/>
  <c r="O1327" i="5"/>
  <c r="K1327" i="5"/>
  <c r="G1327" i="5"/>
  <c r="D1327" i="5"/>
  <c r="C1327" i="5"/>
  <c r="F1327" i="5"/>
  <c r="I1327" i="5"/>
  <c r="E1328" i="5"/>
  <c r="L1328" i="5"/>
  <c r="C1328" i="5"/>
  <c r="M1328" i="5"/>
  <c r="D1328" i="5"/>
  <c r="K1328" i="5"/>
  <c r="G1328" i="5"/>
  <c r="F1328" i="5"/>
  <c r="B1328" i="5"/>
  <c r="H1328" i="5"/>
  <c r="J1328" i="5"/>
  <c r="O1328" i="5"/>
  <c r="I1328" i="5"/>
  <c r="N1328" i="5"/>
  <c r="F1329" i="5"/>
  <c r="D1329" i="5"/>
  <c r="I1329" i="5"/>
  <c r="L1329" i="5"/>
  <c r="J1329" i="5"/>
  <c r="B1329" i="5"/>
  <c r="H1329" i="5"/>
  <c r="M1329" i="5"/>
  <c r="C1329" i="5"/>
  <c r="K1329" i="5"/>
  <c r="E1329" i="5"/>
  <c r="O1329" i="5"/>
  <c r="G1329" i="5"/>
  <c r="N1329" i="5"/>
  <c r="K1330" i="5"/>
  <c r="C1330" i="5"/>
  <c r="F1330" i="5"/>
  <c r="D1330" i="5"/>
  <c r="H1330" i="5"/>
  <c r="B1330" i="5"/>
  <c r="I1330" i="5"/>
  <c r="J1330" i="5"/>
  <c r="O1330" i="5"/>
  <c r="G1330" i="5"/>
  <c r="N1330" i="5"/>
  <c r="L1330" i="5"/>
  <c r="M1330" i="5"/>
  <c r="E1330" i="5"/>
  <c r="F1331" i="5"/>
  <c r="N1331" i="5"/>
  <c r="G1331" i="5"/>
  <c r="M1331" i="5"/>
  <c r="D1331" i="5"/>
  <c r="H1331" i="5"/>
  <c r="I1331" i="5"/>
  <c r="O1331" i="5"/>
  <c r="B1331" i="5"/>
  <c r="L1331" i="5"/>
  <c r="C1331" i="5"/>
  <c r="K1331" i="5"/>
  <c r="J1331" i="5"/>
  <c r="E1331" i="5"/>
  <c r="C1332" i="5"/>
  <c r="L1332" i="5"/>
  <c r="H1332" i="5"/>
  <c r="M1332" i="5"/>
  <c r="I1332" i="5"/>
  <c r="K1332" i="5"/>
  <c r="B1332" i="5"/>
  <c r="G1332" i="5"/>
  <c r="E1332" i="5"/>
  <c r="D1332" i="5"/>
  <c r="J1332" i="5"/>
  <c r="O1332" i="5"/>
  <c r="F1332" i="5"/>
  <c r="N1332" i="5"/>
  <c r="F1333" i="5"/>
  <c r="O1333" i="5"/>
  <c r="B1333" i="5"/>
  <c r="L1333" i="5"/>
  <c r="I1333" i="5"/>
  <c r="N1333" i="5"/>
  <c r="M1333" i="5"/>
  <c r="J1333" i="5"/>
  <c r="K1333" i="5"/>
  <c r="D1333" i="5"/>
  <c r="C1333" i="5"/>
  <c r="E1333" i="5"/>
  <c r="H1333" i="5"/>
  <c r="G1333" i="5"/>
  <c r="F1334" i="5"/>
  <c r="C1334" i="5"/>
  <c r="I1334" i="5"/>
  <c r="B1334" i="5"/>
  <c r="D1334" i="5"/>
  <c r="J1334" i="5"/>
  <c r="N1334" i="5"/>
  <c r="G1334" i="5"/>
  <c r="L1334" i="5"/>
  <c r="M1334" i="5"/>
  <c r="K1334" i="5"/>
  <c r="E1334" i="5"/>
  <c r="O1334" i="5"/>
  <c r="H1334" i="5"/>
  <c r="I1335" i="5"/>
  <c r="K1335" i="5"/>
  <c r="J1335" i="5"/>
  <c r="H1335" i="5"/>
  <c r="D1335" i="5"/>
  <c r="F1335" i="5"/>
  <c r="G1335" i="5"/>
  <c r="O1335" i="5"/>
  <c r="C1335" i="5"/>
  <c r="N1335" i="5"/>
  <c r="B1335" i="5"/>
  <c r="L1335" i="5"/>
  <c r="E1335" i="5"/>
  <c r="M1335" i="5"/>
  <c r="C1336" i="5"/>
  <c r="N1336" i="5"/>
  <c r="E1336" i="5"/>
  <c r="L1336" i="5"/>
  <c r="G1336" i="5"/>
  <c r="K1336" i="5"/>
  <c r="M1336" i="5"/>
  <c r="F1336" i="5"/>
  <c r="B1336" i="5"/>
  <c r="J1336" i="5"/>
  <c r="D1336" i="5"/>
  <c r="I1336" i="5"/>
  <c r="H1336" i="5"/>
  <c r="O1336" i="5"/>
  <c r="N1337" i="5"/>
  <c r="K1337" i="5"/>
  <c r="I1337" i="5"/>
  <c r="D1337" i="5"/>
  <c r="B1337" i="5"/>
  <c r="H1337" i="5"/>
  <c r="J1337" i="5"/>
  <c r="G1337" i="5"/>
  <c r="C1337" i="5"/>
  <c r="O1337" i="5"/>
  <c r="E1337" i="5"/>
  <c r="M1337" i="5"/>
  <c r="F1337" i="5"/>
  <c r="L1337" i="5"/>
  <c r="L1338" i="5"/>
  <c r="I1338" i="5"/>
  <c r="O1338" i="5"/>
  <c r="H1338" i="5"/>
  <c r="D1338" i="5"/>
  <c r="C1338" i="5"/>
  <c r="G1338" i="5"/>
  <c r="E1338" i="5"/>
  <c r="B1338" i="5"/>
  <c r="J1338" i="5"/>
  <c r="F1338" i="5"/>
  <c r="K1338" i="5"/>
  <c r="M1338" i="5"/>
  <c r="N1338" i="5"/>
  <c r="H1339" i="5"/>
  <c r="N1339" i="5"/>
  <c r="E1339" i="5"/>
  <c r="L1339" i="5"/>
  <c r="G1339" i="5"/>
  <c r="O1339" i="5"/>
  <c r="K1339" i="5"/>
  <c r="M1339" i="5"/>
  <c r="F1339" i="5"/>
  <c r="D1339" i="5"/>
  <c r="B1339" i="5"/>
  <c r="I1339" i="5"/>
  <c r="J1339" i="5"/>
  <c r="C1339" i="5"/>
  <c r="C1340" i="5"/>
  <c r="B1340" i="5"/>
  <c r="E1340" i="5"/>
  <c r="G1340" i="5"/>
  <c r="O1340" i="5"/>
  <c r="N1340" i="5"/>
  <c r="L1340" i="5"/>
  <c r="M1340" i="5"/>
  <c r="K1340" i="5"/>
  <c r="F1340" i="5"/>
  <c r="J1340" i="5"/>
  <c r="I1340" i="5"/>
  <c r="H1340" i="5"/>
  <c r="D1340" i="5"/>
  <c r="O1341" i="5"/>
  <c r="D1341" i="5"/>
  <c r="E1341" i="5"/>
  <c r="J1341" i="5"/>
  <c r="F1341" i="5"/>
  <c r="H1341" i="5"/>
  <c r="C1341" i="5"/>
  <c r="G1341" i="5"/>
  <c r="M1341" i="5"/>
  <c r="B1341" i="5"/>
  <c r="K1341" i="5"/>
  <c r="I1341" i="5"/>
  <c r="L1341" i="5"/>
  <c r="N1341" i="5"/>
  <c r="E1342" i="5"/>
  <c r="N1342" i="5"/>
  <c r="B1342" i="5"/>
  <c r="L1342" i="5"/>
  <c r="J1342" i="5"/>
  <c r="D1342" i="5"/>
  <c r="O1342" i="5"/>
  <c r="G1342" i="5"/>
  <c r="M1342" i="5"/>
  <c r="I1342" i="5"/>
  <c r="K1342" i="5"/>
  <c r="H1342" i="5"/>
  <c r="F1342" i="5"/>
  <c r="C1342" i="5"/>
  <c r="H1343" i="5"/>
  <c r="M1343" i="5"/>
  <c r="N1343" i="5"/>
  <c r="K1343" i="5"/>
  <c r="G1343" i="5"/>
  <c r="O1343" i="5"/>
  <c r="B1343" i="5"/>
  <c r="D1343" i="5"/>
  <c r="I1343" i="5"/>
  <c r="J1343" i="5"/>
  <c r="F1343" i="5"/>
  <c r="E1343" i="5"/>
  <c r="C1343" i="5"/>
  <c r="L1343" i="5"/>
  <c r="C1344" i="5"/>
  <c r="O1344" i="5"/>
  <c r="D1344" i="5"/>
  <c r="L1344" i="5"/>
  <c r="H1344" i="5"/>
  <c r="K1344" i="5"/>
  <c r="N1344" i="5"/>
  <c r="I1344" i="5"/>
  <c r="M1344" i="5"/>
  <c r="G1344" i="5"/>
  <c r="J1344" i="5"/>
  <c r="F1344" i="5"/>
  <c r="B1344" i="5"/>
  <c r="E1344" i="5"/>
  <c r="F1345" i="5"/>
  <c r="B1345" i="5"/>
  <c r="K1345" i="5"/>
  <c r="D1345" i="5"/>
  <c r="E1345" i="5"/>
  <c r="J1345" i="5"/>
  <c r="M1345" i="5"/>
  <c r="I1345" i="5"/>
  <c r="O1345" i="5"/>
  <c r="H1345" i="5"/>
  <c r="N1345" i="5"/>
  <c r="G1345" i="5"/>
  <c r="C1345" i="5"/>
  <c r="L1345" i="5"/>
  <c r="C1346" i="5"/>
  <c r="H1346" i="5"/>
  <c r="G1346" i="5"/>
  <c r="M1346" i="5"/>
  <c r="E1346" i="5"/>
  <c r="K1346" i="5"/>
  <c r="F1346" i="5"/>
  <c r="N1346" i="5"/>
  <c r="O1346" i="5"/>
  <c r="D1346" i="5"/>
  <c r="L1346" i="5"/>
  <c r="I1346" i="5"/>
  <c r="B1346" i="5"/>
  <c r="J1346" i="5"/>
  <c r="B1347" i="5"/>
  <c r="G1347" i="5"/>
  <c r="N1347" i="5"/>
  <c r="F1347" i="5"/>
  <c r="L1347" i="5"/>
  <c r="C1347" i="5"/>
  <c r="M1347" i="5"/>
  <c r="I1347" i="5"/>
  <c r="K1347" i="5"/>
  <c r="J1347" i="5"/>
  <c r="D1347" i="5"/>
  <c r="E1347" i="5"/>
  <c r="H1347" i="5"/>
  <c r="O1347" i="5"/>
  <c r="I1348" i="5"/>
  <c r="L1348" i="5"/>
  <c r="G1348" i="5"/>
  <c r="E1348" i="5"/>
  <c r="F1348" i="5"/>
  <c r="C1348" i="5"/>
  <c r="D1348" i="5"/>
  <c r="H1348" i="5"/>
  <c r="N1348" i="5"/>
  <c r="B1348" i="5"/>
  <c r="M1348" i="5"/>
  <c r="J1348" i="5"/>
  <c r="K1348" i="5"/>
  <c r="O1348" i="5"/>
  <c r="G1349" i="5"/>
  <c r="H1349" i="5"/>
  <c r="F1349" i="5"/>
  <c r="I1349" i="5"/>
  <c r="J1349" i="5"/>
  <c r="C1349" i="5"/>
  <c r="M1349" i="5"/>
  <c r="E1349" i="5"/>
  <c r="K1349" i="5"/>
  <c r="O1349" i="5"/>
  <c r="D1349" i="5"/>
  <c r="L1349" i="5"/>
  <c r="B1349" i="5"/>
  <c r="N1349" i="5"/>
  <c r="B1350" i="5"/>
  <c r="C1350" i="5"/>
  <c r="J1350" i="5"/>
  <c r="F1350" i="5"/>
  <c r="M1350" i="5"/>
  <c r="L1350" i="5"/>
  <c r="K1350" i="5"/>
  <c r="D1350" i="5"/>
  <c r="O1350" i="5"/>
  <c r="I1350" i="5"/>
  <c r="N1350" i="5"/>
  <c r="G1350" i="5"/>
  <c r="E1350" i="5"/>
  <c r="H1350" i="5"/>
  <c r="B1351" i="5"/>
  <c r="J1351" i="5"/>
  <c r="F1351" i="5"/>
  <c r="H1351" i="5"/>
  <c r="C1351" i="5"/>
  <c r="I1351" i="5"/>
  <c r="D1351" i="5"/>
  <c r="M1351" i="5"/>
  <c r="K1351" i="5"/>
  <c r="O1351" i="5"/>
  <c r="E1351" i="5"/>
  <c r="N1351" i="5"/>
  <c r="G1351" i="5"/>
  <c r="L1351" i="5"/>
  <c r="E1352" i="5"/>
  <c r="I1352" i="5"/>
  <c r="O1352" i="5"/>
  <c r="N1352" i="5"/>
  <c r="G1352" i="5"/>
  <c r="L1352" i="5"/>
  <c r="C1352" i="5"/>
  <c r="M1352" i="5"/>
  <c r="F1352" i="5"/>
  <c r="K1352" i="5"/>
  <c r="H1352" i="5"/>
  <c r="J1352" i="5"/>
  <c r="D1352" i="5"/>
  <c r="B1352" i="5"/>
  <c r="I1353" i="5"/>
  <c r="M1353" i="5"/>
  <c r="B1353" i="5"/>
  <c r="K1353" i="5"/>
  <c r="J1353" i="5"/>
  <c r="L1353" i="5"/>
  <c r="E1353" i="5"/>
  <c r="N1353" i="5"/>
  <c r="D1353" i="5"/>
  <c r="H1353" i="5"/>
  <c r="C1353" i="5"/>
  <c r="F1353" i="5"/>
  <c r="O1353" i="5"/>
  <c r="G1353" i="5"/>
  <c r="N1354" i="5"/>
  <c r="H1354" i="5"/>
  <c r="L1354" i="5"/>
  <c r="B1354" i="5"/>
  <c r="O1354" i="5"/>
  <c r="E1354" i="5"/>
  <c r="D1354" i="5"/>
  <c r="J1354" i="5"/>
  <c r="I1354" i="5"/>
  <c r="F1354" i="5"/>
  <c r="C1354" i="5"/>
  <c r="M1354" i="5"/>
  <c r="G1354" i="5"/>
  <c r="K1354" i="5"/>
  <c r="B1355" i="5"/>
  <c r="M1355" i="5"/>
  <c r="D1355" i="5"/>
  <c r="C1355" i="5"/>
  <c r="H1355" i="5"/>
  <c r="G1355" i="5"/>
  <c r="N1355" i="5"/>
  <c r="I1355" i="5"/>
  <c r="L1355" i="5"/>
  <c r="F1355" i="5"/>
  <c r="O1355" i="5"/>
  <c r="J1355" i="5"/>
  <c r="E1355" i="5"/>
  <c r="K1355" i="5"/>
  <c r="C1356" i="5"/>
  <c r="M1356" i="5"/>
  <c r="G1356" i="5"/>
  <c r="K1356" i="5"/>
  <c r="H1356" i="5"/>
  <c r="B1356" i="5"/>
  <c r="D1356" i="5"/>
  <c r="I1356" i="5"/>
  <c r="E1356" i="5"/>
  <c r="F1356" i="5"/>
  <c r="O1356" i="5"/>
  <c r="N1356" i="5"/>
  <c r="J1356" i="5"/>
  <c r="L1356" i="5"/>
  <c r="C1357" i="5"/>
  <c r="B1357" i="5"/>
  <c r="D1357" i="5"/>
  <c r="J1357" i="5"/>
  <c r="I1357" i="5"/>
  <c r="H1357" i="5"/>
  <c r="F1357" i="5"/>
  <c r="M1357" i="5"/>
  <c r="O1357" i="5"/>
  <c r="K1357" i="5"/>
  <c r="E1357" i="5"/>
  <c r="L1357" i="5"/>
  <c r="G1357" i="5"/>
  <c r="N1357" i="5"/>
  <c r="F1358" i="5"/>
  <c r="L1358" i="5"/>
  <c r="C1358" i="5"/>
  <c r="D1358" i="5"/>
  <c r="O1358" i="5"/>
  <c r="I1358" i="5"/>
  <c r="M1358" i="5"/>
  <c r="B1358" i="5"/>
  <c r="K1358" i="5"/>
  <c r="J1358" i="5"/>
  <c r="H1358" i="5"/>
  <c r="E1358" i="5"/>
  <c r="G1358" i="5"/>
  <c r="N1358" i="5"/>
  <c r="K1359" i="5"/>
  <c r="C1359" i="5"/>
  <c r="H1359" i="5"/>
  <c r="G1359" i="5"/>
  <c r="B1359" i="5"/>
  <c r="D1359" i="5"/>
  <c r="F1359" i="5"/>
  <c r="I1359" i="5"/>
  <c r="N1359" i="5"/>
  <c r="E1359" i="5"/>
  <c r="L1359" i="5"/>
  <c r="J1359" i="5"/>
  <c r="M1359" i="5"/>
  <c r="O1359" i="5"/>
  <c r="G1360" i="5"/>
  <c r="F1360" i="5"/>
  <c r="H1360" i="5"/>
  <c r="B1360" i="5"/>
  <c r="D1360" i="5"/>
  <c r="K1360" i="5"/>
  <c r="E1360" i="5"/>
  <c r="O1360" i="5"/>
  <c r="J1360" i="5"/>
  <c r="N1360" i="5"/>
  <c r="I1360" i="5"/>
  <c r="L1360" i="5"/>
  <c r="C1360" i="5"/>
  <c r="M1360" i="5"/>
  <c r="E1361" i="5"/>
  <c r="C1361" i="5"/>
  <c r="G1361" i="5"/>
  <c r="B1361" i="5"/>
  <c r="M1361" i="5"/>
  <c r="D1361" i="5"/>
  <c r="K1361" i="5"/>
  <c r="J1361" i="5"/>
  <c r="O1361" i="5"/>
  <c r="F1361" i="5"/>
  <c r="N1361" i="5"/>
  <c r="I1361" i="5"/>
  <c r="H1361" i="5"/>
  <c r="L1361" i="5"/>
  <c r="J1362" i="5"/>
  <c r="C1362" i="5"/>
  <c r="H1362" i="5"/>
  <c r="B1362" i="5"/>
  <c r="O1362" i="5"/>
  <c r="I1362" i="5"/>
  <c r="N1362" i="5"/>
  <c r="E1362" i="5"/>
  <c r="L1362" i="5"/>
  <c r="D1362" i="5"/>
  <c r="M1362" i="5"/>
  <c r="G1362" i="5"/>
  <c r="K1362" i="5"/>
  <c r="F1362" i="5"/>
  <c r="M1363" i="5"/>
  <c r="G1363" i="5"/>
  <c r="K1363" i="5"/>
  <c r="E1363" i="5"/>
  <c r="F1363" i="5"/>
  <c r="D1363" i="5"/>
  <c r="H1363" i="5"/>
  <c r="I1363" i="5"/>
  <c r="C1363" i="5"/>
  <c r="J1363" i="5"/>
  <c r="L1363" i="5"/>
  <c r="N1363" i="5"/>
  <c r="B1363" i="5"/>
  <c r="O1363" i="5"/>
  <c r="K1364" i="5"/>
  <c r="F1364" i="5"/>
  <c r="D1364" i="5"/>
  <c r="G1364" i="5"/>
  <c r="H1364" i="5"/>
  <c r="O1364" i="5"/>
  <c r="N1364" i="5"/>
  <c r="L1364" i="5"/>
  <c r="M1364" i="5"/>
  <c r="I1364" i="5"/>
  <c r="E1364" i="5"/>
  <c r="C1364" i="5"/>
  <c r="J1364" i="5"/>
  <c r="B1364" i="5"/>
  <c r="H1365" i="5"/>
  <c r="F1365" i="5"/>
  <c r="G1365" i="5"/>
  <c r="M1365" i="5"/>
  <c r="C1365" i="5"/>
  <c r="K1365" i="5"/>
  <c r="B1365" i="5"/>
  <c r="L1365" i="5"/>
  <c r="I1365" i="5"/>
  <c r="O1365" i="5"/>
  <c r="J1365" i="5"/>
  <c r="N1365" i="5"/>
  <c r="D1365" i="5"/>
  <c r="E1365" i="5"/>
  <c r="J1366" i="5"/>
  <c r="K1366" i="5"/>
  <c r="C1366" i="5"/>
  <c r="O1366" i="5"/>
  <c r="H1366" i="5"/>
  <c r="I1366" i="5"/>
  <c r="N1366" i="5"/>
  <c r="G1366" i="5"/>
  <c r="L1366" i="5"/>
  <c r="B1366" i="5"/>
  <c r="F1366" i="5"/>
  <c r="D1366" i="5"/>
  <c r="E1366" i="5"/>
  <c r="M1366" i="5"/>
  <c r="E1367" i="5"/>
  <c r="H1367" i="5"/>
  <c r="B1367" i="5"/>
  <c r="O1367" i="5"/>
  <c r="G1367" i="5"/>
  <c r="N1367" i="5"/>
  <c r="I1367" i="5"/>
  <c r="L1367" i="5"/>
  <c r="D1367" i="5"/>
  <c r="M1367" i="5"/>
  <c r="C1367" i="5"/>
  <c r="K1367" i="5"/>
  <c r="J1367" i="5"/>
  <c r="F1367" i="5"/>
  <c r="F1368" i="5"/>
  <c r="E1368" i="5"/>
  <c r="D1368" i="5"/>
  <c r="C1368" i="5"/>
  <c r="J1368" i="5"/>
  <c r="B1368" i="5"/>
  <c r="H1368" i="5"/>
  <c r="N1368" i="5"/>
  <c r="O1368" i="5"/>
  <c r="M1368" i="5"/>
  <c r="L1368" i="5"/>
  <c r="K1368" i="5"/>
  <c r="I1368" i="5"/>
  <c r="G1368" i="5"/>
  <c r="B1369" i="5"/>
  <c r="M1369" i="5"/>
  <c r="I1369" i="5"/>
  <c r="K1369" i="5"/>
  <c r="J1369" i="5"/>
  <c r="L1369" i="5"/>
  <c r="F1369" i="5"/>
  <c r="N1369" i="5"/>
  <c r="E1369" i="5"/>
  <c r="H1369" i="5"/>
  <c r="D1369" i="5"/>
  <c r="G1369" i="5"/>
  <c r="C1369" i="5"/>
  <c r="O1369" i="5"/>
  <c r="J1370" i="5"/>
  <c r="L1370" i="5"/>
  <c r="H1370" i="5"/>
  <c r="O1370" i="5"/>
  <c r="B1370" i="5"/>
  <c r="D1370" i="5"/>
  <c r="C1370" i="5"/>
  <c r="F1370" i="5"/>
  <c r="M1370" i="5"/>
  <c r="G1370" i="5"/>
  <c r="K1370" i="5"/>
  <c r="I1370" i="5"/>
  <c r="E1370" i="5"/>
  <c r="N1370" i="5"/>
  <c r="G1371" i="5"/>
  <c r="J1371" i="5"/>
  <c r="C1371" i="5"/>
  <c r="L1371" i="5"/>
  <c r="N1371" i="5"/>
  <c r="K1371" i="5"/>
  <c r="O1371" i="5"/>
  <c r="M1371" i="5"/>
  <c r="D1371" i="5"/>
  <c r="H1371" i="5"/>
  <c r="B1371" i="5"/>
  <c r="I1371" i="5"/>
  <c r="F1371" i="5"/>
  <c r="E1371" i="5"/>
  <c r="G1372" i="5"/>
  <c r="N1372" i="5"/>
  <c r="B1372" i="5"/>
  <c r="L1372" i="5"/>
  <c r="D1372" i="5"/>
  <c r="M1372" i="5"/>
  <c r="E1372" i="5"/>
  <c r="K1372" i="5"/>
  <c r="H1372" i="5"/>
  <c r="J1372" i="5"/>
  <c r="C1372" i="5"/>
  <c r="F1372" i="5"/>
  <c r="I1372" i="5"/>
  <c r="O1372" i="5"/>
  <c r="C1373" i="5"/>
  <c r="K1373" i="5"/>
  <c r="G1373" i="5"/>
  <c r="L1373" i="5"/>
  <c r="N1373" i="5"/>
  <c r="O1373" i="5"/>
  <c r="D1373" i="5"/>
  <c r="E1373" i="5"/>
  <c r="F1373" i="5"/>
  <c r="H1373" i="5"/>
  <c r="I1373" i="5"/>
  <c r="B1373" i="5"/>
  <c r="J1373" i="5"/>
  <c r="M1373" i="5"/>
  <c r="J1374" i="5"/>
  <c r="D1374" i="5"/>
  <c r="H1374" i="5"/>
  <c r="M1374" i="5"/>
  <c r="F1374" i="5"/>
  <c r="I1374" i="5"/>
  <c r="O1374" i="5"/>
  <c r="G1374" i="5"/>
  <c r="K1374" i="5"/>
  <c r="C1374" i="5"/>
  <c r="E1374" i="5"/>
  <c r="N1374" i="5"/>
  <c r="B1374" i="5"/>
  <c r="L1374" i="5"/>
  <c r="E1375" i="5"/>
  <c r="G1375" i="5"/>
  <c r="C1375" i="5"/>
  <c r="F1375" i="5"/>
  <c r="N1375" i="5"/>
  <c r="D1375" i="5"/>
  <c r="L1375" i="5"/>
  <c r="I1375" i="5"/>
  <c r="M1375" i="5"/>
  <c r="O1375" i="5"/>
  <c r="K1375" i="5"/>
  <c r="B1375" i="5"/>
  <c r="J1375" i="5"/>
  <c r="H1375" i="5"/>
  <c r="G1376" i="5"/>
  <c r="K1376" i="5"/>
  <c r="F1376" i="5"/>
  <c r="I1376" i="5"/>
  <c r="B1376" i="5"/>
  <c r="J1376" i="5"/>
  <c r="H1376" i="5"/>
  <c r="O1376" i="5"/>
  <c r="C1376" i="5"/>
  <c r="N1376" i="5"/>
  <c r="D1376" i="5"/>
  <c r="L1376" i="5"/>
  <c r="E1376" i="5"/>
  <c r="M1376" i="5"/>
  <c r="B1377" i="5"/>
  <c r="E1377" i="5"/>
  <c r="F1377" i="5"/>
  <c r="O1377" i="5"/>
  <c r="C1377" i="5"/>
  <c r="I1377" i="5"/>
  <c r="N1377" i="5"/>
  <c r="J1377" i="5"/>
  <c r="L1377" i="5"/>
  <c r="M1377" i="5"/>
  <c r="D1377" i="5"/>
  <c r="K1377" i="5"/>
  <c r="G1377" i="5"/>
  <c r="H1377" i="5"/>
  <c r="J1378" i="5"/>
  <c r="F1378" i="5"/>
  <c r="B1378" i="5"/>
  <c r="G1378" i="5"/>
  <c r="H1378" i="5"/>
  <c r="C1378" i="5"/>
  <c r="M1378" i="5"/>
  <c r="I1378" i="5"/>
  <c r="O1378" i="5"/>
  <c r="N1378" i="5"/>
  <c r="K1378" i="5"/>
  <c r="L1378" i="5"/>
  <c r="E1378" i="5"/>
  <c r="D1378" i="5"/>
  <c r="I1379" i="5"/>
  <c r="M1379" i="5"/>
  <c r="G1379" i="5"/>
  <c r="K1379" i="5"/>
  <c r="J1379" i="5"/>
  <c r="H1379" i="5"/>
  <c r="B1379" i="5"/>
  <c r="E1379" i="5"/>
  <c r="O1379" i="5"/>
  <c r="C1379" i="5"/>
  <c r="F1379" i="5"/>
  <c r="N1379" i="5"/>
  <c r="D1379" i="5"/>
  <c r="L1379" i="5"/>
  <c r="K1380" i="5"/>
  <c r="N1380" i="5"/>
  <c r="G1380" i="5"/>
  <c r="L1380" i="5"/>
  <c r="J1380" i="5"/>
  <c r="M1380" i="5"/>
  <c r="F1380" i="5"/>
  <c r="D1380" i="5"/>
  <c r="C1380" i="5"/>
  <c r="B1380" i="5"/>
  <c r="I1380" i="5"/>
  <c r="E1380" i="5"/>
  <c r="H1380" i="5"/>
  <c r="O1380" i="5"/>
  <c r="J1381" i="5"/>
  <c r="E1381" i="5"/>
  <c r="I1381" i="5"/>
  <c r="F1381" i="5"/>
  <c r="H1381" i="5"/>
  <c r="O1381" i="5"/>
  <c r="C1381" i="5"/>
  <c r="L1381" i="5"/>
  <c r="M1381" i="5"/>
  <c r="N1381" i="5"/>
  <c r="K1381" i="5"/>
  <c r="D1381" i="5"/>
  <c r="B1381" i="5"/>
  <c r="G1381" i="5"/>
  <c r="N1382" i="5"/>
  <c r="M1382" i="5"/>
  <c r="L1382" i="5"/>
  <c r="O1382" i="5"/>
  <c r="I1382" i="5"/>
  <c r="D1382" i="5"/>
  <c r="F1382" i="5"/>
  <c r="E1382" i="5"/>
  <c r="J1382" i="5"/>
  <c r="H1382" i="5"/>
  <c r="C1382" i="5"/>
  <c r="B1382" i="5"/>
  <c r="K1382" i="5"/>
  <c r="G1382" i="5"/>
  <c r="C1383" i="5"/>
  <c r="H1383" i="5"/>
  <c r="D1383" i="5"/>
  <c r="O1383" i="5"/>
  <c r="G1383" i="5"/>
  <c r="N1383" i="5"/>
  <c r="E1383" i="5"/>
  <c r="L1383" i="5"/>
  <c r="K1383" i="5"/>
  <c r="M1383" i="5"/>
  <c r="F1383" i="5"/>
  <c r="J1383" i="5"/>
  <c r="I1383" i="5"/>
  <c r="B1383" i="5"/>
  <c r="O1384" i="5"/>
  <c r="K1384" i="5"/>
  <c r="N1384" i="5"/>
  <c r="E1384" i="5"/>
  <c r="L1384" i="5"/>
  <c r="H1384" i="5"/>
  <c r="M1384" i="5"/>
  <c r="B1384" i="5"/>
  <c r="J1384" i="5"/>
  <c r="I1384" i="5"/>
  <c r="D1384" i="5"/>
  <c r="C1384" i="5"/>
  <c r="G1384" i="5"/>
  <c r="F1384" i="5"/>
  <c r="E1385" i="5"/>
  <c r="D1385" i="5"/>
  <c r="H1385" i="5"/>
  <c r="I1385" i="5"/>
  <c r="B1385" i="5"/>
  <c r="J1385" i="5"/>
  <c r="G1385" i="5"/>
  <c r="F1385" i="5"/>
  <c r="M1385" i="5"/>
  <c r="C1385" i="5"/>
  <c r="K1385" i="5"/>
  <c r="O1385" i="5"/>
  <c r="L1385" i="5"/>
  <c r="N1385" i="5"/>
  <c r="C1386" i="5"/>
  <c r="E1386" i="5"/>
  <c r="M1386" i="5"/>
  <c r="B1386" i="5"/>
  <c r="J1386" i="5"/>
  <c r="N1386" i="5"/>
  <c r="F1386" i="5"/>
  <c r="L1386" i="5"/>
  <c r="H1386" i="5"/>
  <c r="O1386" i="5"/>
  <c r="K1386" i="5"/>
  <c r="D1386" i="5"/>
  <c r="I1386" i="5"/>
  <c r="G1386" i="5"/>
  <c r="D1387" i="5"/>
  <c r="N1387" i="5"/>
  <c r="C1387" i="5"/>
  <c r="L1387" i="5"/>
  <c r="O1387" i="5"/>
  <c r="M1387" i="5"/>
  <c r="K1387" i="5"/>
  <c r="E1387" i="5"/>
  <c r="H1387" i="5"/>
  <c r="I1387" i="5"/>
  <c r="B1387" i="5"/>
  <c r="F1387" i="5"/>
  <c r="G1387" i="5"/>
  <c r="J1387" i="5"/>
  <c r="E1388" i="5"/>
  <c r="L1388" i="5"/>
  <c r="H1388" i="5"/>
  <c r="M1388" i="5"/>
  <c r="F1388" i="5"/>
  <c r="K1388" i="5"/>
  <c r="C1388" i="5"/>
  <c r="J1388" i="5"/>
  <c r="I1388" i="5"/>
  <c r="D1388" i="5"/>
  <c r="G1388" i="5"/>
  <c r="B1388" i="5"/>
  <c r="O1388" i="5"/>
  <c r="N1388" i="5"/>
  <c r="M1389" i="5"/>
  <c r="G1389" i="5"/>
  <c r="K1389" i="5"/>
  <c r="L1389" i="5"/>
  <c r="O1389" i="5"/>
  <c r="N1389" i="5"/>
  <c r="B1389" i="5"/>
  <c r="D1389" i="5"/>
  <c r="H1389" i="5"/>
  <c r="F1389" i="5"/>
  <c r="C1389" i="5"/>
  <c r="J1389" i="5"/>
  <c r="I1389" i="5"/>
  <c r="E1389" i="5"/>
  <c r="J1390" i="5"/>
  <c r="N1390" i="5"/>
  <c r="H1390" i="5"/>
  <c r="D1390" i="5"/>
  <c r="F1390" i="5"/>
  <c r="B1390" i="5"/>
  <c r="G1390" i="5"/>
  <c r="L1390" i="5"/>
  <c r="I1390" i="5"/>
  <c r="O1390" i="5"/>
  <c r="C1390" i="5"/>
  <c r="M1390" i="5"/>
  <c r="E1390" i="5"/>
  <c r="K1390" i="5"/>
  <c r="E1391" i="5"/>
  <c r="O1391" i="5"/>
  <c r="C1391" i="5"/>
  <c r="M1391" i="5"/>
  <c r="K1391" i="5"/>
  <c r="I1391" i="5"/>
  <c r="F1391" i="5"/>
  <c r="D1391" i="5"/>
  <c r="H1391" i="5"/>
  <c r="J1391" i="5"/>
  <c r="B1391" i="5"/>
  <c r="N1391" i="5"/>
  <c r="G1391" i="5"/>
  <c r="L1391" i="5"/>
  <c r="D1392" i="5"/>
  <c r="F1392" i="5"/>
  <c r="B1392" i="5"/>
  <c r="C1392" i="5"/>
  <c r="I1392" i="5"/>
  <c r="O1392" i="5"/>
  <c r="G1392" i="5"/>
  <c r="N1392" i="5"/>
  <c r="M1392" i="5"/>
  <c r="L1392" i="5"/>
  <c r="K1392" i="5"/>
  <c r="E1392" i="5"/>
  <c r="J1392" i="5"/>
  <c r="H1392" i="5"/>
  <c r="D1393" i="5"/>
  <c r="N1393" i="5"/>
  <c r="F1393" i="5"/>
  <c r="J1393" i="5"/>
  <c r="L1393" i="5"/>
  <c r="E1393" i="5"/>
  <c r="H1393" i="5"/>
  <c r="B1393" i="5"/>
  <c r="I1393" i="5"/>
  <c r="C1393" i="5"/>
  <c r="G1393" i="5"/>
  <c r="M1393" i="5"/>
  <c r="K1393" i="5"/>
  <c r="O1393" i="5"/>
  <c r="M1394" i="5"/>
  <c r="D1394" i="5"/>
  <c r="K1394" i="5"/>
  <c r="J1394" i="5"/>
  <c r="H1394" i="5"/>
  <c r="I1394" i="5"/>
  <c r="G1394" i="5"/>
  <c r="C1394" i="5"/>
  <c r="F1394" i="5"/>
  <c r="E1394" i="5"/>
  <c r="O1394" i="5"/>
  <c r="B1394" i="5"/>
  <c r="N1394" i="5"/>
  <c r="L1394" i="5"/>
  <c r="F1395" i="5"/>
  <c r="E1395" i="5"/>
  <c r="H1395" i="5"/>
  <c r="O1395" i="5"/>
  <c r="I1395" i="5"/>
  <c r="B1395" i="5"/>
  <c r="N1395" i="5"/>
  <c r="G1395" i="5"/>
  <c r="L1395" i="5"/>
  <c r="C1395" i="5"/>
  <c r="M1395" i="5"/>
  <c r="D1395" i="5"/>
  <c r="K1395" i="5"/>
  <c r="J1395" i="5"/>
  <c r="D1396" i="5"/>
  <c r="O1396" i="5"/>
  <c r="H1396" i="5"/>
  <c r="N1396" i="5"/>
  <c r="C1396" i="5"/>
  <c r="L1396" i="5"/>
  <c r="I1396" i="5"/>
  <c r="M1396" i="5"/>
  <c r="B1396" i="5"/>
  <c r="K1396" i="5"/>
  <c r="F1396" i="5"/>
  <c r="E1396" i="5"/>
  <c r="J1396" i="5"/>
  <c r="G1396" i="5"/>
  <c r="M1397" i="5"/>
  <c r="N1397" i="5"/>
  <c r="B1397" i="5"/>
  <c r="E1397" i="5"/>
  <c r="H1397" i="5"/>
  <c r="G1397" i="5"/>
  <c r="F1397" i="5"/>
  <c r="D1397" i="5"/>
  <c r="K1397" i="5"/>
  <c r="I1397" i="5"/>
  <c r="J1397" i="5"/>
  <c r="O1397" i="5"/>
  <c r="C1397" i="5"/>
  <c r="L1397" i="5"/>
  <c r="E1398" i="5"/>
  <c r="F1398" i="5"/>
  <c r="J1398" i="5"/>
  <c r="C1398" i="5"/>
  <c r="B1398" i="5"/>
  <c r="M1398" i="5"/>
  <c r="H1398" i="5"/>
  <c r="K1398" i="5"/>
  <c r="N1398" i="5"/>
  <c r="O1398" i="5"/>
  <c r="L1398" i="5"/>
  <c r="G1398" i="5"/>
  <c r="I1398" i="5"/>
  <c r="D1398" i="5"/>
  <c r="I1399" i="5"/>
  <c r="L1399" i="5"/>
  <c r="C1399" i="5"/>
  <c r="M1399" i="5"/>
  <c r="D1399" i="5"/>
  <c r="K1399" i="5"/>
  <c r="J1399" i="5"/>
  <c r="F1399" i="5"/>
  <c r="E1399" i="5"/>
  <c r="H1399" i="5"/>
  <c r="B1399" i="5"/>
  <c r="O1399" i="5"/>
  <c r="G1399" i="5"/>
  <c r="N1399" i="5"/>
  <c r="F1400" i="5"/>
  <c r="K1400" i="5"/>
  <c r="I1400" i="5"/>
  <c r="D1400" i="5"/>
  <c r="J1400" i="5"/>
  <c r="O1400" i="5"/>
  <c r="E1400" i="5"/>
  <c r="N1400" i="5"/>
  <c r="C1400" i="5"/>
  <c r="L1400" i="5"/>
  <c r="G1400" i="5"/>
  <c r="M1400" i="5"/>
  <c r="B1400" i="5"/>
  <c r="H1400" i="5"/>
  <c r="D1401" i="5"/>
  <c r="O1401" i="5"/>
  <c r="F1401" i="5"/>
  <c r="M1401" i="5"/>
  <c r="I1401" i="5"/>
  <c r="K1401" i="5"/>
  <c r="E1401" i="5"/>
  <c r="L1401" i="5"/>
  <c r="J1401" i="5"/>
  <c r="N1401" i="5"/>
  <c r="G1401" i="5"/>
  <c r="C1401" i="5"/>
  <c r="B1401" i="5"/>
  <c r="H1401" i="5"/>
  <c r="G1402" i="5"/>
  <c r="B1402" i="5"/>
  <c r="I1402" i="5"/>
  <c r="N1402" i="5"/>
  <c r="C1402" i="5"/>
  <c r="O1402" i="5"/>
  <c r="L1402" i="5"/>
  <c r="M1402" i="5"/>
  <c r="D1402" i="5"/>
  <c r="K1402" i="5"/>
  <c r="E1402" i="5"/>
  <c r="J1402" i="5"/>
  <c r="F1402" i="5"/>
  <c r="H1402" i="5"/>
  <c r="E1403" i="5"/>
  <c r="N1403" i="5"/>
  <c r="F1403" i="5"/>
  <c r="L1403" i="5"/>
  <c r="D1403" i="5"/>
  <c r="O1403" i="5"/>
  <c r="I1403" i="5"/>
  <c r="B1403" i="5"/>
  <c r="C1403" i="5"/>
  <c r="J1403" i="5"/>
  <c r="K1403" i="5"/>
  <c r="H1403" i="5"/>
  <c r="M1403" i="5"/>
  <c r="G1403" i="5"/>
  <c r="G1404" i="5"/>
  <c r="M1404" i="5"/>
  <c r="B1404" i="5"/>
  <c r="K1404" i="5"/>
  <c r="I1404" i="5"/>
  <c r="D1404" i="5"/>
  <c r="H1404" i="5"/>
  <c r="J1404" i="5"/>
  <c r="F1404" i="5"/>
  <c r="O1404" i="5"/>
  <c r="C1404" i="5"/>
  <c r="N1404" i="5"/>
  <c r="E1404" i="5"/>
  <c r="L1404" i="5"/>
  <c r="F1405" i="5"/>
  <c r="H1405" i="5"/>
  <c r="C1405" i="5"/>
  <c r="M1405" i="5"/>
  <c r="I1405" i="5"/>
  <c r="L1405" i="5"/>
  <c r="D1405" i="5"/>
  <c r="O1405" i="5"/>
  <c r="J1405" i="5"/>
  <c r="K1405" i="5"/>
  <c r="E1405" i="5"/>
  <c r="N1405" i="5"/>
  <c r="G1405" i="5"/>
  <c r="B1405" i="5"/>
  <c r="M1406" i="5"/>
  <c r="C1406" i="5"/>
  <c r="K1406" i="5"/>
  <c r="F1406" i="5"/>
  <c r="B1406" i="5"/>
  <c r="N1406" i="5"/>
  <c r="J1406" i="5"/>
  <c r="L1406" i="5"/>
  <c r="H1406" i="5"/>
  <c r="D1406" i="5"/>
  <c r="I1406" i="5"/>
  <c r="E1406" i="5"/>
  <c r="O1406" i="5"/>
  <c r="G1406" i="5"/>
  <c r="I1407" i="5"/>
  <c r="E1407" i="5"/>
  <c r="N1407" i="5"/>
  <c r="B1407" i="5"/>
  <c r="L1407" i="5"/>
  <c r="H1407" i="5"/>
  <c r="G1407" i="5"/>
  <c r="M1407" i="5"/>
  <c r="C1407" i="5"/>
  <c r="O1407" i="5"/>
  <c r="F1407" i="5"/>
  <c r="K1407" i="5"/>
  <c r="D1407" i="5"/>
  <c r="J1407" i="5"/>
  <c r="M1408" i="5"/>
  <c r="K1408" i="5"/>
  <c r="G1408" i="5"/>
  <c r="J1408" i="5"/>
  <c r="C1408" i="5"/>
  <c r="E1408" i="5"/>
  <c r="F1408" i="5"/>
  <c r="D1408" i="5"/>
  <c r="H1408" i="5"/>
  <c r="I1408" i="5"/>
  <c r="B1408" i="5"/>
  <c r="O1408" i="5"/>
  <c r="N1408" i="5"/>
  <c r="L1408" i="5"/>
  <c r="J1409" i="5"/>
  <c r="B1409" i="5"/>
  <c r="F1409" i="5"/>
  <c r="E1409" i="5"/>
  <c r="C1409" i="5"/>
  <c r="O1409" i="5"/>
  <c r="I1409" i="5"/>
  <c r="N1409" i="5"/>
  <c r="H1409" i="5"/>
  <c r="M1409" i="5"/>
  <c r="L1409" i="5"/>
  <c r="K1409" i="5"/>
  <c r="G1409" i="5"/>
  <c r="D1409" i="5"/>
  <c r="G1410" i="5"/>
  <c r="O1410" i="5"/>
  <c r="C1410" i="5"/>
  <c r="N1410" i="5"/>
  <c r="I1410" i="5"/>
  <c r="L1410" i="5"/>
  <c r="J1410" i="5"/>
  <c r="D1410" i="5"/>
  <c r="H1410" i="5"/>
  <c r="E1410" i="5"/>
  <c r="B1410" i="5"/>
  <c r="M1410" i="5"/>
  <c r="F1410" i="5"/>
  <c r="K1410" i="5"/>
  <c r="B1411" i="5"/>
  <c r="G1411" i="5"/>
  <c r="N1411" i="5"/>
  <c r="I1411" i="5"/>
  <c r="L1411" i="5"/>
  <c r="F1411" i="5"/>
  <c r="K1411" i="5"/>
  <c r="E1411" i="5"/>
  <c r="H1411" i="5"/>
  <c r="J1411" i="5"/>
  <c r="M1411" i="5"/>
  <c r="C1411" i="5"/>
  <c r="D1411" i="5"/>
  <c r="O1411" i="5"/>
  <c r="K1412" i="5"/>
  <c r="E1412" i="5"/>
  <c r="J1412" i="5"/>
  <c r="H1412" i="5"/>
  <c r="F1412" i="5"/>
  <c r="C1412" i="5"/>
  <c r="I1412" i="5"/>
  <c r="G1412" i="5"/>
  <c r="O1412" i="5"/>
  <c r="B1412" i="5"/>
  <c r="N1412" i="5"/>
  <c r="D1412" i="5"/>
  <c r="L1412" i="5"/>
  <c r="M1412" i="5"/>
  <c r="G1413" i="5"/>
  <c r="E1413" i="5"/>
  <c r="K1413" i="5"/>
  <c r="C1413" i="5"/>
  <c r="M1413" i="5"/>
  <c r="O1413" i="5"/>
  <c r="D1413" i="5"/>
  <c r="L1413" i="5"/>
  <c r="F1413" i="5"/>
  <c r="N1413" i="5"/>
  <c r="B1413" i="5"/>
  <c r="J1413" i="5"/>
  <c r="I1413" i="5"/>
  <c r="H1413" i="5"/>
  <c r="J1414" i="5"/>
  <c r="F1414" i="5"/>
  <c r="D1414" i="5"/>
  <c r="H1414" i="5"/>
  <c r="B1414" i="5"/>
  <c r="M1414" i="5"/>
  <c r="G1414" i="5"/>
  <c r="K1414" i="5"/>
  <c r="C1414" i="5"/>
  <c r="O1414" i="5"/>
  <c r="I1414" i="5"/>
  <c r="N1414" i="5"/>
  <c r="E1414" i="5"/>
  <c r="L1414" i="5"/>
  <c r="C1415" i="5"/>
  <c r="O1415" i="5"/>
  <c r="D1415" i="5"/>
  <c r="N1415" i="5"/>
  <c r="J1415" i="5"/>
  <c r="L1415" i="5"/>
  <c r="E1415" i="5"/>
  <c r="M1415" i="5"/>
  <c r="B1415" i="5"/>
  <c r="K1415" i="5"/>
  <c r="G1415" i="5"/>
  <c r="F1415" i="5"/>
  <c r="I1415" i="5"/>
  <c r="H1415" i="5"/>
  <c r="L1416" i="5"/>
  <c r="E1416" i="5"/>
  <c r="M1416" i="5"/>
  <c r="C1416" i="5"/>
  <c r="K1416" i="5"/>
  <c r="D1416" i="5"/>
  <c r="I1416" i="5"/>
  <c r="G1416" i="5"/>
  <c r="J1416" i="5"/>
  <c r="H1416" i="5"/>
  <c r="O1416" i="5"/>
  <c r="B1416" i="5"/>
  <c r="N1416" i="5"/>
  <c r="F1416" i="5"/>
  <c r="F1417" i="5"/>
  <c r="N1417" i="5"/>
  <c r="H1417" i="5"/>
  <c r="D1417" i="5"/>
  <c r="I1417" i="5"/>
  <c r="B1417" i="5"/>
  <c r="G1417" i="5"/>
  <c r="E1417" i="5"/>
  <c r="J1417" i="5"/>
  <c r="M1417" i="5"/>
  <c r="C1417" i="5"/>
  <c r="K1417" i="5"/>
  <c r="O1417" i="5"/>
  <c r="L1417" i="5"/>
  <c r="J1418" i="5"/>
  <c r="L1418" i="5"/>
  <c r="B1418" i="5"/>
  <c r="O1418" i="5"/>
  <c r="H1418" i="5"/>
  <c r="D1418" i="5"/>
  <c r="M1418" i="5"/>
  <c r="F1418" i="5"/>
  <c r="K1418" i="5"/>
  <c r="G1418" i="5"/>
  <c r="C1418" i="5"/>
  <c r="I1418" i="5"/>
  <c r="E1418" i="5"/>
  <c r="N1418" i="5"/>
  <c r="B1419" i="5"/>
  <c r="N1419" i="5"/>
  <c r="C1419" i="5"/>
  <c r="L1419" i="5"/>
  <c r="K1419" i="5"/>
  <c r="O1419" i="5"/>
  <c r="M1419" i="5"/>
  <c r="H1419" i="5"/>
  <c r="F1419" i="5"/>
  <c r="D1419" i="5"/>
  <c r="I1419" i="5"/>
  <c r="E1419" i="5"/>
  <c r="G1419" i="5"/>
  <c r="J1419" i="5"/>
  <c r="G1420" i="5"/>
  <c r="N1420" i="5"/>
  <c r="I1420" i="5"/>
  <c r="L1420" i="5"/>
  <c r="B1420" i="5"/>
  <c r="M1420" i="5"/>
  <c r="J1420" i="5"/>
  <c r="K1420" i="5"/>
  <c r="F1420" i="5"/>
  <c r="E1420" i="5"/>
  <c r="C1420" i="5"/>
  <c r="H1420" i="5"/>
  <c r="D1420" i="5"/>
  <c r="O1420" i="5"/>
  <c r="I1421" i="5"/>
  <c r="B1421" i="5"/>
  <c r="G1421" i="5"/>
  <c r="O1421" i="5"/>
  <c r="E1421" i="5"/>
  <c r="M1421" i="5"/>
  <c r="J1421" i="5"/>
  <c r="K1421" i="5"/>
  <c r="F1421" i="5"/>
  <c r="L1421" i="5"/>
  <c r="C1421" i="5"/>
  <c r="N1421" i="5"/>
  <c r="H1421" i="5"/>
  <c r="D1421" i="5"/>
  <c r="O1422" i="5"/>
  <c r="G1422" i="5"/>
  <c r="M1422" i="5"/>
  <c r="I1422" i="5"/>
  <c r="K1422" i="5"/>
  <c r="E1422" i="5"/>
  <c r="J1422" i="5"/>
  <c r="N1422" i="5"/>
  <c r="H1422" i="5"/>
  <c r="L1422" i="5"/>
  <c r="B1422" i="5"/>
  <c r="D1422" i="5"/>
  <c r="C1422" i="5"/>
  <c r="F1422" i="5"/>
  <c r="N1423" i="5"/>
  <c r="E1423" i="5"/>
  <c r="L1423" i="5"/>
  <c r="M1423" i="5"/>
  <c r="K1423" i="5"/>
  <c r="O1423" i="5"/>
  <c r="G1423" i="5"/>
  <c r="B1423" i="5"/>
  <c r="D1423" i="5"/>
  <c r="I1423" i="5"/>
  <c r="C1423" i="5"/>
  <c r="F1423" i="5"/>
  <c r="J1423" i="5"/>
  <c r="H1423" i="5"/>
  <c r="I1424" i="5"/>
  <c r="H1424" i="5"/>
  <c r="F1424" i="5"/>
  <c r="C1424" i="5"/>
  <c r="B1424" i="5"/>
  <c r="E1424" i="5"/>
  <c r="G1424" i="5"/>
  <c r="O1424" i="5"/>
  <c r="K1424" i="5"/>
  <c r="N1424" i="5"/>
  <c r="D1424" i="5"/>
  <c r="L1424" i="5"/>
  <c r="J1424" i="5"/>
  <c r="M1424" i="5"/>
  <c r="B1425" i="5"/>
  <c r="L1425" i="5"/>
  <c r="I1425" i="5"/>
  <c r="D1425" i="5"/>
  <c r="C1425" i="5"/>
  <c r="H1425" i="5"/>
  <c r="F1425" i="5"/>
  <c r="E1425" i="5"/>
  <c r="K1425" i="5"/>
  <c r="J1425" i="5"/>
  <c r="O1425" i="5"/>
  <c r="G1425" i="5"/>
  <c r="N1425" i="5"/>
  <c r="M1425" i="5"/>
  <c r="J1426" i="5"/>
  <c r="L1426" i="5"/>
  <c r="B1426" i="5"/>
  <c r="D1426" i="5"/>
  <c r="I1426" i="5"/>
  <c r="H1426" i="5"/>
  <c r="G1426" i="5"/>
  <c r="M1426" i="5"/>
  <c r="C1426" i="5"/>
  <c r="K1426" i="5"/>
  <c r="F1426" i="5"/>
  <c r="O1426" i="5"/>
  <c r="E1426" i="5"/>
  <c r="N1426" i="5"/>
  <c r="D1427" i="5"/>
  <c r="H1427" i="5"/>
  <c r="I1427" i="5"/>
  <c r="J1427" i="5"/>
  <c r="B1427" i="5"/>
  <c r="E1427" i="5"/>
  <c r="G1427" i="5"/>
  <c r="F1427" i="5"/>
  <c r="L1427" i="5"/>
  <c r="C1427" i="5"/>
  <c r="M1427" i="5"/>
  <c r="O1427" i="5"/>
  <c r="K1427" i="5"/>
  <c r="N1427" i="5"/>
  <c r="C1428" i="5"/>
  <c r="M1428" i="5"/>
  <c r="D1428" i="5"/>
  <c r="K1428" i="5"/>
  <c r="G1428" i="5"/>
  <c r="B1428" i="5"/>
  <c r="J1428" i="5"/>
  <c r="F1428" i="5"/>
  <c r="H1428" i="5"/>
  <c r="O1428" i="5"/>
  <c r="E1428" i="5"/>
  <c r="N1428" i="5"/>
  <c r="I1428" i="5"/>
  <c r="L1428" i="5"/>
  <c r="M1429" i="5"/>
  <c r="J1429" i="5"/>
  <c r="C1429" i="5"/>
  <c r="L1429" i="5"/>
  <c r="K1429" i="5"/>
  <c r="O1429" i="5"/>
  <c r="B1429" i="5"/>
  <c r="N1429" i="5"/>
  <c r="I1429" i="5"/>
  <c r="D1429" i="5"/>
  <c r="G1429" i="5"/>
  <c r="H1429" i="5"/>
  <c r="F1429" i="5"/>
  <c r="E1429" i="5"/>
  <c r="M1430" i="5"/>
  <c r="H1430" i="5"/>
  <c r="K1430" i="5"/>
  <c r="J1430" i="5"/>
  <c r="O1430" i="5"/>
  <c r="G1430" i="5"/>
  <c r="N1430" i="5"/>
  <c r="C1430" i="5"/>
  <c r="L1430" i="5"/>
  <c r="B1430" i="5"/>
  <c r="F1430" i="5"/>
  <c r="E1430" i="5"/>
  <c r="D1430" i="5"/>
  <c r="I1430" i="5"/>
  <c r="G1431" i="5"/>
  <c r="D1431" i="5"/>
  <c r="B1431" i="5"/>
  <c r="M1431" i="5"/>
  <c r="C1431" i="5"/>
  <c r="K1431" i="5"/>
  <c r="J1431" i="5"/>
  <c r="F1431" i="5"/>
  <c r="I1431" i="5"/>
  <c r="O1431" i="5"/>
  <c r="E1431" i="5"/>
  <c r="N1431" i="5"/>
  <c r="H1431" i="5"/>
  <c r="L1431" i="5"/>
  <c r="M1432" i="5"/>
  <c r="K1432" i="5"/>
  <c r="H1432" i="5"/>
  <c r="F1432" i="5"/>
  <c r="E1432" i="5"/>
  <c r="I1432" i="5"/>
  <c r="B1432" i="5"/>
  <c r="G1432" i="5"/>
  <c r="D1432" i="5"/>
  <c r="C1432" i="5"/>
  <c r="J1432" i="5"/>
  <c r="O1432" i="5"/>
  <c r="N1432" i="5"/>
  <c r="L1432" i="5"/>
  <c r="F1433" i="5"/>
  <c r="D1433" i="5"/>
  <c r="I1433" i="5"/>
  <c r="E1433" i="5"/>
  <c r="H1433" i="5"/>
  <c r="B1433" i="5"/>
  <c r="G1433" i="5"/>
  <c r="J1433" i="5"/>
  <c r="M1433" i="5"/>
  <c r="C1433" i="5"/>
  <c r="K1433" i="5"/>
  <c r="O1433" i="5"/>
  <c r="L1433" i="5"/>
  <c r="N1433" i="5"/>
  <c r="C1434" i="5"/>
  <c r="I1434" i="5"/>
  <c r="B1434" i="5"/>
  <c r="G1434" i="5"/>
  <c r="J1434" i="5"/>
  <c r="N1434" i="5"/>
  <c r="F1434" i="5"/>
  <c r="L1434" i="5"/>
  <c r="H1434" i="5"/>
  <c r="O1434" i="5"/>
  <c r="M1434" i="5"/>
  <c r="E1434" i="5"/>
  <c r="K1434" i="5"/>
  <c r="D1434" i="5"/>
  <c r="J1435" i="5"/>
  <c r="I1435" i="5"/>
  <c r="B1435" i="5"/>
  <c r="M1435" i="5"/>
  <c r="D1435" i="5"/>
  <c r="F1435" i="5"/>
  <c r="G1435" i="5"/>
  <c r="N1435" i="5"/>
  <c r="C1435" i="5"/>
  <c r="L1435" i="5"/>
  <c r="H1435" i="5"/>
  <c r="O1435" i="5"/>
  <c r="E1435" i="5"/>
  <c r="K1435" i="5"/>
  <c r="G1436" i="5"/>
  <c r="N1436" i="5"/>
  <c r="B1436" i="5"/>
  <c r="L1436" i="5"/>
  <c r="D1436" i="5"/>
  <c r="M1436" i="5"/>
  <c r="J1436" i="5"/>
  <c r="K1436" i="5"/>
  <c r="I1436" i="5"/>
  <c r="F1436" i="5"/>
  <c r="E1436" i="5"/>
  <c r="H1436" i="5"/>
  <c r="C1436" i="5"/>
  <c r="O1436" i="5"/>
  <c r="F1437" i="5"/>
  <c r="K1437" i="5"/>
  <c r="C1437" i="5"/>
  <c r="L1437" i="5"/>
  <c r="G1437" i="5"/>
  <c r="N1437" i="5"/>
  <c r="D1437" i="5"/>
  <c r="O1437" i="5"/>
  <c r="H1437" i="5"/>
  <c r="I1437" i="5"/>
  <c r="E1437" i="5"/>
  <c r="B1437" i="5"/>
  <c r="J1437" i="5"/>
  <c r="M1437" i="5"/>
  <c r="G1438" i="5"/>
  <c r="J1438" i="5"/>
  <c r="H1438" i="5"/>
  <c r="N1438" i="5"/>
  <c r="O1438" i="5"/>
  <c r="L1438" i="5"/>
  <c r="M1438" i="5"/>
  <c r="E1438" i="5"/>
  <c r="K1438" i="5"/>
  <c r="C1438" i="5"/>
  <c r="F1438" i="5"/>
  <c r="D1438" i="5"/>
  <c r="I1438" i="5"/>
  <c r="B1438" i="5"/>
  <c r="L1439" i="5"/>
  <c r="I1439" i="5"/>
  <c r="B1439" i="5"/>
  <c r="O1439" i="5"/>
  <c r="H1439" i="5"/>
  <c r="M1439" i="5"/>
  <c r="E1439" i="5"/>
  <c r="K1439" i="5"/>
  <c r="C1439" i="5"/>
  <c r="G1439" i="5"/>
  <c r="J1439" i="5"/>
  <c r="F1439" i="5"/>
  <c r="N1439" i="5"/>
  <c r="D1439" i="5"/>
  <c r="G1440" i="5"/>
  <c r="K1440" i="5"/>
  <c r="O1440" i="5"/>
  <c r="F1440" i="5"/>
  <c r="N1440" i="5"/>
  <c r="J1440" i="5"/>
  <c r="M1440" i="5"/>
  <c r="I1440" i="5"/>
  <c r="B1440" i="5"/>
  <c r="H1440" i="5"/>
  <c r="D1440" i="5"/>
  <c r="E1440" i="5"/>
  <c r="C1440" i="5"/>
  <c r="L1440" i="5"/>
  <c r="F1441" i="5"/>
  <c r="N1441" i="5"/>
  <c r="I1441" i="5"/>
  <c r="L1441" i="5"/>
  <c r="B1441" i="5"/>
  <c r="D1441" i="5"/>
  <c r="G1441" i="5"/>
  <c r="H1441" i="5"/>
  <c r="M1441" i="5"/>
  <c r="E1441" i="5"/>
  <c r="K1441" i="5"/>
  <c r="J1441" i="5"/>
  <c r="O1441" i="5"/>
  <c r="C1441" i="5"/>
  <c r="G1442" i="5"/>
  <c r="I1442" i="5"/>
  <c r="B1442" i="5"/>
  <c r="O1442" i="5"/>
  <c r="C1442" i="5"/>
  <c r="N1442" i="5"/>
  <c r="L1442" i="5"/>
  <c r="M1442" i="5"/>
  <c r="E1442" i="5"/>
  <c r="K1442" i="5"/>
  <c r="J1442" i="5"/>
  <c r="F1442" i="5"/>
  <c r="D1442" i="5"/>
  <c r="H1442" i="5"/>
  <c r="D1443" i="5"/>
  <c r="C1443" i="5"/>
  <c r="N1443" i="5"/>
  <c r="H1443" i="5"/>
  <c r="L1443" i="5"/>
  <c r="J1443" i="5"/>
  <c r="K1443" i="5"/>
  <c r="E1443" i="5"/>
  <c r="I1443" i="5"/>
  <c r="M1443" i="5"/>
  <c r="B1443" i="5"/>
  <c r="F1443" i="5"/>
  <c r="G1443" i="5"/>
  <c r="O1443" i="5"/>
  <c r="I1444" i="5"/>
  <c r="O1444" i="5"/>
  <c r="H1444" i="5"/>
  <c r="N1444" i="5"/>
  <c r="E1444" i="5"/>
  <c r="L1444" i="5"/>
  <c r="C1444" i="5"/>
  <c r="M1444" i="5"/>
  <c r="G1444" i="5"/>
  <c r="K1444" i="5"/>
  <c r="D1444" i="5"/>
  <c r="F1444" i="5"/>
  <c r="B1444" i="5"/>
  <c r="J1444" i="5"/>
  <c r="B1445" i="5"/>
  <c r="E1445" i="5"/>
  <c r="M1445" i="5"/>
  <c r="J1445" i="5"/>
  <c r="K1445" i="5"/>
  <c r="O1445" i="5"/>
  <c r="F1445" i="5"/>
  <c r="L1445" i="5"/>
  <c r="I1445" i="5"/>
  <c r="N1445" i="5"/>
  <c r="G1445" i="5"/>
  <c r="D1445" i="5"/>
  <c r="C1445" i="5"/>
  <c r="H1445" i="5"/>
  <c r="M1446" i="5"/>
  <c r="K1446" i="5"/>
  <c r="E1446" i="5"/>
  <c r="O1446" i="5"/>
  <c r="D1446" i="5"/>
  <c r="F1446" i="5"/>
  <c r="G1446" i="5"/>
  <c r="J1446" i="5"/>
  <c r="B1446" i="5"/>
  <c r="I1446" i="5"/>
  <c r="C1446" i="5"/>
  <c r="N1446" i="5"/>
  <c r="H1446" i="5"/>
  <c r="L1446" i="5"/>
  <c r="J1447" i="5"/>
  <c r="I1447" i="5"/>
  <c r="E1447" i="5"/>
  <c r="B1447" i="5"/>
  <c r="D1447" i="5"/>
  <c r="O1447" i="5"/>
  <c r="G1447" i="5"/>
  <c r="N1447" i="5"/>
  <c r="C1447" i="5"/>
  <c r="L1447" i="5"/>
  <c r="F1447" i="5"/>
  <c r="M1447" i="5"/>
  <c r="H1447" i="5"/>
  <c r="K1447" i="5"/>
  <c r="J1448" i="5"/>
  <c r="I1448" i="5"/>
  <c r="O1448" i="5"/>
  <c r="E1448" i="5"/>
  <c r="N1448" i="5"/>
  <c r="C1448" i="5"/>
  <c r="L1448" i="5"/>
  <c r="G1448" i="5"/>
  <c r="M1448" i="5"/>
  <c r="D1448" i="5"/>
  <c r="K1448" i="5"/>
  <c r="B1448" i="5"/>
  <c r="F1448" i="5"/>
  <c r="H1448" i="5"/>
  <c r="F1449" i="5"/>
  <c r="E1449" i="5"/>
  <c r="I1449" i="5"/>
  <c r="J1449" i="5"/>
  <c r="H1449" i="5"/>
  <c r="C1449" i="5"/>
  <c r="G1449" i="5"/>
  <c r="O1449" i="5"/>
  <c r="M1449" i="5"/>
  <c r="K1449" i="5"/>
  <c r="N1449" i="5"/>
  <c r="L1449" i="5"/>
  <c r="B1449" i="5"/>
  <c r="D1449" i="5"/>
  <c r="C1450" i="5"/>
  <c r="L1450" i="5"/>
  <c r="B1450" i="5"/>
  <c r="O1450" i="5"/>
  <c r="J1450" i="5"/>
  <c r="E1450" i="5"/>
  <c r="M1450" i="5"/>
  <c r="F1450" i="5"/>
  <c r="K1450" i="5"/>
  <c r="I1450" i="5"/>
  <c r="G1450" i="5"/>
  <c r="H1450" i="5"/>
  <c r="D1450" i="5"/>
  <c r="N1450" i="5"/>
  <c r="D1451" i="5"/>
  <c r="O1451" i="5"/>
  <c r="C1451" i="5"/>
  <c r="K1451" i="5"/>
  <c r="H1451" i="5"/>
  <c r="I1451" i="5"/>
  <c r="M1451" i="5"/>
  <c r="J1451" i="5"/>
  <c r="E1451" i="5"/>
  <c r="F1451" i="5"/>
  <c r="B1451" i="5"/>
  <c r="N1451" i="5"/>
  <c r="G1451" i="5"/>
  <c r="L1451" i="5"/>
  <c r="G1452" i="5"/>
  <c r="F1452" i="5"/>
  <c r="D1452" i="5"/>
  <c r="J1452" i="5"/>
  <c r="I1452" i="5"/>
  <c r="O1452" i="5"/>
  <c r="B1452" i="5"/>
  <c r="N1452" i="5"/>
  <c r="H1452" i="5"/>
  <c r="L1452" i="5"/>
  <c r="E1452" i="5"/>
  <c r="M1452" i="5"/>
  <c r="C1452" i="5"/>
  <c r="K1452" i="5"/>
  <c r="O1453" i="5"/>
  <c r="I1453" i="5"/>
  <c r="M1453" i="5"/>
  <c r="H1453" i="5"/>
  <c r="K1453" i="5"/>
  <c r="L1453" i="5"/>
  <c r="D1453" i="5"/>
  <c r="N1453" i="5"/>
  <c r="J1453" i="5"/>
  <c r="B1453" i="5"/>
  <c r="G1453" i="5"/>
  <c r="F1453" i="5"/>
  <c r="E1453" i="5"/>
  <c r="C1453" i="5"/>
  <c r="I1454" i="5"/>
  <c r="E1454" i="5"/>
  <c r="H1454" i="5"/>
  <c r="J1454" i="5"/>
  <c r="O1454" i="5"/>
  <c r="D1454" i="5"/>
  <c r="M1454" i="5"/>
  <c r="G1454" i="5"/>
  <c r="K1454" i="5"/>
  <c r="B1454" i="5"/>
  <c r="C1454" i="5"/>
  <c r="N1454" i="5"/>
  <c r="F1454" i="5"/>
  <c r="L1454" i="5"/>
  <c r="O1455" i="5"/>
  <c r="C1455" i="5"/>
  <c r="M1455" i="5"/>
  <c r="B1455" i="5"/>
  <c r="K1455" i="5"/>
  <c r="D1455" i="5"/>
  <c r="E1455" i="5"/>
  <c r="J1455" i="5"/>
  <c r="G1455" i="5"/>
  <c r="H1455" i="5"/>
  <c r="F1455" i="5"/>
  <c r="I1455" i="5"/>
  <c r="L1455" i="5"/>
  <c r="N1455" i="5"/>
  <c r="O1456" i="5"/>
  <c r="C1456" i="5"/>
  <c r="N1456" i="5"/>
  <c r="B1456" i="5"/>
  <c r="L1456" i="5"/>
  <c r="M1456" i="5"/>
  <c r="G1456" i="5"/>
  <c r="K1456" i="5"/>
  <c r="F1456" i="5"/>
  <c r="D1456" i="5"/>
  <c r="E1456" i="5"/>
  <c r="J1456" i="5"/>
  <c r="I1456" i="5"/>
  <c r="H1456" i="5"/>
  <c r="D1457" i="5"/>
  <c r="I1457" i="5"/>
  <c r="L1457" i="5"/>
  <c r="C1457" i="5"/>
  <c r="B1457" i="5"/>
  <c r="G1457" i="5"/>
  <c r="H1457" i="5"/>
  <c r="F1457" i="5"/>
  <c r="E1457" i="5"/>
  <c r="M1457" i="5"/>
  <c r="J1457" i="5"/>
  <c r="O1457" i="5"/>
  <c r="K1457" i="5"/>
  <c r="N1457" i="5"/>
  <c r="M1458" i="5"/>
  <c r="N1458" i="5"/>
  <c r="K1458" i="5"/>
  <c r="L1458" i="5"/>
  <c r="J1458" i="5"/>
  <c r="E1458" i="5"/>
  <c r="D1458" i="5"/>
  <c r="I1458" i="5"/>
  <c r="C1458" i="5"/>
  <c r="F1458" i="5"/>
  <c r="G1458" i="5"/>
  <c r="H1458" i="5"/>
  <c r="B1458" i="5"/>
  <c r="O1458" i="5"/>
  <c r="F1459" i="5"/>
  <c r="N1459" i="5"/>
  <c r="E1459" i="5"/>
  <c r="M1459" i="5"/>
  <c r="O1459" i="5"/>
  <c r="K1459" i="5"/>
  <c r="L1459" i="5"/>
  <c r="G1459" i="5"/>
  <c r="H1459" i="5"/>
  <c r="J1459" i="5"/>
  <c r="C1459" i="5"/>
  <c r="B1459" i="5"/>
  <c r="D1459" i="5"/>
  <c r="I1459" i="5"/>
  <c r="C1460" i="5"/>
  <c r="I1460" i="5"/>
  <c r="O1460" i="5"/>
  <c r="E1460" i="5"/>
  <c r="N1460" i="5"/>
  <c r="G1460" i="5"/>
  <c r="M1460" i="5"/>
  <c r="B1460" i="5"/>
  <c r="K1460" i="5"/>
  <c r="L1460" i="5"/>
  <c r="J1460" i="5"/>
  <c r="D1460" i="5"/>
  <c r="H1460" i="5"/>
  <c r="F1460" i="5"/>
  <c r="G1461" i="5"/>
  <c r="I1461" i="5"/>
  <c r="L1461" i="5"/>
  <c r="O1461" i="5"/>
  <c r="N1461" i="5"/>
  <c r="B1461" i="5"/>
  <c r="D1461" i="5"/>
  <c r="H1461" i="5"/>
  <c r="F1461" i="5"/>
  <c r="C1461" i="5"/>
  <c r="J1461" i="5"/>
  <c r="M1461" i="5"/>
  <c r="E1461" i="5"/>
  <c r="K1461" i="5"/>
  <c r="D1462" i="5"/>
  <c r="K1462" i="5"/>
  <c r="N1462" i="5"/>
  <c r="O1462" i="5"/>
  <c r="L1462" i="5"/>
  <c r="J1462" i="5"/>
  <c r="B1462" i="5"/>
  <c r="E1462" i="5"/>
  <c r="I1462" i="5"/>
  <c r="G1462" i="5"/>
  <c r="C1462" i="5"/>
  <c r="F1462" i="5"/>
  <c r="H1462" i="5"/>
  <c r="M1462" i="5"/>
  <c r="G1463" i="5"/>
  <c r="D1463" i="5"/>
  <c r="H1463" i="5"/>
  <c r="M1463" i="5"/>
  <c r="J1463" i="5"/>
  <c r="K1463" i="5"/>
  <c r="E1463" i="5"/>
  <c r="C1463" i="5"/>
  <c r="I1463" i="5"/>
  <c r="O1463" i="5"/>
  <c r="F1463" i="5"/>
  <c r="N1463" i="5"/>
  <c r="B1463" i="5"/>
  <c r="L1463" i="5"/>
  <c r="K1464" i="5"/>
  <c r="O1464" i="5"/>
  <c r="J1464" i="5"/>
  <c r="N1464" i="5"/>
  <c r="H1464" i="5"/>
  <c r="L1464" i="5"/>
  <c r="I1464" i="5"/>
  <c r="M1464" i="5"/>
  <c r="D1464" i="5"/>
  <c r="C1464" i="5"/>
  <c r="B1464" i="5"/>
  <c r="E1464" i="5"/>
  <c r="F1464" i="5"/>
  <c r="G1464" i="5"/>
  <c r="C1465" i="5"/>
  <c r="G1465" i="5"/>
  <c r="O1465" i="5"/>
  <c r="M1465" i="5"/>
  <c r="K1465" i="5"/>
  <c r="I1465" i="5"/>
  <c r="L1465" i="5"/>
  <c r="J1465" i="5"/>
  <c r="N1465" i="5"/>
  <c r="F1465" i="5"/>
  <c r="B1465" i="5"/>
  <c r="H1465" i="5"/>
  <c r="E1465" i="5"/>
  <c r="D1465" i="5"/>
  <c r="G1466" i="5"/>
  <c r="E1466" i="5"/>
  <c r="C1466" i="5"/>
  <c r="B1466" i="5"/>
  <c r="F1466" i="5"/>
  <c r="J1466" i="5"/>
  <c r="H1466" i="5"/>
  <c r="I1466" i="5"/>
  <c r="K1466" i="5"/>
  <c r="M1466" i="5"/>
  <c r="N1466" i="5"/>
  <c r="L1466" i="5"/>
  <c r="D1466" i="5"/>
  <c r="O1466" i="5"/>
  <c r="F1467" i="5"/>
  <c r="H1467" i="5"/>
  <c r="B1467" i="5"/>
  <c r="G1467" i="5"/>
  <c r="I1467" i="5"/>
  <c r="D1467" i="5"/>
  <c r="C1467" i="5"/>
  <c r="E1467" i="5"/>
  <c r="J1467" i="5"/>
  <c r="N1467" i="5"/>
  <c r="K1467" i="5"/>
  <c r="L1467" i="5"/>
  <c r="M1467" i="5"/>
  <c r="O1467" i="5"/>
  <c r="H1468" i="5"/>
  <c r="B1468" i="5"/>
  <c r="C1468" i="5"/>
  <c r="E1468" i="5"/>
  <c r="O1468" i="5"/>
  <c r="J1468" i="5"/>
  <c r="L1468" i="5"/>
  <c r="D1468" i="5"/>
  <c r="K1468" i="5"/>
  <c r="N1468" i="5"/>
  <c r="F1468" i="5"/>
  <c r="M1468" i="5"/>
  <c r="G1468" i="5"/>
  <c r="I1468" i="5"/>
  <c r="F1469" i="5"/>
  <c r="N1469" i="5"/>
  <c r="G1469" i="5"/>
  <c r="E1469" i="5"/>
  <c r="O1469" i="5"/>
  <c r="C1469" i="5"/>
  <c r="D1469" i="5"/>
  <c r="B1469" i="5"/>
  <c r="I1469" i="5"/>
  <c r="M1469" i="5"/>
  <c r="J1469" i="5"/>
  <c r="K1469" i="5"/>
  <c r="H1469" i="5"/>
  <c r="L1469" i="5"/>
  <c r="O1470" i="5"/>
  <c r="L1470" i="5"/>
  <c r="M1470" i="5"/>
  <c r="E1470" i="5"/>
  <c r="K1470" i="5"/>
  <c r="D1470" i="5"/>
  <c r="F1470" i="5"/>
  <c r="G1470" i="5"/>
  <c r="I1470" i="5"/>
  <c r="B1470" i="5"/>
  <c r="H1470" i="5"/>
  <c r="C1470" i="5"/>
  <c r="J1470" i="5"/>
  <c r="N1470" i="5"/>
  <c r="N1471" i="5"/>
  <c r="B1471" i="5"/>
  <c r="L1471" i="5"/>
  <c r="C1471" i="5"/>
  <c r="E1471" i="5"/>
  <c r="M1471" i="5"/>
  <c r="J1471" i="5"/>
  <c r="O1471" i="5"/>
  <c r="H1471" i="5"/>
  <c r="K1471" i="5"/>
  <c r="G1471" i="5"/>
  <c r="F1471" i="5"/>
  <c r="D1471" i="5"/>
  <c r="I1471" i="5"/>
  <c r="O1472" i="5"/>
  <c r="H1472" i="5"/>
  <c r="N1472" i="5"/>
  <c r="E1472" i="5"/>
  <c r="L1472" i="5"/>
  <c r="C1472" i="5"/>
  <c r="M1472" i="5"/>
  <c r="G1472" i="5"/>
  <c r="K1472" i="5"/>
  <c r="D1472" i="5"/>
  <c r="F1472" i="5"/>
  <c r="B1472" i="5"/>
  <c r="J1472" i="5"/>
  <c r="I1472" i="5"/>
  <c r="G1473" i="5"/>
  <c r="B1473" i="5"/>
  <c r="M1473" i="5"/>
  <c r="F1473" i="5"/>
  <c r="K1473" i="5"/>
  <c r="E1473" i="5"/>
  <c r="I1473" i="5"/>
  <c r="J1473" i="5"/>
  <c r="O1473" i="5"/>
  <c r="D1473" i="5"/>
  <c r="N1473" i="5"/>
  <c r="H1473" i="5"/>
  <c r="C1473" i="5"/>
  <c r="L1473" i="5"/>
  <c r="M1474" i="5"/>
  <c r="G1474" i="5"/>
  <c r="K1474" i="5"/>
  <c r="C1474" i="5"/>
  <c r="H1474" i="5"/>
  <c r="B1474" i="5"/>
  <c r="O1474" i="5"/>
  <c r="F1474" i="5"/>
  <c r="N1474" i="5"/>
  <c r="J1474" i="5"/>
  <c r="L1474" i="5"/>
  <c r="I1474" i="5"/>
  <c r="E1474" i="5"/>
  <c r="D1474" i="5"/>
  <c r="C1475" i="5"/>
  <c r="L1475" i="5"/>
  <c r="H1475" i="5"/>
  <c r="D1475" i="5"/>
  <c r="B1475" i="5"/>
  <c r="I1475" i="5"/>
  <c r="F1475" i="5"/>
  <c r="J1475" i="5"/>
  <c r="G1475" i="5"/>
  <c r="E1475" i="5"/>
  <c r="O1475" i="5"/>
  <c r="M1475" i="5"/>
  <c r="K1475" i="5"/>
  <c r="N1475" i="5"/>
  <c r="D1476" i="5"/>
  <c r="O1476" i="5"/>
  <c r="M1476" i="5"/>
  <c r="N1476" i="5"/>
  <c r="I1476" i="5"/>
  <c r="L1476" i="5"/>
  <c r="H1476" i="5"/>
  <c r="K1476" i="5"/>
  <c r="G1476" i="5"/>
  <c r="F1476" i="5"/>
  <c r="E1476" i="5"/>
  <c r="B1476" i="5"/>
  <c r="C1476" i="5"/>
  <c r="J1476" i="5"/>
  <c r="G1477" i="5"/>
  <c r="H1477" i="5"/>
  <c r="C1477" i="5"/>
  <c r="F1477" i="5"/>
  <c r="M1477" i="5"/>
  <c r="K1477" i="5"/>
  <c r="B1477" i="5"/>
  <c r="O1477" i="5"/>
  <c r="I1477" i="5"/>
  <c r="L1477" i="5"/>
  <c r="J1477" i="5"/>
  <c r="N1477" i="5"/>
  <c r="E1477" i="5"/>
  <c r="D1477" i="5"/>
  <c r="J1478" i="5"/>
  <c r="I1478" i="5"/>
  <c r="G1478" i="5"/>
  <c r="H1478" i="5"/>
  <c r="N1478" i="5"/>
  <c r="M1478" i="5"/>
  <c r="L1478" i="5"/>
  <c r="K1478" i="5"/>
  <c r="O1478" i="5"/>
  <c r="E1478" i="5"/>
  <c r="B1478" i="5"/>
  <c r="C1478" i="5"/>
  <c r="D1478" i="5"/>
  <c r="F1478" i="5"/>
  <c r="I1479" i="5"/>
  <c r="L1479" i="5"/>
  <c r="D1479" i="5"/>
  <c r="M1479" i="5"/>
  <c r="E1479" i="5"/>
  <c r="K1479" i="5"/>
  <c r="J1479" i="5"/>
  <c r="F1479" i="5"/>
  <c r="C1479" i="5"/>
  <c r="H1479" i="5"/>
  <c r="B1479" i="5"/>
  <c r="O1479" i="5"/>
  <c r="G1479" i="5"/>
  <c r="N1479" i="5"/>
  <c r="M1480" i="5"/>
  <c r="H1480" i="5"/>
  <c r="K1480" i="5"/>
  <c r="E1480" i="5"/>
  <c r="F1480" i="5"/>
  <c r="C1480" i="5"/>
  <c r="I1480" i="5"/>
  <c r="D1480" i="5"/>
  <c r="G1480" i="5"/>
  <c r="O1480" i="5"/>
  <c r="B1480" i="5"/>
  <c r="N1480" i="5"/>
  <c r="J1480" i="5"/>
  <c r="L1480" i="5"/>
  <c r="D1481" i="5"/>
  <c r="L1481" i="5"/>
  <c r="H1481" i="5"/>
  <c r="N1481" i="5"/>
  <c r="F1481" i="5"/>
  <c r="B1481" i="5"/>
  <c r="G1481" i="5"/>
  <c r="I1481" i="5"/>
  <c r="C1481" i="5"/>
  <c r="E1481" i="5"/>
  <c r="J1481" i="5"/>
  <c r="M1481" i="5"/>
  <c r="O1481" i="5"/>
  <c r="K1481" i="5"/>
  <c r="G1482" i="5"/>
  <c r="J1482" i="5"/>
  <c r="B1482" i="5"/>
  <c r="H1482" i="5"/>
  <c r="C1482" i="5"/>
  <c r="N1482" i="5"/>
  <c r="I1482" i="5"/>
  <c r="L1482" i="5"/>
  <c r="M1482" i="5"/>
  <c r="O1482" i="5"/>
  <c r="K1482" i="5"/>
  <c r="E1482" i="5"/>
  <c r="D1482" i="5"/>
  <c r="F1482" i="5"/>
  <c r="C1483" i="5"/>
  <c r="K1483" i="5"/>
  <c r="D1483" i="5"/>
  <c r="M1483" i="5"/>
  <c r="I1483" i="5"/>
  <c r="F1483" i="5"/>
  <c r="J1483" i="5"/>
  <c r="H1483" i="5"/>
  <c r="N1483" i="5"/>
  <c r="E1483" i="5"/>
  <c r="L1483" i="5"/>
  <c r="B1483" i="5"/>
  <c r="O1483" i="5"/>
  <c r="G1483" i="5"/>
  <c r="C1484" i="5"/>
  <c r="K1484" i="5"/>
  <c r="B1484" i="5"/>
  <c r="F1484" i="5"/>
  <c r="J1484" i="5"/>
  <c r="I1484" i="5"/>
  <c r="G1484" i="5"/>
  <c r="O1484" i="5"/>
  <c r="H1484" i="5"/>
  <c r="N1484" i="5"/>
  <c r="E1484" i="5"/>
  <c r="L1484" i="5"/>
  <c r="D1484" i="5"/>
  <c r="M1484" i="5"/>
  <c r="G1485" i="5"/>
  <c r="I1485" i="5"/>
  <c r="J1485" i="5"/>
  <c r="O1485" i="5"/>
  <c r="E1485" i="5"/>
  <c r="M1485" i="5"/>
  <c r="D1485" i="5"/>
  <c r="K1485" i="5"/>
  <c r="H1485" i="5"/>
  <c r="L1485" i="5"/>
  <c r="C1485" i="5"/>
  <c r="N1485" i="5"/>
  <c r="F1485" i="5"/>
  <c r="B1485" i="5"/>
  <c r="L1486" i="5"/>
  <c r="I1486" i="5"/>
  <c r="E1486" i="5"/>
  <c r="H1486" i="5"/>
  <c r="D1486" i="5"/>
  <c r="O1486" i="5"/>
  <c r="G1486" i="5"/>
  <c r="M1486" i="5"/>
  <c r="C1486" i="5"/>
  <c r="K1486" i="5"/>
  <c r="B1486" i="5"/>
  <c r="F1486" i="5"/>
  <c r="N1486" i="5"/>
  <c r="J1486" i="5"/>
  <c r="O1487" i="5"/>
  <c r="B1487" i="5"/>
  <c r="M1487" i="5"/>
  <c r="G1487" i="5"/>
  <c r="K1487" i="5"/>
  <c r="F1487" i="5"/>
  <c r="C1487" i="5"/>
  <c r="D1487" i="5"/>
  <c r="H1487" i="5"/>
  <c r="I1487" i="5"/>
  <c r="E1487" i="5"/>
  <c r="J1487" i="5"/>
  <c r="N1487" i="5"/>
  <c r="L1487" i="5"/>
  <c r="K1488" i="5"/>
  <c r="N1488" i="5"/>
  <c r="F1488" i="5"/>
  <c r="M1488" i="5"/>
  <c r="I1488" i="5"/>
  <c r="H1488" i="5"/>
  <c r="G1488" i="5"/>
  <c r="C1488" i="5"/>
  <c r="E1488" i="5"/>
  <c r="B1488" i="5"/>
  <c r="D1488" i="5"/>
  <c r="O1488" i="5"/>
  <c r="J1488" i="5"/>
  <c r="L1488" i="5"/>
  <c r="I1489" i="5"/>
  <c r="M1489" i="5"/>
  <c r="L1489" i="5"/>
  <c r="K1489" i="5"/>
  <c r="J1489" i="5"/>
  <c r="B1489" i="5"/>
  <c r="F1489" i="5"/>
  <c r="D1489" i="5"/>
  <c r="H1489" i="5"/>
  <c r="E1489" i="5"/>
  <c r="C1489" i="5"/>
  <c r="O1489" i="5"/>
  <c r="G1489" i="5"/>
  <c r="N1489" i="5"/>
  <c r="M1490" i="5"/>
  <c r="D1490" i="5"/>
  <c r="K1490" i="5"/>
  <c r="F1490" i="5"/>
  <c r="G1490" i="5"/>
  <c r="B1490" i="5"/>
  <c r="H1490" i="5"/>
  <c r="E1490" i="5"/>
  <c r="I1490" i="5"/>
  <c r="J1490" i="5"/>
  <c r="O1490" i="5"/>
  <c r="C1490" i="5"/>
  <c r="N1490" i="5"/>
  <c r="L1490" i="5"/>
  <c r="C1491" i="5"/>
  <c r="N1491" i="5"/>
  <c r="G1491" i="5"/>
  <c r="L1491" i="5"/>
  <c r="F1491" i="5"/>
  <c r="B1491" i="5"/>
  <c r="J1491" i="5"/>
  <c r="I1491" i="5"/>
  <c r="E1491" i="5"/>
  <c r="D1491" i="5"/>
  <c r="H1491" i="5"/>
  <c r="M1491" i="5"/>
  <c r="O1491" i="5"/>
  <c r="K1491" i="5"/>
  <c r="G1492" i="5"/>
  <c r="J1492" i="5"/>
  <c r="B1492" i="5"/>
  <c r="F1492" i="5"/>
  <c r="O1492" i="5"/>
  <c r="D1492" i="5"/>
  <c r="N1492" i="5"/>
  <c r="L1492" i="5"/>
  <c r="I1492" i="5"/>
  <c r="M1492" i="5"/>
  <c r="C1492" i="5"/>
  <c r="K1492" i="5"/>
  <c r="H1492" i="5"/>
  <c r="E1492" i="5"/>
  <c r="K1493" i="5"/>
  <c r="E1493" i="5"/>
  <c r="C1493" i="5"/>
  <c r="L1493" i="5"/>
  <c r="M1493" i="5"/>
  <c r="O1493" i="5"/>
  <c r="D1493" i="5"/>
  <c r="N1493" i="5"/>
  <c r="G1493" i="5"/>
  <c r="B1493" i="5"/>
  <c r="I1493" i="5"/>
  <c r="J1493" i="5"/>
  <c r="F1493" i="5"/>
  <c r="H1493" i="5"/>
  <c r="K1494" i="5"/>
  <c r="E1494" i="5"/>
  <c r="O1494" i="5"/>
  <c r="B1494" i="5"/>
  <c r="N1494" i="5"/>
  <c r="C1494" i="5"/>
  <c r="L1494" i="5"/>
  <c r="J1494" i="5"/>
  <c r="F1494" i="5"/>
  <c r="D1494" i="5"/>
  <c r="I1494" i="5"/>
  <c r="H1494" i="5"/>
  <c r="M1494" i="5"/>
  <c r="G1494" i="5"/>
  <c r="M1495" i="5"/>
  <c r="G1495" i="5"/>
  <c r="C1495" i="5"/>
  <c r="I1495" i="5"/>
  <c r="J1495" i="5"/>
  <c r="F1495" i="5"/>
  <c r="H1495" i="5"/>
  <c r="B1495" i="5"/>
  <c r="E1495" i="5"/>
  <c r="D1495" i="5"/>
  <c r="O1495" i="5"/>
  <c r="L1495" i="5"/>
  <c r="N1495" i="5"/>
  <c r="K1495" i="5"/>
  <c r="N1496" i="5"/>
  <c r="K1496" i="5"/>
  <c r="L1496" i="5"/>
  <c r="B1496" i="5"/>
  <c r="M1496" i="5"/>
  <c r="J1496" i="5"/>
  <c r="C1496" i="5"/>
  <c r="I1496" i="5"/>
  <c r="G1496" i="5"/>
  <c r="F1496" i="5"/>
  <c r="D1496" i="5"/>
  <c r="E1496" i="5"/>
  <c r="H1496" i="5"/>
  <c r="O1496" i="5"/>
  <c r="B1497" i="5"/>
  <c r="M1497" i="5"/>
  <c r="J1497" i="5"/>
  <c r="K1497" i="5"/>
  <c r="H1497" i="5"/>
  <c r="L1497" i="5"/>
  <c r="E1497" i="5"/>
  <c r="N1497" i="5"/>
  <c r="I1497" i="5"/>
  <c r="D1497" i="5"/>
  <c r="C1497" i="5"/>
  <c r="G1497" i="5"/>
  <c r="O1497" i="5"/>
  <c r="F1497" i="5"/>
  <c r="K1498" i="5"/>
  <c r="G1498" i="5"/>
  <c r="F1498" i="5"/>
  <c r="J1498" i="5"/>
  <c r="E1498" i="5"/>
  <c r="I1498" i="5"/>
  <c r="B1498" i="5"/>
  <c r="N1498" i="5"/>
  <c r="C1498" i="5"/>
  <c r="L1498" i="5"/>
  <c r="H1498" i="5"/>
  <c r="O1498" i="5"/>
  <c r="M1498" i="5"/>
  <c r="D1498" i="5"/>
  <c r="C1499" i="5"/>
  <c r="D1499" i="5"/>
  <c r="G1499" i="5"/>
  <c r="E1499" i="5"/>
  <c r="J1499" i="5"/>
  <c r="N1499" i="5"/>
  <c r="H1499" i="5"/>
  <c r="O1499" i="5"/>
  <c r="L1499" i="5"/>
  <c r="K1499" i="5"/>
  <c r="I1499" i="5"/>
  <c r="B1499" i="5"/>
  <c r="M1499" i="5"/>
  <c r="F1499" i="5"/>
  <c r="F1500" i="5"/>
  <c r="D1500" i="5"/>
  <c r="C1500" i="5"/>
  <c r="H1500" i="5"/>
  <c r="O1500" i="5"/>
  <c r="G1500" i="5"/>
  <c r="L1500" i="5"/>
  <c r="N1500" i="5"/>
  <c r="K1500" i="5"/>
  <c r="M1500" i="5"/>
  <c r="B1500" i="5"/>
  <c r="I1500" i="5"/>
  <c r="J1500" i="5"/>
  <c r="E1500" i="5"/>
  <c r="C1501" i="5"/>
  <c r="D1501" i="5"/>
  <c r="I1501" i="5"/>
  <c r="G1501" i="5"/>
  <c r="F1501" i="5"/>
  <c r="O1501" i="5"/>
  <c r="B1501" i="5"/>
  <c r="M1501" i="5"/>
  <c r="J1501" i="5"/>
  <c r="K1501" i="5"/>
  <c r="E1501" i="5"/>
  <c r="L1501" i="5"/>
  <c r="H1501" i="5"/>
  <c r="N1501" i="5"/>
  <c r="N1502" i="5"/>
  <c r="L1502" i="5"/>
  <c r="D1502" i="5"/>
  <c r="C1502" i="5"/>
  <c r="H1502" i="5"/>
  <c r="J1502" i="5"/>
  <c r="G1502" i="5"/>
  <c r="F1502" i="5"/>
  <c r="B1502" i="5"/>
  <c r="O1502" i="5"/>
  <c r="E1502" i="5"/>
  <c r="M1502" i="5"/>
  <c r="I1502" i="5"/>
  <c r="K1502" i="5"/>
  <c r="E1503" i="5"/>
  <c r="H1503" i="5"/>
  <c r="B1503" i="5"/>
  <c r="M1503" i="5"/>
  <c r="N1503" i="5"/>
  <c r="K1503" i="5"/>
  <c r="L1503" i="5"/>
  <c r="C1503" i="5"/>
  <c r="G1503" i="5"/>
  <c r="O1503" i="5"/>
  <c r="I1503" i="5"/>
  <c r="F1503" i="5"/>
  <c r="D1503" i="5"/>
  <c r="J1503" i="5"/>
  <c r="G1504" i="5"/>
  <c r="K1504" i="5"/>
  <c r="H1504" i="5"/>
  <c r="E1504" i="5"/>
  <c r="B1504" i="5"/>
  <c r="J1504" i="5"/>
  <c r="I1504" i="5"/>
  <c r="O1504" i="5"/>
  <c r="D1504" i="5"/>
  <c r="N1504" i="5"/>
  <c r="C1504" i="5"/>
  <c r="L1504" i="5"/>
  <c r="F1504" i="5"/>
  <c r="M1504" i="5"/>
  <c r="B1505" i="5"/>
  <c r="L1505" i="5"/>
  <c r="F1505" i="5"/>
  <c r="D1505" i="5"/>
  <c r="C1505" i="5"/>
  <c r="H1505" i="5"/>
  <c r="J1505" i="5"/>
  <c r="G1505" i="5"/>
  <c r="M1505" i="5"/>
  <c r="E1505" i="5"/>
  <c r="O1505" i="5"/>
  <c r="I1505" i="5"/>
  <c r="K1505" i="5"/>
  <c r="N1505" i="5"/>
  <c r="C1506" i="5"/>
  <c r="B1506" i="5"/>
  <c r="M1506" i="5"/>
  <c r="J1506" i="5"/>
  <c r="O1506" i="5"/>
  <c r="F1506" i="5"/>
  <c r="N1506" i="5"/>
  <c r="I1506" i="5"/>
  <c r="L1506" i="5"/>
  <c r="D1506" i="5"/>
  <c r="K1506" i="5"/>
  <c r="G1506" i="5"/>
  <c r="H1506" i="5"/>
  <c r="E1506" i="5"/>
  <c r="E1507" i="5"/>
  <c r="G1507" i="5"/>
  <c r="O1507" i="5"/>
  <c r="B1507" i="5"/>
  <c r="I1507" i="5"/>
  <c r="N1507" i="5"/>
  <c r="F1507" i="5"/>
  <c r="L1507" i="5"/>
  <c r="C1507" i="5"/>
  <c r="M1507" i="5"/>
  <c r="J1507" i="5"/>
  <c r="K1507" i="5"/>
  <c r="H1507" i="5"/>
  <c r="D1507" i="5"/>
  <c r="K1508" i="5"/>
  <c r="N1508" i="5"/>
  <c r="E1508" i="5"/>
  <c r="I1508" i="5"/>
  <c r="J1508" i="5"/>
  <c r="B1508" i="5"/>
  <c r="G1508" i="5"/>
  <c r="H1508" i="5"/>
  <c r="D1508" i="5"/>
  <c r="M1508" i="5"/>
  <c r="C1508" i="5"/>
  <c r="O1508" i="5"/>
  <c r="F1508" i="5"/>
  <c r="L1508" i="5"/>
  <c r="H1509" i="5"/>
  <c r="E1509" i="5"/>
  <c r="K1509" i="5"/>
  <c r="B1509" i="5"/>
  <c r="F1509" i="5"/>
  <c r="G1509" i="5"/>
  <c r="M1509" i="5"/>
  <c r="D1509" i="5"/>
  <c r="N1509" i="5"/>
  <c r="I1509" i="5"/>
  <c r="J1509" i="5"/>
  <c r="O1509" i="5"/>
  <c r="C1509" i="5"/>
  <c r="L1509" i="5"/>
  <c r="K1510" i="5"/>
  <c r="C1510" i="5"/>
  <c r="D1510" i="5"/>
  <c r="I1510" i="5"/>
  <c r="N1510" i="5"/>
  <c r="B1510" i="5"/>
  <c r="L1510" i="5"/>
  <c r="J1510" i="5"/>
  <c r="F1510" i="5"/>
  <c r="E1510" i="5"/>
  <c r="O1510" i="5"/>
  <c r="H1510" i="5"/>
  <c r="M1510" i="5"/>
  <c r="G1510" i="5"/>
  <c r="E1511" i="5"/>
  <c r="C1511" i="5"/>
  <c r="B1511" i="5"/>
  <c r="O1511" i="5"/>
  <c r="F1511" i="5"/>
  <c r="N1511" i="5"/>
  <c r="I1511" i="5"/>
  <c r="G1511" i="5"/>
  <c r="L1511" i="5"/>
  <c r="M1511" i="5"/>
  <c r="J1511" i="5"/>
  <c r="K1511" i="5"/>
  <c r="H1511" i="5"/>
  <c r="D1511" i="5"/>
  <c r="I1512" i="5"/>
  <c r="K1512" i="5"/>
  <c r="E1512" i="5"/>
  <c r="D1512" i="5"/>
  <c r="O1512" i="5"/>
  <c r="J1512" i="5"/>
  <c r="N1512" i="5"/>
  <c r="L1512" i="5"/>
  <c r="F1512" i="5"/>
  <c r="G1512" i="5"/>
  <c r="M1512" i="5"/>
  <c r="C1512" i="5"/>
  <c r="B1512" i="5"/>
  <c r="H1512" i="5"/>
  <c r="D1513" i="5"/>
  <c r="E1513" i="5"/>
  <c r="J1513" i="5"/>
  <c r="M1513" i="5"/>
  <c r="H1513" i="5"/>
  <c r="K1513" i="5"/>
  <c r="L1513" i="5"/>
  <c r="B1513" i="5"/>
  <c r="I1513" i="5"/>
  <c r="G1513" i="5"/>
  <c r="N1513" i="5"/>
  <c r="F1513" i="5"/>
  <c r="O1513" i="5"/>
  <c r="C1513" i="5"/>
  <c r="G1514" i="5"/>
  <c r="C1514" i="5"/>
  <c r="F1514" i="5"/>
  <c r="D1514" i="5"/>
  <c r="N1514" i="5"/>
  <c r="J1514" i="5"/>
  <c r="L1514" i="5"/>
  <c r="H1514" i="5"/>
  <c r="O1514" i="5"/>
  <c r="I1514" i="5"/>
  <c r="B1514" i="5"/>
  <c r="M1514" i="5"/>
  <c r="E1514" i="5"/>
  <c r="K1514" i="5"/>
  <c r="I1515" i="5"/>
  <c r="M1515" i="5"/>
  <c r="G1515" i="5"/>
  <c r="D1515" i="5"/>
  <c r="H1515" i="5"/>
  <c r="K1515" i="5"/>
  <c r="N1515" i="5"/>
  <c r="J1515" i="5"/>
  <c r="L1515" i="5"/>
  <c r="E1515" i="5"/>
  <c r="O1515" i="5"/>
  <c r="B1515" i="5"/>
  <c r="C1515" i="5"/>
  <c r="F1515" i="5"/>
  <c r="E1516" i="5"/>
  <c r="K1516" i="5"/>
  <c r="H1516" i="5"/>
  <c r="F1516" i="5"/>
  <c r="B1516" i="5"/>
  <c r="J1516" i="5"/>
  <c r="G1516" i="5"/>
  <c r="M1516" i="5"/>
  <c r="O1516" i="5"/>
  <c r="I1516" i="5"/>
  <c r="N1516" i="5"/>
  <c r="C1516" i="5"/>
  <c r="L1516" i="5"/>
  <c r="D1516" i="5"/>
  <c r="B1517" i="5"/>
  <c r="L1517" i="5"/>
  <c r="G1517" i="5"/>
  <c r="O1517" i="5"/>
  <c r="C1517" i="5"/>
  <c r="I1517" i="5"/>
  <c r="H1517" i="5"/>
  <c r="D1517" i="5"/>
  <c r="J1517" i="5"/>
  <c r="F1517" i="5"/>
  <c r="E1517" i="5"/>
  <c r="M1517" i="5"/>
  <c r="N1517" i="5"/>
  <c r="K1517" i="5"/>
  <c r="K1518" i="5"/>
  <c r="E1518" i="5"/>
  <c r="G1518" i="5"/>
  <c r="C1518" i="5"/>
  <c r="D1518" i="5"/>
  <c r="B1518" i="5"/>
  <c r="O1518" i="5"/>
  <c r="J1518" i="5"/>
  <c r="M1518" i="5"/>
  <c r="I1518" i="5"/>
  <c r="F1518" i="5"/>
  <c r="H1518" i="5"/>
  <c r="N1518" i="5"/>
  <c r="L1518" i="5"/>
  <c r="O1519" i="5"/>
  <c r="H1519" i="5"/>
  <c r="G1519" i="5"/>
  <c r="M1519" i="5"/>
  <c r="B1519" i="5"/>
  <c r="K1519" i="5"/>
  <c r="I1519" i="5"/>
  <c r="D1519" i="5"/>
  <c r="F1519" i="5"/>
  <c r="N1519" i="5"/>
  <c r="C1519" i="5"/>
  <c r="L1519" i="5"/>
  <c r="J1519" i="5"/>
  <c r="E1519" i="5"/>
  <c r="K1520" i="5"/>
  <c r="O1520" i="5"/>
  <c r="E1520" i="5"/>
  <c r="N1520" i="5"/>
  <c r="J1520" i="5"/>
  <c r="L1520" i="5"/>
  <c r="D1520" i="5"/>
  <c r="M1520" i="5"/>
  <c r="F1520" i="5"/>
  <c r="I1520" i="5"/>
  <c r="H1520" i="5"/>
  <c r="C1520" i="5"/>
  <c r="B1520" i="5"/>
  <c r="G1520" i="5"/>
  <c r="D1521" i="5"/>
  <c r="J1521" i="5"/>
  <c r="H1521" i="5"/>
  <c r="E1521" i="5"/>
  <c r="B1521" i="5"/>
  <c r="G1521" i="5"/>
  <c r="C1521" i="5"/>
  <c r="I1521" i="5"/>
  <c r="O1521" i="5"/>
  <c r="F1521" i="5"/>
  <c r="N1521" i="5"/>
  <c r="M1521" i="5"/>
  <c r="K1521" i="5"/>
  <c r="L1521" i="5"/>
  <c r="M1522" i="5"/>
  <c r="L1522" i="5"/>
  <c r="K1522" i="5"/>
  <c r="D1522" i="5"/>
  <c r="C1522" i="5"/>
  <c r="H1522" i="5"/>
  <c r="B1522" i="5"/>
  <c r="G1522" i="5"/>
  <c r="J1522" i="5"/>
  <c r="E1522" i="5"/>
  <c r="F1522" i="5"/>
  <c r="I1522" i="5"/>
  <c r="O1522" i="5"/>
  <c r="N1522" i="5"/>
  <c r="E1523" i="5"/>
  <c r="D1523" i="5"/>
  <c r="C1523" i="5"/>
  <c r="G1523" i="5"/>
  <c r="O1523" i="5"/>
  <c r="B1523" i="5"/>
  <c r="F1523" i="5"/>
  <c r="N1523" i="5"/>
  <c r="I1523" i="5"/>
  <c r="L1523" i="5"/>
  <c r="J1523" i="5"/>
  <c r="M1523" i="5"/>
  <c r="H1523" i="5"/>
  <c r="K1523" i="5"/>
  <c r="G1524" i="5"/>
  <c r="D1524" i="5"/>
  <c r="C1524" i="5"/>
  <c r="F1524" i="5"/>
  <c r="B1524" i="5"/>
  <c r="H1524" i="5"/>
  <c r="M1524" i="5"/>
  <c r="O1524" i="5"/>
  <c r="K1524" i="5"/>
  <c r="N1524" i="5"/>
  <c r="E1524" i="5"/>
  <c r="L1524" i="5"/>
  <c r="J1524" i="5"/>
  <c r="I1524" i="5"/>
  <c r="B1525" i="5"/>
  <c r="C1525" i="5"/>
  <c r="F1525" i="5"/>
  <c r="M1525" i="5"/>
  <c r="N1525" i="5"/>
  <c r="O1525" i="5"/>
  <c r="D1525" i="5"/>
  <c r="L1525" i="5"/>
  <c r="J1525" i="5"/>
  <c r="E1525" i="5"/>
  <c r="H1525" i="5"/>
  <c r="G1525" i="5"/>
  <c r="I1525" i="5"/>
  <c r="K1525" i="5"/>
  <c r="L1526" i="5"/>
  <c r="J1526" i="5"/>
  <c r="B1526" i="5"/>
  <c r="C1526" i="5"/>
  <c r="M1526" i="5"/>
  <c r="F1526" i="5"/>
  <c r="K1526" i="5"/>
  <c r="G1526" i="5"/>
  <c r="D1526" i="5"/>
  <c r="H1526" i="5"/>
  <c r="O1526" i="5"/>
  <c r="I1526" i="5"/>
  <c r="N1526" i="5"/>
  <c r="E1526" i="5"/>
  <c r="E1527" i="5"/>
  <c r="L1527" i="5"/>
  <c r="M1527" i="5"/>
  <c r="O1527" i="5"/>
  <c r="K1527" i="5"/>
  <c r="N1527" i="5"/>
  <c r="D1527" i="5"/>
  <c r="G1527" i="5"/>
  <c r="C1527" i="5"/>
  <c r="F1527" i="5"/>
  <c r="J1527" i="5"/>
  <c r="I1527" i="5"/>
  <c r="H1527" i="5"/>
  <c r="B1527" i="5"/>
  <c r="D1528" i="5"/>
  <c r="F1528" i="5"/>
  <c r="I1528" i="5"/>
  <c r="C1528" i="5"/>
  <c r="K1528" i="5"/>
  <c r="H1528" i="5"/>
  <c r="J1528" i="5"/>
  <c r="M1528" i="5"/>
  <c r="O1528" i="5"/>
  <c r="E1528" i="5"/>
  <c r="N1528" i="5"/>
  <c r="L1528" i="5"/>
  <c r="B1528" i="5"/>
  <c r="G1528" i="5"/>
  <c r="D1529" i="5"/>
  <c r="M1529" i="5"/>
  <c r="J1529" i="5"/>
  <c r="L1529" i="5"/>
  <c r="H1529" i="5"/>
  <c r="B1529" i="5"/>
  <c r="C1529" i="5"/>
  <c r="G1529" i="5"/>
  <c r="E1529" i="5"/>
  <c r="I1529" i="5"/>
  <c r="K1529" i="5"/>
  <c r="N1529" i="5"/>
  <c r="F1529" i="5"/>
  <c r="O1529" i="5"/>
  <c r="J1530" i="5"/>
  <c r="E1530" i="5"/>
  <c r="I1530" i="5"/>
  <c r="D1530" i="5"/>
  <c r="N1530" i="5"/>
  <c r="M1530" i="5"/>
  <c r="L1530" i="5"/>
  <c r="K1530" i="5"/>
  <c r="O1530" i="5"/>
  <c r="C1530" i="5"/>
  <c r="F1530" i="5"/>
  <c r="H1530" i="5"/>
  <c r="B1530" i="5"/>
  <c r="G1530" i="5"/>
  <c r="I1531" i="5"/>
  <c r="K1531" i="5"/>
  <c r="G1531" i="5"/>
  <c r="M1531" i="5"/>
  <c r="J1531" i="5"/>
  <c r="D1531" i="5"/>
  <c r="H1531" i="5"/>
  <c r="N1531" i="5"/>
  <c r="E1531" i="5"/>
  <c r="L1531" i="5"/>
  <c r="B1531" i="5"/>
  <c r="O1531" i="5"/>
  <c r="F1531" i="5"/>
  <c r="C1531" i="5"/>
  <c r="I1532" i="5"/>
  <c r="C1532" i="5"/>
  <c r="J1532" i="5"/>
  <c r="H1532" i="5"/>
  <c r="B1532" i="5"/>
  <c r="F1532" i="5"/>
  <c r="G1532" i="5"/>
  <c r="E1532" i="5"/>
  <c r="K1532" i="5"/>
  <c r="O1532" i="5"/>
  <c r="D1532" i="5"/>
  <c r="N1532" i="5"/>
  <c r="M1532" i="5"/>
  <c r="L1532" i="5"/>
  <c r="F1533" i="5"/>
  <c r="C1533" i="5"/>
  <c r="M1533" i="5"/>
  <c r="H1533" i="5"/>
  <c r="K1533" i="5"/>
  <c r="L1533" i="5"/>
  <c r="D1533" i="5"/>
  <c r="O1533" i="5"/>
  <c r="J1533" i="5"/>
  <c r="N1533" i="5"/>
  <c r="E1533" i="5"/>
  <c r="B1533" i="5"/>
  <c r="I1533" i="5"/>
  <c r="G1533" i="5"/>
  <c r="O1534" i="5"/>
  <c r="N1534" i="5"/>
  <c r="F1534" i="5"/>
  <c r="L1534" i="5"/>
  <c r="H1534" i="5"/>
  <c r="K1534" i="5"/>
  <c r="G1534" i="5"/>
  <c r="E1534" i="5"/>
  <c r="C1534" i="5"/>
  <c r="J1534" i="5"/>
  <c r="D1534" i="5"/>
  <c r="I1534" i="5"/>
  <c r="M1534" i="5"/>
  <c r="B1534" i="5"/>
  <c r="L1535" i="5"/>
  <c r="E1535" i="5"/>
  <c r="B1535" i="5"/>
  <c r="M1535" i="5"/>
  <c r="F1535" i="5"/>
  <c r="O1535" i="5"/>
  <c r="I1535" i="5"/>
  <c r="K1535" i="5"/>
  <c r="C1535" i="5"/>
  <c r="D1535" i="5"/>
  <c r="H1535" i="5"/>
  <c r="G1535" i="5"/>
  <c r="N1535" i="5"/>
  <c r="J1535" i="5"/>
  <c r="L1536" i="5"/>
  <c r="K1536" i="5"/>
  <c r="M1536" i="5"/>
  <c r="E1536" i="5"/>
  <c r="F1536" i="5"/>
  <c r="J1536" i="5"/>
  <c r="I1536" i="5"/>
  <c r="D1536" i="5"/>
  <c r="C1536" i="5"/>
  <c r="H1536" i="5"/>
  <c r="O1536" i="5"/>
  <c r="G1536" i="5"/>
  <c r="N1536" i="5"/>
  <c r="B1536" i="5"/>
  <c r="D1537" i="5"/>
  <c r="L1537" i="5"/>
  <c r="I1537" i="5"/>
  <c r="B1537" i="5"/>
  <c r="E1537" i="5"/>
  <c r="H1537" i="5"/>
  <c r="J1537" i="5"/>
  <c r="C1537" i="5"/>
  <c r="M1537" i="5"/>
  <c r="G1537" i="5"/>
  <c r="O1537" i="5"/>
  <c r="F1537" i="5"/>
  <c r="N1537" i="5"/>
  <c r="K1537" i="5"/>
  <c r="H1538" i="5"/>
  <c r="G1538" i="5"/>
  <c r="C1538" i="5"/>
  <c r="F1538" i="5"/>
  <c r="I1538" i="5"/>
  <c r="O1538" i="5"/>
  <c r="E1538" i="5"/>
  <c r="N1538" i="5"/>
  <c r="B1538" i="5"/>
  <c r="L1538" i="5"/>
  <c r="D1538" i="5"/>
  <c r="M1538" i="5"/>
  <c r="J1538" i="5"/>
  <c r="K1538" i="5"/>
  <c r="D1539" i="5"/>
  <c r="B1539" i="5"/>
  <c r="G1539" i="5"/>
  <c r="I1539" i="5"/>
  <c r="F1539" i="5"/>
  <c r="J1539" i="5"/>
  <c r="C1539" i="5"/>
  <c r="E1539" i="5"/>
  <c r="O1539" i="5"/>
  <c r="H1539" i="5"/>
  <c r="M1539" i="5"/>
  <c r="N1539" i="5"/>
  <c r="K1539" i="5"/>
  <c r="L1539" i="5"/>
  <c r="K1540" i="5"/>
  <c r="B1540" i="5"/>
  <c r="E1540" i="5"/>
  <c r="H1540" i="5"/>
  <c r="J1540" i="5"/>
  <c r="M1540" i="5"/>
  <c r="G1540" i="5"/>
  <c r="O1540" i="5"/>
  <c r="D1540" i="5"/>
  <c r="N1540" i="5"/>
  <c r="C1540" i="5"/>
  <c r="L1540" i="5"/>
  <c r="F1540" i="5"/>
  <c r="I1540" i="5"/>
  <c r="G1541" i="5"/>
  <c r="H1541" i="5"/>
  <c r="K1541" i="5"/>
  <c r="B1541" i="5"/>
  <c r="F1541" i="5"/>
  <c r="O1541" i="5"/>
  <c r="C1541" i="5"/>
  <c r="L1541" i="5"/>
  <c r="M1541" i="5"/>
  <c r="E1541" i="5"/>
  <c r="N1541" i="5"/>
  <c r="D1541" i="5"/>
  <c r="I1541" i="5"/>
  <c r="J1541" i="5"/>
  <c r="K1542" i="5"/>
  <c r="H1542" i="5"/>
  <c r="D1542" i="5"/>
  <c r="I1542" i="5"/>
  <c r="N1542" i="5"/>
  <c r="E1542" i="5"/>
  <c r="L1542" i="5"/>
  <c r="J1542" i="5"/>
  <c r="B1542" i="5"/>
  <c r="C1542" i="5"/>
  <c r="O1542" i="5"/>
  <c r="F1542" i="5"/>
  <c r="M1542" i="5"/>
  <c r="G1542" i="5"/>
  <c r="B1543" i="5"/>
  <c r="H1543" i="5"/>
  <c r="L1543" i="5"/>
  <c r="M1543" i="5"/>
  <c r="I1543" i="5"/>
  <c r="K1543" i="5"/>
  <c r="J1543" i="5"/>
  <c r="D1543" i="5"/>
  <c r="E1543" i="5"/>
  <c r="C1543" i="5"/>
  <c r="F1543" i="5"/>
  <c r="O1543" i="5"/>
  <c r="G1543" i="5"/>
  <c r="N1543" i="5"/>
  <c r="D1544" i="5"/>
  <c r="F1544" i="5"/>
  <c r="J1544" i="5"/>
  <c r="C1544" i="5"/>
  <c r="H1544" i="5"/>
  <c r="B1544" i="5"/>
  <c r="M1544" i="5"/>
  <c r="E1544" i="5"/>
  <c r="N1544" i="5"/>
  <c r="I1544" i="5"/>
  <c r="G1544" i="5"/>
  <c r="O1544" i="5"/>
  <c r="K1544" i="5"/>
  <c r="L1544" i="5"/>
  <c r="B1545" i="5"/>
  <c r="M1545" i="5"/>
  <c r="G1545" i="5"/>
  <c r="K1545" i="5"/>
  <c r="F1545" i="5"/>
  <c r="L1545" i="5"/>
  <c r="N1545" i="5"/>
  <c r="I1545" i="5"/>
  <c r="C1545" i="5"/>
  <c r="D1545" i="5"/>
  <c r="O1545" i="5"/>
  <c r="J1545" i="5"/>
  <c r="H1545" i="5"/>
  <c r="E1545" i="5"/>
  <c r="J1546" i="5"/>
  <c r="N1546" i="5"/>
  <c r="F1546" i="5"/>
  <c r="L1546" i="5"/>
  <c r="D1546" i="5"/>
  <c r="I1546" i="5"/>
  <c r="O1546" i="5"/>
  <c r="H1546" i="5"/>
  <c r="G1546" i="5"/>
  <c r="M1546" i="5"/>
  <c r="E1546" i="5"/>
  <c r="K1546" i="5"/>
  <c r="B1546" i="5"/>
  <c r="C1546" i="5"/>
  <c r="D1547" i="5"/>
  <c r="F1547" i="5"/>
  <c r="N1547" i="5"/>
  <c r="G1547" i="5"/>
  <c r="L1547" i="5"/>
  <c r="J1547" i="5"/>
  <c r="O1547" i="5"/>
  <c r="E1547" i="5"/>
  <c r="C1547" i="5"/>
  <c r="H1547" i="5"/>
  <c r="K1547" i="5"/>
  <c r="I1547" i="5"/>
  <c r="M1547" i="5"/>
  <c r="B1547" i="5"/>
  <c r="M1548" i="5"/>
  <c r="F1548" i="5"/>
  <c r="C1548" i="5"/>
  <c r="D1548" i="5"/>
  <c r="B1548" i="5"/>
  <c r="H1548" i="5"/>
  <c r="I1548" i="5"/>
  <c r="G1548" i="5"/>
  <c r="O1548" i="5"/>
  <c r="K1548" i="5"/>
  <c r="N1548" i="5"/>
  <c r="E1548" i="5"/>
  <c r="L1548" i="5"/>
  <c r="J1548" i="5"/>
  <c r="I1549" i="5"/>
  <c r="K1549" i="5"/>
  <c r="L1549" i="5"/>
  <c r="J1549" i="5"/>
  <c r="O1549" i="5"/>
  <c r="B1549" i="5"/>
  <c r="D1549" i="5"/>
  <c r="F1549" i="5"/>
  <c r="H1549" i="5"/>
  <c r="C1549" i="5"/>
  <c r="E1549" i="5"/>
  <c r="G1549" i="5"/>
  <c r="N1549" i="5"/>
  <c r="M1549" i="5"/>
  <c r="J1550" i="5"/>
  <c r="K1550" i="5"/>
  <c r="B1550" i="5"/>
  <c r="I1550" i="5"/>
  <c r="O1550" i="5"/>
  <c r="H1550" i="5"/>
  <c r="M1550" i="5"/>
  <c r="G1550" i="5"/>
  <c r="F1550" i="5"/>
  <c r="C1550" i="5"/>
  <c r="D1550" i="5"/>
  <c r="N1550" i="5"/>
  <c r="E1550" i="5"/>
  <c r="L1550" i="5"/>
  <c r="N1551" i="5"/>
  <c r="E1551" i="5"/>
  <c r="L1551" i="5"/>
  <c r="B1551" i="5"/>
  <c r="I1551" i="5"/>
  <c r="O1551" i="5"/>
  <c r="F1551" i="5"/>
  <c r="M1551" i="5"/>
  <c r="C1551" i="5"/>
  <c r="K1551" i="5"/>
  <c r="J1551" i="5"/>
  <c r="D1551" i="5"/>
  <c r="H1551" i="5"/>
  <c r="G1551" i="5"/>
  <c r="M1552" i="5"/>
  <c r="H1552" i="5"/>
  <c r="K1552" i="5"/>
  <c r="B1552" i="5"/>
  <c r="E1552" i="5"/>
  <c r="G1552" i="5"/>
  <c r="J1552" i="5"/>
  <c r="D1552" i="5"/>
  <c r="O1552" i="5"/>
  <c r="C1552" i="5"/>
  <c r="N1552" i="5"/>
  <c r="F1552" i="5"/>
  <c r="L1552" i="5"/>
  <c r="I1552" i="5"/>
  <c r="D1553" i="5"/>
  <c r="I1553" i="5"/>
  <c r="J1553" i="5"/>
  <c r="F1553" i="5"/>
  <c r="H1553" i="5"/>
  <c r="K1553" i="5"/>
  <c r="L1553" i="5"/>
  <c r="O1553" i="5"/>
  <c r="M1553" i="5"/>
  <c r="N1553" i="5"/>
  <c r="B1553" i="5"/>
  <c r="G1553" i="5"/>
  <c r="E1553" i="5"/>
  <c r="C1553" i="5"/>
  <c r="G1554" i="5"/>
  <c r="N1554" i="5"/>
  <c r="B1554" i="5"/>
  <c r="L1554" i="5"/>
  <c r="C1554" i="5"/>
  <c r="D1554" i="5"/>
  <c r="E1554" i="5"/>
  <c r="M1554" i="5"/>
  <c r="J1554" i="5"/>
  <c r="K1554" i="5"/>
  <c r="F1554" i="5"/>
  <c r="I1554" i="5"/>
  <c r="H1554" i="5"/>
  <c r="O1554" i="5"/>
  <c r="D1555" i="5"/>
  <c r="I1555" i="5"/>
  <c r="G1555" i="5"/>
  <c r="B1555" i="5"/>
  <c r="H1555" i="5"/>
  <c r="C1555" i="5"/>
  <c r="O1555" i="5"/>
  <c r="J1555" i="5"/>
  <c r="E1555" i="5"/>
  <c r="N1555" i="5"/>
  <c r="M1555" i="5"/>
  <c r="L1555" i="5"/>
  <c r="K1555" i="5"/>
  <c r="F1555" i="5"/>
  <c r="K1556" i="5"/>
  <c r="B1556" i="5"/>
  <c r="E1556" i="5"/>
  <c r="H1556" i="5"/>
  <c r="J1556" i="5"/>
  <c r="M1556" i="5"/>
  <c r="G1556" i="5"/>
  <c r="O1556" i="5"/>
  <c r="D1556" i="5"/>
  <c r="N1556" i="5"/>
  <c r="C1556" i="5"/>
  <c r="L1556" i="5"/>
  <c r="F1556" i="5"/>
  <c r="I1556" i="5"/>
  <c r="B1557" i="5"/>
  <c r="E1557" i="5"/>
  <c r="G1557" i="5"/>
  <c r="K1557" i="5"/>
  <c r="F1557" i="5"/>
  <c r="M1557" i="5"/>
  <c r="I1557" i="5"/>
  <c r="D1557" i="5"/>
  <c r="N1557" i="5"/>
  <c r="J1557" i="5"/>
  <c r="H1557" i="5"/>
  <c r="L1557" i="5"/>
  <c r="C1557" i="5"/>
  <c r="O1557" i="5"/>
  <c r="K1558" i="5"/>
  <c r="C1558" i="5"/>
  <c r="D1558" i="5"/>
  <c r="I1558" i="5"/>
  <c r="N1558" i="5"/>
  <c r="E1558" i="5"/>
  <c r="L1558" i="5"/>
  <c r="J1558" i="5"/>
  <c r="F1558" i="5"/>
  <c r="B1558" i="5"/>
  <c r="O1558" i="5"/>
  <c r="H1558" i="5"/>
  <c r="M1558" i="5"/>
  <c r="G1558" i="5"/>
  <c r="O1559" i="5"/>
  <c r="E1559" i="5"/>
  <c r="N1559" i="5"/>
  <c r="J1559" i="5"/>
  <c r="F1559" i="5"/>
  <c r="I1559" i="5"/>
  <c r="M1559" i="5"/>
  <c r="B1559" i="5"/>
  <c r="K1559" i="5"/>
  <c r="L1559" i="5"/>
  <c r="D1559" i="5"/>
  <c r="H1559" i="5"/>
  <c r="C1559" i="5"/>
  <c r="G1559" i="5"/>
  <c r="O1560" i="5"/>
  <c r="E1560" i="5"/>
  <c r="N1560" i="5"/>
  <c r="C1560" i="5"/>
  <c r="L1560" i="5"/>
  <c r="D1560" i="5"/>
  <c r="G1560" i="5"/>
  <c r="M1560" i="5"/>
  <c r="K1560" i="5"/>
  <c r="B1560" i="5"/>
  <c r="H1560" i="5"/>
  <c r="F1560" i="5"/>
  <c r="J1560" i="5"/>
  <c r="I1560" i="5"/>
  <c r="B1561" i="5"/>
  <c r="D1561" i="5"/>
  <c r="G1561" i="5"/>
  <c r="J1561" i="5"/>
  <c r="I1561" i="5"/>
  <c r="E1561" i="5"/>
  <c r="N1561" i="5"/>
  <c r="M1561" i="5"/>
  <c r="C1561" i="5"/>
  <c r="K1561" i="5"/>
  <c r="O1561" i="5"/>
  <c r="L1561" i="5"/>
  <c r="H1561" i="5"/>
  <c r="F1561" i="5"/>
  <c r="K1562" i="5"/>
  <c r="L1562" i="5"/>
  <c r="C1562" i="5"/>
  <c r="O1562" i="5"/>
  <c r="H1562" i="5"/>
  <c r="F1562" i="5"/>
  <c r="G1562" i="5"/>
  <c r="E1562" i="5"/>
  <c r="B1562" i="5"/>
  <c r="J1562" i="5"/>
  <c r="I1562" i="5"/>
  <c r="D1562" i="5"/>
  <c r="M1562" i="5"/>
  <c r="N1562" i="5"/>
  <c r="D1563" i="5"/>
  <c r="G1563" i="5"/>
  <c r="K1563" i="5"/>
  <c r="H1563" i="5"/>
  <c r="F1563" i="5"/>
  <c r="I1563" i="5"/>
  <c r="N1563" i="5"/>
  <c r="E1563" i="5"/>
  <c r="L1563" i="5"/>
  <c r="J1563" i="5"/>
  <c r="O1563" i="5"/>
  <c r="C1563" i="5"/>
  <c r="M1563" i="5"/>
  <c r="B1563" i="5"/>
  <c r="M1564" i="5"/>
  <c r="E1564" i="5"/>
  <c r="B1564" i="5"/>
  <c r="C1564" i="5"/>
  <c r="G1564" i="5"/>
  <c r="D1564" i="5"/>
  <c r="F1564" i="5"/>
  <c r="J1564" i="5"/>
  <c r="O1564" i="5"/>
  <c r="K1564" i="5"/>
  <c r="N1564" i="5"/>
  <c r="I1564" i="5"/>
  <c r="L1564" i="5"/>
  <c r="H1564" i="5"/>
  <c r="G1565" i="5"/>
  <c r="E1565" i="5"/>
  <c r="H1565" i="5"/>
  <c r="B1565" i="5"/>
  <c r="M1565" i="5"/>
  <c r="C1565" i="5"/>
  <c r="K1565" i="5"/>
  <c r="F1565" i="5"/>
  <c r="L1565" i="5"/>
  <c r="O1565" i="5"/>
  <c r="I1565" i="5"/>
  <c r="D1565" i="5"/>
  <c r="N1565" i="5"/>
  <c r="J1565" i="5"/>
  <c r="M1566" i="5"/>
  <c r="N1566" i="5"/>
  <c r="K1566" i="5"/>
  <c r="L1566" i="5"/>
  <c r="H1566" i="5"/>
  <c r="B1566" i="5"/>
  <c r="G1566" i="5"/>
  <c r="J1566" i="5"/>
  <c r="C1566" i="5"/>
  <c r="I1566" i="5"/>
  <c r="D1566" i="5"/>
  <c r="E1566" i="5"/>
  <c r="O1566" i="5"/>
  <c r="F1566" i="5"/>
  <c r="I1567" i="5"/>
  <c r="O1567" i="5"/>
  <c r="E1567" i="5"/>
  <c r="B1567" i="5"/>
  <c r="J1567" i="5"/>
  <c r="G1567" i="5"/>
  <c r="M1567" i="5"/>
  <c r="F1567" i="5"/>
  <c r="D1567" i="5"/>
  <c r="C1567" i="5"/>
  <c r="N1567" i="5"/>
  <c r="K1567" i="5"/>
  <c r="L1567" i="5"/>
  <c r="H1567" i="5"/>
  <c r="I1568" i="5"/>
  <c r="D1568" i="5"/>
  <c r="H1568" i="5"/>
  <c r="C1568" i="5"/>
  <c r="B1568" i="5"/>
  <c r="F1568" i="5"/>
  <c r="G1568" i="5"/>
  <c r="O1568" i="5"/>
  <c r="N1568" i="5"/>
  <c r="L1568" i="5"/>
  <c r="M1568" i="5"/>
  <c r="K1568" i="5"/>
  <c r="E1568" i="5"/>
  <c r="J1568" i="5"/>
  <c r="D1569" i="5"/>
  <c r="N1569" i="5"/>
  <c r="J1569" i="5"/>
  <c r="L1569" i="5"/>
  <c r="H1569" i="5"/>
  <c r="B1569" i="5"/>
  <c r="E1569" i="5"/>
  <c r="C1569" i="5"/>
  <c r="G1569" i="5"/>
  <c r="F1569" i="5"/>
  <c r="I1569" i="5"/>
  <c r="M1569" i="5"/>
  <c r="O1569" i="5"/>
  <c r="K1569" i="5"/>
  <c r="G1570" i="5"/>
  <c r="D1570" i="5"/>
  <c r="C1570" i="5"/>
  <c r="B1570" i="5"/>
  <c r="J1570" i="5"/>
  <c r="E1570" i="5"/>
  <c r="F1570" i="5"/>
  <c r="I1570" i="5"/>
  <c r="M1570" i="5"/>
  <c r="O1570" i="5"/>
  <c r="K1570" i="5"/>
  <c r="N1570" i="5"/>
  <c r="H1570" i="5"/>
  <c r="L1570" i="5"/>
  <c r="F1571" i="5"/>
  <c r="H1571" i="5"/>
  <c r="C1571" i="5"/>
  <c r="O1571" i="5"/>
  <c r="N1571" i="5"/>
  <c r="L1571" i="5"/>
  <c r="K1571" i="5"/>
  <c r="M1571" i="5"/>
  <c r="G1571" i="5"/>
  <c r="D1571" i="5"/>
  <c r="B1571" i="5"/>
  <c r="J1571" i="5"/>
  <c r="I1571" i="5"/>
  <c r="E1571" i="5"/>
  <c r="O1572" i="5"/>
  <c r="N1572" i="5"/>
  <c r="L1572" i="5"/>
  <c r="I1572" i="5"/>
  <c r="D1572" i="5"/>
  <c r="K1572" i="5"/>
  <c r="G1572" i="5"/>
  <c r="J1572" i="5"/>
  <c r="F1572" i="5"/>
  <c r="B1572" i="5"/>
  <c r="C1572" i="5"/>
  <c r="E1572" i="5"/>
  <c r="H1572" i="5"/>
  <c r="M1572" i="5"/>
  <c r="B1573" i="5"/>
  <c r="L1573" i="5"/>
  <c r="G1573" i="5"/>
  <c r="H1573" i="5"/>
  <c r="I1573" i="5"/>
  <c r="N1573" i="5"/>
  <c r="K1573" i="5"/>
  <c r="D1573" i="5"/>
  <c r="C1573" i="5"/>
  <c r="J1573" i="5"/>
  <c r="M1573" i="5"/>
  <c r="E1573" i="5"/>
  <c r="F1573" i="5"/>
  <c r="O1573" i="5"/>
  <c r="J1574" i="5"/>
  <c r="E1574" i="5"/>
  <c r="F1574" i="5"/>
  <c r="O1574" i="5"/>
  <c r="N1574" i="5"/>
  <c r="M1574" i="5"/>
  <c r="L1574" i="5"/>
  <c r="K1574" i="5"/>
  <c r="D1574" i="5"/>
  <c r="C1574" i="5"/>
  <c r="I1574" i="5"/>
  <c r="H1574" i="5"/>
  <c r="B1574" i="5"/>
  <c r="G1574" i="5"/>
  <c r="E1575" i="5"/>
  <c r="G1575" i="5"/>
  <c r="N1575" i="5"/>
  <c r="M1575" i="5"/>
  <c r="F1575" i="5"/>
  <c r="K1575" i="5"/>
  <c r="L1575" i="5"/>
  <c r="C1575" i="5"/>
  <c r="J1575" i="5"/>
  <c r="D1575" i="5"/>
  <c r="H1575" i="5"/>
  <c r="B1575" i="5"/>
  <c r="I1575" i="5"/>
  <c r="O1575" i="5"/>
  <c r="M1576" i="5"/>
  <c r="K1576" i="5"/>
  <c r="D1576" i="5"/>
  <c r="B1576" i="5"/>
  <c r="E1576" i="5"/>
  <c r="J1576" i="5"/>
  <c r="I1576" i="5"/>
  <c r="O1576" i="5"/>
  <c r="F1576" i="5"/>
  <c r="N1576" i="5"/>
  <c r="C1576" i="5"/>
  <c r="L1576" i="5"/>
  <c r="H1576" i="5"/>
  <c r="G1576" i="5"/>
  <c r="D1577" i="5"/>
  <c r="I1577" i="5"/>
  <c r="F1577" i="5"/>
  <c r="B1577" i="5"/>
  <c r="J1577" i="5"/>
  <c r="H1577" i="5"/>
  <c r="N1577" i="5"/>
  <c r="G1577" i="5"/>
  <c r="O1577" i="5"/>
  <c r="M1577" i="5"/>
  <c r="C1577" i="5"/>
  <c r="K1577" i="5"/>
  <c r="E1577" i="5"/>
  <c r="L1577" i="5"/>
  <c r="K1578" i="5"/>
  <c r="N1578" i="5"/>
  <c r="B1578" i="5"/>
  <c r="L1578" i="5"/>
  <c r="G1578" i="5"/>
  <c r="O1578" i="5"/>
  <c r="I1578" i="5"/>
  <c r="C1578" i="5"/>
  <c r="H1578" i="5"/>
  <c r="J1578" i="5"/>
  <c r="E1578" i="5"/>
  <c r="F1578" i="5"/>
  <c r="M1578" i="5"/>
  <c r="D1578" i="5"/>
  <c r="D1579" i="5"/>
  <c r="L1579" i="5"/>
  <c r="K1579" i="5"/>
  <c r="O1579" i="5"/>
  <c r="I1579" i="5"/>
  <c r="C1579" i="5"/>
  <c r="F1579" i="5"/>
  <c r="G1579" i="5"/>
  <c r="B1579" i="5"/>
  <c r="E1579" i="5"/>
  <c r="J1579" i="5"/>
  <c r="H1579" i="5"/>
  <c r="M1579" i="5"/>
  <c r="N1579" i="5"/>
  <c r="M1580" i="5"/>
  <c r="O1580" i="5"/>
  <c r="E1580" i="5"/>
  <c r="N1580" i="5"/>
  <c r="F1580" i="5"/>
  <c r="L1580" i="5"/>
  <c r="C1580" i="5"/>
  <c r="H1580" i="5"/>
  <c r="K1580" i="5"/>
  <c r="I1580" i="5"/>
  <c r="D1580" i="5"/>
  <c r="B1580" i="5"/>
  <c r="J1580" i="5"/>
  <c r="G1580" i="5"/>
  <c r="H1581" i="5"/>
  <c r="C1581" i="5"/>
  <c r="E1581" i="5"/>
  <c r="G1581" i="5"/>
  <c r="F1581" i="5"/>
  <c r="M1581" i="5"/>
  <c r="B1581" i="5"/>
  <c r="K1581" i="5"/>
  <c r="I1581" i="5"/>
  <c r="L1581" i="5"/>
  <c r="J1581" i="5"/>
  <c r="O1581" i="5"/>
  <c r="N1581" i="5"/>
  <c r="D1581" i="5"/>
  <c r="B1582" i="5"/>
  <c r="I1582" i="5"/>
  <c r="D1582" i="5"/>
  <c r="H1582" i="5"/>
  <c r="J1582" i="5"/>
  <c r="O1582" i="5"/>
  <c r="M1582" i="5"/>
  <c r="N1582" i="5"/>
  <c r="C1582" i="5"/>
  <c r="L1582" i="5"/>
  <c r="F1582" i="5"/>
  <c r="K1582" i="5"/>
  <c r="G1582" i="5"/>
  <c r="E1582" i="5"/>
  <c r="N1583" i="5"/>
  <c r="E1583" i="5"/>
  <c r="L1583" i="5"/>
  <c r="M1583" i="5"/>
  <c r="K1583" i="5"/>
  <c r="O1583" i="5"/>
  <c r="C1583" i="5"/>
  <c r="H1583" i="5"/>
  <c r="G1583" i="5"/>
  <c r="D1583" i="5"/>
  <c r="I1583" i="5"/>
  <c r="F1583" i="5"/>
  <c r="J1583" i="5"/>
  <c r="B1583" i="5"/>
  <c r="E1584" i="5"/>
  <c r="I1584" i="5"/>
  <c r="B1584" i="5"/>
  <c r="C1584" i="5"/>
  <c r="H1584" i="5"/>
  <c r="F1584" i="5"/>
  <c r="G1584" i="5"/>
  <c r="O1584" i="5"/>
  <c r="D1584" i="5"/>
  <c r="L1584" i="5"/>
  <c r="N1584" i="5"/>
  <c r="K1584" i="5"/>
  <c r="M1584" i="5"/>
  <c r="J1584" i="5"/>
  <c r="B1585" i="5"/>
  <c r="N1585" i="5"/>
  <c r="G1585" i="5"/>
  <c r="D1585" i="5"/>
  <c r="L1585" i="5"/>
  <c r="F1585" i="5"/>
  <c r="C1585" i="5"/>
  <c r="I1585" i="5"/>
  <c r="J1585" i="5"/>
  <c r="M1585" i="5"/>
  <c r="E1585" i="5"/>
  <c r="K1585" i="5"/>
  <c r="H1585" i="5"/>
  <c r="O1585" i="5"/>
  <c r="G1586" i="5"/>
  <c r="D1586" i="5"/>
  <c r="C1586" i="5"/>
  <c r="J1586" i="5"/>
  <c r="E1586" i="5"/>
  <c r="F1586" i="5"/>
  <c r="K1586" i="5"/>
  <c r="I1586" i="5"/>
  <c r="O1586" i="5"/>
  <c r="N1586" i="5"/>
  <c r="M1586" i="5"/>
  <c r="L1586" i="5"/>
  <c r="H1586" i="5"/>
  <c r="B1586" i="5"/>
  <c r="D1587" i="5"/>
  <c r="L1587" i="5"/>
  <c r="H1587" i="5"/>
  <c r="I1587" i="5"/>
  <c r="C1587" i="5"/>
  <c r="J1587" i="5"/>
  <c r="G1587" i="5"/>
  <c r="E1587" i="5"/>
  <c r="F1587" i="5"/>
  <c r="B1587" i="5"/>
  <c r="M1587" i="5"/>
  <c r="O1587" i="5"/>
  <c r="K1587" i="5"/>
  <c r="N1587" i="5"/>
  <c r="G1588" i="5"/>
  <c r="M1588" i="5"/>
  <c r="F1588" i="5"/>
  <c r="O1588" i="5"/>
  <c r="C1588" i="5"/>
  <c r="N1588" i="5"/>
  <c r="H1588" i="5"/>
  <c r="I1588" i="5"/>
  <c r="B1588" i="5"/>
  <c r="K1588" i="5"/>
  <c r="E1588" i="5"/>
  <c r="L1588" i="5"/>
  <c r="J1588" i="5"/>
  <c r="D1588" i="5"/>
  <c r="K1589" i="5"/>
  <c r="B1589" i="5"/>
  <c r="F1589" i="5"/>
  <c r="G1589" i="5"/>
  <c r="M1589" i="5"/>
  <c r="N1589" i="5"/>
  <c r="C1589" i="5"/>
  <c r="O1589" i="5"/>
  <c r="I1589" i="5"/>
  <c r="L1589" i="5"/>
  <c r="J1589" i="5"/>
  <c r="E1589" i="5"/>
  <c r="H1589" i="5"/>
  <c r="D1589" i="5"/>
  <c r="I1590" i="5"/>
  <c r="E1590" i="5"/>
  <c r="D1590" i="5"/>
  <c r="F1590" i="5"/>
  <c r="J1590" i="5"/>
  <c r="M1590" i="5"/>
  <c r="O1590" i="5"/>
  <c r="K1590" i="5"/>
  <c r="N1590" i="5"/>
  <c r="B1590" i="5"/>
  <c r="L1590" i="5"/>
  <c r="H1590" i="5"/>
  <c r="G1590" i="5"/>
  <c r="C1590" i="5"/>
  <c r="I1591" i="5"/>
  <c r="L1591" i="5"/>
  <c r="J1591" i="5"/>
  <c r="M1591" i="5"/>
  <c r="E1591" i="5"/>
  <c r="K1591" i="5"/>
  <c r="D1591" i="5"/>
  <c r="O1591" i="5"/>
  <c r="B1591" i="5"/>
  <c r="N1591" i="5"/>
  <c r="C1591" i="5"/>
  <c r="H1591" i="5"/>
  <c r="F1591" i="5"/>
  <c r="G1591" i="5"/>
  <c r="I1592" i="5"/>
  <c r="K1592" i="5"/>
  <c r="O1592" i="5"/>
  <c r="E1592" i="5"/>
  <c r="N1592" i="5"/>
  <c r="J1592" i="5"/>
  <c r="L1592" i="5"/>
  <c r="G1592" i="5"/>
  <c r="C1592" i="5"/>
  <c r="B1592" i="5"/>
  <c r="M1592" i="5"/>
  <c r="F1592" i="5"/>
  <c r="D1592" i="5"/>
  <c r="H1592" i="5"/>
  <c r="D1593" i="5"/>
  <c r="M1593" i="5"/>
  <c r="O1593" i="5"/>
  <c r="K1593" i="5"/>
  <c r="E1593" i="5"/>
  <c r="L1593" i="5"/>
  <c r="C1593" i="5"/>
  <c r="I1593" i="5"/>
  <c r="J1593" i="5"/>
  <c r="G1593" i="5"/>
  <c r="B1593" i="5"/>
  <c r="H1593" i="5"/>
  <c r="F1593" i="5"/>
  <c r="N1593" i="5"/>
  <c r="B1594" i="5"/>
  <c r="O1594" i="5"/>
  <c r="J1594" i="5"/>
  <c r="D1594" i="5"/>
  <c r="G1594" i="5"/>
  <c r="M1594" i="5"/>
  <c r="H1594" i="5"/>
  <c r="K1594" i="5"/>
  <c r="E1594" i="5"/>
  <c r="C1594" i="5"/>
  <c r="I1594" i="5"/>
  <c r="N1594" i="5"/>
  <c r="F1594" i="5"/>
  <c r="L1594" i="5"/>
  <c r="D1595" i="5"/>
  <c r="L1595" i="5"/>
  <c r="J1595" i="5"/>
  <c r="O1595" i="5"/>
  <c r="H1595" i="5"/>
  <c r="B1595" i="5"/>
  <c r="F1595" i="5"/>
  <c r="C1595" i="5"/>
  <c r="E1595" i="5"/>
  <c r="I1595" i="5"/>
  <c r="K1595" i="5"/>
  <c r="G1595" i="5"/>
  <c r="M1595" i="5"/>
  <c r="N1595" i="5"/>
  <c r="M1596" i="5"/>
  <c r="B1596" i="5"/>
  <c r="C1596" i="5"/>
  <c r="J1596" i="5"/>
  <c r="F1596" i="5"/>
  <c r="I1596" i="5"/>
  <c r="O1596" i="5"/>
  <c r="H1596" i="5"/>
  <c r="N1596" i="5"/>
  <c r="D1596" i="5"/>
  <c r="L1596" i="5"/>
  <c r="E1596" i="5"/>
  <c r="G1596" i="5"/>
  <c r="K1596" i="5"/>
  <c r="F1597" i="5"/>
  <c r="D1597" i="5"/>
  <c r="E1597" i="5"/>
  <c r="I1597" i="5"/>
  <c r="J1597" i="5"/>
  <c r="M1597" i="5"/>
  <c r="C1597" i="5"/>
  <c r="K1597" i="5"/>
  <c r="H1597" i="5"/>
  <c r="L1597" i="5"/>
  <c r="G1597" i="5"/>
  <c r="O1597" i="5"/>
  <c r="N1597" i="5"/>
  <c r="B1597" i="5"/>
  <c r="F1598" i="5"/>
  <c r="D1598" i="5"/>
  <c r="J1598" i="5"/>
  <c r="I1598" i="5"/>
  <c r="C1598" i="5"/>
  <c r="H1598" i="5"/>
  <c r="G1598" i="5"/>
  <c r="N1598" i="5"/>
  <c r="E1598" i="5"/>
  <c r="L1598" i="5"/>
  <c r="O1598" i="5"/>
  <c r="K1598" i="5"/>
  <c r="M1598" i="5"/>
  <c r="B1598" i="5"/>
  <c r="N1599" i="5"/>
  <c r="C1599" i="5"/>
  <c r="L1599" i="5"/>
  <c r="H1599" i="5"/>
  <c r="E1599" i="5"/>
  <c r="M1599" i="5"/>
  <c r="G1599" i="5"/>
  <c r="O1599" i="5"/>
  <c r="D1599" i="5"/>
  <c r="K1599" i="5"/>
  <c r="I1599" i="5"/>
  <c r="F1599" i="5"/>
  <c r="B1599" i="5"/>
  <c r="J1599" i="5"/>
  <c r="I1600" i="5"/>
  <c r="K1600" i="5"/>
  <c r="H1600" i="5"/>
  <c r="D1600" i="5"/>
  <c r="O1600" i="5"/>
  <c r="G1600" i="5"/>
  <c r="N1600" i="5"/>
  <c r="C1600" i="5"/>
  <c r="L1600" i="5"/>
  <c r="E1600" i="5"/>
  <c r="M1600" i="5"/>
  <c r="F1600" i="5"/>
  <c r="B1600" i="5"/>
  <c r="J1600" i="5"/>
  <c r="H1601" i="5"/>
  <c r="L1601" i="5"/>
  <c r="M1601" i="5"/>
  <c r="C1601" i="5"/>
  <c r="K1601" i="5"/>
  <c r="G1601" i="5"/>
  <c r="I1601" i="5"/>
  <c r="F1601" i="5"/>
  <c r="E1601" i="5"/>
  <c r="B1601" i="5"/>
  <c r="O1601" i="5"/>
  <c r="J1601" i="5"/>
  <c r="N1601" i="5"/>
  <c r="D1601" i="5"/>
  <c r="M1602" i="5"/>
  <c r="L1602" i="5"/>
  <c r="K1602" i="5"/>
  <c r="F1602" i="5"/>
  <c r="J1602" i="5"/>
  <c r="D1602" i="5"/>
  <c r="I1602" i="5"/>
  <c r="H1602" i="5"/>
  <c r="G1602" i="5"/>
  <c r="B1602" i="5"/>
  <c r="E1602" i="5"/>
  <c r="C1602" i="5"/>
  <c r="O1602" i="5"/>
  <c r="N1602" i="5"/>
  <c r="G1603" i="5"/>
  <c r="E1603" i="5"/>
  <c r="D1603" i="5"/>
  <c r="J1603" i="5"/>
  <c r="L1603" i="5"/>
  <c r="O1603" i="5"/>
  <c r="M1603" i="5"/>
  <c r="N1603" i="5"/>
  <c r="B1603" i="5"/>
  <c r="K1603" i="5"/>
  <c r="C1603" i="5"/>
  <c r="H1603" i="5"/>
  <c r="F1603" i="5"/>
  <c r="I1603" i="5"/>
  <c r="D1604" i="5"/>
  <c r="F1604" i="5"/>
  <c r="H1604" i="5"/>
  <c r="E1604" i="5"/>
  <c r="G1604" i="5"/>
  <c r="O1604" i="5"/>
  <c r="M1604" i="5"/>
  <c r="N1604" i="5"/>
  <c r="K1604" i="5"/>
  <c r="L1604" i="5"/>
  <c r="B1604" i="5"/>
  <c r="J1604" i="5"/>
  <c r="C1604" i="5"/>
  <c r="I1604" i="5"/>
  <c r="C1605" i="5"/>
  <c r="O1605" i="5"/>
  <c r="F1605" i="5"/>
  <c r="L1605" i="5"/>
  <c r="I1605" i="5"/>
  <c r="G1605" i="5"/>
  <c r="K1605" i="5"/>
  <c r="B1605" i="5"/>
  <c r="D1605" i="5"/>
  <c r="H1605" i="5"/>
  <c r="M1605" i="5"/>
  <c r="E1605" i="5"/>
  <c r="N1605" i="5"/>
  <c r="J1605" i="5"/>
  <c r="H1606" i="5"/>
  <c r="E1606" i="5"/>
  <c r="B1606" i="5"/>
  <c r="O1606" i="5"/>
  <c r="D1606" i="5"/>
  <c r="M1606" i="5"/>
  <c r="N1606" i="5"/>
  <c r="K1606" i="5"/>
  <c r="L1606" i="5"/>
  <c r="F1606" i="5"/>
  <c r="C1606" i="5"/>
  <c r="G1606" i="5"/>
  <c r="I1606" i="5"/>
  <c r="J1606" i="5"/>
  <c r="L1607" i="5"/>
  <c r="F1607" i="5"/>
  <c r="I1607" i="5"/>
  <c r="M1607" i="5"/>
  <c r="J1607" i="5"/>
  <c r="K1607" i="5"/>
  <c r="E1607" i="5"/>
  <c r="D1607" i="5"/>
  <c r="B1607" i="5"/>
  <c r="O1607" i="5"/>
  <c r="C1607" i="5"/>
  <c r="N1607" i="5"/>
  <c r="G1607" i="5"/>
  <c r="H1607" i="5"/>
  <c r="G1608" i="5"/>
  <c r="K1608" i="5"/>
  <c r="C1608" i="5"/>
  <c r="D1608" i="5"/>
  <c r="O1608" i="5"/>
  <c r="E1608" i="5"/>
  <c r="N1608" i="5"/>
  <c r="B1608" i="5"/>
  <c r="L1608" i="5"/>
  <c r="I1608" i="5"/>
  <c r="M1608" i="5"/>
  <c r="J1608" i="5"/>
  <c r="H1608" i="5"/>
  <c r="F1608" i="5"/>
  <c r="C1609" i="5"/>
  <c r="N1609" i="5"/>
  <c r="G1609" i="5"/>
  <c r="J1609" i="5"/>
  <c r="E1609" i="5"/>
  <c r="I1609" i="5"/>
  <c r="O1609" i="5"/>
  <c r="H1609" i="5"/>
  <c r="M1609" i="5"/>
  <c r="K1609" i="5"/>
  <c r="D1609" i="5"/>
  <c r="L1609" i="5"/>
  <c r="F1609" i="5"/>
  <c r="B1609" i="5"/>
  <c r="G1610" i="5"/>
  <c r="O1610" i="5"/>
  <c r="E1610" i="5"/>
  <c r="J1610" i="5"/>
  <c r="C1610" i="5"/>
  <c r="F1610" i="5"/>
  <c r="D1610" i="5"/>
  <c r="K1610" i="5"/>
  <c r="M1610" i="5"/>
  <c r="B1610" i="5"/>
  <c r="H1610" i="5"/>
  <c r="N1610" i="5"/>
  <c r="I1610" i="5"/>
  <c r="L1610" i="5"/>
  <c r="D1611" i="5"/>
  <c r="E1611" i="5"/>
  <c r="N1611" i="5"/>
  <c r="H1611" i="5"/>
  <c r="L1611" i="5"/>
  <c r="G1611" i="5"/>
  <c r="O1611" i="5"/>
  <c r="C1611" i="5"/>
  <c r="B1611" i="5"/>
  <c r="I1611" i="5"/>
  <c r="K1611" i="5"/>
  <c r="J1611" i="5"/>
  <c r="M1611" i="5"/>
  <c r="F1611" i="5"/>
  <c r="B1612" i="5"/>
  <c r="E1612" i="5"/>
  <c r="H1612" i="5"/>
  <c r="O1612" i="5"/>
  <c r="G1612" i="5"/>
  <c r="N1612" i="5"/>
  <c r="J1612" i="5"/>
  <c r="L1612" i="5"/>
  <c r="D1612" i="5"/>
  <c r="M1612" i="5"/>
  <c r="F1612" i="5"/>
  <c r="K1612" i="5"/>
  <c r="I1612" i="5"/>
  <c r="C1612" i="5"/>
  <c r="M1613" i="5"/>
  <c r="I1613" i="5"/>
  <c r="K1613" i="5"/>
  <c r="L1613" i="5"/>
  <c r="J1613" i="5"/>
  <c r="O1613" i="5"/>
  <c r="B1613" i="5"/>
  <c r="C1613" i="5"/>
  <c r="H1613" i="5"/>
  <c r="F1613" i="5"/>
  <c r="E1613" i="5"/>
  <c r="D1613" i="5"/>
  <c r="N1613" i="5"/>
  <c r="G1613" i="5"/>
  <c r="E1614" i="5"/>
  <c r="B1614" i="5"/>
  <c r="O1614" i="5"/>
  <c r="F1614" i="5"/>
  <c r="M1614" i="5"/>
  <c r="J1614" i="5"/>
  <c r="C1614" i="5"/>
  <c r="I1614" i="5"/>
  <c r="H1614" i="5"/>
  <c r="N1614" i="5"/>
  <c r="G1614" i="5"/>
  <c r="L1614" i="5"/>
  <c r="D1614" i="5"/>
  <c r="K1614" i="5"/>
  <c r="I1615" i="5"/>
  <c r="H1615" i="5"/>
  <c r="D1615" i="5"/>
  <c r="M1615" i="5"/>
  <c r="N1615" i="5"/>
  <c r="K1615" i="5"/>
  <c r="L1615" i="5"/>
  <c r="B1615" i="5"/>
  <c r="G1615" i="5"/>
  <c r="O1615" i="5"/>
  <c r="C1615" i="5"/>
  <c r="J1615" i="5"/>
  <c r="F1615" i="5"/>
  <c r="E1615" i="5"/>
  <c r="O1616" i="5"/>
  <c r="K1616" i="5"/>
  <c r="N1616" i="5"/>
  <c r="J1616" i="5"/>
  <c r="L1616" i="5"/>
  <c r="G1616" i="5"/>
  <c r="E1616" i="5"/>
  <c r="M1616" i="5"/>
  <c r="F1616" i="5"/>
  <c r="C1616" i="5"/>
  <c r="D1616" i="5"/>
  <c r="B1616" i="5"/>
  <c r="I1616" i="5"/>
  <c r="H1616" i="5"/>
  <c r="B1617" i="5"/>
  <c r="F1617" i="5"/>
  <c r="J1617" i="5"/>
  <c r="O1617" i="5"/>
  <c r="H1617" i="5"/>
  <c r="N1617" i="5"/>
  <c r="E1617" i="5"/>
  <c r="I1617" i="5"/>
  <c r="L1617" i="5"/>
  <c r="M1617" i="5"/>
  <c r="C1617" i="5"/>
  <c r="K1617" i="5"/>
  <c r="D1617" i="5"/>
  <c r="G1617" i="5"/>
  <c r="C1618" i="5"/>
  <c r="F1618" i="5"/>
  <c r="J1618" i="5"/>
  <c r="G1618" i="5"/>
  <c r="H1618" i="5"/>
  <c r="I1618" i="5"/>
  <c r="B1618" i="5"/>
  <c r="M1618" i="5"/>
  <c r="E1618" i="5"/>
  <c r="K1618" i="5"/>
  <c r="N1618" i="5"/>
  <c r="O1618" i="5"/>
  <c r="D1618" i="5"/>
  <c r="L1618" i="5"/>
  <c r="I1619" i="5"/>
  <c r="L1619" i="5"/>
  <c r="F1619" i="5"/>
  <c r="M1619" i="5"/>
  <c r="O1619" i="5"/>
  <c r="K1619" i="5"/>
  <c r="N1619" i="5"/>
  <c r="D1619" i="5"/>
  <c r="H1619" i="5"/>
  <c r="B1619" i="5"/>
  <c r="G1619" i="5"/>
  <c r="J1619" i="5"/>
  <c r="E1619" i="5"/>
  <c r="C1619" i="5"/>
  <c r="J1620" i="5"/>
  <c r="N1620" i="5"/>
  <c r="F1620" i="5"/>
  <c r="L1620" i="5"/>
  <c r="D1620" i="5"/>
  <c r="H1620" i="5"/>
  <c r="I1620" i="5"/>
  <c r="E1620" i="5"/>
  <c r="K1620" i="5"/>
  <c r="M1620" i="5"/>
  <c r="C1620" i="5"/>
  <c r="G1620" i="5"/>
  <c r="B1620" i="5"/>
  <c r="O1620" i="5"/>
  <c r="L1621" i="5"/>
  <c r="N1621" i="5"/>
  <c r="H1621" i="5"/>
  <c r="C1621" i="5"/>
  <c r="O1621" i="5"/>
  <c r="J1621" i="5"/>
  <c r="B1621" i="5"/>
  <c r="E1621" i="5"/>
  <c r="G1621" i="5"/>
  <c r="D1621" i="5"/>
  <c r="I1621" i="5"/>
  <c r="F1621" i="5"/>
  <c r="K1621" i="5"/>
  <c r="M1621" i="5"/>
  <c r="H1622" i="5"/>
  <c r="E1622" i="5"/>
  <c r="M1622" i="5"/>
  <c r="G1622" i="5"/>
  <c r="K1622" i="5"/>
  <c r="C1622" i="5"/>
  <c r="F1622" i="5"/>
  <c r="J1622" i="5"/>
  <c r="N1622" i="5"/>
  <c r="D1622" i="5"/>
  <c r="L1622" i="5"/>
  <c r="O1622" i="5"/>
  <c r="I1622" i="5"/>
  <c r="B1622" i="5"/>
  <c r="E1623" i="5"/>
  <c r="O1623" i="5"/>
  <c r="C1623" i="5"/>
  <c r="N1623" i="5"/>
  <c r="G1623" i="5"/>
  <c r="H1623" i="5"/>
  <c r="F1623" i="5"/>
  <c r="M1623" i="5"/>
  <c r="L1623" i="5"/>
  <c r="K1623" i="5"/>
  <c r="I1623" i="5"/>
  <c r="D1623" i="5"/>
  <c r="J1623" i="5"/>
  <c r="B1623" i="5"/>
  <c r="O1624" i="5"/>
  <c r="H1624" i="5"/>
  <c r="N1624" i="5"/>
  <c r="I1624" i="5"/>
  <c r="L1624" i="5"/>
  <c r="J1624" i="5"/>
  <c r="G1624" i="5"/>
  <c r="K1624" i="5"/>
  <c r="C1624" i="5"/>
  <c r="E1624" i="5"/>
  <c r="D1624" i="5"/>
  <c r="B1624" i="5"/>
  <c r="F1624" i="5"/>
  <c r="M1624" i="5"/>
  <c r="C1625" i="5"/>
  <c r="K1625" i="5"/>
  <c r="I1625" i="5"/>
  <c r="L1625" i="5"/>
  <c r="E1625" i="5"/>
  <c r="G1625" i="5"/>
  <c r="B1625" i="5"/>
  <c r="H1625" i="5"/>
  <c r="F1625" i="5"/>
  <c r="N1625" i="5"/>
  <c r="D1625" i="5"/>
  <c r="O1625" i="5"/>
  <c r="J1625" i="5"/>
  <c r="M1625" i="5"/>
  <c r="G1626" i="5"/>
  <c r="C1626" i="5"/>
  <c r="E1626" i="5"/>
  <c r="D1626" i="5"/>
  <c r="F1626" i="5"/>
  <c r="I1626" i="5"/>
  <c r="M1626" i="5"/>
  <c r="H1626" i="5"/>
  <c r="J1626" i="5"/>
  <c r="N1626" i="5"/>
  <c r="K1626" i="5"/>
  <c r="L1626" i="5"/>
  <c r="B1626" i="5"/>
  <c r="O1626" i="5"/>
  <c r="I1627" i="5"/>
  <c r="G1627" i="5"/>
  <c r="M1627" i="5"/>
  <c r="J1627" i="5"/>
  <c r="D1627" i="5"/>
  <c r="H1627" i="5"/>
  <c r="K1627" i="5"/>
  <c r="N1627" i="5"/>
  <c r="E1627" i="5"/>
  <c r="L1627" i="5"/>
  <c r="C1627" i="5"/>
  <c r="O1627" i="5"/>
  <c r="F1627" i="5"/>
  <c r="B1627" i="5"/>
  <c r="J1628" i="5"/>
  <c r="I1628" i="5"/>
  <c r="F1628" i="5"/>
  <c r="C1628" i="5"/>
  <c r="M1628" i="5"/>
  <c r="O1628" i="5"/>
  <c r="H1628" i="5"/>
  <c r="L1628" i="5"/>
  <c r="D1628" i="5"/>
  <c r="K1628" i="5"/>
  <c r="G1628" i="5"/>
  <c r="E1628" i="5"/>
  <c r="N1628" i="5"/>
  <c r="B1628" i="5"/>
  <c r="K1629" i="5"/>
  <c r="D1629" i="5"/>
  <c r="L1629" i="5"/>
  <c r="G1629" i="5"/>
  <c r="N1629" i="5"/>
  <c r="F1629" i="5"/>
  <c r="I1629" i="5"/>
  <c r="C1629" i="5"/>
  <c r="E1629" i="5"/>
  <c r="J1629" i="5"/>
  <c r="O1629" i="5"/>
  <c r="B1629" i="5"/>
  <c r="M1629" i="5"/>
  <c r="H1629" i="5"/>
  <c r="F1630" i="5"/>
  <c r="H1630" i="5"/>
  <c r="D1630" i="5"/>
  <c r="B1630" i="5"/>
  <c r="C1630" i="5"/>
  <c r="O1630" i="5"/>
  <c r="E1630" i="5"/>
  <c r="M1630" i="5"/>
  <c r="J1630" i="5"/>
  <c r="N1630" i="5"/>
  <c r="G1630" i="5"/>
  <c r="L1630" i="5"/>
  <c r="I1630" i="5"/>
  <c r="K1630" i="5"/>
  <c r="H1631" i="5"/>
  <c r="G1631" i="5"/>
  <c r="N1631" i="5"/>
  <c r="C1631" i="5"/>
  <c r="L1631" i="5"/>
  <c r="I1631" i="5"/>
  <c r="F1631" i="5"/>
  <c r="O1631" i="5"/>
  <c r="B1631" i="5"/>
  <c r="M1631" i="5"/>
  <c r="J1631" i="5"/>
  <c r="K1631" i="5"/>
  <c r="E1631" i="5"/>
  <c r="D1631" i="5"/>
  <c r="K1632" i="5"/>
  <c r="I1632" i="5"/>
  <c r="C1632" i="5"/>
  <c r="H1632" i="5"/>
  <c r="D1632" i="5"/>
  <c r="E1632" i="5"/>
  <c r="O1632" i="5"/>
  <c r="B1632" i="5"/>
  <c r="N1632" i="5"/>
  <c r="F1632" i="5"/>
  <c r="L1632" i="5"/>
  <c r="J1632" i="5"/>
  <c r="M1632" i="5"/>
  <c r="G1632" i="5"/>
  <c r="C1633" i="5"/>
  <c r="N1633" i="5"/>
  <c r="J1633" i="5"/>
  <c r="E1633" i="5"/>
  <c r="H1633" i="5"/>
  <c r="G1633" i="5"/>
  <c r="L1633" i="5"/>
  <c r="I1633" i="5"/>
  <c r="B1633" i="5"/>
  <c r="F1633" i="5"/>
  <c r="D1633" i="5"/>
  <c r="M1633" i="5"/>
  <c r="O1633" i="5"/>
  <c r="K1633" i="5"/>
  <c r="D1634" i="5"/>
  <c r="G1634" i="5"/>
  <c r="J1634" i="5"/>
  <c r="E1634" i="5"/>
  <c r="I1634" i="5"/>
  <c r="H1634" i="5"/>
  <c r="B1634" i="5"/>
  <c r="O1634" i="5"/>
  <c r="M1634" i="5"/>
  <c r="N1634" i="5"/>
  <c r="K1634" i="5"/>
  <c r="L1634" i="5"/>
  <c r="C1634" i="5"/>
  <c r="F1634" i="5"/>
  <c r="G1635" i="5"/>
  <c r="F1635" i="5"/>
  <c r="O1635" i="5"/>
  <c r="C1635" i="5"/>
  <c r="I1635" i="5"/>
  <c r="N1635" i="5"/>
  <c r="J1635" i="5"/>
  <c r="L1635" i="5"/>
  <c r="B1635" i="5"/>
  <c r="M1635" i="5"/>
  <c r="H1635" i="5"/>
  <c r="K1635" i="5"/>
  <c r="E1635" i="5"/>
  <c r="D1635" i="5"/>
  <c r="B1636" i="5"/>
  <c r="D1636" i="5"/>
  <c r="H1636" i="5"/>
  <c r="C1636" i="5"/>
  <c r="G1636" i="5"/>
  <c r="O1636" i="5"/>
  <c r="M1636" i="5"/>
  <c r="N1636" i="5"/>
  <c r="J1636" i="5"/>
  <c r="L1636" i="5"/>
  <c r="F1636" i="5"/>
  <c r="E1636" i="5"/>
  <c r="I1636" i="5"/>
  <c r="K1636" i="5"/>
  <c r="K1637" i="5"/>
  <c r="C1637" i="5"/>
  <c r="D1637" i="5"/>
  <c r="G1637" i="5"/>
  <c r="M1637" i="5"/>
  <c r="F1637" i="5"/>
  <c r="N1637" i="5"/>
  <c r="B1637" i="5"/>
  <c r="J1637" i="5"/>
  <c r="O1637" i="5"/>
  <c r="E1637" i="5"/>
  <c r="L1637" i="5"/>
  <c r="H1637" i="5"/>
  <c r="I1637" i="5"/>
  <c r="M1638" i="5"/>
  <c r="K1638" i="5"/>
  <c r="G1638" i="5"/>
  <c r="F1638" i="5"/>
  <c r="J1638" i="5"/>
  <c r="D1638" i="5"/>
  <c r="I1638" i="5"/>
  <c r="B1638" i="5"/>
  <c r="H1638" i="5"/>
  <c r="E1638" i="5"/>
  <c r="C1638" i="5"/>
  <c r="N1638" i="5"/>
  <c r="O1638" i="5"/>
  <c r="L1638" i="5"/>
  <c r="I1639" i="5"/>
  <c r="E1639" i="5"/>
  <c r="L1639" i="5"/>
  <c r="M1639" i="5"/>
  <c r="K1639" i="5"/>
  <c r="O1639" i="5"/>
  <c r="B1639" i="5"/>
  <c r="N1639" i="5"/>
  <c r="H1639" i="5"/>
  <c r="G1639" i="5"/>
  <c r="C1639" i="5"/>
  <c r="D1639" i="5"/>
  <c r="F1639" i="5"/>
  <c r="J1639" i="5"/>
  <c r="L1640" i="5"/>
  <c r="K1640" i="5"/>
  <c r="J1640" i="5"/>
  <c r="C1640" i="5"/>
  <c r="B1640" i="5"/>
  <c r="G1640" i="5"/>
  <c r="F1640" i="5"/>
  <c r="M1640" i="5"/>
  <c r="D1640" i="5"/>
  <c r="H1640" i="5"/>
  <c r="O1640" i="5"/>
  <c r="I1640" i="5"/>
  <c r="N1640" i="5"/>
  <c r="E1640" i="5"/>
  <c r="B1641" i="5"/>
  <c r="L1641" i="5"/>
  <c r="J1641" i="5"/>
  <c r="I1641" i="5"/>
  <c r="C1641" i="5"/>
  <c r="H1641" i="5"/>
  <c r="F1641" i="5"/>
  <c r="N1641" i="5"/>
  <c r="D1641" i="5"/>
  <c r="G1641" i="5"/>
  <c r="E1641" i="5"/>
  <c r="M1641" i="5"/>
  <c r="O1641" i="5"/>
  <c r="K1641" i="5"/>
  <c r="G1642" i="5"/>
  <c r="K1642" i="5"/>
  <c r="I1642" i="5"/>
  <c r="N1642" i="5"/>
  <c r="J1642" i="5"/>
  <c r="L1642" i="5"/>
  <c r="B1642" i="5"/>
  <c r="O1642" i="5"/>
  <c r="C1642" i="5"/>
  <c r="F1642" i="5"/>
  <c r="D1642" i="5"/>
  <c r="M1642" i="5"/>
  <c r="E1642" i="5"/>
  <c r="H1642" i="5"/>
  <c r="B1643" i="5"/>
  <c r="E1643" i="5"/>
  <c r="K1643" i="5"/>
  <c r="G1643" i="5"/>
  <c r="J1643" i="5"/>
  <c r="N1643" i="5"/>
  <c r="I1643" i="5"/>
  <c r="L1643" i="5"/>
  <c r="C1643" i="5"/>
  <c r="O1643" i="5"/>
  <c r="F1643" i="5"/>
  <c r="D1643" i="5"/>
  <c r="M1643" i="5"/>
  <c r="H1643" i="5"/>
  <c r="E1644" i="5"/>
  <c r="L1644" i="5"/>
  <c r="C1644" i="5"/>
  <c r="H1644" i="5"/>
  <c r="K1644" i="5"/>
  <c r="I1644" i="5"/>
  <c r="B1644" i="5"/>
  <c r="D1644" i="5"/>
  <c r="J1644" i="5"/>
  <c r="M1644" i="5"/>
  <c r="F1644" i="5"/>
  <c r="O1644" i="5"/>
  <c r="G1644" i="5"/>
  <c r="N1644" i="5"/>
  <c r="F1645" i="5"/>
  <c r="G1645" i="5"/>
  <c r="D1645" i="5"/>
  <c r="I1645" i="5"/>
  <c r="N1645" i="5"/>
  <c r="M1645" i="5"/>
  <c r="B1645" i="5"/>
  <c r="K1645" i="5"/>
  <c r="J1645" i="5"/>
  <c r="L1645" i="5"/>
  <c r="H1645" i="5"/>
  <c r="O1645" i="5"/>
  <c r="E1645" i="5"/>
  <c r="C1645" i="5"/>
  <c r="M1646" i="5"/>
  <c r="H1646" i="5"/>
  <c r="I1646" i="5"/>
  <c r="J1646" i="5"/>
  <c r="K1646" i="5"/>
  <c r="N1646" i="5"/>
  <c r="C1646" i="5"/>
  <c r="L1646" i="5"/>
  <c r="E1646" i="5"/>
  <c r="F1646" i="5"/>
  <c r="D1646" i="5"/>
  <c r="B1646" i="5"/>
  <c r="O1646" i="5"/>
  <c r="G1646" i="5"/>
  <c r="G1647" i="5"/>
  <c r="B1647" i="5"/>
  <c r="J1647" i="5"/>
  <c r="C1647" i="5"/>
  <c r="E1647" i="5"/>
  <c r="F1647" i="5"/>
  <c r="H1647" i="5"/>
  <c r="I1647" i="5"/>
  <c r="N1647" i="5"/>
  <c r="D1647" i="5"/>
  <c r="L1647" i="5"/>
  <c r="O1647" i="5"/>
  <c r="K1647" i="5"/>
  <c r="M1647" i="5"/>
  <c r="C1648" i="5"/>
  <c r="K1648" i="5"/>
  <c r="O1648" i="5"/>
  <c r="J1648" i="5"/>
  <c r="N1648" i="5"/>
  <c r="E1648" i="5"/>
  <c r="L1648" i="5"/>
  <c r="I1648" i="5"/>
  <c r="M1648" i="5"/>
  <c r="H1648" i="5"/>
  <c r="G1648" i="5"/>
  <c r="D1648" i="5"/>
  <c r="B1648" i="5"/>
  <c r="F1648" i="5"/>
  <c r="G1649" i="5"/>
  <c r="O1649" i="5"/>
  <c r="M1649" i="5"/>
  <c r="N1649" i="5"/>
  <c r="K1649" i="5"/>
  <c r="I1649" i="5"/>
  <c r="L1649" i="5"/>
  <c r="F1649" i="5"/>
  <c r="B1649" i="5"/>
  <c r="C1649" i="5"/>
  <c r="E1649" i="5"/>
  <c r="H1649" i="5"/>
  <c r="J1649" i="5"/>
  <c r="D1649" i="5"/>
  <c r="I1650" i="5"/>
  <c r="O1650" i="5"/>
  <c r="H1650" i="5"/>
  <c r="N1650" i="5"/>
  <c r="F1650" i="5"/>
  <c r="L1650" i="5"/>
  <c r="E1650" i="5"/>
  <c r="D1650" i="5"/>
  <c r="C1650" i="5"/>
  <c r="J1650" i="5"/>
  <c r="G1650" i="5"/>
  <c r="K1650" i="5"/>
  <c r="B1650" i="5"/>
  <c r="M1650" i="5"/>
  <c r="E1651" i="5"/>
  <c r="M1651" i="5"/>
  <c r="K1651" i="5"/>
  <c r="B1651" i="5"/>
  <c r="G1651" i="5"/>
  <c r="C1651" i="5"/>
  <c r="F1651" i="5"/>
  <c r="I1651" i="5"/>
  <c r="O1651" i="5"/>
  <c r="D1651" i="5"/>
  <c r="J1651" i="5"/>
  <c r="N1651" i="5"/>
  <c r="H1651" i="5"/>
  <c r="L1651" i="5"/>
  <c r="O1652" i="5"/>
  <c r="N1652" i="5"/>
  <c r="L1652" i="5"/>
  <c r="C1652" i="5"/>
  <c r="K1652" i="5"/>
  <c r="D1652" i="5"/>
  <c r="G1652" i="5"/>
  <c r="I1652" i="5"/>
  <c r="E1652" i="5"/>
  <c r="H1652" i="5"/>
  <c r="F1652" i="5"/>
  <c r="J1652" i="5"/>
  <c r="B1652" i="5"/>
  <c r="M1652" i="5"/>
  <c r="B1653" i="5"/>
  <c r="I1653" i="5"/>
  <c r="F1653" i="5"/>
  <c r="M1653" i="5"/>
  <c r="N1653" i="5"/>
  <c r="O1653" i="5"/>
  <c r="C1653" i="5"/>
  <c r="L1653" i="5"/>
  <c r="J1653" i="5"/>
  <c r="E1653" i="5"/>
  <c r="H1653" i="5"/>
  <c r="G1653" i="5"/>
  <c r="K1653" i="5"/>
  <c r="D1653" i="5"/>
  <c r="B1654" i="5"/>
  <c r="G1654" i="5"/>
  <c r="C1654" i="5"/>
  <c r="H1654" i="5"/>
  <c r="J1654" i="5"/>
  <c r="M1654" i="5"/>
  <c r="D1654" i="5"/>
  <c r="K1654" i="5"/>
  <c r="O1654" i="5"/>
  <c r="F1654" i="5"/>
  <c r="N1654" i="5"/>
  <c r="I1654" i="5"/>
  <c r="L1654" i="5"/>
  <c r="E1654" i="5"/>
  <c r="E1655" i="5"/>
  <c r="L1655" i="5"/>
  <c r="C1655" i="5"/>
  <c r="M1655" i="5"/>
  <c r="F1655" i="5"/>
  <c r="K1655" i="5"/>
  <c r="D1655" i="5"/>
  <c r="O1655" i="5"/>
  <c r="B1655" i="5"/>
  <c r="N1655" i="5"/>
  <c r="I1655" i="5"/>
  <c r="H1655" i="5"/>
  <c r="J1655" i="5"/>
  <c r="G1655" i="5"/>
  <c r="G1656" i="5"/>
  <c r="D1656" i="5"/>
  <c r="K1656" i="5"/>
  <c r="F1656" i="5"/>
  <c r="C1656" i="5"/>
  <c r="E1656" i="5"/>
  <c r="I1656" i="5"/>
  <c r="M1656" i="5"/>
  <c r="O1656" i="5"/>
  <c r="H1656" i="5"/>
  <c r="N1656" i="5"/>
  <c r="J1656" i="5"/>
  <c r="L1656" i="5"/>
  <c r="B1656" i="5"/>
  <c r="B1657" i="5"/>
  <c r="I1657" i="5"/>
  <c r="G1657" i="5"/>
  <c r="C1657" i="5"/>
  <c r="F1657" i="5"/>
  <c r="J1657" i="5"/>
  <c r="N1657" i="5"/>
  <c r="H1657" i="5"/>
  <c r="O1657" i="5"/>
  <c r="M1657" i="5"/>
  <c r="D1657" i="5"/>
  <c r="K1657" i="5"/>
  <c r="E1657" i="5"/>
  <c r="L1657" i="5"/>
  <c r="I1658" i="5"/>
  <c r="H1658" i="5"/>
  <c r="J1658" i="5"/>
  <c r="N1658" i="5"/>
  <c r="F1658" i="5"/>
  <c r="L1658" i="5"/>
  <c r="B1658" i="5"/>
  <c r="O1658" i="5"/>
  <c r="G1658" i="5"/>
  <c r="D1658" i="5"/>
  <c r="E1658" i="5"/>
  <c r="M1658" i="5"/>
  <c r="C1658" i="5"/>
  <c r="K1658" i="5"/>
  <c r="B1659" i="5"/>
  <c r="O1659" i="5"/>
  <c r="D1659" i="5"/>
  <c r="F1659" i="5"/>
  <c r="I1659" i="5"/>
  <c r="G1659" i="5"/>
  <c r="C1659" i="5"/>
  <c r="J1659" i="5"/>
  <c r="E1659" i="5"/>
  <c r="H1659" i="5"/>
  <c r="K1659" i="5"/>
  <c r="N1659" i="5"/>
  <c r="M1659" i="5"/>
  <c r="L1659" i="5"/>
  <c r="M1660" i="5"/>
  <c r="E1660" i="5"/>
  <c r="H1660" i="5"/>
  <c r="I1660" i="5"/>
  <c r="D1660" i="5"/>
  <c r="O1660" i="5"/>
  <c r="N1660" i="5"/>
  <c r="L1660" i="5"/>
  <c r="K1660" i="5"/>
  <c r="B1660" i="5"/>
  <c r="C1660" i="5"/>
  <c r="F1660" i="5"/>
  <c r="G1660" i="5"/>
  <c r="J1660" i="5"/>
  <c r="C1661" i="5"/>
  <c r="L1661" i="5"/>
  <c r="O1661" i="5"/>
  <c r="H1661" i="5"/>
  <c r="D1661" i="5"/>
  <c r="I1661" i="5"/>
  <c r="J1661" i="5"/>
  <c r="G1661" i="5"/>
  <c r="B1661" i="5"/>
  <c r="N1661" i="5"/>
  <c r="F1661" i="5"/>
  <c r="M1661" i="5"/>
  <c r="E1661" i="5"/>
  <c r="K1661" i="5"/>
  <c r="I1662" i="5"/>
  <c r="L1662" i="5"/>
  <c r="G1662" i="5"/>
  <c r="K1662" i="5"/>
  <c r="F1662" i="5"/>
  <c r="C1662" i="5"/>
  <c r="O1662" i="5"/>
  <c r="B1662" i="5"/>
  <c r="M1662" i="5"/>
  <c r="H1662" i="5"/>
  <c r="E1662" i="5"/>
  <c r="J1662" i="5"/>
  <c r="D1662" i="5"/>
  <c r="N1662" i="5"/>
  <c r="G1663" i="5"/>
  <c r="D1663" i="5"/>
  <c r="B1663" i="5"/>
  <c r="O1663" i="5"/>
  <c r="N1663" i="5"/>
  <c r="K1663" i="5"/>
  <c r="J1663" i="5"/>
  <c r="F1663" i="5"/>
  <c r="M1663" i="5"/>
  <c r="I1663" i="5"/>
  <c r="E1663" i="5"/>
  <c r="C1663" i="5"/>
  <c r="H1663" i="5"/>
  <c r="L1663" i="5"/>
  <c r="N1664" i="5"/>
  <c r="K1664" i="5"/>
  <c r="L1664" i="5"/>
  <c r="C1664" i="5"/>
  <c r="M1664" i="5"/>
  <c r="I1664" i="5"/>
  <c r="B1664" i="5"/>
  <c r="G1664" i="5"/>
  <c r="E1664" i="5"/>
  <c r="F1664" i="5"/>
  <c r="J1664" i="5"/>
  <c r="D1664" i="5"/>
  <c r="H1664" i="5"/>
  <c r="O1664" i="5"/>
  <c r="J1665" i="5"/>
  <c r="N1665" i="5"/>
  <c r="B1665" i="5"/>
  <c r="F1665" i="5"/>
  <c r="L1665" i="5"/>
  <c r="C1665" i="5"/>
  <c r="I1665" i="5"/>
  <c r="H1665" i="5"/>
  <c r="G1665" i="5"/>
  <c r="M1665" i="5"/>
  <c r="D1665" i="5"/>
  <c r="K1665" i="5"/>
  <c r="E1665" i="5"/>
  <c r="O1665" i="5"/>
  <c r="G1666" i="5"/>
  <c r="M1666" i="5"/>
  <c r="C1666" i="5"/>
  <c r="K1666" i="5"/>
  <c r="I1666" i="5"/>
  <c r="O1666" i="5"/>
  <c r="N1666" i="5"/>
  <c r="L1666" i="5"/>
  <c r="F1666" i="5"/>
  <c r="J1666" i="5"/>
  <c r="D1666" i="5"/>
  <c r="B1666" i="5"/>
  <c r="H1666" i="5"/>
  <c r="E1666" i="5"/>
  <c r="E1667" i="5"/>
  <c r="O1667" i="5"/>
  <c r="I1667" i="5"/>
  <c r="D1667" i="5"/>
  <c r="N1667" i="5"/>
  <c r="G1667" i="5"/>
  <c r="L1667" i="5"/>
  <c r="F1667" i="5"/>
  <c r="H1667" i="5"/>
  <c r="B1667" i="5"/>
  <c r="M1667" i="5"/>
  <c r="J1667" i="5"/>
  <c r="K1667" i="5"/>
  <c r="C1667" i="5"/>
  <c r="B1668" i="5"/>
  <c r="J1668" i="5"/>
  <c r="E1668" i="5"/>
  <c r="H1668" i="5"/>
  <c r="I1668" i="5"/>
  <c r="O1668" i="5"/>
  <c r="G1668" i="5"/>
  <c r="N1668" i="5"/>
  <c r="D1668" i="5"/>
  <c r="L1668" i="5"/>
  <c r="F1668" i="5"/>
  <c r="C1668" i="5"/>
  <c r="M1668" i="5"/>
  <c r="K1668" i="5"/>
  <c r="M1669" i="5"/>
  <c r="O1669" i="5"/>
  <c r="J1669" i="5"/>
  <c r="L1669" i="5"/>
  <c r="I1669" i="5"/>
  <c r="B1669" i="5"/>
  <c r="D1669" i="5"/>
  <c r="C1669" i="5"/>
  <c r="K1669" i="5"/>
  <c r="G1669" i="5"/>
  <c r="E1669" i="5"/>
  <c r="F1669" i="5"/>
  <c r="N1669" i="5"/>
  <c r="H1669" i="5"/>
  <c r="B1670" i="5"/>
  <c r="C1670" i="5"/>
  <c r="I1670" i="5"/>
  <c r="J1670" i="5"/>
  <c r="D1670" i="5"/>
  <c r="M1670" i="5"/>
  <c r="G1670" i="5"/>
  <c r="K1670" i="5"/>
  <c r="N1670" i="5"/>
  <c r="F1670" i="5"/>
  <c r="L1670" i="5"/>
  <c r="E1670" i="5"/>
  <c r="O1670" i="5"/>
  <c r="H1670" i="5"/>
  <c r="E1671" i="5"/>
  <c r="L1671" i="5"/>
  <c r="M1671" i="5"/>
  <c r="O1671" i="5"/>
  <c r="K1671" i="5"/>
  <c r="N1671" i="5"/>
  <c r="J1671" i="5"/>
  <c r="D1671" i="5"/>
  <c r="I1671" i="5"/>
  <c r="F1671" i="5"/>
  <c r="G1671" i="5"/>
  <c r="B1671" i="5"/>
  <c r="C1671" i="5"/>
  <c r="H1671" i="5"/>
  <c r="N1672" i="5"/>
  <c r="K1672" i="5"/>
  <c r="C1672" i="5"/>
  <c r="B1672" i="5"/>
  <c r="I1672" i="5"/>
  <c r="F1672" i="5"/>
  <c r="E1672" i="5"/>
  <c r="D1672" i="5"/>
  <c r="H1672" i="5"/>
  <c r="M1672" i="5"/>
  <c r="J1672" i="5"/>
  <c r="G1672" i="5"/>
  <c r="O1672" i="5"/>
  <c r="L1672" i="5"/>
  <c r="B1673" i="5"/>
  <c r="L1673" i="5"/>
  <c r="I1673" i="5"/>
  <c r="G1673" i="5"/>
  <c r="C1673" i="5"/>
  <c r="F1673" i="5"/>
  <c r="D1673" i="5"/>
  <c r="J1673" i="5"/>
  <c r="E1673" i="5"/>
  <c r="N1673" i="5"/>
  <c r="K1673" i="5"/>
  <c r="O1673" i="5"/>
  <c r="H1673" i="5"/>
  <c r="M1673" i="5"/>
  <c r="E1674" i="5"/>
  <c r="B1674" i="5"/>
  <c r="H1674" i="5"/>
  <c r="J1674" i="5"/>
  <c r="F1674" i="5"/>
  <c r="M1674" i="5"/>
  <c r="N1674" i="5"/>
  <c r="K1674" i="5"/>
  <c r="L1674" i="5"/>
  <c r="G1674" i="5"/>
  <c r="D1674" i="5"/>
  <c r="O1674" i="5"/>
  <c r="I1674" i="5"/>
  <c r="C1674" i="5"/>
  <c r="E1675" i="5"/>
  <c r="M1675" i="5"/>
  <c r="D1675" i="5"/>
  <c r="J1675" i="5"/>
  <c r="H1675" i="5"/>
  <c r="N1675" i="5"/>
  <c r="B1675" i="5"/>
  <c r="L1675" i="5"/>
  <c r="C1675" i="5"/>
  <c r="O1675" i="5"/>
  <c r="F1675" i="5"/>
  <c r="I1675" i="5"/>
  <c r="G1675" i="5"/>
  <c r="K1675" i="5"/>
  <c r="I1676" i="5"/>
  <c r="M1676" i="5"/>
  <c r="G1676" i="5"/>
  <c r="E1676" i="5"/>
  <c r="F1676" i="5"/>
  <c r="C1676" i="5"/>
  <c r="D1676" i="5"/>
  <c r="K1676" i="5"/>
  <c r="B1676" i="5"/>
  <c r="J1676" i="5"/>
  <c r="O1676" i="5"/>
  <c r="H1676" i="5"/>
  <c r="N1676" i="5"/>
  <c r="L1676" i="5"/>
  <c r="E1677" i="5"/>
  <c r="H1677" i="5"/>
  <c r="N1677" i="5"/>
  <c r="M1677" i="5"/>
  <c r="J1677" i="5"/>
  <c r="K1677" i="5"/>
  <c r="B1677" i="5"/>
  <c r="L1677" i="5"/>
  <c r="F1677" i="5"/>
  <c r="O1677" i="5"/>
  <c r="D1677" i="5"/>
  <c r="I1677" i="5"/>
  <c r="G1677" i="5"/>
  <c r="C1677" i="5"/>
  <c r="O1678" i="5"/>
  <c r="M1678" i="5"/>
  <c r="J1678" i="5"/>
  <c r="I1678" i="5"/>
  <c r="D1678" i="5"/>
  <c r="N1678" i="5"/>
  <c r="C1678" i="5"/>
  <c r="L1678" i="5"/>
  <c r="E1678" i="5"/>
  <c r="K1678" i="5"/>
  <c r="B1678" i="5"/>
  <c r="F1678" i="5"/>
  <c r="H1678" i="5"/>
  <c r="G1678" i="5"/>
  <c r="L1679" i="5"/>
  <c r="M1679" i="5"/>
  <c r="K1679" i="5"/>
  <c r="O1679" i="5"/>
  <c r="J1679" i="5"/>
  <c r="H1679" i="5"/>
  <c r="D1679" i="5"/>
  <c r="I1679" i="5"/>
  <c r="F1679" i="5"/>
  <c r="G1679" i="5"/>
  <c r="E1679" i="5"/>
  <c r="B1679" i="5"/>
  <c r="N1679" i="5"/>
  <c r="C1679" i="5"/>
  <c r="E1680" i="5"/>
  <c r="C1680" i="5"/>
  <c r="F1680" i="5"/>
  <c r="H1680" i="5"/>
  <c r="G1680" i="5"/>
  <c r="I1680" i="5"/>
  <c r="O1680" i="5"/>
  <c r="N1680" i="5"/>
  <c r="L1680" i="5"/>
  <c r="M1680" i="5"/>
  <c r="J1680" i="5"/>
  <c r="K1680" i="5"/>
  <c r="D1680" i="5"/>
  <c r="B1680" i="5"/>
  <c r="M1681" i="5"/>
  <c r="B1681" i="5"/>
  <c r="K1681" i="5"/>
  <c r="I1681" i="5"/>
  <c r="H1681" i="5"/>
  <c r="D1681" i="5"/>
  <c r="E1681" i="5"/>
  <c r="J1681" i="5"/>
  <c r="F1681" i="5"/>
  <c r="L1681" i="5"/>
  <c r="O1681" i="5"/>
  <c r="C1681" i="5"/>
  <c r="N1681" i="5"/>
  <c r="G1681" i="5"/>
  <c r="K1682" i="5"/>
  <c r="G1682" i="5"/>
  <c r="I1682" i="5"/>
  <c r="E1682" i="5"/>
  <c r="C1682" i="5"/>
  <c r="B1682" i="5"/>
  <c r="H1682" i="5"/>
  <c r="J1682" i="5"/>
  <c r="O1682" i="5"/>
  <c r="D1682" i="5"/>
  <c r="N1682" i="5"/>
  <c r="L1682" i="5"/>
  <c r="M1682" i="5"/>
  <c r="F1682" i="5"/>
  <c r="M1683" i="5"/>
  <c r="L1683" i="5"/>
  <c r="K1683" i="5"/>
  <c r="H1683" i="5"/>
  <c r="B1683" i="5"/>
  <c r="G1683" i="5"/>
  <c r="C1683" i="5"/>
  <c r="D1683" i="5"/>
  <c r="F1683" i="5"/>
  <c r="I1683" i="5"/>
  <c r="O1683" i="5"/>
  <c r="E1683" i="5"/>
  <c r="J1683" i="5"/>
  <c r="N1683" i="5"/>
  <c r="J1684" i="5"/>
  <c r="N1684" i="5"/>
  <c r="F1684" i="5"/>
  <c r="L1684" i="5"/>
  <c r="I1684" i="5"/>
  <c r="B1684" i="5"/>
  <c r="E1684" i="5"/>
  <c r="K1684" i="5"/>
  <c r="H1684" i="5"/>
  <c r="D1684" i="5"/>
  <c r="G1684" i="5"/>
  <c r="C1684" i="5"/>
  <c r="M1684" i="5"/>
  <c r="O1684" i="5"/>
  <c r="D1685" i="5"/>
  <c r="L1685" i="5"/>
  <c r="B1685" i="5"/>
  <c r="J1685" i="5"/>
  <c r="K1685" i="5"/>
  <c r="I1685" i="5"/>
  <c r="O1685" i="5"/>
  <c r="H1685" i="5"/>
  <c r="F1685" i="5"/>
  <c r="C1685" i="5"/>
  <c r="M1685" i="5"/>
  <c r="G1685" i="5"/>
  <c r="N1685" i="5"/>
  <c r="E1685" i="5"/>
  <c r="G1686" i="5"/>
  <c r="H1686" i="5"/>
  <c r="O1686" i="5"/>
  <c r="F1686" i="5"/>
  <c r="M1686" i="5"/>
  <c r="I1686" i="5"/>
  <c r="K1686" i="5"/>
  <c r="C1686" i="5"/>
  <c r="B1686" i="5"/>
  <c r="J1686" i="5"/>
  <c r="N1686" i="5"/>
  <c r="D1686" i="5"/>
  <c r="L1686" i="5"/>
  <c r="E1686" i="5"/>
  <c r="H1687" i="5"/>
  <c r="O1687" i="5"/>
  <c r="G1687" i="5"/>
  <c r="N1687" i="5"/>
  <c r="B1687" i="5"/>
  <c r="C1687" i="5"/>
  <c r="F1687" i="5"/>
  <c r="M1687" i="5"/>
  <c r="D1687" i="5"/>
  <c r="K1687" i="5"/>
  <c r="J1687" i="5"/>
  <c r="E1687" i="5"/>
  <c r="L1687" i="5"/>
  <c r="I1687" i="5"/>
  <c r="B1688" i="5"/>
  <c r="L1688" i="5"/>
  <c r="G1688" i="5"/>
  <c r="C1688" i="5"/>
  <c r="H1688" i="5"/>
  <c r="K1688" i="5"/>
  <c r="F1688" i="5"/>
  <c r="D1688" i="5"/>
  <c r="J1688" i="5"/>
  <c r="I1688" i="5"/>
  <c r="E1688" i="5"/>
  <c r="O1688" i="5"/>
  <c r="M1688" i="5"/>
  <c r="N1688" i="5"/>
  <c r="B1689" i="5"/>
  <c r="L1689" i="5"/>
  <c r="E1689" i="5"/>
  <c r="D1689" i="5"/>
  <c r="N1689" i="5"/>
  <c r="O1689" i="5"/>
  <c r="F1689" i="5"/>
  <c r="J1689" i="5"/>
  <c r="H1689" i="5"/>
  <c r="K1689" i="5"/>
  <c r="I1689" i="5"/>
  <c r="G1689" i="5"/>
  <c r="C1689" i="5"/>
  <c r="M1689" i="5"/>
  <c r="H1690" i="5"/>
  <c r="B1690" i="5"/>
  <c r="E1690" i="5"/>
  <c r="N1690" i="5"/>
  <c r="J1690" i="5"/>
  <c r="L1690" i="5"/>
  <c r="C1690" i="5"/>
  <c r="O1690" i="5"/>
  <c r="I1690" i="5"/>
  <c r="F1690" i="5"/>
  <c r="G1690" i="5"/>
  <c r="M1690" i="5"/>
  <c r="K1690" i="5"/>
  <c r="D1690" i="5"/>
  <c r="E1691" i="5"/>
  <c r="K1691" i="5"/>
  <c r="N1691" i="5"/>
  <c r="H1691" i="5"/>
  <c r="L1691" i="5"/>
  <c r="C1691" i="5"/>
  <c r="O1691" i="5"/>
  <c r="G1691" i="5"/>
  <c r="I1691" i="5"/>
  <c r="F1691" i="5"/>
  <c r="D1691" i="5"/>
  <c r="M1691" i="5"/>
  <c r="J1691" i="5"/>
  <c r="B1691" i="5"/>
  <c r="G1692" i="5"/>
  <c r="J1692" i="5"/>
  <c r="D1692" i="5"/>
  <c r="H1692" i="5"/>
  <c r="F1692" i="5"/>
  <c r="B1692" i="5"/>
  <c r="E1692" i="5"/>
  <c r="K1692" i="5"/>
  <c r="O1692" i="5"/>
  <c r="C1692" i="5"/>
  <c r="N1692" i="5"/>
  <c r="I1692" i="5"/>
  <c r="L1692" i="5"/>
  <c r="M1692" i="5"/>
  <c r="O1693" i="5"/>
  <c r="C1693" i="5"/>
  <c r="J1693" i="5"/>
  <c r="E1693" i="5"/>
  <c r="G1693" i="5"/>
  <c r="B1693" i="5"/>
  <c r="H1693" i="5"/>
  <c r="D1693" i="5"/>
  <c r="F1693" i="5"/>
  <c r="M1693" i="5"/>
  <c r="N1693" i="5"/>
  <c r="L1693" i="5"/>
  <c r="K1693" i="5"/>
  <c r="I1693" i="5"/>
  <c r="O1694" i="5"/>
  <c r="L1694" i="5"/>
  <c r="F1694" i="5"/>
  <c r="I1694" i="5"/>
  <c r="B1694" i="5"/>
  <c r="G1694" i="5"/>
  <c r="J1694" i="5"/>
  <c r="D1694" i="5"/>
  <c r="M1694" i="5"/>
  <c r="K1694" i="5"/>
  <c r="E1694" i="5"/>
  <c r="C1694" i="5"/>
  <c r="N1694" i="5"/>
  <c r="H1694" i="5"/>
  <c r="J1695" i="5"/>
  <c r="M1695" i="5"/>
  <c r="I1695" i="5"/>
  <c r="K1695" i="5"/>
  <c r="N1695" i="5"/>
  <c r="D1695" i="5"/>
  <c r="L1695" i="5"/>
  <c r="E1695" i="5"/>
  <c r="B1695" i="5"/>
  <c r="O1695" i="5"/>
  <c r="H1695" i="5"/>
  <c r="F1695" i="5"/>
  <c r="G1695" i="5"/>
  <c r="C1695" i="5"/>
  <c r="K1696" i="5"/>
  <c r="C1696" i="5"/>
  <c r="E1696" i="5"/>
  <c r="J1696" i="5"/>
  <c r="G1696" i="5"/>
  <c r="H1696" i="5"/>
  <c r="F1696" i="5"/>
  <c r="B1696" i="5"/>
  <c r="O1696" i="5"/>
  <c r="N1696" i="5"/>
  <c r="L1696" i="5"/>
  <c r="M1696" i="5"/>
  <c r="I1696" i="5"/>
  <c r="D1696" i="5"/>
  <c r="G1697" i="5"/>
  <c r="L1697" i="5"/>
  <c r="D1697" i="5"/>
  <c r="H1697" i="5"/>
  <c r="C1697" i="5"/>
  <c r="M1697" i="5"/>
  <c r="J1697" i="5"/>
  <c r="K1697" i="5"/>
  <c r="B1697" i="5"/>
  <c r="O1697" i="5"/>
  <c r="F1697" i="5"/>
  <c r="N1697" i="5"/>
  <c r="E1697" i="5"/>
  <c r="I1697" i="5"/>
  <c r="I1698" i="5"/>
  <c r="K1698" i="5"/>
  <c r="F1698" i="5"/>
  <c r="O1698" i="5"/>
  <c r="D1698" i="5"/>
  <c r="N1698" i="5"/>
  <c r="G1698" i="5"/>
  <c r="L1698" i="5"/>
  <c r="E1698" i="5"/>
  <c r="H1698" i="5"/>
  <c r="B1698" i="5"/>
  <c r="J1698" i="5"/>
  <c r="C1698" i="5"/>
  <c r="M1698" i="5"/>
  <c r="E1699" i="5"/>
  <c r="B1699" i="5"/>
  <c r="F1699" i="5"/>
  <c r="I1699" i="5"/>
  <c r="H1699" i="5"/>
  <c r="C1699" i="5"/>
  <c r="J1699" i="5"/>
  <c r="L1699" i="5"/>
  <c r="G1699" i="5"/>
  <c r="M1699" i="5"/>
  <c r="O1699" i="5"/>
  <c r="K1699" i="5"/>
  <c r="D1699" i="5"/>
  <c r="N1699" i="5"/>
  <c r="J1700" i="5"/>
  <c r="M1700" i="5"/>
  <c r="O1700" i="5"/>
  <c r="N1700" i="5"/>
  <c r="L1700" i="5"/>
  <c r="B1700" i="5"/>
  <c r="E1700" i="5"/>
  <c r="K1700" i="5"/>
  <c r="F1700" i="5"/>
  <c r="C1700" i="5"/>
  <c r="D1700" i="5"/>
  <c r="G1700" i="5"/>
  <c r="I1700" i="5"/>
  <c r="H1700" i="5"/>
  <c r="G1701" i="5"/>
  <c r="H1701" i="5"/>
  <c r="E1701" i="5"/>
  <c r="K1701" i="5"/>
  <c r="F1701" i="5"/>
  <c r="C1701" i="5"/>
  <c r="M1701" i="5"/>
  <c r="D1701" i="5"/>
  <c r="N1701" i="5"/>
  <c r="B1701" i="5"/>
  <c r="J1701" i="5"/>
  <c r="L1701" i="5"/>
  <c r="O1701" i="5"/>
  <c r="I1701" i="5"/>
  <c r="J1702" i="5"/>
  <c r="G1702" i="5"/>
  <c r="B1702" i="5"/>
  <c r="M1702" i="5"/>
  <c r="I1702" i="5"/>
  <c r="K1702" i="5"/>
  <c r="D1702" i="5"/>
  <c r="F1702" i="5"/>
  <c r="O1702" i="5"/>
  <c r="E1702" i="5"/>
  <c r="N1702" i="5"/>
  <c r="C1702" i="5"/>
  <c r="L1702" i="5"/>
  <c r="H1702" i="5"/>
  <c r="H1703" i="5"/>
  <c r="M1703" i="5"/>
  <c r="F1703" i="5"/>
  <c r="K1703" i="5"/>
  <c r="E1703" i="5"/>
  <c r="D1703" i="5"/>
  <c r="B1703" i="5"/>
  <c r="I1703" i="5"/>
  <c r="C1703" i="5"/>
  <c r="G1703" i="5"/>
  <c r="L1703" i="5"/>
  <c r="O1703" i="5"/>
  <c r="J1703" i="5"/>
  <c r="N1703" i="5"/>
  <c r="K1704" i="5"/>
  <c r="L1704" i="5"/>
  <c r="D1704" i="5"/>
  <c r="F1704" i="5"/>
  <c r="J1704" i="5"/>
  <c r="C1704" i="5"/>
  <c r="H1704" i="5"/>
  <c r="B1704" i="5"/>
  <c r="M1704" i="5"/>
  <c r="E1704" i="5"/>
  <c r="N1704" i="5"/>
  <c r="I1704" i="5"/>
  <c r="G1704" i="5"/>
  <c r="O1704" i="5"/>
  <c r="O1705" i="5"/>
  <c r="K1705" i="5"/>
  <c r="G1705" i="5"/>
  <c r="L1705" i="5"/>
  <c r="H1705" i="5"/>
  <c r="C1705" i="5"/>
  <c r="I1705" i="5"/>
  <c r="E1705" i="5"/>
  <c r="D1705" i="5"/>
  <c r="B1705" i="5"/>
  <c r="N1705" i="5"/>
  <c r="J1705" i="5"/>
  <c r="F1705" i="5"/>
  <c r="M1705" i="5"/>
  <c r="E1706" i="5"/>
  <c r="F1706" i="5"/>
  <c r="B1706" i="5"/>
  <c r="N1706" i="5"/>
  <c r="D1706" i="5"/>
  <c r="L1706" i="5"/>
  <c r="J1706" i="5"/>
  <c r="O1706" i="5"/>
  <c r="I1706" i="5"/>
  <c r="M1706" i="5"/>
  <c r="H1706" i="5"/>
  <c r="K1706" i="5"/>
  <c r="G1706" i="5"/>
  <c r="C1706" i="5"/>
  <c r="B1707" i="5"/>
  <c r="M1707" i="5"/>
  <c r="J1707" i="5"/>
  <c r="K1707" i="5"/>
  <c r="I1707" i="5"/>
  <c r="E1707" i="5"/>
  <c r="N1707" i="5"/>
  <c r="F1707" i="5"/>
  <c r="L1707" i="5"/>
  <c r="H1707" i="5"/>
  <c r="O1707" i="5"/>
  <c r="C1707" i="5"/>
  <c r="D1707" i="5"/>
  <c r="G1707" i="5"/>
  <c r="I1708" i="5"/>
  <c r="L1708" i="5"/>
  <c r="E1708" i="5"/>
  <c r="B1708" i="5"/>
  <c r="C1708" i="5"/>
  <c r="D1708" i="5"/>
  <c r="K1708" i="5"/>
  <c r="H1708" i="5"/>
  <c r="F1708" i="5"/>
  <c r="G1708" i="5"/>
  <c r="J1708" i="5"/>
  <c r="O1708" i="5"/>
  <c r="M1708" i="5"/>
  <c r="N1708" i="5"/>
  <c r="C1709" i="5"/>
  <c r="B1709" i="5"/>
  <c r="E1709" i="5"/>
  <c r="H1709" i="5"/>
  <c r="I1709" i="5"/>
  <c r="M1709" i="5"/>
  <c r="G1709" i="5"/>
  <c r="K1709" i="5"/>
  <c r="D1709" i="5"/>
  <c r="L1709" i="5"/>
  <c r="N1709" i="5"/>
  <c r="O1709" i="5"/>
  <c r="J1709" i="5"/>
  <c r="F1709" i="5"/>
  <c r="D1710" i="5"/>
  <c r="C1710" i="5"/>
  <c r="B1710" i="5"/>
  <c r="J1710" i="5"/>
  <c r="G1710" i="5"/>
  <c r="E1710" i="5"/>
  <c r="F1710" i="5"/>
  <c r="I1710" i="5"/>
  <c r="H1710" i="5"/>
  <c r="N1710" i="5"/>
  <c r="O1710" i="5"/>
  <c r="L1710" i="5"/>
  <c r="M1710" i="5"/>
  <c r="K1710" i="5"/>
  <c r="B1711" i="5"/>
  <c r="F1711" i="5"/>
  <c r="M1711" i="5"/>
  <c r="J1711" i="5"/>
  <c r="K1711" i="5"/>
  <c r="E1711" i="5"/>
  <c r="D1711" i="5"/>
  <c r="I1711" i="5"/>
  <c r="O1711" i="5"/>
  <c r="N1711" i="5"/>
  <c r="H1711" i="5"/>
  <c r="L1711" i="5"/>
  <c r="C1711" i="5"/>
  <c r="G1711" i="5"/>
  <c r="K1712" i="5"/>
  <c r="F1712" i="5"/>
  <c r="E1712" i="5"/>
  <c r="J1712" i="5"/>
  <c r="G1712" i="5"/>
  <c r="D1712" i="5"/>
  <c r="B1712" i="5"/>
  <c r="O1712" i="5"/>
  <c r="I1712" i="5"/>
  <c r="N1712" i="5"/>
  <c r="H1712" i="5"/>
  <c r="L1712" i="5"/>
  <c r="M1712" i="5"/>
  <c r="C1712" i="5"/>
  <c r="D1713" i="5"/>
  <c r="L1713" i="5"/>
  <c r="E1713" i="5"/>
  <c r="B1713" i="5"/>
  <c r="I1713" i="5"/>
  <c r="G1713" i="5"/>
  <c r="C1713" i="5"/>
  <c r="F1713" i="5"/>
  <c r="K1713" i="5"/>
  <c r="H1713" i="5"/>
  <c r="O1713" i="5"/>
  <c r="M1713" i="5"/>
  <c r="N1713" i="5"/>
  <c r="J1713" i="5"/>
  <c r="K1714" i="5"/>
  <c r="O1714" i="5"/>
  <c r="H1714" i="5"/>
  <c r="N1714" i="5"/>
  <c r="B1714" i="5"/>
  <c r="L1714" i="5"/>
  <c r="D1714" i="5"/>
  <c r="E1714" i="5"/>
  <c r="I1714" i="5"/>
  <c r="G1714" i="5"/>
  <c r="C1714" i="5"/>
  <c r="F1714" i="5"/>
  <c r="M1714" i="5"/>
  <c r="J1714" i="5"/>
  <c r="O1715" i="5"/>
  <c r="E1715" i="5"/>
  <c r="G1715" i="5"/>
  <c r="N1715" i="5"/>
  <c r="C1715" i="5"/>
  <c r="L1715" i="5"/>
  <c r="B1715" i="5"/>
  <c r="M1715" i="5"/>
  <c r="F1715" i="5"/>
  <c r="K1715" i="5"/>
  <c r="D1715" i="5"/>
  <c r="J1715" i="5"/>
  <c r="I1715" i="5"/>
  <c r="H1715" i="5"/>
  <c r="C1716" i="5"/>
  <c r="G1716" i="5"/>
  <c r="J1716" i="5"/>
  <c r="F1716" i="5"/>
  <c r="D1716" i="5"/>
  <c r="E1716" i="5"/>
  <c r="H1716" i="5"/>
  <c r="O1716" i="5"/>
  <c r="B1716" i="5"/>
  <c r="N1716" i="5"/>
  <c r="M1716" i="5"/>
  <c r="L1716" i="5"/>
  <c r="K1716" i="5"/>
  <c r="I1716" i="5"/>
  <c r="L1717" i="5"/>
  <c r="H1717" i="5"/>
  <c r="E1717" i="5"/>
  <c r="G1717" i="5"/>
  <c r="M1717" i="5"/>
  <c r="I1717" i="5"/>
  <c r="N1717" i="5"/>
  <c r="D1717" i="5"/>
  <c r="C1717" i="5"/>
  <c r="J1717" i="5"/>
  <c r="K1717" i="5"/>
  <c r="B1717" i="5"/>
  <c r="O1717" i="5"/>
  <c r="F1717" i="5"/>
  <c r="J1718" i="5"/>
  <c r="H1718" i="5"/>
  <c r="I1718" i="5"/>
  <c r="N1718" i="5"/>
  <c r="B1718" i="5"/>
  <c r="L1718" i="5"/>
  <c r="D1718" i="5"/>
  <c r="G1718" i="5"/>
  <c r="O1718" i="5"/>
  <c r="M1718" i="5"/>
  <c r="C1718" i="5"/>
  <c r="K1718" i="5"/>
  <c r="F1718" i="5"/>
  <c r="E1718" i="5"/>
  <c r="N1719" i="5"/>
  <c r="D1719" i="5"/>
  <c r="G1719" i="5"/>
  <c r="F1719" i="5"/>
  <c r="M1719" i="5"/>
  <c r="B1719" i="5"/>
  <c r="K1719" i="5"/>
  <c r="J1719" i="5"/>
  <c r="E1719" i="5"/>
  <c r="I1719" i="5"/>
  <c r="H1719" i="5"/>
  <c r="L1719" i="5"/>
  <c r="O1719" i="5"/>
  <c r="C1719" i="5"/>
  <c r="K1720" i="5"/>
  <c r="F1720" i="5"/>
  <c r="D1720" i="5"/>
  <c r="C1720" i="5"/>
  <c r="E1720" i="5"/>
  <c r="I1720" i="5"/>
  <c r="H1720" i="5"/>
  <c r="O1720" i="5"/>
  <c r="M1720" i="5"/>
  <c r="N1720" i="5"/>
  <c r="B1720" i="5"/>
  <c r="L1720" i="5"/>
  <c r="G1720" i="5"/>
  <c r="J1720" i="5"/>
  <c r="I1721" i="5"/>
  <c r="K1721" i="5"/>
  <c r="E1721" i="5"/>
  <c r="L1721" i="5"/>
  <c r="B1721" i="5"/>
  <c r="C1721" i="5"/>
  <c r="F1721" i="5"/>
  <c r="D1721" i="5"/>
  <c r="O1721" i="5"/>
  <c r="J1721" i="5"/>
  <c r="G1721" i="5"/>
  <c r="N1721" i="5"/>
  <c r="H1721" i="5"/>
  <c r="M1721" i="5"/>
  <c r="H1722" i="5"/>
  <c r="B1722" i="5"/>
  <c r="J1722" i="5"/>
  <c r="F1722" i="5"/>
  <c r="M1722" i="5"/>
  <c r="K1722" i="5"/>
  <c r="D1722" i="5"/>
  <c r="G1722" i="5"/>
  <c r="I1722" i="5"/>
  <c r="N1722" i="5"/>
  <c r="E1722" i="5"/>
  <c r="L1722" i="5"/>
  <c r="O1722" i="5"/>
  <c r="C1722" i="5"/>
  <c r="F1723" i="5"/>
  <c r="J1723" i="5"/>
  <c r="G1723" i="5"/>
  <c r="E1723" i="5"/>
  <c r="N1723" i="5"/>
  <c r="I1723" i="5"/>
  <c r="O1723" i="5"/>
  <c r="L1723" i="5"/>
  <c r="C1723" i="5"/>
  <c r="D1723" i="5"/>
  <c r="H1723" i="5"/>
  <c r="K1723" i="5"/>
  <c r="M1723" i="5"/>
  <c r="B1723" i="5"/>
  <c r="L1724" i="5"/>
  <c r="O1724" i="5"/>
  <c r="F1724" i="5"/>
  <c r="K1724" i="5"/>
  <c r="J1724" i="5"/>
  <c r="C1724" i="5"/>
  <c r="B1724" i="5"/>
  <c r="M1724" i="5"/>
  <c r="I1724" i="5"/>
  <c r="G1724" i="5"/>
  <c r="D1724" i="5"/>
  <c r="N1724" i="5"/>
  <c r="E1724" i="5"/>
  <c r="H1724" i="5"/>
  <c r="J1725" i="5"/>
  <c r="H1725" i="5"/>
  <c r="L1725" i="5"/>
  <c r="D1725" i="5"/>
  <c r="O1725" i="5"/>
  <c r="C1725" i="5"/>
  <c r="B1725" i="5"/>
  <c r="E1725" i="5"/>
  <c r="F1725" i="5"/>
  <c r="I1725" i="5"/>
  <c r="N1725" i="5"/>
  <c r="G1725" i="5"/>
  <c r="M1725" i="5"/>
  <c r="K1725" i="5"/>
  <c r="C1726" i="5"/>
  <c r="K1726" i="5"/>
  <c r="G1726" i="5"/>
  <c r="F1726" i="5"/>
  <c r="M1726" i="5"/>
  <c r="D1726" i="5"/>
  <c r="N1726" i="5"/>
  <c r="B1726" i="5"/>
  <c r="O1726" i="5"/>
  <c r="H1726" i="5"/>
  <c r="E1726" i="5"/>
  <c r="L1726" i="5"/>
  <c r="I1726" i="5"/>
  <c r="J1726" i="5"/>
  <c r="C1727" i="5"/>
  <c r="O1727" i="5"/>
  <c r="D1727" i="5"/>
  <c r="I1727" i="5"/>
  <c r="E1727" i="5"/>
  <c r="J1727" i="5"/>
  <c r="H1727" i="5"/>
  <c r="M1727" i="5"/>
  <c r="F1727" i="5"/>
  <c r="B1727" i="5"/>
  <c r="K1727" i="5"/>
  <c r="G1727" i="5"/>
  <c r="N1727" i="5"/>
  <c r="L1727" i="5"/>
  <c r="C1728" i="5"/>
  <c r="E1728" i="5"/>
  <c r="J1728" i="5"/>
  <c r="N1728" i="5"/>
  <c r="D1728" i="5"/>
  <c r="B1728" i="5"/>
  <c r="F1728" i="5"/>
  <c r="O1728" i="5"/>
  <c r="G1728" i="5"/>
  <c r="H1728" i="5"/>
  <c r="M1728" i="5"/>
  <c r="K1728" i="5"/>
  <c r="I1728" i="5"/>
  <c r="L1728" i="5"/>
  <c r="F1729" i="5"/>
  <c r="M1729" i="5"/>
  <c r="D1729" i="5"/>
  <c r="I1729" i="5"/>
  <c r="N1729" i="5"/>
  <c r="B1729" i="5"/>
  <c r="C1729" i="5"/>
  <c r="H1729" i="5"/>
  <c r="K1729" i="5"/>
  <c r="L1729" i="5"/>
  <c r="J1729" i="5"/>
  <c r="E1729" i="5"/>
  <c r="G1729" i="5"/>
  <c r="O1729" i="5"/>
  <c r="G1730" i="5"/>
  <c r="O1730" i="5"/>
  <c r="N1730" i="5"/>
  <c r="L1730" i="5"/>
  <c r="M1730" i="5"/>
  <c r="E1730" i="5"/>
  <c r="F1730" i="5"/>
  <c r="I1730" i="5"/>
  <c r="C1730" i="5"/>
  <c r="H1730" i="5"/>
  <c r="B1730" i="5"/>
  <c r="D1730" i="5"/>
  <c r="K1730" i="5"/>
  <c r="J1730" i="5"/>
  <c r="D1731" i="5"/>
  <c r="B1731" i="5"/>
  <c r="E1731" i="5"/>
  <c r="F1731" i="5"/>
  <c r="G1731" i="5"/>
  <c r="J1731" i="5"/>
  <c r="O1731" i="5"/>
  <c r="K1731" i="5"/>
  <c r="I1731" i="5"/>
  <c r="C1731" i="5"/>
  <c r="H1731" i="5"/>
  <c r="L1731" i="5"/>
  <c r="N1731" i="5"/>
  <c r="M1731" i="5"/>
  <c r="J1732" i="5"/>
  <c r="M1732" i="5"/>
  <c r="B1732" i="5"/>
  <c r="E1732" i="5"/>
  <c r="O1732" i="5"/>
  <c r="D1732" i="5"/>
  <c r="L1732" i="5"/>
  <c r="N1732" i="5"/>
  <c r="C1732" i="5"/>
  <c r="I1732" i="5"/>
  <c r="K1732" i="5"/>
  <c r="F1732" i="5"/>
  <c r="G1732" i="5"/>
  <c r="H1732" i="5"/>
  <c r="L1733" i="5"/>
  <c r="O1733" i="5"/>
  <c r="B1733" i="5"/>
  <c r="F1733" i="5"/>
  <c r="K1733" i="5"/>
  <c r="J1733" i="5"/>
  <c r="I1733" i="5"/>
  <c r="G1733" i="5"/>
  <c r="N1733" i="5"/>
  <c r="D1733" i="5"/>
  <c r="C1733" i="5"/>
  <c r="H1733" i="5"/>
  <c r="E1733" i="5"/>
  <c r="M1733" i="5"/>
  <c r="N1734" i="5"/>
  <c r="M1734" i="5"/>
  <c r="K1734" i="5"/>
  <c r="G1734" i="5"/>
  <c r="L1734" i="5"/>
  <c r="O1734" i="5"/>
  <c r="F1734" i="5"/>
  <c r="H1734" i="5"/>
  <c r="E1734" i="5"/>
  <c r="I1734" i="5"/>
  <c r="J1734" i="5"/>
  <c r="C1734" i="5"/>
  <c r="D1734" i="5"/>
  <c r="B1734" i="5"/>
  <c r="C1735" i="5"/>
  <c r="M1735" i="5"/>
  <c r="D1735" i="5"/>
  <c r="N1735" i="5"/>
  <c r="G1735" i="5"/>
  <c r="K1735" i="5"/>
  <c r="J1735" i="5"/>
  <c r="H1735" i="5"/>
  <c r="O1735" i="5"/>
  <c r="B1735" i="5"/>
  <c r="F1735" i="5"/>
  <c r="I1735" i="5"/>
  <c r="L1735" i="5"/>
  <c r="E1735" i="5"/>
  <c r="J1736" i="5"/>
  <c r="H1736" i="5"/>
  <c r="I1736" i="5"/>
  <c r="E1736" i="5"/>
  <c r="B1736" i="5"/>
  <c r="N1736" i="5"/>
  <c r="F1736" i="5"/>
  <c r="O1736" i="5"/>
  <c r="M1736" i="5"/>
  <c r="C1736" i="5"/>
  <c r="K1736" i="5"/>
  <c r="D1736" i="5"/>
  <c r="G1736" i="5"/>
  <c r="L1736" i="5"/>
  <c r="L1737" i="5"/>
  <c r="D1737" i="5"/>
  <c r="K1737" i="5"/>
  <c r="G1737" i="5"/>
  <c r="N1737" i="5"/>
  <c r="J1737" i="5"/>
  <c r="B1737" i="5"/>
  <c r="M1737" i="5"/>
  <c r="F1737" i="5"/>
  <c r="I1737" i="5"/>
  <c r="E1737" i="5"/>
  <c r="H1737" i="5"/>
  <c r="O1737" i="5"/>
  <c r="C1737" i="5"/>
  <c r="L1738" i="5"/>
  <c r="I1738" i="5"/>
  <c r="D1738" i="5"/>
  <c r="K1738" i="5"/>
  <c r="B1738" i="5"/>
  <c r="M1738" i="5"/>
  <c r="F1738" i="5"/>
  <c r="H1738" i="5"/>
  <c r="G1738" i="5"/>
  <c r="J1738" i="5"/>
  <c r="N1738" i="5"/>
  <c r="E1738" i="5"/>
  <c r="C1738" i="5"/>
  <c r="O1738" i="5"/>
  <c r="M1739" i="5"/>
  <c r="D1739" i="5"/>
  <c r="N1739" i="5"/>
  <c r="H1739" i="5"/>
  <c r="O1739" i="5"/>
  <c r="F1739" i="5"/>
  <c r="L1739" i="5"/>
  <c r="K1739" i="5"/>
  <c r="J1739" i="5"/>
  <c r="I1739" i="5"/>
  <c r="E1739" i="5"/>
  <c r="G1739" i="5"/>
  <c r="B1739" i="5"/>
  <c r="C1739" i="5"/>
  <c r="E1740" i="5"/>
  <c r="H1740" i="5"/>
  <c r="N1740" i="5"/>
  <c r="D1740" i="5"/>
  <c r="G1740" i="5"/>
  <c r="I1740" i="5"/>
  <c r="O1740" i="5"/>
  <c r="C1740" i="5"/>
  <c r="F1740" i="5"/>
  <c r="M1740" i="5"/>
  <c r="K1740" i="5"/>
  <c r="B1740" i="5"/>
  <c r="L1740" i="5"/>
  <c r="J1740" i="5"/>
  <c r="J1741" i="5"/>
  <c r="E1741" i="5"/>
  <c r="C1741" i="5"/>
  <c r="F1741" i="5"/>
  <c r="D1741" i="5"/>
  <c r="H1741" i="5"/>
  <c r="G1741" i="5"/>
  <c r="I1741" i="5"/>
  <c r="M1741" i="5"/>
  <c r="O1741" i="5"/>
  <c r="L1741" i="5"/>
  <c r="B1741" i="5"/>
  <c r="N1741" i="5"/>
  <c r="K1741" i="5"/>
  <c r="C1742" i="5"/>
  <c r="L1742" i="5"/>
  <c r="M1742" i="5"/>
  <c r="G1742" i="5"/>
  <c r="N1742" i="5"/>
  <c r="K1742" i="5"/>
  <c r="J1742" i="5"/>
  <c r="B1742" i="5"/>
  <c r="H1742" i="5"/>
  <c r="E1742" i="5"/>
  <c r="O1742" i="5"/>
  <c r="I1742" i="5"/>
  <c r="F1742" i="5"/>
  <c r="D1742" i="5"/>
  <c r="M1743" i="5"/>
  <c r="K1743" i="5"/>
  <c r="F1743" i="5"/>
  <c r="H1743" i="5"/>
  <c r="E1743" i="5"/>
  <c r="O1743" i="5"/>
  <c r="L1743" i="5"/>
  <c r="D1743" i="5"/>
  <c r="J1743" i="5"/>
  <c r="B1743" i="5"/>
  <c r="C1743" i="5"/>
  <c r="N1743" i="5"/>
  <c r="G1743" i="5"/>
  <c r="I1743" i="5"/>
  <c r="F1744" i="5"/>
  <c r="K1744" i="5"/>
  <c r="J1744" i="5"/>
  <c r="G1744" i="5"/>
  <c r="B1744" i="5"/>
  <c r="E1744" i="5"/>
  <c r="C1744" i="5"/>
  <c r="L1744" i="5"/>
  <c r="I1744" i="5"/>
  <c r="D1744" i="5"/>
  <c r="N1744" i="5"/>
  <c r="O1744" i="5"/>
  <c r="M1744" i="5"/>
  <c r="H1744" i="5"/>
  <c r="M1745" i="5"/>
  <c r="N1745" i="5"/>
  <c r="D1745" i="5"/>
  <c r="L1745" i="5"/>
  <c r="J1745" i="5"/>
  <c r="G1745" i="5"/>
  <c r="C1745" i="5"/>
  <c r="F1745" i="5"/>
  <c r="K1745" i="5"/>
  <c r="B1745" i="5"/>
  <c r="I1745" i="5"/>
  <c r="O1745" i="5"/>
  <c r="E1745" i="5"/>
  <c r="H1745" i="5"/>
  <c r="I1746" i="5"/>
  <c r="M1746" i="5"/>
  <c r="H1746" i="5"/>
  <c r="L1746" i="5"/>
  <c r="N1746" i="5"/>
  <c r="F1746" i="5"/>
  <c r="O1746" i="5"/>
  <c r="J1746" i="5"/>
  <c r="B1746" i="5"/>
  <c r="K1746" i="5"/>
  <c r="D1746" i="5"/>
  <c r="C1746" i="5"/>
  <c r="G1746" i="5"/>
  <c r="E1746" i="5"/>
  <c r="C1747" i="5"/>
  <c r="B1747" i="5"/>
  <c r="I1747" i="5"/>
  <c r="E1747" i="5"/>
  <c r="K1747" i="5"/>
  <c r="H1747" i="5"/>
  <c r="G1747" i="5"/>
  <c r="F1747" i="5"/>
  <c r="M1747" i="5"/>
  <c r="O1747" i="5"/>
  <c r="J1747" i="5"/>
  <c r="N1747" i="5"/>
  <c r="L1747" i="5"/>
  <c r="D1747" i="5"/>
  <c r="H1748" i="5"/>
  <c r="E1748" i="5"/>
  <c r="G1748" i="5"/>
  <c r="I1748" i="5"/>
  <c r="N1748" i="5"/>
  <c r="D1748" i="5"/>
  <c r="O1748" i="5"/>
  <c r="C1748" i="5"/>
  <c r="F1748" i="5"/>
  <c r="M1748" i="5"/>
  <c r="K1748" i="5"/>
  <c r="B1748" i="5"/>
  <c r="L1748" i="5"/>
  <c r="J1748" i="5"/>
  <c r="B1749" i="5"/>
  <c r="H1749" i="5"/>
  <c r="N1749" i="5"/>
  <c r="K1749" i="5"/>
  <c r="D1749" i="5"/>
  <c r="M1749" i="5"/>
  <c r="I1749" i="5"/>
  <c r="J1749" i="5"/>
  <c r="F1749" i="5"/>
  <c r="C1749" i="5"/>
  <c r="L1749" i="5"/>
  <c r="O1749" i="5"/>
  <c r="G1749" i="5"/>
  <c r="E1749" i="5"/>
  <c r="J1750" i="5"/>
  <c r="F1750" i="5"/>
  <c r="C1750" i="5"/>
  <c r="K1750" i="5"/>
  <c r="I1750" i="5"/>
  <c r="L1750" i="5"/>
  <c r="N1750" i="5"/>
  <c r="G1750" i="5"/>
  <c r="B1750" i="5"/>
  <c r="O1750" i="5"/>
  <c r="M1750" i="5"/>
  <c r="E1750" i="5"/>
  <c r="D1750" i="5"/>
  <c r="H1750" i="5"/>
  <c r="J1751" i="5"/>
  <c r="H1751" i="5"/>
  <c r="E1751" i="5"/>
  <c r="G1751" i="5"/>
  <c r="D1751" i="5"/>
  <c r="C1751" i="5"/>
  <c r="I1751" i="5"/>
  <c r="N1751" i="5"/>
  <c r="K1751" i="5"/>
  <c r="L1751" i="5"/>
  <c r="F1751" i="5"/>
  <c r="B1751" i="5"/>
  <c r="O1751" i="5"/>
  <c r="M1751" i="5"/>
  <c r="K1752" i="5"/>
  <c r="O1752" i="5"/>
  <c r="G1752" i="5"/>
  <c r="L1752" i="5"/>
  <c r="J1752" i="5"/>
  <c r="M1752" i="5"/>
  <c r="N1752" i="5"/>
  <c r="I1752" i="5"/>
  <c r="H1752" i="5"/>
  <c r="F1752" i="5"/>
  <c r="C1752" i="5"/>
  <c r="D1752" i="5"/>
  <c r="B1752" i="5"/>
  <c r="E1752" i="5"/>
  <c r="I1753" i="5"/>
  <c r="O1753" i="5"/>
  <c r="C1753" i="5"/>
  <c r="G1753" i="5"/>
  <c r="H1753" i="5"/>
  <c r="N1753" i="5"/>
  <c r="L1753" i="5"/>
  <c r="B1753" i="5"/>
  <c r="J1753" i="5"/>
  <c r="K1753" i="5"/>
  <c r="D1753" i="5"/>
  <c r="F1753" i="5"/>
  <c r="E1753" i="5"/>
  <c r="M1753" i="5"/>
  <c r="H1754" i="5"/>
  <c r="G1754" i="5"/>
  <c r="F1754" i="5"/>
  <c r="J1754" i="5"/>
  <c r="K1754" i="5"/>
  <c r="C1754" i="5"/>
  <c r="M1754" i="5"/>
  <c r="N1754" i="5"/>
  <c r="E1754" i="5"/>
  <c r="O1754" i="5"/>
  <c r="D1754" i="5"/>
  <c r="L1754" i="5"/>
  <c r="I1754" i="5"/>
  <c r="B1754" i="5"/>
  <c r="N1755" i="5"/>
  <c r="C1755" i="5"/>
  <c r="O1755" i="5"/>
  <c r="H1755" i="5"/>
  <c r="L1755" i="5"/>
  <c r="D1755" i="5"/>
  <c r="B1755" i="5"/>
  <c r="M1755" i="5"/>
  <c r="E1755" i="5"/>
  <c r="F1755" i="5"/>
  <c r="J1755" i="5"/>
  <c r="G1755" i="5"/>
  <c r="K1755" i="5"/>
  <c r="I1755" i="5"/>
  <c r="L1756" i="5"/>
  <c r="J1756" i="5"/>
  <c r="E1756" i="5"/>
  <c r="M1756" i="5"/>
  <c r="N1756" i="5"/>
  <c r="B1756" i="5"/>
  <c r="I1756" i="5"/>
  <c r="C1756" i="5"/>
  <c r="G1756" i="5"/>
  <c r="D1756" i="5"/>
  <c r="H1756" i="5"/>
  <c r="F1756" i="5"/>
  <c r="O1756" i="5"/>
  <c r="K1756" i="5"/>
  <c r="L1757" i="5"/>
  <c r="O1757" i="5"/>
  <c r="F1757" i="5"/>
  <c r="H1757" i="5"/>
  <c r="C1757" i="5"/>
  <c r="J1757" i="5"/>
  <c r="E1757" i="5"/>
  <c r="N1757" i="5"/>
  <c r="M1757" i="5"/>
  <c r="G1757" i="5"/>
  <c r="D1757" i="5"/>
  <c r="B1757" i="5"/>
  <c r="I1757" i="5"/>
  <c r="K1757" i="5"/>
  <c r="E1758" i="5"/>
  <c r="B1758" i="5"/>
  <c r="H1758" i="5"/>
  <c r="J1758" i="5"/>
  <c r="G1758" i="5"/>
  <c r="D1758" i="5"/>
  <c r="M1758" i="5"/>
  <c r="K1758" i="5"/>
  <c r="C1758" i="5"/>
  <c r="I1758" i="5"/>
  <c r="O1758" i="5"/>
  <c r="F1758" i="5"/>
  <c r="N1758" i="5"/>
  <c r="L1758" i="5"/>
  <c r="K1759" i="5"/>
  <c r="C1759" i="5"/>
  <c r="O1759" i="5"/>
  <c r="I1759" i="5"/>
  <c r="M1759" i="5"/>
  <c r="F1759" i="5"/>
  <c r="J1759" i="5"/>
  <c r="G1759" i="5"/>
  <c r="B1759" i="5"/>
  <c r="N1759" i="5"/>
  <c r="E1759" i="5"/>
  <c r="H1759" i="5"/>
  <c r="D1759" i="5"/>
  <c r="L1759" i="5"/>
  <c r="K1760" i="5"/>
  <c r="L1760" i="5"/>
  <c r="G1760" i="5"/>
  <c r="I1760" i="5"/>
  <c r="N1760" i="5"/>
  <c r="F1760" i="5"/>
  <c r="M1760" i="5"/>
  <c r="C1760" i="5"/>
  <c r="D1760" i="5"/>
  <c r="H1760" i="5"/>
  <c r="B1760" i="5"/>
  <c r="E1760" i="5"/>
  <c r="J1760" i="5"/>
  <c r="O1760" i="5"/>
  <c r="N1761" i="5"/>
  <c r="E1761" i="5"/>
  <c r="C1761" i="5"/>
  <c r="J1761" i="5"/>
  <c r="G1761" i="5"/>
  <c r="O1761" i="5"/>
  <c r="I1761" i="5"/>
  <c r="M1761" i="5"/>
  <c r="K1761" i="5"/>
  <c r="L1761" i="5"/>
  <c r="B1761" i="5"/>
  <c r="D1761" i="5"/>
  <c r="F1761" i="5"/>
  <c r="H1761" i="5"/>
  <c r="B1762" i="5"/>
  <c r="G1762" i="5"/>
  <c r="D1762" i="5"/>
  <c r="N1762" i="5"/>
  <c r="F1762" i="5"/>
  <c r="K1762" i="5"/>
  <c r="C1762" i="5"/>
  <c r="H1762" i="5"/>
  <c r="J1762" i="5"/>
  <c r="I1762" i="5"/>
  <c r="O1762" i="5"/>
  <c r="M1762" i="5"/>
  <c r="L1762" i="5"/>
  <c r="E1762" i="5"/>
  <c r="H1763" i="5"/>
  <c r="C1763" i="5"/>
  <c r="O1763" i="5"/>
  <c r="I1763" i="5"/>
  <c r="N1763" i="5"/>
  <c r="K1763" i="5"/>
  <c r="D1763" i="5"/>
  <c r="G1763" i="5"/>
  <c r="M1763" i="5"/>
  <c r="E1763" i="5"/>
  <c r="J1763" i="5"/>
  <c r="L1763" i="5"/>
  <c r="B1763" i="5"/>
  <c r="F1763" i="5"/>
  <c r="G1764" i="5"/>
  <c r="F1764" i="5"/>
  <c r="O1764" i="5"/>
  <c r="I1764" i="5"/>
  <c r="L1764" i="5"/>
  <c r="H1764" i="5"/>
  <c r="C1764" i="5"/>
  <c r="N1764" i="5"/>
  <c r="K1764" i="5"/>
  <c r="E1764" i="5"/>
  <c r="J1764" i="5"/>
  <c r="B1764" i="5"/>
  <c r="D1764" i="5"/>
  <c r="M1764" i="5"/>
  <c r="F1765" i="5"/>
  <c r="D1765" i="5"/>
  <c r="N1765" i="5"/>
  <c r="E1765" i="5"/>
  <c r="B1765" i="5"/>
  <c r="M1765" i="5"/>
  <c r="H1765" i="5"/>
  <c r="K1765" i="5"/>
  <c r="C1765" i="5"/>
  <c r="G1765" i="5"/>
  <c r="L1765" i="5"/>
  <c r="J1765" i="5"/>
  <c r="O1765" i="5"/>
  <c r="I1765" i="5"/>
  <c r="C1766" i="5"/>
  <c r="F1766" i="5"/>
  <c r="J1766" i="5"/>
  <c r="I1766" i="5"/>
  <c r="H1766" i="5"/>
  <c r="B1766" i="5"/>
  <c r="M1766" i="5"/>
  <c r="N1766" i="5"/>
  <c r="D1766" i="5"/>
  <c r="K1766" i="5"/>
  <c r="O1766" i="5"/>
  <c r="L1766" i="5"/>
  <c r="E1766" i="5"/>
  <c r="G1766" i="5"/>
  <c r="M1767" i="5"/>
  <c r="N1767" i="5"/>
  <c r="D1767" i="5"/>
  <c r="K1767" i="5"/>
  <c r="G1767" i="5"/>
  <c r="L1767" i="5"/>
  <c r="J1767" i="5"/>
  <c r="C1767" i="5"/>
  <c r="B1767" i="5"/>
  <c r="I1767" i="5"/>
  <c r="H1767" i="5"/>
  <c r="E1767" i="5"/>
  <c r="F1767" i="5"/>
  <c r="O1767" i="5"/>
  <c r="K1768" i="5"/>
  <c r="L1768" i="5"/>
  <c r="G1768" i="5"/>
  <c r="H1768" i="5"/>
  <c r="N1768" i="5"/>
  <c r="F1768" i="5"/>
  <c r="M1768" i="5"/>
  <c r="J1768" i="5"/>
  <c r="E1768" i="5"/>
  <c r="I1768" i="5"/>
  <c r="D1768" i="5"/>
  <c r="C1768" i="5"/>
  <c r="B1768" i="5"/>
  <c r="O1768" i="5"/>
  <c r="L1769" i="5"/>
  <c r="D1769" i="5"/>
  <c r="G1769" i="5"/>
  <c r="B1769" i="5"/>
  <c r="F1769" i="5"/>
  <c r="E1769" i="5"/>
  <c r="K1769" i="5"/>
  <c r="M1769" i="5"/>
  <c r="N1769" i="5"/>
  <c r="I1769" i="5"/>
  <c r="H1769" i="5"/>
  <c r="J1769" i="5"/>
  <c r="C1769" i="5"/>
  <c r="O1769" i="5"/>
  <c r="J1770" i="5"/>
  <c r="G1770" i="5"/>
  <c r="H1770" i="5"/>
  <c r="L1770" i="5"/>
  <c r="F1770" i="5"/>
  <c r="B1770" i="5"/>
  <c r="K1770" i="5"/>
  <c r="E1770" i="5"/>
  <c r="D1770" i="5"/>
  <c r="I1770" i="5"/>
  <c r="N1770" i="5"/>
  <c r="C1770" i="5"/>
  <c r="M1770" i="5"/>
  <c r="O1770" i="5"/>
  <c r="E1771" i="5"/>
  <c r="N1771" i="5"/>
  <c r="O1771" i="5"/>
  <c r="M1771" i="5"/>
  <c r="L1771" i="5"/>
  <c r="J1771" i="5"/>
  <c r="B1771" i="5"/>
  <c r="F1771" i="5"/>
  <c r="G1771" i="5"/>
  <c r="I1771" i="5"/>
  <c r="C1771" i="5"/>
  <c r="K1771" i="5"/>
  <c r="D1771" i="5"/>
  <c r="H1771" i="5"/>
  <c r="M1772" i="5"/>
  <c r="O1772" i="5"/>
  <c r="I1772" i="5"/>
  <c r="L1772" i="5"/>
  <c r="H1772" i="5"/>
  <c r="C1772" i="5"/>
  <c r="N1772" i="5"/>
  <c r="K1772" i="5"/>
  <c r="G1772" i="5"/>
  <c r="J1772" i="5"/>
  <c r="D1772" i="5"/>
  <c r="F1772" i="5"/>
  <c r="E1772" i="5"/>
  <c r="B1772" i="5"/>
  <c r="K1773" i="5"/>
  <c r="L1773" i="5"/>
  <c r="G1773" i="5"/>
  <c r="I1773" i="5"/>
  <c r="C1773" i="5"/>
  <c r="B1773" i="5"/>
  <c r="F1773" i="5"/>
  <c r="N1773" i="5"/>
  <c r="J1773" i="5"/>
  <c r="O1773" i="5"/>
  <c r="D1773" i="5"/>
  <c r="M1773" i="5"/>
  <c r="E1773" i="5"/>
  <c r="H1773" i="5"/>
  <c r="I1774" i="5"/>
  <c r="G1774" i="5"/>
  <c r="F1774" i="5"/>
  <c r="B1774" i="5"/>
  <c r="K1774" i="5"/>
  <c r="E1774" i="5"/>
  <c r="M1774" i="5"/>
  <c r="H1774" i="5"/>
  <c r="C1774" i="5"/>
  <c r="O1774" i="5"/>
  <c r="D1774" i="5"/>
  <c r="J1774" i="5"/>
  <c r="N1774" i="5"/>
  <c r="L1774" i="5"/>
  <c r="G1775" i="5"/>
  <c r="H1775" i="5"/>
  <c r="N1775" i="5"/>
  <c r="J1775" i="5"/>
  <c r="I1775" i="5"/>
  <c r="K1775" i="5"/>
  <c r="D1775" i="5"/>
  <c r="M1775" i="5"/>
  <c r="C1775" i="5"/>
  <c r="E1775" i="5"/>
  <c r="B1775" i="5"/>
  <c r="F1775" i="5"/>
  <c r="O1775" i="5"/>
  <c r="L1775" i="5"/>
  <c r="K1776" i="5"/>
  <c r="F1776" i="5"/>
  <c r="G1776" i="5"/>
  <c r="O1776" i="5"/>
  <c r="L1776" i="5"/>
  <c r="M1776" i="5"/>
  <c r="I1776" i="5"/>
  <c r="E1776" i="5"/>
  <c r="D1776" i="5"/>
  <c r="H1776" i="5"/>
  <c r="B1776" i="5"/>
  <c r="J1776" i="5"/>
  <c r="C1776" i="5"/>
  <c r="N1776" i="5"/>
  <c r="G1777" i="5"/>
  <c r="B1777" i="5"/>
  <c r="L1777" i="5"/>
  <c r="E1777" i="5"/>
  <c r="J1777" i="5"/>
  <c r="D1777" i="5"/>
  <c r="K1777" i="5"/>
  <c r="F1777" i="5"/>
  <c r="C1777" i="5"/>
  <c r="O1777" i="5"/>
  <c r="N1777" i="5"/>
  <c r="M1777" i="5"/>
  <c r="I1777" i="5"/>
  <c r="H1777" i="5"/>
  <c r="G1778" i="5"/>
  <c r="L1778" i="5"/>
  <c r="J1778" i="5"/>
  <c r="I1778" i="5"/>
  <c r="H1778" i="5"/>
  <c r="N1778" i="5"/>
  <c r="K1778" i="5"/>
  <c r="E1778" i="5"/>
  <c r="C1778" i="5"/>
  <c r="M1778" i="5"/>
  <c r="F1778" i="5"/>
  <c r="B1778" i="5"/>
  <c r="O1778" i="5"/>
  <c r="D1778" i="5"/>
  <c r="I1779" i="5"/>
  <c r="E1779" i="5"/>
  <c r="G1779" i="5"/>
  <c r="L1779" i="5"/>
  <c r="K1779" i="5"/>
  <c r="N1779" i="5"/>
  <c r="J1779" i="5"/>
  <c r="D1779" i="5"/>
  <c r="M1779" i="5"/>
  <c r="F1779" i="5"/>
  <c r="C1779" i="5"/>
  <c r="O1779" i="5"/>
  <c r="B1779" i="5"/>
  <c r="H1779" i="5"/>
  <c r="M1780" i="5"/>
  <c r="G1780" i="5"/>
  <c r="F1780" i="5"/>
  <c r="J1780" i="5"/>
  <c r="I1780" i="5"/>
  <c r="D1780" i="5"/>
  <c r="N1780" i="5"/>
  <c r="L1780" i="5"/>
  <c r="E1780" i="5"/>
  <c r="C1780" i="5"/>
  <c r="B1780" i="5"/>
  <c r="K1780" i="5"/>
  <c r="O1780" i="5"/>
  <c r="H1780" i="5"/>
  <c r="C1781" i="5"/>
  <c r="H1781" i="5"/>
  <c r="J1781" i="5"/>
  <c r="E1781" i="5"/>
  <c r="D1781" i="5"/>
  <c r="B1781" i="5"/>
  <c r="G1781" i="5"/>
  <c r="I1781" i="5"/>
  <c r="K1781" i="5"/>
  <c r="M1781" i="5"/>
  <c r="N1781" i="5"/>
  <c r="O1781" i="5"/>
  <c r="L1781" i="5"/>
  <c r="F1781" i="5"/>
  <c r="K1782" i="5"/>
  <c r="M1782" i="5"/>
  <c r="L1782" i="5"/>
  <c r="H1782" i="5"/>
  <c r="D1782" i="5"/>
  <c r="C1782" i="5"/>
  <c r="N1782" i="5"/>
  <c r="G1782" i="5"/>
  <c r="F1782" i="5"/>
  <c r="B1782" i="5"/>
  <c r="O1782" i="5"/>
  <c r="E1782" i="5"/>
  <c r="I1782" i="5"/>
  <c r="J1782" i="5"/>
  <c r="I1783" i="5"/>
  <c r="C1783" i="5"/>
  <c r="G1783" i="5"/>
  <c r="N1783" i="5"/>
  <c r="O1783" i="5"/>
  <c r="K1783" i="5"/>
  <c r="F1783" i="5"/>
  <c r="M1783" i="5"/>
  <c r="J1783" i="5"/>
  <c r="H1783" i="5"/>
  <c r="B1783" i="5"/>
  <c r="L1783" i="5"/>
  <c r="D1783" i="5"/>
  <c r="E1783" i="5"/>
  <c r="K1784" i="5"/>
  <c r="H1784" i="5"/>
  <c r="G1784" i="5"/>
  <c r="D1784" i="5"/>
  <c r="J1784" i="5"/>
  <c r="E1784" i="5"/>
  <c r="B1784" i="5"/>
  <c r="C1784" i="5"/>
  <c r="L1784" i="5"/>
  <c r="F1784" i="5"/>
  <c r="M1784" i="5"/>
  <c r="I1784" i="5"/>
  <c r="O1784" i="5"/>
  <c r="N1784" i="5"/>
  <c r="J1785" i="5"/>
  <c r="I1785" i="5"/>
  <c r="H1785" i="5"/>
  <c r="G1785" i="5"/>
  <c r="L1785" i="5"/>
  <c r="F1785" i="5"/>
  <c r="K1785" i="5"/>
  <c r="M1785" i="5"/>
  <c r="E1785" i="5"/>
  <c r="O1785" i="5"/>
  <c r="N1785" i="5"/>
  <c r="B1785" i="5"/>
  <c r="D1785" i="5"/>
  <c r="C1785" i="5"/>
  <c r="L1786" i="5"/>
  <c r="G1786" i="5"/>
  <c r="K1786" i="5"/>
  <c r="F1786" i="5"/>
  <c r="M1786" i="5"/>
  <c r="D1786" i="5"/>
  <c r="O1786" i="5"/>
  <c r="N1786" i="5"/>
  <c r="E1786" i="5"/>
  <c r="I1786" i="5"/>
  <c r="C1786" i="5"/>
  <c r="H1786" i="5"/>
  <c r="J1786" i="5"/>
  <c r="B1786" i="5"/>
  <c r="C1787" i="5"/>
  <c r="O1787" i="5"/>
  <c r="I1787" i="5"/>
  <c r="L1787" i="5"/>
  <c r="G1787" i="5"/>
  <c r="H1787" i="5"/>
  <c r="F1787" i="5"/>
  <c r="J1787" i="5"/>
  <c r="E1787" i="5"/>
  <c r="B1787" i="5"/>
  <c r="D1787" i="5"/>
  <c r="M1787" i="5"/>
  <c r="K1787" i="5"/>
  <c r="N1787" i="5"/>
  <c r="K1788" i="5"/>
  <c r="L1788" i="5"/>
  <c r="F1788" i="5"/>
  <c r="E1788" i="5"/>
  <c r="D1788" i="5"/>
  <c r="J1788" i="5"/>
  <c r="N1788" i="5"/>
  <c r="G1788" i="5"/>
  <c r="I1788" i="5"/>
  <c r="M1788" i="5"/>
  <c r="C1788" i="5"/>
  <c r="H1788" i="5"/>
  <c r="B1788" i="5"/>
  <c r="O1788" i="5"/>
  <c r="F1789" i="5"/>
  <c r="B1789" i="5"/>
  <c r="J1789" i="5"/>
  <c r="O1789" i="5"/>
  <c r="M1789" i="5"/>
  <c r="E1789" i="5"/>
  <c r="N1789" i="5"/>
  <c r="I1789" i="5"/>
  <c r="G1789" i="5"/>
  <c r="H1789" i="5"/>
  <c r="D1789" i="5"/>
  <c r="C1789" i="5"/>
  <c r="K1789" i="5"/>
  <c r="L1789" i="5"/>
  <c r="M1790" i="5"/>
  <c r="H1790" i="5"/>
  <c r="N1790" i="5"/>
  <c r="J1790" i="5"/>
  <c r="B1790" i="5"/>
  <c r="C1790" i="5"/>
  <c r="O1790" i="5"/>
  <c r="F1790" i="5"/>
  <c r="L1790" i="5"/>
  <c r="I1790" i="5"/>
  <c r="G1790" i="5"/>
  <c r="D1790" i="5"/>
  <c r="E1790" i="5"/>
  <c r="K1790" i="5"/>
  <c r="K1791" i="5"/>
  <c r="J1791" i="5"/>
  <c r="L1791" i="5"/>
  <c r="I1791" i="5"/>
  <c r="O1791" i="5"/>
  <c r="D1791" i="5"/>
  <c r="E1791" i="5"/>
  <c r="G1791" i="5"/>
  <c r="M1791" i="5"/>
  <c r="N1791" i="5"/>
  <c r="B1791" i="5"/>
  <c r="F1791" i="5"/>
  <c r="C1791" i="5"/>
  <c r="H1791" i="5"/>
  <c r="K1792" i="5"/>
  <c r="L1792" i="5"/>
  <c r="F1792" i="5"/>
  <c r="G1792" i="5"/>
  <c r="N1792" i="5"/>
  <c r="C1792" i="5"/>
  <c r="B1792" i="5"/>
  <c r="I1792" i="5"/>
  <c r="H1792" i="5"/>
  <c r="D1792" i="5"/>
  <c r="M1792" i="5"/>
  <c r="J1792" i="5"/>
  <c r="E1792" i="5"/>
  <c r="O1792" i="5"/>
  <c r="F1793" i="5"/>
  <c r="K1793" i="5"/>
  <c r="J1793" i="5"/>
  <c r="L1793" i="5"/>
  <c r="C1793" i="5"/>
  <c r="H1793" i="5"/>
  <c r="G1793" i="5"/>
  <c r="N1793" i="5"/>
  <c r="I1793" i="5"/>
  <c r="O1793" i="5"/>
  <c r="B1793" i="5"/>
  <c r="D1793" i="5"/>
  <c r="E1793" i="5"/>
  <c r="M1793" i="5"/>
  <c r="B1794" i="5"/>
  <c r="L1794" i="5"/>
  <c r="D1794" i="5"/>
  <c r="E1794" i="5"/>
  <c r="C1794" i="5"/>
  <c r="F1794" i="5"/>
  <c r="K1794" i="5"/>
  <c r="J1794" i="5"/>
  <c r="H1794" i="5"/>
  <c r="G1794" i="5"/>
  <c r="M1794" i="5"/>
  <c r="O1794" i="5"/>
  <c r="N1794" i="5"/>
  <c r="I1794" i="5"/>
  <c r="M1795" i="5"/>
  <c r="C1795" i="5"/>
  <c r="D1795" i="5"/>
  <c r="E1795" i="5"/>
  <c r="F1795" i="5"/>
  <c r="B1795" i="5"/>
  <c r="G1795" i="5"/>
  <c r="L1795" i="5"/>
  <c r="J1795" i="5"/>
  <c r="N1795" i="5"/>
  <c r="I1795" i="5"/>
  <c r="H1795" i="5"/>
  <c r="O1795" i="5"/>
  <c r="K1795" i="5"/>
  <c r="L1796" i="5"/>
  <c r="E1796" i="5"/>
  <c r="G1796" i="5"/>
  <c r="K1796" i="5"/>
  <c r="B1796" i="5"/>
  <c r="C1796" i="5"/>
  <c r="J1796" i="5"/>
  <c r="N1796" i="5"/>
  <c r="M1796" i="5"/>
  <c r="I1796" i="5"/>
  <c r="D1796" i="5"/>
  <c r="O1796" i="5"/>
  <c r="F1796" i="5"/>
  <c r="H1796" i="5"/>
  <c r="J1797" i="5"/>
  <c r="M1797" i="5"/>
  <c r="N1797" i="5"/>
  <c r="O1797" i="5"/>
  <c r="E1797" i="5"/>
  <c r="G1797" i="5"/>
  <c r="I1797" i="5"/>
  <c r="L1797" i="5"/>
  <c r="D1797" i="5"/>
  <c r="H1797" i="5"/>
  <c r="B1797" i="5"/>
  <c r="F1797" i="5"/>
  <c r="C1797" i="5"/>
  <c r="K1797" i="5"/>
  <c r="L1798" i="5"/>
  <c r="M1798" i="5"/>
  <c r="E1798" i="5"/>
  <c r="B1798" i="5"/>
  <c r="H1798" i="5"/>
  <c r="J1798" i="5"/>
  <c r="I1798" i="5"/>
  <c r="G1798" i="5"/>
  <c r="N1798" i="5"/>
  <c r="C1798" i="5"/>
  <c r="O1798" i="5"/>
  <c r="D1798" i="5"/>
  <c r="F1798" i="5"/>
  <c r="K1798" i="5"/>
  <c r="C1799" i="5"/>
  <c r="F1799" i="5"/>
  <c r="E1799" i="5"/>
  <c r="J1799" i="5"/>
  <c r="B1799" i="5"/>
  <c r="D1799" i="5"/>
  <c r="H1799" i="5"/>
  <c r="M1799" i="5"/>
  <c r="N1799" i="5"/>
  <c r="G1799" i="5"/>
  <c r="K1799" i="5"/>
  <c r="O1799" i="5"/>
  <c r="I1799" i="5"/>
  <c r="L1799" i="5"/>
  <c r="K1800" i="5"/>
  <c r="O1800" i="5"/>
  <c r="J1800" i="5"/>
  <c r="L1800" i="5"/>
  <c r="C1800" i="5"/>
  <c r="D1800" i="5"/>
  <c r="M1800" i="5"/>
  <c r="F1800" i="5"/>
  <c r="H1800" i="5"/>
  <c r="B1800" i="5"/>
  <c r="N1800" i="5"/>
  <c r="G1800" i="5"/>
  <c r="I1800" i="5"/>
  <c r="E1800" i="5"/>
  <c r="E1801" i="5"/>
  <c r="D1801" i="5"/>
  <c r="M1801" i="5"/>
  <c r="K1801" i="5"/>
  <c r="O1801" i="5"/>
  <c r="F1801" i="5"/>
  <c r="G1801" i="5"/>
  <c r="I1801" i="5"/>
  <c r="C1801" i="5"/>
  <c r="H1801" i="5"/>
  <c r="J1801" i="5"/>
  <c r="B1801" i="5"/>
  <c r="L1801" i="5"/>
  <c r="N1801" i="5"/>
  <c r="H1802" i="5"/>
  <c r="K1802" i="5"/>
  <c r="E1802" i="5"/>
  <c r="M1802" i="5"/>
  <c r="G1802" i="5"/>
  <c r="J1802" i="5"/>
  <c r="N1802" i="5"/>
  <c r="O1802" i="5"/>
  <c r="D1802" i="5"/>
  <c r="B1802" i="5"/>
  <c r="L1802" i="5"/>
  <c r="C1802" i="5"/>
  <c r="F1802" i="5"/>
  <c r="I1802" i="5"/>
  <c r="K1803" i="5"/>
  <c r="G1803" i="5"/>
  <c r="E1803" i="5"/>
  <c r="F1803" i="5"/>
  <c r="C1803" i="5"/>
  <c r="B1803" i="5"/>
  <c r="M1803" i="5"/>
  <c r="J1803" i="5"/>
  <c r="O1803" i="5"/>
  <c r="I1803" i="5"/>
  <c r="L1803" i="5"/>
  <c r="H1803" i="5"/>
  <c r="N1803" i="5"/>
  <c r="D1803" i="5"/>
  <c r="H1804" i="5"/>
  <c r="N1804" i="5"/>
  <c r="B1804" i="5"/>
  <c r="O1804" i="5"/>
  <c r="G1804" i="5"/>
  <c r="F1804" i="5"/>
  <c r="D1804" i="5"/>
  <c r="C1804" i="5"/>
  <c r="E1804" i="5"/>
  <c r="I1804" i="5"/>
  <c r="J1804" i="5"/>
  <c r="K1804" i="5"/>
  <c r="L1804" i="5"/>
  <c r="M1804" i="5"/>
  <c r="G1805" i="5"/>
  <c r="L1805" i="5"/>
  <c r="E1805" i="5"/>
  <c r="O1805" i="5"/>
  <c r="F1805" i="5"/>
  <c r="B1805" i="5"/>
  <c r="C1805" i="5"/>
  <c r="N1805" i="5"/>
  <c r="I1805" i="5"/>
  <c r="K1805" i="5"/>
  <c r="D1805" i="5"/>
  <c r="H1805" i="5"/>
  <c r="M1805" i="5"/>
  <c r="J1805" i="5"/>
  <c r="L1806" i="5"/>
  <c r="D1806" i="5"/>
  <c r="G1806" i="5"/>
  <c r="J1806" i="5"/>
  <c r="K1806" i="5"/>
  <c r="I1806" i="5"/>
  <c r="B1806" i="5"/>
  <c r="H1806" i="5"/>
  <c r="F1806" i="5"/>
  <c r="M1806" i="5"/>
  <c r="O1806" i="5"/>
  <c r="C1806" i="5"/>
  <c r="E1806" i="5"/>
  <c r="N1806" i="5"/>
  <c r="M1807" i="5"/>
  <c r="K1807" i="5"/>
  <c r="D1807" i="5"/>
  <c r="L1807" i="5"/>
  <c r="C1807" i="5"/>
  <c r="F1807" i="5"/>
  <c r="J1807" i="5"/>
  <c r="G1807" i="5"/>
  <c r="E1807" i="5"/>
  <c r="H1807" i="5"/>
  <c r="O1807" i="5"/>
  <c r="N1807" i="5"/>
  <c r="B1807" i="5"/>
  <c r="I1807" i="5"/>
  <c r="K1808" i="5"/>
  <c r="E1808" i="5"/>
  <c r="G1808" i="5"/>
  <c r="J1808" i="5"/>
  <c r="N1808" i="5"/>
  <c r="D1808" i="5"/>
  <c r="F1808" i="5"/>
  <c r="L1808" i="5"/>
  <c r="C1808" i="5"/>
  <c r="I1808" i="5"/>
  <c r="B1808" i="5"/>
  <c r="O1808" i="5"/>
  <c r="M1808" i="5"/>
  <c r="H1808" i="5"/>
  <c r="O1809" i="5"/>
  <c r="K1809" i="5"/>
  <c r="M1809" i="5"/>
  <c r="L1809" i="5"/>
  <c r="I1809" i="5"/>
  <c r="C1809" i="5"/>
  <c r="B1809" i="5"/>
  <c r="E1809" i="5"/>
  <c r="D1809" i="5"/>
  <c r="F1809" i="5"/>
  <c r="J1809" i="5"/>
  <c r="N1809" i="5"/>
  <c r="G1809" i="5"/>
  <c r="H1809" i="5"/>
  <c r="K1810" i="5"/>
  <c r="C1810" i="5"/>
  <c r="N1810" i="5"/>
  <c r="J1810" i="5"/>
  <c r="I1810" i="5"/>
  <c r="H1810" i="5"/>
  <c r="L1810" i="5"/>
  <c r="G1810" i="5"/>
  <c r="M1810" i="5"/>
  <c r="B1810" i="5"/>
  <c r="D1810" i="5"/>
  <c r="F1810" i="5"/>
  <c r="O1810" i="5"/>
  <c r="E1810" i="5"/>
  <c r="B1811" i="5"/>
  <c r="C1811" i="5"/>
  <c r="K1811" i="5"/>
  <c r="G1811" i="5"/>
  <c r="J1811" i="5"/>
  <c r="L1811" i="5"/>
  <c r="E1811" i="5"/>
  <c r="M1811" i="5"/>
  <c r="D1811" i="5"/>
  <c r="I1811" i="5"/>
  <c r="O1811" i="5"/>
  <c r="H1811" i="5"/>
  <c r="N1811" i="5"/>
  <c r="F1811" i="5"/>
  <c r="M1812" i="5"/>
  <c r="D1812" i="5"/>
  <c r="G1812" i="5"/>
  <c r="E1812" i="5"/>
  <c r="J1812" i="5"/>
  <c r="I1812" i="5"/>
  <c r="B1812" i="5"/>
  <c r="O1812" i="5"/>
  <c r="C1812" i="5"/>
  <c r="L1812" i="5"/>
  <c r="K1812" i="5"/>
  <c r="H1812" i="5"/>
  <c r="N1812" i="5"/>
  <c r="F1812" i="5"/>
  <c r="C1813" i="5"/>
  <c r="E1813" i="5"/>
  <c r="N1813" i="5"/>
  <c r="F1813" i="5"/>
  <c r="H1813" i="5"/>
  <c r="M1813" i="5"/>
  <c r="G1813" i="5"/>
  <c r="J1813" i="5"/>
  <c r="K1813" i="5"/>
  <c r="B1813" i="5"/>
  <c r="L1813" i="5"/>
  <c r="I1813" i="5"/>
  <c r="O1813" i="5"/>
  <c r="D1813" i="5"/>
  <c r="G1814" i="5"/>
  <c r="J1814" i="5"/>
  <c r="K1814" i="5"/>
  <c r="E1814" i="5"/>
  <c r="M1814" i="5"/>
  <c r="I1814" i="5"/>
  <c r="C1814" i="5"/>
  <c r="H1814" i="5"/>
  <c r="B1814" i="5"/>
  <c r="L1814" i="5"/>
  <c r="F1814" i="5"/>
  <c r="D1814" i="5"/>
  <c r="O1814" i="5"/>
  <c r="N1814" i="5"/>
  <c r="C1815" i="5"/>
  <c r="M1815" i="5"/>
  <c r="J1815" i="5"/>
  <c r="N1815" i="5"/>
  <c r="F1815" i="5"/>
  <c r="K1815" i="5"/>
  <c r="E1815" i="5"/>
  <c r="O1815" i="5"/>
  <c r="I1815" i="5"/>
  <c r="G1815" i="5"/>
  <c r="D1815" i="5"/>
  <c r="H1815" i="5"/>
  <c r="L1815" i="5"/>
  <c r="B1815" i="5"/>
  <c r="G1816" i="5"/>
  <c r="L1816" i="5"/>
  <c r="F1816" i="5"/>
  <c r="I1816" i="5"/>
  <c r="B1816" i="5"/>
  <c r="M1816" i="5"/>
  <c r="C1816" i="5"/>
  <c r="K1816" i="5"/>
  <c r="J1816" i="5"/>
  <c r="N1816" i="5"/>
  <c r="H1816" i="5"/>
  <c r="D1816" i="5"/>
  <c r="O1816" i="5"/>
  <c r="E1816" i="5"/>
  <c r="I1817" i="5"/>
  <c r="L1817" i="5"/>
  <c r="K1817" i="5"/>
  <c r="D1817" i="5"/>
  <c r="N1817" i="5"/>
  <c r="M1817" i="5"/>
  <c r="F1817" i="5"/>
  <c r="J1817" i="5"/>
  <c r="C1817" i="5"/>
  <c r="G1817" i="5"/>
  <c r="B1817" i="5"/>
  <c r="E1817" i="5"/>
  <c r="O1817" i="5"/>
  <c r="H1817" i="5"/>
  <c r="G1818" i="5"/>
  <c r="J1818" i="5"/>
  <c r="E1818" i="5"/>
  <c r="H1818" i="5"/>
  <c r="B1818" i="5"/>
  <c r="I1818" i="5"/>
  <c r="D1818" i="5"/>
  <c r="O1818" i="5"/>
  <c r="K1818" i="5"/>
  <c r="C1818" i="5"/>
  <c r="M1818" i="5"/>
  <c r="N1818" i="5"/>
  <c r="F1818" i="5"/>
  <c r="L1818" i="5"/>
  <c r="I1819" i="5"/>
  <c r="L1819" i="5"/>
  <c r="D1819" i="5"/>
  <c r="H1819" i="5"/>
  <c r="J1819" i="5"/>
  <c r="K1819" i="5"/>
  <c r="C1819" i="5"/>
  <c r="F1819" i="5"/>
  <c r="G1819" i="5"/>
  <c r="E1819" i="5"/>
  <c r="N1819" i="5"/>
  <c r="M1819" i="5"/>
  <c r="B1819" i="5"/>
  <c r="O1819" i="5"/>
  <c r="I1820" i="5"/>
  <c r="N1820" i="5"/>
  <c r="E1820" i="5"/>
  <c r="B1820" i="5"/>
  <c r="G1820" i="5"/>
  <c r="F1820" i="5"/>
  <c r="J1820" i="5"/>
  <c r="L1820" i="5"/>
  <c r="M1820" i="5"/>
  <c r="C1820" i="5"/>
  <c r="K1820" i="5"/>
  <c r="H1820" i="5"/>
  <c r="O1820" i="5"/>
  <c r="D1820" i="5"/>
  <c r="F1821" i="5"/>
  <c r="H1821" i="5"/>
  <c r="G1821" i="5"/>
  <c r="I1821" i="5"/>
  <c r="M1821" i="5"/>
  <c r="C1821" i="5"/>
  <c r="N1821" i="5"/>
  <c r="J1821" i="5"/>
  <c r="O1821" i="5"/>
  <c r="B1821" i="5"/>
  <c r="E1821" i="5"/>
  <c r="D1821" i="5"/>
  <c r="K1821" i="5"/>
  <c r="L1821" i="5"/>
  <c r="H1822" i="5"/>
  <c r="K1822" i="5"/>
  <c r="D1822" i="5"/>
  <c r="G1822" i="5"/>
  <c r="M1822" i="5"/>
  <c r="I1822" i="5"/>
  <c r="N1822" i="5"/>
  <c r="B1822" i="5"/>
  <c r="J1822" i="5"/>
  <c r="L1822" i="5"/>
  <c r="F1822" i="5"/>
  <c r="E1822" i="5"/>
  <c r="O1822" i="5"/>
  <c r="C1822" i="5"/>
  <c r="G1823" i="5"/>
  <c r="M1823" i="5"/>
  <c r="B1823" i="5"/>
  <c r="I1823" i="5"/>
  <c r="N1823" i="5"/>
  <c r="J1823" i="5"/>
  <c r="E1823" i="5"/>
  <c r="L1823" i="5"/>
  <c r="D1823" i="5"/>
  <c r="C1823" i="5"/>
  <c r="O1823" i="5"/>
  <c r="H1823" i="5"/>
  <c r="K1823" i="5"/>
  <c r="F1823" i="5"/>
  <c r="K1824" i="5"/>
  <c r="O1824" i="5"/>
  <c r="I1824" i="5"/>
  <c r="L1824" i="5"/>
  <c r="B1824" i="5"/>
  <c r="D1824" i="5"/>
  <c r="G1824" i="5"/>
  <c r="M1824" i="5"/>
  <c r="F1824" i="5"/>
  <c r="H1824" i="5"/>
  <c r="J1824" i="5"/>
  <c r="C1824" i="5"/>
  <c r="E1824" i="5"/>
  <c r="N1824" i="5"/>
  <c r="G1825" i="5"/>
  <c r="O1825" i="5"/>
  <c r="H1825" i="5"/>
  <c r="M1825" i="5"/>
  <c r="C1825" i="5"/>
  <c r="I1825" i="5"/>
  <c r="J1825" i="5"/>
  <c r="F1825" i="5"/>
  <c r="L1825" i="5"/>
  <c r="N1825" i="5"/>
  <c r="D1825" i="5"/>
  <c r="E1825" i="5"/>
  <c r="K1825" i="5"/>
  <c r="B1825" i="5"/>
  <c r="N1826" i="5"/>
  <c r="M1826" i="5"/>
  <c r="E1826" i="5"/>
  <c r="J1826" i="5"/>
  <c r="C1826" i="5"/>
  <c r="H1826" i="5"/>
  <c r="O1826" i="5"/>
  <c r="I1826" i="5"/>
  <c r="G1826" i="5"/>
  <c r="L1826" i="5"/>
  <c r="K1826" i="5"/>
  <c r="B1826" i="5"/>
  <c r="D1826" i="5"/>
  <c r="F1826" i="5"/>
  <c r="J1827" i="5"/>
  <c r="G1827" i="5"/>
  <c r="F1827" i="5"/>
  <c r="L1827" i="5"/>
  <c r="E1827" i="5"/>
  <c r="C1827" i="5"/>
  <c r="B1827" i="5"/>
  <c r="H1827" i="5"/>
  <c r="M1827" i="5"/>
  <c r="N1827" i="5"/>
  <c r="I1827" i="5"/>
  <c r="D1827" i="5"/>
  <c r="O1827" i="5"/>
  <c r="K1827" i="5"/>
  <c r="D1828" i="5"/>
  <c r="B1828" i="5"/>
  <c r="J1828" i="5"/>
  <c r="N1828" i="5"/>
  <c r="M1828" i="5"/>
  <c r="C1828" i="5"/>
  <c r="H1828" i="5"/>
  <c r="G1828" i="5"/>
  <c r="L1828" i="5"/>
  <c r="I1828" i="5"/>
  <c r="E1828" i="5"/>
  <c r="O1828" i="5"/>
  <c r="K1828" i="5"/>
  <c r="F1828" i="5"/>
  <c r="N1829" i="5"/>
  <c r="E1829" i="5"/>
  <c r="D1829" i="5"/>
  <c r="M1829" i="5"/>
  <c r="F1829" i="5"/>
  <c r="O1829" i="5"/>
  <c r="I1829" i="5"/>
  <c r="H1829" i="5"/>
  <c r="K1829" i="5"/>
  <c r="L1829" i="5"/>
  <c r="B1829" i="5"/>
  <c r="J1829" i="5"/>
  <c r="G1829" i="5"/>
  <c r="C1829" i="5"/>
  <c r="G1830" i="5"/>
  <c r="M1830" i="5"/>
  <c r="J1830" i="5"/>
  <c r="B1830" i="5"/>
  <c r="H1830" i="5"/>
  <c r="D1830" i="5"/>
  <c r="O1830" i="5"/>
  <c r="I1830" i="5"/>
  <c r="K1830" i="5"/>
  <c r="C1830" i="5"/>
  <c r="E1830" i="5"/>
  <c r="N1830" i="5"/>
  <c r="F1830" i="5"/>
  <c r="L1830" i="5"/>
  <c r="E1831" i="5"/>
  <c r="I1831" i="5"/>
  <c r="F1831" i="5"/>
  <c r="N1831" i="5"/>
  <c r="H1831" i="5"/>
  <c r="K1831" i="5"/>
  <c r="C1831" i="5"/>
  <c r="B1831" i="5"/>
  <c r="G1831" i="5"/>
  <c r="D1831" i="5"/>
  <c r="M1831" i="5"/>
  <c r="J1831" i="5"/>
  <c r="L1831" i="5"/>
  <c r="O1831" i="5"/>
  <c r="K1832" i="5"/>
  <c r="D1832" i="5"/>
  <c r="F1832" i="5"/>
  <c r="E1832" i="5"/>
  <c r="J1832" i="5"/>
  <c r="H1832" i="5"/>
  <c r="M1832" i="5"/>
  <c r="C1832" i="5"/>
  <c r="I1832" i="5"/>
  <c r="O1832" i="5"/>
  <c r="N1832" i="5"/>
  <c r="B1832" i="5"/>
  <c r="G1832" i="5"/>
  <c r="L1832" i="5"/>
  <c r="L1833" i="5"/>
  <c r="O1833" i="5"/>
  <c r="F1833" i="5"/>
  <c r="I1833" i="5"/>
  <c r="H1833" i="5"/>
  <c r="N1833" i="5"/>
  <c r="K1833" i="5"/>
  <c r="B1833" i="5"/>
  <c r="J1833" i="5"/>
  <c r="G1833" i="5"/>
  <c r="C1833" i="5"/>
  <c r="E1833" i="5"/>
  <c r="M1833" i="5"/>
  <c r="D1833" i="5"/>
  <c r="G1834" i="5"/>
  <c r="F1834" i="5"/>
  <c r="D1834" i="5"/>
  <c r="K1834" i="5"/>
  <c r="E1834" i="5"/>
  <c r="M1834" i="5"/>
  <c r="H1834" i="5"/>
  <c r="N1834" i="5"/>
  <c r="J1834" i="5"/>
  <c r="O1834" i="5"/>
  <c r="I1834" i="5"/>
  <c r="B1834" i="5"/>
  <c r="L1834" i="5"/>
  <c r="C1834" i="5"/>
  <c r="H1835" i="5"/>
  <c r="M1835" i="5"/>
  <c r="E1835" i="5"/>
  <c r="G1835" i="5"/>
  <c r="C1835" i="5"/>
  <c r="F1835" i="5"/>
  <c r="N1835" i="5"/>
  <c r="K1835" i="5"/>
  <c r="L1835" i="5"/>
  <c r="J1835" i="5"/>
  <c r="B1835" i="5"/>
  <c r="I1835" i="5"/>
  <c r="O1835" i="5"/>
  <c r="D1835" i="5"/>
  <c r="F1836" i="5"/>
  <c r="I1836" i="5"/>
  <c r="J1836" i="5"/>
  <c r="K1836" i="5"/>
  <c r="M1836" i="5"/>
  <c r="D1836" i="5"/>
  <c r="E1836" i="5"/>
  <c r="C1836" i="5"/>
  <c r="G1836" i="5"/>
  <c r="O1836" i="5"/>
  <c r="H1836" i="5"/>
  <c r="B1836" i="5"/>
  <c r="N1836" i="5"/>
  <c r="L1836" i="5"/>
  <c r="G1837" i="5"/>
  <c r="J1837" i="5"/>
  <c r="M1837" i="5"/>
  <c r="N1837" i="5"/>
  <c r="C1837" i="5"/>
  <c r="K1837" i="5"/>
  <c r="I1837" i="5"/>
  <c r="H1837" i="5"/>
  <c r="B1837" i="5"/>
  <c r="L1837" i="5"/>
  <c r="F1837" i="5"/>
  <c r="E1837" i="5"/>
  <c r="O1837" i="5"/>
  <c r="D1837" i="5"/>
  <c r="E1838" i="5"/>
  <c r="L1838" i="5"/>
  <c r="M1838" i="5"/>
  <c r="F1838" i="5"/>
  <c r="N1838" i="5"/>
  <c r="D1838" i="5"/>
  <c r="B1838" i="5"/>
  <c r="C1838" i="5"/>
  <c r="I1838" i="5"/>
  <c r="O1838" i="5"/>
  <c r="J1838" i="5"/>
  <c r="G1838" i="5"/>
  <c r="H1838" i="5"/>
  <c r="K1838" i="5"/>
  <c r="E1839" i="5"/>
  <c r="G1839" i="5"/>
  <c r="N1839" i="5"/>
  <c r="D1839" i="5"/>
  <c r="L1839" i="5"/>
  <c r="K1839" i="5"/>
  <c r="C1839" i="5"/>
  <c r="J1839" i="5"/>
  <c r="F1839" i="5"/>
  <c r="H1839" i="5"/>
  <c r="M1839" i="5"/>
  <c r="I1839" i="5"/>
  <c r="O1839" i="5"/>
  <c r="B1839" i="5"/>
  <c r="B1840" i="5"/>
  <c r="L1840" i="5"/>
  <c r="J1840" i="5"/>
  <c r="D1840" i="5"/>
  <c r="E1840" i="5"/>
  <c r="I1840" i="5"/>
  <c r="K1840" i="5"/>
  <c r="C1840" i="5"/>
  <c r="N1840" i="5"/>
  <c r="F1840" i="5"/>
  <c r="M1840" i="5"/>
  <c r="H1840" i="5"/>
  <c r="O1840" i="5"/>
  <c r="G1840" i="5"/>
  <c r="B1841" i="5"/>
  <c r="K1841" i="5"/>
  <c r="E1841" i="5"/>
  <c r="J1841" i="5"/>
  <c r="N1841" i="5"/>
  <c r="I1841" i="5"/>
  <c r="O1841" i="5"/>
  <c r="F1841" i="5"/>
  <c r="H1841" i="5"/>
  <c r="D1841" i="5"/>
  <c r="G1841" i="5"/>
  <c r="L1841" i="5"/>
  <c r="M1841" i="5"/>
  <c r="C1841" i="5"/>
  <c r="N1842" i="5"/>
  <c r="G1842" i="5"/>
  <c r="F1842" i="5"/>
  <c r="O1842" i="5"/>
  <c r="B1842" i="5"/>
  <c r="L1842" i="5"/>
  <c r="J1842" i="5"/>
  <c r="C1842" i="5"/>
  <c r="E1842" i="5"/>
  <c r="H1842" i="5"/>
  <c r="M1842" i="5"/>
  <c r="I1842" i="5"/>
  <c r="K1842" i="5"/>
  <c r="D1842" i="5"/>
  <c r="G1843" i="5"/>
  <c r="F1843" i="5"/>
  <c r="J1843" i="5"/>
  <c r="E1843" i="5"/>
  <c r="C1843" i="5"/>
  <c r="I1843" i="5"/>
  <c r="L1843" i="5"/>
  <c r="K1843" i="5"/>
  <c r="M1843" i="5"/>
  <c r="N1843" i="5"/>
  <c r="B1843" i="5"/>
  <c r="O1843" i="5"/>
  <c r="H1843" i="5"/>
  <c r="D1843" i="5"/>
  <c r="B1844" i="5"/>
  <c r="I1844" i="5"/>
  <c r="J1844" i="5"/>
  <c r="G1844" i="5"/>
  <c r="H1844" i="5"/>
  <c r="C1844" i="5"/>
  <c r="E1844" i="5"/>
  <c r="F1844" i="5"/>
  <c r="N1844" i="5"/>
  <c r="M1844" i="5"/>
  <c r="O1844" i="5"/>
  <c r="K1844" i="5"/>
  <c r="D1844" i="5"/>
  <c r="L1844" i="5"/>
  <c r="E1845" i="5"/>
  <c r="B1845" i="5"/>
  <c r="L1845" i="5"/>
  <c r="D1845" i="5"/>
  <c r="K1845" i="5"/>
  <c r="H1845" i="5"/>
  <c r="G1845" i="5"/>
  <c r="F1845" i="5"/>
  <c r="N1845" i="5"/>
  <c r="I1845" i="5"/>
  <c r="C1845" i="5"/>
  <c r="O1845" i="5"/>
  <c r="J1845" i="5"/>
  <c r="M1845" i="5"/>
  <c r="L1846" i="5"/>
  <c r="M1846" i="5"/>
  <c r="D1846" i="5"/>
  <c r="H1846" i="5"/>
  <c r="N1846" i="5"/>
  <c r="G1846" i="5"/>
  <c r="I1846" i="5"/>
  <c r="O1846" i="5"/>
  <c r="J1846" i="5"/>
  <c r="E1846" i="5"/>
  <c r="F1846" i="5"/>
  <c r="K1846" i="5"/>
  <c r="B1846" i="5"/>
  <c r="C1846" i="5"/>
  <c r="D1847" i="5"/>
  <c r="M1847" i="5"/>
  <c r="F1847" i="5"/>
  <c r="J1847" i="5"/>
  <c r="E1847" i="5"/>
  <c r="N1847" i="5"/>
  <c r="C1847" i="5"/>
  <c r="O1847" i="5"/>
  <c r="I1847" i="5"/>
  <c r="H1847" i="5"/>
  <c r="K1847" i="5"/>
  <c r="B1847" i="5"/>
  <c r="L1847" i="5"/>
  <c r="G1847" i="5"/>
  <c r="E1848" i="5"/>
  <c r="L1848" i="5"/>
  <c r="H1848" i="5"/>
  <c r="G1848" i="5"/>
  <c r="J1848" i="5"/>
  <c r="M1848" i="5"/>
  <c r="N1848" i="5"/>
  <c r="K1848" i="5"/>
  <c r="C1848" i="5"/>
  <c r="F1848" i="5"/>
  <c r="B1848" i="5"/>
  <c r="I1848" i="5"/>
  <c r="O1848" i="5"/>
  <c r="D1848" i="5"/>
  <c r="G1849" i="5"/>
  <c r="K1849" i="5"/>
  <c r="C1849" i="5"/>
  <c r="I1849" i="5"/>
  <c r="L1849" i="5"/>
  <c r="D1849" i="5"/>
  <c r="F1849" i="5"/>
  <c r="M1849" i="5"/>
  <c r="J1849" i="5"/>
  <c r="O1849" i="5"/>
  <c r="N1849" i="5"/>
  <c r="H1849" i="5"/>
  <c r="E1849" i="5"/>
  <c r="B1849" i="5"/>
  <c r="F1850" i="5"/>
  <c r="D1850" i="5"/>
  <c r="L1850" i="5"/>
  <c r="B1850" i="5"/>
  <c r="K1850" i="5"/>
  <c r="G1850" i="5"/>
  <c r="M1850" i="5"/>
  <c r="C1850" i="5"/>
  <c r="J1850" i="5"/>
  <c r="N1850" i="5"/>
  <c r="E1850" i="5"/>
  <c r="I1850" i="5"/>
  <c r="O1850" i="5"/>
  <c r="H1850" i="5"/>
  <c r="J1851" i="5"/>
  <c r="B1851" i="5"/>
  <c r="F1851" i="5"/>
  <c r="M1851" i="5"/>
  <c r="N1851" i="5"/>
  <c r="E1851" i="5"/>
  <c r="O1851" i="5"/>
  <c r="C1851" i="5"/>
  <c r="I1851" i="5"/>
  <c r="D1851" i="5"/>
  <c r="G1851" i="5"/>
  <c r="K1851" i="5"/>
  <c r="L1851" i="5"/>
  <c r="H1851" i="5"/>
  <c r="D1852" i="5"/>
  <c r="F1852" i="5"/>
  <c r="B1852" i="5"/>
  <c r="G1852" i="5"/>
  <c r="C1852" i="5"/>
  <c r="E1852" i="5"/>
  <c r="J1852" i="5"/>
  <c r="I1852" i="5"/>
  <c r="M1852" i="5"/>
  <c r="O1852" i="5"/>
  <c r="K1852" i="5"/>
  <c r="H1852" i="5"/>
  <c r="N1852" i="5"/>
  <c r="L1852" i="5"/>
  <c r="I1853" i="5"/>
  <c r="F1853" i="5"/>
  <c r="O1853" i="5"/>
  <c r="G1853" i="5"/>
  <c r="D1853" i="5"/>
  <c r="C1853" i="5"/>
  <c r="H1853" i="5"/>
  <c r="N1853" i="5"/>
  <c r="B1853" i="5"/>
  <c r="K1853" i="5"/>
  <c r="E1853" i="5"/>
  <c r="L1853" i="5"/>
  <c r="M1853" i="5"/>
  <c r="J1853" i="5"/>
  <c r="K1854" i="5"/>
  <c r="B1854" i="5"/>
  <c r="M1854" i="5"/>
  <c r="D1854" i="5"/>
  <c r="N1854" i="5"/>
  <c r="E1854" i="5"/>
  <c r="H1854" i="5"/>
  <c r="F1854" i="5"/>
  <c r="L1854" i="5"/>
  <c r="O1854" i="5"/>
  <c r="I1854" i="5"/>
  <c r="J1854" i="5"/>
  <c r="C1854" i="5"/>
  <c r="G1854" i="5"/>
  <c r="G1855" i="5"/>
  <c r="O1855" i="5"/>
  <c r="F1855" i="5"/>
  <c r="H1855" i="5"/>
  <c r="E1855" i="5"/>
  <c r="J1855" i="5"/>
  <c r="L1855" i="5"/>
  <c r="C1855" i="5"/>
  <c r="I1855" i="5"/>
  <c r="K1855" i="5"/>
  <c r="B1855" i="5"/>
  <c r="D1855" i="5"/>
  <c r="N1855" i="5"/>
  <c r="M1855" i="5"/>
  <c r="K1856" i="5"/>
  <c r="F1856" i="5"/>
  <c r="G1856" i="5"/>
  <c r="E1856" i="5"/>
  <c r="O1856" i="5"/>
  <c r="B1856" i="5"/>
  <c r="L1856" i="5"/>
  <c r="J1856" i="5"/>
  <c r="M1856" i="5"/>
  <c r="N1856" i="5"/>
  <c r="C1856" i="5"/>
  <c r="I1856" i="5"/>
  <c r="H1856" i="5"/>
  <c r="D1856" i="5"/>
  <c r="D1857" i="5"/>
  <c r="J1857" i="5"/>
  <c r="L1857" i="5"/>
  <c r="B1857" i="5"/>
  <c r="H1857" i="5"/>
  <c r="N1857" i="5"/>
  <c r="C1857" i="5"/>
  <c r="M1857" i="5"/>
  <c r="G1857" i="5"/>
  <c r="E1857" i="5"/>
  <c r="I1857" i="5"/>
  <c r="O1857" i="5"/>
  <c r="F1857" i="5"/>
  <c r="K1857" i="5"/>
  <c r="B1858" i="5"/>
  <c r="J1858" i="5"/>
  <c r="E1858" i="5"/>
  <c r="I1858" i="5"/>
  <c r="O1858" i="5"/>
  <c r="M1858" i="5"/>
  <c r="L1858" i="5"/>
  <c r="G1858" i="5"/>
  <c r="C1858" i="5"/>
  <c r="H1858" i="5"/>
  <c r="D1858" i="5"/>
  <c r="F1858" i="5"/>
  <c r="K1858" i="5"/>
  <c r="N1858" i="5"/>
  <c r="O1859" i="5"/>
  <c r="M1859" i="5"/>
  <c r="N1859" i="5"/>
  <c r="J1859" i="5"/>
  <c r="G1859" i="5"/>
  <c r="D1859" i="5"/>
  <c r="F1859" i="5"/>
  <c r="C1859" i="5"/>
  <c r="B1859" i="5"/>
  <c r="I1859" i="5"/>
  <c r="E1859" i="5"/>
  <c r="L1859" i="5"/>
  <c r="H1859" i="5"/>
  <c r="K1859" i="5"/>
  <c r="N1860" i="5"/>
  <c r="G1860" i="5"/>
  <c r="B1860" i="5"/>
  <c r="C1860" i="5"/>
  <c r="J1860" i="5"/>
  <c r="L1860" i="5"/>
  <c r="M1860" i="5"/>
  <c r="F1860" i="5"/>
  <c r="I1860" i="5"/>
  <c r="H1860" i="5"/>
  <c r="O1860" i="5"/>
  <c r="K1860" i="5"/>
  <c r="D1860" i="5"/>
  <c r="E1860" i="5"/>
  <c r="D1861" i="5"/>
  <c r="N1861" i="5"/>
  <c r="E1861" i="5"/>
  <c r="F1861" i="5"/>
  <c r="O1861" i="5"/>
  <c r="K1861" i="5"/>
  <c r="H1861" i="5"/>
  <c r="J1861" i="5"/>
  <c r="M1861" i="5"/>
  <c r="B1861" i="5"/>
  <c r="I1861" i="5"/>
  <c r="C1861" i="5"/>
  <c r="L1861" i="5"/>
  <c r="G1861" i="5"/>
  <c r="C1862" i="5"/>
  <c r="B1862" i="5"/>
  <c r="F1862" i="5"/>
  <c r="O1862" i="5"/>
  <c r="L1862" i="5"/>
  <c r="G1862" i="5"/>
  <c r="E1862" i="5"/>
  <c r="J1862" i="5"/>
  <c r="K1862" i="5"/>
  <c r="N1862" i="5"/>
  <c r="H1862" i="5"/>
  <c r="I1862" i="5"/>
  <c r="D1862" i="5"/>
  <c r="M1862" i="5"/>
  <c r="M1863" i="5"/>
  <c r="C1863" i="5"/>
  <c r="H1863" i="5"/>
  <c r="G1863" i="5"/>
  <c r="B1863" i="5"/>
  <c r="N1863" i="5"/>
  <c r="O1863" i="5"/>
  <c r="K1863" i="5"/>
  <c r="J1863" i="5"/>
  <c r="E1863" i="5"/>
  <c r="L1863" i="5"/>
  <c r="I1863" i="5"/>
  <c r="D1863" i="5"/>
  <c r="F1863" i="5"/>
  <c r="J1864" i="5"/>
  <c r="N1864" i="5"/>
  <c r="I1864" i="5"/>
  <c r="M1864" i="5"/>
  <c r="O1864" i="5"/>
  <c r="H1864" i="5"/>
  <c r="K1864" i="5"/>
  <c r="G1864" i="5"/>
  <c r="E1864" i="5"/>
  <c r="C1864" i="5"/>
  <c r="F1864" i="5"/>
  <c r="D1864" i="5"/>
  <c r="B1864" i="5"/>
  <c r="L1864" i="5"/>
  <c r="K1865" i="5"/>
  <c r="J1865" i="5"/>
  <c r="N1865" i="5"/>
  <c r="F1865" i="5"/>
  <c r="D1865" i="5"/>
  <c r="H1865" i="5"/>
  <c r="B1865" i="5"/>
  <c r="E1865" i="5"/>
  <c r="I1865" i="5"/>
  <c r="M1865" i="5"/>
  <c r="L1865" i="5"/>
  <c r="O1865" i="5"/>
  <c r="G1865" i="5"/>
  <c r="C1865" i="5"/>
  <c r="E1866" i="5"/>
  <c r="D1866" i="5"/>
  <c r="N1866" i="5"/>
  <c r="B1866" i="5"/>
  <c r="L1866" i="5"/>
  <c r="J1866" i="5"/>
  <c r="I1866" i="5"/>
  <c r="C1866" i="5"/>
  <c r="K1866" i="5"/>
  <c r="F1866" i="5"/>
  <c r="M1866" i="5"/>
  <c r="G1866" i="5"/>
  <c r="O1866" i="5"/>
  <c r="H1866" i="5"/>
  <c r="E1867" i="5"/>
  <c r="K1867" i="5"/>
  <c r="H1867" i="5"/>
  <c r="N1867" i="5"/>
  <c r="M1867" i="5"/>
  <c r="O1867" i="5"/>
  <c r="L1867" i="5"/>
  <c r="G1867" i="5"/>
  <c r="F1867" i="5"/>
  <c r="D1867" i="5"/>
  <c r="I1867" i="5"/>
  <c r="C1867" i="5"/>
  <c r="J1867" i="5"/>
  <c r="B1867" i="5"/>
  <c r="J1868" i="5"/>
  <c r="O1868" i="5"/>
  <c r="F1868" i="5"/>
  <c r="D1868" i="5"/>
  <c r="G1868" i="5"/>
  <c r="C1868" i="5"/>
  <c r="B1868" i="5"/>
  <c r="H1868" i="5"/>
  <c r="N1868" i="5"/>
  <c r="E1868" i="5"/>
  <c r="L1868" i="5"/>
  <c r="I1868" i="5"/>
  <c r="K1868" i="5"/>
  <c r="M1868" i="5"/>
  <c r="I1869" i="5"/>
  <c r="B1869" i="5"/>
  <c r="N1869" i="5"/>
  <c r="D1869" i="5"/>
  <c r="C1869" i="5"/>
  <c r="F1869" i="5"/>
  <c r="E1869" i="5"/>
  <c r="M1869" i="5"/>
  <c r="H1869" i="5"/>
  <c r="K1869" i="5"/>
  <c r="J1869" i="5"/>
  <c r="L1869" i="5"/>
  <c r="O1869" i="5"/>
  <c r="G1869" i="5"/>
  <c r="M1870" i="5"/>
  <c r="K1870" i="5"/>
  <c r="L1870" i="5"/>
  <c r="C1870" i="5"/>
  <c r="J1870" i="5"/>
  <c r="I1870" i="5"/>
  <c r="B1870" i="5"/>
  <c r="N1870" i="5"/>
  <c r="O1870" i="5"/>
  <c r="H1870" i="5"/>
  <c r="G1870" i="5"/>
  <c r="F1870" i="5"/>
  <c r="E1870" i="5"/>
  <c r="D1870" i="5"/>
  <c r="E1871" i="5"/>
  <c r="H1871" i="5"/>
  <c r="G1871" i="5"/>
  <c r="O1871" i="5"/>
  <c r="B1871" i="5"/>
  <c r="C1871" i="5"/>
  <c r="F1871" i="5"/>
  <c r="D1871" i="5"/>
  <c r="M1871" i="5"/>
  <c r="L1871" i="5"/>
  <c r="J1871" i="5"/>
  <c r="I1871" i="5"/>
  <c r="N1871" i="5"/>
  <c r="K1871" i="5"/>
  <c r="J1872" i="5"/>
  <c r="E1872" i="5"/>
  <c r="M1872" i="5"/>
  <c r="O1872" i="5"/>
  <c r="N1872" i="5"/>
  <c r="L1872" i="5"/>
  <c r="C1872" i="5"/>
  <c r="D1872" i="5"/>
  <c r="F1872" i="5"/>
  <c r="I1872" i="5"/>
  <c r="K1872" i="5"/>
  <c r="B1872" i="5"/>
  <c r="G1872" i="5"/>
  <c r="H1872" i="5"/>
  <c r="J1873" i="5"/>
  <c r="G1873" i="5"/>
  <c r="O1873" i="5"/>
  <c r="E1873" i="5"/>
  <c r="M1873" i="5"/>
  <c r="I1873" i="5"/>
  <c r="F1873" i="5"/>
  <c r="K1873" i="5"/>
  <c r="L1873" i="5"/>
  <c r="H1873" i="5"/>
  <c r="B1873" i="5"/>
  <c r="D1873" i="5"/>
  <c r="C1873" i="5"/>
  <c r="N1873" i="5"/>
  <c r="M1874" i="5"/>
  <c r="D1874" i="5"/>
  <c r="I1874" i="5"/>
  <c r="N1874" i="5"/>
  <c r="K1874" i="5"/>
  <c r="G1874" i="5"/>
  <c r="F1874" i="5"/>
  <c r="O1874" i="5"/>
  <c r="E1874" i="5"/>
  <c r="L1874" i="5"/>
  <c r="B1874" i="5"/>
  <c r="C1874" i="5"/>
  <c r="J1874" i="5"/>
  <c r="H1874" i="5"/>
  <c r="H1875" i="5"/>
  <c r="N1875" i="5"/>
  <c r="G1875" i="5"/>
  <c r="L1875" i="5"/>
  <c r="I1875" i="5"/>
  <c r="E1875" i="5"/>
  <c r="M1875" i="5"/>
  <c r="F1875" i="5"/>
  <c r="C1875" i="5"/>
  <c r="J1875" i="5"/>
  <c r="B1875" i="5"/>
  <c r="K1875" i="5"/>
  <c r="D1875" i="5"/>
  <c r="O1875" i="5"/>
  <c r="B1876" i="5"/>
  <c r="N1876" i="5"/>
  <c r="G1876" i="5"/>
  <c r="F1876" i="5"/>
  <c r="H1876" i="5"/>
  <c r="L1876" i="5"/>
  <c r="O1876" i="5"/>
  <c r="C1876" i="5"/>
  <c r="E1876" i="5"/>
  <c r="J1876" i="5"/>
  <c r="K1876" i="5"/>
  <c r="M1876" i="5"/>
  <c r="I1876" i="5"/>
  <c r="D1876" i="5"/>
  <c r="H1877" i="5"/>
  <c r="K1877" i="5"/>
  <c r="F1877" i="5"/>
  <c r="E1877" i="5"/>
  <c r="C1877" i="5"/>
  <c r="J1877" i="5"/>
  <c r="N1877" i="5"/>
  <c r="O1877" i="5"/>
  <c r="I1877" i="5"/>
  <c r="M1877" i="5"/>
  <c r="B1877" i="5"/>
  <c r="L1877" i="5"/>
  <c r="G1877" i="5"/>
  <c r="D1877" i="5"/>
  <c r="D1878" i="5"/>
  <c r="B1878" i="5"/>
  <c r="J1878" i="5"/>
  <c r="O1878" i="5"/>
  <c r="F1878" i="5"/>
  <c r="H1878" i="5"/>
  <c r="K1878" i="5"/>
  <c r="M1878" i="5"/>
  <c r="L1878" i="5"/>
  <c r="G1878" i="5"/>
  <c r="I1878" i="5"/>
  <c r="E1878" i="5"/>
  <c r="N1878" i="5"/>
  <c r="C1878" i="5"/>
  <c r="D1879" i="5"/>
  <c r="B1879" i="5"/>
  <c r="I1879" i="5"/>
  <c r="J1879" i="5"/>
  <c r="C1879" i="5"/>
  <c r="F1879" i="5"/>
  <c r="M1879" i="5"/>
  <c r="N1879" i="5"/>
  <c r="H1879" i="5"/>
  <c r="K1879" i="5"/>
  <c r="G1879" i="5"/>
  <c r="E1879" i="5"/>
  <c r="L1879" i="5"/>
  <c r="O1879" i="5"/>
  <c r="B1880" i="5"/>
  <c r="J1880" i="5"/>
  <c r="E1880" i="5"/>
  <c r="N1880" i="5"/>
  <c r="F1880" i="5"/>
  <c r="K1880" i="5"/>
  <c r="O1880" i="5"/>
  <c r="G1880" i="5"/>
  <c r="L1880" i="5"/>
  <c r="H1880" i="5"/>
  <c r="I1880" i="5"/>
  <c r="M1880" i="5"/>
  <c r="D1880" i="5"/>
  <c r="C1880" i="5"/>
  <c r="F1881" i="5"/>
  <c r="K1881" i="5"/>
  <c r="M1881" i="5"/>
  <c r="B1881" i="5"/>
  <c r="O1881" i="5"/>
  <c r="L1881" i="5"/>
  <c r="D1881" i="5"/>
  <c r="G1881" i="5"/>
  <c r="N1881" i="5"/>
  <c r="E1881" i="5"/>
  <c r="I1881" i="5"/>
  <c r="H1881" i="5"/>
  <c r="J1881" i="5"/>
  <c r="C1881" i="5"/>
  <c r="D1882" i="5"/>
  <c r="E1882" i="5"/>
  <c r="B1882" i="5"/>
  <c r="H1882" i="5"/>
  <c r="L1882" i="5"/>
  <c r="M1882" i="5"/>
  <c r="F1882" i="5"/>
  <c r="I1882" i="5"/>
  <c r="K1882" i="5"/>
  <c r="N1882" i="5"/>
  <c r="J1882" i="5"/>
  <c r="O1882" i="5"/>
  <c r="C1882" i="5"/>
  <c r="G1882" i="5"/>
  <c r="M1883" i="5"/>
  <c r="B1883" i="5"/>
  <c r="D1883" i="5"/>
  <c r="F1883" i="5"/>
  <c r="H1883" i="5"/>
  <c r="G1883" i="5"/>
  <c r="K1883" i="5"/>
  <c r="C1883" i="5"/>
  <c r="J1883" i="5"/>
  <c r="E1883" i="5"/>
  <c r="N1883" i="5"/>
  <c r="I1883" i="5"/>
  <c r="L1883" i="5"/>
  <c r="O1883" i="5"/>
  <c r="H1884" i="5"/>
  <c r="G1884" i="5"/>
  <c r="M1884" i="5"/>
  <c r="N1884" i="5"/>
  <c r="J1884" i="5"/>
  <c r="D1884" i="5"/>
  <c r="L1884" i="5"/>
  <c r="O1884" i="5"/>
  <c r="I1884" i="5"/>
  <c r="F1884" i="5"/>
  <c r="K1884" i="5"/>
  <c r="B1884" i="5"/>
  <c r="C1884" i="5"/>
  <c r="E1884" i="5"/>
  <c r="F1885" i="5"/>
  <c r="O1885" i="5"/>
  <c r="D1885" i="5"/>
  <c r="B1885" i="5"/>
  <c r="G1885" i="5"/>
  <c r="H1885" i="5"/>
  <c r="C1885" i="5"/>
  <c r="I1885" i="5"/>
  <c r="E1885" i="5"/>
  <c r="N1885" i="5"/>
  <c r="M1885" i="5"/>
  <c r="L1885" i="5"/>
  <c r="K1885" i="5"/>
  <c r="J1885" i="5"/>
  <c r="J1886" i="5"/>
  <c r="G1886" i="5"/>
  <c r="I1886" i="5"/>
  <c r="O1886" i="5"/>
  <c r="D1886" i="5"/>
  <c r="E1886" i="5"/>
  <c r="K1886" i="5"/>
  <c r="F1886" i="5"/>
  <c r="C1886" i="5"/>
  <c r="M1886" i="5"/>
  <c r="H1886" i="5"/>
  <c r="N1886" i="5"/>
  <c r="B1886" i="5"/>
  <c r="L1886" i="5"/>
  <c r="F1887" i="5"/>
  <c r="I1887" i="5"/>
  <c r="D1887" i="5"/>
  <c r="E1887" i="5"/>
  <c r="L1887" i="5"/>
  <c r="B1887" i="5"/>
  <c r="N1887" i="5"/>
  <c r="M1887" i="5"/>
  <c r="H1887" i="5"/>
  <c r="K1887" i="5"/>
  <c r="J1887" i="5"/>
  <c r="O1887" i="5"/>
  <c r="C1887" i="5"/>
  <c r="G1887" i="5"/>
  <c r="J1888" i="5"/>
  <c r="B1888" i="5"/>
  <c r="C1888" i="5"/>
  <c r="G1888" i="5"/>
  <c r="K1888" i="5"/>
  <c r="O1888" i="5"/>
  <c r="H1888" i="5"/>
  <c r="L1888" i="5"/>
  <c r="F1888" i="5"/>
  <c r="I1888" i="5"/>
  <c r="M1888" i="5"/>
  <c r="N1888" i="5"/>
  <c r="E1888" i="5"/>
  <c r="D1888" i="5"/>
  <c r="O1889" i="5"/>
  <c r="F1889" i="5"/>
  <c r="M1889" i="5"/>
  <c r="B1889" i="5"/>
  <c r="H1889" i="5"/>
  <c r="E1889" i="5"/>
  <c r="L1889" i="5"/>
  <c r="D1889" i="5"/>
  <c r="K1889" i="5"/>
  <c r="N1889" i="5"/>
  <c r="G1889" i="5"/>
  <c r="J1889" i="5"/>
  <c r="I1889" i="5"/>
  <c r="C1889" i="5"/>
  <c r="B1890" i="5"/>
  <c r="C1890" i="5"/>
  <c r="F1890" i="5"/>
  <c r="D1890" i="5"/>
  <c r="J1890" i="5"/>
  <c r="K1890" i="5"/>
  <c r="I1890" i="5"/>
  <c r="G1890" i="5"/>
  <c r="N1890" i="5"/>
  <c r="E1890" i="5"/>
  <c r="O1890" i="5"/>
  <c r="M1890" i="5"/>
  <c r="L1890" i="5"/>
  <c r="H1890" i="5"/>
  <c r="M1891" i="5"/>
  <c r="G1891" i="5"/>
  <c r="J1891" i="5"/>
  <c r="B1891" i="5"/>
  <c r="E1891" i="5"/>
  <c r="K1891" i="5"/>
  <c r="F1891" i="5"/>
  <c r="D1891" i="5"/>
  <c r="L1891" i="5"/>
  <c r="H1891" i="5"/>
  <c r="I1891" i="5"/>
  <c r="O1891" i="5"/>
  <c r="C1891" i="5"/>
  <c r="N1891" i="5"/>
  <c r="G1892" i="5"/>
  <c r="K1892" i="5"/>
  <c r="M1892" i="5"/>
  <c r="E1892" i="5"/>
  <c r="B1892" i="5"/>
  <c r="O1892" i="5"/>
  <c r="C1892" i="5"/>
  <c r="L1892" i="5"/>
  <c r="J1892" i="5"/>
  <c r="F1892" i="5"/>
  <c r="I1892" i="5"/>
  <c r="N1892" i="5"/>
  <c r="D1892" i="5"/>
  <c r="H1892" i="5"/>
  <c r="F1893" i="5"/>
  <c r="N1893" i="5"/>
  <c r="K1893" i="5"/>
  <c r="I1893" i="5"/>
  <c r="D1893" i="5"/>
  <c r="J1893" i="5"/>
  <c r="E1893" i="5"/>
  <c r="M1893" i="5"/>
  <c r="O1893" i="5"/>
  <c r="H1893" i="5"/>
  <c r="B1893" i="5"/>
  <c r="C1893" i="5"/>
  <c r="L1893" i="5"/>
  <c r="G1893" i="5"/>
  <c r="D1894" i="5"/>
  <c r="B1894" i="5"/>
  <c r="I1894" i="5"/>
  <c r="K1894" i="5"/>
  <c r="C1894" i="5"/>
  <c r="L1894" i="5"/>
  <c r="N1894" i="5"/>
  <c r="M1894" i="5"/>
  <c r="J1894" i="5"/>
  <c r="G1894" i="5"/>
  <c r="H1894" i="5"/>
  <c r="O1894" i="5"/>
  <c r="E1894" i="5"/>
  <c r="F1894" i="5"/>
  <c r="J1895" i="5"/>
  <c r="D1895" i="5"/>
  <c r="O1895" i="5"/>
  <c r="I1895" i="5"/>
  <c r="H1895" i="5"/>
  <c r="B1895" i="5"/>
  <c r="E1895" i="5"/>
  <c r="M1895" i="5"/>
  <c r="F1895" i="5"/>
  <c r="C1895" i="5"/>
  <c r="G1895" i="5"/>
  <c r="N1895" i="5"/>
  <c r="L1895" i="5"/>
  <c r="K1895" i="5"/>
  <c r="E1896" i="5"/>
  <c r="B1896" i="5"/>
  <c r="F1896" i="5"/>
  <c r="N1896" i="5"/>
  <c r="D1896" i="5"/>
  <c r="K1896" i="5"/>
  <c r="O1896" i="5"/>
  <c r="G1896" i="5"/>
  <c r="L1896" i="5"/>
  <c r="H1896" i="5"/>
  <c r="I1896" i="5"/>
  <c r="M1896" i="5"/>
  <c r="J1896" i="5"/>
  <c r="C1896" i="5"/>
  <c r="M1897" i="5"/>
  <c r="F1897" i="5"/>
  <c r="O1897" i="5"/>
  <c r="D1897" i="5"/>
  <c r="C1897" i="5"/>
  <c r="B1897" i="5"/>
  <c r="J1897" i="5"/>
  <c r="I1897" i="5"/>
  <c r="G1897" i="5"/>
  <c r="L1897" i="5"/>
  <c r="H1897" i="5"/>
  <c r="K1897" i="5"/>
  <c r="E1897" i="5"/>
  <c r="N1897" i="5"/>
  <c r="M1898" i="5"/>
  <c r="C1898" i="5"/>
  <c r="N1898" i="5"/>
  <c r="D1898" i="5"/>
  <c r="O1898" i="5"/>
  <c r="G1898" i="5"/>
  <c r="I1898" i="5"/>
  <c r="E1898" i="5"/>
  <c r="F1898" i="5"/>
  <c r="B1898" i="5"/>
  <c r="H1898" i="5"/>
  <c r="K1898" i="5"/>
  <c r="L1898" i="5"/>
  <c r="J1898" i="5"/>
  <c r="N1899" i="5"/>
  <c r="I1899" i="5"/>
  <c r="O1899" i="5"/>
  <c r="C1899" i="5"/>
  <c r="L1899" i="5"/>
  <c r="F1899" i="5"/>
  <c r="B1899" i="5"/>
  <c r="E1899" i="5"/>
  <c r="J1899" i="5"/>
  <c r="M1899" i="5"/>
  <c r="D1899" i="5"/>
  <c r="G1899" i="5"/>
  <c r="H1899" i="5"/>
  <c r="K1899" i="5"/>
  <c r="J1900" i="5"/>
  <c r="H1900" i="5"/>
  <c r="C1900" i="5"/>
  <c r="O1900" i="5"/>
  <c r="E1900" i="5"/>
  <c r="F1900" i="5"/>
  <c r="L1900" i="5"/>
  <c r="K1900" i="5"/>
  <c r="G1900" i="5"/>
  <c r="M1900" i="5"/>
  <c r="B1900" i="5"/>
  <c r="I1900" i="5"/>
  <c r="D1900" i="5"/>
  <c r="N1900" i="5"/>
  <c r="H1901" i="5"/>
  <c r="N1901" i="5"/>
  <c r="E1901" i="5"/>
  <c r="M1901" i="5"/>
  <c r="K1901" i="5"/>
  <c r="C1901" i="5"/>
  <c r="J1901" i="5"/>
  <c r="L1901" i="5"/>
  <c r="I1901" i="5"/>
  <c r="O1901" i="5"/>
  <c r="B1901" i="5"/>
  <c r="D1901" i="5"/>
  <c r="G1901" i="5"/>
  <c r="F1901" i="5"/>
  <c r="F1902" i="5"/>
  <c r="K1902" i="5"/>
  <c r="C1902" i="5"/>
  <c r="M1902" i="5"/>
  <c r="J1902" i="5"/>
  <c r="N1902" i="5"/>
  <c r="D1902" i="5"/>
  <c r="O1902" i="5"/>
  <c r="H1902" i="5"/>
  <c r="G1902" i="5"/>
  <c r="B1902" i="5"/>
  <c r="L1902" i="5"/>
  <c r="I1902" i="5"/>
  <c r="E1902" i="5"/>
  <c r="E1903" i="5"/>
  <c r="J1903" i="5"/>
  <c r="D1903" i="5"/>
  <c r="H1903" i="5"/>
  <c r="L1903" i="5"/>
  <c r="C1903" i="5"/>
  <c r="M1903" i="5"/>
  <c r="N1903" i="5"/>
  <c r="I1903" i="5"/>
  <c r="K1903" i="5"/>
  <c r="F1903" i="5"/>
  <c r="G1903" i="5"/>
  <c r="O1903" i="5"/>
  <c r="B1903" i="5"/>
  <c r="C1904" i="5"/>
  <c r="L1904" i="5"/>
  <c r="H1904" i="5"/>
  <c r="M1904" i="5"/>
  <c r="G1904" i="5"/>
  <c r="K1904" i="5"/>
  <c r="E1904" i="5"/>
  <c r="B1904" i="5"/>
  <c r="F1904" i="5"/>
  <c r="I1904" i="5"/>
  <c r="D1904" i="5"/>
  <c r="J1904" i="5"/>
  <c r="O1904" i="5"/>
  <c r="N1904" i="5"/>
  <c r="J1905" i="5"/>
  <c r="L1905" i="5"/>
  <c r="O1905" i="5"/>
  <c r="C1905" i="5"/>
  <c r="M1905" i="5"/>
  <c r="B1905" i="5"/>
  <c r="D1905" i="5"/>
  <c r="K1905" i="5"/>
  <c r="H1905" i="5"/>
  <c r="G1905" i="5"/>
  <c r="I1905" i="5"/>
  <c r="E1905" i="5"/>
  <c r="F1905" i="5"/>
  <c r="N1905" i="5"/>
  <c r="G1906" i="5"/>
  <c r="M1906" i="5"/>
  <c r="F1906" i="5"/>
  <c r="H1906" i="5"/>
  <c r="N1906" i="5"/>
  <c r="K1906" i="5"/>
  <c r="I1906" i="5"/>
  <c r="E1906" i="5"/>
  <c r="J1906" i="5"/>
  <c r="B1906" i="5"/>
  <c r="O1906" i="5"/>
  <c r="D1906" i="5"/>
  <c r="C1906" i="5"/>
  <c r="L1906" i="5"/>
  <c r="G1907" i="5"/>
  <c r="N1907" i="5"/>
  <c r="C1907" i="5"/>
  <c r="L1907" i="5"/>
  <c r="I1907" i="5"/>
  <c r="J1907" i="5"/>
  <c r="M1907" i="5"/>
  <c r="B1907" i="5"/>
  <c r="D1907" i="5"/>
  <c r="F1907" i="5"/>
  <c r="H1907" i="5"/>
  <c r="K1907" i="5"/>
  <c r="E1907" i="5"/>
  <c r="O1907" i="5"/>
  <c r="B1908" i="5"/>
  <c r="N1908" i="5"/>
  <c r="C1908" i="5"/>
  <c r="L1908" i="5"/>
  <c r="J1908" i="5"/>
  <c r="H1908" i="5"/>
  <c r="K1908" i="5"/>
  <c r="O1908" i="5"/>
  <c r="F1908" i="5"/>
  <c r="E1908" i="5"/>
  <c r="I1908" i="5"/>
  <c r="M1908" i="5"/>
  <c r="G1908" i="5"/>
  <c r="D1908" i="5"/>
  <c r="H1909" i="5"/>
  <c r="C1909" i="5"/>
  <c r="K1909" i="5"/>
  <c r="B1909" i="5"/>
  <c r="J1909" i="5"/>
  <c r="N1909" i="5"/>
  <c r="D1909" i="5"/>
  <c r="F1909" i="5"/>
  <c r="G1909" i="5"/>
  <c r="E1909" i="5"/>
  <c r="I1909" i="5"/>
  <c r="M1909" i="5"/>
  <c r="L1909" i="5"/>
  <c r="O1909" i="5"/>
  <c r="O1910" i="5"/>
  <c r="G1910" i="5"/>
  <c r="E1910" i="5"/>
  <c r="C1910" i="5"/>
  <c r="D1910" i="5"/>
  <c r="I1910" i="5"/>
  <c r="K1910" i="5"/>
  <c r="H1910" i="5"/>
  <c r="L1910" i="5"/>
  <c r="F1910" i="5"/>
  <c r="N1910" i="5"/>
  <c r="B1910" i="5"/>
  <c r="M1910" i="5"/>
  <c r="J1910" i="5"/>
  <c r="D1911" i="5"/>
  <c r="G1911" i="5"/>
  <c r="F1911" i="5"/>
  <c r="O1911" i="5"/>
  <c r="J1911" i="5"/>
  <c r="E1911" i="5"/>
  <c r="I1911" i="5"/>
  <c r="M1911" i="5"/>
  <c r="H1911" i="5"/>
  <c r="N1911" i="5"/>
  <c r="C1911" i="5"/>
  <c r="K1911" i="5"/>
  <c r="B1911" i="5"/>
  <c r="L1911" i="5"/>
  <c r="M1912" i="5"/>
  <c r="B1912" i="5"/>
  <c r="D1912" i="5"/>
  <c r="C1912" i="5"/>
  <c r="E1912" i="5"/>
  <c r="F1912" i="5"/>
  <c r="H1912" i="5"/>
  <c r="I1912" i="5"/>
  <c r="K1912" i="5"/>
  <c r="N1912" i="5"/>
  <c r="G1912" i="5"/>
  <c r="O1912" i="5"/>
  <c r="J1912" i="5"/>
  <c r="L1912" i="5"/>
  <c r="M1913" i="5"/>
  <c r="F1913" i="5"/>
  <c r="O1913" i="5"/>
  <c r="B1913" i="5"/>
  <c r="E1913" i="5"/>
  <c r="L1913" i="5"/>
  <c r="N1913" i="5"/>
  <c r="I1913" i="5"/>
  <c r="D1913" i="5"/>
  <c r="H1913" i="5"/>
  <c r="K1913" i="5"/>
  <c r="J1913" i="5"/>
  <c r="G1913" i="5"/>
  <c r="C1913" i="5"/>
  <c r="L1914" i="5"/>
  <c r="C1914" i="5"/>
  <c r="F1914" i="5"/>
  <c r="B1914" i="5"/>
  <c r="K1914" i="5"/>
  <c r="M1914" i="5"/>
  <c r="E1914" i="5"/>
  <c r="H1914" i="5"/>
  <c r="G1914" i="5"/>
  <c r="N1914" i="5"/>
  <c r="J1914" i="5"/>
  <c r="O1914" i="5"/>
  <c r="I1914" i="5"/>
  <c r="D1914" i="5"/>
  <c r="D1915" i="5"/>
  <c r="N1915" i="5"/>
  <c r="E1915" i="5"/>
  <c r="O1915" i="5"/>
  <c r="F1915" i="5"/>
  <c r="L1915" i="5"/>
  <c r="M1915" i="5"/>
  <c r="B1915" i="5"/>
  <c r="C1915" i="5"/>
  <c r="K1915" i="5"/>
  <c r="J1915" i="5"/>
  <c r="I1915" i="5"/>
  <c r="G1915" i="5"/>
  <c r="H1915" i="5"/>
  <c r="H1916" i="5"/>
  <c r="L1916" i="5"/>
  <c r="C1916" i="5"/>
  <c r="I1916" i="5"/>
  <c r="K1916" i="5"/>
  <c r="O1916" i="5"/>
  <c r="D1916" i="5"/>
  <c r="F1916" i="5"/>
  <c r="M1916" i="5"/>
  <c r="G1916" i="5"/>
  <c r="E1916" i="5"/>
  <c r="N1916" i="5"/>
  <c r="J1916" i="5"/>
  <c r="B1916" i="5"/>
  <c r="H1917" i="5"/>
  <c r="I1917" i="5"/>
  <c r="J1917" i="5"/>
  <c r="O1917" i="5"/>
  <c r="G1917" i="5"/>
  <c r="F1917" i="5"/>
  <c r="C1917" i="5"/>
  <c r="E1917" i="5"/>
  <c r="N1917" i="5"/>
  <c r="D1917" i="5"/>
  <c r="M1917" i="5"/>
  <c r="B1917" i="5"/>
  <c r="L1917" i="5"/>
  <c r="K1917" i="5"/>
  <c r="F1918" i="5"/>
  <c r="C1918" i="5"/>
  <c r="B1918" i="5"/>
  <c r="I1918" i="5"/>
  <c r="M1918" i="5"/>
  <c r="D1918" i="5"/>
  <c r="O1918" i="5"/>
  <c r="N1918" i="5"/>
  <c r="J1918" i="5"/>
  <c r="L1918" i="5"/>
  <c r="H1918" i="5"/>
  <c r="G1918" i="5"/>
  <c r="E1918" i="5"/>
  <c r="K1918" i="5"/>
  <c r="M1919" i="5"/>
  <c r="J1919" i="5"/>
  <c r="D1919" i="5"/>
  <c r="G1919" i="5"/>
  <c r="B1919" i="5"/>
  <c r="L1919" i="5"/>
  <c r="N1919" i="5"/>
  <c r="F1919" i="5"/>
  <c r="I1919" i="5"/>
  <c r="K1919" i="5"/>
  <c r="E1919" i="5"/>
  <c r="C1919" i="5"/>
  <c r="O1919" i="5"/>
  <c r="H1919" i="5"/>
  <c r="O1920" i="5"/>
  <c r="L1920" i="5"/>
  <c r="D1920" i="5"/>
  <c r="M1920" i="5"/>
  <c r="E1920" i="5"/>
  <c r="K1920" i="5"/>
  <c r="B1920" i="5"/>
  <c r="G1920" i="5"/>
  <c r="N1920" i="5"/>
  <c r="J1920" i="5"/>
  <c r="I1920" i="5"/>
  <c r="H1920" i="5"/>
  <c r="F1920" i="5"/>
  <c r="C1920" i="5"/>
  <c r="E1921" i="5"/>
  <c r="L1921" i="5"/>
  <c r="O1921" i="5"/>
  <c r="D1921" i="5"/>
  <c r="M1921" i="5"/>
  <c r="B1921" i="5"/>
  <c r="H1921" i="5"/>
  <c r="K1921" i="5"/>
  <c r="C1921" i="5"/>
  <c r="J1921" i="5"/>
  <c r="I1921" i="5"/>
  <c r="G1921" i="5"/>
  <c r="F1921" i="5"/>
  <c r="N1921" i="5"/>
  <c r="F1922" i="5"/>
  <c r="D1922" i="5"/>
  <c r="I1922" i="5"/>
  <c r="B1922" i="5"/>
  <c r="H1922" i="5"/>
  <c r="K1922" i="5"/>
  <c r="M1922" i="5"/>
  <c r="N1922" i="5"/>
  <c r="O1922" i="5"/>
  <c r="C1922" i="5"/>
  <c r="L1922" i="5"/>
  <c r="E1922" i="5"/>
  <c r="G1922" i="5"/>
  <c r="J1922" i="5"/>
  <c r="M1923" i="5"/>
  <c r="N1923" i="5"/>
  <c r="G1923" i="5"/>
  <c r="I1923" i="5"/>
  <c r="K1923" i="5"/>
  <c r="B1923" i="5"/>
  <c r="H1923" i="5"/>
  <c r="F1923" i="5"/>
  <c r="E1923" i="5"/>
  <c r="C1923" i="5"/>
  <c r="L1923" i="5"/>
  <c r="D1923" i="5"/>
  <c r="J1923" i="5"/>
  <c r="O1923" i="5"/>
  <c r="J1924" i="5"/>
  <c r="F1924" i="5"/>
  <c r="B1924" i="5"/>
  <c r="H1924" i="5"/>
  <c r="N1924" i="5"/>
  <c r="I1924" i="5"/>
  <c r="G1924" i="5"/>
  <c r="C1924" i="5"/>
  <c r="O1924" i="5"/>
  <c r="M1924" i="5"/>
  <c r="E1924" i="5"/>
  <c r="D1924" i="5"/>
  <c r="K1924" i="5"/>
  <c r="L1924" i="5"/>
  <c r="N1925" i="5"/>
  <c r="E1925" i="5"/>
  <c r="M1925" i="5"/>
  <c r="C1925" i="5"/>
  <c r="O1925" i="5"/>
  <c r="L1925" i="5"/>
  <c r="G1925" i="5"/>
  <c r="F1925" i="5"/>
  <c r="K1925" i="5"/>
  <c r="H1925" i="5"/>
  <c r="J1925" i="5"/>
  <c r="I1925" i="5"/>
  <c r="B1925" i="5"/>
  <c r="D1925" i="5"/>
  <c r="O1926" i="5"/>
  <c r="N1926" i="5"/>
  <c r="E1926" i="5"/>
  <c r="C1926" i="5"/>
  <c r="H1926" i="5"/>
  <c r="D1926" i="5"/>
  <c r="M1926" i="5"/>
  <c r="K1926" i="5"/>
  <c r="I1926" i="5"/>
  <c r="L1926" i="5"/>
  <c r="B1926" i="5"/>
  <c r="G1926" i="5"/>
  <c r="F1926" i="5"/>
  <c r="J1926" i="5"/>
  <c r="G1927" i="5"/>
  <c r="I1927" i="5"/>
  <c r="F1927" i="5"/>
  <c r="N1927" i="5"/>
  <c r="J1927" i="5"/>
  <c r="L1927" i="5"/>
  <c r="M1927" i="5"/>
  <c r="K1927" i="5"/>
  <c r="H1927" i="5"/>
  <c r="D1927" i="5"/>
  <c r="C1927" i="5"/>
  <c r="O1927" i="5"/>
  <c r="B1927" i="5"/>
  <c r="E1927" i="5"/>
  <c r="O1928" i="5"/>
  <c r="B1928" i="5"/>
  <c r="L1928" i="5"/>
  <c r="F1928" i="5"/>
  <c r="J1928" i="5"/>
  <c r="I1928" i="5"/>
  <c r="N1928" i="5"/>
  <c r="D1928" i="5"/>
  <c r="K1928" i="5"/>
  <c r="H1928" i="5"/>
  <c r="C1928" i="5"/>
  <c r="E1928" i="5"/>
  <c r="G1928" i="5"/>
  <c r="M1928" i="5"/>
  <c r="B1929" i="5"/>
  <c r="N1929" i="5"/>
  <c r="E1929" i="5"/>
  <c r="I1929" i="5"/>
  <c r="F1929" i="5"/>
  <c r="L1929" i="5"/>
  <c r="G1929" i="5"/>
  <c r="K1929" i="5"/>
  <c r="D1929" i="5"/>
  <c r="M1929" i="5"/>
  <c r="H1929" i="5"/>
  <c r="O1929" i="5"/>
  <c r="J1929" i="5"/>
  <c r="C1929" i="5"/>
  <c r="L1930" i="5"/>
  <c r="G1930" i="5"/>
  <c r="J1930" i="5"/>
  <c r="I1930" i="5"/>
  <c r="E1930" i="5"/>
  <c r="B1930" i="5"/>
  <c r="F1930" i="5"/>
  <c r="H1930" i="5"/>
  <c r="N1930" i="5"/>
  <c r="K1930" i="5"/>
  <c r="O1930" i="5"/>
  <c r="M1930" i="5"/>
  <c r="D1930" i="5"/>
  <c r="C1930" i="5"/>
  <c r="F1931" i="5"/>
  <c r="G1931" i="5"/>
  <c r="J1931" i="5"/>
  <c r="I1931" i="5"/>
  <c r="M1931" i="5"/>
  <c r="D1931" i="5"/>
  <c r="K1931" i="5"/>
  <c r="N1931" i="5"/>
  <c r="B1931" i="5"/>
  <c r="O1931" i="5"/>
  <c r="C1931" i="5"/>
  <c r="L1931" i="5"/>
  <c r="E1931" i="5"/>
  <c r="H1931" i="5"/>
  <c r="B1932" i="5"/>
  <c r="N1932" i="5"/>
  <c r="M1932" i="5"/>
  <c r="G1932" i="5"/>
  <c r="O1932" i="5"/>
  <c r="J1932" i="5"/>
  <c r="L1932" i="5"/>
  <c r="H1932" i="5"/>
  <c r="F1932" i="5"/>
  <c r="C1932" i="5"/>
  <c r="E1932" i="5"/>
  <c r="D1932" i="5"/>
  <c r="I1932" i="5"/>
  <c r="K1932" i="5"/>
  <c r="H1933" i="5"/>
  <c r="J1933" i="5"/>
  <c r="C1933" i="5"/>
  <c r="D1933" i="5"/>
  <c r="I1933" i="5"/>
  <c r="L1933" i="5"/>
  <c r="E1933" i="5"/>
  <c r="F1933" i="5"/>
  <c r="N1933" i="5"/>
  <c r="O1933" i="5"/>
  <c r="M1933" i="5"/>
  <c r="B1933" i="5"/>
  <c r="G1933" i="5"/>
  <c r="K1933" i="5"/>
  <c r="B1934" i="5"/>
  <c r="K1934" i="5"/>
  <c r="J1934" i="5"/>
  <c r="F1934" i="5"/>
  <c r="H1934" i="5"/>
  <c r="O1934" i="5"/>
  <c r="M1934" i="5"/>
  <c r="N1934" i="5"/>
  <c r="I1934" i="5"/>
  <c r="G1934" i="5"/>
  <c r="E1934" i="5"/>
  <c r="L1934" i="5"/>
  <c r="D1934" i="5"/>
  <c r="C1934" i="5"/>
  <c r="C1935" i="5"/>
  <c r="F1935" i="5"/>
  <c r="K1935" i="5"/>
  <c r="G1935" i="5"/>
  <c r="L1935" i="5"/>
  <c r="J1935" i="5"/>
  <c r="M1935" i="5"/>
  <c r="H1935" i="5"/>
  <c r="E1935" i="5"/>
  <c r="D1935" i="5"/>
  <c r="I1935" i="5"/>
  <c r="B1935" i="5"/>
  <c r="O1935" i="5"/>
  <c r="N1935" i="5"/>
  <c r="O1936" i="5"/>
  <c r="B1936" i="5"/>
  <c r="L1936" i="5"/>
  <c r="F1936" i="5"/>
  <c r="I1936" i="5"/>
  <c r="J1936" i="5"/>
  <c r="M1936" i="5"/>
  <c r="C1936" i="5"/>
  <c r="K1936" i="5"/>
  <c r="D1936" i="5"/>
  <c r="H1936" i="5"/>
  <c r="E1936" i="5"/>
  <c r="N1936" i="5"/>
  <c r="G1936" i="5"/>
  <c r="D1937" i="5"/>
  <c r="K1937" i="5"/>
  <c r="B1937" i="5"/>
  <c r="G1937" i="5"/>
  <c r="C1937" i="5"/>
  <c r="J1937" i="5"/>
  <c r="O1937" i="5"/>
  <c r="F1937" i="5"/>
  <c r="M1937" i="5"/>
  <c r="E1937" i="5"/>
  <c r="H1937" i="5"/>
  <c r="N1937" i="5"/>
  <c r="L1937" i="5"/>
  <c r="I1937" i="5"/>
  <c r="J1938" i="5"/>
  <c r="E1938" i="5"/>
  <c r="L1938" i="5"/>
  <c r="I1938" i="5"/>
  <c r="F1938" i="5"/>
  <c r="N1938" i="5"/>
  <c r="D1938" i="5"/>
  <c r="G1938" i="5"/>
  <c r="K1938" i="5"/>
  <c r="B1938" i="5"/>
  <c r="H1938" i="5"/>
  <c r="O1938" i="5"/>
  <c r="M1938" i="5"/>
  <c r="C1938" i="5"/>
  <c r="M1939" i="5"/>
  <c r="G1939" i="5"/>
  <c r="E1939" i="5"/>
  <c r="J1939" i="5"/>
  <c r="C1939" i="5"/>
  <c r="K1939" i="5"/>
  <c r="I1939" i="5"/>
  <c r="F1939" i="5"/>
  <c r="O1939" i="5"/>
  <c r="L1939" i="5"/>
  <c r="N1939" i="5"/>
  <c r="B1939" i="5"/>
  <c r="D1939" i="5"/>
  <c r="H1939" i="5"/>
  <c r="N1940" i="5"/>
  <c r="D1940" i="5"/>
  <c r="E1940" i="5"/>
  <c r="K1940" i="5"/>
  <c r="G1940" i="5"/>
  <c r="H1940" i="5"/>
  <c r="B1940" i="5"/>
  <c r="J1940" i="5"/>
  <c r="M1940" i="5"/>
  <c r="O1940" i="5"/>
  <c r="C1940" i="5"/>
  <c r="L1940" i="5"/>
  <c r="I1940" i="5"/>
  <c r="F1940" i="5"/>
  <c r="F1941" i="5"/>
  <c r="H1941" i="5"/>
  <c r="O1941" i="5"/>
  <c r="I1941" i="5"/>
  <c r="K1941" i="5"/>
  <c r="C1941" i="5"/>
  <c r="B1941" i="5"/>
  <c r="D1941" i="5"/>
  <c r="N1941" i="5"/>
  <c r="G1941" i="5"/>
  <c r="J1941" i="5"/>
  <c r="M1941" i="5"/>
  <c r="E1941" i="5"/>
  <c r="L1941" i="5"/>
  <c r="J1942" i="5"/>
  <c r="D1942" i="5"/>
  <c r="F1942" i="5"/>
  <c r="O1942" i="5"/>
  <c r="N1942" i="5"/>
  <c r="K1942" i="5"/>
  <c r="L1942" i="5"/>
  <c r="H1942" i="5"/>
  <c r="G1942" i="5"/>
  <c r="M1942" i="5"/>
  <c r="I1942" i="5"/>
  <c r="B1942" i="5"/>
  <c r="E1942" i="5"/>
  <c r="C1942" i="5"/>
  <c r="O1943" i="5"/>
  <c r="D1943" i="5"/>
  <c r="E1943" i="5"/>
  <c r="G1943" i="5"/>
  <c r="J1943" i="5"/>
  <c r="F1943" i="5"/>
  <c r="I1943" i="5"/>
  <c r="M1943" i="5"/>
  <c r="H1943" i="5"/>
  <c r="N1943" i="5"/>
  <c r="C1943" i="5"/>
  <c r="K1943" i="5"/>
  <c r="B1943" i="5"/>
  <c r="L1943" i="5"/>
  <c r="O1944" i="5"/>
  <c r="D1944" i="5"/>
  <c r="L1944" i="5"/>
  <c r="F1944" i="5"/>
  <c r="H1944" i="5"/>
  <c r="B1944" i="5"/>
  <c r="N1944" i="5"/>
  <c r="J1944" i="5"/>
  <c r="K1944" i="5"/>
  <c r="G1944" i="5"/>
  <c r="I1944" i="5"/>
  <c r="C1944" i="5"/>
  <c r="E1944" i="5"/>
  <c r="M1944" i="5"/>
  <c r="F1945" i="5"/>
  <c r="G1945" i="5"/>
  <c r="M1945" i="5"/>
  <c r="B1945" i="5"/>
  <c r="O1945" i="5"/>
  <c r="L1945" i="5"/>
  <c r="J1945" i="5"/>
  <c r="N1945" i="5"/>
  <c r="I1945" i="5"/>
  <c r="D1945" i="5"/>
  <c r="H1945" i="5"/>
  <c r="E1945" i="5"/>
  <c r="K1945" i="5"/>
  <c r="C1945" i="5"/>
  <c r="E1946" i="5"/>
  <c r="C1946" i="5"/>
  <c r="J1946" i="5"/>
  <c r="H1946" i="5"/>
  <c r="N1946" i="5"/>
  <c r="O1946" i="5"/>
  <c r="B1946" i="5"/>
  <c r="G1946" i="5"/>
  <c r="K1946" i="5"/>
  <c r="L1946" i="5"/>
  <c r="M1946" i="5"/>
  <c r="D1946" i="5"/>
  <c r="I1946" i="5"/>
  <c r="F1946" i="5"/>
  <c r="B1947" i="5"/>
  <c r="D1947" i="5"/>
  <c r="G1947" i="5"/>
  <c r="K1947" i="5"/>
  <c r="C1947" i="5"/>
  <c r="M1947" i="5"/>
  <c r="F1947" i="5"/>
  <c r="J1947" i="5"/>
  <c r="H1947" i="5"/>
  <c r="N1947" i="5"/>
  <c r="E1947" i="5"/>
  <c r="O1947" i="5"/>
  <c r="I1947" i="5"/>
  <c r="L1947" i="5"/>
  <c r="J1948" i="5"/>
  <c r="L1948" i="5"/>
  <c r="B1948" i="5"/>
  <c r="E1948" i="5"/>
  <c r="H1948" i="5"/>
  <c r="F1948" i="5"/>
  <c r="I1948" i="5"/>
  <c r="M1948" i="5"/>
  <c r="G1948" i="5"/>
  <c r="C1948" i="5"/>
  <c r="N1948" i="5"/>
  <c r="D1948" i="5"/>
  <c r="K1948" i="5"/>
  <c r="O1948" i="5"/>
  <c r="I1949" i="5"/>
  <c r="F1949" i="5"/>
  <c r="J1949" i="5"/>
  <c r="M1949" i="5"/>
  <c r="G1949" i="5"/>
  <c r="H1949" i="5"/>
  <c r="K1949" i="5"/>
  <c r="N1949" i="5"/>
  <c r="O1949" i="5"/>
  <c r="C1949" i="5"/>
  <c r="D1949" i="5"/>
  <c r="B1949" i="5"/>
  <c r="E1949" i="5"/>
  <c r="L1949" i="5"/>
  <c r="G1950" i="5"/>
  <c r="F1950" i="5"/>
  <c r="C1950" i="5"/>
  <c r="E1950" i="5"/>
  <c r="B1950" i="5"/>
  <c r="L1950" i="5"/>
  <c r="J1950" i="5"/>
  <c r="K1950" i="5"/>
  <c r="D1950" i="5"/>
  <c r="N1950" i="5"/>
  <c r="H1950" i="5"/>
  <c r="O1950" i="5"/>
  <c r="M1950" i="5"/>
  <c r="I1950" i="5"/>
  <c r="M1951" i="5"/>
  <c r="G1951" i="5"/>
  <c r="J1951" i="5"/>
  <c r="H1951" i="5"/>
  <c r="E1951" i="5"/>
  <c r="K1951" i="5"/>
  <c r="C1951" i="5"/>
  <c r="F1951" i="5"/>
  <c r="N1951" i="5"/>
  <c r="B1951" i="5"/>
  <c r="L1951" i="5"/>
  <c r="O1951" i="5"/>
  <c r="I1951" i="5"/>
  <c r="D1951" i="5"/>
  <c r="K1952" i="5"/>
  <c r="J1952" i="5"/>
  <c r="E1952" i="5"/>
  <c r="H1952" i="5"/>
  <c r="C1952" i="5"/>
  <c r="M1952" i="5"/>
  <c r="I1952" i="5"/>
  <c r="O1952" i="5"/>
  <c r="D1952" i="5"/>
  <c r="N1952" i="5"/>
  <c r="L1952" i="5"/>
  <c r="F1952" i="5"/>
  <c r="G1952" i="5"/>
  <c r="B1952" i="5"/>
  <c r="N1953" i="5"/>
  <c r="F1953" i="5"/>
  <c r="D1953" i="5"/>
  <c r="G1953" i="5"/>
  <c r="E1953" i="5"/>
  <c r="C1953" i="5"/>
  <c r="K1953" i="5"/>
  <c r="M1953" i="5"/>
  <c r="O1953" i="5"/>
  <c r="H1953" i="5"/>
  <c r="I1953" i="5"/>
  <c r="B1953" i="5"/>
  <c r="L1953" i="5"/>
  <c r="J1953" i="5"/>
  <c r="H1954" i="5"/>
  <c r="F1954" i="5"/>
  <c r="L1954" i="5"/>
  <c r="O1954" i="5"/>
  <c r="K1954" i="5"/>
  <c r="J1954" i="5"/>
  <c r="G1954" i="5"/>
  <c r="C1954" i="5"/>
  <c r="I1954" i="5"/>
  <c r="B1954" i="5"/>
  <c r="M1954" i="5"/>
  <c r="E1954" i="5"/>
  <c r="D1954" i="5"/>
  <c r="N1954" i="5"/>
  <c r="C1955" i="5"/>
  <c r="O1955" i="5"/>
  <c r="B1955" i="5"/>
  <c r="I1955" i="5"/>
  <c r="N1955" i="5"/>
  <c r="E1955" i="5"/>
  <c r="K1955" i="5"/>
  <c r="F1955" i="5"/>
  <c r="M1955" i="5"/>
  <c r="D1955" i="5"/>
  <c r="J1955" i="5"/>
  <c r="H1955" i="5"/>
  <c r="G1955" i="5"/>
  <c r="L1955" i="5"/>
  <c r="J1956" i="5"/>
  <c r="I1956" i="5"/>
  <c r="L1956" i="5"/>
  <c r="C1956" i="5"/>
  <c r="O1956" i="5"/>
  <c r="M1956" i="5"/>
  <c r="H1956" i="5"/>
  <c r="F1956" i="5"/>
  <c r="B1956" i="5"/>
  <c r="K1956" i="5"/>
  <c r="G1956" i="5"/>
  <c r="D1956" i="5"/>
  <c r="E1956" i="5"/>
  <c r="N1956" i="5"/>
  <c r="H1957" i="5"/>
  <c r="C1957" i="5"/>
  <c r="G1957" i="5"/>
  <c r="B1957" i="5"/>
  <c r="I1957" i="5"/>
  <c r="L1957" i="5"/>
  <c r="K1957" i="5"/>
  <c r="O1957" i="5"/>
  <c r="F1957" i="5"/>
  <c r="J1957" i="5"/>
  <c r="D1957" i="5"/>
  <c r="N1957" i="5"/>
  <c r="M1957" i="5"/>
  <c r="E1957" i="5"/>
  <c r="D1958" i="5"/>
  <c r="G1958" i="5"/>
  <c r="I1958" i="5"/>
  <c r="B1958" i="5"/>
  <c r="F1958" i="5"/>
  <c r="N1958" i="5"/>
  <c r="C1958" i="5"/>
  <c r="E1958" i="5"/>
  <c r="H1958" i="5"/>
  <c r="L1958" i="5"/>
  <c r="J1958" i="5"/>
  <c r="O1958" i="5"/>
  <c r="K1958" i="5"/>
  <c r="M1958" i="5"/>
  <c r="H1959" i="5"/>
  <c r="K1959" i="5"/>
  <c r="L1959" i="5"/>
  <c r="O1959" i="5"/>
  <c r="B1959" i="5"/>
  <c r="I1959" i="5"/>
  <c r="F1959" i="5"/>
  <c r="J1959" i="5"/>
  <c r="M1959" i="5"/>
  <c r="C1959" i="5"/>
  <c r="G1959" i="5"/>
  <c r="D1959" i="5"/>
  <c r="E1959" i="5"/>
  <c r="N1959" i="5"/>
  <c r="K1960" i="5"/>
  <c r="I1960" i="5"/>
  <c r="J1960" i="5"/>
  <c r="H1960" i="5"/>
  <c r="C1960" i="5"/>
  <c r="M1960" i="5"/>
  <c r="B1960" i="5"/>
  <c r="O1960" i="5"/>
  <c r="E1960" i="5"/>
  <c r="F1960" i="5"/>
  <c r="L1960" i="5"/>
  <c r="D1960" i="5"/>
  <c r="G1960" i="5"/>
  <c r="N1960" i="5"/>
  <c r="E1961" i="5"/>
  <c r="F1961" i="5"/>
  <c r="D1961" i="5"/>
  <c r="H1961" i="5"/>
  <c r="C1961" i="5"/>
  <c r="B1961" i="5"/>
  <c r="L1961" i="5"/>
  <c r="O1961" i="5"/>
  <c r="K1961" i="5"/>
  <c r="J1961" i="5"/>
  <c r="G1961" i="5"/>
  <c r="I1961" i="5"/>
  <c r="N1961" i="5"/>
  <c r="M1961" i="5"/>
  <c r="B1962" i="5"/>
  <c r="E1962" i="5"/>
  <c r="I1962" i="5"/>
  <c r="N1962" i="5"/>
  <c r="F1962" i="5"/>
  <c r="M1962" i="5"/>
  <c r="K1962" i="5"/>
  <c r="H1962" i="5"/>
  <c r="D1962" i="5"/>
  <c r="G1962" i="5"/>
  <c r="L1962" i="5"/>
  <c r="J1962" i="5"/>
  <c r="C1962" i="5"/>
  <c r="O1962" i="5"/>
  <c r="H1963" i="5"/>
  <c r="C1963" i="5"/>
  <c r="K1963" i="5"/>
  <c r="E1963" i="5"/>
  <c r="N1963" i="5"/>
  <c r="J1963" i="5"/>
  <c r="D1963" i="5"/>
  <c r="F1963" i="5"/>
  <c r="G1963" i="5"/>
  <c r="M1963" i="5"/>
  <c r="I1963" i="5"/>
  <c r="L1963" i="5"/>
  <c r="O1963" i="5"/>
  <c r="B1963" i="5"/>
  <c r="H1964" i="5"/>
  <c r="B1964" i="5"/>
  <c r="L1964" i="5"/>
  <c r="J1964" i="5"/>
  <c r="M1964" i="5"/>
  <c r="D1964" i="5"/>
  <c r="O1964" i="5"/>
  <c r="E1964" i="5"/>
  <c r="F1964" i="5"/>
  <c r="K1964" i="5"/>
  <c r="C1964" i="5"/>
  <c r="I1964" i="5"/>
  <c r="G1964" i="5"/>
  <c r="N1964" i="5"/>
  <c r="M1965" i="5"/>
  <c r="D1965" i="5"/>
  <c r="H1965" i="5"/>
  <c r="I1965" i="5"/>
  <c r="E1965" i="5"/>
  <c r="O1965" i="5"/>
  <c r="C1965" i="5"/>
  <c r="K1965" i="5"/>
  <c r="L1965" i="5"/>
  <c r="G1965" i="5"/>
  <c r="J1965" i="5"/>
  <c r="F1965" i="5"/>
  <c r="B1965" i="5"/>
  <c r="N1965" i="5"/>
  <c r="B1966" i="5"/>
  <c r="O1966" i="5"/>
  <c r="M1966" i="5"/>
  <c r="F1966" i="5"/>
  <c r="K1966" i="5"/>
  <c r="E1966" i="5"/>
  <c r="N1966" i="5"/>
  <c r="I1966" i="5"/>
  <c r="G1966" i="5"/>
  <c r="H1966" i="5"/>
  <c r="C1966" i="5"/>
  <c r="J1966" i="5"/>
  <c r="D1966" i="5"/>
  <c r="L1966" i="5"/>
  <c r="O1967" i="5"/>
  <c r="N1967" i="5"/>
  <c r="G1967" i="5"/>
  <c r="H1967" i="5"/>
  <c r="M1967" i="5"/>
  <c r="C1967" i="5"/>
  <c r="J1967" i="5"/>
  <c r="I1967" i="5"/>
  <c r="D1967" i="5"/>
  <c r="F1967" i="5"/>
  <c r="E1967" i="5"/>
  <c r="L1967" i="5"/>
  <c r="B1967" i="5"/>
  <c r="K1967" i="5"/>
  <c r="J1968" i="5"/>
  <c r="G1968" i="5"/>
  <c r="N1968" i="5"/>
  <c r="C1968" i="5"/>
  <c r="H1968" i="5"/>
  <c r="B1968" i="5"/>
  <c r="F1968" i="5"/>
  <c r="M1968" i="5"/>
  <c r="L1968" i="5"/>
  <c r="O1968" i="5"/>
  <c r="K1968" i="5"/>
  <c r="D1968" i="5"/>
  <c r="E1968" i="5"/>
  <c r="I1968" i="5"/>
  <c r="M1969" i="5"/>
  <c r="E1969" i="5"/>
  <c r="L1969" i="5"/>
  <c r="D1969" i="5"/>
  <c r="C1969" i="5"/>
  <c r="H1969" i="5"/>
  <c r="N1969" i="5"/>
  <c r="K1969" i="5"/>
  <c r="B1969" i="5"/>
  <c r="O1969" i="5"/>
  <c r="J1969" i="5"/>
  <c r="F1969" i="5"/>
  <c r="I1969" i="5"/>
  <c r="G1969" i="5"/>
  <c r="M1970" i="5"/>
  <c r="H1970" i="5"/>
  <c r="K1970" i="5"/>
  <c r="D1970" i="5"/>
  <c r="L1970" i="5"/>
  <c r="F1970" i="5"/>
  <c r="E1970" i="5"/>
  <c r="B1970" i="5"/>
  <c r="G1970" i="5"/>
  <c r="J1970" i="5"/>
  <c r="C1970" i="5"/>
  <c r="I1970" i="5"/>
  <c r="N1970" i="5"/>
  <c r="O1970" i="5"/>
  <c r="D1971" i="5"/>
  <c r="K1971" i="5"/>
  <c r="J1971" i="5"/>
  <c r="I1971" i="5"/>
  <c r="N1971" i="5"/>
  <c r="E1971" i="5"/>
  <c r="M1971" i="5"/>
  <c r="H1971" i="5"/>
  <c r="L1971" i="5"/>
  <c r="C1971" i="5"/>
  <c r="O1971" i="5"/>
  <c r="F1971" i="5"/>
  <c r="G1971" i="5"/>
  <c r="B1971" i="5"/>
  <c r="O1972" i="5"/>
  <c r="F1972" i="5"/>
  <c r="C1972" i="5"/>
  <c r="K1972" i="5"/>
  <c r="I1972" i="5"/>
  <c r="N1972" i="5"/>
  <c r="G1972" i="5"/>
  <c r="D1972" i="5"/>
  <c r="H1972" i="5"/>
  <c r="L1972" i="5"/>
  <c r="B1972" i="5"/>
  <c r="E1972" i="5"/>
  <c r="M1972" i="5"/>
  <c r="J1972" i="5"/>
  <c r="E1973" i="5"/>
  <c r="L1973" i="5"/>
  <c r="C1973" i="5"/>
  <c r="K1973" i="5"/>
  <c r="G1973" i="5"/>
  <c r="H1973" i="5"/>
  <c r="I1973" i="5"/>
  <c r="J1973" i="5"/>
  <c r="M1973" i="5"/>
  <c r="D1973" i="5"/>
  <c r="O1973" i="5"/>
  <c r="N1973" i="5"/>
  <c r="F1973" i="5"/>
  <c r="B1973" i="5"/>
  <c r="I1974" i="5"/>
  <c r="O1974" i="5"/>
  <c r="H1974" i="5"/>
  <c r="C1974" i="5"/>
  <c r="J1974" i="5"/>
  <c r="G1974" i="5"/>
  <c r="K1974" i="5"/>
  <c r="B1974" i="5"/>
  <c r="L1974" i="5"/>
  <c r="E1974" i="5"/>
  <c r="D1974" i="5"/>
  <c r="N1974" i="5"/>
  <c r="F1974" i="5"/>
  <c r="M1974" i="5"/>
  <c r="B1975" i="5"/>
  <c r="E1975" i="5"/>
  <c r="L1975" i="5"/>
  <c r="M1975" i="5"/>
  <c r="I1975" i="5"/>
  <c r="O1975" i="5"/>
  <c r="C1975" i="5"/>
  <c r="J1975" i="5"/>
  <c r="H1975" i="5"/>
  <c r="F1975" i="5"/>
  <c r="N1975" i="5"/>
  <c r="D1975" i="5"/>
  <c r="K1975" i="5"/>
  <c r="G1975" i="5"/>
  <c r="G1976" i="5"/>
  <c r="F1976" i="5"/>
  <c r="C1976" i="5"/>
  <c r="N1976" i="5"/>
  <c r="D1976" i="5"/>
  <c r="B1976" i="5"/>
  <c r="H1976" i="5"/>
  <c r="I1976" i="5"/>
  <c r="L1976" i="5"/>
  <c r="J1976" i="5"/>
  <c r="M1976" i="5"/>
  <c r="E1976" i="5"/>
  <c r="O1976" i="5"/>
  <c r="K1976" i="5"/>
  <c r="O1977" i="5"/>
  <c r="H1977" i="5"/>
  <c r="C1977" i="5"/>
  <c r="D1977" i="5"/>
  <c r="B1977" i="5"/>
  <c r="K1977" i="5"/>
  <c r="L1977" i="5"/>
  <c r="F1977" i="5"/>
  <c r="J1977" i="5"/>
  <c r="E1977" i="5"/>
  <c r="G1977" i="5"/>
  <c r="N1977" i="5"/>
  <c r="I1977" i="5"/>
  <c r="M1977" i="5"/>
  <c r="G1978" i="5"/>
  <c r="C1978" i="5"/>
  <c r="L1978" i="5"/>
  <c r="N1978" i="5"/>
  <c r="D1978" i="5"/>
  <c r="M1978" i="5"/>
  <c r="B1978" i="5"/>
  <c r="F1978" i="5"/>
  <c r="E1978" i="5"/>
  <c r="H1978" i="5"/>
  <c r="O1978" i="5"/>
  <c r="J1978" i="5"/>
  <c r="K1978" i="5"/>
  <c r="I1978" i="5"/>
  <c r="G1979" i="5"/>
  <c r="J1979" i="5"/>
  <c r="K1979" i="5"/>
  <c r="E1979" i="5"/>
  <c r="D1979" i="5"/>
  <c r="H1979" i="5"/>
  <c r="M1979" i="5"/>
  <c r="I1979" i="5"/>
  <c r="F1979" i="5"/>
  <c r="O1979" i="5"/>
  <c r="N1979" i="5"/>
  <c r="C1979" i="5"/>
  <c r="B1979" i="5"/>
  <c r="L1979" i="5"/>
  <c r="O1980" i="5"/>
  <c r="G1980" i="5"/>
  <c r="D1980" i="5"/>
  <c r="L1980" i="5"/>
  <c r="C1980" i="5"/>
  <c r="K1980" i="5"/>
  <c r="N1980" i="5"/>
  <c r="F1980" i="5"/>
  <c r="E1980" i="5"/>
  <c r="I1980" i="5"/>
  <c r="H1980" i="5"/>
  <c r="J1980" i="5"/>
  <c r="M1980" i="5"/>
  <c r="B1980" i="5"/>
  <c r="N1981" i="5"/>
  <c r="J1981" i="5"/>
  <c r="M1981" i="5"/>
  <c r="B1981" i="5"/>
  <c r="D1981" i="5"/>
  <c r="H1981" i="5"/>
  <c r="F1981" i="5"/>
  <c r="O1981" i="5"/>
  <c r="E1981" i="5"/>
  <c r="K1981" i="5"/>
  <c r="C1981" i="5"/>
  <c r="G1981" i="5"/>
  <c r="I1981" i="5"/>
  <c r="L1981" i="5"/>
  <c r="F1982" i="5"/>
  <c r="E1982" i="5"/>
  <c r="H1982" i="5"/>
  <c r="G1982" i="5"/>
  <c r="J1982" i="5"/>
  <c r="M1982" i="5"/>
  <c r="L1982" i="5"/>
  <c r="O1982" i="5"/>
  <c r="K1982" i="5"/>
  <c r="D1982" i="5"/>
  <c r="N1982" i="5"/>
  <c r="I1982" i="5"/>
  <c r="B1982" i="5"/>
  <c r="C1982" i="5"/>
  <c r="B1983" i="5"/>
  <c r="N1983" i="5"/>
  <c r="E1983" i="5"/>
  <c r="I1983" i="5"/>
  <c r="J1983" i="5"/>
  <c r="L1983" i="5"/>
  <c r="F1983" i="5"/>
  <c r="O1983" i="5"/>
  <c r="M1983" i="5"/>
  <c r="H1983" i="5"/>
  <c r="D1983" i="5"/>
  <c r="C1983" i="5"/>
  <c r="K1983" i="5"/>
  <c r="G1983" i="5"/>
  <c r="H1984" i="5"/>
  <c r="L1984" i="5"/>
  <c r="K1984" i="5"/>
  <c r="J1984" i="5"/>
  <c r="N1984" i="5"/>
  <c r="M1984" i="5"/>
  <c r="O1984" i="5"/>
  <c r="C1984" i="5"/>
  <c r="F1984" i="5"/>
  <c r="D1984" i="5"/>
  <c r="E1984" i="5"/>
  <c r="G1984" i="5"/>
  <c r="I1984" i="5"/>
  <c r="B1984" i="5"/>
  <c r="F1985" i="5"/>
  <c r="M1985" i="5"/>
  <c r="I1985" i="5"/>
  <c r="G1985" i="5"/>
  <c r="N1985" i="5"/>
  <c r="C1985" i="5"/>
  <c r="E1985" i="5"/>
  <c r="L1985" i="5"/>
  <c r="K1985" i="5"/>
  <c r="O1985" i="5"/>
  <c r="D1985" i="5"/>
  <c r="H1985" i="5"/>
  <c r="B1985" i="5"/>
  <c r="J1985" i="5"/>
  <c r="K1986" i="5"/>
  <c r="F1986" i="5"/>
  <c r="G1986" i="5"/>
  <c r="O1986" i="5"/>
  <c r="C1986" i="5"/>
  <c r="I1986" i="5"/>
  <c r="B1986" i="5"/>
  <c r="D1986" i="5"/>
  <c r="H1986" i="5"/>
  <c r="M1986" i="5"/>
  <c r="E1986" i="5"/>
  <c r="N1986" i="5"/>
  <c r="L1986" i="5"/>
  <c r="J1986" i="5"/>
  <c r="H1987" i="5"/>
  <c r="I1987" i="5"/>
  <c r="K1987" i="5"/>
  <c r="D1987" i="5"/>
  <c r="E1987" i="5"/>
  <c r="L1987" i="5"/>
  <c r="J1987" i="5"/>
  <c r="O1987" i="5"/>
  <c r="C1987" i="5"/>
  <c r="B1987" i="5"/>
  <c r="F1987" i="5"/>
  <c r="N1987" i="5"/>
  <c r="M1987" i="5"/>
  <c r="G1987" i="5"/>
  <c r="K1988" i="5"/>
  <c r="E1988" i="5"/>
  <c r="L1988" i="5"/>
  <c r="D1988" i="5"/>
  <c r="M1988" i="5"/>
  <c r="J1988" i="5"/>
  <c r="I1988" i="5"/>
  <c r="B1988" i="5"/>
  <c r="F1988" i="5"/>
  <c r="H1988" i="5"/>
  <c r="O1988" i="5"/>
  <c r="C1988" i="5"/>
  <c r="N1988" i="5"/>
  <c r="G1988" i="5"/>
  <c r="D1989" i="5"/>
  <c r="C1989" i="5"/>
  <c r="J1989" i="5"/>
  <c r="L1989" i="5"/>
  <c r="E1989" i="5"/>
  <c r="F1989" i="5"/>
  <c r="I1989" i="5"/>
  <c r="B1989" i="5"/>
  <c r="G1989" i="5"/>
  <c r="M1989" i="5"/>
  <c r="N1989" i="5"/>
  <c r="K1989" i="5"/>
  <c r="H1989" i="5"/>
  <c r="O1989" i="5"/>
  <c r="H1990" i="5"/>
  <c r="O1990" i="5"/>
  <c r="L1990" i="5"/>
  <c r="M1990" i="5"/>
  <c r="C1990" i="5"/>
  <c r="J1990" i="5"/>
  <c r="N1990" i="5"/>
  <c r="K1990" i="5"/>
  <c r="F1990" i="5"/>
  <c r="I1990" i="5"/>
  <c r="E1990" i="5"/>
  <c r="G1990" i="5"/>
  <c r="D1990" i="5"/>
  <c r="B1990" i="5"/>
  <c r="E1991" i="5"/>
  <c r="G1991" i="5"/>
  <c r="L1991" i="5"/>
  <c r="C1991" i="5"/>
  <c r="J1991" i="5"/>
  <c r="D1991" i="5"/>
  <c r="K1991" i="5"/>
  <c r="B1991" i="5"/>
  <c r="I1991" i="5"/>
  <c r="H1991" i="5"/>
  <c r="N1991" i="5"/>
  <c r="M1991" i="5"/>
  <c r="F1991" i="5"/>
  <c r="O1991" i="5"/>
  <c r="B1992" i="5"/>
  <c r="G1992" i="5"/>
  <c r="D1992" i="5"/>
  <c r="E1992" i="5"/>
  <c r="O1992" i="5"/>
  <c r="I1992" i="5"/>
  <c r="J1992" i="5"/>
  <c r="K1992" i="5"/>
  <c r="C1992" i="5"/>
  <c r="N1992" i="5"/>
  <c r="M1992" i="5"/>
  <c r="F1992" i="5"/>
  <c r="H1992" i="5"/>
  <c r="L1992" i="5"/>
  <c r="I1993" i="5"/>
  <c r="J1993" i="5"/>
  <c r="G1993" i="5"/>
  <c r="D1993" i="5"/>
  <c r="H1993" i="5"/>
  <c r="B1993" i="5"/>
  <c r="F1993" i="5"/>
  <c r="O1993" i="5"/>
  <c r="L1993" i="5"/>
  <c r="K1993" i="5"/>
  <c r="M1993" i="5"/>
  <c r="C1993" i="5"/>
  <c r="E1993" i="5"/>
  <c r="N1993" i="5"/>
  <c r="B1994" i="5"/>
  <c r="C1994" i="5"/>
  <c r="D1994" i="5"/>
  <c r="N1994" i="5"/>
  <c r="E1994" i="5"/>
  <c r="I1994" i="5"/>
  <c r="K1994" i="5"/>
  <c r="F1994" i="5"/>
  <c r="H1994" i="5"/>
  <c r="J1994" i="5"/>
  <c r="O1994" i="5"/>
  <c r="G1994" i="5"/>
  <c r="M1994" i="5"/>
  <c r="L1994" i="5"/>
  <c r="I1995" i="5"/>
  <c r="K1995" i="5"/>
  <c r="N1995" i="5"/>
  <c r="E1995" i="5"/>
  <c r="L1995" i="5"/>
  <c r="B1995" i="5"/>
  <c r="J1995" i="5"/>
  <c r="M1995" i="5"/>
  <c r="C1995" i="5"/>
  <c r="G1995" i="5"/>
  <c r="H1995" i="5"/>
  <c r="O1995" i="5"/>
  <c r="D1995" i="5"/>
  <c r="F1995" i="5"/>
  <c r="O1996" i="5"/>
  <c r="E1996" i="5"/>
  <c r="J1996" i="5"/>
  <c r="C1996" i="5"/>
  <c r="F1996" i="5"/>
  <c r="H1996" i="5"/>
  <c r="D1996" i="5"/>
  <c r="I1996" i="5"/>
  <c r="K1996" i="5"/>
  <c r="G1996" i="5"/>
  <c r="B1996" i="5"/>
  <c r="L1996" i="5"/>
  <c r="N1996" i="5"/>
  <c r="M1996" i="5"/>
  <c r="H1997" i="5"/>
  <c r="O1997" i="5"/>
  <c r="C1997" i="5"/>
  <c r="K1997" i="5"/>
  <c r="J1997" i="5"/>
  <c r="G1997" i="5"/>
  <c r="D1997" i="5"/>
  <c r="I1997" i="5"/>
  <c r="E1997" i="5"/>
  <c r="F1997" i="5"/>
  <c r="N1997" i="5"/>
  <c r="B1997" i="5"/>
  <c r="M1997" i="5"/>
  <c r="L1997" i="5"/>
  <c r="I1998" i="5"/>
  <c r="C1998" i="5"/>
  <c r="B1998" i="5"/>
  <c r="L1998" i="5"/>
  <c r="H1998" i="5"/>
  <c r="K1998" i="5"/>
  <c r="M1998" i="5"/>
  <c r="N1998" i="5"/>
  <c r="D1998" i="5"/>
  <c r="E1998" i="5"/>
  <c r="F1998" i="5"/>
  <c r="G1998" i="5"/>
  <c r="O1998" i="5"/>
  <c r="J1998" i="5"/>
  <c r="J1999" i="5"/>
  <c r="H1999" i="5"/>
  <c r="G1999" i="5"/>
  <c r="O1999" i="5"/>
  <c r="I1999" i="5"/>
  <c r="N1999" i="5"/>
  <c r="F1999" i="5"/>
  <c r="M1999" i="5"/>
  <c r="K1999" i="5"/>
  <c r="B1999" i="5"/>
  <c r="L1999" i="5"/>
  <c r="E1999" i="5"/>
  <c r="D1999" i="5"/>
  <c r="C1999" i="5"/>
  <c r="J2000" i="5"/>
  <c r="E2000" i="5"/>
  <c r="F2000" i="5"/>
  <c r="D2000" i="5"/>
  <c r="I2000" i="5"/>
  <c r="H2000" i="5"/>
  <c r="G2000" i="5"/>
  <c r="K2000" i="5"/>
  <c r="L2000" i="5"/>
  <c r="C2000" i="5"/>
  <c r="O2000" i="5"/>
  <c r="N2000" i="5"/>
  <c r="B2000" i="5"/>
  <c r="M2000" i="5"/>
  <c r="I2001" i="5"/>
  <c r="L2001" i="5"/>
  <c r="C2001" i="5"/>
  <c r="D2001" i="5"/>
  <c r="E2001" i="5"/>
  <c r="F2001" i="5"/>
  <c r="M2001" i="5"/>
  <c r="K2001" i="5"/>
  <c r="N2001" i="5"/>
  <c r="O2001" i="5"/>
  <c r="H2001" i="5"/>
  <c r="G2001" i="5"/>
  <c r="J2001" i="5"/>
  <c r="B2001" i="5"/>
  <c r="D2002" i="5"/>
  <c r="F2002" i="5"/>
  <c r="L2002" i="5"/>
  <c r="O2002" i="5"/>
  <c r="K2002" i="5"/>
  <c r="G2002" i="5"/>
  <c r="B2002" i="5"/>
  <c r="C2002" i="5"/>
  <c r="H2002" i="5"/>
  <c r="I2002" i="5"/>
  <c r="J2002" i="5"/>
  <c r="N2002" i="5"/>
  <c r="M2002" i="5"/>
  <c r="E2002" i="5"/>
  <c r="F2003" i="5"/>
  <c r="D2003" i="5"/>
  <c r="O2003" i="5"/>
  <c r="K2003" i="5"/>
  <c r="I2003" i="5"/>
  <c r="M2003" i="5"/>
  <c r="G2003" i="5"/>
  <c r="L2003" i="5"/>
  <c r="C2003" i="5"/>
  <c r="E2003" i="5"/>
  <c r="N2003" i="5"/>
  <c r="H2003" i="5"/>
  <c r="J2003" i="5"/>
  <c r="B2003" i="5"/>
  <c r="K2004" i="5"/>
  <c r="N2004" i="5"/>
  <c r="C2004" i="5"/>
  <c r="E2004" i="5"/>
  <c r="B2004" i="5"/>
  <c r="G2004" i="5"/>
  <c r="J2004" i="5"/>
  <c r="D2004" i="5"/>
  <c r="M2004" i="5"/>
  <c r="L2004" i="5"/>
  <c r="I2004" i="5"/>
  <c r="O2004" i="5"/>
  <c r="H2004" i="5"/>
  <c r="F2004" i="5"/>
  <c r="M2005" i="5"/>
  <c r="D2005" i="5"/>
  <c r="F2005" i="5"/>
  <c r="E2005" i="5"/>
  <c r="G2005" i="5"/>
  <c r="I2005" i="5"/>
  <c r="J2005" i="5"/>
  <c r="N2005" i="5"/>
  <c r="O2005" i="5"/>
  <c r="L2005" i="5"/>
  <c r="H2005" i="5"/>
  <c r="B2005" i="5"/>
  <c r="C2005" i="5"/>
  <c r="K2005" i="5"/>
  <c r="E2006" i="5"/>
  <c r="D2006" i="5"/>
  <c r="H2006" i="5"/>
  <c r="I2006" i="5"/>
  <c r="O2006" i="5"/>
  <c r="F2006" i="5"/>
  <c r="M2006" i="5"/>
  <c r="N2006" i="5"/>
  <c r="J2006" i="5"/>
  <c r="L2006" i="5"/>
  <c r="B2006" i="5"/>
  <c r="C2006" i="5"/>
  <c r="K2006" i="5"/>
  <c r="G2006" i="5"/>
  <c r="E2007" i="5"/>
  <c r="J2007" i="5"/>
  <c r="K2007" i="5"/>
  <c r="I2007" i="5"/>
  <c r="L2007" i="5"/>
  <c r="C2007" i="5"/>
  <c r="G2007" i="5"/>
  <c r="O2007" i="5"/>
  <c r="M2007" i="5"/>
  <c r="B2007" i="5"/>
  <c r="D2007" i="5"/>
  <c r="N2007" i="5"/>
  <c r="F2007" i="5"/>
  <c r="H2007" i="5"/>
  <c r="J2008" i="5"/>
  <c r="M2008" i="5"/>
  <c r="G2008" i="5"/>
  <c r="C2008" i="5"/>
  <c r="O2008" i="5"/>
  <c r="N2008" i="5"/>
  <c r="L2008" i="5"/>
  <c r="K2008" i="5"/>
  <c r="F2008" i="5"/>
  <c r="H2008" i="5"/>
  <c r="D2008" i="5"/>
  <c r="I2008" i="5"/>
  <c r="E2008" i="5"/>
  <c r="B2008" i="5"/>
  <c r="B270" i="35"/>
  <c r="B111" i="35"/>
  <c r="B210" i="35"/>
  <c r="B174" i="35"/>
  <c r="B4" i="5"/>
  <c r="B53" i="35"/>
  <c r="B235" i="35"/>
  <c r="B268" i="35"/>
  <c r="B165" i="35"/>
  <c r="B97" i="35"/>
  <c r="B290" i="35"/>
  <c r="B154" i="35"/>
  <c r="B261" i="35"/>
  <c r="B199" i="35"/>
  <c r="B122" i="35"/>
  <c r="B274" i="35"/>
  <c r="H4" i="5"/>
  <c r="B269" i="35"/>
  <c r="B93" i="35"/>
  <c r="B136" i="35"/>
  <c r="D4" i="5"/>
  <c r="B124" i="35"/>
  <c r="B179" i="35"/>
  <c r="B191" i="35"/>
  <c r="B78" i="35"/>
  <c r="B197" i="35"/>
  <c r="B143" i="35"/>
  <c r="B246" i="35"/>
  <c r="G4" i="39"/>
  <c r="B76" i="35"/>
  <c r="B198" i="35"/>
  <c r="B185" i="35"/>
  <c r="B180" i="35"/>
  <c r="B192" i="35"/>
  <c r="B222" i="35"/>
  <c r="B169" i="35"/>
  <c r="B155" i="35"/>
  <c r="B211" i="35"/>
  <c r="B255" i="35"/>
  <c r="O9" i="39"/>
  <c r="B68" i="35"/>
  <c r="B300" i="35"/>
  <c r="B196" i="35"/>
  <c r="B49" i="35"/>
  <c r="B175" i="35"/>
  <c r="B158" i="35"/>
  <c r="J4" i="5"/>
  <c r="B135" i="35"/>
  <c r="G4" i="5"/>
  <c r="B71" i="35"/>
  <c r="B62" i="35"/>
  <c r="B178" i="35"/>
  <c r="B127" i="35"/>
  <c r="B86" i="35"/>
  <c r="B108" i="35"/>
  <c r="B272" i="35"/>
  <c r="B186" i="35"/>
  <c r="B141" i="35"/>
  <c r="B118" i="35"/>
  <c r="B50" i="35"/>
  <c r="B79" i="35"/>
  <c r="B133" i="35"/>
  <c r="B52" i="35"/>
  <c r="B110" i="35"/>
  <c r="B104" i="35"/>
  <c r="B168" i="35"/>
  <c r="B166" i="35"/>
  <c r="B60" i="35"/>
  <c r="B280" i="35"/>
  <c r="B206" i="35"/>
  <c r="B80" i="35"/>
  <c r="B90" i="35"/>
  <c r="B213" i="35"/>
  <c r="B286" i="35"/>
  <c r="B223" i="35"/>
  <c r="B92" i="35"/>
  <c r="B148" i="35"/>
  <c r="B202" i="35"/>
  <c r="B130" i="35"/>
  <c r="B283" i="35"/>
  <c r="B83" i="35"/>
  <c r="B164" i="35"/>
  <c r="B247" i="35"/>
  <c r="B132" i="35"/>
  <c r="B177" i="35"/>
  <c r="B219" i="35"/>
  <c r="B214" i="35"/>
  <c r="B137" i="35"/>
  <c r="B128" i="35"/>
  <c r="M4" i="5"/>
  <c r="B56" i="35"/>
  <c r="B228" i="35"/>
  <c r="B224" i="35"/>
  <c r="B203" i="35"/>
  <c r="B236" i="35"/>
  <c r="B271" i="35"/>
  <c r="B134" i="35"/>
  <c r="B81" i="35"/>
  <c r="B57" i="35"/>
  <c r="B201" i="35"/>
  <c r="B267" i="35"/>
  <c r="B64" i="35"/>
  <c r="B254" i="35"/>
  <c r="L4" i="5"/>
  <c r="B100" i="35"/>
  <c r="B126" i="35"/>
  <c r="B115" i="35"/>
  <c r="B149" i="35"/>
  <c r="B239" i="35"/>
  <c r="B91" i="35"/>
  <c r="B187" i="35"/>
  <c r="B208" i="35"/>
  <c r="B140" i="35"/>
  <c r="B159" i="35"/>
  <c r="B107" i="35"/>
  <c r="B95" i="35"/>
  <c r="B77" i="35"/>
  <c r="B184" i="35"/>
  <c r="B297" i="35"/>
  <c r="B278" i="35"/>
  <c r="B273" i="35"/>
  <c r="B125" i="35"/>
  <c r="B251" i="35"/>
  <c r="B277" i="35"/>
  <c r="B123" i="35"/>
  <c r="B207" i="35"/>
  <c r="B263" i="35"/>
  <c r="B232" i="35"/>
  <c r="B294" i="35"/>
  <c r="B195" i="35"/>
  <c r="B59" i="35"/>
  <c r="B66" i="35"/>
  <c r="B231" i="35"/>
  <c r="B276" i="35"/>
  <c r="B188" i="35"/>
  <c r="B258" i="35"/>
  <c r="B75" i="35"/>
  <c r="B282" i="35"/>
  <c r="B249" i="35"/>
  <c r="B285" i="35"/>
  <c r="B106" i="35"/>
  <c r="B281" i="35"/>
  <c r="B243" i="35"/>
  <c r="B173" i="35"/>
  <c r="B291" i="35"/>
  <c r="B245" i="35"/>
  <c r="B257" i="35"/>
  <c r="B65" i="35"/>
  <c r="B114" i="35"/>
  <c r="C4" i="5"/>
  <c r="B200" i="35"/>
  <c r="B73" i="35"/>
  <c r="B265" i="35"/>
  <c r="B46" i="35"/>
  <c r="AM6" i="39"/>
  <c r="B220" i="35"/>
  <c r="B160" i="35"/>
  <c r="B153" i="35"/>
  <c r="B157" i="35"/>
  <c r="B221" i="35"/>
  <c r="B266" i="35"/>
  <c r="B45" i="35"/>
  <c r="B248" i="35"/>
  <c r="B88" i="35"/>
  <c r="AM5" i="39"/>
  <c r="B70" i="35"/>
  <c r="B147" i="35"/>
  <c r="B209" i="35"/>
  <c r="B163" i="35"/>
  <c r="B138" i="35"/>
  <c r="B151" i="35"/>
  <c r="B85" i="35"/>
  <c r="B120" i="35"/>
  <c r="B205" i="35"/>
  <c r="B252" i="35"/>
  <c r="B244" i="35"/>
  <c r="B250" i="35"/>
  <c r="B240" i="35"/>
  <c r="B299" i="35"/>
  <c r="B146" i="35"/>
  <c r="B99" i="35"/>
  <c r="F4" i="5"/>
  <c r="B171" i="35"/>
  <c r="B264" i="35"/>
  <c r="B112" i="35"/>
  <c r="B216" i="35"/>
  <c r="B227" i="35"/>
  <c r="B109" i="35"/>
  <c r="B238" i="35"/>
  <c r="B256" i="35"/>
  <c r="B288" i="35"/>
  <c r="B241" i="35"/>
  <c r="B260" i="35"/>
  <c r="B279" i="35"/>
  <c r="B69" i="35"/>
  <c r="K4" i="5"/>
  <c r="B94" i="35"/>
  <c r="B182" i="35"/>
  <c r="B217" i="35"/>
  <c r="I4" i="5"/>
  <c r="B82" i="35"/>
  <c r="B172" i="35"/>
  <c r="B55" i="35"/>
  <c r="B287" i="35"/>
  <c r="B105" i="35"/>
  <c r="B292" i="35"/>
  <c r="B48" i="35"/>
  <c r="B150" i="35"/>
  <c r="N4" i="5"/>
  <c r="O4" i="5"/>
  <c r="B289" i="35"/>
  <c r="B215" i="35"/>
  <c r="B212" i="35"/>
  <c r="B152" i="35"/>
  <c r="B189" i="35"/>
  <c r="B51" i="35"/>
  <c r="B218" i="35"/>
  <c r="B183" i="35"/>
  <c r="B234" i="35"/>
  <c r="B193" i="35"/>
  <c r="B161" i="35"/>
  <c r="B190" i="35"/>
  <c r="B229" i="35"/>
  <c r="B204" i="35"/>
  <c r="B262" i="35"/>
  <c r="B259" i="35"/>
  <c r="B167" i="35"/>
  <c r="B43" i="35"/>
  <c r="B293" i="35"/>
  <c r="B284" i="35"/>
  <c r="B121" i="35"/>
  <c r="B194" i="35"/>
  <c r="B242" i="35"/>
  <c r="B129" i="35"/>
  <c r="B139" i="35"/>
  <c r="B181" i="35"/>
  <c r="B87" i="35"/>
  <c r="B142" i="35"/>
  <c r="B162" i="35"/>
  <c r="B113" i="35"/>
  <c r="B47" i="35"/>
  <c r="B226" i="35"/>
  <c r="B296" i="35"/>
  <c r="B117" i="35"/>
  <c r="B275" i="35"/>
  <c r="B67" i="35"/>
  <c r="B96" i="35"/>
  <c r="B98" i="35"/>
  <c r="B237" i="35"/>
  <c r="B176" i="35"/>
  <c r="B233" i="35"/>
  <c r="B72" i="35"/>
  <c r="B144" i="35"/>
  <c r="B101" i="35"/>
  <c r="E4" i="5"/>
  <c r="B116" i="35"/>
  <c r="B156" i="35"/>
  <c r="B61" i="35"/>
  <c r="B298" i="35"/>
  <c r="B295" i="35"/>
  <c r="B74" i="35"/>
  <c r="B84" i="35"/>
  <c r="B131" i="35"/>
  <c r="B253" i="35"/>
  <c r="B102" i="35"/>
  <c r="B145" i="35"/>
  <c r="B54" i="35"/>
  <c r="B170" i="35"/>
  <c r="B119" i="35"/>
  <c r="B230" i="35"/>
  <c r="B103" i="35"/>
  <c r="B89" i="35"/>
  <c r="B44" i="35"/>
  <c r="B58" i="35"/>
  <c r="B225" i="35"/>
  <c r="B63" i="35"/>
  <c r="AM9" i="39"/>
  <c r="AM20" i="39"/>
  <c r="AE24" i="39"/>
  <c r="AM17" i="39"/>
  <c r="W24" i="39"/>
  <c r="O24" i="39"/>
  <c r="AM21" i="39"/>
  <c r="G24" i="39"/>
  <c r="AM24" i="39"/>
  <c r="AM26" i="39"/>
  <c r="AM27" i="39"/>
  <c r="AM30" i="39"/>
  <c r="AM31" i="39"/>
  <c r="AM37" i="39"/>
  <c r="AM39" i="39"/>
  <c r="AM38" i="39"/>
  <c r="AM40" i="39"/>
  <c r="AM46" i="39"/>
  <c r="AE55" i="39"/>
  <c r="AF55" i="39"/>
  <c r="AM50" i="39"/>
  <c r="AM51" i="39"/>
  <c r="AE57" i="39"/>
  <c r="AF57" i="39"/>
  <c r="O57" i="39"/>
  <c r="P57" i="39"/>
  <c r="AE56" i="39"/>
  <c r="AF56" i="39"/>
  <c r="O55" i="39"/>
  <c r="P55" i="39"/>
  <c r="AM56" i="39"/>
  <c r="AN56" i="39"/>
  <c r="G57" i="39"/>
  <c r="H57" i="39"/>
  <c r="W56" i="39"/>
  <c r="X56" i="39"/>
  <c r="G56" i="39"/>
  <c r="H56" i="39"/>
  <c r="W55" i="39"/>
  <c r="X55" i="39"/>
  <c r="G55" i="39"/>
  <c r="H55" i="39"/>
  <c r="AE60" i="39"/>
  <c r="AF60" i="39"/>
  <c r="AE58" i="39"/>
  <c r="AF58" i="39"/>
  <c r="O56" i="39"/>
  <c r="P56" i="39"/>
  <c r="AE59" i="39"/>
  <c r="AF59" i="39"/>
  <c r="AM55" i="39"/>
  <c r="AN55" i="39"/>
  <c r="AM58" i="39"/>
  <c r="G58" i="39"/>
  <c r="H58" i="39"/>
  <c r="AE62" i="39"/>
  <c r="AF62" i="39"/>
  <c r="O60" i="39"/>
  <c r="P60" i="39"/>
  <c r="AM57" i="39"/>
  <c r="AN57" i="39"/>
  <c r="AE61" i="39"/>
  <c r="AF61" i="39"/>
  <c r="O58" i="39"/>
  <c r="P58" i="39"/>
  <c r="AE64" i="39"/>
  <c r="AF64" i="39"/>
  <c r="AE63" i="39"/>
  <c r="AF63" i="39"/>
  <c r="G59" i="39"/>
  <c r="H59" i="39"/>
  <c r="O59" i="39"/>
  <c r="P59" i="39"/>
  <c r="W57" i="39"/>
  <c r="X57" i="39"/>
  <c r="G60" i="39"/>
  <c r="H60" i="39"/>
  <c r="W58" i="39"/>
  <c r="X58" i="39"/>
  <c r="AM60" i="39"/>
  <c r="AN60" i="39"/>
  <c r="AM59" i="39"/>
  <c r="AN59" i="39"/>
  <c r="O61" i="39"/>
  <c r="P61" i="39"/>
  <c r="O65" i="39"/>
  <c r="P65" i="39"/>
  <c r="G62" i="39"/>
  <c r="H62" i="39"/>
  <c r="W59" i="39"/>
  <c r="X59" i="39"/>
  <c r="O64" i="39"/>
  <c r="P64" i="39"/>
  <c r="AM62" i="39"/>
  <c r="AN62" i="39"/>
  <c r="W61" i="39"/>
  <c r="X61" i="39"/>
  <c r="AE65" i="39"/>
  <c r="AF65" i="39"/>
  <c r="G61" i="39"/>
  <c r="H61" i="39"/>
  <c r="G63" i="39"/>
  <c r="H63" i="39"/>
  <c r="W60" i="39"/>
  <c r="X60" i="39"/>
  <c r="AM61" i="39"/>
  <c r="AN61" i="39"/>
  <c r="O63" i="39"/>
  <c r="P63" i="39"/>
  <c r="AE67" i="39"/>
  <c r="AF67" i="39"/>
  <c r="AE66" i="39"/>
  <c r="AF66" i="39"/>
  <c r="AM64" i="39"/>
  <c r="AN64" i="39"/>
  <c r="G65" i="39"/>
  <c r="H65" i="39"/>
  <c r="O62" i="39"/>
  <c r="P62" i="39"/>
  <c r="AE68" i="39"/>
  <c r="AF68" i="39"/>
  <c r="G64" i="39"/>
  <c r="H64" i="39"/>
  <c r="AM65" i="39"/>
  <c r="AN65" i="39"/>
  <c r="G66" i="39"/>
  <c r="H66" i="39"/>
  <c r="W67" i="39"/>
  <c r="X67" i="39"/>
  <c r="W62" i="39"/>
  <c r="X62" i="39"/>
  <c r="W63" i="39"/>
  <c r="X63" i="39"/>
  <c r="W65" i="39"/>
  <c r="X65" i="39"/>
  <c r="AE70" i="39"/>
  <c r="AF70" i="39"/>
  <c r="AE69" i="39"/>
  <c r="AF69" i="39"/>
  <c r="AM63" i="39"/>
  <c r="AN63" i="39"/>
  <c r="AE71" i="39"/>
  <c r="AF71" i="39"/>
  <c r="W64" i="39"/>
  <c r="X64" i="39"/>
  <c r="O68" i="39"/>
  <c r="P68" i="39"/>
  <c r="W66" i="39"/>
  <c r="X66" i="39"/>
  <c r="O66" i="39"/>
  <c r="P66" i="39"/>
  <c r="AE73" i="39"/>
  <c r="AF73" i="39"/>
  <c r="AM66" i="39"/>
  <c r="AN66" i="39"/>
  <c r="G67" i="39"/>
  <c r="H67" i="39"/>
  <c r="O67" i="39"/>
  <c r="P67" i="39"/>
  <c r="AM68" i="39"/>
  <c r="AN68" i="39"/>
  <c r="G69" i="39"/>
  <c r="H69" i="39"/>
  <c r="AM69" i="39"/>
  <c r="AN69" i="39"/>
  <c r="AE72" i="39"/>
  <c r="AF72" i="39"/>
  <c r="AE74" i="39"/>
  <c r="AF74" i="39"/>
  <c r="G68" i="39"/>
  <c r="H68" i="39"/>
  <c r="AM67" i="39"/>
  <c r="AN67" i="39"/>
  <c r="AM70" i="39"/>
  <c r="AN70" i="39"/>
  <c r="O69" i="39"/>
  <c r="P69" i="39"/>
  <c r="W70" i="39"/>
  <c r="X70" i="39"/>
  <c r="G71" i="39"/>
  <c r="H71" i="39"/>
  <c r="W68" i="39"/>
  <c r="X68" i="39"/>
  <c r="AE77" i="39"/>
  <c r="AF77" i="39"/>
  <c r="AE76" i="39"/>
  <c r="AF76" i="39"/>
  <c r="G72" i="39"/>
  <c r="H72" i="39"/>
  <c r="W69" i="39"/>
  <c r="X69" i="39"/>
  <c r="G70" i="39"/>
  <c r="H70" i="39"/>
  <c r="AE75" i="39"/>
  <c r="AF75" i="39"/>
  <c r="O71" i="39"/>
  <c r="P71" i="39"/>
  <c r="O72" i="39"/>
  <c r="P72" i="39"/>
  <c r="O70" i="39"/>
  <c r="P70" i="39"/>
  <c r="AM71" i="39"/>
  <c r="AN71" i="39"/>
  <c r="W71" i="39"/>
  <c r="X71" i="39"/>
  <c r="AM72" i="39"/>
  <c r="AN72" i="39"/>
  <c r="G75" i="39"/>
  <c r="H75" i="39"/>
  <c r="O73" i="39"/>
  <c r="P73" i="39"/>
  <c r="AE78" i="39"/>
  <c r="AF78" i="39"/>
  <c r="G74" i="39"/>
  <c r="H74" i="39"/>
  <c r="G73" i="39"/>
  <c r="H73" i="39"/>
  <c r="AM74" i="39"/>
  <c r="AN74" i="39"/>
  <c r="AM73" i="39"/>
  <c r="AN73" i="39"/>
  <c r="AE79" i="39"/>
  <c r="AF79" i="39"/>
  <c r="G76" i="39"/>
  <c r="H76" i="39"/>
  <c r="G77" i="39"/>
  <c r="H77" i="39"/>
  <c r="O75" i="39"/>
  <c r="P75" i="39"/>
  <c r="O74" i="39"/>
  <c r="P74" i="39"/>
  <c r="W73" i="39"/>
  <c r="X73" i="39"/>
  <c r="W72" i="39"/>
  <c r="X72" i="39"/>
  <c r="AE80" i="39"/>
  <c r="AF80" i="39"/>
  <c r="W77" i="39"/>
  <c r="X77" i="39"/>
  <c r="O77" i="39"/>
  <c r="P77" i="39"/>
  <c r="AM75" i="39"/>
  <c r="AN75" i="39"/>
  <c r="O76" i="39"/>
  <c r="P76" i="39"/>
  <c r="O80" i="39"/>
  <c r="P80" i="39"/>
  <c r="W74" i="39"/>
  <c r="X74" i="39"/>
  <c r="O79" i="39"/>
  <c r="P79" i="39"/>
  <c r="G78" i="39"/>
  <c r="H78" i="39"/>
  <c r="G79" i="39"/>
  <c r="H79" i="39"/>
  <c r="AE81" i="39"/>
  <c r="W75" i="39"/>
  <c r="X75" i="39"/>
  <c r="O81" i="39"/>
  <c r="AM77" i="39"/>
  <c r="AN77" i="39"/>
  <c r="AM76" i="39"/>
  <c r="AN76" i="39"/>
  <c r="W76" i="39"/>
  <c r="X76" i="39"/>
  <c r="G81" i="39"/>
  <c r="O78" i="39"/>
  <c r="P78" i="39"/>
  <c r="W79" i="39"/>
  <c r="X79" i="39"/>
  <c r="AM81" i="39"/>
  <c r="AM80" i="39"/>
  <c r="AN80" i="39"/>
  <c r="AM78" i="39"/>
  <c r="AN78" i="39"/>
  <c r="G80" i="39"/>
  <c r="H80" i="39"/>
  <c r="AM79" i="39"/>
  <c r="AN79" i="39"/>
  <c r="W78" i="39"/>
  <c r="X78" i="39"/>
  <c r="W80" i="39"/>
  <c r="X80" i="39"/>
  <c r="W81" i="39"/>
  <c r="Y64" i="39"/>
  <c r="AO72" i="39"/>
  <c r="AO62" i="39"/>
  <c r="Q57" i="39"/>
  <c r="AG57" i="39"/>
  <c r="AO75" i="39"/>
  <c r="AO73" i="39"/>
  <c r="AO63" i="39"/>
  <c r="Q64" i="39"/>
  <c r="AO57" i="39"/>
  <c r="I57" i="39"/>
  <c r="I30" i="39"/>
  <c r="I64" i="39"/>
  <c r="Y57" i="39"/>
  <c r="AO56" i="39"/>
  <c r="AO64" i="39"/>
  <c r="AG64" i="39"/>
  <c r="I51" i="39"/>
  <c r="AO60" i="39"/>
  <c r="I79" i="39"/>
  <c r="AG79" i="39"/>
  <c r="I60" i="39"/>
  <c r="AO79" i="39"/>
  <c r="Q79" i="39"/>
  <c r="Q60" i="39"/>
  <c r="Y60" i="39"/>
  <c r="AG60" i="39"/>
  <c r="AO77" i="39"/>
  <c r="Y79" i="39"/>
  <c r="I24" i="39"/>
  <c r="I80" i="39"/>
  <c r="Y80" i="39"/>
  <c r="Q78" i="39"/>
  <c r="AO78" i="39"/>
  <c r="AG75" i="39"/>
  <c r="Q77" i="39"/>
  <c r="I76" i="39"/>
  <c r="I75" i="39"/>
  <c r="I70" i="39"/>
  <c r="Q69" i="39"/>
  <c r="AO68" i="39"/>
  <c r="Y67" i="39"/>
  <c r="AG66" i="39"/>
  <c r="Y61" i="39"/>
  <c r="Q58" i="39"/>
  <c r="AG59" i="39"/>
  <c r="I56" i="39"/>
  <c r="I119" i="35"/>
  <c r="L119" i="35"/>
  <c r="K119" i="35"/>
  <c r="J119" i="35"/>
  <c r="M119" i="35"/>
  <c r="M84" i="35"/>
  <c r="J84" i="35"/>
  <c r="L84" i="35"/>
  <c r="K84" i="35"/>
  <c r="I84" i="35"/>
  <c r="L116" i="35"/>
  <c r="I116" i="35"/>
  <c r="M116" i="35"/>
  <c r="K116" i="35"/>
  <c r="J116" i="35"/>
  <c r="L176" i="35"/>
  <c r="J176" i="35"/>
  <c r="M176" i="35"/>
  <c r="I176" i="35"/>
  <c r="K176" i="35"/>
  <c r="K226" i="35"/>
  <c r="M226" i="35"/>
  <c r="J226" i="35"/>
  <c r="I226" i="35"/>
  <c r="L226" i="35"/>
  <c r="L129" i="35"/>
  <c r="K129" i="35"/>
  <c r="M129" i="35"/>
  <c r="I129" i="35"/>
  <c r="J129" i="35"/>
  <c r="L259" i="35"/>
  <c r="K259" i="35"/>
  <c r="M259" i="35"/>
  <c r="J259" i="35"/>
  <c r="I259" i="35"/>
  <c r="I234" i="35"/>
  <c r="K234" i="35"/>
  <c r="J234" i="35"/>
  <c r="M234" i="35"/>
  <c r="L234" i="35"/>
  <c r="K289" i="35"/>
  <c r="I289" i="35"/>
  <c r="L289" i="35"/>
  <c r="J289" i="35"/>
  <c r="M289" i="35"/>
  <c r="L287" i="35"/>
  <c r="J287" i="35"/>
  <c r="M287" i="35"/>
  <c r="I287" i="35"/>
  <c r="K287" i="35"/>
  <c r="J94" i="35"/>
  <c r="L94" i="35"/>
  <c r="I94" i="35"/>
  <c r="K94" i="35"/>
  <c r="M94" i="35"/>
  <c r="K238" i="35"/>
  <c r="M238" i="35"/>
  <c r="I238" i="35"/>
  <c r="L238" i="35"/>
  <c r="J238" i="35"/>
  <c r="M99" i="35"/>
  <c r="L99" i="35"/>
  <c r="K99" i="35"/>
  <c r="J99" i="35"/>
  <c r="I99" i="35"/>
  <c r="L120" i="35"/>
  <c r="J120" i="35"/>
  <c r="M120" i="35"/>
  <c r="K120" i="35"/>
  <c r="I120" i="35"/>
  <c r="L157" i="35"/>
  <c r="J157" i="35"/>
  <c r="I157" i="35"/>
  <c r="M157" i="35"/>
  <c r="K157" i="35"/>
  <c r="L200" i="35"/>
  <c r="M200" i="35"/>
  <c r="K200" i="35"/>
  <c r="J200" i="35"/>
  <c r="I200" i="35"/>
  <c r="J173" i="35"/>
  <c r="K173" i="35"/>
  <c r="M173" i="35"/>
  <c r="I173" i="35"/>
  <c r="L173" i="35"/>
  <c r="K282" i="35"/>
  <c r="L282" i="35"/>
  <c r="J282" i="35"/>
  <c r="M282" i="35"/>
  <c r="I282" i="35"/>
  <c r="K123" i="35"/>
  <c r="M123" i="35"/>
  <c r="J123" i="35"/>
  <c r="L123" i="35"/>
  <c r="I123" i="35"/>
  <c r="K77" i="35"/>
  <c r="J77" i="35"/>
  <c r="L77" i="35"/>
  <c r="I77" i="35"/>
  <c r="M77" i="35"/>
  <c r="I91" i="35"/>
  <c r="L91" i="35"/>
  <c r="K91" i="35"/>
  <c r="M91" i="35"/>
  <c r="J91" i="35"/>
  <c r="K254" i="35"/>
  <c r="M254" i="35"/>
  <c r="J254" i="35"/>
  <c r="I254" i="35"/>
  <c r="L254" i="35"/>
  <c r="K128" i="35"/>
  <c r="L128" i="35"/>
  <c r="I128" i="35"/>
  <c r="M128" i="35"/>
  <c r="J128" i="35"/>
  <c r="J83" i="35"/>
  <c r="L83" i="35"/>
  <c r="M83" i="35"/>
  <c r="I83" i="35"/>
  <c r="K83" i="35"/>
  <c r="K213" i="35"/>
  <c r="M213" i="35"/>
  <c r="I213" i="35"/>
  <c r="L213" i="35"/>
  <c r="J213" i="35"/>
  <c r="L168" i="35"/>
  <c r="K168" i="35"/>
  <c r="M168" i="35"/>
  <c r="I168" i="35"/>
  <c r="J168" i="35"/>
  <c r="L118" i="35"/>
  <c r="K118" i="35"/>
  <c r="J118" i="35"/>
  <c r="M118" i="35"/>
  <c r="I118" i="35"/>
  <c r="M62" i="35"/>
  <c r="J62" i="35"/>
  <c r="K62" i="35"/>
  <c r="L62" i="35"/>
  <c r="I62" i="35"/>
  <c r="L211" i="35"/>
  <c r="J211" i="35"/>
  <c r="I211" i="35"/>
  <c r="K211" i="35"/>
  <c r="M211" i="35"/>
  <c r="J185" i="35"/>
  <c r="I185" i="35"/>
  <c r="M185" i="35"/>
  <c r="L185" i="35"/>
  <c r="K185" i="35"/>
  <c r="I6" i="39"/>
  <c r="I165" i="35"/>
  <c r="M165" i="35"/>
  <c r="L165" i="35"/>
  <c r="K165" i="35"/>
  <c r="J165" i="35"/>
  <c r="I111" i="35"/>
  <c r="J111" i="35"/>
  <c r="K111" i="35"/>
  <c r="L111" i="35"/>
  <c r="M111" i="35"/>
  <c r="Y77" i="39"/>
  <c r="Y69" i="39"/>
  <c r="AO70" i="39"/>
  <c r="Q67" i="39"/>
  <c r="AG71" i="39"/>
  <c r="I66" i="39"/>
  <c r="AG67" i="39"/>
  <c r="Y58" i="39"/>
  <c r="AG61" i="39"/>
  <c r="Y56" i="39"/>
  <c r="I31" i="39"/>
  <c r="I27" i="39"/>
  <c r="I63" i="35"/>
  <c r="K63" i="35"/>
  <c r="J63" i="35"/>
  <c r="M63" i="35"/>
  <c r="L63" i="35"/>
  <c r="L74" i="35"/>
  <c r="M74" i="35"/>
  <c r="J74" i="35"/>
  <c r="K74" i="35"/>
  <c r="I74" i="35"/>
  <c r="I237" i="35"/>
  <c r="L237" i="35"/>
  <c r="J237" i="35"/>
  <c r="M237" i="35"/>
  <c r="K237" i="35"/>
  <c r="J47" i="35"/>
  <c r="K47" i="35"/>
  <c r="I47" i="35"/>
  <c r="M47" i="35"/>
  <c r="L47" i="35"/>
  <c r="L242" i="35"/>
  <c r="M242" i="35"/>
  <c r="K242" i="35"/>
  <c r="J242" i="35"/>
  <c r="I242" i="35"/>
  <c r="M262" i="35"/>
  <c r="K262" i="35"/>
  <c r="J262" i="35"/>
  <c r="L262" i="35"/>
  <c r="I262" i="35"/>
  <c r="I183" i="35"/>
  <c r="M183" i="35"/>
  <c r="J183" i="35"/>
  <c r="L183" i="35"/>
  <c r="K183" i="35"/>
  <c r="I5" i="39"/>
  <c r="L55" i="35"/>
  <c r="M55" i="35"/>
  <c r="K55" i="35"/>
  <c r="J55" i="35"/>
  <c r="I55" i="35"/>
  <c r="L109" i="35"/>
  <c r="M109" i="35"/>
  <c r="J109" i="35"/>
  <c r="K109" i="35"/>
  <c r="I109" i="35"/>
  <c r="L146" i="35"/>
  <c r="J146" i="35"/>
  <c r="M146" i="35"/>
  <c r="K146" i="35"/>
  <c r="I146" i="35"/>
  <c r="M85" i="35"/>
  <c r="J85" i="35"/>
  <c r="L85" i="35"/>
  <c r="I85" i="35"/>
  <c r="K85" i="35"/>
  <c r="J153" i="35"/>
  <c r="M153" i="35"/>
  <c r="L153" i="35"/>
  <c r="I153" i="35"/>
  <c r="K153" i="35"/>
  <c r="M75" i="35"/>
  <c r="K75" i="35"/>
  <c r="J75" i="35"/>
  <c r="I75" i="35"/>
  <c r="L75" i="35"/>
  <c r="I66" i="35"/>
  <c r="L66" i="35"/>
  <c r="J66" i="35"/>
  <c r="K66" i="35"/>
  <c r="M66" i="35"/>
  <c r="K277" i="35"/>
  <c r="L277" i="35"/>
  <c r="M277" i="35"/>
  <c r="J277" i="35"/>
  <c r="I277" i="35"/>
  <c r="K95" i="35"/>
  <c r="L95" i="35"/>
  <c r="M95" i="35"/>
  <c r="I95" i="35"/>
  <c r="J95" i="35"/>
  <c r="J239" i="35"/>
  <c r="M239" i="35"/>
  <c r="L239" i="35"/>
  <c r="K239" i="35"/>
  <c r="I239" i="35"/>
  <c r="M64" i="35"/>
  <c r="L64" i="35"/>
  <c r="I64" i="35"/>
  <c r="K64" i="35"/>
  <c r="J64" i="35"/>
  <c r="L236" i="35"/>
  <c r="K236" i="35"/>
  <c r="J236" i="35"/>
  <c r="I236" i="35"/>
  <c r="M236" i="35"/>
  <c r="K137" i="35"/>
  <c r="I137" i="35"/>
  <c r="J137" i="35"/>
  <c r="L137" i="35"/>
  <c r="M137" i="35"/>
  <c r="M283" i="35"/>
  <c r="I283" i="35"/>
  <c r="K283" i="35"/>
  <c r="L283" i="35"/>
  <c r="J283" i="35"/>
  <c r="K90" i="35"/>
  <c r="I90" i="35"/>
  <c r="J90" i="35"/>
  <c r="M90" i="35"/>
  <c r="L90" i="35"/>
  <c r="L141" i="35"/>
  <c r="J141" i="35"/>
  <c r="M141" i="35"/>
  <c r="K141" i="35"/>
  <c r="I141" i="35"/>
  <c r="K71" i="35"/>
  <c r="J71" i="35"/>
  <c r="L71" i="35"/>
  <c r="I71" i="35"/>
  <c r="M71" i="35"/>
  <c r="J196" i="35"/>
  <c r="K196" i="35"/>
  <c r="M196" i="35"/>
  <c r="I196" i="35"/>
  <c r="L196" i="35"/>
  <c r="J155" i="35"/>
  <c r="L155" i="35"/>
  <c r="I155" i="35"/>
  <c r="K155" i="35"/>
  <c r="M155" i="35"/>
  <c r="I198" i="35"/>
  <c r="K198" i="35"/>
  <c r="J198" i="35"/>
  <c r="M198" i="35"/>
  <c r="L198" i="35"/>
  <c r="K191" i="35"/>
  <c r="L191" i="35"/>
  <c r="I191" i="35"/>
  <c r="M191" i="35"/>
  <c r="J191" i="35"/>
  <c r="I274" i="35"/>
  <c r="M274" i="35"/>
  <c r="J274" i="35"/>
  <c r="L274" i="35"/>
  <c r="K274" i="35"/>
  <c r="J270" i="35"/>
  <c r="I270" i="35"/>
  <c r="L270" i="35"/>
  <c r="M270" i="35"/>
  <c r="K270" i="35"/>
  <c r="Y78" i="39"/>
  <c r="I78" i="39"/>
  <c r="AG80" i="39"/>
  <c r="Y71" i="39"/>
  <c r="I72" i="39"/>
  <c r="AO67" i="39"/>
  <c r="I67" i="39"/>
  <c r="AO65" i="39"/>
  <c r="Q63" i="39"/>
  <c r="Q56" i="39"/>
  <c r="J225" i="35"/>
  <c r="M225" i="35"/>
  <c r="L225" i="35"/>
  <c r="K225" i="35"/>
  <c r="I225" i="35"/>
  <c r="I170" i="35"/>
  <c r="M170" i="35"/>
  <c r="L170" i="35"/>
  <c r="J170" i="35"/>
  <c r="K170" i="35"/>
  <c r="M295" i="35"/>
  <c r="I295" i="35"/>
  <c r="L295" i="35"/>
  <c r="K295" i="35"/>
  <c r="J295" i="35"/>
  <c r="J101" i="35"/>
  <c r="K101" i="35"/>
  <c r="M101" i="35"/>
  <c r="I101" i="35"/>
  <c r="L101" i="35"/>
  <c r="K98" i="35"/>
  <c r="J98" i="35"/>
  <c r="M98" i="35"/>
  <c r="L98" i="35"/>
  <c r="I98" i="35"/>
  <c r="I113" i="35"/>
  <c r="K113" i="35"/>
  <c r="J113" i="35"/>
  <c r="M113" i="35"/>
  <c r="L113" i="35"/>
  <c r="I194" i="35"/>
  <c r="L194" i="35"/>
  <c r="K194" i="35"/>
  <c r="M194" i="35"/>
  <c r="J194" i="35"/>
  <c r="L204" i="35"/>
  <c r="J204" i="35"/>
  <c r="K204" i="35"/>
  <c r="M204" i="35"/>
  <c r="I204" i="35"/>
  <c r="J218" i="35"/>
  <c r="M218" i="35"/>
  <c r="L218" i="35"/>
  <c r="I218" i="35"/>
  <c r="K218" i="35"/>
  <c r="K172" i="35"/>
  <c r="J172" i="35"/>
  <c r="L172" i="35"/>
  <c r="I172" i="35"/>
  <c r="M172" i="35"/>
  <c r="I69" i="35"/>
  <c r="K69" i="35"/>
  <c r="J69" i="35"/>
  <c r="L69" i="35"/>
  <c r="M69" i="35"/>
  <c r="I227" i="35"/>
  <c r="J227" i="35"/>
  <c r="K227" i="35"/>
  <c r="L227" i="35"/>
  <c r="M227" i="35"/>
  <c r="I299" i="35"/>
  <c r="J299" i="35"/>
  <c r="M299" i="35"/>
  <c r="K299" i="35"/>
  <c r="L299" i="35"/>
  <c r="J151" i="35"/>
  <c r="M151" i="35"/>
  <c r="I151" i="35"/>
  <c r="L151" i="35"/>
  <c r="K151" i="35"/>
  <c r="I88" i="35"/>
  <c r="M88" i="35"/>
  <c r="K88" i="35"/>
  <c r="J88" i="35"/>
  <c r="L88" i="35"/>
  <c r="J160" i="35"/>
  <c r="L160" i="35"/>
  <c r="M160" i="35"/>
  <c r="K160" i="35"/>
  <c r="I160" i="35"/>
  <c r="J114" i="35"/>
  <c r="K114" i="35"/>
  <c r="L114" i="35"/>
  <c r="M114" i="35"/>
  <c r="I114" i="35"/>
  <c r="I243" i="35"/>
  <c r="K243" i="35"/>
  <c r="L243" i="35"/>
  <c r="J243" i="35"/>
  <c r="M243" i="35"/>
  <c r="I258" i="35"/>
  <c r="L258" i="35"/>
  <c r="K258" i="35"/>
  <c r="M258" i="35"/>
  <c r="J258" i="35"/>
  <c r="K59" i="35"/>
  <c r="I59" i="35"/>
  <c r="M59" i="35"/>
  <c r="J59" i="35"/>
  <c r="L59" i="35"/>
  <c r="I251" i="35"/>
  <c r="K251" i="35"/>
  <c r="L251" i="35"/>
  <c r="M251" i="35"/>
  <c r="J251" i="35"/>
  <c r="M107" i="35"/>
  <c r="K107" i="35"/>
  <c r="L107" i="35"/>
  <c r="J107" i="35"/>
  <c r="I107" i="35"/>
  <c r="J149" i="35"/>
  <c r="L149" i="35"/>
  <c r="I149" i="35"/>
  <c r="K149" i="35"/>
  <c r="M149" i="35"/>
  <c r="L267" i="35"/>
  <c r="J267" i="35"/>
  <c r="I267" i="35"/>
  <c r="M267" i="35"/>
  <c r="K267" i="35"/>
  <c r="L203" i="35"/>
  <c r="I203" i="35"/>
  <c r="K203" i="35"/>
  <c r="M203" i="35"/>
  <c r="J203" i="35"/>
  <c r="J214" i="35"/>
  <c r="K214" i="35"/>
  <c r="I214" i="35"/>
  <c r="M214" i="35"/>
  <c r="L214" i="35"/>
  <c r="K130" i="35"/>
  <c r="L130" i="35"/>
  <c r="I130" i="35"/>
  <c r="J130" i="35"/>
  <c r="M130" i="35"/>
  <c r="J80" i="35"/>
  <c r="M80" i="35"/>
  <c r="I80" i="35"/>
  <c r="K80" i="35"/>
  <c r="L80" i="35"/>
  <c r="K104" i="35"/>
  <c r="I104" i="35"/>
  <c r="M104" i="35"/>
  <c r="L104" i="35"/>
  <c r="J104" i="35"/>
  <c r="J186" i="35"/>
  <c r="K186" i="35"/>
  <c r="L186" i="35"/>
  <c r="I186" i="35"/>
  <c r="M186" i="35"/>
  <c r="K300" i="35"/>
  <c r="L300" i="35"/>
  <c r="M300" i="35"/>
  <c r="J300" i="35"/>
  <c r="I300" i="35"/>
  <c r="M76" i="35"/>
  <c r="I76" i="35"/>
  <c r="J76" i="35"/>
  <c r="L76" i="35"/>
  <c r="K76" i="35"/>
  <c r="I179" i="35"/>
  <c r="M179" i="35"/>
  <c r="K179" i="35"/>
  <c r="L179" i="35"/>
  <c r="J179" i="35"/>
  <c r="J122" i="35"/>
  <c r="I122" i="35"/>
  <c r="L122" i="35"/>
  <c r="M122" i="35"/>
  <c r="K122" i="35"/>
  <c r="M268" i="35"/>
  <c r="L268" i="35"/>
  <c r="I268" i="35"/>
  <c r="J268" i="35"/>
  <c r="K268" i="35"/>
  <c r="Y72" i="39"/>
  <c r="AO74" i="39"/>
  <c r="AO71" i="39"/>
  <c r="AG76" i="39"/>
  <c r="I68" i="39"/>
  <c r="AO66" i="39"/>
  <c r="AG69" i="39"/>
  <c r="AO61" i="39"/>
  <c r="Y59" i="39"/>
  <c r="AG58" i="39"/>
  <c r="AG55" i="39"/>
  <c r="I39" i="39"/>
  <c r="I38" i="39"/>
  <c r="I20" i="39"/>
  <c r="J58" i="35"/>
  <c r="I58" i="35"/>
  <c r="L58" i="35"/>
  <c r="K58" i="35"/>
  <c r="M58" i="35"/>
  <c r="L54" i="35"/>
  <c r="J54" i="35"/>
  <c r="K54" i="35"/>
  <c r="I54" i="35"/>
  <c r="M54" i="35"/>
  <c r="L298" i="35"/>
  <c r="M298" i="35"/>
  <c r="J298" i="35"/>
  <c r="I298" i="35"/>
  <c r="K298" i="35"/>
  <c r="L96" i="35"/>
  <c r="K96" i="35"/>
  <c r="J96" i="35"/>
  <c r="I96" i="35"/>
  <c r="M96" i="35"/>
  <c r="M162" i="35"/>
  <c r="J162" i="35"/>
  <c r="K162" i="35"/>
  <c r="L162" i="35"/>
  <c r="I162" i="35"/>
  <c r="M121" i="35"/>
  <c r="L121" i="35"/>
  <c r="K121" i="35"/>
  <c r="I121" i="35"/>
  <c r="J121" i="35"/>
  <c r="M229" i="35"/>
  <c r="I229" i="35"/>
  <c r="K229" i="35"/>
  <c r="J229" i="35"/>
  <c r="L229" i="35"/>
  <c r="L51" i="35"/>
  <c r="I51" i="35"/>
  <c r="M51" i="35"/>
  <c r="K51" i="35"/>
  <c r="J51" i="35"/>
  <c r="K279" i="35"/>
  <c r="L279" i="35"/>
  <c r="I279" i="35"/>
  <c r="M279" i="35"/>
  <c r="J279" i="35"/>
  <c r="M216" i="35"/>
  <c r="L216" i="35"/>
  <c r="I216" i="35"/>
  <c r="J216" i="35"/>
  <c r="K216" i="35"/>
  <c r="I240" i="35"/>
  <c r="L240" i="35"/>
  <c r="J240" i="35"/>
  <c r="M240" i="35"/>
  <c r="K240" i="35"/>
  <c r="L138" i="35"/>
  <c r="I138" i="35"/>
  <c r="J138" i="35"/>
  <c r="K138" i="35"/>
  <c r="M138" i="35"/>
  <c r="I248" i="35"/>
  <c r="L248" i="35"/>
  <c r="K248" i="35"/>
  <c r="J248" i="35"/>
  <c r="M248" i="35"/>
  <c r="K220" i="35"/>
  <c r="L220" i="35"/>
  <c r="M220" i="35"/>
  <c r="J220" i="35"/>
  <c r="I220" i="35"/>
  <c r="K65" i="35"/>
  <c r="M65" i="35"/>
  <c r="J65" i="35"/>
  <c r="I65" i="35"/>
  <c r="L65" i="35"/>
  <c r="K281" i="35"/>
  <c r="I281" i="35"/>
  <c r="L281" i="35"/>
  <c r="J281" i="35"/>
  <c r="M281" i="35"/>
  <c r="L188" i="35"/>
  <c r="K188" i="35"/>
  <c r="J188" i="35"/>
  <c r="M188" i="35"/>
  <c r="I188" i="35"/>
  <c r="K195" i="35"/>
  <c r="L195" i="35"/>
  <c r="I195" i="35"/>
  <c r="M195" i="35"/>
  <c r="J195" i="35"/>
  <c r="M125" i="35"/>
  <c r="K125" i="35"/>
  <c r="I125" i="35"/>
  <c r="L125" i="35"/>
  <c r="J125" i="35"/>
  <c r="L201" i="35"/>
  <c r="M201" i="35"/>
  <c r="J201" i="35"/>
  <c r="K201" i="35"/>
  <c r="I201" i="35"/>
  <c r="L224" i="35"/>
  <c r="M224" i="35"/>
  <c r="K224" i="35"/>
  <c r="I224" i="35"/>
  <c r="J224" i="35"/>
  <c r="J219" i="35"/>
  <c r="M219" i="35"/>
  <c r="L219" i="35"/>
  <c r="K219" i="35"/>
  <c r="I219" i="35"/>
  <c r="J202" i="35"/>
  <c r="L202" i="35"/>
  <c r="M202" i="35"/>
  <c r="K202" i="35"/>
  <c r="I202" i="35"/>
  <c r="M206" i="35"/>
  <c r="K206" i="35"/>
  <c r="J206" i="35"/>
  <c r="L206" i="35"/>
  <c r="I206" i="35"/>
  <c r="J110" i="35"/>
  <c r="M110" i="35"/>
  <c r="K110" i="35"/>
  <c r="L110" i="35"/>
  <c r="I110" i="35"/>
  <c r="M272" i="35"/>
  <c r="L272" i="35"/>
  <c r="K272" i="35"/>
  <c r="J272" i="35"/>
  <c r="I272" i="35"/>
  <c r="M135" i="35"/>
  <c r="K135" i="35"/>
  <c r="I135" i="35"/>
  <c r="L135" i="35"/>
  <c r="J135" i="35"/>
  <c r="I169" i="35"/>
  <c r="J169" i="35"/>
  <c r="K169" i="35"/>
  <c r="L169" i="35"/>
  <c r="M169" i="35"/>
  <c r="K124" i="35"/>
  <c r="J124" i="35"/>
  <c r="I124" i="35"/>
  <c r="M124" i="35"/>
  <c r="L124" i="35"/>
  <c r="M199" i="35"/>
  <c r="K199" i="35"/>
  <c r="I199" i="35"/>
  <c r="J199" i="35"/>
  <c r="L199" i="35"/>
  <c r="J235" i="35"/>
  <c r="L235" i="35"/>
  <c r="M235" i="35"/>
  <c r="K235" i="35"/>
  <c r="I235" i="35"/>
  <c r="AO76" i="39"/>
  <c r="Y74" i="39"/>
  <c r="Y73" i="39"/>
  <c r="I73" i="39"/>
  <c r="Q70" i="39"/>
  <c r="AG77" i="39"/>
  <c r="AG74" i="39"/>
  <c r="AG73" i="39"/>
  <c r="AG70" i="39"/>
  <c r="AG68" i="39"/>
  <c r="I62" i="39"/>
  <c r="Q59" i="39"/>
  <c r="AG62" i="39"/>
  <c r="I26" i="39"/>
  <c r="L44" i="35"/>
  <c r="K44" i="35"/>
  <c r="J44" i="35"/>
  <c r="I44" i="35"/>
  <c r="M44" i="35"/>
  <c r="K145" i="35"/>
  <c r="J145" i="35"/>
  <c r="I145" i="35"/>
  <c r="M145" i="35"/>
  <c r="L145" i="35"/>
  <c r="J144" i="35"/>
  <c r="K144" i="35"/>
  <c r="I144" i="35"/>
  <c r="L144" i="35"/>
  <c r="M144" i="35"/>
  <c r="I67" i="35"/>
  <c r="J67" i="35"/>
  <c r="L67" i="35"/>
  <c r="K67" i="35"/>
  <c r="M67" i="35"/>
  <c r="K142" i="35"/>
  <c r="J142" i="35"/>
  <c r="L142" i="35"/>
  <c r="I142" i="35"/>
  <c r="M142" i="35"/>
  <c r="M284" i="35"/>
  <c r="K284" i="35"/>
  <c r="J284" i="35"/>
  <c r="L284" i="35"/>
  <c r="I284" i="35"/>
  <c r="M190" i="35"/>
  <c r="J190" i="35"/>
  <c r="I190" i="35"/>
  <c r="K190" i="35"/>
  <c r="L190" i="35"/>
  <c r="M189" i="35"/>
  <c r="I189" i="35"/>
  <c r="K189" i="35"/>
  <c r="L189" i="35"/>
  <c r="J189" i="35"/>
  <c r="M150" i="35"/>
  <c r="K150" i="35"/>
  <c r="L150" i="35"/>
  <c r="J150" i="35"/>
  <c r="I150" i="35"/>
  <c r="I82" i="35"/>
  <c r="M82" i="35"/>
  <c r="K82" i="35"/>
  <c r="J82" i="35"/>
  <c r="L82" i="35"/>
  <c r="L260" i="35"/>
  <c r="J260" i="35"/>
  <c r="I260" i="35"/>
  <c r="K260" i="35"/>
  <c r="M260" i="35"/>
  <c r="M112" i="35"/>
  <c r="I112" i="35"/>
  <c r="K112" i="35"/>
  <c r="L112" i="35"/>
  <c r="J112" i="35"/>
  <c r="M250" i="35"/>
  <c r="L250" i="35"/>
  <c r="I250" i="35"/>
  <c r="K250" i="35"/>
  <c r="J250" i="35"/>
  <c r="M163" i="35"/>
  <c r="J163" i="35"/>
  <c r="K163" i="35"/>
  <c r="L163" i="35"/>
  <c r="I163" i="35"/>
  <c r="K106" i="35"/>
  <c r="M106" i="35"/>
  <c r="J106" i="35"/>
  <c r="L106" i="35"/>
  <c r="I106" i="35"/>
  <c r="L294" i="35"/>
  <c r="J294" i="35"/>
  <c r="K294" i="35"/>
  <c r="M294" i="35"/>
  <c r="I294" i="35"/>
  <c r="J273" i="35"/>
  <c r="I273" i="35"/>
  <c r="L273" i="35"/>
  <c r="K273" i="35"/>
  <c r="M273" i="35"/>
  <c r="M159" i="35"/>
  <c r="I159" i="35"/>
  <c r="J159" i="35"/>
  <c r="L159" i="35"/>
  <c r="K159" i="35"/>
  <c r="K115" i="35"/>
  <c r="J115" i="35"/>
  <c r="M115" i="35"/>
  <c r="I115" i="35"/>
  <c r="L115" i="35"/>
  <c r="I57" i="35"/>
  <c r="J57" i="35"/>
  <c r="L57" i="35"/>
  <c r="K57" i="35"/>
  <c r="M57" i="35"/>
  <c r="I9" i="39"/>
  <c r="J177" i="35"/>
  <c r="L177" i="35"/>
  <c r="I177" i="35"/>
  <c r="K177" i="35"/>
  <c r="M177" i="35"/>
  <c r="I148" i="35"/>
  <c r="J148" i="35"/>
  <c r="K148" i="35"/>
  <c r="M148" i="35"/>
  <c r="L148" i="35"/>
  <c r="L280" i="35"/>
  <c r="K280" i="35"/>
  <c r="I280" i="35"/>
  <c r="J280" i="35"/>
  <c r="M280" i="35"/>
  <c r="K52" i="35"/>
  <c r="J52" i="35"/>
  <c r="M52" i="35"/>
  <c r="I52" i="35"/>
  <c r="L52" i="35"/>
  <c r="L108" i="35"/>
  <c r="J108" i="35"/>
  <c r="K108" i="35"/>
  <c r="M108" i="35"/>
  <c r="I108" i="35"/>
  <c r="M68" i="35"/>
  <c r="L68" i="35"/>
  <c r="J68" i="35"/>
  <c r="I68" i="35"/>
  <c r="K68" i="35"/>
  <c r="J246" i="35"/>
  <c r="I246" i="35"/>
  <c r="M246" i="35"/>
  <c r="K246" i="35"/>
  <c r="L246" i="35"/>
  <c r="I261" i="35"/>
  <c r="J261" i="35"/>
  <c r="L261" i="35"/>
  <c r="K261" i="35"/>
  <c r="M261" i="35"/>
  <c r="I53" i="35"/>
  <c r="J53" i="35"/>
  <c r="K53" i="35"/>
  <c r="M53" i="35"/>
  <c r="L53" i="35"/>
  <c r="Y76" i="39"/>
  <c r="Q80" i="39"/>
  <c r="I74" i="39"/>
  <c r="Q72" i="39"/>
  <c r="Y68" i="39"/>
  <c r="AG72" i="39"/>
  <c r="Q66" i="39"/>
  <c r="Y65" i="39"/>
  <c r="Q62" i="39"/>
  <c r="I63" i="39"/>
  <c r="Q65" i="39"/>
  <c r="I59" i="39"/>
  <c r="I58" i="39"/>
  <c r="I55" i="39"/>
  <c r="I50" i="39"/>
  <c r="I17" i="39"/>
  <c r="J89" i="35"/>
  <c r="K89" i="35"/>
  <c r="M89" i="35"/>
  <c r="L89" i="35"/>
  <c r="I89" i="35"/>
  <c r="J102" i="35"/>
  <c r="I102" i="35"/>
  <c r="M102" i="35"/>
  <c r="K102" i="35"/>
  <c r="L102" i="35"/>
  <c r="L61" i="35"/>
  <c r="M61" i="35"/>
  <c r="I61" i="35"/>
  <c r="J61" i="35"/>
  <c r="K61" i="35"/>
  <c r="M72" i="35"/>
  <c r="J72" i="35"/>
  <c r="L72" i="35"/>
  <c r="I72" i="35"/>
  <c r="K72" i="35"/>
  <c r="L275" i="35"/>
  <c r="J275" i="35"/>
  <c r="K275" i="35"/>
  <c r="I275" i="35"/>
  <c r="M275" i="35"/>
  <c r="K87" i="35"/>
  <c r="L87" i="35"/>
  <c r="J87" i="35"/>
  <c r="M87" i="35"/>
  <c r="I87" i="35"/>
  <c r="M293" i="35"/>
  <c r="K293" i="35"/>
  <c r="I293" i="35"/>
  <c r="J293" i="35"/>
  <c r="L293" i="35"/>
  <c r="I161" i="35"/>
  <c r="J161" i="35"/>
  <c r="K161" i="35"/>
  <c r="L161" i="35"/>
  <c r="M161" i="35"/>
  <c r="L152" i="35"/>
  <c r="I152" i="35"/>
  <c r="M152" i="35"/>
  <c r="J152" i="35"/>
  <c r="K152" i="35"/>
  <c r="I48" i="35"/>
  <c r="J48" i="35"/>
  <c r="L48" i="35"/>
  <c r="M48" i="35"/>
  <c r="K48" i="35"/>
  <c r="L241" i="35"/>
  <c r="M241" i="35"/>
  <c r="J241" i="35"/>
  <c r="K241" i="35"/>
  <c r="I241" i="35"/>
  <c r="K264" i="35"/>
  <c r="L264" i="35"/>
  <c r="I264" i="35"/>
  <c r="J264" i="35"/>
  <c r="M264" i="35"/>
  <c r="I244" i="35"/>
  <c r="J244" i="35"/>
  <c r="L244" i="35"/>
  <c r="M244" i="35"/>
  <c r="K244" i="35"/>
  <c r="L209" i="35"/>
  <c r="J209" i="35"/>
  <c r="I209" i="35"/>
  <c r="M209" i="35"/>
  <c r="K209" i="35"/>
  <c r="I45" i="35"/>
  <c r="K45" i="35"/>
  <c r="L45" i="35"/>
  <c r="J45" i="35"/>
  <c r="M45" i="35"/>
  <c r="M46" i="35"/>
  <c r="I46" i="35"/>
  <c r="L46" i="35"/>
  <c r="K46" i="35"/>
  <c r="J46" i="35"/>
  <c r="J257" i="35"/>
  <c r="K257" i="35"/>
  <c r="L257" i="35"/>
  <c r="M257" i="35"/>
  <c r="I257" i="35"/>
  <c r="I285" i="35"/>
  <c r="J285" i="35"/>
  <c r="M285" i="35"/>
  <c r="L285" i="35"/>
  <c r="K285" i="35"/>
  <c r="L276" i="35"/>
  <c r="K276" i="35"/>
  <c r="I276" i="35"/>
  <c r="M276" i="35"/>
  <c r="J276" i="35"/>
  <c r="J232" i="35"/>
  <c r="I232" i="35"/>
  <c r="K232" i="35"/>
  <c r="M232" i="35"/>
  <c r="L232" i="35"/>
  <c r="J278" i="35"/>
  <c r="L278" i="35"/>
  <c r="M278" i="35"/>
  <c r="I278" i="35"/>
  <c r="K278" i="35"/>
  <c r="K140" i="35"/>
  <c r="I140" i="35"/>
  <c r="M140" i="35"/>
  <c r="L140" i="35"/>
  <c r="J140" i="35"/>
  <c r="M126" i="35"/>
  <c r="I126" i="35"/>
  <c r="J126" i="35"/>
  <c r="L126" i="35"/>
  <c r="K126" i="35"/>
  <c r="J81" i="35"/>
  <c r="I81" i="35"/>
  <c r="K81" i="35"/>
  <c r="L81" i="35"/>
  <c r="M81" i="35"/>
  <c r="L228" i="35"/>
  <c r="I228" i="35"/>
  <c r="K228" i="35"/>
  <c r="M228" i="35"/>
  <c r="J228" i="35"/>
  <c r="J132" i="35"/>
  <c r="K132" i="35"/>
  <c r="L132" i="35"/>
  <c r="I132" i="35"/>
  <c r="M132" i="35"/>
  <c r="K92" i="35"/>
  <c r="I92" i="35"/>
  <c r="M92" i="35"/>
  <c r="L92" i="35"/>
  <c r="J92" i="35"/>
  <c r="M60" i="35"/>
  <c r="J60" i="35"/>
  <c r="L60" i="35"/>
  <c r="K60" i="35"/>
  <c r="I60" i="35"/>
  <c r="L133" i="35"/>
  <c r="I133" i="35"/>
  <c r="M133" i="35"/>
  <c r="K133" i="35"/>
  <c r="J133" i="35"/>
  <c r="J86" i="35"/>
  <c r="K86" i="35"/>
  <c r="L86" i="35"/>
  <c r="I86" i="35"/>
  <c r="M86" i="35"/>
  <c r="M158" i="35"/>
  <c r="J158" i="35"/>
  <c r="I158" i="35"/>
  <c r="L158" i="35"/>
  <c r="K158" i="35"/>
  <c r="J222" i="35"/>
  <c r="K222" i="35"/>
  <c r="L222" i="35"/>
  <c r="I222" i="35"/>
  <c r="M222" i="35"/>
  <c r="J143" i="35"/>
  <c r="K143" i="35"/>
  <c r="L143" i="35"/>
  <c r="M143" i="35"/>
  <c r="I143" i="35"/>
  <c r="J136" i="35"/>
  <c r="M136" i="35"/>
  <c r="K136" i="35"/>
  <c r="L136" i="35"/>
  <c r="I136" i="35"/>
  <c r="I154" i="35"/>
  <c r="M154" i="35"/>
  <c r="K154" i="35"/>
  <c r="J154" i="35"/>
  <c r="L154" i="35"/>
  <c r="Q74" i="39"/>
  <c r="AO80" i="39"/>
  <c r="Q76" i="39"/>
  <c r="Q75" i="39"/>
  <c r="AG78" i="39"/>
  <c r="Q71" i="39"/>
  <c r="I71" i="39"/>
  <c r="AO69" i="39"/>
  <c r="Y66" i="39"/>
  <c r="Y63" i="39"/>
  <c r="I65" i="39"/>
  <c r="I61" i="39"/>
  <c r="Q61" i="39"/>
  <c r="AG63" i="39"/>
  <c r="Y55" i="39"/>
  <c r="Q55" i="39"/>
  <c r="I21" i="39"/>
  <c r="I103" i="35"/>
  <c r="J103" i="35"/>
  <c r="K103" i="35"/>
  <c r="M103" i="35"/>
  <c r="L103" i="35"/>
  <c r="L253" i="35"/>
  <c r="K253" i="35"/>
  <c r="I253" i="35"/>
  <c r="J253" i="35"/>
  <c r="M253" i="35"/>
  <c r="M233" i="35"/>
  <c r="I233" i="35"/>
  <c r="L233" i="35"/>
  <c r="J233" i="35"/>
  <c r="K233" i="35"/>
  <c r="I117" i="35"/>
  <c r="J117" i="35"/>
  <c r="L117" i="35"/>
  <c r="K117" i="35"/>
  <c r="M117" i="35"/>
  <c r="K181" i="35"/>
  <c r="L181" i="35"/>
  <c r="M181" i="35"/>
  <c r="I181" i="35"/>
  <c r="J181" i="35"/>
  <c r="L43" i="35"/>
  <c r="K43" i="35"/>
  <c r="M43" i="35"/>
  <c r="I43" i="35"/>
  <c r="J43" i="35"/>
  <c r="I193" i="35"/>
  <c r="K193" i="35"/>
  <c r="L193" i="35"/>
  <c r="M193" i="35"/>
  <c r="J193" i="35"/>
  <c r="L212" i="35"/>
  <c r="K212" i="35"/>
  <c r="M212" i="35"/>
  <c r="J212" i="35"/>
  <c r="I212" i="35"/>
  <c r="L292" i="35"/>
  <c r="I292" i="35"/>
  <c r="J292" i="35"/>
  <c r="M292" i="35"/>
  <c r="K292" i="35"/>
  <c r="J217" i="35"/>
  <c r="I217" i="35"/>
  <c r="M217" i="35"/>
  <c r="L217" i="35"/>
  <c r="K217" i="35"/>
  <c r="I288" i="35"/>
  <c r="M288" i="35"/>
  <c r="L288" i="35"/>
  <c r="K288" i="35"/>
  <c r="J288" i="35"/>
  <c r="J171" i="35"/>
  <c r="M171" i="35"/>
  <c r="L171" i="35"/>
  <c r="I171" i="35"/>
  <c r="K171" i="35"/>
  <c r="L252" i="35"/>
  <c r="J252" i="35"/>
  <c r="K252" i="35"/>
  <c r="M252" i="35"/>
  <c r="I252" i="35"/>
  <c r="K147" i="35"/>
  <c r="J147" i="35"/>
  <c r="L147" i="35"/>
  <c r="M147" i="35"/>
  <c r="I147" i="35"/>
  <c r="J266" i="35"/>
  <c r="I266" i="35"/>
  <c r="K266" i="35"/>
  <c r="M266" i="35"/>
  <c r="L266" i="35"/>
  <c r="J265" i="35"/>
  <c r="L265" i="35"/>
  <c r="I265" i="35"/>
  <c r="K265" i="35"/>
  <c r="M265" i="35"/>
  <c r="M245" i="35"/>
  <c r="J245" i="35"/>
  <c r="K245" i="35"/>
  <c r="L245" i="35"/>
  <c r="I245" i="35"/>
  <c r="J263" i="35"/>
  <c r="I263" i="35"/>
  <c r="M263" i="35"/>
  <c r="K263" i="35"/>
  <c r="L263" i="35"/>
  <c r="L297" i="35"/>
  <c r="J297" i="35"/>
  <c r="M297" i="35"/>
  <c r="K297" i="35"/>
  <c r="I297" i="35"/>
  <c r="L208" i="35"/>
  <c r="J208" i="35"/>
  <c r="K208" i="35"/>
  <c r="M208" i="35"/>
  <c r="I208" i="35"/>
  <c r="J100" i="35"/>
  <c r="M100" i="35"/>
  <c r="L100" i="35"/>
  <c r="I100" i="35"/>
  <c r="K100" i="35"/>
  <c r="K134" i="35"/>
  <c r="J134" i="35"/>
  <c r="L134" i="35"/>
  <c r="I134" i="35"/>
  <c r="M134" i="35"/>
  <c r="M56" i="35"/>
  <c r="L56" i="35"/>
  <c r="K56" i="35"/>
  <c r="J56" i="35"/>
  <c r="I56" i="35"/>
  <c r="L247" i="35"/>
  <c r="K247" i="35"/>
  <c r="J247" i="35"/>
  <c r="M247" i="35"/>
  <c r="I247" i="35"/>
  <c r="M223" i="35"/>
  <c r="J223" i="35"/>
  <c r="I223" i="35"/>
  <c r="K223" i="35"/>
  <c r="L223" i="35"/>
  <c r="L166" i="35"/>
  <c r="J166" i="35"/>
  <c r="I166" i="35"/>
  <c r="K166" i="35"/>
  <c r="M166" i="35"/>
  <c r="M79" i="35"/>
  <c r="J79" i="35"/>
  <c r="I79" i="35"/>
  <c r="L79" i="35"/>
  <c r="K79" i="35"/>
  <c r="M127" i="35"/>
  <c r="I127" i="35"/>
  <c r="J127" i="35"/>
  <c r="K127" i="35"/>
  <c r="L127" i="35"/>
  <c r="L175" i="35"/>
  <c r="M175" i="35"/>
  <c r="I175" i="35"/>
  <c r="K175" i="35"/>
  <c r="J175" i="35"/>
  <c r="L255" i="35"/>
  <c r="J255" i="35"/>
  <c r="K255" i="35"/>
  <c r="M255" i="35"/>
  <c r="I255" i="35"/>
  <c r="J192" i="35"/>
  <c r="M192" i="35"/>
  <c r="L192" i="35"/>
  <c r="I192" i="35"/>
  <c r="K192" i="35"/>
  <c r="M197" i="35"/>
  <c r="J197" i="35"/>
  <c r="L197" i="35"/>
  <c r="K197" i="35"/>
  <c r="I197" i="35"/>
  <c r="K93" i="35"/>
  <c r="L93" i="35"/>
  <c r="M93" i="35"/>
  <c r="I93" i="35"/>
  <c r="J93" i="35"/>
  <c r="L290" i="35"/>
  <c r="J290" i="35"/>
  <c r="M290" i="35"/>
  <c r="K290" i="35"/>
  <c r="I290" i="35"/>
  <c r="I174" i="35"/>
  <c r="K174" i="35"/>
  <c r="J174" i="35"/>
  <c r="M174" i="35"/>
  <c r="L174" i="35"/>
  <c r="Y75" i="39"/>
  <c r="I77" i="39"/>
  <c r="E77" i="39"/>
  <c r="Q73" i="39"/>
  <c r="Y70" i="39"/>
  <c r="I69" i="39"/>
  <c r="Q68" i="39"/>
  <c r="Y62" i="39"/>
  <c r="AG65" i="39"/>
  <c r="AO59" i="39"/>
  <c r="AO55" i="39"/>
  <c r="AG56" i="39"/>
  <c r="I46" i="39"/>
  <c r="I40" i="39"/>
  <c r="I37" i="39"/>
  <c r="L230" i="35"/>
  <c r="K230" i="35"/>
  <c r="J230" i="35"/>
  <c r="I230" i="35"/>
  <c r="M230" i="35"/>
  <c r="L131" i="35"/>
  <c r="K131" i="35"/>
  <c r="M131" i="35"/>
  <c r="J131" i="35"/>
  <c r="I131" i="35"/>
  <c r="M156" i="35"/>
  <c r="J156" i="35"/>
  <c r="K156" i="35"/>
  <c r="I156" i="35"/>
  <c r="L156" i="35"/>
  <c r="M296" i="35"/>
  <c r="I296" i="35"/>
  <c r="L296" i="35"/>
  <c r="J296" i="35"/>
  <c r="K296" i="35"/>
  <c r="J139" i="35"/>
  <c r="M139" i="35"/>
  <c r="K139" i="35"/>
  <c r="L139" i="35"/>
  <c r="I139" i="35"/>
  <c r="J167" i="35"/>
  <c r="M167" i="35"/>
  <c r="L167" i="35"/>
  <c r="K167" i="35"/>
  <c r="I167" i="35"/>
  <c r="I215" i="35"/>
  <c r="M215" i="35"/>
  <c r="J215" i="35"/>
  <c r="L215" i="35"/>
  <c r="K215" i="35"/>
  <c r="K105" i="35"/>
  <c r="L105" i="35"/>
  <c r="M105" i="35"/>
  <c r="I105" i="35"/>
  <c r="J105" i="35"/>
  <c r="M182" i="35"/>
  <c r="J182" i="35"/>
  <c r="L182" i="35"/>
  <c r="I182" i="35"/>
  <c r="K182" i="35"/>
  <c r="M256" i="35"/>
  <c r="J256" i="35"/>
  <c r="I256" i="35"/>
  <c r="K256" i="35"/>
  <c r="L256" i="35"/>
  <c r="L205" i="35"/>
  <c r="K205" i="35"/>
  <c r="J205" i="35"/>
  <c r="I205" i="35"/>
  <c r="M205" i="35"/>
  <c r="J70" i="35"/>
  <c r="I70" i="35"/>
  <c r="M70" i="35"/>
  <c r="K70" i="35"/>
  <c r="L70" i="35"/>
  <c r="L221" i="35"/>
  <c r="K221" i="35"/>
  <c r="M221" i="35"/>
  <c r="I221" i="35"/>
  <c r="J221" i="35"/>
  <c r="I73" i="35"/>
  <c r="M73" i="35"/>
  <c r="J73" i="35"/>
  <c r="K73" i="35"/>
  <c r="L73" i="35"/>
  <c r="L291" i="35"/>
  <c r="K291" i="35"/>
  <c r="J291" i="35"/>
  <c r="I291" i="35"/>
  <c r="M291" i="35"/>
  <c r="J249" i="35"/>
  <c r="I249" i="35"/>
  <c r="K249" i="35"/>
  <c r="L249" i="35"/>
  <c r="M249" i="35"/>
  <c r="I231" i="35"/>
  <c r="J231" i="35"/>
  <c r="L231" i="35"/>
  <c r="K231" i="35"/>
  <c r="M231" i="35"/>
  <c r="L207" i="35"/>
  <c r="M207" i="35"/>
  <c r="J207" i="35"/>
  <c r="I207" i="35"/>
  <c r="K207" i="35"/>
  <c r="M184" i="35"/>
  <c r="L184" i="35"/>
  <c r="I184" i="35"/>
  <c r="K184" i="35"/>
  <c r="J184" i="35"/>
  <c r="J187" i="35"/>
  <c r="I187" i="35"/>
  <c r="M187" i="35"/>
  <c r="L187" i="35"/>
  <c r="K187" i="35"/>
  <c r="K271" i="35"/>
  <c r="I271" i="35"/>
  <c r="M271" i="35"/>
  <c r="J271" i="35"/>
  <c r="L271" i="35"/>
  <c r="L164" i="35"/>
  <c r="J164" i="35"/>
  <c r="M164" i="35"/>
  <c r="K164" i="35"/>
  <c r="I164" i="35"/>
  <c r="M286" i="35"/>
  <c r="I286" i="35"/>
  <c r="K286" i="35"/>
  <c r="J286" i="35"/>
  <c r="L286" i="35"/>
  <c r="I50" i="35"/>
  <c r="M50" i="35"/>
  <c r="L50" i="35"/>
  <c r="J50" i="35"/>
  <c r="K50" i="35"/>
  <c r="J178" i="35"/>
  <c r="I178" i="35"/>
  <c r="L178" i="35"/>
  <c r="M178" i="35"/>
  <c r="K178" i="35"/>
  <c r="M49" i="35"/>
  <c r="L49" i="35"/>
  <c r="K49" i="35"/>
  <c r="I49" i="35"/>
  <c r="J49" i="35"/>
  <c r="I180" i="35"/>
  <c r="M180" i="35"/>
  <c r="J180" i="35"/>
  <c r="L180" i="35"/>
  <c r="K180" i="35"/>
  <c r="L78" i="35"/>
  <c r="J78" i="35"/>
  <c r="K78" i="35"/>
  <c r="M78" i="35"/>
  <c r="I78" i="35"/>
  <c r="K269" i="35"/>
  <c r="M269" i="35"/>
  <c r="I269" i="35"/>
  <c r="L269" i="35"/>
  <c r="J269" i="35"/>
  <c r="J97" i="35"/>
  <c r="K97" i="35"/>
  <c r="M97" i="35"/>
  <c r="L97" i="35"/>
  <c r="I97" i="35"/>
  <c r="L210" i="35"/>
  <c r="K210" i="35"/>
  <c r="I210" i="35"/>
  <c r="M210" i="35"/>
  <c r="J210" i="35"/>
  <c r="E60" i="39"/>
  <c r="E57" i="39"/>
  <c r="E63" i="39"/>
  <c r="E56" i="39"/>
  <c r="E75" i="39"/>
  <c r="E64" i="39"/>
  <c r="E73" i="39"/>
  <c r="E72" i="39"/>
  <c r="E62" i="39"/>
  <c r="E79" i="39"/>
  <c r="E67" i="39"/>
  <c r="E61" i="39"/>
  <c r="E69" i="39"/>
  <c r="E80" i="39"/>
  <c r="E65" i="39"/>
  <c r="E59" i="39"/>
  <c r="E78" i="39"/>
  <c r="E74" i="39"/>
  <c r="E68" i="39"/>
  <c r="E70" i="39"/>
  <c r="E71" i="39"/>
  <c r="E66" i="39"/>
  <c r="E76" i="39"/>
  <c r="E55" i="39"/>
  <c r="D30" i="39"/>
  <c r="D35" i="39"/>
  <c r="D60" i="39"/>
  <c r="D42" i="39"/>
  <c r="D56" i="39"/>
  <c r="D62" i="39"/>
  <c r="D7" i="39"/>
  <c r="D47" i="39"/>
  <c r="D63" i="39"/>
  <c r="D72" i="39"/>
  <c r="D51" i="39"/>
  <c r="D73" i="39"/>
  <c r="D13" i="39"/>
  <c r="D64" i="39"/>
  <c r="D57" i="39"/>
  <c r="D17" i="39"/>
  <c r="D75" i="39"/>
  <c r="D34" i="39"/>
  <c r="D29" i="39"/>
  <c r="D79" i="39"/>
  <c r="D14" i="39"/>
  <c r="D43" i="39"/>
  <c r="D24" i="39"/>
  <c r="D27" i="39"/>
  <c r="D32" i="39"/>
  <c r="D77" i="39"/>
  <c r="D6" i="39"/>
  <c r="D76" i="39"/>
  <c r="D28" i="39"/>
  <c r="D8" i="39"/>
  <c r="D15" i="39"/>
  <c r="D45" i="39"/>
  <c r="D37" i="39"/>
  <c r="D74" i="39"/>
  <c r="D53" i="39"/>
  <c r="D55" i="39"/>
  <c r="D21" i="39"/>
  <c r="D25" i="39"/>
  <c r="D23" i="39"/>
  <c r="D69" i="39"/>
  <c r="D39" i="39"/>
  <c r="D18" i="39"/>
  <c r="D46" i="39"/>
  <c r="D9" i="39"/>
  <c r="D78" i="39"/>
  <c r="D52" i="39"/>
  <c r="D70" i="39"/>
  <c r="D50" i="39"/>
  <c r="D22" i="39"/>
  <c r="D61" i="39"/>
  <c r="D12" i="39"/>
  <c r="D66" i="39"/>
  <c r="D67" i="39"/>
  <c r="D40" i="39"/>
  <c r="D59" i="39"/>
  <c r="D16" i="39"/>
  <c r="D20" i="39"/>
  <c r="D54" i="39"/>
  <c r="D36" i="39"/>
  <c r="D65" i="39"/>
  <c r="D38" i="39"/>
  <c r="D71" i="39"/>
  <c r="D49" i="39"/>
  <c r="D26" i="39"/>
  <c r="D48" i="39"/>
  <c r="D10" i="39"/>
  <c r="D19" i="39"/>
  <c r="D11" i="39"/>
  <c r="D68" i="39"/>
  <c r="D31" i="39"/>
  <c r="D80" i="39"/>
  <c r="C3" i="40"/>
  <c r="B4" i="40"/>
  <c r="A4" i="40"/>
  <c r="C4" i="40"/>
  <c r="F4" i="40"/>
  <c r="B5" i="40"/>
  <c r="E3" i="40"/>
  <c r="F3" i="40"/>
  <c r="G3" i="40"/>
  <c r="I3" i="40"/>
  <c r="H3" i="40"/>
  <c r="B6" i="40"/>
  <c r="A5" i="40"/>
  <c r="C5" i="40"/>
  <c r="G5" i="40"/>
  <c r="G4" i="40"/>
  <c r="H4" i="40"/>
  <c r="E4" i="40"/>
  <c r="I4" i="40"/>
  <c r="I5" i="40"/>
  <c r="E5" i="40"/>
  <c r="F5" i="40"/>
  <c r="H5" i="40"/>
  <c r="C6" i="40"/>
  <c r="F6" i="40"/>
  <c r="A6" i="40"/>
  <c r="B7" i="40"/>
  <c r="E6" i="40"/>
  <c r="G6" i="40"/>
  <c r="B8" i="40"/>
  <c r="C7" i="40"/>
  <c r="G7" i="40"/>
  <c r="A7" i="40"/>
  <c r="I6" i="40"/>
  <c r="H6" i="40"/>
  <c r="E7" i="40"/>
  <c r="F7" i="40"/>
  <c r="I7" i="40"/>
  <c r="C8" i="40"/>
  <c r="H8" i="40"/>
  <c r="B9" i="40"/>
  <c r="A8" i="40"/>
  <c r="H7" i="40"/>
  <c r="E8" i="40"/>
  <c r="F8" i="40"/>
  <c r="A9" i="40"/>
  <c r="C9" i="40"/>
  <c r="E9" i="40"/>
  <c r="B10" i="40"/>
  <c r="I8" i="40"/>
  <c r="G8" i="40"/>
  <c r="G9" i="40"/>
  <c r="F9" i="40"/>
  <c r="I9" i="40"/>
  <c r="H9" i="40"/>
  <c r="A10" i="40"/>
  <c r="B11" i="40"/>
  <c r="C10" i="40"/>
  <c r="I10" i="40"/>
  <c r="E10" i="40"/>
  <c r="F10" i="40"/>
  <c r="H10" i="40"/>
  <c r="G10" i="40"/>
  <c r="C11" i="40"/>
  <c r="F11" i="40"/>
  <c r="A11" i="40"/>
  <c r="B12" i="40"/>
  <c r="I11" i="40"/>
  <c r="E11" i="40"/>
  <c r="H11" i="40"/>
  <c r="B13" i="40"/>
  <c r="A12" i="40"/>
  <c r="C12" i="40"/>
  <c r="H12" i="40"/>
  <c r="G11" i="40"/>
  <c r="E12" i="40"/>
  <c r="B14" i="40"/>
  <c r="C13" i="40"/>
  <c r="F13" i="40"/>
  <c r="A13" i="40"/>
  <c r="I12" i="40"/>
  <c r="F12" i="40"/>
  <c r="G12" i="40"/>
  <c r="G13" i="40"/>
  <c r="I13" i="40"/>
  <c r="E13" i="40"/>
  <c r="H13" i="40"/>
  <c r="B15" i="40"/>
  <c r="A14" i="40"/>
  <c r="C14" i="40"/>
  <c r="I14" i="40"/>
  <c r="B16" i="40"/>
  <c r="C15" i="40"/>
  <c r="H15" i="40"/>
  <c r="A15" i="40"/>
  <c r="G14" i="40"/>
  <c r="E14" i="40"/>
  <c r="F14" i="40"/>
  <c r="H14" i="40"/>
  <c r="F15" i="40"/>
  <c r="I15" i="40"/>
  <c r="A16" i="40"/>
  <c r="C16" i="40"/>
  <c r="F16" i="40"/>
  <c r="B17" i="40"/>
  <c r="G15" i="40"/>
  <c r="E15" i="40"/>
  <c r="I16" i="40"/>
  <c r="G16" i="40"/>
  <c r="H16" i="40"/>
  <c r="B18" i="40"/>
  <c r="A17" i="40"/>
  <c r="C17" i="40"/>
  <c r="H17" i="40"/>
  <c r="E16" i="40"/>
  <c r="A18" i="40"/>
  <c r="B19" i="40"/>
  <c r="C18" i="40"/>
  <c r="I18" i="40"/>
  <c r="I17" i="40"/>
  <c r="F17" i="40"/>
  <c r="E17" i="40"/>
  <c r="G17" i="40"/>
  <c r="G18" i="40"/>
  <c r="H18" i="40"/>
  <c r="E18" i="40"/>
  <c r="F18" i="40"/>
  <c r="A19" i="40"/>
  <c r="B20" i="40"/>
  <c r="C19" i="40"/>
  <c r="F19" i="40"/>
  <c r="H19" i="40"/>
  <c r="C20" i="40"/>
  <c r="I20" i="40"/>
  <c r="A20" i="40"/>
  <c r="B21" i="40"/>
  <c r="E19" i="40"/>
  <c r="G19" i="40"/>
  <c r="I19" i="40"/>
  <c r="G20" i="40"/>
  <c r="F20" i="40"/>
  <c r="H20" i="40"/>
  <c r="E20" i="40"/>
  <c r="A21" i="40"/>
  <c r="B22" i="40"/>
  <c r="C21" i="40"/>
  <c r="H21" i="40"/>
  <c r="A22" i="40"/>
  <c r="C22" i="40"/>
  <c r="G22" i="40"/>
  <c r="B23" i="40"/>
  <c r="I21" i="40"/>
  <c r="F21" i="40"/>
  <c r="E21" i="40"/>
  <c r="G21" i="40"/>
  <c r="C23" i="40"/>
  <c r="E23" i="40"/>
  <c r="A23" i="40"/>
  <c r="B24" i="40"/>
  <c r="E22" i="40"/>
  <c r="I22" i="40"/>
  <c r="F22" i="40"/>
  <c r="H22" i="40"/>
  <c r="G23" i="40"/>
  <c r="F23" i="40"/>
  <c r="A24" i="40"/>
  <c r="B25" i="40"/>
  <c r="C24" i="40"/>
  <c r="G24" i="40"/>
  <c r="I23" i="40"/>
  <c r="H23" i="40"/>
  <c r="H24" i="40"/>
  <c r="B26" i="40"/>
  <c r="A25" i="40"/>
  <c r="C25" i="40"/>
  <c r="H25" i="40"/>
  <c r="E24" i="40"/>
  <c r="F24" i="40"/>
  <c r="I24" i="40"/>
  <c r="B27" i="40"/>
  <c r="C26" i="40"/>
  <c r="I26" i="40"/>
  <c r="A26" i="40"/>
  <c r="E25" i="40"/>
  <c r="G25" i="40"/>
  <c r="F25" i="40"/>
  <c r="I25" i="40"/>
  <c r="H26" i="40"/>
  <c r="E26" i="40"/>
  <c r="G26" i="40"/>
  <c r="F26" i="40"/>
  <c r="A27" i="40"/>
  <c r="C27" i="40"/>
  <c r="I27" i="40"/>
  <c r="B28" i="40"/>
  <c r="F27" i="40"/>
  <c r="G27" i="40"/>
  <c r="C28" i="40"/>
  <c r="H28" i="40"/>
  <c r="A28" i="40"/>
  <c r="B29" i="40"/>
  <c r="H27" i="40"/>
  <c r="E27" i="40"/>
  <c r="G28" i="40"/>
  <c r="I28" i="40"/>
  <c r="E28" i="40"/>
  <c r="F28" i="40"/>
  <c r="B30" i="40"/>
  <c r="C29" i="40"/>
  <c r="E29" i="40"/>
  <c r="A29" i="40"/>
  <c r="G29" i="40"/>
  <c r="C30" i="40"/>
  <c r="F30" i="40"/>
  <c r="A30" i="40"/>
  <c r="B31" i="40"/>
  <c r="H29" i="40"/>
  <c r="F29" i="40"/>
  <c r="I29" i="40"/>
  <c r="I30" i="40"/>
  <c r="G30" i="40"/>
  <c r="E30" i="40"/>
  <c r="H30" i="40"/>
  <c r="B32" i="40"/>
  <c r="C31" i="40"/>
  <c r="F31" i="40"/>
  <c r="A31" i="40"/>
  <c r="I31" i="40"/>
  <c r="H31" i="40"/>
  <c r="A32" i="40"/>
  <c r="C32" i="40"/>
  <c r="H32" i="40"/>
  <c r="B33" i="40"/>
  <c r="G31" i="40"/>
  <c r="E31" i="40"/>
  <c r="I32" i="40"/>
  <c r="G32" i="40"/>
  <c r="F32" i="40"/>
  <c r="E32" i="40"/>
  <c r="A33" i="40"/>
  <c r="C33" i="40"/>
  <c r="F33" i="40"/>
  <c r="B34" i="40"/>
  <c r="H33" i="40"/>
  <c r="E33" i="40"/>
  <c r="I33" i="40"/>
  <c r="B35" i="40"/>
  <c r="A34" i="40"/>
  <c r="C34" i="40"/>
  <c r="H34" i="40"/>
  <c r="G33" i="40"/>
  <c r="F34" i="40"/>
  <c r="A35" i="40"/>
  <c r="C35" i="40"/>
  <c r="I35" i="40"/>
  <c r="B36" i="40"/>
  <c r="E34" i="40"/>
  <c r="I34" i="40"/>
  <c r="G34" i="40"/>
  <c r="H35" i="40"/>
  <c r="F35" i="40"/>
  <c r="G35" i="40"/>
  <c r="E35" i="40"/>
  <c r="A36" i="40"/>
  <c r="B37" i="40"/>
  <c r="C36" i="40"/>
  <c r="H36" i="40"/>
  <c r="E36" i="40"/>
  <c r="B38" i="40"/>
  <c r="C37" i="40"/>
  <c r="I37" i="40"/>
  <c r="A37" i="40"/>
  <c r="F36" i="40"/>
  <c r="I36" i="40"/>
  <c r="G36" i="40"/>
  <c r="E37" i="40"/>
  <c r="H37" i="40"/>
  <c r="G37" i="40"/>
  <c r="F37" i="40"/>
  <c r="A38" i="40"/>
  <c r="B39" i="40"/>
  <c r="C38" i="40"/>
  <c r="G38" i="40"/>
  <c r="H38" i="40"/>
  <c r="I38" i="40"/>
  <c r="B40" i="40"/>
  <c r="A39" i="40"/>
  <c r="C39" i="40"/>
  <c r="H39" i="40"/>
  <c r="F38" i="40"/>
  <c r="E38" i="40"/>
  <c r="F39" i="40"/>
  <c r="G39" i="40"/>
  <c r="I39" i="40"/>
  <c r="C40" i="40"/>
  <c r="F40" i="40"/>
  <c r="B41" i="40"/>
  <c r="A40" i="40"/>
  <c r="E39" i="40"/>
  <c r="G40" i="40"/>
  <c r="E40" i="40"/>
  <c r="C41" i="40"/>
  <c r="I41" i="40"/>
  <c r="B42" i="40"/>
  <c r="A41" i="40"/>
  <c r="I40" i="40"/>
  <c r="H40" i="40"/>
  <c r="G41" i="40"/>
  <c r="E41" i="40"/>
  <c r="H41" i="40"/>
  <c r="C42" i="40"/>
  <c r="G42" i="40"/>
  <c r="A42" i="40"/>
  <c r="B43" i="40"/>
  <c r="F41" i="40"/>
  <c r="H42" i="40"/>
  <c r="I42" i="40"/>
  <c r="E42" i="40"/>
  <c r="F42" i="40"/>
  <c r="C43" i="40"/>
  <c r="E43" i="40"/>
  <c r="B44" i="40"/>
  <c r="A43" i="40"/>
  <c r="H43" i="40"/>
  <c r="I43" i="40"/>
  <c r="G43" i="40"/>
  <c r="F43" i="40"/>
  <c r="A44" i="40"/>
  <c r="C44" i="40"/>
  <c r="F44" i="40"/>
  <c r="B45" i="40"/>
  <c r="G44" i="40"/>
  <c r="E44" i="40"/>
  <c r="I44" i="40"/>
  <c r="H44" i="40"/>
  <c r="A45" i="40"/>
  <c r="B46" i="40"/>
  <c r="C45" i="40"/>
  <c r="H45" i="40"/>
  <c r="E45" i="40"/>
  <c r="I45" i="40"/>
  <c r="C46" i="40"/>
  <c r="F46" i="40"/>
  <c r="B47" i="40"/>
  <c r="A46" i="40"/>
  <c r="G45" i="40"/>
  <c r="F45" i="40"/>
  <c r="H46" i="40"/>
  <c r="G46" i="40"/>
  <c r="I46" i="40"/>
  <c r="C47" i="40"/>
  <c r="H47" i="40"/>
  <c r="A47" i="40"/>
  <c r="B48" i="40"/>
  <c r="E46" i="40"/>
  <c r="F47" i="40"/>
  <c r="E47" i="40"/>
  <c r="I47" i="40"/>
  <c r="G47" i="40"/>
  <c r="B49" i="40"/>
  <c r="C48" i="40"/>
  <c r="G48" i="40"/>
  <c r="A48" i="40"/>
  <c r="H48" i="40"/>
  <c r="F48" i="40"/>
  <c r="E48" i="40"/>
  <c r="I48" i="40"/>
  <c r="C49" i="40"/>
  <c r="E49" i="40"/>
  <c r="B50" i="40"/>
  <c r="A49" i="40"/>
  <c r="G49" i="40"/>
  <c r="H49" i="40"/>
  <c r="F49" i="40"/>
  <c r="I49" i="40"/>
  <c r="C50" i="40"/>
  <c r="I50" i="40"/>
  <c r="A50" i="40"/>
  <c r="B51" i="40"/>
  <c r="G50" i="40"/>
  <c r="F50" i="40"/>
  <c r="H50" i="40"/>
  <c r="E50" i="40"/>
  <c r="E51" i="40"/>
  <c r="G51" i="40"/>
  <c r="H51" i="40"/>
  <c r="I51" i="40"/>
  <c r="A51" i="40"/>
  <c r="F51" i="40"/>
  <c r="B52" i="40"/>
  <c r="C51" i="40"/>
  <c r="E52" i="40"/>
  <c r="H52" i="40"/>
  <c r="F52" i="40"/>
  <c r="C52" i="40"/>
  <c r="A52" i="40"/>
  <c r="B53" i="40"/>
  <c r="G52" i="40"/>
  <c r="I52" i="40"/>
  <c r="F53" i="40"/>
  <c r="I53" i="40"/>
  <c r="E53" i="40"/>
  <c r="G53" i="40"/>
  <c r="B54" i="40"/>
  <c r="A53" i="40"/>
  <c r="H53" i="40"/>
  <c r="C53" i="40"/>
  <c r="C54" i="40"/>
  <c r="A54" i="40"/>
  <c r="B55" i="40"/>
  <c r="E54" i="40"/>
  <c r="F54" i="40"/>
  <c r="G54" i="40"/>
  <c r="I54" i="40"/>
  <c r="H54" i="40"/>
  <c r="A55" i="40"/>
  <c r="B56" i="40"/>
  <c r="F55" i="40"/>
  <c r="I55" i="40"/>
  <c r="C55" i="40"/>
  <c r="E55" i="40"/>
  <c r="H55" i="40"/>
  <c r="G55" i="40"/>
  <c r="H56" i="40"/>
  <c r="A56" i="40"/>
  <c r="C56" i="40"/>
  <c r="I56" i="40"/>
  <c r="E56" i="40"/>
  <c r="B57" i="40"/>
  <c r="F56" i="40"/>
  <c r="G56" i="40"/>
  <c r="H57" i="40"/>
  <c r="E57" i="40"/>
  <c r="F57" i="40"/>
  <c r="I57" i="40"/>
  <c r="B58" i="40"/>
  <c r="A57" i="40"/>
  <c r="C57" i="40"/>
  <c r="G57" i="40"/>
  <c r="C58" i="40"/>
  <c r="A58" i="40"/>
  <c r="B59" i="40"/>
  <c r="E58" i="40"/>
  <c r="F58" i="40"/>
  <c r="H58" i="40"/>
  <c r="I58" i="40"/>
  <c r="G58" i="40"/>
  <c r="B60" i="40"/>
  <c r="C59" i="40"/>
  <c r="G59" i="40"/>
  <c r="H59" i="40"/>
  <c r="F59" i="40"/>
  <c r="I59" i="40"/>
  <c r="E59" i="40"/>
  <c r="A59" i="40"/>
  <c r="I60" i="40"/>
  <c r="G60" i="40"/>
  <c r="A60" i="40"/>
  <c r="F60" i="40"/>
  <c r="C60" i="40"/>
  <c r="H60" i="40"/>
  <c r="E60" i="40"/>
  <c r="B61" i="40"/>
  <c r="F61" i="40"/>
  <c r="I61" i="40"/>
  <c r="A61" i="40"/>
  <c r="G61" i="40"/>
  <c r="H61" i="40"/>
  <c r="B62" i="40"/>
  <c r="E61" i="40"/>
  <c r="C61" i="40"/>
  <c r="C62" i="40"/>
  <c r="G62" i="40"/>
  <c r="F62" i="40"/>
  <c r="B63" i="40"/>
  <c r="H62" i="40"/>
  <c r="E62" i="40"/>
  <c r="I62" i="40"/>
  <c r="A62" i="40"/>
  <c r="H63" i="40"/>
  <c r="F63" i="40"/>
  <c r="C63" i="40"/>
  <c r="G63" i="40"/>
  <c r="E63" i="40"/>
  <c r="B64" i="40"/>
  <c r="A63" i="40"/>
  <c r="I63" i="40"/>
  <c r="A64" i="40"/>
  <c r="G64" i="40"/>
  <c r="F64" i="40"/>
  <c r="I64" i="40"/>
  <c r="H64" i="40"/>
  <c r="B65" i="40"/>
  <c r="E64" i="40"/>
  <c r="C64" i="40"/>
  <c r="A65" i="40"/>
  <c r="E65" i="40"/>
  <c r="H65" i="40"/>
  <c r="I65" i="40"/>
  <c r="C65" i="40"/>
  <c r="G65" i="40"/>
  <c r="B66" i="40"/>
  <c r="F65" i="40"/>
  <c r="F66" i="40"/>
  <c r="B67" i="40"/>
  <c r="E66" i="40"/>
  <c r="C66" i="40"/>
  <c r="G66" i="40"/>
  <c r="I66" i="40"/>
  <c r="H66" i="40"/>
  <c r="A66" i="40"/>
  <c r="A67" i="40"/>
  <c r="E67" i="40"/>
  <c r="G67" i="40"/>
  <c r="H67" i="40"/>
  <c r="F67" i="40"/>
  <c r="C67" i="40"/>
  <c r="I67" i="40"/>
  <c r="B68" i="40"/>
  <c r="F68" i="40"/>
  <c r="E68" i="40"/>
  <c r="H68" i="40"/>
  <c r="G68" i="40"/>
  <c r="B69" i="40"/>
  <c r="A68" i="40"/>
  <c r="I68" i="40"/>
  <c r="C68" i="40"/>
  <c r="F69" i="40"/>
  <c r="A69" i="40"/>
  <c r="G69" i="40"/>
  <c r="H69" i="40"/>
  <c r="B70" i="40"/>
  <c r="E69" i="40"/>
  <c r="C69" i="40"/>
  <c r="I69" i="40"/>
  <c r="A70" i="40"/>
  <c r="B71" i="40"/>
  <c r="F70" i="40"/>
  <c r="C70" i="40"/>
  <c r="G70" i="40"/>
  <c r="E70" i="40"/>
  <c r="I70" i="40"/>
  <c r="H70" i="40"/>
  <c r="F71" i="40"/>
  <c r="G71" i="40"/>
  <c r="I71" i="40"/>
  <c r="E71" i="40"/>
  <c r="H71" i="40"/>
  <c r="B72" i="40"/>
  <c r="A71" i="40"/>
  <c r="C71" i="40"/>
  <c r="F72" i="40"/>
  <c r="E72" i="40"/>
  <c r="I72" i="40"/>
  <c r="H72" i="40"/>
  <c r="B73" i="40"/>
  <c r="G72" i="40"/>
  <c r="A72" i="40"/>
  <c r="C72" i="40"/>
  <c r="A73" i="40"/>
  <c r="E73" i="40"/>
  <c r="F73" i="40"/>
  <c r="G73" i="40"/>
  <c r="H73" i="40"/>
  <c r="I73" i="40"/>
  <c r="B74" i="40"/>
  <c r="C73" i="40"/>
  <c r="E74" i="40"/>
  <c r="C74" i="40"/>
  <c r="I74" i="40"/>
  <c r="A74" i="40"/>
  <c r="B75" i="40"/>
  <c r="G74" i="40"/>
  <c r="F74" i="40"/>
  <c r="H74" i="40"/>
  <c r="F75" i="40"/>
  <c r="I75" i="40"/>
  <c r="A75" i="40"/>
  <c r="E75" i="40"/>
  <c r="G75" i="40"/>
  <c r="H75" i="40"/>
  <c r="C75" i="40"/>
  <c r="B76" i="40"/>
  <c r="C76" i="40"/>
  <c r="A76" i="40"/>
  <c r="F76" i="40"/>
  <c r="I76" i="40"/>
  <c r="E76" i="40"/>
  <c r="G76" i="40"/>
  <c r="B77" i="40"/>
  <c r="H76" i="40"/>
  <c r="H77" i="40"/>
  <c r="F77" i="40"/>
  <c r="E77" i="40"/>
  <c r="G77" i="40"/>
  <c r="A77" i="40"/>
  <c r="C77" i="40"/>
  <c r="B78" i="40"/>
  <c r="I77" i="40"/>
  <c r="I78" i="40"/>
  <c r="B79" i="40"/>
  <c r="A78" i="40"/>
  <c r="F78" i="40"/>
  <c r="C78" i="40"/>
  <c r="E78" i="40"/>
  <c r="G78" i="40"/>
  <c r="H78" i="40"/>
  <c r="F79" i="40"/>
  <c r="E79" i="40"/>
  <c r="B80" i="40"/>
  <c r="I79" i="40"/>
  <c r="A79" i="40"/>
  <c r="G79" i="40"/>
  <c r="H79" i="40"/>
  <c r="C79" i="40"/>
  <c r="H80" i="40"/>
  <c r="G80" i="40"/>
  <c r="C80" i="40"/>
  <c r="B81" i="40"/>
  <c r="E80" i="40"/>
  <c r="F80" i="40"/>
  <c r="I80" i="40"/>
  <c r="A80" i="40"/>
  <c r="B82" i="40"/>
  <c r="H81" i="40"/>
  <c r="E81" i="40"/>
  <c r="I81" i="40"/>
  <c r="A81" i="40"/>
  <c r="F81" i="40"/>
  <c r="G81" i="40"/>
  <c r="C81" i="40"/>
  <c r="F82" i="40"/>
  <c r="E82" i="40"/>
  <c r="C82" i="40"/>
  <c r="I82" i="40"/>
  <c r="H82" i="40"/>
  <c r="G82" i="40"/>
  <c r="B83" i="40"/>
  <c r="A82" i="40"/>
  <c r="H83" i="40"/>
  <c r="E83" i="40"/>
  <c r="C83" i="40"/>
  <c r="A83" i="40"/>
  <c r="G83" i="40"/>
  <c r="F83" i="40"/>
  <c r="B84" i="40"/>
  <c r="I83" i="40"/>
  <c r="E84" i="40"/>
  <c r="A84" i="40"/>
  <c r="F84" i="40"/>
  <c r="H84" i="40"/>
  <c r="G84" i="40"/>
  <c r="C84" i="40"/>
  <c r="I84" i="40"/>
  <c r="B85" i="40"/>
  <c r="B86" i="40"/>
  <c r="C85" i="40"/>
  <c r="F85" i="40"/>
  <c r="I85" i="40"/>
  <c r="E85" i="40"/>
  <c r="A85" i="40"/>
  <c r="G85" i="40"/>
  <c r="H85" i="40"/>
  <c r="G86" i="40"/>
  <c r="F86" i="40"/>
  <c r="I86" i="40"/>
  <c r="C86" i="40"/>
  <c r="E86" i="40"/>
  <c r="B87" i="40"/>
  <c r="A86" i="40"/>
  <c r="H86" i="40"/>
  <c r="F87" i="40"/>
  <c r="I87" i="40"/>
  <c r="H87" i="40"/>
  <c r="E87" i="40"/>
  <c r="G87" i="40"/>
  <c r="B88" i="40"/>
  <c r="C87" i="40"/>
  <c r="A87" i="40"/>
  <c r="F88" i="40"/>
  <c r="G88" i="40"/>
  <c r="H88" i="40"/>
  <c r="C88" i="40"/>
  <c r="E88" i="40"/>
  <c r="B89" i="40"/>
  <c r="I88" i="40"/>
  <c r="A88" i="40"/>
  <c r="B90" i="40"/>
  <c r="G89" i="40"/>
  <c r="F89" i="40"/>
  <c r="C89" i="40"/>
  <c r="E89" i="40"/>
  <c r="A89" i="40"/>
  <c r="H89" i="40"/>
  <c r="I89" i="40"/>
  <c r="G90" i="40"/>
  <c r="A90" i="40"/>
  <c r="H90" i="40"/>
  <c r="E90" i="40"/>
  <c r="C90" i="40"/>
  <c r="F90" i="40"/>
  <c r="B91" i="40"/>
  <c r="I90" i="40"/>
  <c r="F91" i="40"/>
  <c r="I91" i="40"/>
  <c r="A91" i="40"/>
  <c r="H91" i="40"/>
  <c r="C91" i="40"/>
  <c r="B92" i="40"/>
  <c r="E91" i="40"/>
  <c r="G91" i="40"/>
  <c r="I92" i="40"/>
  <c r="A92" i="40"/>
  <c r="F92" i="40"/>
  <c r="E92" i="40"/>
  <c r="H92" i="40"/>
  <c r="B93" i="40"/>
  <c r="C92" i="40"/>
  <c r="G92" i="40"/>
  <c r="A93" i="40"/>
  <c r="E93" i="40"/>
  <c r="C93" i="40"/>
  <c r="B94" i="40"/>
  <c r="H93" i="40"/>
  <c r="F93" i="40"/>
  <c r="I93" i="40"/>
  <c r="G93" i="40"/>
  <c r="A94" i="40"/>
  <c r="G94" i="40"/>
  <c r="C94" i="40"/>
  <c r="E94" i="40"/>
  <c r="F94" i="40"/>
  <c r="B95" i="40"/>
  <c r="H94" i="40"/>
  <c r="I94" i="40"/>
  <c r="G95" i="40"/>
  <c r="E95" i="40"/>
  <c r="C95" i="40"/>
  <c r="I95" i="40"/>
  <c r="F95" i="40"/>
  <c r="H95" i="40"/>
  <c r="B96" i="40"/>
  <c r="A95" i="40"/>
  <c r="F96" i="40"/>
  <c r="B97" i="40"/>
  <c r="H96" i="40"/>
  <c r="G96" i="40"/>
  <c r="C96" i="40"/>
  <c r="A96" i="40"/>
  <c r="I96" i="40"/>
  <c r="E96" i="40"/>
  <c r="E97" i="40"/>
  <c r="C97" i="40"/>
  <c r="B98" i="40"/>
  <c r="A97" i="40"/>
  <c r="G97" i="40"/>
  <c r="I97" i="40"/>
  <c r="F97" i="40"/>
  <c r="H97" i="40"/>
  <c r="F98" i="40"/>
  <c r="E98" i="40"/>
  <c r="G98" i="40"/>
  <c r="B99" i="40"/>
  <c r="I98" i="40"/>
  <c r="A98" i="40"/>
  <c r="C98" i="40"/>
  <c r="H98" i="40"/>
  <c r="E99" i="40"/>
  <c r="G99" i="40"/>
  <c r="B100" i="40"/>
  <c r="A99" i="40"/>
  <c r="I99" i="40"/>
  <c r="F99" i="40"/>
  <c r="C99" i="40"/>
  <c r="H99" i="40"/>
  <c r="B101" i="40"/>
  <c r="I100" i="40"/>
  <c r="E100" i="40"/>
  <c r="A100" i="40"/>
  <c r="G100" i="40"/>
  <c r="C100" i="40"/>
  <c r="H100" i="40"/>
  <c r="F100" i="40"/>
  <c r="I101" i="40"/>
  <c r="C101" i="40"/>
  <c r="A101" i="40"/>
  <c r="B102" i="40"/>
  <c r="G101" i="40"/>
  <c r="F101" i="40"/>
  <c r="E101" i="40"/>
  <c r="H101" i="40"/>
  <c r="B103" i="40"/>
  <c r="I102" i="40"/>
  <c r="E102" i="40"/>
  <c r="G102" i="40"/>
  <c r="F102" i="40"/>
  <c r="A102" i="40"/>
  <c r="H102" i="40"/>
  <c r="C102" i="40"/>
  <c r="H103" i="40"/>
  <c r="I103" i="40"/>
  <c r="G103" i="40"/>
  <c r="A103" i="40"/>
  <c r="F103" i="40"/>
  <c r="C103" i="40"/>
  <c r="E103"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Kevin Webb</author>
  </authors>
  <commentList>
    <comment ref="KPW1968" authorId="0" shapeId="0" xr:uid="{00000000-0006-0000-0000-000001000000}">
      <text>
        <r>
          <rPr>
            <sz val="9"/>
            <color indexed="81"/>
            <rFont val="Tahoma"/>
            <family val="2"/>
          </rPr>
          <t xml:space="preserve">Designed &amp; Created by Kevin Webb, CFA
713.906.7673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Kevin Webb</author>
  </authors>
  <commentList>
    <comment ref="B8" authorId="0" shapeId="0" xr:uid="{00000000-0006-0000-0500-000001000000}">
      <text>
        <r>
          <rPr>
            <b/>
            <sz val="9"/>
            <color indexed="81"/>
            <rFont val="Tahoma"/>
            <family val="2"/>
          </rPr>
          <t>Kevin Webb (Complex Nested IF logic breakdown):</t>
        </r>
        <r>
          <rPr>
            <sz val="9"/>
            <color indexed="81"/>
            <rFont val="Tahoma"/>
            <family val="2"/>
          </rPr>
          <t xml:space="preserve">
The core of this formula is the INDEX/MATCH combination that looks for a value in the FRED Rates Data Matrix (FredRatesData_AllData dynamically expanding named range):
   INDEX(FredRatesData_AllData,
      MATCH($A8-(MAX(0,WEEKDAY($A8,2)-5)),FredRatesData_Dates,0),
      MATCH(B$6,FredRatesData_IDs,0),1)/B$5
The above INDEX will look for the corresponding date from column A in the FredRatesData_Dates named range but will make an adjustment based on the day of the week for the date in column A.  Using the WEEKDAY function with option 2 (where Monday is numeric 1 and Sunday is numeric 7) the date in column A gets adjusted as follows:
   MAX(0,WEEKDAY($A$8,2)-5)
This will subtract 0, 1 (in the case of the day of the week being a 6 for Saturday) or 2 (in the case of the day of the week being a 7 for Sunday) from the date in column A.   If the day of the week is Friday then the number is equal to 5 and subtracting 5 from 5 gives 0.  If the day of the week is between 1-4 then subtracing 5 from it gives a negative number and the MAX function will choose 0 as the number to be subtracted (in other words, no change needed).
The two MATCH functions in the above INDEX formula look for the appropriate date (making an adjustment for the weekday as stated in the above two paragraphs) which is the Row for the FredRatesData_AllData named range and then looks for the appropriate column in the FredRatesData_All data by matching the name of the item (these appear in row 7 of this sheet) with the corresponding FRED ID (as defined by the researchers at FRED) using the FredRatesData_IDs named range.
The division by the value in B$5 is used to adjust for those series that return numbers in the xx.xxx format which really should be a percent.  I make that adjustment by dividing the number by either 100 (make it a percent) or a 1 (make no adjustment at all).  Using a conditional number format the table (and other tables throughout the workbook) can have the correct value displayed (for the most part) by using the following:
   [&lt;-1]#,##0.00;[&lt;=1]0.000%;#,##0.00
This number format says:
   [&lt;-1]#,##0.00 if the value is less than -1 then format as a normal number #,##0.00
   [&lt;=1]0.000% if the value is greater than -1 and less than or equal to 1 then format as a percent
  #,##0.00 if it is not any of the two preceeding values then by default treat it as a number #,##0.00
Building up from the core INDEX formula I move to controlling for an error for which a Monday is a holiday and no economic data appears (the weekday returns a 1 but the basic formula still returns a #N/A because no adjustment is made using the MAX(0,WEEKDAY($A8,2)-5) logic. To control for this I use the ISERROR formula on the core INDEX formula as follows:
   IF(ISERROR(INDEX(FredRatesData_AllData,
   MATCH($A8-(MAX(0,WEEKDAY($A8,2)-5)),FredRatesData_Dates,0),
   MATCH(B$6,FredRatesData_IDs,0),1)/B$5)
If this returns an error (the #N/A) then I make an adjustment to the core INDEX formula by subtracting 3 days from the MAX(0,WEEKDAY($A8,2)-5) logic as follows:
   INDEX(FredRatesData_AllData,
   MATCH($A8-(MAX(0,WEEKDAY($A8,2)-5))-3,FredRatesData_Dates,0),
   MATCH(B$6,FredRatesData_IDs,0),1)/B$5
This will return the value for the Friday before the Monday that was a holiday and I end up with the following formula that is logically structured as follows:
   If there is an error using the MAX(0,WEEKDAY($A8,2)-5) logic (I make an assumption here that this is likely a Monday holiday that had no data) then
      use the MAX(0,WEEKDAY($A8,2)-5)-3 logic
      else there wasn't an error and return the data for the date using the MAX(0,WEEKDAY($A8,2)-5) logic.
With that you end up with the following formula:
IF(ISERROR(INDEX(FredRatesData_AllData,MATCH($A8-(MAX(0,WEEKDAY($A8,2)-5)),FredRatesData_Dates,0),MATCH(B$6,FredRatesData_IDs,0),1)/B$5),INDEX(FredRatesData_AllData,MATCH($A8-(MAX(0,WEEKDAY($A8,2)-5))-3,FredRatesData_Dates,0),MATCH(B$6,FredRatesData_IDs,0),1)/B$5,INDEX(FredRatesData_AllData,MATCH($A8-(MAX(0,WEEKDAY($A8,2)-5)),FredRatesData_Dates,0),MATCH(B$6,FredRatesData_IDs,0),1)/B$5
However it is possible using the above method to still end up with a #N/A when it happens that the data series has no data for that date or the surrounding dates.  Using a name of MasterLogic1 for the above if and nesting it inside another error check formula of ISERROR I control for having any #N/A results returned by testing for it (with the ISERROR formula) and returning a null (no space between two quotes).  The formula looks complex and ends up as follows:
=IF(ISERROR(IF(ISERROR(INDEX(FredRatesData_AllData,MATCH($A8-(MAX(0,WEEKDAY($A8,2)-5)),FredRatesData_Dates,0),MATCH(B$6,FredRatesData_IDs,0),1)/B$5),INDEX(FredRatesData_AllData,MATCH($A8-(MAX(0,WEEKDAY($A8,2)-5))-3,FredRatesData_Dates,0),MATCH(B$6,FredRatesData_IDs,0),1)/B$5,INDEX(FredRatesData_AllData,MATCH($A8-(MAX(0,WEEKDAY($A8,2)-5)),FredRatesData_Dates,0),MATCH(B$6,FredRatesData_IDs,0),1)/B$5)),"",IF(ISERROR(INDEX(FredRatesData_AllData,MATCH($A8-(MAX(0,WEEKDAY($A8,2)-5)),FredRatesData_Dates,0),MATCH(B$6,FredRatesData_IDs,0),1)/B$5),INDEX(FredRatesData_AllData,MATCH($A8-(MAX(0,WEEKDAY($A8,2)-5))-3,FredRatesData_Dates,0),MATCH(B$6,FredRatesData_IDs,0),1)/B$5,INDEX(FredRatesData_AllData,MATCH($A8-(MAX(0,WEEKDAY($A8,2)-5)),FredRatesData_Dates,0),MATCH(B$6,FredRatesData_IDs,0),1)/B$5)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Kevin Webb</author>
  </authors>
  <commentList>
    <comment ref="A1" authorId="0" shapeId="0" xr:uid="{00000000-0006-0000-0600-000001000000}">
      <text>
        <r>
          <rPr>
            <sz val="9"/>
            <color indexed="81"/>
            <rFont val="Tahoma"/>
            <family val="2"/>
          </rPr>
          <t xml:space="preserve">List_SurveyDates:
Dynamically expanding named range that contains the dates (Month as two digits and Year as four digits) for which surveys are available.
</t>
        </r>
      </text>
    </comment>
    <comment ref="B1" authorId="0" shapeId="0" xr:uid="{00000000-0006-0000-0600-000002000000}">
      <text>
        <r>
          <rPr>
            <sz val="9"/>
            <color indexed="81"/>
            <rFont val="Tahoma"/>
            <family val="2"/>
          </rPr>
          <t>List_SurveyGroups:
Dynamically expanding named range that contains the groups that individuals (firms names for corporate and individual names for governments).</t>
        </r>
      </text>
    </comment>
    <comment ref="C1" authorId="0" shapeId="0" xr:uid="{00000000-0006-0000-0600-000003000000}">
      <text>
        <r>
          <rPr>
            <sz val="9"/>
            <color indexed="81"/>
            <rFont val="Tahoma"/>
            <family val="2"/>
          </rPr>
          <t xml:space="preserve">List_ForecastDates:
Dynamically expanding named range that contains the dates (format is mm/dd/yyyy) for which forecasts were made.
</t>
        </r>
      </text>
    </comment>
    <comment ref="D1" authorId="0" shapeId="0" xr:uid="{00000000-0006-0000-0600-000004000000}">
      <text>
        <r>
          <rPr>
            <sz val="9"/>
            <color indexed="81"/>
            <rFont val="Tahoma"/>
            <family val="2"/>
          </rPr>
          <t xml:space="preserve">List_ForecastItems:
Economic variables for which forecasts were/are made.
</t>
        </r>
      </text>
    </comment>
    <comment ref="E1" authorId="0" shapeId="0" xr:uid="{00000000-0006-0000-0600-000005000000}">
      <text>
        <r>
          <rPr>
            <sz val="9"/>
            <color indexed="81"/>
            <rFont val="Tahoma"/>
            <family val="2"/>
          </rPr>
          <t>List_FirmNamesAlpha:
Often in the survey data the same firm name will be typed many different ways.  The Alpha list is the name as it may appear in it's many variations.</t>
        </r>
      </text>
    </comment>
    <comment ref="G1" authorId="0" shapeId="0" xr:uid="{00000000-0006-0000-0600-000006000000}">
      <text>
        <r>
          <rPr>
            <sz val="9"/>
            <color indexed="81"/>
            <rFont val="Tahoma"/>
            <family val="2"/>
          </rPr>
          <t>List_FirmNamesOmega:
This is the final version of a firm name to use that can correspond to the many different versions that may have appeared throughout many different surveys (the Alpha list).</t>
        </r>
      </text>
    </comment>
    <comment ref="H1" authorId="0" shapeId="0" xr:uid="{00000000-0006-0000-0600-000007000000}">
      <text>
        <r>
          <rPr>
            <sz val="9"/>
            <color indexed="81"/>
            <rFont val="Tahoma"/>
            <family val="2"/>
          </rPr>
          <t>List_IndividualForecasters:
List of individual forecasters to choose from for comparison.</t>
        </r>
      </text>
    </comment>
    <comment ref="I1" authorId="0" shapeId="0" xr:uid="{00000000-0006-0000-0600-000008000000}">
      <text>
        <r>
          <rPr>
            <sz val="9"/>
            <color indexed="81"/>
            <rFont val="Tahoma"/>
            <family val="2"/>
          </rPr>
          <t>List_AnonymousForecasters:
List of individual forecasters to choose from for comparison using the anonymous Fictional Character assignments for the government (individual, non-professional firm forecasters).</t>
        </r>
      </text>
    </comment>
    <comment ref="J1" authorId="0" shapeId="0" xr:uid="{00000000-0006-0000-0600-000009000000}">
      <text>
        <r>
          <rPr>
            <sz val="9"/>
            <color indexed="81"/>
            <rFont val="Tahoma"/>
            <family val="2"/>
          </rPr>
          <t>List_AnonymousDefinitions:
List of descriptions to go with the anonymous forecaster list.</t>
        </r>
      </text>
    </comment>
    <comment ref="B3" authorId="0" shapeId="0" xr:uid="{00000000-0006-0000-0600-00000A000000}">
      <text>
        <r>
          <rPr>
            <b/>
            <sz val="9"/>
            <color indexed="81"/>
            <rFont val="Tahoma"/>
            <family val="2"/>
          </rPr>
          <t>Kevin Webb:</t>
        </r>
        <r>
          <rPr>
            <sz val="9"/>
            <color indexed="81"/>
            <rFont val="Tahoma"/>
            <family val="2"/>
          </rPr>
          <t xml:space="preserve">
Purpsoefully left blank as a single space.  This allows the option of choosing no group for some of the multiple group choices in the table/graph comparisons.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Kevin Webb</author>
  </authors>
  <commentList>
    <comment ref="D7" authorId="0" shapeId="0" xr:uid="{00000000-0006-0000-0900-000001000000}">
      <text>
        <r>
          <rPr>
            <b/>
            <sz val="9"/>
            <color indexed="81"/>
            <rFont val="Tahoma"/>
            <family val="2"/>
          </rPr>
          <t>Kevin Webb Quarter over Quarter Annualized GDP (using Chain weighted 2009 dollars) data and calcs:</t>
        </r>
        <r>
          <rPr>
            <sz val="9"/>
            <color indexed="81"/>
            <rFont val="Tahoma"/>
            <family val="2"/>
          </rPr>
          <t xml:space="preserve">
To get the updated data from the BEA use this link:
   http://www.bea.gov/national/index.htm#gdp
which should provide access to the spreadsheets.  To calc the QoQ SAAR:
   GDP CQOQ = [(Quarter X ChainWeightedDollars/Quarter X-1 ChainWeightedDollars)-1]*4</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0" background="1">
    <webPr url="http://research.stlouisfed.org/fred-addin/version-2010-2013" htmlTables="1" htmlFormat="all"/>
  </connection>
  <connection id="2" xr16:uid="{00000000-0015-0000-FFFF-FFFF01000000}" name="Connection1" type="4" refreshedVersion="0" background="1">
    <webPr url="https://research.stlouisfed.org/fred2/data/DGS30.txt" htmlTables="1" htmlFormat="all"/>
  </connection>
  <connection id="3" xr16:uid="{D61B9081-F2DA-4F4D-959F-359E92F1B717}" name="Connection2" type="4" refreshedVersion="0" background="1">
    <webPr url="https://research.stlouisfed.org/fred2/data/DGS1.txt" htmlTables="1" htmlFormat="all"/>
  </connection>
  <connection id="4" xr16:uid="{D849482B-0F5F-4B2C-AC13-D4EED10EBDF2}" name="Connection3" type="4" refreshedVersion="0" background="1">
    <webPr url="https://research.stlouisfed.org/fred2/data/USD6MTD156N.txt" htmlTables="1" htmlFormat="all"/>
  </connection>
  <connection id="5" xr16:uid="{6C4D916F-23F2-4995-B0C4-9FD116A0BE10}" name="Connection4" type="4" refreshedVersion="0" background="1">
    <webPr url="https://research.stlouisfed.org/fred2/data/USD12MD156N.txt" htmlTables="1" htmlFormat="all"/>
  </connection>
</connections>
</file>

<file path=xl/sharedStrings.xml><?xml version="1.0" encoding="utf-8"?>
<sst xmlns="http://schemas.openxmlformats.org/spreadsheetml/2006/main" count="19830" uniqueCount="876">
  <si>
    <t>4Cast: S. Incremona</t>
  </si>
  <si>
    <t>ABN Amro: P. de Bruin</t>
  </si>
  <si>
    <t>n/a</t>
  </si>
  <si>
    <t>Action Economics: M. Englund</t>
  </si>
  <si>
    <t>Banca Aletti &amp; C: F. Panelli</t>
  </si>
  <si>
    <t>Bank of the West: S. Anderson</t>
  </si>
  <si>
    <t>Bank Tokyo-Mitsubishi: Rupkey</t>
  </si>
  <si>
    <t>Barclays: D. Maki</t>
  </si>
  <si>
    <t>BBVA: N. Karp</t>
  </si>
  <si>
    <t>Berenberg Bank: H. Schmieding</t>
  </si>
  <si>
    <t>BMO Capital: D. Porter</t>
  </si>
  <si>
    <t>BNP Paribas: J. Coronado</t>
  </si>
  <si>
    <t>BofA Merrill: E. Harris</t>
  </si>
  <si>
    <t>Cantor Fitz.: Lederer/Goldsmith</t>
  </si>
  <si>
    <t>Capital Economics:Dales/Ashworth</t>
  </si>
  <si>
    <t>CIBC World Mkts: A. Shenfeld</t>
  </si>
  <si>
    <t>Citi: P. Dâ€™Antonio</t>
  </si>
  <si>
    <t>Comerica: R. Dye</t>
  </si>
  <si>
    <t>Commerzbank: Balz/Weidensteiner</t>
  </si>
  <si>
    <t>Credit Agricole CIB: M. Carey</t>
  </si>
  <si>
    <t>Credit Suisse FB: Soss/Lantz</t>
  </si>
  <si>
    <t>Dekabank: G. Widmann</t>
  </si>
  <si>
    <t>Desjardins: Dupuis/Dâ€™Anjou</t>
  </si>
  <si>
    <t>Deutsche Bank: J. LaVorgna</t>
  </si>
  <si>
    <t>DZ Bank: B. Figge</t>
  </si>
  <si>
    <t>Euler Hermes: D. North</t>
  </si>
  <si>
    <t>First Trust Adv.: Wesbury/Stein</t>
  </si>
  <si>
    <t>Goldman Sachs: J. Hatzius</t>
  </si>
  <si>
    <t>Heartland Financial: A. Douglas</t>
  </si>
  <si>
    <t>Helaba: P. Franke</t>
  </si>
  <si>
    <t>High Frequency: J. Oâ€™Sullivan</t>
  </si>
  <si>
    <t>HSH Nordbank : C. Rubia</t>
  </si>
  <si>
    <t>Hugh Johnson Adv: H. Johnson</t>
  </si>
  <si>
    <t>IHS Global Insight: D. Handler</t>
  </si>
  <si>
    <t>ING: R. Carnell</t>
  </si>
  <si>
    <t>JPMorgan Chase: B. Kasman</t>
  </si>
  <si>
    <t>Laurentian: S. Lavoie</t>
  </si>
  <si>
    <t>MacroFin Analytics: P. Jain</t>
  </si>
  <si>
    <t>MBA: M. Fratantoni</t>
  </si>
  <si>
    <t>Mesirow Financial: D. Swonk</t>
  </si>
  <si>
    <t>MFR: J. Shapiro</t>
  </si>
  <si>
    <t>Moodyâ€™s Analytics: M. Zandi</t>
  </si>
  <si>
    <t>Morg Stanley: M. Hornbach</t>
  </si>
  <si>
    <t>NAHB: D. Crowe</t>
  </si>
  <si>
    <t>Naroff Economics: J. Naroff</t>
  </si>
  <si>
    <t>Nomura: L. Alexander</t>
  </si>
  <si>
    <t>Nord LB: B. Krampen</t>
  </si>
  <si>
    <t>Northern Trust: C. Tannenbaum</t>
  </si>
  <si>
    <t>OSK Group/DMG: T. Lam</t>
  </si>
  <si>
    <t>Oxford Economics: G. Daco</t>
  </si>
  <si>
    <t>Pierpont Securities: S. Stanley</t>
  </si>
  <si>
    <t>Pinebridge Invest.: M. Schomer</t>
  </si>
  <si>
    <t>Raymond James: S. Brown</t>
  </si>
  <si>
    <t>RBC Cap Markets: T. Porcelli</t>
  </si>
  <si>
    <t>RBC Financial: N. Janzen</t>
  </si>
  <si>
    <t>S. Polytechnic U: M. Melnik</t>
  </si>
  <si>
    <t>Scotiabank: D. Holt</t>
  </si>
  <si>
    <t>Standard Chartered: Costerg/Weng</t>
  </si>
  <si>
    <t>Sterne Agee Leach: L. Piegza</t>
  </si>
  <si>
    <t>TD Securities: Green/Mulraine</t>
  </si>
  <si>
    <t>U. Texas El Paso: T. Fullerton</t>
  </si>
  <si>
    <t>UMB Bank: KC Mathews</t>
  </si>
  <si>
    <t>Univ of Central FL: S. Snaith</t>
  </si>
  <si>
    <t>US Chamber of Comm.: M. Regalia</t>
  </si>
  <si>
    <t>Wayne Hummer Inv: W. Hummer</t>
  </si>
  <si>
    <t>Wells Fargo &amp; Co.: J. Silvia</t>
  </si>
  <si>
    <t>Individual</t>
  </si>
  <si>
    <t>Firm</t>
  </si>
  <si>
    <t>Survey Date</t>
  </si>
  <si>
    <t>Reference Key</t>
  </si>
  <si>
    <t>Forecaster</t>
  </si>
  <si>
    <t>Ameriprise Financial: R. Price</t>
  </si>
  <si>
    <t>CME Group: B. Putnam</t>
  </si>
  <si>
    <t>Conference Board: B. van Ark</t>
  </si>
  <si>
    <t>DA Davidson: S. Stark</t>
  </si>
  <si>
    <t>Dundee Cap. Mkts: C. Schieven</t>
  </si>
  <si>
    <t>Guerrilla Econ.: J. Dunham</t>
  </si>
  <si>
    <t>HSBC: K. Logan</t>
  </si>
  <si>
    <t>Moodys Capital Mkt.: J. Lonski</t>
  </si>
  <si>
    <t>Natl Bank Canada: P. Pinsonnault</t>
  </si>
  <si>
    <t>Pt. Loma Nazarene U.: L. Reaser</t>
  </si>
  <si>
    <t>Rabobank: P. Marey</t>
  </si>
  <si>
    <t>RBS: Girard/Sharif/Berger</t>
  </si>
  <si>
    <t>RISI: D. Katsnelson</t>
  </si>
  <si>
    <t>Vining Sparks: C. Dismuke</t>
  </si>
  <si>
    <t>Group</t>
  </si>
  <si>
    <t>Forecast Item</t>
  </si>
  <si>
    <t>Fed Funds Rate</t>
  </si>
  <si>
    <t>Bloomberg</t>
  </si>
  <si>
    <t>Survey Dates</t>
  </si>
  <si>
    <t>03-2014</t>
  </si>
  <si>
    <t>Survey Groups</t>
  </si>
  <si>
    <t>GIOA</t>
  </si>
  <si>
    <t>Forecast Dates</t>
  </si>
  <si>
    <t>Forecast Items</t>
  </si>
  <si>
    <t>2Yr Treasury Yield</t>
  </si>
  <si>
    <t>10Yr Treasury Yield</t>
  </si>
  <si>
    <t>Unemployment Rate</t>
  </si>
  <si>
    <t>4Cast</t>
  </si>
  <si>
    <t>ABN Amro</t>
  </si>
  <si>
    <t>Action Economics</t>
  </si>
  <si>
    <t>Ameriprise Financial</t>
  </si>
  <si>
    <t>Banca Aletti &amp; C</t>
  </si>
  <si>
    <t>Bank of the West</t>
  </si>
  <si>
    <t>Bank Tokyo-Mitsubishi</t>
  </si>
  <si>
    <t>Barclays</t>
  </si>
  <si>
    <t>BBVA</t>
  </si>
  <si>
    <t>Berenberg Bank</t>
  </si>
  <si>
    <t>BMO Capital</t>
  </si>
  <si>
    <t>BNP Paribas</t>
  </si>
  <si>
    <t>BofA Merrill</t>
  </si>
  <si>
    <t>Cantor Fitz.</t>
  </si>
  <si>
    <t>Capital Economics</t>
  </si>
  <si>
    <t>CIBC World Mkts</t>
  </si>
  <si>
    <t>Citi</t>
  </si>
  <si>
    <t>CME Group</t>
  </si>
  <si>
    <t>Comerica</t>
  </si>
  <si>
    <t>Commerzbank</t>
  </si>
  <si>
    <t>Conference Board</t>
  </si>
  <si>
    <t>Credit Agricole CIB</t>
  </si>
  <si>
    <t>Credit Suisse FB</t>
  </si>
  <si>
    <t>DA Davidson</t>
  </si>
  <si>
    <t>Dekabank</t>
  </si>
  <si>
    <t>Desjardins</t>
  </si>
  <si>
    <t>Deutsche Bank</t>
  </si>
  <si>
    <t>Dundee Cap. Mkts</t>
  </si>
  <si>
    <t>DZ Bank</t>
  </si>
  <si>
    <t>Euler Hermes</t>
  </si>
  <si>
    <t>First Trust Adv.</t>
  </si>
  <si>
    <t>Goldman Sachs</t>
  </si>
  <si>
    <t>Guerrilla Econ.</t>
  </si>
  <si>
    <t>Heartland Financial</t>
  </si>
  <si>
    <t>Helaba</t>
  </si>
  <si>
    <t>High Frequency</t>
  </si>
  <si>
    <t>HSBC</t>
  </si>
  <si>
    <t xml:space="preserve">HSH Nordbank </t>
  </si>
  <si>
    <t>Hugh Johnson Adv</t>
  </si>
  <si>
    <t>IHS Global Insight</t>
  </si>
  <si>
    <t>ING</t>
  </si>
  <si>
    <t>JPMorgan Chase</t>
  </si>
  <si>
    <t>Laurentian</t>
  </si>
  <si>
    <t>MacroFin Analytics</t>
  </si>
  <si>
    <t>MBA</t>
  </si>
  <si>
    <t>Mesirow Financial</t>
  </si>
  <si>
    <t>MFR</t>
  </si>
  <si>
    <t>Moodyâ€™s Analytics</t>
  </si>
  <si>
    <t>Moodys Capital Mkt.</t>
  </si>
  <si>
    <t>Morg Stanley</t>
  </si>
  <si>
    <t>NAHB</t>
  </si>
  <si>
    <t>Naroff Economics</t>
  </si>
  <si>
    <t>Natl Bank Canada</t>
  </si>
  <si>
    <t>Nord LB</t>
  </si>
  <si>
    <t>Northern Trust</t>
  </si>
  <si>
    <t>OSK Group/DMG</t>
  </si>
  <si>
    <t>Oxford Economics</t>
  </si>
  <si>
    <t>Pierpont Securities</t>
  </si>
  <si>
    <t>Pinebridge Invest.</t>
  </si>
  <si>
    <t>Pt. Loma Nazarene U.</t>
  </si>
  <si>
    <t>Rabobank</t>
  </si>
  <si>
    <t>Raymond James</t>
  </si>
  <si>
    <t>RBC Cap Markets</t>
  </si>
  <si>
    <t>RBC Financial</t>
  </si>
  <si>
    <t>RBS</t>
  </si>
  <si>
    <t>RISI</t>
  </si>
  <si>
    <t>S. Polytechnic U</t>
  </si>
  <si>
    <t>Scotiabank</t>
  </si>
  <si>
    <t>Standard Chartered</t>
  </si>
  <si>
    <t>Sterne Agee Leach</t>
  </si>
  <si>
    <t>TD Securities</t>
  </si>
  <si>
    <t>U. Texas El Paso</t>
  </si>
  <si>
    <t>UMB Bank</t>
  </si>
  <si>
    <t>Univ of Central FL</t>
  </si>
  <si>
    <t>US Chamber of Comm.</t>
  </si>
  <si>
    <t>Vining Sparks</t>
  </si>
  <si>
    <t>Wayne Hummer Inv</t>
  </si>
  <si>
    <t>Wells Fargo &amp; Co.</t>
  </si>
  <si>
    <t>Firm Names Alpha</t>
  </si>
  <si>
    <t>Firm Names Omega</t>
  </si>
  <si>
    <t>Survey Date Key</t>
  </si>
  <si>
    <t>Commerzbank: C. Rieger</t>
  </si>
  <si>
    <t>Forecast-Survey Date Key</t>
  </si>
  <si>
    <t>Forecast-Survey Date Counts</t>
  </si>
  <si>
    <t>Firm Names Alpha Count</t>
  </si>
  <si>
    <t>Allianz:</t>
  </si>
  <si>
    <t>Freddie Mac: F. Nothaft</t>
  </si>
  <si>
    <t>4Cast: D. Sloan</t>
  </si>
  <si>
    <t>Citigroup: R. DiClemente</t>
  </si>
  <si>
    <t>Credit Suisse FB: N. Soss</t>
  </si>
  <si>
    <t>Danske Bank: S. Roed-Frederiksen</t>
  </si>
  <si>
    <t>Desjardins: Dupuis/Genereux</t>
  </si>
  <si>
    <t>MAPI: D. Meckstroth</t>
  </si>
  <si>
    <t>Natl Bank Canada: S. Marion</t>
  </si>
  <si>
    <t>Scotiabank: A. Warren</t>
  </si>
  <si>
    <t>U. of Maryland: P. Morici</t>
  </si>
  <si>
    <t>Morg Stanley: Reinhart/Wieseman</t>
  </si>
  <si>
    <t>CPI YoY</t>
  </si>
  <si>
    <t>Nomura Securities International: Lewis Alexander</t>
  </si>
  <si>
    <t>Capital Economics: Paul Ashworth</t>
  </si>
  <si>
    <t>Combinatorics Capital: Ram Bhagavatula</t>
  </si>
  <si>
    <t>Standard and Poor's: Beth Ann Bovino</t>
  </si>
  <si>
    <t>Credit Agricole CIB: Michael Carey</t>
  </si>
  <si>
    <t>AllianceBernstein: Joseph Carson</t>
  </si>
  <si>
    <t>BNP Paribas: Julia Coronado</t>
  </si>
  <si>
    <t>Econoclast: Mike Cosgrove</t>
  </si>
  <si>
    <t>Wrightson ICAP: Lou Crandall</t>
  </si>
  <si>
    <t>Vanderbilt University: J. Dewey Daane</t>
  </si>
  <si>
    <t>Fannie Mae: Douglas Duncan</t>
  </si>
  <si>
    <t>Comerica Bank: Robert Dye</t>
  </si>
  <si>
    <t>MFR, Inc.: Maria Fiorini Ramirez/Joshua Shapiro</t>
  </si>
  <si>
    <t>Mortgage Bankers Association: Mike Fratantoni</t>
  </si>
  <si>
    <t>IHS Global Insight: Doug Handler</t>
  </si>
  <si>
    <t>Bank of America Securities- Merrill Lynch: Ethan Harris</t>
  </si>
  <si>
    <t>UBS: Maury Harris</t>
  </si>
  <si>
    <t>Goldman, Sachs &amp; Co.: Jan Hatzius</t>
  </si>
  <si>
    <t>Avidbank: Tracy Herrick</t>
  </si>
  <si>
    <t>PNC Financial Services Group: Stuart Hoffman *</t>
  </si>
  <si>
    <t>National Retail Federation: Jack Kleinhenz</t>
  </si>
  <si>
    <t>Deutsche Bank Securities, Inc.: Joseph LaVorgna</t>
  </si>
  <si>
    <t>UCLA Anderson Forecast: Edward Leamer/David Shulman</t>
  </si>
  <si>
    <t>NEMA Business Information Services: Don Leavens/Tim Gill</t>
  </si>
  <si>
    <t>Moody's Investors Service: John Lonski</t>
  </si>
  <si>
    <t>Barclays Capital: Dean Maki</t>
  </si>
  <si>
    <t>Societe Generale: Aneta Markowska</t>
  </si>
  <si>
    <t>Eaton Corp.: Jim Meil/Arun Raha</t>
  </si>
  <si>
    <t>JP Morgan Chase &amp; Co.: Robert Mellman</t>
  </si>
  <si>
    <t>MacroEcon Global Advisors: Mark Nielson</t>
  </si>
  <si>
    <t>International Council of Shopping Centers: Michael P. Niemira</t>
  </si>
  <si>
    <t>High Frequency Economics: Jim O'Sullivan</t>
  </si>
  <si>
    <t>Macroeconomic Advisers: Dr. Joel Prakken/ Chris Varvares</t>
  </si>
  <si>
    <t>Morgan Stanley: Vincent Reinhart</t>
  </si>
  <si>
    <t>RDQ Economics: John Ryding/Conrad DeQuadros</t>
  </si>
  <si>
    <t>Pantheon Macroeconomics: Ian Shepherdson</t>
  </si>
  <si>
    <t>Wells Fargo &amp; Co.: John Silvia</t>
  </si>
  <si>
    <t>Decision Economics, Inc.: Allen Sinai</t>
  </si>
  <si>
    <t>Parsec Financial Management: James F. Smith</t>
  </si>
  <si>
    <t>University of Central Florida: Sean M. Snaith</t>
  </si>
  <si>
    <t>California State University: Sung Won Sohn</t>
  </si>
  <si>
    <t>CSFB: Neal Soss</t>
  </si>
  <si>
    <t>Pierpont Securities: Stephen Stanley</t>
  </si>
  <si>
    <t>Economic Analysis Associates Inc.: Susan M. Sterne</t>
  </si>
  <si>
    <t>Mesirow Financial: Diane Swonk</t>
  </si>
  <si>
    <t xml:space="preserve">The Northern Trust: Carl Tannenbaum </t>
  </si>
  <si>
    <t>The Conference Board: Bart van Ark</t>
  </si>
  <si>
    <t>First Trust Advisors, L.P.: Brian S. Wesbury/ Robert Stein</t>
  </si>
  <si>
    <t>The Heritage Foundation: William T. Wilson</t>
  </si>
  <si>
    <t>National Association of Realtors: Lawrence Yun</t>
  </si>
  <si>
    <t>Wall Street Journal</t>
  </si>
  <si>
    <t>Actual</t>
  </si>
  <si>
    <t>GDP</t>
  </si>
  <si>
    <t>Crude Oil</t>
  </si>
  <si>
    <t>Bradesco Asset Mngt: F. Barbosa</t>
  </si>
  <si>
    <t>Business Monitor: D. Snowdon</t>
  </si>
  <si>
    <t>High Frequency: J. O’Sullivan</t>
  </si>
  <si>
    <t>Moody’s Analytics: M. Zandi</t>
  </si>
  <si>
    <t>3Mo Libor Rate</t>
  </si>
  <si>
    <t>30Yr Treasury Yield</t>
  </si>
  <si>
    <t>Desjardins: Dupuis/D’Anjou</t>
  </si>
  <si>
    <t>Arif Kanji: Snohomish County</t>
  </si>
  <si>
    <t>Bonny Lynn: Coconino County Treasurer</t>
  </si>
  <si>
    <t>Brian Starr: sfgov</t>
  </si>
  <si>
    <t>Chuck Lomeli: Solano County</t>
  </si>
  <si>
    <t>Chris Daniel: City of Albuquerque, NM</t>
  </si>
  <si>
    <t>Diana Walter: Wyoming State Treasurer's Office</t>
  </si>
  <si>
    <t>Debbie Kukta: City of Burbank</t>
  </si>
  <si>
    <t>Gordon Heimbigner: Walla Walla County</t>
  </si>
  <si>
    <t>Jim Rosenkoetter: Washington State Treasurer</t>
  </si>
  <si>
    <t>Jon Super: City of Phoenix</t>
  </si>
  <si>
    <t>Karen Thomas: Whatcom County, WA</t>
  </si>
  <si>
    <t>Matthew Curtis: Los Angeles Dept of Water &amp; Power</t>
  </si>
  <si>
    <t>M. C. Jackman: Maryland STO</t>
  </si>
  <si>
    <t>Mike Frick: Indiana Treasurer's office</t>
  </si>
  <si>
    <t>Mickey Megeath: City of Tulsa, OK</t>
  </si>
  <si>
    <t>Mark Saladino: Los Angeles County, California</t>
  </si>
  <si>
    <t>Patricia Humbert: State of Arizona</t>
  </si>
  <si>
    <t>Paul Cocking: Sonoma County ACTTC</t>
  </si>
  <si>
    <t>Patrice Neef: Douglas County, Colorado</t>
  </si>
  <si>
    <t>Rick Tollackson: Yakima County</t>
  </si>
  <si>
    <t>Ryan Bilsky: Ohio Treasurer of State</t>
  </si>
  <si>
    <t>Anthony C. Semborski: St. Louis County, MN</t>
  </si>
  <si>
    <t>Tom Roberts: ERS</t>
  </si>
  <si>
    <t>Rudy Livingston: City of Ventura, CA</t>
  </si>
  <si>
    <t>Eamonn Mahar: Monterey County, CA</t>
  </si>
  <si>
    <t>Diane Holbert: Douglas County, Colorado</t>
  </si>
  <si>
    <t>Bernard Santo Domingo: Sacramento County, CA</t>
  </si>
  <si>
    <t>Rah Manoukian: City of Glendale, CA</t>
  </si>
  <si>
    <t>Patrick Varela: Santa Fe County, NM</t>
  </si>
  <si>
    <t>Bruce Ring: State of Montana Treasurer's Officce</t>
  </si>
  <si>
    <t>Eric Lujan: Santa Fe County, NM</t>
  </si>
  <si>
    <t>Todd Hurley: City of Saint Paul, MN</t>
  </si>
  <si>
    <t>Juliana Vogel: City of Bloomington, MN</t>
  </si>
  <si>
    <t>Spencer Wright: State of New Mexico</t>
  </si>
  <si>
    <t>Tom Williams: City of San Diego, CA</t>
  </si>
  <si>
    <t>Vikki Hanges: State of New Mexico</t>
  </si>
  <si>
    <t>Nicole Muegge: Thurston County, WA</t>
  </si>
  <si>
    <t>Dave Carr: City of Santa Monica, CA</t>
  </si>
  <si>
    <t>Patty Humbert: Unknown</t>
  </si>
  <si>
    <t>John Bartholomew: Humboldt County, CA</t>
  </si>
  <si>
    <t>James Terry: Dallas ISD</t>
  </si>
  <si>
    <t>Brian Rediger: Chicago Metropolitan Water Reclamation</t>
  </si>
  <si>
    <t>Paul Stewart: Idaho State Treasurer</t>
  </si>
  <si>
    <t>Joseph Farris: Cuyahoga County, OH</t>
  </si>
  <si>
    <t>John Carter: Port of Everett</t>
  </si>
  <si>
    <t>Tamie Frasier: County of Napa, CA</t>
  </si>
  <si>
    <t>1date</t>
  </si>
  <si>
    <t>d</t>
  </si>
  <si>
    <t>DGS3MO</t>
  </si>
  <si>
    <t>DGS6MO</t>
  </si>
  <si>
    <t>DGS1</t>
  </si>
  <si>
    <t>DGS2</t>
  </si>
  <si>
    <t>DGS3</t>
  </si>
  <si>
    <t>DGS5</t>
  </si>
  <si>
    <t>DGS7</t>
  </si>
  <si>
    <t>DGS10</t>
  </si>
  <si>
    <t>DGS20</t>
  </si>
  <si>
    <t>DGS30</t>
  </si>
  <si>
    <t>DFII5</t>
  </si>
  <si>
    <t>DFII10</t>
  </si>
  <si>
    <t>DFII20</t>
  </si>
  <si>
    <t>DFII30</t>
  </si>
  <si>
    <t>USD1MTD156N</t>
  </si>
  <si>
    <t>USD2MTD156N</t>
  </si>
  <si>
    <t>USD3MTD156N</t>
  </si>
  <si>
    <t>USD6MTD156N</t>
  </si>
  <si>
    <t>USD12MD156N</t>
  </si>
  <si>
    <t>date</t>
  </si>
  <si>
    <t>lin</t>
  </si>
  <si>
    <t>Effective Federal Funds Rate</t>
  </si>
  <si>
    <t>Board of Governors of the Federal Reserve System (US)</t>
  </si>
  <si>
    <t>Percent</t>
  </si>
  <si>
    <t>value</t>
  </si>
  <si>
    <t>3-Month Treasury Constant Maturity Rate</t>
  </si>
  <si>
    <t>6-Month Treasury Constant Maturity Rate</t>
  </si>
  <si>
    <t>1-Year Treasury Constant Maturity Rate</t>
  </si>
  <si>
    <t>2-Year Treasury Constant Maturity Rate</t>
  </si>
  <si>
    <t>3-Year Treasury Constant Maturity Rate</t>
  </si>
  <si>
    <t>5-Year Treasury Constant Maturity Rate</t>
  </si>
  <si>
    <t>7-Year Treasury Constant Maturity Rate</t>
  </si>
  <si>
    <t>10-Year Treasury Constant Maturity Rate</t>
  </si>
  <si>
    <t>20-Year Treasury Constant Maturity Rate</t>
  </si>
  <si>
    <t>30-Year Treasury Constant Maturity Rate</t>
  </si>
  <si>
    <t>5-Year Treasury Inflation-Indexed Security, Constant Maturity</t>
  </si>
  <si>
    <t>10-Year Treasury Inflation-Indexed Security, Constant Maturity</t>
  </si>
  <si>
    <t>20-Year Treasury Inflation-Indexed Security, Constant Maturity</t>
  </si>
  <si>
    <t>30-Year Treasury Inflation-Indexed Security, Constant Maturity</t>
  </si>
  <si>
    <t>ICE Benchmark Administration Limited (IBA)</t>
  </si>
  <si>
    <t>USRECM</t>
  </si>
  <si>
    <t>NBER based Recession Indicators for the United States from the Peak through the Trough</t>
  </si>
  <si>
    <t>Federal Reserve Bank of St. Louis</t>
  </si>
  <si>
    <t>Monthly</t>
  </si>
  <si>
    <t>+1 or 0</t>
  </si>
  <si>
    <t>M</t>
  </si>
  <si>
    <t>Data Matrix Frequency:</t>
  </si>
  <si>
    <t>Data Matrix End Date:</t>
  </si>
  <si>
    <t>Data Matrix Start Date:</t>
  </si>
  <si>
    <t>Date</t>
  </si>
  <si>
    <t>Month End</t>
  </si>
  <si>
    <t>FRED ID</t>
  </si>
  <si>
    <t>Errors / # Observations:</t>
  </si>
  <si>
    <t>Divide Result By:</t>
  </si>
  <si>
    <t>Quarterly</t>
  </si>
  <si>
    <t>Q</t>
  </si>
  <si>
    <t>end date</t>
  </si>
  <si>
    <t>AnnQoQ</t>
  </si>
  <si>
    <t>m</t>
  </si>
  <si>
    <t>UNRATE</t>
  </si>
  <si>
    <t>CPIAUCNS</t>
  </si>
  <si>
    <t>YoY</t>
  </si>
  <si>
    <t>U6RATE</t>
  </si>
  <si>
    <t>DJIA</t>
  </si>
  <si>
    <t>SP500</t>
  </si>
  <si>
    <t>S&amp;P Dow Jones Indices LLC</t>
  </si>
  <si>
    <t>PAYEMS</t>
  </si>
  <si>
    <t>UEMPMEAN</t>
  </si>
  <si>
    <t>DCOILWTICO</t>
  </si>
  <si>
    <t>SPCS20RSA</t>
  </si>
  <si>
    <t>Thousands of Persons</t>
  </si>
  <si>
    <t>Weeks</t>
  </si>
  <si>
    <t>end dates</t>
  </si>
  <si>
    <t>Forecaster Reference Key</t>
  </si>
  <si>
    <t>Arif Kanji</t>
  </si>
  <si>
    <t>Bonny Lynn</t>
  </si>
  <si>
    <t>Brian Starr</t>
  </si>
  <si>
    <t>Chuck Lomeli</t>
  </si>
  <si>
    <t>Chris Daniel</t>
  </si>
  <si>
    <t>Diana Walter</t>
  </si>
  <si>
    <t>Debbie Kukta</t>
  </si>
  <si>
    <t>Gordon Heimbigner</t>
  </si>
  <si>
    <t>Jim Rosenkoetter</t>
  </si>
  <si>
    <t>Jon Super</t>
  </si>
  <si>
    <t>Karen Thomas</t>
  </si>
  <si>
    <t>Matthew Curtis</t>
  </si>
  <si>
    <t>M. C. Jackman</t>
  </si>
  <si>
    <t>Mike Frick</t>
  </si>
  <si>
    <t>Mickey Megeath</t>
  </si>
  <si>
    <t>Mark Saladino</t>
  </si>
  <si>
    <t>Patricia Humbert</t>
  </si>
  <si>
    <t>Paul Cocking</t>
  </si>
  <si>
    <t>Rick Tollackson</t>
  </si>
  <si>
    <t>Ryan Bilsky</t>
  </si>
  <si>
    <t>Anthony C. Semborski</t>
  </si>
  <si>
    <t>Tom Roberts</t>
  </si>
  <si>
    <t>Rudy Livingston</t>
  </si>
  <si>
    <t>Eamonn Mahar</t>
  </si>
  <si>
    <t>Diane Holbert</t>
  </si>
  <si>
    <t>Bernard Santo Domingo</t>
  </si>
  <si>
    <t>Rah Manoukian</t>
  </si>
  <si>
    <t>Patrick Varela</t>
  </si>
  <si>
    <t>Bruce Ring</t>
  </si>
  <si>
    <t>Eric Lujan</t>
  </si>
  <si>
    <t>Todd Hurley</t>
  </si>
  <si>
    <t>Juliana Vogel</t>
  </si>
  <si>
    <t>Spencer Wright</t>
  </si>
  <si>
    <t>Tom Williams</t>
  </si>
  <si>
    <t>Vikki Hanges</t>
  </si>
  <si>
    <t>Nicole Muegge</t>
  </si>
  <si>
    <t>Dave Carr</t>
  </si>
  <si>
    <t>Patty Humbert</t>
  </si>
  <si>
    <t>John Bartholomew</t>
  </si>
  <si>
    <t>James Terry</t>
  </si>
  <si>
    <t>Brian Rediger</t>
  </si>
  <si>
    <t>Paul Stewart</t>
  </si>
  <si>
    <t>Joseph Farris</t>
  </si>
  <si>
    <t>John Carter</t>
  </si>
  <si>
    <t>Tamie Frasier</t>
  </si>
  <si>
    <t>List Individual Forecasters</t>
  </si>
  <si>
    <t>MacroEcon Global Advisors: Mark Nielson *</t>
  </si>
  <si>
    <t>Economic Outlook Group: Bernard Baumohl</t>
  </si>
  <si>
    <t>Nationwide Insurance: David Berson</t>
  </si>
  <si>
    <t>Tufts University: Brian Bethune</t>
  </si>
  <si>
    <t>Oxford Economics: Greg Daco</t>
  </si>
  <si>
    <t>Georgia State University: Rajeev Dhawan</t>
  </si>
  <si>
    <t>Barclays Capital: Michael Gapen</t>
  </si>
  <si>
    <t>Scotiabank: Derek Holt</t>
  </si>
  <si>
    <t>KPMG: Constance Hunter *</t>
  </si>
  <si>
    <t xml:space="preserve">BBVA Compass: Nathaniel Karp
</t>
  </si>
  <si>
    <t>HSBC Securities: Kevin Logan</t>
  </si>
  <si>
    <t>Jeffries &amp; Company: Ward McCarthy *</t>
  </si>
  <si>
    <t>ACT Research: Jim Meil</t>
  </si>
  <si>
    <t>Daiwa Capital: Michael Moran</t>
  </si>
  <si>
    <t>National Association of Manufacturers: Chad Moutray</t>
  </si>
  <si>
    <t>Naroff Economic Advisors: Joel Naroff</t>
  </si>
  <si>
    <t>Ameriprise Financial: Russell Price</t>
  </si>
  <si>
    <t>Eaton Corp.: Arun Raha</t>
  </si>
  <si>
    <t>American Chemisty Council: Kevin Swift</t>
  </si>
  <si>
    <t>BNP Paribas: US Economics Team</t>
  </si>
  <si>
    <t>Forecast Item:</t>
  </si>
  <si>
    <t>Rick Phillips: FTN Mainstreet</t>
  </si>
  <si>
    <t>Kevin Webb: Cantor</t>
  </si>
  <si>
    <t>ACT Research</t>
  </si>
  <si>
    <t>AllianceBernstein</t>
  </si>
  <si>
    <t>Allianz</t>
  </si>
  <si>
    <t>American Chemisty Council</t>
  </si>
  <si>
    <t>Avidbank</t>
  </si>
  <si>
    <t>Bank of America Securities- Merrill Lynch</t>
  </si>
  <si>
    <t>Barclays Capital</t>
  </si>
  <si>
    <t>BBVA Compass</t>
  </si>
  <si>
    <t>Bradesco Asset Mngt</t>
  </si>
  <si>
    <t>Business Monitor</t>
  </si>
  <si>
    <t>California State University</t>
  </si>
  <si>
    <t>Cantor Fitzgerald</t>
  </si>
  <si>
    <t>Cemex</t>
  </si>
  <si>
    <t>Chamber of Commerce</t>
  </si>
  <si>
    <t>Chmura Economics</t>
  </si>
  <si>
    <t>Citigroup</t>
  </si>
  <si>
    <t>Combinatorics Capital</t>
  </si>
  <si>
    <t>Comerica Bank</t>
  </si>
  <si>
    <t>Consumer Electronics Association</t>
  </si>
  <si>
    <t>CSFB</t>
  </si>
  <si>
    <t>Daiwa Capital</t>
  </si>
  <si>
    <t>Danske Bank</t>
  </si>
  <si>
    <t>Decision Economics, Inc.</t>
  </si>
  <si>
    <t>Deutsche Bank Securities, Inc.</t>
  </si>
  <si>
    <t>Eaton Corp.</t>
  </si>
  <si>
    <t>Econoclast</t>
  </si>
  <si>
    <t>Economic Analysis Associates Inc.</t>
  </si>
  <si>
    <t>Economic Outlook Group</t>
  </si>
  <si>
    <t>Erstegroup</t>
  </si>
  <si>
    <t>Fannie Mae</t>
  </si>
  <si>
    <t>FedEx Corp.</t>
  </si>
  <si>
    <t>First Trust Advisors, L.P.</t>
  </si>
  <si>
    <t>Freddie Mac</t>
  </si>
  <si>
    <t>FTN Financial</t>
  </si>
  <si>
    <t>Georgia State</t>
  </si>
  <si>
    <t>Georgia State University</t>
  </si>
  <si>
    <t>Goldman, Sachs &amp; Co.</t>
  </si>
  <si>
    <t>High Frequency Economics</t>
  </si>
  <si>
    <t>HSBC Securities</t>
  </si>
  <si>
    <t>Intel</t>
  </si>
  <si>
    <t>International Council of Shopping Centers</t>
  </si>
  <si>
    <t>ITG Investment Research</t>
  </si>
  <si>
    <t>Janney Mont Scott</t>
  </si>
  <si>
    <t>Jeffries &amp; Company</t>
  </si>
  <si>
    <t>JP Morgan Chase &amp; Co.</t>
  </si>
  <si>
    <t>Kennesaw State U</t>
  </si>
  <si>
    <t>KPMG</t>
  </si>
  <si>
    <t>Landesbank Berlin</t>
  </si>
  <si>
    <t>MacroEcon Global Advisors</t>
  </si>
  <si>
    <t>Macroecon. Advisers</t>
  </si>
  <si>
    <t>Macroeconomic Advisers</t>
  </si>
  <si>
    <t>MAPI</t>
  </si>
  <si>
    <t>MFR, Inc.</t>
  </si>
  <si>
    <t>Mirabaud AM</t>
  </si>
  <si>
    <t>Moody’s Analytics</t>
  </si>
  <si>
    <t>Moody's Investors Service</t>
  </si>
  <si>
    <t>Morgan Stanley</t>
  </si>
  <si>
    <t>Mortgage Bankers Association</t>
  </si>
  <si>
    <t>Naroff Economic Advisors</t>
  </si>
  <si>
    <t>National Association of Home Builders</t>
  </si>
  <si>
    <t>National Association of Manufacturers</t>
  </si>
  <si>
    <t>National Association of Realtors</t>
  </si>
  <si>
    <t>National Retail Federation</t>
  </si>
  <si>
    <t>Nationwide</t>
  </si>
  <si>
    <t>Nationwide Insurance</t>
  </si>
  <si>
    <t>NEMA Business Information Services</t>
  </si>
  <si>
    <t>NFIB</t>
  </si>
  <si>
    <t>Nomura</t>
  </si>
  <si>
    <t>Nomura Securities International</t>
  </si>
  <si>
    <t>NTEA</t>
  </si>
  <si>
    <t>Pantheon Macroeconomic Advisors</t>
  </si>
  <si>
    <t>Pantheon Macroeconomics</t>
  </si>
  <si>
    <t>Parsec Financial</t>
  </si>
  <si>
    <t>Parsec Financial Management</t>
  </si>
  <si>
    <t>Pencarrek Ltd</t>
  </si>
  <si>
    <t>Perna Associates</t>
  </si>
  <si>
    <t>PNC Financial Services Group</t>
  </si>
  <si>
    <t>Point Loma Nazarene University</t>
  </si>
  <si>
    <t>Prestige Economics</t>
  </si>
  <si>
    <t>PricewaterhouseCoopers</t>
  </si>
  <si>
    <t>Raiffeisen Bank</t>
  </si>
  <si>
    <t>RBC Cap Mkts</t>
  </si>
  <si>
    <t>RBC Capital</t>
  </si>
  <si>
    <t>RDQ Economics</t>
  </si>
  <si>
    <t>Regions Financial</t>
  </si>
  <si>
    <t>RHB</t>
  </si>
  <si>
    <t>Skolkovo Institute for Emerging Market Studies</t>
  </si>
  <si>
    <t>SMBC Nikko Sec.</t>
  </si>
  <si>
    <t>Societe Generale</t>
  </si>
  <si>
    <t>Standard and Poor's</t>
  </si>
  <si>
    <t>Sterne Agee</t>
  </si>
  <si>
    <t>The Conference Board</t>
  </si>
  <si>
    <t>The Heritage Foundation</t>
  </si>
  <si>
    <t>The Northern Trust</t>
  </si>
  <si>
    <t>Tufts University</t>
  </si>
  <si>
    <t>U. of Maryland</t>
  </si>
  <si>
    <t>UBS</t>
  </si>
  <si>
    <t>UCLA Anderson Forecast</t>
  </si>
  <si>
    <t>UniCredit</t>
  </si>
  <si>
    <t>University of Central Florida</t>
  </si>
  <si>
    <t>Vanderbilt University</t>
  </si>
  <si>
    <t>Wintrust Wealth Management</t>
  </si>
  <si>
    <t>Wrightson ICAP</t>
  </si>
  <si>
    <t>BofA</t>
  </si>
  <si>
    <t>JPM</t>
  </si>
  <si>
    <t>Kevin Webb</t>
  </si>
  <si>
    <t>Rick Phillips</t>
  </si>
  <si>
    <t>Stephen Dedalus</t>
  </si>
  <si>
    <t>9 - Stephen Dedalus, Portrait of the Artist as a Young Man, James Joyce, 1916</t>
  </si>
  <si>
    <t>Stevens</t>
  </si>
  <si>
    <t>27 - Stevens, The Remains of the Day, Kazuo Ishiguro, 1989</t>
  </si>
  <si>
    <t>Jimmy "Popeye" Doyle</t>
  </si>
  <si>
    <t>Jimmy "Popeye" Doyle played by Gene Hackman in the film The French Connection</t>
  </si>
  <si>
    <t>Clarice Starling</t>
  </si>
  <si>
    <t>Clarice Starling played by Jodie Foster in the film The Silence of the Lambs</t>
  </si>
  <si>
    <t>Luke Skywalker</t>
  </si>
  <si>
    <t>Luke Skywalker played by Mark Hamill in the film Star Wars</t>
  </si>
  <si>
    <t>Severus Snape</t>
  </si>
  <si>
    <t>Severus Snape played by Alan Rickman in the film Harry Potter 1-7</t>
  </si>
  <si>
    <t>Alex Portnoy</t>
  </si>
  <si>
    <t>32 - Alex Portnoy, Portnoy's Complaint, Philip Roth, 1969</t>
  </si>
  <si>
    <t>Clyde Griffiths</t>
  </si>
  <si>
    <t>95 - Clyde Griffiths, An American Tragedy, Theodore Dreiser, 1925</t>
  </si>
  <si>
    <t>Sherlock Holmes</t>
  </si>
  <si>
    <t>6 - Sherlock Holmes, The Hound of the Baskervilles, Sir Arthur Conan Doyle, 1902</t>
  </si>
  <si>
    <t>Morpheus</t>
  </si>
  <si>
    <t>Morpheus played by Laurence Fishburne in the film The Matrix</t>
  </si>
  <si>
    <t>Mrs. John Iselin</t>
  </si>
  <si>
    <t>Mrs. John Iselin played by Angela Lansbury in the film The Manchurian Candidate</t>
  </si>
  <si>
    <t>Erin Brockovich</t>
  </si>
  <si>
    <t>Erin Brockovich played by Julia Roberts in the film Erin Brockovich</t>
  </si>
  <si>
    <t>Ellen Ripley</t>
  </si>
  <si>
    <t>Ellen Ripley played by Sigourney Weaver in the film Aliens</t>
  </si>
  <si>
    <t>Indiana Jones</t>
  </si>
  <si>
    <t>Indiana Jones played by Harrison Ford in the film Raiders of the Lost Ark</t>
  </si>
  <si>
    <t>Batman</t>
  </si>
  <si>
    <t>Batman played by Michael Keaton in the film Batman</t>
  </si>
  <si>
    <t>James Bond</t>
  </si>
  <si>
    <t>66 - James Bond, Casino Royale, Ian Fleming, 1953</t>
  </si>
  <si>
    <t>Philip Marlowe</t>
  </si>
  <si>
    <t>25 - Philip Marlowe, The Big Sleep, Raymond Chandler, 1939</t>
  </si>
  <si>
    <t>Sam Spade</t>
  </si>
  <si>
    <t>42 - Sam Spade, The Maltese Falcon, Dashiell Hammett, 1930</t>
  </si>
  <si>
    <t>Atticus Finch</t>
  </si>
  <si>
    <t>7 - Atticus Finch, To Kill A Mockingbird, Harper Lee, 1960</t>
  </si>
  <si>
    <t>Charlie Marlow</t>
  </si>
  <si>
    <t>98 - Charlie Marlow, Heart of Darkness, Joseph Conrad, 1902</t>
  </si>
  <si>
    <t>The Alien</t>
  </si>
  <si>
    <t>The Alien played by Bolaji Badejo in the film Alien</t>
  </si>
  <si>
    <t>Arthur Chipping</t>
  </si>
  <si>
    <t>Arthur Chipping played by Robert Donat in the film Goodbye, Mr. Chips</t>
  </si>
  <si>
    <t>Regan MacNeil</t>
  </si>
  <si>
    <t>Regan MacNeil played by Linda Blair (voiced by Mercedes McCambridge) in the film The Exorcist</t>
  </si>
  <si>
    <t>Phyllis Dietrichson</t>
  </si>
  <si>
    <t>Phyllis Dietrichson played by Barbara Stanwyck in the film Double Indemnity</t>
  </si>
  <si>
    <t>Captain Spock</t>
  </si>
  <si>
    <t>Captain Spock played by Zachary Quinto in the film Star Trek(2009)</t>
  </si>
  <si>
    <t>Princess Leia</t>
  </si>
  <si>
    <t>Princess Leia played by Carrie Fisher in the film Star Wars</t>
  </si>
  <si>
    <t>Maurice Bendrix</t>
  </si>
  <si>
    <t>89 - Maurice Bendrix, The End of the Affair, Graham Greene, 1951</t>
  </si>
  <si>
    <t>Big Brother</t>
  </si>
  <si>
    <t>59 - Big Brother, 1984, George Orwell, 1949</t>
  </si>
  <si>
    <t>Harry Lime</t>
  </si>
  <si>
    <t>Harry Lime played by Orson Welles in the film The Third Man</t>
  </si>
  <si>
    <t>Albus Dumbledore</t>
  </si>
  <si>
    <t>Albus Dumbledore played by Richard Harris/Michael Gambon in the film Harry Potter 1-7</t>
  </si>
  <si>
    <t>Hana</t>
  </si>
  <si>
    <t>86 - Hana, The English Patient, Michael Ondaatje, 1992</t>
  </si>
  <si>
    <t>Hermione Granger</t>
  </si>
  <si>
    <t>Hermione Granger played by Emma Watson in the film Harry Potter 1-7</t>
  </si>
  <si>
    <t>Lily Bart</t>
  </si>
  <si>
    <t>10 - Lily Bart, The House of Mirth, Edith Wharton, 1905</t>
  </si>
  <si>
    <t>Frank Serpico</t>
  </si>
  <si>
    <t>Frank Serpico played by Al Pacino in the film Serpico</t>
  </si>
  <si>
    <t>Hazel Motes</t>
  </si>
  <si>
    <t>31 - Hazel Motes, Wise Blood, Flannery O'Connor, 1952</t>
  </si>
  <si>
    <t>Charles Kinbote</t>
  </si>
  <si>
    <t>70 - Charles Kinbote, Pale Fire, Vladimir Nabokov, 1962</t>
  </si>
  <si>
    <t>Rocky Balboa</t>
  </si>
  <si>
    <t>Rocky Balboa played by Sylvester Stallone in the film Rocky</t>
  </si>
  <si>
    <t>George Bailey</t>
  </si>
  <si>
    <t>George Bailey played by James Stewart in the film It's a Wonderful Life</t>
  </si>
  <si>
    <t>Harry Potter</t>
  </si>
  <si>
    <t>85 - Harry Potter, Harry Potter and the Sorcerer's Stone, J.K. Rowling, 1998</t>
  </si>
  <si>
    <t>Obi-Wan Kenobi</t>
  </si>
  <si>
    <t>Obi-Wan Kenobi played by Alec Guinness in the film Star Wars</t>
  </si>
  <si>
    <t>Augie March</t>
  </si>
  <si>
    <t>100 - Augie March, The Adventures of Augie March, Saul Bellow 1953</t>
  </si>
  <si>
    <t>Harry Callahan</t>
  </si>
  <si>
    <t>Harry Callahan played by Clint Eastwood in the film Dirty Harry</t>
  </si>
  <si>
    <t>Cody Jarrett</t>
  </si>
  <si>
    <t>Cody Jarrett played by James Cagney in the film White Heat</t>
  </si>
  <si>
    <t>Janie Crawford</t>
  </si>
  <si>
    <t>55 - Janie Crawford, Their Eyes Were Watching God, Zora Neale Hurston, 1937</t>
  </si>
  <si>
    <t>Stephen Maturin</t>
  </si>
  <si>
    <t>45 - Stephen Maturin, Master and Commander, Patrick O'Brian, 1969</t>
  </si>
  <si>
    <t>The Cat in the Hat</t>
  </si>
  <si>
    <t>39 - The Cat in the Hat, Dr. Seuss, 1955</t>
  </si>
  <si>
    <t>Eeyore</t>
  </si>
  <si>
    <t>96 - Eeyore, Winnie the Pooh, A.A. Milne, 1926</t>
  </si>
  <si>
    <t>Nurse Ratched</t>
  </si>
  <si>
    <t>Nurse Ratched played by Louise Fletcher in the film One Flew Over the Cuckoo's Nest</t>
  </si>
  <si>
    <t>List Anonymous Forecasters</t>
  </si>
  <si>
    <t>List Anonymous Definitions</t>
  </si>
  <si>
    <t>Index</t>
  </si>
  <si>
    <t>Crude Oil Prices: West Texas Intermediate (WTI) - Cushing, Oklahoma</t>
  </si>
  <si>
    <t>Dollars per Barrel</t>
  </si>
  <si>
    <t>Recession (NBER)</t>
  </si>
  <si>
    <t>Societe Generale: Stephen Gallagher</t>
  </si>
  <si>
    <t>Point Loma Nazarene University: Lynn Reaser</t>
  </si>
  <si>
    <t>Pantheon Macroeconomics: Ian Shepherdson *</t>
  </si>
  <si>
    <t xml:space="preserve"> </t>
  </si>
  <si>
    <t>Survey Date:</t>
  </si>
  <si>
    <t>Survey Group:</t>
  </si>
  <si>
    <t>Forecaster Count:</t>
  </si>
  <si>
    <t>Forecast Date:</t>
  </si>
  <si>
    <t>Forecast</t>
  </si>
  <si>
    <t>Abs Difference</t>
  </si>
  <si>
    <t>Forecaster #</t>
  </si>
  <si>
    <t>Rank</t>
  </si>
  <si>
    <t>Rank Averages</t>
  </si>
  <si>
    <t>Final Rank</t>
  </si>
  <si>
    <t>Highlight Top:</t>
  </si>
  <si>
    <t>Overall Rank</t>
  </si>
  <si>
    <t>Moody's Capital Mkt</t>
  </si>
  <si>
    <t>Value</t>
  </si>
  <si>
    <t>Stifel, Nicoulas and Company, Incorporated (formerly Sterne Agee): Lindsey Piegza</t>
  </si>
  <si>
    <t>Scotiabank: Derek Holt *</t>
  </si>
  <si>
    <t>HSBC Securities: Kevin Logan *</t>
  </si>
  <si>
    <t>Eaton Corp.: Arun Raha *</t>
  </si>
  <si>
    <t>CSFB: James Sweeney</t>
  </si>
  <si>
    <t>Morgan Stanley: Ellen Zentner</t>
  </si>
  <si>
    <t>Index 1982-1984=100</t>
  </si>
  <si>
    <t>Index Jan 2000=100</t>
  </si>
  <si>
    <t>Capital Economics: Paul Ashworth *</t>
  </si>
  <si>
    <t>Tufts University: Brian Bethune *</t>
  </si>
  <si>
    <t>Morgan Stanley: Ellen Zentner *</t>
  </si>
  <si>
    <t>KPMG: Constance Hunter</t>
  </si>
  <si>
    <t>Tammi Davis</t>
  </si>
  <si>
    <t>Holly Golightly</t>
  </si>
  <si>
    <t>HAL 9000</t>
  </si>
  <si>
    <t>Josh Adams</t>
  </si>
  <si>
    <t>test4</t>
  </si>
  <si>
    <t>Rachel Wilson</t>
  </si>
  <si>
    <t>Minerva McGonagall played by Maggie Smith in the film Harry Potter 1-7</t>
  </si>
  <si>
    <t>Minerva McGonagall</t>
  </si>
  <si>
    <t>John Villerius</t>
  </si>
  <si>
    <t>Laura M. Montoya</t>
  </si>
  <si>
    <t>Matthew V. Horning</t>
  </si>
  <si>
    <t>Darryl Pheasant</t>
  </si>
  <si>
    <t>Rob Jacobson</t>
  </si>
  <si>
    <t>Dave Matuskey</t>
  </si>
  <si>
    <t>John Burford</t>
  </si>
  <si>
    <t>Dino Marsocci</t>
  </si>
  <si>
    <t>Daniela Russell</t>
  </si>
  <si>
    <t>Jan DeGracia</t>
  </si>
  <si>
    <t>Allison Martin</t>
  </si>
  <si>
    <t>Anna Payne</t>
  </si>
  <si>
    <t>Shane</t>
  </si>
  <si>
    <t>Shane played by Alan Ladd in the film Shane</t>
  </si>
  <si>
    <t>Olivia Pope</t>
  </si>
  <si>
    <t>Olivia Pope played by Kerry Washington in the TV series Scandal</t>
  </si>
  <si>
    <t>Willie Wonka</t>
  </si>
  <si>
    <t>101 - Willie Wonka, Charlie and the Chocolate Factory, Roald Dahl, 1964</t>
  </si>
  <si>
    <t>Zorro</t>
  </si>
  <si>
    <t>Zorro played by Tyrone Power in the film The Mark of Zorro</t>
  </si>
  <si>
    <t>Dean Moriarty</t>
  </si>
  <si>
    <t>62 - Dean Moriarty, On the Road, Jack Kerouac, 1957</t>
  </si>
  <si>
    <t>HAL 9000 played by Voice of Douglas Rain in the film 2001: A Space Odyssey</t>
  </si>
  <si>
    <t>Gordon Gekko</t>
  </si>
  <si>
    <t>Gordon Gekko played by Michael Douglas in the film Wall Street</t>
  </si>
  <si>
    <t>11- Holly Golightly, Breakfast at Tiffany's, Truman Capote, 1958</t>
  </si>
  <si>
    <t>Will Kane</t>
  </si>
  <si>
    <t>Will Kane played by Gary Cooper in the film High Noon</t>
  </si>
  <si>
    <t>Chewbacca</t>
  </si>
  <si>
    <t>Chewbacca played by Peter Mayhew in the film Star Wars</t>
  </si>
  <si>
    <t>Sandy Olson</t>
  </si>
  <si>
    <t>Sandy Olson played by Olivia Newton-John in the film Grease (1978)</t>
  </si>
  <si>
    <t>Scarlett O'Hara</t>
  </si>
  <si>
    <t>23 - Scarlett O'Hara, Gone With the Wind, Margaret Mitchell, 1936</t>
  </si>
  <si>
    <t>Cruella De Vil</t>
  </si>
  <si>
    <t>Cruella De Vil played by Voice by Betty Lou Gerson in the film One Hundred and One Dalmatians</t>
  </si>
  <si>
    <t>Gregor Samsa</t>
  </si>
  <si>
    <t>12 - Gregor Samsa, The Metamorphosis, Franz Kafka, 1915</t>
  </si>
  <si>
    <t>Catwoman</t>
  </si>
  <si>
    <t>Catwoman played by Halle Berry in the film Catwoman (2004)</t>
  </si>
  <si>
    <t>Butch Cassidy</t>
  </si>
  <si>
    <t>Butch Cassidy played by Paul Newman in the film Butch Cassidy and the Sundance Kid</t>
  </si>
  <si>
    <t>Pat Neef</t>
  </si>
  <si>
    <t>Ken Sakamar</t>
  </si>
  <si>
    <t>Fredric Auletta</t>
  </si>
  <si>
    <t>Jim Haugen</t>
  </si>
  <si>
    <t>Penny Purchell</t>
  </si>
  <si>
    <t>Michelle Holloway</t>
  </si>
  <si>
    <t>Tom Ripley</t>
  </si>
  <si>
    <t>60 - Tom Ripley, The Talented Mr. Ripley, Patricia Highsmith, 1955</t>
  </si>
  <si>
    <t>Jack Torrance</t>
  </si>
  <si>
    <t>Jack Torrance played by Jack Nicholson in the film The Shining</t>
  </si>
  <si>
    <t>Karen Silkwood</t>
  </si>
  <si>
    <t>Karen Silkwood played by Meryl Streep in the film Silkwood</t>
  </si>
  <si>
    <t>Deloitte LP: Daniel Bachman</t>
  </si>
  <si>
    <t>Equifax: Amy Crews Cutts</t>
  </si>
  <si>
    <t>Barclays Capital: Michael Gapen *</t>
  </si>
  <si>
    <t>Corelogic: Frank Nothaft</t>
  </si>
  <si>
    <t>CSFB: James Sweeney *</t>
  </si>
  <si>
    <t>National Association of Home Builders: Robert Dietz</t>
  </si>
  <si>
    <t>U.S. Energy Information Administration</t>
  </si>
  <si>
    <t>U.S. Bureau of Economic Analysis</t>
  </si>
  <si>
    <t>U.S. Bureau of Labor Statistics</t>
  </si>
  <si>
    <t>3Mo Tsy Yield</t>
  </si>
  <si>
    <t>6Mo Tsy Yield</t>
  </si>
  <si>
    <t>3Yr Tsy Yield</t>
  </si>
  <si>
    <t>5Yr Tsy Yield</t>
  </si>
  <si>
    <t>7Yr Tsy Yield</t>
  </si>
  <si>
    <t>Bank of the West: Scott Anderson</t>
  </si>
  <si>
    <t>Robert Fry Economics LLC: Robert Fry</t>
  </si>
  <si>
    <t>NEMA Business Information Services: Don Leavens/Steven Wilcox</t>
  </si>
  <si>
    <t>Chamber of Commerce: J.D. Foster</t>
  </si>
  <si>
    <t>Prestige Economics LLC: Jason Schenker *</t>
  </si>
  <si>
    <t>TS Lombard: Steven Blitz</t>
  </si>
  <si>
    <t>PNC Financial Services Group: Augustine Faucher</t>
  </si>
  <si>
    <t>GDPC1</t>
  </si>
  <si>
    <t>Pictet Wealth Management: Thomas Costerg *</t>
  </si>
  <si>
    <t>Grant Thornton: Diane Swonk</t>
  </si>
  <si>
    <t>Pictet Wealth Management: Thomas Costerg</t>
  </si>
  <si>
    <t>Natixis CIB Americas: Joseph LaVorgna</t>
  </si>
  <si>
    <t>1-Month London Interbank Offered Rate (LIBOR), based on U.S. Dollar</t>
  </si>
  <si>
    <t>2-Month London Interbank Offered Rate (LIBOR), based on U.S. Dollar</t>
  </si>
  <si>
    <t>3-Month London Interbank Offered Rate (LIBOR), based on U.S. Dollar</t>
  </si>
  <si>
    <t>6-Month London Interbank Offered Rate (LIBOR), based on U.S. Dollar</t>
  </si>
  <si>
    <t>12-Month London Interbank Offered Rate (LIBOR), based on U.S. Dollar</t>
  </si>
  <si>
    <t>Dow Jones Industrial Average</t>
  </si>
  <si>
    <t>S&amp;P 500</t>
  </si>
  <si>
    <t>Real Gross Domestic Product</t>
  </si>
  <si>
    <t>Billions of Chained 2012 Dollars</t>
  </si>
  <si>
    <t>S&amp;P/Case-Shiller 20-City Composite Home Price Index</t>
  </si>
  <si>
    <t>SS Economics: Sung Won Sohn</t>
  </si>
  <si>
    <t>Wells Fargo &amp; Co.: Jay Bryson</t>
  </si>
  <si>
    <t>BMO Capital: Michael Gregory *</t>
  </si>
  <si>
    <t>702.277.9537</t>
  </si>
  <si>
    <t>kevin.p.webb@pjc.com</t>
  </si>
  <si>
    <t>Disclaimer</t>
  </si>
  <si>
    <t>The material contained herein is not a product of any research department of Piper Jaffray &amp; Co. or any of its affiliates. Nothing herein constitutes a recommendation of any security or regarding any issuer; nor is it intended to provide information sufficient to make an investment decision. The information provided is herein not intended to be and should not be construed as a recommendation or "advice" within the meaning of Section 15B of the Securities Exchange Act of 1934.</t>
  </si>
  <si>
    <t> </t>
  </si>
  <si>
    <t>The information contained in this communication has been compiled by Piper Jaffray &amp; Co. from sources believed to be reliable, but no representation or warranty, express or implied, is made by Piper Jaffray &amp; Co., its affiliates or any other person as to its accuracy, completeness or correctness. All opinions and estimates contained in this communication constitute Piper Jaffray &amp; Co.'s judgment as of the date of this communication, are subject to change without notice and are provided in good faith but without legal responsibility. Past performance is not a guide to future performance, future returns are not guaranteed, and a loss of original capital may occur.</t>
  </si>
  <si>
    <t>01-2019</t>
  </si>
  <si>
    <t>Nomura Securities International: Lewis Alexander *</t>
  </si>
  <si>
    <t>California Lutheran University: Matthew Fienup/Dan Hamilton</t>
  </si>
  <si>
    <t>NatWest Markets: Michelle Girard</t>
  </si>
  <si>
    <t>BMO Capital: Michael Gregory</t>
  </si>
  <si>
    <t>TD Securities: Michael Hanson</t>
  </si>
  <si>
    <t>National Auto Dealer Association: Patrick Manzi</t>
  </si>
  <si>
    <t>MetLife Investment Management: Drew T. Matus</t>
  </si>
  <si>
    <t>Standard Chartered: Sonia Meskin</t>
  </si>
  <si>
    <t>Bank of America Securities- Merrill Lynch: Michelle Meyer</t>
  </si>
  <si>
    <t>Deutsche Bank Securities, Inc.: Brett Ryan/Matthew Luzzetti</t>
  </si>
  <si>
    <t>Independent Consultant: Amy Crews Cutts</t>
  </si>
  <si>
    <t>NatWest Markets: Michelle Girard *</t>
  </si>
  <si>
    <t>TD Securities: Michael Hanson *</t>
  </si>
  <si>
    <t>Standard Chartered: Sonia Meskin *</t>
  </si>
  <si>
    <t>02-2019</t>
  </si>
  <si>
    <t>Designed &amp; Created by Kevin Webb, CFA</t>
  </si>
  <si>
    <t>MetLife Investment Management: Drew T. Matus *</t>
  </si>
  <si>
    <t>Capital Economics: Paul Ashworth*</t>
  </si>
  <si>
    <t>Tufts University: Brian Bethune*</t>
  </si>
  <si>
    <t>Pictet Wealth Management: Thomas Costerg*</t>
  </si>
  <si>
    <t>Barclays Capital: Michael Gapen*</t>
  </si>
  <si>
    <t>NatWest Markets: Michelle Girard*</t>
  </si>
  <si>
    <t>HSBC Securities: Kevin Logan*</t>
  </si>
  <si>
    <t>National Auto Dealer Association: Patrick Manzi*</t>
  </si>
  <si>
    <t>MetLife Investment Management: Drew T. Matus*</t>
  </si>
  <si>
    <t>Jeffries &amp; Company: Ward McCarthy*</t>
  </si>
  <si>
    <t>Standard Chartered: Sonia Meskin*</t>
  </si>
  <si>
    <t>Corelogic: Frank Nothaft*</t>
  </si>
  <si>
    <t>Eaton Corp.: Arun Raha*</t>
  </si>
  <si>
    <t>Prestige Economics LLC: Jason Schenker*</t>
  </si>
  <si>
    <t>Pantheon Macroeconomics: Ian Shepherdson*</t>
  </si>
  <si>
    <t>CSFB: James Sweeney*</t>
  </si>
  <si>
    <t>Morgan Stanley: Ellen Zentner*</t>
  </si>
  <si>
    <t>03-2019</t>
  </si>
  <si>
    <t>04-2019</t>
  </si>
  <si>
    <t>05-2019</t>
  </si>
  <si>
    <t>Economic Outlook Group: Bernard Baumohl*</t>
  </si>
  <si>
    <t>Standard and Poor's: Beth Ann Bovino*</t>
  </si>
  <si>
    <t>National Association of Home Builders: Robert Dietz*</t>
  </si>
  <si>
    <t>TD Securities: Michael Hanson*</t>
  </si>
  <si>
    <t>MacroEcon Global Advisors: Mark Nielson*</t>
  </si>
  <si>
    <t>06-2019</t>
  </si>
  <si>
    <t>Independent Consultant: Amy Crews Cutts*</t>
  </si>
  <si>
    <t>MFR, Inc.: Maria Fiorini Ramirez/Joshua Shapiro*</t>
  </si>
  <si>
    <t>BMO Capital: Michael Gregory*</t>
  </si>
  <si>
    <t>Scotiabank: Derek Holt*</t>
  </si>
  <si>
    <t>Moody's Investors Service: John Lonski*</t>
  </si>
  <si>
    <t>National Association of Manufacturers: Chad Moutray*</t>
  </si>
  <si>
    <t>University of Central Florida: Sean M. Snaith*</t>
  </si>
  <si>
    <t>National Association of Realtors: Lawrence Yun*</t>
  </si>
  <si>
    <t>07-2019</t>
  </si>
  <si>
    <t>EFFR</t>
  </si>
  <si>
    <t>Federal Reserve Bank of New York</t>
  </si>
  <si>
    <t>BBVA Compass: Nathaniel Karp</t>
  </si>
  <si>
    <t>The Northern Trust: Carl Tannenbaum</t>
  </si>
  <si>
    <t>The Conference Board: Bart van Ark*</t>
  </si>
  <si>
    <t>08-2019</t>
  </si>
  <si>
    <t>Goldman, Sachs &amp; Co.: Jan Hatzius*</t>
  </si>
  <si>
    <t>09-2019</t>
  </si>
  <si>
    <t>Comerica Bank: Robert Dye*</t>
  </si>
  <si>
    <t>KPMG: Constance Hunter*</t>
  </si>
  <si>
    <t>SS Economics: Sung Won Sohn*</t>
  </si>
  <si>
    <t>BNP Paribas: US Economics Team*</t>
  </si>
  <si>
    <t>Nomura Securities International: Lewis Alexander*</t>
  </si>
  <si>
    <t>Nationwide Insurance: David W. Berson</t>
  </si>
  <si>
    <t>BMO Capital Markets: Michael Gregory</t>
  </si>
  <si>
    <t>NEMA Business Information Services: Don Leavens/Steven Wilcox*</t>
  </si>
  <si>
    <t>CoreLogic: Frank Nothaft</t>
  </si>
  <si>
    <t>American Chemistry Council: Kevin Swift</t>
  </si>
  <si>
    <t>Eaton Corp.: Jordan Vickers</t>
  </si>
  <si>
    <t>First Trust Advisors, LP: Brian S. Wesbury/Robert Stein</t>
  </si>
  <si>
    <t>1854-12-01 to 2019-10-01</t>
  </si>
  <si>
    <t>1947-01-01 to 2019-07-01</t>
  </si>
  <si>
    <t>Consumer Price Index for All Urban Consumers: All Items in U.S. City Average</t>
  </si>
  <si>
    <t>1913-01-01 to 2019-10-01</t>
  </si>
  <si>
    <t>Total Unemployed, Plus All Marginally Attached Workers Plus Total Employed Part Time for Economic Reasons, as a Percent of All Civilian Labor Force Plus All Marginally Attached Workers</t>
  </si>
  <si>
    <t>All Employees, Total Nonfarm</t>
  </si>
  <si>
    <t>Average Weeks Unemployed</t>
  </si>
  <si>
    <t>10-2019</t>
  </si>
  <si>
    <t>11-2019</t>
  </si>
  <si>
    <t>Webb Economic Forecast Analysis Toolkit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</si>
</sst>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Red]\(0.000%\)"/>
    <numFmt numFmtId="166" formatCode="0_);[Red]\(0\)"/>
    <numFmt numFmtId="167" formatCode="[&lt;-1]#,##0.00;[&lt;=1]0.000%;#,##0.00"/>
    <numFmt numFmtId="168" formatCode="0.0"/>
    <numFmt numFmtId="169" formatCode="mm/dd/yyyy"/>
    <numFmt numFmtId="170" formatCode="0.0000%;[Red]\(0.0000%\)"/>
    <numFmt numFmtId="171" formatCode="[$-409]mmm\-yy;@"/>
    <numFmt numFmtId="172" formatCode="[&lt;-1]#,##0.00;[&lt;=1]0.00%;#,##0.00"/>
    <numFmt numFmtId="173" formatCode="[&lt;-1]#,##0.000;[&lt;=1]0.000%;#,##0.000"/>
    <numFmt numFmtId="174" formatCode="0_ ;[Red]\-0\ "/>
  </numFmts>
  <fonts count="4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9"/>
      <color indexed="81"/>
      <name val="Tahoma"/>
      <family val="2"/>
    </font>
    <font>
      <b/>
      <i/>
      <sz val="11"/>
      <color theme="1"/>
      <name val="Calibri"/>
      <family val="2"/>
      <scheme val="minor"/>
    </font>
    <font>
      <b/>
      <i/>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b/>
      <sz val="11"/>
      <color rgb="FF0070C0"/>
      <name val="Calibri"/>
      <family val="2"/>
      <scheme val="minor"/>
    </font>
    <font>
      <b/>
      <i/>
      <sz val="12"/>
      <color rgb="FF0033CC"/>
      <name val="Calibri"/>
      <family val="2"/>
      <scheme val="minor"/>
    </font>
    <font>
      <b/>
      <i/>
      <sz val="11"/>
      <color rgb="FF0033CC"/>
      <name val="Calibri"/>
      <family val="2"/>
      <scheme val="minor"/>
    </font>
    <font>
      <b/>
      <sz val="16"/>
      <color theme="1"/>
      <name val="Calibri"/>
      <family val="2"/>
      <scheme val="minor"/>
    </font>
    <font>
      <b/>
      <sz val="10"/>
      <color theme="1"/>
      <name val="Calibri"/>
      <family val="2"/>
      <scheme val="minor"/>
    </font>
    <font>
      <b/>
      <i/>
      <sz val="10"/>
      <color rgb="FF0033CC"/>
      <name val="Calibri"/>
      <family val="2"/>
      <scheme val="minor"/>
    </font>
    <font>
      <b/>
      <i/>
      <sz val="9"/>
      <color theme="1"/>
      <name val="Calibri"/>
      <family val="2"/>
      <scheme val="minor"/>
    </font>
    <font>
      <i/>
      <sz val="12"/>
      <color theme="1"/>
      <name val="Calibri"/>
      <family val="2"/>
      <scheme val="minor"/>
    </font>
    <font>
      <sz val="12"/>
      <color theme="1"/>
      <name val="Calibri"/>
      <family val="2"/>
      <scheme val="minor"/>
    </font>
    <font>
      <sz val="8"/>
      <name val="Calibri"/>
      <family val="2"/>
      <scheme val="minor"/>
    </font>
    <font>
      <u/>
      <sz val="11"/>
      <color theme="11"/>
      <name val="Calibri"/>
      <family val="2"/>
      <scheme val="minor"/>
    </font>
    <font>
      <b/>
      <sz val="16"/>
      <color theme="0"/>
      <name val="Calibri"/>
      <family val="2"/>
      <scheme val="minor"/>
    </font>
    <font>
      <b/>
      <i/>
      <sz val="11"/>
      <color rgb="FF3333FF"/>
      <name val="Calibri"/>
      <family val="2"/>
      <scheme val="minor"/>
    </font>
    <font>
      <b/>
      <sz val="36"/>
      <color theme="1"/>
      <name val="Calibri"/>
      <family val="2"/>
      <scheme val="minor"/>
    </font>
    <font>
      <b/>
      <sz val="28"/>
      <color theme="1"/>
      <name val="Calibri"/>
      <family val="2"/>
      <scheme val="minor"/>
    </font>
    <font>
      <u/>
      <sz val="12"/>
      <color theme="10"/>
      <name val="Calibri"/>
      <family val="2"/>
      <scheme val="minor"/>
    </font>
    <font>
      <b/>
      <sz val="28"/>
      <color theme="10"/>
      <name val="Calibri"/>
      <family val="2"/>
      <scheme val="minor"/>
    </font>
    <font>
      <sz val="18"/>
      <color rgb="FF000000"/>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66FF33"/>
        <bgColor indexed="64"/>
      </patternFill>
    </fill>
    <fill>
      <patternFill patternType="solid">
        <fgColor theme="0" tint="-0.14999847407452621"/>
        <bgColor indexed="64"/>
      </patternFill>
    </fill>
    <fill>
      <patternFill patternType="solid">
        <fgColor theme="0" tint="-4.9989318521683403E-2"/>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4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3"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3" fillId="0" borderId="0"/>
    <xf numFmtId="0" fontId="40" fillId="0" borderId="0" applyNumberFormat="0" applyFill="0" applyBorder="0" applyAlignment="0" applyProtection="0"/>
  </cellStyleXfs>
  <cellXfs count="86">
    <xf numFmtId="0" fontId="0" fillId="0" borderId="0" xfId="0"/>
    <xf numFmtId="49" fontId="0" fillId="0" borderId="0" xfId="0" applyNumberFormat="1"/>
    <xf numFmtId="10" fontId="0" fillId="0" borderId="0" xfId="0" applyNumberFormat="1"/>
    <xf numFmtId="0" fontId="0" fillId="0" borderId="0" xfId="0" applyAlignment="1">
      <alignment horizontal="center" vertical="center"/>
    </xf>
    <xf numFmtId="0" fontId="16" fillId="0" borderId="0" xfId="0" applyFont="1" applyAlignment="1">
      <alignment horizontal="center" vertical="center"/>
    </xf>
    <xf numFmtId="14" fontId="0" fillId="0" borderId="0" xfId="0" applyNumberFormat="1"/>
    <xf numFmtId="14" fontId="0" fillId="0" borderId="0" xfId="0" applyNumberFormat="1" applyAlignment="1">
      <alignment horizontal="center" vertical="center"/>
    </xf>
    <xf numFmtId="14" fontId="16" fillId="0" borderId="0" xfId="0" applyNumberFormat="1" applyFont="1" applyAlignment="1">
      <alignment horizontal="center" vertical="center"/>
    </xf>
    <xf numFmtId="0" fontId="18" fillId="0" borderId="0" xfId="0" applyFont="1" applyAlignment="1">
      <alignment horizontal="center" vertical="center" wrapText="1"/>
    </xf>
    <xf numFmtId="49" fontId="0" fillId="0" borderId="0" xfId="0" applyNumberFormat="1" applyAlignment="1">
      <alignment horizontal="center" vertical="center"/>
    </xf>
    <xf numFmtId="14" fontId="18" fillId="0" borderId="0" xfId="0" applyNumberFormat="1" applyFont="1" applyAlignment="1">
      <alignment horizontal="center" vertical="center" wrapText="1"/>
    </xf>
    <xf numFmtId="0" fontId="21" fillId="0" borderId="0" xfId="0" applyFont="1" applyAlignment="1">
      <alignment horizontal="center" vertical="center" wrapText="1"/>
    </xf>
    <xf numFmtId="164" fontId="0" fillId="0" borderId="0" xfId="1" applyNumberFormat="1" applyFont="1"/>
    <xf numFmtId="0" fontId="0" fillId="0" borderId="10" xfId="0" applyBorder="1" applyAlignment="1">
      <alignment horizontal="center" vertical="center"/>
    </xf>
    <xf numFmtId="168" fontId="0" fillId="0" borderId="0" xfId="0" applyNumberFormat="1"/>
    <xf numFmtId="169" fontId="0" fillId="0" borderId="0" xfId="0" applyNumberFormat="1"/>
    <xf numFmtId="169" fontId="23" fillId="0" borderId="0" xfId="43" applyNumberFormat="1"/>
    <xf numFmtId="0" fontId="0" fillId="0" borderId="0" xfId="0" applyAlignment="1">
      <alignment horizontal="right" vertical="center"/>
    </xf>
    <xf numFmtId="0" fontId="24" fillId="0" borderId="0" xfId="0" applyFont="1" applyAlignment="1">
      <alignment horizontal="center" vertical="center" wrapText="1"/>
    </xf>
    <xf numFmtId="14" fontId="25" fillId="0" borderId="0" xfId="0" applyNumberFormat="1" applyFont="1" applyAlignment="1">
      <alignment horizontal="center" vertical="center"/>
    </xf>
    <xf numFmtId="0" fontId="25" fillId="0" borderId="0" xfId="0" applyFont="1" applyAlignment="1">
      <alignment horizontal="center" vertical="center"/>
    </xf>
    <xf numFmtId="0" fontId="20" fillId="0" borderId="0" xfId="0" applyFont="1" applyAlignment="1">
      <alignment horizontal="center" vertical="center"/>
    </xf>
    <xf numFmtId="167" fontId="0" fillId="0" borderId="0" xfId="0" applyNumberFormat="1" applyAlignment="1">
      <alignment horizontal="center" vertical="center"/>
    </xf>
    <xf numFmtId="167" fontId="0" fillId="0" borderId="0" xfId="0" applyNumberFormat="1"/>
    <xf numFmtId="165" fontId="25" fillId="0" borderId="0" xfId="1" applyNumberFormat="1" applyFont="1" applyAlignment="1">
      <alignment horizontal="center" vertical="center"/>
    </xf>
    <xf numFmtId="170" fontId="25" fillId="0" borderId="0" xfId="0" applyNumberFormat="1" applyFont="1" applyAlignment="1">
      <alignment horizontal="center" vertical="center"/>
    </xf>
    <xf numFmtId="0" fontId="26" fillId="0" borderId="0" xfId="0" applyFont="1" applyAlignment="1">
      <alignment horizontal="center" vertical="center"/>
    </xf>
    <xf numFmtId="0" fontId="27" fillId="0" borderId="0" xfId="0" applyFont="1" applyAlignment="1">
      <alignment horizontal="center" vertical="center"/>
    </xf>
    <xf numFmtId="0" fontId="0" fillId="0" borderId="11" xfId="0" applyBorder="1" applyAlignment="1">
      <alignment horizontal="center" vertical="center" wrapText="1"/>
    </xf>
    <xf numFmtId="0" fontId="0" fillId="0" borderId="13" xfId="0" applyBorder="1" applyAlignment="1">
      <alignment horizontal="center" vertical="center" wrapText="1"/>
    </xf>
    <xf numFmtId="171" fontId="0" fillId="0" borderId="0" xfId="0" applyNumberFormat="1" applyAlignment="1">
      <alignment horizontal="center" vertical="center"/>
    </xf>
    <xf numFmtId="172" fontId="0" fillId="0" borderId="0" xfId="0" applyNumberFormat="1" applyAlignment="1">
      <alignment horizontal="center" vertical="center"/>
    </xf>
    <xf numFmtId="0" fontId="28" fillId="0" borderId="0" xfId="0" applyFont="1" applyAlignment="1">
      <alignment horizontal="centerContinuous" vertical="center"/>
    </xf>
    <xf numFmtId="14" fontId="30" fillId="33" borderId="10" xfId="0" applyNumberFormat="1" applyFont="1" applyFill="1" applyBorder="1" applyAlignment="1">
      <alignment horizontal="center" vertical="center"/>
    </xf>
    <xf numFmtId="0" fontId="29" fillId="0" borderId="10" xfId="0" applyFont="1" applyBorder="1" applyAlignment="1">
      <alignment horizontal="right" vertical="center"/>
    </xf>
    <xf numFmtId="0" fontId="30" fillId="33" borderId="10" xfId="0" applyFont="1" applyFill="1" applyBorder="1" applyAlignment="1">
      <alignment horizontal="center" vertical="center"/>
    </xf>
    <xf numFmtId="0" fontId="0" fillId="0" borderId="10" xfId="0" applyBorder="1" applyAlignment="1">
      <alignment horizontal="center" vertical="center" wrapText="1"/>
    </xf>
    <xf numFmtId="14" fontId="18" fillId="33" borderId="0" xfId="0" applyNumberFormat="1" applyFont="1" applyFill="1" applyAlignment="1">
      <alignment horizontal="center" vertical="center" wrapText="1"/>
    </xf>
    <xf numFmtId="166" fontId="0" fillId="0" borderId="0" xfId="1" applyNumberFormat="1" applyFont="1" applyAlignment="1">
      <alignment horizontal="center" vertical="center"/>
    </xf>
    <xf numFmtId="0" fontId="31" fillId="0" borderId="0" xfId="0" applyFont="1" applyAlignment="1">
      <alignment horizontal="center" vertical="center"/>
    </xf>
    <xf numFmtId="14" fontId="27" fillId="0" borderId="0" xfId="0" applyNumberFormat="1" applyFont="1" applyAlignment="1">
      <alignment horizontal="center" vertical="center"/>
    </xf>
    <xf numFmtId="38" fontId="29" fillId="0" borderId="10" xfId="0" quotePrefix="1" applyNumberFormat="1" applyFont="1" applyBorder="1" applyAlignment="1">
      <alignment horizontal="center" vertical="center"/>
    </xf>
    <xf numFmtId="0" fontId="16" fillId="0" borderId="0" xfId="0" applyFont="1" applyAlignment="1">
      <alignment horizontal="centerContinuous" vertical="center"/>
    </xf>
    <xf numFmtId="0" fontId="0" fillId="0" borderId="0" xfId="0" applyAlignment="1">
      <alignment horizontal="centerContinuous" vertical="center"/>
    </xf>
    <xf numFmtId="173" fontId="0" fillId="0" borderId="0" xfId="0" applyNumberFormat="1" applyAlignment="1">
      <alignment horizontal="center" vertical="center"/>
    </xf>
    <xf numFmtId="173" fontId="0" fillId="0" borderId="0" xfId="0" applyNumberFormat="1" applyAlignment="1">
      <alignment horizontal="centerContinuous" vertical="center"/>
    </xf>
    <xf numFmtId="38" fontId="29" fillId="0" borderId="11" xfId="0" quotePrefix="1" applyNumberFormat="1" applyFont="1" applyBorder="1" applyAlignment="1">
      <alignment horizontal="centerContinuous" vertical="center"/>
    </xf>
    <xf numFmtId="38" fontId="29" fillId="0" borderId="13" xfId="0" quotePrefix="1" applyNumberFormat="1" applyFont="1" applyBorder="1" applyAlignment="1">
      <alignment horizontal="centerContinuous" vertical="center"/>
    </xf>
    <xf numFmtId="0" fontId="16" fillId="0" borderId="14" xfId="0" applyFont="1" applyBorder="1" applyAlignment="1">
      <alignment horizontal="right" vertical="center"/>
    </xf>
    <xf numFmtId="38" fontId="16" fillId="33" borderId="14" xfId="0" quotePrefix="1" applyNumberFormat="1" applyFont="1" applyFill="1" applyBorder="1" applyAlignment="1">
      <alignment horizontal="centerContinuous" vertical="center"/>
    </xf>
    <xf numFmtId="0" fontId="16" fillId="35" borderId="11" xfId="0" applyFont="1" applyFill="1" applyBorder="1" applyAlignment="1">
      <alignment horizontal="centerContinuous" vertical="center"/>
    </xf>
    <xf numFmtId="0" fontId="16" fillId="35" borderId="12" xfId="0" applyFont="1" applyFill="1" applyBorder="1" applyAlignment="1">
      <alignment horizontal="centerContinuous" vertical="center"/>
    </xf>
    <xf numFmtId="0" fontId="16" fillId="35" borderId="13" xfId="0" applyFont="1" applyFill="1" applyBorder="1" applyAlignment="1">
      <alignment horizontal="centerContinuous" vertical="center"/>
    </xf>
    <xf numFmtId="0" fontId="16" fillId="34" borderId="11" xfId="0" applyFont="1" applyFill="1" applyBorder="1" applyAlignment="1">
      <alignment horizontal="centerContinuous" vertical="center" wrapText="1"/>
    </xf>
    <xf numFmtId="0" fontId="16" fillId="34" borderId="12" xfId="0" applyFont="1" applyFill="1" applyBorder="1" applyAlignment="1">
      <alignment horizontal="centerContinuous" vertical="center" wrapText="1"/>
    </xf>
    <xf numFmtId="0" fontId="16" fillId="34" borderId="13" xfId="0" applyFont="1" applyFill="1" applyBorder="1" applyAlignment="1">
      <alignment horizontal="centerContinuous" vertical="center" wrapText="1"/>
    </xf>
    <xf numFmtId="0" fontId="16" fillId="36" borderId="11" xfId="0" applyFont="1" applyFill="1" applyBorder="1" applyAlignment="1">
      <alignment horizontal="centerContinuous" vertical="center"/>
    </xf>
    <xf numFmtId="0" fontId="16" fillId="36" borderId="12" xfId="0" applyFont="1" applyFill="1" applyBorder="1" applyAlignment="1">
      <alignment horizontal="centerContinuous" vertical="center"/>
    </xf>
    <xf numFmtId="0" fontId="16" fillId="36" borderId="13" xfId="0" applyFont="1" applyFill="1" applyBorder="1" applyAlignment="1">
      <alignment horizontal="centerContinuous" vertical="center"/>
    </xf>
    <xf numFmtId="0" fontId="27" fillId="33" borderId="14" xfId="0" applyFont="1" applyFill="1" applyBorder="1" applyAlignment="1">
      <alignment horizontal="center" vertical="center" wrapText="1"/>
    </xf>
    <xf numFmtId="0" fontId="30" fillId="33" borderId="10" xfId="0" applyFont="1" applyFill="1" applyBorder="1" applyAlignment="1">
      <alignment horizontal="center" vertical="center" wrapText="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pplyAlignment="1">
      <alignment horizontal="centerContinuous" vertical="center" wrapText="1"/>
    </xf>
    <xf numFmtId="0" fontId="28" fillId="0" borderId="16" xfId="0" applyFont="1" applyBorder="1" applyAlignment="1">
      <alignment horizontal="centerContinuous"/>
    </xf>
    <xf numFmtId="0" fontId="18" fillId="0" borderId="17" xfId="0" applyFont="1" applyBorder="1" applyAlignment="1">
      <alignment horizontal="centerContinuous"/>
    </xf>
    <xf numFmtId="0" fontId="18" fillId="0" borderId="18" xfId="0" applyFont="1" applyBorder="1" applyAlignment="1">
      <alignment horizontal="centerContinuous"/>
    </xf>
    <xf numFmtId="0" fontId="18" fillId="0" borderId="16" xfId="0" applyFont="1" applyBorder="1" applyAlignment="1">
      <alignment horizontal="center" vertical="center" wrapText="1"/>
    </xf>
    <xf numFmtId="0" fontId="18" fillId="0" borderId="17" xfId="0" applyFont="1" applyBorder="1" applyAlignment="1">
      <alignment horizontal="centerContinuous"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21" fillId="0" borderId="15" xfId="0" applyFont="1" applyBorder="1" applyAlignment="1">
      <alignment horizontal="center" vertical="center" wrapText="1"/>
    </xf>
    <xf numFmtId="174" fontId="27" fillId="0" borderId="0" xfId="0" applyNumberFormat="1" applyFont="1" applyAlignment="1">
      <alignment horizontal="center" vertical="center"/>
    </xf>
    <xf numFmtId="0" fontId="0" fillId="0" borderId="0" xfId="0" applyAlignment="1">
      <alignment horizontal="left" vertical="center"/>
    </xf>
    <xf numFmtId="2" fontId="0" fillId="0" borderId="0" xfId="0" applyNumberFormat="1"/>
    <xf numFmtId="0" fontId="0" fillId="0" borderId="0" xfId="0" applyAlignment="1">
      <alignment horizontal="right"/>
    </xf>
    <xf numFmtId="4" fontId="0" fillId="0" borderId="0" xfId="0" applyNumberFormat="1"/>
    <xf numFmtId="0" fontId="36" fillId="0" borderId="0" xfId="0" applyFont="1" applyAlignment="1">
      <alignment vertical="top"/>
    </xf>
    <xf numFmtId="166" fontId="27" fillId="0" borderId="0" xfId="0" applyNumberFormat="1" applyFont="1" applyAlignment="1">
      <alignment horizontal="center" vertical="center"/>
    </xf>
    <xf numFmtId="14" fontId="37" fillId="0" borderId="0" xfId="0" applyNumberFormat="1" applyFont="1" applyAlignment="1">
      <alignment horizontal="center" vertical="center"/>
    </xf>
    <xf numFmtId="0" fontId="38" fillId="0" borderId="0" xfId="46" applyFont="1" applyAlignment="1">
      <alignment horizontal="center" vertical="center"/>
    </xf>
    <xf numFmtId="0" fontId="33" fillId="0" borderId="0" xfId="46"/>
    <xf numFmtId="0" fontId="39" fillId="0" borderId="0" xfId="46" applyFont="1" applyAlignment="1">
      <alignment horizontal="center" vertical="center"/>
    </xf>
    <xf numFmtId="0" fontId="41" fillId="0" borderId="0" xfId="47" applyFont="1" applyAlignment="1">
      <alignment horizontal="center" vertical="center"/>
    </xf>
    <xf numFmtId="0" fontId="42" fillId="0" borderId="0" xfId="46" applyFont="1" applyAlignment="1">
      <alignment horizontal="center" vertical="center" wrapText="1" readingOrder="1"/>
    </xf>
    <xf numFmtId="0" fontId="39" fillId="0" borderId="0" xfId="46" applyFont="1" applyAlignment="1">
      <alignment horizontal="left" vertical="center"/>
    </xf>
  </cellXfs>
  <cellStyles count="48">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Followed Hyperlink" xfId="45" builtinId="9" hidden="1"/>
    <cellStyle name="Followed Hyperlink" xfId="44" builtinId="9" hidde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43" builtinId="8"/>
    <cellStyle name="Hyperlink 2" xfId="47" xr:uid="{00000000-0005-0000-0000-000024000000}"/>
    <cellStyle name="Input" xfId="10" builtinId="20" customBuiltin="1"/>
    <cellStyle name="Linked Cell" xfId="13" builtinId="24" customBuiltin="1"/>
    <cellStyle name="Neutral" xfId="9" builtinId="28" customBuiltin="1"/>
    <cellStyle name="Normal" xfId="0" builtinId="0"/>
    <cellStyle name="Normal 2" xfId="46" xr:uid="{00000000-0005-0000-0000-00002900000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55">
    <dxf>
      <font>
        <b/>
        <i/>
        <color theme="1"/>
      </font>
      <fill>
        <patternFill>
          <bgColor rgb="FFFF0000"/>
        </patternFill>
      </fill>
    </dxf>
    <dxf>
      <font>
        <b/>
        <i/>
        <color theme="1"/>
      </font>
      <fill>
        <patternFill>
          <bgColor rgb="FFFF0000"/>
        </patternFill>
      </fill>
    </dxf>
    <dxf>
      <font>
        <b/>
        <i/>
      </font>
      <fill>
        <patternFill>
          <bgColor rgb="FF66FF33"/>
        </patternFill>
      </fill>
      <border>
        <left style="thin">
          <color theme="1"/>
        </left>
        <right style="thin">
          <color theme="1"/>
        </right>
        <top style="thin">
          <color theme="1"/>
        </top>
        <bottom style="thin">
          <color theme="1"/>
        </bottom>
        <vertical/>
        <horizontal/>
      </border>
    </dxf>
    <dxf>
      <font>
        <b/>
        <i/>
      </font>
      <fill>
        <patternFill>
          <bgColor rgb="FF66FF33"/>
        </patternFill>
      </fill>
      <border>
        <left style="thin">
          <color theme="1"/>
        </left>
        <right style="thin">
          <color theme="1"/>
        </right>
        <top style="thin">
          <color theme="1"/>
        </top>
        <bottom style="thin">
          <color theme="1"/>
        </bottom>
        <vertical/>
        <horizontal/>
      </border>
    </dxf>
    <dxf>
      <font>
        <b/>
        <i/>
      </font>
      <fill>
        <patternFill>
          <bgColor rgb="FF66FF33"/>
        </patternFill>
      </fill>
      <border>
        <left style="thin">
          <color theme="1"/>
        </left>
        <right style="thin">
          <color theme="1"/>
        </right>
        <top style="thin">
          <color theme="1"/>
        </top>
        <bottom style="thin">
          <color theme="1"/>
        </bottom>
        <vertical/>
        <horizontal/>
      </border>
    </dxf>
    <dxf>
      <font>
        <b/>
        <i/>
      </font>
      <fill>
        <patternFill>
          <bgColor rgb="FF66FF33"/>
        </patternFill>
      </fill>
      <border>
        <left style="thin">
          <color theme="1"/>
        </left>
        <right style="thin">
          <color theme="1"/>
        </right>
        <top style="thin">
          <color theme="1"/>
        </top>
        <bottom style="thin">
          <color theme="1"/>
        </bottom>
        <vertical/>
        <horizontal/>
      </border>
    </dxf>
    <dxf>
      <font>
        <b/>
        <i/>
      </font>
      <fill>
        <patternFill>
          <bgColor rgb="FF66FF33"/>
        </patternFill>
      </fill>
      <border>
        <left style="thin">
          <color theme="1"/>
        </left>
        <right style="thin">
          <color theme="1"/>
        </right>
        <top style="thin">
          <color theme="1"/>
        </top>
        <bottom style="thin">
          <color theme="1"/>
        </bottom>
        <vertical/>
        <horizontal/>
      </border>
    </dxf>
    <dxf>
      <font>
        <b/>
        <i/>
      </font>
      <fill>
        <patternFill>
          <bgColor rgb="FF66FF33"/>
        </patternFill>
      </fill>
      <border>
        <left style="thin">
          <color theme="1"/>
        </left>
        <right style="thin">
          <color theme="1"/>
        </right>
        <top style="thin">
          <color theme="1"/>
        </top>
        <bottom style="thin">
          <color theme="1"/>
        </bottom>
        <vertical/>
        <horizontal/>
      </border>
    </dxf>
    <dxf>
      <font>
        <b/>
        <i/>
        <color theme="1"/>
      </font>
      <fill>
        <patternFill>
          <bgColor rgb="FF99FF99"/>
        </patternFill>
      </fill>
      <border>
        <left/>
        <right/>
        <top/>
        <bottom/>
        <vertical/>
        <horizontal/>
      </border>
    </dxf>
    <dxf>
      <border>
        <bottom style="thin">
          <color theme="1"/>
        </bottom>
        <vertical/>
        <horizontal/>
      </border>
    </dxf>
    <dxf>
      <border>
        <right style="thin">
          <color theme="1"/>
        </right>
        <vertical/>
        <horizontal/>
      </border>
    </dxf>
    <dxf>
      <border>
        <left style="thin">
          <color theme="1"/>
        </left>
        <vertical/>
        <horizontal/>
      </border>
    </dxf>
    <dxf>
      <border>
        <left style="thin">
          <color theme="1"/>
        </left>
        <right style="thin">
          <color theme="1"/>
        </right>
        <vertical/>
        <horizontal/>
      </border>
    </dxf>
    <dxf>
      <border>
        <bottom style="thin">
          <color auto="1"/>
        </bottom>
        <vertical/>
        <horizontal/>
      </border>
    </dxf>
    <dxf>
      <fill>
        <patternFill>
          <bgColor theme="0" tint="-0.14996795556505021"/>
        </patternFill>
      </fill>
    </dxf>
    <dxf>
      <font>
        <b/>
        <i/>
        <color rgb="FF3333FF"/>
      </font>
    </dxf>
    <dxf>
      <font>
        <b/>
        <i/>
        <color auto="1"/>
      </font>
      <fill>
        <patternFill>
          <bgColor rgb="FFFF0000"/>
        </patternFill>
      </fill>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ont>
        <color theme="0"/>
      </font>
      <border>
        <left/>
        <right/>
        <bottom/>
        <vertical/>
        <horizontal/>
      </border>
    </dxf>
    <dxf>
      <font>
        <color theme="1"/>
      </font>
      <border>
        <left/>
        <right/>
        <bottom/>
        <vertical/>
        <horizontal/>
      </border>
    </dxf>
    <dxf>
      <font>
        <color theme="0"/>
      </font>
      <border>
        <left/>
        <right/>
        <bottom/>
        <vertical/>
        <horizontal/>
      </border>
    </dxf>
    <dxf>
      <font>
        <color theme="1"/>
      </font>
      <border>
        <left/>
        <right/>
        <bottom/>
        <vertical/>
        <horizontal/>
      </border>
    </dxf>
    <dxf>
      <border>
        <right style="thin">
          <color auto="1"/>
        </right>
        <vertical/>
        <horizontal/>
      </border>
    </dxf>
    <dxf>
      <font>
        <color theme="0"/>
      </font>
      <border>
        <left/>
        <right/>
        <bottom/>
        <vertical/>
        <horizontal/>
      </border>
    </dxf>
    <dxf>
      <font>
        <color theme="1"/>
      </font>
      <border>
        <left/>
        <right/>
        <bottom/>
        <vertical/>
        <horizontal/>
      </border>
    </dxf>
    <dxf>
      <font>
        <b/>
        <i val="0"/>
        <color rgb="FFFF0000"/>
      </font>
    </dxf>
    <dxf>
      <border>
        <bottom style="thin">
          <color auto="1"/>
        </bottom>
        <vertical/>
        <horizontal/>
      </border>
    </dxf>
    <dxf>
      <border>
        <right style="thin">
          <color auto="1"/>
        </right>
        <vertical/>
        <horizontal/>
      </border>
    </dxf>
    <dxf>
      <font>
        <color theme="0"/>
      </font>
    </dxf>
    <dxf>
      <font>
        <color theme="0"/>
      </font>
      <border>
        <left/>
        <right/>
        <bottom/>
        <vertical/>
        <horizontal/>
      </border>
    </dxf>
    <dxf>
      <font>
        <color theme="1"/>
      </font>
      <border>
        <left/>
        <right/>
        <bottom/>
        <vertical/>
        <horizontal/>
      </border>
    </dxf>
    <dxf>
      <font>
        <b/>
        <i val="0"/>
        <color rgb="FFFF0000"/>
      </font>
    </dxf>
    <dxf>
      <border>
        <bottom style="thin">
          <color auto="1"/>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color theme="0"/>
      </font>
    </dxf>
    <dxf>
      <fill>
        <patternFill patternType="lightGray">
          <fgColor rgb="FFFF3300"/>
        </patternFill>
      </fill>
      <border>
        <left style="thin">
          <color rgb="FFFF0000"/>
        </left>
        <right style="thin">
          <color rgb="FFFF0000"/>
        </right>
        <top style="thin">
          <color rgb="FFFF0000"/>
        </top>
        <bottom style="thin">
          <color rgb="FFFF0000"/>
        </bottom>
        <vertical/>
        <horizontal/>
      </border>
    </dxf>
    <dxf>
      <font>
        <b/>
        <i/>
      </font>
      <fill>
        <patternFill>
          <bgColor theme="0" tint="-0.14996795556505021"/>
        </patternFill>
      </fill>
    </dxf>
    <dxf>
      <font>
        <color theme="0"/>
      </font>
    </dxf>
    <dxf>
      <font>
        <b/>
        <i val="0"/>
        <color rgb="FFFF0000"/>
      </font>
    </dxf>
    <dxf>
      <font>
        <color theme="0"/>
      </font>
    </dxf>
    <dxf>
      <border>
        <bottom style="thin">
          <color auto="1"/>
        </bottom>
        <vertical/>
        <horizontal/>
      </border>
    </dxf>
    <dxf>
      <border>
        <right style="thin">
          <color auto="1"/>
        </right>
        <vertical/>
        <horizontal/>
      </border>
    </dxf>
    <dxf>
      <border>
        <left style="thin">
          <color auto="1"/>
        </left>
        <vertical/>
        <horizontal/>
      </border>
    </dxf>
    <dxf>
      <font>
        <color theme="0"/>
      </font>
    </dxf>
    <dxf>
      <font>
        <color theme="0"/>
      </font>
    </dxf>
  </dxfs>
  <tableStyles count="0" defaultTableStyle="TableStyleMedium2" defaultPivotStyle="PivotStyleLight16"/>
  <colors>
    <mruColors>
      <color rgb="FF3333FF"/>
      <color rgb="FFFF3300"/>
      <color rgb="FF66CCFF"/>
      <color rgb="FFFF6600"/>
      <color rgb="FF99FF99"/>
      <color rgb="FFCCFFCC"/>
      <color rgb="FF66FF33"/>
      <color rgb="FF0033CC"/>
      <color rgb="FF9900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ChalcasGraph!$A$1</c:f>
          <c:strCache>
            <c:ptCount val="1"/>
            <c:pt idx="0">
              <c:v>Fed Funds Rate: 12/31/16 - 12/31/22</c:v>
            </c:pt>
          </c:strCache>
        </c:strRef>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278525583413804E-2"/>
          <c:y val="3.0541901214767499E-2"/>
          <c:w val="0.91043576418753802"/>
          <c:h val="0.82871415316511998"/>
        </c:manualLayout>
      </c:layout>
      <c:barChart>
        <c:barDir val="col"/>
        <c:grouping val="stacked"/>
        <c:varyColors val="0"/>
        <c:ser>
          <c:idx val="5"/>
          <c:order val="5"/>
          <c:tx>
            <c:strRef>
              <c:f>ChalcasGraph!$H$42</c:f>
              <c:strCache>
                <c:ptCount val="1"/>
                <c:pt idx="0">
                  <c:v>Recession (NBER)</c:v>
                </c:pt>
              </c:strCache>
            </c:strRef>
          </c:tx>
          <c:spPr>
            <a:solidFill>
              <a:schemeClr val="bg1">
                <a:lumMod val="85000"/>
              </a:schemeClr>
            </a:solidFill>
            <a:ln>
              <a:noFill/>
            </a:ln>
            <a:effectLst/>
          </c:spPr>
          <c:invertIfNegative val="0"/>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[0]!EconGraph1_Item6</c:f>
              <c:numCache>
                <c:formatCode>General</c:formatCode>
                <c:ptCount val="7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extLst>
            <c:ext xmlns:c16="http://schemas.microsoft.com/office/drawing/2014/chart" uri="{C3380CC4-5D6E-409C-BE32-E72D297353CC}">
              <c16:uniqueId val="{00000000-9157-4AC2-98EE-92427925A75A}"/>
            </c:ext>
          </c:extLst>
        </c:ser>
        <c:dLbls>
          <c:showLegendKey val="0"/>
          <c:showVal val="0"/>
          <c:showCatName val="0"/>
          <c:showSerName val="0"/>
          <c:showPercent val="0"/>
          <c:showBubbleSize val="0"/>
        </c:dLbls>
        <c:gapWidth val="0"/>
        <c:overlap val="100"/>
        <c:axId val="-1853486592"/>
        <c:axId val="-1853694416"/>
      </c:barChart>
      <c:lineChart>
        <c:grouping val="standard"/>
        <c:varyColors val="0"/>
        <c:ser>
          <c:idx val="0"/>
          <c:order val="0"/>
          <c:tx>
            <c:strRef>
              <c:f>ChalcasGraph!$B$42</c:f>
              <c:strCache>
                <c:ptCount val="1"/>
                <c:pt idx="0">
                  <c:v>Actual Fed Funds Rate</c:v>
                </c:pt>
              </c:strCache>
            </c:strRef>
          </c:tx>
          <c:spPr>
            <a:ln w="34925" cap="rnd">
              <a:solidFill>
                <a:schemeClr val="tx1"/>
              </a:solidFill>
              <a:round/>
            </a:ln>
            <a:effectLst/>
          </c:spPr>
          <c:marker>
            <c:symbol val="circle"/>
            <c:size val="10"/>
            <c:spPr>
              <a:solidFill>
                <a:schemeClr val="tx1"/>
              </a:solidFill>
              <a:ln w="15875">
                <a:solidFill>
                  <a:schemeClr val="tx1"/>
                </a:solidFill>
              </a:ln>
              <a:effectLst/>
            </c:spPr>
          </c:marker>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[0]!EconGraph1_Item1</c:f>
              <c:numCache>
                <c:formatCode>[&lt;-1]#,##0.00;[&lt;=1]0.00%;#,##0.00</c:formatCode>
                <c:ptCount val="73"/>
                <c:pt idx="0">
                  <c:v>5.5000000000000005E-3</c:v>
                </c:pt>
                <c:pt idx="1">
                  <c:v>5.6000000000000008E-3</c:v>
                </c:pt>
                <c:pt idx="2">
                  <c:v>5.6999999999999993E-3</c:v>
                </c:pt>
                <c:pt idx="3">
                  <c:v>8.199999999999999E-3</c:v>
                </c:pt>
                <c:pt idx="4">
                  <c:v>8.3000000000000001E-3</c:v>
                </c:pt>
                <c:pt idx="5">
                  <c:v>8.3000000000000001E-3</c:v>
                </c:pt>
                <c:pt idx="6">
                  <c:v>1.06E-2</c:v>
                </c:pt>
                <c:pt idx="7">
                  <c:v>1.0700000000000001E-2</c:v>
                </c:pt>
                <c:pt idx="8">
                  <c:v>1.0700000000000001E-2</c:v>
                </c:pt>
                <c:pt idx="9">
                  <c:v>1.06E-2</c:v>
                </c:pt>
                <c:pt idx="10">
                  <c:v>1.0700000000000001E-2</c:v>
                </c:pt>
                <c:pt idx="11">
                  <c:v>1.0700000000000001E-2</c:v>
                </c:pt>
                <c:pt idx="12">
                  <c:v>1.3300000000000001E-2</c:v>
                </c:pt>
                <c:pt idx="13">
                  <c:v>1.34E-2</c:v>
                </c:pt>
                <c:pt idx="14">
                  <c:v>1.3500000000000002E-2</c:v>
                </c:pt>
                <c:pt idx="15">
                  <c:v>1.67E-2</c:v>
                </c:pt>
                <c:pt idx="16">
                  <c:v>1.6899999999999998E-2</c:v>
                </c:pt>
                <c:pt idx="17">
                  <c:v>1.7000000000000001E-2</c:v>
                </c:pt>
                <c:pt idx="18">
                  <c:v>1.9099999999999999E-2</c:v>
                </c:pt>
                <c:pt idx="19">
                  <c:v>1.9099999999999999E-2</c:v>
                </c:pt>
                <c:pt idx="20">
                  <c:v>1.9099999999999999E-2</c:v>
                </c:pt>
                <c:pt idx="21">
                  <c:v>2.18E-2</c:v>
                </c:pt>
                <c:pt idx="22">
                  <c:v>2.2000000000000002E-2</c:v>
                </c:pt>
                <c:pt idx="23">
                  <c:v>2.2000000000000002E-2</c:v>
                </c:pt>
                <c:pt idx="24">
                  <c:v>2.4E-2</c:v>
                </c:pt>
                <c:pt idx="25">
                  <c:v>2.4E-2</c:v>
                </c:pt>
                <c:pt idx="26">
                  <c:v>2.4E-2</c:v>
                </c:pt>
                <c:pt idx="27">
                  <c:v>2.4300000000000002E-2</c:v>
                </c:pt>
                <c:pt idx="28">
                  <c:v>2.4500000000000001E-2</c:v>
                </c:pt>
                <c:pt idx="29">
                  <c:v>2.4E-2</c:v>
                </c:pt>
                <c:pt idx="30">
                  <c:v>2.4E-2</c:v>
                </c:pt>
                <c:pt idx="31">
                  <c:v>2.4E-2</c:v>
                </c:pt>
                <c:pt idx="32">
                  <c:v>2.1299999999999999E-2</c:v>
                </c:pt>
                <c:pt idx="33">
                  <c:v>1.9E-2</c:v>
                </c:pt>
                <c:pt idx="34">
                  <c:v>1.5800000000000002E-2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numCache>
            </c:numRef>
          </c:val>
          <c:smooth val="0"/>
          <c:extLst>
            <c:ext xmlns:c16="http://schemas.microsoft.com/office/drawing/2014/chart" uri="{C3380CC4-5D6E-409C-BE32-E72D297353CC}">
              <c16:uniqueId val="{00000001-9157-4AC2-98EE-92427925A75A}"/>
            </c:ext>
          </c:extLst>
        </c:ser>
        <c:ser>
          <c:idx val="1"/>
          <c:order val="1"/>
          <c:tx>
            <c:strRef>
              <c:f>ChalcasGraph!$C$42</c:f>
              <c:strCache>
                <c:ptCount val="1"/>
                <c:pt idx="0">
                  <c:v>Wall Street Journal Survey Min Forecast: 11-2019</c:v>
                </c:pt>
              </c:strCache>
            </c:strRef>
          </c:tx>
          <c:spPr>
            <a:ln w="34925" cap="rnd">
              <a:solidFill>
                <a:srgbClr val="0099FF"/>
              </a:solidFill>
              <a:prstDash val="dash"/>
              <a:round/>
            </a:ln>
            <a:effectLst/>
          </c:spPr>
          <c:marker>
            <c:symbol val="triangle"/>
            <c:size val="10"/>
            <c:spPr>
              <a:noFill/>
              <a:ln w="25400">
                <a:solidFill>
                  <a:srgbClr val="0099FF"/>
                </a:solidFill>
              </a:ln>
              <a:effectLst/>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57-4AC2-98EE-92427925A75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57-4AC2-98EE-92427925A75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57-4AC2-98EE-92427925A75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57-4AC2-98EE-92427925A75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57-4AC2-98EE-92427925A75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157-4AC2-98EE-92427925A75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157-4AC2-98EE-92427925A75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157-4AC2-98EE-92427925A75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157-4AC2-98EE-92427925A75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157-4AC2-98EE-92427925A7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157-4AC2-98EE-92427925A75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157-4AC2-98EE-92427925A75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157-4AC2-98EE-92427925A75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157-4AC2-98EE-92427925A75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157-4AC2-98EE-92427925A75A}"/>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157-4AC2-98EE-92427925A75A}"/>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157-4AC2-98EE-92427925A75A}"/>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157-4AC2-98EE-92427925A75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157-4AC2-98EE-92427925A75A}"/>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157-4AC2-98EE-92427925A75A}"/>
                </c:ext>
              </c:extLst>
            </c:dLbl>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157-4AC2-98EE-92427925A75A}"/>
                </c:ext>
              </c:extLst>
            </c:dLbl>
            <c:dLbl>
              <c:idx val="2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157-4AC2-98EE-92427925A75A}"/>
                </c:ext>
              </c:extLst>
            </c:dLbl>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157-4AC2-98EE-92427925A75A}"/>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157-4AC2-98EE-92427925A75A}"/>
                </c:ext>
              </c:extLst>
            </c:dLbl>
            <c:dLbl>
              <c:idx val="2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157-4AC2-98EE-92427925A7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0070C0"/>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[0]!EconGraph1_Item2</c:f>
              <c:numCache>
                <c:formatCode>[&lt;-1]#,##0.00;[&lt;=1]0.00%;#,##0.00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1.375E-2</c:v>
                </c:pt>
                <c:pt idx="37">
                  <c:v>#N/A</c:v>
                </c:pt>
                <c:pt idx="38">
                  <c:v>#N/A</c:v>
                </c:pt>
                <c:pt idx="39">
                  <c:v>#N/A</c:v>
                </c:pt>
                <c:pt idx="40">
                  <c:v>#N/A</c:v>
                </c:pt>
                <c:pt idx="41">
                  <c:v>#N/A</c:v>
                </c:pt>
                <c:pt idx="42">
                  <c:v>8.7500000000000008E-3</c:v>
                </c:pt>
                <c:pt idx="43">
                  <c:v>#N/A</c:v>
                </c:pt>
                <c:pt idx="44">
                  <c:v>#N/A</c:v>
                </c:pt>
                <c:pt idx="45">
                  <c:v>#N/A</c:v>
                </c:pt>
                <c:pt idx="46">
                  <c:v>#N/A</c:v>
                </c:pt>
                <c:pt idx="47">
                  <c:v>#N/A</c:v>
                </c:pt>
                <c:pt idx="48">
                  <c:v>1.25E-3</c:v>
                </c:pt>
                <c:pt idx="49">
                  <c:v>#N/A</c:v>
                </c:pt>
                <c:pt idx="50">
                  <c:v>#N/A</c:v>
                </c:pt>
                <c:pt idx="51">
                  <c:v>#N/A</c:v>
                </c:pt>
                <c:pt idx="52">
                  <c:v>#N/A</c:v>
                </c:pt>
                <c:pt idx="53">
                  <c:v>#N/A</c:v>
                </c:pt>
                <c:pt idx="54">
                  <c:v>1.25E-3</c:v>
                </c:pt>
                <c:pt idx="55">
                  <c:v>#N/A</c:v>
                </c:pt>
                <c:pt idx="56">
                  <c:v>#N/A</c:v>
                </c:pt>
                <c:pt idx="57">
                  <c:v>#N/A</c:v>
                </c:pt>
                <c:pt idx="58">
                  <c:v>#N/A</c:v>
                </c:pt>
                <c:pt idx="59">
                  <c:v>#N/A</c:v>
                </c:pt>
                <c:pt idx="60">
                  <c:v>1.25E-3</c:v>
                </c:pt>
                <c:pt idx="61">
                  <c:v>#N/A</c:v>
                </c:pt>
                <c:pt idx="62">
                  <c:v>#N/A</c:v>
                </c:pt>
                <c:pt idx="63">
                  <c:v>#N/A</c:v>
                </c:pt>
                <c:pt idx="64">
                  <c:v>#N/A</c:v>
                </c:pt>
                <c:pt idx="65">
                  <c:v>#N/A</c:v>
                </c:pt>
                <c:pt idx="66">
                  <c:v>1.25E-3</c:v>
                </c:pt>
                <c:pt idx="67">
                  <c:v>#N/A</c:v>
                </c:pt>
                <c:pt idx="68">
                  <c:v>#N/A</c:v>
                </c:pt>
                <c:pt idx="69">
                  <c:v>#N/A</c:v>
                </c:pt>
                <c:pt idx="70">
                  <c:v>#N/A</c:v>
                </c:pt>
                <c:pt idx="71">
                  <c:v>#N/A</c:v>
                </c:pt>
                <c:pt idx="72">
                  <c:v>1.25E-3</c:v>
                </c:pt>
              </c:numCache>
            </c:numRef>
          </c:val>
          <c:smooth val="0"/>
          <c:extLst>
            <c:ext xmlns:c16="http://schemas.microsoft.com/office/drawing/2014/chart" uri="{C3380CC4-5D6E-409C-BE32-E72D297353CC}">
              <c16:uniqueId val="{0000001B-9157-4AC2-98EE-92427925A75A}"/>
            </c:ext>
          </c:extLst>
        </c:ser>
        <c:ser>
          <c:idx val="2"/>
          <c:order val="2"/>
          <c:tx>
            <c:strRef>
              <c:f>ChalcasGraph!$D$42</c:f>
              <c:strCache>
                <c:ptCount val="1"/>
                <c:pt idx="0">
                  <c:v>Wall Street Journal Survey 25th Percentile Forecast: 11-2019</c:v>
                </c:pt>
              </c:strCache>
            </c:strRef>
          </c:tx>
          <c:spPr>
            <a:ln w="31750" cap="rnd">
              <a:solidFill>
                <a:srgbClr val="3333FF"/>
              </a:solidFill>
              <a:prstDash val="dash"/>
              <a:round/>
            </a:ln>
            <a:effectLst/>
          </c:spPr>
          <c:marker>
            <c:symbol val="triangle"/>
            <c:size val="10"/>
            <c:spPr>
              <a:noFill/>
              <a:ln w="25400">
                <a:solidFill>
                  <a:srgbClr val="3333FF"/>
                </a:solidFill>
              </a:ln>
              <a:effectLst/>
            </c:spPr>
          </c:marker>
          <c:dLbls>
            <c:dLbl>
              <c:idx val="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157-4AC2-98EE-92427925A75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157-4AC2-98EE-92427925A75A}"/>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157-4AC2-98EE-92427925A75A}"/>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157-4AC2-98EE-92427925A75A}"/>
                </c:ext>
              </c:extLst>
            </c:dLbl>
            <c:dLbl>
              <c:idx val="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157-4AC2-98EE-92427925A75A}"/>
                </c:ext>
              </c:extLst>
            </c:dLbl>
            <c:dLbl>
              <c:idx val="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157-4AC2-98EE-92427925A75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157-4AC2-98EE-92427925A75A}"/>
                </c:ext>
              </c:extLst>
            </c:dLbl>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157-4AC2-98EE-92427925A75A}"/>
                </c:ext>
              </c:extLst>
            </c:dLbl>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157-4AC2-98EE-92427925A75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157-4AC2-98EE-92427925A75A}"/>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157-4AC2-98EE-92427925A75A}"/>
                </c:ext>
              </c:extLst>
            </c:dLbl>
            <c:dLbl>
              <c:idx val="1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157-4AC2-98EE-92427925A75A}"/>
                </c:ext>
              </c:extLst>
            </c:dLbl>
            <c:dLbl>
              <c:idx val="1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157-4AC2-98EE-92427925A75A}"/>
                </c:ext>
              </c:extLst>
            </c:dLbl>
            <c:dLbl>
              <c:idx val="1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157-4AC2-98EE-92427925A75A}"/>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157-4AC2-98EE-92427925A75A}"/>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157-4AC2-98EE-92427925A75A}"/>
                </c:ext>
              </c:extLst>
            </c:dLbl>
            <c:dLbl>
              <c:idx val="1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157-4AC2-98EE-92427925A75A}"/>
                </c:ext>
              </c:extLst>
            </c:dLbl>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157-4AC2-98EE-92427925A75A}"/>
                </c:ext>
              </c:extLst>
            </c:dLbl>
            <c:dLbl>
              <c:idx val="1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157-4AC2-98EE-92427925A75A}"/>
                </c:ext>
              </c:extLst>
            </c:dLbl>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157-4AC2-98EE-92427925A75A}"/>
                </c:ext>
              </c:extLst>
            </c:dLbl>
            <c:dLbl>
              <c:idx val="2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157-4AC2-98EE-92427925A75A}"/>
                </c:ext>
              </c:extLst>
            </c:dLbl>
            <c:dLbl>
              <c:idx val="2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157-4AC2-98EE-92427925A75A}"/>
                </c:ext>
              </c:extLst>
            </c:dLbl>
            <c:dLbl>
              <c:idx val="2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157-4AC2-98EE-92427925A75A}"/>
                </c:ext>
              </c:extLst>
            </c:dLbl>
            <c:dLbl>
              <c:idx val="2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157-4AC2-98EE-92427925A75A}"/>
                </c:ext>
              </c:extLst>
            </c:dLbl>
            <c:dLbl>
              <c:idx val="2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9157-4AC2-98EE-92427925A7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3333FF"/>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[0]!EconGraph1_Item3</c:f>
              <c:numCache>
                <c:formatCode>[&lt;-1]#,##0.00;[&lt;=1]0.00%;#,##0.00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1.6250000000000001E-2</c:v>
                </c:pt>
                <c:pt idx="37">
                  <c:v>#N/A</c:v>
                </c:pt>
                <c:pt idx="38">
                  <c:v>#N/A</c:v>
                </c:pt>
                <c:pt idx="39">
                  <c:v>#N/A</c:v>
                </c:pt>
                <c:pt idx="40">
                  <c:v>#N/A</c:v>
                </c:pt>
                <c:pt idx="41">
                  <c:v>#N/A</c:v>
                </c:pt>
                <c:pt idx="42">
                  <c:v>1.375E-2</c:v>
                </c:pt>
                <c:pt idx="43">
                  <c:v>#N/A</c:v>
                </c:pt>
                <c:pt idx="44">
                  <c:v>#N/A</c:v>
                </c:pt>
                <c:pt idx="45">
                  <c:v>#N/A</c:v>
                </c:pt>
                <c:pt idx="46">
                  <c:v>#N/A</c:v>
                </c:pt>
                <c:pt idx="47">
                  <c:v>#N/A</c:v>
                </c:pt>
                <c:pt idx="48">
                  <c:v>1.125E-2</c:v>
                </c:pt>
                <c:pt idx="49">
                  <c:v>#N/A</c:v>
                </c:pt>
                <c:pt idx="50">
                  <c:v>#N/A</c:v>
                </c:pt>
                <c:pt idx="51">
                  <c:v>#N/A</c:v>
                </c:pt>
                <c:pt idx="52">
                  <c:v>#N/A</c:v>
                </c:pt>
                <c:pt idx="53">
                  <c:v>#N/A</c:v>
                </c:pt>
                <c:pt idx="54">
                  <c:v>1.125E-2</c:v>
                </c:pt>
                <c:pt idx="55">
                  <c:v>#N/A</c:v>
                </c:pt>
                <c:pt idx="56">
                  <c:v>#N/A</c:v>
                </c:pt>
                <c:pt idx="57">
                  <c:v>#N/A</c:v>
                </c:pt>
                <c:pt idx="58">
                  <c:v>#N/A</c:v>
                </c:pt>
                <c:pt idx="59">
                  <c:v>#N/A</c:v>
                </c:pt>
                <c:pt idx="60">
                  <c:v>1.2275000000000001E-2</c:v>
                </c:pt>
                <c:pt idx="61">
                  <c:v>#N/A</c:v>
                </c:pt>
                <c:pt idx="62">
                  <c:v>#N/A</c:v>
                </c:pt>
                <c:pt idx="63">
                  <c:v>#N/A</c:v>
                </c:pt>
                <c:pt idx="64">
                  <c:v>#N/A</c:v>
                </c:pt>
                <c:pt idx="65">
                  <c:v>#N/A</c:v>
                </c:pt>
                <c:pt idx="66">
                  <c:v>1.375E-2</c:v>
                </c:pt>
                <c:pt idx="67">
                  <c:v>#N/A</c:v>
                </c:pt>
                <c:pt idx="68">
                  <c:v>#N/A</c:v>
                </c:pt>
                <c:pt idx="69">
                  <c:v>#N/A</c:v>
                </c:pt>
                <c:pt idx="70">
                  <c:v>#N/A</c:v>
                </c:pt>
                <c:pt idx="71">
                  <c:v>#N/A</c:v>
                </c:pt>
                <c:pt idx="72">
                  <c:v>1.37625E-2</c:v>
                </c:pt>
              </c:numCache>
            </c:numRef>
          </c:val>
          <c:smooth val="0"/>
          <c:extLst>
            <c:ext xmlns:c16="http://schemas.microsoft.com/office/drawing/2014/chart" uri="{C3380CC4-5D6E-409C-BE32-E72D297353CC}">
              <c16:uniqueId val="{00000035-9157-4AC2-98EE-92427925A75A}"/>
            </c:ext>
          </c:extLst>
        </c:ser>
        <c:ser>
          <c:idx val="3"/>
          <c:order val="3"/>
          <c:tx>
            <c:strRef>
              <c:f>ChalcasGraph!$E$42</c:f>
              <c:strCache>
                <c:ptCount val="1"/>
                <c:pt idx="0">
                  <c:v>Wall Street Journal Survey Median Forecast: 11-2019</c:v>
                </c:pt>
              </c:strCache>
            </c:strRef>
          </c:tx>
          <c:spPr>
            <a:ln w="34925" cap="rnd">
              <a:solidFill>
                <a:schemeClr val="tx1"/>
              </a:solidFill>
              <a:prstDash val="lgDash"/>
              <a:round/>
            </a:ln>
            <a:effectLst/>
          </c:spPr>
          <c:marker>
            <c:symbol val="circle"/>
            <c:size val="10"/>
            <c:spPr>
              <a:noFill/>
              <a:ln w="25400">
                <a:solidFill>
                  <a:schemeClr val="tx1"/>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9157-4AC2-98EE-92427925A75A}"/>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9157-4AC2-98EE-92427925A75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9157-4AC2-98EE-92427925A75A}"/>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9157-4AC2-98EE-92427925A75A}"/>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9157-4AC2-98EE-92427925A75A}"/>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9157-4AC2-98EE-92427925A75A}"/>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9157-4AC2-98EE-92427925A75A}"/>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9157-4AC2-98EE-92427925A75A}"/>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9157-4AC2-98EE-92427925A75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9157-4AC2-98EE-92427925A75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9157-4AC2-98EE-92427925A75A}"/>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9157-4AC2-98EE-92427925A75A}"/>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9157-4AC2-98EE-92427925A75A}"/>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9157-4AC2-98EE-92427925A75A}"/>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9157-4AC2-98EE-92427925A75A}"/>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9157-4AC2-98EE-92427925A75A}"/>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9157-4AC2-98EE-92427925A75A}"/>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9157-4AC2-98EE-92427925A75A}"/>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9157-4AC2-98EE-92427925A75A}"/>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9157-4AC2-98EE-92427925A75A}"/>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9157-4AC2-98EE-92427925A75A}"/>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9157-4AC2-98EE-92427925A75A}"/>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9157-4AC2-98EE-92427925A75A}"/>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9157-4AC2-98EE-92427925A75A}"/>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9157-4AC2-98EE-92427925A7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[0]!EconGraph1_Item4</c:f>
              <c:numCache>
                <c:formatCode>[&lt;-1]#,##0.00;[&lt;=1]0.00%;#,##0.00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1.6250000000000001E-2</c:v>
                </c:pt>
                <c:pt idx="37">
                  <c:v>#N/A</c:v>
                </c:pt>
                <c:pt idx="38">
                  <c:v>#N/A</c:v>
                </c:pt>
                <c:pt idx="39">
                  <c:v>#N/A</c:v>
                </c:pt>
                <c:pt idx="40">
                  <c:v>#N/A</c:v>
                </c:pt>
                <c:pt idx="41">
                  <c:v>#N/A</c:v>
                </c:pt>
                <c:pt idx="42">
                  <c:v>1.6250000000000001E-2</c:v>
                </c:pt>
                <c:pt idx="43">
                  <c:v>#N/A</c:v>
                </c:pt>
                <c:pt idx="44">
                  <c:v>#N/A</c:v>
                </c:pt>
                <c:pt idx="45">
                  <c:v>#N/A</c:v>
                </c:pt>
                <c:pt idx="46">
                  <c:v>#N/A</c:v>
                </c:pt>
                <c:pt idx="47">
                  <c:v>#N/A</c:v>
                </c:pt>
                <c:pt idx="48">
                  <c:v>1.6200000000000003E-2</c:v>
                </c:pt>
                <c:pt idx="49">
                  <c:v>#N/A</c:v>
                </c:pt>
                <c:pt idx="50">
                  <c:v>#N/A</c:v>
                </c:pt>
                <c:pt idx="51">
                  <c:v>#N/A</c:v>
                </c:pt>
                <c:pt idx="52">
                  <c:v>#N/A</c:v>
                </c:pt>
                <c:pt idx="53">
                  <c:v>#N/A</c:v>
                </c:pt>
                <c:pt idx="54">
                  <c:v>1.6250000000000001E-2</c:v>
                </c:pt>
                <c:pt idx="55">
                  <c:v>#N/A</c:v>
                </c:pt>
                <c:pt idx="56">
                  <c:v>#N/A</c:v>
                </c:pt>
                <c:pt idx="57">
                  <c:v>#N/A</c:v>
                </c:pt>
                <c:pt idx="58">
                  <c:v>#N/A</c:v>
                </c:pt>
                <c:pt idx="59">
                  <c:v>#N/A</c:v>
                </c:pt>
                <c:pt idx="60">
                  <c:v>1.6250000000000001E-2</c:v>
                </c:pt>
                <c:pt idx="61">
                  <c:v>#N/A</c:v>
                </c:pt>
                <c:pt idx="62">
                  <c:v>#N/A</c:v>
                </c:pt>
                <c:pt idx="63">
                  <c:v>#N/A</c:v>
                </c:pt>
                <c:pt idx="64">
                  <c:v>#N/A</c:v>
                </c:pt>
                <c:pt idx="65">
                  <c:v>#N/A</c:v>
                </c:pt>
                <c:pt idx="66">
                  <c:v>1.8749999999999999E-2</c:v>
                </c:pt>
                <c:pt idx="67">
                  <c:v>#N/A</c:v>
                </c:pt>
                <c:pt idx="68">
                  <c:v>#N/A</c:v>
                </c:pt>
                <c:pt idx="69">
                  <c:v>#N/A</c:v>
                </c:pt>
                <c:pt idx="70">
                  <c:v>#N/A</c:v>
                </c:pt>
                <c:pt idx="71">
                  <c:v>#N/A</c:v>
                </c:pt>
                <c:pt idx="72">
                  <c:v>1.8799999999999997E-2</c:v>
                </c:pt>
              </c:numCache>
            </c:numRef>
          </c:val>
          <c:smooth val="0"/>
          <c:extLst>
            <c:ext xmlns:c16="http://schemas.microsoft.com/office/drawing/2014/chart" uri="{C3380CC4-5D6E-409C-BE32-E72D297353CC}">
              <c16:uniqueId val="{0000004F-9157-4AC2-98EE-92427925A75A}"/>
            </c:ext>
          </c:extLst>
        </c:ser>
        <c:ser>
          <c:idx val="4"/>
          <c:order val="4"/>
          <c:tx>
            <c:strRef>
              <c:f>ChalcasGraph!$F$42</c:f>
              <c:strCache>
                <c:ptCount val="1"/>
                <c:pt idx="0">
                  <c:v>Wall Street Journal Survey 75th Percentile Forecast: 11-2019</c:v>
                </c:pt>
              </c:strCache>
            </c:strRef>
          </c:tx>
          <c:spPr>
            <a:ln w="34925" cap="rnd">
              <a:solidFill>
                <a:schemeClr val="accent2">
                  <a:lumMod val="75000"/>
                </a:schemeClr>
              </a:solidFill>
              <a:prstDash val="dash"/>
              <a:round/>
            </a:ln>
            <a:effectLst/>
          </c:spPr>
          <c:marker>
            <c:symbol val="square"/>
            <c:size val="10"/>
            <c:spPr>
              <a:noFill/>
              <a:ln w="25400" cmpd="sng">
                <a:solidFill>
                  <a:schemeClr val="accent2">
                    <a:lumMod val="75000"/>
                  </a:schemeClr>
                </a:solidFill>
                <a:prstDash val="solid"/>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9157-4AC2-98EE-92427925A75A}"/>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9157-4AC2-98EE-92427925A75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9157-4AC2-98EE-92427925A75A}"/>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9157-4AC2-98EE-92427925A75A}"/>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9157-4AC2-98EE-92427925A75A}"/>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9157-4AC2-98EE-92427925A75A}"/>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9157-4AC2-98EE-92427925A75A}"/>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9157-4AC2-98EE-92427925A75A}"/>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9157-4AC2-98EE-92427925A75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9157-4AC2-98EE-92427925A75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9157-4AC2-98EE-92427925A75A}"/>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9157-4AC2-98EE-92427925A75A}"/>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9157-4AC2-98EE-92427925A75A}"/>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9157-4AC2-98EE-92427925A75A}"/>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E-9157-4AC2-98EE-92427925A75A}"/>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9157-4AC2-98EE-92427925A75A}"/>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9157-4AC2-98EE-92427925A75A}"/>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9157-4AC2-98EE-92427925A75A}"/>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9157-4AC2-98EE-92427925A75A}"/>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3-9157-4AC2-98EE-92427925A75A}"/>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9157-4AC2-98EE-92427925A75A}"/>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9157-4AC2-98EE-92427925A75A}"/>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9157-4AC2-98EE-92427925A75A}"/>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9157-4AC2-98EE-92427925A75A}"/>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9157-4AC2-98EE-92427925A7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2">
                        <a:lumMod val="7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[0]!EconGraph1_Item5</c:f>
              <c:numCache>
                <c:formatCode>[&lt;-1]#,##0.00;[&lt;=1]0.00%;#,##0.00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1.6250000000000001E-2</c:v>
                </c:pt>
                <c:pt idx="37">
                  <c:v>#N/A</c:v>
                </c:pt>
                <c:pt idx="38">
                  <c:v>#N/A</c:v>
                </c:pt>
                <c:pt idx="39">
                  <c:v>#N/A</c:v>
                </c:pt>
                <c:pt idx="40">
                  <c:v>#N/A</c:v>
                </c:pt>
                <c:pt idx="41">
                  <c:v>#N/A</c:v>
                </c:pt>
                <c:pt idx="42">
                  <c:v>1.6250000000000001E-2</c:v>
                </c:pt>
                <c:pt idx="43">
                  <c:v>#N/A</c:v>
                </c:pt>
                <c:pt idx="44">
                  <c:v>#N/A</c:v>
                </c:pt>
                <c:pt idx="45">
                  <c:v>#N/A</c:v>
                </c:pt>
                <c:pt idx="46">
                  <c:v>#N/A</c:v>
                </c:pt>
                <c:pt idx="47">
                  <c:v>#N/A</c:v>
                </c:pt>
                <c:pt idx="48">
                  <c:v>1.6250000000000001E-2</c:v>
                </c:pt>
                <c:pt idx="49">
                  <c:v>#N/A</c:v>
                </c:pt>
                <c:pt idx="50">
                  <c:v>#N/A</c:v>
                </c:pt>
                <c:pt idx="51">
                  <c:v>#N/A</c:v>
                </c:pt>
                <c:pt idx="52">
                  <c:v>#N/A</c:v>
                </c:pt>
                <c:pt idx="53">
                  <c:v>#N/A</c:v>
                </c:pt>
                <c:pt idx="54">
                  <c:v>1.8749999999999999E-2</c:v>
                </c:pt>
                <c:pt idx="55">
                  <c:v>#N/A</c:v>
                </c:pt>
                <c:pt idx="56">
                  <c:v>#N/A</c:v>
                </c:pt>
                <c:pt idx="57">
                  <c:v>#N/A</c:v>
                </c:pt>
                <c:pt idx="58">
                  <c:v>#N/A</c:v>
                </c:pt>
                <c:pt idx="59">
                  <c:v>#N/A</c:v>
                </c:pt>
                <c:pt idx="60">
                  <c:v>2.0025000000000001E-2</c:v>
                </c:pt>
                <c:pt idx="61">
                  <c:v>#N/A</c:v>
                </c:pt>
                <c:pt idx="62">
                  <c:v>#N/A</c:v>
                </c:pt>
                <c:pt idx="63">
                  <c:v>#N/A</c:v>
                </c:pt>
                <c:pt idx="64">
                  <c:v>#N/A</c:v>
                </c:pt>
                <c:pt idx="65">
                  <c:v>#N/A</c:v>
                </c:pt>
                <c:pt idx="66">
                  <c:v>2.3737500000000002E-2</c:v>
                </c:pt>
                <c:pt idx="67">
                  <c:v>#N/A</c:v>
                </c:pt>
                <c:pt idx="68">
                  <c:v>#N/A</c:v>
                </c:pt>
                <c:pt idx="69">
                  <c:v>#N/A</c:v>
                </c:pt>
                <c:pt idx="70">
                  <c:v>#N/A</c:v>
                </c:pt>
                <c:pt idx="71">
                  <c:v>#N/A</c:v>
                </c:pt>
                <c:pt idx="72">
                  <c:v>2.375E-2</c:v>
                </c:pt>
              </c:numCache>
            </c:numRef>
          </c:val>
          <c:smooth val="0"/>
          <c:extLst>
            <c:ext xmlns:c16="http://schemas.microsoft.com/office/drawing/2014/chart" uri="{C3380CC4-5D6E-409C-BE32-E72D297353CC}">
              <c16:uniqueId val="{00000069-9157-4AC2-98EE-92427925A75A}"/>
            </c:ext>
          </c:extLst>
        </c:ser>
        <c:ser>
          <c:idx val="6"/>
          <c:order val="6"/>
          <c:tx>
            <c:strRef>
              <c:f>ChalcasGraph!$G$42</c:f>
              <c:strCache>
                <c:ptCount val="1"/>
                <c:pt idx="0">
                  <c:v>Wall Street Journal Survey Max Forecast: 11-2019</c:v>
                </c:pt>
              </c:strCache>
            </c:strRef>
          </c:tx>
          <c:spPr>
            <a:ln w="34925" cap="rnd">
              <a:solidFill>
                <a:srgbClr val="FF3300"/>
              </a:solidFill>
              <a:prstDash val="dash"/>
              <a:round/>
            </a:ln>
            <a:effectLst/>
          </c:spPr>
          <c:marker>
            <c:symbol val="square"/>
            <c:size val="11"/>
            <c:spPr>
              <a:noFill/>
              <a:ln w="22225">
                <a:solidFill>
                  <a:srgbClr val="FF3300"/>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9157-4AC2-98EE-92427925A75A}"/>
                </c:ext>
              </c:extLst>
            </c:dLbl>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9157-4AC2-98EE-92427925A75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9157-4AC2-98EE-92427925A75A}"/>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9157-4AC2-98EE-92427925A75A}"/>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9157-4AC2-98EE-92427925A75A}"/>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9157-4AC2-98EE-92427925A75A}"/>
                </c:ext>
              </c:extLst>
            </c:dLbl>
            <c:dLbl>
              <c:idx val="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9157-4AC2-98EE-92427925A75A}"/>
                </c:ext>
              </c:extLst>
            </c:dLbl>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9157-4AC2-98EE-92427925A75A}"/>
                </c:ext>
              </c:extLst>
            </c:dLbl>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9157-4AC2-98EE-92427925A75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9157-4AC2-98EE-92427925A75A}"/>
                </c:ext>
              </c:extLst>
            </c:dLbl>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9157-4AC2-98EE-92427925A75A}"/>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9157-4AC2-98EE-92427925A75A}"/>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9157-4AC2-98EE-92427925A75A}"/>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9157-4AC2-98EE-92427925A75A}"/>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9157-4AC2-98EE-92427925A75A}"/>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9157-4AC2-98EE-92427925A75A}"/>
                </c:ext>
              </c:extLst>
            </c:dLbl>
            <c:dLbl>
              <c:idx val="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9157-4AC2-98EE-92427925A75A}"/>
                </c:ext>
              </c:extLst>
            </c:dLbl>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9157-4AC2-98EE-92427925A75A}"/>
                </c:ext>
              </c:extLst>
            </c:dLbl>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9157-4AC2-98EE-92427925A75A}"/>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9157-4AC2-98EE-92427925A75A}"/>
                </c:ext>
              </c:extLst>
            </c:dLbl>
            <c:dLbl>
              <c:idx val="2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9157-4AC2-98EE-92427925A75A}"/>
                </c:ext>
              </c:extLst>
            </c:dLbl>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9157-4AC2-98EE-92427925A75A}"/>
                </c:ext>
              </c:extLst>
            </c:dLbl>
            <c:dLbl>
              <c:idx val="2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9157-4AC2-98EE-92427925A75A}"/>
                </c:ext>
              </c:extLst>
            </c:dLbl>
            <c:dLbl>
              <c:idx val="2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9157-4AC2-98EE-92427925A75A}"/>
                </c:ext>
              </c:extLst>
            </c:dLbl>
            <c:dLbl>
              <c:idx val="2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9157-4AC2-98EE-92427925A7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33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[0]!EconGraph1_Dates</c:f>
              <c:numCache>
                <c:formatCode>[$-409]mmm\-yy;@</c:formatCode>
                <c:ptCount val="73"/>
                <c:pt idx="0">
                  <c:v>42735</c:v>
                </c:pt>
                <c:pt idx="1">
                  <c:v>42766</c:v>
                </c:pt>
                <c:pt idx="2">
                  <c:v>42794</c:v>
                </c:pt>
                <c:pt idx="3">
                  <c:v>42825</c:v>
                </c:pt>
                <c:pt idx="4">
                  <c:v>42855</c:v>
                </c:pt>
                <c:pt idx="5">
                  <c:v>42886</c:v>
                </c:pt>
                <c:pt idx="6">
                  <c:v>42916</c:v>
                </c:pt>
                <c:pt idx="7">
                  <c:v>42947</c:v>
                </c:pt>
                <c:pt idx="8">
                  <c:v>42978</c:v>
                </c:pt>
                <c:pt idx="9">
                  <c:v>43008</c:v>
                </c:pt>
                <c:pt idx="10">
                  <c:v>43039</c:v>
                </c:pt>
                <c:pt idx="11">
                  <c:v>43069</c:v>
                </c:pt>
                <c:pt idx="12">
                  <c:v>43100</c:v>
                </c:pt>
                <c:pt idx="13">
                  <c:v>43131</c:v>
                </c:pt>
                <c:pt idx="14">
                  <c:v>43159</c:v>
                </c:pt>
                <c:pt idx="15">
                  <c:v>43190</c:v>
                </c:pt>
                <c:pt idx="16">
                  <c:v>43220</c:v>
                </c:pt>
                <c:pt idx="17">
                  <c:v>43251</c:v>
                </c:pt>
                <c:pt idx="18">
                  <c:v>43281</c:v>
                </c:pt>
                <c:pt idx="19">
                  <c:v>43312</c:v>
                </c:pt>
                <c:pt idx="20">
                  <c:v>43343</c:v>
                </c:pt>
                <c:pt idx="21">
                  <c:v>43373</c:v>
                </c:pt>
                <c:pt idx="22">
                  <c:v>43404</c:v>
                </c:pt>
                <c:pt idx="23">
                  <c:v>43434</c:v>
                </c:pt>
                <c:pt idx="24">
                  <c:v>43465</c:v>
                </c:pt>
                <c:pt idx="25">
                  <c:v>43496</c:v>
                </c:pt>
                <c:pt idx="26">
                  <c:v>43524</c:v>
                </c:pt>
                <c:pt idx="27">
                  <c:v>43555</c:v>
                </c:pt>
                <c:pt idx="28">
                  <c:v>43585</c:v>
                </c:pt>
                <c:pt idx="29">
                  <c:v>43616</c:v>
                </c:pt>
                <c:pt idx="30">
                  <c:v>43646</c:v>
                </c:pt>
                <c:pt idx="31">
                  <c:v>43677</c:v>
                </c:pt>
                <c:pt idx="32">
                  <c:v>43708</c:v>
                </c:pt>
                <c:pt idx="33">
                  <c:v>43738</c:v>
                </c:pt>
                <c:pt idx="34">
                  <c:v>43769</c:v>
                </c:pt>
                <c:pt idx="35">
                  <c:v>43799</c:v>
                </c:pt>
                <c:pt idx="36">
                  <c:v>43830</c:v>
                </c:pt>
                <c:pt idx="37">
                  <c:v>43861</c:v>
                </c:pt>
                <c:pt idx="38">
                  <c:v>43890</c:v>
                </c:pt>
                <c:pt idx="39">
                  <c:v>43921</c:v>
                </c:pt>
                <c:pt idx="40">
                  <c:v>43951</c:v>
                </c:pt>
                <c:pt idx="41">
                  <c:v>43982</c:v>
                </c:pt>
                <c:pt idx="42">
                  <c:v>44012</c:v>
                </c:pt>
                <c:pt idx="43">
                  <c:v>44043</c:v>
                </c:pt>
                <c:pt idx="44">
                  <c:v>44074</c:v>
                </c:pt>
                <c:pt idx="45">
                  <c:v>44104</c:v>
                </c:pt>
                <c:pt idx="46">
                  <c:v>44135</c:v>
                </c:pt>
                <c:pt idx="47">
                  <c:v>44165</c:v>
                </c:pt>
                <c:pt idx="48">
                  <c:v>44196</c:v>
                </c:pt>
                <c:pt idx="49">
                  <c:v>44227</c:v>
                </c:pt>
                <c:pt idx="50">
                  <c:v>44255</c:v>
                </c:pt>
                <c:pt idx="51">
                  <c:v>44286</c:v>
                </c:pt>
                <c:pt idx="52">
                  <c:v>44316</c:v>
                </c:pt>
                <c:pt idx="53">
                  <c:v>44347</c:v>
                </c:pt>
                <c:pt idx="54">
                  <c:v>44377</c:v>
                </c:pt>
                <c:pt idx="55">
                  <c:v>44408</c:v>
                </c:pt>
                <c:pt idx="56">
                  <c:v>44439</c:v>
                </c:pt>
                <c:pt idx="57">
                  <c:v>44469</c:v>
                </c:pt>
                <c:pt idx="58">
                  <c:v>44500</c:v>
                </c:pt>
                <c:pt idx="59">
                  <c:v>44530</c:v>
                </c:pt>
                <c:pt idx="60">
                  <c:v>44561</c:v>
                </c:pt>
                <c:pt idx="61">
                  <c:v>44592</c:v>
                </c:pt>
                <c:pt idx="62">
                  <c:v>44620</c:v>
                </c:pt>
                <c:pt idx="63">
                  <c:v>44651</c:v>
                </c:pt>
                <c:pt idx="64">
                  <c:v>44681</c:v>
                </c:pt>
                <c:pt idx="65">
                  <c:v>44712</c:v>
                </c:pt>
                <c:pt idx="66">
                  <c:v>44742</c:v>
                </c:pt>
                <c:pt idx="67">
                  <c:v>44773</c:v>
                </c:pt>
                <c:pt idx="68">
                  <c:v>44804</c:v>
                </c:pt>
                <c:pt idx="69">
                  <c:v>44834</c:v>
                </c:pt>
                <c:pt idx="70">
                  <c:v>44865</c:v>
                </c:pt>
                <c:pt idx="71">
                  <c:v>44895</c:v>
                </c:pt>
                <c:pt idx="72">
                  <c:v>44926</c:v>
                </c:pt>
              </c:numCache>
            </c:numRef>
          </c:cat>
          <c:val>
            <c:numRef>
              <c:f>[0]!EconGraph1_Item7</c:f>
              <c:numCache>
                <c:formatCode>[&lt;-1]#,##0.00;[&lt;=1]0.00%;#,##0.00</c:formatCode>
                <c:ptCount val="73"/>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1.9099999999999999E-2</c:v>
                </c:pt>
                <c:pt idx="37">
                  <c:v>#N/A</c:v>
                </c:pt>
                <c:pt idx="38">
                  <c:v>#N/A</c:v>
                </c:pt>
                <c:pt idx="39">
                  <c:v>#N/A</c:v>
                </c:pt>
                <c:pt idx="40">
                  <c:v>#N/A</c:v>
                </c:pt>
                <c:pt idx="41">
                  <c:v>#N/A</c:v>
                </c:pt>
                <c:pt idx="42">
                  <c:v>1.8799999999999997E-2</c:v>
                </c:pt>
                <c:pt idx="43">
                  <c:v>#N/A</c:v>
                </c:pt>
                <c:pt idx="44">
                  <c:v>#N/A</c:v>
                </c:pt>
                <c:pt idx="45">
                  <c:v>#N/A</c:v>
                </c:pt>
                <c:pt idx="46">
                  <c:v>#N/A</c:v>
                </c:pt>
                <c:pt idx="47">
                  <c:v>#N/A</c:v>
                </c:pt>
                <c:pt idx="48">
                  <c:v>2.1250000000000002E-2</c:v>
                </c:pt>
                <c:pt idx="49">
                  <c:v>#N/A</c:v>
                </c:pt>
                <c:pt idx="50">
                  <c:v>#N/A</c:v>
                </c:pt>
                <c:pt idx="51">
                  <c:v>#N/A</c:v>
                </c:pt>
                <c:pt idx="52">
                  <c:v>#N/A</c:v>
                </c:pt>
                <c:pt idx="53">
                  <c:v>#N/A</c:v>
                </c:pt>
                <c:pt idx="54">
                  <c:v>2.3799999999999998E-2</c:v>
                </c:pt>
                <c:pt idx="55">
                  <c:v>#N/A</c:v>
                </c:pt>
                <c:pt idx="56">
                  <c:v>#N/A</c:v>
                </c:pt>
                <c:pt idx="57">
                  <c:v>#N/A</c:v>
                </c:pt>
                <c:pt idx="58">
                  <c:v>#N/A</c:v>
                </c:pt>
                <c:pt idx="59">
                  <c:v>#N/A</c:v>
                </c:pt>
                <c:pt idx="60">
                  <c:v>2.8750000000000001E-2</c:v>
                </c:pt>
                <c:pt idx="61">
                  <c:v>#N/A</c:v>
                </c:pt>
                <c:pt idx="62">
                  <c:v>#N/A</c:v>
                </c:pt>
                <c:pt idx="63">
                  <c:v>#N/A</c:v>
                </c:pt>
                <c:pt idx="64">
                  <c:v>#N/A</c:v>
                </c:pt>
                <c:pt idx="65">
                  <c:v>#N/A</c:v>
                </c:pt>
                <c:pt idx="66">
                  <c:v>3.125E-2</c:v>
                </c:pt>
                <c:pt idx="67">
                  <c:v>#N/A</c:v>
                </c:pt>
                <c:pt idx="68">
                  <c:v>#N/A</c:v>
                </c:pt>
                <c:pt idx="69">
                  <c:v>#N/A</c:v>
                </c:pt>
                <c:pt idx="70">
                  <c:v>#N/A</c:v>
                </c:pt>
                <c:pt idx="71">
                  <c:v>#N/A</c:v>
                </c:pt>
                <c:pt idx="72">
                  <c:v>3.3750000000000002E-2</c:v>
                </c:pt>
              </c:numCache>
            </c:numRef>
          </c:val>
          <c:smooth val="0"/>
          <c:extLst>
            <c:ext xmlns:c16="http://schemas.microsoft.com/office/drawing/2014/chart" uri="{C3380CC4-5D6E-409C-BE32-E72D297353CC}">
              <c16:uniqueId val="{00000083-9157-4AC2-98EE-92427925A75A}"/>
            </c:ext>
          </c:extLst>
        </c:ser>
        <c:dLbls>
          <c:showLegendKey val="0"/>
          <c:showVal val="0"/>
          <c:showCatName val="0"/>
          <c:showSerName val="0"/>
          <c:showPercent val="0"/>
          <c:showBubbleSize val="0"/>
        </c:dLbls>
        <c:marker val="1"/>
        <c:smooth val="0"/>
        <c:axId val="-1853699648"/>
        <c:axId val="-1853697872"/>
      </c:lineChart>
      <c:dateAx>
        <c:axId val="-1853699648"/>
        <c:scaling>
          <c:orientation val="minMax"/>
        </c:scaling>
        <c:delete val="0"/>
        <c:axPos val="b"/>
        <c:numFmt formatCode="[$-409]mmm\-yy;@" sourceLinked="1"/>
        <c:majorTickMark val="none"/>
        <c:minorTickMark val="none"/>
        <c:tickLblPos val="low"/>
        <c:spPr>
          <a:noFill/>
          <a:ln w="25400"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53697872"/>
        <c:crosses val="autoZero"/>
        <c:auto val="1"/>
        <c:lblOffset val="100"/>
        <c:baseTimeUnit val="months"/>
      </c:dateAx>
      <c:valAx>
        <c:axId val="-1853697872"/>
        <c:scaling>
          <c:orientation val="minMax"/>
        </c:scaling>
        <c:delete val="0"/>
        <c:axPos val="l"/>
        <c:majorGridlines>
          <c:spPr>
            <a:ln w="9525" cap="flat" cmpd="sng" algn="ctr">
              <a:noFill/>
              <a:round/>
            </a:ln>
            <a:effectLst/>
          </c:spPr>
        </c:majorGridlines>
        <c:numFmt formatCode="[&lt;-1]#,##0.00;[&lt;=1]0.00%;#,##0.00" sourceLinked="1"/>
        <c:majorTickMark val="none"/>
        <c:minorTickMark val="none"/>
        <c:tickLblPos val="nextTo"/>
        <c:spPr>
          <a:noFill/>
          <a:ln w="25400">
            <a:solidFill>
              <a:schemeClr val="tx1">
                <a:lumMod val="95000"/>
                <a:lumOff val="5000"/>
              </a:schemeClr>
            </a:solid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1853699648"/>
        <c:crosses val="autoZero"/>
        <c:crossBetween val="between"/>
      </c:valAx>
      <c:valAx>
        <c:axId val="-1853694416"/>
        <c:scaling>
          <c:orientation val="minMax"/>
          <c:max val="1"/>
          <c:min val="0"/>
        </c:scaling>
        <c:delete val="0"/>
        <c:axPos val="r"/>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3486592"/>
        <c:crosses val="max"/>
        <c:crossBetween val="between"/>
      </c:valAx>
      <c:dateAx>
        <c:axId val="-1853486592"/>
        <c:scaling>
          <c:orientation val="minMax"/>
        </c:scaling>
        <c:delete val="1"/>
        <c:axPos val="b"/>
        <c:numFmt formatCode="[$-409]mmm\-yy;@" sourceLinked="1"/>
        <c:majorTickMark val="out"/>
        <c:minorTickMark val="none"/>
        <c:tickLblPos val="nextTo"/>
        <c:crossAx val="-1853694416"/>
        <c:crosses val="autoZero"/>
        <c:auto val="1"/>
        <c:lblOffset val="100"/>
        <c:baseTimeUnit val="months"/>
      </c:dateAx>
      <c:spPr>
        <a:noFill/>
        <a:ln>
          <a:noFill/>
        </a:ln>
        <a:effectLst/>
      </c:spPr>
    </c:plotArea>
    <c:legend>
      <c:legendPos val="r"/>
      <c:layout>
        <c:manualLayout>
          <c:xMode val="edge"/>
          <c:yMode val="edge"/>
          <c:x val="0.16912174148936884"/>
          <c:y val="0.64280461728139038"/>
          <c:w val="0.49879596516830499"/>
          <c:h val="0.2175415273959455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48846</xdr:rowOff>
    </xdr:from>
    <xdr:to>
      <xdr:col>5</xdr:col>
      <xdr:colOff>1746250</xdr:colOff>
      <xdr:row>37</xdr:row>
      <xdr:rowOff>171450</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bewnivek@gmail.com"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hyperlink" Target="https://research.stlouisfed.org/fred2/series/GDPC1"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research.stlouisfed.org/fred2/series/CPIAUCN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hyperlink" Target="https://research.stlouisfed.org/fred2/series/USRECM"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KPW1968"/>
  <sheetViews>
    <sheetView tabSelected="1" zoomScale="125" zoomScaleNormal="125" zoomScalePageLayoutView="125" workbookViewId="0"/>
  </sheetViews>
  <sheetFormatPr defaultColWidth="11.3671875" defaultRowHeight="15.6" x14ac:dyDescent="0.6"/>
  <cols>
    <col min="1" max="1" width="128.15625" style="81" customWidth="1"/>
    <col min="2" max="16384" width="11.3671875" style="81"/>
  </cols>
  <sheetData>
    <row r="1" spans="1:1" ht="45.9" x14ac:dyDescent="0.6">
      <c r="A1" s="80" t="s">
        <v>875</v>
      </c>
    </row>
    <row r="2" spans="1:1" ht="35.700000000000003" x14ac:dyDescent="0.6">
      <c r="A2" s="82" t="s">
        <v>810</v>
      </c>
    </row>
    <row r="3" spans="1:1" ht="35.700000000000003" x14ac:dyDescent="0.6">
      <c r="A3" s="82" t="s">
        <v>788</v>
      </c>
    </row>
    <row r="4" spans="1:1" ht="35.700000000000003" x14ac:dyDescent="0.6">
      <c r="A4" s="83" t="s">
        <v>789</v>
      </c>
    </row>
    <row r="5" spans="1:1" ht="35.700000000000003" x14ac:dyDescent="0.6">
      <c r="A5" s="82" t="s">
        <v>790</v>
      </c>
    </row>
    <row r="6" spans="1:1" ht="138.6" x14ac:dyDescent="0.6">
      <c r="A6" s="84" t="s">
        <v>791</v>
      </c>
    </row>
    <row r="7" spans="1:1" ht="7.5" customHeight="1" x14ac:dyDescent="0.6">
      <c r="A7" s="85" t="s">
        <v>792</v>
      </c>
    </row>
    <row r="8" spans="1:1" ht="161.69999999999999" x14ac:dyDescent="0.6">
      <c r="A8" s="84" t="s">
        <v>793</v>
      </c>
    </row>
    <row r="1968" spans="7875:7875" x14ac:dyDescent="0.6"/>
  </sheetData>
  <hyperlinks>
    <hyperlink ref="A4" r:id="rId1" display="bewnivek@gmail.com" xr:uid="{00000000-0004-0000-0000-000000000000}"/>
  </hyperlinks>
  <printOptions horizontalCentered="1"/>
  <pageMargins left="0.25" right="0.25" top="0.5" bottom="0.5" header="0.25" footer="0.25"/>
  <pageSetup orientation="landscape" horizontalDpi="4294967292" verticalDpi="4294967292" r:id="rId2"/>
  <headerFooter>
    <oddFooter>&amp;LDesinged &amp; Created by Kevin Webb, CFA.</oddFooter>
  </headerFooter>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D508"/>
  <sheetViews>
    <sheetView workbookViewId="0">
      <pane xSplit="1" ySplit="7" topLeftCell="B280" activePane="bottomRight" state="frozen"/>
      <selection pane="topRight" activeCell="B1" sqref="B1"/>
      <selection pane="bottomLeft" activeCell="A8" sqref="A8"/>
      <selection pane="bottomRight"/>
    </sheetView>
  </sheetViews>
  <sheetFormatPr defaultColWidth="11.89453125" defaultRowHeight="14.4" x14ac:dyDescent="0.55000000000000004"/>
  <cols>
    <col min="1" max="1" width="11.89453125" style="15"/>
    <col min="2" max="2" width="11.89453125" style="14"/>
  </cols>
  <sheetData>
    <row r="1" spans="1:4" x14ac:dyDescent="0.55000000000000004">
      <c r="A1" s="15" t="s">
        <v>770</v>
      </c>
    </row>
    <row r="2" spans="1:4" x14ac:dyDescent="0.55000000000000004">
      <c r="A2" s="15" t="s">
        <v>325</v>
      </c>
      <c r="B2" s="14" t="s">
        <v>783</v>
      </c>
    </row>
    <row r="3" spans="1:4" x14ac:dyDescent="0.55000000000000004">
      <c r="A3" s="15" t="s">
        <v>360</v>
      </c>
      <c r="B3" s="14" t="s">
        <v>359</v>
      </c>
    </row>
    <row r="4" spans="1:4" x14ac:dyDescent="0.55000000000000004">
      <c r="A4" s="15">
        <v>1</v>
      </c>
      <c r="B4" s="14" t="s">
        <v>867</v>
      </c>
    </row>
    <row r="5" spans="1:4" x14ac:dyDescent="0.55000000000000004">
      <c r="A5" s="16" t="s">
        <v>782</v>
      </c>
    </row>
    <row r="6" spans="1:4" x14ac:dyDescent="0.55000000000000004">
      <c r="A6" s="15" t="s">
        <v>756</v>
      </c>
    </row>
    <row r="7" spans="1:4" x14ac:dyDescent="0.55000000000000004">
      <c r="A7" s="15" t="s">
        <v>324</v>
      </c>
      <c r="B7" s="14" t="s">
        <v>329</v>
      </c>
      <c r="C7" s="20" t="s">
        <v>361</v>
      </c>
      <c r="D7" s="20" t="s">
        <v>362</v>
      </c>
    </row>
    <row r="8" spans="1:4" x14ac:dyDescent="0.55000000000000004">
      <c r="A8" s="15">
        <v>17168</v>
      </c>
      <c r="B8" s="14">
        <v>2033.0609999999999</v>
      </c>
      <c r="C8" s="19">
        <f>IF(A8="","",EOMONTH(A8,2))</f>
        <v>17257</v>
      </c>
      <c r="D8" s="25" t="str">
        <f>IF(OR(A8="",ROW(A8)=8),"",((B8/B7)-1)*4)</f>
        <v/>
      </c>
    </row>
    <row r="9" spans="1:4" x14ac:dyDescent="0.55000000000000004">
      <c r="A9" s="15">
        <v>17258</v>
      </c>
      <c r="B9" s="14">
        <v>2027.6389999999999</v>
      </c>
      <c r="C9" s="19">
        <f t="shared" ref="C9:C72" si="0">IF(A9="","",EOMONTH(A9,2))</f>
        <v>17348</v>
      </c>
      <c r="D9" s="25">
        <f>IF(OR(A9="",ROW(A9)=8),"",((B9/B8)-1)*4)</f>
        <v>-1.0667658274887248E-2</v>
      </c>
    </row>
    <row r="10" spans="1:4" x14ac:dyDescent="0.55000000000000004">
      <c r="A10" s="15">
        <v>17349</v>
      </c>
      <c r="B10" s="14">
        <v>2023.452</v>
      </c>
      <c r="C10" s="19">
        <f t="shared" si="0"/>
        <v>17440</v>
      </c>
      <c r="D10" s="25">
        <f t="shared" ref="D10:D73" si="1">IF(OR(A10="",ROW(A10)=8),"",((B10/B9)-1)*4)</f>
        <v>-8.2598529619914984E-3</v>
      </c>
    </row>
    <row r="11" spans="1:4" x14ac:dyDescent="0.55000000000000004">
      <c r="A11" s="15">
        <v>17441</v>
      </c>
      <c r="B11" s="14">
        <v>2055.1030000000001</v>
      </c>
      <c r="C11" s="19">
        <f t="shared" si="0"/>
        <v>17532</v>
      </c>
      <c r="D11" s="25">
        <f t="shared" si="1"/>
        <v>6.2568323834714334E-2</v>
      </c>
    </row>
    <row r="12" spans="1:4" x14ac:dyDescent="0.55000000000000004">
      <c r="A12" s="15">
        <v>17533</v>
      </c>
      <c r="B12" s="14">
        <v>2086.0169999999998</v>
      </c>
      <c r="C12" s="19">
        <f t="shared" si="0"/>
        <v>17623</v>
      </c>
      <c r="D12" s="25">
        <f t="shared" si="1"/>
        <v>6.0170220178744849E-2</v>
      </c>
    </row>
    <row r="13" spans="1:4" x14ac:dyDescent="0.55000000000000004">
      <c r="A13" s="15">
        <v>17624</v>
      </c>
      <c r="B13" s="14">
        <v>2120.4499999999998</v>
      </c>
      <c r="C13" s="19">
        <f t="shared" si="0"/>
        <v>17714</v>
      </c>
      <c r="D13" s="25">
        <f t="shared" si="1"/>
        <v>6.6026307551664054E-2</v>
      </c>
    </row>
    <row r="14" spans="1:4" x14ac:dyDescent="0.55000000000000004">
      <c r="A14" s="15">
        <v>17715</v>
      </c>
      <c r="B14" s="14">
        <v>2132.598</v>
      </c>
      <c r="C14" s="19">
        <f t="shared" si="0"/>
        <v>17806</v>
      </c>
      <c r="D14" s="25">
        <f t="shared" si="1"/>
        <v>2.2915890494942026E-2</v>
      </c>
    </row>
    <row r="15" spans="1:4" x14ac:dyDescent="0.55000000000000004">
      <c r="A15" s="15">
        <v>17807</v>
      </c>
      <c r="B15" s="14">
        <v>2134.9810000000002</v>
      </c>
      <c r="C15" s="19">
        <f t="shared" si="0"/>
        <v>17898</v>
      </c>
      <c r="D15" s="25">
        <f t="shared" si="1"/>
        <v>4.4696656378748756E-3</v>
      </c>
    </row>
    <row r="16" spans="1:4" x14ac:dyDescent="0.55000000000000004">
      <c r="A16" s="15">
        <v>17899</v>
      </c>
      <c r="B16" s="14">
        <v>2105.5619999999999</v>
      </c>
      <c r="C16" s="19">
        <f t="shared" si="0"/>
        <v>17988</v>
      </c>
      <c r="D16" s="25">
        <f t="shared" si="1"/>
        <v>-5.5118054914775172E-2</v>
      </c>
    </row>
    <row r="17" spans="1:4" x14ac:dyDescent="0.55000000000000004">
      <c r="A17" s="15">
        <v>17989</v>
      </c>
      <c r="B17" s="14">
        <v>2098.38</v>
      </c>
      <c r="C17" s="19">
        <f t="shared" si="0"/>
        <v>18079</v>
      </c>
      <c r="D17" s="25">
        <f t="shared" si="1"/>
        <v>-1.3643863253610888E-2</v>
      </c>
    </row>
    <row r="18" spans="1:4" x14ac:dyDescent="0.55000000000000004">
      <c r="A18" s="15">
        <v>18080</v>
      </c>
      <c r="B18" s="14">
        <v>2120.0439999999999</v>
      </c>
      <c r="C18" s="19">
        <f t="shared" si="0"/>
        <v>18171</v>
      </c>
      <c r="D18" s="25">
        <f t="shared" si="1"/>
        <v>4.1296619296790738E-2</v>
      </c>
    </row>
    <row r="19" spans="1:4" x14ac:dyDescent="0.55000000000000004">
      <c r="A19" s="15">
        <v>18172</v>
      </c>
      <c r="B19" s="14">
        <v>2102.2510000000002</v>
      </c>
      <c r="C19" s="19">
        <f t="shared" si="0"/>
        <v>18263</v>
      </c>
      <c r="D19" s="25">
        <f t="shared" si="1"/>
        <v>-3.3571001356575092E-2</v>
      </c>
    </row>
    <row r="20" spans="1:4" x14ac:dyDescent="0.55000000000000004">
      <c r="A20" s="15">
        <v>18264</v>
      </c>
      <c r="B20" s="14">
        <v>2184.8719999999998</v>
      </c>
      <c r="C20" s="19">
        <f t="shared" si="0"/>
        <v>18353</v>
      </c>
      <c r="D20" s="25">
        <f t="shared" si="1"/>
        <v>0.15720482473310682</v>
      </c>
    </row>
    <row r="21" spans="1:4" x14ac:dyDescent="0.55000000000000004">
      <c r="A21" s="15">
        <v>18354</v>
      </c>
      <c r="B21" s="14">
        <v>2251.5070000000001</v>
      </c>
      <c r="C21" s="19">
        <f t="shared" si="0"/>
        <v>18444</v>
      </c>
      <c r="D21" s="25">
        <f t="shared" si="1"/>
        <v>0.12199341654797191</v>
      </c>
    </row>
    <row r="22" spans="1:4" x14ac:dyDescent="0.55000000000000004">
      <c r="A22" s="15">
        <v>18445</v>
      </c>
      <c r="B22" s="14">
        <v>2338.5140000000001</v>
      </c>
      <c r="C22" s="19">
        <f t="shared" si="0"/>
        <v>18536</v>
      </c>
      <c r="D22" s="25">
        <f t="shared" si="1"/>
        <v>0.15457557982275905</v>
      </c>
    </row>
    <row r="23" spans="1:4" x14ac:dyDescent="0.55000000000000004">
      <c r="A23" s="15">
        <v>18537</v>
      </c>
      <c r="B23" s="14">
        <v>2383.2910000000002</v>
      </c>
      <c r="C23" s="19">
        <f t="shared" si="0"/>
        <v>18628</v>
      </c>
      <c r="D23" s="25">
        <f t="shared" si="1"/>
        <v>7.6590518594287005E-2</v>
      </c>
    </row>
    <row r="24" spans="1:4" x14ac:dyDescent="0.55000000000000004">
      <c r="A24" s="15">
        <v>18629</v>
      </c>
      <c r="B24" s="14">
        <v>2415.66</v>
      </c>
      <c r="C24" s="19">
        <f t="shared" si="0"/>
        <v>18718</v>
      </c>
      <c r="D24" s="25">
        <f t="shared" si="1"/>
        <v>5.4326559366858262E-2</v>
      </c>
    </row>
    <row r="25" spans="1:4" x14ac:dyDescent="0.55000000000000004">
      <c r="A25" s="15">
        <v>18719</v>
      </c>
      <c r="B25" s="14">
        <v>2457.5169999999998</v>
      </c>
      <c r="C25" s="19">
        <f t="shared" si="0"/>
        <v>18809</v>
      </c>
      <c r="D25" s="25">
        <f t="shared" si="1"/>
        <v>6.9309422683655697E-2</v>
      </c>
    </row>
    <row r="26" spans="1:4" x14ac:dyDescent="0.55000000000000004">
      <c r="A26" s="15">
        <v>18810</v>
      </c>
      <c r="B26" s="14">
        <v>2508.1660000000002</v>
      </c>
      <c r="C26" s="19">
        <f t="shared" si="0"/>
        <v>18901</v>
      </c>
      <c r="D26" s="25">
        <f t="shared" si="1"/>
        <v>8.2439307642633075E-2</v>
      </c>
    </row>
    <row r="27" spans="1:4" x14ac:dyDescent="0.55000000000000004">
      <c r="A27" s="15">
        <v>18902</v>
      </c>
      <c r="B27" s="14">
        <v>2513.69</v>
      </c>
      <c r="C27" s="19">
        <f t="shared" si="0"/>
        <v>18993</v>
      </c>
      <c r="D27" s="25">
        <f t="shared" si="1"/>
        <v>8.8096242433710614E-3</v>
      </c>
    </row>
    <row r="28" spans="1:4" x14ac:dyDescent="0.55000000000000004">
      <c r="A28" s="15">
        <v>18994</v>
      </c>
      <c r="B28" s="14">
        <v>2540.5500000000002</v>
      </c>
      <c r="C28" s="19">
        <f t="shared" si="0"/>
        <v>19084</v>
      </c>
      <c r="D28" s="25">
        <f t="shared" si="1"/>
        <v>4.2741945108585533E-2</v>
      </c>
    </row>
    <row r="29" spans="1:4" x14ac:dyDescent="0.55000000000000004">
      <c r="A29" s="15">
        <v>19085</v>
      </c>
      <c r="B29" s="14">
        <v>2546.0219999999999</v>
      </c>
      <c r="C29" s="19">
        <f t="shared" si="0"/>
        <v>19175</v>
      </c>
      <c r="D29" s="25">
        <f t="shared" si="1"/>
        <v>8.6154572828718301E-3</v>
      </c>
    </row>
    <row r="30" spans="1:4" x14ac:dyDescent="0.55000000000000004">
      <c r="A30" s="15">
        <v>19176</v>
      </c>
      <c r="B30" s="14">
        <v>2564.4009999999998</v>
      </c>
      <c r="C30" s="19">
        <f t="shared" si="0"/>
        <v>19267</v>
      </c>
      <c r="D30" s="25">
        <f t="shared" si="1"/>
        <v>2.8874848685517485E-2</v>
      </c>
    </row>
    <row r="31" spans="1:4" x14ac:dyDescent="0.55000000000000004">
      <c r="A31" s="15">
        <v>19268</v>
      </c>
      <c r="B31" s="14">
        <v>2648.6210000000001</v>
      </c>
      <c r="C31" s="19">
        <f t="shared" si="0"/>
        <v>19359</v>
      </c>
      <c r="D31" s="25">
        <f t="shared" si="1"/>
        <v>0.13136791008894555</v>
      </c>
    </row>
    <row r="32" spans="1:4" x14ac:dyDescent="0.55000000000000004">
      <c r="A32" s="15">
        <v>19360</v>
      </c>
      <c r="B32" s="14">
        <v>2697.855</v>
      </c>
      <c r="C32" s="19">
        <f t="shared" si="0"/>
        <v>19449</v>
      </c>
      <c r="D32" s="25">
        <f t="shared" si="1"/>
        <v>7.4354163921527494E-2</v>
      </c>
    </row>
    <row r="33" spans="1:4" x14ac:dyDescent="0.55000000000000004">
      <c r="A33" s="15">
        <v>19450</v>
      </c>
      <c r="B33" s="14">
        <v>2718.7089999999998</v>
      </c>
      <c r="C33" s="19">
        <f t="shared" si="0"/>
        <v>19540</v>
      </c>
      <c r="D33" s="25">
        <f t="shared" si="1"/>
        <v>3.0919378543323717E-2</v>
      </c>
    </row>
    <row r="34" spans="1:4" x14ac:dyDescent="0.55000000000000004">
      <c r="A34" s="15">
        <v>19541</v>
      </c>
      <c r="B34" s="14">
        <v>2703.4110000000001</v>
      </c>
      <c r="C34" s="19">
        <f t="shared" si="0"/>
        <v>19632</v>
      </c>
      <c r="D34" s="25">
        <f t="shared" si="1"/>
        <v>-2.2507741725943831E-2</v>
      </c>
    </row>
    <row r="35" spans="1:4" x14ac:dyDescent="0.55000000000000004">
      <c r="A35" s="15">
        <v>19633</v>
      </c>
      <c r="B35" s="14">
        <v>2662.482</v>
      </c>
      <c r="C35" s="19">
        <f t="shared" si="0"/>
        <v>19724</v>
      </c>
      <c r="D35" s="25">
        <f t="shared" si="1"/>
        <v>-6.0559049289952593E-2</v>
      </c>
    </row>
    <row r="36" spans="1:4" x14ac:dyDescent="0.55000000000000004">
      <c r="A36" s="15">
        <v>19725</v>
      </c>
      <c r="B36" s="14">
        <v>2649.7550000000001</v>
      </c>
      <c r="C36" s="19">
        <f t="shared" si="0"/>
        <v>19814</v>
      </c>
      <c r="D36" s="25">
        <f t="shared" si="1"/>
        <v>-1.9120504852239151E-2</v>
      </c>
    </row>
    <row r="37" spans="1:4" x14ac:dyDescent="0.55000000000000004">
      <c r="A37" s="15">
        <v>19815</v>
      </c>
      <c r="B37" s="14">
        <v>2652.643</v>
      </c>
      <c r="C37" s="19">
        <f t="shared" si="0"/>
        <v>19905</v>
      </c>
      <c r="D37" s="25">
        <f t="shared" si="1"/>
        <v>4.3596483448471446E-3</v>
      </c>
    </row>
    <row r="38" spans="1:4" x14ac:dyDescent="0.55000000000000004">
      <c r="A38" s="15">
        <v>19906</v>
      </c>
      <c r="B38" s="14">
        <v>2682.6010000000001</v>
      </c>
      <c r="C38" s="19">
        <f t="shared" si="0"/>
        <v>19997</v>
      </c>
      <c r="D38" s="25">
        <f t="shared" si="1"/>
        <v>4.5174567403152288E-2</v>
      </c>
    </row>
    <row r="39" spans="1:4" x14ac:dyDescent="0.55000000000000004">
      <c r="A39" s="15">
        <v>19998</v>
      </c>
      <c r="B39" s="14">
        <v>2735.0909999999999</v>
      </c>
      <c r="C39" s="19">
        <f t="shared" si="0"/>
        <v>20089</v>
      </c>
      <c r="D39" s="25">
        <f t="shared" si="1"/>
        <v>7.8267323392482879E-2</v>
      </c>
    </row>
    <row r="40" spans="1:4" x14ac:dyDescent="0.55000000000000004">
      <c r="A40" s="15">
        <v>20090</v>
      </c>
      <c r="B40" s="14">
        <v>2813.212</v>
      </c>
      <c r="C40" s="19">
        <f t="shared" si="0"/>
        <v>20179</v>
      </c>
      <c r="D40" s="25">
        <f t="shared" si="1"/>
        <v>0.11424994634547847</v>
      </c>
    </row>
    <row r="41" spans="1:4" x14ac:dyDescent="0.55000000000000004">
      <c r="A41" s="15">
        <v>20180</v>
      </c>
      <c r="B41" s="14">
        <v>2858.9879999999998</v>
      </c>
      <c r="C41" s="19">
        <f t="shared" si="0"/>
        <v>20270</v>
      </c>
      <c r="D41" s="25">
        <f t="shared" si="1"/>
        <v>6.5087167266455026E-2</v>
      </c>
    </row>
    <row r="42" spans="1:4" x14ac:dyDescent="0.55000000000000004">
      <c r="A42" s="15">
        <v>20271</v>
      </c>
      <c r="B42" s="14">
        <v>2897.598</v>
      </c>
      <c r="C42" s="19">
        <f t="shared" si="0"/>
        <v>20362</v>
      </c>
      <c r="D42" s="25">
        <f t="shared" si="1"/>
        <v>5.4019114455884143E-2</v>
      </c>
    </row>
    <row r="43" spans="1:4" x14ac:dyDescent="0.55000000000000004">
      <c r="A43" s="15">
        <v>20363</v>
      </c>
      <c r="B43" s="14">
        <v>2914.9929999999999</v>
      </c>
      <c r="C43" s="19">
        <f t="shared" si="0"/>
        <v>20454</v>
      </c>
      <c r="D43" s="25">
        <f t="shared" si="1"/>
        <v>2.40129928306132E-2</v>
      </c>
    </row>
    <row r="44" spans="1:4" x14ac:dyDescent="0.55000000000000004">
      <c r="A44" s="15">
        <v>20455</v>
      </c>
      <c r="B44" s="14">
        <v>2903.6709999999998</v>
      </c>
      <c r="C44" s="19">
        <f t="shared" si="0"/>
        <v>20545</v>
      </c>
      <c r="D44" s="25">
        <f t="shared" si="1"/>
        <v>-1.5536229418046776E-2</v>
      </c>
    </row>
    <row r="45" spans="1:4" x14ac:dyDescent="0.55000000000000004">
      <c r="A45" s="15">
        <v>20546</v>
      </c>
      <c r="B45" s="14">
        <v>2927.665</v>
      </c>
      <c r="C45" s="19">
        <f t="shared" si="0"/>
        <v>20636</v>
      </c>
      <c r="D45" s="25">
        <f t="shared" si="1"/>
        <v>3.3053331455251467E-2</v>
      </c>
    </row>
    <row r="46" spans="1:4" x14ac:dyDescent="0.55000000000000004">
      <c r="A46" s="15">
        <v>20637</v>
      </c>
      <c r="B46" s="14">
        <v>2925.0349999999999</v>
      </c>
      <c r="C46" s="19">
        <f t="shared" si="0"/>
        <v>20728</v>
      </c>
      <c r="D46" s="25">
        <f t="shared" si="1"/>
        <v>-3.5933072943796773E-3</v>
      </c>
    </row>
    <row r="47" spans="1:4" x14ac:dyDescent="0.55000000000000004">
      <c r="A47" s="15">
        <v>20729</v>
      </c>
      <c r="B47" s="14">
        <v>2973.1790000000001</v>
      </c>
      <c r="C47" s="19">
        <f t="shared" si="0"/>
        <v>20820</v>
      </c>
      <c r="D47" s="25">
        <f t="shared" si="1"/>
        <v>6.583716092286096E-2</v>
      </c>
    </row>
    <row r="48" spans="1:4" x14ac:dyDescent="0.55000000000000004">
      <c r="A48" s="15">
        <v>20821</v>
      </c>
      <c r="B48" s="14">
        <v>2992.2190000000001</v>
      </c>
      <c r="C48" s="19">
        <f t="shared" si="0"/>
        <v>20910</v>
      </c>
      <c r="D48" s="25">
        <f t="shared" si="1"/>
        <v>2.5615679378873324E-2</v>
      </c>
    </row>
    <row r="49" spans="1:4" x14ac:dyDescent="0.55000000000000004">
      <c r="A49" s="15">
        <v>20911</v>
      </c>
      <c r="B49" s="14">
        <v>2985.663</v>
      </c>
      <c r="C49" s="19">
        <f t="shared" si="0"/>
        <v>21001</v>
      </c>
      <c r="D49" s="25">
        <f t="shared" si="1"/>
        <v>-8.7640643950193109E-3</v>
      </c>
    </row>
    <row r="50" spans="1:4" x14ac:dyDescent="0.55000000000000004">
      <c r="A50" s="15">
        <v>21002</v>
      </c>
      <c r="B50" s="14">
        <v>3014.9189999999999</v>
      </c>
      <c r="C50" s="19">
        <f t="shared" si="0"/>
        <v>21093</v>
      </c>
      <c r="D50" s="25">
        <f t="shared" si="1"/>
        <v>3.9195314407553639E-2</v>
      </c>
    </row>
    <row r="51" spans="1:4" x14ac:dyDescent="0.55000000000000004">
      <c r="A51" s="15">
        <v>21094</v>
      </c>
      <c r="B51" s="14">
        <v>2983.7269999999999</v>
      </c>
      <c r="C51" s="19">
        <f t="shared" si="0"/>
        <v>21185</v>
      </c>
      <c r="D51" s="25">
        <f t="shared" si="1"/>
        <v>-4.1383533023606756E-2</v>
      </c>
    </row>
    <row r="52" spans="1:4" x14ac:dyDescent="0.55000000000000004">
      <c r="A52" s="15">
        <v>21186</v>
      </c>
      <c r="B52" s="14">
        <v>2906.2739999999999</v>
      </c>
      <c r="C52" s="19">
        <f t="shared" si="0"/>
        <v>21275</v>
      </c>
      <c r="D52" s="25">
        <f t="shared" si="1"/>
        <v>-0.10383389633166829</v>
      </c>
    </row>
    <row r="53" spans="1:4" x14ac:dyDescent="0.55000000000000004">
      <c r="A53" s="15">
        <v>21276</v>
      </c>
      <c r="B53" s="14">
        <v>2925.3789999999999</v>
      </c>
      <c r="C53" s="19">
        <f t="shared" si="0"/>
        <v>21366</v>
      </c>
      <c r="D53" s="25">
        <f t="shared" si="1"/>
        <v>2.6294836618983908E-2</v>
      </c>
    </row>
    <row r="54" spans="1:4" x14ac:dyDescent="0.55000000000000004">
      <c r="A54" s="15">
        <v>21367</v>
      </c>
      <c r="B54" s="14">
        <v>2993.0680000000002</v>
      </c>
      <c r="C54" s="19">
        <f t="shared" si="0"/>
        <v>21458</v>
      </c>
      <c r="D54" s="25">
        <f t="shared" si="1"/>
        <v>9.2554161358237685E-2</v>
      </c>
    </row>
    <row r="55" spans="1:4" x14ac:dyDescent="0.55000000000000004">
      <c r="A55" s="15">
        <v>21459</v>
      </c>
      <c r="B55" s="14">
        <v>3063.085</v>
      </c>
      <c r="C55" s="19">
        <f t="shared" si="0"/>
        <v>21550</v>
      </c>
      <c r="D55" s="25">
        <f t="shared" si="1"/>
        <v>9.3572214196269599E-2</v>
      </c>
    </row>
    <row r="56" spans="1:4" x14ac:dyDescent="0.55000000000000004">
      <c r="A56" s="15">
        <v>21551</v>
      </c>
      <c r="B56" s="14">
        <v>3121.9360000000001</v>
      </c>
      <c r="C56" s="19">
        <f t="shared" si="0"/>
        <v>21640</v>
      </c>
      <c r="D56" s="25">
        <f t="shared" si="1"/>
        <v>7.6851931957487629E-2</v>
      </c>
    </row>
    <row r="57" spans="1:4" x14ac:dyDescent="0.55000000000000004">
      <c r="A57" s="15">
        <v>21641</v>
      </c>
      <c r="B57" s="14">
        <v>3192.38</v>
      </c>
      <c r="C57" s="19">
        <f t="shared" si="0"/>
        <v>21731</v>
      </c>
      <c r="D57" s="25">
        <f t="shared" si="1"/>
        <v>9.025681500197269E-2</v>
      </c>
    </row>
    <row r="58" spans="1:4" x14ac:dyDescent="0.55000000000000004">
      <c r="A58" s="15">
        <v>21732</v>
      </c>
      <c r="B58" s="14">
        <v>3194.6529999999998</v>
      </c>
      <c r="C58" s="19">
        <f t="shared" si="0"/>
        <v>21823</v>
      </c>
      <c r="D58" s="25">
        <f t="shared" si="1"/>
        <v>2.8480318759038781E-3</v>
      </c>
    </row>
    <row r="59" spans="1:4" x14ac:dyDescent="0.55000000000000004">
      <c r="A59" s="15">
        <v>21824</v>
      </c>
      <c r="B59" s="14">
        <v>3203.759</v>
      </c>
      <c r="C59" s="19">
        <f t="shared" si="0"/>
        <v>21915</v>
      </c>
      <c r="D59" s="25">
        <f t="shared" si="1"/>
        <v>1.1401551279591082E-2</v>
      </c>
    </row>
    <row r="60" spans="1:4" x14ac:dyDescent="0.55000000000000004">
      <c r="A60" s="15">
        <v>21916</v>
      </c>
      <c r="B60" s="14">
        <v>3275.7570000000001</v>
      </c>
      <c r="C60" s="19">
        <f t="shared" si="0"/>
        <v>22006</v>
      </c>
      <c r="D60" s="25">
        <f t="shared" si="1"/>
        <v>8.9891905102724934E-2</v>
      </c>
    </row>
    <row r="61" spans="1:4" x14ac:dyDescent="0.55000000000000004">
      <c r="A61" s="15">
        <v>22007</v>
      </c>
      <c r="B61" s="14">
        <v>3258.0880000000002</v>
      </c>
      <c r="C61" s="19">
        <f t="shared" si="0"/>
        <v>22097</v>
      </c>
      <c r="D61" s="25">
        <f t="shared" si="1"/>
        <v>-2.1575470952210463E-2</v>
      </c>
    </row>
    <row r="62" spans="1:4" x14ac:dyDescent="0.55000000000000004">
      <c r="A62" s="15">
        <v>22098</v>
      </c>
      <c r="B62" s="14">
        <v>3274.029</v>
      </c>
      <c r="C62" s="19">
        <f t="shared" si="0"/>
        <v>22189</v>
      </c>
      <c r="D62" s="25">
        <f t="shared" si="1"/>
        <v>1.9570987646742033E-2</v>
      </c>
    </row>
    <row r="63" spans="1:4" x14ac:dyDescent="0.55000000000000004">
      <c r="A63" s="15">
        <v>22190</v>
      </c>
      <c r="B63" s="14">
        <v>3232.009</v>
      </c>
      <c r="C63" s="19">
        <f t="shared" si="0"/>
        <v>22281</v>
      </c>
      <c r="D63" s="25">
        <f t="shared" si="1"/>
        <v>-5.1337358343496842E-2</v>
      </c>
    </row>
    <row r="64" spans="1:4" x14ac:dyDescent="0.55000000000000004">
      <c r="A64" s="15">
        <v>22282</v>
      </c>
      <c r="B64" s="14">
        <v>3253.826</v>
      </c>
      <c r="C64" s="19">
        <f t="shared" si="0"/>
        <v>22371</v>
      </c>
      <c r="D64" s="25">
        <f t="shared" si="1"/>
        <v>2.700116243488182E-2</v>
      </c>
    </row>
    <row r="65" spans="1:4" x14ac:dyDescent="0.55000000000000004">
      <c r="A65" s="15">
        <v>22372</v>
      </c>
      <c r="B65" s="14">
        <v>3309.0590000000002</v>
      </c>
      <c r="C65" s="19">
        <f t="shared" si="0"/>
        <v>22462</v>
      </c>
      <c r="D65" s="25">
        <f t="shared" si="1"/>
        <v>6.789914396160146E-2</v>
      </c>
    </row>
    <row r="66" spans="1:4" x14ac:dyDescent="0.55000000000000004">
      <c r="A66" s="15">
        <v>22463</v>
      </c>
      <c r="B66" s="14">
        <v>3372.5810000000001</v>
      </c>
      <c r="C66" s="19">
        <f t="shared" si="0"/>
        <v>22554</v>
      </c>
      <c r="D66" s="25">
        <f t="shared" si="1"/>
        <v>7.6785575597170919E-2</v>
      </c>
    </row>
    <row r="67" spans="1:4" x14ac:dyDescent="0.55000000000000004">
      <c r="A67" s="15">
        <v>22555</v>
      </c>
      <c r="B67" s="14">
        <v>3438.721</v>
      </c>
      <c r="C67" s="19">
        <f t="shared" si="0"/>
        <v>22646</v>
      </c>
      <c r="D67" s="25">
        <f t="shared" si="1"/>
        <v>7.8444372425747311E-2</v>
      </c>
    </row>
    <row r="68" spans="1:4" x14ac:dyDescent="0.55000000000000004">
      <c r="A68" s="15">
        <v>22647</v>
      </c>
      <c r="B68" s="14">
        <v>3500.0540000000001</v>
      </c>
      <c r="C68" s="19">
        <f t="shared" si="0"/>
        <v>22736</v>
      </c>
      <c r="D68" s="25">
        <f t="shared" si="1"/>
        <v>7.1343967713577428E-2</v>
      </c>
    </row>
    <row r="69" spans="1:4" x14ac:dyDescent="0.55000000000000004">
      <c r="A69" s="15">
        <v>22737</v>
      </c>
      <c r="B69" s="14">
        <v>3531.683</v>
      </c>
      <c r="C69" s="19">
        <f t="shared" si="0"/>
        <v>22827</v>
      </c>
      <c r="D69" s="25">
        <f t="shared" si="1"/>
        <v>3.6146870876849313E-2</v>
      </c>
    </row>
    <row r="70" spans="1:4" x14ac:dyDescent="0.55000000000000004">
      <c r="A70" s="15">
        <v>22828</v>
      </c>
      <c r="B70" s="14">
        <v>3575.07</v>
      </c>
      <c r="C70" s="19">
        <f t="shared" si="0"/>
        <v>22919</v>
      </c>
      <c r="D70" s="25">
        <f t="shared" si="1"/>
        <v>4.9140310724377301E-2</v>
      </c>
    </row>
    <row r="71" spans="1:4" x14ac:dyDescent="0.55000000000000004">
      <c r="A71" s="15">
        <v>22920</v>
      </c>
      <c r="B71" s="14">
        <v>3586.8270000000002</v>
      </c>
      <c r="C71" s="19">
        <f t="shared" si="0"/>
        <v>23011</v>
      </c>
      <c r="D71" s="25">
        <f t="shared" si="1"/>
        <v>1.3154427745471153E-2</v>
      </c>
    </row>
    <row r="72" spans="1:4" x14ac:dyDescent="0.55000000000000004">
      <c r="A72" s="15">
        <v>23012</v>
      </c>
      <c r="B72" s="14">
        <v>3625.9810000000002</v>
      </c>
      <c r="C72" s="19">
        <f t="shared" si="0"/>
        <v>23101</v>
      </c>
      <c r="D72" s="25">
        <f t="shared" si="1"/>
        <v>4.3664219099499135E-2</v>
      </c>
    </row>
    <row r="73" spans="1:4" x14ac:dyDescent="0.55000000000000004">
      <c r="A73" s="15">
        <v>23102</v>
      </c>
      <c r="B73" s="14">
        <v>3666.6689999999999</v>
      </c>
      <c r="C73" s="19">
        <f t="shared" ref="C73:C136" si="2">IF(A73="","",EOMONTH(A73,2))</f>
        <v>23192</v>
      </c>
      <c r="D73" s="25">
        <f t="shared" si="1"/>
        <v>4.4884956650351526E-2</v>
      </c>
    </row>
    <row r="74" spans="1:4" x14ac:dyDescent="0.55000000000000004">
      <c r="A74" s="15">
        <v>23193</v>
      </c>
      <c r="B74" s="14">
        <v>3747.2779999999998</v>
      </c>
      <c r="C74" s="19">
        <f t="shared" si="2"/>
        <v>23284</v>
      </c>
      <c r="D74" s="25">
        <f t="shared" ref="D74:D137" si="3">IF(OR(A74="",ROW(A74)=8),"",((B74/B73)-1)*4)</f>
        <v>8.7937034949159276E-2</v>
      </c>
    </row>
    <row r="75" spans="1:4" x14ac:dyDescent="0.55000000000000004">
      <c r="A75" s="15">
        <v>23285</v>
      </c>
      <c r="B75" s="14">
        <v>3771.8449999999998</v>
      </c>
      <c r="C75" s="19">
        <f t="shared" si="2"/>
        <v>23376</v>
      </c>
      <c r="D75" s="25">
        <f t="shared" si="3"/>
        <v>2.6223835007704643E-2</v>
      </c>
    </row>
    <row r="76" spans="1:4" x14ac:dyDescent="0.55000000000000004">
      <c r="A76" s="15">
        <v>23377</v>
      </c>
      <c r="B76" s="14">
        <v>3851.366</v>
      </c>
      <c r="C76" s="19">
        <f t="shared" si="2"/>
        <v>23467</v>
      </c>
      <c r="D76" s="25">
        <f t="shared" si="3"/>
        <v>8.4331142981750595E-2</v>
      </c>
    </row>
    <row r="77" spans="1:4" x14ac:dyDescent="0.55000000000000004">
      <c r="A77" s="15">
        <v>23468</v>
      </c>
      <c r="B77" s="14">
        <v>3893.2959999999998</v>
      </c>
      <c r="C77" s="19">
        <f t="shared" si="2"/>
        <v>23558</v>
      </c>
      <c r="D77" s="25">
        <f t="shared" si="3"/>
        <v>4.3548185241288451E-2</v>
      </c>
    </row>
    <row r="78" spans="1:4" x14ac:dyDescent="0.55000000000000004">
      <c r="A78" s="15">
        <v>23559</v>
      </c>
      <c r="B78" s="14">
        <v>3954.1210000000001</v>
      </c>
      <c r="C78" s="19">
        <f t="shared" si="2"/>
        <v>23650</v>
      </c>
      <c r="D78" s="25">
        <f t="shared" si="3"/>
        <v>6.2492037594881644E-2</v>
      </c>
    </row>
    <row r="79" spans="1:4" x14ac:dyDescent="0.55000000000000004">
      <c r="A79" s="15">
        <v>23651</v>
      </c>
      <c r="B79" s="14">
        <v>3966.335</v>
      </c>
      <c r="C79" s="19">
        <f t="shared" si="2"/>
        <v>23742</v>
      </c>
      <c r="D79" s="25">
        <f t="shared" si="3"/>
        <v>1.2355716984886911E-2</v>
      </c>
    </row>
    <row r="80" spans="1:4" x14ac:dyDescent="0.55000000000000004">
      <c r="A80" s="15">
        <v>23743</v>
      </c>
      <c r="B80" s="14">
        <v>4062.3110000000001</v>
      </c>
      <c r="C80" s="19">
        <f t="shared" si="2"/>
        <v>23832</v>
      </c>
      <c r="D80" s="25">
        <f t="shared" si="3"/>
        <v>9.6790614005120901E-2</v>
      </c>
    </row>
    <row r="81" spans="1:4" x14ac:dyDescent="0.55000000000000004">
      <c r="A81" s="15">
        <v>23833</v>
      </c>
      <c r="B81" s="14">
        <v>4113.6289999999999</v>
      </c>
      <c r="C81" s="19">
        <f t="shared" si="2"/>
        <v>23923</v>
      </c>
      <c r="D81" s="25">
        <f t="shared" si="3"/>
        <v>5.0530843157995164E-2</v>
      </c>
    </row>
    <row r="82" spans="1:4" x14ac:dyDescent="0.55000000000000004">
      <c r="A82" s="15">
        <v>23924</v>
      </c>
      <c r="B82" s="14">
        <v>4205.0860000000002</v>
      </c>
      <c r="C82" s="19">
        <f t="shared" si="2"/>
        <v>24015</v>
      </c>
      <c r="D82" s="25">
        <f t="shared" si="3"/>
        <v>8.8930722726819234E-2</v>
      </c>
    </row>
    <row r="83" spans="1:4" x14ac:dyDescent="0.55000000000000004">
      <c r="A83" s="15">
        <v>24016</v>
      </c>
      <c r="B83" s="14">
        <v>4301.973</v>
      </c>
      <c r="C83" s="19">
        <f t="shared" si="2"/>
        <v>24107</v>
      </c>
      <c r="D83" s="25">
        <f t="shared" si="3"/>
        <v>9.2161729867117792E-2</v>
      </c>
    </row>
    <row r="84" spans="1:4" x14ac:dyDescent="0.55000000000000004">
      <c r="A84" s="15">
        <v>24108</v>
      </c>
      <c r="B84" s="14">
        <v>4406.6930000000002</v>
      </c>
      <c r="C84" s="19">
        <f t="shared" si="2"/>
        <v>24197</v>
      </c>
      <c r="D84" s="25">
        <f t="shared" si="3"/>
        <v>9.736927684111496E-2</v>
      </c>
    </row>
    <row r="85" spans="1:4" x14ac:dyDescent="0.55000000000000004">
      <c r="A85" s="15">
        <v>24198</v>
      </c>
      <c r="B85" s="14">
        <v>4421.7470000000003</v>
      </c>
      <c r="C85" s="19">
        <f t="shared" si="2"/>
        <v>24288</v>
      </c>
      <c r="D85" s="25">
        <f t="shared" si="3"/>
        <v>1.3664668720966056E-2</v>
      </c>
    </row>
    <row r="86" spans="1:4" x14ac:dyDescent="0.55000000000000004">
      <c r="A86" s="15">
        <v>24289</v>
      </c>
      <c r="B86" s="14">
        <v>4459.1949999999997</v>
      </c>
      <c r="C86" s="19">
        <f t="shared" si="2"/>
        <v>24380</v>
      </c>
      <c r="D86" s="25">
        <f t="shared" si="3"/>
        <v>3.387620322917595E-2</v>
      </c>
    </row>
    <row r="87" spans="1:4" x14ac:dyDescent="0.55000000000000004">
      <c r="A87" s="15">
        <v>24381</v>
      </c>
      <c r="B87" s="14">
        <v>4495.777</v>
      </c>
      <c r="C87" s="19">
        <f t="shared" si="2"/>
        <v>24472</v>
      </c>
      <c r="D87" s="25">
        <f t="shared" si="3"/>
        <v>3.2814891477049635E-2</v>
      </c>
    </row>
    <row r="88" spans="1:4" x14ac:dyDescent="0.55000000000000004">
      <c r="A88" s="15">
        <v>24473</v>
      </c>
      <c r="B88" s="14">
        <v>4535.5910000000003</v>
      </c>
      <c r="C88" s="19">
        <f t="shared" si="2"/>
        <v>24562</v>
      </c>
      <c r="D88" s="25">
        <f t="shared" si="3"/>
        <v>3.5423465176320335E-2</v>
      </c>
    </row>
    <row r="89" spans="1:4" x14ac:dyDescent="0.55000000000000004">
      <c r="A89" s="15">
        <v>24563</v>
      </c>
      <c r="B89" s="14">
        <v>4538.37</v>
      </c>
      <c r="C89" s="19">
        <f t="shared" si="2"/>
        <v>24653</v>
      </c>
      <c r="D89" s="25">
        <f t="shared" si="3"/>
        <v>2.4508382700290099E-3</v>
      </c>
    </row>
    <row r="90" spans="1:4" x14ac:dyDescent="0.55000000000000004">
      <c r="A90" s="15">
        <v>24654</v>
      </c>
      <c r="B90" s="14">
        <v>4581.3090000000002</v>
      </c>
      <c r="C90" s="19">
        <f t="shared" si="2"/>
        <v>24745</v>
      </c>
      <c r="D90" s="25">
        <f t="shared" si="3"/>
        <v>3.7845305693454456E-2</v>
      </c>
    </row>
    <row r="91" spans="1:4" x14ac:dyDescent="0.55000000000000004">
      <c r="A91" s="15">
        <v>24746</v>
      </c>
      <c r="B91" s="14">
        <v>4615.8530000000001</v>
      </c>
      <c r="C91" s="19">
        <f t="shared" si="2"/>
        <v>24837</v>
      </c>
      <c r="D91" s="25">
        <f t="shared" si="3"/>
        <v>3.0160812117235203E-2</v>
      </c>
    </row>
    <row r="92" spans="1:4" x14ac:dyDescent="0.55000000000000004">
      <c r="A92" s="15">
        <v>24838</v>
      </c>
      <c r="B92" s="14">
        <v>4709.9930000000004</v>
      </c>
      <c r="C92" s="19">
        <f t="shared" si="2"/>
        <v>24928</v>
      </c>
      <c r="D92" s="25">
        <f t="shared" si="3"/>
        <v>8.1579721017979168E-2</v>
      </c>
    </row>
    <row r="93" spans="1:4" x14ac:dyDescent="0.55000000000000004">
      <c r="A93" s="15">
        <v>24929</v>
      </c>
      <c r="B93" s="14">
        <v>4788.6880000000001</v>
      </c>
      <c r="C93" s="19">
        <f t="shared" si="2"/>
        <v>25019</v>
      </c>
      <c r="D93" s="25">
        <f t="shared" si="3"/>
        <v>6.6832371088449527E-2</v>
      </c>
    </row>
    <row r="94" spans="1:4" x14ac:dyDescent="0.55000000000000004">
      <c r="A94" s="15">
        <v>25020</v>
      </c>
      <c r="B94" s="14">
        <v>4825.799</v>
      </c>
      <c r="C94" s="19">
        <f t="shared" si="2"/>
        <v>25111</v>
      </c>
      <c r="D94" s="25">
        <f t="shared" si="3"/>
        <v>3.0998887377920781E-2</v>
      </c>
    </row>
    <row r="95" spans="1:4" x14ac:dyDescent="0.55000000000000004">
      <c r="A95" s="15">
        <v>25112</v>
      </c>
      <c r="B95" s="14">
        <v>4844.7790000000005</v>
      </c>
      <c r="C95" s="19">
        <f t="shared" si="2"/>
        <v>25203</v>
      </c>
      <c r="D95" s="25">
        <f t="shared" si="3"/>
        <v>1.5732109853725973E-2</v>
      </c>
    </row>
    <row r="96" spans="1:4" x14ac:dyDescent="0.55000000000000004">
      <c r="A96" s="15">
        <v>25204</v>
      </c>
      <c r="B96" s="14">
        <v>4920.6049999999996</v>
      </c>
      <c r="C96" s="19">
        <f t="shared" si="2"/>
        <v>25293</v>
      </c>
      <c r="D96" s="25">
        <f t="shared" si="3"/>
        <v>6.2604300423196868E-2</v>
      </c>
    </row>
    <row r="97" spans="1:4" x14ac:dyDescent="0.55000000000000004">
      <c r="A97" s="15">
        <v>25294</v>
      </c>
      <c r="B97" s="14">
        <v>4935.5640000000003</v>
      </c>
      <c r="C97" s="19">
        <f t="shared" si="2"/>
        <v>25384</v>
      </c>
      <c r="D97" s="25">
        <f t="shared" si="3"/>
        <v>1.2160293297267977E-2</v>
      </c>
    </row>
    <row r="98" spans="1:4" x14ac:dyDescent="0.55000000000000004">
      <c r="A98" s="15">
        <v>25385</v>
      </c>
      <c r="B98" s="14">
        <v>4968.1639999999998</v>
      </c>
      <c r="C98" s="19">
        <f t="shared" si="2"/>
        <v>25476</v>
      </c>
      <c r="D98" s="25">
        <f t="shared" si="3"/>
        <v>2.6420486088317041E-2</v>
      </c>
    </row>
    <row r="99" spans="1:4" x14ac:dyDescent="0.55000000000000004">
      <c r="A99" s="15">
        <v>25477</v>
      </c>
      <c r="B99" s="14">
        <v>4943.9350000000004</v>
      </c>
      <c r="C99" s="19">
        <f t="shared" si="2"/>
        <v>25568</v>
      </c>
      <c r="D99" s="25">
        <f t="shared" si="3"/>
        <v>-1.9507407565450219E-2</v>
      </c>
    </row>
    <row r="100" spans="1:4" x14ac:dyDescent="0.55000000000000004">
      <c r="A100" s="15">
        <v>25569</v>
      </c>
      <c r="B100" s="14">
        <v>4936.5940000000001</v>
      </c>
      <c r="C100" s="19">
        <f t="shared" si="2"/>
        <v>25658</v>
      </c>
      <c r="D100" s="25">
        <f t="shared" si="3"/>
        <v>-5.9393984751014983E-3</v>
      </c>
    </row>
    <row r="101" spans="1:4" x14ac:dyDescent="0.55000000000000004">
      <c r="A101" s="15">
        <v>25659</v>
      </c>
      <c r="B101" s="14">
        <v>4943.6000000000004</v>
      </c>
      <c r="C101" s="19">
        <f t="shared" si="2"/>
        <v>25749</v>
      </c>
      <c r="D101" s="25">
        <f t="shared" si="3"/>
        <v>5.6767884902022558E-3</v>
      </c>
    </row>
    <row r="102" spans="1:4" x14ac:dyDescent="0.55000000000000004">
      <c r="A102" s="15">
        <v>25750</v>
      </c>
      <c r="B102" s="14">
        <v>4989.1589999999997</v>
      </c>
      <c r="C102" s="19">
        <f t="shared" si="2"/>
        <v>25841</v>
      </c>
      <c r="D102" s="25">
        <f t="shared" si="3"/>
        <v>3.6863014807022587E-2</v>
      </c>
    </row>
    <row r="103" spans="1:4" x14ac:dyDescent="0.55000000000000004">
      <c r="A103" s="15">
        <v>25842</v>
      </c>
      <c r="B103" s="14">
        <v>4935.6930000000002</v>
      </c>
      <c r="C103" s="19">
        <f t="shared" si="2"/>
        <v>25933</v>
      </c>
      <c r="D103" s="25">
        <f t="shared" si="3"/>
        <v>-4.2865741500721199E-2</v>
      </c>
    </row>
    <row r="104" spans="1:4" x14ac:dyDescent="0.55000000000000004">
      <c r="A104" s="15">
        <v>25934</v>
      </c>
      <c r="B104" s="14">
        <v>5069.7460000000001</v>
      </c>
      <c r="C104" s="19">
        <f t="shared" si="2"/>
        <v>26023</v>
      </c>
      <c r="D104" s="25">
        <f t="shared" si="3"/>
        <v>0.10863965809866993</v>
      </c>
    </row>
    <row r="105" spans="1:4" x14ac:dyDescent="0.55000000000000004">
      <c r="A105" s="15">
        <v>26024</v>
      </c>
      <c r="B105" s="14">
        <v>5097.1790000000001</v>
      </c>
      <c r="C105" s="19">
        <f t="shared" si="2"/>
        <v>26114</v>
      </c>
      <c r="D105" s="25">
        <f t="shared" si="3"/>
        <v>2.1644476863337481E-2</v>
      </c>
    </row>
    <row r="106" spans="1:4" x14ac:dyDescent="0.55000000000000004">
      <c r="A106" s="15">
        <v>26115</v>
      </c>
      <c r="B106" s="14">
        <v>5139.1279999999997</v>
      </c>
      <c r="C106" s="19">
        <f t="shared" si="2"/>
        <v>26206</v>
      </c>
      <c r="D106" s="25">
        <f t="shared" si="3"/>
        <v>3.2919385409066138E-2</v>
      </c>
    </row>
    <row r="107" spans="1:4" x14ac:dyDescent="0.55000000000000004">
      <c r="A107" s="15">
        <v>26207</v>
      </c>
      <c r="B107" s="14">
        <v>5151.2449999999999</v>
      </c>
      <c r="C107" s="19">
        <f t="shared" si="2"/>
        <v>26298</v>
      </c>
      <c r="D107" s="25">
        <f t="shared" si="3"/>
        <v>9.4311719809274663E-3</v>
      </c>
    </row>
    <row r="108" spans="1:4" x14ac:dyDescent="0.55000000000000004">
      <c r="A108" s="15">
        <v>26299</v>
      </c>
      <c r="B108" s="14">
        <v>5245.9740000000002</v>
      </c>
      <c r="C108" s="19">
        <f t="shared" si="2"/>
        <v>26389</v>
      </c>
      <c r="D108" s="25">
        <f t="shared" si="3"/>
        <v>7.3558139828333147E-2</v>
      </c>
    </row>
    <row r="109" spans="1:4" x14ac:dyDescent="0.55000000000000004">
      <c r="A109" s="15">
        <v>26390</v>
      </c>
      <c r="B109" s="14">
        <v>5365.0450000000001</v>
      </c>
      <c r="C109" s="19">
        <f t="shared" si="2"/>
        <v>26480</v>
      </c>
      <c r="D109" s="25">
        <f t="shared" si="3"/>
        <v>9.0790385160124387E-2</v>
      </c>
    </row>
    <row r="110" spans="1:4" x14ac:dyDescent="0.55000000000000004">
      <c r="A110" s="15">
        <v>26481</v>
      </c>
      <c r="B110" s="14">
        <v>5415.7120000000004</v>
      </c>
      <c r="C110" s="19">
        <f t="shared" si="2"/>
        <v>26572</v>
      </c>
      <c r="D110" s="25">
        <f t="shared" si="3"/>
        <v>3.7775638414962565E-2</v>
      </c>
    </row>
    <row r="111" spans="1:4" x14ac:dyDescent="0.55000000000000004">
      <c r="A111" s="15">
        <v>26573</v>
      </c>
      <c r="B111" s="14">
        <v>5506.3959999999997</v>
      </c>
      <c r="C111" s="19">
        <f t="shared" si="2"/>
        <v>26664</v>
      </c>
      <c r="D111" s="25">
        <f t="shared" si="3"/>
        <v>6.6978450848198534E-2</v>
      </c>
    </row>
    <row r="112" spans="1:4" x14ac:dyDescent="0.55000000000000004">
      <c r="A112" s="15">
        <v>26665</v>
      </c>
      <c r="B112" s="14">
        <v>5642.6689999999999</v>
      </c>
      <c r="C112" s="19">
        <f t="shared" si="2"/>
        <v>26754</v>
      </c>
      <c r="D112" s="25">
        <f t="shared" si="3"/>
        <v>9.8992517065608965E-2</v>
      </c>
    </row>
    <row r="113" spans="1:4" x14ac:dyDescent="0.55000000000000004">
      <c r="A113" s="15">
        <v>26755</v>
      </c>
      <c r="B113" s="14">
        <v>5704.098</v>
      </c>
      <c r="C113" s="19">
        <f t="shared" si="2"/>
        <v>26845</v>
      </c>
      <c r="D113" s="25">
        <f t="shared" si="3"/>
        <v>4.3546059497730383E-2</v>
      </c>
    </row>
    <row r="114" spans="1:4" x14ac:dyDescent="0.55000000000000004">
      <c r="A114" s="15">
        <v>26846</v>
      </c>
      <c r="B114" s="14">
        <v>5674.1</v>
      </c>
      <c r="C114" s="19">
        <f t="shared" si="2"/>
        <v>26937</v>
      </c>
      <c r="D114" s="25">
        <f t="shared" si="3"/>
        <v>-2.1036104218405516E-2</v>
      </c>
    </row>
    <row r="115" spans="1:4" x14ac:dyDescent="0.55000000000000004">
      <c r="A115" s="15">
        <v>26938</v>
      </c>
      <c r="B115" s="14">
        <v>5727.96</v>
      </c>
      <c r="C115" s="19">
        <f t="shared" si="2"/>
        <v>27029</v>
      </c>
      <c r="D115" s="25">
        <f t="shared" si="3"/>
        <v>3.7969017112845727E-2</v>
      </c>
    </row>
    <row r="116" spans="1:4" x14ac:dyDescent="0.55000000000000004">
      <c r="A116" s="15">
        <v>27030</v>
      </c>
      <c r="B116" s="14">
        <v>5678.7129999999997</v>
      </c>
      <c r="C116" s="19">
        <f t="shared" si="2"/>
        <v>27119</v>
      </c>
      <c r="D116" s="25">
        <f t="shared" si="3"/>
        <v>-3.4390603286336141E-2</v>
      </c>
    </row>
    <row r="117" spans="1:4" x14ac:dyDescent="0.55000000000000004">
      <c r="A117" s="15">
        <v>27120</v>
      </c>
      <c r="B117" s="14">
        <v>5692.21</v>
      </c>
      <c r="C117" s="19">
        <f t="shared" si="2"/>
        <v>27210</v>
      </c>
      <c r="D117" s="25">
        <f t="shared" si="3"/>
        <v>9.5070837353468107E-3</v>
      </c>
    </row>
    <row r="118" spans="1:4" x14ac:dyDescent="0.55000000000000004">
      <c r="A118" s="15">
        <v>27211</v>
      </c>
      <c r="B118" s="14">
        <v>5638.4110000000001</v>
      </c>
      <c r="C118" s="19">
        <f t="shared" si="2"/>
        <v>27302</v>
      </c>
      <c r="D118" s="25">
        <f t="shared" si="3"/>
        <v>-3.7805351524275999E-2</v>
      </c>
    </row>
    <row r="119" spans="1:4" x14ac:dyDescent="0.55000000000000004">
      <c r="A119" s="15">
        <v>27303</v>
      </c>
      <c r="B119" s="14">
        <v>5616.5259999999998</v>
      </c>
      <c r="C119" s="19">
        <f t="shared" si="2"/>
        <v>27394</v>
      </c>
      <c r="D119" s="25">
        <f t="shared" si="3"/>
        <v>-1.5525650755150888E-2</v>
      </c>
    </row>
    <row r="120" spans="1:4" x14ac:dyDescent="0.55000000000000004">
      <c r="A120" s="15">
        <v>27395</v>
      </c>
      <c r="B120" s="14">
        <v>5548.1559999999999</v>
      </c>
      <c r="C120" s="19">
        <f t="shared" si="2"/>
        <v>27484</v>
      </c>
      <c r="D120" s="25">
        <f t="shared" si="3"/>
        <v>-4.8692020654760526E-2</v>
      </c>
    </row>
    <row r="121" spans="1:4" x14ac:dyDescent="0.55000000000000004">
      <c r="A121" s="15">
        <v>27485</v>
      </c>
      <c r="B121" s="14">
        <v>5587.8</v>
      </c>
      <c r="C121" s="19">
        <f t="shared" si="2"/>
        <v>27575</v>
      </c>
      <c r="D121" s="25">
        <f t="shared" si="3"/>
        <v>2.8581748602598545E-2</v>
      </c>
    </row>
    <row r="122" spans="1:4" x14ac:dyDescent="0.55000000000000004">
      <c r="A122" s="15">
        <v>27576</v>
      </c>
      <c r="B122" s="14">
        <v>5683.4440000000004</v>
      </c>
      <c r="C122" s="19">
        <f t="shared" si="2"/>
        <v>27667</v>
      </c>
      <c r="D122" s="25">
        <f t="shared" si="3"/>
        <v>6.84663015855973E-2</v>
      </c>
    </row>
    <row r="123" spans="1:4" x14ac:dyDescent="0.55000000000000004">
      <c r="A123" s="15">
        <v>27668</v>
      </c>
      <c r="B123" s="14">
        <v>5759.9719999999998</v>
      </c>
      <c r="C123" s="19">
        <f t="shared" si="2"/>
        <v>27759</v>
      </c>
      <c r="D123" s="25">
        <f t="shared" si="3"/>
        <v>5.3860300198259381E-2</v>
      </c>
    </row>
    <row r="124" spans="1:4" x14ac:dyDescent="0.55000000000000004">
      <c r="A124" s="15">
        <v>27760</v>
      </c>
      <c r="B124" s="14">
        <v>5889.5</v>
      </c>
      <c r="C124" s="19">
        <f t="shared" si="2"/>
        <v>27850</v>
      </c>
      <c r="D124" s="25">
        <f t="shared" si="3"/>
        <v>8.9950437259069815E-2</v>
      </c>
    </row>
    <row r="125" spans="1:4" x14ac:dyDescent="0.55000000000000004">
      <c r="A125" s="15">
        <v>27851</v>
      </c>
      <c r="B125" s="14">
        <v>5932.7110000000002</v>
      </c>
      <c r="C125" s="19">
        <f t="shared" si="2"/>
        <v>27941</v>
      </c>
      <c r="D125" s="25">
        <f t="shared" si="3"/>
        <v>2.9347822395789258E-2</v>
      </c>
    </row>
    <row r="126" spans="1:4" x14ac:dyDescent="0.55000000000000004">
      <c r="A126" s="15">
        <v>27942</v>
      </c>
      <c r="B126" s="14">
        <v>5965.2650000000003</v>
      </c>
      <c r="C126" s="19">
        <f t="shared" si="2"/>
        <v>28033</v>
      </c>
      <c r="D126" s="25">
        <f t="shared" si="3"/>
        <v>2.1948819013769771E-2</v>
      </c>
    </row>
    <row r="127" spans="1:4" x14ac:dyDescent="0.55000000000000004">
      <c r="A127" s="15">
        <v>28034</v>
      </c>
      <c r="B127" s="14">
        <v>6008.5039999999999</v>
      </c>
      <c r="C127" s="19">
        <f t="shared" si="2"/>
        <v>28125</v>
      </c>
      <c r="D127" s="25">
        <f t="shared" si="3"/>
        <v>2.8993850231296747E-2</v>
      </c>
    </row>
    <row r="128" spans="1:4" x14ac:dyDescent="0.55000000000000004">
      <c r="A128" s="15">
        <v>28126</v>
      </c>
      <c r="B128" s="14">
        <v>6079.4939999999997</v>
      </c>
      <c r="C128" s="19">
        <f t="shared" si="2"/>
        <v>28215</v>
      </c>
      <c r="D128" s="25">
        <f t="shared" si="3"/>
        <v>4.7259683941293318E-2</v>
      </c>
    </row>
    <row r="129" spans="1:4" x14ac:dyDescent="0.55000000000000004">
      <c r="A129" s="15">
        <v>28216</v>
      </c>
      <c r="B129" s="14">
        <v>6197.6859999999997</v>
      </c>
      <c r="C129" s="19">
        <f t="shared" si="2"/>
        <v>28306</v>
      </c>
      <c r="D129" s="25">
        <f t="shared" si="3"/>
        <v>7.7764366573928712E-2</v>
      </c>
    </row>
    <row r="130" spans="1:4" x14ac:dyDescent="0.55000000000000004">
      <c r="A130" s="15">
        <v>28307</v>
      </c>
      <c r="B130" s="14">
        <v>6309.5140000000001</v>
      </c>
      <c r="C130" s="19">
        <f t="shared" si="2"/>
        <v>28398</v>
      </c>
      <c r="D130" s="25">
        <f t="shared" si="3"/>
        <v>7.2174033986232899E-2</v>
      </c>
    </row>
    <row r="131" spans="1:4" x14ac:dyDescent="0.55000000000000004">
      <c r="A131" s="15">
        <v>28399</v>
      </c>
      <c r="B131" s="14">
        <v>6309.652</v>
      </c>
      <c r="C131" s="19">
        <f t="shared" si="2"/>
        <v>28490</v>
      </c>
      <c r="D131" s="25">
        <f t="shared" si="3"/>
        <v>8.7486928470603686E-5</v>
      </c>
    </row>
    <row r="132" spans="1:4" x14ac:dyDescent="0.55000000000000004">
      <c r="A132" s="15">
        <v>28491</v>
      </c>
      <c r="B132" s="14">
        <v>6329.7910000000002</v>
      </c>
      <c r="C132" s="19">
        <f t="shared" si="2"/>
        <v>28580</v>
      </c>
      <c r="D132" s="25">
        <f t="shared" si="3"/>
        <v>1.2767106648671422E-2</v>
      </c>
    </row>
    <row r="133" spans="1:4" x14ac:dyDescent="0.55000000000000004">
      <c r="A133" s="15">
        <v>28581</v>
      </c>
      <c r="B133" s="14">
        <v>6574.39</v>
      </c>
      <c r="C133" s="19">
        <f t="shared" si="2"/>
        <v>28671</v>
      </c>
      <c r="D133" s="25">
        <f t="shared" si="3"/>
        <v>0.15457003240707312</v>
      </c>
    </row>
    <row r="134" spans="1:4" x14ac:dyDescent="0.55000000000000004">
      <c r="A134" s="15">
        <v>28672</v>
      </c>
      <c r="B134" s="14">
        <v>6640.4970000000003</v>
      </c>
      <c r="C134" s="19">
        <f t="shared" si="2"/>
        <v>28763</v>
      </c>
      <c r="D134" s="25">
        <f t="shared" si="3"/>
        <v>4.0220917834202119E-2</v>
      </c>
    </row>
    <row r="135" spans="1:4" x14ac:dyDescent="0.55000000000000004">
      <c r="A135" s="15">
        <v>28764</v>
      </c>
      <c r="B135" s="14">
        <v>6729.7550000000001</v>
      </c>
      <c r="C135" s="19">
        <f t="shared" si="2"/>
        <v>28855</v>
      </c>
      <c r="D135" s="25">
        <f t="shared" si="3"/>
        <v>5.3765855176201249E-2</v>
      </c>
    </row>
    <row r="136" spans="1:4" x14ac:dyDescent="0.55000000000000004">
      <c r="A136" s="15">
        <v>28856</v>
      </c>
      <c r="B136" s="14">
        <v>6741.8540000000003</v>
      </c>
      <c r="C136" s="19">
        <f t="shared" si="2"/>
        <v>28945</v>
      </c>
      <c r="D136" s="25">
        <f t="shared" si="3"/>
        <v>7.1913464903259339E-3</v>
      </c>
    </row>
    <row r="137" spans="1:4" x14ac:dyDescent="0.55000000000000004">
      <c r="A137" s="15">
        <v>28946</v>
      </c>
      <c r="B137" s="14">
        <v>6749.0630000000001</v>
      </c>
      <c r="C137" s="19">
        <f t="shared" ref="C137:C200" si="4">IF(A137="","",EOMONTH(A137,2))</f>
        <v>29036</v>
      </c>
      <c r="D137" s="25">
        <f t="shared" si="3"/>
        <v>4.2771617421557551E-3</v>
      </c>
    </row>
    <row r="138" spans="1:4" x14ac:dyDescent="0.55000000000000004">
      <c r="A138" s="15">
        <v>29037</v>
      </c>
      <c r="B138" s="14">
        <v>6799.2</v>
      </c>
      <c r="C138" s="19">
        <f t="shared" si="4"/>
        <v>29128</v>
      </c>
      <c r="D138" s="25">
        <f t="shared" ref="D138:D201" si="5">IF(OR(A138="",ROW(A138)=8),"",((B138/B137)-1)*4)</f>
        <v>2.9714939688664899E-2</v>
      </c>
    </row>
    <row r="139" spans="1:4" x14ac:dyDescent="0.55000000000000004">
      <c r="A139" s="15">
        <v>29129</v>
      </c>
      <c r="B139" s="14">
        <v>6816.2030000000004</v>
      </c>
      <c r="C139" s="19">
        <f t="shared" si="4"/>
        <v>29220</v>
      </c>
      <c r="D139" s="25">
        <f t="shared" si="5"/>
        <v>1.0002941522532005E-2</v>
      </c>
    </row>
    <row r="140" spans="1:4" x14ac:dyDescent="0.55000000000000004">
      <c r="A140" s="15">
        <v>29221</v>
      </c>
      <c r="B140" s="14">
        <v>6837.6409999999996</v>
      </c>
      <c r="C140" s="19">
        <f t="shared" si="4"/>
        <v>29311</v>
      </c>
      <c r="D140" s="25">
        <f t="shared" si="5"/>
        <v>1.2580611228861116E-2</v>
      </c>
    </row>
    <row r="141" spans="1:4" x14ac:dyDescent="0.55000000000000004">
      <c r="A141" s="15">
        <v>29312</v>
      </c>
      <c r="B141" s="14">
        <v>6696.7529999999997</v>
      </c>
      <c r="C141" s="19">
        <f t="shared" si="4"/>
        <v>29402</v>
      </c>
      <c r="D141" s="25">
        <f t="shared" si="5"/>
        <v>-8.2419068213730462E-2</v>
      </c>
    </row>
    <row r="142" spans="1:4" x14ac:dyDescent="0.55000000000000004">
      <c r="A142" s="15">
        <v>29403</v>
      </c>
      <c r="B142" s="14">
        <v>6688.7939999999999</v>
      </c>
      <c r="C142" s="19">
        <f t="shared" si="4"/>
        <v>29494</v>
      </c>
      <c r="D142" s="25">
        <f t="shared" si="5"/>
        <v>-4.753945680839422E-3</v>
      </c>
    </row>
    <row r="143" spans="1:4" x14ac:dyDescent="0.55000000000000004">
      <c r="A143" s="15">
        <v>29495</v>
      </c>
      <c r="B143" s="14">
        <v>6813.5349999999999</v>
      </c>
      <c r="C143" s="19">
        <f t="shared" si="4"/>
        <v>29586</v>
      </c>
      <c r="D143" s="25">
        <f t="shared" si="5"/>
        <v>7.4597005080437206E-2</v>
      </c>
    </row>
    <row r="144" spans="1:4" x14ac:dyDescent="0.55000000000000004">
      <c r="A144" s="15">
        <v>29587</v>
      </c>
      <c r="B144" s="14">
        <v>6947.0420000000004</v>
      </c>
      <c r="C144" s="19">
        <f t="shared" si="4"/>
        <v>29676</v>
      </c>
      <c r="D144" s="25">
        <f t="shared" si="5"/>
        <v>7.8377523561558249E-2</v>
      </c>
    </row>
    <row r="145" spans="1:4" x14ac:dyDescent="0.55000000000000004">
      <c r="A145" s="15">
        <v>29677</v>
      </c>
      <c r="B145" s="14">
        <v>6895.5590000000002</v>
      </c>
      <c r="C145" s="19">
        <f t="shared" si="4"/>
        <v>29767</v>
      </c>
      <c r="D145" s="25">
        <f t="shared" si="5"/>
        <v>-2.9643120050231619E-2</v>
      </c>
    </row>
    <row r="146" spans="1:4" x14ac:dyDescent="0.55000000000000004">
      <c r="A146" s="15">
        <v>29768</v>
      </c>
      <c r="B146" s="14">
        <v>6978.1350000000002</v>
      </c>
      <c r="C146" s="19">
        <f t="shared" si="4"/>
        <v>29859</v>
      </c>
      <c r="D146" s="25">
        <f t="shared" si="5"/>
        <v>4.7900975105861221E-2</v>
      </c>
    </row>
    <row r="147" spans="1:4" x14ac:dyDescent="0.55000000000000004">
      <c r="A147" s="15">
        <v>29860</v>
      </c>
      <c r="B147" s="14">
        <v>6902.1049999999996</v>
      </c>
      <c r="C147" s="19">
        <f t="shared" si="4"/>
        <v>29951</v>
      </c>
      <c r="D147" s="25">
        <f t="shared" si="5"/>
        <v>-4.3581845292474775E-2</v>
      </c>
    </row>
    <row r="148" spans="1:4" x14ac:dyDescent="0.55000000000000004">
      <c r="A148" s="15">
        <v>29952</v>
      </c>
      <c r="B148" s="14">
        <v>6794.8779999999997</v>
      </c>
      <c r="C148" s="19">
        <f t="shared" si="4"/>
        <v>30041</v>
      </c>
      <c r="D148" s="25">
        <f t="shared" si="5"/>
        <v>-6.214162201241491E-2</v>
      </c>
    </row>
    <row r="149" spans="1:4" x14ac:dyDescent="0.55000000000000004">
      <c r="A149" s="15">
        <v>30042</v>
      </c>
      <c r="B149" s="14">
        <v>6825.8760000000002</v>
      </c>
      <c r="C149" s="19">
        <f t="shared" si="4"/>
        <v>30132</v>
      </c>
      <c r="D149" s="25">
        <f t="shared" si="5"/>
        <v>1.8247862581197261E-2</v>
      </c>
    </row>
    <row r="150" spans="1:4" x14ac:dyDescent="0.55000000000000004">
      <c r="A150" s="15">
        <v>30133</v>
      </c>
      <c r="B150" s="14">
        <v>6799.7809999999999</v>
      </c>
      <c r="C150" s="19">
        <f t="shared" si="4"/>
        <v>30224</v>
      </c>
      <c r="D150" s="25">
        <f t="shared" si="5"/>
        <v>-1.5291810164732134E-2</v>
      </c>
    </row>
    <row r="151" spans="1:4" x14ac:dyDescent="0.55000000000000004">
      <c r="A151" s="15">
        <v>30225</v>
      </c>
      <c r="B151" s="14">
        <v>6802.4970000000003</v>
      </c>
      <c r="C151" s="19">
        <f t="shared" si="4"/>
        <v>30316</v>
      </c>
      <c r="D151" s="25">
        <f t="shared" si="5"/>
        <v>1.5976985141143984E-3</v>
      </c>
    </row>
    <row r="152" spans="1:4" x14ac:dyDescent="0.55000000000000004">
      <c r="A152" s="15">
        <v>30317</v>
      </c>
      <c r="B152" s="14">
        <v>6892.1440000000002</v>
      </c>
      <c r="C152" s="19">
        <f t="shared" si="4"/>
        <v>30406</v>
      </c>
      <c r="D152" s="25">
        <f t="shared" si="5"/>
        <v>5.2714172457554831E-2</v>
      </c>
    </row>
    <row r="153" spans="1:4" x14ac:dyDescent="0.55000000000000004">
      <c r="A153" s="15">
        <v>30407</v>
      </c>
      <c r="B153" s="14">
        <v>7048.982</v>
      </c>
      <c r="C153" s="19">
        <f t="shared" si="4"/>
        <v>30497</v>
      </c>
      <c r="D153" s="25">
        <f t="shared" si="5"/>
        <v>9.102421539654415E-2</v>
      </c>
    </row>
    <row r="154" spans="1:4" x14ac:dyDescent="0.55000000000000004">
      <c r="A154" s="15">
        <v>30498</v>
      </c>
      <c r="B154" s="14">
        <v>7189.8959999999997</v>
      </c>
      <c r="C154" s="19">
        <f t="shared" si="4"/>
        <v>30589</v>
      </c>
      <c r="D154" s="25">
        <f t="shared" si="5"/>
        <v>7.9962752068312604E-2</v>
      </c>
    </row>
    <row r="155" spans="1:4" x14ac:dyDescent="0.55000000000000004">
      <c r="A155" s="15">
        <v>30590</v>
      </c>
      <c r="B155" s="14">
        <v>7339.893</v>
      </c>
      <c r="C155" s="19">
        <f t="shared" si="4"/>
        <v>30681</v>
      </c>
      <c r="D155" s="25">
        <f t="shared" si="5"/>
        <v>8.3448773111600261E-2</v>
      </c>
    </row>
    <row r="156" spans="1:4" x14ac:dyDescent="0.55000000000000004">
      <c r="A156" s="15">
        <v>30682</v>
      </c>
      <c r="B156" s="14">
        <v>7483.3710000000001</v>
      </c>
      <c r="C156" s="19">
        <f t="shared" si="4"/>
        <v>30772</v>
      </c>
      <c r="D156" s="25">
        <f t="shared" si="5"/>
        <v>7.8190785614994596E-2</v>
      </c>
    </row>
    <row r="157" spans="1:4" x14ac:dyDescent="0.55000000000000004">
      <c r="A157" s="15">
        <v>30773</v>
      </c>
      <c r="B157" s="14">
        <v>7612.6679999999997</v>
      </c>
      <c r="C157" s="19">
        <f t="shared" si="4"/>
        <v>30863</v>
      </c>
      <c r="D157" s="25">
        <f t="shared" si="5"/>
        <v>6.9111634315603965E-2</v>
      </c>
    </row>
    <row r="158" spans="1:4" x14ac:dyDescent="0.55000000000000004">
      <c r="A158" s="15">
        <v>30864</v>
      </c>
      <c r="B158" s="14">
        <v>7686.0590000000002</v>
      </c>
      <c r="C158" s="19">
        <f t="shared" si="4"/>
        <v>30955</v>
      </c>
      <c r="D158" s="25">
        <f t="shared" si="5"/>
        <v>3.8562564399235555E-2</v>
      </c>
    </row>
    <row r="159" spans="1:4" x14ac:dyDescent="0.55000000000000004">
      <c r="A159" s="15">
        <v>30956</v>
      </c>
      <c r="B159" s="14">
        <v>7749.1509999999998</v>
      </c>
      <c r="C159" s="19">
        <f t="shared" si="4"/>
        <v>31047</v>
      </c>
      <c r="D159" s="25">
        <f t="shared" si="5"/>
        <v>3.2834512459506193E-2</v>
      </c>
    </row>
    <row r="160" spans="1:4" x14ac:dyDescent="0.55000000000000004">
      <c r="A160" s="15">
        <v>31048</v>
      </c>
      <c r="B160" s="14">
        <v>7824.2470000000003</v>
      </c>
      <c r="C160" s="19">
        <f t="shared" si="4"/>
        <v>31137</v>
      </c>
      <c r="D160" s="25">
        <f t="shared" si="5"/>
        <v>3.8763472282318467E-2</v>
      </c>
    </row>
    <row r="161" spans="1:4" x14ac:dyDescent="0.55000000000000004">
      <c r="A161" s="15">
        <v>31138</v>
      </c>
      <c r="B161" s="14">
        <v>7893.1360000000004</v>
      </c>
      <c r="C161" s="19">
        <f t="shared" si="4"/>
        <v>31228</v>
      </c>
      <c r="D161" s="25">
        <f t="shared" si="5"/>
        <v>3.5218213330944437E-2</v>
      </c>
    </row>
    <row r="162" spans="1:4" x14ac:dyDescent="0.55000000000000004">
      <c r="A162" s="15">
        <v>31229</v>
      </c>
      <c r="B162" s="14">
        <v>8013.674</v>
      </c>
      <c r="C162" s="19">
        <f t="shared" si="4"/>
        <v>31320</v>
      </c>
      <c r="D162" s="25">
        <f t="shared" si="5"/>
        <v>6.1084973070272497E-2</v>
      </c>
    </row>
    <row r="163" spans="1:4" x14ac:dyDescent="0.55000000000000004">
      <c r="A163" s="15">
        <v>31321</v>
      </c>
      <c r="B163" s="14">
        <v>8073.2389999999996</v>
      </c>
      <c r="C163" s="19">
        <f t="shared" si="4"/>
        <v>31412</v>
      </c>
      <c r="D163" s="25">
        <f t="shared" si="5"/>
        <v>2.97316811240389E-2</v>
      </c>
    </row>
    <row r="164" spans="1:4" x14ac:dyDescent="0.55000000000000004">
      <c r="A164" s="15">
        <v>31413</v>
      </c>
      <c r="B164" s="14">
        <v>8148.6030000000001</v>
      </c>
      <c r="C164" s="19">
        <f t="shared" si="4"/>
        <v>31502</v>
      </c>
      <c r="D164" s="25">
        <f t="shared" si="5"/>
        <v>3.7340155543518883E-2</v>
      </c>
    </row>
    <row r="165" spans="1:4" x14ac:dyDescent="0.55000000000000004">
      <c r="A165" s="15">
        <v>31503</v>
      </c>
      <c r="B165" s="14">
        <v>8185.3029999999999</v>
      </c>
      <c r="C165" s="19">
        <f t="shared" si="4"/>
        <v>31593</v>
      </c>
      <c r="D165" s="25">
        <f t="shared" si="5"/>
        <v>1.8015357969948909E-2</v>
      </c>
    </row>
    <row r="166" spans="1:4" x14ac:dyDescent="0.55000000000000004">
      <c r="A166" s="15">
        <v>31594</v>
      </c>
      <c r="B166" s="14">
        <v>8263.6389999999992</v>
      </c>
      <c r="C166" s="19">
        <f t="shared" si="4"/>
        <v>31685</v>
      </c>
      <c r="D166" s="25">
        <f t="shared" si="5"/>
        <v>3.828129514570211E-2</v>
      </c>
    </row>
    <row r="167" spans="1:4" x14ac:dyDescent="0.55000000000000004">
      <c r="A167" s="15">
        <v>31686</v>
      </c>
      <c r="B167" s="14">
        <v>8308.0210000000006</v>
      </c>
      <c r="C167" s="19">
        <f t="shared" si="4"/>
        <v>31777</v>
      </c>
      <c r="D167" s="25">
        <f t="shared" si="5"/>
        <v>2.1483029449859359E-2</v>
      </c>
    </row>
    <row r="168" spans="1:4" x14ac:dyDescent="0.55000000000000004">
      <c r="A168" s="15">
        <v>31778</v>
      </c>
      <c r="B168" s="14">
        <v>8369.93</v>
      </c>
      <c r="C168" s="19">
        <f t="shared" si="4"/>
        <v>31867</v>
      </c>
      <c r="D168" s="25">
        <f t="shared" si="5"/>
        <v>2.9806857734230086E-2</v>
      </c>
    </row>
    <row r="169" spans="1:4" x14ac:dyDescent="0.55000000000000004">
      <c r="A169" s="15">
        <v>31868</v>
      </c>
      <c r="B169" s="14">
        <v>8460.2330000000002</v>
      </c>
      <c r="C169" s="19">
        <f t="shared" si="4"/>
        <v>31958</v>
      </c>
      <c r="D169" s="25">
        <f t="shared" si="5"/>
        <v>4.315591647719863E-2</v>
      </c>
    </row>
    <row r="170" spans="1:4" x14ac:dyDescent="0.55000000000000004">
      <c r="A170" s="15">
        <v>31959</v>
      </c>
      <c r="B170" s="14">
        <v>8533.6350000000002</v>
      </c>
      <c r="C170" s="19">
        <f t="shared" si="4"/>
        <v>32050</v>
      </c>
      <c r="D170" s="25">
        <f t="shared" si="5"/>
        <v>3.4704481543238686E-2</v>
      </c>
    </row>
    <row r="171" spans="1:4" x14ac:dyDescent="0.55000000000000004">
      <c r="A171" s="15">
        <v>32051</v>
      </c>
      <c r="B171" s="14">
        <v>8680.1620000000003</v>
      </c>
      <c r="C171" s="19">
        <f t="shared" si="4"/>
        <v>32142</v>
      </c>
      <c r="D171" s="25">
        <f t="shared" si="5"/>
        <v>6.8682103230335301E-2</v>
      </c>
    </row>
    <row r="172" spans="1:4" x14ac:dyDescent="0.55000000000000004">
      <c r="A172" s="15">
        <v>32143</v>
      </c>
      <c r="B172" s="14">
        <v>8725.0059999999994</v>
      </c>
      <c r="C172" s="19">
        <f t="shared" si="4"/>
        <v>32233</v>
      </c>
      <c r="D172" s="25">
        <f t="shared" si="5"/>
        <v>2.0665052103866266E-2</v>
      </c>
    </row>
    <row r="173" spans="1:4" x14ac:dyDescent="0.55000000000000004">
      <c r="A173" s="15">
        <v>32234</v>
      </c>
      <c r="B173" s="14">
        <v>8839.6409999999996</v>
      </c>
      <c r="C173" s="19">
        <f t="shared" si="4"/>
        <v>32324</v>
      </c>
      <c r="D173" s="25">
        <f t="shared" si="5"/>
        <v>5.2554691652933805E-2</v>
      </c>
    </row>
    <row r="174" spans="1:4" x14ac:dyDescent="0.55000000000000004">
      <c r="A174" s="15">
        <v>32325</v>
      </c>
      <c r="B174" s="14">
        <v>8891.4349999999995</v>
      </c>
      <c r="C174" s="19">
        <f t="shared" si="4"/>
        <v>32416</v>
      </c>
      <c r="D174" s="25">
        <f t="shared" si="5"/>
        <v>2.3437150897869685E-2</v>
      </c>
    </row>
    <row r="175" spans="1:4" x14ac:dyDescent="0.55000000000000004">
      <c r="A175" s="15">
        <v>32417</v>
      </c>
      <c r="B175" s="14">
        <v>9009.9130000000005</v>
      </c>
      <c r="C175" s="19">
        <f t="shared" si="4"/>
        <v>32508</v>
      </c>
      <c r="D175" s="25">
        <f t="shared" si="5"/>
        <v>5.3299832929106117E-2</v>
      </c>
    </row>
    <row r="176" spans="1:4" x14ac:dyDescent="0.55000000000000004">
      <c r="A176" s="15">
        <v>32509</v>
      </c>
      <c r="B176" s="14">
        <v>9101.5079999999998</v>
      </c>
      <c r="C176" s="19">
        <f t="shared" si="4"/>
        <v>32598</v>
      </c>
      <c r="D176" s="25">
        <f t="shared" si="5"/>
        <v>4.0664099642249596E-2</v>
      </c>
    </row>
    <row r="177" spans="1:4" x14ac:dyDescent="0.55000000000000004">
      <c r="A177" s="15">
        <v>32599</v>
      </c>
      <c r="B177" s="14">
        <v>9170.9770000000008</v>
      </c>
      <c r="C177" s="19">
        <f t="shared" si="4"/>
        <v>32689</v>
      </c>
      <c r="D177" s="25">
        <f t="shared" si="5"/>
        <v>3.0530764791945053E-2</v>
      </c>
    </row>
    <row r="178" spans="1:4" x14ac:dyDescent="0.55000000000000004">
      <c r="A178" s="15">
        <v>32690</v>
      </c>
      <c r="B178" s="14">
        <v>9238.9230000000007</v>
      </c>
      <c r="C178" s="19">
        <f t="shared" si="4"/>
        <v>32781</v>
      </c>
      <c r="D178" s="25">
        <f t="shared" si="5"/>
        <v>2.963522861304746E-2</v>
      </c>
    </row>
    <row r="179" spans="1:4" x14ac:dyDescent="0.55000000000000004">
      <c r="A179" s="15">
        <v>32782</v>
      </c>
      <c r="B179" s="14">
        <v>9257.1280000000006</v>
      </c>
      <c r="C179" s="19">
        <f t="shared" si="4"/>
        <v>32873</v>
      </c>
      <c r="D179" s="25">
        <f t="shared" si="5"/>
        <v>7.8818710795616198E-3</v>
      </c>
    </row>
    <row r="180" spans="1:4" x14ac:dyDescent="0.55000000000000004">
      <c r="A180" s="15">
        <v>32874</v>
      </c>
      <c r="B180" s="14">
        <v>9358.2890000000007</v>
      </c>
      <c r="C180" s="19">
        <f t="shared" si="4"/>
        <v>32963</v>
      </c>
      <c r="D180" s="25">
        <f t="shared" si="5"/>
        <v>4.3711613364317614E-2</v>
      </c>
    </row>
    <row r="181" spans="1:4" x14ac:dyDescent="0.55000000000000004">
      <c r="A181" s="15">
        <v>32964</v>
      </c>
      <c r="B181" s="14">
        <v>9392.2510000000002</v>
      </c>
      <c r="C181" s="19">
        <f t="shared" si="4"/>
        <v>33054</v>
      </c>
      <c r="D181" s="25">
        <f t="shared" si="5"/>
        <v>1.4516328786170263E-2</v>
      </c>
    </row>
    <row r="182" spans="1:4" x14ac:dyDescent="0.55000000000000004">
      <c r="A182" s="15">
        <v>33055</v>
      </c>
      <c r="B182" s="14">
        <v>9398.4989999999998</v>
      </c>
      <c r="C182" s="19">
        <f t="shared" si="4"/>
        <v>33146</v>
      </c>
      <c r="D182" s="25">
        <f t="shared" si="5"/>
        <v>2.6609169622915374E-3</v>
      </c>
    </row>
    <row r="183" spans="1:4" x14ac:dyDescent="0.55000000000000004">
      <c r="A183" s="15">
        <v>33147</v>
      </c>
      <c r="B183" s="14">
        <v>9312.9369999999999</v>
      </c>
      <c r="C183" s="19">
        <f t="shared" si="4"/>
        <v>33238</v>
      </c>
      <c r="D183" s="25">
        <f t="shared" si="5"/>
        <v>-3.6415176508504121E-2</v>
      </c>
    </row>
    <row r="184" spans="1:4" x14ac:dyDescent="0.55000000000000004">
      <c r="A184" s="15">
        <v>33239</v>
      </c>
      <c r="B184" s="14">
        <v>9269.3670000000002</v>
      </c>
      <c r="C184" s="19">
        <f t="shared" si="4"/>
        <v>33328</v>
      </c>
      <c r="D184" s="25">
        <f t="shared" si="5"/>
        <v>-1.871375270765796E-2</v>
      </c>
    </row>
    <row r="185" spans="1:4" x14ac:dyDescent="0.55000000000000004">
      <c r="A185" s="15">
        <v>33329</v>
      </c>
      <c r="B185" s="14">
        <v>9341.6419999999998</v>
      </c>
      <c r="C185" s="19">
        <f t="shared" si="4"/>
        <v>33419</v>
      </c>
      <c r="D185" s="25">
        <f t="shared" si="5"/>
        <v>3.1188753234173916E-2</v>
      </c>
    </row>
    <row r="186" spans="1:4" x14ac:dyDescent="0.55000000000000004">
      <c r="A186" s="15">
        <v>33420</v>
      </c>
      <c r="B186" s="14">
        <v>9388.8449999999993</v>
      </c>
      <c r="C186" s="19">
        <f t="shared" si="4"/>
        <v>33511</v>
      </c>
      <c r="D186" s="25">
        <f t="shared" si="5"/>
        <v>2.0211864252558165E-2</v>
      </c>
    </row>
    <row r="187" spans="1:4" x14ac:dyDescent="0.55000000000000004">
      <c r="A187" s="15">
        <v>33512</v>
      </c>
      <c r="B187" s="14">
        <v>9421.5650000000005</v>
      </c>
      <c r="C187" s="19">
        <f t="shared" si="4"/>
        <v>33603</v>
      </c>
      <c r="D187" s="25">
        <f t="shared" si="5"/>
        <v>1.3939946819870208E-2</v>
      </c>
    </row>
    <row r="188" spans="1:4" x14ac:dyDescent="0.55000000000000004">
      <c r="A188" s="15">
        <v>33604</v>
      </c>
      <c r="B188" s="14">
        <v>9534.3459999999995</v>
      </c>
      <c r="C188" s="19">
        <f t="shared" si="4"/>
        <v>33694</v>
      </c>
      <c r="D188" s="25">
        <f t="shared" si="5"/>
        <v>4.7882066302148196E-2</v>
      </c>
    </row>
    <row r="189" spans="1:4" x14ac:dyDescent="0.55000000000000004">
      <c r="A189" s="15">
        <v>33695</v>
      </c>
      <c r="B189" s="14">
        <v>9637.732</v>
      </c>
      <c r="C189" s="19">
        <f t="shared" si="4"/>
        <v>33785</v>
      </c>
      <c r="D189" s="25">
        <f t="shared" si="5"/>
        <v>4.3374133894448441E-2</v>
      </c>
    </row>
    <row r="190" spans="1:4" x14ac:dyDescent="0.55000000000000004">
      <c r="A190" s="15">
        <v>33786</v>
      </c>
      <c r="B190" s="14">
        <v>9732.9789999999994</v>
      </c>
      <c r="C190" s="19">
        <f t="shared" si="4"/>
        <v>33877</v>
      </c>
      <c r="D190" s="25">
        <f t="shared" si="5"/>
        <v>3.9530877181477742E-2</v>
      </c>
    </row>
    <row r="191" spans="1:4" x14ac:dyDescent="0.55000000000000004">
      <c r="A191" s="15">
        <v>33878</v>
      </c>
      <c r="B191" s="14">
        <v>9834.51</v>
      </c>
      <c r="C191" s="19">
        <f t="shared" si="4"/>
        <v>33969</v>
      </c>
      <c r="D191" s="25">
        <f t="shared" si="5"/>
        <v>4.1726587512415314E-2</v>
      </c>
    </row>
    <row r="192" spans="1:4" x14ac:dyDescent="0.55000000000000004">
      <c r="A192" s="15">
        <v>33970</v>
      </c>
      <c r="B192" s="14">
        <v>9850.973</v>
      </c>
      <c r="C192" s="19">
        <f t="shared" si="4"/>
        <v>34059</v>
      </c>
      <c r="D192" s="25">
        <f t="shared" si="5"/>
        <v>6.6960123076800215E-3</v>
      </c>
    </row>
    <row r="193" spans="1:4" x14ac:dyDescent="0.55000000000000004">
      <c r="A193" s="15">
        <v>34060</v>
      </c>
      <c r="B193" s="14">
        <v>9908.3469999999998</v>
      </c>
      <c r="C193" s="19">
        <f t="shared" si="4"/>
        <v>34150</v>
      </c>
      <c r="D193" s="25">
        <f t="shared" si="5"/>
        <v>2.3296784997786091E-2</v>
      </c>
    </row>
    <row r="194" spans="1:4" x14ac:dyDescent="0.55000000000000004">
      <c r="A194" s="15">
        <v>34151</v>
      </c>
      <c r="B194" s="14">
        <v>9955.6409999999996</v>
      </c>
      <c r="C194" s="19">
        <f t="shared" si="4"/>
        <v>34242</v>
      </c>
      <c r="D194" s="25">
        <f t="shared" si="5"/>
        <v>1.9092589308791652E-2</v>
      </c>
    </row>
    <row r="195" spans="1:4" x14ac:dyDescent="0.55000000000000004">
      <c r="A195" s="15">
        <v>34243</v>
      </c>
      <c r="B195" s="14">
        <v>10091.049000000001</v>
      </c>
      <c r="C195" s="19">
        <f t="shared" si="4"/>
        <v>34334</v>
      </c>
      <c r="D195" s="25">
        <f t="shared" si="5"/>
        <v>5.4404533068238337E-2</v>
      </c>
    </row>
    <row r="196" spans="1:4" x14ac:dyDescent="0.55000000000000004">
      <c r="A196" s="15">
        <v>34335</v>
      </c>
      <c r="B196" s="14">
        <v>10188.954</v>
      </c>
      <c r="C196" s="19">
        <f t="shared" si="4"/>
        <v>34424</v>
      </c>
      <c r="D196" s="25">
        <f t="shared" si="5"/>
        <v>3.8808651112485215E-2</v>
      </c>
    </row>
    <row r="197" spans="1:4" x14ac:dyDescent="0.55000000000000004">
      <c r="A197" s="15">
        <v>34425</v>
      </c>
      <c r="B197" s="14">
        <v>10327.019</v>
      </c>
      <c r="C197" s="19">
        <f t="shared" si="4"/>
        <v>34515</v>
      </c>
      <c r="D197" s="25">
        <f t="shared" si="5"/>
        <v>5.420183465348849E-2</v>
      </c>
    </row>
    <row r="198" spans="1:4" x14ac:dyDescent="0.55000000000000004">
      <c r="A198" s="15">
        <v>34516</v>
      </c>
      <c r="B198" s="14">
        <v>10387.382</v>
      </c>
      <c r="C198" s="19">
        <f t="shared" si="4"/>
        <v>34607</v>
      </c>
      <c r="D198" s="25">
        <f t="shared" si="5"/>
        <v>2.3380609641562522E-2</v>
      </c>
    </row>
    <row r="199" spans="1:4" x14ac:dyDescent="0.55000000000000004">
      <c r="A199" s="15">
        <v>34608</v>
      </c>
      <c r="B199" s="14">
        <v>10506.371999999999</v>
      </c>
      <c r="C199" s="19">
        <f t="shared" si="4"/>
        <v>34699</v>
      </c>
      <c r="D199" s="25">
        <f t="shared" si="5"/>
        <v>4.5820977797870199E-2</v>
      </c>
    </row>
    <row r="200" spans="1:4" x14ac:dyDescent="0.55000000000000004">
      <c r="A200" s="15">
        <v>34700</v>
      </c>
      <c r="B200" s="14">
        <v>10543.644</v>
      </c>
      <c r="C200" s="19">
        <f t="shared" si="4"/>
        <v>34789</v>
      </c>
      <c r="D200" s="25">
        <f t="shared" si="5"/>
        <v>1.419024569090066E-2</v>
      </c>
    </row>
    <row r="201" spans="1:4" x14ac:dyDescent="0.55000000000000004">
      <c r="A201" s="15">
        <v>34790</v>
      </c>
      <c r="B201" s="14">
        <v>10575.1</v>
      </c>
      <c r="C201" s="19">
        <f t="shared" ref="C201:C264" si="6">IF(A201="","",EOMONTH(A201,2))</f>
        <v>34880</v>
      </c>
      <c r="D201" s="25">
        <f t="shared" si="5"/>
        <v>1.1933635088589689E-2</v>
      </c>
    </row>
    <row r="202" spans="1:4" x14ac:dyDescent="0.55000000000000004">
      <c r="A202" s="15">
        <v>34881</v>
      </c>
      <c r="B202" s="14">
        <v>10665.06</v>
      </c>
      <c r="C202" s="19">
        <f t="shared" si="6"/>
        <v>34972</v>
      </c>
      <c r="D202" s="25">
        <f t="shared" ref="D202:D265" si="7">IF(OR(A202="",ROW(A202)=8),"",((B202/B201)-1)*4)</f>
        <v>3.4027101398567794E-2</v>
      </c>
    </row>
    <row r="203" spans="1:4" x14ac:dyDescent="0.55000000000000004">
      <c r="A203" s="15">
        <v>34973</v>
      </c>
      <c r="B203" s="14">
        <v>10737.477999999999</v>
      </c>
      <c r="C203" s="19">
        <f t="shared" si="6"/>
        <v>35064</v>
      </c>
      <c r="D203" s="25">
        <f t="shared" si="7"/>
        <v>2.7160841101690814E-2</v>
      </c>
    </row>
    <row r="204" spans="1:4" x14ac:dyDescent="0.55000000000000004">
      <c r="A204" s="15">
        <v>35065</v>
      </c>
      <c r="B204" s="14">
        <v>10817.896000000001</v>
      </c>
      <c r="C204" s="19">
        <f t="shared" si="6"/>
        <v>35155</v>
      </c>
      <c r="D204" s="25">
        <f t="shared" si="7"/>
        <v>2.9957872789123208E-2</v>
      </c>
    </row>
    <row r="205" spans="1:4" x14ac:dyDescent="0.55000000000000004">
      <c r="A205" s="15">
        <v>35156</v>
      </c>
      <c r="B205" s="14">
        <v>10998.322</v>
      </c>
      <c r="C205" s="19">
        <f t="shared" si="6"/>
        <v>35246</v>
      </c>
      <c r="D205" s="25">
        <f t="shared" si="7"/>
        <v>6.6713897046153825E-2</v>
      </c>
    </row>
    <row r="206" spans="1:4" x14ac:dyDescent="0.55000000000000004">
      <c r="A206" s="15">
        <v>35247</v>
      </c>
      <c r="B206" s="14">
        <v>11096.976000000001</v>
      </c>
      <c r="C206" s="19">
        <f t="shared" si="6"/>
        <v>35338</v>
      </c>
      <c r="D206" s="25">
        <f t="shared" si="7"/>
        <v>3.5879655096477947E-2</v>
      </c>
    </row>
    <row r="207" spans="1:4" x14ac:dyDescent="0.55000000000000004">
      <c r="A207" s="15">
        <v>35339</v>
      </c>
      <c r="B207" s="14">
        <v>11212.205</v>
      </c>
      <c r="C207" s="19">
        <f t="shared" si="6"/>
        <v>35430</v>
      </c>
      <c r="D207" s="25">
        <f t="shared" si="7"/>
        <v>4.1535279521195179E-2</v>
      </c>
    </row>
    <row r="208" spans="1:4" x14ac:dyDescent="0.55000000000000004">
      <c r="A208" s="15">
        <v>35431</v>
      </c>
      <c r="B208" s="14">
        <v>11284.587</v>
      </c>
      <c r="C208" s="19">
        <f t="shared" si="6"/>
        <v>35520</v>
      </c>
      <c r="D208" s="25">
        <f t="shared" si="7"/>
        <v>2.5822574596165104E-2</v>
      </c>
    </row>
    <row r="209" spans="1:4" x14ac:dyDescent="0.55000000000000004">
      <c r="A209" s="15">
        <v>35521</v>
      </c>
      <c r="B209" s="14">
        <v>11472.137000000001</v>
      </c>
      <c r="C209" s="19">
        <f t="shared" si="6"/>
        <v>35611</v>
      </c>
      <c r="D209" s="25">
        <f t="shared" si="7"/>
        <v>6.6480058153657318E-2</v>
      </c>
    </row>
    <row r="210" spans="1:4" x14ac:dyDescent="0.55000000000000004">
      <c r="A210" s="15">
        <v>35612</v>
      </c>
      <c r="B210" s="14">
        <v>11615.636</v>
      </c>
      <c r="C210" s="19">
        <f t="shared" si="6"/>
        <v>35703</v>
      </c>
      <c r="D210" s="25">
        <f t="shared" si="7"/>
        <v>5.0033921317361951E-2</v>
      </c>
    </row>
    <row r="211" spans="1:4" x14ac:dyDescent="0.55000000000000004">
      <c r="A211" s="15">
        <v>35704</v>
      </c>
      <c r="B211" s="14">
        <v>11715.393</v>
      </c>
      <c r="C211" s="19">
        <f t="shared" si="6"/>
        <v>35795</v>
      </c>
      <c r="D211" s="25">
        <f t="shared" si="7"/>
        <v>3.4352660500036158E-2</v>
      </c>
    </row>
    <row r="212" spans="1:4" x14ac:dyDescent="0.55000000000000004">
      <c r="A212" s="15">
        <v>35796</v>
      </c>
      <c r="B212" s="14">
        <v>11832.486000000001</v>
      </c>
      <c r="C212" s="19">
        <f t="shared" si="6"/>
        <v>35885</v>
      </c>
      <c r="D212" s="25">
        <f t="shared" si="7"/>
        <v>3.9979196600575584E-2</v>
      </c>
    </row>
    <row r="213" spans="1:4" x14ac:dyDescent="0.55000000000000004">
      <c r="A213" s="15">
        <v>35886</v>
      </c>
      <c r="B213" s="14">
        <v>11942.031999999999</v>
      </c>
      <c r="C213" s="19">
        <f t="shared" si="6"/>
        <v>35976</v>
      </c>
      <c r="D213" s="25">
        <f t="shared" si="7"/>
        <v>3.7032285523092234E-2</v>
      </c>
    </row>
    <row r="214" spans="1:4" x14ac:dyDescent="0.55000000000000004">
      <c r="A214" s="15">
        <v>35977</v>
      </c>
      <c r="B214" s="14">
        <v>12091.614</v>
      </c>
      <c r="C214" s="19">
        <f t="shared" si="6"/>
        <v>36068</v>
      </c>
      <c r="D214" s="25">
        <f t="shared" si="7"/>
        <v>5.0102696090581489E-2</v>
      </c>
    </row>
    <row r="215" spans="1:4" x14ac:dyDescent="0.55000000000000004">
      <c r="A215" s="15">
        <v>36069</v>
      </c>
      <c r="B215" s="14">
        <v>12287</v>
      </c>
      <c r="C215" s="19">
        <f t="shared" si="6"/>
        <v>36160</v>
      </c>
      <c r="D215" s="25">
        <f t="shared" si="7"/>
        <v>6.4635209162316798E-2</v>
      </c>
    </row>
    <row r="216" spans="1:4" x14ac:dyDescent="0.55000000000000004">
      <c r="A216" s="15">
        <v>36161</v>
      </c>
      <c r="B216" s="14">
        <v>12403.293</v>
      </c>
      <c r="C216" s="19">
        <f t="shared" si="6"/>
        <v>36250</v>
      </c>
      <c r="D216" s="25">
        <f t="shared" si="7"/>
        <v>3.7858875233987455E-2</v>
      </c>
    </row>
    <row r="217" spans="1:4" x14ac:dyDescent="0.55000000000000004">
      <c r="A217" s="15">
        <v>36251</v>
      </c>
      <c r="B217" s="14">
        <v>12498.694</v>
      </c>
      <c r="C217" s="19">
        <f t="shared" si="6"/>
        <v>36341</v>
      </c>
      <c r="D217" s="25">
        <f t="shared" si="7"/>
        <v>3.0766345679328566E-2</v>
      </c>
    </row>
    <row r="218" spans="1:4" x14ac:dyDescent="0.55000000000000004">
      <c r="A218" s="15">
        <v>36342</v>
      </c>
      <c r="B218" s="14">
        <v>12662.385</v>
      </c>
      <c r="C218" s="19">
        <f t="shared" si="6"/>
        <v>36433</v>
      </c>
      <c r="D218" s="25">
        <f t="shared" si="7"/>
        <v>5.238659335127327E-2</v>
      </c>
    </row>
    <row r="219" spans="1:4" x14ac:dyDescent="0.55000000000000004">
      <c r="A219" s="15">
        <v>36434</v>
      </c>
      <c r="B219" s="14">
        <v>12877.593000000001</v>
      </c>
      <c r="C219" s="19">
        <f t="shared" si="6"/>
        <v>36525</v>
      </c>
      <c r="D219" s="25">
        <f t="shared" si="7"/>
        <v>6.7983401231284546E-2</v>
      </c>
    </row>
    <row r="220" spans="1:4" x14ac:dyDescent="0.55000000000000004">
      <c r="A220" s="15">
        <v>36526</v>
      </c>
      <c r="B220" s="14">
        <v>12924.179</v>
      </c>
      <c r="C220" s="19">
        <f t="shared" si="6"/>
        <v>36616</v>
      </c>
      <c r="D220" s="25">
        <f t="shared" si="7"/>
        <v>1.4470406076663167E-2</v>
      </c>
    </row>
    <row r="221" spans="1:4" x14ac:dyDescent="0.55000000000000004">
      <c r="A221" s="15">
        <v>36617</v>
      </c>
      <c r="B221" s="14">
        <v>13160.842000000001</v>
      </c>
      <c r="C221" s="19">
        <f t="shared" si="6"/>
        <v>36707</v>
      </c>
      <c r="D221" s="25">
        <f t="shared" si="7"/>
        <v>7.3246586881843712E-2</v>
      </c>
    </row>
    <row r="222" spans="1:4" x14ac:dyDescent="0.55000000000000004">
      <c r="A222" s="15">
        <v>36708</v>
      </c>
      <c r="B222" s="14">
        <v>13178.419</v>
      </c>
      <c r="C222" s="19">
        <f t="shared" si="6"/>
        <v>36799</v>
      </c>
      <c r="D222" s="25">
        <f t="shared" si="7"/>
        <v>5.3422113873864419E-3</v>
      </c>
    </row>
    <row r="223" spans="1:4" x14ac:dyDescent="0.55000000000000004">
      <c r="A223" s="15">
        <v>36800</v>
      </c>
      <c r="B223" s="14">
        <v>13260.505999999999</v>
      </c>
      <c r="C223" s="19">
        <f t="shared" si="6"/>
        <v>36891</v>
      </c>
      <c r="D223" s="25">
        <f t="shared" si="7"/>
        <v>2.4915583576452072E-2</v>
      </c>
    </row>
    <row r="224" spans="1:4" x14ac:dyDescent="0.55000000000000004">
      <c r="A224" s="15">
        <v>36892</v>
      </c>
      <c r="B224" s="14">
        <v>13222.69</v>
      </c>
      <c r="C224" s="19">
        <f t="shared" si="6"/>
        <v>36981</v>
      </c>
      <c r="D224" s="25">
        <f t="shared" si="7"/>
        <v>-1.1407106184333937E-2</v>
      </c>
    </row>
    <row r="225" spans="1:4" x14ac:dyDescent="0.55000000000000004">
      <c r="A225" s="15">
        <v>36982</v>
      </c>
      <c r="B225" s="14">
        <v>13299.984</v>
      </c>
      <c r="C225" s="19">
        <f t="shared" si="6"/>
        <v>37072</v>
      </c>
      <c r="D225" s="25">
        <f t="shared" si="7"/>
        <v>2.3382231603402914E-2</v>
      </c>
    </row>
    <row r="226" spans="1:4" x14ac:dyDescent="0.55000000000000004">
      <c r="A226" s="15">
        <v>37073</v>
      </c>
      <c r="B226" s="14">
        <v>13244.784</v>
      </c>
      <c r="C226" s="19">
        <f t="shared" si="6"/>
        <v>37164</v>
      </c>
      <c r="D226" s="25">
        <f t="shared" si="7"/>
        <v>-1.6601523731156753E-2</v>
      </c>
    </row>
    <row r="227" spans="1:4" x14ac:dyDescent="0.55000000000000004">
      <c r="A227" s="15">
        <v>37165</v>
      </c>
      <c r="B227" s="14">
        <v>13280.859</v>
      </c>
      <c r="C227" s="19">
        <f t="shared" si="6"/>
        <v>37256</v>
      </c>
      <c r="D227" s="25">
        <f t="shared" si="7"/>
        <v>1.0894854910431739E-2</v>
      </c>
    </row>
    <row r="228" spans="1:4" x14ac:dyDescent="0.55000000000000004">
      <c r="A228" s="15">
        <v>37257</v>
      </c>
      <c r="B228" s="14">
        <v>13397.002</v>
      </c>
      <c r="C228" s="19">
        <f t="shared" si="6"/>
        <v>37346</v>
      </c>
      <c r="D228" s="25">
        <f t="shared" si="7"/>
        <v>3.4980568651470811E-2</v>
      </c>
    </row>
    <row r="229" spans="1:4" x14ac:dyDescent="0.55000000000000004">
      <c r="A229" s="15">
        <v>37347</v>
      </c>
      <c r="B229" s="14">
        <v>13478.152</v>
      </c>
      <c r="C229" s="19">
        <f t="shared" si="6"/>
        <v>37437</v>
      </c>
      <c r="D229" s="25">
        <f t="shared" si="7"/>
        <v>2.4229301451175189E-2</v>
      </c>
    </row>
    <row r="230" spans="1:4" x14ac:dyDescent="0.55000000000000004">
      <c r="A230" s="15">
        <v>37438</v>
      </c>
      <c r="B230" s="14">
        <v>13538.072</v>
      </c>
      <c r="C230" s="19">
        <f t="shared" si="6"/>
        <v>37529</v>
      </c>
      <c r="D230" s="25">
        <f t="shared" si="7"/>
        <v>1.7782853316982816E-2</v>
      </c>
    </row>
    <row r="231" spans="1:4" x14ac:dyDescent="0.55000000000000004">
      <c r="A231" s="15">
        <v>37530</v>
      </c>
      <c r="B231" s="14">
        <v>13559.031999999999</v>
      </c>
      <c r="C231" s="19">
        <f t="shared" si="6"/>
        <v>37621</v>
      </c>
      <c r="D231" s="25">
        <f t="shared" si="7"/>
        <v>6.1929054595069033E-3</v>
      </c>
    </row>
    <row r="232" spans="1:4" x14ac:dyDescent="0.55000000000000004">
      <c r="A232" s="15">
        <v>37622</v>
      </c>
      <c r="B232" s="14">
        <v>13634.253000000001</v>
      </c>
      <c r="C232" s="19">
        <f t="shared" si="6"/>
        <v>37711</v>
      </c>
      <c r="D232" s="25">
        <f t="shared" si="7"/>
        <v>2.2190669658423978E-2</v>
      </c>
    </row>
    <row r="233" spans="1:4" x14ac:dyDescent="0.55000000000000004">
      <c r="A233" s="15">
        <v>37712</v>
      </c>
      <c r="B233" s="14">
        <v>13751.543</v>
      </c>
      <c r="C233" s="19">
        <f t="shared" si="6"/>
        <v>37802</v>
      </c>
      <c r="D233" s="25">
        <f t="shared" si="7"/>
        <v>3.4410392707249216E-2</v>
      </c>
    </row>
    <row r="234" spans="1:4" x14ac:dyDescent="0.55000000000000004">
      <c r="A234" s="15">
        <v>37803</v>
      </c>
      <c r="B234" s="14">
        <v>13985.073</v>
      </c>
      <c r="C234" s="19">
        <f t="shared" si="6"/>
        <v>37894</v>
      </c>
      <c r="D234" s="25">
        <f t="shared" si="7"/>
        <v>6.792837720101641E-2</v>
      </c>
    </row>
    <row r="235" spans="1:4" x14ac:dyDescent="0.55000000000000004">
      <c r="A235" s="15">
        <v>37895</v>
      </c>
      <c r="B235" s="14">
        <v>14145.645</v>
      </c>
      <c r="C235" s="19">
        <f t="shared" si="6"/>
        <v>37986</v>
      </c>
      <c r="D235" s="25">
        <f t="shared" si="7"/>
        <v>4.5926681970126282E-2</v>
      </c>
    </row>
    <row r="236" spans="1:4" x14ac:dyDescent="0.55000000000000004">
      <c r="A236" s="15">
        <v>37987</v>
      </c>
      <c r="B236" s="14">
        <v>14221.147000000001</v>
      </c>
      <c r="C236" s="19">
        <f t="shared" si="6"/>
        <v>38077</v>
      </c>
      <c r="D236" s="25">
        <f t="shared" si="7"/>
        <v>2.1349892493414124E-2</v>
      </c>
    </row>
    <row r="237" spans="1:4" x14ac:dyDescent="0.55000000000000004">
      <c r="A237" s="15">
        <v>38078</v>
      </c>
      <c r="B237" s="14">
        <v>14329.522999999999</v>
      </c>
      <c r="C237" s="19">
        <f t="shared" si="6"/>
        <v>38168</v>
      </c>
      <c r="D237" s="25">
        <f t="shared" si="7"/>
        <v>3.0483054566554202E-2</v>
      </c>
    </row>
    <row r="238" spans="1:4" x14ac:dyDescent="0.55000000000000004">
      <c r="A238" s="15">
        <v>38169</v>
      </c>
      <c r="B238" s="14">
        <v>14464.984</v>
      </c>
      <c r="C238" s="19">
        <f t="shared" si="6"/>
        <v>38260</v>
      </c>
      <c r="D238" s="25">
        <f t="shared" si="7"/>
        <v>3.7813121902243729E-2</v>
      </c>
    </row>
    <row r="239" spans="1:4" x14ac:dyDescent="0.55000000000000004">
      <c r="A239" s="15">
        <v>38261</v>
      </c>
      <c r="B239" s="14">
        <v>14609.876</v>
      </c>
      <c r="C239" s="19">
        <f t="shared" si="6"/>
        <v>38352</v>
      </c>
      <c r="D239" s="25">
        <f t="shared" si="7"/>
        <v>4.0066964470890198E-2</v>
      </c>
    </row>
    <row r="240" spans="1:4" x14ac:dyDescent="0.55000000000000004">
      <c r="A240" s="15">
        <v>38353</v>
      </c>
      <c r="B240" s="14">
        <v>14771.602000000001</v>
      </c>
      <c r="C240" s="19">
        <f t="shared" si="6"/>
        <v>38442</v>
      </c>
      <c r="D240" s="25">
        <f t="shared" si="7"/>
        <v>4.4278541446895581E-2</v>
      </c>
    </row>
    <row r="241" spans="1:4" x14ac:dyDescent="0.55000000000000004">
      <c r="A241" s="15">
        <v>38443</v>
      </c>
      <c r="B241" s="14">
        <v>14839.781999999999</v>
      </c>
      <c r="C241" s="19">
        <f t="shared" si="6"/>
        <v>38533</v>
      </c>
      <c r="D241" s="25">
        <f t="shared" si="7"/>
        <v>1.846245248145717E-2</v>
      </c>
    </row>
    <row r="242" spans="1:4" x14ac:dyDescent="0.55000000000000004">
      <c r="A242" s="15">
        <v>38534</v>
      </c>
      <c r="B242" s="14">
        <v>14972.054</v>
      </c>
      <c r="C242" s="19">
        <f t="shared" si="6"/>
        <v>38625</v>
      </c>
      <c r="D242" s="25">
        <f t="shared" si="7"/>
        <v>3.5653353937409982E-2</v>
      </c>
    </row>
    <row r="243" spans="1:4" x14ac:dyDescent="0.55000000000000004">
      <c r="A243" s="15">
        <v>38626</v>
      </c>
      <c r="B243" s="14">
        <v>15066.597</v>
      </c>
      <c r="C243" s="19">
        <f t="shared" si="6"/>
        <v>38717</v>
      </c>
      <c r="D243" s="25">
        <f t="shared" si="7"/>
        <v>2.5258524982611164E-2</v>
      </c>
    </row>
    <row r="244" spans="1:4" x14ac:dyDescent="0.55000000000000004">
      <c r="A244" s="15">
        <v>38718</v>
      </c>
      <c r="B244" s="14">
        <v>15267.026</v>
      </c>
      <c r="C244" s="19">
        <f t="shared" si="6"/>
        <v>38807</v>
      </c>
      <c r="D244" s="25">
        <f t="shared" si="7"/>
        <v>5.3211484982308654E-2</v>
      </c>
    </row>
    <row r="245" spans="1:4" x14ac:dyDescent="0.55000000000000004">
      <c r="A245" s="15">
        <v>38808</v>
      </c>
      <c r="B245" s="14">
        <v>15302.705</v>
      </c>
      <c r="C245" s="19">
        <f t="shared" si="6"/>
        <v>38898</v>
      </c>
      <c r="D245" s="25">
        <f t="shared" si="7"/>
        <v>9.3479895822543568E-3</v>
      </c>
    </row>
    <row r="246" spans="1:4" x14ac:dyDescent="0.55000000000000004">
      <c r="A246" s="15">
        <v>38899</v>
      </c>
      <c r="B246" s="14">
        <v>15326.368</v>
      </c>
      <c r="C246" s="19">
        <f t="shared" si="6"/>
        <v>38990</v>
      </c>
      <c r="D246" s="25">
        <f t="shared" si="7"/>
        <v>6.1853116818237908E-3</v>
      </c>
    </row>
    <row r="247" spans="1:4" x14ac:dyDescent="0.55000000000000004">
      <c r="A247" s="15">
        <v>38991</v>
      </c>
      <c r="B247" s="14">
        <v>15456.928</v>
      </c>
      <c r="C247" s="19">
        <f t="shared" si="6"/>
        <v>39082</v>
      </c>
      <c r="D247" s="25">
        <f t="shared" si="7"/>
        <v>3.4074609196386163E-2</v>
      </c>
    </row>
    <row r="248" spans="1:4" x14ac:dyDescent="0.55000000000000004">
      <c r="A248" s="15">
        <v>39083</v>
      </c>
      <c r="B248" s="14">
        <v>15493.328</v>
      </c>
      <c r="C248" s="19">
        <f t="shared" si="6"/>
        <v>39172</v>
      </c>
      <c r="D248" s="25">
        <f t="shared" si="7"/>
        <v>9.4197242815647897E-3</v>
      </c>
    </row>
    <row r="249" spans="1:4" x14ac:dyDescent="0.55000000000000004">
      <c r="A249" s="15">
        <v>39173</v>
      </c>
      <c r="B249" s="14">
        <v>15582.084999999999</v>
      </c>
      <c r="C249" s="19">
        <f t="shared" si="6"/>
        <v>39263</v>
      </c>
      <c r="D249" s="25">
        <f t="shared" si="7"/>
        <v>2.2914896012012242E-2</v>
      </c>
    </row>
    <row r="250" spans="1:4" x14ac:dyDescent="0.55000000000000004">
      <c r="A250" s="15">
        <v>39264</v>
      </c>
      <c r="B250" s="14">
        <v>15666.737999999999</v>
      </c>
      <c r="C250" s="19">
        <f t="shared" si="6"/>
        <v>39355</v>
      </c>
      <c r="D250" s="25">
        <f t="shared" si="7"/>
        <v>2.1730853091868063E-2</v>
      </c>
    </row>
    <row r="251" spans="1:4" x14ac:dyDescent="0.55000000000000004">
      <c r="A251" s="15">
        <v>39356</v>
      </c>
      <c r="B251" s="14">
        <v>15761.967000000001</v>
      </c>
      <c r="C251" s="19">
        <f t="shared" si="6"/>
        <v>39447</v>
      </c>
      <c r="D251" s="25">
        <f t="shared" si="7"/>
        <v>2.4313676529217787E-2</v>
      </c>
    </row>
    <row r="252" spans="1:4" x14ac:dyDescent="0.55000000000000004">
      <c r="A252" s="15">
        <v>39448</v>
      </c>
      <c r="B252" s="14">
        <v>15671.383</v>
      </c>
      <c r="C252" s="19">
        <f t="shared" si="6"/>
        <v>39538</v>
      </c>
      <c r="D252" s="25">
        <f t="shared" si="7"/>
        <v>-2.2987993820822172E-2</v>
      </c>
    </row>
    <row r="253" spans="1:4" x14ac:dyDescent="0.55000000000000004">
      <c r="A253" s="15">
        <v>39539</v>
      </c>
      <c r="B253" s="14">
        <v>15752.308000000001</v>
      </c>
      <c r="C253" s="19">
        <f t="shared" si="6"/>
        <v>39629</v>
      </c>
      <c r="D253" s="25">
        <f t="shared" si="7"/>
        <v>2.0655483948035069E-2</v>
      </c>
    </row>
    <row r="254" spans="1:4" x14ac:dyDescent="0.55000000000000004">
      <c r="A254" s="15">
        <v>39630</v>
      </c>
      <c r="B254" s="14">
        <v>15667.031999999999</v>
      </c>
      <c r="C254" s="19">
        <f t="shared" si="6"/>
        <v>39721</v>
      </c>
      <c r="D254" s="25">
        <f t="shared" si="7"/>
        <v>-2.1654223622341817E-2</v>
      </c>
    </row>
    <row r="255" spans="1:4" x14ac:dyDescent="0.55000000000000004">
      <c r="A255" s="15">
        <v>39722</v>
      </c>
      <c r="B255" s="14">
        <v>15328.027</v>
      </c>
      <c r="C255" s="19">
        <f t="shared" si="6"/>
        <v>39813</v>
      </c>
      <c r="D255" s="25">
        <f t="shared" si="7"/>
        <v>-8.6552449755639582E-2</v>
      </c>
    </row>
    <row r="256" spans="1:4" x14ac:dyDescent="0.55000000000000004">
      <c r="A256" s="15">
        <v>39814</v>
      </c>
      <c r="B256" s="14">
        <v>15155.94</v>
      </c>
      <c r="C256" s="19">
        <f t="shared" si="6"/>
        <v>39903</v>
      </c>
      <c r="D256" s="25">
        <f t="shared" si="7"/>
        <v>-4.4907801897791533E-2</v>
      </c>
    </row>
    <row r="257" spans="1:4" x14ac:dyDescent="0.55000000000000004">
      <c r="A257" s="15">
        <v>39904</v>
      </c>
      <c r="B257" s="14">
        <v>15134.117</v>
      </c>
      <c r="C257" s="19">
        <f t="shared" si="6"/>
        <v>39994</v>
      </c>
      <c r="D257" s="25">
        <f t="shared" si="7"/>
        <v>-5.7595899693452246E-3</v>
      </c>
    </row>
    <row r="258" spans="1:4" x14ac:dyDescent="0.55000000000000004">
      <c r="A258" s="15">
        <v>39995</v>
      </c>
      <c r="B258" s="14">
        <v>15189.222</v>
      </c>
      <c r="C258" s="19">
        <f t="shared" si="6"/>
        <v>40086</v>
      </c>
      <c r="D258" s="25">
        <f t="shared" si="7"/>
        <v>1.4564444030662926E-2</v>
      </c>
    </row>
    <row r="259" spans="1:4" x14ac:dyDescent="0.55000000000000004">
      <c r="A259" s="15">
        <v>40087</v>
      </c>
      <c r="B259" s="14">
        <v>15356.058000000001</v>
      </c>
      <c r="C259" s="19">
        <f t="shared" si="6"/>
        <v>40178</v>
      </c>
      <c r="D259" s="25">
        <f t="shared" si="7"/>
        <v>4.3935364168092406E-2</v>
      </c>
    </row>
    <row r="260" spans="1:4" x14ac:dyDescent="0.55000000000000004">
      <c r="A260" s="15">
        <v>40179</v>
      </c>
      <c r="B260" s="14">
        <v>15415.145</v>
      </c>
      <c r="C260" s="19">
        <f t="shared" si="6"/>
        <v>40268</v>
      </c>
      <c r="D260" s="25">
        <f t="shared" si="7"/>
        <v>1.5391189587848686E-2</v>
      </c>
    </row>
    <row r="261" spans="1:4" x14ac:dyDescent="0.55000000000000004">
      <c r="A261" s="15">
        <v>40269</v>
      </c>
      <c r="B261" s="14">
        <v>15557.277</v>
      </c>
      <c r="C261" s="19">
        <f t="shared" si="6"/>
        <v>40359</v>
      </c>
      <c r="D261" s="25">
        <f t="shared" si="7"/>
        <v>3.6881132159314767E-2</v>
      </c>
    </row>
    <row r="262" spans="1:4" x14ac:dyDescent="0.55000000000000004">
      <c r="A262" s="15">
        <v>40360</v>
      </c>
      <c r="B262" s="14">
        <v>15671.967000000001</v>
      </c>
      <c r="C262" s="19">
        <f t="shared" si="6"/>
        <v>40451</v>
      </c>
      <c r="D262" s="25">
        <f t="shared" si="7"/>
        <v>2.9488450967351199E-2</v>
      </c>
    </row>
    <row r="263" spans="1:4" x14ac:dyDescent="0.55000000000000004">
      <c r="A263" s="15">
        <v>40452</v>
      </c>
      <c r="B263" s="14">
        <v>15750.625</v>
      </c>
      <c r="C263" s="19">
        <f t="shared" si="6"/>
        <v>40543</v>
      </c>
      <c r="D263" s="25">
        <f t="shared" si="7"/>
        <v>2.0076101487451758E-2</v>
      </c>
    </row>
    <row r="264" spans="1:4" x14ac:dyDescent="0.55000000000000004">
      <c r="A264" s="15">
        <v>40544</v>
      </c>
      <c r="B264" s="14">
        <v>15712.754000000001</v>
      </c>
      <c r="C264" s="19">
        <f t="shared" si="6"/>
        <v>40633</v>
      </c>
      <c r="D264" s="25">
        <f t="shared" si="7"/>
        <v>-9.6176500932498854E-3</v>
      </c>
    </row>
    <row r="265" spans="1:4" x14ac:dyDescent="0.55000000000000004">
      <c r="A265" s="15">
        <v>40634</v>
      </c>
      <c r="B265" s="14">
        <v>15825.096</v>
      </c>
      <c r="C265" s="19">
        <f t="shared" ref="C265:C328" si="8">IF(A265="","",EOMONTH(A265,2))</f>
        <v>40724</v>
      </c>
      <c r="D265" s="25">
        <f t="shared" si="7"/>
        <v>2.8598933070548505E-2</v>
      </c>
    </row>
    <row r="266" spans="1:4" x14ac:dyDescent="0.55000000000000004">
      <c r="A266" s="15">
        <v>40725</v>
      </c>
      <c r="B266" s="14">
        <v>15820.7</v>
      </c>
      <c r="C266" s="19">
        <f t="shared" si="8"/>
        <v>40816</v>
      </c>
      <c r="D266" s="25">
        <f t="shared" ref="D266:D329" si="9">IF(OR(A266="",ROW(A266)=8),"",((B266/B265)-1)*4)</f>
        <v>-1.1111464979420838E-3</v>
      </c>
    </row>
    <row r="267" spans="1:4" x14ac:dyDescent="0.55000000000000004">
      <c r="A267" s="15">
        <v>40817</v>
      </c>
      <c r="B267" s="14">
        <v>16004.107</v>
      </c>
      <c r="C267" s="19">
        <f t="shared" si="8"/>
        <v>40908</v>
      </c>
      <c r="D267" s="25">
        <f t="shared" si="9"/>
        <v>4.637139949559721E-2</v>
      </c>
    </row>
    <row r="268" spans="1:4" x14ac:dyDescent="0.55000000000000004">
      <c r="A268" s="15">
        <v>40909</v>
      </c>
      <c r="B268" s="14">
        <v>16129.418</v>
      </c>
      <c r="C268" s="19">
        <f t="shared" si="8"/>
        <v>40999</v>
      </c>
      <c r="D268" s="25">
        <f t="shared" si="9"/>
        <v>3.1319710621779961E-2</v>
      </c>
    </row>
    <row r="269" spans="1:4" x14ac:dyDescent="0.55000000000000004">
      <c r="A269" s="15">
        <v>41000</v>
      </c>
      <c r="B269" s="14">
        <v>16198.807000000001</v>
      </c>
      <c r="C269" s="19">
        <f t="shared" si="8"/>
        <v>41090</v>
      </c>
      <c r="D269" s="25">
        <f t="shared" si="9"/>
        <v>1.7208060452026608E-2</v>
      </c>
    </row>
    <row r="270" spans="1:4" x14ac:dyDescent="0.55000000000000004">
      <c r="A270" s="15">
        <v>41091</v>
      </c>
      <c r="B270" s="14">
        <v>16220.666999999999</v>
      </c>
      <c r="C270" s="19">
        <f t="shared" si="8"/>
        <v>41182</v>
      </c>
      <c r="D270" s="25">
        <f t="shared" si="9"/>
        <v>5.3979283783052168E-3</v>
      </c>
    </row>
    <row r="271" spans="1:4" x14ac:dyDescent="0.55000000000000004">
      <c r="A271" s="15">
        <v>41183</v>
      </c>
      <c r="B271" s="14">
        <v>16239.138000000001</v>
      </c>
      <c r="C271" s="19">
        <f t="shared" si="8"/>
        <v>41274</v>
      </c>
      <c r="D271" s="25">
        <f t="shared" si="9"/>
        <v>4.5549298311842179E-3</v>
      </c>
    </row>
    <row r="272" spans="1:4" x14ac:dyDescent="0.55000000000000004">
      <c r="A272" s="15">
        <v>41275</v>
      </c>
      <c r="B272" s="14">
        <v>16382.964</v>
      </c>
      <c r="C272" s="19">
        <f t="shared" si="8"/>
        <v>41364</v>
      </c>
      <c r="D272" s="25">
        <f t="shared" si="9"/>
        <v>3.5427003576175231E-2</v>
      </c>
    </row>
    <row r="273" spans="1:4" x14ac:dyDescent="0.55000000000000004">
      <c r="A273" s="15">
        <v>41365</v>
      </c>
      <c r="B273" s="14">
        <v>16403.18</v>
      </c>
      <c r="C273" s="19">
        <f t="shared" si="8"/>
        <v>41455</v>
      </c>
      <c r="D273" s="25">
        <f t="shared" si="9"/>
        <v>4.9358589813177645E-3</v>
      </c>
    </row>
    <row r="274" spans="1:4" x14ac:dyDescent="0.55000000000000004">
      <c r="A274" s="15">
        <v>41456</v>
      </c>
      <c r="B274" s="14">
        <v>16531.685000000001</v>
      </c>
      <c r="C274" s="19">
        <f t="shared" si="8"/>
        <v>41547</v>
      </c>
      <c r="D274" s="25">
        <f t="shared" si="9"/>
        <v>3.1336606682363488E-2</v>
      </c>
    </row>
    <row r="275" spans="1:4" x14ac:dyDescent="0.55000000000000004">
      <c r="A275" s="15">
        <v>41548</v>
      </c>
      <c r="B275" s="14">
        <v>16663.649000000001</v>
      </c>
      <c r="C275" s="19">
        <f t="shared" si="8"/>
        <v>41639</v>
      </c>
      <c r="D275" s="25">
        <f t="shared" si="9"/>
        <v>3.1929957533064268E-2</v>
      </c>
    </row>
    <row r="276" spans="1:4" x14ac:dyDescent="0.55000000000000004">
      <c r="A276" s="15">
        <v>41640</v>
      </c>
      <c r="B276" s="14">
        <v>16616.54</v>
      </c>
      <c r="C276" s="19">
        <f t="shared" si="8"/>
        <v>41729</v>
      </c>
      <c r="D276" s="25">
        <f t="shared" si="9"/>
        <v>-1.1308207464043374E-2</v>
      </c>
    </row>
    <row r="277" spans="1:4" x14ac:dyDescent="0.55000000000000004">
      <c r="A277" s="15">
        <v>41730</v>
      </c>
      <c r="B277" s="14">
        <v>16841.474999999999</v>
      </c>
      <c r="C277" s="19">
        <f t="shared" si="8"/>
        <v>41820</v>
      </c>
      <c r="D277" s="25">
        <f t="shared" si="9"/>
        <v>5.4147253278960861E-2</v>
      </c>
    </row>
    <row r="278" spans="1:4" x14ac:dyDescent="0.55000000000000004">
      <c r="A278" s="15">
        <v>41821</v>
      </c>
      <c r="B278" s="14">
        <v>17047.098000000002</v>
      </c>
      <c r="C278" s="19">
        <f t="shared" si="8"/>
        <v>41912</v>
      </c>
      <c r="D278" s="25">
        <f t="shared" si="9"/>
        <v>4.8837290082965445E-2</v>
      </c>
    </row>
    <row r="279" spans="1:4" x14ac:dyDescent="0.55000000000000004">
      <c r="A279" s="15">
        <v>41913</v>
      </c>
      <c r="B279" s="14">
        <v>17143.038</v>
      </c>
      <c r="C279" s="19">
        <f t="shared" si="8"/>
        <v>42004</v>
      </c>
      <c r="D279" s="25">
        <f t="shared" si="9"/>
        <v>2.2511749507159173E-2</v>
      </c>
    </row>
    <row r="280" spans="1:4" x14ac:dyDescent="0.55000000000000004">
      <c r="A280" s="15">
        <v>42005</v>
      </c>
      <c r="B280" s="14">
        <v>17277.580000000002</v>
      </c>
      <c r="C280" s="19">
        <f t="shared" si="8"/>
        <v>42094</v>
      </c>
      <c r="D280" s="25">
        <f t="shared" si="9"/>
        <v>3.139280213927087E-2</v>
      </c>
    </row>
    <row r="281" spans="1:4" x14ac:dyDescent="0.55000000000000004">
      <c r="A281" s="15">
        <v>42095</v>
      </c>
      <c r="B281" s="14">
        <v>17405.669000000002</v>
      </c>
      <c r="C281" s="19">
        <f t="shared" si="8"/>
        <v>42185</v>
      </c>
      <c r="D281" s="25">
        <f t="shared" si="9"/>
        <v>2.9654384468194905E-2</v>
      </c>
    </row>
    <row r="282" spans="1:4" x14ac:dyDescent="0.55000000000000004">
      <c r="A282" s="15">
        <v>42186</v>
      </c>
      <c r="B282" s="14">
        <v>17463.222000000002</v>
      </c>
      <c r="C282" s="19">
        <f t="shared" si="8"/>
        <v>42277</v>
      </c>
      <c r="D282" s="25">
        <f t="shared" si="9"/>
        <v>1.3226265534521886E-2</v>
      </c>
    </row>
    <row r="283" spans="1:4" x14ac:dyDescent="0.55000000000000004">
      <c r="A283" s="15">
        <v>42278</v>
      </c>
      <c r="B283" s="14">
        <v>17468.901999999998</v>
      </c>
      <c r="C283" s="19">
        <f t="shared" si="8"/>
        <v>42369</v>
      </c>
      <c r="D283" s="25">
        <f t="shared" si="9"/>
        <v>1.3010199377863074E-3</v>
      </c>
    </row>
    <row r="284" spans="1:4" x14ac:dyDescent="0.55000000000000004">
      <c r="A284" s="15">
        <v>42370</v>
      </c>
      <c r="B284" s="14">
        <v>17556.839</v>
      </c>
      <c r="C284" s="19">
        <f t="shared" si="8"/>
        <v>42460</v>
      </c>
      <c r="D284" s="25">
        <f t="shared" si="9"/>
        <v>2.0135667370507981E-2</v>
      </c>
    </row>
    <row r="285" spans="1:4" x14ac:dyDescent="0.55000000000000004">
      <c r="A285" s="15">
        <v>42461</v>
      </c>
      <c r="B285" s="14">
        <v>17639.417000000001</v>
      </c>
      <c r="C285" s="19">
        <f t="shared" si="8"/>
        <v>42551</v>
      </c>
      <c r="D285" s="25">
        <f t="shared" si="9"/>
        <v>1.8813865069902569E-2</v>
      </c>
    </row>
    <row r="286" spans="1:4" x14ac:dyDescent="0.55000000000000004">
      <c r="A286" s="15">
        <v>42552</v>
      </c>
      <c r="B286" s="14">
        <v>17735.074000000001</v>
      </c>
      <c r="C286" s="19">
        <f t="shared" si="8"/>
        <v>42643</v>
      </c>
      <c r="D286" s="25">
        <f t="shared" si="9"/>
        <v>2.1691646611676774E-2</v>
      </c>
    </row>
    <row r="287" spans="1:4" x14ac:dyDescent="0.55000000000000004">
      <c r="A287" s="15">
        <v>42644</v>
      </c>
      <c r="B287" s="14">
        <v>17824.231</v>
      </c>
      <c r="C287" s="19">
        <f t="shared" si="8"/>
        <v>42735</v>
      </c>
      <c r="D287" s="25">
        <f t="shared" si="9"/>
        <v>2.0108627683200098E-2</v>
      </c>
    </row>
    <row r="288" spans="1:4" x14ac:dyDescent="0.55000000000000004">
      <c r="A288" s="15">
        <v>42736</v>
      </c>
      <c r="B288" s="14">
        <v>17925.256000000001</v>
      </c>
      <c r="C288" s="19">
        <f t="shared" ref="C288:C291" si="10">IF(A288="","",EOMONTH(A288,2))</f>
        <v>42825</v>
      </c>
      <c r="D288" s="25">
        <f t="shared" ref="D288:D291" si="11">IF(OR(A288="",ROW(A288)=8),"",((B288/B287)-1)*4)</f>
        <v>2.2671384813179429E-2</v>
      </c>
    </row>
    <row r="289" spans="1:4" x14ac:dyDescent="0.55000000000000004">
      <c r="A289" s="15">
        <v>42826</v>
      </c>
      <c r="B289" s="14">
        <v>18021.047999999999</v>
      </c>
      <c r="C289" s="19">
        <f t="shared" si="10"/>
        <v>42916</v>
      </c>
      <c r="D289" s="25">
        <f t="shared" si="11"/>
        <v>2.1375873237179377E-2</v>
      </c>
    </row>
    <row r="290" spans="1:4" x14ac:dyDescent="0.55000000000000004">
      <c r="A290" s="15">
        <v>42917</v>
      </c>
      <c r="B290" s="14">
        <v>18163.558000000001</v>
      </c>
      <c r="C290" s="19">
        <f t="shared" si="10"/>
        <v>43008</v>
      </c>
      <c r="D290" s="25">
        <f t="shared" si="11"/>
        <v>3.1631900653058764E-2</v>
      </c>
    </row>
    <row r="291" spans="1:4" x14ac:dyDescent="0.55000000000000004">
      <c r="A291" s="15">
        <v>43009</v>
      </c>
      <c r="B291" s="14">
        <v>18322.464</v>
      </c>
      <c r="C291" s="19">
        <f t="shared" si="10"/>
        <v>43100</v>
      </c>
      <c r="D291" s="25">
        <f t="shared" si="11"/>
        <v>3.4994465291436683E-2</v>
      </c>
    </row>
    <row r="292" spans="1:4" x14ac:dyDescent="0.55000000000000004">
      <c r="A292" s="15">
        <v>43101</v>
      </c>
      <c r="B292" s="14">
        <v>18438.254000000001</v>
      </c>
      <c r="C292" s="19">
        <f t="shared" si="8"/>
        <v>43190</v>
      </c>
      <c r="D292" s="25">
        <f t="shared" si="9"/>
        <v>2.5278259517934387E-2</v>
      </c>
    </row>
    <row r="293" spans="1:4" x14ac:dyDescent="0.55000000000000004">
      <c r="A293" s="15">
        <v>43191</v>
      </c>
      <c r="B293" s="14">
        <v>18598.134999999998</v>
      </c>
      <c r="C293" s="19">
        <f t="shared" si="8"/>
        <v>43281</v>
      </c>
      <c r="D293" s="25">
        <f t="shared" si="9"/>
        <v>3.4684629032661896E-2</v>
      </c>
    </row>
    <row r="294" spans="1:4" x14ac:dyDescent="0.55000000000000004">
      <c r="A294" s="15">
        <v>43282</v>
      </c>
      <c r="B294" s="14">
        <v>18732.72</v>
      </c>
      <c r="C294" s="19">
        <f t="shared" si="8"/>
        <v>43373</v>
      </c>
      <c r="D294" s="25">
        <f t="shared" si="9"/>
        <v>2.8945913125160594E-2</v>
      </c>
    </row>
    <row r="295" spans="1:4" x14ac:dyDescent="0.55000000000000004">
      <c r="A295" s="15">
        <v>43374</v>
      </c>
      <c r="B295" s="14">
        <v>18783.547999999999</v>
      </c>
      <c r="C295" s="19">
        <f t="shared" si="8"/>
        <v>43465</v>
      </c>
      <c r="D295" s="25">
        <f t="shared" si="9"/>
        <v>1.0853309076311213E-2</v>
      </c>
    </row>
    <row r="296" spans="1:4" x14ac:dyDescent="0.55000000000000004">
      <c r="A296" s="15">
        <v>43466</v>
      </c>
      <c r="B296" s="14">
        <v>18927.280999999999</v>
      </c>
      <c r="C296" s="19">
        <f t="shared" si="8"/>
        <v>43555</v>
      </c>
      <c r="D296" s="25">
        <f t="shared" si="9"/>
        <v>3.0608274858402673E-2</v>
      </c>
    </row>
    <row r="297" spans="1:4" x14ac:dyDescent="0.55000000000000004">
      <c r="A297" s="15">
        <v>43556</v>
      </c>
      <c r="B297" s="14">
        <v>19021.86</v>
      </c>
      <c r="C297" s="19">
        <f t="shared" ref="C297" si="12">IF(A297="","",EOMONTH(A297,2))</f>
        <v>43646</v>
      </c>
      <c r="D297" s="25">
        <f t="shared" ref="D297" si="13">IF(OR(A297="",ROW(A297)=8),"",((B297/B296)-1)*4)</f>
        <v>1.9987868305014977E-2</v>
      </c>
    </row>
    <row r="298" spans="1:4" x14ac:dyDescent="0.55000000000000004">
      <c r="A298" s="15">
        <v>43647</v>
      </c>
      <c r="B298" s="14">
        <v>19112.542000000001</v>
      </c>
      <c r="C298" s="19">
        <f t="shared" si="8"/>
        <v>43738</v>
      </c>
      <c r="D298" s="25">
        <f t="shared" si="9"/>
        <v>1.9069007972932539E-2</v>
      </c>
    </row>
    <row r="299" spans="1:4" x14ac:dyDescent="0.55000000000000004">
      <c r="C299" s="19" t="str">
        <f t="shared" si="8"/>
        <v/>
      </c>
      <c r="D299" s="25" t="str">
        <f t="shared" si="9"/>
        <v/>
      </c>
    </row>
    <row r="300" spans="1:4" x14ac:dyDescent="0.55000000000000004">
      <c r="C300" s="19" t="str">
        <f t="shared" si="8"/>
        <v/>
      </c>
      <c r="D300" s="25" t="str">
        <f t="shared" si="9"/>
        <v/>
      </c>
    </row>
    <row r="301" spans="1:4" x14ac:dyDescent="0.55000000000000004">
      <c r="C301" s="19" t="str">
        <f t="shared" si="8"/>
        <v/>
      </c>
      <c r="D301" s="25" t="str">
        <f t="shared" si="9"/>
        <v/>
      </c>
    </row>
    <row r="302" spans="1:4" x14ac:dyDescent="0.55000000000000004">
      <c r="C302" s="19" t="str">
        <f t="shared" si="8"/>
        <v/>
      </c>
      <c r="D302" s="25" t="str">
        <f t="shared" si="9"/>
        <v/>
      </c>
    </row>
    <row r="303" spans="1:4" x14ac:dyDescent="0.55000000000000004">
      <c r="C303" s="19" t="str">
        <f t="shared" si="8"/>
        <v/>
      </c>
      <c r="D303" s="25" t="str">
        <f t="shared" si="9"/>
        <v/>
      </c>
    </row>
    <row r="304" spans="1:4" x14ac:dyDescent="0.55000000000000004">
      <c r="C304" s="19" t="str">
        <f t="shared" si="8"/>
        <v/>
      </c>
      <c r="D304" s="25" t="str">
        <f t="shared" si="9"/>
        <v/>
      </c>
    </row>
    <row r="305" spans="3:4" x14ac:dyDescent="0.55000000000000004">
      <c r="C305" s="19" t="str">
        <f t="shared" si="8"/>
        <v/>
      </c>
      <c r="D305" s="25" t="str">
        <f t="shared" si="9"/>
        <v/>
      </c>
    </row>
    <row r="306" spans="3:4" x14ac:dyDescent="0.55000000000000004">
      <c r="C306" s="19" t="str">
        <f t="shared" si="8"/>
        <v/>
      </c>
      <c r="D306" s="25" t="str">
        <f t="shared" si="9"/>
        <v/>
      </c>
    </row>
    <row r="307" spans="3:4" x14ac:dyDescent="0.55000000000000004">
      <c r="C307" s="19" t="str">
        <f t="shared" si="8"/>
        <v/>
      </c>
      <c r="D307" s="25" t="str">
        <f t="shared" si="9"/>
        <v/>
      </c>
    </row>
    <row r="308" spans="3:4" x14ac:dyDescent="0.55000000000000004">
      <c r="C308" s="19" t="str">
        <f t="shared" si="8"/>
        <v/>
      </c>
      <c r="D308" s="25" t="str">
        <f t="shared" si="9"/>
        <v/>
      </c>
    </row>
    <row r="309" spans="3:4" x14ac:dyDescent="0.55000000000000004">
      <c r="C309" s="19" t="str">
        <f t="shared" si="8"/>
        <v/>
      </c>
      <c r="D309" s="25" t="str">
        <f t="shared" si="9"/>
        <v/>
      </c>
    </row>
    <row r="310" spans="3:4" x14ac:dyDescent="0.55000000000000004">
      <c r="C310" s="19" t="str">
        <f t="shared" si="8"/>
        <v/>
      </c>
      <c r="D310" s="25" t="str">
        <f t="shared" si="9"/>
        <v/>
      </c>
    </row>
    <row r="311" spans="3:4" x14ac:dyDescent="0.55000000000000004">
      <c r="C311" s="19" t="str">
        <f t="shared" si="8"/>
        <v/>
      </c>
      <c r="D311" s="25" t="str">
        <f t="shared" si="9"/>
        <v/>
      </c>
    </row>
    <row r="312" spans="3:4" x14ac:dyDescent="0.55000000000000004">
      <c r="C312" s="19" t="str">
        <f t="shared" si="8"/>
        <v/>
      </c>
      <c r="D312" s="25" t="str">
        <f t="shared" si="9"/>
        <v/>
      </c>
    </row>
    <row r="313" spans="3:4" x14ac:dyDescent="0.55000000000000004">
      <c r="C313" s="19" t="str">
        <f t="shared" si="8"/>
        <v/>
      </c>
      <c r="D313" s="25" t="str">
        <f t="shared" si="9"/>
        <v/>
      </c>
    </row>
    <row r="314" spans="3:4" x14ac:dyDescent="0.55000000000000004">
      <c r="C314" s="19" t="str">
        <f t="shared" si="8"/>
        <v/>
      </c>
      <c r="D314" s="25" t="str">
        <f t="shared" si="9"/>
        <v/>
      </c>
    </row>
    <row r="315" spans="3:4" x14ac:dyDescent="0.55000000000000004">
      <c r="C315" s="19" t="str">
        <f t="shared" si="8"/>
        <v/>
      </c>
      <c r="D315" s="25" t="str">
        <f t="shared" si="9"/>
        <v/>
      </c>
    </row>
    <row r="316" spans="3:4" x14ac:dyDescent="0.55000000000000004">
      <c r="C316" s="19" t="str">
        <f t="shared" si="8"/>
        <v/>
      </c>
      <c r="D316" s="25" t="str">
        <f t="shared" si="9"/>
        <v/>
      </c>
    </row>
    <row r="317" spans="3:4" x14ac:dyDescent="0.55000000000000004">
      <c r="C317" s="19" t="str">
        <f t="shared" si="8"/>
        <v/>
      </c>
      <c r="D317" s="25" t="str">
        <f t="shared" si="9"/>
        <v/>
      </c>
    </row>
    <row r="318" spans="3:4" x14ac:dyDescent="0.55000000000000004">
      <c r="C318" s="19" t="str">
        <f t="shared" si="8"/>
        <v/>
      </c>
      <c r="D318" s="25" t="str">
        <f t="shared" si="9"/>
        <v/>
      </c>
    </row>
    <row r="319" spans="3:4" x14ac:dyDescent="0.55000000000000004">
      <c r="C319" s="19" t="str">
        <f t="shared" si="8"/>
        <v/>
      </c>
      <c r="D319" s="25" t="str">
        <f t="shared" si="9"/>
        <v/>
      </c>
    </row>
    <row r="320" spans="3:4" x14ac:dyDescent="0.55000000000000004">
      <c r="C320" s="19" t="str">
        <f t="shared" si="8"/>
        <v/>
      </c>
      <c r="D320" s="25" t="str">
        <f t="shared" si="9"/>
        <v/>
      </c>
    </row>
    <row r="321" spans="3:4" x14ac:dyDescent="0.55000000000000004">
      <c r="C321" s="19" t="str">
        <f t="shared" si="8"/>
        <v/>
      </c>
      <c r="D321" s="25" t="str">
        <f t="shared" si="9"/>
        <v/>
      </c>
    </row>
    <row r="322" spans="3:4" x14ac:dyDescent="0.55000000000000004">
      <c r="C322" s="19" t="str">
        <f t="shared" si="8"/>
        <v/>
      </c>
      <c r="D322" s="25" t="str">
        <f t="shared" si="9"/>
        <v/>
      </c>
    </row>
    <row r="323" spans="3:4" x14ac:dyDescent="0.55000000000000004">
      <c r="C323" s="19" t="str">
        <f t="shared" si="8"/>
        <v/>
      </c>
      <c r="D323" s="25" t="str">
        <f t="shared" si="9"/>
        <v/>
      </c>
    </row>
    <row r="324" spans="3:4" x14ac:dyDescent="0.55000000000000004">
      <c r="C324" s="19" t="str">
        <f t="shared" si="8"/>
        <v/>
      </c>
      <c r="D324" s="25" t="str">
        <f t="shared" si="9"/>
        <v/>
      </c>
    </row>
    <row r="325" spans="3:4" x14ac:dyDescent="0.55000000000000004">
      <c r="C325" s="19" t="str">
        <f t="shared" si="8"/>
        <v/>
      </c>
      <c r="D325" s="25" t="str">
        <f t="shared" si="9"/>
        <v/>
      </c>
    </row>
    <row r="326" spans="3:4" x14ac:dyDescent="0.55000000000000004">
      <c r="C326" s="19" t="str">
        <f t="shared" si="8"/>
        <v/>
      </c>
      <c r="D326" s="25" t="str">
        <f t="shared" si="9"/>
        <v/>
      </c>
    </row>
    <row r="327" spans="3:4" x14ac:dyDescent="0.55000000000000004">
      <c r="C327" s="19" t="str">
        <f t="shared" si="8"/>
        <v/>
      </c>
      <c r="D327" s="25" t="str">
        <f t="shared" si="9"/>
        <v/>
      </c>
    </row>
    <row r="328" spans="3:4" x14ac:dyDescent="0.55000000000000004">
      <c r="C328" s="19" t="str">
        <f t="shared" si="8"/>
        <v/>
      </c>
      <c r="D328" s="25" t="str">
        <f t="shared" si="9"/>
        <v/>
      </c>
    </row>
    <row r="329" spans="3:4" x14ac:dyDescent="0.55000000000000004">
      <c r="C329" s="19" t="str">
        <f t="shared" ref="C329:C392" si="14">IF(A329="","",EOMONTH(A329,2))</f>
        <v/>
      </c>
      <c r="D329" s="25" t="str">
        <f t="shared" si="9"/>
        <v/>
      </c>
    </row>
    <row r="330" spans="3:4" x14ac:dyDescent="0.55000000000000004">
      <c r="C330" s="19" t="str">
        <f t="shared" si="14"/>
        <v/>
      </c>
      <c r="D330" s="25" t="str">
        <f t="shared" ref="D330:D393" si="15">IF(OR(A330="",ROW(A330)=8),"",((B330/B329)-1)*4)</f>
        <v/>
      </c>
    </row>
    <row r="331" spans="3:4" x14ac:dyDescent="0.55000000000000004">
      <c r="C331" s="19" t="str">
        <f t="shared" si="14"/>
        <v/>
      </c>
      <c r="D331" s="25" t="str">
        <f t="shared" si="15"/>
        <v/>
      </c>
    </row>
    <row r="332" spans="3:4" x14ac:dyDescent="0.55000000000000004">
      <c r="C332" s="19" t="str">
        <f t="shared" si="14"/>
        <v/>
      </c>
      <c r="D332" s="25" t="str">
        <f t="shared" si="15"/>
        <v/>
      </c>
    </row>
    <row r="333" spans="3:4" x14ac:dyDescent="0.55000000000000004">
      <c r="C333" s="19" t="str">
        <f t="shared" si="14"/>
        <v/>
      </c>
      <c r="D333" s="25" t="str">
        <f t="shared" si="15"/>
        <v/>
      </c>
    </row>
    <row r="334" spans="3:4" x14ac:dyDescent="0.55000000000000004">
      <c r="C334" s="19" t="str">
        <f t="shared" si="14"/>
        <v/>
      </c>
      <c r="D334" s="25" t="str">
        <f t="shared" si="15"/>
        <v/>
      </c>
    </row>
    <row r="335" spans="3:4" x14ac:dyDescent="0.55000000000000004">
      <c r="C335" s="19" t="str">
        <f t="shared" si="14"/>
        <v/>
      </c>
      <c r="D335" s="25" t="str">
        <f t="shared" si="15"/>
        <v/>
      </c>
    </row>
    <row r="336" spans="3:4" x14ac:dyDescent="0.55000000000000004">
      <c r="C336" s="19" t="str">
        <f t="shared" si="14"/>
        <v/>
      </c>
      <c r="D336" s="25" t="str">
        <f t="shared" si="15"/>
        <v/>
      </c>
    </row>
    <row r="337" spans="3:4" x14ac:dyDescent="0.55000000000000004">
      <c r="C337" s="19" t="str">
        <f t="shared" si="14"/>
        <v/>
      </c>
      <c r="D337" s="25" t="str">
        <f t="shared" si="15"/>
        <v/>
      </c>
    </row>
    <row r="338" spans="3:4" x14ac:dyDescent="0.55000000000000004">
      <c r="C338" s="19" t="str">
        <f t="shared" si="14"/>
        <v/>
      </c>
      <c r="D338" s="25" t="str">
        <f t="shared" si="15"/>
        <v/>
      </c>
    </row>
    <row r="339" spans="3:4" x14ac:dyDescent="0.55000000000000004">
      <c r="C339" s="19" t="str">
        <f t="shared" si="14"/>
        <v/>
      </c>
      <c r="D339" s="25" t="str">
        <f t="shared" si="15"/>
        <v/>
      </c>
    </row>
    <row r="340" spans="3:4" x14ac:dyDescent="0.55000000000000004">
      <c r="C340" s="19" t="str">
        <f t="shared" si="14"/>
        <v/>
      </c>
      <c r="D340" s="25" t="str">
        <f t="shared" si="15"/>
        <v/>
      </c>
    </row>
    <row r="341" spans="3:4" x14ac:dyDescent="0.55000000000000004">
      <c r="C341" s="19" t="str">
        <f t="shared" si="14"/>
        <v/>
      </c>
      <c r="D341" s="25" t="str">
        <f t="shared" si="15"/>
        <v/>
      </c>
    </row>
    <row r="342" spans="3:4" x14ac:dyDescent="0.55000000000000004">
      <c r="C342" s="19" t="str">
        <f t="shared" si="14"/>
        <v/>
      </c>
      <c r="D342" s="25" t="str">
        <f t="shared" si="15"/>
        <v/>
      </c>
    </row>
    <row r="343" spans="3:4" x14ac:dyDescent="0.55000000000000004">
      <c r="C343" s="19" t="str">
        <f t="shared" si="14"/>
        <v/>
      </c>
      <c r="D343" s="25" t="str">
        <f t="shared" si="15"/>
        <v/>
      </c>
    </row>
    <row r="344" spans="3:4" x14ac:dyDescent="0.55000000000000004">
      <c r="C344" s="19" t="str">
        <f t="shared" si="14"/>
        <v/>
      </c>
      <c r="D344" s="25" t="str">
        <f t="shared" si="15"/>
        <v/>
      </c>
    </row>
    <row r="345" spans="3:4" x14ac:dyDescent="0.55000000000000004">
      <c r="C345" s="19" t="str">
        <f t="shared" si="14"/>
        <v/>
      </c>
      <c r="D345" s="25" t="str">
        <f t="shared" si="15"/>
        <v/>
      </c>
    </row>
    <row r="346" spans="3:4" x14ac:dyDescent="0.55000000000000004">
      <c r="C346" s="19" t="str">
        <f t="shared" si="14"/>
        <v/>
      </c>
      <c r="D346" s="25" t="str">
        <f t="shared" si="15"/>
        <v/>
      </c>
    </row>
    <row r="347" spans="3:4" x14ac:dyDescent="0.55000000000000004">
      <c r="C347" s="19" t="str">
        <f t="shared" si="14"/>
        <v/>
      </c>
      <c r="D347" s="25" t="str">
        <f t="shared" si="15"/>
        <v/>
      </c>
    </row>
    <row r="348" spans="3:4" x14ac:dyDescent="0.55000000000000004">
      <c r="C348" s="19" t="str">
        <f t="shared" si="14"/>
        <v/>
      </c>
      <c r="D348" s="25" t="str">
        <f t="shared" si="15"/>
        <v/>
      </c>
    </row>
    <row r="349" spans="3:4" x14ac:dyDescent="0.55000000000000004">
      <c r="C349" s="19" t="str">
        <f t="shared" si="14"/>
        <v/>
      </c>
      <c r="D349" s="25" t="str">
        <f t="shared" si="15"/>
        <v/>
      </c>
    </row>
    <row r="350" spans="3:4" x14ac:dyDescent="0.55000000000000004">
      <c r="C350" s="19" t="str">
        <f t="shared" si="14"/>
        <v/>
      </c>
      <c r="D350" s="25" t="str">
        <f t="shared" si="15"/>
        <v/>
      </c>
    </row>
    <row r="351" spans="3:4" x14ac:dyDescent="0.55000000000000004">
      <c r="C351" s="19" t="str">
        <f t="shared" si="14"/>
        <v/>
      </c>
      <c r="D351" s="25" t="str">
        <f t="shared" si="15"/>
        <v/>
      </c>
    </row>
    <row r="352" spans="3:4" x14ac:dyDescent="0.55000000000000004">
      <c r="C352" s="19" t="str">
        <f t="shared" si="14"/>
        <v/>
      </c>
      <c r="D352" s="25" t="str">
        <f t="shared" si="15"/>
        <v/>
      </c>
    </row>
    <row r="353" spans="3:4" x14ac:dyDescent="0.55000000000000004">
      <c r="C353" s="19" t="str">
        <f t="shared" si="14"/>
        <v/>
      </c>
      <c r="D353" s="25" t="str">
        <f t="shared" si="15"/>
        <v/>
      </c>
    </row>
    <row r="354" spans="3:4" x14ac:dyDescent="0.55000000000000004">
      <c r="C354" s="19" t="str">
        <f t="shared" si="14"/>
        <v/>
      </c>
      <c r="D354" s="25" t="str">
        <f t="shared" si="15"/>
        <v/>
      </c>
    </row>
    <row r="355" spans="3:4" x14ac:dyDescent="0.55000000000000004">
      <c r="C355" s="19" t="str">
        <f t="shared" si="14"/>
        <v/>
      </c>
      <c r="D355" s="25" t="str">
        <f t="shared" si="15"/>
        <v/>
      </c>
    </row>
    <row r="356" spans="3:4" x14ac:dyDescent="0.55000000000000004">
      <c r="C356" s="19" t="str">
        <f t="shared" si="14"/>
        <v/>
      </c>
      <c r="D356" s="25" t="str">
        <f t="shared" si="15"/>
        <v/>
      </c>
    </row>
    <row r="357" spans="3:4" x14ac:dyDescent="0.55000000000000004">
      <c r="C357" s="19" t="str">
        <f t="shared" si="14"/>
        <v/>
      </c>
      <c r="D357" s="25" t="str">
        <f t="shared" si="15"/>
        <v/>
      </c>
    </row>
    <row r="358" spans="3:4" x14ac:dyDescent="0.55000000000000004">
      <c r="C358" s="19" t="str">
        <f t="shared" si="14"/>
        <v/>
      </c>
      <c r="D358" s="25" t="str">
        <f t="shared" si="15"/>
        <v/>
      </c>
    </row>
    <row r="359" spans="3:4" x14ac:dyDescent="0.55000000000000004">
      <c r="C359" s="19" t="str">
        <f t="shared" si="14"/>
        <v/>
      </c>
      <c r="D359" s="25" t="str">
        <f t="shared" si="15"/>
        <v/>
      </c>
    </row>
    <row r="360" spans="3:4" x14ac:dyDescent="0.55000000000000004">
      <c r="C360" s="19" t="str">
        <f t="shared" si="14"/>
        <v/>
      </c>
      <c r="D360" s="25" t="str">
        <f t="shared" si="15"/>
        <v/>
      </c>
    </row>
    <row r="361" spans="3:4" x14ac:dyDescent="0.55000000000000004">
      <c r="C361" s="19" t="str">
        <f t="shared" si="14"/>
        <v/>
      </c>
      <c r="D361" s="25" t="str">
        <f t="shared" si="15"/>
        <v/>
      </c>
    </row>
    <row r="362" spans="3:4" x14ac:dyDescent="0.55000000000000004">
      <c r="C362" s="19" t="str">
        <f t="shared" si="14"/>
        <v/>
      </c>
      <c r="D362" s="25" t="str">
        <f t="shared" si="15"/>
        <v/>
      </c>
    </row>
    <row r="363" spans="3:4" x14ac:dyDescent="0.55000000000000004">
      <c r="C363" s="19" t="str">
        <f t="shared" si="14"/>
        <v/>
      </c>
      <c r="D363" s="25" t="str">
        <f t="shared" si="15"/>
        <v/>
      </c>
    </row>
    <row r="364" spans="3:4" x14ac:dyDescent="0.55000000000000004">
      <c r="C364" s="19" t="str">
        <f t="shared" si="14"/>
        <v/>
      </c>
      <c r="D364" s="25" t="str">
        <f t="shared" si="15"/>
        <v/>
      </c>
    </row>
    <row r="365" spans="3:4" x14ac:dyDescent="0.55000000000000004">
      <c r="C365" s="19" t="str">
        <f t="shared" si="14"/>
        <v/>
      </c>
      <c r="D365" s="25" t="str">
        <f t="shared" si="15"/>
        <v/>
      </c>
    </row>
    <row r="366" spans="3:4" x14ac:dyDescent="0.55000000000000004">
      <c r="C366" s="19" t="str">
        <f t="shared" si="14"/>
        <v/>
      </c>
      <c r="D366" s="25" t="str">
        <f t="shared" si="15"/>
        <v/>
      </c>
    </row>
    <row r="367" spans="3:4" x14ac:dyDescent="0.55000000000000004">
      <c r="C367" s="19" t="str">
        <f t="shared" si="14"/>
        <v/>
      </c>
      <c r="D367" s="25" t="str">
        <f t="shared" si="15"/>
        <v/>
      </c>
    </row>
    <row r="368" spans="3:4" x14ac:dyDescent="0.55000000000000004">
      <c r="C368" s="19" t="str">
        <f t="shared" si="14"/>
        <v/>
      </c>
      <c r="D368" s="25" t="str">
        <f t="shared" si="15"/>
        <v/>
      </c>
    </row>
    <row r="369" spans="3:4" x14ac:dyDescent="0.55000000000000004">
      <c r="C369" s="19" t="str">
        <f t="shared" si="14"/>
        <v/>
      </c>
      <c r="D369" s="25" t="str">
        <f t="shared" si="15"/>
        <v/>
      </c>
    </row>
    <row r="370" spans="3:4" x14ac:dyDescent="0.55000000000000004">
      <c r="C370" s="19" t="str">
        <f t="shared" si="14"/>
        <v/>
      </c>
      <c r="D370" s="25" t="str">
        <f t="shared" si="15"/>
        <v/>
      </c>
    </row>
    <row r="371" spans="3:4" x14ac:dyDescent="0.55000000000000004">
      <c r="C371" s="19" t="str">
        <f t="shared" si="14"/>
        <v/>
      </c>
      <c r="D371" s="25" t="str">
        <f t="shared" si="15"/>
        <v/>
      </c>
    </row>
    <row r="372" spans="3:4" x14ac:dyDescent="0.55000000000000004">
      <c r="C372" s="19" t="str">
        <f t="shared" si="14"/>
        <v/>
      </c>
      <c r="D372" s="25" t="str">
        <f t="shared" si="15"/>
        <v/>
      </c>
    </row>
    <row r="373" spans="3:4" x14ac:dyDescent="0.55000000000000004">
      <c r="C373" s="19" t="str">
        <f t="shared" si="14"/>
        <v/>
      </c>
      <c r="D373" s="25" t="str">
        <f t="shared" si="15"/>
        <v/>
      </c>
    </row>
    <row r="374" spans="3:4" x14ac:dyDescent="0.55000000000000004">
      <c r="C374" s="19" t="str">
        <f t="shared" si="14"/>
        <v/>
      </c>
      <c r="D374" s="25" t="str">
        <f t="shared" si="15"/>
        <v/>
      </c>
    </row>
    <row r="375" spans="3:4" x14ac:dyDescent="0.55000000000000004">
      <c r="C375" s="19" t="str">
        <f t="shared" si="14"/>
        <v/>
      </c>
      <c r="D375" s="25" t="str">
        <f t="shared" si="15"/>
        <v/>
      </c>
    </row>
    <row r="376" spans="3:4" x14ac:dyDescent="0.55000000000000004">
      <c r="C376" s="19" t="str">
        <f t="shared" si="14"/>
        <v/>
      </c>
      <c r="D376" s="25" t="str">
        <f t="shared" si="15"/>
        <v/>
      </c>
    </row>
    <row r="377" spans="3:4" x14ac:dyDescent="0.55000000000000004">
      <c r="C377" s="19" t="str">
        <f t="shared" si="14"/>
        <v/>
      </c>
      <c r="D377" s="25" t="str">
        <f t="shared" si="15"/>
        <v/>
      </c>
    </row>
    <row r="378" spans="3:4" x14ac:dyDescent="0.55000000000000004">
      <c r="C378" s="19" t="str">
        <f t="shared" si="14"/>
        <v/>
      </c>
      <c r="D378" s="25" t="str">
        <f t="shared" si="15"/>
        <v/>
      </c>
    </row>
    <row r="379" spans="3:4" x14ac:dyDescent="0.55000000000000004">
      <c r="C379" s="19" t="str">
        <f t="shared" si="14"/>
        <v/>
      </c>
      <c r="D379" s="25" t="str">
        <f t="shared" si="15"/>
        <v/>
      </c>
    </row>
    <row r="380" spans="3:4" x14ac:dyDescent="0.55000000000000004">
      <c r="C380" s="19" t="str">
        <f t="shared" si="14"/>
        <v/>
      </c>
      <c r="D380" s="25" t="str">
        <f t="shared" si="15"/>
        <v/>
      </c>
    </row>
    <row r="381" spans="3:4" x14ac:dyDescent="0.55000000000000004">
      <c r="C381" s="19" t="str">
        <f t="shared" si="14"/>
        <v/>
      </c>
      <c r="D381" s="25" t="str">
        <f t="shared" si="15"/>
        <v/>
      </c>
    </row>
    <row r="382" spans="3:4" x14ac:dyDescent="0.55000000000000004">
      <c r="C382" s="19" t="str">
        <f t="shared" si="14"/>
        <v/>
      </c>
      <c r="D382" s="25" t="str">
        <f t="shared" si="15"/>
        <v/>
      </c>
    </row>
    <row r="383" spans="3:4" x14ac:dyDescent="0.55000000000000004">
      <c r="C383" s="19" t="str">
        <f t="shared" si="14"/>
        <v/>
      </c>
      <c r="D383" s="25" t="str">
        <f t="shared" si="15"/>
        <v/>
      </c>
    </row>
    <row r="384" spans="3:4" x14ac:dyDescent="0.55000000000000004">
      <c r="C384" s="19" t="str">
        <f t="shared" si="14"/>
        <v/>
      </c>
      <c r="D384" s="25" t="str">
        <f t="shared" si="15"/>
        <v/>
      </c>
    </row>
    <row r="385" spans="3:4" x14ac:dyDescent="0.55000000000000004">
      <c r="C385" s="19" t="str">
        <f t="shared" si="14"/>
        <v/>
      </c>
      <c r="D385" s="25" t="str">
        <f t="shared" si="15"/>
        <v/>
      </c>
    </row>
    <row r="386" spans="3:4" x14ac:dyDescent="0.55000000000000004">
      <c r="C386" s="19" t="str">
        <f t="shared" si="14"/>
        <v/>
      </c>
      <c r="D386" s="25" t="str">
        <f t="shared" si="15"/>
        <v/>
      </c>
    </row>
    <row r="387" spans="3:4" x14ac:dyDescent="0.55000000000000004">
      <c r="C387" s="19" t="str">
        <f t="shared" si="14"/>
        <v/>
      </c>
      <c r="D387" s="25" t="str">
        <f t="shared" si="15"/>
        <v/>
      </c>
    </row>
    <row r="388" spans="3:4" x14ac:dyDescent="0.55000000000000004">
      <c r="C388" s="19" t="str">
        <f t="shared" si="14"/>
        <v/>
      </c>
      <c r="D388" s="25" t="str">
        <f t="shared" si="15"/>
        <v/>
      </c>
    </row>
    <row r="389" spans="3:4" x14ac:dyDescent="0.55000000000000004">
      <c r="C389" s="19" t="str">
        <f t="shared" si="14"/>
        <v/>
      </c>
      <c r="D389" s="25" t="str">
        <f t="shared" si="15"/>
        <v/>
      </c>
    </row>
    <row r="390" spans="3:4" x14ac:dyDescent="0.55000000000000004">
      <c r="C390" s="19" t="str">
        <f t="shared" si="14"/>
        <v/>
      </c>
      <c r="D390" s="25" t="str">
        <f t="shared" si="15"/>
        <v/>
      </c>
    </row>
    <row r="391" spans="3:4" x14ac:dyDescent="0.55000000000000004">
      <c r="C391" s="19" t="str">
        <f t="shared" si="14"/>
        <v/>
      </c>
      <c r="D391" s="25" t="str">
        <f t="shared" si="15"/>
        <v/>
      </c>
    </row>
    <row r="392" spans="3:4" x14ac:dyDescent="0.55000000000000004">
      <c r="C392" s="19" t="str">
        <f t="shared" si="14"/>
        <v/>
      </c>
      <c r="D392" s="25" t="str">
        <f t="shared" si="15"/>
        <v/>
      </c>
    </row>
    <row r="393" spans="3:4" x14ac:dyDescent="0.55000000000000004">
      <c r="C393" s="19" t="str">
        <f t="shared" ref="C393:C456" si="16">IF(A393="","",EOMONTH(A393,2))</f>
        <v/>
      </c>
      <c r="D393" s="25" t="str">
        <f t="shared" si="15"/>
        <v/>
      </c>
    </row>
    <row r="394" spans="3:4" x14ac:dyDescent="0.55000000000000004">
      <c r="C394" s="19" t="str">
        <f t="shared" si="16"/>
        <v/>
      </c>
      <c r="D394" s="25" t="str">
        <f t="shared" ref="D394:D457" si="17">IF(OR(A394="",ROW(A394)=8),"",((B394/B393)-1)*4)</f>
        <v/>
      </c>
    </row>
    <row r="395" spans="3:4" x14ac:dyDescent="0.55000000000000004">
      <c r="C395" s="19" t="str">
        <f t="shared" si="16"/>
        <v/>
      </c>
      <c r="D395" s="25" t="str">
        <f t="shared" si="17"/>
        <v/>
      </c>
    </row>
    <row r="396" spans="3:4" x14ac:dyDescent="0.55000000000000004">
      <c r="C396" s="19" t="str">
        <f t="shared" si="16"/>
        <v/>
      </c>
      <c r="D396" s="25" t="str">
        <f t="shared" si="17"/>
        <v/>
      </c>
    </row>
    <row r="397" spans="3:4" x14ac:dyDescent="0.55000000000000004">
      <c r="C397" s="19" t="str">
        <f t="shared" si="16"/>
        <v/>
      </c>
      <c r="D397" s="25" t="str">
        <f t="shared" si="17"/>
        <v/>
      </c>
    </row>
    <row r="398" spans="3:4" x14ac:dyDescent="0.55000000000000004">
      <c r="C398" s="19" t="str">
        <f t="shared" si="16"/>
        <v/>
      </c>
      <c r="D398" s="25" t="str">
        <f t="shared" si="17"/>
        <v/>
      </c>
    </row>
    <row r="399" spans="3:4" x14ac:dyDescent="0.55000000000000004">
      <c r="C399" s="19" t="str">
        <f t="shared" si="16"/>
        <v/>
      </c>
      <c r="D399" s="25" t="str">
        <f t="shared" si="17"/>
        <v/>
      </c>
    </row>
    <row r="400" spans="3:4" x14ac:dyDescent="0.55000000000000004">
      <c r="C400" s="19" t="str">
        <f t="shared" si="16"/>
        <v/>
      </c>
      <c r="D400" s="25" t="str">
        <f t="shared" si="17"/>
        <v/>
      </c>
    </row>
    <row r="401" spans="3:4" x14ac:dyDescent="0.55000000000000004">
      <c r="C401" s="19" t="str">
        <f t="shared" si="16"/>
        <v/>
      </c>
      <c r="D401" s="25" t="str">
        <f t="shared" si="17"/>
        <v/>
      </c>
    </row>
    <row r="402" spans="3:4" x14ac:dyDescent="0.55000000000000004">
      <c r="C402" s="19" t="str">
        <f t="shared" si="16"/>
        <v/>
      </c>
      <c r="D402" s="25" t="str">
        <f t="shared" si="17"/>
        <v/>
      </c>
    </row>
    <row r="403" spans="3:4" x14ac:dyDescent="0.55000000000000004">
      <c r="C403" s="19" t="str">
        <f t="shared" si="16"/>
        <v/>
      </c>
      <c r="D403" s="25" t="str">
        <f t="shared" si="17"/>
        <v/>
      </c>
    </row>
    <row r="404" spans="3:4" x14ac:dyDescent="0.55000000000000004">
      <c r="C404" s="19" t="str">
        <f t="shared" si="16"/>
        <v/>
      </c>
      <c r="D404" s="25" t="str">
        <f t="shared" si="17"/>
        <v/>
      </c>
    </row>
    <row r="405" spans="3:4" x14ac:dyDescent="0.55000000000000004">
      <c r="C405" s="19" t="str">
        <f t="shared" si="16"/>
        <v/>
      </c>
      <c r="D405" s="25" t="str">
        <f t="shared" si="17"/>
        <v/>
      </c>
    </row>
    <row r="406" spans="3:4" x14ac:dyDescent="0.55000000000000004">
      <c r="C406" s="19" t="str">
        <f t="shared" si="16"/>
        <v/>
      </c>
      <c r="D406" s="25" t="str">
        <f t="shared" si="17"/>
        <v/>
      </c>
    </row>
    <row r="407" spans="3:4" x14ac:dyDescent="0.55000000000000004">
      <c r="C407" s="19" t="str">
        <f t="shared" si="16"/>
        <v/>
      </c>
      <c r="D407" s="25" t="str">
        <f t="shared" si="17"/>
        <v/>
      </c>
    </row>
    <row r="408" spans="3:4" x14ac:dyDescent="0.55000000000000004">
      <c r="C408" s="19" t="str">
        <f t="shared" si="16"/>
        <v/>
      </c>
      <c r="D408" s="25" t="str">
        <f t="shared" si="17"/>
        <v/>
      </c>
    </row>
    <row r="409" spans="3:4" x14ac:dyDescent="0.55000000000000004">
      <c r="C409" s="19" t="str">
        <f t="shared" si="16"/>
        <v/>
      </c>
      <c r="D409" s="25" t="str">
        <f t="shared" si="17"/>
        <v/>
      </c>
    </row>
    <row r="410" spans="3:4" x14ac:dyDescent="0.55000000000000004">
      <c r="C410" s="19" t="str">
        <f t="shared" si="16"/>
        <v/>
      </c>
      <c r="D410" s="25" t="str">
        <f t="shared" si="17"/>
        <v/>
      </c>
    </row>
    <row r="411" spans="3:4" x14ac:dyDescent="0.55000000000000004">
      <c r="C411" s="19" t="str">
        <f t="shared" si="16"/>
        <v/>
      </c>
      <c r="D411" s="25" t="str">
        <f t="shared" si="17"/>
        <v/>
      </c>
    </row>
    <row r="412" spans="3:4" x14ac:dyDescent="0.55000000000000004">
      <c r="C412" s="19" t="str">
        <f t="shared" si="16"/>
        <v/>
      </c>
      <c r="D412" s="25" t="str">
        <f t="shared" si="17"/>
        <v/>
      </c>
    </row>
    <row r="413" spans="3:4" x14ac:dyDescent="0.55000000000000004">
      <c r="C413" s="19" t="str">
        <f t="shared" si="16"/>
        <v/>
      </c>
      <c r="D413" s="25" t="str">
        <f t="shared" si="17"/>
        <v/>
      </c>
    </row>
    <row r="414" spans="3:4" x14ac:dyDescent="0.55000000000000004">
      <c r="C414" s="19" t="str">
        <f t="shared" si="16"/>
        <v/>
      </c>
      <c r="D414" s="25" t="str">
        <f t="shared" si="17"/>
        <v/>
      </c>
    </row>
    <row r="415" spans="3:4" x14ac:dyDescent="0.55000000000000004">
      <c r="C415" s="19" t="str">
        <f t="shared" si="16"/>
        <v/>
      </c>
      <c r="D415" s="25" t="str">
        <f t="shared" si="17"/>
        <v/>
      </c>
    </row>
    <row r="416" spans="3:4" x14ac:dyDescent="0.55000000000000004">
      <c r="C416" s="19" t="str">
        <f t="shared" si="16"/>
        <v/>
      </c>
      <c r="D416" s="25" t="str">
        <f t="shared" si="17"/>
        <v/>
      </c>
    </row>
    <row r="417" spans="3:4" x14ac:dyDescent="0.55000000000000004">
      <c r="C417" s="19" t="str">
        <f t="shared" si="16"/>
        <v/>
      </c>
      <c r="D417" s="25" t="str">
        <f t="shared" si="17"/>
        <v/>
      </c>
    </row>
    <row r="418" spans="3:4" x14ac:dyDescent="0.55000000000000004">
      <c r="C418" s="19" t="str">
        <f t="shared" si="16"/>
        <v/>
      </c>
      <c r="D418" s="25" t="str">
        <f t="shared" si="17"/>
        <v/>
      </c>
    </row>
    <row r="419" spans="3:4" x14ac:dyDescent="0.55000000000000004">
      <c r="C419" s="19" t="str">
        <f t="shared" si="16"/>
        <v/>
      </c>
      <c r="D419" s="25" t="str">
        <f t="shared" si="17"/>
        <v/>
      </c>
    </row>
    <row r="420" spans="3:4" x14ac:dyDescent="0.55000000000000004">
      <c r="C420" s="19" t="str">
        <f t="shared" si="16"/>
        <v/>
      </c>
      <c r="D420" s="25" t="str">
        <f t="shared" si="17"/>
        <v/>
      </c>
    </row>
    <row r="421" spans="3:4" x14ac:dyDescent="0.55000000000000004">
      <c r="C421" s="19" t="str">
        <f t="shared" si="16"/>
        <v/>
      </c>
      <c r="D421" s="25" t="str">
        <f t="shared" si="17"/>
        <v/>
      </c>
    </row>
    <row r="422" spans="3:4" x14ac:dyDescent="0.55000000000000004">
      <c r="C422" s="19" t="str">
        <f t="shared" si="16"/>
        <v/>
      </c>
      <c r="D422" s="25" t="str">
        <f t="shared" si="17"/>
        <v/>
      </c>
    </row>
    <row r="423" spans="3:4" x14ac:dyDescent="0.55000000000000004">
      <c r="C423" s="19" t="str">
        <f t="shared" si="16"/>
        <v/>
      </c>
      <c r="D423" s="25" t="str">
        <f t="shared" si="17"/>
        <v/>
      </c>
    </row>
    <row r="424" spans="3:4" x14ac:dyDescent="0.55000000000000004">
      <c r="C424" s="19" t="str">
        <f t="shared" si="16"/>
        <v/>
      </c>
      <c r="D424" s="25" t="str">
        <f t="shared" si="17"/>
        <v/>
      </c>
    </row>
    <row r="425" spans="3:4" x14ac:dyDescent="0.55000000000000004">
      <c r="C425" s="19" t="str">
        <f t="shared" si="16"/>
        <v/>
      </c>
      <c r="D425" s="25" t="str">
        <f t="shared" si="17"/>
        <v/>
      </c>
    </row>
    <row r="426" spans="3:4" x14ac:dyDescent="0.55000000000000004">
      <c r="C426" s="19" t="str">
        <f t="shared" si="16"/>
        <v/>
      </c>
      <c r="D426" s="25" t="str">
        <f t="shared" si="17"/>
        <v/>
      </c>
    </row>
    <row r="427" spans="3:4" x14ac:dyDescent="0.55000000000000004">
      <c r="C427" s="19" t="str">
        <f t="shared" si="16"/>
        <v/>
      </c>
      <c r="D427" s="25" t="str">
        <f t="shared" si="17"/>
        <v/>
      </c>
    </row>
    <row r="428" spans="3:4" x14ac:dyDescent="0.55000000000000004">
      <c r="C428" s="19" t="str">
        <f t="shared" si="16"/>
        <v/>
      </c>
      <c r="D428" s="25" t="str">
        <f t="shared" si="17"/>
        <v/>
      </c>
    </row>
    <row r="429" spans="3:4" x14ac:dyDescent="0.55000000000000004">
      <c r="C429" s="19" t="str">
        <f t="shared" si="16"/>
        <v/>
      </c>
      <c r="D429" s="25" t="str">
        <f t="shared" si="17"/>
        <v/>
      </c>
    </row>
    <row r="430" spans="3:4" x14ac:dyDescent="0.55000000000000004">
      <c r="C430" s="19" t="str">
        <f t="shared" si="16"/>
        <v/>
      </c>
      <c r="D430" s="25" t="str">
        <f t="shared" si="17"/>
        <v/>
      </c>
    </row>
    <row r="431" spans="3:4" x14ac:dyDescent="0.55000000000000004">
      <c r="C431" s="19" t="str">
        <f t="shared" si="16"/>
        <v/>
      </c>
      <c r="D431" s="25" t="str">
        <f t="shared" si="17"/>
        <v/>
      </c>
    </row>
    <row r="432" spans="3:4" x14ac:dyDescent="0.55000000000000004">
      <c r="C432" s="19" t="str">
        <f t="shared" si="16"/>
        <v/>
      </c>
      <c r="D432" s="25" t="str">
        <f t="shared" si="17"/>
        <v/>
      </c>
    </row>
    <row r="433" spans="3:4" x14ac:dyDescent="0.55000000000000004">
      <c r="C433" s="19" t="str">
        <f t="shared" si="16"/>
        <v/>
      </c>
      <c r="D433" s="25" t="str">
        <f t="shared" si="17"/>
        <v/>
      </c>
    </row>
    <row r="434" spans="3:4" x14ac:dyDescent="0.55000000000000004">
      <c r="C434" s="19" t="str">
        <f t="shared" si="16"/>
        <v/>
      </c>
      <c r="D434" s="25" t="str">
        <f t="shared" si="17"/>
        <v/>
      </c>
    </row>
    <row r="435" spans="3:4" x14ac:dyDescent="0.55000000000000004">
      <c r="C435" s="19" t="str">
        <f t="shared" si="16"/>
        <v/>
      </c>
      <c r="D435" s="25" t="str">
        <f t="shared" si="17"/>
        <v/>
      </c>
    </row>
    <row r="436" spans="3:4" x14ac:dyDescent="0.55000000000000004">
      <c r="C436" s="19" t="str">
        <f t="shared" si="16"/>
        <v/>
      </c>
      <c r="D436" s="25" t="str">
        <f t="shared" si="17"/>
        <v/>
      </c>
    </row>
    <row r="437" spans="3:4" x14ac:dyDescent="0.55000000000000004">
      <c r="C437" s="19" t="str">
        <f t="shared" si="16"/>
        <v/>
      </c>
      <c r="D437" s="25" t="str">
        <f t="shared" si="17"/>
        <v/>
      </c>
    </row>
    <row r="438" spans="3:4" x14ac:dyDescent="0.55000000000000004">
      <c r="C438" s="19" t="str">
        <f t="shared" si="16"/>
        <v/>
      </c>
      <c r="D438" s="25" t="str">
        <f t="shared" si="17"/>
        <v/>
      </c>
    </row>
    <row r="439" spans="3:4" x14ac:dyDescent="0.55000000000000004">
      <c r="C439" s="19" t="str">
        <f t="shared" si="16"/>
        <v/>
      </c>
      <c r="D439" s="25" t="str">
        <f t="shared" si="17"/>
        <v/>
      </c>
    </row>
    <row r="440" spans="3:4" x14ac:dyDescent="0.55000000000000004">
      <c r="C440" s="19" t="str">
        <f t="shared" si="16"/>
        <v/>
      </c>
      <c r="D440" s="25" t="str">
        <f t="shared" si="17"/>
        <v/>
      </c>
    </row>
    <row r="441" spans="3:4" x14ac:dyDescent="0.55000000000000004">
      <c r="C441" s="19" t="str">
        <f t="shared" si="16"/>
        <v/>
      </c>
      <c r="D441" s="25" t="str">
        <f t="shared" si="17"/>
        <v/>
      </c>
    </row>
    <row r="442" spans="3:4" x14ac:dyDescent="0.55000000000000004">
      <c r="C442" s="19" t="str">
        <f t="shared" si="16"/>
        <v/>
      </c>
      <c r="D442" s="25" t="str">
        <f t="shared" si="17"/>
        <v/>
      </c>
    </row>
    <row r="443" spans="3:4" x14ac:dyDescent="0.55000000000000004">
      <c r="C443" s="19" t="str">
        <f t="shared" si="16"/>
        <v/>
      </c>
      <c r="D443" s="25" t="str">
        <f t="shared" si="17"/>
        <v/>
      </c>
    </row>
    <row r="444" spans="3:4" x14ac:dyDescent="0.55000000000000004">
      <c r="C444" s="19" t="str">
        <f t="shared" si="16"/>
        <v/>
      </c>
      <c r="D444" s="25" t="str">
        <f t="shared" si="17"/>
        <v/>
      </c>
    </row>
    <row r="445" spans="3:4" x14ac:dyDescent="0.55000000000000004">
      <c r="C445" s="19" t="str">
        <f t="shared" si="16"/>
        <v/>
      </c>
      <c r="D445" s="25" t="str">
        <f t="shared" si="17"/>
        <v/>
      </c>
    </row>
    <row r="446" spans="3:4" x14ac:dyDescent="0.55000000000000004">
      <c r="C446" s="19" t="str">
        <f t="shared" si="16"/>
        <v/>
      </c>
      <c r="D446" s="25" t="str">
        <f t="shared" si="17"/>
        <v/>
      </c>
    </row>
    <row r="447" spans="3:4" x14ac:dyDescent="0.55000000000000004">
      <c r="C447" s="19" t="str">
        <f t="shared" si="16"/>
        <v/>
      </c>
      <c r="D447" s="25" t="str">
        <f t="shared" si="17"/>
        <v/>
      </c>
    </row>
    <row r="448" spans="3:4" x14ac:dyDescent="0.55000000000000004">
      <c r="C448" s="19" t="str">
        <f t="shared" si="16"/>
        <v/>
      </c>
      <c r="D448" s="25" t="str">
        <f t="shared" si="17"/>
        <v/>
      </c>
    </row>
    <row r="449" spans="3:4" x14ac:dyDescent="0.55000000000000004">
      <c r="C449" s="19" t="str">
        <f t="shared" si="16"/>
        <v/>
      </c>
      <c r="D449" s="25" t="str">
        <f t="shared" si="17"/>
        <v/>
      </c>
    </row>
    <row r="450" spans="3:4" x14ac:dyDescent="0.55000000000000004">
      <c r="C450" s="19" t="str">
        <f t="shared" si="16"/>
        <v/>
      </c>
      <c r="D450" s="25" t="str">
        <f t="shared" si="17"/>
        <v/>
      </c>
    </row>
    <row r="451" spans="3:4" x14ac:dyDescent="0.55000000000000004">
      <c r="C451" s="19" t="str">
        <f t="shared" si="16"/>
        <v/>
      </c>
      <c r="D451" s="25" t="str">
        <f t="shared" si="17"/>
        <v/>
      </c>
    </row>
    <row r="452" spans="3:4" x14ac:dyDescent="0.55000000000000004">
      <c r="C452" s="19" t="str">
        <f t="shared" si="16"/>
        <v/>
      </c>
      <c r="D452" s="25" t="str">
        <f t="shared" si="17"/>
        <v/>
      </c>
    </row>
    <row r="453" spans="3:4" x14ac:dyDescent="0.55000000000000004">
      <c r="C453" s="19" t="str">
        <f t="shared" si="16"/>
        <v/>
      </c>
      <c r="D453" s="25" t="str">
        <f t="shared" si="17"/>
        <v/>
      </c>
    </row>
    <row r="454" spans="3:4" x14ac:dyDescent="0.55000000000000004">
      <c r="C454" s="19" t="str">
        <f t="shared" si="16"/>
        <v/>
      </c>
      <c r="D454" s="25" t="str">
        <f t="shared" si="17"/>
        <v/>
      </c>
    </row>
    <row r="455" spans="3:4" x14ac:dyDescent="0.55000000000000004">
      <c r="C455" s="19" t="str">
        <f t="shared" si="16"/>
        <v/>
      </c>
      <c r="D455" s="25" t="str">
        <f t="shared" si="17"/>
        <v/>
      </c>
    </row>
    <row r="456" spans="3:4" x14ac:dyDescent="0.55000000000000004">
      <c r="C456" s="19" t="str">
        <f t="shared" si="16"/>
        <v/>
      </c>
      <c r="D456" s="25" t="str">
        <f t="shared" si="17"/>
        <v/>
      </c>
    </row>
    <row r="457" spans="3:4" x14ac:dyDescent="0.55000000000000004">
      <c r="C457" s="19" t="str">
        <f t="shared" ref="C457:C508" si="18">IF(A457="","",EOMONTH(A457,2))</f>
        <v/>
      </c>
      <c r="D457" s="25" t="str">
        <f t="shared" si="17"/>
        <v/>
      </c>
    </row>
    <row r="458" spans="3:4" x14ac:dyDescent="0.55000000000000004">
      <c r="C458" s="19" t="str">
        <f t="shared" si="18"/>
        <v/>
      </c>
      <c r="D458" s="25" t="str">
        <f t="shared" ref="D458:D508" si="19">IF(OR(A458="",ROW(A458)=8),"",((B458/B457)-1)*4)</f>
        <v/>
      </c>
    </row>
    <row r="459" spans="3:4" x14ac:dyDescent="0.55000000000000004">
      <c r="C459" s="19" t="str">
        <f t="shared" si="18"/>
        <v/>
      </c>
      <c r="D459" s="25" t="str">
        <f t="shared" si="19"/>
        <v/>
      </c>
    </row>
    <row r="460" spans="3:4" x14ac:dyDescent="0.55000000000000004">
      <c r="C460" s="19" t="str">
        <f t="shared" si="18"/>
        <v/>
      </c>
      <c r="D460" s="25" t="str">
        <f t="shared" si="19"/>
        <v/>
      </c>
    </row>
    <row r="461" spans="3:4" x14ac:dyDescent="0.55000000000000004">
      <c r="C461" s="19" t="str">
        <f t="shared" si="18"/>
        <v/>
      </c>
      <c r="D461" s="25" t="str">
        <f t="shared" si="19"/>
        <v/>
      </c>
    </row>
    <row r="462" spans="3:4" x14ac:dyDescent="0.55000000000000004">
      <c r="C462" s="19" t="str">
        <f t="shared" si="18"/>
        <v/>
      </c>
      <c r="D462" s="25" t="str">
        <f t="shared" si="19"/>
        <v/>
      </c>
    </row>
    <row r="463" spans="3:4" x14ac:dyDescent="0.55000000000000004">
      <c r="C463" s="19" t="str">
        <f t="shared" si="18"/>
        <v/>
      </c>
      <c r="D463" s="25" t="str">
        <f t="shared" si="19"/>
        <v/>
      </c>
    </row>
    <row r="464" spans="3:4" x14ac:dyDescent="0.55000000000000004">
      <c r="C464" s="19" t="str">
        <f t="shared" si="18"/>
        <v/>
      </c>
      <c r="D464" s="25" t="str">
        <f t="shared" si="19"/>
        <v/>
      </c>
    </row>
    <row r="465" spans="3:4" x14ac:dyDescent="0.55000000000000004">
      <c r="C465" s="19" t="str">
        <f t="shared" si="18"/>
        <v/>
      </c>
      <c r="D465" s="25" t="str">
        <f t="shared" si="19"/>
        <v/>
      </c>
    </row>
    <row r="466" spans="3:4" x14ac:dyDescent="0.55000000000000004">
      <c r="C466" s="19" t="str">
        <f t="shared" si="18"/>
        <v/>
      </c>
      <c r="D466" s="25" t="str">
        <f t="shared" si="19"/>
        <v/>
      </c>
    </row>
    <row r="467" spans="3:4" x14ac:dyDescent="0.55000000000000004">
      <c r="C467" s="19" t="str">
        <f t="shared" si="18"/>
        <v/>
      </c>
      <c r="D467" s="25" t="str">
        <f t="shared" si="19"/>
        <v/>
      </c>
    </row>
    <row r="468" spans="3:4" x14ac:dyDescent="0.55000000000000004">
      <c r="C468" s="19" t="str">
        <f t="shared" si="18"/>
        <v/>
      </c>
      <c r="D468" s="25" t="str">
        <f t="shared" si="19"/>
        <v/>
      </c>
    </row>
    <row r="469" spans="3:4" x14ac:dyDescent="0.55000000000000004">
      <c r="C469" s="19" t="str">
        <f t="shared" si="18"/>
        <v/>
      </c>
      <c r="D469" s="25" t="str">
        <f t="shared" si="19"/>
        <v/>
      </c>
    </row>
    <row r="470" spans="3:4" x14ac:dyDescent="0.55000000000000004">
      <c r="C470" s="19" t="str">
        <f t="shared" si="18"/>
        <v/>
      </c>
      <c r="D470" s="25" t="str">
        <f t="shared" si="19"/>
        <v/>
      </c>
    </row>
    <row r="471" spans="3:4" x14ac:dyDescent="0.55000000000000004">
      <c r="C471" s="19" t="str">
        <f t="shared" si="18"/>
        <v/>
      </c>
      <c r="D471" s="25" t="str">
        <f t="shared" si="19"/>
        <v/>
      </c>
    </row>
    <row r="472" spans="3:4" x14ac:dyDescent="0.55000000000000004">
      <c r="C472" s="19" t="str">
        <f t="shared" si="18"/>
        <v/>
      </c>
      <c r="D472" s="25" t="str">
        <f t="shared" si="19"/>
        <v/>
      </c>
    </row>
    <row r="473" spans="3:4" x14ac:dyDescent="0.55000000000000004">
      <c r="C473" s="19" t="str">
        <f t="shared" si="18"/>
        <v/>
      </c>
      <c r="D473" s="25" t="str">
        <f t="shared" si="19"/>
        <v/>
      </c>
    </row>
    <row r="474" spans="3:4" x14ac:dyDescent="0.55000000000000004">
      <c r="C474" s="19" t="str">
        <f t="shared" si="18"/>
        <v/>
      </c>
      <c r="D474" s="25" t="str">
        <f t="shared" si="19"/>
        <v/>
      </c>
    </row>
    <row r="475" spans="3:4" x14ac:dyDescent="0.55000000000000004">
      <c r="C475" s="19" t="str">
        <f t="shared" si="18"/>
        <v/>
      </c>
      <c r="D475" s="25" t="str">
        <f t="shared" si="19"/>
        <v/>
      </c>
    </row>
    <row r="476" spans="3:4" x14ac:dyDescent="0.55000000000000004">
      <c r="C476" s="19" t="str">
        <f t="shared" si="18"/>
        <v/>
      </c>
      <c r="D476" s="25" t="str">
        <f t="shared" si="19"/>
        <v/>
      </c>
    </row>
    <row r="477" spans="3:4" x14ac:dyDescent="0.55000000000000004">
      <c r="C477" s="19" t="str">
        <f t="shared" si="18"/>
        <v/>
      </c>
      <c r="D477" s="25" t="str">
        <f t="shared" si="19"/>
        <v/>
      </c>
    </row>
    <row r="478" spans="3:4" x14ac:dyDescent="0.55000000000000004">
      <c r="C478" s="19" t="str">
        <f t="shared" si="18"/>
        <v/>
      </c>
      <c r="D478" s="25" t="str">
        <f t="shared" si="19"/>
        <v/>
      </c>
    </row>
    <row r="479" spans="3:4" x14ac:dyDescent="0.55000000000000004">
      <c r="C479" s="19" t="str">
        <f t="shared" si="18"/>
        <v/>
      </c>
      <c r="D479" s="25" t="str">
        <f t="shared" si="19"/>
        <v/>
      </c>
    </row>
    <row r="480" spans="3:4" x14ac:dyDescent="0.55000000000000004">
      <c r="C480" s="19" t="str">
        <f t="shared" si="18"/>
        <v/>
      </c>
      <c r="D480" s="25" t="str">
        <f t="shared" si="19"/>
        <v/>
      </c>
    </row>
    <row r="481" spans="3:4" x14ac:dyDescent="0.55000000000000004">
      <c r="C481" s="19" t="str">
        <f t="shared" si="18"/>
        <v/>
      </c>
      <c r="D481" s="25" t="str">
        <f t="shared" si="19"/>
        <v/>
      </c>
    </row>
    <row r="482" spans="3:4" x14ac:dyDescent="0.55000000000000004">
      <c r="C482" s="19" t="str">
        <f t="shared" si="18"/>
        <v/>
      </c>
      <c r="D482" s="25" t="str">
        <f t="shared" si="19"/>
        <v/>
      </c>
    </row>
    <row r="483" spans="3:4" x14ac:dyDescent="0.55000000000000004">
      <c r="C483" s="19" t="str">
        <f t="shared" si="18"/>
        <v/>
      </c>
      <c r="D483" s="25" t="str">
        <f t="shared" si="19"/>
        <v/>
      </c>
    </row>
    <row r="484" spans="3:4" x14ac:dyDescent="0.55000000000000004">
      <c r="C484" s="19" t="str">
        <f t="shared" si="18"/>
        <v/>
      </c>
      <c r="D484" s="25" t="str">
        <f t="shared" si="19"/>
        <v/>
      </c>
    </row>
    <row r="485" spans="3:4" x14ac:dyDescent="0.55000000000000004">
      <c r="C485" s="19" t="str">
        <f t="shared" si="18"/>
        <v/>
      </c>
      <c r="D485" s="25" t="str">
        <f t="shared" si="19"/>
        <v/>
      </c>
    </row>
    <row r="486" spans="3:4" x14ac:dyDescent="0.55000000000000004">
      <c r="C486" s="19" t="str">
        <f t="shared" si="18"/>
        <v/>
      </c>
      <c r="D486" s="25" t="str">
        <f t="shared" si="19"/>
        <v/>
      </c>
    </row>
    <row r="487" spans="3:4" x14ac:dyDescent="0.55000000000000004">
      <c r="C487" s="19" t="str">
        <f t="shared" si="18"/>
        <v/>
      </c>
      <c r="D487" s="25" t="str">
        <f t="shared" si="19"/>
        <v/>
      </c>
    </row>
    <row r="488" spans="3:4" x14ac:dyDescent="0.55000000000000004">
      <c r="C488" s="19" t="str">
        <f t="shared" si="18"/>
        <v/>
      </c>
      <c r="D488" s="25" t="str">
        <f t="shared" si="19"/>
        <v/>
      </c>
    </row>
    <row r="489" spans="3:4" x14ac:dyDescent="0.55000000000000004">
      <c r="C489" s="19" t="str">
        <f t="shared" si="18"/>
        <v/>
      </c>
      <c r="D489" s="25" t="str">
        <f t="shared" si="19"/>
        <v/>
      </c>
    </row>
    <row r="490" spans="3:4" x14ac:dyDescent="0.55000000000000004">
      <c r="C490" s="19" t="str">
        <f t="shared" si="18"/>
        <v/>
      </c>
      <c r="D490" s="25" t="str">
        <f t="shared" si="19"/>
        <v/>
      </c>
    </row>
    <row r="491" spans="3:4" x14ac:dyDescent="0.55000000000000004">
      <c r="C491" s="19" t="str">
        <f t="shared" si="18"/>
        <v/>
      </c>
      <c r="D491" s="25" t="str">
        <f t="shared" si="19"/>
        <v/>
      </c>
    </row>
    <row r="492" spans="3:4" x14ac:dyDescent="0.55000000000000004">
      <c r="C492" s="19" t="str">
        <f t="shared" si="18"/>
        <v/>
      </c>
      <c r="D492" s="25" t="str">
        <f t="shared" si="19"/>
        <v/>
      </c>
    </row>
    <row r="493" spans="3:4" x14ac:dyDescent="0.55000000000000004">
      <c r="C493" s="19" t="str">
        <f t="shared" si="18"/>
        <v/>
      </c>
      <c r="D493" s="25" t="str">
        <f t="shared" si="19"/>
        <v/>
      </c>
    </row>
    <row r="494" spans="3:4" x14ac:dyDescent="0.55000000000000004">
      <c r="C494" s="19" t="str">
        <f t="shared" si="18"/>
        <v/>
      </c>
      <c r="D494" s="25" t="str">
        <f t="shared" si="19"/>
        <v/>
      </c>
    </row>
    <row r="495" spans="3:4" x14ac:dyDescent="0.55000000000000004">
      <c r="C495" s="19" t="str">
        <f t="shared" si="18"/>
        <v/>
      </c>
      <c r="D495" s="25" t="str">
        <f t="shared" si="19"/>
        <v/>
      </c>
    </row>
    <row r="496" spans="3:4" x14ac:dyDescent="0.55000000000000004">
      <c r="C496" s="19" t="str">
        <f t="shared" si="18"/>
        <v/>
      </c>
      <c r="D496" s="25" t="str">
        <f t="shared" si="19"/>
        <v/>
      </c>
    </row>
    <row r="497" spans="3:4" x14ac:dyDescent="0.55000000000000004">
      <c r="C497" s="19" t="str">
        <f t="shared" si="18"/>
        <v/>
      </c>
      <c r="D497" s="25" t="str">
        <f t="shared" si="19"/>
        <v/>
      </c>
    </row>
    <row r="498" spans="3:4" x14ac:dyDescent="0.55000000000000004">
      <c r="C498" s="19" t="str">
        <f t="shared" si="18"/>
        <v/>
      </c>
      <c r="D498" s="25" t="str">
        <f t="shared" si="19"/>
        <v/>
      </c>
    </row>
    <row r="499" spans="3:4" x14ac:dyDescent="0.55000000000000004">
      <c r="C499" s="19" t="str">
        <f t="shared" si="18"/>
        <v/>
      </c>
      <c r="D499" s="25" t="str">
        <f t="shared" si="19"/>
        <v/>
      </c>
    </row>
    <row r="500" spans="3:4" x14ac:dyDescent="0.55000000000000004">
      <c r="C500" s="19" t="str">
        <f t="shared" si="18"/>
        <v/>
      </c>
      <c r="D500" s="25" t="str">
        <f t="shared" si="19"/>
        <v/>
      </c>
    </row>
    <row r="501" spans="3:4" x14ac:dyDescent="0.55000000000000004">
      <c r="C501" s="19" t="str">
        <f t="shared" si="18"/>
        <v/>
      </c>
      <c r="D501" s="25" t="str">
        <f t="shared" si="19"/>
        <v/>
      </c>
    </row>
    <row r="502" spans="3:4" x14ac:dyDescent="0.55000000000000004">
      <c r="C502" s="19" t="str">
        <f t="shared" si="18"/>
        <v/>
      </c>
      <c r="D502" s="25" t="str">
        <f t="shared" si="19"/>
        <v/>
      </c>
    </row>
    <row r="503" spans="3:4" x14ac:dyDescent="0.55000000000000004">
      <c r="C503" s="19" t="str">
        <f t="shared" si="18"/>
        <v/>
      </c>
      <c r="D503" s="25" t="str">
        <f t="shared" si="19"/>
        <v/>
      </c>
    </row>
    <row r="504" spans="3:4" x14ac:dyDescent="0.55000000000000004">
      <c r="C504" s="19" t="str">
        <f t="shared" si="18"/>
        <v/>
      </c>
      <c r="D504" s="25" t="str">
        <f t="shared" si="19"/>
        <v/>
      </c>
    </row>
    <row r="505" spans="3:4" x14ac:dyDescent="0.55000000000000004">
      <c r="C505" s="19" t="str">
        <f t="shared" si="18"/>
        <v/>
      </c>
      <c r="D505" s="25" t="str">
        <f t="shared" si="19"/>
        <v/>
      </c>
    </row>
    <row r="506" spans="3:4" x14ac:dyDescent="0.55000000000000004">
      <c r="C506" s="19" t="str">
        <f t="shared" si="18"/>
        <v/>
      </c>
      <c r="D506" s="25" t="str">
        <f t="shared" si="19"/>
        <v/>
      </c>
    </row>
    <row r="507" spans="3:4" x14ac:dyDescent="0.55000000000000004">
      <c r="C507" s="19" t="str">
        <f t="shared" si="18"/>
        <v/>
      </c>
      <c r="D507" s="25" t="str">
        <f t="shared" si="19"/>
        <v/>
      </c>
    </row>
    <row r="508" spans="3:4" x14ac:dyDescent="0.55000000000000004">
      <c r="C508" s="19" t="str">
        <f t="shared" si="18"/>
        <v/>
      </c>
      <c r="D508" s="25" t="str">
        <f t="shared" si="19"/>
        <v/>
      </c>
    </row>
  </sheetData>
  <hyperlinks>
    <hyperlink ref="A5" r:id="rId1" xr:uid="{0ADF8D04-B71C-48C5-AC1D-C4C432C3B0AE}"/>
  </hyperlinks>
  <pageMargins left="0.7" right="0.7" top="0.75" bottom="0.75" header="0.3" footer="0.3"/>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D1508"/>
  <sheetViews>
    <sheetView workbookViewId="0">
      <pane xSplit="1" ySplit="7" topLeftCell="B1267" activePane="bottomRight" state="frozen"/>
      <selection pane="topRight" activeCell="B1" sqref="B1"/>
      <selection pane="bottomLeft" activeCell="A8" sqref="A8"/>
      <selection pane="bottomRight"/>
    </sheetView>
  </sheetViews>
  <sheetFormatPr defaultColWidth="11.89453125" defaultRowHeight="14.4" x14ac:dyDescent="0.55000000000000004"/>
  <cols>
    <col min="1" max="1" width="11.89453125" style="15"/>
    <col min="2" max="2" width="11.89453125" style="14"/>
  </cols>
  <sheetData>
    <row r="1" spans="1:4" x14ac:dyDescent="0.55000000000000004">
      <c r="A1" s="15" t="s">
        <v>365</v>
      </c>
    </row>
    <row r="2" spans="1:4" x14ac:dyDescent="0.55000000000000004">
      <c r="A2" s="15" t="s">
        <v>325</v>
      </c>
      <c r="B2" s="14" t="s">
        <v>681</v>
      </c>
    </row>
    <row r="3" spans="1:4" x14ac:dyDescent="0.55000000000000004">
      <c r="A3" s="15" t="s">
        <v>350</v>
      </c>
      <c r="B3" s="14" t="s">
        <v>348</v>
      </c>
    </row>
    <row r="4" spans="1:4" x14ac:dyDescent="0.55000000000000004">
      <c r="A4" s="15">
        <v>1</v>
      </c>
      <c r="B4" s="14" t="s">
        <v>869</v>
      </c>
    </row>
    <row r="5" spans="1:4" x14ac:dyDescent="0.55000000000000004">
      <c r="A5" s="16" t="s">
        <v>868</v>
      </c>
    </row>
    <row r="6" spans="1:4" x14ac:dyDescent="0.55000000000000004">
      <c r="A6" s="15" t="s">
        <v>757</v>
      </c>
    </row>
    <row r="7" spans="1:4" x14ac:dyDescent="0.55000000000000004">
      <c r="A7" s="15" t="s">
        <v>324</v>
      </c>
      <c r="B7" s="14" t="s">
        <v>329</v>
      </c>
      <c r="C7" s="20" t="s">
        <v>361</v>
      </c>
      <c r="D7" s="20" t="s">
        <v>366</v>
      </c>
    </row>
    <row r="8" spans="1:4" x14ac:dyDescent="0.55000000000000004">
      <c r="A8" s="15">
        <v>4750</v>
      </c>
      <c r="B8" s="14">
        <v>9.8000000000000007</v>
      </c>
      <c r="C8" s="19">
        <f>IF(A8="","",EOMONTH(A8,0))</f>
        <v>4780</v>
      </c>
      <c r="D8" s="24" t="str">
        <f>IF(OR(A8="",ROW(A8)&lt;20),"",((B8/#REF!)-1))</f>
        <v/>
      </c>
    </row>
    <row r="9" spans="1:4" x14ac:dyDescent="0.55000000000000004">
      <c r="A9" s="15">
        <v>4781</v>
      </c>
      <c r="B9" s="14">
        <v>9.8000000000000007</v>
      </c>
      <c r="C9" s="19">
        <f t="shared" ref="C9:C72" si="0">IF(A9="","",EOMONTH(A9,0))</f>
        <v>4808</v>
      </c>
      <c r="D9" s="24" t="str">
        <f>IF(OR(A9="",ROW(A9)&lt;20),"",((B9/#REF!)-1))</f>
        <v/>
      </c>
    </row>
    <row r="10" spans="1:4" x14ac:dyDescent="0.55000000000000004">
      <c r="A10" s="15">
        <v>4809</v>
      </c>
      <c r="B10" s="14">
        <v>9.8000000000000007</v>
      </c>
      <c r="C10" s="19">
        <f t="shared" si="0"/>
        <v>4839</v>
      </c>
      <c r="D10" s="24" t="str">
        <f>IF(OR(A10="",ROW(A10)&lt;20),"",((B10/#REF!)-1))</f>
        <v/>
      </c>
    </row>
    <row r="11" spans="1:4" x14ac:dyDescent="0.55000000000000004">
      <c r="A11" s="15">
        <v>4840</v>
      </c>
      <c r="B11" s="14">
        <v>9.8000000000000007</v>
      </c>
      <c r="C11" s="19">
        <f t="shared" si="0"/>
        <v>4869</v>
      </c>
      <c r="D11" s="24" t="str">
        <f>IF(OR(A11="",ROW(A11)&lt;20),"",((B11/#REF!)-1))</f>
        <v/>
      </c>
    </row>
    <row r="12" spans="1:4" x14ac:dyDescent="0.55000000000000004">
      <c r="A12" s="15">
        <v>4870</v>
      </c>
      <c r="B12" s="14">
        <v>9.6999999999999993</v>
      </c>
      <c r="C12" s="19">
        <f t="shared" si="0"/>
        <v>4900</v>
      </c>
      <c r="D12" s="24" t="str">
        <f>IF(OR(A12="",ROW(A12)&lt;20),"",((B12/#REF!)-1))</f>
        <v/>
      </c>
    </row>
    <row r="13" spans="1:4" x14ac:dyDescent="0.55000000000000004">
      <c r="A13" s="15">
        <v>4901</v>
      </c>
      <c r="B13" s="14">
        <v>9.8000000000000007</v>
      </c>
      <c r="C13" s="19">
        <f t="shared" si="0"/>
        <v>4930</v>
      </c>
      <c r="D13" s="24" t="str">
        <f t="shared" ref="D13:D19" si="1">IF(OR(A13="",ROW(A13)&lt;20),"",((B13/B1)-1))</f>
        <v/>
      </c>
    </row>
    <row r="14" spans="1:4" x14ac:dyDescent="0.55000000000000004">
      <c r="A14" s="15">
        <v>4931</v>
      </c>
      <c r="B14" s="14">
        <v>9.9</v>
      </c>
      <c r="C14" s="19">
        <f t="shared" si="0"/>
        <v>4961</v>
      </c>
      <c r="D14" s="24" t="str">
        <f t="shared" si="1"/>
        <v/>
      </c>
    </row>
    <row r="15" spans="1:4" x14ac:dyDescent="0.55000000000000004">
      <c r="A15" s="15">
        <v>4962</v>
      </c>
      <c r="B15" s="14">
        <v>9.9</v>
      </c>
      <c r="C15" s="19">
        <f t="shared" si="0"/>
        <v>4992</v>
      </c>
      <c r="D15" s="24" t="str">
        <f t="shared" si="1"/>
        <v/>
      </c>
    </row>
    <row r="16" spans="1:4" x14ac:dyDescent="0.55000000000000004">
      <c r="A16" s="15">
        <v>4993</v>
      </c>
      <c r="B16" s="14">
        <v>10</v>
      </c>
      <c r="C16" s="19">
        <f t="shared" si="0"/>
        <v>5022</v>
      </c>
      <c r="D16" s="24" t="str">
        <f t="shared" si="1"/>
        <v/>
      </c>
    </row>
    <row r="17" spans="1:4" x14ac:dyDescent="0.55000000000000004">
      <c r="A17" s="15">
        <v>5023</v>
      </c>
      <c r="B17" s="14">
        <v>10</v>
      </c>
      <c r="C17" s="19">
        <f t="shared" si="0"/>
        <v>5053</v>
      </c>
      <c r="D17" s="24" t="str">
        <f t="shared" si="1"/>
        <v/>
      </c>
    </row>
    <row r="18" spans="1:4" x14ac:dyDescent="0.55000000000000004">
      <c r="A18" s="15">
        <v>5054</v>
      </c>
      <c r="B18" s="14">
        <v>10.1</v>
      </c>
      <c r="C18" s="19">
        <f t="shared" si="0"/>
        <v>5083</v>
      </c>
      <c r="D18" s="24" t="str">
        <f t="shared" si="1"/>
        <v/>
      </c>
    </row>
    <row r="19" spans="1:4" x14ac:dyDescent="0.55000000000000004">
      <c r="A19" s="15">
        <v>5084</v>
      </c>
      <c r="B19" s="14">
        <v>10</v>
      </c>
      <c r="C19" s="19">
        <f t="shared" si="0"/>
        <v>5114</v>
      </c>
      <c r="D19" s="24" t="str">
        <f t="shared" si="1"/>
        <v/>
      </c>
    </row>
    <row r="20" spans="1:4" x14ac:dyDescent="0.55000000000000004">
      <c r="A20" s="15">
        <v>5115</v>
      </c>
      <c r="B20" s="14">
        <v>10</v>
      </c>
      <c r="C20" s="19">
        <f t="shared" si="0"/>
        <v>5145</v>
      </c>
      <c r="D20" s="24">
        <f>IF(OR(A20="",ROW(A20)&lt;20),"",((B20/B8)-1))</f>
        <v>2.0408163265306145E-2</v>
      </c>
    </row>
    <row r="21" spans="1:4" x14ac:dyDescent="0.55000000000000004">
      <c r="A21" s="15">
        <v>5146</v>
      </c>
      <c r="B21" s="14">
        <v>9.9</v>
      </c>
      <c r="C21" s="19">
        <f t="shared" si="0"/>
        <v>5173</v>
      </c>
      <c r="D21" s="24">
        <f t="shared" ref="D21:D84" si="2">IF(OR(A21="",ROW(A21)&lt;20),"",((B21/B9)-1))</f>
        <v>1.0204081632652962E-2</v>
      </c>
    </row>
    <row r="22" spans="1:4" x14ac:dyDescent="0.55000000000000004">
      <c r="A22" s="15">
        <v>5174</v>
      </c>
      <c r="B22" s="14">
        <v>9.9</v>
      </c>
      <c r="C22" s="19">
        <f t="shared" si="0"/>
        <v>5204</v>
      </c>
      <c r="D22" s="24">
        <f t="shared" si="2"/>
        <v>1.0204081632652962E-2</v>
      </c>
    </row>
    <row r="23" spans="1:4" x14ac:dyDescent="0.55000000000000004">
      <c r="A23" s="15">
        <v>5205</v>
      </c>
      <c r="B23" s="14">
        <v>9.8000000000000007</v>
      </c>
      <c r="C23" s="19">
        <f t="shared" si="0"/>
        <v>5234</v>
      </c>
      <c r="D23" s="24">
        <f t="shared" si="2"/>
        <v>0</v>
      </c>
    </row>
    <row r="24" spans="1:4" x14ac:dyDescent="0.55000000000000004">
      <c r="A24" s="15">
        <v>5235</v>
      </c>
      <c r="B24" s="14">
        <v>9.9</v>
      </c>
      <c r="C24" s="19">
        <f t="shared" si="0"/>
        <v>5265</v>
      </c>
      <c r="D24" s="24">
        <f t="shared" si="2"/>
        <v>2.0618556701031077E-2</v>
      </c>
    </row>
    <row r="25" spans="1:4" x14ac:dyDescent="0.55000000000000004">
      <c r="A25" s="15">
        <v>5266</v>
      </c>
      <c r="B25" s="14">
        <v>9.9</v>
      </c>
      <c r="C25" s="19">
        <f t="shared" si="0"/>
        <v>5295</v>
      </c>
      <c r="D25" s="24">
        <f t="shared" si="2"/>
        <v>1.0204081632652962E-2</v>
      </c>
    </row>
    <row r="26" spans="1:4" x14ac:dyDescent="0.55000000000000004">
      <c r="A26" s="15">
        <v>5296</v>
      </c>
      <c r="B26" s="14">
        <v>10</v>
      </c>
      <c r="C26" s="19">
        <f t="shared" si="0"/>
        <v>5326</v>
      </c>
      <c r="D26" s="24">
        <f t="shared" si="2"/>
        <v>1.0101010101010166E-2</v>
      </c>
    </row>
    <row r="27" spans="1:4" x14ac:dyDescent="0.55000000000000004">
      <c r="A27" s="15">
        <v>5327</v>
      </c>
      <c r="B27" s="14">
        <v>10.199999999999999</v>
      </c>
      <c r="C27" s="19">
        <f t="shared" si="0"/>
        <v>5357</v>
      </c>
      <c r="D27" s="24">
        <f t="shared" si="2"/>
        <v>3.0303030303030276E-2</v>
      </c>
    </row>
    <row r="28" spans="1:4" x14ac:dyDescent="0.55000000000000004">
      <c r="A28" s="15">
        <v>5358</v>
      </c>
      <c r="B28" s="14">
        <v>10.199999999999999</v>
      </c>
      <c r="C28" s="19">
        <f t="shared" si="0"/>
        <v>5387</v>
      </c>
      <c r="D28" s="24">
        <f t="shared" si="2"/>
        <v>2.0000000000000018E-2</v>
      </c>
    </row>
    <row r="29" spans="1:4" x14ac:dyDescent="0.55000000000000004">
      <c r="A29" s="15">
        <v>5388</v>
      </c>
      <c r="B29" s="14">
        <v>10.1</v>
      </c>
      <c r="C29" s="19">
        <f t="shared" si="0"/>
        <v>5418</v>
      </c>
      <c r="D29" s="24">
        <f t="shared" si="2"/>
        <v>1.0000000000000009E-2</v>
      </c>
    </row>
    <row r="30" spans="1:4" x14ac:dyDescent="0.55000000000000004">
      <c r="A30" s="15">
        <v>5419</v>
      </c>
      <c r="B30" s="14">
        <v>10.199999999999999</v>
      </c>
      <c r="C30" s="19">
        <f t="shared" si="0"/>
        <v>5448</v>
      </c>
      <c r="D30" s="24">
        <f t="shared" si="2"/>
        <v>9.9009900990099098E-3</v>
      </c>
    </row>
    <row r="31" spans="1:4" x14ac:dyDescent="0.55000000000000004">
      <c r="A31" s="15">
        <v>5449</v>
      </c>
      <c r="B31" s="14">
        <v>10.1</v>
      </c>
      <c r="C31" s="19">
        <f t="shared" si="0"/>
        <v>5479</v>
      </c>
      <c r="D31" s="24">
        <f t="shared" si="2"/>
        <v>1.0000000000000009E-2</v>
      </c>
    </row>
    <row r="32" spans="1:4" x14ac:dyDescent="0.55000000000000004">
      <c r="A32" s="15">
        <v>5480</v>
      </c>
      <c r="B32" s="14">
        <v>10.1</v>
      </c>
      <c r="C32" s="19">
        <f t="shared" si="0"/>
        <v>5510</v>
      </c>
      <c r="D32" s="24">
        <f t="shared" si="2"/>
        <v>1.0000000000000009E-2</v>
      </c>
    </row>
    <row r="33" spans="1:4" x14ac:dyDescent="0.55000000000000004">
      <c r="A33" s="15">
        <v>5511</v>
      </c>
      <c r="B33" s="14">
        <v>10</v>
      </c>
      <c r="C33" s="19">
        <f t="shared" si="0"/>
        <v>5538</v>
      </c>
      <c r="D33" s="24">
        <f t="shared" si="2"/>
        <v>1.0101010101010166E-2</v>
      </c>
    </row>
    <row r="34" spans="1:4" x14ac:dyDescent="0.55000000000000004">
      <c r="A34" s="15">
        <v>5539</v>
      </c>
      <c r="B34" s="14">
        <v>9.9</v>
      </c>
      <c r="C34" s="19">
        <f t="shared" si="0"/>
        <v>5569</v>
      </c>
      <c r="D34" s="24">
        <f t="shared" si="2"/>
        <v>0</v>
      </c>
    </row>
    <row r="35" spans="1:4" x14ac:dyDescent="0.55000000000000004">
      <c r="A35" s="15">
        <v>5570</v>
      </c>
      <c r="B35" s="14">
        <v>10</v>
      </c>
      <c r="C35" s="19">
        <f t="shared" si="0"/>
        <v>5599</v>
      </c>
      <c r="D35" s="24">
        <f t="shared" si="2"/>
        <v>2.0408163265306145E-2</v>
      </c>
    </row>
    <row r="36" spans="1:4" x14ac:dyDescent="0.55000000000000004">
      <c r="A36" s="15">
        <v>5600</v>
      </c>
      <c r="B36" s="14">
        <v>10.1</v>
      </c>
      <c r="C36" s="19">
        <f t="shared" si="0"/>
        <v>5630</v>
      </c>
      <c r="D36" s="24">
        <f t="shared" si="2"/>
        <v>2.020202020202011E-2</v>
      </c>
    </row>
    <row r="37" spans="1:4" x14ac:dyDescent="0.55000000000000004">
      <c r="A37" s="15">
        <v>5631</v>
      </c>
      <c r="B37" s="14">
        <v>10.1</v>
      </c>
      <c r="C37" s="19">
        <f t="shared" si="0"/>
        <v>5660</v>
      </c>
      <c r="D37" s="24">
        <f t="shared" si="2"/>
        <v>2.020202020202011E-2</v>
      </c>
    </row>
    <row r="38" spans="1:4" x14ac:dyDescent="0.55000000000000004">
      <c r="A38" s="15">
        <v>5661</v>
      </c>
      <c r="B38" s="14">
        <v>10.1</v>
      </c>
      <c r="C38" s="19">
        <f t="shared" si="0"/>
        <v>5691</v>
      </c>
      <c r="D38" s="24">
        <f t="shared" si="2"/>
        <v>1.0000000000000009E-2</v>
      </c>
    </row>
    <row r="39" spans="1:4" x14ac:dyDescent="0.55000000000000004">
      <c r="A39" s="15">
        <v>5692</v>
      </c>
      <c r="B39" s="14">
        <v>10.1</v>
      </c>
      <c r="C39" s="19">
        <f t="shared" si="0"/>
        <v>5722</v>
      </c>
      <c r="D39" s="24">
        <f t="shared" si="2"/>
        <v>-9.8039215686274161E-3</v>
      </c>
    </row>
    <row r="40" spans="1:4" x14ac:dyDescent="0.55000000000000004">
      <c r="A40" s="15">
        <v>5723</v>
      </c>
      <c r="B40" s="14">
        <v>10.1</v>
      </c>
      <c r="C40" s="19">
        <f t="shared" si="0"/>
        <v>5752</v>
      </c>
      <c r="D40" s="24">
        <f t="shared" si="2"/>
        <v>-9.8039215686274161E-3</v>
      </c>
    </row>
    <row r="41" spans="1:4" x14ac:dyDescent="0.55000000000000004">
      <c r="A41" s="15">
        <v>5753</v>
      </c>
      <c r="B41" s="14">
        <v>10.199999999999999</v>
      </c>
      <c r="C41" s="19">
        <f t="shared" si="0"/>
        <v>5783</v>
      </c>
      <c r="D41" s="24">
        <f t="shared" si="2"/>
        <v>9.9009900990099098E-3</v>
      </c>
    </row>
    <row r="42" spans="1:4" x14ac:dyDescent="0.55000000000000004">
      <c r="A42" s="15">
        <v>5784</v>
      </c>
      <c r="B42" s="14">
        <v>10.3</v>
      </c>
      <c r="C42" s="19">
        <f t="shared" si="0"/>
        <v>5813</v>
      </c>
      <c r="D42" s="24">
        <f t="shared" si="2"/>
        <v>9.8039215686276382E-3</v>
      </c>
    </row>
    <row r="43" spans="1:4" x14ac:dyDescent="0.55000000000000004">
      <c r="A43" s="15">
        <v>5814</v>
      </c>
      <c r="B43" s="14">
        <v>10.3</v>
      </c>
      <c r="C43" s="19">
        <f t="shared" si="0"/>
        <v>5844</v>
      </c>
      <c r="D43" s="24">
        <f t="shared" si="2"/>
        <v>1.980198019801982E-2</v>
      </c>
    </row>
    <row r="44" spans="1:4" x14ac:dyDescent="0.55000000000000004">
      <c r="A44" s="15">
        <v>5845</v>
      </c>
      <c r="B44" s="14">
        <v>10.4</v>
      </c>
      <c r="C44" s="19">
        <f t="shared" si="0"/>
        <v>5875</v>
      </c>
      <c r="D44" s="24">
        <f t="shared" si="2"/>
        <v>2.9702970297029729E-2</v>
      </c>
    </row>
    <row r="45" spans="1:4" x14ac:dyDescent="0.55000000000000004">
      <c r="A45" s="15">
        <v>5876</v>
      </c>
      <c r="B45" s="14">
        <v>10.4</v>
      </c>
      <c r="C45" s="19">
        <f t="shared" si="0"/>
        <v>5904</v>
      </c>
      <c r="D45" s="24">
        <f t="shared" si="2"/>
        <v>4.0000000000000036E-2</v>
      </c>
    </row>
    <row r="46" spans="1:4" x14ac:dyDescent="0.55000000000000004">
      <c r="A46" s="15">
        <v>5905</v>
      </c>
      <c r="B46" s="14">
        <v>10.5</v>
      </c>
      <c r="C46" s="19">
        <f t="shared" si="0"/>
        <v>5935</v>
      </c>
      <c r="D46" s="24">
        <f t="shared" si="2"/>
        <v>6.0606060606060552E-2</v>
      </c>
    </row>
    <row r="47" spans="1:4" x14ac:dyDescent="0.55000000000000004">
      <c r="A47" s="15">
        <v>5936</v>
      </c>
      <c r="B47" s="14">
        <v>10.6</v>
      </c>
      <c r="C47" s="19">
        <f t="shared" si="0"/>
        <v>5965</v>
      </c>
      <c r="D47" s="24">
        <f t="shared" si="2"/>
        <v>6.0000000000000053E-2</v>
      </c>
    </row>
    <row r="48" spans="1:4" x14ac:dyDescent="0.55000000000000004">
      <c r="A48" s="15">
        <v>5966</v>
      </c>
      <c r="B48" s="14">
        <v>10.7</v>
      </c>
      <c r="C48" s="19">
        <f t="shared" si="0"/>
        <v>5996</v>
      </c>
      <c r="D48" s="24">
        <f t="shared" si="2"/>
        <v>5.9405940594059459E-2</v>
      </c>
    </row>
    <row r="49" spans="1:4" x14ac:dyDescent="0.55000000000000004">
      <c r="A49" s="15">
        <v>5997</v>
      </c>
      <c r="B49" s="14">
        <v>10.8</v>
      </c>
      <c r="C49" s="19">
        <f t="shared" si="0"/>
        <v>6026</v>
      </c>
      <c r="D49" s="24">
        <f t="shared" si="2"/>
        <v>6.9306930693069368E-2</v>
      </c>
    </row>
    <row r="50" spans="1:4" x14ac:dyDescent="0.55000000000000004">
      <c r="A50" s="15">
        <v>6027</v>
      </c>
      <c r="B50" s="14">
        <v>10.8</v>
      </c>
      <c r="C50" s="19">
        <f t="shared" si="0"/>
        <v>6057</v>
      </c>
      <c r="D50" s="24">
        <f t="shared" si="2"/>
        <v>6.9306930693069368E-2</v>
      </c>
    </row>
    <row r="51" spans="1:4" x14ac:dyDescent="0.55000000000000004">
      <c r="A51" s="15">
        <v>6058</v>
      </c>
      <c r="B51" s="14">
        <v>10.9</v>
      </c>
      <c r="C51" s="19">
        <f t="shared" si="0"/>
        <v>6088</v>
      </c>
      <c r="D51" s="24">
        <f t="shared" si="2"/>
        <v>7.9207920792079278E-2</v>
      </c>
    </row>
    <row r="52" spans="1:4" x14ac:dyDescent="0.55000000000000004">
      <c r="A52" s="15">
        <v>6089</v>
      </c>
      <c r="B52" s="14">
        <v>11.1</v>
      </c>
      <c r="C52" s="19">
        <f t="shared" si="0"/>
        <v>6118</v>
      </c>
      <c r="D52" s="24">
        <f t="shared" si="2"/>
        <v>9.9009900990099098E-2</v>
      </c>
    </row>
    <row r="53" spans="1:4" x14ac:dyDescent="0.55000000000000004">
      <c r="A53" s="15">
        <v>6119</v>
      </c>
      <c r="B53" s="14">
        <v>11.3</v>
      </c>
      <c r="C53" s="19">
        <f t="shared" si="0"/>
        <v>6149</v>
      </c>
      <c r="D53" s="24">
        <f t="shared" si="2"/>
        <v>0.10784313725490202</v>
      </c>
    </row>
    <row r="54" spans="1:4" x14ac:dyDescent="0.55000000000000004">
      <c r="A54" s="15">
        <v>6150</v>
      </c>
      <c r="B54" s="14">
        <v>11.5</v>
      </c>
      <c r="C54" s="19">
        <f t="shared" si="0"/>
        <v>6179</v>
      </c>
      <c r="D54" s="24">
        <f t="shared" si="2"/>
        <v>0.11650485436893199</v>
      </c>
    </row>
    <row r="55" spans="1:4" x14ac:dyDescent="0.55000000000000004">
      <c r="A55" s="15">
        <v>6180</v>
      </c>
      <c r="B55" s="14">
        <v>11.6</v>
      </c>
      <c r="C55" s="19">
        <f t="shared" si="0"/>
        <v>6210</v>
      </c>
      <c r="D55" s="24">
        <f t="shared" si="2"/>
        <v>0.12621359223300965</v>
      </c>
    </row>
    <row r="56" spans="1:4" x14ac:dyDescent="0.55000000000000004">
      <c r="A56" s="15">
        <v>6211</v>
      </c>
      <c r="B56" s="14">
        <v>11.7</v>
      </c>
      <c r="C56" s="19">
        <f t="shared" si="0"/>
        <v>6241</v>
      </c>
      <c r="D56" s="24">
        <f t="shared" si="2"/>
        <v>0.125</v>
      </c>
    </row>
    <row r="57" spans="1:4" x14ac:dyDescent="0.55000000000000004">
      <c r="A57" s="15">
        <v>6242</v>
      </c>
      <c r="B57" s="14">
        <v>12</v>
      </c>
      <c r="C57" s="19">
        <f t="shared" si="0"/>
        <v>6269</v>
      </c>
      <c r="D57" s="24">
        <f t="shared" si="2"/>
        <v>0.15384615384615374</v>
      </c>
    </row>
    <row r="58" spans="1:4" x14ac:dyDescent="0.55000000000000004">
      <c r="A58" s="15">
        <v>6270</v>
      </c>
      <c r="B58" s="14">
        <v>12</v>
      </c>
      <c r="C58" s="19">
        <f t="shared" si="0"/>
        <v>6300</v>
      </c>
      <c r="D58" s="24">
        <f t="shared" si="2"/>
        <v>0.14285714285714279</v>
      </c>
    </row>
    <row r="59" spans="1:4" x14ac:dyDescent="0.55000000000000004">
      <c r="A59" s="15">
        <v>6301</v>
      </c>
      <c r="B59" s="14">
        <v>12.6</v>
      </c>
      <c r="C59" s="19">
        <f t="shared" si="0"/>
        <v>6330</v>
      </c>
      <c r="D59" s="24">
        <f t="shared" si="2"/>
        <v>0.18867924528301883</v>
      </c>
    </row>
    <row r="60" spans="1:4" x14ac:dyDescent="0.55000000000000004">
      <c r="A60" s="15">
        <v>6331</v>
      </c>
      <c r="B60" s="14">
        <v>12.8</v>
      </c>
      <c r="C60" s="19">
        <f t="shared" si="0"/>
        <v>6361</v>
      </c>
      <c r="D60" s="24">
        <f t="shared" si="2"/>
        <v>0.19626168224299079</v>
      </c>
    </row>
    <row r="61" spans="1:4" x14ac:dyDescent="0.55000000000000004">
      <c r="A61" s="15">
        <v>6362</v>
      </c>
      <c r="B61" s="14">
        <v>13</v>
      </c>
      <c r="C61" s="19">
        <f t="shared" si="0"/>
        <v>6391</v>
      </c>
      <c r="D61" s="24">
        <f t="shared" si="2"/>
        <v>0.20370370370370372</v>
      </c>
    </row>
    <row r="62" spans="1:4" x14ac:dyDescent="0.55000000000000004">
      <c r="A62" s="15">
        <v>6392</v>
      </c>
      <c r="B62" s="14">
        <v>12.8</v>
      </c>
      <c r="C62" s="19">
        <f t="shared" si="0"/>
        <v>6422</v>
      </c>
      <c r="D62" s="24">
        <f t="shared" si="2"/>
        <v>0.18518518518518512</v>
      </c>
    </row>
    <row r="63" spans="1:4" x14ac:dyDescent="0.55000000000000004">
      <c r="A63" s="15">
        <v>6423</v>
      </c>
      <c r="B63" s="14">
        <v>13</v>
      </c>
      <c r="C63" s="19">
        <f t="shared" si="0"/>
        <v>6453</v>
      </c>
      <c r="D63" s="24">
        <f t="shared" si="2"/>
        <v>0.19266055045871555</v>
      </c>
    </row>
    <row r="64" spans="1:4" x14ac:dyDescent="0.55000000000000004">
      <c r="A64" s="15">
        <v>6454</v>
      </c>
      <c r="B64" s="14">
        <v>13.3</v>
      </c>
      <c r="C64" s="19">
        <f t="shared" si="0"/>
        <v>6483</v>
      </c>
      <c r="D64" s="24">
        <f t="shared" si="2"/>
        <v>0.19819819819819839</v>
      </c>
    </row>
    <row r="65" spans="1:4" x14ac:dyDescent="0.55000000000000004">
      <c r="A65" s="15">
        <v>6484</v>
      </c>
      <c r="B65" s="14">
        <v>13.5</v>
      </c>
      <c r="C65" s="19">
        <f t="shared" si="0"/>
        <v>6514</v>
      </c>
      <c r="D65" s="24">
        <f t="shared" si="2"/>
        <v>0.19469026548672552</v>
      </c>
    </row>
    <row r="66" spans="1:4" x14ac:dyDescent="0.55000000000000004">
      <c r="A66" s="15">
        <v>6515</v>
      </c>
      <c r="B66" s="14">
        <v>13.5</v>
      </c>
      <c r="C66" s="19">
        <f t="shared" si="0"/>
        <v>6544</v>
      </c>
      <c r="D66" s="24">
        <f t="shared" si="2"/>
        <v>0.17391304347826098</v>
      </c>
    </row>
    <row r="67" spans="1:4" x14ac:dyDescent="0.55000000000000004">
      <c r="A67" s="15">
        <v>6545</v>
      </c>
      <c r="B67" s="14">
        <v>13.7</v>
      </c>
      <c r="C67" s="19">
        <f t="shared" si="0"/>
        <v>6575</v>
      </c>
      <c r="D67" s="24">
        <f t="shared" si="2"/>
        <v>0.18103448275862077</v>
      </c>
    </row>
    <row r="68" spans="1:4" x14ac:dyDescent="0.55000000000000004">
      <c r="A68" s="15">
        <v>6576</v>
      </c>
      <c r="B68" s="14">
        <v>14</v>
      </c>
      <c r="C68" s="19">
        <f t="shared" si="0"/>
        <v>6606</v>
      </c>
      <c r="D68" s="24">
        <f t="shared" si="2"/>
        <v>0.19658119658119655</v>
      </c>
    </row>
    <row r="69" spans="1:4" x14ac:dyDescent="0.55000000000000004">
      <c r="A69" s="15">
        <v>6607</v>
      </c>
      <c r="B69" s="14">
        <v>14.1</v>
      </c>
      <c r="C69" s="19">
        <f t="shared" si="0"/>
        <v>6634</v>
      </c>
      <c r="D69" s="24">
        <f t="shared" si="2"/>
        <v>0.17500000000000004</v>
      </c>
    </row>
    <row r="70" spans="1:4" x14ac:dyDescent="0.55000000000000004">
      <c r="A70" s="15">
        <v>6635</v>
      </c>
      <c r="B70" s="14">
        <v>14</v>
      </c>
      <c r="C70" s="19">
        <f t="shared" si="0"/>
        <v>6665</v>
      </c>
      <c r="D70" s="24">
        <f t="shared" si="2"/>
        <v>0.16666666666666674</v>
      </c>
    </row>
    <row r="71" spans="1:4" x14ac:dyDescent="0.55000000000000004">
      <c r="A71" s="15">
        <v>6666</v>
      </c>
      <c r="B71" s="14">
        <v>14.2</v>
      </c>
      <c r="C71" s="19">
        <f t="shared" si="0"/>
        <v>6695</v>
      </c>
      <c r="D71" s="24">
        <f t="shared" si="2"/>
        <v>0.12698412698412698</v>
      </c>
    </row>
    <row r="72" spans="1:4" x14ac:dyDescent="0.55000000000000004">
      <c r="A72" s="15">
        <v>6696</v>
      </c>
      <c r="B72" s="14">
        <v>14.5</v>
      </c>
      <c r="C72" s="19">
        <f t="shared" si="0"/>
        <v>6726</v>
      </c>
      <c r="D72" s="24">
        <f t="shared" si="2"/>
        <v>0.1328125</v>
      </c>
    </row>
    <row r="73" spans="1:4" x14ac:dyDescent="0.55000000000000004">
      <c r="A73" s="15">
        <v>6727</v>
      </c>
      <c r="B73" s="14">
        <v>14.7</v>
      </c>
      <c r="C73" s="19">
        <f t="shared" ref="C73:C136" si="3">IF(A73="","",EOMONTH(A73,0))</f>
        <v>6756</v>
      </c>
      <c r="D73" s="24">
        <f t="shared" si="2"/>
        <v>0.13076923076923075</v>
      </c>
    </row>
    <row r="74" spans="1:4" x14ac:dyDescent="0.55000000000000004">
      <c r="A74" s="15">
        <v>6757</v>
      </c>
      <c r="B74" s="14">
        <v>15.1</v>
      </c>
      <c r="C74" s="19">
        <f t="shared" si="3"/>
        <v>6787</v>
      </c>
      <c r="D74" s="24">
        <f t="shared" si="2"/>
        <v>0.1796875</v>
      </c>
    </row>
    <row r="75" spans="1:4" x14ac:dyDescent="0.55000000000000004">
      <c r="A75" s="15">
        <v>6788</v>
      </c>
      <c r="B75" s="14">
        <v>15.4</v>
      </c>
      <c r="C75" s="19">
        <f t="shared" si="3"/>
        <v>6818</v>
      </c>
      <c r="D75" s="24">
        <f t="shared" si="2"/>
        <v>0.18461538461538463</v>
      </c>
    </row>
    <row r="76" spans="1:4" x14ac:dyDescent="0.55000000000000004">
      <c r="A76" s="15">
        <v>6819</v>
      </c>
      <c r="B76" s="14">
        <v>15.7</v>
      </c>
      <c r="C76" s="19">
        <f t="shared" si="3"/>
        <v>6848</v>
      </c>
      <c r="D76" s="24">
        <f t="shared" si="2"/>
        <v>0.18045112781954886</v>
      </c>
    </row>
    <row r="77" spans="1:4" x14ac:dyDescent="0.55000000000000004">
      <c r="A77" s="15">
        <v>6849</v>
      </c>
      <c r="B77" s="14">
        <v>16</v>
      </c>
      <c r="C77" s="19">
        <f t="shared" si="3"/>
        <v>6879</v>
      </c>
      <c r="D77" s="24">
        <f t="shared" si="2"/>
        <v>0.18518518518518512</v>
      </c>
    </row>
    <row r="78" spans="1:4" x14ac:dyDescent="0.55000000000000004">
      <c r="A78" s="15">
        <v>6880</v>
      </c>
      <c r="B78" s="14">
        <v>16.3</v>
      </c>
      <c r="C78" s="19">
        <f t="shared" si="3"/>
        <v>6909</v>
      </c>
      <c r="D78" s="24">
        <f t="shared" si="2"/>
        <v>0.20740740740740748</v>
      </c>
    </row>
    <row r="79" spans="1:4" x14ac:dyDescent="0.55000000000000004">
      <c r="A79" s="15">
        <v>6910</v>
      </c>
      <c r="B79" s="14">
        <v>16.5</v>
      </c>
      <c r="C79" s="19">
        <f t="shared" si="3"/>
        <v>6940</v>
      </c>
      <c r="D79" s="24">
        <f t="shared" si="2"/>
        <v>0.20437956204379559</v>
      </c>
    </row>
    <row r="80" spans="1:4" x14ac:dyDescent="0.55000000000000004">
      <c r="A80" s="15">
        <v>6941</v>
      </c>
      <c r="B80" s="14">
        <v>16.5</v>
      </c>
      <c r="C80" s="19">
        <f t="shared" si="3"/>
        <v>6971</v>
      </c>
      <c r="D80" s="24">
        <f t="shared" si="2"/>
        <v>0.1785714285714286</v>
      </c>
    </row>
    <row r="81" spans="1:4" x14ac:dyDescent="0.55000000000000004">
      <c r="A81" s="15">
        <v>6972</v>
      </c>
      <c r="B81" s="14">
        <v>16.2</v>
      </c>
      <c r="C81" s="19">
        <f t="shared" si="3"/>
        <v>6999</v>
      </c>
      <c r="D81" s="24">
        <f t="shared" si="2"/>
        <v>0.14893617021276584</v>
      </c>
    </row>
    <row r="82" spans="1:4" x14ac:dyDescent="0.55000000000000004">
      <c r="A82" s="15">
        <v>7000</v>
      </c>
      <c r="B82" s="14">
        <v>16.399999999999999</v>
      </c>
      <c r="C82" s="19">
        <f t="shared" si="3"/>
        <v>7030</v>
      </c>
      <c r="D82" s="24">
        <f t="shared" si="2"/>
        <v>0.17142857142857126</v>
      </c>
    </row>
    <row r="83" spans="1:4" x14ac:dyDescent="0.55000000000000004">
      <c r="A83" s="15">
        <v>7031</v>
      </c>
      <c r="B83" s="14">
        <v>16.7</v>
      </c>
      <c r="C83" s="19">
        <f t="shared" si="3"/>
        <v>7060</v>
      </c>
      <c r="D83" s="24">
        <f t="shared" si="2"/>
        <v>0.176056338028169</v>
      </c>
    </row>
    <row r="84" spans="1:4" x14ac:dyDescent="0.55000000000000004">
      <c r="A84" s="15">
        <v>7061</v>
      </c>
      <c r="B84" s="14">
        <v>16.899999999999999</v>
      </c>
      <c r="C84" s="19">
        <f t="shared" si="3"/>
        <v>7091</v>
      </c>
      <c r="D84" s="24">
        <f t="shared" si="2"/>
        <v>0.16551724137931023</v>
      </c>
    </row>
    <row r="85" spans="1:4" x14ac:dyDescent="0.55000000000000004">
      <c r="A85" s="15">
        <v>7092</v>
      </c>
      <c r="B85" s="14">
        <v>16.899999999999999</v>
      </c>
      <c r="C85" s="19">
        <f t="shared" si="3"/>
        <v>7121</v>
      </c>
      <c r="D85" s="24">
        <f t="shared" ref="D85:D148" si="4">IF(OR(A85="",ROW(A85)&lt;20),"",((B85/B73)-1))</f>
        <v>0.14965986394557818</v>
      </c>
    </row>
    <row r="86" spans="1:4" x14ac:dyDescent="0.55000000000000004">
      <c r="A86" s="15">
        <v>7122</v>
      </c>
      <c r="B86" s="14">
        <v>17.399999999999999</v>
      </c>
      <c r="C86" s="19">
        <f t="shared" si="3"/>
        <v>7152</v>
      </c>
      <c r="D86" s="24">
        <f t="shared" si="4"/>
        <v>0.15231788079470188</v>
      </c>
    </row>
    <row r="87" spans="1:4" x14ac:dyDescent="0.55000000000000004">
      <c r="A87" s="15">
        <v>7153</v>
      </c>
      <c r="B87" s="14">
        <v>17.7</v>
      </c>
      <c r="C87" s="19">
        <f t="shared" si="3"/>
        <v>7183</v>
      </c>
      <c r="D87" s="24">
        <f t="shared" si="4"/>
        <v>0.14935064935064934</v>
      </c>
    </row>
    <row r="88" spans="1:4" x14ac:dyDescent="0.55000000000000004">
      <c r="A88" s="15">
        <v>7184</v>
      </c>
      <c r="B88" s="14">
        <v>17.8</v>
      </c>
      <c r="C88" s="19">
        <f t="shared" si="3"/>
        <v>7213</v>
      </c>
      <c r="D88" s="24">
        <f t="shared" si="4"/>
        <v>0.13375796178343968</v>
      </c>
    </row>
    <row r="89" spans="1:4" x14ac:dyDescent="0.55000000000000004">
      <c r="A89" s="15">
        <v>7214</v>
      </c>
      <c r="B89" s="14">
        <v>18.100000000000001</v>
      </c>
      <c r="C89" s="19">
        <f t="shared" si="3"/>
        <v>7244</v>
      </c>
      <c r="D89" s="24">
        <f t="shared" si="4"/>
        <v>0.13125000000000009</v>
      </c>
    </row>
    <row r="90" spans="1:4" x14ac:dyDescent="0.55000000000000004">
      <c r="A90" s="15">
        <v>7245</v>
      </c>
      <c r="B90" s="14">
        <v>18.5</v>
      </c>
      <c r="C90" s="19">
        <f t="shared" si="3"/>
        <v>7274</v>
      </c>
      <c r="D90" s="24">
        <f t="shared" si="4"/>
        <v>0.13496932515337412</v>
      </c>
    </row>
    <row r="91" spans="1:4" x14ac:dyDescent="0.55000000000000004">
      <c r="A91" s="15">
        <v>7275</v>
      </c>
      <c r="B91" s="14">
        <v>18.899999999999999</v>
      </c>
      <c r="C91" s="19">
        <f t="shared" si="3"/>
        <v>7305</v>
      </c>
      <c r="D91" s="24">
        <f t="shared" si="4"/>
        <v>0.14545454545454528</v>
      </c>
    </row>
    <row r="92" spans="1:4" x14ac:dyDescent="0.55000000000000004">
      <c r="A92" s="15">
        <v>7306</v>
      </c>
      <c r="B92" s="14">
        <v>19.3</v>
      </c>
      <c r="C92" s="19">
        <f t="shared" si="3"/>
        <v>7336</v>
      </c>
      <c r="D92" s="24">
        <f t="shared" si="4"/>
        <v>0.16969696969696968</v>
      </c>
    </row>
    <row r="93" spans="1:4" x14ac:dyDescent="0.55000000000000004">
      <c r="A93" s="15">
        <v>7337</v>
      </c>
      <c r="B93" s="14">
        <v>19.5</v>
      </c>
      <c r="C93" s="19">
        <f t="shared" si="3"/>
        <v>7365</v>
      </c>
      <c r="D93" s="24">
        <f t="shared" si="4"/>
        <v>0.20370370370370372</v>
      </c>
    </row>
    <row r="94" spans="1:4" x14ac:dyDescent="0.55000000000000004">
      <c r="A94" s="15">
        <v>7366</v>
      </c>
      <c r="B94" s="14">
        <v>19.7</v>
      </c>
      <c r="C94" s="19">
        <f t="shared" si="3"/>
        <v>7396</v>
      </c>
      <c r="D94" s="24">
        <f t="shared" si="4"/>
        <v>0.20121951219512191</v>
      </c>
    </row>
    <row r="95" spans="1:4" x14ac:dyDescent="0.55000000000000004">
      <c r="A95" s="15">
        <v>7397</v>
      </c>
      <c r="B95" s="14">
        <v>20.3</v>
      </c>
      <c r="C95" s="19">
        <f t="shared" si="3"/>
        <v>7426</v>
      </c>
      <c r="D95" s="24">
        <f t="shared" si="4"/>
        <v>0.21556886227544925</v>
      </c>
    </row>
    <row r="96" spans="1:4" x14ac:dyDescent="0.55000000000000004">
      <c r="A96" s="15">
        <v>7427</v>
      </c>
      <c r="B96" s="14">
        <v>20.6</v>
      </c>
      <c r="C96" s="19">
        <f t="shared" si="3"/>
        <v>7457</v>
      </c>
      <c r="D96" s="24">
        <f t="shared" si="4"/>
        <v>0.21893491124260378</v>
      </c>
    </row>
    <row r="97" spans="1:4" x14ac:dyDescent="0.55000000000000004">
      <c r="A97" s="15">
        <v>7458</v>
      </c>
      <c r="B97" s="14">
        <v>20.9</v>
      </c>
      <c r="C97" s="19">
        <f t="shared" si="3"/>
        <v>7487</v>
      </c>
      <c r="D97" s="24">
        <f t="shared" si="4"/>
        <v>0.23668639053254448</v>
      </c>
    </row>
    <row r="98" spans="1:4" x14ac:dyDescent="0.55000000000000004">
      <c r="A98" s="15">
        <v>7488</v>
      </c>
      <c r="B98" s="14">
        <v>20.8</v>
      </c>
      <c r="C98" s="19">
        <f t="shared" si="3"/>
        <v>7518</v>
      </c>
      <c r="D98" s="24">
        <f t="shared" si="4"/>
        <v>0.19540229885057481</v>
      </c>
    </row>
    <row r="99" spans="1:4" x14ac:dyDescent="0.55000000000000004">
      <c r="A99" s="15">
        <v>7519</v>
      </c>
      <c r="B99" s="14">
        <v>20.3</v>
      </c>
      <c r="C99" s="19">
        <f t="shared" si="3"/>
        <v>7549</v>
      </c>
      <c r="D99" s="24">
        <f t="shared" si="4"/>
        <v>0.14689265536723162</v>
      </c>
    </row>
    <row r="100" spans="1:4" x14ac:dyDescent="0.55000000000000004">
      <c r="A100" s="15">
        <v>7550</v>
      </c>
      <c r="B100" s="14">
        <v>20</v>
      </c>
      <c r="C100" s="19">
        <f t="shared" si="3"/>
        <v>7579</v>
      </c>
      <c r="D100" s="24">
        <f t="shared" si="4"/>
        <v>0.12359550561797739</v>
      </c>
    </row>
    <row r="101" spans="1:4" x14ac:dyDescent="0.55000000000000004">
      <c r="A101" s="15">
        <v>7580</v>
      </c>
      <c r="B101" s="14">
        <v>19.899999999999999</v>
      </c>
      <c r="C101" s="19">
        <f t="shared" si="3"/>
        <v>7610</v>
      </c>
      <c r="D101" s="24">
        <f t="shared" si="4"/>
        <v>9.9447513812154442E-2</v>
      </c>
    </row>
    <row r="102" spans="1:4" x14ac:dyDescent="0.55000000000000004">
      <c r="A102" s="15">
        <v>7611</v>
      </c>
      <c r="B102" s="14">
        <v>19.8</v>
      </c>
      <c r="C102" s="19">
        <f t="shared" si="3"/>
        <v>7640</v>
      </c>
      <c r="D102" s="24">
        <f t="shared" si="4"/>
        <v>7.0270270270270219E-2</v>
      </c>
    </row>
    <row r="103" spans="1:4" x14ac:dyDescent="0.55000000000000004">
      <c r="A103" s="15">
        <v>7641</v>
      </c>
      <c r="B103" s="14">
        <v>19.399999999999999</v>
      </c>
      <c r="C103" s="19">
        <f t="shared" si="3"/>
        <v>7671</v>
      </c>
      <c r="D103" s="24">
        <f t="shared" si="4"/>
        <v>2.6455026455026509E-2</v>
      </c>
    </row>
    <row r="104" spans="1:4" x14ac:dyDescent="0.55000000000000004">
      <c r="A104" s="15">
        <v>7672</v>
      </c>
      <c r="B104" s="14">
        <v>19</v>
      </c>
      <c r="C104" s="19">
        <f t="shared" si="3"/>
        <v>7702</v>
      </c>
      <c r="D104" s="24">
        <f t="shared" si="4"/>
        <v>-1.5544041450777257E-2</v>
      </c>
    </row>
    <row r="105" spans="1:4" x14ac:dyDescent="0.55000000000000004">
      <c r="A105" s="15">
        <v>7703</v>
      </c>
      <c r="B105" s="14">
        <v>18.399999999999999</v>
      </c>
      <c r="C105" s="19">
        <f t="shared" si="3"/>
        <v>7730</v>
      </c>
      <c r="D105" s="24">
        <f t="shared" si="4"/>
        <v>-5.6410256410256432E-2</v>
      </c>
    </row>
    <row r="106" spans="1:4" x14ac:dyDescent="0.55000000000000004">
      <c r="A106" s="15">
        <v>7731</v>
      </c>
      <c r="B106" s="14">
        <v>18.3</v>
      </c>
      <c r="C106" s="19">
        <f t="shared" si="3"/>
        <v>7761</v>
      </c>
      <c r="D106" s="24">
        <f t="shared" si="4"/>
        <v>-7.1065989847715616E-2</v>
      </c>
    </row>
    <row r="107" spans="1:4" x14ac:dyDescent="0.55000000000000004">
      <c r="A107" s="15">
        <v>7762</v>
      </c>
      <c r="B107" s="14">
        <v>18.100000000000001</v>
      </c>
      <c r="C107" s="19">
        <f t="shared" si="3"/>
        <v>7791</v>
      </c>
      <c r="D107" s="24">
        <f t="shared" si="4"/>
        <v>-0.10837438423645318</v>
      </c>
    </row>
    <row r="108" spans="1:4" x14ac:dyDescent="0.55000000000000004">
      <c r="A108" s="15">
        <v>7792</v>
      </c>
      <c r="B108" s="14">
        <v>17.7</v>
      </c>
      <c r="C108" s="19">
        <f t="shared" si="3"/>
        <v>7822</v>
      </c>
      <c r="D108" s="24">
        <f t="shared" si="4"/>
        <v>-0.14077669902912626</v>
      </c>
    </row>
    <row r="109" spans="1:4" x14ac:dyDescent="0.55000000000000004">
      <c r="A109" s="15">
        <v>7823</v>
      </c>
      <c r="B109" s="14">
        <v>17.600000000000001</v>
      </c>
      <c r="C109" s="19">
        <f t="shared" si="3"/>
        <v>7852</v>
      </c>
      <c r="D109" s="24">
        <f t="shared" si="4"/>
        <v>-0.15789473684210509</v>
      </c>
    </row>
    <row r="110" spans="1:4" x14ac:dyDescent="0.55000000000000004">
      <c r="A110" s="15">
        <v>7853</v>
      </c>
      <c r="B110" s="14">
        <v>17.7</v>
      </c>
      <c r="C110" s="19">
        <f t="shared" si="3"/>
        <v>7883</v>
      </c>
      <c r="D110" s="24">
        <f t="shared" si="4"/>
        <v>-0.14903846153846156</v>
      </c>
    </row>
    <row r="111" spans="1:4" x14ac:dyDescent="0.55000000000000004">
      <c r="A111" s="15">
        <v>7884</v>
      </c>
      <c r="B111" s="14">
        <v>17.7</v>
      </c>
      <c r="C111" s="19">
        <f t="shared" si="3"/>
        <v>7914</v>
      </c>
      <c r="D111" s="24">
        <f t="shared" si="4"/>
        <v>-0.12807881773399021</v>
      </c>
    </row>
    <row r="112" spans="1:4" x14ac:dyDescent="0.55000000000000004">
      <c r="A112" s="15">
        <v>7915</v>
      </c>
      <c r="B112" s="14">
        <v>17.5</v>
      </c>
      <c r="C112" s="19">
        <f t="shared" si="3"/>
        <v>7944</v>
      </c>
      <c r="D112" s="24">
        <f t="shared" si="4"/>
        <v>-0.125</v>
      </c>
    </row>
    <row r="113" spans="1:4" x14ac:dyDescent="0.55000000000000004">
      <c r="A113" s="15">
        <v>7945</v>
      </c>
      <c r="B113" s="14">
        <v>17.5</v>
      </c>
      <c r="C113" s="19">
        <f t="shared" si="3"/>
        <v>7975</v>
      </c>
      <c r="D113" s="24">
        <f t="shared" si="4"/>
        <v>-0.12060301507537685</v>
      </c>
    </row>
    <row r="114" spans="1:4" x14ac:dyDescent="0.55000000000000004">
      <c r="A114" s="15">
        <v>7976</v>
      </c>
      <c r="B114" s="14">
        <v>17.399999999999999</v>
      </c>
      <c r="C114" s="19">
        <f t="shared" si="3"/>
        <v>8005</v>
      </c>
      <c r="D114" s="24">
        <f t="shared" si="4"/>
        <v>-0.12121212121212133</v>
      </c>
    </row>
    <row r="115" spans="1:4" x14ac:dyDescent="0.55000000000000004">
      <c r="A115" s="15">
        <v>8006</v>
      </c>
      <c r="B115" s="14">
        <v>17.3</v>
      </c>
      <c r="C115" s="19">
        <f t="shared" si="3"/>
        <v>8036</v>
      </c>
      <c r="D115" s="24">
        <f t="shared" si="4"/>
        <v>-0.10824742268041232</v>
      </c>
    </row>
    <row r="116" spans="1:4" x14ac:dyDescent="0.55000000000000004">
      <c r="A116" s="15">
        <v>8037</v>
      </c>
      <c r="B116" s="14">
        <v>16.899999999999999</v>
      </c>
      <c r="C116" s="19">
        <f t="shared" si="3"/>
        <v>8067</v>
      </c>
      <c r="D116" s="24">
        <f t="shared" si="4"/>
        <v>-0.11052631578947381</v>
      </c>
    </row>
    <row r="117" spans="1:4" x14ac:dyDescent="0.55000000000000004">
      <c r="A117" s="15">
        <v>8068</v>
      </c>
      <c r="B117" s="14">
        <v>16.899999999999999</v>
      </c>
      <c r="C117" s="19">
        <f t="shared" si="3"/>
        <v>8095</v>
      </c>
      <c r="D117" s="24">
        <f t="shared" si="4"/>
        <v>-8.1521739130434812E-2</v>
      </c>
    </row>
    <row r="118" spans="1:4" x14ac:dyDescent="0.55000000000000004">
      <c r="A118" s="15">
        <v>8096</v>
      </c>
      <c r="B118" s="14">
        <v>16.7</v>
      </c>
      <c r="C118" s="19">
        <f t="shared" si="3"/>
        <v>8126</v>
      </c>
      <c r="D118" s="24">
        <f t="shared" si="4"/>
        <v>-8.7431693989071135E-2</v>
      </c>
    </row>
    <row r="119" spans="1:4" x14ac:dyDescent="0.55000000000000004">
      <c r="A119" s="15">
        <v>8127</v>
      </c>
      <c r="B119" s="14">
        <v>16.7</v>
      </c>
      <c r="C119" s="19">
        <f t="shared" si="3"/>
        <v>8156</v>
      </c>
      <c r="D119" s="24">
        <f t="shared" si="4"/>
        <v>-7.7348066298342677E-2</v>
      </c>
    </row>
    <row r="120" spans="1:4" x14ac:dyDescent="0.55000000000000004">
      <c r="A120" s="15">
        <v>8157</v>
      </c>
      <c r="B120" s="14">
        <v>16.7</v>
      </c>
      <c r="C120" s="19">
        <f t="shared" si="3"/>
        <v>8187</v>
      </c>
      <c r="D120" s="24">
        <f t="shared" si="4"/>
        <v>-5.6497175141242972E-2</v>
      </c>
    </row>
    <row r="121" spans="1:4" x14ac:dyDescent="0.55000000000000004">
      <c r="A121" s="15">
        <v>8188</v>
      </c>
      <c r="B121" s="14">
        <v>16.7</v>
      </c>
      <c r="C121" s="19">
        <f t="shared" si="3"/>
        <v>8217</v>
      </c>
      <c r="D121" s="24">
        <f t="shared" si="4"/>
        <v>-5.1136363636363757E-2</v>
      </c>
    </row>
    <row r="122" spans="1:4" x14ac:dyDescent="0.55000000000000004">
      <c r="A122" s="15">
        <v>8218</v>
      </c>
      <c r="B122" s="14">
        <v>16.8</v>
      </c>
      <c r="C122" s="19">
        <f t="shared" si="3"/>
        <v>8248</v>
      </c>
      <c r="D122" s="24">
        <f t="shared" si="4"/>
        <v>-5.084745762711862E-2</v>
      </c>
    </row>
    <row r="123" spans="1:4" x14ac:dyDescent="0.55000000000000004">
      <c r="A123" s="15">
        <v>8249</v>
      </c>
      <c r="B123" s="14">
        <v>16.600000000000001</v>
      </c>
      <c r="C123" s="19">
        <f t="shared" si="3"/>
        <v>8279</v>
      </c>
      <c r="D123" s="24">
        <f t="shared" si="4"/>
        <v>-6.2146892655367103E-2</v>
      </c>
    </row>
    <row r="124" spans="1:4" x14ac:dyDescent="0.55000000000000004">
      <c r="A124" s="15">
        <v>8280</v>
      </c>
      <c r="B124" s="14">
        <v>16.600000000000001</v>
      </c>
      <c r="C124" s="19">
        <f t="shared" si="3"/>
        <v>8309</v>
      </c>
      <c r="D124" s="24">
        <f t="shared" si="4"/>
        <v>-5.1428571428571379E-2</v>
      </c>
    </row>
    <row r="125" spans="1:4" x14ac:dyDescent="0.55000000000000004">
      <c r="A125" s="15">
        <v>8310</v>
      </c>
      <c r="B125" s="14">
        <v>16.7</v>
      </c>
      <c r="C125" s="19">
        <f t="shared" si="3"/>
        <v>8340</v>
      </c>
      <c r="D125" s="24">
        <f t="shared" si="4"/>
        <v>-4.5714285714285707E-2</v>
      </c>
    </row>
    <row r="126" spans="1:4" x14ac:dyDescent="0.55000000000000004">
      <c r="A126" s="15">
        <v>8341</v>
      </c>
      <c r="B126" s="14">
        <v>16.8</v>
      </c>
      <c r="C126" s="19">
        <f t="shared" si="3"/>
        <v>8370</v>
      </c>
      <c r="D126" s="24">
        <f t="shared" si="4"/>
        <v>-3.4482758620689502E-2</v>
      </c>
    </row>
    <row r="127" spans="1:4" x14ac:dyDescent="0.55000000000000004">
      <c r="A127" s="15">
        <v>8371</v>
      </c>
      <c r="B127" s="14">
        <v>16.899999999999999</v>
      </c>
      <c r="C127" s="19">
        <f t="shared" si="3"/>
        <v>8401</v>
      </c>
      <c r="D127" s="24">
        <f t="shared" si="4"/>
        <v>-2.3121387283237094E-2</v>
      </c>
    </row>
    <row r="128" spans="1:4" x14ac:dyDescent="0.55000000000000004">
      <c r="A128" s="15">
        <v>8402</v>
      </c>
      <c r="B128" s="14">
        <v>16.8</v>
      </c>
      <c r="C128" s="19">
        <f t="shared" si="3"/>
        <v>8432</v>
      </c>
      <c r="D128" s="24">
        <f t="shared" si="4"/>
        <v>-5.9171597633135287E-3</v>
      </c>
    </row>
    <row r="129" spans="1:4" x14ac:dyDescent="0.55000000000000004">
      <c r="A129" s="15">
        <v>8433</v>
      </c>
      <c r="B129" s="14">
        <v>16.8</v>
      </c>
      <c r="C129" s="19">
        <f t="shared" si="3"/>
        <v>8460</v>
      </c>
      <c r="D129" s="24">
        <f t="shared" si="4"/>
        <v>-5.9171597633135287E-3</v>
      </c>
    </row>
    <row r="130" spans="1:4" x14ac:dyDescent="0.55000000000000004">
      <c r="A130" s="15">
        <v>8461</v>
      </c>
      <c r="B130" s="14">
        <v>16.8</v>
      </c>
      <c r="C130" s="19">
        <f t="shared" si="3"/>
        <v>8491</v>
      </c>
      <c r="D130" s="24">
        <f t="shared" si="4"/>
        <v>5.9880239520959666E-3</v>
      </c>
    </row>
    <row r="131" spans="1:4" x14ac:dyDescent="0.55000000000000004">
      <c r="A131" s="15">
        <v>8492</v>
      </c>
      <c r="B131" s="14">
        <v>16.899999999999999</v>
      </c>
      <c r="C131" s="19">
        <f t="shared" si="3"/>
        <v>8521</v>
      </c>
      <c r="D131" s="24">
        <f t="shared" si="4"/>
        <v>1.1976047904191489E-2</v>
      </c>
    </row>
    <row r="132" spans="1:4" x14ac:dyDescent="0.55000000000000004">
      <c r="A132" s="15">
        <v>8522</v>
      </c>
      <c r="B132" s="14">
        <v>16.899999999999999</v>
      </c>
      <c r="C132" s="19">
        <f t="shared" si="3"/>
        <v>8552</v>
      </c>
      <c r="D132" s="24">
        <f t="shared" si="4"/>
        <v>1.1976047904191489E-2</v>
      </c>
    </row>
    <row r="133" spans="1:4" x14ac:dyDescent="0.55000000000000004">
      <c r="A133" s="15">
        <v>8553</v>
      </c>
      <c r="B133" s="14">
        <v>17</v>
      </c>
      <c r="C133" s="19">
        <f t="shared" si="3"/>
        <v>8582</v>
      </c>
      <c r="D133" s="24">
        <f t="shared" si="4"/>
        <v>1.7964071856287456E-2</v>
      </c>
    </row>
    <row r="134" spans="1:4" x14ac:dyDescent="0.55000000000000004">
      <c r="A134" s="15">
        <v>8583</v>
      </c>
      <c r="B134" s="14">
        <v>17.2</v>
      </c>
      <c r="C134" s="19">
        <f t="shared" si="3"/>
        <v>8613</v>
      </c>
      <c r="D134" s="24">
        <f t="shared" si="4"/>
        <v>2.3809523809523725E-2</v>
      </c>
    </row>
    <row r="135" spans="1:4" x14ac:dyDescent="0.55000000000000004">
      <c r="A135" s="15">
        <v>8614</v>
      </c>
      <c r="B135" s="14">
        <v>17.100000000000001</v>
      </c>
      <c r="C135" s="19">
        <f t="shared" si="3"/>
        <v>8644</v>
      </c>
      <c r="D135" s="24">
        <f t="shared" si="4"/>
        <v>3.0120481927710774E-2</v>
      </c>
    </row>
    <row r="136" spans="1:4" x14ac:dyDescent="0.55000000000000004">
      <c r="A136" s="15">
        <v>8645</v>
      </c>
      <c r="B136" s="14">
        <v>17.2</v>
      </c>
      <c r="C136" s="19">
        <f t="shared" si="3"/>
        <v>8674</v>
      </c>
      <c r="D136" s="24">
        <f t="shared" si="4"/>
        <v>3.6144578313252795E-2</v>
      </c>
    </row>
    <row r="137" spans="1:4" x14ac:dyDescent="0.55000000000000004">
      <c r="A137" s="15">
        <v>8675</v>
      </c>
      <c r="B137" s="14">
        <v>17.3</v>
      </c>
      <c r="C137" s="19">
        <f t="shared" ref="C137:C200" si="5">IF(A137="","",EOMONTH(A137,0))</f>
        <v>8705</v>
      </c>
      <c r="D137" s="24">
        <f t="shared" si="4"/>
        <v>3.5928143712574911E-2</v>
      </c>
    </row>
    <row r="138" spans="1:4" x14ac:dyDescent="0.55000000000000004">
      <c r="A138" s="15">
        <v>8706</v>
      </c>
      <c r="B138" s="14">
        <v>17.3</v>
      </c>
      <c r="C138" s="19">
        <f t="shared" si="5"/>
        <v>8735</v>
      </c>
      <c r="D138" s="24">
        <f t="shared" si="4"/>
        <v>2.9761904761904656E-2</v>
      </c>
    </row>
    <row r="139" spans="1:4" x14ac:dyDescent="0.55000000000000004">
      <c r="A139" s="15">
        <v>8736</v>
      </c>
      <c r="B139" s="14">
        <v>17.3</v>
      </c>
      <c r="C139" s="19">
        <f t="shared" si="5"/>
        <v>8766</v>
      </c>
      <c r="D139" s="24">
        <f t="shared" si="4"/>
        <v>2.3668639053254559E-2</v>
      </c>
    </row>
    <row r="140" spans="1:4" x14ac:dyDescent="0.55000000000000004">
      <c r="A140" s="15">
        <v>8767</v>
      </c>
      <c r="B140" s="14">
        <v>17.3</v>
      </c>
      <c r="C140" s="19">
        <f t="shared" si="5"/>
        <v>8797</v>
      </c>
      <c r="D140" s="24">
        <f t="shared" si="4"/>
        <v>2.9761904761904656E-2</v>
      </c>
    </row>
    <row r="141" spans="1:4" x14ac:dyDescent="0.55000000000000004">
      <c r="A141" s="15">
        <v>8798</v>
      </c>
      <c r="B141" s="14">
        <v>17.2</v>
      </c>
      <c r="C141" s="19">
        <f t="shared" si="5"/>
        <v>8826</v>
      </c>
      <c r="D141" s="24">
        <f t="shared" si="4"/>
        <v>2.3809523809523725E-2</v>
      </c>
    </row>
    <row r="142" spans="1:4" x14ac:dyDescent="0.55000000000000004">
      <c r="A142" s="15">
        <v>8827</v>
      </c>
      <c r="B142" s="14">
        <v>17.100000000000001</v>
      </c>
      <c r="C142" s="19">
        <f t="shared" si="5"/>
        <v>8857</v>
      </c>
      <c r="D142" s="24">
        <f t="shared" si="4"/>
        <v>1.7857142857142794E-2</v>
      </c>
    </row>
    <row r="143" spans="1:4" x14ac:dyDescent="0.55000000000000004">
      <c r="A143" s="15">
        <v>8858</v>
      </c>
      <c r="B143" s="14">
        <v>17</v>
      </c>
      <c r="C143" s="19">
        <f t="shared" si="5"/>
        <v>8887</v>
      </c>
      <c r="D143" s="24">
        <f t="shared" si="4"/>
        <v>5.9171597633136397E-3</v>
      </c>
    </row>
    <row r="144" spans="1:4" x14ac:dyDescent="0.55000000000000004">
      <c r="A144" s="15">
        <v>8888</v>
      </c>
      <c r="B144" s="14">
        <v>17</v>
      </c>
      <c r="C144" s="19">
        <f t="shared" si="5"/>
        <v>8918</v>
      </c>
      <c r="D144" s="24">
        <f t="shared" si="4"/>
        <v>5.9171597633136397E-3</v>
      </c>
    </row>
    <row r="145" spans="1:4" x14ac:dyDescent="0.55000000000000004">
      <c r="A145" s="15">
        <v>8919</v>
      </c>
      <c r="B145" s="14">
        <v>17</v>
      </c>
      <c r="C145" s="19">
        <f t="shared" si="5"/>
        <v>8948</v>
      </c>
      <c r="D145" s="24">
        <f t="shared" si="4"/>
        <v>0</v>
      </c>
    </row>
    <row r="146" spans="1:4" x14ac:dyDescent="0.55000000000000004">
      <c r="A146" s="15">
        <v>8949</v>
      </c>
      <c r="B146" s="14">
        <v>17.100000000000001</v>
      </c>
      <c r="C146" s="19">
        <f t="shared" si="5"/>
        <v>8979</v>
      </c>
      <c r="D146" s="24">
        <f t="shared" si="4"/>
        <v>-5.8139534883719923E-3</v>
      </c>
    </row>
    <row r="147" spans="1:4" x14ac:dyDescent="0.55000000000000004">
      <c r="A147" s="15">
        <v>8980</v>
      </c>
      <c r="B147" s="14">
        <v>17</v>
      </c>
      <c r="C147" s="19">
        <f t="shared" si="5"/>
        <v>9010</v>
      </c>
      <c r="D147" s="24">
        <f t="shared" si="4"/>
        <v>-5.8479532163743242E-3</v>
      </c>
    </row>
    <row r="148" spans="1:4" x14ac:dyDescent="0.55000000000000004">
      <c r="A148" s="15">
        <v>9011</v>
      </c>
      <c r="B148" s="14">
        <v>17.100000000000001</v>
      </c>
      <c r="C148" s="19">
        <f t="shared" si="5"/>
        <v>9040</v>
      </c>
      <c r="D148" s="24">
        <f t="shared" si="4"/>
        <v>-5.8139534883719923E-3</v>
      </c>
    </row>
    <row r="149" spans="1:4" x14ac:dyDescent="0.55000000000000004">
      <c r="A149" s="15">
        <v>9041</v>
      </c>
      <c r="B149" s="14">
        <v>17.2</v>
      </c>
      <c r="C149" s="19">
        <f t="shared" si="5"/>
        <v>9071</v>
      </c>
      <c r="D149" s="24">
        <f t="shared" ref="D149:D212" si="6">IF(OR(A149="",ROW(A149)&lt;20),"",((B149/B137)-1))</f>
        <v>-5.7803468208093012E-3</v>
      </c>
    </row>
    <row r="150" spans="1:4" x14ac:dyDescent="0.55000000000000004">
      <c r="A150" s="15">
        <v>9072</v>
      </c>
      <c r="B150" s="14">
        <v>17.2</v>
      </c>
      <c r="C150" s="19">
        <f t="shared" si="5"/>
        <v>9101</v>
      </c>
      <c r="D150" s="24">
        <f t="shared" si="6"/>
        <v>-5.7803468208093012E-3</v>
      </c>
    </row>
    <row r="151" spans="1:4" x14ac:dyDescent="0.55000000000000004">
      <c r="A151" s="15">
        <v>9102</v>
      </c>
      <c r="B151" s="14">
        <v>17.3</v>
      </c>
      <c r="C151" s="19">
        <f t="shared" si="5"/>
        <v>9132</v>
      </c>
      <c r="D151" s="24">
        <f t="shared" si="6"/>
        <v>0</v>
      </c>
    </row>
    <row r="152" spans="1:4" x14ac:dyDescent="0.55000000000000004">
      <c r="A152" s="15">
        <v>9133</v>
      </c>
      <c r="B152" s="14">
        <v>17.3</v>
      </c>
      <c r="C152" s="19">
        <f t="shared" si="5"/>
        <v>9163</v>
      </c>
      <c r="D152" s="24">
        <f t="shared" si="6"/>
        <v>0</v>
      </c>
    </row>
    <row r="153" spans="1:4" x14ac:dyDescent="0.55000000000000004">
      <c r="A153" s="15">
        <v>9164</v>
      </c>
      <c r="B153" s="14">
        <v>17.2</v>
      </c>
      <c r="C153" s="19">
        <f t="shared" si="5"/>
        <v>9191</v>
      </c>
      <c r="D153" s="24">
        <f t="shared" si="6"/>
        <v>0</v>
      </c>
    </row>
    <row r="154" spans="1:4" x14ac:dyDescent="0.55000000000000004">
      <c r="A154" s="15">
        <v>9192</v>
      </c>
      <c r="B154" s="14">
        <v>17.3</v>
      </c>
      <c r="C154" s="19">
        <f t="shared" si="5"/>
        <v>9222</v>
      </c>
      <c r="D154" s="24">
        <f t="shared" si="6"/>
        <v>1.1695906432748426E-2</v>
      </c>
    </row>
    <row r="155" spans="1:4" x14ac:dyDescent="0.55000000000000004">
      <c r="A155" s="15">
        <v>9223</v>
      </c>
      <c r="B155" s="14">
        <v>17.2</v>
      </c>
      <c r="C155" s="19">
        <f t="shared" si="5"/>
        <v>9252</v>
      </c>
      <c r="D155" s="24">
        <f t="shared" si="6"/>
        <v>1.1764705882352899E-2</v>
      </c>
    </row>
    <row r="156" spans="1:4" x14ac:dyDescent="0.55000000000000004">
      <c r="A156" s="15">
        <v>9253</v>
      </c>
      <c r="B156" s="14">
        <v>17.3</v>
      </c>
      <c r="C156" s="19">
        <f t="shared" si="5"/>
        <v>9283</v>
      </c>
      <c r="D156" s="24">
        <f t="shared" si="6"/>
        <v>1.7647058823529349E-2</v>
      </c>
    </row>
    <row r="157" spans="1:4" x14ac:dyDescent="0.55000000000000004">
      <c r="A157" s="15">
        <v>9284</v>
      </c>
      <c r="B157" s="14">
        <v>17.5</v>
      </c>
      <c r="C157" s="19">
        <f t="shared" si="5"/>
        <v>9313</v>
      </c>
      <c r="D157" s="24">
        <f t="shared" si="6"/>
        <v>2.9411764705882248E-2</v>
      </c>
    </row>
    <row r="158" spans="1:4" x14ac:dyDescent="0.55000000000000004">
      <c r="A158" s="15">
        <v>9314</v>
      </c>
      <c r="B158" s="14">
        <v>17.7</v>
      </c>
      <c r="C158" s="19">
        <f t="shared" si="5"/>
        <v>9344</v>
      </c>
      <c r="D158" s="24">
        <f t="shared" si="6"/>
        <v>3.5087719298245501E-2</v>
      </c>
    </row>
    <row r="159" spans="1:4" x14ac:dyDescent="0.55000000000000004">
      <c r="A159" s="15">
        <v>9345</v>
      </c>
      <c r="B159" s="14">
        <v>17.7</v>
      </c>
      <c r="C159" s="19">
        <f t="shared" si="5"/>
        <v>9375</v>
      </c>
      <c r="D159" s="24">
        <f t="shared" si="6"/>
        <v>4.1176470588235148E-2</v>
      </c>
    </row>
    <row r="160" spans="1:4" x14ac:dyDescent="0.55000000000000004">
      <c r="A160" s="15">
        <v>9376</v>
      </c>
      <c r="B160" s="14">
        <v>17.7</v>
      </c>
      <c r="C160" s="19">
        <f t="shared" si="5"/>
        <v>9405</v>
      </c>
      <c r="D160" s="24">
        <f t="shared" si="6"/>
        <v>3.5087719298245501E-2</v>
      </c>
    </row>
    <row r="161" spans="1:4" x14ac:dyDescent="0.55000000000000004">
      <c r="A161" s="15">
        <v>9406</v>
      </c>
      <c r="B161" s="14">
        <v>17.7</v>
      </c>
      <c r="C161" s="19">
        <f t="shared" si="5"/>
        <v>9436</v>
      </c>
      <c r="D161" s="24">
        <f t="shared" si="6"/>
        <v>2.9069767441860517E-2</v>
      </c>
    </row>
    <row r="162" spans="1:4" x14ac:dyDescent="0.55000000000000004">
      <c r="A162" s="15">
        <v>9437</v>
      </c>
      <c r="B162" s="14">
        <v>18</v>
      </c>
      <c r="C162" s="19">
        <f t="shared" si="5"/>
        <v>9466</v>
      </c>
      <c r="D162" s="24">
        <f t="shared" si="6"/>
        <v>4.6511627906976827E-2</v>
      </c>
    </row>
    <row r="163" spans="1:4" x14ac:dyDescent="0.55000000000000004">
      <c r="A163" s="15">
        <v>9467</v>
      </c>
      <c r="B163" s="14">
        <v>17.899999999999999</v>
      </c>
      <c r="C163" s="19">
        <f t="shared" si="5"/>
        <v>9497</v>
      </c>
      <c r="D163" s="24">
        <f t="shared" si="6"/>
        <v>3.4682080924855363E-2</v>
      </c>
    </row>
    <row r="164" spans="1:4" x14ac:dyDescent="0.55000000000000004">
      <c r="A164" s="15">
        <v>9498</v>
      </c>
      <c r="B164" s="14">
        <v>17.899999999999999</v>
      </c>
      <c r="C164" s="19">
        <f t="shared" si="5"/>
        <v>9528</v>
      </c>
      <c r="D164" s="24">
        <f t="shared" si="6"/>
        <v>3.4682080924855363E-2</v>
      </c>
    </row>
    <row r="165" spans="1:4" x14ac:dyDescent="0.55000000000000004">
      <c r="A165" s="15">
        <v>9529</v>
      </c>
      <c r="B165" s="14">
        <v>17.899999999999999</v>
      </c>
      <c r="C165" s="19">
        <f t="shared" si="5"/>
        <v>9556</v>
      </c>
      <c r="D165" s="24">
        <f t="shared" si="6"/>
        <v>4.0697674418604501E-2</v>
      </c>
    </row>
    <row r="166" spans="1:4" x14ac:dyDescent="0.55000000000000004">
      <c r="A166" s="15">
        <v>9557</v>
      </c>
      <c r="B166" s="14">
        <v>17.8</v>
      </c>
      <c r="C166" s="19">
        <f t="shared" si="5"/>
        <v>9587</v>
      </c>
      <c r="D166" s="24">
        <f t="shared" si="6"/>
        <v>2.8901734104046284E-2</v>
      </c>
    </row>
    <row r="167" spans="1:4" x14ac:dyDescent="0.55000000000000004">
      <c r="A167" s="15">
        <v>9588</v>
      </c>
      <c r="B167" s="14">
        <v>17.899999999999999</v>
      </c>
      <c r="C167" s="19">
        <f t="shared" si="5"/>
        <v>9617</v>
      </c>
      <c r="D167" s="24">
        <f t="shared" si="6"/>
        <v>4.0697674418604501E-2</v>
      </c>
    </row>
    <row r="168" spans="1:4" x14ac:dyDescent="0.55000000000000004">
      <c r="A168" s="15">
        <v>9618</v>
      </c>
      <c r="B168" s="14">
        <v>17.8</v>
      </c>
      <c r="C168" s="19">
        <f t="shared" si="5"/>
        <v>9648</v>
      </c>
      <c r="D168" s="24">
        <f t="shared" si="6"/>
        <v>2.8901734104046284E-2</v>
      </c>
    </row>
    <row r="169" spans="1:4" x14ac:dyDescent="0.55000000000000004">
      <c r="A169" s="15">
        <v>9649</v>
      </c>
      <c r="B169" s="14">
        <v>17.7</v>
      </c>
      <c r="C169" s="19">
        <f t="shared" si="5"/>
        <v>9678</v>
      </c>
      <c r="D169" s="24">
        <f t="shared" si="6"/>
        <v>1.1428571428571344E-2</v>
      </c>
    </row>
    <row r="170" spans="1:4" x14ac:dyDescent="0.55000000000000004">
      <c r="A170" s="15">
        <v>9679</v>
      </c>
      <c r="B170" s="14">
        <v>17.5</v>
      </c>
      <c r="C170" s="19">
        <f t="shared" si="5"/>
        <v>9709</v>
      </c>
      <c r="D170" s="24">
        <f t="shared" si="6"/>
        <v>-1.1299435028248594E-2</v>
      </c>
    </row>
    <row r="171" spans="1:4" x14ac:dyDescent="0.55000000000000004">
      <c r="A171" s="15">
        <v>9710</v>
      </c>
      <c r="B171" s="14">
        <v>17.399999999999999</v>
      </c>
      <c r="C171" s="19">
        <f t="shared" si="5"/>
        <v>9740</v>
      </c>
      <c r="D171" s="24">
        <f t="shared" si="6"/>
        <v>-1.6949152542372947E-2</v>
      </c>
    </row>
    <row r="172" spans="1:4" x14ac:dyDescent="0.55000000000000004">
      <c r="A172" s="15">
        <v>9741</v>
      </c>
      <c r="B172" s="14">
        <v>17.5</v>
      </c>
      <c r="C172" s="19">
        <f t="shared" si="5"/>
        <v>9770</v>
      </c>
      <c r="D172" s="24">
        <f t="shared" si="6"/>
        <v>-1.1299435028248594E-2</v>
      </c>
    </row>
    <row r="173" spans="1:4" x14ac:dyDescent="0.55000000000000004">
      <c r="A173" s="15">
        <v>9771</v>
      </c>
      <c r="B173" s="14">
        <v>17.600000000000001</v>
      </c>
      <c r="C173" s="19">
        <f t="shared" si="5"/>
        <v>9801</v>
      </c>
      <c r="D173" s="24">
        <f t="shared" si="6"/>
        <v>-5.6497175141241307E-3</v>
      </c>
    </row>
    <row r="174" spans="1:4" x14ac:dyDescent="0.55000000000000004">
      <c r="A174" s="15">
        <v>9802</v>
      </c>
      <c r="B174" s="14">
        <v>17.7</v>
      </c>
      <c r="C174" s="19">
        <f t="shared" si="5"/>
        <v>9831</v>
      </c>
      <c r="D174" s="24">
        <f t="shared" si="6"/>
        <v>-1.6666666666666718E-2</v>
      </c>
    </row>
    <row r="175" spans="1:4" x14ac:dyDescent="0.55000000000000004">
      <c r="A175" s="15">
        <v>9832</v>
      </c>
      <c r="B175" s="14">
        <v>17.7</v>
      </c>
      <c r="C175" s="19">
        <f t="shared" si="5"/>
        <v>9862</v>
      </c>
      <c r="D175" s="24">
        <f t="shared" si="6"/>
        <v>-1.1173184357541888E-2</v>
      </c>
    </row>
    <row r="176" spans="1:4" x14ac:dyDescent="0.55000000000000004">
      <c r="A176" s="15">
        <v>9863</v>
      </c>
      <c r="B176" s="14">
        <v>17.5</v>
      </c>
      <c r="C176" s="19">
        <f t="shared" si="5"/>
        <v>9893</v>
      </c>
      <c r="D176" s="24">
        <f t="shared" si="6"/>
        <v>-2.2346368715083775E-2</v>
      </c>
    </row>
    <row r="177" spans="1:4" x14ac:dyDescent="0.55000000000000004">
      <c r="A177" s="15">
        <v>9894</v>
      </c>
      <c r="B177" s="14">
        <v>17.399999999999999</v>
      </c>
      <c r="C177" s="19">
        <f t="shared" si="5"/>
        <v>9921</v>
      </c>
      <c r="D177" s="24">
        <f t="shared" si="6"/>
        <v>-2.7932960893854775E-2</v>
      </c>
    </row>
    <row r="178" spans="1:4" x14ac:dyDescent="0.55000000000000004">
      <c r="A178" s="15">
        <v>9922</v>
      </c>
      <c r="B178" s="14">
        <v>17.3</v>
      </c>
      <c r="C178" s="19">
        <f t="shared" si="5"/>
        <v>9952</v>
      </c>
      <c r="D178" s="24">
        <f t="shared" si="6"/>
        <v>-2.8089887640449396E-2</v>
      </c>
    </row>
    <row r="179" spans="1:4" x14ac:dyDescent="0.55000000000000004">
      <c r="A179" s="15">
        <v>9953</v>
      </c>
      <c r="B179" s="14">
        <v>17.3</v>
      </c>
      <c r="C179" s="19">
        <f t="shared" si="5"/>
        <v>9982</v>
      </c>
      <c r="D179" s="24">
        <f t="shared" si="6"/>
        <v>-3.3519553072625552E-2</v>
      </c>
    </row>
    <row r="180" spans="1:4" x14ac:dyDescent="0.55000000000000004">
      <c r="A180" s="15">
        <v>9983</v>
      </c>
      <c r="B180" s="14">
        <v>17.399999999999999</v>
      </c>
      <c r="C180" s="19">
        <f t="shared" si="5"/>
        <v>10013</v>
      </c>
      <c r="D180" s="24">
        <f t="shared" si="6"/>
        <v>-2.2471910112359716E-2</v>
      </c>
    </row>
    <row r="181" spans="1:4" x14ac:dyDescent="0.55000000000000004">
      <c r="A181" s="15">
        <v>10014</v>
      </c>
      <c r="B181" s="14">
        <v>17.600000000000001</v>
      </c>
      <c r="C181" s="19">
        <f t="shared" si="5"/>
        <v>10043</v>
      </c>
      <c r="D181" s="24">
        <f t="shared" si="6"/>
        <v>-5.6497175141241307E-3</v>
      </c>
    </row>
    <row r="182" spans="1:4" x14ac:dyDescent="0.55000000000000004">
      <c r="A182" s="15">
        <v>10044</v>
      </c>
      <c r="B182" s="14">
        <v>17.3</v>
      </c>
      <c r="C182" s="19">
        <f t="shared" si="5"/>
        <v>10074</v>
      </c>
      <c r="D182" s="24">
        <f t="shared" si="6"/>
        <v>-1.1428571428571344E-2</v>
      </c>
    </row>
    <row r="183" spans="1:4" x14ac:dyDescent="0.55000000000000004">
      <c r="A183" s="15">
        <v>10075</v>
      </c>
      <c r="B183" s="14">
        <v>17.2</v>
      </c>
      <c r="C183" s="19">
        <f t="shared" si="5"/>
        <v>10105</v>
      </c>
      <c r="D183" s="24">
        <f t="shared" si="6"/>
        <v>-1.1494252873563204E-2</v>
      </c>
    </row>
    <row r="184" spans="1:4" x14ac:dyDescent="0.55000000000000004">
      <c r="A184" s="15">
        <v>10106</v>
      </c>
      <c r="B184" s="14">
        <v>17.3</v>
      </c>
      <c r="C184" s="19">
        <f t="shared" si="5"/>
        <v>10135</v>
      </c>
      <c r="D184" s="24">
        <f t="shared" si="6"/>
        <v>-1.1428571428571344E-2</v>
      </c>
    </row>
    <row r="185" spans="1:4" x14ac:dyDescent="0.55000000000000004">
      <c r="A185" s="15">
        <v>10136</v>
      </c>
      <c r="B185" s="14">
        <v>17.399999999999999</v>
      </c>
      <c r="C185" s="19">
        <f t="shared" si="5"/>
        <v>10166</v>
      </c>
      <c r="D185" s="24">
        <f t="shared" si="6"/>
        <v>-1.1363636363636576E-2</v>
      </c>
    </row>
    <row r="186" spans="1:4" x14ac:dyDescent="0.55000000000000004">
      <c r="A186" s="15">
        <v>10167</v>
      </c>
      <c r="B186" s="14">
        <v>17.3</v>
      </c>
      <c r="C186" s="19">
        <f t="shared" si="5"/>
        <v>10196</v>
      </c>
      <c r="D186" s="24">
        <f t="shared" si="6"/>
        <v>-2.2598870056497078E-2</v>
      </c>
    </row>
    <row r="187" spans="1:4" x14ac:dyDescent="0.55000000000000004">
      <c r="A187" s="15">
        <v>10197</v>
      </c>
      <c r="B187" s="14">
        <v>17.3</v>
      </c>
      <c r="C187" s="19">
        <f t="shared" si="5"/>
        <v>10227</v>
      </c>
      <c r="D187" s="24">
        <f t="shared" si="6"/>
        <v>-2.2598870056497078E-2</v>
      </c>
    </row>
    <row r="188" spans="1:4" x14ac:dyDescent="0.55000000000000004">
      <c r="A188" s="15">
        <v>10228</v>
      </c>
      <c r="B188" s="14">
        <v>17.3</v>
      </c>
      <c r="C188" s="19">
        <f t="shared" si="5"/>
        <v>10258</v>
      </c>
      <c r="D188" s="24">
        <f t="shared" si="6"/>
        <v>-1.1428571428571344E-2</v>
      </c>
    </row>
    <row r="189" spans="1:4" x14ac:dyDescent="0.55000000000000004">
      <c r="A189" s="15">
        <v>10259</v>
      </c>
      <c r="B189" s="14">
        <v>17.100000000000001</v>
      </c>
      <c r="C189" s="19">
        <f t="shared" si="5"/>
        <v>10287</v>
      </c>
      <c r="D189" s="24">
        <f t="shared" si="6"/>
        <v>-1.724137931034464E-2</v>
      </c>
    </row>
    <row r="190" spans="1:4" x14ac:dyDescent="0.55000000000000004">
      <c r="A190" s="15">
        <v>10288</v>
      </c>
      <c r="B190" s="14">
        <v>17.100000000000001</v>
      </c>
      <c r="C190" s="19">
        <f t="shared" si="5"/>
        <v>10318</v>
      </c>
      <c r="D190" s="24">
        <f t="shared" si="6"/>
        <v>-1.1560693641618491E-2</v>
      </c>
    </row>
    <row r="191" spans="1:4" x14ac:dyDescent="0.55000000000000004">
      <c r="A191" s="15">
        <v>10319</v>
      </c>
      <c r="B191" s="14">
        <v>17.100000000000001</v>
      </c>
      <c r="C191" s="19">
        <f t="shared" si="5"/>
        <v>10348</v>
      </c>
      <c r="D191" s="24">
        <f t="shared" si="6"/>
        <v>-1.1560693641618491E-2</v>
      </c>
    </row>
    <row r="192" spans="1:4" x14ac:dyDescent="0.55000000000000004">
      <c r="A192" s="15">
        <v>10349</v>
      </c>
      <c r="B192" s="14">
        <v>17.2</v>
      </c>
      <c r="C192" s="19">
        <f t="shared" si="5"/>
        <v>10379</v>
      </c>
      <c r="D192" s="24">
        <f t="shared" si="6"/>
        <v>-1.1494252873563204E-2</v>
      </c>
    </row>
    <row r="193" spans="1:4" x14ac:dyDescent="0.55000000000000004">
      <c r="A193" s="15">
        <v>10380</v>
      </c>
      <c r="B193" s="14">
        <v>17.100000000000001</v>
      </c>
      <c r="C193" s="19">
        <f t="shared" si="5"/>
        <v>10409</v>
      </c>
      <c r="D193" s="24">
        <f t="shared" si="6"/>
        <v>-2.8409090909090939E-2</v>
      </c>
    </row>
    <row r="194" spans="1:4" x14ac:dyDescent="0.55000000000000004">
      <c r="A194" s="15">
        <v>10410</v>
      </c>
      <c r="B194" s="14">
        <v>17.100000000000001</v>
      </c>
      <c r="C194" s="19">
        <f t="shared" si="5"/>
        <v>10440</v>
      </c>
      <c r="D194" s="24">
        <f t="shared" si="6"/>
        <v>-1.1560693641618491E-2</v>
      </c>
    </row>
    <row r="195" spans="1:4" x14ac:dyDescent="0.55000000000000004">
      <c r="A195" s="15">
        <v>10441</v>
      </c>
      <c r="B195" s="14">
        <v>17.100000000000001</v>
      </c>
      <c r="C195" s="19">
        <f t="shared" si="5"/>
        <v>10471</v>
      </c>
      <c r="D195" s="24">
        <f t="shared" si="6"/>
        <v>-5.8139534883719923E-3</v>
      </c>
    </row>
    <row r="196" spans="1:4" x14ac:dyDescent="0.55000000000000004">
      <c r="A196" s="15">
        <v>10472</v>
      </c>
      <c r="B196" s="14">
        <v>17.3</v>
      </c>
      <c r="C196" s="19">
        <f t="shared" si="5"/>
        <v>10501</v>
      </c>
      <c r="D196" s="24">
        <f t="shared" si="6"/>
        <v>0</v>
      </c>
    </row>
    <row r="197" spans="1:4" x14ac:dyDescent="0.55000000000000004">
      <c r="A197" s="15">
        <v>10502</v>
      </c>
      <c r="B197" s="14">
        <v>17.2</v>
      </c>
      <c r="C197" s="19">
        <f t="shared" si="5"/>
        <v>10532</v>
      </c>
      <c r="D197" s="24">
        <f t="shared" si="6"/>
        <v>-1.1494252873563204E-2</v>
      </c>
    </row>
    <row r="198" spans="1:4" x14ac:dyDescent="0.55000000000000004">
      <c r="A198" s="15">
        <v>10533</v>
      </c>
      <c r="B198" s="14">
        <v>17.2</v>
      </c>
      <c r="C198" s="19">
        <f t="shared" si="5"/>
        <v>10562</v>
      </c>
      <c r="D198" s="24">
        <f t="shared" si="6"/>
        <v>-5.7803468208093012E-3</v>
      </c>
    </row>
    <row r="199" spans="1:4" x14ac:dyDescent="0.55000000000000004">
      <c r="A199" s="15">
        <v>10563</v>
      </c>
      <c r="B199" s="14">
        <v>17.100000000000001</v>
      </c>
      <c r="C199" s="19">
        <f t="shared" si="5"/>
        <v>10593</v>
      </c>
      <c r="D199" s="24">
        <f t="shared" si="6"/>
        <v>-1.1560693641618491E-2</v>
      </c>
    </row>
    <row r="200" spans="1:4" x14ac:dyDescent="0.55000000000000004">
      <c r="A200" s="15">
        <v>10594</v>
      </c>
      <c r="B200" s="14">
        <v>17.100000000000001</v>
      </c>
      <c r="C200" s="19">
        <f t="shared" si="5"/>
        <v>10624</v>
      </c>
      <c r="D200" s="24">
        <f t="shared" si="6"/>
        <v>-1.1560693641618491E-2</v>
      </c>
    </row>
    <row r="201" spans="1:4" x14ac:dyDescent="0.55000000000000004">
      <c r="A201" s="15">
        <v>10625</v>
      </c>
      <c r="B201" s="14">
        <v>17.100000000000001</v>
      </c>
      <c r="C201" s="19">
        <f t="shared" ref="C201:C264" si="7">IF(A201="","",EOMONTH(A201,0))</f>
        <v>10652</v>
      </c>
      <c r="D201" s="24">
        <f t="shared" si="6"/>
        <v>0</v>
      </c>
    </row>
    <row r="202" spans="1:4" x14ac:dyDescent="0.55000000000000004">
      <c r="A202" s="15">
        <v>10653</v>
      </c>
      <c r="B202" s="14">
        <v>17</v>
      </c>
      <c r="C202" s="19">
        <f t="shared" si="7"/>
        <v>10683</v>
      </c>
      <c r="D202" s="24">
        <f t="shared" si="6"/>
        <v>-5.8479532163743242E-3</v>
      </c>
    </row>
    <row r="203" spans="1:4" x14ac:dyDescent="0.55000000000000004">
      <c r="A203" s="15">
        <v>10684</v>
      </c>
      <c r="B203" s="14">
        <v>16.899999999999999</v>
      </c>
      <c r="C203" s="19">
        <f t="shared" si="7"/>
        <v>10713</v>
      </c>
      <c r="D203" s="24">
        <f t="shared" si="6"/>
        <v>-1.1695906432748648E-2</v>
      </c>
    </row>
    <row r="204" spans="1:4" x14ac:dyDescent="0.55000000000000004">
      <c r="A204" s="15">
        <v>10714</v>
      </c>
      <c r="B204" s="14">
        <v>17</v>
      </c>
      <c r="C204" s="19">
        <f t="shared" si="7"/>
        <v>10744</v>
      </c>
      <c r="D204" s="24">
        <f t="shared" si="6"/>
        <v>-1.1627906976744096E-2</v>
      </c>
    </row>
    <row r="205" spans="1:4" x14ac:dyDescent="0.55000000000000004">
      <c r="A205" s="15">
        <v>10745</v>
      </c>
      <c r="B205" s="14">
        <v>17.100000000000001</v>
      </c>
      <c r="C205" s="19">
        <f t="shared" si="7"/>
        <v>10774</v>
      </c>
      <c r="D205" s="24">
        <f t="shared" si="6"/>
        <v>0</v>
      </c>
    </row>
    <row r="206" spans="1:4" x14ac:dyDescent="0.55000000000000004">
      <c r="A206" s="15">
        <v>10775</v>
      </c>
      <c r="B206" s="14">
        <v>17.3</v>
      </c>
      <c r="C206" s="19">
        <f t="shared" si="7"/>
        <v>10805</v>
      </c>
      <c r="D206" s="24">
        <f t="shared" si="6"/>
        <v>1.1695906432748426E-2</v>
      </c>
    </row>
    <row r="207" spans="1:4" x14ac:dyDescent="0.55000000000000004">
      <c r="A207" s="15">
        <v>10806</v>
      </c>
      <c r="B207" s="14">
        <v>17.3</v>
      </c>
      <c r="C207" s="19">
        <f t="shared" si="7"/>
        <v>10836</v>
      </c>
      <c r="D207" s="24">
        <f t="shared" si="6"/>
        <v>1.1695906432748426E-2</v>
      </c>
    </row>
    <row r="208" spans="1:4" x14ac:dyDescent="0.55000000000000004">
      <c r="A208" s="15">
        <v>10837</v>
      </c>
      <c r="B208" s="14">
        <v>17.3</v>
      </c>
      <c r="C208" s="19">
        <f t="shared" si="7"/>
        <v>10866</v>
      </c>
      <c r="D208" s="24">
        <f t="shared" si="6"/>
        <v>0</v>
      </c>
    </row>
    <row r="209" spans="1:4" x14ac:dyDescent="0.55000000000000004">
      <c r="A209" s="15">
        <v>10867</v>
      </c>
      <c r="B209" s="14">
        <v>17.3</v>
      </c>
      <c r="C209" s="19">
        <f t="shared" si="7"/>
        <v>10897</v>
      </c>
      <c r="D209" s="24">
        <f t="shared" si="6"/>
        <v>5.8139534883721034E-3</v>
      </c>
    </row>
    <row r="210" spans="1:4" x14ac:dyDescent="0.55000000000000004">
      <c r="A210" s="15">
        <v>10898</v>
      </c>
      <c r="B210" s="14">
        <v>17.3</v>
      </c>
      <c r="C210" s="19">
        <f t="shared" si="7"/>
        <v>10927</v>
      </c>
      <c r="D210" s="24">
        <f t="shared" si="6"/>
        <v>5.8139534883721034E-3</v>
      </c>
    </row>
    <row r="211" spans="1:4" x14ac:dyDescent="0.55000000000000004">
      <c r="A211" s="15">
        <v>10928</v>
      </c>
      <c r="B211" s="14">
        <v>17.2</v>
      </c>
      <c r="C211" s="19">
        <f t="shared" si="7"/>
        <v>10958</v>
      </c>
      <c r="D211" s="24">
        <f t="shared" si="6"/>
        <v>5.8479532163742132E-3</v>
      </c>
    </row>
    <row r="212" spans="1:4" x14ac:dyDescent="0.55000000000000004">
      <c r="A212" s="15">
        <v>10959</v>
      </c>
      <c r="B212" s="14">
        <v>17.100000000000001</v>
      </c>
      <c r="C212" s="19">
        <f t="shared" si="7"/>
        <v>10989</v>
      </c>
      <c r="D212" s="24">
        <f t="shared" si="6"/>
        <v>0</v>
      </c>
    </row>
    <row r="213" spans="1:4" x14ac:dyDescent="0.55000000000000004">
      <c r="A213" s="15">
        <v>10990</v>
      </c>
      <c r="B213" s="14">
        <v>17</v>
      </c>
      <c r="C213" s="19">
        <f t="shared" si="7"/>
        <v>11017</v>
      </c>
      <c r="D213" s="24">
        <f t="shared" ref="D213:D276" si="8">IF(OR(A213="",ROW(A213)&lt;20),"",((B213/B201)-1))</f>
        <v>-5.8479532163743242E-3</v>
      </c>
    </row>
    <row r="214" spans="1:4" x14ac:dyDescent="0.55000000000000004">
      <c r="A214" s="15">
        <v>11018</v>
      </c>
      <c r="B214" s="14">
        <v>16.899999999999999</v>
      </c>
      <c r="C214" s="19">
        <f t="shared" si="7"/>
        <v>11048</v>
      </c>
      <c r="D214" s="24">
        <f t="shared" si="8"/>
        <v>-5.8823529411765607E-3</v>
      </c>
    </row>
    <row r="215" spans="1:4" x14ac:dyDescent="0.55000000000000004">
      <c r="A215" s="15">
        <v>11049</v>
      </c>
      <c r="B215" s="14">
        <v>17</v>
      </c>
      <c r="C215" s="19">
        <f t="shared" si="7"/>
        <v>11078</v>
      </c>
      <c r="D215" s="24">
        <f t="shared" si="8"/>
        <v>5.9171597633136397E-3</v>
      </c>
    </row>
    <row r="216" spans="1:4" x14ac:dyDescent="0.55000000000000004">
      <c r="A216" s="15">
        <v>11079</v>
      </c>
      <c r="B216" s="14">
        <v>16.899999999999999</v>
      </c>
      <c r="C216" s="19">
        <f t="shared" si="7"/>
        <v>11109</v>
      </c>
      <c r="D216" s="24">
        <f t="shared" si="8"/>
        <v>-5.8823529411765607E-3</v>
      </c>
    </row>
    <row r="217" spans="1:4" x14ac:dyDescent="0.55000000000000004">
      <c r="A217" s="15">
        <v>11110</v>
      </c>
      <c r="B217" s="14">
        <v>16.8</v>
      </c>
      <c r="C217" s="19">
        <f t="shared" si="7"/>
        <v>11139</v>
      </c>
      <c r="D217" s="24">
        <f t="shared" si="8"/>
        <v>-1.7543859649122862E-2</v>
      </c>
    </row>
    <row r="218" spans="1:4" x14ac:dyDescent="0.55000000000000004">
      <c r="A218" s="15">
        <v>11140</v>
      </c>
      <c r="B218" s="14">
        <v>16.600000000000001</v>
      </c>
      <c r="C218" s="19">
        <f t="shared" si="7"/>
        <v>11170</v>
      </c>
      <c r="D218" s="24">
        <f t="shared" si="8"/>
        <v>-4.0462427745664664E-2</v>
      </c>
    </row>
    <row r="219" spans="1:4" x14ac:dyDescent="0.55000000000000004">
      <c r="A219" s="15">
        <v>11171</v>
      </c>
      <c r="B219" s="14">
        <v>16.5</v>
      </c>
      <c r="C219" s="19">
        <f t="shared" si="7"/>
        <v>11201</v>
      </c>
      <c r="D219" s="24">
        <f t="shared" si="8"/>
        <v>-4.6242774566474076E-2</v>
      </c>
    </row>
    <row r="220" spans="1:4" x14ac:dyDescent="0.55000000000000004">
      <c r="A220" s="15">
        <v>11202</v>
      </c>
      <c r="B220" s="14">
        <v>16.600000000000001</v>
      </c>
      <c r="C220" s="19">
        <f t="shared" si="7"/>
        <v>11231</v>
      </c>
      <c r="D220" s="24">
        <f t="shared" si="8"/>
        <v>-4.0462427745664664E-2</v>
      </c>
    </row>
    <row r="221" spans="1:4" x14ac:dyDescent="0.55000000000000004">
      <c r="A221" s="15">
        <v>11232</v>
      </c>
      <c r="B221" s="14">
        <v>16.5</v>
      </c>
      <c r="C221" s="19">
        <f t="shared" si="7"/>
        <v>11262</v>
      </c>
      <c r="D221" s="24">
        <f t="shared" si="8"/>
        <v>-4.6242774566474076E-2</v>
      </c>
    </row>
    <row r="222" spans="1:4" x14ac:dyDescent="0.55000000000000004">
      <c r="A222" s="15">
        <v>11263</v>
      </c>
      <c r="B222" s="14">
        <v>16.399999999999999</v>
      </c>
      <c r="C222" s="19">
        <f t="shared" si="7"/>
        <v>11292</v>
      </c>
      <c r="D222" s="24">
        <f t="shared" si="8"/>
        <v>-5.2023121387283378E-2</v>
      </c>
    </row>
    <row r="223" spans="1:4" x14ac:dyDescent="0.55000000000000004">
      <c r="A223" s="15">
        <v>11293</v>
      </c>
      <c r="B223" s="14">
        <v>16.100000000000001</v>
      </c>
      <c r="C223" s="19">
        <f t="shared" si="7"/>
        <v>11323</v>
      </c>
      <c r="D223" s="24">
        <f t="shared" si="8"/>
        <v>-6.3953488372092915E-2</v>
      </c>
    </row>
    <row r="224" spans="1:4" x14ac:dyDescent="0.55000000000000004">
      <c r="A224" s="15">
        <v>11324</v>
      </c>
      <c r="B224" s="14">
        <v>15.9</v>
      </c>
      <c r="C224" s="19">
        <f t="shared" si="7"/>
        <v>11354</v>
      </c>
      <c r="D224" s="24">
        <f t="shared" si="8"/>
        <v>-7.0175438596491335E-2</v>
      </c>
    </row>
    <row r="225" spans="1:4" x14ac:dyDescent="0.55000000000000004">
      <c r="A225" s="15">
        <v>11355</v>
      </c>
      <c r="B225" s="14">
        <v>15.7</v>
      </c>
      <c r="C225" s="19">
        <f t="shared" si="7"/>
        <v>11382</v>
      </c>
      <c r="D225" s="24">
        <f t="shared" si="8"/>
        <v>-7.6470588235294179E-2</v>
      </c>
    </row>
    <row r="226" spans="1:4" x14ac:dyDescent="0.55000000000000004">
      <c r="A226" s="15">
        <v>11383</v>
      </c>
      <c r="B226" s="14">
        <v>15.6</v>
      </c>
      <c r="C226" s="19">
        <f t="shared" si="7"/>
        <v>11413</v>
      </c>
      <c r="D226" s="24">
        <f t="shared" si="8"/>
        <v>-7.6923076923076872E-2</v>
      </c>
    </row>
    <row r="227" spans="1:4" x14ac:dyDescent="0.55000000000000004">
      <c r="A227" s="15">
        <v>11414</v>
      </c>
      <c r="B227" s="14">
        <v>15.5</v>
      </c>
      <c r="C227" s="19">
        <f t="shared" si="7"/>
        <v>11443</v>
      </c>
      <c r="D227" s="24">
        <f t="shared" si="8"/>
        <v>-8.8235294117647078E-2</v>
      </c>
    </row>
    <row r="228" spans="1:4" x14ac:dyDescent="0.55000000000000004">
      <c r="A228" s="15">
        <v>11444</v>
      </c>
      <c r="B228" s="14">
        <v>15.3</v>
      </c>
      <c r="C228" s="19">
        <f t="shared" si="7"/>
        <v>11474</v>
      </c>
      <c r="D228" s="24">
        <f t="shared" si="8"/>
        <v>-9.467455621301768E-2</v>
      </c>
    </row>
    <row r="229" spans="1:4" x14ac:dyDescent="0.55000000000000004">
      <c r="A229" s="15">
        <v>11475</v>
      </c>
      <c r="B229" s="14">
        <v>15.1</v>
      </c>
      <c r="C229" s="19">
        <f t="shared" si="7"/>
        <v>11504</v>
      </c>
      <c r="D229" s="24">
        <f t="shared" si="8"/>
        <v>-0.10119047619047628</v>
      </c>
    </row>
    <row r="230" spans="1:4" x14ac:dyDescent="0.55000000000000004">
      <c r="A230" s="15">
        <v>11505</v>
      </c>
      <c r="B230" s="14">
        <v>15.1</v>
      </c>
      <c r="C230" s="19">
        <f t="shared" si="7"/>
        <v>11535</v>
      </c>
      <c r="D230" s="24">
        <f t="shared" si="8"/>
        <v>-9.0361445783132655E-2</v>
      </c>
    </row>
    <row r="231" spans="1:4" x14ac:dyDescent="0.55000000000000004">
      <c r="A231" s="15">
        <v>11536</v>
      </c>
      <c r="B231" s="14">
        <v>15.1</v>
      </c>
      <c r="C231" s="19">
        <f t="shared" si="7"/>
        <v>11566</v>
      </c>
      <c r="D231" s="24">
        <f t="shared" si="8"/>
        <v>-8.484848484848484E-2</v>
      </c>
    </row>
    <row r="232" spans="1:4" x14ac:dyDescent="0.55000000000000004">
      <c r="A232" s="15">
        <v>11567</v>
      </c>
      <c r="B232" s="14">
        <v>15</v>
      </c>
      <c r="C232" s="19">
        <f t="shared" si="7"/>
        <v>11596</v>
      </c>
      <c r="D232" s="24">
        <f t="shared" si="8"/>
        <v>-9.6385542168674787E-2</v>
      </c>
    </row>
    <row r="233" spans="1:4" x14ac:dyDescent="0.55000000000000004">
      <c r="A233" s="15">
        <v>11597</v>
      </c>
      <c r="B233" s="14">
        <v>14.9</v>
      </c>
      <c r="C233" s="19">
        <f t="shared" si="7"/>
        <v>11627</v>
      </c>
      <c r="D233" s="24">
        <f t="shared" si="8"/>
        <v>-9.6969696969696928E-2</v>
      </c>
    </row>
    <row r="234" spans="1:4" x14ac:dyDescent="0.55000000000000004">
      <c r="A234" s="15">
        <v>11628</v>
      </c>
      <c r="B234" s="14">
        <v>14.7</v>
      </c>
      <c r="C234" s="19">
        <f t="shared" si="7"/>
        <v>11657</v>
      </c>
      <c r="D234" s="24">
        <f t="shared" si="8"/>
        <v>-0.10365853658536583</v>
      </c>
    </row>
    <row r="235" spans="1:4" x14ac:dyDescent="0.55000000000000004">
      <c r="A235" s="15">
        <v>11658</v>
      </c>
      <c r="B235" s="14">
        <v>14.6</v>
      </c>
      <c r="C235" s="19">
        <f t="shared" si="7"/>
        <v>11688</v>
      </c>
      <c r="D235" s="24">
        <f t="shared" si="8"/>
        <v>-9.3167701863354102E-2</v>
      </c>
    </row>
    <row r="236" spans="1:4" x14ac:dyDescent="0.55000000000000004">
      <c r="A236" s="15">
        <v>11689</v>
      </c>
      <c r="B236" s="14">
        <v>14.3</v>
      </c>
      <c r="C236" s="19">
        <f t="shared" si="7"/>
        <v>11719</v>
      </c>
      <c r="D236" s="24">
        <f t="shared" si="8"/>
        <v>-0.10062893081761004</v>
      </c>
    </row>
    <row r="237" spans="1:4" x14ac:dyDescent="0.55000000000000004">
      <c r="A237" s="15">
        <v>11720</v>
      </c>
      <c r="B237" s="14">
        <v>14.1</v>
      </c>
      <c r="C237" s="19">
        <f t="shared" si="7"/>
        <v>11748</v>
      </c>
      <c r="D237" s="24">
        <f t="shared" si="8"/>
        <v>-0.10191082802547768</v>
      </c>
    </row>
    <row r="238" spans="1:4" x14ac:dyDescent="0.55000000000000004">
      <c r="A238" s="15">
        <v>11749</v>
      </c>
      <c r="B238" s="14">
        <v>14</v>
      </c>
      <c r="C238" s="19">
        <f t="shared" si="7"/>
        <v>11779</v>
      </c>
      <c r="D238" s="24">
        <f t="shared" si="8"/>
        <v>-0.10256410256410253</v>
      </c>
    </row>
    <row r="239" spans="1:4" x14ac:dyDescent="0.55000000000000004">
      <c r="A239" s="15">
        <v>11780</v>
      </c>
      <c r="B239" s="14">
        <v>13.9</v>
      </c>
      <c r="C239" s="19">
        <f t="shared" si="7"/>
        <v>11809</v>
      </c>
      <c r="D239" s="24">
        <f t="shared" si="8"/>
        <v>-0.10322580645161283</v>
      </c>
    </row>
    <row r="240" spans="1:4" x14ac:dyDescent="0.55000000000000004">
      <c r="A240" s="15">
        <v>11810</v>
      </c>
      <c r="B240" s="14">
        <v>13.7</v>
      </c>
      <c r="C240" s="19">
        <f t="shared" si="7"/>
        <v>11840</v>
      </c>
      <c r="D240" s="24">
        <f t="shared" si="8"/>
        <v>-0.10457516339869288</v>
      </c>
    </row>
    <row r="241" spans="1:4" x14ac:dyDescent="0.55000000000000004">
      <c r="A241" s="15">
        <v>11841</v>
      </c>
      <c r="B241" s="14">
        <v>13.6</v>
      </c>
      <c r="C241" s="19">
        <f t="shared" si="7"/>
        <v>11870</v>
      </c>
      <c r="D241" s="24">
        <f t="shared" si="8"/>
        <v>-9.9337748344370813E-2</v>
      </c>
    </row>
    <row r="242" spans="1:4" x14ac:dyDescent="0.55000000000000004">
      <c r="A242" s="15">
        <v>11871</v>
      </c>
      <c r="B242" s="14">
        <v>13.6</v>
      </c>
      <c r="C242" s="19">
        <f t="shared" si="7"/>
        <v>11901</v>
      </c>
      <c r="D242" s="24">
        <f t="shared" si="8"/>
        <v>-9.9337748344370813E-2</v>
      </c>
    </row>
    <row r="243" spans="1:4" x14ac:dyDescent="0.55000000000000004">
      <c r="A243" s="15">
        <v>11902</v>
      </c>
      <c r="B243" s="14">
        <v>13.5</v>
      </c>
      <c r="C243" s="19">
        <f t="shared" si="7"/>
        <v>11932</v>
      </c>
      <c r="D243" s="24">
        <f t="shared" si="8"/>
        <v>-0.10596026490066224</v>
      </c>
    </row>
    <row r="244" spans="1:4" x14ac:dyDescent="0.55000000000000004">
      <c r="A244" s="15">
        <v>11933</v>
      </c>
      <c r="B244" s="14">
        <v>13.4</v>
      </c>
      <c r="C244" s="19">
        <f t="shared" si="7"/>
        <v>11962</v>
      </c>
      <c r="D244" s="24">
        <f t="shared" si="8"/>
        <v>-0.10666666666666669</v>
      </c>
    </row>
    <row r="245" spans="1:4" x14ac:dyDescent="0.55000000000000004">
      <c r="A245" s="15">
        <v>11963</v>
      </c>
      <c r="B245" s="14">
        <v>13.3</v>
      </c>
      <c r="C245" s="19">
        <f t="shared" si="7"/>
        <v>11993</v>
      </c>
      <c r="D245" s="24">
        <f t="shared" si="8"/>
        <v>-0.10738255033557043</v>
      </c>
    </row>
    <row r="246" spans="1:4" x14ac:dyDescent="0.55000000000000004">
      <c r="A246" s="15">
        <v>11994</v>
      </c>
      <c r="B246" s="14">
        <v>13.2</v>
      </c>
      <c r="C246" s="19">
        <f t="shared" si="7"/>
        <v>12023</v>
      </c>
      <c r="D246" s="24">
        <f t="shared" si="8"/>
        <v>-0.10204081632653061</v>
      </c>
    </row>
    <row r="247" spans="1:4" x14ac:dyDescent="0.55000000000000004">
      <c r="A247" s="15">
        <v>12024</v>
      </c>
      <c r="B247" s="14">
        <v>13.1</v>
      </c>
      <c r="C247" s="19">
        <f t="shared" si="7"/>
        <v>12054</v>
      </c>
      <c r="D247" s="24">
        <f t="shared" si="8"/>
        <v>-0.10273972602739723</v>
      </c>
    </row>
    <row r="248" spans="1:4" x14ac:dyDescent="0.55000000000000004">
      <c r="A248" s="15">
        <v>12055</v>
      </c>
      <c r="B248" s="14">
        <v>12.9</v>
      </c>
      <c r="C248" s="19">
        <f t="shared" si="7"/>
        <v>12085</v>
      </c>
      <c r="D248" s="24">
        <f t="shared" si="8"/>
        <v>-9.7902097902097918E-2</v>
      </c>
    </row>
    <row r="249" spans="1:4" x14ac:dyDescent="0.55000000000000004">
      <c r="A249" s="15">
        <v>12086</v>
      </c>
      <c r="B249" s="14">
        <v>12.7</v>
      </c>
      <c r="C249" s="19">
        <f t="shared" si="7"/>
        <v>12113</v>
      </c>
      <c r="D249" s="24">
        <f t="shared" si="8"/>
        <v>-9.9290780141844004E-2</v>
      </c>
    </row>
    <row r="250" spans="1:4" x14ac:dyDescent="0.55000000000000004">
      <c r="A250" s="15">
        <v>12114</v>
      </c>
      <c r="B250" s="14">
        <v>12.6</v>
      </c>
      <c r="C250" s="19">
        <f t="shared" si="7"/>
        <v>12144</v>
      </c>
      <c r="D250" s="24">
        <f t="shared" si="8"/>
        <v>-9.9999999999999978E-2</v>
      </c>
    </row>
    <row r="251" spans="1:4" x14ac:dyDescent="0.55000000000000004">
      <c r="A251" s="15">
        <v>12145</v>
      </c>
      <c r="B251" s="14">
        <v>12.6</v>
      </c>
      <c r="C251" s="19">
        <f t="shared" si="7"/>
        <v>12174</v>
      </c>
      <c r="D251" s="24">
        <f t="shared" si="8"/>
        <v>-9.3525179856115193E-2</v>
      </c>
    </row>
    <row r="252" spans="1:4" x14ac:dyDescent="0.55000000000000004">
      <c r="A252" s="15">
        <v>12175</v>
      </c>
      <c r="B252" s="14">
        <v>12.6</v>
      </c>
      <c r="C252" s="19">
        <f t="shared" si="7"/>
        <v>12205</v>
      </c>
      <c r="D252" s="24">
        <f t="shared" si="8"/>
        <v>-8.0291970802919721E-2</v>
      </c>
    </row>
    <row r="253" spans="1:4" x14ac:dyDescent="0.55000000000000004">
      <c r="A253" s="15">
        <v>12206</v>
      </c>
      <c r="B253" s="14">
        <v>12.7</v>
      </c>
      <c r="C253" s="19">
        <f t="shared" si="7"/>
        <v>12235</v>
      </c>
      <c r="D253" s="24">
        <f t="shared" si="8"/>
        <v>-6.6176470588235281E-2</v>
      </c>
    </row>
    <row r="254" spans="1:4" x14ac:dyDescent="0.55000000000000004">
      <c r="A254" s="15">
        <v>12236</v>
      </c>
      <c r="B254" s="14">
        <v>13.1</v>
      </c>
      <c r="C254" s="19">
        <f t="shared" si="7"/>
        <v>12266</v>
      </c>
      <c r="D254" s="24">
        <f t="shared" si="8"/>
        <v>-3.6764705882352922E-2</v>
      </c>
    </row>
    <row r="255" spans="1:4" x14ac:dyDescent="0.55000000000000004">
      <c r="A255" s="15">
        <v>12267</v>
      </c>
      <c r="B255" s="14">
        <v>13.2</v>
      </c>
      <c r="C255" s="19">
        <f t="shared" si="7"/>
        <v>12297</v>
      </c>
      <c r="D255" s="24">
        <f t="shared" si="8"/>
        <v>-2.2222222222222254E-2</v>
      </c>
    </row>
    <row r="256" spans="1:4" x14ac:dyDescent="0.55000000000000004">
      <c r="A256" s="15">
        <v>12298</v>
      </c>
      <c r="B256" s="14">
        <v>13.2</v>
      </c>
      <c r="C256" s="19">
        <f t="shared" si="7"/>
        <v>12327</v>
      </c>
      <c r="D256" s="24">
        <f t="shared" si="8"/>
        <v>-1.4925373134328401E-2</v>
      </c>
    </row>
    <row r="257" spans="1:4" x14ac:dyDescent="0.55000000000000004">
      <c r="A257" s="15">
        <v>12328</v>
      </c>
      <c r="B257" s="14">
        <v>13.2</v>
      </c>
      <c r="C257" s="19">
        <f t="shared" si="7"/>
        <v>12358</v>
      </c>
      <c r="D257" s="24">
        <f t="shared" si="8"/>
        <v>-7.5187969924812581E-3</v>
      </c>
    </row>
    <row r="258" spans="1:4" x14ac:dyDescent="0.55000000000000004">
      <c r="A258" s="15">
        <v>12359</v>
      </c>
      <c r="B258" s="14">
        <v>13.2</v>
      </c>
      <c r="C258" s="19">
        <f t="shared" si="7"/>
        <v>12388</v>
      </c>
      <c r="D258" s="24">
        <f t="shared" si="8"/>
        <v>0</v>
      </c>
    </row>
    <row r="259" spans="1:4" x14ac:dyDescent="0.55000000000000004">
      <c r="A259" s="15">
        <v>12389</v>
      </c>
      <c r="B259" s="14">
        <v>13.2</v>
      </c>
      <c r="C259" s="19">
        <f t="shared" si="7"/>
        <v>12419</v>
      </c>
      <c r="D259" s="24">
        <f t="shared" si="8"/>
        <v>7.6335877862594437E-3</v>
      </c>
    </row>
    <row r="260" spans="1:4" x14ac:dyDescent="0.55000000000000004">
      <c r="A260" s="15">
        <v>12420</v>
      </c>
      <c r="B260" s="14">
        <v>13.2</v>
      </c>
      <c r="C260" s="19">
        <f t="shared" si="7"/>
        <v>12450</v>
      </c>
      <c r="D260" s="24">
        <f t="shared" si="8"/>
        <v>2.3255813953488191E-2</v>
      </c>
    </row>
    <row r="261" spans="1:4" x14ac:dyDescent="0.55000000000000004">
      <c r="A261" s="15">
        <v>12451</v>
      </c>
      <c r="B261" s="14">
        <v>13.3</v>
      </c>
      <c r="C261" s="19">
        <f t="shared" si="7"/>
        <v>12478</v>
      </c>
      <c r="D261" s="24">
        <f t="shared" si="8"/>
        <v>4.7244094488189115E-2</v>
      </c>
    </row>
    <row r="262" spans="1:4" x14ac:dyDescent="0.55000000000000004">
      <c r="A262" s="15">
        <v>12479</v>
      </c>
      <c r="B262" s="14">
        <v>13.3</v>
      </c>
      <c r="C262" s="19">
        <f t="shared" si="7"/>
        <v>12509</v>
      </c>
      <c r="D262" s="24">
        <f t="shared" si="8"/>
        <v>5.555555555555558E-2</v>
      </c>
    </row>
    <row r="263" spans="1:4" x14ac:dyDescent="0.55000000000000004">
      <c r="A263" s="15">
        <v>12510</v>
      </c>
      <c r="B263" s="14">
        <v>13.3</v>
      </c>
      <c r="C263" s="19">
        <f t="shared" si="7"/>
        <v>12539</v>
      </c>
      <c r="D263" s="24">
        <f t="shared" si="8"/>
        <v>5.555555555555558E-2</v>
      </c>
    </row>
    <row r="264" spans="1:4" x14ac:dyDescent="0.55000000000000004">
      <c r="A264" s="15">
        <v>12540</v>
      </c>
      <c r="B264" s="14">
        <v>13.3</v>
      </c>
      <c r="C264" s="19">
        <f t="shared" si="7"/>
        <v>12570</v>
      </c>
      <c r="D264" s="24">
        <f t="shared" si="8"/>
        <v>5.555555555555558E-2</v>
      </c>
    </row>
    <row r="265" spans="1:4" x14ac:dyDescent="0.55000000000000004">
      <c r="A265" s="15">
        <v>12571</v>
      </c>
      <c r="B265" s="14">
        <v>13.4</v>
      </c>
      <c r="C265" s="19">
        <f t="shared" ref="C265:C328" si="9">IF(A265="","",EOMONTH(A265,0))</f>
        <v>12600</v>
      </c>
      <c r="D265" s="24">
        <f t="shared" si="8"/>
        <v>5.5118110236220597E-2</v>
      </c>
    </row>
    <row r="266" spans="1:4" x14ac:dyDescent="0.55000000000000004">
      <c r="A266" s="15">
        <v>12601</v>
      </c>
      <c r="B266" s="14">
        <v>13.4</v>
      </c>
      <c r="C266" s="19">
        <f t="shared" si="9"/>
        <v>12631</v>
      </c>
      <c r="D266" s="24">
        <f t="shared" si="8"/>
        <v>2.2900763358778775E-2</v>
      </c>
    </row>
    <row r="267" spans="1:4" x14ac:dyDescent="0.55000000000000004">
      <c r="A267" s="15">
        <v>12632</v>
      </c>
      <c r="B267" s="14">
        <v>13.4</v>
      </c>
      <c r="C267" s="19">
        <f t="shared" si="9"/>
        <v>12662</v>
      </c>
      <c r="D267" s="24">
        <f t="shared" si="8"/>
        <v>1.5151515151515138E-2</v>
      </c>
    </row>
    <row r="268" spans="1:4" x14ac:dyDescent="0.55000000000000004">
      <c r="A268" s="15">
        <v>12663</v>
      </c>
      <c r="B268" s="14">
        <v>13.6</v>
      </c>
      <c r="C268" s="19">
        <f t="shared" si="9"/>
        <v>12692</v>
      </c>
      <c r="D268" s="24">
        <f t="shared" si="8"/>
        <v>3.0303030303030276E-2</v>
      </c>
    </row>
    <row r="269" spans="1:4" x14ac:dyDescent="0.55000000000000004">
      <c r="A269" s="15">
        <v>12693</v>
      </c>
      <c r="B269" s="14">
        <v>13.5</v>
      </c>
      <c r="C269" s="19">
        <f t="shared" si="9"/>
        <v>12723</v>
      </c>
      <c r="D269" s="24">
        <f t="shared" si="8"/>
        <v>2.2727272727272707E-2</v>
      </c>
    </row>
    <row r="270" spans="1:4" x14ac:dyDescent="0.55000000000000004">
      <c r="A270" s="15">
        <v>12724</v>
      </c>
      <c r="B270" s="14">
        <v>13.5</v>
      </c>
      <c r="C270" s="19">
        <f t="shared" si="9"/>
        <v>12753</v>
      </c>
      <c r="D270" s="24">
        <f t="shared" si="8"/>
        <v>2.2727272727272707E-2</v>
      </c>
    </row>
    <row r="271" spans="1:4" x14ac:dyDescent="0.55000000000000004">
      <c r="A271" s="15">
        <v>12754</v>
      </c>
      <c r="B271" s="14">
        <v>13.4</v>
      </c>
      <c r="C271" s="19">
        <f t="shared" si="9"/>
        <v>12784</v>
      </c>
      <c r="D271" s="24">
        <f t="shared" si="8"/>
        <v>1.5151515151515138E-2</v>
      </c>
    </row>
    <row r="272" spans="1:4" x14ac:dyDescent="0.55000000000000004">
      <c r="A272" s="15">
        <v>12785</v>
      </c>
      <c r="B272" s="14">
        <v>13.6</v>
      </c>
      <c r="C272" s="19">
        <f t="shared" si="9"/>
        <v>12815</v>
      </c>
      <c r="D272" s="24">
        <f t="shared" si="8"/>
        <v>3.0303030303030276E-2</v>
      </c>
    </row>
    <row r="273" spans="1:4" x14ac:dyDescent="0.55000000000000004">
      <c r="A273" s="15">
        <v>12816</v>
      </c>
      <c r="B273" s="14">
        <v>13.7</v>
      </c>
      <c r="C273" s="19">
        <f t="shared" si="9"/>
        <v>12843</v>
      </c>
      <c r="D273" s="24">
        <f t="shared" si="8"/>
        <v>3.007518796992481E-2</v>
      </c>
    </row>
    <row r="274" spans="1:4" x14ac:dyDescent="0.55000000000000004">
      <c r="A274" s="15">
        <v>12844</v>
      </c>
      <c r="B274" s="14">
        <v>13.7</v>
      </c>
      <c r="C274" s="19">
        <f t="shared" si="9"/>
        <v>12874</v>
      </c>
      <c r="D274" s="24">
        <f t="shared" si="8"/>
        <v>3.007518796992481E-2</v>
      </c>
    </row>
    <row r="275" spans="1:4" x14ac:dyDescent="0.55000000000000004">
      <c r="A275" s="15">
        <v>12875</v>
      </c>
      <c r="B275" s="14">
        <v>13.8</v>
      </c>
      <c r="C275" s="19">
        <f t="shared" si="9"/>
        <v>12904</v>
      </c>
      <c r="D275" s="24">
        <f t="shared" si="8"/>
        <v>3.7593984962406068E-2</v>
      </c>
    </row>
    <row r="276" spans="1:4" x14ac:dyDescent="0.55000000000000004">
      <c r="A276" s="15">
        <v>12905</v>
      </c>
      <c r="B276" s="14">
        <v>13.8</v>
      </c>
      <c r="C276" s="19">
        <f t="shared" si="9"/>
        <v>12935</v>
      </c>
      <c r="D276" s="24">
        <f t="shared" si="8"/>
        <v>3.7593984962406068E-2</v>
      </c>
    </row>
    <row r="277" spans="1:4" x14ac:dyDescent="0.55000000000000004">
      <c r="A277" s="15">
        <v>12936</v>
      </c>
      <c r="B277" s="14">
        <v>13.7</v>
      </c>
      <c r="C277" s="19">
        <f t="shared" si="9"/>
        <v>12965</v>
      </c>
      <c r="D277" s="24">
        <f t="shared" ref="D277:D340" si="10">IF(OR(A277="",ROW(A277)&lt;20),"",((B277/B265)-1))</f>
        <v>2.2388059701492491E-2</v>
      </c>
    </row>
    <row r="278" spans="1:4" x14ac:dyDescent="0.55000000000000004">
      <c r="A278" s="15">
        <v>12966</v>
      </c>
      <c r="B278" s="14">
        <v>13.7</v>
      </c>
      <c r="C278" s="19">
        <f t="shared" si="9"/>
        <v>12996</v>
      </c>
      <c r="D278" s="24">
        <f t="shared" si="10"/>
        <v>2.2388059701492491E-2</v>
      </c>
    </row>
    <row r="279" spans="1:4" x14ac:dyDescent="0.55000000000000004">
      <c r="A279" s="15">
        <v>12997</v>
      </c>
      <c r="B279" s="14">
        <v>13.7</v>
      </c>
      <c r="C279" s="19">
        <f t="shared" si="9"/>
        <v>13027</v>
      </c>
      <c r="D279" s="24">
        <f t="shared" si="10"/>
        <v>2.2388059701492491E-2</v>
      </c>
    </row>
    <row r="280" spans="1:4" x14ac:dyDescent="0.55000000000000004">
      <c r="A280" s="15">
        <v>13028</v>
      </c>
      <c r="B280" s="14">
        <v>13.7</v>
      </c>
      <c r="C280" s="19">
        <f t="shared" si="9"/>
        <v>13057</v>
      </c>
      <c r="D280" s="24">
        <f t="shared" si="10"/>
        <v>7.3529411764705621E-3</v>
      </c>
    </row>
    <row r="281" spans="1:4" x14ac:dyDescent="0.55000000000000004">
      <c r="A281" s="15">
        <v>13058</v>
      </c>
      <c r="B281" s="14">
        <v>13.7</v>
      </c>
      <c r="C281" s="19">
        <f t="shared" si="9"/>
        <v>13088</v>
      </c>
      <c r="D281" s="24">
        <f t="shared" si="10"/>
        <v>1.4814814814814836E-2</v>
      </c>
    </row>
    <row r="282" spans="1:4" x14ac:dyDescent="0.55000000000000004">
      <c r="A282" s="15">
        <v>13089</v>
      </c>
      <c r="B282" s="14">
        <v>13.8</v>
      </c>
      <c r="C282" s="19">
        <f t="shared" si="9"/>
        <v>13118</v>
      </c>
      <c r="D282" s="24">
        <f t="shared" si="10"/>
        <v>2.2222222222222365E-2</v>
      </c>
    </row>
    <row r="283" spans="1:4" x14ac:dyDescent="0.55000000000000004">
      <c r="A283" s="15">
        <v>13119</v>
      </c>
      <c r="B283" s="14">
        <v>13.8</v>
      </c>
      <c r="C283" s="19">
        <f t="shared" si="9"/>
        <v>13149</v>
      </c>
      <c r="D283" s="24">
        <f t="shared" si="10"/>
        <v>2.9850746268656803E-2</v>
      </c>
    </row>
    <row r="284" spans="1:4" x14ac:dyDescent="0.55000000000000004">
      <c r="A284" s="15">
        <v>13150</v>
      </c>
      <c r="B284" s="14">
        <v>13.8</v>
      </c>
      <c r="C284" s="19">
        <f t="shared" si="9"/>
        <v>13180</v>
      </c>
      <c r="D284" s="24">
        <f t="shared" si="10"/>
        <v>1.4705882352941346E-2</v>
      </c>
    </row>
    <row r="285" spans="1:4" x14ac:dyDescent="0.55000000000000004">
      <c r="A285" s="15">
        <v>13181</v>
      </c>
      <c r="B285" s="14">
        <v>13.8</v>
      </c>
      <c r="C285" s="19">
        <f t="shared" si="9"/>
        <v>13209</v>
      </c>
      <c r="D285" s="24">
        <f t="shared" si="10"/>
        <v>7.2992700729928028E-3</v>
      </c>
    </row>
    <row r="286" spans="1:4" x14ac:dyDescent="0.55000000000000004">
      <c r="A286" s="15">
        <v>13210</v>
      </c>
      <c r="B286" s="14">
        <v>13.7</v>
      </c>
      <c r="C286" s="19">
        <f t="shared" si="9"/>
        <v>13240</v>
      </c>
      <c r="D286" s="24">
        <f t="shared" si="10"/>
        <v>0</v>
      </c>
    </row>
    <row r="287" spans="1:4" x14ac:dyDescent="0.55000000000000004">
      <c r="A287" s="15">
        <v>13241</v>
      </c>
      <c r="B287" s="14">
        <v>13.7</v>
      </c>
      <c r="C287" s="19">
        <f t="shared" si="9"/>
        <v>13270</v>
      </c>
      <c r="D287" s="24">
        <f t="shared" si="10"/>
        <v>-7.2463768115943461E-3</v>
      </c>
    </row>
    <row r="288" spans="1:4" x14ac:dyDescent="0.55000000000000004">
      <c r="A288" s="15">
        <v>13271</v>
      </c>
      <c r="B288" s="14">
        <v>13.7</v>
      </c>
      <c r="C288" s="19">
        <f t="shared" si="9"/>
        <v>13301</v>
      </c>
      <c r="D288" s="24">
        <f t="shared" si="10"/>
        <v>-7.2463768115943461E-3</v>
      </c>
    </row>
    <row r="289" spans="1:4" x14ac:dyDescent="0.55000000000000004">
      <c r="A289" s="15">
        <v>13302</v>
      </c>
      <c r="B289" s="14">
        <v>13.8</v>
      </c>
      <c r="C289" s="19">
        <f t="shared" si="9"/>
        <v>13331</v>
      </c>
      <c r="D289" s="24">
        <f t="shared" si="10"/>
        <v>7.2992700729928028E-3</v>
      </c>
    </row>
    <row r="290" spans="1:4" x14ac:dyDescent="0.55000000000000004">
      <c r="A290" s="15">
        <v>13332</v>
      </c>
      <c r="B290" s="14">
        <v>13.9</v>
      </c>
      <c r="C290" s="19">
        <f t="shared" si="9"/>
        <v>13362</v>
      </c>
      <c r="D290" s="24">
        <f t="shared" si="10"/>
        <v>1.4598540145985384E-2</v>
      </c>
    </row>
    <row r="291" spans="1:4" x14ac:dyDescent="0.55000000000000004">
      <c r="A291" s="15">
        <v>13363</v>
      </c>
      <c r="B291" s="14">
        <v>14</v>
      </c>
      <c r="C291" s="19">
        <f t="shared" si="9"/>
        <v>13393</v>
      </c>
      <c r="D291" s="24">
        <f t="shared" si="10"/>
        <v>2.1897810218978186E-2</v>
      </c>
    </row>
    <row r="292" spans="1:4" x14ac:dyDescent="0.55000000000000004">
      <c r="A292" s="15">
        <v>13394</v>
      </c>
      <c r="B292" s="14">
        <v>14</v>
      </c>
      <c r="C292" s="19">
        <f t="shared" si="9"/>
        <v>13423</v>
      </c>
      <c r="D292" s="24">
        <f t="shared" si="10"/>
        <v>2.1897810218978186E-2</v>
      </c>
    </row>
    <row r="293" spans="1:4" x14ac:dyDescent="0.55000000000000004">
      <c r="A293" s="15">
        <v>13424</v>
      </c>
      <c r="B293" s="14">
        <v>14</v>
      </c>
      <c r="C293" s="19">
        <f t="shared" si="9"/>
        <v>13454</v>
      </c>
      <c r="D293" s="24">
        <f t="shared" si="10"/>
        <v>2.1897810218978186E-2</v>
      </c>
    </row>
    <row r="294" spans="1:4" x14ac:dyDescent="0.55000000000000004">
      <c r="A294" s="15">
        <v>13455</v>
      </c>
      <c r="B294" s="14">
        <v>14</v>
      </c>
      <c r="C294" s="19">
        <f t="shared" si="9"/>
        <v>13484</v>
      </c>
      <c r="D294" s="24">
        <f t="shared" si="10"/>
        <v>1.4492753623188248E-2</v>
      </c>
    </row>
    <row r="295" spans="1:4" x14ac:dyDescent="0.55000000000000004">
      <c r="A295" s="15">
        <v>13485</v>
      </c>
      <c r="B295" s="14">
        <v>14</v>
      </c>
      <c r="C295" s="19">
        <f t="shared" si="9"/>
        <v>13515</v>
      </c>
      <c r="D295" s="24">
        <f t="shared" si="10"/>
        <v>1.4492753623188248E-2</v>
      </c>
    </row>
    <row r="296" spans="1:4" x14ac:dyDescent="0.55000000000000004">
      <c r="A296" s="15">
        <v>13516</v>
      </c>
      <c r="B296" s="14">
        <v>14.1</v>
      </c>
      <c r="C296" s="19">
        <f t="shared" si="9"/>
        <v>13546</v>
      </c>
      <c r="D296" s="24">
        <f t="shared" si="10"/>
        <v>2.1739130434782483E-2</v>
      </c>
    </row>
    <row r="297" spans="1:4" x14ac:dyDescent="0.55000000000000004">
      <c r="A297" s="15">
        <v>13547</v>
      </c>
      <c r="B297" s="14">
        <v>14.1</v>
      </c>
      <c r="C297" s="19">
        <f t="shared" si="9"/>
        <v>13574</v>
      </c>
      <c r="D297" s="24">
        <f t="shared" si="10"/>
        <v>2.1739130434782483E-2</v>
      </c>
    </row>
    <row r="298" spans="1:4" x14ac:dyDescent="0.55000000000000004">
      <c r="A298" s="15">
        <v>13575</v>
      </c>
      <c r="B298" s="14">
        <v>14.2</v>
      </c>
      <c r="C298" s="19">
        <f t="shared" si="9"/>
        <v>13605</v>
      </c>
      <c r="D298" s="24">
        <f t="shared" si="10"/>
        <v>3.649635036496357E-2</v>
      </c>
    </row>
    <row r="299" spans="1:4" x14ac:dyDescent="0.55000000000000004">
      <c r="A299" s="15">
        <v>13606</v>
      </c>
      <c r="B299" s="14">
        <v>14.3</v>
      </c>
      <c r="C299" s="19">
        <f t="shared" si="9"/>
        <v>13635</v>
      </c>
      <c r="D299" s="24">
        <f t="shared" si="10"/>
        <v>4.3795620437956373E-2</v>
      </c>
    </row>
    <row r="300" spans="1:4" x14ac:dyDescent="0.55000000000000004">
      <c r="A300" s="15">
        <v>13636</v>
      </c>
      <c r="B300" s="14">
        <v>14.4</v>
      </c>
      <c r="C300" s="19">
        <f t="shared" si="9"/>
        <v>13666</v>
      </c>
      <c r="D300" s="24">
        <f t="shared" si="10"/>
        <v>5.1094890510948954E-2</v>
      </c>
    </row>
    <row r="301" spans="1:4" x14ac:dyDescent="0.55000000000000004">
      <c r="A301" s="15">
        <v>13667</v>
      </c>
      <c r="B301" s="14">
        <v>14.4</v>
      </c>
      <c r="C301" s="19">
        <f t="shared" si="9"/>
        <v>13696</v>
      </c>
      <c r="D301" s="24">
        <f t="shared" si="10"/>
        <v>4.3478260869565188E-2</v>
      </c>
    </row>
    <row r="302" spans="1:4" x14ac:dyDescent="0.55000000000000004">
      <c r="A302" s="15">
        <v>13697</v>
      </c>
      <c r="B302" s="14">
        <v>14.5</v>
      </c>
      <c r="C302" s="19">
        <f t="shared" si="9"/>
        <v>13727</v>
      </c>
      <c r="D302" s="24">
        <f t="shared" si="10"/>
        <v>4.3165467625899234E-2</v>
      </c>
    </row>
    <row r="303" spans="1:4" x14ac:dyDescent="0.55000000000000004">
      <c r="A303" s="15">
        <v>13728</v>
      </c>
      <c r="B303" s="14">
        <v>14.5</v>
      </c>
      <c r="C303" s="19">
        <f t="shared" si="9"/>
        <v>13758</v>
      </c>
      <c r="D303" s="24">
        <f t="shared" si="10"/>
        <v>3.5714285714285809E-2</v>
      </c>
    </row>
    <row r="304" spans="1:4" x14ac:dyDescent="0.55000000000000004">
      <c r="A304" s="15">
        <v>13759</v>
      </c>
      <c r="B304" s="14">
        <v>14.6</v>
      </c>
      <c r="C304" s="19">
        <f t="shared" si="9"/>
        <v>13788</v>
      </c>
      <c r="D304" s="24">
        <f t="shared" si="10"/>
        <v>4.2857142857142927E-2</v>
      </c>
    </row>
    <row r="305" spans="1:4" x14ac:dyDescent="0.55000000000000004">
      <c r="A305" s="15">
        <v>13789</v>
      </c>
      <c r="B305" s="14">
        <v>14.6</v>
      </c>
      <c r="C305" s="19">
        <f t="shared" si="9"/>
        <v>13819</v>
      </c>
      <c r="D305" s="24">
        <f t="shared" si="10"/>
        <v>4.2857142857142927E-2</v>
      </c>
    </row>
    <row r="306" spans="1:4" x14ac:dyDescent="0.55000000000000004">
      <c r="A306" s="15">
        <v>13820</v>
      </c>
      <c r="B306" s="14">
        <v>14.5</v>
      </c>
      <c r="C306" s="19">
        <f t="shared" si="9"/>
        <v>13849</v>
      </c>
      <c r="D306" s="24">
        <f t="shared" si="10"/>
        <v>3.5714285714285809E-2</v>
      </c>
    </row>
    <row r="307" spans="1:4" x14ac:dyDescent="0.55000000000000004">
      <c r="A307" s="15">
        <v>13850</v>
      </c>
      <c r="B307" s="14">
        <v>14.4</v>
      </c>
      <c r="C307" s="19">
        <f t="shared" si="9"/>
        <v>13880</v>
      </c>
      <c r="D307" s="24">
        <f t="shared" si="10"/>
        <v>2.8571428571428692E-2</v>
      </c>
    </row>
    <row r="308" spans="1:4" x14ac:dyDescent="0.55000000000000004">
      <c r="A308" s="15">
        <v>13881</v>
      </c>
      <c r="B308" s="14">
        <v>14.2</v>
      </c>
      <c r="C308" s="19">
        <f t="shared" si="9"/>
        <v>13911</v>
      </c>
      <c r="D308" s="24">
        <f t="shared" si="10"/>
        <v>7.0921985815601829E-3</v>
      </c>
    </row>
    <row r="309" spans="1:4" x14ac:dyDescent="0.55000000000000004">
      <c r="A309" s="15">
        <v>13912</v>
      </c>
      <c r="B309" s="14">
        <v>14.1</v>
      </c>
      <c r="C309" s="19">
        <f t="shared" si="9"/>
        <v>13939</v>
      </c>
      <c r="D309" s="24">
        <f t="shared" si="10"/>
        <v>0</v>
      </c>
    </row>
    <row r="310" spans="1:4" x14ac:dyDescent="0.55000000000000004">
      <c r="A310" s="15">
        <v>13940</v>
      </c>
      <c r="B310" s="14">
        <v>14.1</v>
      </c>
      <c r="C310" s="19">
        <f t="shared" si="9"/>
        <v>13970</v>
      </c>
      <c r="D310" s="24">
        <f t="shared" si="10"/>
        <v>-7.0422535211267512E-3</v>
      </c>
    </row>
    <row r="311" spans="1:4" x14ac:dyDescent="0.55000000000000004">
      <c r="A311" s="15">
        <v>13971</v>
      </c>
      <c r="B311" s="14">
        <v>14.2</v>
      </c>
      <c r="C311" s="19">
        <f t="shared" si="9"/>
        <v>14000</v>
      </c>
      <c r="D311" s="24">
        <f t="shared" si="10"/>
        <v>-6.9930069930070893E-3</v>
      </c>
    </row>
    <row r="312" spans="1:4" x14ac:dyDescent="0.55000000000000004">
      <c r="A312" s="15">
        <v>14001</v>
      </c>
      <c r="B312" s="14">
        <v>14.1</v>
      </c>
      <c r="C312" s="19">
        <f t="shared" si="9"/>
        <v>14031</v>
      </c>
      <c r="D312" s="24">
        <f t="shared" si="10"/>
        <v>-2.083333333333337E-2</v>
      </c>
    </row>
    <row r="313" spans="1:4" x14ac:dyDescent="0.55000000000000004">
      <c r="A313" s="15">
        <v>14032</v>
      </c>
      <c r="B313" s="14">
        <v>14.1</v>
      </c>
      <c r="C313" s="19">
        <f t="shared" si="9"/>
        <v>14061</v>
      </c>
      <c r="D313" s="24">
        <f t="shared" si="10"/>
        <v>-2.083333333333337E-2</v>
      </c>
    </row>
    <row r="314" spans="1:4" x14ac:dyDescent="0.55000000000000004">
      <c r="A314" s="15">
        <v>14062</v>
      </c>
      <c r="B314" s="14">
        <v>14.1</v>
      </c>
      <c r="C314" s="19">
        <f t="shared" si="9"/>
        <v>14092</v>
      </c>
      <c r="D314" s="24">
        <f t="shared" si="10"/>
        <v>-2.7586206896551779E-2</v>
      </c>
    </row>
    <row r="315" spans="1:4" x14ac:dyDescent="0.55000000000000004">
      <c r="A315" s="15">
        <v>14093</v>
      </c>
      <c r="B315" s="14">
        <v>14.1</v>
      </c>
      <c r="C315" s="19">
        <f t="shared" si="9"/>
        <v>14123</v>
      </c>
      <c r="D315" s="24">
        <f t="shared" si="10"/>
        <v>-2.7586206896551779E-2</v>
      </c>
    </row>
    <row r="316" spans="1:4" x14ac:dyDescent="0.55000000000000004">
      <c r="A316" s="15">
        <v>14124</v>
      </c>
      <c r="B316" s="14">
        <v>14.1</v>
      </c>
      <c r="C316" s="19">
        <f t="shared" si="9"/>
        <v>14153</v>
      </c>
      <c r="D316" s="24">
        <f t="shared" si="10"/>
        <v>-3.4246575342465779E-2</v>
      </c>
    </row>
    <row r="317" spans="1:4" x14ac:dyDescent="0.55000000000000004">
      <c r="A317" s="15">
        <v>14154</v>
      </c>
      <c r="B317" s="14">
        <v>14</v>
      </c>
      <c r="C317" s="19">
        <f t="shared" si="9"/>
        <v>14184</v>
      </c>
      <c r="D317" s="24">
        <f t="shared" si="10"/>
        <v>-4.1095890410958846E-2</v>
      </c>
    </row>
    <row r="318" spans="1:4" x14ac:dyDescent="0.55000000000000004">
      <c r="A318" s="15">
        <v>14185</v>
      </c>
      <c r="B318" s="14">
        <v>14</v>
      </c>
      <c r="C318" s="19">
        <f t="shared" si="9"/>
        <v>14214</v>
      </c>
      <c r="D318" s="24">
        <f t="shared" si="10"/>
        <v>-3.4482758620689613E-2</v>
      </c>
    </row>
    <row r="319" spans="1:4" x14ac:dyDescent="0.55000000000000004">
      <c r="A319" s="15">
        <v>14215</v>
      </c>
      <c r="B319" s="14">
        <v>14</v>
      </c>
      <c r="C319" s="19">
        <f t="shared" si="9"/>
        <v>14245</v>
      </c>
      <c r="D319" s="24">
        <f t="shared" si="10"/>
        <v>-2.777777777777779E-2</v>
      </c>
    </row>
    <row r="320" spans="1:4" x14ac:dyDescent="0.55000000000000004">
      <c r="A320" s="15">
        <v>14246</v>
      </c>
      <c r="B320" s="14">
        <v>14</v>
      </c>
      <c r="C320" s="19">
        <f t="shared" si="9"/>
        <v>14276</v>
      </c>
      <c r="D320" s="24">
        <f t="shared" si="10"/>
        <v>-1.4084507042253502E-2</v>
      </c>
    </row>
    <row r="321" spans="1:4" x14ac:dyDescent="0.55000000000000004">
      <c r="A321" s="15">
        <v>14277</v>
      </c>
      <c r="B321" s="14">
        <v>13.9</v>
      </c>
      <c r="C321" s="19">
        <f t="shared" si="9"/>
        <v>14304</v>
      </c>
      <c r="D321" s="24">
        <f t="shared" si="10"/>
        <v>-1.4184397163120477E-2</v>
      </c>
    </row>
    <row r="322" spans="1:4" x14ac:dyDescent="0.55000000000000004">
      <c r="A322" s="15">
        <v>14305</v>
      </c>
      <c r="B322" s="14">
        <v>13.9</v>
      </c>
      <c r="C322" s="19">
        <f t="shared" si="9"/>
        <v>14335</v>
      </c>
      <c r="D322" s="24">
        <f t="shared" si="10"/>
        <v>-1.4184397163120477E-2</v>
      </c>
    </row>
    <row r="323" spans="1:4" x14ac:dyDescent="0.55000000000000004">
      <c r="A323" s="15">
        <v>14336</v>
      </c>
      <c r="B323" s="14">
        <v>13.8</v>
      </c>
      <c r="C323" s="19">
        <f t="shared" si="9"/>
        <v>14365</v>
      </c>
      <c r="D323" s="24">
        <f t="shared" si="10"/>
        <v>-2.8169014084506894E-2</v>
      </c>
    </row>
    <row r="324" spans="1:4" x14ac:dyDescent="0.55000000000000004">
      <c r="A324" s="15">
        <v>14366</v>
      </c>
      <c r="B324" s="14">
        <v>13.8</v>
      </c>
      <c r="C324" s="19">
        <f t="shared" si="9"/>
        <v>14396</v>
      </c>
      <c r="D324" s="24">
        <f t="shared" si="10"/>
        <v>-2.1276595744680771E-2</v>
      </c>
    </row>
    <row r="325" spans="1:4" x14ac:dyDescent="0.55000000000000004">
      <c r="A325" s="15">
        <v>14397</v>
      </c>
      <c r="B325" s="14">
        <v>13.8</v>
      </c>
      <c r="C325" s="19">
        <f t="shared" si="9"/>
        <v>14426</v>
      </c>
      <c r="D325" s="24">
        <f t="shared" si="10"/>
        <v>-2.1276595744680771E-2</v>
      </c>
    </row>
    <row r="326" spans="1:4" x14ac:dyDescent="0.55000000000000004">
      <c r="A326" s="15">
        <v>14427</v>
      </c>
      <c r="B326" s="14">
        <v>13.8</v>
      </c>
      <c r="C326" s="19">
        <f t="shared" si="9"/>
        <v>14457</v>
      </c>
      <c r="D326" s="24">
        <f t="shared" si="10"/>
        <v>-2.1276595744680771E-2</v>
      </c>
    </row>
    <row r="327" spans="1:4" x14ac:dyDescent="0.55000000000000004">
      <c r="A327" s="15">
        <v>14458</v>
      </c>
      <c r="B327" s="14">
        <v>13.8</v>
      </c>
      <c r="C327" s="19">
        <f t="shared" si="9"/>
        <v>14488</v>
      </c>
      <c r="D327" s="24">
        <f t="shared" si="10"/>
        <v>-2.1276595744680771E-2</v>
      </c>
    </row>
    <row r="328" spans="1:4" x14ac:dyDescent="0.55000000000000004">
      <c r="A328" s="15">
        <v>14489</v>
      </c>
      <c r="B328" s="14">
        <v>14.1</v>
      </c>
      <c r="C328" s="19">
        <f t="shared" si="9"/>
        <v>14518</v>
      </c>
      <c r="D328" s="24">
        <f t="shared" si="10"/>
        <v>0</v>
      </c>
    </row>
    <row r="329" spans="1:4" x14ac:dyDescent="0.55000000000000004">
      <c r="A329" s="15">
        <v>14519</v>
      </c>
      <c r="B329" s="14">
        <v>14</v>
      </c>
      <c r="C329" s="19">
        <f t="shared" ref="C329:C392" si="11">IF(A329="","",EOMONTH(A329,0))</f>
        <v>14549</v>
      </c>
      <c r="D329" s="24">
        <f t="shared" si="10"/>
        <v>0</v>
      </c>
    </row>
    <row r="330" spans="1:4" x14ac:dyDescent="0.55000000000000004">
      <c r="A330" s="15">
        <v>14550</v>
      </c>
      <c r="B330" s="14">
        <v>14</v>
      </c>
      <c r="C330" s="19">
        <f t="shared" si="11"/>
        <v>14579</v>
      </c>
      <c r="D330" s="24">
        <f t="shared" si="10"/>
        <v>0</v>
      </c>
    </row>
    <row r="331" spans="1:4" x14ac:dyDescent="0.55000000000000004">
      <c r="A331" s="15">
        <v>14580</v>
      </c>
      <c r="B331" s="14">
        <v>14</v>
      </c>
      <c r="C331" s="19">
        <f t="shared" si="11"/>
        <v>14610</v>
      </c>
      <c r="D331" s="24">
        <f t="shared" si="10"/>
        <v>0</v>
      </c>
    </row>
    <row r="332" spans="1:4" x14ac:dyDescent="0.55000000000000004">
      <c r="A332" s="15">
        <v>14611</v>
      </c>
      <c r="B332" s="14">
        <v>13.9</v>
      </c>
      <c r="C332" s="19">
        <f t="shared" si="11"/>
        <v>14641</v>
      </c>
      <c r="D332" s="24">
        <f t="shared" si="10"/>
        <v>-7.1428571428571175E-3</v>
      </c>
    </row>
    <row r="333" spans="1:4" x14ac:dyDescent="0.55000000000000004">
      <c r="A333" s="15">
        <v>14642</v>
      </c>
      <c r="B333" s="14">
        <v>14</v>
      </c>
      <c r="C333" s="19">
        <f t="shared" si="11"/>
        <v>14670</v>
      </c>
      <c r="D333" s="24">
        <f t="shared" si="10"/>
        <v>7.194244604316502E-3</v>
      </c>
    </row>
    <row r="334" spans="1:4" x14ac:dyDescent="0.55000000000000004">
      <c r="A334" s="15">
        <v>14671</v>
      </c>
      <c r="B334" s="14">
        <v>14</v>
      </c>
      <c r="C334" s="19">
        <f t="shared" si="11"/>
        <v>14701</v>
      </c>
      <c r="D334" s="24">
        <f t="shared" si="10"/>
        <v>7.194244604316502E-3</v>
      </c>
    </row>
    <row r="335" spans="1:4" x14ac:dyDescent="0.55000000000000004">
      <c r="A335" s="15">
        <v>14702</v>
      </c>
      <c r="B335" s="14">
        <v>14</v>
      </c>
      <c r="C335" s="19">
        <f t="shared" si="11"/>
        <v>14731</v>
      </c>
      <c r="D335" s="24">
        <f t="shared" si="10"/>
        <v>1.4492753623188248E-2</v>
      </c>
    </row>
    <row r="336" spans="1:4" x14ac:dyDescent="0.55000000000000004">
      <c r="A336" s="15">
        <v>14732</v>
      </c>
      <c r="B336" s="14">
        <v>14</v>
      </c>
      <c r="C336" s="19">
        <f t="shared" si="11"/>
        <v>14762</v>
      </c>
      <c r="D336" s="24">
        <f t="shared" si="10"/>
        <v>1.4492753623188248E-2</v>
      </c>
    </row>
    <row r="337" spans="1:4" x14ac:dyDescent="0.55000000000000004">
      <c r="A337" s="15">
        <v>14763</v>
      </c>
      <c r="B337" s="14">
        <v>14.1</v>
      </c>
      <c r="C337" s="19">
        <f t="shared" si="11"/>
        <v>14792</v>
      </c>
      <c r="D337" s="24">
        <f t="shared" si="10"/>
        <v>2.1739130434782483E-2</v>
      </c>
    </row>
    <row r="338" spans="1:4" x14ac:dyDescent="0.55000000000000004">
      <c r="A338" s="15">
        <v>14793</v>
      </c>
      <c r="B338" s="14">
        <v>14</v>
      </c>
      <c r="C338" s="19">
        <f t="shared" si="11"/>
        <v>14823</v>
      </c>
      <c r="D338" s="24">
        <f t="shared" si="10"/>
        <v>1.4492753623188248E-2</v>
      </c>
    </row>
    <row r="339" spans="1:4" x14ac:dyDescent="0.55000000000000004">
      <c r="A339" s="15">
        <v>14824</v>
      </c>
      <c r="B339" s="14">
        <v>14</v>
      </c>
      <c r="C339" s="19">
        <f t="shared" si="11"/>
        <v>14854</v>
      </c>
      <c r="D339" s="24">
        <f t="shared" si="10"/>
        <v>1.4492753623188248E-2</v>
      </c>
    </row>
    <row r="340" spans="1:4" x14ac:dyDescent="0.55000000000000004">
      <c r="A340" s="15">
        <v>14855</v>
      </c>
      <c r="B340" s="14">
        <v>14</v>
      </c>
      <c r="C340" s="19">
        <f t="shared" si="11"/>
        <v>14884</v>
      </c>
      <c r="D340" s="24">
        <f t="shared" si="10"/>
        <v>-7.0921985815602939E-3</v>
      </c>
    </row>
    <row r="341" spans="1:4" x14ac:dyDescent="0.55000000000000004">
      <c r="A341" s="15">
        <v>14885</v>
      </c>
      <c r="B341" s="14">
        <v>14</v>
      </c>
      <c r="C341" s="19">
        <f t="shared" si="11"/>
        <v>14915</v>
      </c>
      <c r="D341" s="24">
        <f t="shared" ref="D341:D404" si="12">IF(OR(A341="",ROW(A341)&lt;20),"",((B341/B329)-1))</f>
        <v>0</v>
      </c>
    </row>
    <row r="342" spans="1:4" x14ac:dyDescent="0.55000000000000004">
      <c r="A342" s="15">
        <v>14916</v>
      </c>
      <c r="B342" s="14">
        <v>14</v>
      </c>
      <c r="C342" s="19">
        <f t="shared" si="11"/>
        <v>14945</v>
      </c>
      <c r="D342" s="24">
        <f t="shared" si="12"/>
        <v>0</v>
      </c>
    </row>
    <row r="343" spans="1:4" x14ac:dyDescent="0.55000000000000004">
      <c r="A343" s="15">
        <v>14946</v>
      </c>
      <c r="B343" s="14">
        <v>14.1</v>
      </c>
      <c r="C343" s="19">
        <f t="shared" si="11"/>
        <v>14976</v>
      </c>
      <c r="D343" s="24">
        <f t="shared" si="12"/>
        <v>7.1428571428571175E-3</v>
      </c>
    </row>
    <row r="344" spans="1:4" x14ac:dyDescent="0.55000000000000004">
      <c r="A344" s="15">
        <v>14977</v>
      </c>
      <c r="B344" s="14">
        <v>14.1</v>
      </c>
      <c r="C344" s="19">
        <f t="shared" si="11"/>
        <v>15007</v>
      </c>
      <c r="D344" s="24">
        <f t="shared" si="12"/>
        <v>1.4388489208633004E-2</v>
      </c>
    </row>
    <row r="345" spans="1:4" x14ac:dyDescent="0.55000000000000004">
      <c r="A345" s="15">
        <v>15008</v>
      </c>
      <c r="B345" s="14">
        <v>14.1</v>
      </c>
      <c r="C345" s="19">
        <f t="shared" si="11"/>
        <v>15035</v>
      </c>
      <c r="D345" s="24">
        <f t="shared" si="12"/>
        <v>7.1428571428571175E-3</v>
      </c>
    </row>
    <row r="346" spans="1:4" x14ac:dyDescent="0.55000000000000004">
      <c r="A346" s="15">
        <v>15036</v>
      </c>
      <c r="B346" s="14">
        <v>14.2</v>
      </c>
      <c r="C346" s="19">
        <f t="shared" si="11"/>
        <v>15066</v>
      </c>
      <c r="D346" s="24">
        <f t="shared" si="12"/>
        <v>1.4285714285714235E-2</v>
      </c>
    </row>
    <row r="347" spans="1:4" x14ac:dyDescent="0.55000000000000004">
      <c r="A347" s="15">
        <v>15067</v>
      </c>
      <c r="B347" s="14">
        <v>14.3</v>
      </c>
      <c r="C347" s="19">
        <f t="shared" si="11"/>
        <v>15096</v>
      </c>
      <c r="D347" s="24">
        <f t="shared" si="12"/>
        <v>2.1428571428571574E-2</v>
      </c>
    </row>
    <row r="348" spans="1:4" x14ac:dyDescent="0.55000000000000004">
      <c r="A348" s="15">
        <v>15097</v>
      </c>
      <c r="B348" s="14">
        <v>14.4</v>
      </c>
      <c r="C348" s="19">
        <f t="shared" si="11"/>
        <v>15127</v>
      </c>
      <c r="D348" s="24">
        <f t="shared" si="12"/>
        <v>2.8571428571428692E-2</v>
      </c>
    </row>
    <row r="349" spans="1:4" x14ac:dyDescent="0.55000000000000004">
      <c r="A349" s="15">
        <v>15128</v>
      </c>
      <c r="B349" s="14">
        <v>14.7</v>
      </c>
      <c r="C349" s="19">
        <f t="shared" si="11"/>
        <v>15157</v>
      </c>
      <c r="D349" s="24">
        <f t="shared" si="12"/>
        <v>4.2553191489361764E-2</v>
      </c>
    </row>
    <row r="350" spans="1:4" x14ac:dyDescent="0.55000000000000004">
      <c r="A350" s="15">
        <v>15158</v>
      </c>
      <c r="B350" s="14">
        <v>14.7</v>
      </c>
      <c r="C350" s="19">
        <f t="shared" si="11"/>
        <v>15188</v>
      </c>
      <c r="D350" s="24">
        <f t="shared" si="12"/>
        <v>5.0000000000000044E-2</v>
      </c>
    </row>
    <row r="351" spans="1:4" x14ac:dyDescent="0.55000000000000004">
      <c r="A351" s="15">
        <v>15189</v>
      </c>
      <c r="B351" s="14">
        <v>14.9</v>
      </c>
      <c r="C351" s="19">
        <f t="shared" si="11"/>
        <v>15219</v>
      </c>
      <c r="D351" s="24">
        <f t="shared" si="12"/>
        <v>6.4285714285714279E-2</v>
      </c>
    </row>
    <row r="352" spans="1:4" x14ac:dyDescent="0.55000000000000004">
      <c r="A352" s="15">
        <v>15220</v>
      </c>
      <c r="B352" s="14">
        <v>15.1</v>
      </c>
      <c r="C352" s="19">
        <f t="shared" si="11"/>
        <v>15249</v>
      </c>
      <c r="D352" s="24">
        <f t="shared" si="12"/>
        <v>7.8571428571428514E-2</v>
      </c>
    </row>
    <row r="353" spans="1:4" x14ac:dyDescent="0.55000000000000004">
      <c r="A353" s="15">
        <v>15250</v>
      </c>
      <c r="B353" s="14">
        <v>15.3</v>
      </c>
      <c r="C353" s="19">
        <f t="shared" si="11"/>
        <v>15280</v>
      </c>
      <c r="D353" s="24">
        <f t="shared" si="12"/>
        <v>9.2857142857142971E-2</v>
      </c>
    </row>
    <row r="354" spans="1:4" x14ac:dyDescent="0.55000000000000004">
      <c r="A354" s="15">
        <v>15281</v>
      </c>
      <c r="B354" s="14">
        <v>15.4</v>
      </c>
      <c r="C354" s="19">
        <f t="shared" si="11"/>
        <v>15310</v>
      </c>
      <c r="D354" s="24">
        <f t="shared" si="12"/>
        <v>0.10000000000000009</v>
      </c>
    </row>
    <row r="355" spans="1:4" x14ac:dyDescent="0.55000000000000004">
      <c r="A355" s="15">
        <v>15311</v>
      </c>
      <c r="B355" s="14">
        <v>15.5</v>
      </c>
      <c r="C355" s="19">
        <f t="shared" si="11"/>
        <v>15341</v>
      </c>
      <c r="D355" s="24">
        <f t="shared" si="12"/>
        <v>9.9290780141843893E-2</v>
      </c>
    </row>
    <row r="356" spans="1:4" x14ac:dyDescent="0.55000000000000004">
      <c r="A356" s="15">
        <v>15342</v>
      </c>
      <c r="B356" s="14">
        <v>15.7</v>
      </c>
      <c r="C356" s="19">
        <f t="shared" si="11"/>
        <v>15372</v>
      </c>
      <c r="D356" s="24">
        <f t="shared" si="12"/>
        <v>0.11347517730496448</v>
      </c>
    </row>
    <row r="357" spans="1:4" x14ac:dyDescent="0.55000000000000004">
      <c r="A357" s="15">
        <v>15373</v>
      </c>
      <c r="B357" s="14">
        <v>15.8</v>
      </c>
      <c r="C357" s="19">
        <f t="shared" si="11"/>
        <v>15400</v>
      </c>
      <c r="D357" s="24">
        <f t="shared" si="12"/>
        <v>0.12056737588652489</v>
      </c>
    </row>
    <row r="358" spans="1:4" x14ac:dyDescent="0.55000000000000004">
      <c r="A358" s="15">
        <v>15401</v>
      </c>
      <c r="B358" s="14">
        <v>16</v>
      </c>
      <c r="C358" s="19">
        <f t="shared" si="11"/>
        <v>15431</v>
      </c>
      <c r="D358" s="24">
        <f t="shared" si="12"/>
        <v>0.12676056338028174</v>
      </c>
    </row>
    <row r="359" spans="1:4" x14ac:dyDescent="0.55000000000000004">
      <c r="A359" s="15">
        <v>15432</v>
      </c>
      <c r="B359" s="14">
        <v>16.100000000000001</v>
      </c>
      <c r="C359" s="19">
        <f t="shared" si="11"/>
        <v>15461</v>
      </c>
      <c r="D359" s="24">
        <f t="shared" si="12"/>
        <v>0.12587412587412583</v>
      </c>
    </row>
    <row r="360" spans="1:4" x14ac:dyDescent="0.55000000000000004">
      <c r="A360" s="15">
        <v>15462</v>
      </c>
      <c r="B360" s="14">
        <v>16.3</v>
      </c>
      <c r="C360" s="19">
        <f t="shared" si="11"/>
        <v>15492</v>
      </c>
      <c r="D360" s="24">
        <f t="shared" si="12"/>
        <v>0.13194444444444442</v>
      </c>
    </row>
    <row r="361" spans="1:4" x14ac:dyDescent="0.55000000000000004">
      <c r="A361" s="15">
        <v>15493</v>
      </c>
      <c r="B361" s="14">
        <v>16.3</v>
      </c>
      <c r="C361" s="19">
        <f t="shared" si="11"/>
        <v>15522</v>
      </c>
      <c r="D361" s="24">
        <f t="shared" si="12"/>
        <v>0.10884353741496611</v>
      </c>
    </row>
    <row r="362" spans="1:4" x14ac:dyDescent="0.55000000000000004">
      <c r="A362" s="15">
        <v>15523</v>
      </c>
      <c r="B362" s="14">
        <v>16.399999999999999</v>
      </c>
      <c r="C362" s="19">
        <f t="shared" si="11"/>
        <v>15553</v>
      </c>
      <c r="D362" s="24">
        <f t="shared" si="12"/>
        <v>0.11564625850340127</v>
      </c>
    </row>
    <row r="363" spans="1:4" x14ac:dyDescent="0.55000000000000004">
      <c r="A363" s="15">
        <v>15554</v>
      </c>
      <c r="B363" s="14">
        <v>16.5</v>
      </c>
      <c r="C363" s="19">
        <f t="shared" si="11"/>
        <v>15584</v>
      </c>
      <c r="D363" s="24">
        <f t="shared" si="12"/>
        <v>0.10738255033557054</v>
      </c>
    </row>
    <row r="364" spans="1:4" x14ac:dyDescent="0.55000000000000004">
      <c r="A364" s="15">
        <v>15585</v>
      </c>
      <c r="B364" s="14">
        <v>16.5</v>
      </c>
      <c r="C364" s="19">
        <f t="shared" si="11"/>
        <v>15614</v>
      </c>
      <c r="D364" s="24">
        <f t="shared" si="12"/>
        <v>9.27152317880795E-2</v>
      </c>
    </row>
    <row r="365" spans="1:4" x14ac:dyDescent="0.55000000000000004">
      <c r="A365" s="15">
        <v>15615</v>
      </c>
      <c r="B365" s="14">
        <v>16.7</v>
      </c>
      <c r="C365" s="19">
        <f t="shared" si="11"/>
        <v>15645</v>
      </c>
      <c r="D365" s="24">
        <f t="shared" si="12"/>
        <v>9.1503267973856106E-2</v>
      </c>
    </row>
    <row r="366" spans="1:4" x14ac:dyDescent="0.55000000000000004">
      <c r="A366" s="15">
        <v>15646</v>
      </c>
      <c r="B366" s="14">
        <v>16.8</v>
      </c>
      <c r="C366" s="19">
        <f t="shared" si="11"/>
        <v>15675</v>
      </c>
      <c r="D366" s="24">
        <f t="shared" si="12"/>
        <v>9.0909090909090828E-2</v>
      </c>
    </row>
    <row r="367" spans="1:4" x14ac:dyDescent="0.55000000000000004">
      <c r="A367" s="15">
        <v>15676</v>
      </c>
      <c r="B367" s="14">
        <v>16.899999999999999</v>
      </c>
      <c r="C367" s="19">
        <f t="shared" si="11"/>
        <v>15706</v>
      </c>
      <c r="D367" s="24">
        <f t="shared" si="12"/>
        <v>9.0322580645161299E-2</v>
      </c>
    </row>
    <row r="368" spans="1:4" x14ac:dyDescent="0.55000000000000004">
      <c r="A368" s="15">
        <v>15707</v>
      </c>
      <c r="B368" s="14">
        <v>16.899999999999999</v>
      </c>
      <c r="C368" s="19">
        <f t="shared" si="11"/>
        <v>15737</v>
      </c>
      <c r="D368" s="24">
        <f t="shared" si="12"/>
        <v>7.6433121019108263E-2</v>
      </c>
    </row>
    <row r="369" spans="1:4" x14ac:dyDescent="0.55000000000000004">
      <c r="A369" s="15">
        <v>15738</v>
      </c>
      <c r="B369" s="14">
        <v>16.899999999999999</v>
      </c>
      <c r="C369" s="19">
        <f t="shared" si="11"/>
        <v>15765</v>
      </c>
      <c r="D369" s="24">
        <f t="shared" si="12"/>
        <v>6.9620253164556889E-2</v>
      </c>
    </row>
    <row r="370" spans="1:4" x14ac:dyDescent="0.55000000000000004">
      <c r="A370" s="15">
        <v>15766</v>
      </c>
      <c r="B370" s="14">
        <v>17.2</v>
      </c>
      <c r="C370" s="19">
        <f t="shared" si="11"/>
        <v>15796</v>
      </c>
      <c r="D370" s="24">
        <f t="shared" si="12"/>
        <v>7.4999999999999956E-2</v>
      </c>
    </row>
    <row r="371" spans="1:4" x14ac:dyDescent="0.55000000000000004">
      <c r="A371" s="15">
        <v>15797</v>
      </c>
      <c r="B371" s="14">
        <v>17.399999999999999</v>
      </c>
      <c r="C371" s="19">
        <f t="shared" si="11"/>
        <v>15826</v>
      </c>
      <c r="D371" s="24">
        <f t="shared" si="12"/>
        <v>8.0745341614906652E-2</v>
      </c>
    </row>
    <row r="372" spans="1:4" x14ac:dyDescent="0.55000000000000004">
      <c r="A372" s="15">
        <v>15827</v>
      </c>
      <c r="B372" s="14">
        <v>17.5</v>
      </c>
      <c r="C372" s="19">
        <f t="shared" si="11"/>
        <v>15857</v>
      </c>
      <c r="D372" s="24">
        <f t="shared" si="12"/>
        <v>7.361963190184051E-2</v>
      </c>
    </row>
    <row r="373" spans="1:4" x14ac:dyDescent="0.55000000000000004">
      <c r="A373" s="15">
        <v>15858</v>
      </c>
      <c r="B373" s="14">
        <v>17.5</v>
      </c>
      <c r="C373" s="19">
        <f t="shared" si="11"/>
        <v>15887</v>
      </c>
      <c r="D373" s="24">
        <f t="shared" si="12"/>
        <v>7.361963190184051E-2</v>
      </c>
    </row>
    <row r="374" spans="1:4" x14ac:dyDescent="0.55000000000000004">
      <c r="A374" s="15">
        <v>15888</v>
      </c>
      <c r="B374" s="14">
        <v>17.399999999999999</v>
      </c>
      <c r="C374" s="19">
        <f t="shared" si="11"/>
        <v>15918</v>
      </c>
      <c r="D374" s="24">
        <f t="shared" si="12"/>
        <v>6.0975609756097615E-2</v>
      </c>
    </row>
    <row r="375" spans="1:4" x14ac:dyDescent="0.55000000000000004">
      <c r="A375" s="15">
        <v>15919</v>
      </c>
      <c r="B375" s="14">
        <v>17.3</v>
      </c>
      <c r="C375" s="19">
        <f t="shared" si="11"/>
        <v>15949</v>
      </c>
      <c r="D375" s="24">
        <f t="shared" si="12"/>
        <v>4.8484848484848575E-2</v>
      </c>
    </row>
    <row r="376" spans="1:4" x14ac:dyDescent="0.55000000000000004">
      <c r="A376" s="15">
        <v>15950</v>
      </c>
      <c r="B376" s="14">
        <v>17.399999999999999</v>
      </c>
      <c r="C376" s="19">
        <f t="shared" si="11"/>
        <v>15979</v>
      </c>
      <c r="D376" s="24">
        <f t="shared" si="12"/>
        <v>5.4545454545454453E-2</v>
      </c>
    </row>
    <row r="377" spans="1:4" x14ac:dyDescent="0.55000000000000004">
      <c r="A377" s="15">
        <v>15980</v>
      </c>
      <c r="B377" s="14">
        <v>17.399999999999999</v>
      </c>
      <c r="C377" s="19">
        <f t="shared" si="11"/>
        <v>16010</v>
      </c>
      <c r="D377" s="24">
        <f t="shared" si="12"/>
        <v>4.1916167664670656E-2</v>
      </c>
    </row>
    <row r="378" spans="1:4" x14ac:dyDescent="0.55000000000000004">
      <c r="A378" s="15">
        <v>16011</v>
      </c>
      <c r="B378" s="14">
        <v>17.399999999999999</v>
      </c>
      <c r="C378" s="19">
        <f t="shared" si="11"/>
        <v>16040</v>
      </c>
      <c r="D378" s="24">
        <f t="shared" si="12"/>
        <v>3.5714285714285587E-2</v>
      </c>
    </row>
    <row r="379" spans="1:4" x14ac:dyDescent="0.55000000000000004">
      <c r="A379" s="15">
        <v>16041</v>
      </c>
      <c r="B379" s="14">
        <v>17.399999999999999</v>
      </c>
      <c r="C379" s="19">
        <f t="shared" si="11"/>
        <v>16071</v>
      </c>
      <c r="D379" s="24">
        <f t="shared" si="12"/>
        <v>2.9585798816567976E-2</v>
      </c>
    </row>
    <row r="380" spans="1:4" x14ac:dyDescent="0.55000000000000004">
      <c r="A380" s="15">
        <v>16072</v>
      </c>
      <c r="B380" s="14">
        <v>17.399999999999999</v>
      </c>
      <c r="C380" s="19">
        <f t="shared" si="11"/>
        <v>16102</v>
      </c>
      <c r="D380" s="24">
        <f t="shared" si="12"/>
        <v>2.9585798816567976E-2</v>
      </c>
    </row>
    <row r="381" spans="1:4" x14ac:dyDescent="0.55000000000000004">
      <c r="A381" s="15">
        <v>16103</v>
      </c>
      <c r="B381" s="14">
        <v>17.399999999999999</v>
      </c>
      <c r="C381" s="19">
        <f t="shared" si="11"/>
        <v>16131</v>
      </c>
      <c r="D381" s="24">
        <f t="shared" si="12"/>
        <v>2.9585798816567976E-2</v>
      </c>
    </row>
    <row r="382" spans="1:4" x14ac:dyDescent="0.55000000000000004">
      <c r="A382" s="15">
        <v>16132</v>
      </c>
      <c r="B382" s="14">
        <v>17.399999999999999</v>
      </c>
      <c r="C382" s="19">
        <f t="shared" si="11"/>
        <v>16162</v>
      </c>
      <c r="D382" s="24">
        <f t="shared" si="12"/>
        <v>1.1627906976744207E-2</v>
      </c>
    </row>
    <row r="383" spans="1:4" x14ac:dyDescent="0.55000000000000004">
      <c r="A383" s="15">
        <v>16163</v>
      </c>
      <c r="B383" s="14">
        <v>17.5</v>
      </c>
      <c r="C383" s="19">
        <f t="shared" si="11"/>
        <v>16192</v>
      </c>
      <c r="D383" s="24">
        <f t="shared" si="12"/>
        <v>5.7471264367816577E-3</v>
      </c>
    </row>
    <row r="384" spans="1:4" x14ac:dyDescent="0.55000000000000004">
      <c r="A384" s="15">
        <v>16193</v>
      </c>
      <c r="B384" s="14">
        <v>17.5</v>
      </c>
      <c r="C384" s="19">
        <f t="shared" si="11"/>
        <v>16223</v>
      </c>
      <c r="D384" s="24">
        <f t="shared" si="12"/>
        <v>0</v>
      </c>
    </row>
    <row r="385" spans="1:4" x14ac:dyDescent="0.55000000000000004">
      <c r="A385" s="15">
        <v>16224</v>
      </c>
      <c r="B385" s="14">
        <v>17.600000000000001</v>
      </c>
      <c r="C385" s="19">
        <f t="shared" si="11"/>
        <v>16253</v>
      </c>
      <c r="D385" s="24">
        <f t="shared" si="12"/>
        <v>5.7142857142857828E-3</v>
      </c>
    </row>
    <row r="386" spans="1:4" x14ac:dyDescent="0.55000000000000004">
      <c r="A386" s="15">
        <v>16254</v>
      </c>
      <c r="B386" s="14">
        <v>17.7</v>
      </c>
      <c r="C386" s="19">
        <f t="shared" si="11"/>
        <v>16284</v>
      </c>
      <c r="D386" s="24">
        <f t="shared" si="12"/>
        <v>1.7241379310344973E-2</v>
      </c>
    </row>
    <row r="387" spans="1:4" x14ac:dyDescent="0.55000000000000004">
      <c r="A387" s="15">
        <v>16285</v>
      </c>
      <c r="B387" s="14">
        <v>17.7</v>
      </c>
      <c r="C387" s="19">
        <f t="shared" si="11"/>
        <v>16315</v>
      </c>
      <c r="D387" s="24">
        <f t="shared" si="12"/>
        <v>2.3121387283236983E-2</v>
      </c>
    </row>
    <row r="388" spans="1:4" x14ac:dyDescent="0.55000000000000004">
      <c r="A388" s="15">
        <v>16316</v>
      </c>
      <c r="B388" s="14">
        <v>17.7</v>
      </c>
      <c r="C388" s="19">
        <f t="shared" si="11"/>
        <v>16345</v>
      </c>
      <c r="D388" s="24">
        <f t="shared" si="12"/>
        <v>1.7241379310344973E-2</v>
      </c>
    </row>
    <row r="389" spans="1:4" x14ac:dyDescent="0.55000000000000004">
      <c r="A389" s="15">
        <v>16346</v>
      </c>
      <c r="B389" s="14">
        <v>17.7</v>
      </c>
      <c r="C389" s="19">
        <f t="shared" si="11"/>
        <v>16376</v>
      </c>
      <c r="D389" s="24">
        <f t="shared" si="12"/>
        <v>1.7241379310344973E-2</v>
      </c>
    </row>
    <row r="390" spans="1:4" x14ac:dyDescent="0.55000000000000004">
      <c r="A390" s="15">
        <v>16377</v>
      </c>
      <c r="B390" s="14">
        <v>17.7</v>
      </c>
      <c r="C390" s="19">
        <f t="shared" si="11"/>
        <v>16406</v>
      </c>
      <c r="D390" s="24">
        <f t="shared" si="12"/>
        <v>1.7241379310344973E-2</v>
      </c>
    </row>
    <row r="391" spans="1:4" x14ac:dyDescent="0.55000000000000004">
      <c r="A391" s="15">
        <v>16407</v>
      </c>
      <c r="B391" s="14">
        <v>17.8</v>
      </c>
      <c r="C391" s="19">
        <f t="shared" si="11"/>
        <v>16437</v>
      </c>
      <c r="D391" s="24">
        <f t="shared" si="12"/>
        <v>2.2988505747126631E-2</v>
      </c>
    </row>
    <row r="392" spans="1:4" x14ac:dyDescent="0.55000000000000004">
      <c r="A392" s="15">
        <v>16438</v>
      </c>
      <c r="B392" s="14">
        <v>17.8</v>
      </c>
      <c r="C392" s="19">
        <f t="shared" si="11"/>
        <v>16468</v>
      </c>
      <c r="D392" s="24">
        <f t="shared" si="12"/>
        <v>2.2988505747126631E-2</v>
      </c>
    </row>
    <row r="393" spans="1:4" x14ac:dyDescent="0.55000000000000004">
      <c r="A393" s="15">
        <v>16469</v>
      </c>
      <c r="B393" s="14">
        <v>17.8</v>
      </c>
      <c r="C393" s="19">
        <f t="shared" ref="C393:C456" si="13">IF(A393="","",EOMONTH(A393,0))</f>
        <v>16496</v>
      </c>
      <c r="D393" s="24">
        <f t="shared" si="12"/>
        <v>2.2988505747126631E-2</v>
      </c>
    </row>
    <row r="394" spans="1:4" x14ac:dyDescent="0.55000000000000004">
      <c r="A394" s="15">
        <v>16497</v>
      </c>
      <c r="B394" s="14">
        <v>17.8</v>
      </c>
      <c r="C394" s="19">
        <f t="shared" si="13"/>
        <v>16527</v>
      </c>
      <c r="D394" s="24">
        <f t="shared" si="12"/>
        <v>2.2988505747126631E-2</v>
      </c>
    </row>
    <row r="395" spans="1:4" x14ac:dyDescent="0.55000000000000004">
      <c r="A395" s="15">
        <v>16528</v>
      </c>
      <c r="B395" s="14">
        <v>17.8</v>
      </c>
      <c r="C395" s="19">
        <f t="shared" si="13"/>
        <v>16557</v>
      </c>
      <c r="D395" s="24">
        <f t="shared" si="12"/>
        <v>1.7142857142857126E-2</v>
      </c>
    </row>
    <row r="396" spans="1:4" x14ac:dyDescent="0.55000000000000004">
      <c r="A396" s="15">
        <v>16558</v>
      </c>
      <c r="B396" s="14">
        <v>17.899999999999999</v>
      </c>
      <c r="C396" s="19">
        <f t="shared" si="13"/>
        <v>16588</v>
      </c>
      <c r="D396" s="24">
        <f t="shared" si="12"/>
        <v>2.2857142857142687E-2</v>
      </c>
    </row>
    <row r="397" spans="1:4" x14ac:dyDescent="0.55000000000000004">
      <c r="A397" s="15">
        <v>16589</v>
      </c>
      <c r="B397" s="14">
        <v>18.100000000000001</v>
      </c>
      <c r="C397" s="19">
        <f t="shared" si="13"/>
        <v>16618</v>
      </c>
      <c r="D397" s="24">
        <f t="shared" si="12"/>
        <v>2.8409090909090828E-2</v>
      </c>
    </row>
    <row r="398" spans="1:4" x14ac:dyDescent="0.55000000000000004">
      <c r="A398" s="15">
        <v>16619</v>
      </c>
      <c r="B398" s="14">
        <v>18.100000000000001</v>
      </c>
      <c r="C398" s="19">
        <f t="shared" si="13"/>
        <v>16649</v>
      </c>
      <c r="D398" s="24">
        <f t="shared" si="12"/>
        <v>2.2598870056497189E-2</v>
      </c>
    </row>
    <row r="399" spans="1:4" x14ac:dyDescent="0.55000000000000004">
      <c r="A399" s="15">
        <v>16650</v>
      </c>
      <c r="B399" s="14">
        <v>18.100000000000001</v>
      </c>
      <c r="C399" s="19">
        <f t="shared" si="13"/>
        <v>16680</v>
      </c>
      <c r="D399" s="24">
        <f t="shared" si="12"/>
        <v>2.2598870056497189E-2</v>
      </c>
    </row>
    <row r="400" spans="1:4" x14ac:dyDescent="0.55000000000000004">
      <c r="A400" s="15">
        <v>16681</v>
      </c>
      <c r="B400" s="14">
        <v>18.100000000000001</v>
      </c>
      <c r="C400" s="19">
        <f t="shared" si="13"/>
        <v>16710</v>
      </c>
      <c r="D400" s="24">
        <f t="shared" si="12"/>
        <v>2.2598870056497189E-2</v>
      </c>
    </row>
    <row r="401" spans="1:4" x14ac:dyDescent="0.55000000000000004">
      <c r="A401" s="15">
        <v>16711</v>
      </c>
      <c r="B401" s="14">
        <v>18.100000000000001</v>
      </c>
      <c r="C401" s="19">
        <f t="shared" si="13"/>
        <v>16741</v>
      </c>
      <c r="D401" s="24">
        <f t="shared" si="12"/>
        <v>2.2598870056497189E-2</v>
      </c>
    </row>
    <row r="402" spans="1:4" x14ac:dyDescent="0.55000000000000004">
      <c r="A402" s="15">
        <v>16742</v>
      </c>
      <c r="B402" s="14">
        <v>18.100000000000001</v>
      </c>
      <c r="C402" s="19">
        <f t="shared" si="13"/>
        <v>16771</v>
      </c>
      <c r="D402" s="24">
        <f t="shared" si="12"/>
        <v>2.2598870056497189E-2</v>
      </c>
    </row>
    <row r="403" spans="1:4" x14ac:dyDescent="0.55000000000000004">
      <c r="A403" s="15">
        <v>16772</v>
      </c>
      <c r="B403" s="14">
        <v>18.2</v>
      </c>
      <c r="C403" s="19">
        <f t="shared" si="13"/>
        <v>16802</v>
      </c>
      <c r="D403" s="24">
        <f t="shared" si="12"/>
        <v>2.2471910112359383E-2</v>
      </c>
    </row>
    <row r="404" spans="1:4" x14ac:dyDescent="0.55000000000000004">
      <c r="A404" s="15">
        <v>16803</v>
      </c>
      <c r="B404" s="14">
        <v>18.2</v>
      </c>
      <c r="C404" s="19">
        <f t="shared" si="13"/>
        <v>16833</v>
      </c>
      <c r="D404" s="24">
        <f t="shared" si="12"/>
        <v>2.2471910112359383E-2</v>
      </c>
    </row>
    <row r="405" spans="1:4" x14ac:dyDescent="0.55000000000000004">
      <c r="A405" s="15">
        <v>16834</v>
      </c>
      <c r="B405" s="14">
        <v>18.100000000000001</v>
      </c>
      <c r="C405" s="19">
        <f t="shared" si="13"/>
        <v>16861</v>
      </c>
      <c r="D405" s="24">
        <f t="shared" ref="D405:D468" si="14">IF(OR(A405="",ROW(A405)&lt;20),"",((B405/B393)-1))</f>
        <v>1.6853932584269593E-2</v>
      </c>
    </row>
    <row r="406" spans="1:4" x14ac:dyDescent="0.55000000000000004">
      <c r="A406" s="15">
        <v>16862</v>
      </c>
      <c r="B406" s="14">
        <v>18.3</v>
      </c>
      <c r="C406" s="19">
        <f t="shared" si="13"/>
        <v>16892</v>
      </c>
      <c r="D406" s="24">
        <f t="shared" si="14"/>
        <v>2.8089887640449396E-2</v>
      </c>
    </row>
    <row r="407" spans="1:4" x14ac:dyDescent="0.55000000000000004">
      <c r="A407" s="15">
        <v>16893</v>
      </c>
      <c r="B407" s="14">
        <v>18.399999999999999</v>
      </c>
      <c r="C407" s="19">
        <f t="shared" si="13"/>
        <v>16922</v>
      </c>
      <c r="D407" s="24">
        <f t="shared" si="14"/>
        <v>3.3707865168539186E-2</v>
      </c>
    </row>
    <row r="408" spans="1:4" x14ac:dyDescent="0.55000000000000004">
      <c r="A408" s="15">
        <v>16923</v>
      </c>
      <c r="B408" s="14">
        <v>18.5</v>
      </c>
      <c r="C408" s="19">
        <f t="shared" si="13"/>
        <v>16953</v>
      </c>
      <c r="D408" s="24">
        <f t="shared" si="14"/>
        <v>3.3519553072625774E-2</v>
      </c>
    </row>
    <row r="409" spans="1:4" x14ac:dyDescent="0.55000000000000004">
      <c r="A409" s="15">
        <v>16954</v>
      </c>
      <c r="B409" s="14">
        <v>18.7</v>
      </c>
      <c r="C409" s="19">
        <f t="shared" si="13"/>
        <v>16983</v>
      </c>
      <c r="D409" s="24">
        <f t="shared" si="14"/>
        <v>3.3149171270718147E-2</v>
      </c>
    </row>
    <row r="410" spans="1:4" x14ac:dyDescent="0.55000000000000004">
      <c r="A410" s="15">
        <v>16984</v>
      </c>
      <c r="B410" s="14">
        <v>19.8</v>
      </c>
      <c r="C410" s="19">
        <f t="shared" si="13"/>
        <v>17014</v>
      </c>
      <c r="D410" s="24">
        <f t="shared" si="14"/>
        <v>9.3922651933701529E-2</v>
      </c>
    </row>
    <row r="411" spans="1:4" x14ac:dyDescent="0.55000000000000004">
      <c r="A411" s="15">
        <v>17015</v>
      </c>
      <c r="B411" s="14">
        <v>20.2</v>
      </c>
      <c r="C411" s="19">
        <f t="shared" si="13"/>
        <v>17045</v>
      </c>
      <c r="D411" s="24">
        <f t="shared" si="14"/>
        <v>0.11602209944751363</v>
      </c>
    </row>
    <row r="412" spans="1:4" x14ac:dyDescent="0.55000000000000004">
      <c r="A412" s="15">
        <v>17046</v>
      </c>
      <c r="B412" s="14">
        <v>20.399999999999999</v>
      </c>
      <c r="C412" s="19">
        <f t="shared" si="13"/>
        <v>17075</v>
      </c>
      <c r="D412" s="24">
        <f t="shared" si="14"/>
        <v>0.12707182320441968</v>
      </c>
    </row>
    <row r="413" spans="1:4" x14ac:dyDescent="0.55000000000000004">
      <c r="A413" s="15">
        <v>17076</v>
      </c>
      <c r="B413" s="14">
        <v>20.8</v>
      </c>
      <c r="C413" s="19">
        <f t="shared" si="13"/>
        <v>17106</v>
      </c>
      <c r="D413" s="24">
        <f t="shared" si="14"/>
        <v>0.149171270718232</v>
      </c>
    </row>
    <row r="414" spans="1:4" x14ac:dyDescent="0.55000000000000004">
      <c r="A414" s="15">
        <v>17107</v>
      </c>
      <c r="B414" s="14">
        <v>21.3</v>
      </c>
      <c r="C414" s="19">
        <f t="shared" si="13"/>
        <v>17136</v>
      </c>
      <c r="D414" s="24">
        <f t="shared" si="14"/>
        <v>0.17679558011049723</v>
      </c>
    </row>
    <row r="415" spans="1:4" x14ac:dyDescent="0.55000000000000004">
      <c r="A415" s="15">
        <v>17137</v>
      </c>
      <c r="B415" s="14">
        <v>21.5</v>
      </c>
      <c r="C415" s="19">
        <f t="shared" si="13"/>
        <v>17167</v>
      </c>
      <c r="D415" s="24">
        <f t="shared" si="14"/>
        <v>0.18131868131868134</v>
      </c>
    </row>
    <row r="416" spans="1:4" x14ac:dyDescent="0.55000000000000004">
      <c r="A416" s="15">
        <v>17168</v>
      </c>
      <c r="B416" s="14">
        <v>21.5</v>
      </c>
      <c r="C416" s="19">
        <f t="shared" si="13"/>
        <v>17198</v>
      </c>
      <c r="D416" s="24">
        <f t="shared" si="14"/>
        <v>0.18131868131868134</v>
      </c>
    </row>
    <row r="417" spans="1:4" x14ac:dyDescent="0.55000000000000004">
      <c r="A417" s="15">
        <v>17199</v>
      </c>
      <c r="B417" s="14">
        <v>21.5</v>
      </c>
      <c r="C417" s="19">
        <f t="shared" si="13"/>
        <v>17226</v>
      </c>
      <c r="D417" s="24">
        <f t="shared" si="14"/>
        <v>0.18784530386740328</v>
      </c>
    </row>
    <row r="418" spans="1:4" x14ac:dyDescent="0.55000000000000004">
      <c r="A418" s="15">
        <v>17227</v>
      </c>
      <c r="B418" s="14">
        <v>21.9</v>
      </c>
      <c r="C418" s="19">
        <f t="shared" si="13"/>
        <v>17257</v>
      </c>
      <c r="D418" s="24">
        <f t="shared" si="14"/>
        <v>0.19672131147540961</v>
      </c>
    </row>
    <row r="419" spans="1:4" x14ac:dyDescent="0.55000000000000004">
      <c r="A419" s="15">
        <v>17258</v>
      </c>
      <c r="B419" s="14">
        <v>21.9</v>
      </c>
      <c r="C419" s="19">
        <f t="shared" si="13"/>
        <v>17287</v>
      </c>
      <c r="D419" s="24">
        <f t="shared" si="14"/>
        <v>0.19021739130434789</v>
      </c>
    </row>
    <row r="420" spans="1:4" x14ac:dyDescent="0.55000000000000004">
      <c r="A420" s="15">
        <v>17288</v>
      </c>
      <c r="B420" s="14">
        <v>21.9</v>
      </c>
      <c r="C420" s="19">
        <f t="shared" si="13"/>
        <v>17318</v>
      </c>
      <c r="D420" s="24">
        <f t="shared" si="14"/>
        <v>0.18378378378378368</v>
      </c>
    </row>
    <row r="421" spans="1:4" x14ac:dyDescent="0.55000000000000004">
      <c r="A421" s="15">
        <v>17319</v>
      </c>
      <c r="B421" s="14">
        <v>22</v>
      </c>
      <c r="C421" s="19">
        <f t="shared" si="13"/>
        <v>17348</v>
      </c>
      <c r="D421" s="24">
        <f t="shared" si="14"/>
        <v>0.17647058823529416</v>
      </c>
    </row>
    <row r="422" spans="1:4" x14ac:dyDescent="0.55000000000000004">
      <c r="A422" s="15">
        <v>17349</v>
      </c>
      <c r="B422" s="14">
        <v>22.2</v>
      </c>
      <c r="C422" s="19">
        <f t="shared" si="13"/>
        <v>17379</v>
      </c>
      <c r="D422" s="24">
        <f t="shared" si="14"/>
        <v>0.1212121212121211</v>
      </c>
    </row>
    <row r="423" spans="1:4" x14ac:dyDescent="0.55000000000000004">
      <c r="A423" s="15">
        <v>17380</v>
      </c>
      <c r="B423" s="14">
        <v>22.5</v>
      </c>
      <c r="C423" s="19">
        <f t="shared" si="13"/>
        <v>17410</v>
      </c>
      <c r="D423" s="24">
        <f t="shared" si="14"/>
        <v>0.11386138613861396</v>
      </c>
    </row>
    <row r="424" spans="1:4" x14ac:dyDescent="0.55000000000000004">
      <c r="A424" s="15">
        <v>17411</v>
      </c>
      <c r="B424" s="14">
        <v>23</v>
      </c>
      <c r="C424" s="19">
        <f t="shared" si="13"/>
        <v>17440</v>
      </c>
      <c r="D424" s="24">
        <f t="shared" si="14"/>
        <v>0.12745098039215685</v>
      </c>
    </row>
    <row r="425" spans="1:4" x14ac:dyDescent="0.55000000000000004">
      <c r="A425" s="15">
        <v>17441</v>
      </c>
      <c r="B425" s="14">
        <v>23</v>
      </c>
      <c r="C425" s="19">
        <f t="shared" si="13"/>
        <v>17471</v>
      </c>
      <c r="D425" s="24">
        <f t="shared" si="14"/>
        <v>0.10576923076923084</v>
      </c>
    </row>
    <row r="426" spans="1:4" x14ac:dyDescent="0.55000000000000004">
      <c r="A426" s="15">
        <v>17472</v>
      </c>
      <c r="B426" s="14">
        <v>23.1</v>
      </c>
      <c r="C426" s="19">
        <f t="shared" si="13"/>
        <v>17501</v>
      </c>
      <c r="D426" s="24">
        <f t="shared" si="14"/>
        <v>8.4507042253521236E-2</v>
      </c>
    </row>
    <row r="427" spans="1:4" x14ac:dyDescent="0.55000000000000004">
      <c r="A427" s="15">
        <v>17502</v>
      </c>
      <c r="B427" s="14">
        <v>23.4</v>
      </c>
      <c r="C427" s="19">
        <f t="shared" si="13"/>
        <v>17532</v>
      </c>
      <c r="D427" s="24">
        <f t="shared" si="14"/>
        <v>8.837209302325566E-2</v>
      </c>
    </row>
    <row r="428" spans="1:4" x14ac:dyDescent="0.55000000000000004">
      <c r="A428" s="15">
        <v>17533</v>
      </c>
      <c r="B428" s="14">
        <v>23.7</v>
      </c>
      <c r="C428" s="19">
        <f t="shared" si="13"/>
        <v>17563</v>
      </c>
      <c r="D428" s="24">
        <f t="shared" si="14"/>
        <v>0.10232558139534875</v>
      </c>
    </row>
    <row r="429" spans="1:4" x14ac:dyDescent="0.55000000000000004">
      <c r="A429" s="15">
        <v>17564</v>
      </c>
      <c r="B429" s="14">
        <v>23.5</v>
      </c>
      <c r="C429" s="19">
        <f t="shared" si="13"/>
        <v>17592</v>
      </c>
      <c r="D429" s="24">
        <f t="shared" si="14"/>
        <v>9.3023255813953432E-2</v>
      </c>
    </row>
    <row r="430" spans="1:4" x14ac:dyDescent="0.55000000000000004">
      <c r="A430" s="15">
        <v>17593</v>
      </c>
      <c r="B430" s="14">
        <v>23.4</v>
      </c>
      <c r="C430" s="19">
        <f t="shared" si="13"/>
        <v>17623</v>
      </c>
      <c r="D430" s="24">
        <f t="shared" si="14"/>
        <v>6.8493150684931559E-2</v>
      </c>
    </row>
    <row r="431" spans="1:4" x14ac:dyDescent="0.55000000000000004">
      <c r="A431" s="15">
        <v>17624</v>
      </c>
      <c r="B431" s="14">
        <v>23.8</v>
      </c>
      <c r="C431" s="19">
        <f t="shared" si="13"/>
        <v>17653</v>
      </c>
      <c r="D431" s="24">
        <f t="shared" si="14"/>
        <v>8.6757990867579959E-2</v>
      </c>
    </row>
    <row r="432" spans="1:4" x14ac:dyDescent="0.55000000000000004">
      <c r="A432" s="15">
        <v>17654</v>
      </c>
      <c r="B432" s="14">
        <v>23.9</v>
      </c>
      <c r="C432" s="19">
        <f t="shared" si="13"/>
        <v>17684</v>
      </c>
      <c r="D432" s="24">
        <f t="shared" si="14"/>
        <v>9.1324200913242004E-2</v>
      </c>
    </row>
    <row r="433" spans="1:4" x14ac:dyDescent="0.55000000000000004">
      <c r="A433" s="15">
        <v>17685</v>
      </c>
      <c r="B433" s="14">
        <v>24.1</v>
      </c>
      <c r="C433" s="19">
        <f t="shared" si="13"/>
        <v>17714</v>
      </c>
      <c r="D433" s="24">
        <f t="shared" si="14"/>
        <v>9.5454545454545459E-2</v>
      </c>
    </row>
    <row r="434" spans="1:4" x14ac:dyDescent="0.55000000000000004">
      <c r="A434" s="15">
        <v>17715</v>
      </c>
      <c r="B434" s="14">
        <v>24.4</v>
      </c>
      <c r="C434" s="19">
        <f t="shared" si="13"/>
        <v>17745</v>
      </c>
      <c r="D434" s="24">
        <f t="shared" si="14"/>
        <v>9.9099099099098975E-2</v>
      </c>
    </row>
    <row r="435" spans="1:4" x14ac:dyDescent="0.55000000000000004">
      <c r="A435" s="15">
        <v>17746</v>
      </c>
      <c r="B435" s="14">
        <v>24.5</v>
      </c>
      <c r="C435" s="19">
        <f t="shared" si="13"/>
        <v>17776</v>
      </c>
      <c r="D435" s="24">
        <f t="shared" si="14"/>
        <v>8.8888888888888795E-2</v>
      </c>
    </row>
    <row r="436" spans="1:4" x14ac:dyDescent="0.55000000000000004">
      <c r="A436" s="15">
        <v>17777</v>
      </c>
      <c r="B436" s="14">
        <v>24.5</v>
      </c>
      <c r="C436" s="19">
        <f t="shared" si="13"/>
        <v>17806</v>
      </c>
      <c r="D436" s="24">
        <f t="shared" si="14"/>
        <v>6.5217391304347894E-2</v>
      </c>
    </row>
    <row r="437" spans="1:4" x14ac:dyDescent="0.55000000000000004">
      <c r="A437" s="15">
        <v>17807</v>
      </c>
      <c r="B437" s="14">
        <v>24.4</v>
      </c>
      <c r="C437" s="19">
        <f t="shared" si="13"/>
        <v>17837</v>
      </c>
      <c r="D437" s="24">
        <f t="shared" si="14"/>
        <v>6.0869565217391175E-2</v>
      </c>
    </row>
    <row r="438" spans="1:4" x14ac:dyDescent="0.55000000000000004">
      <c r="A438" s="15">
        <v>17838</v>
      </c>
      <c r="B438" s="14">
        <v>24.2</v>
      </c>
      <c r="C438" s="19">
        <f t="shared" si="13"/>
        <v>17867</v>
      </c>
      <c r="D438" s="24">
        <f t="shared" si="14"/>
        <v>4.761904761904745E-2</v>
      </c>
    </row>
    <row r="439" spans="1:4" x14ac:dyDescent="0.55000000000000004">
      <c r="A439" s="15">
        <v>17868</v>
      </c>
      <c r="B439" s="14">
        <v>24.1</v>
      </c>
      <c r="C439" s="19">
        <f t="shared" si="13"/>
        <v>17898</v>
      </c>
      <c r="D439" s="24">
        <f t="shared" si="14"/>
        <v>2.991452991453003E-2</v>
      </c>
    </row>
    <row r="440" spans="1:4" x14ac:dyDescent="0.55000000000000004">
      <c r="A440" s="15">
        <v>17899</v>
      </c>
      <c r="B440" s="14">
        <v>24</v>
      </c>
      <c r="C440" s="19">
        <f t="shared" si="13"/>
        <v>17929</v>
      </c>
      <c r="D440" s="24">
        <f t="shared" si="14"/>
        <v>1.2658227848101333E-2</v>
      </c>
    </row>
    <row r="441" spans="1:4" x14ac:dyDescent="0.55000000000000004">
      <c r="A441" s="15">
        <v>17930</v>
      </c>
      <c r="B441" s="14">
        <v>23.8</v>
      </c>
      <c r="C441" s="19">
        <f t="shared" si="13"/>
        <v>17957</v>
      </c>
      <c r="D441" s="24">
        <f t="shared" si="14"/>
        <v>1.276595744680864E-2</v>
      </c>
    </row>
    <row r="442" spans="1:4" x14ac:dyDescent="0.55000000000000004">
      <c r="A442" s="15">
        <v>17958</v>
      </c>
      <c r="B442" s="14">
        <v>23.8</v>
      </c>
      <c r="C442" s="19">
        <f t="shared" si="13"/>
        <v>17988</v>
      </c>
      <c r="D442" s="24">
        <f t="shared" si="14"/>
        <v>1.7094017094017255E-2</v>
      </c>
    </row>
    <row r="443" spans="1:4" x14ac:dyDescent="0.55000000000000004">
      <c r="A443" s="15">
        <v>17989</v>
      </c>
      <c r="B443" s="14">
        <v>23.9</v>
      </c>
      <c r="C443" s="19">
        <f t="shared" si="13"/>
        <v>18018</v>
      </c>
      <c r="D443" s="24">
        <f t="shared" si="14"/>
        <v>4.2016806722688926E-3</v>
      </c>
    </row>
    <row r="444" spans="1:4" x14ac:dyDescent="0.55000000000000004">
      <c r="A444" s="15">
        <v>18019</v>
      </c>
      <c r="B444" s="14">
        <v>23.8</v>
      </c>
      <c r="C444" s="19">
        <f t="shared" si="13"/>
        <v>18049</v>
      </c>
      <c r="D444" s="24">
        <f t="shared" si="14"/>
        <v>-4.1841004184099972E-3</v>
      </c>
    </row>
    <row r="445" spans="1:4" x14ac:dyDescent="0.55000000000000004">
      <c r="A445" s="15">
        <v>18050</v>
      </c>
      <c r="B445" s="14">
        <v>23.9</v>
      </c>
      <c r="C445" s="19">
        <f t="shared" si="13"/>
        <v>18079</v>
      </c>
      <c r="D445" s="24">
        <f t="shared" si="14"/>
        <v>-8.2987551867220732E-3</v>
      </c>
    </row>
    <row r="446" spans="1:4" x14ac:dyDescent="0.55000000000000004">
      <c r="A446" s="15">
        <v>18080</v>
      </c>
      <c r="B446" s="14">
        <v>23.7</v>
      </c>
      <c r="C446" s="19">
        <f t="shared" si="13"/>
        <v>18110</v>
      </c>
      <c r="D446" s="24">
        <f t="shared" si="14"/>
        <v>-2.8688524590163911E-2</v>
      </c>
    </row>
    <row r="447" spans="1:4" x14ac:dyDescent="0.55000000000000004">
      <c r="A447" s="15">
        <v>18111</v>
      </c>
      <c r="B447" s="14">
        <v>23.8</v>
      </c>
      <c r="C447" s="19">
        <f t="shared" si="13"/>
        <v>18141</v>
      </c>
      <c r="D447" s="24">
        <f t="shared" si="14"/>
        <v>-2.8571428571428581E-2</v>
      </c>
    </row>
    <row r="448" spans="1:4" x14ac:dyDescent="0.55000000000000004">
      <c r="A448" s="15">
        <v>18142</v>
      </c>
      <c r="B448" s="14">
        <v>23.9</v>
      </c>
      <c r="C448" s="19">
        <f t="shared" si="13"/>
        <v>18171</v>
      </c>
      <c r="D448" s="24">
        <f t="shared" si="14"/>
        <v>-2.4489795918367419E-2</v>
      </c>
    </row>
    <row r="449" spans="1:4" x14ac:dyDescent="0.55000000000000004">
      <c r="A449" s="15">
        <v>18172</v>
      </c>
      <c r="B449" s="14">
        <v>23.7</v>
      </c>
      <c r="C449" s="19">
        <f t="shared" si="13"/>
        <v>18202</v>
      </c>
      <c r="D449" s="24">
        <f t="shared" si="14"/>
        <v>-2.8688524590163911E-2</v>
      </c>
    </row>
    <row r="450" spans="1:4" x14ac:dyDescent="0.55000000000000004">
      <c r="A450" s="15">
        <v>18203</v>
      </c>
      <c r="B450" s="14">
        <v>23.8</v>
      </c>
      <c r="C450" s="19">
        <f t="shared" si="13"/>
        <v>18232</v>
      </c>
      <c r="D450" s="24">
        <f t="shared" si="14"/>
        <v>-1.6528925619834656E-2</v>
      </c>
    </row>
    <row r="451" spans="1:4" x14ac:dyDescent="0.55000000000000004">
      <c r="A451" s="15">
        <v>18233</v>
      </c>
      <c r="B451" s="14">
        <v>23.6</v>
      </c>
      <c r="C451" s="19">
        <f t="shared" si="13"/>
        <v>18263</v>
      </c>
      <c r="D451" s="24">
        <f t="shared" si="14"/>
        <v>-2.0746887966805017E-2</v>
      </c>
    </row>
    <row r="452" spans="1:4" x14ac:dyDescent="0.55000000000000004">
      <c r="A452" s="15">
        <v>18264</v>
      </c>
      <c r="B452" s="14">
        <v>23.5</v>
      </c>
      <c r="C452" s="19">
        <f t="shared" si="13"/>
        <v>18294</v>
      </c>
      <c r="D452" s="24">
        <f t="shared" si="14"/>
        <v>-2.083333333333337E-2</v>
      </c>
    </row>
    <row r="453" spans="1:4" x14ac:dyDescent="0.55000000000000004">
      <c r="A453" s="15">
        <v>18295</v>
      </c>
      <c r="B453" s="14">
        <v>23.5</v>
      </c>
      <c r="C453" s="19">
        <f t="shared" si="13"/>
        <v>18322</v>
      </c>
      <c r="D453" s="24">
        <f t="shared" si="14"/>
        <v>-1.2605042016806789E-2</v>
      </c>
    </row>
    <row r="454" spans="1:4" x14ac:dyDescent="0.55000000000000004">
      <c r="A454" s="15">
        <v>18323</v>
      </c>
      <c r="B454" s="14">
        <v>23.6</v>
      </c>
      <c r="C454" s="19">
        <f t="shared" si="13"/>
        <v>18353</v>
      </c>
      <c r="D454" s="24">
        <f t="shared" si="14"/>
        <v>-8.4033613445377853E-3</v>
      </c>
    </row>
    <row r="455" spans="1:4" x14ac:dyDescent="0.55000000000000004">
      <c r="A455" s="15">
        <v>18354</v>
      </c>
      <c r="B455" s="14">
        <v>23.6</v>
      </c>
      <c r="C455" s="19">
        <f t="shared" si="13"/>
        <v>18383</v>
      </c>
      <c r="D455" s="24">
        <f t="shared" si="14"/>
        <v>-1.2552301255229992E-2</v>
      </c>
    </row>
    <row r="456" spans="1:4" x14ac:dyDescent="0.55000000000000004">
      <c r="A456" s="15">
        <v>18384</v>
      </c>
      <c r="B456" s="14">
        <v>23.7</v>
      </c>
      <c r="C456" s="19">
        <f t="shared" si="13"/>
        <v>18414</v>
      </c>
      <c r="D456" s="24">
        <f t="shared" si="14"/>
        <v>-4.2016806722690037E-3</v>
      </c>
    </row>
    <row r="457" spans="1:4" x14ac:dyDescent="0.55000000000000004">
      <c r="A457" s="15">
        <v>18415</v>
      </c>
      <c r="B457" s="14">
        <v>23.8</v>
      </c>
      <c r="C457" s="19">
        <f t="shared" ref="C457:C520" si="15">IF(A457="","",EOMONTH(A457,0))</f>
        <v>18444</v>
      </c>
      <c r="D457" s="24">
        <f t="shared" si="14"/>
        <v>-4.1841004184099972E-3</v>
      </c>
    </row>
    <row r="458" spans="1:4" x14ac:dyDescent="0.55000000000000004">
      <c r="A458" s="15">
        <v>18445</v>
      </c>
      <c r="B458" s="14">
        <v>24.1</v>
      </c>
      <c r="C458" s="19">
        <f t="shared" si="15"/>
        <v>18475</v>
      </c>
      <c r="D458" s="24">
        <f t="shared" si="14"/>
        <v>1.6877637130801704E-2</v>
      </c>
    </row>
    <row r="459" spans="1:4" x14ac:dyDescent="0.55000000000000004">
      <c r="A459" s="15">
        <v>18476</v>
      </c>
      <c r="B459" s="14">
        <v>24.3</v>
      </c>
      <c r="C459" s="19">
        <f t="shared" si="15"/>
        <v>18506</v>
      </c>
      <c r="D459" s="24">
        <f t="shared" si="14"/>
        <v>2.1008403361344463E-2</v>
      </c>
    </row>
    <row r="460" spans="1:4" x14ac:dyDescent="0.55000000000000004">
      <c r="A460" s="15">
        <v>18507</v>
      </c>
      <c r="B460" s="14">
        <v>24.4</v>
      </c>
      <c r="C460" s="19">
        <f t="shared" si="15"/>
        <v>18536</v>
      </c>
      <c r="D460" s="24">
        <f t="shared" si="14"/>
        <v>2.0920502092050208E-2</v>
      </c>
    </row>
    <row r="461" spans="1:4" x14ac:dyDescent="0.55000000000000004">
      <c r="A461" s="15">
        <v>18537</v>
      </c>
      <c r="B461" s="14">
        <v>24.6</v>
      </c>
      <c r="C461" s="19">
        <f t="shared" si="15"/>
        <v>18567</v>
      </c>
      <c r="D461" s="24">
        <f t="shared" si="14"/>
        <v>3.7974683544303778E-2</v>
      </c>
    </row>
    <row r="462" spans="1:4" x14ac:dyDescent="0.55000000000000004">
      <c r="A462" s="15">
        <v>18568</v>
      </c>
      <c r="B462" s="14">
        <v>24.7</v>
      </c>
      <c r="C462" s="19">
        <f t="shared" si="15"/>
        <v>18597</v>
      </c>
      <c r="D462" s="24">
        <f t="shared" si="14"/>
        <v>3.7815126050420034E-2</v>
      </c>
    </row>
    <row r="463" spans="1:4" x14ac:dyDescent="0.55000000000000004">
      <c r="A463" s="15">
        <v>18598</v>
      </c>
      <c r="B463" s="14">
        <v>25</v>
      </c>
      <c r="C463" s="19">
        <f t="shared" si="15"/>
        <v>18628</v>
      </c>
      <c r="D463" s="24">
        <f t="shared" si="14"/>
        <v>5.9322033898304927E-2</v>
      </c>
    </row>
    <row r="464" spans="1:4" x14ac:dyDescent="0.55000000000000004">
      <c r="A464" s="15">
        <v>18629</v>
      </c>
      <c r="B464" s="14">
        <v>25.4</v>
      </c>
      <c r="C464" s="19">
        <f t="shared" si="15"/>
        <v>18659</v>
      </c>
      <c r="D464" s="24">
        <f t="shared" si="14"/>
        <v>8.085106382978724E-2</v>
      </c>
    </row>
    <row r="465" spans="1:4" x14ac:dyDescent="0.55000000000000004">
      <c r="A465" s="15">
        <v>18660</v>
      </c>
      <c r="B465" s="14">
        <v>25.7</v>
      </c>
      <c r="C465" s="19">
        <f t="shared" si="15"/>
        <v>18687</v>
      </c>
      <c r="D465" s="24">
        <f t="shared" si="14"/>
        <v>9.3617021276595658E-2</v>
      </c>
    </row>
    <row r="466" spans="1:4" x14ac:dyDescent="0.55000000000000004">
      <c r="A466" s="15">
        <v>18688</v>
      </c>
      <c r="B466" s="14">
        <v>25.8</v>
      </c>
      <c r="C466" s="19">
        <f t="shared" si="15"/>
        <v>18718</v>
      </c>
      <c r="D466" s="24">
        <f t="shared" si="14"/>
        <v>9.3220338983050821E-2</v>
      </c>
    </row>
    <row r="467" spans="1:4" x14ac:dyDescent="0.55000000000000004">
      <c r="A467" s="15">
        <v>18719</v>
      </c>
      <c r="B467" s="14">
        <v>25.8</v>
      </c>
      <c r="C467" s="19">
        <f t="shared" si="15"/>
        <v>18748</v>
      </c>
      <c r="D467" s="24">
        <f t="shared" si="14"/>
        <v>9.3220338983050821E-2</v>
      </c>
    </row>
    <row r="468" spans="1:4" x14ac:dyDescent="0.55000000000000004">
      <c r="A468" s="15">
        <v>18749</v>
      </c>
      <c r="B468" s="14">
        <v>25.9</v>
      </c>
      <c r="C468" s="19">
        <f t="shared" si="15"/>
        <v>18779</v>
      </c>
      <c r="D468" s="24">
        <f t="shared" si="14"/>
        <v>9.2827004219409259E-2</v>
      </c>
    </row>
    <row r="469" spans="1:4" x14ac:dyDescent="0.55000000000000004">
      <c r="A469" s="15">
        <v>18780</v>
      </c>
      <c r="B469" s="14">
        <v>25.9</v>
      </c>
      <c r="C469" s="19">
        <f t="shared" si="15"/>
        <v>18809</v>
      </c>
      <c r="D469" s="24">
        <f t="shared" ref="D469:D532" si="16">IF(OR(A469="",ROW(A469)&lt;20),"",((B469/B457)-1))</f>
        <v>8.8235294117646967E-2</v>
      </c>
    </row>
    <row r="470" spans="1:4" x14ac:dyDescent="0.55000000000000004">
      <c r="A470" s="15">
        <v>18810</v>
      </c>
      <c r="B470" s="14">
        <v>25.9</v>
      </c>
      <c r="C470" s="19">
        <f t="shared" si="15"/>
        <v>18840</v>
      </c>
      <c r="D470" s="24">
        <f t="shared" si="16"/>
        <v>7.4688796680497882E-2</v>
      </c>
    </row>
    <row r="471" spans="1:4" x14ac:dyDescent="0.55000000000000004">
      <c r="A471" s="15">
        <v>18841</v>
      </c>
      <c r="B471" s="14">
        <v>25.9</v>
      </c>
      <c r="C471" s="19">
        <f t="shared" si="15"/>
        <v>18871</v>
      </c>
      <c r="D471" s="24">
        <f t="shared" si="16"/>
        <v>6.5843621399176877E-2</v>
      </c>
    </row>
    <row r="472" spans="1:4" x14ac:dyDescent="0.55000000000000004">
      <c r="A472" s="15">
        <v>18872</v>
      </c>
      <c r="B472" s="14">
        <v>26.1</v>
      </c>
      <c r="C472" s="19">
        <f t="shared" si="15"/>
        <v>18901</v>
      </c>
      <c r="D472" s="24">
        <f t="shared" si="16"/>
        <v>6.9672131147541005E-2</v>
      </c>
    </row>
    <row r="473" spans="1:4" x14ac:dyDescent="0.55000000000000004">
      <c r="A473" s="15">
        <v>18902</v>
      </c>
      <c r="B473" s="14">
        <v>26.2</v>
      </c>
      <c r="C473" s="19">
        <f t="shared" si="15"/>
        <v>18932</v>
      </c>
      <c r="D473" s="24">
        <f t="shared" si="16"/>
        <v>6.5040650406503975E-2</v>
      </c>
    </row>
    <row r="474" spans="1:4" x14ac:dyDescent="0.55000000000000004">
      <c r="A474" s="15">
        <v>18933</v>
      </c>
      <c r="B474" s="14">
        <v>26.4</v>
      </c>
      <c r="C474" s="19">
        <f t="shared" si="15"/>
        <v>18962</v>
      </c>
      <c r="D474" s="24">
        <f t="shared" si="16"/>
        <v>6.8825910931173961E-2</v>
      </c>
    </row>
    <row r="475" spans="1:4" x14ac:dyDescent="0.55000000000000004">
      <c r="A475" s="15">
        <v>18963</v>
      </c>
      <c r="B475" s="14">
        <v>26.5</v>
      </c>
      <c r="C475" s="19">
        <f t="shared" si="15"/>
        <v>18993</v>
      </c>
      <c r="D475" s="24">
        <f t="shared" si="16"/>
        <v>6.0000000000000053E-2</v>
      </c>
    </row>
    <row r="476" spans="1:4" x14ac:dyDescent="0.55000000000000004">
      <c r="A476" s="15">
        <v>18994</v>
      </c>
      <c r="B476" s="14">
        <v>26.5</v>
      </c>
      <c r="C476" s="19">
        <f t="shared" si="15"/>
        <v>19024</v>
      </c>
      <c r="D476" s="24">
        <f t="shared" si="16"/>
        <v>4.3307086614173373E-2</v>
      </c>
    </row>
    <row r="477" spans="1:4" x14ac:dyDescent="0.55000000000000004">
      <c r="A477" s="15">
        <v>19025</v>
      </c>
      <c r="B477" s="14">
        <v>26.3</v>
      </c>
      <c r="C477" s="19">
        <f t="shared" si="15"/>
        <v>19053</v>
      </c>
      <c r="D477" s="24">
        <f t="shared" si="16"/>
        <v>2.3346303501945664E-2</v>
      </c>
    </row>
    <row r="478" spans="1:4" x14ac:dyDescent="0.55000000000000004">
      <c r="A478" s="15">
        <v>19054</v>
      </c>
      <c r="B478" s="14">
        <v>26.3</v>
      </c>
      <c r="C478" s="19">
        <f t="shared" si="15"/>
        <v>19084</v>
      </c>
      <c r="D478" s="24">
        <f t="shared" si="16"/>
        <v>1.9379844961240345E-2</v>
      </c>
    </row>
    <row r="479" spans="1:4" x14ac:dyDescent="0.55000000000000004">
      <c r="A479" s="15">
        <v>19085</v>
      </c>
      <c r="B479" s="14">
        <v>26.4</v>
      </c>
      <c r="C479" s="19">
        <f t="shared" si="15"/>
        <v>19114</v>
      </c>
      <c r="D479" s="24">
        <f t="shared" si="16"/>
        <v>2.3255813953488191E-2</v>
      </c>
    </row>
    <row r="480" spans="1:4" x14ac:dyDescent="0.55000000000000004">
      <c r="A480" s="15">
        <v>19115</v>
      </c>
      <c r="B480" s="14">
        <v>26.4</v>
      </c>
      <c r="C480" s="19">
        <f t="shared" si="15"/>
        <v>19145</v>
      </c>
      <c r="D480" s="24">
        <f t="shared" si="16"/>
        <v>1.9305019305019266E-2</v>
      </c>
    </row>
    <row r="481" spans="1:4" x14ac:dyDescent="0.55000000000000004">
      <c r="A481" s="15">
        <v>19146</v>
      </c>
      <c r="B481" s="14">
        <v>26.5</v>
      </c>
      <c r="C481" s="19">
        <f t="shared" si="15"/>
        <v>19175</v>
      </c>
      <c r="D481" s="24">
        <f t="shared" si="16"/>
        <v>2.316602316602312E-2</v>
      </c>
    </row>
    <row r="482" spans="1:4" x14ac:dyDescent="0.55000000000000004">
      <c r="A482" s="15">
        <v>19176</v>
      </c>
      <c r="B482" s="14">
        <v>26.7</v>
      </c>
      <c r="C482" s="19">
        <f t="shared" si="15"/>
        <v>19206</v>
      </c>
      <c r="D482" s="24">
        <f t="shared" si="16"/>
        <v>3.0888030888030826E-2</v>
      </c>
    </row>
    <row r="483" spans="1:4" x14ac:dyDescent="0.55000000000000004">
      <c r="A483" s="15">
        <v>19207</v>
      </c>
      <c r="B483" s="14">
        <v>26.7</v>
      </c>
      <c r="C483" s="19">
        <f t="shared" si="15"/>
        <v>19237</v>
      </c>
      <c r="D483" s="24">
        <f t="shared" si="16"/>
        <v>3.0888030888030826E-2</v>
      </c>
    </row>
    <row r="484" spans="1:4" x14ac:dyDescent="0.55000000000000004">
      <c r="A484" s="15">
        <v>19238</v>
      </c>
      <c r="B484" s="14">
        <v>26.7</v>
      </c>
      <c r="C484" s="19">
        <f t="shared" si="15"/>
        <v>19267</v>
      </c>
      <c r="D484" s="24">
        <f t="shared" si="16"/>
        <v>2.2988505747126409E-2</v>
      </c>
    </row>
    <row r="485" spans="1:4" x14ac:dyDescent="0.55000000000000004">
      <c r="A485" s="15">
        <v>19268</v>
      </c>
      <c r="B485" s="14">
        <v>26.7</v>
      </c>
      <c r="C485" s="19">
        <f t="shared" si="15"/>
        <v>19298</v>
      </c>
      <c r="D485" s="24">
        <f t="shared" si="16"/>
        <v>1.9083969465648831E-2</v>
      </c>
    </row>
    <row r="486" spans="1:4" x14ac:dyDescent="0.55000000000000004">
      <c r="A486" s="15">
        <v>19299</v>
      </c>
      <c r="B486" s="14">
        <v>26.7</v>
      </c>
      <c r="C486" s="19">
        <f t="shared" si="15"/>
        <v>19328</v>
      </c>
      <c r="D486" s="24">
        <f t="shared" si="16"/>
        <v>1.1363636363636465E-2</v>
      </c>
    </row>
    <row r="487" spans="1:4" x14ac:dyDescent="0.55000000000000004">
      <c r="A487" s="15">
        <v>19329</v>
      </c>
      <c r="B487" s="14">
        <v>26.7</v>
      </c>
      <c r="C487" s="19">
        <f t="shared" si="15"/>
        <v>19359</v>
      </c>
      <c r="D487" s="24">
        <f t="shared" si="16"/>
        <v>7.547169811320753E-3</v>
      </c>
    </row>
    <row r="488" spans="1:4" x14ac:dyDescent="0.55000000000000004">
      <c r="A488" s="15">
        <v>19360</v>
      </c>
      <c r="B488" s="14">
        <v>26.6</v>
      </c>
      <c r="C488" s="19">
        <f t="shared" si="15"/>
        <v>19390</v>
      </c>
      <c r="D488" s="24">
        <f t="shared" si="16"/>
        <v>3.7735849056603765E-3</v>
      </c>
    </row>
    <row r="489" spans="1:4" x14ac:dyDescent="0.55000000000000004">
      <c r="A489" s="15">
        <v>19391</v>
      </c>
      <c r="B489" s="14">
        <v>26.5</v>
      </c>
      <c r="C489" s="19">
        <f t="shared" si="15"/>
        <v>19418</v>
      </c>
      <c r="D489" s="24">
        <f t="shared" si="16"/>
        <v>7.6045627376426506E-3</v>
      </c>
    </row>
    <row r="490" spans="1:4" x14ac:dyDescent="0.55000000000000004">
      <c r="A490" s="15">
        <v>19419</v>
      </c>
      <c r="B490" s="14">
        <v>26.6</v>
      </c>
      <c r="C490" s="19">
        <f t="shared" si="15"/>
        <v>19449</v>
      </c>
      <c r="D490" s="24">
        <f t="shared" si="16"/>
        <v>1.1406844106463865E-2</v>
      </c>
    </row>
    <row r="491" spans="1:4" x14ac:dyDescent="0.55000000000000004">
      <c r="A491" s="15">
        <v>19450</v>
      </c>
      <c r="B491" s="14">
        <v>26.6</v>
      </c>
      <c r="C491" s="19">
        <f t="shared" si="15"/>
        <v>19479</v>
      </c>
      <c r="D491" s="24">
        <f t="shared" si="16"/>
        <v>7.5757575757577911E-3</v>
      </c>
    </row>
    <row r="492" spans="1:4" x14ac:dyDescent="0.55000000000000004">
      <c r="A492" s="15">
        <v>19480</v>
      </c>
      <c r="B492" s="14">
        <v>26.7</v>
      </c>
      <c r="C492" s="19">
        <f t="shared" si="15"/>
        <v>19510</v>
      </c>
      <c r="D492" s="24">
        <f t="shared" si="16"/>
        <v>1.1363636363636465E-2</v>
      </c>
    </row>
    <row r="493" spans="1:4" x14ac:dyDescent="0.55000000000000004">
      <c r="A493" s="15">
        <v>19511</v>
      </c>
      <c r="B493" s="14">
        <v>26.8</v>
      </c>
      <c r="C493" s="19">
        <f t="shared" si="15"/>
        <v>19540</v>
      </c>
      <c r="D493" s="24">
        <f t="shared" si="16"/>
        <v>1.132075471698113E-2</v>
      </c>
    </row>
    <row r="494" spans="1:4" x14ac:dyDescent="0.55000000000000004">
      <c r="A494" s="15">
        <v>19541</v>
      </c>
      <c r="B494" s="14">
        <v>26.8</v>
      </c>
      <c r="C494" s="19">
        <f t="shared" si="15"/>
        <v>19571</v>
      </c>
      <c r="D494" s="24">
        <f t="shared" si="16"/>
        <v>3.7453183520599342E-3</v>
      </c>
    </row>
    <row r="495" spans="1:4" x14ac:dyDescent="0.55000000000000004">
      <c r="A495" s="15">
        <v>19572</v>
      </c>
      <c r="B495" s="14">
        <v>26.9</v>
      </c>
      <c r="C495" s="19">
        <f t="shared" si="15"/>
        <v>19602</v>
      </c>
      <c r="D495" s="24">
        <f t="shared" si="16"/>
        <v>7.4906367041198685E-3</v>
      </c>
    </row>
    <row r="496" spans="1:4" x14ac:dyDescent="0.55000000000000004">
      <c r="A496" s="15">
        <v>19603</v>
      </c>
      <c r="B496" s="14">
        <v>26.9</v>
      </c>
      <c r="C496" s="19">
        <f t="shared" si="15"/>
        <v>19632</v>
      </c>
      <c r="D496" s="24">
        <f t="shared" si="16"/>
        <v>7.4906367041198685E-3</v>
      </c>
    </row>
    <row r="497" spans="1:4" x14ac:dyDescent="0.55000000000000004">
      <c r="A497" s="15">
        <v>19633</v>
      </c>
      <c r="B497" s="14">
        <v>27</v>
      </c>
      <c r="C497" s="19">
        <f t="shared" si="15"/>
        <v>19663</v>
      </c>
      <c r="D497" s="24">
        <f t="shared" si="16"/>
        <v>1.1235955056179803E-2</v>
      </c>
    </row>
    <row r="498" spans="1:4" x14ac:dyDescent="0.55000000000000004">
      <c r="A498" s="15">
        <v>19664</v>
      </c>
      <c r="B498" s="14">
        <v>26.9</v>
      </c>
      <c r="C498" s="19">
        <f t="shared" si="15"/>
        <v>19693</v>
      </c>
      <c r="D498" s="24">
        <f t="shared" si="16"/>
        <v>7.4906367041198685E-3</v>
      </c>
    </row>
    <row r="499" spans="1:4" x14ac:dyDescent="0.55000000000000004">
      <c r="A499" s="15">
        <v>19694</v>
      </c>
      <c r="B499" s="14">
        <v>26.9</v>
      </c>
      <c r="C499" s="19">
        <f t="shared" si="15"/>
        <v>19724</v>
      </c>
      <c r="D499" s="24">
        <f t="shared" si="16"/>
        <v>7.4906367041198685E-3</v>
      </c>
    </row>
    <row r="500" spans="1:4" x14ac:dyDescent="0.55000000000000004">
      <c r="A500" s="15">
        <v>19725</v>
      </c>
      <c r="B500" s="14">
        <v>26.9</v>
      </c>
      <c r="C500" s="19">
        <f t="shared" si="15"/>
        <v>19755</v>
      </c>
      <c r="D500" s="24">
        <f t="shared" si="16"/>
        <v>1.1278195488721776E-2</v>
      </c>
    </row>
    <row r="501" spans="1:4" x14ac:dyDescent="0.55000000000000004">
      <c r="A501" s="15">
        <v>19756</v>
      </c>
      <c r="B501" s="14">
        <v>26.9</v>
      </c>
      <c r="C501" s="19">
        <f t="shared" si="15"/>
        <v>19783</v>
      </c>
      <c r="D501" s="24">
        <f t="shared" si="16"/>
        <v>1.5094339622641506E-2</v>
      </c>
    </row>
    <row r="502" spans="1:4" x14ac:dyDescent="0.55000000000000004">
      <c r="A502" s="15">
        <v>19784</v>
      </c>
      <c r="B502" s="14">
        <v>26.9</v>
      </c>
      <c r="C502" s="19">
        <f t="shared" si="15"/>
        <v>19814</v>
      </c>
      <c r="D502" s="24">
        <f t="shared" si="16"/>
        <v>1.1278195488721776E-2</v>
      </c>
    </row>
    <row r="503" spans="1:4" x14ac:dyDescent="0.55000000000000004">
      <c r="A503" s="15">
        <v>19815</v>
      </c>
      <c r="B503" s="14">
        <v>26.8</v>
      </c>
      <c r="C503" s="19">
        <f t="shared" si="15"/>
        <v>19844</v>
      </c>
      <c r="D503" s="24">
        <f t="shared" si="16"/>
        <v>7.5187969924812581E-3</v>
      </c>
    </row>
    <row r="504" spans="1:4" x14ac:dyDescent="0.55000000000000004">
      <c r="A504" s="15">
        <v>19845</v>
      </c>
      <c r="B504" s="14">
        <v>26.9</v>
      </c>
      <c r="C504" s="19">
        <f t="shared" si="15"/>
        <v>19875</v>
      </c>
      <c r="D504" s="24">
        <f t="shared" si="16"/>
        <v>7.4906367041198685E-3</v>
      </c>
    </row>
    <row r="505" spans="1:4" x14ac:dyDescent="0.55000000000000004">
      <c r="A505" s="15">
        <v>19876</v>
      </c>
      <c r="B505" s="14">
        <v>26.9</v>
      </c>
      <c r="C505" s="19">
        <f t="shared" si="15"/>
        <v>19905</v>
      </c>
      <c r="D505" s="24">
        <f t="shared" si="16"/>
        <v>3.7313432835819338E-3</v>
      </c>
    </row>
    <row r="506" spans="1:4" x14ac:dyDescent="0.55000000000000004">
      <c r="A506" s="15">
        <v>19906</v>
      </c>
      <c r="B506" s="14">
        <v>26.9</v>
      </c>
      <c r="C506" s="19">
        <f t="shared" si="15"/>
        <v>19936</v>
      </c>
      <c r="D506" s="24">
        <f t="shared" si="16"/>
        <v>3.7313432835819338E-3</v>
      </c>
    </row>
    <row r="507" spans="1:4" x14ac:dyDescent="0.55000000000000004">
      <c r="A507" s="15">
        <v>19937</v>
      </c>
      <c r="B507" s="14">
        <v>26.9</v>
      </c>
      <c r="C507" s="19">
        <f t="shared" si="15"/>
        <v>19967</v>
      </c>
      <c r="D507" s="24">
        <f t="shared" si="16"/>
        <v>0</v>
      </c>
    </row>
    <row r="508" spans="1:4" x14ac:dyDescent="0.55000000000000004">
      <c r="A508" s="15">
        <v>19968</v>
      </c>
      <c r="B508" s="14">
        <v>26.8</v>
      </c>
      <c r="C508" s="19">
        <f t="shared" si="15"/>
        <v>19997</v>
      </c>
      <c r="D508" s="24">
        <f t="shared" si="16"/>
        <v>-3.7174721189590088E-3</v>
      </c>
    </row>
    <row r="509" spans="1:4" x14ac:dyDescent="0.55000000000000004">
      <c r="A509" s="15">
        <v>19998</v>
      </c>
      <c r="B509" s="14">
        <v>26.8</v>
      </c>
      <c r="C509" s="19">
        <f t="shared" si="15"/>
        <v>20028</v>
      </c>
      <c r="D509" s="24">
        <f t="shared" si="16"/>
        <v>-7.4074074074074181E-3</v>
      </c>
    </row>
    <row r="510" spans="1:4" x14ac:dyDescent="0.55000000000000004">
      <c r="A510" s="15">
        <v>20029</v>
      </c>
      <c r="B510" s="14">
        <v>26.8</v>
      </c>
      <c r="C510" s="19">
        <f t="shared" si="15"/>
        <v>20058</v>
      </c>
      <c r="D510" s="24">
        <f t="shared" si="16"/>
        <v>-3.7174721189590088E-3</v>
      </c>
    </row>
    <row r="511" spans="1:4" x14ac:dyDescent="0.55000000000000004">
      <c r="A511" s="15">
        <v>20059</v>
      </c>
      <c r="B511" s="14">
        <v>26.7</v>
      </c>
      <c r="C511" s="19">
        <f t="shared" si="15"/>
        <v>20089</v>
      </c>
      <c r="D511" s="24">
        <f t="shared" si="16"/>
        <v>-7.4349442379182396E-3</v>
      </c>
    </row>
    <row r="512" spans="1:4" x14ac:dyDescent="0.55000000000000004">
      <c r="A512" s="15">
        <v>20090</v>
      </c>
      <c r="B512" s="14">
        <v>26.7</v>
      </c>
      <c r="C512" s="19">
        <f t="shared" si="15"/>
        <v>20120</v>
      </c>
      <c r="D512" s="24">
        <f t="shared" si="16"/>
        <v>-7.4349442379182396E-3</v>
      </c>
    </row>
    <row r="513" spans="1:4" x14ac:dyDescent="0.55000000000000004">
      <c r="A513" s="15">
        <v>20121</v>
      </c>
      <c r="B513" s="14">
        <v>26.7</v>
      </c>
      <c r="C513" s="19">
        <f t="shared" si="15"/>
        <v>20148</v>
      </c>
      <c r="D513" s="24">
        <f t="shared" si="16"/>
        <v>-7.4349442379182396E-3</v>
      </c>
    </row>
    <row r="514" spans="1:4" x14ac:dyDescent="0.55000000000000004">
      <c r="A514" s="15">
        <v>20149</v>
      </c>
      <c r="B514" s="14">
        <v>26.7</v>
      </c>
      <c r="C514" s="19">
        <f t="shared" si="15"/>
        <v>20179</v>
      </c>
      <c r="D514" s="24">
        <f t="shared" si="16"/>
        <v>-7.4349442379182396E-3</v>
      </c>
    </row>
    <row r="515" spans="1:4" x14ac:dyDescent="0.55000000000000004">
      <c r="A515" s="15">
        <v>20180</v>
      </c>
      <c r="B515" s="14">
        <v>26.7</v>
      </c>
      <c r="C515" s="19">
        <f t="shared" si="15"/>
        <v>20209</v>
      </c>
      <c r="D515" s="24">
        <f t="shared" si="16"/>
        <v>-3.7313432835821558E-3</v>
      </c>
    </row>
    <row r="516" spans="1:4" x14ac:dyDescent="0.55000000000000004">
      <c r="A516" s="15">
        <v>20210</v>
      </c>
      <c r="B516" s="14">
        <v>26.7</v>
      </c>
      <c r="C516" s="19">
        <f t="shared" si="15"/>
        <v>20240</v>
      </c>
      <c r="D516" s="24">
        <f t="shared" si="16"/>
        <v>-7.4349442379182396E-3</v>
      </c>
    </row>
    <row r="517" spans="1:4" x14ac:dyDescent="0.55000000000000004">
      <c r="A517" s="15">
        <v>20241</v>
      </c>
      <c r="B517" s="14">
        <v>26.7</v>
      </c>
      <c r="C517" s="19">
        <f t="shared" si="15"/>
        <v>20270</v>
      </c>
      <c r="D517" s="24">
        <f t="shared" si="16"/>
        <v>-7.4349442379182396E-3</v>
      </c>
    </row>
    <row r="518" spans="1:4" x14ac:dyDescent="0.55000000000000004">
      <c r="A518" s="15">
        <v>20271</v>
      </c>
      <c r="B518" s="14">
        <v>26.8</v>
      </c>
      <c r="C518" s="19">
        <f t="shared" si="15"/>
        <v>20301</v>
      </c>
      <c r="D518" s="24">
        <f t="shared" si="16"/>
        <v>-3.7174721189590088E-3</v>
      </c>
    </row>
    <row r="519" spans="1:4" x14ac:dyDescent="0.55000000000000004">
      <c r="A519" s="15">
        <v>20302</v>
      </c>
      <c r="B519" s="14">
        <v>26.8</v>
      </c>
      <c r="C519" s="19">
        <f t="shared" si="15"/>
        <v>20332</v>
      </c>
      <c r="D519" s="24">
        <f t="shared" si="16"/>
        <v>-3.7174721189590088E-3</v>
      </c>
    </row>
    <row r="520" spans="1:4" x14ac:dyDescent="0.55000000000000004">
      <c r="A520" s="15">
        <v>20333</v>
      </c>
      <c r="B520" s="14">
        <v>26.9</v>
      </c>
      <c r="C520" s="19">
        <f t="shared" si="15"/>
        <v>20362</v>
      </c>
      <c r="D520" s="24">
        <f t="shared" si="16"/>
        <v>3.7313432835819338E-3</v>
      </c>
    </row>
    <row r="521" spans="1:4" x14ac:dyDescent="0.55000000000000004">
      <c r="A521" s="15">
        <v>20363</v>
      </c>
      <c r="B521" s="14">
        <v>26.9</v>
      </c>
      <c r="C521" s="19">
        <f t="shared" ref="C521:C584" si="17">IF(A521="","",EOMONTH(A521,0))</f>
        <v>20393</v>
      </c>
      <c r="D521" s="24">
        <f t="shared" si="16"/>
        <v>3.7313432835819338E-3</v>
      </c>
    </row>
    <row r="522" spans="1:4" x14ac:dyDescent="0.55000000000000004">
      <c r="A522" s="15">
        <v>20394</v>
      </c>
      <c r="B522" s="14">
        <v>26.9</v>
      </c>
      <c r="C522" s="19">
        <f t="shared" si="17"/>
        <v>20423</v>
      </c>
      <c r="D522" s="24">
        <f t="shared" si="16"/>
        <v>3.7313432835819338E-3</v>
      </c>
    </row>
    <row r="523" spans="1:4" x14ac:dyDescent="0.55000000000000004">
      <c r="A523" s="15">
        <v>20424</v>
      </c>
      <c r="B523" s="14">
        <v>26.8</v>
      </c>
      <c r="C523" s="19">
        <f t="shared" si="17"/>
        <v>20454</v>
      </c>
      <c r="D523" s="24">
        <f t="shared" si="16"/>
        <v>3.7453183520599342E-3</v>
      </c>
    </row>
    <row r="524" spans="1:4" x14ac:dyDescent="0.55000000000000004">
      <c r="A524" s="15">
        <v>20455</v>
      </c>
      <c r="B524" s="14">
        <v>26.8</v>
      </c>
      <c r="C524" s="19">
        <f t="shared" si="17"/>
        <v>20485</v>
      </c>
      <c r="D524" s="24">
        <f t="shared" si="16"/>
        <v>3.7453183520599342E-3</v>
      </c>
    </row>
    <row r="525" spans="1:4" x14ac:dyDescent="0.55000000000000004">
      <c r="A525" s="15">
        <v>20486</v>
      </c>
      <c r="B525" s="14">
        <v>26.8</v>
      </c>
      <c r="C525" s="19">
        <f t="shared" si="17"/>
        <v>20514</v>
      </c>
      <c r="D525" s="24">
        <f t="shared" si="16"/>
        <v>3.7453183520599342E-3</v>
      </c>
    </row>
    <row r="526" spans="1:4" x14ac:dyDescent="0.55000000000000004">
      <c r="A526" s="15">
        <v>20515</v>
      </c>
      <c r="B526" s="14">
        <v>26.8</v>
      </c>
      <c r="C526" s="19">
        <f t="shared" si="17"/>
        <v>20545</v>
      </c>
      <c r="D526" s="24">
        <f t="shared" si="16"/>
        <v>3.7453183520599342E-3</v>
      </c>
    </row>
    <row r="527" spans="1:4" x14ac:dyDescent="0.55000000000000004">
      <c r="A527" s="15">
        <v>20546</v>
      </c>
      <c r="B527" s="14">
        <v>26.9</v>
      </c>
      <c r="C527" s="19">
        <f t="shared" si="17"/>
        <v>20575</v>
      </c>
      <c r="D527" s="24">
        <f t="shared" si="16"/>
        <v>7.4906367041198685E-3</v>
      </c>
    </row>
    <row r="528" spans="1:4" x14ac:dyDescent="0.55000000000000004">
      <c r="A528" s="15">
        <v>20576</v>
      </c>
      <c r="B528" s="14">
        <v>27</v>
      </c>
      <c r="C528" s="19">
        <f t="shared" si="17"/>
        <v>20606</v>
      </c>
      <c r="D528" s="24">
        <f t="shared" si="16"/>
        <v>1.1235955056179803E-2</v>
      </c>
    </row>
    <row r="529" spans="1:4" x14ac:dyDescent="0.55000000000000004">
      <c r="A529" s="15">
        <v>20607</v>
      </c>
      <c r="B529" s="14">
        <v>27.2</v>
      </c>
      <c r="C529" s="19">
        <f t="shared" si="17"/>
        <v>20636</v>
      </c>
      <c r="D529" s="24">
        <f t="shared" si="16"/>
        <v>1.8726591760299671E-2</v>
      </c>
    </row>
    <row r="530" spans="1:4" x14ac:dyDescent="0.55000000000000004">
      <c r="A530" s="15">
        <v>20637</v>
      </c>
      <c r="B530" s="14">
        <v>27.4</v>
      </c>
      <c r="C530" s="19">
        <f t="shared" si="17"/>
        <v>20667</v>
      </c>
      <c r="D530" s="24">
        <f t="shared" si="16"/>
        <v>2.2388059701492491E-2</v>
      </c>
    </row>
    <row r="531" spans="1:4" x14ac:dyDescent="0.55000000000000004">
      <c r="A531" s="15">
        <v>20668</v>
      </c>
      <c r="B531" s="14">
        <v>27.3</v>
      </c>
      <c r="C531" s="19">
        <f t="shared" si="17"/>
        <v>20698</v>
      </c>
      <c r="D531" s="24">
        <f t="shared" si="16"/>
        <v>1.8656716417910557E-2</v>
      </c>
    </row>
    <row r="532" spans="1:4" x14ac:dyDescent="0.55000000000000004">
      <c r="A532" s="15">
        <v>20699</v>
      </c>
      <c r="B532" s="14">
        <v>27.4</v>
      </c>
      <c r="C532" s="19">
        <f t="shared" si="17"/>
        <v>20728</v>
      </c>
      <c r="D532" s="24">
        <f t="shared" si="16"/>
        <v>1.8587360594795488E-2</v>
      </c>
    </row>
    <row r="533" spans="1:4" x14ac:dyDescent="0.55000000000000004">
      <c r="A533" s="15">
        <v>20729</v>
      </c>
      <c r="B533" s="14">
        <v>27.5</v>
      </c>
      <c r="C533" s="19">
        <f t="shared" si="17"/>
        <v>20759</v>
      </c>
      <c r="D533" s="24">
        <f t="shared" ref="D533:D596" si="18">IF(OR(A533="",ROW(A533)&lt;20),"",((B533/B521)-1))</f>
        <v>2.2304832713754719E-2</v>
      </c>
    </row>
    <row r="534" spans="1:4" x14ac:dyDescent="0.55000000000000004">
      <c r="A534" s="15">
        <v>20760</v>
      </c>
      <c r="B534" s="14">
        <v>27.5</v>
      </c>
      <c r="C534" s="19">
        <f t="shared" si="17"/>
        <v>20789</v>
      </c>
      <c r="D534" s="24">
        <f t="shared" si="18"/>
        <v>2.2304832713754719E-2</v>
      </c>
    </row>
    <row r="535" spans="1:4" x14ac:dyDescent="0.55000000000000004">
      <c r="A535" s="15">
        <v>20790</v>
      </c>
      <c r="B535" s="14">
        <v>27.6</v>
      </c>
      <c r="C535" s="19">
        <f t="shared" si="17"/>
        <v>20820</v>
      </c>
      <c r="D535" s="24">
        <f t="shared" si="18"/>
        <v>2.9850746268656803E-2</v>
      </c>
    </row>
    <row r="536" spans="1:4" x14ac:dyDescent="0.55000000000000004">
      <c r="A536" s="15">
        <v>20821</v>
      </c>
      <c r="B536" s="14">
        <v>27.6</v>
      </c>
      <c r="C536" s="19">
        <f t="shared" si="17"/>
        <v>20851</v>
      </c>
      <c r="D536" s="24">
        <f t="shared" si="18"/>
        <v>2.9850746268656803E-2</v>
      </c>
    </row>
    <row r="537" spans="1:4" x14ac:dyDescent="0.55000000000000004">
      <c r="A537" s="15">
        <v>20852</v>
      </c>
      <c r="B537" s="14">
        <v>27.7</v>
      </c>
      <c r="C537" s="19">
        <f t="shared" si="17"/>
        <v>20879</v>
      </c>
      <c r="D537" s="24">
        <f t="shared" si="18"/>
        <v>3.3582089552238736E-2</v>
      </c>
    </row>
    <row r="538" spans="1:4" x14ac:dyDescent="0.55000000000000004">
      <c r="A538" s="15">
        <v>20880</v>
      </c>
      <c r="B538" s="14">
        <v>27.8</v>
      </c>
      <c r="C538" s="19">
        <f t="shared" si="17"/>
        <v>20910</v>
      </c>
      <c r="D538" s="24">
        <f t="shared" si="18"/>
        <v>3.7313432835820892E-2</v>
      </c>
    </row>
    <row r="539" spans="1:4" x14ac:dyDescent="0.55000000000000004">
      <c r="A539" s="15">
        <v>20911</v>
      </c>
      <c r="B539" s="14">
        <v>27.9</v>
      </c>
      <c r="C539" s="19">
        <f t="shared" si="17"/>
        <v>20940</v>
      </c>
      <c r="D539" s="24">
        <f t="shared" si="18"/>
        <v>3.7174721189590976E-2</v>
      </c>
    </row>
    <row r="540" spans="1:4" x14ac:dyDescent="0.55000000000000004">
      <c r="A540" s="15">
        <v>20941</v>
      </c>
      <c r="B540" s="14">
        <v>28</v>
      </c>
      <c r="C540" s="19">
        <f t="shared" si="17"/>
        <v>20971</v>
      </c>
      <c r="D540" s="24">
        <f t="shared" si="18"/>
        <v>3.7037037037036979E-2</v>
      </c>
    </row>
    <row r="541" spans="1:4" x14ac:dyDescent="0.55000000000000004">
      <c r="A541" s="15">
        <v>20972</v>
      </c>
      <c r="B541" s="14">
        <v>28.1</v>
      </c>
      <c r="C541" s="19">
        <f t="shared" si="17"/>
        <v>21001</v>
      </c>
      <c r="D541" s="24">
        <f t="shared" si="18"/>
        <v>3.3088235294117752E-2</v>
      </c>
    </row>
    <row r="542" spans="1:4" x14ac:dyDescent="0.55000000000000004">
      <c r="A542" s="15">
        <v>21002</v>
      </c>
      <c r="B542" s="14">
        <v>28.3</v>
      </c>
      <c r="C542" s="19">
        <f t="shared" si="17"/>
        <v>21032</v>
      </c>
      <c r="D542" s="24">
        <f t="shared" si="18"/>
        <v>3.284671532846728E-2</v>
      </c>
    </row>
    <row r="543" spans="1:4" x14ac:dyDescent="0.55000000000000004">
      <c r="A543" s="15">
        <v>21033</v>
      </c>
      <c r="B543" s="14">
        <v>28.3</v>
      </c>
      <c r="C543" s="19">
        <f t="shared" si="17"/>
        <v>21063</v>
      </c>
      <c r="D543" s="24">
        <f t="shared" si="18"/>
        <v>3.6630036630036722E-2</v>
      </c>
    </row>
    <row r="544" spans="1:4" x14ac:dyDescent="0.55000000000000004">
      <c r="A544" s="15">
        <v>21064</v>
      </c>
      <c r="B544" s="14">
        <v>28.3</v>
      </c>
      <c r="C544" s="19">
        <f t="shared" si="17"/>
        <v>21093</v>
      </c>
      <c r="D544" s="24">
        <f t="shared" si="18"/>
        <v>3.284671532846728E-2</v>
      </c>
    </row>
    <row r="545" spans="1:4" x14ac:dyDescent="0.55000000000000004">
      <c r="A545" s="15">
        <v>21094</v>
      </c>
      <c r="B545" s="14">
        <v>28.3</v>
      </c>
      <c r="C545" s="19">
        <f t="shared" si="17"/>
        <v>21124</v>
      </c>
      <c r="D545" s="24">
        <f t="shared" si="18"/>
        <v>2.9090909090909056E-2</v>
      </c>
    </row>
    <row r="546" spans="1:4" x14ac:dyDescent="0.55000000000000004">
      <c r="A546" s="15">
        <v>21125</v>
      </c>
      <c r="B546" s="14">
        <v>28.4</v>
      </c>
      <c r="C546" s="19">
        <f t="shared" si="17"/>
        <v>21154</v>
      </c>
      <c r="D546" s="24">
        <f t="shared" si="18"/>
        <v>3.2727272727272716E-2</v>
      </c>
    </row>
    <row r="547" spans="1:4" x14ac:dyDescent="0.55000000000000004">
      <c r="A547" s="15">
        <v>21155</v>
      </c>
      <c r="B547" s="14">
        <v>28.4</v>
      </c>
      <c r="C547" s="19">
        <f t="shared" si="17"/>
        <v>21185</v>
      </c>
      <c r="D547" s="24">
        <f t="shared" si="18"/>
        <v>2.8985507246376718E-2</v>
      </c>
    </row>
    <row r="548" spans="1:4" x14ac:dyDescent="0.55000000000000004">
      <c r="A548" s="15">
        <v>21186</v>
      </c>
      <c r="B548" s="14">
        <v>28.6</v>
      </c>
      <c r="C548" s="19">
        <f t="shared" si="17"/>
        <v>21216</v>
      </c>
      <c r="D548" s="24">
        <f t="shared" si="18"/>
        <v>3.6231884057970953E-2</v>
      </c>
    </row>
    <row r="549" spans="1:4" x14ac:dyDescent="0.55000000000000004">
      <c r="A549" s="15">
        <v>21217</v>
      </c>
      <c r="B549" s="14">
        <v>28.6</v>
      </c>
      <c r="C549" s="19">
        <f t="shared" si="17"/>
        <v>21244</v>
      </c>
      <c r="D549" s="24">
        <f t="shared" si="18"/>
        <v>3.2490974729241895E-2</v>
      </c>
    </row>
    <row r="550" spans="1:4" x14ac:dyDescent="0.55000000000000004">
      <c r="A550" s="15">
        <v>21245</v>
      </c>
      <c r="B550" s="14">
        <v>28.8</v>
      </c>
      <c r="C550" s="19">
        <f t="shared" si="17"/>
        <v>21275</v>
      </c>
      <c r="D550" s="24">
        <f t="shared" si="18"/>
        <v>3.5971223021582732E-2</v>
      </c>
    </row>
    <row r="551" spans="1:4" x14ac:dyDescent="0.55000000000000004">
      <c r="A551" s="15">
        <v>21276</v>
      </c>
      <c r="B551" s="14">
        <v>28.9</v>
      </c>
      <c r="C551" s="19">
        <f t="shared" si="17"/>
        <v>21305</v>
      </c>
      <c r="D551" s="24">
        <f t="shared" si="18"/>
        <v>3.584229390680993E-2</v>
      </c>
    </row>
    <row r="552" spans="1:4" x14ac:dyDescent="0.55000000000000004">
      <c r="A552" s="15">
        <v>21306</v>
      </c>
      <c r="B552" s="14">
        <v>28.9</v>
      </c>
      <c r="C552" s="19">
        <f t="shared" si="17"/>
        <v>21336</v>
      </c>
      <c r="D552" s="24">
        <f t="shared" si="18"/>
        <v>3.2142857142857029E-2</v>
      </c>
    </row>
    <row r="553" spans="1:4" x14ac:dyDescent="0.55000000000000004">
      <c r="A553" s="15">
        <v>21337</v>
      </c>
      <c r="B553" s="14">
        <v>28.9</v>
      </c>
      <c r="C553" s="19">
        <f t="shared" si="17"/>
        <v>21366</v>
      </c>
      <c r="D553" s="24">
        <f t="shared" si="18"/>
        <v>2.8469750889679624E-2</v>
      </c>
    </row>
    <row r="554" spans="1:4" x14ac:dyDescent="0.55000000000000004">
      <c r="A554" s="15">
        <v>21367</v>
      </c>
      <c r="B554" s="14">
        <v>29</v>
      </c>
      <c r="C554" s="19">
        <f t="shared" si="17"/>
        <v>21397</v>
      </c>
      <c r="D554" s="24">
        <f t="shared" si="18"/>
        <v>2.4734982332155431E-2</v>
      </c>
    </row>
    <row r="555" spans="1:4" x14ac:dyDescent="0.55000000000000004">
      <c r="A555" s="15">
        <v>21398</v>
      </c>
      <c r="B555" s="14">
        <v>28.9</v>
      </c>
      <c r="C555" s="19">
        <f t="shared" si="17"/>
        <v>21428</v>
      </c>
      <c r="D555" s="24">
        <f t="shared" si="18"/>
        <v>2.1201413427561766E-2</v>
      </c>
    </row>
    <row r="556" spans="1:4" x14ac:dyDescent="0.55000000000000004">
      <c r="A556" s="15">
        <v>21429</v>
      </c>
      <c r="B556" s="14">
        <v>28.9</v>
      </c>
      <c r="C556" s="19">
        <f t="shared" si="17"/>
        <v>21458</v>
      </c>
      <c r="D556" s="24">
        <f t="shared" si="18"/>
        <v>2.1201413427561766E-2</v>
      </c>
    </row>
    <row r="557" spans="1:4" x14ac:dyDescent="0.55000000000000004">
      <c r="A557" s="15">
        <v>21459</v>
      </c>
      <c r="B557" s="14">
        <v>28.9</v>
      </c>
      <c r="C557" s="19">
        <f t="shared" si="17"/>
        <v>21489</v>
      </c>
      <c r="D557" s="24">
        <f t="shared" si="18"/>
        <v>2.1201413427561766E-2</v>
      </c>
    </row>
    <row r="558" spans="1:4" x14ac:dyDescent="0.55000000000000004">
      <c r="A558" s="15">
        <v>21490</v>
      </c>
      <c r="B558" s="14">
        <v>29</v>
      </c>
      <c r="C558" s="19">
        <f t="shared" si="17"/>
        <v>21519</v>
      </c>
      <c r="D558" s="24">
        <f t="shared" si="18"/>
        <v>2.1126760563380254E-2</v>
      </c>
    </row>
    <row r="559" spans="1:4" x14ac:dyDescent="0.55000000000000004">
      <c r="A559" s="15">
        <v>21520</v>
      </c>
      <c r="B559" s="14">
        <v>28.9</v>
      </c>
      <c r="C559" s="19">
        <f t="shared" si="17"/>
        <v>21550</v>
      </c>
      <c r="D559" s="24">
        <f t="shared" si="18"/>
        <v>1.7605633802816989E-2</v>
      </c>
    </row>
    <row r="560" spans="1:4" x14ac:dyDescent="0.55000000000000004">
      <c r="A560" s="15">
        <v>21551</v>
      </c>
      <c r="B560" s="14">
        <v>29</v>
      </c>
      <c r="C560" s="19">
        <f t="shared" si="17"/>
        <v>21581</v>
      </c>
      <c r="D560" s="24">
        <f t="shared" si="18"/>
        <v>1.3986013986013957E-2</v>
      </c>
    </row>
    <row r="561" spans="1:4" x14ac:dyDescent="0.55000000000000004">
      <c r="A561" s="15">
        <v>21582</v>
      </c>
      <c r="B561" s="14">
        <v>28.9</v>
      </c>
      <c r="C561" s="19">
        <f t="shared" si="17"/>
        <v>21609</v>
      </c>
      <c r="D561" s="24">
        <f t="shared" si="18"/>
        <v>1.0489510489510412E-2</v>
      </c>
    </row>
    <row r="562" spans="1:4" x14ac:dyDescent="0.55000000000000004">
      <c r="A562" s="15">
        <v>21610</v>
      </c>
      <c r="B562" s="14">
        <v>28.9</v>
      </c>
      <c r="C562" s="19">
        <f t="shared" si="17"/>
        <v>21640</v>
      </c>
      <c r="D562" s="24">
        <f t="shared" si="18"/>
        <v>3.4722222222220989E-3</v>
      </c>
    </row>
    <row r="563" spans="1:4" x14ac:dyDescent="0.55000000000000004">
      <c r="A563" s="15">
        <v>21641</v>
      </c>
      <c r="B563" s="14">
        <v>29</v>
      </c>
      <c r="C563" s="19">
        <f t="shared" si="17"/>
        <v>21670</v>
      </c>
      <c r="D563" s="24">
        <f t="shared" si="18"/>
        <v>3.4602076124568004E-3</v>
      </c>
    </row>
    <row r="564" spans="1:4" x14ac:dyDescent="0.55000000000000004">
      <c r="A564" s="15">
        <v>21671</v>
      </c>
      <c r="B564" s="14">
        <v>29</v>
      </c>
      <c r="C564" s="19">
        <f t="shared" si="17"/>
        <v>21701</v>
      </c>
      <c r="D564" s="24">
        <f t="shared" si="18"/>
        <v>3.4602076124568004E-3</v>
      </c>
    </row>
    <row r="565" spans="1:4" x14ac:dyDescent="0.55000000000000004">
      <c r="A565" s="15">
        <v>21702</v>
      </c>
      <c r="B565" s="14">
        <v>29.1</v>
      </c>
      <c r="C565" s="19">
        <f t="shared" si="17"/>
        <v>21731</v>
      </c>
      <c r="D565" s="24">
        <f t="shared" si="18"/>
        <v>6.9204152249136008E-3</v>
      </c>
    </row>
    <row r="566" spans="1:4" x14ac:dyDescent="0.55000000000000004">
      <c r="A566" s="15">
        <v>21732</v>
      </c>
      <c r="B566" s="14">
        <v>29.2</v>
      </c>
      <c r="C566" s="19">
        <f t="shared" si="17"/>
        <v>21762</v>
      </c>
      <c r="D566" s="24">
        <f t="shared" si="18"/>
        <v>6.8965517241379448E-3</v>
      </c>
    </row>
    <row r="567" spans="1:4" x14ac:dyDescent="0.55000000000000004">
      <c r="A567" s="15">
        <v>21763</v>
      </c>
      <c r="B567" s="14">
        <v>29.2</v>
      </c>
      <c r="C567" s="19">
        <f t="shared" si="17"/>
        <v>21793</v>
      </c>
      <c r="D567" s="24">
        <f t="shared" si="18"/>
        <v>1.0380622837370179E-2</v>
      </c>
    </row>
    <row r="568" spans="1:4" x14ac:dyDescent="0.55000000000000004">
      <c r="A568" s="15">
        <v>21794</v>
      </c>
      <c r="B568" s="14">
        <v>29.3</v>
      </c>
      <c r="C568" s="19">
        <f t="shared" si="17"/>
        <v>21823</v>
      </c>
      <c r="D568" s="24">
        <f t="shared" si="18"/>
        <v>1.384083044982698E-2</v>
      </c>
    </row>
    <row r="569" spans="1:4" x14ac:dyDescent="0.55000000000000004">
      <c r="A569" s="15">
        <v>21824</v>
      </c>
      <c r="B569" s="14">
        <v>29.4</v>
      </c>
      <c r="C569" s="19">
        <f t="shared" si="17"/>
        <v>21854</v>
      </c>
      <c r="D569" s="24">
        <f t="shared" si="18"/>
        <v>1.730103806228378E-2</v>
      </c>
    </row>
    <row r="570" spans="1:4" x14ac:dyDescent="0.55000000000000004">
      <c r="A570" s="15">
        <v>21855</v>
      </c>
      <c r="B570" s="14">
        <v>29.4</v>
      </c>
      <c r="C570" s="19">
        <f t="shared" si="17"/>
        <v>21884</v>
      </c>
      <c r="D570" s="24">
        <f t="shared" si="18"/>
        <v>1.379310344827589E-2</v>
      </c>
    </row>
    <row r="571" spans="1:4" x14ac:dyDescent="0.55000000000000004">
      <c r="A571" s="15">
        <v>21885</v>
      </c>
      <c r="B571" s="14">
        <v>29.4</v>
      </c>
      <c r="C571" s="19">
        <f t="shared" si="17"/>
        <v>21915</v>
      </c>
      <c r="D571" s="24">
        <f t="shared" si="18"/>
        <v>1.730103806228378E-2</v>
      </c>
    </row>
    <row r="572" spans="1:4" x14ac:dyDescent="0.55000000000000004">
      <c r="A572" s="15">
        <v>21916</v>
      </c>
      <c r="B572" s="14">
        <v>29.3</v>
      </c>
      <c r="C572" s="19">
        <f t="shared" si="17"/>
        <v>21946</v>
      </c>
      <c r="D572" s="24">
        <f t="shared" si="18"/>
        <v>1.0344827586207028E-2</v>
      </c>
    </row>
    <row r="573" spans="1:4" x14ac:dyDescent="0.55000000000000004">
      <c r="A573" s="15">
        <v>21947</v>
      </c>
      <c r="B573" s="14">
        <v>29.4</v>
      </c>
      <c r="C573" s="19">
        <f t="shared" si="17"/>
        <v>21975</v>
      </c>
      <c r="D573" s="24">
        <f t="shared" si="18"/>
        <v>1.730103806228378E-2</v>
      </c>
    </row>
    <row r="574" spans="1:4" x14ac:dyDescent="0.55000000000000004">
      <c r="A574" s="15">
        <v>21976</v>
      </c>
      <c r="B574" s="14">
        <v>29.4</v>
      </c>
      <c r="C574" s="19">
        <f t="shared" si="17"/>
        <v>22006</v>
      </c>
      <c r="D574" s="24">
        <f t="shared" si="18"/>
        <v>1.730103806228378E-2</v>
      </c>
    </row>
    <row r="575" spans="1:4" x14ac:dyDescent="0.55000000000000004">
      <c r="A575" s="15">
        <v>22007</v>
      </c>
      <c r="B575" s="14">
        <v>29.5</v>
      </c>
      <c r="C575" s="19">
        <f t="shared" si="17"/>
        <v>22036</v>
      </c>
      <c r="D575" s="24">
        <f t="shared" si="18"/>
        <v>1.7241379310344751E-2</v>
      </c>
    </row>
    <row r="576" spans="1:4" x14ac:dyDescent="0.55000000000000004">
      <c r="A576" s="15">
        <v>22037</v>
      </c>
      <c r="B576" s="14">
        <v>29.5</v>
      </c>
      <c r="C576" s="19">
        <f t="shared" si="17"/>
        <v>22067</v>
      </c>
      <c r="D576" s="24">
        <f t="shared" si="18"/>
        <v>1.7241379310344751E-2</v>
      </c>
    </row>
    <row r="577" spans="1:4" x14ac:dyDescent="0.55000000000000004">
      <c r="A577" s="15">
        <v>22068</v>
      </c>
      <c r="B577" s="14">
        <v>29.6</v>
      </c>
      <c r="C577" s="19">
        <f t="shared" si="17"/>
        <v>22097</v>
      </c>
      <c r="D577" s="24">
        <f t="shared" si="18"/>
        <v>1.7182130584192379E-2</v>
      </c>
    </row>
    <row r="578" spans="1:4" x14ac:dyDescent="0.55000000000000004">
      <c r="A578" s="15">
        <v>22098</v>
      </c>
      <c r="B578" s="14">
        <v>29.6</v>
      </c>
      <c r="C578" s="19">
        <f t="shared" si="17"/>
        <v>22128</v>
      </c>
      <c r="D578" s="24">
        <f t="shared" si="18"/>
        <v>1.3698630136986356E-2</v>
      </c>
    </row>
    <row r="579" spans="1:4" x14ac:dyDescent="0.55000000000000004">
      <c r="A579" s="15">
        <v>22129</v>
      </c>
      <c r="B579" s="14">
        <v>29.6</v>
      </c>
      <c r="C579" s="19">
        <f t="shared" si="17"/>
        <v>22159</v>
      </c>
      <c r="D579" s="24">
        <f t="shared" si="18"/>
        <v>1.3698630136986356E-2</v>
      </c>
    </row>
    <row r="580" spans="1:4" x14ac:dyDescent="0.55000000000000004">
      <c r="A580" s="15">
        <v>22160</v>
      </c>
      <c r="B580" s="14">
        <v>29.6</v>
      </c>
      <c r="C580" s="19">
        <f t="shared" si="17"/>
        <v>22189</v>
      </c>
      <c r="D580" s="24">
        <f t="shared" si="18"/>
        <v>1.0238907849829282E-2</v>
      </c>
    </row>
    <row r="581" spans="1:4" x14ac:dyDescent="0.55000000000000004">
      <c r="A581" s="15">
        <v>22190</v>
      </c>
      <c r="B581" s="14">
        <v>29.8</v>
      </c>
      <c r="C581" s="19">
        <f t="shared" si="17"/>
        <v>22220</v>
      </c>
      <c r="D581" s="24">
        <f t="shared" si="18"/>
        <v>1.3605442176870763E-2</v>
      </c>
    </row>
    <row r="582" spans="1:4" x14ac:dyDescent="0.55000000000000004">
      <c r="A582" s="15">
        <v>22221</v>
      </c>
      <c r="B582" s="14">
        <v>29.8</v>
      </c>
      <c r="C582" s="19">
        <f t="shared" si="17"/>
        <v>22250</v>
      </c>
      <c r="D582" s="24">
        <f t="shared" si="18"/>
        <v>1.3605442176870763E-2</v>
      </c>
    </row>
    <row r="583" spans="1:4" x14ac:dyDescent="0.55000000000000004">
      <c r="A583" s="15">
        <v>22251</v>
      </c>
      <c r="B583" s="14">
        <v>29.8</v>
      </c>
      <c r="C583" s="19">
        <f t="shared" si="17"/>
        <v>22281</v>
      </c>
      <c r="D583" s="24">
        <f t="shared" si="18"/>
        <v>1.3605442176870763E-2</v>
      </c>
    </row>
    <row r="584" spans="1:4" x14ac:dyDescent="0.55000000000000004">
      <c r="A584" s="15">
        <v>22282</v>
      </c>
      <c r="B584" s="14">
        <v>29.8</v>
      </c>
      <c r="C584" s="19">
        <f t="shared" si="17"/>
        <v>22312</v>
      </c>
      <c r="D584" s="24">
        <f t="shared" si="18"/>
        <v>1.7064846416382284E-2</v>
      </c>
    </row>
    <row r="585" spans="1:4" x14ac:dyDescent="0.55000000000000004">
      <c r="A585" s="15">
        <v>22313</v>
      </c>
      <c r="B585" s="14">
        <v>29.8</v>
      </c>
      <c r="C585" s="19">
        <f t="shared" ref="C585:C648" si="19">IF(A585="","",EOMONTH(A585,0))</f>
        <v>22340</v>
      </c>
      <c r="D585" s="24">
        <f t="shared" si="18"/>
        <v>1.3605442176870763E-2</v>
      </c>
    </row>
    <row r="586" spans="1:4" x14ac:dyDescent="0.55000000000000004">
      <c r="A586" s="15">
        <v>22341</v>
      </c>
      <c r="B586" s="14">
        <v>29.8</v>
      </c>
      <c r="C586" s="19">
        <f t="shared" si="19"/>
        <v>22371</v>
      </c>
      <c r="D586" s="24">
        <f t="shared" si="18"/>
        <v>1.3605442176870763E-2</v>
      </c>
    </row>
    <row r="587" spans="1:4" x14ac:dyDescent="0.55000000000000004">
      <c r="A587" s="15">
        <v>22372</v>
      </c>
      <c r="B587" s="14">
        <v>29.8</v>
      </c>
      <c r="C587" s="19">
        <f t="shared" si="19"/>
        <v>22401</v>
      </c>
      <c r="D587" s="24">
        <f t="shared" si="18"/>
        <v>1.0169491525423791E-2</v>
      </c>
    </row>
    <row r="588" spans="1:4" x14ac:dyDescent="0.55000000000000004">
      <c r="A588" s="15">
        <v>22402</v>
      </c>
      <c r="B588" s="14">
        <v>29.8</v>
      </c>
      <c r="C588" s="19">
        <f t="shared" si="19"/>
        <v>22432</v>
      </c>
      <c r="D588" s="24">
        <f t="shared" si="18"/>
        <v>1.0169491525423791E-2</v>
      </c>
    </row>
    <row r="589" spans="1:4" x14ac:dyDescent="0.55000000000000004">
      <c r="A589" s="15">
        <v>22433</v>
      </c>
      <c r="B589" s="14">
        <v>29.8</v>
      </c>
      <c r="C589" s="19">
        <f t="shared" si="19"/>
        <v>22462</v>
      </c>
      <c r="D589" s="24">
        <f t="shared" si="18"/>
        <v>6.7567567567567988E-3</v>
      </c>
    </row>
    <row r="590" spans="1:4" x14ac:dyDescent="0.55000000000000004">
      <c r="A590" s="15">
        <v>22463</v>
      </c>
      <c r="B590" s="14">
        <v>30</v>
      </c>
      <c r="C590" s="19">
        <f t="shared" si="19"/>
        <v>22493</v>
      </c>
      <c r="D590" s="24">
        <f t="shared" si="18"/>
        <v>1.3513513513513375E-2</v>
      </c>
    </row>
    <row r="591" spans="1:4" x14ac:dyDescent="0.55000000000000004">
      <c r="A591" s="15">
        <v>22494</v>
      </c>
      <c r="B591" s="14">
        <v>29.9</v>
      </c>
      <c r="C591" s="19">
        <f t="shared" si="19"/>
        <v>22524</v>
      </c>
      <c r="D591" s="24">
        <f t="shared" si="18"/>
        <v>1.0135135135135087E-2</v>
      </c>
    </row>
    <row r="592" spans="1:4" x14ac:dyDescent="0.55000000000000004">
      <c r="A592" s="15">
        <v>22525</v>
      </c>
      <c r="B592" s="14">
        <v>30</v>
      </c>
      <c r="C592" s="19">
        <f t="shared" si="19"/>
        <v>22554</v>
      </c>
      <c r="D592" s="24">
        <f t="shared" si="18"/>
        <v>1.3513513513513375E-2</v>
      </c>
    </row>
    <row r="593" spans="1:4" x14ac:dyDescent="0.55000000000000004">
      <c r="A593" s="15">
        <v>22555</v>
      </c>
      <c r="B593" s="14">
        <v>30</v>
      </c>
      <c r="C593" s="19">
        <f t="shared" si="19"/>
        <v>22585</v>
      </c>
      <c r="D593" s="24">
        <f t="shared" si="18"/>
        <v>6.7114093959730337E-3</v>
      </c>
    </row>
    <row r="594" spans="1:4" x14ac:dyDescent="0.55000000000000004">
      <c r="A594" s="15">
        <v>22586</v>
      </c>
      <c r="B594" s="14">
        <v>30</v>
      </c>
      <c r="C594" s="19">
        <f t="shared" si="19"/>
        <v>22615</v>
      </c>
      <c r="D594" s="24">
        <f t="shared" si="18"/>
        <v>6.7114093959730337E-3</v>
      </c>
    </row>
    <row r="595" spans="1:4" x14ac:dyDescent="0.55000000000000004">
      <c r="A595" s="15">
        <v>22616</v>
      </c>
      <c r="B595" s="14">
        <v>30</v>
      </c>
      <c r="C595" s="19">
        <f t="shared" si="19"/>
        <v>22646</v>
      </c>
      <c r="D595" s="24">
        <f t="shared" si="18"/>
        <v>6.7114093959730337E-3</v>
      </c>
    </row>
    <row r="596" spans="1:4" x14ac:dyDescent="0.55000000000000004">
      <c r="A596" s="15">
        <v>22647</v>
      </c>
      <c r="B596" s="14">
        <v>30</v>
      </c>
      <c r="C596" s="19">
        <f t="shared" si="19"/>
        <v>22677</v>
      </c>
      <c r="D596" s="24">
        <f t="shared" si="18"/>
        <v>6.7114093959730337E-3</v>
      </c>
    </row>
    <row r="597" spans="1:4" x14ac:dyDescent="0.55000000000000004">
      <c r="A597" s="15">
        <v>22678</v>
      </c>
      <c r="B597" s="14">
        <v>30.1</v>
      </c>
      <c r="C597" s="19">
        <f t="shared" si="19"/>
        <v>22705</v>
      </c>
      <c r="D597" s="24">
        <f t="shared" ref="D597:D660" si="20">IF(OR(A597="",ROW(A597)&lt;20),"",((B597/B585)-1))</f>
        <v>1.0067114093959662E-2</v>
      </c>
    </row>
    <row r="598" spans="1:4" x14ac:dyDescent="0.55000000000000004">
      <c r="A598" s="15">
        <v>22706</v>
      </c>
      <c r="B598" s="14">
        <v>30.1</v>
      </c>
      <c r="C598" s="19">
        <f t="shared" si="19"/>
        <v>22736</v>
      </c>
      <c r="D598" s="24">
        <f t="shared" si="20"/>
        <v>1.0067114093959662E-2</v>
      </c>
    </row>
    <row r="599" spans="1:4" x14ac:dyDescent="0.55000000000000004">
      <c r="A599" s="15">
        <v>22737</v>
      </c>
      <c r="B599" s="14">
        <v>30.2</v>
      </c>
      <c r="C599" s="19">
        <f t="shared" si="19"/>
        <v>22766</v>
      </c>
      <c r="D599" s="24">
        <f t="shared" si="20"/>
        <v>1.3422818791946289E-2</v>
      </c>
    </row>
    <row r="600" spans="1:4" x14ac:dyDescent="0.55000000000000004">
      <c r="A600" s="15">
        <v>22767</v>
      </c>
      <c r="B600" s="14">
        <v>30.2</v>
      </c>
      <c r="C600" s="19">
        <f t="shared" si="19"/>
        <v>22797</v>
      </c>
      <c r="D600" s="24">
        <f t="shared" si="20"/>
        <v>1.3422818791946289E-2</v>
      </c>
    </row>
    <row r="601" spans="1:4" x14ac:dyDescent="0.55000000000000004">
      <c r="A601" s="15">
        <v>22798</v>
      </c>
      <c r="B601" s="14">
        <v>30.2</v>
      </c>
      <c r="C601" s="19">
        <f t="shared" si="19"/>
        <v>22827</v>
      </c>
      <c r="D601" s="24">
        <f t="shared" si="20"/>
        <v>1.3422818791946289E-2</v>
      </c>
    </row>
    <row r="602" spans="1:4" x14ac:dyDescent="0.55000000000000004">
      <c r="A602" s="15">
        <v>22828</v>
      </c>
      <c r="B602" s="14">
        <v>30.3</v>
      </c>
      <c r="C602" s="19">
        <f t="shared" si="19"/>
        <v>22858</v>
      </c>
      <c r="D602" s="24">
        <f t="shared" si="20"/>
        <v>1.0000000000000009E-2</v>
      </c>
    </row>
    <row r="603" spans="1:4" x14ac:dyDescent="0.55000000000000004">
      <c r="A603" s="15">
        <v>22859</v>
      </c>
      <c r="B603" s="14">
        <v>30.3</v>
      </c>
      <c r="C603" s="19">
        <f t="shared" si="19"/>
        <v>22889</v>
      </c>
      <c r="D603" s="24">
        <f t="shared" si="20"/>
        <v>1.3377926421404673E-2</v>
      </c>
    </row>
    <row r="604" spans="1:4" x14ac:dyDescent="0.55000000000000004">
      <c r="A604" s="15">
        <v>22890</v>
      </c>
      <c r="B604" s="14">
        <v>30.4</v>
      </c>
      <c r="C604" s="19">
        <f t="shared" si="19"/>
        <v>22919</v>
      </c>
      <c r="D604" s="24">
        <f t="shared" si="20"/>
        <v>1.3333333333333197E-2</v>
      </c>
    </row>
    <row r="605" spans="1:4" x14ac:dyDescent="0.55000000000000004">
      <c r="A605" s="15">
        <v>22920</v>
      </c>
      <c r="B605" s="14">
        <v>30.4</v>
      </c>
      <c r="C605" s="19">
        <f t="shared" si="19"/>
        <v>22950</v>
      </c>
      <c r="D605" s="24">
        <f t="shared" si="20"/>
        <v>1.3333333333333197E-2</v>
      </c>
    </row>
    <row r="606" spans="1:4" x14ac:dyDescent="0.55000000000000004">
      <c r="A606" s="15">
        <v>22951</v>
      </c>
      <c r="B606" s="14">
        <v>30.4</v>
      </c>
      <c r="C606" s="19">
        <f t="shared" si="19"/>
        <v>22980</v>
      </c>
      <c r="D606" s="24">
        <f t="shared" si="20"/>
        <v>1.3333333333333197E-2</v>
      </c>
    </row>
    <row r="607" spans="1:4" x14ac:dyDescent="0.55000000000000004">
      <c r="A607" s="15">
        <v>22981</v>
      </c>
      <c r="B607" s="14">
        <v>30.4</v>
      </c>
      <c r="C607" s="19">
        <f t="shared" si="19"/>
        <v>23011</v>
      </c>
      <c r="D607" s="24">
        <f t="shared" si="20"/>
        <v>1.3333333333333197E-2</v>
      </c>
    </row>
    <row r="608" spans="1:4" x14ac:dyDescent="0.55000000000000004">
      <c r="A608" s="15">
        <v>23012</v>
      </c>
      <c r="B608" s="14">
        <v>30.4</v>
      </c>
      <c r="C608" s="19">
        <f t="shared" si="19"/>
        <v>23042</v>
      </c>
      <c r="D608" s="24">
        <f t="shared" si="20"/>
        <v>1.3333333333333197E-2</v>
      </c>
    </row>
    <row r="609" spans="1:4" x14ac:dyDescent="0.55000000000000004">
      <c r="A609" s="15">
        <v>23043</v>
      </c>
      <c r="B609" s="14">
        <v>30.4</v>
      </c>
      <c r="C609" s="19">
        <f t="shared" si="19"/>
        <v>23070</v>
      </c>
      <c r="D609" s="24">
        <f t="shared" si="20"/>
        <v>9.966777408637828E-3</v>
      </c>
    </row>
    <row r="610" spans="1:4" x14ac:dyDescent="0.55000000000000004">
      <c r="A610" s="15">
        <v>23071</v>
      </c>
      <c r="B610" s="14">
        <v>30.5</v>
      </c>
      <c r="C610" s="19">
        <f t="shared" si="19"/>
        <v>23101</v>
      </c>
      <c r="D610" s="24">
        <f t="shared" si="20"/>
        <v>1.3289036544850363E-2</v>
      </c>
    </row>
    <row r="611" spans="1:4" x14ac:dyDescent="0.55000000000000004">
      <c r="A611" s="15">
        <v>23102</v>
      </c>
      <c r="B611" s="14">
        <v>30.5</v>
      </c>
      <c r="C611" s="19">
        <f t="shared" si="19"/>
        <v>23131</v>
      </c>
      <c r="D611" s="24">
        <f t="shared" si="20"/>
        <v>9.9337748344370258E-3</v>
      </c>
    </row>
    <row r="612" spans="1:4" x14ac:dyDescent="0.55000000000000004">
      <c r="A612" s="15">
        <v>23132</v>
      </c>
      <c r="B612" s="14">
        <v>30.5</v>
      </c>
      <c r="C612" s="19">
        <f t="shared" si="19"/>
        <v>23162</v>
      </c>
      <c r="D612" s="24">
        <f t="shared" si="20"/>
        <v>9.9337748344370258E-3</v>
      </c>
    </row>
    <row r="613" spans="1:4" x14ac:dyDescent="0.55000000000000004">
      <c r="A613" s="15">
        <v>23163</v>
      </c>
      <c r="B613" s="14">
        <v>30.6</v>
      </c>
      <c r="C613" s="19">
        <f t="shared" si="19"/>
        <v>23192</v>
      </c>
      <c r="D613" s="24">
        <f t="shared" si="20"/>
        <v>1.3245033112582849E-2</v>
      </c>
    </row>
    <row r="614" spans="1:4" x14ac:dyDescent="0.55000000000000004">
      <c r="A614" s="15">
        <v>23193</v>
      </c>
      <c r="B614" s="14">
        <v>30.7</v>
      </c>
      <c r="C614" s="19">
        <f t="shared" si="19"/>
        <v>23223</v>
      </c>
      <c r="D614" s="24">
        <f t="shared" si="20"/>
        <v>1.3201320132013139E-2</v>
      </c>
    </row>
    <row r="615" spans="1:4" x14ac:dyDescent="0.55000000000000004">
      <c r="A615" s="15">
        <v>23224</v>
      </c>
      <c r="B615" s="14">
        <v>30.7</v>
      </c>
      <c r="C615" s="19">
        <f t="shared" si="19"/>
        <v>23254</v>
      </c>
      <c r="D615" s="24">
        <f t="shared" si="20"/>
        <v>1.3201320132013139E-2</v>
      </c>
    </row>
    <row r="616" spans="1:4" x14ac:dyDescent="0.55000000000000004">
      <c r="A616" s="15">
        <v>23255</v>
      </c>
      <c r="B616" s="14">
        <v>30.7</v>
      </c>
      <c r="C616" s="19">
        <f t="shared" si="19"/>
        <v>23284</v>
      </c>
      <c r="D616" s="24">
        <f t="shared" si="20"/>
        <v>9.8684210526316374E-3</v>
      </c>
    </row>
    <row r="617" spans="1:4" x14ac:dyDescent="0.55000000000000004">
      <c r="A617" s="15">
        <v>23285</v>
      </c>
      <c r="B617" s="14">
        <v>30.8</v>
      </c>
      <c r="C617" s="19">
        <f t="shared" si="19"/>
        <v>23315</v>
      </c>
      <c r="D617" s="24">
        <f t="shared" si="20"/>
        <v>1.3157894736842257E-2</v>
      </c>
    </row>
    <row r="618" spans="1:4" x14ac:dyDescent="0.55000000000000004">
      <c r="A618" s="15">
        <v>23316</v>
      </c>
      <c r="B618" s="14">
        <v>30.8</v>
      </c>
      <c r="C618" s="19">
        <f t="shared" si="19"/>
        <v>23345</v>
      </c>
      <c r="D618" s="24">
        <f t="shared" si="20"/>
        <v>1.3157894736842257E-2</v>
      </c>
    </row>
    <row r="619" spans="1:4" x14ac:dyDescent="0.55000000000000004">
      <c r="A619" s="15">
        <v>23346</v>
      </c>
      <c r="B619" s="14">
        <v>30.9</v>
      </c>
      <c r="C619" s="19">
        <f t="shared" si="19"/>
        <v>23376</v>
      </c>
      <c r="D619" s="24">
        <f t="shared" si="20"/>
        <v>1.6447368421052655E-2</v>
      </c>
    </row>
    <row r="620" spans="1:4" x14ac:dyDescent="0.55000000000000004">
      <c r="A620" s="15">
        <v>23377</v>
      </c>
      <c r="B620" s="14">
        <v>30.9</v>
      </c>
      <c r="C620" s="19">
        <f t="shared" si="19"/>
        <v>23407</v>
      </c>
      <c r="D620" s="24">
        <f t="shared" si="20"/>
        <v>1.6447368421052655E-2</v>
      </c>
    </row>
    <row r="621" spans="1:4" x14ac:dyDescent="0.55000000000000004">
      <c r="A621" s="15">
        <v>23408</v>
      </c>
      <c r="B621" s="14">
        <v>30.9</v>
      </c>
      <c r="C621" s="19">
        <f t="shared" si="19"/>
        <v>23436</v>
      </c>
      <c r="D621" s="24">
        <f t="shared" si="20"/>
        <v>1.6447368421052655E-2</v>
      </c>
    </row>
    <row r="622" spans="1:4" x14ac:dyDescent="0.55000000000000004">
      <c r="A622" s="15">
        <v>23437</v>
      </c>
      <c r="B622" s="14">
        <v>30.9</v>
      </c>
      <c r="C622" s="19">
        <f t="shared" si="19"/>
        <v>23467</v>
      </c>
      <c r="D622" s="24">
        <f t="shared" si="20"/>
        <v>1.3114754098360715E-2</v>
      </c>
    </row>
    <row r="623" spans="1:4" x14ac:dyDescent="0.55000000000000004">
      <c r="A623" s="15">
        <v>23468</v>
      </c>
      <c r="B623" s="14">
        <v>30.9</v>
      </c>
      <c r="C623" s="19">
        <f t="shared" si="19"/>
        <v>23497</v>
      </c>
      <c r="D623" s="24">
        <f t="shared" si="20"/>
        <v>1.3114754098360715E-2</v>
      </c>
    </row>
    <row r="624" spans="1:4" x14ac:dyDescent="0.55000000000000004">
      <c r="A624" s="15">
        <v>23498</v>
      </c>
      <c r="B624" s="14">
        <v>30.9</v>
      </c>
      <c r="C624" s="19">
        <f t="shared" si="19"/>
        <v>23528</v>
      </c>
      <c r="D624" s="24">
        <f t="shared" si="20"/>
        <v>1.3114754098360715E-2</v>
      </c>
    </row>
    <row r="625" spans="1:4" x14ac:dyDescent="0.55000000000000004">
      <c r="A625" s="15">
        <v>23529</v>
      </c>
      <c r="B625" s="14">
        <v>31</v>
      </c>
      <c r="C625" s="19">
        <f t="shared" si="19"/>
        <v>23558</v>
      </c>
      <c r="D625" s="24">
        <f t="shared" si="20"/>
        <v>1.3071895424836555E-2</v>
      </c>
    </row>
    <row r="626" spans="1:4" x14ac:dyDescent="0.55000000000000004">
      <c r="A626" s="15">
        <v>23559</v>
      </c>
      <c r="B626" s="14">
        <v>31.1</v>
      </c>
      <c r="C626" s="19">
        <f t="shared" si="19"/>
        <v>23589</v>
      </c>
      <c r="D626" s="24">
        <f t="shared" si="20"/>
        <v>1.3029315960912058E-2</v>
      </c>
    </row>
    <row r="627" spans="1:4" x14ac:dyDescent="0.55000000000000004">
      <c r="A627" s="15">
        <v>23590</v>
      </c>
      <c r="B627" s="14">
        <v>31</v>
      </c>
      <c r="C627" s="19">
        <f t="shared" si="19"/>
        <v>23620</v>
      </c>
      <c r="D627" s="24">
        <f t="shared" si="20"/>
        <v>9.7719869706840434E-3</v>
      </c>
    </row>
    <row r="628" spans="1:4" x14ac:dyDescent="0.55000000000000004">
      <c r="A628" s="15">
        <v>23621</v>
      </c>
      <c r="B628" s="14">
        <v>31.1</v>
      </c>
      <c r="C628" s="19">
        <f t="shared" si="19"/>
        <v>23650</v>
      </c>
      <c r="D628" s="24">
        <f t="shared" si="20"/>
        <v>1.3029315960912058E-2</v>
      </c>
    </row>
    <row r="629" spans="1:4" x14ac:dyDescent="0.55000000000000004">
      <c r="A629" s="15">
        <v>23651</v>
      </c>
      <c r="B629" s="14">
        <v>31.1</v>
      </c>
      <c r="C629" s="19">
        <f t="shared" si="19"/>
        <v>23681</v>
      </c>
      <c r="D629" s="24">
        <f t="shared" si="20"/>
        <v>9.7402597402598268E-3</v>
      </c>
    </row>
    <row r="630" spans="1:4" x14ac:dyDescent="0.55000000000000004">
      <c r="A630" s="15">
        <v>23682</v>
      </c>
      <c r="B630" s="14">
        <v>31.2</v>
      </c>
      <c r="C630" s="19">
        <f t="shared" si="19"/>
        <v>23711</v>
      </c>
      <c r="D630" s="24">
        <f t="shared" si="20"/>
        <v>1.298701298701288E-2</v>
      </c>
    </row>
    <row r="631" spans="1:4" x14ac:dyDescent="0.55000000000000004">
      <c r="A631" s="15">
        <v>23712</v>
      </c>
      <c r="B631" s="14">
        <v>31.2</v>
      </c>
      <c r="C631" s="19">
        <f t="shared" si="19"/>
        <v>23742</v>
      </c>
      <c r="D631" s="24">
        <f t="shared" si="20"/>
        <v>9.7087378640776656E-3</v>
      </c>
    </row>
    <row r="632" spans="1:4" x14ac:dyDescent="0.55000000000000004">
      <c r="A632" s="15">
        <v>23743</v>
      </c>
      <c r="B632" s="14">
        <v>31.2</v>
      </c>
      <c r="C632" s="19">
        <f t="shared" si="19"/>
        <v>23773</v>
      </c>
      <c r="D632" s="24">
        <f t="shared" si="20"/>
        <v>9.7087378640776656E-3</v>
      </c>
    </row>
    <row r="633" spans="1:4" x14ac:dyDescent="0.55000000000000004">
      <c r="A633" s="15">
        <v>23774</v>
      </c>
      <c r="B633" s="14">
        <v>31.2</v>
      </c>
      <c r="C633" s="19">
        <f t="shared" si="19"/>
        <v>23801</v>
      </c>
      <c r="D633" s="24">
        <f t="shared" si="20"/>
        <v>9.7087378640776656E-3</v>
      </c>
    </row>
    <row r="634" spans="1:4" x14ac:dyDescent="0.55000000000000004">
      <c r="A634" s="15">
        <v>23802</v>
      </c>
      <c r="B634" s="14">
        <v>31.3</v>
      </c>
      <c r="C634" s="19">
        <f t="shared" si="19"/>
        <v>23832</v>
      </c>
      <c r="D634" s="24">
        <f t="shared" si="20"/>
        <v>1.2944983818770295E-2</v>
      </c>
    </row>
    <row r="635" spans="1:4" x14ac:dyDescent="0.55000000000000004">
      <c r="A635" s="15">
        <v>23833</v>
      </c>
      <c r="B635" s="14">
        <v>31.4</v>
      </c>
      <c r="C635" s="19">
        <f t="shared" si="19"/>
        <v>23862</v>
      </c>
      <c r="D635" s="24">
        <f t="shared" si="20"/>
        <v>1.6181229773462702E-2</v>
      </c>
    </row>
    <row r="636" spans="1:4" x14ac:dyDescent="0.55000000000000004">
      <c r="A636" s="15">
        <v>23863</v>
      </c>
      <c r="B636" s="14">
        <v>31.4</v>
      </c>
      <c r="C636" s="19">
        <f t="shared" si="19"/>
        <v>23893</v>
      </c>
      <c r="D636" s="24">
        <f t="shared" si="20"/>
        <v>1.6181229773462702E-2</v>
      </c>
    </row>
    <row r="637" spans="1:4" x14ac:dyDescent="0.55000000000000004">
      <c r="A637" s="15">
        <v>23894</v>
      </c>
      <c r="B637" s="14">
        <v>31.6</v>
      </c>
      <c r="C637" s="19">
        <f t="shared" si="19"/>
        <v>23923</v>
      </c>
      <c r="D637" s="24">
        <f t="shared" si="20"/>
        <v>1.9354838709677358E-2</v>
      </c>
    </row>
    <row r="638" spans="1:4" x14ac:dyDescent="0.55000000000000004">
      <c r="A638" s="15">
        <v>23924</v>
      </c>
      <c r="B638" s="14">
        <v>31.6</v>
      </c>
      <c r="C638" s="19">
        <f t="shared" si="19"/>
        <v>23954</v>
      </c>
      <c r="D638" s="24">
        <f t="shared" si="20"/>
        <v>1.6077170418006492E-2</v>
      </c>
    </row>
    <row r="639" spans="1:4" x14ac:dyDescent="0.55000000000000004">
      <c r="A639" s="15">
        <v>23955</v>
      </c>
      <c r="B639" s="14">
        <v>31.6</v>
      </c>
      <c r="C639" s="19">
        <f t="shared" si="19"/>
        <v>23985</v>
      </c>
      <c r="D639" s="24">
        <f t="shared" si="20"/>
        <v>1.9354838709677358E-2</v>
      </c>
    </row>
    <row r="640" spans="1:4" x14ac:dyDescent="0.55000000000000004">
      <c r="A640" s="15">
        <v>23986</v>
      </c>
      <c r="B640" s="14">
        <v>31.6</v>
      </c>
      <c r="C640" s="19">
        <f t="shared" si="19"/>
        <v>24015</v>
      </c>
      <c r="D640" s="24">
        <f t="shared" si="20"/>
        <v>1.6077170418006492E-2</v>
      </c>
    </row>
    <row r="641" spans="1:4" x14ac:dyDescent="0.55000000000000004">
      <c r="A641" s="15">
        <v>24016</v>
      </c>
      <c r="B641" s="14">
        <v>31.7</v>
      </c>
      <c r="C641" s="19">
        <f t="shared" si="19"/>
        <v>24046</v>
      </c>
      <c r="D641" s="24">
        <f t="shared" si="20"/>
        <v>1.9292604501607746E-2</v>
      </c>
    </row>
    <row r="642" spans="1:4" x14ac:dyDescent="0.55000000000000004">
      <c r="A642" s="15">
        <v>24047</v>
      </c>
      <c r="B642" s="14">
        <v>31.7</v>
      </c>
      <c r="C642" s="19">
        <f t="shared" si="19"/>
        <v>24076</v>
      </c>
      <c r="D642" s="24">
        <f t="shared" si="20"/>
        <v>1.6025641025640969E-2</v>
      </c>
    </row>
    <row r="643" spans="1:4" x14ac:dyDescent="0.55000000000000004">
      <c r="A643" s="15">
        <v>24077</v>
      </c>
      <c r="B643" s="14">
        <v>31.8</v>
      </c>
      <c r="C643" s="19">
        <f t="shared" si="19"/>
        <v>24107</v>
      </c>
      <c r="D643" s="24">
        <f t="shared" si="20"/>
        <v>1.9230769230769384E-2</v>
      </c>
    </row>
    <row r="644" spans="1:4" x14ac:dyDescent="0.55000000000000004">
      <c r="A644" s="15">
        <v>24108</v>
      </c>
      <c r="B644" s="14">
        <v>31.8</v>
      </c>
      <c r="C644" s="19">
        <f t="shared" si="19"/>
        <v>24138</v>
      </c>
      <c r="D644" s="24">
        <f t="shared" si="20"/>
        <v>1.9230769230769384E-2</v>
      </c>
    </row>
    <row r="645" spans="1:4" x14ac:dyDescent="0.55000000000000004">
      <c r="A645" s="15">
        <v>24139</v>
      </c>
      <c r="B645" s="14">
        <v>32</v>
      </c>
      <c r="C645" s="19">
        <f t="shared" si="19"/>
        <v>24166</v>
      </c>
      <c r="D645" s="24">
        <f t="shared" si="20"/>
        <v>2.5641025641025772E-2</v>
      </c>
    </row>
    <row r="646" spans="1:4" x14ac:dyDescent="0.55000000000000004">
      <c r="A646" s="15">
        <v>24167</v>
      </c>
      <c r="B646" s="14">
        <v>32.1</v>
      </c>
      <c r="C646" s="19">
        <f t="shared" si="19"/>
        <v>24197</v>
      </c>
      <c r="D646" s="24">
        <f t="shared" si="20"/>
        <v>2.5559105431310014E-2</v>
      </c>
    </row>
    <row r="647" spans="1:4" x14ac:dyDescent="0.55000000000000004">
      <c r="A647" s="15">
        <v>24198</v>
      </c>
      <c r="B647" s="14">
        <v>32.299999999999997</v>
      </c>
      <c r="C647" s="19">
        <f t="shared" si="19"/>
        <v>24227</v>
      </c>
      <c r="D647" s="24">
        <f t="shared" si="20"/>
        <v>2.8662420382165488E-2</v>
      </c>
    </row>
    <row r="648" spans="1:4" x14ac:dyDescent="0.55000000000000004">
      <c r="A648" s="15">
        <v>24228</v>
      </c>
      <c r="B648" s="14">
        <v>32.299999999999997</v>
      </c>
      <c r="C648" s="19">
        <f t="shared" si="19"/>
        <v>24258</v>
      </c>
      <c r="D648" s="24">
        <f t="shared" si="20"/>
        <v>2.8662420382165488E-2</v>
      </c>
    </row>
    <row r="649" spans="1:4" x14ac:dyDescent="0.55000000000000004">
      <c r="A649" s="15">
        <v>24259</v>
      </c>
      <c r="B649" s="14">
        <v>32.4</v>
      </c>
      <c r="C649" s="19">
        <f t="shared" ref="C649:C712" si="21">IF(A649="","",EOMONTH(A649,0))</f>
        <v>24288</v>
      </c>
      <c r="D649" s="24">
        <f t="shared" si="20"/>
        <v>2.5316455696202445E-2</v>
      </c>
    </row>
    <row r="650" spans="1:4" x14ac:dyDescent="0.55000000000000004">
      <c r="A650" s="15">
        <v>24289</v>
      </c>
      <c r="B650" s="14">
        <v>32.5</v>
      </c>
      <c r="C650" s="19">
        <f t="shared" si="21"/>
        <v>24319</v>
      </c>
      <c r="D650" s="24">
        <f t="shared" si="20"/>
        <v>2.8481012658227778E-2</v>
      </c>
    </row>
    <row r="651" spans="1:4" x14ac:dyDescent="0.55000000000000004">
      <c r="A651" s="15">
        <v>24320</v>
      </c>
      <c r="B651" s="14">
        <v>32.700000000000003</v>
      </c>
      <c r="C651" s="19">
        <f t="shared" si="21"/>
        <v>24350</v>
      </c>
      <c r="D651" s="24">
        <f t="shared" si="20"/>
        <v>3.4810126582278444E-2</v>
      </c>
    </row>
    <row r="652" spans="1:4" x14ac:dyDescent="0.55000000000000004">
      <c r="A652" s="15">
        <v>24351</v>
      </c>
      <c r="B652" s="14">
        <v>32.700000000000003</v>
      </c>
      <c r="C652" s="19">
        <f t="shared" si="21"/>
        <v>24380</v>
      </c>
      <c r="D652" s="24">
        <f t="shared" si="20"/>
        <v>3.4810126582278444E-2</v>
      </c>
    </row>
    <row r="653" spans="1:4" x14ac:dyDescent="0.55000000000000004">
      <c r="A653" s="15">
        <v>24381</v>
      </c>
      <c r="B653" s="14">
        <v>32.9</v>
      </c>
      <c r="C653" s="19">
        <f t="shared" si="21"/>
        <v>24411</v>
      </c>
      <c r="D653" s="24">
        <f t="shared" si="20"/>
        <v>3.7854889589905349E-2</v>
      </c>
    </row>
    <row r="654" spans="1:4" x14ac:dyDescent="0.55000000000000004">
      <c r="A654" s="15">
        <v>24412</v>
      </c>
      <c r="B654" s="14">
        <v>32.9</v>
      </c>
      <c r="C654" s="19">
        <f t="shared" si="21"/>
        <v>24441</v>
      </c>
      <c r="D654" s="24">
        <f t="shared" si="20"/>
        <v>3.7854889589905349E-2</v>
      </c>
    </row>
    <row r="655" spans="1:4" x14ac:dyDescent="0.55000000000000004">
      <c r="A655" s="15">
        <v>24442</v>
      </c>
      <c r="B655" s="14">
        <v>32.9</v>
      </c>
      <c r="C655" s="19">
        <f t="shared" si="21"/>
        <v>24472</v>
      </c>
      <c r="D655" s="24">
        <f t="shared" si="20"/>
        <v>3.459119496855334E-2</v>
      </c>
    </row>
    <row r="656" spans="1:4" x14ac:dyDescent="0.55000000000000004">
      <c r="A656" s="15">
        <v>24473</v>
      </c>
      <c r="B656" s="14">
        <v>32.9</v>
      </c>
      <c r="C656" s="19">
        <f t="shared" si="21"/>
        <v>24503</v>
      </c>
      <c r="D656" s="24">
        <f t="shared" si="20"/>
        <v>3.459119496855334E-2</v>
      </c>
    </row>
    <row r="657" spans="1:4" x14ac:dyDescent="0.55000000000000004">
      <c r="A657" s="15">
        <v>24504</v>
      </c>
      <c r="B657" s="14">
        <v>32.9</v>
      </c>
      <c r="C657" s="19">
        <f t="shared" si="21"/>
        <v>24531</v>
      </c>
      <c r="D657" s="24">
        <f t="shared" si="20"/>
        <v>2.8124999999999956E-2</v>
      </c>
    </row>
    <row r="658" spans="1:4" x14ac:dyDescent="0.55000000000000004">
      <c r="A658" s="15">
        <v>24532</v>
      </c>
      <c r="B658" s="14">
        <v>33</v>
      </c>
      <c r="C658" s="19">
        <f t="shared" si="21"/>
        <v>24562</v>
      </c>
      <c r="D658" s="24">
        <f t="shared" si="20"/>
        <v>2.8037383177569986E-2</v>
      </c>
    </row>
    <row r="659" spans="1:4" x14ac:dyDescent="0.55000000000000004">
      <c r="A659" s="15">
        <v>24563</v>
      </c>
      <c r="B659" s="14">
        <v>33.1</v>
      </c>
      <c r="C659" s="19">
        <f t="shared" si="21"/>
        <v>24592</v>
      </c>
      <c r="D659" s="24">
        <f t="shared" si="20"/>
        <v>2.4767801857585203E-2</v>
      </c>
    </row>
    <row r="660" spans="1:4" x14ac:dyDescent="0.55000000000000004">
      <c r="A660" s="15">
        <v>24593</v>
      </c>
      <c r="B660" s="14">
        <v>33.200000000000003</v>
      </c>
      <c r="C660" s="19">
        <f t="shared" si="21"/>
        <v>24623</v>
      </c>
      <c r="D660" s="24">
        <f t="shared" si="20"/>
        <v>2.7863777089783381E-2</v>
      </c>
    </row>
    <row r="661" spans="1:4" x14ac:dyDescent="0.55000000000000004">
      <c r="A661" s="15">
        <v>24624</v>
      </c>
      <c r="B661" s="14">
        <v>33.299999999999997</v>
      </c>
      <c r="C661" s="19">
        <f t="shared" si="21"/>
        <v>24653</v>
      </c>
      <c r="D661" s="24">
        <f t="shared" ref="D661:D724" si="22">IF(OR(A661="",ROW(A661)&lt;20),"",((B661/B649)-1))</f>
        <v>2.7777777777777679E-2</v>
      </c>
    </row>
    <row r="662" spans="1:4" x14ac:dyDescent="0.55000000000000004">
      <c r="A662" s="15">
        <v>24654</v>
      </c>
      <c r="B662" s="14">
        <v>33.4</v>
      </c>
      <c r="C662" s="19">
        <f t="shared" si="21"/>
        <v>24684</v>
      </c>
      <c r="D662" s="24">
        <f t="shared" si="22"/>
        <v>2.7692307692307683E-2</v>
      </c>
    </row>
    <row r="663" spans="1:4" x14ac:dyDescent="0.55000000000000004">
      <c r="A663" s="15">
        <v>24685</v>
      </c>
      <c r="B663" s="14">
        <v>33.5</v>
      </c>
      <c r="C663" s="19">
        <f t="shared" si="21"/>
        <v>24715</v>
      </c>
      <c r="D663" s="24">
        <f t="shared" si="22"/>
        <v>2.4464831804281273E-2</v>
      </c>
    </row>
    <row r="664" spans="1:4" x14ac:dyDescent="0.55000000000000004">
      <c r="A664" s="15">
        <v>24716</v>
      </c>
      <c r="B664" s="14">
        <v>33.6</v>
      </c>
      <c r="C664" s="19">
        <f t="shared" si="21"/>
        <v>24745</v>
      </c>
      <c r="D664" s="24">
        <f t="shared" si="22"/>
        <v>2.7522935779816571E-2</v>
      </c>
    </row>
    <row r="665" spans="1:4" x14ac:dyDescent="0.55000000000000004">
      <c r="A665" s="15">
        <v>24746</v>
      </c>
      <c r="B665" s="14">
        <v>33.700000000000003</v>
      </c>
      <c r="C665" s="19">
        <f t="shared" si="21"/>
        <v>24776</v>
      </c>
      <c r="D665" s="24">
        <f t="shared" si="22"/>
        <v>2.4316109422492627E-2</v>
      </c>
    </row>
    <row r="666" spans="1:4" x14ac:dyDescent="0.55000000000000004">
      <c r="A666" s="15">
        <v>24777</v>
      </c>
      <c r="B666" s="14">
        <v>33.799999999999997</v>
      </c>
      <c r="C666" s="19">
        <f t="shared" si="21"/>
        <v>24806</v>
      </c>
      <c r="D666" s="24">
        <f t="shared" si="22"/>
        <v>2.7355623100303816E-2</v>
      </c>
    </row>
    <row r="667" spans="1:4" x14ac:dyDescent="0.55000000000000004">
      <c r="A667" s="15">
        <v>24807</v>
      </c>
      <c r="B667" s="14">
        <v>33.9</v>
      </c>
      <c r="C667" s="19">
        <f t="shared" si="21"/>
        <v>24837</v>
      </c>
      <c r="D667" s="24">
        <f t="shared" si="22"/>
        <v>3.039513677811545E-2</v>
      </c>
    </row>
    <row r="668" spans="1:4" x14ac:dyDescent="0.55000000000000004">
      <c r="A668" s="15">
        <v>24838</v>
      </c>
      <c r="B668" s="14">
        <v>34.1</v>
      </c>
      <c r="C668" s="19">
        <f t="shared" si="21"/>
        <v>24868</v>
      </c>
      <c r="D668" s="24">
        <f t="shared" si="22"/>
        <v>3.6474164133738718E-2</v>
      </c>
    </row>
    <row r="669" spans="1:4" x14ac:dyDescent="0.55000000000000004">
      <c r="A669" s="15">
        <v>24869</v>
      </c>
      <c r="B669" s="14">
        <v>34.200000000000003</v>
      </c>
      <c r="C669" s="19">
        <f t="shared" si="21"/>
        <v>24897</v>
      </c>
      <c r="D669" s="24">
        <f t="shared" si="22"/>
        <v>3.9513677811550352E-2</v>
      </c>
    </row>
    <row r="670" spans="1:4" x14ac:dyDescent="0.55000000000000004">
      <c r="A670" s="15">
        <v>24898</v>
      </c>
      <c r="B670" s="14">
        <v>34.299999999999997</v>
      </c>
      <c r="C670" s="19">
        <f t="shared" si="21"/>
        <v>24928</v>
      </c>
      <c r="D670" s="24">
        <f t="shared" si="22"/>
        <v>3.9393939393939315E-2</v>
      </c>
    </row>
    <row r="671" spans="1:4" x14ac:dyDescent="0.55000000000000004">
      <c r="A671" s="15">
        <v>24929</v>
      </c>
      <c r="B671" s="14">
        <v>34.4</v>
      </c>
      <c r="C671" s="19">
        <f t="shared" si="21"/>
        <v>24958</v>
      </c>
      <c r="D671" s="24">
        <f t="shared" si="22"/>
        <v>3.92749244712991E-2</v>
      </c>
    </row>
    <row r="672" spans="1:4" x14ac:dyDescent="0.55000000000000004">
      <c r="A672" s="15">
        <v>24959</v>
      </c>
      <c r="B672" s="14">
        <v>34.5</v>
      </c>
      <c r="C672" s="19">
        <f t="shared" si="21"/>
        <v>24989</v>
      </c>
      <c r="D672" s="24">
        <f t="shared" si="22"/>
        <v>3.9156626506023917E-2</v>
      </c>
    </row>
    <row r="673" spans="1:4" x14ac:dyDescent="0.55000000000000004">
      <c r="A673" s="15">
        <v>24990</v>
      </c>
      <c r="B673" s="14">
        <v>34.700000000000003</v>
      </c>
      <c r="C673" s="19">
        <f t="shared" si="21"/>
        <v>25019</v>
      </c>
      <c r="D673" s="24">
        <f t="shared" si="22"/>
        <v>4.2042042042042205E-2</v>
      </c>
    </row>
    <row r="674" spans="1:4" x14ac:dyDescent="0.55000000000000004">
      <c r="A674" s="15">
        <v>25020</v>
      </c>
      <c r="B674" s="14">
        <v>34.9</v>
      </c>
      <c r="C674" s="19">
        <f t="shared" si="21"/>
        <v>25050</v>
      </c>
      <c r="D674" s="24">
        <f t="shared" si="22"/>
        <v>4.4910179640718528E-2</v>
      </c>
    </row>
    <row r="675" spans="1:4" x14ac:dyDescent="0.55000000000000004">
      <c r="A675" s="15">
        <v>25051</v>
      </c>
      <c r="B675" s="14">
        <v>35</v>
      </c>
      <c r="C675" s="19">
        <f t="shared" si="21"/>
        <v>25081</v>
      </c>
      <c r="D675" s="24">
        <f t="shared" si="22"/>
        <v>4.4776119402984982E-2</v>
      </c>
    </row>
    <row r="676" spans="1:4" x14ac:dyDescent="0.55000000000000004">
      <c r="A676" s="15">
        <v>25082</v>
      </c>
      <c r="B676" s="14">
        <v>35.1</v>
      </c>
      <c r="C676" s="19">
        <f t="shared" si="21"/>
        <v>25111</v>
      </c>
      <c r="D676" s="24">
        <f t="shared" si="22"/>
        <v>4.4642857142857206E-2</v>
      </c>
    </row>
    <row r="677" spans="1:4" x14ac:dyDescent="0.55000000000000004">
      <c r="A677" s="15">
        <v>25112</v>
      </c>
      <c r="B677" s="14">
        <v>35.299999999999997</v>
      </c>
      <c r="C677" s="19">
        <f t="shared" si="21"/>
        <v>25142</v>
      </c>
      <c r="D677" s="24">
        <f t="shared" si="22"/>
        <v>4.7477744807121525E-2</v>
      </c>
    </row>
    <row r="678" spans="1:4" x14ac:dyDescent="0.55000000000000004">
      <c r="A678" s="15">
        <v>25143</v>
      </c>
      <c r="B678" s="14">
        <v>35.4</v>
      </c>
      <c r="C678" s="19">
        <f t="shared" si="21"/>
        <v>25172</v>
      </c>
      <c r="D678" s="24">
        <f t="shared" si="22"/>
        <v>4.7337278106508895E-2</v>
      </c>
    </row>
    <row r="679" spans="1:4" x14ac:dyDescent="0.55000000000000004">
      <c r="A679" s="15">
        <v>25173</v>
      </c>
      <c r="B679" s="14">
        <v>35.5</v>
      </c>
      <c r="C679" s="19">
        <f t="shared" si="21"/>
        <v>25203</v>
      </c>
      <c r="D679" s="24">
        <f t="shared" si="22"/>
        <v>4.71976401179941E-2</v>
      </c>
    </row>
    <row r="680" spans="1:4" x14ac:dyDescent="0.55000000000000004">
      <c r="A680" s="15">
        <v>25204</v>
      </c>
      <c r="B680" s="14">
        <v>35.6</v>
      </c>
      <c r="C680" s="19">
        <f t="shared" si="21"/>
        <v>25234</v>
      </c>
      <c r="D680" s="24">
        <f t="shared" si="22"/>
        <v>4.3988269794721369E-2</v>
      </c>
    </row>
    <row r="681" spans="1:4" x14ac:dyDescent="0.55000000000000004">
      <c r="A681" s="15">
        <v>25235</v>
      </c>
      <c r="B681" s="14">
        <v>35.799999999999997</v>
      </c>
      <c r="C681" s="19">
        <f t="shared" si="21"/>
        <v>25262</v>
      </c>
      <c r="D681" s="24">
        <f t="shared" si="22"/>
        <v>4.6783625730993927E-2</v>
      </c>
    </row>
    <row r="682" spans="1:4" x14ac:dyDescent="0.55000000000000004">
      <c r="A682" s="15">
        <v>25263</v>
      </c>
      <c r="B682" s="14">
        <v>36.1</v>
      </c>
      <c r="C682" s="19">
        <f t="shared" si="21"/>
        <v>25293</v>
      </c>
      <c r="D682" s="24">
        <f t="shared" si="22"/>
        <v>5.2478134110787389E-2</v>
      </c>
    </row>
    <row r="683" spans="1:4" x14ac:dyDescent="0.55000000000000004">
      <c r="A683" s="15">
        <v>25294</v>
      </c>
      <c r="B683" s="14">
        <v>36.299999999999997</v>
      </c>
      <c r="C683" s="19">
        <f t="shared" si="21"/>
        <v>25323</v>
      </c>
      <c r="D683" s="24">
        <f t="shared" si="22"/>
        <v>5.523255813953476E-2</v>
      </c>
    </row>
    <row r="684" spans="1:4" x14ac:dyDescent="0.55000000000000004">
      <c r="A684" s="15">
        <v>25324</v>
      </c>
      <c r="B684" s="14">
        <v>36.4</v>
      </c>
      <c r="C684" s="19">
        <f t="shared" si="21"/>
        <v>25354</v>
      </c>
      <c r="D684" s="24">
        <f t="shared" si="22"/>
        <v>5.507246376811592E-2</v>
      </c>
    </row>
    <row r="685" spans="1:4" x14ac:dyDescent="0.55000000000000004">
      <c r="A685" s="15">
        <v>25355</v>
      </c>
      <c r="B685" s="14">
        <v>36.6</v>
      </c>
      <c r="C685" s="19">
        <f t="shared" si="21"/>
        <v>25384</v>
      </c>
      <c r="D685" s="24">
        <f t="shared" si="22"/>
        <v>5.4755043227665556E-2</v>
      </c>
    </row>
    <row r="686" spans="1:4" x14ac:dyDescent="0.55000000000000004">
      <c r="A686" s="15">
        <v>25385</v>
      </c>
      <c r="B686" s="14">
        <v>36.799999999999997</v>
      </c>
      <c r="C686" s="19">
        <f t="shared" si="21"/>
        <v>25415</v>
      </c>
      <c r="D686" s="24">
        <f t="shared" si="22"/>
        <v>5.4441260744985565E-2</v>
      </c>
    </row>
    <row r="687" spans="1:4" x14ac:dyDescent="0.55000000000000004">
      <c r="A687" s="15">
        <v>25416</v>
      </c>
      <c r="B687" s="14">
        <v>37</v>
      </c>
      <c r="C687" s="19">
        <f t="shared" si="21"/>
        <v>25446</v>
      </c>
      <c r="D687" s="24">
        <f t="shared" si="22"/>
        <v>5.7142857142857162E-2</v>
      </c>
    </row>
    <row r="688" spans="1:4" x14ac:dyDescent="0.55000000000000004">
      <c r="A688" s="15">
        <v>25447</v>
      </c>
      <c r="B688" s="14">
        <v>37.1</v>
      </c>
      <c r="C688" s="19">
        <f t="shared" si="21"/>
        <v>25476</v>
      </c>
      <c r="D688" s="24">
        <f t="shared" si="22"/>
        <v>5.6980056980056926E-2</v>
      </c>
    </row>
    <row r="689" spans="1:4" x14ac:dyDescent="0.55000000000000004">
      <c r="A689" s="15">
        <v>25477</v>
      </c>
      <c r="B689" s="14">
        <v>37.299999999999997</v>
      </c>
      <c r="C689" s="19">
        <f t="shared" si="21"/>
        <v>25507</v>
      </c>
      <c r="D689" s="24">
        <f t="shared" si="22"/>
        <v>5.6657223796034106E-2</v>
      </c>
    </row>
    <row r="690" spans="1:4" x14ac:dyDescent="0.55000000000000004">
      <c r="A690" s="15">
        <v>25508</v>
      </c>
      <c r="B690" s="14">
        <v>37.5</v>
      </c>
      <c r="C690" s="19">
        <f t="shared" si="21"/>
        <v>25537</v>
      </c>
      <c r="D690" s="24">
        <f t="shared" si="22"/>
        <v>5.9322033898305149E-2</v>
      </c>
    </row>
    <row r="691" spans="1:4" x14ac:dyDescent="0.55000000000000004">
      <c r="A691" s="15">
        <v>25538</v>
      </c>
      <c r="B691" s="14">
        <v>37.700000000000003</v>
      </c>
      <c r="C691" s="19">
        <f t="shared" si="21"/>
        <v>25568</v>
      </c>
      <c r="D691" s="24">
        <f t="shared" si="22"/>
        <v>6.1971830985915632E-2</v>
      </c>
    </row>
    <row r="692" spans="1:4" x14ac:dyDescent="0.55000000000000004">
      <c r="A692" s="15">
        <v>25569</v>
      </c>
      <c r="B692" s="14">
        <v>37.799999999999997</v>
      </c>
      <c r="C692" s="19">
        <f t="shared" si="21"/>
        <v>25599</v>
      </c>
      <c r="D692" s="24">
        <f t="shared" si="22"/>
        <v>6.1797752808988582E-2</v>
      </c>
    </row>
    <row r="693" spans="1:4" x14ac:dyDescent="0.55000000000000004">
      <c r="A693" s="15">
        <v>25600</v>
      </c>
      <c r="B693" s="14">
        <v>38</v>
      </c>
      <c r="C693" s="19">
        <f t="shared" si="21"/>
        <v>25627</v>
      </c>
      <c r="D693" s="24">
        <f t="shared" si="22"/>
        <v>6.1452513966480549E-2</v>
      </c>
    </row>
    <row r="694" spans="1:4" x14ac:dyDescent="0.55000000000000004">
      <c r="A694" s="15">
        <v>25628</v>
      </c>
      <c r="B694" s="14">
        <v>38.200000000000003</v>
      </c>
      <c r="C694" s="19">
        <f t="shared" si="21"/>
        <v>25658</v>
      </c>
      <c r="D694" s="24">
        <f t="shared" si="22"/>
        <v>5.8171745152354681E-2</v>
      </c>
    </row>
    <row r="695" spans="1:4" x14ac:dyDescent="0.55000000000000004">
      <c r="A695" s="15">
        <v>25659</v>
      </c>
      <c r="B695" s="14">
        <v>38.5</v>
      </c>
      <c r="C695" s="19">
        <f t="shared" si="21"/>
        <v>25688</v>
      </c>
      <c r="D695" s="24">
        <f t="shared" si="22"/>
        <v>6.0606060606060774E-2</v>
      </c>
    </row>
    <row r="696" spans="1:4" x14ac:dyDescent="0.55000000000000004">
      <c r="A696" s="15">
        <v>25689</v>
      </c>
      <c r="B696" s="14">
        <v>38.6</v>
      </c>
      <c r="C696" s="19">
        <f t="shared" si="21"/>
        <v>25719</v>
      </c>
      <c r="D696" s="24">
        <f t="shared" si="22"/>
        <v>6.0439560439560447E-2</v>
      </c>
    </row>
    <row r="697" spans="1:4" x14ac:dyDescent="0.55000000000000004">
      <c r="A697" s="15">
        <v>25720</v>
      </c>
      <c r="B697" s="14">
        <v>38.799999999999997</v>
      </c>
      <c r="C697" s="19">
        <f t="shared" si="21"/>
        <v>25749</v>
      </c>
      <c r="D697" s="24">
        <f t="shared" si="22"/>
        <v>6.0109289617486183E-2</v>
      </c>
    </row>
    <row r="698" spans="1:4" x14ac:dyDescent="0.55000000000000004">
      <c r="A698" s="15">
        <v>25750</v>
      </c>
      <c r="B698" s="14">
        <v>39</v>
      </c>
      <c r="C698" s="19">
        <f t="shared" si="21"/>
        <v>25780</v>
      </c>
      <c r="D698" s="24">
        <f t="shared" si="22"/>
        <v>5.9782608695652328E-2</v>
      </c>
    </row>
    <row r="699" spans="1:4" x14ac:dyDescent="0.55000000000000004">
      <c r="A699" s="15">
        <v>25781</v>
      </c>
      <c r="B699" s="14">
        <v>39</v>
      </c>
      <c r="C699" s="19">
        <f t="shared" si="21"/>
        <v>25811</v>
      </c>
      <c r="D699" s="24">
        <f t="shared" si="22"/>
        <v>5.4054054054053946E-2</v>
      </c>
    </row>
    <row r="700" spans="1:4" x14ac:dyDescent="0.55000000000000004">
      <c r="A700" s="15">
        <v>25812</v>
      </c>
      <c r="B700" s="14">
        <v>39.200000000000003</v>
      </c>
      <c r="C700" s="19">
        <f t="shared" si="21"/>
        <v>25841</v>
      </c>
      <c r="D700" s="24">
        <f t="shared" si="22"/>
        <v>5.6603773584905648E-2</v>
      </c>
    </row>
    <row r="701" spans="1:4" x14ac:dyDescent="0.55000000000000004">
      <c r="A701" s="15">
        <v>25842</v>
      </c>
      <c r="B701" s="14">
        <v>39.4</v>
      </c>
      <c r="C701" s="19">
        <f t="shared" si="21"/>
        <v>25872</v>
      </c>
      <c r="D701" s="24">
        <f t="shared" si="22"/>
        <v>5.6300268096514783E-2</v>
      </c>
    </row>
    <row r="702" spans="1:4" x14ac:dyDescent="0.55000000000000004">
      <c r="A702" s="15">
        <v>25873</v>
      </c>
      <c r="B702" s="14">
        <v>39.6</v>
      </c>
      <c r="C702" s="19">
        <f t="shared" si="21"/>
        <v>25902</v>
      </c>
      <c r="D702" s="24">
        <f t="shared" si="22"/>
        <v>5.600000000000005E-2</v>
      </c>
    </row>
    <row r="703" spans="1:4" x14ac:dyDescent="0.55000000000000004">
      <c r="A703" s="15">
        <v>25903</v>
      </c>
      <c r="B703" s="14">
        <v>39.799999999999997</v>
      </c>
      <c r="C703" s="19">
        <f t="shared" si="21"/>
        <v>25933</v>
      </c>
      <c r="D703" s="24">
        <f t="shared" si="22"/>
        <v>5.5702917771883076E-2</v>
      </c>
    </row>
    <row r="704" spans="1:4" x14ac:dyDescent="0.55000000000000004">
      <c r="A704" s="15">
        <v>25934</v>
      </c>
      <c r="B704" s="14">
        <v>39.799999999999997</v>
      </c>
      <c r="C704" s="19">
        <f t="shared" si="21"/>
        <v>25964</v>
      </c>
      <c r="D704" s="24">
        <f t="shared" si="22"/>
        <v>5.2910052910053018E-2</v>
      </c>
    </row>
    <row r="705" spans="1:4" x14ac:dyDescent="0.55000000000000004">
      <c r="A705" s="15">
        <v>25965</v>
      </c>
      <c r="B705" s="14">
        <v>39.9</v>
      </c>
      <c r="C705" s="19">
        <f t="shared" si="21"/>
        <v>25992</v>
      </c>
      <c r="D705" s="24">
        <f t="shared" si="22"/>
        <v>5.0000000000000044E-2</v>
      </c>
    </row>
    <row r="706" spans="1:4" x14ac:dyDescent="0.55000000000000004">
      <c r="A706" s="15">
        <v>25993</v>
      </c>
      <c r="B706" s="14">
        <v>40</v>
      </c>
      <c r="C706" s="19">
        <f t="shared" si="21"/>
        <v>26023</v>
      </c>
      <c r="D706" s="24">
        <f t="shared" si="22"/>
        <v>4.7120418848167533E-2</v>
      </c>
    </row>
    <row r="707" spans="1:4" x14ac:dyDescent="0.55000000000000004">
      <c r="A707" s="15">
        <v>26024</v>
      </c>
      <c r="B707" s="14">
        <v>40.1</v>
      </c>
      <c r="C707" s="19">
        <f t="shared" si="21"/>
        <v>26053</v>
      </c>
      <c r="D707" s="24">
        <f t="shared" si="22"/>
        <v>4.1558441558441572E-2</v>
      </c>
    </row>
    <row r="708" spans="1:4" x14ac:dyDescent="0.55000000000000004">
      <c r="A708" s="15">
        <v>26054</v>
      </c>
      <c r="B708" s="14">
        <v>40.299999999999997</v>
      </c>
      <c r="C708" s="19">
        <f t="shared" si="21"/>
        <v>26084</v>
      </c>
      <c r="D708" s="24">
        <f t="shared" si="22"/>
        <v>4.4041450777202007E-2</v>
      </c>
    </row>
    <row r="709" spans="1:4" x14ac:dyDescent="0.55000000000000004">
      <c r="A709" s="15">
        <v>26085</v>
      </c>
      <c r="B709" s="14">
        <v>40.6</v>
      </c>
      <c r="C709" s="19">
        <f t="shared" si="21"/>
        <v>26114</v>
      </c>
      <c r="D709" s="24">
        <f t="shared" si="22"/>
        <v>4.6391752577319645E-2</v>
      </c>
    </row>
    <row r="710" spans="1:4" x14ac:dyDescent="0.55000000000000004">
      <c r="A710" s="15">
        <v>26115</v>
      </c>
      <c r="B710" s="14">
        <v>40.700000000000003</v>
      </c>
      <c r="C710" s="19">
        <f t="shared" si="21"/>
        <v>26145</v>
      </c>
      <c r="D710" s="24">
        <f t="shared" si="22"/>
        <v>4.3589743589743657E-2</v>
      </c>
    </row>
    <row r="711" spans="1:4" x14ac:dyDescent="0.55000000000000004">
      <c r="A711" s="15">
        <v>26146</v>
      </c>
      <c r="B711" s="14">
        <v>40.799999999999997</v>
      </c>
      <c r="C711" s="19">
        <f t="shared" si="21"/>
        <v>26176</v>
      </c>
      <c r="D711" s="24">
        <f t="shared" si="22"/>
        <v>4.615384615384599E-2</v>
      </c>
    </row>
    <row r="712" spans="1:4" x14ac:dyDescent="0.55000000000000004">
      <c r="A712" s="15">
        <v>26177</v>
      </c>
      <c r="B712" s="14">
        <v>40.799999999999997</v>
      </c>
      <c r="C712" s="19">
        <f t="shared" si="21"/>
        <v>26206</v>
      </c>
      <c r="D712" s="24">
        <f t="shared" si="22"/>
        <v>4.0816326530612068E-2</v>
      </c>
    </row>
    <row r="713" spans="1:4" x14ac:dyDescent="0.55000000000000004">
      <c r="A713" s="15">
        <v>26207</v>
      </c>
      <c r="B713" s="14">
        <v>40.9</v>
      </c>
      <c r="C713" s="19">
        <f t="shared" ref="C713:C776" si="23">IF(A713="","",EOMONTH(A713,0))</f>
        <v>26237</v>
      </c>
      <c r="D713" s="24">
        <f t="shared" si="22"/>
        <v>3.8071065989847774E-2</v>
      </c>
    </row>
    <row r="714" spans="1:4" x14ac:dyDescent="0.55000000000000004">
      <c r="A714" s="15">
        <v>26238</v>
      </c>
      <c r="B714" s="14">
        <v>40.9</v>
      </c>
      <c r="C714" s="19">
        <f t="shared" si="23"/>
        <v>26267</v>
      </c>
      <c r="D714" s="24">
        <f t="shared" si="22"/>
        <v>3.2828282828282651E-2</v>
      </c>
    </row>
    <row r="715" spans="1:4" x14ac:dyDescent="0.55000000000000004">
      <c r="A715" s="15">
        <v>26268</v>
      </c>
      <c r="B715" s="14">
        <v>41.1</v>
      </c>
      <c r="C715" s="19">
        <f t="shared" si="23"/>
        <v>26298</v>
      </c>
      <c r="D715" s="24">
        <f t="shared" si="22"/>
        <v>3.2663316582914659E-2</v>
      </c>
    </row>
    <row r="716" spans="1:4" x14ac:dyDescent="0.55000000000000004">
      <c r="A716" s="15">
        <v>26299</v>
      </c>
      <c r="B716" s="14">
        <v>41.1</v>
      </c>
      <c r="C716" s="19">
        <f t="shared" si="23"/>
        <v>26329</v>
      </c>
      <c r="D716" s="24">
        <f t="shared" si="22"/>
        <v>3.2663316582914659E-2</v>
      </c>
    </row>
    <row r="717" spans="1:4" x14ac:dyDescent="0.55000000000000004">
      <c r="A717" s="15">
        <v>26330</v>
      </c>
      <c r="B717" s="14">
        <v>41.3</v>
      </c>
      <c r="C717" s="19">
        <f t="shared" si="23"/>
        <v>26358</v>
      </c>
      <c r="D717" s="24">
        <f t="shared" si="22"/>
        <v>3.5087719298245501E-2</v>
      </c>
    </row>
    <row r="718" spans="1:4" x14ac:dyDescent="0.55000000000000004">
      <c r="A718" s="15">
        <v>26359</v>
      </c>
      <c r="B718" s="14">
        <v>41.4</v>
      </c>
      <c r="C718" s="19">
        <f t="shared" si="23"/>
        <v>26389</v>
      </c>
      <c r="D718" s="24">
        <f t="shared" si="22"/>
        <v>3.499999999999992E-2</v>
      </c>
    </row>
    <row r="719" spans="1:4" x14ac:dyDescent="0.55000000000000004">
      <c r="A719" s="15">
        <v>26390</v>
      </c>
      <c r="B719" s="14">
        <v>41.5</v>
      </c>
      <c r="C719" s="19">
        <f t="shared" si="23"/>
        <v>26419</v>
      </c>
      <c r="D719" s="24">
        <f t="shared" si="22"/>
        <v>3.4912718204488824E-2</v>
      </c>
    </row>
    <row r="720" spans="1:4" x14ac:dyDescent="0.55000000000000004">
      <c r="A720" s="15">
        <v>26420</v>
      </c>
      <c r="B720" s="14">
        <v>41.6</v>
      </c>
      <c r="C720" s="19">
        <f t="shared" si="23"/>
        <v>26450</v>
      </c>
      <c r="D720" s="24">
        <f t="shared" si="22"/>
        <v>3.2258064516129226E-2</v>
      </c>
    </row>
    <row r="721" spans="1:4" x14ac:dyDescent="0.55000000000000004">
      <c r="A721" s="15">
        <v>26451</v>
      </c>
      <c r="B721" s="14">
        <v>41.7</v>
      </c>
      <c r="C721" s="19">
        <f t="shared" si="23"/>
        <v>26480</v>
      </c>
      <c r="D721" s="24">
        <f t="shared" si="22"/>
        <v>2.7093596059113434E-2</v>
      </c>
    </row>
    <row r="722" spans="1:4" x14ac:dyDescent="0.55000000000000004">
      <c r="A722" s="15">
        <v>26481</v>
      </c>
      <c r="B722" s="14">
        <v>41.9</v>
      </c>
      <c r="C722" s="19">
        <f t="shared" si="23"/>
        <v>26511</v>
      </c>
      <c r="D722" s="24">
        <f t="shared" si="22"/>
        <v>2.9484029484029284E-2</v>
      </c>
    </row>
    <row r="723" spans="1:4" x14ac:dyDescent="0.55000000000000004">
      <c r="A723" s="15">
        <v>26512</v>
      </c>
      <c r="B723" s="14">
        <v>42</v>
      </c>
      <c r="C723" s="19">
        <f t="shared" si="23"/>
        <v>26542</v>
      </c>
      <c r="D723" s="24">
        <f t="shared" si="22"/>
        <v>2.941176470588247E-2</v>
      </c>
    </row>
    <row r="724" spans="1:4" x14ac:dyDescent="0.55000000000000004">
      <c r="A724" s="15">
        <v>26543</v>
      </c>
      <c r="B724" s="14">
        <v>42.1</v>
      </c>
      <c r="C724" s="19">
        <f t="shared" si="23"/>
        <v>26572</v>
      </c>
      <c r="D724" s="24">
        <f t="shared" si="22"/>
        <v>3.1862745098039325E-2</v>
      </c>
    </row>
    <row r="725" spans="1:4" x14ac:dyDescent="0.55000000000000004">
      <c r="A725" s="15">
        <v>26573</v>
      </c>
      <c r="B725" s="14">
        <v>42.3</v>
      </c>
      <c r="C725" s="19">
        <f t="shared" si="23"/>
        <v>26603</v>
      </c>
      <c r="D725" s="24">
        <f t="shared" ref="D725:D788" si="24">IF(OR(A725="",ROW(A725)&lt;20),"",((B725/B713)-1))</f>
        <v>3.4229828850855792E-2</v>
      </c>
    </row>
    <row r="726" spans="1:4" x14ac:dyDescent="0.55000000000000004">
      <c r="A726" s="15">
        <v>26604</v>
      </c>
      <c r="B726" s="14">
        <v>42.4</v>
      </c>
      <c r="C726" s="19">
        <f t="shared" si="23"/>
        <v>26633</v>
      </c>
      <c r="D726" s="24">
        <f t="shared" si="24"/>
        <v>3.6674816625916762E-2</v>
      </c>
    </row>
    <row r="727" spans="1:4" x14ac:dyDescent="0.55000000000000004">
      <c r="A727" s="15">
        <v>26634</v>
      </c>
      <c r="B727" s="14">
        <v>42.5</v>
      </c>
      <c r="C727" s="19">
        <f t="shared" si="23"/>
        <v>26664</v>
      </c>
      <c r="D727" s="24">
        <f t="shared" si="24"/>
        <v>3.4063260340632562E-2</v>
      </c>
    </row>
    <row r="728" spans="1:4" x14ac:dyDescent="0.55000000000000004">
      <c r="A728" s="15">
        <v>26665</v>
      </c>
      <c r="B728" s="14">
        <v>42.6</v>
      </c>
      <c r="C728" s="19">
        <f t="shared" si="23"/>
        <v>26695</v>
      </c>
      <c r="D728" s="24">
        <f t="shared" si="24"/>
        <v>3.649635036496357E-2</v>
      </c>
    </row>
    <row r="729" spans="1:4" x14ac:dyDescent="0.55000000000000004">
      <c r="A729" s="15">
        <v>26696</v>
      </c>
      <c r="B729" s="14">
        <v>42.9</v>
      </c>
      <c r="C729" s="19">
        <f t="shared" si="23"/>
        <v>26723</v>
      </c>
      <c r="D729" s="24">
        <f t="shared" si="24"/>
        <v>3.874092009685226E-2</v>
      </c>
    </row>
    <row r="730" spans="1:4" x14ac:dyDescent="0.55000000000000004">
      <c r="A730" s="15">
        <v>26724</v>
      </c>
      <c r="B730" s="14">
        <v>43.3</v>
      </c>
      <c r="C730" s="19">
        <f t="shared" si="23"/>
        <v>26754</v>
      </c>
      <c r="D730" s="24">
        <f t="shared" si="24"/>
        <v>4.5893719806763267E-2</v>
      </c>
    </row>
    <row r="731" spans="1:4" x14ac:dyDescent="0.55000000000000004">
      <c r="A731" s="15">
        <v>26755</v>
      </c>
      <c r="B731" s="14">
        <v>43.6</v>
      </c>
      <c r="C731" s="19">
        <f t="shared" si="23"/>
        <v>26784</v>
      </c>
      <c r="D731" s="24">
        <f t="shared" si="24"/>
        <v>5.0602409638554224E-2</v>
      </c>
    </row>
    <row r="732" spans="1:4" x14ac:dyDescent="0.55000000000000004">
      <c r="A732" s="15">
        <v>26785</v>
      </c>
      <c r="B732" s="14">
        <v>43.9</v>
      </c>
      <c r="C732" s="19">
        <f t="shared" si="23"/>
        <v>26815</v>
      </c>
      <c r="D732" s="24">
        <f t="shared" si="24"/>
        <v>5.5288461538461453E-2</v>
      </c>
    </row>
    <row r="733" spans="1:4" x14ac:dyDescent="0.55000000000000004">
      <c r="A733" s="15">
        <v>26816</v>
      </c>
      <c r="B733" s="14">
        <v>44.2</v>
      </c>
      <c r="C733" s="19">
        <f t="shared" si="23"/>
        <v>26845</v>
      </c>
      <c r="D733" s="24">
        <f t="shared" si="24"/>
        <v>5.9952038369304628E-2</v>
      </c>
    </row>
    <row r="734" spans="1:4" x14ac:dyDescent="0.55000000000000004">
      <c r="A734" s="15">
        <v>26846</v>
      </c>
      <c r="B734" s="14">
        <v>44.3</v>
      </c>
      <c r="C734" s="19">
        <f t="shared" si="23"/>
        <v>26876</v>
      </c>
      <c r="D734" s="24">
        <f t="shared" si="24"/>
        <v>5.7279236276849721E-2</v>
      </c>
    </row>
    <row r="735" spans="1:4" x14ac:dyDescent="0.55000000000000004">
      <c r="A735" s="15">
        <v>26877</v>
      </c>
      <c r="B735" s="14">
        <v>45.1</v>
      </c>
      <c r="C735" s="19">
        <f t="shared" si="23"/>
        <v>26907</v>
      </c>
      <c r="D735" s="24">
        <f t="shared" si="24"/>
        <v>7.3809523809523769E-2</v>
      </c>
    </row>
    <row r="736" spans="1:4" x14ac:dyDescent="0.55000000000000004">
      <c r="A736" s="15">
        <v>26908</v>
      </c>
      <c r="B736" s="14">
        <v>45.2</v>
      </c>
      <c r="C736" s="19">
        <f t="shared" si="23"/>
        <v>26937</v>
      </c>
      <c r="D736" s="24">
        <f t="shared" si="24"/>
        <v>7.3634204275534465E-2</v>
      </c>
    </row>
    <row r="737" spans="1:4" x14ac:dyDescent="0.55000000000000004">
      <c r="A737" s="15">
        <v>26938</v>
      </c>
      <c r="B737" s="14">
        <v>45.6</v>
      </c>
      <c r="C737" s="19">
        <f t="shared" si="23"/>
        <v>26968</v>
      </c>
      <c r="D737" s="24">
        <f t="shared" si="24"/>
        <v>7.8014184397163122E-2</v>
      </c>
    </row>
    <row r="738" spans="1:4" x14ac:dyDescent="0.55000000000000004">
      <c r="A738" s="15">
        <v>26969</v>
      </c>
      <c r="B738" s="14">
        <v>45.9</v>
      </c>
      <c r="C738" s="19">
        <f t="shared" si="23"/>
        <v>26998</v>
      </c>
      <c r="D738" s="24">
        <f t="shared" si="24"/>
        <v>8.2547169811320709E-2</v>
      </c>
    </row>
    <row r="739" spans="1:4" x14ac:dyDescent="0.55000000000000004">
      <c r="A739" s="15">
        <v>26999</v>
      </c>
      <c r="B739" s="14">
        <v>46.2</v>
      </c>
      <c r="C739" s="19">
        <f t="shared" si="23"/>
        <v>27029</v>
      </c>
      <c r="D739" s="24">
        <f t="shared" si="24"/>
        <v>8.7058823529411855E-2</v>
      </c>
    </row>
    <row r="740" spans="1:4" x14ac:dyDescent="0.55000000000000004">
      <c r="A740" s="15">
        <v>27030</v>
      </c>
      <c r="B740" s="14">
        <v>46.6</v>
      </c>
      <c r="C740" s="19">
        <f t="shared" si="23"/>
        <v>27060</v>
      </c>
      <c r="D740" s="24">
        <f t="shared" si="24"/>
        <v>9.3896713615023497E-2</v>
      </c>
    </row>
    <row r="741" spans="1:4" x14ac:dyDescent="0.55000000000000004">
      <c r="A741" s="15">
        <v>27061</v>
      </c>
      <c r="B741" s="14">
        <v>47.2</v>
      </c>
      <c r="C741" s="19">
        <f t="shared" si="23"/>
        <v>27088</v>
      </c>
      <c r="D741" s="24">
        <f t="shared" si="24"/>
        <v>0.10023310023310028</v>
      </c>
    </row>
    <row r="742" spans="1:4" x14ac:dyDescent="0.55000000000000004">
      <c r="A742" s="15">
        <v>27089</v>
      </c>
      <c r="B742" s="14">
        <v>47.8</v>
      </c>
      <c r="C742" s="19">
        <f t="shared" si="23"/>
        <v>27119</v>
      </c>
      <c r="D742" s="24">
        <f t="shared" si="24"/>
        <v>0.10392609699769051</v>
      </c>
    </row>
    <row r="743" spans="1:4" x14ac:dyDescent="0.55000000000000004">
      <c r="A743" s="15">
        <v>27120</v>
      </c>
      <c r="B743" s="14">
        <v>48</v>
      </c>
      <c r="C743" s="19">
        <f t="shared" si="23"/>
        <v>27149</v>
      </c>
      <c r="D743" s="24">
        <f t="shared" si="24"/>
        <v>0.10091743119266061</v>
      </c>
    </row>
    <row r="744" spans="1:4" x14ac:dyDescent="0.55000000000000004">
      <c r="A744" s="15">
        <v>27150</v>
      </c>
      <c r="B744" s="14">
        <v>48.6</v>
      </c>
      <c r="C744" s="19">
        <f t="shared" si="23"/>
        <v>27180</v>
      </c>
      <c r="D744" s="24">
        <f t="shared" si="24"/>
        <v>0.1070615034168565</v>
      </c>
    </row>
    <row r="745" spans="1:4" x14ac:dyDescent="0.55000000000000004">
      <c r="A745" s="15">
        <v>27181</v>
      </c>
      <c r="B745" s="14">
        <v>49</v>
      </c>
      <c r="C745" s="19">
        <f t="shared" si="23"/>
        <v>27210</v>
      </c>
      <c r="D745" s="24">
        <f t="shared" si="24"/>
        <v>0.10859728506787314</v>
      </c>
    </row>
    <row r="746" spans="1:4" x14ac:dyDescent="0.55000000000000004">
      <c r="A746" s="15">
        <v>27211</v>
      </c>
      <c r="B746" s="14">
        <v>49.4</v>
      </c>
      <c r="C746" s="19">
        <f t="shared" si="23"/>
        <v>27241</v>
      </c>
      <c r="D746" s="24">
        <f t="shared" si="24"/>
        <v>0.1151241534988714</v>
      </c>
    </row>
    <row r="747" spans="1:4" x14ac:dyDescent="0.55000000000000004">
      <c r="A747" s="15">
        <v>27242</v>
      </c>
      <c r="B747" s="14">
        <v>50</v>
      </c>
      <c r="C747" s="19">
        <f t="shared" si="23"/>
        <v>27272</v>
      </c>
      <c r="D747" s="24">
        <f t="shared" si="24"/>
        <v>0.10864745011086474</v>
      </c>
    </row>
    <row r="748" spans="1:4" x14ac:dyDescent="0.55000000000000004">
      <c r="A748" s="15">
        <v>27273</v>
      </c>
      <c r="B748" s="14">
        <v>50.6</v>
      </c>
      <c r="C748" s="19">
        <f t="shared" si="23"/>
        <v>27302</v>
      </c>
      <c r="D748" s="24">
        <f t="shared" si="24"/>
        <v>0.11946902654867242</v>
      </c>
    </row>
    <row r="749" spans="1:4" x14ac:dyDescent="0.55000000000000004">
      <c r="A749" s="15">
        <v>27303</v>
      </c>
      <c r="B749" s="14">
        <v>51.1</v>
      </c>
      <c r="C749" s="19">
        <f t="shared" si="23"/>
        <v>27333</v>
      </c>
      <c r="D749" s="24">
        <f t="shared" si="24"/>
        <v>0.1206140350877194</v>
      </c>
    </row>
    <row r="750" spans="1:4" x14ac:dyDescent="0.55000000000000004">
      <c r="A750" s="15">
        <v>27334</v>
      </c>
      <c r="B750" s="14">
        <v>51.5</v>
      </c>
      <c r="C750" s="19">
        <f t="shared" si="23"/>
        <v>27363</v>
      </c>
      <c r="D750" s="24">
        <f t="shared" si="24"/>
        <v>0.12200435729847503</v>
      </c>
    </row>
    <row r="751" spans="1:4" x14ac:dyDescent="0.55000000000000004">
      <c r="A751" s="15">
        <v>27364</v>
      </c>
      <c r="B751" s="14">
        <v>51.9</v>
      </c>
      <c r="C751" s="19">
        <f t="shared" si="23"/>
        <v>27394</v>
      </c>
      <c r="D751" s="24">
        <f t="shared" si="24"/>
        <v>0.12337662337662336</v>
      </c>
    </row>
    <row r="752" spans="1:4" x14ac:dyDescent="0.55000000000000004">
      <c r="A752" s="15">
        <v>27395</v>
      </c>
      <c r="B752" s="14">
        <v>52.1</v>
      </c>
      <c r="C752" s="19">
        <f t="shared" si="23"/>
        <v>27425</v>
      </c>
      <c r="D752" s="24">
        <f t="shared" si="24"/>
        <v>0.11802575107296143</v>
      </c>
    </row>
    <row r="753" spans="1:4" x14ac:dyDescent="0.55000000000000004">
      <c r="A753" s="15">
        <v>27426</v>
      </c>
      <c r="B753" s="14">
        <v>52.5</v>
      </c>
      <c r="C753" s="19">
        <f t="shared" si="23"/>
        <v>27453</v>
      </c>
      <c r="D753" s="24">
        <f t="shared" si="24"/>
        <v>0.11228813559322037</v>
      </c>
    </row>
    <row r="754" spans="1:4" x14ac:dyDescent="0.55000000000000004">
      <c r="A754" s="15">
        <v>27454</v>
      </c>
      <c r="B754" s="14">
        <v>52.7</v>
      </c>
      <c r="C754" s="19">
        <f t="shared" si="23"/>
        <v>27484</v>
      </c>
      <c r="D754" s="24">
        <f t="shared" si="24"/>
        <v>0.10251046025104604</v>
      </c>
    </row>
    <row r="755" spans="1:4" x14ac:dyDescent="0.55000000000000004">
      <c r="A755" s="15">
        <v>27485</v>
      </c>
      <c r="B755" s="14">
        <v>52.9</v>
      </c>
      <c r="C755" s="19">
        <f t="shared" si="23"/>
        <v>27514</v>
      </c>
      <c r="D755" s="24">
        <f t="shared" si="24"/>
        <v>0.1020833333333333</v>
      </c>
    </row>
    <row r="756" spans="1:4" x14ac:dyDescent="0.55000000000000004">
      <c r="A756" s="15">
        <v>27515</v>
      </c>
      <c r="B756" s="14">
        <v>53.2</v>
      </c>
      <c r="C756" s="19">
        <f t="shared" si="23"/>
        <v>27545</v>
      </c>
      <c r="D756" s="24">
        <f t="shared" si="24"/>
        <v>9.4650205761316997E-2</v>
      </c>
    </row>
    <row r="757" spans="1:4" x14ac:dyDescent="0.55000000000000004">
      <c r="A757" s="15">
        <v>27546</v>
      </c>
      <c r="B757" s="14">
        <v>53.6</v>
      </c>
      <c r="C757" s="19">
        <f t="shared" si="23"/>
        <v>27575</v>
      </c>
      <c r="D757" s="24">
        <f t="shared" si="24"/>
        <v>9.3877551020408179E-2</v>
      </c>
    </row>
    <row r="758" spans="1:4" x14ac:dyDescent="0.55000000000000004">
      <c r="A758" s="15">
        <v>27576</v>
      </c>
      <c r="B758" s="14">
        <v>54.2</v>
      </c>
      <c r="C758" s="19">
        <f t="shared" si="23"/>
        <v>27606</v>
      </c>
      <c r="D758" s="24">
        <f t="shared" si="24"/>
        <v>9.7165991902834037E-2</v>
      </c>
    </row>
    <row r="759" spans="1:4" x14ac:dyDescent="0.55000000000000004">
      <c r="A759" s="15">
        <v>27607</v>
      </c>
      <c r="B759" s="14">
        <v>54.3</v>
      </c>
      <c r="C759" s="19">
        <f t="shared" si="23"/>
        <v>27637</v>
      </c>
      <c r="D759" s="24">
        <f t="shared" si="24"/>
        <v>8.5999999999999854E-2</v>
      </c>
    </row>
    <row r="760" spans="1:4" x14ac:dyDescent="0.55000000000000004">
      <c r="A760" s="15">
        <v>27638</v>
      </c>
      <c r="B760" s="14">
        <v>54.6</v>
      </c>
      <c r="C760" s="19">
        <f t="shared" si="23"/>
        <v>27667</v>
      </c>
      <c r="D760" s="24">
        <f t="shared" si="24"/>
        <v>7.9051383399209474E-2</v>
      </c>
    </row>
    <row r="761" spans="1:4" x14ac:dyDescent="0.55000000000000004">
      <c r="A761" s="15">
        <v>27668</v>
      </c>
      <c r="B761" s="14">
        <v>54.9</v>
      </c>
      <c r="C761" s="19">
        <f t="shared" si="23"/>
        <v>27698</v>
      </c>
      <c r="D761" s="24">
        <f t="shared" si="24"/>
        <v>7.4363992172211235E-2</v>
      </c>
    </row>
    <row r="762" spans="1:4" x14ac:dyDescent="0.55000000000000004">
      <c r="A762" s="15">
        <v>27699</v>
      </c>
      <c r="B762" s="14">
        <v>55.3</v>
      </c>
      <c r="C762" s="19">
        <f t="shared" si="23"/>
        <v>27728</v>
      </c>
      <c r="D762" s="24">
        <f t="shared" si="24"/>
        <v>7.3786407766990303E-2</v>
      </c>
    </row>
    <row r="763" spans="1:4" x14ac:dyDescent="0.55000000000000004">
      <c r="A763" s="15">
        <v>27729</v>
      </c>
      <c r="B763" s="14">
        <v>55.5</v>
      </c>
      <c r="C763" s="19">
        <f t="shared" si="23"/>
        <v>27759</v>
      </c>
      <c r="D763" s="24">
        <f t="shared" si="24"/>
        <v>6.9364161849710948E-2</v>
      </c>
    </row>
    <row r="764" spans="1:4" x14ac:dyDescent="0.55000000000000004">
      <c r="A764" s="15">
        <v>27760</v>
      </c>
      <c r="B764" s="14">
        <v>55.6</v>
      </c>
      <c r="C764" s="19">
        <f t="shared" si="23"/>
        <v>27790</v>
      </c>
      <c r="D764" s="24">
        <f t="shared" si="24"/>
        <v>6.7178502879078783E-2</v>
      </c>
    </row>
    <row r="765" spans="1:4" x14ac:dyDescent="0.55000000000000004">
      <c r="A765" s="15">
        <v>27791</v>
      </c>
      <c r="B765" s="14">
        <v>55.8</v>
      </c>
      <c r="C765" s="19">
        <f t="shared" si="23"/>
        <v>27819</v>
      </c>
      <c r="D765" s="24">
        <f t="shared" si="24"/>
        <v>6.2857142857142723E-2</v>
      </c>
    </row>
    <row r="766" spans="1:4" x14ac:dyDescent="0.55000000000000004">
      <c r="A766" s="15">
        <v>27820</v>
      </c>
      <c r="B766" s="14">
        <v>55.9</v>
      </c>
      <c r="C766" s="19">
        <f t="shared" si="23"/>
        <v>27850</v>
      </c>
      <c r="D766" s="24">
        <f t="shared" si="24"/>
        <v>6.0721062618595667E-2</v>
      </c>
    </row>
    <row r="767" spans="1:4" x14ac:dyDescent="0.55000000000000004">
      <c r="A767" s="15">
        <v>27851</v>
      </c>
      <c r="B767" s="14">
        <v>56.1</v>
      </c>
      <c r="C767" s="19">
        <f t="shared" si="23"/>
        <v>27880</v>
      </c>
      <c r="D767" s="24">
        <f t="shared" si="24"/>
        <v>6.0491493383743045E-2</v>
      </c>
    </row>
    <row r="768" spans="1:4" x14ac:dyDescent="0.55000000000000004">
      <c r="A768" s="15">
        <v>27881</v>
      </c>
      <c r="B768" s="14">
        <v>56.5</v>
      </c>
      <c r="C768" s="19">
        <f t="shared" si="23"/>
        <v>27911</v>
      </c>
      <c r="D768" s="24">
        <f t="shared" si="24"/>
        <v>6.203007518796988E-2</v>
      </c>
    </row>
    <row r="769" spans="1:4" x14ac:dyDescent="0.55000000000000004">
      <c r="A769" s="15">
        <v>27912</v>
      </c>
      <c r="B769" s="14">
        <v>56.8</v>
      </c>
      <c r="C769" s="19">
        <f t="shared" si="23"/>
        <v>27941</v>
      </c>
      <c r="D769" s="24">
        <f t="shared" si="24"/>
        <v>5.9701492537313383E-2</v>
      </c>
    </row>
    <row r="770" spans="1:4" x14ac:dyDescent="0.55000000000000004">
      <c r="A770" s="15">
        <v>27942</v>
      </c>
      <c r="B770" s="14">
        <v>57.1</v>
      </c>
      <c r="C770" s="19">
        <f t="shared" si="23"/>
        <v>27972</v>
      </c>
      <c r="D770" s="24">
        <f t="shared" si="24"/>
        <v>5.3505535055350606E-2</v>
      </c>
    </row>
    <row r="771" spans="1:4" x14ac:dyDescent="0.55000000000000004">
      <c r="A771" s="15">
        <v>27973</v>
      </c>
      <c r="B771" s="14">
        <v>57.4</v>
      </c>
      <c r="C771" s="19">
        <f t="shared" si="23"/>
        <v>28003</v>
      </c>
      <c r="D771" s="24">
        <f t="shared" si="24"/>
        <v>5.7090239410681365E-2</v>
      </c>
    </row>
    <row r="772" spans="1:4" x14ac:dyDescent="0.55000000000000004">
      <c r="A772" s="15">
        <v>28004</v>
      </c>
      <c r="B772" s="14">
        <v>57.6</v>
      </c>
      <c r="C772" s="19">
        <f t="shared" si="23"/>
        <v>28033</v>
      </c>
      <c r="D772" s="24">
        <f t="shared" si="24"/>
        <v>5.4945054945054972E-2</v>
      </c>
    </row>
    <row r="773" spans="1:4" x14ac:dyDescent="0.55000000000000004">
      <c r="A773" s="15">
        <v>28034</v>
      </c>
      <c r="B773" s="14">
        <v>57.9</v>
      </c>
      <c r="C773" s="19">
        <f t="shared" si="23"/>
        <v>28064</v>
      </c>
      <c r="D773" s="24">
        <f t="shared" si="24"/>
        <v>5.464480874316946E-2</v>
      </c>
    </row>
    <row r="774" spans="1:4" x14ac:dyDescent="0.55000000000000004">
      <c r="A774" s="15">
        <v>28065</v>
      </c>
      <c r="B774" s="14">
        <v>58</v>
      </c>
      <c r="C774" s="19">
        <f t="shared" si="23"/>
        <v>28094</v>
      </c>
      <c r="D774" s="24">
        <f t="shared" si="24"/>
        <v>4.8824593128390603E-2</v>
      </c>
    </row>
    <row r="775" spans="1:4" x14ac:dyDescent="0.55000000000000004">
      <c r="A775" s="15">
        <v>28095</v>
      </c>
      <c r="B775" s="14">
        <v>58.2</v>
      </c>
      <c r="C775" s="19">
        <f t="shared" si="23"/>
        <v>28125</v>
      </c>
      <c r="D775" s="24">
        <f t="shared" si="24"/>
        <v>4.8648648648648596E-2</v>
      </c>
    </row>
    <row r="776" spans="1:4" x14ac:dyDescent="0.55000000000000004">
      <c r="A776" s="15">
        <v>28126</v>
      </c>
      <c r="B776" s="14">
        <v>58.5</v>
      </c>
      <c r="C776" s="19">
        <f t="shared" si="23"/>
        <v>28156</v>
      </c>
      <c r="D776" s="24">
        <f t="shared" si="24"/>
        <v>5.2158273381294862E-2</v>
      </c>
    </row>
    <row r="777" spans="1:4" x14ac:dyDescent="0.55000000000000004">
      <c r="A777" s="15">
        <v>28157</v>
      </c>
      <c r="B777" s="14">
        <v>59.1</v>
      </c>
      <c r="C777" s="19">
        <f t="shared" ref="C777:C840" si="25">IF(A777="","",EOMONTH(A777,0))</f>
        <v>28184</v>
      </c>
      <c r="D777" s="24">
        <f t="shared" si="24"/>
        <v>5.9139784946236729E-2</v>
      </c>
    </row>
    <row r="778" spans="1:4" x14ac:dyDescent="0.55000000000000004">
      <c r="A778" s="15">
        <v>28185</v>
      </c>
      <c r="B778" s="14">
        <v>59.5</v>
      </c>
      <c r="C778" s="19">
        <f t="shared" si="25"/>
        <v>28215</v>
      </c>
      <c r="D778" s="24">
        <f t="shared" si="24"/>
        <v>6.4400715563506239E-2</v>
      </c>
    </row>
    <row r="779" spans="1:4" x14ac:dyDescent="0.55000000000000004">
      <c r="A779" s="15">
        <v>28216</v>
      </c>
      <c r="B779" s="14">
        <v>60</v>
      </c>
      <c r="C779" s="19">
        <f t="shared" si="25"/>
        <v>28245</v>
      </c>
      <c r="D779" s="24">
        <f t="shared" si="24"/>
        <v>6.9518716577540163E-2</v>
      </c>
    </row>
    <row r="780" spans="1:4" x14ac:dyDescent="0.55000000000000004">
      <c r="A780" s="15">
        <v>28246</v>
      </c>
      <c r="B780" s="14">
        <v>60.3</v>
      </c>
      <c r="C780" s="19">
        <f t="shared" si="25"/>
        <v>28276</v>
      </c>
      <c r="D780" s="24">
        <f t="shared" si="24"/>
        <v>6.7256637168141564E-2</v>
      </c>
    </row>
    <row r="781" spans="1:4" x14ac:dyDescent="0.55000000000000004">
      <c r="A781" s="15">
        <v>28277</v>
      </c>
      <c r="B781" s="14">
        <v>60.7</v>
      </c>
      <c r="C781" s="19">
        <f t="shared" si="25"/>
        <v>28306</v>
      </c>
      <c r="D781" s="24">
        <f t="shared" si="24"/>
        <v>6.8661971830985991E-2</v>
      </c>
    </row>
    <row r="782" spans="1:4" x14ac:dyDescent="0.55000000000000004">
      <c r="A782" s="15">
        <v>28307</v>
      </c>
      <c r="B782" s="14">
        <v>61</v>
      </c>
      <c r="C782" s="19">
        <f t="shared" si="25"/>
        <v>28337</v>
      </c>
      <c r="D782" s="24">
        <f t="shared" si="24"/>
        <v>6.8301225919439545E-2</v>
      </c>
    </row>
    <row r="783" spans="1:4" x14ac:dyDescent="0.55000000000000004">
      <c r="A783" s="15">
        <v>28338</v>
      </c>
      <c r="B783" s="14">
        <v>61.2</v>
      </c>
      <c r="C783" s="19">
        <f t="shared" si="25"/>
        <v>28368</v>
      </c>
      <c r="D783" s="24">
        <f t="shared" si="24"/>
        <v>6.6202090592334617E-2</v>
      </c>
    </row>
    <row r="784" spans="1:4" x14ac:dyDescent="0.55000000000000004">
      <c r="A784" s="15">
        <v>28369</v>
      </c>
      <c r="B784" s="14">
        <v>61.4</v>
      </c>
      <c r="C784" s="19">
        <f t="shared" si="25"/>
        <v>28398</v>
      </c>
      <c r="D784" s="24">
        <f t="shared" si="24"/>
        <v>6.5972222222222099E-2</v>
      </c>
    </row>
    <row r="785" spans="1:4" x14ac:dyDescent="0.55000000000000004">
      <c r="A785" s="15">
        <v>28399</v>
      </c>
      <c r="B785" s="14">
        <v>61.6</v>
      </c>
      <c r="C785" s="19">
        <f t="shared" si="25"/>
        <v>28429</v>
      </c>
      <c r="D785" s="24">
        <f t="shared" si="24"/>
        <v>6.390328151986191E-2</v>
      </c>
    </row>
    <row r="786" spans="1:4" x14ac:dyDescent="0.55000000000000004">
      <c r="A786" s="15">
        <v>28430</v>
      </c>
      <c r="B786" s="14">
        <v>61.9</v>
      </c>
      <c r="C786" s="19">
        <f t="shared" si="25"/>
        <v>28459</v>
      </c>
      <c r="D786" s="24">
        <f t="shared" si="24"/>
        <v>6.7241379310344795E-2</v>
      </c>
    </row>
    <row r="787" spans="1:4" x14ac:dyDescent="0.55000000000000004">
      <c r="A787" s="15">
        <v>28460</v>
      </c>
      <c r="B787" s="14">
        <v>62.1</v>
      </c>
      <c r="C787" s="19">
        <f t="shared" si="25"/>
        <v>28490</v>
      </c>
      <c r="D787" s="24">
        <f t="shared" si="24"/>
        <v>6.7010309278350499E-2</v>
      </c>
    </row>
    <row r="788" spans="1:4" x14ac:dyDescent="0.55000000000000004">
      <c r="A788" s="15">
        <v>28491</v>
      </c>
      <c r="B788" s="14">
        <v>62.5</v>
      </c>
      <c r="C788" s="19">
        <f t="shared" si="25"/>
        <v>28521</v>
      </c>
      <c r="D788" s="24">
        <f t="shared" si="24"/>
        <v>6.8376068376068355E-2</v>
      </c>
    </row>
    <row r="789" spans="1:4" x14ac:dyDescent="0.55000000000000004">
      <c r="A789" s="15">
        <v>28522</v>
      </c>
      <c r="B789" s="14">
        <v>62.9</v>
      </c>
      <c r="C789" s="19">
        <f t="shared" si="25"/>
        <v>28549</v>
      </c>
      <c r="D789" s="24">
        <f t="shared" ref="D789:D852" si="26">IF(OR(A789="",ROW(A789)&lt;20),"",((B789/B777)-1))</f>
        <v>6.4297800338409372E-2</v>
      </c>
    </row>
    <row r="790" spans="1:4" x14ac:dyDescent="0.55000000000000004">
      <c r="A790" s="15">
        <v>28550</v>
      </c>
      <c r="B790" s="14">
        <v>63.4</v>
      </c>
      <c r="C790" s="19">
        <f t="shared" si="25"/>
        <v>28580</v>
      </c>
      <c r="D790" s="24">
        <f t="shared" si="26"/>
        <v>6.5546218487394947E-2</v>
      </c>
    </row>
    <row r="791" spans="1:4" x14ac:dyDescent="0.55000000000000004">
      <c r="A791" s="15">
        <v>28581</v>
      </c>
      <c r="B791" s="14">
        <v>63.9</v>
      </c>
      <c r="C791" s="19">
        <f t="shared" si="25"/>
        <v>28610</v>
      </c>
      <c r="D791" s="24">
        <f t="shared" si="26"/>
        <v>6.4999999999999947E-2</v>
      </c>
    </row>
    <row r="792" spans="1:4" x14ac:dyDescent="0.55000000000000004">
      <c r="A792" s="15">
        <v>28611</v>
      </c>
      <c r="B792" s="14">
        <v>64.5</v>
      </c>
      <c r="C792" s="19">
        <f t="shared" si="25"/>
        <v>28641</v>
      </c>
      <c r="D792" s="24">
        <f t="shared" si="26"/>
        <v>6.9651741293532465E-2</v>
      </c>
    </row>
    <row r="793" spans="1:4" x14ac:dyDescent="0.55000000000000004">
      <c r="A793" s="15">
        <v>28642</v>
      </c>
      <c r="B793" s="14">
        <v>65.2</v>
      </c>
      <c r="C793" s="19">
        <f t="shared" si="25"/>
        <v>28671</v>
      </c>
      <c r="D793" s="24">
        <f t="shared" si="26"/>
        <v>7.4135090609555254E-2</v>
      </c>
    </row>
    <row r="794" spans="1:4" x14ac:dyDescent="0.55000000000000004">
      <c r="A794" s="15">
        <v>28672</v>
      </c>
      <c r="B794" s="14">
        <v>65.7</v>
      </c>
      <c r="C794" s="19">
        <f t="shared" si="25"/>
        <v>28702</v>
      </c>
      <c r="D794" s="24">
        <f t="shared" si="26"/>
        <v>7.7049180327869005E-2</v>
      </c>
    </row>
    <row r="795" spans="1:4" x14ac:dyDescent="0.55000000000000004">
      <c r="A795" s="15">
        <v>28703</v>
      </c>
      <c r="B795" s="14">
        <v>66</v>
      </c>
      <c r="C795" s="19">
        <f t="shared" si="25"/>
        <v>28733</v>
      </c>
      <c r="D795" s="24">
        <f t="shared" si="26"/>
        <v>7.8431372549019551E-2</v>
      </c>
    </row>
    <row r="796" spans="1:4" x14ac:dyDescent="0.55000000000000004">
      <c r="A796" s="15">
        <v>28734</v>
      </c>
      <c r="B796" s="14">
        <v>66.5</v>
      </c>
      <c r="C796" s="19">
        <f t="shared" si="25"/>
        <v>28763</v>
      </c>
      <c r="D796" s="24">
        <f t="shared" si="26"/>
        <v>8.3061889250814369E-2</v>
      </c>
    </row>
    <row r="797" spans="1:4" x14ac:dyDescent="0.55000000000000004">
      <c r="A797" s="15">
        <v>28764</v>
      </c>
      <c r="B797" s="14">
        <v>67.099999999999994</v>
      </c>
      <c r="C797" s="19">
        <f t="shared" si="25"/>
        <v>28794</v>
      </c>
      <c r="D797" s="24">
        <f t="shared" si="26"/>
        <v>8.9285714285714191E-2</v>
      </c>
    </row>
    <row r="798" spans="1:4" x14ac:dyDescent="0.55000000000000004">
      <c r="A798" s="15">
        <v>28795</v>
      </c>
      <c r="B798" s="14">
        <v>67.400000000000006</v>
      </c>
      <c r="C798" s="19">
        <f t="shared" si="25"/>
        <v>28824</v>
      </c>
      <c r="D798" s="24">
        <f t="shared" si="26"/>
        <v>8.8852988691437984E-2</v>
      </c>
    </row>
    <row r="799" spans="1:4" x14ac:dyDescent="0.55000000000000004">
      <c r="A799" s="15">
        <v>28825</v>
      </c>
      <c r="B799" s="14">
        <v>67.7</v>
      </c>
      <c r="C799" s="19">
        <f t="shared" si="25"/>
        <v>28855</v>
      </c>
      <c r="D799" s="24">
        <f t="shared" si="26"/>
        <v>9.0177133655394481E-2</v>
      </c>
    </row>
    <row r="800" spans="1:4" x14ac:dyDescent="0.55000000000000004">
      <c r="A800" s="15">
        <v>28856</v>
      </c>
      <c r="B800" s="14">
        <v>68.3</v>
      </c>
      <c r="C800" s="19">
        <f t="shared" si="25"/>
        <v>28886</v>
      </c>
      <c r="D800" s="24">
        <f t="shared" si="26"/>
        <v>9.2799999999999994E-2</v>
      </c>
    </row>
    <row r="801" spans="1:4" x14ac:dyDescent="0.55000000000000004">
      <c r="A801" s="15">
        <v>28887</v>
      </c>
      <c r="B801" s="14">
        <v>69.099999999999994</v>
      </c>
      <c r="C801" s="19">
        <f t="shared" si="25"/>
        <v>28914</v>
      </c>
      <c r="D801" s="24">
        <f t="shared" si="26"/>
        <v>9.856915739268679E-2</v>
      </c>
    </row>
    <row r="802" spans="1:4" x14ac:dyDescent="0.55000000000000004">
      <c r="A802" s="15">
        <v>28915</v>
      </c>
      <c r="B802" s="14">
        <v>69.8</v>
      </c>
      <c r="C802" s="19">
        <f t="shared" si="25"/>
        <v>28945</v>
      </c>
      <c r="D802" s="24">
        <f t="shared" si="26"/>
        <v>0.10094637223974767</v>
      </c>
    </row>
    <row r="803" spans="1:4" x14ac:dyDescent="0.55000000000000004">
      <c r="A803" s="15">
        <v>28946</v>
      </c>
      <c r="B803" s="14">
        <v>70.599999999999994</v>
      </c>
      <c r="C803" s="19">
        <f t="shared" si="25"/>
        <v>28975</v>
      </c>
      <c r="D803" s="24">
        <f t="shared" si="26"/>
        <v>0.10485133020344284</v>
      </c>
    </row>
    <row r="804" spans="1:4" x14ac:dyDescent="0.55000000000000004">
      <c r="A804" s="15">
        <v>28976</v>
      </c>
      <c r="B804" s="14">
        <v>71.5</v>
      </c>
      <c r="C804" s="19">
        <f t="shared" si="25"/>
        <v>29006</v>
      </c>
      <c r="D804" s="24">
        <f t="shared" si="26"/>
        <v>0.10852713178294571</v>
      </c>
    </row>
    <row r="805" spans="1:4" x14ac:dyDescent="0.55000000000000004">
      <c r="A805" s="15">
        <v>29007</v>
      </c>
      <c r="B805" s="14">
        <v>72.3</v>
      </c>
      <c r="C805" s="19">
        <f t="shared" si="25"/>
        <v>29036</v>
      </c>
      <c r="D805" s="24">
        <f t="shared" si="26"/>
        <v>0.10889570552147232</v>
      </c>
    </row>
    <row r="806" spans="1:4" x14ac:dyDescent="0.55000000000000004">
      <c r="A806" s="15">
        <v>29037</v>
      </c>
      <c r="B806" s="14">
        <v>73.099999999999994</v>
      </c>
      <c r="C806" s="19">
        <f t="shared" si="25"/>
        <v>29067</v>
      </c>
      <c r="D806" s="24">
        <f t="shared" si="26"/>
        <v>0.11263318112633169</v>
      </c>
    </row>
    <row r="807" spans="1:4" x14ac:dyDescent="0.55000000000000004">
      <c r="A807" s="15">
        <v>29068</v>
      </c>
      <c r="B807" s="14">
        <v>73.8</v>
      </c>
      <c r="C807" s="19">
        <f t="shared" si="25"/>
        <v>29098</v>
      </c>
      <c r="D807" s="24">
        <f t="shared" si="26"/>
        <v>0.11818181818181817</v>
      </c>
    </row>
    <row r="808" spans="1:4" x14ac:dyDescent="0.55000000000000004">
      <c r="A808" s="15">
        <v>29099</v>
      </c>
      <c r="B808" s="14">
        <v>74.599999999999994</v>
      </c>
      <c r="C808" s="19">
        <f t="shared" si="25"/>
        <v>29128</v>
      </c>
      <c r="D808" s="24">
        <f t="shared" si="26"/>
        <v>0.12180451127819536</v>
      </c>
    </row>
    <row r="809" spans="1:4" x14ac:dyDescent="0.55000000000000004">
      <c r="A809" s="15">
        <v>29129</v>
      </c>
      <c r="B809" s="14">
        <v>75.2</v>
      </c>
      <c r="C809" s="19">
        <f t="shared" si="25"/>
        <v>29159</v>
      </c>
      <c r="D809" s="24">
        <f t="shared" si="26"/>
        <v>0.12071535022354718</v>
      </c>
    </row>
    <row r="810" spans="1:4" x14ac:dyDescent="0.55000000000000004">
      <c r="A810" s="15">
        <v>29160</v>
      </c>
      <c r="B810" s="14">
        <v>75.900000000000006</v>
      </c>
      <c r="C810" s="19">
        <f t="shared" si="25"/>
        <v>29189</v>
      </c>
      <c r="D810" s="24">
        <f t="shared" si="26"/>
        <v>0.12611275964391688</v>
      </c>
    </row>
    <row r="811" spans="1:4" x14ac:dyDescent="0.55000000000000004">
      <c r="A811" s="15">
        <v>29190</v>
      </c>
      <c r="B811" s="14">
        <v>76.7</v>
      </c>
      <c r="C811" s="19">
        <f t="shared" si="25"/>
        <v>29220</v>
      </c>
      <c r="D811" s="24">
        <f t="shared" si="26"/>
        <v>0.13293943870014768</v>
      </c>
    </row>
    <row r="812" spans="1:4" x14ac:dyDescent="0.55000000000000004">
      <c r="A812" s="15">
        <v>29221</v>
      </c>
      <c r="B812" s="14">
        <v>77.8</v>
      </c>
      <c r="C812" s="19">
        <f t="shared" si="25"/>
        <v>29251</v>
      </c>
      <c r="D812" s="24">
        <f t="shared" si="26"/>
        <v>0.13909224011713039</v>
      </c>
    </row>
    <row r="813" spans="1:4" x14ac:dyDescent="0.55000000000000004">
      <c r="A813" s="15">
        <v>29252</v>
      </c>
      <c r="B813" s="14">
        <v>78.900000000000006</v>
      </c>
      <c r="C813" s="19">
        <f t="shared" si="25"/>
        <v>29280</v>
      </c>
      <c r="D813" s="24">
        <f t="shared" si="26"/>
        <v>0.14182344428364702</v>
      </c>
    </row>
    <row r="814" spans="1:4" x14ac:dyDescent="0.55000000000000004">
      <c r="A814" s="15">
        <v>29281</v>
      </c>
      <c r="B814" s="14">
        <v>80.099999999999994</v>
      </c>
      <c r="C814" s="19">
        <f t="shared" si="25"/>
        <v>29311</v>
      </c>
      <c r="D814" s="24">
        <f t="shared" si="26"/>
        <v>0.14756446991404015</v>
      </c>
    </row>
    <row r="815" spans="1:4" x14ac:dyDescent="0.55000000000000004">
      <c r="A815" s="15">
        <v>29312</v>
      </c>
      <c r="B815" s="14">
        <v>81</v>
      </c>
      <c r="C815" s="19">
        <f t="shared" si="25"/>
        <v>29341</v>
      </c>
      <c r="D815" s="24">
        <f t="shared" si="26"/>
        <v>0.14730878186968854</v>
      </c>
    </row>
    <row r="816" spans="1:4" x14ac:dyDescent="0.55000000000000004">
      <c r="A816" s="15">
        <v>29342</v>
      </c>
      <c r="B816" s="14">
        <v>81.8</v>
      </c>
      <c r="C816" s="19">
        <f t="shared" si="25"/>
        <v>29372</v>
      </c>
      <c r="D816" s="24">
        <f t="shared" si="26"/>
        <v>0.14405594405594391</v>
      </c>
    </row>
    <row r="817" spans="1:4" x14ac:dyDescent="0.55000000000000004">
      <c r="A817" s="15">
        <v>29373</v>
      </c>
      <c r="B817" s="14">
        <v>82.7</v>
      </c>
      <c r="C817" s="19">
        <f t="shared" si="25"/>
        <v>29402</v>
      </c>
      <c r="D817" s="24">
        <f t="shared" si="26"/>
        <v>0.14384508990318134</v>
      </c>
    </row>
    <row r="818" spans="1:4" x14ac:dyDescent="0.55000000000000004">
      <c r="A818" s="15">
        <v>29403</v>
      </c>
      <c r="B818" s="14">
        <v>82.7</v>
      </c>
      <c r="C818" s="19">
        <f t="shared" si="25"/>
        <v>29433</v>
      </c>
      <c r="D818" s="24">
        <f t="shared" si="26"/>
        <v>0.13132694938440514</v>
      </c>
    </row>
    <row r="819" spans="1:4" x14ac:dyDescent="0.55000000000000004">
      <c r="A819" s="15">
        <v>29434</v>
      </c>
      <c r="B819" s="14">
        <v>83.3</v>
      </c>
      <c r="C819" s="19">
        <f t="shared" si="25"/>
        <v>29464</v>
      </c>
      <c r="D819" s="24">
        <f t="shared" si="26"/>
        <v>0.12872628726287272</v>
      </c>
    </row>
    <row r="820" spans="1:4" x14ac:dyDescent="0.55000000000000004">
      <c r="A820" s="15">
        <v>29465</v>
      </c>
      <c r="B820" s="14">
        <v>84</v>
      </c>
      <c r="C820" s="19">
        <f t="shared" si="25"/>
        <v>29494</v>
      </c>
      <c r="D820" s="24">
        <f t="shared" si="26"/>
        <v>0.12600536193029499</v>
      </c>
    </row>
    <row r="821" spans="1:4" x14ac:dyDescent="0.55000000000000004">
      <c r="A821" s="15">
        <v>29495</v>
      </c>
      <c r="B821" s="14">
        <v>84.8</v>
      </c>
      <c r="C821" s="19">
        <f t="shared" si="25"/>
        <v>29525</v>
      </c>
      <c r="D821" s="24">
        <f t="shared" si="26"/>
        <v>0.12765957446808507</v>
      </c>
    </row>
    <row r="822" spans="1:4" x14ac:dyDescent="0.55000000000000004">
      <c r="A822" s="15">
        <v>29526</v>
      </c>
      <c r="B822" s="14">
        <v>85.5</v>
      </c>
      <c r="C822" s="19">
        <f t="shared" si="25"/>
        <v>29555</v>
      </c>
      <c r="D822" s="24">
        <f t="shared" si="26"/>
        <v>0.12648221343873511</v>
      </c>
    </row>
    <row r="823" spans="1:4" x14ac:dyDescent="0.55000000000000004">
      <c r="A823" s="15">
        <v>29556</v>
      </c>
      <c r="B823" s="14">
        <v>86.3</v>
      </c>
      <c r="C823" s="19">
        <f t="shared" si="25"/>
        <v>29586</v>
      </c>
      <c r="D823" s="24">
        <f t="shared" si="26"/>
        <v>0.12516297262059961</v>
      </c>
    </row>
    <row r="824" spans="1:4" x14ac:dyDescent="0.55000000000000004">
      <c r="A824" s="15">
        <v>29587</v>
      </c>
      <c r="B824" s="14">
        <v>87</v>
      </c>
      <c r="C824" s="19">
        <f t="shared" si="25"/>
        <v>29617</v>
      </c>
      <c r="D824" s="24">
        <f t="shared" si="26"/>
        <v>0.11825192802056561</v>
      </c>
    </row>
    <row r="825" spans="1:4" x14ac:dyDescent="0.55000000000000004">
      <c r="A825" s="15">
        <v>29618</v>
      </c>
      <c r="B825" s="14">
        <v>87.9</v>
      </c>
      <c r="C825" s="19">
        <f t="shared" si="25"/>
        <v>29645</v>
      </c>
      <c r="D825" s="24">
        <f t="shared" si="26"/>
        <v>0.11406844106463887</v>
      </c>
    </row>
    <row r="826" spans="1:4" x14ac:dyDescent="0.55000000000000004">
      <c r="A826" s="15">
        <v>29646</v>
      </c>
      <c r="B826" s="14">
        <v>88.5</v>
      </c>
      <c r="C826" s="19">
        <f t="shared" si="25"/>
        <v>29676</v>
      </c>
      <c r="D826" s="24">
        <f t="shared" si="26"/>
        <v>0.10486891385767794</v>
      </c>
    </row>
    <row r="827" spans="1:4" x14ac:dyDescent="0.55000000000000004">
      <c r="A827" s="15">
        <v>29677</v>
      </c>
      <c r="B827" s="14">
        <v>89.1</v>
      </c>
      <c r="C827" s="19">
        <f t="shared" si="25"/>
        <v>29706</v>
      </c>
      <c r="D827" s="24">
        <f t="shared" si="26"/>
        <v>9.9999999999999867E-2</v>
      </c>
    </row>
    <row r="828" spans="1:4" x14ac:dyDescent="0.55000000000000004">
      <c r="A828" s="15">
        <v>29707</v>
      </c>
      <c r="B828" s="14">
        <v>89.8</v>
      </c>
      <c r="C828" s="19">
        <f t="shared" si="25"/>
        <v>29737</v>
      </c>
      <c r="D828" s="24">
        <f t="shared" si="26"/>
        <v>9.7799511002444994E-2</v>
      </c>
    </row>
    <row r="829" spans="1:4" x14ac:dyDescent="0.55000000000000004">
      <c r="A829" s="15">
        <v>29738</v>
      </c>
      <c r="B829" s="14">
        <v>90.6</v>
      </c>
      <c r="C829" s="19">
        <f t="shared" si="25"/>
        <v>29767</v>
      </c>
      <c r="D829" s="24">
        <f t="shared" si="26"/>
        <v>9.5525997581620281E-2</v>
      </c>
    </row>
    <row r="830" spans="1:4" x14ac:dyDescent="0.55000000000000004">
      <c r="A830" s="15">
        <v>29768</v>
      </c>
      <c r="B830" s="14">
        <v>91.6</v>
      </c>
      <c r="C830" s="19">
        <f t="shared" si="25"/>
        <v>29798</v>
      </c>
      <c r="D830" s="24">
        <f t="shared" si="26"/>
        <v>0.10761789600967342</v>
      </c>
    </row>
    <row r="831" spans="1:4" x14ac:dyDescent="0.55000000000000004">
      <c r="A831" s="15">
        <v>29799</v>
      </c>
      <c r="B831" s="14">
        <v>92.3</v>
      </c>
      <c r="C831" s="19">
        <f t="shared" si="25"/>
        <v>29829</v>
      </c>
      <c r="D831" s="24">
        <f t="shared" si="26"/>
        <v>0.10804321728691479</v>
      </c>
    </row>
    <row r="832" spans="1:4" x14ac:dyDescent="0.55000000000000004">
      <c r="A832" s="15">
        <v>29830</v>
      </c>
      <c r="B832" s="14">
        <v>93.2</v>
      </c>
      <c r="C832" s="19">
        <f t="shared" si="25"/>
        <v>29859</v>
      </c>
      <c r="D832" s="24">
        <f t="shared" si="26"/>
        <v>0.10952380952380958</v>
      </c>
    </row>
    <row r="833" spans="1:4" x14ac:dyDescent="0.55000000000000004">
      <c r="A833" s="15">
        <v>29860</v>
      </c>
      <c r="B833" s="14">
        <v>93.4</v>
      </c>
      <c r="C833" s="19">
        <f t="shared" si="25"/>
        <v>29890</v>
      </c>
      <c r="D833" s="24">
        <f t="shared" si="26"/>
        <v>0.10141509433962281</v>
      </c>
    </row>
    <row r="834" spans="1:4" x14ac:dyDescent="0.55000000000000004">
      <c r="A834" s="15">
        <v>29891</v>
      </c>
      <c r="B834" s="14">
        <v>93.7</v>
      </c>
      <c r="C834" s="19">
        <f t="shared" si="25"/>
        <v>29920</v>
      </c>
      <c r="D834" s="24">
        <f t="shared" si="26"/>
        <v>9.590643274853794E-2</v>
      </c>
    </row>
    <row r="835" spans="1:4" x14ac:dyDescent="0.55000000000000004">
      <c r="A835" s="15">
        <v>29921</v>
      </c>
      <c r="B835" s="14">
        <v>94</v>
      </c>
      <c r="C835" s="19">
        <f t="shared" si="25"/>
        <v>29951</v>
      </c>
      <c r="D835" s="24">
        <f t="shared" si="26"/>
        <v>8.9223638470451894E-2</v>
      </c>
    </row>
    <row r="836" spans="1:4" x14ac:dyDescent="0.55000000000000004">
      <c r="A836" s="15">
        <v>29952</v>
      </c>
      <c r="B836" s="14">
        <v>94.3</v>
      </c>
      <c r="C836" s="19">
        <f t="shared" si="25"/>
        <v>29982</v>
      </c>
      <c r="D836" s="24">
        <f t="shared" si="26"/>
        <v>8.3908045977011403E-2</v>
      </c>
    </row>
    <row r="837" spans="1:4" x14ac:dyDescent="0.55000000000000004">
      <c r="A837" s="15">
        <v>29983</v>
      </c>
      <c r="B837" s="14">
        <v>94.6</v>
      </c>
      <c r="C837" s="19">
        <f t="shared" si="25"/>
        <v>30010</v>
      </c>
      <c r="D837" s="24">
        <f t="shared" si="26"/>
        <v>7.6222980659840678E-2</v>
      </c>
    </row>
    <row r="838" spans="1:4" x14ac:dyDescent="0.55000000000000004">
      <c r="A838" s="15">
        <v>30011</v>
      </c>
      <c r="B838" s="14">
        <v>94.5</v>
      </c>
      <c r="C838" s="19">
        <f t="shared" si="25"/>
        <v>30041</v>
      </c>
      <c r="D838" s="24">
        <f t="shared" si="26"/>
        <v>6.7796610169491567E-2</v>
      </c>
    </row>
    <row r="839" spans="1:4" x14ac:dyDescent="0.55000000000000004">
      <c r="A839" s="15">
        <v>30042</v>
      </c>
      <c r="B839" s="14">
        <v>94.9</v>
      </c>
      <c r="C839" s="19">
        <f t="shared" si="25"/>
        <v>30071</v>
      </c>
      <c r="D839" s="24">
        <f t="shared" si="26"/>
        <v>6.509539842873191E-2</v>
      </c>
    </row>
    <row r="840" spans="1:4" x14ac:dyDescent="0.55000000000000004">
      <c r="A840" s="15">
        <v>30072</v>
      </c>
      <c r="B840" s="14">
        <v>95.8</v>
      </c>
      <c r="C840" s="19">
        <f t="shared" si="25"/>
        <v>30102</v>
      </c>
      <c r="D840" s="24">
        <f t="shared" si="26"/>
        <v>6.6815144766146917E-2</v>
      </c>
    </row>
    <row r="841" spans="1:4" x14ac:dyDescent="0.55000000000000004">
      <c r="A841" s="15">
        <v>30103</v>
      </c>
      <c r="B841" s="14">
        <v>97</v>
      </c>
      <c r="C841" s="19">
        <f t="shared" ref="C841:C904" si="27">IF(A841="","",EOMONTH(A841,0))</f>
        <v>30132</v>
      </c>
      <c r="D841" s="24">
        <f t="shared" si="26"/>
        <v>7.064017660044164E-2</v>
      </c>
    </row>
    <row r="842" spans="1:4" x14ac:dyDescent="0.55000000000000004">
      <c r="A842" s="15">
        <v>30133</v>
      </c>
      <c r="B842" s="14">
        <v>97.5</v>
      </c>
      <c r="C842" s="19">
        <f t="shared" si="27"/>
        <v>30163</v>
      </c>
      <c r="D842" s="24">
        <f t="shared" si="26"/>
        <v>6.4410480349345045E-2</v>
      </c>
    </row>
    <row r="843" spans="1:4" x14ac:dyDescent="0.55000000000000004">
      <c r="A843" s="15">
        <v>30164</v>
      </c>
      <c r="B843" s="14">
        <v>97.7</v>
      </c>
      <c r="C843" s="19">
        <f t="shared" si="27"/>
        <v>30194</v>
      </c>
      <c r="D843" s="24">
        <f t="shared" si="26"/>
        <v>5.8504875406284018E-2</v>
      </c>
    </row>
    <row r="844" spans="1:4" x14ac:dyDescent="0.55000000000000004">
      <c r="A844" s="15">
        <v>30195</v>
      </c>
      <c r="B844" s="14">
        <v>97.9</v>
      </c>
      <c r="C844" s="19">
        <f t="shared" si="27"/>
        <v>30224</v>
      </c>
      <c r="D844" s="24">
        <f t="shared" si="26"/>
        <v>5.0429184549356298E-2</v>
      </c>
    </row>
    <row r="845" spans="1:4" x14ac:dyDescent="0.55000000000000004">
      <c r="A845" s="15">
        <v>30225</v>
      </c>
      <c r="B845" s="14">
        <v>98.2</v>
      </c>
      <c r="C845" s="19">
        <f t="shared" si="27"/>
        <v>30255</v>
      </c>
      <c r="D845" s="24">
        <f t="shared" si="26"/>
        <v>5.1391862955032064E-2</v>
      </c>
    </row>
    <row r="846" spans="1:4" x14ac:dyDescent="0.55000000000000004">
      <c r="A846" s="15">
        <v>30256</v>
      </c>
      <c r="B846" s="14">
        <v>98</v>
      </c>
      <c r="C846" s="19">
        <f t="shared" si="27"/>
        <v>30285</v>
      </c>
      <c r="D846" s="24">
        <f t="shared" si="26"/>
        <v>4.5891141942369318E-2</v>
      </c>
    </row>
    <row r="847" spans="1:4" x14ac:dyDescent="0.55000000000000004">
      <c r="A847" s="15">
        <v>30286</v>
      </c>
      <c r="B847" s="14">
        <v>97.6</v>
      </c>
      <c r="C847" s="19">
        <f t="shared" si="27"/>
        <v>30316</v>
      </c>
      <c r="D847" s="24">
        <f t="shared" si="26"/>
        <v>3.8297872340425476E-2</v>
      </c>
    </row>
    <row r="848" spans="1:4" x14ac:dyDescent="0.55000000000000004">
      <c r="A848" s="15">
        <v>30317</v>
      </c>
      <c r="B848" s="14">
        <v>97.8</v>
      </c>
      <c r="C848" s="19">
        <f t="shared" si="27"/>
        <v>30347</v>
      </c>
      <c r="D848" s="24">
        <f t="shared" si="26"/>
        <v>3.7115588547189882E-2</v>
      </c>
    </row>
    <row r="849" spans="1:4" x14ac:dyDescent="0.55000000000000004">
      <c r="A849" s="15">
        <v>30348</v>
      </c>
      <c r="B849" s="14">
        <v>97.9</v>
      </c>
      <c r="C849" s="19">
        <f t="shared" si="27"/>
        <v>30375</v>
      </c>
      <c r="D849" s="24">
        <f t="shared" si="26"/>
        <v>3.488372093023262E-2</v>
      </c>
    </row>
    <row r="850" spans="1:4" x14ac:dyDescent="0.55000000000000004">
      <c r="A850" s="15">
        <v>30376</v>
      </c>
      <c r="B850" s="14">
        <v>97.9</v>
      </c>
      <c r="C850" s="19">
        <f t="shared" si="27"/>
        <v>30406</v>
      </c>
      <c r="D850" s="24">
        <f t="shared" si="26"/>
        <v>3.5978835978835999E-2</v>
      </c>
    </row>
    <row r="851" spans="1:4" x14ac:dyDescent="0.55000000000000004">
      <c r="A851" s="15">
        <v>30407</v>
      </c>
      <c r="B851" s="14">
        <v>98.6</v>
      </c>
      <c r="C851" s="19">
        <f t="shared" si="27"/>
        <v>30436</v>
      </c>
      <c r="D851" s="24">
        <f t="shared" si="26"/>
        <v>3.8988408851422518E-2</v>
      </c>
    </row>
    <row r="852" spans="1:4" x14ac:dyDescent="0.55000000000000004">
      <c r="A852" s="15">
        <v>30437</v>
      </c>
      <c r="B852" s="14">
        <v>99.2</v>
      </c>
      <c r="C852" s="19">
        <f t="shared" si="27"/>
        <v>30467</v>
      </c>
      <c r="D852" s="24">
        <f t="shared" si="26"/>
        <v>3.5490605427975108E-2</v>
      </c>
    </row>
    <row r="853" spans="1:4" x14ac:dyDescent="0.55000000000000004">
      <c r="A853" s="15">
        <v>30468</v>
      </c>
      <c r="B853" s="14">
        <v>99.5</v>
      </c>
      <c r="C853" s="19">
        <f t="shared" si="27"/>
        <v>30497</v>
      </c>
      <c r="D853" s="24">
        <f t="shared" ref="D853:D916" si="28">IF(OR(A853="",ROW(A853)&lt;20),"",((B853/B841)-1))</f>
        <v>2.5773195876288568E-2</v>
      </c>
    </row>
    <row r="854" spans="1:4" x14ac:dyDescent="0.55000000000000004">
      <c r="A854" s="15">
        <v>30498</v>
      </c>
      <c r="B854" s="14">
        <v>99.9</v>
      </c>
      <c r="C854" s="19">
        <f t="shared" si="27"/>
        <v>30528</v>
      </c>
      <c r="D854" s="24">
        <f t="shared" si="28"/>
        <v>2.4615384615384706E-2</v>
      </c>
    </row>
    <row r="855" spans="1:4" x14ac:dyDescent="0.55000000000000004">
      <c r="A855" s="15">
        <v>30529</v>
      </c>
      <c r="B855" s="14">
        <v>100.2</v>
      </c>
      <c r="C855" s="19">
        <f t="shared" si="27"/>
        <v>30559</v>
      </c>
      <c r="D855" s="24">
        <f t="shared" si="28"/>
        <v>2.5588536335721557E-2</v>
      </c>
    </row>
    <row r="856" spans="1:4" x14ac:dyDescent="0.55000000000000004">
      <c r="A856" s="15">
        <v>30560</v>
      </c>
      <c r="B856" s="14">
        <v>100.7</v>
      </c>
      <c r="C856" s="19">
        <f t="shared" si="27"/>
        <v>30589</v>
      </c>
      <c r="D856" s="24">
        <f t="shared" si="28"/>
        <v>2.8600612870275821E-2</v>
      </c>
    </row>
    <row r="857" spans="1:4" x14ac:dyDescent="0.55000000000000004">
      <c r="A857" s="15">
        <v>30590</v>
      </c>
      <c r="B857" s="14">
        <v>101</v>
      </c>
      <c r="C857" s="19">
        <f t="shared" si="27"/>
        <v>30620</v>
      </c>
      <c r="D857" s="24">
        <f t="shared" si="28"/>
        <v>2.8513238289205711E-2</v>
      </c>
    </row>
    <row r="858" spans="1:4" x14ac:dyDescent="0.55000000000000004">
      <c r="A858" s="15">
        <v>30621</v>
      </c>
      <c r="B858" s="14">
        <v>101.2</v>
      </c>
      <c r="C858" s="19">
        <f t="shared" si="27"/>
        <v>30650</v>
      </c>
      <c r="D858" s="24">
        <f t="shared" si="28"/>
        <v>3.2653061224489743E-2</v>
      </c>
    </row>
    <row r="859" spans="1:4" x14ac:dyDescent="0.55000000000000004">
      <c r="A859" s="15">
        <v>30651</v>
      </c>
      <c r="B859" s="14">
        <v>101.3</v>
      </c>
      <c r="C859" s="19">
        <f t="shared" si="27"/>
        <v>30681</v>
      </c>
      <c r="D859" s="24">
        <f t="shared" si="28"/>
        <v>3.7909836065573854E-2</v>
      </c>
    </row>
    <row r="860" spans="1:4" x14ac:dyDescent="0.55000000000000004">
      <c r="A860" s="15">
        <v>30682</v>
      </c>
      <c r="B860" s="14">
        <v>101.9</v>
      </c>
      <c r="C860" s="19">
        <f t="shared" si="27"/>
        <v>30712</v>
      </c>
      <c r="D860" s="24">
        <f t="shared" si="28"/>
        <v>4.1922290388548111E-2</v>
      </c>
    </row>
    <row r="861" spans="1:4" x14ac:dyDescent="0.55000000000000004">
      <c r="A861" s="15">
        <v>30713</v>
      </c>
      <c r="B861" s="14">
        <v>102.4</v>
      </c>
      <c r="C861" s="19">
        <f t="shared" si="27"/>
        <v>30741</v>
      </c>
      <c r="D861" s="24">
        <f t="shared" si="28"/>
        <v>4.5965270684371839E-2</v>
      </c>
    </row>
    <row r="862" spans="1:4" x14ac:dyDescent="0.55000000000000004">
      <c r="A862" s="15">
        <v>30742</v>
      </c>
      <c r="B862" s="14">
        <v>102.6</v>
      </c>
      <c r="C862" s="19">
        <f t="shared" si="27"/>
        <v>30772</v>
      </c>
      <c r="D862" s="24">
        <f t="shared" si="28"/>
        <v>4.8008171603677097E-2</v>
      </c>
    </row>
    <row r="863" spans="1:4" x14ac:dyDescent="0.55000000000000004">
      <c r="A863" s="15">
        <v>30773</v>
      </c>
      <c r="B863" s="14">
        <v>103.1</v>
      </c>
      <c r="C863" s="19">
        <f t="shared" si="27"/>
        <v>30802</v>
      </c>
      <c r="D863" s="24">
        <f t="shared" si="28"/>
        <v>4.5638945233265726E-2</v>
      </c>
    </row>
    <row r="864" spans="1:4" x14ac:dyDescent="0.55000000000000004">
      <c r="A864" s="15">
        <v>30803</v>
      </c>
      <c r="B864" s="14">
        <v>103.4</v>
      </c>
      <c r="C864" s="19">
        <f t="shared" si="27"/>
        <v>30833</v>
      </c>
      <c r="D864" s="24">
        <f t="shared" si="28"/>
        <v>4.2338709677419484E-2</v>
      </c>
    </row>
    <row r="865" spans="1:4" x14ac:dyDescent="0.55000000000000004">
      <c r="A865" s="15">
        <v>30834</v>
      </c>
      <c r="B865" s="14">
        <v>103.7</v>
      </c>
      <c r="C865" s="19">
        <f t="shared" si="27"/>
        <v>30863</v>
      </c>
      <c r="D865" s="24">
        <f t="shared" si="28"/>
        <v>4.2211055276381915E-2</v>
      </c>
    </row>
    <row r="866" spans="1:4" x14ac:dyDescent="0.55000000000000004">
      <c r="A866" s="15">
        <v>30864</v>
      </c>
      <c r="B866" s="14">
        <v>104.1</v>
      </c>
      <c r="C866" s="19">
        <f t="shared" si="27"/>
        <v>30894</v>
      </c>
      <c r="D866" s="24">
        <f t="shared" si="28"/>
        <v>4.2042042042041983E-2</v>
      </c>
    </row>
    <row r="867" spans="1:4" x14ac:dyDescent="0.55000000000000004">
      <c r="A867" s="15">
        <v>30895</v>
      </c>
      <c r="B867" s="14">
        <v>104.5</v>
      </c>
      <c r="C867" s="19">
        <f t="shared" si="27"/>
        <v>30925</v>
      </c>
      <c r="D867" s="24">
        <f t="shared" si="28"/>
        <v>4.2914171656686539E-2</v>
      </c>
    </row>
    <row r="868" spans="1:4" x14ac:dyDescent="0.55000000000000004">
      <c r="A868" s="15">
        <v>30926</v>
      </c>
      <c r="B868" s="14">
        <v>105</v>
      </c>
      <c r="C868" s="19">
        <f t="shared" si="27"/>
        <v>30955</v>
      </c>
      <c r="D868" s="24">
        <f t="shared" si="28"/>
        <v>4.2701092353525372E-2</v>
      </c>
    </row>
    <row r="869" spans="1:4" x14ac:dyDescent="0.55000000000000004">
      <c r="A869" s="15">
        <v>30956</v>
      </c>
      <c r="B869" s="14">
        <v>105.3</v>
      </c>
      <c r="C869" s="19">
        <f t="shared" si="27"/>
        <v>30986</v>
      </c>
      <c r="D869" s="24">
        <f t="shared" si="28"/>
        <v>4.2574257425742612E-2</v>
      </c>
    </row>
    <row r="870" spans="1:4" x14ac:dyDescent="0.55000000000000004">
      <c r="A870" s="15">
        <v>30987</v>
      </c>
      <c r="B870" s="14">
        <v>105.3</v>
      </c>
      <c r="C870" s="19">
        <f t="shared" si="27"/>
        <v>31016</v>
      </c>
      <c r="D870" s="24">
        <f t="shared" si="28"/>
        <v>4.0513833992094739E-2</v>
      </c>
    </row>
    <row r="871" spans="1:4" x14ac:dyDescent="0.55000000000000004">
      <c r="A871" s="15">
        <v>31017</v>
      </c>
      <c r="B871" s="14">
        <v>105.3</v>
      </c>
      <c r="C871" s="19">
        <f t="shared" si="27"/>
        <v>31047</v>
      </c>
      <c r="D871" s="24">
        <f t="shared" si="28"/>
        <v>3.948667324777877E-2</v>
      </c>
    </row>
    <row r="872" spans="1:4" x14ac:dyDescent="0.55000000000000004">
      <c r="A872" s="15">
        <v>31048</v>
      </c>
      <c r="B872" s="14">
        <v>105.5</v>
      </c>
      <c r="C872" s="19">
        <f t="shared" si="27"/>
        <v>31078</v>
      </c>
      <c r="D872" s="24">
        <f t="shared" si="28"/>
        <v>3.5328753680078373E-2</v>
      </c>
    </row>
    <row r="873" spans="1:4" x14ac:dyDescent="0.55000000000000004">
      <c r="A873" s="15">
        <v>31079</v>
      </c>
      <c r="B873" s="14">
        <v>106</v>
      </c>
      <c r="C873" s="19">
        <f t="shared" si="27"/>
        <v>31106</v>
      </c>
      <c r="D873" s="24">
        <f t="shared" si="28"/>
        <v>3.515625E-2</v>
      </c>
    </row>
    <row r="874" spans="1:4" x14ac:dyDescent="0.55000000000000004">
      <c r="A874" s="15">
        <v>31107</v>
      </c>
      <c r="B874" s="14">
        <v>106.4</v>
      </c>
      <c r="C874" s="19">
        <f t="shared" si="27"/>
        <v>31137</v>
      </c>
      <c r="D874" s="24">
        <f t="shared" si="28"/>
        <v>3.7037037037037202E-2</v>
      </c>
    </row>
    <row r="875" spans="1:4" x14ac:dyDescent="0.55000000000000004">
      <c r="A875" s="15">
        <v>31138</v>
      </c>
      <c r="B875" s="14">
        <v>106.9</v>
      </c>
      <c r="C875" s="19">
        <f t="shared" si="27"/>
        <v>31167</v>
      </c>
      <c r="D875" s="24">
        <f t="shared" si="28"/>
        <v>3.6857419980601547E-2</v>
      </c>
    </row>
    <row r="876" spans="1:4" x14ac:dyDescent="0.55000000000000004">
      <c r="A876" s="15">
        <v>31168</v>
      </c>
      <c r="B876" s="14">
        <v>107.3</v>
      </c>
      <c r="C876" s="19">
        <f t="shared" si="27"/>
        <v>31198</v>
      </c>
      <c r="D876" s="24">
        <f t="shared" si="28"/>
        <v>3.771760154738879E-2</v>
      </c>
    </row>
    <row r="877" spans="1:4" x14ac:dyDescent="0.55000000000000004">
      <c r="A877" s="15">
        <v>31199</v>
      </c>
      <c r="B877" s="14">
        <v>107.6</v>
      </c>
      <c r="C877" s="19">
        <f t="shared" si="27"/>
        <v>31228</v>
      </c>
      <c r="D877" s="24">
        <f t="shared" si="28"/>
        <v>3.7608486017357778E-2</v>
      </c>
    </row>
    <row r="878" spans="1:4" x14ac:dyDescent="0.55000000000000004">
      <c r="A878" s="15">
        <v>31229</v>
      </c>
      <c r="B878" s="14">
        <v>107.8</v>
      </c>
      <c r="C878" s="19">
        <f t="shared" si="27"/>
        <v>31259</v>
      </c>
      <c r="D878" s="24">
        <f t="shared" si="28"/>
        <v>3.5542747358309423E-2</v>
      </c>
    </row>
    <row r="879" spans="1:4" x14ac:dyDescent="0.55000000000000004">
      <c r="A879" s="15">
        <v>31260</v>
      </c>
      <c r="B879" s="14">
        <v>108</v>
      </c>
      <c r="C879" s="19">
        <f t="shared" si="27"/>
        <v>31290</v>
      </c>
      <c r="D879" s="24">
        <f t="shared" si="28"/>
        <v>3.3492822966507241E-2</v>
      </c>
    </row>
    <row r="880" spans="1:4" x14ac:dyDescent="0.55000000000000004">
      <c r="A880" s="15">
        <v>31291</v>
      </c>
      <c r="B880" s="14">
        <v>108.3</v>
      </c>
      <c r="C880" s="19">
        <f t="shared" si="27"/>
        <v>31320</v>
      </c>
      <c r="D880" s="24">
        <f t="shared" si="28"/>
        <v>3.1428571428571361E-2</v>
      </c>
    </row>
    <row r="881" spans="1:4" x14ac:dyDescent="0.55000000000000004">
      <c r="A881" s="15">
        <v>31321</v>
      </c>
      <c r="B881" s="14">
        <v>108.7</v>
      </c>
      <c r="C881" s="19">
        <f t="shared" si="27"/>
        <v>31351</v>
      </c>
      <c r="D881" s="24">
        <f t="shared" si="28"/>
        <v>3.228869895536568E-2</v>
      </c>
    </row>
    <row r="882" spans="1:4" x14ac:dyDescent="0.55000000000000004">
      <c r="A882" s="15">
        <v>31352</v>
      </c>
      <c r="B882" s="14">
        <v>109</v>
      </c>
      <c r="C882" s="19">
        <f t="shared" si="27"/>
        <v>31381</v>
      </c>
      <c r="D882" s="24">
        <f t="shared" si="28"/>
        <v>3.5137701804368593E-2</v>
      </c>
    </row>
    <row r="883" spans="1:4" x14ac:dyDescent="0.55000000000000004">
      <c r="A883" s="15">
        <v>31382</v>
      </c>
      <c r="B883" s="14">
        <v>109.3</v>
      </c>
      <c r="C883" s="19">
        <f t="shared" si="27"/>
        <v>31412</v>
      </c>
      <c r="D883" s="24">
        <f t="shared" si="28"/>
        <v>3.7986704653371284E-2</v>
      </c>
    </row>
    <row r="884" spans="1:4" x14ac:dyDescent="0.55000000000000004">
      <c r="A884" s="15">
        <v>31413</v>
      </c>
      <c r="B884" s="14">
        <v>109.6</v>
      </c>
      <c r="C884" s="19">
        <f t="shared" si="27"/>
        <v>31443</v>
      </c>
      <c r="D884" s="24">
        <f t="shared" si="28"/>
        <v>3.8862559241706007E-2</v>
      </c>
    </row>
    <row r="885" spans="1:4" x14ac:dyDescent="0.55000000000000004">
      <c r="A885" s="15">
        <v>31444</v>
      </c>
      <c r="B885" s="14">
        <v>109.3</v>
      </c>
      <c r="C885" s="19">
        <f t="shared" si="27"/>
        <v>31471</v>
      </c>
      <c r="D885" s="24">
        <f t="shared" si="28"/>
        <v>3.1132075471698162E-2</v>
      </c>
    </row>
    <row r="886" spans="1:4" x14ac:dyDescent="0.55000000000000004">
      <c r="A886" s="15">
        <v>31472</v>
      </c>
      <c r="B886" s="14">
        <v>108.8</v>
      </c>
      <c r="C886" s="19">
        <f t="shared" si="27"/>
        <v>31502</v>
      </c>
      <c r="D886" s="24">
        <f t="shared" si="28"/>
        <v>2.2556390977443552E-2</v>
      </c>
    </row>
    <row r="887" spans="1:4" x14ac:dyDescent="0.55000000000000004">
      <c r="A887" s="15">
        <v>31503</v>
      </c>
      <c r="B887" s="14">
        <v>108.6</v>
      </c>
      <c r="C887" s="19">
        <f t="shared" si="27"/>
        <v>31532</v>
      </c>
      <c r="D887" s="24">
        <f t="shared" si="28"/>
        <v>1.5902712815715425E-2</v>
      </c>
    </row>
    <row r="888" spans="1:4" x14ac:dyDescent="0.55000000000000004">
      <c r="A888" s="15">
        <v>31533</v>
      </c>
      <c r="B888" s="14">
        <v>108.9</v>
      </c>
      <c r="C888" s="19">
        <f t="shared" si="27"/>
        <v>31563</v>
      </c>
      <c r="D888" s="24">
        <f t="shared" si="28"/>
        <v>1.491146318732528E-2</v>
      </c>
    </row>
    <row r="889" spans="1:4" x14ac:dyDescent="0.55000000000000004">
      <c r="A889" s="15">
        <v>31564</v>
      </c>
      <c r="B889" s="14">
        <v>109.5</v>
      </c>
      <c r="C889" s="19">
        <f t="shared" si="27"/>
        <v>31593</v>
      </c>
      <c r="D889" s="24">
        <f t="shared" si="28"/>
        <v>1.7657992565055736E-2</v>
      </c>
    </row>
    <row r="890" spans="1:4" x14ac:dyDescent="0.55000000000000004">
      <c r="A890" s="15">
        <v>31594</v>
      </c>
      <c r="B890" s="14">
        <v>109.5</v>
      </c>
      <c r="C890" s="19">
        <f t="shared" si="27"/>
        <v>31624</v>
      </c>
      <c r="D890" s="24">
        <f t="shared" si="28"/>
        <v>1.5769944341373021E-2</v>
      </c>
    </row>
    <row r="891" spans="1:4" x14ac:dyDescent="0.55000000000000004">
      <c r="A891" s="15">
        <v>31625</v>
      </c>
      <c r="B891" s="14">
        <v>109.7</v>
      </c>
      <c r="C891" s="19">
        <f t="shared" si="27"/>
        <v>31655</v>
      </c>
      <c r="D891" s="24">
        <f t="shared" si="28"/>
        <v>1.5740740740740833E-2</v>
      </c>
    </row>
    <row r="892" spans="1:4" x14ac:dyDescent="0.55000000000000004">
      <c r="A892" s="15">
        <v>31656</v>
      </c>
      <c r="B892" s="14">
        <v>110.2</v>
      </c>
      <c r="C892" s="19">
        <f t="shared" si="27"/>
        <v>31685</v>
      </c>
      <c r="D892" s="24">
        <f t="shared" si="28"/>
        <v>1.7543859649122862E-2</v>
      </c>
    </row>
    <row r="893" spans="1:4" x14ac:dyDescent="0.55000000000000004">
      <c r="A893" s="15">
        <v>31686</v>
      </c>
      <c r="B893" s="14">
        <v>110.3</v>
      </c>
      <c r="C893" s="19">
        <f t="shared" si="27"/>
        <v>31716</v>
      </c>
      <c r="D893" s="24">
        <f t="shared" si="28"/>
        <v>1.4719411223550916E-2</v>
      </c>
    </row>
    <row r="894" spans="1:4" x14ac:dyDescent="0.55000000000000004">
      <c r="A894" s="15">
        <v>31717</v>
      </c>
      <c r="B894" s="14">
        <v>110.4</v>
      </c>
      <c r="C894" s="19">
        <f t="shared" si="27"/>
        <v>31746</v>
      </c>
      <c r="D894" s="24">
        <f t="shared" si="28"/>
        <v>1.2844036697247763E-2</v>
      </c>
    </row>
    <row r="895" spans="1:4" x14ac:dyDescent="0.55000000000000004">
      <c r="A895" s="15">
        <v>31747</v>
      </c>
      <c r="B895" s="14">
        <v>110.5</v>
      </c>
      <c r="C895" s="19">
        <f t="shared" si="27"/>
        <v>31777</v>
      </c>
      <c r="D895" s="24">
        <f t="shared" si="28"/>
        <v>1.0978956999085021E-2</v>
      </c>
    </row>
    <row r="896" spans="1:4" x14ac:dyDescent="0.55000000000000004">
      <c r="A896" s="15">
        <v>31778</v>
      </c>
      <c r="B896" s="14">
        <v>111.2</v>
      </c>
      <c r="C896" s="19">
        <f t="shared" si="27"/>
        <v>31808</v>
      </c>
      <c r="D896" s="24">
        <f t="shared" si="28"/>
        <v>1.4598540145985384E-2</v>
      </c>
    </row>
    <row r="897" spans="1:4" x14ac:dyDescent="0.55000000000000004">
      <c r="A897" s="15">
        <v>31809</v>
      </c>
      <c r="B897" s="14">
        <v>111.6</v>
      </c>
      <c r="C897" s="19">
        <f t="shared" si="27"/>
        <v>31836</v>
      </c>
      <c r="D897" s="24">
        <f t="shared" si="28"/>
        <v>2.1043000914912957E-2</v>
      </c>
    </row>
    <row r="898" spans="1:4" x14ac:dyDescent="0.55000000000000004">
      <c r="A898" s="15">
        <v>31837</v>
      </c>
      <c r="B898" s="14">
        <v>112.1</v>
      </c>
      <c r="C898" s="19">
        <f t="shared" si="27"/>
        <v>31867</v>
      </c>
      <c r="D898" s="24">
        <f t="shared" si="28"/>
        <v>3.0330882352941124E-2</v>
      </c>
    </row>
    <row r="899" spans="1:4" x14ac:dyDescent="0.55000000000000004">
      <c r="A899" s="15">
        <v>31868</v>
      </c>
      <c r="B899" s="14">
        <v>112.7</v>
      </c>
      <c r="C899" s="19">
        <f t="shared" si="27"/>
        <v>31897</v>
      </c>
      <c r="D899" s="24">
        <f t="shared" si="28"/>
        <v>3.7753222836095945E-2</v>
      </c>
    </row>
    <row r="900" spans="1:4" x14ac:dyDescent="0.55000000000000004">
      <c r="A900" s="15">
        <v>31898</v>
      </c>
      <c r="B900" s="14">
        <v>113.1</v>
      </c>
      <c r="C900" s="19">
        <f t="shared" si="27"/>
        <v>31928</v>
      </c>
      <c r="D900" s="24">
        <f t="shared" si="28"/>
        <v>3.8567493112947604E-2</v>
      </c>
    </row>
    <row r="901" spans="1:4" x14ac:dyDescent="0.55000000000000004">
      <c r="A901" s="15">
        <v>31929</v>
      </c>
      <c r="B901" s="14">
        <v>113.5</v>
      </c>
      <c r="C901" s="19">
        <f t="shared" si="27"/>
        <v>31958</v>
      </c>
      <c r="D901" s="24">
        <f t="shared" si="28"/>
        <v>3.6529680365296802E-2</v>
      </c>
    </row>
    <row r="902" spans="1:4" x14ac:dyDescent="0.55000000000000004">
      <c r="A902" s="15">
        <v>31959</v>
      </c>
      <c r="B902" s="14">
        <v>113.8</v>
      </c>
      <c r="C902" s="19">
        <f t="shared" si="27"/>
        <v>31989</v>
      </c>
      <c r="D902" s="24">
        <f t="shared" si="28"/>
        <v>3.926940639269394E-2</v>
      </c>
    </row>
    <row r="903" spans="1:4" x14ac:dyDescent="0.55000000000000004">
      <c r="A903" s="15">
        <v>31990</v>
      </c>
      <c r="B903" s="14">
        <v>114.4</v>
      </c>
      <c r="C903" s="19">
        <f t="shared" si="27"/>
        <v>32020</v>
      </c>
      <c r="D903" s="24">
        <f t="shared" si="28"/>
        <v>4.2844120328167756E-2</v>
      </c>
    </row>
    <row r="904" spans="1:4" x14ac:dyDescent="0.55000000000000004">
      <c r="A904" s="15">
        <v>32021</v>
      </c>
      <c r="B904" s="14">
        <v>115</v>
      </c>
      <c r="C904" s="19">
        <f t="shared" si="27"/>
        <v>32050</v>
      </c>
      <c r="D904" s="24">
        <f t="shared" si="28"/>
        <v>4.3557168784029043E-2</v>
      </c>
    </row>
    <row r="905" spans="1:4" x14ac:dyDescent="0.55000000000000004">
      <c r="A905" s="15">
        <v>32051</v>
      </c>
      <c r="B905" s="14">
        <v>115.3</v>
      </c>
      <c r="C905" s="19">
        <f t="shared" ref="C905:C968" si="29">IF(A905="","",EOMONTH(A905,0))</f>
        <v>32081</v>
      </c>
      <c r="D905" s="24">
        <f t="shared" si="28"/>
        <v>4.5330915684496764E-2</v>
      </c>
    </row>
    <row r="906" spans="1:4" x14ac:dyDescent="0.55000000000000004">
      <c r="A906" s="15">
        <v>32082</v>
      </c>
      <c r="B906" s="14">
        <v>115.4</v>
      </c>
      <c r="C906" s="19">
        <f t="shared" si="29"/>
        <v>32111</v>
      </c>
      <c r="D906" s="24">
        <f t="shared" si="28"/>
        <v>4.5289855072463858E-2</v>
      </c>
    </row>
    <row r="907" spans="1:4" x14ac:dyDescent="0.55000000000000004">
      <c r="A907" s="15">
        <v>32112</v>
      </c>
      <c r="B907" s="14">
        <v>115.4</v>
      </c>
      <c r="C907" s="19">
        <f t="shared" si="29"/>
        <v>32142</v>
      </c>
      <c r="D907" s="24">
        <f t="shared" si="28"/>
        <v>4.4343891402714997E-2</v>
      </c>
    </row>
    <row r="908" spans="1:4" x14ac:dyDescent="0.55000000000000004">
      <c r="A908" s="15">
        <v>32143</v>
      </c>
      <c r="B908" s="14">
        <v>115.7</v>
      </c>
      <c r="C908" s="19">
        <f t="shared" si="29"/>
        <v>32173</v>
      </c>
      <c r="D908" s="24">
        <f t="shared" si="28"/>
        <v>4.0467625899280657E-2</v>
      </c>
    </row>
    <row r="909" spans="1:4" x14ac:dyDescent="0.55000000000000004">
      <c r="A909" s="15">
        <v>32174</v>
      </c>
      <c r="B909" s="14">
        <v>116</v>
      </c>
      <c r="C909" s="19">
        <f t="shared" si="29"/>
        <v>32202</v>
      </c>
      <c r="D909" s="24">
        <f t="shared" si="28"/>
        <v>3.9426523297491078E-2</v>
      </c>
    </row>
    <row r="910" spans="1:4" x14ac:dyDescent="0.55000000000000004">
      <c r="A910" s="15">
        <v>32203</v>
      </c>
      <c r="B910" s="14">
        <v>116.5</v>
      </c>
      <c r="C910" s="19">
        <f t="shared" si="29"/>
        <v>32233</v>
      </c>
      <c r="D910" s="24">
        <f t="shared" si="28"/>
        <v>3.9250669045495234E-2</v>
      </c>
    </row>
    <row r="911" spans="1:4" x14ac:dyDescent="0.55000000000000004">
      <c r="A911" s="15">
        <v>32234</v>
      </c>
      <c r="B911" s="14">
        <v>117.1</v>
      </c>
      <c r="C911" s="19">
        <f t="shared" si="29"/>
        <v>32263</v>
      </c>
      <c r="D911" s="24">
        <f t="shared" si="28"/>
        <v>3.9041703637976877E-2</v>
      </c>
    </row>
    <row r="912" spans="1:4" x14ac:dyDescent="0.55000000000000004">
      <c r="A912" s="15">
        <v>32264</v>
      </c>
      <c r="B912" s="14">
        <v>117.5</v>
      </c>
      <c r="C912" s="19">
        <f t="shared" si="29"/>
        <v>32294</v>
      </c>
      <c r="D912" s="24">
        <f t="shared" si="28"/>
        <v>3.89036251105217E-2</v>
      </c>
    </row>
    <row r="913" spans="1:4" x14ac:dyDescent="0.55000000000000004">
      <c r="A913" s="15">
        <v>32295</v>
      </c>
      <c r="B913" s="14">
        <v>118</v>
      </c>
      <c r="C913" s="19">
        <f t="shared" si="29"/>
        <v>32324</v>
      </c>
      <c r="D913" s="24">
        <f t="shared" si="28"/>
        <v>3.9647577092511099E-2</v>
      </c>
    </row>
    <row r="914" spans="1:4" x14ac:dyDescent="0.55000000000000004">
      <c r="A914" s="15">
        <v>32325</v>
      </c>
      <c r="B914" s="14">
        <v>118.5</v>
      </c>
      <c r="C914" s="19">
        <f t="shared" si="29"/>
        <v>32355</v>
      </c>
      <c r="D914" s="24">
        <f t="shared" si="28"/>
        <v>4.1300527240773377E-2</v>
      </c>
    </row>
    <row r="915" spans="1:4" x14ac:dyDescent="0.55000000000000004">
      <c r="A915" s="15">
        <v>32356</v>
      </c>
      <c r="B915" s="14">
        <v>119</v>
      </c>
      <c r="C915" s="19">
        <f t="shared" si="29"/>
        <v>32386</v>
      </c>
      <c r="D915" s="24">
        <f t="shared" si="28"/>
        <v>4.0209790209790208E-2</v>
      </c>
    </row>
    <row r="916" spans="1:4" x14ac:dyDescent="0.55000000000000004">
      <c r="A916" s="15">
        <v>32387</v>
      </c>
      <c r="B916" s="14">
        <v>119.8</v>
      </c>
      <c r="C916" s="19">
        <f t="shared" si="29"/>
        <v>32416</v>
      </c>
      <c r="D916" s="24">
        <f t="shared" si="28"/>
        <v>4.1739130434782501E-2</v>
      </c>
    </row>
    <row r="917" spans="1:4" x14ac:dyDescent="0.55000000000000004">
      <c r="A917" s="15">
        <v>32417</v>
      </c>
      <c r="B917" s="14">
        <v>120.2</v>
      </c>
      <c r="C917" s="19">
        <f t="shared" si="29"/>
        <v>32447</v>
      </c>
      <c r="D917" s="24">
        <f t="shared" ref="D917:D980" si="30">IF(OR(A917="",ROW(A917)&lt;20),"",((B917/B905)-1))</f>
        <v>4.249783174327848E-2</v>
      </c>
    </row>
    <row r="918" spans="1:4" x14ac:dyDescent="0.55000000000000004">
      <c r="A918" s="15">
        <v>32448</v>
      </c>
      <c r="B918" s="14">
        <v>120.3</v>
      </c>
      <c r="C918" s="19">
        <f t="shared" si="29"/>
        <v>32477</v>
      </c>
      <c r="D918" s="24">
        <f t="shared" si="30"/>
        <v>4.2461005199306623E-2</v>
      </c>
    </row>
    <row r="919" spans="1:4" x14ac:dyDescent="0.55000000000000004">
      <c r="A919" s="15">
        <v>32478</v>
      </c>
      <c r="B919" s="14">
        <v>120.5</v>
      </c>
      <c r="C919" s="19">
        <f t="shared" si="29"/>
        <v>32508</v>
      </c>
      <c r="D919" s="24">
        <f t="shared" si="30"/>
        <v>4.4194107452339537E-2</v>
      </c>
    </row>
    <row r="920" spans="1:4" x14ac:dyDescent="0.55000000000000004">
      <c r="A920" s="15">
        <v>32509</v>
      </c>
      <c r="B920" s="14">
        <v>121.1</v>
      </c>
      <c r="C920" s="19">
        <f t="shared" si="29"/>
        <v>32539</v>
      </c>
      <c r="D920" s="24">
        <f t="shared" si="30"/>
        <v>4.6672428694900514E-2</v>
      </c>
    </row>
    <row r="921" spans="1:4" x14ac:dyDescent="0.55000000000000004">
      <c r="A921" s="15">
        <v>32540</v>
      </c>
      <c r="B921" s="14">
        <v>121.6</v>
      </c>
      <c r="C921" s="19">
        <f t="shared" si="29"/>
        <v>32567</v>
      </c>
      <c r="D921" s="24">
        <f t="shared" si="30"/>
        <v>4.8275862068965392E-2</v>
      </c>
    </row>
    <row r="922" spans="1:4" x14ac:dyDescent="0.55000000000000004">
      <c r="A922" s="15">
        <v>32568</v>
      </c>
      <c r="B922" s="14">
        <v>122.3</v>
      </c>
      <c r="C922" s="19">
        <f t="shared" si="29"/>
        <v>32598</v>
      </c>
      <c r="D922" s="24">
        <f t="shared" si="30"/>
        <v>4.9785407725321917E-2</v>
      </c>
    </row>
    <row r="923" spans="1:4" x14ac:dyDescent="0.55000000000000004">
      <c r="A923" s="15">
        <v>32599</v>
      </c>
      <c r="B923" s="14">
        <v>123.1</v>
      </c>
      <c r="C923" s="19">
        <f t="shared" si="29"/>
        <v>32628</v>
      </c>
      <c r="D923" s="24">
        <f t="shared" si="30"/>
        <v>5.1238257899231421E-2</v>
      </c>
    </row>
    <row r="924" spans="1:4" x14ac:dyDescent="0.55000000000000004">
      <c r="A924" s="15">
        <v>32629</v>
      </c>
      <c r="B924" s="14">
        <v>123.8</v>
      </c>
      <c r="C924" s="19">
        <f t="shared" si="29"/>
        <v>32659</v>
      </c>
      <c r="D924" s="24">
        <f t="shared" si="30"/>
        <v>5.3617021276595622E-2</v>
      </c>
    </row>
    <row r="925" spans="1:4" x14ac:dyDescent="0.55000000000000004">
      <c r="A925" s="15">
        <v>32660</v>
      </c>
      <c r="B925" s="14">
        <v>124.1</v>
      </c>
      <c r="C925" s="19">
        <f t="shared" si="29"/>
        <v>32689</v>
      </c>
      <c r="D925" s="24">
        <f t="shared" si="30"/>
        <v>5.1694915254237195E-2</v>
      </c>
    </row>
    <row r="926" spans="1:4" x14ac:dyDescent="0.55000000000000004">
      <c r="A926" s="15">
        <v>32690</v>
      </c>
      <c r="B926" s="14">
        <v>124.4</v>
      </c>
      <c r="C926" s="19">
        <f t="shared" si="29"/>
        <v>32720</v>
      </c>
      <c r="D926" s="24">
        <f t="shared" si="30"/>
        <v>4.9789029535864948E-2</v>
      </c>
    </row>
    <row r="927" spans="1:4" x14ac:dyDescent="0.55000000000000004">
      <c r="A927" s="15">
        <v>32721</v>
      </c>
      <c r="B927" s="14">
        <v>124.6</v>
      </c>
      <c r="C927" s="19">
        <f t="shared" si="29"/>
        <v>32751</v>
      </c>
      <c r="D927" s="24">
        <f t="shared" si="30"/>
        <v>4.705882352941182E-2</v>
      </c>
    </row>
    <row r="928" spans="1:4" x14ac:dyDescent="0.55000000000000004">
      <c r="A928" s="15">
        <v>32752</v>
      </c>
      <c r="B928" s="14">
        <v>125</v>
      </c>
      <c r="C928" s="19">
        <f t="shared" si="29"/>
        <v>32781</v>
      </c>
      <c r="D928" s="24">
        <f t="shared" si="30"/>
        <v>4.3405676126878179E-2</v>
      </c>
    </row>
    <row r="929" spans="1:4" x14ac:dyDescent="0.55000000000000004">
      <c r="A929" s="15">
        <v>32782</v>
      </c>
      <c r="B929" s="14">
        <v>125.6</v>
      </c>
      <c r="C929" s="19">
        <f t="shared" si="29"/>
        <v>32812</v>
      </c>
      <c r="D929" s="24">
        <f t="shared" si="30"/>
        <v>4.4925124792013271E-2</v>
      </c>
    </row>
    <row r="930" spans="1:4" x14ac:dyDescent="0.55000000000000004">
      <c r="A930" s="15">
        <v>32813</v>
      </c>
      <c r="B930" s="14">
        <v>125.9</v>
      </c>
      <c r="C930" s="19">
        <f t="shared" si="29"/>
        <v>32842</v>
      </c>
      <c r="D930" s="24">
        <f t="shared" si="30"/>
        <v>4.6550290939318506E-2</v>
      </c>
    </row>
    <row r="931" spans="1:4" x14ac:dyDescent="0.55000000000000004">
      <c r="A931" s="15">
        <v>32843</v>
      </c>
      <c r="B931" s="14">
        <v>126.1</v>
      </c>
      <c r="C931" s="19">
        <f t="shared" si="29"/>
        <v>32873</v>
      </c>
      <c r="D931" s="24">
        <f t="shared" si="30"/>
        <v>4.647302904564321E-2</v>
      </c>
    </row>
    <row r="932" spans="1:4" x14ac:dyDescent="0.55000000000000004">
      <c r="A932" s="15">
        <v>32874</v>
      </c>
      <c r="B932" s="14">
        <v>127.4</v>
      </c>
      <c r="C932" s="19">
        <f t="shared" si="29"/>
        <v>32904</v>
      </c>
      <c r="D932" s="24">
        <f t="shared" si="30"/>
        <v>5.2023121387283267E-2</v>
      </c>
    </row>
    <row r="933" spans="1:4" x14ac:dyDescent="0.55000000000000004">
      <c r="A933" s="15">
        <v>32905</v>
      </c>
      <c r="B933" s="14">
        <v>128</v>
      </c>
      <c r="C933" s="19">
        <f t="shared" si="29"/>
        <v>32932</v>
      </c>
      <c r="D933" s="24">
        <f t="shared" si="30"/>
        <v>5.2631578947368363E-2</v>
      </c>
    </row>
    <row r="934" spans="1:4" x14ac:dyDescent="0.55000000000000004">
      <c r="A934" s="15">
        <v>32933</v>
      </c>
      <c r="B934" s="14">
        <v>128.69999999999999</v>
      </c>
      <c r="C934" s="19">
        <f t="shared" si="29"/>
        <v>32963</v>
      </c>
      <c r="D934" s="24">
        <f t="shared" si="30"/>
        <v>5.2330335241210113E-2</v>
      </c>
    </row>
    <row r="935" spans="1:4" x14ac:dyDescent="0.55000000000000004">
      <c r="A935" s="15">
        <v>32964</v>
      </c>
      <c r="B935" s="14">
        <v>128.9</v>
      </c>
      <c r="C935" s="19">
        <f t="shared" si="29"/>
        <v>32993</v>
      </c>
      <c r="D935" s="24">
        <f t="shared" si="30"/>
        <v>4.7116165718927849E-2</v>
      </c>
    </row>
    <row r="936" spans="1:4" x14ac:dyDescent="0.55000000000000004">
      <c r="A936" s="15">
        <v>32994</v>
      </c>
      <c r="B936" s="14">
        <v>129.19999999999999</v>
      </c>
      <c r="C936" s="19">
        <f t="shared" si="29"/>
        <v>33024</v>
      </c>
      <c r="D936" s="24">
        <f t="shared" si="30"/>
        <v>4.3618739903069415E-2</v>
      </c>
    </row>
    <row r="937" spans="1:4" x14ac:dyDescent="0.55000000000000004">
      <c r="A937" s="15">
        <v>33025</v>
      </c>
      <c r="B937" s="14">
        <v>129.9</v>
      </c>
      <c r="C937" s="19">
        <f t="shared" si="29"/>
        <v>33054</v>
      </c>
      <c r="D937" s="24">
        <f t="shared" si="30"/>
        <v>4.6736502820306391E-2</v>
      </c>
    </row>
    <row r="938" spans="1:4" x14ac:dyDescent="0.55000000000000004">
      <c r="A938" s="15">
        <v>33055</v>
      </c>
      <c r="B938" s="14">
        <v>130.4</v>
      </c>
      <c r="C938" s="19">
        <f t="shared" si="29"/>
        <v>33085</v>
      </c>
      <c r="D938" s="24">
        <f t="shared" si="30"/>
        <v>4.8231511254019255E-2</v>
      </c>
    </row>
    <row r="939" spans="1:4" x14ac:dyDescent="0.55000000000000004">
      <c r="A939" s="15">
        <v>33086</v>
      </c>
      <c r="B939" s="14">
        <v>131.6</v>
      </c>
      <c r="C939" s="19">
        <f t="shared" si="29"/>
        <v>33116</v>
      </c>
      <c r="D939" s="24">
        <f t="shared" si="30"/>
        <v>5.6179775280898792E-2</v>
      </c>
    </row>
    <row r="940" spans="1:4" x14ac:dyDescent="0.55000000000000004">
      <c r="A940" s="15">
        <v>33117</v>
      </c>
      <c r="B940" s="14">
        <v>132.69999999999999</v>
      </c>
      <c r="C940" s="19">
        <f t="shared" si="29"/>
        <v>33146</v>
      </c>
      <c r="D940" s="24">
        <f t="shared" si="30"/>
        <v>6.1599999999999877E-2</v>
      </c>
    </row>
    <row r="941" spans="1:4" x14ac:dyDescent="0.55000000000000004">
      <c r="A941" s="15">
        <v>33147</v>
      </c>
      <c r="B941" s="14">
        <v>133.5</v>
      </c>
      <c r="C941" s="19">
        <f t="shared" si="29"/>
        <v>33177</v>
      </c>
      <c r="D941" s="24">
        <f t="shared" si="30"/>
        <v>6.2898089171974592E-2</v>
      </c>
    </row>
    <row r="942" spans="1:4" x14ac:dyDescent="0.55000000000000004">
      <c r="A942" s="15">
        <v>33178</v>
      </c>
      <c r="B942" s="14">
        <v>133.80000000000001</v>
      </c>
      <c r="C942" s="19">
        <f t="shared" si="29"/>
        <v>33207</v>
      </c>
      <c r="D942" s="24">
        <f t="shared" si="30"/>
        <v>6.2748212867355102E-2</v>
      </c>
    </row>
    <row r="943" spans="1:4" x14ac:dyDescent="0.55000000000000004">
      <c r="A943" s="15">
        <v>33208</v>
      </c>
      <c r="B943" s="14">
        <v>133.80000000000001</v>
      </c>
      <c r="C943" s="19">
        <f t="shared" si="29"/>
        <v>33238</v>
      </c>
      <c r="D943" s="24">
        <f t="shared" si="30"/>
        <v>6.1062648691514898E-2</v>
      </c>
    </row>
    <row r="944" spans="1:4" x14ac:dyDescent="0.55000000000000004">
      <c r="A944" s="15">
        <v>33239</v>
      </c>
      <c r="B944" s="14">
        <v>134.6</v>
      </c>
      <c r="C944" s="19">
        <f t="shared" si="29"/>
        <v>33269</v>
      </c>
      <c r="D944" s="24">
        <f t="shared" si="30"/>
        <v>5.6514913657770727E-2</v>
      </c>
    </row>
    <row r="945" spans="1:4" x14ac:dyDescent="0.55000000000000004">
      <c r="A945" s="15">
        <v>33270</v>
      </c>
      <c r="B945" s="14">
        <v>134.80000000000001</v>
      </c>
      <c r="C945" s="19">
        <f t="shared" si="29"/>
        <v>33297</v>
      </c>
      <c r="D945" s="24">
        <f t="shared" si="30"/>
        <v>5.3125000000000089E-2</v>
      </c>
    </row>
    <row r="946" spans="1:4" x14ac:dyDescent="0.55000000000000004">
      <c r="A946" s="15">
        <v>33298</v>
      </c>
      <c r="B946" s="14">
        <v>135</v>
      </c>
      <c r="C946" s="19">
        <f t="shared" si="29"/>
        <v>33328</v>
      </c>
      <c r="D946" s="24">
        <f t="shared" si="30"/>
        <v>4.8951048951048959E-2</v>
      </c>
    </row>
    <row r="947" spans="1:4" x14ac:dyDescent="0.55000000000000004">
      <c r="A947" s="15">
        <v>33329</v>
      </c>
      <c r="B947" s="14">
        <v>135.19999999999999</v>
      </c>
      <c r="C947" s="19">
        <f t="shared" si="29"/>
        <v>33358</v>
      </c>
      <c r="D947" s="24">
        <f t="shared" si="30"/>
        <v>4.8875096974398735E-2</v>
      </c>
    </row>
    <row r="948" spans="1:4" x14ac:dyDescent="0.55000000000000004">
      <c r="A948" s="15">
        <v>33359</v>
      </c>
      <c r="B948" s="14">
        <v>135.6</v>
      </c>
      <c r="C948" s="19">
        <f t="shared" si="29"/>
        <v>33389</v>
      </c>
      <c r="D948" s="24">
        <f t="shared" si="30"/>
        <v>4.9535603715170407E-2</v>
      </c>
    </row>
    <row r="949" spans="1:4" x14ac:dyDescent="0.55000000000000004">
      <c r="A949" s="15">
        <v>33390</v>
      </c>
      <c r="B949" s="14">
        <v>136</v>
      </c>
      <c r="C949" s="19">
        <f t="shared" si="29"/>
        <v>33419</v>
      </c>
      <c r="D949" s="24">
        <f t="shared" si="30"/>
        <v>4.6959199384141614E-2</v>
      </c>
    </row>
    <row r="950" spans="1:4" x14ac:dyDescent="0.55000000000000004">
      <c r="A950" s="15">
        <v>33420</v>
      </c>
      <c r="B950" s="14">
        <v>136.19999999999999</v>
      </c>
      <c r="C950" s="19">
        <f t="shared" si="29"/>
        <v>33450</v>
      </c>
      <c r="D950" s="24">
        <f t="shared" si="30"/>
        <v>4.4478527607361817E-2</v>
      </c>
    </row>
    <row r="951" spans="1:4" x14ac:dyDescent="0.55000000000000004">
      <c r="A951" s="15">
        <v>33451</v>
      </c>
      <c r="B951" s="14">
        <v>136.6</v>
      </c>
      <c r="C951" s="19">
        <f t="shared" si="29"/>
        <v>33481</v>
      </c>
      <c r="D951" s="24">
        <f t="shared" si="30"/>
        <v>3.7993920972644313E-2</v>
      </c>
    </row>
    <row r="952" spans="1:4" x14ac:dyDescent="0.55000000000000004">
      <c r="A952" s="15">
        <v>33482</v>
      </c>
      <c r="B952" s="14">
        <v>137.19999999999999</v>
      </c>
      <c r="C952" s="19">
        <f t="shared" si="29"/>
        <v>33511</v>
      </c>
      <c r="D952" s="24">
        <f t="shared" si="30"/>
        <v>3.3911077618688834E-2</v>
      </c>
    </row>
    <row r="953" spans="1:4" x14ac:dyDescent="0.55000000000000004">
      <c r="A953" s="15">
        <v>33512</v>
      </c>
      <c r="B953" s="14">
        <v>137.4</v>
      </c>
      <c r="C953" s="19">
        <f t="shared" si="29"/>
        <v>33542</v>
      </c>
      <c r="D953" s="24">
        <f t="shared" si="30"/>
        <v>2.9213483146067531E-2</v>
      </c>
    </row>
    <row r="954" spans="1:4" x14ac:dyDescent="0.55000000000000004">
      <c r="A954" s="15">
        <v>33543</v>
      </c>
      <c r="B954" s="14">
        <v>137.80000000000001</v>
      </c>
      <c r="C954" s="19">
        <f t="shared" si="29"/>
        <v>33572</v>
      </c>
      <c r="D954" s="24">
        <f t="shared" si="30"/>
        <v>2.9895366218236186E-2</v>
      </c>
    </row>
    <row r="955" spans="1:4" x14ac:dyDescent="0.55000000000000004">
      <c r="A955" s="15">
        <v>33573</v>
      </c>
      <c r="B955" s="14">
        <v>137.9</v>
      </c>
      <c r="C955" s="19">
        <f t="shared" si="29"/>
        <v>33603</v>
      </c>
      <c r="D955" s="24">
        <f t="shared" si="30"/>
        <v>3.0642750373692129E-2</v>
      </c>
    </row>
    <row r="956" spans="1:4" x14ac:dyDescent="0.55000000000000004">
      <c r="A956" s="15">
        <v>33604</v>
      </c>
      <c r="B956" s="14">
        <v>138.1</v>
      </c>
      <c r="C956" s="19">
        <f t="shared" si="29"/>
        <v>33634</v>
      </c>
      <c r="D956" s="24">
        <f t="shared" si="30"/>
        <v>2.6002971768201988E-2</v>
      </c>
    </row>
    <row r="957" spans="1:4" x14ac:dyDescent="0.55000000000000004">
      <c r="A957" s="15">
        <v>33635</v>
      </c>
      <c r="B957" s="14">
        <v>138.6</v>
      </c>
      <c r="C957" s="19">
        <f t="shared" si="29"/>
        <v>33663</v>
      </c>
      <c r="D957" s="24">
        <f t="shared" si="30"/>
        <v>2.8189910979228294E-2</v>
      </c>
    </row>
    <row r="958" spans="1:4" x14ac:dyDescent="0.55000000000000004">
      <c r="A958" s="15">
        <v>33664</v>
      </c>
      <c r="B958" s="14">
        <v>139.30000000000001</v>
      </c>
      <c r="C958" s="19">
        <f t="shared" si="29"/>
        <v>33694</v>
      </c>
      <c r="D958" s="24">
        <f t="shared" si="30"/>
        <v>3.185185185185202E-2</v>
      </c>
    </row>
    <row r="959" spans="1:4" x14ac:dyDescent="0.55000000000000004">
      <c r="A959" s="15">
        <v>33695</v>
      </c>
      <c r="B959" s="14">
        <v>139.5</v>
      </c>
      <c r="C959" s="19">
        <f t="shared" si="29"/>
        <v>33724</v>
      </c>
      <c r="D959" s="24">
        <f t="shared" si="30"/>
        <v>3.1804733727810675E-2</v>
      </c>
    </row>
    <row r="960" spans="1:4" x14ac:dyDescent="0.55000000000000004">
      <c r="A960" s="15">
        <v>33725</v>
      </c>
      <c r="B960" s="14">
        <v>139.69999999999999</v>
      </c>
      <c r="C960" s="19">
        <f t="shared" si="29"/>
        <v>33755</v>
      </c>
      <c r="D960" s="24">
        <f t="shared" si="30"/>
        <v>3.0235988200590036E-2</v>
      </c>
    </row>
    <row r="961" spans="1:4" x14ac:dyDescent="0.55000000000000004">
      <c r="A961" s="15">
        <v>33756</v>
      </c>
      <c r="B961" s="14">
        <v>140.19999999999999</v>
      </c>
      <c r="C961" s="19">
        <f t="shared" si="29"/>
        <v>33785</v>
      </c>
      <c r="D961" s="24">
        <f t="shared" si="30"/>
        <v>3.0882352941176361E-2</v>
      </c>
    </row>
    <row r="962" spans="1:4" x14ac:dyDescent="0.55000000000000004">
      <c r="A962" s="15">
        <v>33786</v>
      </c>
      <c r="B962" s="14">
        <v>140.5</v>
      </c>
      <c r="C962" s="19">
        <f t="shared" si="29"/>
        <v>33816</v>
      </c>
      <c r="D962" s="24">
        <f t="shared" si="30"/>
        <v>3.1571218795888534E-2</v>
      </c>
    </row>
    <row r="963" spans="1:4" x14ac:dyDescent="0.55000000000000004">
      <c r="A963" s="15">
        <v>33817</v>
      </c>
      <c r="B963" s="14">
        <v>140.9</v>
      </c>
      <c r="C963" s="19">
        <f t="shared" si="29"/>
        <v>33847</v>
      </c>
      <c r="D963" s="24">
        <f t="shared" si="30"/>
        <v>3.1478770131771583E-2</v>
      </c>
    </row>
    <row r="964" spans="1:4" x14ac:dyDescent="0.55000000000000004">
      <c r="A964" s="15">
        <v>33848</v>
      </c>
      <c r="B964" s="14">
        <v>141.30000000000001</v>
      </c>
      <c r="C964" s="19">
        <f t="shared" si="29"/>
        <v>33877</v>
      </c>
      <c r="D964" s="24">
        <f t="shared" si="30"/>
        <v>2.9883381924198371E-2</v>
      </c>
    </row>
    <row r="965" spans="1:4" x14ac:dyDescent="0.55000000000000004">
      <c r="A965" s="15">
        <v>33878</v>
      </c>
      <c r="B965" s="14">
        <v>141.80000000000001</v>
      </c>
      <c r="C965" s="19">
        <f t="shared" si="29"/>
        <v>33908</v>
      </c>
      <c r="D965" s="24">
        <f t="shared" si="30"/>
        <v>3.2023289665211063E-2</v>
      </c>
    </row>
    <row r="966" spans="1:4" x14ac:dyDescent="0.55000000000000004">
      <c r="A966" s="15">
        <v>33909</v>
      </c>
      <c r="B966" s="14">
        <v>142</v>
      </c>
      <c r="C966" s="19">
        <f t="shared" si="29"/>
        <v>33938</v>
      </c>
      <c r="D966" s="24">
        <f t="shared" si="30"/>
        <v>3.0478955007256836E-2</v>
      </c>
    </row>
    <row r="967" spans="1:4" x14ac:dyDescent="0.55000000000000004">
      <c r="A967" s="15">
        <v>33939</v>
      </c>
      <c r="B967" s="14">
        <v>141.9</v>
      </c>
      <c r="C967" s="19">
        <f t="shared" si="29"/>
        <v>33969</v>
      </c>
      <c r="D967" s="24">
        <f t="shared" si="30"/>
        <v>2.9006526468455363E-2</v>
      </c>
    </row>
    <row r="968" spans="1:4" x14ac:dyDescent="0.55000000000000004">
      <c r="A968" s="15">
        <v>33970</v>
      </c>
      <c r="B968" s="14">
        <v>142.6</v>
      </c>
      <c r="C968" s="19">
        <f t="shared" si="29"/>
        <v>34000</v>
      </c>
      <c r="D968" s="24">
        <f t="shared" si="30"/>
        <v>3.2585083272990589E-2</v>
      </c>
    </row>
    <row r="969" spans="1:4" x14ac:dyDescent="0.55000000000000004">
      <c r="A969" s="15">
        <v>34001</v>
      </c>
      <c r="B969" s="14">
        <v>143.1</v>
      </c>
      <c r="C969" s="19">
        <f t="shared" ref="C969:C1032" si="31">IF(A969="","",EOMONTH(A969,0))</f>
        <v>34028</v>
      </c>
      <c r="D969" s="24">
        <f t="shared" si="30"/>
        <v>3.2467532467532534E-2</v>
      </c>
    </row>
    <row r="970" spans="1:4" x14ac:dyDescent="0.55000000000000004">
      <c r="A970" s="15">
        <v>34029</v>
      </c>
      <c r="B970" s="14">
        <v>143.6</v>
      </c>
      <c r="C970" s="19">
        <f t="shared" si="31"/>
        <v>34059</v>
      </c>
      <c r="D970" s="24">
        <f t="shared" si="30"/>
        <v>3.086862885857844E-2</v>
      </c>
    </row>
    <row r="971" spans="1:4" x14ac:dyDescent="0.55000000000000004">
      <c r="A971" s="15">
        <v>34060</v>
      </c>
      <c r="B971" s="14">
        <v>144</v>
      </c>
      <c r="C971" s="19">
        <f t="shared" si="31"/>
        <v>34089</v>
      </c>
      <c r="D971" s="24">
        <f t="shared" si="30"/>
        <v>3.2258064516129004E-2</v>
      </c>
    </row>
    <row r="972" spans="1:4" x14ac:dyDescent="0.55000000000000004">
      <c r="A972" s="15">
        <v>34090</v>
      </c>
      <c r="B972" s="14">
        <v>144.19999999999999</v>
      </c>
      <c r="C972" s="19">
        <f t="shared" si="31"/>
        <v>34120</v>
      </c>
      <c r="D972" s="24">
        <f t="shared" si="30"/>
        <v>3.2211882605583497E-2</v>
      </c>
    </row>
    <row r="973" spans="1:4" x14ac:dyDescent="0.55000000000000004">
      <c r="A973" s="15">
        <v>34121</v>
      </c>
      <c r="B973" s="14">
        <v>144.4</v>
      </c>
      <c r="C973" s="19">
        <f t="shared" si="31"/>
        <v>34150</v>
      </c>
      <c r="D973" s="24">
        <f t="shared" si="30"/>
        <v>2.9957203994293913E-2</v>
      </c>
    </row>
    <row r="974" spans="1:4" x14ac:dyDescent="0.55000000000000004">
      <c r="A974" s="15">
        <v>34151</v>
      </c>
      <c r="B974" s="14">
        <v>144.4</v>
      </c>
      <c r="C974" s="19">
        <f t="shared" si="31"/>
        <v>34181</v>
      </c>
      <c r="D974" s="24">
        <f t="shared" si="30"/>
        <v>2.77580071174377E-2</v>
      </c>
    </row>
    <row r="975" spans="1:4" x14ac:dyDescent="0.55000000000000004">
      <c r="A975" s="15">
        <v>34182</v>
      </c>
      <c r="B975" s="14">
        <v>144.80000000000001</v>
      </c>
      <c r="C975" s="19">
        <f t="shared" si="31"/>
        <v>34212</v>
      </c>
      <c r="D975" s="24">
        <f t="shared" si="30"/>
        <v>2.767920511000721E-2</v>
      </c>
    </row>
    <row r="976" spans="1:4" x14ac:dyDescent="0.55000000000000004">
      <c r="A976" s="15">
        <v>34213</v>
      </c>
      <c r="B976" s="14">
        <v>145.1</v>
      </c>
      <c r="C976" s="19">
        <f t="shared" si="31"/>
        <v>34242</v>
      </c>
      <c r="D976" s="24">
        <f t="shared" si="30"/>
        <v>2.689313517338987E-2</v>
      </c>
    </row>
    <row r="977" spans="1:4" x14ac:dyDescent="0.55000000000000004">
      <c r="A977" s="15">
        <v>34243</v>
      </c>
      <c r="B977" s="14">
        <v>145.69999999999999</v>
      </c>
      <c r="C977" s="19">
        <f t="shared" si="31"/>
        <v>34273</v>
      </c>
      <c r="D977" s="24">
        <f t="shared" si="30"/>
        <v>2.7503526093088704E-2</v>
      </c>
    </row>
    <row r="978" spans="1:4" x14ac:dyDescent="0.55000000000000004">
      <c r="A978" s="15">
        <v>34274</v>
      </c>
      <c r="B978" s="14">
        <v>145.80000000000001</v>
      </c>
      <c r="C978" s="19">
        <f t="shared" si="31"/>
        <v>34303</v>
      </c>
      <c r="D978" s="24">
        <f t="shared" si="30"/>
        <v>2.6760563380281877E-2</v>
      </c>
    </row>
    <row r="979" spans="1:4" x14ac:dyDescent="0.55000000000000004">
      <c r="A979" s="15">
        <v>34304</v>
      </c>
      <c r="B979" s="14">
        <v>145.80000000000001</v>
      </c>
      <c r="C979" s="19">
        <f t="shared" si="31"/>
        <v>34334</v>
      </c>
      <c r="D979" s="24">
        <f t="shared" si="30"/>
        <v>2.748414376321362E-2</v>
      </c>
    </row>
    <row r="980" spans="1:4" x14ac:dyDescent="0.55000000000000004">
      <c r="A980" s="15">
        <v>34335</v>
      </c>
      <c r="B980" s="14">
        <v>146.19999999999999</v>
      </c>
      <c r="C980" s="19">
        <f t="shared" si="31"/>
        <v>34365</v>
      </c>
      <c r="D980" s="24">
        <f t="shared" si="30"/>
        <v>2.5245441795231471E-2</v>
      </c>
    </row>
    <row r="981" spans="1:4" x14ac:dyDescent="0.55000000000000004">
      <c r="A981" s="15">
        <v>34366</v>
      </c>
      <c r="B981" s="14">
        <v>146.69999999999999</v>
      </c>
      <c r="C981" s="19">
        <f t="shared" si="31"/>
        <v>34393</v>
      </c>
      <c r="D981" s="24">
        <f t="shared" ref="D981:D1044" si="32">IF(OR(A981="",ROW(A981)&lt;20),"",((B981/B969)-1))</f>
        <v>2.515723270440251E-2</v>
      </c>
    </row>
    <row r="982" spans="1:4" x14ac:dyDescent="0.55000000000000004">
      <c r="A982" s="15">
        <v>34394</v>
      </c>
      <c r="B982" s="14">
        <v>147.19999999999999</v>
      </c>
      <c r="C982" s="19">
        <f t="shared" si="31"/>
        <v>34424</v>
      </c>
      <c r="D982" s="24">
        <f t="shared" si="32"/>
        <v>2.5069637883008422E-2</v>
      </c>
    </row>
    <row r="983" spans="1:4" x14ac:dyDescent="0.55000000000000004">
      <c r="A983" s="15">
        <v>34425</v>
      </c>
      <c r="B983" s="14">
        <v>147.4</v>
      </c>
      <c r="C983" s="19">
        <f t="shared" si="31"/>
        <v>34454</v>
      </c>
      <c r="D983" s="24">
        <f t="shared" si="32"/>
        <v>2.3611111111111249E-2</v>
      </c>
    </row>
    <row r="984" spans="1:4" x14ac:dyDescent="0.55000000000000004">
      <c r="A984" s="15">
        <v>34455</v>
      </c>
      <c r="B984" s="14">
        <v>147.5</v>
      </c>
      <c r="C984" s="19">
        <f t="shared" si="31"/>
        <v>34485</v>
      </c>
      <c r="D984" s="24">
        <f t="shared" si="32"/>
        <v>2.2884882108183069E-2</v>
      </c>
    </row>
    <row r="985" spans="1:4" x14ac:dyDescent="0.55000000000000004">
      <c r="A985" s="15">
        <v>34486</v>
      </c>
      <c r="B985" s="14">
        <v>148</v>
      </c>
      <c r="C985" s="19">
        <f t="shared" si="31"/>
        <v>34515</v>
      </c>
      <c r="D985" s="24">
        <f t="shared" si="32"/>
        <v>2.4930747922437657E-2</v>
      </c>
    </row>
    <row r="986" spans="1:4" x14ac:dyDescent="0.55000000000000004">
      <c r="A986" s="15">
        <v>34516</v>
      </c>
      <c r="B986" s="14">
        <v>148.4</v>
      </c>
      <c r="C986" s="19">
        <f t="shared" si="31"/>
        <v>34546</v>
      </c>
      <c r="D986" s="24">
        <f t="shared" si="32"/>
        <v>2.7700831024930705E-2</v>
      </c>
    </row>
    <row r="987" spans="1:4" x14ac:dyDescent="0.55000000000000004">
      <c r="A987" s="15">
        <v>34547</v>
      </c>
      <c r="B987" s="14">
        <v>149</v>
      </c>
      <c r="C987" s="19">
        <f t="shared" si="31"/>
        <v>34577</v>
      </c>
      <c r="D987" s="24">
        <f t="shared" si="32"/>
        <v>2.9005524861878351E-2</v>
      </c>
    </row>
    <row r="988" spans="1:4" x14ac:dyDescent="0.55000000000000004">
      <c r="A988" s="15">
        <v>34578</v>
      </c>
      <c r="B988" s="14">
        <v>149.4</v>
      </c>
      <c r="C988" s="19">
        <f t="shared" si="31"/>
        <v>34607</v>
      </c>
      <c r="D988" s="24">
        <f t="shared" si="32"/>
        <v>2.9634734665747731E-2</v>
      </c>
    </row>
    <row r="989" spans="1:4" x14ac:dyDescent="0.55000000000000004">
      <c r="A989" s="15">
        <v>34608</v>
      </c>
      <c r="B989" s="14">
        <v>149.5</v>
      </c>
      <c r="C989" s="19">
        <f t="shared" si="31"/>
        <v>34638</v>
      </c>
      <c r="D989" s="24">
        <f t="shared" si="32"/>
        <v>2.6080988332189525E-2</v>
      </c>
    </row>
    <row r="990" spans="1:4" x14ac:dyDescent="0.55000000000000004">
      <c r="A990" s="15">
        <v>34639</v>
      </c>
      <c r="B990" s="14">
        <v>149.69999999999999</v>
      </c>
      <c r="C990" s="19">
        <f t="shared" si="31"/>
        <v>34668</v>
      </c>
      <c r="D990" s="24">
        <f t="shared" si="32"/>
        <v>2.6748971193415461E-2</v>
      </c>
    </row>
    <row r="991" spans="1:4" x14ac:dyDescent="0.55000000000000004">
      <c r="A991" s="15">
        <v>34669</v>
      </c>
      <c r="B991" s="14">
        <v>149.69999999999999</v>
      </c>
      <c r="C991" s="19">
        <f t="shared" si="31"/>
        <v>34699</v>
      </c>
      <c r="D991" s="24">
        <f t="shared" si="32"/>
        <v>2.6748971193415461E-2</v>
      </c>
    </row>
    <row r="992" spans="1:4" x14ac:dyDescent="0.55000000000000004">
      <c r="A992" s="15">
        <v>34700</v>
      </c>
      <c r="B992" s="14">
        <v>150.30000000000001</v>
      </c>
      <c r="C992" s="19">
        <f t="shared" si="31"/>
        <v>34730</v>
      </c>
      <c r="D992" s="24">
        <f t="shared" si="32"/>
        <v>2.8043775649794878E-2</v>
      </c>
    </row>
    <row r="993" spans="1:4" x14ac:dyDescent="0.55000000000000004">
      <c r="A993" s="15">
        <v>34731</v>
      </c>
      <c r="B993" s="14">
        <v>150.9</v>
      </c>
      <c r="C993" s="19">
        <f t="shared" si="31"/>
        <v>34758</v>
      </c>
      <c r="D993" s="24">
        <f t="shared" si="32"/>
        <v>2.8629856850715951E-2</v>
      </c>
    </row>
    <row r="994" spans="1:4" x14ac:dyDescent="0.55000000000000004">
      <c r="A994" s="15">
        <v>34759</v>
      </c>
      <c r="B994" s="14">
        <v>151.4</v>
      </c>
      <c r="C994" s="19">
        <f t="shared" si="31"/>
        <v>34789</v>
      </c>
      <c r="D994" s="24">
        <f t="shared" si="32"/>
        <v>2.8532608695652328E-2</v>
      </c>
    </row>
    <row r="995" spans="1:4" x14ac:dyDescent="0.55000000000000004">
      <c r="A995" s="15">
        <v>34790</v>
      </c>
      <c r="B995" s="14">
        <v>151.9</v>
      </c>
      <c r="C995" s="19">
        <f t="shared" si="31"/>
        <v>34819</v>
      </c>
      <c r="D995" s="24">
        <f t="shared" si="32"/>
        <v>3.0529172320217013E-2</v>
      </c>
    </row>
    <row r="996" spans="1:4" x14ac:dyDescent="0.55000000000000004">
      <c r="A996" s="15">
        <v>34820</v>
      </c>
      <c r="B996" s="14">
        <v>152.19999999999999</v>
      </c>
      <c r="C996" s="19">
        <f t="shared" si="31"/>
        <v>34850</v>
      </c>
      <c r="D996" s="24">
        <f t="shared" si="32"/>
        <v>3.1864406779660959E-2</v>
      </c>
    </row>
    <row r="997" spans="1:4" x14ac:dyDescent="0.55000000000000004">
      <c r="A997" s="15">
        <v>34851</v>
      </c>
      <c r="B997" s="14">
        <v>152.5</v>
      </c>
      <c r="C997" s="19">
        <f t="shared" si="31"/>
        <v>34880</v>
      </c>
      <c r="D997" s="24">
        <f t="shared" si="32"/>
        <v>3.0405405405405483E-2</v>
      </c>
    </row>
    <row r="998" spans="1:4" x14ac:dyDescent="0.55000000000000004">
      <c r="A998" s="15">
        <v>34881</v>
      </c>
      <c r="B998" s="14">
        <v>152.5</v>
      </c>
      <c r="C998" s="19">
        <f t="shared" si="31"/>
        <v>34911</v>
      </c>
      <c r="D998" s="24">
        <f t="shared" si="32"/>
        <v>2.7628032345013542E-2</v>
      </c>
    </row>
    <row r="999" spans="1:4" x14ac:dyDescent="0.55000000000000004">
      <c r="A999" s="15">
        <v>34912</v>
      </c>
      <c r="B999" s="14">
        <v>152.9</v>
      </c>
      <c r="C999" s="19">
        <f t="shared" si="31"/>
        <v>34942</v>
      </c>
      <c r="D999" s="24">
        <f t="shared" si="32"/>
        <v>2.6174496644295386E-2</v>
      </c>
    </row>
    <row r="1000" spans="1:4" x14ac:dyDescent="0.55000000000000004">
      <c r="A1000" s="15">
        <v>34943</v>
      </c>
      <c r="B1000" s="14">
        <v>153.19999999999999</v>
      </c>
      <c r="C1000" s="19">
        <f t="shared" si="31"/>
        <v>34972</v>
      </c>
      <c r="D1000" s="24">
        <f t="shared" si="32"/>
        <v>2.5435073627844584E-2</v>
      </c>
    </row>
    <row r="1001" spans="1:4" x14ac:dyDescent="0.55000000000000004">
      <c r="A1001" s="15">
        <v>34973</v>
      </c>
      <c r="B1001" s="14">
        <v>153.69999999999999</v>
      </c>
      <c r="C1001" s="19">
        <f t="shared" si="31"/>
        <v>35003</v>
      </c>
      <c r="D1001" s="24">
        <f t="shared" si="32"/>
        <v>2.8093645484949858E-2</v>
      </c>
    </row>
    <row r="1002" spans="1:4" x14ac:dyDescent="0.55000000000000004">
      <c r="A1002" s="15">
        <v>35004</v>
      </c>
      <c r="B1002" s="14">
        <v>153.6</v>
      </c>
      <c r="C1002" s="19">
        <f t="shared" si="31"/>
        <v>35033</v>
      </c>
      <c r="D1002" s="24">
        <f t="shared" si="32"/>
        <v>2.6052104208416971E-2</v>
      </c>
    </row>
    <row r="1003" spans="1:4" x14ac:dyDescent="0.55000000000000004">
      <c r="A1003" s="15">
        <v>35034</v>
      </c>
      <c r="B1003" s="14">
        <v>153.5</v>
      </c>
      <c r="C1003" s="19">
        <f t="shared" si="31"/>
        <v>35064</v>
      </c>
      <c r="D1003" s="24">
        <f t="shared" si="32"/>
        <v>2.5384101536406245E-2</v>
      </c>
    </row>
    <row r="1004" spans="1:4" x14ac:dyDescent="0.55000000000000004">
      <c r="A1004" s="15">
        <v>35065</v>
      </c>
      <c r="B1004" s="14">
        <v>154.4</v>
      </c>
      <c r="C1004" s="19">
        <f t="shared" si="31"/>
        <v>35095</v>
      </c>
      <c r="D1004" s="24">
        <f t="shared" si="32"/>
        <v>2.7278775781769848E-2</v>
      </c>
    </row>
    <row r="1005" spans="1:4" x14ac:dyDescent="0.55000000000000004">
      <c r="A1005" s="15">
        <v>35096</v>
      </c>
      <c r="B1005" s="14">
        <v>154.9</v>
      </c>
      <c r="C1005" s="19">
        <f t="shared" si="31"/>
        <v>35124</v>
      </c>
      <c r="D1005" s="24">
        <f t="shared" si="32"/>
        <v>2.6507620941020438E-2</v>
      </c>
    </row>
    <row r="1006" spans="1:4" x14ac:dyDescent="0.55000000000000004">
      <c r="A1006" s="15">
        <v>35125</v>
      </c>
      <c r="B1006" s="14">
        <v>155.69999999999999</v>
      </c>
      <c r="C1006" s="19">
        <f t="shared" si="31"/>
        <v>35155</v>
      </c>
      <c r="D1006" s="24">
        <f t="shared" si="32"/>
        <v>2.8401585204755442E-2</v>
      </c>
    </row>
    <row r="1007" spans="1:4" x14ac:dyDescent="0.55000000000000004">
      <c r="A1007" s="15">
        <v>35156</v>
      </c>
      <c r="B1007" s="14">
        <v>156.30000000000001</v>
      </c>
      <c r="C1007" s="19">
        <f t="shared" si="31"/>
        <v>35185</v>
      </c>
      <c r="D1007" s="24">
        <f t="shared" si="32"/>
        <v>2.8966425279789432E-2</v>
      </c>
    </row>
    <row r="1008" spans="1:4" x14ac:dyDescent="0.55000000000000004">
      <c r="A1008" s="15">
        <v>35186</v>
      </c>
      <c r="B1008" s="14">
        <v>156.6</v>
      </c>
      <c r="C1008" s="19">
        <f t="shared" si="31"/>
        <v>35216</v>
      </c>
      <c r="D1008" s="24">
        <f t="shared" si="32"/>
        <v>2.890932982917227E-2</v>
      </c>
    </row>
    <row r="1009" spans="1:4" x14ac:dyDescent="0.55000000000000004">
      <c r="A1009" s="15">
        <v>35217</v>
      </c>
      <c r="B1009" s="14">
        <v>156.69999999999999</v>
      </c>
      <c r="C1009" s="19">
        <f t="shared" si="31"/>
        <v>35246</v>
      </c>
      <c r="D1009" s="24">
        <f t="shared" si="32"/>
        <v>2.7540983606557212E-2</v>
      </c>
    </row>
    <row r="1010" spans="1:4" x14ac:dyDescent="0.55000000000000004">
      <c r="A1010" s="15">
        <v>35247</v>
      </c>
      <c r="B1010" s="14">
        <v>157</v>
      </c>
      <c r="C1010" s="19">
        <f t="shared" si="31"/>
        <v>35277</v>
      </c>
      <c r="D1010" s="24">
        <f t="shared" si="32"/>
        <v>2.9508196721311553E-2</v>
      </c>
    </row>
    <row r="1011" spans="1:4" x14ac:dyDescent="0.55000000000000004">
      <c r="A1011" s="15">
        <v>35278</v>
      </c>
      <c r="B1011" s="14">
        <v>157.30000000000001</v>
      </c>
      <c r="C1011" s="19">
        <f t="shared" si="31"/>
        <v>35308</v>
      </c>
      <c r="D1011" s="24">
        <f t="shared" si="32"/>
        <v>2.877697841726623E-2</v>
      </c>
    </row>
    <row r="1012" spans="1:4" x14ac:dyDescent="0.55000000000000004">
      <c r="A1012" s="15">
        <v>35309</v>
      </c>
      <c r="B1012" s="14">
        <v>157.80000000000001</v>
      </c>
      <c r="C1012" s="19">
        <f t="shared" si="31"/>
        <v>35338</v>
      </c>
      <c r="D1012" s="24">
        <f t="shared" si="32"/>
        <v>3.0026109660574507E-2</v>
      </c>
    </row>
    <row r="1013" spans="1:4" x14ac:dyDescent="0.55000000000000004">
      <c r="A1013" s="15">
        <v>35339</v>
      </c>
      <c r="B1013" s="14">
        <v>158.30000000000001</v>
      </c>
      <c r="C1013" s="19">
        <f t="shared" si="31"/>
        <v>35369</v>
      </c>
      <c r="D1013" s="24">
        <f t="shared" si="32"/>
        <v>2.9928432010410067E-2</v>
      </c>
    </row>
    <row r="1014" spans="1:4" x14ac:dyDescent="0.55000000000000004">
      <c r="A1014" s="15">
        <v>35370</v>
      </c>
      <c r="B1014" s="14">
        <v>158.6</v>
      </c>
      <c r="C1014" s="19">
        <f t="shared" si="31"/>
        <v>35399</v>
      </c>
      <c r="D1014" s="24">
        <f t="shared" si="32"/>
        <v>3.2552083333333259E-2</v>
      </c>
    </row>
    <row r="1015" spans="1:4" x14ac:dyDescent="0.55000000000000004">
      <c r="A1015" s="15">
        <v>35400</v>
      </c>
      <c r="B1015" s="14">
        <v>158.6</v>
      </c>
      <c r="C1015" s="19">
        <f t="shared" si="31"/>
        <v>35430</v>
      </c>
      <c r="D1015" s="24">
        <f t="shared" si="32"/>
        <v>3.3224755700325792E-2</v>
      </c>
    </row>
    <row r="1016" spans="1:4" x14ac:dyDescent="0.55000000000000004">
      <c r="A1016" s="15">
        <v>35431</v>
      </c>
      <c r="B1016" s="14">
        <v>159.1</v>
      </c>
      <c r="C1016" s="19">
        <f t="shared" si="31"/>
        <v>35461</v>
      </c>
      <c r="D1016" s="24">
        <f t="shared" si="32"/>
        <v>3.0440414507771907E-2</v>
      </c>
    </row>
    <row r="1017" spans="1:4" x14ac:dyDescent="0.55000000000000004">
      <c r="A1017" s="15">
        <v>35462</v>
      </c>
      <c r="B1017" s="14">
        <v>159.6</v>
      </c>
      <c r="C1017" s="19">
        <f t="shared" si="31"/>
        <v>35489</v>
      </c>
      <c r="D1017" s="24">
        <f t="shared" si="32"/>
        <v>3.0342156229825612E-2</v>
      </c>
    </row>
    <row r="1018" spans="1:4" x14ac:dyDescent="0.55000000000000004">
      <c r="A1018" s="15">
        <v>35490</v>
      </c>
      <c r="B1018" s="14">
        <v>160</v>
      </c>
      <c r="C1018" s="19">
        <f t="shared" si="31"/>
        <v>35520</v>
      </c>
      <c r="D1018" s="24">
        <f t="shared" si="32"/>
        <v>2.7617212588310958E-2</v>
      </c>
    </row>
    <row r="1019" spans="1:4" x14ac:dyDescent="0.55000000000000004">
      <c r="A1019" s="15">
        <v>35521</v>
      </c>
      <c r="B1019" s="14">
        <v>160.19999999999999</v>
      </c>
      <c r="C1019" s="19">
        <f t="shared" si="31"/>
        <v>35550</v>
      </c>
      <c r="D1019" s="24">
        <f t="shared" si="32"/>
        <v>2.4952015355086177E-2</v>
      </c>
    </row>
    <row r="1020" spans="1:4" x14ac:dyDescent="0.55000000000000004">
      <c r="A1020" s="15">
        <v>35551</v>
      </c>
      <c r="B1020" s="14">
        <v>160.1</v>
      </c>
      <c r="C1020" s="19">
        <f t="shared" si="31"/>
        <v>35581</v>
      </c>
      <c r="D1020" s="24">
        <f t="shared" si="32"/>
        <v>2.2349936143039484E-2</v>
      </c>
    </row>
    <row r="1021" spans="1:4" x14ac:dyDescent="0.55000000000000004">
      <c r="A1021" s="15">
        <v>35582</v>
      </c>
      <c r="B1021" s="14">
        <v>160.30000000000001</v>
      </c>
      <c r="C1021" s="19">
        <f t="shared" si="31"/>
        <v>35611</v>
      </c>
      <c r="D1021" s="24">
        <f t="shared" si="32"/>
        <v>2.2973835354180183E-2</v>
      </c>
    </row>
    <row r="1022" spans="1:4" x14ac:dyDescent="0.55000000000000004">
      <c r="A1022" s="15">
        <v>35612</v>
      </c>
      <c r="B1022" s="14">
        <v>160.5</v>
      </c>
      <c r="C1022" s="19">
        <f t="shared" si="31"/>
        <v>35642</v>
      </c>
      <c r="D1022" s="24">
        <f t="shared" si="32"/>
        <v>2.2292993630573354E-2</v>
      </c>
    </row>
    <row r="1023" spans="1:4" x14ac:dyDescent="0.55000000000000004">
      <c r="A1023" s="15">
        <v>35643</v>
      </c>
      <c r="B1023" s="14">
        <v>160.80000000000001</v>
      </c>
      <c r="C1023" s="19">
        <f t="shared" si="31"/>
        <v>35673</v>
      </c>
      <c r="D1023" s="24">
        <f t="shared" si="32"/>
        <v>2.2250476795931284E-2</v>
      </c>
    </row>
    <row r="1024" spans="1:4" x14ac:dyDescent="0.55000000000000004">
      <c r="A1024" s="15">
        <v>35674</v>
      </c>
      <c r="B1024" s="14">
        <v>161.19999999999999</v>
      </c>
      <c r="C1024" s="19">
        <f t="shared" si="31"/>
        <v>35703</v>
      </c>
      <c r="D1024" s="24">
        <f t="shared" si="32"/>
        <v>2.1546261089987251E-2</v>
      </c>
    </row>
    <row r="1025" spans="1:4" x14ac:dyDescent="0.55000000000000004">
      <c r="A1025" s="15">
        <v>35704</v>
      </c>
      <c r="B1025" s="14">
        <v>161.6</v>
      </c>
      <c r="C1025" s="19">
        <f t="shared" si="31"/>
        <v>35734</v>
      </c>
      <c r="D1025" s="24">
        <f t="shared" si="32"/>
        <v>2.0846493998736504E-2</v>
      </c>
    </row>
    <row r="1026" spans="1:4" x14ac:dyDescent="0.55000000000000004">
      <c r="A1026" s="15">
        <v>35735</v>
      </c>
      <c r="B1026" s="14">
        <v>161.5</v>
      </c>
      <c r="C1026" s="19">
        <f t="shared" si="31"/>
        <v>35764</v>
      </c>
      <c r="D1026" s="24">
        <f t="shared" si="32"/>
        <v>1.8284993694829721E-2</v>
      </c>
    </row>
    <row r="1027" spans="1:4" x14ac:dyDescent="0.55000000000000004">
      <c r="A1027" s="15">
        <v>35765</v>
      </c>
      <c r="B1027" s="14">
        <v>161.30000000000001</v>
      </c>
      <c r="C1027" s="19">
        <f t="shared" si="31"/>
        <v>35795</v>
      </c>
      <c r="D1027" s="24">
        <f t="shared" si="32"/>
        <v>1.7023959646910614E-2</v>
      </c>
    </row>
    <row r="1028" spans="1:4" x14ac:dyDescent="0.55000000000000004">
      <c r="A1028" s="15">
        <v>35796</v>
      </c>
      <c r="B1028" s="14">
        <v>161.6</v>
      </c>
      <c r="C1028" s="19">
        <f t="shared" si="31"/>
        <v>35826</v>
      </c>
      <c r="D1028" s="24">
        <f t="shared" si="32"/>
        <v>1.5713387806411072E-2</v>
      </c>
    </row>
    <row r="1029" spans="1:4" x14ac:dyDescent="0.55000000000000004">
      <c r="A1029" s="15">
        <v>35827</v>
      </c>
      <c r="B1029" s="14">
        <v>161.9</v>
      </c>
      <c r="C1029" s="19">
        <f t="shared" si="31"/>
        <v>35854</v>
      </c>
      <c r="D1029" s="24">
        <f t="shared" si="32"/>
        <v>1.441102756892243E-2</v>
      </c>
    </row>
    <row r="1030" spans="1:4" x14ac:dyDescent="0.55000000000000004">
      <c r="A1030" s="15">
        <v>35855</v>
      </c>
      <c r="B1030" s="14">
        <v>162.19999999999999</v>
      </c>
      <c r="C1030" s="19">
        <f t="shared" si="31"/>
        <v>35885</v>
      </c>
      <c r="D1030" s="24">
        <f t="shared" si="32"/>
        <v>1.3749999999999929E-2</v>
      </c>
    </row>
    <row r="1031" spans="1:4" x14ac:dyDescent="0.55000000000000004">
      <c r="A1031" s="15">
        <v>35886</v>
      </c>
      <c r="B1031" s="14">
        <v>162.5</v>
      </c>
      <c r="C1031" s="19">
        <f t="shared" si="31"/>
        <v>35915</v>
      </c>
      <c r="D1031" s="24">
        <f t="shared" si="32"/>
        <v>1.4357053682896526E-2</v>
      </c>
    </row>
    <row r="1032" spans="1:4" x14ac:dyDescent="0.55000000000000004">
      <c r="A1032" s="15">
        <v>35916</v>
      </c>
      <c r="B1032" s="14">
        <v>162.80000000000001</v>
      </c>
      <c r="C1032" s="19">
        <f t="shared" si="31"/>
        <v>35946</v>
      </c>
      <c r="D1032" s="24">
        <f t="shared" si="32"/>
        <v>1.6864459712679691E-2</v>
      </c>
    </row>
    <row r="1033" spans="1:4" x14ac:dyDescent="0.55000000000000004">
      <c r="A1033" s="15">
        <v>35947</v>
      </c>
      <c r="B1033" s="14">
        <v>163</v>
      </c>
      <c r="C1033" s="19">
        <f t="shared" ref="C1033:C1096" si="33">IF(A1033="","",EOMONTH(A1033,0))</f>
        <v>35976</v>
      </c>
      <c r="D1033" s="24">
        <f t="shared" si="32"/>
        <v>1.6843418590143378E-2</v>
      </c>
    </row>
    <row r="1034" spans="1:4" x14ac:dyDescent="0.55000000000000004">
      <c r="A1034" s="15">
        <v>35977</v>
      </c>
      <c r="B1034" s="14">
        <v>163.19999999999999</v>
      </c>
      <c r="C1034" s="19">
        <f t="shared" si="33"/>
        <v>36007</v>
      </c>
      <c r="D1034" s="24">
        <f t="shared" si="32"/>
        <v>1.6822429906542036E-2</v>
      </c>
    </row>
    <row r="1035" spans="1:4" x14ac:dyDescent="0.55000000000000004">
      <c r="A1035" s="15">
        <v>36008</v>
      </c>
      <c r="B1035" s="14">
        <v>163.4</v>
      </c>
      <c r="C1035" s="19">
        <f t="shared" si="33"/>
        <v>36038</v>
      </c>
      <c r="D1035" s="24">
        <f t="shared" si="32"/>
        <v>1.6169154228855787E-2</v>
      </c>
    </row>
    <row r="1036" spans="1:4" x14ac:dyDescent="0.55000000000000004">
      <c r="A1036" s="15">
        <v>36039</v>
      </c>
      <c r="B1036" s="14">
        <v>163.6</v>
      </c>
      <c r="C1036" s="19">
        <f t="shared" si="33"/>
        <v>36068</v>
      </c>
      <c r="D1036" s="24">
        <f t="shared" si="32"/>
        <v>1.4888337468982771E-2</v>
      </c>
    </row>
    <row r="1037" spans="1:4" x14ac:dyDescent="0.55000000000000004">
      <c r="A1037" s="15">
        <v>36069</v>
      </c>
      <c r="B1037" s="14">
        <v>164</v>
      </c>
      <c r="C1037" s="19">
        <f t="shared" si="33"/>
        <v>36099</v>
      </c>
      <c r="D1037" s="24">
        <f t="shared" si="32"/>
        <v>1.4851485148514865E-2</v>
      </c>
    </row>
    <row r="1038" spans="1:4" x14ac:dyDescent="0.55000000000000004">
      <c r="A1038" s="15">
        <v>36100</v>
      </c>
      <c r="B1038" s="14">
        <v>164</v>
      </c>
      <c r="C1038" s="19">
        <f t="shared" si="33"/>
        <v>36129</v>
      </c>
      <c r="D1038" s="24">
        <f t="shared" si="32"/>
        <v>1.5479876160990669E-2</v>
      </c>
    </row>
    <row r="1039" spans="1:4" x14ac:dyDescent="0.55000000000000004">
      <c r="A1039" s="15">
        <v>36130</v>
      </c>
      <c r="B1039" s="14">
        <v>163.9</v>
      </c>
      <c r="C1039" s="19">
        <f t="shared" si="33"/>
        <v>36160</v>
      </c>
      <c r="D1039" s="24">
        <f t="shared" si="32"/>
        <v>1.6119032858028515E-2</v>
      </c>
    </row>
    <row r="1040" spans="1:4" x14ac:dyDescent="0.55000000000000004">
      <c r="A1040" s="15">
        <v>36161</v>
      </c>
      <c r="B1040" s="14">
        <v>164.3</v>
      </c>
      <c r="C1040" s="19">
        <f t="shared" si="33"/>
        <v>36191</v>
      </c>
      <c r="D1040" s="24">
        <f t="shared" si="32"/>
        <v>1.6707920792079278E-2</v>
      </c>
    </row>
    <row r="1041" spans="1:4" x14ac:dyDescent="0.55000000000000004">
      <c r="A1041" s="15">
        <v>36192</v>
      </c>
      <c r="B1041" s="14">
        <v>164.5</v>
      </c>
      <c r="C1041" s="19">
        <f t="shared" si="33"/>
        <v>36219</v>
      </c>
      <c r="D1041" s="24">
        <f t="shared" si="32"/>
        <v>1.6059295861643008E-2</v>
      </c>
    </row>
    <row r="1042" spans="1:4" x14ac:dyDescent="0.55000000000000004">
      <c r="A1042" s="15">
        <v>36220</v>
      </c>
      <c r="B1042" s="14">
        <v>165</v>
      </c>
      <c r="C1042" s="19">
        <f t="shared" si="33"/>
        <v>36250</v>
      </c>
      <c r="D1042" s="24">
        <f t="shared" si="32"/>
        <v>1.7262638717632672E-2</v>
      </c>
    </row>
    <row r="1043" spans="1:4" x14ac:dyDescent="0.55000000000000004">
      <c r="A1043" s="15">
        <v>36251</v>
      </c>
      <c r="B1043" s="14">
        <v>166.2</v>
      </c>
      <c r="C1043" s="19">
        <f t="shared" si="33"/>
        <v>36280</v>
      </c>
      <c r="D1043" s="24">
        <f t="shared" si="32"/>
        <v>2.2769230769230653E-2</v>
      </c>
    </row>
    <row r="1044" spans="1:4" x14ac:dyDescent="0.55000000000000004">
      <c r="A1044" s="15">
        <v>36281</v>
      </c>
      <c r="B1044" s="14">
        <v>166.2</v>
      </c>
      <c r="C1044" s="19">
        <f t="shared" si="33"/>
        <v>36311</v>
      </c>
      <c r="D1044" s="24">
        <f t="shared" si="32"/>
        <v>2.0884520884520752E-2</v>
      </c>
    </row>
    <row r="1045" spans="1:4" x14ac:dyDescent="0.55000000000000004">
      <c r="A1045" s="15">
        <v>36312</v>
      </c>
      <c r="B1045" s="14">
        <v>166.2</v>
      </c>
      <c r="C1045" s="19">
        <f t="shared" si="33"/>
        <v>36341</v>
      </c>
      <c r="D1045" s="24">
        <f t="shared" ref="D1045:D1108" si="34">IF(OR(A1045="",ROW(A1045)&lt;20),"",((B1045/B1033)-1))</f>
        <v>1.9631901840490684E-2</v>
      </c>
    </row>
    <row r="1046" spans="1:4" x14ac:dyDescent="0.55000000000000004">
      <c r="A1046" s="15">
        <v>36342</v>
      </c>
      <c r="B1046" s="14">
        <v>166.7</v>
      </c>
      <c r="C1046" s="19">
        <f t="shared" si="33"/>
        <v>36372</v>
      </c>
      <c r="D1046" s="24">
        <f t="shared" si="34"/>
        <v>2.1446078431372584E-2</v>
      </c>
    </row>
    <row r="1047" spans="1:4" x14ac:dyDescent="0.55000000000000004">
      <c r="A1047" s="15">
        <v>36373</v>
      </c>
      <c r="B1047" s="14">
        <v>167.1</v>
      </c>
      <c r="C1047" s="19">
        <f t="shared" si="33"/>
        <v>36403</v>
      </c>
      <c r="D1047" s="24">
        <f t="shared" si="34"/>
        <v>2.2643818849449104E-2</v>
      </c>
    </row>
    <row r="1048" spans="1:4" x14ac:dyDescent="0.55000000000000004">
      <c r="A1048" s="15">
        <v>36404</v>
      </c>
      <c r="B1048" s="14">
        <v>167.9</v>
      </c>
      <c r="C1048" s="19">
        <f t="shared" si="33"/>
        <v>36433</v>
      </c>
      <c r="D1048" s="24">
        <f t="shared" si="34"/>
        <v>2.6283618581907087E-2</v>
      </c>
    </row>
    <row r="1049" spans="1:4" x14ac:dyDescent="0.55000000000000004">
      <c r="A1049" s="15">
        <v>36434</v>
      </c>
      <c r="B1049" s="14">
        <v>168.2</v>
      </c>
      <c r="C1049" s="19">
        <f t="shared" si="33"/>
        <v>36464</v>
      </c>
      <c r="D1049" s="24">
        <f t="shared" si="34"/>
        <v>2.5609756097560998E-2</v>
      </c>
    </row>
    <row r="1050" spans="1:4" x14ac:dyDescent="0.55000000000000004">
      <c r="A1050" s="15">
        <v>36465</v>
      </c>
      <c r="B1050" s="14">
        <v>168.3</v>
      </c>
      <c r="C1050" s="19">
        <f t="shared" si="33"/>
        <v>36494</v>
      </c>
      <c r="D1050" s="24">
        <f t="shared" si="34"/>
        <v>2.6219512195122086E-2</v>
      </c>
    </row>
    <row r="1051" spans="1:4" x14ac:dyDescent="0.55000000000000004">
      <c r="A1051" s="15">
        <v>36495</v>
      </c>
      <c r="B1051" s="14">
        <v>168.3</v>
      </c>
      <c r="C1051" s="19">
        <f t="shared" si="33"/>
        <v>36525</v>
      </c>
      <c r="D1051" s="24">
        <f t="shared" si="34"/>
        <v>2.6845637583892579E-2</v>
      </c>
    </row>
    <row r="1052" spans="1:4" x14ac:dyDescent="0.55000000000000004">
      <c r="A1052" s="15">
        <v>36526</v>
      </c>
      <c r="B1052" s="14">
        <v>168.8</v>
      </c>
      <c r="C1052" s="19">
        <f t="shared" si="33"/>
        <v>36556</v>
      </c>
      <c r="D1052" s="24">
        <f t="shared" si="34"/>
        <v>2.7388922702373808E-2</v>
      </c>
    </row>
    <row r="1053" spans="1:4" x14ac:dyDescent="0.55000000000000004">
      <c r="A1053" s="15">
        <v>36557</v>
      </c>
      <c r="B1053" s="14">
        <v>169.8</v>
      </c>
      <c r="C1053" s="19">
        <f t="shared" si="33"/>
        <v>36585</v>
      </c>
      <c r="D1053" s="24">
        <f t="shared" si="34"/>
        <v>3.2218844984802431E-2</v>
      </c>
    </row>
    <row r="1054" spans="1:4" x14ac:dyDescent="0.55000000000000004">
      <c r="A1054" s="15">
        <v>36586</v>
      </c>
      <c r="B1054" s="14">
        <v>171.2</v>
      </c>
      <c r="C1054" s="19">
        <f t="shared" si="33"/>
        <v>36616</v>
      </c>
      <c r="D1054" s="24">
        <f t="shared" si="34"/>
        <v>3.7575757575757596E-2</v>
      </c>
    </row>
    <row r="1055" spans="1:4" x14ac:dyDescent="0.55000000000000004">
      <c r="A1055" s="15">
        <v>36617</v>
      </c>
      <c r="B1055" s="14">
        <v>171.3</v>
      </c>
      <c r="C1055" s="19">
        <f t="shared" si="33"/>
        <v>36646</v>
      </c>
      <c r="D1055" s="24">
        <f t="shared" si="34"/>
        <v>3.0685920577617543E-2</v>
      </c>
    </row>
    <row r="1056" spans="1:4" x14ac:dyDescent="0.55000000000000004">
      <c r="A1056" s="15">
        <v>36647</v>
      </c>
      <c r="B1056" s="14">
        <v>171.5</v>
      </c>
      <c r="C1056" s="19">
        <f t="shared" si="33"/>
        <v>36677</v>
      </c>
      <c r="D1056" s="24">
        <f t="shared" si="34"/>
        <v>3.1889290012033777E-2</v>
      </c>
    </row>
    <row r="1057" spans="1:4" x14ac:dyDescent="0.55000000000000004">
      <c r="A1057" s="15">
        <v>36678</v>
      </c>
      <c r="B1057" s="14">
        <v>172.4</v>
      </c>
      <c r="C1057" s="19">
        <f t="shared" si="33"/>
        <v>36707</v>
      </c>
      <c r="D1057" s="24">
        <f t="shared" si="34"/>
        <v>3.7304452466907501E-2</v>
      </c>
    </row>
    <row r="1058" spans="1:4" x14ac:dyDescent="0.55000000000000004">
      <c r="A1058" s="15">
        <v>36708</v>
      </c>
      <c r="B1058" s="14">
        <v>172.8</v>
      </c>
      <c r="C1058" s="19">
        <f t="shared" si="33"/>
        <v>36738</v>
      </c>
      <c r="D1058" s="24">
        <f t="shared" si="34"/>
        <v>3.6592681463707422E-2</v>
      </c>
    </row>
    <row r="1059" spans="1:4" x14ac:dyDescent="0.55000000000000004">
      <c r="A1059" s="15">
        <v>36739</v>
      </c>
      <c r="B1059" s="14">
        <v>172.8</v>
      </c>
      <c r="C1059" s="19">
        <f t="shared" si="33"/>
        <v>36769</v>
      </c>
      <c r="D1059" s="24">
        <f t="shared" si="34"/>
        <v>3.4111310592459754E-2</v>
      </c>
    </row>
    <row r="1060" spans="1:4" x14ac:dyDescent="0.55000000000000004">
      <c r="A1060" s="15">
        <v>36770</v>
      </c>
      <c r="B1060" s="14">
        <v>173.7</v>
      </c>
      <c r="C1060" s="19">
        <f t="shared" si="33"/>
        <v>36799</v>
      </c>
      <c r="D1060" s="24">
        <f t="shared" si="34"/>
        <v>3.4544371649791517E-2</v>
      </c>
    </row>
    <row r="1061" spans="1:4" x14ac:dyDescent="0.55000000000000004">
      <c r="A1061" s="15">
        <v>36800</v>
      </c>
      <c r="B1061" s="14">
        <v>174</v>
      </c>
      <c r="C1061" s="19">
        <f t="shared" si="33"/>
        <v>36830</v>
      </c>
      <c r="D1061" s="24">
        <f t="shared" si="34"/>
        <v>3.4482758620689724E-2</v>
      </c>
    </row>
    <row r="1062" spans="1:4" x14ac:dyDescent="0.55000000000000004">
      <c r="A1062" s="15">
        <v>36831</v>
      </c>
      <c r="B1062" s="14">
        <v>174.1</v>
      </c>
      <c r="C1062" s="19">
        <f t="shared" si="33"/>
        <v>36860</v>
      </c>
      <c r="D1062" s="24">
        <f t="shared" si="34"/>
        <v>3.446226975638722E-2</v>
      </c>
    </row>
    <row r="1063" spans="1:4" x14ac:dyDescent="0.55000000000000004">
      <c r="A1063" s="15">
        <v>36861</v>
      </c>
      <c r="B1063" s="14">
        <v>174</v>
      </c>
      <c r="C1063" s="19">
        <f t="shared" si="33"/>
        <v>36891</v>
      </c>
      <c r="D1063" s="24">
        <f t="shared" si="34"/>
        <v>3.3868092691621943E-2</v>
      </c>
    </row>
    <row r="1064" spans="1:4" x14ac:dyDescent="0.55000000000000004">
      <c r="A1064" s="15">
        <v>36892</v>
      </c>
      <c r="B1064" s="14">
        <v>175.1</v>
      </c>
      <c r="C1064" s="19">
        <f t="shared" si="33"/>
        <v>36922</v>
      </c>
      <c r="D1064" s="24">
        <f t="shared" si="34"/>
        <v>3.7322274881516515E-2</v>
      </c>
    </row>
    <row r="1065" spans="1:4" x14ac:dyDescent="0.55000000000000004">
      <c r="A1065" s="15">
        <v>36923</v>
      </c>
      <c r="B1065" s="14">
        <v>175.8</v>
      </c>
      <c r="C1065" s="19">
        <f t="shared" si="33"/>
        <v>36950</v>
      </c>
      <c r="D1065" s="24">
        <f t="shared" si="34"/>
        <v>3.5335689045936425E-2</v>
      </c>
    </row>
    <row r="1066" spans="1:4" x14ac:dyDescent="0.55000000000000004">
      <c r="A1066" s="15">
        <v>36951</v>
      </c>
      <c r="B1066" s="14">
        <v>176.2</v>
      </c>
      <c r="C1066" s="19">
        <f t="shared" si="33"/>
        <v>36981</v>
      </c>
      <c r="D1066" s="24">
        <f t="shared" si="34"/>
        <v>2.9205607476635587E-2</v>
      </c>
    </row>
    <row r="1067" spans="1:4" x14ac:dyDescent="0.55000000000000004">
      <c r="A1067" s="15">
        <v>36982</v>
      </c>
      <c r="B1067" s="14">
        <v>176.9</v>
      </c>
      <c r="C1067" s="19">
        <f t="shared" si="33"/>
        <v>37011</v>
      </c>
      <c r="D1067" s="24">
        <f t="shared" si="34"/>
        <v>3.2691185055458316E-2</v>
      </c>
    </row>
    <row r="1068" spans="1:4" x14ac:dyDescent="0.55000000000000004">
      <c r="A1068" s="15">
        <v>37012</v>
      </c>
      <c r="B1068" s="14">
        <v>177.7</v>
      </c>
      <c r="C1068" s="19">
        <f t="shared" si="33"/>
        <v>37042</v>
      </c>
      <c r="D1068" s="24">
        <f t="shared" si="34"/>
        <v>3.6151603498542295E-2</v>
      </c>
    </row>
    <row r="1069" spans="1:4" x14ac:dyDescent="0.55000000000000004">
      <c r="A1069" s="15">
        <v>37043</v>
      </c>
      <c r="B1069" s="14">
        <v>178</v>
      </c>
      <c r="C1069" s="19">
        <f t="shared" si="33"/>
        <v>37072</v>
      </c>
      <c r="D1069" s="24">
        <f t="shared" si="34"/>
        <v>3.2482598607888491E-2</v>
      </c>
    </row>
    <row r="1070" spans="1:4" x14ac:dyDescent="0.55000000000000004">
      <c r="A1070" s="15">
        <v>37073</v>
      </c>
      <c r="B1070" s="14">
        <v>177.5</v>
      </c>
      <c r="C1070" s="19">
        <f t="shared" si="33"/>
        <v>37103</v>
      </c>
      <c r="D1070" s="24">
        <f t="shared" si="34"/>
        <v>2.7199074074073959E-2</v>
      </c>
    </row>
    <row r="1071" spans="1:4" x14ac:dyDescent="0.55000000000000004">
      <c r="A1071" s="15">
        <v>37104</v>
      </c>
      <c r="B1071" s="14">
        <v>177.5</v>
      </c>
      <c r="C1071" s="19">
        <f t="shared" si="33"/>
        <v>37134</v>
      </c>
      <c r="D1071" s="24">
        <f t="shared" si="34"/>
        <v>2.7199074074073959E-2</v>
      </c>
    </row>
    <row r="1072" spans="1:4" x14ac:dyDescent="0.55000000000000004">
      <c r="A1072" s="15">
        <v>37135</v>
      </c>
      <c r="B1072" s="14">
        <v>178.3</v>
      </c>
      <c r="C1072" s="19">
        <f t="shared" si="33"/>
        <v>37164</v>
      </c>
      <c r="D1072" s="24">
        <f t="shared" si="34"/>
        <v>2.648244099021313E-2</v>
      </c>
    </row>
    <row r="1073" spans="1:4" x14ac:dyDescent="0.55000000000000004">
      <c r="A1073" s="15">
        <v>37165</v>
      </c>
      <c r="B1073" s="14">
        <v>177.7</v>
      </c>
      <c r="C1073" s="19">
        <f t="shared" si="33"/>
        <v>37195</v>
      </c>
      <c r="D1073" s="24">
        <f t="shared" si="34"/>
        <v>2.1264367816091978E-2</v>
      </c>
    </row>
    <row r="1074" spans="1:4" x14ac:dyDescent="0.55000000000000004">
      <c r="A1074" s="15">
        <v>37196</v>
      </c>
      <c r="B1074" s="14">
        <v>177.4</v>
      </c>
      <c r="C1074" s="19">
        <f t="shared" si="33"/>
        <v>37225</v>
      </c>
      <c r="D1074" s="24">
        <f t="shared" si="34"/>
        <v>1.895462377943713E-2</v>
      </c>
    </row>
    <row r="1075" spans="1:4" x14ac:dyDescent="0.55000000000000004">
      <c r="A1075" s="15">
        <v>37226</v>
      </c>
      <c r="B1075" s="14">
        <v>176.7</v>
      </c>
      <c r="C1075" s="19">
        <f t="shared" si="33"/>
        <v>37256</v>
      </c>
      <c r="D1075" s="24">
        <f t="shared" si="34"/>
        <v>1.551724137931032E-2</v>
      </c>
    </row>
    <row r="1076" spans="1:4" x14ac:dyDescent="0.55000000000000004">
      <c r="A1076" s="15">
        <v>37257</v>
      </c>
      <c r="B1076" s="14">
        <v>177.1</v>
      </c>
      <c r="C1076" s="19">
        <f t="shared" si="33"/>
        <v>37287</v>
      </c>
      <c r="D1076" s="24">
        <f t="shared" si="34"/>
        <v>1.142204454597362E-2</v>
      </c>
    </row>
    <row r="1077" spans="1:4" x14ac:dyDescent="0.55000000000000004">
      <c r="A1077" s="15">
        <v>37288</v>
      </c>
      <c r="B1077" s="14">
        <v>177.8</v>
      </c>
      <c r="C1077" s="19">
        <f t="shared" si="33"/>
        <v>37315</v>
      </c>
      <c r="D1077" s="24">
        <f t="shared" si="34"/>
        <v>1.1376564277588264E-2</v>
      </c>
    </row>
    <row r="1078" spans="1:4" x14ac:dyDescent="0.55000000000000004">
      <c r="A1078" s="15">
        <v>37316</v>
      </c>
      <c r="B1078" s="14">
        <v>178.8</v>
      </c>
      <c r="C1078" s="19">
        <f t="shared" si="33"/>
        <v>37346</v>
      </c>
      <c r="D1078" s="24">
        <f t="shared" si="34"/>
        <v>1.4755959137344066E-2</v>
      </c>
    </row>
    <row r="1079" spans="1:4" x14ac:dyDescent="0.55000000000000004">
      <c r="A1079" s="15">
        <v>37347</v>
      </c>
      <c r="B1079" s="14">
        <v>179.8</v>
      </c>
      <c r="C1079" s="19">
        <f t="shared" si="33"/>
        <v>37376</v>
      </c>
      <c r="D1079" s="24">
        <f t="shared" si="34"/>
        <v>1.6393442622950838E-2</v>
      </c>
    </row>
    <row r="1080" spans="1:4" x14ac:dyDescent="0.55000000000000004">
      <c r="A1080" s="15">
        <v>37377</v>
      </c>
      <c r="B1080" s="14">
        <v>179.8</v>
      </c>
      <c r="C1080" s="19">
        <f t="shared" si="33"/>
        <v>37407</v>
      </c>
      <c r="D1080" s="24">
        <f t="shared" si="34"/>
        <v>1.1817670230725996E-2</v>
      </c>
    </row>
    <row r="1081" spans="1:4" x14ac:dyDescent="0.55000000000000004">
      <c r="A1081" s="15">
        <v>37408</v>
      </c>
      <c r="B1081" s="14">
        <v>179.9</v>
      </c>
      <c r="C1081" s="19">
        <f t="shared" si="33"/>
        <v>37437</v>
      </c>
      <c r="D1081" s="24">
        <f t="shared" si="34"/>
        <v>1.0674157303370846E-2</v>
      </c>
    </row>
    <row r="1082" spans="1:4" x14ac:dyDescent="0.55000000000000004">
      <c r="A1082" s="15">
        <v>37438</v>
      </c>
      <c r="B1082" s="14">
        <v>180.1</v>
      </c>
      <c r="C1082" s="19">
        <f t="shared" si="33"/>
        <v>37468</v>
      </c>
      <c r="D1082" s="24">
        <f t="shared" si="34"/>
        <v>1.4647887323943731E-2</v>
      </c>
    </row>
    <row r="1083" spans="1:4" x14ac:dyDescent="0.55000000000000004">
      <c r="A1083" s="15">
        <v>37469</v>
      </c>
      <c r="B1083" s="14">
        <v>180.7</v>
      </c>
      <c r="C1083" s="19">
        <f t="shared" si="33"/>
        <v>37499</v>
      </c>
      <c r="D1083" s="24">
        <f t="shared" si="34"/>
        <v>1.8028169014084439E-2</v>
      </c>
    </row>
    <row r="1084" spans="1:4" x14ac:dyDescent="0.55000000000000004">
      <c r="A1084" s="15">
        <v>37500</v>
      </c>
      <c r="B1084" s="14">
        <v>181</v>
      </c>
      <c r="C1084" s="19">
        <f t="shared" si="33"/>
        <v>37529</v>
      </c>
      <c r="D1084" s="24">
        <f t="shared" si="34"/>
        <v>1.5143017386427315E-2</v>
      </c>
    </row>
    <row r="1085" spans="1:4" x14ac:dyDescent="0.55000000000000004">
      <c r="A1085" s="15">
        <v>37530</v>
      </c>
      <c r="B1085" s="14">
        <v>181.3</v>
      </c>
      <c r="C1085" s="19">
        <f t="shared" si="33"/>
        <v>37560</v>
      </c>
      <c r="D1085" s="24">
        <f t="shared" si="34"/>
        <v>2.0258863252673232E-2</v>
      </c>
    </row>
    <row r="1086" spans="1:4" x14ac:dyDescent="0.55000000000000004">
      <c r="A1086" s="15">
        <v>37561</v>
      </c>
      <c r="B1086" s="14">
        <v>181.3</v>
      </c>
      <c r="C1086" s="19">
        <f t="shared" si="33"/>
        <v>37590</v>
      </c>
      <c r="D1086" s="24">
        <f t="shared" si="34"/>
        <v>2.1984216459977501E-2</v>
      </c>
    </row>
    <row r="1087" spans="1:4" x14ac:dyDescent="0.55000000000000004">
      <c r="A1087" s="15">
        <v>37591</v>
      </c>
      <c r="B1087" s="14">
        <v>180.9</v>
      </c>
      <c r="C1087" s="19">
        <f t="shared" si="33"/>
        <v>37621</v>
      </c>
      <c r="D1087" s="24">
        <f t="shared" si="34"/>
        <v>2.3769100169779289E-2</v>
      </c>
    </row>
    <row r="1088" spans="1:4" x14ac:dyDescent="0.55000000000000004">
      <c r="A1088" s="15">
        <v>37622</v>
      </c>
      <c r="B1088" s="14">
        <v>181.7</v>
      </c>
      <c r="C1088" s="19">
        <f t="shared" si="33"/>
        <v>37652</v>
      </c>
      <c r="D1088" s="24">
        <f t="shared" si="34"/>
        <v>2.5974025974025983E-2</v>
      </c>
    </row>
    <row r="1089" spans="1:4" x14ac:dyDescent="0.55000000000000004">
      <c r="A1089" s="15">
        <v>37653</v>
      </c>
      <c r="B1089" s="14">
        <v>183.1</v>
      </c>
      <c r="C1089" s="19">
        <f t="shared" si="33"/>
        <v>37680</v>
      </c>
      <c r="D1089" s="24">
        <f t="shared" si="34"/>
        <v>2.9808773903261976E-2</v>
      </c>
    </row>
    <row r="1090" spans="1:4" x14ac:dyDescent="0.55000000000000004">
      <c r="A1090" s="15">
        <v>37681</v>
      </c>
      <c r="B1090" s="14">
        <v>184.2</v>
      </c>
      <c r="C1090" s="19">
        <f t="shared" si="33"/>
        <v>37711</v>
      </c>
      <c r="D1090" s="24">
        <f t="shared" si="34"/>
        <v>3.0201342281878985E-2</v>
      </c>
    </row>
    <row r="1091" spans="1:4" x14ac:dyDescent="0.55000000000000004">
      <c r="A1091" s="15">
        <v>37712</v>
      </c>
      <c r="B1091" s="14">
        <v>183.8</v>
      </c>
      <c r="C1091" s="19">
        <f t="shared" si="33"/>
        <v>37741</v>
      </c>
      <c r="D1091" s="24">
        <f t="shared" si="34"/>
        <v>2.2246941045606317E-2</v>
      </c>
    </row>
    <row r="1092" spans="1:4" x14ac:dyDescent="0.55000000000000004">
      <c r="A1092" s="15">
        <v>37742</v>
      </c>
      <c r="B1092" s="14">
        <v>183.5</v>
      </c>
      <c r="C1092" s="19">
        <f t="shared" si="33"/>
        <v>37772</v>
      </c>
      <c r="D1092" s="24">
        <f t="shared" si="34"/>
        <v>2.0578420467185721E-2</v>
      </c>
    </row>
    <row r="1093" spans="1:4" x14ac:dyDescent="0.55000000000000004">
      <c r="A1093" s="15">
        <v>37773</v>
      </c>
      <c r="B1093" s="14">
        <v>183.7</v>
      </c>
      <c r="C1093" s="19">
        <f t="shared" si="33"/>
        <v>37802</v>
      </c>
      <c r="D1093" s="24">
        <f t="shared" si="34"/>
        <v>2.1122846025569686E-2</v>
      </c>
    </row>
    <row r="1094" spans="1:4" x14ac:dyDescent="0.55000000000000004">
      <c r="A1094" s="15">
        <v>37803</v>
      </c>
      <c r="B1094" s="14">
        <v>183.9</v>
      </c>
      <c r="C1094" s="19">
        <f t="shared" si="33"/>
        <v>37833</v>
      </c>
      <c r="D1094" s="24">
        <f t="shared" si="34"/>
        <v>2.1099389228206533E-2</v>
      </c>
    </row>
    <row r="1095" spans="1:4" x14ac:dyDescent="0.55000000000000004">
      <c r="A1095" s="15">
        <v>37834</v>
      </c>
      <c r="B1095" s="14">
        <v>184.6</v>
      </c>
      <c r="C1095" s="19">
        <f t="shared" si="33"/>
        <v>37864</v>
      </c>
      <c r="D1095" s="24">
        <f t="shared" si="34"/>
        <v>2.1582733812949728E-2</v>
      </c>
    </row>
    <row r="1096" spans="1:4" x14ac:dyDescent="0.55000000000000004">
      <c r="A1096" s="15">
        <v>37865</v>
      </c>
      <c r="B1096" s="14">
        <v>185.2</v>
      </c>
      <c r="C1096" s="19">
        <f t="shared" si="33"/>
        <v>37894</v>
      </c>
      <c r="D1096" s="24">
        <f t="shared" si="34"/>
        <v>2.3204419889502725E-2</v>
      </c>
    </row>
    <row r="1097" spans="1:4" x14ac:dyDescent="0.55000000000000004">
      <c r="A1097" s="15">
        <v>37895</v>
      </c>
      <c r="B1097" s="14">
        <v>185</v>
      </c>
      <c r="C1097" s="19">
        <f t="shared" ref="C1097:C1160" si="35">IF(A1097="","",EOMONTH(A1097,0))</f>
        <v>37925</v>
      </c>
      <c r="D1097" s="24">
        <f t="shared" si="34"/>
        <v>2.0408163265306145E-2</v>
      </c>
    </row>
    <row r="1098" spans="1:4" x14ac:dyDescent="0.55000000000000004">
      <c r="A1098" s="15">
        <v>37926</v>
      </c>
      <c r="B1098" s="14">
        <v>184.5</v>
      </c>
      <c r="C1098" s="19">
        <f t="shared" si="35"/>
        <v>37955</v>
      </c>
      <c r="D1098" s="24">
        <f t="shared" si="34"/>
        <v>1.7650303364588948E-2</v>
      </c>
    </row>
    <row r="1099" spans="1:4" x14ac:dyDescent="0.55000000000000004">
      <c r="A1099" s="15">
        <v>37956</v>
      </c>
      <c r="B1099" s="14">
        <v>184.3</v>
      </c>
      <c r="C1099" s="19">
        <f t="shared" si="35"/>
        <v>37986</v>
      </c>
      <c r="D1099" s="24">
        <f t="shared" si="34"/>
        <v>1.8794914317302513E-2</v>
      </c>
    </row>
    <row r="1100" spans="1:4" x14ac:dyDescent="0.55000000000000004">
      <c r="A1100" s="15">
        <v>37987</v>
      </c>
      <c r="B1100" s="14">
        <v>185.2</v>
      </c>
      <c r="C1100" s="19">
        <f t="shared" si="35"/>
        <v>38017</v>
      </c>
      <c r="D1100" s="24">
        <f t="shared" si="34"/>
        <v>1.9262520638414937E-2</v>
      </c>
    </row>
    <row r="1101" spans="1:4" x14ac:dyDescent="0.55000000000000004">
      <c r="A1101" s="15">
        <v>38018</v>
      </c>
      <c r="B1101" s="14">
        <v>186.2</v>
      </c>
      <c r="C1101" s="19">
        <f t="shared" si="35"/>
        <v>38046</v>
      </c>
      <c r="D1101" s="24">
        <f t="shared" si="34"/>
        <v>1.6930638995084513E-2</v>
      </c>
    </row>
    <row r="1102" spans="1:4" x14ac:dyDescent="0.55000000000000004">
      <c r="A1102" s="15">
        <v>38047</v>
      </c>
      <c r="B1102" s="14">
        <v>187.4</v>
      </c>
      <c r="C1102" s="19">
        <f t="shared" si="35"/>
        <v>38077</v>
      </c>
      <c r="D1102" s="24">
        <f t="shared" si="34"/>
        <v>1.7372421281216077E-2</v>
      </c>
    </row>
    <row r="1103" spans="1:4" x14ac:dyDescent="0.55000000000000004">
      <c r="A1103" s="15">
        <v>38078</v>
      </c>
      <c r="B1103" s="14">
        <v>188</v>
      </c>
      <c r="C1103" s="19">
        <f t="shared" si="35"/>
        <v>38107</v>
      </c>
      <c r="D1103" s="24">
        <f t="shared" si="34"/>
        <v>2.285092491838947E-2</v>
      </c>
    </row>
    <row r="1104" spans="1:4" x14ac:dyDescent="0.55000000000000004">
      <c r="A1104" s="15">
        <v>38108</v>
      </c>
      <c r="B1104" s="14">
        <v>189.1</v>
      </c>
      <c r="C1104" s="19">
        <f t="shared" si="35"/>
        <v>38138</v>
      </c>
      <c r="D1104" s="24">
        <f t="shared" si="34"/>
        <v>3.0517711171662132E-2</v>
      </c>
    </row>
    <row r="1105" spans="1:4" x14ac:dyDescent="0.55000000000000004">
      <c r="A1105" s="15">
        <v>38139</v>
      </c>
      <c r="B1105" s="14">
        <v>189.7</v>
      </c>
      <c r="C1105" s="19">
        <f t="shared" si="35"/>
        <v>38168</v>
      </c>
      <c r="D1105" s="24">
        <f t="shared" si="34"/>
        <v>3.2661948829613596E-2</v>
      </c>
    </row>
    <row r="1106" spans="1:4" x14ac:dyDescent="0.55000000000000004">
      <c r="A1106" s="15">
        <v>38169</v>
      </c>
      <c r="B1106" s="14">
        <v>189.4</v>
      </c>
      <c r="C1106" s="19">
        <f t="shared" si="35"/>
        <v>38199</v>
      </c>
      <c r="D1106" s="24">
        <f t="shared" si="34"/>
        <v>2.9907558455682492E-2</v>
      </c>
    </row>
    <row r="1107" spans="1:4" x14ac:dyDescent="0.55000000000000004">
      <c r="A1107" s="15">
        <v>38200</v>
      </c>
      <c r="B1107" s="14">
        <v>189.5</v>
      </c>
      <c r="C1107" s="19">
        <f t="shared" si="35"/>
        <v>38230</v>
      </c>
      <c r="D1107" s="24">
        <f t="shared" si="34"/>
        <v>2.6543878656554831E-2</v>
      </c>
    </row>
    <row r="1108" spans="1:4" x14ac:dyDescent="0.55000000000000004">
      <c r="A1108" s="15">
        <v>38231</v>
      </c>
      <c r="B1108" s="14">
        <v>189.9</v>
      </c>
      <c r="C1108" s="19">
        <f t="shared" si="35"/>
        <v>38260</v>
      </c>
      <c r="D1108" s="24">
        <f t="shared" si="34"/>
        <v>2.5377969762419017E-2</v>
      </c>
    </row>
    <row r="1109" spans="1:4" x14ac:dyDescent="0.55000000000000004">
      <c r="A1109" s="15">
        <v>38261</v>
      </c>
      <c r="B1109" s="14">
        <v>190.9</v>
      </c>
      <c r="C1109" s="19">
        <f t="shared" si="35"/>
        <v>38291</v>
      </c>
      <c r="D1109" s="24">
        <f t="shared" ref="D1109:D1172" si="36">IF(OR(A1109="",ROW(A1109)&lt;20),"",((B1109/B1097)-1))</f>
        <v>3.189189189189201E-2</v>
      </c>
    </row>
    <row r="1110" spans="1:4" x14ac:dyDescent="0.55000000000000004">
      <c r="A1110" s="15">
        <v>38292</v>
      </c>
      <c r="B1110" s="14">
        <v>191</v>
      </c>
      <c r="C1110" s="19">
        <f t="shared" si="35"/>
        <v>38321</v>
      </c>
      <c r="D1110" s="24">
        <f t="shared" si="36"/>
        <v>3.5230352303523116E-2</v>
      </c>
    </row>
    <row r="1111" spans="1:4" x14ac:dyDescent="0.55000000000000004">
      <c r="A1111" s="15">
        <v>38322</v>
      </c>
      <c r="B1111" s="14">
        <v>190.3</v>
      </c>
      <c r="C1111" s="19">
        <f t="shared" si="35"/>
        <v>38352</v>
      </c>
      <c r="D1111" s="24">
        <f t="shared" si="36"/>
        <v>3.255561584373301E-2</v>
      </c>
    </row>
    <row r="1112" spans="1:4" x14ac:dyDescent="0.55000000000000004">
      <c r="A1112" s="15">
        <v>38353</v>
      </c>
      <c r="B1112" s="14">
        <v>190.7</v>
      </c>
      <c r="C1112" s="19">
        <f t="shared" si="35"/>
        <v>38383</v>
      </c>
      <c r="D1112" s="24">
        <f t="shared" si="36"/>
        <v>2.9697624190064831E-2</v>
      </c>
    </row>
    <row r="1113" spans="1:4" x14ac:dyDescent="0.55000000000000004">
      <c r="A1113" s="15">
        <v>38384</v>
      </c>
      <c r="B1113" s="14">
        <v>191.8</v>
      </c>
      <c r="C1113" s="19">
        <f t="shared" si="35"/>
        <v>38411</v>
      </c>
      <c r="D1113" s="24">
        <f t="shared" si="36"/>
        <v>3.0075187969925032E-2</v>
      </c>
    </row>
    <row r="1114" spans="1:4" x14ac:dyDescent="0.55000000000000004">
      <c r="A1114" s="15">
        <v>38412</v>
      </c>
      <c r="B1114" s="14">
        <v>193.3</v>
      </c>
      <c r="C1114" s="19">
        <f t="shared" si="35"/>
        <v>38442</v>
      </c>
      <c r="D1114" s="24">
        <f t="shared" si="36"/>
        <v>3.1483457844183604E-2</v>
      </c>
    </row>
    <row r="1115" spans="1:4" x14ac:dyDescent="0.55000000000000004">
      <c r="A1115" s="15">
        <v>38443</v>
      </c>
      <c r="B1115" s="14">
        <v>194.6</v>
      </c>
      <c r="C1115" s="19">
        <f t="shared" si="35"/>
        <v>38472</v>
      </c>
      <c r="D1115" s="24">
        <f t="shared" si="36"/>
        <v>3.5106382978723483E-2</v>
      </c>
    </row>
    <row r="1116" spans="1:4" x14ac:dyDescent="0.55000000000000004">
      <c r="A1116" s="15">
        <v>38473</v>
      </c>
      <c r="B1116" s="14">
        <v>194.4</v>
      </c>
      <c r="C1116" s="19">
        <f t="shared" si="35"/>
        <v>38503</v>
      </c>
      <c r="D1116" s="24">
        <f t="shared" si="36"/>
        <v>2.8027498677948293E-2</v>
      </c>
    </row>
    <row r="1117" spans="1:4" x14ac:dyDescent="0.55000000000000004">
      <c r="A1117" s="15">
        <v>38504</v>
      </c>
      <c r="B1117" s="14">
        <v>194.5</v>
      </c>
      <c r="C1117" s="19">
        <f t="shared" si="35"/>
        <v>38533</v>
      </c>
      <c r="D1117" s="24">
        <f t="shared" si="36"/>
        <v>2.530311017395892E-2</v>
      </c>
    </row>
    <row r="1118" spans="1:4" x14ac:dyDescent="0.55000000000000004">
      <c r="A1118" s="15">
        <v>38534</v>
      </c>
      <c r="B1118" s="14">
        <v>195.4</v>
      </c>
      <c r="C1118" s="19">
        <f t="shared" si="35"/>
        <v>38564</v>
      </c>
      <c r="D1118" s="24">
        <f t="shared" si="36"/>
        <v>3.1678986272439369E-2</v>
      </c>
    </row>
    <row r="1119" spans="1:4" x14ac:dyDescent="0.55000000000000004">
      <c r="A1119" s="15">
        <v>38565</v>
      </c>
      <c r="B1119" s="14">
        <v>196.4</v>
      </c>
      <c r="C1119" s="19">
        <f t="shared" si="35"/>
        <v>38595</v>
      </c>
      <c r="D1119" s="24">
        <f t="shared" si="36"/>
        <v>3.641160949868083E-2</v>
      </c>
    </row>
    <row r="1120" spans="1:4" x14ac:dyDescent="0.55000000000000004">
      <c r="A1120" s="15">
        <v>38596</v>
      </c>
      <c r="B1120" s="14">
        <v>198.8</v>
      </c>
      <c r="C1120" s="19">
        <f t="shared" si="35"/>
        <v>38625</v>
      </c>
      <c r="D1120" s="24">
        <f t="shared" si="36"/>
        <v>4.6866771985255351E-2</v>
      </c>
    </row>
    <row r="1121" spans="1:4" x14ac:dyDescent="0.55000000000000004">
      <c r="A1121" s="15">
        <v>38626</v>
      </c>
      <c r="B1121" s="14">
        <v>199.2</v>
      </c>
      <c r="C1121" s="19">
        <f t="shared" si="35"/>
        <v>38656</v>
      </c>
      <c r="D1121" s="24">
        <f t="shared" si="36"/>
        <v>4.3478260869565188E-2</v>
      </c>
    </row>
    <row r="1122" spans="1:4" x14ac:dyDescent="0.55000000000000004">
      <c r="A1122" s="15">
        <v>38657</v>
      </c>
      <c r="B1122" s="14">
        <v>197.6</v>
      </c>
      <c r="C1122" s="19">
        <f t="shared" si="35"/>
        <v>38686</v>
      </c>
      <c r="D1122" s="24">
        <f t="shared" si="36"/>
        <v>3.4554973821989465E-2</v>
      </c>
    </row>
    <row r="1123" spans="1:4" x14ac:dyDescent="0.55000000000000004">
      <c r="A1123" s="15">
        <v>38687</v>
      </c>
      <c r="B1123" s="14">
        <v>196.8</v>
      </c>
      <c r="C1123" s="19">
        <f t="shared" si="35"/>
        <v>38717</v>
      </c>
      <c r="D1123" s="24">
        <f t="shared" si="36"/>
        <v>3.4156594850236477E-2</v>
      </c>
    </row>
    <row r="1124" spans="1:4" x14ac:dyDescent="0.55000000000000004">
      <c r="A1124" s="15">
        <v>38718</v>
      </c>
      <c r="B1124" s="14">
        <v>198.3</v>
      </c>
      <c r="C1124" s="19">
        <f t="shared" si="35"/>
        <v>38748</v>
      </c>
      <c r="D1124" s="24">
        <f t="shared" si="36"/>
        <v>3.9853172522286373E-2</v>
      </c>
    </row>
    <row r="1125" spans="1:4" x14ac:dyDescent="0.55000000000000004">
      <c r="A1125" s="15">
        <v>38749</v>
      </c>
      <c r="B1125" s="14">
        <v>198.7</v>
      </c>
      <c r="C1125" s="19">
        <f t="shared" si="35"/>
        <v>38776</v>
      </c>
      <c r="D1125" s="24">
        <f t="shared" si="36"/>
        <v>3.59749739311781E-2</v>
      </c>
    </row>
    <row r="1126" spans="1:4" x14ac:dyDescent="0.55000000000000004">
      <c r="A1126" s="15">
        <v>38777</v>
      </c>
      <c r="B1126" s="14">
        <v>199.8</v>
      </c>
      <c r="C1126" s="19">
        <f t="shared" si="35"/>
        <v>38807</v>
      </c>
      <c r="D1126" s="24">
        <f t="shared" si="36"/>
        <v>3.3626487325400856E-2</v>
      </c>
    </row>
    <row r="1127" spans="1:4" x14ac:dyDescent="0.55000000000000004">
      <c r="A1127" s="15">
        <v>38808</v>
      </c>
      <c r="B1127" s="14">
        <v>201.5</v>
      </c>
      <c r="C1127" s="19">
        <f t="shared" si="35"/>
        <v>38837</v>
      </c>
      <c r="D1127" s="24">
        <f t="shared" si="36"/>
        <v>3.5457348406988665E-2</v>
      </c>
    </row>
    <row r="1128" spans="1:4" x14ac:dyDescent="0.55000000000000004">
      <c r="A1128" s="15">
        <v>38838</v>
      </c>
      <c r="B1128" s="14">
        <v>202.5</v>
      </c>
      <c r="C1128" s="19">
        <f t="shared" si="35"/>
        <v>38868</v>
      </c>
      <c r="D1128" s="24">
        <f t="shared" si="36"/>
        <v>4.1666666666666741E-2</v>
      </c>
    </row>
    <row r="1129" spans="1:4" x14ac:dyDescent="0.55000000000000004">
      <c r="A1129" s="15">
        <v>38869</v>
      </c>
      <c r="B1129" s="14">
        <v>202.9</v>
      </c>
      <c r="C1129" s="19">
        <f t="shared" si="35"/>
        <v>38898</v>
      </c>
      <c r="D1129" s="24">
        <f t="shared" si="36"/>
        <v>4.3187660668380534E-2</v>
      </c>
    </row>
    <row r="1130" spans="1:4" x14ac:dyDescent="0.55000000000000004">
      <c r="A1130" s="15">
        <v>38899</v>
      </c>
      <c r="B1130" s="14">
        <v>203.5</v>
      </c>
      <c r="C1130" s="19">
        <f t="shared" si="35"/>
        <v>38929</v>
      </c>
      <c r="D1130" s="24">
        <f t="shared" si="36"/>
        <v>4.1453428863869046E-2</v>
      </c>
    </row>
    <row r="1131" spans="1:4" x14ac:dyDescent="0.55000000000000004">
      <c r="A1131" s="15">
        <v>38930</v>
      </c>
      <c r="B1131" s="14">
        <v>203.9</v>
      </c>
      <c r="C1131" s="19">
        <f t="shared" si="35"/>
        <v>38960</v>
      </c>
      <c r="D1131" s="24">
        <f t="shared" si="36"/>
        <v>3.8187372708757605E-2</v>
      </c>
    </row>
    <row r="1132" spans="1:4" x14ac:dyDescent="0.55000000000000004">
      <c r="A1132" s="15">
        <v>38961</v>
      </c>
      <c r="B1132" s="14">
        <v>202.9</v>
      </c>
      <c r="C1132" s="19">
        <f t="shared" si="35"/>
        <v>38990</v>
      </c>
      <c r="D1132" s="24">
        <f t="shared" si="36"/>
        <v>2.0623742454728422E-2</v>
      </c>
    </row>
    <row r="1133" spans="1:4" x14ac:dyDescent="0.55000000000000004">
      <c r="A1133" s="15">
        <v>38991</v>
      </c>
      <c r="B1133" s="14">
        <v>201.8</v>
      </c>
      <c r="C1133" s="19">
        <f t="shared" si="35"/>
        <v>39021</v>
      </c>
      <c r="D1133" s="24">
        <f t="shared" si="36"/>
        <v>1.3052208835341528E-2</v>
      </c>
    </row>
    <row r="1134" spans="1:4" x14ac:dyDescent="0.55000000000000004">
      <c r="A1134" s="15">
        <v>39022</v>
      </c>
      <c r="B1134" s="14">
        <v>201.5</v>
      </c>
      <c r="C1134" s="19">
        <f t="shared" si="35"/>
        <v>39051</v>
      </c>
      <c r="D1134" s="24">
        <f t="shared" si="36"/>
        <v>1.9736842105263275E-2</v>
      </c>
    </row>
    <row r="1135" spans="1:4" x14ac:dyDescent="0.55000000000000004">
      <c r="A1135" s="15">
        <v>39052</v>
      </c>
      <c r="B1135" s="14">
        <v>201.8</v>
      </c>
      <c r="C1135" s="19">
        <f t="shared" si="35"/>
        <v>39082</v>
      </c>
      <c r="D1135" s="24">
        <f t="shared" si="36"/>
        <v>2.5406504065040636E-2</v>
      </c>
    </row>
    <row r="1136" spans="1:4" x14ac:dyDescent="0.55000000000000004">
      <c r="A1136" s="15">
        <v>39083</v>
      </c>
      <c r="B1136" s="14">
        <v>202.416</v>
      </c>
      <c r="C1136" s="19">
        <f t="shared" si="35"/>
        <v>39113</v>
      </c>
      <c r="D1136" s="24">
        <f t="shared" si="36"/>
        <v>2.0756429652042385E-2</v>
      </c>
    </row>
    <row r="1137" spans="1:4" x14ac:dyDescent="0.55000000000000004">
      <c r="A1137" s="15">
        <v>39114</v>
      </c>
      <c r="B1137" s="14">
        <v>203.499</v>
      </c>
      <c r="C1137" s="19">
        <f t="shared" si="35"/>
        <v>39141</v>
      </c>
      <c r="D1137" s="24">
        <f t="shared" si="36"/>
        <v>2.4151987921489759E-2</v>
      </c>
    </row>
    <row r="1138" spans="1:4" x14ac:dyDescent="0.55000000000000004">
      <c r="A1138" s="15">
        <v>39142</v>
      </c>
      <c r="B1138" s="14">
        <v>205.352</v>
      </c>
      <c r="C1138" s="19">
        <f t="shared" si="35"/>
        <v>39172</v>
      </c>
      <c r="D1138" s="24">
        <f t="shared" si="36"/>
        <v>2.7787787787787677E-2</v>
      </c>
    </row>
    <row r="1139" spans="1:4" x14ac:dyDescent="0.55000000000000004">
      <c r="A1139" s="15">
        <v>39173</v>
      </c>
      <c r="B1139" s="14">
        <v>206.68600000000001</v>
      </c>
      <c r="C1139" s="19">
        <f t="shared" si="35"/>
        <v>39202</v>
      </c>
      <c r="D1139" s="24">
        <f t="shared" si="36"/>
        <v>2.5736972704714756E-2</v>
      </c>
    </row>
    <row r="1140" spans="1:4" x14ac:dyDescent="0.55000000000000004">
      <c r="A1140" s="15">
        <v>39203</v>
      </c>
      <c r="B1140" s="14">
        <v>207.94900000000001</v>
      </c>
      <c r="C1140" s="19">
        <f t="shared" si="35"/>
        <v>39233</v>
      </c>
      <c r="D1140" s="24">
        <f t="shared" si="36"/>
        <v>2.6908641975308623E-2</v>
      </c>
    </row>
    <row r="1141" spans="1:4" x14ac:dyDescent="0.55000000000000004">
      <c r="A1141" s="15">
        <v>39234</v>
      </c>
      <c r="B1141" s="14">
        <v>208.352</v>
      </c>
      <c r="C1141" s="19">
        <f t="shared" si="35"/>
        <v>39263</v>
      </c>
      <c r="D1141" s="24">
        <f t="shared" si="36"/>
        <v>2.6870379497289321E-2</v>
      </c>
    </row>
    <row r="1142" spans="1:4" x14ac:dyDescent="0.55000000000000004">
      <c r="A1142" s="15">
        <v>39264</v>
      </c>
      <c r="B1142" s="14">
        <v>208.29900000000001</v>
      </c>
      <c r="C1142" s="19">
        <f t="shared" si="35"/>
        <v>39294</v>
      </c>
      <c r="D1142" s="24">
        <f t="shared" si="36"/>
        <v>2.3582309582309557E-2</v>
      </c>
    </row>
    <row r="1143" spans="1:4" x14ac:dyDescent="0.55000000000000004">
      <c r="A1143" s="15">
        <v>39295</v>
      </c>
      <c r="B1143" s="14">
        <v>207.917</v>
      </c>
      <c r="C1143" s="19">
        <f t="shared" si="35"/>
        <v>39325</v>
      </c>
      <c r="D1143" s="24">
        <f t="shared" si="36"/>
        <v>1.9700833742030355E-2</v>
      </c>
    </row>
    <row r="1144" spans="1:4" x14ac:dyDescent="0.55000000000000004">
      <c r="A1144" s="15">
        <v>39326</v>
      </c>
      <c r="B1144" s="14">
        <v>208.49</v>
      </c>
      <c r="C1144" s="19">
        <f t="shared" si="35"/>
        <v>39355</v>
      </c>
      <c r="D1144" s="24">
        <f t="shared" si="36"/>
        <v>2.755051749630355E-2</v>
      </c>
    </row>
    <row r="1145" spans="1:4" x14ac:dyDescent="0.55000000000000004">
      <c r="A1145" s="15">
        <v>39356</v>
      </c>
      <c r="B1145" s="14">
        <v>208.93600000000001</v>
      </c>
      <c r="C1145" s="19">
        <f t="shared" si="35"/>
        <v>39386</v>
      </c>
      <c r="D1145" s="24">
        <f t="shared" si="36"/>
        <v>3.5361744301288356E-2</v>
      </c>
    </row>
    <row r="1146" spans="1:4" x14ac:dyDescent="0.55000000000000004">
      <c r="A1146" s="15">
        <v>39387</v>
      </c>
      <c r="B1146" s="14">
        <v>210.17699999999999</v>
      </c>
      <c r="C1146" s="19">
        <f t="shared" si="35"/>
        <v>39416</v>
      </c>
      <c r="D1146" s="24">
        <f t="shared" si="36"/>
        <v>4.3062034739454136E-2</v>
      </c>
    </row>
    <row r="1147" spans="1:4" x14ac:dyDescent="0.55000000000000004">
      <c r="A1147" s="15">
        <v>39417</v>
      </c>
      <c r="B1147" s="14">
        <v>210.036</v>
      </c>
      <c r="C1147" s="19">
        <f t="shared" si="35"/>
        <v>39447</v>
      </c>
      <c r="D1147" s="24">
        <f t="shared" si="36"/>
        <v>4.0812685827551931E-2</v>
      </c>
    </row>
    <row r="1148" spans="1:4" x14ac:dyDescent="0.55000000000000004">
      <c r="A1148" s="15">
        <v>39448</v>
      </c>
      <c r="B1148" s="14">
        <v>211.08</v>
      </c>
      <c r="C1148" s="19">
        <f t="shared" si="35"/>
        <v>39478</v>
      </c>
      <c r="D1148" s="24">
        <f t="shared" si="36"/>
        <v>4.2802940479013563E-2</v>
      </c>
    </row>
    <row r="1149" spans="1:4" x14ac:dyDescent="0.55000000000000004">
      <c r="A1149" s="15">
        <v>39479</v>
      </c>
      <c r="B1149" s="14">
        <v>211.69300000000001</v>
      </c>
      <c r="C1149" s="19">
        <f t="shared" si="35"/>
        <v>39507</v>
      </c>
      <c r="D1149" s="24">
        <f t="shared" si="36"/>
        <v>4.0265554130487269E-2</v>
      </c>
    </row>
    <row r="1150" spans="1:4" x14ac:dyDescent="0.55000000000000004">
      <c r="A1150" s="15">
        <v>39508</v>
      </c>
      <c r="B1150" s="14">
        <v>213.52799999999999</v>
      </c>
      <c r="C1150" s="19">
        <f t="shared" si="35"/>
        <v>39538</v>
      </c>
      <c r="D1150" s="24">
        <f t="shared" si="36"/>
        <v>3.981456231251701E-2</v>
      </c>
    </row>
    <row r="1151" spans="1:4" x14ac:dyDescent="0.55000000000000004">
      <c r="A1151" s="15">
        <v>39539</v>
      </c>
      <c r="B1151" s="14">
        <v>214.82300000000001</v>
      </c>
      <c r="C1151" s="19">
        <f t="shared" si="35"/>
        <v>39568</v>
      </c>
      <c r="D1151" s="24">
        <f t="shared" si="36"/>
        <v>3.9368897748275122E-2</v>
      </c>
    </row>
    <row r="1152" spans="1:4" x14ac:dyDescent="0.55000000000000004">
      <c r="A1152" s="15">
        <v>39569</v>
      </c>
      <c r="B1152" s="14">
        <v>216.63200000000001</v>
      </c>
      <c r="C1152" s="19">
        <f t="shared" si="35"/>
        <v>39599</v>
      </c>
      <c r="D1152" s="24">
        <f t="shared" si="36"/>
        <v>4.17554304180352E-2</v>
      </c>
    </row>
    <row r="1153" spans="1:4" x14ac:dyDescent="0.55000000000000004">
      <c r="A1153" s="15">
        <v>39600</v>
      </c>
      <c r="B1153" s="14">
        <v>218.815</v>
      </c>
      <c r="C1153" s="19">
        <f t="shared" si="35"/>
        <v>39629</v>
      </c>
      <c r="D1153" s="24">
        <f t="shared" si="36"/>
        <v>5.0217900476117405E-2</v>
      </c>
    </row>
    <row r="1154" spans="1:4" x14ac:dyDescent="0.55000000000000004">
      <c r="A1154" s="15">
        <v>39630</v>
      </c>
      <c r="B1154" s="14">
        <v>219.964</v>
      </c>
      <c r="C1154" s="19">
        <f t="shared" si="35"/>
        <v>39660</v>
      </c>
      <c r="D1154" s="24">
        <f t="shared" si="36"/>
        <v>5.6001229002539565E-2</v>
      </c>
    </row>
    <row r="1155" spans="1:4" x14ac:dyDescent="0.55000000000000004">
      <c r="A1155" s="15">
        <v>39661</v>
      </c>
      <c r="B1155" s="14">
        <v>219.08600000000001</v>
      </c>
      <c r="C1155" s="19">
        <f t="shared" si="35"/>
        <v>39691</v>
      </c>
      <c r="D1155" s="24">
        <f t="shared" si="36"/>
        <v>5.3718551152623473E-2</v>
      </c>
    </row>
    <row r="1156" spans="1:4" x14ac:dyDescent="0.55000000000000004">
      <c r="A1156" s="15">
        <v>39692</v>
      </c>
      <c r="B1156" s="14">
        <v>218.78299999999999</v>
      </c>
      <c r="C1156" s="19">
        <f t="shared" si="35"/>
        <v>39721</v>
      </c>
      <c r="D1156" s="24">
        <f t="shared" si="36"/>
        <v>4.9369274305721911E-2</v>
      </c>
    </row>
    <row r="1157" spans="1:4" x14ac:dyDescent="0.55000000000000004">
      <c r="A1157" s="15">
        <v>39722</v>
      </c>
      <c r="B1157" s="14">
        <v>216.57300000000001</v>
      </c>
      <c r="C1157" s="19">
        <f t="shared" si="35"/>
        <v>39752</v>
      </c>
      <c r="D1157" s="24">
        <f t="shared" si="36"/>
        <v>3.655186277137501E-2</v>
      </c>
    </row>
    <row r="1158" spans="1:4" x14ac:dyDescent="0.55000000000000004">
      <c r="A1158" s="15">
        <v>39753</v>
      </c>
      <c r="B1158" s="14">
        <v>212.42500000000001</v>
      </c>
      <c r="C1158" s="19">
        <f t="shared" si="35"/>
        <v>39782</v>
      </c>
      <c r="D1158" s="24">
        <f t="shared" si="36"/>
        <v>1.0695746918073956E-2</v>
      </c>
    </row>
    <row r="1159" spans="1:4" x14ac:dyDescent="0.55000000000000004">
      <c r="A1159" s="15">
        <v>39783</v>
      </c>
      <c r="B1159" s="14">
        <v>210.22800000000001</v>
      </c>
      <c r="C1159" s="19">
        <f t="shared" si="35"/>
        <v>39813</v>
      </c>
      <c r="D1159" s="24">
        <f t="shared" si="36"/>
        <v>9.1412900645604367E-4</v>
      </c>
    </row>
    <row r="1160" spans="1:4" x14ac:dyDescent="0.55000000000000004">
      <c r="A1160" s="15">
        <v>39814</v>
      </c>
      <c r="B1160" s="14">
        <v>211.143</v>
      </c>
      <c r="C1160" s="19">
        <f t="shared" si="35"/>
        <v>39844</v>
      </c>
      <c r="D1160" s="24">
        <f t="shared" si="36"/>
        <v>2.984650369528552E-4</v>
      </c>
    </row>
    <row r="1161" spans="1:4" x14ac:dyDescent="0.55000000000000004">
      <c r="A1161" s="15">
        <v>39845</v>
      </c>
      <c r="B1161" s="14">
        <v>212.19300000000001</v>
      </c>
      <c r="C1161" s="19">
        <f t="shared" ref="C1161:C1224" si="37">IF(A1161="","",EOMONTH(A1161,0))</f>
        <v>39872</v>
      </c>
      <c r="D1161" s="24">
        <f t="shared" si="36"/>
        <v>2.361910880378737E-3</v>
      </c>
    </row>
    <row r="1162" spans="1:4" x14ac:dyDescent="0.55000000000000004">
      <c r="A1162" s="15">
        <v>39873</v>
      </c>
      <c r="B1162" s="14">
        <v>212.709</v>
      </c>
      <c r="C1162" s="19">
        <f t="shared" si="37"/>
        <v>39903</v>
      </c>
      <c r="D1162" s="24">
        <f t="shared" si="36"/>
        <v>-3.8355625491738321E-3</v>
      </c>
    </row>
    <row r="1163" spans="1:4" x14ac:dyDescent="0.55000000000000004">
      <c r="A1163" s="15">
        <v>39904</v>
      </c>
      <c r="B1163" s="14">
        <v>213.24</v>
      </c>
      <c r="C1163" s="19">
        <f t="shared" si="37"/>
        <v>39933</v>
      </c>
      <c r="D1163" s="24">
        <f t="shared" si="36"/>
        <v>-7.3688571521671742E-3</v>
      </c>
    </row>
    <row r="1164" spans="1:4" x14ac:dyDescent="0.55000000000000004">
      <c r="A1164" s="15">
        <v>39934</v>
      </c>
      <c r="B1164" s="14">
        <v>213.85599999999999</v>
      </c>
      <c r="C1164" s="19">
        <f t="shared" si="37"/>
        <v>39964</v>
      </c>
      <c r="D1164" s="24">
        <f t="shared" si="36"/>
        <v>-1.2814357989586078E-2</v>
      </c>
    </row>
    <row r="1165" spans="1:4" x14ac:dyDescent="0.55000000000000004">
      <c r="A1165" s="15">
        <v>39965</v>
      </c>
      <c r="B1165" s="14">
        <v>215.69300000000001</v>
      </c>
      <c r="C1165" s="19">
        <f t="shared" si="37"/>
        <v>39994</v>
      </c>
      <c r="D1165" s="24">
        <f t="shared" si="36"/>
        <v>-1.4267760436898702E-2</v>
      </c>
    </row>
    <row r="1166" spans="1:4" x14ac:dyDescent="0.55000000000000004">
      <c r="A1166" s="15">
        <v>39995</v>
      </c>
      <c r="B1166" s="14">
        <v>215.351</v>
      </c>
      <c r="C1166" s="19">
        <f t="shared" si="37"/>
        <v>40025</v>
      </c>
      <c r="D1166" s="24">
        <f t="shared" si="36"/>
        <v>-2.097161353676058E-2</v>
      </c>
    </row>
    <row r="1167" spans="1:4" x14ac:dyDescent="0.55000000000000004">
      <c r="A1167" s="15">
        <v>40026</v>
      </c>
      <c r="B1167" s="14">
        <v>215.834</v>
      </c>
      <c r="C1167" s="19">
        <f t="shared" si="37"/>
        <v>40056</v>
      </c>
      <c r="D1167" s="24">
        <f t="shared" si="36"/>
        <v>-1.4843486119606064E-2</v>
      </c>
    </row>
    <row r="1168" spans="1:4" x14ac:dyDescent="0.55000000000000004">
      <c r="A1168" s="15">
        <v>40057</v>
      </c>
      <c r="B1168" s="14">
        <v>215.96899999999999</v>
      </c>
      <c r="C1168" s="19">
        <f t="shared" si="37"/>
        <v>40086</v>
      </c>
      <c r="D1168" s="24">
        <f t="shared" si="36"/>
        <v>-1.2862059666427395E-2</v>
      </c>
    </row>
    <row r="1169" spans="1:4" x14ac:dyDescent="0.55000000000000004">
      <c r="A1169" s="15">
        <v>40087</v>
      </c>
      <c r="B1169" s="14">
        <v>216.17699999999999</v>
      </c>
      <c r="C1169" s="19">
        <f t="shared" si="37"/>
        <v>40117</v>
      </c>
      <c r="D1169" s="24">
        <f t="shared" si="36"/>
        <v>-1.8284827748612509E-3</v>
      </c>
    </row>
    <row r="1170" spans="1:4" x14ac:dyDescent="0.55000000000000004">
      <c r="A1170" s="15">
        <v>40118</v>
      </c>
      <c r="B1170" s="14">
        <v>216.33</v>
      </c>
      <c r="C1170" s="19">
        <f t="shared" si="37"/>
        <v>40147</v>
      </c>
      <c r="D1170" s="24">
        <f t="shared" si="36"/>
        <v>1.8382958691302909E-2</v>
      </c>
    </row>
    <row r="1171" spans="1:4" x14ac:dyDescent="0.55000000000000004">
      <c r="A1171" s="15">
        <v>40148</v>
      </c>
      <c r="B1171" s="14">
        <v>215.94900000000001</v>
      </c>
      <c r="C1171" s="19">
        <f t="shared" si="37"/>
        <v>40178</v>
      </c>
      <c r="D1171" s="24">
        <f t="shared" si="36"/>
        <v>2.7213311262058282E-2</v>
      </c>
    </row>
    <row r="1172" spans="1:4" x14ac:dyDescent="0.55000000000000004">
      <c r="A1172" s="15">
        <v>40179</v>
      </c>
      <c r="B1172" s="14">
        <v>216.68700000000001</v>
      </c>
      <c r="C1172" s="19">
        <f t="shared" si="37"/>
        <v>40209</v>
      </c>
      <c r="D1172" s="24">
        <f t="shared" si="36"/>
        <v>2.6257086429576137E-2</v>
      </c>
    </row>
    <row r="1173" spans="1:4" x14ac:dyDescent="0.55000000000000004">
      <c r="A1173" s="15">
        <v>40210</v>
      </c>
      <c r="B1173" s="14">
        <v>216.74100000000001</v>
      </c>
      <c r="C1173" s="19">
        <f t="shared" si="37"/>
        <v>40237</v>
      </c>
      <c r="D1173" s="24">
        <f t="shared" ref="D1173:D1236" si="38">IF(OR(A1173="",ROW(A1173)&lt;20),"",((B1173/B1161)-1))</f>
        <v>2.1433317781453631E-2</v>
      </c>
    </row>
    <row r="1174" spans="1:4" x14ac:dyDescent="0.55000000000000004">
      <c r="A1174" s="15">
        <v>40238</v>
      </c>
      <c r="B1174" s="14">
        <v>217.631</v>
      </c>
      <c r="C1174" s="19">
        <f t="shared" si="37"/>
        <v>40268</v>
      </c>
      <c r="D1174" s="24">
        <f t="shared" si="38"/>
        <v>2.3139594469439473E-2</v>
      </c>
    </row>
    <row r="1175" spans="1:4" x14ac:dyDescent="0.55000000000000004">
      <c r="A1175" s="15">
        <v>40269</v>
      </c>
      <c r="B1175" s="14">
        <v>218.00899999999999</v>
      </c>
      <c r="C1175" s="19">
        <f t="shared" si="37"/>
        <v>40298</v>
      </c>
      <c r="D1175" s="24">
        <f t="shared" si="38"/>
        <v>2.2364471956480836E-2</v>
      </c>
    </row>
    <row r="1176" spans="1:4" x14ac:dyDescent="0.55000000000000004">
      <c r="A1176" s="15">
        <v>40299</v>
      </c>
      <c r="B1176" s="14">
        <v>218.178</v>
      </c>
      <c r="C1176" s="19">
        <f t="shared" si="37"/>
        <v>40329</v>
      </c>
      <c r="D1176" s="24">
        <f t="shared" si="38"/>
        <v>2.0209860840939786E-2</v>
      </c>
    </row>
    <row r="1177" spans="1:4" x14ac:dyDescent="0.55000000000000004">
      <c r="A1177" s="15">
        <v>40330</v>
      </c>
      <c r="B1177" s="14">
        <v>217.965</v>
      </c>
      <c r="C1177" s="19">
        <f t="shared" si="37"/>
        <v>40359</v>
      </c>
      <c r="D1177" s="24">
        <f t="shared" si="38"/>
        <v>1.053348972845658E-2</v>
      </c>
    </row>
    <row r="1178" spans="1:4" x14ac:dyDescent="0.55000000000000004">
      <c r="A1178" s="15">
        <v>40360</v>
      </c>
      <c r="B1178" s="14">
        <v>218.011</v>
      </c>
      <c r="C1178" s="19">
        <f t="shared" si="37"/>
        <v>40390</v>
      </c>
      <c r="D1178" s="24">
        <f t="shared" si="38"/>
        <v>1.2351927783014638E-2</v>
      </c>
    </row>
    <row r="1179" spans="1:4" x14ac:dyDescent="0.55000000000000004">
      <c r="A1179" s="15">
        <v>40391</v>
      </c>
      <c r="B1179" s="14">
        <v>218.31200000000001</v>
      </c>
      <c r="C1179" s="19">
        <f t="shared" si="37"/>
        <v>40421</v>
      </c>
      <c r="D1179" s="24">
        <f t="shared" si="38"/>
        <v>1.1481045618392027E-2</v>
      </c>
    </row>
    <row r="1180" spans="1:4" x14ac:dyDescent="0.55000000000000004">
      <c r="A1180" s="15">
        <v>40422</v>
      </c>
      <c r="B1180" s="14">
        <v>218.43899999999999</v>
      </c>
      <c r="C1180" s="19">
        <f t="shared" si="37"/>
        <v>40451</v>
      </c>
      <c r="D1180" s="24">
        <f t="shared" si="38"/>
        <v>1.1436826581592729E-2</v>
      </c>
    </row>
    <row r="1181" spans="1:4" x14ac:dyDescent="0.55000000000000004">
      <c r="A1181" s="15">
        <v>40452</v>
      </c>
      <c r="B1181" s="14">
        <v>218.71100000000001</v>
      </c>
      <c r="C1181" s="19">
        <f t="shared" si="37"/>
        <v>40482</v>
      </c>
      <c r="D1181" s="24">
        <f t="shared" si="38"/>
        <v>1.1721876055269531E-2</v>
      </c>
    </row>
    <row r="1182" spans="1:4" x14ac:dyDescent="0.55000000000000004">
      <c r="A1182" s="15">
        <v>40483</v>
      </c>
      <c r="B1182" s="14">
        <v>218.803</v>
      </c>
      <c r="C1182" s="19">
        <f t="shared" si="37"/>
        <v>40512</v>
      </c>
      <c r="D1182" s="24">
        <f t="shared" si="38"/>
        <v>1.1431609115702734E-2</v>
      </c>
    </row>
    <row r="1183" spans="1:4" x14ac:dyDescent="0.55000000000000004">
      <c r="A1183" s="15">
        <v>40513</v>
      </c>
      <c r="B1183" s="14">
        <v>219.179</v>
      </c>
      <c r="C1183" s="19">
        <f t="shared" si="37"/>
        <v>40543</v>
      </c>
      <c r="D1183" s="24">
        <f t="shared" si="38"/>
        <v>1.4957235273143077E-2</v>
      </c>
    </row>
    <row r="1184" spans="1:4" x14ac:dyDescent="0.55000000000000004">
      <c r="A1184" s="15">
        <v>40544</v>
      </c>
      <c r="B1184" s="14">
        <v>220.22300000000001</v>
      </c>
      <c r="C1184" s="19">
        <f t="shared" si="37"/>
        <v>40574</v>
      </c>
      <c r="D1184" s="24">
        <f t="shared" si="38"/>
        <v>1.631846857448771E-2</v>
      </c>
    </row>
    <row r="1185" spans="1:4" x14ac:dyDescent="0.55000000000000004">
      <c r="A1185" s="15">
        <v>40575</v>
      </c>
      <c r="B1185" s="14">
        <v>221.309</v>
      </c>
      <c r="C1185" s="19">
        <f t="shared" si="37"/>
        <v>40602</v>
      </c>
      <c r="D1185" s="24">
        <f t="shared" si="38"/>
        <v>2.1075846286581656E-2</v>
      </c>
    </row>
    <row r="1186" spans="1:4" x14ac:dyDescent="0.55000000000000004">
      <c r="A1186" s="15">
        <v>40603</v>
      </c>
      <c r="B1186" s="14">
        <v>223.46700000000001</v>
      </c>
      <c r="C1186" s="19">
        <f t="shared" si="37"/>
        <v>40633</v>
      </c>
      <c r="D1186" s="24">
        <f t="shared" si="38"/>
        <v>2.6816032642408505E-2</v>
      </c>
    </row>
    <row r="1187" spans="1:4" x14ac:dyDescent="0.55000000000000004">
      <c r="A1187" s="15">
        <v>40634</v>
      </c>
      <c r="B1187" s="14">
        <v>224.90600000000001</v>
      </c>
      <c r="C1187" s="19">
        <f t="shared" si="37"/>
        <v>40663</v>
      </c>
      <c r="D1187" s="24">
        <f t="shared" si="38"/>
        <v>3.1636308592764673E-2</v>
      </c>
    </row>
    <row r="1188" spans="1:4" x14ac:dyDescent="0.55000000000000004">
      <c r="A1188" s="15">
        <v>40664</v>
      </c>
      <c r="B1188" s="14">
        <v>225.964</v>
      </c>
      <c r="C1188" s="19">
        <f t="shared" si="37"/>
        <v>40694</v>
      </c>
      <c r="D1188" s="24">
        <f t="shared" si="38"/>
        <v>3.5686457846345609E-2</v>
      </c>
    </row>
    <row r="1189" spans="1:4" x14ac:dyDescent="0.55000000000000004">
      <c r="A1189" s="15">
        <v>40695</v>
      </c>
      <c r="B1189" s="14">
        <v>225.72200000000001</v>
      </c>
      <c r="C1189" s="19">
        <f t="shared" si="37"/>
        <v>40724</v>
      </c>
      <c r="D1189" s="24">
        <f t="shared" si="38"/>
        <v>3.5588282522423409E-2</v>
      </c>
    </row>
    <row r="1190" spans="1:4" x14ac:dyDescent="0.55000000000000004">
      <c r="A1190" s="15">
        <v>40725</v>
      </c>
      <c r="B1190" s="14">
        <v>225.922</v>
      </c>
      <c r="C1190" s="19">
        <f t="shared" si="37"/>
        <v>40755</v>
      </c>
      <c r="D1190" s="24">
        <f t="shared" si="38"/>
        <v>3.6287159822210757E-2</v>
      </c>
    </row>
    <row r="1191" spans="1:4" x14ac:dyDescent="0.55000000000000004">
      <c r="A1191" s="15">
        <v>40756</v>
      </c>
      <c r="B1191" s="14">
        <v>226.54499999999999</v>
      </c>
      <c r="C1191" s="19">
        <f t="shared" si="37"/>
        <v>40786</v>
      </c>
      <c r="D1191" s="24">
        <f t="shared" si="38"/>
        <v>3.7712081791197782E-2</v>
      </c>
    </row>
    <row r="1192" spans="1:4" x14ac:dyDescent="0.55000000000000004">
      <c r="A1192" s="15">
        <v>40787</v>
      </c>
      <c r="B1192" s="14">
        <v>226.88900000000001</v>
      </c>
      <c r="C1192" s="19">
        <f t="shared" si="37"/>
        <v>40816</v>
      </c>
      <c r="D1192" s="24">
        <f t="shared" si="38"/>
        <v>3.8683568410402991E-2</v>
      </c>
    </row>
    <row r="1193" spans="1:4" x14ac:dyDescent="0.55000000000000004">
      <c r="A1193" s="15">
        <v>40817</v>
      </c>
      <c r="B1193" s="14">
        <v>226.42099999999999</v>
      </c>
      <c r="C1193" s="19">
        <f t="shared" si="37"/>
        <v>40847</v>
      </c>
      <c r="D1193" s="24">
        <f t="shared" si="38"/>
        <v>3.5251999213574026E-2</v>
      </c>
    </row>
    <row r="1194" spans="1:4" x14ac:dyDescent="0.55000000000000004">
      <c r="A1194" s="15">
        <v>40848</v>
      </c>
      <c r="B1194" s="14">
        <v>226.23</v>
      </c>
      <c r="C1194" s="19">
        <f t="shared" si="37"/>
        <v>40877</v>
      </c>
      <c r="D1194" s="24">
        <f t="shared" si="38"/>
        <v>3.3943775908008567E-2</v>
      </c>
    </row>
    <row r="1195" spans="1:4" x14ac:dyDescent="0.55000000000000004">
      <c r="A1195" s="15">
        <v>40878</v>
      </c>
      <c r="B1195" s="14">
        <v>225.672</v>
      </c>
      <c r="C1195" s="19">
        <f t="shared" si="37"/>
        <v>40908</v>
      </c>
      <c r="D1195" s="24">
        <f t="shared" si="38"/>
        <v>2.9624188448710953E-2</v>
      </c>
    </row>
    <row r="1196" spans="1:4" x14ac:dyDescent="0.55000000000000004">
      <c r="A1196" s="15">
        <v>40909</v>
      </c>
      <c r="B1196" s="14">
        <v>226.66499999999999</v>
      </c>
      <c r="C1196" s="19">
        <f t="shared" si="37"/>
        <v>40939</v>
      </c>
      <c r="D1196" s="24">
        <f t="shared" si="38"/>
        <v>2.9252167121508466E-2</v>
      </c>
    </row>
    <row r="1197" spans="1:4" x14ac:dyDescent="0.55000000000000004">
      <c r="A1197" s="15">
        <v>40940</v>
      </c>
      <c r="B1197" s="14">
        <v>227.66300000000001</v>
      </c>
      <c r="C1197" s="19">
        <f t="shared" si="37"/>
        <v>40968</v>
      </c>
      <c r="D1197" s="24">
        <f t="shared" si="38"/>
        <v>2.8710987804382082E-2</v>
      </c>
    </row>
    <row r="1198" spans="1:4" x14ac:dyDescent="0.55000000000000004">
      <c r="A1198" s="15">
        <v>40969</v>
      </c>
      <c r="B1198" s="14">
        <v>229.392</v>
      </c>
      <c r="C1198" s="19">
        <f t="shared" si="37"/>
        <v>40999</v>
      </c>
      <c r="D1198" s="24">
        <f t="shared" si="38"/>
        <v>2.6513981930217811E-2</v>
      </c>
    </row>
    <row r="1199" spans="1:4" x14ac:dyDescent="0.55000000000000004">
      <c r="A1199" s="15">
        <v>41000</v>
      </c>
      <c r="B1199" s="14">
        <v>230.08500000000001</v>
      </c>
      <c r="C1199" s="19">
        <f t="shared" si="37"/>
        <v>41029</v>
      </c>
      <c r="D1199" s="24">
        <f t="shared" si="38"/>
        <v>2.3027398112989372E-2</v>
      </c>
    </row>
    <row r="1200" spans="1:4" x14ac:dyDescent="0.55000000000000004">
      <c r="A1200" s="15">
        <v>41030</v>
      </c>
      <c r="B1200" s="14">
        <v>229.815</v>
      </c>
      <c r="C1200" s="19">
        <f t="shared" si="37"/>
        <v>41060</v>
      </c>
      <c r="D1200" s="24">
        <f t="shared" si="38"/>
        <v>1.7042537749375919E-2</v>
      </c>
    </row>
    <row r="1201" spans="1:4" x14ac:dyDescent="0.55000000000000004">
      <c r="A1201" s="15">
        <v>41061</v>
      </c>
      <c r="B1201" s="14">
        <v>229.47800000000001</v>
      </c>
      <c r="C1201" s="19">
        <f t="shared" si="37"/>
        <v>41090</v>
      </c>
      <c r="D1201" s="24">
        <f t="shared" si="38"/>
        <v>1.6639937622385137E-2</v>
      </c>
    </row>
    <row r="1202" spans="1:4" x14ac:dyDescent="0.55000000000000004">
      <c r="A1202" s="15">
        <v>41091</v>
      </c>
      <c r="B1202" s="14">
        <v>229.10400000000001</v>
      </c>
      <c r="C1202" s="19">
        <f t="shared" si="37"/>
        <v>41121</v>
      </c>
      <c r="D1202" s="24">
        <f t="shared" si="38"/>
        <v>1.4084507042253502E-2</v>
      </c>
    </row>
    <row r="1203" spans="1:4" x14ac:dyDescent="0.55000000000000004">
      <c r="A1203" s="15">
        <v>41122</v>
      </c>
      <c r="B1203" s="14">
        <v>230.37899999999999</v>
      </c>
      <c r="C1203" s="19">
        <f t="shared" si="37"/>
        <v>41152</v>
      </c>
      <c r="D1203" s="24">
        <f t="shared" si="38"/>
        <v>1.692378997550148E-2</v>
      </c>
    </row>
    <row r="1204" spans="1:4" x14ac:dyDescent="0.55000000000000004">
      <c r="A1204" s="15">
        <v>41153</v>
      </c>
      <c r="B1204" s="14">
        <v>231.40700000000001</v>
      </c>
      <c r="C1204" s="19">
        <f t="shared" si="37"/>
        <v>41182</v>
      </c>
      <c r="D1204" s="24">
        <f t="shared" si="38"/>
        <v>1.9912820806649911E-2</v>
      </c>
    </row>
    <row r="1205" spans="1:4" x14ac:dyDescent="0.55000000000000004">
      <c r="A1205" s="15">
        <v>41183</v>
      </c>
      <c r="B1205" s="14">
        <v>231.31700000000001</v>
      </c>
      <c r="C1205" s="19">
        <f t="shared" si="37"/>
        <v>41213</v>
      </c>
      <c r="D1205" s="24">
        <f t="shared" si="38"/>
        <v>2.1623435988711304E-2</v>
      </c>
    </row>
    <row r="1206" spans="1:4" x14ac:dyDescent="0.55000000000000004">
      <c r="A1206" s="15">
        <v>41214</v>
      </c>
      <c r="B1206" s="14">
        <v>230.221</v>
      </c>
      <c r="C1206" s="19">
        <f t="shared" si="37"/>
        <v>41243</v>
      </c>
      <c r="D1206" s="24">
        <f t="shared" si="38"/>
        <v>1.7641338460858469E-2</v>
      </c>
    </row>
    <row r="1207" spans="1:4" x14ac:dyDescent="0.55000000000000004">
      <c r="A1207" s="15">
        <v>41244</v>
      </c>
      <c r="B1207" s="14">
        <v>229.601</v>
      </c>
      <c r="C1207" s="19">
        <f t="shared" si="37"/>
        <v>41274</v>
      </c>
      <c r="D1207" s="24">
        <f t="shared" si="38"/>
        <v>1.7410223687475579E-2</v>
      </c>
    </row>
    <row r="1208" spans="1:4" x14ac:dyDescent="0.55000000000000004">
      <c r="A1208" s="15">
        <v>41275</v>
      </c>
      <c r="B1208" s="14">
        <v>230.28</v>
      </c>
      <c r="C1208" s="19">
        <f t="shared" si="37"/>
        <v>41305</v>
      </c>
      <c r="D1208" s="24">
        <f t="shared" si="38"/>
        <v>1.5948646681225531E-2</v>
      </c>
    </row>
    <row r="1209" spans="1:4" x14ac:dyDescent="0.55000000000000004">
      <c r="A1209" s="15">
        <v>41306</v>
      </c>
      <c r="B1209" s="14">
        <v>232.166</v>
      </c>
      <c r="C1209" s="19">
        <f t="shared" si="37"/>
        <v>41333</v>
      </c>
      <c r="D1209" s="24">
        <f t="shared" si="38"/>
        <v>1.9779235097490577E-2</v>
      </c>
    </row>
    <row r="1210" spans="1:4" x14ac:dyDescent="0.55000000000000004">
      <c r="A1210" s="15">
        <v>41334</v>
      </c>
      <c r="B1210" s="14">
        <v>232.773</v>
      </c>
      <c r="C1210" s="19">
        <f t="shared" si="37"/>
        <v>41364</v>
      </c>
      <c r="D1210" s="24">
        <f t="shared" si="38"/>
        <v>1.4738962125967703E-2</v>
      </c>
    </row>
    <row r="1211" spans="1:4" x14ac:dyDescent="0.55000000000000004">
      <c r="A1211" s="15">
        <v>41365</v>
      </c>
      <c r="B1211" s="14">
        <v>232.53100000000001</v>
      </c>
      <c r="C1211" s="19">
        <f t="shared" si="37"/>
        <v>41394</v>
      </c>
      <c r="D1211" s="24">
        <f t="shared" si="38"/>
        <v>1.0630853814894481E-2</v>
      </c>
    </row>
    <row r="1212" spans="1:4" x14ac:dyDescent="0.55000000000000004">
      <c r="A1212" s="15">
        <v>41395</v>
      </c>
      <c r="B1212" s="14">
        <v>232.94499999999999</v>
      </c>
      <c r="C1212" s="19">
        <f t="shared" si="37"/>
        <v>41425</v>
      </c>
      <c r="D1212" s="24">
        <f t="shared" si="38"/>
        <v>1.3619650588516885E-2</v>
      </c>
    </row>
    <row r="1213" spans="1:4" x14ac:dyDescent="0.55000000000000004">
      <c r="A1213" s="15">
        <v>41426</v>
      </c>
      <c r="B1213" s="14">
        <v>233.50399999999999</v>
      </c>
      <c r="C1213" s="19">
        <f t="shared" si="37"/>
        <v>41455</v>
      </c>
      <c r="D1213" s="24">
        <f t="shared" si="38"/>
        <v>1.7544165453768912E-2</v>
      </c>
    </row>
    <row r="1214" spans="1:4" x14ac:dyDescent="0.55000000000000004">
      <c r="A1214" s="15">
        <v>41456</v>
      </c>
      <c r="B1214" s="14">
        <v>233.596</v>
      </c>
      <c r="C1214" s="19">
        <f t="shared" si="37"/>
        <v>41486</v>
      </c>
      <c r="D1214" s="24">
        <f t="shared" si="38"/>
        <v>1.9606816118443948E-2</v>
      </c>
    </row>
    <row r="1215" spans="1:4" x14ac:dyDescent="0.55000000000000004">
      <c r="A1215" s="15">
        <v>41487</v>
      </c>
      <c r="B1215" s="14">
        <v>233.87700000000001</v>
      </c>
      <c r="C1215" s="19">
        <f t="shared" si="37"/>
        <v>41517</v>
      </c>
      <c r="D1215" s="24">
        <f t="shared" si="38"/>
        <v>1.5183675595431989E-2</v>
      </c>
    </row>
    <row r="1216" spans="1:4" x14ac:dyDescent="0.55000000000000004">
      <c r="A1216" s="15">
        <v>41518</v>
      </c>
      <c r="B1216" s="14">
        <v>234.149</v>
      </c>
      <c r="C1216" s="19">
        <f t="shared" si="37"/>
        <v>41547</v>
      </c>
      <c r="D1216" s="24">
        <f t="shared" si="38"/>
        <v>1.184925261552161E-2</v>
      </c>
    </row>
    <row r="1217" spans="1:4" x14ac:dyDescent="0.55000000000000004">
      <c r="A1217" s="15">
        <v>41548</v>
      </c>
      <c r="B1217" s="14">
        <v>233.54599999999999</v>
      </c>
      <c r="C1217" s="19">
        <f t="shared" si="37"/>
        <v>41578</v>
      </c>
      <c r="D1217" s="24">
        <f t="shared" si="38"/>
        <v>9.6361270464340176E-3</v>
      </c>
    </row>
    <row r="1218" spans="1:4" x14ac:dyDescent="0.55000000000000004">
      <c r="A1218" s="15">
        <v>41579</v>
      </c>
      <c r="B1218" s="14">
        <v>233.06899999999999</v>
      </c>
      <c r="C1218" s="19">
        <f t="shared" si="37"/>
        <v>41608</v>
      </c>
      <c r="D1218" s="24">
        <f t="shared" si="38"/>
        <v>1.2370722045339066E-2</v>
      </c>
    </row>
    <row r="1219" spans="1:4" x14ac:dyDescent="0.55000000000000004">
      <c r="A1219" s="15">
        <v>41609</v>
      </c>
      <c r="B1219" s="14">
        <v>233.04900000000001</v>
      </c>
      <c r="C1219" s="19">
        <f t="shared" si="37"/>
        <v>41639</v>
      </c>
      <c r="D1219" s="24">
        <f t="shared" si="38"/>
        <v>1.501735619618394E-2</v>
      </c>
    </row>
    <row r="1220" spans="1:4" x14ac:dyDescent="0.55000000000000004">
      <c r="A1220" s="15">
        <v>41640</v>
      </c>
      <c r="B1220" s="14">
        <v>233.916</v>
      </c>
      <c r="C1220" s="19">
        <f t="shared" si="37"/>
        <v>41670</v>
      </c>
      <c r="D1220" s="24">
        <f t="shared" si="38"/>
        <v>1.5789473684210575E-2</v>
      </c>
    </row>
    <row r="1221" spans="1:4" x14ac:dyDescent="0.55000000000000004">
      <c r="A1221" s="15">
        <v>41671</v>
      </c>
      <c r="B1221" s="14">
        <v>234.78100000000001</v>
      </c>
      <c r="C1221" s="19">
        <f t="shared" si="37"/>
        <v>41698</v>
      </c>
      <c r="D1221" s="24">
        <f t="shared" si="38"/>
        <v>1.1263492501055294E-2</v>
      </c>
    </row>
    <row r="1222" spans="1:4" x14ac:dyDescent="0.55000000000000004">
      <c r="A1222" s="15">
        <v>41699</v>
      </c>
      <c r="B1222" s="14">
        <v>236.29300000000001</v>
      </c>
      <c r="C1222" s="19">
        <f t="shared" si="37"/>
        <v>41729</v>
      </c>
      <c r="D1222" s="24">
        <f t="shared" si="38"/>
        <v>1.5122028757630801E-2</v>
      </c>
    </row>
    <row r="1223" spans="1:4" x14ac:dyDescent="0.55000000000000004">
      <c r="A1223" s="15">
        <v>41730</v>
      </c>
      <c r="B1223" s="14">
        <v>237.072</v>
      </c>
      <c r="C1223" s="19">
        <f t="shared" si="37"/>
        <v>41759</v>
      </c>
      <c r="D1223" s="24">
        <f t="shared" si="38"/>
        <v>1.9528578985167577E-2</v>
      </c>
    </row>
    <row r="1224" spans="1:4" x14ac:dyDescent="0.55000000000000004">
      <c r="A1224" s="15">
        <v>41760</v>
      </c>
      <c r="B1224" s="14">
        <v>237.9</v>
      </c>
      <c r="C1224" s="19">
        <f t="shared" si="37"/>
        <v>41790</v>
      </c>
      <c r="D1224" s="24">
        <f t="shared" si="38"/>
        <v>2.1271115499366777E-2</v>
      </c>
    </row>
    <row r="1225" spans="1:4" x14ac:dyDescent="0.55000000000000004">
      <c r="A1225" s="15">
        <v>41791</v>
      </c>
      <c r="B1225" s="14">
        <v>238.34299999999999</v>
      </c>
      <c r="C1225" s="19">
        <f t="shared" ref="C1225:C1288" si="39">IF(A1225="","",EOMONTH(A1225,0))</f>
        <v>41820</v>
      </c>
      <c r="D1225" s="24">
        <f t="shared" si="38"/>
        <v>2.0723413731670526E-2</v>
      </c>
    </row>
    <row r="1226" spans="1:4" x14ac:dyDescent="0.55000000000000004">
      <c r="A1226" s="15">
        <v>41821</v>
      </c>
      <c r="B1226" s="14">
        <v>238.25</v>
      </c>
      <c r="C1226" s="19">
        <f t="shared" si="39"/>
        <v>41851</v>
      </c>
      <c r="D1226" s="24">
        <f t="shared" si="38"/>
        <v>1.9923286357643066E-2</v>
      </c>
    </row>
    <row r="1227" spans="1:4" x14ac:dyDescent="0.55000000000000004">
      <c r="A1227" s="15">
        <v>41852</v>
      </c>
      <c r="B1227" s="14">
        <v>237.852</v>
      </c>
      <c r="C1227" s="19">
        <f t="shared" si="39"/>
        <v>41882</v>
      </c>
      <c r="D1227" s="24">
        <f t="shared" si="38"/>
        <v>1.6996113341628316E-2</v>
      </c>
    </row>
    <row r="1228" spans="1:4" x14ac:dyDescent="0.55000000000000004">
      <c r="A1228" s="15">
        <v>41883</v>
      </c>
      <c r="B1228" s="14">
        <v>238.03100000000001</v>
      </c>
      <c r="C1228" s="19">
        <f t="shared" si="39"/>
        <v>41912</v>
      </c>
      <c r="D1228" s="24">
        <f t="shared" si="38"/>
        <v>1.657918675715031E-2</v>
      </c>
    </row>
    <row r="1229" spans="1:4" x14ac:dyDescent="0.55000000000000004">
      <c r="A1229" s="15">
        <v>41913</v>
      </c>
      <c r="B1229" s="14">
        <v>237.43299999999999</v>
      </c>
      <c r="C1229" s="19">
        <f t="shared" si="39"/>
        <v>41943</v>
      </c>
      <c r="D1229" s="24">
        <f t="shared" si="38"/>
        <v>1.664340215632043E-2</v>
      </c>
    </row>
    <row r="1230" spans="1:4" x14ac:dyDescent="0.55000000000000004">
      <c r="A1230" s="15">
        <v>41944</v>
      </c>
      <c r="B1230" s="14">
        <v>236.15100000000001</v>
      </c>
      <c r="C1230" s="19">
        <f t="shared" si="39"/>
        <v>41973</v>
      </c>
      <c r="D1230" s="24">
        <f t="shared" si="38"/>
        <v>1.3223551823708934E-2</v>
      </c>
    </row>
    <row r="1231" spans="1:4" x14ac:dyDescent="0.55000000000000004">
      <c r="A1231" s="15">
        <v>41974</v>
      </c>
      <c r="B1231" s="14">
        <v>234.81200000000001</v>
      </c>
      <c r="C1231" s="19">
        <f t="shared" si="39"/>
        <v>42004</v>
      </c>
      <c r="D1231" s="24">
        <f t="shared" si="38"/>
        <v>7.564932696557447E-3</v>
      </c>
    </row>
    <row r="1232" spans="1:4" x14ac:dyDescent="0.55000000000000004">
      <c r="A1232" s="15">
        <v>42005</v>
      </c>
      <c r="B1232" s="14">
        <v>233.70699999999999</v>
      </c>
      <c r="C1232" s="19">
        <f t="shared" si="39"/>
        <v>42035</v>
      </c>
      <c r="D1232" s="24">
        <f t="shared" si="38"/>
        <v>-8.9348313069648189E-4</v>
      </c>
    </row>
    <row r="1233" spans="1:4" x14ac:dyDescent="0.55000000000000004">
      <c r="A1233" s="15">
        <v>42036</v>
      </c>
      <c r="B1233" s="14">
        <v>234.72200000000001</v>
      </c>
      <c r="C1233" s="19">
        <f t="shared" si="39"/>
        <v>42063</v>
      </c>
      <c r="D1233" s="24">
        <f t="shared" si="38"/>
        <v>-2.5129801815304553E-4</v>
      </c>
    </row>
    <row r="1234" spans="1:4" x14ac:dyDescent="0.55000000000000004">
      <c r="A1234" s="15">
        <v>42064</v>
      </c>
      <c r="B1234" s="14">
        <v>236.119</v>
      </c>
      <c r="C1234" s="19">
        <f t="shared" si="39"/>
        <v>42094</v>
      </c>
      <c r="D1234" s="24">
        <f t="shared" si="38"/>
        <v>-7.3637390866432284E-4</v>
      </c>
    </row>
    <row r="1235" spans="1:4" x14ac:dyDescent="0.55000000000000004">
      <c r="A1235" s="15">
        <v>42095</v>
      </c>
      <c r="B1235" s="14">
        <v>236.59899999999999</v>
      </c>
      <c r="C1235" s="19">
        <f t="shared" si="39"/>
        <v>42124</v>
      </c>
      <c r="D1235" s="24">
        <f t="shared" si="38"/>
        <v>-1.9951744617668909E-3</v>
      </c>
    </row>
    <row r="1236" spans="1:4" x14ac:dyDescent="0.55000000000000004">
      <c r="A1236" s="15">
        <v>42125</v>
      </c>
      <c r="B1236" s="14">
        <v>237.80500000000001</v>
      </c>
      <c r="C1236" s="19">
        <f t="shared" si="39"/>
        <v>42155</v>
      </c>
      <c r="D1236" s="24">
        <f t="shared" si="38"/>
        <v>-3.9932744850779134E-4</v>
      </c>
    </row>
    <row r="1237" spans="1:4" x14ac:dyDescent="0.55000000000000004">
      <c r="A1237" s="15">
        <v>42156</v>
      </c>
      <c r="B1237" s="14">
        <v>238.63800000000001</v>
      </c>
      <c r="C1237" s="19">
        <f t="shared" si="39"/>
        <v>42185</v>
      </c>
      <c r="D1237" s="24">
        <f t="shared" ref="D1237:D1300" si="40">IF(OR(A1237="",ROW(A1237)&lt;20),"",((B1237/B1225)-1))</f>
        <v>1.2377120368545214E-3</v>
      </c>
    </row>
    <row r="1238" spans="1:4" x14ac:dyDescent="0.55000000000000004">
      <c r="A1238" s="15">
        <v>42186</v>
      </c>
      <c r="B1238" s="14">
        <v>238.654</v>
      </c>
      <c r="C1238" s="19">
        <f t="shared" si="39"/>
        <v>42216</v>
      </c>
      <c r="D1238" s="24">
        <f t="shared" si="40"/>
        <v>1.695697796432194E-3</v>
      </c>
    </row>
    <row r="1239" spans="1:4" x14ac:dyDescent="0.55000000000000004">
      <c r="A1239" s="15">
        <v>42217</v>
      </c>
      <c r="B1239" s="14">
        <v>238.316</v>
      </c>
      <c r="C1239" s="19">
        <f t="shared" si="39"/>
        <v>42247</v>
      </c>
      <c r="D1239" s="24">
        <f t="shared" si="40"/>
        <v>1.9507929300572879E-3</v>
      </c>
    </row>
    <row r="1240" spans="1:4" x14ac:dyDescent="0.55000000000000004">
      <c r="A1240" s="15">
        <v>42248</v>
      </c>
      <c r="B1240" s="14">
        <v>237.94499999999999</v>
      </c>
      <c r="C1240" s="19">
        <f t="shared" si="39"/>
        <v>42277</v>
      </c>
      <c r="D1240" s="24">
        <f t="shared" si="40"/>
        <v>-3.612974780596856E-4</v>
      </c>
    </row>
    <row r="1241" spans="1:4" x14ac:dyDescent="0.55000000000000004">
      <c r="A1241" s="15">
        <v>42278</v>
      </c>
      <c r="B1241" s="14">
        <v>237.83799999999999</v>
      </c>
      <c r="C1241" s="19">
        <f t="shared" si="39"/>
        <v>42308</v>
      </c>
      <c r="D1241" s="24">
        <f t="shared" si="40"/>
        <v>1.7057443573555986E-3</v>
      </c>
    </row>
    <row r="1242" spans="1:4" x14ac:dyDescent="0.55000000000000004">
      <c r="A1242" s="15">
        <v>42309</v>
      </c>
      <c r="B1242" s="14">
        <v>237.33600000000001</v>
      </c>
      <c r="C1242" s="19">
        <f t="shared" si="39"/>
        <v>42338</v>
      </c>
      <c r="D1242" s="24">
        <f t="shared" si="40"/>
        <v>5.017975786678841E-3</v>
      </c>
    </row>
    <row r="1243" spans="1:4" x14ac:dyDescent="0.55000000000000004">
      <c r="A1243" s="15">
        <v>42339</v>
      </c>
      <c r="B1243" s="14">
        <v>236.52500000000001</v>
      </c>
      <c r="C1243" s="19">
        <f t="shared" ref="C1243:C1245" si="41">IF(A1243="","",EOMONTH(A1243,0))</f>
        <v>42369</v>
      </c>
      <c r="D1243" s="24">
        <f t="shared" ref="D1243:D1245" si="42">IF(OR(A1243="",ROW(A1243)&lt;20),"",((B1243/B1231)-1))</f>
        <v>7.2951978604158807E-3</v>
      </c>
    </row>
    <row r="1244" spans="1:4" x14ac:dyDescent="0.55000000000000004">
      <c r="A1244" s="15">
        <v>42370</v>
      </c>
      <c r="B1244" s="14">
        <v>236.916</v>
      </c>
      <c r="C1244" s="19">
        <f t="shared" si="41"/>
        <v>42400</v>
      </c>
      <c r="D1244" s="24">
        <f t="shared" si="42"/>
        <v>1.3730868138309926E-2</v>
      </c>
    </row>
    <row r="1245" spans="1:4" x14ac:dyDescent="0.55000000000000004">
      <c r="A1245" s="15">
        <v>42401</v>
      </c>
      <c r="B1245" s="14">
        <v>237.11099999999999</v>
      </c>
      <c r="C1245" s="19">
        <f t="shared" si="41"/>
        <v>42429</v>
      </c>
      <c r="D1245" s="24">
        <f t="shared" si="42"/>
        <v>1.0177997801654737E-2</v>
      </c>
    </row>
    <row r="1246" spans="1:4" x14ac:dyDescent="0.55000000000000004">
      <c r="A1246" s="15">
        <v>42430</v>
      </c>
      <c r="B1246" s="14">
        <v>238.13200000000001</v>
      </c>
      <c r="C1246" s="19">
        <f t="shared" si="39"/>
        <v>42460</v>
      </c>
      <c r="D1246" s="24">
        <f t="shared" si="40"/>
        <v>8.5253622114274119E-3</v>
      </c>
    </row>
    <row r="1247" spans="1:4" x14ac:dyDescent="0.55000000000000004">
      <c r="A1247" s="15">
        <v>42461</v>
      </c>
      <c r="B1247" s="14">
        <v>239.261</v>
      </c>
      <c r="C1247" s="19">
        <f t="shared" si="39"/>
        <v>42490</v>
      </c>
      <c r="D1247" s="24">
        <f t="shared" si="40"/>
        <v>1.1251104188944261E-2</v>
      </c>
    </row>
    <row r="1248" spans="1:4" x14ac:dyDescent="0.55000000000000004">
      <c r="A1248" s="15">
        <v>42491</v>
      </c>
      <c r="B1248" s="14">
        <v>240.22900000000001</v>
      </c>
      <c r="C1248" s="19">
        <f t="shared" si="39"/>
        <v>42521</v>
      </c>
      <c r="D1248" s="24">
        <f t="shared" si="40"/>
        <v>1.0193225541935691E-2</v>
      </c>
    </row>
    <row r="1249" spans="1:4" x14ac:dyDescent="0.55000000000000004">
      <c r="A1249" s="15">
        <v>42522</v>
      </c>
      <c r="B1249" s="14">
        <v>241.018</v>
      </c>
      <c r="C1249" s="19">
        <f t="shared" si="39"/>
        <v>42551</v>
      </c>
      <c r="D1249" s="24">
        <f t="shared" si="40"/>
        <v>9.9732649452308753E-3</v>
      </c>
    </row>
    <row r="1250" spans="1:4" x14ac:dyDescent="0.55000000000000004">
      <c r="A1250" s="15">
        <v>42552</v>
      </c>
      <c r="B1250" s="14">
        <v>240.62799999999999</v>
      </c>
      <c r="C1250" s="19">
        <f t="shared" si="39"/>
        <v>42582</v>
      </c>
      <c r="D1250" s="24">
        <f t="shared" si="40"/>
        <v>8.2713887049870038E-3</v>
      </c>
    </row>
    <row r="1251" spans="1:4" x14ac:dyDescent="0.55000000000000004">
      <c r="A1251" s="15">
        <v>42583</v>
      </c>
      <c r="B1251" s="14">
        <v>240.84899999999999</v>
      </c>
      <c r="C1251" s="19">
        <f t="shared" si="39"/>
        <v>42613</v>
      </c>
      <c r="D1251" s="24">
        <f t="shared" si="40"/>
        <v>1.0628745027610353E-2</v>
      </c>
    </row>
    <row r="1252" spans="1:4" x14ac:dyDescent="0.55000000000000004">
      <c r="A1252" s="15">
        <v>42614</v>
      </c>
      <c r="B1252" s="14">
        <v>241.428</v>
      </c>
      <c r="C1252" s="19">
        <f t="shared" si="39"/>
        <v>42643</v>
      </c>
      <c r="D1252" s="24">
        <f t="shared" si="40"/>
        <v>1.4637836474815646E-2</v>
      </c>
    </row>
    <row r="1253" spans="1:4" x14ac:dyDescent="0.55000000000000004">
      <c r="A1253" s="15">
        <v>42644</v>
      </c>
      <c r="B1253" s="14">
        <v>241.72900000000001</v>
      </c>
      <c r="C1253" s="19">
        <f t="shared" si="39"/>
        <v>42674</v>
      </c>
      <c r="D1253" s="24">
        <f t="shared" si="40"/>
        <v>1.6359875209176034E-2</v>
      </c>
    </row>
    <row r="1254" spans="1:4" x14ac:dyDescent="0.55000000000000004">
      <c r="A1254" s="15">
        <v>42675</v>
      </c>
      <c r="B1254" s="14">
        <v>241.35300000000001</v>
      </c>
      <c r="C1254" s="19">
        <f t="shared" si="39"/>
        <v>42704</v>
      </c>
      <c r="D1254" s="24">
        <f t="shared" si="40"/>
        <v>1.6925371625037933E-2</v>
      </c>
    </row>
    <row r="1255" spans="1:4" x14ac:dyDescent="0.55000000000000004">
      <c r="A1255" s="15">
        <v>42705</v>
      </c>
      <c r="B1255" s="14">
        <v>241.43199999999999</v>
      </c>
      <c r="C1255" s="19">
        <f t="shared" si="39"/>
        <v>42735</v>
      </c>
      <c r="D1255" s="24">
        <f t="shared" si="40"/>
        <v>2.074622132966919E-2</v>
      </c>
    </row>
    <row r="1256" spans="1:4" x14ac:dyDescent="0.55000000000000004">
      <c r="A1256" s="15">
        <v>42736</v>
      </c>
      <c r="B1256" s="14">
        <v>242.839</v>
      </c>
      <c r="C1256" s="19">
        <f t="shared" si="39"/>
        <v>42766</v>
      </c>
      <c r="D1256" s="24">
        <f t="shared" si="40"/>
        <v>2.5000422090529995E-2</v>
      </c>
    </row>
    <row r="1257" spans="1:4" x14ac:dyDescent="0.55000000000000004">
      <c r="A1257" s="15">
        <v>42767</v>
      </c>
      <c r="B1257" s="14">
        <v>243.60300000000001</v>
      </c>
      <c r="C1257" s="19">
        <f t="shared" si="39"/>
        <v>42794</v>
      </c>
      <c r="D1257" s="24">
        <f t="shared" si="40"/>
        <v>2.7379581714893186E-2</v>
      </c>
    </row>
    <row r="1258" spans="1:4" x14ac:dyDescent="0.55000000000000004">
      <c r="A1258" s="15">
        <v>42795</v>
      </c>
      <c r="B1258" s="14">
        <v>243.80099999999999</v>
      </c>
      <c r="C1258" s="19">
        <f t="shared" si="39"/>
        <v>42825</v>
      </c>
      <c r="D1258" s="24">
        <f t="shared" si="40"/>
        <v>2.3806124334402767E-2</v>
      </c>
    </row>
    <row r="1259" spans="1:4" x14ac:dyDescent="0.55000000000000004">
      <c r="A1259" s="15">
        <v>42826</v>
      </c>
      <c r="B1259" s="14">
        <v>244.524</v>
      </c>
      <c r="C1259" s="19">
        <f t="shared" si="39"/>
        <v>42855</v>
      </c>
      <c r="D1259" s="24">
        <f t="shared" si="40"/>
        <v>2.1996898784172991E-2</v>
      </c>
    </row>
    <row r="1260" spans="1:4" x14ac:dyDescent="0.55000000000000004">
      <c r="A1260" s="15">
        <v>42856</v>
      </c>
      <c r="B1260" s="14">
        <v>244.733</v>
      </c>
      <c r="C1260" s="19">
        <f t="shared" ref="C1260" si="43">IF(A1260="","",EOMONTH(A1260,0))</f>
        <v>42886</v>
      </c>
      <c r="D1260" s="24">
        <f t="shared" ref="D1260" si="44">IF(OR(A1260="",ROW(A1260)&lt;20),"",((B1260/B1248)-1))</f>
        <v>1.8748777208413614E-2</v>
      </c>
    </row>
    <row r="1261" spans="1:4" x14ac:dyDescent="0.55000000000000004">
      <c r="A1261" s="15">
        <v>42887</v>
      </c>
      <c r="B1261" s="14">
        <v>244.95500000000001</v>
      </c>
      <c r="C1261" s="19">
        <f t="shared" si="39"/>
        <v>42916</v>
      </c>
      <c r="D1261" s="24">
        <f t="shared" si="40"/>
        <v>1.633487955256463E-2</v>
      </c>
    </row>
    <row r="1262" spans="1:4" x14ac:dyDescent="0.55000000000000004">
      <c r="A1262" s="15">
        <v>42917</v>
      </c>
      <c r="B1262" s="14">
        <v>244.786</v>
      </c>
      <c r="C1262" s="19">
        <f t="shared" si="39"/>
        <v>42947</v>
      </c>
      <c r="D1262" s="24">
        <f t="shared" si="40"/>
        <v>1.727978456372492E-2</v>
      </c>
    </row>
    <row r="1263" spans="1:4" x14ac:dyDescent="0.55000000000000004">
      <c r="A1263" s="15">
        <v>42948</v>
      </c>
      <c r="B1263" s="14">
        <v>245.51900000000001</v>
      </c>
      <c r="C1263" s="19">
        <f t="shared" ref="C1263" si="45">IF(A1263="","",EOMONTH(A1263,0))</f>
        <v>42978</v>
      </c>
      <c r="D1263" s="24">
        <f t="shared" ref="D1263" si="46">IF(OR(A1263="",ROW(A1263)&lt;20),"",((B1263/B1251)-1))</f>
        <v>1.9389742120581754E-2</v>
      </c>
    </row>
    <row r="1264" spans="1:4" x14ac:dyDescent="0.55000000000000004">
      <c r="A1264" s="15">
        <v>42979</v>
      </c>
      <c r="B1264" s="14">
        <v>246.81899999999999</v>
      </c>
      <c r="C1264" s="19">
        <f t="shared" ref="C1264" si="47">IF(A1264="","",EOMONTH(A1264,0))</f>
        <v>43008</v>
      </c>
      <c r="D1264" s="24">
        <f t="shared" ref="D1264" si="48">IF(OR(A1264="",ROW(A1264)&lt;20),"",((B1264/B1252)-1))</f>
        <v>2.2329638650032235E-2</v>
      </c>
    </row>
    <row r="1265" spans="1:4" x14ac:dyDescent="0.55000000000000004">
      <c r="A1265" s="15">
        <v>43009</v>
      </c>
      <c r="B1265" s="14">
        <v>246.66300000000001</v>
      </c>
      <c r="C1265" s="19">
        <f t="shared" ref="C1265:C1266" si="49">IF(A1265="","",EOMONTH(A1265,0))</f>
        <v>43039</v>
      </c>
      <c r="D1265" s="24">
        <f t="shared" ref="D1265:D1266" si="50">IF(OR(A1265="",ROW(A1265)&lt;20),"",((B1265/B1253)-1))</f>
        <v>2.0411287019761692E-2</v>
      </c>
    </row>
    <row r="1266" spans="1:4" x14ac:dyDescent="0.55000000000000004">
      <c r="A1266" s="15">
        <v>43040</v>
      </c>
      <c r="B1266" s="14">
        <v>246.66900000000001</v>
      </c>
      <c r="C1266" s="19">
        <f t="shared" si="49"/>
        <v>43069</v>
      </c>
      <c r="D1266" s="24">
        <f t="shared" si="50"/>
        <v>2.2025829386831841E-2</v>
      </c>
    </row>
    <row r="1267" spans="1:4" x14ac:dyDescent="0.55000000000000004">
      <c r="A1267" s="15">
        <v>43070</v>
      </c>
      <c r="B1267" s="14">
        <v>246.524</v>
      </c>
      <c r="C1267" s="19">
        <f t="shared" ref="C1267" si="51">IF(A1267="","",EOMONTH(A1267,0))</f>
        <v>43100</v>
      </c>
      <c r="D1267" s="24">
        <f t="shared" ref="D1267" si="52">IF(OR(A1267="",ROW(A1267)&lt;20),"",((B1267/B1255)-1))</f>
        <v>2.1090824745684245E-2</v>
      </c>
    </row>
    <row r="1268" spans="1:4" x14ac:dyDescent="0.55000000000000004">
      <c r="A1268" s="15">
        <v>43101</v>
      </c>
      <c r="B1268" s="14">
        <v>247.86699999999999</v>
      </c>
      <c r="C1268" s="19">
        <f t="shared" si="39"/>
        <v>43131</v>
      </c>
      <c r="D1268" s="24">
        <f t="shared" si="40"/>
        <v>2.0705076202751638E-2</v>
      </c>
    </row>
    <row r="1269" spans="1:4" x14ac:dyDescent="0.55000000000000004">
      <c r="A1269" s="15">
        <v>43132</v>
      </c>
      <c r="B1269" s="14">
        <v>248.99100000000001</v>
      </c>
      <c r="C1269" s="19">
        <f t="shared" si="39"/>
        <v>43159</v>
      </c>
      <c r="D1269" s="24">
        <f t="shared" si="40"/>
        <v>2.2117954212386604E-2</v>
      </c>
    </row>
    <row r="1270" spans="1:4" x14ac:dyDescent="0.55000000000000004">
      <c r="A1270" s="15">
        <v>43160</v>
      </c>
      <c r="B1270" s="14">
        <v>249.554</v>
      </c>
      <c r="C1270" s="19">
        <f t="shared" si="39"/>
        <v>43190</v>
      </c>
      <c r="D1270" s="24">
        <f t="shared" si="40"/>
        <v>2.3597114039729084E-2</v>
      </c>
    </row>
    <row r="1271" spans="1:4" x14ac:dyDescent="0.55000000000000004">
      <c r="A1271" s="15">
        <v>43191</v>
      </c>
      <c r="B1271" s="14">
        <v>250.54599999999999</v>
      </c>
      <c r="C1271" s="19">
        <f t="shared" si="39"/>
        <v>43220</v>
      </c>
      <c r="D1271" s="24">
        <f t="shared" si="40"/>
        <v>2.4627439433348108E-2</v>
      </c>
    </row>
    <row r="1272" spans="1:4" x14ac:dyDescent="0.55000000000000004">
      <c r="A1272" s="15">
        <v>43221</v>
      </c>
      <c r="B1272" s="14">
        <v>251.58799999999999</v>
      </c>
      <c r="C1272" s="19">
        <f t="shared" si="39"/>
        <v>43251</v>
      </c>
      <c r="D1272" s="24">
        <f t="shared" si="40"/>
        <v>2.8010117148075553E-2</v>
      </c>
    </row>
    <row r="1273" spans="1:4" x14ac:dyDescent="0.55000000000000004">
      <c r="A1273" s="15">
        <v>43252</v>
      </c>
      <c r="B1273" s="14">
        <v>251.989</v>
      </c>
      <c r="C1273" s="19">
        <f t="shared" si="39"/>
        <v>43281</v>
      </c>
      <c r="D1273" s="24">
        <f t="shared" si="40"/>
        <v>2.8715478353166901E-2</v>
      </c>
    </row>
    <row r="1274" spans="1:4" x14ac:dyDescent="0.55000000000000004">
      <c r="A1274" s="15">
        <v>43282</v>
      </c>
      <c r="B1274" s="14">
        <v>252.006</v>
      </c>
      <c r="C1274" s="19">
        <f t="shared" si="39"/>
        <v>43312</v>
      </c>
      <c r="D1274" s="24">
        <f t="shared" si="40"/>
        <v>2.9495150866471143E-2</v>
      </c>
    </row>
    <row r="1275" spans="1:4" x14ac:dyDescent="0.55000000000000004">
      <c r="A1275" s="15">
        <v>43313</v>
      </c>
      <c r="B1275" s="14">
        <v>252.14599999999999</v>
      </c>
      <c r="C1275" s="19">
        <f t="shared" si="39"/>
        <v>43343</v>
      </c>
      <c r="D1275" s="24">
        <f t="shared" si="40"/>
        <v>2.6991801041874375E-2</v>
      </c>
    </row>
    <row r="1276" spans="1:4" x14ac:dyDescent="0.55000000000000004">
      <c r="A1276" s="15">
        <v>43344</v>
      </c>
      <c r="B1276" s="14">
        <v>252.43899999999999</v>
      </c>
      <c r="C1276" s="19">
        <f t="shared" si="39"/>
        <v>43373</v>
      </c>
      <c r="D1276" s="24">
        <f t="shared" si="40"/>
        <v>2.2769721941990007E-2</v>
      </c>
    </row>
    <row r="1277" spans="1:4" x14ac:dyDescent="0.55000000000000004">
      <c r="A1277" s="15">
        <v>43374</v>
      </c>
      <c r="B1277" s="14">
        <v>252.88499999999999</v>
      </c>
      <c r="C1277" s="19">
        <f t="shared" si="39"/>
        <v>43404</v>
      </c>
      <c r="D1277" s="24">
        <f t="shared" si="40"/>
        <v>2.5224699286070296E-2</v>
      </c>
    </row>
    <row r="1278" spans="1:4" x14ac:dyDescent="0.55000000000000004">
      <c r="A1278" s="15">
        <v>43405</v>
      </c>
      <c r="B1278" s="14">
        <v>252.03800000000001</v>
      </c>
      <c r="C1278" s="19">
        <f t="shared" si="39"/>
        <v>43434</v>
      </c>
      <c r="D1278" s="24">
        <f t="shared" si="40"/>
        <v>2.1766010321524032E-2</v>
      </c>
    </row>
    <row r="1279" spans="1:4" x14ac:dyDescent="0.55000000000000004">
      <c r="A1279" s="15">
        <v>43435</v>
      </c>
      <c r="B1279" s="14">
        <v>251.233</v>
      </c>
      <c r="C1279" s="19">
        <f t="shared" si="39"/>
        <v>43465</v>
      </c>
      <c r="D1279" s="24">
        <f t="shared" si="40"/>
        <v>1.9101588486313714E-2</v>
      </c>
    </row>
    <row r="1280" spans="1:4" x14ac:dyDescent="0.55000000000000004">
      <c r="A1280" s="15">
        <v>43466</v>
      </c>
      <c r="B1280" s="14">
        <v>251.71199999999999</v>
      </c>
      <c r="C1280" s="19">
        <f t="shared" si="39"/>
        <v>43496</v>
      </c>
      <c r="D1280" s="24">
        <f t="shared" si="40"/>
        <v>1.5512351381991252E-2</v>
      </c>
    </row>
    <row r="1281" spans="1:4" x14ac:dyDescent="0.55000000000000004">
      <c r="A1281" s="15">
        <v>43497</v>
      </c>
      <c r="B1281" s="14">
        <v>252.77600000000001</v>
      </c>
      <c r="C1281" s="19">
        <f t="shared" si="39"/>
        <v>43524</v>
      </c>
      <c r="D1281" s="24">
        <f t="shared" si="40"/>
        <v>1.5201352659333089E-2</v>
      </c>
    </row>
    <row r="1282" spans="1:4" x14ac:dyDescent="0.55000000000000004">
      <c r="A1282" s="15">
        <v>43525</v>
      </c>
      <c r="B1282" s="14">
        <v>254.202</v>
      </c>
      <c r="C1282" s="19">
        <f t="shared" si="39"/>
        <v>43555</v>
      </c>
      <c r="D1282" s="24">
        <f t="shared" si="40"/>
        <v>1.8625227405691724E-2</v>
      </c>
    </row>
    <row r="1283" spans="1:4" x14ac:dyDescent="0.55000000000000004">
      <c r="A1283" s="15">
        <v>43556</v>
      </c>
      <c r="B1283" s="14">
        <v>255.548</v>
      </c>
      <c r="C1283" s="19">
        <f t="shared" si="39"/>
        <v>43585</v>
      </c>
      <c r="D1283" s="24">
        <f t="shared" si="40"/>
        <v>1.9964397755302565E-2</v>
      </c>
    </row>
    <row r="1284" spans="1:4" x14ac:dyDescent="0.55000000000000004">
      <c r="A1284" s="15">
        <v>43586</v>
      </c>
      <c r="B1284" s="14">
        <v>256.09199999999998</v>
      </c>
      <c r="C1284" s="19">
        <f t="shared" si="39"/>
        <v>43616</v>
      </c>
      <c r="D1284" s="24">
        <f t="shared" si="40"/>
        <v>1.7902284687663972E-2</v>
      </c>
    </row>
    <row r="1285" spans="1:4" x14ac:dyDescent="0.55000000000000004">
      <c r="A1285" s="15">
        <v>43617</v>
      </c>
      <c r="B1285" s="14">
        <v>256.14299999999997</v>
      </c>
      <c r="C1285" s="19">
        <f t="shared" si="39"/>
        <v>43646</v>
      </c>
      <c r="D1285" s="24">
        <f t="shared" si="40"/>
        <v>1.6484846560762545E-2</v>
      </c>
    </row>
    <row r="1286" spans="1:4" x14ac:dyDescent="0.55000000000000004">
      <c r="A1286" s="15">
        <v>43647</v>
      </c>
      <c r="B1286" s="14">
        <v>256.57100000000003</v>
      </c>
      <c r="C1286" s="19">
        <f t="shared" si="39"/>
        <v>43677</v>
      </c>
      <c r="D1286" s="24">
        <f t="shared" si="40"/>
        <v>1.8114648063935146E-2</v>
      </c>
    </row>
    <row r="1287" spans="1:4" x14ac:dyDescent="0.55000000000000004">
      <c r="A1287" s="15">
        <v>43678</v>
      </c>
      <c r="B1287" s="14">
        <v>256.55799999999999</v>
      </c>
      <c r="C1287" s="19">
        <f t="shared" si="39"/>
        <v>43708</v>
      </c>
      <c r="D1287" s="24">
        <f t="shared" si="40"/>
        <v>1.7497798894291483E-2</v>
      </c>
    </row>
    <row r="1288" spans="1:4" x14ac:dyDescent="0.55000000000000004">
      <c r="A1288" s="15">
        <v>43709</v>
      </c>
      <c r="B1288" s="14">
        <v>256.75900000000001</v>
      </c>
      <c r="C1288" s="19">
        <f t="shared" si="39"/>
        <v>43738</v>
      </c>
      <c r="D1288" s="24">
        <f t="shared" si="40"/>
        <v>1.7113045131695204E-2</v>
      </c>
    </row>
    <row r="1289" spans="1:4" x14ac:dyDescent="0.55000000000000004">
      <c r="A1289" s="15">
        <v>43739</v>
      </c>
      <c r="B1289" s="14">
        <v>257.346</v>
      </c>
      <c r="C1289" s="19">
        <f t="shared" ref="C1289:C1352" si="53">IF(A1289="","",EOMONTH(A1289,0))</f>
        <v>43769</v>
      </c>
      <c r="D1289" s="24">
        <f t="shared" si="40"/>
        <v>1.7640429444213845E-2</v>
      </c>
    </row>
    <row r="1290" spans="1:4" x14ac:dyDescent="0.55000000000000004">
      <c r="C1290" s="19" t="str">
        <f t="shared" si="53"/>
        <v/>
      </c>
      <c r="D1290" s="24" t="str">
        <f t="shared" si="40"/>
        <v/>
      </c>
    </row>
    <row r="1291" spans="1:4" x14ac:dyDescent="0.55000000000000004">
      <c r="C1291" s="19" t="str">
        <f t="shared" si="53"/>
        <v/>
      </c>
      <c r="D1291" s="24" t="str">
        <f t="shared" si="40"/>
        <v/>
      </c>
    </row>
    <row r="1292" spans="1:4" x14ac:dyDescent="0.55000000000000004">
      <c r="C1292" s="19" t="str">
        <f t="shared" si="53"/>
        <v/>
      </c>
      <c r="D1292" s="24" t="str">
        <f t="shared" si="40"/>
        <v/>
      </c>
    </row>
    <row r="1293" spans="1:4" x14ac:dyDescent="0.55000000000000004">
      <c r="C1293" s="19" t="str">
        <f t="shared" si="53"/>
        <v/>
      </c>
      <c r="D1293" s="24" t="str">
        <f t="shared" si="40"/>
        <v/>
      </c>
    </row>
    <row r="1294" spans="1:4" x14ac:dyDescent="0.55000000000000004">
      <c r="C1294" s="19" t="str">
        <f t="shared" si="53"/>
        <v/>
      </c>
      <c r="D1294" s="24" t="str">
        <f t="shared" si="40"/>
        <v/>
      </c>
    </row>
    <row r="1295" spans="1:4" x14ac:dyDescent="0.55000000000000004">
      <c r="C1295" s="19" t="str">
        <f t="shared" si="53"/>
        <v/>
      </c>
      <c r="D1295" s="24" t="str">
        <f t="shared" si="40"/>
        <v/>
      </c>
    </row>
    <row r="1296" spans="1:4" x14ac:dyDescent="0.55000000000000004">
      <c r="C1296" s="19" t="str">
        <f t="shared" si="53"/>
        <v/>
      </c>
      <c r="D1296" s="24" t="str">
        <f t="shared" si="40"/>
        <v/>
      </c>
    </row>
    <row r="1297" spans="3:4" x14ac:dyDescent="0.55000000000000004">
      <c r="C1297" s="19" t="str">
        <f t="shared" si="53"/>
        <v/>
      </c>
      <c r="D1297" s="24" t="str">
        <f t="shared" si="40"/>
        <v/>
      </c>
    </row>
    <row r="1298" spans="3:4" x14ac:dyDescent="0.55000000000000004">
      <c r="C1298" s="19" t="str">
        <f t="shared" si="53"/>
        <v/>
      </c>
      <c r="D1298" s="24" t="str">
        <f t="shared" si="40"/>
        <v/>
      </c>
    </row>
    <row r="1299" spans="3:4" x14ac:dyDescent="0.55000000000000004">
      <c r="C1299" s="19" t="str">
        <f t="shared" si="53"/>
        <v/>
      </c>
      <c r="D1299" s="24" t="str">
        <f t="shared" si="40"/>
        <v/>
      </c>
    </row>
    <row r="1300" spans="3:4" x14ac:dyDescent="0.55000000000000004">
      <c r="C1300" s="19" t="str">
        <f t="shared" si="53"/>
        <v/>
      </c>
      <c r="D1300" s="24" t="str">
        <f t="shared" si="40"/>
        <v/>
      </c>
    </row>
    <row r="1301" spans="3:4" x14ac:dyDescent="0.55000000000000004">
      <c r="C1301" s="19" t="str">
        <f t="shared" si="53"/>
        <v/>
      </c>
      <c r="D1301" s="24" t="str">
        <f t="shared" ref="D1301:D1364" si="54">IF(OR(A1301="",ROW(A1301)&lt;20),"",((B1301/B1289)-1))</f>
        <v/>
      </c>
    </row>
    <row r="1302" spans="3:4" x14ac:dyDescent="0.55000000000000004">
      <c r="C1302" s="19" t="str">
        <f t="shared" si="53"/>
        <v/>
      </c>
      <c r="D1302" s="24" t="str">
        <f t="shared" si="54"/>
        <v/>
      </c>
    </row>
    <row r="1303" spans="3:4" x14ac:dyDescent="0.55000000000000004">
      <c r="C1303" s="19" t="str">
        <f t="shared" si="53"/>
        <v/>
      </c>
      <c r="D1303" s="24" t="str">
        <f t="shared" si="54"/>
        <v/>
      </c>
    </row>
    <row r="1304" spans="3:4" x14ac:dyDescent="0.55000000000000004">
      <c r="C1304" s="19" t="str">
        <f t="shared" si="53"/>
        <v/>
      </c>
      <c r="D1304" s="24" t="str">
        <f t="shared" si="54"/>
        <v/>
      </c>
    </row>
    <row r="1305" spans="3:4" x14ac:dyDescent="0.55000000000000004">
      <c r="C1305" s="19" t="str">
        <f t="shared" si="53"/>
        <v/>
      </c>
      <c r="D1305" s="24" t="str">
        <f t="shared" si="54"/>
        <v/>
      </c>
    </row>
    <row r="1306" spans="3:4" x14ac:dyDescent="0.55000000000000004">
      <c r="C1306" s="19" t="str">
        <f t="shared" si="53"/>
        <v/>
      </c>
      <c r="D1306" s="24" t="str">
        <f t="shared" si="54"/>
        <v/>
      </c>
    </row>
    <row r="1307" spans="3:4" x14ac:dyDescent="0.55000000000000004">
      <c r="C1307" s="19" t="str">
        <f t="shared" si="53"/>
        <v/>
      </c>
      <c r="D1307" s="24" t="str">
        <f t="shared" si="54"/>
        <v/>
      </c>
    </row>
    <row r="1308" spans="3:4" x14ac:dyDescent="0.55000000000000004">
      <c r="C1308" s="19" t="str">
        <f t="shared" si="53"/>
        <v/>
      </c>
      <c r="D1308" s="24" t="str">
        <f t="shared" si="54"/>
        <v/>
      </c>
    </row>
    <row r="1309" spans="3:4" x14ac:dyDescent="0.55000000000000004">
      <c r="C1309" s="19" t="str">
        <f t="shared" si="53"/>
        <v/>
      </c>
      <c r="D1309" s="24" t="str">
        <f t="shared" si="54"/>
        <v/>
      </c>
    </row>
    <row r="1310" spans="3:4" x14ac:dyDescent="0.55000000000000004">
      <c r="C1310" s="19" t="str">
        <f t="shared" si="53"/>
        <v/>
      </c>
      <c r="D1310" s="24" t="str">
        <f t="shared" si="54"/>
        <v/>
      </c>
    </row>
    <row r="1311" spans="3:4" x14ac:dyDescent="0.55000000000000004">
      <c r="C1311" s="19" t="str">
        <f t="shared" si="53"/>
        <v/>
      </c>
      <c r="D1311" s="24" t="str">
        <f t="shared" si="54"/>
        <v/>
      </c>
    </row>
    <row r="1312" spans="3:4" x14ac:dyDescent="0.55000000000000004">
      <c r="C1312" s="19" t="str">
        <f t="shared" si="53"/>
        <v/>
      </c>
      <c r="D1312" s="24" t="str">
        <f t="shared" si="54"/>
        <v/>
      </c>
    </row>
    <row r="1313" spans="3:4" x14ac:dyDescent="0.55000000000000004">
      <c r="C1313" s="19" t="str">
        <f t="shared" si="53"/>
        <v/>
      </c>
      <c r="D1313" s="24" t="str">
        <f t="shared" si="54"/>
        <v/>
      </c>
    </row>
    <row r="1314" spans="3:4" x14ac:dyDescent="0.55000000000000004">
      <c r="C1314" s="19" t="str">
        <f t="shared" si="53"/>
        <v/>
      </c>
      <c r="D1314" s="24" t="str">
        <f t="shared" si="54"/>
        <v/>
      </c>
    </row>
    <row r="1315" spans="3:4" x14ac:dyDescent="0.55000000000000004">
      <c r="C1315" s="19" t="str">
        <f t="shared" si="53"/>
        <v/>
      </c>
      <c r="D1315" s="24" t="str">
        <f t="shared" si="54"/>
        <v/>
      </c>
    </row>
    <row r="1316" spans="3:4" x14ac:dyDescent="0.55000000000000004">
      <c r="C1316" s="19" t="str">
        <f t="shared" si="53"/>
        <v/>
      </c>
      <c r="D1316" s="24" t="str">
        <f t="shared" si="54"/>
        <v/>
      </c>
    </row>
    <row r="1317" spans="3:4" x14ac:dyDescent="0.55000000000000004">
      <c r="C1317" s="19" t="str">
        <f t="shared" si="53"/>
        <v/>
      </c>
      <c r="D1317" s="24" t="str">
        <f t="shared" si="54"/>
        <v/>
      </c>
    </row>
    <row r="1318" spans="3:4" x14ac:dyDescent="0.55000000000000004">
      <c r="C1318" s="19" t="str">
        <f t="shared" si="53"/>
        <v/>
      </c>
      <c r="D1318" s="24" t="str">
        <f t="shared" si="54"/>
        <v/>
      </c>
    </row>
    <row r="1319" spans="3:4" x14ac:dyDescent="0.55000000000000004">
      <c r="C1319" s="19" t="str">
        <f t="shared" si="53"/>
        <v/>
      </c>
      <c r="D1319" s="24" t="str">
        <f t="shared" si="54"/>
        <v/>
      </c>
    </row>
    <row r="1320" spans="3:4" x14ac:dyDescent="0.55000000000000004">
      <c r="C1320" s="19" t="str">
        <f t="shared" si="53"/>
        <v/>
      </c>
      <c r="D1320" s="24" t="str">
        <f t="shared" si="54"/>
        <v/>
      </c>
    </row>
    <row r="1321" spans="3:4" x14ac:dyDescent="0.55000000000000004">
      <c r="C1321" s="19" t="str">
        <f t="shared" si="53"/>
        <v/>
      </c>
      <c r="D1321" s="24" t="str">
        <f t="shared" si="54"/>
        <v/>
      </c>
    </row>
    <row r="1322" spans="3:4" x14ac:dyDescent="0.55000000000000004">
      <c r="C1322" s="19" t="str">
        <f t="shared" si="53"/>
        <v/>
      </c>
      <c r="D1322" s="24" t="str">
        <f t="shared" si="54"/>
        <v/>
      </c>
    </row>
    <row r="1323" spans="3:4" x14ac:dyDescent="0.55000000000000004">
      <c r="C1323" s="19" t="str">
        <f t="shared" si="53"/>
        <v/>
      </c>
      <c r="D1323" s="24" t="str">
        <f t="shared" si="54"/>
        <v/>
      </c>
    </row>
    <row r="1324" spans="3:4" x14ac:dyDescent="0.55000000000000004">
      <c r="C1324" s="19" t="str">
        <f t="shared" si="53"/>
        <v/>
      </c>
      <c r="D1324" s="24" t="str">
        <f t="shared" si="54"/>
        <v/>
      </c>
    </row>
    <row r="1325" spans="3:4" x14ac:dyDescent="0.55000000000000004">
      <c r="C1325" s="19" t="str">
        <f t="shared" si="53"/>
        <v/>
      </c>
      <c r="D1325" s="24" t="str">
        <f t="shared" si="54"/>
        <v/>
      </c>
    </row>
    <row r="1326" spans="3:4" x14ac:dyDescent="0.55000000000000004">
      <c r="C1326" s="19" t="str">
        <f t="shared" si="53"/>
        <v/>
      </c>
      <c r="D1326" s="24" t="str">
        <f t="shared" si="54"/>
        <v/>
      </c>
    </row>
    <row r="1327" spans="3:4" x14ac:dyDescent="0.55000000000000004">
      <c r="C1327" s="19" t="str">
        <f t="shared" si="53"/>
        <v/>
      </c>
      <c r="D1327" s="24" t="str">
        <f t="shared" si="54"/>
        <v/>
      </c>
    </row>
    <row r="1328" spans="3:4" x14ac:dyDescent="0.55000000000000004">
      <c r="C1328" s="19" t="str">
        <f t="shared" si="53"/>
        <v/>
      </c>
      <c r="D1328" s="24" t="str">
        <f t="shared" si="54"/>
        <v/>
      </c>
    </row>
    <row r="1329" spans="3:4" x14ac:dyDescent="0.55000000000000004">
      <c r="C1329" s="19" t="str">
        <f t="shared" si="53"/>
        <v/>
      </c>
      <c r="D1329" s="24" t="str">
        <f t="shared" si="54"/>
        <v/>
      </c>
    </row>
    <row r="1330" spans="3:4" x14ac:dyDescent="0.55000000000000004">
      <c r="C1330" s="19" t="str">
        <f t="shared" si="53"/>
        <v/>
      </c>
      <c r="D1330" s="24" t="str">
        <f t="shared" si="54"/>
        <v/>
      </c>
    </row>
    <row r="1331" spans="3:4" x14ac:dyDescent="0.55000000000000004">
      <c r="C1331" s="19" t="str">
        <f t="shared" si="53"/>
        <v/>
      </c>
      <c r="D1331" s="24" t="str">
        <f t="shared" si="54"/>
        <v/>
      </c>
    </row>
    <row r="1332" spans="3:4" x14ac:dyDescent="0.55000000000000004">
      <c r="C1332" s="19" t="str">
        <f t="shared" si="53"/>
        <v/>
      </c>
      <c r="D1332" s="24" t="str">
        <f t="shared" si="54"/>
        <v/>
      </c>
    </row>
    <row r="1333" spans="3:4" x14ac:dyDescent="0.55000000000000004">
      <c r="C1333" s="19" t="str">
        <f t="shared" si="53"/>
        <v/>
      </c>
      <c r="D1333" s="24" t="str">
        <f t="shared" si="54"/>
        <v/>
      </c>
    </row>
    <row r="1334" spans="3:4" x14ac:dyDescent="0.55000000000000004">
      <c r="C1334" s="19" t="str">
        <f t="shared" si="53"/>
        <v/>
      </c>
      <c r="D1334" s="24" t="str">
        <f t="shared" si="54"/>
        <v/>
      </c>
    </row>
    <row r="1335" spans="3:4" x14ac:dyDescent="0.55000000000000004">
      <c r="C1335" s="19" t="str">
        <f t="shared" si="53"/>
        <v/>
      </c>
      <c r="D1335" s="24" t="str">
        <f t="shared" si="54"/>
        <v/>
      </c>
    </row>
    <row r="1336" spans="3:4" x14ac:dyDescent="0.55000000000000004">
      <c r="C1336" s="19" t="str">
        <f t="shared" si="53"/>
        <v/>
      </c>
      <c r="D1336" s="24" t="str">
        <f t="shared" si="54"/>
        <v/>
      </c>
    </row>
    <row r="1337" spans="3:4" x14ac:dyDescent="0.55000000000000004">
      <c r="C1337" s="19" t="str">
        <f t="shared" si="53"/>
        <v/>
      </c>
      <c r="D1337" s="24" t="str">
        <f t="shared" si="54"/>
        <v/>
      </c>
    </row>
    <row r="1338" spans="3:4" x14ac:dyDescent="0.55000000000000004">
      <c r="C1338" s="19" t="str">
        <f t="shared" si="53"/>
        <v/>
      </c>
      <c r="D1338" s="24" t="str">
        <f t="shared" si="54"/>
        <v/>
      </c>
    </row>
    <row r="1339" spans="3:4" x14ac:dyDescent="0.55000000000000004">
      <c r="C1339" s="19" t="str">
        <f t="shared" si="53"/>
        <v/>
      </c>
      <c r="D1339" s="24" t="str">
        <f t="shared" si="54"/>
        <v/>
      </c>
    </row>
    <row r="1340" spans="3:4" x14ac:dyDescent="0.55000000000000004">
      <c r="C1340" s="19" t="str">
        <f t="shared" si="53"/>
        <v/>
      </c>
      <c r="D1340" s="24" t="str">
        <f t="shared" si="54"/>
        <v/>
      </c>
    </row>
    <row r="1341" spans="3:4" x14ac:dyDescent="0.55000000000000004">
      <c r="C1341" s="19" t="str">
        <f t="shared" si="53"/>
        <v/>
      </c>
      <c r="D1341" s="24" t="str">
        <f t="shared" si="54"/>
        <v/>
      </c>
    </row>
    <row r="1342" spans="3:4" x14ac:dyDescent="0.55000000000000004">
      <c r="C1342" s="19" t="str">
        <f t="shared" si="53"/>
        <v/>
      </c>
      <c r="D1342" s="24" t="str">
        <f t="shared" si="54"/>
        <v/>
      </c>
    </row>
    <row r="1343" spans="3:4" x14ac:dyDescent="0.55000000000000004">
      <c r="C1343" s="19" t="str">
        <f t="shared" si="53"/>
        <v/>
      </c>
      <c r="D1343" s="24" t="str">
        <f t="shared" si="54"/>
        <v/>
      </c>
    </row>
    <row r="1344" spans="3:4" x14ac:dyDescent="0.55000000000000004">
      <c r="C1344" s="19" t="str">
        <f t="shared" si="53"/>
        <v/>
      </c>
      <c r="D1344" s="24" t="str">
        <f t="shared" si="54"/>
        <v/>
      </c>
    </row>
    <row r="1345" spans="3:4" x14ac:dyDescent="0.55000000000000004">
      <c r="C1345" s="19" t="str">
        <f t="shared" si="53"/>
        <v/>
      </c>
      <c r="D1345" s="24" t="str">
        <f t="shared" si="54"/>
        <v/>
      </c>
    </row>
    <row r="1346" spans="3:4" x14ac:dyDescent="0.55000000000000004">
      <c r="C1346" s="19" t="str">
        <f t="shared" si="53"/>
        <v/>
      </c>
      <c r="D1346" s="24" t="str">
        <f t="shared" si="54"/>
        <v/>
      </c>
    </row>
    <row r="1347" spans="3:4" x14ac:dyDescent="0.55000000000000004">
      <c r="C1347" s="19" t="str">
        <f t="shared" si="53"/>
        <v/>
      </c>
      <c r="D1347" s="24" t="str">
        <f t="shared" si="54"/>
        <v/>
      </c>
    </row>
    <row r="1348" spans="3:4" x14ac:dyDescent="0.55000000000000004">
      <c r="C1348" s="19" t="str">
        <f t="shared" si="53"/>
        <v/>
      </c>
      <c r="D1348" s="24" t="str">
        <f t="shared" si="54"/>
        <v/>
      </c>
    </row>
    <row r="1349" spans="3:4" x14ac:dyDescent="0.55000000000000004">
      <c r="C1349" s="19" t="str">
        <f t="shared" si="53"/>
        <v/>
      </c>
      <c r="D1349" s="24" t="str">
        <f t="shared" si="54"/>
        <v/>
      </c>
    </row>
    <row r="1350" spans="3:4" x14ac:dyDescent="0.55000000000000004">
      <c r="C1350" s="19" t="str">
        <f t="shared" si="53"/>
        <v/>
      </c>
      <c r="D1350" s="24" t="str">
        <f t="shared" si="54"/>
        <v/>
      </c>
    </row>
    <row r="1351" spans="3:4" x14ac:dyDescent="0.55000000000000004">
      <c r="C1351" s="19" t="str">
        <f t="shared" si="53"/>
        <v/>
      </c>
      <c r="D1351" s="24" t="str">
        <f t="shared" si="54"/>
        <v/>
      </c>
    </row>
    <row r="1352" spans="3:4" x14ac:dyDescent="0.55000000000000004">
      <c r="C1352" s="19" t="str">
        <f t="shared" si="53"/>
        <v/>
      </c>
      <c r="D1352" s="24" t="str">
        <f t="shared" si="54"/>
        <v/>
      </c>
    </row>
    <row r="1353" spans="3:4" x14ac:dyDescent="0.55000000000000004">
      <c r="C1353" s="19" t="str">
        <f t="shared" ref="C1353:C1416" si="55">IF(A1353="","",EOMONTH(A1353,0))</f>
        <v/>
      </c>
      <c r="D1353" s="24" t="str">
        <f t="shared" si="54"/>
        <v/>
      </c>
    </row>
    <row r="1354" spans="3:4" x14ac:dyDescent="0.55000000000000004">
      <c r="C1354" s="19" t="str">
        <f t="shared" si="55"/>
        <v/>
      </c>
      <c r="D1354" s="24" t="str">
        <f t="shared" si="54"/>
        <v/>
      </c>
    </row>
    <row r="1355" spans="3:4" x14ac:dyDescent="0.55000000000000004">
      <c r="C1355" s="19" t="str">
        <f t="shared" si="55"/>
        <v/>
      </c>
      <c r="D1355" s="24" t="str">
        <f t="shared" si="54"/>
        <v/>
      </c>
    </row>
    <row r="1356" spans="3:4" x14ac:dyDescent="0.55000000000000004">
      <c r="C1356" s="19" t="str">
        <f t="shared" si="55"/>
        <v/>
      </c>
      <c r="D1356" s="24" t="str">
        <f t="shared" si="54"/>
        <v/>
      </c>
    </row>
    <row r="1357" spans="3:4" x14ac:dyDescent="0.55000000000000004">
      <c r="C1357" s="19" t="str">
        <f t="shared" si="55"/>
        <v/>
      </c>
      <c r="D1357" s="24" t="str">
        <f t="shared" si="54"/>
        <v/>
      </c>
    </row>
    <row r="1358" spans="3:4" x14ac:dyDescent="0.55000000000000004">
      <c r="C1358" s="19" t="str">
        <f t="shared" si="55"/>
        <v/>
      </c>
      <c r="D1358" s="24" t="str">
        <f t="shared" si="54"/>
        <v/>
      </c>
    </row>
    <row r="1359" spans="3:4" x14ac:dyDescent="0.55000000000000004">
      <c r="C1359" s="19" t="str">
        <f t="shared" si="55"/>
        <v/>
      </c>
      <c r="D1359" s="24" t="str">
        <f t="shared" si="54"/>
        <v/>
      </c>
    </row>
    <row r="1360" spans="3:4" x14ac:dyDescent="0.55000000000000004">
      <c r="C1360" s="19" t="str">
        <f t="shared" si="55"/>
        <v/>
      </c>
      <c r="D1360" s="24" t="str">
        <f t="shared" si="54"/>
        <v/>
      </c>
    </row>
    <row r="1361" spans="3:4" x14ac:dyDescent="0.55000000000000004">
      <c r="C1361" s="19" t="str">
        <f t="shared" si="55"/>
        <v/>
      </c>
      <c r="D1361" s="24" t="str">
        <f t="shared" si="54"/>
        <v/>
      </c>
    </row>
    <row r="1362" spans="3:4" x14ac:dyDescent="0.55000000000000004">
      <c r="C1362" s="19" t="str">
        <f t="shared" si="55"/>
        <v/>
      </c>
      <c r="D1362" s="24" t="str">
        <f t="shared" si="54"/>
        <v/>
      </c>
    </row>
    <row r="1363" spans="3:4" x14ac:dyDescent="0.55000000000000004">
      <c r="C1363" s="19" t="str">
        <f t="shared" si="55"/>
        <v/>
      </c>
      <c r="D1363" s="24" t="str">
        <f t="shared" si="54"/>
        <v/>
      </c>
    </row>
    <row r="1364" spans="3:4" x14ac:dyDescent="0.55000000000000004">
      <c r="C1364" s="19" t="str">
        <f t="shared" si="55"/>
        <v/>
      </c>
      <c r="D1364" s="24" t="str">
        <f t="shared" si="54"/>
        <v/>
      </c>
    </row>
    <row r="1365" spans="3:4" x14ac:dyDescent="0.55000000000000004">
      <c r="C1365" s="19" t="str">
        <f t="shared" si="55"/>
        <v/>
      </c>
      <c r="D1365" s="24" t="str">
        <f t="shared" ref="D1365:D1428" si="56">IF(OR(A1365="",ROW(A1365)&lt;20),"",((B1365/B1353)-1))</f>
        <v/>
      </c>
    </row>
    <row r="1366" spans="3:4" x14ac:dyDescent="0.55000000000000004">
      <c r="C1366" s="19" t="str">
        <f t="shared" si="55"/>
        <v/>
      </c>
      <c r="D1366" s="24" t="str">
        <f t="shared" si="56"/>
        <v/>
      </c>
    </row>
    <row r="1367" spans="3:4" x14ac:dyDescent="0.55000000000000004">
      <c r="C1367" s="19" t="str">
        <f t="shared" si="55"/>
        <v/>
      </c>
      <c r="D1367" s="24" t="str">
        <f t="shared" si="56"/>
        <v/>
      </c>
    </row>
    <row r="1368" spans="3:4" x14ac:dyDescent="0.55000000000000004">
      <c r="C1368" s="19" t="str">
        <f t="shared" si="55"/>
        <v/>
      </c>
      <c r="D1368" s="24" t="str">
        <f t="shared" si="56"/>
        <v/>
      </c>
    </row>
    <row r="1369" spans="3:4" x14ac:dyDescent="0.55000000000000004">
      <c r="C1369" s="19" t="str">
        <f t="shared" si="55"/>
        <v/>
      </c>
      <c r="D1369" s="24" t="str">
        <f t="shared" si="56"/>
        <v/>
      </c>
    </row>
    <row r="1370" spans="3:4" x14ac:dyDescent="0.55000000000000004">
      <c r="C1370" s="19" t="str">
        <f t="shared" si="55"/>
        <v/>
      </c>
      <c r="D1370" s="24" t="str">
        <f t="shared" si="56"/>
        <v/>
      </c>
    </row>
    <row r="1371" spans="3:4" x14ac:dyDescent="0.55000000000000004">
      <c r="C1371" s="19" t="str">
        <f t="shared" si="55"/>
        <v/>
      </c>
      <c r="D1371" s="24" t="str">
        <f t="shared" si="56"/>
        <v/>
      </c>
    </row>
    <row r="1372" spans="3:4" x14ac:dyDescent="0.55000000000000004">
      <c r="C1372" s="19" t="str">
        <f t="shared" si="55"/>
        <v/>
      </c>
      <c r="D1372" s="24" t="str">
        <f t="shared" si="56"/>
        <v/>
      </c>
    </row>
    <row r="1373" spans="3:4" x14ac:dyDescent="0.55000000000000004">
      <c r="C1373" s="19" t="str">
        <f t="shared" si="55"/>
        <v/>
      </c>
      <c r="D1373" s="24" t="str">
        <f t="shared" si="56"/>
        <v/>
      </c>
    </row>
    <row r="1374" spans="3:4" x14ac:dyDescent="0.55000000000000004">
      <c r="C1374" s="19" t="str">
        <f t="shared" si="55"/>
        <v/>
      </c>
      <c r="D1374" s="24" t="str">
        <f t="shared" si="56"/>
        <v/>
      </c>
    </row>
    <row r="1375" spans="3:4" x14ac:dyDescent="0.55000000000000004">
      <c r="C1375" s="19" t="str">
        <f t="shared" si="55"/>
        <v/>
      </c>
      <c r="D1375" s="24" t="str">
        <f t="shared" si="56"/>
        <v/>
      </c>
    </row>
    <row r="1376" spans="3:4" x14ac:dyDescent="0.55000000000000004">
      <c r="C1376" s="19" t="str">
        <f t="shared" si="55"/>
        <v/>
      </c>
      <c r="D1376" s="24" t="str">
        <f t="shared" si="56"/>
        <v/>
      </c>
    </row>
    <row r="1377" spans="3:4" x14ac:dyDescent="0.55000000000000004">
      <c r="C1377" s="19" t="str">
        <f t="shared" si="55"/>
        <v/>
      </c>
      <c r="D1377" s="24" t="str">
        <f t="shared" si="56"/>
        <v/>
      </c>
    </row>
    <row r="1378" spans="3:4" x14ac:dyDescent="0.55000000000000004">
      <c r="C1378" s="19" t="str">
        <f t="shared" si="55"/>
        <v/>
      </c>
      <c r="D1378" s="24" t="str">
        <f t="shared" si="56"/>
        <v/>
      </c>
    </row>
    <row r="1379" spans="3:4" x14ac:dyDescent="0.55000000000000004">
      <c r="C1379" s="19" t="str">
        <f t="shared" si="55"/>
        <v/>
      </c>
      <c r="D1379" s="24" t="str">
        <f t="shared" si="56"/>
        <v/>
      </c>
    </row>
    <row r="1380" spans="3:4" x14ac:dyDescent="0.55000000000000004">
      <c r="C1380" s="19" t="str">
        <f t="shared" si="55"/>
        <v/>
      </c>
      <c r="D1380" s="24" t="str">
        <f t="shared" si="56"/>
        <v/>
      </c>
    </row>
    <row r="1381" spans="3:4" x14ac:dyDescent="0.55000000000000004">
      <c r="C1381" s="19" t="str">
        <f t="shared" si="55"/>
        <v/>
      </c>
      <c r="D1381" s="24" t="str">
        <f t="shared" si="56"/>
        <v/>
      </c>
    </row>
    <row r="1382" spans="3:4" x14ac:dyDescent="0.55000000000000004">
      <c r="C1382" s="19" t="str">
        <f t="shared" si="55"/>
        <v/>
      </c>
      <c r="D1382" s="24" t="str">
        <f t="shared" si="56"/>
        <v/>
      </c>
    </row>
    <row r="1383" spans="3:4" x14ac:dyDescent="0.55000000000000004">
      <c r="C1383" s="19" t="str">
        <f t="shared" si="55"/>
        <v/>
      </c>
      <c r="D1383" s="24" t="str">
        <f t="shared" si="56"/>
        <v/>
      </c>
    </row>
    <row r="1384" spans="3:4" x14ac:dyDescent="0.55000000000000004">
      <c r="C1384" s="19" t="str">
        <f t="shared" si="55"/>
        <v/>
      </c>
      <c r="D1384" s="24" t="str">
        <f t="shared" si="56"/>
        <v/>
      </c>
    </row>
    <row r="1385" spans="3:4" x14ac:dyDescent="0.55000000000000004">
      <c r="C1385" s="19" t="str">
        <f t="shared" si="55"/>
        <v/>
      </c>
      <c r="D1385" s="24" t="str">
        <f t="shared" si="56"/>
        <v/>
      </c>
    </row>
    <row r="1386" spans="3:4" x14ac:dyDescent="0.55000000000000004">
      <c r="C1386" s="19" t="str">
        <f t="shared" si="55"/>
        <v/>
      </c>
      <c r="D1386" s="24" t="str">
        <f t="shared" si="56"/>
        <v/>
      </c>
    </row>
    <row r="1387" spans="3:4" x14ac:dyDescent="0.55000000000000004">
      <c r="C1387" s="19" t="str">
        <f t="shared" si="55"/>
        <v/>
      </c>
      <c r="D1387" s="24" t="str">
        <f t="shared" si="56"/>
        <v/>
      </c>
    </row>
    <row r="1388" spans="3:4" x14ac:dyDescent="0.55000000000000004">
      <c r="C1388" s="19" t="str">
        <f t="shared" si="55"/>
        <v/>
      </c>
      <c r="D1388" s="24" t="str">
        <f t="shared" si="56"/>
        <v/>
      </c>
    </row>
    <row r="1389" spans="3:4" x14ac:dyDescent="0.55000000000000004">
      <c r="C1389" s="19" t="str">
        <f t="shared" si="55"/>
        <v/>
      </c>
      <c r="D1389" s="24" t="str">
        <f t="shared" si="56"/>
        <v/>
      </c>
    </row>
    <row r="1390" spans="3:4" x14ac:dyDescent="0.55000000000000004">
      <c r="C1390" s="19" t="str">
        <f t="shared" si="55"/>
        <v/>
      </c>
      <c r="D1390" s="24" t="str">
        <f t="shared" si="56"/>
        <v/>
      </c>
    </row>
    <row r="1391" spans="3:4" x14ac:dyDescent="0.55000000000000004">
      <c r="C1391" s="19" t="str">
        <f t="shared" si="55"/>
        <v/>
      </c>
      <c r="D1391" s="24" t="str">
        <f t="shared" si="56"/>
        <v/>
      </c>
    </row>
    <row r="1392" spans="3:4" x14ac:dyDescent="0.55000000000000004">
      <c r="C1392" s="19" t="str">
        <f t="shared" si="55"/>
        <v/>
      </c>
      <c r="D1392" s="24" t="str">
        <f t="shared" si="56"/>
        <v/>
      </c>
    </row>
    <row r="1393" spans="3:4" x14ac:dyDescent="0.55000000000000004">
      <c r="C1393" s="19" t="str">
        <f t="shared" si="55"/>
        <v/>
      </c>
      <c r="D1393" s="24" t="str">
        <f t="shared" si="56"/>
        <v/>
      </c>
    </row>
    <row r="1394" spans="3:4" x14ac:dyDescent="0.55000000000000004">
      <c r="C1394" s="19" t="str">
        <f t="shared" si="55"/>
        <v/>
      </c>
      <c r="D1394" s="24" t="str">
        <f t="shared" si="56"/>
        <v/>
      </c>
    </row>
    <row r="1395" spans="3:4" x14ac:dyDescent="0.55000000000000004">
      <c r="C1395" s="19" t="str">
        <f t="shared" si="55"/>
        <v/>
      </c>
      <c r="D1395" s="24" t="str">
        <f t="shared" si="56"/>
        <v/>
      </c>
    </row>
    <row r="1396" spans="3:4" x14ac:dyDescent="0.55000000000000004">
      <c r="C1396" s="19" t="str">
        <f t="shared" si="55"/>
        <v/>
      </c>
      <c r="D1396" s="24" t="str">
        <f t="shared" si="56"/>
        <v/>
      </c>
    </row>
    <row r="1397" spans="3:4" x14ac:dyDescent="0.55000000000000004">
      <c r="C1397" s="19" t="str">
        <f t="shared" si="55"/>
        <v/>
      </c>
      <c r="D1397" s="24" t="str">
        <f t="shared" si="56"/>
        <v/>
      </c>
    </row>
    <row r="1398" spans="3:4" x14ac:dyDescent="0.55000000000000004">
      <c r="C1398" s="19" t="str">
        <f t="shared" si="55"/>
        <v/>
      </c>
      <c r="D1398" s="24" t="str">
        <f t="shared" si="56"/>
        <v/>
      </c>
    </row>
    <row r="1399" spans="3:4" x14ac:dyDescent="0.55000000000000004">
      <c r="C1399" s="19" t="str">
        <f t="shared" si="55"/>
        <v/>
      </c>
      <c r="D1399" s="24" t="str">
        <f t="shared" si="56"/>
        <v/>
      </c>
    </row>
    <row r="1400" spans="3:4" x14ac:dyDescent="0.55000000000000004">
      <c r="C1400" s="19" t="str">
        <f t="shared" si="55"/>
        <v/>
      </c>
      <c r="D1400" s="24" t="str">
        <f t="shared" si="56"/>
        <v/>
      </c>
    </row>
    <row r="1401" spans="3:4" x14ac:dyDescent="0.55000000000000004">
      <c r="C1401" s="19" t="str">
        <f t="shared" si="55"/>
        <v/>
      </c>
      <c r="D1401" s="24" t="str">
        <f t="shared" si="56"/>
        <v/>
      </c>
    </row>
    <row r="1402" spans="3:4" x14ac:dyDescent="0.55000000000000004">
      <c r="C1402" s="19" t="str">
        <f t="shared" si="55"/>
        <v/>
      </c>
      <c r="D1402" s="24" t="str">
        <f t="shared" si="56"/>
        <v/>
      </c>
    </row>
    <row r="1403" spans="3:4" x14ac:dyDescent="0.55000000000000004">
      <c r="C1403" s="19" t="str">
        <f t="shared" si="55"/>
        <v/>
      </c>
      <c r="D1403" s="24" t="str">
        <f t="shared" si="56"/>
        <v/>
      </c>
    </row>
    <row r="1404" spans="3:4" x14ac:dyDescent="0.55000000000000004">
      <c r="C1404" s="19" t="str">
        <f t="shared" si="55"/>
        <v/>
      </c>
      <c r="D1404" s="24" t="str">
        <f t="shared" si="56"/>
        <v/>
      </c>
    </row>
    <row r="1405" spans="3:4" x14ac:dyDescent="0.55000000000000004">
      <c r="C1405" s="19" t="str">
        <f t="shared" si="55"/>
        <v/>
      </c>
      <c r="D1405" s="24" t="str">
        <f t="shared" si="56"/>
        <v/>
      </c>
    </row>
    <row r="1406" spans="3:4" x14ac:dyDescent="0.55000000000000004">
      <c r="C1406" s="19" t="str">
        <f t="shared" si="55"/>
        <v/>
      </c>
      <c r="D1406" s="24" t="str">
        <f t="shared" si="56"/>
        <v/>
      </c>
    </row>
    <row r="1407" spans="3:4" x14ac:dyDescent="0.55000000000000004">
      <c r="C1407" s="19" t="str">
        <f t="shared" si="55"/>
        <v/>
      </c>
      <c r="D1407" s="24" t="str">
        <f t="shared" si="56"/>
        <v/>
      </c>
    </row>
    <row r="1408" spans="3:4" x14ac:dyDescent="0.55000000000000004">
      <c r="C1408" s="19" t="str">
        <f t="shared" si="55"/>
        <v/>
      </c>
      <c r="D1408" s="24" t="str">
        <f t="shared" si="56"/>
        <v/>
      </c>
    </row>
    <row r="1409" spans="3:4" x14ac:dyDescent="0.55000000000000004">
      <c r="C1409" s="19" t="str">
        <f t="shared" si="55"/>
        <v/>
      </c>
      <c r="D1409" s="24" t="str">
        <f t="shared" si="56"/>
        <v/>
      </c>
    </row>
    <row r="1410" spans="3:4" x14ac:dyDescent="0.55000000000000004">
      <c r="C1410" s="19" t="str">
        <f t="shared" si="55"/>
        <v/>
      </c>
      <c r="D1410" s="24" t="str">
        <f t="shared" si="56"/>
        <v/>
      </c>
    </row>
    <row r="1411" spans="3:4" x14ac:dyDescent="0.55000000000000004">
      <c r="C1411" s="19" t="str">
        <f t="shared" si="55"/>
        <v/>
      </c>
      <c r="D1411" s="24" t="str">
        <f t="shared" si="56"/>
        <v/>
      </c>
    </row>
    <row r="1412" spans="3:4" x14ac:dyDescent="0.55000000000000004">
      <c r="C1412" s="19" t="str">
        <f t="shared" si="55"/>
        <v/>
      </c>
      <c r="D1412" s="24" t="str">
        <f t="shared" si="56"/>
        <v/>
      </c>
    </row>
    <row r="1413" spans="3:4" x14ac:dyDescent="0.55000000000000004">
      <c r="C1413" s="19" t="str">
        <f t="shared" si="55"/>
        <v/>
      </c>
      <c r="D1413" s="24" t="str">
        <f t="shared" si="56"/>
        <v/>
      </c>
    </row>
    <row r="1414" spans="3:4" x14ac:dyDescent="0.55000000000000004">
      <c r="C1414" s="19" t="str">
        <f t="shared" si="55"/>
        <v/>
      </c>
      <c r="D1414" s="24" t="str">
        <f t="shared" si="56"/>
        <v/>
      </c>
    </row>
    <row r="1415" spans="3:4" x14ac:dyDescent="0.55000000000000004">
      <c r="C1415" s="19" t="str">
        <f t="shared" si="55"/>
        <v/>
      </c>
      <c r="D1415" s="24" t="str">
        <f t="shared" si="56"/>
        <v/>
      </c>
    </row>
    <row r="1416" spans="3:4" x14ac:dyDescent="0.55000000000000004">
      <c r="C1416" s="19" t="str">
        <f t="shared" si="55"/>
        <v/>
      </c>
      <c r="D1416" s="24" t="str">
        <f t="shared" si="56"/>
        <v/>
      </c>
    </row>
    <row r="1417" spans="3:4" x14ac:dyDescent="0.55000000000000004">
      <c r="C1417" s="19" t="str">
        <f t="shared" ref="C1417:C1480" si="57">IF(A1417="","",EOMONTH(A1417,0))</f>
        <v/>
      </c>
      <c r="D1417" s="24" t="str">
        <f t="shared" si="56"/>
        <v/>
      </c>
    </row>
    <row r="1418" spans="3:4" x14ac:dyDescent="0.55000000000000004">
      <c r="C1418" s="19" t="str">
        <f t="shared" si="57"/>
        <v/>
      </c>
      <c r="D1418" s="24" t="str">
        <f t="shared" si="56"/>
        <v/>
      </c>
    </row>
    <row r="1419" spans="3:4" x14ac:dyDescent="0.55000000000000004">
      <c r="C1419" s="19" t="str">
        <f t="shared" si="57"/>
        <v/>
      </c>
      <c r="D1419" s="24" t="str">
        <f t="shared" si="56"/>
        <v/>
      </c>
    </row>
    <row r="1420" spans="3:4" x14ac:dyDescent="0.55000000000000004">
      <c r="C1420" s="19" t="str">
        <f t="shared" si="57"/>
        <v/>
      </c>
      <c r="D1420" s="24" t="str">
        <f t="shared" si="56"/>
        <v/>
      </c>
    </row>
    <row r="1421" spans="3:4" x14ac:dyDescent="0.55000000000000004">
      <c r="C1421" s="19" t="str">
        <f t="shared" si="57"/>
        <v/>
      </c>
      <c r="D1421" s="24" t="str">
        <f t="shared" si="56"/>
        <v/>
      </c>
    </row>
    <row r="1422" spans="3:4" x14ac:dyDescent="0.55000000000000004">
      <c r="C1422" s="19" t="str">
        <f t="shared" si="57"/>
        <v/>
      </c>
      <c r="D1422" s="24" t="str">
        <f t="shared" si="56"/>
        <v/>
      </c>
    </row>
    <row r="1423" spans="3:4" x14ac:dyDescent="0.55000000000000004">
      <c r="C1423" s="19" t="str">
        <f t="shared" si="57"/>
        <v/>
      </c>
      <c r="D1423" s="24" t="str">
        <f t="shared" si="56"/>
        <v/>
      </c>
    </row>
    <row r="1424" spans="3:4" x14ac:dyDescent="0.55000000000000004">
      <c r="C1424" s="19" t="str">
        <f t="shared" si="57"/>
        <v/>
      </c>
      <c r="D1424" s="24" t="str">
        <f t="shared" si="56"/>
        <v/>
      </c>
    </row>
    <row r="1425" spans="3:4" x14ac:dyDescent="0.55000000000000004">
      <c r="C1425" s="19" t="str">
        <f t="shared" si="57"/>
        <v/>
      </c>
      <c r="D1425" s="24" t="str">
        <f t="shared" si="56"/>
        <v/>
      </c>
    </row>
    <row r="1426" spans="3:4" x14ac:dyDescent="0.55000000000000004">
      <c r="C1426" s="19" t="str">
        <f t="shared" si="57"/>
        <v/>
      </c>
      <c r="D1426" s="24" t="str">
        <f t="shared" si="56"/>
        <v/>
      </c>
    </row>
    <row r="1427" spans="3:4" x14ac:dyDescent="0.55000000000000004">
      <c r="C1427" s="19" t="str">
        <f t="shared" si="57"/>
        <v/>
      </c>
      <c r="D1427" s="24" t="str">
        <f t="shared" si="56"/>
        <v/>
      </c>
    </row>
    <row r="1428" spans="3:4" x14ac:dyDescent="0.55000000000000004">
      <c r="C1428" s="19" t="str">
        <f t="shared" si="57"/>
        <v/>
      </c>
      <c r="D1428" s="24" t="str">
        <f t="shared" si="56"/>
        <v/>
      </c>
    </row>
    <row r="1429" spans="3:4" x14ac:dyDescent="0.55000000000000004">
      <c r="C1429" s="19" t="str">
        <f t="shared" si="57"/>
        <v/>
      </c>
      <c r="D1429" s="24" t="str">
        <f t="shared" ref="D1429:D1492" si="58">IF(OR(A1429="",ROW(A1429)&lt;20),"",((B1429/B1417)-1))</f>
        <v/>
      </c>
    </row>
    <row r="1430" spans="3:4" x14ac:dyDescent="0.55000000000000004">
      <c r="C1430" s="19" t="str">
        <f t="shared" si="57"/>
        <v/>
      </c>
      <c r="D1430" s="24" t="str">
        <f t="shared" si="58"/>
        <v/>
      </c>
    </row>
    <row r="1431" spans="3:4" x14ac:dyDescent="0.55000000000000004">
      <c r="C1431" s="19" t="str">
        <f t="shared" si="57"/>
        <v/>
      </c>
      <c r="D1431" s="24" t="str">
        <f t="shared" si="58"/>
        <v/>
      </c>
    </row>
    <row r="1432" spans="3:4" x14ac:dyDescent="0.55000000000000004">
      <c r="C1432" s="19" t="str">
        <f t="shared" si="57"/>
        <v/>
      </c>
      <c r="D1432" s="24" t="str">
        <f t="shared" si="58"/>
        <v/>
      </c>
    </row>
    <row r="1433" spans="3:4" x14ac:dyDescent="0.55000000000000004">
      <c r="C1433" s="19" t="str">
        <f t="shared" si="57"/>
        <v/>
      </c>
      <c r="D1433" s="24" t="str">
        <f t="shared" si="58"/>
        <v/>
      </c>
    </row>
    <row r="1434" spans="3:4" x14ac:dyDescent="0.55000000000000004">
      <c r="C1434" s="19" t="str">
        <f t="shared" si="57"/>
        <v/>
      </c>
      <c r="D1434" s="24" t="str">
        <f t="shared" si="58"/>
        <v/>
      </c>
    </row>
    <row r="1435" spans="3:4" x14ac:dyDescent="0.55000000000000004">
      <c r="C1435" s="19" t="str">
        <f t="shared" si="57"/>
        <v/>
      </c>
      <c r="D1435" s="24" t="str">
        <f t="shared" si="58"/>
        <v/>
      </c>
    </row>
    <row r="1436" spans="3:4" x14ac:dyDescent="0.55000000000000004">
      <c r="C1436" s="19" t="str">
        <f t="shared" si="57"/>
        <v/>
      </c>
      <c r="D1436" s="24" t="str">
        <f t="shared" si="58"/>
        <v/>
      </c>
    </row>
    <row r="1437" spans="3:4" x14ac:dyDescent="0.55000000000000004">
      <c r="C1437" s="19" t="str">
        <f t="shared" si="57"/>
        <v/>
      </c>
      <c r="D1437" s="24" t="str">
        <f t="shared" si="58"/>
        <v/>
      </c>
    </row>
    <row r="1438" spans="3:4" x14ac:dyDescent="0.55000000000000004">
      <c r="C1438" s="19" t="str">
        <f t="shared" si="57"/>
        <v/>
      </c>
      <c r="D1438" s="24" t="str">
        <f t="shared" si="58"/>
        <v/>
      </c>
    </row>
    <row r="1439" spans="3:4" x14ac:dyDescent="0.55000000000000004">
      <c r="C1439" s="19" t="str">
        <f t="shared" si="57"/>
        <v/>
      </c>
      <c r="D1439" s="24" t="str">
        <f t="shared" si="58"/>
        <v/>
      </c>
    </row>
    <row r="1440" spans="3:4" x14ac:dyDescent="0.55000000000000004">
      <c r="C1440" s="19" t="str">
        <f t="shared" si="57"/>
        <v/>
      </c>
      <c r="D1440" s="24" t="str">
        <f t="shared" si="58"/>
        <v/>
      </c>
    </row>
    <row r="1441" spans="3:4" x14ac:dyDescent="0.55000000000000004">
      <c r="C1441" s="19" t="str">
        <f t="shared" si="57"/>
        <v/>
      </c>
      <c r="D1441" s="24" t="str">
        <f t="shared" si="58"/>
        <v/>
      </c>
    </row>
    <row r="1442" spans="3:4" x14ac:dyDescent="0.55000000000000004">
      <c r="C1442" s="19" t="str">
        <f t="shared" si="57"/>
        <v/>
      </c>
      <c r="D1442" s="24" t="str">
        <f t="shared" si="58"/>
        <v/>
      </c>
    </row>
    <row r="1443" spans="3:4" x14ac:dyDescent="0.55000000000000004">
      <c r="C1443" s="19" t="str">
        <f t="shared" si="57"/>
        <v/>
      </c>
      <c r="D1443" s="24" t="str">
        <f t="shared" si="58"/>
        <v/>
      </c>
    </row>
    <row r="1444" spans="3:4" x14ac:dyDescent="0.55000000000000004">
      <c r="C1444" s="19" t="str">
        <f t="shared" si="57"/>
        <v/>
      </c>
      <c r="D1444" s="24" t="str">
        <f t="shared" si="58"/>
        <v/>
      </c>
    </row>
    <row r="1445" spans="3:4" x14ac:dyDescent="0.55000000000000004">
      <c r="C1445" s="19" t="str">
        <f t="shared" si="57"/>
        <v/>
      </c>
      <c r="D1445" s="24" t="str">
        <f t="shared" si="58"/>
        <v/>
      </c>
    </row>
    <row r="1446" spans="3:4" x14ac:dyDescent="0.55000000000000004">
      <c r="C1446" s="19" t="str">
        <f t="shared" si="57"/>
        <v/>
      </c>
      <c r="D1446" s="24" t="str">
        <f t="shared" si="58"/>
        <v/>
      </c>
    </row>
    <row r="1447" spans="3:4" x14ac:dyDescent="0.55000000000000004">
      <c r="C1447" s="19" t="str">
        <f t="shared" si="57"/>
        <v/>
      </c>
      <c r="D1447" s="24" t="str">
        <f t="shared" si="58"/>
        <v/>
      </c>
    </row>
    <row r="1448" spans="3:4" x14ac:dyDescent="0.55000000000000004">
      <c r="C1448" s="19" t="str">
        <f t="shared" si="57"/>
        <v/>
      </c>
      <c r="D1448" s="24" t="str">
        <f t="shared" si="58"/>
        <v/>
      </c>
    </row>
    <row r="1449" spans="3:4" x14ac:dyDescent="0.55000000000000004">
      <c r="C1449" s="19" t="str">
        <f t="shared" si="57"/>
        <v/>
      </c>
      <c r="D1449" s="24" t="str">
        <f t="shared" si="58"/>
        <v/>
      </c>
    </row>
    <row r="1450" spans="3:4" x14ac:dyDescent="0.55000000000000004">
      <c r="C1450" s="19" t="str">
        <f t="shared" si="57"/>
        <v/>
      </c>
      <c r="D1450" s="24" t="str">
        <f t="shared" si="58"/>
        <v/>
      </c>
    </row>
    <row r="1451" spans="3:4" x14ac:dyDescent="0.55000000000000004">
      <c r="C1451" s="19" t="str">
        <f t="shared" si="57"/>
        <v/>
      </c>
      <c r="D1451" s="24" t="str">
        <f t="shared" si="58"/>
        <v/>
      </c>
    </row>
    <row r="1452" spans="3:4" x14ac:dyDescent="0.55000000000000004">
      <c r="C1452" s="19" t="str">
        <f t="shared" si="57"/>
        <v/>
      </c>
      <c r="D1452" s="24" t="str">
        <f t="shared" si="58"/>
        <v/>
      </c>
    </row>
    <row r="1453" spans="3:4" x14ac:dyDescent="0.55000000000000004">
      <c r="C1453" s="19" t="str">
        <f t="shared" si="57"/>
        <v/>
      </c>
      <c r="D1453" s="24" t="str">
        <f t="shared" si="58"/>
        <v/>
      </c>
    </row>
    <row r="1454" spans="3:4" x14ac:dyDescent="0.55000000000000004">
      <c r="C1454" s="19" t="str">
        <f t="shared" si="57"/>
        <v/>
      </c>
      <c r="D1454" s="24" t="str">
        <f t="shared" si="58"/>
        <v/>
      </c>
    </row>
    <row r="1455" spans="3:4" x14ac:dyDescent="0.55000000000000004">
      <c r="C1455" s="19" t="str">
        <f t="shared" si="57"/>
        <v/>
      </c>
      <c r="D1455" s="24" t="str">
        <f t="shared" si="58"/>
        <v/>
      </c>
    </row>
    <row r="1456" spans="3:4" x14ac:dyDescent="0.55000000000000004">
      <c r="C1456" s="19" t="str">
        <f t="shared" si="57"/>
        <v/>
      </c>
      <c r="D1456" s="24" t="str">
        <f t="shared" si="58"/>
        <v/>
      </c>
    </row>
    <row r="1457" spans="3:4" x14ac:dyDescent="0.55000000000000004">
      <c r="C1457" s="19" t="str">
        <f t="shared" si="57"/>
        <v/>
      </c>
      <c r="D1457" s="24" t="str">
        <f t="shared" si="58"/>
        <v/>
      </c>
    </row>
    <row r="1458" spans="3:4" x14ac:dyDescent="0.55000000000000004">
      <c r="C1458" s="19" t="str">
        <f t="shared" si="57"/>
        <v/>
      </c>
      <c r="D1458" s="24" t="str">
        <f t="shared" si="58"/>
        <v/>
      </c>
    </row>
    <row r="1459" spans="3:4" x14ac:dyDescent="0.55000000000000004">
      <c r="C1459" s="19" t="str">
        <f t="shared" si="57"/>
        <v/>
      </c>
      <c r="D1459" s="24" t="str">
        <f t="shared" si="58"/>
        <v/>
      </c>
    </row>
    <row r="1460" spans="3:4" x14ac:dyDescent="0.55000000000000004">
      <c r="C1460" s="19" t="str">
        <f t="shared" si="57"/>
        <v/>
      </c>
      <c r="D1460" s="24" t="str">
        <f t="shared" si="58"/>
        <v/>
      </c>
    </row>
    <row r="1461" spans="3:4" x14ac:dyDescent="0.55000000000000004">
      <c r="C1461" s="19" t="str">
        <f t="shared" si="57"/>
        <v/>
      </c>
      <c r="D1461" s="24" t="str">
        <f t="shared" si="58"/>
        <v/>
      </c>
    </row>
    <row r="1462" spans="3:4" x14ac:dyDescent="0.55000000000000004">
      <c r="C1462" s="19" t="str">
        <f t="shared" si="57"/>
        <v/>
      </c>
      <c r="D1462" s="24" t="str">
        <f t="shared" si="58"/>
        <v/>
      </c>
    </row>
    <row r="1463" spans="3:4" x14ac:dyDescent="0.55000000000000004">
      <c r="C1463" s="19" t="str">
        <f t="shared" si="57"/>
        <v/>
      </c>
      <c r="D1463" s="24" t="str">
        <f t="shared" si="58"/>
        <v/>
      </c>
    </row>
    <row r="1464" spans="3:4" x14ac:dyDescent="0.55000000000000004">
      <c r="C1464" s="19" t="str">
        <f t="shared" si="57"/>
        <v/>
      </c>
      <c r="D1464" s="24" t="str">
        <f t="shared" si="58"/>
        <v/>
      </c>
    </row>
    <row r="1465" spans="3:4" x14ac:dyDescent="0.55000000000000004">
      <c r="C1465" s="19" t="str">
        <f t="shared" si="57"/>
        <v/>
      </c>
      <c r="D1465" s="24" t="str">
        <f t="shared" si="58"/>
        <v/>
      </c>
    </row>
    <row r="1466" spans="3:4" x14ac:dyDescent="0.55000000000000004">
      <c r="C1466" s="19" t="str">
        <f t="shared" si="57"/>
        <v/>
      </c>
      <c r="D1466" s="24" t="str">
        <f t="shared" si="58"/>
        <v/>
      </c>
    </row>
    <row r="1467" spans="3:4" x14ac:dyDescent="0.55000000000000004">
      <c r="C1467" s="19" t="str">
        <f t="shared" si="57"/>
        <v/>
      </c>
      <c r="D1467" s="24" t="str">
        <f t="shared" si="58"/>
        <v/>
      </c>
    </row>
    <row r="1468" spans="3:4" x14ac:dyDescent="0.55000000000000004">
      <c r="C1468" s="19" t="str">
        <f t="shared" si="57"/>
        <v/>
      </c>
      <c r="D1468" s="24" t="str">
        <f t="shared" si="58"/>
        <v/>
      </c>
    </row>
    <row r="1469" spans="3:4" x14ac:dyDescent="0.55000000000000004">
      <c r="C1469" s="19" t="str">
        <f t="shared" si="57"/>
        <v/>
      </c>
      <c r="D1469" s="24" t="str">
        <f t="shared" si="58"/>
        <v/>
      </c>
    </row>
    <row r="1470" spans="3:4" x14ac:dyDescent="0.55000000000000004">
      <c r="C1470" s="19" t="str">
        <f t="shared" si="57"/>
        <v/>
      </c>
      <c r="D1470" s="24" t="str">
        <f t="shared" si="58"/>
        <v/>
      </c>
    </row>
    <row r="1471" spans="3:4" x14ac:dyDescent="0.55000000000000004">
      <c r="C1471" s="19" t="str">
        <f t="shared" si="57"/>
        <v/>
      </c>
      <c r="D1471" s="24" t="str">
        <f t="shared" si="58"/>
        <v/>
      </c>
    </row>
    <row r="1472" spans="3:4" x14ac:dyDescent="0.55000000000000004">
      <c r="C1472" s="19" t="str">
        <f t="shared" si="57"/>
        <v/>
      </c>
      <c r="D1472" s="24" t="str">
        <f t="shared" si="58"/>
        <v/>
      </c>
    </row>
    <row r="1473" spans="3:4" x14ac:dyDescent="0.55000000000000004">
      <c r="C1473" s="19" t="str">
        <f t="shared" si="57"/>
        <v/>
      </c>
      <c r="D1473" s="24" t="str">
        <f t="shared" si="58"/>
        <v/>
      </c>
    </row>
    <row r="1474" spans="3:4" x14ac:dyDescent="0.55000000000000004">
      <c r="C1474" s="19" t="str">
        <f t="shared" si="57"/>
        <v/>
      </c>
      <c r="D1474" s="24" t="str">
        <f t="shared" si="58"/>
        <v/>
      </c>
    </row>
    <row r="1475" spans="3:4" x14ac:dyDescent="0.55000000000000004">
      <c r="C1475" s="19" t="str">
        <f t="shared" si="57"/>
        <v/>
      </c>
      <c r="D1475" s="24" t="str">
        <f t="shared" si="58"/>
        <v/>
      </c>
    </row>
    <row r="1476" spans="3:4" x14ac:dyDescent="0.55000000000000004">
      <c r="C1476" s="19" t="str">
        <f t="shared" si="57"/>
        <v/>
      </c>
      <c r="D1476" s="24" t="str">
        <f t="shared" si="58"/>
        <v/>
      </c>
    </row>
    <row r="1477" spans="3:4" x14ac:dyDescent="0.55000000000000004">
      <c r="C1477" s="19" t="str">
        <f t="shared" si="57"/>
        <v/>
      </c>
      <c r="D1477" s="24" t="str">
        <f t="shared" si="58"/>
        <v/>
      </c>
    </row>
    <row r="1478" spans="3:4" x14ac:dyDescent="0.55000000000000004">
      <c r="C1478" s="19" t="str">
        <f t="shared" si="57"/>
        <v/>
      </c>
      <c r="D1478" s="24" t="str">
        <f t="shared" si="58"/>
        <v/>
      </c>
    </row>
    <row r="1479" spans="3:4" x14ac:dyDescent="0.55000000000000004">
      <c r="C1479" s="19" t="str">
        <f t="shared" si="57"/>
        <v/>
      </c>
      <c r="D1479" s="24" t="str">
        <f t="shared" si="58"/>
        <v/>
      </c>
    </row>
    <row r="1480" spans="3:4" x14ac:dyDescent="0.55000000000000004">
      <c r="C1480" s="19" t="str">
        <f t="shared" si="57"/>
        <v/>
      </c>
      <c r="D1480" s="24" t="str">
        <f t="shared" si="58"/>
        <v/>
      </c>
    </row>
    <row r="1481" spans="3:4" x14ac:dyDescent="0.55000000000000004">
      <c r="C1481" s="19" t="str">
        <f t="shared" ref="C1481:C1508" si="59">IF(A1481="","",EOMONTH(A1481,0))</f>
        <v/>
      </c>
      <c r="D1481" s="24" t="str">
        <f t="shared" si="58"/>
        <v/>
      </c>
    </row>
    <row r="1482" spans="3:4" x14ac:dyDescent="0.55000000000000004">
      <c r="C1482" s="19" t="str">
        <f t="shared" si="59"/>
        <v/>
      </c>
      <c r="D1482" s="24" t="str">
        <f t="shared" si="58"/>
        <v/>
      </c>
    </row>
    <row r="1483" spans="3:4" x14ac:dyDescent="0.55000000000000004">
      <c r="C1483" s="19" t="str">
        <f t="shared" si="59"/>
        <v/>
      </c>
      <c r="D1483" s="24" t="str">
        <f t="shared" si="58"/>
        <v/>
      </c>
    </row>
    <row r="1484" spans="3:4" x14ac:dyDescent="0.55000000000000004">
      <c r="C1484" s="19" t="str">
        <f t="shared" si="59"/>
        <v/>
      </c>
      <c r="D1484" s="24" t="str">
        <f t="shared" si="58"/>
        <v/>
      </c>
    </row>
    <row r="1485" spans="3:4" x14ac:dyDescent="0.55000000000000004">
      <c r="C1485" s="19" t="str">
        <f t="shared" si="59"/>
        <v/>
      </c>
      <c r="D1485" s="24" t="str">
        <f t="shared" si="58"/>
        <v/>
      </c>
    </row>
    <row r="1486" spans="3:4" x14ac:dyDescent="0.55000000000000004">
      <c r="C1486" s="19" t="str">
        <f t="shared" si="59"/>
        <v/>
      </c>
      <c r="D1486" s="24" t="str">
        <f t="shared" si="58"/>
        <v/>
      </c>
    </row>
    <row r="1487" spans="3:4" x14ac:dyDescent="0.55000000000000004">
      <c r="C1487" s="19" t="str">
        <f t="shared" si="59"/>
        <v/>
      </c>
      <c r="D1487" s="24" t="str">
        <f t="shared" si="58"/>
        <v/>
      </c>
    </row>
    <row r="1488" spans="3:4" x14ac:dyDescent="0.55000000000000004">
      <c r="C1488" s="19" t="str">
        <f t="shared" si="59"/>
        <v/>
      </c>
      <c r="D1488" s="24" t="str">
        <f t="shared" si="58"/>
        <v/>
      </c>
    </row>
    <row r="1489" spans="3:4" x14ac:dyDescent="0.55000000000000004">
      <c r="C1489" s="19" t="str">
        <f t="shared" si="59"/>
        <v/>
      </c>
      <c r="D1489" s="24" t="str">
        <f t="shared" si="58"/>
        <v/>
      </c>
    </row>
    <row r="1490" spans="3:4" x14ac:dyDescent="0.55000000000000004">
      <c r="C1490" s="19" t="str">
        <f t="shared" si="59"/>
        <v/>
      </c>
      <c r="D1490" s="24" t="str">
        <f t="shared" si="58"/>
        <v/>
      </c>
    </row>
    <row r="1491" spans="3:4" x14ac:dyDescent="0.55000000000000004">
      <c r="C1491" s="19" t="str">
        <f t="shared" si="59"/>
        <v/>
      </c>
      <c r="D1491" s="24" t="str">
        <f t="shared" si="58"/>
        <v/>
      </c>
    </row>
    <row r="1492" spans="3:4" x14ac:dyDescent="0.55000000000000004">
      <c r="C1492" s="19" t="str">
        <f t="shared" si="59"/>
        <v/>
      </c>
      <c r="D1492" s="24" t="str">
        <f t="shared" si="58"/>
        <v/>
      </c>
    </row>
    <row r="1493" spans="3:4" x14ac:dyDescent="0.55000000000000004">
      <c r="C1493" s="19" t="str">
        <f t="shared" si="59"/>
        <v/>
      </c>
      <c r="D1493" s="24" t="str">
        <f t="shared" ref="D1493:D1508" si="60">IF(OR(A1493="",ROW(A1493)&lt;20),"",((B1493/B1481)-1))</f>
        <v/>
      </c>
    </row>
    <row r="1494" spans="3:4" x14ac:dyDescent="0.55000000000000004">
      <c r="C1494" s="19" t="str">
        <f t="shared" si="59"/>
        <v/>
      </c>
      <c r="D1494" s="24" t="str">
        <f t="shared" si="60"/>
        <v/>
      </c>
    </row>
    <row r="1495" spans="3:4" x14ac:dyDescent="0.55000000000000004">
      <c r="C1495" s="19" t="str">
        <f t="shared" si="59"/>
        <v/>
      </c>
      <c r="D1495" s="24" t="str">
        <f t="shared" si="60"/>
        <v/>
      </c>
    </row>
    <row r="1496" spans="3:4" x14ac:dyDescent="0.55000000000000004">
      <c r="C1496" s="19" t="str">
        <f t="shared" si="59"/>
        <v/>
      </c>
      <c r="D1496" s="24" t="str">
        <f t="shared" si="60"/>
        <v/>
      </c>
    </row>
    <row r="1497" spans="3:4" x14ac:dyDescent="0.55000000000000004">
      <c r="C1497" s="19" t="str">
        <f t="shared" si="59"/>
        <v/>
      </c>
      <c r="D1497" s="24" t="str">
        <f t="shared" si="60"/>
        <v/>
      </c>
    </row>
    <row r="1498" spans="3:4" x14ac:dyDescent="0.55000000000000004">
      <c r="C1498" s="19" t="str">
        <f t="shared" si="59"/>
        <v/>
      </c>
      <c r="D1498" s="24" t="str">
        <f t="shared" si="60"/>
        <v/>
      </c>
    </row>
    <row r="1499" spans="3:4" x14ac:dyDescent="0.55000000000000004">
      <c r="C1499" s="19" t="str">
        <f t="shared" si="59"/>
        <v/>
      </c>
      <c r="D1499" s="24" t="str">
        <f t="shared" si="60"/>
        <v/>
      </c>
    </row>
    <row r="1500" spans="3:4" x14ac:dyDescent="0.55000000000000004">
      <c r="C1500" s="19" t="str">
        <f t="shared" si="59"/>
        <v/>
      </c>
      <c r="D1500" s="24" t="str">
        <f t="shared" si="60"/>
        <v/>
      </c>
    </row>
    <row r="1501" spans="3:4" x14ac:dyDescent="0.55000000000000004">
      <c r="C1501" s="19" t="str">
        <f t="shared" si="59"/>
        <v/>
      </c>
      <c r="D1501" s="24" t="str">
        <f t="shared" si="60"/>
        <v/>
      </c>
    </row>
    <row r="1502" spans="3:4" x14ac:dyDescent="0.55000000000000004">
      <c r="C1502" s="19" t="str">
        <f t="shared" si="59"/>
        <v/>
      </c>
      <c r="D1502" s="24" t="str">
        <f t="shared" si="60"/>
        <v/>
      </c>
    </row>
    <row r="1503" spans="3:4" x14ac:dyDescent="0.55000000000000004">
      <c r="C1503" s="19" t="str">
        <f t="shared" si="59"/>
        <v/>
      </c>
      <c r="D1503" s="24" t="str">
        <f t="shared" si="60"/>
        <v/>
      </c>
    </row>
    <row r="1504" spans="3:4" x14ac:dyDescent="0.55000000000000004">
      <c r="C1504" s="19" t="str">
        <f t="shared" si="59"/>
        <v/>
      </c>
      <c r="D1504" s="24" t="str">
        <f t="shared" si="60"/>
        <v/>
      </c>
    </row>
    <row r="1505" spans="3:4" x14ac:dyDescent="0.55000000000000004">
      <c r="C1505" s="19" t="str">
        <f t="shared" si="59"/>
        <v/>
      </c>
      <c r="D1505" s="24" t="str">
        <f t="shared" si="60"/>
        <v/>
      </c>
    </row>
    <row r="1506" spans="3:4" x14ac:dyDescent="0.55000000000000004">
      <c r="C1506" s="19" t="str">
        <f t="shared" si="59"/>
        <v/>
      </c>
      <c r="D1506" s="24" t="str">
        <f t="shared" si="60"/>
        <v/>
      </c>
    </row>
    <row r="1507" spans="3:4" x14ac:dyDescent="0.55000000000000004">
      <c r="C1507" s="19" t="str">
        <f t="shared" si="59"/>
        <v/>
      </c>
      <c r="D1507" s="24" t="str">
        <f t="shared" si="60"/>
        <v/>
      </c>
    </row>
    <row r="1508" spans="3:4" x14ac:dyDescent="0.55000000000000004">
      <c r="C1508" s="19" t="str">
        <f t="shared" si="59"/>
        <v/>
      </c>
      <c r="D1508" s="24" t="str">
        <f t="shared" si="60"/>
        <v/>
      </c>
    </row>
  </sheetData>
  <hyperlinks>
    <hyperlink ref="A5" r:id="rId1" xr:uid="{A6BBAB38-2A3F-4152-849B-53FB3E3DAFD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G12871"/>
  <sheetViews>
    <sheetView zoomScaleNormal="100" zoomScalePageLayoutView="130" workbookViewId="0">
      <pane xSplit="1" ySplit="6" topLeftCell="B461" activePane="bottomRight" state="frozen"/>
      <selection pane="topRight" activeCell="B1" sqref="B1"/>
      <selection pane="bottomLeft" activeCell="A7" sqref="A7"/>
      <selection pane="bottomRight" activeCell="A486" sqref="A486"/>
    </sheetView>
  </sheetViews>
  <sheetFormatPr defaultColWidth="11.89453125" defaultRowHeight="14.4" x14ac:dyDescent="0.55000000000000004"/>
  <sheetData>
    <row r="1" spans="1:7" x14ac:dyDescent="0.55000000000000004">
      <c r="A1" t="s">
        <v>303</v>
      </c>
      <c r="B1" t="s">
        <v>364</v>
      </c>
      <c r="C1" t="s">
        <v>367</v>
      </c>
      <c r="D1" t="s">
        <v>371</v>
      </c>
      <c r="E1" t="s">
        <v>372</v>
      </c>
      <c r="F1" t="s">
        <v>374</v>
      </c>
    </row>
    <row r="2" spans="1:7" x14ac:dyDescent="0.55000000000000004">
      <c r="A2" t="s">
        <v>363</v>
      </c>
      <c r="B2" t="s">
        <v>325</v>
      </c>
      <c r="C2" t="s">
        <v>325</v>
      </c>
      <c r="D2" t="s">
        <v>325</v>
      </c>
      <c r="E2" t="s">
        <v>325</v>
      </c>
      <c r="F2" t="s">
        <v>325</v>
      </c>
    </row>
    <row r="3" spans="1:7" x14ac:dyDescent="0.55000000000000004">
      <c r="A3" s="5">
        <v>29220</v>
      </c>
      <c r="B3" t="s">
        <v>328</v>
      </c>
      <c r="C3" t="s">
        <v>328</v>
      </c>
      <c r="D3" t="s">
        <v>375</v>
      </c>
      <c r="E3" t="s">
        <v>376</v>
      </c>
      <c r="F3" t="s">
        <v>682</v>
      </c>
    </row>
    <row r="4" spans="1:7" x14ac:dyDescent="0.55000000000000004">
      <c r="A4" s="5">
        <v>43830</v>
      </c>
      <c r="B4" t="s">
        <v>97</v>
      </c>
      <c r="C4" t="s">
        <v>870</v>
      </c>
      <c r="D4" t="s">
        <v>871</v>
      </c>
      <c r="E4" t="s">
        <v>872</v>
      </c>
      <c r="F4" t="s">
        <v>784</v>
      </c>
    </row>
    <row r="5" spans="1:7" x14ac:dyDescent="0.55000000000000004">
      <c r="B5" t="s">
        <v>757</v>
      </c>
      <c r="C5" t="s">
        <v>757</v>
      </c>
      <c r="D5" t="s">
        <v>757</v>
      </c>
      <c r="E5" t="s">
        <v>757</v>
      </c>
      <c r="F5" t="s">
        <v>370</v>
      </c>
    </row>
    <row r="6" spans="1:7" x14ac:dyDescent="0.55000000000000004">
      <c r="A6" t="s">
        <v>324</v>
      </c>
      <c r="B6" t="s">
        <v>329</v>
      </c>
      <c r="C6" t="s">
        <v>329</v>
      </c>
      <c r="D6" t="s">
        <v>329</v>
      </c>
      <c r="E6" t="s">
        <v>329</v>
      </c>
      <c r="F6" t="s">
        <v>329</v>
      </c>
      <c r="G6" s="20" t="s">
        <v>377</v>
      </c>
    </row>
    <row r="7" spans="1:7" x14ac:dyDescent="0.55000000000000004">
      <c r="A7" s="5">
        <v>29190</v>
      </c>
      <c r="B7">
        <v>6</v>
      </c>
      <c r="C7" t="e">
        <v>#N/A</v>
      </c>
      <c r="D7">
        <v>90672</v>
      </c>
      <c r="E7">
        <v>10.8</v>
      </c>
      <c r="F7" t="e">
        <v>#N/A</v>
      </c>
      <c r="G7" s="19">
        <f>IF($A7="","",EOMONTH($A7,0))</f>
        <v>29220</v>
      </c>
    </row>
    <row r="8" spans="1:7" x14ac:dyDescent="0.55000000000000004">
      <c r="A8" s="5">
        <v>29221</v>
      </c>
      <c r="B8">
        <v>6.3</v>
      </c>
      <c r="C8" t="e">
        <v>#N/A</v>
      </c>
      <c r="D8">
        <v>90800</v>
      </c>
      <c r="E8">
        <v>10.4</v>
      </c>
      <c r="F8" t="e">
        <v>#N/A</v>
      </c>
      <c r="G8" s="19">
        <f t="shared" ref="G8:G71" si="0">IF($A8="","",EOMONTH($A8,0))</f>
        <v>29251</v>
      </c>
    </row>
    <row r="9" spans="1:7" x14ac:dyDescent="0.55000000000000004">
      <c r="A9" s="5">
        <v>29252</v>
      </c>
      <c r="B9">
        <v>6.3</v>
      </c>
      <c r="C9" t="e">
        <v>#N/A</v>
      </c>
      <c r="D9">
        <v>90883</v>
      </c>
      <c r="E9">
        <v>10.6</v>
      </c>
      <c r="F9" t="e">
        <v>#N/A</v>
      </c>
      <c r="G9" s="19">
        <f t="shared" si="0"/>
        <v>29280</v>
      </c>
    </row>
    <row r="10" spans="1:7" x14ac:dyDescent="0.55000000000000004">
      <c r="A10" s="5">
        <v>29281</v>
      </c>
      <c r="B10">
        <v>6.3</v>
      </c>
      <c r="C10" t="e">
        <v>#N/A</v>
      </c>
      <c r="D10">
        <v>90994</v>
      </c>
      <c r="E10">
        <v>11</v>
      </c>
      <c r="F10" t="e">
        <v>#N/A</v>
      </c>
      <c r="G10" s="19">
        <f t="shared" si="0"/>
        <v>29311</v>
      </c>
    </row>
    <row r="11" spans="1:7" x14ac:dyDescent="0.55000000000000004">
      <c r="A11" s="5">
        <v>29312</v>
      </c>
      <c r="B11">
        <v>6.9</v>
      </c>
      <c r="C11" t="e">
        <v>#N/A</v>
      </c>
      <c r="D11">
        <v>90849</v>
      </c>
      <c r="E11">
        <v>11.4</v>
      </c>
      <c r="F11" t="e">
        <v>#N/A</v>
      </c>
      <c r="G11" s="19">
        <f t="shared" si="0"/>
        <v>29341</v>
      </c>
    </row>
    <row r="12" spans="1:7" x14ac:dyDescent="0.55000000000000004">
      <c r="A12" s="5">
        <v>29342</v>
      </c>
      <c r="B12">
        <v>7.5</v>
      </c>
      <c r="C12" t="e">
        <v>#N/A</v>
      </c>
      <c r="D12">
        <v>90420</v>
      </c>
      <c r="E12">
        <v>10.9</v>
      </c>
      <c r="F12" t="e">
        <v>#N/A</v>
      </c>
      <c r="G12" s="19">
        <f t="shared" si="0"/>
        <v>29372</v>
      </c>
    </row>
    <row r="13" spans="1:7" x14ac:dyDescent="0.55000000000000004">
      <c r="A13" s="5">
        <v>29373</v>
      </c>
      <c r="B13">
        <v>7.6</v>
      </c>
      <c r="C13" t="e">
        <v>#N/A</v>
      </c>
      <c r="D13">
        <v>90101</v>
      </c>
      <c r="E13">
        <v>11.3</v>
      </c>
      <c r="F13" t="e">
        <v>#N/A</v>
      </c>
      <c r="G13" s="19">
        <f t="shared" si="0"/>
        <v>29402</v>
      </c>
    </row>
    <row r="14" spans="1:7" x14ac:dyDescent="0.55000000000000004">
      <c r="A14" s="5">
        <v>29403</v>
      </c>
      <c r="B14">
        <v>7.8</v>
      </c>
      <c r="C14" t="e">
        <v>#N/A</v>
      </c>
      <c r="D14">
        <v>89840</v>
      </c>
      <c r="E14">
        <v>11.8</v>
      </c>
      <c r="F14" t="e">
        <v>#N/A</v>
      </c>
      <c r="G14" s="19">
        <f t="shared" si="0"/>
        <v>29433</v>
      </c>
    </row>
    <row r="15" spans="1:7" x14ac:dyDescent="0.55000000000000004">
      <c r="A15" s="5">
        <v>29434</v>
      </c>
      <c r="B15">
        <v>7.7</v>
      </c>
      <c r="C15" t="e">
        <v>#N/A</v>
      </c>
      <c r="D15">
        <v>90099</v>
      </c>
      <c r="E15">
        <v>12.4</v>
      </c>
      <c r="F15" t="e">
        <v>#N/A</v>
      </c>
      <c r="G15" s="19">
        <f t="shared" si="0"/>
        <v>29464</v>
      </c>
    </row>
    <row r="16" spans="1:7" x14ac:dyDescent="0.55000000000000004">
      <c r="A16" s="5">
        <v>29465</v>
      </c>
      <c r="B16">
        <v>7.5</v>
      </c>
      <c r="C16" t="e">
        <v>#N/A</v>
      </c>
      <c r="D16">
        <v>90213</v>
      </c>
      <c r="E16">
        <v>12.9</v>
      </c>
      <c r="F16" t="e">
        <v>#N/A</v>
      </c>
      <c r="G16" s="19">
        <f t="shared" si="0"/>
        <v>29494</v>
      </c>
    </row>
    <row r="17" spans="1:7" x14ac:dyDescent="0.55000000000000004">
      <c r="A17" s="5">
        <v>29495</v>
      </c>
      <c r="B17">
        <v>7.5</v>
      </c>
      <c r="C17" t="e">
        <v>#N/A</v>
      </c>
      <c r="D17">
        <v>90490</v>
      </c>
      <c r="E17">
        <v>13.1</v>
      </c>
      <c r="F17" t="e">
        <v>#N/A</v>
      </c>
      <c r="G17" s="19">
        <f t="shared" si="0"/>
        <v>29525</v>
      </c>
    </row>
    <row r="18" spans="1:7" x14ac:dyDescent="0.55000000000000004">
      <c r="A18" s="5">
        <v>29526</v>
      </c>
      <c r="B18">
        <v>7.5</v>
      </c>
      <c r="C18" t="e">
        <v>#N/A</v>
      </c>
      <c r="D18">
        <v>90747</v>
      </c>
      <c r="E18">
        <v>13.6</v>
      </c>
      <c r="F18" t="e">
        <v>#N/A</v>
      </c>
      <c r="G18" s="19">
        <f t="shared" si="0"/>
        <v>29555</v>
      </c>
    </row>
    <row r="19" spans="1:7" x14ac:dyDescent="0.55000000000000004">
      <c r="A19" s="5">
        <v>29556</v>
      </c>
      <c r="B19">
        <v>7.2</v>
      </c>
      <c r="C19" t="e">
        <v>#N/A</v>
      </c>
      <c r="D19">
        <v>90943</v>
      </c>
      <c r="E19">
        <v>13.7</v>
      </c>
      <c r="F19" t="e">
        <v>#N/A</v>
      </c>
      <c r="G19" s="19">
        <f t="shared" si="0"/>
        <v>29586</v>
      </c>
    </row>
    <row r="20" spans="1:7" x14ac:dyDescent="0.55000000000000004">
      <c r="A20" s="5">
        <v>29587</v>
      </c>
      <c r="B20">
        <v>7.5</v>
      </c>
      <c r="C20" t="e">
        <v>#N/A</v>
      </c>
      <c r="D20">
        <v>91033</v>
      </c>
      <c r="E20">
        <v>14.3</v>
      </c>
      <c r="F20" t="e">
        <v>#N/A</v>
      </c>
      <c r="G20" s="19">
        <f t="shared" si="0"/>
        <v>29617</v>
      </c>
    </row>
    <row r="21" spans="1:7" x14ac:dyDescent="0.55000000000000004">
      <c r="A21" s="5">
        <v>29618</v>
      </c>
      <c r="B21">
        <v>7.4</v>
      </c>
      <c r="C21" t="e">
        <v>#N/A</v>
      </c>
      <c r="D21">
        <v>91105</v>
      </c>
      <c r="E21">
        <v>14.1</v>
      </c>
      <c r="F21" t="e">
        <v>#N/A</v>
      </c>
      <c r="G21" s="19">
        <f t="shared" si="0"/>
        <v>29645</v>
      </c>
    </row>
    <row r="22" spans="1:7" x14ac:dyDescent="0.55000000000000004">
      <c r="A22" s="5">
        <v>29646</v>
      </c>
      <c r="B22">
        <v>7.4</v>
      </c>
      <c r="C22" t="e">
        <v>#N/A</v>
      </c>
      <c r="D22">
        <v>91210</v>
      </c>
      <c r="E22">
        <v>14</v>
      </c>
      <c r="F22" t="e">
        <v>#N/A</v>
      </c>
      <c r="G22" s="19">
        <f t="shared" si="0"/>
        <v>29676</v>
      </c>
    </row>
    <row r="23" spans="1:7" x14ac:dyDescent="0.55000000000000004">
      <c r="A23" s="5">
        <v>29677</v>
      </c>
      <c r="B23">
        <v>7.2</v>
      </c>
      <c r="C23" t="e">
        <v>#N/A</v>
      </c>
      <c r="D23">
        <v>91283</v>
      </c>
      <c r="E23">
        <v>13.9</v>
      </c>
      <c r="F23" t="e">
        <v>#N/A</v>
      </c>
      <c r="G23" s="19">
        <f t="shared" si="0"/>
        <v>29706</v>
      </c>
    </row>
    <row r="24" spans="1:7" x14ac:dyDescent="0.55000000000000004">
      <c r="A24" s="5">
        <v>29707</v>
      </c>
      <c r="B24">
        <v>7.5</v>
      </c>
      <c r="C24" t="e">
        <v>#N/A</v>
      </c>
      <c r="D24">
        <v>91296</v>
      </c>
      <c r="E24">
        <v>13.6</v>
      </c>
      <c r="F24" t="e">
        <v>#N/A</v>
      </c>
      <c r="G24" s="19">
        <f t="shared" si="0"/>
        <v>29737</v>
      </c>
    </row>
    <row r="25" spans="1:7" x14ac:dyDescent="0.55000000000000004">
      <c r="A25" s="5">
        <v>29738</v>
      </c>
      <c r="B25">
        <v>7.5</v>
      </c>
      <c r="C25" t="e">
        <v>#N/A</v>
      </c>
      <c r="D25">
        <v>91490</v>
      </c>
      <c r="E25">
        <v>13.7</v>
      </c>
      <c r="F25" t="e">
        <v>#N/A</v>
      </c>
      <c r="G25" s="19">
        <f t="shared" si="0"/>
        <v>29767</v>
      </c>
    </row>
    <row r="26" spans="1:7" x14ac:dyDescent="0.55000000000000004">
      <c r="A26" s="5">
        <v>29768</v>
      </c>
      <c r="B26">
        <v>7.2</v>
      </c>
      <c r="C26" t="e">
        <v>#N/A</v>
      </c>
      <c r="D26">
        <v>91601</v>
      </c>
      <c r="E26">
        <v>13.8</v>
      </c>
      <c r="F26" t="e">
        <v>#N/A</v>
      </c>
      <c r="G26" s="19">
        <f t="shared" si="0"/>
        <v>29798</v>
      </c>
    </row>
    <row r="27" spans="1:7" x14ac:dyDescent="0.55000000000000004">
      <c r="A27" s="5">
        <v>29799</v>
      </c>
      <c r="B27">
        <v>7.4</v>
      </c>
      <c r="C27" t="e">
        <v>#N/A</v>
      </c>
      <c r="D27">
        <v>91565</v>
      </c>
      <c r="E27">
        <v>14.4</v>
      </c>
      <c r="F27" t="e">
        <v>#N/A</v>
      </c>
      <c r="G27" s="19">
        <f t="shared" si="0"/>
        <v>29829</v>
      </c>
    </row>
    <row r="28" spans="1:7" x14ac:dyDescent="0.55000000000000004">
      <c r="A28" s="5">
        <v>29830</v>
      </c>
      <c r="B28">
        <v>7.6</v>
      </c>
      <c r="C28" t="e">
        <v>#N/A</v>
      </c>
      <c r="D28">
        <v>91477</v>
      </c>
      <c r="E28">
        <v>13.6</v>
      </c>
      <c r="F28" t="e">
        <v>#N/A</v>
      </c>
      <c r="G28" s="19">
        <f t="shared" si="0"/>
        <v>29859</v>
      </c>
    </row>
    <row r="29" spans="1:7" x14ac:dyDescent="0.55000000000000004">
      <c r="A29" s="5">
        <v>29860</v>
      </c>
      <c r="B29">
        <v>7.9</v>
      </c>
      <c r="C29" t="e">
        <v>#N/A</v>
      </c>
      <c r="D29">
        <v>91380</v>
      </c>
      <c r="E29">
        <v>13.5</v>
      </c>
      <c r="F29" t="e">
        <v>#N/A</v>
      </c>
      <c r="G29" s="19">
        <f t="shared" si="0"/>
        <v>29890</v>
      </c>
    </row>
    <row r="30" spans="1:7" x14ac:dyDescent="0.55000000000000004">
      <c r="A30" s="5">
        <v>29891</v>
      </c>
      <c r="B30">
        <v>8.3000000000000007</v>
      </c>
      <c r="C30" t="e">
        <v>#N/A</v>
      </c>
      <c r="D30">
        <v>91171</v>
      </c>
      <c r="E30">
        <v>13.1</v>
      </c>
      <c r="F30" t="e">
        <v>#N/A</v>
      </c>
      <c r="G30" s="19">
        <f t="shared" si="0"/>
        <v>29920</v>
      </c>
    </row>
    <row r="31" spans="1:7" x14ac:dyDescent="0.55000000000000004">
      <c r="A31" s="5">
        <v>29921</v>
      </c>
      <c r="B31">
        <v>8.5</v>
      </c>
      <c r="C31" t="e">
        <v>#N/A</v>
      </c>
      <c r="D31">
        <v>90895</v>
      </c>
      <c r="E31">
        <v>13.1</v>
      </c>
      <c r="F31" t="e">
        <v>#N/A</v>
      </c>
      <c r="G31" s="19">
        <f t="shared" si="0"/>
        <v>29951</v>
      </c>
    </row>
    <row r="32" spans="1:7" x14ac:dyDescent="0.55000000000000004">
      <c r="A32" s="5">
        <v>29952</v>
      </c>
      <c r="B32">
        <v>8.6</v>
      </c>
      <c r="C32" t="e">
        <v>#N/A</v>
      </c>
      <c r="D32">
        <v>90565</v>
      </c>
      <c r="E32">
        <v>13.4</v>
      </c>
      <c r="F32" t="e">
        <v>#N/A</v>
      </c>
      <c r="G32" s="19">
        <f t="shared" si="0"/>
        <v>29982</v>
      </c>
    </row>
    <row r="33" spans="1:7" x14ac:dyDescent="0.55000000000000004">
      <c r="A33" s="5">
        <v>29983</v>
      </c>
      <c r="B33">
        <v>8.9</v>
      </c>
      <c r="C33" t="e">
        <v>#N/A</v>
      </c>
      <c r="D33">
        <v>90563</v>
      </c>
      <c r="E33">
        <v>14.1</v>
      </c>
      <c r="F33" t="e">
        <v>#N/A</v>
      </c>
      <c r="G33" s="19">
        <f t="shared" si="0"/>
        <v>30010</v>
      </c>
    </row>
    <row r="34" spans="1:7" x14ac:dyDescent="0.55000000000000004">
      <c r="A34" s="5">
        <v>30011</v>
      </c>
      <c r="B34">
        <v>9</v>
      </c>
      <c r="C34" t="e">
        <v>#N/A</v>
      </c>
      <c r="D34">
        <v>90434</v>
      </c>
      <c r="E34">
        <v>14.1</v>
      </c>
      <c r="F34" t="e">
        <v>#N/A</v>
      </c>
      <c r="G34" s="19">
        <f t="shared" si="0"/>
        <v>30041</v>
      </c>
    </row>
    <row r="35" spans="1:7" x14ac:dyDescent="0.55000000000000004">
      <c r="A35" s="5">
        <v>30042</v>
      </c>
      <c r="B35">
        <v>9.3000000000000007</v>
      </c>
      <c r="C35" t="e">
        <v>#N/A</v>
      </c>
      <c r="D35">
        <v>90150</v>
      </c>
      <c r="E35">
        <v>14.5</v>
      </c>
      <c r="F35" t="e">
        <v>#N/A</v>
      </c>
      <c r="G35" s="19">
        <f t="shared" si="0"/>
        <v>30071</v>
      </c>
    </row>
    <row r="36" spans="1:7" x14ac:dyDescent="0.55000000000000004">
      <c r="A36" s="5">
        <v>30072</v>
      </c>
      <c r="B36">
        <v>9.4</v>
      </c>
      <c r="C36" t="e">
        <v>#N/A</v>
      </c>
      <c r="D36">
        <v>90107</v>
      </c>
      <c r="E36">
        <v>14.9</v>
      </c>
      <c r="F36" t="e">
        <v>#N/A</v>
      </c>
      <c r="G36" s="19">
        <f t="shared" si="0"/>
        <v>30102</v>
      </c>
    </row>
    <row r="37" spans="1:7" x14ac:dyDescent="0.55000000000000004">
      <c r="A37" s="5">
        <v>30103</v>
      </c>
      <c r="B37">
        <v>9.6</v>
      </c>
      <c r="C37" t="e">
        <v>#N/A</v>
      </c>
      <c r="D37">
        <v>89865</v>
      </c>
      <c r="E37">
        <v>15.7</v>
      </c>
      <c r="F37" t="e">
        <v>#N/A</v>
      </c>
      <c r="G37" s="19">
        <f t="shared" si="0"/>
        <v>30132</v>
      </c>
    </row>
    <row r="38" spans="1:7" x14ac:dyDescent="0.55000000000000004">
      <c r="A38" s="5">
        <v>30133</v>
      </c>
      <c r="B38">
        <v>9.8000000000000007</v>
      </c>
      <c r="C38" t="e">
        <v>#N/A</v>
      </c>
      <c r="D38">
        <v>89521</v>
      </c>
      <c r="E38">
        <v>15.4</v>
      </c>
      <c r="F38" t="e">
        <v>#N/A</v>
      </c>
      <c r="G38" s="19">
        <f t="shared" si="0"/>
        <v>30163</v>
      </c>
    </row>
    <row r="39" spans="1:7" x14ac:dyDescent="0.55000000000000004">
      <c r="A39" s="5">
        <v>30164</v>
      </c>
      <c r="B39">
        <v>9.8000000000000007</v>
      </c>
      <c r="C39" t="e">
        <v>#N/A</v>
      </c>
      <c r="D39">
        <v>89363</v>
      </c>
      <c r="E39">
        <v>16.2</v>
      </c>
      <c r="F39" t="e">
        <v>#N/A</v>
      </c>
      <c r="G39" s="19">
        <f t="shared" si="0"/>
        <v>30194</v>
      </c>
    </row>
    <row r="40" spans="1:7" x14ac:dyDescent="0.55000000000000004">
      <c r="A40" s="5">
        <v>30195</v>
      </c>
      <c r="B40">
        <v>10.1</v>
      </c>
      <c r="C40" t="e">
        <v>#N/A</v>
      </c>
      <c r="D40">
        <v>89183</v>
      </c>
      <c r="E40">
        <v>16.600000000000001</v>
      </c>
      <c r="F40" t="e">
        <v>#N/A</v>
      </c>
      <c r="G40" s="19">
        <f t="shared" si="0"/>
        <v>30224</v>
      </c>
    </row>
    <row r="41" spans="1:7" x14ac:dyDescent="0.55000000000000004">
      <c r="A41" s="5">
        <v>30225</v>
      </c>
      <c r="B41">
        <v>10.4</v>
      </c>
      <c r="C41" t="e">
        <v>#N/A</v>
      </c>
      <c r="D41">
        <v>88907</v>
      </c>
      <c r="E41">
        <v>17.2</v>
      </c>
      <c r="F41" t="e">
        <v>#N/A</v>
      </c>
      <c r="G41" s="19">
        <f t="shared" si="0"/>
        <v>30255</v>
      </c>
    </row>
    <row r="42" spans="1:7" x14ac:dyDescent="0.55000000000000004">
      <c r="A42" s="5">
        <v>30256</v>
      </c>
      <c r="B42">
        <v>10.8</v>
      </c>
      <c r="C42" t="e">
        <v>#N/A</v>
      </c>
      <c r="D42">
        <v>88786</v>
      </c>
      <c r="E42">
        <v>17.100000000000001</v>
      </c>
      <c r="F42" t="e">
        <v>#N/A</v>
      </c>
      <c r="G42" s="19">
        <f t="shared" si="0"/>
        <v>30285</v>
      </c>
    </row>
    <row r="43" spans="1:7" x14ac:dyDescent="0.55000000000000004">
      <c r="A43" s="5">
        <v>30286</v>
      </c>
      <c r="B43">
        <v>10.8</v>
      </c>
      <c r="C43" t="e">
        <v>#N/A</v>
      </c>
      <c r="D43">
        <v>88771</v>
      </c>
      <c r="E43">
        <v>18.100000000000001</v>
      </c>
      <c r="F43" t="e">
        <v>#N/A</v>
      </c>
      <c r="G43" s="19">
        <f t="shared" si="0"/>
        <v>30316</v>
      </c>
    </row>
    <row r="44" spans="1:7" x14ac:dyDescent="0.55000000000000004">
      <c r="A44" s="5">
        <v>30317</v>
      </c>
      <c r="B44">
        <v>10.4</v>
      </c>
      <c r="C44" t="e">
        <v>#N/A</v>
      </c>
      <c r="D44">
        <v>88990</v>
      </c>
      <c r="E44">
        <v>19.399999999999999</v>
      </c>
      <c r="F44" t="e">
        <v>#N/A</v>
      </c>
      <c r="G44" s="19">
        <f t="shared" si="0"/>
        <v>30347</v>
      </c>
    </row>
    <row r="45" spans="1:7" x14ac:dyDescent="0.55000000000000004">
      <c r="A45" s="5">
        <v>30348</v>
      </c>
      <c r="B45">
        <v>10.4</v>
      </c>
      <c r="C45" t="e">
        <v>#N/A</v>
      </c>
      <c r="D45">
        <v>88917</v>
      </c>
      <c r="E45">
        <v>19.2</v>
      </c>
      <c r="F45" t="e">
        <v>#N/A</v>
      </c>
      <c r="G45" s="19">
        <f t="shared" si="0"/>
        <v>30375</v>
      </c>
    </row>
    <row r="46" spans="1:7" x14ac:dyDescent="0.55000000000000004">
      <c r="A46" s="5">
        <v>30376</v>
      </c>
      <c r="B46">
        <v>10.3</v>
      </c>
      <c r="C46" t="e">
        <v>#N/A</v>
      </c>
      <c r="D46">
        <v>89090</v>
      </c>
      <c r="E46">
        <v>19.399999999999999</v>
      </c>
      <c r="F46" t="e">
        <v>#N/A</v>
      </c>
      <c r="G46" s="19">
        <f t="shared" si="0"/>
        <v>30406</v>
      </c>
    </row>
    <row r="47" spans="1:7" x14ac:dyDescent="0.55000000000000004">
      <c r="A47" s="5">
        <v>30407</v>
      </c>
      <c r="B47">
        <v>10.199999999999999</v>
      </c>
      <c r="C47" t="e">
        <v>#N/A</v>
      </c>
      <c r="D47">
        <v>89364</v>
      </c>
      <c r="E47">
        <v>19.5</v>
      </c>
      <c r="F47" t="e">
        <v>#N/A</v>
      </c>
      <c r="G47" s="19">
        <f t="shared" si="0"/>
        <v>30436</v>
      </c>
    </row>
    <row r="48" spans="1:7" x14ac:dyDescent="0.55000000000000004">
      <c r="A48" s="5">
        <v>30437</v>
      </c>
      <c r="B48">
        <v>10.1</v>
      </c>
      <c r="C48" t="e">
        <v>#N/A</v>
      </c>
      <c r="D48">
        <v>89644</v>
      </c>
      <c r="E48">
        <v>20.5</v>
      </c>
      <c r="F48" t="e">
        <v>#N/A</v>
      </c>
      <c r="G48" s="19">
        <f t="shared" si="0"/>
        <v>30467</v>
      </c>
    </row>
    <row r="49" spans="1:7" x14ac:dyDescent="0.55000000000000004">
      <c r="A49" s="5">
        <v>30468</v>
      </c>
      <c r="B49">
        <v>10.1</v>
      </c>
      <c r="C49" t="e">
        <v>#N/A</v>
      </c>
      <c r="D49">
        <v>90021</v>
      </c>
      <c r="E49">
        <v>20.8</v>
      </c>
      <c r="F49" t="e">
        <v>#N/A</v>
      </c>
      <c r="G49" s="19">
        <f t="shared" si="0"/>
        <v>30497</v>
      </c>
    </row>
    <row r="50" spans="1:7" x14ac:dyDescent="0.55000000000000004">
      <c r="A50" s="5">
        <v>30498</v>
      </c>
      <c r="B50">
        <v>9.4</v>
      </c>
      <c r="C50" t="e">
        <v>#N/A</v>
      </c>
      <c r="D50">
        <v>90437</v>
      </c>
      <c r="E50">
        <v>21.2</v>
      </c>
      <c r="F50" t="e">
        <v>#N/A</v>
      </c>
      <c r="G50" s="19">
        <f t="shared" si="0"/>
        <v>30528</v>
      </c>
    </row>
    <row r="51" spans="1:7" x14ac:dyDescent="0.55000000000000004">
      <c r="A51" s="5">
        <v>30529</v>
      </c>
      <c r="B51">
        <v>9.5</v>
      </c>
      <c r="C51" t="e">
        <v>#N/A</v>
      </c>
      <c r="D51">
        <v>90129</v>
      </c>
      <c r="E51">
        <v>20</v>
      </c>
      <c r="F51" t="e">
        <v>#N/A</v>
      </c>
      <c r="G51" s="19">
        <f t="shared" si="0"/>
        <v>30559</v>
      </c>
    </row>
    <row r="52" spans="1:7" x14ac:dyDescent="0.55000000000000004">
      <c r="A52" s="5">
        <v>30560</v>
      </c>
      <c r="B52">
        <v>9.1999999999999993</v>
      </c>
      <c r="C52" t="e">
        <v>#N/A</v>
      </c>
      <c r="D52">
        <v>91247</v>
      </c>
      <c r="E52">
        <v>20.2</v>
      </c>
      <c r="F52" t="e">
        <v>#N/A</v>
      </c>
      <c r="G52" s="19">
        <f t="shared" si="0"/>
        <v>30589</v>
      </c>
    </row>
    <row r="53" spans="1:7" x14ac:dyDescent="0.55000000000000004">
      <c r="A53" s="5">
        <v>30590</v>
      </c>
      <c r="B53">
        <v>8.8000000000000007</v>
      </c>
      <c r="C53" t="e">
        <v>#N/A</v>
      </c>
      <c r="D53">
        <v>91520</v>
      </c>
      <c r="E53">
        <v>20.2</v>
      </c>
      <c r="F53" t="e">
        <v>#N/A</v>
      </c>
      <c r="G53" s="19">
        <f t="shared" si="0"/>
        <v>30620</v>
      </c>
    </row>
    <row r="54" spans="1:7" x14ac:dyDescent="0.55000000000000004">
      <c r="A54" s="5">
        <v>30621</v>
      </c>
      <c r="B54">
        <v>8.5</v>
      </c>
      <c r="C54" t="e">
        <v>#N/A</v>
      </c>
      <c r="D54">
        <v>91875</v>
      </c>
      <c r="E54">
        <v>19.7</v>
      </c>
      <c r="F54" t="e">
        <v>#N/A</v>
      </c>
      <c r="G54" s="19">
        <f t="shared" si="0"/>
        <v>30650</v>
      </c>
    </row>
    <row r="55" spans="1:7" x14ac:dyDescent="0.55000000000000004">
      <c r="A55" s="5">
        <v>30651</v>
      </c>
      <c r="B55">
        <v>8.3000000000000007</v>
      </c>
      <c r="C55" t="e">
        <v>#N/A</v>
      </c>
      <c r="D55">
        <v>92230</v>
      </c>
      <c r="E55">
        <v>19.2</v>
      </c>
      <c r="F55" t="e">
        <v>#N/A</v>
      </c>
      <c r="G55" s="19">
        <f t="shared" si="0"/>
        <v>30681</v>
      </c>
    </row>
    <row r="56" spans="1:7" x14ac:dyDescent="0.55000000000000004">
      <c r="A56" s="5">
        <v>30682</v>
      </c>
      <c r="B56">
        <v>8</v>
      </c>
      <c r="C56" t="e">
        <v>#N/A</v>
      </c>
      <c r="D56">
        <v>92673</v>
      </c>
      <c r="E56">
        <v>20.399999999999999</v>
      </c>
      <c r="F56" t="e">
        <v>#N/A</v>
      </c>
      <c r="G56" s="19">
        <f t="shared" si="0"/>
        <v>30712</v>
      </c>
    </row>
    <row r="57" spans="1:7" x14ac:dyDescent="0.55000000000000004">
      <c r="A57" s="5">
        <v>30713</v>
      </c>
      <c r="B57">
        <v>7.8</v>
      </c>
      <c r="C57" t="e">
        <v>#N/A</v>
      </c>
      <c r="D57">
        <v>93157</v>
      </c>
      <c r="E57">
        <v>19</v>
      </c>
      <c r="F57" t="e">
        <v>#N/A</v>
      </c>
      <c r="G57" s="19">
        <f t="shared" si="0"/>
        <v>30741</v>
      </c>
    </row>
    <row r="58" spans="1:7" x14ac:dyDescent="0.55000000000000004">
      <c r="A58" s="5">
        <v>30742</v>
      </c>
      <c r="B58">
        <v>7.8</v>
      </c>
      <c r="C58" t="e">
        <v>#N/A</v>
      </c>
      <c r="D58">
        <v>93429</v>
      </c>
      <c r="E58">
        <v>19.100000000000001</v>
      </c>
      <c r="F58" t="e">
        <v>#N/A</v>
      </c>
      <c r="G58" s="19">
        <f t="shared" si="0"/>
        <v>30772</v>
      </c>
    </row>
    <row r="59" spans="1:7" x14ac:dyDescent="0.55000000000000004">
      <c r="A59" s="5">
        <v>30773</v>
      </c>
      <c r="B59">
        <v>7.7</v>
      </c>
      <c r="C59" t="e">
        <v>#N/A</v>
      </c>
      <c r="D59">
        <v>93792</v>
      </c>
      <c r="E59">
        <v>18.899999999999999</v>
      </c>
      <c r="F59" t="e">
        <v>#N/A</v>
      </c>
      <c r="G59" s="19">
        <f t="shared" si="0"/>
        <v>30802</v>
      </c>
    </row>
    <row r="60" spans="1:7" x14ac:dyDescent="0.55000000000000004">
      <c r="A60" s="5">
        <v>30803</v>
      </c>
      <c r="B60">
        <v>7.4</v>
      </c>
      <c r="C60" t="e">
        <v>#N/A</v>
      </c>
      <c r="D60">
        <v>94098</v>
      </c>
      <c r="E60">
        <v>18.8</v>
      </c>
      <c r="F60" t="e">
        <v>#N/A</v>
      </c>
      <c r="G60" s="19">
        <f t="shared" si="0"/>
        <v>30833</v>
      </c>
    </row>
    <row r="61" spans="1:7" x14ac:dyDescent="0.55000000000000004">
      <c r="A61" s="5">
        <v>30834</v>
      </c>
      <c r="B61">
        <v>7.2</v>
      </c>
      <c r="C61" t="e">
        <v>#N/A</v>
      </c>
      <c r="D61">
        <v>94479</v>
      </c>
      <c r="E61">
        <v>18.100000000000001</v>
      </c>
      <c r="F61" t="e">
        <v>#N/A</v>
      </c>
      <c r="G61" s="19">
        <f t="shared" si="0"/>
        <v>30863</v>
      </c>
    </row>
    <row r="62" spans="1:7" x14ac:dyDescent="0.55000000000000004">
      <c r="A62" s="5">
        <v>30864</v>
      </c>
      <c r="B62">
        <v>7.5</v>
      </c>
      <c r="C62" t="e">
        <v>#N/A</v>
      </c>
      <c r="D62">
        <v>94789</v>
      </c>
      <c r="E62">
        <v>18</v>
      </c>
      <c r="F62" t="e">
        <v>#N/A</v>
      </c>
      <c r="G62" s="19">
        <f t="shared" si="0"/>
        <v>30894</v>
      </c>
    </row>
    <row r="63" spans="1:7" x14ac:dyDescent="0.55000000000000004">
      <c r="A63" s="5">
        <v>30895</v>
      </c>
      <c r="B63">
        <v>7.5</v>
      </c>
      <c r="C63" t="e">
        <v>#N/A</v>
      </c>
      <c r="D63">
        <v>95032</v>
      </c>
      <c r="E63">
        <v>17.3</v>
      </c>
      <c r="F63" t="e">
        <v>#N/A</v>
      </c>
      <c r="G63" s="19">
        <f t="shared" si="0"/>
        <v>30925</v>
      </c>
    </row>
    <row r="64" spans="1:7" x14ac:dyDescent="0.55000000000000004">
      <c r="A64" s="5">
        <v>30926</v>
      </c>
      <c r="B64">
        <v>7.3</v>
      </c>
      <c r="C64" t="e">
        <v>#N/A</v>
      </c>
      <c r="D64">
        <v>95344</v>
      </c>
      <c r="E64">
        <v>17</v>
      </c>
      <c r="F64" t="e">
        <v>#N/A</v>
      </c>
      <c r="G64" s="19">
        <f t="shared" si="0"/>
        <v>30955</v>
      </c>
    </row>
    <row r="65" spans="1:7" x14ac:dyDescent="0.55000000000000004">
      <c r="A65" s="5">
        <v>30956</v>
      </c>
      <c r="B65">
        <v>7.4</v>
      </c>
      <c r="C65" t="e">
        <v>#N/A</v>
      </c>
      <c r="D65">
        <v>95629</v>
      </c>
      <c r="E65">
        <v>16.7</v>
      </c>
      <c r="F65" t="e">
        <v>#N/A</v>
      </c>
      <c r="G65" s="19">
        <f t="shared" si="0"/>
        <v>30986</v>
      </c>
    </row>
    <row r="66" spans="1:7" x14ac:dyDescent="0.55000000000000004">
      <c r="A66" s="5">
        <v>30987</v>
      </c>
      <c r="B66">
        <v>7.2</v>
      </c>
      <c r="C66" t="e">
        <v>#N/A</v>
      </c>
      <c r="D66">
        <v>95982</v>
      </c>
      <c r="E66">
        <v>17</v>
      </c>
      <c r="F66" t="e">
        <v>#N/A</v>
      </c>
      <c r="G66" s="19">
        <f t="shared" si="0"/>
        <v>31016</v>
      </c>
    </row>
    <row r="67" spans="1:7" x14ac:dyDescent="0.55000000000000004">
      <c r="A67" s="5">
        <v>31017</v>
      </c>
      <c r="B67">
        <v>7.3</v>
      </c>
      <c r="C67" t="e">
        <v>#N/A</v>
      </c>
      <c r="D67">
        <v>96107</v>
      </c>
      <c r="E67">
        <v>16.8</v>
      </c>
      <c r="F67" t="e">
        <v>#N/A</v>
      </c>
      <c r="G67" s="19">
        <f t="shared" si="0"/>
        <v>31047</v>
      </c>
    </row>
    <row r="68" spans="1:7" x14ac:dyDescent="0.55000000000000004">
      <c r="A68" s="5">
        <v>31048</v>
      </c>
      <c r="B68">
        <v>7.3</v>
      </c>
      <c r="C68" t="e">
        <v>#N/A</v>
      </c>
      <c r="D68">
        <v>96372</v>
      </c>
      <c r="E68">
        <v>15.9</v>
      </c>
      <c r="F68" t="e">
        <v>#N/A</v>
      </c>
      <c r="G68" s="19">
        <f t="shared" si="0"/>
        <v>31078</v>
      </c>
    </row>
    <row r="69" spans="1:7" x14ac:dyDescent="0.55000000000000004">
      <c r="A69" s="5">
        <v>31079</v>
      </c>
      <c r="B69">
        <v>7.2</v>
      </c>
      <c r="C69" t="e">
        <v>#N/A</v>
      </c>
      <c r="D69">
        <v>96503</v>
      </c>
      <c r="E69">
        <v>15.9</v>
      </c>
      <c r="F69" t="e">
        <v>#N/A</v>
      </c>
      <c r="G69" s="19">
        <f t="shared" si="0"/>
        <v>31106</v>
      </c>
    </row>
    <row r="70" spans="1:7" x14ac:dyDescent="0.55000000000000004">
      <c r="A70" s="5">
        <v>31107</v>
      </c>
      <c r="B70">
        <v>7.2</v>
      </c>
      <c r="C70" t="e">
        <v>#N/A</v>
      </c>
      <c r="D70">
        <v>96842</v>
      </c>
      <c r="E70">
        <v>16.100000000000001</v>
      </c>
      <c r="F70" t="e">
        <v>#N/A</v>
      </c>
      <c r="G70" s="19">
        <f t="shared" si="0"/>
        <v>31137</v>
      </c>
    </row>
    <row r="71" spans="1:7" x14ac:dyDescent="0.55000000000000004">
      <c r="A71" s="5">
        <v>31138</v>
      </c>
      <c r="B71">
        <v>7.3</v>
      </c>
      <c r="C71" t="e">
        <v>#N/A</v>
      </c>
      <c r="D71">
        <v>97038</v>
      </c>
      <c r="E71">
        <v>16.399999999999999</v>
      </c>
      <c r="F71" t="e">
        <v>#N/A</v>
      </c>
      <c r="G71" s="19">
        <f t="shared" si="0"/>
        <v>31167</v>
      </c>
    </row>
    <row r="72" spans="1:7" x14ac:dyDescent="0.55000000000000004">
      <c r="A72" s="5">
        <v>31168</v>
      </c>
      <c r="B72">
        <v>7.2</v>
      </c>
      <c r="C72" t="e">
        <v>#N/A</v>
      </c>
      <c r="D72">
        <v>97312</v>
      </c>
      <c r="E72">
        <v>15.3</v>
      </c>
      <c r="F72" t="e">
        <v>#N/A</v>
      </c>
      <c r="G72" s="19">
        <f t="shared" ref="G72:G135" si="1">IF($A72="","",EOMONTH($A72,0))</f>
        <v>31198</v>
      </c>
    </row>
    <row r="73" spans="1:7" x14ac:dyDescent="0.55000000000000004">
      <c r="A73" s="5">
        <v>31199</v>
      </c>
      <c r="B73">
        <v>7.4</v>
      </c>
      <c r="C73" t="e">
        <v>#N/A</v>
      </c>
      <c r="D73">
        <v>97459</v>
      </c>
      <c r="E73">
        <v>15.5</v>
      </c>
      <c r="F73" t="e">
        <v>#N/A</v>
      </c>
      <c r="G73" s="19">
        <f t="shared" si="1"/>
        <v>31228</v>
      </c>
    </row>
    <row r="74" spans="1:7" x14ac:dyDescent="0.55000000000000004">
      <c r="A74" s="5">
        <v>31229</v>
      </c>
      <c r="B74">
        <v>7.4</v>
      </c>
      <c r="C74" t="e">
        <v>#N/A</v>
      </c>
      <c r="D74">
        <v>97648</v>
      </c>
      <c r="E74">
        <v>15.5</v>
      </c>
      <c r="F74" t="e">
        <v>#N/A</v>
      </c>
      <c r="G74" s="19">
        <f t="shared" si="1"/>
        <v>31259</v>
      </c>
    </row>
    <row r="75" spans="1:7" x14ac:dyDescent="0.55000000000000004">
      <c r="A75" s="5">
        <v>31260</v>
      </c>
      <c r="B75">
        <v>7.1</v>
      </c>
      <c r="C75" t="e">
        <v>#N/A</v>
      </c>
      <c r="D75">
        <v>97840</v>
      </c>
      <c r="E75">
        <v>15.3</v>
      </c>
      <c r="F75" t="e">
        <v>#N/A</v>
      </c>
      <c r="G75" s="19">
        <f t="shared" si="1"/>
        <v>31290</v>
      </c>
    </row>
    <row r="76" spans="1:7" x14ac:dyDescent="0.55000000000000004">
      <c r="A76" s="5">
        <v>31291</v>
      </c>
      <c r="B76">
        <v>7.1</v>
      </c>
      <c r="C76" t="e">
        <v>#N/A</v>
      </c>
      <c r="D76">
        <v>98045</v>
      </c>
      <c r="E76">
        <v>15.3</v>
      </c>
      <c r="F76" t="e">
        <v>#N/A</v>
      </c>
      <c r="G76" s="19">
        <f t="shared" si="1"/>
        <v>31320</v>
      </c>
    </row>
    <row r="77" spans="1:7" x14ac:dyDescent="0.55000000000000004">
      <c r="A77" s="5">
        <v>31321</v>
      </c>
      <c r="B77">
        <v>7.1</v>
      </c>
      <c r="C77" t="e">
        <v>#N/A</v>
      </c>
      <c r="D77">
        <v>98233</v>
      </c>
      <c r="E77">
        <v>15.3</v>
      </c>
      <c r="F77" t="e">
        <v>#N/A</v>
      </c>
      <c r="G77" s="19">
        <f t="shared" si="1"/>
        <v>31351</v>
      </c>
    </row>
    <row r="78" spans="1:7" x14ac:dyDescent="0.55000000000000004">
      <c r="A78" s="5">
        <v>31352</v>
      </c>
      <c r="B78">
        <v>7</v>
      </c>
      <c r="C78" t="e">
        <v>#N/A</v>
      </c>
      <c r="D78">
        <v>98443</v>
      </c>
      <c r="E78">
        <v>15.7</v>
      </c>
      <c r="F78" t="e">
        <v>#N/A</v>
      </c>
      <c r="G78" s="19">
        <f t="shared" si="1"/>
        <v>31381</v>
      </c>
    </row>
    <row r="79" spans="1:7" x14ac:dyDescent="0.55000000000000004">
      <c r="A79" s="5">
        <v>31382</v>
      </c>
      <c r="B79">
        <v>7</v>
      </c>
      <c r="C79" t="e">
        <v>#N/A</v>
      </c>
      <c r="D79">
        <v>98609</v>
      </c>
      <c r="E79">
        <v>15.1</v>
      </c>
      <c r="F79" t="e">
        <v>#N/A</v>
      </c>
      <c r="G79" s="19">
        <f t="shared" si="1"/>
        <v>31412</v>
      </c>
    </row>
    <row r="80" spans="1:7" x14ac:dyDescent="0.55000000000000004">
      <c r="A80" s="5">
        <v>31413</v>
      </c>
      <c r="B80">
        <v>6.7</v>
      </c>
      <c r="C80" t="e">
        <v>#N/A</v>
      </c>
      <c r="D80">
        <v>98732</v>
      </c>
      <c r="E80">
        <v>14.8</v>
      </c>
      <c r="F80" t="e">
        <v>#N/A</v>
      </c>
      <c r="G80" s="19">
        <f t="shared" si="1"/>
        <v>31443</v>
      </c>
    </row>
    <row r="81" spans="1:7" x14ac:dyDescent="0.55000000000000004">
      <c r="A81" s="5">
        <v>31444</v>
      </c>
      <c r="B81">
        <v>7.2</v>
      </c>
      <c r="C81" t="e">
        <v>#N/A</v>
      </c>
      <c r="D81">
        <v>98847</v>
      </c>
      <c r="E81">
        <v>15.2</v>
      </c>
      <c r="F81" t="e">
        <v>#N/A</v>
      </c>
      <c r="G81" s="19">
        <f t="shared" si="1"/>
        <v>31471</v>
      </c>
    </row>
    <row r="82" spans="1:7" x14ac:dyDescent="0.55000000000000004">
      <c r="A82" s="5">
        <v>31472</v>
      </c>
      <c r="B82">
        <v>7.2</v>
      </c>
      <c r="C82" t="e">
        <v>#N/A</v>
      </c>
      <c r="D82">
        <v>98934</v>
      </c>
      <c r="E82">
        <v>14.6</v>
      </c>
      <c r="F82" t="e">
        <v>#N/A</v>
      </c>
      <c r="G82" s="19">
        <f t="shared" si="1"/>
        <v>31502</v>
      </c>
    </row>
    <row r="83" spans="1:7" x14ac:dyDescent="0.55000000000000004">
      <c r="A83" s="5">
        <v>31503</v>
      </c>
      <c r="B83">
        <v>7.1</v>
      </c>
      <c r="C83" t="e">
        <v>#N/A</v>
      </c>
      <c r="D83">
        <v>99121</v>
      </c>
      <c r="E83">
        <v>14.7</v>
      </c>
      <c r="F83" t="e">
        <v>#N/A</v>
      </c>
      <c r="G83" s="19">
        <f t="shared" si="1"/>
        <v>31532</v>
      </c>
    </row>
    <row r="84" spans="1:7" x14ac:dyDescent="0.55000000000000004">
      <c r="A84" s="5">
        <v>31533</v>
      </c>
      <c r="B84">
        <v>7.2</v>
      </c>
      <c r="C84" t="e">
        <v>#N/A</v>
      </c>
      <c r="D84">
        <v>99248</v>
      </c>
      <c r="E84">
        <v>14.7</v>
      </c>
      <c r="F84" t="e">
        <v>#N/A</v>
      </c>
      <c r="G84" s="19">
        <f t="shared" si="1"/>
        <v>31563</v>
      </c>
    </row>
    <row r="85" spans="1:7" x14ac:dyDescent="0.55000000000000004">
      <c r="A85" s="5">
        <v>31564</v>
      </c>
      <c r="B85">
        <v>7.2</v>
      </c>
      <c r="C85" t="e">
        <v>#N/A</v>
      </c>
      <c r="D85">
        <v>99155</v>
      </c>
      <c r="E85">
        <v>15.2</v>
      </c>
      <c r="F85" t="e">
        <v>#N/A</v>
      </c>
      <c r="G85" s="19">
        <f t="shared" si="1"/>
        <v>31593</v>
      </c>
    </row>
    <row r="86" spans="1:7" x14ac:dyDescent="0.55000000000000004">
      <c r="A86" s="5">
        <v>31594</v>
      </c>
      <c r="B86">
        <v>7</v>
      </c>
      <c r="C86" t="e">
        <v>#N/A</v>
      </c>
      <c r="D86">
        <v>99473</v>
      </c>
      <c r="E86">
        <v>15.2</v>
      </c>
      <c r="F86" t="e">
        <v>#N/A</v>
      </c>
      <c r="G86" s="19">
        <f t="shared" si="1"/>
        <v>31624</v>
      </c>
    </row>
    <row r="87" spans="1:7" x14ac:dyDescent="0.55000000000000004">
      <c r="A87" s="5">
        <v>31625</v>
      </c>
      <c r="B87">
        <v>6.9</v>
      </c>
      <c r="C87" t="e">
        <v>#N/A</v>
      </c>
      <c r="D87">
        <v>99588</v>
      </c>
      <c r="E87">
        <v>15.5</v>
      </c>
      <c r="F87" t="e">
        <v>#N/A</v>
      </c>
      <c r="G87" s="19">
        <f t="shared" si="1"/>
        <v>31655</v>
      </c>
    </row>
    <row r="88" spans="1:7" x14ac:dyDescent="0.55000000000000004">
      <c r="A88" s="5">
        <v>31656</v>
      </c>
      <c r="B88">
        <v>7</v>
      </c>
      <c r="C88" t="e">
        <v>#N/A</v>
      </c>
      <c r="D88">
        <v>99934</v>
      </c>
      <c r="E88">
        <v>15.4</v>
      </c>
      <c r="F88" t="e">
        <v>#N/A</v>
      </c>
      <c r="G88" s="19">
        <f t="shared" si="1"/>
        <v>31685</v>
      </c>
    </row>
    <row r="89" spans="1:7" x14ac:dyDescent="0.55000000000000004">
      <c r="A89" s="5">
        <v>31686</v>
      </c>
      <c r="B89">
        <v>7</v>
      </c>
      <c r="C89" t="e">
        <v>#N/A</v>
      </c>
      <c r="D89">
        <v>100121</v>
      </c>
      <c r="E89">
        <v>15.2</v>
      </c>
      <c r="F89" t="e">
        <v>#N/A</v>
      </c>
      <c r="G89" s="19">
        <f t="shared" si="1"/>
        <v>31716</v>
      </c>
    </row>
    <row r="90" spans="1:7" x14ac:dyDescent="0.55000000000000004">
      <c r="A90" s="5">
        <v>31717</v>
      </c>
      <c r="B90">
        <v>6.9</v>
      </c>
      <c r="C90" t="e">
        <v>#N/A</v>
      </c>
      <c r="D90">
        <v>100308</v>
      </c>
      <c r="E90">
        <v>15</v>
      </c>
      <c r="F90" t="e">
        <v>#N/A</v>
      </c>
      <c r="G90" s="19">
        <f t="shared" si="1"/>
        <v>31746</v>
      </c>
    </row>
    <row r="91" spans="1:7" x14ac:dyDescent="0.55000000000000004">
      <c r="A91" s="5">
        <v>31747</v>
      </c>
      <c r="B91">
        <v>6.6</v>
      </c>
      <c r="C91" t="e">
        <v>#N/A</v>
      </c>
      <c r="D91">
        <v>100509</v>
      </c>
      <c r="E91">
        <v>15</v>
      </c>
      <c r="F91" t="e">
        <v>#N/A</v>
      </c>
      <c r="G91" s="19">
        <f t="shared" si="1"/>
        <v>31777</v>
      </c>
    </row>
    <row r="92" spans="1:7" x14ac:dyDescent="0.55000000000000004">
      <c r="A92" s="5">
        <v>31778</v>
      </c>
      <c r="B92">
        <v>6.6</v>
      </c>
      <c r="C92" t="e">
        <v>#N/A</v>
      </c>
      <c r="D92">
        <v>100678</v>
      </c>
      <c r="E92">
        <v>14.9</v>
      </c>
      <c r="F92" t="e">
        <v>#N/A</v>
      </c>
      <c r="G92" s="19">
        <f t="shared" si="1"/>
        <v>31808</v>
      </c>
    </row>
    <row r="93" spans="1:7" x14ac:dyDescent="0.55000000000000004">
      <c r="A93" s="5">
        <v>31809</v>
      </c>
      <c r="B93">
        <v>6.6</v>
      </c>
      <c r="C93" t="e">
        <v>#N/A</v>
      </c>
      <c r="D93">
        <v>100919</v>
      </c>
      <c r="E93">
        <v>14.7</v>
      </c>
      <c r="F93" t="e">
        <v>#N/A</v>
      </c>
      <c r="G93" s="19">
        <f t="shared" si="1"/>
        <v>31836</v>
      </c>
    </row>
    <row r="94" spans="1:7" x14ac:dyDescent="0.55000000000000004">
      <c r="A94" s="5">
        <v>31837</v>
      </c>
      <c r="B94">
        <v>6.6</v>
      </c>
      <c r="C94" t="e">
        <v>#N/A</v>
      </c>
      <c r="D94">
        <v>101164</v>
      </c>
      <c r="E94">
        <v>14.9</v>
      </c>
      <c r="F94" t="e">
        <v>#N/A</v>
      </c>
      <c r="G94" s="19">
        <f t="shared" si="1"/>
        <v>31867</v>
      </c>
    </row>
    <row r="95" spans="1:7" x14ac:dyDescent="0.55000000000000004">
      <c r="A95" s="5">
        <v>31868</v>
      </c>
      <c r="B95">
        <v>6.3</v>
      </c>
      <c r="C95" t="e">
        <v>#N/A</v>
      </c>
      <c r="D95">
        <v>101499</v>
      </c>
      <c r="E95">
        <v>14.8</v>
      </c>
      <c r="F95" t="e">
        <v>#N/A</v>
      </c>
      <c r="G95" s="19">
        <f t="shared" si="1"/>
        <v>31897</v>
      </c>
    </row>
    <row r="96" spans="1:7" x14ac:dyDescent="0.55000000000000004">
      <c r="A96" s="5">
        <v>31898</v>
      </c>
      <c r="B96">
        <v>6.3</v>
      </c>
      <c r="C96" t="e">
        <v>#N/A</v>
      </c>
      <c r="D96">
        <v>101728</v>
      </c>
      <c r="E96">
        <v>14.9</v>
      </c>
      <c r="F96" t="e">
        <v>#N/A</v>
      </c>
      <c r="G96" s="19">
        <f t="shared" si="1"/>
        <v>31928</v>
      </c>
    </row>
    <row r="97" spans="1:7" x14ac:dyDescent="0.55000000000000004">
      <c r="A97" s="5">
        <v>31929</v>
      </c>
      <c r="B97">
        <v>6.2</v>
      </c>
      <c r="C97" t="e">
        <v>#N/A</v>
      </c>
      <c r="D97">
        <v>101900</v>
      </c>
      <c r="E97">
        <v>14.9</v>
      </c>
      <c r="F97" t="e">
        <v>#N/A</v>
      </c>
      <c r="G97" s="19">
        <f t="shared" si="1"/>
        <v>31958</v>
      </c>
    </row>
    <row r="98" spans="1:7" x14ac:dyDescent="0.55000000000000004">
      <c r="A98" s="5">
        <v>31959</v>
      </c>
      <c r="B98">
        <v>6.1</v>
      </c>
      <c r="C98" t="e">
        <v>#N/A</v>
      </c>
      <c r="D98">
        <v>102247</v>
      </c>
      <c r="E98">
        <v>14.2</v>
      </c>
      <c r="F98" t="e">
        <v>#N/A</v>
      </c>
      <c r="G98" s="19">
        <f t="shared" si="1"/>
        <v>31989</v>
      </c>
    </row>
    <row r="99" spans="1:7" x14ac:dyDescent="0.55000000000000004">
      <c r="A99" s="5">
        <v>31990</v>
      </c>
      <c r="B99">
        <v>6</v>
      </c>
      <c r="C99" t="e">
        <v>#N/A</v>
      </c>
      <c r="D99">
        <v>102420</v>
      </c>
      <c r="E99">
        <v>14.4</v>
      </c>
      <c r="F99" t="e">
        <v>#N/A</v>
      </c>
      <c r="G99" s="19">
        <f t="shared" si="1"/>
        <v>32020</v>
      </c>
    </row>
    <row r="100" spans="1:7" x14ac:dyDescent="0.55000000000000004">
      <c r="A100" s="5">
        <v>32021</v>
      </c>
      <c r="B100">
        <v>5.9</v>
      </c>
      <c r="C100" t="e">
        <v>#N/A</v>
      </c>
      <c r="D100">
        <v>102647</v>
      </c>
      <c r="E100">
        <v>14.2</v>
      </c>
      <c r="F100" t="e">
        <v>#N/A</v>
      </c>
      <c r="G100" s="19">
        <f t="shared" si="1"/>
        <v>32050</v>
      </c>
    </row>
    <row r="101" spans="1:7" x14ac:dyDescent="0.55000000000000004">
      <c r="A101" s="5">
        <v>32051</v>
      </c>
      <c r="B101">
        <v>6</v>
      </c>
      <c r="C101" t="e">
        <v>#N/A</v>
      </c>
      <c r="D101">
        <v>103138</v>
      </c>
      <c r="E101">
        <v>14</v>
      </c>
      <c r="F101" t="e">
        <v>#N/A</v>
      </c>
      <c r="G101" s="19">
        <f t="shared" si="1"/>
        <v>32081</v>
      </c>
    </row>
    <row r="102" spans="1:7" x14ac:dyDescent="0.55000000000000004">
      <c r="A102" s="5">
        <v>32082</v>
      </c>
      <c r="B102">
        <v>5.8</v>
      </c>
      <c r="C102" t="e">
        <v>#N/A</v>
      </c>
      <c r="D102">
        <v>103372</v>
      </c>
      <c r="E102">
        <v>14</v>
      </c>
      <c r="F102" t="e">
        <v>#N/A</v>
      </c>
      <c r="G102" s="19">
        <f t="shared" si="1"/>
        <v>32111</v>
      </c>
    </row>
    <row r="103" spans="1:7" x14ac:dyDescent="0.55000000000000004">
      <c r="A103" s="5">
        <v>32112</v>
      </c>
      <c r="B103">
        <v>5.7</v>
      </c>
      <c r="C103" t="e">
        <v>#N/A</v>
      </c>
      <c r="D103">
        <v>103661</v>
      </c>
      <c r="E103">
        <v>14.2</v>
      </c>
      <c r="F103" t="e">
        <v>#N/A</v>
      </c>
      <c r="G103" s="19">
        <f t="shared" si="1"/>
        <v>32142</v>
      </c>
    </row>
    <row r="104" spans="1:7" x14ac:dyDescent="0.55000000000000004">
      <c r="A104" s="5">
        <v>32143</v>
      </c>
      <c r="B104">
        <v>5.7</v>
      </c>
      <c r="C104" t="e">
        <v>#N/A</v>
      </c>
      <c r="D104">
        <v>103753</v>
      </c>
      <c r="E104">
        <v>14.2</v>
      </c>
      <c r="F104" t="e">
        <v>#N/A</v>
      </c>
      <c r="G104" s="19">
        <f t="shared" si="1"/>
        <v>32173</v>
      </c>
    </row>
    <row r="105" spans="1:7" x14ac:dyDescent="0.55000000000000004">
      <c r="A105" s="5">
        <v>32174</v>
      </c>
      <c r="B105">
        <v>5.7</v>
      </c>
      <c r="C105" t="e">
        <v>#N/A</v>
      </c>
      <c r="D105">
        <v>104214</v>
      </c>
      <c r="E105">
        <v>14.4</v>
      </c>
      <c r="F105" t="e">
        <v>#N/A</v>
      </c>
      <c r="G105" s="19">
        <f t="shared" si="1"/>
        <v>32202</v>
      </c>
    </row>
    <row r="106" spans="1:7" x14ac:dyDescent="0.55000000000000004">
      <c r="A106" s="5">
        <v>32203</v>
      </c>
      <c r="B106">
        <v>5.7</v>
      </c>
      <c r="C106" t="e">
        <v>#N/A</v>
      </c>
      <c r="D106">
        <v>104489</v>
      </c>
      <c r="E106">
        <v>13.7</v>
      </c>
      <c r="F106" t="e">
        <v>#N/A</v>
      </c>
      <c r="G106" s="19">
        <f t="shared" si="1"/>
        <v>32233</v>
      </c>
    </row>
    <row r="107" spans="1:7" x14ac:dyDescent="0.55000000000000004">
      <c r="A107" s="5">
        <v>32234</v>
      </c>
      <c r="B107">
        <v>5.4</v>
      </c>
      <c r="C107" t="e">
        <v>#N/A</v>
      </c>
      <c r="D107">
        <v>104732</v>
      </c>
      <c r="E107">
        <v>13.3</v>
      </c>
      <c r="F107" t="e">
        <v>#N/A</v>
      </c>
      <c r="G107" s="19">
        <f t="shared" si="1"/>
        <v>32263</v>
      </c>
    </row>
    <row r="108" spans="1:7" x14ac:dyDescent="0.55000000000000004">
      <c r="A108" s="5">
        <v>32264</v>
      </c>
      <c r="B108">
        <v>5.6</v>
      </c>
      <c r="C108" t="e">
        <v>#N/A</v>
      </c>
      <c r="D108">
        <v>104962</v>
      </c>
      <c r="E108">
        <v>13.8</v>
      </c>
      <c r="F108" t="e">
        <v>#N/A</v>
      </c>
      <c r="G108" s="19">
        <f t="shared" si="1"/>
        <v>32294</v>
      </c>
    </row>
    <row r="109" spans="1:7" x14ac:dyDescent="0.55000000000000004">
      <c r="A109" s="5">
        <v>32295</v>
      </c>
      <c r="B109">
        <v>5.4</v>
      </c>
      <c r="C109" t="e">
        <v>#N/A</v>
      </c>
      <c r="D109">
        <v>105326</v>
      </c>
      <c r="E109">
        <v>13.1</v>
      </c>
      <c r="F109" t="e">
        <v>#N/A</v>
      </c>
      <c r="G109" s="19">
        <f t="shared" si="1"/>
        <v>32324</v>
      </c>
    </row>
    <row r="110" spans="1:7" x14ac:dyDescent="0.55000000000000004">
      <c r="A110" s="5">
        <v>32325</v>
      </c>
      <c r="B110">
        <v>5.4</v>
      </c>
      <c r="C110" t="e">
        <v>#N/A</v>
      </c>
      <c r="D110">
        <v>105550</v>
      </c>
      <c r="E110">
        <v>13.4</v>
      </c>
      <c r="F110" t="e">
        <v>#N/A</v>
      </c>
      <c r="G110" s="19">
        <f t="shared" si="1"/>
        <v>32355</v>
      </c>
    </row>
    <row r="111" spans="1:7" x14ac:dyDescent="0.55000000000000004">
      <c r="A111" s="5">
        <v>32356</v>
      </c>
      <c r="B111">
        <v>5.6</v>
      </c>
      <c r="C111" t="e">
        <v>#N/A</v>
      </c>
      <c r="D111">
        <v>105674</v>
      </c>
      <c r="E111">
        <v>13.6</v>
      </c>
      <c r="F111" t="e">
        <v>#N/A</v>
      </c>
      <c r="G111" s="19">
        <f t="shared" si="1"/>
        <v>32386</v>
      </c>
    </row>
    <row r="112" spans="1:7" x14ac:dyDescent="0.55000000000000004">
      <c r="A112" s="5">
        <v>32387</v>
      </c>
      <c r="B112">
        <v>5.4</v>
      </c>
      <c r="C112" t="e">
        <v>#N/A</v>
      </c>
      <c r="D112">
        <v>106013</v>
      </c>
      <c r="E112">
        <v>13.6</v>
      </c>
      <c r="F112" t="e">
        <v>#N/A</v>
      </c>
      <c r="G112" s="19">
        <f t="shared" si="1"/>
        <v>32416</v>
      </c>
    </row>
    <row r="113" spans="1:7" x14ac:dyDescent="0.55000000000000004">
      <c r="A113" s="5">
        <v>32417</v>
      </c>
      <c r="B113">
        <v>5.4</v>
      </c>
      <c r="C113" t="e">
        <v>#N/A</v>
      </c>
      <c r="D113">
        <v>106276</v>
      </c>
      <c r="E113">
        <v>13.4</v>
      </c>
      <c r="F113" t="e">
        <v>#N/A</v>
      </c>
      <c r="G113" s="19">
        <f t="shared" si="1"/>
        <v>32447</v>
      </c>
    </row>
    <row r="114" spans="1:7" x14ac:dyDescent="0.55000000000000004">
      <c r="A114" s="5">
        <v>32448</v>
      </c>
      <c r="B114">
        <v>5.3</v>
      </c>
      <c r="C114" t="e">
        <v>#N/A</v>
      </c>
      <c r="D114">
        <v>106617</v>
      </c>
      <c r="E114">
        <v>12.6</v>
      </c>
      <c r="F114" t="e">
        <v>#N/A</v>
      </c>
      <c r="G114" s="19">
        <f t="shared" si="1"/>
        <v>32477</v>
      </c>
    </row>
    <row r="115" spans="1:7" x14ac:dyDescent="0.55000000000000004">
      <c r="A115" s="5">
        <v>32478</v>
      </c>
      <c r="B115">
        <v>5.3</v>
      </c>
      <c r="C115" t="e">
        <v>#N/A</v>
      </c>
      <c r="D115">
        <v>106898</v>
      </c>
      <c r="E115">
        <v>12.9</v>
      </c>
      <c r="F115" t="e">
        <v>#N/A</v>
      </c>
      <c r="G115" s="19">
        <f t="shared" si="1"/>
        <v>32508</v>
      </c>
    </row>
    <row r="116" spans="1:7" x14ac:dyDescent="0.55000000000000004">
      <c r="A116" s="5">
        <v>32509</v>
      </c>
      <c r="B116">
        <v>5.4</v>
      </c>
      <c r="C116" t="e">
        <v>#N/A</v>
      </c>
      <c r="D116">
        <v>107161</v>
      </c>
      <c r="E116">
        <v>12.6</v>
      </c>
      <c r="F116" t="e">
        <v>#N/A</v>
      </c>
      <c r="G116" s="19">
        <f t="shared" si="1"/>
        <v>32539</v>
      </c>
    </row>
    <row r="117" spans="1:7" x14ac:dyDescent="0.55000000000000004">
      <c r="A117" s="5">
        <v>32540</v>
      </c>
      <c r="B117">
        <v>5.2</v>
      </c>
      <c r="C117" t="e">
        <v>#N/A</v>
      </c>
      <c r="D117">
        <v>107427</v>
      </c>
      <c r="E117">
        <v>12.4</v>
      </c>
      <c r="F117" t="e">
        <v>#N/A</v>
      </c>
      <c r="G117" s="19">
        <f t="shared" si="1"/>
        <v>32567</v>
      </c>
    </row>
    <row r="118" spans="1:7" x14ac:dyDescent="0.55000000000000004">
      <c r="A118" s="5">
        <v>32568</v>
      </c>
      <c r="B118">
        <v>5</v>
      </c>
      <c r="C118" t="e">
        <v>#N/A</v>
      </c>
      <c r="D118">
        <v>107621</v>
      </c>
      <c r="E118">
        <v>12.3</v>
      </c>
      <c r="F118" t="e">
        <v>#N/A</v>
      </c>
      <c r="G118" s="19">
        <f t="shared" si="1"/>
        <v>32598</v>
      </c>
    </row>
    <row r="119" spans="1:7" x14ac:dyDescent="0.55000000000000004">
      <c r="A119" s="5">
        <v>32599</v>
      </c>
      <c r="B119">
        <v>5.2</v>
      </c>
      <c r="C119" t="e">
        <v>#N/A</v>
      </c>
      <c r="D119">
        <v>107791</v>
      </c>
      <c r="E119">
        <v>12.5</v>
      </c>
      <c r="F119" t="e">
        <v>#N/A</v>
      </c>
      <c r="G119" s="19">
        <f t="shared" si="1"/>
        <v>32628</v>
      </c>
    </row>
    <row r="120" spans="1:7" x14ac:dyDescent="0.55000000000000004">
      <c r="A120" s="5">
        <v>32629</v>
      </c>
      <c r="B120">
        <v>5.2</v>
      </c>
      <c r="C120" t="e">
        <v>#N/A</v>
      </c>
      <c r="D120">
        <v>107913</v>
      </c>
      <c r="E120">
        <v>12</v>
      </c>
      <c r="F120" t="e">
        <v>#N/A</v>
      </c>
      <c r="G120" s="19">
        <f t="shared" si="1"/>
        <v>32659</v>
      </c>
    </row>
    <row r="121" spans="1:7" x14ac:dyDescent="0.55000000000000004">
      <c r="A121" s="5">
        <v>32660</v>
      </c>
      <c r="B121">
        <v>5.3</v>
      </c>
      <c r="C121" t="e">
        <v>#N/A</v>
      </c>
      <c r="D121">
        <v>108027</v>
      </c>
      <c r="E121">
        <v>11.1</v>
      </c>
      <c r="F121" t="e">
        <v>#N/A</v>
      </c>
      <c r="G121" s="19">
        <f t="shared" si="1"/>
        <v>32689</v>
      </c>
    </row>
    <row r="122" spans="1:7" x14ac:dyDescent="0.55000000000000004">
      <c r="A122" s="5">
        <v>32690</v>
      </c>
      <c r="B122">
        <v>5.2</v>
      </c>
      <c r="C122" t="e">
        <v>#N/A</v>
      </c>
      <c r="D122">
        <v>108069</v>
      </c>
      <c r="E122">
        <v>11.8</v>
      </c>
      <c r="F122" t="e">
        <v>#N/A</v>
      </c>
      <c r="G122" s="19">
        <f t="shared" si="1"/>
        <v>32720</v>
      </c>
    </row>
    <row r="123" spans="1:7" x14ac:dyDescent="0.55000000000000004">
      <c r="A123" s="5">
        <v>32721</v>
      </c>
      <c r="B123">
        <v>5.2</v>
      </c>
      <c r="C123" t="e">
        <v>#N/A</v>
      </c>
      <c r="D123">
        <v>108120</v>
      </c>
      <c r="E123">
        <v>11.4</v>
      </c>
      <c r="F123" t="e">
        <v>#N/A</v>
      </c>
      <c r="G123" s="19">
        <f t="shared" si="1"/>
        <v>32751</v>
      </c>
    </row>
    <row r="124" spans="1:7" x14ac:dyDescent="0.55000000000000004">
      <c r="A124" s="5">
        <v>32752</v>
      </c>
      <c r="B124">
        <v>5.3</v>
      </c>
      <c r="C124" t="e">
        <v>#N/A</v>
      </c>
      <c r="D124">
        <v>108369</v>
      </c>
      <c r="E124">
        <v>11.5</v>
      </c>
      <c r="F124" t="e">
        <v>#N/A</v>
      </c>
      <c r="G124" s="19">
        <f t="shared" si="1"/>
        <v>32781</v>
      </c>
    </row>
    <row r="125" spans="1:7" x14ac:dyDescent="0.55000000000000004">
      <c r="A125" s="5">
        <v>32782</v>
      </c>
      <c r="B125">
        <v>5.3</v>
      </c>
      <c r="C125" t="e">
        <v>#N/A</v>
      </c>
      <c r="D125">
        <v>108476</v>
      </c>
      <c r="E125">
        <v>11.9</v>
      </c>
      <c r="F125" t="e">
        <v>#N/A</v>
      </c>
      <c r="G125" s="19">
        <f t="shared" si="1"/>
        <v>32812</v>
      </c>
    </row>
    <row r="126" spans="1:7" x14ac:dyDescent="0.55000000000000004">
      <c r="A126" s="5">
        <v>32813</v>
      </c>
      <c r="B126">
        <v>5.4</v>
      </c>
      <c r="C126" t="e">
        <v>#N/A</v>
      </c>
      <c r="D126">
        <v>108752</v>
      </c>
      <c r="E126">
        <v>11.7</v>
      </c>
      <c r="F126" t="e">
        <v>#N/A</v>
      </c>
      <c r="G126" s="19">
        <f t="shared" si="1"/>
        <v>32842</v>
      </c>
    </row>
    <row r="127" spans="1:7" x14ac:dyDescent="0.55000000000000004">
      <c r="A127" s="5">
        <v>32843</v>
      </c>
      <c r="B127">
        <v>5.4</v>
      </c>
      <c r="C127" t="e">
        <v>#N/A</v>
      </c>
      <c r="D127">
        <v>108836</v>
      </c>
      <c r="E127">
        <v>11.6</v>
      </c>
      <c r="F127" t="e">
        <v>#N/A</v>
      </c>
      <c r="G127" s="19">
        <f t="shared" si="1"/>
        <v>32873</v>
      </c>
    </row>
    <row r="128" spans="1:7" x14ac:dyDescent="0.55000000000000004">
      <c r="A128" s="5">
        <v>32874</v>
      </c>
      <c r="B128">
        <v>5.4</v>
      </c>
      <c r="C128" t="e">
        <v>#N/A</v>
      </c>
      <c r="D128">
        <v>109197</v>
      </c>
      <c r="E128">
        <v>11.8</v>
      </c>
      <c r="F128" t="e">
        <v>#N/A</v>
      </c>
      <c r="G128" s="19">
        <f t="shared" si="1"/>
        <v>32904</v>
      </c>
    </row>
    <row r="129" spans="1:7" x14ac:dyDescent="0.55000000000000004">
      <c r="A129" s="5">
        <v>32905</v>
      </c>
      <c r="B129">
        <v>5.3</v>
      </c>
      <c r="C129" t="e">
        <v>#N/A</v>
      </c>
      <c r="D129">
        <v>109435</v>
      </c>
      <c r="E129">
        <v>11.6</v>
      </c>
      <c r="F129" t="e">
        <v>#N/A</v>
      </c>
      <c r="G129" s="19">
        <f t="shared" si="1"/>
        <v>32932</v>
      </c>
    </row>
    <row r="130" spans="1:7" x14ac:dyDescent="0.55000000000000004">
      <c r="A130" s="5">
        <v>32933</v>
      </c>
      <c r="B130">
        <v>5.2</v>
      </c>
      <c r="C130" t="e">
        <v>#N/A</v>
      </c>
      <c r="D130">
        <v>109644</v>
      </c>
      <c r="E130">
        <v>11.7</v>
      </c>
      <c r="F130" t="e">
        <v>#N/A</v>
      </c>
      <c r="G130" s="19">
        <f t="shared" si="1"/>
        <v>32963</v>
      </c>
    </row>
    <row r="131" spans="1:7" x14ac:dyDescent="0.55000000000000004">
      <c r="A131" s="5">
        <v>32964</v>
      </c>
      <c r="B131">
        <v>5.4</v>
      </c>
      <c r="C131" t="e">
        <v>#N/A</v>
      </c>
      <c r="D131">
        <v>109688</v>
      </c>
      <c r="E131">
        <v>11.8</v>
      </c>
      <c r="F131" t="e">
        <v>#N/A</v>
      </c>
      <c r="G131" s="19">
        <f t="shared" si="1"/>
        <v>32993</v>
      </c>
    </row>
    <row r="132" spans="1:7" x14ac:dyDescent="0.55000000000000004">
      <c r="A132" s="5">
        <v>32994</v>
      </c>
      <c r="B132">
        <v>5.4</v>
      </c>
      <c r="C132" t="e">
        <v>#N/A</v>
      </c>
      <c r="D132">
        <v>109839</v>
      </c>
      <c r="E132">
        <v>11.7</v>
      </c>
      <c r="F132" t="e">
        <v>#N/A</v>
      </c>
      <c r="G132" s="19">
        <f t="shared" si="1"/>
        <v>33024</v>
      </c>
    </row>
    <row r="133" spans="1:7" x14ac:dyDescent="0.55000000000000004">
      <c r="A133" s="5">
        <v>33025</v>
      </c>
      <c r="B133">
        <v>5.2</v>
      </c>
      <c r="C133" t="e">
        <v>#N/A</v>
      </c>
      <c r="D133">
        <v>109857</v>
      </c>
      <c r="E133">
        <v>11.6</v>
      </c>
      <c r="F133" t="e">
        <v>#N/A</v>
      </c>
      <c r="G133" s="19">
        <f t="shared" si="1"/>
        <v>33054</v>
      </c>
    </row>
    <row r="134" spans="1:7" x14ac:dyDescent="0.55000000000000004">
      <c r="A134" s="5">
        <v>33055</v>
      </c>
      <c r="B134">
        <v>5.5</v>
      </c>
      <c r="C134" t="e">
        <v>#N/A</v>
      </c>
      <c r="D134">
        <v>109824</v>
      </c>
      <c r="E134">
        <v>11.9</v>
      </c>
      <c r="F134" t="e">
        <v>#N/A</v>
      </c>
      <c r="G134" s="19">
        <f t="shared" si="1"/>
        <v>33085</v>
      </c>
    </row>
    <row r="135" spans="1:7" x14ac:dyDescent="0.55000000000000004">
      <c r="A135" s="5">
        <v>33086</v>
      </c>
      <c r="B135">
        <v>5.7</v>
      </c>
      <c r="C135" t="e">
        <v>#N/A</v>
      </c>
      <c r="D135">
        <v>109617</v>
      </c>
      <c r="E135">
        <v>12.2</v>
      </c>
      <c r="F135" t="e">
        <v>#N/A</v>
      </c>
      <c r="G135" s="19">
        <f t="shared" si="1"/>
        <v>33116</v>
      </c>
    </row>
    <row r="136" spans="1:7" x14ac:dyDescent="0.55000000000000004">
      <c r="A136" s="5">
        <v>33117</v>
      </c>
      <c r="B136">
        <v>5.9</v>
      </c>
      <c r="C136" t="e">
        <v>#N/A</v>
      </c>
      <c r="D136">
        <v>109520</v>
      </c>
      <c r="E136">
        <v>12.4</v>
      </c>
      <c r="F136" t="e">
        <v>#N/A</v>
      </c>
      <c r="G136" s="19">
        <f t="shared" ref="G136:G199" si="2">IF($A136="","",EOMONTH($A136,0))</f>
        <v>33146</v>
      </c>
    </row>
    <row r="137" spans="1:7" x14ac:dyDescent="0.55000000000000004">
      <c r="A137" s="5">
        <v>33147</v>
      </c>
      <c r="B137">
        <v>5.9</v>
      </c>
      <c r="C137" t="e">
        <v>#N/A</v>
      </c>
      <c r="D137">
        <v>109367</v>
      </c>
      <c r="E137">
        <v>12.2</v>
      </c>
      <c r="F137" t="e">
        <v>#N/A</v>
      </c>
      <c r="G137" s="19">
        <f t="shared" si="2"/>
        <v>33177</v>
      </c>
    </row>
    <row r="138" spans="1:7" x14ac:dyDescent="0.55000000000000004">
      <c r="A138" s="5">
        <v>33178</v>
      </c>
      <c r="B138">
        <v>6.2</v>
      </c>
      <c r="C138" t="e">
        <v>#N/A</v>
      </c>
      <c r="D138">
        <v>109213</v>
      </c>
      <c r="E138">
        <v>12.4</v>
      </c>
      <c r="F138" t="e">
        <v>#N/A</v>
      </c>
      <c r="G138" s="19">
        <f t="shared" si="2"/>
        <v>33207</v>
      </c>
    </row>
    <row r="139" spans="1:7" x14ac:dyDescent="0.55000000000000004">
      <c r="A139" s="5">
        <v>33208</v>
      </c>
      <c r="B139">
        <v>6.3</v>
      </c>
      <c r="C139" t="e">
        <v>#N/A</v>
      </c>
      <c r="D139">
        <v>109167</v>
      </c>
      <c r="E139">
        <v>12.5</v>
      </c>
      <c r="F139" t="e">
        <v>#N/A</v>
      </c>
      <c r="G139" s="19">
        <f t="shared" si="2"/>
        <v>33238</v>
      </c>
    </row>
    <row r="140" spans="1:7" x14ac:dyDescent="0.55000000000000004">
      <c r="A140" s="5">
        <v>33239</v>
      </c>
      <c r="B140">
        <v>6.4</v>
      </c>
      <c r="C140" t="e">
        <v>#N/A</v>
      </c>
      <c r="D140">
        <v>109056</v>
      </c>
      <c r="E140">
        <v>12.2</v>
      </c>
      <c r="F140" t="e">
        <v>#N/A</v>
      </c>
      <c r="G140" s="19">
        <f t="shared" si="2"/>
        <v>33269</v>
      </c>
    </row>
    <row r="141" spans="1:7" x14ac:dyDescent="0.55000000000000004">
      <c r="A141" s="5">
        <v>33270</v>
      </c>
      <c r="B141">
        <v>6.6</v>
      </c>
      <c r="C141" t="e">
        <v>#N/A</v>
      </c>
      <c r="D141">
        <v>108735</v>
      </c>
      <c r="E141">
        <v>12.7</v>
      </c>
      <c r="F141" t="e">
        <v>#N/A</v>
      </c>
      <c r="G141" s="19">
        <f t="shared" si="2"/>
        <v>33297</v>
      </c>
    </row>
    <row r="142" spans="1:7" x14ac:dyDescent="0.55000000000000004">
      <c r="A142" s="5">
        <v>33298</v>
      </c>
      <c r="B142">
        <v>6.8</v>
      </c>
      <c r="C142" t="e">
        <v>#N/A</v>
      </c>
      <c r="D142">
        <v>108576</v>
      </c>
      <c r="E142">
        <v>12.9</v>
      </c>
      <c r="F142" t="e">
        <v>#N/A</v>
      </c>
      <c r="G142" s="19">
        <f t="shared" si="2"/>
        <v>33328</v>
      </c>
    </row>
    <row r="143" spans="1:7" x14ac:dyDescent="0.55000000000000004">
      <c r="A143" s="5">
        <v>33329</v>
      </c>
      <c r="B143">
        <v>6.7</v>
      </c>
      <c r="C143" t="e">
        <v>#N/A</v>
      </c>
      <c r="D143">
        <v>108367</v>
      </c>
      <c r="E143">
        <v>13.5</v>
      </c>
      <c r="F143" t="e">
        <v>#N/A</v>
      </c>
      <c r="G143" s="19">
        <f t="shared" si="2"/>
        <v>33358</v>
      </c>
    </row>
    <row r="144" spans="1:7" x14ac:dyDescent="0.55000000000000004">
      <c r="A144" s="5">
        <v>33359</v>
      </c>
      <c r="B144">
        <v>6.9</v>
      </c>
      <c r="C144" t="e">
        <v>#N/A</v>
      </c>
      <c r="D144">
        <v>108251</v>
      </c>
      <c r="E144">
        <v>12.9</v>
      </c>
      <c r="F144" t="e">
        <v>#N/A</v>
      </c>
      <c r="G144" s="19">
        <f t="shared" si="2"/>
        <v>33389</v>
      </c>
    </row>
    <row r="145" spans="1:7" x14ac:dyDescent="0.55000000000000004">
      <c r="A145" s="5">
        <v>33390</v>
      </c>
      <c r="B145">
        <v>6.9</v>
      </c>
      <c r="C145" t="e">
        <v>#N/A</v>
      </c>
      <c r="D145">
        <v>108337</v>
      </c>
      <c r="E145">
        <v>13.7</v>
      </c>
      <c r="F145" t="e">
        <v>#N/A</v>
      </c>
      <c r="G145" s="19">
        <f t="shared" si="2"/>
        <v>33419</v>
      </c>
    </row>
    <row r="146" spans="1:7" x14ac:dyDescent="0.55000000000000004">
      <c r="A146" s="5">
        <v>33420</v>
      </c>
      <c r="B146">
        <v>6.8</v>
      </c>
      <c r="C146" t="e">
        <v>#N/A</v>
      </c>
      <c r="D146">
        <v>108292</v>
      </c>
      <c r="E146">
        <v>13.8</v>
      </c>
      <c r="F146" t="e">
        <v>#N/A</v>
      </c>
      <c r="G146" s="19">
        <f t="shared" si="2"/>
        <v>33450</v>
      </c>
    </row>
    <row r="147" spans="1:7" x14ac:dyDescent="0.55000000000000004">
      <c r="A147" s="5">
        <v>33451</v>
      </c>
      <c r="B147">
        <v>6.9</v>
      </c>
      <c r="C147" t="e">
        <v>#N/A</v>
      </c>
      <c r="D147">
        <v>108313</v>
      </c>
      <c r="E147">
        <v>13.9</v>
      </c>
      <c r="F147" t="e">
        <v>#N/A</v>
      </c>
      <c r="G147" s="19">
        <f t="shared" si="2"/>
        <v>33481</v>
      </c>
    </row>
    <row r="148" spans="1:7" x14ac:dyDescent="0.55000000000000004">
      <c r="A148" s="5">
        <v>33482</v>
      </c>
      <c r="B148">
        <v>6.9</v>
      </c>
      <c r="C148" t="e">
        <v>#N/A</v>
      </c>
      <c r="D148">
        <v>108338</v>
      </c>
      <c r="E148">
        <v>14</v>
      </c>
      <c r="F148" t="e">
        <v>#N/A</v>
      </c>
      <c r="G148" s="19">
        <f t="shared" si="2"/>
        <v>33511</v>
      </c>
    </row>
    <row r="149" spans="1:7" x14ac:dyDescent="0.55000000000000004">
      <c r="A149" s="5">
        <v>33512</v>
      </c>
      <c r="B149">
        <v>7</v>
      </c>
      <c r="C149" t="e">
        <v>#N/A</v>
      </c>
      <c r="D149">
        <v>108357</v>
      </c>
      <c r="E149">
        <v>14.4</v>
      </c>
      <c r="F149" t="e">
        <v>#N/A</v>
      </c>
      <c r="G149" s="19">
        <f t="shared" si="2"/>
        <v>33542</v>
      </c>
    </row>
    <row r="150" spans="1:7" x14ac:dyDescent="0.55000000000000004">
      <c r="A150" s="5">
        <v>33543</v>
      </c>
      <c r="B150">
        <v>7</v>
      </c>
      <c r="C150" t="e">
        <v>#N/A</v>
      </c>
      <c r="D150">
        <v>108297</v>
      </c>
      <c r="E150">
        <v>14.8</v>
      </c>
      <c r="F150" t="e">
        <v>#N/A</v>
      </c>
      <c r="G150" s="19">
        <f t="shared" si="2"/>
        <v>33572</v>
      </c>
    </row>
    <row r="151" spans="1:7" x14ac:dyDescent="0.55000000000000004">
      <c r="A151" s="5">
        <v>33573</v>
      </c>
      <c r="B151">
        <v>7.3</v>
      </c>
      <c r="C151" t="e">
        <v>#N/A</v>
      </c>
      <c r="D151">
        <v>108330</v>
      </c>
      <c r="E151">
        <v>15.4</v>
      </c>
      <c r="F151" t="e">
        <v>#N/A</v>
      </c>
      <c r="G151" s="19">
        <f t="shared" si="2"/>
        <v>33603</v>
      </c>
    </row>
    <row r="152" spans="1:7" x14ac:dyDescent="0.55000000000000004">
      <c r="A152" s="5">
        <v>33604</v>
      </c>
      <c r="B152">
        <v>7.3</v>
      </c>
      <c r="C152" t="e">
        <v>#N/A</v>
      </c>
      <c r="D152">
        <v>108372</v>
      </c>
      <c r="E152">
        <v>16.100000000000001</v>
      </c>
      <c r="F152" t="e">
        <v>#N/A</v>
      </c>
      <c r="G152" s="19">
        <f t="shared" si="2"/>
        <v>33634</v>
      </c>
    </row>
    <row r="153" spans="1:7" x14ac:dyDescent="0.55000000000000004">
      <c r="A153" s="5">
        <v>33635</v>
      </c>
      <c r="B153">
        <v>7.4</v>
      </c>
      <c r="C153" t="e">
        <v>#N/A</v>
      </c>
      <c r="D153">
        <v>108313</v>
      </c>
      <c r="E153">
        <v>16.7</v>
      </c>
      <c r="F153" t="e">
        <v>#N/A</v>
      </c>
      <c r="G153" s="19">
        <f t="shared" si="2"/>
        <v>33663</v>
      </c>
    </row>
    <row r="154" spans="1:7" x14ac:dyDescent="0.55000000000000004">
      <c r="A154" s="5">
        <v>33664</v>
      </c>
      <c r="B154">
        <v>7.4</v>
      </c>
      <c r="C154" t="e">
        <v>#N/A</v>
      </c>
      <c r="D154">
        <v>108368</v>
      </c>
      <c r="E154">
        <v>17.100000000000001</v>
      </c>
      <c r="F154" t="e">
        <v>#N/A</v>
      </c>
      <c r="G154" s="19">
        <f t="shared" si="2"/>
        <v>33694</v>
      </c>
    </row>
    <row r="155" spans="1:7" x14ac:dyDescent="0.55000000000000004">
      <c r="A155" s="5">
        <v>33695</v>
      </c>
      <c r="B155">
        <v>7.4</v>
      </c>
      <c r="C155" t="e">
        <v>#N/A</v>
      </c>
      <c r="D155">
        <v>108523</v>
      </c>
      <c r="E155">
        <v>17.399999999999999</v>
      </c>
      <c r="F155" t="e">
        <v>#N/A</v>
      </c>
      <c r="G155" s="19">
        <f t="shared" si="2"/>
        <v>33724</v>
      </c>
    </row>
    <row r="156" spans="1:7" x14ac:dyDescent="0.55000000000000004">
      <c r="A156" s="5">
        <v>33725</v>
      </c>
      <c r="B156">
        <v>7.6</v>
      </c>
      <c r="C156" t="e">
        <v>#N/A</v>
      </c>
      <c r="D156">
        <v>108652</v>
      </c>
      <c r="E156">
        <v>17.8</v>
      </c>
      <c r="F156" t="e">
        <v>#N/A</v>
      </c>
      <c r="G156" s="19">
        <f t="shared" si="2"/>
        <v>33755</v>
      </c>
    </row>
    <row r="157" spans="1:7" x14ac:dyDescent="0.55000000000000004">
      <c r="A157" s="5">
        <v>33756</v>
      </c>
      <c r="B157">
        <v>7.8</v>
      </c>
      <c r="C157" t="e">
        <v>#N/A</v>
      </c>
      <c r="D157">
        <v>108719</v>
      </c>
      <c r="E157">
        <v>18.2</v>
      </c>
      <c r="F157" t="e">
        <v>#N/A</v>
      </c>
      <c r="G157" s="19">
        <f t="shared" si="2"/>
        <v>33785</v>
      </c>
    </row>
    <row r="158" spans="1:7" x14ac:dyDescent="0.55000000000000004">
      <c r="A158" s="5">
        <v>33786</v>
      </c>
      <c r="B158">
        <v>7.7</v>
      </c>
      <c r="C158" t="e">
        <v>#N/A</v>
      </c>
      <c r="D158">
        <v>108794</v>
      </c>
      <c r="E158">
        <v>18.100000000000001</v>
      </c>
      <c r="F158" t="e">
        <v>#N/A</v>
      </c>
      <c r="G158" s="19">
        <f t="shared" si="2"/>
        <v>33816</v>
      </c>
    </row>
    <row r="159" spans="1:7" x14ac:dyDescent="0.55000000000000004">
      <c r="A159" s="5">
        <v>33817</v>
      </c>
      <c r="B159">
        <v>7.6</v>
      </c>
      <c r="C159" t="e">
        <v>#N/A</v>
      </c>
      <c r="D159">
        <v>108929</v>
      </c>
      <c r="E159">
        <v>18</v>
      </c>
      <c r="F159" t="e">
        <v>#N/A</v>
      </c>
      <c r="G159" s="19">
        <f t="shared" si="2"/>
        <v>33847</v>
      </c>
    </row>
    <row r="160" spans="1:7" x14ac:dyDescent="0.55000000000000004">
      <c r="A160" s="5">
        <v>33848</v>
      </c>
      <c r="B160">
        <v>7.6</v>
      </c>
      <c r="C160" t="e">
        <v>#N/A</v>
      </c>
      <c r="D160">
        <v>108963</v>
      </c>
      <c r="E160">
        <v>18.100000000000001</v>
      </c>
      <c r="F160" t="e">
        <v>#N/A</v>
      </c>
      <c r="G160" s="19">
        <f t="shared" si="2"/>
        <v>33877</v>
      </c>
    </row>
    <row r="161" spans="1:7" x14ac:dyDescent="0.55000000000000004">
      <c r="A161" s="5">
        <v>33878</v>
      </c>
      <c r="B161">
        <v>7.3</v>
      </c>
      <c r="C161" t="e">
        <v>#N/A</v>
      </c>
      <c r="D161">
        <v>109144</v>
      </c>
      <c r="E161">
        <v>18.899999999999999</v>
      </c>
      <c r="F161" t="e">
        <v>#N/A</v>
      </c>
      <c r="G161" s="19">
        <f t="shared" si="2"/>
        <v>33908</v>
      </c>
    </row>
    <row r="162" spans="1:7" x14ac:dyDescent="0.55000000000000004">
      <c r="A162" s="5">
        <v>33909</v>
      </c>
      <c r="B162">
        <v>7.4</v>
      </c>
      <c r="C162" t="e">
        <v>#N/A</v>
      </c>
      <c r="D162">
        <v>109277</v>
      </c>
      <c r="E162">
        <v>17.899999999999999</v>
      </c>
      <c r="F162" t="e">
        <v>#N/A</v>
      </c>
      <c r="G162" s="19">
        <f t="shared" si="2"/>
        <v>33938</v>
      </c>
    </row>
    <row r="163" spans="1:7" x14ac:dyDescent="0.55000000000000004">
      <c r="A163" s="5">
        <v>33939</v>
      </c>
      <c r="B163">
        <v>7.4</v>
      </c>
      <c r="C163" t="e">
        <v>#N/A</v>
      </c>
      <c r="D163">
        <v>109499</v>
      </c>
      <c r="E163">
        <v>19</v>
      </c>
      <c r="F163" t="e">
        <v>#N/A</v>
      </c>
      <c r="G163" s="19">
        <f t="shared" si="2"/>
        <v>33969</v>
      </c>
    </row>
    <row r="164" spans="1:7" x14ac:dyDescent="0.55000000000000004">
      <c r="A164" s="5">
        <v>33970</v>
      </c>
      <c r="B164">
        <v>7.3</v>
      </c>
      <c r="C164" t="e">
        <v>#N/A</v>
      </c>
      <c r="D164">
        <v>109799</v>
      </c>
      <c r="E164">
        <v>18.3</v>
      </c>
      <c r="F164" t="e">
        <v>#N/A</v>
      </c>
      <c r="G164" s="19">
        <f t="shared" si="2"/>
        <v>34000</v>
      </c>
    </row>
    <row r="165" spans="1:7" x14ac:dyDescent="0.55000000000000004">
      <c r="A165" s="5">
        <v>34001</v>
      </c>
      <c r="B165">
        <v>7.1</v>
      </c>
      <c r="C165" t="e">
        <v>#N/A</v>
      </c>
      <c r="D165">
        <v>110047</v>
      </c>
      <c r="E165">
        <v>18.2</v>
      </c>
      <c r="F165" t="e">
        <v>#N/A</v>
      </c>
      <c r="G165" s="19">
        <f t="shared" si="2"/>
        <v>34028</v>
      </c>
    </row>
    <row r="166" spans="1:7" x14ac:dyDescent="0.55000000000000004">
      <c r="A166" s="5">
        <v>34029</v>
      </c>
      <c r="B166">
        <v>7</v>
      </c>
      <c r="C166" t="e">
        <v>#N/A</v>
      </c>
      <c r="D166">
        <v>109999</v>
      </c>
      <c r="E166">
        <v>17.600000000000001</v>
      </c>
      <c r="F166" t="e">
        <v>#N/A</v>
      </c>
      <c r="G166" s="19">
        <f t="shared" si="2"/>
        <v>34059</v>
      </c>
    </row>
    <row r="167" spans="1:7" x14ac:dyDescent="0.55000000000000004">
      <c r="A167" s="5">
        <v>34060</v>
      </c>
      <c r="B167">
        <v>7.1</v>
      </c>
      <c r="C167" t="e">
        <v>#N/A</v>
      </c>
      <c r="D167">
        <v>110302</v>
      </c>
      <c r="E167">
        <v>17.600000000000001</v>
      </c>
      <c r="F167" t="e">
        <v>#N/A</v>
      </c>
      <c r="G167" s="19">
        <f t="shared" si="2"/>
        <v>34089</v>
      </c>
    </row>
    <row r="168" spans="1:7" x14ac:dyDescent="0.55000000000000004">
      <c r="A168" s="5">
        <v>34090</v>
      </c>
      <c r="B168">
        <v>7.1</v>
      </c>
      <c r="C168" t="e">
        <v>#N/A</v>
      </c>
      <c r="D168">
        <v>110573</v>
      </c>
      <c r="E168">
        <v>17.5</v>
      </c>
      <c r="F168" t="e">
        <v>#N/A</v>
      </c>
      <c r="G168" s="19">
        <f t="shared" si="2"/>
        <v>34120</v>
      </c>
    </row>
    <row r="169" spans="1:7" x14ac:dyDescent="0.55000000000000004">
      <c r="A169" s="5">
        <v>34121</v>
      </c>
      <c r="B169">
        <v>7</v>
      </c>
      <c r="C169" t="e">
        <v>#N/A</v>
      </c>
      <c r="D169">
        <v>110752</v>
      </c>
      <c r="E169">
        <v>17.8</v>
      </c>
      <c r="F169" t="e">
        <v>#N/A</v>
      </c>
      <c r="G169" s="19">
        <f t="shared" si="2"/>
        <v>34150</v>
      </c>
    </row>
    <row r="170" spans="1:7" x14ac:dyDescent="0.55000000000000004">
      <c r="A170" s="5">
        <v>34151</v>
      </c>
      <c r="B170">
        <v>6.9</v>
      </c>
      <c r="C170" t="e">
        <v>#N/A</v>
      </c>
      <c r="D170">
        <v>111057</v>
      </c>
      <c r="E170">
        <v>17.7</v>
      </c>
      <c r="F170" t="e">
        <v>#N/A</v>
      </c>
      <c r="G170" s="19">
        <f t="shared" si="2"/>
        <v>34181</v>
      </c>
    </row>
    <row r="171" spans="1:7" x14ac:dyDescent="0.55000000000000004">
      <c r="A171" s="5">
        <v>34182</v>
      </c>
      <c r="B171">
        <v>6.8</v>
      </c>
      <c r="C171" t="e">
        <v>#N/A</v>
      </c>
      <c r="D171">
        <v>111211</v>
      </c>
      <c r="E171">
        <v>18</v>
      </c>
      <c r="F171" t="e">
        <v>#N/A</v>
      </c>
      <c r="G171" s="19">
        <f t="shared" si="2"/>
        <v>34212</v>
      </c>
    </row>
    <row r="172" spans="1:7" x14ac:dyDescent="0.55000000000000004">
      <c r="A172" s="5">
        <v>34213</v>
      </c>
      <c r="B172">
        <v>6.7</v>
      </c>
      <c r="C172" t="e">
        <v>#N/A</v>
      </c>
      <c r="D172">
        <v>111452</v>
      </c>
      <c r="E172">
        <v>18.100000000000001</v>
      </c>
      <c r="F172" t="e">
        <v>#N/A</v>
      </c>
      <c r="G172" s="19">
        <f t="shared" si="2"/>
        <v>34242</v>
      </c>
    </row>
    <row r="173" spans="1:7" x14ac:dyDescent="0.55000000000000004">
      <c r="A173" s="5">
        <v>34243</v>
      </c>
      <c r="B173">
        <v>6.8</v>
      </c>
      <c r="C173" t="e">
        <v>#N/A</v>
      </c>
      <c r="D173">
        <v>111737</v>
      </c>
      <c r="E173">
        <v>18.100000000000001</v>
      </c>
      <c r="F173" t="e">
        <v>#N/A</v>
      </c>
      <c r="G173" s="19">
        <f t="shared" si="2"/>
        <v>34273</v>
      </c>
    </row>
    <row r="174" spans="1:7" x14ac:dyDescent="0.55000000000000004">
      <c r="A174" s="5">
        <v>34274</v>
      </c>
      <c r="B174">
        <v>6.6</v>
      </c>
      <c r="C174" t="e">
        <v>#N/A</v>
      </c>
      <c r="D174">
        <v>111990</v>
      </c>
      <c r="E174">
        <v>18.600000000000001</v>
      </c>
      <c r="F174" t="e">
        <v>#N/A</v>
      </c>
      <c r="G174" s="19">
        <f t="shared" si="2"/>
        <v>34303</v>
      </c>
    </row>
    <row r="175" spans="1:7" x14ac:dyDescent="0.55000000000000004">
      <c r="A175" s="5">
        <v>34304</v>
      </c>
      <c r="B175">
        <v>6.5</v>
      </c>
      <c r="C175" t="e">
        <v>#N/A</v>
      </c>
      <c r="D175">
        <v>112319</v>
      </c>
      <c r="E175">
        <v>18.3</v>
      </c>
      <c r="F175" t="e">
        <v>#N/A</v>
      </c>
      <c r="G175" s="19">
        <f t="shared" si="2"/>
        <v>34334</v>
      </c>
    </row>
    <row r="176" spans="1:7" x14ac:dyDescent="0.55000000000000004">
      <c r="A176" s="5">
        <v>34335</v>
      </c>
      <c r="B176">
        <v>6.6</v>
      </c>
      <c r="C176">
        <v>11.8</v>
      </c>
      <c r="D176">
        <v>112601</v>
      </c>
      <c r="E176">
        <v>18.600000000000001</v>
      </c>
      <c r="F176" t="e">
        <v>#N/A</v>
      </c>
      <c r="G176" s="19">
        <f t="shared" si="2"/>
        <v>34365</v>
      </c>
    </row>
    <row r="177" spans="1:7" x14ac:dyDescent="0.55000000000000004">
      <c r="A177" s="5">
        <v>34366</v>
      </c>
      <c r="B177">
        <v>6.6</v>
      </c>
      <c r="C177">
        <v>11.4</v>
      </c>
      <c r="D177">
        <v>112785</v>
      </c>
      <c r="E177">
        <v>19</v>
      </c>
      <c r="F177" t="e">
        <v>#N/A</v>
      </c>
      <c r="G177" s="19">
        <f t="shared" si="2"/>
        <v>34393</v>
      </c>
    </row>
    <row r="178" spans="1:7" x14ac:dyDescent="0.55000000000000004">
      <c r="A178" s="5">
        <v>34394</v>
      </c>
      <c r="B178">
        <v>6.5</v>
      </c>
      <c r="C178">
        <v>11.4</v>
      </c>
      <c r="D178">
        <v>113248</v>
      </c>
      <c r="E178">
        <v>19</v>
      </c>
      <c r="F178" t="e">
        <v>#N/A</v>
      </c>
      <c r="G178" s="19">
        <f t="shared" si="2"/>
        <v>34424</v>
      </c>
    </row>
    <row r="179" spans="1:7" x14ac:dyDescent="0.55000000000000004">
      <c r="A179" s="5">
        <v>34425</v>
      </c>
      <c r="B179">
        <v>6.4</v>
      </c>
      <c r="C179">
        <v>11.2</v>
      </c>
      <c r="D179">
        <v>113592</v>
      </c>
      <c r="E179">
        <v>19</v>
      </c>
      <c r="F179" t="e">
        <v>#N/A</v>
      </c>
      <c r="G179" s="19">
        <f t="shared" si="2"/>
        <v>34454</v>
      </c>
    </row>
    <row r="180" spans="1:7" x14ac:dyDescent="0.55000000000000004">
      <c r="A180" s="5">
        <v>34455</v>
      </c>
      <c r="B180">
        <v>6.1</v>
      </c>
      <c r="C180">
        <v>10.8</v>
      </c>
      <c r="D180">
        <v>113928</v>
      </c>
      <c r="E180">
        <v>19.5</v>
      </c>
      <c r="F180" t="e">
        <v>#N/A</v>
      </c>
      <c r="G180" s="19">
        <f t="shared" si="2"/>
        <v>34485</v>
      </c>
    </row>
    <row r="181" spans="1:7" x14ac:dyDescent="0.55000000000000004">
      <c r="A181" s="5">
        <v>34486</v>
      </c>
      <c r="B181">
        <v>6.1</v>
      </c>
      <c r="C181">
        <v>10.9</v>
      </c>
      <c r="D181">
        <v>114242</v>
      </c>
      <c r="E181">
        <v>18.8</v>
      </c>
      <c r="F181" t="e">
        <v>#N/A</v>
      </c>
      <c r="G181" s="19">
        <f t="shared" si="2"/>
        <v>34515</v>
      </c>
    </row>
    <row r="182" spans="1:7" x14ac:dyDescent="0.55000000000000004">
      <c r="A182" s="5">
        <v>34516</v>
      </c>
      <c r="B182">
        <v>6.1</v>
      </c>
      <c r="C182">
        <v>10.7</v>
      </c>
      <c r="D182">
        <v>114613</v>
      </c>
      <c r="E182">
        <v>19</v>
      </c>
      <c r="F182" t="e">
        <v>#N/A</v>
      </c>
      <c r="G182" s="19">
        <f t="shared" si="2"/>
        <v>34546</v>
      </c>
    </row>
    <row r="183" spans="1:7" x14ac:dyDescent="0.55000000000000004">
      <c r="A183" s="5">
        <v>34547</v>
      </c>
      <c r="B183">
        <v>6</v>
      </c>
      <c r="C183">
        <v>10.5</v>
      </c>
      <c r="D183">
        <v>114902</v>
      </c>
      <c r="E183">
        <v>18.8</v>
      </c>
      <c r="F183" t="e">
        <v>#N/A</v>
      </c>
      <c r="G183" s="19">
        <f t="shared" si="2"/>
        <v>34577</v>
      </c>
    </row>
    <row r="184" spans="1:7" x14ac:dyDescent="0.55000000000000004">
      <c r="A184" s="5">
        <v>34578</v>
      </c>
      <c r="B184">
        <v>5.9</v>
      </c>
      <c r="C184">
        <v>10.4</v>
      </c>
      <c r="D184">
        <v>115251</v>
      </c>
      <c r="E184">
        <v>18.7</v>
      </c>
      <c r="F184" t="e">
        <v>#N/A</v>
      </c>
      <c r="G184" s="19">
        <f t="shared" si="2"/>
        <v>34607</v>
      </c>
    </row>
    <row r="185" spans="1:7" x14ac:dyDescent="0.55000000000000004">
      <c r="A185" s="5">
        <v>34608</v>
      </c>
      <c r="B185">
        <v>5.8</v>
      </c>
      <c r="C185">
        <v>10.3</v>
      </c>
      <c r="D185">
        <v>115464</v>
      </c>
      <c r="E185">
        <v>19.3</v>
      </c>
      <c r="F185" t="e">
        <v>#N/A</v>
      </c>
      <c r="G185" s="19">
        <f t="shared" si="2"/>
        <v>34638</v>
      </c>
    </row>
    <row r="186" spans="1:7" x14ac:dyDescent="0.55000000000000004">
      <c r="A186" s="5">
        <v>34639</v>
      </c>
      <c r="B186">
        <v>5.6</v>
      </c>
      <c r="C186">
        <v>10.1</v>
      </c>
      <c r="D186">
        <v>115876</v>
      </c>
      <c r="E186">
        <v>18</v>
      </c>
      <c r="F186" t="e">
        <v>#N/A</v>
      </c>
      <c r="G186" s="19">
        <f t="shared" si="2"/>
        <v>34668</v>
      </c>
    </row>
    <row r="187" spans="1:7" x14ac:dyDescent="0.55000000000000004">
      <c r="A187" s="5">
        <v>34669</v>
      </c>
      <c r="B187">
        <v>5.5</v>
      </c>
      <c r="C187">
        <v>10</v>
      </c>
      <c r="D187">
        <v>116171</v>
      </c>
      <c r="E187">
        <v>17.8</v>
      </c>
      <c r="F187" t="e">
        <v>#N/A</v>
      </c>
      <c r="G187" s="19">
        <f t="shared" si="2"/>
        <v>34699</v>
      </c>
    </row>
    <row r="188" spans="1:7" x14ac:dyDescent="0.55000000000000004">
      <c r="A188" s="5">
        <v>34700</v>
      </c>
      <c r="B188">
        <v>5.6</v>
      </c>
      <c r="C188">
        <v>10.199999999999999</v>
      </c>
      <c r="D188">
        <v>116508</v>
      </c>
      <c r="E188">
        <v>17.100000000000001</v>
      </c>
      <c r="F188" t="e">
        <v>#N/A</v>
      </c>
      <c r="G188" s="19">
        <f t="shared" si="2"/>
        <v>34730</v>
      </c>
    </row>
    <row r="189" spans="1:7" x14ac:dyDescent="0.55000000000000004">
      <c r="A189" s="5">
        <v>34731</v>
      </c>
      <c r="B189">
        <v>5.4</v>
      </c>
      <c r="C189">
        <v>9.9</v>
      </c>
      <c r="D189">
        <v>116702</v>
      </c>
      <c r="E189">
        <v>17</v>
      </c>
      <c r="F189" t="e">
        <v>#N/A</v>
      </c>
      <c r="G189" s="19">
        <f t="shared" si="2"/>
        <v>34758</v>
      </c>
    </row>
    <row r="190" spans="1:7" x14ac:dyDescent="0.55000000000000004">
      <c r="A190" s="5">
        <v>34759</v>
      </c>
      <c r="B190">
        <v>5.4</v>
      </c>
      <c r="C190">
        <v>9.9</v>
      </c>
      <c r="D190">
        <v>116913</v>
      </c>
      <c r="E190">
        <v>17.3</v>
      </c>
      <c r="F190" t="e">
        <v>#N/A</v>
      </c>
      <c r="G190" s="19">
        <f t="shared" si="2"/>
        <v>34789</v>
      </c>
    </row>
    <row r="191" spans="1:7" x14ac:dyDescent="0.55000000000000004">
      <c r="A191" s="5">
        <v>34790</v>
      </c>
      <c r="B191">
        <v>5.8</v>
      </c>
      <c r="C191">
        <v>10</v>
      </c>
      <c r="D191">
        <v>117076</v>
      </c>
      <c r="E191">
        <v>17.600000000000001</v>
      </c>
      <c r="F191" t="e">
        <v>#N/A</v>
      </c>
      <c r="G191" s="19">
        <f t="shared" si="2"/>
        <v>34819</v>
      </c>
    </row>
    <row r="192" spans="1:7" x14ac:dyDescent="0.55000000000000004">
      <c r="A192" s="5">
        <v>34820</v>
      </c>
      <c r="B192">
        <v>5.6</v>
      </c>
      <c r="C192">
        <v>10</v>
      </c>
      <c r="D192">
        <v>117056</v>
      </c>
      <c r="E192">
        <v>17</v>
      </c>
      <c r="F192" t="e">
        <v>#N/A</v>
      </c>
      <c r="G192" s="19">
        <f t="shared" si="2"/>
        <v>34850</v>
      </c>
    </row>
    <row r="193" spans="1:7" x14ac:dyDescent="0.55000000000000004">
      <c r="A193" s="5">
        <v>34851</v>
      </c>
      <c r="B193">
        <v>5.6</v>
      </c>
      <c r="C193">
        <v>10.1</v>
      </c>
      <c r="D193">
        <v>117293</v>
      </c>
      <c r="E193">
        <v>15.9</v>
      </c>
      <c r="F193" t="e">
        <v>#N/A</v>
      </c>
      <c r="G193" s="19">
        <f t="shared" si="2"/>
        <v>34880</v>
      </c>
    </row>
    <row r="194" spans="1:7" x14ac:dyDescent="0.55000000000000004">
      <c r="A194" s="5">
        <v>34881</v>
      </c>
      <c r="B194">
        <v>5.7</v>
      </c>
      <c r="C194">
        <v>10.1</v>
      </c>
      <c r="D194">
        <v>117386</v>
      </c>
      <c r="E194">
        <v>16.5</v>
      </c>
      <c r="F194" t="e">
        <v>#N/A</v>
      </c>
      <c r="G194" s="19">
        <f t="shared" si="2"/>
        <v>34911</v>
      </c>
    </row>
    <row r="195" spans="1:7" x14ac:dyDescent="0.55000000000000004">
      <c r="A195" s="5">
        <v>34912</v>
      </c>
      <c r="B195">
        <v>5.7</v>
      </c>
      <c r="C195">
        <v>10</v>
      </c>
      <c r="D195">
        <v>117642</v>
      </c>
      <c r="E195">
        <v>16.2</v>
      </c>
      <c r="F195" t="e">
        <v>#N/A</v>
      </c>
      <c r="G195" s="19">
        <f t="shared" si="2"/>
        <v>34942</v>
      </c>
    </row>
    <row r="196" spans="1:7" x14ac:dyDescent="0.55000000000000004">
      <c r="A196" s="5">
        <v>34943</v>
      </c>
      <c r="B196">
        <v>5.6</v>
      </c>
      <c r="C196">
        <v>10.1</v>
      </c>
      <c r="D196">
        <v>117881</v>
      </c>
      <c r="E196">
        <v>16.2</v>
      </c>
      <c r="F196" t="e">
        <v>#N/A</v>
      </c>
      <c r="G196" s="19">
        <f t="shared" si="2"/>
        <v>34972</v>
      </c>
    </row>
    <row r="197" spans="1:7" x14ac:dyDescent="0.55000000000000004">
      <c r="A197" s="5">
        <v>34973</v>
      </c>
      <c r="B197">
        <v>5.5</v>
      </c>
      <c r="C197">
        <v>9.9</v>
      </c>
      <c r="D197">
        <v>118038</v>
      </c>
      <c r="E197">
        <v>16</v>
      </c>
      <c r="F197" t="e">
        <v>#N/A</v>
      </c>
      <c r="G197" s="19">
        <f t="shared" si="2"/>
        <v>35003</v>
      </c>
    </row>
    <row r="198" spans="1:7" x14ac:dyDescent="0.55000000000000004">
      <c r="A198" s="5">
        <v>35004</v>
      </c>
      <c r="B198">
        <v>5.6</v>
      </c>
      <c r="C198">
        <v>10</v>
      </c>
      <c r="D198">
        <v>118182</v>
      </c>
      <c r="E198">
        <v>16.399999999999999</v>
      </c>
      <c r="F198" t="e">
        <v>#N/A</v>
      </c>
      <c r="G198" s="19">
        <f t="shared" si="2"/>
        <v>35033</v>
      </c>
    </row>
    <row r="199" spans="1:7" x14ac:dyDescent="0.55000000000000004">
      <c r="A199" s="5">
        <v>35034</v>
      </c>
      <c r="B199">
        <v>5.6</v>
      </c>
      <c r="C199">
        <v>10</v>
      </c>
      <c r="D199">
        <v>118328</v>
      </c>
      <c r="E199">
        <v>16.3</v>
      </c>
      <c r="F199" t="e">
        <v>#N/A</v>
      </c>
      <c r="G199" s="19">
        <f t="shared" si="2"/>
        <v>35064</v>
      </c>
    </row>
    <row r="200" spans="1:7" x14ac:dyDescent="0.55000000000000004">
      <c r="A200" s="5">
        <v>35065</v>
      </c>
      <c r="B200">
        <v>5.6</v>
      </c>
      <c r="C200">
        <v>9.8000000000000007</v>
      </c>
      <c r="D200">
        <v>118323</v>
      </c>
      <c r="E200">
        <v>16.100000000000001</v>
      </c>
      <c r="F200" t="e">
        <v>#N/A</v>
      </c>
      <c r="G200" s="19">
        <f t="shared" ref="G200:G263" si="3">IF($A200="","",EOMONTH($A200,0))</f>
        <v>35095</v>
      </c>
    </row>
    <row r="201" spans="1:7" x14ac:dyDescent="0.55000000000000004">
      <c r="A201" s="5">
        <v>35096</v>
      </c>
      <c r="B201">
        <v>5.5</v>
      </c>
      <c r="C201">
        <v>10</v>
      </c>
      <c r="D201">
        <v>118744</v>
      </c>
      <c r="E201">
        <v>16.399999999999999</v>
      </c>
      <c r="F201" t="e">
        <v>#N/A</v>
      </c>
      <c r="G201" s="19">
        <f t="shared" si="3"/>
        <v>35124</v>
      </c>
    </row>
    <row r="202" spans="1:7" x14ac:dyDescent="0.55000000000000004">
      <c r="A202" s="5">
        <v>35125</v>
      </c>
      <c r="B202">
        <v>5.5</v>
      </c>
      <c r="C202">
        <v>9.8000000000000007</v>
      </c>
      <c r="D202">
        <v>119001</v>
      </c>
      <c r="E202">
        <v>17.3</v>
      </c>
      <c r="F202" t="e">
        <v>#N/A</v>
      </c>
      <c r="G202" s="19">
        <f t="shared" si="3"/>
        <v>35155</v>
      </c>
    </row>
    <row r="203" spans="1:7" x14ac:dyDescent="0.55000000000000004">
      <c r="A203" s="5">
        <v>35156</v>
      </c>
      <c r="B203">
        <v>5.6</v>
      </c>
      <c r="C203">
        <v>9.9</v>
      </c>
      <c r="D203">
        <v>119168</v>
      </c>
      <c r="E203">
        <v>17.600000000000001</v>
      </c>
      <c r="F203" t="e">
        <v>#N/A</v>
      </c>
      <c r="G203" s="19">
        <f t="shared" si="3"/>
        <v>35185</v>
      </c>
    </row>
    <row r="204" spans="1:7" x14ac:dyDescent="0.55000000000000004">
      <c r="A204" s="5">
        <v>35186</v>
      </c>
      <c r="B204">
        <v>5.6</v>
      </c>
      <c r="C204">
        <v>9.6999999999999993</v>
      </c>
      <c r="D204">
        <v>119496</v>
      </c>
      <c r="E204">
        <v>17</v>
      </c>
      <c r="F204" t="e">
        <v>#N/A</v>
      </c>
      <c r="G204" s="19">
        <f t="shared" si="3"/>
        <v>35216</v>
      </c>
    </row>
    <row r="205" spans="1:7" x14ac:dyDescent="0.55000000000000004">
      <c r="A205" s="5">
        <v>35217</v>
      </c>
      <c r="B205">
        <v>5.3</v>
      </c>
      <c r="C205">
        <v>9.6</v>
      </c>
      <c r="D205">
        <v>119778</v>
      </c>
      <c r="E205">
        <v>17.600000000000001</v>
      </c>
      <c r="F205" t="e">
        <v>#N/A</v>
      </c>
      <c r="G205" s="19">
        <f t="shared" si="3"/>
        <v>35246</v>
      </c>
    </row>
    <row r="206" spans="1:7" x14ac:dyDescent="0.55000000000000004">
      <c r="A206" s="5">
        <v>35247</v>
      </c>
      <c r="B206">
        <v>5.5</v>
      </c>
      <c r="C206">
        <v>9.6999999999999993</v>
      </c>
      <c r="D206">
        <v>120020</v>
      </c>
      <c r="E206">
        <v>16.7</v>
      </c>
      <c r="F206" t="e">
        <v>#N/A</v>
      </c>
      <c r="G206" s="19">
        <f t="shared" si="3"/>
        <v>35277</v>
      </c>
    </row>
    <row r="207" spans="1:7" x14ac:dyDescent="0.55000000000000004">
      <c r="A207" s="5">
        <v>35278</v>
      </c>
      <c r="B207">
        <v>5.0999999999999996</v>
      </c>
      <c r="C207">
        <v>9.3000000000000007</v>
      </c>
      <c r="D207">
        <v>120207</v>
      </c>
      <c r="E207">
        <v>17.3</v>
      </c>
      <c r="F207" t="e">
        <v>#N/A</v>
      </c>
      <c r="G207" s="19">
        <f t="shared" si="3"/>
        <v>35308</v>
      </c>
    </row>
    <row r="208" spans="1:7" x14ac:dyDescent="0.55000000000000004">
      <c r="A208" s="5">
        <v>35309</v>
      </c>
      <c r="B208">
        <v>5.2</v>
      </c>
      <c r="C208">
        <v>9.4</v>
      </c>
      <c r="D208">
        <v>120418</v>
      </c>
      <c r="E208">
        <v>16.8</v>
      </c>
      <c r="F208" t="e">
        <v>#N/A</v>
      </c>
      <c r="G208" s="19">
        <f t="shared" si="3"/>
        <v>35338</v>
      </c>
    </row>
    <row r="209" spans="1:7" x14ac:dyDescent="0.55000000000000004">
      <c r="A209" s="5">
        <v>35339</v>
      </c>
      <c r="B209">
        <v>5.2</v>
      </c>
      <c r="C209">
        <v>9.4</v>
      </c>
      <c r="D209">
        <v>120674</v>
      </c>
      <c r="E209">
        <v>16.3</v>
      </c>
      <c r="F209" t="e">
        <v>#N/A</v>
      </c>
      <c r="G209" s="19">
        <f t="shared" si="3"/>
        <v>35369</v>
      </c>
    </row>
    <row r="210" spans="1:7" x14ac:dyDescent="0.55000000000000004">
      <c r="A210" s="5">
        <v>35370</v>
      </c>
      <c r="B210">
        <v>5.4</v>
      </c>
      <c r="C210">
        <v>9.3000000000000007</v>
      </c>
      <c r="D210">
        <v>120969</v>
      </c>
      <c r="E210">
        <v>15.9</v>
      </c>
      <c r="F210" t="e">
        <v>#N/A</v>
      </c>
      <c r="G210" s="19">
        <f t="shared" si="3"/>
        <v>35399</v>
      </c>
    </row>
    <row r="211" spans="1:7" x14ac:dyDescent="0.55000000000000004">
      <c r="A211" s="5">
        <v>35400</v>
      </c>
      <c r="B211">
        <v>5.4</v>
      </c>
      <c r="C211">
        <v>9.5</v>
      </c>
      <c r="D211">
        <v>121152</v>
      </c>
      <c r="E211">
        <v>15.6</v>
      </c>
      <c r="F211" t="e">
        <v>#N/A</v>
      </c>
      <c r="G211" s="19">
        <f t="shared" si="3"/>
        <v>35430</v>
      </c>
    </row>
    <row r="212" spans="1:7" x14ac:dyDescent="0.55000000000000004">
      <c r="A212" s="5">
        <v>35431</v>
      </c>
      <c r="B212">
        <v>5.3</v>
      </c>
      <c r="C212">
        <v>9.4</v>
      </c>
      <c r="D212">
        <v>121372</v>
      </c>
      <c r="E212">
        <v>16</v>
      </c>
      <c r="F212" t="e">
        <v>#N/A</v>
      </c>
      <c r="G212" s="19">
        <f t="shared" si="3"/>
        <v>35461</v>
      </c>
    </row>
    <row r="213" spans="1:7" x14ac:dyDescent="0.55000000000000004">
      <c r="A213" s="5">
        <v>35462</v>
      </c>
      <c r="B213">
        <v>5.2</v>
      </c>
      <c r="C213">
        <v>9.4</v>
      </c>
      <c r="D213">
        <v>121682</v>
      </c>
      <c r="E213">
        <v>15.8</v>
      </c>
      <c r="F213" t="e">
        <v>#N/A</v>
      </c>
      <c r="G213" s="19">
        <f t="shared" si="3"/>
        <v>35489</v>
      </c>
    </row>
    <row r="214" spans="1:7" x14ac:dyDescent="0.55000000000000004">
      <c r="A214" s="5">
        <v>35490</v>
      </c>
      <c r="B214">
        <v>5.2</v>
      </c>
      <c r="C214">
        <v>9.1</v>
      </c>
      <c r="D214">
        <v>121999</v>
      </c>
      <c r="E214">
        <v>15.5</v>
      </c>
      <c r="F214" t="e">
        <v>#N/A</v>
      </c>
      <c r="G214" s="19">
        <f t="shared" si="3"/>
        <v>35520</v>
      </c>
    </row>
    <row r="215" spans="1:7" x14ac:dyDescent="0.55000000000000004">
      <c r="A215" s="5">
        <v>35521</v>
      </c>
      <c r="B215">
        <v>5.0999999999999996</v>
      </c>
      <c r="C215">
        <v>9.1999999999999993</v>
      </c>
      <c r="D215">
        <v>122296</v>
      </c>
      <c r="E215">
        <v>15.6</v>
      </c>
      <c r="F215" t="e">
        <v>#N/A</v>
      </c>
      <c r="G215" s="19">
        <f t="shared" si="3"/>
        <v>35550</v>
      </c>
    </row>
    <row r="216" spans="1:7" x14ac:dyDescent="0.55000000000000004">
      <c r="A216" s="5">
        <v>35551</v>
      </c>
      <c r="B216">
        <v>4.9000000000000004</v>
      </c>
      <c r="C216">
        <v>8.8000000000000007</v>
      </c>
      <c r="D216">
        <v>122557</v>
      </c>
      <c r="E216">
        <v>15.4</v>
      </c>
      <c r="F216" t="e">
        <v>#N/A</v>
      </c>
      <c r="G216" s="19">
        <f t="shared" si="3"/>
        <v>35581</v>
      </c>
    </row>
    <row r="217" spans="1:7" x14ac:dyDescent="0.55000000000000004">
      <c r="A217" s="5">
        <v>35582</v>
      </c>
      <c r="B217">
        <v>5</v>
      </c>
      <c r="C217">
        <v>8.8000000000000007</v>
      </c>
      <c r="D217">
        <v>122825</v>
      </c>
      <c r="E217">
        <v>15.5</v>
      </c>
      <c r="F217" t="e">
        <v>#N/A</v>
      </c>
      <c r="G217" s="19">
        <f t="shared" si="3"/>
        <v>35611</v>
      </c>
    </row>
    <row r="218" spans="1:7" x14ac:dyDescent="0.55000000000000004">
      <c r="A218" s="5">
        <v>35612</v>
      </c>
      <c r="B218">
        <v>4.9000000000000004</v>
      </c>
      <c r="C218">
        <v>8.6</v>
      </c>
      <c r="D218">
        <v>123119</v>
      </c>
      <c r="E218">
        <v>16.399999999999999</v>
      </c>
      <c r="F218" t="e">
        <v>#N/A</v>
      </c>
      <c r="G218" s="19">
        <f t="shared" si="3"/>
        <v>35642</v>
      </c>
    </row>
    <row r="219" spans="1:7" x14ac:dyDescent="0.55000000000000004">
      <c r="A219" s="5">
        <v>35643</v>
      </c>
      <c r="B219">
        <v>4.8</v>
      </c>
      <c r="C219">
        <v>8.6</v>
      </c>
      <c r="D219">
        <v>123099</v>
      </c>
      <c r="E219">
        <v>16</v>
      </c>
      <c r="F219" t="e">
        <v>#N/A</v>
      </c>
      <c r="G219" s="19">
        <f t="shared" si="3"/>
        <v>35673</v>
      </c>
    </row>
    <row r="220" spans="1:7" x14ac:dyDescent="0.55000000000000004">
      <c r="A220" s="5">
        <v>35674</v>
      </c>
      <c r="B220">
        <v>4.9000000000000004</v>
      </c>
      <c r="C220">
        <v>8.6999999999999993</v>
      </c>
      <c r="D220">
        <v>123594</v>
      </c>
      <c r="E220">
        <v>15.9</v>
      </c>
      <c r="F220" t="e">
        <v>#N/A</v>
      </c>
      <c r="G220" s="19">
        <f t="shared" si="3"/>
        <v>35703</v>
      </c>
    </row>
    <row r="221" spans="1:7" x14ac:dyDescent="0.55000000000000004">
      <c r="A221" s="5">
        <v>35704</v>
      </c>
      <c r="B221">
        <v>4.7</v>
      </c>
      <c r="C221">
        <v>8.4</v>
      </c>
      <c r="D221">
        <v>123940</v>
      </c>
      <c r="E221">
        <v>16.100000000000001</v>
      </c>
      <c r="F221" t="e">
        <v>#N/A</v>
      </c>
      <c r="G221" s="19">
        <f t="shared" si="3"/>
        <v>35734</v>
      </c>
    </row>
    <row r="222" spans="1:7" x14ac:dyDescent="0.55000000000000004">
      <c r="A222" s="5">
        <v>35735</v>
      </c>
      <c r="B222">
        <v>4.5999999999999996</v>
      </c>
      <c r="C222">
        <v>8.3000000000000007</v>
      </c>
      <c r="D222">
        <v>124246</v>
      </c>
      <c r="E222">
        <v>15.4</v>
      </c>
      <c r="F222" t="e">
        <v>#N/A</v>
      </c>
      <c r="G222" s="19">
        <f t="shared" si="3"/>
        <v>35764</v>
      </c>
    </row>
    <row r="223" spans="1:7" x14ac:dyDescent="0.55000000000000004">
      <c r="A223" s="5">
        <v>35765</v>
      </c>
      <c r="B223">
        <v>4.7</v>
      </c>
      <c r="C223">
        <v>8.4</v>
      </c>
      <c r="D223">
        <v>124559</v>
      </c>
      <c r="E223">
        <v>15.9</v>
      </c>
      <c r="F223" t="e">
        <v>#N/A</v>
      </c>
      <c r="G223" s="19">
        <f t="shared" si="3"/>
        <v>35795</v>
      </c>
    </row>
    <row r="224" spans="1:7" x14ac:dyDescent="0.55000000000000004">
      <c r="A224" s="5">
        <v>35796</v>
      </c>
      <c r="B224">
        <v>4.5999999999999996</v>
      </c>
      <c r="C224">
        <v>8.4</v>
      </c>
      <c r="D224">
        <v>124823</v>
      </c>
      <c r="E224">
        <v>15.6</v>
      </c>
      <c r="F224" t="e">
        <v>#N/A</v>
      </c>
      <c r="G224" s="19">
        <f t="shared" si="3"/>
        <v>35826</v>
      </c>
    </row>
    <row r="225" spans="1:7" x14ac:dyDescent="0.55000000000000004">
      <c r="A225" s="5">
        <v>35827</v>
      </c>
      <c r="B225">
        <v>4.5999999999999996</v>
      </c>
      <c r="C225">
        <v>8.4</v>
      </c>
      <c r="D225">
        <v>125024</v>
      </c>
      <c r="E225">
        <v>15.4</v>
      </c>
      <c r="F225" t="e">
        <v>#N/A</v>
      </c>
      <c r="G225" s="19">
        <f t="shared" si="3"/>
        <v>35854</v>
      </c>
    </row>
    <row r="226" spans="1:7" x14ac:dyDescent="0.55000000000000004">
      <c r="A226" s="5">
        <v>35855</v>
      </c>
      <c r="B226">
        <v>4.7</v>
      </c>
      <c r="C226">
        <v>8.4</v>
      </c>
      <c r="D226">
        <v>125174</v>
      </c>
      <c r="E226">
        <v>14.5</v>
      </c>
      <c r="F226" t="e">
        <v>#N/A</v>
      </c>
      <c r="G226" s="19">
        <f t="shared" si="3"/>
        <v>35885</v>
      </c>
    </row>
    <row r="227" spans="1:7" x14ac:dyDescent="0.55000000000000004">
      <c r="A227" s="5">
        <v>35886</v>
      </c>
      <c r="B227">
        <v>4.3</v>
      </c>
      <c r="C227">
        <v>7.9</v>
      </c>
      <c r="D227">
        <v>125453</v>
      </c>
      <c r="E227">
        <v>14.7</v>
      </c>
      <c r="F227" t="e">
        <v>#N/A</v>
      </c>
      <c r="G227" s="19">
        <f t="shared" si="3"/>
        <v>35915</v>
      </c>
    </row>
    <row r="228" spans="1:7" x14ac:dyDescent="0.55000000000000004">
      <c r="A228" s="5">
        <v>35916</v>
      </c>
      <c r="B228">
        <v>4.4000000000000004</v>
      </c>
      <c r="C228">
        <v>7.9</v>
      </c>
      <c r="D228">
        <v>125855</v>
      </c>
      <c r="E228">
        <v>14.7</v>
      </c>
      <c r="F228" t="e">
        <v>#N/A</v>
      </c>
      <c r="G228" s="19">
        <f t="shared" si="3"/>
        <v>35946</v>
      </c>
    </row>
    <row r="229" spans="1:7" x14ac:dyDescent="0.55000000000000004">
      <c r="A229" s="5">
        <v>35947</v>
      </c>
      <c r="B229">
        <v>4.5</v>
      </c>
      <c r="C229">
        <v>8</v>
      </c>
      <c r="D229">
        <v>126087</v>
      </c>
      <c r="E229">
        <v>14.1</v>
      </c>
      <c r="F229" t="e">
        <v>#N/A</v>
      </c>
      <c r="G229" s="19">
        <f t="shared" si="3"/>
        <v>35976</v>
      </c>
    </row>
    <row r="230" spans="1:7" x14ac:dyDescent="0.55000000000000004">
      <c r="A230" s="5">
        <v>35977</v>
      </c>
      <c r="B230">
        <v>4.5</v>
      </c>
      <c r="C230">
        <v>8.1</v>
      </c>
      <c r="D230">
        <v>126213</v>
      </c>
      <c r="E230">
        <v>14.1</v>
      </c>
      <c r="F230" t="e">
        <v>#N/A</v>
      </c>
      <c r="G230" s="19">
        <f t="shared" si="3"/>
        <v>36007</v>
      </c>
    </row>
    <row r="231" spans="1:7" x14ac:dyDescent="0.55000000000000004">
      <c r="A231" s="5">
        <v>36008</v>
      </c>
      <c r="B231">
        <v>4.5</v>
      </c>
      <c r="C231">
        <v>7.9</v>
      </c>
      <c r="D231">
        <v>126551</v>
      </c>
      <c r="E231">
        <v>13.7</v>
      </c>
      <c r="F231" t="e">
        <v>#N/A</v>
      </c>
      <c r="G231" s="19">
        <f t="shared" si="3"/>
        <v>36038</v>
      </c>
    </row>
    <row r="232" spans="1:7" x14ac:dyDescent="0.55000000000000004">
      <c r="A232" s="5">
        <v>36039</v>
      </c>
      <c r="B232">
        <v>4.5999999999999996</v>
      </c>
      <c r="C232">
        <v>7.9</v>
      </c>
      <c r="D232">
        <v>126764</v>
      </c>
      <c r="E232">
        <v>14.4</v>
      </c>
      <c r="F232" t="e">
        <v>#N/A</v>
      </c>
      <c r="G232" s="19">
        <f t="shared" si="3"/>
        <v>36068</v>
      </c>
    </row>
    <row r="233" spans="1:7" x14ac:dyDescent="0.55000000000000004">
      <c r="A233" s="5">
        <v>36069</v>
      </c>
      <c r="B233">
        <v>4.5</v>
      </c>
      <c r="C233">
        <v>7.8</v>
      </c>
      <c r="D233">
        <v>126968</v>
      </c>
      <c r="E233">
        <v>14.1</v>
      </c>
      <c r="F233" t="e">
        <v>#N/A</v>
      </c>
      <c r="G233" s="19">
        <f t="shared" si="3"/>
        <v>36099</v>
      </c>
    </row>
    <row r="234" spans="1:7" x14ac:dyDescent="0.55000000000000004">
      <c r="A234" s="5">
        <v>36100</v>
      </c>
      <c r="B234">
        <v>4.4000000000000004</v>
      </c>
      <c r="C234">
        <v>7.6</v>
      </c>
      <c r="D234">
        <v>127243</v>
      </c>
      <c r="E234">
        <v>14.5</v>
      </c>
      <c r="F234" t="e">
        <v>#N/A</v>
      </c>
      <c r="G234" s="19">
        <f t="shared" si="3"/>
        <v>36129</v>
      </c>
    </row>
    <row r="235" spans="1:7" x14ac:dyDescent="0.55000000000000004">
      <c r="A235" s="5">
        <v>36130</v>
      </c>
      <c r="B235">
        <v>4.4000000000000004</v>
      </c>
      <c r="C235">
        <v>7.6</v>
      </c>
      <c r="D235">
        <v>127607</v>
      </c>
      <c r="E235">
        <v>14</v>
      </c>
      <c r="F235" t="e">
        <v>#N/A</v>
      </c>
      <c r="G235" s="19">
        <f t="shared" si="3"/>
        <v>36160</v>
      </c>
    </row>
    <row r="236" spans="1:7" x14ac:dyDescent="0.55000000000000004">
      <c r="A236" s="5">
        <v>36161</v>
      </c>
      <c r="B236">
        <v>4.3</v>
      </c>
      <c r="C236">
        <v>7.7</v>
      </c>
      <c r="D236">
        <v>127713</v>
      </c>
      <c r="E236">
        <v>13.4</v>
      </c>
      <c r="F236" t="e">
        <v>#N/A</v>
      </c>
      <c r="G236" s="19">
        <f t="shared" si="3"/>
        <v>36191</v>
      </c>
    </row>
    <row r="237" spans="1:7" x14ac:dyDescent="0.55000000000000004">
      <c r="A237" s="5">
        <v>36192</v>
      </c>
      <c r="B237">
        <v>4.4000000000000004</v>
      </c>
      <c r="C237">
        <v>7.7</v>
      </c>
      <c r="D237">
        <v>128131</v>
      </c>
      <c r="E237">
        <v>13.8</v>
      </c>
      <c r="F237" t="e">
        <v>#N/A</v>
      </c>
      <c r="G237" s="19">
        <f t="shared" si="3"/>
        <v>36219</v>
      </c>
    </row>
    <row r="238" spans="1:7" x14ac:dyDescent="0.55000000000000004">
      <c r="A238" s="5">
        <v>36220</v>
      </c>
      <c r="B238">
        <v>4.2</v>
      </c>
      <c r="C238">
        <v>7.6</v>
      </c>
      <c r="D238">
        <v>128239</v>
      </c>
      <c r="E238">
        <v>13.4</v>
      </c>
      <c r="F238" t="e">
        <v>#N/A</v>
      </c>
      <c r="G238" s="19">
        <f t="shared" si="3"/>
        <v>36250</v>
      </c>
    </row>
    <row r="239" spans="1:7" x14ac:dyDescent="0.55000000000000004">
      <c r="A239" s="5">
        <v>36251</v>
      </c>
      <c r="B239">
        <v>4.3</v>
      </c>
      <c r="C239">
        <v>7.6</v>
      </c>
      <c r="D239">
        <v>128610</v>
      </c>
      <c r="E239">
        <v>13.3</v>
      </c>
      <c r="F239" t="e">
        <v>#N/A</v>
      </c>
      <c r="G239" s="19">
        <f t="shared" si="3"/>
        <v>36280</v>
      </c>
    </row>
    <row r="240" spans="1:7" x14ac:dyDescent="0.55000000000000004">
      <c r="A240" s="5">
        <v>36281</v>
      </c>
      <c r="B240">
        <v>4.2</v>
      </c>
      <c r="C240">
        <v>7.4</v>
      </c>
      <c r="D240">
        <v>128822</v>
      </c>
      <c r="E240">
        <v>13.4</v>
      </c>
      <c r="F240" t="e">
        <v>#N/A</v>
      </c>
      <c r="G240" s="19">
        <f t="shared" si="3"/>
        <v>36311</v>
      </c>
    </row>
    <row r="241" spans="1:7" x14ac:dyDescent="0.55000000000000004">
      <c r="A241" s="5">
        <v>36312</v>
      </c>
      <c r="B241">
        <v>4.3</v>
      </c>
      <c r="C241">
        <v>7.5</v>
      </c>
      <c r="D241">
        <v>129099</v>
      </c>
      <c r="E241">
        <v>14.3</v>
      </c>
      <c r="F241" t="e">
        <v>#N/A</v>
      </c>
      <c r="G241" s="19">
        <f t="shared" si="3"/>
        <v>36341</v>
      </c>
    </row>
    <row r="242" spans="1:7" x14ac:dyDescent="0.55000000000000004">
      <c r="A242" s="5">
        <v>36342</v>
      </c>
      <c r="B242">
        <v>4.3</v>
      </c>
      <c r="C242">
        <v>7.5</v>
      </c>
      <c r="D242">
        <v>129420</v>
      </c>
      <c r="E242">
        <v>13.6</v>
      </c>
      <c r="F242" t="e">
        <v>#N/A</v>
      </c>
      <c r="G242" s="19">
        <f t="shared" si="3"/>
        <v>36372</v>
      </c>
    </row>
    <row r="243" spans="1:7" x14ac:dyDescent="0.55000000000000004">
      <c r="A243" s="5">
        <v>36373</v>
      </c>
      <c r="B243">
        <v>4.2</v>
      </c>
      <c r="C243">
        <v>7.3</v>
      </c>
      <c r="D243">
        <v>129576</v>
      </c>
      <c r="E243">
        <v>13.1</v>
      </c>
      <c r="F243" t="e">
        <v>#N/A</v>
      </c>
      <c r="G243" s="19">
        <f t="shared" si="3"/>
        <v>36403</v>
      </c>
    </row>
    <row r="244" spans="1:7" x14ac:dyDescent="0.55000000000000004">
      <c r="A244" s="5">
        <v>36404</v>
      </c>
      <c r="B244">
        <v>4.2</v>
      </c>
      <c r="C244">
        <v>7.4</v>
      </c>
      <c r="D244">
        <v>129781</v>
      </c>
      <c r="E244">
        <v>13.1</v>
      </c>
      <c r="F244" t="e">
        <v>#N/A</v>
      </c>
      <c r="G244" s="19">
        <f t="shared" si="3"/>
        <v>36433</v>
      </c>
    </row>
    <row r="245" spans="1:7" x14ac:dyDescent="0.55000000000000004">
      <c r="A245" s="5">
        <v>36434</v>
      </c>
      <c r="B245">
        <v>4.0999999999999996</v>
      </c>
      <c r="C245">
        <v>7.2</v>
      </c>
      <c r="D245">
        <v>130190</v>
      </c>
      <c r="E245">
        <v>13.3</v>
      </c>
      <c r="F245" t="e">
        <v>#N/A</v>
      </c>
      <c r="G245" s="19">
        <f t="shared" si="3"/>
        <v>36464</v>
      </c>
    </row>
    <row r="246" spans="1:7" x14ac:dyDescent="0.55000000000000004">
      <c r="A246" s="5">
        <v>36465</v>
      </c>
      <c r="B246">
        <v>4.0999999999999996</v>
      </c>
      <c r="C246">
        <v>7.1</v>
      </c>
      <c r="D246">
        <v>130479</v>
      </c>
      <c r="E246">
        <v>12.9</v>
      </c>
      <c r="F246" t="e">
        <v>#N/A</v>
      </c>
      <c r="G246" s="19">
        <f t="shared" si="3"/>
        <v>36494</v>
      </c>
    </row>
    <row r="247" spans="1:7" x14ac:dyDescent="0.55000000000000004">
      <c r="A247" s="5">
        <v>36495</v>
      </c>
      <c r="B247">
        <v>4</v>
      </c>
      <c r="C247">
        <v>7.1</v>
      </c>
      <c r="D247">
        <v>130786</v>
      </c>
      <c r="E247">
        <v>12.9</v>
      </c>
      <c r="F247" t="e">
        <v>#N/A</v>
      </c>
      <c r="G247" s="19">
        <f t="shared" si="3"/>
        <v>36525</v>
      </c>
    </row>
    <row r="248" spans="1:7" x14ac:dyDescent="0.55000000000000004">
      <c r="A248" s="5">
        <v>36526</v>
      </c>
      <c r="B248">
        <v>4</v>
      </c>
      <c r="C248">
        <v>7.1</v>
      </c>
      <c r="D248">
        <v>131020</v>
      </c>
      <c r="E248">
        <v>13.1</v>
      </c>
      <c r="F248">
        <v>100.58968919166399</v>
      </c>
      <c r="G248" s="19">
        <f t="shared" si="3"/>
        <v>36556</v>
      </c>
    </row>
    <row r="249" spans="1:7" x14ac:dyDescent="0.55000000000000004">
      <c r="A249" s="5">
        <v>36557</v>
      </c>
      <c r="B249">
        <v>4.0999999999999996</v>
      </c>
      <c r="C249">
        <v>7.2</v>
      </c>
      <c r="D249">
        <v>131136</v>
      </c>
      <c r="E249">
        <v>12.6</v>
      </c>
      <c r="F249">
        <v>101.69247856384099</v>
      </c>
      <c r="G249" s="19">
        <f t="shared" si="3"/>
        <v>36585</v>
      </c>
    </row>
    <row r="250" spans="1:7" x14ac:dyDescent="0.55000000000000004">
      <c r="A250" s="5">
        <v>36586</v>
      </c>
      <c r="B250">
        <v>4</v>
      </c>
      <c r="C250">
        <v>7.1</v>
      </c>
      <c r="D250">
        <v>131609</v>
      </c>
      <c r="E250">
        <v>12.7</v>
      </c>
      <c r="F250">
        <v>102.78383295044701</v>
      </c>
      <c r="G250" s="19">
        <f t="shared" si="3"/>
        <v>36616</v>
      </c>
    </row>
    <row r="251" spans="1:7" x14ac:dyDescent="0.55000000000000004">
      <c r="A251" s="5">
        <v>36617</v>
      </c>
      <c r="B251">
        <v>3.8</v>
      </c>
      <c r="C251">
        <v>6.9</v>
      </c>
      <c r="D251">
        <v>131900</v>
      </c>
      <c r="E251">
        <v>12.4</v>
      </c>
      <c r="F251">
        <v>103.996449978477</v>
      </c>
      <c r="G251" s="19">
        <f t="shared" si="3"/>
        <v>36646</v>
      </c>
    </row>
    <row r="252" spans="1:7" x14ac:dyDescent="0.55000000000000004">
      <c r="A252" s="5">
        <v>36647</v>
      </c>
      <c r="B252">
        <v>4</v>
      </c>
      <c r="C252">
        <v>7.1</v>
      </c>
      <c r="D252">
        <v>132118</v>
      </c>
      <c r="E252">
        <v>12.6</v>
      </c>
      <c r="F252">
        <v>105.25283181928199</v>
      </c>
      <c r="G252" s="19">
        <f t="shared" si="3"/>
        <v>36677</v>
      </c>
    </row>
    <row r="253" spans="1:7" x14ac:dyDescent="0.55000000000000004">
      <c r="A253" s="5">
        <v>36678</v>
      </c>
      <c r="B253">
        <v>4</v>
      </c>
      <c r="C253">
        <v>7</v>
      </c>
      <c r="D253">
        <v>132079</v>
      </c>
      <c r="E253">
        <v>12.3</v>
      </c>
      <c r="F253">
        <v>106.402560978376</v>
      </c>
      <c r="G253" s="19">
        <f t="shared" si="3"/>
        <v>36707</v>
      </c>
    </row>
    <row r="254" spans="1:7" x14ac:dyDescent="0.55000000000000004">
      <c r="A254" s="5">
        <v>36708</v>
      </c>
      <c r="B254">
        <v>4</v>
      </c>
      <c r="C254">
        <v>7</v>
      </c>
      <c r="D254">
        <v>132247</v>
      </c>
      <c r="E254">
        <v>13.4</v>
      </c>
      <c r="F254">
        <v>107.13400109924901</v>
      </c>
      <c r="G254" s="19">
        <f t="shared" si="3"/>
        <v>36738</v>
      </c>
    </row>
    <row r="255" spans="1:7" x14ac:dyDescent="0.55000000000000004">
      <c r="A255" s="5">
        <v>36739</v>
      </c>
      <c r="B255">
        <v>4.0999999999999996</v>
      </c>
      <c r="C255">
        <v>7.1</v>
      </c>
      <c r="D255">
        <v>132240</v>
      </c>
      <c r="E255">
        <v>12.9</v>
      </c>
      <c r="F255">
        <v>107.86142279844201</v>
      </c>
      <c r="G255" s="19">
        <f t="shared" si="3"/>
        <v>36769</v>
      </c>
    </row>
    <row r="256" spans="1:7" x14ac:dyDescent="0.55000000000000004">
      <c r="A256" s="5">
        <v>36770</v>
      </c>
      <c r="B256">
        <v>3.9</v>
      </c>
      <c r="C256">
        <v>7</v>
      </c>
      <c r="D256">
        <v>132364</v>
      </c>
      <c r="E256">
        <v>12.2</v>
      </c>
      <c r="F256">
        <v>108.610134061479</v>
      </c>
      <c r="G256" s="19">
        <f t="shared" si="3"/>
        <v>36799</v>
      </c>
    </row>
    <row r="257" spans="1:7" x14ac:dyDescent="0.55000000000000004">
      <c r="A257" s="5">
        <v>36800</v>
      </c>
      <c r="B257">
        <v>3.9</v>
      </c>
      <c r="C257">
        <v>6.8</v>
      </c>
      <c r="D257">
        <v>132365</v>
      </c>
      <c r="E257">
        <v>12.7</v>
      </c>
      <c r="F257">
        <v>109.48685640604199</v>
      </c>
      <c r="G257" s="19">
        <f t="shared" si="3"/>
        <v>36830</v>
      </c>
    </row>
    <row r="258" spans="1:7" x14ac:dyDescent="0.55000000000000004">
      <c r="A258" s="5">
        <v>36831</v>
      </c>
      <c r="B258">
        <v>3.9</v>
      </c>
      <c r="C258">
        <v>7.1</v>
      </c>
      <c r="D258">
        <v>132570</v>
      </c>
      <c r="E258">
        <v>12.4</v>
      </c>
      <c r="F258">
        <v>110.571705795586</v>
      </c>
      <c r="G258" s="19">
        <f t="shared" si="3"/>
        <v>36860</v>
      </c>
    </row>
    <row r="259" spans="1:7" x14ac:dyDescent="0.55000000000000004">
      <c r="A259" s="5">
        <v>36861</v>
      </c>
      <c r="B259">
        <v>3.9</v>
      </c>
      <c r="C259">
        <v>6.9</v>
      </c>
      <c r="D259">
        <v>132722</v>
      </c>
      <c r="E259">
        <v>12.5</v>
      </c>
      <c r="F259">
        <v>111.80086261851601</v>
      </c>
      <c r="G259" s="19">
        <f t="shared" si="3"/>
        <v>36891</v>
      </c>
    </row>
    <row r="260" spans="1:7" x14ac:dyDescent="0.55000000000000004">
      <c r="A260" s="5">
        <v>36892</v>
      </c>
      <c r="B260">
        <v>4.2</v>
      </c>
      <c r="C260">
        <v>7.3</v>
      </c>
      <c r="D260">
        <v>132712</v>
      </c>
      <c r="E260">
        <v>12.7</v>
      </c>
      <c r="F260">
        <v>113.053487061204</v>
      </c>
      <c r="G260" s="19">
        <f t="shared" si="3"/>
        <v>36922</v>
      </c>
    </row>
    <row r="261" spans="1:7" x14ac:dyDescent="0.55000000000000004">
      <c r="A261" s="5">
        <v>36923</v>
      </c>
      <c r="B261">
        <v>4.2</v>
      </c>
      <c r="C261">
        <v>7.4</v>
      </c>
      <c r="D261">
        <v>132804</v>
      </c>
      <c r="E261">
        <v>12.8</v>
      </c>
      <c r="F261">
        <v>114.12685559919299</v>
      </c>
      <c r="G261" s="19">
        <f t="shared" si="3"/>
        <v>36950</v>
      </c>
    </row>
    <row r="262" spans="1:7" x14ac:dyDescent="0.55000000000000004">
      <c r="A262" s="5">
        <v>36951</v>
      </c>
      <c r="B262">
        <v>4.3</v>
      </c>
      <c r="C262">
        <v>7.3</v>
      </c>
      <c r="D262">
        <v>132761</v>
      </c>
      <c r="E262">
        <v>12.8</v>
      </c>
      <c r="F262">
        <v>115.085201327194</v>
      </c>
      <c r="G262" s="19">
        <f t="shared" si="3"/>
        <v>36981</v>
      </c>
    </row>
    <row r="263" spans="1:7" x14ac:dyDescent="0.55000000000000004">
      <c r="A263" s="5">
        <v>36982</v>
      </c>
      <c r="B263">
        <v>4.4000000000000004</v>
      </c>
      <c r="C263">
        <v>7.4</v>
      </c>
      <c r="D263">
        <v>132475</v>
      </c>
      <c r="E263">
        <v>12.4</v>
      </c>
      <c r="F263">
        <v>115.84056107466</v>
      </c>
      <c r="G263" s="19">
        <f t="shared" si="3"/>
        <v>37011</v>
      </c>
    </row>
    <row r="264" spans="1:7" x14ac:dyDescent="0.55000000000000004">
      <c r="A264" s="5">
        <v>37012</v>
      </c>
      <c r="B264">
        <v>4.3</v>
      </c>
      <c r="C264">
        <v>7.5</v>
      </c>
      <c r="D264">
        <v>132426</v>
      </c>
      <c r="E264">
        <v>12.1</v>
      </c>
      <c r="F264">
        <v>116.30076609923999</v>
      </c>
      <c r="G264" s="19">
        <f t="shared" ref="G264:G327" si="4">IF($A264="","",EOMONTH($A264,0))</f>
        <v>37042</v>
      </c>
    </row>
    <row r="265" spans="1:7" x14ac:dyDescent="0.55000000000000004">
      <c r="A265" s="5">
        <v>37043</v>
      </c>
      <c r="B265">
        <v>4.5</v>
      </c>
      <c r="C265">
        <v>7.9</v>
      </c>
      <c r="D265">
        <v>132312</v>
      </c>
      <c r="E265">
        <v>12.7</v>
      </c>
      <c r="F265">
        <v>116.899786864578</v>
      </c>
      <c r="G265" s="19">
        <f t="shared" si="4"/>
        <v>37072</v>
      </c>
    </row>
    <row r="266" spans="1:7" x14ac:dyDescent="0.55000000000000004">
      <c r="A266" s="5">
        <v>37073</v>
      </c>
      <c r="B266">
        <v>4.5999999999999996</v>
      </c>
      <c r="C266">
        <v>7.8</v>
      </c>
      <c r="D266">
        <v>132187</v>
      </c>
      <c r="E266">
        <v>12.9</v>
      </c>
      <c r="F266">
        <v>117.49657899573999</v>
      </c>
      <c r="G266" s="19">
        <f t="shared" si="4"/>
        <v>37103</v>
      </c>
    </row>
    <row r="267" spans="1:7" x14ac:dyDescent="0.55000000000000004">
      <c r="A267" s="5">
        <v>37104</v>
      </c>
      <c r="B267">
        <v>4.9000000000000004</v>
      </c>
      <c r="C267">
        <v>8.1</v>
      </c>
      <c r="D267">
        <v>132043</v>
      </c>
      <c r="E267">
        <v>13.3</v>
      </c>
      <c r="F267">
        <v>118.24520713131</v>
      </c>
      <c r="G267" s="19">
        <f t="shared" si="4"/>
        <v>37134</v>
      </c>
    </row>
    <row r="268" spans="1:7" x14ac:dyDescent="0.55000000000000004">
      <c r="A268" s="5">
        <v>37135</v>
      </c>
      <c r="B268">
        <v>5</v>
      </c>
      <c r="C268">
        <v>8.6999999999999993</v>
      </c>
      <c r="D268">
        <v>131791</v>
      </c>
      <c r="E268">
        <v>13.2</v>
      </c>
      <c r="F268">
        <v>119.027948980449</v>
      </c>
      <c r="G268" s="19">
        <f t="shared" si="4"/>
        <v>37164</v>
      </c>
    </row>
    <row r="269" spans="1:7" x14ac:dyDescent="0.55000000000000004">
      <c r="A269" s="5">
        <v>37165</v>
      </c>
      <c r="B269">
        <v>5.3</v>
      </c>
      <c r="C269">
        <v>9.3000000000000007</v>
      </c>
      <c r="D269">
        <v>131468</v>
      </c>
      <c r="E269">
        <v>13.3</v>
      </c>
      <c r="F269">
        <v>119.694044553645</v>
      </c>
      <c r="G269" s="19">
        <f t="shared" si="4"/>
        <v>37195</v>
      </c>
    </row>
    <row r="270" spans="1:7" x14ac:dyDescent="0.55000000000000004">
      <c r="A270" s="5">
        <v>37196</v>
      </c>
      <c r="B270">
        <v>5.5</v>
      </c>
      <c r="C270">
        <v>9.4</v>
      </c>
      <c r="D270">
        <v>131158</v>
      </c>
      <c r="E270">
        <v>14.3</v>
      </c>
      <c r="F270">
        <v>120.27473831421899</v>
      </c>
      <c r="G270" s="19">
        <f t="shared" si="4"/>
        <v>37225</v>
      </c>
    </row>
    <row r="271" spans="1:7" x14ac:dyDescent="0.55000000000000004">
      <c r="A271" s="5">
        <v>37226</v>
      </c>
      <c r="B271">
        <v>5.7</v>
      </c>
      <c r="C271">
        <v>9.6</v>
      </c>
      <c r="D271">
        <v>130997</v>
      </c>
      <c r="E271">
        <v>14.5</v>
      </c>
      <c r="F271">
        <v>120.672257544055</v>
      </c>
      <c r="G271" s="19">
        <f t="shared" si="4"/>
        <v>37256</v>
      </c>
    </row>
    <row r="272" spans="1:7" x14ac:dyDescent="0.55000000000000004">
      <c r="A272" s="5">
        <v>37257</v>
      </c>
      <c r="B272">
        <v>5.7</v>
      </c>
      <c r="C272">
        <v>9.5</v>
      </c>
      <c r="D272">
        <v>130868</v>
      </c>
      <c r="E272">
        <v>14.7</v>
      </c>
      <c r="F272">
        <v>121.360314077845</v>
      </c>
      <c r="G272" s="19">
        <f t="shared" si="4"/>
        <v>37287</v>
      </c>
    </row>
    <row r="273" spans="1:7" x14ac:dyDescent="0.55000000000000004">
      <c r="A273" s="5">
        <v>37288</v>
      </c>
      <c r="B273">
        <v>5.7</v>
      </c>
      <c r="C273">
        <v>9.5</v>
      </c>
      <c r="D273">
        <v>130752</v>
      </c>
      <c r="E273">
        <v>15</v>
      </c>
      <c r="F273">
        <v>122.19081990808</v>
      </c>
      <c r="G273" s="19">
        <f t="shared" si="4"/>
        <v>37315</v>
      </c>
    </row>
    <row r="274" spans="1:7" x14ac:dyDescent="0.55000000000000004">
      <c r="A274" s="5">
        <v>37316</v>
      </c>
      <c r="B274">
        <v>5.7</v>
      </c>
      <c r="C274">
        <v>9.4</v>
      </c>
      <c r="D274">
        <v>130732</v>
      </c>
      <c r="E274">
        <v>15.4</v>
      </c>
      <c r="F274">
        <v>123.321417606696</v>
      </c>
      <c r="G274" s="19">
        <f t="shared" si="4"/>
        <v>37346</v>
      </c>
    </row>
    <row r="275" spans="1:7" x14ac:dyDescent="0.55000000000000004">
      <c r="A275" s="5">
        <v>37347</v>
      </c>
      <c r="B275">
        <v>5.9</v>
      </c>
      <c r="C275">
        <v>9.6999999999999993</v>
      </c>
      <c r="D275">
        <v>130636</v>
      </c>
      <c r="E275">
        <v>16.3</v>
      </c>
      <c r="F275">
        <v>124.507853994904</v>
      </c>
      <c r="G275" s="19">
        <f t="shared" si="4"/>
        <v>37376</v>
      </c>
    </row>
    <row r="276" spans="1:7" x14ac:dyDescent="0.55000000000000004">
      <c r="A276" s="5">
        <v>37377</v>
      </c>
      <c r="B276">
        <v>5.8</v>
      </c>
      <c r="C276">
        <v>9.5</v>
      </c>
      <c r="D276">
        <v>130647</v>
      </c>
      <c r="E276">
        <v>16.8</v>
      </c>
      <c r="F276">
        <v>125.92448227843499</v>
      </c>
      <c r="G276" s="19">
        <f t="shared" si="4"/>
        <v>37407</v>
      </c>
    </row>
    <row r="277" spans="1:7" x14ac:dyDescent="0.55000000000000004">
      <c r="A277" s="5">
        <v>37408</v>
      </c>
      <c r="B277">
        <v>5.8</v>
      </c>
      <c r="C277">
        <v>9.5</v>
      </c>
      <c r="D277">
        <v>130695</v>
      </c>
      <c r="E277">
        <v>16.899999999999999</v>
      </c>
      <c r="F277">
        <v>127.388485640643</v>
      </c>
      <c r="G277" s="19">
        <f t="shared" si="4"/>
        <v>37437</v>
      </c>
    </row>
    <row r="278" spans="1:7" x14ac:dyDescent="0.55000000000000004">
      <c r="A278" s="5">
        <v>37438</v>
      </c>
      <c r="B278">
        <v>5.8</v>
      </c>
      <c r="C278">
        <v>9.6</v>
      </c>
      <c r="D278">
        <v>130604</v>
      </c>
      <c r="E278">
        <v>16.899999999999999</v>
      </c>
      <c r="F278">
        <v>128.87956585519501</v>
      </c>
      <c r="G278" s="19">
        <f t="shared" si="4"/>
        <v>37468</v>
      </c>
    </row>
    <row r="279" spans="1:7" x14ac:dyDescent="0.55000000000000004">
      <c r="A279" s="5">
        <v>37469</v>
      </c>
      <c r="B279">
        <v>5.7</v>
      </c>
      <c r="C279">
        <v>9.6</v>
      </c>
      <c r="D279">
        <v>130603</v>
      </c>
      <c r="E279">
        <v>16.5</v>
      </c>
      <c r="F279">
        <v>130.30721658313601</v>
      </c>
      <c r="G279" s="19">
        <f t="shared" si="4"/>
        <v>37499</v>
      </c>
    </row>
    <row r="280" spans="1:7" x14ac:dyDescent="0.55000000000000004">
      <c r="A280" s="5">
        <v>37500</v>
      </c>
      <c r="B280">
        <v>5.7</v>
      </c>
      <c r="C280">
        <v>9.6</v>
      </c>
      <c r="D280">
        <v>130524</v>
      </c>
      <c r="E280">
        <v>17.600000000000001</v>
      </c>
      <c r="F280">
        <v>131.526942929699</v>
      </c>
      <c r="G280" s="19">
        <f t="shared" si="4"/>
        <v>37529</v>
      </c>
    </row>
    <row r="281" spans="1:7" x14ac:dyDescent="0.55000000000000004">
      <c r="A281" s="5">
        <v>37530</v>
      </c>
      <c r="B281">
        <v>5.7</v>
      </c>
      <c r="C281">
        <v>9.6</v>
      </c>
      <c r="D281">
        <v>130643</v>
      </c>
      <c r="E281">
        <v>17.8</v>
      </c>
      <c r="F281">
        <v>132.84665471471499</v>
      </c>
      <c r="G281" s="19">
        <f t="shared" si="4"/>
        <v>37560</v>
      </c>
    </row>
    <row r="282" spans="1:7" x14ac:dyDescent="0.55000000000000004">
      <c r="A282" s="5">
        <v>37561</v>
      </c>
      <c r="B282">
        <v>5.9</v>
      </c>
      <c r="C282">
        <v>9.6999999999999993</v>
      </c>
      <c r="D282">
        <v>130632</v>
      </c>
      <c r="E282">
        <v>17.600000000000001</v>
      </c>
      <c r="F282">
        <v>134.09699934797101</v>
      </c>
      <c r="G282" s="19">
        <f t="shared" si="4"/>
        <v>37590</v>
      </c>
    </row>
    <row r="283" spans="1:7" x14ac:dyDescent="0.55000000000000004">
      <c r="A283" s="5">
        <v>37591</v>
      </c>
      <c r="B283">
        <v>6</v>
      </c>
      <c r="C283">
        <v>9.8000000000000007</v>
      </c>
      <c r="D283">
        <v>130488</v>
      </c>
      <c r="E283">
        <v>18.5</v>
      </c>
      <c r="F283">
        <v>135.40528569000799</v>
      </c>
      <c r="G283" s="19">
        <f t="shared" si="4"/>
        <v>37621</v>
      </c>
    </row>
    <row r="284" spans="1:7" x14ac:dyDescent="0.55000000000000004">
      <c r="A284" s="5">
        <v>37622</v>
      </c>
      <c r="B284">
        <v>5.8</v>
      </c>
      <c r="C284">
        <v>10</v>
      </c>
      <c r="D284">
        <v>130596</v>
      </c>
      <c r="E284">
        <v>18.5</v>
      </c>
      <c r="F284">
        <v>136.46678434563901</v>
      </c>
      <c r="G284" s="19">
        <f t="shared" si="4"/>
        <v>37652</v>
      </c>
    </row>
    <row r="285" spans="1:7" x14ac:dyDescent="0.55000000000000004">
      <c r="A285" s="5">
        <v>37653</v>
      </c>
      <c r="B285">
        <v>5.9</v>
      </c>
      <c r="C285">
        <v>10.199999999999999</v>
      </c>
      <c r="D285">
        <v>130461</v>
      </c>
      <c r="E285">
        <v>18.5</v>
      </c>
      <c r="F285">
        <v>137.452776699515</v>
      </c>
      <c r="G285" s="19">
        <f t="shared" si="4"/>
        <v>37680</v>
      </c>
    </row>
    <row r="286" spans="1:7" x14ac:dyDescent="0.55000000000000004">
      <c r="A286" s="5">
        <v>37681</v>
      </c>
      <c r="B286">
        <v>5.9</v>
      </c>
      <c r="C286">
        <v>10</v>
      </c>
      <c r="D286">
        <v>130246</v>
      </c>
      <c r="E286">
        <v>18.100000000000001</v>
      </c>
      <c r="F286">
        <v>138.378629787829</v>
      </c>
      <c r="G286" s="19">
        <f t="shared" si="4"/>
        <v>37711</v>
      </c>
    </row>
    <row r="287" spans="1:7" x14ac:dyDescent="0.55000000000000004">
      <c r="A287" s="5">
        <v>37712</v>
      </c>
      <c r="B287">
        <v>6</v>
      </c>
      <c r="C287">
        <v>10.199999999999999</v>
      </c>
      <c r="D287">
        <v>130194</v>
      </c>
      <c r="E287">
        <v>19.399999999999999</v>
      </c>
      <c r="F287">
        <v>139.25020965759299</v>
      </c>
      <c r="G287" s="19">
        <f t="shared" si="4"/>
        <v>37741</v>
      </c>
    </row>
    <row r="288" spans="1:7" x14ac:dyDescent="0.55000000000000004">
      <c r="A288" s="5">
        <v>37742</v>
      </c>
      <c r="B288">
        <v>6.1</v>
      </c>
      <c r="C288">
        <v>10.1</v>
      </c>
      <c r="D288">
        <v>130210</v>
      </c>
      <c r="E288">
        <v>19</v>
      </c>
      <c r="F288">
        <v>140.14700082059201</v>
      </c>
      <c r="G288" s="19">
        <f t="shared" si="4"/>
        <v>37772</v>
      </c>
    </row>
    <row r="289" spans="1:7" x14ac:dyDescent="0.55000000000000004">
      <c r="A289" s="5">
        <v>37773</v>
      </c>
      <c r="B289">
        <v>6.3</v>
      </c>
      <c r="C289">
        <v>10.3</v>
      </c>
      <c r="D289">
        <v>130209</v>
      </c>
      <c r="E289">
        <v>19.899999999999999</v>
      </c>
      <c r="F289">
        <v>140.919721404265</v>
      </c>
      <c r="G289" s="19">
        <f t="shared" si="4"/>
        <v>37802</v>
      </c>
    </row>
    <row r="290" spans="1:7" x14ac:dyDescent="0.55000000000000004">
      <c r="A290" s="5">
        <v>37803</v>
      </c>
      <c r="B290">
        <v>6.2</v>
      </c>
      <c r="C290">
        <v>10.3</v>
      </c>
      <c r="D290">
        <v>130207</v>
      </c>
      <c r="E290">
        <v>19.7</v>
      </c>
      <c r="F290">
        <v>142.11886648848801</v>
      </c>
      <c r="G290" s="19">
        <f t="shared" si="4"/>
        <v>37833</v>
      </c>
    </row>
    <row r="291" spans="1:7" x14ac:dyDescent="0.55000000000000004">
      <c r="A291" s="5">
        <v>37834</v>
      </c>
      <c r="B291">
        <v>6.1</v>
      </c>
      <c r="C291">
        <v>10.1</v>
      </c>
      <c r="D291">
        <v>130167</v>
      </c>
      <c r="E291">
        <v>19.2</v>
      </c>
      <c r="F291">
        <v>143.55172895656699</v>
      </c>
      <c r="G291" s="19">
        <f t="shared" si="4"/>
        <v>37864</v>
      </c>
    </row>
    <row r="292" spans="1:7" x14ac:dyDescent="0.55000000000000004">
      <c r="A292" s="5">
        <v>37865</v>
      </c>
      <c r="B292">
        <v>6.1</v>
      </c>
      <c r="C292">
        <v>10.4</v>
      </c>
      <c r="D292">
        <v>130279</v>
      </c>
      <c r="E292">
        <v>19.5</v>
      </c>
      <c r="F292">
        <v>145.26135013420799</v>
      </c>
      <c r="G292" s="19">
        <f t="shared" si="4"/>
        <v>37894</v>
      </c>
    </row>
    <row r="293" spans="1:7" x14ac:dyDescent="0.55000000000000004">
      <c r="A293" s="5">
        <v>37895</v>
      </c>
      <c r="B293">
        <v>6</v>
      </c>
      <c r="C293">
        <v>10.199999999999999</v>
      </c>
      <c r="D293">
        <v>130473</v>
      </c>
      <c r="E293">
        <v>19.3</v>
      </c>
      <c r="F293">
        <v>146.99057044367299</v>
      </c>
      <c r="G293" s="19">
        <f t="shared" si="4"/>
        <v>37925</v>
      </c>
    </row>
    <row r="294" spans="1:7" x14ac:dyDescent="0.55000000000000004">
      <c r="A294" s="5">
        <v>37926</v>
      </c>
      <c r="B294">
        <v>5.8</v>
      </c>
      <c r="C294">
        <v>10</v>
      </c>
      <c r="D294">
        <v>130490</v>
      </c>
      <c r="E294">
        <v>19.899999999999999</v>
      </c>
      <c r="F294">
        <v>148.82310738114299</v>
      </c>
      <c r="G294" s="19">
        <f t="shared" si="4"/>
        <v>37955</v>
      </c>
    </row>
    <row r="295" spans="1:7" x14ac:dyDescent="0.55000000000000004">
      <c r="A295" s="5">
        <v>37956</v>
      </c>
      <c r="B295">
        <v>5.7</v>
      </c>
      <c r="C295">
        <v>9.8000000000000007</v>
      </c>
      <c r="D295">
        <v>130605</v>
      </c>
      <c r="E295">
        <v>19.8</v>
      </c>
      <c r="F295">
        <v>150.75911964433399</v>
      </c>
      <c r="G295" s="19">
        <f t="shared" si="4"/>
        <v>37986</v>
      </c>
    </row>
    <row r="296" spans="1:7" x14ac:dyDescent="0.55000000000000004">
      <c r="A296" s="5">
        <v>37987</v>
      </c>
      <c r="B296">
        <v>5.7</v>
      </c>
      <c r="C296">
        <v>9.9</v>
      </c>
      <c r="D296">
        <v>130787</v>
      </c>
      <c r="E296">
        <v>19.899999999999999</v>
      </c>
      <c r="F296">
        <v>152.625042349757</v>
      </c>
      <c r="G296" s="19">
        <f t="shared" si="4"/>
        <v>38017</v>
      </c>
    </row>
    <row r="297" spans="1:7" x14ac:dyDescent="0.55000000000000004">
      <c r="A297" s="5">
        <v>38018</v>
      </c>
      <c r="B297">
        <v>5.6</v>
      </c>
      <c r="C297">
        <v>9.6999999999999993</v>
      </c>
      <c r="D297">
        <v>130844</v>
      </c>
      <c r="E297">
        <v>20.100000000000001</v>
      </c>
      <c r="F297">
        <v>154.53627459816201</v>
      </c>
      <c r="G297" s="19">
        <f t="shared" si="4"/>
        <v>38046</v>
      </c>
    </row>
    <row r="298" spans="1:7" x14ac:dyDescent="0.55000000000000004">
      <c r="A298" s="5">
        <v>38047</v>
      </c>
      <c r="B298">
        <v>5.8</v>
      </c>
      <c r="C298">
        <v>10</v>
      </c>
      <c r="D298">
        <v>131156</v>
      </c>
      <c r="E298">
        <v>19.8</v>
      </c>
      <c r="F298">
        <v>156.917682881476</v>
      </c>
      <c r="G298" s="19">
        <f t="shared" si="4"/>
        <v>38077</v>
      </c>
    </row>
    <row r="299" spans="1:7" x14ac:dyDescent="0.55000000000000004">
      <c r="A299" s="5">
        <v>38078</v>
      </c>
      <c r="B299">
        <v>5.6</v>
      </c>
      <c r="C299">
        <v>9.6</v>
      </c>
      <c r="D299">
        <v>131426</v>
      </c>
      <c r="E299">
        <v>19.600000000000001</v>
      </c>
      <c r="F299">
        <v>159.35977215910501</v>
      </c>
      <c r="G299" s="19">
        <f t="shared" si="4"/>
        <v>38107</v>
      </c>
    </row>
    <row r="300" spans="1:7" x14ac:dyDescent="0.55000000000000004">
      <c r="A300" s="5">
        <v>38108</v>
      </c>
      <c r="B300">
        <v>5.6</v>
      </c>
      <c r="C300">
        <v>9.6</v>
      </c>
      <c r="D300">
        <v>131710</v>
      </c>
      <c r="E300">
        <v>19.8</v>
      </c>
      <c r="F300">
        <v>161.751151302777</v>
      </c>
      <c r="G300" s="19">
        <f t="shared" si="4"/>
        <v>38138</v>
      </c>
    </row>
    <row r="301" spans="1:7" x14ac:dyDescent="0.55000000000000004">
      <c r="A301" s="5">
        <v>38139</v>
      </c>
      <c r="B301">
        <v>5.6</v>
      </c>
      <c r="C301">
        <v>9.5</v>
      </c>
      <c r="D301">
        <v>131807</v>
      </c>
      <c r="E301">
        <v>20.5</v>
      </c>
      <c r="F301">
        <v>164.305531284175</v>
      </c>
      <c r="G301" s="19">
        <f t="shared" si="4"/>
        <v>38168</v>
      </c>
    </row>
    <row r="302" spans="1:7" x14ac:dyDescent="0.55000000000000004">
      <c r="A302" s="5">
        <v>38169</v>
      </c>
      <c r="B302">
        <v>5.5</v>
      </c>
      <c r="C302">
        <v>9.5</v>
      </c>
      <c r="D302">
        <v>131864</v>
      </c>
      <c r="E302">
        <v>18.8</v>
      </c>
      <c r="F302">
        <v>166.3872347974</v>
      </c>
      <c r="G302" s="19">
        <f t="shared" si="4"/>
        <v>38199</v>
      </c>
    </row>
    <row r="303" spans="1:7" x14ac:dyDescent="0.55000000000000004">
      <c r="A303" s="5">
        <v>38200</v>
      </c>
      <c r="B303">
        <v>5.4</v>
      </c>
      <c r="C303">
        <v>9.4</v>
      </c>
      <c r="D303">
        <v>131955</v>
      </c>
      <c r="E303">
        <v>18.8</v>
      </c>
      <c r="F303">
        <v>168.07140669934799</v>
      </c>
      <c r="G303" s="19">
        <f t="shared" si="4"/>
        <v>38230</v>
      </c>
    </row>
    <row r="304" spans="1:7" x14ac:dyDescent="0.55000000000000004">
      <c r="A304" s="5">
        <v>38231</v>
      </c>
      <c r="B304">
        <v>5.4</v>
      </c>
      <c r="C304">
        <v>9.4</v>
      </c>
      <c r="D304">
        <v>132112</v>
      </c>
      <c r="E304">
        <v>19.399999999999999</v>
      </c>
      <c r="F304">
        <v>169.65450276463</v>
      </c>
      <c r="G304" s="19">
        <f t="shared" si="4"/>
        <v>38260</v>
      </c>
    </row>
    <row r="305" spans="1:7" x14ac:dyDescent="0.55000000000000004">
      <c r="A305" s="5">
        <v>38261</v>
      </c>
      <c r="B305">
        <v>5.5</v>
      </c>
      <c r="C305">
        <v>9.6999999999999993</v>
      </c>
      <c r="D305">
        <v>132466</v>
      </c>
      <c r="E305">
        <v>19.5</v>
      </c>
      <c r="F305">
        <v>171.29735444123401</v>
      </c>
      <c r="G305" s="19">
        <f t="shared" si="4"/>
        <v>38291</v>
      </c>
    </row>
    <row r="306" spans="1:7" x14ac:dyDescent="0.55000000000000004">
      <c r="A306" s="5">
        <v>38292</v>
      </c>
      <c r="B306">
        <v>5.4</v>
      </c>
      <c r="C306">
        <v>9.4</v>
      </c>
      <c r="D306">
        <v>132521</v>
      </c>
      <c r="E306">
        <v>19.7</v>
      </c>
      <c r="F306">
        <v>173.08749343614801</v>
      </c>
      <c r="G306" s="19">
        <f t="shared" si="4"/>
        <v>38321</v>
      </c>
    </row>
    <row r="307" spans="1:7" x14ac:dyDescent="0.55000000000000004">
      <c r="A307" s="5">
        <v>38322</v>
      </c>
      <c r="B307">
        <v>5.4</v>
      </c>
      <c r="C307">
        <v>9.1999999999999993</v>
      </c>
      <c r="D307">
        <v>132644</v>
      </c>
      <c r="E307">
        <v>19.399999999999999</v>
      </c>
      <c r="F307">
        <v>175.08656482282601</v>
      </c>
      <c r="G307" s="19">
        <f t="shared" si="4"/>
        <v>38352</v>
      </c>
    </row>
    <row r="308" spans="1:7" x14ac:dyDescent="0.55000000000000004">
      <c r="A308" s="5">
        <v>38353</v>
      </c>
      <c r="B308">
        <v>5.3</v>
      </c>
      <c r="C308">
        <v>9.3000000000000007</v>
      </c>
      <c r="D308">
        <v>132791</v>
      </c>
      <c r="E308">
        <v>19.5</v>
      </c>
      <c r="F308">
        <v>177.545924736351</v>
      </c>
      <c r="G308" s="19">
        <f t="shared" si="4"/>
        <v>38383</v>
      </c>
    </row>
    <row r="309" spans="1:7" x14ac:dyDescent="0.55000000000000004">
      <c r="A309" s="5">
        <v>38384</v>
      </c>
      <c r="B309">
        <v>5.4</v>
      </c>
      <c r="C309">
        <v>9.3000000000000007</v>
      </c>
      <c r="D309">
        <v>133050</v>
      </c>
      <c r="E309">
        <v>19.100000000000001</v>
      </c>
      <c r="F309">
        <v>180.2486674102</v>
      </c>
      <c r="G309" s="19">
        <f t="shared" si="4"/>
        <v>38411</v>
      </c>
    </row>
    <row r="310" spans="1:7" x14ac:dyDescent="0.55000000000000004">
      <c r="A310" s="5">
        <v>38412</v>
      </c>
      <c r="B310">
        <v>5.2</v>
      </c>
      <c r="C310">
        <v>9.1</v>
      </c>
      <c r="D310">
        <v>133172</v>
      </c>
      <c r="E310">
        <v>19.5</v>
      </c>
      <c r="F310">
        <v>183.186669293303</v>
      </c>
      <c r="G310" s="19">
        <f t="shared" si="4"/>
        <v>38442</v>
      </c>
    </row>
    <row r="311" spans="1:7" x14ac:dyDescent="0.55000000000000004">
      <c r="A311" s="5">
        <v>38443</v>
      </c>
      <c r="B311">
        <v>5.2</v>
      </c>
      <c r="C311">
        <v>8.9</v>
      </c>
      <c r="D311">
        <v>133536</v>
      </c>
      <c r="E311">
        <v>19.600000000000001</v>
      </c>
      <c r="F311">
        <v>185.51446455038399</v>
      </c>
      <c r="G311" s="19">
        <f t="shared" si="4"/>
        <v>38472</v>
      </c>
    </row>
    <row r="312" spans="1:7" x14ac:dyDescent="0.55000000000000004">
      <c r="A312" s="5">
        <v>38473</v>
      </c>
      <c r="B312">
        <v>5.0999999999999996</v>
      </c>
      <c r="C312">
        <v>8.9</v>
      </c>
      <c r="D312">
        <v>133706</v>
      </c>
      <c r="E312">
        <v>18.600000000000001</v>
      </c>
      <c r="F312">
        <v>187.549769656134</v>
      </c>
      <c r="G312" s="19">
        <f t="shared" si="4"/>
        <v>38503</v>
      </c>
    </row>
    <row r="313" spans="1:7" x14ac:dyDescent="0.55000000000000004">
      <c r="A313" s="5">
        <v>38504</v>
      </c>
      <c r="B313">
        <v>5</v>
      </c>
      <c r="C313">
        <v>9</v>
      </c>
      <c r="D313">
        <v>133957</v>
      </c>
      <c r="E313">
        <v>17.899999999999999</v>
      </c>
      <c r="F313">
        <v>189.53073800197899</v>
      </c>
      <c r="G313" s="19">
        <f t="shared" si="4"/>
        <v>38533</v>
      </c>
    </row>
    <row r="314" spans="1:7" x14ac:dyDescent="0.55000000000000004">
      <c r="A314" s="5">
        <v>38534</v>
      </c>
      <c r="B314">
        <v>5</v>
      </c>
      <c r="C314">
        <v>8.8000000000000007</v>
      </c>
      <c r="D314">
        <v>134314</v>
      </c>
      <c r="E314">
        <v>17.600000000000001</v>
      </c>
      <c r="F314">
        <v>191.37957132577901</v>
      </c>
      <c r="G314" s="19">
        <f t="shared" si="4"/>
        <v>38564</v>
      </c>
    </row>
    <row r="315" spans="1:7" x14ac:dyDescent="0.55000000000000004">
      <c r="A315" s="5">
        <v>38565</v>
      </c>
      <c r="B315">
        <v>4.9000000000000004</v>
      </c>
      <c r="C315">
        <v>8.9</v>
      </c>
      <c r="D315">
        <v>134517</v>
      </c>
      <c r="E315">
        <v>18.399999999999999</v>
      </c>
      <c r="F315">
        <v>193.367278196928</v>
      </c>
      <c r="G315" s="19">
        <f t="shared" si="4"/>
        <v>38595</v>
      </c>
    </row>
    <row r="316" spans="1:7" x14ac:dyDescent="0.55000000000000004">
      <c r="A316" s="5">
        <v>38596</v>
      </c>
      <c r="B316">
        <v>5</v>
      </c>
      <c r="C316">
        <v>9</v>
      </c>
      <c r="D316">
        <v>134583</v>
      </c>
      <c r="E316">
        <v>17.899999999999999</v>
      </c>
      <c r="F316">
        <v>195.620541433585</v>
      </c>
      <c r="G316" s="19">
        <f t="shared" si="4"/>
        <v>38625</v>
      </c>
    </row>
    <row r="317" spans="1:7" x14ac:dyDescent="0.55000000000000004">
      <c r="A317" s="5">
        <v>38626</v>
      </c>
      <c r="B317">
        <v>5</v>
      </c>
      <c r="C317">
        <v>8.6999999999999993</v>
      </c>
      <c r="D317">
        <v>134673</v>
      </c>
      <c r="E317">
        <v>17.899999999999999</v>
      </c>
      <c r="F317">
        <v>197.88392240212499</v>
      </c>
      <c r="G317" s="19">
        <f t="shared" si="4"/>
        <v>38656</v>
      </c>
    </row>
    <row r="318" spans="1:7" x14ac:dyDescent="0.55000000000000004">
      <c r="A318" s="5">
        <v>38657</v>
      </c>
      <c r="B318">
        <v>5</v>
      </c>
      <c r="C318">
        <v>8.6999999999999993</v>
      </c>
      <c r="D318">
        <v>135012</v>
      </c>
      <c r="E318">
        <v>17.5</v>
      </c>
      <c r="F318">
        <v>200.149277637365</v>
      </c>
      <c r="G318" s="19">
        <f t="shared" si="4"/>
        <v>38686</v>
      </c>
    </row>
    <row r="319" spans="1:7" x14ac:dyDescent="0.55000000000000004">
      <c r="A319" s="5">
        <v>38687</v>
      </c>
      <c r="B319">
        <v>4.9000000000000004</v>
      </c>
      <c r="C319">
        <v>8.6</v>
      </c>
      <c r="D319">
        <v>135168</v>
      </c>
      <c r="E319">
        <v>17.5</v>
      </c>
      <c r="F319">
        <v>202.17824562248501</v>
      </c>
      <c r="G319" s="19">
        <f t="shared" si="4"/>
        <v>38717</v>
      </c>
    </row>
    <row r="320" spans="1:7" x14ac:dyDescent="0.55000000000000004">
      <c r="A320" s="5">
        <v>38718</v>
      </c>
      <c r="B320">
        <v>4.7</v>
      </c>
      <c r="C320">
        <v>8.4</v>
      </c>
      <c r="D320">
        <v>135446</v>
      </c>
      <c r="E320">
        <v>16.899999999999999</v>
      </c>
      <c r="F320">
        <v>203.77175117980201</v>
      </c>
      <c r="G320" s="19">
        <f t="shared" si="4"/>
        <v>38748</v>
      </c>
    </row>
    <row r="321" spans="1:7" x14ac:dyDescent="0.55000000000000004">
      <c r="A321" s="5">
        <v>38749</v>
      </c>
      <c r="B321">
        <v>4.8</v>
      </c>
      <c r="C321">
        <v>8.4</v>
      </c>
      <c r="D321">
        <v>135753</v>
      </c>
      <c r="E321">
        <v>17.8</v>
      </c>
      <c r="F321">
        <v>205.362721298521</v>
      </c>
      <c r="G321" s="19">
        <f t="shared" si="4"/>
        <v>38776</v>
      </c>
    </row>
    <row r="322" spans="1:7" x14ac:dyDescent="0.55000000000000004">
      <c r="A322" s="5">
        <v>38777</v>
      </c>
      <c r="B322">
        <v>4.7</v>
      </c>
      <c r="C322">
        <v>8.1999999999999993</v>
      </c>
      <c r="D322">
        <v>136063</v>
      </c>
      <c r="E322">
        <v>17.100000000000001</v>
      </c>
      <c r="F322">
        <v>206.13940217068199</v>
      </c>
      <c r="G322" s="19">
        <f t="shared" si="4"/>
        <v>38807</v>
      </c>
    </row>
    <row r="323" spans="1:7" x14ac:dyDescent="0.55000000000000004">
      <c r="A323" s="5">
        <v>38808</v>
      </c>
      <c r="B323">
        <v>4.7</v>
      </c>
      <c r="C323">
        <v>8.1</v>
      </c>
      <c r="D323">
        <v>136221</v>
      </c>
      <c r="E323">
        <v>16.7</v>
      </c>
      <c r="F323">
        <v>206.65644773197101</v>
      </c>
      <c r="G323" s="19">
        <f t="shared" si="4"/>
        <v>38837</v>
      </c>
    </row>
    <row r="324" spans="1:7" x14ac:dyDescent="0.55000000000000004">
      <c r="A324" s="5">
        <v>38838</v>
      </c>
      <c r="B324">
        <v>4.5999999999999996</v>
      </c>
      <c r="C324">
        <v>8.1999999999999993</v>
      </c>
      <c r="D324">
        <v>136261</v>
      </c>
      <c r="E324">
        <v>17.100000000000001</v>
      </c>
      <c r="F324">
        <v>206.511465892198</v>
      </c>
      <c r="G324" s="19">
        <f t="shared" si="4"/>
        <v>38868</v>
      </c>
    </row>
    <row r="325" spans="1:7" x14ac:dyDescent="0.55000000000000004">
      <c r="A325" s="5">
        <v>38869</v>
      </c>
      <c r="B325">
        <v>4.5999999999999996</v>
      </c>
      <c r="C325">
        <v>8.4</v>
      </c>
      <c r="D325">
        <v>136342</v>
      </c>
      <c r="E325">
        <v>16.600000000000001</v>
      </c>
      <c r="F325">
        <v>205.80826159754201</v>
      </c>
      <c r="G325" s="19">
        <f t="shared" si="4"/>
        <v>38898</v>
      </c>
    </row>
    <row r="326" spans="1:7" x14ac:dyDescent="0.55000000000000004">
      <c r="A326" s="5">
        <v>38899</v>
      </c>
      <c r="B326">
        <v>4.7</v>
      </c>
      <c r="C326">
        <v>8.5</v>
      </c>
      <c r="D326">
        <v>136538</v>
      </c>
      <c r="E326">
        <v>17.100000000000001</v>
      </c>
      <c r="F326">
        <v>204.93731562378201</v>
      </c>
      <c r="G326" s="19">
        <f t="shared" si="4"/>
        <v>38929</v>
      </c>
    </row>
    <row r="327" spans="1:7" x14ac:dyDescent="0.55000000000000004">
      <c r="A327" s="5">
        <v>38930</v>
      </c>
      <c r="B327">
        <v>4.7</v>
      </c>
      <c r="C327">
        <v>8.4</v>
      </c>
      <c r="D327">
        <v>136713</v>
      </c>
      <c r="E327">
        <v>17.100000000000001</v>
      </c>
      <c r="F327">
        <v>204.11072027713999</v>
      </c>
      <c r="G327" s="19">
        <f t="shared" si="4"/>
        <v>38960</v>
      </c>
    </row>
    <row r="328" spans="1:7" x14ac:dyDescent="0.55000000000000004">
      <c r="A328" s="5">
        <v>38961</v>
      </c>
      <c r="B328">
        <v>4.5</v>
      </c>
      <c r="C328">
        <v>8</v>
      </c>
      <c r="D328">
        <v>136860</v>
      </c>
      <c r="E328">
        <v>17.100000000000001</v>
      </c>
      <c r="F328">
        <v>203.58662813643301</v>
      </c>
      <c r="G328" s="19">
        <f t="shared" ref="G328:G391" si="5">IF($A328="","",EOMONTH($A328,0))</f>
        <v>38990</v>
      </c>
    </row>
    <row r="329" spans="1:7" x14ac:dyDescent="0.55000000000000004">
      <c r="A329" s="5">
        <v>38991</v>
      </c>
      <c r="B329">
        <v>4.4000000000000004</v>
      </c>
      <c r="C329">
        <v>8.1999999999999993</v>
      </c>
      <c r="D329">
        <v>136870</v>
      </c>
      <c r="E329">
        <v>16.3</v>
      </c>
      <c r="F329">
        <v>203.55099138220899</v>
      </c>
      <c r="G329" s="19">
        <f t="shared" si="5"/>
        <v>39021</v>
      </c>
    </row>
    <row r="330" spans="1:7" x14ac:dyDescent="0.55000000000000004">
      <c r="A330" s="5">
        <v>39022</v>
      </c>
      <c r="B330">
        <v>4.5</v>
      </c>
      <c r="C330">
        <v>8.1</v>
      </c>
      <c r="D330">
        <v>137082</v>
      </c>
      <c r="E330">
        <v>16.2</v>
      </c>
      <c r="F330">
        <v>203.654135913283</v>
      </c>
      <c r="G330" s="19">
        <f t="shared" si="5"/>
        <v>39051</v>
      </c>
    </row>
    <row r="331" spans="1:7" x14ac:dyDescent="0.55000000000000004">
      <c r="A331" s="5">
        <v>39052</v>
      </c>
      <c r="B331">
        <v>4.4000000000000004</v>
      </c>
      <c r="C331">
        <v>7.9</v>
      </c>
      <c r="D331">
        <v>137268</v>
      </c>
      <c r="E331">
        <v>16.100000000000001</v>
      </c>
      <c r="F331">
        <v>203.476859525615</v>
      </c>
      <c r="G331" s="19">
        <f t="shared" si="5"/>
        <v>39082</v>
      </c>
    </row>
    <row r="332" spans="1:7" x14ac:dyDescent="0.55000000000000004">
      <c r="A332" s="5">
        <v>39083</v>
      </c>
      <c r="B332">
        <v>4.5999999999999996</v>
      </c>
      <c r="C332">
        <v>8.4</v>
      </c>
      <c r="D332">
        <v>137493</v>
      </c>
      <c r="E332">
        <v>16.3</v>
      </c>
      <c r="F332">
        <v>203.74419257069101</v>
      </c>
      <c r="G332" s="19">
        <f t="shared" si="5"/>
        <v>39113</v>
      </c>
    </row>
    <row r="333" spans="1:7" x14ac:dyDescent="0.55000000000000004">
      <c r="A333" s="5">
        <v>39114</v>
      </c>
      <c r="B333">
        <v>4.5</v>
      </c>
      <c r="C333">
        <v>8.1999999999999993</v>
      </c>
      <c r="D333">
        <v>137573</v>
      </c>
      <c r="E333">
        <v>16.7</v>
      </c>
      <c r="F333">
        <v>204.071739995369</v>
      </c>
      <c r="G333" s="19">
        <f t="shared" si="5"/>
        <v>39141</v>
      </c>
    </row>
    <row r="334" spans="1:7" x14ac:dyDescent="0.55000000000000004">
      <c r="A334" s="5">
        <v>39142</v>
      </c>
      <c r="B334">
        <v>4.4000000000000004</v>
      </c>
      <c r="C334">
        <v>8</v>
      </c>
      <c r="D334">
        <v>137810</v>
      </c>
      <c r="E334">
        <v>17.8</v>
      </c>
      <c r="F334">
        <v>203.93342141407101</v>
      </c>
      <c r="G334" s="19">
        <f t="shared" si="5"/>
        <v>39172</v>
      </c>
    </row>
    <row r="335" spans="1:7" x14ac:dyDescent="0.55000000000000004">
      <c r="A335" s="5">
        <v>39173</v>
      </c>
      <c r="B335">
        <v>4.5</v>
      </c>
      <c r="C335">
        <v>8.1999999999999993</v>
      </c>
      <c r="D335">
        <v>137860</v>
      </c>
      <c r="E335">
        <v>16.899999999999999</v>
      </c>
      <c r="F335">
        <v>202.882756184887</v>
      </c>
      <c r="G335" s="19">
        <f t="shared" si="5"/>
        <v>39202</v>
      </c>
    </row>
    <row r="336" spans="1:7" x14ac:dyDescent="0.55000000000000004">
      <c r="A336" s="5">
        <v>39203</v>
      </c>
      <c r="B336">
        <v>4.4000000000000004</v>
      </c>
      <c r="C336">
        <v>8.1999999999999993</v>
      </c>
      <c r="D336">
        <v>138012</v>
      </c>
      <c r="E336">
        <v>16.600000000000001</v>
      </c>
      <c r="F336">
        <v>201.03717187497099</v>
      </c>
      <c r="G336" s="19">
        <f t="shared" si="5"/>
        <v>39233</v>
      </c>
    </row>
    <row r="337" spans="1:7" x14ac:dyDescent="0.55000000000000004">
      <c r="A337" s="5">
        <v>39234</v>
      </c>
      <c r="B337">
        <v>4.5999999999999996</v>
      </c>
      <c r="C337">
        <v>8.3000000000000007</v>
      </c>
      <c r="D337">
        <v>138088</v>
      </c>
      <c r="E337">
        <v>16.5</v>
      </c>
      <c r="F337">
        <v>198.84881841644599</v>
      </c>
      <c r="G337" s="19">
        <f t="shared" si="5"/>
        <v>39263</v>
      </c>
    </row>
    <row r="338" spans="1:7" x14ac:dyDescent="0.55000000000000004">
      <c r="A338" s="5">
        <v>39264</v>
      </c>
      <c r="B338">
        <v>4.7</v>
      </c>
      <c r="C338">
        <v>8.4</v>
      </c>
      <c r="D338">
        <v>138055</v>
      </c>
      <c r="E338">
        <v>17.2</v>
      </c>
      <c r="F338">
        <v>196.84613242515599</v>
      </c>
      <c r="G338" s="19">
        <f t="shared" si="5"/>
        <v>39294</v>
      </c>
    </row>
    <row r="339" spans="1:7" x14ac:dyDescent="0.55000000000000004">
      <c r="A339" s="5">
        <v>39295</v>
      </c>
      <c r="B339">
        <v>4.5999999999999996</v>
      </c>
      <c r="C339">
        <v>8.4</v>
      </c>
      <c r="D339">
        <v>138032</v>
      </c>
      <c r="E339">
        <v>17</v>
      </c>
      <c r="F339">
        <v>194.891520516269</v>
      </c>
      <c r="G339" s="19">
        <f t="shared" si="5"/>
        <v>39325</v>
      </c>
    </row>
    <row r="340" spans="1:7" x14ac:dyDescent="0.55000000000000004">
      <c r="A340" s="5">
        <v>39326</v>
      </c>
      <c r="B340">
        <v>4.7</v>
      </c>
      <c r="C340">
        <v>8.4</v>
      </c>
      <c r="D340">
        <v>138114</v>
      </c>
      <c r="E340">
        <v>16.3</v>
      </c>
      <c r="F340">
        <v>193.12629964239599</v>
      </c>
      <c r="G340" s="19">
        <f t="shared" si="5"/>
        <v>39355</v>
      </c>
    </row>
    <row r="341" spans="1:7" x14ac:dyDescent="0.55000000000000004">
      <c r="A341" s="5">
        <v>39356</v>
      </c>
      <c r="B341">
        <v>4.7</v>
      </c>
      <c r="C341">
        <v>8.4</v>
      </c>
      <c r="D341">
        <v>138190</v>
      </c>
      <c r="E341">
        <v>17</v>
      </c>
      <c r="F341">
        <v>190.98116591639399</v>
      </c>
      <c r="G341" s="19">
        <f t="shared" si="5"/>
        <v>39386</v>
      </c>
    </row>
    <row r="342" spans="1:7" x14ac:dyDescent="0.55000000000000004">
      <c r="A342" s="5">
        <v>39387</v>
      </c>
      <c r="B342">
        <v>4.7</v>
      </c>
      <c r="C342">
        <v>8.4</v>
      </c>
      <c r="D342">
        <v>138299</v>
      </c>
      <c r="E342">
        <v>17.3</v>
      </c>
      <c r="F342">
        <v>187.90586857284899</v>
      </c>
      <c r="G342" s="19">
        <f t="shared" si="5"/>
        <v>39416</v>
      </c>
    </row>
    <row r="343" spans="1:7" x14ac:dyDescent="0.55000000000000004">
      <c r="A343" s="5">
        <v>39417</v>
      </c>
      <c r="B343">
        <v>5</v>
      </c>
      <c r="C343">
        <v>8.8000000000000007</v>
      </c>
      <c r="D343">
        <v>138409</v>
      </c>
      <c r="E343">
        <v>16.600000000000001</v>
      </c>
      <c r="F343">
        <v>185.10166159467499</v>
      </c>
      <c r="G343" s="19">
        <f t="shared" si="5"/>
        <v>39447</v>
      </c>
    </row>
    <row r="344" spans="1:7" x14ac:dyDescent="0.55000000000000004">
      <c r="A344" s="5">
        <v>39448</v>
      </c>
      <c r="B344">
        <v>5</v>
      </c>
      <c r="C344">
        <v>9.1999999999999993</v>
      </c>
      <c r="D344">
        <v>138422</v>
      </c>
      <c r="E344">
        <v>17.5</v>
      </c>
      <c r="F344">
        <v>182.14255844885699</v>
      </c>
      <c r="G344" s="19">
        <f t="shared" si="5"/>
        <v>39478</v>
      </c>
    </row>
    <row r="345" spans="1:7" x14ac:dyDescent="0.55000000000000004">
      <c r="A345" s="5">
        <v>39479</v>
      </c>
      <c r="B345">
        <v>4.9000000000000004</v>
      </c>
      <c r="C345">
        <v>9</v>
      </c>
      <c r="D345">
        <v>138340</v>
      </c>
      <c r="E345">
        <v>16.899999999999999</v>
      </c>
      <c r="F345">
        <v>178.553526393423</v>
      </c>
      <c r="G345" s="19">
        <f t="shared" si="5"/>
        <v>39507</v>
      </c>
    </row>
    <row r="346" spans="1:7" x14ac:dyDescent="0.55000000000000004">
      <c r="A346" s="5">
        <v>39508</v>
      </c>
      <c r="B346">
        <v>5.0999999999999996</v>
      </c>
      <c r="C346">
        <v>9.1</v>
      </c>
      <c r="D346">
        <v>138292</v>
      </c>
      <c r="E346">
        <v>16.5</v>
      </c>
      <c r="F346">
        <v>175.09338157010399</v>
      </c>
      <c r="G346" s="19">
        <f t="shared" si="5"/>
        <v>39538</v>
      </c>
    </row>
    <row r="347" spans="1:7" x14ac:dyDescent="0.55000000000000004">
      <c r="A347" s="5">
        <v>39539</v>
      </c>
      <c r="B347">
        <v>5</v>
      </c>
      <c r="C347">
        <v>9.1999999999999993</v>
      </c>
      <c r="D347">
        <v>138056</v>
      </c>
      <c r="E347">
        <v>16.899999999999999</v>
      </c>
      <c r="F347">
        <v>172.446025952285</v>
      </c>
      <c r="G347" s="19">
        <f t="shared" si="5"/>
        <v>39568</v>
      </c>
    </row>
    <row r="348" spans="1:7" x14ac:dyDescent="0.55000000000000004">
      <c r="A348" s="5">
        <v>39569</v>
      </c>
      <c r="B348">
        <v>5.4</v>
      </c>
      <c r="C348">
        <v>9.6999999999999993</v>
      </c>
      <c r="D348">
        <v>137872</v>
      </c>
      <c r="E348">
        <v>16.600000000000001</v>
      </c>
      <c r="F348">
        <v>169.56535956111401</v>
      </c>
      <c r="G348" s="19">
        <f t="shared" si="5"/>
        <v>39599</v>
      </c>
    </row>
    <row r="349" spans="1:7" x14ac:dyDescent="0.55000000000000004">
      <c r="A349" s="5">
        <v>39600</v>
      </c>
      <c r="B349">
        <v>5.6</v>
      </c>
      <c r="C349">
        <v>10.1</v>
      </c>
      <c r="D349">
        <v>137706</v>
      </c>
      <c r="E349">
        <v>17.100000000000001</v>
      </c>
      <c r="F349">
        <v>167.17967350099701</v>
      </c>
      <c r="G349" s="19">
        <f t="shared" si="5"/>
        <v>39629</v>
      </c>
    </row>
    <row r="350" spans="1:7" x14ac:dyDescent="0.55000000000000004">
      <c r="A350" s="5">
        <v>39630</v>
      </c>
      <c r="B350">
        <v>5.8</v>
      </c>
      <c r="C350">
        <v>10.5</v>
      </c>
      <c r="D350">
        <v>137508</v>
      </c>
      <c r="E350">
        <v>17</v>
      </c>
      <c r="F350">
        <v>164.40203813856201</v>
      </c>
      <c r="G350" s="19">
        <f t="shared" si="5"/>
        <v>39660</v>
      </c>
    </row>
    <row r="351" spans="1:7" x14ac:dyDescent="0.55000000000000004">
      <c r="A351" s="5">
        <v>39661</v>
      </c>
      <c r="B351">
        <v>6.1</v>
      </c>
      <c r="C351">
        <v>10.8</v>
      </c>
      <c r="D351">
        <v>137229</v>
      </c>
      <c r="E351">
        <v>17.7</v>
      </c>
      <c r="F351">
        <v>162.11433541305999</v>
      </c>
      <c r="G351" s="19">
        <f t="shared" si="5"/>
        <v>39691</v>
      </c>
    </row>
    <row r="352" spans="1:7" x14ac:dyDescent="0.55000000000000004">
      <c r="A352" s="5">
        <v>39692</v>
      </c>
      <c r="B352">
        <v>6.1</v>
      </c>
      <c r="C352">
        <v>11</v>
      </c>
      <c r="D352">
        <v>136769</v>
      </c>
      <c r="E352">
        <v>18.600000000000001</v>
      </c>
      <c r="F352">
        <v>159.115662387209</v>
      </c>
      <c r="G352" s="19">
        <f t="shared" si="5"/>
        <v>39721</v>
      </c>
    </row>
    <row r="353" spans="1:7" x14ac:dyDescent="0.55000000000000004">
      <c r="A353" s="5">
        <v>39722</v>
      </c>
      <c r="B353">
        <v>6.5</v>
      </c>
      <c r="C353">
        <v>11.8</v>
      </c>
      <c r="D353">
        <v>136288</v>
      </c>
      <c r="E353">
        <v>19.899999999999999</v>
      </c>
      <c r="F353">
        <v>156.29716013281899</v>
      </c>
      <c r="G353" s="19">
        <f t="shared" si="5"/>
        <v>39752</v>
      </c>
    </row>
    <row r="354" spans="1:7" x14ac:dyDescent="0.55000000000000004">
      <c r="A354" s="5">
        <v>39753</v>
      </c>
      <c r="B354">
        <v>6.8</v>
      </c>
      <c r="C354">
        <v>12.6</v>
      </c>
      <c r="D354">
        <v>135561</v>
      </c>
      <c r="E354">
        <v>18.899999999999999</v>
      </c>
      <c r="F354">
        <v>153.65923125882901</v>
      </c>
      <c r="G354" s="19">
        <f t="shared" si="5"/>
        <v>39782</v>
      </c>
    </row>
    <row r="355" spans="1:7" x14ac:dyDescent="0.55000000000000004">
      <c r="A355" s="5">
        <v>39783</v>
      </c>
      <c r="B355">
        <v>7.3</v>
      </c>
      <c r="C355">
        <v>13.6</v>
      </c>
      <c r="D355">
        <v>134857</v>
      </c>
      <c r="E355">
        <v>19.899999999999999</v>
      </c>
      <c r="F355">
        <v>150.72920973882401</v>
      </c>
      <c r="G355" s="19">
        <f t="shared" si="5"/>
        <v>39813</v>
      </c>
    </row>
    <row r="356" spans="1:7" x14ac:dyDescent="0.55000000000000004">
      <c r="A356" s="5">
        <v>39814</v>
      </c>
      <c r="B356">
        <v>7.8</v>
      </c>
      <c r="C356">
        <v>14.2</v>
      </c>
      <c r="D356">
        <v>134074</v>
      </c>
      <c r="E356">
        <v>19.8</v>
      </c>
      <c r="F356">
        <v>147.71875440151399</v>
      </c>
      <c r="G356" s="19">
        <f t="shared" si="5"/>
        <v>39844</v>
      </c>
    </row>
    <row r="357" spans="1:7" x14ac:dyDescent="0.55000000000000004">
      <c r="A357" s="5">
        <v>39845</v>
      </c>
      <c r="B357">
        <v>8.3000000000000007</v>
      </c>
      <c r="C357">
        <v>15.2</v>
      </c>
      <c r="D357">
        <v>133332</v>
      </c>
      <c r="E357">
        <v>20.2</v>
      </c>
      <c r="F357">
        <v>145.61713962978001</v>
      </c>
      <c r="G357" s="19">
        <f t="shared" si="5"/>
        <v>39872</v>
      </c>
    </row>
    <row r="358" spans="1:7" x14ac:dyDescent="0.55000000000000004">
      <c r="A358" s="5">
        <v>39873</v>
      </c>
      <c r="B358">
        <v>8.6999999999999993</v>
      </c>
      <c r="C358">
        <v>15.8</v>
      </c>
      <c r="D358">
        <v>132529</v>
      </c>
      <c r="E358">
        <v>20.9</v>
      </c>
      <c r="F358">
        <v>142.699232431214</v>
      </c>
      <c r="G358" s="19">
        <f t="shared" si="5"/>
        <v>39903</v>
      </c>
    </row>
    <row r="359" spans="1:7" x14ac:dyDescent="0.55000000000000004">
      <c r="A359" s="5">
        <v>39904</v>
      </c>
      <c r="B359">
        <v>9</v>
      </c>
      <c r="C359">
        <v>15.9</v>
      </c>
      <c r="D359">
        <v>131835</v>
      </c>
      <c r="E359">
        <v>21.7</v>
      </c>
      <c r="F359">
        <v>141.56382644321101</v>
      </c>
      <c r="G359" s="19">
        <f t="shared" si="5"/>
        <v>39933</v>
      </c>
    </row>
    <row r="360" spans="1:7" x14ac:dyDescent="0.55000000000000004">
      <c r="A360" s="5">
        <v>39934</v>
      </c>
      <c r="B360">
        <v>9.4</v>
      </c>
      <c r="C360">
        <v>16.5</v>
      </c>
      <c r="D360">
        <v>131491</v>
      </c>
      <c r="E360">
        <v>22.4</v>
      </c>
      <c r="F360">
        <v>140.84558966075599</v>
      </c>
      <c r="G360" s="19">
        <f t="shared" si="5"/>
        <v>39964</v>
      </c>
    </row>
    <row r="361" spans="1:7" x14ac:dyDescent="0.55000000000000004">
      <c r="A361" s="5">
        <v>39965</v>
      </c>
      <c r="B361">
        <v>9.5</v>
      </c>
      <c r="C361">
        <v>16.5</v>
      </c>
      <c r="D361">
        <v>131026</v>
      </c>
      <c r="E361">
        <v>23.9</v>
      </c>
      <c r="F361">
        <v>141.294591257902</v>
      </c>
      <c r="G361" s="19">
        <f t="shared" si="5"/>
        <v>39994</v>
      </c>
    </row>
    <row r="362" spans="1:7" x14ac:dyDescent="0.55000000000000004">
      <c r="A362" s="5">
        <v>39995</v>
      </c>
      <c r="B362">
        <v>9.5</v>
      </c>
      <c r="C362">
        <v>16.399999999999999</v>
      </c>
      <c r="D362">
        <v>130685</v>
      </c>
      <c r="E362">
        <v>25.1</v>
      </c>
      <c r="F362">
        <v>142.25245877585499</v>
      </c>
      <c r="G362" s="19">
        <f t="shared" si="5"/>
        <v>40025</v>
      </c>
    </row>
    <row r="363" spans="1:7" x14ac:dyDescent="0.55000000000000004">
      <c r="A363" s="5">
        <v>40026</v>
      </c>
      <c r="B363">
        <v>9.6</v>
      </c>
      <c r="C363">
        <v>16.7</v>
      </c>
      <c r="D363">
        <v>130501</v>
      </c>
      <c r="E363">
        <v>25.3</v>
      </c>
      <c r="F363">
        <v>143.47421116520701</v>
      </c>
      <c r="G363" s="19">
        <f t="shared" si="5"/>
        <v>40056</v>
      </c>
    </row>
    <row r="364" spans="1:7" x14ac:dyDescent="0.55000000000000004">
      <c r="A364" s="5">
        <v>40057</v>
      </c>
      <c r="B364">
        <v>9.8000000000000007</v>
      </c>
      <c r="C364">
        <v>16.7</v>
      </c>
      <c r="D364">
        <v>130259</v>
      </c>
      <c r="E364">
        <v>26.6</v>
      </c>
      <c r="F364">
        <v>144.07187605654201</v>
      </c>
      <c r="G364" s="19">
        <f t="shared" si="5"/>
        <v>40086</v>
      </c>
    </row>
    <row r="365" spans="1:7" x14ac:dyDescent="0.55000000000000004">
      <c r="A365" s="5">
        <v>40087</v>
      </c>
      <c r="B365">
        <v>10</v>
      </c>
      <c r="C365">
        <v>17.100000000000001</v>
      </c>
      <c r="D365">
        <v>130061</v>
      </c>
      <c r="E365">
        <v>27.5</v>
      </c>
      <c r="F365">
        <v>144.795623304966</v>
      </c>
      <c r="G365" s="19">
        <f t="shared" si="5"/>
        <v>40117</v>
      </c>
    </row>
    <row r="366" spans="1:7" x14ac:dyDescent="0.55000000000000004">
      <c r="A366" s="5">
        <v>40118</v>
      </c>
      <c r="B366">
        <v>9.9</v>
      </c>
      <c r="C366">
        <v>17.100000000000001</v>
      </c>
      <c r="D366">
        <v>130073</v>
      </c>
      <c r="E366">
        <v>28.9</v>
      </c>
      <c r="F366">
        <v>145.47319365933501</v>
      </c>
      <c r="G366" s="19">
        <f t="shared" si="5"/>
        <v>40147</v>
      </c>
    </row>
    <row r="367" spans="1:7" x14ac:dyDescent="0.55000000000000004">
      <c r="A367" s="5">
        <v>40148</v>
      </c>
      <c r="B367">
        <v>9.9</v>
      </c>
      <c r="C367">
        <v>17.100000000000001</v>
      </c>
      <c r="D367">
        <v>129804</v>
      </c>
      <c r="E367">
        <v>29.7</v>
      </c>
      <c r="F367">
        <v>146.24745882620701</v>
      </c>
      <c r="G367" s="19">
        <f t="shared" si="5"/>
        <v>40178</v>
      </c>
    </row>
    <row r="368" spans="1:7" x14ac:dyDescent="0.55000000000000004">
      <c r="A368" s="5">
        <v>40179</v>
      </c>
      <c r="B368">
        <v>9.8000000000000007</v>
      </c>
      <c r="C368">
        <v>16.7</v>
      </c>
      <c r="D368">
        <v>129807</v>
      </c>
      <c r="E368">
        <v>30.3</v>
      </c>
      <c r="F368">
        <v>146.933153570711</v>
      </c>
      <c r="G368" s="19">
        <f t="shared" si="5"/>
        <v>40209</v>
      </c>
    </row>
    <row r="369" spans="1:7" x14ac:dyDescent="0.55000000000000004">
      <c r="A369" s="5">
        <v>40210</v>
      </c>
      <c r="B369">
        <v>9.8000000000000007</v>
      </c>
      <c r="C369">
        <v>17</v>
      </c>
      <c r="D369">
        <v>129715</v>
      </c>
      <c r="E369">
        <v>29.8</v>
      </c>
      <c r="F369">
        <v>146.92426610183</v>
      </c>
      <c r="G369" s="19">
        <f t="shared" si="5"/>
        <v>40237</v>
      </c>
    </row>
    <row r="370" spans="1:7" x14ac:dyDescent="0.55000000000000004">
      <c r="A370" s="5">
        <v>40238</v>
      </c>
      <c r="B370">
        <v>9.9</v>
      </c>
      <c r="C370">
        <v>17.100000000000001</v>
      </c>
      <c r="D370">
        <v>129895</v>
      </c>
      <c r="E370">
        <v>31.6</v>
      </c>
      <c r="F370">
        <v>146.20409317071699</v>
      </c>
      <c r="G370" s="19">
        <f t="shared" si="5"/>
        <v>40268</v>
      </c>
    </row>
    <row r="371" spans="1:7" x14ac:dyDescent="0.55000000000000004">
      <c r="A371" s="5">
        <v>40269</v>
      </c>
      <c r="B371">
        <v>9.9</v>
      </c>
      <c r="C371">
        <v>17.100000000000001</v>
      </c>
      <c r="D371">
        <v>130132</v>
      </c>
      <c r="E371">
        <v>33.299999999999997</v>
      </c>
      <c r="F371">
        <v>147.06603143516301</v>
      </c>
      <c r="G371" s="19">
        <f t="shared" si="5"/>
        <v>40298</v>
      </c>
    </row>
    <row r="372" spans="1:7" x14ac:dyDescent="0.55000000000000004">
      <c r="A372" s="5">
        <v>40299</v>
      </c>
      <c r="B372">
        <v>9.6</v>
      </c>
      <c r="C372">
        <v>16.600000000000001</v>
      </c>
      <c r="D372">
        <v>130666</v>
      </c>
      <c r="E372">
        <v>34</v>
      </c>
      <c r="F372">
        <v>147.27377312049899</v>
      </c>
      <c r="G372" s="19">
        <f t="shared" si="5"/>
        <v>40329</v>
      </c>
    </row>
    <row r="373" spans="1:7" x14ac:dyDescent="0.55000000000000004">
      <c r="A373" s="5">
        <v>40330</v>
      </c>
      <c r="B373">
        <v>9.4</v>
      </c>
      <c r="C373">
        <v>16.399999999999999</v>
      </c>
      <c r="D373">
        <v>130530</v>
      </c>
      <c r="E373">
        <v>34.5</v>
      </c>
      <c r="F373">
        <v>147.04599681251301</v>
      </c>
      <c r="G373" s="19">
        <f t="shared" si="5"/>
        <v>40359</v>
      </c>
    </row>
    <row r="374" spans="1:7" x14ac:dyDescent="0.55000000000000004">
      <c r="A374" s="5">
        <v>40360</v>
      </c>
      <c r="B374">
        <v>9.4</v>
      </c>
      <c r="C374">
        <v>16.399999999999999</v>
      </c>
      <c r="D374">
        <v>130442</v>
      </c>
      <c r="E374">
        <v>33.9</v>
      </c>
      <c r="F374">
        <v>146.407489133952</v>
      </c>
      <c r="G374" s="19">
        <f t="shared" si="5"/>
        <v>40390</v>
      </c>
    </row>
    <row r="375" spans="1:7" x14ac:dyDescent="0.55000000000000004">
      <c r="A375" s="5">
        <v>40391</v>
      </c>
      <c r="B375">
        <v>9.5</v>
      </c>
      <c r="C375">
        <v>16.5</v>
      </c>
      <c r="D375">
        <v>130437</v>
      </c>
      <c r="E375">
        <v>33.700000000000003</v>
      </c>
      <c r="F375">
        <v>145.53858560303101</v>
      </c>
      <c r="G375" s="19">
        <f t="shared" si="5"/>
        <v>40421</v>
      </c>
    </row>
    <row r="376" spans="1:7" x14ac:dyDescent="0.55000000000000004">
      <c r="A376" s="5">
        <v>40422</v>
      </c>
      <c r="B376">
        <v>9.5</v>
      </c>
      <c r="C376">
        <v>16.8</v>
      </c>
      <c r="D376">
        <v>130373</v>
      </c>
      <c r="E376">
        <v>33.4</v>
      </c>
      <c r="F376">
        <v>144.551964865575</v>
      </c>
      <c r="G376" s="19">
        <f t="shared" si="5"/>
        <v>40451</v>
      </c>
    </row>
    <row r="377" spans="1:7" x14ac:dyDescent="0.55000000000000004">
      <c r="A377" s="5">
        <v>40452</v>
      </c>
      <c r="B377">
        <v>9.4</v>
      </c>
      <c r="C377">
        <v>16.600000000000001</v>
      </c>
      <c r="D377">
        <v>130642</v>
      </c>
      <c r="E377">
        <v>34</v>
      </c>
      <c r="F377">
        <v>143.624877492477</v>
      </c>
      <c r="G377" s="19">
        <f t="shared" si="5"/>
        <v>40482</v>
      </c>
    </row>
    <row r="378" spans="1:7" x14ac:dyDescent="0.55000000000000004">
      <c r="A378" s="5">
        <v>40483</v>
      </c>
      <c r="B378">
        <v>9.8000000000000007</v>
      </c>
      <c r="C378">
        <v>16.899999999999999</v>
      </c>
      <c r="D378">
        <v>130765</v>
      </c>
      <c r="E378">
        <v>33.9</v>
      </c>
      <c r="F378">
        <v>143.28049446869599</v>
      </c>
      <c r="G378" s="19">
        <f t="shared" si="5"/>
        <v>40512</v>
      </c>
    </row>
    <row r="379" spans="1:7" x14ac:dyDescent="0.55000000000000004">
      <c r="A379" s="5">
        <v>40513</v>
      </c>
      <c r="B379">
        <v>9.3000000000000007</v>
      </c>
      <c r="C379">
        <v>16.600000000000001</v>
      </c>
      <c r="D379">
        <v>130839</v>
      </c>
      <c r="E379">
        <v>34.700000000000003</v>
      </c>
      <c r="F379">
        <v>142.965805046675</v>
      </c>
      <c r="G379" s="19">
        <f t="shared" si="5"/>
        <v>40543</v>
      </c>
    </row>
    <row r="380" spans="1:7" x14ac:dyDescent="0.55000000000000004">
      <c r="A380" s="5">
        <v>40544</v>
      </c>
      <c r="B380">
        <v>9.1</v>
      </c>
      <c r="C380">
        <v>16.2</v>
      </c>
      <c r="D380">
        <v>130859</v>
      </c>
      <c r="E380">
        <v>37.200000000000003</v>
      </c>
      <c r="F380">
        <v>142.589096029497</v>
      </c>
      <c r="G380" s="19">
        <f t="shared" si="5"/>
        <v>40574</v>
      </c>
    </row>
    <row r="381" spans="1:7" x14ac:dyDescent="0.55000000000000004">
      <c r="A381" s="5">
        <v>40575</v>
      </c>
      <c r="B381">
        <v>9</v>
      </c>
      <c r="C381">
        <v>16</v>
      </c>
      <c r="D381">
        <v>131072</v>
      </c>
      <c r="E381">
        <v>37.4</v>
      </c>
      <c r="F381">
        <v>142.06094782309199</v>
      </c>
      <c r="G381" s="19">
        <f t="shared" si="5"/>
        <v>40602</v>
      </c>
    </row>
    <row r="382" spans="1:7" x14ac:dyDescent="0.55000000000000004">
      <c r="A382" s="5">
        <v>40603</v>
      </c>
      <c r="B382">
        <v>9</v>
      </c>
      <c r="C382">
        <v>15.9</v>
      </c>
      <c r="D382">
        <v>131304</v>
      </c>
      <c r="E382">
        <v>39.1</v>
      </c>
      <c r="F382">
        <v>140.403295137904</v>
      </c>
      <c r="G382" s="19">
        <f t="shared" si="5"/>
        <v>40633</v>
      </c>
    </row>
    <row r="383" spans="1:7" x14ac:dyDescent="0.55000000000000004">
      <c r="A383" s="5">
        <v>40634</v>
      </c>
      <c r="B383">
        <v>9.1</v>
      </c>
      <c r="C383">
        <v>16.100000000000001</v>
      </c>
      <c r="D383">
        <v>131625</v>
      </c>
      <c r="E383">
        <v>38.700000000000003</v>
      </c>
      <c r="F383">
        <v>140.694370780794</v>
      </c>
      <c r="G383" s="19">
        <f t="shared" si="5"/>
        <v>40663</v>
      </c>
    </row>
    <row r="384" spans="1:7" x14ac:dyDescent="0.55000000000000004">
      <c r="A384" s="5">
        <v>40664</v>
      </c>
      <c r="B384">
        <v>9</v>
      </c>
      <c r="C384">
        <v>15.8</v>
      </c>
      <c r="D384">
        <v>131720</v>
      </c>
      <c r="E384">
        <v>39.6</v>
      </c>
      <c r="F384">
        <v>140.42902737301901</v>
      </c>
      <c r="G384" s="19">
        <f t="shared" si="5"/>
        <v>40694</v>
      </c>
    </row>
    <row r="385" spans="1:7" x14ac:dyDescent="0.55000000000000004">
      <c r="A385" s="5">
        <v>40695</v>
      </c>
      <c r="B385">
        <v>9.1</v>
      </c>
      <c r="C385">
        <v>16.100000000000001</v>
      </c>
      <c r="D385">
        <v>131955</v>
      </c>
      <c r="E385">
        <v>39.9</v>
      </c>
      <c r="F385">
        <v>140.36634726956001</v>
      </c>
      <c r="G385" s="19">
        <f t="shared" si="5"/>
        <v>40724</v>
      </c>
    </row>
    <row r="386" spans="1:7" x14ac:dyDescent="0.55000000000000004">
      <c r="A386" s="5">
        <v>40725</v>
      </c>
      <c r="B386">
        <v>9</v>
      </c>
      <c r="C386">
        <v>15.9</v>
      </c>
      <c r="D386">
        <v>132016</v>
      </c>
      <c r="E386">
        <v>40.700000000000003</v>
      </c>
      <c r="F386">
        <v>140.32297390058901</v>
      </c>
      <c r="G386" s="19">
        <f t="shared" si="5"/>
        <v>40755</v>
      </c>
    </row>
    <row r="387" spans="1:7" x14ac:dyDescent="0.55000000000000004">
      <c r="A387" s="5">
        <v>40756</v>
      </c>
      <c r="B387">
        <v>9</v>
      </c>
      <c r="C387">
        <v>16.100000000000001</v>
      </c>
      <c r="D387">
        <v>132138</v>
      </c>
      <c r="E387">
        <v>40.5</v>
      </c>
      <c r="F387">
        <v>140.04097364818901</v>
      </c>
      <c r="G387" s="19">
        <f t="shared" si="5"/>
        <v>40786</v>
      </c>
    </row>
    <row r="388" spans="1:7" x14ac:dyDescent="0.55000000000000004">
      <c r="A388" s="5">
        <v>40787</v>
      </c>
      <c r="B388">
        <v>9</v>
      </c>
      <c r="C388">
        <v>16.399999999999999</v>
      </c>
      <c r="D388">
        <v>132374</v>
      </c>
      <c r="E388">
        <v>40.4</v>
      </c>
      <c r="F388">
        <v>139.417097200342</v>
      </c>
      <c r="G388" s="19">
        <f t="shared" si="5"/>
        <v>40816</v>
      </c>
    </row>
    <row r="389" spans="1:7" x14ac:dyDescent="0.55000000000000004">
      <c r="A389" s="5">
        <v>40817</v>
      </c>
      <c r="B389">
        <v>8.8000000000000007</v>
      </c>
      <c r="C389">
        <v>15.8</v>
      </c>
      <c r="D389">
        <v>132578</v>
      </c>
      <c r="E389">
        <v>38.700000000000003</v>
      </c>
      <c r="F389">
        <v>138.656341635508</v>
      </c>
      <c r="G389" s="19">
        <f t="shared" si="5"/>
        <v>40847</v>
      </c>
    </row>
    <row r="390" spans="1:7" x14ac:dyDescent="0.55000000000000004">
      <c r="A390" s="5">
        <v>40848</v>
      </c>
      <c r="B390">
        <v>8.6</v>
      </c>
      <c r="C390">
        <v>15.5</v>
      </c>
      <c r="D390">
        <v>132710</v>
      </c>
      <c r="E390">
        <v>40.200000000000003</v>
      </c>
      <c r="F390">
        <v>137.941439356285</v>
      </c>
      <c r="G390" s="19">
        <f t="shared" si="5"/>
        <v>40877</v>
      </c>
    </row>
    <row r="391" spans="1:7" x14ac:dyDescent="0.55000000000000004">
      <c r="A391" s="5">
        <v>40878</v>
      </c>
      <c r="B391">
        <v>8.5</v>
      </c>
      <c r="C391">
        <v>15.2</v>
      </c>
      <c r="D391">
        <v>132914</v>
      </c>
      <c r="E391">
        <v>40.4</v>
      </c>
      <c r="F391">
        <v>137.37086978742599</v>
      </c>
      <c r="G391" s="19">
        <f t="shared" si="5"/>
        <v>40908</v>
      </c>
    </row>
    <row r="392" spans="1:7" x14ac:dyDescent="0.55000000000000004">
      <c r="A392" s="5">
        <v>40909</v>
      </c>
      <c r="B392">
        <v>8.3000000000000007</v>
      </c>
      <c r="C392">
        <v>15.2</v>
      </c>
      <c r="D392">
        <v>133269</v>
      </c>
      <c r="E392">
        <v>40.200000000000003</v>
      </c>
      <c r="F392">
        <v>137.14259659485899</v>
      </c>
      <c r="G392" s="19">
        <f t="shared" ref="G392:G455" si="6">IF($A392="","",EOMONTH($A392,0))</f>
        <v>40939</v>
      </c>
    </row>
    <row r="393" spans="1:7" x14ac:dyDescent="0.55000000000000004">
      <c r="A393" s="5">
        <v>40940</v>
      </c>
      <c r="B393">
        <v>8.3000000000000007</v>
      </c>
      <c r="C393">
        <v>15</v>
      </c>
      <c r="D393">
        <v>133531</v>
      </c>
      <c r="E393">
        <v>39.700000000000003</v>
      </c>
      <c r="F393">
        <v>137.024895639005</v>
      </c>
      <c r="G393" s="19">
        <f t="shared" si="6"/>
        <v>40968</v>
      </c>
    </row>
    <row r="394" spans="1:7" x14ac:dyDescent="0.55000000000000004">
      <c r="A394" s="5">
        <v>40969</v>
      </c>
      <c r="B394">
        <v>8.1999999999999993</v>
      </c>
      <c r="C394">
        <v>14.5</v>
      </c>
      <c r="D394">
        <v>133769</v>
      </c>
      <c r="E394">
        <v>39.299999999999997</v>
      </c>
      <c r="F394">
        <v>136.60985267459401</v>
      </c>
      <c r="G394" s="19">
        <f t="shared" si="6"/>
        <v>40999</v>
      </c>
    </row>
    <row r="395" spans="1:7" x14ac:dyDescent="0.55000000000000004">
      <c r="A395" s="5">
        <v>41000</v>
      </c>
      <c r="B395">
        <v>8.1999999999999993</v>
      </c>
      <c r="C395">
        <v>14.6</v>
      </c>
      <c r="D395">
        <v>133852</v>
      </c>
      <c r="E395">
        <v>39.200000000000003</v>
      </c>
      <c r="F395">
        <v>137.88177329947899</v>
      </c>
      <c r="G395" s="19">
        <f t="shared" si="6"/>
        <v>41029</v>
      </c>
    </row>
    <row r="396" spans="1:7" x14ac:dyDescent="0.55000000000000004">
      <c r="A396" s="5">
        <v>41030</v>
      </c>
      <c r="B396">
        <v>8.1999999999999993</v>
      </c>
      <c r="C396">
        <v>14.7</v>
      </c>
      <c r="D396">
        <v>133951</v>
      </c>
      <c r="E396">
        <v>39.6</v>
      </c>
      <c r="F396">
        <v>139.45683216016499</v>
      </c>
      <c r="G396" s="19">
        <f t="shared" si="6"/>
        <v>41060</v>
      </c>
    </row>
    <row r="397" spans="1:7" x14ac:dyDescent="0.55000000000000004">
      <c r="A397" s="5">
        <v>41061</v>
      </c>
      <c r="B397">
        <v>8.1999999999999993</v>
      </c>
      <c r="C397">
        <v>14.8</v>
      </c>
      <c r="D397">
        <v>134023</v>
      </c>
      <c r="E397">
        <v>40.299999999999997</v>
      </c>
      <c r="F397">
        <v>141.02779955936299</v>
      </c>
      <c r="G397" s="19">
        <f t="shared" si="6"/>
        <v>41090</v>
      </c>
    </row>
    <row r="398" spans="1:7" x14ac:dyDescent="0.55000000000000004">
      <c r="A398" s="5">
        <v>41091</v>
      </c>
      <c r="B398">
        <v>8.1999999999999993</v>
      </c>
      <c r="C398">
        <v>14.8</v>
      </c>
      <c r="D398">
        <v>134176</v>
      </c>
      <c r="E398">
        <v>39.299999999999997</v>
      </c>
      <c r="F398">
        <v>141.96455439282499</v>
      </c>
      <c r="G398" s="19">
        <f t="shared" si="6"/>
        <v>41121</v>
      </c>
    </row>
    <row r="399" spans="1:7" x14ac:dyDescent="0.55000000000000004">
      <c r="A399" s="5">
        <v>41122</v>
      </c>
      <c r="B399">
        <v>8.1</v>
      </c>
      <c r="C399">
        <v>14.6</v>
      </c>
      <c r="D399">
        <v>134346</v>
      </c>
      <c r="E399">
        <v>39.6</v>
      </c>
      <c r="F399">
        <v>142.91518595731799</v>
      </c>
      <c r="G399" s="19">
        <f t="shared" si="6"/>
        <v>41152</v>
      </c>
    </row>
    <row r="400" spans="1:7" x14ac:dyDescent="0.55000000000000004">
      <c r="A400" s="5">
        <v>41153</v>
      </c>
      <c r="B400">
        <v>7.8</v>
      </c>
      <c r="C400">
        <v>14.8</v>
      </c>
      <c r="D400">
        <v>134535</v>
      </c>
      <c r="E400">
        <v>39.799999999999997</v>
      </c>
      <c r="F400">
        <v>143.82313033243599</v>
      </c>
      <c r="G400" s="19">
        <f t="shared" si="6"/>
        <v>41182</v>
      </c>
    </row>
    <row r="401" spans="1:7" x14ac:dyDescent="0.55000000000000004">
      <c r="A401" s="5">
        <v>41183</v>
      </c>
      <c r="B401">
        <v>7.8</v>
      </c>
      <c r="C401">
        <v>14.4</v>
      </c>
      <c r="D401">
        <v>134693</v>
      </c>
      <c r="E401">
        <v>39.6</v>
      </c>
      <c r="F401">
        <v>144.80453177247901</v>
      </c>
      <c r="G401" s="19">
        <f t="shared" si="6"/>
        <v>41213</v>
      </c>
    </row>
    <row r="402" spans="1:7" x14ac:dyDescent="0.55000000000000004">
      <c r="A402" s="5">
        <v>41214</v>
      </c>
      <c r="B402">
        <v>7.7</v>
      </c>
      <c r="C402">
        <v>14.4</v>
      </c>
      <c r="D402">
        <v>134851</v>
      </c>
      <c r="E402">
        <v>39</v>
      </c>
      <c r="F402">
        <v>145.811514827238</v>
      </c>
      <c r="G402" s="19">
        <f t="shared" si="6"/>
        <v>41243</v>
      </c>
    </row>
    <row r="403" spans="1:7" x14ac:dyDescent="0.55000000000000004">
      <c r="A403" s="5">
        <v>41244</v>
      </c>
      <c r="B403">
        <v>7.9</v>
      </c>
      <c r="C403">
        <v>14.4</v>
      </c>
      <c r="D403">
        <v>135088</v>
      </c>
      <c r="E403">
        <v>37.6</v>
      </c>
      <c r="F403">
        <v>147.11024183351699</v>
      </c>
      <c r="G403" s="19">
        <f t="shared" si="6"/>
        <v>41274</v>
      </c>
    </row>
    <row r="404" spans="1:7" x14ac:dyDescent="0.55000000000000004">
      <c r="A404" s="5">
        <v>41275</v>
      </c>
      <c r="B404">
        <v>8</v>
      </c>
      <c r="C404">
        <v>14.6</v>
      </c>
      <c r="D404">
        <v>135283</v>
      </c>
      <c r="E404">
        <v>35.6</v>
      </c>
      <c r="F404">
        <v>148.32810077135099</v>
      </c>
      <c r="G404" s="19">
        <f t="shared" si="6"/>
        <v>41305</v>
      </c>
    </row>
    <row r="405" spans="1:7" x14ac:dyDescent="0.55000000000000004">
      <c r="A405" s="5">
        <v>41306</v>
      </c>
      <c r="B405">
        <v>7.7</v>
      </c>
      <c r="C405">
        <v>14.4</v>
      </c>
      <c r="D405">
        <v>135562</v>
      </c>
      <c r="E405">
        <v>36.4</v>
      </c>
      <c r="F405">
        <v>149.60754962667201</v>
      </c>
      <c r="G405" s="19">
        <f t="shared" si="6"/>
        <v>41333</v>
      </c>
    </row>
    <row r="406" spans="1:7" x14ac:dyDescent="0.55000000000000004">
      <c r="A406" s="5">
        <v>41334</v>
      </c>
      <c r="B406">
        <v>7.5</v>
      </c>
      <c r="C406">
        <v>13.8</v>
      </c>
      <c r="D406">
        <v>135698</v>
      </c>
      <c r="E406">
        <v>37</v>
      </c>
      <c r="F406">
        <v>150.96743243403401</v>
      </c>
      <c r="G406" s="19">
        <f t="shared" si="6"/>
        <v>41364</v>
      </c>
    </row>
    <row r="407" spans="1:7" x14ac:dyDescent="0.55000000000000004">
      <c r="A407" s="5">
        <v>41365</v>
      </c>
      <c r="B407">
        <v>7.6</v>
      </c>
      <c r="C407">
        <v>14</v>
      </c>
      <c r="D407">
        <v>135890</v>
      </c>
      <c r="E407">
        <v>36.5</v>
      </c>
      <c r="F407">
        <v>153.87107938956899</v>
      </c>
      <c r="G407" s="19">
        <f t="shared" si="6"/>
        <v>41394</v>
      </c>
    </row>
    <row r="408" spans="1:7" x14ac:dyDescent="0.55000000000000004">
      <c r="A408" s="5">
        <v>41395</v>
      </c>
      <c r="B408">
        <v>7.5</v>
      </c>
      <c r="C408">
        <v>13.8</v>
      </c>
      <c r="D408">
        <v>136114</v>
      </c>
      <c r="E408">
        <v>36.799999999999997</v>
      </c>
      <c r="F408">
        <v>156.01538674172599</v>
      </c>
      <c r="G408" s="19">
        <f t="shared" si="6"/>
        <v>41425</v>
      </c>
    </row>
    <row r="409" spans="1:7" x14ac:dyDescent="0.55000000000000004">
      <c r="A409" s="5">
        <v>41426</v>
      </c>
      <c r="B409">
        <v>7.5</v>
      </c>
      <c r="C409">
        <v>14.2</v>
      </c>
      <c r="D409">
        <v>136295</v>
      </c>
      <c r="E409">
        <v>36.4</v>
      </c>
      <c r="F409">
        <v>157.846840488738</v>
      </c>
      <c r="G409" s="19">
        <f t="shared" si="6"/>
        <v>41455</v>
      </c>
    </row>
    <row r="410" spans="1:7" x14ac:dyDescent="0.55000000000000004">
      <c r="A410" s="5">
        <v>41456</v>
      </c>
      <c r="B410">
        <v>7.3</v>
      </c>
      <c r="C410">
        <v>13.8</v>
      </c>
      <c r="D410">
        <v>136400</v>
      </c>
      <c r="E410">
        <v>37.299999999999997</v>
      </c>
      <c r="F410">
        <v>159.60802742387401</v>
      </c>
      <c r="G410" s="19">
        <f t="shared" si="6"/>
        <v>41486</v>
      </c>
    </row>
    <row r="411" spans="1:7" x14ac:dyDescent="0.55000000000000004">
      <c r="A411" s="5">
        <v>41487</v>
      </c>
      <c r="B411">
        <v>7.2</v>
      </c>
      <c r="C411">
        <v>13.6</v>
      </c>
      <c r="D411">
        <v>136642</v>
      </c>
      <c r="E411">
        <v>37.6</v>
      </c>
      <c r="F411">
        <v>161.45141975042901</v>
      </c>
      <c r="G411" s="19">
        <f t="shared" si="6"/>
        <v>41517</v>
      </c>
    </row>
    <row r="412" spans="1:7" x14ac:dyDescent="0.55000000000000004">
      <c r="A412" s="5">
        <v>41518</v>
      </c>
      <c r="B412">
        <v>7.2</v>
      </c>
      <c r="C412">
        <v>13.5</v>
      </c>
      <c r="D412">
        <v>136831</v>
      </c>
      <c r="E412">
        <v>37.4</v>
      </c>
      <c r="F412">
        <v>163.28524346111999</v>
      </c>
      <c r="G412" s="19">
        <f t="shared" si="6"/>
        <v>41547</v>
      </c>
    </row>
    <row r="413" spans="1:7" x14ac:dyDescent="0.55000000000000004">
      <c r="A413" s="5">
        <v>41548</v>
      </c>
      <c r="B413">
        <v>7.2</v>
      </c>
      <c r="C413">
        <v>13.6</v>
      </c>
      <c r="D413">
        <v>137056</v>
      </c>
      <c r="E413">
        <v>35.1</v>
      </c>
      <c r="F413">
        <v>164.80856767999299</v>
      </c>
      <c r="G413" s="19">
        <f t="shared" si="6"/>
        <v>41578</v>
      </c>
    </row>
    <row r="414" spans="1:7" x14ac:dyDescent="0.55000000000000004">
      <c r="A414" s="5">
        <v>41579</v>
      </c>
      <c r="B414">
        <v>6.9</v>
      </c>
      <c r="C414">
        <v>13.1</v>
      </c>
      <c r="D414">
        <v>137323</v>
      </c>
      <c r="E414">
        <v>36.6</v>
      </c>
      <c r="F414">
        <v>166.02136873545601</v>
      </c>
      <c r="G414" s="19">
        <f t="shared" si="6"/>
        <v>41608</v>
      </c>
    </row>
    <row r="415" spans="1:7" x14ac:dyDescent="0.55000000000000004">
      <c r="A415" s="5">
        <v>41609</v>
      </c>
      <c r="B415">
        <v>6.7</v>
      </c>
      <c r="C415">
        <v>13.1</v>
      </c>
      <c r="D415">
        <v>137390</v>
      </c>
      <c r="E415">
        <v>36.5</v>
      </c>
      <c r="F415">
        <v>166.92116756741501</v>
      </c>
      <c r="G415" s="19">
        <f t="shared" si="6"/>
        <v>41639</v>
      </c>
    </row>
    <row r="416" spans="1:7" x14ac:dyDescent="0.55000000000000004">
      <c r="A416" s="5">
        <v>41640</v>
      </c>
      <c r="B416">
        <v>6.6</v>
      </c>
      <c r="C416">
        <v>12.7</v>
      </c>
      <c r="D416">
        <v>137567</v>
      </c>
      <c r="E416">
        <v>35.1</v>
      </c>
      <c r="F416">
        <v>167.85458517206999</v>
      </c>
      <c r="G416" s="19">
        <f t="shared" si="6"/>
        <v>41670</v>
      </c>
    </row>
    <row r="417" spans="1:7" x14ac:dyDescent="0.55000000000000004">
      <c r="A417" s="5">
        <v>41671</v>
      </c>
      <c r="B417">
        <v>6.7</v>
      </c>
      <c r="C417">
        <v>12.6</v>
      </c>
      <c r="D417">
        <v>137735</v>
      </c>
      <c r="E417">
        <v>36.5</v>
      </c>
      <c r="F417">
        <v>168.532909207101</v>
      </c>
      <c r="G417" s="19">
        <f t="shared" si="6"/>
        <v>41698</v>
      </c>
    </row>
    <row r="418" spans="1:7" x14ac:dyDescent="0.55000000000000004">
      <c r="A418" s="5">
        <v>41699</v>
      </c>
      <c r="B418">
        <v>6.7</v>
      </c>
      <c r="C418">
        <v>12.6</v>
      </c>
      <c r="D418">
        <v>137985</v>
      </c>
      <c r="E418">
        <v>35.299999999999997</v>
      </c>
      <c r="F418">
        <v>169.21347291920401</v>
      </c>
      <c r="G418" s="19">
        <f t="shared" si="6"/>
        <v>41729</v>
      </c>
    </row>
    <row r="419" spans="1:7" x14ac:dyDescent="0.55000000000000004">
      <c r="A419" s="5">
        <v>41730</v>
      </c>
      <c r="B419">
        <v>6.2</v>
      </c>
      <c r="C419">
        <v>12.3</v>
      </c>
      <c r="D419">
        <v>138312</v>
      </c>
      <c r="E419">
        <v>34.9</v>
      </c>
      <c r="F419">
        <v>169.95746742589299</v>
      </c>
      <c r="G419" s="19">
        <f t="shared" si="6"/>
        <v>41759</v>
      </c>
    </row>
    <row r="420" spans="1:7" x14ac:dyDescent="0.55000000000000004">
      <c r="A420" s="5">
        <v>41760</v>
      </c>
      <c r="B420">
        <v>6.3</v>
      </c>
      <c r="C420">
        <v>12.2</v>
      </c>
      <c r="D420">
        <v>138533</v>
      </c>
      <c r="E420">
        <v>34.4</v>
      </c>
      <c r="F420">
        <v>170.25086706441601</v>
      </c>
      <c r="G420" s="19">
        <f t="shared" si="6"/>
        <v>41790</v>
      </c>
    </row>
    <row r="421" spans="1:7" x14ac:dyDescent="0.55000000000000004">
      <c r="A421" s="5">
        <v>41791</v>
      </c>
      <c r="B421">
        <v>6.1</v>
      </c>
      <c r="C421">
        <v>12</v>
      </c>
      <c r="D421">
        <v>138857</v>
      </c>
      <c r="E421">
        <v>33.9</v>
      </c>
      <c r="F421">
        <v>170.550165294755</v>
      </c>
      <c r="G421" s="19">
        <f t="shared" si="6"/>
        <v>41820</v>
      </c>
    </row>
    <row r="422" spans="1:7" x14ac:dyDescent="0.55000000000000004">
      <c r="A422" s="5">
        <v>41821</v>
      </c>
      <c r="B422">
        <v>6.2</v>
      </c>
      <c r="C422">
        <v>12.1</v>
      </c>
      <c r="D422">
        <v>139084</v>
      </c>
      <c r="E422">
        <v>32.700000000000003</v>
      </c>
      <c r="F422">
        <v>170.639348172149</v>
      </c>
      <c r="G422" s="19">
        <f t="shared" si="6"/>
        <v>41851</v>
      </c>
    </row>
    <row r="423" spans="1:7" x14ac:dyDescent="0.55000000000000004">
      <c r="A423" s="5">
        <v>41852</v>
      </c>
      <c r="B423">
        <v>6.1</v>
      </c>
      <c r="C423">
        <v>12</v>
      </c>
      <c r="D423">
        <v>139272</v>
      </c>
      <c r="E423">
        <v>32</v>
      </c>
      <c r="F423">
        <v>170.74904259384499</v>
      </c>
      <c r="G423" s="19">
        <f t="shared" si="6"/>
        <v>41882</v>
      </c>
    </row>
    <row r="424" spans="1:7" x14ac:dyDescent="0.55000000000000004">
      <c r="A424" s="5">
        <v>41883</v>
      </c>
      <c r="B424">
        <v>5.9</v>
      </c>
      <c r="C424">
        <v>11.7</v>
      </c>
      <c r="D424">
        <v>139583</v>
      </c>
      <c r="E424">
        <v>31.9</v>
      </c>
      <c r="F424">
        <v>171.47762921212799</v>
      </c>
      <c r="G424" s="19">
        <f t="shared" si="6"/>
        <v>41912</v>
      </c>
    </row>
    <row r="425" spans="1:7" x14ac:dyDescent="0.55000000000000004">
      <c r="A425" s="5">
        <v>41913</v>
      </c>
      <c r="B425">
        <v>5.7</v>
      </c>
      <c r="C425">
        <v>11.5</v>
      </c>
      <c r="D425">
        <v>139841</v>
      </c>
      <c r="E425">
        <v>32.299999999999997</v>
      </c>
      <c r="F425">
        <v>172.411198667055</v>
      </c>
      <c r="G425" s="19">
        <f t="shared" si="6"/>
        <v>41943</v>
      </c>
    </row>
    <row r="426" spans="1:7" x14ac:dyDescent="0.55000000000000004">
      <c r="A426" s="5">
        <v>41944</v>
      </c>
      <c r="B426">
        <v>5.8</v>
      </c>
      <c r="C426">
        <v>11.4</v>
      </c>
      <c r="D426">
        <v>140127</v>
      </c>
      <c r="E426">
        <v>32.700000000000003</v>
      </c>
      <c r="F426">
        <v>173.185798581341</v>
      </c>
      <c r="G426" s="19">
        <f t="shared" si="6"/>
        <v>41973</v>
      </c>
    </row>
    <row r="427" spans="1:7" x14ac:dyDescent="0.55000000000000004">
      <c r="A427" s="5">
        <v>41974</v>
      </c>
      <c r="B427">
        <v>5.6</v>
      </c>
      <c r="C427">
        <v>11.2</v>
      </c>
      <c r="D427">
        <v>140396</v>
      </c>
      <c r="E427">
        <v>32.700000000000003</v>
      </c>
      <c r="F427">
        <v>174.22572139861899</v>
      </c>
      <c r="G427" s="19">
        <f t="shared" si="6"/>
        <v>42004</v>
      </c>
    </row>
    <row r="428" spans="1:7" x14ac:dyDescent="0.55000000000000004">
      <c r="A428" s="5">
        <v>42005</v>
      </c>
      <c r="B428">
        <v>5.7</v>
      </c>
      <c r="C428">
        <v>11.3</v>
      </c>
      <c r="D428">
        <v>140609</v>
      </c>
      <c r="E428">
        <v>31.9</v>
      </c>
      <c r="F428">
        <v>175.05628848880599</v>
      </c>
      <c r="G428" s="19">
        <f t="shared" si="6"/>
        <v>42035</v>
      </c>
    </row>
    <row r="429" spans="1:7" x14ac:dyDescent="0.55000000000000004">
      <c r="A429" s="5">
        <v>42036</v>
      </c>
      <c r="B429">
        <v>5.5</v>
      </c>
      <c r="C429">
        <v>11</v>
      </c>
      <c r="D429">
        <v>140857</v>
      </c>
      <c r="E429">
        <v>31.2</v>
      </c>
      <c r="F429">
        <v>176.37911852214</v>
      </c>
      <c r="G429" s="19">
        <f t="shared" si="6"/>
        <v>42063</v>
      </c>
    </row>
    <row r="430" spans="1:7" x14ac:dyDescent="0.55000000000000004">
      <c r="A430" s="5">
        <v>42064</v>
      </c>
      <c r="B430">
        <v>5.4</v>
      </c>
      <c r="C430">
        <v>10.8</v>
      </c>
      <c r="D430">
        <v>140934</v>
      </c>
      <c r="E430">
        <v>30.5</v>
      </c>
      <c r="F430">
        <v>177.049951280465</v>
      </c>
      <c r="G430" s="19">
        <f t="shared" si="6"/>
        <v>42094</v>
      </c>
    </row>
    <row r="431" spans="1:7" x14ac:dyDescent="0.55000000000000004">
      <c r="A431" s="5">
        <v>42095</v>
      </c>
      <c r="B431">
        <v>5.4</v>
      </c>
      <c r="C431">
        <v>10.8</v>
      </c>
      <c r="D431">
        <v>141234</v>
      </c>
      <c r="E431">
        <v>30.9</v>
      </c>
      <c r="F431">
        <v>177.765237531385</v>
      </c>
      <c r="G431" s="19">
        <f t="shared" si="6"/>
        <v>42124</v>
      </c>
    </row>
    <row r="432" spans="1:7" x14ac:dyDescent="0.55000000000000004">
      <c r="A432" s="5">
        <v>42125</v>
      </c>
      <c r="B432">
        <v>5.6</v>
      </c>
      <c r="C432">
        <v>10.9</v>
      </c>
      <c r="D432">
        <v>141553</v>
      </c>
      <c r="E432">
        <v>30.7</v>
      </c>
      <c r="F432">
        <v>178.315365459639</v>
      </c>
      <c r="G432" s="19">
        <f t="shared" si="6"/>
        <v>42155</v>
      </c>
    </row>
    <row r="433" spans="1:7" x14ac:dyDescent="0.55000000000000004">
      <c r="A433" s="5">
        <v>42156</v>
      </c>
      <c r="B433">
        <v>5.3</v>
      </c>
      <c r="C433">
        <v>10.4</v>
      </c>
      <c r="D433">
        <v>141723</v>
      </c>
      <c r="E433">
        <v>28.4</v>
      </c>
      <c r="F433">
        <v>178.85301184083099</v>
      </c>
      <c r="G433" s="19">
        <f t="shared" si="6"/>
        <v>42185</v>
      </c>
    </row>
    <row r="434" spans="1:7" x14ac:dyDescent="0.55000000000000004">
      <c r="A434" s="5">
        <v>42186</v>
      </c>
      <c r="B434">
        <v>5.2</v>
      </c>
      <c r="C434">
        <v>10.3</v>
      </c>
      <c r="D434">
        <v>142016</v>
      </c>
      <c r="E434">
        <v>28.1</v>
      </c>
      <c r="F434">
        <v>179.37149010609201</v>
      </c>
      <c r="G434" s="19">
        <f t="shared" si="6"/>
        <v>42216</v>
      </c>
    </row>
    <row r="435" spans="1:7" x14ac:dyDescent="0.55000000000000004">
      <c r="A435" s="5">
        <v>42217</v>
      </c>
      <c r="B435">
        <v>5.0999999999999996</v>
      </c>
      <c r="C435">
        <v>10.199999999999999</v>
      </c>
      <c r="D435">
        <v>142138</v>
      </c>
      <c r="E435">
        <v>28.3</v>
      </c>
      <c r="F435">
        <v>179.640706933948</v>
      </c>
      <c r="G435" s="19">
        <f t="shared" si="6"/>
        <v>42247</v>
      </c>
    </row>
    <row r="436" spans="1:7" x14ac:dyDescent="0.55000000000000004">
      <c r="A436" s="5">
        <v>42248</v>
      </c>
      <c r="B436">
        <v>5</v>
      </c>
      <c r="C436">
        <v>10</v>
      </c>
      <c r="D436">
        <v>142271</v>
      </c>
      <c r="E436">
        <v>26</v>
      </c>
      <c r="F436">
        <v>180.90780488482801</v>
      </c>
      <c r="G436" s="19">
        <f t="shared" si="6"/>
        <v>42277</v>
      </c>
    </row>
    <row r="437" spans="1:7" x14ac:dyDescent="0.55000000000000004">
      <c r="A437" s="5">
        <v>42278</v>
      </c>
      <c r="B437">
        <v>5</v>
      </c>
      <c r="C437">
        <v>9.8000000000000007</v>
      </c>
      <c r="D437">
        <v>142610</v>
      </c>
      <c r="E437">
        <v>27.5</v>
      </c>
      <c r="F437">
        <v>181.92307297929199</v>
      </c>
      <c r="G437" s="19">
        <f t="shared" si="6"/>
        <v>42308</v>
      </c>
    </row>
    <row r="438" spans="1:7" x14ac:dyDescent="0.55000000000000004">
      <c r="A438" s="5">
        <v>42309</v>
      </c>
      <c r="B438">
        <v>5.0999999999999996</v>
      </c>
      <c r="C438">
        <v>10</v>
      </c>
      <c r="D438">
        <v>142845</v>
      </c>
      <c r="E438">
        <v>27.9</v>
      </c>
      <c r="F438">
        <v>183.02786224291501</v>
      </c>
      <c r="G438" s="19">
        <f t="shared" si="6"/>
        <v>42338</v>
      </c>
    </row>
    <row r="439" spans="1:7" x14ac:dyDescent="0.55000000000000004">
      <c r="A439" s="5">
        <v>42339</v>
      </c>
      <c r="B439">
        <v>5</v>
      </c>
      <c r="C439">
        <v>9.9</v>
      </c>
      <c r="D439">
        <v>143125</v>
      </c>
      <c r="E439">
        <v>27.8</v>
      </c>
      <c r="F439">
        <v>183.88240059679401</v>
      </c>
      <c r="G439" s="19">
        <f t="shared" si="6"/>
        <v>42369</v>
      </c>
    </row>
    <row r="440" spans="1:7" x14ac:dyDescent="0.55000000000000004">
      <c r="A440" s="5">
        <v>42370</v>
      </c>
      <c r="B440">
        <v>4.9000000000000004</v>
      </c>
      <c r="C440">
        <v>9.8000000000000007</v>
      </c>
      <c r="D440">
        <v>143215</v>
      </c>
      <c r="E440">
        <v>29.1</v>
      </c>
      <c r="F440">
        <v>184.70530977268899</v>
      </c>
      <c r="G440" s="19">
        <f t="shared" si="6"/>
        <v>42400</v>
      </c>
    </row>
    <row r="441" spans="1:7" x14ac:dyDescent="0.55000000000000004">
      <c r="A441" s="5">
        <v>42401</v>
      </c>
      <c r="B441">
        <v>4.9000000000000004</v>
      </c>
      <c r="C441">
        <v>9.6999999999999993</v>
      </c>
      <c r="D441">
        <v>143447</v>
      </c>
      <c r="E441">
        <v>29.1</v>
      </c>
      <c r="F441">
        <v>185.47459289565899</v>
      </c>
      <c r="G441" s="19">
        <f t="shared" si="6"/>
        <v>42429</v>
      </c>
    </row>
    <row r="442" spans="1:7" x14ac:dyDescent="0.55000000000000004">
      <c r="A442" s="5">
        <v>42430</v>
      </c>
      <c r="B442">
        <v>5</v>
      </c>
      <c r="C442">
        <v>9.8000000000000007</v>
      </c>
      <c r="D442">
        <v>143681</v>
      </c>
      <c r="E442">
        <v>28.4</v>
      </c>
      <c r="F442">
        <v>186.25960859633099</v>
      </c>
      <c r="G442" s="19">
        <f t="shared" si="6"/>
        <v>42460</v>
      </c>
    </row>
    <row r="443" spans="1:7" x14ac:dyDescent="0.55000000000000004">
      <c r="A443" s="5">
        <v>42461</v>
      </c>
      <c r="B443">
        <v>5</v>
      </c>
      <c r="C443">
        <v>9.6999999999999993</v>
      </c>
      <c r="D443">
        <v>143892</v>
      </c>
      <c r="E443">
        <v>28.2</v>
      </c>
      <c r="F443">
        <v>187.028112919824</v>
      </c>
      <c r="G443" s="19">
        <f t="shared" si="6"/>
        <v>42490</v>
      </c>
    </row>
    <row r="444" spans="1:7" x14ac:dyDescent="0.55000000000000004">
      <c r="A444" s="5">
        <v>42491</v>
      </c>
      <c r="B444">
        <v>4.8</v>
      </c>
      <c r="C444">
        <v>9.9</v>
      </c>
      <c r="D444">
        <v>143907</v>
      </c>
      <c r="E444">
        <v>26.9</v>
      </c>
      <c r="F444">
        <v>187.48872831292499</v>
      </c>
      <c r="G444" s="19">
        <f t="shared" si="6"/>
        <v>42521</v>
      </c>
    </row>
    <row r="445" spans="1:7" x14ac:dyDescent="0.55000000000000004">
      <c r="A445" s="5">
        <v>42522</v>
      </c>
      <c r="B445">
        <v>4.9000000000000004</v>
      </c>
      <c r="C445">
        <v>9.5</v>
      </c>
      <c r="D445">
        <v>144189</v>
      </c>
      <c r="E445">
        <v>28.1</v>
      </c>
      <c r="F445">
        <v>188.084217490057</v>
      </c>
      <c r="G445" s="19">
        <f t="shared" si="6"/>
        <v>42551</v>
      </c>
    </row>
    <row r="446" spans="1:7" x14ac:dyDescent="0.55000000000000004">
      <c r="A446" s="5">
        <v>42552</v>
      </c>
      <c r="B446">
        <v>4.8</v>
      </c>
      <c r="C446">
        <v>9.6999999999999993</v>
      </c>
      <c r="D446">
        <v>144525</v>
      </c>
      <c r="E446">
        <v>27.9</v>
      </c>
      <c r="F446">
        <v>188.70287167933299</v>
      </c>
      <c r="G446" s="19">
        <f t="shared" si="6"/>
        <v>42582</v>
      </c>
    </row>
    <row r="447" spans="1:7" x14ac:dyDescent="0.55000000000000004">
      <c r="A447" s="5">
        <v>42583</v>
      </c>
      <c r="B447">
        <v>4.9000000000000004</v>
      </c>
      <c r="C447">
        <v>9.6</v>
      </c>
      <c r="D447">
        <v>144660</v>
      </c>
      <c r="E447">
        <v>27.3</v>
      </c>
      <c r="F447">
        <v>189.01737479337601</v>
      </c>
      <c r="G447" s="19">
        <f t="shared" si="6"/>
        <v>42613</v>
      </c>
    </row>
    <row r="448" spans="1:7" x14ac:dyDescent="0.55000000000000004">
      <c r="A448" s="5">
        <v>42614</v>
      </c>
      <c r="B448">
        <v>5</v>
      </c>
      <c r="C448">
        <v>9.6999999999999993</v>
      </c>
      <c r="D448">
        <v>144930</v>
      </c>
      <c r="E448">
        <v>26.8</v>
      </c>
      <c r="F448">
        <v>190.31944676455601</v>
      </c>
      <c r="G448" s="19">
        <f t="shared" si="6"/>
        <v>42643</v>
      </c>
    </row>
    <row r="449" spans="1:7" x14ac:dyDescent="0.55000000000000004">
      <c r="A449" s="5">
        <v>42644</v>
      </c>
      <c r="B449">
        <v>4.9000000000000004</v>
      </c>
      <c r="C449">
        <v>9.6</v>
      </c>
      <c r="D449">
        <v>145058</v>
      </c>
      <c r="E449">
        <v>26.4</v>
      </c>
      <c r="F449">
        <v>191.25126009313001</v>
      </c>
      <c r="G449" s="19">
        <f t="shared" si="6"/>
        <v>42674</v>
      </c>
    </row>
    <row r="450" spans="1:7" x14ac:dyDescent="0.55000000000000004">
      <c r="A450" s="5">
        <v>42675</v>
      </c>
      <c r="B450">
        <v>4.7</v>
      </c>
      <c r="C450">
        <v>9.4</v>
      </c>
      <c r="D450">
        <v>145228</v>
      </c>
      <c r="E450">
        <v>25.8</v>
      </c>
      <c r="F450">
        <v>192.490386253504</v>
      </c>
      <c r="G450" s="19">
        <f t="shared" si="6"/>
        <v>42704</v>
      </c>
    </row>
    <row r="451" spans="1:7" x14ac:dyDescent="0.55000000000000004">
      <c r="A451" s="5">
        <v>42705</v>
      </c>
      <c r="B451">
        <v>4.7</v>
      </c>
      <c r="C451">
        <v>9.1999999999999993</v>
      </c>
      <c r="D451">
        <v>145443</v>
      </c>
      <c r="E451">
        <v>26.1</v>
      </c>
      <c r="F451">
        <v>193.802918693842</v>
      </c>
      <c r="G451" s="19">
        <f t="shared" si="6"/>
        <v>42735</v>
      </c>
    </row>
    <row r="452" spans="1:7" x14ac:dyDescent="0.55000000000000004">
      <c r="A452" s="5">
        <v>42736</v>
      </c>
      <c r="B452">
        <v>4.7</v>
      </c>
      <c r="C452">
        <v>9.3000000000000007</v>
      </c>
      <c r="D452">
        <v>145695</v>
      </c>
      <c r="E452">
        <v>25</v>
      </c>
      <c r="F452">
        <v>195.05624829336799</v>
      </c>
      <c r="G452" s="19">
        <f t="shared" si="6"/>
        <v>42766</v>
      </c>
    </row>
    <row r="453" spans="1:7" x14ac:dyDescent="0.55000000000000004">
      <c r="A453" s="5">
        <v>42767</v>
      </c>
      <c r="B453">
        <v>4.7</v>
      </c>
      <c r="C453">
        <v>9.1</v>
      </c>
      <c r="D453">
        <v>145836</v>
      </c>
      <c r="E453">
        <v>25.3</v>
      </c>
      <c r="F453">
        <v>196.06467770886101</v>
      </c>
      <c r="G453" s="19">
        <f t="shared" si="6"/>
        <v>42794</v>
      </c>
    </row>
    <row r="454" spans="1:7" x14ac:dyDescent="0.55000000000000004">
      <c r="A454" s="5">
        <v>42795</v>
      </c>
      <c r="B454">
        <v>4.4000000000000004</v>
      </c>
      <c r="C454">
        <v>8.6999999999999993</v>
      </c>
      <c r="D454">
        <v>145963</v>
      </c>
      <c r="E454">
        <v>25.4</v>
      </c>
      <c r="F454">
        <v>196.89223497638099</v>
      </c>
      <c r="G454" s="19">
        <f t="shared" si="6"/>
        <v>42825</v>
      </c>
    </row>
    <row r="455" spans="1:7" x14ac:dyDescent="0.55000000000000004">
      <c r="A455" s="5">
        <v>42826</v>
      </c>
      <c r="B455">
        <v>4.4000000000000004</v>
      </c>
      <c r="C455">
        <v>8.6</v>
      </c>
      <c r="D455">
        <v>146176</v>
      </c>
      <c r="E455">
        <v>24.4</v>
      </c>
      <c r="F455">
        <v>197.46919578599301</v>
      </c>
      <c r="G455" s="19">
        <f t="shared" si="6"/>
        <v>42855</v>
      </c>
    </row>
    <row r="456" spans="1:7" x14ac:dyDescent="0.55000000000000004">
      <c r="A456" s="5">
        <v>42856</v>
      </c>
      <c r="B456">
        <v>4.4000000000000004</v>
      </c>
      <c r="C456">
        <v>8.5</v>
      </c>
      <c r="D456">
        <v>146304</v>
      </c>
      <c r="E456">
        <v>25</v>
      </c>
      <c r="F456">
        <v>198.16440167558801</v>
      </c>
      <c r="G456" s="19">
        <f t="shared" ref="G456:G519" si="7">IF($A456="","",EOMONTH($A456,0))</f>
        <v>42886</v>
      </c>
    </row>
    <row r="457" spans="1:7" x14ac:dyDescent="0.55000000000000004">
      <c r="A457" s="5">
        <v>42887</v>
      </c>
      <c r="B457">
        <v>4.3</v>
      </c>
      <c r="C457">
        <v>8.5</v>
      </c>
      <c r="D457">
        <v>146533</v>
      </c>
      <c r="E457">
        <v>25.1</v>
      </c>
      <c r="F457">
        <v>198.79577974100101</v>
      </c>
      <c r="G457" s="19">
        <f t="shared" si="7"/>
        <v>42916</v>
      </c>
    </row>
    <row r="458" spans="1:7" x14ac:dyDescent="0.55000000000000004">
      <c r="A458" s="5">
        <v>42917</v>
      </c>
      <c r="B458">
        <v>4.3</v>
      </c>
      <c r="C458">
        <v>8.5</v>
      </c>
      <c r="D458">
        <v>146737</v>
      </c>
      <c r="E458">
        <v>24.9</v>
      </c>
      <c r="F458">
        <v>199.85152738634301</v>
      </c>
      <c r="G458" s="19">
        <f t="shared" si="7"/>
        <v>42947</v>
      </c>
    </row>
    <row r="459" spans="1:7" x14ac:dyDescent="0.55000000000000004">
      <c r="A459" s="5">
        <v>42948</v>
      </c>
      <c r="B459">
        <v>4.4000000000000004</v>
      </c>
      <c r="C459">
        <v>8.6</v>
      </c>
      <c r="D459">
        <v>146924</v>
      </c>
      <c r="E459">
        <v>24.3</v>
      </c>
      <c r="F459">
        <v>200.20674469418</v>
      </c>
      <c r="G459" s="19">
        <f t="shared" si="7"/>
        <v>42978</v>
      </c>
    </row>
    <row r="460" spans="1:7" x14ac:dyDescent="0.55000000000000004">
      <c r="A460" s="5">
        <v>42979</v>
      </c>
      <c r="B460">
        <v>4.2</v>
      </c>
      <c r="C460">
        <v>8.3000000000000007</v>
      </c>
      <c r="D460">
        <v>146942</v>
      </c>
      <c r="E460">
        <v>26.4</v>
      </c>
      <c r="F460">
        <v>202.18881772505199</v>
      </c>
      <c r="G460" s="19">
        <f t="shared" si="7"/>
        <v>43008</v>
      </c>
    </row>
    <row r="461" spans="1:7" x14ac:dyDescent="0.55000000000000004">
      <c r="A461" s="5">
        <v>43009</v>
      </c>
      <c r="B461">
        <v>4.0999999999999996</v>
      </c>
      <c r="C461">
        <v>8</v>
      </c>
      <c r="D461">
        <v>147202</v>
      </c>
      <c r="E461">
        <v>25.5</v>
      </c>
      <c r="F461">
        <v>203.41724796475799</v>
      </c>
      <c r="G461" s="19">
        <f t="shared" si="7"/>
        <v>43039</v>
      </c>
    </row>
    <row r="462" spans="1:7" x14ac:dyDescent="0.55000000000000004">
      <c r="A462" s="5">
        <v>43040</v>
      </c>
      <c r="B462">
        <v>4.2</v>
      </c>
      <c r="C462">
        <v>8</v>
      </c>
      <c r="D462">
        <v>147422</v>
      </c>
      <c r="E462">
        <v>25.1</v>
      </c>
      <c r="F462">
        <v>204.732538934231</v>
      </c>
      <c r="G462" s="19">
        <f t="shared" si="7"/>
        <v>43069</v>
      </c>
    </row>
    <row r="463" spans="1:7" x14ac:dyDescent="0.55000000000000004">
      <c r="A463" s="5">
        <v>43070</v>
      </c>
      <c r="B463">
        <v>4.0999999999999996</v>
      </c>
      <c r="C463">
        <v>8.1</v>
      </c>
      <c r="D463">
        <v>147596</v>
      </c>
      <c r="E463">
        <v>23.8</v>
      </c>
      <c r="F463">
        <v>205.91676315025299</v>
      </c>
      <c r="G463" s="19">
        <f t="shared" si="7"/>
        <v>43100</v>
      </c>
    </row>
    <row r="464" spans="1:7" x14ac:dyDescent="0.55000000000000004">
      <c r="A464" s="5">
        <v>43101</v>
      </c>
      <c r="B464">
        <v>4.0999999999999996</v>
      </c>
      <c r="C464">
        <v>8.1999999999999993</v>
      </c>
      <c r="D464">
        <v>147767</v>
      </c>
      <c r="E464">
        <v>23.9</v>
      </c>
      <c r="F464">
        <v>207.351294048125</v>
      </c>
      <c r="G464" s="19">
        <f t="shared" si="7"/>
        <v>43131</v>
      </c>
    </row>
    <row r="465" spans="1:7" x14ac:dyDescent="0.55000000000000004">
      <c r="A465" s="5">
        <v>43132</v>
      </c>
      <c r="B465">
        <v>4.0999999999999996</v>
      </c>
      <c r="C465">
        <v>8.1999999999999993</v>
      </c>
      <c r="D465">
        <v>148097</v>
      </c>
      <c r="E465">
        <v>22.9</v>
      </c>
      <c r="F465">
        <v>209.03597904560701</v>
      </c>
      <c r="G465" s="19">
        <f t="shared" si="7"/>
        <v>43159</v>
      </c>
    </row>
    <row r="466" spans="1:7" x14ac:dyDescent="0.55000000000000004">
      <c r="A466" s="5">
        <v>43160</v>
      </c>
      <c r="B466">
        <v>4</v>
      </c>
      <c r="C466">
        <v>7.9</v>
      </c>
      <c r="D466">
        <v>148279</v>
      </c>
      <c r="E466">
        <v>24.2</v>
      </c>
      <c r="F466">
        <v>209.935108331744</v>
      </c>
      <c r="G466" s="19">
        <f t="shared" si="7"/>
        <v>43190</v>
      </c>
    </row>
    <row r="467" spans="1:7" x14ac:dyDescent="0.55000000000000004">
      <c r="A467" s="5">
        <v>43191</v>
      </c>
      <c r="B467">
        <v>3.9</v>
      </c>
      <c r="C467">
        <v>7.8</v>
      </c>
      <c r="D467">
        <v>148475</v>
      </c>
      <c r="E467">
        <v>23</v>
      </c>
      <c r="F467">
        <v>210.394047113157</v>
      </c>
      <c r="G467" s="19">
        <f t="shared" si="7"/>
        <v>43220</v>
      </c>
    </row>
    <row r="468" spans="1:7" x14ac:dyDescent="0.55000000000000004">
      <c r="A468" s="5">
        <v>43221</v>
      </c>
      <c r="B468">
        <v>3.8</v>
      </c>
      <c r="C468">
        <v>7.7</v>
      </c>
      <c r="D468">
        <v>148745</v>
      </c>
      <c r="E468">
        <v>21.3</v>
      </c>
      <c r="F468">
        <v>210.91628373775299</v>
      </c>
      <c r="G468" s="19">
        <f t="shared" si="7"/>
        <v>43251</v>
      </c>
    </row>
    <row r="469" spans="1:7" x14ac:dyDescent="0.55000000000000004">
      <c r="A469" s="5">
        <v>43252</v>
      </c>
      <c r="B469">
        <v>4</v>
      </c>
      <c r="C469">
        <v>7.8</v>
      </c>
      <c r="D469">
        <v>149007</v>
      </c>
      <c r="E469">
        <v>21.2</v>
      </c>
      <c r="F469">
        <v>211.40125304611999</v>
      </c>
      <c r="G469" s="19">
        <f t="shared" si="7"/>
        <v>43281</v>
      </c>
    </row>
    <row r="470" spans="1:7" x14ac:dyDescent="0.55000000000000004">
      <c r="A470" s="5">
        <v>43282</v>
      </c>
      <c r="B470">
        <v>3.9</v>
      </c>
      <c r="C470">
        <v>7.5</v>
      </c>
      <c r="D470">
        <v>149185</v>
      </c>
      <c r="E470">
        <v>23.1</v>
      </c>
      <c r="F470">
        <v>211.71985698056</v>
      </c>
      <c r="G470" s="19">
        <f t="shared" si="7"/>
        <v>43312</v>
      </c>
    </row>
    <row r="471" spans="1:7" x14ac:dyDescent="0.55000000000000004">
      <c r="A471" s="5">
        <v>43313</v>
      </c>
      <c r="B471">
        <v>3.8</v>
      </c>
      <c r="C471">
        <v>7.4</v>
      </c>
      <c r="D471">
        <v>149467</v>
      </c>
      <c r="E471">
        <v>22.6</v>
      </c>
      <c r="F471">
        <v>211.39671069698301</v>
      </c>
      <c r="G471" s="19">
        <f t="shared" si="7"/>
        <v>43343</v>
      </c>
    </row>
    <row r="472" spans="1:7" x14ac:dyDescent="0.55000000000000004">
      <c r="A472" s="5">
        <v>43344</v>
      </c>
      <c r="B472">
        <v>3.7</v>
      </c>
      <c r="C472">
        <v>7.5</v>
      </c>
      <c r="D472">
        <v>149575</v>
      </c>
      <c r="E472">
        <v>24.1</v>
      </c>
      <c r="F472">
        <v>212.71239267531101</v>
      </c>
      <c r="G472" s="19">
        <f t="shared" si="7"/>
        <v>43373</v>
      </c>
    </row>
    <row r="473" spans="1:7" x14ac:dyDescent="0.55000000000000004">
      <c r="A473" s="5">
        <v>43374</v>
      </c>
      <c r="B473">
        <v>3.8</v>
      </c>
      <c r="C473">
        <v>7.5</v>
      </c>
      <c r="D473">
        <v>149852</v>
      </c>
      <c r="E473">
        <v>22.4</v>
      </c>
      <c r="F473">
        <v>213.48702292480999</v>
      </c>
      <c r="G473" s="19">
        <f t="shared" si="7"/>
        <v>43404</v>
      </c>
    </row>
    <row r="474" spans="1:7" x14ac:dyDescent="0.55000000000000004">
      <c r="A474" s="5">
        <v>43405</v>
      </c>
      <c r="B474">
        <v>3.7</v>
      </c>
      <c r="C474">
        <v>7.6</v>
      </c>
      <c r="D474">
        <v>150048</v>
      </c>
      <c r="E474">
        <v>21.7</v>
      </c>
      <c r="F474">
        <v>213.90017195157799</v>
      </c>
      <c r="G474" s="19">
        <f t="shared" si="7"/>
        <v>43434</v>
      </c>
    </row>
    <row r="475" spans="1:7" x14ac:dyDescent="0.55000000000000004">
      <c r="A475" s="5">
        <v>43435</v>
      </c>
      <c r="B475">
        <v>3.9</v>
      </c>
      <c r="C475">
        <v>7.6</v>
      </c>
      <c r="D475">
        <v>150275</v>
      </c>
      <c r="E475">
        <v>21.8</v>
      </c>
      <c r="F475">
        <v>214.20474105882801</v>
      </c>
      <c r="G475" s="19">
        <f t="shared" si="7"/>
        <v>43465</v>
      </c>
    </row>
    <row r="476" spans="1:7" x14ac:dyDescent="0.55000000000000004">
      <c r="A476" s="5">
        <v>43466</v>
      </c>
      <c r="B476">
        <v>4</v>
      </c>
      <c r="C476">
        <v>8.1</v>
      </c>
      <c r="D476">
        <v>150587</v>
      </c>
      <c r="E476">
        <v>20.5</v>
      </c>
      <c r="F476">
        <v>214.37011718670101</v>
      </c>
      <c r="G476" s="19">
        <f t="shared" si="7"/>
        <v>43496</v>
      </c>
    </row>
    <row r="477" spans="1:7" x14ac:dyDescent="0.55000000000000004">
      <c r="A477" s="5">
        <v>43497</v>
      </c>
      <c r="B477">
        <v>3.8</v>
      </c>
      <c r="C477">
        <v>7.3</v>
      </c>
      <c r="D477">
        <v>150643</v>
      </c>
      <c r="E477">
        <v>21.7</v>
      </c>
      <c r="F477">
        <v>214.899473045165</v>
      </c>
      <c r="G477" s="19">
        <f t="shared" si="7"/>
        <v>43524</v>
      </c>
    </row>
    <row r="478" spans="1:7" x14ac:dyDescent="0.55000000000000004">
      <c r="A478" s="5">
        <v>43525</v>
      </c>
      <c r="B478">
        <v>3.8</v>
      </c>
      <c r="C478">
        <v>7.3</v>
      </c>
      <c r="D478">
        <v>150796</v>
      </c>
      <c r="E478">
        <v>22.2</v>
      </c>
      <c r="F478">
        <v>215.18951553727601</v>
      </c>
      <c r="G478" s="19">
        <f t="shared" si="7"/>
        <v>43555</v>
      </c>
    </row>
    <row r="479" spans="1:7" x14ac:dyDescent="0.55000000000000004">
      <c r="A479" s="5">
        <v>43556</v>
      </c>
      <c r="B479">
        <v>3.6</v>
      </c>
      <c r="C479">
        <v>7.3</v>
      </c>
      <c r="D479">
        <v>151012</v>
      </c>
      <c r="E479">
        <v>22.9</v>
      </c>
      <c r="F479">
        <v>215.58026837183499</v>
      </c>
      <c r="G479" s="19">
        <f t="shared" si="7"/>
        <v>43585</v>
      </c>
    </row>
    <row r="480" spans="1:7" x14ac:dyDescent="0.55000000000000004">
      <c r="A480" s="5">
        <v>43586</v>
      </c>
      <c r="B480">
        <v>3.6</v>
      </c>
      <c r="C480">
        <v>7.1</v>
      </c>
      <c r="D480">
        <v>151074</v>
      </c>
      <c r="E480">
        <v>24.1</v>
      </c>
      <c r="F480">
        <v>215.87126906081099</v>
      </c>
      <c r="G480" s="19">
        <f t="shared" si="7"/>
        <v>43616</v>
      </c>
    </row>
    <row r="481" spans="1:7" x14ac:dyDescent="0.55000000000000004">
      <c r="A481" s="5">
        <v>43617</v>
      </c>
      <c r="B481">
        <v>3.7</v>
      </c>
      <c r="C481">
        <v>7.2</v>
      </c>
      <c r="D481">
        <v>151252</v>
      </c>
      <c r="E481">
        <v>22.2</v>
      </c>
      <c r="F481">
        <v>216.01471482999</v>
      </c>
      <c r="G481" s="19">
        <f t="shared" si="7"/>
        <v>43646</v>
      </c>
    </row>
    <row r="482" spans="1:7" x14ac:dyDescent="0.55000000000000004">
      <c r="A482" s="5">
        <v>43647</v>
      </c>
      <c r="B482">
        <v>3.7</v>
      </c>
      <c r="C482">
        <v>7</v>
      </c>
      <c r="D482">
        <v>151418</v>
      </c>
      <c r="E482">
        <v>19.600000000000001</v>
      </c>
      <c r="F482">
        <v>216.09079002700699</v>
      </c>
      <c r="G482" s="19">
        <f t="shared" si="7"/>
        <v>43677</v>
      </c>
    </row>
    <row r="483" spans="1:7" x14ac:dyDescent="0.55000000000000004">
      <c r="A483" s="5">
        <v>43678</v>
      </c>
      <c r="B483">
        <v>3.7</v>
      </c>
      <c r="C483">
        <v>7.2</v>
      </c>
      <c r="D483">
        <v>151637</v>
      </c>
      <c r="E483">
        <v>22.1</v>
      </c>
      <c r="F483">
        <v>215.753116212527</v>
      </c>
      <c r="G483" s="19">
        <f t="shared" si="7"/>
        <v>43708</v>
      </c>
    </row>
    <row r="484" spans="1:7" x14ac:dyDescent="0.55000000000000004">
      <c r="A484" s="5">
        <v>43709</v>
      </c>
      <c r="B484">
        <v>3.5</v>
      </c>
      <c r="C484">
        <v>6.9</v>
      </c>
      <c r="D484">
        <v>151817</v>
      </c>
      <c r="E484">
        <v>22</v>
      </c>
      <c r="F484" t="e">
        <v>#N/A</v>
      </c>
      <c r="G484" s="19">
        <f t="shared" si="7"/>
        <v>43738</v>
      </c>
    </row>
    <row r="485" spans="1:7" x14ac:dyDescent="0.55000000000000004">
      <c r="A485" s="5">
        <v>43739</v>
      </c>
      <c r="B485">
        <v>3.6</v>
      </c>
      <c r="C485">
        <v>7</v>
      </c>
      <c r="D485">
        <v>151945</v>
      </c>
      <c r="E485">
        <v>21.8</v>
      </c>
      <c r="F485" t="e">
        <v>#N/A</v>
      </c>
      <c r="G485" s="19">
        <f t="shared" si="7"/>
        <v>43769</v>
      </c>
    </row>
    <row r="486" spans="1:7" x14ac:dyDescent="0.55000000000000004">
      <c r="A486" s="5"/>
      <c r="G486" s="19" t="str">
        <f t="shared" si="7"/>
        <v/>
      </c>
    </row>
    <row r="487" spans="1:7" x14ac:dyDescent="0.55000000000000004">
      <c r="A487" s="5"/>
      <c r="G487" s="19" t="str">
        <f t="shared" si="7"/>
        <v/>
      </c>
    </row>
    <row r="488" spans="1:7" x14ac:dyDescent="0.55000000000000004">
      <c r="A488" s="5"/>
      <c r="G488" s="19" t="str">
        <f t="shared" si="7"/>
        <v/>
      </c>
    </row>
    <row r="489" spans="1:7" x14ac:dyDescent="0.55000000000000004">
      <c r="A489" s="5"/>
      <c r="G489" s="19" t="str">
        <f t="shared" si="7"/>
        <v/>
      </c>
    </row>
    <row r="490" spans="1:7" x14ac:dyDescent="0.55000000000000004">
      <c r="A490" s="5"/>
      <c r="G490" s="19" t="str">
        <f t="shared" si="7"/>
        <v/>
      </c>
    </row>
    <row r="491" spans="1:7" x14ac:dyDescent="0.55000000000000004">
      <c r="A491" s="5"/>
      <c r="G491" s="19" t="str">
        <f t="shared" si="7"/>
        <v/>
      </c>
    </row>
    <row r="492" spans="1:7" x14ac:dyDescent="0.55000000000000004">
      <c r="A492" s="5"/>
      <c r="G492" s="19" t="str">
        <f t="shared" si="7"/>
        <v/>
      </c>
    </row>
    <row r="493" spans="1:7" x14ac:dyDescent="0.55000000000000004">
      <c r="A493" s="5"/>
      <c r="G493" s="19" t="str">
        <f t="shared" si="7"/>
        <v/>
      </c>
    </row>
    <row r="494" spans="1:7" x14ac:dyDescent="0.55000000000000004">
      <c r="A494" s="5"/>
      <c r="G494" s="19" t="str">
        <f t="shared" si="7"/>
        <v/>
      </c>
    </row>
    <row r="495" spans="1:7" x14ac:dyDescent="0.55000000000000004">
      <c r="A495" s="5"/>
      <c r="G495" s="19" t="str">
        <f t="shared" si="7"/>
        <v/>
      </c>
    </row>
    <row r="496" spans="1:7" x14ac:dyDescent="0.55000000000000004">
      <c r="A496" s="5"/>
      <c r="G496" s="19" t="str">
        <f t="shared" si="7"/>
        <v/>
      </c>
    </row>
    <row r="497" spans="1:7" x14ac:dyDescent="0.55000000000000004">
      <c r="A497" s="5"/>
      <c r="G497" s="19" t="str">
        <f t="shared" si="7"/>
        <v/>
      </c>
    </row>
    <row r="498" spans="1:7" x14ac:dyDescent="0.55000000000000004">
      <c r="A498" s="5"/>
      <c r="G498" s="19" t="str">
        <f t="shared" si="7"/>
        <v/>
      </c>
    </row>
    <row r="499" spans="1:7" x14ac:dyDescent="0.55000000000000004">
      <c r="A499" s="5"/>
      <c r="G499" s="19" t="str">
        <f t="shared" si="7"/>
        <v/>
      </c>
    </row>
    <row r="500" spans="1:7" x14ac:dyDescent="0.55000000000000004">
      <c r="A500" s="5"/>
      <c r="G500" s="19" t="str">
        <f t="shared" si="7"/>
        <v/>
      </c>
    </row>
    <row r="501" spans="1:7" x14ac:dyDescent="0.55000000000000004">
      <c r="A501" s="5"/>
      <c r="G501" s="19" t="str">
        <f t="shared" si="7"/>
        <v/>
      </c>
    </row>
    <row r="502" spans="1:7" x14ac:dyDescent="0.55000000000000004">
      <c r="A502" s="5"/>
      <c r="G502" s="19" t="str">
        <f t="shared" si="7"/>
        <v/>
      </c>
    </row>
    <row r="503" spans="1:7" x14ac:dyDescent="0.55000000000000004">
      <c r="A503" s="5"/>
      <c r="G503" s="19" t="str">
        <f t="shared" si="7"/>
        <v/>
      </c>
    </row>
    <row r="504" spans="1:7" x14ac:dyDescent="0.55000000000000004">
      <c r="A504" s="5"/>
      <c r="G504" s="19" t="str">
        <f t="shared" si="7"/>
        <v/>
      </c>
    </row>
    <row r="505" spans="1:7" x14ac:dyDescent="0.55000000000000004">
      <c r="A505" s="5"/>
      <c r="G505" s="19" t="str">
        <f t="shared" si="7"/>
        <v/>
      </c>
    </row>
    <row r="506" spans="1:7" x14ac:dyDescent="0.55000000000000004">
      <c r="A506" s="5"/>
      <c r="G506" s="19" t="str">
        <f t="shared" si="7"/>
        <v/>
      </c>
    </row>
    <row r="507" spans="1:7" x14ac:dyDescent="0.55000000000000004">
      <c r="A507" s="5"/>
      <c r="G507" s="19" t="str">
        <f t="shared" si="7"/>
        <v/>
      </c>
    </row>
    <row r="508" spans="1:7" x14ac:dyDescent="0.55000000000000004">
      <c r="A508" s="5"/>
      <c r="G508" s="19" t="str">
        <f t="shared" si="7"/>
        <v/>
      </c>
    </row>
    <row r="509" spans="1:7" x14ac:dyDescent="0.55000000000000004">
      <c r="A509" s="5"/>
      <c r="G509" s="19" t="str">
        <f t="shared" si="7"/>
        <v/>
      </c>
    </row>
    <row r="510" spans="1:7" x14ac:dyDescent="0.55000000000000004">
      <c r="A510" s="5"/>
      <c r="G510" s="19" t="str">
        <f t="shared" si="7"/>
        <v/>
      </c>
    </row>
    <row r="511" spans="1:7" x14ac:dyDescent="0.55000000000000004">
      <c r="A511" s="5"/>
      <c r="G511" s="19" t="str">
        <f t="shared" si="7"/>
        <v/>
      </c>
    </row>
    <row r="512" spans="1:7" x14ac:dyDescent="0.55000000000000004">
      <c r="A512" s="5"/>
      <c r="G512" s="19" t="str">
        <f t="shared" si="7"/>
        <v/>
      </c>
    </row>
    <row r="513" spans="1:7" x14ac:dyDescent="0.55000000000000004">
      <c r="A513" s="5"/>
      <c r="G513" s="19" t="str">
        <f t="shared" si="7"/>
        <v/>
      </c>
    </row>
    <row r="514" spans="1:7" x14ac:dyDescent="0.55000000000000004">
      <c r="A514" s="5"/>
      <c r="G514" s="19" t="str">
        <f t="shared" si="7"/>
        <v/>
      </c>
    </row>
    <row r="515" spans="1:7" x14ac:dyDescent="0.55000000000000004">
      <c r="A515" s="5"/>
      <c r="G515" s="19" t="str">
        <f t="shared" si="7"/>
        <v/>
      </c>
    </row>
    <row r="516" spans="1:7" x14ac:dyDescent="0.55000000000000004">
      <c r="A516" s="5"/>
      <c r="G516" s="19" t="str">
        <f t="shared" si="7"/>
        <v/>
      </c>
    </row>
    <row r="517" spans="1:7" x14ac:dyDescent="0.55000000000000004">
      <c r="A517" s="5"/>
      <c r="G517" s="19" t="str">
        <f t="shared" si="7"/>
        <v/>
      </c>
    </row>
    <row r="518" spans="1:7" x14ac:dyDescent="0.55000000000000004">
      <c r="A518" s="5"/>
      <c r="G518" s="19" t="str">
        <f t="shared" si="7"/>
        <v/>
      </c>
    </row>
    <row r="519" spans="1:7" x14ac:dyDescent="0.55000000000000004">
      <c r="A519" s="5"/>
      <c r="G519" s="19" t="str">
        <f t="shared" si="7"/>
        <v/>
      </c>
    </row>
    <row r="520" spans="1:7" x14ac:dyDescent="0.55000000000000004">
      <c r="A520" s="5"/>
      <c r="G520" s="19" t="str">
        <f t="shared" ref="G520:G583" si="8">IF($A520="","",EOMONTH($A520,0))</f>
        <v/>
      </c>
    </row>
    <row r="521" spans="1:7" x14ac:dyDescent="0.55000000000000004">
      <c r="A521" s="5"/>
      <c r="G521" s="19" t="str">
        <f t="shared" si="8"/>
        <v/>
      </c>
    </row>
    <row r="522" spans="1:7" x14ac:dyDescent="0.55000000000000004">
      <c r="A522" s="5"/>
      <c r="G522" s="19" t="str">
        <f t="shared" si="8"/>
        <v/>
      </c>
    </row>
    <row r="523" spans="1:7" x14ac:dyDescent="0.55000000000000004">
      <c r="A523" s="5"/>
      <c r="G523" s="19" t="str">
        <f t="shared" si="8"/>
        <v/>
      </c>
    </row>
    <row r="524" spans="1:7" x14ac:dyDescent="0.55000000000000004">
      <c r="A524" s="5"/>
      <c r="G524" s="19" t="str">
        <f t="shared" si="8"/>
        <v/>
      </c>
    </row>
    <row r="525" spans="1:7" x14ac:dyDescent="0.55000000000000004">
      <c r="A525" s="5"/>
      <c r="G525" s="19" t="str">
        <f t="shared" si="8"/>
        <v/>
      </c>
    </row>
    <row r="526" spans="1:7" x14ac:dyDescent="0.55000000000000004">
      <c r="A526" s="5"/>
      <c r="G526" s="19" t="str">
        <f t="shared" si="8"/>
        <v/>
      </c>
    </row>
    <row r="527" spans="1:7" x14ac:dyDescent="0.55000000000000004">
      <c r="A527" s="5"/>
      <c r="G527" s="19" t="str">
        <f t="shared" si="8"/>
        <v/>
      </c>
    </row>
    <row r="528" spans="1:7" x14ac:dyDescent="0.55000000000000004">
      <c r="A528" s="5"/>
      <c r="G528" s="19" t="str">
        <f t="shared" si="8"/>
        <v/>
      </c>
    </row>
    <row r="529" spans="1:7" x14ac:dyDescent="0.55000000000000004">
      <c r="A529" s="5"/>
      <c r="G529" s="19" t="str">
        <f t="shared" si="8"/>
        <v/>
      </c>
    </row>
    <row r="530" spans="1:7" x14ac:dyDescent="0.55000000000000004">
      <c r="A530" s="5"/>
      <c r="G530" s="19" t="str">
        <f t="shared" si="8"/>
        <v/>
      </c>
    </row>
    <row r="531" spans="1:7" x14ac:dyDescent="0.55000000000000004">
      <c r="A531" s="5"/>
      <c r="G531" s="19" t="str">
        <f t="shared" si="8"/>
        <v/>
      </c>
    </row>
    <row r="532" spans="1:7" x14ac:dyDescent="0.55000000000000004">
      <c r="A532" s="5"/>
      <c r="G532" s="19" t="str">
        <f t="shared" si="8"/>
        <v/>
      </c>
    </row>
    <row r="533" spans="1:7" x14ac:dyDescent="0.55000000000000004">
      <c r="A533" s="5"/>
      <c r="G533" s="19" t="str">
        <f t="shared" si="8"/>
        <v/>
      </c>
    </row>
    <row r="534" spans="1:7" x14ac:dyDescent="0.55000000000000004">
      <c r="A534" s="5"/>
      <c r="G534" s="19" t="str">
        <f t="shared" si="8"/>
        <v/>
      </c>
    </row>
    <row r="535" spans="1:7" x14ac:dyDescent="0.55000000000000004">
      <c r="A535" s="5"/>
      <c r="G535" s="19" t="str">
        <f t="shared" si="8"/>
        <v/>
      </c>
    </row>
    <row r="536" spans="1:7" x14ac:dyDescent="0.55000000000000004">
      <c r="A536" s="5"/>
      <c r="G536" s="19" t="str">
        <f t="shared" si="8"/>
        <v/>
      </c>
    </row>
    <row r="537" spans="1:7" x14ac:dyDescent="0.55000000000000004">
      <c r="A537" s="5"/>
      <c r="G537" s="19" t="str">
        <f t="shared" si="8"/>
        <v/>
      </c>
    </row>
    <row r="538" spans="1:7" x14ac:dyDescent="0.55000000000000004">
      <c r="A538" s="5"/>
      <c r="G538" s="19" t="str">
        <f t="shared" si="8"/>
        <v/>
      </c>
    </row>
    <row r="539" spans="1:7" x14ac:dyDescent="0.55000000000000004">
      <c r="A539" s="5"/>
      <c r="G539" s="19" t="str">
        <f t="shared" si="8"/>
        <v/>
      </c>
    </row>
    <row r="540" spans="1:7" x14ac:dyDescent="0.55000000000000004">
      <c r="A540" s="5"/>
      <c r="G540" s="19" t="str">
        <f t="shared" si="8"/>
        <v/>
      </c>
    </row>
    <row r="541" spans="1:7" x14ac:dyDescent="0.55000000000000004">
      <c r="A541" s="5"/>
      <c r="G541" s="19" t="str">
        <f t="shared" si="8"/>
        <v/>
      </c>
    </row>
    <row r="542" spans="1:7" x14ac:dyDescent="0.55000000000000004">
      <c r="A542" s="5"/>
      <c r="G542" s="19" t="str">
        <f t="shared" si="8"/>
        <v/>
      </c>
    </row>
    <row r="543" spans="1:7" x14ac:dyDescent="0.55000000000000004">
      <c r="A543" s="5"/>
      <c r="G543" s="19" t="str">
        <f t="shared" si="8"/>
        <v/>
      </c>
    </row>
    <row r="544" spans="1:7" x14ac:dyDescent="0.55000000000000004">
      <c r="A544" s="5"/>
      <c r="G544" s="19" t="str">
        <f t="shared" si="8"/>
        <v/>
      </c>
    </row>
    <row r="545" spans="1:7" x14ac:dyDescent="0.55000000000000004">
      <c r="A545" s="5"/>
      <c r="G545" s="19" t="str">
        <f t="shared" si="8"/>
        <v/>
      </c>
    </row>
    <row r="546" spans="1:7" x14ac:dyDescent="0.55000000000000004">
      <c r="A546" s="5"/>
      <c r="G546" s="19" t="str">
        <f t="shared" si="8"/>
        <v/>
      </c>
    </row>
    <row r="547" spans="1:7" x14ac:dyDescent="0.55000000000000004">
      <c r="A547" s="5"/>
      <c r="G547" s="19" t="str">
        <f t="shared" si="8"/>
        <v/>
      </c>
    </row>
    <row r="548" spans="1:7" x14ac:dyDescent="0.55000000000000004">
      <c r="A548" s="5"/>
      <c r="G548" s="19" t="str">
        <f t="shared" si="8"/>
        <v/>
      </c>
    </row>
    <row r="549" spans="1:7" x14ac:dyDescent="0.55000000000000004">
      <c r="A549" s="5"/>
      <c r="G549" s="19" t="str">
        <f t="shared" si="8"/>
        <v/>
      </c>
    </row>
    <row r="550" spans="1:7" x14ac:dyDescent="0.55000000000000004">
      <c r="A550" s="5"/>
      <c r="G550" s="19" t="str">
        <f t="shared" si="8"/>
        <v/>
      </c>
    </row>
    <row r="551" spans="1:7" x14ac:dyDescent="0.55000000000000004">
      <c r="A551" s="5"/>
      <c r="G551" s="19" t="str">
        <f t="shared" si="8"/>
        <v/>
      </c>
    </row>
    <row r="552" spans="1:7" x14ac:dyDescent="0.55000000000000004">
      <c r="A552" s="5"/>
      <c r="G552" s="19" t="str">
        <f t="shared" si="8"/>
        <v/>
      </c>
    </row>
    <row r="553" spans="1:7" x14ac:dyDescent="0.55000000000000004">
      <c r="A553" s="5"/>
      <c r="G553" s="19" t="str">
        <f t="shared" si="8"/>
        <v/>
      </c>
    </row>
    <row r="554" spans="1:7" x14ac:dyDescent="0.55000000000000004">
      <c r="A554" s="5"/>
      <c r="G554" s="19" t="str">
        <f t="shared" si="8"/>
        <v/>
      </c>
    </row>
    <row r="555" spans="1:7" x14ac:dyDescent="0.55000000000000004">
      <c r="A555" s="5"/>
      <c r="G555" s="19" t="str">
        <f t="shared" si="8"/>
        <v/>
      </c>
    </row>
    <row r="556" spans="1:7" x14ac:dyDescent="0.55000000000000004">
      <c r="A556" s="5"/>
      <c r="G556" s="19" t="str">
        <f t="shared" si="8"/>
        <v/>
      </c>
    </row>
    <row r="557" spans="1:7" x14ac:dyDescent="0.55000000000000004">
      <c r="A557" s="5"/>
      <c r="G557" s="19" t="str">
        <f t="shared" si="8"/>
        <v/>
      </c>
    </row>
    <row r="558" spans="1:7" x14ac:dyDescent="0.55000000000000004">
      <c r="A558" s="5"/>
      <c r="G558" s="19" t="str">
        <f t="shared" si="8"/>
        <v/>
      </c>
    </row>
    <row r="559" spans="1:7" x14ac:dyDescent="0.55000000000000004">
      <c r="A559" s="5"/>
      <c r="G559" s="19" t="str">
        <f t="shared" si="8"/>
        <v/>
      </c>
    </row>
    <row r="560" spans="1:7" x14ac:dyDescent="0.55000000000000004">
      <c r="A560" s="5"/>
      <c r="G560" s="19" t="str">
        <f t="shared" si="8"/>
        <v/>
      </c>
    </row>
    <row r="561" spans="1:7" x14ac:dyDescent="0.55000000000000004">
      <c r="A561" s="5"/>
      <c r="G561" s="19" t="str">
        <f t="shared" si="8"/>
        <v/>
      </c>
    </row>
    <row r="562" spans="1:7" x14ac:dyDescent="0.55000000000000004">
      <c r="A562" s="5"/>
      <c r="G562" s="19" t="str">
        <f t="shared" si="8"/>
        <v/>
      </c>
    </row>
    <row r="563" spans="1:7" x14ac:dyDescent="0.55000000000000004">
      <c r="A563" s="5"/>
      <c r="G563" s="19" t="str">
        <f t="shared" si="8"/>
        <v/>
      </c>
    </row>
    <row r="564" spans="1:7" x14ac:dyDescent="0.55000000000000004">
      <c r="A564" s="5"/>
      <c r="G564" s="19" t="str">
        <f t="shared" si="8"/>
        <v/>
      </c>
    </row>
    <row r="565" spans="1:7" x14ac:dyDescent="0.55000000000000004">
      <c r="A565" s="5"/>
      <c r="G565" s="19" t="str">
        <f t="shared" si="8"/>
        <v/>
      </c>
    </row>
    <row r="566" spans="1:7" x14ac:dyDescent="0.55000000000000004">
      <c r="A566" s="5"/>
      <c r="G566" s="19" t="str">
        <f t="shared" si="8"/>
        <v/>
      </c>
    </row>
    <row r="567" spans="1:7" x14ac:dyDescent="0.55000000000000004">
      <c r="A567" s="5"/>
      <c r="G567" s="19" t="str">
        <f t="shared" si="8"/>
        <v/>
      </c>
    </row>
    <row r="568" spans="1:7" x14ac:dyDescent="0.55000000000000004">
      <c r="A568" s="5"/>
      <c r="G568" s="19" t="str">
        <f t="shared" si="8"/>
        <v/>
      </c>
    </row>
    <row r="569" spans="1:7" x14ac:dyDescent="0.55000000000000004">
      <c r="A569" s="5"/>
      <c r="G569" s="19" t="str">
        <f t="shared" si="8"/>
        <v/>
      </c>
    </row>
    <row r="570" spans="1:7" x14ac:dyDescent="0.55000000000000004">
      <c r="A570" s="5"/>
      <c r="G570" s="19" t="str">
        <f t="shared" si="8"/>
        <v/>
      </c>
    </row>
    <row r="571" spans="1:7" x14ac:dyDescent="0.55000000000000004">
      <c r="A571" s="5"/>
      <c r="G571" s="19" t="str">
        <f t="shared" si="8"/>
        <v/>
      </c>
    </row>
    <row r="572" spans="1:7" x14ac:dyDescent="0.55000000000000004">
      <c r="A572" s="5"/>
      <c r="G572" s="19" t="str">
        <f t="shared" si="8"/>
        <v/>
      </c>
    </row>
    <row r="573" spans="1:7" x14ac:dyDescent="0.55000000000000004">
      <c r="A573" s="5"/>
      <c r="G573" s="19" t="str">
        <f t="shared" si="8"/>
        <v/>
      </c>
    </row>
    <row r="574" spans="1:7" x14ac:dyDescent="0.55000000000000004">
      <c r="A574" s="5"/>
      <c r="G574" s="19" t="str">
        <f t="shared" si="8"/>
        <v/>
      </c>
    </row>
    <row r="575" spans="1:7" x14ac:dyDescent="0.55000000000000004">
      <c r="A575" s="5"/>
      <c r="G575" s="19" t="str">
        <f t="shared" si="8"/>
        <v/>
      </c>
    </row>
    <row r="576" spans="1:7" x14ac:dyDescent="0.55000000000000004">
      <c r="A576" s="5"/>
      <c r="G576" s="19" t="str">
        <f t="shared" si="8"/>
        <v/>
      </c>
    </row>
    <row r="577" spans="1:7" x14ac:dyDescent="0.55000000000000004">
      <c r="A577" s="5"/>
      <c r="G577" s="19" t="str">
        <f t="shared" si="8"/>
        <v/>
      </c>
    </row>
    <row r="578" spans="1:7" x14ac:dyDescent="0.55000000000000004">
      <c r="A578" s="5"/>
      <c r="G578" s="19" t="str">
        <f t="shared" si="8"/>
        <v/>
      </c>
    </row>
    <row r="579" spans="1:7" x14ac:dyDescent="0.55000000000000004">
      <c r="A579" s="5"/>
      <c r="G579" s="19" t="str">
        <f t="shared" si="8"/>
        <v/>
      </c>
    </row>
    <row r="580" spans="1:7" x14ac:dyDescent="0.55000000000000004">
      <c r="A580" s="5"/>
      <c r="G580" s="19" t="str">
        <f t="shared" si="8"/>
        <v/>
      </c>
    </row>
    <row r="581" spans="1:7" x14ac:dyDescent="0.55000000000000004">
      <c r="A581" s="5"/>
      <c r="G581" s="19" t="str">
        <f t="shared" si="8"/>
        <v/>
      </c>
    </row>
    <row r="582" spans="1:7" x14ac:dyDescent="0.55000000000000004">
      <c r="A582" s="5"/>
      <c r="G582" s="19" t="str">
        <f t="shared" si="8"/>
        <v/>
      </c>
    </row>
    <row r="583" spans="1:7" x14ac:dyDescent="0.55000000000000004">
      <c r="A583" s="5"/>
      <c r="G583" s="19" t="str">
        <f t="shared" si="8"/>
        <v/>
      </c>
    </row>
    <row r="584" spans="1:7" x14ac:dyDescent="0.55000000000000004">
      <c r="A584" s="5"/>
      <c r="G584" s="19" t="str">
        <f t="shared" ref="G584:G647" si="9">IF($A584="","",EOMONTH($A584,0))</f>
        <v/>
      </c>
    </row>
    <row r="585" spans="1:7" x14ac:dyDescent="0.55000000000000004">
      <c r="A585" s="5"/>
      <c r="G585" s="19" t="str">
        <f t="shared" si="9"/>
        <v/>
      </c>
    </row>
    <row r="586" spans="1:7" x14ac:dyDescent="0.55000000000000004">
      <c r="A586" s="5"/>
      <c r="G586" s="19" t="str">
        <f t="shared" si="9"/>
        <v/>
      </c>
    </row>
    <row r="587" spans="1:7" x14ac:dyDescent="0.55000000000000004">
      <c r="A587" s="5"/>
      <c r="G587" s="19" t="str">
        <f t="shared" si="9"/>
        <v/>
      </c>
    </row>
    <row r="588" spans="1:7" x14ac:dyDescent="0.55000000000000004">
      <c r="A588" s="5"/>
      <c r="G588" s="19" t="str">
        <f t="shared" si="9"/>
        <v/>
      </c>
    </row>
    <row r="589" spans="1:7" x14ac:dyDescent="0.55000000000000004">
      <c r="A589" s="5"/>
      <c r="G589" s="19" t="str">
        <f t="shared" si="9"/>
        <v/>
      </c>
    </row>
    <row r="590" spans="1:7" x14ac:dyDescent="0.55000000000000004">
      <c r="A590" s="5"/>
      <c r="G590" s="19" t="str">
        <f t="shared" si="9"/>
        <v/>
      </c>
    </row>
    <row r="591" spans="1:7" x14ac:dyDescent="0.55000000000000004">
      <c r="A591" s="5"/>
      <c r="G591" s="19" t="str">
        <f t="shared" si="9"/>
        <v/>
      </c>
    </row>
    <row r="592" spans="1:7" x14ac:dyDescent="0.55000000000000004">
      <c r="A592" s="5"/>
      <c r="G592" s="19" t="str">
        <f t="shared" si="9"/>
        <v/>
      </c>
    </row>
    <row r="593" spans="1:7" x14ac:dyDescent="0.55000000000000004">
      <c r="A593" s="5"/>
      <c r="G593" s="19" t="str">
        <f t="shared" si="9"/>
        <v/>
      </c>
    </row>
    <row r="594" spans="1:7" x14ac:dyDescent="0.55000000000000004">
      <c r="A594" s="5"/>
      <c r="G594" s="19" t="str">
        <f t="shared" si="9"/>
        <v/>
      </c>
    </row>
    <row r="595" spans="1:7" x14ac:dyDescent="0.55000000000000004">
      <c r="A595" s="5"/>
      <c r="G595" s="19" t="str">
        <f t="shared" si="9"/>
        <v/>
      </c>
    </row>
    <row r="596" spans="1:7" x14ac:dyDescent="0.55000000000000004">
      <c r="A596" s="5"/>
      <c r="G596" s="19" t="str">
        <f t="shared" si="9"/>
        <v/>
      </c>
    </row>
    <row r="597" spans="1:7" x14ac:dyDescent="0.55000000000000004">
      <c r="A597" s="5"/>
      <c r="G597" s="19" t="str">
        <f t="shared" si="9"/>
        <v/>
      </c>
    </row>
    <row r="598" spans="1:7" x14ac:dyDescent="0.55000000000000004">
      <c r="A598" s="5"/>
      <c r="G598" s="19" t="str">
        <f t="shared" si="9"/>
        <v/>
      </c>
    </row>
    <row r="599" spans="1:7" x14ac:dyDescent="0.55000000000000004">
      <c r="A599" s="5"/>
      <c r="G599" s="19" t="str">
        <f t="shared" si="9"/>
        <v/>
      </c>
    </row>
    <row r="600" spans="1:7" x14ac:dyDescent="0.55000000000000004">
      <c r="A600" s="5"/>
      <c r="G600" s="19" t="str">
        <f t="shared" si="9"/>
        <v/>
      </c>
    </row>
    <row r="601" spans="1:7" x14ac:dyDescent="0.55000000000000004">
      <c r="A601" s="5"/>
      <c r="G601" s="19" t="str">
        <f t="shared" si="9"/>
        <v/>
      </c>
    </row>
    <row r="602" spans="1:7" x14ac:dyDescent="0.55000000000000004">
      <c r="A602" s="5"/>
      <c r="G602" s="19" t="str">
        <f t="shared" si="9"/>
        <v/>
      </c>
    </row>
    <row r="603" spans="1:7" x14ac:dyDescent="0.55000000000000004">
      <c r="A603" s="5"/>
      <c r="G603" s="19" t="str">
        <f t="shared" si="9"/>
        <v/>
      </c>
    </row>
    <row r="604" spans="1:7" x14ac:dyDescent="0.55000000000000004">
      <c r="A604" s="5"/>
      <c r="G604" s="19" t="str">
        <f t="shared" si="9"/>
        <v/>
      </c>
    </row>
    <row r="605" spans="1:7" x14ac:dyDescent="0.55000000000000004">
      <c r="A605" s="5"/>
      <c r="G605" s="19" t="str">
        <f t="shared" si="9"/>
        <v/>
      </c>
    </row>
    <row r="606" spans="1:7" x14ac:dyDescent="0.55000000000000004">
      <c r="A606" s="5"/>
      <c r="G606" s="19" t="str">
        <f t="shared" si="9"/>
        <v/>
      </c>
    </row>
    <row r="607" spans="1:7" x14ac:dyDescent="0.55000000000000004">
      <c r="A607" s="5"/>
      <c r="G607" s="19" t="str">
        <f t="shared" si="9"/>
        <v/>
      </c>
    </row>
    <row r="608" spans="1:7" x14ac:dyDescent="0.55000000000000004">
      <c r="A608" s="5"/>
      <c r="G608" s="19" t="str">
        <f t="shared" si="9"/>
        <v/>
      </c>
    </row>
    <row r="609" spans="1:7" x14ac:dyDescent="0.55000000000000004">
      <c r="A609" s="5"/>
      <c r="G609" s="19" t="str">
        <f t="shared" si="9"/>
        <v/>
      </c>
    </row>
    <row r="610" spans="1:7" x14ac:dyDescent="0.55000000000000004">
      <c r="A610" s="5"/>
      <c r="G610" s="19" t="str">
        <f t="shared" si="9"/>
        <v/>
      </c>
    </row>
    <row r="611" spans="1:7" x14ac:dyDescent="0.55000000000000004">
      <c r="A611" s="5"/>
      <c r="G611" s="19" t="str">
        <f t="shared" si="9"/>
        <v/>
      </c>
    </row>
    <row r="612" spans="1:7" x14ac:dyDescent="0.55000000000000004">
      <c r="A612" s="5"/>
      <c r="G612" s="19" t="str">
        <f t="shared" si="9"/>
        <v/>
      </c>
    </row>
    <row r="613" spans="1:7" x14ac:dyDescent="0.55000000000000004">
      <c r="A613" s="5"/>
      <c r="G613" s="19" t="str">
        <f t="shared" si="9"/>
        <v/>
      </c>
    </row>
    <row r="614" spans="1:7" x14ac:dyDescent="0.55000000000000004">
      <c r="A614" s="5"/>
      <c r="G614" s="19" t="str">
        <f t="shared" si="9"/>
        <v/>
      </c>
    </row>
    <row r="615" spans="1:7" x14ac:dyDescent="0.55000000000000004">
      <c r="A615" s="5"/>
      <c r="G615" s="19" t="str">
        <f t="shared" si="9"/>
        <v/>
      </c>
    </row>
    <row r="616" spans="1:7" x14ac:dyDescent="0.55000000000000004">
      <c r="A616" s="5"/>
      <c r="G616" s="19" t="str">
        <f t="shared" si="9"/>
        <v/>
      </c>
    </row>
    <row r="617" spans="1:7" x14ac:dyDescent="0.55000000000000004">
      <c r="A617" s="5"/>
      <c r="G617" s="19" t="str">
        <f t="shared" si="9"/>
        <v/>
      </c>
    </row>
    <row r="618" spans="1:7" x14ac:dyDescent="0.55000000000000004">
      <c r="A618" s="5"/>
      <c r="G618" s="19" t="str">
        <f t="shared" si="9"/>
        <v/>
      </c>
    </row>
    <row r="619" spans="1:7" x14ac:dyDescent="0.55000000000000004">
      <c r="A619" s="5"/>
      <c r="G619" s="19" t="str">
        <f t="shared" si="9"/>
        <v/>
      </c>
    </row>
    <row r="620" spans="1:7" x14ac:dyDescent="0.55000000000000004">
      <c r="A620" s="5"/>
      <c r="G620" s="19" t="str">
        <f t="shared" si="9"/>
        <v/>
      </c>
    </row>
    <row r="621" spans="1:7" x14ac:dyDescent="0.55000000000000004">
      <c r="A621" s="5"/>
      <c r="G621" s="19" t="str">
        <f t="shared" si="9"/>
        <v/>
      </c>
    </row>
    <row r="622" spans="1:7" x14ac:dyDescent="0.55000000000000004">
      <c r="A622" s="5"/>
      <c r="G622" s="19" t="str">
        <f t="shared" si="9"/>
        <v/>
      </c>
    </row>
    <row r="623" spans="1:7" x14ac:dyDescent="0.55000000000000004">
      <c r="A623" s="5"/>
      <c r="G623" s="19" t="str">
        <f t="shared" si="9"/>
        <v/>
      </c>
    </row>
    <row r="624" spans="1:7" x14ac:dyDescent="0.55000000000000004">
      <c r="A624" s="5"/>
      <c r="G624" s="19" t="str">
        <f t="shared" si="9"/>
        <v/>
      </c>
    </row>
    <row r="625" spans="1:7" x14ac:dyDescent="0.55000000000000004">
      <c r="A625" s="5"/>
      <c r="G625" s="19" t="str">
        <f t="shared" si="9"/>
        <v/>
      </c>
    </row>
    <row r="626" spans="1:7" x14ac:dyDescent="0.55000000000000004">
      <c r="A626" s="5"/>
      <c r="G626" s="19" t="str">
        <f t="shared" si="9"/>
        <v/>
      </c>
    </row>
    <row r="627" spans="1:7" x14ac:dyDescent="0.55000000000000004">
      <c r="A627" s="5"/>
      <c r="G627" s="19" t="str">
        <f t="shared" si="9"/>
        <v/>
      </c>
    </row>
    <row r="628" spans="1:7" x14ac:dyDescent="0.55000000000000004">
      <c r="A628" s="5"/>
      <c r="G628" s="19" t="str">
        <f t="shared" si="9"/>
        <v/>
      </c>
    </row>
    <row r="629" spans="1:7" x14ac:dyDescent="0.55000000000000004">
      <c r="A629" s="5"/>
      <c r="G629" s="19" t="str">
        <f t="shared" si="9"/>
        <v/>
      </c>
    </row>
    <row r="630" spans="1:7" x14ac:dyDescent="0.55000000000000004">
      <c r="A630" s="5"/>
      <c r="G630" s="19" t="str">
        <f t="shared" si="9"/>
        <v/>
      </c>
    </row>
    <row r="631" spans="1:7" x14ac:dyDescent="0.55000000000000004">
      <c r="A631" s="5"/>
      <c r="G631" s="19" t="str">
        <f t="shared" si="9"/>
        <v/>
      </c>
    </row>
    <row r="632" spans="1:7" x14ac:dyDescent="0.55000000000000004">
      <c r="A632" s="5"/>
      <c r="G632" s="19" t="str">
        <f t="shared" si="9"/>
        <v/>
      </c>
    </row>
    <row r="633" spans="1:7" x14ac:dyDescent="0.55000000000000004">
      <c r="A633" s="5"/>
      <c r="G633" s="19" t="str">
        <f t="shared" si="9"/>
        <v/>
      </c>
    </row>
    <row r="634" spans="1:7" x14ac:dyDescent="0.55000000000000004">
      <c r="A634" s="5"/>
      <c r="G634" s="19" t="str">
        <f t="shared" si="9"/>
        <v/>
      </c>
    </row>
    <row r="635" spans="1:7" x14ac:dyDescent="0.55000000000000004">
      <c r="A635" s="5"/>
      <c r="G635" s="19" t="str">
        <f t="shared" si="9"/>
        <v/>
      </c>
    </row>
    <row r="636" spans="1:7" x14ac:dyDescent="0.55000000000000004">
      <c r="A636" s="5"/>
      <c r="G636" s="19" t="str">
        <f t="shared" si="9"/>
        <v/>
      </c>
    </row>
    <row r="637" spans="1:7" x14ac:dyDescent="0.55000000000000004">
      <c r="A637" s="5"/>
      <c r="G637" s="19" t="str">
        <f t="shared" si="9"/>
        <v/>
      </c>
    </row>
    <row r="638" spans="1:7" x14ac:dyDescent="0.55000000000000004">
      <c r="A638" s="5"/>
      <c r="G638" s="19" t="str">
        <f t="shared" si="9"/>
        <v/>
      </c>
    </row>
    <row r="639" spans="1:7" x14ac:dyDescent="0.55000000000000004">
      <c r="A639" s="5"/>
      <c r="G639" s="19" t="str">
        <f t="shared" si="9"/>
        <v/>
      </c>
    </row>
    <row r="640" spans="1:7" x14ac:dyDescent="0.55000000000000004">
      <c r="A640" s="5"/>
      <c r="G640" s="19" t="str">
        <f t="shared" si="9"/>
        <v/>
      </c>
    </row>
    <row r="641" spans="1:7" x14ac:dyDescent="0.55000000000000004">
      <c r="A641" s="5"/>
      <c r="G641" s="19" t="str">
        <f t="shared" si="9"/>
        <v/>
      </c>
    </row>
    <row r="642" spans="1:7" x14ac:dyDescent="0.55000000000000004">
      <c r="A642" s="5"/>
      <c r="G642" s="19" t="str">
        <f t="shared" si="9"/>
        <v/>
      </c>
    </row>
    <row r="643" spans="1:7" x14ac:dyDescent="0.55000000000000004">
      <c r="A643" s="5"/>
      <c r="G643" s="19" t="str">
        <f t="shared" si="9"/>
        <v/>
      </c>
    </row>
    <row r="644" spans="1:7" x14ac:dyDescent="0.55000000000000004">
      <c r="A644" s="5"/>
      <c r="G644" s="19" t="str">
        <f t="shared" si="9"/>
        <v/>
      </c>
    </row>
    <row r="645" spans="1:7" x14ac:dyDescent="0.55000000000000004">
      <c r="A645" s="5"/>
      <c r="G645" s="19" t="str">
        <f t="shared" si="9"/>
        <v/>
      </c>
    </row>
    <row r="646" spans="1:7" x14ac:dyDescent="0.55000000000000004">
      <c r="A646" s="5"/>
      <c r="G646" s="19" t="str">
        <f t="shared" si="9"/>
        <v/>
      </c>
    </row>
    <row r="647" spans="1:7" x14ac:dyDescent="0.55000000000000004">
      <c r="A647" s="5"/>
      <c r="G647" s="19" t="str">
        <f t="shared" si="9"/>
        <v/>
      </c>
    </row>
    <row r="648" spans="1:7" x14ac:dyDescent="0.55000000000000004">
      <c r="A648" s="5"/>
      <c r="G648" s="19" t="str">
        <f t="shared" ref="G648:G711" si="10">IF($A648="","",EOMONTH($A648,0))</f>
        <v/>
      </c>
    </row>
    <row r="649" spans="1:7" x14ac:dyDescent="0.55000000000000004">
      <c r="A649" s="5"/>
      <c r="G649" s="19" t="str">
        <f t="shared" si="10"/>
        <v/>
      </c>
    </row>
    <row r="650" spans="1:7" x14ac:dyDescent="0.55000000000000004">
      <c r="A650" s="5"/>
      <c r="G650" s="19" t="str">
        <f t="shared" si="10"/>
        <v/>
      </c>
    </row>
    <row r="651" spans="1:7" x14ac:dyDescent="0.55000000000000004">
      <c r="A651" s="5"/>
      <c r="G651" s="19" t="str">
        <f t="shared" si="10"/>
        <v/>
      </c>
    </row>
    <row r="652" spans="1:7" x14ac:dyDescent="0.55000000000000004">
      <c r="A652" s="5"/>
      <c r="G652" s="19" t="str">
        <f t="shared" si="10"/>
        <v/>
      </c>
    </row>
    <row r="653" spans="1:7" x14ac:dyDescent="0.55000000000000004">
      <c r="A653" s="5"/>
      <c r="G653" s="19" t="str">
        <f t="shared" si="10"/>
        <v/>
      </c>
    </row>
    <row r="654" spans="1:7" x14ac:dyDescent="0.55000000000000004">
      <c r="A654" s="5"/>
      <c r="G654" s="19" t="str">
        <f t="shared" si="10"/>
        <v/>
      </c>
    </row>
    <row r="655" spans="1:7" x14ac:dyDescent="0.55000000000000004">
      <c r="A655" s="5"/>
      <c r="G655" s="19" t="str">
        <f t="shared" si="10"/>
        <v/>
      </c>
    </row>
    <row r="656" spans="1:7" x14ac:dyDescent="0.55000000000000004">
      <c r="A656" s="5"/>
      <c r="G656" s="19" t="str">
        <f t="shared" si="10"/>
        <v/>
      </c>
    </row>
    <row r="657" spans="1:7" x14ac:dyDescent="0.55000000000000004">
      <c r="A657" s="5"/>
      <c r="G657" s="19" t="str">
        <f t="shared" si="10"/>
        <v/>
      </c>
    </row>
    <row r="658" spans="1:7" x14ac:dyDescent="0.55000000000000004">
      <c r="A658" s="5"/>
      <c r="G658" s="19" t="str">
        <f t="shared" si="10"/>
        <v/>
      </c>
    </row>
    <row r="659" spans="1:7" x14ac:dyDescent="0.55000000000000004">
      <c r="A659" s="5"/>
      <c r="G659" s="19" t="str">
        <f t="shared" si="10"/>
        <v/>
      </c>
    </row>
    <row r="660" spans="1:7" x14ac:dyDescent="0.55000000000000004">
      <c r="A660" s="5"/>
      <c r="G660" s="19" t="str">
        <f t="shared" si="10"/>
        <v/>
      </c>
    </row>
    <row r="661" spans="1:7" x14ac:dyDescent="0.55000000000000004">
      <c r="A661" s="5"/>
      <c r="G661" s="19" t="str">
        <f t="shared" si="10"/>
        <v/>
      </c>
    </row>
    <row r="662" spans="1:7" x14ac:dyDescent="0.55000000000000004">
      <c r="A662" s="5"/>
      <c r="G662" s="19" t="str">
        <f t="shared" si="10"/>
        <v/>
      </c>
    </row>
    <row r="663" spans="1:7" x14ac:dyDescent="0.55000000000000004">
      <c r="A663" s="5"/>
      <c r="G663" s="19" t="str">
        <f t="shared" si="10"/>
        <v/>
      </c>
    </row>
    <row r="664" spans="1:7" x14ac:dyDescent="0.55000000000000004">
      <c r="A664" s="5"/>
      <c r="G664" s="19" t="str">
        <f t="shared" si="10"/>
        <v/>
      </c>
    </row>
    <row r="665" spans="1:7" x14ac:dyDescent="0.55000000000000004">
      <c r="A665" s="5"/>
      <c r="G665" s="19" t="str">
        <f t="shared" si="10"/>
        <v/>
      </c>
    </row>
    <row r="666" spans="1:7" x14ac:dyDescent="0.55000000000000004">
      <c r="A666" s="5"/>
      <c r="G666" s="19" t="str">
        <f t="shared" si="10"/>
        <v/>
      </c>
    </row>
    <row r="667" spans="1:7" x14ac:dyDescent="0.55000000000000004">
      <c r="A667" s="5"/>
      <c r="G667" s="19" t="str">
        <f t="shared" si="10"/>
        <v/>
      </c>
    </row>
    <row r="668" spans="1:7" x14ac:dyDescent="0.55000000000000004">
      <c r="A668" s="5"/>
      <c r="G668" s="19" t="str">
        <f t="shared" si="10"/>
        <v/>
      </c>
    </row>
    <row r="669" spans="1:7" x14ac:dyDescent="0.55000000000000004">
      <c r="A669" s="5"/>
      <c r="G669" s="19" t="str">
        <f t="shared" si="10"/>
        <v/>
      </c>
    </row>
    <row r="670" spans="1:7" x14ac:dyDescent="0.55000000000000004">
      <c r="A670" s="5"/>
      <c r="G670" s="19" t="str">
        <f t="shared" si="10"/>
        <v/>
      </c>
    </row>
    <row r="671" spans="1:7" x14ac:dyDescent="0.55000000000000004">
      <c r="A671" s="5"/>
      <c r="G671" s="19" t="str">
        <f t="shared" si="10"/>
        <v/>
      </c>
    </row>
    <row r="672" spans="1:7" x14ac:dyDescent="0.55000000000000004">
      <c r="A672" s="5"/>
      <c r="G672" s="19" t="str">
        <f t="shared" si="10"/>
        <v/>
      </c>
    </row>
    <row r="673" spans="1:7" x14ac:dyDescent="0.55000000000000004">
      <c r="A673" s="5"/>
      <c r="G673" s="19" t="str">
        <f t="shared" si="10"/>
        <v/>
      </c>
    </row>
    <row r="674" spans="1:7" x14ac:dyDescent="0.55000000000000004">
      <c r="A674" s="5"/>
      <c r="G674" s="19" t="str">
        <f t="shared" si="10"/>
        <v/>
      </c>
    </row>
    <row r="675" spans="1:7" x14ac:dyDescent="0.55000000000000004">
      <c r="A675" s="5"/>
      <c r="G675" s="19" t="str">
        <f t="shared" si="10"/>
        <v/>
      </c>
    </row>
    <row r="676" spans="1:7" x14ac:dyDescent="0.55000000000000004">
      <c r="A676" s="5"/>
      <c r="G676" s="19" t="str">
        <f t="shared" si="10"/>
        <v/>
      </c>
    </row>
    <row r="677" spans="1:7" x14ac:dyDescent="0.55000000000000004">
      <c r="A677" s="5"/>
      <c r="G677" s="19" t="str">
        <f t="shared" si="10"/>
        <v/>
      </c>
    </row>
    <row r="678" spans="1:7" x14ac:dyDescent="0.55000000000000004">
      <c r="A678" s="5"/>
      <c r="G678" s="19" t="str">
        <f t="shared" si="10"/>
        <v/>
      </c>
    </row>
    <row r="679" spans="1:7" x14ac:dyDescent="0.55000000000000004">
      <c r="A679" s="5"/>
      <c r="G679" s="19" t="str">
        <f t="shared" si="10"/>
        <v/>
      </c>
    </row>
    <row r="680" spans="1:7" x14ac:dyDescent="0.55000000000000004">
      <c r="A680" s="5"/>
      <c r="G680" s="19" t="str">
        <f t="shared" si="10"/>
        <v/>
      </c>
    </row>
    <row r="681" spans="1:7" x14ac:dyDescent="0.55000000000000004">
      <c r="A681" s="5"/>
      <c r="G681" s="19" t="str">
        <f t="shared" si="10"/>
        <v/>
      </c>
    </row>
    <row r="682" spans="1:7" x14ac:dyDescent="0.55000000000000004">
      <c r="A682" s="5"/>
      <c r="G682" s="19" t="str">
        <f t="shared" si="10"/>
        <v/>
      </c>
    </row>
    <row r="683" spans="1:7" x14ac:dyDescent="0.55000000000000004">
      <c r="A683" s="5"/>
      <c r="G683" s="19" t="str">
        <f t="shared" si="10"/>
        <v/>
      </c>
    </row>
    <row r="684" spans="1:7" x14ac:dyDescent="0.55000000000000004">
      <c r="A684" s="5"/>
      <c r="G684" s="19" t="str">
        <f t="shared" si="10"/>
        <v/>
      </c>
    </row>
    <row r="685" spans="1:7" x14ac:dyDescent="0.55000000000000004">
      <c r="A685" s="5"/>
      <c r="G685" s="19" t="str">
        <f t="shared" si="10"/>
        <v/>
      </c>
    </row>
    <row r="686" spans="1:7" x14ac:dyDescent="0.55000000000000004">
      <c r="A686" s="5"/>
      <c r="G686" s="19" t="str">
        <f t="shared" si="10"/>
        <v/>
      </c>
    </row>
    <row r="687" spans="1:7" x14ac:dyDescent="0.55000000000000004">
      <c r="A687" s="5"/>
      <c r="G687" s="19" t="str">
        <f t="shared" si="10"/>
        <v/>
      </c>
    </row>
    <row r="688" spans="1:7" x14ac:dyDescent="0.55000000000000004">
      <c r="A688" s="5"/>
      <c r="G688" s="19" t="str">
        <f t="shared" si="10"/>
        <v/>
      </c>
    </row>
    <row r="689" spans="1:7" x14ac:dyDescent="0.55000000000000004">
      <c r="A689" s="5"/>
      <c r="G689" s="19" t="str">
        <f t="shared" si="10"/>
        <v/>
      </c>
    </row>
    <row r="690" spans="1:7" x14ac:dyDescent="0.55000000000000004">
      <c r="A690" s="5"/>
      <c r="G690" s="19" t="str">
        <f t="shared" si="10"/>
        <v/>
      </c>
    </row>
    <row r="691" spans="1:7" x14ac:dyDescent="0.55000000000000004">
      <c r="A691" s="5"/>
      <c r="G691" s="19" t="str">
        <f t="shared" si="10"/>
        <v/>
      </c>
    </row>
    <row r="692" spans="1:7" x14ac:dyDescent="0.55000000000000004">
      <c r="A692" s="5"/>
      <c r="G692" s="19" t="str">
        <f t="shared" si="10"/>
        <v/>
      </c>
    </row>
    <row r="693" spans="1:7" x14ac:dyDescent="0.55000000000000004">
      <c r="A693" s="5"/>
      <c r="G693" s="19" t="str">
        <f t="shared" si="10"/>
        <v/>
      </c>
    </row>
    <row r="694" spans="1:7" x14ac:dyDescent="0.55000000000000004">
      <c r="A694" s="5"/>
      <c r="G694" s="19" t="str">
        <f t="shared" si="10"/>
        <v/>
      </c>
    </row>
    <row r="695" spans="1:7" x14ac:dyDescent="0.55000000000000004">
      <c r="A695" s="5"/>
      <c r="G695" s="19" t="str">
        <f t="shared" si="10"/>
        <v/>
      </c>
    </row>
    <row r="696" spans="1:7" x14ac:dyDescent="0.55000000000000004">
      <c r="A696" s="5"/>
      <c r="G696" s="19" t="str">
        <f t="shared" si="10"/>
        <v/>
      </c>
    </row>
    <row r="697" spans="1:7" x14ac:dyDescent="0.55000000000000004">
      <c r="A697" s="5"/>
      <c r="G697" s="19" t="str">
        <f t="shared" si="10"/>
        <v/>
      </c>
    </row>
    <row r="698" spans="1:7" x14ac:dyDescent="0.55000000000000004">
      <c r="A698" s="5"/>
      <c r="G698" s="19" t="str">
        <f t="shared" si="10"/>
        <v/>
      </c>
    </row>
    <row r="699" spans="1:7" x14ac:dyDescent="0.55000000000000004">
      <c r="A699" s="5"/>
      <c r="G699" s="19" t="str">
        <f t="shared" si="10"/>
        <v/>
      </c>
    </row>
    <row r="700" spans="1:7" x14ac:dyDescent="0.55000000000000004">
      <c r="A700" s="5"/>
      <c r="G700" s="19" t="str">
        <f t="shared" si="10"/>
        <v/>
      </c>
    </row>
    <row r="701" spans="1:7" x14ac:dyDescent="0.55000000000000004">
      <c r="A701" s="5"/>
      <c r="G701" s="19" t="str">
        <f t="shared" si="10"/>
        <v/>
      </c>
    </row>
    <row r="702" spans="1:7" x14ac:dyDescent="0.55000000000000004">
      <c r="A702" s="5"/>
      <c r="G702" s="19" t="str">
        <f t="shared" si="10"/>
        <v/>
      </c>
    </row>
    <row r="703" spans="1:7" x14ac:dyDescent="0.55000000000000004">
      <c r="A703" s="5"/>
      <c r="G703" s="19" t="str">
        <f t="shared" si="10"/>
        <v/>
      </c>
    </row>
    <row r="704" spans="1:7" x14ac:dyDescent="0.55000000000000004">
      <c r="A704" s="5"/>
      <c r="G704" s="19" t="str">
        <f t="shared" si="10"/>
        <v/>
      </c>
    </row>
    <row r="705" spans="1:7" x14ac:dyDescent="0.55000000000000004">
      <c r="A705" s="5"/>
      <c r="G705" s="19" t="str">
        <f t="shared" si="10"/>
        <v/>
      </c>
    </row>
    <row r="706" spans="1:7" x14ac:dyDescent="0.55000000000000004">
      <c r="A706" s="5"/>
      <c r="G706" s="19" t="str">
        <f t="shared" si="10"/>
        <v/>
      </c>
    </row>
    <row r="707" spans="1:7" x14ac:dyDescent="0.55000000000000004">
      <c r="A707" s="5"/>
      <c r="G707" s="19" t="str">
        <f t="shared" si="10"/>
        <v/>
      </c>
    </row>
    <row r="708" spans="1:7" x14ac:dyDescent="0.55000000000000004">
      <c r="A708" s="5"/>
      <c r="G708" s="19" t="str">
        <f t="shared" si="10"/>
        <v/>
      </c>
    </row>
    <row r="709" spans="1:7" x14ac:dyDescent="0.55000000000000004">
      <c r="A709" s="5"/>
      <c r="G709" s="19" t="str">
        <f t="shared" si="10"/>
        <v/>
      </c>
    </row>
    <row r="710" spans="1:7" x14ac:dyDescent="0.55000000000000004">
      <c r="A710" s="5"/>
      <c r="G710" s="19" t="str">
        <f t="shared" si="10"/>
        <v/>
      </c>
    </row>
    <row r="711" spans="1:7" x14ac:dyDescent="0.55000000000000004">
      <c r="A711" s="5"/>
      <c r="G711" s="19" t="str">
        <f t="shared" si="10"/>
        <v/>
      </c>
    </row>
    <row r="712" spans="1:7" x14ac:dyDescent="0.55000000000000004">
      <c r="A712" s="5"/>
      <c r="G712" s="19" t="str">
        <f t="shared" ref="G712:G775" si="11">IF($A712="","",EOMONTH($A712,0))</f>
        <v/>
      </c>
    </row>
    <row r="713" spans="1:7" x14ac:dyDescent="0.55000000000000004">
      <c r="A713" s="5"/>
      <c r="G713" s="19" t="str">
        <f t="shared" si="11"/>
        <v/>
      </c>
    </row>
    <row r="714" spans="1:7" x14ac:dyDescent="0.55000000000000004">
      <c r="A714" s="5"/>
      <c r="G714" s="19" t="str">
        <f t="shared" si="11"/>
        <v/>
      </c>
    </row>
    <row r="715" spans="1:7" x14ac:dyDescent="0.55000000000000004">
      <c r="A715" s="5"/>
      <c r="G715" s="19" t="str">
        <f t="shared" si="11"/>
        <v/>
      </c>
    </row>
    <row r="716" spans="1:7" x14ac:dyDescent="0.55000000000000004">
      <c r="A716" s="5"/>
      <c r="G716" s="19" t="str">
        <f t="shared" si="11"/>
        <v/>
      </c>
    </row>
    <row r="717" spans="1:7" x14ac:dyDescent="0.55000000000000004">
      <c r="A717" s="5"/>
      <c r="G717" s="19" t="str">
        <f t="shared" si="11"/>
        <v/>
      </c>
    </row>
    <row r="718" spans="1:7" x14ac:dyDescent="0.55000000000000004">
      <c r="A718" s="5"/>
      <c r="G718" s="19" t="str">
        <f t="shared" si="11"/>
        <v/>
      </c>
    </row>
    <row r="719" spans="1:7" x14ac:dyDescent="0.55000000000000004">
      <c r="A719" s="5"/>
      <c r="G719" s="19" t="str">
        <f t="shared" si="11"/>
        <v/>
      </c>
    </row>
    <row r="720" spans="1:7" x14ac:dyDescent="0.55000000000000004">
      <c r="A720" s="5"/>
      <c r="G720" s="19" t="str">
        <f t="shared" si="11"/>
        <v/>
      </c>
    </row>
    <row r="721" spans="1:7" x14ac:dyDescent="0.55000000000000004">
      <c r="A721" s="5"/>
      <c r="G721" s="19" t="str">
        <f t="shared" si="11"/>
        <v/>
      </c>
    </row>
    <row r="722" spans="1:7" x14ac:dyDescent="0.55000000000000004">
      <c r="A722" s="5"/>
      <c r="G722" s="19" t="str">
        <f t="shared" si="11"/>
        <v/>
      </c>
    </row>
    <row r="723" spans="1:7" x14ac:dyDescent="0.55000000000000004">
      <c r="A723" s="5"/>
      <c r="G723" s="19" t="str">
        <f t="shared" si="11"/>
        <v/>
      </c>
    </row>
    <row r="724" spans="1:7" x14ac:dyDescent="0.55000000000000004">
      <c r="A724" s="5"/>
      <c r="G724" s="19" t="str">
        <f t="shared" si="11"/>
        <v/>
      </c>
    </row>
    <row r="725" spans="1:7" x14ac:dyDescent="0.55000000000000004">
      <c r="A725" s="5"/>
      <c r="G725" s="19" t="str">
        <f t="shared" si="11"/>
        <v/>
      </c>
    </row>
    <row r="726" spans="1:7" x14ac:dyDescent="0.55000000000000004">
      <c r="A726" s="5"/>
      <c r="G726" s="19" t="str">
        <f t="shared" si="11"/>
        <v/>
      </c>
    </row>
    <row r="727" spans="1:7" x14ac:dyDescent="0.55000000000000004">
      <c r="A727" s="5"/>
      <c r="G727" s="19" t="str">
        <f t="shared" si="11"/>
        <v/>
      </c>
    </row>
    <row r="728" spans="1:7" x14ac:dyDescent="0.55000000000000004">
      <c r="A728" s="5"/>
      <c r="G728" s="19" t="str">
        <f t="shared" si="11"/>
        <v/>
      </c>
    </row>
    <row r="729" spans="1:7" x14ac:dyDescent="0.55000000000000004">
      <c r="A729" s="5"/>
      <c r="G729" s="19" t="str">
        <f t="shared" si="11"/>
        <v/>
      </c>
    </row>
    <row r="730" spans="1:7" x14ac:dyDescent="0.55000000000000004">
      <c r="A730" s="5"/>
      <c r="G730" s="19" t="str">
        <f t="shared" si="11"/>
        <v/>
      </c>
    </row>
    <row r="731" spans="1:7" x14ac:dyDescent="0.55000000000000004">
      <c r="A731" s="5"/>
      <c r="G731" s="19" t="str">
        <f t="shared" si="11"/>
        <v/>
      </c>
    </row>
    <row r="732" spans="1:7" x14ac:dyDescent="0.55000000000000004">
      <c r="A732" s="5"/>
      <c r="G732" s="19" t="str">
        <f t="shared" si="11"/>
        <v/>
      </c>
    </row>
    <row r="733" spans="1:7" x14ac:dyDescent="0.55000000000000004">
      <c r="A733" s="5"/>
      <c r="G733" s="19" t="str">
        <f t="shared" si="11"/>
        <v/>
      </c>
    </row>
    <row r="734" spans="1:7" x14ac:dyDescent="0.55000000000000004">
      <c r="A734" s="5"/>
      <c r="G734" s="19" t="str">
        <f t="shared" si="11"/>
        <v/>
      </c>
    </row>
    <row r="735" spans="1:7" x14ac:dyDescent="0.55000000000000004">
      <c r="A735" s="5"/>
      <c r="G735" s="19" t="str">
        <f t="shared" si="11"/>
        <v/>
      </c>
    </row>
    <row r="736" spans="1:7" x14ac:dyDescent="0.55000000000000004">
      <c r="A736" s="5"/>
      <c r="G736" s="19" t="str">
        <f t="shared" si="11"/>
        <v/>
      </c>
    </row>
    <row r="737" spans="1:7" x14ac:dyDescent="0.55000000000000004">
      <c r="A737" s="5"/>
      <c r="G737" s="19" t="str">
        <f t="shared" si="11"/>
        <v/>
      </c>
    </row>
    <row r="738" spans="1:7" x14ac:dyDescent="0.55000000000000004">
      <c r="A738" s="5"/>
      <c r="G738" s="19" t="str">
        <f t="shared" si="11"/>
        <v/>
      </c>
    </row>
    <row r="739" spans="1:7" x14ac:dyDescent="0.55000000000000004">
      <c r="A739" s="5"/>
      <c r="G739" s="19" t="str">
        <f t="shared" si="11"/>
        <v/>
      </c>
    </row>
    <row r="740" spans="1:7" x14ac:dyDescent="0.55000000000000004">
      <c r="A740" s="5"/>
      <c r="G740" s="19" t="str">
        <f t="shared" si="11"/>
        <v/>
      </c>
    </row>
    <row r="741" spans="1:7" x14ac:dyDescent="0.55000000000000004">
      <c r="A741" s="5"/>
      <c r="G741" s="19" t="str">
        <f t="shared" si="11"/>
        <v/>
      </c>
    </row>
    <row r="742" spans="1:7" x14ac:dyDescent="0.55000000000000004">
      <c r="A742" s="5"/>
      <c r="G742" s="19" t="str">
        <f t="shared" si="11"/>
        <v/>
      </c>
    </row>
    <row r="743" spans="1:7" x14ac:dyDescent="0.55000000000000004">
      <c r="A743" s="5"/>
      <c r="G743" s="19" t="str">
        <f t="shared" si="11"/>
        <v/>
      </c>
    </row>
    <row r="744" spans="1:7" x14ac:dyDescent="0.55000000000000004">
      <c r="A744" s="5"/>
      <c r="G744" s="19" t="str">
        <f t="shared" si="11"/>
        <v/>
      </c>
    </row>
    <row r="745" spans="1:7" x14ac:dyDescent="0.55000000000000004">
      <c r="A745" s="5"/>
      <c r="G745" s="19" t="str">
        <f t="shared" si="11"/>
        <v/>
      </c>
    </row>
    <row r="746" spans="1:7" x14ac:dyDescent="0.55000000000000004">
      <c r="A746" s="5"/>
      <c r="G746" s="19" t="str">
        <f t="shared" si="11"/>
        <v/>
      </c>
    </row>
    <row r="747" spans="1:7" x14ac:dyDescent="0.55000000000000004">
      <c r="A747" s="5"/>
      <c r="G747" s="19" t="str">
        <f t="shared" si="11"/>
        <v/>
      </c>
    </row>
    <row r="748" spans="1:7" x14ac:dyDescent="0.55000000000000004">
      <c r="A748" s="5"/>
      <c r="G748" s="19" t="str">
        <f t="shared" si="11"/>
        <v/>
      </c>
    </row>
    <row r="749" spans="1:7" x14ac:dyDescent="0.55000000000000004">
      <c r="A749" s="5"/>
      <c r="G749" s="19" t="str">
        <f t="shared" si="11"/>
        <v/>
      </c>
    </row>
    <row r="750" spans="1:7" x14ac:dyDescent="0.55000000000000004">
      <c r="A750" s="5"/>
      <c r="G750" s="19" t="str">
        <f t="shared" si="11"/>
        <v/>
      </c>
    </row>
    <row r="751" spans="1:7" x14ac:dyDescent="0.55000000000000004">
      <c r="A751" s="5"/>
      <c r="G751" s="19" t="str">
        <f t="shared" si="11"/>
        <v/>
      </c>
    </row>
    <row r="752" spans="1:7" x14ac:dyDescent="0.55000000000000004">
      <c r="A752" s="5"/>
      <c r="G752" s="19" t="str">
        <f t="shared" si="11"/>
        <v/>
      </c>
    </row>
    <row r="753" spans="1:7" x14ac:dyDescent="0.55000000000000004">
      <c r="A753" s="5"/>
      <c r="G753" s="19" t="str">
        <f t="shared" si="11"/>
        <v/>
      </c>
    </row>
    <row r="754" spans="1:7" x14ac:dyDescent="0.55000000000000004">
      <c r="A754" s="5"/>
      <c r="G754" s="19" t="str">
        <f t="shared" si="11"/>
        <v/>
      </c>
    </row>
    <row r="755" spans="1:7" x14ac:dyDescent="0.55000000000000004">
      <c r="A755" s="5"/>
      <c r="G755" s="19" t="str">
        <f t="shared" si="11"/>
        <v/>
      </c>
    </row>
    <row r="756" spans="1:7" x14ac:dyDescent="0.55000000000000004">
      <c r="A756" s="5"/>
      <c r="G756" s="19" t="str">
        <f t="shared" si="11"/>
        <v/>
      </c>
    </row>
    <row r="757" spans="1:7" x14ac:dyDescent="0.55000000000000004">
      <c r="A757" s="5"/>
      <c r="G757" s="19" t="str">
        <f t="shared" si="11"/>
        <v/>
      </c>
    </row>
    <row r="758" spans="1:7" x14ac:dyDescent="0.55000000000000004">
      <c r="A758" s="5"/>
      <c r="G758" s="19" t="str">
        <f t="shared" si="11"/>
        <v/>
      </c>
    </row>
    <row r="759" spans="1:7" x14ac:dyDescent="0.55000000000000004">
      <c r="A759" s="5"/>
      <c r="G759" s="19" t="str">
        <f t="shared" si="11"/>
        <v/>
      </c>
    </row>
    <row r="760" spans="1:7" x14ac:dyDescent="0.55000000000000004">
      <c r="A760" s="5"/>
      <c r="G760" s="19" t="str">
        <f t="shared" si="11"/>
        <v/>
      </c>
    </row>
    <row r="761" spans="1:7" x14ac:dyDescent="0.55000000000000004">
      <c r="A761" s="5"/>
      <c r="G761" s="19" t="str">
        <f t="shared" si="11"/>
        <v/>
      </c>
    </row>
    <row r="762" spans="1:7" x14ac:dyDescent="0.55000000000000004">
      <c r="A762" s="5"/>
      <c r="G762" s="19" t="str">
        <f t="shared" si="11"/>
        <v/>
      </c>
    </row>
    <row r="763" spans="1:7" x14ac:dyDescent="0.55000000000000004">
      <c r="A763" s="5"/>
      <c r="G763" s="19" t="str">
        <f t="shared" si="11"/>
        <v/>
      </c>
    </row>
    <row r="764" spans="1:7" x14ac:dyDescent="0.55000000000000004">
      <c r="A764" s="5"/>
      <c r="G764" s="19" t="str">
        <f t="shared" si="11"/>
        <v/>
      </c>
    </row>
    <row r="765" spans="1:7" x14ac:dyDescent="0.55000000000000004">
      <c r="A765" s="5"/>
      <c r="G765" s="19" t="str">
        <f t="shared" si="11"/>
        <v/>
      </c>
    </row>
    <row r="766" spans="1:7" x14ac:dyDescent="0.55000000000000004">
      <c r="A766" s="5"/>
      <c r="G766" s="19" t="str">
        <f t="shared" si="11"/>
        <v/>
      </c>
    </row>
    <row r="767" spans="1:7" x14ac:dyDescent="0.55000000000000004">
      <c r="A767" s="5"/>
      <c r="G767" s="19" t="str">
        <f t="shared" si="11"/>
        <v/>
      </c>
    </row>
    <row r="768" spans="1:7" x14ac:dyDescent="0.55000000000000004">
      <c r="A768" s="5"/>
      <c r="G768" s="19" t="str">
        <f t="shared" si="11"/>
        <v/>
      </c>
    </row>
    <row r="769" spans="1:7" x14ac:dyDescent="0.55000000000000004">
      <c r="A769" s="5"/>
      <c r="G769" s="19" t="str">
        <f t="shared" si="11"/>
        <v/>
      </c>
    </row>
    <row r="770" spans="1:7" x14ac:dyDescent="0.55000000000000004">
      <c r="A770" s="5"/>
      <c r="G770" s="19" t="str">
        <f t="shared" si="11"/>
        <v/>
      </c>
    </row>
    <row r="771" spans="1:7" x14ac:dyDescent="0.55000000000000004">
      <c r="A771" s="5"/>
      <c r="G771" s="19" t="str">
        <f t="shared" si="11"/>
        <v/>
      </c>
    </row>
    <row r="772" spans="1:7" x14ac:dyDescent="0.55000000000000004">
      <c r="A772" s="5"/>
      <c r="G772" s="19" t="str">
        <f t="shared" si="11"/>
        <v/>
      </c>
    </row>
    <row r="773" spans="1:7" x14ac:dyDescent="0.55000000000000004">
      <c r="A773" s="5"/>
      <c r="G773" s="19" t="str">
        <f t="shared" si="11"/>
        <v/>
      </c>
    </row>
    <row r="774" spans="1:7" x14ac:dyDescent="0.55000000000000004">
      <c r="A774" s="5"/>
      <c r="G774" s="19" t="str">
        <f t="shared" si="11"/>
        <v/>
      </c>
    </row>
    <row r="775" spans="1:7" x14ac:dyDescent="0.55000000000000004">
      <c r="A775" s="5"/>
      <c r="G775" s="19" t="str">
        <f t="shared" si="11"/>
        <v/>
      </c>
    </row>
    <row r="776" spans="1:7" x14ac:dyDescent="0.55000000000000004">
      <c r="A776" s="5"/>
      <c r="G776" s="19" t="str">
        <f t="shared" ref="G776:G839" si="12">IF($A776="","",EOMONTH($A776,0))</f>
        <v/>
      </c>
    </row>
    <row r="777" spans="1:7" x14ac:dyDescent="0.55000000000000004">
      <c r="A777" s="5"/>
      <c r="G777" s="19" t="str">
        <f t="shared" si="12"/>
        <v/>
      </c>
    </row>
    <row r="778" spans="1:7" x14ac:dyDescent="0.55000000000000004">
      <c r="A778" s="5"/>
      <c r="G778" s="19" t="str">
        <f t="shared" si="12"/>
        <v/>
      </c>
    </row>
    <row r="779" spans="1:7" x14ac:dyDescent="0.55000000000000004">
      <c r="A779" s="5"/>
      <c r="G779" s="19" t="str">
        <f t="shared" si="12"/>
        <v/>
      </c>
    </row>
    <row r="780" spans="1:7" x14ac:dyDescent="0.55000000000000004">
      <c r="A780" s="5"/>
      <c r="G780" s="19" t="str">
        <f t="shared" si="12"/>
        <v/>
      </c>
    </row>
    <row r="781" spans="1:7" x14ac:dyDescent="0.55000000000000004">
      <c r="A781" s="5"/>
      <c r="G781" s="19" t="str">
        <f t="shared" si="12"/>
        <v/>
      </c>
    </row>
    <row r="782" spans="1:7" x14ac:dyDescent="0.55000000000000004">
      <c r="A782" s="5"/>
      <c r="G782" s="19" t="str">
        <f t="shared" si="12"/>
        <v/>
      </c>
    </row>
    <row r="783" spans="1:7" x14ac:dyDescent="0.55000000000000004">
      <c r="A783" s="5"/>
      <c r="G783" s="19" t="str">
        <f t="shared" si="12"/>
        <v/>
      </c>
    </row>
    <row r="784" spans="1:7" x14ac:dyDescent="0.55000000000000004">
      <c r="A784" s="5"/>
      <c r="G784" s="19" t="str">
        <f t="shared" si="12"/>
        <v/>
      </c>
    </row>
    <row r="785" spans="1:7" x14ac:dyDescent="0.55000000000000004">
      <c r="A785" s="5"/>
      <c r="G785" s="19" t="str">
        <f t="shared" si="12"/>
        <v/>
      </c>
    </row>
    <row r="786" spans="1:7" x14ac:dyDescent="0.55000000000000004">
      <c r="A786" s="5"/>
      <c r="G786" s="19" t="str">
        <f t="shared" si="12"/>
        <v/>
      </c>
    </row>
    <row r="787" spans="1:7" x14ac:dyDescent="0.55000000000000004">
      <c r="A787" s="5"/>
      <c r="G787" s="19" t="str">
        <f t="shared" si="12"/>
        <v/>
      </c>
    </row>
    <row r="788" spans="1:7" x14ac:dyDescent="0.55000000000000004">
      <c r="A788" s="5"/>
      <c r="G788" s="19" t="str">
        <f t="shared" si="12"/>
        <v/>
      </c>
    </row>
    <row r="789" spans="1:7" x14ac:dyDescent="0.55000000000000004">
      <c r="A789" s="5"/>
      <c r="G789" s="19" t="str">
        <f t="shared" si="12"/>
        <v/>
      </c>
    </row>
    <row r="790" spans="1:7" x14ac:dyDescent="0.55000000000000004">
      <c r="A790" s="5"/>
      <c r="G790" s="19" t="str">
        <f t="shared" si="12"/>
        <v/>
      </c>
    </row>
    <row r="791" spans="1:7" x14ac:dyDescent="0.55000000000000004">
      <c r="A791" s="5"/>
      <c r="G791" s="19" t="str">
        <f t="shared" si="12"/>
        <v/>
      </c>
    </row>
    <row r="792" spans="1:7" x14ac:dyDescent="0.55000000000000004">
      <c r="A792" s="5"/>
      <c r="G792" s="19" t="str">
        <f t="shared" si="12"/>
        <v/>
      </c>
    </row>
    <row r="793" spans="1:7" x14ac:dyDescent="0.55000000000000004">
      <c r="A793" s="5"/>
      <c r="G793" s="19" t="str">
        <f t="shared" si="12"/>
        <v/>
      </c>
    </row>
    <row r="794" spans="1:7" x14ac:dyDescent="0.55000000000000004">
      <c r="A794" s="5"/>
      <c r="G794" s="19" t="str">
        <f t="shared" si="12"/>
        <v/>
      </c>
    </row>
    <row r="795" spans="1:7" x14ac:dyDescent="0.55000000000000004">
      <c r="A795" s="5"/>
      <c r="G795" s="19" t="str">
        <f t="shared" si="12"/>
        <v/>
      </c>
    </row>
    <row r="796" spans="1:7" x14ac:dyDescent="0.55000000000000004">
      <c r="A796" s="5"/>
      <c r="G796" s="19" t="str">
        <f t="shared" si="12"/>
        <v/>
      </c>
    </row>
    <row r="797" spans="1:7" x14ac:dyDescent="0.55000000000000004">
      <c r="A797" s="5"/>
      <c r="G797" s="19" t="str">
        <f t="shared" si="12"/>
        <v/>
      </c>
    </row>
    <row r="798" spans="1:7" x14ac:dyDescent="0.55000000000000004">
      <c r="A798" s="5"/>
      <c r="G798" s="19" t="str">
        <f t="shared" si="12"/>
        <v/>
      </c>
    </row>
    <row r="799" spans="1:7" x14ac:dyDescent="0.55000000000000004">
      <c r="A799" s="5"/>
      <c r="G799" s="19" t="str">
        <f t="shared" si="12"/>
        <v/>
      </c>
    </row>
    <row r="800" spans="1:7" x14ac:dyDescent="0.55000000000000004">
      <c r="A800" s="5"/>
      <c r="G800" s="19" t="str">
        <f t="shared" si="12"/>
        <v/>
      </c>
    </row>
    <row r="801" spans="1:7" x14ac:dyDescent="0.55000000000000004">
      <c r="A801" s="5"/>
      <c r="G801" s="19" t="str">
        <f t="shared" si="12"/>
        <v/>
      </c>
    </row>
    <row r="802" spans="1:7" x14ac:dyDescent="0.55000000000000004">
      <c r="A802" s="5"/>
      <c r="G802" s="19" t="str">
        <f t="shared" si="12"/>
        <v/>
      </c>
    </row>
    <row r="803" spans="1:7" x14ac:dyDescent="0.55000000000000004">
      <c r="A803" s="5"/>
      <c r="G803" s="19" t="str">
        <f t="shared" si="12"/>
        <v/>
      </c>
    </row>
    <row r="804" spans="1:7" x14ac:dyDescent="0.55000000000000004">
      <c r="A804" s="5"/>
      <c r="G804" s="19" t="str">
        <f t="shared" si="12"/>
        <v/>
      </c>
    </row>
    <row r="805" spans="1:7" x14ac:dyDescent="0.55000000000000004">
      <c r="A805" s="5"/>
      <c r="G805" s="19" t="str">
        <f t="shared" si="12"/>
        <v/>
      </c>
    </row>
    <row r="806" spans="1:7" x14ac:dyDescent="0.55000000000000004">
      <c r="A806" s="5"/>
      <c r="G806" s="19" t="str">
        <f t="shared" si="12"/>
        <v/>
      </c>
    </row>
    <row r="807" spans="1:7" x14ac:dyDescent="0.55000000000000004">
      <c r="A807" s="5"/>
      <c r="G807" s="19" t="str">
        <f t="shared" si="12"/>
        <v/>
      </c>
    </row>
    <row r="808" spans="1:7" x14ac:dyDescent="0.55000000000000004">
      <c r="A808" s="5"/>
      <c r="G808" s="19" t="str">
        <f t="shared" si="12"/>
        <v/>
      </c>
    </row>
    <row r="809" spans="1:7" x14ac:dyDescent="0.55000000000000004">
      <c r="A809" s="5"/>
      <c r="G809" s="19" t="str">
        <f t="shared" si="12"/>
        <v/>
      </c>
    </row>
    <row r="810" spans="1:7" x14ac:dyDescent="0.55000000000000004">
      <c r="A810" s="5"/>
      <c r="G810" s="19" t="str">
        <f t="shared" si="12"/>
        <v/>
      </c>
    </row>
    <row r="811" spans="1:7" x14ac:dyDescent="0.55000000000000004">
      <c r="A811" s="5"/>
      <c r="G811" s="19" t="str">
        <f t="shared" si="12"/>
        <v/>
      </c>
    </row>
    <row r="812" spans="1:7" x14ac:dyDescent="0.55000000000000004">
      <c r="A812" s="5"/>
      <c r="G812" s="19" t="str">
        <f t="shared" si="12"/>
        <v/>
      </c>
    </row>
    <row r="813" spans="1:7" x14ac:dyDescent="0.55000000000000004">
      <c r="A813" s="5"/>
      <c r="G813" s="19" t="str">
        <f t="shared" si="12"/>
        <v/>
      </c>
    </row>
    <row r="814" spans="1:7" x14ac:dyDescent="0.55000000000000004">
      <c r="A814" s="5"/>
      <c r="G814" s="19" t="str">
        <f t="shared" si="12"/>
        <v/>
      </c>
    </row>
    <row r="815" spans="1:7" x14ac:dyDescent="0.55000000000000004">
      <c r="A815" s="5"/>
      <c r="G815" s="19" t="str">
        <f t="shared" si="12"/>
        <v/>
      </c>
    </row>
    <row r="816" spans="1:7" x14ac:dyDescent="0.55000000000000004">
      <c r="A816" s="5"/>
      <c r="G816" s="19" t="str">
        <f t="shared" si="12"/>
        <v/>
      </c>
    </row>
    <row r="817" spans="1:7" x14ac:dyDescent="0.55000000000000004">
      <c r="A817" s="5"/>
      <c r="G817" s="19" t="str">
        <f t="shared" si="12"/>
        <v/>
      </c>
    </row>
    <row r="818" spans="1:7" x14ac:dyDescent="0.55000000000000004">
      <c r="A818" s="5"/>
      <c r="G818" s="19" t="str">
        <f t="shared" si="12"/>
        <v/>
      </c>
    </row>
    <row r="819" spans="1:7" x14ac:dyDescent="0.55000000000000004">
      <c r="A819" s="5"/>
      <c r="G819" s="19" t="str">
        <f t="shared" si="12"/>
        <v/>
      </c>
    </row>
    <row r="820" spans="1:7" x14ac:dyDescent="0.55000000000000004">
      <c r="A820" s="5"/>
      <c r="G820" s="19" t="str">
        <f t="shared" si="12"/>
        <v/>
      </c>
    </row>
    <row r="821" spans="1:7" x14ac:dyDescent="0.55000000000000004">
      <c r="A821" s="5"/>
      <c r="G821" s="19" t="str">
        <f t="shared" si="12"/>
        <v/>
      </c>
    </row>
    <row r="822" spans="1:7" x14ac:dyDescent="0.55000000000000004">
      <c r="A822" s="5"/>
      <c r="G822" s="19" t="str">
        <f t="shared" si="12"/>
        <v/>
      </c>
    </row>
    <row r="823" spans="1:7" x14ac:dyDescent="0.55000000000000004">
      <c r="A823" s="5"/>
      <c r="G823" s="19" t="str">
        <f t="shared" si="12"/>
        <v/>
      </c>
    </row>
    <row r="824" spans="1:7" x14ac:dyDescent="0.55000000000000004">
      <c r="A824" s="5"/>
      <c r="G824" s="19" t="str">
        <f t="shared" si="12"/>
        <v/>
      </c>
    </row>
    <row r="825" spans="1:7" x14ac:dyDescent="0.55000000000000004">
      <c r="A825" s="5"/>
      <c r="G825" s="19" t="str">
        <f t="shared" si="12"/>
        <v/>
      </c>
    </row>
    <row r="826" spans="1:7" x14ac:dyDescent="0.55000000000000004">
      <c r="A826" s="5"/>
      <c r="G826" s="19" t="str">
        <f t="shared" si="12"/>
        <v/>
      </c>
    </row>
    <row r="827" spans="1:7" x14ac:dyDescent="0.55000000000000004">
      <c r="A827" s="5"/>
      <c r="G827" s="19" t="str">
        <f t="shared" si="12"/>
        <v/>
      </c>
    </row>
    <row r="828" spans="1:7" x14ac:dyDescent="0.55000000000000004">
      <c r="A828" s="5"/>
      <c r="G828" s="19" t="str">
        <f t="shared" si="12"/>
        <v/>
      </c>
    </row>
    <row r="829" spans="1:7" x14ac:dyDescent="0.55000000000000004">
      <c r="A829" s="5"/>
      <c r="G829" s="19" t="str">
        <f t="shared" si="12"/>
        <v/>
      </c>
    </row>
    <row r="830" spans="1:7" x14ac:dyDescent="0.55000000000000004">
      <c r="A830" s="5"/>
      <c r="G830" s="19" t="str">
        <f t="shared" si="12"/>
        <v/>
      </c>
    </row>
    <row r="831" spans="1:7" x14ac:dyDescent="0.55000000000000004">
      <c r="A831" s="5"/>
      <c r="G831" s="19" t="str">
        <f t="shared" si="12"/>
        <v/>
      </c>
    </row>
    <row r="832" spans="1:7" x14ac:dyDescent="0.55000000000000004">
      <c r="A832" s="5"/>
      <c r="G832" s="19" t="str">
        <f t="shared" si="12"/>
        <v/>
      </c>
    </row>
    <row r="833" spans="1:7" x14ac:dyDescent="0.55000000000000004">
      <c r="A833" s="5"/>
      <c r="G833" s="19" t="str">
        <f t="shared" si="12"/>
        <v/>
      </c>
    </row>
    <row r="834" spans="1:7" x14ac:dyDescent="0.55000000000000004">
      <c r="A834" s="5"/>
      <c r="G834" s="19" t="str">
        <f t="shared" si="12"/>
        <v/>
      </c>
    </row>
    <row r="835" spans="1:7" x14ac:dyDescent="0.55000000000000004">
      <c r="A835" s="5"/>
      <c r="G835" s="19" t="str">
        <f t="shared" si="12"/>
        <v/>
      </c>
    </row>
    <row r="836" spans="1:7" x14ac:dyDescent="0.55000000000000004">
      <c r="A836" s="5"/>
      <c r="G836" s="19" t="str">
        <f t="shared" si="12"/>
        <v/>
      </c>
    </row>
    <row r="837" spans="1:7" x14ac:dyDescent="0.55000000000000004">
      <c r="A837" s="5"/>
      <c r="G837" s="19" t="str">
        <f t="shared" si="12"/>
        <v/>
      </c>
    </row>
    <row r="838" spans="1:7" x14ac:dyDescent="0.55000000000000004">
      <c r="A838" s="5"/>
      <c r="G838" s="19" t="str">
        <f t="shared" si="12"/>
        <v/>
      </c>
    </row>
    <row r="839" spans="1:7" x14ac:dyDescent="0.55000000000000004">
      <c r="A839" s="5"/>
      <c r="G839" s="19" t="str">
        <f t="shared" si="12"/>
        <v/>
      </c>
    </row>
    <row r="840" spans="1:7" x14ac:dyDescent="0.55000000000000004">
      <c r="A840" s="5"/>
      <c r="G840" s="19" t="str">
        <f t="shared" ref="G840:G903" si="13">IF($A840="","",EOMONTH($A840,0))</f>
        <v/>
      </c>
    </row>
    <row r="841" spans="1:7" x14ac:dyDescent="0.55000000000000004">
      <c r="A841" s="5"/>
      <c r="G841" s="19" t="str">
        <f t="shared" si="13"/>
        <v/>
      </c>
    </row>
    <row r="842" spans="1:7" x14ac:dyDescent="0.55000000000000004">
      <c r="A842" s="5"/>
      <c r="G842" s="19" t="str">
        <f t="shared" si="13"/>
        <v/>
      </c>
    </row>
    <row r="843" spans="1:7" x14ac:dyDescent="0.55000000000000004">
      <c r="A843" s="5"/>
      <c r="G843" s="19" t="str">
        <f t="shared" si="13"/>
        <v/>
      </c>
    </row>
    <row r="844" spans="1:7" x14ac:dyDescent="0.55000000000000004">
      <c r="A844" s="5"/>
      <c r="G844" s="19" t="str">
        <f t="shared" si="13"/>
        <v/>
      </c>
    </row>
    <row r="845" spans="1:7" x14ac:dyDescent="0.55000000000000004">
      <c r="A845" s="5"/>
      <c r="G845" s="19" t="str">
        <f t="shared" si="13"/>
        <v/>
      </c>
    </row>
    <row r="846" spans="1:7" x14ac:dyDescent="0.55000000000000004">
      <c r="A846" s="5"/>
      <c r="G846" s="19" t="str">
        <f t="shared" si="13"/>
        <v/>
      </c>
    </row>
    <row r="847" spans="1:7" x14ac:dyDescent="0.55000000000000004">
      <c r="A847" s="5"/>
      <c r="G847" s="19" t="str">
        <f t="shared" si="13"/>
        <v/>
      </c>
    </row>
    <row r="848" spans="1:7" x14ac:dyDescent="0.55000000000000004">
      <c r="A848" s="5"/>
      <c r="G848" s="19" t="str">
        <f t="shared" si="13"/>
        <v/>
      </c>
    </row>
    <row r="849" spans="1:7" x14ac:dyDescent="0.55000000000000004">
      <c r="A849" s="5"/>
      <c r="G849" s="19" t="str">
        <f t="shared" si="13"/>
        <v/>
      </c>
    </row>
    <row r="850" spans="1:7" x14ac:dyDescent="0.55000000000000004">
      <c r="A850" s="5"/>
      <c r="G850" s="19" t="str">
        <f t="shared" si="13"/>
        <v/>
      </c>
    </row>
    <row r="851" spans="1:7" x14ac:dyDescent="0.55000000000000004">
      <c r="A851" s="5"/>
      <c r="G851" s="19" t="str">
        <f t="shared" si="13"/>
        <v/>
      </c>
    </row>
    <row r="852" spans="1:7" x14ac:dyDescent="0.55000000000000004">
      <c r="A852" s="5"/>
      <c r="G852" s="19" t="str">
        <f t="shared" si="13"/>
        <v/>
      </c>
    </row>
    <row r="853" spans="1:7" x14ac:dyDescent="0.55000000000000004">
      <c r="A853" s="5"/>
      <c r="G853" s="19" t="str">
        <f t="shared" si="13"/>
        <v/>
      </c>
    </row>
    <row r="854" spans="1:7" x14ac:dyDescent="0.55000000000000004">
      <c r="A854" s="5"/>
      <c r="G854" s="19" t="str">
        <f t="shared" si="13"/>
        <v/>
      </c>
    </row>
    <row r="855" spans="1:7" x14ac:dyDescent="0.55000000000000004">
      <c r="A855" s="5"/>
      <c r="G855" s="19" t="str">
        <f t="shared" si="13"/>
        <v/>
      </c>
    </row>
    <row r="856" spans="1:7" x14ac:dyDescent="0.55000000000000004">
      <c r="A856" s="5"/>
      <c r="G856" s="19" t="str">
        <f t="shared" si="13"/>
        <v/>
      </c>
    </row>
    <row r="857" spans="1:7" x14ac:dyDescent="0.55000000000000004">
      <c r="A857" s="5"/>
      <c r="G857" s="19" t="str">
        <f t="shared" si="13"/>
        <v/>
      </c>
    </row>
    <row r="858" spans="1:7" x14ac:dyDescent="0.55000000000000004">
      <c r="A858" s="5"/>
      <c r="G858" s="19" t="str">
        <f t="shared" si="13"/>
        <v/>
      </c>
    </row>
    <row r="859" spans="1:7" x14ac:dyDescent="0.55000000000000004">
      <c r="A859" s="5"/>
      <c r="G859" s="19" t="str">
        <f t="shared" si="13"/>
        <v/>
      </c>
    </row>
    <row r="860" spans="1:7" x14ac:dyDescent="0.55000000000000004">
      <c r="A860" s="5"/>
      <c r="G860" s="19" t="str">
        <f t="shared" si="13"/>
        <v/>
      </c>
    </row>
    <row r="861" spans="1:7" x14ac:dyDescent="0.55000000000000004">
      <c r="A861" s="5"/>
      <c r="G861" s="19" t="str">
        <f t="shared" si="13"/>
        <v/>
      </c>
    </row>
    <row r="862" spans="1:7" x14ac:dyDescent="0.55000000000000004">
      <c r="A862" s="5"/>
      <c r="G862" s="19" t="str">
        <f t="shared" si="13"/>
        <v/>
      </c>
    </row>
    <row r="863" spans="1:7" x14ac:dyDescent="0.55000000000000004">
      <c r="A863" s="5"/>
      <c r="G863" s="19" t="str">
        <f t="shared" si="13"/>
        <v/>
      </c>
    </row>
    <row r="864" spans="1:7" x14ac:dyDescent="0.55000000000000004">
      <c r="A864" s="5"/>
      <c r="G864" s="19" t="str">
        <f t="shared" si="13"/>
        <v/>
      </c>
    </row>
    <row r="865" spans="1:7" x14ac:dyDescent="0.55000000000000004">
      <c r="A865" s="5"/>
      <c r="G865" s="19" t="str">
        <f t="shared" si="13"/>
        <v/>
      </c>
    </row>
    <row r="866" spans="1:7" x14ac:dyDescent="0.55000000000000004">
      <c r="A866" s="5"/>
      <c r="G866" s="19" t="str">
        <f t="shared" si="13"/>
        <v/>
      </c>
    </row>
    <row r="867" spans="1:7" x14ac:dyDescent="0.55000000000000004">
      <c r="A867" s="5"/>
      <c r="G867" s="19" t="str">
        <f t="shared" si="13"/>
        <v/>
      </c>
    </row>
    <row r="868" spans="1:7" x14ac:dyDescent="0.55000000000000004">
      <c r="A868" s="5"/>
      <c r="G868" s="19" t="str">
        <f t="shared" si="13"/>
        <v/>
      </c>
    </row>
    <row r="869" spans="1:7" x14ac:dyDescent="0.55000000000000004">
      <c r="A869" s="5"/>
      <c r="G869" s="19" t="str">
        <f t="shared" si="13"/>
        <v/>
      </c>
    </row>
    <row r="870" spans="1:7" x14ac:dyDescent="0.55000000000000004">
      <c r="A870" s="5"/>
      <c r="G870" s="19" t="str">
        <f t="shared" si="13"/>
        <v/>
      </c>
    </row>
    <row r="871" spans="1:7" x14ac:dyDescent="0.55000000000000004">
      <c r="A871" s="5"/>
      <c r="G871" s="19" t="str">
        <f t="shared" si="13"/>
        <v/>
      </c>
    </row>
    <row r="872" spans="1:7" x14ac:dyDescent="0.55000000000000004">
      <c r="A872" s="5"/>
      <c r="G872" s="19" t="str">
        <f t="shared" si="13"/>
        <v/>
      </c>
    </row>
    <row r="873" spans="1:7" x14ac:dyDescent="0.55000000000000004">
      <c r="A873" s="5"/>
      <c r="G873" s="19" t="str">
        <f t="shared" si="13"/>
        <v/>
      </c>
    </row>
    <row r="874" spans="1:7" x14ac:dyDescent="0.55000000000000004">
      <c r="A874" s="5"/>
      <c r="G874" s="19" t="str">
        <f t="shared" si="13"/>
        <v/>
      </c>
    </row>
    <row r="875" spans="1:7" x14ac:dyDescent="0.55000000000000004">
      <c r="A875" s="5"/>
      <c r="G875" s="19" t="str">
        <f t="shared" si="13"/>
        <v/>
      </c>
    </row>
    <row r="876" spans="1:7" x14ac:dyDescent="0.55000000000000004">
      <c r="A876" s="5"/>
      <c r="G876" s="19" t="str">
        <f t="shared" si="13"/>
        <v/>
      </c>
    </row>
    <row r="877" spans="1:7" x14ac:dyDescent="0.55000000000000004">
      <c r="A877" s="5"/>
      <c r="G877" s="19" t="str">
        <f t="shared" si="13"/>
        <v/>
      </c>
    </row>
    <row r="878" spans="1:7" x14ac:dyDescent="0.55000000000000004">
      <c r="A878" s="5"/>
      <c r="G878" s="19" t="str">
        <f t="shared" si="13"/>
        <v/>
      </c>
    </row>
    <row r="879" spans="1:7" x14ac:dyDescent="0.55000000000000004">
      <c r="A879" s="5"/>
      <c r="G879" s="19" t="str">
        <f t="shared" si="13"/>
        <v/>
      </c>
    </row>
    <row r="880" spans="1:7" x14ac:dyDescent="0.55000000000000004">
      <c r="A880" s="5"/>
      <c r="G880" s="19" t="str">
        <f t="shared" si="13"/>
        <v/>
      </c>
    </row>
    <row r="881" spans="1:7" x14ac:dyDescent="0.55000000000000004">
      <c r="A881" s="5"/>
      <c r="G881" s="19" t="str">
        <f t="shared" si="13"/>
        <v/>
      </c>
    </row>
    <row r="882" spans="1:7" x14ac:dyDescent="0.55000000000000004">
      <c r="A882" s="5"/>
      <c r="G882" s="19" t="str">
        <f t="shared" si="13"/>
        <v/>
      </c>
    </row>
    <row r="883" spans="1:7" x14ac:dyDescent="0.55000000000000004">
      <c r="A883" s="5"/>
      <c r="G883" s="19" t="str">
        <f t="shared" si="13"/>
        <v/>
      </c>
    </row>
    <row r="884" spans="1:7" x14ac:dyDescent="0.55000000000000004">
      <c r="A884" s="5"/>
      <c r="G884" s="19" t="str">
        <f t="shared" si="13"/>
        <v/>
      </c>
    </row>
    <row r="885" spans="1:7" x14ac:dyDescent="0.55000000000000004">
      <c r="A885" s="5"/>
      <c r="G885" s="19" t="str">
        <f t="shared" si="13"/>
        <v/>
      </c>
    </row>
    <row r="886" spans="1:7" x14ac:dyDescent="0.55000000000000004">
      <c r="A886" s="5"/>
      <c r="G886" s="19" t="str">
        <f t="shared" si="13"/>
        <v/>
      </c>
    </row>
    <row r="887" spans="1:7" x14ac:dyDescent="0.55000000000000004">
      <c r="A887" s="5"/>
      <c r="G887" s="19" t="str">
        <f t="shared" si="13"/>
        <v/>
      </c>
    </row>
    <row r="888" spans="1:7" x14ac:dyDescent="0.55000000000000004">
      <c r="A888" s="5"/>
      <c r="G888" s="19" t="str">
        <f t="shared" si="13"/>
        <v/>
      </c>
    </row>
    <row r="889" spans="1:7" x14ac:dyDescent="0.55000000000000004">
      <c r="A889" s="5"/>
      <c r="G889" s="19" t="str">
        <f t="shared" si="13"/>
        <v/>
      </c>
    </row>
    <row r="890" spans="1:7" x14ac:dyDescent="0.55000000000000004">
      <c r="A890" s="5"/>
      <c r="G890" s="19" t="str">
        <f t="shared" si="13"/>
        <v/>
      </c>
    </row>
    <row r="891" spans="1:7" x14ac:dyDescent="0.55000000000000004">
      <c r="A891" s="5"/>
      <c r="G891" s="19" t="str">
        <f t="shared" si="13"/>
        <v/>
      </c>
    </row>
    <row r="892" spans="1:7" x14ac:dyDescent="0.55000000000000004">
      <c r="A892" s="5"/>
      <c r="G892" s="19" t="str">
        <f t="shared" si="13"/>
        <v/>
      </c>
    </row>
    <row r="893" spans="1:7" x14ac:dyDescent="0.55000000000000004">
      <c r="A893" s="5"/>
      <c r="G893" s="19" t="str">
        <f t="shared" si="13"/>
        <v/>
      </c>
    </row>
    <row r="894" spans="1:7" x14ac:dyDescent="0.55000000000000004">
      <c r="A894" s="5"/>
      <c r="G894" s="19" t="str">
        <f t="shared" si="13"/>
        <v/>
      </c>
    </row>
    <row r="895" spans="1:7" x14ac:dyDescent="0.55000000000000004">
      <c r="A895" s="5"/>
      <c r="G895" s="19" t="str">
        <f t="shared" si="13"/>
        <v/>
      </c>
    </row>
    <row r="896" spans="1:7" x14ac:dyDescent="0.55000000000000004">
      <c r="A896" s="5"/>
      <c r="G896" s="19" t="str">
        <f t="shared" si="13"/>
        <v/>
      </c>
    </row>
    <row r="897" spans="1:7" x14ac:dyDescent="0.55000000000000004">
      <c r="A897" s="5"/>
      <c r="G897" s="19" t="str">
        <f t="shared" si="13"/>
        <v/>
      </c>
    </row>
    <row r="898" spans="1:7" x14ac:dyDescent="0.55000000000000004">
      <c r="A898" s="5"/>
      <c r="G898" s="19" t="str">
        <f t="shared" si="13"/>
        <v/>
      </c>
    </row>
    <row r="899" spans="1:7" x14ac:dyDescent="0.55000000000000004">
      <c r="A899" s="5"/>
      <c r="G899" s="19" t="str">
        <f t="shared" si="13"/>
        <v/>
      </c>
    </row>
    <row r="900" spans="1:7" x14ac:dyDescent="0.55000000000000004">
      <c r="A900" s="5"/>
      <c r="G900" s="19" t="str">
        <f t="shared" si="13"/>
        <v/>
      </c>
    </row>
    <row r="901" spans="1:7" x14ac:dyDescent="0.55000000000000004">
      <c r="A901" s="5"/>
      <c r="G901" s="19" t="str">
        <f t="shared" si="13"/>
        <v/>
      </c>
    </row>
    <row r="902" spans="1:7" x14ac:dyDescent="0.55000000000000004">
      <c r="A902" s="5"/>
      <c r="G902" s="19" t="str">
        <f t="shared" si="13"/>
        <v/>
      </c>
    </row>
    <row r="903" spans="1:7" x14ac:dyDescent="0.55000000000000004">
      <c r="A903" s="5"/>
      <c r="G903" s="19" t="str">
        <f t="shared" si="13"/>
        <v/>
      </c>
    </row>
    <row r="904" spans="1:7" x14ac:dyDescent="0.55000000000000004">
      <c r="A904" s="5"/>
      <c r="G904" s="19" t="str">
        <f t="shared" ref="G904:G967" si="14">IF($A904="","",EOMONTH($A904,0))</f>
        <v/>
      </c>
    </row>
    <row r="905" spans="1:7" x14ac:dyDescent="0.55000000000000004">
      <c r="A905" s="5"/>
      <c r="G905" s="19" t="str">
        <f t="shared" si="14"/>
        <v/>
      </c>
    </row>
    <row r="906" spans="1:7" x14ac:dyDescent="0.55000000000000004">
      <c r="A906" s="5"/>
      <c r="G906" s="19" t="str">
        <f t="shared" si="14"/>
        <v/>
      </c>
    </row>
    <row r="907" spans="1:7" x14ac:dyDescent="0.55000000000000004">
      <c r="A907" s="5"/>
      <c r="G907" s="19" t="str">
        <f t="shared" si="14"/>
        <v/>
      </c>
    </row>
    <row r="908" spans="1:7" x14ac:dyDescent="0.55000000000000004">
      <c r="A908" s="5"/>
      <c r="G908" s="19" t="str">
        <f t="shared" si="14"/>
        <v/>
      </c>
    </row>
    <row r="909" spans="1:7" x14ac:dyDescent="0.55000000000000004">
      <c r="A909" s="5"/>
      <c r="G909" s="19" t="str">
        <f t="shared" si="14"/>
        <v/>
      </c>
    </row>
    <row r="910" spans="1:7" x14ac:dyDescent="0.55000000000000004">
      <c r="A910" s="5"/>
      <c r="G910" s="19" t="str">
        <f t="shared" si="14"/>
        <v/>
      </c>
    </row>
    <row r="911" spans="1:7" x14ac:dyDescent="0.55000000000000004">
      <c r="A911" s="5"/>
      <c r="G911" s="19" t="str">
        <f t="shared" si="14"/>
        <v/>
      </c>
    </row>
    <row r="912" spans="1:7" x14ac:dyDescent="0.55000000000000004">
      <c r="A912" s="5"/>
      <c r="G912" s="19" t="str">
        <f t="shared" si="14"/>
        <v/>
      </c>
    </row>
    <row r="913" spans="1:7" x14ac:dyDescent="0.55000000000000004">
      <c r="A913" s="5"/>
      <c r="G913" s="19" t="str">
        <f t="shared" si="14"/>
        <v/>
      </c>
    </row>
    <row r="914" spans="1:7" x14ac:dyDescent="0.55000000000000004">
      <c r="A914" s="5"/>
      <c r="G914" s="19" t="str">
        <f t="shared" si="14"/>
        <v/>
      </c>
    </row>
    <row r="915" spans="1:7" x14ac:dyDescent="0.55000000000000004">
      <c r="A915" s="5"/>
      <c r="G915" s="19" t="str">
        <f t="shared" si="14"/>
        <v/>
      </c>
    </row>
    <row r="916" spans="1:7" x14ac:dyDescent="0.55000000000000004">
      <c r="A916" s="5"/>
      <c r="G916" s="19" t="str">
        <f t="shared" si="14"/>
        <v/>
      </c>
    </row>
    <row r="917" spans="1:7" x14ac:dyDescent="0.55000000000000004">
      <c r="A917" s="5"/>
      <c r="G917" s="19" t="str">
        <f t="shared" si="14"/>
        <v/>
      </c>
    </row>
    <row r="918" spans="1:7" x14ac:dyDescent="0.55000000000000004">
      <c r="A918" s="5"/>
      <c r="G918" s="19" t="str">
        <f t="shared" si="14"/>
        <v/>
      </c>
    </row>
    <row r="919" spans="1:7" x14ac:dyDescent="0.55000000000000004">
      <c r="A919" s="5"/>
      <c r="G919" s="19" t="str">
        <f t="shared" si="14"/>
        <v/>
      </c>
    </row>
    <row r="920" spans="1:7" x14ac:dyDescent="0.55000000000000004">
      <c r="A920" s="5"/>
      <c r="G920" s="19" t="str">
        <f t="shared" si="14"/>
        <v/>
      </c>
    </row>
    <row r="921" spans="1:7" x14ac:dyDescent="0.55000000000000004">
      <c r="A921" s="5"/>
      <c r="G921" s="19" t="str">
        <f t="shared" si="14"/>
        <v/>
      </c>
    </row>
    <row r="922" spans="1:7" x14ac:dyDescent="0.55000000000000004">
      <c r="A922" s="5"/>
      <c r="G922" s="19" t="str">
        <f t="shared" si="14"/>
        <v/>
      </c>
    </row>
    <row r="923" spans="1:7" x14ac:dyDescent="0.55000000000000004">
      <c r="A923" s="5"/>
      <c r="G923" s="19" t="str">
        <f t="shared" si="14"/>
        <v/>
      </c>
    </row>
    <row r="924" spans="1:7" x14ac:dyDescent="0.55000000000000004">
      <c r="A924" s="5"/>
      <c r="G924" s="19" t="str">
        <f t="shared" si="14"/>
        <v/>
      </c>
    </row>
    <row r="925" spans="1:7" x14ac:dyDescent="0.55000000000000004">
      <c r="A925" s="5"/>
      <c r="G925" s="19" t="str">
        <f t="shared" si="14"/>
        <v/>
      </c>
    </row>
    <row r="926" spans="1:7" x14ac:dyDescent="0.55000000000000004">
      <c r="A926" s="5"/>
      <c r="G926" s="19" t="str">
        <f t="shared" si="14"/>
        <v/>
      </c>
    </row>
    <row r="927" spans="1:7" x14ac:dyDescent="0.55000000000000004">
      <c r="A927" s="5"/>
      <c r="G927" s="19" t="str">
        <f t="shared" si="14"/>
        <v/>
      </c>
    </row>
    <row r="928" spans="1:7" x14ac:dyDescent="0.55000000000000004">
      <c r="A928" s="5"/>
      <c r="G928" s="19" t="str">
        <f t="shared" si="14"/>
        <v/>
      </c>
    </row>
    <row r="929" spans="1:7" x14ac:dyDescent="0.55000000000000004">
      <c r="A929" s="5"/>
      <c r="G929" s="19" t="str">
        <f t="shared" si="14"/>
        <v/>
      </c>
    </row>
    <row r="930" spans="1:7" x14ac:dyDescent="0.55000000000000004">
      <c r="A930" s="5"/>
      <c r="G930" s="19" t="str">
        <f t="shared" si="14"/>
        <v/>
      </c>
    </row>
    <row r="931" spans="1:7" x14ac:dyDescent="0.55000000000000004">
      <c r="A931" s="5"/>
      <c r="G931" s="19" t="str">
        <f t="shared" si="14"/>
        <v/>
      </c>
    </row>
    <row r="932" spans="1:7" x14ac:dyDescent="0.55000000000000004">
      <c r="A932" s="5"/>
      <c r="G932" s="19" t="str">
        <f t="shared" si="14"/>
        <v/>
      </c>
    </row>
    <row r="933" spans="1:7" x14ac:dyDescent="0.55000000000000004">
      <c r="A933" s="5"/>
      <c r="G933" s="19" t="str">
        <f t="shared" si="14"/>
        <v/>
      </c>
    </row>
    <row r="934" spans="1:7" x14ac:dyDescent="0.55000000000000004">
      <c r="A934" s="5"/>
      <c r="G934" s="19" t="str">
        <f t="shared" si="14"/>
        <v/>
      </c>
    </row>
    <row r="935" spans="1:7" x14ac:dyDescent="0.55000000000000004">
      <c r="A935" s="5"/>
      <c r="G935" s="19" t="str">
        <f t="shared" si="14"/>
        <v/>
      </c>
    </row>
    <row r="936" spans="1:7" x14ac:dyDescent="0.55000000000000004">
      <c r="A936" s="5"/>
      <c r="G936" s="19" t="str">
        <f t="shared" si="14"/>
        <v/>
      </c>
    </row>
    <row r="937" spans="1:7" x14ac:dyDescent="0.55000000000000004">
      <c r="A937" s="5"/>
      <c r="G937" s="19" t="str">
        <f t="shared" si="14"/>
        <v/>
      </c>
    </row>
    <row r="938" spans="1:7" x14ac:dyDescent="0.55000000000000004">
      <c r="A938" s="5"/>
      <c r="G938" s="19" t="str">
        <f t="shared" si="14"/>
        <v/>
      </c>
    </row>
    <row r="939" spans="1:7" x14ac:dyDescent="0.55000000000000004">
      <c r="A939" s="5"/>
      <c r="G939" s="19" t="str">
        <f t="shared" si="14"/>
        <v/>
      </c>
    </row>
    <row r="940" spans="1:7" x14ac:dyDescent="0.55000000000000004">
      <c r="A940" s="5"/>
      <c r="G940" s="19" t="str">
        <f t="shared" si="14"/>
        <v/>
      </c>
    </row>
    <row r="941" spans="1:7" x14ac:dyDescent="0.55000000000000004">
      <c r="A941" s="5"/>
      <c r="G941" s="19" t="str">
        <f t="shared" si="14"/>
        <v/>
      </c>
    </row>
    <row r="942" spans="1:7" x14ac:dyDescent="0.55000000000000004">
      <c r="A942" s="5"/>
      <c r="G942" s="19" t="str">
        <f t="shared" si="14"/>
        <v/>
      </c>
    </row>
    <row r="943" spans="1:7" x14ac:dyDescent="0.55000000000000004">
      <c r="A943" s="5"/>
      <c r="G943" s="19" t="str">
        <f t="shared" si="14"/>
        <v/>
      </c>
    </row>
    <row r="944" spans="1:7" x14ac:dyDescent="0.55000000000000004">
      <c r="A944" s="5"/>
      <c r="G944" s="19" t="str">
        <f t="shared" si="14"/>
        <v/>
      </c>
    </row>
    <row r="945" spans="1:7" x14ac:dyDescent="0.55000000000000004">
      <c r="A945" s="5"/>
      <c r="G945" s="19" t="str">
        <f t="shared" si="14"/>
        <v/>
      </c>
    </row>
    <row r="946" spans="1:7" x14ac:dyDescent="0.55000000000000004">
      <c r="A946" s="5"/>
      <c r="G946" s="19" t="str">
        <f t="shared" si="14"/>
        <v/>
      </c>
    </row>
    <row r="947" spans="1:7" x14ac:dyDescent="0.55000000000000004">
      <c r="A947" s="5"/>
      <c r="G947" s="19" t="str">
        <f t="shared" si="14"/>
        <v/>
      </c>
    </row>
    <row r="948" spans="1:7" x14ac:dyDescent="0.55000000000000004">
      <c r="A948" s="5"/>
      <c r="G948" s="19" t="str">
        <f t="shared" si="14"/>
        <v/>
      </c>
    </row>
    <row r="949" spans="1:7" x14ac:dyDescent="0.55000000000000004">
      <c r="A949" s="5"/>
      <c r="G949" s="19" t="str">
        <f t="shared" si="14"/>
        <v/>
      </c>
    </row>
    <row r="950" spans="1:7" x14ac:dyDescent="0.55000000000000004">
      <c r="A950" s="5"/>
      <c r="G950" s="19" t="str">
        <f t="shared" si="14"/>
        <v/>
      </c>
    </row>
    <row r="951" spans="1:7" x14ac:dyDescent="0.55000000000000004">
      <c r="A951" s="5"/>
      <c r="G951" s="19" t="str">
        <f t="shared" si="14"/>
        <v/>
      </c>
    </row>
    <row r="952" spans="1:7" x14ac:dyDescent="0.55000000000000004">
      <c r="A952" s="5"/>
      <c r="G952" s="19" t="str">
        <f t="shared" si="14"/>
        <v/>
      </c>
    </row>
    <row r="953" spans="1:7" x14ac:dyDescent="0.55000000000000004">
      <c r="A953" s="5"/>
      <c r="G953" s="19" t="str">
        <f t="shared" si="14"/>
        <v/>
      </c>
    </row>
    <row r="954" spans="1:7" x14ac:dyDescent="0.55000000000000004">
      <c r="A954" s="5"/>
      <c r="G954" s="19" t="str">
        <f t="shared" si="14"/>
        <v/>
      </c>
    </row>
    <row r="955" spans="1:7" x14ac:dyDescent="0.55000000000000004">
      <c r="A955" s="5"/>
      <c r="G955" s="19" t="str">
        <f t="shared" si="14"/>
        <v/>
      </c>
    </row>
    <row r="956" spans="1:7" x14ac:dyDescent="0.55000000000000004">
      <c r="A956" s="5"/>
      <c r="G956" s="19" t="str">
        <f t="shared" si="14"/>
        <v/>
      </c>
    </row>
    <row r="957" spans="1:7" x14ac:dyDescent="0.55000000000000004">
      <c r="A957" s="5"/>
      <c r="G957" s="19" t="str">
        <f t="shared" si="14"/>
        <v/>
      </c>
    </row>
    <row r="958" spans="1:7" x14ac:dyDescent="0.55000000000000004">
      <c r="A958" s="5"/>
      <c r="G958" s="19" t="str">
        <f t="shared" si="14"/>
        <v/>
      </c>
    </row>
    <row r="959" spans="1:7" x14ac:dyDescent="0.55000000000000004">
      <c r="A959" s="5"/>
      <c r="G959" s="19" t="str">
        <f t="shared" si="14"/>
        <v/>
      </c>
    </row>
    <row r="960" spans="1:7" x14ac:dyDescent="0.55000000000000004">
      <c r="A960" s="5"/>
      <c r="G960" s="19" t="str">
        <f t="shared" si="14"/>
        <v/>
      </c>
    </row>
    <row r="961" spans="1:7" x14ac:dyDescent="0.55000000000000004">
      <c r="A961" s="5"/>
      <c r="G961" s="19" t="str">
        <f t="shared" si="14"/>
        <v/>
      </c>
    </row>
    <row r="962" spans="1:7" x14ac:dyDescent="0.55000000000000004">
      <c r="A962" s="5"/>
      <c r="G962" s="19" t="str">
        <f t="shared" si="14"/>
        <v/>
      </c>
    </row>
    <row r="963" spans="1:7" x14ac:dyDescent="0.55000000000000004">
      <c r="A963" s="5"/>
      <c r="G963" s="19" t="str">
        <f t="shared" si="14"/>
        <v/>
      </c>
    </row>
    <row r="964" spans="1:7" x14ac:dyDescent="0.55000000000000004">
      <c r="A964" s="5"/>
      <c r="G964" s="19" t="str">
        <f t="shared" si="14"/>
        <v/>
      </c>
    </row>
    <row r="965" spans="1:7" x14ac:dyDescent="0.55000000000000004">
      <c r="A965" s="5"/>
      <c r="G965" s="19" t="str">
        <f t="shared" si="14"/>
        <v/>
      </c>
    </row>
    <row r="966" spans="1:7" x14ac:dyDescent="0.55000000000000004">
      <c r="A966" s="5"/>
      <c r="G966" s="19" t="str">
        <f t="shared" si="14"/>
        <v/>
      </c>
    </row>
    <row r="967" spans="1:7" x14ac:dyDescent="0.55000000000000004">
      <c r="A967" s="5"/>
      <c r="G967" s="19" t="str">
        <f t="shared" si="14"/>
        <v/>
      </c>
    </row>
    <row r="968" spans="1:7" x14ac:dyDescent="0.55000000000000004">
      <c r="A968" s="5"/>
      <c r="G968" s="19" t="str">
        <f t="shared" ref="G968:G1000" si="15">IF($A968="","",EOMONTH($A968,0))</f>
        <v/>
      </c>
    </row>
    <row r="969" spans="1:7" x14ac:dyDescent="0.55000000000000004">
      <c r="A969" s="5"/>
      <c r="G969" s="19" t="str">
        <f t="shared" si="15"/>
        <v/>
      </c>
    </row>
    <row r="970" spans="1:7" x14ac:dyDescent="0.55000000000000004">
      <c r="A970" s="5"/>
      <c r="G970" s="19" t="str">
        <f t="shared" si="15"/>
        <v/>
      </c>
    </row>
    <row r="971" spans="1:7" x14ac:dyDescent="0.55000000000000004">
      <c r="A971" s="5"/>
      <c r="G971" s="19" t="str">
        <f t="shared" si="15"/>
        <v/>
      </c>
    </row>
    <row r="972" spans="1:7" x14ac:dyDescent="0.55000000000000004">
      <c r="A972" s="5"/>
      <c r="G972" s="19" t="str">
        <f t="shared" si="15"/>
        <v/>
      </c>
    </row>
    <row r="973" spans="1:7" x14ac:dyDescent="0.55000000000000004">
      <c r="A973" s="5"/>
      <c r="G973" s="19" t="str">
        <f t="shared" si="15"/>
        <v/>
      </c>
    </row>
    <row r="974" spans="1:7" x14ac:dyDescent="0.55000000000000004">
      <c r="A974" s="5"/>
      <c r="G974" s="19" t="str">
        <f t="shared" si="15"/>
        <v/>
      </c>
    </row>
    <row r="975" spans="1:7" x14ac:dyDescent="0.55000000000000004">
      <c r="A975" s="5"/>
      <c r="G975" s="19" t="str">
        <f t="shared" si="15"/>
        <v/>
      </c>
    </row>
    <row r="976" spans="1:7" x14ac:dyDescent="0.55000000000000004">
      <c r="A976" s="5"/>
      <c r="G976" s="19" t="str">
        <f t="shared" si="15"/>
        <v/>
      </c>
    </row>
    <row r="977" spans="1:7" x14ac:dyDescent="0.55000000000000004">
      <c r="A977" s="5"/>
      <c r="G977" s="19" t="str">
        <f t="shared" si="15"/>
        <v/>
      </c>
    </row>
    <row r="978" spans="1:7" x14ac:dyDescent="0.55000000000000004">
      <c r="A978" s="5"/>
      <c r="G978" s="19" t="str">
        <f t="shared" si="15"/>
        <v/>
      </c>
    </row>
    <row r="979" spans="1:7" x14ac:dyDescent="0.55000000000000004">
      <c r="A979" s="5"/>
      <c r="G979" s="19" t="str">
        <f t="shared" si="15"/>
        <v/>
      </c>
    </row>
    <row r="980" spans="1:7" x14ac:dyDescent="0.55000000000000004">
      <c r="A980" s="5"/>
      <c r="G980" s="19" t="str">
        <f t="shared" si="15"/>
        <v/>
      </c>
    </row>
    <row r="981" spans="1:7" x14ac:dyDescent="0.55000000000000004">
      <c r="A981" s="5"/>
      <c r="G981" s="19" t="str">
        <f t="shared" si="15"/>
        <v/>
      </c>
    </row>
    <row r="982" spans="1:7" x14ac:dyDescent="0.55000000000000004">
      <c r="A982" s="5"/>
      <c r="G982" s="19" t="str">
        <f t="shared" si="15"/>
        <v/>
      </c>
    </row>
    <row r="983" spans="1:7" x14ac:dyDescent="0.55000000000000004">
      <c r="A983" s="5"/>
      <c r="G983" s="19" t="str">
        <f t="shared" si="15"/>
        <v/>
      </c>
    </row>
    <row r="984" spans="1:7" x14ac:dyDescent="0.55000000000000004">
      <c r="A984" s="5"/>
      <c r="G984" s="19" t="str">
        <f t="shared" si="15"/>
        <v/>
      </c>
    </row>
    <row r="985" spans="1:7" x14ac:dyDescent="0.55000000000000004">
      <c r="A985" s="5"/>
      <c r="G985" s="19" t="str">
        <f t="shared" si="15"/>
        <v/>
      </c>
    </row>
    <row r="986" spans="1:7" x14ac:dyDescent="0.55000000000000004">
      <c r="A986" s="5"/>
      <c r="G986" s="19" t="str">
        <f t="shared" si="15"/>
        <v/>
      </c>
    </row>
    <row r="987" spans="1:7" x14ac:dyDescent="0.55000000000000004">
      <c r="A987" s="5"/>
      <c r="G987" s="19" t="str">
        <f t="shared" si="15"/>
        <v/>
      </c>
    </row>
    <row r="988" spans="1:7" x14ac:dyDescent="0.55000000000000004">
      <c r="A988" s="5"/>
      <c r="G988" s="19" t="str">
        <f t="shared" si="15"/>
        <v/>
      </c>
    </row>
    <row r="989" spans="1:7" x14ac:dyDescent="0.55000000000000004">
      <c r="A989" s="5"/>
      <c r="G989" s="19" t="str">
        <f t="shared" si="15"/>
        <v/>
      </c>
    </row>
    <row r="990" spans="1:7" x14ac:dyDescent="0.55000000000000004">
      <c r="A990" s="5"/>
      <c r="G990" s="19" t="str">
        <f t="shared" si="15"/>
        <v/>
      </c>
    </row>
    <row r="991" spans="1:7" x14ac:dyDescent="0.55000000000000004">
      <c r="A991" s="5"/>
      <c r="G991" s="19" t="str">
        <f t="shared" si="15"/>
        <v/>
      </c>
    </row>
    <row r="992" spans="1:7" x14ac:dyDescent="0.55000000000000004">
      <c r="A992" s="5"/>
      <c r="G992" s="19" t="str">
        <f t="shared" si="15"/>
        <v/>
      </c>
    </row>
    <row r="993" spans="1:7" x14ac:dyDescent="0.55000000000000004">
      <c r="A993" s="5"/>
      <c r="G993" s="19" t="str">
        <f t="shared" si="15"/>
        <v/>
      </c>
    </row>
    <row r="994" spans="1:7" x14ac:dyDescent="0.55000000000000004">
      <c r="A994" s="5"/>
      <c r="G994" s="19" t="str">
        <f t="shared" si="15"/>
        <v/>
      </c>
    </row>
    <row r="995" spans="1:7" x14ac:dyDescent="0.55000000000000004">
      <c r="A995" s="5"/>
      <c r="G995" s="19" t="str">
        <f t="shared" si="15"/>
        <v/>
      </c>
    </row>
    <row r="996" spans="1:7" x14ac:dyDescent="0.55000000000000004">
      <c r="A996" s="5"/>
      <c r="G996" s="19" t="str">
        <f t="shared" si="15"/>
        <v/>
      </c>
    </row>
    <row r="997" spans="1:7" x14ac:dyDescent="0.55000000000000004">
      <c r="A997" s="5"/>
      <c r="G997" s="19" t="str">
        <f t="shared" si="15"/>
        <v/>
      </c>
    </row>
    <row r="998" spans="1:7" x14ac:dyDescent="0.55000000000000004">
      <c r="A998" s="5"/>
      <c r="G998" s="19" t="str">
        <f t="shared" si="15"/>
        <v/>
      </c>
    </row>
    <row r="999" spans="1:7" x14ac:dyDescent="0.55000000000000004">
      <c r="A999" s="5"/>
      <c r="G999" s="19" t="str">
        <f t="shared" si="15"/>
        <v/>
      </c>
    </row>
    <row r="1000" spans="1:7" x14ac:dyDescent="0.55000000000000004">
      <c r="A1000" s="5"/>
      <c r="G1000" s="19" t="str">
        <f t="shared" si="15"/>
        <v/>
      </c>
    </row>
    <row r="1001" spans="1:7" x14ac:dyDescent="0.55000000000000004">
      <c r="A1001" s="5"/>
    </row>
    <row r="1002" spans="1:7" x14ac:dyDescent="0.55000000000000004">
      <c r="A1002" s="5"/>
    </row>
    <row r="1003" spans="1:7" x14ac:dyDescent="0.55000000000000004">
      <c r="A1003" s="5"/>
    </row>
    <row r="1004" spans="1:7" x14ac:dyDescent="0.55000000000000004">
      <c r="A1004" s="5"/>
    </row>
    <row r="1005" spans="1:7" x14ac:dyDescent="0.55000000000000004">
      <c r="A1005" s="5"/>
    </row>
    <row r="1006" spans="1:7" x14ac:dyDescent="0.55000000000000004">
      <c r="A1006" s="5"/>
    </row>
    <row r="1007" spans="1:7" x14ac:dyDescent="0.55000000000000004">
      <c r="A1007" s="5"/>
    </row>
    <row r="1008" spans="1:7" x14ac:dyDescent="0.55000000000000004">
      <c r="A1008" s="5"/>
    </row>
    <row r="1009" spans="1:1" x14ac:dyDescent="0.55000000000000004">
      <c r="A1009" s="5"/>
    </row>
    <row r="1010" spans="1:1" x14ac:dyDescent="0.55000000000000004">
      <c r="A1010" s="5"/>
    </row>
    <row r="1011" spans="1:1" x14ac:dyDescent="0.55000000000000004">
      <c r="A1011" s="5"/>
    </row>
    <row r="1012" spans="1:1" x14ac:dyDescent="0.55000000000000004">
      <c r="A1012" s="5"/>
    </row>
    <row r="1013" spans="1:1" x14ac:dyDescent="0.55000000000000004">
      <c r="A1013" s="5"/>
    </row>
    <row r="1014" spans="1:1" x14ac:dyDescent="0.55000000000000004">
      <c r="A1014" s="5"/>
    </row>
    <row r="1015" spans="1:1" x14ac:dyDescent="0.55000000000000004">
      <c r="A1015" s="5"/>
    </row>
    <row r="1016" spans="1:1" x14ac:dyDescent="0.55000000000000004">
      <c r="A1016" s="5"/>
    </row>
    <row r="1017" spans="1:1" x14ac:dyDescent="0.55000000000000004">
      <c r="A1017" s="5"/>
    </row>
    <row r="1018" spans="1:1" x14ac:dyDescent="0.55000000000000004">
      <c r="A1018" s="5"/>
    </row>
    <row r="1019" spans="1:1" x14ac:dyDescent="0.55000000000000004">
      <c r="A1019" s="5"/>
    </row>
    <row r="1020" spans="1:1" x14ac:dyDescent="0.55000000000000004">
      <c r="A1020" s="5"/>
    </row>
    <row r="1021" spans="1:1" x14ac:dyDescent="0.55000000000000004">
      <c r="A1021" s="5"/>
    </row>
    <row r="1022" spans="1:1" x14ac:dyDescent="0.55000000000000004">
      <c r="A1022" s="5"/>
    </row>
    <row r="1023" spans="1:1" x14ac:dyDescent="0.55000000000000004">
      <c r="A1023" s="5"/>
    </row>
    <row r="1024" spans="1:1" x14ac:dyDescent="0.55000000000000004">
      <c r="A1024" s="5"/>
    </row>
    <row r="1025" spans="1:1" x14ac:dyDescent="0.55000000000000004">
      <c r="A1025" s="5"/>
    </row>
    <row r="1026" spans="1:1" x14ac:dyDescent="0.55000000000000004">
      <c r="A1026" s="5"/>
    </row>
    <row r="1027" spans="1:1" x14ac:dyDescent="0.55000000000000004">
      <c r="A1027" s="5"/>
    </row>
    <row r="1028" spans="1:1" x14ac:dyDescent="0.55000000000000004">
      <c r="A1028" s="5"/>
    </row>
    <row r="1029" spans="1:1" x14ac:dyDescent="0.55000000000000004">
      <c r="A1029" s="5"/>
    </row>
    <row r="1030" spans="1:1" x14ac:dyDescent="0.55000000000000004">
      <c r="A1030" s="5"/>
    </row>
    <row r="1031" spans="1:1" x14ac:dyDescent="0.55000000000000004">
      <c r="A1031" s="5"/>
    </row>
    <row r="1032" spans="1:1" x14ac:dyDescent="0.55000000000000004">
      <c r="A1032" s="5"/>
    </row>
    <row r="1033" spans="1:1" x14ac:dyDescent="0.55000000000000004">
      <c r="A1033" s="5"/>
    </row>
    <row r="1034" spans="1:1" x14ac:dyDescent="0.55000000000000004">
      <c r="A1034" s="5"/>
    </row>
    <row r="1035" spans="1:1" x14ac:dyDescent="0.55000000000000004">
      <c r="A1035" s="5"/>
    </row>
    <row r="1036" spans="1:1" x14ac:dyDescent="0.55000000000000004">
      <c r="A1036" s="5"/>
    </row>
    <row r="1037" spans="1:1" x14ac:dyDescent="0.55000000000000004">
      <c r="A1037" s="5"/>
    </row>
    <row r="1038" spans="1:1" x14ac:dyDescent="0.55000000000000004">
      <c r="A1038" s="5"/>
    </row>
    <row r="1039" spans="1:1" x14ac:dyDescent="0.55000000000000004">
      <c r="A1039" s="5"/>
    </row>
    <row r="1040" spans="1:1" x14ac:dyDescent="0.55000000000000004">
      <c r="A1040" s="5"/>
    </row>
    <row r="1041" spans="1:1" x14ac:dyDescent="0.55000000000000004">
      <c r="A1041" s="5"/>
    </row>
    <row r="1042" spans="1:1" x14ac:dyDescent="0.55000000000000004">
      <c r="A1042" s="5"/>
    </row>
    <row r="1043" spans="1:1" x14ac:dyDescent="0.55000000000000004">
      <c r="A1043" s="5"/>
    </row>
    <row r="1044" spans="1:1" x14ac:dyDescent="0.55000000000000004">
      <c r="A1044" s="5"/>
    </row>
    <row r="1045" spans="1:1" x14ac:dyDescent="0.55000000000000004">
      <c r="A1045" s="5"/>
    </row>
    <row r="1046" spans="1:1" x14ac:dyDescent="0.55000000000000004">
      <c r="A1046" s="5"/>
    </row>
    <row r="1047" spans="1:1" x14ac:dyDescent="0.55000000000000004">
      <c r="A1047" s="5"/>
    </row>
    <row r="1048" spans="1:1" x14ac:dyDescent="0.55000000000000004">
      <c r="A1048" s="5"/>
    </row>
    <row r="1049" spans="1:1" x14ac:dyDescent="0.55000000000000004">
      <c r="A1049" s="5"/>
    </row>
    <row r="1050" spans="1:1" x14ac:dyDescent="0.55000000000000004">
      <c r="A1050" s="5"/>
    </row>
    <row r="1051" spans="1:1" x14ac:dyDescent="0.55000000000000004">
      <c r="A1051" s="5"/>
    </row>
    <row r="1052" spans="1:1" x14ac:dyDescent="0.55000000000000004">
      <c r="A1052" s="5"/>
    </row>
    <row r="1053" spans="1:1" x14ac:dyDescent="0.55000000000000004">
      <c r="A1053" s="5"/>
    </row>
    <row r="1054" spans="1:1" x14ac:dyDescent="0.55000000000000004">
      <c r="A1054" s="5"/>
    </row>
    <row r="1055" spans="1:1" x14ac:dyDescent="0.55000000000000004">
      <c r="A1055" s="5"/>
    </row>
    <row r="1056" spans="1:1" x14ac:dyDescent="0.55000000000000004">
      <c r="A1056" s="5"/>
    </row>
    <row r="1057" spans="1:1" x14ac:dyDescent="0.55000000000000004">
      <c r="A1057" s="5"/>
    </row>
    <row r="1058" spans="1:1" x14ac:dyDescent="0.55000000000000004">
      <c r="A1058" s="5"/>
    </row>
    <row r="1059" spans="1:1" x14ac:dyDescent="0.55000000000000004">
      <c r="A1059" s="5"/>
    </row>
    <row r="1060" spans="1:1" x14ac:dyDescent="0.55000000000000004">
      <c r="A1060" s="5"/>
    </row>
    <row r="1061" spans="1:1" x14ac:dyDescent="0.55000000000000004">
      <c r="A1061" s="5"/>
    </row>
    <row r="1062" spans="1:1" x14ac:dyDescent="0.55000000000000004">
      <c r="A1062" s="5"/>
    </row>
    <row r="1063" spans="1:1" x14ac:dyDescent="0.55000000000000004">
      <c r="A1063" s="5"/>
    </row>
    <row r="1064" spans="1:1" x14ac:dyDescent="0.55000000000000004">
      <c r="A1064" s="5"/>
    </row>
    <row r="1065" spans="1:1" x14ac:dyDescent="0.55000000000000004">
      <c r="A1065" s="5"/>
    </row>
    <row r="1066" spans="1:1" x14ac:dyDescent="0.55000000000000004">
      <c r="A1066" s="5"/>
    </row>
    <row r="1067" spans="1:1" x14ac:dyDescent="0.55000000000000004">
      <c r="A1067" s="5"/>
    </row>
    <row r="1068" spans="1:1" x14ac:dyDescent="0.55000000000000004">
      <c r="A1068" s="5"/>
    </row>
    <row r="1069" spans="1:1" x14ac:dyDescent="0.55000000000000004">
      <c r="A1069" s="5"/>
    </row>
    <row r="1070" spans="1:1" x14ac:dyDescent="0.55000000000000004">
      <c r="A1070" s="5"/>
    </row>
    <row r="1071" spans="1:1" x14ac:dyDescent="0.55000000000000004">
      <c r="A1071" s="5"/>
    </row>
    <row r="1072" spans="1:1" x14ac:dyDescent="0.55000000000000004">
      <c r="A1072" s="5"/>
    </row>
    <row r="1073" spans="1:1" x14ac:dyDescent="0.55000000000000004">
      <c r="A1073" s="5"/>
    </row>
    <row r="1074" spans="1:1" x14ac:dyDescent="0.55000000000000004">
      <c r="A1074" s="5"/>
    </row>
    <row r="1075" spans="1:1" x14ac:dyDescent="0.55000000000000004">
      <c r="A1075" s="5"/>
    </row>
    <row r="1076" spans="1:1" x14ac:dyDescent="0.55000000000000004">
      <c r="A1076" s="5"/>
    </row>
    <row r="1077" spans="1:1" x14ac:dyDescent="0.55000000000000004">
      <c r="A1077" s="5"/>
    </row>
    <row r="1078" spans="1:1" x14ac:dyDescent="0.55000000000000004">
      <c r="A1078" s="5"/>
    </row>
    <row r="1079" spans="1:1" x14ac:dyDescent="0.55000000000000004">
      <c r="A1079" s="5"/>
    </row>
    <row r="1080" spans="1:1" x14ac:dyDescent="0.55000000000000004">
      <c r="A1080" s="5"/>
    </row>
    <row r="1081" spans="1:1" x14ac:dyDescent="0.55000000000000004">
      <c r="A1081" s="5"/>
    </row>
    <row r="1082" spans="1:1" x14ac:dyDescent="0.55000000000000004">
      <c r="A1082" s="5"/>
    </row>
    <row r="1083" spans="1:1" x14ac:dyDescent="0.55000000000000004">
      <c r="A1083" s="5"/>
    </row>
    <row r="1084" spans="1:1" x14ac:dyDescent="0.55000000000000004">
      <c r="A1084" s="5"/>
    </row>
    <row r="1085" spans="1:1" x14ac:dyDescent="0.55000000000000004">
      <c r="A1085" s="5"/>
    </row>
    <row r="1086" spans="1:1" x14ac:dyDescent="0.55000000000000004">
      <c r="A1086" s="5"/>
    </row>
    <row r="1087" spans="1:1" x14ac:dyDescent="0.55000000000000004">
      <c r="A1087" s="5"/>
    </row>
    <row r="1088" spans="1:1" x14ac:dyDescent="0.55000000000000004">
      <c r="A1088" s="5"/>
    </row>
    <row r="1089" spans="1:1" x14ac:dyDescent="0.55000000000000004">
      <c r="A1089" s="5"/>
    </row>
    <row r="1090" spans="1:1" x14ac:dyDescent="0.55000000000000004">
      <c r="A1090" s="5"/>
    </row>
    <row r="1091" spans="1:1" x14ac:dyDescent="0.55000000000000004">
      <c r="A1091" s="5"/>
    </row>
    <row r="1092" spans="1:1" x14ac:dyDescent="0.55000000000000004">
      <c r="A1092" s="5"/>
    </row>
    <row r="1093" spans="1:1" x14ac:dyDescent="0.55000000000000004">
      <c r="A1093" s="5"/>
    </row>
    <row r="1094" spans="1:1" x14ac:dyDescent="0.55000000000000004">
      <c r="A1094" s="5"/>
    </row>
    <row r="1095" spans="1:1" x14ac:dyDescent="0.55000000000000004">
      <c r="A1095" s="5"/>
    </row>
    <row r="1096" spans="1:1" x14ac:dyDescent="0.55000000000000004">
      <c r="A1096" s="5"/>
    </row>
    <row r="1097" spans="1:1" x14ac:dyDescent="0.55000000000000004">
      <c r="A1097" s="5"/>
    </row>
    <row r="1098" spans="1:1" x14ac:dyDescent="0.55000000000000004">
      <c r="A1098" s="5"/>
    </row>
    <row r="1099" spans="1:1" x14ac:dyDescent="0.55000000000000004">
      <c r="A1099" s="5"/>
    </row>
    <row r="1100" spans="1:1" x14ac:dyDescent="0.55000000000000004">
      <c r="A1100" s="5"/>
    </row>
    <row r="1101" spans="1:1" x14ac:dyDescent="0.55000000000000004">
      <c r="A1101" s="5"/>
    </row>
    <row r="1102" spans="1:1" x14ac:dyDescent="0.55000000000000004">
      <c r="A1102" s="5"/>
    </row>
    <row r="1103" spans="1:1" x14ac:dyDescent="0.55000000000000004">
      <c r="A1103" s="5"/>
    </row>
    <row r="1104" spans="1:1" x14ac:dyDescent="0.55000000000000004">
      <c r="A1104" s="5"/>
    </row>
    <row r="1105" spans="1:1" x14ac:dyDescent="0.55000000000000004">
      <c r="A1105" s="5"/>
    </row>
    <row r="1106" spans="1:1" x14ac:dyDescent="0.55000000000000004">
      <c r="A1106" s="5"/>
    </row>
    <row r="1107" spans="1:1" x14ac:dyDescent="0.55000000000000004">
      <c r="A1107" s="5"/>
    </row>
    <row r="1108" spans="1:1" x14ac:dyDescent="0.55000000000000004">
      <c r="A1108" s="5"/>
    </row>
    <row r="1109" spans="1:1" x14ac:dyDescent="0.55000000000000004">
      <c r="A1109" s="5"/>
    </row>
    <row r="1110" spans="1:1" x14ac:dyDescent="0.55000000000000004">
      <c r="A1110" s="5"/>
    </row>
    <row r="1111" spans="1:1" x14ac:dyDescent="0.55000000000000004">
      <c r="A1111" s="5"/>
    </row>
    <row r="1112" spans="1:1" x14ac:dyDescent="0.55000000000000004">
      <c r="A1112" s="5"/>
    </row>
    <row r="1113" spans="1:1" x14ac:dyDescent="0.55000000000000004">
      <c r="A1113" s="5"/>
    </row>
    <row r="1114" spans="1:1" x14ac:dyDescent="0.55000000000000004">
      <c r="A1114" s="5"/>
    </row>
    <row r="1115" spans="1:1" x14ac:dyDescent="0.55000000000000004">
      <c r="A1115" s="5"/>
    </row>
    <row r="1116" spans="1:1" x14ac:dyDescent="0.55000000000000004">
      <c r="A1116" s="5"/>
    </row>
    <row r="1117" spans="1:1" x14ac:dyDescent="0.55000000000000004">
      <c r="A1117" s="5"/>
    </row>
    <row r="1118" spans="1:1" x14ac:dyDescent="0.55000000000000004">
      <c r="A1118" s="5"/>
    </row>
    <row r="1119" spans="1:1" x14ac:dyDescent="0.55000000000000004">
      <c r="A1119" s="5"/>
    </row>
    <row r="1120" spans="1:1" x14ac:dyDescent="0.55000000000000004">
      <c r="A1120" s="5"/>
    </row>
    <row r="1121" spans="1:1" x14ac:dyDescent="0.55000000000000004">
      <c r="A1121" s="5"/>
    </row>
    <row r="1122" spans="1:1" x14ac:dyDescent="0.55000000000000004">
      <c r="A1122" s="5"/>
    </row>
    <row r="1123" spans="1:1" x14ac:dyDescent="0.55000000000000004">
      <c r="A1123" s="5"/>
    </row>
    <row r="1124" spans="1:1" x14ac:dyDescent="0.55000000000000004">
      <c r="A1124" s="5"/>
    </row>
    <row r="1125" spans="1:1" x14ac:dyDescent="0.55000000000000004">
      <c r="A1125" s="5"/>
    </row>
    <row r="1126" spans="1:1" x14ac:dyDescent="0.55000000000000004">
      <c r="A1126" s="5"/>
    </row>
    <row r="1127" spans="1:1" x14ac:dyDescent="0.55000000000000004">
      <c r="A1127" s="5"/>
    </row>
    <row r="1128" spans="1:1" x14ac:dyDescent="0.55000000000000004">
      <c r="A1128" s="5"/>
    </row>
    <row r="1129" spans="1:1" x14ac:dyDescent="0.55000000000000004">
      <c r="A1129" s="5"/>
    </row>
    <row r="1130" spans="1:1" x14ac:dyDescent="0.55000000000000004">
      <c r="A1130" s="5"/>
    </row>
    <row r="1131" spans="1:1" x14ac:dyDescent="0.55000000000000004">
      <c r="A1131" s="5"/>
    </row>
    <row r="1132" spans="1:1" x14ac:dyDescent="0.55000000000000004">
      <c r="A1132" s="5"/>
    </row>
    <row r="1133" spans="1:1" x14ac:dyDescent="0.55000000000000004">
      <c r="A1133" s="5"/>
    </row>
    <row r="1134" spans="1:1" x14ac:dyDescent="0.55000000000000004">
      <c r="A1134" s="5"/>
    </row>
    <row r="1135" spans="1:1" x14ac:dyDescent="0.55000000000000004">
      <c r="A1135" s="5"/>
    </row>
    <row r="1136" spans="1:1" x14ac:dyDescent="0.55000000000000004">
      <c r="A1136" s="5"/>
    </row>
    <row r="1137" spans="1:1" x14ac:dyDescent="0.55000000000000004">
      <c r="A1137" s="5"/>
    </row>
    <row r="1138" spans="1:1" x14ac:dyDescent="0.55000000000000004">
      <c r="A1138" s="5"/>
    </row>
    <row r="1139" spans="1:1" x14ac:dyDescent="0.55000000000000004">
      <c r="A1139" s="5"/>
    </row>
    <row r="1140" spans="1:1" x14ac:dyDescent="0.55000000000000004">
      <c r="A1140" s="5"/>
    </row>
    <row r="1141" spans="1:1" x14ac:dyDescent="0.55000000000000004">
      <c r="A1141" s="5"/>
    </row>
    <row r="1142" spans="1:1" x14ac:dyDescent="0.55000000000000004">
      <c r="A1142" s="5"/>
    </row>
    <row r="1143" spans="1:1" x14ac:dyDescent="0.55000000000000004">
      <c r="A1143" s="5"/>
    </row>
    <row r="1144" spans="1:1" x14ac:dyDescent="0.55000000000000004">
      <c r="A1144" s="5"/>
    </row>
    <row r="1145" spans="1:1" x14ac:dyDescent="0.55000000000000004">
      <c r="A1145" s="5"/>
    </row>
    <row r="1146" spans="1:1" x14ac:dyDescent="0.55000000000000004">
      <c r="A1146" s="5"/>
    </row>
    <row r="1147" spans="1:1" x14ac:dyDescent="0.55000000000000004">
      <c r="A1147" s="5"/>
    </row>
    <row r="1148" spans="1:1" x14ac:dyDescent="0.55000000000000004">
      <c r="A1148" s="5"/>
    </row>
    <row r="1149" spans="1:1" x14ac:dyDescent="0.55000000000000004">
      <c r="A1149" s="5"/>
    </row>
    <row r="1150" spans="1:1" x14ac:dyDescent="0.55000000000000004">
      <c r="A1150" s="5"/>
    </row>
    <row r="1151" spans="1:1" x14ac:dyDescent="0.55000000000000004">
      <c r="A1151" s="5"/>
    </row>
    <row r="1152" spans="1:1" x14ac:dyDescent="0.55000000000000004">
      <c r="A1152" s="5"/>
    </row>
    <row r="1153" spans="1:1" x14ac:dyDescent="0.55000000000000004">
      <c r="A1153" s="5"/>
    </row>
    <row r="1154" spans="1:1" x14ac:dyDescent="0.55000000000000004">
      <c r="A1154" s="5"/>
    </row>
    <row r="1155" spans="1:1" x14ac:dyDescent="0.55000000000000004">
      <c r="A1155" s="5"/>
    </row>
    <row r="1156" spans="1:1" x14ac:dyDescent="0.55000000000000004">
      <c r="A1156" s="5"/>
    </row>
    <row r="1157" spans="1:1" x14ac:dyDescent="0.55000000000000004">
      <c r="A1157" s="5"/>
    </row>
    <row r="1158" spans="1:1" x14ac:dyDescent="0.55000000000000004">
      <c r="A1158" s="5"/>
    </row>
    <row r="1159" spans="1:1" x14ac:dyDescent="0.55000000000000004">
      <c r="A1159" s="5"/>
    </row>
    <row r="1160" spans="1:1" x14ac:dyDescent="0.55000000000000004">
      <c r="A1160" s="5"/>
    </row>
    <row r="1161" spans="1:1" x14ac:dyDescent="0.55000000000000004">
      <c r="A1161" s="5"/>
    </row>
    <row r="1162" spans="1:1" x14ac:dyDescent="0.55000000000000004">
      <c r="A1162" s="5"/>
    </row>
    <row r="1163" spans="1:1" x14ac:dyDescent="0.55000000000000004">
      <c r="A1163" s="5"/>
    </row>
    <row r="1164" spans="1:1" x14ac:dyDescent="0.55000000000000004">
      <c r="A1164" s="5"/>
    </row>
    <row r="1165" spans="1:1" x14ac:dyDescent="0.55000000000000004">
      <c r="A1165" s="5"/>
    </row>
    <row r="1166" spans="1:1" x14ac:dyDescent="0.55000000000000004">
      <c r="A1166" s="5"/>
    </row>
    <row r="1167" spans="1:1" x14ac:dyDescent="0.55000000000000004">
      <c r="A1167" s="5"/>
    </row>
    <row r="1168" spans="1:1" x14ac:dyDescent="0.55000000000000004">
      <c r="A1168" s="5"/>
    </row>
    <row r="1169" spans="1:1" x14ac:dyDescent="0.55000000000000004">
      <c r="A1169" s="5"/>
    </row>
    <row r="1170" spans="1:1" x14ac:dyDescent="0.55000000000000004">
      <c r="A1170" s="5"/>
    </row>
    <row r="1171" spans="1:1" x14ac:dyDescent="0.55000000000000004">
      <c r="A1171" s="5"/>
    </row>
    <row r="1172" spans="1:1" x14ac:dyDescent="0.55000000000000004">
      <c r="A1172" s="5"/>
    </row>
    <row r="1173" spans="1:1" x14ac:dyDescent="0.55000000000000004">
      <c r="A1173" s="5"/>
    </row>
    <row r="1174" spans="1:1" x14ac:dyDescent="0.55000000000000004">
      <c r="A1174" s="5"/>
    </row>
    <row r="1175" spans="1:1" x14ac:dyDescent="0.55000000000000004">
      <c r="A1175" s="5"/>
    </row>
    <row r="1176" spans="1:1" x14ac:dyDescent="0.55000000000000004">
      <c r="A1176" s="5"/>
    </row>
    <row r="1177" spans="1:1" x14ac:dyDescent="0.55000000000000004">
      <c r="A1177" s="5"/>
    </row>
    <row r="1178" spans="1:1" x14ac:dyDescent="0.55000000000000004">
      <c r="A1178" s="5"/>
    </row>
    <row r="1179" spans="1:1" x14ac:dyDescent="0.55000000000000004">
      <c r="A1179" s="5"/>
    </row>
    <row r="1180" spans="1:1" x14ac:dyDescent="0.55000000000000004">
      <c r="A1180" s="5"/>
    </row>
    <row r="1181" spans="1:1" x14ac:dyDescent="0.55000000000000004">
      <c r="A1181" s="5"/>
    </row>
    <row r="1182" spans="1:1" x14ac:dyDescent="0.55000000000000004">
      <c r="A1182" s="5"/>
    </row>
    <row r="1183" spans="1:1" x14ac:dyDescent="0.55000000000000004">
      <c r="A1183" s="5"/>
    </row>
    <row r="1184" spans="1:1" x14ac:dyDescent="0.55000000000000004">
      <c r="A1184" s="5"/>
    </row>
    <row r="1185" spans="1:1" x14ac:dyDescent="0.55000000000000004">
      <c r="A1185" s="5"/>
    </row>
    <row r="1186" spans="1:1" x14ac:dyDescent="0.55000000000000004">
      <c r="A1186" s="5"/>
    </row>
    <row r="1187" spans="1:1" x14ac:dyDescent="0.55000000000000004">
      <c r="A1187" s="5"/>
    </row>
    <row r="1188" spans="1:1" x14ac:dyDescent="0.55000000000000004">
      <c r="A1188" s="5"/>
    </row>
    <row r="1189" spans="1:1" x14ac:dyDescent="0.55000000000000004">
      <c r="A1189" s="5"/>
    </row>
    <row r="1190" spans="1:1" x14ac:dyDescent="0.55000000000000004">
      <c r="A1190" s="5"/>
    </row>
    <row r="1191" spans="1:1" x14ac:dyDescent="0.55000000000000004">
      <c r="A1191" s="5"/>
    </row>
    <row r="1192" spans="1:1" x14ac:dyDescent="0.55000000000000004">
      <c r="A1192" s="5"/>
    </row>
    <row r="1193" spans="1:1" x14ac:dyDescent="0.55000000000000004">
      <c r="A1193" s="5"/>
    </row>
    <row r="1194" spans="1:1" x14ac:dyDescent="0.55000000000000004">
      <c r="A1194" s="5"/>
    </row>
    <row r="1195" spans="1:1" x14ac:dyDescent="0.55000000000000004">
      <c r="A1195" s="5"/>
    </row>
    <row r="1196" spans="1:1" x14ac:dyDescent="0.55000000000000004">
      <c r="A1196" s="5"/>
    </row>
    <row r="1197" spans="1:1" x14ac:dyDescent="0.55000000000000004">
      <c r="A1197" s="5"/>
    </row>
    <row r="1198" spans="1:1" x14ac:dyDescent="0.55000000000000004">
      <c r="A1198" s="5"/>
    </row>
    <row r="1199" spans="1:1" x14ac:dyDescent="0.55000000000000004">
      <c r="A1199" s="5"/>
    </row>
    <row r="1200" spans="1:1" x14ac:dyDescent="0.55000000000000004">
      <c r="A1200" s="5"/>
    </row>
    <row r="1201" spans="1:1" x14ac:dyDescent="0.55000000000000004">
      <c r="A1201" s="5"/>
    </row>
    <row r="1202" spans="1:1" x14ac:dyDescent="0.55000000000000004">
      <c r="A1202" s="5"/>
    </row>
    <row r="1203" spans="1:1" x14ac:dyDescent="0.55000000000000004">
      <c r="A1203" s="5"/>
    </row>
    <row r="1204" spans="1:1" x14ac:dyDescent="0.55000000000000004">
      <c r="A1204" s="5"/>
    </row>
    <row r="1205" spans="1:1" x14ac:dyDescent="0.55000000000000004">
      <c r="A1205" s="5"/>
    </row>
    <row r="1206" spans="1:1" x14ac:dyDescent="0.55000000000000004">
      <c r="A1206" s="5"/>
    </row>
    <row r="1207" spans="1:1" x14ac:dyDescent="0.55000000000000004">
      <c r="A1207" s="5"/>
    </row>
    <row r="1208" spans="1:1" x14ac:dyDescent="0.55000000000000004">
      <c r="A1208" s="5"/>
    </row>
    <row r="1209" spans="1:1" x14ac:dyDescent="0.55000000000000004">
      <c r="A1209" s="5"/>
    </row>
    <row r="1210" spans="1:1" x14ac:dyDescent="0.55000000000000004">
      <c r="A1210" s="5"/>
    </row>
    <row r="1211" spans="1:1" x14ac:dyDescent="0.55000000000000004">
      <c r="A1211" s="5"/>
    </row>
    <row r="1212" spans="1:1" x14ac:dyDescent="0.55000000000000004">
      <c r="A1212" s="5"/>
    </row>
    <row r="1213" spans="1:1" x14ac:dyDescent="0.55000000000000004">
      <c r="A1213" s="5"/>
    </row>
    <row r="1214" spans="1:1" x14ac:dyDescent="0.55000000000000004">
      <c r="A1214" s="5"/>
    </row>
    <row r="1215" spans="1:1" x14ac:dyDescent="0.55000000000000004">
      <c r="A1215" s="5"/>
    </row>
    <row r="1216" spans="1:1" x14ac:dyDescent="0.55000000000000004">
      <c r="A1216" s="5"/>
    </row>
    <row r="1217" spans="1:1" x14ac:dyDescent="0.55000000000000004">
      <c r="A1217" s="5"/>
    </row>
    <row r="1218" spans="1:1" x14ac:dyDescent="0.55000000000000004">
      <c r="A1218" s="5"/>
    </row>
    <row r="1219" spans="1:1" x14ac:dyDescent="0.55000000000000004">
      <c r="A1219" s="5"/>
    </row>
    <row r="1220" spans="1:1" x14ac:dyDescent="0.55000000000000004">
      <c r="A1220" s="5"/>
    </row>
    <row r="1221" spans="1:1" x14ac:dyDescent="0.55000000000000004">
      <c r="A1221" s="5"/>
    </row>
    <row r="1222" spans="1:1" x14ac:dyDescent="0.55000000000000004">
      <c r="A1222" s="5"/>
    </row>
    <row r="1223" spans="1:1" x14ac:dyDescent="0.55000000000000004">
      <c r="A1223" s="5"/>
    </row>
    <row r="1224" spans="1:1" x14ac:dyDescent="0.55000000000000004">
      <c r="A1224" s="5"/>
    </row>
    <row r="1225" spans="1:1" x14ac:dyDescent="0.55000000000000004">
      <c r="A1225" s="5"/>
    </row>
    <row r="1226" spans="1:1" x14ac:dyDescent="0.55000000000000004">
      <c r="A1226" s="5"/>
    </row>
    <row r="1227" spans="1:1" x14ac:dyDescent="0.55000000000000004">
      <c r="A1227" s="5"/>
    </row>
    <row r="1228" spans="1:1" x14ac:dyDescent="0.55000000000000004">
      <c r="A1228" s="5"/>
    </row>
    <row r="1229" spans="1:1" x14ac:dyDescent="0.55000000000000004">
      <c r="A1229" s="5"/>
    </row>
    <row r="1230" spans="1:1" x14ac:dyDescent="0.55000000000000004">
      <c r="A1230" s="5"/>
    </row>
    <row r="1231" spans="1:1" x14ac:dyDescent="0.55000000000000004">
      <c r="A1231" s="5"/>
    </row>
    <row r="1232" spans="1:1" x14ac:dyDescent="0.55000000000000004">
      <c r="A1232" s="5"/>
    </row>
    <row r="1233" spans="1:1" x14ac:dyDescent="0.55000000000000004">
      <c r="A1233" s="5"/>
    </row>
    <row r="1234" spans="1:1" x14ac:dyDescent="0.55000000000000004">
      <c r="A1234" s="5"/>
    </row>
    <row r="1235" spans="1:1" x14ac:dyDescent="0.55000000000000004">
      <c r="A1235" s="5"/>
    </row>
    <row r="1236" spans="1:1" x14ac:dyDescent="0.55000000000000004">
      <c r="A1236" s="5"/>
    </row>
    <row r="1237" spans="1:1" x14ac:dyDescent="0.55000000000000004">
      <c r="A1237" s="5"/>
    </row>
    <row r="1238" spans="1:1" x14ac:dyDescent="0.55000000000000004">
      <c r="A1238" s="5"/>
    </row>
    <row r="1239" spans="1:1" x14ac:dyDescent="0.55000000000000004">
      <c r="A1239" s="5"/>
    </row>
    <row r="1240" spans="1:1" x14ac:dyDescent="0.55000000000000004">
      <c r="A1240" s="5"/>
    </row>
    <row r="1241" spans="1:1" x14ac:dyDescent="0.55000000000000004">
      <c r="A1241" s="5"/>
    </row>
    <row r="1242" spans="1:1" x14ac:dyDescent="0.55000000000000004">
      <c r="A1242" s="5"/>
    </row>
    <row r="1243" spans="1:1" x14ac:dyDescent="0.55000000000000004">
      <c r="A1243" s="5"/>
    </row>
    <row r="1244" spans="1:1" x14ac:dyDescent="0.55000000000000004">
      <c r="A1244" s="5"/>
    </row>
    <row r="1245" spans="1:1" x14ac:dyDescent="0.55000000000000004">
      <c r="A1245" s="5"/>
    </row>
    <row r="1246" spans="1:1" x14ac:dyDescent="0.55000000000000004">
      <c r="A1246" s="5"/>
    </row>
    <row r="1247" spans="1:1" x14ac:dyDescent="0.55000000000000004">
      <c r="A1247" s="5"/>
    </row>
    <row r="1248" spans="1:1" x14ac:dyDescent="0.55000000000000004">
      <c r="A1248" s="5"/>
    </row>
    <row r="1249" spans="1:1" x14ac:dyDescent="0.55000000000000004">
      <c r="A1249" s="5"/>
    </row>
    <row r="1250" spans="1:1" x14ac:dyDescent="0.55000000000000004">
      <c r="A1250" s="5"/>
    </row>
    <row r="1251" spans="1:1" x14ac:dyDescent="0.55000000000000004">
      <c r="A1251" s="5"/>
    </row>
    <row r="1252" spans="1:1" x14ac:dyDescent="0.55000000000000004">
      <c r="A1252" s="5"/>
    </row>
    <row r="1253" spans="1:1" x14ac:dyDescent="0.55000000000000004">
      <c r="A1253" s="5"/>
    </row>
    <row r="1254" spans="1:1" x14ac:dyDescent="0.55000000000000004">
      <c r="A1254" s="5"/>
    </row>
    <row r="1255" spans="1:1" x14ac:dyDescent="0.55000000000000004">
      <c r="A1255" s="5"/>
    </row>
    <row r="1256" spans="1:1" x14ac:dyDescent="0.55000000000000004">
      <c r="A1256" s="5"/>
    </row>
    <row r="1257" spans="1:1" x14ac:dyDescent="0.55000000000000004">
      <c r="A1257" s="5"/>
    </row>
    <row r="1258" spans="1:1" x14ac:dyDescent="0.55000000000000004">
      <c r="A1258" s="5"/>
    </row>
    <row r="1259" spans="1:1" x14ac:dyDescent="0.55000000000000004">
      <c r="A1259" s="5"/>
    </row>
    <row r="1260" spans="1:1" x14ac:dyDescent="0.55000000000000004">
      <c r="A1260" s="5"/>
    </row>
    <row r="1261" spans="1:1" x14ac:dyDescent="0.55000000000000004">
      <c r="A1261" s="5"/>
    </row>
    <row r="1262" spans="1:1" x14ac:dyDescent="0.55000000000000004">
      <c r="A1262" s="5"/>
    </row>
    <row r="1263" spans="1:1" x14ac:dyDescent="0.55000000000000004">
      <c r="A1263" s="5"/>
    </row>
    <row r="1264" spans="1:1" x14ac:dyDescent="0.55000000000000004">
      <c r="A1264" s="5"/>
    </row>
    <row r="1265" spans="1:1" x14ac:dyDescent="0.55000000000000004">
      <c r="A1265" s="5"/>
    </row>
    <row r="1266" spans="1:1" x14ac:dyDescent="0.55000000000000004">
      <c r="A1266" s="5"/>
    </row>
    <row r="1267" spans="1:1" x14ac:dyDescent="0.55000000000000004">
      <c r="A1267" s="5"/>
    </row>
    <row r="1268" spans="1:1" x14ac:dyDescent="0.55000000000000004">
      <c r="A1268" s="5"/>
    </row>
    <row r="1269" spans="1:1" x14ac:dyDescent="0.55000000000000004">
      <c r="A1269" s="5"/>
    </row>
    <row r="1270" spans="1:1" x14ac:dyDescent="0.55000000000000004">
      <c r="A1270" s="5"/>
    </row>
    <row r="1271" spans="1:1" x14ac:dyDescent="0.55000000000000004">
      <c r="A1271" s="5"/>
    </row>
    <row r="1272" spans="1:1" x14ac:dyDescent="0.55000000000000004">
      <c r="A1272" s="5"/>
    </row>
    <row r="1273" spans="1:1" x14ac:dyDescent="0.55000000000000004">
      <c r="A1273" s="5"/>
    </row>
    <row r="1274" spans="1:1" x14ac:dyDescent="0.55000000000000004">
      <c r="A1274" s="5"/>
    </row>
    <row r="1275" spans="1:1" x14ac:dyDescent="0.55000000000000004">
      <c r="A1275" s="5"/>
    </row>
    <row r="1276" spans="1:1" x14ac:dyDescent="0.55000000000000004">
      <c r="A1276" s="5"/>
    </row>
    <row r="1277" spans="1:1" x14ac:dyDescent="0.55000000000000004">
      <c r="A1277" s="5"/>
    </row>
    <row r="1278" spans="1:1" x14ac:dyDescent="0.55000000000000004">
      <c r="A1278" s="5"/>
    </row>
    <row r="1279" spans="1:1" x14ac:dyDescent="0.55000000000000004">
      <c r="A1279" s="5"/>
    </row>
    <row r="1280" spans="1:1" x14ac:dyDescent="0.55000000000000004">
      <c r="A1280" s="5"/>
    </row>
    <row r="1281" spans="1:1" x14ac:dyDescent="0.55000000000000004">
      <c r="A1281" s="5"/>
    </row>
    <row r="1282" spans="1:1" x14ac:dyDescent="0.55000000000000004">
      <c r="A1282" s="5"/>
    </row>
    <row r="1283" spans="1:1" x14ac:dyDescent="0.55000000000000004">
      <c r="A1283" s="5"/>
    </row>
    <row r="1284" spans="1:1" x14ac:dyDescent="0.55000000000000004">
      <c r="A1284" s="5"/>
    </row>
    <row r="1285" spans="1:1" x14ac:dyDescent="0.55000000000000004">
      <c r="A1285" s="5"/>
    </row>
    <row r="1286" spans="1:1" x14ac:dyDescent="0.55000000000000004">
      <c r="A1286" s="5"/>
    </row>
    <row r="1287" spans="1:1" x14ac:dyDescent="0.55000000000000004">
      <c r="A1287" s="5"/>
    </row>
    <row r="1288" spans="1:1" x14ac:dyDescent="0.55000000000000004">
      <c r="A1288" s="5"/>
    </row>
    <row r="1289" spans="1:1" x14ac:dyDescent="0.55000000000000004">
      <c r="A1289" s="5"/>
    </row>
    <row r="1290" spans="1:1" x14ac:dyDescent="0.55000000000000004">
      <c r="A1290" s="5"/>
    </row>
    <row r="1291" spans="1:1" x14ac:dyDescent="0.55000000000000004">
      <c r="A1291" s="5"/>
    </row>
    <row r="1292" spans="1:1" x14ac:dyDescent="0.55000000000000004">
      <c r="A1292" s="5"/>
    </row>
    <row r="1293" spans="1:1" x14ac:dyDescent="0.55000000000000004">
      <c r="A1293" s="5"/>
    </row>
    <row r="1294" spans="1:1" x14ac:dyDescent="0.55000000000000004">
      <c r="A1294" s="5"/>
    </row>
    <row r="1295" spans="1:1" x14ac:dyDescent="0.55000000000000004">
      <c r="A1295" s="5"/>
    </row>
    <row r="1296" spans="1:1" x14ac:dyDescent="0.55000000000000004">
      <c r="A1296" s="5"/>
    </row>
    <row r="1297" spans="1:1" x14ac:dyDescent="0.55000000000000004">
      <c r="A1297" s="5"/>
    </row>
    <row r="1298" spans="1:1" x14ac:dyDescent="0.55000000000000004">
      <c r="A1298" s="5"/>
    </row>
    <row r="1299" spans="1:1" x14ac:dyDescent="0.55000000000000004">
      <c r="A1299" s="5"/>
    </row>
    <row r="1300" spans="1:1" x14ac:dyDescent="0.55000000000000004">
      <c r="A1300" s="5"/>
    </row>
    <row r="1301" spans="1:1" x14ac:dyDescent="0.55000000000000004">
      <c r="A1301" s="5"/>
    </row>
    <row r="1302" spans="1:1" x14ac:dyDescent="0.55000000000000004">
      <c r="A1302" s="5"/>
    </row>
    <row r="1303" spans="1:1" x14ac:dyDescent="0.55000000000000004">
      <c r="A1303" s="5"/>
    </row>
    <row r="1304" spans="1:1" x14ac:dyDescent="0.55000000000000004">
      <c r="A1304" s="5"/>
    </row>
    <row r="1305" spans="1:1" x14ac:dyDescent="0.55000000000000004">
      <c r="A1305" s="5"/>
    </row>
    <row r="1306" spans="1:1" x14ac:dyDescent="0.55000000000000004">
      <c r="A1306" s="5"/>
    </row>
    <row r="1307" spans="1:1" x14ac:dyDescent="0.55000000000000004">
      <c r="A1307" s="5"/>
    </row>
    <row r="1308" spans="1:1" x14ac:dyDescent="0.55000000000000004">
      <c r="A1308" s="5"/>
    </row>
    <row r="1309" spans="1:1" x14ac:dyDescent="0.55000000000000004">
      <c r="A1309" s="5"/>
    </row>
    <row r="1310" spans="1:1" x14ac:dyDescent="0.55000000000000004">
      <c r="A1310" s="5"/>
    </row>
    <row r="1311" spans="1:1" x14ac:dyDescent="0.55000000000000004">
      <c r="A1311" s="5"/>
    </row>
    <row r="1312" spans="1:1" x14ac:dyDescent="0.55000000000000004">
      <c r="A1312" s="5"/>
    </row>
    <row r="1313" spans="1:1" x14ac:dyDescent="0.55000000000000004">
      <c r="A1313" s="5"/>
    </row>
    <row r="1314" spans="1:1" x14ac:dyDescent="0.55000000000000004">
      <c r="A1314" s="5"/>
    </row>
    <row r="1315" spans="1:1" x14ac:dyDescent="0.55000000000000004">
      <c r="A1315" s="5"/>
    </row>
    <row r="1316" spans="1:1" x14ac:dyDescent="0.55000000000000004">
      <c r="A1316" s="5"/>
    </row>
    <row r="1317" spans="1:1" x14ac:dyDescent="0.55000000000000004">
      <c r="A1317" s="5"/>
    </row>
    <row r="1318" spans="1:1" x14ac:dyDescent="0.55000000000000004">
      <c r="A1318" s="5"/>
    </row>
    <row r="1319" spans="1:1" x14ac:dyDescent="0.55000000000000004">
      <c r="A1319" s="5"/>
    </row>
    <row r="1320" spans="1:1" x14ac:dyDescent="0.55000000000000004">
      <c r="A1320" s="5"/>
    </row>
    <row r="1321" spans="1:1" x14ac:dyDescent="0.55000000000000004">
      <c r="A1321" s="5"/>
    </row>
    <row r="1322" spans="1:1" x14ac:dyDescent="0.55000000000000004">
      <c r="A1322" s="5"/>
    </row>
    <row r="1323" spans="1:1" x14ac:dyDescent="0.55000000000000004">
      <c r="A1323" s="5"/>
    </row>
    <row r="1324" spans="1:1" x14ac:dyDescent="0.55000000000000004">
      <c r="A1324" s="5"/>
    </row>
    <row r="1325" spans="1:1" x14ac:dyDescent="0.55000000000000004">
      <c r="A1325" s="5"/>
    </row>
    <row r="1326" spans="1:1" x14ac:dyDescent="0.55000000000000004">
      <c r="A1326" s="5"/>
    </row>
    <row r="1327" spans="1:1" x14ac:dyDescent="0.55000000000000004">
      <c r="A1327" s="5"/>
    </row>
    <row r="1328" spans="1:1" x14ac:dyDescent="0.55000000000000004">
      <c r="A1328" s="5"/>
    </row>
    <row r="1329" spans="1:1" x14ac:dyDescent="0.55000000000000004">
      <c r="A1329" s="5"/>
    </row>
    <row r="1330" spans="1:1" x14ac:dyDescent="0.55000000000000004">
      <c r="A1330" s="5"/>
    </row>
    <row r="1331" spans="1:1" x14ac:dyDescent="0.55000000000000004">
      <c r="A1331" s="5"/>
    </row>
    <row r="1332" spans="1:1" x14ac:dyDescent="0.55000000000000004">
      <c r="A1332" s="5"/>
    </row>
    <row r="1333" spans="1:1" x14ac:dyDescent="0.55000000000000004">
      <c r="A1333" s="5"/>
    </row>
    <row r="1334" spans="1:1" x14ac:dyDescent="0.55000000000000004">
      <c r="A1334" s="5"/>
    </row>
    <row r="1335" spans="1:1" x14ac:dyDescent="0.55000000000000004">
      <c r="A1335" s="5"/>
    </row>
    <row r="1336" spans="1:1" x14ac:dyDescent="0.55000000000000004">
      <c r="A1336" s="5"/>
    </row>
    <row r="1337" spans="1:1" x14ac:dyDescent="0.55000000000000004">
      <c r="A1337" s="5"/>
    </row>
    <row r="1338" spans="1:1" x14ac:dyDescent="0.55000000000000004">
      <c r="A1338" s="5"/>
    </row>
    <row r="1339" spans="1:1" x14ac:dyDescent="0.55000000000000004">
      <c r="A1339" s="5"/>
    </row>
    <row r="1340" spans="1:1" x14ac:dyDescent="0.55000000000000004">
      <c r="A1340" s="5"/>
    </row>
    <row r="1341" spans="1:1" x14ac:dyDescent="0.55000000000000004">
      <c r="A1341" s="5"/>
    </row>
    <row r="1342" spans="1:1" x14ac:dyDescent="0.55000000000000004">
      <c r="A1342" s="5"/>
    </row>
    <row r="1343" spans="1:1" x14ac:dyDescent="0.55000000000000004">
      <c r="A1343" s="5"/>
    </row>
    <row r="1344" spans="1:1" x14ac:dyDescent="0.55000000000000004">
      <c r="A1344" s="5"/>
    </row>
    <row r="1345" spans="1:1" x14ac:dyDescent="0.55000000000000004">
      <c r="A1345" s="5"/>
    </row>
    <row r="1346" spans="1:1" x14ac:dyDescent="0.55000000000000004">
      <c r="A1346" s="5"/>
    </row>
    <row r="1347" spans="1:1" x14ac:dyDescent="0.55000000000000004">
      <c r="A1347" s="5"/>
    </row>
    <row r="1348" spans="1:1" x14ac:dyDescent="0.55000000000000004">
      <c r="A1348" s="5"/>
    </row>
    <row r="1349" spans="1:1" x14ac:dyDescent="0.55000000000000004">
      <c r="A1349" s="5"/>
    </row>
    <row r="1350" spans="1:1" x14ac:dyDescent="0.55000000000000004">
      <c r="A1350" s="5"/>
    </row>
    <row r="1351" spans="1:1" x14ac:dyDescent="0.55000000000000004">
      <c r="A1351" s="5"/>
    </row>
    <row r="1352" spans="1:1" x14ac:dyDescent="0.55000000000000004">
      <c r="A1352" s="5"/>
    </row>
    <row r="1353" spans="1:1" x14ac:dyDescent="0.55000000000000004">
      <c r="A1353" s="5"/>
    </row>
    <row r="1354" spans="1:1" x14ac:dyDescent="0.55000000000000004">
      <c r="A1354" s="5"/>
    </row>
    <row r="1355" spans="1:1" x14ac:dyDescent="0.55000000000000004">
      <c r="A1355" s="5"/>
    </row>
    <row r="1356" spans="1:1" x14ac:dyDescent="0.55000000000000004">
      <c r="A1356" s="5"/>
    </row>
    <row r="1357" spans="1:1" x14ac:dyDescent="0.55000000000000004">
      <c r="A1357" s="5"/>
    </row>
    <row r="1358" spans="1:1" x14ac:dyDescent="0.55000000000000004">
      <c r="A1358" s="5"/>
    </row>
    <row r="1359" spans="1:1" x14ac:dyDescent="0.55000000000000004">
      <c r="A1359" s="5"/>
    </row>
    <row r="1360" spans="1:1" x14ac:dyDescent="0.55000000000000004">
      <c r="A1360" s="5"/>
    </row>
    <row r="1361" spans="1:1" x14ac:dyDescent="0.55000000000000004">
      <c r="A1361" s="5"/>
    </row>
    <row r="1362" spans="1:1" x14ac:dyDescent="0.55000000000000004">
      <c r="A1362" s="5"/>
    </row>
    <row r="1363" spans="1:1" x14ac:dyDescent="0.55000000000000004">
      <c r="A1363" s="5"/>
    </row>
    <row r="1364" spans="1:1" x14ac:dyDescent="0.55000000000000004">
      <c r="A1364" s="5"/>
    </row>
    <row r="1365" spans="1:1" x14ac:dyDescent="0.55000000000000004">
      <c r="A1365" s="5"/>
    </row>
    <row r="1366" spans="1:1" x14ac:dyDescent="0.55000000000000004">
      <c r="A1366" s="5"/>
    </row>
    <row r="1367" spans="1:1" x14ac:dyDescent="0.55000000000000004">
      <c r="A1367" s="5"/>
    </row>
    <row r="1368" spans="1:1" x14ac:dyDescent="0.55000000000000004">
      <c r="A1368" s="5"/>
    </row>
    <row r="1369" spans="1:1" x14ac:dyDescent="0.55000000000000004">
      <c r="A1369" s="5"/>
    </row>
    <row r="1370" spans="1:1" x14ac:dyDescent="0.55000000000000004">
      <c r="A1370" s="5"/>
    </row>
    <row r="1371" spans="1:1" x14ac:dyDescent="0.55000000000000004">
      <c r="A1371" s="5"/>
    </row>
    <row r="1372" spans="1:1" x14ac:dyDescent="0.55000000000000004">
      <c r="A1372" s="5"/>
    </row>
    <row r="1373" spans="1:1" x14ac:dyDescent="0.55000000000000004">
      <c r="A1373" s="5"/>
    </row>
    <row r="1374" spans="1:1" x14ac:dyDescent="0.55000000000000004">
      <c r="A1374" s="5"/>
    </row>
    <row r="1375" spans="1:1" x14ac:dyDescent="0.55000000000000004">
      <c r="A1375" s="5"/>
    </row>
    <row r="1376" spans="1:1" x14ac:dyDescent="0.55000000000000004">
      <c r="A1376" s="5"/>
    </row>
    <row r="1377" spans="1:1" x14ac:dyDescent="0.55000000000000004">
      <c r="A1377" s="5"/>
    </row>
    <row r="1378" spans="1:1" x14ac:dyDescent="0.55000000000000004">
      <c r="A1378" s="5"/>
    </row>
    <row r="1379" spans="1:1" x14ac:dyDescent="0.55000000000000004">
      <c r="A1379" s="5"/>
    </row>
    <row r="1380" spans="1:1" x14ac:dyDescent="0.55000000000000004">
      <c r="A1380" s="5"/>
    </row>
    <row r="1381" spans="1:1" x14ac:dyDescent="0.55000000000000004">
      <c r="A1381" s="5"/>
    </row>
    <row r="1382" spans="1:1" x14ac:dyDescent="0.55000000000000004">
      <c r="A1382" s="5"/>
    </row>
    <row r="1383" spans="1:1" x14ac:dyDescent="0.55000000000000004">
      <c r="A1383" s="5"/>
    </row>
    <row r="1384" spans="1:1" x14ac:dyDescent="0.55000000000000004">
      <c r="A1384" s="5"/>
    </row>
    <row r="1385" spans="1:1" x14ac:dyDescent="0.55000000000000004">
      <c r="A1385" s="5"/>
    </row>
    <row r="1386" spans="1:1" x14ac:dyDescent="0.55000000000000004">
      <c r="A1386" s="5"/>
    </row>
    <row r="1387" spans="1:1" x14ac:dyDescent="0.55000000000000004">
      <c r="A1387" s="5"/>
    </row>
    <row r="1388" spans="1:1" x14ac:dyDescent="0.55000000000000004">
      <c r="A1388" s="5"/>
    </row>
    <row r="1389" spans="1:1" x14ac:dyDescent="0.55000000000000004">
      <c r="A1389" s="5"/>
    </row>
    <row r="1390" spans="1:1" x14ac:dyDescent="0.55000000000000004">
      <c r="A1390" s="5"/>
    </row>
    <row r="1391" spans="1:1" x14ac:dyDescent="0.55000000000000004">
      <c r="A1391" s="5"/>
    </row>
    <row r="1392" spans="1:1" x14ac:dyDescent="0.55000000000000004">
      <c r="A1392" s="5"/>
    </row>
    <row r="1393" spans="1:1" x14ac:dyDescent="0.55000000000000004">
      <c r="A1393" s="5"/>
    </row>
    <row r="1394" spans="1:1" x14ac:dyDescent="0.55000000000000004">
      <c r="A1394" s="5"/>
    </row>
    <row r="1395" spans="1:1" x14ac:dyDescent="0.55000000000000004">
      <c r="A1395" s="5"/>
    </row>
    <row r="1396" spans="1:1" x14ac:dyDescent="0.55000000000000004">
      <c r="A1396" s="5"/>
    </row>
    <row r="1397" spans="1:1" x14ac:dyDescent="0.55000000000000004">
      <c r="A1397" s="5"/>
    </row>
    <row r="1398" spans="1:1" x14ac:dyDescent="0.55000000000000004">
      <c r="A1398" s="5"/>
    </row>
    <row r="1399" spans="1:1" x14ac:dyDescent="0.55000000000000004">
      <c r="A1399" s="5"/>
    </row>
    <row r="1400" spans="1:1" x14ac:dyDescent="0.55000000000000004">
      <c r="A1400" s="5"/>
    </row>
    <row r="1401" spans="1:1" x14ac:dyDescent="0.55000000000000004">
      <c r="A1401" s="5"/>
    </row>
    <row r="1402" spans="1:1" x14ac:dyDescent="0.55000000000000004">
      <c r="A1402" s="5"/>
    </row>
    <row r="1403" spans="1:1" x14ac:dyDescent="0.55000000000000004">
      <c r="A1403" s="5"/>
    </row>
    <row r="1404" spans="1:1" x14ac:dyDescent="0.55000000000000004">
      <c r="A1404" s="5"/>
    </row>
    <row r="1405" spans="1:1" x14ac:dyDescent="0.55000000000000004">
      <c r="A1405" s="5"/>
    </row>
    <row r="1406" spans="1:1" x14ac:dyDescent="0.55000000000000004">
      <c r="A1406" s="5"/>
    </row>
    <row r="1407" spans="1:1" x14ac:dyDescent="0.55000000000000004">
      <c r="A1407" s="5"/>
    </row>
    <row r="1408" spans="1:1" x14ac:dyDescent="0.55000000000000004">
      <c r="A1408" s="5"/>
    </row>
    <row r="1409" spans="1:1" x14ac:dyDescent="0.55000000000000004">
      <c r="A1409" s="5"/>
    </row>
    <row r="1410" spans="1:1" x14ac:dyDescent="0.55000000000000004">
      <c r="A1410" s="5"/>
    </row>
    <row r="1411" spans="1:1" x14ac:dyDescent="0.55000000000000004">
      <c r="A1411" s="5"/>
    </row>
    <row r="1412" spans="1:1" x14ac:dyDescent="0.55000000000000004">
      <c r="A1412" s="5"/>
    </row>
    <row r="1413" spans="1:1" x14ac:dyDescent="0.55000000000000004">
      <c r="A1413" s="5"/>
    </row>
    <row r="1414" spans="1:1" x14ac:dyDescent="0.55000000000000004">
      <c r="A1414" s="5"/>
    </row>
    <row r="1415" spans="1:1" x14ac:dyDescent="0.55000000000000004">
      <c r="A1415" s="5"/>
    </row>
    <row r="1416" spans="1:1" x14ac:dyDescent="0.55000000000000004">
      <c r="A1416" s="5"/>
    </row>
    <row r="1417" spans="1:1" x14ac:dyDescent="0.55000000000000004">
      <c r="A1417" s="5"/>
    </row>
    <row r="1418" spans="1:1" x14ac:dyDescent="0.55000000000000004">
      <c r="A1418" s="5"/>
    </row>
    <row r="1419" spans="1:1" x14ac:dyDescent="0.55000000000000004">
      <c r="A1419" s="5"/>
    </row>
    <row r="1420" spans="1:1" x14ac:dyDescent="0.55000000000000004">
      <c r="A1420" s="5"/>
    </row>
    <row r="1421" spans="1:1" x14ac:dyDescent="0.55000000000000004">
      <c r="A1421" s="5"/>
    </row>
    <row r="1422" spans="1:1" x14ac:dyDescent="0.55000000000000004">
      <c r="A1422" s="5"/>
    </row>
    <row r="1423" spans="1:1" x14ac:dyDescent="0.55000000000000004">
      <c r="A1423" s="5"/>
    </row>
    <row r="1424" spans="1:1" x14ac:dyDescent="0.55000000000000004">
      <c r="A1424" s="5"/>
    </row>
    <row r="1425" spans="1:1" x14ac:dyDescent="0.55000000000000004">
      <c r="A1425" s="5"/>
    </row>
    <row r="1426" spans="1:1" x14ac:dyDescent="0.55000000000000004">
      <c r="A1426" s="5"/>
    </row>
    <row r="1427" spans="1:1" x14ac:dyDescent="0.55000000000000004">
      <c r="A1427" s="5"/>
    </row>
    <row r="1428" spans="1:1" x14ac:dyDescent="0.55000000000000004">
      <c r="A1428" s="5"/>
    </row>
    <row r="1429" spans="1:1" x14ac:dyDescent="0.55000000000000004">
      <c r="A1429" s="5"/>
    </row>
    <row r="1430" spans="1:1" x14ac:dyDescent="0.55000000000000004">
      <c r="A1430" s="5"/>
    </row>
    <row r="1431" spans="1:1" x14ac:dyDescent="0.55000000000000004">
      <c r="A1431" s="5"/>
    </row>
    <row r="1432" spans="1:1" x14ac:dyDescent="0.55000000000000004">
      <c r="A1432" s="5"/>
    </row>
    <row r="1433" spans="1:1" x14ac:dyDescent="0.55000000000000004">
      <c r="A1433" s="5"/>
    </row>
    <row r="1434" spans="1:1" x14ac:dyDescent="0.55000000000000004">
      <c r="A1434" s="5"/>
    </row>
    <row r="1435" spans="1:1" x14ac:dyDescent="0.55000000000000004">
      <c r="A1435" s="5"/>
    </row>
    <row r="1436" spans="1:1" x14ac:dyDescent="0.55000000000000004">
      <c r="A1436" s="5"/>
    </row>
    <row r="1437" spans="1:1" x14ac:dyDescent="0.55000000000000004">
      <c r="A1437" s="5"/>
    </row>
    <row r="1438" spans="1:1" x14ac:dyDescent="0.55000000000000004">
      <c r="A1438" s="5"/>
    </row>
    <row r="1439" spans="1:1" x14ac:dyDescent="0.55000000000000004">
      <c r="A1439" s="5"/>
    </row>
    <row r="1440" spans="1:1" x14ac:dyDescent="0.55000000000000004">
      <c r="A1440" s="5"/>
    </row>
    <row r="1441" spans="1:1" x14ac:dyDescent="0.55000000000000004">
      <c r="A1441" s="5"/>
    </row>
    <row r="1442" spans="1:1" x14ac:dyDescent="0.55000000000000004">
      <c r="A1442" s="5"/>
    </row>
    <row r="1443" spans="1:1" x14ac:dyDescent="0.55000000000000004">
      <c r="A1443" s="5"/>
    </row>
    <row r="1444" spans="1:1" x14ac:dyDescent="0.55000000000000004">
      <c r="A1444" s="5"/>
    </row>
    <row r="1445" spans="1:1" x14ac:dyDescent="0.55000000000000004">
      <c r="A1445" s="5"/>
    </row>
    <row r="1446" spans="1:1" x14ac:dyDescent="0.55000000000000004">
      <c r="A1446" s="5"/>
    </row>
    <row r="1447" spans="1:1" x14ac:dyDescent="0.55000000000000004">
      <c r="A1447" s="5"/>
    </row>
    <row r="1448" spans="1:1" x14ac:dyDescent="0.55000000000000004">
      <c r="A1448" s="5"/>
    </row>
    <row r="1449" spans="1:1" x14ac:dyDescent="0.55000000000000004">
      <c r="A1449" s="5"/>
    </row>
    <row r="1450" spans="1:1" x14ac:dyDescent="0.55000000000000004">
      <c r="A1450" s="5"/>
    </row>
    <row r="1451" spans="1:1" x14ac:dyDescent="0.55000000000000004">
      <c r="A1451" s="5"/>
    </row>
    <row r="1452" spans="1:1" x14ac:dyDescent="0.55000000000000004">
      <c r="A1452" s="5"/>
    </row>
    <row r="1453" spans="1:1" x14ac:dyDescent="0.55000000000000004">
      <c r="A1453" s="5"/>
    </row>
    <row r="1454" spans="1:1" x14ac:dyDescent="0.55000000000000004">
      <c r="A1454" s="5"/>
    </row>
    <row r="1455" spans="1:1" x14ac:dyDescent="0.55000000000000004">
      <c r="A1455" s="5"/>
    </row>
    <row r="1456" spans="1:1" x14ac:dyDescent="0.55000000000000004">
      <c r="A1456" s="5"/>
    </row>
    <row r="1457" spans="1:1" x14ac:dyDescent="0.55000000000000004">
      <c r="A1457" s="5"/>
    </row>
    <row r="1458" spans="1:1" x14ac:dyDescent="0.55000000000000004">
      <c r="A1458" s="5"/>
    </row>
    <row r="1459" spans="1:1" x14ac:dyDescent="0.55000000000000004">
      <c r="A1459" s="5"/>
    </row>
    <row r="1460" spans="1:1" x14ac:dyDescent="0.55000000000000004">
      <c r="A1460" s="5"/>
    </row>
    <row r="1461" spans="1:1" x14ac:dyDescent="0.55000000000000004">
      <c r="A1461" s="5"/>
    </row>
    <row r="1462" spans="1:1" x14ac:dyDescent="0.55000000000000004">
      <c r="A1462" s="5"/>
    </row>
    <row r="1463" spans="1:1" x14ac:dyDescent="0.55000000000000004">
      <c r="A1463" s="5"/>
    </row>
    <row r="1464" spans="1:1" x14ac:dyDescent="0.55000000000000004">
      <c r="A1464" s="5"/>
    </row>
    <row r="1465" spans="1:1" x14ac:dyDescent="0.55000000000000004">
      <c r="A1465" s="5"/>
    </row>
    <row r="1466" spans="1:1" x14ac:dyDescent="0.55000000000000004">
      <c r="A1466" s="5"/>
    </row>
    <row r="1467" spans="1:1" x14ac:dyDescent="0.55000000000000004">
      <c r="A1467" s="5"/>
    </row>
    <row r="1468" spans="1:1" x14ac:dyDescent="0.55000000000000004">
      <c r="A1468" s="5"/>
    </row>
    <row r="1469" spans="1:1" x14ac:dyDescent="0.55000000000000004">
      <c r="A1469" s="5"/>
    </row>
    <row r="1470" spans="1:1" x14ac:dyDescent="0.55000000000000004">
      <c r="A1470" s="5"/>
    </row>
    <row r="1471" spans="1:1" x14ac:dyDescent="0.55000000000000004">
      <c r="A1471" s="5"/>
    </row>
    <row r="1472" spans="1:1" x14ac:dyDescent="0.55000000000000004">
      <c r="A1472" s="5"/>
    </row>
    <row r="1473" spans="1:1" x14ac:dyDescent="0.55000000000000004">
      <c r="A1473" s="5"/>
    </row>
    <row r="1474" spans="1:1" x14ac:dyDescent="0.55000000000000004">
      <c r="A1474" s="5"/>
    </row>
    <row r="1475" spans="1:1" x14ac:dyDescent="0.55000000000000004">
      <c r="A1475" s="5"/>
    </row>
    <row r="1476" spans="1:1" x14ac:dyDescent="0.55000000000000004">
      <c r="A1476" s="5"/>
    </row>
    <row r="1477" spans="1:1" x14ac:dyDescent="0.55000000000000004">
      <c r="A1477" s="5"/>
    </row>
    <row r="1478" spans="1:1" x14ac:dyDescent="0.55000000000000004">
      <c r="A1478" s="5"/>
    </row>
    <row r="1479" spans="1:1" x14ac:dyDescent="0.55000000000000004">
      <c r="A1479" s="5"/>
    </row>
    <row r="1480" spans="1:1" x14ac:dyDescent="0.55000000000000004">
      <c r="A1480" s="5"/>
    </row>
    <row r="1481" spans="1:1" x14ac:dyDescent="0.55000000000000004">
      <c r="A1481" s="5"/>
    </row>
    <row r="1482" spans="1:1" x14ac:dyDescent="0.55000000000000004">
      <c r="A1482" s="5"/>
    </row>
    <row r="1483" spans="1:1" x14ac:dyDescent="0.55000000000000004">
      <c r="A1483" s="5"/>
    </row>
    <row r="1484" spans="1:1" x14ac:dyDescent="0.55000000000000004">
      <c r="A1484" s="5"/>
    </row>
    <row r="1485" spans="1:1" x14ac:dyDescent="0.55000000000000004">
      <c r="A1485" s="5"/>
    </row>
    <row r="1486" spans="1:1" x14ac:dyDescent="0.55000000000000004">
      <c r="A1486" s="5"/>
    </row>
    <row r="1487" spans="1:1" x14ac:dyDescent="0.55000000000000004">
      <c r="A1487" s="5"/>
    </row>
    <row r="1488" spans="1:1" x14ac:dyDescent="0.55000000000000004">
      <c r="A1488" s="5"/>
    </row>
    <row r="1489" spans="1:1" x14ac:dyDescent="0.55000000000000004">
      <c r="A1489" s="5"/>
    </row>
    <row r="1490" spans="1:1" x14ac:dyDescent="0.55000000000000004">
      <c r="A1490" s="5"/>
    </row>
    <row r="1491" spans="1:1" x14ac:dyDescent="0.55000000000000004">
      <c r="A1491" s="5"/>
    </row>
    <row r="1492" spans="1:1" x14ac:dyDescent="0.55000000000000004">
      <c r="A1492" s="5"/>
    </row>
    <row r="1493" spans="1:1" x14ac:dyDescent="0.55000000000000004">
      <c r="A1493" s="5"/>
    </row>
    <row r="1494" spans="1:1" x14ac:dyDescent="0.55000000000000004">
      <c r="A1494" s="5"/>
    </row>
    <row r="1495" spans="1:1" x14ac:dyDescent="0.55000000000000004">
      <c r="A1495" s="5"/>
    </row>
    <row r="1496" spans="1:1" x14ac:dyDescent="0.55000000000000004">
      <c r="A1496" s="5"/>
    </row>
    <row r="1497" spans="1:1" x14ac:dyDescent="0.55000000000000004">
      <c r="A1497" s="5"/>
    </row>
    <row r="1498" spans="1:1" x14ac:dyDescent="0.55000000000000004">
      <c r="A1498" s="5"/>
    </row>
    <row r="1499" spans="1:1" x14ac:dyDescent="0.55000000000000004">
      <c r="A1499" s="5"/>
    </row>
    <row r="1500" spans="1:1" x14ac:dyDescent="0.55000000000000004">
      <c r="A1500" s="5"/>
    </row>
    <row r="1501" spans="1:1" x14ac:dyDescent="0.55000000000000004">
      <c r="A1501" s="5"/>
    </row>
    <row r="1502" spans="1:1" x14ac:dyDescent="0.55000000000000004">
      <c r="A1502" s="5"/>
    </row>
    <row r="1503" spans="1:1" x14ac:dyDescent="0.55000000000000004">
      <c r="A1503" s="5"/>
    </row>
    <row r="1504" spans="1:1" x14ac:dyDescent="0.55000000000000004">
      <c r="A1504" s="5"/>
    </row>
    <row r="1505" spans="1:1" x14ac:dyDescent="0.55000000000000004">
      <c r="A1505" s="5"/>
    </row>
    <row r="1506" spans="1:1" x14ac:dyDescent="0.55000000000000004">
      <c r="A1506" s="5"/>
    </row>
    <row r="1507" spans="1:1" x14ac:dyDescent="0.55000000000000004">
      <c r="A1507" s="5"/>
    </row>
    <row r="1508" spans="1:1" x14ac:dyDescent="0.55000000000000004">
      <c r="A1508" s="5"/>
    </row>
    <row r="1509" spans="1:1" x14ac:dyDescent="0.55000000000000004">
      <c r="A1509" s="5"/>
    </row>
    <row r="1510" spans="1:1" x14ac:dyDescent="0.55000000000000004">
      <c r="A1510" s="5"/>
    </row>
    <row r="1511" spans="1:1" x14ac:dyDescent="0.55000000000000004">
      <c r="A1511" s="5"/>
    </row>
    <row r="1512" spans="1:1" x14ac:dyDescent="0.55000000000000004">
      <c r="A1512" s="5"/>
    </row>
    <row r="1513" spans="1:1" x14ac:dyDescent="0.55000000000000004">
      <c r="A1513" s="5"/>
    </row>
    <row r="1514" spans="1:1" x14ac:dyDescent="0.55000000000000004">
      <c r="A1514" s="5"/>
    </row>
    <row r="1515" spans="1:1" x14ac:dyDescent="0.55000000000000004">
      <c r="A1515" s="5"/>
    </row>
    <row r="1516" spans="1:1" x14ac:dyDescent="0.55000000000000004">
      <c r="A1516" s="5"/>
    </row>
    <row r="1517" spans="1:1" x14ac:dyDescent="0.55000000000000004">
      <c r="A1517" s="5"/>
    </row>
    <row r="1518" spans="1:1" x14ac:dyDescent="0.55000000000000004">
      <c r="A1518" s="5"/>
    </row>
    <row r="1519" spans="1:1" x14ac:dyDescent="0.55000000000000004">
      <c r="A1519" s="5"/>
    </row>
    <row r="1520" spans="1:1" x14ac:dyDescent="0.55000000000000004">
      <c r="A1520" s="5"/>
    </row>
    <row r="1521" spans="1:1" x14ac:dyDescent="0.55000000000000004">
      <c r="A1521" s="5"/>
    </row>
    <row r="1522" spans="1:1" x14ac:dyDescent="0.55000000000000004">
      <c r="A1522" s="5"/>
    </row>
    <row r="1523" spans="1:1" x14ac:dyDescent="0.55000000000000004">
      <c r="A1523" s="5"/>
    </row>
    <row r="1524" spans="1:1" x14ac:dyDescent="0.55000000000000004">
      <c r="A1524" s="5"/>
    </row>
    <row r="1525" spans="1:1" x14ac:dyDescent="0.55000000000000004">
      <c r="A1525" s="5"/>
    </row>
    <row r="1526" spans="1:1" x14ac:dyDescent="0.55000000000000004">
      <c r="A1526" s="5"/>
    </row>
    <row r="1527" spans="1:1" x14ac:dyDescent="0.55000000000000004">
      <c r="A1527" s="5"/>
    </row>
    <row r="1528" spans="1:1" x14ac:dyDescent="0.55000000000000004">
      <c r="A1528" s="5"/>
    </row>
    <row r="1529" spans="1:1" x14ac:dyDescent="0.55000000000000004">
      <c r="A1529" s="5"/>
    </row>
    <row r="1530" spans="1:1" x14ac:dyDescent="0.55000000000000004">
      <c r="A1530" s="5"/>
    </row>
    <row r="1531" spans="1:1" x14ac:dyDescent="0.55000000000000004">
      <c r="A1531" s="5"/>
    </row>
    <row r="1532" spans="1:1" x14ac:dyDescent="0.55000000000000004">
      <c r="A1532" s="5"/>
    </row>
    <row r="1533" spans="1:1" x14ac:dyDescent="0.55000000000000004">
      <c r="A1533" s="5"/>
    </row>
    <row r="1534" spans="1:1" x14ac:dyDescent="0.55000000000000004">
      <c r="A1534" s="5"/>
    </row>
    <row r="1535" spans="1:1" x14ac:dyDescent="0.55000000000000004">
      <c r="A1535" s="5"/>
    </row>
    <row r="1536" spans="1:1" x14ac:dyDescent="0.55000000000000004">
      <c r="A1536" s="5"/>
    </row>
    <row r="1537" spans="1:1" x14ac:dyDescent="0.55000000000000004">
      <c r="A1537" s="5"/>
    </row>
    <row r="1538" spans="1:1" x14ac:dyDescent="0.55000000000000004">
      <c r="A1538" s="5"/>
    </row>
    <row r="1539" spans="1:1" x14ac:dyDescent="0.55000000000000004">
      <c r="A1539" s="5"/>
    </row>
    <row r="1540" spans="1:1" x14ac:dyDescent="0.55000000000000004">
      <c r="A1540" s="5"/>
    </row>
    <row r="1541" spans="1:1" x14ac:dyDescent="0.55000000000000004">
      <c r="A1541" s="5"/>
    </row>
    <row r="1542" spans="1:1" x14ac:dyDescent="0.55000000000000004">
      <c r="A1542" s="5"/>
    </row>
    <row r="1543" spans="1:1" x14ac:dyDescent="0.55000000000000004">
      <c r="A1543" s="5"/>
    </row>
    <row r="1544" spans="1:1" x14ac:dyDescent="0.55000000000000004">
      <c r="A1544" s="5"/>
    </row>
    <row r="1545" spans="1:1" x14ac:dyDescent="0.55000000000000004">
      <c r="A1545" s="5"/>
    </row>
    <row r="1546" spans="1:1" x14ac:dyDescent="0.55000000000000004">
      <c r="A1546" s="5"/>
    </row>
    <row r="1547" spans="1:1" x14ac:dyDescent="0.55000000000000004">
      <c r="A1547" s="5"/>
    </row>
    <row r="1548" spans="1:1" x14ac:dyDescent="0.55000000000000004">
      <c r="A1548" s="5"/>
    </row>
    <row r="1549" spans="1:1" x14ac:dyDescent="0.55000000000000004">
      <c r="A1549" s="5"/>
    </row>
    <row r="1550" spans="1:1" x14ac:dyDescent="0.55000000000000004">
      <c r="A1550" s="5"/>
    </row>
    <row r="1551" spans="1:1" x14ac:dyDescent="0.55000000000000004">
      <c r="A1551" s="5"/>
    </row>
    <row r="1552" spans="1:1" x14ac:dyDescent="0.55000000000000004">
      <c r="A1552" s="5"/>
    </row>
    <row r="1553" spans="1:1" x14ac:dyDescent="0.55000000000000004">
      <c r="A1553" s="5"/>
    </row>
    <row r="1554" spans="1:1" x14ac:dyDescent="0.55000000000000004">
      <c r="A1554" s="5"/>
    </row>
    <row r="1555" spans="1:1" x14ac:dyDescent="0.55000000000000004">
      <c r="A1555" s="5"/>
    </row>
    <row r="1556" spans="1:1" x14ac:dyDescent="0.55000000000000004">
      <c r="A1556" s="5"/>
    </row>
    <row r="1557" spans="1:1" x14ac:dyDescent="0.55000000000000004">
      <c r="A1557" s="5"/>
    </row>
    <row r="1558" spans="1:1" x14ac:dyDescent="0.55000000000000004">
      <c r="A1558" s="5"/>
    </row>
    <row r="1559" spans="1:1" x14ac:dyDescent="0.55000000000000004">
      <c r="A1559" s="5"/>
    </row>
    <row r="1560" spans="1:1" x14ac:dyDescent="0.55000000000000004">
      <c r="A1560" s="5"/>
    </row>
    <row r="1561" spans="1:1" x14ac:dyDescent="0.55000000000000004">
      <c r="A1561" s="5"/>
    </row>
    <row r="1562" spans="1:1" x14ac:dyDescent="0.55000000000000004">
      <c r="A1562" s="5"/>
    </row>
    <row r="1563" spans="1:1" x14ac:dyDescent="0.55000000000000004">
      <c r="A1563" s="5"/>
    </row>
    <row r="1564" spans="1:1" x14ac:dyDescent="0.55000000000000004">
      <c r="A1564" s="5"/>
    </row>
    <row r="1565" spans="1:1" x14ac:dyDescent="0.55000000000000004">
      <c r="A1565" s="5"/>
    </row>
    <row r="1566" spans="1:1" x14ac:dyDescent="0.55000000000000004">
      <c r="A1566" s="5"/>
    </row>
    <row r="1567" spans="1:1" x14ac:dyDescent="0.55000000000000004">
      <c r="A1567" s="5"/>
    </row>
    <row r="1568" spans="1:1" x14ac:dyDescent="0.55000000000000004">
      <c r="A1568" s="5"/>
    </row>
    <row r="1569" spans="1:1" x14ac:dyDescent="0.55000000000000004">
      <c r="A1569" s="5"/>
    </row>
    <row r="1570" spans="1:1" x14ac:dyDescent="0.55000000000000004">
      <c r="A1570" s="5"/>
    </row>
    <row r="1571" spans="1:1" x14ac:dyDescent="0.55000000000000004">
      <c r="A1571" s="5"/>
    </row>
    <row r="1572" spans="1:1" x14ac:dyDescent="0.55000000000000004">
      <c r="A1572" s="5"/>
    </row>
    <row r="1573" spans="1:1" x14ac:dyDescent="0.55000000000000004">
      <c r="A1573" s="5"/>
    </row>
    <row r="1574" spans="1:1" x14ac:dyDescent="0.55000000000000004">
      <c r="A1574" s="5"/>
    </row>
    <row r="1575" spans="1:1" x14ac:dyDescent="0.55000000000000004">
      <c r="A1575" s="5"/>
    </row>
    <row r="1576" spans="1:1" x14ac:dyDescent="0.55000000000000004">
      <c r="A1576" s="5"/>
    </row>
    <row r="1577" spans="1:1" x14ac:dyDescent="0.55000000000000004">
      <c r="A1577" s="5"/>
    </row>
    <row r="1578" spans="1:1" x14ac:dyDescent="0.55000000000000004">
      <c r="A1578" s="5"/>
    </row>
    <row r="1579" spans="1:1" x14ac:dyDescent="0.55000000000000004">
      <c r="A1579" s="5"/>
    </row>
    <row r="1580" spans="1:1" x14ac:dyDescent="0.55000000000000004">
      <c r="A1580" s="5"/>
    </row>
    <row r="1581" spans="1:1" x14ac:dyDescent="0.55000000000000004">
      <c r="A1581" s="5"/>
    </row>
    <row r="1582" spans="1:1" x14ac:dyDescent="0.55000000000000004">
      <c r="A1582" s="5"/>
    </row>
    <row r="1583" spans="1:1" x14ac:dyDescent="0.55000000000000004">
      <c r="A1583" s="5"/>
    </row>
    <row r="1584" spans="1:1" x14ac:dyDescent="0.55000000000000004">
      <c r="A1584" s="5"/>
    </row>
    <row r="1585" spans="1:1" x14ac:dyDescent="0.55000000000000004">
      <c r="A1585" s="5"/>
    </row>
    <row r="1586" spans="1:1" x14ac:dyDescent="0.55000000000000004">
      <c r="A1586" s="5"/>
    </row>
    <row r="1587" spans="1:1" x14ac:dyDescent="0.55000000000000004">
      <c r="A1587" s="5"/>
    </row>
    <row r="1588" spans="1:1" x14ac:dyDescent="0.55000000000000004">
      <c r="A1588" s="5"/>
    </row>
    <row r="1589" spans="1:1" x14ac:dyDescent="0.55000000000000004">
      <c r="A1589" s="5"/>
    </row>
    <row r="1590" spans="1:1" x14ac:dyDescent="0.55000000000000004">
      <c r="A1590" s="5"/>
    </row>
    <row r="1591" spans="1:1" x14ac:dyDescent="0.55000000000000004">
      <c r="A1591" s="5"/>
    </row>
    <row r="1592" spans="1:1" x14ac:dyDescent="0.55000000000000004">
      <c r="A1592" s="5"/>
    </row>
    <row r="1593" spans="1:1" x14ac:dyDescent="0.55000000000000004">
      <c r="A1593" s="5"/>
    </row>
    <row r="1594" spans="1:1" x14ac:dyDescent="0.55000000000000004">
      <c r="A1594" s="5"/>
    </row>
    <row r="1595" spans="1:1" x14ac:dyDescent="0.55000000000000004">
      <c r="A1595" s="5"/>
    </row>
    <row r="1596" spans="1:1" x14ac:dyDescent="0.55000000000000004">
      <c r="A1596" s="5"/>
    </row>
    <row r="1597" spans="1:1" x14ac:dyDescent="0.55000000000000004">
      <c r="A1597" s="5"/>
    </row>
    <row r="1598" spans="1:1" x14ac:dyDescent="0.55000000000000004">
      <c r="A1598" s="5"/>
    </row>
    <row r="1599" spans="1:1" x14ac:dyDescent="0.55000000000000004">
      <c r="A1599" s="5"/>
    </row>
    <row r="1600" spans="1:1" x14ac:dyDescent="0.55000000000000004">
      <c r="A1600" s="5"/>
    </row>
    <row r="1601" spans="1:1" x14ac:dyDescent="0.55000000000000004">
      <c r="A1601" s="5"/>
    </row>
    <row r="1602" spans="1:1" x14ac:dyDescent="0.55000000000000004">
      <c r="A1602" s="5"/>
    </row>
    <row r="1603" spans="1:1" x14ac:dyDescent="0.55000000000000004">
      <c r="A1603" s="5"/>
    </row>
    <row r="1604" spans="1:1" x14ac:dyDescent="0.55000000000000004">
      <c r="A1604" s="5"/>
    </row>
    <row r="1605" spans="1:1" x14ac:dyDescent="0.55000000000000004">
      <c r="A1605" s="5"/>
    </row>
    <row r="1606" spans="1:1" x14ac:dyDescent="0.55000000000000004">
      <c r="A1606" s="5"/>
    </row>
    <row r="1607" spans="1:1" x14ac:dyDescent="0.55000000000000004">
      <c r="A1607" s="5"/>
    </row>
    <row r="1608" spans="1:1" x14ac:dyDescent="0.55000000000000004">
      <c r="A1608" s="5"/>
    </row>
    <row r="1609" spans="1:1" x14ac:dyDescent="0.55000000000000004">
      <c r="A1609" s="5"/>
    </row>
    <row r="1610" spans="1:1" x14ac:dyDescent="0.55000000000000004">
      <c r="A1610" s="5"/>
    </row>
    <row r="1611" spans="1:1" x14ac:dyDescent="0.55000000000000004">
      <c r="A1611" s="5"/>
    </row>
    <row r="1612" spans="1:1" x14ac:dyDescent="0.55000000000000004">
      <c r="A1612" s="5"/>
    </row>
    <row r="1613" spans="1:1" x14ac:dyDescent="0.55000000000000004">
      <c r="A1613" s="5"/>
    </row>
    <row r="1614" spans="1:1" x14ac:dyDescent="0.55000000000000004">
      <c r="A1614" s="5"/>
    </row>
    <row r="1615" spans="1:1" x14ac:dyDescent="0.55000000000000004">
      <c r="A1615" s="5"/>
    </row>
    <row r="1616" spans="1:1" x14ac:dyDescent="0.55000000000000004">
      <c r="A1616" s="5"/>
    </row>
    <row r="1617" spans="1:1" x14ac:dyDescent="0.55000000000000004">
      <c r="A1617" s="5"/>
    </row>
    <row r="1618" spans="1:1" x14ac:dyDescent="0.55000000000000004">
      <c r="A1618" s="5"/>
    </row>
    <row r="1619" spans="1:1" x14ac:dyDescent="0.55000000000000004">
      <c r="A1619" s="5"/>
    </row>
    <row r="1620" spans="1:1" x14ac:dyDescent="0.55000000000000004">
      <c r="A1620" s="5"/>
    </row>
    <row r="1621" spans="1:1" x14ac:dyDescent="0.55000000000000004">
      <c r="A1621" s="5"/>
    </row>
    <row r="1622" spans="1:1" x14ac:dyDescent="0.55000000000000004">
      <c r="A1622" s="5"/>
    </row>
    <row r="1623" spans="1:1" x14ac:dyDescent="0.55000000000000004">
      <c r="A1623" s="5"/>
    </row>
    <row r="1624" spans="1:1" x14ac:dyDescent="0.55000000000000004">
      <c r="A1624" s="5"/>
    </row>
    <row r="1625" spans="1:1" x14ac:dyDescent="0.55000000000000004">
      <c r="A1625" s="5"/>
    </row>
    <row r="1626" spans="1:1" x14ac:dyDescent="0.55000000000000004">
      <c r="A1626" s="5"/>
    </row>
    <row r="1627" spans="1:1" x14ac:dyDescent="0.55000000000000004">
      <c r="A1627" s="5"/>
    </row>
    <row r="1628" spans="1:1" x14ac:dyDescent="0.55000000000000004">
      <c r="A1628" s="5"/>
    </row>
    <row r="1629" spans="1:1" x14ac:dyDescent="0.55000000000000004">
      <c r="A1629" s="5"/>
    </row>
    <row r="1630" spans="1:1" x14ac:dyDescent="0.55000000000000004">
      <c r="A1630" s="5"/>
    </row>
    <row r="1631" spans="1:1" x14ac:dyDescent="0.55000000000000004">
      <c r="A1631" s="5"/>
    </row>
    <row r="1632" spans="1:1" x14ac:dyDescent="0.55000000000000004">
      <c r="A1632" s="5"/>
    </row>
    <row r="1633" spans="1:1" x14ac:dyDescent="0.55000000000000004">
      <c r="A1633" s="5"/>
    </row>
    <row r="1634" spans="1:1" x14ac:dyDescent="0.55000000000000004">
      <c r="A1634" s="5"/>
    </row>
    <row r="1635" spans="1:1" x14ac:dyDescent="0.55000000000000004">
      <c r="A1635" s="5"/>
    </row>
    <row r="1636" spans="1:1" x14ac:dyDescent="0.55000000000000004">
      <c r="A1636" s="5"/>
    </row>
    <row r="1637" spans="1:1" x14ac:dyDescent="0.55000000000000004">
      <c r="A1637" s="5"/>
    </row>
    <row r="1638" spans="1:1" x14ac:dyDescent="0.55000000000000004">
      <c r="A1638" s="5"/>
    </row>
    <row r="1639" spans="1:1" x14ac:dyDescent="0.55000000000000004">
      <c r="A1639" s="5"/>
    </row>
    <row r="1640" spans="1:1" x14ac:dyDescent="0.55000000000000004">
      <c r="A1640" s="5"/>
    </row>
    <row r="1641" spans="1:1" x14ac:dyDescent="0.55000000000000004">
      <c r="A1641" s="5"/>
    </row>
    <row r="1642" spans="1:1" x14ac:dyDescent="0.55000000000000004">
      <c r="A1642" s="5"/>
    </row>
    <row r="1643" spans="1:1" x14ac:dyDescent="0.55000000000000004">
      <c r="A1643" s="5"/>
    </row>
    <row r="1644" spans="1:1" x14ac:dyDescent="0.55000000000000004">
      <c r="A1644" s="5"/>
    </row>
    <row r="1645" spans="1:1" x14ac:dyDescent="0.55000000000000004">
      <c r="A1645" s="5"/>
    </row>
    <row r="1646" spans="1:1" x14ac:dyDescent="0.55000000000000004">
      <c r="A1646" s="5"/>
    </row>
    <row r="1647" spans="1:1" x14ac:dyDescent="0.55000000000000004">
      <c r="A1647" s="5"/>
    </row>
    <row r="1648" spans="1:1" x14ac:dyDescent="0.55000000000000004">
      <c r="A1648" s="5"/>
    </row>
    <row r="1649" spans="1:1" x14ac:dyDescent="0.55000000000000004">
      <c r="A1649" s="5"/>
    </row>
    <row r="1650" spans="1:1" x14ac:dyDescent="0.55000000000000004">
      <c r="A1650" s="5"/>
    </row>
    <row r="1651" spans="1:1" x14ac:dyDescent="0.55000000000000004">
      <c r="A1651" s="5"/>
    </row>
    <row r="1652" spans="1:1" x14ac:dyDescent="0.55000000000000004">
      <c r="A1652" s="5"/>
    </row>
    <row r="1653" spans="1:1" x14ac:dyDescent="0.55000000000000004">
      <c r="A1653" s="5"/>
    </row>
    <row r="1654" spans="1:1" x14ac:dyDescent="0.55000000000000004">
      <c r="A1654" s="5"/>
    </row>
    <row r="1655" spans="1:1" x14ac:dyDescent="0.55000000000000004">
      <c r="A1655" s="5"/>
    </row>
    <row r="1656" spans="1:1" x14ac:dyDescent="0.55000000000000004">
      <c r="A1656" s="5"/>
    </row>
    <row r="1657" spans="1:1" x14ac:dyDescent="0.55000000000000004">
      <c r="A1657" s="5"/>
    </row>
    <row r="1658" spans="1:1" x14ac:dyDescent="0.55000000000000004">
      <c r="A1658" s="5"/>
    </row>
    <row r="1659" spans="1:1" x14ac:dyDescent="0.55000000000000004">
      <c r="A1659" s="5"/>
    </row>
    <row r="1660" spans="1:1" x14ac:dyDescent="0.55000000000000004">
      <c r="A1660" s="5"/>
    </row>
    <row r="1661" spans="1:1" x14ac:dyDescent="0.55000000000000004">
      <c r="A1661" s="5"/>
    </row>
    <row r="1662" spans="1:1" x14ac:dyDescent="0.55000000000000004">
      <c r="A1662" s="5"/>
    </row>
    <row r="1663" spans="1:1" x14ac:dyDescent="0.55000000000000004">
      <c r="A1663" s="5"/>
    </row>
    <row r="1664" spans="1:1" x14ac:dyDescent="0.55000000000000004">
      <c r="A1664" s="5"/>
    </row>
    <row r="1665" spans="1:1" x14ac:dyDescent="0.55000000000000004">
      <c r="A1665" s="5"/>
    </row>
    <row r="1666" spans="1:1" x14ac:dyDescent="0.55000000000000004">
      <c r="A1666" s="5"/>
    </row>
    <row r="1667" spans="1:1" x14ac:dyDescent="0.55000000000000004">
      <c r="A1667" s="5"/>
    </row>
    <row r="1668" spans="1:1" x14ac:dyDescent="0.55000000000000004">
      <c r="A1668" s="5"/>
    </row>
    <row r="1669" spans="1:1" x14ac:dyDescent="0.55000000000000004">
      <c r="A1669" s="5"/>
    </row>
    <row r="1670" spans="1:1" x14ac:dyDescent="0.55000000000000004">
      <c r="A1670" s="5"/>
    </row>
    <row r="1671" spans="1:1" x14ac:dyDescent="0.55000000000000004">
      <c r="A1671" s="5"/>
    </row>
    <row r="1672" spans="1:1" x14ac:dyDescent="0.55000000000000004">
      <c r="A1672" s="5"/>
    </row>
    <row r="1673" spans="1:1" x14ac:dyDescent="0.55000000000000004">
      <c r="A1673" s="5"/>
    </row>
    <row r="1674" spans="1:1" x14ac:dyDescent="0.55000000000000004">
      <c r="A1674" s="5"/>
    </row>
    <row r="1675" spans="1:1" x14ac:dyDescent="0.55000000000000004">
      <c r="A1675" s="5"/>
    </row>
    <row r="1676" spans="1:1" x14ac:dyDescent="0.55000000000000004">
      <c r="A1676" s="5"/>
    </row>
    <row r="1677" spans="1:1" x14ac:dyDescent="0.55000000000000004">
      <c r="A1677" s="5"/>
    </row>
    <row r="1678" spans="1:1" x14ac:dyDescent="0.55000000000000004">
      <c r="A1678" s="5"/>
    </row>
    <row r="1679" spans="1:1" x14ac:dyDescent="0.55000000000000004">
      <c r="A1679" s="5"/>
    </row>
    <row r="1680" spans="1:1" x14ac:dyDescent="0.55000000000000004">
      <c r="A1680" s="5"/>
    </row>
    <row r="1681" spans="1:1" x14ac:dyDescent="0.55000000000000004">
      <c r="A1681" s="5"/>
    </row>
    <row r="1682" spans="1:1" x14ac:dyDescent="0.55000000000000004">
      <c r="A1682" s="5"/>
    </row>
    <row r="1683" spans="1:1" x14ac:dyDescent="0.55000000000000004">
      <c r="A1683" s="5"/>
    </row>
    <row r="1684" spans="1:1" x14ac:dyDescent="0.55000000000000004">
      <c r="A1684" s="5"/>
    </row>
    <row r="1685" spans="1:1" x14ac:dyDescent="0.55000000000000004">
      <c r="A1685" s="5"/>
    </row>
    <row r="1686" spans="1:1" x14ac:dyDescent="0.55000000000000004">
      <c r="A1686" s="5"/>
    </row>
    <row r="1687" spans="1:1" x14ac:dyDescent="0.55000000000000004">
      <c r="A1687" s="5"/>
    </row>
    <row r="1688" spans="1:1" x14ac:dyDescent="0.55000000000000004">
      <c r="A1688" s="5"/>
    </row>
    <row r="1689" spans="1:1" x14ac:dyDescent="0.55000000000000004">
      <c r="A1689" s="5"/>
    </row>
    <row r="1690" spans="1:1" x14ac:dyDescent="0.55000000000000004">
      <c r="A1690" s="5"/>
    </row>
    <row r="1691" spans="1:1" x14ac:dyDescent="0.55000000000000004">
      <c r="A1691" s="5"/>
    </row>
    <row r="1692" spans="1:1" x14ac:dyDescent="0.55000000000000004">
      <c r="A1692" s="5"/>
    </row>
    <row r="1693" spans="1:1" x14ac:dyDescent="0.55000000000000004">
      <c r="A1693" s="5"/>
    </row>
    <row r="1694" spans="1:1" x14ac:dyDescent="0.55000000000000004">
      <c r="A1694" s="5"/>
    </row>
    <row r="1695" spans="1:1" x14ac:dyDescent="0.55000000000000004">
      <c r="A1695" s="5"/>
    </row>
    <row r="1696" spans="1:1" x14ac:dyDescent="0.55000000000000004">
      <c r="A1696" s="5"/>
    </row>
    <row r="1697" spans="1:1" x14ac:dyDescent="0.55000000000000004">
      <c r="A1697" s="5"/>
    </row>
    <row r="1698" spans="1:1" x14ac:dyDescent="0.55000000000000004">
      <c r="A1698" s="5"/>
    </row>
    <row r="1699" spans="1:1" x14ac:dyDescent="0.55000000000000004">
      <c r="A1699" s="5"/>
    </row>
    <row r="1700" spans="1:1" x14ac:dyDescent="0.55000000000000004">
      <c r="A1700" s="5"/>
    </row>
    <row r="1701" spans="1:1" x14ac:dyDescent="0.55000000000000004">
      <c r="A1701" s="5"/>
    </row>
    <row r="1702" spans="1:1" x14ac:dyDescent="0.55000000000000004">
      <c r="A1702" s="5"/>
    </row>
    <row r="1703" spans="1:1" x14ac:dyDescent="0.55000000000000004">
      <c r="A1703" s="5"/>
    </row>
    <row r="1704" spans="1:1" x14ac:dyDescent="0.55000000000000004">
      <c r="A1704" s="5"/>
    </row>
    <row r="1705" spans="1:1" x14ac:dyDescent="0.55000000000000004">
      <c r="A1705" s="5"/>
    </row>
    <row r="1706" spans="1:1" x14ac:dyDescent="0.55000000000000004">
      <c r="A1706" s="5"/>
    </row>
    <row r="1707" spans="1:1" x14ac:dyDescent="0.55000000000000004">
      <c r="A1707" s="5"/>
    </row>
    <row r="1708" spans="1:1" x14ac:dyDescent="0.55000000000000004">
      <c r="A1708" s="5"/>
    </row>
    <row r="1709" spans="1:1" x14ac:dyDescent="0.55000000000000004">
      <c r="A1709" s="5"/>
    </row>
    <row r="1710" spans="1:1" x14ac:dyDescent="0.55000000000000004">
      <c r="A1710" s="5"/>
    </row>
    <row r="1711" spans="1:1" x14ac:dyDescent="0.55000000000000004">
      <c r="A1711" s="5"/>
    </row>
    <row r="1712" spans="1:1" x14ac:dyDescent="0.55000000000000004">
      <c r="A1712" s="5"/>
    </row>
    <row r="1713" spans="1:1" x14ac:dyDescent="0.55000000000000004">
      <c r="A1713" s="5"/>
    </row>
    <row r="1714" spans="1:1" x14ac:dyDescent="0.55000000000000004">
      <c r="A1714" s="5"/>
    </row>
    <row r="1715" spans="1:1" x14ac:dyDescent="0.55000000000000004">
      <c r="A1715" s="5"/>
    </row>
    <row r="1716" spans="1:1" x14ac:dyDescent="0.55000000000000004">
      <c r="A1716" s="5"/>
    </row>
    <row r="1717" spans="1:1" x14ac:dyDescent="0.55000000000000004">
      <c r="A1717" s="5"/>
    </row>
    <row r="1718" spans="1:1" x14ac:dyDescent="0.55000000000000004">
      <c r="A1718" s="5"/>
    </row>
    <row r="1719" spans="1:1" x14ac:dyDescent="0.55000000000000004">
      <c r="A1719" s="5"/>
    </row>
    <row r="1720" spans="1:1" x14ac:dyDescent="0.55000000000000004">
      <c r="A1720" s="5"/>
    </row>
    <row r="1721" spans="1:1" x14ac:dyDescent="0.55000000000000004">
      <c r="A1721" s="5"/>
    </row>
    <row r="1722" spans="1:1" x14ac:dyDescent="0.55000000000000004">
      <c r="A1722" s="5"/>
    </row>
    <row r="1723" spans="1:1" x14ac:dyDescent="0.55000000000000004">
      <c r="A1723" s="5"/>
    </row>
    <row r="1724" spans="1:1" x14ac:dyDescent="0.55000000000000004">
      <c r="A1724" s="5"/>
    </row>
    <row r="1725" spans="1:1" x14ac:dyDescent="0.55000000000000004">
      <c r="A1725" s="5"/>
    </row>
    <row r="1726" spans="1:1" x14ac:dyDescent="0.55000000000000004">
      <c r="A1726" s="5"/>
    </row>
    <row r="1727" spans="1:1" x14ac:dyDescent="0.55000000000000004">
      <c r="A1727" s="5"/>
    </row>
    <row r="1728" spans="1:1" x14ac:dyDescent="0.55000000000000004">
      <c r="A1728" s="5"/>
    </row>
    <row r="1729" spans="1:1" x14ac:dyDescent="0.55000000000000004">
      <c r="A1729" s="5"/>
    </row>
    <row r="1730" spans="1:1" x14ac:dyDescent="0.55000000000000004">
      <c r="A1730" s="5"/>
    </row>
    <row r="1731" spans="1:1" x14ac:dyDescent="0.55000000000000004">
      <c r="A1731" s="5"/>
    </row>
    <row r="1732" spans="1:1" x14ac:dyDescent="0.55000000000000004">
      <c r="A1732" s="5"/>
    </row>
    <row r="1733" spans="1:1" x14ac:dyDescent="0.55000000000000004">
      <c r="A1733" s="5"/>
    </row>
    <row r="1734" spans="1:1" x14ac:dyDescent="0.55000000000000004">
      <c r="A1734" s="5"/>
    </row>
    <row r="1735" spans="1:1" x14ac:dyDescent="0.55000000000000004">
      <c r="A1735" s="5"/>
    </row>
    <row r="1736" spans="1:1" x14ac:dyDescent="0.55000000000000004">
      <c r="A1736" s="5"/>
    </row>
    <row r="1737" spans="1:1" x14ac:dyDescent="0.55000000000000004">
      <c r="A1737" s="5"/>
    </row>
    <row r="1738" spans="1:1" x14ac:dyDescent="0.55000000000000004">
      <c r="A1738" s="5"/>
    </row>
    <row r="1739" spans="1:1" x14ac:dyDescent="0.55000000000000004">
      <c r="A1739" s="5"/>
    </row>
    <row r="1740" spans="1:1" x14ac:dyDescent="0.55000000000000004">
      <c r="A1740" s="5"/>
    </row>
    <row r="1741" spans="1:1" x14ac:dyDescent="0.55000000000000004">
      <c r="A1741" s="5"/>
    </row>
    <row r="1742" spans="1:1" x14ac:dyDescent="0.55000000000000004">
      <c r="A1742" s="5"/>
    </row>
    <row r="1743" spans="1:1" x14ac:dyDescent="0.55000000000000004">
      <c r="A1743" s="5"/>
    </row>
    <row r="1744" spans="1:1" x14ac:dyDescent="0.55000000000000004">
      <c r="A1744" s="5"/>
    </row>
    <row r="1745" spans="1:1" x14ac:dyDescent="0.55000000000000004">
      <c r="A1745" s="5"/>
    </row>
    <row r="1746" spans="1:1" x14ac:dyDescent="0.55000000000000004">
      <c r="A1746" s="5"/>
    </row>
    <row r="1747" spans="1:1" x14ac:dyDescent="0.55000000000000004">
      <c r="A1747" s="5"/>
    </row>
    <row r="1748" spans="1:1" x14ac:dyDescent="0.55000000000000004">
      <c r="A1748" s="5"/>
    </row>
    <row r="1749" spans="1:1" x14ac:dyDescent="0.55000000000000004">
      <c r="A1749" s="5"/>
    </row>
    <row r="1750" spans="1:1" x14ac:dyDescent="0.55000000000000004">
      <c r="A1750" s="5"/>
    </row>
    <row r="1751" spans="1:1" x14ac:dyDescent="0.55000000000000004">
      <c r="A1751" s="5"/>
    </row>
    <row r="1752" spans="1:1" x14ac:dyDescent="0.55000000000000004">
      <c r="A1752" s="5"/>
    </row>
    <row r="1753" spans="1:1" x14ac:dyDescent="0.55000000000000004">
      <c r="A1753" s="5"/>
    </row>
    <row r="1754" spans="1:1" x14ac:dyDescent="0.55000000000000004">
      <c r="A1754" s="5"/>
    </row>
    <row r="1755" spans="1:1" x14ac:dyDescent="0.55000000000000004">
      <c r="A1755" s="5"/>
    </row>
    <row r="1756" spans="1:1" x14ac:dyDescent="0.55000000000000004">
      <c r="A1756" s="5"/>
    </row>
    <row r="1757" spans="1:1" x14ac:dyDescent="0.55000000000000004">
      <c r="A1757" s="5"/>
    </row>
    <row r="1758" spans="1:1" x14ac:dyDescent="0.55000000000000004">
      <c r="A1758" s="5"/>
    </row>
    <row r="1759" spans="1:1" x14ac:dyDescent="0.55000000000000004">
      <c r="A1759" s="5"/>
    </row>
    <row r="1760" spans="1:1" x14ac:dyDescent="0.55000000000000004">
      <c r="A1760" s="5"/>
    </row>
    <row r="1761" spans="1:1" x14ac:dyDescent="0.55000000000000004">
      <c r="A1761" s="5"/>
    </row>
    <row r="1762" spans="1:1" x14ac:dyDescent="0.55000000000000004">
      <c r="A1762" s="5"/>
    </row>
    <row r="1763" spans="1:1" x14ac:dyDescent="0.55000000000000004">
      <c r="A1763" s="5"/>
    </row>
    <row r="1764" spans="1:1" x14ac:dyDescent="0.55000000000000004">
      <c r="A1764" s="5"/>
    </row>
    <row r="1765" spans="1:1" x14ac:dyDescent="0.55000000000000004">
      <c r="A1765" s="5"/>
    </row>
    <row r="1766" spans="1:1" x14ac:dyDescent="0.55000000000000004">
      <c r="A1766" s="5"/>
    </row>
    <row r="1767" spans="1:1" x14ac:dyDescent="0.55000000000000004">
      <c r="A1767" s="5"/>
    </row>
    <row r="1768" spans="1:1" x14ac:dyDescent="0.55000000000000004">
      <c r="A1768" s="5"/>
    </row>
    <row r="1769" spans="1:1" x14ac:dyDescent="0.55000000000000004">
      <c r="A1769" s="5"/>
    </row>
    <row r="1770" spans="1:1" x14ac:dyDescent="0.55000000000000004">
      <c r="A1770" s="5"/>
    </row>
    <row r="1771" spans="1:1" x14ac:dyDescent="0.55000000000000004">
      <c r="A1771" s="5"/>
    </row>
    <row r="1772" spans="1:1" x14ac:dyDescent="0.55000000000000004">
      <c r="A1772" s="5"/>
    </row>
    <row r="1773" spans="1:1" x14ac:dyDescent="0.55000000000000004">
      <c r="A1773" s="5"/>
    </row>
    <row r="1774" spans="1:1" x14ac:dyDescent="0.55000000000000004">
      <c r="A1774" s="5"/>
    </row>
    <row r="1775" spans="1:1" x14ac:dyDescent="0.55000000000000004">
      <c r="A1775" s="5"/>
    </row>
    <row r="1776" spans="1:1" x14ac:dyDescent="0.55000000000000004">
      <c r="A1776" s="5"/>
    </row>
    <row r="1777" spans="1:1" x14ac:dyDescent="0.55000000000000004">
      <c r="A1777" s="5"/>
    </row>
    <row r="1778" spans="1:1" x14ac:dyDescent="0.55000000000000004">
      <c r="A1778" s="5"/>
    </row>
    <row r="1779" spans="1:1" x14ac:dyDescent="0.55000000000000004">
      <c r="A1779" s="5"/>
    </row>
    <row r="1780" spans="1:1" x14ac:dyDescent="0.55000000000000004">
      <c r="A1780" s="5"/>
    </row>
    <row r="1781" spans="1:1" x14ac:dyDescent="0.55000000000000004">
      <c r="A1781" s="5"/>
    </row>
    <row r="1782" spans="1:1" x14ac:dyDescent="0.55000000000000004">
      <c r="A1782" s="5"/>
    </row>
    <row r="1783" spans="1:1" x14ac:dyDescent="0.55000000000000004">
      <c r="A1783" s="5"/>
    </row>
    <row r="1784" spans="1:1" x14ac:dyDescent="0.55000000000000004">
      <c r="A1784" s="5"/>
    </row>
    <row r="1785" spans="1:1" x14ac:dyDescent="0.55000000000000004">
      <c r="A1785" s="5"/>
    </row>
    <row r="1786" spans="1:1" x14ac:dyDescent="0.55000000000000004">
      <c r="A1786" s="5"/>
    </row>
    <row r="1787" spans="1:1" x14ac:dyDescent="0.55000000000000004">
      <c r="A1787" s="5"/>
    </row>
    <row r="1788" spans="1:1" x14ac:dyDescent="0.55000000000000004">
      <c r="A1788" s="5"/>
    </row>
    <row r="1789" spans="1:1" x14ac:dyDescent="0.55000000000000004">
      <c r="A1789" s="5"/>
    </row>
    <row r="1790" spans="1:1" x14ac:dyDescent="0.55000000000000004">
      <c r="A1790" s="5"/>
    </row>
    <row r="1791" spans="1:1" x14ac:dyDescent="0.55000000000000004">
      <c r="A1791" s="5"/>
    </row>
    <row r="1792" spans="1:1" x14ac:dyDescent="0.55000000000000004">
      <c r="A1792" s="5"/>
    </row>
    <row r="1793" spans="1:1" x14ac:dyDescent="0.55000000000000004">
      <c r="A1793" s="5"/>
    </row>
    <row r="1794" spans="1:1" x14ac:dyDescent="0.55000000000000004">
      <c r="A1794" s="5"/>
    </row>
    <row r="1795" spans="1:1" x14ac:dyDescent="0.55000000000000004">
      <c r="A1795" s="5"/>
    </row>
    <row r="1796" spans="1:1" x14ac:dyDescent="0.55000000000000004">
      <c r="A1796" s="5"/>
    </row>
    <row r="1797" spans="1:1" x14ac:dyDescent="0.55000000000000004">
      <c r="A1797" s="5"/>
    </row>
    <row r="1798" spans="1:1" x14ac:dyDescent="0.55000000000000004">
      <c r="A1798" s="5"/>
    </row>
    <row r="1799" spans="1:1" x14ac:dyDescent="0.55000000000000004">
      <c r="A1799" s="5"/>
    </row>
    <row r="1800" spans="1:1" x14ac:dyDescent="0.55000000000000004">
      <c r="A1800" s="5"/>
    </row>
    <row r="1801" spans="1:1" x14ac:dyDescent="0.55000000000000004">
      <c r="A1801" s="5"/>
    </row>
    <row r="1802" spans="1:1" x14ac:dyDescent="0.55000000000000004">
      <c r="A1802" s="5"/>
    </row>
    <row r="1803" spans="1:1" x14ac:dyDescent="0.55000000000000004">
      <c r="A1803" s="5"/>
    </row>
    <row r="1804" spans="1:1" x14ac:dyDescent="0.55000000000000004">
      <c r="A1804" s="5"/>
    </row>
    <row r="1805" spans="1:1" x14ac:dyDescent="0.55000000000000004">
      <c r="A1805" s="5"/>
    </row>
    <row r="1806" spans="1:1" x14ac:dyDescent="0.55000000000000004">
      <c r="A1806" s="5"/>
    </row>
    <row r="1807" spans="1:1" x14ac:dyDescent="0.55000000000000004">
      <c r="A1807" s="5"/>
    </row>
    <row r="1808" spans="1:1" x14ac:dyDescent="0.55000000000000004">
      <c r="A1808" s="5"/>
    </row>
    <row r="1809" spans="1:1" x14ac:dyDescent="0.55000000000000004">
      <c r="A1809" s="5"/>
    </row>
    <row r="1810" spans="1:1" x14ac:dyDescent="0.55000000000000004">
      <c r="A1810" s="5"/>
    </row>
    <row r="1811" spans="1:1" x14ac:dyDescent="0.55000000000000004">
      <c r="A1811" s="5"/>
    </row>
    <row r="1812" spans="1:1" x14ac:dyDescent="0.55000000000000004">
      <c r="A1812" s="5"/>
    </row>
    <row r="1813" spans="1:1" x14ac:dyDescent="0.55000000000000004">
      <c r="A1813" s="5"/>
    </row>
    <row r="1814" spans="1:1" x14ac:dyDescent="0.55000000000000004">
      <c r="A1814" s="5"/>
    </row>
    <row r="1815" spans="1:1" x14ac:dyDescent="0.55000000000000004">
      <c r="A1815" s="5"/>
    </row>
    <row r="1816" spans="1:1" x14ac:dyDescent="0.55000000000000004">
      <c r="A1816" s="5"/>
    </row>
    <row r="1817" spans="1:1" x14ac:dyDescent="0.55000000000000004">
      <c r="A1817" s="5"/>
    </row>
    <row r="1818" spans="1:1" x14ac:dyDescent="0.55000000000000004">
      <c r="A1818" s="5"/>
    </row>
    <row r="1819" spans="1:1" x14ac:dyDescent="0.55000000000000004">
      <c r="A1819" s="5"/>
    </row>
    <row r="1820" spans="1:1" x14ac:dyDescent="0.55000000000000004">
      <c r="A1820" s="5"/>
    </row>
    <row r="1821" spans="1:1" x14ac:dyDescent="0.55000000000000004">
      <c r="A1821" s="5"/>
    </row>
    <row r="1822" spans="1:1" x14ac:dyDescent="0.55000000000000004">
      <c r="A1822" s="5"/>
    </row>
    <row r="1823" spans="1:1" x14ac:dyDescent="0.55000000000000004">
      <c r="A1823" s="5"/>
    </row>
    <row r="1824" spans="1:1" x14ac:dyDescent="0.55000000000000004">
      <c r="A1824" s="5"/>
    </row>
    <row r="1825" spans="1:1" x14ac:dyDescent="0.55000000000000004">
      <c r="A1825" s="5"/>
    </row>
    <row r="1826" spans="1:1" x14ac:dyDescent="0.55000000000000004">
      <c r="A1826" s="5"/>
    </row>
    <row r="1827" spans="1:1" x14ac:dyDescent="0.55000000000000004">
      <c r="A1827" s="5"/>
    </row>
    <row r="1828" spans="1:1" x14ac:dyDescent="0.55000000000000004">
      <c r="A1828" s="5"/>
    </row>
    <row r="1829" spans="1:1" x14ac:dyDescent="0.55000000000000004">
      <c r="A1829" s="5"/>
    </row>
    <row r="1830" spans="1:1" x14ac:dyDescent="0.55000000000000004">
      <c r="A1830" s="5"/>
    </row>
    <row r="1831" spans="1:1" x14ac:dyDescent="0.55000000000000004">
      <c r="A1831" s="5"/>
    </row>
    <row r="1832" spans="1:1" x14ac:dyDescent="0.55000000000000004">
      <c r="A1832" s="5"/>
    </row>
    <row r="1833" spans="1:1" x14ac:dyDescent="0.55000000000000004">
      <c r="A1833" s="5"/>
    </row>
    <row r="1834" spans="1:1" x14ac:dyDescent="0.55000000000000004">
      <c r="A1834" s="5"/>
    </row>
    <row r="1835" spans="1:1" x14ac:dyDescent="0.55000000000000004">
      <c r="A1835" s="5"/>
    </row>
    <row r="1836" spans="1:1" x14ac:dyDescent="0.55000000000000004">
      <c r="A1836" s="5"/>
    </row>
    <row r="1837" spans="1:1" x14ac:dyDescent="0.55000000000000004">
      <c r="A1837" s="5"/>
    </row>
    <row r="1838" spans="1:1" x14ac:dyDescent="0.55000000000000004">
      <c r="A1838" s="5"/>
    </row>
    <row r="1839" spans="1:1" x14ac:dyDescent="0.55000000000000004">
      <c r="A1839" s="5"/>
    </row>
    <row r="1840" spans="1:1" x14ac:dyDescent="0.55000000000000004">
      <c r="A1840" s="5"/>
    </row>
    <row r="1841" spans="1:1" x14ac:dyDescent="0.55000000000000004">
      <c r="A1841" s="5"/>
    </row>
    <row r="1842" spans="1:1" x14ac:dyDescent="0.55000000000000004">
      <c r="A1842" s="5"/>
    </row>
    <row r="1843" spans="1:1" x14ac:dyDescent="0.55000000000000004">
      <c r="A1843" s="5"/>
    </row>
    <row r="1844" spans="1:1" x14ac:dyDescent="0.55000000000000004">
      <c r="A1844" s="5"/>
    </row>
    <row r="1845" spans="1:1" x14ac:dyDescent="0.55000000000000004">
      <c r="A1845" s="5"/>
    </row>
    <row r="1846" spans="1:1" x14ac:dyDescent="0.55000000000000004">
      <c r="A1846" s="5"/>
    </row>
    <row r="1847" spans="1:1" x14ac:dyDescent="0.55000000000000004">
      <c r="A1847" s="5"/>
    </row>
    <row r="1848" spans="1:1" x14ac:dyDescent="0.55000000000000004">
      <c r="A1848" s="5"/>
    </row>
    <row r="1849" spans="1:1" x14ac:dyDescent="0.55000000000000004">
      <c r="A1849" s="5"/>
    </row>
    <row r="1850" spans="1:1" x14ac:dyDescent="0.55000000000000004">
      <c r="A1850" s="5"/>
    </row>
    <row r="1851" spans="1:1" x14ac:dyDescent="0.55000000000000004">
      <c r="A1851" s="5"/>
    </row>
    <row r="1852" spans="1:1" x14ac:dyDescent="0.55000000000000004">
      <c r="A1852" s="5"/>
    </row>
    <row r="1853" spans="1:1" x14ac:dyDescent="0.55000000000000004">
      <c r="A1853" s="5"/>
    </row>
    <row r="1854" spans="1:1" x14ac:dyDescent="0.55000000000000004">
      <c r="A1854" s="5"/>
    </row>
    <row r="1855" spans="1:1" x14ac:dyDescent="0.55000000000000004">
      <c r="A1855" s="5"/>
    </row>
    <row r="1856" spans="1:1" x14ac:dyDescent="0.55000000000000004">
      <c r="A1856" s="5"/>
    </row>
    <row r="1857" spans="1:1" x14ac:dyDescent="0.55000000000000004">
      <c r="A1857" s="5"/>
    </row>
    <row r="1858" spans="1:1" x14ac:dyDescent="0.55000000000000004">
      <c r="A1858" s="5"/>
    </row>
    <row r="1859" spans="1:1" x14ac:dyDescent="0.55000000000000004">
      <c r="A1859" s="5"/>
    </row>
    <row r="1860" spans="1:1" x14ac:dyDescent="0.55000000000000004">
      <c r="A1860" s="5"/>
    </row>
    <row r="1861" spans="1:1" x14ac:dyDescent="0.55000000000000004">
      <c r="A1861" s="5"/>
    </row>
    <row r="1862" spans="1:1" x14ac:dyDescent="0.55000000000000004">
      <c r="A1862" s="5"/>
    </row>
    <row r="1863" spans="1:1" x14ac:dyDescent="0.55000000000000004">
      <c r="A1863" s="5"/>
    </row>
    <row r="1864" spans="1:1" x14ac:dyDescent="0.55000000000000004">
      <c r="A1864" s="5"/>
    </row>
    <row r="1865" spans="1:1" x14ac:dyDescent="0.55000000000000004">
      <c r="A1865" s="5"/>
    </row>
    <row r="1866" spans="1:1" x14ac:dyDescent="0.55000000000000004">
      <c r="A1866" s="5"/>
    </row>
    <row r="1867" spans="1:1" x14ac:dyDescent="0.55000000000000004">
      <c r="A1867" s="5"/>
    </row>
    <row r="1868" spans="1:1" x14ac:dyDescent="0.55000000000000004">
      <c r="A1868" s="5"/>
    </row>
    <row r="1869" spans="1:1" x14ac:dyDescent="0.55000000000000004">
      <c r="A1869" s="5"/>
    </row>
    <row r="1870" spans="1:1" x14ac:dyDescent="0.55000000000000004">
      <c r="A1870" s="5"/>
    </row>
    <row r="1871" spans="1:1" x14ac:dyDescent="0.55000000000000004">
      <c r="A1871" s="5"/>
    </row>
    <row r="1872" spans="1:1" x14ac:dyDescent="0.55000000000000004">
      <c r="A1872" s="5"/>
    </row>
    <row r="1873" spans="1:1" x14ac:dyDescent="0.55000000000000004">
      <c r="A1873" s="5"/>
    </row>
    <row r="1874" spans="1:1" x14ac:dyDescent="0.55000000000000004">
      <c r="A1874" s="5"/>
    </row>
    <row r="1875" spans="1:1" x14ac:dyDescent="0.55000000000000004">
      <c r="A1875" s="5"/>
    </row>
    <row r="1876" spans="1:1" x14ac:dyDescent="0.55000000000000004">
      <c r="A1876" s="5"/>
    </row>
    <row r="1877" spans="1:1" x14ac:dyDescent="0.55000000000000004">
      <c r="A1877" s="5"/>
    </row>
    <row r="1878" spans="1:1" x14ac:dyDescent="0.55000000000000004">
      <c r="A1878" s="5"/>
    </row>
    <row r="1879" spans="1:1" x14ac:dyDescent="0.55000000000000004">
      <c r="A1879" s="5"/>
    </row>
    <row r="1880" spans="1:1" x14ac:dyDescent="0.55000000000000004">
      <c r="A1880" s="5"/>
    </row>
    <row r="1881" spans="1:1" x14ac:dyDescent="0.55000000000000004">
      <c r="A1881" s="5"/>
    </row>
    <row r="1882" spans="1:1" x14ac:dyDescent="0.55000000000000004">
      <c r="A1882" s="5"/>
    </row>
    <row r="1883" spans="1:1" x14ac:dyDescent="0.55000000000000004">
      <c r="A1883" s="5"/>
    </row>
    <row r="1884" spans="1:1" x14ac:dyDescent="0.55000000000000004">
      <c r="A1884" s="5"/>
    </row>
    <row r="1885" spans="1:1" x14ac:dyDescent="0.55000000000000004">
      <c r="A1885" s="5"/>
    </row>
    <row r="1886" spans="1:1" x14ac:dyDescent="0.55000000000000004">
      <c r="A1886" s="5"/>
    </row>
    <row r="1887" spans="1:1" x14ac:dyDescent="0.55000000000000004">
      <c r="A1887" s="5"/>
    </row>
    <row r="1888" spans="1:1" x14ac:dyDescent="0.55000000000000004">
      <c r="A1888" s="5"/>
    </row>
    <row r="1889" spans="1:1" x14ac:dyDescent="0.55000000000000004">
      <c r="A1889" s="5"/>
    </row>
    <row r="1890" spans="1:1" x14ac:dyDescent="0.55000000000000004">
      <c r="A1890" s="5"/>
    </row>
    <row r="1891" spans="1:1" x14ac:dyDescent="0.55000000000000004">
      <c r="A1891" s="5"/>
    </row>
    <row r="1892" spans="1:1" x14ac:dyDescent="0.55000000000000004">
      <c r="A1892" s="5"/>
    </row>
    <row r="1893" spans="1:1" x14ac:dyDescent="0.55000000000000004">
      <c r="A1893" s="5"/>
    </row>
    <row r="1894" spans="1:1" x14ac:dyDescent="0.55000000000000004">
      <c r="A1894" s="5"/>
    </row>
    <row r="1895" spans="1:1" x14ac:dyDescent="0.55000000000000004">
      <c r="A1895" s="5"/>
    </row>
    <row r="1896" spans="1:1" x14ac:dyDescent="0.55000000000000004">
      <c r="A1896" s="5"/>
    </row>
    <row r="1897" spans="1:1" x14ac:dyDescent="0.55000000000000004">
      <c r="A1897" s="5"/>
    </row>
    <row r="1898" spans="1:1" x14ac:dyDescent="0.55000000000000004">
      <c r="A1898" s="5"/>
    </row>
    <row r="1899" spans="1:1" x14ac:dyDescent="0.55000000000000004">
      <c r="A1899" s="5"/>
    </row>
    <row r="1900" spans="1:1" x14ac:dyDescent="0.55000000000000004">
      <c r="A1900" s="5"/>
    </row>
    <row r="1901" spans="1:1" x14ac:dyDescent="0.55000000000000004">
      <c r="A1901" s="5"/>
    </row>
    <row r="1902" spans="1:1" x14ac:dyDescent="0.55000000000000004">
      <c r="A1902" s="5"/>
    </row>
    <row r="1903" spans="1:1" x14ac:dyDescent="0.55000000000000004">
      <c r="A1903" s="5"/>
    </row>
    <row r="1904" spans="1:1" x14ac:dyDescent="0.55000000000000004">
      <c r="A1904" s="5"/>
    </row>
    <row r="1905" spans="1:1" x14ac:dyDescent="0.55000000000000004">
      <c r="A1905" s="5"/>
    </row>
    <row r="1906" spans="1:1" x14ac:dyDescent="0.55000000000000004">
      <c r="A1906" s="5"/>
    </row>
    <row r="1907" spans="1:1" x14ac:dyDescent="0.55000000000000004">
      <c r="A1907" s="5"/>
    </row>
    <row r="1908" spans="1:1" x14ac:dyDescent="0.55000000000000004">
      <c r="A1908" s="5"/>
    </row>
    <row r="1909" spans="1:1" x14ac:dyDescent="0.55000000000000004">
      <c r="A1909" s="5"/>
    </row>
    <row r="1910" spans="1:1" x14ac:dyDescent="0.55000000000000004">
      <c r="A1910" s="5"/>
    </row>
    <row r="1911" spans="1:1" x14ac:dyDescent="0.55000000000000004">
      <c r="A1911" s="5"/>
    </row>
    <row r="1912" spans="1:1" x14ac:dyDescent="0.55000000000000004">
      <c r="A1912" s="5"/>
    </row>
    <row r="1913" spans="1:1" x14ac:dyDescent="0.55000000000000004">
      <c r="A1913" s="5"/>
    </row>
    <row r="1914" spans="1:1" x14ac:dyDescent="0.55000000000000004">
      <c r="A1914" s="5"/>
    </row>
    <row r="1915" spans="1:1" x14ac:dyDescent="0.55000000000000004">
      <c r="A1915" s="5"/>
    </row>
    <row r="1916" spans="1:1" x14ac:dyDescent="0.55000000000000004">
      <c r="A1916" s="5"/>
    </row>
    <row r="1917" spans="1:1" x14ac:dyDescent="0.55000000000000004">
      <c r="A1917" s="5"/>
    </row>
    <row r="1918" spans="1:1" x14ac:dyDescent="0.55000000000000004">
      <c r="A1918" s="5"/>
    </row>
    <row r="1919" spans="1:1" x14ac:dyDescent="0.55000000000000004">
      <c r="A1919" s="5"/>
    </row>
    <row r="1920" spans="1:1" x14ac:dyDescent="0.55000000000000004">
      <c r="A1920" s="5"/>
    </row>
    <row r="1921" spans="1:1" x14ac:dyDescent="0.55000000000000004">
      <c r="A1921" s="5"/>
    </row>
    <row r="1922" spans="1:1" x14ac:dyDescent="0.55000000000000004">
      <c r="A1922" s="5"/>
    </row>
    <row r="1923" spans="1:1" x14ac:dyDescent="0.55000000000000004">
      <c r="A1923" s="5"/>
    </row>
    <row r="1924" spans="1:1" x14ac:dyDescent="0.55000000000000004">
      <c r="A1924" s="5"/>
    </row>
    <row r="1925" spans="1:1" x14ac:dyDescent="0.55000000000000004">
      <c r="A1925" s="5"/>
    </row>
    <row r="1926" spans="1:1" x14ac:dyDescent="0.55000000000000004">
      <c r="A1926" s="5"/>
    </row>
    <row r="1927" spans="1:1" x14ac:dyDescent="0.55000000000000004">
      <c r="A1927" s="5"/>
    </row>
    <row r="1928" spans="1:1" x14ac:dyDescent="0.55000000000000004">
      <c r="A1928" s="5"/>
    </row>
    <row r="1929" spans="1:1" x14ac:dyDescent="0.55000000000000004">
      <c r="A1929" s="5"/>
    </row>
    <row r="1930" spans="1:1" x14ac:dyDescent="0.55000000000000004">
      <c r="A1930" s="5"/>
    </row>
    <row r="1931" spans="1:1" x14ac:dyDescent="0.55000000000000004">
      <c r="A1931" s="5"/>
    </row>
    <row r="1932" spans="1:1" x14ac:dyDescent="0.55000000000000004">
      <c r="A1932" s="5"/>
    </row>
    <row r="1933" spans="1:1" x14ac:dyDescent="0.55000000000000004">
      <c r="A1933" s="5"/>
    </row>
    <row r="1934" spans="1:1" x14ac:dyDescent="0.55000000000000004">
      <c r="A1934" s="5"/>
    </row>
    <row r="1935" spans="1:1" x14ac:dyDescent="0.55000000000000004">
      <c r="A1935" s="5"/>
    </row>
    <row r="1936" spans="1:1" x14ac:dyDescent="0.55000000000000004">
      <c r="A1936" s="5"/>
    </row>
    <row r="1937" spans="1:1" x14ac:dyDescent="0.55000000000000004">
      <c r="A1937" s="5"/>
    </row>
    <row r="1938" spans="1:1" x14ac:dyDescent="0.55000000000000004">
      <c r="A1938" s="5"/>
    </row>
    <row r="1939" spans="1:1" x14ac:dyDescent="0.55000000000000004">
      <c r="A1939" s="5"/>
    </row>
    <row r="1940" spans="1:1" x14ac:dyDescent="0.55000000000000004">
      <c r="A1940" s="5"/>
    </row>
    <row r="1941" spans="1:1" x14ac:dyDescent="0.55000000000000004">
      <c r="A1941" s="5"/>
    </row>
    <row r="1942" spans="1:1" x14ac:dyDescent="0.55000000000000004">
      <c r="A1942" s="5"/>
    </row>
    <row r="1943" spans="1:1" x14ac:dyDescent="0.55000000000000004">
      <c r="A1943" s="5"/>
    </row>
    <row r="1944" spans="1:1" x14ac:dyDescent="0.55000000000000004">
      <c r="A1944" s="5"/>
    </row>
    <row r="1945" spans="1:1" x14ac:dyDescent="0.55000000000000004">
      <c r="A1945" s="5"/>
    </row>
    <row r="1946" spans="1:1" x14ac:dyDescent="0.55000000000000004">
      <c r="A1946" s="5"/>
    </row>
    <row r="1947" spans="1:1" x14ac:dyDescent="0.55000000000000004">
      <c r="A1947" s="5"/>
    </row>
    <row r="1948" spans="1:1" x14ac:dyDescent="0.55000000000000004">
      <c r="A1948" s="5"/>
    </row>
    <row r="1949" spans="1:1" x14ac:dyDescent="0.55000000000000004">
      <c r="A1949" s="5"/>
    </row>
    <row r="1950" spans="1:1" x14ac:dyDescent="0.55000000000000004">
      <c r="A1950" s="5"/>
    </row>
    <row r="1951" spans="1:1" x14ac:dyDescent="0.55000000000000004">
      <c r="A1951" s="5"/>
    </row>
    <row r="1952" spans="1:1" x14ac:dyDescent="0.55000000000000004">
      <c r="A1952" s="5"/>
    </row>
    <row r="1953" spans="1:1" x14ac:dyDescent="0.55000000000000004">
      <c r="A1953" s="5"/>
    </row>
    <row r="1954" spans="1:1" x14ac:dyDescent="0.55000000000000004">
      <c r="A1954" s="5"/>
    </row>
    <row r="1955" spans="1:1" x14ac:dyDescent="0.55000000000000004">
      <c r="A1955" s="5"/>
    </row>
    <row r="1956" spans="1:1" x14ac:dyDescent="0.55000000000000004">
      <c r="A1956" s="5"/>
    </row>
    <row r="1957" spans="1:1" x14ac:dyDescent="0.55000000000000004">
      <c r="A1957" s="5"/>
    </row>
    <row r="1958" spans="1:1" x14ac:dyDescent="0.55000000000000004">
      <c r="A1958" s="5"/>
    </row>
    <row r="1959" spans="1:1" x14ac:dyDescent="0.55000000000000004">
      <c r="A1959" s="5"/>
    </row>
    <row r="1960" spans="1:1" x14ac:dyDescent="0.55000000000000004">
      <c r="A1960" s="5"/>
    </row>
    <row r="1961" spans="1:1" x14ac:dyDescent="0.55000000000000004">
      <c r="A1961" s="5"/>
    </row>
    <row r="1962" spans="1:1" x14ac:dyDescent="0.55000000000000004">
      <c r="A1962" s="5"/>
    </row>
    <row r="1963" spans="1:1" x14ac:dyDescent="0.55000000000000004">
      <c r="A1963" s="5"/>
    </row>
    <row r="1964" spans="1:1" x14ac:dyDescent="0.55000000000000004">
      <c r="A1964" s="5"/>
    </row>
    <row r="1965" spans="1:1" x14ac:dyDescent="0.55000000000000004">
      <c r="A1965" s="5"/>
    </row>
    <row r="1966" spans="1:1" x14ac:dyDescent="0.55000000000000004">
      <c r="A1966" s="5"/>
    </row>
    <row r="1967" spans="1:1" x14ac:dyDescent="0.55000000000000004">
      <c r="A1967" s="5"/>
    </row>
    <row r="1968" spans="1:1" x14ac:dyDescent="0.55000000000000004">
      <c r="A1968" s="5"/>
    </row>
    <row r="1969" spans="1:1" x14ac:dyDescent="0.55000000000000004">
      <c r="A1969" s="5"/>
    </row>
    <row r="1970" spans="1:1" x14ac:dyDescent="0.55000000000000004">
      <c r="A1970" s="5"/>
    </row>
    <row r="1971" spans="1:1" x14ac:dyDescent="0.55000000000000004">
      <c r="A1971" s="5"/>
    </row>
    <row r="1972" spans="1:1" x14ac:dyDescent="0.55000000000000004">
      <c r="A1972" s="5"/>
    </row>
    <row r="1973" spans="1:1" x14ac:dyDescent="0.55000000000000004">
      <c r="A1973" s="5"/>
    </row>
    <row r="1974" spans="1:1" x14ac:dyDescent="0.55000000000000004">
      <c r="A1974" s="5"/>
    </row>
    <row r="1975" spans="1:1" x14ac:dyDescent="0.55000000000000004">
      <c r="A1975" s="5"/>
    </row>
    <row r="1976" spans="1:1" x14ac:dyDescent="0.55000000000000004">
      <c r="A1976" s="5"/>
    </row>
    <row r="1977" spans="1:1" x14ac:dyDescent="0.55000000000000004">
      <c r="A1977" s="5"/>
    </row>
    <row r="1978" spans="1:1" x14ac:dyDescent="0.55000000000000004">
      <c r="A1978" s="5"/>
    </row>
    <row r="1979" spans="1:1" x14ac:dyDescent="0.55000000000000004">
      <c r="A1979" s="5"/>
    </row>
    <row r="1980" spans="1:1" x14ac:dyDescent="0.55000000000000004">
      <c r="A1980" s="5"/>
    </row>
    <row r="1981" spans="1:1" x14ac:dyDescent="0.55000000000000004">
      <c r="A1981" s="5"/>
    </row>
    <row r="1982" spans="1:1" x14ac:dyDescent="0.55000000000000004">
      <c r="A1982" s="5"/>
    </row>
    <row r="1983" spans="1:1" x14ac:dyDescent="0.55000000000000004">
      <c r="A1983" s="5"/>
    </row>
    <row r="1984" spans="1:1" x14ac:dyDescent="0.55000000000000004">
      <c r="A1984" s="5"/>
    </row>
    <row r="1985" spans="1:1" x14ac:dyDescent="0.55000000000000004">
      <c r="A1985" s="5"/>
    </row>
    <row r="1986" spans="1:1" x14ac:dyDescent="0.55000000000000004">
      <c r="A1986" s="5"/>
    </row>
    <row r="1987" spans="1:1" x14ac:dyDescent="0.55000000000000004">
      <c r="A1987" s="5"/>
    </row>
    <row r="1988" spans="1:1" x14ac:dyDescent="0.55000000000000004">
      <c r="A1988" s="5"/>
    </row>
    <row r="1989" spans="1:1" x14ac:dyDescent="0.55000000000000004">
      <c r="A1989" s="5"/>
    </row>
    <row r="1990" spans="1:1" x14ac:dyDescent="0.55000000000000004">
      <c r="A1990" s="5"/>
    </row>
    <row r="1991" spans="1:1" x14ac:dyDescent="0.55000000000000004">
      <c r="A1991" s="5"/>
    </row>
    <row r="1992" spans="1:1" x14ac:dyDescent="0.55000000000000004">
      <c r="A1992" s="5"/>
    </row>
    <row r="1993" spans="1:1" x14ac:dyDescent="0.55000000000000004">
      <c r="A1993" s="5"/>
    </row>
    <row r="1994" spans="1:1" x14ac:dyDescent="0.55000000000000004">
      <c r="A1994" s="5"/>
    </row>
    <row r="1995" spans="1:1" x14ac:dyDescent="0.55000000000000004">
      <c r="A1995" s="5"/>
    </row>
    <row r="1996" spans="1:1" x14ac:dyDescent="0.55000000000000004">
      <c r="A1996" s="5"/>
    </row>
    <row r="1997" spans="1:1" x14ac:dyDescent="0.55000000000000004">
      <c r="A1997" s="5"/>
    </row>
    <row r="1998" spans="1:1" x14ac:dyDescent="0.55000000000000004">
      <c r="A1998" s="5"/>
    </row>
    <row r="1999" spans="1:1" x14ac:dyDescent="0.55000000000000004">
      <c r="A1999" s="5"/>
    </row>
    <row r="2000" spans="1:1" x14ac:dyDescent="0.55000000000000004">
      <c r="A2000" s="5"/>
    </row>
    <row r="2001" spans="1:1" x14ac:dyDescent="0.55000000000000004">
      <c r="A2001" s="5"/>
    </row>
    <row r="2002" spans="1:1" x14ac:dyDescent="0.55000000000000004">
      <c r="A2002" s="5"/>
    </row>
    <row r="2003" spans="1:1" x14ac:dyDescent="0.55000000000000004">
      <c r="A2003" s="5"/>
    </row>
    <row r="2004" spans="1:1" x14ac:dyDescent="0.55000000000000004">
      <c r="A2004" s="5"/>
    </row>
    <row r="2005" spans="1:1" x14ac:dyDescent="0.55000000000000004">
      <c r="A2005" s="5"/>
    </row>
    <row r="2006" spans="1:1" x14ac:dyDescent="0.55000000000000004">
      <c r="A2006" s="5"/>
    </row>
    <row r="2007" spans="1:1" x14ac:dyDescent="0.55000000000000004">
      <c r="A2007" s="5"/>
    </row>
    <row r="2008" spans="1:1" x14ac:dyDescent="0.55000000000000004">
      <c r="A2008" s="5"/>
    </row>
    <row r="2009" spans="1:1" x14ac:dyDescent="0.55000000000000004">
      <c r="A2009" s="5"/>
    </row>
    <row r="2010" spans="1:1" x14ac:dyDescent="0.55000000000000004">
      <c r="A2010" s="5"/>
    </row>
    <row r="2011" spans="1:1" x14ac:dyDescent="0.55000000000000004">
      <c r="A2011" s="5"/>
    </row>
    <row r="2012" spans="1:1" x14ac:dyDescent="0.55000000000000004">
      <c r="A2012" s="5"/>
    </row>
    <row r="2013" spans="1:1" x14ac:dyDescent="0.55000000000000004">
      <c r="A2013" s="5"/>
    </row>
    <row r="2014" spans="1:1" x14ac:dyDescent="0.55000000000000004">
      <c r="A2014" s="5"/>
    </row>
    <row r="2015" spans="1:1" x14ac:dyDescent="0.55000000000000004">
      <c r="A2015" s="5"/>
    </row>
    <row r="2016" spans="1:1" x14ac:dyDescent="0.55000000000000004">
      <c r="A2016" s="5"/>
    </row>
    <row r="2017" spans="1:1" x14ac:dyDescent="0.55000000000000004">
      <c r="A2017" s="5"/>
    </row>
    <row r="2018" spans="1:1" x14ac:dyDescent="0.55000000000000004">
      <c r="A2018" s="5"/>
    </row>
    <row r="2019" spans="1:1" x14ac:dyDescent="0.55000000000000004">
      <c r="A2019" s="5"/>
    </row>
    <row r="2020" spans="1:1" x14ac:dyDescent="0.55000000000000004">
      <c r="A2020" s="5"/>
    </row>
    <row r="2021" spans="1:1" x14ac:dyDescent="0.55000000000000004">
      <c r="A2021" s="5"/>
    </row>
    <row r="2022" spans="1:1" x14ac:dyDescent="0.55000000000000004">
      <c r="A2022" s="5"/>
    </row>
    <row r="2023" spans="1:1" x14ac:dyDescent="0.55000000000000004">
      <c r="A2023" s="5"/>
    </row>
    <row r="2024" spans="1:1" x14ac:dyDescent="0.55000000000000004">
      <c r="A2024" s="5"/>
    </row>
    <row r="2025" spans="1:1" x14ac:dyDescent="0.55000000000000004">
      <c r="A2025" s="5"/>
    </row>
    <row r="2026" spans="1:1" x14ac:dyDescent="0.55000000000000004">
      <c r="A2026" s="5"/>
    </row>
    <row r="2027" spans="1:1" x14ac:dyDescent="0.55000000000000004">
      <c r="A2027" s="5"/>
    </row>
    <row r="2028" spans="1:1" x14ac:dyDescent="0.55000000000000004">
      <c r="A2028" s="5"/>
    </row>
    <row r="2029" spans="1:1" x14ac:dyDescent="0.55000000000000004">
      <c r="A2029" s="5"/>
    </row>
    <row r="2030" spans="1:1" x14ac:dyDescent="0.55000000000000004">
      <c r="A2030" s="5"/>
    </row>
    <row r="2031" spans="1:1" x14ac:dyDescent="0.55000000000000004">
      <c r="A2031" s="5"/>
    </row>
    <row r="2032" spans="1:1" x14ac:dyDescent="0.55000000000000004">
      <c r="A2032" s="5"/>
    </row>
    <row r="2033" spans="1:1" x14ac:dyDescent="0.55000000000000004">
      <c r="A2033" s="5"/>
    </row>
    <row r="2034" spans="1:1" x14ac:dyDescent="0.55000000000000004">
      <c r="A2034" s="5"/>
    </row>
    <row r="2035" spans="1:1" x14ac:dyDescent="0.55000000000000004">
      <c r="A2035" s="5"/>
    </row>
    <row r="2036" spans="1:1" x14ac:dyDescent="0.55000000000000004">
      <c r="A2036" s="5"/>
    </row>
    <row r="2037" spans="1:1" x14ac:dyDescent="0.55000000000000004">
      <c r="A2037" s="5"/>
    </row>
    <row r="2038" spans="1:1" x14ac:dyDescent="0.55000000000000004">
      <c r="A2038" s="5"/>
    </row>
    <row r="2039" spans="1:1" x14ac:dyDescent="0.55000000000000004">
      <c r="A2039" s="5"/>
    </row>
    <row r="2040" spans="1:1" x14ac:dyDescent="0.55000000000000004">
      <c r="A2040" s="5"/>
    </row>
    <row r="2041" spans="1:1" x14ac:dyDescent="0.55000000000000004">
      <c r="A2041" s="5"/>
    </row>
    <row r="2042" spans="1:1" x14ac:dyDescent="0.55000000000000004">
      <c r="A2042" s="5"/>
    </row>
    <row r="2043" spans="1:1" x14ac:dyDescent="0.55000000000000004">
      <c r="A2043" s="5"/>
    </row>
    <row r="2044" spans="1:1" x14ac:dyDescent="0.55000000000000004">
      <c r="A2044" s="5"/>
    </row>
    <row r="2045" spans="1:1" x14ac:dyDescent="0.55000000000000004">
      <c r="A2045" s="5"/>
    </row>
    <row r="2046" spans="1:1" x14ac:dyDescent="0.55000000000000004">
      <c r="A2046" s="5"/>
    </row>
    <row r="2047" spans="1:1" x14ac:dyDescent="0.55000000000000004">
      <c r="A2047" s="5"/>
    </row>
    <row r="2048" spans="1:1" x14ac:dyDescent="0.55000000000000004">
      <c r="A2048" s="5"/>
    </row>
    <row r="2049" spans="1:1" x14ac:dyDescent="0.55000000000000004">
      <c r="A2049" s="5"/>
    </row>
    <row r="2050" spans="1:1" x14ac:dyDescent="0.55000000000000004">
      <c r="A2050" s="5"/>
    </row>
    <row r="2051" spans="1:1" x14ac:dyDescent="0.55000000000000004">
      <c r="A2051" s="5"/>
    </row>
    <row r="2052" spans="1:1" x14ac:dyDescent="0.55000000000000004">
      <c r="A2052" s="5"/>
    </row>
    <row r="2053" spans="1:1" x14ac:dyDescent="0.55000000000000004">
      <c r="A2053" s="5"/>
    </row>
    <row r="2054" spans="1:1" x14ac:dyDescent="0.55000000000000004">
      <c r="A2054" s="5"/>
    </row>
    <row r="2055" spans="1:1" x14ac:dyDescent="0.55000000000000004">
      <c r="A2055" s="5"/>
    </row>
    <row r="2056" spans="1:1" x14ac:dyDescent="0.55000000000000004">
      <c r="A2056" s="5"/>
    </row>
    <row r="2057" spans="1:1" x14ac:dyDescent="0.55000000000000004">
      <c r="A2057" s="5"/>
    </row>
    <row r="2058" spans="1:1" x14ac:dyDescent="0.55000000000000004">
      <c r="A2058" s="5"/>
    </row>
    <row r="2059" spans="1:1" x14ac:dyDescent="0.55000000000000004">
      <c r="A2059" s="5"/>
    </row>
    <row r="2060" spans="1:1" x14ac:dyDescent="0.55000000000000004">
      <c r="A2060" s="5"/>
    </row>
    <row r="2061" spans="1:1" x14ac:dyDescent="0.55000000000000004">
      <c r="A2061" s="5"/>
    </row>
    <row r="2062" spans="1:1" x14ac:dyDescent="0.55000000000000004">
      <c r="A2062" s="5"/>
    </row>
    <row r="2063" spans="1:1" x14ac:dyDescent="0.55000000000000004">
      <c r="A2063" s="5"/>
    </row>
    <row r="2064" spans="1:1" x14ac:dyDescent="0.55000000000000004">
      <c r="A2064" s="5"/>
    </row>
    <row r="2065" spans="1:1" x14ac:dyDescent="0.55000000000000004">
      <c r="A2065" s="5"/>
    </row>
    <row r="2066" spans="1:1" x14ac:dyDescent="0.55000000000000004">
      <c r="A2066" s="5"/>
    </row>
    <row r="2067" spans="1:1" x14ac:dyDescent="0.55000000000000004">
      <c r="A2067" s="5"/>
    </row>
    <row r="2068" spans="1:1" x14ac:dyDescent="0.55000000000000004">
      <c r="A2068" s="5"/>
    </row>
    <row r="2069" spans="1:1" x14ac:dyDescent="0.55000000000000004">
      <c r="A2069" s="5"/>
    </row>
    <row r="2070" spans="1:1" x14ac:dyDescent="0.55000000000000004">
      <c r="A2070" s="5"/>
    </row>
    <row r="2071" spans="1:1" x14ac:dyDescent="0.55000000000000004">
      <c r="A2071" s="5"/>
    </row>
    <row r="2072" spans="1:1" x14ac:dyDescent="0.55000000000000004">
      <c r="A2072" s="5"/>
    </row>
    <row r="2073" spans="1:1" x14ac:dyDescent="0.55000000000000004">
      <c r="A2073" s="5"/>
    </row>
    <row r="2074" spans="1:1" x14ac:dyDescent="0.55000000000000004">
      <c r="A2074" s="5"/>
    </row>
    <row r="2075" spans="1:1" x14ac:dyDescent="0.55000000000000004">
      <c r="A2075" s="5"/>
    </row>
    <row r="2076" spans="1:1" x14ac:dyDescent="0.55000000000000004">
      <c r="A2076" s="5"/>
    </row>
    <row r="2077" spans="1:1" x14ac:dyDescent="0.55000000000000004">
      <c r="A2077" s="5"/>
    </row>
    <row r="2078" spans="1:1" x14ac:dyDescent="0.55000000000000004">
      <c r="A2078" s="5"/>
    </row>
    <row r="2079" spans="1:1" x14ac:dyDescent="0.55000000000000004">
      <c r="A2079" s="5"/>
    </row>
    <row r="2080" spans="1:1" x14ac:dyDescent="0.55000000000000004">
      <c r="A2080" s="5"/>
    </row>
    <row r="2081" spans="1:1" x14ac:dyDescent="0.55000000000000004">
      <c r="A2081" s="5"/>
    </row>
    <row r="2082" spans="1:1" x14ac:dyDescent="0.55000000000000004">
      <c r="A2082" s="5"/>
    </row>
    <row r="2083" spans="1:1" x14ac:dyDescent="0.55000000000000004">
      <c r="A2083" s="5"/>
    </row>
    <row r="2084" spans="1:1" x14ac:dyDescent="0.55000000000000004">
      <c r="A2084" s="5"/>
    </row>
    <row r="2085" spans="1:1" x14ac:dyDescent="0.55000000000000004">
      <c r="A2085" s="5"/>
    </row>
    <row r="2086" spans="1:1" x14ac:dyDescent="0.55000000000000004">
      <c r="A2086" s="5"/>
    </row>
    <row r="2087" spans="1:1" x14ac:dyDescent="0.55000000000000004">
      <c r="A2087" s="5"/>
    </row>
    <row r="2088" spans="1:1" x14ac:dyDescent="0.55000000000000004">
      <c r="A2088" s="5"/>
    </row>
    <row r="2089" spans="1:1" x14ac:dyDescent="0.55000000000000004">
      <c r="A2089" s="5"/>
    </row>
    <row r="2090" spans="1:1" x14ac:dyDescent="0.55000000000000004">
      <c r="A2090" s="5"/>
    </row>
    <row r="2091" spans="1:1" x14ac:dyDescent="0.55000000000000004">
      <c r="A2091" s="5"/>
    </row>
    <row r="2092" spans="1:1" x14ac:dyDescent="0.55000000000000004">
      <c r="A2092" s="5"/>
    </row>
    <row r="2093" spans="1:1" x14ac:dyDescent="0.55000000000000004">
      <c r="A2093" s="5"/>
    </row>
    <row r="2094" spans="1:1" x14ac:dyDescent="0.55000000000000004">
      <c r="A2094" s="5"/>
    </row>
    <row r="2095" spans="1:1" x14ac:dyDescent="0.55000000000000004">
      <c r="A2095" s="5"/>
    </row>
    <row r="2096" spans="1:1" x14ac:dyDescent="0.55000000000000004">
      <c r="A2096" s="5"/>
    </row>
    <row r="2097" spans="1:1" x14ac:dyDescent="0.55000000000000004">
      <c r="A2097" s="5"/>
    </row>
    <row r="2098" spans="1:1" x14ac:dyDescent="0.55000000000000004">
      <c r="A2098" s="5"/>
    </row>
    <row r="2099" spans="1:1" x14ac:dyDescent="0.55000000000000004">
      <c r="A2099" s="5"/>
    </row>
    <row r="2100" spans="1:1" x14ac:dyDescent="0.55000000000000004">
      <c r="A2100" s="5"/>
    </row>
    <row r="2101" spans="1:1" x14ac:dyDescent="0.55000000000000004">
      <c r="A2101" s="5"/>
    </row>
    <row r="2102" spans="1:1" x14ac:dyDescent="0.55000000000000004">
      <c r="A2102" s="5"/>
    </row>
    <row r="2103" spans="1:1" x14ac:dyDescent="0.55000000000000004">
      <c r="A2103" s="5"/>
    </row>
    <row r="2104" spans="1:1" x14ac:dyDescent="0.55000000000000004">
      <c r="A2104" s="5"/>
    </row>
    <row r="2105" spans="1:1" x14ac:dyDescent="0.55000000000000004">
      <c r="A2105" s="5"/>
    </row>
    <row r="2106" spans="1:1" x14ac:dyDescent="0.55000000000000004">
      <c r="A2106" s="5"/>
    </row>
    <row r="2107" spans="1:1" x14ac:dyDescent="0.55000000000000004">
      <c r="A2107" s="5"/>
    </row>
    <row r="2108" spans="1:1" x14ac:dyDescent="0.55000000000000004">
      <c r="A2108" s="5"/>
    </row>
    <row r="2109" spans="1:1" x14ac:dyDescent="0.55000000000000004">
      <c r="A2109" s="5"/>
    </row>
    <row r="2110" spans="1:1" x14ac:dyDescent="0.55000000000000004">
      <c r="A2110" s="5"/>
    </row>
    <row r="2111" spans="1:1" x14ac:dyDescent="0.55000000000000004">
      <c r="A2111" s="5"/>
    </row>
    <row r="2112" spans="1:1" x14ac:dyDescent="0.55000000000000004">
      <c r="A2112" s="5"/>
    </row>
    <row r="2113" spans="1:1" x14ac:dyDescent="0.55000000000000004">
      <c r="A2113" s="5"/>
    </row>
    <row r="2114" spans="1:1" x14ac:dyDescent="0.55000000000000004">
      <c r="A2114" s="5"/>
    </row>
    <row r="2115" spans="1:1" x14ac:dyDescent="0.55000000000000004">
      <c r="A2115" s="5"/>
    </row>
    <row r="2116" spans="1:1" x14ac:dyDescent="0.55000000000000004">
      <c r="A2116" s="5"/>
    </row>
    <row r="2117" spans="1:1" x14ac:dyDescent="0.55000000000000004">
      <c r="A2117" s="5"/>
    </row>
    <row r="2118" spans="1:1" x14ac:dyDescent="0.55000000000000004">
      <c r="A2118" s="5"/>
    </row>
    <row r="2119" spans="1:1" x14ac:dyDescent="0.55000000000000004">
      <c r="A2119" s="5"/>
    </row>
    <row r="2120" spans="1:1" x14ac:dyDescent="0.55000000000000004">
      <c r="A2120" s="5"/>
    </row>
    <row r="2121" spans="1:1" x14ac:dyDescent="0.55000000000000004">
      <c r="A2121" s="5"/>
    </row>
    <row r="2122" spans="1:1" x14ac:dyDescent="0.55000000000000004">
      <c r="A2122" s="5"/>
    </row>
    <row r="2123" spans="1:1" x14ac:dyDescent="0.55000000000000004">
      <c r="A2123" s="5"/>
    </row>
    <row r="2124" spans="1:1" x14ac:dyDescent="0.55000000000000004">
      <c r="A2124" s="5"/>
    </row>
    <row r="2125" spans="1:1" x14ac:dyDescent="0.55000000000000004">
      <c r="A2125" s="5"/>
    </row>
    <row r="2126" spans="1:1" x14ac:dyDescent="0.55000000000000004">
      <c r="A2126" s="5"/>
    </row>
    <row r="2127" spans="1:1" x14ac:dyDescent="0.55000000000000004">
      <c r="A2127" s="5"/>
    </row>
    <row r="2128" spans="1:1" x14ac:dyDescent="0.55000000000000004">
      <c r="A2128" s="5"/>
    </row>
    <row r="2129" spans="1:1" x14ac:dyDescent="0.55000000000000004">
      <c r="A2129" s="5"/>
    </row>
    <row r="2130" spans="1:1" x14ac:dyDescent="0.55000000000000004">
      <c r="A2130" s="5"/>
    </row>
    <row r="2131" spans="1:1" x14ac:dyDescent="0.55000000000000004">
      <c r="A2131" s="5"/>
    </row>
    <row r="2132" spans="1:1" x14ac:dyDescent="0.55000000000000004">
      <c r="A2132" s="5"/>
    </row>
    <row r="2133" spans="1:1" x14ac:dyDescent="0.55000000000000004">
      <c r="A2133" s="5"/>
    </row>
    <row r="2134" spans="1:1" x14ac:dyDescent="0.55000000000000004">
      <c r="A2134" s="5"/>
    </row>
    <row r="2135" spans="1:1" x14ac:dyDescent="0.55000000000000004">
      <c r="A2135" s="5"/>
    </row>
    <row r="2136" spans="1:1" x14ac:dyDescent="0.55000000000000004">
      <c r="A2136" s="5"/>
    </row>
    <row r="2137" spans="1:1" x14ac:dyDescent="0.55000000000000004">
      <c r="A2137" s="5"/>
    </row>
    <row r="2138" spans="1:1" x14ac:dyDescent="0.55000000000000004">
      <c r="A2138" s="5"/>
    </row>
    <row r="2139" spans="1:1" x14ac:dyDescent="0.55000000000000004">
      <c r="A2139" s="5"/>
    </row>
    <row r="2140" spans="1:1" x14ac:dyDescent="0.55000000000000004">
      <c r="A2140" s="5"/>
    </row>
    <row r="2141" spans="1:1" x14ac:dyDescent="0.55000000000000004">
      <c r="A2141" s="5"/>
    </row>
    <row r="2142" spans="1:1" x14ac:dyDescent="0.55000000000000004">
      <c r="A2142" s="5"/>
    </row>
    <row r="2143" spans="1:1" x14ac:dyDescent="0.55000000000000004">
      <c r="A2143" s="5"/>
    </row>
    <row r="2144" spans="1:1" x14ac:dyDescent="0.55000000000000004">
      <c r="A2144" s="5"/>
    </row>
    <row r="2145" spans="1:1" x14ac:dyDescent="0.55000000000000004">
      <c r="A2145" s="5"/>
    </row>
    <row r="2146" spans="1:1" x14ac:dyDescent="0.55000000000000004">
      <c r="A2146" s="5"/>
    </row>
    <row r="2147" spans="1:1" x14ac:dyDescent="0.55000000000000004">
      <c r="A2147" s="5"/>
    </row>
    <row r="2148" spans="1:1" x14ac:dyDescent="0.55000000000000004">
      <c r="A2148" s="5"/>
    </row>
    <row r="2149" spans="1:1" x14ac:dyDescent="0.55000000000000004">
      <c r="A2149" s="5"/>
    </row>
    <row r="2150" spans="1:1" x14ac:dyDescent="0.55000000000000004">
      <c r="A2150" s="5"/>
    </row>
    <row r="2151" spans="1:1" x14ac:dyDescent="0.55000000000000004">
      <c r="A2151" s="5"/>
    </row>
    <row r="2152" spans="1:1" x14ac:dyDescent="0.55000000000000004">
      <c r="A2152" s="5"/>
    </row>
    <row r="2153" spans="1:1" x14ac:dyDescent="0.55000000000000004">
      <c r="A2153" s="5"/>
    </row>
    <row r="2154" spans="1:1" x14ac:dyDescent="0.55000000000000004">
      <c r="A2154" s="5"/>
    </row>
    <row r="2155" spans="1:1" x14ac:dyDescent="0.55000000000000004">
      <c r="A2155" s="5"/>
    </row>
    <row r="2156" spans="1:1" x14ac:dyDescent="0.55000000000000004">
      <c r="A2156" s="5"/>
    </row>
    <row r="2157" spans="1:1" x14ac:dyDescent="0.55000000000000004">
      <c r="A2157" s="5"/>
    </row>
    <row r="2158" spans="1:1" x14ac:dyDescent="0.55000000000000004">
      <c r="A2158" s="5"/>
    </row>
    <row r="2159" spans="1:1" x14ac:dyDescent="0.55000000000000004">
      <c r="A2159" s="5"/>
    </row>
    <row r="2160" spans="1:1" x14ac:dyDescent="0.55000000000000004">
      <c r="A2160" s="5"/>
    </row>
    <row r="2161" spans="1:1" x14ac:dyDescent="0.55000000000000004">
      <c r="A2161" s="5"/>
    </row>
    <row r="2162" spans="1:1" x14ac:dyDescent="0.55000000000000004">
      <c r="A2162" s="5"/>
    </row>
    <row r="2163" spans="1:1" x14ac:dyDescent="0.55000000000000004">
      <c r="A2163" s="5"/>
    </row>
    <row r="2164" spans="1:1" x14ac:dyDescent="0.55000000000000004">
      <c r="A2164" s="5"/>
    </row>
    <row r="2165" spans="1:1" x14ac:dyDescent="0.55000000000000004">
      <c r="A2165" s="5"/>
    </row>
    <row r="2166" spans="1:1" x14ac:dyDescent="0.55000000000000004">
      <c r="A2166" s="5"/>
    </row>
    <row r="2167" spans="1:1" x14ac:dyDescent="0.55000000000000004">
      <c r="A2167" s="5"/>
    </row>
    <row r="2168" spans="1:1" x14ac:dyDescent="0.55000000000000004">
      <c r="A2168" s="5"/>
    </row>
    <row r="2169" spans="1:1" x14ac:dyDescent="0.55000000000000004">
      <c r="A2169" s="5"/>
    </row>
    <row r="2170" spans="1:1" x14ac:dyDescent="0.55000000000000004">
      <c r="A2170" s="5"/>
    </row>
    <row r="2171" spans="1:1" x14ac:dyDescent="0.55000000000000004">
      <c r="A2171" s="5"/>
    </row>
    <row r="2172" spans="1:1" x14ac:dyDescent="0.55000000000000004">
      <c r="A2172" s="5"/>
    </row>
    <row r="2173" spans="1:1" x14ac:dyDescent="0.55000000000000004">
      <c r="A2173" s="5"/>
    </row>
    <row r="2174" spans="1:1" x14ac:dyDescent="0.55000000000000004">
      <c r="A2174" s="5"/>
    </row>
    <row r="2175" spans="1:1" x14ac:dyDescent="0.55000000000000004">
      <c r="A2175" s="5"/>
    </row>
    <row r="2176" spans="1:1" x14ac:dyDescent="0.55000000000000004">
      <c r="A2176" s="5"/>
    </row>
    <row r="2177" spans="1:1" x14ac:dyDescent="0.55000000000000004">
      <c r="A2177" s="5"/>
    </row>
    <row r="2178" spans="1:1" x14ac:dyDescent="0.55000000000000004">
      <c r="A2178" s="5"/>
    </row>
    <row r="2179" spans="1:1" x14ac:dyDescent="0.55000000000000004">
      <c r="A2179" s="5"/>
    </row>
    <row r="2180" spans="1:1" x14ac:dyDescent="0.55000000000000004">
      <c r="A2180" s="5"/>
    </row>
    <row r="2181" spans="1:1" x14ac:dyDescent="0.55000000000000004">
      <c r="A2181" s="5"/>
    </row>
    <row r="2182" spans="1:1" x14ac:dyDescent="0.55000000000000004">
      <c r="A2182" s="5"/>
    </row>
    <row r="2183" spans="1:1" x14ac:dyDescent="0.55000000000000004">
      <c r="A2183" s="5"/>
    </row>
    <row r="2184" spans="1:1" x14ac:dyDescent="0.55000000000000004">
      <c r="A2184" s="5"/>
    </row>
    <row r="2185" spans="1:1" x14ac:dyDescent="0.55000000000000004">
      <c r="A2185" s="5"/>
    </row>
    <row r="2186" spans="1:1" x14ac:dyDescent="0.55000000000000004">
      <c r="A2186" s="5"/>
    </row>
    <row r="2187" spans="1:1" x14ac:dyDescent="0.55000000000000004">
      <c r="A2187" s="5"/>
    </row>
    <row r="2188" spans="1:1" x14ac:dyDescent="0.55000000000000004">
      <c r="A2188" s="5"/>
    </row>
    <row r="2189" spans="1:1" x14ac:dyDescent="0.55000000000000004">
      <c r="A2189" s="5"/>
    </row>
    <row r="2190" spans="1:1" x14ac:dyDescent="0.55000000000000004">
      <c r="A2190" s="5"/>
    </row>
    <row r="2191" spans="1:1" x14ac:dyDescent="0.55000000000000004">
      <c r="A2191" s="5"/>
    </row>
    <row r="2192" spans="1:1" x14ac:dyDescent="0.55000000000000004">
      <c r="A2192" s="5"/>
    </row>
    <row r="2193" spans="1:1" x14ac:dyDescent="0.55000000000000004">
      <c r="A2193" s="5"/>
    </row>
    <row r="2194" spans="1:1" x14ac:dyDescent="0.55000000000000004">
      <c r="A2194" s="5"/>
    </row>
    <row r="2195" spans="1:1" x14ac:dyDescent="0.55000000000000004">
      <c r="A2195" s="5"/>
    </row>
    <row r="2196" spans="1:1" x14ac:dyDescent="0.55000000000000004">
      <c r="A2196" s="5"/>
    </row>
    <row r="2197" spans="1:1" x14ac:dyDescent="0.55000000000000004">
      <c r="A2197" s="5"/>
    </row>
    <row r="2198" spans="1:1" x14ac:dyDescent="0.55000000000000004">
      <c r="A2198" s="5"/>
    </row>
    <row r="2199" spans="1:1" x14ac:dyDescent="0.55000000000000004">
      <c r="A2199" s="5"/>
    </row>
    <row r="2200" spans="1:1" x14ac:dyDescent="0.55000000000000004">
      <c r="A2200" s="5"/>
    </row>
    <row r="2201" spans="1:1" x14ac:dyDescent="0.55000000000000004">
      <c r="A2201" s="5"/>
    </row>
    <row r="2202" spans="1:1" x14ac:dyDescent="0.55000000000000004">
      <c r="A2202" s="5"/>
    </row>
    <row r="2203" spans="1:1" x14ac:dyDescent="0.55000000000000004">
      <c r="A2203" s="5"/>
    </row>
    <row r="2204" spans="1:1" x14ac:dyDescent="0.55000000000000004">
      <c r="A2204" s="5"/>
    </row>
    <row r="2205" spans="1:1" x14ac:dyDescent="0.55000000000000004">
      <c r="A2205" s="5"/>
    </row>
    <row r="2206" spans="1:1" x14ac:dyDescent="0.55000000000000004">
      <c r="A2206" s="5"/>
    </row>
    <row r="2207" spans="1:1" x14ac:dyDescent="0.55000000000000004">
      <c r="A2207" s="5"/>
    </row>
    <row r="2208" spans="1:1" x14ac:dyDescent="0.55000000000000004">
      <c r="A2208" s="5"/>
    </row>
    <row r="2209" spans="1:1" x14ac:dyDescent="0.55000000000000004">
      <c r="A2209" s="5"/>
    </row>
    <row r="2210" spans="1:1" x14ac:dyDescent="0.55000000000000004">
      <c r="A2210" s="5"/>
    </row>
    <row r="2211" spans="1:1" x14ac:dyDescent="0.55000000000000004">
      <c r="A2211" s="5"/>
    </row>
    <row r="2212" spans="1:1" x14ac:dyDescent="0.55000000000000004">
      <c r="A2212" s="5"/>
    </row>
    <row r="2213" spans="1:1" x14ac:dyDescent="0.55000000000000004">
      <c r="A2213" s="5"/>
    </row>
    <row r="2214" spans="1:1" x14ac:dyDescent="0.55000000000000004">
      <c r="A2214" s="5"/>
    </row>
    <row r="2215" spans="1:1" x14ac:dyDescent="0.55000000000000004">
      <c r="A2215" s="5"/>
    </row>
    <row r="2216" spans="1:1" x14ac:dyDescent="0.55000000000000004">
      <c r="A2216" s="5"/>
    </row>
    <row r="2217" spans="1:1" x14ac:dyDescent="0.55000000000000004">
      <c r="A2217" s="5"/>
    </row>
    <row r="2218" spans="1:1" x14ac:dyDescent="0.55000000000000004">
      <c r="A2218" s="5"/>
    </row>
    <row r="2219" spans="1:1" x14ac:dyDescent="0.55000000000000004">
      <c r="A2219" s="5"/>
    </row>
    <row r="2220" spans="1:1" x14ac:dyDescent="0.55000000000000004">
      <c r="A2220" s="5"/>
    </row>
    <row r="2221" spans="1:1" x14ac:dyDescent="0.55000000000000004">
      <c r="A2221" s="5"/>
    </row>
    <row r="2222" spans="1:1" x14ac:dyDescent="0.55000000000000004">
      <c r="A2222" s="5"/>
    </row>
    <row r="2223" spans="1:1" x14ac:dyDescent="0.55000000000000004">
      <c r="A2223" s="5"/>
    </row>
    <row r="2224" spans="1:1" x14ac:dyDescent="0.55000000000000004">
      <c r="A2224" s="5"/>
    </row>
    <row r="2225" spans="1:1" x14ac:dyDescent="0.55000000000000004">
      <c r="A2225" s="5"/>
    </row>
    <row r="2226" spans="1:1" x14ac:dyDescent="0.55000000000000004">
      <c r="A2226" s="5"/>
    </row>
    <row r="2227" spans="1:1" x14ac:dyDescent="0.55000000000000004">
      <c r="A2227" s="5"/>
    </row>
    <row r="2228" spans="1:1" x14ac:dyDescent="0.55000000000000004">
      <c r="A2228" s="5"/>
    </row>
    <row r="2229" spans="1:1" x14ac:dyDescent="0.55000000000000004">
      <c r="A2229" s="5"/>
    </row>
    <row r="2230" spans="1:1" x14ac:dyDescent="0.55000000000000004">
      <c r="A2230" s="5"/>
    </row>
    <row r="2231" spans="1:1" x14ac:dyDescent="0.55000000000000004">
      <c r="A2231" s="5"/>
    </row>
    <row r="2232" spans="1:1" x14ac:dyDescent="0.55000000000000004">
      <c r="A2232" s="5"/>
    </row>
    <row r="2233" spans="1:1" x14ac:dyDescent="0.55000000000000004">
      <c r="A2233" s="5"/>
    </row>
    <row r="2234" spans="1:1" x14ac:dyDescent="0.55000000000000004">
      <c r="A2234" s="5"/>
    </row>
    <row r="2235" spans="1:1" x14ac:dyDescent="0.55000000000000004">
      <c r="A2235" s="5"/>
    </row>
    <row r="2236" spans="1:1" x14ac:dyDescent="0.55000000000000004">
      <c r="A2236" s="5"/>
    </row>
    <row r="2237" spans="1:1" x14ac:dyDescent="0.55000000000000004">
      <c r="A2237" s="5"/>
    </row>
    <row r="2238" spans="1:1" x14ac:dyDescent="0.55000000000000004">
      <c r="A2238" s="5"/>
    </row>
    <row r="2239" spans="1:1" x14ac:dyDescent="0.55000000000000004">
      <c r="A2239" s="5"/>
    </row>
    <row r="2240" spans="1:1" x14ac:dyDescent="0.55000000000000004">
      <c r="A2240" s="5"/>
    </row>
    <row r="2241" spans="1:1" x14ac:dyDescent="0.55000000000000004">
      <c r="A2241" s="5"/>
    </row>
    <row r="2242" spans="1:1" x14ac:dyDescent="0.55000000000000004">
      <c r="A2242" s="5"/>
    </row>
    <row r="2243" spans="1:1" x14ac:dyDescent="0.55000000000000004">
      <c r="A2243" s="5"/>
    </row>
    <row r="2244" spans="1:1" x14ac:dyDescent="0.55000000000000004">
      <c r="A2244" s="5"/>
    </row>
    <row r="2245" spans="1:1" x14ac:dyDescent="0.55000000000000004">
      <c r="A2245" s="5"/>
    </row>
    <row r="2246" spans="1:1" x14ac:dyDescent="0.55000000000000004">
      <c r="A2246" s="5"/>
    </row>
    <row r="2247" spans="1:1" x14ac:dyDescent="0.55000000000000004">
      <c r="A2247" s="5"/>
    </row>
    <row r="2248" spans="1:1" x14ac:dyDescent="0.55000000000000004">
      <c r="A2248" s="5"/>
    </row>
    <row r="2249" spans="1:1" x14ac:dyDescent="0.55000000000000004">
      <c r="A2249" s="5"/>
    </row>
    <row r="2250" spans="1:1" x14ac:dyDescent="0.55000000000000004">
      <c r="A2250" s="5"/>
    </row>
    <row r="2251" spans="1:1" x14ac:dyDescent="0.55000000000000004">
      <c r="A2251" s="5"/>
    </row>
    <row r="2252" spans="1:1" x14ac:dyDescent="0.55000000000000004">
      <c r="A2252" s="5"/>
    </row>
    <row r="2253" spans="1:1" x14ac:dyDescent="0.55000000000000004">
      <c r="A2253" s="5"/>
    </row>
    <row r="2254" spans="1:1" x14ac:dyDescent="0.55000000000000004">
      <c r="A2254" s="5"/>
    </row>
    <row r="2255" spans="1:1" x14ac:dyDescent="0.55000000000000004">
      <c r="A2255" s="5"/>
    </row>
    <row r="2256" spans="1:1" x14ac:dyDescent="0.55000000000000004">
      <c r="A2256" s="5"/>
    </row>
    <row r="2257" spans="1:1" x14ac:dyDescent="0.55000000000000004">
      <c r="A2257" s="5"/>
    </row>
    <row r="2258" spans="1:1" x14ac:dyDescent="0.55000000000000004">
      <c r="A2258" s="5"/>
    </row>
    <row r="2259" spans="1:1" x14ac:dyDescent="0.55000000000000004">
      <c r="A2259" s="5"/>
    </row>
    <row r="2260" spans="1:1" x14ac:dyDescent="0.55000000000000004">
      <c r="A2260" s="5"/>
    </row>
    <row r="2261" spans="1:1" x14ac:dyDescent="0.55000000000000004">
      <c r="A2261" s="5"/>
    </row>
    <row r="2262" spans="1:1" x14ac:dyDescent="0.55000000000000004">
      <c r="A2262" s="5"/>
    </row>
    <row r="2263" spans="1:1" x14ac:dyDescent="0.55000000000000004">
      <c r="A2263" s="5"/>
    </row>
    <row r="2264" spans="1:1" x14ac:dyDescent="0.55000000000000004">
      <c r="A2264" s="5"/>
    </row>
    <row r="2265" spans="1:1" x14ac:dyDescent="0.55000000000000004">
      <c r="A2265" s="5"/>
    </row>
    <row r="2266" spans="1:1" x14ac:dyDescent="0.55000000000000004">
      <c r="A2266" s="5"/>
    </row>
    <row r="2267" spans="1:1" x14ac:dyDescent="0.55000000000000004">
      <c r="A2267" s="5"/>
    </row>
    <row r="2268" spans="1:1" x14ac:dyDescent="0.55000000000000004">
      <c r="A2268" s="5"/>
    </row>
    <row r="2269" spans="1:1" x14ac:dyDescent="0.55000000000000004">
      <c r="A2269" s="5"/>
    </row>
    <row r="2270" spans="1:1" x14ac:dyDescent="0.55000000000000004">
      <c r="A2270" s="5"/>
    </row>
    <row r="2271" spans="1:1" x14ac:dyDescent="0.55000000000000004">
      <c r="A2271" s="5"/>
    </row>
    <row r="2272" spans="1:1" x14ac:dyDescent="0.55000000000000004">
      <c r="A2272" s="5"/>
    </row>
    <row r="2273" spans="1:1" x14ac:dyDescent="0.55000000000000004">
      <c r="A2273" s="5"/>
    </row>
    <row r="2274" spans="1:1" x14ac:dyDescent="0.55000000000000004">
      <c r="A2274" s="5"/>
    </row>
    <row r="2275" spans="1:1" x14ac:dyDescent="0.55000000000000004">
      <c r="A2275" s="5"/>
    </row>
    <row r="2276" spans="1:1" x14ac:dyDescent="0.55000000000000004">
      <c r="A2276" s="5"/>
    </row>
    <row r="2277" spans="1:1" x14ac:dyDescent="0.55000000000000004">
      <c r="A2277" s="5"/>
    </row>
    <row r="2278" spans="1:1" x14ac:dyDescent="0.55000000000000004">
      <c r="A2278" s="5"/>
    </row>
    <row r="2279" spans="1:1" x14ac:dyDescent="0.55000000000000004">
      <c r="A2279" s="5"/>
    </row>
    <row r="2280" spans="1:1" x14ac:dyDescent="0.55000000000000004">
      <c r="A2280" s="5"/>
    </row>
    <row r="2281" spans="1:1" x14ac:dyDescent="0.55000000000000004">
      <c r="A2281" s="5"/>
    </row>
    <row r="2282" spans="1:1" x14ac:dyDescent="0.55000000000000004">
      <c r="A2282" s="5"/>
    </row>
    <row r="2283" spans="1:1" x14ac:dyDescent="0.55000000000000004">
      <c r="A2283" s="5"/>
    </row>
    <row r="2284" spans="1:1" x14ac:dyDescent="0.55000000000000004">
      <c r="A2284" s="5"/>
    </row>
    <row r="2285" spans="1:1" x14ac:dyDescent="0.55000000000000004">
      <c r="A2285" s="5"/>
    </row>
    <row r="2286" spans="1:1" x14ac:dyDescent="0.55000000000000004">
      <c r="A2286" s="5"/>
    </row>
    <row r="2287" spans="1:1" x14ac:dyDescent="0.55000000000000004">
      <c r="A2287" s="5"/>
    </row>
    <row r="2288" spans="1:1" x14ac:dyDescent="0.55000000000000004">
      <c r="A2288" s="5"/>
    </row>
    <row r="2289" spans="1:1" x14ac:dyDescent="0.55000000000000004">
      <c r="A2289" s="5"/>
    </row>
    <row r="2290" spans="1:1" x14ac:dyDescent="0.55000000000000004">
      <c r="A2290" s="5"/>
    </row>
    <row r="2291" spans="1:1" x14ac:dyDescent="0.55000000000000004">
      <c r="A2291" s="5"/>
    </row>
    <row r="2292" spans="1:1" x14ac:dyDescent="0.55000000000000004">
      <c r="A2292" s="5"/>
    </row>
    <row r="2293" spans="1:1" x14ac:dyDescent="0.55000000000000004">
      <c r="A2293" s="5"/>
    </row>
    <row r="2294" spans="1:1" x14ac:dyDescent="0.55000000000000004">
      <c r="A2294" s="5"/>
    </row>
    <row r="2295" spans="1:1" x14ac:dyDescent="0.55000000000000004">
      <c r="A2295" s="5"/>
    </row>
    <row r="2296" spans="1:1" x14ac:dyDescent="0.55000000000000004">
      <c r="A2296" s="5"/>
    </row>
    <row r="2297" spans="1:1" x14ac:dyDescent="0.55000000000000004">
      <c r="A2297" s="5"/>
    </row>
    <row r="2298" spans="1:1" x14ac:dyDescent="0.55000000000000004">
      <c r="A2298" s="5"/>
    </row>
    <row r="2299" spans="1:1" x14ac:dyDescent="0.55000000000000004">
      <c r="A2299" s="5"/>
    </row>
    <row r="2300" spans="1:1" x14ac:dyDescent="0.55000000000000004">
      <c r="A2300" s="5"/>
    </row>
    <row r="2301" spans="1:1" x14ac:dyDescent="0.55000000000000004">
      <c r="A2301" s="5"/>
    </row>
    <row r="2302" spans="1:1" x14ac:dyDescent="0.55000000000000004">
      <c r="A2302" s="5"/>
    </row>
    <row r="2303" spans="1:1" x14ac:dyDescent="0.55000000000000004">
      <c r="A2303" s="5"/>
    </row>
    <row r="2304" spans="1:1" x14ac:dyDescent="0.55000000000000004">
      <c r="A2304" s="5"/>
    </row>
    <row r="2305" spans="1:1" x14ac:dyDescent="0.55000000000000004">
      <c r="A2305" s="5"/>
    </row>
    <row r="2306" spans="1:1" x14ac:dyDescent="0.55000000000000004">
      <c r="A2306" s="5"/>
    </row>
    <row r="2307" spans="1:1" x14ac:dyDescent="0.55000000000000004">
      <c r="A2307" s="5"/>
    </row>
    <row r="2308" spans="1:1" x14ac:dyDescent="0.55000000000000004">
      <c r="A2308" s="5"/>
    </row>
    <row r="2309" spans="1:1" x14ac:dyDescent="0.55000000000000004">
      <c r="A2309" s="5"/>
    </row>
    <row r="2310" spans="1:1" x14ac:dyDescent="0.55000000000000004">
      <c r="A2310" s="5"/>
    </row>
    <row r="2311" spans="1:1" x14ac:dyDescent="0.55000000000000004">
      <c r="A2311" s="5"/>
    </row>
    <row r="2312" spans="1:1" x14ac:dyDescent="0.55000000000000004">
      <c r="A2312" s="5"/>
    </row>
    <row r="2313" spans="1:1" x14ac:dyDescent="0.55000000000000004">
      <c r="A2313" s="5"/>
    </row>
    <row r="2314" spans="1:1" x14ac:dyDescent="0.55000000000000004">
      <c r="A2314" s="5"/>
    </row>
    <row r="2315" spans="1:1" x14ac:dyDescent="0.55000000000000004">
      <c r="A2315" s="5"/>
    </row>
    <row r="2316" spans="1:1" x14ac:dyDescent="0.55000000000000004">
      <c r="A2316" s="5"/>
    </row>
    <row r="2317" spans="1:1" x14ac:dyDescent="0.55000000000000004">
      <c r="A2317" s="5"/>
    </row>
    <row r="2318" spans="1:1" x14ac:dyDescent="0.55000000000000004">
      <c r="A2318" s="5"/>
    </row>
    <row r="2319" spans="1:1" x14ac:dyDescent="0.55000000000000004">
      <c r="A2319" s="5"/>
    </row>
    <row r="2320" spans="1:1" x14ac:dyDescent="0.55000000000000004">
      <c r="A2320" s="5"/>
    </row>
    <row r="2321" spans="1:1" x14ac:dyDescent="0.55000000000000004">
      <c r="A2321" s="5"/>
    </row>
    <row r="2322" spans="1:1" x14ac:dyDescent="0.55000000000000004">
      <c r="A2322" s="5"/>
    </row>
    <row r="2323" spans="1:1" x14ac:dyDescent="0.55000000000000004">
      <c r="A2323" s="5"/>
    </row>
    <row r="2324" spans="1:1" x14ac:dyDescent="0.55000000000000004">
      <c r="A2324" s="5"/>
    </row>
    <row r="2325" spans="1:1" x14ac:dyDescent="0.55000000000000004">
      <c r="A2325" s="5"/>
    </row>
    <row r="2326" spans="1:1" x14ac:dyDescent="0.55000000000000004">
      <c r="A2326" s="5"/>
    </row>
    <row r="2327" spans="1:1" x14ac:dyDescent="0.55000000000000004">
      <c r="A2327" s="5"/>
    </row>
    <row r="2328" spans="1:1" x14ac:dyDescent="0.55000000000000004">
      <c r="A2328" s="5"/>
    </row>
    <row r="2329" spans="1:1" x14ac:dyDescent="0.55000000000000004">
      <c r="A2329" s="5"/>
    </row>
    <row r="2330" spans="1:1" x14ac:dyDescent="0.55000000000000004">
      <c r="A2330" s="5"/>
    </row>
    <row r="2331" spans="1:1" x14ac:dyDescent="0.55000000000000004">
      <c r="A2331" s="5"/>
    </row>
    <row r="2332" spans="1:1" x14ac:dyDescent="0.55000000000000004">
      <c r="A2332" s="5"/>
    </row>
    <row r="2333" spans="1:1" x14ac:dyDescent="0.55000000000000004">
      <c r="A2333" s="5"/>
    </row>
    <row r="2334" spans="1:1" x14ac:dyDescent="0.55000000000000004">
      <c r="A2334" s="5"/>
    </row>
    <row r="2335" spans="1:1" x14ac:dyDescent="0.55000000000000004">
      <c r="A2335" s="5"/>
    </row>
    <row r="2336" spans="1:1" x14ac:dyDescent="0.55000000000000004">
      <c r="A2336" s="5"/>
    </row>
    <row r="2337" spans="1:1" x14ac:dyDescent="0.55000000000000004">
      <c r="A2337" s="5"/>
    </row>
    <row r="2338" spans="1:1" x14ac:dyDescent="0.55000000000000004">
      <c r="A2338" s="5"/>
    </row>
    <row r="2339" spans="1:1" x14ac:dyDescent="0.55000000000000004">
      <c r="A2339" s="5"/>
    </row>
    <row r="2340" spans="1:1" x14ac:dyDescent="0.55000000000000004">
      <c r="A2340" s="5"/>
    </row>
    <row r="2341" spans="1:1" x14ac:dyDescent="0.55000000000000004">
      <c r="A2341" s="5"/>
    </row>
    <row r="2342" spans="1:1" x14ac:dyDescent="0.55000000000000004">
      <c r="A2342" s="5"/>
    </row>
    <row r="2343" spans="1:1" x14ac:dyDescent="0.55000000000000004">
      <c r="A2343" s="5"/>
    </row>
    <row r="2344" spans="1:1" x14ac:dyDescent="0.55000000000000004">
      <c r="A2344" s="5"/>
    </row>
    <row r="2345" spans="1:1" x14ac:dyDescent="0.55000000000000004">
      <c r="A2345" s="5"/>
    </row>
    <row r="2346" spans="1:1" x14ac:dyDescent="0.55000000000000004">
      <c r="A2346" s="5"/>
    </row>
    <row r="2347" spans="1:1" x14ac:dyDescent="0.55000000000000004">
      <c r="A2347" s="5"/>
    </row>
    <row r="2348" spans="1:1" x14ac:dyDescent="0.55000000000000004">
      <c r="A2348" s="5"/>
    </row>
    <row r="2349" spans="1:1" x14ac:dyDescent="0.55000000000000004">
      <c r="A2349" s="5"/>
    </row>
    <row r="2350" spans="1:1" x14ac:dyDescent="0.55000000000000004">
      <c r="A2350" s="5"/>
    </row>
    <row r="2351" spans="1:1" x14ac:dyDescent="0.55000000000000004">
      <c r="A2351" s="5"/>
    </row>
    <row r="2352" spans="1:1" x14ac:dyDescent="0.55000000000000004">
      <c r="A2352" s="5"/>
    </row>
    <row r="2353" spans="1:1" x14ac:dyDescent="0.55000000000000004">
      <c r="A2353" s="5"/>
    </row>
    <row r="2354" spans="1:1" x14ac:dyDescent="0.55000000000000004">
      <c r="A2354" s="5"/>
    </row>
    <row r="2355" spans="1:1" x14ac:dyDescent="0.55000000000000004">
      <c r="A2355" s="5"/>
    </row>
    <row r="2356" spans="1:1" x14ac:dyDescent="0.55000000000000004">
      <c r="A2356" s="5"/>
    </row>
    <row r="2357" spans="1:1" x14ac:dyDescent="0.55000000000000004">
      <c r="A2357" s="5"/>
    </row>
    <row r="2358" spans="1:1" x14ac:dyDescent="0.55000000000000004">
      <c r="A2358" s="5"/>
    </row>
    <row r="2359" spans="1:1" x14ac:dyDescent="0.55000000000000004">
      <c r="A2359" s="5"/>
    </row>
    <row r="2360" spans="1:1" x14ac:dyDescent="0.55000000000000004">
      <c r="A2360" s="5"/>
    </row>
    <row r="2361" spans="1:1" x14ac:dyDescent="0.55000000000000004">
      <c r="A2361" s="5"/>
    </row>
    <row r="2362" spans="1:1" x14ac:dyDescent="0.55000000000000004">
      <c r="A2362" s="5"/>
    </row>
    <row r="2363" spans="1:1" x14ac:dyDescent="0.55000000000000004">
      <c r="A2363" s="5"/>
    </row>
    <row r="2364" spans="1:1" x14ac:dyDescent="0.55000000000000004">
      <c r="A2364" s="5"/>
    </row>
    <row r="2365" spans="1:1" x14ac:dyDescent="0.55000000000000004">
      <c r="A2365" s="5"/>
    </row>
    <row r="2366" spans="1:1" x14ac:dyDescent="0.55000000000000004">
      <c r="A2366" s="5"/>
    </row>
    <row r="2367" spans="1:1" x14ac:dyDescent="0.55000000000000004">
      <c r="A2367" s="5"/>
    </row>
    <row r="2368" spans="1:1" x14ac:dyDescent="0.55000000000000004">
      <c r="A2368" s="5"/>
    </row>
    <row r="2369" spans="1:1" x14ac:dyDescent="0.55000000000000004">
      <c r="A2369" s="5"/>
    </row>
    <row r="2370" spans="1:1" x14ac:dyDescent="0.55000000000000004">
      <c r="A2370" s="5"/>
    </row>
    <row r="2371" spans="1:1" x14ac:dyDescent="0.55000000000000004">
      <c r="A2371" s="5"/>
    </row>
    <row r="2372" spans="1:1" x14ac:dyDescent="0.55000000000000004">
      <c r="A2372" s="5"/>
    </row>
    <row r="2373" spans="1:1" x14ac:dyDescent="0.55000000000000004">
      <c r="A2373" s="5"/>
    </row>
    <row r="2374" spans="1:1" x14ac:dyDescent="0.55000000000000004">
      <c r="A2374" s="5"/>
    </row>
    <row r="2375" spans="1:1" x14ac:dyDescent="0.55000000000000004">
      <c r="A2375" s="5"/>
    </row>
    <row r="2376" spans="1:1" x14ac:dyDescent="0.55000000000000004">
      <c r="A2376" s="5"/>
    </row>
    <row r="2377" spans="1:1" x14ac:dyDescent="0.55000000000000004">
      <c r="A2377" s="5"/>
    </row>
    <row r="2378" spans="1:1" x14ac:dyDescent="0.55000000000000004">
      <c r="A2378" s="5"/>
    </row>
    <row r="2379" spans="1:1" x14ac:dyDescent="0.55000000000000004">
      <c r="A2379" s="5"/>
    </row>
    <row r="2380" spans="1:1" x14ac:dyDescent="0.55000000000000004">
      <c r="A2380" s="5"/>
    </row>
    <row r="2381" spans="1:1" x14ac:dyDescent="0.55000000000000004">
      <c r="A2381" s="5"/>
    </row>
    <row r="2382" spans="1:1" x14ac:dyDescent="0.55000000000000004">
      <c r="A2382" s="5"/>
    </row>
    <row r="2383" spans="1:1" x14ac:dyDescent="0.55000000000000004">
      <c r="A2383" s="5"/>
    </row>
    <row r="2384" spans="1:1" x14ac:dyDescent="0.55000000000000004">
      <c r="A2384" s="5"/>
    </row>
    <row r="2385" spans="1:1" x14ac:dyDescent="0.55000000000000004">
      <c r="A2385" s="5"/>
    </row>
    <row r="2386" spans="1:1" x14ac:dyDescent="0.55000000000000004">
      <c r="A2386" s="5"/>
    </row>
    <row r="2387" spans="1:1" x14ac:dyDescent="0.55000000000000004">
      <c r="A2387" s="5"/>
    </row>
    <row r="2388" spans="1:1" x14ac:dyDescent="0.55000000000000004">
      <c r="A2388" s="5"/>
    </row>
    <row r="2389" spans="1:1" x14ac:dyDescent="0.55000000000000004">
      <c r="A2389" s="5"/>
    </row>
    <row r="2390" spans="1:1" x14ac:dyDescent="0.55000000000000004">
      <c r="A2390" s="5"/>
    </row>
    <row r="2391" spans="1:1" x14ac:dyDescent="0.55000000000000004">
      <c r="A2391" s="5"/>
    </row>
    <row r="2392" spans="1:1" x14ac:dyDescent="0.55000000000000004">
      <c r="A2392" s="5"/>
    </row>
    <row r="2393" spans="1:1" x14ac:dyDescent="0.55000000000000004">
      <c r="A2393" s="5"/>
    </row>
    <row r="2394" spans="1:1" x14ac:dyDescent="0.55000000000000004">
      <c r="A2394" s="5"/>
    </row>
    <row r="2395" spans="1:1" x14ac:dyDescent="0.55000000000000004">
      <c r="A2395" s="5"/>
    </row>
    <row r="2396" spans="1:1" x14ac:dyDescent="0.55000000000000004">
      <c r="A2396" s="5"/>
    </row>
    <row r="2397" spans="1:1" x14ac:dyDescent="0.55000000000000004">
      <c r="A2397" s="5"/>
    </row>
    <row r="2398" spans="1:1" x14ac:dyDescent="0.55000000000000004">
      <c r="A2398" s="5"/>
    </row>
    <row r="2399" spans="1:1" x14ac:dyDescent="0.55000000000000004">
      <c r="A2399" s="5"/>
    </row>
    <row r="2400" spans="1:1" x14ac:dyDescent="0.55000000000000004">
      <c r="A2400" s="5"/>
    </row>
    <row r="2401" spans="1:1" x14ac:dyDescent="0.55000000000000004">
      <c r="A2401" s="5"/>
    </row>
    <row r="2402" spans="1:1" x14ac:dyDescent="0.55000000000000004">
      <c r="A2402" s="5"/>
    </row>
    <row r="2403" spans="1:1" x14ac:dyDescent="0.55000000000000004">
      <c r="A2403" s="5"/>
    </row>
    <row r="2404" spans="1:1" x14ac:dyDescent="0.55000000000000004">
      <c r="A2404" s="5"/>
    </row>
    <row r="2405" spans="1:1" x14ac:dyDescent="0.55000000000000004">
      <c r="A2405" s="5"/>
    </row>
    <row r="2406" spans="1:1" x14ac:dyDescent="0.55000000000000004">
      <c r="A2406" s="5"/>
    </row>
    <row r="2407" spans="1:1" x14ac:dyDescent="0.55000000000000004">
      <c r="A2407" s="5"/>
    </row>
    <row r="2408" spans="1:1" x14ac:dyDescent="0.55000000000000004">
      <c r="A2408" s="5"/>
    </row>
    <row r="2409" spans="1:1" x14ac:dyDescent="0.55000000000000004">
      <c r="A2409" s="5"/>
    </row>
    <row r="2410" spans="1:1" x14ac:dyDescent="0.55000000000000004">
      <c r="A2410" s="5"/>
    </row>
    <row r="2411" spans="1:1" x14ac:dyDescent="0.55000000000000004">
      <c r="A2411" s="5"/>
    </row>
    <row r="2412" spans="1:1" x14ac:dyDescent="0.55000000000000004">
      <c r="A2412" s="5"/>
    </row>
    <row r="2413" spans="1:1" x14ac:dyDescent="0.55000000000000004">
      <c r="A2413" s="5"/>
    </row>
    <row r="2414" spans="1:1" x14ac:dyDescent="0.55000000000000004">
      <c r="A2414" s="5"/>
    </row>
    <row r="2415" spans="1:1" x14ac:dyDescent="0.55000000000000004">
      <c r="A2415" s="5"/>
    </row>
    <row r="2416" spans="1:1" x14ac:dyDescent="0.55000000000000004">
      <c r="A2416" s="5"/>
    </row>
    <row r="2417" spans="1:1" x14ac:dyDescent="0.55000000000000004">
      <c r="A2417" s="5"/>
    </row>
    <row r="2418" spans="1:1" x14ac:dyDescent="0.55000000000000004">
      <c r="A2418" s="5"/>
    </row>
    <row r="2419" spans="1:1" x14ac:dyDescent="0.55000000000000004">
      <c r="A2419" s="5"/>
    </row>
    <row r="2420" spans="1:1" x14ac:dyDescent="0.55000000000000004">
      <c r="A2420" s="5"/>
    </row>
    <row r="2421" spans="1:1" x14ac:dyDescent="0.55000000000000004">
      <c r="A2421" s="5"/>
    </row>
    <row r="2422" spans="1:1" x14ac:dyDescent="0.55000000000000004">
      <c r="A2422" s="5"/>
    </row>
    <row r="2423" spans="1:1" x14ac:dyDescent="0.55000000000000004">
      <c r="A2423" s="5"/>
    </row>
    <row r="2424" spans="1:1" x14ac:dyDescent="0.55000000000000004">
      <c r="A2424" s="5"/>
    </row>
    <row r="2425" spans="1:1" x14ac:dyDescent="0.55000000000000004">
      <c r="A2425" s="5"/>
    </row>
    <row r="2426" spans="1:1" x14ac:dyDescent="0.55000000000000004">
      <c r="A2426" s="5"/>
    </row>
    <row r="2427" spans="1:1" x14ac:dyDescent="0.55000000000000004">
      <c r="A2427" s="5"/>
    </row>
    <row r="2428" spans="1:1" x14ac:dyDescent="0.55000000000000004">
      <c r="A2428" s="5"/>
    </row>
    <row r="2429" spans="1:1" x14ac:dyDescent="0.55000000000000004">
      <c r="A2429" s="5"/>
    </row>
    <row r="2430" spans="1:1" x14ac:dyDescent="0.55000000000000004">
      <c r="A2430" s="5"/>
    </row>
    <row r="2431" spans="1:1" x14ac:dyDescent="0.55000000000000004">
      <c r="A2431" s="5"/>
    </row>
    <row r="2432" spans="1:1" x14ac:dyDescent="0.55000000000000004">
      <c r="A2432" s="5"/>
    </row>
    <row r="2433" spans="1:1" x14ac:dyDescent="0.55000000000000004">
      <c r="A2433" s="5"/>
    </row>
    <row r="2434" spans="1:1" x14ac:dyDescent="0.55000000000000004">
      <c r="A2434" s="5"/>
    </row>
    <row r="2435" spans="1:1" x14ac:dyDescent="0.55000000000000004">
      <c r="A2435" s="5"/>
    </row>
    <row r="2436" spans="1:1" x14ac:dyDescent="0.55000000000000004">
      <c r="A2436" s="5"/>
    </row>
    <row r="2437" spans="1:1" x14ac:dyDescent="0.55000000000000004">
      <c r="A2437" s="5"/>
    </row>
    <row r="2438" spans="1:1" x14ac:dyDescent="0.55000000000000004">
      <c r="A2438" s="5"/>
    </row>
    <row r="2439" spans="1:1" x14ac:dyDescent="0.55000000000000004">
      <c r="A2439" s="5"/>
    </row>
    <row r="2440" spans="1:1" x14ac:dyDescent="0.55000000000000004">
      <c r="A2440" s="5"/>
    </row>
    <row r="2441" spans="1:1" x14ac:dyDescent="0.55000000000000004">
      <c r="A2441" s="5"/>
    </row>
    <row r="2442" spans="1:1" x14ac:dyDescent="0.55000000000000004">
      <c r="A2442" s="5"/>
    </row>
    <row r="2443" spans="1:1" x14ac:dyDescent="0.55000000000000004">
      <c r="A2443" s="5"/>
    </row>
    <row r="2444" spans="1:1" x14ac:dyDescent="0.55000000000000004">
      <c r="A2444" s="5"/>
    </row>
    <row r="2445" spans="1:1" x14ac:dyDescent="0.55000000000000004">
      <c r="A2445" s="5"/>
    </row>
    <row r="2446" spans="1:1" x14ac:dyDescent="0.55000000000000004">
      <c r="A2446" s="5"/>
    </row>
    <row r="2447" spans="1:1" x14ac:dyDescent="0.55000000000000004">
      <c r="A2447" s="5"/>
    </row>
    <row r="2448" spans="1:1" x14ac:dyDescent="0.55000000000000004">
      <c r="A2448" s="5"/>
    </row>
    <row r="2449" spans="1:1" x14ac:dyDescent="0.55000000000000004">
      <c r="A2449" s="5"/>
    </row>
    <row r="2450" spans="1:1" x14ac:dyDescent="0.55000000000000004">
      <c r="A2450" s="5"/>
    </row>
    <row r="2451" spans="1:1" x14ac:dyDescent="0.55000000000000004">
      <c r="A2451" s="5"/>
    </row>
    <row r="2452" spans="1:1" x14ac:dyDescent="0.55000000000000004">
      <c r="A2452" s="5"/>
    </row>
    <row r="2453" spans="1:1" x14ac:dyDescent="0.55000000000000004">
      <c r="A2453" s="5"/>
    </row>
    <row r="2454" spans="1:1" x14ac:dyDescent="0.55000000000000004">
      <c r="A2454" s="5"/>
    </row>
    <row r="2455" spans="1:1" x14ac:dyDescent="0.55000000000000004">
      <c r="A2455" s="5"/>
    </row>
    <row r="2456" spans="1:1" x14ac:dyDescent="0.55000000000000004">
      <c r="A2456" s="5"/>
    </row>
    <row r="2457" spans="1:1" x14ac:dyDescent="0.55000000000000004">
      <c r="A2457" s="5"/>
    </row>
    <row r="2458" spans="1:1" x14ac:dyDescent="0.55000000000000004">
      <c r="A2458" s="5"/>
    </row>
    <row r="2459" spans="1:1" x14ac:dyDescent="0.55000000000000004">
      <c r="A2459" s="5"/>
    </row>
    <row r="2460" spans="1:1" x14ac:dyDescent="0.55000000000000004">
      <c r="A2460" s="5"/>
    </row>
    <row r="2461" spans="1:1" x14ac:dyDescent="0.55000000000000004">
      <c r="A2461" s="5"/>
    </row>
    <row r="2462" spans="1:1" x14ac:dyDescent="0.55000000000000004">
      <c r="A2462" s="5"/>
    </row>
    <row r="2463" spans="1:1" x14ac:dyDescent="0.55000000000000004">
      <c r="A2463" s="5"/>
    </row>
    <row r="2464" spans="1:1" x14ac:dyDescent="0.55000000000000004">
      <c r="A2464" s="5"/>
    </row>
    <row r="2465" spans="1:1" x14ac:dyDescent="0.55000000000000004">
      <c r="A2465" s="5"/>
    </row>
    <row r="2466" spans="1:1" x14ac:dyDescent="0.55000000000000004">
      <c r="A2466" s="5"/>
    </row>
    <row r="2467" spans="1:1" x14ac:dyDescent="0.55000000000000004">
      <c r="A2467" s="5"/>
    </row>
    <row r="2468" spans="1:1" x14ac:dyDescent="0.55000000000000004">
      <c r="A2468" s="5"/>
    </row>
    <row r="2469" spans="1:1" x14ac:dyDescent="0.55000000000000004">
      <c r="A2469" s="5"/>
    </row>
    <row r="2470" spans="1:1" x14ac:dyDescent="0.55000000000000004">
      <c r="A2470" s="5"/>
    </row>
    <row r="2471" spans="1:1" x14ac:dyDescent="0.55000000000000004">
      <c r="A2471" s="5"/>
    </row>
    <row r="2472" spans="1:1" x14ac:dyDescent="0.55000000000000004">
      <c r="A2472" s="5"/>
    </row>
    <row r="2473" spans="1:1" x14ac:dyDescent="0.55000000000000004">
      <c r="A2473" s="5"/>
    </row>
    <row r="2474" spans="1:1" x14ac:dyDescent="0.55000000000000004">
      <c r="A2474" s="5"/>
    </row>
    <row r="2475" spans="1:1" x14ac:dyDescent="0.55000000000000004">
      <c r="A2475" s="5"/>
    </row>
    <row r="2476" spans="1:1" x14ac:dyDescent="0.55000000000000004">
      <c r="A2476" s="5"/>
    </row>
    <row r="2477" spans="1:1" x14ac:dyDescent="0.55000000000000004">
      <c r="A2477" s="5"/>
    </row>
    <row r="2478" spans="1:1" x14ac:dyDescent="0.55000000000000004">
      <c r="A2478" s="5"/>
    </row>
    <row r="2479" spans="1:1" x14ac:dyDescent="0.55000000000000004">
      <c r="A2479" s="5"/>
    </row>
    <row r="2480" spans="1:1" x14ac:dyDescent="0.55000000000000004">
      <c r="A2480" s="5"/>
    </row>
    <row r="2481" spans="1:1" x14ac:dyDescent="0.55000000000000004">
      <c r="A2481" s="5"/>
    </row>
    <row r="2482" spans="1:1" x14ac:dyDescent="0.55000000000000004">
      <c r="A2482" s="5"/>
    </row>
    <row r="2483" spans="1:1" x14ac:dyDescent="0.55000000000000004">
      <c r="A2483" s="5"/>
    </row>
    <row r="2484" spans="1:1" x14ac:dyDescent="0.55000000000000004">
      <c r="A2484" s="5"/>
    </row>
    <row r="2485" spans="1:1" x14ac:dyDescent="0.55000000000000004">
      <c r="A2485" s="5"/>
    </row>
    <row r="2486" spans="1:1" x14ac:dyDescent="0.55000000000000004">
      <c r="A2486" s="5"/>
    </row>
    <row r="2487" spans="1:1" x14ac:dyDescent="0.55000000000000004">
      <c r="A2487" s="5"/>
    </row>
    <row r="2488" spans="1:1" x14ac:dyDescent="0.55000000000000004">
      <c r="A2488" s="5"/>
    </row>
    <row r="2489" spans="1:1" x14ac:dyDescent="0.55000000000000004">
      <c r="A2489" s="5"/>
    </row>
    <row r="2490" spans="1:1" x14ac:dyDescent="0.55000000000000004">
      <c r="A2490" s="5"/>
    </row>
    <row r="2491" spans="1:1" x14ac:dyDescent="0.55000000000000004">
      <c r="A2491" s="5"/>
    </row>
    <row r="2492" spans="1:1" x14ac:dyDescent="0.55000000000000004">
      <c r="A2492" s="5"/>
    </row>
    <row r="2493" spans="1:1" x14ac:dyDescent="0.55000000000000004">
      <c r="A2493" s="5"/>
    </row>
    <row r="2494" spans="1:1" x14ac:dyDescent="0.55000000000000004">
      <c r="A2494" s="5"/>
    </row>
    <row r="2495" spans="1:1" x14ac:dyDescent="0.55000000000000004">
      <c r="A2495" s="5"/>
    </row>
    <row r="2496" spans="1:1" x14ac:dyDescent="0.55000000000000004">
      <c r="A2496" s="5"/>
    </row>
    <row r="2497" spans="1:1" x14ac:dyDescent="0.55000000000000004">
      <c r="A2497" s="5"/>
    </row>
    <row r="2498" spans="1:1" x14ac:dyDescent="0.55000000000000004">
      <c r="A2498" s="5"/>
    </row>
    <row r="2499" spans="1:1" x14ac:dyDescent="0.55000000000000004">
      <c r="A2499" s="5"/>
    </row>
    <row r="2500" spans="1:1" x14ac:dyDescent="0.55000000000000004">
      <c r="A2500" s="5"/>
    </row>
    <row r="2501" spans="1:1" x14ac:dyDescent="0.55000000000000004">
      <c r="A2501" s="5"/>
    </row>
    <row r="2502" spans="1:1" x14ac:dyDescent="0.55000000000000004">
      <c r="A2502" s="5"/>
    </row>
    <row r="2503" spans="1:1" x14ac:dyDescent="0.55000000000000004">
      <c r="A2503" s="5"/>
    </row>
    <row r="2504" spans="1:1" x14ac:dyDescent="0.55000000000000004">
      <c r="A2504" s="5"/>
    </row>
    <row r="2505" spans="1:1" x14ac:dyDescent="0.55000000000000004">
      <c r="A2505" s="5"/>
    </row>
    <row r="2506" spans="1:1" x14ac:dyDescent="0.55000000000000004">
      <c r="A2506" s="5"/>
    </row>
    <row r="2507" spans="1:1" x14ac:dyDescent="0.55000000000000004">
      <c r="A2507" s="5"/>
    </row>
    <row r="2508" spans="1:1" x14ac:dyDescent="0.55000000000000004">
      <c r="A2508" s="5"/>
    </row>
    <row r="2509" spans="1:1" x14ac:dyDescent="0.55000000000000004">
      <c r="A2509" s="5"/>
    </row>
    <row r="2510" spans="1:1" x14ac:dyDescent="0.55000000000000004">
      <c r="A2510" s="5"/>
    </row>
    <row r="2511" spans="1:1" x14ac:dyDescent="0.55000000000000004">
      <c r="A2511" s="5"/>
    </row>
    <row r="2512" spans="1:1" x14ac:dyDescent="0.55000000000000004">
      <c r="A2512" s="5"/>
    </row>
    <row r="2513" spans="1:1" x14ac:dyDescent="0.55000000000000004">
      <c r="A2513" s="5"/>
    </row>
    <row r="2514" spans="1:1" x14ac:dyDescent="0.55000000000000004">
      <c r="A2514" s="5"/>
    </row>
    <row r="2515" spans="1:1" x14ac:dyDescent="0.55000000000000004">
      <c r="A2515" s="5"/>
    </row>
    <row r="2516" spans="1:1" x14ac:dyDescent="0.55000000000000004">
      <c r="A2516" s="5"/>
    </row>
    <row r="2517" spans="1:1" x14ac:dyDescent="0.55000000000000004">
      <c r="A2517" s="5"/>
    </row>
    <row r="2518" spans="1:1" x14ac:dyDescent="0.55000000000000004">
      <c r="A2518" s="5"/>
    </row>
    <row r="2519" spans="1:1" x14ac:dyDescent="0.55000000000000004">
      <c r="A2519" s="5"/>
    </row>
    <row r="2520" spans="1:1" x14ac:dyDescent="0.55000000000000004">
      <c r="A2520" s="5"/>
    </row>
    <row r="2521" spans="1:1" x14ac:dyDescent="0.55000000000000004">
      <c r="A2521" s="5"/>
    </row>
    <row r="2522" spans="1:1" x14ac:dyDescent="0.55000000000000004">
      <c r="A2522" s="5"/>
    </row>
    <row r="2523" spans="1:1" x14ac:dyDescent="0.55000000000000004">
      <c r="A2523" s="5"/>
    </row>
    <row r="2524" spans="1:1" x14ac:dyDescent="0.55000000000000004">
      <c r="A2524" s="5"/>
    </row>
    <row r="2525" spans="1:1" x14ac:dyDescent="0.55000000000000004">
      <c r="A2525" s="5"/>
    </row>
    <row r="2526" spans="1:1" x14ac:dyDescent="0.55000000000000004">
      <c r="A2526" s="5"/>
    </row>
    <row r="2527" spans="1:1" x14ac:dyDescent="0.55000000000000004">
      <c r="A2527" s="5"/>
    </row>
    <row r="2528" spans="1:1" x14ac:dyDescent="0.55000000000000004">
      <c r="A2528" s="5"/>
    </row>
    <row r="2529" spans="1:1" x14ac:dyDescent="0.55000000000000004">
      <c r="A2529" s="5"/>
    </row>
    <row r="2530" spans="1:1" x14ac:dyDescent="0.55000000000000004">
      <c r="A2530" s="5"/>
    </row>
    <row r="2531" spans="1:1" x14ac:dyDescent="0.55000000000000004">
      <c r="A2531" s="5"/>
    </row>
    <row r="2532" spans="1:1" x14ac:dyDescent="0.55000000000000004">
      <c r="A2532" s="5"/>
    </row>
    <row r="2533" spans="1:1" x14ac:dyDescent="0.55000000000000004">
      <c r="A2533" s="5"/>
    </row>
    <row r="2534" spans="1:1" x14ac:dyDescent="0.55000000000000004">
      <c r="A2534" s="5"/>
    </row>
    <row r="2535" spans="1:1" x14ac:dyDescent="0.55000000000000004">
      <c r="A2535" s="5"/>
    </row>
    <row r="2536" spans="1:1" x14ac:dyDescent="0.55000000000000004">
      <c r="A2536" s="5"/>
    </row>
    <row r="2537" spans="1:1" x14ac:dyDescent="0.55000000000000004">
      <c r="A2537" s="5"/>
    </row>
    <row r="2538" spans="1:1" x14ac:dyDescent="0.55000000000000004">
      <c r="A2538" s="5"/>
    </row>
    <row r="2539" spans="1:1" x14ac:dyDescent="0.55000000000000004">
      <c r="A2539" s="5"/>
    </row>
    <row r="2540" spans="1:1" x14ac:dyDescent="0.55000000000000004">
      <c r="A2540" s="5"/>
    </row>
    <row r="2541" spans="1:1" x14ac:dyDescent="0.55000000000000004">
      <c r="A2541" s="5"/>
    </row>
    <row r="2542" spans="1:1" x14ac:dyDescent="0.55000000000000004">
      <c r="A2542" s="5"/>
    </row>
    <row r="2543" spans="1:1" x14ac:dyDescent="0.55000000000000004">
      <c r="A2543" s="5"/>
    </row>
    <row r="2544" spans="1:1" x14ac:dyDescent="0.55000000000000004">
      <c r="A2544" s="5"/>
    </row>
    <row r="2545" spans="1:1" x14ac:dyDescent="0.55000000000000004">
      <c r="A2545" s="5"/>
    </row>
    <row r="2546" spans="1:1" x14ac:dyDescent="0.55000000000000004">
      <c r="A2546" s="5"/>
    </row>
    <row r="2547" spans="1:1" x14ac:dyDescent="0.55000000000000004">
      <c r="A2547" s="5"/>
    </row>
    <row r="2548" spans="1:1" x14ac:dyDescent="0.55000000000000004">
      <c r="A2548" s="5"/>
    </row>
    <row r="2549" spans="1:1" x14ac:dyDescent="0.55000000000000004">
      <c r="A2549" s="5"/>
    </row>
    <row r="2550" spans="1:1" x14ac:dyDescent="0.55000000000000004">
      <c r="A2550" s="5"/>
    </row>
    <row r="2551" spans="1:1" x14ac:dyDescent="0.55000000000000004">
      <c r="A2551" s="5"/>
    </row>
    <row r="2552" spans="1:1" x14ac:dyDescent="0.55000000000000004">
      <c r="A2552" s="5"/>
    </row>
    <row r="2553" spans="1:1" x14ac:dyDescent="0.55000000000000004">
      <c r="A2553" s="5"/>
    </row>
    <row r="2554" spans="1:1" x14ac:dyDescent="0.55000000000000004">
      <c r="A2554" s="5"/>
    </row>
    <row r="2555" spans="1:1" x14ac:dyDescent="0.55000000000000004">
      <c r="A2555" s="5"/>
    </row>
    <row r="2556" spans="1:1" x14ac:dyDescent="0.55000000000000004">
      <c r="A2556" s="5"/>
    </row>
    <row r="2557" spans="1:1" x14ac:dyDescent="0.55000000000000004">
      <c r="A2557" s="5"/>
    </row>
    <row r="2558" spans="1:1" x14ac:dyDescent="0.55000000000000004">
      <c r="A2558" s="5"/>
    </row>
    <row r="2559" spans="1:1" x14ac:dyDescent="0.55000000000000004">
      <c r="A2559" s="5"/>
    </row>
    <row r="2560" spans="1:1" x14ac:dyDescent="0.55000000000000004">
      <c r="A2560" s="5"/>
    </row>
    <row r="2561" spans="1:1" x14ac:dyDescent="0.55000000000000004">
      <c r="A2561" s="5"/>
    </row>
    <row r="2562" spans="1:1" x14ac:dyDescent="0.55000000000000004">
      <c r="A2562" s="5"/>
    </row>
    <row r="2563" spans="1:1" x14ac:dyDescent="0.55000000000000004">
      <c r="A2563" s="5"/>
    </row>
    <row r="2564" spans="1:1" x14ac:dyDescent="0.55000000000000004">
      <c r="A2564" s="5"/>
    </row>
    <row r="2565" spans="1:1" x14ac:dyDescent="0.55000000000000004">
      <c r="A2565" s="5"/>
    </row>
    <row r="2566" spans="1:1" x14ac:dyDescent="0.55000000000000004">
      <c r="A2566" s="5"/>
    </row>
    <row r="2567" spans="1:1" x14ac:dyDescent="0.55000000000000004">
      <c r="A2567" s="5"/>
    </row>
    <row r="2568" spans="1:1" x14ac:dyDescent="0.55000000000000004">
      <c r="A2568" s="5"/>
    </row>
    <row r="2569" spans="1:1" x14ac:dyDescent="0.55000000000000004">
      <c r="A2569" s="5"/>
    </row>
    <row r="2570" spans="1:1" x14ac:dyDescent="0.55000000000000004">
      <c r="A2570" s="5"/>
    </row>
    <row r="2571" spans="1:1" x14ac:dyDescent="0.55000000000000004">
      <c r="A2571" s="5"/>
    </row>
    <row r="2572" spans="1:1" x14ac:dyDescent="0.55000000000000004">
      <c r="A2572" s="5"/>
    </row>
    <row r="2573" spans="1:1" x14ac:dyDescent="0.55000000000000004">
      <c r="A2573" s="5"/>
    </row>
    <row r="2574" spans="1:1" x14ac:dyDescent="0.55000000000000004">
      <c r="A2574" s="5"/>
    </row>
    <row r="2575" spans="1:1" x14ac:dyDescent="0.55000000000000004">
      <c r="A2575" s="5"/>
    </row>
    <row r="2576" spans="1:1" x14ac:dyDescent="0.55000000000000004">
      <c r="A2576" s="5"/>
    </row>
    <row r="2577" spans="1:1" x14ac:dyDescent="0.55000000000000004">
      <c r="A2577" s="5"/>
    </row>
    <row r="2578" spans="1:1" x14ac:dyDescent="0.55000000000000004">
      <c r="A2578" s="5"/>
    </row>
    <row r="2579" spans="1:1" x14ac:dyDescent="0.55000000000000004">
      <c r="A2579" s="5"/>
    </row>
    <row r="2580" spans="1:1" x14ac:dyDescent="0.55000000000000004">
      <c r="A2580" s="5"/>
    </row>
    <row r="2581" spans="1:1" x14ac:dyDescent="0.55000000000000004">
      <c r="A2581" s="5"/>
    </row>
    <row r="2582" spans="1:1" x14ac:dyDescent="0.55000000000000004">
      <c r="A2582" s="5"/>
    </row>
    <row r="2583" spans="1:1" x14ac:dyDescent="0.55000000000000004">
      <c r="A2583" s="5"/>
    </row>
    <row r="2584" spans="1:1" x14ac:dyDescent="0.55000000000000004">
      <c r="A2584" s="5"/>
    </row>
    <row r="2585" spans="1:1" x14ac:dyDescent="0.55000000000000004">
      <c r="A2585" s="5"/>
    </row>
    <row r="2586" spans="1:1" x14ac:dyDescent="0.55000000000000004">
      <c r="A2586" s="5"/>
    </row>
    <row r="2587" spans="1:1" x14ac:dyDescent="0.55000000000000004">
      <c r="A2587" s="5"/>
    </row>
    <row r="2588" spans="1:1" x14ac:dyDescent="0.55000000000000004">
      <c r="A2588" s="5"/>
    </row>
    <row r="2589" spans="1:1" x14ac:dyDescent="0.55000000000000004">
      <c r="A2589" s="5"/>
    </row>
    <row r="2590" spans="1:1" x14ac:dyDescent="0.55000000000000004">
      <c r="A2590" s="5"/>
    </row>
    <row r="2591" spans="1:1" x14ac:dyDescent="0.55000000000000004">
      <c r="A2591" s="5"/>
    </row>
    <row r="2592" spans="1:1" x14ac:dyDescent="0.55000000000000004">
      <c r="A2592" s="5"/>
    </row>
    <row r="2593" spans="1:1" x14ac:dyDescent="0.55000000000000004">
      <c r="A2593" s="5"/>
    </row>
    <row r="2594" spans="1:1" x14ac:dyDescent="0.55000000000000004">
      <c r="A2594" s="5"/>
    </row>
    <row r="2595" spans="1:1" x14ac:dyDescent="0.55000000000000004">
      <c r="A2595" s="5"/>
    </row>
    <row r="2596" spans="1:1" x14ac:dyDescent="0.55000000000000004">
      <c r="A2596" s="5"/>
    </row>
    <row r="2597" spans="1:1" x14ac:dyDescent="0.55000000000000004">
      <c r="A2597" s="5"/>
    </row>
    <row r="2598" spans="1:1" x14ac:dyDescent="0.55000000000000004">
      <c r="A2598" s="5"/>
    </row>
    <row r="2599" spans="1:1" x14ac:dyDescent="0.55000000000000004">
      <c r="A2599" s="5"/>
    </row>
    <row r="2600" spans="1:1" x14ac:dyDescent="0.55000000000000004">
      <c r="A2600" s="5"/>
    </row>
    <row r="2601" spans="1:1" x14ac:dyDescent="0.55000000000000004">
      <c r="A2601" s="5"/>
    </row>
    <row r="2602" spans="1:1" x14ac:dyDescent="0.55000000000000004">
      <c r="A2602" s="5"/>
    </row>
    <row r="2603" spans="1:1" x14ac:dyDescent="0.55000000000000004">
      <c r="A2603" s="5"/>
    </row>
    <row r="2604" spans="1:1" x14ac:dyDescent="0.55000000000000004">
      <c r="A2604" s="5"/>
    </row>
    <row r="2605" spans="1:1" x14ac:dyDescent="0.55000000000000004">
      <c r="A2605" s="5"/>
    </row>
    <row r="2606" spans="1:1" x14ac:dyDescent="0.55000000000000004">
      <c r="A2606" s="5"/>
    </row>
    <row r="2607" spans="1:1" x14ac:dyDescent="0.55000000000000004">
      <c r="A2607" s="5"/>
    </row>
    <row r="2608" spans="1:1" x14ac:dyDescent="0.55000000000000004">
      <c r="A2608" s="5"/>
    </row>
    <row r="2609" spans="1:1" x14ac:dyDescent="0.55000000000000004">
      <c r="A2609" s="5"/>
    </row>
    <row r="2610" spans="1:1" x14ac:dyDescent="0.55000000000000004">
      <c r="A2610" s="5"/>
    </row>
    <row r="2611" spans="1:1" x14ac:dyDescent="0.55000000000000004">
      <c r="A2611" s="5"/>
    </row>
    <row r="2612" spans="1:1" x14ac:dyDescent="0.55000000000000004">
      <c r="A2612" s="5"/>
    </row>
    <row r="2613" spans="1:1" x14ac:dyDescent="0.55000000000000004">
      <c r="A2613" s="5"/>
    </row>
    <row r="2614" spans="1:1" x14ac:dyDescent="0.55000000000000004">
      <c r="A2614" s="5"/>
    </row>
    <row r="2615" spans="1:1" x14ac:dyDescent="0.55000000000000004">
      <c r="A2615" s="5"/>
    </row>
    <row r="2616" spans="1:1" x14ac:dyDescent="0.55000000000000004">
      <c r="A2616" s="5"/>
    </row>
    <row r="2617" spans="1:1" x14ac:dyDescent="0.55000000000000004">
      <c r="A2617" s="5"/>
    </row>
    <row r="2618" spans="1:1" x14ac:dyDescent="0.55000000000000004">
      <c r="A2618" s="5"/>
    </row>
    <row r="2619" spans="1:1" x14ac:dyDescent="0.55000000000000004">
      <c r="A2619" s="5"/>
    </row>
    <row r="2620" spans="1:1" x14ac:dyDescent="0.55000000000000004">
      <c r="A2620" s="5"/>
    </row>
    <row r="2621" spans="1:1" x14ac:dyDescent="0.55000000000000004">
      <c r="A2621" s="5"/>
    </row>
    <row r="2622" spans="1:1" x14ac:dyDescent="0.55000000000000004">
      <c r="A2622" s="5"/>
    </row>
    <row r="2623" spans="1:1" x14ac:dyDescent="0.55000000000000004">
      <c r="A2623" s="5"/>
    </row>
    <row r="2624" spans="1:1" x14ac:dyDescent="0.55000000000000004">
      <c r="A2624" s="5"/>
    </row>
    <row r="2625" spans="1:1" x14ac:dyDescent="0.55000000000000004">
      <c r="A2625" s="5"/>
    </row>
    <row r="2626" spans="1:1" x14ac:dyDescent="0.55000000000000004">
      <c r="A2626" s="5"/>
    </row>
    <row r="2627" spans="1:1" x14ac:dyDescent="0.55000000000000004">
      <c r="A2627" s="5"/>
    </row>
    <row r="2628" spans="1:1" x14ac:dyDescent="0.55000000000000004">
      <c r="A2628" s="5"/>
    </row>
    <row r="2629" spans="1:1" x14ac:dyDescent="0.55000000000000004">
      <c r="A2629" s="5"/>
    </row>
    <row r="2630" spans="1:1" x14ac:dyDescent="0.55000000000000004">
      <c r="A2630" s="5"/>
    </row>
    <row r="2631" spans="1:1" x14ac:dyDescent="0.55000000000000004">
      <c r="A2631" s="5"/>
    </row>
    <row r="2632" spans="1:1" x14ac:dyDescent="0.55000000000000004">
      <c r="A2632" s="5"/>
    </row>
    <row r="2633" spans="1:1" x14ac:dyDescent="0.55000000000000004">
      <c r="A2633" s="5"/>
    </row>
    <row r="2634" spans="1:1" x14ac:dyDescent="0.55000000000000004">
      <c r="A2634" s="5"/>
    </row>
    <row r="2635" spans="1:1" x14ac:dyDescent="0.55000000000000004">
      <c r="A2635" s="5"/>
    </row>
    <row r="2636" spans="1:1" x14ac:dyDescent="0.55000000000000004">
      <c r="A2636" s="5"/>
    </row>
    <row r="2637" spans="1:1" x14ac:dyDescent="0.55000000000000004">
      <c r="A2637" s="5"/>
    </row>
    <row r="2638" spans="1:1" x14ac:dyDescent="0.55000000000000004">
      <c r="A2638" s="5"/>
    </row>
    <row r="2639" spans="1:1" x14ac:dyDescent="0.55000000000000004">
      <c r="A2639" s="5"/>
    </row>
    <row r="2640" spans="1:1" x14ac:dyDescent="0.55000000000000004">
      <c r="A2640" s="5"/>
    </row>
    <row r="2641" spans="1:1" x14ac:dyDescent="0.55000000000000004">
      <c r="A2641" s="5"/>
    </row>
    <row r="2642" spans="1:1" x14ac:dyDescent="0.55000000000000004">
      <c r="A2642" s="5"/>
    </row>
    <row r="2643" spans="1:1" x14ac:dyDescent="0.55000000000000004">
      <c r="A2643" s="5"/>
    </row>
    <row r="2644" spans="1:1" x14ac:dyDescent="0.55000000000000004">
      <c r="A2644" s="5"/>
    </row>
    <row r="2645" spans="1:1" x14ac:dyDescent="0.55000000000000004">
      <c r="A2645" s="5"/>
    </row>
    <row r="2646" spans="1:1" x14ac:dyDescent="0.55000000000000004">
      <c r="A2646" s="5"/>
    </row>
    <row r="2647" spans="1:1" x14ac:dyDescent="0.55000000000000004">
      <c r="A2647" s="5"/>
    </row>
    <row r="2648" spans="1:1" x14ac:dyDescent="0.55000000000000004">
      <c r="A2648" s="5"/>
    </row>
    <row r="2649" spans="1:1" x14ac:dyDescent="0.55000000000000004">
      <c r="A2649" s="5"/>
    </row>
    <row r="2650" spans="1:1" x14ac:dyDescent="0.55000000000000004">
      <c r="A2650" s="5"/>
    </row>
    <row r="2651" spans="1:1" x14ac:dyDescent="0.55000000000000004">
      <c r="A2651" s="5"/>
    </row>
    <row r="2652" spans="1:1" x14ac:dyDescent="0.55000000000000004">
      <c r="A2652" s="5"/>
    </row>
    <row r="2653" spans="1:1" x14ac:dyDescent="0.55000000000000004">
      <c r="A2653" s="5"/>
    </row>
    <row r="2654" spans="1:1" x14ac:dyDescent="0.55000000000000004">
      <c r="A2654" s="5"/>
    </row>
    <row r="2655" spans="1:1" x14ac:dyDescent="0.55000000000000004">
      <c r="A2655" s="5"/>
    </row>
    <row r="2656" spans="1:1" x14ac:dyDescent="0.55000000000000004">
      <c r="A2656" s="5"/>
    </row>
    <row r="2657" spans="1:1" x14ac:dyDescent="0.55000000000000004">
      <c r="A2657" s="5"/>
    </row>
    <row r="2658" spans="1:1" x14ac:dyDescent="0.55000000000000004">
      <c r="A2658" s="5"/>
    </row>
    <row r="2659" spans="1:1" x14ac:dyDescent="0.55000000000000004">
      <c r="A2659" s="5"/>
    </row>
    <row r="2660" spans="1:1" x14ac:dyDescent="0.55000000000000004">
      <c r="A2660" s="5"/>
    </row>
    <row r="2661" spans="1:1" x14ac:dyDescent="0.55000000000000004">
      <c r="A2661" s="5"/>
    </row>
    <row r="2662" spans="1:1" x14ac:dyDescent="0.55000000000000004">
      <c r="A2662" s="5"/>
    </row>
    <row r="2663" spans="1:1" x14ac:dyDescent="0.55000000000000004">
      <c r="A2663" s="5"/>
    </row>
    <row r="2664" spans="1:1" x14ac:dyDescent="0.55000000000000004">
      <c r="A2664" s="5"/>
    </row>
    <row r="2665" spans="1:1" x14ac:dyDescent="0.55000000000000004">
      <c r="A2665" s="5"/>
    </row>
    <row r="2666" spans="1:1" x14ac:dyDescent="0.55000000000000004">
      <c r="A2666" s="5"/>
    </row>
    <row r="2667" spans="1:1" x14ac:dyDescent="0.55000000000000004">
      <c r="A2667" s="5"/>
    </row>
    <row r="2668" spans="1:1" x14ac:dyDescent="0.55000000000000004">
      <c r="A2668" s="5"/>
    </row>
    <row r="2669" spans="1:1" x14ac:dyDescent="0.55000000000000004">
      <c r="A2669" s="5"/>
    </row>
    <row r="2670" spans="1:1" x14ac:dyDescent="0.55000000000000004">
      <c r="A2670" s="5"/>
    </row>
    <row r="2671" spans="1:1" x14ac:dyDescent="0.55000000000000004">
      <c r="A2671" s="5"/>
    </row>
    <row r="2672" spans="1:1" x14ac:dyDescent="0.55000000000000004">
      <c r="A2672" s="5"/>
    </row>
    <row r="2673" spans="1:1" x14ac:dyDescent="0.55000000000000004">
      <c r="A2673" s="5"/>
    </row>
    <row r="2674" spans="1:1" x14ac:dyDescent="0.55000000000000004">
      <c r="A2674" s="5"/>
    </row>
    <row r="2675" spans="1:1" x14ac:dyDescent="0.55000000000000004">
      <c r="A2675" s="5"/>
    </row>
    <row r="2676" spans="1:1" x14ac:dyDescent="0.55000000000000004">
      <c r="A2676" s="5"/>
    </row>
    <row r="2677" spans="1:1" x14ac:dyDescent="0.55000000000000004">
      <c r="A2677" s="5"/>
    </row>
    <row r="2678" spans="1:1" x14ac:dyDescent="0.55000000000000004">
      <c r="A2678" s="5"/>
    </row>
    <row r="2679" spans="1:1" x14ac:dyDescent="0.55000000000000004">
      <c r="A2679" s="5"/>
    </row>
    <row r="2680" spans="1:1" x14ac:dyDescent="0.55000000000000004">
      <c r="A2680" s="5"/>
    </row>
    <row r="2681" spans="1:1" x14ac:dyDescent="0.55000000000000004">
      <c r="A2681" s="5"/>
    </row>
    <row r="2682" spans="1:1" x14ac:dyDescent="0.55000000000000004">
      <c r="A2682" s="5"/>
    </row>
    <row r="2683" spans="1:1" x14ac:dyDescent="0.55000000000000004">
      <c r="A2683" s="5"/>
    </row>
    <row r="2684" spans="1:1" x14ac:dyDescent="0.55000000000000004">
      <c r="A2684" s="5"/>
    </row>
    <row r="2685" spans="1:1" x14ac:dyDescent="0.55000000000000004">
      <c r="A2685" s="5"/>
    </row>
    <row r="2686" spans="1:1" x14ac:dyDescent="0.55000000000000004">
      <c r="A2686" s="5"/>
    </row>
    <row r="2687" spans="1:1" x14ac:dyDescent="0.55000000000000004">
      <c r="A2687" s="5"/>
    </row>
    <row r="2688" spans="1:1" x14ac:dyDescent="0.55000000000000004">
      <c r="A2688" s="5"/>
    </row>
    <row r="2689" spans="1:1" x14ac:dyDescent="0.55000000000000004">
      <c r="A2689" s="5"/>
    </row>
    <row r="2690" spans="1:1" x14ac:dyDescent="0.55000000000000004">
      <c r="A2690" s="5"/>
    </row>
    <row r="2691" spans="1:1" x14ac:dyDescent="0.55000000000000004">
      <c r="A2691" s="5"/>
    </row>
    <row r="2692" spans="1:1" x14ac:dyDescent="0.55000000000000004">
      <c r="A2692" s="5"/>
    </row>
    <row r="2693" spans="1:1" x14ac:dyDescent="0.55000000000000004">
      <c r="A2693" s="5"/>
    </row>
    <row r="2694" spans="1:1" x14ac:dyDescent="0.55000000000000004">
      <c r="A2694" s="5"/>
    </row>
    <row r="2695" spans="1:1" x14ac:dyDescent="0.55000000000000004">
      <c r="A2695" s="5"/>
    </row>
    <row r="2696" spans="1:1" x14ac:dyDescent="0.55000000000000004">
      <c r="A2696" s="5"/>
    </row>
    <row r="2697" spans="1:1" x14ac:dyDescent="0.55000000000000004">
      <c r="A2697" s="5"/>
    </row>
    <row r="2698" spans="1:1" x14ac:dyDescent="0.55000000000000004">
      <c r="A2698" s="5"/>
    </row>
    <row r="2699" spans="1:1" x14ac:dyDescent="0.55000000000000004">
      <c r="A2699" s="5"/>
    </row>
    <row r="2700" spans="1:1" x14ac:dyDescent="0.55000000000000004">
      <c r="A2700" s="5"/>
    </row>
    <row r="2701" spans="1:1" x14ac:dyDescent="0.55000000000000004">
      <c r="A2701" s="5"/>
    </row>
    <row r="2702" spans="1:1" x14ac:dyDescent="0.55000000000000004">
      <c r="A2702" s="5"/>
    </row>
    <row r="2703" spans="1:1" x14ac:dyDescent="0.55000000000000004">
      <c r="A2703" s="5"/>
    </row>
    <row r="2704" spans="1:1" x14ac:dyDescent="0.55000000000000004">
      <c r="A2704" s="5"/>
    </row>
    <row r="2705" spans="1:1" x14ac:dyDescent="0.55000000000000004">
      <c r="A2705" s="5"/>
    </row>
    <row r="2706" spans="1:1" x14ac:dyDescent="0.55000000000000004">
      <c r="A2706" s="5"/>
    </row>
    <row r="2707" spans="1:1" x14ac:dyDescent="0.55000000000000004">
      <c r="A2707" s="5"/>
    </row>
    <row r="2708" spans="1:1" x14ac:dyDescent="0.55000000000000004">
      <c r="A2708" s="5"/>
    </row>
    <row r="2709" spans="1:1" x14ac:dyDescent="0.55000000000000004">
      <c r="A2709" s="5"/>
    </row>
    <row r="2710" spans="1:1" x14ac:dyDescent="0.55000000000000004">
      <c r="A2710" s="5"/>
    </row>
    <row r="2711" spans="1:1" x14ac:dyDescent="0.55000000000000004">
      <c r="A2711" s="5"/>
    </row>
    <row r="2712" spans="1:1" x14ac:dyDescent="0.55000000000000004">
      <c r="A2712" s="5"/>
    </row>
    <row r="2713" spans="1:1" x14ac:dyDescent="0.55000000000000004">
      <c r="A2713" s="5"/>
    </row>
    <row r="2714" spans="1:1" x14ac:dyDescent="0.55000000000000004">
      <c r="A2714" s="5"/>
    </row>
    <row r="2715" spans="1:1" x14ac:dyDescent="0.55000000000000004">
      <c r="A2715" s="5"/>
    </row>
    <row r="2716" spans="1:1" x14ac:dyDescent="0.55000000000000004">
      <c r="A2716" s="5"/>
    </row>
    <row r="2717" spans="1:1" x14ac:dyDescent="0.55000000000000004">
      <c r="A2717" s="5"/>
    </row>
    <row r="2718" spans="1:1" x14ac:dyDescent="0.55000000000000004">
      <c r="A2718" s="5"/>
    </row>
    <row r="2719" spans="1:1" x14ac:dyDescent="0.55000000000000004">
      <c r="A2719" s="5"/>
    </row>
    <row r="2720" spans="1:1" x14ac:dyDescent="0.55000000000000004">
      <c r="A2720" s="5"/>
    </row>
    <row r="2721" spans="1:1" x14ac:dyDescent="0.55000000000000004">
      <c r="A2721" s="5"/>
    </row>
    <row r="2722" spans="1:1" x14ac:dyDescent="0.55000000000000004">
      <c r="A2722" s="5"/>
    </row>
    <row r="2723" spans="1:1" x14ac:dyDescent="0.55000000000000004">
      <c r="A2723" s="5"/>
    </row>
    <row r="2724" spans="1:1" x14ac:dyDescent="0.55000000000000004">
      <c r="A2724" s="5"/>
    </row>
    <row r="2725" spans="1:1" x14ac:dyDescent="0.55000000000000004">
      <c r="A2725" s="5"/>
    </row>
    <row r="2726" spans="1:1" x14ac:dyDescent="0.55000000000000004">
      <c r="A2726" s="5"/>
    </row>
    <row r="2727" spans="1:1" x14ac:dyDescent="0.55000000000000004">
      <c r="A2727" s="5"/>
    </row>
    <row r="2728" spans="1:1" x14ac:dyDescent="0.55000000000000004">
      <c r="A2728" s="5"/>
    </row>
    <row r="2729" spans="1:1" x14ac:dyDescent="0.55000000000000004">
      <c r="A2729" s="5"/>
    </row>
    <row r="2730" spans="1:1" x14ac:dyDescent="0.55000000000000004">
      <c r="A2730" s="5"/>
    </row>
    <row r="2731" spans="1:1" x14ac:dyDescent="0.55000000000000004">
      <c r="A2731" s="5"/>
    </row>
    <row r="2732" spans="1:1" x14ac:dyDescent="0.55000000000000004">
      <c r="A2732" s="5"/>
    </row>
    <row r="2733" spans="1:1" x14ac:dyDescent="0.55000000000000004">
      <c r="A2733" s="5"/>
    </row>
    <row r="2734" spans="1:1" x14ac:dyDescent="0.55000000000000004">
      <c r="A2734" s="5"/>
    </row>
    <row r="2735" spans="1:1" x14ac:dyDescent="0.55000000000000004">
      <c r="A2735" s="5"/>
    </row>
    <row r="2736" spans="1:1" x14ac:dyDescent="0.55000000000000004">
      <c r="A2736" s="5"/>
    </row>
    <row r="2737" spans="1:1" x14ac:dyDescent="0.55000000000000004">
      <c r="A2737" s="5"/>
    </row>
    <row r="2738" spans="1:1" x14ac:dyDescent="0.55000000000000004">
      <c r="A2738" s="5"/>
    </row>
    <row r="2739" spans="1:1" x14ac:dyDescent="0.55000000000000004">
      <c r="A2739" s="5"/>
    </row>
    <row r="2740" spans="1:1" x14ac:dyDescent="0.55000000000000004">
      <c r="A2740" s="5"/>
    </row>
    <row r="2741" spans="1:1" x14ac:dyDescent="0.55000000000000004">
      <c r="A2741" s="5"/>
    </row>
    <row r="2742" spans="1:1" x14ac:dyDescent="0.55000000000000004">
      <c r="A2742" s="5"/>
    </row>
    <row r="2743" spans="1:1" x14ac:dyDescent="0.55000000000000004">
      <c r="A2743" s="5"/>
    </row>
    <row r="2744" spans="1:1" x14ac:dyDescent="0.55000000000000004">
      <c r="A2744" s="5"/>
    </row>
    <row r="2745" spans="1:1" x14ac:dyDescent="0.55000000000000004">
      <c r="A2745" s="5"/>
    </row>
    <row r="2746" spans="1:1" x14ac:dyDescent="0.55000000000000004">
      <c r="A2746" s="5"/>
    </row>
    <row r="2747" spans="1:1" x14ac:dyDescent="0.55000000000000004">
      <c r="A2747" s="5"/>
    </row>
    <row r="2748" spans="1:1" x14ac:dyDescent="0.55000000000000004">
      <c r="A2748" s="5"/>
    </row>
    <row r="2749" spans="1:1" x14ac:dyDescent="0.55000000000000004">
      <c r="A2749" s="5"/>
    </row>
    <row r="2750" spans="1:1" x14ac:dyDescent="0.55000000000000004">
      <c r="A2750" s="5"/>
    </row>
    <row r="2751" spans="1:1" x14ac:dyDescent="0.55000000000000004">
      <c r="A2751" s="5"/>
    </row>
    <row r="2752" spans="1:1" x14ac:dyDescent="0.55000000000000004">
      <c r="A2752" s="5"/>
    </row>
    <row r="2753" spans="1:1" x14ac:dyDescent="0.55000000000000004">
      <c r="A2753" s="5"/>
    </row>
    <row r="2754" spans="1:1" x14ac:dyDescent="0.55000000000000004">
      <c r="A2754" s="5"/>
    </row>
    <row r="2755" spans="1:1" x14ac:dyDescent="0.55000000000000004">
      <c r="A2755" s="5"/>
    </row>
    <row r="2756" spans="1:1" x14ac:dyDescent="0.55000000000000004">
      <c r="A2756" s="5"/>
    </row>
    <row r="2757" spans="1:1" x14ac:dyDescent="0.55000000000000004">
      <c r="A2757" s="5"/>
    </row>
    <row r="2758" spans="1:1" x14ac:dyDescent="0.55000000000000004">
      <c r="A2758" s="5"/>
    </row>
    <row r="2759" spans="1:1" x14ac:dyDescent="0.55000000000000004">
      <c r="A2759" s="5"/>
    </row>
    <row r="2760" spans="1:1" x14ac:dyDescent="0.55000000000000004">
      <c r="A2760" s="5"/>
    </row>
    <row r="2761" spans="1:1" x14ac:dyDescent="0.55000000000000004">
      <c r="A2761" s="5"/>
    </row>
    <row r="2762" spans="1:1" x14ac:dyDescent="0.55000000000000004">
      <c r="A2762" s="5"/>
    </row>
    <row r="2763" spans="1:1" x14ac:dyDescent="0.55000000000000004">
      <c r="A2763" s="5"/>
    </row>
    <row r="2764" spans="1:1" x14ac:dyDescent="0.55000000000000004">
      <c r="A2764" s="5"/>
    </row>
    <row r="2765" spans="1:1" x14ac:dyDescent="0.55000000000000004">
      <c r="A2765" s="5"/>
    </row>
    <row r="2766" spans="1:1" x14ac:dyDescent="0.55000000000000004">
      <c r="A2766" s="5"/>
    </row>
    <row r="2767" spans="1:1" x14ac:dyDescent="0.55000000000000004">
      <c r="A2767" s="5"/>
    </row>
    <row r="2768" spans="1:1" x14ac:dyDescent="0.55000000000000004">
      <c r="A2768" s="5"/>
    </row>
    <row r="2769" spans="1:1" x14ac:dyDescent="0.55000000000000004">
      <c r="A2769" s="5"/>
    </row>
    <row r="2770" spans="1:1" x14ac:dyDescent="0.55000000000000004">
      <c r="A2770" s="5"/>
    </row>
    <row r="2771" spans="1:1" x14ac:dyDescent="0.55000000000000004">
      <c r="A2771" s="5"/>
    </row>
    <row r="2772" spans="1:1" x14ac:dyDescent="0.55000000000000004">
      <c r="A2772" s="5"/>
    </row>
    <row r="2773" spans="1:1" x14ac:dyDescent="0.55000000000000004">
      <c r="A2773" s="5"/>
    </row>
    <row r="2774" spans="1:1" x14ac:dyDescent="0.55000000000000004">
      <c r="A2774" s="5"/>
    </row>
    <row r="2775" spans="1:1" x14ac:dyDescent="0.55000000000000004">
      <c r="A2775" s="5"/>
    </row>
    <row r="2776" spans="1:1" x14ac:dyDescent="0.55000000000000004">
      <c r="A2776" s="5"/>
    </row>
    <row r="2777" spans="1:1" x14ac:dyDescent="0.55000000000000004">
      <c r="A2777" s="5"/>
    </row>
    <row r="2778" spans="1:1" x14ac:dyDescent="0.55000000000000004">
      <c r="A2778" s="5"/>
    </row>
    <row r="2779" spans="1:1" x14ac:dyDescent="0.55000000000000004">
      <c r="A2779" s="5"/>
    </row>
    <row r="2780" spans="1:1" x14ac:dyDescent="0.55000000000000004">
      <c r="A2780" s="5"/>
    </row>
    <row r="2781" spans="1:1" x14ac:dyDescent="0.55000000000000004">
      <c r="A2781" s="5"/>
    </row>
    <row r="2782" spans="1:1" x14ac:dyDescent="0.55000000000000004">
      <c r="A2782" s="5"/>
    </row>
    <row r="2783" spans="1:1" x14ac:dyDescent="0.55000000000000004">
      <c r="A2783" s="5"/>
    </row>
    <row r="2784" spans="1:1" x14ac:dyDescent="0.55000000000000004">
      <c r="A2784" s="5"/>
    </row>
    <row r="2785" spans="1:1" x14ac:dyDescent="0.55000000000000004">
      <c r="A2785" s="5"/>
    </row>
    <row r="2786" spans="1:1" x14ac:dyDescent="0.55000000000000004">
      <c r="A2786" s="5"/>
    </row>
    <row r="2787" spans="1:1" x14ac:dyDescent="0.55000000000000004">
      <c r="A2787" s="5"/>
    </row>
    <row r="2788" spans="1:1" x14ac:dyDescent="0.55000000000000004">
      <c r="A2788" s="5"/>
    </row>
    <row r="2789" spans="1:1" x14ac:dyDescent="0.55000000000000004">
      <c r="A2789" s="5"/>
    </row>
    <row r="2790" spans="1:1" x14ac:dyDescent="0.55000000000000004">
      <c r="A2790" s="5"/>
    </row>
    <row r="2791" spans="1:1" x14ac:dyDescent="0.55000000000000004">
      <c r="A2791" s="5"/>
    </row>
    <row r="2792" spans="1:1" x14ac:dyDescent="0.55000000000000004">
      <c r="A2792" s="5"/>
    </row>
    <row r="2793" spans="1:1" x14ac:dyDescent="0.55000000000000004">
      <c r="A2793" s="5"/>
    </row>
    <row r="2794" spans="1:1" x14ac:dyDescent="0.55000000000000004">
      <c r="A2794" s="5"/>
    </row>
    <row r="2795" spans="1:1" x14ac:dyDescent="0.55000000000000004">
      <c r="A2795" s="5"/>
    </row>
    <row r="2796" spans="1:1" x14ac:dyDescent="0.55000000000000004">
      <c r="A2796" s="5"/>
    </row>
    <row r="2797" spans="1:1" x14ac:dyDescent="0.55000000000000004">
      <c r="A2797" s="5"/>
    </row>
    <row r="2798" spans="1:1" x14ac:dyDescent="0.55000000000000004">
      <c r="A2798" s="5"/>
    </row>
    <row r="2799" spans="1:1" x14ac:dyDescent="0.55000000000000004">
      <c r="A2799" s="5"/>
    </row>
    <row r="2800" spans="1:1" x14ac:dyDescent="0.55000000000000004">
      <c r="A2800" s="5"/>
    </row>
    <row r="2801" spans="1:1" x14ac:dyDescent="0.55000000000000004">
      <c r="A2801" s="5"/>
    </row>
    <row r="2802" spans="1:1" x14ac:dyDescent="0.55000000000000004">
      <c r="A2802" s="5"/>
    </row>
    <row r="2803" spans="1:1" x14ac:dyDescent="0.55000000000000004">
      <c r="A2803" s="5"/>
    </row>
    <row r="2804" spans="1:1" x14ac:dyDescent="0.55000000000000004">
      <c r="A2804" s="5"/>
    </row>
    <row r="2805" spans="1:1" x14ac:dyDescent="0.55000000000000004">
      <c r="A2805" s="5"/>
    </row>
    <row r="2806" spans="1:1" x14ac:dyDescent="0.55000000000000004">
      <c r="A2806" s="5"/>
    </row>
    <row r="2807" spans="1:1" x14ac:dyDescent="0.55000000000000004">
      <c r="A2807" s="5"/>
    </row>
    <row r="2808" spans="1:1" x14ac:dyDescent="0.55000000000000004">
      <c r="A2808" s="5"/>
    </row>
    <row r="2809" spans="1:1" x14ac:dyDescent="0.55000000000000004">
      <c r="A2809" s="5"/>
    </row>
    <row r="2810" spans="1:1" x14ac:dyDescent="0.55000000000000004">
      <c r="A2810" s="5"/>
    </row>
    <row r="2811" spans="1:1" x14ac:dyDescent="0.55000000000000004">
      <c r="A2811" s="5"/>
    </row>
    <row r="2812" spans="1:1" x14ac:dyDescent="0.55000000000000004">
      <c r="A2812" s="5"/>
    </row>
    <row r="2813" spans="1:1" x14ac:dyDescent="0.55000000000000004">
      <c r="A2813" s="5"/>
    </row>
    <row r="2814" spans="1:1" x14ac:dyDescent="0.55000000000000004">
      <c r="A2814" s="5"/>
    </row>
    <row r="2815" spans="1:1" x14ac:dyDescent="0.55000000000000004">
      <c r="A2815" s="5"/>
    </row>
    <row r="2816" spans="1:1" x14ac:dyDescent="0.55000000000000004">
      <c r="A2816" s="5"/>
    </row>
    <row r="2817" spans="1:1" x14ac:dyDescent="0.55000000000000004">
      <c r="A2817" s="5"/>
    </row>
    <row r="2818" spans="1:1" x14ac:dyDescent="0.55000000000000004">
      <c r="A2818" s="5"/>
    </row>
    <row r="2819" spans="1:1" x14ac:dyDescent="0.55000000000000004">
      <c r="A2819" s="5"/>
    </row>
    <row r="2820" spans="1:1" x14ac:dyDescent="0.55000000000000004">
      <c r="A2820" s="5"/>
    </row>
    <row r="2821" spans="1:1" x14ac:dyDescent="0.55000000000000004">
      <c r="A2821" s="5"/>
    </row>
    <row r="2822" spans="1:1" x14ac:dyDescent="0.55000000000000004">
      <c r="A2822" s="5"/>
    </row>
    <row r="2823" spans="1:1" x14ac:dyDescent="0.55000000000000004">
      <c r="A2823" s="5"/>
    </row>
    <row r="2824" spans="1:1" x14ac:dyDescent="0.55000000000000004">
      <c r="A2824" s="5"/>
    </row>
    <row r="2825" spans="1:1" x14ac:dyDescent="0.55000000000000004">
      <c r="A2825" s="5"/>
    </row>
    <row r="2826" spans="1:1" x14ac:dyDescent="0.55000000000000004">
      <c r="A2826" s="5"/>
    </row>
    <row r="2827" spans="1:1" x14ac:dyDescent="0.55000000000000004">
      <c r="A2827" s="5"/>
    </row>
    <row r="2828" spans="1:1" x14ac:dyDescent="0.55000000000000004">
      <c r="A2828" s="5"/>
    </row>
    <row r="2829" spans="1:1" x14ac:dyDescent="0.55000000000000004">
      <c r="A2829" s="5"/>
    </row>
    <row r="2830" spans="1:1" x14ac:dyDescent="0.55000000000000004">
      <c r="A2830" s="5"/>
    </row>
    <row r="2831" spans="1:1" x14ac:dyDescent="0.55000000000000004">
      <c r="A2831" s="5"/>
    </row>
    <row r="2832" spans="1:1" x14ac:dyDescent="0.55000000000000004">
      <c r="A2832" s="5"/>
    </row>
    <row r="2833" spans="1:1" x14ac:dyDescent="0.55000000000000004">
      <c r="A2833" s="5"/>
    </row>
    <row r="2834" spans="1:1" x14ac:dyDescent="0.55000000000000004">
      <c r="A2834" s="5"/>
    </row>
    <row r="2835" spans="1:1" x14ac:dyDescent="0.55000000000000004">
      <c r="A2835" s="5"/>
    </row>
    <row r="2836" spans="1:1" x14ac:dyDescent="0.55000000000000004">
      <c r="A2836" s="5"/>
    </row>
    <row r="2837" spans="1:1" x14ac:dyDescent="0.55000000000000004">
      <c r="A2837" s="5"/>
    </row>
    <row r="2838" spans="1:1" x14ac:dyDescent="0.55000000000000004">
      <c r="A2838" s="5"/>
    </row>
    <row r="2839" spans="1:1" x14ac:dyDescent="0.55000000000000004">
      <c r="A2839" s="5"/>
    </row>
    <row r="2840" spans="1:1" x14ac:dyDescent="0.55000000000000004">
      <c r="A2840" s="5"/>
    </row>
    <row r="2841" spans="1:1" x14ac:dyDescent="0.55000000000000004">
      <c r="A2841" s="5"/>
    </row>
    <row r="2842" spans="1:1" x14ac:dyDescent="0.55000000000000004">
      <c r="A2842" s="5"/>
    </row>
    <row r="2843" spans="1:1" x14ac:dyDescent="0.55000000000000004">
      <c r="A2843" s="5"/>
    </row>
    <row r="2844" spans="1:1" x14ac:dyDescent="0.55000000000000004">
      <c r="A2844" s="5"/>
    </row>
    <row r="2845" spans="1:1" x14ac:dyDescent="0.55000000000000004">
      <c r="A2845" s="5"/>
    </row>
    <row r="2846" spans="1:1" x14ac:dyDescent="0.55000000000000004">
      <c r="A2846" s="5"/>
    </row>
    <row r="2847" spans="1:1" x14ac:dyDescent="0.55000000000000004">
      <c r="A2847" s="5"/>
    </row>
    <row r="2848" spans="1:1" x14ac:dyDescent="0.55000000000000004">
      <c r="A2848" s="5"/>
    </row>
    <row r="2849" spans="1:1" x14ac:dyDescent="0.55000000000000004">
      <c r="A2849" s="5"/>
    </row>
    <row r="2850" spans="1:1" x14ac:dyDescent="0.55000000000000004">
      <c r="A2850" s="5"/>
    </row>
    <row r="2851" spans="1:1" x14ac:dyDescent="0.55000000000000004">
      <c r="A2851" s="5"/>
    </row>
    <row r="2852" spans="1:1" x14ac:dyDescent="0.55000000000000004">
      <c r="A2852" s="5"/>
    </row>
    <row r="2853" spans="1:1" x14ac:dyDescent="0.55000000000000004">
      <c r="A2853" s="5"/>
    </row>
    <row r="2854" spans="1:1" x14ac:dyDescent="0.55000000000000004">
      <c r="A2854" s="5"/>
    </row>
    <row r="2855" spans="1:1" x14ac:dyDescent="0.55000000000000004">
      <c r="A2855" s="5"/>
    </row>
    <row r="2856" spans="1:1" x14ac:dyDescent="0.55000000000000004">
      <c r="A2856" s="5"/>
    </row>
    <row r="2857" spans="1:1" x14ac:dyDescent="0.55000000000000004">
      <c r="A2857" s="5"/>
    </row>
    <row r="2858" spans="1:1" x14ac:dyDescent="0.55000000000000004">
      <c r="A2858" s="5"/>
    </row>
    <row r="2859" spans="1:1" x14ac:dyDescent="0.55000000000000004">
      <c r="A2859" s="5"/>
    </row>
    <row r="2860" spans="1:1" x14ac:dyDescent="0.55000000000000004">
      <c r="A2860" s="5"/>
    </row>
    <row r="2861" spans="1:1" x14ac:dyDescent="0.55000000000000004">
      <c r="A2861" s="5"/>
    </row>
    <row r="2862" spans="1:1" x14ac:dyDescent="0.55000000000000004">
      <c r="A2862" s="5"/>
    </row>
    <row r="2863" spans="1:1" x14ac:dyDescent="0.55000000000000004">
      <c r="A2863" s="5"/>
    </row>
    <row r="2864" spans="1:1" x14ac:dyDescent="0.55000000000000004">
      <c r="A2864" s="5"/>
    </row>
    <row r="2865" spans="1:1" x14ac:dyDescent="0.55000000000000004">
      <c r="A2865" s="5"/>
    </row>
    <row r="2866" spans="1:1" x14ac:dyDescent="0.55000000000000004">
      <c r="A2866" s="5"/>
    </row>
    <row r="2867" spans="1:1" x14ac:dyDescent="0.55000000000000004">
      <c r="A2867" s="5"/>
    </row>
    <row r="2868" spans="1:1" x14ac:dyDescent="0.55000000000000004">
      <c r="A2868" s="5"/>
    </row>
    <row r="2869" spans="1:1" x14ac:dyDescent="0.55000000000000004">
      <c r="A2869" s="5"/>
    </row>
    <row r="2870" spans="1:1" x14ac:dyDescent="0.55000000000000004">
      <c r="A2870" s="5"/>
    </row>
    <row r="2871" spans="1:1" x14ac:dyDescent="0.55000000000000004">
      <c r="A2871" s="5"/>
    </row>
    <row r="2872" spans="1:1" x14ac:dyDescent="0.55000000000000004">
      <c r="A2872" s="5"/>
    </row>
    <row r="2873" spans="1:1" x14ac:dyDescent="0.55000000000000004">
      <c r="A2873" s="5"/>
    </row>
    <row r="2874" spans="1:1" x14ac:dyDescent="0.55000000000000004">
      <c r="A2874" s="5"/>
    </row>
    <row r="2875" spans="1:1" x14ac:dyDescent="0.55000000000000004">
      <c r="A2875" s="5"/>
    </row>
    <row r="2876" spans="1:1" x14ac:dyDescent="0.55000000000000004">
      <c r="A2876" s="5"/>
    </row>
    <row r="2877" spans="1:1" x14ac:dyDescent="0.55000000000000004">
      <c r="A2877" s="5"/>
    </row>
    <row r="2878" spans="1:1" x14ac:dyDescent="0.55000000000000004">
      <c r="A2878" s="5"/>
    </row>
    <row r="2879" spans="1:1" x14ac:dyDescent="0.55000000000000004">
      <c r="A2879" s="5"/>
    </row>
    <row r="2880" spans="1:1" x14ac:dyDescent="0.55000000000000004">
      <c r="A2880" s="5"/>
    </row>
    <row r="2881" spans="1:1" x14ac:dyDescent="0.55000000000000004">
      <c r="A2881" s="5"/>
    </row>
    <row r="2882" spans="1:1" x14ac:dyDescent="0.55000000000000004">
      <c r="A2882" s="5"/>
    </row>
    <row r="2883" spans="1:1" x14ac:dyDescent="0.55000000000000004">
      <c r="A2883" s="5"/>
    </row>
    <row r="2884" spans="1:1" x14ac:dyDescent="0.55000000000000004">
      <c r="A2884" s="5"/>
    </row>
    <row r="2885" spans="1:1" x14ac:dyDescent="0.55000000000000004">
      <c r="A2885" s="5"/>
    </row>
    <row r="2886" spans="1:1" x14ac:dyDescent="0.55000000000000004">
      <c r="A2886" s="5"/>
    </row>
    <row r="2887" spans="1:1" x14ac:dyDescent="0.55000000000000004">
      <c r="A2887" s="5"/>
    </row>
    <row r="2888" spans="1:1" x14ac:dyDescent="0.55000000000000004">
      <c r="A2888" s="5"/>
    </row>
    <row r="2889" spans="1:1" x14ac:dyDescent="0.55000000000000004">
      <c r="A2889" s="5"/>
    </row>
    <row r="2890" spans="1:1" x14ac:dyDescent="0.55000000000000004">
      <c r="A2890" s="5"/>
    </row>
    <row r="2891" spans="1:1" x14ac:dyDescent="0.55000000000000004">
      <c r="A2891" s="5"/>
    </row>
    <row r="2892" spans="1:1" x14ac:dyDescent="0.55000000000000004">
      <c r="A2892" s="5"/>
    </row>
    <row r="2893" spans="1:1" x14ac:dyDescent="0.55000000000000004">
      <c r="A2893" s="5"/>
    </row>
    <row r="2894" spans="1:1" x14ac:dyDescent="0.55000000000000004">
      <c r="A2894" s="5"/>
    </row>
    <row r="2895" spans="1:1" x14ac:dyDescent="0.55000000000000004">
      <c r="A2895" s="5"/>
    </row>
    <row r="2896" spans="1:1" x14ac:dyDescent="0.55000000000000004">
      <c r="A2896" s="5"/>
    </row>
    <row r="2897" spans="1:1" x14ac:dyDescent="0.55000000000000004">
      <c r="A2897" s="5"/>
    </row>
    <row r="2898" spans="1:1" x14ac:dyDescent="0.55000000000000004">
      <c r="A2898" s="5"/>
    </row>
    <row r="2899" spans="1:1" x14ac:dyDescent="0.55000000000000004">
      <c r="A2899" s="5"/>
    </row>
    <row r="2900" spans="1:1" x14ac:dyDescent="0.55000000000000004">
      <c r="A2900" s="5"/>
    </row>
    <row r="2901" spans="1:1" x14ac:dyDescent="0.55000000000000004">
      <c r="A2901" s="5"/>
    </row>
    <row r="2902" spans="1:1" x14ac:dyDescent="0.55000000000000004">
      <c r="A2902" s="5"/>
    </row>
    <row r="2903" spans="1:1" x14ac:dyDescent="0.55000000000000004">
      <c r="A2903" s="5"/>
    </row>
    <row r="2904" spans="1:1" x14ac:dyDescent="0.55000000000000004">
      <c r="A2904" s="5"/>
    </row>
    <row r="2905" spans="1:1" x14ac:dyDescent="0.55000000000000004">
      <c r="A2905" s="5"/>
    </row>
    <row r="2906" spans="1:1" x14ac:dyDescent="0.55000000000000004">
      <c r="A2906" s="5"/>
    </row>
    <row r="2907" spans="1:1" x14ac:dyDescent="0.55000000000000004">
      <c r="A2907" s="5"/>
    </row>
    <row r="2908" spans="1:1" x14ac:dyDescent="0.55000000000000004">
      <c r="A2908" s="5"/>
    </row>
    <row r="2909" spans="1:1" x14ac:dyDescent="0.55000000000000004">
      <c r="A2909" s="5"/>
    </row>
    <row r="2910" spans="1:1" x14ac:dyDescent="0.55000000000000004">
      <c r="A2910" s="5"/>
    </row>
    <row r="2911" spans="1:1" x14ac:dyDescent="0.55000000000000004">
      <c r="A2911" s="5"/>
    </row>
    <row r="2912" spans="1:1" x14ac:dyDescent="0.55000000000000004">
      <c r="A2912" s="5"/>
    </row>
    <row r="2913" spans="1:1" x14ac:dyDescent="0.55000000000000004">
      <c r="A2913" s="5"/>
    </row>
    <row r="2914" spans="1:1" x14ac:dyDescent="0.55000000000000004">
      <c r="A2914" s="5"/>
    </row>
    <row r="2915" spans="1:1" x14ac:dyDescent="0.55000000000000004">
      <c r="A2915" s="5"/>
    </row>
    <row r="2916" spans="1:1" x14ac:dyDescent="0.55000000000000004">
      <c r="A2916" s="5"/>
    </row>
    <row r="2917" spans="1:1" x14ac:dyDescent="0.55000000000000004">
      <c r="A2917" s="5"/>
    </row>
    <row r="2918" spans="1:1" x14ac:dyDescent="0.55000000000000004">
      <c r="A2918" s="5"/>
    </row>
    <row r="2919" spans="1:1" x14ac:dyDescent="0.55000000000000004">
      <c r="A2919" s="5"/>
    </row>
    <row r="2920" spans="1:1" x14ac:dyDescent="0.55000000000000004">
      <c r="A2920" s="5"/>
    </row>
    <row r="2921" spans="1:1" x14ac:dyDescent="0.55000000000000004">
      <c r="A2921" s="5"/>
    </row>
    <row r="2922" spans="1:1" x14ac:dyDescent="0.55000000000000004">
      <c r="A2922" s="5"/>
    </row>
    <row r="2923" spans="1:1" x14ac:dyDescent="0.55000000000000004">
      <c r="A2923" s="5"/>
    </row>
    <row r="2924" spans="1:1" x14ac:dyDescent="0.55000000000000004">
      <c r="A2924" s="5"/>
    </row>
    <row r="2925" spans="1:1" x14ac:dyDescent="0.55000000000000004">
      <c r="A2925" s="5"/>
    </row>
    <row r="2926" spans="1:1" x14ac:dyDescent="0.55000000000000004">
      <c r="A2926" s="5"/>
    </row>
    <row r="2927" spans="1:1" x14ac:dyDescent="0.55000000000000004">
      <c r="A2927" s="5"/>
    </row>
    <row r="2928" spans="1:1" x14ac:dyDescent="0.55000000000000004">
      <c r="A2928" s="5"/>
    </row>
    <row r="2929" spans="1:1" x14ac:dyDescent="0.55000000000000004">
      <c r="A2929" s="5"/>
    </row>
    <row r="2930" spans="1:1" x14ac:dyDescent="0.55000000000000004">
      <c r="A2930" s="5"/>
    </row>
    <row r="2931" spans="1:1" x14ac:dyDescent="0.55000000000000004">
      <c r="A2931" s="5"/>
    </row>
    <row r="2932" spans="1:1" x14ac:dyDescent="0.55000000000000004">
      <c r="A2932" s="5"/>
    </row>
    <row r="2933" spans="1:1" x14ac:dyDescent="0.55000000000000004">
      <c r="A2933" s="5"/>
    </row>
    <row r="2934" spans="1:1" x14ac:dyDescent="0.55000000000000004">
      <c r="A2934" s="5"/>
    </row>
    <row r="2935" spans="1:1" x14ac:dyDescent="0.55000000000000004">
      <c r="A2935" s="5"/>
    </row>
    <row r="2936" spans="1:1" x14ac:dyDescent="0.55000000000000004">
      <c r="A2936" s="5"/>
    </row>
    <row r="2937" spans="1:1" x14ac:dyDescent="0.55000000000000004">
      <c r="A2937" s="5"/>
    </row>
    <row r="2938" spans="1:1" x14ac:dyDescent="0.55000000000000004">
      <c r="A2938" s="5"/>
    </row>
    <row r="2939" spans="1:1" x14ac:dyDescent="0.55000000000000004">
      <c r="A2939" s="5"/>
    </row>
    <row r="2940" spans="1:1" x14ac:dyDescent="0.55000000000000004">
      <c r="A2940" s="5"/>
    </row>
    <row r="2941" spans="1:1" x14ac:dyDescent="0.55000000000000004">
      <c r="A2941" s="5"/>
    </row>
    <row r="2942" spans="1:1" x14ac:dyDescent="0.55000000000000004">
      <c r="A2942" s="5"/>
    </row>
    <row r="2943" spans="1:1" x14ac:dyDescent="0.55000000000000004">
      <c r="A2943" s="5"/>
    </row>
    <row r="2944" spans="1:1" x14ac:dyDescent="0.55000000000000004">
      <c r="A2944" s="5"/>
    </row>
    <row r="2945" spans="1:1" x14ac:dyDescent="0.55000000000000004">
      <c r="A2945" s="5"/>
    </row>
    <row r="2946" spans="1:1" x14ac:dyDescent="0.55000000000000004">
      <c r="A2946" s="5"/>
    </row>
    <row r="2947" spans="1:1" x14ac:dyDescent="0.55000000000000004">
      <c r="A2947" s="5"/>
    </row>
    <row r="2948" spans="1:1" x14ac:dyDescent="0.55000000000000004">
      <c r="A2948" s="5"/>
    </row>
    <row r="2949" spans="1:1" x14ac:dyDescent="0.55000000000000004">
      <c r="A2949" s="5"/>
    </row>
    <row r="2950" spans="1:1" x14ac:dyDescent="0.55000000000000004">
      <c r="A2950" s="5"/>
    </row>
    <row r="2951" spans="1:1" x14ac:dyDescent="0.55000000000000004">
      <c r="A2951" s="5"/>
    </row>
    <row r="2952" spans="1:1" x14ac:dyDescent="0.55000000000000004">
      <c r="A2952" s="5"/>
    </row>
    <row r="2953" spans="1:1" x14ac:dyDescent="0.55000000000000004">
      <c r="A2953" s="5"/>
    </row>
    <row r="2954" spans="1:1" x14ac:dyDescent="0.55000000000000004">
      <c r="A2954" s="5"/>
    </row>
    <row r="2955" spans="1:1" x14ac:dyDescent="0.55000000000000004">
      <c r="A2955" s="5"/>
    </row>
    <row r="2956" spans="1:1" x14ac:dyDescent="0.55000000000000004">
      <c r="A2956" s="5"/>
    </row>
    <row r="2957" spans="1:1" x14ac:dyDescent="0.55000000000000004">
      <c r="A2957" s="5"/>
    </row>
    <row r="2958" spans="1:1" x14ac:dyDescent="0.55000000000000004">
      <c r="A2958" s="5"/>
    </row>
    <row r="2959" spans="1:1" x14ac:dyDescent="0.55000000000000004">
      <c r="A2959" s="5"/>
    </row>
    <row r="2960" spans="1:1" x14ac:dyDescent="0.55000000000000004">
      <c r="A2960" s="5"/>
    </row>
    <row r="2961" spans="1:1" x14ac:dyDescent="0.55000000000000004">
      <c r="A2961" s="5"/>
    </row>
    <row r="2962" spans="1:1" x14ac:dyDescent="0.55000000000000004">
      <c r="A2962" s="5"/>
    </row>
    <row r="2963" spans="1:1" x14ac:dyDescent="0.55000000000000004">
      <c r="A2963" s="5"/>
    </row>
    <row r="2964" spans="1:1" x14ac:dyDescent="0.55000000000000004">
      <c r="A2964" s="5"/>
    </row>
    <row r="2965" spans="1:1" x14ac:dyDescent="0.55000000000000004">
      <c r="A2965" s="5"/>
    </row>
    <row r="2966" spans="1:1" x14ac:dyDescent="0.55000000000000004">
      <c r="A2966" s="5"/>
    </row>
    <row r="2967" spans="1:1" x14ac:dyDescent="0.55000000000000004">
      <c r="A2967" s="5"/>
    </row>
    <row r="2968" spans="1:1" x14ac:dyDescent="0.55000000000000004">
      <c r="A2968" s="5"/>
    </row>
    <row r="2969" spans="1:1" x14ac:dyDescent="0.55000000000000004">
      <c r="A2969" s="5"/>
    </row>
    <row r="2970" spans="1:1" x14ac:dyDescent="0.55000000000000004">
      <c r="A2970" s="5"/>
    </row>
    <row r="2971" spans="1:1" x14ac:dyDescent="0.55000000000000004">
      <c r="A2971" s="5"/>
    </row>
    <row r="2972" spans="1:1" x14ac:dyDescent="0.55000000000000004">
      <c r="A2972" s="5"/>
    </row>
    <row r="2973" spans="1:1" x14ac:dyDescent="0.55000000000000004">
      <c r="A2973" s="5"/>
    </row>
    <row r="2974" spans="1:1" x14ac:dyDescent="0.55000000000000004">
      <c r="A2974" s="5"/>
    </row>
    <row r="2975" spans="1:1" x14ac:dyDescent="0.55000000000000004">
      <c r="A2975" s="5"/>
    </row>
    <row r="2976" spans="1:1" x14ac:dyDescent="0.55000000000000004">
      <c r="A2976" s="5"/>
    </row>
    <row r="2977" spans="1:1" x14ac:dyDescent="0.55000000000000004">
      <c r="A2977" s="5"/>
    </row>
    <row r="2978" spans="1:1" x14ac:dyDescent="0.55000000000000004">
      <c r="A2978" s="5"/>
    </row>
    <row r="2979" spans="1:1" x14ac:dyDescent="0.55000000000000004">
      <c r="A2979" s="5"/>
    </row>
    <row r="2980" spans="1:1" x14ac:dyDescent="0.55000000000000004">
      <c r="A2980" s="5"/>
    </row>
    <row r="2981" spans="1:1" x14ac:dyDescent="0.55000000000000004">
      <c r="A2981" s="5"/>
    </row>
    <row r="2982" spans="1:1" x14ac:dyDescent="0.55000000000000004">
      <c r="A2982" s="5"/>
    </row>
    <row r="2983" spans="1:1" x14ac:dyDescent="0.55000000000000004">
      <c r="A2983" s="5"/>
    </row>
    <row r="2984" spans="1:1" x14ac:dyDescent="0.55000000000000004">
      <c r="A2984" s="5"/>
    </row>
    <row r="2985" spans="1:1" x14ac:dyDescent="0.55000000000000004">
      <c r="A2985" s="5"/>
    </row>
    <row r="2986" spans="1:1" x14ac:dyDescent="0.55000000000000004">
      <c r="A2986" s="5"/>
    </row>
    <row r="2987" spans="1:1" x14ac:dyDescent="0.55000000000000004">
      <c r="A2987" s="5"/>
    </row>
    <row r="2988" spans="1:1" x14ac:dyDescent="0.55000000000000004">
      <c r="A2988" s="5"/>
    </row>
    <row r="2989" spans="1:1" x14ac:dyDescent="0.55000000000000004">
      <c r="A2989" s="5"/>
    </row>
    <row r="2990" spans="1:1" x14ac:dyDescent="0.55000000000000004">
      <c r="A2990" s="5"/>
    </row>
    <row r="2991" spans="1:1" x14ac:dyDescent="0.55000000000000004">
      <c r="A2991" s="5"/>
    </row>
    <row r="2992" spans="1:1" x14ac:dyDescent="0.55000000000000004">
      <c r="A2992" s="5"/>
    </row>
    <row r="2993" spans="1:1" x14ac:dyDescent="0.55000000000000004">
      <c r="A2993" s="5"/>
    </row>
    <row r="2994" spans="1:1" x14ac:dyDescent="0.55000000000000004">
      <c r="A2994" s="5"/>
    </row>
    <row r="2995" spans="1:1" x14ac:dyDescent="0.55000000000000004">
      <c r="A2995" s="5"/>
    </row>
    <row r="2996" spans="1:1" x14ac:dyDescent="0.55000000000000004">
      <c r="A2996" s="5"/>
    </row>
    <row r="2997" spans="1:1" x14ac:dyDescent="0.55000000000000004">
      <c r="A2997" s="5"/>
    </row>
    <row r="2998" spans="1:1" x14ac:dyDescent="0.55000000000000004">
      <c r="A2998" s="5"/>
    </row>
    <row r="2999" spans="1:1" x14ac:dyDescent="0.55000000000000004">
      <c r="A2999" s="5"/>
    </row>
    <row r="3000" spans="1:1" x14ac:dyDescent="0.55000000000000004">
      <c r="A3000" s="5"/>
    </row>
    <row r="3001" spans="1:1" x14ac:dyDescent="0.55000000000000004">
      <c r="A3001" s="5"/>
    </row>
    <row r="3002" spans="1:1" x14ac:dyDescent="0.55000000000000004">
      <c r="A3002" s="5"/>
    </row>
    <row r="3003" spans="1:1" x14ac:dyDescent="0.55000000000000004">
      <c r="A3003" s="5"/>
    </row>
    <row r="3004" spans="1:1" x14ac:dyDescent="0.55000000000000004">
      <c r="A3004" s="5"/>
    </row>
    <row r="3005" spans="1:1" x14ac:dyDescent="0.55000000000000004">
      <c r="A3005" s="5"/>
    </row>
    <row r="3006" spans="1:1" x14ac:dyDescent="0.55000000000000004">
      <c r="A3006" s="5"/>
    </row>
    <row r="3007" spans="1:1" x14ac:dyDescent="0.55000000000000004">
      <c r="A3007" s="5"/>
    </row>
    <row r="3008" spans="1:1" x14ac:dyDescent="0.55000000000000004">
      <c r="A3008" s="5"/>
    </row>
    <row r="3009" spans="1:1" x14ac:dyDescent="0.55000000000000004">
      <c r="A3009" s="5"/>
    </row>
    <row r="3010" spans="1:1" x14ac:dyDescent="0.55000000000000004">
      <c r="A3010" s="5"/>
    </row>
    <row r="3011" spans="1:1" x14ac:dyDescent="0.55000000000000004">
      <c r="A3011" s="5"/>
    </row>
    <row r="3012" spans="1:1" x14ac:dyDescent="0.55000000000000004">
      <c r="A3012" s="5"/>
    </row>
    <row r="3013" spans="1:1" x14ac:dyDescent="0.55000000000000004">
      <c r="A3013" s="5"/>
    </row>
    <row r="3014" spans="1:1" x14ac:dyDescent="0.55000000000000004">
      <c r="A3014" s="5"/>
    </row>
    <row r="3015" spans="1:1" x14ac:dyDescent="0.55000000000000004">
      <c r="A3015" s="5"/>
    </row>
    <row r="3016" spans="1:1" x14ac:dyDescent="0.55000000000000004">
      <c r="A3016" s="5"/>
    </row>
    <row r="3017" spans="1:1" x14ac:dyDescent="0.55000000000000004">
      <c r="A3017" s="5"/>
    </row>
    <row r="3018" spans="1:1" x14ac:dyDescent="0.55000000000000004">
      <c r="A3018" s="5"/>
    </row>
    <row r="3019" spans="1:1" x14ac:dyDescent="0.55000000000000004">
      <c r="A3019" s="5"/>
    </row>
    <row r="3020" spans="1:1" x14ac:dyDescent="0.55000000000000004">
      <c r="A3020" s="5"/>
    </row>
    <row r="3021" spans="1:1" x14ac:dyDescent="0.55000000000000004">
      <c r="A3021" s="5"/>
    </row>
    <row r="3022" spans="1:1" x14ac:dyDescent="0.55000000000000004">
      <c r="A3022" s="5"/>
    </row>
    <row r="3023" spans="1:1" x14ac:dyDescent="0.55000000000000004">
      <c r="A3023" s="5"/>
    </row>
    <row r="3024" spans="1:1" x14ac:dyDescent="0.55000000000000004">
      <c r="A3024" s="5"/>
    </row>
    <row r="3025" spans="1:1" x14ac:dyDescent="0.55000000000000004">
      <c r="A3025" s="5"/>
    </row>
    <row r="3026" spans="1:1" x14ac:dyDescent="0.55000000000000004">
      <c r="A3026" s="5"/>
    </row>
    <row r="3027" spans="1:1" x14ac:dyDescent="0.55000000000000004">
      <c r="A3027" s="5"/>
    </row>
    <row r="3028" spans="1:1" x14ac:dyDescent="0.55000000000000004">
      <c r="A3028" s="5"/>
    </row>
    <row r="3029" spans="1:1" x14ac:dyDescent="0.55000000000000004">
      <c r="A3029" s="5"/>
    </row>
    <row r="3030" spans="1:1" x14ac:dyDescent="0.55000000000000004">
      <c r="A3030" s="5"/>
    </row>
    <row r="3031" spans="1:1" x14ac:dyDescent="0.55000000000000004">
      <c r="A3031" s="5"/>
    </row>
    <row r="3032" spans="1:1" x14ac:dyDescent="0.55000000000000004">
      <c r="A3032" s="5"/>
    </row>
    <row r="3033" spans="1:1" x14ac:dyDescent="0.55000000000000004">
      <c r="A3033" s="5"/>
    </row>
    <row r="3034" spans="1:1" x14ac:dyDescent="0.55000000000000004">
      <c r="A3034" s="5"/>
    </row>
    <row r="3035" spans="1:1" x14ac:dyDescent="0.55000000000000004">
      <c r="A3035" s="5"/>
    </row>
    <row r="3036" spans="1:1" x14ac:dyDescent="0.55000000000000004">
      <c r="A3036" s="5"/>
    </row>
    <row r="3037" spans="1:1" x14ac:dyDescent="0.55000000000000004">
      <c r="A3037" s="5"/>
    </row>
    <row r="3038" spans="1:1" x14ac:dyDescent="0.55000000000000004">
      <c r="A3038" s="5"/>
    </row>
    <row r="3039" spans="1:1" x14ac:dyDescent="0.55000000000000004">
      <c r="A3039" s="5"/>
    </row>
    <row r="3040" spans="1:1" x14ac:dyDescent="0.55000000000000004">
      <c r="A3040" s="5"/>
    </row>
    <row r="3041" spans="1:1" x14ac:dyDescent="0.55000000000000004">
      <c r="A3041" s="5"/>
    </row>
    <row r="3042" spans="1:1" x14ac:dyDescent="0.55000000000000004">
      <c r="A3042" s="5"/>
    </row>
    <row r="3043" spans="1:1" x14ac:dyDescent="0.55000000000000004">
      <c r="A3043" s="5"/>
    </row>
    <row r="3044" spans="1:1" x14ac:dyDescent="0.55000000000000004">
      <c r="A3044" s="5"/>
    </row>
    <row r="3045" spans="1:1" x14ac:dyDescent="0.55000000000000004">
      <c r="A3045" s="5"/>
    </row>
    <row r="3046" spans="1:1" x14ac:dyDescent="0.55000000000000004">
      <c r="A3046" s="5"/>
    </row>
    <row r="3047" spans="1:1" x14ac:dyDescent="0.55000000000000004">
      <c r="A3047" s="5"/>
    </row>
    <row r="3048" spans="1:1" x14ac:dyDescent="0.55000000000000004">
      <c r="A3048" s="5"/>
    </row>
    <row r="3049" spans="1:1" x14ac:dyDescent="0.55000000000000004">
      <c r="A3049" s="5"/>
    </row>
    <row r="3050" spans="1:1" x14ac:dyDescent="0.55000000000000004">
      <c r="A3050" s="5"/>
    </row>
    <row r="3051" spans="1:1" x14ac:dyDescent="0.55000000000000004">
      <c r="A3051" s="5"/>
    </row>
    <row r="3052" spans="1:1" x14ac:dyDescent="0.55000000000000004">
      <c r="A3052" s="5"/>
    </row>
    <row r="3053" spans="1:1" x14ac:dyDescent="0.55000000000000004">
      <c r="A3053" s="5"/>
    </row>
    <row r="3054" spans="1:1" x14ac:dyDescent="0.55000000000000004">
      <c r="A3054" s="5"/>
    </row>
    <row r="3055" spans="1:1" x14ac:dyDescent="0.55000000000000004">
      <c r="A3055" s="5"/>
    </row>
    <row r="3056" spans="1:1" x14ac:dyDescent="0.55000000000000004">
      <c r="A3056" s="5"/>
    </row>
    <row r="3057" spans="1:1" x14ac:dyDescent="0.55000000000000004">
      <c r="A3057" s="5"/>
    </row>
    <row r="3058" spans="1:1" x14ac:dyDescent="0.55000000000000004">
      <c r="A3058" s="5"/>
    </row>
    <row r="3059" spans="1:1" x14ac:dyDescent="0.55000000000000004">
      <c r="A3059" s="5"/>
    </row>
    <row r="3060" spans="1:1" x14ac:dyDescent="0.55000000000000004">
      <c r="A3060" s="5"/>
    </row>
    <row r="3061" spans="1:1" x14ac:dyDescent="0.55000000000000004">
      <c r="A3061" s="5"/>
    </row>
    <row r="3062" spans="1:1" x14ac:dyDescent="0.55000000000000004">
      <c r="A3062" s="5"/>
    </row>
    <row r="3063" spans="1:1" x14ac:dyDescent="0.55000000000000004">
      <c r="A3063" s="5"/>
    </row>
    <row r="3064" spans="1:1" x14ac:dyDescent="0.55000000000000004">
      <c r="A3064" s="5"/>
    </row>
    <row r="3065" spans="1:1" x14ac:dyDescent="0.55000000000000004">
      <c r="A3065" s="5"/>
    </row>
    <row r="3066" spans="1:1" x14ac:dyDescent="0.55000000000000004">
      <c r="A3066" s="5"/>
    </row>
    <row r="3067" spans="1:1" x14ac:dyDescent="0.55000000000000004">
      <c r="A3067" s="5"/>
    </row>
    <row r="3068" spans="1:1" x14ac:dyDescent="0.55000000000000004">
      <c r="A3068" s="5"/>
    </row>
    <row r="3069" spans="1:1" x14ac:dyDescent="0.55000000000000004">
      <c r="A3069" s="5"/>
    </row>
    <row r="3070" spans="1:1" x14ac:dyDescent="0.55000000000000004">
      <c r="A3070" s="5"/>
    </row>
    <row r="3071" spans="1:1" x14ac:dyDescent="0.55000000000000004">
      <c r="A3071" s="5"/>
    </row>
    <row r="3072" spans="1:1" x14ac:dyDescent="0.55000000000000004">
      <c r="A3072" s="5"/>
    </row>
    <row r="3073" spans="1:1" x14ac:dyDescent="0.55000000000000004">
      <c r="A3073" s="5"/>
    </row>
    <row r="3074" spans="1:1" x14ac:dyDescent="0.55000000000000004">
      <c r="A3074" s="5"/>
    </row>
    <row r="3075" spans="1:1" x14ac:dyDescent="0.55000000000000004">
      <c r="A3075" s="5"/>
    </row>
    <row r="3076" spans="1:1" x14ac:dyDescent="0.55000000000000004">
      <c r="A3076" s="5"/>
    </row>
    <row r="3077" spans="1:1" x14ac:dyDescent="0.55000000000000004">
      <c r="A3077" s="5"/>
    </row>
    <row r="3078" spans="1:1" x14ac:dyDescent="0.55000000000000004">
      <c r="A3078" s="5"/>
    </row>
    <row r="3079" spans="1:1" x14ac:dyDescent="0.55000000000000004">
      <c r="A3079" s="5"/>
    </row>
    <row r="3080" spans="1:1" x14ac:dyDescent="0.55000000000000004">
      <c r="A3080" s="5"/>
    </row>
    <row r="3081" spans="1:1" x14ac:dyDescent="0.55000000000000004">
      <c r="A3081" s="5"/>
    </row>
    <row r="3082" spans="1:1" x14ac:dyDescent="0.55000000000000004">
      <c r="A3082" s="5"/>
    </row>
    <row r="3083" spans="1:1" x14ac:dyDescent="0.55000000000000004">
      <c r="A3083" s="5"/>
    </row>
    <row r="3084" spans="1:1" x14ac:dyDescent="0.55000000000000004">
      <c r="A3084" s="5"/>
    </row>
    <row r="3085" spans="1:1" x14ac:dyDescent="0.55000000000000004">
      <c r="A3085" s="5"/>
    </row>
    <row r="3086" spans="1:1" x14ac:dyDescent="0.55000000000000004">
      <c r="A3086" s="5"/>
    </row>
    <row r="3087" spans="1:1" x14ac:dyDescent="0.55000000000000004">
      <c r="A3087" s="5"/>
    </row>
    <row r="3088" spans="1:1" x14ac:dyDescent="0.55000000000000004">
      <c r="A3088" s="5"/>
    </row>
    <row r="3089" spans="1:1" x14ac:dyDescent="0.55000000000000004">
      <c r="A3089" s="5"/>
    </row>
    <row r="3090" spans="1:1" x14ac:dyDescent="0.55000000000000004">
      <c r="A3090" s="5"/>
    </row>
    <row r="3091" spans="1:1" x14ac:dyDescent="0.55000000000000004">
      <c r="A3091" s="5"/>
    </row>
    <row r="3092" spans="1:1" x14ac:dyDescent="0.55000000000000004">
      <c r="A3092" s="5"/>
    </row>
    <row r="3093" spans="1:1" x14ac:dyDescent="0.55000000000000004">
      <c r="A3093" s="5"/>
    </row>
    <row r="3094" spans="1:1" x14ac:dyDescent="0.55000000000000004">
      <c r="A3094" s="5"/>
    </row>
    <row r="3095" spans="1:1" x14ac:dyDescent="0.55000000000000004">
      <c r="A3095" s="5"/>
    </row>
    <row r="3096" spans="1:1" x14ac:dyDescent="0.55000000000000004">
      <c r="A3096" s="5"/>
    </row>
    <row r="3097" spans="1:1" x14ac:dyDescent="0.55000000000000004">
      <c r="A3097" s="5"/>
    </row>
    <row r="3098" spans="1:1" x14ac:dyDescent="0.55000000000000004">
      <c r="A3098" s="5"/>
    </row>
    <row r="3099" spans="1:1" x14ac:dyDescent="0.55000000000000004">
      <c r="A3099" s="5"/>
    </row>
    <row r="3100" spans="1:1" x14ac:dyDescent="0.55000000000000004">
      <c r="A3100" s="5"/>
    </row>
    <row r="3101" spans="1:1" x14ac:dyDescent="0.55000000000000004">
      <c r="A3101" s="5"/>
    </row>
    <row r="3102" spans="1:1" x14ac:dyDescent="0.55000000000000004">
      <c r="A3102" s="5"/>
    </row>
    <row r="3103" spans="1:1" x14ac:dyDescent="0.55000000000000004">
      <c r="A3103" s="5"/>
    </row>
    <row r="3104" spans="1:1" x14ac:dyDescent="0.55000000000000004">
      <c r="A3104" s="5"/>
    </row>
    <row r="3105" spans="1:1" x14ac:dyDescent="0.55000000000000004">
      <c r="A3105" s="5"/>
    </row>
    <row r="3106" spans="1:1" x14ac:dyDescent="0.55000000000000004">
      <c r="A3106" s="5"/>
    </row>
    <row r="3107" spans="1:1" x14ac:dyDescent="0.55000000000000004">
      <c r="A3107" s="5"/>
    </row>
    <row r="3108" spans="1:1" x14ac:dyDescent="0.55000000000000004">
      <c r="A3108" s="5"/>
    </row>
    <row r="3109" spans="1:1" x14ac:dyDescent="0.55000000000000004">
      <c r="A3109" s="5"/>
    </row>
    <row r="3110" spans="1:1" x14ac:dyDescent="0.55000000000000004">
      <c r="A3110" s="5"/>
    </row>
    <row r="3111" spans="1:1" x14ac:dyDescent="0.55000000000000004">
      <c r="A3111" s="5"/>
    </row>
    <row r="3112" spans="1:1" x14ac:dyDescent="0.55000000000000004">
      <c r="A3112" s="5"/>
    </row>
    <row r="3113" spans="1:1" x14ac:dyDescent="0.55000000000000004">
      <c r="A3113" s="5"/>
    </row>
    <row r="3114" spans="1:1" x14ac:dyDescent="0.55000000000000004">
      <c r="A3114" s="5"/>
    </row>
    <row r="3115" spans="1:1" x14ac:dyDescent="0.55000000000000004">
      <c r="A3115" s="5"/>
    </row>
    <row r="3116" spans="1:1" x14ac:dyDescent="0.55000000000000004">
      <c r="A3116" s="5"/>
    </row>
    <row r="3117" spans="1:1" x14ac:dyDescent="0.55000000000000004">
      <c r="A3117" s="5"/>
    </row>
    <row r="3118" spans="1:1" x14ac:dyDescent="0.55000000000000004">
      <c r="A3118" s="5"/>
    </row>
    <row r="3119" spans="1:1" x14ac:dyDescent="0.55000000000000004">
      <c r="A3119" s="5"/>
    </row>
    <row r="3120" spans="1:1" x14ac:dyDescent="0.55000000000000004">
      <c r="A3120" s="5"/>
    </row>
    <row r="3121" spans="1:1" x14ac:dyDescent="0.55000000000000004">
      <c r="A3121" s="5"/>
    </row>
    <row r="3122" spans="1:1" x14ac:dyDescent="0.55000000000000004">
      <c r="A3122" s="5"/>
    </row>
    <row r="3123" spans="1:1" x14ac:dyDescent="0.55000000000000004">
      <c r="A3123" s="5"/>
    </row>
    <row r="3124" spans="1:1" x14ac:dyDescent="0.55000000000000004">
      <c r="A3124" s="5"/>
    </row>
    <row r="3125" spans="1:1" x14ac:dyDescent="0.55000000000000004">
      <c r="A3125" s="5"/>
    </row>
    <row r="3126" spans="1:1" x14ac:dyDescent="0.55000000000000004">
      <c r="A3126" s="5"/>
    </row>
    <row r="3127" spans="1:1" x14ac:dyDescent="0.55000000000000004">
      <c r="A3127" s="5"/>
    </row>
    <row r="3128" spans="1:1" x14ac:dyDescent="0.55000000000000004">
      <c r="A3128" s="5"/>
    </row>
    <row r="3129" spans="1:1" x14ac:dyDescent="0.55000000000000004">
      <c r="A3129" s="5"/>
    </row>
    <row r="3130" spans="1:1" x14ac:dyDescent="0.55000000000000004">
      <c r="A3130" s="5"/>
    </row>
    <row r="3131" spans="1:1" x14ac:dyDescent="0.55000000000000004">
      <c r="A3131" s="5"/>
    </row>
    <row r="3132" spans="1:1" x14ac:dyDescent="0.55000000000000004">
      <c r="A3132" s="5"/>
    </row>
    <row r="3133" spans="1:1" x14ac:dyDescent="0.55000000000000004">
      <c r="A3133" s="5"/>
    </row>
    <row r="3134" spans="1:1" x14ac:dyDescent="0.55000000000000004">
      <c r="A3134" s="5"/>
    </row>
    <row r="3135" spans="1:1" x14ac:dyDescent="0.55000000000000004">
      <c r="A3135" s="5"/>
    </row>
    <row r="3136" spans="1:1" x14ac:dyDescent="0.55000000000000004">
      <c r="A3136" s="5"/>
    </row>
    <row r="3137" spans="1:1" x14ac:dyDescent="0.55000000000000004">
      <c r="A3137" s="5"/>
    </row>
    <row r="3138" spans="1:1" x14ac:dyDescent="0.55000000000000004">
      <c r="A3138" s="5"/>
    </row>
    <row r="3139" spans="1:1" x14ac:dyDescent="0.55000000000000004">
      <c r="A3139" s="5"/>
    </row>
    <row r="3140" spans="1:1" x14ac:dyDescent="0.55000000000000004">
      <c r="A3140" s="5"/>
    </row>
    <row r="3141" spans="1:1" x14ac:dyDescent="0.55000000000000004">
      <c r="A3141" s="5"/>
    </row>
    <row r="3142" spans="1:1" x14ac:dyDescent="0.55000000000000004">
      <c r="A3142" s="5"/>
    </row>
    <row r="3143" spans="1:1" x14ac:dyDescent="0.55000000000000004">
      <c r="A3143" s="5"/>
    </row>
    <row r="3144" spans="1:1" x14ac:dyDescent="0.55000000000000004">
      <c r="A3144" s="5"/>
    </row>
    <row r="3145" spans="1:1" x14ac:dyDescent="0.55000000000000004">
      <c r="A3145" s="5"/>
    </row>
    <row r="3146" spans="1:1" x14ac:dyDescent="0.55000000000000004">
      <c r="A3146" s="5"/>
    </row>
    <row r="3147" spans="1:1" x14ac:dyDescent="0.55000000000000004">
      <c r="A3147" s="5"/>
    </row>
    <row r="3148" spans="1:1" x14ac:dyDescent="0.55000000000000004">
      <c r="A3148" s="5"/>
    </row>
    <row r="3149" spans="1:1" x14ac:dyDescent="0.55000000000000004">
      <c r="A3149" s="5"/>
    </row>
    <row r="3150" spans="1:1" x14ac:dyDescent="0.55000000000000004">
      <c r="A3150" s="5"/>
    </row>
    <row r="3151" spans="1:1" x14ac:dyDescent="0.55000000000000004">
      <c r="A3151" s="5"/>
    </row>
    <row r="3152" spans="1:1" x14ac:dyDescent="0.55000000000000004">
      <c r="A3152" s="5"/>
    </row>
    <row r="3153" spans="1:1" x14ac:dyDescent="0.55000000000000004">
      <c r="A3153" s="5"/>
    </row>
    <row r="3154" spans="1:1" x14ac:dyDescent="0.55000000000000004">
      <c r="A3154" s="5"/>
    </row>
    <row r="3155" spans="1:1" x14ac:dyDescent="0.55000000000000004">
      <c r="A3155" s="5"/>
    </row>
    <row r="3156" spans="1:1" x14ac:dyDescent="0.55000000000000004">
      <c r="A3156" s="5"/>
    </row>
    <row r="3157" spans="1:1" x14ac:dyDescent="0.55000000000000004">
      <c r="A3157" s="5"/>
    </row>
    <row r="3158" spans="1:1" x14ac:dyDescent="0.55000000000000004">
      <c r="A3158" s="5"/>
    </row>
    <row r="3159" spans="1:1" x14ac:dyDescent="0.55000000000000004">
      <c r="A3159" s="5"/>
    </row>
    <row r="3160" spans="1:1" x14ac:dyDescent="0.55000000000000004">
      <c r="A3160" s="5"/>
    </row>
    <row r="3161" spans="1:1" x14ac:dyDescent="0.55000000000000004">
      <c r="A3161" s="5"/>
    </row>
    <row r="3162" spans="1:1" x14ac:dyDescent="0.55000000000000004">
      <c r="A3162" s="5"/>
    </row>
    <row r="3163" spans="1:1" x14ac:dyDescent="0.55000000000000004">
      <c r="A3163" s="5"/>
    </row>
    <row r="3164" spans="1:1" x14ac:dyDescent="0.55000000000000004">
      <c r="A3164" s="5"/>
    </row>
    <row r="3165" spans="1:1" x14ac:dyDescent="0.55000000000000004">
      <c r="A3165" s="5"/>
    </row>
    <row r="3166" spans="1:1" x14ac:dyDescent="0.55000000000000004">
      <c r="A3166" s="5"/>
    </row>
    <row r="3167" spans="1:1" x14ac:dyDescent="0.55000000000000004">
      <c r="A3167" s="5"/>
    </row>
    <row r="3168" spans="1:1" x14ac:dyDescent="0.55000000000000004">
      <c r="A3168" s="5"/>
    </row>
    <row r="3169" spans="1:1" x14ac:dyDescent="0.55000000000000004">
      <c r="A3169" s="5"/>
    </row>
    <row r="3170" spans="1:1" x14ac:dyDescent="0.55000000000000004">
      <c r="A3170" s="5"/>
    </row>
    <row r="3171" spans="1:1" x14ac:dyDescent="0.55000000000000004">
      <c r="A3171" s="5"/>
    </row>
    <row r="3172" spans="1:1" x14ac:dyDescent="0.55000000000000004">
      <c r="A3172" s="5"/>
    </row>
    <row r="3173" spans="1:1" x14ac:dyDescent="0.55000000000000004">
      <c r="A3173" s="5"/>
    </row>
    <row r="3174" spans="1:1" x14ac:dyDescent="0.55000000000000004">
      <c r="A3174" s="5"/>
    </row>
    <row r="3175" spans="1:1" x14ac:dyDescent="0.55000000000000004">
      <c r="A3175" s="5"/>
    </row>
    <row r="3176" spans="1:1" x14ac:dyDescent="0.55000000000000004">
      <c r="A3176" s="5"/>
    </row>
    <row r="3177" spans="1:1" x14ac:dyDescent="0.55000000000000004">
      <c r="A3177" s="5"/>
    </row>
    <row r="3178" spans="1:1" x14ac:dyDescent="0.55000000000000004">
      <c r="A3178" s="5"/>
    </row>
    <row r="3179" spans="1:1" x14ac:dyDescent="0.55000000000000004">
      <c r="A3179" s="5"/>
    </row>
    <row r="3180" spans="1:1" x14ac:dyDescent="0.55000000000000004">
      <c r="A3180" s="5"/>
    </row>
    <row r="3181" spans="1:1" x14ac:dyDescent="0.55000000000000004">
      <c r="A3181" s="5"/>
    </row>
    <row r="3182" spans="1:1" x14ac:dyDescent="0.55000000000000004">
      <c r="A3182" s="5"/>
    </row>
    <row r="3183" spans="1:1" x14ac:dyDescent="0.55000000000000004">
      <c r="A3183" s="5"/>
    </row>
    <row r="3184" spans="1:1" x14ac:dyDescent="0.55000000000000004">
      <c r="A3184" s="5"/>
    </row>
    <row r="3185" spans="1:1" x14ac:dyDescent="0.55000000000000004">
      <c r="A3185" s="5"/>
    </row>
    <row r="3186" spans="1:1" x14ac:dyDescent="0.55000000000000004">
      <c r="A3186" s="5"/>
    </row>
    <row r="3187" spans="1:1" x14ac:dyDescent="0.55000000000000004">
      <c r="A3187" s="5"/>
    </row>
    <row r="3188" spans="1:1" x14ac:dyDescent="0.55000000000000004">
      <c r="A3188" s="5"/>
    </row>
    <row r="3189" spans="1:1" x14ac:dyDescent="0.55000000000000004">
      <c r="A3189" s="5"/>
    </row>
    <row r="3190" spans="1:1" x14ac:dyDescent="0.55000000000000004">
      <c r="A3190" s="5"/>
    </row>
    <row r="3191" spans="1:1" x14ac:dyDescent="0.55000000000000004">
      <c r="A3191" s="5"/>
    </row>
    <row r="3192" spans="1:1" x14ac:dyDescent="0.55000000000000004">
      <c r="A3192" s="5"/>
    </row>
    <row r="3193" spans="1:1" x14ac:dyDescent="0.55000000000000004">
      <c r="A3193" s="5"/>
    </row>
    <row r="3194" spans="1:1" x14ac:dyDescent="0.55000000000000004">
      <c r="A3194" s="5"/>
    </row>
    <row r="3195" spans="1:1" x14ac:dyDescent="0.55000000000000004">
      <c r="A3195" s="5"/>
    </row>
    <row r="3196" spans="1:1" x14ac:dyDescent="0.55000000000000004">
      <c r="A3196" s="5"/>
    </row>
    <row r="3197" spans="1:1" x14ac:dyDescent="0.55000000000000004">
      <c r="A3197" s="5"/>
    </row>
    <row r="3198" spans="1:1" x14ac:dyDescent="0.55000000000000004">
      <c r="A3198" s="5"/>
    </row>
    <row r="3199" spans="1:1" x14ac:dyDescent="0.55000000000000004">
      <c r="A3199" s="5"/>
    </row>
    <row r="3200" spans="1:1" x14ac:dyDescent="0.55000000000000004">
      <c r="A3200" s="5"/>
    </row>
    <row r="3201" spans="1:1" x14ac:dyDescent="0.55000000000000004">
      <c r="A3201" s="5"/>
    </row>
    <row r="3202" spans="1:1" x14ac:dyDescent="0.55000000000000004">
      <c r="A3202" s="5"/>
    </row>
    <row r="3203" spans="1:1" x14ac:dyDescent="0.55000000000000004">
      <c r="A3203" s="5"/>
    </row>
    <row r="3204" spans="1:1" x14ac:dyDescent="0.55000000000000004">
      <c r="A3204" s="5"/>
    </row>
    <row r="3205" spans="1:1" x14ac:dyDescent="0.55000000000000004">
      <c r="A3205" s="5"/>
    </row>
    <row r="3206" spans="1:1" x14ac:dyDescent="0.55000000000000004">
      <c r="A3206" s="5"/>
    </row>
    <row r="3207" spans="1:1" x14ac:dyDescent="0.55000000000000004">
      <c r="A3207" s="5"/>
    </row>
    <row r="3208" spans="1:1" x14ac:dyDescent="0.55000000000000004">
      <c r="A3208" s="5"/>
    </row>
    <row r="3209" spans="1:1" x14ac:dyDescent="0.55000000000000004">
      <c r="A3209" s="5"/>
    </row>
    <row r="3210" spans="1:1" x14ac:dyDescent="0.55000000000000004">
      <c r="A3210" s="5"/>
    </row>
    <row r="3211" spans="1:1" x14ac:dyDescent="0.55000000000000004">
      <c r="A3211" s="5"/>
    </row>
    <row r="3212" spans="1:1" x14ac:dyDescent="0.55000000000000004">
      <c r="A3212" s="5"/>
    </row>
    <row r="3213" spans="1:1" x14ac:dyDescent="0.55000000000000004">
      <c r="A3213" s="5"/>
    </row>
    <row r="3214" spans="1:1" x14ac:dyDescent="0.55000000000000004">
      <c r="A3214" s="5"/>
    </row>
    <row r="3215" spans="1:1" x14ac:dyDescent="0.55000000000000004">
      <c r="A3215" s="5"/>
    </row>
    <row r="3216" spans="1:1" x14ac:dyDescent="0.55000000000000004">
      <c r="A3216" s="5"/>
    </row>
    <row r="3217" spans="1:1" x14ac:dyDescent="0.55000000000000004">
      <c r="A3217" s="5"/>
    </row>
    <row r="3218" spans="1:1" x14ac:dyDescent="0.55000000000000004">
      <c r="A3218" s="5"/>
    </row>
    <row r="3219" spans="1:1" x14ac:dyDescent="0.55000000000000004">
      <c r="A3219" s="5"/>
    </row>
    <row r="3220" spans="1:1" x14ac:dyDescent="0.55000000000000004">
      <c r="A3220" s="5"/>
    </row>
    <row r="3221" spans="1:1" x14ac:dyDescent="0.55000000000000004">
      <c r="A3221" s="5"/>
    </row>
    <row r="3222" spans="1:1" x14ac:dyDescent="0.55000000000000004">
      <c r="A3222" s="5"/>
    </row>
    <row r="3223" spans="1:1" x14ac:dyDescent="0.55000000000000004">
      <c r="A3223" s="5"/>
    </row>
    <row r="3224" spans="1:1" x14ac:dyDescent="0.55000000000000004">
      <c r="A3224" s="5"/>
    </row>
    <row r="3225" spans="1:1" x14ac:dyDescent="0.55000000000000004">
      <c r="A3225" s="5"/>
    </row>
    <row r="3226" spans="1:1" x14ac:dyDescent="0.55000000000000004">
      <c r="A3226" s="5"/>
    </row>
    <row r="3227" spans="1:1" x14ac:dyDescent="0.55000000000000004">
      <c r="A3227" s="5"/>
    </row>
    <row r="3228" spans="1:1" x14ac:dyDescent="0.55000000000000004">
      <c r="A3228" s="5"/>
    </row>
    <row r="3229" spans="1:1" x14ac:dyDescent="0.55000000000000004">
      <c r="A3229" s="5"/>
    </row>
    <row r="3230" spans="1:1" x14ac:dyDescent="0.55000000000000004">
      <c r="A3230" s="5"/>
    </row>
    <row r="3231" spans="1:1" x14ac:dyDescent="0.55000000000000004">
      <c r="A3231" s="5"/>
    </row>
    <row r="3232" spans="1:1" x14ac:dyDescent="0.55000000000000004">
      <c r="A3232" s="5"/>
    </row>
    <row r="3233" spans="1:1" x14ac:dyDescent="0.55000000000000004">
      <c r="A3233" s="5"/>
    </row>
    <row r="3234" spans="1:1" x14ac:dyDescent="0.55000000000000004">
      <c r="A3234" s="5"/>
    </row>
    <row r="3235" spans="1:1" x14ac:dyDescent="0.55000000000000004">
      <c r="A3235" s="5"/>
    </row>
    <row r="3236" spans="1:1" x14ac:dyDescent="0.55000000000000004">
      <c r="A3236" s="5"/>
    </row>
    <row r="3237" spans="1:1" x14ac:dyDescent="0.55000000000000004">
      <c r="A3237" s="5"/>
    </row>
    <row r="3238" spans="1:1" x14ac:dyDescent="0.55000000000000004">
      <c r="A3238" s="5"/>
    </row>
    <row r="3239" spans="1:1" x14ac:dyDescent="0.55000000000000004">
      <c r="A3239" s="5"/>
    </row>
    <row r="3240" spans="1:1" x14ac:dyDescent="0.55000000000000004">
      <c r="A3240" s="5"/>
    </row>
    <row r="3241" spans="1:1" x14ac:dyDescent="0.55000000000000004">
      <c r="A3241" s="5"/>
    </row>
    <row r="3242" spans="1:1" x14ac:dyDescent="0.55000000000000004">
      <c r="A3242" s="5"/>
    </row>
    <row r="3243" spans="1:1" x14ac:dyDescent="0.55000000000000004">
      <c r="A3243" s="5"/>
    </row>
    <row r="3244" spans="1:1" x14ac:dyDescent="0.55000000000000004">
      <c r="A3244" s="5"/>
    </row>
    <row r="3245" spans="1:1" x14ac:dyDescent="0.55000000000000004">
      <c r="A3245" s="5"/>
    </row>
    <row r="3246" spans="1:1" x14ac:dyDescent="0.55000000000000004">
      <c r="A3246" s="5"/>
    </row>
    <row r="3247" spans="1:1" x14ac:dyDescent="0.55000000000000004">
      <c r="A3247" s="5"/>
    </row>
    <row r="3248" spans="1:1" x14ac:dyDescent="0.55000000000000004">
      <c r="A3248" s="5"/>
    </row>
    <row r="3249" spans="1:1" x14ac:dyDescent="0.55000000000000004">
      <c r="A3249" s="5"/>
    </row>
    <row r="3250" spans="1:1" x14ac:dyDescent="0.55000000000000004">
      <c r="A3250" s="5"/>
    </row>
    <row r="3251" spans="1:1" x14ac:dyDescent="0.55000000000000004">
      <c r="A3251" s="5"/>
    </row>
    <row r="3252" spans="1:1" x14ac:dyDescent="0.55000000000000004">
      <c r="A3252" s="5"/>
    </row>
    <row r="3253" spans="1:1" x14ac:dyDescent="0.55000000000000004">
      <c r="A3253" s="5"/>
    </row>
    <row r="3254" spans="1:1" x14ac:dyDescent="0.55000000000000004">
      <c r="A3254" s="5"/>
    </row>
    <row r="3255" spans="1:1" x14ac:dyDescent="0.55000000000000004">
      <c r="A3255" s="5"/>
    </row>
    <row r="3256" spans="1:1" x14ac:dyDescent="0.55000000000000004">
      <c r="A3256" s="5"/>
    </row>
    <row r="3257" spans="1:1" x14ac:dyDescent="0.55000000000000004">
      <c r="A3257" s="5"/>
    </row>
    <row r="3258" spans="1:1" x14ac:dyDescent="0.55000000000000004">
      <c r="A3258" s="5"/>
    </row>
    <row r="3259" spans="1:1" x14ac:dyDescent="0.55000000000000004">
      <c r="A3259" s="5"/>
    </row>
    <row r="3260" spans="1:1" x14ac:dyDescent="0.55000000000000004">
      <c r="A3260" s="5"/>
    </row>
    <row r="3261" spans="1:1" x14ac:dyDescent="0.55000000000000004">
      <c r="A3261" s="5"/>
    </row>
    <row r="3262" spans="1:1" x14ac:dyDescent="0.55000000000000004">
      <c r="A3262" s="5"/>
    </row>
    <row r="3263" spans="1:1" x14ac:dyDescent="0.55000000000000004">
      <c r="A3263" s="5"/>
    </row>
    <row r="3264" spans="1:1" x14ac:dyDescent="0.55000000000000004">
      <c r="A3264" s="5"/>
    </row>
    <row r="3265" spans="1:1" x14ac:dyDescent="0.55000000000000004">
      <c r="A3265" s="5"/>
    </row>
    <row r="3266" spans="1:1" x14ac:dyDescent="0.55000000000000004">
      <c r="A3266" s="5"/>
    </row>
    <row r="3267" spans="1:1" x14ac:dyDescent="0.55000000000000004">
      <c r="A3267" s="5"/>
    </row>
    <row r="3268" spans="1:1" x14ac:dyDescent="0.55000000000000004">
      <c r="A3268" s="5"/>
    </row>
    <row r="3269" spans="1:1" x14ac:dyDescent="0.55000000000000004">
      <c r="A3269" s="5"/>
    </row>
    <row r="3270" spans="1:1" x14ac:dyDescent="0.55000000000000004">
      <c r="A3270" s="5"/>
    </row>
    <row r="3271" spans="1:1" x14ac:dyDescent="0.55000000000000004">
      <c r="A3271" s="5"/>
    </row>
    <row r="3272" spans="1:1" x14ac:dyDescent="0.55000000000000004">
      <c r="A3272" s="5"/>
    </row>
    <row r="3273" spans="1:1" x14ac:dyDescent="0.55000000000000004">
      <c r="A3273" s="5"/>
    </row>
    <row r="3274" spans="1:1" x14ac:dyDescent="0.55000000000000004">
      <c r="A3274" s="5"/>
    </row>
    <row r="3275" spans="1:1" x14ac:dyDescent="0.55000000000000004">
      <c r="A3275" s="5"/>
    </row>
    <row r="3276" spans="1:1" x14ac:dyDescent="0.55000000000000004">
      <c r="A3276" s="5"/>
    </row>
    <row r="3277" spans="1:1" x14ac:dyDescent="0.55000000000000004">
      <c r="A3277" s="5"/>
    </row>
    <row r="3278" spans="1:1" x14ac:dyDescent="0.55000000000000004">
      <c r="A3278" s="5"/>
    </row>
    <row r="3279" spans="1:1" x14ac:dyDescent="0.55000000000000004">
      <c r="A3279" s="5"/>
    </row>
    <row r="3280" spans="1:1" x14ac:dyDescent="0.55000000000000004">
      <c r="A3280" s="5"/>
    </row>
    <row r="3281" spans="1:1" x14ac:dyDescent="0.55000000000000004">
      <c r="A3281" s="5"/>
    </row>
    <row r="3282" spans="1:1" x14ac:dyDescent="0.55000000000000004">
      <c r="A3282" s="5"/>
    </row>
    <row r="3283" spans="1:1" x14ac:dyDescent="0.55000000000000004">
      <c r="A3283" s="5"/>
    </row>
    <row r="3284" spans="1:1" x14ac:dyDescent="0.55000000000000004">
      <c r="A3284" s="5"/>
    </row>
    <row r="3285" spans="1:1" x14ac:dyDescent="0.55000000000000004">
      <c r="A3285" s="5"/>
    </row>
    <row r="3286" spans="1:1" x14ac:dyDescent="0.55000000000000004">
      <c r="A3286" s="5"/>
    </row>
    <row r="3287" spans="1:1" x14ac:dyDescent="0.55000000000000004">
      <c r="A3287" s="5"/>
    </row>
    <row r="3288" spans="1:1" x14ac:dyDescent="0.55000000000000004">
      <c r="A3288" s="5"/>
    </row>
    <row r="3289" spans="1:1" x14ac:dyDescent="0.55000000000000004">
      <c r="A3289" s="5"/>
    </row>
    <row r="3290" spans="1:1" x14ac:dyDescent="0.55000000000000004">
      <c r="A3290" s="5"/>
    </row>
    <row r="3291" spans="1:1" x14ac:dyDescent="0.55000000000000004">
      <c r="A3291" s="5"/>
    </row>
    <row r="3292" spans="1:1" x14ac:dyDescent="0.55000000000000004">
      <c r="A3292" s="5"/>
    </row>
    <row r="3293" spans="1:1" x14ac:dyDescent="0.55000000000000004">
      <c r="A3293" s="5"/>
    </row>
    <row r="3294" spans="1:1" x14ac:dyDescent="0.55000000000000004">
      <c r="A3294" s="5"/>
    </row>
    <row r="3295" spans="1:1" x14ac:dyDescent="0.55000000000000004">
      <c r="A3295" s="5"/>
    </row>
    <row r="3296" spans="1:1" x14ac:dyDescent="0.55000000000000004">
      <c r="A3296" s="5"/>
    </row>
    <row r="3297" spans="1:1" x14ac:dyDescent="0.55000000000000004">
      <c r="A3297" s="5"/>
    </row>
    <row r="3298" spans="1:1" x14ac:dyDescent="0.55000000000000004">
      <c r="A3298" s="5"/>
    </row>
    <row r="3299" spans="1:1" x14ac:dyDescent="0.55000000000000004">
      <c r="A3299" s="5"/>
    </row>
    <row r="3300" spans="1:1" x14ac:dyDescent="0.55000000000000004">
      <c r="A3300" s="5"/>
    </row>
    <row r="3301" spans="1:1" x14ac:dyDescent="0.55000000000000004">
      <c r="A3301" s="5"/>
    </row>
    <row r="3302" spans="1:1" x14ac:dyDescent="0.55000000000000004">
      <c r="A3302" s="5"/>
    </row>
    <row r="3303" spans="1:1" x14ac:dyDescent="0.55000000000000004">
      <c r="A3303" s="5"/>
    </row>
    <row r="3304" spans="1:1" x14ac:dyDescent="0.55000000000000004">
      <c r="A3304" s="5"/>
    </row>
    <row r="3305" spans="1:1" x14ac:dyDescent="0.55000000000000004">
      <c r="A3305" s="5"/>
    </row>
    <row r="3306" spans="1:1" x14ac:dyDescent="0.55000000000000004">
      <c r="A3306" s="5"/>
    </row>
    <row r="3307" spans="1:1" x14ac:dyDescent="0.55000000000000004">
      <c r="A3307" s="5"/>
    </row>
    <row r="3308" spans="1:1" x14ac:dyDescent="0.55000000000000004">
      <c r="A3308" s="5"/>
    </row>
    <row r="3309" spans="1:1" x14ac:dyDescent="0.55000000000000004">
      <c r="A3309" s="5"/>
    </row>
    <row r="3310" spans="1:1" x14ac:dyDescent="0.55000000000000004">
      <c r="A3310" s="5"/>
    </row>
    <row r="3311" spans="1:1" x14ac:dyDescent="0.55000000000000004">
      <c r="A3311" s="5"/>
    </row>
    <row r="3312" spans="1:1" x14ac:dyDescent="0.55000000000000004">
      <c r="A3312" s="5"/>
    </row>
    <row r="3313" spans="1:1" x14ac:dyDescent="0.55000000000000004">
      <c r="A3313" s="5"/>
    </row>
    <row r="3314" spans="1:1" x14ac:dyDescent="0.55000000000000004">
      <c r="A3314" s="5"/>
    </row>
    <row r="3315" spans="1:1" x14ac:dyDescent="0.55000000000000004">
      <c r="A3315" s="5"/>
    </row>
    <row r="3316" spans="1:1" x14ac:dyDescent="0.55000000000000004">
      <c r="A3316" s="5"/>
    </row>
    <row r="3317" spans="1:1" x14ac:dyDescent="0.55000000000000004">
      <c r="A3317" s="5"/>
    </row>
    <row r="3318" spans="1:1" x14ac:dyDescent="0.55000000000000004">
      <c r="A3318" s="5"/>
    </row>
    <row r="3319" spans="1:1" x14ac:dyDescent="0.55000000000000004">
      <c r="A3319" s="5"/>
    </row>
    <row r="3320" spans="1:1" x14ac:dyDescent="0.55000000000000004">
      <c r="A3320" s="5"/>
    </row>
    <row r="3321" spans="1:1" x14ac:dyDescent="0.55000000000000004">
      <c r="A3321" s="5"/>
    </row>
    <row r="3322" spans="1:1" x14ac:dyDescent="0.55000000000000004">
      <c r="A3322" s="5"/>
    </row>
    <row r="3323" spans="1:1" x14ac:dyDescent="0.55000000000000004">
      <c r="A3323" s="5"/>
    </row>
    <row r="3324" spans="1:1" x14ac:dyDescent="0.55000000000000004">
      <c r="A3324" s="5"/>
    </row>
    <row r="3325" spans="1:1" x14ac:dyDescent="0.55000000000000004">
      <c r="A3325" s="5"/>
    </row>
    <row r="3326" spans="1:1" x14ac:dyDescent="0.55000000000000004">
      <c r="A3326" s="5"/>
    </row>
    <row r="3327" spans="1:1" x14ac:dyDescent="0.55000000000000004">
      <c r="A3327" s="5"/>
    </row>
    <row r="3328" spans="1:1" x14ac:dyDescent="0.55000000000000004">
      <c r="A3328" s="5"/>
    </row>
    <row r="3329" spans="1:1" x14ac:dyDescent="0.55000000000000004">
      <c r="A3329" s="5"/>
    </row>
    <row r="3330" spans="1:1" x14ac:dyDescent="0.55000000000000004">
      <c r="A3330" s="5"/>
    </row>
    <row r="3331" spans="1:1" x14ac:dyDescent="0.55000000000000004">
      <c r="A3331" s="5"/>
    </row>
    <row r="3332" spans="1:1" x14ac:dyDescent="0.55000000000000004">
      <c r="A3332" s="5"/>
    </row>
    <row r="3333" spans="1:1" x14ac:dyDescent="0.55000000000000004">
      <c r="A3333" s="5"/>
    </row>
    <row r="3334" spans="1:1" x14ac:dyDescent="0.55000000000000004">
      <c r="A3334" s="5"/>
    </row>
    <row r="3335" spans="1:1" x14ac:dyDescent="0.55000000000000004">
      <c r="A3335" s="5"/>
    </row>
    <row r="3336" spans="1:1" x14ac:dyDescent="0.55000000000000004">
      <c r="A3336" s="5"/>
    </row>
    <row r="3337" spans="1:1" x14ac:dyDescent="0.55000000000000004">
      <c r="A3337" s="5"/>
    </row>
    <row r="3338" spans="1:1" x14ac:dyDescent="0.55000000000000004">
      <c r="A3338" s="5"/>
    </row>
    <row r="3339" spans="1:1" x14ac:dyDescent="0.55000000000000004">
      <c r="A3339" s="5"/>
    </row>
    <row r="3340" spans="1:1" x14ac:dyDescent="0.55000000000000004">
      <c r="A3340" s="5"/>
    </row>
    <row r="3341" spans="1:1" x14ac:dyDescent="0.55000000000000004">
      <c r="A3341" s="5"/>
    </row>
    <row r="3342" spans="1:1" x14ac:dyDescent="0.55000000000000004">
      <c r="A3342" s="5"/>
    </row>
    <row r="3343" spans="1:1" x14ac:dyDescent="0.55000000000000004">
      <c r="A3343" s="5"/>
    </row>
    <row r="3344" spans="1:1" x14ac:dyDescent="0.55000000000000004">
      <c r="A3344" s="5"/>
    </row>
    <row r="3345" spans="1:1" x14ac:dyDescent="0.55000000000000004">
      <c r="A3345" s="5"/>
    </row>
    <row r="3346" spans="1:1" x14ac:dyDescent="0.55000000000000004">
      <c r="A3346" s="5"/>
    </row>
    <row r="3347" spans="1:1" x14ac:dyDescent="0.55000000000000004">
      <c r="A3347" s="5"/>
    </row>
    <row r="3348" spans="1:1" x14ac:dyDescent="0.55000000000000004">
      <c r="A3348" s="5"/>
    </row>
    <row r="3349" spans="1:1" x14ac:dyDescent="0.55000000000000004">
      <c r="A3349" s="5"/>
    </row>
    <row r="3350" spans="1:1" x14ac:dyDescent="0.55000000000000004">
      <c r="A3350" s="5"/>
    </row>
    <row r="3351" spans="1:1" x14ac:dyDescent="0.55000000000000004">
      <c r="A3351" s="5"/>
    </row>
    <row r="3352" spans="1:1" x14ac:dyDescent="0.55000000000000004">
      <c r="A3352" s="5"/>
    </row>
    <row r="3353" spans="1:1" x14ac:dyDescent="0.55000000000000004">
      <c r="A3353" s="5"/>
    </row>
    <row r="3354" spans="1:1" x14ac:dyDescent="0.55000000000000004">
      <c r="A3354" s="5"/>
    </row>
    <row r="3355" spans="1:1" x14ac:dyDescent="0.55000000000000004">
      <c r="A3355" s="5"/>
    </row>
    <row r="3356" spans="1:1" x14ac:dyDescent="0.55000000000000004">
      <c r="A3356" s="5"/>
    </row>
    <row r="3357" spans="1:1" x14ac:dyDescent="0.55000000000000004">
      <c r="A3357" s="5"/>
    </row>
    <row r="3358" spans="1:1" x14ac:dyDescent="0.55000000000000004">
      <c r="A3358" s="5"/>
    </row>
    <row r="3359" spans="1:1" x14ac:dyDescent="0.55000000000000004">
      <c r="A3359" s="5"/>
    </row>
    <row r="3360" spans="1:1" x14ac:dyDescent="0.55000000000000004">
      <c r="A3360" s="5"/>
    </row>
    <row r="3361" spans="1:1" x14ac:dyDescent="0.55000000000000004">
      <c r="A3361" s="5"/>
    </row>
    <row r="3362" spans="1:1" x14ac:dyDescent="0.55000000000000004">
      <c r="A3362" s="5"/>
    </row>
    <row r="3363" spans="1:1" x14ac:dyDescent="0.55000000000000004">
      <c r="A3363" s="5"/>
    </row>
    <row r="3364" spans="1:1" x14ac:dyDescent="0.55000000000000004">
      <c r="A3364" s="5"/>
    </row>
    <row r="3365" spans="1:1" x14ac:dyDescent="0.55000000000000004">
      <c r="A3365" s="5"/>
    </row>
    <row r="3366" spans="1:1" x14ac:dyDescent="0.55000000000000004">
      <c r="A3366" s="5"/>
    </row>
    <row r="3367" spans="1:1" x14ac:dyDescent="0.55000000000000004">
      <c r="A3367" s="5"/>
    </row>
    <row r="3368" spans="1:1" x14ac:dyDescent="0.55000000000000004">
      <c r="A3368" s="5"/>
    </row>
    <row r="3369" spans="1:1" x14ac:dyDescent="0.55000000000000004">
      <c r="A3369" s="5"/>
    </row>
    <row r="3370" spans="1:1" x14ac:dyDescent="0.55000000000000004">
      <c r="A3370" s="5"/>
    </row>
    <row r="3371" spans="1:1" x14ac:dyDescent="0.55000000000000004">
      <c r="A3371" s="5"/>
    </row>
    <row r="3372" spans="1:1" x14ac:dyDescent="0.55000000000000004">
      <c r="A3372" s="5"/>
    </row>
    <row r="3373" spans="1:1" x14ac:dyDescent="0.55000000000000004">
      <c r="A3373" s="5"/>
    </row>
    <row r="3374" spans="1:1" x14ac:dyDescent="0.55000000000000004">
      <c r="A3374" s="5"/>
    </row>
    <row r="3375" spans="1:1" x14ac:dyDescent="0.55000000000000004">
      <c r="A3375" s="5"/>
    </row>
    <row r="3376" spans="1:1" x14ac:dyDescent="0.55000000000000004">
      <c r="A3376" s="5"/>
    </row>
    <row r="3377" spans="1:1" x14ac:dyDescent="0.55000000000000004">
      <c r="A3377" s="5"/>
    </row>
    <row r="3378" spans="1:1" x14ac:dyDescent="0.55000000000000004">
      <c r="A3378" s="5"/>
    </row>
    <row r="3379" spans="1:1" x14ac:dyDescent="0.55000000000000004">
      <c r="A3379" s="5"/>
    </row>
    <row r="3380" spans="1:1" x14ac:dyDescent="0.55000000000000004">
      <c r="A3380" s="5"/>
    </row>
    <row r="3381" spans="1:1" x14ac:dyDescent="0.55000000000000004">
      <c r="A3381" s="5"/>
    </row>
    <row r="3382" spans="1:1" x14ac:dyDescent="0.55000000000000004">
      <c r="A3382" s="5"/>
    </row>
    <row r="3383" spans="1:1" x14ac:dyDescent="0.55000000000000004">
      <c r="A3383" s="5"/>
    </row>
    <row r="3384" spans="1:1" x14ac:dyDescent="0.55000000000000004">
      <c r="A3384" s="5"/>
    </row>
    <row r="3385" spans="1:1" x14ac:dyDescent="0.55000000000000004">
      <c r="A3385" s="5"/>
    </row>
    <row r="3386" spans="1:1" x14ac:dyDescent="0.55000000000000004">
      <c r="A3386" s="5"/>
    </row>
    <row r="3387" spans="1:1" x14ac:dyDescent="0.55000000000000004">
      <c r="A3387" s="5"/>
    </row>
    <row r="3388" spans="1:1" x14ac:dyDescent="0.55000000000000004">
      <c r="A3388" s="5"/>
    </row>
    <row r="3389" spans="1:1" x14ac:dyDescent="0.55000000000000004">
      <c r="A3389" s="5"/>
    </row>
    <row r="3390" spans="1:1" x14ac:dyDescent="0.55000000000000004">
      <c r="A3390" s="5"/>
    </row>
    <row r="3391" spans="1:1" x14ac:dyDescent="0.55000000000000004">
      <c r="A3391" s="5"/>
    </row>
    <row r="3392" spans="1:1" x14ac:dyDescent="0.55000000000000004">
      <c r="A3392" s="5"/>
    </row>
    <row r="3393" spans="1:1" x14ac:dyDescent="0.55000000000000004">
      <c r="A3393" s="5"/>
    </row>
    <row r="3394" spans="1:1" x14ac:dyDescent="0.55000000000000004">
      <c r="A3394" s="5"/>
    </row>
    <row r="3395" spans="1:1" x14ac:dyDescent="0.55000000000000004">
      <c r="A3395" s="5"/>
    </row>
    <row r="3396" spans="1:1" x14ac:dyDescent="0.55000000000000004">
      <c r="A3396" s="5"/>
    </row>
    <row r="3397" spans="1:1" x14ac:dyDescent="0.55000000000000004">
      <c r="A3397" s="5"/>
    </row>
    <row r="3398" spans="1:1" x14ac:dyDescent="0.55000000000000004">
      <c r="A3398" s="5"/>
    </row>
    <row r="3399" spans="1:1" x14ac:dyDescent="0.55000000000000004">
      <c r="A3399" s="5"/>
    </row>
    <row r="3400" spans="1:1" x14ac:dyDescent="0.55000000000000004">
      <c r="A3400" s="5"/>
    </row>
    <row r="3401" spans="1:1" x14ac:dyDescent="0.55000000000000004">
      <c r="A3401" s="5"/>
    </row>
    <row r="3402" spans="1:1" x14ac:dyDescent="0.55000000000000004">
      <c r="A3402" s="5"/>
    </row>
    <row r="3403" spans="1:1" x14ac:dyDescent="0.55000000000000004">
      <c r="A3403" s="5"/>
    </row>
    <row r="3404" spans="1:1" x14ac:dyDescent="0.55000000000000004">
      <c r="A3404" s="5"/>
    </row>
    <row r="3405" spans="1:1" x14ac:dyDescent="0.55000000000000004">
      <c r="A3405" s="5"/>
    </row>
    <row r="3406" spans="1:1" x14ac:dyDescent="0.55000000000000004">
      <c r="A3406" s="5"/>
    </row>
    <row r="3407" spans="1:1" x14ac:dyDescent="0.55000000000000004">
      <c r="A3407" s="5"/>
    </row>
    <row r="3408" spans="1:1" x14ac:dyDescent="0.55000000000000004">
      <c r="A3408" s="5"/>
    </row>
    <row r="3409" spans="1:1" x14ac:dyDescent="0.55000000000000004">
      <c r="A3409" s="5"/>
    </row>
    <row r="3410" spans="1:1" x14ac:dyDescent="0.55000000000000004">
      <c r="A3410" s="5"/>
    </row>
    <row r="3411" spans="1:1" x14ac:dyDescent="0.55000000000000004">
      <c r="A3411" s="5"/>
    </row>
    <row r="3412" spans="1:1" x14ac:dyDescent="0.55000000000000004">
      <c r="A3412" s="5"/>
    </row>
    <row r="3413" spans="1:1" x14ac:dyDescent="0.55000000000000004">
      <c r="A3413" s="5"/>
    </row>
    <row r="3414" spans="1:1" x14ac:dyDescent="0.55000000000000004">
      <c r="A3414" s="5"/>
    </row>
    <row r="3415" spans="1:1" x14ac:dyDescent="0.55000000000000004">
      <c r="A3415" s="5"/>
    </row>
    <row r="3416" spans="1:1" x14ac:dyDescent="0.55000000000000004">
      <c r="A3416" s="5"/>
    </row>
    <row r="3417" spans="1:1" x14ac:dyDescent="0.55000000000000004">
      <c r="A3417" s="5"/>
    </row>
    <row r="3418" spans="1:1" x14ac:dyDescent="0.55000000000000004">
      <c r="A3418" s="5"/>
    </row>
    <row r="3419" spans="1:1" x14ac:dyDescent="0.55000000000000004">
      <c r="A3419" s="5"/>
    </row>
    <row r="3420" spans="1:1" x14ac:dyDescent="0.55000000000000004">
      <c r="A3420" s="5"/>
    </row>
    <row r="3421" spans="1:1" x14ac:dyDescent="0.55000000000000004">
      <c r="A3421" s="5"/>
    </row>
    <row r="3422" spans="1:1" x14ac:dyDescent="0.55000000000000004">
      <c r="A3422" s="5"/>
    </row>
    <row r="3423" spans="1:1" x14ac:dyDescent="0.55000000000000004">
      <c r="A3423" s="5"/>
    </row>
    <row r="3424" spans="1:1" x14ac:dyDescent="0.55000000000000004">
      <c r="A3424" s="5"/>
    </row>
    <row r="3425" spans="1:1" x14ac:dyDescent="0.55000000000000004">
      <c r="A3425" s="5"/>
    </row>
    <row r="3426" spans="1:1" x14ac:dyDescent="0.55000000000000004">
      <c r="A3426" s="5"/>
    </row>
    <row r="3427" spans="1:1" x14ac:dyDescent="0.55000000000000004">
      <c r="A3427" s="5"/>
    </row>
    <row r="3428" spans="1:1" x14ac:dyDescent="0.55000000000000004">
      <c r="A3428" s="5"/>
    </row>
    <row r="3429" spans="1:1" x14ac:dyDescent="0.55000000000000004">
      <c r="A3429" s="5"/>
    </row>
    <row r="3430" spans="1:1" x14ac:dyDescent="0.55000000000000004">
      <c r="A3430" s="5"/>
    </row>
    <row r="3431" spans="1:1" x14ac:dyDescent="0.55000000000000004">
      <c r="A3431" s="5"/>
    </row>
    <row r="3432" spans="1:1" x14ac:dyDescent="0.55000000000000004">
      <c r="A3432" s="5"/>
    </row>
    <row r="3433" spans="1:1" x14ac:dyDescent="0.55000000000000004">
      <c r="A3433" s="5"/>
    </row>
    <row r="3434" spans="1:1" x14ac:dyDescent="0.55000000000000004">
      <c r="A3434" s="5"/>
    </row>
    <row r="3435" spans="1:1" x14ac:dyDescent="0.55000000000000004">
      <c r="A3435" s="5"/>
    </row>
    <row r="3436" spans="1:1" x14ac:dyDescent="0.55000000000000004">
      <c r="A3436" s="5"/>
    </row>
    <row r="3437" spans="1:1" x14ac:dyDescent="0.55000000000000004">
      <c r="A3437" s="5"/>
    </row>
    <row r="3438" spans="1:1" x14ac:dyDescent="0.55000000000000004">
      <c r="A3438" s="5"/>
    </row>
    <row r="3439" spans="1:1" x14ac:dyDescent="0.55000000000000004">
      <c r="A3439" s="5"/>
    </row>
    <row r="3440" spans="1:1" x14ac:dyDescent="0.55000000000000004">
      <c r="A3440" s="5"/>
    </row>
    <row r="3441" spans="1:1" x14ac:dyDescent="0.55000000000000004">
      <c r="A3441" s="5"/>
    </row>
    <row r="3442" spans="1:1" x14ac:dyDescent="0.55000000000000004">
      <c r="A3442" s="5"/>
    </row>
    <row r="3443" spans="1:1" x14ac:dyDescent="0.55000000000000004">
      <c r="A3443" s="5"/>
    </row>
    <row r="3444" spans="1:1" x14ac:dyDescent="0.55000000000000004">
      <c r="A3444" s="5"/>
    </row>
    <row r="3445" spans="1:1" x14ac:dyDescent="0.55000000000000004">
      <c r="A3445" s="5"/>
    </row>
    <row r="3446" spans="1:1" x14ac:dyDescent="0.55000000000000004">
      <c r="A3446" s="5"/>
    </row>
    <row r="3447" spans="1:1" x14ac:dyDescent="0.55000000000000004">
      <c r="A3447" s="5"/>
    </row>
    <row r="3448" spans="1:1" x14ac:dyDescent="0.55000000000000004">
      <c r="A3448" s="5"/>
    </row>
    <row r="3449" spans="1:1" x14ac:dyDescent="0.55000000000000004">
      <c r="A3449" s="5"/>
    </row>
    <row r="3450" spans="1:1" x14ac:dyDescent="0.55000000000000004">
      <c r="A3450" s="5"/>
    </row>
    <row r="3451" spans="1:1" x14ac:dyDescent="0.55000000000000004">
      <c r="A3451" s="5"/>
    </row>
    <row r="3452" spans="1:1" x14ac:dyDescent="0.55000000000000004">
      <c r="A3452" s="5"/>
    </row>
    <row r="3453" spans="1:1" x14ac:dyDescent="0.55000000000000004">
      <c r="A3453" s="5"/>
    </row>
    <row r="3454" spans="1:1" x14ac:dyDescent="0.55000000000000004">
      <c r="A3454" s="5"/>
    </row>
    <row r="3455" spans="1:1" x14ac:dyDescent="0.55000000000000004">
      <c r="A3455" s="5"/>
    </row>
    <row r="3456" spans="1:1" x14ac:dyDescent="0.55000000000000004">
      <c r="A3456" s="5"/>
    </row>
    <row r="3457" spans="1:1" x14ac:dyDescent="0.55000000000000004">
      <c r="A3457" s="5"/>
    </row>
    <row r="3458" spans="1:1" x14ac:dyDescent="0.55000000000000004">
      <c r="A3458" s="5"/>
    </row>
    <row r="3459" spans="1:1" x14ac:dyDescent="0.55000000000000004">
      <c r="A3459" s="5"/>
    </row>
    <row r="3460" spans="1:1" x14ac:dyDescent="0.55000000000000004">
      <c r="A3460" s="5"/>
    </row>
    <row r="3461" spans="1:1" x14ac:dyDescent="0.55000000000000004">
      <c r="A3461" s="5"/>
    </row>
    <row r="3462" spans="1:1" x14ac:dyDescent="0.55000000000000004">
      <c r="A3462" s="5"/>
    </row>
    <row r="3463" spans="1:1" x14ac:dyDescent="0.55000000000000004">
      <c r="A3463" s="5"/>
    </row>
    <row r="3464" spans="1:1" x14ac:dyDescent="0.55000000000000004">
      <c r="A3464" s="5"/>
    </row>
    <row r="3465" spans="1:1" x14ac:dyDescent="0.55000000000000004">
      <c r="A3465" s="5"/>
    </row>
    <row r="3466" spans="1:1" x14ac:dyDescent="0.55000000000000004">
      <c r="A3466" s="5"/>
    </row>
    <row r="3467" spans="1:1" x14ac:dyDescent="0.55000000000000004">
      <c r="A3467" s="5"/>
    </row>
    <row r="3468" spans="1:1" x14ac:dyDescent="0.55000000000000004">
      <c r="A3468" s="5"/>
    </row>
    <row r="3469" spans="1:1" x14ac:dyDescent="0.55000000000000004">
      <c r="A3469" s="5"/>
    </row>
    <row r="3470" spans="1:1" x14ac:dyDescent="0.55000000000000004">
      <c r="A3470" s="5"/>
    </row>
    <row r="3471" spans="1:1" x14ac:dyDescent="0.55000000000000004">
      <c r="A3471" s="5"/>
    </row>
    <row r="3472" spans="1:1" x14ac:dyDescent="0.55000000000000004">
      <c r="A3472" s="5"/>
    </row>
    <row r="3473" spans="1:1" x14ac:dyDescent="0.55000000000000004">
      <c r="A3473" s="5"/>
    </row>
    <row r="3474" spans="1:1" x14ac:dyDescent="0.55000000000000004">
      <c r="A3474" s="5"/>
    </row>
    <row r="3475" spans="1:1" x14ac:dyDescent="0.55000000000000004">
      <c r="A3475" s="5"/>
    </row>
    <row r="3476" spans="1:1" x14ac:dyDescent="0.55000000000000004">
      <c r="A3476" s="5"/>
    </row>
    <row r="3477" spans="1:1" x14ac:dyDescent="0.55000000000000004">
      <c r="A3477" s="5"/>
    </row>
    <row r="3478" spans="1:1" x14ac:dyDescent="0.55000000000000004">
      <c r="A3478" s="5"/>
    </row>
    <row r="3479" spans="1:1" x14ac:dyDescent="0.55000000000000004">
      <c r="A3479" s="5"/>
    </row>
    <row r="3480" spans="1:1" x14ac:dyDescent="0.55000000000000004">
      <c r="A3480" s="5"/>
    </row>
    <row r="3481" spans="1:1" x14ac:dyDescent="0.55000000000000004">
      <c r="A3481" s="5"/>
    </row>
    <row r="3482" spans="1:1" x14ac:dyDescent="0.55000000000000004">
      <c r="A3482" s="5"/>
    </row>
    <row r="3483" spans="1:1" x14ac:dyDescent="0.55000000000000004">
      <c r="A3483" s="5"/>
    </row>
    <row r="3484" spans="1:1" x14ac:dyDescent="0.55000000000000004">
      <c r="A3484" s="5"/>
    </row>
    <row r="3485" spans="1:1" x14ac:dyDescent="0.55000000000000004">
      <c r="A3485" s="5"/>
    </row>
    <row r="3486" spans="1:1" x14ac:dyDescent="0.55000000000000004">
      <c r="A3486" s="5"/>
    </row>
    <row r="3487" spans="1:1" x14ac:dyDescent="0.55000000000000004">
      <c r="A3487" s="5"/>
    </row>
    <row r="3488" spans="1:1" x14ac:dyDescent="0.55000000000000004">
      <c r="A3488" s="5"/>
    </row>
    <row r="3489" spans="1:1" x14ac:dyDescent="0.55000000000000004">
      <c r="A3489" s="5"/>
    </row>
    <row r="3490" spans="1:1" x14ac:dyDescent="0.55000000000000004">
      <c r="A3490" s="5"/>
    </row>
    <row r="3491" spans="1:1" x14ac:dyDescent="0.55000000000000004">
      <c r="A3491" s="5"/>
    </row>
    <row r="3492" spans="1:1" x14ac:dyDescent="0.55000000000000004">
      <c r="A3492" s="5"/>
    </row>
    <row r="3493" spans="1:1" x14ac:dyDescent="0.55000000000000004">
      <c r="A3493" s="5"/>
    </row>
    <row r="3494" spans="1:1" x14ac:dyDescent="0.55000000000000004">
      <c r="A3494" s="5"/>
    </row>
    <row r="3495" spans="1:1" x14ac:dyDescent="0.55000000000000004">
      <c r="A3495" s="5"/>
    </row>
    <row r="3496" spans="1:1" x14ac:dyDescent="0.55000000000000004">
      <c r="A3496" s="5"/>
    </row>
    <row r="3497" spans="1:1" x14ac:dyDescent="0.55000000000000004">
      <c r="A3497" s="5"/>
    </row>
    <row r="3498" spans="1:1" x14ac:dyDescent="0.55000000000000004">
      <c r="A3498" s="5"/>
    </row>
    <row r="3499" spans="1:1" x14ac:dyDescent="0.55000000000000004">
      <c r="A3499" s="5"/>
    </row>
    <row r="3500" spans="1:1" x14ac:dyDescent="0.55000000000000004">
      <c r="A3500" s="5"/>
    </row>
    <row r="3501" spans="1:1" x14ac:dyDescent="0.55000000000000004">
      <c r="A3501" s="5"/>
    </row>
    <row r="3502" spans="1:1" x14ac:dyDescent="0.55000000000000004">
      <c r="A3502" s="5"/>
    </row>
    <row r="3503" spans="1:1" x14ac:dyDescent="0.55000000000000004">
      <c r="A3503" s="5"/>
    </row>
    <row r="3504" spans="1:1" x14ac:dyDescent="0.55000000000000004">
      <c r="A3504" s="5"/>
    </row>
    <row r="3505" spans="1:1" x14ac:dyDescent="0.55000000000000004">
      <c r="A3505" s="5"/>
    </row>
    <row r="3506" spans="1:1" x14ac:dyDescent="0.55000000000000004">
      <c r="A3506" s="5"/>
    </row>
    <row r="3507" spans="1:1" x14ac:dyDescent="0.55000000000000004">
      <c r="A3507" s="5"/>
    </row>
    <row r="3508" spans="1:1" x14ac:dyDescent="0.55000000000000004">
      <c r="A3508" s="5"/>
    </row>
    <row r="3509" spans="1:1" x14ac:dyDescent="0.55000000000000004">
      <c r="A3509" s="5"/>
    </row>
    <row r="3510" spans="1:1" x14ac:dyDescent="0.55000000000000004">
      <c r="A3510" s="5"/>
    </row>
    <row r="3511" spans="1:1" x14ac:dyDescent="0.55000000000000004">
      <c r="A3511" s="5"/>
    </row>
    <row r="3512" spans="1:1" x14ac:dyDescent="0.55000000000000004">
      <c r="A3512" s="5"/>
    </row>
    <row r="3513" spans="1:1" x14ac:dyDescent="0.55000000000000004">
      <c r="A3513" s="5"/>
    </row>
    <row r="3514" spans="1:1" x14ac:dyDescent="0.55000000000000004">
      <c r="A3514" s="5"/>
    </row>
    <row r="3515" spans="1:1" x14ac:dyDescent="0.55000000000000004">
      <c r="A3515" s="5"/>
    </row>
    <row r="3516" spans="1:1" x14ac:dyDescent="0.55000000000000004">
      <c r="A3516" s="5"/>
    </row>
    <row r="3517" spans="1:1" x14ac:dyDescent="0.55000000000000004">
      <c r="A3517" s="5"/>
    </row>
    <row r="3518" spans="1:1" x14ac:dyDescent="0.55000000000000004">
      <c r="A3518" s="5"/>
    </row>
    <row r="3519" spans="1:1" x14ac:dyDescent="0.55000000000000004">
      <c r="A3519" s="5"/>
    </row>
    <row r="3520" spans="1:1" x14ac:dyDescent="0.55000000000000004">
      <c r="A3520" s="5"/>
    </row>
    <row r="3521" spans="1:1" x14ac:dyDescent="0.55000000000000004">
      <c r="A3521" s="5"/>
    </row>
    <row r="3522" spans="1:1" x14ac:dyDescent="0.55000000000000004">
      <c r="A3522" s="5"/>
    </row>
    <row r="3523" spans="1:1" x14ac:dyDescent="0.55000000000000004">
      <c r="A3523" s="5"/>
    </row>
    <row r="3524" spans="1:1" x14ac:dyDescent="0.55000000000000004">
      <c r="A3524" s="5"/>
    </row>
    <row r="3525" spans="1:1" x14ac:dyDescent="0.55000000000000004">
      <c r="A3525" s="5"/>
    </row>
    <row r="3526" spans="1:1" x14ac:dyDescent="0.55000000000000004">
      <c r="A3526" s="5"/>
    </row>
    <row r="3527" spans="1:1" x14ac:dyDescent="0.55000000000000004">
      <c r="A3527" s="5"/>
    </row>
    <row r="3528" spans="1:1" x14ac:dyDescent="0.55000000000000004">
      <c r="A3528" s="5"/>
    </row>
    <row r="3529" spans="1:1" x14ac:dyDescent="0.55000000000000004">
      <c r="A3529" s="5"/>
    </row>
    <row r="3530" spans="1:1" x14ac:dyDescent="0.55000000000000004">
      <c r="A3530" s="5"/>
    </row>
    <row r="3531" spans="1:1" x14ac:dyDescent="0.55000000000000004">
      <c r="A3531" s="5"/>
    </row>
    <row r="3532" spans="1:1" x14ac:dyDescent="0.55000000000000004">
      <c r="A3532" s="5"/>
    </row>
    <row r="3533" spans="1:1" x14ac:dyDescent="0.55000000000000004">
      <c r="A3533" s="5"/>
    </row>
    <row r="3534" spans="1:1" x14ac:dyDescent="0.55000000000000004">
      <c r="A3534" s="5"/>
    </row>
    <row r="3535" spans="1:1" x14ac:dyDescent="0.55000000000000004">
      <c r="A3535" s="5"/>
    </row>
    <row r="3536" spans="1:1" x14ac:dyDescent="0.55000000000000004">
      <c r="A3536" s="5"/>
    </row>
    <row r="3537" spans="1:1" x14ac:dyDescent="0.55000000000000004">
      <c r="A3537" s="5"/>
    </row>
    <row r="3538" spans="1:1" x14ac:dyDescent="0.55000000000000004">
      <c r="A3538" s="5"/>
    </row>
    <row r="3539" spans="1:1" x14ac:dyDescent="0.55000000000000004">
      <c r="A3539" s="5"/>
    </row>
    <row r="3540" spans="1:1" x14ac:dyDescent="0.55000000000000004">
      <c r="A3540" s="5"/>
    </row>
    <row r="3541" spans="1:1" x14ac:dyDescent="0.55000000000000004">
      <c r="A3541" s="5"/>
    </row>
    <row r="3542" spans="1:1" x14ac:dyDescent="0.55000000000000004">
      <c r="A3542" s="5"/>
    </row>
    <row r="3543" spans="1:1" x14ac:dyDescent="0.55000000000000004">
      <c r="A3543" s="5"/>
    </row>
    <row r="3544" spans="1:1" x14ac:dyDescent="0.55000000000000004">
      <c r="A3544" s="5"/>
    </row>
    <row r="3545" spans="1:1" x14ac:dyDescent="0.55000000000000004">
      <c r="A3545" s="5"/>
    </row>
    <row r="3546" spans="1:1" x14ac:dyDescent="0.55000000000000004">
      <c r="A3546" s="5"/>
    </row>
    <row r="3547" spans="1:1" x14ac:dyDescent="0.55000000000000004">
      <c r="A3547" s="5"/>
    </row>
    <row r="3548" spans="1:1" x14ac:dyDescent="0.55000000000000004">
      <c r="A3548" s="5"/>
    </row>
    <row r="3549" spans="1:1" x14ac:dyDescent="0.55000000000000004">
      <c r="A3549" s="5"/>
    </row>
    <row r="3550" spans="1:1" x14ac:dyDescent="0.55000000000000004">
      <c r="A3550" s="5"/>
    </row>
    <row r="3551" spans="1:1" x14ac:dyDescent="0.55000000000000004">
      <c r="A3551" s="5"/>
    </row>
    <row r="3552" spans="1:1" x14ac:dyDescent="0.55000000000000004">
      <c r="A3552" s="5"/>
    </row>
    <row r="3553" spans="1:1" x14ac:dyDescent="0.55000000000000004">
      <c r="A3553" s="5"/>
    </row>
    <row r="3554" spans="1:1" x14ac:dyDescent="0.55000000000000004">
      <c r="A3554" s="5"/>
    </row>
    <row r="3555" spans="1:1" x14ac:dyDescent="0.55000000000000004">
      <c r="A3555" s="5"/>
    </row>
    <row r="3556" spans="1:1" x14ac:dyDescent="0.55000000000000004">
      <c r="A3556" s="5"/>
    </row>
    <row r="3557" spans="1:1" x14ac:dyDescent="0.55000000000000004">
      <c r="A3557" s="5"/>
    </row>
    <row r="3558" spans="1:1" x14ac:dyDescent="0.55000000000000004">
      <c r="A3558" s="5"/>
    </row>
    <row r="3559" spans="1:1" x14ac:dyDescent="0.55000000000000004">
      <c r="A3559" s="5"/>
    </row>
    <row r="3560" spans="1:1" x14ac:dyDescent="0.55000000000000004">
      <c r="A3560" s="5"/>
    </row>
    <row r="3561" spans="1:1" x14ac:dyDescent="0.55000000000000004">
      <c r="A3561" s="5"/>
    </row>
    <row r="3562" spans="1:1" x14ac:dyDescent="0.55000000000000004">
      <c r="A3562" s="5"/>
    </row>
    <row r="3563" spans="1:1" x14ac:dyDescent="0.55000000000000004">
      <c r="A3563" s="5"/>
    </row>
    <row r="3564" spans="1:1" x14ac:dyDescent="0.55000000000000004">
      <c r="A3564" s="5"/>
    </row>
    <row r="3565" spans="1:1" x14ac:dyDescent="0.55000000000000004">
      <c r="A3565" s="5"/>
    </row>
    <row r="3566" spans="1:1" x14ac:dyDescent="0.55000000000000004">
      <c r="A3566" s="5"/>
    </row>
    <row r="3567" spans="1:1" x14ac:dyDescent="0.55000000000000004">
      <c r="A3567" s="5"/>
    </row>
    <row r="3568" spans="1:1" x14ac:dyDescent="0.55000000000000004">
      <c r="A3568" s="5"/>
    </row>
    <row r="3569" spans="1:1" x14ac:dyDescent="0.55000000000000004">
      <c r="A3569" s="5"/>
    </row>
    <row r="3570" spans="1:1" x14ac:dyDescent="0.55000000000000004">
      <c r="A3570" s="5"/>
    </row>
    <row r="3571" spans="1:1" x14ac:dyDescent="0.55000000000000004">
      <c r="A3571" s="5"/>
    </row>
    <row r="3572" spans="1:1" x14ac:dyDescent="0.55000000000000004">
      <c r="A3572" s="5"/>
    </row>
    <row r="3573" spans="1:1" x14ac:dyDescent="0.55000000000000004">
      <c r="A3573" s="5"/>
    </row>
    <row r="3574" spans="1:1" x14ac:dyDescent="0.55000000000000004">
      <c r="A3574" s="5"/>
    </row>
    <row r="3575" spans="1:1" x14ac:dyDescent="0.55000000000000004">
      <c r="A3575" s="5"/>
    </row>
    <row r="3576" spans="1:1" x14ac:dyDescent="0.55000000000000004">
      <c r="A3576" s="5"/>
    </row>
    <row r="3577" spans="1:1" x14ac:dyDescent="0.55000000000000004">
      <c r="A3577" s="5"/>
    </row>
    <row r="3578" spans="1:1" x14ac:dyDescent="0.55000000000000004">
      <c r="A3578" s="5"/>
    </row>
    <row r="3579" spans="1:1" x14ac:dyDescent="0.55000000000000004">
      <c r="A3579" s="5"/>
    </row>
    <row r="3580" spans="1:1" x14ac:dyDescent="0.55000000000000004">
      <c r="A3580" s="5"/>
    </row>
    <row r="3581" spans="1:1" x14ac:dyDescent="0.55000000000000004">
      <c r="A3581" s="5"/>
    </row>
    <row r="3582" spans="1:1" x14ac:dyDescent="0.55000000000000004">
      <c r="A3582" s="5"/>
    </row>
    <row r="3583" spans="1:1" x14ac:dyDescent="0.55000000000000004">
      <c r="A3583" s="5"/>
    </row>
    <row r="3584" spans="1:1" x14ac:dyDescent="0.55000000000000004">
      <c r="A3584" s="5"/>
    </row>
    <row r="3585" spans="1:1" x14ac:dyDescent="0.55000000000000004">
      <c r="A3585" s="5"/>
    </row>
    <row r="3586" spans="1:1" x14ac:dyDescent="0.55000000000000004">
      <c r="A3586" s="5"/>
    </row>
    <row r="3587" spans="1:1" x14ac:dyDescent="0.55000000000000004">
      <c r="A3587" s="5"/>
    </row>
    <row r="3588" spans="1:1" x14ac:dyDescent="0.55000000000000004">
      <c r="A3588" s="5"/>
    </row>
    <row r="3589" spans="1:1" x14ac:dyDescent="0.55000000000000004">
      <c r="A3589" s="5"/>
    </row>
    <row r="3590" spans="1:1" x14ac:dyDescent="0.55000000000000004">
      <c r="A3590" s="5"/>
    </row>
    <row r="3591" spans="1:1" x14ac:dyDescent="0.55000000000000004">
      <c r="A3591" s="5"/>
    </row>
    <row r="3592" spans="1:1" x14ac:dyDescent="0.55000000000000004">
      <c r="A3592" s="5"/>
    </row>
    <row r="3593" spans="1:1" x14ac:dyDescent="0.55000000000000004">
      <c r="A3593" s="5"/>
    </row>
    <row r="3594" spans="1:1" x14ac:dyDescent="0.55000000000000004">
      <c r="A3594" s="5"/>
    </row>
    <row r="3595" spans="1:1" x14ac:dyDescent="0.55000000000000004">
      <c r="A3595" s="5"/>
    </row>
    <row r="3596" spans="1:1" x14ac:dyDescent="0.55000000000000004">
      <c r="A3596" s="5"/>
    </row>
    <row r="3597" spans="1:1" x14ac:dyDescent="0.55000000000000004">
      <c r="A3597" s="5"/>
    </row>
    <row r="3598" spans="1:1" x14ac:dyDescent="0.55000000000000004">
      <c r="A3598" s="5"/>
    </row>
    <row r="3599" spans="1:1" x14ac:dyDescent="0.55000000000000004">
      <c r="A3599" s="5"/>
    </row>
    <row r="3600" spans="1:1" x14ac:dyDescent="0.55000000000000004">
      <c r="A3600" s="5"/>
    </row>
    <row r="3601" spans="1:1" x14ac:dyDescent="0.55000000000000004">
      <c r="A3601" s="5"/>
    </row>
    <row r="3602" spans="1:1" x14ac:dyDescent="0.55000000000000004">
      <c r="A3602" s="5"/>
    </row>
    <row r="3603" spans="1:1" x14ac:dyDescent="0.55000000000000004">
      <c r="A3603" s="5"/>
    </row>
    <row r="3604" spans="1:1" x14ac:dyDescent="0.55000000000000004">
      <c r="A3604" s="5"/>
    </row>
    <row r="3605" spans="1:1" x14ac:dyDescent="0.55000000000000004">
      <c r="A3605" s="5"/>
    </row>
    <row r="3606" spans="1:1" x14ac:dyDescent="0.55000000000000004">
      <c r="A3606" s="5"/>
    </row>
    <row r="3607" spans="1:1" x14ac:dyDescent="0.55000000000000004">
      <c r="A3607" s="5"/>
    </row>
    <row r="3608" spans="1:1" x14ac:dyDescent="0.55000000000000004">
      <c r="A3608" s="5"/>
    </row>
    <row r="3609" spans="1:1" x14ac:dyDescent="0.55000000000000004">
      <c r="A3609" s="5"/>
    </row>
    <row r="3610" spans="1:1" x14ac:dyDescent="0.55000000000000004">
      <c r="A3610" s="5"/>
    </row>
    <row r="3611" spans="1:1" x14ac:dyDescent="0.55000000000000004">
      <c r="A3611" s="5"/>
    </row>
    <row r="3612" spans="1:1" x14ac:dyDescent="0.55000000000000004">
      <c r="A3612" s="5"/>
    </row>
    <row r="3613" spans="1:1" x14ac:dyDescent="0.55000000000000004">
      <c r="A3613" s="5"/>
    </row>
    <row r="3614" spans="1:1" x14ac:dyDescent="0.55000000000000004">
      <c r="A3614" s="5"/>
    </row>
    <row r="3615" spans="1:1" x14ac:dyDescent="0.55000000000000004">
      <c r="A3615" s="5"/>
    </row>
    <row r="3616" spans="1:1" x14ac:dyDescent="0.55000000000000004">
      <c r="A3616" s="5"/>
    </row>
    <row r="3617" spans="1:1" x14ac:dyDescent="0.55000000000000004">
      <c r="A3617" s="5"/>
    </row>
    <row r="3618" spans="1:1" x14ac:dyDescent="0.55000000000000004">
      <c r="A3618" s="5"/>
    </row>
    <row r="3619" spans="1:1" x14ac:dyDescent="0.55000000000000004">
      <c r="A3619" s="5"/>
    </row>
    <row r="3620" spans="1:1" x14ac:dyDescent="0.55000000000000004">
      <c r="A3620" s="5"/>
    </row>
    <row r="3621" spans="1:1" x14ac:dyDescent="0.55000000000000004">
      <c r="A3621" s="5"/>
    </row>
    <row r="3622" spans="1:1" x14ac:dyDescent="0.55000000000000004">
      <c r="A3622" s="5"/>
    </row>
    <row r="3623" spans="1:1" x14ac:dyDescent="0.55000000000000004">
      <c r="A3623" s="5"/>
    </row>
    <row r="3624" spans="1:1" x14ac:dyDescent="0.55000000000000004">
      <c r="A3624" s="5"/>
    </row>
    <row r="3625" spans="1:1" x14ac:dyDescent="0.55000000000000004">
      <c r="A3625" s="5"/>
    </row>
    <row r="3626" spans="1:1" x14ac:dyDescent="0.55000000000000004">
      <c r="A3626" s="5"/>
    </row>
    <row r="3627" spans="1:1" x14ac:dyDescent="0.55000000000000004">
      <c r="A3627" s="5"/>
    </row>
    <row r="3628" spans="1:1" x14ac:dyDescent="0.55000000000000004">
      <c r="A3628" s="5"/>
    </row>
    <row r="3629" spans="1:1" x14ac:dyDescent="0.55000000000000004">
      <c r="A3629" s="5"/>
    </row>
    <row r="3630" spans="1:1" x14ac:dyDescent="0.55000000000000004">
      <c r="A3630" s="5"/>
    </row>
    <row r="3631" spans="1:1" x14ac:dyDescent="0.55000000000000004">
      <c r="A3631" s="5"/>
    </row>
    <row r="3632" spans="1:1" x14ac:dyDescent="0.55000000000000004">
      <c r="A3632" s="5"/>
    </row>
    <row r="3633" spans="1:1" x14ac:dyDescent="0.55000000000000004">
      <c r="A3633" s="5"/>
    </row>
    <row r="3634" spans="1:1" x14ac:dyDescent="0.55000000000000004">
      <c r="A3634" s="5"/>
    </row>
    <row r="3635" spans="1:1" x14ac:dyDescent="0.55000000000000004">
      <c r="A3635" s="5"/>
    </row>
    <row r="3636" spans="1:1" x14ac:dyDescent="0.55000000000000004">
      <c r="A3636" s="5"/>
    </row>
    <row r="3637" spans="1:1" x14ac:dyDescent="0.55000000000000004">
      <c r="A3637" s="5"/>
    </row>
    <row r="3638" spans="1:1" x14ac:dyDescent="0.55000000000000004">
      <c r="A3638" s="5"/>
    </row>
    <row r="3639" spans="1:1" x14ac:dyDescent="0.55000000000000004">
      <c r="A3639" s="5"/>
    </row>
    <row r="3640" spans="1:1" x14ac:dyDescent="0.55000000000000004">
      <c r="A3640" s="5"/>
    </row>
    <row r="3641" spans="1:1" x14ac:dyDescent="0.55000000000000004">
      <c r="A3641" s="5"/>
    </row>
    <row r="3642" spans="1:1" x14ac:dyDescent="0.55000000000000004">
      <c r="A3642" s="5"/>
    </row>
    <row r="3643" spans="1:1" x14ac:dyDescent="0.55000000000000004">
      <c r="A3643" s="5"/>
    </row>
    <row r="3644" spans="1:1" x14ac:dyDescent="0.55000000000000004">
      <c r="A3644" s="5"/>
    </row>
    <row r="3645" spans="1:1" x14ac:dyDescent="0.55000000000000004">
      <c r="A3645" s="5"/>
    </row>
    <row r="3646" spans="1:1" x14ac:dyDescent="0.55000000000000004">
      <c r="A3646" s="5"/>
    </row>
    <row r="3647" spans="1:1" x14ac:dyDescent="0.55000000000000004">
      <c r="A3647" s="5"/>
    </row>
    <row r="3648" spans="1:1" x14ac:dyDescent="0.55000000000000004">
      <c r="A3648" s="5"/>
    </row>
    <row r="3649" spans="1:1" x14ac:dyDescent="0.55000000000000004">
      <c r="A3649" s="5"/>
    </row>
    <row r="3650" spans="1:1" x14ac:dyDescent="0.55000000000000004">
      <c r="A3650" s="5"/>
    </row>
    <row r="3651" spans="1:1" x14ac:dyDescent="0.55000000000000004">
      <c r="A3651" s="5"/>
    </row>
    <row r="3652" spans="1:1" x14ac:dyDescent="0.55000000000000004">
      <c r="A3652" s="5"/>
    </row>
    <row r="3653" spans="1:1" x14ac:dyDescent="0.55000000000000004">
      <c r="A3653" s="5"/>
    </row>
    <row r="3654" spans="1:1" x14ac:dyDescent="0.55000000000000004">
      <c r="A3654" s="5"/>
    </row>
    <row r="3655" spans="1:1" x14ac:dyDescent="0.55000000000000004">
      <c r="A3655" s="5"/>
    </row>
    <row r="3656" spans="1:1" x14ac:dyDescent="0.55000000000000004">
      <c r="A3656" s="5"/>
    </row>
    <row r="3657" spans="1:1" x14ac:dyDescent="0.55000000000000004">
      <c r="A3657" s="5"/>
    </row>
    <row r="3658" spans="1:1" x14ac:dyDescent="0.55000000000000004">
      <c r="A3658" s="5"/>
    </row>
    <row r="3659" spans="1:1" x14ac:dyDescent="0.55000000000000004">
      <c r="A3659" s="5"/>
    </row>
    <row r="3660" spans="1:1" x14ac:dyDescent="0.55000000000000004">
      <c r="A3660" s="5"/>
    </row>
    <row r="3661" spans="1:1" x14ac:dyDescent="0.55000000000000004">
      <c r="A3661" s="5"/>
    </row>
    <row r="3662" spans="1:1" x14ac:dyDescent="0.55000000000000004">
      <c r="A3662" s="5"/>
    </row>
    <row r="3663" spans="1:1" x14ac:dyDescent="0.55000000000000004">
      <c r="A3663" s="5"/>
    </row>
    <row r="3664" spans="1:1" x14ac:dyDescent="0.55000000000000004">
      <c r="A3664" s="5"/>
    </row>
    <row r="3665" spans="1:1" x14ac:dyDescent="0.55000000000000004">
      <c r="A3665" s="5"/>
    </row>
    <row r="3666" spans="1:1" x14ac:dyDescent="0.55000000000000004">
      <c r="A3666" s="5"/>
    </row>
    <row r="3667" spans="1:1" x14ac:dyDescent="0.55000000000000004">
      <c r="A3667" s="5"/>
    </row>
    <row r="3668" spans="1:1" x14ac:dyDescent="0.55000000000000004">
      <c r="A3668" s="5"/>
    </row>
    <row r="3669" spans="1:1" x14ac:dyDescent="0.55000000000000004">
      <c r="A3669" s="5"/>
    </row>
    <row r="3670" spans="1:1" x14ac:dyDescent="0.55000000000000004">
      <c r="A3670" s="5"/>
    </row>
    <row r="3671" spans="1:1" x14ac:dyDescent="0.55000000000000004">
      <c r="A3671" s="5"/>
    </row>
    <row r="3672" spans="1:1" x14ac:dyDescent="0.55000000000000004">
      <c r="A3672" s="5"/>
    </row>
    <row r="3673" spans="1:1" x14ac:dyDescent="0.55000000000000004">
      <c r="A3673" s="5"/>
    </row>
    <row r="3674" spans="1:1" x14ac:dyDescent="0.55000000000000004">
      <c r="A3674" s="5"/>
    </row>
    <row r="3675" spans="1:1" x14ac:dyDescent="0.55000000000000004">
      <c r="A3675" s="5"/>
    </row>
    <row r="3676" spans="1:1" x14ac:dyDescent="0.55000000000000004">
      <c r="A3676" s="5"/>
    </row>
    <row r="3677" spans="1:1" x14ac:dyDescent="0.55000000000000004">
      <c r="A3677" s="5"/>
    </row>
    <row r="3678" spans="1:1" x14ac:dyDescent="0.55000000000000004">
      <c r="A3678" s="5"/>
    </row>
    <row r="3679" spans="1:1" x14ac:dyDescent="0.55000000000000004">
      <c r="A3679" s="5"/>
    </row>
    <row r="3680" spans="1:1" x14ac:dyDescent="0.55000000000000004">
      <c r="A3680" s="5"/>
    </row>
    <row r="3681" spans="1:1" x14ac:dyDescent="0.55000000000000004">
      <c r="A3681" s="5"/>
    </row>
    <row r="3682" spans="1:1" x14ac:dyDescent="0.55000000000000004">
      <c r="A3682" s="5"/>
    </row>
    <row r="3683" spans="1:1" x14ac:dyDescent="0.55000000000000004">
      <c r="A3683" s="5"/>
    </row>
    <row r="3684" spans="1:1" x14ac:dyDescent="0.55000000000000004">
      <c r="A3684" s="5"/>
    </row>
    <row r="3685" spans="1:1" x14ac:dyDescent="0.55000000000000004">
      <c r="A3685" s="5"/>
    </row>
    <row r="3686" spans="1:1" x14ac:dyDescent="0.55000000000000004">
      <c r="A3686" s="5"/>
    </row>
    <row r="3687" spans="1:1" x14ac:dyDescent="0.55000000000000004">
      <c r="A3687" s="5"/>
    </row>
    <row r="3688" spans="1:1" x14ac:dyDescent="0.55000000000000004">
      <c r="A3688" s="5"/>
    </row>
    <row r="3689" spans="1:1" x14ac:dyDescent="0.55000000000000004">
      <c r="A3689" s="5"/>
    </row>
    <row r="3690" spans="1:1" x14ac:dyDescent="0.55000000000000004">
      <c r="A3690" s="5"/>
    </row>
    <row r="3691" spans="1:1" x14ac:dyDescent="0.55000000000000004">
      <c r="A3691" s="5"/>
    </row>
    <row r="3692" spans="1:1" x14ac:dyDescent="0.55000000000000004">
      <c r="A3692" s="5"/>
    </row>
    <row r="3693" spans="1:1" x14ac:dyDescent="0.55000000000000004">
      <c r="A3693" s="5"/>
    </row>
    <row r="3694" spans="1:1" x14ac:dyDescent="0.55000000000000004">
      <c r="A3694" s="5"/>
    </row>
    <row r="3695" spans="1:1" x14ac:dyDescent="0.55000000000000004">
      <c r="A3695" s="5"/>
    </row>
    <row r="3696" spans="1:1" x14ac:dyDescent="0.55000000000000004">
      <c r="A3696" s="5"/>
    </row>
    <row r="3697" spans="1:1" x14ac:dyDescent="0.55000000000000004">
      <c r="A3697" s="5"/>
    </row>
    <row r="3698" spans="1:1" x14ac:dyDescent="0.55000000000000004">
      <c r="A3698" s="5"/>
    </row>
    <row r="3699" spans="1:1" x14ac:dyDescent="0.55000000000000004">
      <c r="A3699" s="5"/>
    </row>
    <row r="3700" spans="1:1" x14ac:dyDescent="0.55000000000000004">
      <c r="A3700" s="5"/>
    </row>
    <row r="3701" spans="1:1" x14ac:dyDescent="0.55000000000000004">
      <c r="A3701" s="5"/>
    </row>
    <row r="3702" spans="1:1" x14ac:dyDescent="0.55000000000000004">
      <c r="A3702" s="5"/>
    </row>
    <row r="3703" spans="1:1" x14ac:dyDescent="0.55000000000000004">
      <c r="A3703" s="5"/>
    </row>
    <row r="3704" spans="1:1" x14ac:dyDescent="0.55000000000000004">
      <c r="A3704" s="5"/>
    </row>
    <row r="3705" spans="1:1" x14ac:dyDescent="0.55000000000000004">
      <c r="A3705" s="5"/>
    </row>
    <row r="3706" spans="1:1" x14ac:dyDescent="0.55000000000000004">
      <c r="A3706" s="5"/>
    </row>
    <row r="3707" spans="1:1" x14ac:dyDescent="0.55000000000000004">
      <c r="A3707" s="5"/>
    </row>
    <row r="3708" spans="1:1" x14ac:dyDescent="0.55000000000000004">
      <c r="A3708" s="5"/>
    </row>
    <row r="3709" spans="1:1" x14ac:dyDescent="0.55000000000000004">
      <c r="A3709" s="5"/>
    </row>
    <row r="3710" spans="1:1" x14ac:dyDescent="0.55000000000000004">
      <c r="A3710" s="5"/>
    </row>
    <row r="3711" spans="1:1" x14ac:dyDescent="0.55000000000000004">
      <c r="A3711" s="5"/>
    </row>
    <row r="3712" spans="1:1" x14ac:dyDescent="0.55000000000000004">
      <c r="A3712" s="5"/>
    </row>
    <row r="3713" spans="1:1" x14ac:dyDescent="0.55000000000000004">
      <c r="A3713" s="5"/>
    </row>
    <row r="3714" spans="1:1" x14ac:dyDescent="0.55000000000000004">
      <c r="A3714" s="5"/>
    </row>
    <row r="3715" spans="1:1" x14ac:dyDescent="0.55000000000000004">
      <c r="A3715" s="5"/>
    </row>
    <row r="3716" spans="1:1" x14ac:dyDescent="0.55000000000000004">
      <c r="A3716" s="5"/>
    </row>
    <row r="3717" spans="1:1" x14ac:dyDescent="0.55000000000000004">
      <c r="A3717" s="5"/>
    </row>
    <row r="3718" spans="1:1" x14ac:dyDescent="0.55000000000000004">
      <c r="A3718" s="5"/>
    </row>
    <row r="3719" spans="1:1" x14ac:dyDescent="0.55000000000000004">
      <c r="A3719" s="5"/>
    </row>
    <row r="3720" spans="1:1" x14ac:dyDescent="0.55000000000000004">
      <c r="A3720" s="5"/>
    </row>
    <row r="3721" spans="1:1" x14ac:dyDescent="0.55000000000000004">
      <c r="A3721" s="5"/>
    </row>
    <row r="3722" spans="1:1" x14ac:dyDescent="0.55000000000000004">
      <c r="A3722" s="5"/>
    </row>
    <row r="3723" spans="1:1" x14ac:dyDescent="0.55000000000000004">
      <c r="A3723" s="5"/>
    </row>
    <row r="3724" spans="1:1" x14ac:dyDescent="0.55000000000000004">
      <c r="A3724" s="5"/>
    </row>
    <row r="3725" spans="1:1" x14ac:dyDescent="0.55000000000000004">
      <c r="A3725" s="5"/>
    </row>
    <row r="3726" spans="1:1" x14ac:dyDescent="0.55000000000000004">
      <c r="A3726" s="5"/>
    </row>
    <row r="3727" spans="1:1" x14ac:dyDescent="0.55000000000000004">
      <c r="A3727" s="5"/>
    </row>
    <row r="3728" spans="1:1" x14ac:dyDescent="0.55000000000000004">
      <c r="A3728" s="5"/>
    </row>
    <row r="3729" spans="1:1" x14ac:dyDescent="0.55000000000000004">
      <c r="A3729" s="5"/>
    </row>
    <row r="3730" spans="1:1" x14ac:dyDescent="0.55000000000000004">
      <c r="A3730" s="5"/>
    </row>
    <row r="3731" spans="1:1" x14ac:dyDescent="0.55000000000000004">
      <c r="A3731" s="5"/>
    </row>
    <row r="3732" spans="1:1" x14ac:dyDescent="0.55000000000000004">
      <c r="A3732" s="5"/>
    </row>
    <row r="3733" spans="1:1" x14ac:dyDescent="0.55000000000000004">
      <c r="A3733" s="5"/>
    </row>
    <row r="3734" spans="1:1" x14ac:dyDescent="0.55000000000000004">
      <c r="A3734" s="5"/>
    </row>
    <row r="3735" spans="1:1" x14ac:dyDescent="0.55000000000000004">
      <c r="A3735" s="5"/>
    </row>
    <row r="3736" spans="1:1" x14ac:dyDescent="0.55000000000000004">
      <c r="A3736" s="5"/>
    </row>
    <row r="3737" spans="1:1" x14ac:dyDescent="0.55000000000000004">
      <c r="A3737" s="5"/>
    </row>
    <row r="3738" spans="1:1" x14ac:dyDescent="0.55000000000000004">
      <c r="A3738" s="5"/>
    </row>
    <row r="3739" spans="1:1" x14ac:dyDescent="0.55000000000000004">
      <c r="A3739" s="5"/>
    </row>
    <row r="3740" spans="1:1" x14ac:dyDescent="0.55000000000000004">
      <c r="A3740" s="5"/>
    </row>
    <row r="3741" spans="1:1" x14ac:dyDescent="0.55000000000000004">
      <c r="A3741" s="5"/>
    </row>
    <row r="3742" spans="1:1" x14ac:dyDescent="0.55000000000000004">
      <c r="A3742" s="5"/>
    </row>
    <row r="3743" spans="1:1" x14ac:dyDescent="0.55000000000000004">
      <c r="A3743" s="5"/>
    </row>
    <row r="3744" spans="1:1" x14ac:dyDescent="0.55000000000000004">
      <c r="A3744" s="5"/>
    </row>
    <row r="3745" spans="1:1" x14ac:dyDescent="0.55000000000000004">
      <c r="A3745" s="5"/>
    </row>
    <row r="3746" spans="1:1" x14ac:dyDescent="0.55000000000000004">
      <c r="A3746" s="5"/>
    </row>
    <row r="3747" spans="1:1" x14ac:dyDescent="0.55000000000000004">
      <c r="A3747" s="5"/>
    </row>
    <row r="3748" spans="1:1" x14ac:dyDescent="0.55000000000000004">
      <c r="A3748" s="5"/>
    </row>
    <row r="3749" spans="1:1" x14ac:dyDescent="0.55000000000000004">
      <c r="A3749" s="5"/>
    </row>
    <row r="3750" spans="1:1" x14ac:dyDescent="0.55000000000000004">
      <c r="A3750" s="5"/>
    </row>
    <row r="3751" spans="1:1" x14ac:dyDescent="0.55000000000000004">
      <c r="A3751" s="5"/>
    </row>
    <row r="3752" spans="1:1" x14ac:dyDescent="0.55000000000000004">
      <c r="A3752" s="5"/>
    </row>
    <row r="3753" spans="1:1" x14ac:dyDescent="0.55000000000000004">
      <c r="A3753" s="5"/>
    </row>
    <row r="3754" spans="1:1" x14ac:dyDescent="0.55000000000000004">
      <c r="A3754" s="5"/>
    </row>
    <row r="3755" spans="1:1" x14ac:dyDescent="0.55000000000000004">
      <c r="A3755" s="5"/>
    </row>
    <row r="3756" spans="1:1" x14ac:dyDescent="0.55000000000000004">
      <c r="A3756" s="5"/>
    </row>
    <row r="3757" spans="1:1" x14ac:dyDescent="0.55000000000000004">
      <c r="A3757" s="5"/>
    </row>
    <row r="3758" spans="1:1" x14ac:dyDescent="0.55000000000000004">
      <c r="A3758" s="5"/>
    </row>
    <row r="3759" spans="1:1" x14ac:dyDescent="0.55000000000000004">
      <c r="A3759" s="5"/>
    </row>
    <row r="3760" spans="1:1" x14ac:dyDescent="0.55000000000000004">
      <c r="A3760" s="5"/>
    </row>
    <row r="3761" spans="1:1" x14ac:dyDescent="0.55000000000000004">
      <c r="A3761" s="5"/>
    </row>
    <row r="3762" spans="1:1" x14ac:dyDescent="0.55000000000000004">
      <c r="A3762" s="5"/>
    </row>
    <row r="3763" spans="1:1" x14ac:dyDescent="0.55000000000000004">
      <c r="A3763" s="5"/>
    </row>
    <row r="3764" spans="1:1" x14ac:dyDescent="0.55000000000000004">
      <c r="A3764" s="5"/>
    </row>
    <row r="3765" spans="1:1" x14ac:dyDescent="0.55000000000000004">
      <c r="A3765" s="5"/>
    </row>
    <row r="3766" spans="1:1" x14ac:dyDescent="0.55000000000000004">
      <c r="A3766" s="5"/>
    </row>
    <row r="3767" spans="1:1" x14ac:dyDescent="0.55000000000000004">
      <c r="A3767" s="5"/>
    </row>
    <row r="3768" spans="1:1" x14ac:dyDescent="0.55000000000000004">
      <c r="A3768" s="5"/>
    </row>
    <row r="3769" spans="1:1" x14ac:dyDescent="0.55000000000000004">
      <c r="A3769" s="5"/>
    </row>
    <row r="3770" spans="1:1" x14ac:dyDescent="0.55000000000000004">
      <c r="A3770" s="5"/>
    </row>
    <row r="3771" spans="1:1" x14ac:dyDescent="0.55000000000000004">
      <c r="A3771" s="5"/>
    </row>
    <row r="3772" spans="1:1" x14ac:dyDescent="0.55000000000000004">
      <c r="A3772" s="5"/>
    </row>
    <row r="3773" spans="1:1" x14ac:dyDescent="0.55000000000000004">
      <c r="A3773" s="5"/>
    </row>
    <row r="3774" spans="1:1" x14ac:dyDescent="0.55000000000000004">
      <c r="A3774" s="5"/>
    </row>
    <row r="3775" spans="1:1" x14ac:dyDescent="0.55000000000000004">
      <c r="A3775" s="5"/>
    </row>
    <row r="3776" spans="1:1" x14ac:dyDescent="0.55000000000000004">
      <c r="A3776" s="5"/>
    </row>
    <row r="3777" spans="1:1" x14ac:dyDescent="0.55000000000000004">
      <c r="A3777" s="5"/>
    </row>
    <row r="3778" spans="1:1" x14ac:dyDescent="0.55000000000000004">
      <c r="A3778" s="5"/>
    </row>
    <row r="3779" spans="1:1" x14ac:dyDescent="0.55000000000000004">
      <c r="A3779" s="5"/>
    </row>
    <row r="3780" spans="1:1" x14ac:dyDescent="0.55000000000000004">
      <c r="A3780" s="5"/>
    </row>
    <row r="3781" spans="1:1" x14ac:dyDescent="0.55000000000000004">
      <c r="A3781" s="5"/>
    </row>
    <row r="3782" spans="1:1" x14ac:dyDescent="0.55000000000000004">
      <c r="A3782" s="5"/>
    </row>
    <row r="3783" spans="1:1" x14ac:dyDescent="0.55000000000000004">
      <c r="A3783" s="5"/>
    </row>
    <row r="3784" spans="1:1" x14ac:dyDescent="0.55000000000000004">
      <c r="A3784" s="5"/>
    </row>
    <row r="3785" spans="1:1" x14ac:dyDescent="0.55000000000000004">
      <c r="A3785" s="5"/>
    </row>
    <row r="3786" spans="1:1" x14ac:dyDescent="0.55000000000000004">
      <c r="A3786" s="5"/>
    </row>
    <row r="3787" spans="1:1" x14ac:dyDescent="0.55000000000000004">
      <c r="A3787" s="5"/>
    </row>
    <row r="3788" spans="1:1" x14ac:dyDescent="0.55000000000000004">
      <c r="A3788" s="5"/>
    </row>
    <row r="3789" spans="1:1" x14ac:dyDescent="0.55000000000000004">
      <c r="A3789" s="5"/>
    </row>
    <row r="3790" spans="1:1" x14ac:dyDescent="0.55000000000000004">
      <c r="A3790" s="5"/>
    </row>
    <row r="3791" spans="1:1" x14ac:dyDescent="0.55000000000000004">
      <c r="A3791" s="5"/>
    </row>
    <row r="3792" spans="1:1" x14ac:dyDescent="0.55000000000000004">
      <c r="A3792" s="5"/>
    </row>
    <row r="3793" spans="1:1" x14ac:dyDescent="0.55000000000000004">
      <c r="A3793" s="5"/>
    </row>
    <row r="3794" spans="1:1" x14ac:dyDescent="0.55000000000000004">
      <c r="A3794" s="5"/>
    </row>
    <row r="3795" spans="1:1" x14ac:dyDescent="0.55000000000000004">
      <c r="A3795" s="5"/>
    </row>
    <row r="3796" spans="1:1" x14ac:dyDescent="0.55000000000000004">
      <c r="A3796" s="5"/>
    </row>
    <row r="3797" spans="1:1" x14ac:dyDescent="0.55000000000000004">
      <c r="A3797" s="5"/>
    </row>
    <row r="3798" spans="1:1" x14ac:dyDescent="0.55000000000000004">
      <c r="A3798" s="5"/>
    </row>
    <row r="3799" spans="1:1" x14ac:dyDescent="0.55000000000000004">
      <c r="A3799" s="5"/>
    </row>
    <row r="3800" spans="1:1" x14ac:dyDescent="0.55000000000000004">
      <c r="A3800" s="5"/>
    </row>
    <row r="3801" spans="1:1" x14ac:dyDescent="0.55000000000000004">
      <c r="A3801" s="5"/>
    </row>
    <row r="3802" spans="1:1" x14ac:dyDescent="0.55000000000000004">
      <c r="A3802" s="5"/>
    </row>
    <row r="3803" spans="1:1" x14ac:dyDescent="0.55000000000000004">
      <c r="A3803" s="5"/>
    </row>
    <row r="3804" spans="1:1" x14ac:dyDescent="0.55000000000000004">
      <c r="A3804" s="5"/>
    </row>
    <row r="3805" spans="1:1" x14ac:dyDescent="0.55000000000000004">
      <c r="A3805" s="5"/>
    </row>
    <row r="3806" spans="1:1" x14ac:dyDescent="0.55000000000000004">
      <c r="A3806" s="5"/>
    </row>
    <row r="3807" spans="1:1" x14ac:dyDescent="0.55000000000000004">
      <c r="A3807" s="5"/>
    </row>
    <row r="3808" spans="1:1" x14ac:dyDescent="0.55000000000000004">
      <c r="A3808" s="5"/>
    </row>
    <row r="3809" spans="1:1" x14ac:dyDescent="0.55000000000000004">
      <c r="A3809" s="5"/>
    </row>
    <row r="3810" spans="1:1" x14ac:dyDescent="0.55000000000000004">
      <c r="A3810" s="5"/>
    </row>
    <row r="3811" spans="1:1" x14ac:dyDescent="0.55000000000000004">
      <c r="A3811" s="5"/>
    </row>
    <row r="3812" spans="1:1" x14ac:dyDescent="0.55000000000000004">
      <c r="A3812" s="5"/>
    </row>
    <row r="3813" spans="1:1" x14ac:dyDescent="0.55000000000000004">
      <c r="A3813" s="5"/>
    </row>
    <row r="3814" spans="1:1" x14ac:dyDescent="0.55000000000000004">
      <c r="A3814" s="5"/>
    </row>
    <row r="3815" spans="1:1" x14ac:dyDescent="0.55000000000000004">
      <c r="A3815" s="5"/>
    </row>
    <row r="3816" spans="1:1" x14ac:dyDescent="0.55000000000000004">
      <c r="A3816" s="5"/>
    </row>
    <row r="3817" spans="1:1" x14ac:dyDescent="0.55000000000000004">
      <c r="A3817" s="5"/>
    </row>
    <row r="3818" spans="1:1" x14ac:dyDescent="0.55000000000000004">
      <c r="A3818" s="5"/>
    </row>
    <row r="3819" spans="1:1" x14ac:dyDescent="0.55000000000000004">
      <c r="A3819" s="5"/>
    </row>
    <row r="3820" spans="1:1" x14ac:dyDescent="0.55000000000000004">
      <c r="A3820" s="5"/>
    </row>
    <row r="3821" spans="1:1" x14ac:dyDescent="0.55000000000000004">
      <c r="A3821" s="5"/>
    </row>
    <row r="3822" spans="1:1" x14ac:dyDescent="0.55000000000000004">
      <c r="A3822" s="5"/>
    </row>
    <row r="3823" spans="1:1" x14ac:dyDescent="0.55000000000000004">
      <c r="A3823" s="5"/>
    </row>
    <row r="3824" spans="1:1" x14ac:dyDescent="0.55000000000000004">
      <c r="A3824" s="5"/>
    </row>
    <row r="3825" spans="1:1" x14ac:dyDescent="0.55000000000000004">
      <c r="A3825" s="5"/>
    </row>
    <row r="3826" spans="1:1" x14ac:dyDescent="0.55000000000000004">
      <c r="A3826" s="5"/>
    </row>
    <row r="3827" spans="1:1" x14ac:dyDescent="0.55000000000000004">
      <c r="A3827" s="5"/>
    </row>
    <row r="3828" spans="1:1" x14ac:dyDescent="0.55000000000000004">
      <c r="A3828" s="5"/>
    </row>
    <row r="3829" spans="1:1" x14ac:dyDescent="0.55000000000000004">
      <c r="A3829" s="5"/>
    </row>
    <row r="3830" spans="1:1" x14ac:dyDescent="0.55000000000000004">
      <c r="A3830" s="5"/>
    </row>
    <row r="3831" spans="1:1" x14ac:dyDescent="0.55000000000000004">
      <c r="A3831" s="5"/>
    </row>
    <row r="3832" spans="1:1" x14ac:dyDescent="0.55000000000000004">
      <c r="A3832" s="5"/>
    </row>
    <row r="3833" spans="1:1" x14ac:dyDescent="0.55000000000000004">
      <c r="A3833" s="5"/>
    </row>
    <row r="3834" spans="1:1" x14ac:dyDescent="0.55000000000000004">
      <c r="A3834" s="5"/>
    </row>
    <row r="3835" spans="1:1" x14ac:dyDescent="0.55000000000000004">
      <c r="A3835" s="5"/>
    </row>
    <row r="3836" spans="1:1" x14ac:dyDescent="0.55000000000000004">
      <c r="A3836" s="5"/>
    </row>
    <row r="3837" spans="1:1" x14ac:dyDescent="0.55000000000000004">
      <c r="A3837" s="5"/>
    </row>
    <row r="3838" spans="1:1" x14ac:dyDescent="0.55000000000000004">
      <c r="A3838" s="5"/>
    </row>
    <row r="3839" spans="1:1" x14ac:dyDescent="0.55000000000000004">
      <c r="A3839" s="5"/>
    </row>
    <row r="3840" spans="1:1" x14ac:dyDescent="0.55000000000000004">
      <c r="A3840" s="5"/>
    </row>
    <row r="3841" spans="1:1" x14ac:dyDescent="0.55000000000000004">
      <c r="A3841" s="5"/>
    </row>
    <row r="3842" spans="1:1" x14ac:dyDescent="0.55000000000000004">
      <c r="A3842" s="5"/>
    </row>
    <row r="3843" spans="1:1" x14ac:dyDescent="0.55000000000000004">
      <c r="A3843" s="5"/>
    </row>
    <row r="3844" spans="1:1" x14ac:dyDescent="0.55000000000000004">
      <c r="A3844" s="5"/>
    </row>
    <row r="3845" spans="1:1" x14ac:dyDescent="0.55000000000000004">
      <c r="A3845" s="5"/>
    </row>
    <row r="3846" spans="1:1" x14ac:dyDescent="0.55000000000000004">
      <c r="A3846" s="5"/>
    </row>
    <row r="3847" spans="1:1" x14ac:dyDescent="0.55000000000000004">
      <c r="A3847" s="5"/>
    </row>
    <row r="3848" spans="1:1" x14ac:dyDescent="0.55000000000000004">
      <c r="A3848" s="5"/>
    </row>
    <row r="3849" spans="1:1" x14ac:dyDescent="0.55000000000000004">
      <c r="A3849" s="5"/>
    </row>
    <row r="3850" spans="1:1" x14ac:dyDescent="0.55000000000000004">
      <c r="A3850" s="5"/>
    </row>
    <row r="3851" spans="1:1" x14ac:dyDescent="0.55000000000000004">
      <c r="A3851" s="5"/>
    </row>
    <row r="3852" spans="1:1" x14ac:dyDescent="0.55000000000000004">
      <c r="A3852" s="5"/>
    </row>
    <row r="3853" spans="1:1" x14ac:dyDescent="0.55000000000000004">
      <c r="A3853" s="5"/>
    </row>
    <row r="3854" spans="1:1" x14ac:dyDescent="0.55000000000000004">
      <c r="A3854" s="5"/>
    </row>
    <row r="3855" spans="1:1" x14ac:dyDescent="0.55000000000000004">
      <c r="A3855" s="5"/>
    </row>
    <row r="3856" spans="1:1" x14ac:dyDescent="0.55000000000000004">
      <c r="A3856" s="5"/>
    </row>
    <row r="3857" spans="1:1" x14ac:dyDescent="0.55000000000000004">
      <c r="A3857" s="5"/>
    </row>
    <row r="3858" spans="1:1" x14ac:dyDescent="0.55000000000000004">
      <c r="A3858" s="5"/>
    </row>
    <row r="3859" spans="1:1" x14ac:dyDescent="0.55000000000000004">
      <c r="A3859" s="5"/>
    </row>
    <row r="3860" spans="1:1" x14ac:dyDescent="0.55000000000000004">
      <c r="A3860" s="5"/>
    </row>
    <row r="3861" spans="1:1" x14ac:dyDescent="0.55000000000000004">
      <c r="A3861" s="5"/>
    </row>
    <row r="3862" spans="1:1" x14ac:dyDescent="0.55000000000000004">
      <c r="A3862" s="5"/>
    </row>
    <row r="3863" spans="1:1" x14ac:dyDescent="0.55000000000000004">
      <c r="A3863" s="5"/>
    </row>
    <row r="3864" spans="1:1" x14ac:dyDescent="0.55000000000000004">
      <c r="A3864" s="5"/>
    </row>
    <row r="3865" spans="1:1" x14ac:dyDescent="0.55000000000000004">
      <c r="A3865" s="5"/>
    </row>
    <row r="3866" spans="1:1" x14ac:dyDescent="0.55000000000000004">
      <c r="A3866" s="5"/>
    </row>
    <row r="3867" spans="1:1" x14ac:dyDescent="0.55000000000000004">
      <c r="A3867" s="5"/>
    </row>
    <row r="3868" spans="1:1" x14ac:dyDescent="0.55000000000000004">
      <c r="A3868" s="5"/>
    </row>
    <row r="3869" spans="1:1" x14ac:dyDescent="0.55000000000000004">
      <c r="A3869" s="5"/>
    </row>
    <row r="3870" spans="1:1" x14ac:dyDescent="0.55000000000000004">
      <c r="A3870" s="5"/>
    </row>
    <row r="3871" spans="1:1" x14ac:dyDescent="0.55000000000000004">
      <c r="A3871" s="5"/>
    </row>
    <row r="3872" spans="1:1" x14ac:dyDescent="0.55000000000000004">
      <c r="A3872" s="5"/>
    </row>
    <row r="3873" spans="1:1" x14ac:dyDescent="0.55000000000000004">
      <c r="A3873" s="5"/>
    </row>
    <row r="3874" spans="1:1" x14ac:dyDescent="0.55000000000000004">
      <c r="A3874" s="5"/>
    </row>
    <row r="3875" spans="1:1" x14ac:dyDescent="0.55000000000000004">
      <c r="A3875" s="5"/>
    </row>
    <row r="3876" spans="1:1" x14ac:dyDescent="0.55000000000000004">
      <c r="A3876" s="5"/>
    </row>
    <row r="3877" spans="1:1" x14ac:dyDescent="0.55000000000000004">
      <c r="A3877" s="5"/>
    </row>
    <row r="3878" spans="1:1" x14ac:dyDescent="0.55000000000000004">
      <c r="A3878" s="5"/>
    </row>
    <row r="3879" spans="1:1" x14ac:dyDescent="0.55000000000000004">
      <c r="A3879" s="5"/>
    </row>
    <row r="3880" spans="1:1" x14ac:dyDescent="0.55000000000000004">
      <c r="A3880" s="5"/>
    </row>
    <row r="3881" spans="1:1" x14ac:dyDescent="0.55000000000000004">
      <c r="A3881" s="5"/>
    </row>
    <row r="3882" spans="1:1" x14ac:dyDescent="0.55000000000000004">
      <c r="A3882" s="5"/>
    </row>
    <row r="3883" spans="1:1" x14ac:dyDescent="0.55000000000000004">
      <c r="A3883" s="5"/>
    </row>
    <row r="3884" spans="1:1" x14ac:dyDescent="0.55000000000000004">
      <c r="A3884" s="5"/>
    </row>
    <row r="3885" spans="1:1" x14ac:dyDescent="0.55000000000000004">
      <c r="A3885" s="5"/>
    </row>
    <row r="3886" spans="1:1" x14ac:dyDescent="0.55000000000000004">
      <c r="A3886" s="5"/>
    </row>
    <row r="3887" spans="1:1" x14ac:dyDescent="0.55000000000000004">
      <c r="A3887" s="5"/>
    </row>
    <row r="3888" spans="1:1" x14ac:dyDescent="0.55000000000000004">
      <c r="A3888" s="5"/>
    </row>
    <row r="3889" spans="1:1" x14ac:dyDescent="0.55000000000000004">
      <c r="A3889" s="5"/>
    </row>
    <row r="3890" spans="1:1" x14ac:dyDescent="0.55000000000000004">
      <c r="A3890" s="5"/>
    </row>
    <row r="3891" spans="1:1" x14ac:dyDescent="0.55000000000000004">
      <c r="A3891" s="5"/>
    </row>
    <row r="3892" spans="1:1" x14ac:dyDescent="0.55000000000000004">
      <c r="A3892" s="5"/>
    </row>
    <row r="3893" spans="1:1" x14ac:dyDescent="0.55000000000000004">
      <c r="A3893" s="5"/>
    </row>
    <row r="3894" spans="1:1" x14ac:dyDescent="0.55000000000000004">
      <c r="A3894" s="5"/>
    </row>
    <row r="3895" spans="1:1" x14ac:dyDescent="0.55000000000000004">
      <c r="A3895" s="5"/>
    </row>
    <row r="3896" spans="1:1" x14ac:dyDescent="0.55000000000000004">
      <c r="A3896" s="5"/>
    </row>
    <row r="3897" spans="1:1" x14ac:dyDescent="0.55000000000000004">
      <c r="A3897" s="5"/>
    </row>
    <row r="3898" spans="1:1" x14ac:dyDescent="0.55000000000000004">
      <c r="A3898" s="5"/>
    </row>
    <row r="3899" spans="1:1" x14ac:dyDescent="0.55000000000000004">
      <c r="A3899" s="5"/>
    </row>
    <row r="3900" spans="1:1" x14ac:dyDescent="0.55000000000000004">
      <c r="A3900" s="5"/>
    </row>
    <row r="3901" spans="1:1" x14ac:dyDescent="0.55000000000000004">
      <c r="A3901" s="5"/>
    </row>
    <row r="3902" spans="1:1" x14ac:dyDescent="0.55000000000000004">
      <c r="A3902" s="5"/>
    </row>
    <row r="3903" spans="1:1" x14ac:dyDescent="0.55000000000000004">
      <c r="A3903" s="5"/>
    </row>
    <row r="3904" spans="1:1" x14ac:dyDescent="0.55000000000000004">
      <c r="A3904" s="5"/>
    </row>
    <row r="3905" spans="1:1" x14ac:dyDescent="0.55000000000000004">
      <c r="A3905" s="5"/>
    </row>
    <row r="3906" spans="1:1" x14ac:dyDescent="0.55000000000000004">
      <c r="A3906" s="5"/>
    </row>
    <row r="3907" spans="1:1" x14ac:dyDescent="0.55000000000000004">
      <c r="A3907" s="5"/>
    </row>
    <row r="3908" spans="1:1" x14ac:dyDescent="0.55000000000000004">
      <c r="A3908" s="5"/>
    </row>
    <row r="3909" spans="1:1" x14ac:dyDescent="0.55000000000000004">
      <c r="A3909" s="5"/>
    </row>
    <row r="3910" spans="1:1" x14ac:dyDescent="0.55000000000000004">
      <c r="A3910" s="5"/>
    </row>
    <row r="3911" spans="1:1" x14ac:dyDescent="0.55000000000000004">
      <c r="A3911" s="5"/>
    </row>
    <row r="3912" spans="1:1" x14ac:dyDescent="0.55000000000000004">
      <c r="A3912" s="5"/>
    </row>
    <row r="3913" spans="1:1" x14ac:dyDescent="0.55000000000000004">
      <c r="A3913" s="5"/>
    </row>
    <row r="3914" spans="1:1" x14ac:dyDescent="0.55000000000000004">
      <c r="A3914" s="5"/>
    </row>
    <row r="3915" spans="1:1" x14ac:dyDescent="0.55000000000000004">
      <c r="A3915" s="5"/>
    </row>
    <row r="3916" spans="1:1" x14ac:dyDescent="0.55000000000000004">
      <c r="A3916" s="5"/>
    </row>
    <row r="3917" spans="1:1" x14ac:dyDescent="0.55000000000000004">
      <c r="A3917" s="5"/>
    </row>
    <row r="3918" spans="1:1" x14ac:dyDescent="0.55000000000000004">
      <c r="A3918" s="5"/>
    </row>
    <row r="3919" spans="1:1" x14ac:dyDescent="0.55000000000000004">
      <c r="A3919" s="5"/>
    </row>
    <row r="3920" spans="1:1" x14ac:dyDescent="0.55000000000000004">
      <c r="A3920" s="5"/>
    </row>
    <row r="3921" spans="1:1" x14ac:dyDescent="0.55000000000000004">
      <c r="A3921" s="5"/>
    </row>
    <row r="3922" spans="1:1" x14ac:dyDescent="0.55000000000000004">
      <c r="A3922" s="5"/>
    </row>
    <row r="3923" spans="1:1" x14ac:dyDescent="0.55000000000000004">
      <c r="A3923" s="5"/>
    </row>
    <row r="3924" spans="1:1" x14ac:dyDescent="0.55000000000000004">
      <c r="A3924" s="5"/>
    </row>
    <row r="3925" spans="1:1" x14ac:dyDescent="0.55000000000000004">
      <c r="A3925" s="5"/>
    </row>
    <row r="3926" spans="1:1" x14ac:dyDescent="0.55000000000000004">
      <c r="A3926" s="5"/>
    </row>
    <row r="3927" spans="1:1" x14ac:dyDescent="0.55000000000000004">
      <c r="A3927" s="5"/>
    </row>
    <row r="3928" spans="1:1" x14ac:dyDescent="0.55000000000000004">
      <c r="A3928" s="5"/>
    </row>
    <row r="3929" spans="1:1" x14ac:dyDescent="0.55000000000000004">
      <c r="A3929" s="5"/>
    </row>
    <row r="3930" spans="1:1" x14ac:dyDescent="0.55000000000000004">
      <c r="A3930" s="5"/>
    </row>
    <row r="3931" spans="1:1" x14ac:dyDescent="0.55000000000000004">
      <c r="A3931" s="5"/>
    </row>
    <row r="3932" spans="1:1" x14ac:dyDescent="0.55000000000000004">
      <c r="A3932" s="5"/>
    </row>
    <row r="3933" spans="1:1" x14ac:dyDescent="0.55000000000000004">
      <c r="A3933" s="5"/>
    </row>
    <row r="3934" spans="1:1" x14ac:dyDescent="0.55000000000000004">
      <c r="A3934" s="5"/>
    </row>
    <row r="3935" spans="1:1" x14ac:dyDescent="0.55000000000000004">
      <c r="A3935" s="5"/>
    </row>
    <row r="3936" spans="1:1" x14ac:dyDescent="0.55000000000000004">
      <c r="A3936" s="5"/>
    </row>
    <row r="3937" spans="1:1" x14ac:dyDescent="0.55000000000000004">
      <c r="A3937" s="5"/>
    </row>
    <row r="3938" spans="1:1" x14ac:dyDescent="0.55000000000000004">
      <c r="A3938" s="5"/>
    </row>
    <row r="3939" spans="1:1" x14ac:dyDescent="0.55000000000000004">
      <c r="A3939" s="5"/>
    </row>
    <row r="3940" spans="1:1" x14ac:dyDescent="0.55000000000000004">
      <c r="A3940" s="5"/>
    </row>
    <row r="3941" spans="1:1" x14ac:dyDescent="0.55000000000000004">
      <c r="A3941" s="5"/>
    </row>
    <row r="3942" spans="1:1" x14ac:dyDescent="0.55000000000000004">
      <c r="A3942" s="5"/>
    </row>
    <row r="3943" spans="1:1" x14ac:dyDescent="0.55000000000000004">
      <c r="A3943" s="5"/>
    </row>
    <row r="3944" spans="1:1" x14ac:dyDescent="0.55000000000000004">
      <c r="A3944" s="5"/>
    </row>
    <row r="3945" spans="1:1" x14ac:dyDescent="0.55000000000000004">
      <c r="A3945" s="5"/>
    </row>
    <row r="3946" spans="1:1" x14ac:dyDescent="0.55000000000000004">
      <c r="A3946" s="5"/>
    </row>
    <row r="3947" spans="1:1" x14ac:dyDescent="0.55000000000000004">
      <c r="A3947" s="5"/>
    </row>
    <row r="3948" spans="1:1" x14ac:dyDescent="0.55000000000000004">
      <c r="A3948" s="5"/>
    </row>
    <row r="3949" spans="1:1" x14ac:dyDescent="0.55000000000000004">
      <c r="A3949" s="5"/>
    </row>
    <row r="3950" spans="1:1" x14ac:dyDescent="0.55000000000000004">
      <c r="A3950" s="5"/>
    </row>
    <row r="3951" spans="1:1" x14ac:dyDescent="0.55000000000000004">
      <c r="A3951" s="5"/>
    </row>
    <row r="3952" spans="1:1" x14ac:dyDescent="0.55000000000000004">
      <c r="A3952" s="5"/>
    </row>
    <row r="3953" spans="1:1" x14ac:dyDescent="0.55000000000000004">
      <c r="A3953" s="5"/>
    </row>
    <row r="3954" spans="1:1" x14ac:dyDescent="0.55000000000000004">
      <c r="A3954" s="5"/>
    </row>
    <row r="3955" spans="1:1" x14ac:dyDescent="0.55000000000000004">
      <c r="A3955" s="5"/>
    </row>
    <row r="3956" spans="1:1" x14ac:dyDescent="0.55000000000000004">
      <c r="A3956" s="5"/>
    </row>
    <row r="3957" spans="1:1" x14ac:dyDescent="0.55000000000000004">
      <c r="A3957" s="5"/>
    </row>
    <row r="3958" spans="1:1" x14ac:dyDescent="0.55000000000000004">
      <c r="A3958" s="5"/>
    </row>
    <row r="3959" spans="1:1" x14ac:dyDescent="0.55000000000000004">
      <c r="A3959" s="5"/>
    </row>
    <row r="3960" spans="1:1" x14ac:dyDescent="0.55000000000000004">
      <c r="A3960" s="5"/>
    </row>
    <row r="3961" spans="1:1" x14ac:dyDescent="0.55000000000000004">
      <c r="A3961" s="5"/>
    </row>
    <row r="3962" spans="1:1" x14ac:dyDescent="0.55000000000000004">
      <c r="A3962" s="5"/>
    </row>
    <row r="3963" spans="1:1" x14ac:dyDescent="0.55000000000000004">
      <c r="A3963" s="5"/>
    </row>
    <row r="3964" spans="1:1" x14ac:dyDescent="0.55000000000000004">
      <c r="A3964" s="5"/>
    </row>
    <row r="3965" spans="1:1" x14ac:dyDescent="0.55000000000000004">
      <c r="A3965" s="5"/>
    </row>
    <row r="3966" spans="1:1" x14ac:dyDescent="0.55000000000000004">
      <c r="A3966" s="5"/>
    </row>
    <row r="3967" spans="1:1" x14ac:dyDescent="0.55000000000000004">
      <c r="A3967" s="5"/>
    </row>
    <row r="3968" spans="1:1" x14ac:dyDescent="0.55000000000000004">
      <c r="A3968" s="5"/>
    </row>
    <row r="3969" spans="1:1" x14ac:dyDescent="0.55000000000000004">
      <c r="A3969" s="5"/>
    </row>
    <row r="3970" spans="1:1" x14ac:dyDescent="0.55000000000000004">
      <c r="A3970" s="5"/>
    </row>
    <row r="3971" spans="1:1" x14ac:dyDescent="0.55000000000000004">
      <c r="A3971" s="5"/>
    </row>
    <row r="3972" spans="1:1" x14ac:dyDescent="0.55000000000000004">
      <c r="A3972" s="5"/>
    </row>
    <row r="3973" spans="1:1" x14ac:dyDescent="0.55000000000000004">
      <c r="A3973" s="5"/>
    </row>
    <row r="3974" spans="1:1" x14ac:dyDescent="0.55000000000000004">
      <c r="A3974" s="5"/>
    </row>
    <row r="3975" spans="1:1" x14ac:dyDescent="0.55000000000000004">
      <c r="A3975" s="5"/>
    </row>
    <row r="3976" spans="1:1" x14ac:dyDescent="0.55000000000000004">
      <c r="A3976" s="5"/>
    </row>
    <row r="3977" spans="1:1" x14ac:dyDescent="0.55000000000000004">
      <c r="A3977" s="5"/>
    </row>
    <row r="3978" spans="1:1" x14ac:dyDescent="0.55000000000000004">
      <c r="A3978" s="5"/>
    </row>
    <row r="3979" spans="1:1" x14ac:dyDescent="0.55000000000000004">
      <c r="A3979" s="5"/>
    </row>
    <row r="3980" spans="1:1" x14ac:dyDescent="0.55000000000000004">
      <c r="A3980" s="5"/>
    </row>
    <row r="3981" spans="1:1" x14ac:dyDescent="0.55000000000000004">
      <c r="A3981" s="5"/>
    </row>
    <row r="3982" spans="1:1" x14ac:dyDescent="0.55000000000000004">
      <c r="A3982" s="5"/>
    </row>
    <row r="3983" spans="1:1" x14ac:dyDescent="0.55000000000000004">
      <c r="A3983" s="5"/>
    </row>
    <row r="3984" spans="1:1" x14ac:dyDescent="0.55000000000000004">
      <c r="A3984" s="5"/>
    </row>
    <row r="3985" spans="1:1" x14ac:dyDescent="0.55000000000000004">
      <c r="A3985" s="5"/>
    </row>
    <row r="3986" spans="1:1" x14ac:dyDescent="0.55000000000000004">
      <c r="A3986" s="5"/>
    </row>
    <row r="3987" spans="1:1" x14ac:dyDescent="0.55000000000000004">
      <c r="A3987" s="5"/>
    </row>
    <row r="3988" spans="1:1" x14ac:dyDescent="0.55000000000000004">
      <c r="A3988" s="5"/>
    </row>
    <row r="3989" spans="1:1" x14ac:dyDescent="0.55000000000000004">
      <c r="A3989" s="5"/>
    </row>
    <row r="3990" spans="1:1" x14ac:dyDescent="0.55000000000000004">
      <c r="A3990" s="5"/>
    </row>
    <row r="3991" spans="1:1" x14ac:dyDescent="0.55000000000000004">
      <c r="A3991" s="5"/>
    </row>
    <row r="3992" spans="1:1" x14ac:dyDescent="0.55000000000000004">
      <c r="A3992" s="5"/>
    </row>
    <row r="3993" spans="1:1" x14ac:dyDescent="0.55000000000000004">
      <c r="A3993" s="5"/>
    </row>
    <row r="3994" spans="1:1" x14ac:dyDescent="0.55000000000000004">
      <c r="A3994" s="5"/>
    </row>
    <row r="3995" spans="1:1" x14ac:dyDescent="0.55000000000000004">
      <c r="A3995" s="5"/>
    </row>
    <row r="3996" spans="1:1" x14ac:dyDescent="0.55000000000000004">
      <c r="A3996" s="5"/>
    </row>
    <row r="3997" spans="1:1" x14ac:dyDescent="0.55000000000000004">
      <c r="A3997" s="5"/>
    </row>
    <row r="3998" spans="1:1" x14ac:dyDescent="0.55000000000000004">
      <c r="A3998" s="5"/>
    </row>
    <row r="3999" spans="1:1" x14ac:dyDescent="0.55000000000000004">
      <c r="A3999" s="5"/>
    </row>
    <row r="4000" spans="1:1" x14ac:dyDescent="0.55000000000000004">
      <c r="A4000" s="5"/>
    </row>
    <row r="4001" spans="1:1" x14ac:dyDescent="0.55000000000000004">
      <c r="A4001" s="5"/>
    </row>
    <row r="4002" spans="1:1" x14ac:dyDescent="0.55000000000000004">
      <c r="A4002" s="5"/>
    </row>
    <row r="4003" spans="1:1" x14ac:dyDescent="0.55000000000000004">
      <c r="A4003" s="5"/>
    </row>
    <row r="4004" spans="1:1" x14ac:dyDescent="0.55000000000000004">
      <c r="A4004" s="5"/>
    </row>
    <row r="4005" spans="1:1" x14ac:dyDescent="0.55000000000000004">
      <c r="A4005" s="5"/>
    </row>
    <row r="4006" spans="1:1" x14ac:dyDescent="0.55000000000000004">
      <c r="A4006" s="5"/>
    </row>
    <row r="4007" spans="1:1" x14ac:dyDescent="0.55000000000000004">
      <c r="A4007" s="5"/>
    </row>
    <row r="4008" spans="1:1" x14ac:dyDescent="0.55000000000000004">
      <c r="A4008" s="5"/>
    </row>
    <row r="4009" spans="1:1" x14ac:dyDescent="0.55000000000000004">
      <c r="A4009" s="5"/>
    </row>
    <row r="4010" spans="1:1" x14ac:dyDescent="0.55000000000000004">
      <c r="A4010" s="5"/>
    </row>
    <row r="4011" spans="1:1" x14ac:dyDescent="0.55000000000000004">
      <c r="A4011" s="5"/>
    </row>
    <row r="4012" spans="1:1" x14ac:dyDescent="0.55000000000000004">
      <c r="A4012" s="5"/>
    </row>
    <row r="4013" spans="1:1" x14ac:dyDescent="0.55000000000000004">
      <c r="A4013" s="5"/>
    </row>
    <row r="4014" spans="1:1" x14ac:dyDescent="0.55000000000000004">
      <c r="A4014" s="5"/>
    </row>
    <row r="4015" spans="1:1" x14ac:dyDescent="0.55000000000000004">
      <c r="A4015" s="5"/>
    </row>
    <row r="4016" spans="1:1" x14ac:dyDescent="0.55000000000000004">
      <c r="A4016" s="5"/>
    </row>
    <row r="4017" spans="1:1" x14ac:dyDescent="0.55000000000000004">
      <c r="A4017" s="5"/>
    </row>
    <row r="4018" spans="1:1" x14ac:dyDescent="0.55000000000000004">
      <c r="A4018" s="5"/>
    </row>
    <row r="4019" spans="1:1" x14ac:dyDescent="0.55000000000000004">
      <c r="A4019" s="5"/>
    </row>
    <row r="4020" spans="1:1" x14ac:dyDescent="0.55000000000000004">
      <c r="A4020" s="5"/>
    </row>
    <row r="4021" spans="1:1" x14ac:dyDescent="0.55000000000000004">
      <c r="A4021" s="5"/>
    </row>
    <row r="4022" spans="1:1" x14ac:dyDescent="0.55000000000000004">
      <c r="A4022" s="5"/>
    </row>
    <row r="4023" spans="1:1" x14ac:dyDescent="0.55000000000000004">
      <c r="A4023" s="5"/>
    </row>
    <row r="4024" spans="1:1" x14ac:dyDescent="0.55000000000000004">
      <c r="A4024" s="5"/>
    </row>
    <row r="4025" spans="1:1" x14ac:dyDescent="0.55000000000000004">
      <c r="A4025" s="5"/>
    </row>
    <row r="4026" spans="1:1" x14ac:dyDescent="0.55000000000000004">
      <c r="A4026" s="5"/>
    </row>
    <row r="4027" spans="1:1" x14ac:dyDescent="0.55000000000000004">
      <c r="A4027" s="5"/>
    </row>
    <row r="4028" spans="1:1" x14ac:dyDescent="0.55000000000000004">
      <c r="A4028" s="5"/>
    </row>
    <row r="4029" spans="1:1" x14ac:dyDescent="0.55000000000000004">
      <c r="A4029" s="5"/>
    </row>
    <row r="4030" spans="1:1" x14ac:dyDescent="0.55000000000000004">
      <c r="A4030" s="5"/>
    </row>
    <row r="4031" spans="1:1" x14ac:dyDescent="0.55000000000000004">
      <c r="A4031" s="5"/>
    </row>
    <row r="4032" spans="1:1" x14ac:dyDescent="0.55000000000000004">
      <c r="A4032" s="5"/>
    </row>
    <row r="4033" spans="1:1" x14ac:dyDescent="0.55000000000000004">
      <c r="A4033" s="5"/>
    </row>
    <row r="4034" spans="1:1" x14ac:dyDescent="0.55000000000000004">
      <c r="A4034" s="5"/>
    </row>
    <row r="4035" spans="1:1" x14ac:dyDescent="0.55000000000000004">
      <c r="A4035" s="5"/>
    </row>
    <row r="4036" spans="1:1" x14ac:dyDescent="0.55000000000000004">
      <c r="A4036" s="5"/>
    </row>
    <row r="4037" spans="1:1" x14ac:dyDescent="0.55000000000000004">
      <c r="A4037" s="5"/>
    </row>
    <row r="4038" spans="1:1" x14ac:dyDescent="0.55000000000000004">
      <c r="A4038" s="5"/>
    </row>
    <row r="4039" spans="1:1" x14ac:dyDescent="0.55000000000000004">
      <c r="A4039" s="5"/>
    </row>
    <row r="4040" spans="1:1" x14ac:dyDescent="0.55000000000000004">
      <c r="A4040" s="5"/>
    </row>
    <row r="4041" spans="1:1" x14ac:dyDescent="0.55000000000000004">
      <c r="A4041" s="5"/>
    </row>
    <row r="4042" spans="1:1" x14ac:dyDescent="0.55000000000000004">
      <c r="A4042" s="5"/>
    </row>
    <row r="4043" spans="1:1" x14ac:dyDescent="0.55000000000000004">
      <c r="A4043" s="5"/>
    </row>
    <row r="4044" spans="1:1" x14ac:dyDescent="0.55000000000000004">
      <c r="A4044" s="5"/>
    </row>
    <row r="4045" spans="1:1" x14ac:dyDescent="0.55000000000000004">
      <c r="A4045" s="5"/>
    </row>
    <row r="4046" spans="1:1" x14ac:dyDescent="0.55000000000000004">
      <c r="A4046" s="5"/>
    </row>
    <row r="4047" spans="1:1" x14ac:dyDescent="0.55000000000000004">
      <c r="A4047" s="5"/>
    </row>
    <row r="4048" spans="1:1" x14ac:dyDescent="0.55000000000000004">
      <c r="A4048" s="5"/>
    </row>
    <row r="4049" spans="1:1" x14ac:dyDescent="0.55000000000000004">
      <c r="A4049" s="5"/>
    </row>
    <row r="4050" spans="1:1" x14ac:dyDescent="0.55000000000000004">
      <c r="A4050" s="5"/>
    </row>
    <row r="4051" spans="1:1" x14ac:dyDescent="0.55000000000000004">
      <c r="A4051" s="5"/>
    </row>
    <row r="4052" spans="1:1" x14ac:dyDescent="0.55000000000000004">
      <c r="A4052" s="5"/>
    </row>
    <row r="4053" spans="1:1" x14ac:dyDescent="0.55000000000000004">
      <c r="A4053" s="5"/>
    </row>
    <row r="4054" spans="1:1" x14ac:dyDescent="0.55000000000000004">
      <c r="A4054" s="5"/>
    </row>
    <row r="4055" spans="1:1" x14ac:dyDescent="0.55000000000000004">
      <c r="A4055" s="5"/>
    </row>
    <row r="4056" spans="1:1" x14ac:dyDescent="0.55000000000000004">
      <c r="A4056" s="5"/>
    </row>
    <row r="4057" spans="1:1" x14ac:dyDescent="0.55000000000000004">
      <c r="A4057" s="5"/>
    </row>
    <row r="4058" spans="1:1" x14ac:dyDescent="0.55000000000000004">
      <c r="A4058" s="5"/>
    </row>
    <row r="4059" spans="1:1" x14ac:dyDescent="0.55000000000000004">
      <c r="A4059" s="5"/>
    </row>
    <row r="4060" spans="1:1" x14ac:dyDescent="0.55000000000000004">
      <c r="A4060" s="5"/>
    </row>
    <row r="4061" spans="1:1" x14ac:dyDescent="0.55000000000000004">
      <c r="A4061" s="5"/>
    </row>
    <row r="4062" spans="1:1" x14ac:dyDescent="0.55000000000000004">
      <c r="A4062" s="5"/>
    </row>
    <row r="4063" spans="1:1" x14ac:dyDescent="0.55000000000000004">
      <c r="A4063" s="5"/>
    </row>
    <row r="4064" spans="1:1" x14ac:dyDescent="0.55000000000000004">
      <c r="A4064" s="5"/>
    </row>
    <row r="4065" spans="1:1" x14ac:dyDescent="0.55000000000000004">
      <c r="A4065" s="5"/>
    </row>
    <row r="4066" spans="1:1" x14ac:dyDescent="0.55000000000000004">
      <c r="A4066" s="5"/>
    </row>
    <row r="4067" spans="1:1" x14ac:dyDescent="0.55000000000000004">
      <c r="A4067" s="5"/>
    </row>
    <row r="4068" spans="1:1" x14ac:dyDescent="0.55000000000000004">
      <c r="A4068" s="5"/>
    </row>
    <row r="4069" spans="1:1" x14ac:dyDescent="0.55000000000000004">
      <c r="A4069" s="5"/>
    </row>
    <row r="4070" spans="1:1" x14ac:dyDescent="0.55000000000000004">
      <c r="A4070" s="5"/>
    </row>
    <row r="4071" spans="1:1" x14ac:dyDescent="0.55000000000000004">
      <c r="A4071" s="5"/>
    </row>
    <row r="4072" spans="1:1" x14ac:dyDescent="0.55000000000000004">
      <c r="A4072" s="5"/>
    </row>
    <row r="4073" spans="1:1" x14ac:dyDescent="0.55000000000000004">
      <c r="A4073" s="5"/>
    </row>
    <row r="4074" spans="1:1" x14ac:dyDescent="0.55000000000000004">
      <c r="A4074" s="5"/>
    </row>
    <row r="4075" spans="1:1" x14ac:dyDescent="0.55000000000000004">
      <c r="A4075" s="5"/>
    </row>
    <row r="4076" spans="1:1" x14ac:dyDescent="0.55000000000000004">
      <c r="A4076" s="5"/>
    </row>
    <row r="4077" spans="1:1" x14ac:dyDescent="0.55000000000000004">
      <c r="A4077" s="5"/>
    </row>
    <row r="4078" spans="1:1" x14ac:dyDescent="0.55000000000000004">
      <c r="A4078" s="5"/>
    </row>
    <row r="4079" spans="1:1" x14ac:dyDescent="0.55000000000000004">
      <c r="A4079" s="5"/>
    </row>
    <row r="4080" spans="1:1" x14ac:dyDescent="0.55000000000000004">
      <c r="A4080" s="5"/>
    </row>
    <row r="4081" spans="1:1" x14ac:dyDescent="0.55000000000000004">
      <c r="A4081" s="5"/>
    </row>
    <row r="4082" spans="1:1" x14ac:dyDescent="0.55000000000000004">
      <c r="A4082" s="5"/>
    </row>
    <row r="4083" spans="1:1" x14ac:dyDescent="0.55000000000000004">
      <c r="A4083" s="5"/>
    </row>
    <row r="4084" spans="1:1" x14ac:dyDescent="0.55000000000000004">
      <c r="A4084" s="5"/>
    </row>
    <row r="4085" spans="1:1" x14ac:dyDescent="0.55000000000000004">
      <c r="A4085" s="5"/>
    </row>
    <row r="4086" spans="1:1" x14ac:dyDescent="0.55000000000000004">
      <c r="A4086" s="5"/>
    </row>
    <row r="4087" spans="1:1" x14ac:dyDescent="0.55000000000000004">
      <c r="A4087" s="5"/>
    </row>
    <row r="4088" spans="1:1" x14ac:dyDescent="0.55000000000000004">
      <c r="A4088" s="5"/>
    </row>
    <row r="4089" spans="1:1" x14ac:dyDescent="0.55000000000000004">
      <c r="A4089" s="5"/>
    </row>
    <row r="4090" spans="1:1" x14ac:dyDescent="0.55000000000000004">
      <c r="A4090" s="5"/>
    </row>
    <row r="4091" spans="1:1" x14ac:dyDescent="0.55000000000000004">
      <c r="A4091" s="5"/>
    </row>
    <row r="4092" spans="1:1" x14ac:dyDescent="0.55000000000000004">
      <c r="A4092" s="5"/>
    </row>
    <row r="4093" spans="1:1" x14ac:dyDescent="0.55000000000000004">
      <c r="A4093" s="5"/>
    </row>
    <row r="4094" spans="1:1" x14ac:dyDescent="0.55000000000000004">
      <c r="A4094" s="5"/>
    </row>
    <row r="4095" spans="1:1" x14ac:dyDescent="0.55000000000000004">
      <c r="A4095" s="5"/>
    </row>
    <row r="4096" spans="1:1" x14ac:dyDescent="0.55000000000000004">
      <c r="A4096" s="5"/>
    </row>
    <row r="4097" spans="1:1" x14ac:dyDescent="0.55000000000000004">
      <c r="A4097" s="5"/>
    </row>
    <row r="4098" spans="1:1" x14ac:dyDescent="0.55000000000000004">
      <c r="A4098" s="5"/>
    </row>
    <row r="4099" spans="1:1" x14ac:dyDescent="0.55000000000000004">
      <c r="A4099" s="5"/>
    </row>
    <row r="4100" spans="1:1" x14ac:dyDescent="0.55000000000000004">
      <c r="A4100" s="5"/>
    </row>
    <row r="4101" spans="1:1" x14ac:dyDescent="0.55000000000000004">
      <c r="A4101" s="5"/>
    </row>
    <row r="4102" spans="1:1" x14ac:dyDescent="0.55000000000000004">
      <c r="A4102" s="5"/>
    </row>
    <row r="4103" spans="1:1" x14ac:dyDescent="0.55000000000000004">
      <c r="A4103" s="5"/>
    </row>
    <row r="4104" spans="1:1" x14ac:dyDescent="0.55000000000000004">
      <c r="A4104" s="5"/>
    </row>
    <row r="4105" spans="1:1" x14ac:dyDescent="0.55000000000000004">
      <c r="A4105" s="5"/>
    </row>
    <row r="4106" spans="1:1" x14ac:dyDescent="0.55000000000000004">
      <c r="A4106" s="5"/>
    </row>
    <row r="4107" spans="1:1" x14ac:dyDescent="0.55000000000000004">
      <c r="A4107" s="5"/>
    </row>
    <row r="4108" spans="1:1" x14ac:dyDescent="0.55000000000000004">
      <c r="A4108" s="5"/>
    </row>
    <row r="4109" spans="1:1" x14ac:dyDescent="0.55000000000000004">
      <c r="A4109" s="5"/>
    </row>
    <row r="4110" spans="1:1" x14ac:dyDescent="0.55000000000000004">
      <c r="A4110" s="5"/>
    </row>
    <row r="4111" spans="1:1" x14ac:dyDescent="0.55000000000000004">
      <c r="A4111" s="5"/>
    </row>
    <row r="4112" spans="1:1" x14ac:dyDescent="0.55000000000000004">
      <c r="A4112" s="5"/>
    </row>
    <row r="4113" spans="1:1" x14ac:dyDescent="0.55000000000000004">
      <c r="A4113" s="5"/>
    </row>
    <row r="4114" spans="1:1" x14ac:dyDescent="0.55000000000000004">
      <c r="A4114" s="5"/>
    </row>
    <row r="4115" spans="1:1" x14ac:dyDescent="0.55000000000000004">
      <c r="A4115" s="5"/>
    </row>
    <row r="4116" spans="1:1" x14ac:dyDescent="0.55000000000000004">
      <c r="A4116" s="5"/>
    </row>
    <row r="4117" spans="1:1" x14ac:dyDescent="0.55000000000000004">
      <c r="A4117" s="5"/>
    </row>
    <row r="4118" spans="1:1" x14ac:dyDescent="0.55000000000000004">
      <c r="A4118" s="5"/>
    </row>
    <row r="4119" spans="1:1" x14ac:dyDescent="0.55000000000000004">
      <c r="A4119" s="5"/>
    </row>
    <row r="4120" spans="1:1" x14ac:dyDescent="0.55000000000000004">
      <c r="A4120" s="5"/>
    </row>
    <row r="4121" spans="1:1" x14ac:dyDescent="0.55000000000000004">
      <c r="A4121" s="5"/>
    </row>
    <row r="4122" spans="1:1" x14ac:dyDescent="0.55000000000000004">
      <c r="A4122" s="5"/>
    </row>
    <row r="4123" spans="1:1" x14ac:dyDescent="0.55000000000000004">
      <c r="A4123" s="5"/>
    </row>
    <row r="4124" spans="1:1" x14ac:dyDescent="0.55000000000000004">
      <c r="A4124" s="5"/>
    </row>
    <row r="4125" spans="1:1" x14ac:dyDescent="0.55000000000000004">
      <c r="A4125" s="5"/>
    </row>
    <row r="4126" spans="1:1" x14ac:dyDescent="0.55000000000000004">
      <c r="A4126" s="5"/>
    </row>
    <row r="4127" spans="1:1" x14ac:dyDescent="0.55000000000000004">
      <c r="A4127" s="5"/>
    </row>
    <row r="4128" spans="1:1" x14ac:dyDescent="0.55000000000000004">
      <c r="A4128" s="5"/>
    </row>
    <row r="4129" spans="1:1" x14ac:dyDescent="0.55000000000000004">
      <c r="A4129" s="5"/>
    </row>
    <row r="4130" spans="1:1" x14ac:dyDescent="0.55000000000000004">
      <c r="A4130" s="5"/>
    </row>
    <row r="4131" spans="1:1" x14ac:dyDescent="0.55000000000000004">
      <c r="A4131" s="5"/>
    </row>
    <row r="4132" spans="1:1" x14ac:dyDescent="0.55000000000000004">
      <c r="A4132" s="5"/>
    </row>
    <row r="4133" spans="1:1" x14ac:dyDescent="0.55000000000000004">
      <c r="A4133" s="5"/>
    </row>
    <row r="4134" spans="1:1" x14ac:dyDescent="0.55000000000000004">
      <c r="A4134" s="5"/>
    </row>
    <row r="4135" spans="1:1" x14ac:dyDescent="0.55000000000000004">
      <c r="A4135" s="5"/>
    </row>
    <row r="4136" spans="1:1" x14ac:dyDescent="0.55000000000000004">
      <c r="A4136" s="5"/>
    </row>
    <row r="4137" spans="1:1" x14ac:dyDescent="0.55000000000000004">
      <c r="A4137" s="5"/>
    </row>
    <row r="4138" spans="1:1" x14ac:dyDescent="0.55000000000000004">
      <c r="A4138" s="5"/>
    </row>
    <row r="4139" spans="1:1" x14ac:dyDescent="0.55000000000000004">
      <c r="A4139" s="5"/>
    </row>
    <row r="4140" spans="1:1" x14ac:dyDescent="0.55000000000000004">
      <c r="A4140" s="5"/>
    </row>
    <row r="4141" spans="1:1" x14ac:dyDescent="0.55000000000000004">
      <c r="A4141" s="5"/>
    </row>
    <row r="4142" spans="1:1" x14ac:dyDescent="0.55000000000000004">
      <c r="A4142" s="5"/>
    </row>
    <row r="4143" spans="1:1" x14ac:dyDescent="0.55000000000000004">
      <c r="A4143" s="5"/>
    </row>
    <row r="4144" spans="1:1" x14ac:dyDescent="0.55000000000000004">
      <c r="A4144" s="5"/>
    </row>
    <row r="4145" spans="1:1" x14ac:dyDescent="0.55000000000000004">
      <c r="A4145" s="5"/>
    </row>
    <row r="4146" spans="1:1" x14ac:dyDescent="0.55000000000000004">
      <c r="A4146" s="5"/>
    </row>
    <row r="4147" spans="1:1" x14ac:dyDescent="0.55000000000000004">
      <c r="A4147" s="5"/>
    </row>
    <row r="4148" spans="1:1" x14ac:dyDescent="0.55000000000000004">
      <c r="A4148" s="5"/>
    </row>
    <row r="4149" spans="1:1" x14ac:dyDescent="0.55000000000000004">
      <c r="A4149" s="5"/>
    </row>
    <row r="4150" spans="1:1" x14ac:dyDescent="0.55000000000000004">
      <c r="A4150" s="5"/>
    </row>
    <row r="4151" spans="1:1" x14ac:dyDescent="0.55000000000000004">
      <c r="A4151" s="5"/>
    </row>
    <row r="4152" spans="1:1" x14ac:dyDescent="0.55000000000000004">
      <c r="A4152" s="5"/>
    </row>
    <row r="4153" spans="1:1" x14ac:dyDescent="0.55000000000000004">
      <c r="A4153" s="5"/>
    </row>
    <row r="4154" spans="1:1" x14ac:dyDescent="0.55000000000000004">
      <c r="A4154" s="5"/>
    </row>
    <row r="4155" spans="1:1" x14ac:dyDescent="0.55000000000000004">
      <c r="A4155" s="5"/>
    </row>
    <row r="4156" spans="1:1" x14ac:dyDescent="0.55000000000000004">
      <c r="A4156" s="5"/>
    </row>
    <row r="4157" spans="1:1" x14ac:dyDescent="0.55000000000000004">
      <c r="A4157" s="5"/>
    </row>
    <row r="4158" spans="1:1" x14ac:dyDescent="0.55000000000000004">
      <c r="A4158" s="5"/>
    </row>
    <row r="4159" spans="1:1" x14ac:dyDescent="0.55000000000000004">
      <c r="A4159" s="5"/>
    </row>
    <row r="4160" spans="1:1" x14ac:dyDescent="0.55000000000000004">
      <c r="A4160" s="5"/>
    </row>
    <row r="4161" spans="1:1" x14ac:dyDescent="0.55000000000000004">
      <c r="A4161" s="5"/>
    </row>
    <row r="4162" spans="1:1" x14ac:dyDescent="0.55000000000000004">
      <c r="A4162" s="5"/>
    </row>
    <row r="4163" spans="1:1" x14ac:dyDescent="0.55000000000000004">
      <c r="A4163" s="5"/>
    </row>
    <row r="4164" spans="1:1" x14ac:dyDescent="0.55000000000000004">
      <c r="A4164" s="5"/>
    </row>
    <row r="4165" spans="1:1" x14ac:dyDescent="0.55000000000000004">
      <c r="A4165" s="5"/>
    </row>
    <row r="4166" spans="1:1" x14ac:dyDescent="0.55000000000000004">
      <c r="A4166" s="5"/>
    </row>
    <row r="4167" spans="1:1" x14ac:dyDescent="0.55000000000000004">
      <c r="A4167" s="5"/>
    </row>
    <row r="4168" spans="1:1" x14ac:dyDescent="0.55000000000000004">
      <c r="A4168" s="5"/>
    </row>
    <row r="4169" spans="1:1" x14ac:dyDescent="0.55000000000000004">
      <c r="A4169" s="5"/>
    </row>
    <row r="4170" spans="1:1" x14ac:dyDescent="0.55000000000000004">
      <c r="A4170" s="5"/>
    </row>
    <row r="4171" spans="1:1" x14ac:dyDescent="0.55000000000000004">
      <c r="A4171" s="5"/>
    </row>
    <row r="4172" spans="1:1" x14ac:dyDescent="0.55000000000000004">
      <c r="A4172" s="5"/>
    </row>
    <row r="4173" spans="1:1" x14ac:dyDescent="0.55000000000000004">
      <c r="A4173" s="5"/>
    </row>
    <row r="4174" spans="1:1" x14ac:dyDescent="0.55000000000000004">
      <c r="A4174" s="5"/>
    </row>
    <row r="4175" spans="1:1" x14ac:dyDescent="0.55000000000000004">
      <c r="A4175" s="5"/>
    </row>
    <row r="4176" spans="1:1" x14ac:dyDescent="0.55000000000000004">
      <c r="A4176" s="5"/>
    </row>
    <row r="4177" spans="1:1" x14ac:dyDescent="0.55000000000000004">
      <c r="A4177" s="5"/>
    </row>
    <row r="4178" spans="1:1" x14ac:dyDescent="0.55000000000000004">
      <c r="A4178" s="5"/>
    </row>
    <row r="4179" spans="1:1" x14ac:dyDescent="0.55000000000000004">
      <c r="A4179" s="5"/>
    </row>
    <row r="4180" spans="1:1" x14ac:dyDescent="0.55000000000000004">
      <c r="A4180" s="5"/>
    </row>
    <row r="4181" spans="1:1" x14ac:dyDescent="0.55000000000000004">
      <c r="A4181" s="5"/>
    </row>
    <row r="4182" spans="1:1" x14ac:dyDescent="0.55000000000000004">
      <c r="A4182" s="5"/>
    </row>
    <row r="4183" spans="1:1" x14ac:dyDescent="0.55000000000000004">
      <c r="A4183" s="5"/>
    </row>
    <row r="4184" spans="1:1" x14ac:dyDescent="0.55000000000000004">
      <c r="A4184" s="5"/>
    </row>
    <row r="4185" spans="1:1" x14ac:dyDescent="0.55000000000000004">
      <c r="A4185" s="5"/>
    </row>
    <row r="4186" spans="1:1" x14ac:dyDescent="0.55000000000000004">
      <c r="A4186" s="5"/>
    </row>
    <row r="4187" spans="1:1" x14ac:dyDescent="0.55000000000000004">
      <c r="A4187" s="5"/>
    </row>
    <row r="4188" spans="1:1" x14ac:dyDescent="0.55000000000000004">
      <c r="A4188" s="5"/>
    </row>
    <row r="4189" spans="1:1" x14ac:dyDescent="0.55000000000000004">
      <c r="A4189" s="5"/>
    </row>
    <row r="4190" spans="1:1" x14ac:dyDescent="0.55000000000000004">
      <c r="A4190" s="5"/>
    </row>
    <row r="4191" spans="1:1" x14ac:dyDescent="0.55000000000000004">
      <c r="A4191" s="5"/>
    </row>
    <row r="4192" spans="1:1" x14ac:dyDescent="0.55000000000000004">
      <c r="A4192" s="5"/>
    </row>
    <row r="4193" spans="1:1" x14ac:dyDescent="0.55000000000000004">
      <c r="A4193" s="5"/>
    </row>
    <row r="4194" spans="1:1" x14ac:dyDescent="0.55000000000000004">
      <c r="A4194" s="5"/>
    </row>
    <row r="4195" spans="1:1" x14ac:dyDescent="0.55000000000000004">
      <c r="A4195" s="5"/>
    </row>
    <row r="4196" spans="1:1" x14ac:dyDescent="0.55000000000000004">
      <c r="A4196" s="5"/>
    </row>
    <row r="4197" spans="1:1" x14ac:dyDescent="0.55000000000000004">
      <c r="A4197" s="5"/>
    </row>
    <row r="4198" spans="1:1" x14ac:dyDescent="0.55000000000000004">
      <c r="A4198" s="5"/>
    </row>
    <row r="4199" spans="1:1" x14ac:dyDescent="0.55000000000000004">
      <c r="A4199" s="5"/>
    </row>
    <row r="4200" spans="1:1" x14ac:dyDescent="0.55000000000000004">
      <c r="A4200" s="5"/>
    </row>
    <row r="4201" spans="1:1" x14ac:dyDescent="0.55000000000000004">
      <c r="A4201" s="5"/>
    </row>
    <row r="4202" spans="1:1" x14ac:dyDescent="0.55000000000000004">
      <c r="A4202" s="5"/>
    </row>
    <row r="4203" spans="1:1" x14ac:dyDescent="0.55000000000000004">
      <c r="A4203" s="5"/>
    </row>
    <row r="4204" spans="1:1" x14ac:dyDescent="0.55000000000000004">
      <c r="A4204" s="5"/>
    </row>
    <row r="4205" spans="1:1" x14ac:dyDescent="0.55000000000000004">
      <c r="A4205" s="5"/>
    </row>
    <row r="4206" spans="1:1" x14ac:dyDescent="0.55000000000000004">
      <c r="A4206" s="5"/>
    </row>
    <row r="4207" spans="1:1" x14ac:dyDescent="0.55000000000000004">
      <c r="A4207" s="5"/>
    </row>
    <row r="4208" spans="1:1" x14ac:dyDescent="0.55000000000000004">
      <c r="A4208" s="5"/>
    </row>
    <row r="4209" spans="1:1" x14ac:dyDescent="0.55000000000000004">
      <c r="A4209" s="5"/>
    </row>
    <row r="4210" spans="1:1" x14ac:dyDescent="0.55000000000000004">
      <c r="A4210" s="5"/>
    </row>
    <row r="4211" spans="1:1" x14ac:dyDescent="0.55000000000000004">
      <c r="A4211" s="5"/>
    </row>
    <row r="4212" spans="1:1" x14ac:dyDescent="0.55000000000000004">
      <c r="A4212" s="5"/>
    </row>
    <row r="4213" spans="1:1" x14ac:dyDescent="0.55000000000000004">
      <c r="A4213" s="5"/>
    </row>
    <row r="4214" spans="1:1" x14ac:dyDescent="0.55000000000000004">
      <c r="A4214" s="5"/>
    </row>
    <row r="4215" spans="1:1" x14ac:dyDescent="0.55000000000000004">
      <c r="A4215" s="5"/>
    </row>
    <row r="4216" spans="1:1" x14ac:dyDescent="0.55000000000000004">
      <c r="A4216" s="5"/>
    </row>
    <row r="4217" spans="1:1" x14ac:dyDescent="0.55000000000000004">
      <c r="A4217" s="5"/>
    </row>
    <row r="4218" spans="1:1" x14ac:dyDescent="0.55000000000000004">
      <c r="A4218" s="5"/>
    </row>
    <row r="4219" spans="1:1" x14ac:dyDescent="0.55000000000000004">
      <c r="A4219" s="5"/>
    </row>
    <row r="4220" spans="1:1" x14ac:dyDescent="0.55000000000000004">
      <c r="A4220" s="5"/>
    </row>
    <row r="4221" spans="1:1" x14ac:dyDescent="0.55000000000000004">
      <c r="A4221" s="5"/>
    </row>
    <row r="4222" spans="1:1" x14ac:dyDescent="0.55000000000000004">
      <c r="A4222" s="5"/>
    </row>
    <row r="4223" spans="1:1" x14ac:dyDescent="0.55000000000000004">
      <c r="A4223" s="5"/>
    </row>
    <row r="4224" spans="1:1" x14ac:dyDescent="0.55000000000000004">
      <c r="A4224" s="5"/>
    </row>
    <row r="4225" spans="1:1" x14ac:dyDescent="0.55000000000000004">
      <c r="A4225" s="5"/>
    </row>
    <row r="4226" spans="1:1" x14ac:dyDescent="0.55000000000000004">
      <c r="A4226" s="5"/>
    </row>
    <row r="4227" spans="1:1" x14ac:dyDescent="0.55000000000000004">
      <c r="A4227" s="5"/>
    </row>
    <row r="4228" spans="1:1" x14ac:dyDescent="0.55000000000000004">
      <c r="A4228" s="5"/>
    </row>
    <row r="4229" spans="1:1" x14ac:dyDescent="0.55000000000000004">
      <c r="A4229" s="5"/>
    </row>
    <row r="4230" spans="1:1" x14ac:dyDescent="0.55000000000000004">
      <c r="A4230" s="5"/>
    </row>
    <row r="4231" spans="1:1" x14ac:dyDescent="0.55000000000000004">
      <c r="A4231" s="5"/>
    </row>
    <row r="4232" spans="1:1" x14ac:dyDescent="0.55000000000000004">
      <c r="A4232" s="5"/>
    </row>
    <row r="4233" spans="1:1" x14ac:dyDescent="0.55000000000000004">
      <c r="A4233" s="5"/>
    </row>
    <row r="4234" spans="1:1" x14ac:dyDescent="0.55000000000000004">
      <c r="A4234" s="5"/>
    </row>
    <row r="4235" spans="1:1" x14ac:dyDescent="0.55000000000000004">
      <c r="A4235" s="5"/>
    </row>
    <row r="4236" spans="1:1" x14ac:dyDescent="0.55000000000000004">
      <c r="A4236" s="5"/>
    </row>
    <row r="4237" spans="1:1" x14ac:dyDescent="0.55000000000000004">
      <c r="A4237" s="5"/>
    </row>
    <row r="4238" spans="1:1" x14ac:dyDescent="0.55000000000000004">
      <c r="A4238" s="5"/>
    </row>
    <row r="4239" spans="1:1" x14ac:dyDescent="0.55000000000000004">
      <c r="A4239" s="5"/>
    </row>
    <row r="4240" spans="1:1" x14ac:dyDescent="0.55000000000000004">
      <c r="A4240" s="5"/>
    </row>
    <row r="4241" spans="1:1" x14ac:dyDescent="0.55000000000000004">
      <c r="A4241" s="5"/>
    </row>
    <row r="4242" spans="1:1" x14ac:dyDescent="0.55000000000000004">
      <c r="A4242" s="5"/>
    </row>
    <row r="4243" spans="1:1" x14ac:dyDescent="0.55000000000000004">
      <c r="A4243" s="5"/>
    </row>
    <row r="4244" spans="1:1" x14ac:dyDescent="0.55000000000000004">
      <c r="A4244" s="5"/>
    </row>
    <row r="4245" spans="1:1" x14ac:dyDescent="0.55000000000000004">
      <c r="A4245" s="5"/>
    </row>
    <row r="4246" spans="1:1" x14ac:dyDescent="0.55000000000000004">
      <c r="A4246" s="5"/>
    </row>
    <row r="4247" spans="1:1" x14ac:dyDescent="0.55000000000000004">
      <c r="A4247" s="5"/>
    </row>
    <row r="4248" spans="1:1" x14ac:dyDescent="0.55000000000000004">
      <c r="A4248" s="5"/>
    </row>
    <row r="4249" spans="1:1" x14ac:dyDescent="0.55000000000000004">
      <c r="A4249" s="5"/>
    </row>
    <row r="4250" spans="1:1" x14ac:dyDescent="0.55000000000000004">
      <c r="A4250" s="5"/>
    </row>
    <row r="4251" spans="1:1" x14ac:dyDescent="0.55000000000000004">
      <c r="A4251" s="5"/>
    </row>
    <row r="4252" spans="1:1" x14ac:dyDescent="0.55000000000000004">
      <c r="A4252" s="5"/>
    </row>
    <row r="4253" spans="1:1" x14ac:dyDescent="0.55000000000000004">
      <c r="A4253" s="5"/>
    </row>
    <row r="4254" spans="1:1" x14ac:dyDescent="0.55000000000000004">
      <c r="A4254" s="5"/>
    </row>
    <row r="4255" spans="1:1" x14ac:dyDescent="0.55000000000000004">
      <c r="A4255" s="5"/>
    </row>
    <row r="4256" spans="1:1" x14ac:dyDescent="0.55000000000000004">
      <c r="A4256" s="5"/>
    </row>
    <row r="4257" spans="1:1" x14ac:dyDescent="0.55000000000000004">
      <c r="A4257" s="5"/>
    </row>
    <row r="4258" spans="1:1" x14ac:dyDescent="0.55000000000000004">
      <c r="A4258" s="5"/>
    </row>
    <row r="4259" spans="1:1" x14ac:dyDescent="0.55000000000000004">
      <c r="A4259" s="5"/>
    </row>
    <row r="4260" spans="1:1" x14ac:dyDescent="0.55000000000000004">
      <c r="A4260" s="5"/>
    </row>
    <row r="4261" spans="1:1" x14ac:dyDescent="0.55000000000000004">
      <c r="A4261" s="5"/>
    </row>
    <row r="4262" spans="1:1" x14ac:dyDescent="0.55000000000000004">
      <c r="A4262" s="5"/>
    </row>
    <row r="4263" spans="1:1" x14ac:dyDescent="0.55000000000000004">
      <c r="A4263" s="5"/>
    </row>
    <row r="4264" spans="1:1" x14ac:dyDescent="0.55000000000000004">
      <c r="A4264" s="5"/>
    </row>
    <row r="4265" spans="1:1" x14ac:dyDescent="0.55000000000000004">
      <c r="A4265" s="5"/>
    </row>
    <row r="4266" spans="1:1" x14ac:dyDescent="0.55000000000000004">
      <c r="A4266" s="5"/>
    </row>
    <row r="4267" spans="1:1" x14ac:dyDescent="0.55000000000000004">
      <c r="A4267" s="5"/>
    </row>
    <row r="4268" spans="1:1" x14ac:dyDescent="0.55000000000000004">
      <c r="A4268" s="5"/>
    </row>
    <row r="4269" spans="1:1" x14ac:dyDescent="0.55000000000000004">
      <c r="A4269" s="5"/>
    </row>
    <row r="4270" spans="1:1" x14ac:dyDescent="0.55000000000000004">
      <c r="A4270" s="5"/>
    </row>
    <row r="4271" spans="1:1" x14ac:dyDescent="0.55000000000000004">
      <c r="A4271" s="5"/>
    </row>
    <row r="4272" spans="1:1" x14ac:dyDescent="0.55000000000000004">
      <c r="A4272" s="5"/>
    </row>
    <row r="4273" spans="1:1" x14ac:dyDescent="0.55000000000000004">
      <c r="A4273" s="5"/>
    </row>
    <row r="4274" spans="1:1" x14ac:dyDescent="0.55000000000000004">
      <c r="A4274" s="5"/>
    </row>
    <row r="4275" spans="1:1" x14ac:dyDescent="0.55000000000000004">
      <c r="A4275" s="5"/>
    </row>
    <row r="4276" spans="1:1" x14ac:dyDescent="0.55000000000000004">
      <c r="A4276" s="5"/>
    </row>
    <row r="4277" spans="1:1" x14ac:dyDescent="0.55000000000000004">
      <c r="A4277" s="5"/>
    </row>
    <row r="4278" spans="1:1" x14ac:dyDescent="0.55000000000000004">
      <c r="A4278" s="5"/>
    </row>
    <row r="4279" spans="1:1" x14ac:dyDescent="0.55000000000000004">
      <c r="A4279" s="5"/>
    </row>
    <row r="4280" spans="1:1" x14ac:dyDescent="0.55000000000000004">
      <c r="A4280" s="5"/>
    </row>
    <row r="4281" spans="1:1" x14ac:dyDescent="0.55000000000000004">
      <c r="A4281" s="5"/>
    </row>
    <row r="4282" spans="1:1" x14ac:dyDescent="0.55000000000000004">
      <c r="A4282" s="5"/>
    </row>
    <row r="4283" spans="1:1" x14ac:dyDescent="0.55000000000000004">
      <c r="A4283" s="5"/>
    </row>
    <row r="4284" spans="1:1" x14ac:dyDescent="0.55000000000000004">
      <c r="A4284" s="5"/>
    </row>
    <row r="4285" spans="1:1" x14ac:dyDescent="0.55000000000000004">
      <c r="A4285" s="5"/>
    </row>
    <row r="4286" spans="1:1" x14ac:dyDescent="0.55000000000000004">
      <c r="A4286" s="5"/>
    </row>
    <row r="4287" spans="1:1" x14ac:dyDescent="0.55000000000000004">
      <c r="A4287" s="5"/>
    </row>
    <row r="4288" spans="1:1" x14ac:dyDescent="0.55000000000000004">
      <c r="A4288" s="5"/>
    </row>
    <row r="4289" spans="1:1" x14ac:dyDescent="0.55000000000000004">
      <c r="A4289" s="5"/>
    </row>
    <row r="4290" spans="1:1" x14ac:dyDescent="0.55000000000000004">
      <c r="A4290" s="5"/>
    </row>
    <row r="4291" spans="1:1" x14ac:dyDescent="0.55000000000000004">
      <c r="A4291" s="5"/>
    </row>
    <row r="4292" spans="1:1" x14ac:dyDescent="0.55000000000000004">
      <c r="A4292" s="5"/>
    </row>
    <row r="4293" spans="1:1" x14ac:dyDescent="0.55000000000000004">
      <c r="A4293" s="5"/>
    </row>
    <row r="4294" spans="1:1" x14ac:dyDescent="0.55000000000000004">
      <c r="A4294" s="5"/>
    </row>
    <row r="4295" spans="1:1" x14ac:dyDescent="0.55000000000000004">
      <c r="A4295" s="5"/>
    </row>
    <row r="4296" spans="1:1" x14ac:dyDescent="0.55000000000000004">
      <c r="A4296" s="5"/>
    </row>
    <row r="4297" spans="1:1" x14ac:dyDescent="0.55000000000000004">
      <c r="A4297" s="5"/>
    </row>
    <row r="4298" spans="1:1" x14ac:dyDescent="0.55000000000000004">
      <c r="A4298" s="5"/>
    </row>
    <row r="4299" spans="1:1" x14ac:dyDescent="0.55000000000000004">
      <c r="A4299" s="5"/>
    </row>
    <row r="4300" spans="1:1" x14ac:dyDescent="0.55000000000000004">
      <c r="A4300" s="5"/>
    </row>
    <row r="4301" spans="1:1" x14ac:dyDescent="0.55000000000000004">
      <c r="A4301" s="5"/>
    </row>
    <row r="4302" spans="1:1" x14ac:dyDescent="0.55000000000000004">
      <c r="A4302" s="5"/>
    </row>
    <row r="4303" spans="1:1" x14ac:dyDescent="0.55000000000000004">
      <c r="A4303" s="5"/>
    </row>
    <row r="4304" spans="1:1" x14ac:dyDescent="0.55000000000000004">
      <c r="A4304" s="5"/>
    </row>
    <row r="4305" spans="1:1" x14ac:dyDescent="0.55000000000000004">
      <c r="A4305" s="5"/>
    </row>
    <row r="4306" spans="1:1" x14ac:dyDescent="0.55000000000000004">
      <c r="A4306" s="5"/>
    </row>
    <row r="4307" spans="1:1" x14ac:dyDescent="0.55000000000000004">
      <c r="A4307" s="5"/>
    </row>
    <row r="4308" spans="1:1" x14ac:dyDescent="0.55000000000000004">
      <c r="A4308" s="5"/>
    </row>
    <row r="4309" spans="1:1" x14ac:dyDescent="0.55000000000000004">
      <c r="A4309" s="5"/>
    </row>
    <row r="4310" spans="1:1" x14ac:dyDescent="0.55000000000000004">
      <c r="A4310" s="5"/>
    </row>
    <row r="4311" spans="1:1" x14ac:dyDescent="0.55000000000000004">
      <c r="A4311" s="5"/>
    </row>
    <row r="4312" spans="1:1" x14ac:dyDescent="0.55000000000000004">
      <c r="A4312" s="5"/>
    </row>
    <row r="4313" spans="1:1" x14ac:dyDescent="0.55000000000000004">
      <c r="A4313" s="5"/>
    </row>
    <row r="4314" spans="1:1" x14ac:dyDescent="0.55000000000000004">
      <c r="A4314" s="5"/>
    </row>
    <row r="4315" spans="1:1" x14ac:dyDescent="0.55000000000000004">
      <c r="A4315" s="5"/>
    </row>
    <row r="4316" spans="1:1" x14ac:dyDescent="0.55000000000000004">
      <c r="A4316" s="5"/>
    </row>
    <row r="4317" spans="1:1" x14ac:dyDescent="0.55000000000000004">
      <c r="A4317" s="5"/>
    </row>
    <row r="4318" spans="1:1" x14ac:dyDescent="0.55000000000000004">
      <c r="A4318" s="5"/>
    </row>
    <row r="4319" spans="1:1" x14ac:dyDescent="0.55000000000000004">
      <c r="A4319" s="5"/>
    </row>
    <row r="4320" spans="1:1" x14ac:dyDescent="0.55000000000000004">
      <c r="A4320" s="5"/>
    </row>
    <row r="4321" spans="1:1" x14ac:dyDescent="0.55000000000000004">
      <c r="A4321" s="5"/>
    </row>
    <row r="4322" spans="1:1" x14ac:dyDescent="0.55000000000000004">
      <c r="A4322" s="5"/>
    </row>
    <row r="4323" spans="1:1" x14ac:dyDescent="0.55000000000000004">
      <c r="A4323" s="5"/>
    </row>
    <row r="4324" spans="1:1" x14ac:dyDescent="0.55000000000000004">
      <c r="A4324" s="5"/>
    </row>
    <row r="4325" spans="1:1" x14ac:dyDescent="0.55000000000000004">
      <c r="A4325" s="5"/>
    </row>
    <row r="4326" spans="1:1" x14ac:dyDescent="0.55000000000000004">
      <c r="A4326" s="5"/>
    </row>
    <row r="4327" spans="1:1" x14ac:dyDescent="0.55000000000000004">
      <c r="A4327" s="5"/>
    </row>
    <row r="4328" spans="1:1" x14ac:dyDescent="0.55000000000000004">
      <c r="A4328" s="5"/>
    </row>
    <row r="4329" spans="1:1" x14ac:dyDescent="0.55000000000000004">
      <c r="A4329" s="5"/>
    </row>
    <row r="4330" spans="1:1" x14ac:dyDescent="0.55000000000000004">
      <c r="A4330" s="5"/>
    </row>
    <row r="4331" spans="1:1" x14ac:dyDescent="0.55000000000000004">
      <c r="A4331" s="5"/>
    </row>
    <row r="4332" spans="1:1" x14ac:dyDescent="0.55000000000000004">
      <c r="A4332" s="5"/>
    </row>
    <row r="4333" spans="1:1" x14ac:dyDescent="0.55000000000000004">
      <c r="A4333" s="5"/>
    </row>
    <row r="4334" spans="1:1" x14ac:dyDescent="0.55000000000000004">
      <c r="A4334" s="5"/>
    </row>
    <row r="4335" spans="1:1" x14ac:dyDescent="0.55000000000000004">
      <c r="A4335" s="5"/>
    </row>
    <row r="4336" spans="1:1" x14ac:dyDescent="0.55000000000000004">
      <c r="A4336" s="5"/>
    </row>
    <row r="4337" spans="1:1" x14ac:dyDescent="0.55000000000000004">
      <c r="A4337" s="5"/>
    </row>
    <row r="4338" spans="1:1" x14ac:dyDescent="0.55000000000000004">
      <c r="A4338" s="5"/>
    </row>
    <row r="4339" spans="1:1" x14ac:dyDescent="0.55000000000000004">
      <c r="A4339" s="5"/>
    </row>
    <row r="4340" spans="1:1" x14ac:dyDescent="0.55000000000000004">
      <c r="A4340" s="5"/>
    </row>
    <row r="4341" spans="1:1" x14ac:dyDescent="0.55000000000000004">
      <c r="A4341" s="5"/>
    </row>
    <row r="4342" spans="1:1" x14ac:dyDescent="0.55000000000000004">
      <c r="A4342" s="5"/>
    </row>
    <row r="4343" spans="1:1" x14ac:dyDescent="0.55000000000000004">
      <c r="A4343" s="5"/>
    </row>
    <row r="4344" spans="1:1" x14ac:dyDescent="0.55000000000000004">
      <c r="A4344" s="5"/>
    </row>
    <row r="4345" spans="1:1" x14ac:dyDescent="0.55000000000000004">
      <c r="A4345" s="5"/>
    </row>
    <row r="4346" spans="1:1" x14ac:dyDescent="0.55000000000000004">
      <c r="A4346" s="5"/>
    </row>
    <row r="4347" spans="1:1" x14ac:dyDescent="0.55000000000000004">
      <c r="A4347" s="5"/>
    </row>
    <row r="4348" spans="1:1" x14ac:dyDescent="0.55000000000000004">
      <c r="A4348" s="5"/>
    </row>
    <row r="4349" spans="1:1" x14ac:dyDescent="0.55000000000000004">
      <c r="A4349" s="5"/>
    </row>
    <row r="4350" spans="1:1" x14ac:dyDescent="0.55000000000000004">
      <c r="A4350" s="5"/>
    </row>
    <row r="4351" spans="1:1" x14ac:dyDescent="0.55000000000000004">
      <c r="A4351" s="5"/>
    </row>
    <row r="4352" spans="1:1" x14ac:dyDescent="0.55000000000000004">
      <c r="A4352" s="5"/>
    </row>
    <row r="4353" spans="1:1" x14ac:dyDescent="0.55000000000000004">
      <c r="A4353" s="5"/>
    </row>
    <row r="4354" spans="1:1" x14ac:dyDescent="0.55000000000000004">
      <c r="A4354" s="5"/>
    </row>
    <row r="4355" spans="1:1" x14ac:dyDescent="0.55000000000000004">
      <c r="A4355" s="5"/>
    </row>
    <row r="4356" spans="1:1" x14ac:dyDescent="0.55000000000000004">
      <c r="A4356" s="5"/>
    </row>
    <row r="4357" spans="1:1" x14ac:dyDescent="0.55000000000000004">
      <c r="A4357" s="5"/>
    </row>
    <row r="4358" spans="1:1" x14ac:dyDescent="0.55000000000000004">
      <c r="A4358" s="5"/>
    </row>
    <row r="4359" spans="1:1" x14ac:dyDescent="0.55000000000000004">
      <c r="A4359" s="5"/>
    </row>
    <row r="4360" spans="1:1" x14ac:dyDescent="0.55000000000000004">
      <c r="A4360" s="5"/>
    </row>
    <row r="4361" spans="1:1" x14ac:dyDescent="0.55000000000000004">
      <c r="A4361" s="5"/>
    </row>
    <row r="4362" spans="1:1" x14ac:dyDescent="0.55000000000000004">
      <c r="A4362" s="5"/>
    </row>
    <row r="4363" spans="1:1" x14ac:dyDescent="0.55000000000000004">
      <c r="A4363" s="5"/>
    </row>
    <row r="4364" spans="1:1" x14ac:dyDescent="0.55000000000000004">
      <c r="A4364" s="5"/>
    </row>
    <row r="4365" spans="1:1" x14ac:dyDescent="0.55000000000000004">
      <c r="A4365" s="5"/>
    </row>
    <row r="4366" spans="1:1" x14ac:dyDescent="0.55000000000000004">
      <c r="A4366" s="5"/>
    </row>
    <row r="4367" spans="1:1" x14ac:dyDescent="0.55000000000000004">
      <c r="A4367" s="5"/>
    </row>
    <row r="4368" spans="1:1" x14ac:dyDescent="0.55000000000000004">
      <c r="A4368" s="5"/>
    </row>
    <row r="4369" spans="1:1" x14ac:dyDescent="0.55000000000000004">
      <c r="A4369" s="5"/>
    </row>
    <row r="4370" spans="1:1" x14ac:dyDescent="0.55000000000000004">
      <c r="A4370" s="5"/>
    </row>
    <row r="4371" spans="1:1" x14ac:dyDescent="0.55000000000000004">
      <c r="A4371" s="5"/>
    </row>
    <row r="4372" spans="1:1" x14ac:dyDescent="0.55000000000000004">
      <c r="A4372" s="5"/>
    </row>
    <row r="4373" spans="1:1" x14ac:dyDescent="0.55000000000000004">
      <c r="A4373" s="5"/>
    </row>
    <row r="4374" spans="1:1" x14ac:dyDescent="0.55000000000000004">
      <c r="A4374" s="5"/>
    </row>
    <row r="4375" spans="1:1" x14ac:dyDescent="0.55000000000000004">
      <c r="A4375" s="5"/>
    </row>
    <row r="4376" spans="1:1" x14ac:dyDescent="0.55000000000000004">
      <c r="A4376" s="5"/>
    </row>
    <row r="4377" spans="1:1" x14ac:dyDescent="0.55000000000000004">
      <c r="A4377" s="5"/>
    </row>
    <row r="4378" spans="1:1" x14ac:dyDescent="0.55000000000000004">
      <c r="A4378" s="5"/>
    </row>
    <row r="4379" spans="1:1" x14ac:dyDescent="0.55000000000000004">
      <c r="A4379" s="5"/>
    </row>
    <row r="4380" spans="1:1" x14ac:dyDescent="0.55000000000000004">
      <c r="A4380" s="5"/>
    </row>
    <row r="4381" spans="1:1" x14ac:dyDescent="0.55000000000000004">
      <c r="A4381" s="5"/>
    </row>
    <row r="4382" spans="1:1" x14ac:dyDescent="0.55000000000000004">
      <c r="A4382" s="5"/>
    </row>
    <row r="4383" spans="1:1" x14ac:dyDescent="0.55000000000000004">
      <c r="A4383" s="5"/>
    </row>
    <row r="4384" spans="1:1" x14ac:dyDescent="0.55000000000000004">
      <c r="A4384" s="5"/>
    </row>
    <row r="4385" spans="1:1" x14ac:dyDescent="0.55000000000000004">
      <c r="A4385" s="5"/>
    </row>
    <row r="4386" spans="1:1" x14ac:dyDescent="0.55000000000000004">
      <c r="A4386" s="5"/>
    </row>
    <row r="4387" spans="1:1" x14ac:dyDescent="0.55000000000000004">
      <c r="A4387" s="5"/>
    </row>
    <row r="4388" spans="1:1" x14ac:dyDescent="0.55000000000000004">
      <c r="A4388" s="5"/>
    </row>
    <row r="4389" spans="1:1" x14ac:dyDescent="0.55000000000000004">
      <c r="A4389" s="5"/>
    </row>
    <row r="4390" spans="1:1" x14ac:dyDescent="0.55000000000000004">
      <c r="A4390" s="5"/>
    </row>
    <row r="4391" spans="1:1" x14ac:dyDescent="0.55000000000000004">
      <c r="A4391" s="5"/>
    </row>
    <row r="4392" spans="1:1" x14ac:dyDescent="0.55000000000000004">
      <c r="A4392" s="5"/>
    </row>
    <row r="4393" spans="1:1" x14ac:dyDescent="0.55000000000000004">
      <c r="A4393" s="5"/>
    </row>
    <row r="4394" spans="1:1" x14ac:dyDescent="0.55000000000000004">
      <c r="A4394" s="5"/>
    </row>
    <row r="4395" spans="1:1" x14ac:dyDescent="0.55000000000000004">
      <c r="A4395" s="5"/>
    </row>
    <row r="4396" spans="1:1" x14ac:dyDescent="0.55000000000000004">
      <c r="A4396" s="5"/>
    </row>
    <row r="4397" spans="1:1" x14ac:dyDescent="0.55000000000000004">
      <c r="A4397" s="5"/>
    </row>
    <row r="4398" spans="1:1" x14ac:dyDescent="0.55000000000000004">
      <c r="A4398" s="5"/>
    </row>
    <row r="4399" spans="1:1" x14ac:dyDescent="0.55000000000000004">
      <c r="A4399" s="5"/>
    </row>
    <row r="4400" spans="1:1" x14ac:dyDescent="0.55000000000000004">
      <c r="A4400" s="5"/>
    </row>
    <row r="4401" spans="1:1" x14ac:dyDescent="0.55000000000000004">
      <c r="A4401" s="5"/>
    </row>
    <row r="4402" spans="1:1" x14ac:dyDescent="0.55000000000000004">
      <c r="A4402" s="5"/>
    </row>
    <row r="4403" spans="1:1" x14ac:dyDescent="0.55000000000000004">
      <c r="A4403" s="5"/>
    </row>
    <row r="4404" spans="1:1" x14ac:dyDescent="0.55000000000000004">
      <c r="A4404" s="5"/>
    </row>
    <row r="4405" spans="1:1" x14ac:dyDescent="0.55000000000000004">
      <c r="A4405" s="5"/>
    </row>
    <row r="4406" spans="1:1" x14ac:dyDescent="0.55000000000000004">
      <c r="A4406" s="5"/>
    </row>
    <row r="4407" spans="1:1" x14ac:dyDescent="0.55000000000000004">
      <c r="A4407" s="5"/>
    </row>
    <row r="4408" spans="1:1" x14ac:dyDescent="0.55000000000000004">
      <c r="A4408" s="5"/>
    </row>
    <row r="4409" spans="1:1" x14ac:dyDescent="0.55000000000000004">
      <c r="A4409" s="5"/>
    </row>
    <row r="4410" spans="1:1" x14ac:dyDescent="0.55000000000000004">
      <c r="A4410" s="5"/>
    </row>
    <row r="4411" spans="1:1" x14ac:dyDescent="0.55000000000000004">
      <c r="A4411" s="5"/>
    </row>
    <row r="4412" spans="1:1" x14ac:dyDescent="0.55000000000000004">
      <c r="A4412" s="5"/>
    </row>
    <row r="4413" spans="1:1" x14ac:dyDescent="0.55000000000000004">
      <c r="A4413" s="5"/>
    </row>
    <row r="4414" spans="1:1" x14ac:dyDescent="0.55000000000000004">
      <c r="A4414" s="5"/>
    </row>
    <row r="4415" spans="1:1" x14ac:dyDescent="0.55000000000000004">
      <c r="A4415" s="5"/>
    </row>
    <row r="4416" spans="1:1" x14ac:dyDescent="0.55000000000000004">
      <c r="A4416" s="5"/>
    </row>
    <row r="4417" spans="1:1" x14ac:dyDescent="0.55000000000000004">
      <c r="A4417" s="5"/>
    </row>
    <row r="4418" spans="1:1" x14ac:dyDescent="0.55000000000000004">
      <c r="A4418" s="5"/>
    </row>
    <row r="4419" spans="1:1" x14ac:dyDescent="0.55000000000000004">
      <c r="A4419" s="5"/>
    </row>
    <row r="4420" spans="1:1" x14ac:dyDescent="0.55000000000000004">
      <c r="A4420" s="5"/>
    </row>
    <row r="4421" spans="1:1" x14ac:dyDescent="0.55000000000000004">
      <c r="A4421" s="5"/>
    </row>
    <row r="4422" spans="1:1" x14ac:dyDescent="0.55000000000000004">
      <c r="A4422" s="5"/>
    </row>
    <row r="4423" spans="1:1" x14ac:dyDescent="0.55000000000000004">
      <c r="A4423" s="5"/>
    </row>
    <row r="4424" spans="1:1" x14ac:dyDescent="0.55000000000000004">
      <c r="A4424" s="5"/>
    </row>
    <row r="4425" spans="1:1" x14ac:dyDescent="0.55000000000000004">
      <c r="A4425" s="5"/>
    </row>
    <row r="4426" spans="1:1" x14ac:dyDescent="0.55000000000000004">
      <c r="A4426" s="5"/>
    </row>
    <row r="4427" spans="1:1" x14ac:dyDescent="0.55000000000000004">
      <c r="A4427" s="5"/>
    </row>
    <row r="4428" spans="1:1" x14ac:dyDescent="0.55000000000000004">
      <c r="A4428" s="5"/>
    </row>
    <row r="4429" spans="1:1" x14ac:dyDescent="0.55000000000000004">
      <c r="A4429" s="5"/>
    </row>
    <row r="4430" spans="1:1" x14ac:dyDescent="0.55000000000000004">
      <c r="A4430" s="5"/>
    </row>
    <row r="4431" spans="1:1" x14ac:dyDescent="0.55000000000000004">
      <c r="A4431" s="5"/>
    </row>
    <row r="4432" spans="1:1" x14ac:dyDescent="0.55000000000000004">
      <c r="A4432" s="5"/>
    </row>
    <row r="4433" spans="1:1" x14ac:dyDescent="0.55000000000000004">
      <c r="A4433" s="5"/>
    </row>
    <row r="4434" spans="1:1" x14ac:dyDescent="0.55000000000000004">
      <c r="A4434" s="5"/>
    </row>
    <row r="4435" spans="1:1" x14ac:dyDescent="0.55000000000000004">
      <c r="A4435" s="5"/>
    </row>
    <row r="4436" spans="1:1" x14ac:dyDescent="0.55000000000000004">
      <c r="A4436" s="5"/>
    </row>
    <row r="4437" spans="1:1" x14ac:dyDescent="0.55000000000000004">
      <c r="A4437" s="5"/>
    </row>
    <row r="4438" spans="1:1" x14ac:dyDescent="0.55000000000000004">
      <c r="A4438" s="5"/>
    </row>
    <row r="4439" spans="1:1" x14ac:dyDescent="0.55000000000000004">
      <c r="A4439" s="5"/>
    </row>
    <row r="4440" spans="1:1" x14ac:dyDescent="0.55000000000000004">
      <c r="A4440" s="5"/>
    </row>
    <row r="4441" spans="1:1" x14ac:dyDescent="0.55000000000000004">
      <c r="A4441" s="5"/>
    </row>
    <row r="4442" spans="1:1" x14ac:dyDescent="0.55000000000000004">
      <c r="A4442" s="5"/>
    </row>
    <row r="4443" spans="1:1" x14ac:dyDescent="0.55000000000000004">
      <c r="A4443" s="5"/>
    </row>
    <row r="4444" spans="1:1" x14ac:dyDescent="0.55000000000000004">
      <c r="A4444" s="5"/>
    </row>
    <row r="4445" spans="1:1" x14ac:dyDescent="0.55000000000000004">
      <c r="A4445" s="5"/>
    </row>
    <row r="4446" spans="1:1" x14ac:dyDescent="0.55000000000000004">
      <c r="A4446" s="5"/>
    </row>
    <row r="4447" spans="1:1" x14ac:dyDescent="0.55000000000000004">
      <c r="A4447" s="5"/>
    </row>
    <row r="4448" spans="1:1" x14ac:dyDescent="0.55000000000000004">
      <c r="A4448" s="5"/>
    </row>
    <row r="4449" spans="1:1" x14ac:dyDescent="0.55000000000000004">
      <c r="A4449" s="5"/>
    </row>
    <row r="4450" spans="1:1" x14ac:dyDescent="0.55000000000000004">
      <c r="A4450" s="5"/>
    </row>
    <row r="4451" spans="1:1" x14ac:dyDescent="0.55000000000000004">
      <c r="A4451" s="5"/>
    </row>
    <row r="4452" spans="1:1" x14ac:dyDescent="0.55000000000000004">
      <c r="A4452" s="5"/>
    </row>
    <row r="4453" spans="1:1" x14ac:dyDescent="0.55000000000000004">
      <c r="A4453" s="5"/>
    </row>
    <row r="4454" spans="1:1" x14ac:dyDescent="0.55000000000000004">
      <c r="A4454" s="5"/>
    </row>
    <row r="4455" spans="1:1" x14ac:dyDescent="0.55000000000000004">
      <c r="A4455" s="5"/>
    </row>
    <row r="4456" spans="1:1" x14ac:dyDescent="0.55000000000000004">
      <c r="A4456" s="5"/>
    </row>
    <row r="4457" spans="1:1" x14ac:dyDescent="0.55000000000000004">
      <c r="A4457" s="5"/>
    </row>
    <row r="4458" spans="1:1" x14ac:dyDescent="0.55000000000000004">
      <c r="A4458" s="5"/>
    </row>
    <row r="4459" spans="1:1" x14ac:dyDescent="0.55000000000000004">
      <c r="A4459" s="5"/>
    </row>
    <row r="4460" spans="1:1" x14ac:dyDescent="0.55000000000000004">
      <c r="A4460" s="5"/>
    </row>
    <row r="4461" spans="1:1" x14ac:dyDescent="0.55000000000000004">
      <c r="A4461" s="5"/>
    </row>
    <row r="4462" spans="1:1" x14ac:dyDescent="0.55000000000000004">
      <c r="A4462" s="5"/>
    </row>
    <row r="4463" spans="1:1" x14ac:dyDescent="0.55000000000000004">
      <c r="A4463" s="5"/>
    </row>
    <row r="4464" spans="1:1" x14ac:dyDescent="0.55000000000000004">
      <c r="A4464" s="5"/>
    </row>
    <row r="4465" spans="1:1" x14ac:dyDescent="0.55000000000000004">
      <c r="A4465" s="5"/>
    </row>
    <row r="4466" spans="1:1" x14ac:dyDescent="0.55000000000000004">
      <c r="A4466" s="5"/>
    </row>
    <row r="4467" spans="1:1" x14ac:dyDescent="0.55000000000000004">
      <c r="A4467" s="5"/>
    </row>
    <row r="4468" spans="1:1" x14ac:dyDescent="0.55000000000000004">
      <c r="A4468" s="5"/>
    </row>
    <row r="4469" spans="1:1" x14ac:dyDescent="0.55000000000000004">
      <c r="A4469" s="5"/>
    </row>
    <row r="4470" spans="1:1" x14ac:dyDescent="0.55000000000000004">
      <c r="A4470" s="5"/>
    </row>
    <row r="4471" spans="1:1" x14ac:dyDescent="0.55000000000000004">
      <c r="A4471" s="5"/>
    </row>
    <row r="4472" spans="1:1" x14ac:dyDescent="0.55000000000000004">
      <c r="A4472" s="5"/>
    </row>
    <row r="4473" spans="1:1" x14ac:dyDescent="0.55000000000000004">
      <c r="A4473" s="5"/>
    </row>
    <row r="4474" spans="1:1" x14ac:dyDescent="0.55000000000000004">
      <c r="A4474" s="5"/>
    </row>
    <row r="4475" spans="1:1" x14ac:dyDescent="0.55000000000000004">
      <c r="A4475" s="5"/>
    </row>
    <row r="4476" spans="1:1" x14ac:dyDescent="0.55000000000000004">
      <c r="A4476" s="5"/>
    </row>
    <row r="4477" spans="1:1" x14ac:dyDescent="0.55000000000000004">
      <c r="A4477" s="5"/>
    </row>
    <row r="4478" spans="1:1" x14ac:dyDescent="0.55000000000000004">
      <c r="A4478" s="5"/>
    </row>
    <row r="4479" spans="1:1" x14ac:dyDescent="0.55000000000000004">
      <c r="A4479" s="5"/>
    </row>
    <row r="4480" spans="1:1" x14ac:dyDescent="0.55000000000000004">
      <c r="A4480" s="5"/>
    </row>
    <row r="4481" spans="1:1" x14ac:dyDescent="0.55000000000000004">
      <c r="A4481" s="5"/>
    </row>
    <row r="4482" spans="1:1" x14ac:dyDescent="0.55000000000000004">
      <c r="A4482" s="5"/>
    </row>
    <row r="4483" spans="1:1" x14ac:dyDescent="0.55000000000000004">
      <c r="A4483" s="5"/>
    </row>
    <row r="4484" spans="1:1" x14ac:dyDescent="0.55000000000000004">
      <c r="A4484" s="5"/>
    </row>
    <row r="4485" spans="1:1" x14ac:dyDescent="0.55000000000000004">
      <c r="A4485" s="5"/>
    </row>
    <row r="4486" spans="1:1" x14ac:dyDescent="0.55000000000000004">
      <c r="A4486" s="5"/>
    </row>
    <row r="4487" spans="1:1" x14ac:dyDescent="0.55000000000000004">
      <c r="A4487" s="5"/>
    </row>
    <row r="4488" spans="1:1" x14ac:dyDescent="0.55000000000000004">
      <c r="A4488" s="5"/>
    </row>
    <row r="4489" spans="1:1" x14ac:dyDescent="0.55000000000000004">
      <c r="A4489" s="5"/>
    </row>
    <row r="4490" spans="1:1" x14ac:dyDescent="0.55000000000000004">
      <c r="A4490" s="5"/>
    </row>
    <row r="4491" spans="1:1" x14ac:dyDescent="0.55000000000000004">
      <c r="A4491" s="5"/>
    </row>
    <row r="4492" spans="1:1" x14ac:dyDescent="0.55000000000000004">
      <c r="A4492" s="5"/>
    </row>
    <row r="4493" spans="1:1" x14ac:dyDescent="0.55000000000000004">
      <c r="A4493" s="5"/>
    </row>
    <row r="4494" spans="1:1" x14ac:dyDescent="0.55000000000000004">
      <c r="A4494" s="5"/>
    </row>
    <row r="4495" spans="1:1" x14ac:dyDescent="0.55000000000000004">
      <c r="A4495" s="5"/>
    </row>
    <row r="4496" spans="1:1" x14ac:dyDescent="0.55000000000000004">
      <c r="A4496" s="5"/>
    </row>
    <row r="4497" spans="1:1" x14ac:dyDescent="0.55000000000000004">
      <c r="A4497" s="5"/>
    </row>
    <row r="4498" spans="1:1" x14ac:dyDescent="0.55000000000000004">
      <c r="A4498" s="5"/>
    </row>
    <row r="4499" spans="1:1" x14ac:dyDescent="0.55000000000000004">
      <c r="A4499" s="5"/>
    </row>
    <row r="4500" spans="1:1" x14ac:dyDescent="0.55000000000000004">
      <c r="A4500" s="5"/>
    </row>
    <row r="4501" spans="1:1" x14ac:dyDescent="0.55000000000000004">
      <c r="A4501" s="5"/>
    </row>
    <row r="4502" spans="1:1" x14ac:dyDescent="0.55000000000000004">
      <c r="A4502" s="5"/>
    </row>
    <row r="4503" spans="1:1" x14ac:dyDescent="0.55000000000000004">
      <c r="A4503" s="5"/>
    </row>
    <row r="4504" spans="1:1" x14ac:dyDescent="0.55000000000000004">
      <c r="A4504" s="5"/>
    </row>
    <row r="4505" spans="1:1" x14ac:dyDescent="0.55000000000000004">
      <c r="A4505" s="5"/>
    </row>
    <row r="4506" spans="1:1" x14ac:dyDescent="0.55000000000000004">
      <c r="A4506" s="5"/>
    </row>
    <row r="4507" spans="1:1" x14ac:dyDescent="0.55000000000000004">
      <c r="A4507" s="5"/>
    </row>
    <row r="4508" spans="1:1" x14ac:dyDescent="0.55000000000000004">
      <c r="A4508" s="5"/>
    </row>
    <row r="4509" spans="1:1" x14ac:dyDescent="0.55000000000000004">
      <c r="A4509" s="5"/>
    </row>
    <row r="4510" spans="1:1" x14ac:dyDescent="0.55000000000000004">
      <c r="A4510" s="5"/>
    </row>
    <row r="4511" spans="1:1" x14ac:dyDescent="0.55000000000000004">
      <c r="A4511" s="5"/>
    </row>
    <row r="4512" spans="1:1" x14ac:dyDescent="0.55000000000000004">
      <c r="A4512" s="5"/>
    </row>
    <row r="4513" spans="1:1" x14ac:dyDescent="0.55000000000000004">
      <c r="A4513" s="5"/>
    </row>
    <row r="4514" spans="1:1" x14ac:dyDescent="0.55000000000000004">
      <c r="A4514" s="5"/>
    </row>
    <row r="4515" spans="1:1" x14ac:dyDescent="0.55000000000000004">
      <c r="A4515" s="5"/>
    </row>
    <row r="4516" spans="1:1" x14ac:dyDescent="0.55000000000000004">
      <c r="A4516" s="5"/>
    </row>
    <row r="4517" spans="1:1" x14ac:dyDescent="0.55000000000000004">
      <c r="A4517" s="5"/>
    </row>
    <row r="4518" spans="1:1" x14ac:dyDescent="0.55000000000000004">
      <c r="A4518" s="5"/>
    </row>
    <row r="4519" spans="1:1" x14ac:dyDescent="0.55000000000000004">
      <c r="A4519" s="5"/>
    </row>
    <row r="4520" spans="1:1" x14ac:dyDescent="0.55000000000000004">
      <c r="A4520" s="5"/>
    </row>
    <row r="4521" spans="1:1" x14ac:dyDescent="0.55000000000000004">
      <c r="A4521" s="5"/>
    </row>
    <row r="4522" spans="1:1" x14ac:dyDescent="0.55000000000000004">
      <c r="A4522" s="5"/>
    </row>
    <row r="4523" spans="1:1" x14ac:dyDescent="0.55000000000000004">
      <c r="A4523" s="5"/>
    </row>
    <row r="4524" spans="1:1" x14ac:dyDescent="0.55000000000000004">
      <c r="A4524" s="5"/>
    </row>
    <row r="4525" spans="1:1" x14ac:dyDescent="0.55000000000000004">
      <c r="A4525" s="5"/>
    </row>
    <row r="4526" spans="1:1" x14ac:dyDescent="0.55000000000000004">
      <c r="A4526" s="5"/>
    </row>
    <row r="4527" spans="1:1" x14ac:dyDescent="0.55000000000000004">
      <c r="A4527" s="5"/>
    </row>
    <row r="4528" spans="1:1" x14ac:dyDescent="0.55000000000000004">
      <c r="A4528" s="5"/>
    </row>
    <row r="4529" spans="1:1" x14ac:dyDescent="0.55000000000000004">
      <c r="A4529" s="5"/>
    </row>
    <row r="4530" spans="1:1" x14ac:dyDescent="0.55000000000000004">
      <c r="A4530" s="5"/>
    </row>
    <row r="4531" spans="1:1" x14ac:dyDescent="0.55000000000000004">
      <c r="A4531" s="5"/>
    </row>
    <row r="4532" spans="1:1" x14ac:dyDescent="0.55000000000000004">
      <c r="A4532" s="5"/>
    </row>
    <row r="4533" spans="1:1" x14ac:dyDescent="0.55000000000000004">
      <c r="A4533" s="5"/>
    </row>
    <row r="4534" spans="1:1" x14ac:dyDescent="0.55000000000000004">
      <c r="A4534" s="5"/>
    </row>
    <row r="4535" spans="1:1" x14ac:dyDescent="0.55000000000000004">
      <c r="A4535" s="5"/>
    </row>
    <row r="4536" spans="1:1" x14ac:dyDescent="0.55000000000000004">
      <c r="A4536" s="5"/>
    </row>
    <row r="4537" spans="1:1" x14ac:dyDescent="0.55000000000000004">
      <c r="A4537" s="5"/>
    </row>
    <row r="4538" spans="1:1" x14ac:dyDescent="0.55000000000000004">
      <c r="A4538" s="5"/>
    </row>
    <row r="4539" spans="1:1" x14ac:dyDescent="0.55000000000000004">
      <c r="A4539" s="5"/>
    </row>
    <row r="4540" spans="1:1" x14ac:dyDescent="0.55000000000000004">
      <c r="A4540" s="5"/>
    </row>
    <row r="4541" spans="1:1" x14ac:dyDescent="0.55000000000000004">
      <c r="A4541" s="5"/>
    </row>
    <row r="4542" spans="1:1" x14ac:dyDescent="0.55000000000000004">
      <c r="A4542" s="5"/>
    </row>
    <row r="4543" spans="1:1" x14ac:dyDescent="0.55000000000000004">
      <c r="A4543" s="5"/>
    </row>
    <row r="4544" spans="1:1" x14ac:dyDescent="0.55000000000000004">
      <c r="A4544" s="5"/>
    </row>
    <row r="4545" spans="1:1" x14ac:dyDescent="0.55000000000000004">
      <c r="A4545" s="5"/>
    </row>
    <row r="4546" spans="1:1" x14ac:dyDescent="0.55000000000000004">
      <c r="A4546" s="5"/>
    </row>
    <row r="4547" spans="1:1" x14ac:dyDescent="0.55000000000000004">
      <c r="A4547" s="5"/>
    </row>
    <row r="4548" spans="1:1" x14ac:dyDescent="0.55000000000000004">
      <c r="A4548" s="5"/>
    </row>
    <row r="4549" spans="1:1" x14ac:dyDescent="0.55000000000000004">
      <c r="A4549" s="5"/>
    </row>
    <row r="4550" spans="1:1" x14ac:dyDescent="0.55000000000000004">
      <c r="A4550" s="5"/>
    </row>
    <row r="4551" spans="1:1" x14ac:dyDescent="0.55000000000000004">
      <c r="A4551" s="5"/>
    </row>
    <row r="4552" spans="1:1" x14ac:dyDescent="0.55000000000000004">
      <c r="A4552" s="5"/>
    </row>
    <row r="4553" spans="1:1" x14ac:dyDescent="0.55000000000000004">
      <c r="A4553" s="5"/>
    </row>
    <row r="4554" spans="1:1" x14ac:dyDescent="0.55000000000000004">
      <c r="A4554" s="5"/>
    </row>
    <row r="4555" spans="1:1" x14ac:dyDescent="0.55000000000000004">
      <c r="A4555" s="5"/>
    </row>
    <row r="4556" spans="1:1" x14ac:dyDescent="0.55000000000000004">
      <c r="A4556" s="5"/>
    </row>
    <row r="4557" spans="1:1" x14ac:dyDescent="0.55000000000000004">
      <c r="A4557" s="5"/>
    </row>
    <row r="4558" spans="1:1" x14ac:dyDescent="0.55000000000000004">
      <c r="A4558" s="5"/>
    </row>
    <row r="4559" spans="1:1" x14ac:dyDescent="0.55000000000000004">
      <c r="A4559" s="5"/>
    </row>
    <row r="4560" spans="1:1" x14ac:dyDescent="0.55000000000000004">
      <c r="A4560" s="5"/>
    </row>
    <row r="4561" spans="1:1" x14ac:dyDescent="0.55000000000000004">
      <c r="A4561" s="5"/>
    </row>
    <row r="4562" spans="1:1" x14ac:dyDescent="0.55000000000000004">
      <c r="A4562" s="5"/>
    </row>
    <row r="4563" spans="1:1" x14ac:dyDescent="0.55000000000000004">
      <c r="A4563" s="5"/>
    </row>
    <row r="4564" spans="1:1" x14ac:dyDescent="0.55000000000000004">
      <c r="A4564" s="5"/>
    </row>
    <row r="4565" spans="1:1" x14ac:dyDescent="0.55000000000000004">
      <c r="A4565" s="5"/>
    </row>
    <row r="4566" spans="1:1" x14ac:dyDescent="0.55000000000000004">
      <c r="A4566" s="5"/>
    </row>
    <row r="4567" spans="1:1" x14ac:dyDescent="0.55000000000000004">
      <c r="A4567" s="5"/>
    </row>
    <row r="4568" spans="1:1" x14ac:dyDescent="0.55000000000000004">
      <c r="A4568" s="5"/>
    </row>
    <row r="4569" spans="1:1" x14ac:dyDescent="0.55000000000000004">
      <c r="A4569" s="5"/>
    </row>
    <row r="4570" spans="1:1" x14ac:dyDescent="0.55000000000000004">
      <c r="A4570" s="5"/>
    </row>
    <row r="4571" spans="1:1" x14ac:dyDescent="0.55000000000000004">
      <c r="A4571" s="5"/>
    </row>
    <row r="4572" spans="1:1" x14ac:dyDescent="0.55000000000000004">
      <c r="A4572" s="5"/>
    </row>
    <row r="4573" spans="1:1" x14ac:dyDescent="0.55000000000000004">
      <c r="A4573" s="5"/>
    </row>
    <row r="4574" spans="1:1" x14ac:dyDescent="0.55000000000000004">
      <c r="A4574" s="5"/>
    </row>
    <row r="4575" spans="1:1" x14ac:dyDescent="0.55000000000000004">
      <c r="A4575" s="5"/>
    </row>
    <row r="4576" spans="1:1" x14ac:dyDescent="0.55000000000000004">
      <c r="A4576" s="5"/>
    </row>
    <row r="4577" spans="1:1" x14ac:dyDescent="0.55000000000000004">
      <c r="A4577" s="5"/>
    </row>
    <row r="4578" spans="1:1" x14ac:dyDescent="0.55000000000000004">
      <c r="A4578" s="5"/>
    </row>
    <row r="4579" spans="1:1" x14ac:dyDescent="0.55000000000000004">
      <c r="A4579" s="5"/>
    </row>
    <row r="4580" spans="1:1" x14ac:dyDescent="0.55000000000000004">
      <c r="A4580" s="5"/>
    </row>
    <row r="4581" spans="1:1" x14ac:dyDescent="0.55000000000000004">
      <c r="A4581" s="5"/>
    </row>
    <row r="4582" spans="1:1" x14ac:dyDescent="0.55000000000000004">
      <c r="A4582" s="5"/>
    </row>
    <row r="4583" spans="1:1" x14ac:dyDescent="0.55000000000000004">
      <c r="A4583" s="5"/>
    </row>
    <row r="4584" spans="1:1" x14ac:dyDescent="0.55000000000000004">
      <c r="A4584" s="5"/>
    </row>
    <row r="4585" spans="1:1" x14ac:dyDescent="0.55000000000000004">
      <c r="A4585" s="5"/>
    </row>
    <row r="4586" spans="1:1" x14ac:dyDescent="0.55000000000000004">
      <c r="A4586" s="5"/>
    </row>
    <row r="4587" spans="1:1" x14ac:dyDescent="0.55000000000000004">
      <c r="A4587" s="5"/>
    </row>
    <row r="4588" spans="1:1" x14ac:dyDescent="0.55000000000000004">
      <c r="A4588" s="5"/>
    </row>
    <row r="4589" spans="1:1" x14ac:dyDescent="0.55000000000000004">
      <c r="A4589" s="5"/>
    </row>
    <row r="4590" spans="1:1" x14ac:dyDescent="0.55000000000000004">
      <c r="A4590" s="5"/>
    </row>
    <row r="4591" spans="1:1" x14ac:dyDescent="0.55000000000000004">
      <c r="A4591" s="5"/>
    </row>
    <row r="4592" spans="1:1" x14ac:dyDescent="0.55000000000000004">
      <c r="A4592" s="5"/>
    </row>
    <row r="4593" spans="1:1" x14ac:dyDescent="0.55000000000000004">
      <c r="A4593" s="5"/>
    </row>
    <row r="4594" spans="1:1" x14ac:dyDescent="0.55000000000000004">
      <c r="A4594" s="5"/>
    </row>
    <row r="4595" spans="1:1" x14ac:dyDescent="0.55000000000000004">
      <c r="A4595" s="5"/>
    </row>
    <row r="4596" spans="1:1" x14ac:dyDescent="0.55000000000000004">
      <c r="A4596" s="5"/>
    </row>
    <row r="4597" spans="1:1" x14ac:dyDescent="0.55000000000000004">
      <c r="A4597" s="5"/>
    </row>
    <row r="4598" spans="1:1" x14ac:dyDescent="0.55000000000000004">
      <c r="A4598" s="5"/>
    </row>
    <row r="4599" spans="1:1" x14ac:dyDescent="0.55000000000000004">
      <c r="A4599" s="5"/>
    </row>
    <row r="4600" spans="1:1" x14ac:dyDescent="0.55000000000000004">
      <c r="A4600" s="5"/>
    </row>
    <row r="4601" spans="1:1" x14ac:dyDescent="0.55000000000000004">
      <c r="A4601" s="5"/>
    </row>
    <row r="4602" spans="1:1" x14ac:dyDescent="0.55000000000000004">
      <c r="A4602" s="5"/>
    </row>
    <row r="4603" spans="1:1" x14ac:dyDescent="0.55000000000000004">
      <c r="A4603" s="5"/>
    </row>
    <row r="4604" spans="1:1" x14ac:dyDescent="0.55000000000000004">
      <c r="A4604" s="5"/>
    </row>
    <row r="4605" spans="1:1" x14ac:dyDescent="0.55000000000000004">
      <c r="A4605" s="5"/>
    </row>
    <row r="4606" spans="1:1" x14ac:dyDescent="0.55000000000000004">
      <c r="A4606" s="5"/>
    </row>
    <row r="4607" spans="1:1" x14ac:dyDescent="0.55000000000000004">
      <c r="A4607" s="5"/>
    </row>
    <row r="4608" spans="1:1" x14ac:dyDescent="0.55000000000000004">
      <c r="A4608" s="5"/>
    </row>
    <row r="4609" spans="1:1" x14ac:dyDescent="0.55000000000000004">
      <c r="A4609" s="5"/>
    </row>
    <row r="4610" spans="1:1" x14ac:dyDescent="0.55000000000000004">
      <c r="A4610" s="5"/>
    </row>
    <row r="4611" spans="1:1" x14ac:dyDescent="0.55000000000000004">
      <c r="A4611" s="5"/>
    </row>
    <row r="4612" spans="1:1" x14ac:dyDescent="0.55000000000000004">
      <c r="A4612" s="5"/>
    </row>
    <row r="4613" spans="1:1" x14ac:dyDescent="0.55000000000000004">
      <c r="A4613" s="5"/>
    </row>
    <row r="4614" spans="1:1" x14ac:dyDescent="0.55000000000000004">
      <c r="A4614" s="5"/>
    </row>
    <row r="4615" spans="1:1" x14ac:dyDescent="0.55000000000000004">
      <c r="A4615" s="5"/>
    </row>
    <row r="4616" spans="1:1" x14ac:dyDescent="0.55000000000000004">
      <c r="A4616" s="5"/>
    </row>
    <row r="4617" spans="1:1" x14ac:dyDescent="0.55000000000000004">
      <c r="A4617" s="5"/>
    </row>
    <row r="4618" spans="1:1" x14ac:dyDescent="0.55000000000000004">
      <c r="A4618" s="5"/>
    </row>
    <row r="4619" spans="1:1" x14ac:dyDescent="0.55000000000000004">
      <c r="A4619" s="5"/>
    </row>
    <row r="4620" spans="1:1" x14ac:dyDescent="0.55000000000000004">
      <c r="A4620" s="5"/>
    </row>
    <row r="4621" spans="1:1" x14ac:dyDescent="0.55000000000000004">
      <c r="A4621" s="5"/>
    </row>
    <row r="4622" spans="1:1" x14ac:dyDescent="0.55000000000000004">
      <c r="A4622" s="5"/>
    </row>
    <row r="4623" spans="1:1" x14ac:dyDescent="0.55000000000000004">
      <c r="A4623" s="5"/>
    </row>
    <row r="4624" spans="1:1" x14ac:dyDescent="0.55000000000000004">
      <c r="A4624" s="5"/>
    </row>
    <row r="4625" spans="1:1" x14ac:dyDescent="0.55000000000000004">
      <c r="A4625" s="5"/>
    </row>
    <row r="4626" spans="1:1" x14ac:dyDescent="0.55000000000000004">
      <c r="A4626" s="5"/>
    </row>
    <row r="4627" spans="1:1" x14ac:dyDescent="0.55000000000000004">
      <c r="A4627" s="5"/>
    </row>
    <row r="4628" spans="1:1" x14ac:dyDescent="0.55000000000000004">
      <c r="A4628" s="5"/>
    </row>
    <row r="4629" spans="1:1" x14ac:dyDescent="0.55000000000000004">
      <c r="A4629" s="5"/>
    </row>
    <row r="4630" spans="1:1" x14ac:dyDescent="0.55000000000000004">
      <c r="A4630" s="5"/>
    </row>
    <row r="4631" spans="1:1" x14ac:dyDescent="0.55000000000000004">
      <c r="A4631" s="5"/>
    </row>
    <row r="4632" spans="1:1" x14ac:dyDescent="0.55000000000000004">
      <c r="A4632" s="5"/>
    </row>
    <row r="4633" spans="1:1" x14ac:dyDescent="0.55000000000000004">
      <c r="A4633" s="5"/>
    </row>
    <row r="4634" spans="1:1" x14ac:dyDescent="0.55000000000000004">
      <c r="A4634" s="5"/>
    </row>
    <row r="4635" spans="1:1" x14ac:dyDescent="0.55000000000000004">
      <c r="A4635" s="5"/>
    </row>
    <row r="4636" spans="1:1" x14ac:dyDescent="0.55000000000000004">
      <c r="A4636" s="5"/>
    </row>
    <row r="4637" spans="1:1" x14ac:dyDescent="0.55000000000000004">
      <c r="A4637" s="5"/>
    </row>
    <row r="4638" spans="1:1" x14ac:dyDescent="0.55000000000000004">
      <c r="A4638" s="5"/>
    </row>
    <row r="4639" spans="1:1" x14ac:dyDescent="0.55000000000000004">
      <c r="A4639" s="5"/>
    </row>
    <row r="4640" spans="1:1" x14ac:dyDescent="0.55000000000000004">
      <c r="A4640" s="5"/>
    </row>
    <row r="4641" spans="1:1" x14ac:dyDescent="0.55000000000000004">
      <c r="A4641" s="5"/>
    </row>
    <row r="4642" spans="1:1" x14ac:dyDescent="0.55000000000000004">
      <c r="A4642" s="5"/>
    </row>
    <row r="4643" spans="1:1" x14ac:dyDescent="0.55000000000000004">
      <c r="A4643" s="5"/>
    </row>
    <row r="4644" spans="1:1" x14ac:dyDescent="0.55000000000000004">
      <c r="A4644" s="5"/>
    </row>
    <row r="4645" spans="1:1" x14ac:dyDescent="0.55000000000000004">
      <c r="A4645" s="5"/>
    </row>
    <row r="4646" spans="1:1" x14ac:dyDescent="0.55000000000000004">
      <c r="A4646" s="5"/>
    </row>
    <row r="4647" spans="1:1" x14ac:dyDescent="0.55000000000000004">
      <c r="A4647" s="5"/>
    </row>
    <row r="4648" spans="1:1" x14ac:dyDescent="0.55000000000000004">
      <c r="A4648" s="5"/>
    </row>
    <row r="4649" spans="1:1" x14ac:dyDescent="0.55000000000000004">
      <c r="A4649" s="5"/>
    </row>
    <row r="4650" spans="1:1" x14ac:dyDescent="0.55000000000000004">
      <c r="A4650" s="5"/>
    </row>
    <row r="4651" spans="1:1" x14ac:dyDescent="0.55000000000000004">
      <c r="A4651" s="5"/>
    </row>
    <row r="4652" spans="1:1" x14ac:dyDescent="0.55000000000000004">
      <c r="A4652" s="5"/>
    </row>
    <row r="4653" spans="1:1" x14ac:dyDescent="0.55000000000000004">
      <c r="A4653" s="5"/>
    </row>
    <row r="4654" spans="1:1" x14ac:dyDescent="0.55000000000000004">
      <c r="A4654" s="5"/>
    </row>
    <row r="4655" spans="1:1" x14ac:dyDescent="0.55000000000000004">
      <c r="A4655" s="5"/>
    </row>
    <row r="4656" spans="1:1" x14ac:dyDescent="0.55000000000000004">
      <c r="A4656" s="5"/>
    </row>
    <row r="4657" spans="1:1" x14ac:dyDescent="0.55000000000000004">
      <c r="A4657" s="5"/>
    </row>
    <row r="4658" spans="1:1" x14ac:dyDescent="0.55000000000000004">
      <c r="A4658" s="5"/>
    </row>
    <row r="4659" spans="1:1" x14ac:dyDescent="0.55000000000000004">
      <c r="A4659" s="5"/>
    </row>
    <row r="4660" spans="1:1" x14ac:dyDescent="0.55000000000000004">
      <c r="A4660" s="5"/>
    </row>
    <row r="4661" spans="1:1" x14ac:dyDescent="0.55000000000000004">
      <c r="A4661" s="5"/>
    </row>
    <row r="4662" spans="1:1" x14ac:dyDescent="0.55000000000000004">
      <c r="A4662" s="5"/>
    </row>
    <row r="4663" spans="1:1" x14ac:dyDescent="0.55000000000000004">
      <c r="A4663" s="5"/>
    </row>
    <row r="4664" spans="1:1" x14ac:dyDescent="0.55000000000000004">
      <c r="A4664" s="5"/>
    </row>
    <row r="4665" spans="1:1" x14ac:dyDescent="0.55000000000000004">
      <c r="A4665" s="5"/>
    </row>
    <row r="4666" spans="1:1" x14ac:dyDescent="0.55000000000000004">
      <c r="A4666" s="5"/>
    </row>
    <row r="4667" spans="1:1" x14ac:dyDescent="0.55000000000000004">
      <c r="A4667" s="5"/>
    </row>
    <row r="4668" spans="1:1" x14ac:dyDescent="0.55000000000000004">
      <c r="A4668" s="5"/>
    </row>
    <row r="4669" spans="1:1" x14ac:dyDescent="0.55000000000000004">
      <c r="A4669" s="5"/>
    </row>
    <row r="4670" spans="1:1" x14ac:dyDescent="0.55000000000000004">
      <c r="A4670" s="5"/>
    </row>
    <row r="4671" spans="1:1" x14ac:dyDescent="0.55000000000000004">
      <c r="A4671" s="5"/>
    </row>
    <row r="4672" spans="1:1" x14ac:dyDescent="0.55000000000000004">
      <c r="A4672" s="5"/>
    </row>
    <row r="4673" spans="1:1" x14ac:dyDescent="0.55000000000000004">
      <c r="A4673" s="5"/>
    </row>
    <row r="4674" spans="1:1" x14ac:dyDescent="0.55000000000000004">
      <c r="A4674" s="5"/>
    </row>
    <row r="4675" spans="1:1" x14ac:dyDescent="0.55000000000000004">
      <c r="A4675" s="5"/>
    </row>
    <row r="4676" spans="1:1" x14ac:dyDescent="0.55000000000000004">
      <c r="A4676" s="5"/>
    </row>
    <row r="4677" spans="1:1" x14ac:dyDescent="0.55000000000000004">
      <c r="A4677" s="5"/>
    </row>
    <row r="4678" spans="1:1" x14ac:dyDescent="0.55000000000000004">
      <c r="A4678" s="5"/>
    </row>
    <row r="4679" spans="1:1" x14ac:dyDescent="0.55000000000000004">
      <c r="A4679" s="5"/>
    </row>
    <row r="4680" spans="1:1" x14ac:dyDescent="0.55000000000000004">
      <c r="A4680" s="5"/>
    </row>
    <row r="4681" spans="1:1" x14ac:dyDescent="0.55000000000000004">
      <c r="A4681" s="5"/>
    </row>
    <row r="4682" spans="1:1" x14ac:dyDescent="0.55000000000000004">
      <c r="A4682" s="5"/>
    </row>
    <row r="4683" spans="1:1" x14ac:dyDescent="0.55000000000000004">
      <c r="A4683" s="5"/>
    </row>
    <row r="4684" spans="1:1" x14ac:dyDescent="0.55000000000000004">
      <c r="A4684" s="5"/>
    </row>
    <row r="4685" spans="1:1" x14ac:dyDescent="0.55000000000000004">
      <c r="A4685" s="5"/>
    </row>
    <row r="4686" spans="1:1" x14ac:dyDescent="0.55000000000000004">
      <c r="A4686" s="5"/>
    </row>
    <row r="4687" spans="1:1" x14ac:dyDescent="0.55000000000000004">
      <c r="A4687" s="5"/>
    </row>
    <row r="4688" spans="1:1" x14ac:dyDescent="0.55000000000000004">
      <c r="A4688" s="5"/>
    </row>
    <row r="4689" spans="1:1" x14ac:dyDescent="0.55000000000000004">
      <c r="A4689" s="5"/>
    </row>
    <row r="4690" spans="1:1" x14ac:dyDescent="0.55000000000000004">
      <c r="A4690" s="5"/>
    </row>
    <row r="4691" spans="1:1" x14ac:dyDescent="0.55000000000000004">
      <c r="A4691" s="5"/>
    </row>
    <row r="4692" spans="1:1" x14ac:dyDescent="0.55000000000000004">
      <c r="A4692" s="5"/>
    </row>
    <row r="4693" spans="1:1" x14ac:dyDescent="0.55000000000000004">
      <c r="A4693" s="5"/>
    </row>
    <row r="4694" spans="1:1" x14ac:dyDescent="0.55000000000000004">
      <c r="A4694" s="5"/>
    </row>
    <row r="4695" spans="1:1" x14ac:dyDescent="0.55000000000000004">
      <c r="A4695" s="5"/>
    </row>
    <row r="4696" spans="1:1" x14ac:dyDescent="0.55000000000000004">
      <c r="A4696" s="5"/>
    </row>
    <row r="4697" spans="1:1" x14ac:dyDescent="0.55000000000000004">
      <c r="A4697" s="5"/>
    </row>
    <row r="4698" spans="1:1" x14ac:dyDescent="0.55000000000000004">
      <c r="A4698" s="5"/>
    </row>
    <row r="4699" spans="1:1" x14ac:dyDescent="0.55000000000000004">
      <c r="A4699" s="5"/>
    </row>
    <row r="4700" spans="1:1" x14ac:dyDescent="0.55000000000000004">
      <c r="A4700" s="5"/>
    </row>
    <row r="4701" spans="1:1" x14ac:dyDescent="0.55000000000000004">
      <c r="A4701" s="5"/>
    </row>
    <row r="4702" spans="1:1" x14ac:dyDescent="0.55000000000000004">
      <c r="A4702" s="5"/>
    </row>
    <row r="4703" spans="1:1" x14ac:dyDescent="0.55000000000000004">
      <c r="A4703" s="5"/>
    </row>
    <row r="4704" spans="1:1" x14ac:dyDescent="0.55000000000000004">
      <c r="A4704" s="5"/>
    </row>
    <row r="4705" spans="1:1" x14ac:dyDescent="0.55000000000000004">
      <c r="A4705" s="5"/>
    </row>
    <row r="4706" spans="1:1" x14ac:dyDescent="0.55000000000000004">
      <c r="A4706" s="5"/>
    </row>
    <row r="4707" spans="1:1" x14ac:dyDescent="0.55000000000000004">
      <c r="A4707" s="5"/>
    </row>
    <row r="4708" spans="1:1" x14ac:dyDescent="0.55000000000000004">
      <c r="A4708" s="5"/>
    </row>
    <row r="4709" spans="1:1" x14ac:dyDescent="0.55000000000000004">
      <c r="A4709" s="5"/>
    </row>
    <row r="4710" spans="1:1" x14ac:dyDescent="0.55000000000000004">
      <c r="A4710" s="5"/>
    </row>
    <row r="4711" spans="1:1" x14ac:dyDescent="0.55000000000000004">
      <c r="A4711" s="5"/>
    </row>
    <row r="4712" spans="1:1" x14ac:dyDescent="0.55000000000000004">
      <c r="A4712" s="5"/>
    </row>
    <row r="4713" spans="1:1" x14ac:dyDescent="0.55000000000000004">
      <c r="A4713" s="5"/>
    </row>
    <row r="4714" spans="1:1" x14ac:dyDescent="0.55000000000000004">
      <c r="A4714" s="5"/>
    </row>
    <row r="4715" spans="1:1" x14ac:dyDescent="0.55000000000000004">
      <c r="A4715" s="5"/>
    </row>
    <row r="4716" spans="1:1" x14ac:dyDescent="0.55000000000000004">
      <c r="A4716" s="5"/>
    </row>
    <row r="4717" spans="1:1" x14ac:dyDescent="0.55000000000000004">
      <c r="A4717" s="5"/>
    </row>
    <row r="4718" spans="1:1" x14ac:dyDescent="0.55000000000000004">
      <c r="A4718" s="5"/>
    </row>
    <row r="4719" spans="1:1" x14ac:dyDescent="0.55000000000000004">
      <c r="A4719" s="5"/>
    </row>
    <row r="4720" spans="1:1" x14ac:dyDescent="0.55000000000000004">
      <c r="A4720" s="5"/>
    </row>
    <row r="4721" spans="1:1" x14ac:dyDescent="0.55000000000000004">
      <c r="A4721" s="5"/>
    </row>
    <row r="4722" spans="1:1" x14ac:dyDescent="0.55000000000000004">
      <c r="A4722" s="5"/>
    </row>
    <row r="4723" spans="1:1" x14ac:dyDescent="0.55000000000000004">
      <c r="A4723" s="5"/>
    </row>
    <row r="4724" spans="1:1" x14ac:dyDescent="0.55000000000000004">
      <c r="A4724" s="5"/>
    </row>
    <row r="4725" spans="1:1" x14ac:dyDescent="0.55000000000000004">
      <c r="A4725" s="5"/>
    </row>
    <row r="4726" spans="1:1" x14ac:dyDescent="0.55000000000000004">
      <c r="A4726" s="5"/>
    </row>
    <row r="4727" spans="1:1" x14ac:dyDescent="0.55000000000000004">
      <c r="A4727" s="5"/>
    </row>
    <row r="4728" spans="1:1" x14ac:dyDescent="0.55000000000000004">
      <c r="A4728" s="5"/>
    </row>
    <row r="4729" spans="1:1" x14ac:dyDescent="0.55000000000000004">
      <c r="A4729" s="5"/>
    </row>
    <row r="4730" spans="1:1" x14ac:dyDescent="0.55000000000000004">
      <c r="A4730" s="5"/>
    </row>
    <row r="4731" spans="1:1" x14ac:dyDescent="0.55000000000000004">
      <c r="A4731" s="5"/>
    </row>
    <row r="4732" spans="1:1" x14ac:dyDescent="0.55000000000000004">
      <c r="A4732" s="5"/>
    </row>
    <row r="4733" spans="1:1" x14ac:dyDescent="0.55000000000000004">
      <c r="A4733" s="5"/>
    </row>
    <row r="4734" spans="1:1" x14ac:dyDescent="0.55000000000000004">
      <c r="A4734" s="5"/>
    </row>
    <row r="4735" spans="1:1" x14ac:dyDescent="0.55000000000000004">
      <c r="A4735" s="5"/>
    </row>
    <row r="4736" spans="1:1" x14ac:dyDescent="0.55000000000000004">
      <c r="A4736" s="5"/>
    </row>
    <row r="4737" spans="1:1" x14ac:dyDescent="0.55000000000000004">
      <c r="A4737" s="5"/>
    </row>
    <row r="4738" spans="1:1" x14ac:dyDescent="0.55000000000000004">
      <c r="A4738" s="5"/>
    </row>
    <row r="4739" spans="1:1" x14ac:dyDescent="0.55000000000000004">
      <c r="A4739" s="5"/>
    </row>
    <row r="4740" spans="1:1" x14ac:dyDescent="0.55000000000000004">
      <c r="A4740" s="5"/>
    </row>
    <row r="4741" spans="1:1" x14ac:dyDescent="0.55000000000000004">
      <c r="A4741" s="5"/>
    </row>
    <row r="4742" spans="1:1" x14ac:dyDescent="0.55000000000000004">
      <c r="A4742" s="5"/>
    </row>
    <row r="4743" spans="1:1" x14ac:dyDescent="0.55000000000000004">
      <c r="A4743" s="5"/>
    </row>
    <row r="4744" spans="1:1" x14ac:dyDescent="0.55000000000000004">
      <c r="A4744" s="5"/>
    </row>
    <row r="4745" spans="1:1" x14ac:dyDescent="0.55000000000000004">
      <c r="A4745" s="5"/>
    </row>
    <row r="4746" spans="1:1" x14ac:dyDescent="0.55000000000000004">
      <c r="A4746" s="5"/>
    </row>
    <row r="4747" spans="1:1" x14ac:dyDescent="0.55000000000000004">
      <c r="A4747" s="5"/>
    </row>
    <row r="4748" spans="1:1" x14ac:dyDescent="0.55000000000000004">
      <c r="A4748" s="5"/>
    </row>
    <row r="4749" spans="1:1" x14ac:dyDescent="0.55000000000000004">
      <c r="A4749" s="5"/>
    </row>
    <row r="4750" spans="1:1" x14ac:dyDescent="0.55000000000000004">
      <c r="A4750" s="5"/>
    </row>
    <row r="4751" spans="1:1" x14ac:dyDescent="0.55000000000000004">
      <c r="A4751" s="5"/>
    </row>
    <row r="4752" spans="1:1" x14ac:dyDescent="0.55000000000000004">
      <c r="A4752" s="5"/>
    </row>
    <row r="4753" spans="1:1" x14ac:dyDescent="0.55000000000000004">
      <c r="A4753" s="5"/>
    </row>
    <row r="4754" spans="1:1" x14ac:dyDescent="0.55000000000000004">
      <c r="A4754" s="5"/>
    </row>
    <row r="4755" spans="1:1" x14ac:dyDescent="0.55000000000000004">
      <c r="A4755" s="5"/>
    </row>
    <row r="4756" spans="1:1" x14ac:dyDescent="0.55000000000000004">
      <c r="A4756" s="5"/>
    </row>
    <row r="4757" spans="1:1" x14ac:dyDescent="0.55000000000000004">
      <c r="A4757" s="5"/>
    </row>
    <row r="4758" spans="1:1" x14ac:dyDescent="0.55000000000000004">
      <c r="A4758" s="5"/>
    </row>
    <row r="4759" spans="1:1" x14ac:dyDescent="0.55000000000000004">
      <c r="A4759" s="5"/>
    </row>
    <row r="4760" spans="1:1" x14ac:dyDescent="0.55000000000000004">
      <c r="A4760" s="5"/>
    </row>
    <row r="4761" spans="1:1" x14ac:dyDescent="0.55000000000000004">
      <c r="A4761" s="5"/>
    </row>
    <row r="4762" spans="1:1" x14ac:dyDescent="0.55000000000000004">
      <c r="A4762" s="5"/>
    </row>
    <row r="4763" spans="1:1" x14ac:dyDescent="0.55000000000000004">
      <c r="A4763" s="5"/>
    </row>
    <row r="4764" spans="1:1" x14ac:dyDescent="0.55000000000000004">
      <c r="A4764" s="5"/>
    </row>
    <row r="4765" spans="1:1" x14ac:dyDescent="0.55000000000000004">
      <c r="A4765" s="5"/>
    </row>
    <row r="4766" spans="1:1" x14ac:dyDescent="0.55000000000000004">
      <c r="A4766" s="5"/>
    </row>
    <row r="4767" spans="1:1" x14ac:dyDescent="0.55000000000000004">
      <c r="A4767" s="5"/>
    </row>
    <row r="4768" spans="1:1" x14ac:dyDescent="0.55000000000000004">
      <c r="A4768" s="5"/>
    </row>
    <row r="4769" spans="1:1" x14ac:dyDescent="0.55000000000000004">
      <c r="A4769" s="5"/>
    </row>
    <row r="4770" spans="1:1" x14ac:dyDescent="0.55000000000000004">
      <c r="A4770" s="5"/>
    </row>
    <row r="4771" spans="1:1" x14ac:dyDescent="0.55000000000000004">
      <c r="A4771" s="5"/>
    </row>
    <row r="4772" spans="1:1" x14ac:dyDescent="0.55000000000000004">
      <c r="A4772" s="5"/>
    </row>
    <row r="4773" spans="1:1" x14ac:dyDescent="0.55000000000000004">
      <c r="A4773" s="5"/>
    </row>
    <row r="4774" spans="1:1" x14ac:dyDescent="0.55000000000000004">
      <c r="A4774" s="5"/>
    </row>
    <row r="4775" spans="1:1" x14ac:dyDescent="0.55000000000000004">
      <c r="A4775" s="5"/>
    </row>
    <row r="4776" spans="1:1" x14ac:dyDescent="0.55000000000000004">
      <c r="A4776" s="5"/>
    </row>
    <row r="4777" spans="1:1" x14ac:dyDescent="0.55000000000000004">
      <c r="A4777" s="5"/>
    </row>
    <row r="4778" spans="1:1" x14ac:dyDescent="0.55000000000000004">
      <c r="A4778" s="5"/>
    </row>
    <row r="4779" spans="1:1" x14ac:dyDescent="0.55000000000000004">
      <c r="A4779" s="5"/>
    </row>
    <row r="4780" spans="1:1" x14ac:dyDescent="0.55000000000000004">
      <c r="A4780" s="5"/>
    </row>
    <row r="4781" spans="1:1" x14ac:dyDescent="0.55000000000000004">
      <c r="A4781" s="5"/>
    </row>
    <row r="4782" spans="1:1" x14ac:dyDescent="0.55000000000000004">
      <c r="A4782" s="5"/>
    </row>
    <row r="4783" spans="1:1" x14ac:dyDescent="0.55000000000000004">
      <c r="A4783" s="5"/>
    </row>
    <row r="4784" spans="1:1" x14ac:dyDescent="0.55000000000000004">
      <c r="A4784" s="5"/>
    </row>
    <row r="4785" spans="1:1" x14ac:dyDescent="0.55000000000000004">
      <c r="A4785" s="5"/>
    </row>
    <row r="4786" spans="1:1" x14ac:dyDescent="0.55000000000000004">
      <c r="A4786" s="5"/>
    </row>
    <row r="4787" spans="1:1" x14ac:dyDescent="0.55000000000000004">
      <c r="A4787" s="5"/>
    </row>
    <row r="4788" spans="1:1" x14ac:dyDescent="0.55000000000000004">
      <c r="A4788" s="5"/>
    </row>
    <row r="4789" spans="1:1" x14ac:dyDescent="0.55000000000000004">
      <c r="A4789" s="5"/>
    </row>
    <row r="4790" spans="1:1" x14ac:dyDescent="0.55000000000000004">
      <c r="A4790" s="5"/>
    </row>
    <row r="4791" spans="1:1" x14ac:dyDescent="0.55000000000000004">
      <c r="A4791" s="5"/>
    </row>
    <row r="4792" spans="1:1" x14ac:dyDescent="0.55000000000000004">
      <c r="A4792" s="5"/>
    </row>
    <row r="4793" spans="1:1" x14ac:dyDescent="0.55000000000000004">
      <c r="A4793" s="5"/>
    </row>
    <row r="4794" spans="1:1" x14ac:dyDescent="0.55000000000000004">
      <c r="A4794" s="5"/>
    </row>
    <row r="4795" spans="1:1" x14ac:dyDescent="0.55000000000000004">
      <c r="A4795" s="5"/>
    </row>
    <row r="4796" spans="1:1" x14ac:dyDescent="0.55000000000000004">
      <c r="A4796" s="5"/>
    </row>
    <row r="4797" spans="1:1" x14ac:dyDescent="0.55000000000000004">
      <c r="A4797" s="5"/>
    </row>
    <row r="4798" spans="1:1" x14ac:dyDescent="0.55000000000000004">
      <c r="A4798" s="5"/>
    </row>
    <row r="4799" spans="1:1" x14ac:dyDescent="0.55000000000000004">
      <c r="A4799" s="5"/>
    </row>
    <row r="4800" spans="1:1" x14ac:dyDescent="0.55000000000000004">
      <c r="A4800" s="5"/>
    </row>
    <row r="4801" spans="1:1" x14ac:dyDescent="0.55000000000000004">
      <c r="A4801" s="5"/>
    </row>
    <row r="4802" spans="1:1" x14ac:dyDescent="0.55000000000000004">
      <c r="A4802" s="5"/>
    </row>
    <row r="4803" spans="1:1" x14ac:dyDescent="0.55000000000000004">
      <c r="A4803" s="5"/>
    </row>
    <row r="4804" spans="1:1" x14ac:dyDescent="0.55000000000000004">
      <c r="A4804" s="5"/>
    </row>
    <row r="4805" spans="1:1" x14ac:dyDescent="0.55000000000000004">
      <c r="A4805" s="5"/>
    </row>
    <row r="4806" spans="1:1" x14ac:dyDescent="0.55000000000000004">
      <c r="A4806" s="5"/>
    </row>
    <row r="4807" spans="1:1" x14ac:dyDescent="0.55000000000000004">
      <c r="A4807" s="5"/>
    </row>
    <row r="4808" spans="1:1" x14ac:dyDescent="0.55000000000000004">
      <c r="A4808" s="5"/>
    </row>
    <row r="4809" spans="1:1" x14ac:dyDescent="0.55000000000000004">
      <c r="A4809" s="5"/>
    </row>
    <row r="4810" spans="1:1" x14ac:dyDescent="0.55000000000000004">
      <c r="A4810" s="5"/>
    </row>
    <row r="4811" spans="1:1" x14ac:dyDescent="0.55000000000000004">
      <c r="A4811" s="5"/>
    </row>
    <row r="4812" spans="1:1" x14ac:dyDescent="0.55000000000000004">
      <c r="A4812" s="5"/>
    </row>
    <row r="4813" spans="1:1" x14ac:dyDescent="0.55000000000000004">
      <c r="A4813" s="5"/>
    </row>
    <row r="4814" spans="1:1" x14ac:dyDescent="0.55000000000000004">
      <c r="A4814" s="5"/>
    </row>
    <row r="4815" spans="1:1" x14ac:dyDescent="0.55000000000000004">
      <c r="A4815" s="5"/>
    </row>
    <row r="4816" spans="1:1" x14ac:dyDescent="0.55000000000000004">
      <c r="A4816" s="5"/>
    </row>
    <row r="4817" spans="1:1" x14ac:dyDescent="0.55000000000000004">
      <c r="A4817" s="5"/>
    </row>
    <row r="4818" spans="1:1" x14ac:dyDescent="0.55000000000000004">
      <c r="A4818" s="5"/>
    </row>
    <row r="4819" spans="1:1" x14ac:dyDescent="0.55000000000000004">
      <c r="A4819" s="5"/>
    </row>
    <row r="4820" spans="1:1" x14ac:dyDescent="0.55000000000000004">
      <c r="A4820" s="5"/>
    </row>
    <row r="4821" spans="1:1" x14ac:dyDescent="0.55000000000000004">
      <c r="A4821" s="5"/>
    </row>
    <row r="4822" spans="1:1" x14ac:dyDescent="0.55000000000000004">
      <c r="A4822" s="5"/>
    </row>
    <row r="4823" spans="1:1" x14ac:dyDescent="0.55000000000000004">
      <c r="A4823" s="5"/>
    </row>
    <row r="4824" spans="1:1" x14ac:dyDescent="0.55000000000000004">
      <c r="A4824" s="5"/>
    </row>
    <row r="4825" spans="1:1" x14ac:dyDescent="0.55000000000000004">
      <c r="A4825" s="5"/>
    </row>
    <row r="4826" spans="1:1" x14ac:dyDescent="0.55000000000000004">
      <c r="A4826" s="5"/>
    </row>
    <row r="4827" spans="1:1" x14ac:dyDescent="0.55000000000000004">
      <c r="A4827" s="5"/>
    </row>
    <row r="4828" spans="1:1" x14ac:dyDescent="0.55000000000000004">
      <c r="A4828" s="5"/>
    </row>
    <row r="4829" spans="1:1" x14ac:dyDescent="0.55000000000000004">
      <c r="A4829" s="5"/>
    </row>
    <row r="4830" spans="1:1" x14ac:dyDescent="0.55000000000000004">
      <c r="A4830" s="5"/>
    </row>
    <row r="4831" spans="1:1" x14ac:dyDescent="0.55000000000000004">
      <c r="A4831" s="5"/>
    </row>
    <row r="4832" spans="1:1" x14ac:dyDescent="0.55000000000000004">
      <c r="A4832" s="5"/>
    </row>
    <row r="4833" spans="1:1" x14ac:dyDescent="0.55000000000000004">
      <c r="A4833" s="5"/>
    </row>
    <row r="4834" spans="1:1" x14ac:dyDescent="0.55000000000000004">
      <c r="A4834" s="5"/>
    </row>
    <row r="4835" spans="1:1" x14ac:dyDescent="0.55000000000000004">
      <c r="A4835" s="5"/>
    </row>
    <row r="4836" spans="1:1" x14ac:dyDescent="0.55000000000000004">
      <c r="A4836" s="5"/>
    </row>
    <row r="4837" spans="1:1" x14ac:dyDescent="0.55000000000000004">
      <c r="A4837" s="5"/>
    </row>
    <row r="4838" spans="1:1" x14ac:dyDescent="0.55000000000000004">
      <c r="A4838" s="5"/>
    </row>
    <row r="4839" spans="1:1" x14ac:dyDescent="0.55000000000000004">
      <c r="A4839" s="5"/>
    </row>
    <row r="4840" spans="1:1" x14ac:dyDescent="0.55000000000000004">
      <c r="A4840" s="5"/>
    </row>
    <row r="4841" spans="1:1" x14ac:dyDescent="0.55000000000000004">
      <c r="A4841" s="5"/>
    </row>
    <row r="4842" spans="1:1" x14ac:dyDescent="0.55000000000000004">
      <c r="A4842" s="5"/>
    </row>
    <row r="4843" spans="1:1" x14ac:dyDescent="0.55000000000000004">
      <c r="A4843" s="5"/>
    </row>
    <row r="4844" spans="1:1" x14ac:dyDescent="0.55000000000000004">
      <c r="A4844" s="5"/>
    </row>
    <row r="4845" spans="1:1" x14ac:dyDescent="0.55000000000000004">
      <c r="A4845" s="5"/>
    </row>
    <row r="4846" spans="1:1" x14ac:dyDescent="0.55000000000000004">
      <c r="A4846" s="5"/>
    </row>
    <row r="4847" spans="1:1" x14ac:dyDescent="0.55000000000000004">
      <c r="A4847" s="5"/>
    </row>
    <row r="4848" spans="1:1" x14ac:dyDescent="0.55000000000000004">
      <c r="A4848" s="5"/>
    </row>
    <row r="4849" spans="1:1" x14ac:dyDescent="0.55000000000000004">
      <c r="A4849" s="5"/>
    </row>
    <row r="4850" spans="1:1" x14ac:dyDescent="0.55000000000000004">
      <c r="A4850" s="5"/>
    </row>
    <row r="4851" spans="1:1" x14ac:dyDescent="0.55000000000000004">
      <c r="A4851" s="5"/>
    </row>
    <row r="4852" spans="1:1" x14ac:dyDescent="0.55000000000000004">
      <c r="A4852" s="5"/>
    </row>
    <row r="4853" spans="1:1" x14ac:dyDescent="0.55000000000000004">
      <c r="A4853" s="5"/>
    </row>
    <row r="4854" spans="1:1" x14ac:dyDescent="0.55000000000000004">
      <c r="A4854" s="5"/>
    </row>
    <row r="4855" spans="1:1" x14ac:dyDescent="0.55000000000000004">
      <c r="A4855" s="5"/>
    </row>
    <row r="4856" spans="1:1" x14ac:dyDescent="0.55000000000000004">
      <c r="A4856" s="5"/>
    </row>
    <row r="4857" spans="1:1" x14ac:dyDescent="0.55000000000000004">
      <c r="A4857" s="5"/>
    </row>
    <row r="4858" spans="1:1" x14ac:dyDescent="0.55000000000000004">
      <c r="A4858" s="5"/>
    </row>
    <row r="4859" spans="1:1" x14ac:dyDescent="0.55000000000000004">
      <c r="A4859" s="5"/>
    </row>
    <row r="4860" spans="1:1" x14ac:dyDescent="0.55000000000000004">
      <c r="A4860" s="5"/>
    </row>
    <row r="4861" spans="1:1" x14ac:dyDescent="0.55000000000000004">
      <c r="A4861" s="5"/>
    </row>
    <row r="4862" spans="1:1" x14ac:dyDescent="0.55000000000000004">
      <c r="A4862" s="5"/>
    </row>
    <row r="4863" spans="1:1" x14ac:dyDescent="0.55000000000000004">
      <c r="A4863" s="5"/>
    </row>
    <row r="4864" spans="1:1" x14ac:dyDescent="0.55000000000000004">
      <c r="A4864" s="5"/>
    </row>
    <row r="4865" spans="1:1" x14ac:dyDescent="0.55000000000000004">
      <c r="A4865" s="5"/>
    </row>
    <row r="4866" spans="1:1" x14ac:dyDescent="0.55000000000000004">
      <c r="A4866" s="5"/>
    </row>
    <row r="4867" spans="1:1" x14ac:dyDescent="0.55000000000000004">
      <c r="A4867" s="5"/>
    </row>
    <row r="4868" spans="1:1" x14ac:dyDescent="0.55000000000000004">
      <c r="A4868" s="5"/>
    </row>
    <row r="4869" spans="1:1" x14ac:dyDescent="0.55000000000000004">
      <c r="A4869" s="5"/>
    </row>
    <row r="4870" spans="1:1" x14ac:dyDescent="0.55000000000000004">
      <c r="A4870" s="5"/>
    </row>
    <row r="4871" spans="1:1" x14ac:dyDescent="0.55000000000000004">
      <c r="A4871" s="5"/>
    </row>
    <row r="4872" spans="1:1" x14ac:dyDescent="0.55000000000000004">
      <c r="A4872" s="5"/>
    </row>
    <row r="4873" spans="1:1" x14ac:dyDescent="0.55000000000000004">
      <c r="A4873" s="5"/>
    </row>
    <row r="4874" spans="1:1" x14ac:dyDescent="0.55000000000000004">
      <c r="A4874" s="5"/>
    </row>
    <row r="4875" spans="1:1" x14ac:dyDescent="0.55000000000000004">
      <c r="A4875" s="5"/>
    </row>
    <row r="4876" spans="1:1" x14ac:dyDescent="0.55000000000000004">
      <c r="A4876" s="5"/>
    </row>
    <row r="4877" spans="1:1" x14ac:dyDescent="0.55000000000000004">
      <c r="A4877" s="5"/>
    </row>
    <row r="4878" spans="1:1" x14ac:dyDescent="0.55000000000000004">
      <c r="A4878" s="5"/>
    </row>
    <row r="4879" spans="1:1" x14ac:dyDescent="0.55000000000000004">
      <c r="A4879" s="5"/>
    </row>
    <row r="4880" spans="1:1" x14ac:dyDescent="0.55000000000000004">
      <c r="A4880" s="5"/>
    </row>
    <row r="4881" spans="1:1" x14ac:dyDescent="0.55000000000000004">
      <c r="A4881" s="5"/>
    </row>
    <row r="4882" spans="1:1" x14ac:dyDescent="0.55000000000000004">
      <c r="A4882" s="5"/>
    </row>
    <row r="4883" spans="1:1" x14ac:dyDescent="0.55000000000000004">
      <c r="A4883" s="5"/>
    </row>
    <row r="4884" spans="1:1" x14ac:dyDescent="0.55000000000000004">
      <c r="A4884" s="5"/>
    </row>
    <row r="4885" spans="1:1" x14ac:dyDescent="0.55000000000000004">
      <c r="A4885" s="5"/>
    </row>
    <row r="4886" spans="1:1" x14ac:dyDescent="0.55000000000000004">
      <c r="A4886" s="5"/>
    </row>
    <row r="4887" spans="1:1" x14ac:dyDescent="0.55000000000000004">
      <c r="A4887" s="5"/>
    </row>
    <row r="4888" spans="1:1" x14ac:dyDescent="0.55000000000000004">
      <c r="A4888" s="5"/>
    </row>
    <row r="4889" spans="1:1" x14ac:dyDescent="0.55000000000000004">
      <c r="A4889" s="5"/>
    </row>
    <row r="4890" spans="1:1" x14ac:dyDescent="0.55000000000000004">
      <c r="A4890" s="5"/>
    </row>
    <row r="4891" spans="1:1" x14ac:dyDescent="0.55000000000000004">
      <c r="A4891" s="5"/>
    </row>
    <row r="4892" spans="1:1" x14ac:dyDescent="0.55000000000000004">
      <c r="A4892" s="5"/>
    </row>
    <row r="4893" spans="1:1" x14ac:dyDescent="0.55000000000000004">
      <c r="A4893" s="5"/>
    </row>
    <row r="4894" spans="1:1" x14ac:dyDescent="0.55000000000000004">
      <c r="A4894" s="5"/>
    </row>
    <row r="4895" spans="1:1" x14ac:dyDescent="0.55000000000000004">
      <c r="A4895" s="5"/>
    </row>
    <row r="4896" spans="1:1" x14ac:dyDescent="0.55000000000000004">
      <c r="A4896" s="5"/>
    </row>
    <row r="4897" spans="1:1" x14ac:dyDescent="0.55000000000000004">
      <c r="A4897" s="5"/>
    </row>
    <row r="4898" spans="1:1" x14ac:dyDescent="0.55000000000000004">
      <c r="A4898" s="5"/>
    </row>
    <row r="4899" spans="1:1" x14ac:dyDescent="0.55000000000000004">
      <c r="A4899" s="5"/>
    </row>
    <row r="4900" spans="1:1" x14ac:dyDescent="0.55000000000000004">
      <c r="A4900" s="5"/>
    </row>
    <row r="4901" spans="1:1" x14ac:dyDescent="0.55000000000000004">
      <c r="A4901" s="5"/>
    </row>
    <row r="4902" spans="1:1" x14ac:dyDescent="0.55000000000000004">
      <c r="A4902" s="5"/>
    </row>
    <row r="4903" spans="1:1" x14ac:dyDescent="0.55000000000000004">
      <c r="A4903" s="5"/>
    </row>
    <row r="4904" spans="1:1" x14ac:dyDescent="0.55000000000000004">
      <c r="A4904" s="5"/>
    </row>
    <row r="4905" spans="1:1" x14ac:dyDescent="0.55000000000000004">
      <c r="A4905" s="5"/>
    </row>
    <row r="4906" spans="1:1" x14ac:dyDescent="0.55000000000000004">
      <c r="A4906" s="5"/>
    </row>
    <row r="4907" spans="1:1" x14ac:dyDescent="0.55000000000000004">
      <c r="A4907" s="5"/>
    </row>
    <row r="4908" spans="1:1" x14ac:dyDescent="0.55000000000000004">
      <c r="A4908" s="5"/>
    </row>
    <row r="4909" spans="1:1" x14ac:dyDescent="0.55000000000000004">
      <c r="A4909" s="5"/>
    </row>
    <row r="4910" spans="1:1" x14ac:dyDescent="0.55000000000000004">
      <c r="A4910" s="5"/>
    </row>
    <row r="4911" spans="1:1" x14ac:dyDescent="0.55000000000000004">
      <c r="A4911" s="5"/>
    </row>
    <row r="4912" spans="1:1" x14ac:dyDescent="0.55000000000000004">
      <c r="A4912" s="5"/>
    </row>
    <row r="4913" spans="1:1" x14ac:dyDescent="0.55000000000000004">
      <c r="A4913" s="5"/>
    </row>
    <row r="4914" spans="1:1" x14ac:dyDescent="0.55000000000000004">
      <c r="A4914" s="5"/>
    </row>
    <row r="4915" spans="1:1" x14ac:dyDescent="0.55000000000000004">
      <c r="A4915" s="5"/>
    </row>
    <row r="4916" spans="1:1" x14ac:dyDescent="0.55000000000000004">
      <c r="A4916" s="5"/>
    </row>
    <row r="4917" spans="1:1" x14ac:dyDescent="0.55000000000000004">
      <c r="A4917" s="5"/>
    </row>
    <row r="4918" spans="1:1" x14ac:dyDescent="0.55000000000000004">
      <c r="A4918" s="5"/>
    </row>
    <row r="4919" spans="1:1" x14ac:dyDescent="0.55000000000000004">
      <c r="A4919" s="5"/>
    </row>
    <row r="4920" spans="1:1" x14ac:dyDescent="0.55000000000000004">
      <c r="A4920" s="5"/>
    </row>
    <row r="4921" spans="1:1" x14ac:dyDescent="0.55000000000000004">
      <c r="A4921" s="5"/>
    </row>
    <row r="4922" spans="1:1" x14ac:dyDescent="0.55000000000000004">
      <c r="A4922" s="5"/>
    </row>
    <row r="4923" spans="1:1" x14ac:dyDescent="0.55000000000000004">
      <c r="A4923" s="5"/>
    </row>
    <row r="4924" spans="1:1" x14ac:dyDescent="0.55000000000000004">
      <c r="A4924" s="5"/>
    </row>
    <row r="4925" spans="1:1" x14ac:dyDescent="0.55000000000000004">
      <c r="A4925" s="5"/>
    </row>
    <row r="4926" spans="1:1" x14ac:dyDescent="0.55000000000000004">
      <c r="A4926" s="5"/>
    </row>
    <row r="4927" spans="1:1" x14ac:dyDescent="0.55000000000000004">
      <c r="A4927" s="5"/>
    </row>
    <row r="4928" spans="1:1" x14ac:dyDescent="0.55000000000000004">
      <c r="A4928" s="5"/>
    </row>
    <row r="4929" spans="1:1" x14ac:dyDescent="0.55000000000000004">
      <c r="A4929" s="5"/>
    </row>
    <row r="4930" spans="1:1" x14ac:dyDescent="0.55000000000000004">
      <c r="A4930" s="5"/>
    </row>
    <row r="4931" spans="1:1" x14ac:dyDescent="0.55000000000000004">
      <c r="A4931" s="5"/>
    </row>
    <row r="4932" spans="1:1" x14ac:dyDescent="0.55000000000000004">
      <c r="A4932" s="5"/>
    </row>
    <row r="4933" spans="1:1" x14ac:dyDescent="0.55000000000000004">
      <c r="A4933" s="5"/>
    </row>
    <row r="4934" spans="1:1" x14ac:dyDescent="0.55000000000000004">
      <c r="A4934" s="5"/>
    </row>
    <row r="4935" spans="1:1" x14ac:dyDescent="0.55000000000000004">
      <c r="A4935" s="5"/>
    </row>
    <row r="4936" spans="1:1" x14ac:dyDescent="0.55000000000000004">
      <c r="A4936" s="5"/>
    </row>
    <row r="4937" spans="1:1" x14ac:dyDescent="0.55000000000000004">
      <c r="A4937" s="5"/>
    </row>
    <row r="4938" spans="1:1" x14ac:dyDescent="0.55000000000000004">
      <c r="A4938" s="5"/>
    </row>
    <row r="4939" spans="1:1" x14ac:dyDescent="0.55000000000000004">
      <c r="A4939" s="5"/>
    </row>
    <row r="4940" spans="1:1" x14ac:dyDescent="0.55000000000000004">
      <c r="A4940" s="5"/>
    </row>
    <row r="4941" spans="1:1" x14ac:dyDescent="0.55000000000000004">
      <c r="A4941" s="5"/>
    </row>
    <row r="4942" spans="1:1" x14ac:dyDescent="0.55000000000000004">
      <c r="A4942" s="5"/>
    </row>
    <row r="4943" spans="1:1" x14ac:dyDescent="0.55000000000000004">
      <c r="A4943" s="5"/>
    </row>
    <row r="4944" spans="1:1" x14ac:dyDescent="0.55000000000000004">
      <c r="A4944" s="5"/>
    </row>
    <row r="4945" spans="1:1" x14ac:dyDescent="0.55000000000000004">
      <c r="A4945" s="5"/>
    </row>
    <row r="4946" spans="1:1" x14ac:dyDescent="0.55000000000000004">
      <c r="A4946" s="5"/>
    </row>
    <row r="4947" spans="1:1" x14ac:dyDescent="0.55000000000000004">
      <c r="A4947" s="5"/>
    </row>
    <row r="4948" spans="1:1" x14ac:dyDescent="0.55000000000000004">
      <c r="A4948" s="5"/>
    </row>
    <row r="4949" spans="1:1" x14ac:dyDescent="0.55000000000000004">
      <c r="A4949" s="5"/>
    </row>
    <row r="4950" spans="1:1" x14ac:dyDescent="0.55000000000000004">
      <c r="A4950" s="5"/>
    </row>
    <row r="4951" spans="1:1" x14ac:dyDescent="0.55000000000000004">
      <c r="A4951" s="5"/>
    </row>
    <row r="4952" spans="1:1" x14ac:dyDescent="0.55000000000000004">
      <c r="A4952" s="5"/>
    </row>
    <row r="4953" spans="1:1" x14ac:dyDescent="0.55000000000000004">
      <c r="A4953" s="5"/>
    </row>
    <row r="4954" spans="1:1" x14ac:dyDescent="0.55000000000000004">
      <c r="A4954" s="5"/>
    </row>
    <row r="4955" spans="1:1" x14ac:dyDescent="0.55000000000000004">
      <c r="A4955" s="5"/>
    </row>
    <row r="4956" spans="1:1" x14ac:dyDescent="0.55000000000000004">
      <c r="A4956" s="5"/>
    </row>
    <row r="4957" spans="1:1" x14ac:dyDescent="0.55000000000000004">
      <c r="A4957" s="5"/>
    </row>
    <row r="4958" spans="1:1" x14ac:dyDescent="0.55000000000000004">
      <c r="A4958" s="5"/>
    </row>
    <row r="4959" spans="1:1" x14ac:dyDescent="0.55000000000000004">
      <c r="A4959" s="5"/>
    </row>
    <row r="4960" spans="1:1" x14ac:dyDescent="0.55000000000000004">
      <c r="A4960" s="5"/>
    </row>
    <row r="4961" spans="1:1" x14ac:dyDescent="0.55000000000000004">
      <c r="A4961" s="5"/>
    </row>
    <row r="4962" spans="1:1" x14ac:dyDescent="0.55000000000000004">
      <c r="A4962" s="5"/>
    </row>
    <row r="4963" spans="1:1" x14ac:dyDescent="0.55000000000000004">
      <c r="A4963" s="5"/>
    </row>
    <row r="4964" spans="1:1" x14ac:dyDescent="0.55000000000000004">
      <c r="A4964" s="5"/>
    </row>
    <row r="4965" spans="1:1" x14ac:dyDescent="0.55000000000000004">
      <c r="A4965" s="5"/>
    </row>
    <row r="4966" spans="1:1" x14ac:dyDescent="0.55000000000000004">
      <c r="A4966" s="5"/>
    </row>
    <row r="4967" spans="1:1" x14ac:dyDescent="0.55000000000000004">
      <c r="A4967" s="5"/>
    </row>
    <row r="4968" spans="1:1" x14ac:dyDescent="0.55000000000000004">
      <c r="A4968" s="5"/>
    </row>
    <row r="4969" spans="1:1" x14ac:dyDescent="0.55000000000000004">
      <c r="A4969" s="5"/>
    </row>
    <row r="4970" spans="1:1" x14ac:dyDescent="0.55000000000000004">
      <c r="A4970" s="5"/>
    </row>
    <row r="4971" spans="1:1" x14ac:dyDescent="0.55000000000000004">
      <c r="A4971" s="5"/>
    </row>
    <row r="4972" spans="1:1" x14ac:dyDescent="0.55000000000000004">
      <c r="A4972" s="5"/>
    </row>
    <row r="4973" spans="1:1" x14ac:dyDescent="0.55000000000000004">
      <c r="A4973" s="5"/>
    </row>
    <row r="4974" spans="1:1" x14ac:dyDescent="0.55000000000000004">
      <c r="A4974" s="5"/>
    </row>
    <row r="4975" spans="1:1" x14ac:dyDescent="0.55000000000000004">
      <c r="A4975" s="5"/>
    </row>
    <row r="4976" spans="1:1" x14ac:dyDescent="0.55000000000000004">
      <c r="A4976" s="5"/>
    </row>
    <row r="4977" spans="1:1" x14ac:dyDescent="0.55000000000000004">
      <c r="A4977" s="5"/>
    </row>
    <row r="4978" spans="1:1" x14ac:dyDescent="0.55000000000000004">
      <c r="A4978" s="5"/>
    </row>
    <row r="4979" spans="1:1" x14ac:dyDescent="0.55000000000000004">
      <c r="A4979" s="5"/>
    </row>
    <row r="4980" spans="1:1" x14ac:dyDescent="0.55000000000000004">
      <c r="A4980" s="5"/>
    </row>
    <row r="4981" spans="1:1" x14ac:dyDescent="0.55000000000000004">
      <c r="A4981" s="5"/>
    </row>
    <row r="4982" spans="1:1" x14ac:dyDescent="0.55000000000000004">
      <c r="A4982" s="5"/>
    </row>
    <row r="4983" spans="1:1" x14ac:dyDescent="0.55000000000000004">
      <c r="A4983" s="5"/>
    </row>
    <row r="4984" spans="1:1" x14ac:dyDescent="0.55000000000000004">
      <c r="A4984" s="5"/>
    </row>
    <row r="4985" spans="1:1" x14ac:dyDescent="0.55000000000000004">
      <c r="A4985" s="5"/>
    </row>
    <row r="4986" spans="1:1" x14ac:dyDescent="0.55000000000000004">
      <c r="A4986" s="5"/>
    </row>
    <row r="4987" spans="1:1" x14ac:dyDescent="0.55000000000000004">
      <c r="A4987" s="5"/>
    </row>
    <row r="4988" spans="1:1" x14ac:dyDescent="0.55000000000000004">
      <c r="A4988" s="5"/>
    </row>
    <row r="4989" spans="1:1" x14ac:dyDescent="0.55000000000000004">
      <c r="A4989" s="5"/>
    </row>
    <row r="4990" spans="1:1" x14ac:dyDescent="0.55000000000000004">
      <c r="A4990" s="5"/>
    </row>
    <row r="4991" spans="1:1" x14ac:dyDescent="0.55000000000000004">
      <c r="A4991" s="5"/>
    </row>
    <row r="4992" spans="1:1" x14ac:dyDescent="0.55000000000000004">
      <c r="A4992" s="5"/>
    </row>
    <row r="4993" spans="1:1" x14ac:dyDescent="0.55000000000000004">
      <c r="A4993" s="5"/>
    </row>
    <row r="4994" spans="1:1" x14ac:dyDescent="0.55000000000000004">
      <c r="A4994" s="5"/>
    </row>
    <row r="4995" spans="1:1" x14ac:dyDescent="0.55000000000000004">
      <c r="A4995" s="5"/>
    </row>
    <row r="4996" spans="1:1" x14ac:dyDescent="0.55000000000000004">
      <c r="A4996" s="5"/>
    </row>
    <row r="4997" spans="1:1" x14ac:dyDescent="0.55000000000000004">
      <c r="A4997" s="5"/>
    </row>
    <row r="4998" spans="1:1" x14ac:dyDescent="0.55000000000000004">
      <c r="A4998" s="5"/>
    </row>
    <row r="4999" spans="1:1" x14ac:dyDescent="0.55000000000000004">
      <c r="A4999" s="5"/>
    </row>
    <row r="5000" spans="1:1" x14ac:dyDescent="0.55000000000000004">
      <c r="A5000" s="5"/>
    </row>
    <row r="5001" spans="1:1" x14ac:dyDescent="0.55000000000000004">
      <c r="A5001" s="5"/>
    </row>
    <row r="5002" spans="1:1" x14ac:dyDescent="0.55000000000000004">
      <c r="A5002" s="5"/>
    </row>
    <row r="5003" spans="1:1" x14ac:dyDescent="0.55000000000000004">
      <c r="A5003" s="5"/>
    </row>
    <row r="5004" spans="1:1" x14ac:dyDescent="0.55000000000000004">
      <c r="A5004" s="5"/>
    </row>
    <row r="5005" spans="1:1" x14ac:dyDescent="0.55000000000000004">
      <c r="A5005" s="5"/>
    </row>
    <row r="5006" spans="1:1" x14ac:dyDescent="0.55000000000000004">
      <c r="A5006" s="5"/>
    </row>
    <row r="5007" spans="1:1" x14ac:dyDescent="0.55000000000000004">
      <c r="A5007" s="5"/>
    </row>
    <row r="5008" spans="1:1" x14ac:dyDescent="0.55000000000000004">
      <c r="A5008" s="5"/>
    </row>
    <row r="5009" spans="1:1" x14ac:dyDescent="0.55000000000000004">
      <c r="A5009" s="5"/>
    </row>
    <row r="5010" spans="1:1" x14ac:dyDescent="0.55000000000000004">
      <c r="A5010" s="5"/>
    </row>
    <row r="5011" spans="1:1" x14ac:dyDescent="0.55000000000000004">
      <c r="A5011" s="5"/>
    </row>
    <row r="5012" spans="1:1" x14ac:dyDescent="0.55000000000000004">
      <c r="A5012" s="5"/>
    </row>
    <row r="5013" spans="1:1" x14ac:dyDescent="0.55000000000000004">
      <c r="A5013" s="5"/>
    </row>
    <row r="5014" spans="1:1" x14ac:dyDescent="0.55000000000000004">
      <c r="A5014" s="5"/>
    </row>
    <row r="5015" spans="1:1" x14ac:dyDescent="0.55000000000000004">
      <c r="A5015" s="5"/>
    </row>
    <row r="5016" spans="1:1" x14ac:dyDescent="0.55000000000000004">
      <c r="A5016" s="5"/>
    </row>
    <row r="5017" spans="1:1" x14ac:dyDescent="0.55000000000000004">
      <c r="A5017" s="5"/>
    </row>
    <row r="5018" spans="1:1" x14ac:dyDescent="0.55000000000000004">
      <c r="A5018" s="5"/>
    </row>
    <row r="5019" spans="1:1" x14ac:dyDescent="0.55000000000000004">
      <c r="A5019" s="5"/>
    </row>
    <row r="5020" spans="1:1" x14ac:dyDescent="0.55000000000000004">
      <c r="A5020" s="5"/>
    </row>
    <row r="5021" spans="1:1" x14ac:dyDescent="0.55000000000000004">
      <c r="A5021" s="5"/>
    </row>
    <row r="5022" spans="1:1" x14ac:dyDescent="0.55000000000000004">
      <c r="A5022" s="5"/>
    </row>
    <row r="5023" spans="1:1" x14ac:dyDescent="0.55000000000000004">
      <c r="A5023" s="5"/>
    </row>
    <row r="5024" spans="1:1" x14ac:dyDescent="0.55000000000000004">
      <c r="A5024" s="5"/>
    </row>
    <row r="5025" spans="1:1" x14ac:dyDescent="0.55000000000000004">
      <c r="A5025" s="5"/>
    </row>
    <row r="5026" spans="1:1" x14ac:dyDescent="0.55000000000000004">
      <c r="A5026" s="5"/>
    </row>
    <row r="5027" spans="1:1" x14ac:dyDescent="0.55000000000000004">
      <c r="A5027" s="5"/>
    </row>
    <row r="5028" spans="1:1" x14ac:dyDescent="0.55000000000000004">
      <c r="A5028" s="5"/>
    </row>
    <row r="5029" spans="1:1" x14ac:dyDescent="0.55000000000000004">
      <c r="A5029" s="5"/>
    </row>
    <row r="5030" spans="1:1" x14ac:dyDescent="0.55000000000000004">
      <c r="A5030" s="5"/>
    </row>
    <row r="5031" spans="1:1" x14ac:dyDescent="0.55000000000000004">
      <c r="A5031" s="5"/>
    </row>
    <row r="5032" spans="1:1" x14ac:dyDescent="0.55000000000000004">
      <c r="A5032" s="5"/>
    </row>
    <row r="5033" spans="1:1" x14ac:dyDescent="0.55000000000000004">
      <c r="A5033" s="5"/>
    </row>
    <row r="5034" spans="1:1" x14ac:dyDescent="0.55000000000000004">
      <c r="A5034" s="5"/>
    </row>
    <row r="5035" spans="1:1" x14ac:dyDescent="0.55000000000000004">
      <c r="A5035" s="5"/>
    </row>
    <row r="5036" spans="1:1" x14ac:dyDescent="0.55000000000000004">
      <c r="A5036" s="5"/>
    </row>
    <row r="5037" spans="1:1" x14ac:dyDescent="0.55000000000000004">
      <c r="A5037" s="5"/>
    </row>
    <row r="5038" spans="1:1" x14ac:dyDescent="0.55000000000000004">
      <c r="A5038" s="5"/>
    </row>
    <row r="5039" spans="1:1" x14ac:dyDescent="0.55000000000000004">
      <c r="A5039" s="5"/>
    </row>
    <row r="5040" spans="1:1" x14ac:dyDescent="0.55000000000000004">
      <c r="A5040" s="5"/>
    </row>
    <row r="5041" spans="1:1" x14ac:dyDescent="0.55000000000000004">
      <c r="A5041" s="5"/>
    </row>
    <row r="5042" spans="1:1" x14ac:dyDescent="0.55000000000000004">
      <c r="A5042" s="5"/>
    </row>
    <row r="5043" spans="1:1" x14ac:dyDescent="0.55000000000000004">
      <c r="A5043" s="5"/>
    </row>
    <row r="5044" spans="1:1" x14ac:dyDescent="0.55000000000000004">
      <c r="A5044" s="5"/>
    </row>
    <row r="5045" spans="1:1" x14ac:dyDescent="0.55000000000000004">
      <c r="A5045" s="5"/>
    </row>
    <row r="5046" spans="1:1" x14ac:dyDescent="0.55000000000000004">
      <c r="A5046" s="5"/>
    </row>
    <row r="5047" spans="1:1" x14ac:dyDescent="0.55000000000000004">
      <c r="A5047" s="5"/>
    </row>
    <row r="5048" spans="1:1" x14ac:dyDescent="0.55000000000000004">
      <c r="A5048" s="5"/>
    </row>
    <row r="5049" spans="1:1" x14ac:dyDescent="0.55000000000000004">
      <c r="A5049" s="5"/>
    </row>
    <row r="5050" spans="1:1" x14ac:dyDescent="0.55000000000000004">
      <c r="A5050" s="5"/>
    </row>
    <row r="5051" spans="1:1" x14ac:dyDescent="0.55000000000000004">
      <c r="A5051" s="5"/>
    </row>
    <row r="5052" spans="1:1" x14ac:dyDescent="0.55000000000000004">
      <c r="A5052" s="5"/>
    </row>
    <row r="5053" spans="1:1" x14ac:dyDescent="0.55000000000000004">
      <c r="A5053" s="5"/>
    </row>
    <row r="5054" spans="1:1" x14ac:dyDescent="0.55000000000000004">
      <c r="A5054" s="5"/>
    </row>
    <row r="5055" spans="1:1" x14ac:dyDescent="0.55000000000000004">
      <c r="A5055" s="5"/>
    </row>
    <row r="5056" spans="1:1" x14ac:dyDescent="0.55000000000000004">
      <c r="A5056" s="5"/>
    </row>
    <row r="5057" spans="1:1" x14ac:dyDescent="0.55000000000000004">
      <c r="A5057" s="5"/>
    </row>
    <row r="5058" spans="1:1" x14ac:dyDescent="0.55000000000000004">
      <c r="A5058" s="5"/>
    </row>
    <row r="5059" spans="1:1" x14ac:dyDescent="0.55000000000000004">
      <c r="A5059" s="5"/>
    </row>
    <row r="5060" spans="1:1" x14ac:dyDescent="0.55000000000000004">
      <c r="A5060" s="5"/>
    </row>
    <row r="5061" spans="1:1" x14ac:dyDescent="0.55000000000000004">
      <c r="A5061" s="5"/>
    </row>
    <row r="5062" spans="1:1" x14ac:dyDescent="0.55000000000000004">
      <c r="A5062" s="5"/>
    </row>
    <row r="5063" spans="1:1" x14ac:dyDescent="0.55000000000000004">
      <c r="A5063" s="5"/>
    </row>
    <row r="5064" spans="1:1" x14ac:dyDescent="0.55000000000000004">
      <c r="A5064" s="5"/>
    </row>
    <row r="5065" spans="1:1" x14ac:dyDescent="0.55000000000000004">
      <c r="A5065" s="5"/>
    </row>
    <row r="5066" spans="1:1" x14ac:dyDescent="0.55000000000000004">
      <c r="A5066" s="5"/>
    </row>
    <row r="5067" spans="1:1" x14ac:dyDescent="0.55000000000000004">
      <c r="A5067" s="5"/>
    </row>
    <row r="5068" spans="1:1" x14ac:dyDescent="0.55000000000000004">
      <c r="A5068" s="5"/>
    </row>
    <row r="5069" spans="1:1" x14ac:dyDescent="0.55000000000000004">
      <c r="A5069" s="5"/>
    </row>
    <row r="5070" spans="1:1" x14ac:dyDescent="0.55000000000000004">
      <c r="A5070" s="5"/>
    </row>
    <row r="5071" spans="1:1" x14ac:dyDescent="0.55000000000000004">
      <c r="A5071" s="5"/>
    </row>
    <row r="5072" spans="1:1" x14ac:dyDescent="0.55000000000000004">
      <c r="A5072" s="5"/>
    </row>
    <row r="5073" spans="1:1" x14ac:dyDescent="0.55000000000000004">
      <c r="A5073" s="5"/>
    </row>
    <row r="5074" spans="1:1" x14ac:dyDescent="0.55000000000000004">
      <c r="A5074" s="5"/>
    </row>
    <row r="5075" spans="1:1" x14ac:dyDescent="0.55000000000000004">
      <c r="A5075" s="5"/>
    </row>
    <row r="5076" spans="1:1" x14ac:dyDescent="0.55000000000000004">
      <c r="A5076" s="5"/>
    </row>
    <row r="5077" spans="1:1" x14ac:dyDescent="0.55000000000000004">
      <c r="A5077" s="5"/>
    </row>
    <row r="5078" spans="1:1" x14ac:dyDescent="0.55000000000000004">
      <c r="A5078" s="5"/>
    </row>
    <row r="5079" spans="1:1" x14ac:dyDescent="0.55000000000000004">
      <c r="A5079" s="5"/>
    </row>
    <row r="5080" spans="1:1" x14ac:dyDescent="0.55000000000000004">
      <c r="A5080" s="5"/>
    </row>
    <row r="5081" spans="1:1" x14ac:dyDescent="0.55000000000000004">
      <c r="A5081" s="5"/>
    </row>
    <row r="5082" spans="1:1" x14ac:dyDescent="0.55000000000000004">
      <c r="A5082" s="5"/>
    </row>
    <row r="5083" spans="1:1" x14ac:dyDescent="0.55000000000000004">
      <c r="A5083" s="5"/>
    </row>
    <row r="5084" spans="1:1" x14ac:dyDescent="0.55000000000000004">
      <c r="A5084" s="5"/>
    </row>
    <row r="5085" spans="1:1" x14ac:dyDescent="0.55000000000000004">
      <c r="A5085" s="5"/>
    </row>
    <row r="5086" spans="1:1" x14ac:dyDescent="0.55000000000000004">
      <c r="A5086" s="5"/>
    </row>
    <row r="5087" spans="1:1" x14ac:dyDescent="0.55000000000000004">
      <c r="A5087" s="5"/>
    </row>
    <row r="5088" spans="1:1" x14ac:dyDescent="0.55000000000000004">
      <c r="A5088" s="5"/>
    </row>
    <row r="5089" spans="1:1" x14ac:dyDescent="0.55000000000000004">
      <c r="A5089" s="5"/>
    </row>
    <row r="5090" spans="1:1" x14ac:dyDescent="0.55000000000000004">
      <c r="A5090" s="5"/>
    </row>
    <row r="5091" spans="1:1" x14ac:dyDescent="0.55000000000000004">
      <c r="A5091" s="5"/>
    </row>
    <row r="5092" spans="1:1" x14ac:dyDescent="0.55000000000000004">
      <c r="A5092" s="5"/>
    </row>
    <row r="5093" spans="1:1" x14ac:dyDescent="0.55000000000000004">
      <c r="A5093" s="5"/>
    </row>
    <row r="5094" spans="1:1" x14ac:dyDescent="0.55000000000000004">
      <c r="A5094" s="5"/>
    </row>
    <row r="5095" spans="1:1" x14ac:dyDescent="0.55000000000000004">
      <c r="A5095" s="5"/>
    </row>
    <row r="5096" spans="1:1" x14ac:dyDescent="0.55000000000000004">
      <c r="A5096" s="5"/>
    </row>
    <row r="5097" spans="1:1" x14ac:dyDescent="0.55000000000000004">
      <c r="A5097" s="5"/>
    </row>
    <row r="5098" spans="1:1" x14ac:dyDescent="0.55000000000000004">
      <c r="A5098" s="5"/>
    </row>
    <row r="5099" spans="1:1" x14ac:dyDescent="0.55000000000000004">
      <c r="A5099" s="5"/>
    </row>
    <row r="5100" spans="1:1" x14ac:dyDescent="0.55000000000000004">
      <c r="A5100" s="5"/>
    </row>
    <row r="5101" spans="1:1" x14ac:dyDescent="0.55000000000000004">
      <c r="A5101" s="5"/>
    </row>
    <row r="5102" spans="1:1" x14ac:dyDescent="0.55000000000000004">
      <c r="A5102" s="5"/>
    </row>
    <row r="5103" spans="1:1" x14ac:dyDescent="0.55000000000000004">
      <c r="A5103" s="5"/>
    </row>
    <row r="5104" spans="1:1" x14ac:dyDescent="0.55000000000000004">
      <c r="A5104" s="5"/>
    </row>
    <row r="5105" spans="1:1" x14ac:dyDescent="0.55000000000000004">
      <c r="A5105" s="5"/>
    </row>
    <row r="5106" spans="1:1" x14ac:dyDescent="0.55000000000000004">
      <c r="A5106" s="5"/>
    </row>
    <row r="5107" spans="1:1" x14ac:dyDescent="0.55000000000000004">
      <c r="A5107" s="5"/>
    </row>
    <row r="5108" spans="1:1" x14ac:dyDescent="0.55000000000000004">
      <c r="A5108" s="5"/>
    </row>
    <row r="5109" spans="1:1" x14ac:dyDescent="0.55000000000000004">
      <c r="A5109" s="5"/>
    </row>
    <row r="5110" spans="1:1" x14ac:dyDescent="0.55000000000000004">
      <c r="A5110" s="5"/>
    </row>
    <row r="5111" spans="1:1" x14ac:dyDescent="0.55000000000000004">
      <c r="A5111" s="5"/>
    </row>
    <row r="5112" spans="1:1" x14ac:dyDescent="0.55000000000000004">
      <c r="A5112" s="5"/>
    </row>
    <row r="5113" spans="1:1" x14ac:dyDescent="0.55000000000000004">
      <c r="A5113" s="5"/>
    </row>
    <row r="5114" spans="1:1" x14ac:dyDescent="0.55000000000000004">
      <c r="A5114" s="5"/>
    </row>
    <row r="5115" spans="1:1" x14ac:dyDescent="0.55000000000000004">
      <c r="A5115" s="5"/>
    </row>
    <row r="5116" spans="1:1" x14ac:dyDescent="0.55000000000000004">
      <c r="A5116" s="5"/>
    </row>
    <row r="5117" spans="1:1" x14ac:dyDescent="0.55000000000000004">
      <c r="A5117" s="5"/>
    </row>
    <row r="5118" spans="1:1" x14ac:dyDescent="0.55000000000000004">
      <c r="A5118" s="5"/>
    </row>
    <row r="5119" spans="1:1" x14ac:dyDescent="0.55000000000000004">
      <c r="A5119" s="5"/>
    </row>
    <row r="5120" spans="1:1" x14ac:dyDescent="0.55000000000000004">
      <c r="A5120" s="5"/>
    </row>
    <row r="5121" spans="1:1" x14ac:dyDescent="0.55000000000000004">
      <c r="A5121" s="5"/>
    </row>
    <row r="5122" spans="1:1" x14ac:dyDescent="0.55000000000000004">
      <c r="A5122" s="5"/>
    </row>
    <row r="5123" spans="1:1" x14ac:dyDescent="0.55000000000000004">
      <c r="A5123" s="5"/>
    </row>
    <row r="5124" spans="1:1" x14ac:dyDescent="0.55000000000000004">
      <c r="A5124" s="5"/>
    </row>
    <row r="5125" spans="1:1" x14ac:dyDescent="0.55000000000000004">
      <c r="A5125" s="5"/>
    </row>
    <row r="5126" spans="1:1" x14ac:dyDescent="0.55000000000000004">
      <c r="A5126" s="5"/>
    </row>
    <row r="5127" spans="1:1" x14ac:dyDescent="0.55000000000000004">
      <c r="A5127" s="5"/>
    </row>
    <row r="5128" spans="1:1" x14ac:dyDescent="0.55000000000000004">
      <c r="A5128" s="5"/>
    </row>
    <row r="5129" spans="1:1" x14ac:dyDescent="0.55000000000000004">
      <c r="A5129" s="5"/>
    </row>
    <row r="5130" spans="1:1" x14ac:dyDescent="0.55000000000000004">
      <c r="A5130" s="5"/>
    </row>
    <row r="5131" spans="1:1" x14ac:dyDescent="0.55000000000000004">
      <c r="A5131" s="5"/>
    </row>
    <row r="5132" spans="1:1" x14ac:dyDescent="0.55000000000000004">
      <c r="A5132" s="5"/>
    </row>
    <row r="5133" spans="1:1" x14ac:dyDescent="0.55000000000000004">
      <c r="A5133" s="5"/>
    </row>
    <row r="5134" spans="1:1" x14ac:dyDescent="0.55000000000000004">
      <c r="A5134" s="5"/>
    </row>
    <row r="5135" spans="1:1" x14ac:dyDescent="0.55000000000000004">
      <c r="A5135" s="5"/>
    </row>
    <row r="5136" spans="1:1" x14ac:dyDescent="0.55000000000000004">
      <c r="A5136" s="5"/>
    </row>
    <row r="5137" spans="1:1" x14ac:dyDescent="0.55000000000000004">
      <c r="A5137" s="5"/>
    </row>
    <row r="5138" spans="1:1" x14ac:dyDescent="0.55000000000000004">
      <c r="A5138" s="5"/>
    </row>
    <row r="5139" spans="1:1" x14ac:dyDescent="0.55000000000000004">
      <c r="A5139" s="5"/>
    </row>
    <row r="5140" spans="1:1" x14ac:dyDescent="0.55000000000000004">
      <c r="A5140" s="5"/>
    </row>
    <row r="5141" spans="1:1" x14ac:dyDescent="0.55000000000000004">
      <c r="A5141" s="5"/>
    </row>
    <row r="5142" spans="1:1" x14ac:dyDescent="0.55000000000000004">
      <c r="A5142" s="5"/>
    </row>
    <row r="5143" spans="1:1" x14ac:dyDescent="0.55000000000000004">
      <c r="A5143" s="5"/>
    </row>
    <row r="5144" spans="1:1" x14ac:dyDescent="0.55000000000000004">
      <c r="A5144" s="5"/>
    </row>
    <row r="5145" spans="1:1" x14ac:dyDescent="0.55000000000000004">
      <c r="A5145" s="5"/>
    </row>
    <row r="5146" spans="1:1" x14ac:dyDescent="0.55000000000000004">
      <c r="A5146" s="5"/>
    </row>
    <row r="5147" spans="1:1" x14ac:dyDescent="0.55000000000000004">
      <c r="A5147" s="5"/>
    </row>
    <row r="5148" spans="1:1" x14ac:dyDescent="0.55000000000000004">
      <c r="A5148" s="5"/>
    </row>
    <row r="5149" spans="1:1" x14ac:dyDescent="0.55000000000000004">
      <c r="A5149" s="5"/>
    </row>
    <row r="5150" spans="1:1" x14ac:dyDescent="0.55000000000000004">
      <c r="A5150" s="5"/>
    </row>
    <row r="5151" spans="1:1" x14ac:dyDescent="0.55000000000000004">
      <c r="A5151" s="5"/>
    </row>
    <row r="5152" spans="1:1" x14ac:dyDescent="0.55000000000000004">
      <c r="A5152" s="5"/>
    </row>
    <row r="5153" spans="1:1" x14ac:dyDescent="0.55000000000000004">
      <c r="A5153" s="5"/>
    </row>
    <row r="5154" spans="1:1" x14ac:dyDescent="0.55000000000000004">
      <c r="A5154" s="5"/>
    </row>
    <row r="5155" spans="1:1" x14ac:dyDescent="0.55000000000000004">
      <c r="A5155" s="5"/>
    </row>
    <row r="5156" spans="1:1" x14ac:dyDescent="0.55000000000000004">
      <c r="A5156" s="5"/>
    </row>
    <row r="5157" spans="1:1" x14ac:dyDescent="0.55000000000000004">
      <c r="A5157" s="5"/>
    </row>
    <row r="5158" spans="1:1" x14ac:dyDescent="0.55000000000000004">
      <c r="A5158" s="5"/>
    </row>
    <row r="5159" spans="1:1" x14ac:dyDescent="0.55000000000000004">
      <c r="A5159" s="5"/>
    </row>
    <row r="5160" spans="1:1" x14ac:dyDescent="0.55000000000000004">
      <c r="A5160" s="5"/>
    </row>
    <row r="5161" spans="1:1" x14ac:dyDescent="0.55000000000000004">
      <c r="A5161" s="5"/>
    </row>
    <row r="5162" spans="1:1" x14ac:dyDescent="0.55000000000000004">
      <c r="A5162" s="5"/>
    </row>
    <row r="5163" spans="1:1" x14ac:dyDescent="0.55000000000000004">
      <c r="A5163" s="5"/>
    </row>
    <row r="5164" spans="1:1" x14ac:dyDescent="0.55000000000000004">
      <c r="A5164" s="5"/>
    </row>
    <row r="5165" spans="1:1" x14ac:dyDescent="0.55000000000000004">
      <c r="A5165" s="5"/>
    </row>
    <row r="5166" spans="1:1" x14ac:dyDescent="0.55000000000000004">
      <c r="A5166" s="5"/>
    </row>
    <row r="5167" spans="1:1" x14ac:dyDescent="0.55000000000000004">
      <c r="A5167" s="5"/>
    </row>
    <row r="5168" spans="1:1" x14ac:dyDescent="0.55000000000000004">
      <c r="A5168" s="5"/>
    </row>
    <row r="5169" spans="1:1" x14ac:dyDescent="0.55000000000000004">
      <c r="A5169" s="5"/>
    </row>
    <row r="5170" spans="1:1" x14ac:dyDescent="0.55000000000000004">
      <c r="A5170" s="5"/>
    </row>
    <row r="5171" spans="1:1" x14ac:dyDescent="0.55000000000000004">
      <c r="A5171" s="5"/>
    </row>
    <row r="5172" spans="1:1" x14ac:dyDescent="0.55000000000000004">
      <c r="A5172" s="5"/>
    </row>
    <row r="5173" spans="1:1" x14ac:dyDescent="0.55000000000000004">
      <c r="A5173" s="5"/>
    </row>
    <row r="5174" spans="1:1" x14ac:dyDescent="0.55000000000000004">
      <c r="A5174" s="5"/>
    </row>
    <row r="5175" spans="1:1" x14ac:dyDescent="0.55000000000000004">
      <c r="A5175" s="5"/>
    </row>
    <row r="5176" spans="1:1" x14ac:dyDescent="0.55000000000000004">
      <c r="A5176" s="5"/>
    </row>
    <row r="5177" spans="1:1" x14ac:dyDescent="0.55000000000000004">
      <c r="A5177" s="5"/>
    </row>
    <row r="5178" spans="1:1" x14ac:dyDescent="0.55000000000000004">
      <c r="A5178" s="5"/>
    </row>
    <row r="5179" spans="1:1" x14ac:dyDescent="0.55000000000000004">
      <c r="A5179" s="5"/>
    </row>
    <row r="5180" spans="1:1" x14ac:dyDescent="0.55000000000000004">
      <c r="A5180" s="5"/>
    </row>
    <row r="5181" spans="1:1" x14ac:dyDescent="0.55000000000000004">
      <c r="A5181" s="5"/>
    </row>
    <row r="5182" spans="1:1" x14ac:dyDescent="0.55000000000000004">
      <c r="A5182" s="5"/>
    </row>
    <row r="5183" spans="1:1" x14ac:dyDescent="0.55000000000000004">
      <c r="A5183" s="5"/>
    </row>
    <row r="5184" spans="1:1" x14ac:dyDescent="0.55000000000000004">
      <c r="A5184" s="5"/>
    </row>
    <row r="5185" spans="1:1" x14ac:dyDescent="0.55000000000000004">
      <c r="A5185" s="5"/>
    </row>
    <row r="5186" spans="1:1" x14ac:dyDescent="0.55000000000000004">
      <c r="A5186" s="5"/>
    </row>
    <row r="5187" spans="1:1" x14ac:dyDescent="0.55000000000000004">
      <c r="A5187" s="5"/>
    </row>
    <row r="5188" spans="1:1" x14ac:dyDescent="0.55000000000000004">
      <c r="A5188" s="5"/>
    </row>
    <row r="5189" spans="1:1" x14ac:dyDescent="0.55000000000000004">
      <c r="A5189" s="5"/>
    </row>
    <row r="5190" spans="1:1" x14ac:dyDescent="0.55000000000000004">
      <c r="A5190" s="5"/>
    </row>
    <row r="5191" spans="1:1" x14ac:dyDescent="0.55000000000000004">
      <c r="A5191" s="5"/>
    </row>
    <row r="5192" spans="1:1" x14ac:dyDescent="0.55000000000000004">
      <c r="A5192" s="5"/>
    </row>
    <row r="5193" spans="1:1" x14ac:dyDescent="0.55000000000000004">
      <c r="A5193" s="5"/>
    </row>
    <row r="5194" spans="1:1" x14ac:dyDescent="0.55000000000000004">
      <c r="A5194" s="5"/>
    </row>
    <row r="5195" spans="1:1" x14ac:dyDescent="0.55000000000000004">
      <c r="A5195" s="5"/>
    </row>
    <row r="5196" spans="1:1" x14ac:dyDescent="0.55000000000000004">
      <c r="A5196" s="5"/>
    </row>
    <row r="5197" spans="1:1" x14ac:dyDescent="0.55000000000000004">
      <c r="A5197" s="5"/>
    </row>
    <row r="5198" spans="1:1" x14ac:dyDescent="0.55000000000000004">
      <c r="A5198" s="5"/>
    </row>
    <row r="5199" spans="1:1" x14ac:dyDescent="0.55000000000000004">
      <c r="A5199" s="5"/>
    </row>
    <row r="5200" spans="1:1" x14ac:dyDescent="0.55000000000000004">
      <c r="A5200" s="5"/>
    </row>
    <row r="5201" spans="1:1" x14ac:dyDescent="0.55000000000000004">
      <c r="A5201" s="5"/>
    </row>
    <row r="5202" spans="1:1" x14ac:dyDescent="0.55000000000000004">
      <c r="A5202" s="5"/>
    </row>
    <row r="5203" spans="1:1" x14ac:dyDescent="0.55000000000000004">
      <c r="A5203" s="5"/>
    </row>
    <row r="5204" spans="1:1" x14ac:dyDescent="0.55000000000000004">
      <c r="A5204" s="5"/>
    </row>
    <row r="5205" spans="1:1" x14ac:dyDescent="0.55000000000000004">
      <c r="A5205" s="5"/>
    </row>
    <row r="5206" spans="1:1" x14ac:dyDescent="0.55000000000000004">
      <c r="A5206" s="5"/>
    </row>
    <row r="5207" spans="1:1" x14ac:dyDescent="0.55000000000000004">
      <c r="A5207" s="5"/>
    </row>
    <row r="5208" spans="1:1" x14ac:dyDescent="0.55000000000000004">
      <c r="A5208" s="5"/>
    </row>
    <row r="5209" spans="1:1" x14ac:dyDescent="0.55000000000000004">
      <c r="A5209" s="5"/>
    </row>
    <row r="5210" spans="1:1" x14ac:dyDescent="0.55000000000000004">
      <c r="A5210" s="5"/>
    </row>
    <row r="5211" spans="1:1" x14ac:dyDescent="0.55000000000000004">
      <c r="A5211" s="5"/>
    </row>
    <row r="5212" spans="1:1" x14ac:dyDescent="0.55000000000000004">
      <c r="A5212" s="5"/>
    </row>
    <row r="5213" spans="1:1" x14ac:dyDescent="0.55000000000000004">
      <c r="A5213" s="5"/>
    </row>
    <row r="5214" spans="1:1" x14ac:dyDescent="0.55000000000000004">
      <c r="A5214" s="5"/>
    </row>
    <row r="5215" spans="1:1" x14ac:dyDescent="0.55000000000000004">
      <c r="A5215" s="5"/>
    </row>
    <row r="5216" spans="1:1" x14ac:dyDescent="0.55000000000000004">
      <c r="A5216" s="5"/>
    </row>
    <row r="5217" spans="1:1" x14ac:dyDescent="0.55000000000000004">
      <c r="A5217" s="5"/>
    </row>
    <row r="5218" spans="1:1" x14ac:dyDescent="0.55000000000000004">
      <c r="A5218" s="5"/>
    </row>
    <row r="5219" spans="1:1" x14ac:dyDescent="0.55000000000000004">
      <c r="A5219" s="5"/>
    </row>
    <row r="5220" spans="1:1" x14ac:dyDescent="0.55000000000000004">
      <c r="A5220" s="5"/>
    </row>
    <row r="5221" spans="1:1" x14ac:dyDescent="0.55000000000000004">
      <c r="A5221" s="5"/>
    </row>
    <row r="5222" spans="1:1" x14ac:dyDescent="0.55000000000000004">
      <c r="A5222" s="5"/>
    </row>
    <row r="5223" spans="1:1" x14ac:dyDescent="0.55000000000000004">
      <c r="A5223" s="5"/>
    </row>
    <row r="5224" spans="1:1" x14ac:dyDescent="0.55000000000000004">
      <c r="A5224" s="5"/>
    </row>
    <row r="5225" spans="1:1" x14ac:dyDescent="0.55000000000000004">
      <c r="A5225" s="5"/>
    </row>
    <row r="5226" spans="1:1" x14ac:dyDescent="0.55000000000000004">
      <c r="A5226" s="5"/>
    </row>
    <row r="5227" spans="1:1" x14ac:dyDescent="0.55000000000000004">
      <c r="A5227" s="5"/>
    </row>
    <row r="5228" spans="1:1" x14ac:dyDescent="0.55000000000000004">
      <c r="A5228" s="5"/>
    </row>
    <row r="5229" spans="1:1" x14ac:dyDescent="0.55000000000000004">
      <c r="A5229" s="5"/>
    </row>
    <row r="5230" spans="1:1" x14ac:dyDescent="0.55000000000000004">
      <c r="A5230" s="5"/>
    </row>
    <row r="5231" spans="1:1" x14ac:dyDescent="0.55000000000000004">
      <c r="A5231" s="5"/>
    </row>
    <row r="5232" spans="1:1" x14ac:dyDescent="0.55000000000000004">
      <c r="A5232" s="5"/>
    </row>
    <row r="5233" spans="1:1" x14ac:dyDescent="0.55000000000000004">
      <c r="A5233" s="5"/>
    </row>
    <row r="5234" spans="1:1" x14ac:dyDescent="0.55000000000000004">
      <c r="A5234" s="5"/>
    </row>
    <row r="5235" spans="1:1" x14ac:dyDescent="0.55000000000000004">
      <c r="A5235" s="5"/>
    </row>
    <row r="5236" spans="1:1" x14ac:dyDescent="0.55000000000000004">
      <c r="A5236" s="5"/>
    </row>
    <row r="5237" spans="1:1" x14ac:dyDescent="0.55000000000000004">
      <c r="A5237" s="5"/>
    </row>
    <row r="5238" spans="1:1" x14ac:dyDescent="0.55000000000000004">
      <c r="A5238" s="5"/>
    </row>
    <row r="5239" spans="1:1" x14ac:dyDescent="0.55000000000000004">
      <c r="A5239" s="5"/>
    </row>
    <row r="5240" spans="1:1" x14ac:dyDescent="0.55000000000000004">
      <c r="A5240" s="5"/>
    </row>
    <row r="5241" spans="1:1" x14ac:dyDescent="0.55000000000000004">
      <c r="A5241" s="5"/>
    </row>
    <row r="5242" spans="1:1" x14ac:dyDescent="0.55000000000000004">
      <c r="A5242" s="5"/>
    </row>
    <row r="5243" spans="1:1" x14ac:dyDescent="0.55000000000000004">
      <c r="A5243" s="5"/>
    </row>
    <row r="5244" spans="1:1" x14ac:dyDescent="0.55000000000000004">
      <c r="A5244" s="5"/>
    </row>
    <row r="5245" spans="1:1" x14ac:dyDescent="0.55000000000000004">
      <c r="A5245" s="5"/>
    </row>
    <row r="5246" spans="1:1" x14ac:dyDescent="0.55000000000000004">
      <c r="A5246" s="5"/>
    </row>
    <row r="5247" spans="1:1" x14ac:dyDescent="0.55000000000000004">
      <c r="A5247" s="5"/>
    </row>
    <row r="5248" spans="1:1" x14ac:dyDescent="0.55000000000000004">
      <c r="A5248" s="5"/>
    </row>
    <row r="5249" spans="1:1" x14ac:dyDescent="0.55000000000000004">
      <c r="A5249" s="5"/>
    </row>
    <row r="5250" spans="1:1" x14ac:dyDescent="0.55000000000000004">
      <c r="A5250" s="5"/>
    </row>
    <row r="5251" spans="1:1" x14ac:dyDescent="0.55000000000000004">
      <c r="A5251" s="5"/>
    </row>
    <row r="5252" spans="1:1" x14ac:dyDescent="0.55000000000000004">
      <c r="A5252" s="5"/>
    </row>
    <row r="5253" spans="1:1" x14ac:dyDescent="0.55000000000000004">
      <c r="A5253" s="5"/>
    </row>
    <row r="5254" spans="1:1" x14ac:dyDescent="0.55000000000000004">
      <c r="A5254" s="5"/>
    </row>
    <row r="5255" spans="1:1" x14ac:dyDescent="0.55000000000000004">
      <c r="A5255" s="5"/>
    </row>
    <row r="5256" spans="1:1" x14ac:dyDescent="0.55000000000000004">
      <c r="A5256" s="5"/>
    </row>
    <row r="5257" spans="1:1" x14ac:dyDescent="0.55000000000000004">
      <c r="A5257" s="5"/>
    </row>
    <row r="5258" spans="1:1" x14ac:dyDescent="0.55000000000000004">
      <c r="A5258" s="5"/>
    </row>
    <row r="5259" spans="1:1" x14ac:dyDescent="0.55000000000000004">
      <c r="A5259" s="5"/>
    </row>
    <row r="5260" spans="1:1" x14ac:dyDescent="0.55000000000000004">
      <c r="A5260" s="5"/>
    </row>
    <row r="5261" spans="1:1" x14ac:dyDescent="0.55000000000000004">
      <c r="A5261" s="5"/>
    </row>
    <row r="5262" spans="1:1" x14ac:dyDescent="0.55000000000000004">
      <c r="A5262" s="5"/>
    </row>
    <row r="5263" spans="1:1" x14ac:dyDescent="0.55000000000000004">
      <c r="A5263" s="5"/>
    </row>
    <row r="5264" spans="1:1" x14ac:dyDescent="0.55000000000000004">
      <c r="A5264" s="5"/>
    </row>
    <row r="5265" spans="1:1" x14ac:dyDescent="0.55000000000000004">
      <c r="A5265" s="5"/>
    </row>
    <row r="5266" spans="1:1" x14ac:dyDescent="0.55000000000000004">
      <c r="A5266" s="5"/>
    </row>
    <row r="5267" spans="1:1" x14ac:dyDescent="0.55000000000000004">
      <c r="A5267" s="5"/>
    </row>
    <row r="5268" spans="1:1" x14ac:dyDescent="0.55000000000000004">
      <c r="A5268" s="5"/>
    </row>
    <row r="5269" spans="1:1" x14ac:dyDescent="0.55000000000000004">
      <c r="A5269" s="5"/>
    </row>
    <row r="5270" spans="1:1" x14ac:dyDescent="0.55000000000000004">
      <c r="A5270" s="5"/>
    </row>
    <row r="5271" spans="1:1" x14ac:dyDescent="0.55000000000000004">
      <c r="A5271" s="5"/>
    </row>
    <row r="5272" spans="1:1" x14ac:dyDescent="0.55000000000000004">
      <c r="A5272" s="5"/>
    </row>
    <row r="5273" spans="1:1" x14ac:dyDescent="0.55000000000000004">
      <c r="A5273" s="5"/>
    </row>
    <row r="5274" spans="1:1" x14ac:dyDescent="0.55000000000000004">
      <c r="A5274" s="5"/>
    </row>
    <row r="5275" spans="1:1" x14ac:dyDescent="0.55000000000000004">
      <c r="A5275" s="5"/>
    </row>
    <row r="5276" spans="1:1" x14ac:dyDescent="0.55000000000000004">
      <c r="A5276" s="5"/>
    </row>
    <row r="5277" spans="1:1" x14ac:dyDescent="0.55000000000000004">
      <c r="A5277" s="5"/>
    </row>
    <row r="5278" spans="1:1" x14ac:dyDescent="0.55000000000000004">
      <c r="A5278" s="5"/>
    </row>
    <row r="5279" spans="1:1" x14ac:dyDescent="0.55000000000000004">
      <c r="A5279" s="5"/>
    </row>
    <row r="5280" spans="1:1" x14ac:dyDescent="0.55000000000000004">
      <c r="A5280" s="5"/>
    </row>
    <row r="5281" spans="1:1" x14ac:dyDescent="0.55000000000000004">
      <c r="A5281" s="5"/>
    </row>
    <row r="5282" spans="1:1" x14ac:dyDescent="0.55000000000000004">
      <c r="A5282" s="5"/>
    </row>
    <row r="5283" spans="1:1" x14ac:dyDescent="0.55000000000000004">
      <c r="A5283" s="5"/>
    </row>
    <row r="5284" spans="1:1" x14ac:dyDescent="0.55000000000000004">
      <c r="A5284" s="5"/>
    </row>
    <row r="5285" spans="1:1" x14ac:dyDescent="0.55000000000000004">
      <c r="A5285" s="5"/>
    </row>
    <row r="5286" spans="1:1" x14ac:dyDescent="0.55000000000000004">
      <c r="A5286" s="5"/>
    </row>
    <row r="5287" spans="1:1" x14ac:dyDescent="0.55000000000000004">
      <c r="A5287" s="5"/>
    </row>
    <row r="5288" spans="1:1" x14ac:dyDescent="0.55000000000000004">
      <c r="A5288" s="5"/>
    </row>
    <row r="5289" spans="1:1" x14ac:dyDescent="0.55000000000000004">
      <c r="A5289" s="5"/>
    </row>
    <row r="5290" spans="1:1" x14ac:dyDescent="0.55000000000000004">
      <c r="A5290" s="5"/>
    </row>
    <row r="5291" spans="1:1" x14ac:dyDescent="0.55000000000000004">
      <c r="A5291" s="5"/>
    </row>
    <row r="5292" spans="1:1" x14ac:dyDescent="0.55000000000000004">
      <c r="A5292" s="5"/>
    </row>
    <row r="5293" spans="1:1" x14ac:dyDescent="0.55000000000000004">
      <c r="A5293" s="5"/>
    </row>
    <row r="5294" spans="1:1" x14ac:dyDescent="0.55000000000000004">
      <c r="A5294" s="5"/>
    </row>
    <row r="5295" spans="1:1" x14ac:dyDescent="0.55000000000000004">
      <c r="A5295" s="5"/>
    </row>
    <row r="5296" spans="1:1" x14ac:dyDescent="0.55000000000000004">
      <c r="A5296" s="5"/>
    </row>
    <row r="5297" spans="1:1" x14ac:dyDescent="0.55000000000000004">
      <c r="A5297" s="5"/>
    </row>
    <row r="5298" spans="1:1" x14ac:dyDescent="0.55000000000000004">
      <c r="A5298" s="5"/>
    </row>
    <row r="5299" spans="1:1" x14ac:dyDescent="0.55000000000000004">
      <c r="A5299" s="5"/>
    </row>
    <row r="5300" spans="1:1" x14ac:dyDescent="0.55000000000000004">
      <c r="A5300" s="5"/>
    </row>
    <row r="5301" spans="1:1" x14ac:dyDescent="0.55000000000000004">
      <c r="A5301" s="5"/>
    </row>
    <row r="5302" spans="1:1" x14ac:dyDescent="0.55000000000000004">
      <c r="A5302" s="5"/>
    </row>
    <row r="5303" spans="1:1" x14ac:dyDescent="0.55000000000000004">
      <c r="A5303" s="5"/>
    </row>
    <row r="5304" spans="1:1" x14ac:dyDescent="0.55000000000000004">
      <c r="A5304" s="5"/>
    </row>
    <row r="5305" spans="1:1" x14ac:dyDescent="0.55000000000000004">
      <c r="A5305" s="5"/>
    </row>
    <row r="5306" spans="1:1" x14ac:dyDescent="0.55000000000000004">
      <c r="A5306" s="5"/>
    </row>
    <row r="5307" spans="1:1" x14ac:dyDescent="0.55000000000000004">
      <c r="A5307" s="5"/>
    </row>
    <row r="5308" spans="1:1" x14ac:dyDescent="0.55000000000000004">
      <c r="A5308" s="5"/>
    </row>
    <row r="5309" spans="1:1" x14ac:dyDescent="0.55000000000000004">
      <c r="A5309" s="5"/>
    </row>
    <row r="5310" spans="1:1" x14ac:dyDescent="0.55000000000000004">
      <c r="A5310" s="5"/>
    </row>
    <row r="5311" spans="1:1" x14ac:dyDescent="0.55000000000000004">
      <c r="A5311" s="5"/>
    </row>
    <row r="5312" spans="1:1" x14ac:dyDescent="0.55000000000000004">
      <c r="A5312" s="5"/>
    </row>
    <row r="5313" spans="1:1" x14ac:dyDescent="0.55000000000000004">
      <c r="A5313" s="5"/>
    </row>
    <row r="5314" spans="1:1" x14ac:dyDescent="0.55000000000000004">
      <c r="A5314" s="5"/>
    </row>
    <row r="5315" spans="1:1" x14ac:dyDescent="0.55000000000000004">
      <c r="A5315" s="5"/>
    </row>
    <row r="5316" spans="1:1" x14ac:dyDescent="0.55000000000000004">
      <c r="A5316" s="5"/>
    </row>
    <row r="5317" spans="1:1" x14ac:dyDescent="0.55000000000000004">
      <c r="A5317" s="5"/>
    </row>
    <row r="5318" spans="1:1" x14ac:dyDescent="0.55000000000000004">
      <c r="A5318" s="5"/>
    </row>
    <row r="5319" spans="1:1" x14ac:dyDescent="0.55000000000000004">
      <c r="A5319" s="5"/>
    </row>
    <row r="5320" spans="1:1" x14ac:dyDescent="0.55000000000000004">
      <c r="A5320" s="5"/>
    </row>
    <row r="5321" spans="1:1" x14ac:dyDescent="0.55000000000000004">
      <c r="A5321" s="5"/>
    </row>
    <row r="5322" spans="1:1" x14ac:dyDescent="0.55000000000000004">
      <c r="A5322" s="5"/>
    </row>
    <row r="5323" spans="1:1" x14ac:dyDescent="0.55000000000000004">
      <c r="A5323" s="5"/>
    </row>
    <row r="5324" spans="1:1" x14ac:dyDescent="0.55000000000000004">
      <c r="A5324" s="5"/>
    </row>
    <row r="5325" spans="1:1" x14ac:dyDescent="0.55000000000000004">
      <c r="A5325" s="5"/>
    </row>
    <row r="5326" spans="1:1" x14ac:dyDescent="0.55000000000000004">
      <c r="A5326" s="5"/>
    </row>
    <row r="5327" spans="1:1" x14ac:dyDescent="0.55000000000000004">
      <c r="A5327" s="5"/>
    </row>
    <row r="5328" spans="1:1" x14ac:dyDescent="0.55000000000000004">
      <c r="A5328" s="5"/>
    </row>
    <row r="5329" spans="1:1" x14ac:dyDescent="0.55000000000000004">
      <c r="A5329" s="5"/>
    </row>
    <row r="5330" spans="1:1" x14ac:dyDescent="0.55000000000000004">
      <c r="A5330" s="5"/>
    </row>
    <row r="5331" spans="1:1" x14ac:dyDescent="0.55000000000000004">
      <c r="A5331" s="5"/>
    </row>
    <row r="5332" spans="1:1" x14ac:dyDescent="0.55000000000000004">
      <c r="A5332" s="5"/>
    </row>
    <row r="5333" spans="1:1" x14ac:dyDescent="0.55000000000000004">
      <c r="A5333" s="5"/>
    </row>
    <row r="5334" spans="1:1" x14ac:dyDescent="0.55000000000000004">
      <c r="A5334" s="5"/>
    </row>
    <row r="5335" spans="1:1" x14ac:dyDescent="0.55000000000000004">
      <c r="A5335" s="5"/>
    </row>
    <row r="5336" spans="1:1" x14ac:dyDescent="0.55000000000000004">
      <c r="A5336" s="5"/>
    </row>
    <row r="5337" spans="1:1" x14ac:dyDescent="0.55000000000000004">
      <c r="A5337" s="5"/>
    </row>
    <row r="5338" spans="1:1" x14ac:dyDescent="0.55000000000000004">
      <c r="A5338" s="5"/>
    </row>
    <row r="5339" spans="1:1" x14ac:dyDescent="0.55000000000000004">
      <c r="A5339" s="5"/>
    </row>
    <row r="5340" spans="1:1" x14ac:dyDescent="0.55000000000000004">
      <c r="A5340" s="5"/>
    </row>
    <row r="5341" spans="1:1" x14ac:dyDescent="0.55000000000000004">
      <c r="A5341" s="5"/>
    </row>
    <row r="5342" spans="1:1" x14ac:dyDescent="0.55000000000000004">
      <c r="A5342" s="5"/>
    </row>
    <row r="5343" spans="1:1" x14ac:dyDescent="0.55000000000000004">
      <c r="A5343" s="5"/>
    </row>
    <row r="5344" spans="1:1" x14ac:dyDescent="0.55000000000000004">
      <c r="A5344" s="5"/>
    </row>
    <row r="5345" spans="1:1" x14ac:dyDescent="0.55000000000000004">
      <c r="A5345" s="5"/>
    </row>
    <row r="5346" spans="1:1" x14ac:dyDescent="0.55000000000000004">
      <c r="A5346" s="5"/>
    </row>
    <row r="5347" spans="1:1" x14ac:dyDescent="0.55000000000000004">
      <c r="A5347" s="5"/>
    </row>
    <row r="5348" spans="1:1" x14ac:dyDescent="0.55000000000000004">
      <c r="A5348" s="5"/>
    </row>
    <row r="5349" spans="1:1" x14ac:dyDescent="0.55000000000000004">
      <c r="A5349" s="5"/>
    </row>
    <row r="5350" spans="1:1" x14ac:dyDescent="0.55000000000000004">
      <c r="A5350" s="5"/>
    </row>
    <row r="5351" spans="1:1" x14ac:dyDescent="0.55000000000000004">
      <c r="A5351" s="5"/>
    </row>
    <row r="5352" spans="1:1" x14ac:dyDescent="0.55000000000000004">
      <c r="A5352" s="5"/>
    </row>
    <row r="5353" spans="1:1" x14ac:dyDescent="0.55000000000000004">
      <c r="A5353" s="5"/>
    </row>
    <row r="5354" spans="1:1" x14ac:dyDescent="0.55000000000000004">
      <c r="A5354" s="5"/>
    </row>
    <row r="5355" spans="1:1" x14ac:dyDescent="0.55000000000000004">
      <c r="A5355" s="5"/>
    </row>
    <row r="5356" spans="1:1" x14ac:dyDescent="0.55000000000000004">
      <c r="A5356" s="5"/>
    </row>
    <row r="5357" spans="1:1" x14ac:dyDescent="0.55000000000000004">
      <c r="A5357" s="5"/>
    </row>
    <row r="5358" spans="1:1" x14ac:dyDescent="0.55000000000000004">
      <c r="A5358" s="5"/>
    </row>
    <row r="5359" spans="1:1" x14ac:dyDescent="0.55000000000000004">
      <c r="A5359" s="5"/>
    </row>
    <row r="5360" spans="1:1" x14ac:dyDescent="0.55000000000000004">
      <c r="A5360" s="5"/>
    </row>
    <row r="5361" spans="1:1" x14ac:dyDescent="0.55000000000000004">
      <c r="A5361" s="5"/>
    </row>
    <row r="5362" spans="1:1" x14ac:dyDescent="0.55000000000000004">
      <c r="A5362" s="5"/>
    </row>
    <row r="5363" spans="1:1" x14ac:dyDescent="0.55000000000000004">
      <c r="A5363" s="5"/>
    </row>
    <row r="5364" spans="1:1" x14ac:dyDescent="0.55000000000000004">
      <c r="A5364" s="5"/>
    </row>
    <row r="5365" spans="1:1" x14ac:dyDescent="0.55000000000000004">
      <c r="A5365" s="5"/>
    </row>
    <row r="5366" spans="1:1" x14ac:dyDescent="0.55000000000000004">
      <c r="A5366" s="5"/>
    </row>
    <row r="5367" spans="1:1" x14ac:dyDescent="0.55000000000000004">
      <c r="A5367" s="5"/>
    </row>
    <row r="5368" spans="1:1" x14ac:dyDescent="0.55000000000000004">
      <c r="A5368" s="5"/>
    </row>
    <row r="5369" spans="1:1" x14ac:dyDescent="0.55000000000000004">
      <c r="A5369" s="5"/>
    </row>
    <row r="5370" spans="1:1" x14ac:dyDescent="0.55000000000000004">
      <c r="A5370" s="5"/>
    </row>
    <row r="5371" spans="1:1" x14ac:dyDescent="0.55000000000000004">
      <c r="A5371" s="5"/>
    </row>
    <row r="5372" spans="1:1" x14ac:dyDescent="0.55000000000000004">
      <c r="A5372" s="5"/>
    </row>
    <row r="5373" spans="1:1" x14ac:dyDescent="0.55000000000000004">
      <c r="A5373" s="5"/>
    </row>
    <row r="5374" spans="1:1" x14ac:dyDescent="0.55000000000000004">
      <c r="A5374" s="5"/>
    </row>
    <row r="5375" spans="1:1" x14ac:dyDescent="0.55000000000000004">
      <c r="A5375" s="5"/>
    </row>
    <row r="5376" spans="1:1" x14ac:dyDescent="0.55000000000000004">
      <c r="A5376" s="5"/>
    </row>
    <row r="5377" spans="1:1" x14ac:dyDescent="0.55000000000000004">
      <c r="A5377" s="5"/>
    </row>
    <row r="5378" spans="1:1" x14ac:dyDescent="0.55000000000000004">
      <c r="A5378" s="5"/>
    </row>
    <row r="5379" spans="1:1" x14ac:dyDescent="0.55000000000000004">
      <c r="A5379" s="5"/>
    </row>
    <row r="5380" spans="1:1" x14ac:dyDescent="0.55000000000000004">
      <c r="A5380" s="5"/>
    </row>
    <row r="5381" spans="1:1" x14ac:dyDescent="0.55000000000000004">
      <c r="A5381" s="5"/>
    </row>
    <row r="5382" spans="1:1" x14ac:dyDescent="0.55000000000000004">
      <c r="A5382" s="5"/>
    </row>
    <row r="5383" spans="1:1" x14ac:dyDescent="0.55000000000000004">
      <c r="A5383" s="5"/>
    </row>
    <row r="5384" spans="1:1" x14ac:dyDescent="0.55000000000000004">
      <c r="A5384" s="5"/>
    </row>
    <row r="5385" spans="1:1" x14ac:dyDescent="0.55000000000000004">
      <c r="A5385" s="5"/>
    </row>
    <row r="5386" spans="1:1" x14ac:dyDescent="0.55000000000000004">
      <c r="A5386" s="5"/>
    </row>
    <row r="5387" spans="1:1" x14ac:dyDescent="0.55000000000000004">
      <c r="A5387" s="5"/>
    </row>
    <row r="5388" spans="1:1" x14ac:dyDescent="0.55000000000000004">
      <c r="A5388" s="5"/>
    </row>
    <row r="5389" spans="1:1" x14ac:dyDescent="0.55000000000000004">
      <c r="A5389" s="5"/>
    </row>
    <row r="5390" spans="1:1" x14ac:dyDescent="0.55000000000000004">
      <c r="A5390" s="5"/>
    </row>
    <row r="5391" spans="1:1" x14ac:dyDescent="0.55000000000000004">
      <c r="A5391" s="5"/>
    </row>
    <row r="5392" spans="1:1" x14ac:dyDescent="0.55000000000000004">
      <c r="A5392" s="5"/>
    </row>
    <row r="5393" spans="1:1" x14ac:dyDescent="0.55000000000000004">
      <c r="A5393" s="5"/>
    </row>
    <row r="5394" spans="1:1" x14ac:dyDescent="0.55000000000000004">
      <c r="A5394" s="5"/>
    </row>
    <row r="5395" spans="1:1" x14ac:dyDescent="0.55000000000000004">
      <c r="A5395" s="5"/>
    </row>
    <row r="5396" spans="1:1" x14ac:dyDescent="0.55000000000000004">
      <c r="A5396" s="5"/>
    </row>
    <row r="5397" spans="1:1" x14ac:dyDescent="0.55000000000000004">
      <c r="A5397" s="5"/>
    </row>
    <row r="5398" spans="1:1" x14ac:dyDescent="0.55000000000000004">
      <c r="A5398" s="5"/>
    </row>
    <row r="5399" spans="1:1" x14ac:dyDescent="0.55000000000000004">
      <c r="A5399" s="5"/>
    </row>
    <row r="5400" spans="1:1" x14ac:dyDescent="0.55000000000000004">
      <c r="A5400" s="5"/>
    </row>
    <row r="5401" spans="1:1" x14ac:dyDescent="0.55000000000000004">
      <c r="A5401" s="5"/>
    </row>
    <row r="5402" spans="1:1" x14ac:dyDescent="0.55000000000000004">
      <c r="A5402" s="5"/>
    </row>
    <row r="5403" spans="1:1" x14ac:dyDescent="0.55000000000000004">
      <c r="A5403" s="5"/>
    </row>
    <row r="5404" spans="1:1" x14ac:dyDescent="0.55000000000000004">
      <c r="A5404" s="5"/>
    </row>
    <row r="5405" spans="1:1" x14ac:dyDescent="0.55000000000000004">
      <c r="A5405" s="5"/>
    </row>
    <row r="5406" spans="1:1" x14ac:dyDescent="0.55000000000000004">
      <c r="A5406" s="5"/>
    </row>
    <row r="5407" spans="1:1" x14ac:dyDescent="0.55000000000000004">
      <c r="A5407" s="5"/>
    </row>
    <row r="5408" spans="1:1" x14ac:dyDescent="0.55000000000000004">
      <c r="A5408" s="5"/>
    </row>
    <row r="5409" spans="1:1" x14ac:dyDescent="0.55000000000000004">
      <c r="A5409" s="5"/>
    </row>
    <row r="5410" spans="1:1" x14ac:dyDescent="0.55000000000000004">
      <c r="A5410" s="5"/>
    </row>
    <row r="5411" spans="1:1" x14ac:dyDescent="0.55000000000000004">
      <c r="A5411" s="5"/>
    </row>
    <row r="5412" spans="1:1" x14ac:dyDescent="0.55000000000000004">
      <c r="A5412" s="5"/>
    </row>
    <row r="5413" spans="1:1" x14ac:dyDescent="0.55000000000000004">
      <c r="A5413" s="5"/>
    </row>
    <row r="5414" spans="1:1" x14ac:dyDescent="0.55000000000000004">
      <c r="A5414" s="5"/>
    </row>
    <row r="5415" spans="1:1" x14ac:dyDescent="0.55000000000000004">
      <c r="A5415" s="5"/>
    </row>
    <row r="5416" spans="1:1" x14ac:dyDescent="0.55000000000000004">
      <c r="A5416" s="5"/>
    </row>
    <row r="5417" spans="1:1" x14ac:dyDescent="0.55000000000000004">
      <c r="A5417" s="5"/>
    </row>
    <row r="5418" spans="1:1" x14ac:dyDescent="0.55000000000000004">
      <c r="A5418" s="5"/>
    </row>
    <row r="5419" spans="1:1" x14ac:dyDescent="0.55000000000000004">
      <c r="A5419" s="5"/>
    </row>
    <row r="5420" spans="1:1" x14ac:dyDescent="0.55000000000000004">
      <c r="A5420" s="5"/>
    </row>
    <row r="5421" spans="1:1" x14ac:dyDescent="0.55000000000000004">
      <c r="A5421" s="5"/>
    </row>
    <row r="5422" spans="1:1" x14ac:dyDescent="0.55000000000000004">
      <c r="A5422" s="5"/>
    </row>
    <row r="5423" spans="1:1" x14ac:dyDescent="0.55000000000000004">
      <c r="A5423" s="5"/>
    </row>
    <row r="5424" spans="1:1" x14ac:dyDescent="0.55000000000000004">
      <c r="A5424" s="5"/>
    </row>
    <row r="5425" spans="1:1" x14ac:dyDescent="0.55000000000000004">
      <c r="A5425" s="5"/>
    </row>
    <row r="5426" spans="1:1" x14ac:dyDescent="0.55000000000000004">
      <c r="A5426" s="5"/>
    </row>
    <row r="5427" spans="1:1" x14ac:dyDescent="0.55000000000000004">
      <c r="A5427" s="5"/>
    </row>
    <row r="5428" spans="1:1" x14ac:dyDescent="0.55000000000000004">
      <c r="A5428" s="5"/>
    </row>
    <row r="5429" spans="1:1" x14ac:dyDescent="0.55000000000000004">
      <c r="A5429" s="5"/>
    </row>
    <row r="5430" spans="1:1" x14ac:dyDescent="0.55000000000000004">
      <c r="A5430" s="5"/>
    </row>
    <row r="5431" spans="1:1" x14ac:dyDescent="0.55000000000000004">
      <c r="A5431" s="5"/>
    </row>
    <row r="5432" spans="1:1" x14ac:dyDescent="0.55000000000000004">
      <c r="A5432" s="5"/>
    </row>
    <row r="5433" spans="1:1" x14ac:dyDescent="0.55000000000000004">
      <c r="A5433" s="5"/>
    </row>
    <row r="5434" spans="1:1" x14ac:dyDescent="0.55000000000000004">
      <c r="A5434" s="5"/>
    </row>
    <row r="5435" spans="1:1" x14ac:dyDescent="0.55000000000000004">
      <c r="A5435" s="5"/>
    </row>
    <row r="5436" spans="1:1" x14ac:dyDescent="0.55000000000000004">
      <c r="A5436" s="5"/>
    </row>
    <row r="5437" spans="1:1" x14ac:dyDescent="0.55000000000000004">
      <c r="A5437" s="5"/>
    </row>
    <row r="5438" spans="1:1" x14ac:dyDescent="0.55000000000000004">
      <c r="A5438" s="5"/>
    </row>
    <row r="5439" spans="1:1" x14ac:dyDescent="0.55000000000000004">
      <c r="A5439" s="5"/>
    </row>
    <row r="5440" spans="1:1" x14ac:dyDescent="0.55000000000000004">
      <c r="A5440" s="5"/>
    </row>
    <row r="5441" spans="1:1" x14ac:dyDescent="0.55000000000000004">
      <c r="A5441" s="5"/>
    </row>
    <row r="5442" spans="1:1" x14ac:dyDescent="0.55000000000000004">
      <c r="A5442" s="5"/>
    </row>
    <row r="5443" spans="1:1" x14ac:dyDescent="0.55000000000000004">
      <c r="A5443" s="5"/>
    </row>
    <row r="5444" spans="1:1" x14ac:dyDescent="0.55000000000000004">
      <c r="A5444" s="5"/>
    </row>
    <row r="5445" spans="1:1" x14ac:dyDescent="0.55000000000000004">
      <c r="A5445" s="5"/>
    </row>
    <row r="5446" spans="1:1" x14ac:dyDescent="0.55000000000000004">
      <c r="A5446" s="5"/>
    </row>
    <row r="5447" spans="1:1" x14ac:dyDescent="0.55000000000000004">
      <c r="A5447" s="5"/>
    </row>
    <row r="5448" spans="1:1" x14ac:dyDescent="0.55000000000000004">
      <c r="A5448" s="5"/>
    </row>
    <row r="5449" spans="1:1" x14ac:dyDescent="0.55000000000000004">
      <c r="A5449" s="5"/>
    </row>
    <row r="5450" spans="1:1" x14ac:dyDescent="0.55000000000000004">
      <c r="A5450" s="5"/>
    </row>
    <row r="5451" spans="1:1" x14ac:dyDescent="0.55000000000000004">
      <c r="A5451" s="5"/>
    </row>
    <row r="5452" spans="1:1" x14ac:dyDescent="0.55000000000000004">
      <c r="A5452" s="5"/>
    </row>
    <row r="5453" spans="1:1" x14ac:dyDescent="0.55000000000000004">
      <c r="A5453" s="5"/>
    </row>
    <row r="5454" spans="1:1" x14ac:dyDescent="0.55000000000000004">
      <c r="A5454" s="5"/>
    </row>
    <row r="5455" spans="1:1" x14ac:dyDescent="0.55000000000000004">
      <c r="A5455" s="5"/>
    </row>
    <row r="5456" spans="1:1" x14ac:dyDescent="0.55000000000000004">
      <c r="A5456" s="5"/>
    </row>
    <row r="5457" spans="1:1" x14ac:dyDescent="0.55000000000000004">
      <c r="A5457" s="5"/>
    </row>
    <row r="5458" spans="1:1" x14ac:dyDescent="0.55000000000000004">
      <c r="A5458" s="5"/>
    </row>
    <row r="5459" spans="1:1" x14ac:dyDescent="0.55000000000000004">
      <c r="A5459" s="5"/>
    </row>
    <row r="5460" spans="1:1" x14ac:dyDescent="0.55000000000000004">
      <c r="A5460" s="5"/>
    </row>
    <row r="5461" spans="1:1" x14ac:dyDescent="0.55000000000000004">
      <c r="A5461" s="5"/>
    </row>
    <row r="5462" spans="1:1" x14ac:dyDescent="0.55000000000000004">
      <c r="A5462" s="5"/>
    </row>
    <row r="5463" spans="1:1" x14ac:dyDescent="0.55000000000000004">
      <c r="A5463" s="5"/>
    </row>
    <row r="5464" spans="1:1" x14ac:dyDescent="0.55000000000000004">
      <c r="A5464" s="5"/>
    </row>
    <row r="5465" spans="1:1" x14ac:dyDescent="0.55000000000000004">
      <c r="A5465" s="5"/>
    </row>
    <row r="5466" spans="1:1" x14ac:dyDescent="0.55000000000000004">
      <c r="A5466" s="5"/>
    </row>
    <row r="5467" spans="1:1" x14ac:dyDescent="0.55000000000000004">
      <c r="A5467" s="5"/>
    </row>
    <row r="5468" spans="1:1" x14ac:dyDescent="0.55000000000000004">
      <c r="A5468" s="5"/>
    </row>
    <row r="5469" spans="1:1" x14ac:dyDescent="0.55000000000000004">
      <c r="A5469" s="5"/>
    </row>
    <row r="5470" spans="1:1" x14ac:dyDescent="0.55000000000000004">
      <c r="A5470" s="5"/>
    </row>
    <row r="5471" spans="1:1" x14ac:dyDescent="0.55000000000000004">
      <c r="A5471" s="5"/>
    </row>
    <row r="5472" spans="1:1" x14ac:dyDescent="0.55000000000000004">
      <c r="A5472" s="5"/>
    </row>
    <row r="5473" spans="1:1" x14ac:dyDescent="0.55000000000000004">
      <c r="A5473" s="5"/>
    </row>
    <row r="5474" spans="1:1" x14ac:dyDescent="0.55000000000000004">
      <c r="A5474" s="5"/>
    </row>
    <row r="5475" spans="1:1" x14ac:dyDescent="0.55000000000000004">
      <c r="A5475" s="5"/>
    </row>
    <row r="5476" spans="1:1" x14ac:dyDescent="0.55000000000000004">
      <c r="A5476" s="5"/>
    </row>
    <row r="5477" spans="1:1" x14ac:dyDescent="0.55000000000000004">
      <c r="A5477" s="5"/>
    </row>
    <row r="5478" spans="1:1" x14ac:dyDescent="0.55000000000000004">
      <c r="A5478" s="5"/>
    </row>
    <row r="5479" spans="1:1" x14ac:dyDescent="0.55000000000000004">
      <c r="A5479" s="5"/>
    </row>
    <row r="5480" spans="1:1" x14ac:dyDescent="0.55000000000000004">
      <c r="A5480" s="5"/>
    </row>
    <row r="5481" spans="1:1" x14ac:dyDescent="0.55000000000000004">
      <c r="A5481" s="5"/>
    </row>
    <row r="5482" spans="1:1" x14ac:dyDescent="0.55000000000000004">
      <c r="A5482" s="5"/>
    </row>
    <row r="5483" spans="1:1" x14ac:dyDescent="0.55000000000000004">
      <c r="A5483" s="5"/>
    </row>
    <row r="5484" spans="1:1" x14ac:dyDescent="0.55000000000000004">
      <c r="A5484" s="5"/>
    </row>
    <row r="5485" spans="1:1" x14ac:dyDescent="0.55000000000000004">
      <c r="A5485" s="5"/>
    </row>
    <row r="5486" spans="1:1" x14ac:dyDescent="0.55000000000000004">
      <c r="A5486" s="5"/>
    </row>
    <row r="5487" spans="1:1" x14ac:dyDescent="0.55000000000000004">
      <c r="A5487" s="5"/>
    </row>
    <row r="5488" spans="1:1" x14ac:dyDescent="0.55000000000000004">
      <c r="A5488" s="5"/>
    </row>
    <row r="5489" spans="1:1" x14ac:dyDescent="0.55000000000000004">
      <c r="A5489" s="5"/>
    </row>
    <row r="5490" spans="1:1" x14ac:dyDescent="0.55000000000000004">
      <c r="A5490" s="5"/>
    </row>
    <row r="5491" spans="1:1" x14ac:dyDescent="0.55000000000000004">
      <c r="A5491" s="5"/>
    </row>
    <row r="5492" spans="1:1" x14ac:dyDescent="0.55000000000000004">
      <c r="A5492" s="5"/>
    </row>
    <row r="5493" spans="1:1" x14ac:dyDescent="0.55000000000000004">
      <c r="A5493" s="5"/>
    </row>
    <row r="5494" spans="1:1" x14ac:dyDescent="0.55000000000000004">
      <c r="A5494" s="5"/>
    </row>
    <row r="5495" spans="1:1" x14ac:dyDescent="0.55000000000000004">
      <c r="A5495" s="5"/>
    </row>
    <row r="5496" spans="1:1" x14ac:dyDescent="0.55000000000000004">
      <c r="A5496" s="5"/>
    </row>
    <row r="5497" spans="1:1" x14ac:dyDescent="0.55000000000000004">
      <c r="A5497" s="5"/>
    </row>
    <row r="5498" spans="1:1" x14ac:dyDescent="0.55000000000000004">
      <c r="A5498" s="5"/>
    </row>
    <row r="5499" spans="1:1" x14ac:dyDescent="0.55000000000000004">
      <c r="A5499" s="5"/>
    </row>
    <row r="5500" spans="1:1" x14ac:dyDescent="0.55000000000000004">
      <c r="A5500" s="5"/>
    </row>
    <row r="5501" spans="1:1" x14ac:dyDescent="0.55000000000000004">
      <c r="A5501" s="5"/>
    </row>
    <row r="5502" spans="1:1" x14ac:dyDescent="0.55000000000000004">
      <c r="A5502" s="5"/>
    </row>
    <row r="5503" spans="1:1" x14ac:dyDescent="0.55000000000000004">
      <c r="A5503" s="5"/>
    </row>
    <row r="5504" spans="1:1" x14ac:dyDescent="0.55000000000000004">
      <c r="A5504" s="5"/>
    </row>
    <row r="5505" spans="1:1" x14ac:dyDescent="0.55000000000000004">
      <c r="A5505" s="5"/>
    </row>
    <row r="5506" spans="1:1" x14ac:dyDescent="0.55000000000000004">
      <c r="A5506" s="5"/>
    </row>
    <row r="5507" spans="1:1" x14ac:dyDescent="0.55000000000000004">
      <c r="A5507" s="5"/>
    </row>
    <row r="5508" spans="1:1" x14ac:dyDescent="0.55000000000000004">
      <c r="A5508" s="5"/>
    </row>
    <row r="5509" spans="1:1" x14ac:dyDescent="0.55000000000000004">
      <c r="A5509" s="5"/>
    </row>
    <row r="5510" spans="1:1" x14ac:dyDescent="0.55000000000000004">
      <c r="A5510" s="5"/>
    </row>
    <row r="5511" spans="1:1" x14ac:dyDescent="0.55000000000000004">
      <c r="A5511" s="5"/>
    </row>
    <row r="5512" spans="1:1" x14ac:dyDescent="0.55000000000000004">
      <c r="A5512" s="5"/>
    </row>
    <row r="5513" spans="1:1" x14ac:dyDescent="0.55000000000000004">
      <c r="A5513" s="5"/>
    </row>
    <row r="5514" spans="1:1" x14ac:dyDescent="0.55000000000000004">
      <c r="A5514" s="5"/>
    </row>
    <row r="5515" spans="1:1" x14ac:dyDescent="0.55000000000000004">
      <c r="A5515" s="5"/>
    </row>
    <row r="5516" spans="1:1" x14ac:dyDescent="0.55000000000000004">
      <c r="A5516" s="5"/>
    </row>
    <row r="5517" spans="1:1" x14ac:dyDescent="0.55000000000000004">
      <c r="A5517" s="5"/>
    </row>
    <row r="5518" spans="1:1" x14ac:dyDescent="0.55000000000000004">
      <c r="A5518" s="5"/>
    </row>
    <row r="5519" spans="1:1" x14ac:dyDescent="0.55000000000000004">
      <c r="A5519" s="5"/>
    </row>
    <row r="5520" spans="1:1" x14ac:dyDescent="0.55000000000000004">
      <c r="A5520" s="5"/>
    </row>
    <row r="5521" spans="1:1" x14ac:dyDescent="0.55000000000000004">
      <c r="A5521" s="5"/>
    </row>
    <row r="5522" spans="1:1" x14ac:dyDescent="0.55000000000000004">
      <c r="A5522" s="5"/>
    </row>
    <row r="5523" spans="1:1" x14ac:dyDescent="0.55000000000000004">
      <c r="A5523" s="5"/>
    </row>
    <row r="5524" spans="1:1" x14ac:dyDescent="0.55000000000000004">
      <c r="A5524" s="5"/>
    </row>
    <row r="5525" spans="1:1" x14ac:dyDescent="0.55000000000000004">
      <c r="A5525" s="5"/>
    </row>
    <row r="5526" spans="1:1" x14ac:dyDescent="0.55000000000000004">
      <c r="A5526" s="5"/>
    </row>
    <row r="5527" spans="1:1" x14ac:dyDescent="0.55000000000000004">
      <c r="A5527" s="5"/>
    </row>
    <row r="5528" spans="1:1" x14ac:dyDescent="0.55000000000000004">
      <c r="A5528" s="5"/>
    </row>
    <row r="5529" spans="1:1" x14ac:dyDescent="0.55000000000000004">
      <c r="A5529" s="5"/>
    </row>
    <row r="5530" spans="1:1" x14ac:dyDescent="0.55000000000000004">
      <c r="A5530" s="5"/>
    </row>
    <row r="5531" spans="1:1" x14ac:dyDescent="0.55000000000000004">
      <c r="A5531" s="5"/>
    </row>
    <row r="5532" spans="1:1" x14ac:dyDescent="0.55000000000000004">
      <c r="A5532" s="5"/>
    </row>
    <row r="5533" spans="1:1" x14ac:dyDescent="0.55000000000000004">
      <c r="A5533" s="5"/>
    </row>
    <row r="5534" spans="1:1" x14ac:dyDescent="0.55000000000000004">
      <c r="A5534" s="5"/>
    </row>
    <row r="5535" spans="1:1" x14ac:dyDescent="0.55000000000000004">
      <c r="A5535" s="5"/>
    </row>
    <row r="5536" spans="1:1" x14ac:dyDescent="0.55000000000000004">
      <c r="A5536" s="5"/>
    </row>
    <row r="5537" spans="1:1" x14ac:dyDescent="0.55000000000000004">
      <c r="A5537" s="5"/>
    </row>
    <row r="5538" spans="1:1" x14ac:dyDescent="0.55000000000000004">
      <c r="A5538" s="5"/>
    </row>
    <row r="5539" spans="1:1" x14ac:dyDescent="0.55000000000000004">
      <c r="A5539" s="5"/>
    </row>
    <row r="5540" spans="1:1" x14ac:dyDescent="0.55000000000000004">
      <c r="A5540" s="5"/>
    </row>
    <row r="5541" spans="1:1" x14ac:dyDescent="0.55000000000000004">
      <c r="A5541" s="5"/>
    </row>
    <row r="5542" spans="1:1" x14ac:dyDescent="0.55000000000000004">
      <c r="A5542" s="5"/>
    </row>
    <row r="5543" spans="1:1" x14ac:dyDescent="0.55000000000000004">
      <c r="A5543" s="5"/>
    </row>
    <row r="5544" spans="1:1" x14ac:dyDescent="0.55000000000000004">
      <c r="A5544" s="5"/>
    </row>
    <row r="5545" spans="1:1" x14ac:dyDescent="0.55000000000000004">
      <c r="A5545" s="5"/>
    </row>
    <row r="5546" spans="1:1" x14ac:dyDescent="0.55000000000000004">
      <c r="A5546" s="5"/>
    </row>
    <row r="5547" spans="1:1" x14ac:dyDescent="0.55000000000000004">
      <c r="A5547" s="5"/>
    </row>
    <row r="5548" spans="1:1" x14ac:dyDescent="0.55000000000000004">
      <c r="A5548" s="5"/>
    </row>
    <row r="5549" spans="1:1" x14ac:dyDescent="0.55000000000000004">
      <c r="A5549" s="5"/>
    </row>
    <row r="5550" spans="1:1" x14ac:dyDescent="0.55000000000000004">
      <c r="A5550" s="5"/>
    </row>
    <row r="5551" spans="1:1" x14ac:dyDescent="0.55000000000000004">
      <c r="A5551" s="5"/>
    </row>
    <row r="5552" spans="1:1" x14ac:dyDescent="0.55000000000000004">
      <c r="A5552" s="5"/>
    </row>
    <row r="5553" spans="1:1" x14ac:dyDescent="0.55000000000000004">
      <c r="A5553" s="5"/>
    </row>
    <row r="5554" spans="1:1" x14ac:dyDescent="0.55000000000000004">
      <c r="A5554" s="5"/>
    </row>
    <row r="5555" spans="1:1" x14ac:dyDescent="0.55000000000000004">
      <c r="A5555" s="5"/>
    </row>
    <row r="5556" spans="1:1" x14ac:dyDescent="0.55000000000000004">
      <c r="A5556" s="5"/>
    </row>
    <row r="5557" spans="1:1" x14ac:dyDescent="0.55000000000000004">
      <c r="A5557" s="5"/>
    </row>
    <row r="5558" spans="1:1" x14ac:dyDescent="0.55000000000000004">
      <c r="A5558" s="5"/>
    </row>
    <row r="5559" spans="1:1" x14ac:dyDescent="0.55000000000000004">
      <c r="A5559" s="5"/>
    </row>
    <row r="5560" spans="1:1" x14ac:dyDescent="0.55000000000000004">
      <c r="A5560" s="5"/>
    </row>
    <row r="5561" spans="1:1" x14ac:dyDescent="0.55000000000000004">
      <c r="A5561" s="5"/>
    </row>
    <row r="5562" spans="1:1" x14ac:dyDescent="0.55000000000000004">
      <c r="A5562" s="5"/>
    </row>
    <row r="5563" spans="1:1" x14ac:dyDescent="0.55000000000000004">
      <c r="A5563" s="5"/>
    </row>
    <row r="5564" spans="1:1" x14ac:dyDescent="0.55000000000000004">
      <c r="A5564" s="5"/>
    </row>
    <row r="5565" spans="1:1" x14ac:dyDescent="0.55000000000000004">
      <c r="A5565" s="5"/>
    </row>
    <row r="5566" spans="1:1" x14ac:dyDescent="0.55000000000000004">
      <c r="A5566" s="5"/>
    </row>
    <row r="5567" spans="1:1" x14ac:dyDescent="0.55000000000000004">
      <c r="A5567" s="5"/>
    </row>
    <row r="5568" spans="1:1" x14ac:dyDescent="0.55000000000000004">
      <c r="A5568" s="5"/>
    </row>
    <row r="5569" spans="1:1" x14ac:dyDescent="0.55000000000000004">
      <c r="A5569" s="5"/>
    </row>
    <row r="5570" spans="1:1" x14ac:dyDescent="0.55000000000000004">
      <c r="A5570" s="5"/>
    </row>
    <row r="5571" spans="1:1" x14ac:dyDescent="0.55000000000000004">
      <c r="A5571" s="5"/>
    </row>
    <row r="5572" spans="1:1" x14ac:dyDescent="0.55000000000000004">
      <c r="A5572" s="5"/>
    </row>
    <row r="5573" spans="1:1" x14ac:dyDescent="0.55000000000000004">
      <c r="A5573" s="5"/>
    </row>
    <row r="5574" spans="1:1" x14ac:dyDescent="0.55000000000000004">
      <c r="A5574" s="5"/>
    </row>
    <row r="5575" spans="1:1" x14ac:dyDescent="0.55000000000000004">
      <c r="A5575" s="5"/>
    </row>
    <row r="5576" spans="1:1" x14ac:dyDescent="0.55000000000000004">
      <c r="A5576" s="5"/>
    </row>
    <row r="5577" spans="1:1" x14ac:dyDescent="0.55000000000000004">
      <c r="A5577" s="5"/>
    </row>
    <row r="5578" spans="1:1" x14ac:dyDescent="0.55000000000000004">
      <c r="A5578" s="5"/>
    </row>
    <row r="5579" spans="1:1" x14ac:dyDescent="0.55000000000000004">
      <c r="A5579" s="5"/>
    </row>
    <row r="5580" spans="1:1" x14ac:dyDescent="0.55000000000000004">
      <c r="A5580" s="5"/>
    </row>
    <row r="5581" spans="1:1" x14ac:dyDescent="0.55000000000000004">
      <c r="A5581" s="5"/>
    </row>
    <row r="5582" spans="1:1" x14ac:dyDescent="0.55000000000000004">
      <c r="A5582" s="5"/>
    </row>
    <row r="5583" spans="1:1" x14ac:dyDescent="0.55000000000000004">
      <c r="A5583" s="5"/>
    </row>
    <row r="5584" spans="1:1" x14ac:dyDescent="0.55000000000000004">
      <c r="A5584" s="5"/>
    </row>
    <row r="5585" spans="1:1" x14ac:dyDescent="0.55000000000000004">
      <c r="A5585" s="5"/>
    </row>
    <row r="5586" spans="1:1" x14ac:dyDescent="0.55000000000000004">
      <c r="A5586" s="5"/>
    </row>
    <row r="5587" spans="1:1" x14ac:dyDescent="0.55000000000000004">
      <c r="A5587" s="5"/>
    </row>
    <row r="5588" spans="1:1" x14ac:dyDescent="0.55000000000000004">
      <c r="A5588" s="5"/>
    </row>
    <row r="5589" spans="1:1" x14ac:dyDescent="0.55000000000000004">
      <c r="A5589" s="5"/>
    </row>
    <row r="5590" spans="1:1" x14ac:dyDescent="0.55000000000000004">
      <c r="A5590" s="5"/>
    </row>
    <row r="5591" spans="1:1" x14ac:dyDescent="0.55000000000000004">
      <c r="A5591" s="5"/>
    </row>
    <row r="5592" spans="1:1" x14ac:dyDescent="0.55000000000000004">
      <c r="A5592" s="5"/>
    </row>
    <row r="5593" spans="1:1" x14ac:dyDescent="0.55000000000000004">
      <c r="A5593" s="5"/>
    </row>
    <row r="5594" spans="1:1" x14ac:dyDescent="0.55000000000000004">
      <c r="A5594" s="5"/>
    </row>
    <row r="5595" spans="1:1" x14ac:dyDescent="0.55000000000000004">
      <c r="A5595" s="5"/>
    </row>
    <row r="5596" spans="1:1" x14ac:dyDescent="0.55000000000000004">
      <c r="A5596" s="5"/>
    </row>
    <row r="5597" spans="1:1" x14ac:dyDescent="0.55000000000000004">
      <c r="A5597" s="5"/>
    </row>
    <row r="5598" spans="1:1" x14ac:dyDescent="0.55000000000000004">
      <c r="A5598" s="5"/>
    </row>
    <row r="5599" spans="1:1" x14ac:dyDescent="0.55000000000000004">
      <c r="A5599" s="5"/>
    </row>
    <row r="5600" spans="1:1" x14ac:dyDescent="0.55000000000000004">
      <c r="A5600" s="5"/>
    </row>
    <row r="5601" spans="1:1" x14ac:dyDescent="0.55000000000000004">
      <c r="A5601" s="5"/>
    </row>
    <row r="5602" spans="1:1" x14ac:dyDescent="0.55000000000000004">
      <c r="A5602" s="5"/>
    </row>
    <row r="5603" spans="1:1" x14ac:dyDescent="0.55000000000000004">
      <c r="A5603" s="5"/>
    </row>
    <row r="5604" spans="1:1" x14ac:dyDescent="0.55000000000000004">
      <c r="A5604" s="5"/>
    </row>
    <row r="5605" spans="1:1" x14ac:dyDescent="0.55000000000000004">
      <c r="A5605" s="5"/>
    </row>
    <row r="5606" spans="1:1" x14ac:dyDescent="0.55000000000000004">
      <c r="A5606" s="5"/>
    </row>
    <row r="5607" spans="1:1" x14ac:dyDescent="0.55000000000000004">
      <c r="A5607" s="5"/>
    </row>
    <row r="5608" spans="1:1" x14ac:dyDescent="0.55000000000000004">
      <c r="A5608" s="5"/>
    </row>
    <row r="5609" spans="1:1" x14ac:dyDescent="0.55000000000000004">
      <c r="A5609" s="5"/>
    </row>
    <row r="5610" spans="1:1" x14ac:dyDescent="0.55000000000000004">
      <c r="A5610" s="5"/>
    </row>
    <row r="5611" spans="1:1" x14ac:dyDescent="0.55000000000000004">
      <c r="A5611" s="5"/>
    </row>
    <row r="5612" spans="1:1" x14ac:dyDescent="0.55000000000000004">
      <c r="A5612" s="5"/>
    </row>
    <row r="5613" spans="1:1" x14ac:dyDescent="0.55000000000000004">
      <c r="A5613" s="5"/>
    </row>
    <row r="5614" spans="1:1" x14ac:dyDescent="0.55000000000000004">
      <c r="A5614" s="5"/>
    </row>
    <row r="5615" spans="1:1" x14ac:dyDescent="0.55000000000000004">
      <c r="A5615" s="5"/>
    </row>
    <row r="5616" spans="1:1" x14ac:dyDescent="0.55000000000000004">
      <c r="A5616" s="5"/>
    </row>
    <row r="5617" spans="1:1" x14ac:dyDescent="0.55000000000000004">
      <c r="A5617" s="5"/>
    </row>
    <row r="5618" spans="1:1" x14ac:dyDescent="0.55000000000000004">
      <c r="A5618" s="5"/>
    </row>
    <row r="5619" spans="1:1" x14ac:dyDescent="0.55000000000000004">
      <c r="A5619" s="5"/>
    </row>
    <row r="5620" spans="1:1" x14ac:dyDescent="0.55000000000000004">
      <c r="A5620" s="5"/>
    </row>
    <row r="5621" spans="1:1" x14ac:dyDescent="0.55000000000000004">
      <c r="A5621" s="5"/>
    </row>
    <row r="5622" spans="1:1" x14ac:dyDescent="0.55000000000000004">
      <c r="A5622" s="5"/>
    </row>
    <row r="5623" spans="1:1" x14ac:dyDescent="0.55000000000000004">
      <c r="A5623" s="5"/>
    </row>
    <row r="5624" spans="1:1" x14ac:dyDescent="0.55000000000000004">
      <c r="A5624" s="5"/>
    </row>
    <row r="5625" spans="1:1" x14ac:dyDescent="0.55000000000000004">
      <c r="A5625" s="5"/>
    </row>
    <row r="5626" spans="1:1" x14ac:dyDescent="0.55000000000000004">
      <c r="A5626" s="5"/>
    </row>
    <row r="5627" spans="1:1" x14ac:dyDescent="0.55000000000000004">
      <c r="A5627" s="5"/>
    </row>
    <row r="5628" spans="1:1" x14ac:dyDescent="0.55000000000000004">
      <c r="A5628" s="5"/>
    </row>
    <row r="5629" spans="1:1" x14ac:dyDescent="0.55000000000000004">
      <c r="A5629" s="5"/>
    </row>
    <row r="5630" spans="1:1" x14ac:dyDescent="0.55000000000000004">
      <c r="A5630" s="5"/>
    </row>
    <row r="5631" spans="1:1" x14ac:dyDescent="0.55000000000000004">
      <c r="A5631" s="5"/>
    </row>
    <row r="5632" spans="1:1" x14ac:dyDescent="0.55000000000000004">
      <c r="A5632" s="5"/>
    </row>
    <row r="5633" spans="1:1" x14ac:dyDescent="0.55000000000000004">
      <c r="A5633" s="5"/>
    </row>
    <row r="5634" spans="1:1" x14ac:dyDescent="0.55000000000000004">
      <c r="A5634" s="5"/>
    </row>
    <row r="5635" spans="1:1" x14ac:dyDescent="0.55000000000000004">
      <c r="A5635" s="5"/>
    </row>
    <row r="5636" spans="1:1" x14ac:dyDescent="0.55000000000000004">
      <c r="A5636" s="5"/>
    </row>
    <row r="5637" spans="1:1" x14ac:dyDescent="0.55000000000000004">
      <c r="A5637" s="5"/>
    </row>
    <row r="5638" spans="1:1" x14ac:dyDescent="0.55000000000000004">
      <c r="A5638" s="5"/>
    </row>
    <row r="5639" spans="1:1" x14ac:dyDescent="0.55000000000000004">
      <c r="A5639" s="5"/>
    </row>
    <row r="5640" spans="1:1" x14ac:dyDescent="0.55000000000000004">
      <c r="A5640" s="5"/>
    </row>
    <row r="5641" spans="1:1" x14ac:dyDescent="0.55000000000000004">
      <c r="A5641" s="5"/>
    </row>
    <row r="5642" spans="1:1" x14ac:dyDescent="0.55000000000000004">
      <c r="A5642" s="5"/>
    </row>
    <row r="5643" spans="1:1" x14ac:dyDescent="0.55000000000000004">
      <c r="A5643" s="5"/>
    </row>
    <row r="5644" spans="1:1" x14ac:dyDescent="0.55000000000000004">
      <c r="A5644" s="5"/>
    </row>
    <row r="5645" spans="1:1" x14ac:dyDescent="0.55000000000000004">
      <c r="A5645" s="5"/>
    </row>
    <row r="5646" spans="1:1" x14ac:dyDescent="0.55000000000000004">
      <c r="A5646" s="5"/>
    </row>
    <row r="5647" spans="1:1" x14ac:dyDescent="0.55000000000000004">
      <c r="A5647" s="5"/>
    </row>
    <row r="5648" spans="1:1" x14ac:dyDescent="0.55000000000000004">
      <c r="A5648" s="5"/>
    </row>
    <row r="5649" spans="1:1" x14ac:dyDescent="0.55000000000000004">
      <c r="A5649" s="5"/>
    </row>
    <row r="5650" spans="1:1" x14ac:dyDescent="0.55000000000000004">
      <c r="A5650" s="5"/>
    </row>
    <row r="5651" spans="1:1" x14ac:dyDescent="0.55000000000000004">
      <c r="A5651" s="5"/>
    </row>
    <row r="5652" spans="1:1" x14ac:dyDescent="0.55000000000000004">
      <c r="A5652" s="5"/>
    </row>
    <row r="5653" spans="1:1" x14ac:dyDescent="0.55000000000000004">
      <c r="A5653" s="5"/>
    </row>
    <row r="5654" spans="1:1" x14ac:dyDescent="0.55000000000000004">
      <c r="A5654" s="5"/>
    </row>
    <row r="5655" spans="1:1" x14ac:dyDescent="0.55000000000000004">
      <c r="A5655" s="5"/>
    </row>
    <row r="5656" spans="1:1" x14ac:dyDescent="0.55000000000000004">
      <c r="A5656" s="5"/>
    </row>
    <row r="5657" spans="1:1" x14ac:dyDescent="0.55000000000000004">
      <c r="A5657" s="5"/>
    </row>
    <row r="5658" spans="1:1" x14ac:dyDescent="0.55000000000000004">
      <c r="A5658" s="5"/>
    </row>
    <row r="5659" spans="1:1" x14ac:dyDescent="0.55000000000000004">
      <c r="A5659" s="5"/>
    </row>
    <row r="5660" spans="1:1" x14ac:dyDescent="0.55000000000000004">
      <c r="A5660" s="5"/>
    </row>
    <row r="5661" spans="1:1" x14ac:dyDescent="0.55000000000000004">
      <c r="A5661" s="5"/>
    </row>
    <row r="5662" spans="1:1" x14ac:dyDescent="0.55000000000000004">
      <c r="A5662" s="5"/>
    </row>
    <row r="5663" spans="1:1" x14ac:dyDescent="0.55000000000000004">
      <c r="A5663" s="5"/>
    </row>
    <row r="5664" spans="1:1" x14ac:dyDescent="0.55000000000000004">
      <c r="A5664" s="5"/>
    </row>
    <row r="5665" spans="1:1" x14ac:dyDescent="0.55000000000000004">
      <c r="A5665" s="5"/>
    </row>
    <row r="5666" spans="1:1" x14ac:dyDescent="0.55000000000000004">
      <c r="A5666" s="5"/>
    </row>
    <row r="5667" spans="1:1" x14ac:dyDescent="0.55000000000000004">
      <c r="A5667" s="5"/>
    </row>
    <row r="5668" spans="1:1" x14ac:dyDescent="0.55000000000000004">
      <c r="A5668" s="5"/>
    </row>
    <row r="5669" spans="1:1" x14ac:dyDescent="0.55000000000000004">
      <c r="A5669" s="5"/>
    </row>
    <row r="5670" spans="1:1" x14ac:dyDescent="0.55000000000000004">
      <c r="A5670" s="5"/>
    </row>
    <row r="5671" spans="1:1" x14ac:dyDescent="0.55000000000000004">
      <c r="A5671" s="5"/>
    </row>
    <row r="5672" spans="1:1" x14ac:dyDescent="0.55000000000000004">
      <c r="A5672" s="5"/>
    </row>
    <row r="5673" spans="1:1" x14ac:dyDescent="0.55000000000000004">
      <c r="A5673" s="5"/>
    </row>
    <row r="5674" spans="1:1" x14ac:dyDescent="0.55000000000000004">
      <c r="A5674" s="5"/>
    </row>
    <row r="5675" spans="1:1" x14ac:dyDescent="0.55000000000000004">
      <c r="A5675" s="5"/>
    </row>
    <row r="5676" spans="1:1" x14ac:dyDescent="0.55000000000000004">
      <c r="A5676" s="5"/>
    </row>
    <row r="5677" spans="1:1" x14ac:dyDescent="0.55000000000000004">
      <c r="A5677" s="5"/>
    </row>
    <row r="5678" spans="1:1" x14ac:dyDescent="0.55000000000000004">
      <c r="A5678" s="5"/>
    </row>
    <row r="5679" spans="1:1" x14ac:dyDescent="0.55000000000000004">
      <c r="A5679" s="5"/>
    </row>
    <row r="5680" spans="1:1" x14ac:dyDescent="0.55000000000000004">
      <c r="A5680" s="5"/>
    </row>
    <row r="5681" spans="1:1" x14ac:dyDescent="0.55000000000000004">
      <c r="A5681" s="5"/>
    </row>
    <row r="5682" spans="1:1" x14ac:dyDescent="0.55000000000000004">
      <c r="A5682" s="5"/>
    </row>
    <row r="5683" spans="1:1" x14ac:dyDescent="0.55000000000000004">
      <c r="A5683" s="5"/>
    </row>
    <row r="5684" spans="1:1" x14ac:dyDescent="0.55000000000000004">
      <c r="A5684" s="5"/>
    </row>
    <row r="5685" spans="1:1" x14ac:dyDescent="0.55000000000000004">
      <c r="A5685" s="5"/>
    </row>
    <row r="5686" spans="1:1" x14ac:dyDescent="0.55000000000000004">
      <c r="A5686" s="5"/>
    </row>
    <row r="5687" spans="1:1" x14ac:dyDescent="0.55000000000000004">
      <c r="A5687" s="5"/>
    </row>
    <row r="5688" spans="1:1" x14ac:dyDescent="0.55000000000000004">
      <c r="A5688" s="5"/>
    </row>
    <row r="5689" spans="1:1" x14ac:dyDescent="0.55000000000000004">
      <c r="A5689" s="5"/>
    </row>
    <row r="5690" spans="1:1" x14ac:dyDescent="0.55000000000000004">
      <c r="A5690" s="5"/>
    </row>
    <row r="5691" spans="1:1" x14ac:dyDescent="0.55000000000000004">
      <c r="A5691" s="5"/>
    </row>
    <row r="5692" spans="1:1" x14ac:dyDescent="0.55000000000000004">
      <c r="A5692" s="5"/>
    </row>
    <row r="5693" spans="1:1" x14ac:dyDescent="0.55000000000000004">
      <c r="A5693" s="5"/>
    </row>
    <row r="5694" spans="1:1" x14ac:dyDescent="0.55000000000000004">
      <c r="A5694" s="5"/>
    </row>
    <row r="5695" spans="1:1" x14ac:dyDescent="0.55000000000000004">
      <c r="A5695" s="5"/>
    </row>
    <row r="5696" spans="1:1" x14ac:dyDescent="0.55000000000000004">
      <c r="A5696" s="5"/>
    </row>
    <row r="5697" spans="1:1" x14ac:dyDescent="0.55000000000000004">
      <c r="A5697" s="5"/>
    </row>
    <row r="5698" spans="1:1" x14ac:dyDescent="0.55000000000000004">
      <c r="A5698" s="5"/>
    </row>
    <row r="5699" spans="1:1" x14ac:dyDescent="0.55000000000000004">
      <c r="A5699" s="5"/>
    </row>
    <row r="5700" spans="1:1" x14ac:dyDescent="0.55000000000000004">
      <c r="A5700" s="5"/>
    </row>
    <row r="5701" spans="1:1" x14ac:dyDescent="0.55000000000000004">
      <c r="A5701" s="5"/>
    </row>
    <row r="5702" spans="1:1" x14ac:dyDescent="0.55000000000000004">
      <c r="A5702" s="5"/>
    </row>
    <row r="5703" spans="1:1" x14ac:dyDescent="0.55000000000000004">
      <c r="A5703" s="5"/>
    </row>
    <row r="5704" spans="1:1" x14ac:dyDescent="0.55000000000000004">
      <c r="A5704" s="5"/>
    </row>
    <row r="5705" spans="1:1" x14ac:dyDescent="0.55000000000000004">
      <c r="A5705" s="5"/>
    </row>
    <row r="5706" spans="1:1" x14ac:dyDescent="0.55000000000000004">
      <c r="A5706" s="5"/>
    </row>
    <row r="5707" spans="1:1" x14ac:dyDescent="0.55000000000000004">
      <c r="A5707" s="5"/>
    </row>
    <row r="5708" spans="1:1" x14ac:dyDescent="0.55000000000000004">
      <c r="A5708" s="5"/>
    </row>
    <row r="5709" spans="1:1" x14ac:dyDescent="0.55000000000000004">
      <c r="A5709" s="5"/>
    </row>
    <row r="5710" spans="1:1" x14ac:dyDescent="0.55000000000000004">
      <c r="A5710" s="5"/>
    </row>
    <row r="5711" spans="1:1" x14ac:dyDescent="0.55000000000000004">
      <c r="A5711" s="5"/>
    </row>
    <row r="5712" spans="1:1" x14ac:dyDescent="0.55000000000000004">
      <c r="A5712" s="5"/>
    </row>
    <row r="5713" spans="1:1" x14ac:dyDescent="0.55000000000000004">
      <c r="A5713" s="5"/>
    </row>
    <row r="5714" spans="1:1" x14ac:dyDescent="0.55000000000000004">
      <c r="A5714" s="5"/>
    </row>
    <row r="5715" spans="1:1" x14ac:dyDescent="0.55000000000000004">
      <c r="A5715" s="5"/>
    </row>
    <row r="5716" spans="1:1" x14ac:dyDescent="0.55000000000000004">
      <c r="A5716" s="5"/>
    </row>
    <row r="5717" spans="1:1" x14ac:dyDescent="0.55000000000000004">
      <c r="A5717" s="5"/>
    </row>
    <row r="5718" spans="1:1" x14ac:dyDescent="0.55000000000000004">
      <c r="A5718" s="5"/>
    </row>
    <row r="5719" spans="1:1" x14ac:dyDescent="0.55000000000000004">
      <c r="A5719" s="5"/>
    </row>
    <row r="5720" spans="1:1" x14ac:dyDescent="0.55000000000000004">
      <c r="A5720" s="5"/>
    </row>
    <row r="5721" spans="1:1" x14ac:dyDescent="0.55000000000000004">
      <c r="A5721" s="5"/>
    </row>
    <row r="5722" spans="1:1" x14ac:dyDescent="0.55000000000000004">
      <c r="A5722" s="5"/>
    </row>
    <row r="5723" spans="1:1" x14ac:dyDescent="0.55000000000000004">
      <c r="A5723" s="5"/>
    </row>
    <row r="5724" spans="1:1" x14ac:dyDescent="0.55000000000000004">
      <c r="A5724" s="5"/>
    </row>
    <row r="5725" spans="1:1" x14ac:dyDescent="0.55000000000000004">
      <c r="A5725" s="5"/>
    </row>
    <row r="5726" spans="1:1" x14ac:dyDescent="0.55000000000000004">
      <c r="A5726" s="5"/>
    </row>
    <row r="5727" spans="1:1" x14ac:dyDescent="0.55000000000000004">
      <c r="A5727" s="5"/>
    </row>
    <row r="5728" spans="1:1" x14ac:dyDescent="0.55000000000000004">
      <c r="A5728" s="5"/>
    </row>
    <row r="5729" spans="1:1" x14ac:dyDescent="0.55000000000000004">
      <c r="A5729" s="5"/>
    </row>
    <row r="5730" spans="1:1" x14ac:dyDescent="0.55000000000000004">
      <c r="A5730" s="5"/>
    </row>
    <row r="5731" spans="1:1" x14ac:dyDescent="0.55000000000000004">
      <c r="A5731" s="5"/>
    </row>
    <row r="5732" spans="1:1" x14ac:dyDescent="0.55000000000000004">
      <c r="A5732" s="5"/>
    </row>
    <row r="5733" spans="1:1" x14ac:dyDescent="0.55000000000000004">
      <c r="A5733" s="5"/>
    </row>
    <row r="5734" spans="1:1" x14ac:dyDescent="0.55000000000000004">
      <c r="A5734" s="5"/>
    </row>
    <row r="5735" spans="1:1" x14ac:dyDescent="0.55000000000000004">
      <c r="A5735" s="5"/>
    </row>
    <row r="5736" spans="1:1" x14ac:dyDescent="0.55000000000000004">
      <c r="A5736" s="5"/>
    </row>
    <row r="5737" spans="1:1" x14ac:dyDescent="0.55000000000000004">
      <c r="A5737" s="5"/>
    </row>
    <row r="5738" spans="1:1" x14ac:dyDescent="0.55000000000000004">
      <c r="A5738" s="5"/>
    </row>
    <row r="5739" spans="1:1" x14ac:dyDescent="0.55000000000000004">
      <c r="A5739" s="5"/>
    </row>
    <row r="5740" spans="1:1" x14ac:dyDescent="0.55000000000000004">
      <c r="A5740" s="5"/>
    </row>
    <row r="5741" spans="1:1" x14ac:dyDescent="0.55000000000000004">
      <c r="A5741" s="5"/>
    </row>
    <row r="5742" spans="1:1" x14ac:dyDescent="0.55000000000000004">
      <c r="A5742" s="5"/>
    </row>
    <row r="5743" spans="1:1" x14ac:dyDescent="0.55000000000000004">
      <c r="A5743" s="5"/>
    </row>
    <row r="5744" spans="1:1" x14ac:dyDescent="0.55000000000000004">
      <c r="A5744" s="5"/>
    </row>
    <row r="5745" spans="1:1" x14ac:dyDescent="0.55000000000000004">
      <c r="A5745" s="5"/>
    </row>
    <row r="5746" spans="1:1" x14ac:dyDescent="0.55000000000000004">
      <c r="A5746" s="5"/>
    </row>
    <row r="5747" spans="1:1" x14ac:dyDescent="0.55000000000000004">
      <c r="A5747" s="5"/>
    </row>
    <row r="5748" spans="1:1" x14ac:dyDescent="0.55000000000000004">
      <c r="A5748" s="5"/>
    </row>
    <row r="5749" spans="1:1" x14ac:dyDescent="0.55000000000000004">
      <c r="A5749" s="5"/>
    </row>
    <row r="5750" spans="1:1" x14ac:dyDescent="0.55000000000000004">
      <c r="A5750" s="5"/>
    </row>
    <row r="5751" spans="1:1" x14ac:dyDescent="0.55000000000000004">
      <c r="A5751" s="5"/>
    </row>
    <row r="5752" spans="1:1" x14ac:dyDescent="0.55000000000000004">
      <c r="A5752" s="5"/>
    </row>
    <row r="5753" spans="1:1" x14ac:dyDescent="0.55000000000000004">
      <c r="A5753" s="5"/>
    </row>
    <row r="5754" spans="1:1" x14ac:dyDescent="0.55000000000000004">
      <c r="A5754" s="5"/>
    </row>
    <row r="5755" spans="1:1" x14ac:dyDescent="0.55000000000000004">
      <c r="A5755" s="5"/>
    </row>
    <row r="5756" spans="1:1" x14ac:dyDescent="0.55000000000000004">
      <c r="A5756" s="5"/>
    </row>
    <row r="5757" spans="1:1" x14ac:dyDescent="0.55000000000000004">
      <c r="A5757" s="5"/>
    </row>
    <row r="5758" spans="1:1" x14ac:dyDescent="0.55000000000000004">
      <c r="A5758" s="5"/>
    </row>
    <row r="5759" spans="1:1" x14ac:dyDescent="0.55000000000000004">
      <c r="A5759" s="5"/>
    </row>
    <row r="5760" spans="1:1" x14ac:dyDescent="0.55000000000000004">
      <c r="A5760" s="5"/>
    </row>
    <row r="5761" spans="1:1" x14ac:dyDescent="0.55000000000000004">
      <c r="A5761" s="5"/>
    </row>
    <row r="5762" spans="1:1" x14ac:dyDescent="0.55000000000000004">
      <c r="A5762" s="5"/>
    </row>
    <row r="5763" spans="1:1" x14ac:dyDescent="0.55000000000000004">
      <c r="A5763" s="5"/>
    </row>
    <row r="5764" spans="1:1" x14ac:dyDescent="0.55000000000000004">
      <c r="A5764" s="5"/>
    </row>
    <row r="5765" spans="1:1" x14ac:dyDescent="0.55000000000000004">
      <c r="A5765" s="5"/>
    </row>
    <row r="5766" spans="1:1" x14ac:dyDescent="0.55000000000000004">
      <c r="A5766" s="5"/>
    </row>
    <row r="5767" spans="1:1" x14ac:dyDescent="0.55000000000000004">
      <c r="A5767" s="5"/>
    </row>
    <row r="5768" spans="1:1" x14ac:dyDescent="0.55000000000000004">
      <c r="A5768" s="5"/>
    </row>
    <row r="5769" spans="1:1" x14ac:dyDescent="0.55000000000000004">
      <c r="A5769" s="5"/>
    </row>
    <row r="5770" spans="1:1" x14ac:dyDescent="0.55000000000000004">
      <c r="A5770" s="5"/>
    </row>
    <row r="5771" spans="1:1" x14ac:dyDescent="0.55000000000000004">
      <c r="A5771" s="5"/>
    </row>
    <row r="5772" spans="1:1" x14ac:dyDescent="0.55000000000000004">
      <c r="A5772" s="5"/>
    </row>
    <row r="5773" spans="1:1" x14ac:dyDescent="0.55000000000000004">
      <c r="A5773" s="5"/>
    </row>
    <row r="5774" spans="1:1" x14ac:dyDescent="0.55000000000000004">
      <c r="A5774" s="5"/>
    </row>
    <row r="5775" spans="1:1" x14ac:dyDescent="0.55000000000000004">
      <c r="A5775" s="5"/>
    </row>
    <row r="5776" spans="1:1" x14ac:dyDescent="0.55000000000000004">
      <c r="A5776" s="5"/>
    </row>
    <row r="5777" spans="1:1" x14ac:dyDescent="0.55000000000000004">
      <c r="A5777" s="5"/>
    </row>
    <row r="5778" spans="1:1" x14ac:dyDescent="0.55000000000000004">
      <c r="A5778" s="5"/>
    </row>
    <row r="5779" spans="1:1" x14ac:dyDescent="0.55000000000000004">
      <c r="A5779" s="5"/>
    </row>
    <row r="5780" spans="1:1" x14ac:dyDescent="0.55000000000000004">
      <c r="A5780" s="5"/>
    </row>
    <row r="5781" spans="1:1" x14ac:dyDescent="0.55000000000000004">
      <c r="A5781" s="5"/>
    </row>
    <row r="5782" spans="1:1" x14ac:dyDescent="0.55000000000000004">
      <c r="A5782" s="5"/>
    </row>
    <row r="5783" spans="1:1" x14ac:dyDescent="0.55000000000000004">
      <c r="A5783" s="5"/>
    </row>
    <row r="5784" spans="1:1" x14ac:dyDescent="0.55000000000000004">
      <c r="A5784" s="5"/>
    </row>
    <row r="5785" spans="1:1" x14ac:dyDescent="0.55000000000000004">
      <c r="A5785" s="5"/>
    </row>
    <row r="5786" spans="1:1" x14ac:dyDescent="0.55000000000000004">
      <c r="A5786" s="5"/>
    </row>
    <row r="5787" spans="1:1" x14ac:dyDescent="0.55000000000000004">
      <c r="A5787" s="5"/>
    </row>
    <row r="5788" spans="1:1" x14ac:dyDescent="0.55000000000000004">
      <c r="A5788" s="5"/>
    </row>
    <row r="5789" spans="1:1" x14ac:dyDescent="0.55000000000000004">
      <c r="A5789" s="5"/>
    </row>
    <row r="5790" spans="1:1" x14ac:dyDescent="0.55000000000000004">
      <c r="A5790" s="5"/>
    </row>
    <row r="5791" spans="1:1" x14ac:dyDescent="0.55000000000000004">
      <c r="A5791" s="5"/>
    </row>
    <row r="5792" spans="1:1" x14ac:dyDescent="0.55000000000000004">
      <c r="A5792" s="5"/>
    </row>
    <row r="5793" spans="1:1" x14ac:dyDescent="0.55000000000000004">
      <c r="A5793" s="5"/>
    </row>
    <row r="5794" spans="1:1" x14ac:dyDescent="0.55000000000000004">
      <c r="A5794" s="5"/>
    </row>
    <row r="5795" spans="1:1" x14ac:dyDescent="0.55000000000000004">
      <c r="A5795" s="5"/>
    </row>
    <row r="5796" spans="1:1" x14ac:dyDescent="0.55000000000000004">
      <c r="A5796" s="5"/>
    </row>
    <row r="5797" spans="1:1" x14ac:dyDescent="0.55000000000000004">
      <c r="A5797" s="5"/>
    </row>
    <row r="5798" spans="1:1" x14ac:dyDescent="0.55000000000000004">
      <c r="A5798" s="5"/>
    </row>
    <row r="5799" spans="1:1" x14ac:dyDescent="0.55000000000000004">
      <c r="A5799" s="5"/>
    </row>
    <row r="5800" spans="1:1" x14ac:dyDescent="0.55000000000000004">
      <c r="A5800" s="5"/>
    </row>
    <row r="5801" spans="1:1" x14ac:dyDescent="0.55000000000000004">
      <c r="A5801" s="5"/>
    </row>
    <row r="5802" spans="1:1" x14ac:dyDescent="0.55000000000000004">
      <c r="A5802" s="5"/>
    </row>
    <row r="5803" spans="1:1" x14ac:dyDescent="0.55000000000000004">
      <c r="A5803" s="5"/>
    </row>
    <row r="5804" spans="1:1" x14ac:dyDescent="0.55000000000000004">
      <c r="A5804" s="5"/>
    </row>
    <row r="5805" spans="1:1" x14ac:dyDescent="0.55000000000000004">
      <c r="A5805" s="5"/>
    </row>
    <row r="5806" spans="1:1" x14ac:dyDescent="0.55000000000000004">
      <c r="A5806" s="5"/>
    </row>
    <row r="5807" spans="1:1" x14ac:dyDescent="0.55000000000000004">
      <c r="A5807" s="5"/>
    </row>
    <row r="5808" spans="1:1" x14ac:dyDescent="0.55000000000000004">
      <c r="A5808" s="5"/>
    </row>
    <row r="5809" spans="1:1" x14ac:dyDescent="0.55000000000000004">
      <c r="A5809" s="5"/>
    </row>
    <row r="5810" spans="1:1" x14ac:dyDescent="0.55000000000000004">
      <c r="A5810" s="5"/>
    </row>
    <row r="5811" spans="1:1" x14ac:dyDescent="0.55000000000000004">
      <c r="A5811" s="5"/>
    </row>
    <row r="5812" spans="1:1" x14ac:dyDescent="0.55000000000000004">
      <c r="A5812" s="5"/>
    </row>
    <row r="5813" spans="1:1" x14ac:dyDescent="0.55000000000000004">
      <c r="A5813" s="5"/>
    </row>
    <row r="5814" spans="1:1" x14ac:dyDescent="0.55000000000000004">
      <c r="A5814" s="5"/>
    </row>
    <row r="5815" spans="1:1" x14ac:dyDescent="0.55000000000000004">
      <c r="A5815" s="5"/>
    </row>
    <row r="5816" spans="1:1" x14ac:dyDescent="0.55000000000000004">
      <c r="A5816" s="5"/>
    </row>
    <row r="5817" spans="1:1" x14ac:dyDescent="0.55000000000000004">
      <c r="A5817" s="5"/>
    </row>
    <row r="5818" spans="1:1" x14ac:dyDescent="0.55000000000000004">
      <c r="A5818" s="5"/>
    </row>
    <row r="5819" spans="1:1" x14ac:dyDescent="0.55000000000000004">
      <c r="A5819" s="5"/>
    </row>
    <row r="5820" spans="1:1" x14ac:dyDescent="0.55000000000000004">
      <c r="A5820" s="5"/>
    </row>
    <row r="5821" spans="1:1" x14ac:dyDescent="0.55000000000000004">
      <c r="A5821" s="5"/>
    </row>
    <row r="5822" spans="1:1" x14ac:dyDescent="0.55000000000000004">
      <c r="A5822" s="5"/>
    </row>
    <row r="5823" spans="1:1" x14ac:dyDescent="0.55000000000000004">
      <c r="A5823" s="5"/>
    </row>
    <row r="5824" spans="1:1" x14ac:dyDescent="0.55000000000000004">
      <c r="A5824" s="5"/>
    </row>
    <row r="5825" spans="1:1" x14ac:dyDescent="0.55000000000000004">
      <c r="A5825" s="5"/>
    </row>
    <row r="5826" spans="1:1" x14ac:dyDescent="0.55000000000000004">
      <c r="A5826" s="5"/>
    </row>
    <row r="5827" spans="1:1" x14ac:dyDescent="0.55000000000000004">
      <c r="A5827" s="5"/>
    </row>
    <row r="5828" spans="1:1" x14ac:dyDescent="0.55000000000000004">
      <c r="A5828" s="5"/>
    </row>
    <row r="5829" spans="1:1" x14ac:dyDescent="0.55000000000000004">
      <c r="A5829" s="5"/>
    </row>
    <row r="5830" spans="1:1" x14ac:dyDescent="0.55000000000000004">
      <c r="A5830" s="5"/>
    </row>
    <row r="5831" spans="1:1" x14ac:dyDescent="0.55000000000000004">
      <c r="A5831" s="5"/>
    </row>
    <row r="5832" spans="1:1" x14ac:dyDescent="0.55000000000000004">
      <c r="A5832" s="5"/>
    </row>
    <row r="5833" spans="1:1" x14ac:dyDescent="0.55000000000000004">
      <c r="A5833" s="5"/>
    </row>
    <row r="5834" spans="1:1" x14ac:dyDescent="0.55000000000000004">
      <c r="A5834" s="5"/>
    </row>
    <row r="5835" spans="1:1" x14ac:dyDescent="0.55000000000000004">
      <c r="A5835" s="5"/>
    </row>
    <row r="5836" spans="1:1" x14ac:dyDescent="0.55000000000000004">
      <c r="A5836" s="5"/>
    </row>
    <row r="5837" spans="1:1" x14ac:dyDescent="0.55000000000000004">
      <c r="A5837" s="5"/>
    </row>
    <row r="5838" spans="1:1" x14ac:dyDescent="0.55000000000000004">
      <c r="A5838" s="5"/>
    </row>
    <row r="5839" spans="1:1" x14ac:dyDescent="0.55000000000000004">
      <c r="A5839" s="5"/>
    </row>
    <row r="5840" spans="1:1" x14ac:dyDescent="0.55000000000000004">
      <c r="A5840" s="5"/>
    </row>
    <row r="5841" spans="1:1" x14ac:dyDescent="0.55000000000000004">
      <c r="A5841" s="5"/>
    </row>
    <row r="5842" spans="1:1" x14ac:dyDescent="0.55000000000000004">
      <c r="A5842" s="5"/>
    </row>
    <row r="5843" spans="1:1" x14ac:dyDescent="0.55000000000000004">
      <c r="A5843" s="5"/>
    </row>
    <row r="5844" spans="1:1" x14ac:dyDescent="0.55000000000000004">
      <c r="A5844" s="5"/>
    </row>
    <row r="5845" spans="1:1" x14ac:dyDescent="0.55000000000000004">
      <c r="A5845" s="5"/>
    </row>
    <row r="5846" spans="1:1" x14ac:dyDescent="0.55000000000000004">
      <c r="A5846" s="5"/>
    </row>
    <row r="5847" spans="1:1" x14ac:dyDescent="0.55000000000000004">
      <c r="A5847" s="5"/>
    </row>
    <row r="5848" spans="1:1" x14ac:dyDescent="0.55000000000000004">
      <c r="A5848" s="5"/>
    </row>
    <row r="5849" spans="1:1" x14ac:dyDescent="0.55000000000000004">
      <c r="A5849" s="5"/>
    </row>
    <row r="5850" spans="1:1" x14ac:dyDescent="0.55000000000000004">
      <c r="A5850" s="5"/>
    </row>
    <row r="5851" spans="1:1" x14ac:dyDescent="0.55000000000000004">
      <c r="A5851" s="5"/>
    </row>
    <row r="5852" spans="1:1" x14ac:dyDescent="0.55000000000000004">
      <c r="A5852" s="5"/>
    </row>
    <row r="5853" spans="1:1" x14ac:dyDescent="0.55000000000000004">
      <c r="A5853" s="5"/>
    </row>
    <row r="5854" spans="1:1" x14ac:dyDescent="0.55000000000000004">
      <c r="A5854" s="5"/>
    </row>
    <row r="5855" spans="1:1" x14ac:dyDescent="0.55000000000000004">
      <c r="A5855" s="5"/>
    </row>
    <row r="5856" spans="1:1" x14ac:dyDescent="0.55000000000000004">
      <c r="A5856" s="5"/>
    </row>
    <row r="5857" spans="1:1" x14ac:dyDescent="0.55000000000000004">
      <c r="A5857" s="5"/>
    </row>
    <row r="5858" spans="1:1" x14ac:dyDescent="0.55000000000000004">
      <c r="A5858" s="5"/>
    </row>
    <row r="5859" spans="1:1" x14ac:dyDescent="0.55000000000000004">
      <c r="A5859" s="5"/>
    </row>
    <row r="5860" spans="1:1" x14ac:dyDescent="0.55000000000000004">
      <c r="A5860" s="5"/>
    </row>
    <row r="5861" spans="1:1" x14ac:dyDescent="0.55000000000000004">
      <c r="A5861" s="5"/>
    </row>
    <row r="5862" spans="1:1" x14ac:dyDescent="0.55000000000000004">
      <c r="A5862" s="5"/>
    </row>
    <row r="5863" spans="1:1" x14ac:dyDescent="0.55000000000000004">
      <c r="A5863" s="5"/>
    </row>
    <row r="5864" spans="1:1" x14ac:dyDescent="0.55000000000000004">
      <c r="A5864" s="5"/>
    </row>
    <row r="5865" spans="1:1" x14ac:dyDescent="0.55000000000000004">
      <c r="A5865" s="5"/>
    </row>
    <row r="5866" spans="1:1" x14ac:dyDescent="0.55000000000000004">
      <c r="A5866" s="5"/>
    </row>
    <row r="5867" spans="1:1" x14ac:dyDescent="0.55000000000000004">
      <c r="A5867" s="5"/>
    </row>
    <row r="5868" spans="1:1" x14ac:dyDescent="0.55000000000000004">
      <c r="A5868" s="5"/>
    </row>
    <row r="5869" spans="1:1" x14ac:dyDescent="0.55000000000000004">
      <c r="A5869" s="5"/>
    </row>
    <row r="5870" spans="1:1" x14ac:dyDescent="0.55000000000000004">
      <c r="A5870" s="5"/>
    </row>
    <row r="5871" spans="1:1" x14ac:dyDescent="0.55000000000000004">
      <c r="A5871" s="5"/>
    </row>
    <row r="5872" spans="1:1" x14ac:dyDescent="0.55000000000000004">
      <c r="A5872" s="5"/>
    </row>
    <row r="5873" spans="1:1" x14ac:dyDescent="0.55000000000000004">
      <c r="A5873" s="5"/>
    </row>
    <row r="5874" spans="1:1" x14ac:dyDescent="0.55000000000000004">
      <c r="A5874" s="5"/>
    </row>
    <row r="5875" spans="1:1" x14ac:dyDescent="0.55000000000000004">
      <c r="A5875" s="5"/>
    </row>
    <row r="5876" spans="1:1" x14ac:dyDescent="0.55000000000000004">
      <c r="A5876" s="5"/>
    </row>
    <row r="5877" spans="1:1" x14ac:dyDescent="0.55000000000000004">
      <c r="A5877" s="5"/>
    </row>
    <row r="5878" spans="1:1" x14ac:dyDescent="0.55000000000000004">
      <c r="A5878" s="5"/>
    </row>
    <row r="5879" spans="1:1" x14ac:dyDescent="0.55000000000000004">
      <c r="A5879" s="5"/>
    </row>
    <row r="5880" spans="1:1" x14ac:dyDescent="0.55000000000000004">
      <c r="A5880" s="5"/>
    </row>
    <row r="5881" spans="1:1" x14ac:dyDescent="0.55000000000000004">
      <c r="A5881" s="5"/>
    </row>
    <row r="5882" spans="1:1" x14ac:dyDescent="0.55000000000000004">
      <c r="A5882" s="5"/>
    </row>
    <row r="5883" spans="1:1" x14ac:dyDescent="0.55000000000000004">
      <c r="A5883" s="5"/>
    </row>
    <row r="5884" spans="1:1" x14ac:dyDescent="0.55000000000000004">
      <c r="A5884" s="5"/>
    </row>
    <row r="5885" spans="1:1" x14ac:dyDescent="0.55000000000000004">
      <c r="A5885" s="5"/>
    </row>
    <row r="5886" spans="1:1" x14ac:dyDescent="0.55000000000000004">
      <c r="A5886" s="5"/>
    </row>
    <row r="5887" spans="1:1" x14ac:dyDescent="0.55000000000000004">
      <c r="A5887" s="5"/>
    </row>
    <row r="5888" spans="1:1" x14ac:dyDescent="0.55000000000000004">
      <c r="A5888" s="5"/>
    </row>
    <row r="5889" spans="1:1" x14ac:dyDescent="0.55000000000000004">
      <c r="A5889" s="5"/>
    </row>
    <row r="5890" spans="1:1" x14ac:dyDescent="0.55000000000000004">
      <c r="A5890" s="5"/>
    </row>
    <row r="5891" spans="1:1" x14ac:dyDescent="0.55000000000000004">
      <c r="A5891" s="5"/>
    </row>
    <row r="5892" spans="1:1" x14ac:dyDescent="0.55000000000000004">
      <c r="A5892" s="5"/>
    </row>
    <row r="5893" spans="1:1" x14ac:dyDescent="0.55000000000000004">
      <c r="A5893" s="5"/>
    </row>
    <row r="5894" spans="1:1" x14ac:dyDescent="0.55000000000000004">
      <c r="A5894" s="5"/>
    </row>
    <row r="5895" spans="1:1" x14ac:dyDescent="0.55000000000000004">
      <c r="A5895" s="5"/>
    </row>
    <row r="5896" spans="1:1" x14ac:dyDescent="0.55000000000000004">
      <c r="A5896" s="5"/>
    </row>
    <row r="5897" spans="1:1" x14ac:dyDescent="0.55000000000000004">
      <c r="A5897" s="5"/>
    </row>
    <row r="5898" spans="1:1" x14ac:dyDescent="0.55000000000000004">
      <c r="A5898" s="5"/>
    </row>
    <row r="5899" spans="1:1" x14ac:dyDescent="0.55000000000000004">
      <c r="A5899" s="5"/>
    </row>
    <row r="5900" spans="1:1" x14ac:dyDescent="0.55000000000000004">
      <c r="A5900" s="5"/>
    </row>
    <row r="5901" spans="1:1" x14ac:dyDescent="0.55000000000000004">
      <c r="A5901" s="5"/>
    </row>
    <row r="5902" spans="1:1" x14ac:dyDescent="0.55000000000000004">
      <c r="A5902" s="5"/>
    </row>
    <row r="5903" spans="1:1" x14ac:dyDescent="0.55000000000000004">
      <c r="A5903" s="5"/>
    </row>
    <row r="5904" spans="1:1" x14ac:dyDescent="0.55000000000000004">
      <c r="A5904" s="5"/>
    </row>
    <row r="5905" spans="1:1" x14ac:dyDescent="0.55000000000000004">
      <c r="A5905" s="5"/>
    </row>
    <row r="5906" spans="1:1" x14ac:dyDescent="0.55000000000000004">
      <c r="A5906" s="5"/>
    </row>
    <row r="5907" spans="1:1" x14ac:dyDescent="0.55000000000000004">
      <c r="A5907" s="5"/>
    </row>
    <row r="5908" spans="1:1" x14ac:dyDescent="0.55000000000000004">
      <c r="A5908" s="5"/>
    </row>
    <row r="5909" spans="1:1" x14ac:dyDescent="0.55000000000000004">
      <c r="A5909" s="5"/>
    </row>
    <row r="5910" spans="1:1" x14ac:dyDescent="0.55000000000000004">
      <c r="A5910" s="5"/>
    </row>
    <row r="5911" spans="1:1" x14ac:dyDescent="0.55000000000000004">
      <c r="A5911" s="5"/>
    </row>
    <row r="5912" spans="1:1" x14ac:dyDescent="0.55000000000000004">
      <c r="A5912" s="5"/>
    </row>
    <row r="5913" spans="1:1" x14ac:dyDescent="0.55000000000000004">
      <c r="A5913" s="5"/>
    </row>
    <row r="5914" spans="1:1" x14ac:dyDescent="0.55000000000000004">
      <c r="A5914" s="5"/>
    </row>
    <row r="5915" spans="1:1" x14ac:dyDescent="0.55000000000000004">
      <c r="A5915" s="5"/>
    </row>
    <row r="5916" spans="1:1" x14ac:dyDescent="0.55000000000000004">
      <c r="A5916" s="5"/>
    </row>
    <row r="5917" spans="1:1" x14ac:dyDescent="0.55000000000000004">
      <c r="A5917" s="5"/>
    </row>
    <row r="5918" spans="1:1" x14ac:dyDescent="0.55000000000000004">
      <c r="A5918" s="5"/>
    </row>
    <row r="5919" spans="1:1" x14ac:dyDescent="0.55000000000000004">
      <c r="A5919" s="5"/>
    </row>
    <row r="5920" spans="1:1" x14ac:dyDescent="0.55000000000000004">
      <c r="A5920" s="5"/>
    </row>
    <row r="5921" spans="1:1" x14ac:dyDescent="0.55000000000000004">
      <c r="A5921" s="5"/>
    </row>
    <row r="5922" spans="1:1" x14ac:dyDescent="0.55000000000000004">
      <c r="A5922" s="5"/>
    </row>
    <row r="5923" spans="1:1" x14ac:dyDescent="0.55000000000000004">
      <c r="A5923" s="5"/>
    </row>
    <row r="5924" spans="1:1" x14ac:dyDescent="0.55000000000000004">
      <c r="A5924" s="5"/>
    </row>
    <row r="5925" spans="1:1" x14ac:dyDescent="0.55000000000000004">
      <c r="A5925" s="5"/>
    </row>
    <row r="5926" spans="1:1" x14ac:dyDescent="0.55000000000000004">
      <c r="A5926" s="5"/>
    </row>
    <row r="5927" spans="1:1" x14ac:dyDescent="0.55000000000000004">
      <c r="A5927" s="5"/>
    </row>
    <row r="5928" spans="1:1" x14ac:dyDescent="0.55000000000000004">
      <c r="A5928" s="5"/>
    </row>
    <row r="5929" spans="1:1" x14ac:dyDescent="0.55000000000000004">
      <c r="A5929" s="5"/>
    </row>
    <row r="5930" spans="1:1" x14ac:dyDescent="0.55000000000000004">
      <c r="A5930" s="5"/>
    </row>
    <row r="5931" spans="1:1" x14ac:dyDescent="0.55000000000000004">
      <c r="A5931" s="5"/>
    </row>
    <row r="5932" spans="1:1" x14ac:dyDescent="0.55000000000000004">
      <c r="A5932" s="5"/>
    </row>
    <row r="5933" spans="1:1" x14ac:dyDescent="0.55000000000000004">
      <c r="A5933" s="5"/>
    </row>
    <row r="5934" spans="1:1" x14ac:dyDescent="0.55000000000000004">
      <c r="A5934" s="5"/>
    </row>
    <row r="5935" spans="1:1" x14ac:dyDescent="0.55000000000000004">
      <c r="A5935" s="5"/>
    </row>
    <row r="5936" spans="1:1" x14ac:dyDescent="0.55000000000000004">
      <c r="A5936" s="5"/>
    </row>
    <row r="5937" spans="1:1" x14ac:dyDescent="0.55000000000000004">
      <c r="A5937" s="5"/>
    </row>
    <row r="5938" spans="1:1" x14ac:dyDescent="0.55000000000000004">
      <c r="A5938" s="5"/>
    </row>
    <row r="5939" spans="1:1" x14ac:dyDescent="0.55000000000000004">
      <c r="A5939" s="5"/>
    </row>
    <row r="5940" spans="1:1" x14ac:dyDescent="0.55000000000000004">
      <c r="A5940" s="5"/>
    </row>
    <row r="5941" spans="1:1" x14ac:dyDescent="0.55000000000000004">
      <c r="A5941" s="5"/>
    </row>
    <row r="5942" spans="1:1" x14ac:dyDescent="0.55000000000000004">
      <c r="A5942" s="5"/>
    </row>
    <row r="5943" spans="1:1" x14ac:dyDescent="0.55000000000000004">
      <c r="A5943" s="5"/>
    </row>
    <row r="5944" spans="1:1" x14ac:dyDescent="0.55000000000000004">
      <c r="A5944" s="5"/>
    </row>
    <row r="5945" spans="1:1" x14ac:dyDescent="0.55000000000000004">
      <c r="A5945" s="5"/>
    </row>
    <row r="5946" spans="1:1" x14ac:dyDescent="0.55000000000000004">
      <c r="A5946" s="5"/>
    </row>
    <row r="5947" spans="1:1" x14ac:dyDescent="0.55000000000000004">
      <c r="A5947" s="5"/>
    </row>
    <row r="5948" spans="1:1" x14ac:dyDescent="0.55000000000000004">
      <c r="A5948" s="5"/>
    </row>
    <row r="5949" spans="1:1" x14ac:dyDescent="0.55000000000000004">
      <c r="A5949" s="5"/>
    </row>
    <row r="5950" spans="1:1" x14ac:dyDescent="0.55000000000000004">
      <c r="A5950" s="5"/>
    </row>
    <row r="5951" spans="1:1" x14ac:dyDescent="0.55000000000000004">
      <c r="A5951" s="5"/>
    </row>
    <row r="5952" spans="1:1" x14ac:dyDescent="0.55000000000000004">
      <c r="A5952" s="5"/>
    </row>
    <row r="5953" spans="1:1" x14ac:dyDescent="0.55000000000000004">
      <c r="A5953" s="5"/>
    </row>
    <row r="5954" spans="1:1" x14ac:dyDescent="0.55000000000000004">
      <c r="A5954" s="5"/>
    </row>
    <row r="5955" spans="1:1" x14ac:dyDescent="0.55000000000000004">
      <c r="A5955" s="5"/>
    </row>
    <row r="5956" spans="1:1" x14ac:dyDescent="0.55000000000000004">
      <c r="A5956" s="5"/>
    </row>
    <row r="5957" spans="1:1" x14ac:dyDescent="0.55000000000000004">
      <c r="A5957" s="5"/>
    </row>
    <row r="5958" spans="1:1" x14ac:dyDescent="0.55000000000000004">
      <c r="A5958" s="5"/>
    </row>
    <row r="5959" spans="1:1" x14ac:dyDescent="0.55000000000000004">
      <c r="A5959" s="5"/>
    </row>
    <row r="5960" spans="1:1" x14ac:dyDescent="0.55000000000000004">
      <c r="A5960" s="5"/>
    </row>
    <row r="5961" spans="1:1" x14ac:dyDescent="0.55000000000000004">
      <c r="A5961" s="5"/>
    </row>
    <row r="5962" spans="1:1" x14ac:dyDescent="0.55000000000000004">
      <c r="A5962" s="5"/>
    </row>
    <row r="5963" spans="1:1" x14ac:dyDescent="0.55000000000000004">
      <c r="A5963" s="5"/>
    </row>
    <row r="5964" spans="1:1" x14ac:dyDescent="0.55000000000000004">
      <c r="A5964" s="5"/>
    </row>
    <row r="5965" spans="1:1" x14ac:dyDescent="0.55000000000000004">
      <c r="A5965" s="5"/>
    </row>
    <row r="5966" spans="1:1" x14ac:dyDescent="0.55000000000000004">
      <c r="A5966" s="5"/>
    </row>
    <row r="5967" spans="1:1" x14ac:dyDescent="0.55000000000000004">
      <c r="A5967" s="5"/>
    </row>
    <row r="5968" spans="1:1" x14ac:dyDescent="0.55000000000000004">
      <c r="A5968" s="5"/>
    </row>
    <row r="5969" spans="1:1" x14ac:dyDescent="0.55000000000000004">
      <c r="A5969" s="5"/>
    </row>
    <row r="5970" spans="1:1" x14ac:dyDescent="0.55000000000000004">
      <c r="A5970" s="5"/>
    </row>
    <row r="5971" spans="1:1" x14ac:dyDescent="0.55000000000000004">
      <c r="A5971" s="5"/>
    </row>
    <row r="5972" spans="1:1" x14ac:dyDescent="0.55000000000000004">
      <c r="A5972" s="5"/>
    </row>
    <row r="5973" spans="1:1" x14ac:dyDescent="0.55000000000000004">
      <c r="A5973" s="5"/>
    </row>
    <row r="5974" spans="1:1" x14ac:dyDescent="0.55000000000000004">
      <c r="A5974" s="5"/>
    </row>
    <row r="5975" spans="1:1" x14ac:dyDescent="0.55000000000000004">
      <c r="A5975" s="5"/>
    </row>
    <row r="5976" spans="1:1" x14ac:dyDescent="0.55000000000000004">
      <c r="A5976" s="5"/>
    </row>
    <row r="5977" spans="1:1" x14ac:dyDescent="0.55000000000000004">
      <c r="A5977" s="5"/>
    </row>
    <row r="5978" spans="1:1" x14ac:dyDescent="0.55000000000000004">
      <c r="A5978" s="5"/>
    </row>
    <row r="5979" spans="1:1" x14ac:dyDescent="0.55000000000000004">
      <c r="A5979" s="5"/>
    </row>
    <row r="5980" spans="1:1" x14ac:dyDescent="0.55000000000000004">
      <c r="A5980" s="5"/>
    </row>
    <row r="5981" spans="1:1" x14ac:dyDescent="0.55000000000000004">
      <c r="A5981" s="5"/>
    </row>
    <row r="5982" spans="1:1" x14ac:dyDescent="0.55000000000000004">
      <c r="A5982" s="5"/>
    </row>
    <row r="5983" spans="1:1" x14ac:dyDescent="0.55000000000000004">
      <c r="A5983" s="5"/>
    </row>
    <row r="5984" spans="1:1" x14ac:dyDescent="0.55000000000000004">
      <c r="A5984" s="5"/>
    </row>
    <row r="5985" spans="1:1" x14ac:dyDescent="0.55000000000000004">
      <c r="A5985" s="5"/>
    </row>
    <row r="5986" spans="1:1" x14ac:dyDescent="0.55000000000000004">
      <c r="A5986" s="5"/>
    </row>
    <row r="5987" spans="1:1" x14ac:dyDescent="0.55000000000000004">
      <c r="A5987" s="5"/>
    </row>
    <row r="5988" spans="1:1" x14ac:dyDescent="0.55000000000000004">
      <c r="A5988" s="5"/>
    </row>
    <row r="5989" spans="1:1" x14ac:dyDescent="0.55000000000000004">
      <c r="A5989" s="5"/>
    </row>
    <row r="5990" spans="1:1" x14ac:dyDescent="0.55000000000000004">
      <c r="A5990" s="5"/>
    </row>
    <row r="5991" spans="1:1" x14ac:dyDescent="0.55000000000000004">
      <c r="A5991" s="5"/>
    </row>
    <row r="5992" spans="1:1" x14ac:dyDescent="0.55000000000000004">
      <c r="A5992" s="5"/>
    </row>
    <row r="5993" spans="1:1" x14ac:dyDescent="0.55000000000000004">
      <c r="A5993" s="5"/>
    </row>
    <row r="5994" spans="1:1" x14ac:dyDescent="0.55000000000000004">
      <c r="A5994" s="5"/>
    </row>
    <row r="5995" spans="1:1" x14ac:dyDescent="0.55000000000000004">
      <c r="A5995" s="5"/>
    </row>
    <row r="5996" spans="1:1" x14ac:dyDescent="0.55000000000000004">
      <c r="A5996" s="5"/>
    </row>
    <row r="5997" spans="1:1" x14ac:dyDescent="0.55000000000000004">
      <c r="A5997" s="5"/>
    </row>
    <row r="5998" spans="1:1" x14ac:dyDescent="0.55000000000000004">
      <c r="A5998" s="5"/>
    </row>
    <row r="5999" spans="1:1" x14ac:dyDescent="0.55000000000000004">
      <c r="A5999" s="5"/>
    </row>
    <row r="6000" spans="1:1" x14ac:dyDescent="0.55000000000000004">
      <c r="A6000" s="5"/>
    </row>
    <row r="6001" spans="1:1" x14ac:dyDescent="0.55000000000000004">
      <c r="A6001" s="5"/>
    </row>
    <row r="6002" spans="1:1" x14ac:dyDescent="0.55000000000000004">
      <c r="A6002" s="5"/>
    </row>
    <row r="6003" spans="1:1" x14ac:dyDescent="0.55000000000000004">
      <c r="A6003" s="5"/>
    </row>
    <row r="6004" spans="1:1" x14ac:dyDescent="0.55000000000000004">
      <c r="A6004" s="5"/>
    </row>
    <row r="6005" spans="1:1" x14ac:dyDescent="0.55000000000000004">
      <c r="A6005" s="5"/>
    </row>
    <row r="6006" spans="1:1" x14ac:dyDescent="0.55000000000000004">
      <c r="A6006" s="5"/>
    </row>
    <row r="6007" spans="1:1" x14ac:dyDescent="0.55000000000000004">
      <c r="A6007" s="5"/>
    </row>
    <row r="6008" spans="1:1" x14ac:dyDescent="0.55000000000000004">
      <c r="A6008" s="5"/>
    </row>
    <row r="6009" spans="1:1" x14ac:dyDescent="0.55000000000000004">
      <c r="A6009" s="5"/>
    </row>
    <row r="6010" spans="1:1" x14ac:dyDescent="0.55000000000000004">
      <c r="A6010" s="5"/>
    </row>
    <row r="6011" spans="1:1" x14ac:dyDescent="0.55000000000000004">
      <c r="A6011" s="5"/>
    </row>
    <row r="6012" spans="1:1" x14ac:dyDescent="0.55000000000000004">
      <c r="A6012" s="5"/>
    </row>
    <row r="6013" spans="1:1" x14ac:dyDescent="0.55000000000000004">
      <c r="A6013" s="5"/>
    </row>
    <row r="6014" spans="1:1" x14ac:dyDescent="0.55000000000000004">
      <c r="A6014" s="5"/>
    </row>
    <row r="6015" spans="1:1" x14ac:dyDescent="0.55000000000000004">
      <c r="A6015" s="5"/>
    </row>
    <row r="6016" spans="1:1" x14ac:dyDescent="0.55000000000000004">
      <c r="A6016" s="5"/>
    </row>
    <row r="6017" spans="1:1" x14ac:dyDescent="0.55000000000000004">
      <c r="A6017" s="5"/>
    </row>
    <row r="6018" spans="1:1" x14ac:dyDescent="0.55000000000000004">
      <c r="A6018" s="5"/>
    </row>
    <row r="6019" spans="1:1" x14ac:dyDescent="0.55000000000000004">
      <c r="A6019" s="5"/>
    </row>
    <row r="6020" spans="1:1" x14ac:dyDescent="0.55000000000000004">
      <c r="A6020" s="5"/>
    </row>
    <row r="6021" spans="1:1" x14ac:dyDescent="0.55000000000000004">
      <c r="A6021" s="5"/>
    </row>
    <row r="6022" spans="1:1" x14ac:dyDescent="0.55000000000000004">
      <c r="A6022" s="5"/>
    </row>
    <row r="6023" spans="1:1" x14ac:dyDescent="0.55000000000000004">
      <c r="A6023" s="5"/>
    </row>
    <row r="6024" spans="1:1" x14ac:dyDescent="0.55000000000000004">
      <c r="A6024" s="5"/>
    </row>
    <row r="6025" spans="1:1" x14ac:dyDescent="0.55000000000000004">
      <c r="A6025" s="5"/>
    </row>
    <row r="6026" spans="1:1" x14ac:dyDescent="0.55000000000000004">
      <c r="A6026" s="5"/>
    </row>
    <row r="6027" spans="1:1" x14ac:dyDescent="0.55000000000000004">
      <c r="A6027" s="5"/>
    </row>
    <row r="6028" spans="1:1" x14ac:dyDescent="0.55000000000000004">
      <c r="A6028" s="5"/>
    </row>
    <row r="6029" spans="1:1" x14ac:dyDescent="0.55000000000000004">
      <c r="A6029" s="5"/>
    </row>
    <row r="6030" spans="1:1" x14ac:dyDescent="0.55000000000000004">
      <c r="A6030" s="5"/>
    </row>
    <row r="6031" spans="1:1" x14ac:dyDescent="0.55000000000000004">
      <c r="A6031" s="5"/>
    </row>
    <row r="6032" spans="1:1" x14ac:dyDescent="0.55000000000000004">
      <c r="A6032" s="5"/>
    </row>
    <row r="6033" spans="1:1" x14ac:dyDescent="0.55000000000000004">
      <c r="A6033" s="5"/>
    </row>
    <row r="6034" spans="1:1" x14ac:dyDescent="0.55000000000000004">
      <c r="A6034" s="5"/>
    </row>
    <row r="6035" spans="1:1" x14ac:dyDescent="0.55000000000000004">
      <c r="A6035" s="5"/>
    </row>
    <row r="6036" spans="1:1" x14ac:dyDescent="0.55000000000000004">
      <c r="A6036" s="5"/>
    </row>
    <row r="6037" spans="1:1" x14ac:dyDescent="0.55000000000000004">
      <c r="A6037" s="5"/>
    </row>
    <row r="6038" spans="1:1" x14ac:dyDescent="0.55000000000000004">
      <c r="A6038" s="5"/>
    </row>
    <row r="6039" spans="1:1" x14ac:dyDescent="0.55000000000000004">
      <c r="A6039" s="5"/>
    </row>
    <row r="6040" spans="1:1" x14ac:dyDescent="0.55000000000000004">
      <c r="A6040" s="5"/>
    </row>
    <row r="6041" spans="1:1" x14ac:dyDescent="0.55000000000000004">
      <c r="A6041" s="5"/>
    </row>
    <row r="6042" spans="1:1" x14ac:dyDescent="0.55000000000000004">
      <c r="A6042" s="5"/>
    </row>
    <row r="6043" spans="1:1" x14ac:dyDescent="0.55000000000000004">
      <c r="A6043" s="5"/>
    </row>
    <row r="6044" spans="1:1" x14ac:dyDescent="0.55000000000000004">
      <c r="A6044" s="5"/>
    </row>
    <row r="6045" spans="1:1" x14ac:dyDescent="0.55000000000000004">
      <c r="A6045" s="5"/>
    </row>
    <row r="6046" spans="1:1" x14ac:dyDescent="0.55000000000000004">
      <c r="A6046" s="5"/>
    </row>
    <row r="6047" spans="1:1" x14ac:dyDescent="0.55000000000000004">
      <c r="A6047" s="5"/>
    </row>
    <row r="6048" spans="1:1" x14ac:dyDescent="0.55000000000000004">
      <c r="A6048" s="5"/>
    </row>
    <row r="6049" spans="1:1" x14ac:dyDescent="0.55000000000000004">
      <c r="A6049" s="5"/>
    </row>
    <row r="6050" spans="1:1" x14ac:dyDescent="0.55000000000000004">
      <c r="A6050" s="5"/>
    </row>
    <row r="6051" spans="1:1" x14ac:dyDescent="0.55000000000000004">
      <c r="A6051" s="5"/>
    </row>
    <row r="6052" spans="1:1" x14ac:dyDescent="0.55000000000000004">
      <c r="A6052" s="5"/>
    </row>
    <row r="6053" spans="1:1" x14ac:dyDescent="0.55000000000000004">
      <c r="A6053" s="5"/>
    </row>
    <row r="6054" spans="1:1" x14ac:dyDescent="0.55000000000000004">
      <c r="A6054" s="5"/>
    </row>
    <row r="6055" spans="1:1" x14ac:dyDescent="0.55000000000000004">
      <c r="A6055" s="5"/>
    </row>
    <row r="6056" spans="1:1" x14ac:dyDescent="0.55000000000000004">
      <c r="A6056" s="5"/>
    </row>
    <row r="6057" spans="1:1" x14ac:dyDescent="0.55000000000000004">
      <c r="A6057" s="5"/>
    </row>
    <row r="6058" spans="1:1" x14ac:dyDescent="0.55000000000000004">
      <c r="A6058" s="5"/>
    </row>
    <row r="6059" spans="1:1" x14ac:dyDescent="0.55000000000000004">
      <c r="A6059" s="5"/>
    </row>
    <row r="6060" spans="1:1" x14ac:dyDescent="0.55000000000000004">
      <c r="A6060" s="5"/>
    </row>
    <row r="6061" spans="1:1" x14ac:dyDescent="0.55000000000000004">
      <c r="A6061" s="5"/>
    </row>
    <row r="6062" spans="1:1" x14ac:dyDescent="0.55000000000000004">
      <c r="A6062" s="5"/>
    </row>
    <row r="6063" spans="1:1" x14ac:dyDescent="0.55000000000000004">
      <c r="A6063" s="5"/>
    </row>
    <row r="6064" spans="1:1" x14ac:dyDescent="0.55000000000000004">
      <c r="A6064" s="5"/>
    </row>
    <row r="6065" spans="1:1" x14ac:dyDescent="0.55000000000000004">
      <c r="A6065" s="5"/>
    </row>
    <row r="6066" spans="1:1" x14ac:dyDescent="0.55000000000000004">
      <c r="A6066" s="5"/>
    </row>
    <row r="6067" spans="1:1" x14ac:dyDescent="0.55000000000000004">
      <c r="A6067" s="5"/>
    </row>
    <row r="6068" spans="1:1" x14ac:dyDescent="0.55000000000000004">
      <c r="A6068" s="5"/>
    </row>
    <row r="6069" spans="1:1" x14ac:dyDescent="0.55000000000000004">
      <c r="A6069" s="5"/>
    </row>
    <row r="6070" spans="1:1" x14ac:dyDescent="0.55000000000000004">
      <c r="A6070" s="5"/>
    </row>
    <row r="6071" spans="1:1" x14ac:dyDescent="0.55000000000000004">
      <c r="A6071" s="5"/>
    </row>
    <row r="6072" spans="1:1" x14ac:dyDescent="0.55000000000000004">
      <c r="A6072" s="5"/>
    </row>
    <row r="6073" spans="1:1" x14ac:dyDescent="0.55000000000000004">
      <c r="A6073" s="5"/>
    </row>
    <row r="6074" spans="1:1" x14ac:dyDescent="0.55000000000000004">
      <c r="A6074" s="5"/>
    </row>
    <row r="6075" spans="1:1" x14ac:dyDescent="0.55000000000000004">
      <c r="A6075" s="5"/>
    </row>
    <row r="6076" spans="1:1" x14ac:dyDescent="0.55000000000000004">
      <c r="A6076" s="5"/>
    </row>
    <row r="6077" spans="1:1" x14ac:dyDescent="0.55000000000000004">
      <c r="A6077" s="5"/>
    </row>
    <row r="6078" spans="1:1" x14ac:dyDescent="0.55000000000000004">
      <c r="A6078" s="5"/>
    </row>
    <row r="6079" spans="1:1" x14ac:dyDescent="0.55000000000000004">
      <c r="A6079" s="5"/>
    </row>
    <row r="6080" spans="1:1" x14ac:dyDescent="0.55000000000000004">
      <c r="A6080" s="5"/>
    </row>
    <row r="6081" spans="1:1" x14ac:dyDescent="0.55000000000000004">
      <c r="A6081" s="5"/>
    </row>
    <row r="6082" spans="1:1" x14ac:dyDescent="0.55000000000000004">
      <c r="A6082" s="5"/>
    </row>
    <row r="6083" spans="1:1" x14ac:dyDescent="0.55000000000000004">
      <c r="A6083" s="5"/>
    </row>
    <row r="6084" spans="1:1" x14ac:dyDescent="0.55000000000000004">
      <c r="A6084" s="5"/>
    </row>
    <row r="6085" spans="1:1" x14ac:dyDescent="0.55000000000000004">
      <c r="A6085" s="5"/>
    </row>
    <row r="6086" spans="1:1" x14ac:dyDescent="0.55000000000000004">
      <c r="A6086" s="5"/>
    </row>
    <row r="6087" spans="1:1" x14ac:dyDescent="0.55000000000000004">
      <c r="A6087" s="5"/>
    </row>
    <row r="6088" spans="1:1" x14ac:dyDescent="0.55000000000000004">
      <c r="A6088" s="5"/>
    </row>
    <row r="6089" spans="1:1" x14ac:dyDescent="0.55000000000000004">
      <c r="A6089" s="5"/>
    </row>
    <row r="6090" spans="1:1" x14ac:dyDescent="0.55000000000000004">
      <c r="A6090" s="5"/>
    </row>
    <row r="6091" spans="1:1" x14ac:dyDescent="0.55000000000000004">
      <c r="A6091" s="5"/>
    </row>
    <row r="6092" spans="1:1" x14ac:dyDescent="0.55000000000000004">
      <c r="A6092" s="5"/>
    </row>
    <row r="6093" spans="1:1" x14ac:dyDescent="0.55000000000000004">
      <c r="A6093" s="5"/>
    </row>
    <row r="6094" spans="1:1" x14ac:dyDescent="0.55000000000000004">
      <c r="A6094" s="5"/>
    </row>
    <row r="6095" spans="1:1" x14ac:dyDescent="0.55000000000000004">
      <c r="A6095" s="5"/>
    </row>
    <row r="6096" spans="1:1" x14ac:dyDescent="0.55000000000000004">
      <c r="A6096" s="5"/>
    </row>
    <row r="6097" spans="1:1" x14ac:dyDescent="0.55000000000000004">
      <c r="A6097" s="5"/>
    </row>
    <row r="6098" spans="1:1" x14ac:dyDescent="0.55000000000000004">
      <c r="A6098" s="5"/>
    </row>
    <row r="6099" spans="1:1" x14ac:dyDescent="0.55000000000000004">
      <c r="A6099" s="5"/>
    </row>
    <row r="6100" spans="1:1" x14ac:dyDescent="0.55000000000000004">
      <c r="A6100" s="5"/>
    </row>
    <row r="6101" spans="1:1" x14ac:dyDescent="0.55000000000000004">
      <c r="A6101" s="5"/>
    </row>
    <row r="6102" spans="1:1" x14ac:dyDescent="0.55000000000000004">
      <c r="A6102" s="5"/>
    </row>
    <row r="6103" spans="1:1" x14ac:dyDescent="0.55000000000000004">
      <c r="A6103" s="5"/>
    </row>
    <row r="6104" spans="1:1" x14ac:dyDescent="0.55000000000000004">
      <c r="A6104" s="5"/>
    </row>
    <row r="6105" spans="1:1" x14ac:dyDescent="0.55000000000000004">
      <c r="A6105" s="5"/>
    </row>
    <row r="6106" spans="1:1" x14ac:dyDescent="0.55000000000000004">
      <c r="A6106" s="5"/>
    </row>
    <row r="6107" spans="1:1" x14ac:dyDescent="0.55000000000000004">
      <c r="A6107" s="5"/>
    </row>
    <row r="6108" spans="1:1" x14ac:dyDescent="0.55000000000000004">
      <c r="A6108" s="5"/>
    </row>
    <row r="6109" spans="1:1" x14ac:dyDescent="0.55000000000000004">
      <c r="A6109" s="5"/>
    </row>
    <row r="6110" spans="1:1" x14ac:dyDescent="0.55000000000000004">
      <c r="A6110" s="5"/>
    </row>
    <row r="6111" spans="1:1" x14ac:dyDescent="0.55000000000000004">
      <c r="A6111" s="5"/>
    </row>
    <row r="6112" spans="1:1" x14ac:dyDescent="0.55000000000000004">
      <c r="A6112" s="5"/>
    </row>
    <row r="6113" spans="1:1" x14ac:dyDescent="0.55000000000000004">
      <c r="A6113" s="5"/>
    </row>
    <row r="6114" spans="1:1" x14ac:dyDescent="0.55000000000000004">
      <c r="A6114" s="5"/>
    </row>
    <row r="6115" spans="1:1" x14ac:dyDescent="0.55000000000000004">
      <c r="A6115" s="5"/>
    </row>
    <row r="6116" spans="1:1" x14ac:dyDescent="0.55000000000000004">
      <c r="A6116" s="5"/>
    </row>
    <row r="6117" spans="1:1" x14ac:dyDescent="0.55000000000000004">
      <c r="A6117" s="5"/>
    </row>
    <row r="6118" spans="1:1" x14ac:dyDescent="0.55000000000000004">
      <c r="A6118" s="5"/>
    </row>
    <row r="6119" spans="1:1" x14ac:dyDescent="0.55000000000000004">
      <c r="A6119" s="5"/>
    </row>
    <row r="6120" spans="1:1" x14ac:dyDescent="0.55000000000000004">
      <c r="A6120" s="5"/>
    </row>
    <row r="6121" spans="1:1" x14ac:dyDescent="0.55000000000000004">
      <c r="A6121" s="5"/>
    </row>
    <row r="6122" spans="1:1" x14ac:dyDescent="0.55000000000000004">
      <c r="A6122" s="5"/>
    </row>
    <row r="6123" spans="1:1" x14ac:dyDescent="0.55000000000000004">
      <c r="A6123" s="5"/>
    </row>
    <row r="6124" spans="1:1" x14ac:dyDescent="0.55000000000000004">
      <c r="A6124" s="5"/>
    </row>
    <row r="6125" spans="1:1" x14ac:dyDescent="0.55000000000000004">
      <c r="A6125" s="5"/>
    </row>
    <row r="6126" spans="1:1" x14ac:dyDescent="0.55000000000000004">
      <c r="A6126" s="5"/>
    </row>
    <row r="6127" spans="1:1" x14ac:dyDescent="0.55000000000000004">
      <c r="A6127" s="5"/>
    </row>
    <row r="6128" spans="1:1" x14ac:dyDescent="0.55000000000000004">
      <c r="A6128" s="5"/>
    </row>
    <row r="6129" spans="1:1" x14ac:dyDescent="0.55000000000000004">
      <c r="A6129" s="5"/>
    </row>
    <row r="6130" spans="1:1" x14ac:dyDescent="0.55000000000000004">
      <c r="A6130" s="5"/>
    </row>
    <row r="6131" spans="1:1" x14ac:dyDescent="0.55000000000000004">
      <c r="A6131" s="5"/>
    </row>
    <row r="6132" spans="1:1" x14ac:dyDescent="0.55000000000000004">
      <c r="A6132" s="5"/>
    </row>
    <row r="6133" spans="1:1" x14ac:dyDescent="0.55000000000000004">
      <c r="A6133" s="5"/>
    </row>
    <row r="6134" spans="1:1" x14ac:dyDescent="0.55000000000000004">
      <c r="A6134" s="5"/>
    </row>
    <row r="6135" spans="1:1" x14ac:dyDescent="0.55000000000000004">
      <c r="A6135" s="5"/>
    </row>
    <row r="6136" spans="1:1" x14ac:dyDescent="0.55000000000000004">
      <c r="A6136" s="5"/>
    </row>
    <row r="6137" spans="1:1" x14ac:dyDescent="0.55000000000000004">
      <c r="A6137" s="5"/>
    </row>
    <row r="6138" spans="1:1" x14ac:dyDescent="0.55000000000000004">
      <c r="A6138" s="5"/>
    </row>
    <row r="6139" spans="1:1" x14ac:dyDescent="0.55000000000000004">
      <c r="A6139" s="5"/>
    </row>
    <row r="6140" spans="1:1" x14ac:dyDescent="0.55000000000000004">
      <c r="A6140" s="5"/>
    </row>
    <row r="6141" spans="1:1" x14ac:dyDescent="0.55000000000000004">
      <c r="A6141" s="5"/>
    </row>
    <row r="6142" spans="1:1" x14ac:dyDescent="0.55000000000000004">
      <c r="A6142" s="5"/>
    </row>
    <row r="6143" spans="1:1" x14ac:dyDescent="0.55000000000000004">
      <c r="A6143" s="5"/>
    </row>
    <row r="6144" spans="1:1" x14ac:dyDescent="0.55000000000000004">
      <c r="A6144" s="5"/>
    </row>
    <row r="6145" spans="1:1" x14ac:dyDescent="0.55000000000000004">
      <c r="A6145" s="5"/>
    </row>
    <row r="6146" spans="1:1" x14ac:dyDescent="0.55000000000000004">
      <c r="A6146" s="5"/>
    </row>
    <row r="6147" spans="1:1" x14ac:dyDescent="0.55000000000000004">
      <c r="A6147" s="5"/>
    </row>
    <row r="6148" spans="1:1" x14ac:dyDescent="0.55000000000000004">
      <c r="A6148" s="5"/>
    </row>
    <row r="6149" spans="1:1" x14ac:dyDescent="0.55000000000000004">
      <c r="A6149" s="5"/>
    </row>
    <row r="6150" spans="1:1" x14ac:dyDescent="0.55000000000000004">
      <c r="A6150" s="5"/>
    </row>
    <row r="6151" spans="1:1" x14ac:dyDescent="0.55000000000000004">
      <c r="A6151" s="5"/>
    </row>
    <row r="6152" spans="1:1" x14ac:dyDescent="0.55000000000000004">
      <c r="A6152" s="5"/>
    </row>
    <row r="6153" spans="1:1" x14ac:dyDescent="0.55000000000000004">
      <c r="A6153" s="5"/>
    </row>
    <row r="6154" spans="1:1" x14ac:dyDescent="0.55000000000000004">
      <c r="A6154" s="5"/>
    </row>
    <row r="6155" spans="1:1" x14ac:dyDescent="0.55000000000000004">
      <c r="A6155" s="5"/>
    </row>
    <row r="6156" spans="1:1" x14ac:dyDescent="0.55000000000000004">
      <c r="A6156" s="5"/>
    </row>
    <row r="6157" spans="1:1" x14ac:dyDescent="0.55000000000000004">
      <c r="A6157" s="5"/>
    </row>
    <row r="6158" spans="1:1" x14ac:dyDescent="0.55000000000000004">
      <c r="A6158" s="5"/>
    </row>
    <row r="6159" spans="1:1" x14ac:dyDescent="0.55000000000000004">
      <c r="A6159" s="5"/>
    </row>
    <row r="6160" spans="1:1" x14ac:dyDescent="0.55000000000000004">
      <c r="A6160" s="5"/>
    </row>
    <row r="6161" spans="1:1" x14ac:dyDescent="0.55000000000000004">
      <c r="A6161" s="5"/>
    </row>
    <row r="6162" spans="1:1" x14ac:dyDescent="0.55000000000000004">
      <c r="A6162" s="5"/>
    </row>
    <row r="6163" spans="1:1" x14ac:dyDescent="0.55000000000000004">
      <c r="A6163" s="5"/>
    </row>
    <row r="6164" spans="1:1" x14ac:dyDescent="0.55000000000000004">
      <c r="A6164" s="5"/>
    </row>
    <row r="6165" spans="1:1" x14ac:dyDescent="0.55000000000000004">
      <c r="A6165" s="5"/>
    </row>
    <row r="6166" spans="1:1" x14ac:dyDescent="0.55000000000000004">
      <c r="A6166" s="5"/>
    </row>
    <row r="6167" spans="1:1" x14ac:dyDescent="0.55000000000000004">
      <c r="A6167" s="5"/>
    </row>
    <row r="6168" spans="1:1" x14ac:dyDescent="0.55000000000000004">
      <c r="A6168" s="5"/>
    </row>
    <row r="6169" spans="1:1" x14ac:dyDescent="0.55000000000000004">
      <c r="A6169" s="5"/>
    </row>
    <row r="6170" spans="1:1" x14ac:dyDescent="0.55000000000000004">
      <c r="A6170" s="5"/>
    </row>
    <row r="6171" spans="1:1" x14ac:dyDescent="0.55000000000000004">
      <c r="A6171" s="5"/>
    </row>
    <row r="6172" spans="1:1" x14ac:dyDescent="0.55000000000000004">
      <c r="A6172" s="5"/>
    </row>
    <row r="6173" spans="1:1" x14ac:dyDescent="0.55000000000000004">
      <c r="A6173" s="5"/>
    </row>
    <row r="6174" spans="1:1" x14ac:dyDescent="0.55000000000000004">
      <c r="A6174" s="5"/>
    </row>
    <row r="6175" spans="1:1" x14ac:dyDescent="0.55000000000000004">
      <c r="A6175" s="5"/>
    </row>
    <row r="6176" spans="1:1" x14ac:dyDescent="0.55000000000000004">
      <c r="A6176" s="5"/>
    </row>
    <row r="6177" spans="1:1" x14ac:dyDescent="0.55000000000000004">
      <c r="A6177" s="5"/>
    </row>
    <row r="6178" spans="1:1" x14ac:dyDescent="0.55000000000000004">
      <c r="A6178" s="5"/>
    </row>
    <row r="6179" spans="1:1" x14ac:dyDescent="0.55000000000000004">
      <c r="A6179" s="5"/>
    </row>
    <row r="6180" spans="1:1" x14ac:dyDescent="0.55000000000000004">
      <c r="A6180" s="5"/>
    </row>
    <row r="6181" spans="1:1" x14ac:dyDescent="0.55000000000000004">
      <c r="A6181" s="5"/>
    </row>
    <row r="6182" spans="1:1" x14ac:dyDescent="0.55000000000000004">
      <c r="A6182" s="5"/>
    </row>
    <row r="6183" spans="1:1" x14ac:dyDescent="0.55000000000000004">
      <c r="A6183" s="5"/>
    </row>
    <row r="6184" spans="1:1" x14ac:dyDescent="0.55000000000000004">
      <c r="A6184" s="5"/>
    </row>
    <row r="6185" spans="1:1" x14ac:dyDescent="0.55000000000000004">
      <c r="A6185" s="5"/>
    </row>
    <row r="6186" spans="1:1" x14ac:dyDescent="0.55000000000000004">
      <c r="A6186" s="5"/>
    </row>
    <row r="6187" spans="1:1" x14ac:dyDescent="0.55000000000000004">
      <c r="A6187" s="5"/>
    </row>
    <row r="6188" spans="1:1" x14ac:dyDescent="0.55000000000000004">
      <c r="A6188" s="5"/>
    </row>
    <row r="6189" spans="1:1" x14ac:dyDescent="0.55000000000000004">
      <c r="A6189" s="5"/>
    </row>
    <row r="6190" spans="1:1" x14ac:dyDescent="0.55000000000000004">
      <c r="A6190" s="5"/>
    </row>
    <row r="6191" spans="1:1" x14ac:dyDescent="0.55000000000000004">
      <c r="A6191" s="5"/>
    </row>
    <row r="6192" spans="1:1" x14ac:dyDescent="0.55000000000000004">
      <c r="A6192" s="5"/>
    </row>
    <row r="6193" spans="1:1" x14ac:dyDescent="0.55000000000000004">
      <c r="A6193" s="5"/>
    </row>
    <row r="6194" spans="1:1" x14ac:dyDescent="0.55000000000000004">
      <c r="A6194" s="5"/>
    </row>
    <row r="6195" spans="1:1" x14ac:dyDescent="0.55000000000000004">
      <c r="A6195" s="5"/>
    </row>
    <row r="6196" spans="1:1" x14ac:dyDescent="0.55000000000000004">
      <c r="A6196" s="5"/>
    </row>
    <row r="6197" spans="1:1" x14ac:dyDescent="0.55000000000000004">
      <c r="A6197" s="5"/>
    </row>
    <row r="6198" spans="1:1" x14ac:dyDescent="0.55000000000000004">
      <c r="A6198" s="5"/>
    </row>
    <row r="6199" spans="1:1" x14ac:dyDescent="0.55000000000000004">
      <c r="A6199" s="5"/>
    </row>
    <row r="6200" spans="1:1" x14ac:dyDescent="0.55000000000000004">
      <c r="A6200" s="5"/>
    </row>
    <row r="6201" spans="1:1" x14ac:dyDescent="0.55000000000000004">
      <c r="A6201" s="5"/>
    </row>
    <row r="6202" spans="1:1" x14ac:dyDescent="0.55000000000000004">
      <c r="A6202" s="5"/>
    </row>
    <row r="6203" spans="1:1" x14ac:dyDescent="0.55000000000000004">
      <c r="A6203" s="5"/>
    </row>
    <row r="6204" spans="1:1" x14ac:dyDescent="0.55000000000000004">
      <c r="A6204" s="5"/>
    </row>
    <row r="6205" spans="1:1" x14ac:dyDescent="0.55000000000000004">
      <c r="A6205" s="5"/>
    </row>
    <row r="6206" spans="1:1" x14ac:dyDescent="0.55000000000000004">
      <c r="A6206" s="5"/>
    </row>
    <row r="6207" spans="1:1" x14ac:dyDescent="0.55000000000000004">
      <c r="A6207" s="5"/>
    </row>
    <row r="6208" spans="1:1" x14ac:dyDescent="0.55000000000000004">
      <c r="A6208" s="5"/>
    </row>
    <row r="6209" spans="1:1" x14ac:dyDescent="0.55000000000000004">
      <c r="A6209" s="5"/>
    </row>
    <row r="6210" spans="1:1" x14ac:dyDescent="0.55000000000000004">
      <c r="A6210" s="5"/>
    </row>
    <row r="6211" spans="1:1" x14ac:dyDescent="0.55000000000000004">
      <c r="A6211" s="5"/>
    </row>
    <row r="6212" spans="1:1" x14ac:dyDescent="0.55000000000000004">
      <c r="A6212" s="5"/>
    </row>
    <row r="6213" spans="1:1" x14ac:dyDescent="0.55000000000000004">
      <c r="A6213" s="5"/>
    </row>
    <row r="6214" spans="1:1" x14ac:dyDescent="0.55000000000000004">
      <c r="A6214" s="5"/>
    </row>
    <row r="6215" spans="1:1" x14ac:dyDescent="0.55000000000000004">
      <c r="A6215" s="5"/>
    </row>
    <row r="6216" spans="1:1" x14ac:dyDescent="0.55000000000000004">
      <c r="A6216" s="5"/>
    </row>
    <row r="6217" spans="1:1" x14ac:dyDescent="0.55000000000000004">
      <c r="A6217" s="5"/>
    </row>
    <row r="6218" spans="1:1" x14ac:dyDescent="0.55000000000000004">
      <c r="A6218" s="5"/>
    </row>
    <row r="6219" spans="1:1" x14ac:dyDescent="0.55000000000000004">
      <c r="A6219" s="5"/>
    </row>
    <row r="6220" spans="1:1" x14ac:dyDescent="0.55000000000000004">
      <c r="A6220" s="5"/>
    </row>
    <row r="6221" spans="1:1" x14ac:dyDescent="0.55000000000000004">
      <c r="A6221" s="5"/>
    </row>
    <row r="6222" spans="1:1" x14ac:dyDescent="0.55000000000000004">
      <c r="A6222" s="5"/>
    </row>
    <row r="6223" spans="1:1" x14ac:dyDescent="0.55000000000000004">
      <c r="A6223" s="5"/>
    </row>
    <row r="6224" spans="1:1" x14ac:dyDescent="0.55000000000000004">
      <c r="A6224" s="5"/>
    </row>
    <row r="6225" spans="1:1" x14ac:dyDescent="0.55000000000000004">
      <c r="A6225" s="5"/>
    </row>
    <row r="6226" spans="1:1" x14ac:dyDescent="0.55000000000000004">
      <c r="A6226" s="5"/>
    </row>
    <row r="6227" spans="1:1" x14ac:dyDescent="0.55000000000000004">
      <c r="A6227" s="5"/>
    </row>
    <row r="6228" spans="1:1" x14ac:dyDescent="0.55000000000000004">
      <c r="A6228" s="5"/>
    </row>
    <row r="6229" spans="1:1" x14ac:dyDescent="0.55000000000000004">
      <c r="A6229" s="5"/>
    </row>
    <row r="6230" spans="1:1" x14ac:dyDescent="0.55000000000000004">
      <c r="A6230" s="5"/>
    </row>
    <row r="6231" spans="1:1" x14ac:dyDescent="0.55000000000000004">
      <c r="A6231" s="5"/>
    </row>
    <row r="6232" spans="1:1" x14ac:dyDescent="0.55000000000000004">
      <c r="A6232" s="5"/>
    </row>
    <row r="6233" spans="1:1" x14ac:dyDescent="0.55000000000000004">
      <c r="A6233" s="5"/>
    </row>
    <row r="6234" spans="1:1" x14ac:dyDescent="0.55000000000000004">
      <c r="A6234" s="5"/>
    </row>
    <row r="6235" spans="1:1" x14ac:dyDescent="0.55000000000000004">
      <c r="A6235" s="5"/>
    </row>
    <row r="6236" spans="1:1" x14ac:dyDescent="0.55000000000000004">
      <c r="A6236" s="5"/>
    </row>
    <row r="6237" spans="1:1" x14ac:dyDescent="0.55000000000000004">
      <c r="A6237" s="5"/>
    </row>
    <row r="6238" spans="1:1" x14ac:dyDescent="0.55000000000000004">
      <c r="A6238" s="5"/>
    </row>
    <row r="6239" spans="1:1" x14ac:dyDescent="0.55000000000000004">
      <c r="A6239" s="5"/>
    </row>
    <row r="6240" spans="1:1" x14ac:dyDescent="0.55000000000000004">
      <c r="A6240" s="5"/>
    </row>
    <row r="6241" spans="1:1" x14ac:dyDescent="0.55000000000000004">
      <c r="A6241" s="5"/>
    </row>
    <row r="6242" spans="1:1" x14ac:dyDescent="0.55000000000000004">
      <c r="A6242" s="5"/>
    </row>
    <row r="6243" spans="1:1" x14ac:dyDescent="0.55000000000000004">
      <c r="A6243" s="5"/>
    </row>
    <row r="6244" spans="1:1" x14ac:dyDescent="0.55000000000000004">
      <c r="A6244" s="5"/>
    </row>
    <row r="6245" spans="1:1" x14ac:dyDescent="0.55000000000000004">
      <c r="A6245" s="5"/>
    </row>
    <row r="6246" spans="1:1" x14ac:dyDescent="0.55000000000000004">
      <c r="A6246" s="5"/>
    </row>
    <row r="6247" spans="1:1" x14ac:dyDescent="0.55000000000000004">
      <c r="A6247" s="5"/>
    </row>
    <row r="6248" spans="1:1" x14ac:dyDescent="0.55000000000000004">
      <c r="A6248" s="5"/>
    </row>
    <row r="6249" spans="1:1" x14ac:dyDescent="0.55000000000000004">
      <c r="A6249" s="5"/>
    </row>
    <row r="6250" spans="1:1" x14ac:dyDescent="0.55000000000000004">
      <c r="A6250" s="5"/>
    </row>
    <row r="6251" spans="1:1" x14ac:dyDescent="0.55000000000000004">
      <c r="A6251" s="5"/>
    </row>
    <row r="6252" spans="1:1" x14ac:dyDescent="0.55000000000000004">
      <c r="A6252" s="5"/>
    </row>
    <row r="6253" spans="1:1" x14ac:dyDescent="0.55000000000000004">
      <c r="A6253" s="5"/>
    </row>
    <row r="6254" spans="1:1" x14ac:dyDescent="0.55000000000000004">
      <c r="A6254" s="5"/>
    </row>
    <row r="6255" spans="1:1" x14ac:dyDescent="0.55000000000000004">
      <c r="A6255" s="5"/>
    </row>
    <row r="6256" spans="1:1" x14ac:dyDescent="0.55000000000000004">
      <c r="A6256" s="5"/>
    </row>
    <row r="6257" spans="1:1" x14ac:dyDescent="0.55000000000000004">
      <c r="A6257" s="5"/>
    </row>
    <row r="6258" spans="1:1" x14ac:dyDescent="0.55000000000000004">
      <c r="A6258" s="5"/>
    </row>
    <row r="6259" spans="1:1" x14ac:dyDescent="0.55000000000000004">
      <c r="A6259" s="5"/>
    </row>
    <row r="6260" spans="1:1" x14ac:dyDescent="0.55000000000000004">
      <c r="A6260" s="5"/>
    </row>
    <row r="6261" spans="1:1" x14ac:dyDescent="0.55000000000000004">
      <c r="A6261" s="5"/>
    </row>
    <row r="6262" spans="1:1" x14ac:dyDescent="0.55000000000000004">
      <c r="A6262" s="5"/>
    </row>
    <row r="6263" spans="1:1" x14ac:dyDescent="0.55000000000000004">
      <c r="A6263" s="5"/>
    </row>
    <row r="6264" spans="1:1" x14ac:dyDescent="0.55000000000000004">
      <c r="A6264" s="5"/>
    </row>
    <row r="6265" spans="1:1" x14ac:dyDescent="0.55000000000000004">
      <c r="A6265" s="5"/>
    </row>
    <row r="6266" spans="1:1" x14ac:dyDescent="0.55000000000000004">
      <c r="A6266" s="5"/>
    </row>
    <row r="6267" spans="1:1" x14ac:dyDescent="0.55000000000000004">
      <c r="A6267" s="5"/>
    </row>
    <row r="6268" spans="1:1" x14ac:dyDescent="0.55000000000000004">
      <c r="A6268" s="5"/>
    </row>
    <row r="6269" spans="1:1" x14ac:dyDescent="0.55000000000000004">
      <c r="A6269" s="5"/>
    </row>
    <row r="6270" spans="1:1" x14ac:dyDescent="0.55000000000000004">
      <c r="A6270" s="5"/>
    </row>
    <row r="6271" spans="1:1" x14ac:dyDescent="0.55000000000000004">
      <c r="A6271" s="5"/>
    </row>
    <row r="6272" spans="1:1" x14ac:dyDescent="0.55000000000000004">
      <c r="A6272" s="5"/>
    </row>
    <row r="6273" spans="1:1" x14ac:dyDescent="0.55000000000000004">
      <c r="A6273" s="5"/>
    </row>
    <row r="6274" spans="1:1" x14ac:dyDescent="0.55000000000000004">
      <c r="A6274" s="5"/>
    </row>
    <row r="6275" spans="1:1" x14ac:dyDescent="0.55000000000000004">
      <c r="A6275" s="5"/>
    </row>
    <row r="6276" spans="1:1" x14ac:dyDescent="0.55000000000000004">
      <c r="A6276" s="5"/>
    </row>
    <row r="6277" spans="1:1" x14ac:dyDescent="0.55000000000000004">
      <c r="A6277" s="5"/>
    </row>
    <row r="6278" spans="1:1" x14ac:dyDescent="0.55000000000000004">
      <c r="A6278" s="5"/>
    </row>
    <row r="6279" spans="1:1" x14ac:dyDescent="0.55000000000000004">
      <c r="A6279" s="5"/>
    </row>
    <row r="6280" spans="1:1" x14ac:dyDescent="0.55000000000000004">
      <c r="A6280" s="5"/>
    </row>
    <row r="6281" spans="1:1" x14ac:dyDescent="0.55000000000000004">
      <c r="A6281" s="5"/>
    </row>
    <row r="6282" spans="1:1" x14ac:dyDescent="0.55000000000000004">
      <c r="A6282" s="5"/>
    </row>
    <row r="6283" spans="1:1" x14ac:dyDescent="0.55000000000000004">
      <c r="A6283" s="5"/>
    </row>
    <row r="6284" spans="1:1" x14ac:dyDescent="0.55000000000000004">
      <c r="A6284" s="5"/>
    </row>
    <row r="6285" spans="1:1" x14ac:dyDescent="0.55000000000000004">
      <c r="A6285" s="5"/>
    </row>
    <row r="6286" spans="1:1" x14ac:dyDescent="0.55000000000000004">
      <c r="A6286" s="5"/>
    </row>
    <row r="6287" spans="1:1" x14ac:dyDescent="0.55000000000000004">
      <c r="A6287" s="5"/>
    </row>
    <row r="6288" spans="1:1" x14ac:dyDescent="0.55000000000000004">
      <c r="A6288" s="5"/>
    </row>
    <row r="6289" spans="1:1" x14ac:dyDescent="0.55000000000000004">
      <c r="A6289" s="5"/>
    </row>
    <row r="6290" spans="1:1" x14ac:dyDescent="0.55000000000000004">
      <c r="A6290" s="5"/>
    </row>
    <row r="6291" spans="1:1" x14ac:dyDescent="0.55000000000000004">
      <c r="A6291" s="5"/>
    </row>
    <row r="6292" spans="1:1" x14ac:dyDescent="0.55000000000000004">
      <c r="A6292" s="5"/>
    </row>
    <row r="6293" spans="1:1" x14ac:dyDescent="0.55000000000000004">
      <c r="A6293" s="5"/>
    </row>
    <row r="6294" spans="1:1" x14ac:dyDescent="0.55000000000000004">
      <c r="A6294" s="5"/>
    </row>
    <row r="6295" spans="1:1" x14ac:dyDescent="0.55000000000000004">
      <c r="A6295" s="5"/>
    </row>
    <row r="6296" spans="1:1" x14ac:dyDescent="0.55000000000000004">
      <c r="A6296" s="5"/>
    </row>
    <row r="6297" spans="1:1" x14ac:dyDescent="0.55000000000000004">
      <c r="A6297" s="5"/>
    </row>
    <row r="6298" spans="1:1" x14ac:dyDescent="0.55000000000000004">
      <c r="A6298" s="5"/>
    </row>
    <row r="6299" spans="1:1" x14ac:dyDescent="0.55000000000000004">
      <c r="A6299" s="5"/>
    </row>
    <row r="6300" spans="1:1" x14ac:dyDescent="0.55000000000000004">
      <c r="A6300" s="5"/>
    </row>
    <row r="6301" spans="1:1" x14ac:dyDescent="0.55000000000000004">
      <c r="A6301" s="5"/>
    </row>
    <row r="6302" spans="1:1" x14ac:dyDescent="0.55000000000000004">
      <c r="A6302" s="5"/>
    </row>
    <row r="6303" spans="1:1" x14ac:dyDescent="0.55000000000000004">
      <c r="A6303" s="5"/>
    </row>
    <row r="6304" spans="1:1" x14ac:dyDescent="0.55000000000000004">
      <c r="A6304" s="5"/>
    </row>
    <row r="6305" spans="1:1" x14ac:dyDescent="0.55000000000000004">
      <c r="A6305" s="5"/>
    </row>
    <row r="6306" spans="1:1" x14ac:dyDescent="0.55000000000000004">
      <c r="A6306" s="5"/>
    </row>
    <row r="6307" spans="1:1" x14ac:dyDescent="0.55000000000000004">
      <c r="A6307" s="5"/>
    </row>
    <row r="6308" spans="1:1" x14ac:dyDescent="0.55000000000000004">
      <c r="A6308" s="5"/>
    </row>
    <row r="6309" spans="1:1" x14ac:dyDescent="0.55000000000000004">
      <c r="A6309" s="5"/>
    </row>
    <row r="6310" spans="1:1" x14ac:dyDescent="0.55000000000000004">
      <c r="A6310" s="5"/>
    </row>
    <row r="6311" spans="1:1" x14ac:dyDescent="0.55000000000000004">
      <c r="A6311" s="5"/>
    </row>
    <row r="6312" spans="1:1" x14ac:dyDescent="0.55000000000000004">
      <c r="A6312" s="5"/>
    </row>
    <row r="6313" spans="1:1" x14ac:dyDescent="0.55000000000000004">
      <c r="A6313" s="5"/>
    </row>
    <row r="6314" spans="1:1" x14ac:dyDescent="0.55000000000000004">
      <c r="A6314" s="5"/>
    </row>
    <row r="6315" spans="1:1" x14ac:dyDescent="0.55000000000000004">
      <c r="A6315" s="5"/>
    </row>
    <row r="6316" spans="1:1" x14ac:dyDescent="0.55000000000000004">
      <c r="A6316" s="5"/>
    </row>
    <row r="6317" spans="1:1" x14ac:dyDescent="0.55000000000000004">
      <c r="A6317" s="5"/>
    </row>
    <row r="6318" spans="1:1" x14ac:dyDescent="0.55000000000000004">
      <c r="A6318" s="5"/>
    </row>
    <row r="6319" spans="1:1" x14ac:dyDescent="0.55000000000000004">
      <c r="A6319" s="5"/>
    </row>
    <row r="6320" spans="1:1" x14ac:dyDescent="0.55000000000000004">
      <c r="A6320" s="5"/>
    </row>
    <row r="6321" spans="1:1" x14ac:dyDescent="0.55000000000000004">
      <c r="A6321" s="5"/>
    </row>
    <row r="6322" spans="1:1" x14ac:dyDescent="0.55000000000000004">
      <c r="A6322" s="5"/>
    </row>
    <row r="6323" spans="1:1" x14ac:dyDescent="0.55000000000000004">
      <c r="A6323" s="5"/>
    </row>
    <row r="6324" spans="1:1" x14ac:dyDescent="0.55000000000000004">
      <c r="A6324" s="5"/>
    </row>
    <row r="6325" spans="1:1" x14ac:dyDescent="0.55000000000000004">
      <c r="A6325" s="5"/>
    </row>
    <row r="6326" spans="1:1" x14ac:dyDescent="0.55000000000000004">
      <c r="A6326" s="5"/>
    </row>
    <row r="6327" spans="1:1" x14ac:dyDescent="0.55000000000000004">
      <c r="A6327" s="5"/>
    </row>
    <row r="6328" spans="1:1" x14ac:dyDescent="0.55000000000000004">
      <c r="A6328" s="5"/>
    </row>
    <row r="6329" spans="1:1" x14ac:dyDescent="0.55000000000000004">
      <c r="A6329" s="5"/>
    </row>
    <row r="6330" spans="1:1" x14ac:dyDescent="0.55000000000000004">
      <c r="A6330" s="5"/>
    </row>
    <row r="6331" spans="1:1" x14ac:dyDescent="0.55000000000000004">
      <c r="A6331" s="5"/>
    </row>
    <row r="6332" spans="1:1" x14ac:dyDescent="0.55000000000000004">
      <c r="A6332" s="5"/>
    </row>
    <row r="6333" spans="1:1" x14ac:dyDescent="0.55000000000000004">
      <c r="A6333" s="5"/>
    </row>
    <row r="6334" spans="1:1" x14ac:dyDescent="0.55000000000000004">
      <c r="A6334" s="5"/>
    </row>
    <row r="6335" spans="1:1" x14ac:dyDescent="0.55000000000000004">
      <c r="A6335" s="5"/>
    </row>
    <row r="6336" spans="1:1" x14ac:dyDescent="0.55000000000000004">
      <c r="A6336" s="5"/>
    </row>
    <row r="6337" spans="1:1" x14ac:dyDescent="0.55000000000000004">
      <c r="A6337" s="5"/>
    </row>
    <row r="6338" spans="1:1" x14ac:dyDescent="0.55000000000000004">
      <c r="A6338" s="5"/>
    </row>
    <row r="6339" spans="1:1" x14ac:dyDescent="0.55000000000000004">
      <c r="A6339" s="5"/>
    </row>
    <row r="6340" spans="1:1" x14ac:dyDescent="0.55000000000000004">
      <c r="A6340" s="5"/>
    </row>
    <row r="6341" spans="1:1" x14ac:dyDescent="0.55000000000000004">
      <c r="A6341" s="5"/>
    </row>
    <row r="6342" spans="1:1" x14ac:dyDescent="0.55000000000000004">
      <c r="A6342" s="5"/>
    </row>
    <row r="6343" spans="1:1" x14ac:dyDescent="0.55000000000000004">
      <c r="A6343" s="5"/>
    </row>
    <row r="6344" spans="1:1" x14ac:dyDescent="0.55000000000000004">
      <c r="A6344" s="5"/>
    </row>
    <row r="6345" spans="1:1" x14ac:dyDescent="0.55000000000000004">
      <c r="A6345" s="5"/>
    </row>
    <row r="6346" spans="1:1" x14ac:dyDescent="0.55000000000000004">
      <c r="A6346" s="5"/>
    </row>
    <row r="6347" spans="1:1" x14ac:dyDescent="0.55000000000000004">
      <c r="A6347" s="5"/>
    </row>
    <row r="6348" spans="1:1" x14ac:dyDescent="0.55000000000000004">
      <c r="A6348" s="5"/>
    </row>
    <row r="6349" spans="1:1" x14ac:dyDescent="0.55000000000000004">
      <c r="A6349" s="5"/>
    </row>
    <row r="6350" spans="1:1" x14ac:dyDescent="0.55000000000000004">
      <c r="A6350" s="5"/>
    </row>
    <row r="6351" spans="1:1" x14ac:dyDescent="0.55000000000000004">
      <c r="A6351" s="5"/>
    </row>
    <row r="6352" spans="1:1" x14ac:dyDescent="0.55000000000000004">
      <c r="A6352" s="5"/>
    </row>
    <row r="6353" spans="1:1" x14ac:dyDescent="0.55000000000000004">
      <c r="A6353" s="5"/>
    </row>
    <row r="6354" spans="1:1" x14ac:dyDescent="0.55000000000000004">
      <c r="A6354" s="5"/>
    </row>
    <row r="6355" spans="1:1" x14ac:dyDescent="0.55000000000000004">
      <c r="A6355" s="5"/>
    </row>
    <row r="6356" spans="1:1" x14ac:dyDescent="0.55000000000000004">
      <c r="A6356" s="5"/>
    </row>
    <row r="6357" spans="1:1" x14ac:dyDescent="0.55000000000000004">
      <c r="A6357" s="5"/>
    </row>
    <row r="6358" spans="1:1" x14ac:dyDescent="0.55000000000000004">
      <c r="A6358" s="5"/>
    </row>
    <row r="6359" spans="1:1" x14ac:dyDescent="0.55000000000000004">
      <c r="A6359" s="5"/>
    </row>
    <row r="6360" spans="1:1" x14ac:dyDescent="0.55000000000000004">
      <c r="A6360" s="5"/>
    </row>
    <row r="6361" spans="1:1" x14ac:dyDescent="0.55000000000000004">
      <c r="A6361" s="5"/>
    </row>
    <row r="6362" spans="1:1" x14ac:dyDescent="0.55000000000000004">
      <c r="A6362" s="5"/>
    </row>
    <row r="6363" spans="1:1" x14ac:dyDescent="0.55000000000000004">
      <c r="A6363" s="5"/>
    </row>
    <row r="6364" spans="1:1" x14ac:dyDescent="0.55000000000000004">
      <c r="A6364" s="5"/>
    </row>
    <row r="6365" spans="1:1" x14ac:dyDescent="0.55000000000000004">
      <c r="A6365" s="5"/>
    </row>
    <row r="6366" spans="1:1" x14ac:dyDescent="0.55000000000000004">
      <c r="A6366" s="5"/>
    </row>
    <row r="6367" spans="1:1" x14ac:dyDescent="0.55000000000000004">
      <c r="A6367" s="5"/>
    </row>
    <row r="6368" spans="1:1" x14ac:dyDescent="0.55000000000000004">
      <c r="A6368" s="5"/>
    </row>
    <row r="6369" spans="1:1" x14ac:dyDescent="0.55000000000000004">
      <c r="A6369" s="5"/>
    </row>
    <row r="6370" spans="1:1" x14ac:dyDescent="0.55000000000000004">
      <c r="A6370" s="5"/>
    </row>
    <row r="6371" spans="1:1" x14ac:dyDescent="0.55000000000000004">
      <c r="A6371" s="5"/>
    </row>
    <row r="6372" spans="1:1" x14ac:dyDescent="0.55000000000000004">
      <c r="A6372" s="5"/>
    </row>
    <row r="6373" spans="1:1" x14ac:dyDescent="0.55000000000000004">
      <c r="A6373" s="5"/>
    </row>
    <row r="6374" spans="1:1" x14ac:dyDescent="0.55000000000000004">
      <c r="A6374" s="5"/>
    </row>
    <row r="6375" spans="1:1" x14ac:dyDescent="0.55000000000000004">
      <c r="A6375" s="5"/>
    </row>
    <row r="6376" spans="1:1" x14ac:dyDescent="0.55000000000000004">
      <c r="A6376" s="5"/>
    </row>
    <row r="6377" spans="1:1" x14ac:dyDescent="0.55000000000000004">
      <c r="A6377" s="5"/>
    </row>
    <row r="6378" spans="1:1" x14ac:dyDescent="0.55000000000000004">
      <c r="A6378" s="5"/>
    </row>
    <row r="6379" spans="1:1" x14ac:dyDescent="0.55000000000000004">
      <c r="A6379" s="5"/>
    </row>
    <row r="6380" spans="1:1" x14ac:dyDescent="0.55000000000000004">
      <c r="A6380" s="5"/>
    </row>
    <row r="6381" spans="1:1" x14ac:dyDescent="0.55000000000000004">
      <c r="A6381" s="5"/>
    </row>
    <row r="6382" spans="1:1" x14ac:dyDescent="0.55000000000000004">
      <c r="A6382" s="5"/>
    </row>
    <row r="6383" spans="1:1" x14ac:dyDescent="0.55000000000000004">
      <c r="A6383" s="5"/>
    </row>
    <row r="6384" spans="1:1" x14ac:dyDescent="0.55000000000000004">
      <c r="A6384" s="5"/>
    </row>
    <row r="6385" spans="1:1" x14ac:dyDescent="0.55000000000000004">
      <c r="A6385" s="5"/>
    </row>
    <row r="6386" spans="1:1" x14ac:dyDescent="0.55000000000000004">
      <c r="A6386" s="5"/>
    </row>
    <row r="6387" spans="1:1" x14ac:dyDescent="0.55000000000000004">
      <c r="A6387" s="5"/>
    </row>
    <row r="6388" spans="1:1" x14ac:dyDescent="0.55000000000000004">
      <c r="A6388" s="5"/>
    </row>
    <row r="6389" spans="1:1" x14ac:dyDescent="0.55000000000000004">
      <c r="A6389" s="5"/>
    </row>
    <row r="6390" spans="1:1" x14ac:dyDescent="0.55000000000000004">
      <c r="A6390" s="5"/>
    </row>
    <row r="6391" spans="1:1" x14ac:dyDescent="0.55000000000000004">
      <c r="A6391" s="5"/>
    </row>
    <row r="6392" spans="1:1" x14ac:dyDescent="0.55000000000000004">
      <c r="A6392" s="5"/>
    </row>
    <row r="6393" spans="1:1" x14ac:dyDescent="0.55000000000000004">
      <c r="A6393" s="5"/>
    </row>
    <row r="6394" spans="1:1" x14ac:dyDescent="0.55000000000000004">
      <c r="A6394" s="5"/>
    </row>
    <row r="6395" spans="1:1" x14ac:dyDescent="0.55000000000000004">
      <c r="A6395" s="5"/>
    </row>
    <row r="6396" spans="1:1" x14ac:dyDescent="0.55000000000000004">
      <c r="A6396" s="5"/>
    </row>
    <row r="6397" spans="1:1" x14ac:dyDescent="0.55000000000000004">
      <c r="A6397" s="5"/>
    </row>
    <row r="6398" spans="1:1" x14ac:dyDescent="0.55000000000000004">
      <c r="A6398" s="5"/>
    </row>
    <row r="6399" spans="1:1" x14ac:dyDescent="0.55000000000000004">
      <c r="A6399" s="5"/>
    </row>
    <row r="6400" spans="1:1" x14ac:dyDescent="0.55000000000000004">
      <c r="A6400" s="5"/>
    </row>
    <row r="6401" spans="1:1" x14ac:dyDescent="0.55000000000000004">
      <c r="A6401" s="5"/>
    </row>
    <row r="6402" spans="1:1" x14ac:dyDescent="0.55000000000000004">
      <c r="A6402" s="5"/>
    </row>
    <row r="6403" spans="1:1" x14ac:dyDescent="0.55000000000000004">
      <c r="A6403" s="5"/>
    </row>
    <row r="6404" spans="1:1" x14ac:dyDescent="0.55000000000000004">
      <c r="A6404" s="5"/>
    </row>
    <row r="6405" spans="1:1" x14ac:dyDescent="0.55000000000000004">
      <c r="A6405" s="5"/>
    </row>
    <row r="6406" spans="1:1" x14ac:dyDescent="0.55000000000000004">
      <c r="A6406" s="5"/>
    </row>
    <row r="6407" spans="1:1" x14ac:dyDescent="0.55000000000000004">
      <c r="A6407" s="5"/>
    </row>
    <row r="6408" spans="1:1" x14ac:dyDescent="0.55000000000000004">
      <c r="A6408" s="5"/>
    </row>
    <row r="6409" spans="1:1" x14ac:dyDescent="0.55000000000000004">
      <c r="A6409" s="5"/>
    </row>
    <row r="6410" spans="1:1" x14ac:dyDescent="0.55000000000000004">
      <c r="A6410" s="5"/>
    </row>
    <row r="6411" spans="1:1" x14ac:dyDescent="0.55000000000000004">
      <c r="A6411" s="5"/>
    </row>
    <row r="6412" spans="1:1" x14ac:dyDescent="0.55000000000000004">
      <c r="A6412" s="5"/>
    </row>
    <row r="6413" spans="1:1" x14ac:dyDescent="0.55000000000000004">
      <c r="A6413" s="5"/>
    </row>
    <row r="6414" spans="1:1" x14ac:dyDescent="0.55000000000000004">
      <c r="A6414" s="5"/>
    </row>
    <row r="6415" spans="1:1" x14ac:dyDescent="0.55000000000000004">
      <c r="A6415" s="5"/>
    </row>
    <row r="6416" spans="1:1" x14ac:dyDescent="0.55000000000000004">
      <c r="A6416" s="5"/>
    </row>
    <row r="6417" spans="1:1" x14ac:dyDescent="0.55000000000000004">
      <c r="A6417" s="5"/>
    </row>
    <row r="6418" spans="1:1" x14ac:dyDescent="0.55000000000000004">
      <c r="A6418" s="5"/>
    </row>
    <row r="6419" spans="1:1" x14ac:dyDescent="0.55000000000000004">
      <c r="A6419" s="5"/>
    </row>
    <row r="6420" spans="1:1" x14ac:dyDescent="0.55000000000000004">
      <c r="A6420" s="5"/>
    </row>
    <row r="6421" spans="1:1" x14ac:dyDescent="0.55000000000000004">
      <c r="A6421" s="5"/>
    </row>
    <row r="6422" spans="1:1" x14ac:dyDescent="0.55000000000000004">
      <c r="A6422" s="5"/>
    </row>
    <row r="6423" spans="1:1" x14ac:dyDescent="0.55000000000000004">
      <c r="A6423" s="5"/>
    </row>
    <row r="6424" spans="1:1" x14ac:dyDescent="0.55000000000000004">
      <c r="A6424" s="5"/>
    </row>
    <row r="6425" spans="1:1" x14ac:dyDescent="0.55000000000000004">
      <c r="A6425" s="5"/>
    </row>
    <row r="6426" spans="1:1" x14ac:dyDescent="0.55000000000000004">
      <c r="A6426" s="5"/>
    </row>
    <row r="6427" spans="1:1" x14ac:dyDescent="0.55000000000000004">
      <c r="A6427" s="5"/>
    </row>
    <row r="6428" spans="1:1" x14ac:dyDescent="0.55000000000000004">
      <c r="A6428" s="5"/>
    </row>
    <row r="6429" spans="1:1" x14ac:dyDescent="0.55000000000000004">
      <c r="A6429" s="5"/>
    </row>
    <row r="6430" spans="1:1" x14ac:dyDescent="0.55000000000000004">
      <c r="A6430" s="5"/>
    </row>
    <row r="6431" spans="1:1" x14ac:dyDescent="0.55000000000000004">
      <c r="A6431" s="5"/>
    </row>
    <row r="6432" spans="1:1" x14ac:dyDescent="0.55000000000000004">
      <c r="A6432" s="5"/>
    </row>
    <row r="6433" spans="1:1" x14ac:dyDescent="0.55000000000000004">
      <c r="A6433" s="5"/>
    </row>
    <row r="6434" spans="1:1" x14ac:dyDescent="0.55000000000000004">
      <c r="A6434" s="5"/>
    </row>
    <row r="6435" spans="1:1" x14ac:dyDescent="0.55000000000000004">
      <c r="A6435" s="5"/>
    </row>
    <row r="6436" spans="1:1" x14ac:dyDescent="0.55000000000000004">
      <c r="A6436" s="5"/>
    </row>
    <row r="6437" spans="1:1" x14ac:dyDescent="0.55000000000000004">
      <c r="A6437" s="5"/>
    </row>
    <row r="6438" spans="1:1" x14ac:dyDescent="0.55000000000000004">
      <c r="A6438" s="5"/>
    </row>
    <row r="6439" spans="1:1" x14ac:dyDescent="0.55000000000000004">
      <c r="A6439" s="5"/>
    </row>
    <row r="6440" spans="1:1" x14ac:dyDescent="0.55000000000000004">
      <c r="A6440" s="5"/>
    </row>
    <row r="6441" spans="1:1" x14ac:dyDescent="0.55000000000000004">
      <c r="A6441" s="5"/>
    </row>
    <row r="6442" spans="1:1" x14ac:dyDescent="0.55000000000000004">
      <c r="A6442" s="5"/>
    </row>
    <row r="6443" spans="1:1" x14ac:dyDescent="0.55000000000000004">
      <c r="A6443" s="5"/>
    </row>
    <row r="6444" spans="1:1" x14ac:dyDescent="0.55000000000000004">
      <c r="A6444" s="5"/>
    </row>
    <row r="6445" spans="1:1" x14ac:dyDescent="0.55000000000000004">
      <c r="A6445" s="5"/>
    </row>
    <row r="6446" spans="1:1" x14ac:dyDescent="0.55000000000000004">
      <c r="A6446" s="5"/>
    </row>
    <row r="6447" spans="1:1" x14ac:dyDescent="0.55000000000000004">
      <c r="A6447" s="5"/>
    </row>
    <row r="6448" spans="1:1" x14ac:dyDescent="0.55000000000000004">
      <c r="A6448" s="5"/>
    </row>
    <row r="6449" spans="1:1" x14ac:dyDescent="0.55000000000000004">
      <c r="A6449" s="5"/>
    </row>
    <row r="6450" spans="1:1" x14ac:dyDescent="0.55000000000000004">
      <c r="A6450" s="5"/>
    </row>
    <row r="6451" spans="1:1" x14ac:dyDescent="0.55000000000000004">
      <c r="A6451" s="5"/>
    </row>
    <row r="6452" spans="1:1" x14ac:dyDescent="0.55000000000000004">
      <c r="A6452" s="5"/>
    </row>
    <row r="6453" spans="1:1" x14ac:dyDescent="0.55000000000000004">
      <c r="A6453" s="5"/>
    </row>
    <row r="6454" spans="1:1" x14ac:dyDescent="0.55000000000000004">
      <c r="A6454" s="5"/>
    </row>
    <row r="6455" spans="1:1" x14ac:dyDescent="0.55000000000000004">
      <c r="A6455" s="5"/>
    </row>
    <row r="6456" spans="1:1" x14ac:dyDescent="0.55000000000000004">
      <c r="A6456" s="5"/>
    </row>
    <row r="6457" spans="1:1" x14ac:dyDescent="0.55000000000000004">
      <c r="A6457" s="5"/>
    </row>
    <row r="6458" spans="1:1" x14ac:dyDescent="0.55000000000000004">
      <c r="A6458" s="5"/>
    </row>
    <row r="6459" spans="1:1" x14ac:dyDescent="0.55000000000000004">
      <c r="A6459" s="5"/>
    </row>
    <row r="6460" spans="1:1" x14ac:dyDescent="0.55000000000000004">
      <c r="A6460" s="5"/>
    </row>
    <row r="6461" spans="1:1" x14ac:dyDescent="0.55000000000000004">
      <c r="A6461" s="5"/>
    </row>
    <row r="6462" spans="1:1" x14ac:dyDescent="0.55000000000000004">
      <c r="A6462" s="5"/>
    </row>
    <row r="6463" spans="1:1" x14ac:dyDescent="0.55000000000000004">
      <c r="A6463" s="5"/>
    </row>
    <row r="6464" spans="1:1" x14ac:dyDescent="0.55000000000000004">
      <c r="A6464" s="5"/>
    </row>
    <row r="6465" spans="1:1" x14ac:dyDescent="0.55000000000000004">
      <c r="A6465" s="5"/>
    </row>
    <row r="6466" spans="1:1" x14ac:dyDescent="0.55000000000000004">
      <c r="A6466" s="5"/>
    </row>
    <row r="6467" spans="1:1" x14ac:dyDescent="0.55000000000000004">
      <c r="A6467" s="5"/>
    </row>
    <row r="6468" spans="1:1" x14ac:dyDescent="0.55000000000000004">
      <c r="A6468" s="5"/>
    </row>
    <row r="6469" spans="1:1" x14ac:dyDescent="0.55000000000000004">
      <c r="A6469" s="5"/>
    </row>
    <row r="6470" spans="1:1" x14ac:dyDescent="0.55000000000000004">
      <c r="A6470" s="5"/>
    </row>
    <row r="6471" spans="1:1" x14ac:dyDescent="0.55000000000000004">
      <c r="A6471" s="5"/>
    </row>
    <row r="6472" spans="1:1" x14ac:dyDescent="0.55000000000000004">
      <c r="A6472" s="5"/>
    </row>
    <row r="6473" spans="1:1" x14ac:dyDescent="0.55000000000000004">
      <c r="A6473" s="5"/>
    </row>
    <row r="6474" spans="1:1" x14ac:dyDescent="0.55000000000000004">
      <c r="A6474" s="5"/>
    </row>
    <row r="6475" spans="1:1" x14ac:dyDescent="0.55000000000000004">
      <c r="A6475" s="5"/>
    </row>
    <row r="6476" spans="1:1" x14ac:dyDescent="0.55000000000000004">
      <c r="A6476" s="5"/>
    </row>
    <row r="6477" spans="1:1" x14ac:dyDescent="0.55000000000000004">
      <c r="A6477" s="5"/>
    </row>
    <row r="6478" spans="1:1" x14ac:dyDescent="0.55000000000000004">
      <c r="A6478" s="5"/>
    </row>
    <row r="6479" spans="1:1" x14ac:dyDescent="0.55000000000000004">
      <c r="A6479" s="5"/>
    </row>
    <row r="6480" spans="1:1" x14ac:dyDescent="0.55000000000000004">
      <c r="A6480" s="5"/>
    </row>
    <row r="6481" spans="1:1" x14ac:dyDescent="0.55000000000000004">
      <c r="A6481" s="5"/>
    </row>
    <row r="6482" spans="1:1" x14ac:dyDescent="0.55000000000000004">
      <c r="A6482" s="5"/>
    </row>
    <row r="6483" spans="1:1" x14ac:dyDescent="0.55000000000000004">
      <c r="A6483" s="5"/>
    </row>
    <row r="6484" spans="1:1" x14ac:dyDescent="0.55000000000000004">
      <c r="A6484" s="5"/>
    </row>
    <row r="6485" spans="1:1" x14ac:dyDescent="0.55000000000000004">
      <c r="A6485" s="5"/>
    </row>
    <row r="6486" spans="1:1" x14ac:dyDescent="0.55000000000000004">
      <c r="A6486" s="5"/>
    </row>
    <row r="6487" spans="1:1" x14ac:dyDescent="0.55000000000000004">
      <c r="A6487" s="5"/>
    </row>
    <row r="6488" spans="1:1" x14ac:dyDescent="0.55000000000000004">
      <c r="A6488" s="5"/>
    </row>
    <row r="6489" spans="1:1" x14ac:dyDescent="0.55000000000000004">
      <c r="A6489" s="5"/>
    </row>
    <row r="6490" spans="1:1" x14ac:dyDescent="0.55000000000000004">
      <c r="A6490" s="5"/>
    </row>
    <row r="6491" spans="1:1" x14ac:dyDescent="0.55000000000000004">
      <c r="A6491" s="5"/>
    </row>
    <row r="6492" spans="1:1" x14ac:dyDescent="0.55000000000000004">
      <c r="A6492" s="5"/>
    </row>
    <row r="6493" spans="1:1" x14ac:dyDescent="0.55000000000000004">
      <c r="A6493" s="5"/>
    </row>
    <row r="6494" spans="1:1" x14ac:dyDescent="0.55000000000000004">
      <c r="A6494" s="5"/>
    </row>
    <row r="6495" spans="1:1" x14ac:dyDescent="0.55000000000000004">
      <c r="A6495" s="5"/>
    </row>
    <row r="6496" spans="1:1" x14ac:dyDescent="0.55000000000000004">
      <c r="A6496" s="5"/>
    </row>
    <row r="6497" spans="1:1" x14ac:dyDescent="0.55000000000000004">
      <c r="A6497" s="5"/>
    </row>
    <row r="6498" spans="1:1" x14ac:dyDescent="0.55000000000000004">
      <c r="A6498" s="5"/>
    </row>
    <row r="6499" spans="1:1" x14ac:dyDescent="0.55000000000000004">
      <c r="A6499" s="5"/>
    </row>
    <row r="6500" spans="1:1" x14ac:dyDescent="0.55000000000000004">
      <c r="A6500" s="5"/>
    </row>
    <row r="6501" spans="1:1" x14ac:dyDescent="0.55000000000000004">
      <c r="A6501" s="5"/>
    </row>
    <row r="6502" spans="1:1" x14ac:dyDescent="0.55000000000000004">
      <c r="A6502" s="5"/>
    </row>
    <row r="6503" spans="1:1" x14ac:dyDescent="0.55000000000000004">
      <c r="A6503" s="5"/>
    </row>
    <row r="6504" spans="1:1" x14ac:dyDescent="0.55000000000000004">
      <c r="A6504" s="5"/>
    </row>
    <row r="6505" spans="1:1" x14ac:dyDescent="0.55000000000000004">
      <c r="A6505" s="5"/>
    </row>
    <row r="6506" spans="1:1" x14ac:dyDescent="0.55000000000000004">
      <c r="A6506" s="5"/>
    </row>
    <row r="6507" spans="1:1" x14ac:dyDescent="0.55000000000000004">
      <c r="A6507" s="5"/>
    </row>
    <row r="6508" spans="1:1" x14ac:dyDescent="0.55000000000000004">
      <c r="A6508" s="5"/>
    </row>
    <row r="6509" spans="1:1" x14ac:dyDescent="0.55000000000000004">
      <c r="A6509" s="5"/>
    </row>
    <row r="6510" spans="1:1" x14ac:dyDescent="0.55000000000000004">
      <c r="A6510" s="5"/>
    </row>
    <row r="6511" spans="1:1" x14ac:dyDescent="0.55000000000000004">
      <c r="A6511" s="5"/>
    </row>
    <row r="6512" spans="1:1" x14ac:dyDescent="0.55000000000000004">
      <c r="A6512" s="5"/>
    </row>
    <row r="6513" spans="1:1" x14ac:dyDescent="0.55000000000000004">
      <c r="A6513" s="5"/>
    </row>
    <row r="6514" spans="1:1" x14ac:dyDescent="0.55000000000000004">
      <c r="A6514" s="5"/>
    </row>
    <row r="6515" spans="1:1" x14ac:dyDescent="0.55000000000000004">
      <c r="A6515" s="5"/>
    </row>
    <row r="6516" spans="1:1" x14ac:dyDescent="0.55000000000000004">
      <c r="A6516" s="5"/>
    </row>
    <row r="6517" spans="1:1" x14ac:dyDescent="0.55000000000000004">
      <c r="A6517" s="5"/>
    </row>
    <row r="6518" spans="1:1" x14ac:dyDescent="0.55000000000000004">
      <c r="A6518" s="5"/>
    </row>
    <row r="6519" spans="1:1" x14ac:dyDescent="0.55000000000000004">
      <c r="A6519" s="5"/>
    </row>
    <row r="6520" spans="1:1" x14ac:dyDescent="0.55000000000000004">
      <c r="A6520" s="5"/>
    </row>
    <row r="6521" spans="1:1" x14ac:dyDescent="0.55000000000000004">
      <c r="A6521" s="5"/>
    </row>
    <row r="6522" spans="1:1" x14ac:dyDescent="0.55000000000000004">
      <c r="A6522" s="5"/>
    </row>
    <row r="6523" spans="1:1" x14ac:dyDescent="0.55000000000000004">
      <c r="A6523" s="5"/>
    </row>
    <row r="6524" spans="1:1" x14ac:dyDescent="0.55000000000000004">
      <c r="A6524" s="5"/>
    </row>
    <row r="6525" spans="1:1" x14ac:dyDescent="0.55000000000000004">
      <c r="A6525" s="5"/>
    </row>
    <row r="6526" spans="1:1" x14ac:dyDescent="0.55000000000000004">
      <c r="A6526" s="5"/>
    </row>
    <row r="6527" spans="1:1" x14ac:dyDescent="0.55000000000000004">
      <c r="A6527" s="5"/>
    </row>
    <row r="6528" spans="1:1" x14ac:dyDescent="0.55000000000000004">
      <c r="A6528" s="5"/>
    </row>
    <row r="6529" spans="1:1" x14ac:dyDescent="0.55000000000000004">
      <c r="A6529" s="5"/>
    </row>
    <row r="6530" spans="1:1" x14ac:dyDescent="0.55000000000000004">
      <c r="A6530" s="5"/>
    </row>
    <row r="6531" spans="1:1" x14ac:dyDescent="0.55000000000000004">
      <c r="A6531" s="5"/>
    </row>
    <row r="6532" spans="1:1" x14ac:dyDescent="0.55000000000000004">
      <c r="A6532" s="5"/>
    </row>
    <row r="6533" spans="1:1" x14ac:dyDescent="0.55000000000000004">
      <c r="A6533" s="5"/>
    </row>
    <row r="6534" spans="1:1" x14ac:dyDescent="0.55000000000000004">
      <c r="A6534" s="5"/>
    </row>
    <row r="6535" spans="1:1" x14ac:dyDescent="0.55000000000000004">
      <c r="A6535" s="5"/>
    </row>
    <row r="6536" spans="1:1" x14ac:dyDescent="0.55000000000000004">
      <c r="A6536" s="5"/>
    </row>
    <row r="6537" spans="1:1" x14ac:dyDescent="0.55000000000000004">
      <c r="A6537" s="5"/>
    </row>
    <row r="6538" spans="1:1" x14ac:dyDescent="0.55000000000000004">
      <c r="A6538" s="5"/>
    </row>
    <row r="6539" spans="1:1" x14ac:dyDescent="0.55000000000000004">
      <c r="A6539" s="5"/>
    </row>
    <row r="6540" spans="1:1" x14ac:dyDescent="0.55000000000000004">
      <c r="A6540" s="5"/>
    </row>
    <row r="6541" spans="1:1" x14ac:dyDescent="0.55000000000000004">
      <c r="A6541" s="5"/>
    </row>
    <row r="6542" spans="1:1" x14ac:dyDescent="0.55000000000000004">
      <c r="A6542" s="5"/>
    </row>
    <row r="6543" spans="1:1" x14ac:dyDescent="0.55000000000000004">
      <c r="A6543" s="5"/>
    </row>
    <row r="6544" spans="1:1" x14ac:dyDescent="0.55000000000000004">
      <c r="A6544" s="5"/>
    </row>
    <row r="6545" spans="1:1" x14ac:dyDescent="0.55000000000000004">
      <c r="A6545" s="5"/>
    </row>
    <row r="6546" spans="1:1" x14ac:dyDescent="0.55000000000000004">
      <c r="A6546" s="5"/>
    </row>
    <row r="6547" spans="1:1" x14ac:dyDescent="0.55000000000000004">
      <c r="A6547" s="5"/>
    </row>
    <row r="6548" spans="1:1" x14ac:dyDescent="0.55000000000000004">
      <c r="A6548" s="5"/>
    </row>
    <row r="6549" spans="1:1" x14ac:dyDescent="0.55000000000000004">
      <c r="A6549" s="5"/>
    </row>
    <row r="6550" spans="1:1" x14ac:dyDescent="0.55000000000000004">
      <c r="A6550" s="5"/>
    </row>
    <row r="6551" spans="1:1" x14ac:dyDescent="0.55000000000000004">
      <c r="A6551" s="5"/>
    </row>
    <row r="6552" spans="1:1" x14ac:dyDescent="0.55000000000000004">
      <c r="A6552" s="5"/>
    </row>
    <row r="6553" spans="1:1" x14ac:dyDescent="0.55000000000000004">
      <c r="A6553" s="5"/>
    </row>
    <row r="6554" spans="1:1" x14ac:dyDescent="0.55000000000000004">
      <c r="A6554" s="5"/>
    </row>
    <row r="6555" spans="1:1" x14ac:dyDescent="0.55000000000000004">
      <c r="A6555" s="5"/>
    </row>
    <row r="6556" spans="1:1" x14ac:dyDescent="0.55000000000000004">
      <c r="A6556" s="5"/>
    </row>
    <row r="6557" spans="1:1" x14ac:dyDescent="0.55000000000000004">
      <c r="A6557" s="5"/>
    </row>
    <row r="6558" spans="1:1" x14ac:dyDescent="0.55000000000000004">
      <c r="A6558" s="5"/>
    </row>
    <row r="6559" spans="1:1" x14ac:dyDescent="0.55000000000000004">
      <c r="A6559" s="5"/>
    </row>
    <row r="6560" spans="1:1" x14ac:dyDescent="0.55000000000000004">
      <c r="A6560" s="5"/>
    </row>
    <row r="6561" spans="1:1" x14ac:dyDescent="0.55000000000000004">
      <c r="A6561" s="5"/>
    </row>
    <row r="6562" spans="1:1" x14ac:dyDescent="0.55000000000000004">
      <c r="A6562" s="5"/>
    </row>
    <row r="6563" spans="1:1" x14ac:dyDescent="0.55000000000000004">
      <c r="A6563" s="5"/>
    </row>
    <row r="6564" spans="1:1" x14ac:dyDescent="0.55000000000000004">
      <c r="A6564" s="5"/>
    </row>
    <row r="6565" spans="1:1" x14ac:dyDescent="0.55000000000000004">
      <c r="A6565" s="5"/>
    </row>
    <row r="6566" spans="1:1" x14ac:dyDescent="0.55000000000000004">
      <c r="A6566" s="5"/>
    </row>
    <row r="6567" spans="1:1" x14ac:dyDescent="0.55000000000000004">
      <c r="A6567" s="5"/>
    </row>
    <row r="6568" spans="1:1" x14ac:dyDescent="0.55000000000000004">
      <c r="A6568" s="5"/>
    </row>
    <row r="6569" spans="1:1" x14ac:dyDescent="0.55000000000000004">
      <c r="A6569" s="5"/>
    </row>
    <row r="6570" spans="1:1" x14ac:dyDescent="0.55000000000000004">
      <c r="A6570" s="5"/>
    </row>
    <row r="6571" spans="1:1" x14ac:dyDescent="0.55000000000000004">
      <c r="A6571" s="5"/>
    </row>
    <row r="6572" spans="1:1" x14ac:dyDescent="0.55000000000000004">
      <c r="A6572" s="5"/>
    </row>
    <row r="6573" spans="1:1" x14ac:dyDescent="0.55000000000000004">
      <c r="A6573" s="5"/>
    </row>
    <row r="6574" spans="1:1" x14ac:dyDescent="0.55000000000000004">
      <c r="A6574" s="5"/>
    </row>
    <row r="6575" spans="1:1" x14ac:dyDescent="0.55000000000000004">
      <c r="A6575" s="5"/>
    </row>
    <row r="6576" spans="1:1" x14ac:dyDescent="0.55000000000000004">
      <c r="A6576" s="5"/>
    </row>
    <row r="6577" spans="1:1" x14ac:dyDescent="0.55000000000000004">
      <c r="A6577" s="5"/>
    </row>
    <row r="6578" spans="1:1" x14ac:dyDescent="0.55000000000000004">
      <c r="A6578" s="5"/>
    </row>
    <row r="6579" spans="1:1" x14ac:dyDescent="0.55000000000000004">
      <c r="A6579" s="5"/>
    </row>
    <row r="6580" spans="1:1" x14ac:dyDescent="0.55000000000000004">
      <c r="A6580" s="5"/>
    </row>
    <row r="6581" spans="1:1" x14ac:dyDescent="0.55000000000000004">
      <c r="A6581" s="5"/>
    </row>
    <row r="6582" spans="1:1" x14ac:dyDescent="0.55000000000000004">
      <c r="A6582" s="5"/>
    </row>
    <row r="6583" spans="1:1" x14ac:dyDescent="0.55000000000000004">
      <c r="A6583" s="5"/>
    </row>
    <row r="6584" spans="1:1" x14ac:dyDescent="0.55000000000000004">
      <c r="A6584" s="5"/>
    </row>
    <row r="6585" spans="1:1" x14ac:dyDescent="0.55000000000000004">
      <c r="A6585" s="5"/>
    </row>
    <row r="6586" spans="1:1" x14ac:dyDescent="0.55000000000000004">
      <c r="A6586" s="5"/>
    </row>
    <row r="6587" spans="1:1" x14ac:dyDescent="0.55000000000000004">
      <c r="A6587" s="5"/>
    </row>
    <row r="6588" spans="1:1" x14ac:dyDescent="0.55000000000000004">
      <c r="A6588" s="5"/>
    </row>
    <row r="6589" spans="1:1" x14ac:dyDescent="0.55000000000000004">
      <c r="A6589" s="5"/>
    </row>
    <row r="6590" spans="1:1" x14ac:dyDescent="0.55000000000000004">
      <c r="A6590" s="5"/>
    </row>
    <row r="6591" spans="1:1" x14ac:dyDescent="0.55000000000000004">
      <c r="A6591" s="5"/>
    </row>
    <row r="6592" spans="1:1" x14ac:dyDescent="0.55000000000000004">
      <c r="A6592" s="5"/>
    </row>
    <row r="6593" spans="1:1" x14ac:dyDescent="0.55000000000000004">
      <c r="A6593" s="5"/>
    </row>
    <row r="6594" spans="1:1" x14ac:dyDescent="0.55000000000000004">
      <c r="A6594" s="5"/>
    </row>
    <row r="6595" spans="1:1" x14ac:dyDescent="0.55000000000000004">
      <c r="A6595" s="5"/>
    </row>
    <row r="6596" spans="1:1" x14ac:dyDescent="0.55000000000000004">
      <c r="A6596" s="5"/>
    </row>
    <row r="6597" spans="1:1" x14ac:dyDescent="0.55000000000000004">
      <c r="A6597" s="5"/>
    </row>
    <row r="6598" spans="1:1" x14ac:dyDescent="0.55000000000000004">
      <c r="A6598" s="5"/>
    </row>
    <row r="6599" spans="1:1" x14ac:dyDescent="0.55000000000000004">
      <c r="A6599" s="5"/>
    </row>
    <row r="6600" spans="1:1" x14ac:dyDescent="0.55000000000000004">
      <c r="A6600" s="5"/>
    </row>
    <row r="6601" spans="1:1" x14ac:dyDescent="0.55000000000000004">
      <c r="A6601" s="5"/>
    </row>
    <row r="6602" spans="1:1" x14ac:dyDescent="0.55000000000000004">
      <c r="A6602" s="5"/>
    </row>
    <row r="6603" spans="1:1" x14ac:dyDescent="0.55000000000000004">
      <c r="A6603" s="5"/>
    </row>
    <row r="6604" spans="1:1" x14ac:dyDescent="0.55000000000000004">
      <c r="A6604" s="5"/>
    </row>
    <row r="6605" spans="1:1" x14ac:dyDescent="0.55000000000000004">
      <c r="A6605" s="5"/>
    </row>
    <row r="6606" spans="1:1" x14ac:dyDescent="0.55000000000000004">
      <c r="A6606" s="5"/>
    </row>
    <row r="6607" spans="1:1" x14ac:dyDescent="0.55000000000000004">
      <c r="A6607" s="5"/>
    </row>
    <row r="6608" spans="1:1" x14ac:dyDescent="0.55000000000000004">
      <c r="A6608" s="5"/>
    </row>
    <row r="6609" spans="1:1" x14ac:dyDescent="0.55000000000000004">
      <c r="A6609" s="5"/>
    </row>
    <row r="6610" spans="1:1" x14ac:dyDescent="0.55000000000000004">
      <c r="A6610" s="5"/>
    </row>
    <row r="6611" spans="1:1" x14ac:dyDescent="0.55000000000000004">
      <c r="A6611" s="5"/>
    </row>
    <row r="6612" spans="1:1" x14ac:dyDescent="0.55000000000000004">
      <c r="A6612" s="5"/>
    </row>
    <row r="6613" spans="1:1" x14ac:dyDescent="0.55000000000000004">
      <c r="A6613" s="5"/>
    </row>
    <row r="6614" spans="1:1" x14ac:dyDescent="0.55000000000000004">
      <c r="A6614" s="5"/>
    </row>
    <row r="6615" spans="1:1" x14ac:dyDescent="0.55000000000000004">
      <c r="A6615" s="5"/>
    </row>
    <row r="6616" spans="1:1" x14ac:dyDescent="0.55000000000000004">
      <c r="A6616" s="5"/>
    </row>
    <row r="6617" spans="1:1" x14ac:dyDescent="0.55000000000000004">
      <c r="A6617" s="5"/>
    </row>
    <row r="6618" spans="1:1" x14ac:dyDescent="0.55000000000000004">
      <c r="A6618" s="5"/>
    </row>
    <row r="6619" spans="1:1" x14ac:dyDescent="0.55000000000000004">
      <c r="A6619" s="5"/>
    </row>
    <row r="6620" spans="1:1" x14ac:dyDescent="0.55000000000000004">
      <c r="A6620" s="5"/>
    </row>
    <row r="6621" spans="1:1" x14ac:dyDescent="0.55000000000000004">
      <c r="A6621" s="5"/>
    </row>
    <row r="6622" spans="1:1" x14ac:dyDescent="0.55000000000000004">
      <c r="A6622" s="5"/>
    </row>
    <row r="6623" spans="1:1" x14ac:dyDescent="0.55000000000000004">
      <c r="A6623" s="5"/>
    </row>
    <row r="6624" spans="1:1" x14ac:dyDescent="0.55000000000000004">
      <c r="A6624" s="5"/>
    </row>
    <row r="6625" spans="1:1" x14ac:dyDescent="0.55000000000000004">
      <c r="A6625" s="5"/>
    </row>
    <row r="6626" spans="1:1" x14ac:dyDescent="0.55000000000000004">
      <c r="A6626" s="5"/>
    </row>
    <row r="6627" spans="1:1" x14ac:dyDescent="0.55000000000000004">
      <c r="A6627" s="5"/>
    </row>
    <row r="6628" spans="1:1" x14ac:dyDescent="0.55000000000000004">
      <c r="A6628" s="5"/>
    </row>
    <row r="6629" spans="1:1" x14ac:dyDescent="0.55000000000000004">
      <c r="A6629" s="5"/>
    </row>
    <row r="6630" spans="1:1" x14ac:dyDescent="0.55000000000000004">
      <c r="A6630" s="5"/>
    </row>
    <row r="6631" spans="1:1" x14ac:dyDescent="0.55000000000000004">
      <c r="A6631" s="5"/>
    </row>
    <row r="6632" spans="1:1" x14ac:dyDescent="0.55000000000000004">
      <c r="A6632" s="5"/>
    </row>
    <row r="6633" spans="1:1" x14ac:dyDescent="0.55000000000000004">
      <c r="A6633" s="5"/>
    </row>
    <row r="6634" spans="1:1" x14ac:dyDescent="0.55000000000000004">
      <c r="A6634" s="5"/>
    </row>
    <row r="6635" spans="1:1" x14ac:dyDescent="0.55000000000000004">
      <c r="A6635" s="5"/>
    </row>
    <row r="6636" spans="1:1" x14ac:dyDescent="0.55000000000000004">
      <c r="A6636" s="5"/>
    </row>
    <row r="6637" spans="1:1" x14ac:dyDescent="0.55000000000000004">
      <c r="A6637" s="5"/>
    </row>
    <row r="6638" spans="1:1" x14ac:dyDescent="0.55000000000000004">
      <c r="A6638" s="5"/>
    </row>
    <row r="6639" spans="1:1" x14ac:dyDescent="0.55000000000000004">
      <c r="A6639" s="5"/>
    </row>
    <row r="6640" spans="1:1" x14ac:dyDescent="0.55000000000000004">
      <c r="A6640" s="5"/>
    </row>
    <row r="6641" spans="1:1" x14ac:dyDescent="0.55000000000000004">
      <c r="A6641" s="5"/>
    </row>
    <row r="6642" spans="1:1" x14ac:dyDescent="0.55000000000000004">
      <c r="A6642" s="5"/>
    </row>
    <row r="6643" spans="1:1" x14ac:dyDescent="0.55000000000000004">
      <c r="A6643" s="5"/>
    </row>
    <row r="6644" spans="1:1" x14ac:dyDescent="0.55000000000000004">
      <c r="A6644" s="5"/>
    </row>
    <row r="6645" spans="1:1" x14ac:dyDescent="0.55000000000000004">
      <c r="A6645" s="5"/>
    </row>
    <row r="6646" spans="1:1" x14ac:dyDescent="0.55000000000000004">
      <c r="A6646" s="5"/>
    </row>
    <row r="6647" spans="1:1" x14ac:dyDescent="0.55000000000000004">
      <c r="A6647" s="5"/>
    </row>
    <row r="6648" spans="1:1" x14ac:dyDescent="0.55000000000000004">
      <c r="A6648" s="5"/>
    </row>
    <row r="6649" spans="1:1" x14ac:dyDescent="0.55000000000000004">
      <c r="A6649" s="5"/>
    </row>
    <row r="6650" spans="1:1" x14ac:dyDescent="0.55000000000000004">
      <c r="A6650" s="5"/>
    </row>
    <row r="6651" spans="1:1" x14ac:dyDescent="0.55000000000000004">
      <c r="A6651" s="5"/>
    </row>
    <row r="6652" spans="1:1" x14ac:dyDescent="0.55000000000000004">
      <c r="A6652" s="5"/>
    </row>
    <row r="6653" spans="1:1" x14ac:dyDescent="0.55000000000000004">
      <c r="A6653" s="5"/>
    </row>
    <row r="6654" spans="1:1" x14ac:dyDescent="0.55000000000000004">
      <c r="A6654" s="5"/>
    </row>
    <row r="6655" spans="1:1" x14ac:dyDescent="0.55000000000000004">
      <c r="A6655" s="5"/>
    </row>
    <row r="6656" spans="1:1" x14ac:dyDescent="0.55000000000000004">
      <c r="A6656" s="5"/>
    </row>
    <row r="6657" spans="1:1" x14ac:dyDescent="0.55000000000000004">
      <c r="A6657" s="5"/>
    </row>
    <row r="6658" spans="1:1" x14ac:dyDescent="0.55000000000000004">
      <c r="A6658" s="5"/>
    </row>
    <row r="6659" spans="1:1" x14ac:dyDescent="0.55000000000000004">
      <c r="A6659" s="5"/>
    </row>
    <row r="6660" spans="1:1" x14ac:dyDescent="0.55000000000000004">
      <c r="A6660" s="5"/>
    </row>
    <row r="6661" spans="1:1" x14ac:dyDescent="0.55000000000000004">
      <c r="A6661" s="5"/>
    </row>
    <row r="6662" spans="1:1" x14ac:dyDescent="0.55000000000000004">
      <c r="A6662" s="5"/>
    </row>
    <row r="6663" spans="1:1" x14ac:dyDescent="0.55000000000000004">
      <c r="A6663" s="5"/>
    </row>
    <row r="6664" spans="1:1" x14ac:dyDescent="0.55000000000000004">
      <c r="A6664" s="5"/>
    </row>
    <row r="6665" spans="1:1" x14ac:dyDescent="0.55000000000000004">
      <c r="A6665" s="5"/>
    </row>
    <row r="6666" spans="1:1" x14ac:dyDescent="0.55000000000000004">
      <c r="A6666" s="5"/>
    </row>
    <row r="6667" spans="1:1" x14ac:dyDescent="0.55000000000000004">
      <c r="A6667" s="5"/>
    </row>
    <row r="6668" spans="1:1" x14ac:dyDescent="0.55000000000000004">
      <c r="A6668" s="5"/>
    </row>
    <row r="6669" spans="1:1" x14ac:dyDescent="0.55000000000000004">
      <c r="A6669" s="5"/>
    </row>
    <row r="6670" spans="1:1" x14ac:dyDescent="0.55000000000000004">
      <c r="A6670" s="5"/>
    </row>
    <row r="6671" spans="1:1" x14ac:dyDescent="0.55000000000000004">
      <c r="A6671" s="5"/>
    </row>
    <row r="6672" spans="1:1" x14ac:dyDescent="0.55000000000000004">
      <c r="A6672" s="5"/>
    </row>
    <row r="6673" spans="1:1" x14ac:dyDescent="0.55000000000000004">
      <c r="A6673" s="5"/>
    </row>
    <row r="6674" spans="1:1" x14ac:dyDescent="0.55000000000000004">
      <c r="A6674" s="5"/>
    </row>
    <row r="6675" spans="1:1" x14ac:dyDescent="0.55000000000000004">
      <c r="A6675" s="5"/>
    </row>
    <row r="6676" spans="1:1" x14ac:dyDescent="0.55000000000000004">
      <c r="A6676" s="5"/>
    </row>
    <row r="6677" spans="1:1" x14ac:dyDescent="0.55000000000000004">
      <c r="A6677" s="5"/>
    </row>
    <row r="6678" spans="1:1" x14ac:dyDescent="0.55000000000000004">
      <c r="A6678" s="5"/>
    </row>
    <row r="6679" spans="1:1" x14ac:dyDescent="0.55000000000000004">
      <c r="A6679" s="5"/>
    </row>
    <row r="6680" spans="1:1" x14ac:dyDescent="0.55000000000000004">
      <c r="A6680" s="5"/>
    </row>
    <row r="6681" spans="1:1" x14ac:dyDescent="0.55000000000000004">
      <c r="A6681" s="5"/>
    </row>
    <row r="6682" spans="1:1" x14ac:dyDescent="0.55000000000000004">
      <c r="A6682" s="5"/>
    </row>
    <row r="6683" spans="1:1" x14ac:dyDescent="0.55000000000000004">
      <c r="A6683" s="5"/>
    </row>
    <row r="6684" spans="1:1" x14ac:dyDescent="0.55000000000000004">
      <c r="A6684" s="5"/>
    </row>
    <row r="6685" spans="1:1" x14ac:dyDescent="0.55000000000000004">
      <c r="A6685" s="5"/>
    </row>
    <row r="6686" spans="1:1" x14ac:dyDescent="0.55000000000000004">
      <c r="A6686" s="5"/>
    </row>
    <row r="6687" spans="1:1" x14ac:dyDescent="0.55000000000000004">
      <c r="A6687" s="5"/>
    </row>
    <row r="6688" spans="1:1" x14ac:dyDescent="0.55000000000000004">
      <c r="A6688" s="5"/>
    </row>
    <row r="6689" spans="1:1" x14ac:dyDescent="0.55000000000000004">
      <c r="A6689" s="5"/>
    </row>
    <row r="6690" spans="1:1" x14ac:dyDescent="0.55000000000000004">
      <c r="A6690" s="5"/>
    </row>
    <row r="6691" spans="1:1" x14ac:dyDescent="0.55000000000000004">
      <c r="A6691" s="5"/>
    </row>
    <row r="6692" spans="1:1" x14ac:dyDescent="0.55000000000000004">
      <c r="A6692" s="5"/>
    </row>
    <row r="6693" spans="1:1" x14ac:dyDescent="0.55000000000000004">
      <c r="A6693" s="5"/>
    </row>
    <row r="6694" spans="1:1" x14ac:dyDescent="0.55000000000000004">
      <c r="A6694" s="5"/>
    </row>
    <row r="6695" spans="1:1" x14ac:dyDescent="0.55000000000000004">
      <c r="A6695" s="5"/>
    </row>
    <row r="6696" spans="1:1" x14ac:dyDescent="0.55000000000000004">
      <c r="A6696" s="5"/>
    </row>
    <row r="6697" spans="1:1" x14ac:dyDescent="0.55000000000000004">
      <c r="A6697" s="5"/>
    </row>
    <row r="6698" spans="1:1" x14ac:dyDescent="0.55000000000000004">
      <c r="A6698" s="5"/>
    </row>
    <row r="6699" spans="1:1" x14ac:dyDescent="0.55000000000000004">
      <c r="A6699" s="5"/>
    </row>
    <row r="6700" spans="1:1" x14ac:dyDescent="0.55000000000000004">
      <c r="A6700" s="5"/>
    </row>
    <row r="6701" spans="1:1" x14ac:dyDescent="0.55000000000000004">
      <c r="A6701" s="5"/>
    </row>
    <row r="6702" spans="1:1" x14ac:dyDescent="0.55000000000000004">
      <c r="A6702" s="5"/>
    </row>
    <row r="6703" spans="1:1" x14ac:dyDescent="0.55000000000000004">
      <c r="A6703" s="5"/>
    </row>
    <row r="6704" spans="1:1" x14ac:dyDescent="0.55000000000000004">
      <c r="A6704" s="5"/>
    </row>
    <row r="6705" spans="1:1" x14ac:dyDescent="0.55000000000000004">
      <c r="A6705" s="5"/>
    </row>
    <row r="6706" spans="1:1" x14ac:dyDescent="0.55000000000000004">
      <c r="A6706" s="5"/>
    </row>
    <row r="6707" spans="1:1" x14ac:dyDescent="0.55000000000000004">
      <c r="A6707" s="5"/>
    </row>
    <row r="6708" spans="1:1" x14ac:dyDescent="0.55000000000000004">
      <c r="A6708" s="5"/>
    </row>
    <row r="6709" spans="1:1" x14ac:dyDescent="0.55000000000000004">
      <c r="A6709" s="5"/>
    </row>
    <row r="6710" spans="1:1" x14ac:dyDescent="0.55000000000000004">
      <c r="A6710" s="5"/>
    </row>
    <row r="6711" spans="1:1" x14ac:dyDescent="0.55000000000000004">
      <c r="A6711" s="5"/>
    </row>
    <row r="6712" spans="1:1" x14ac:dyDescent="0.55000000000000004">
      <c r="A6712" s="5"/>
    </row>
    <row r="6713" spans="1:1" x14ac:dyDescent="0.55000000000000004">
      <c r="A6713" s="5"/>
    </row>
    <row r="6714" spans="1:1" x14ac:dyDescent="0.55000000000000004">
      <c r="A6714" s="5"/>
    </row>
    <row r="6715" spans="1:1" x14ac:dyDescent="0.55000000000000004">
      <c r="A6715" s="5"/>
    </row>
    <row r="6716" spans="1:1" x14ac:dyDescent="0.55000000000000004">
      <c r="A6716" s="5"/>
    </row>
    <row r="6717" spans="1:1" x14ac:dyDescent="0.55000000000000004">
      <c r="A6717" s="5"/>
    </row>
    <row r="6718" spans="1:1" x14ac:dyDescent="0.55000000000000004">
      <c r="A6718" s="5"/>
    </row>
    <row r="6719" spans="1:1" x14ac:dyDescent="0.55000000000000004">
      <c r="A6719" s="5"/>
    </row>
    <row r="6720" spans="1:1" x14ac:dyDescent="0.55000000000000004">
      <c r="A6720" s="5"/>
    </row>
    <row r="6721" spans="1:1" x14ac:dyDescent="0.55000000000000004">
      <c r="A6721" s="5"/>
    </row>
    <row r="6722" spans="1:1" x14ac:dyDescent="0.55000000000000004">
      <c r="A6722" s="5"/>
    </row>
    <row r="6723" spans="1:1" x14ac:dyDescent="0.55000000000000004">
      <c r="A6723" s="5"/>
    </row>
    <row r="6724" spans="1:1" x14ac:dyDescent="0.55000000000000004">
      <c r="A6724" s="5"/>
    </row>
    <row r="6725" spans="1:1" x14ac:dyDescent="0.55000000000000004">
      <c r="A6725" s="5"/>
    </row>
    <row r="6726" spans="1:1" x14ac:dyDescent="0.55000000000000004">
      <c r="A6726" s="5"/>
    </row>
    <row r="6727" spans="1:1" x14ac:dyDescent="0.55000000000000004">
      <c r="A6727" s="5"/>
    </row>
    <row r="6728" spans="1:1" x14ac:dyDescent="0.55000000000000004">
      <c r="A6728" s="5"/>
    </row>
    <row r="6729" spans="1:1" x14ac:dyDescent="0.55000000000000004">
      <c r="A6729" s="5"/>
    </row>
    <row r="6730" spans="1:1" x14ac:dyDescent="0.55000000000000004">
      <c r="A6730" s="5"/>
    </row>
    <row r="6731" spans="1:1" x14ac:dyDescent="0.55000000000000004">
      <c r="A6731" s="5"/>
    </row>
    <row r="6732" spans="1:1" x14ac:dyDescent="0.55000000000000004">
      <c r="A6732" s="5"/>
    </row>
    <row r="6733" spans="1:1" x14ac:dyDescent="0.55000000000000004">
      <c r="A6733" s="5"/>
    </row>
    <row r="6734" spans="1:1" x14ac:dyDescent="0.55000000000000004">
      <c r="A6734" s="5"/>
    </row>
    <row r="6735" spans="1:1" x14ac:dyDescent="0.55000000000000004">
      <c r="A6735" s="5"/>
    </row>
    <row r="6736" spans="1:1" x14ac:dyDescent="0.55000000000000004">
      <c r="A6736" s="5"/>
    </row>
    <row r="6737" spans="1:1" x14ac:dyDescent="0.55000000000000004">
      <c r="A6737" s="5"/>
    </row>
    <row r="6738" spans="1:1" x14ac:dyDescent="0.55000000000000004">
      <c r="A6738" s="5"/>
    </row>
    <row r="6739" spans="1:1" x14ac:dyDescent="0.55000000000000004">
      <c r="A6739" s="5"/>
    </row>
    <row r="6740" spans="1:1" x14ac:dyDescent="0.55000000000000004">
      <c r="A6740" s="5"/>
    </row>
    <row r="6741" spans="1:1" x14ac:dyDescent="0.55000000000000004">
      <c r="A6741" s="5"/>
    </row>
    <row r="6742" spans="1:1" x14ac:dyDescent="0.55000000000000004">
      <c r="A6742" s="5"/>
    </row>
    <row r="6743" spans="1:1" x14ac:dyDescent="0.55000000000000004">
      <c r="A6743" s="5"/>
    </row>
    <row r="6744" spans="1:1" x14ac:dyDescent="0.55000000000000004">
      <c r="A6744" s="5"/>
    </row>
    <row r="6745" spans="1:1" x14ac:dyDescent="0.55000000000000004">
      <c r="A6745" s="5"/>
    </row>
    <row r="6746" spans="1:1" x14ac:dyDescent="0.55000000000000004">
      <c r="A6746" s="5"/>
    </row>
    <row r="6747" spans="1:1" x14ac:dyDescent="0.55000000000000004">
      <c r="A6747" s="5"/>
    </row>
    <row r="6748" spans="1:1" x14ac:dyDescent="0.55000000000000004">
      <c r="A6748" s="5"/>
    </row>
    <row r="6749" spans="1:1" x14ac:dyDescent="0.55000000000000004">
      <c r="A6749" s="5"/>
    </row>
    <row r="6750" spans="1:1" x14ac:dyDescent="0.55000000000000004">
      <c r="A6750" s="5"/>
    </row>
    <row r="6751" spans="1:1" x14ac:dyDescent="0.55000000000000004">
      <c r="A6751" s="5"/>
    </row>
    <row r="6752" spans="1:1" x14ac:dyDescent="0.55000000000000004">
      <c r="A6752" s="5"/>
    </row>
    <row r="6753" spans="1:1" x14ac:dyDescent="0.55000000000000004">
      <c r="A6753" s="5"/>
    </row>
    <row r="6754" spans="1:1" x14ac:dyDescent="0.55000000000000004">
      <c r="A6754" s="5"/>
    </row>
    <row r="6755" spans="1:1" x14ac:dyDescent="0.55000000000000004">
      <c r="A6755" s="5"/>
    </row>
    <row r="6756" spans="1:1" x14ac:dyDescent="0.55000000000000004">
      <c r="A6756" s="5"/>
    </row>
    <row r="6757" spans="1:1" x14ac:dyDescent="0.55000000000000004">
      <c r="A6757" s="5"/>
    </row>
    <row r="6758" spans="1:1" x14ac:dyDescent="0.55000000000000004">
      <c r="A6758" s="5"/>
    </row>
    <row r="6759" spans="1:1" x14ac:dyDescent="0.55000000000000004">
      <c r="A6759" s="5"/>
    </row>
    <row r="6760" spans="1:1" x14ac:dyDescent="0.55000000000000004">
      <c r="A6760" s="5"/>
    </row>
    <row r="6761" spans="1:1" x14ac:dyDescent="0.55000000000000004">
      <c r="A6761" s="5"/>
    </row>
    <row r="6762" spans="1:1" x14ac:dyDescent="0.55000000000000004">
      <c r="A6762" s="5"/>
    </row>
    <row r="6763" spans="1:1" x14ac:dyDescent="0.55000000000000004">
      <c r="A6763" s="5"/>
    </row>
    <row r="6764" spans="1:1" x14ac:dyDescent="0.55000000000000004">
      <c r="A6764" s="5"/>
    </row>
    <row r="6765" spans="1:1" x14ac:dyDescent="0.55000000000000004">
      <c r="A6765" s="5"/>
    </row>
    <row r="6766" spans="1:1" x14ac:dyDescent="0.55000000000000004">
      <c r="A6766" s="5"/>
    </row>
    <row r="6767" spans="1:1" x14ac:dyDescent="0.55000000000000004">
      <c r="A6767" s="5"/>
    </row>
    <row r="6768" spans="1:1" x14ac:dyDescent="0.55000000000000004">
      <c r="A6768" s="5"/>
    </row>
    <row r="6769" spans="1:1" x14ac:dyDescent="0.55000000000000004">
      <c r="A6769" s="5"/>
    </row>
    <row r="6770" spans="1:1" x14ac:dyDescent="0.55000000000000004">
      <c r="A6770" s="5"/>
    </row>
    <row r="6771" spans="1:1" x14ac:dyDescent="0.55000000000000004">
      <c r="A6771" s="5"/>
    </row>
    <row r="6772" spans="1:1" x14ac:dyDescent="0.55000000000000004">
      <c r="A6772" s="5"/>
    </row>
    <row r="6773" spans="1:1" x14ac:dyDescent="0.55000000000000004">
      <c r="A6773" s="5"/>
    </row>
    <row r="6774" spans="1:1" x14ac:dyDescent="0.55000000000000004">
      <c r="A6774" s="5"/>
    </row>
    <row r="6775" spans="1:1" x14ac:dyDescent="0.55000000000000004">
      <c r="A6775" s="5"/>
    </row>
    <row r="6776" spans="1:1" x14ac:dyDescent="0.55000000000000004">
      <c r="A6776" s="5"/>
    </row>
    <row r="6777" spans="1:1" x14ac:dyDescent="0.55000000000000004">
      <c r="A6777" s="5"/>
    </row>
    <row r="6778" spans="1:1" x14ac:dyDescent="0.55000000000000004">
      <c r="A6778" s="5"/>
    </row>
    <row r="6779" spans="1:1" x14ac:dyDescent="0.55000000000000004">
      <c r="A6779" s="5"/>
    </row>
    <row r="6780" spans="1:1" x14ac:dyDescent="0.55000000000000004">
      <c r="A6780" s="5"/>
    </row>
    <row r="6781" spans="1:1" x14ac:dyDescent="0.55000000000000004">
      <c r="A6781" s="5"/>
    </row>
    <row r="6782" spans="1:1" x14ac:dyDescent="0.55000000000000004">
      <c r="A6782" s="5"/>
    </row>
    <row r="6783" spans="1:1" x14ac:dyDescent="0.55000000000000004">
      <c r="A6783" s="5"/>
    </row>
    <row r="6784" spans="1:1" x14ac:dyDescent="0.55000000000000004">
      <c r="A6784" s="5"/>
    </row>
    <row r="6785" spans="1:1" x14ac:dyDescent="0.55000000000000004">
      <c r="A6785" s="5"/>
    </row>
    <row r="6786" spans="1:1" x14ac:dyDescent="0.55000000000000004">
      <c r="A6786" s="5"/>
    </row>
    <row r="6787" spans="1:1" x14ac:dyDescent="0.55000000000000004">
      <c r="A6787" s="5"/>
    </row>
    <row r="6788" spans="1:1" x14ac:dyDescent="0.55000000000000004">
      <c r="A6788" s="5"/>
    </row>
    <row r="6789" spans="1:1" x14ac:dyDescent="0.55000000000000004">
      <c r="A6789" s="5"/>
    </row>
    <row r="6790" spans="1:1" x14ac:dyDescent="0.55000000000000004">
      <c r="A6790" s="5"/>
    </row>
    <row r="6791" spans="1:1" x14ac:dyDescent="0.55000000000000004">
      <c r="A6791" s="5"/>
    </row>
    <row r="6792" spans="1:1" x14ac:dyDescent="0.55000000000000004">
      <c r="A6792" s="5"/>
    </row>
    <row r="6793" spans="1:1" x14ac:dyDescent="0.55000000000000004">
      <c r="A6793" s="5"/>
    </row>
    <row r="6794" spans="1:1" x14ac:dyDescent="0.55000000000000004">
      <c r="A6794" s="5"/>
    </row>
    <row r="6795" spans="1:1" x14ac:dyDescent="0.55000000000000004">
      <c r="A6795" s="5"/>
    </row>
    <row r="6796" spans="1:1" x14ac:dyDescent="0.55000000000000004">
      <c r="A6796" s="5"/>
    </row>
    <row r="6797" spans="1:1" x14ac:dyDescent="0.55000000000000004">
      <c r="A6797" s="5"/>
    </row>
    <row r="6798" spans="1:1" x14ac:dyDescent="0.55000000000000004">
      <c r="A6798" s="5"/>
    </row>
    <row r="6799" spans="1:1" x14ac:dyDescent="0.55000000000000004">
      <c r="A6799" s="5"/>
    </row>
    <row r="6800" spans="1:1" x14ac:dyDescent="0.55000000000000004">
      <c r="A6800" s="5"/>
    </row>
    <row r="6801" spans="1:1" x14ac:dyDescent="0.55000000000000004">
      <c r="A6801" s="5"/>
    </row>
    <row r="6802" spans="1:1" x14ac:dyDescent="0.55000000000000004">
      <c r="A6802" s="5"/>
    </row>
    <row r="6803" spans="1:1" x14ac:dyDescent="0.55000000000000004">
      <c r="A6803" s="5"/>
    </row>
    <row r="6804" spans="1:1" x14ac:dyDescent="0.55000000000000004">
      <c r="A6804" s="5"/>
    </row>
    <row r="6805" spans="1:1" x14ac:dyDescent="0.55000000000000004">
      <c r="A6805" s="5"/>
    </row>
    <row r="6806" spans="1:1" x14ac:dyDescent="0.55000000000000004">
      <c r="A6806" s="5"/>
    </row>
    <row r="6807" spans="1:1" x14ac:dyDescent="0.55000000000000004">
      <c r="A6807" s="5"/>
    </row>
    <row r="6808" spans="1:1" x14ac:dyDescent="0.55000000000000004">
      <c r="A6808" s="5"/>
    </row>
    <row r="6809" spans="1:1" x14ac:dyDescent="0.55000000000000004">
      <c r="A6809" s="5"/>
    </row>
    <row r="6810" spans="1:1" x14ac:dyDescent="0.55000000000000004">
      <c r="A6810" s="5"/>
    </row>
    <row r="6811" spans="1:1" x14ac:dyDescent="0.55000000000000004">
      <c r="A6811" s="5"/>
    </row>
    <row r="6812" spans="1:1" x14ac:dyDescent="0.55000000000000004">
      <c r="A6812" s="5"/>
    </row>
    <row r="6813" spans="1:1" x14ac:dyDescent="0.55000000000000004">
      <c r="A6813" s="5"/>
    </row>
    <row r="6814" spans="1:1" x14ac:dyDescent="0.55000000000000004">
      <c r="A6814" s="5"/>
    </row>
    <row r="6815" spans="1:1" x14ac:dyDescent="0.55000000000000004">
      <c r="A6815" s="5"/>
    </row>
    <row r="6816" spans="1:1" x14ac:dyDescent="0.55000000000000004">
      <c r="A6816" s="5"/>
    </row>
    <row r="6817" spans="1:1" x14ac:dyDescent="0.55000000000000004">
      <c r="A6817" s="5"/>
    </row>
    <row r="6818" spans="1:1" x14ac:dyDescent="0.55000000000000004">
      <c r="A6818" s="5"/>
    </row>
    <row r="6819" spans="1:1" x14ac:dyDescent="0.55000000000000004">
      <c r="A6819" s="5"/>
    </row>
    <row r="6820" spans="1:1" x14ac:dyDescent="0.55000000000000004">
      <c r="A6820" s="5"/>
    </row>
    <row r="6821" spans="1:1" x14ac:dyDescent="0.55000000000000004">
      <c r="A6821" s="5"/>
    </row>
    <row r="6822" spans="1:1" x14ac:dyDescent="0.55000000000000004">
      <c r="A6822" s="5"/>
    </row>
    <row r="6823" spans="1:1" x14ac:dyDescent="0.55000000000000004">
      <c r="A6823" s="5"/>
    </row>
    <row r="6824" spans="1:1" x14ac:dyDescent="0.55000000000000004">
      <c r="A6824" s="5"/>
    </row>
    <row r="6825" spans="1:1" x14ac:dyDescent="0.55000000000000004">
      <c r="A6825" s="5"/>
    </row>
    <row r="6826" spans="1:1" x14ac:dyDescent="0.55000000000000004">
      <c r="A6826" s="5"/>
    </row>
    <row r="6827" spans="1:1" x14ac:dyDescent="0.55000000000000004">
      <c r="A6827" s="5"/>
    </row>
    <row r="6828" spans="1:1" x14ac:dyDescent="0.55000000000000004">
      <c r="A6828" s="5"/>
    </row>
    <row r="6829" spans="1:1" x14ac:dyDescent="0.55000000000000004">
      <c r="A6829" s="5"/>
    </row>
    <row r="6830" spans="1:1" x14ac:dyDescent="0.55000000000000004">
      <c r="A6830" s="5"/>
    </row>
    <row r="6831" spans="1:1" x14ac:dyDescent="0.55000000000000004">
      <c r="A6831" s="5"/>
    </row>
    <row r="6832" spans="1:1" x14ac:dyDescent="0.55000000000000004">
      <c r="A6832" s="5"/>
    </row>
    <row r="6833" spans="1:1" x14ac:dyDescent="0.55000000000000004">
      <c r="A6833" s="5"/>
    </row>
    <row r="6834" spans="1:1" x14ac:dyDescent="0.55000000000000004">
      <c r="A6834" s="5"/>
    </row>
    <row r="6835" spans="1:1" x14ac:dyDescent="0.55000000000000004">
      <c r="A6835" s="5"/>
    </row>
    <row r="6836" spans="1:1" x14ac:dyDescent="0.55000000000000004">
      <c r="A6836" s="5"/>
    </row>
    <row r="6837" spans="1:1" x14ac:dyDescent="0.55000000000000004">
      <c r="A6837" s="5"/>
    </row>
    <row r="6838" spans="1:1" x14ac:dyDescent="0.55000000000000004">
      <c r="A6838" s="5"/>
    </row>
    <row r="6839" spans="1:1" x14ac:dyDescent="0.55000000000000004">
      <c r="A6839" s="5"/>
    </row>
    <row r="6840" spans="1:1" x14ac:dyDescent="0.55000000000000004">
      <c r="A6840" s="5"/>
    </row>
    <row r="6841" spans="1:1" x14ac:dyDescent="0.55000000000000004">
      <c r="A6841" s="5"/>
    </row>
    <row r="6842" spans="1:1" x14ac:dyDescent="0.55000000000000004">
      <c r="A6842" s="5"/>
    </row>
    <row r="6843" spans="1:1" x14ac:dyDescent="0.55000000000000004">
      <c r="A6843" s="5"/>
    </row>
    <row r="6844" spans="1:1" x14ac:dyDescent="0.55000000000000004">
      <c r="A6844" s="5"/>
    </row>
    <row r="6845" spans="1:1" x14ac:dyDescent="0.55000000000000004">
      <c r="A6845" s="5"/>
    </row>
    <row r="6846" spans="1:1" x14ac:dyDescent="0.55000000000000004">
      <c r="A6846" s="5"/>
    </row>
    <row r="6847" spans="1:1" x14ac:dyDescent="0.55000000000000004">
      <c r="A6847" s="5"/>
    </row>
    <row r="6848" spans="1:1" x14ac:dyDescent="0.55000000000000004">
      <c r="A6848" s="5"/>
    </row>
    <row r="6849" spans="1:1" x14ac:dyDescent="0.55000000000000004">
      <c r="A6849" s="5"/>
    </row>
    <row r="6850" spans="1:1" x14ac:dyDescent="0.55000000000000004">
      <c r="A6850" s="5"/>
    </row>
    <row r="6851" spans="1:1" x14ac:dyDescent="0.55000000000000004">
      <c r="A6851" s="5"/>
    </row>
    <row r="6852" spans="1:1" x14ac:dyDescent="0.55000000000000004">
      <c r="A6852" s="5"/>
    </row>
    <row r="6853" spans="1:1" x14ac:dyDescent="0.55000000000000004">
      <c r="A6853" s="5"/>
    </row>
    <row r="6854" spans="1:1" x14ac:dyDescent="0.55000000000000004">
      <c r="A6854" s="5"/>
    </row>
    <row r="6855" spans="1:1" x14ac:dyDescent="0.55000000000000004">
      <c r="A6855" s="5"/>
    </row>
    <row r="6856" spans="1:1" x14ac:dyDescent="0.55000000000000004">
      <c r="A6856" s="5"/>
    </row>
    <row r="6857" spans="1:1" x14ac:dyDescent="0.55000000000000004">
      <c r="A6857" s="5"/>
    </row>
    <row r="6858" spans="1:1" x14ac:dyDescent="0.55000000000000004">
      <c r="A6858" s="5"/>
    </row>
    <row r="6859" spans="1:1" x14ac:dyDescent="0.55000000000000004">
      <c r="A6859" s="5"/>
    </row>
    <row r="6860" spans="1:1" x14ac:dyDescent="0.55000000000000004">
      <c r="A6860" s="5"/>
    </row>
    <row r="6861" spans="1:1" x14ac:dyDescent="0.55000000000000004">
      <c r="A6861" s="5"/>
    </row>
    <row r="6862" spans="1:1" x14ac:dyDescent="0.55000000000000004">
      <c r="A6862" s="5"/>
    </row>
    <row r="6863" spans="1:1" x14ac:dyDescent="0.55000000000000004">
      <c r="A6863" s="5"/>
    </row>
    <row r="6864" spans="1:1" x14ac:dyDescent="0.55000000000000004">
      <c r="A6864" s="5"/>
    </row>
    <row r="6865" spans="1:1" x14ac:dyDescent="0.55000000000000004">
      <c r="A6865" s="5"/>
    </row>
    <row r="6866" spans="1:1" x14ac:dyDescent="0.55000000000000004">
      <c r="A6866" s="5"/>
    </row>
    <row r="6867" spans="1:1" x14ac:dyDescent="0.55000000000000004">
      <c r="A6867" s="5"/>
    </row>
    <row r="6868" spans="1:1" x14ac:dyDescent="0.55000000000000004">
      <c r="A6868" s="5"/>
    </row>
    <row r="6869" spans="1:1" x14ac:dyDescent="0.55000000000000004">
      <c r="A6869" s="5"/>
    </row>
    <row r="6870" spans="1:1" x14ac:dyDescent="0.55000000000000004">
      <c r="A6870" s="5"/>
    </row>
    <row r="6871" spans="1:1" x14ac:dyDescent="0.55000000000000004">
      <c r="A6871" s="5"/>
    </row>
    <row r="6872" spans="1:1" x14ac:dyDescent="0.55000000000000004">
      <c r="A6872" s="5"/>
    </row>
    <row r="6873" spans="1:1" x14ac:dyDescent="0.55000000000000004">
      <c r="A6873" s="5"/>
    </row>
    <row r="6874" spans="1:1" x14ac:dyDescent="0.55000000000000004">
      <c r="A6874" s="5"/>
    </row>
    <row r="6875" spans="1:1" x14ac:dyDescent="0.55000000000000004">
      <c r="A6875" s="5"/>
    </row>
    <row r="6876" spans="1:1" x14ac:dyDescent="0.55000000000000004">
      <c r="A6876" s="5"/>
    </row>
    <row r="6877" spans="1:1" x14ac:dyDescent="0.55000000000000004">
      <c r="A6877" s="5"/>
    </row>
    <row r="6878" spans="1:1" x14ac:dyDescent="0.55000000000000004">
      <c r="A6878" s="5"/>
    </row>
    <row r="6879" spans="1:1" x14ac:dyDescent="0.55000000000000004">
      <c r="A6879" s="5"/>
    </row>
    <row r="6880" spans="1:1" x14ac:dyDescent="0.55000000000000004">
      <c r="A6880" s="5"/>
    </row>
    <row r="6881" spans="1:1" x14ac:dyDescent="0.55000000000000004">
      <c r="A6881" s="5"/>
    </row>
    <row r="6882" spans="1:1" x14ac:dyDescent="0.55000000000000004">
      <c r="A6882" s="5"/>
    </row>
    <row r="6883" spans="1:1" x14ac:dyDescent="0.55000000000000004">
      <c r="A6883" s="5"/>
    </row>
    <row r="6884" spans="1:1" x14ac:dyDescent="0.55000000000000004">
      <c r="A6884" s="5"/>
    </row>
    <row r="6885" spans="1:1" x14ac:dyDescent="0.55000000000000004">
      <c r="A6885" s="5"/>
    </row>
    <row r="6886" spans="1:1" x14ac:dyDescent="0.55000000000000004">
      <c r="A6886" s="5"/>
    </row>
    <row r="6887" spans="1:1" x14ac:dyDescent="0.55000000000000004">
      <c r="A6887" s="5"/>
    </row>
    <row r="6888" spans="1:1" x14ac:dyDescent="0.55000000000000004">
      <c r="A6888" s="5"/>
    </row>
    <row r="6889" spans="1:1" x14ac:dyDescent="0.55000000000000004">
      <c r="A6889" s="5"/>
    </row>
    <row r="6890" spans="1:1" x14ac:dyDescent="0.55000000000000004">
      <c r="A6890" s="5"/>
    </row>
    <row r="6891" spans="1:1" x14ac:dyDescent="0.55000000000000004">
      <c r="A6891" s="5"/>
    </row>
    <row r="6892" spans="1:1" x14ac:dyDescent="0.55000000000000004">
      <c r="A6892" s="5"/>
    </row>
    <row r="6893" spans="1:1" x14ac:dyDescent="0.55000000000000004">
      <c r="A6893" s="5"/>
    </row>
    <row r="6894" spans="1:1" x14ac:dyDescent="0.55000000000000004">
      <c r="A6894" s="5"/>
    </row>
    <row r="6895" spans="1:1" x14ac:dyDescent="0.55000000000000004">
      <c r="A6895" s="5"/>
    </row>
    <row r="6896" spans="1:1" x14ac:dyDescent="0.55000000000000004">
      <c r="A6896" s="5"/>
    </row>
    <row r="6897" spans="1:1" x14ac:dyDescent="0.55000000000000004">
      <c r="A6897" s="5"/>
    </row>
    <row r="6898" spans="1:1" x14ac:dyDescent="0.55000000000000004">
      <c r="A6898" s="5"/>
    </row>
    <row r="6899" spans="1:1" x14ac:dyDescent="0.55000000000000004">
      <c r="A6899" s="5"/>
    </row>
    <row r="6900" spans="1:1" x14ac:dyDescent="0.55000000000000004">
      <c r="A6900" s="5"/>
    </row>
    <row r="6901" spans="1:1" x14ac:dyDescent="0.55000000000000004">
      <c r="A6901" s="5"/>
    </row>
    <row r="6902" spans="1:1" x14ac:dyDescent="0.55000000000000004">
      <c r="A6902" s="5"/>
    </row>
    <row r="6903" spans="1:1" x14ac:dyDescent="0.55000000000000004">
      <c r="A6903" s="5"/>
    </row>
    <row r="6904" spans="1:1" x14ac:dyDescent="0.55000000000000004">
      <c r="A6904" s="5"/>
    </row>
    <row r="6905" spans="1:1" x14ac:dyDescent="0.55000000000000004">
      <c r="A6905" s="5"/>
    </row>
    <row r="6906" spans="1:1" x14ac:dyDescent="0.55000000000000004">
      <c r="A6906" s="5"/>
    </row>
    <row r="6907" spans="1:1" x14ac:dyDescent="0.55000000000000004">
      <c r="A6907" s="5"/>
    </row>
    <row r="6908" spans="1:1" x14ac:dyDescent="0.55000000000000004">
      <c r="A6908" s="5"/>
    </row>
    <row r="6909" spans="1:1" x14ac:dyDescent="0.55000000000000004">
      <c r="A6909" s="5"/>
    </row>
    <row r="6910" spans="1:1" x14ac:dyDescent="0.55000000000000004">
      <c r="A6910" s="5"/>
    </row>
    <row r="6911" spans="1:1" x14ac:dyDescent="0.55000000000000004">
      <c r="A6911" s="5"/>
    </row>
    <row r="6912" spans="1:1" x14ac:dyDescent="0.55000000000000004">
      <c r="A6912" s="5"/>
    </row>
    <row r="6913" spans="1:1" x14ac:dyDescent="0.55000000000000004">
      <c r="A6913" s="5"/>
    </row>
    <row r="6914" spans="1:1" x14ac:dyDescent="0.55000000000000004">
      <c r="A6914" s="5"/>
    </row>
    <row r="6915" spans="1:1" x14ac:dyDescent="0.55000000000000004">
      <c r="A6915" s="5"/>
    </row>
    <row r="6916" spans="1:1" x14ac:dyDescent="0.55000000000000004">
      <c r="A6916" s="5"/>
    </row>
    <row r="6917" spans="1:1" x14ac:dyDescent="0.55000000000000004">
      <c r="A6917" s="5"/>
    </row>
    <row r="6918" spans="1:1" x14ac:dyDescent="0.55000000000000004">
      <c r="A6918" s="5"/>
    </row>
    <row r="6919" spans="1:1" x14ac:dyDescent="0.55000000000000004">
      <c r="A6919" s="5"/>
    </row>
    <row r="6920" spans="1:1" x14ac:dyDescent="0.55000000000000004">
      <c r="A6920" s="5"/>
    </row>
    <row r="6921" spans="1:1" x14ac:dyDescent="0.55000000000000004">
      <c r="A6921" s="5"/>
    </row>
    <row r="6922" spans="1:1" x14ac:dyDescent="0.55000000000000004">
      <c r="A6922" s="5"/>
    </row>
    <row r="6923" spans="1:1" x14ac:dyDescent="0.55000000000000004">
      <c r="A6923" s="5"/>
    </row>
    <row r="6924" spans="1:1" x14ac:dyDescent="0.55000000000000004">
      <c r="A6924" s="5"/>
    </row>
    <row r="6925" spans="1:1" x14ac:dyDescent="0.55000000000000004">
      <c r="A6925" s="5"/>
    </row>
    <row r="6926" spans="1:1" x14ac:dyDescent="0.55000000000000004">
      <c r="A6926" s="5"/>
    </row>
    <row r="6927" spans="1:1" x14ac:dyDescent="0.55000000000000004">
      <c r="A6927" s="5"/>
    </row>
    <row r="6928" spans="1:1" x14ac:dyDescent="0.55000000000000004">
      <c r="A6928" s="5"/>
    </row>
    <row r="6929" spans="1:1" x14ac:dyDescent="0.55000000000000004">
      <c r="A6929" s="5"/>
    </row>
    <row r="6930" spans="1:1" x14ac:dyDescent="0.55000000000000004">
      <c r="A6930" s="5"/>
    </row>
    <row r="6931" spans="1:1" x14ac:dyDescent="0.55000000000000004">
      <c r="A6931" s="5"/>
    </row>
    <row r="6932" spans="1:1" x14ac:dyDescent="0.55000000000000004">
      <c r="A6932" s="5"/>
    </row>
    <row r="6933" spans="1:1" x14ac:dyDescent="0.55000000000000004">
      <c r="A6933" s="5"/>
    </row>
    <row r="6934" spans="1:1" x14ac:dyDescent="0.55000000000000004">
      <c r="A6934" s="5"/>
    </row>
    <row r="6935" spans="1:1" x14ac:dyDescent="0.55000000000000004">
      <c r="A6935" s="5"/>
    </row>
    <row r="6936" spans="1:1" x14ac:dyDescent="0.55000000000000004">
      <c r="A6936" s="5"/>
    </row>
    <row r="6937" spans="1:1" x14ac:dyDescent="0.55000000000000004">
      <c r="A6937" s="5"/>
    </row>
    <row r="6938" spans="1:1" x14ac:dyDescent="0.55000000000000004">
      <c r="A6938" s="5"/>
    </row>
    <row r="6939" spans="1:1" x14ac:dyDescent="0.55000000000000004">
      <c r="A6939" s="5"/>
    </row>
    <row r="6940" spans="1:1" x14ac:dyDescent="0.55000000000000004">
      <c r="A6940" s="5"/>
    </row>
    <row r="6941" spans="1:1" x14ac:dyDescent="0.55000000000000004">
      <c r="A6941" s="5"/>
    </row>
    <row r="6942" spans="1:1" x14ac:dyDescent="0.55000000000000004">
      <c r="A6942" s="5"/>
    </row>
    <row r="6943" spans="1:1" x14ac:dyDescent="0.55000000000000004">
      <c r="A6943" s="5"/>
    </row>
    <row r="6944" spans="1:1" x14ac:dyDescent="0.55000000000000004">
      <c r="A6944" s="5"/>
    </row>
    <row r="6945" spans="1:1" x14ac:dyDescent="0.55000000000000004">
      <c r="A6945" s="5"/>
    </row>
    <row r="6946" spans="1:1" x14ac:dyDescent="0.55000000000000004">
      <c r="A6946" s="5"/>
    </row>
    <row r="6947" spans="1:1" x14ac:dyDescent="0.55000000000000004">
      <c r="A6947" s="5"/>
    </row>
    <row r="6948" spans="1:1" x14ac:dyDescent="0.55000000000000004">
      <c r="A6948" s="5"/>
    </row>
    <row r="6949" spans="1:1" x14ac:dyDescent="0.55000000000000004">
      <c r="A6949" s="5"/>
    </row>
    <row r="6950" spans="1:1" x14ac:dyDescent="0.55000000000000004">
      <c r="A6950" s="5"/>
    </row>
    <row r="6951" spans="1:1" x14ac:dyDescent="0.55000000000000004">
      <c r="A6951" s="5"/>
    </row>
    <row r="6952" spans="1:1" x14ac:dyDescent="0.55000000000000004">
      <c r="A6952" s="5"/>
    </row>
    <row r="6953" spans="1:1" x14ac:dyDescent="0.55000000000000004">
      <c r="A6953" s="5"/>
    </row>
    <row r="6954" spans="1:1" x14ac:dyDescent="0.55000000000000004">
      <c r="A6954" s="5"/>
    </row>
    <row r="6955" spans="1:1" x14ac:dyDescent="0.55000000000000004">
      <c r="A6955" s="5"/>
    </row>
    <row r="6956" spans="1:1" x14ac:dyDescent="0.55000000000000004">
      <c r="A6956" s="5"/>
    </row>
    <row r="6957" spans="1:1" x14ac:dyDescent="0.55000000000000004">
      <c r="A6957" s="5"/>
    </row>
    <row r="6958" spans="1:1" x14ac:dyDescent="0.55000000000000004">
      <c r="A6958" s="5"/>
    </row>
    <row r="6959" spans="1:1" x14ac:dyDescent="0.55000000000000004">
      <c r="A6959" s="5"/>
    </row>
    <row r="6960" spans="1:1" x14ac:dyDescent="0.55000000000000004">
      <c r="A6960" s="5"/>
    </row>
    <row r="6961" spans="1:1" x14ac:dyDescent="0.55000000000000004">
      <c r="A6961" s="5"/>
    </row>
    <row r="6962" spans="1:1" x14ac:dyDescent="0.55000000000000004">
      <c r="A6962" s="5"/>
    </row>
    <row r="6963" spans="1:1" x14ac:dyDescent="0.55000000000000004">
      <c r="A6963" s="5"/>
    </row>
    <row r="6964" spans="1:1" x14ac:dyDescent="0.55000000000000004">
      <c r="A6964" s="5"/>
    </row>
    <row r="6965" spans="1:1" x14ac:dyDescent="0.55000000000000004">
      <c r="A6965" s="5"/>
    </row>
    <row r="6966" spans="1:1" x14ac:dyDescent="0.55000000000000004">
      <c r="A6966" s="5"/>
    </row>
    <row r="6967" spans="1:1" x14ac:dyDescent="0.55000000000000004">
      <c r="A6967" s="5"/>
    </row>
    <row r="6968" spans="1:1" x14ac:dyDescent="0.55000000000000004">
      <c r="A6968" s="5"/>
    </row>
    <row r="6969" spans="1:1" x14ac:dyDescent="0.55000000000000004">
      <c r="A6969" s="5"/>
    </row>
    <row r="6970" spans="1:1" x14ac:dyDescent="0.55000000000000004">
      <c r="A6970" s="5"/>
    </row>
    <row r="6971" spans="1:1" x14ac:dyDescent="0.55000000000000004">
      <c r="A6971" s="5"/>
    </row>
    <row r="6972" spans="1:1" x14ac:dyDescent="0.55000000000000004">
      <c r="A6972" s="5"/>
    </row>
    <row r="6973" spans="1:1" x14ac:dyDescent="0.55000000000000004">
      <c r="A6973" s="5"/>
    </row>
    <row r="6974" spans="1:1" x14ac:dyDescent="0.55000000000000004">
      <c r="A6974" s="5"/>
    </row>
    <row r="6975" spans="1:1" x14ac:dyDescent="0.55000000000000004">
      <c r="A6975" s="5"/>
    </row>
    <row r="6976" spans="1:1" x14ac:dyDescent="0.55000000000000004">
      <c r="A6976" s="5"/>
    </row>
    <row r="6977" spans="1:1" x14ac:dyDescent="0.55000000000000004">
      <c r="A6977" s="5"/>
    </row>
    <row r="6978" spans="1:1" x14ac:dyDescent="0.55000000000000004">
      <c r="A6978" s="5"/>
    </row>
    <row r="6979" spans="1:1" x14ac:dyDescent="0.55000000000000004">
      <c r="A6979" s="5"/>
    </row>
    <row r="6980" spans="1:1" x14ac:dyDescent="0.55000000000000004">
      <c r="A6980" s="5"/>
    </row>
    <row r="6981" spans="1:1" x14ac:dyDescent="0.55000000000000004">
      <c r="A6981" s="5"/>
    </row>
    <row r="6982" spans="1:1" x14ac:dyDescent="0.55000000000000004">
      <c r="A6982" s="5"/>
    </row>
    <row r="6983" spans="1:1" x14ac:dyDescent="0.55000000000000004">
      <c r="A6983" s="5"/>
    </row>
    <row r="6984" spans="1:1" x14ac:dyDescent="0.55000000000000004">
      <c r="A6984" s="5"/>
    </row>
    <row r="6985" spans="1:1" x14ac:dyDescent="0.55000000000000004">
      <c r="A6985" s="5"/>
    </row>
    <row r="6986" spans="1:1" x14ac:dyDescent="0.55000000000000004">
      <c r="A6986" s="5"/>
    </row>
    <row r="6987" spans="1:1" x14ac:dyDescent="0.55000000000000004">
      <c r="A6987" s="5"/>
    </row>
    <row r="6988" spans="1:1" x14ac:dyDescent="0.55000000000000004">
      <c r="A6988" s="5"/>
    </row>
    <row r="6989" spans="1:1" x14ac:dyDescent="0.55000000000000004">
      <c r="A6989" s="5"/>
    </row>
    <row r="6990" spans="1:1" x14ac:dyDescent="0.55000000000000004">
      <c r="A6990" s="5"/>
    </row>
    <row r="6991" spans="1:1" x14ac:dyDescent="0.55000000000000004">
      <c r="A6991" s="5"/>
    </row>
    <row r="6992" spans="1:1" x14ac:dyDescent="0.55000000000000004">
      <c r="A6992" s="5"/>
    </row>
    <row r="6993" spans="1:1" x14ac:dyDescent="0.55000000000000004">
      <c r="A6993" s="5"/>
    </row>
    <row r="6994" spans="1:1" x14ac:dyDescent="0.55000000000000004">
      <c r="A6994" s="5"/>
    </row>
    <row r="6995" spans="1:1" x14ac:dyDescent="0.55000000000000004">
      <c r="A6995" s="5"/>
    </row>
    <row r="6996" spans="1:1" x14ac:dyDescent="0.55000000000000004">
      <c r="A6996" s="5"/>
    </row>
    <row r="6997" spans="1:1" x14ac:dyDescent="0.55000000000000004">
      <c r="A6997" s="5"/>
    </row>
    <row r="6998" spans="1:1" x14ac:dyDescent="0.55000000000000004">
      <c r="A6998" s="5"/>
    </row>
    <row r="6999" spans="1:1" x14ac:dyDescent="0.55000000000000004">
      <c r="A6999" s="5"/>
    </row>
    <row r="7000" spans="1:1" x14ac:dyDescent="0.55000000000000004">
      <c r="A7000" s="5"/>
    </row>
    <row r="7001" spans="1:1" x14ac:dyDescent="0.55000000000000004">
      <c r="A7001" s="5"/>
    </row>
    <row r="7002" spans="1:1" x14ac:dyDescent="0.55000000000000004">
      <c r="A7002" s="5"/>
    </row>
    <row r="7003" spans="1:1" x14ac:dyDescent="0.55000000000000004">
      <c r="A7003" s="5"/>
    </row>
    <row r="7004" spans="1:1" x14ac:dyDescent="0.55000000000000004">
      <c r="A7004" s="5"/>
    </row>
    <row r="7005" spans="1:1" x14ac:dyDescent="0.55000000000000004">
      <c r="A7005" s="5"/>
    </row>
    <row r="7006" spans="1:1" x14ac:dyDescent="0.55000000000000004">
      <c r="A7006" s="5"/>
    </row>
    <row r="7007" spans="1:1" x14ac:dyDescent="0.55000000000000004">
      <c r="A7007" s="5"/>
    </row>
    <row r="7008" spans="1:1" x14ac:dyDescent="0.55000000000000004">
      <c r="A7008" s="5"/>
    </row>
    <row r="7009" spans="1:1" x14ac:dyDescent="0.55000000000000004">
      <c r="A7009" s="5"/>
    </row>
    <row r="7010" spans="1:1" x14ac:dyDescent="0.55000000000000004">
      <c r="A7010" s="5"/>
    </row>
    <row r="7011" spans="1:1" x14ac:dyDescent="0.55000000000000004">
      <c r="A7011" s="5"/>
    </row>
    <row r="7012" spans="1:1" x14ac:dyDescent="0.55000000000000004">
      <c r="A7012" s="5"/>
    </row>
    <row r="7013" spans="1:1" x14ac:dyDescent="0.55000000000000004">
      <c r="A7013" s="5"/>
    </row>
    <row r="7014" spans="1:1" x14ac:dyDescent="0.55000000000000004">
      <c r="A7014" s="5"/>
    </row>
    <row r="7015" spans="1:1" x14ac:dyDescent="0.55000000000000004">
      <c r="A7015" s="5"/>
    </row>
    <row r="7016" spans="1:1" x14ac:dyDescent="0.55000000000000004">
      <c r="A7016" s="5"/>
    </row>
    <row r="7017" spans="1:1" x14ac:dyDescent="0.55000000000000004">
      <c r="A7017" s="5"/>
    </row>
    <row r="7018" spans="1:1" x14ac:dyDescent="0.55000000000000004">
      <c r="A7018" s="5"/>
    </row>
    <row r="7019" spans="1:1" x14ac:dyDescent="0.55000000000000004">
      <c r="A7019" s="5"/>
    </row>
    <row r="7020" spans="1:1" x14ac:dyDescent="0.55000000000000004">
      <c r="A7020" s="5"/>
    </row>
    <row r="7021" spans="1:1" x14ac:dyDescent="0.55000000000000004">
      <c r="A7021" s="5"/>
    </row>
    <row r="7022" spans="1:1" x14ac:dyDescent="0.55000000000000004">
      <c r="A7022" s="5"/>
    </row>
    <row r="7023" spans="1:1" x14ac:dyDescent="0.55000000000000004">
      <c r="A7023" s="5"/>
    </row>
    <row r="7024" spans="1:1" x14ac:dyDescent="0.55000000000000004">
      <c r="A7024" s="5"/>
    </row>
    <row r="7025" spans="1:1" x14ac:dyDescent="0.55000000000000004">
      <c r="A7025" s="5"/>
    </row>
    <row r="7026" spans="1:1" x14ac:dyDescent="0.55000000000000004">
      <c r="A7026" s="5"/>
    </row>
    <row r="7027" spans="1:1" x14ac:dyDescent="0.55000000000000004">
      <c r="A7027" s="5"/>
    </row>
    <row r="7028" spans="1:1" x14ac:dyDescent="0.55000000000000004">
      <c r="A7028" s="5"/>
    </row>
    <row r="7029" spans="1:1" x14ac:dyDescent="0.55000000000000004">
      <c r="A7029" s="5"/>
    </row>
    <row r="7030" spans="1:1" x14ac:dyDescent="0.55000000000000004">
      <c r="A7030" s="5"/>
    </row>
    <row r="7031" spans="1:1" x14ac:dyDescent="0.55000000000000004">
      <c r="A7031" s="5"/>
    </row>
    <row r="7032" spans="1:1" x14ac:dyDescent="0.55000000000000004">
      <c r="A7032" s="5"/>
    </row>
    <row r="7033" spans="1:1" x14ac:dyDescent="0.55000000000000004">
      <c r="A7033" s="5"/>
    </row>
    <row r="7034" spans="1:1" x14ac:dyDescent="0.55000000000000004">
      <c r="A7034" s="5"/>
    </row>
    <row r="7035" spans="1:1" x14ac:dyDescent="0.55000000000000004">
      <c r="A7035" s="5"/>
    </row>
    <row r="7036" spans="1:1" x14ac:dyDescent="0.55000000000000004">
      <c r="A7036" s="5"/>
    </row>
    <row r="7037" spans="1:1" x14ac:dyDescent="0.55000000000000004">
      <c r="A7037" s="5"/>
    </row>
    <row r="7038" spans="1:1" x14ac:dyDescent="0.55000000000000004">
      <c r="A7038" s="5"/>
    </row>
    <row r="7039" spans="1:1" x14ac:dyDescent="0.55000000000000004">
      <c r="A7039" s="5"/>
    </row>
    <row r="7040" spans="1:1" x14ac:dyDescent="0.55000000000000004">
      <c r="A7040" s="5"/>
    </row>
    <row r="7041" spans="1:1" x14ac:dyDescent="0.55000000000000004">
      <c r="A7041" s="5"/>
    </row>
    <row r="7042" spans="1:1" x14ac:dyDescent="0.55000000000000004">
      <c r="A7042" s="5"/>
    </row>
    <row r="7043" spans="1:1" x14ac:dyDescent="0.55000000000000004">
      <c r="A7043" s="5"/>
    </row>
    <row r="7044" spans="1:1" x14ac:dyDescent="0.55000000000000004">
      <c r="A7044" s="5"/>
    </row>
    <row r="7045" spans="1:1" x14ac:dyDescent="0.55000000000000004">
      <c r="A7045" s="5"/>
    </row>
    <row r="7046" spans="1:1" x14ac:dyDescent="0.55000000000000004">
      <c r="A7046" s="5"/>
    </row>
    <row r="7047" spans="1:1" x14ac:dyDescent="0.55000000000000004">
      <c r="A7047" s="5"/>
    </row>
    <row r="7048" spans="1:1" x14ac:dyDescent="0.55000000000000004">
      <c r="A7048" s="5"/>
    </row>
    <row r="7049" spans="1:1" x14ac:dyDescent="0.55000000000000004">
      <c r="A7049" s="5"/>
    </row>
    <row r="7050" spans="1:1" x14ac:dyDescent="0.55000000000000004">
      <c r="A7050" s="5"/>
    </row>
    <row r="7051" spans="1:1" x14ac:dyDescent="0.55000000000000004">
      <c r="A7051" s="5"/>
    </row>
    <row r="7052" spans="1:1" x14ac:dyDescent="0.55000000000000004">
      <c r="A7052" s="5"/>
    </row>
    <row r="7053" spans="1:1" x14ac:dyDescent="0.55000000000000004">
      <c r="A7053" s="5"/>
    </row>
    <row r="7054" spans="1:1" x14ac:dyDescent="0.55000000000000004">
      <c r="A7054" s="5"/>
    </row>
    <row r="7055" spans="1:1" x14ac:dyDescent="0.55000000000000004">
      <c r="A7055" s="5"/>
    </row>
    <row r="7056" spans="1:1" x14ac:dyDescent="0.55000000000000004">
      <c r="A7056" s="5"/>
    </row>
    <row r="7057" spans="1:1" x14ac:dyDescent="0.55000000000000004">
      <c r="A7057" s="5"/>
    </row>
    <row r="7058" spans="1:1" x14ac:dyDescent="0.55000000000000004">
      <c r="A7058" s="5"/>
    </row>
    <row r="7059" spans="1:1" x14ac:dyDescent="0.55000000000000004">
      <c r="A7059" s="5"/>
    </row>
    <row r="7060" spans="1:1" x14ac:dyDescent="0.55000000000000004">
      <c r="A7060" s="5"/>
    </row>
    <row r="7061" spans="1:1" x14ac:dyDescent="0.55000000000000004">
      <c r="A7061" s="5"/>
    </row>
    <row r="7062" spans="1:1" x14ac:dyDescent="0.55000000000000004">
      <c r="A7062" s="5"/>
    </row>
    <row r="7063" spans="1:1" x14ac:dyDescent="0.55000000000000004">
      <c r="A7063" s="5"/>
    </row>
    <row r="7064" spans="1:1" x14ac:dyDescent="0.55000000000000004">
      <c r="A7064" s="5"/>
    </row>
    <row r="7065" spans="1:1" x14ac:dyDescent="0.55000000000000004">
      <c r="A7065" s="5"/>
    </row>
    <row r="7066" spans="1:1" x14ac:dyDescent="0.55000000000000004">
      <c r="A7066" s="5"/>
    </row>
    <row r="7067" spans="1:1" x14ac:dyDescent="0.55000000000000004">
      <c r="A7067" s="5"/>
    </row>
    <row r="7068" spans="1:1" x14ac:dyDescent="0.55000000000000004">
      <c r="A7068" s="5"/>
    </row>
    <row r="7069" spans="1:1" x14ac:dyDescent="0.55000000000000004">
      <c r="A7069" s="5"/>
    </row>
    <row r="7070" spans="1:1" x14ac:dyDescent="0.55000000000000004">
      <c r="A7070" s="5"/>
    </row>
    <row r="7071" spans="1:1" x14ac:dyDescent="0.55000000000000004">
      <c r="A7071" s="5"/>
    </row>
    <row r="7072" spans="1:1" x14ac:dyDescent="0.55000000000000004">
      <c r="A7072" s="5"/>
    </row>
    <row r="7073" spans="1:1" x14ac:dyDescent="0.55000000000000004">
      <c r="A7073" s="5"/>
    </row>
    <row r="7074" spans="1:1" x14ac:dyDescent="0.55000000000000004">
      <c r="A7074" s="5"/>
    </row>
    <row r="7075" spans="1:1" x14ac:dyDescent="0.55000000000000004">
      <c r="A7075" s="5"/>
    </row>
    <row r="7076" spans="1:1" x14ac:dyDescent="0.55000000000000004">
      <c r="A7076" s="5"/>
    </row>
    <row r="7077" spans="1:1" x14ac:dyDescent="0.55000000000000004">
      <c r="A7077" s="5"/>
    </row>
    <row r="7078" spans="1:1" x14ac:dyDescent="0.55000000000000004">
      <c r="A7078" s="5"/>
    </row>
    <row r="7079" spans="1:1" x14ac:dyDescent="0.55000000000000004">
      <c r="A7079" s="5"/>
    </row>
    <row r="7080" spans="1:1" x14ac:dyDescent="0.55000000000000004">
      <c r="A7080" s="5"/>
    </row>
    <row r="7081" spans="1:1" x14ac:dyDescent="0.55000000000000004">
      <c r="A7081" s="5"/>
    </row>
    <row r="7082" spans="1:1" x14ac:dyDescent="0.55000000000000004">
      <c r="A7082" s="5"/>
    </row>
    <row r="7083" spans="1:1" x14ac:dyDescent="0.55000000000000004">
      <c r="A7083" s="5"/>
    </row>
    <row r="7084" spans="1:1" x14ac:dyDescent="0.55000000000000004">
      <c r="A7084" s="5"/>
    </row>
    <row r="7085" spans="1:1" x14ac:dyDescent="0.55000000000000004">
      <c r="A7085" s="5"/>
    </row>
    <row r="7086" spans="1:1" x14ac:dyDescent="0.55000000000000004">
      <c r="A7086" s="5"/>
    </row>
    <row r="7087" spans="1:1" x14ac:dyDescent="0.55000000000000004">
      <c r="A7087" s="5"/>
    </row>
    <row r="7088" spans="1:1" x14ac:dyDescent="0.55000000000000004">
      <c r="A7088" s="5"/>
    </row>
    <row r="7089" spans="1:1" x14ac:dyDescent="0.55000000000000004">
      <c r="A7089" s="5"/>
    </row>
    <row r="7090" spans="1:1" x14ac:dyDescent="0.55000000000000004">
      <c r="A7090" s="5"/>
    </row>
    <row r="7091" spans="1:1" x14ac:dyDescent="0.55000000000000004">
      <c r="A7091" s="5"/>
    </row>
    <row r="7092" spans="1:1" x14ac:dyDescent="0.55000000000000004">
      <c r="A7092" s="5"/>
    </row>
    <row r="7093" spans="1:1" x14ac:dyDescent="0.55000000000000004">
      <c r="A7093" s="5"/>
    </row>
    <row r="7094" spans="1:1" x14ac:dyDescent="0.55000000000000004">
      <c r="A7094" s="5"/>
    </row>
    <row r="7095" spans="1:1" x14ac:dyDescent="0.55000000000000004">
      <c r="A7095" s="5"/>
    </row>
    <row r="7096" spans="1:1" x14ac:dyDescent="0.55000000000000004">
      <c r="A7096" s="5"/>
    </row>
    <row r="7097" spans="1:1" x14ac:dyDescent="0.55000000000000004">
      <c r="A7097" s="5"/>
    </row>
    <row r="7098" spans="1:1" x14ac:dyDescent="0.55000000000000004">
      <c r="A7098" s="5"/>
    </row>
    <row r="7099" spans="1:1" x14ac:dyDescent="0.55000000000000004">
      <c r="A7099" s="5"/>
    </row>
    <row r="7100" spans="1:1" x14ac:dyDescent="0.55000000000000004">
      <c r="A7100" s="5"/>
    </row>
    <row r="7101" spans="1:1" x14ac:dyDescent="0.55000000000000004">
      <c r="A7101" s="5"/>
    </row>
    <row r="7102" spans="1:1" x14ac:dyDescent="0.55000000000000004">
      <c r="A7102" s="5"/>
    </row>
    <row r="7103" spans="1:1" x14ac:dyDescent="0.55000000000000004">
      <c r="A7103" s="5"/>
    </row>
    <row r="7104" spans="1:1" x14ac:dyDescent="0.55000000000000004">
      <c r="A7104" s="5"/>
    </row>
    <row r="7105" spans="1:1" x14ac:dyDescent="0.55000000000000004">
      <c r="A7105" s="5"/>
    </row>
    <row r="7106" spans="1:1" x14ac:dyDescent="0.55000000000000004">
      <c r="A7106" s="5"/>
    </row>
    <row r="7107" spans="1:1" x14ac:dyDescent="0.55000000000000004">
      <c r="A7107" s="5"/>
    </row>
    <row r="7108" spans="1:1" x14ac:dyDescent="0.55000000000000004">
      <c r="A7108" s="5"/>
    </row>
    <row r="7109" spans="1:1" x14ac:dyDescent="0.55000000000000004">
      <c r="A7109" s="5"/>
    </row>
    <row r="7110" spans="1:1" x14ac:dyDescent="0.55000000000000004">
      <c r="A7110" s="5"/>
    </row>
    <row r="7111" spans="1:1" x14ac:dyDescent="0.55000000000000004">
      <c r="A7111" s="5"/>
    </row>
    <row r="7112" spans="1:1" x14ac:dyDescent="0.55000000000000004">
      <c r="A7112" s="5"/>
    </row>
    <row r="7113" spans="1:1" x14ac:dyDescent="0.55000000000000004">
      <c r="A7113" s="5"/>
    </row>
    <row r="7114" spans="1:1" x14ac:dyDescent="0.55000000000000004">
      <c r="A7114" s="5"/>
    </row>
    <row r="7115" spans="1:1" x14ac:dyDescent="0.55000000000000004">
      <c r="A7115" s="5"/>
    </row>
    <row r="7116" spans="1:1" x14ac:dyDescent="0.55000000000000004">
      <c r="A7116" s="5"/>
    </row>
    <row r="7117" spans="1:1" x14ac:dyDescent="0.55000000000000004">
      <c r="A7117" s="5"/>
    </row>
    <row r="7118" spans="1:1" x14ac:dyDescent="0.55000000000000004">
      <c r="A7118" s="5"/>
    </row>
    <row r="7119" spans="1:1" x14ac:dyDescent="0.55000000000000004">
      <c r="A7119" s="5"/>
    </row>
    <row r="7120" spans="1:1" x14ac:dyDescent="0.55000000000000004">
      <c r="A7120" s="5"/>
    </row>
    <row r="7121" spans="1:1" x14ac:dyDescent="0.55000000000000004">
      <c r="A7121" s="5"/>
    </row>
    <row r="7122" spans="1:1" x14ac:dyDescent="0.55000000000000004">
      <c r="A7122" s="5"/>
    </row>
    <row r="7123" spans="1:1" x14ac:dyDescent="0.55000000000000004">
      <c r="A7123" s="5"/>
    </row>
    <row r="7124" spans="1:1" x14ac:dyDescent="0.55000000000000004">
      <c r="A7124" s="5"/>
    </row>
    <row r="7125" spans="1:1" x14ac:dyDescent="0.55000000000000004">
      <c r="A7125" s="5"/>
    </row>
    <row r="7126" spans="1:1" x14ac:dyDescent="0.55000000000000004">
      <c r="A7126" s="5"/>
    </row>
    <row r="7127" spans="1:1" x14ac:dyDescent="0.55000000000000004">
      <c r="A7127" s="5"/>
    </row>
    <row r="7128" spans="1:1" x14ac:dyDescent="0.55000000000000004">
      <c r="A7128" s="5"/>
    </row>
    <row r="7129" spans="1:1" x14ac:dyDescent="0.55000000000000004">
      <c r="A7129" s="5"/>
    </row>
    <row r="7130" spans="1:1" x14ac:dyDescent="0.55000000000000004">
      <c r="A7130" s="5"/>
    </row>
    <row r="7131" spans="1:1" x14ac:dyDescent="0.55000000000000004">
      <c r="A7131" s="5"/>
    </row>
    <row r="7132" spans="1:1" x14ac:dyDescent="0.55000000000000004">
      <c r="A7132" s="5"/>
    </row>
    <row r="7133" spans="1:1" x14ac:dyDescent="0.55000000000000004">
      <c r="A7133" s="5"/>
    </row>
    <row r="7134" spans="1:1" x14ac:dyDescent="0.55000000000000004">
      <c r="A7134" s="5"/>
    </row>
    <row r="7135" spans="1:1" x14ac:dyDescent="0.55000000000000004">
      <c r="A7135" s="5"/>
    </row>
    <row r="7136" spans="1:1" x14ac:dyDescent="0.55000000000000004">
      <c r="A7136" s="5"/>
    </row>
    <row r="7137" spans="1:1" x14ac:dyDescent="0.55000000000000004">
      <c r="A7137" s="5"/>
    </row>
    <row r="7138" spans="1:1" x14ac:dyDescent="0.55000000000000004">
      <c r="A7138" s="5"/>
    </row>
    <row r="7139" spans="1:1" x14ac:dyDescent="0.55000000000000004">
      <c r="A7139" s="5"/>
    </row>
    <row r="7140" spans="1:1" x14ac:dyDescent="0.55000000000000004">
      <c r="A7140" s="5"/>
    </row>
    <row r="7141" spans="1:1" x14ac:dyDescent="0.55000000000000004">
      <c r="A7141" s="5"/>
    </row>
    <row r="7142" spans="1:1" x14ac:dyDescent="0.55000000000000004">
      <c r="A7142" s="5"/>
    </row>
    <row r="7143" spans="1:1" x14ac:dyDescent="0.55000000000000004">
      <c r="A7143" s="5"/>
    </row>
    <row r="7144" spans="1:1" x14ac:dyDescent="0.55000000000000004">
      <c r="A7144" s="5"/>
    </row>
    <row r="7145" spans="1:1" x14ac:dyDescent="0.55000000000000004">
      <c r="A7145" s="5"/>
    </row>
    <row r="7146" spans="1:1" x14ac:dyDescent="0.55000000000000004">
      <c r="A7146" s="5"/>
    </row>
    <row r="7147" spans="1:1" x14ac:dyDescent="0.55000000000000004">
      <c r="A7147" s="5"/>
    </row>
    <row r="7148" spans="1:1" x14ac:dyDescent="0.55000000000000004">
      <c r="A7148" s="5"/>
    </row>
    <row r="7149" spans="1:1" x14ac:dyDescent="0.55000000000000004">
      <c r="A7149" s="5"/>
    </row>
    <row r="7150" spans="1:1" x14ac:dyDescent="0.55000000000000004">
      <c r="A7150" s="5"/>
    </row>
    <row r="7151" spans="1:1" x14ac:dyDescent="0.55000000000000004">
      <c r="A7151" s="5"/>
    </row>
    <row r="7152" spans="1:1" x14ac:dyDescent="0.55000000000000004">
      <c r="A7152" s="5"/>
    </row>
    <row r="7153" spans="1:1" x14ac:dyDescent="0.55000000000000004">
      <c r="A7153" s="5"/>
    </row>
    <row r="7154" spans="1:1" x14ac:dyDescent="0.55000000000000004">
      <c r="A7154" s="5"/>
    </row>
    <row r="7155" spans="1:1" x14ac:dyDescent="0.55000000000000004">
      <c r="A7155" s="5"/>
    </row>
    <row r="7156" spans="1:1" x14ac:dyDescent="0.55000000000000004">
      <c r="A7156" s="5"/>
    </row>
    <row r="7157" spans="1:1" x14ac:dyDescent="0.55000000000000004">
      <c r="A7157" s="5"/>
    </row>
    <row r="7158" spans="1:1" x14ac:dyDescent="0.55000000000000004">
      <c r="A7158" s="5"/>
    </row>
    <row r="7159" spans="1:1" x14ac:dyDescent="0.55000000000000004">
      <c r="A7159" s="5"/>
    </row>
    <row r="7160" spans="1:1" x14ac:dyDescent="0.55000000000000004">
      <c r="A7160" s="5"/>
    </row>
    <row r="7161" spans="1:1" x14ac:dyDescent="0.55000000000000004">
      <c r="A7161" s="5"/>
    </row>
    <row r="7162" spans="1:1" x14ac:dyDescent="0.55000000000000004">
      <c r="A7162" s="5"/>
    </row>
    <row r="7163" spans="1:1" x14ac:dyDescent="0.55000000000000004">
      <c r="A7163" s="5"/>
    </row>
    <row r="7164" spans="1:1" x14ac:dyDescent="0.55000000000000004">
      <c r="A7164" s="5"/>
    </row>
    <row r="7165" spans="1:1" x14ac:dyDescent="0.55000000000000004">
      <c r="A7165" s="5"/>
    </row>
    <row r="7166" spans="1:1" x14ac:dyDescent="0.55000000000000004">
      <c r="A7166" s="5"/>
    </row>
    <row r="7167" spans="1:1" x14ac:dyDescent="0.55000000000000004">
      <c r="A7167" s="5"/>
    </row>
    <row r="7168" spans="1:1" x14ac:dyDescent="0.55000000000000004">
      <c r="A7168" s="5"/>
    </row>
    <row r="7169" spans="1:1" x14ac:dyDescent="0.55000000000000004">
      <c r="A7169" s="5"/>
    </row>
    <row r="7170" spans="1:1" x14ac:dyDescent="0.55000000000000004">
      <c r="A7170" s="5"/>
    </row>
    <row r="7171" spans="1:1" x14ac:dyDescent="0.55000000000000004">
      <c r="A7171" s="5"/>
    </row>
    <row r="7172" spans="1:1" x14ac:dyDescent="0.55000000000000004">
      <c r="A7172" s="5"/>
    </row>
    <row r="7173" spans="1:1" x14ac:dyDescent="0.55000000000000004">
      <c r="A7173" s="5"/>
    </row>
    <row r="7174" spans="1:1" x14ac:dyDescent="0.55000000000000004">
      <c r="A7174" s="5"/>
    </row>
    <row r="7175" spans="1:1" x14ac:dyDescent="0.55000000000000004">
      <c r="A7175" s="5"/>
    </row>
    <row r="7176" spans="1:1" x14ac:dyDescent="0.55000000000000004">
      <c r="A7176" s="5"/>
    </row>
    <row r="7177" spans="1:1" x14ac:dyDescent="0.55000000000000004">
      <c r="A7177" s="5"/>
    </row>
    <row r="7178" spans="1:1" x14ac:dyDescent="0.55000000000000004">
      <c r="A7178" s="5"/>
    </row>
    <row r="7179" spans="1:1" x14ac:dyDescent="0.55000000000000004">
      <c r="A7179" s="5"/>
    </row>
    <row r="7180" spans="1:1" x14ac:dyDescent="0.55000000000000004">
      <c r="A7180" s="5"/>
    </row>
    <row r="7181" spans="1:1" x14ac:dyDescent="0.55000000000000004">
      <c r="A7181" s="5"/>
    </row>
    <row r="7182" spans="1:1" x14ac:dyDescent="0.55000000000000004">
      <c r="A7182" s="5"/>
    </row>
    <row r="7183" spans="1:1" x14ac:dyDescent="0.55000000000000004">
      <c r="A7183" s="5"/>
    </row>
    <row r="7184" spans="1:1" x14ac:dyDescent="0.55000000000000004">
      <c r="A7184" s="5"/>
    </row>
    <row r="7185" spans="1:1" x14ac:dyDescent="0.55000000000000004">
      <c r="A7185" s="5"/>
    </row>
    <row r="7186" spans="1:1" x14ac:dyDescent="0.55000000000000004">
      <c r="A7186" s="5"/>
    </row>
    <row r="7187" spans="1:1" x14ac:dyDescent="0.55000000000000004">
      <c r="A7187" s="5"/>
    </row>
    <row r="7188" spans="1:1" x14ac:dyDescent="0.55000000000000004">
      <c r="A7188" s="5"/>
    </row>
    <row r="7189" spans="1:1" x14ac:dyDescent="0.55000000000000004">
      <c r="A7189" s="5"/>
    </row>
    <row r="7190" spans="1:1" x14ac:dyDescent="0.55000000000000004">
      <c r="A7190" s="5"/>
    </row>
    <row r="7191" spans="1:1" x14ac:dyDescent="0.55000000000000004">
      <c r="A7191" s="5"/>
    </row>
    <row r="7192" spans="1:1" x14ac:dyDescent="0.55000000000000004">
      <c r="A7192" s="5"/>
    </row>
    <row r="7193" spans="1:1" x14ac:dyDescent="0.55000000000000004">
      <c r="A7193" s="5"/>
    </row>
    <row r="7194" spans="1:1" x14ac:dyDescent="0.55000000000000004">
      <c r="A7194" s="5"/>
    </row>
    <row r="7195" spans="1:1" x14ac:dyDescent="0.55000000000000004">
      <c r="A7195" s="5"/>
    </row>
    <row r="7196" spans="1:1" x14ac:dyDescent="0.55000000000000004">
      <c r="A7196" s="5"/>
    </row>
    <row r="7197" spans="1:1" x14ac:dyDescent="0.55000000000000004">
      <c r="A7197" s="5"/>
    </row>
    <row r="7198" spans="1:1" x14ac:dyDescent="0.55000000000000004">
      <c r="A7198" s="5"/>
    </row>
    <row r="7199" spans="1:1" x14ac:dyDescent="0.55000000000000004">
      <c r="A7199" s="5"/>
    </row>
    <row r="7200" spans="1:1" x14ac:dyDescent="0.55000000000000004">
      <c r="A7200" s="5"/>
    </row>
    <row r="7201" spans="1:1" x14ac:dyDescent="0.55000000000000004">
      <c r="A7201" s="5"/>
    </row>
    <row r="7202" spans="1:1" x14ac:dyDescent="0.55000000000000004">
      <c r="A7202" s="5"/>
    </row>
    <row r="7203" spans="1:1" x14ac:dyDescent="0.55000000000000004">
      <c r="A7203" s="5"/>
    </row>
    <row r="7204" spans="1:1" x14ac:dyDescent="0.55000000000000004">
      <c r="A7204" s="5"/>
    </row>
    <row r="7205" spans="1:1" x14ac:dyDescent="0.55000000000000004">
      <c r="A7205" s="5"/>
    </row>
    <row r="7206" spans="1:1" x14ac:dyDescent="0.55000000000000004">
      <c r="A7206" s="5"/>
    </row>
    <row r="7207" spans="1:1" x14ac:dyDescent="0.55000000000000004">
      <c r="A7207" s="5"/>
    </row>
    <row r="7208" spans="1:1" x14ac:dyDescent="0.55000000000000004">
      <c r="A7208" s="5"/>
    </row>
    <row r="7209" spans="1:1" x14ac:dyDescent="0.55000000000000004">
      <c r="A7209" s="5"/>
    </row>
    <row r="7210" spans="1:1" x14ac:dyDescent="0.55000000000000004">
      <c r="A7210" s="5"/>
    </row>
    <row r="7211" spans="1:1" x14ac:dyDescent="0.55000000000000004">
      <c r="A7211" s="5"/>
    </row>
    <row r="7212" spans="1:1" x14ac:dyDescent="0.55000000000000004">
      <c r="A7212" s="5"/>
    </row>
    <row r="7213" spans="1:1" x14ac:dyDescent="0.55000000000000004">
      <c r="A7213" s="5"/>
    </row>
    <row r="7214" spans="1:1" x14ac:dyDescent="0.55000000000000004">
      <c r="A7214" s="5"/>
    </row>
    <row r="7215" spans="1:1" x14ac:dyDescent="0.55000000000000004">
      <c r="A7215" s="5"/>
    </row>
    <row r="7216" spans="1:1" x14ac:dyDescent="0.55000000000000004">
      <c r="A7216" s="5"/>
    </row>
    <row r="7217" spans="1:1" x14ac:dyDescent="0.55000000000000004">
      <c r="A7217" s="5"/>
    </row>
    <row r="7218" spans="1:1" x14ac:dyDescent="0.55000000000000004">
      <c r="A7218" s="5"/>
    </row>
    <row r="7219" spans="1:1" x14ac:dyDescent="0.55000000000000004">
      <c r="A7219" s="5"/>
    </row>
    <row r="7220" spans="1:1" x14ac:dyDescent="0.55000000000000004">
      <c r="A7220" s="5"/>
    </row>
    <row r="7221" spans="1:1" x14ac:dyDescent="0.55000000000000004">
      <c r="A7221" s="5"/>
    </row>
    <row r="7222" spans="1:1" x14ac:dyDescent="0.55000000000000004">
      <c r="A7222" s="5"/>
    </row>
    <row r="7223" spans="1:1" x14ac:dyDescent="0.55000000000000004">
      <c r="A7223" s="5"/>
    </row>
    <row r="7224" spans="1:1" x14ac:dyDescent="0.55000000000000004">
      <c r="A7224" s="5"/>
    </row>
    <row r="7225" spans="1:1" x14ac:dyDescent="0.55000000000000004">
      <c r="A7225" s="5"/>
    </row>
    <row r="7226" spans="1:1" x14ac:dyDescent="0.55000000000000004">
      <c r="A7226" s="5"/>
    </row>
    <row r="7227" spans="1:1" x14ac:dyDescent="0.55000000000000004">
      <c r="A7227" s="5"/>
    </row>
    <row r="7228" spans="1:1" x14ac:dyDescent="0.55000000000000004">
      <c r="A7228" s="5"/>
    </row>
    <row r="7229" spans="1:1" x14ac:dyDescent="0.55000000000000004">
      <c r="A7229" s="5"/>
    </row>
    <row r="7230" spans="1:1" x14ac:dyDescent="0.55000000000000004">
      <c r="A7230" s="5"/>
    </row>
    <row r="7231" spans="1:1" x14ac:dyDescent="0.55000000000000004">
      <c r="A7231" s="5"/>
    </row>
    <row r="7232" spans="1:1" x14ac:dyDescent="0.55000000000000004">
      <c r="A7232" s="5"/>
    </row>
    <row r="7233" spans="1:1" x14ac:dyDescent="0.55000000000000004">
      <c r="A7233" s="5"/>
    </row>
    <row r="7234" spans="1:1" x14ac:dyDescent="0.55000000000000004">
      <c r="A7234" s="5"/>
    </row>
    <row r="7235" spans="1:1" x14ac:dyDescent="0.55000000000000004">
      <c r="A7235" s="5"/>
    </row>
    <row r="7236" spans="1:1" x14ac:dyDescent="0.55000000000000004">
      <c r="A7236" s="5"/>
    </row>
    <row r="7237" spans="1:1" x14ac:dyDescent="0.55000000000000004">
      <c r="A7237" s="5"/>
    </row>
    <row r="7238" spans="1:1" x14ac:dyDescent="0.55000000000000004">
      <c r="A7238" s="5"/>
    </row>
    <row r="7239" spans="1:1" x14ac:dyDescent="0.55000000000000004">
      <c r="A7239" s="5"/>
    </row>
    <row r="7240" spans="1:1" x14ac:dyDescent="0.55000000000000004">
      <c r="A7240" s="5"/>
    </row>
    <row r="7241" spans="1:1" x14ac:dyDescent="0.55000000000000004">
      <c r="A7241" s="5"/>
    </row>
    <row r="7242" spans="1:1" x14ac:dyDescent="0.55000000000000004">
      <c r="A7242" s="5"/>
    </row>
    <row r="7243" spans="1:1" x14ac:dyDescent="0.55000000000000004">
      <c r="A7243" s="5"/>
    </row>
    <row r="7244" spans="1:1" x14ac:dyDescent="0.55000000000000004">
      <c r="A7244" s="5"/>
    </row>
    <row r="7245" spans="1:1" x14ac:dyDescent="0.55000000000000004">
      <c r="A7245" s="5"/>
    </row>
    <row r="7246" spans="1:1" x14ac:dyDescent="0.55000000000000004">
      <c r="A7246" s="5"/>
    </row>
    <row r="7247" spans="1:1" x14ac:dyDescent="0.55000000000000004">
      <c r="A7247" s="5"/>
    </row>
    <row r="7248" spans="1:1" x14ac:dyDescent="0.55000000000000004">
      <c r="A7248" s="5"/>
    </row>
    <row r="7249" spans="1:1" x14ac:dyDescent="0.55000000000000004">
      <c r="A7249" s="5"/>
    </row>
    <row r="7250" spans="1:1" x14ac:dyDescent="0.55000000000000004">
      <c r="A7250" s="5"/>
    </row>
    <row r="7251" spans="1:1" x14ac:dyDescent="0.55000000000000004">
      <c r="A7251" s="5"/>
    </row>
    <row r="7252" spans="1:1" x14ac:dyDescent="0.55000000000000004">
      <c r="A7252" s="5"/>
    </row>
    <row r="7253" spans="1:1" x14ac:dyDescent="0.55000000000000004">
      <c r="A7253" s="5"/>
    </row>
    <row r="7254" spans="1:1" x14ac:dyDescent="0.55000000000000004">
      <c r="A7254" s="5"/>
    </row>
    <row r="7255" spans="1:1" x14ac:dyDescent="0.55000000000000004">
      <c r="A7255" s="5"/>
    </row>
    <row r="7256" spans="1:1" x14ac:dyDescent="0.55000000000000004">
      <c r="A7256" s="5"/>
    </row>
    <row r="7257" spans="1:1" x14ac:dyDescent="0.55000000000000004">
      <c r="A7257" s="5"/>
    </row>
    <row r="7258" spans="1:1" x14ac:dyDescent="0.55000000000000004">
      <c r="A7258" s="5"/>
    </row>
    <row r="7259" spans="1:1" x14ac:dyDescent="0.55000000000000004">
      <c r="A7259" s="5"/>
    </row>
    <row r="7260" spans="1:1" x14ac:dyDescent="0.55000000000000004">
      <c r="A7260" s="5"/>
    </row>
    <row r="7261" spans="1:1" x14ac:dyDescent="0.55000000000000004">
      <c r="A7261" s="5"/>
    </row>
    <row r="7262" spans="1:1" x14ac:dyDescent="0.55000000000000004">
      <c r="A7262" s="5"/>
    </row>
    <row r="7263" spans="1:1" x14ac:dyDescent="0.55000000000000004">
      <c r="A7263" s="5"/>
    </row>
    <row r="7264" spans="1:1" x14ac:dyDescent="0.55000000000000004">
      <c r="A7264" s="5"/>
    </row>
    <row r="7265" spans="1:1" x14ac:dyDescent="0.55000000000000004">
      <c r="A7265" s="5"/>
    </row>
    <row r="7266" spans="1:1" x14ac:dyDescent="0.55000000000000004">
      <c r="A7266" s="5"/>
    </row>
    <row r="7267" spans="1:1" x14ac:dyDescent="0.55000000000000004">
      <c r="A7267" s="5"/>
    </row>
    <row r="7268" spans="1:1" x14ac:dyDescent="0.55000000000000004">
      <c r="A7268" s="5"/>
    </row>
    <row r="7269" spans="1:1" x14ac:dyDescent="0.55000000000000004">
      <c r="A7269" s="5"/>
    </row>
    <row r="7270" spans="1:1" x14ac:dyDescent="0.55000000000000004">
      <c r="A7270" s="5"/>
    </row>
    <row r="7271" spans="1:1" x14ac:dyDescent="0.55000000000000004">
      <c r="A7271" s="5"/>
    </row>
    <row r="7272" spans="1:1" x14ac:dyDescent="0.55000000000000004">
      <c r="A7272" s="5"/>
    </row>
    <row r="7273" spans="1:1" x14ac:dyDescent="0.55000000000000004">
      <c r="A7273" s="5"/>
    </row>
    <row r="7274" spans="1:1" x14ac:dyDescent="0.55000000000000004">
      <c r="A7274" s="5"/>
    </row>
    <row r="7275" spans="1:1" x14ac:dyDescent="0.55000000000000004">
      <c r="A7275" s="5"/>
    </row>
    <row r="7276" spans="1:1" x14ac:dyDescent="0.55000000000000004">
      <c r="A7276" s="5"/>
    </row>
    <row r="7277" spans="1:1" x14ac:dyDescent="0.55000000000000004">
      <c r="A7277" s="5"/>
    </row>
    <row r="7278" spans="1:1" x14ac:dyDescent="0.55000000000000004">
      <c r="A7278" s="5"/>
    </row>
    <row r="7279" spans="1:1" x14ac:dyDescent="0.55000000000000004">
      <c r="A7279" s="5"/>
    </row>
    <row r="7280" spans="1:1" x14ac:dyDescent="0.55000000000000004">
      <c r="A7280" s="5"/>
    </row>
    <row r="7281" spans="1:1" x14ac:dyDescent="0.55000000000000004">
      <c r="A7281" s="5"/>
    </row>
    <row r="7282" spans="1:1" x14ac:dyDescent="0.55000000000000004">
      <c r="A7282" s="5"/>
    </row>
    <row r="7283" spans="1:1" x14ac:dyDescent="0.55000000000000004">
      <c r="A7283" s="5"/>
    </row>
    <row r="7284" spans="1:1" x14ac:dyDescent="0.55000000000000004">
      <c r="A7284" s="5"/>
    </row>
    <row r="7285" spans="1:1" x14ac:dyDescent="0.55000000000000004">
      <c r="A7285" s="5"/>
    </row>
    <row r="7286" spans="1:1" x14ac:dyDescent="0.55000000000000004">
      <c r="A7286" s="5"/>
    </row>
    <row r="7287" spans="1:1" x14ac:dyDescent="0.55000000000000004">
      <c r="A7287" s="5"/>
    </row>
    <row r="7288" spans="1:1" x14ac:dyDescent="0.55000000000000004">
      <c r="A7288" s="5"/>
    </row>
    <row r="7289" spans="1:1" x14ac:dyDescent="0.55000000000000004">
      <c r="A7289" s="5"/>
    </row>
    <row r="7290" spans="1:1" x14ac:dyDescent="0.55000000000000004">
      <c r="A7290" s="5"/>
    </row>
    <row r="7291" spans="1:1" x14ac:dyDescent="0.55000000000000004">
      <c r="A7291" s="5"/>
    </row>
    <row r="7292" spans="1:1" x14ac:dyDescent="0.55000000000000004">
      <c r="A7292" s="5"/>
    </row>
    <row r="7293" spans="1:1" x14ac:dyDescent="0.55000000000000004">
      <c r="A7293" s="5"/>
    </row>
    <row r="7294" spans="1:1" x14ac:dyDescent="0.55000000000000004">
      <c r="A7294" s="5"/>
    </row>
    <row r="7295" spans="1:1" x14ac:dyDescent="0.55000000000000004">
      <c r="A7295" s="5"/>
    </row>
    <row r="7296" spans="1:1" x14ac:dyDescent="0.55000000000000004">
      <c r="A7296" s="5"/>
    </row>
    <row r="7297" spans="1:1" x14ac:dyDescent="0.55000000000000004">
      <c r="A7297" s="5"/>
    </row>
    <row r="7298" spans="1:1" x14ac:dyDescent="0.55000000000000004">
      <c r="A7298" s="5"/>
    </row>
    <row r="7299" spans="1:1" x14ac:dyDescent="0.55000000000000004">
      <c r="A7299" s="5"/>
    </row>
    <row r="7300" spans="1:1" x14ac:dyDescent="0.55000000000000004">
      <c r="A7300" s="5"/>
    </row>
    <row r="7301" spans="1:1" x14ac:dyDescent="0.55000000000000004">
      <c r="A7301" s="5"/>
    </row>
    <row r="7302" spans="1:1" x14ac:dyDescent="0.55000000000000004">
      <c r="A7302" s="5"/>
    </row>
    <row r="7303" spans="1:1" x14ac:dyDescent="0.55000000000000004">
      <c r="A7303" s="5"/>
    </row>
    <row r="7304" spans="1:1" x14ac:dyDescent="0.55000000000000004">
      <c r="A7304" s="5"/>
    </row>
    <row r="7305" spans="1:1" x14ac:dyDescent="0.55000000000000004">
      <c r="A7305" s="5"/>
    </row>
    <row r="7306" spans="1:1" x14ac:dyDescent="0.55000000000000004">
      <c r="A7306" s="5"/>
    </row>
    <row r="7307" spans="1:1" x14ac:dyDescent="0.55000000000000004">
      <c r="A7307" s="5"/>
    </row>
    <row r="7308" spans="1:1" x14ac:dyDescent="0.55000000000000004">
      <c r="A7308" s="5"/>
    </row>
    <row r="7309" spans="1:1" x14ac:dyDescent="0.55000000000000004">
      <c r="A7309" s="5"/>
    </row>
    <row r="7310" spans="1:1" x14ac:dyDescent="0.55000000000000004">
      <c r="A7310" s="5"/>
    </row>
    <row r="7311" spans="1:1" x14ac:dyDescent="0.55000000000000004">
      <c r="A7311" s="5"/>
    </row>
    <row r="7312" spans="1:1" x14ac:dyDescent="0.55000000000000004">
      <c r="A7312" s="5"/>
    </row>
    <row r="7313" spans="1:1" x14ac:dyDescent="0.55000000000000004">
      <c r="A7313" s="5"/>
    </row>
    <row r="7314" spans="1:1" x14ac:dyDescent="0.55000000000000004">
      <c r="A7314" s="5"/>
    </row>
    <row r="7315" spans="1:1" x14ac:dyDescent="0.55000000000000004">
      <c r="A7315" s="5"/>
    </row>
    <row r="7316" spans="1:1" x14ac:dyDescent="0.55000000000000004">
      <c r="A7316" s="5"/>
    </row>
    <row r="7317" spans="1:1" x14ac:dyDescent="0.55000000000000004">
      <c r="A7317" s="5"/>
    </row>
    <row r="7318" spans="1:1" x14ac:dyDescent="0.55000000000000004">
      <c r="A7318" s="5"/>
    </row>
    <row r="7319" spans="1:1" x14ac:dyDescent="0.55000000000000004">
      <c r="A7319" s="5"/>
    </row>
    <row r="7320" spans="1:1" x14ac:dyDescent="0.55000000000000004">
      <c r="A7320" s="5"/>
    </row>
    <row r="7321" spans="1:1" x14ac:dyDescent="0.55000000000000004">
      <c r="A7321" s="5"/>
    </row>
    <row r="7322" spans="1:1" x14ac:dyDescent="0.55000000000000004">
      <c r="A7322" s="5"/>
    </row>
    <row r="7323" spans="1:1" x14ac:dyDescent="0.55000000000000004">
      <c r="A7323" s="5"/>
    </row>
    <row r="7324" spans="1:1" x14ac:dyDescent="0.55000000000000004">
      <c r="A7324" s="5"/>
    </row>
    <row r="7325" spans="1:1" x14ac:dyDescent="0.55000000000000004">
      <c r="A7325" s="5"/>
    </row>
    <row r="7326" spans="1:1" x14ac:dyDescent="0.55000000000000004">
      <c r="A7326" s="5"/>
    </row>
    <row r="7327" spans="1:1" x14ac:dyDescent="0.55000000000000004">
      <c r="A7327" s="5"/>
    </row>
    <row r="7328" spans="1:1" x14ac:dyDescent="0.55000000000000004">
      <c r="A7328" s="5"/>
    </row>
    <row r="7329" spans="1:1" x14ac:dyDescent="0.55000000000000004">
      <c r="A7329" s="5"/>
    </row>
    <row r="7330" spans="1:1" x14ac:dyDescent="0.55000000000000004">
      <c r="A7330" s="5"/>
    </row>
    <row r="7331" spans="1:1" x14ac:dyDescent="0.55000000000000004">
      <c r="A7331" s="5"/>
    </row>
    <row r="7332" spans="1:1" x14ac:dyDescent="0.55000000000000004">
      <c r="A7332" s="5"/>
    </row>
    <row r="7333" spans="1:1" x14ac:dyDescent="0.55000000000000004">
      <c r="A7333" s="5"/>
    </row>
    <row r="7334" spans="1:1" x14ac:dyDescent="0.55000000000000004">
      <c r="A7334" s="5"/>
    </row>
    <row r="7335" spans="1:1" x14ac:dyDescent="0.55000000000000004">
      <c r="A7335" s="5"/>
    </row>
    <row r="7336" spans="1:1" x14ac:dyDescent="0.55000000000000004">
      <c r="A7336" s="5"/>
    </row>
    <row r="7337" spans="1:1" x14ac:dyDescent="0.55000000000000004">
      <c r="A7337" s="5"/>
    </row>
    <row r="7338" spans="1:1" x14ac:dyDescent="0.55000000000000004">
      <c r="A7338" s="5"/>
    </row>
    <row r="7339" spans="1:1" x14ac:dyDescent="0.55000000000000004">
      <c r="A7339" s="5"/>
    </row>
    <row r="7340" spans="1:1" x14ac:dyDescent="0.55000000000000004">
      <c r="A7340" s="5"/>
    </row>
    <row r="7341" spans="1:1" x14ac:dyDescent="0.55000000000000004">
      <c r="A7341" s="5"/>
    </row>
    <row r="7342" spans="1:1" x14ac:dyDescent="0.55000000000000004">
      <c r="A7342" s="5"/>
    </row>
    <row r="7343" spans="1:1" x14ac:dyDescent="0.55000000000000004">
      <c r="A7343" s="5"/>
    </row>
    <row r="7344" spans="1:1" x14ac:dyDescent="0.55000000000000004">
      <c r="A7344" s="5"/>
    </row>
    <row r="7345" spans="1:1" x14ac:dyDescent="0.55000000000000004">
      <c r="A7345" s="5"/>
    </row>
    <row r="7346" spans="1:1" x14ac:dyDescent="0.55000000000000004">
      <c r="A7346" s="5"/>
    </row>
    <row r="7347" spans="1:1" x14ac:dyDescent="0.55000000000000004">
      <c r="A7347" s="5"/>
    </row>
    <row r="7348" spans="1:1" x14ac:dyDescent="0.55000000000000004">
      <c r="A7348" s="5"/>
    </row>
    <row r="7349" spans="1:1" x14ac:dyDescent="0.55000000000000004">
      <c r="A7349" s="5"/>
    </row>
    <row r="7350" spans="1:1" x14ac:dyDescent="0.55000000000000004">
      <c r="A7350" s="5"/>
    </row>
    <row r="7351" spans="1:1" x14ac:dyDescent="0.55000000000000004">
      <c r="A7351" s="5"/>
    </row>
    <row r="7352" spans="1:1" x14ac:dyDescent="0.55000000000000004">
      <c r="A7352" s="5"/>
    </row>
    <row r="7353" spans="1:1" x14ac:dyDescent="0.55000000000000004">
      <c r="A7353" s="5"/>
    </row>
    <row r="7354" spans="1:1" x14ac:dyDescent="0.55000000000000004">
      <c r="A7354" s="5"/>
    </row>
    <row r="7355" spans="1:1" x14ac:dyDescent="0.55000000000000004">
      <c r="A7355" s="5"/>
    </row>
    <row r="7356" spans="1:1" x14ac:dyDescent="0.55000000000000004">
      <c r="A7356" s="5"/>
    </row>
    <row r="7357" spans="1:1" x14ac:dyDescent="0.55000000000000004">
      <c r="A7357" s="5"/>
    </row>
    <row r="7358" spans="1:1" x14ac:dyDescent="0.55000000000000004">
      <c r="A7358" s="5"/>
    </row>
    <row r="7359" spans="1:1" x14ac:dyDescent="0.55000000000000004">
      <c r="A7359" s="5"/>
    </row>
    <row r="7360" spans="1:1" x14ac:dyDescent="0.55000000000000004">
      <c r="A7360" s="5"/>
    </row>
    <row r="7361" spans="1:1" x14ac:dyDescent="0.55000000000000004">
      <c r="A7361" s="5"/>
    </row>
    <row r="7362" spans="1:1" x14ac:dyDescent="0.55000000000000004">
      <c r="A7362" s="5"/>
    </row>
    <row r="7363" spans="1:1" x14ac:dyDescent="0.55000000000000004">
      <c r="A7363" s="5"/>
    </row>
    <row r="7364" spans="1:1" x14ac:dyDescent="0.55000000000000004">
      <c r="A7364" s="5"/>
    </row>
    <row r="7365" spans="1:1" x14ac:dyDescent="0.55000000000000004">
      <c r="A7365" s="5"/>
    </row>
    <row r="7366" spans="1:1" x14ac:dyDescent="0.55000000000000004">
      <c r="A7366" s="5"/>
    </row>
    <row r="7367" spans="1:1" x14ac:dyDescent="0.55000000000000004">
      <c r="A7367" s="5"/>
    </row>
    <row r="7368" spans="1:1" x14ac:dyDescent="0.55000000000000004">
      <c r="A7368" s="5"/>
    </row>
    <row r="7369" spans="1:1" x14ac:dyDescent="0.55000000000000004">
      <c r="A7369" s="5"/>
    </row>
    <row r="7370" spans="1:1" x14ac:dyDescent="0.55000000000000004">
      <c r="A7370" s="5"/>
    </row>
    <row r="7371" spans="1:1" x14ac:dyDescent="0.55000000000000004">
      <c r="A7371" s="5"/>
    </row>
    <row r="7372" spans="1:1" x14ac:dyDescent="0.55000000000000004">
      <c r="A7372" s="5"/>
    </row>
    <row r="7373" spans="1:1" x14ac:dyDescent="0.55000000000000004">
      <c r="A7373" s="5"/>
    </row>
    <row r="7374" spans="1:1" x14ac:dyDescent="0.55000000000000004">
      <c r="A7374" s="5"/>
    </row>
    <row r="7375" spans="1:1" x14ac:dyDescent="0.55000000000000004">
      <c r="A7375" s="5"/>
    </row>
    <row r="7376" spans="1:1" x14ac:dyDescent="0.55000000000000004">
      <c r="A7376" s="5"/>
    </row>
    <row r="7377" spans="1:1" x14ac:dyDescent="0.55000000000000004">
      <c r="A7377" s="5"/>
    </row>
    <row r="7378" spans="1:1" x14ac:dyDescent="0.55000000000000004">
      <c r="A7378" s="5"/>
    </row>
    <row r="7379" spans="1:1" x14ac:dyDescent="0.55000000000000004">
      <c r="A7379" s="5"/>
    </row>
    <row r="7380" spans="1:1" x14ac:dyDescent="0.55000000000000004">
      <c r="A7380" s="5"/>
    </row>
    <row r="7381" spans="1:1" x14ac:dyDescent="0.55000000000000004">
      <c r="A7381" s="5"/>
    </row>
    <row r="7382" spans="1:1" x14ac:dyDescent="0.55000000000000004">
      <c r="A7382" s="5"/>
    </row>
    <row r="7383" spans="1:1" x14ac:dyDescent="0.55000000000000004">
      <c r="A7383" s="5"/>
    </row>
    <row r="7384" spans="1:1" x14ac:dyDescent="0.55000000000000004">
      <c r="A7384" s="5"/>
    </row>
    <row r="7385" spans="1:1" x14ac:dyDescent="0.55000000000000004">
      <c r="A7385" s="5"/>
    </row>
    <row r="7386" spans="1:1" x14ac:dyDescent="0.55000000000000004">
      <c r="A7386" s="5"/>
    </row>
    <row r="7387" spans="1:1" x14ac:dyDescent="0.55000000000000004">
      <c r="A7387" s="5"/>
    </row>
    <row r="7388" spans="1:1" x14ac:dyDescent="0.55000000000000004">
      <c r="A7388" s="5"/>
    </row>
    <row r="7389" spans="1:1" x14ac:dyDescent="0.55000000000000004">
      <c r="A7389" s="5"/>
    </row>
    <row r="7390" spans="1:1" x14ac:dyDescent="0.55000000000000004">
      <c r="A7390" s="5"/>
    </row>
    <row r="7391" spans="1:1" x14ac:dyDescent="0.55000000000000004">
      <c r="A7391" s="5"/>
    </row>
    <row r="7392" spans="1:1" x14ac:dyDescent="0.55000000000000004">
      <c r="A7392" s="5"/>
    </row>
    <row r="7393" spans="1:1" x14ac:dyDescent="0.55000000000000004">
      <c r="A7393" s="5"/>
    </row>
    <row r="7394" spans="1:1" x14ac:dyDescent="0.55000000000000004">
      <c r="A7394" s="5"/>
    </row>
    <row r="7395" spans="1:1" x14ac:dyDescent="0.55000000000000004">
      <c r="A7395" s="5"/>
    </row>
    <row r="7396" spans="1:1" x14ac:dyDescent="0.55000000000000004">
      <c r="A7396" s="5"/>
    </row>
    <row r="7397" spans="1:1" x14ac:dyDescent="0.55000000000000004">
      <c r="A7397" s="5"/>
    </row>
    <row r="7398" spans="1:1" x14ac:dyDescent="0.55000000000000004">
      <c r="A7398" s="5"/>
    </row>
    <row r="7399" spans="1:1" x14ac:dyDescent="0.55000000000000004">
      <c r="A7399" s="5"/>
    </row>
    <row r="7400" spans="1:1" x14ac:dyDescent="0.55000000000000004">
      <c r="A7400" s="5"/>
    </row>
    <row r="7401" spans="1:1" x14ac:dyDescent="0.55000000000000004">
      <c r="A7401" s="5"/>
    </row>
    <row r="7402" spans="1:1" x14ac:dyDescent="0.55000000000000004">
      <c r="A7402" s="5"/>
    </row>
    <row r="7403" spans="1:1" x14ac:dyDescent="0.55000000000000004">
      <c r="A7403" s="5"/>
    </row>
    <row r="7404" spans="1:1" x14ac:dyDescent="0.55000000000000004">
      <c r="A7404" s="5"/>
    </row>
    <row r="7405" spans="1:1" x14ac:dyDescent="0.55000000000000004">
      <c r="A7405" s="5"/>
    </row>
    <row r="7406" spans="1:1" x14ac:dyDescent="0.55000000000000004">
      <c r="A7406" s="5"/>
    </row>
    <row r="7407" spans="1:1" x14ac:dyDescent="0.55000000000000004">
      <c r="A7407" s="5"/>
    </row>
    <row r="7408" spans="1:1" x14ac:dyDescent="0.55000000000000004">
      <c r="A7408" s="5"/>
    </row>
    <row r="7409" spans="1:1" x14ac:dyDescent="0.55000000000000004">
      <c r="A7409" s="5"/>
    </row>
    <row r="7410" spans="1:1" x14ac:dyDescent="0.55000000000000004">
      <c r="A7410" s="5"/>
    </row>
    <row r="7411" spans="1:1" x14ac:dyDescent="0.55000000000000004">
      <c r="A7411" s="5"/>
    </row>
    <row r="7412" spans="1:1" x14ac:dyDescent="0.55000000000000004">
      <c r="A7412" s="5"/>
    </row>
    <row r="7413" spans="1:1" x14ac:dyDescent="0.55000000000000004">
      <c r="A7413" s="5"/>
    </row>
    <row r="7414" spans="1:1" x14ac:dyDescent="0.55000000000000004">
      <c r="A7414" s="5"/>
    </row>
    <row r="7415" spans="1:1" x14ac:dyDescent="0.55000000000000004">
      <c r="A7415" s="5"/>
    </row>
    <row r="7416" spans="1:1" x14ac:dyDescent="0.55000000000000004">
      <c r="A7416" s="5"/>
    </row>
    <row r="7417" spans="1:1" x14ac:dyDescent="0.55000000000000004">
      <c r="A7417" s="5"/>
    </row>
    <row r="7418" spans="1:1" x14ac:dyDescent="0.55000000000000004">
      <c r="A7418" s="5"/>
    </row>
    <row r="7419" spans="1:1" x14ac:dyDescent="0.55000000000000004">
      <c r="A7419" s="5"/>
    </row>
    <row r="7420" spans="1:1" x14ac:dyDescent="0.55000000000000004">
      <c r="A7420" s="5"/>
    </row>
    <row r="7421" spans="1:1" x14ac:dyDescent="0.55000000000000004">
      <c r="A7421" s="5"/>
    </row>
    <row r="7422" spans="1:1" x14ac:dyDescent="0.55000000000000004">
      <c r="A7422" s="5"/>
    </row>
    <row r="7423" spans="1:1" x14ac:dyDescent="0.55000000000000004">
      <c r="A7423" s="5"/>
    </row>
    <row r="7424" spans="1:1" x14ac:dyDescent="0.55000000000000004">
      <c r="A7424" s="5"/>
    </row>
    <row r="7425" spans="1:1" x14ac:dyDescent="0.55000000000000004">
      <c r="A7425" s="5"/>
    </row>
    <row r="7426" spans="1:1" x14ac:dyDescent="0.55000000000000004">
      <c r="A7426" s="5"/>
    </row>
    <row r="7427" spans="1:1" x14ac:dyDescent="0.55000000000000004">
      <c r="A7427" s="5"/>
    </row>
    <row r="7428" spans="1:1" x14ac:dyDescent="0.55000000000000004">
      <c r="A7428" s="5"/>
    </row>
    <row r="7429" spans="1:1" x14ac:dyDescent="0.55000000000000004">
      <c r="A7429" s="5"/>
    </row>
    <row r="7430" spans="1:1" x14ac:dyDescent="0.55000000000000004">
      <c r="A7430" s="5"/>
    </row>
    <row r="7431" spans="1:1" x14ac:dyDescent="0.55000000000000004">
      <c r="A7431" s="5"/>
    </row>
    <row r="7432" spans="1:1" x14ac:dyDescent="0.55000000000000004">
      <c r="A7432" s="5"/>
    </row>
    <row r="7433" spans="1:1" x14ac:dyDescent="0.55000000000000004">
      <c r="A7433" s="5"/>
    </row>
    <row r="7434" spans="1:1" x14ac:dyDescent="0.55000000000000004">
      <c r="A7434" s="5"/>
    </row>
    <row r="7435" spans="1:1" x14ac:dyDescent="0.55000000000000004">
      <c r="A7435" s="5"/>
    </row>
    <row r="7436" spans="1:1" x14ac:dyDescent="0.55000000000000004">
      <c r="A7436" s="5"/>
    </row>
    <row r="7437" spans="1:1" x14ac:dyDescent="0.55000000000000004">
      <c r="A7437" s="5"/>
    </row>
    <row r="7438" spans="1:1" x14ac:dyDescent="0.55000000000000004">
      <c r="A7438" s="5"/>
    </row>
    <row r="7439" spans="1:1" x14ac:dyDescent="0.55000000000000004">
      <c r="A7439" s="5"/>
    </row>
    <row r="7440" spans="1:1" x14ac:dyDescent="0.55000000000000004">
      <c r="A7440" s="5"/>
    </row>
    <row r="7441" spans="1:1" x14ac:dyDescent="0.55000000000000004">
      <c r="A7441" s="5"/>
    </row>
    <row r="7442" spans="1:1" x14ac:dyDescent="0.55000000000000004">
      <c r="A7442" s="5"/>
    </row>
    <row r="7443" spans="1:1" x14ac:dyDescent="0.55000000000000004">
      <c r="A7443" s="5"/>
    </row>
    <row r="7444" spans="1:1" x14ac:dyDescent="0.55000000000000004">
      <c r="A7444" s="5"/>
    </row>
    <row r="7445" spans="1:1" x14ac:dyDescent="0.55000000000000004">
      <c r="A7445" s="5"/>
    </row>
    <row r="7446" spans="1:1" x14ac:dyDescent="0.55000000000000004">
      <c r="A7446" s="5"/>
    </row>
    <row r="7447" spans="1:1" x14ac:dyDescent="0.55000000000000004">
      <c r="A7447" s="5"/>
    </row>
    <row r="7448" spans="1:1" x14ac:dyDescent="0.55000000000000004">
      <c r="A7448" s="5"/>
    </row>
    <row r="7449" spans="1:1" x14ac:dyDescent="0.55000000000000004">
      <c r="A7449" s="5"/>
    </row>
    <row r="7450" spans="1:1" x14ac:dyDescent="0.55000000000000004">
      <c r="A7450" s="5"/>
    </row>
    <row r="7451" spans="1:1" x14ac:dyDescent="0.55000000000000004">
      <c r="A7451" s="5"/>
    </row>
    <row r="7452" spans="1:1" x14ac:dyDescent="0.55000000000000004">
      <c r="A7452" s="5"/>
    </row>
    <row r="7453" spans="1:1" x14ac:dyDescent="0.55000000000000004">
      <c r="A7453" s="5"/>
    </row>
    <row r="7454" spans="1:1" x14ac:dyDescent="0.55000000000000004">
      <c r="A7454" s="5"/>
    </row>
    <row r="7455" spans="1:1" x14ac:dyDescent="0.55000000000000004">
      <c r="A7455" s="5"/>
    </row>
    <row r="7456" spans="1:1" x14ac:dyDescent="0.55000000000000004">
      <c r="A7456" s="5"/>
    </row>
    <row r="7457" spans="1:1" x14ac:dyDescent="0.55000000000000004">
      <c r="A7457" s="5"/>
    </row>
    <row r="7458" spans="1:1" x14ac:dyDescent="0.55000000000000004">
      <c r="A7458" s="5"/>
    </row>
    <row r="7459" spans="1:1" x14ac:dyDescent="0.55000000000000004">
      <c r="A7459" s="5"/>
    </row>
    <row r="7460" spans="1:1" x14ac:dyDescent="0.55000000000000004">
      <c r="A7460" s="5"/>
    </row>
    <row r="7461" spans="1:1" x14ac:dyDescent="0.55000000000000004">
      <c r="A7461" s="5"/>
    </row>
    <row r="7462" spans="1:1" x14ac:dyDescent="0.55000000000000004">
      <c r="A7462" s="5"/>
    </row>
    <row r="7463" spans="1:1" x14ac:dyDescent="0.55000000000000004">
      <c r="A7463" s="5"/>
    </row>
    <row r="7464" spans="1:1" x14ac:dyDescent="0.55000000000000004">
      <c r="A7464" s="5"/>
    </row>
    <row r="7465" spans="1:1" x14ac:dyDescent="0.55000000000000004">
      <c r="A7465" s="5"/>
    </row>
    <row r="7466" spans="1:1" x14ac:dyDescent="0.55000000000000004">
      <c r="A7466" s="5"/>
    </row>
    <row r="7467" spans="1:1" x14ac:dyDescent="0.55000000000000004">
      <c r="A7467" s="5"/>
    </row>
    <row r="7468" spans="1:1" x14ac:dyDescent="0.55000000000000004">
      <c r="A7468" s="5"/>
    </row>
    <row r="7469" spans="1:1" x14ac:dyDescent="0.55000000000000004">
      <c r="A7469" s="5"/>
    </row>
    <row r="7470" spans="1:1" x14ac:dyDescent="0.55000000000000004">
      <c r="A7470" s="5"/>
    </row>
    <row r="7471" spans="1:1" x14ac:dyDescent="0.55000000000000004">
      <c r="A7471" s="5"/>
    </row>
    <row r="7472" spans="1:1" x14ac:dyDescent="0.55000000000000004">
      <c r="A7472" s="5"/>
    </row>
    <row r="7473" spans="1:1" x14ac:dyDescent="0.55000000000000004">
      <c r="A7473" s="5"/>
    </row>
    <row r="7474" spans="1:1" x14ac:dyDescent="0.55000000000000004">
      <c r="A7474" s="5"/>
    </row>
    <row r="7475" spans="1:1" x14ac:dyDescent="0.55000000000000004">
      <c r="A7475" s="5"/>
    </row>
    <row r="7476" spans="1:1" x14ac:dyDescent="0.55000000000000004">
      <c r="A7476" s="5"/>
    </row>
    <row r="7477" spans="1:1" x14ac:dyDescent="0.55000000000000004">
      <c r="A7477" s="5"/>
    </row>
    <row r="7478" spans="1:1" x14ac:dyDescent="0.55000000000000004">
      <c r="A7478" s="5"/>
    </row>
    <row r="7479" spans="1:1" x14ac:dyDescent="0.55000000000000004">
      <c r="A7479" s="5"/>
    </row>
    <row r="7480" spans="1:1" x14ac:dyDescent="0.55000000000000004">
      <c r="A7480" s="5"/>
    </row>
    <row r="7481" spans="1:1" x14ac:dyDescent="0.55000000000000004">
      <c r="A7481" s="5"/>
    </row>
    <row r="7482" spans="1:1" x14ac:dyDescent="0.55000000000000004">
      <c r="A7482" s="5"/>
    </row>
    <row r="7483" spans="1:1" x14ac:dyDescent="0.55000000000000004">
      <c r="A7483" s="5"/>
    </row>
    <row r="7484" spans="1:1" x14ac:dyDescent="0.55000000000000004">
      <c r="A7484" s="5"/>
    </row>
    <row r="7485" spans="1:1" x14ac:dyDescent="0.55000000000000004">
      <c r="A7485" s="5"/>
    </row>
    <row r="7486" spans="1:1" x14ac:dyDescent="0.55000000000000004">
      <c r="A7486" s="5"/>
    </row>
    <row r="7487" spans="1:1" x14ac:dyDescent="0.55000000000000004">
      <c r="A7487" s="5"/>
    </row>
    <row r="7488" spans="1:1" x14ac:dyDescent="0.55000000000000004">
      <c r="A7488" s="5"/>
    </row>
    <row r="7489" spans="1:1" x14ac:dyDescent="0.55000000000000004">
      <c r="A7489" s="5"/>
    </row>
    <row r="7490" spans="1:1" x14ac:dyDescent="0.55000000000000004">
      <c r="A7490" s="5"/>
    </row>
    <row r="7491" spans="1:1" x14ac:dyDescent="0.55000000000000004">
      <c r="A7491" s="5"/>
    </row>
    <row r="7492" spans="1:1" x14ac:dyDescent="0.55000000000000004">
      <c r="A7492" s="5"/>
    </row>
    <row r="7493" spans="1:1" x14ac:dyDescent="0.55000000000000004">
      <c r="A7493" s="5"/>
    </row>
    <row r="7494" spans="1:1" x14ac:dyDescent="0.55000000000000004">
      <c r="A7494" s="5"/>
    </row>
    <row r="7495" spans="1:1" x14ac:dyDescent="0.55000000000000004">
      <c r="A7495" s="5"/>
    </row>
    <row r="7496" spans="1:1" x14ac:dyDescent="0.55000000000000004">
      <c r="A7496" s="5"/>
    </row>
    <row r="7497" spans="1:1" x14ac:dyDescent="0.55000000000000004">
      <c r="A7497" s="5"/>
    </row>
    <row r="7498" spans="1:1" x14ac:dyDescent="0.55000000000000004">
      <c r="A7498" s="5"/>
    </row>
    <row r="7499" spans="1:1" x14ac:dyDescent="0.55000000000000004">
      <c r="A7499" s="5"/>
    </row>
    <row r="7500" spans="1:1" x14ac:dyDescent="0.55000000000000004">
      <c r="A7500" s="5"/>
    </row>
    <row r="7501" spans="1:1" x14ac:dyDescent="0.55000000000000004">
      <c r="A7501" s="5"/>
    </row>
    <row r="7502" spans="1:1" x14ac:dyDescent="0.55000000000000004">
      <c r="A7502" s="5"/>
    </row>
    <row r="7503" spans="1:1" x14ac:dyDescent="0.55000000000000004">
      <c r="A7503" s="5"/>
    </row>
    <row r="7504" spans="1:1" x14ac:dyDescent="0.55000000000000004">
      <c r="A7504" s="5"/>
    </row>
    <row r="7505" spans="1:1" x14ac:dyDescent="0.55000000000000004">
      <c r="A7505" s="5"/>
    </row>
    <row r="7506" spans="1:1" x14ac:dyDescent="0.55000000000000004">
      <c r="A7506" s="5"/>
    </row>
    <row r="7507" spans="1:1" x14ac:dyDescent="0.55000000000000004">
      <c r="A7507" s="5"/>
    </row>
    <row r="7508" spans="1:1" x14ac:dyDescent="0.55000000000000004">
      <c r="A7508" s="5"/>
    </row>
    <row r="7509" spans="1:1" x14ac:dyDescent="0.55000000000000004">
      <c r="A7509" s="5"/>
    </row>
    <row r="7510" spans="1:1" x14ac:dyDescent="0.55000000000000004">
      <c r="A7510" s="5"/>
    </row>
    <row r="7511" spans="1:1" x14ac:dyDescent="0.55000000000000004">
      <c r="A7511" s="5"/>
    </row>
    <row r="7512" spans="1:1" x14ac:dyDescent="0.55000000000000004">
      <c r="A7512" s="5"/>
    </row>
    <row r="7513" spans="1:1" x14ac:dyDescent="0.55000000000000004">
      <c r="A7513" s="5"/>
    </row>
    <row r="7514" spans="1:1" x14ac:dyDescent="0.55000000000000004">
      <c r="A7514" s="5"/>
    </row>
    <row r="7515" spans="1:1" x14ac:dyDescent="0.55000000000000004">
      <c r="A7515" s="5"/>
    </row>
    <row r="7516" spans="1:1" x14ac:dyDescent="0.55000000000000004">
      <c r="A7516" s="5"/>
    </row>
    <row r="7517" spans="1:1" x14ac:dyDescent="0.55000000000000004">
      <c r="A7517" s="5"/>
    </row>
    <row r="7518" spans="1:1" x14ac:dyDescent="0.55000000000000004">
      <c r="A7518" s="5"/>
    </row>
    <row r="7519" spans="1:1" x14ac:dyDescent="0.55000000000000004">
      <c r="A7519" s="5"/>
    </row>
    <row r="7520" spans="1:1" x14ac:dyDescent="0.55000000000000004">
      <c r="A7520" s="5"/>
    </row>
    <row r="7521" spans="1:1" x14ac:dyDescent="0.55000000000000004">
      <c r="A7521" s="5"/>
    </row>
    <row r="7522" spans="1:1" x14ac:dyDescent="0.55000000000000004">
      <c r="A7522" s="5"/>
    </row>
    <row r="7523" spans="1:1" x14ac:dyDescent="0.55000000000000004">
      <c r="A7523" s="5"/>
    </row>
    <row r="7524" spans="1:1" x14ac:dyDescent="0.55000000000000004">
      <c r="A7524" s="5"/>
    </row>
    <row r="7525" spans="1:1" x14ac:dyDescent="0.55000000000000004">
      <c r="A7525" s="5"/>
    </row>
    <row r="7526" spans="1:1" x14ac:dyDescent="0.55000000000000004">
      <c r="A7526" s="5"/>
    </row>
    <row r="7527" spans="1:1" x14ac:dyDescent="0.55000000000000004">
      <c r="A7527" s="5"/>
    </row>
    <row r="7528" spans="1:1" x14ac:dyDescent="0.55000000000000004">
      <c r="A7528" s="5"/>
    </row>
    <row r="7529" spans="1:1" x14ac:dyDescent="0.55000000000000004">
      <c r="A7529" s="5"/>
    </row>
    <row r="7530" spans="1:1" x14ac:dyDescent="0.55000000000000004">
      <c r="A7530" s="5"/>
    </row>
    <row r="7531" spans="1:1" x14ac:dyDescent="0.55000000000000004">
      <c r="A7531" s="5"/>
    </row>
    <row r="7532" spans="1:1" x14ac:dyDescent="0.55000000000000004">
      <c r="A7532" s="5"/>
    </row>
    <row r="7533" spans="1:1" x14ac:dyDescent="0.55000000000000004">
      <c r="A7533" s="5"/>
    </row>
    <row r="7534" spans="1:1" x14ac:dyDescent="0.55000000000000004">
      <c r="A7534" s="5"/>
    </row>
    <row r="7535" spans="1:1" x14ac:dyDescent="0.55000000000000004">
      <c r="A7535" s="5"/>
    </row>
    <row r="7536" spans="1:1" x14ac:dyDescent="0.55000000000000004">
      <c r="A7536" s="5"/>
    </row>
    <row r="7537" spans="1:1" x14ac:dyDescent="0.55000000000000004">
      <c r="A7537" s="5"/>
    </row>
    <row r="7538" spans="1:1" x14ac:dyDescent="0.55000000000000004">
      <c r="A7538" s="5"/>
    </row>
    <row r="7539" spans="1:1" x14ac:dyDescent="0.55000000000000004">
      <c r="A7539" s="5"/>
    </row>
    <row r="7540" spans="1:1" x14ac:dyDescent="0.55000000000000004">
      <c r="A7540" s="5"/>
    </row>
    <row r="7541" spans="1:1" x14ac:dyDescent="0.55000000000000004">
      <c r="A7541" s="5"/>
    </row>
    <row r="7542" spans="1:1" x14ac:dyDescent="0.55000000000000004">
      <c r="A7542" s="5"/>
    </row>
    <row r="7543" spans="1:1" x14ac:dyDescent="0.55000000000000004">
      <c r="A7543" s="5"/>
    </row>
    <row r="7544" spans="1:1" x14ac:dyDescent="0.55000000000000004">
      <c r="A7544" s="5"/>
    </row>
    <row r="7545" spans="1:1" x14ac:dyDescent="0.55000000000000004">
      <c r="A7545" s="5"/>
    </row>
    <row r="7546" spans="1:1" x14ac:dyDescent="0.55000000000000004">
      <c r="A7546" s="5"/>
    </row>
    <row r="7547" spans="1:1" x14ac:dyDescent="0.55000000000000004">
      <c r="A7547" s="5"/>
    </row>
    <row r="7548" spans="1:1" x14ac:dyDescent="0.55000000000000004">
      <c r="A7548" s="5"/>
    </row>
    <row r="7549" spans="1:1" x14ac:dyDescent="0.55000000000000004">
      <c r="A7549" s="5"/>
    </row>
    <row r="7550" spans="1:1" x14ac:dyDescent="0.55000000000000004">
      <c r="A7550" s="5"/>
    </row>
    <row r="7551" spans="1:1" x14ac:dyDescent="0.55000000000000004">
      <c r="A7551" s="5"/>
    </row>
    <row r="7552" spans="1:1" x14ac:dyDescent="0.55000000000000004">
      <c r="A7552" s="5"/>
    </row>
    <row r="7553" spans="1:1" x14ac:dyDescent="0.55000000000000004">
      <c r="A7553" s="5"/>
    </row>
    <row r="7554" spans="1:1" x14ac:dyDescent="0.55000000000000004">
      <c r="A7554" s="5"/>
    </row>
    <row r="7555" spans="1:1" x14ac:dyDescent="0.55000000000000004">
      <c r="A7555" s="5"/>
    </row>
    <row r="7556" spans="1:1" x14ac:dyDescent="0.55000000000000004">
      <c r="A7556" s="5"/>
    </row>
    <row r="7557" spans="1:1" x14ac:dyDescent="0.55000000000000004">
      <c r="A7557" s="5"/>
    </row>
    <row r="7558" spans="1:1" x14ac:dyDescent="0.55000000000000004">
      <c r="A7558" s="5"/>
    </row>
    <row r="7559" spans="1:1" x14ac:dyDescent="0.55000000000000004">
      <c r="A7559" s="5"/>
    </row>
    <row r="7560" spans="1:1" x14ac:dyDescent="0.55000000000000004">
      <c r="A7560" s="5"/>
    </row>
    <row r="7561" spans="1:1" x14ac:dyDescent="0.55000000000000004">
      <c r="A7561" s="5"/>
    </row>
    <row r="7562" spans="1:1" x14ac:dyDescent="0.55000000000000004">
      <c r="A7562" s="5"/>
    </row>
    <row r="7563" spans="1:1" x14ac:dyDescent="0.55000000000000004">
      <c r="A7563" s="5"/>
    </row>
    <row r="7564" spans="1:1" x14ac:dyDescent="0.55000000000000004">
      <c r="A7564" s="5"/>
    </row>
    <row r="7565" spans="1:1" x14ac:dyDescent="0.55000000000000004">
      <c r="A7565" s="5"/>
    </row>
    <row r="7566" spans="1:1" x14ac:dyDescent="0.55000000000000004">
      <c r="A7566" s="5"/>
    </row>
    <row r="7567" spans="1:1" x14ac:dyDescent="0.55000000000000004">
      <c r="A7567" s="5"/>
    </row>
    <row r="7568" spans="1:1" x14ac:dyDescent="0.55000000000000004">
      <c r="A7568" s="5"/>
    </row>
    <row r="7569" spans="1:1" x14ac:dyDescent="0.55000000000000004">
      <c r="A7569" s="5"/>
    </row>
    <row r="7570" spans="1:1" x14ac:dyDescent="0.55000000000000004">
      <c r="A7570" s="5"/>
    </row>
    <row r="7571" spans="1:1" x14ac:dyDescent="0.55000000000000004">
      <c r="A7571" s="5"/>
    </row>
    <row r="7572" spans="1:1" x14ac:dyDescent="0.55000000000000004">
      <c r="A7572" s="5"/>
    </row>
    <row r="7573" spans="1:1" x14ac:dyDescent="0.55000000000000004">
      <c r="A7573" s="5"/>
    </row>
    <row r="7574" spans="1:1" x14ac:dyDescent="0.55000000000000004">
      <c r="A7574" s="5"/>
    </row>
    <row r="7575" spans="1:1" x14ac:dyDescent="0.55000000000000004">
      <c r="A7575" s="5"/>
    </row>
    <row r="7576" spans="1:1" x14ac:dyDescent="0.55000000000000004">
      <c r="A7576" s="5"/>
    </row>
    <row r="7577" spans="1:1" x14ac:dyDescent="0.55000000000000004">
      <c r="A7577" s="5"/>
    </row>
    <row r="7578" spans="1:1" x14ac:dyDescent="0.55000000000000004">
      <c r="A7578" s="5"/>
    </row>
    <row r="7579" spans="1:1" x14ac:dyDescent="0.55000000000000004">
      <c r="A7579" s="5"/>
    </row>
    <row r="7580" spans="1:1" x14ac:dyDescent="0.55000000000000004">
      <c r="A7580" s="5"/>
    </row>
    <row r="7581" spans="1:1" x14ac:dyDescent="0.55000000000000004">
      <c r="A7581" s="5"/>
    </row>
    <row r="7582" spans="1:1" x14ac:dyDescent="0.55000000000000004">
      <c r="A7582" s="5"/>
    </row>
    <row r="7583" spans="1:1" x14ac:dyDescent="0.55000000000000004">
      <c r="A7583" s="5"/>
    </row>
    <row r="7584" spans="1:1" x14ac:dyDescent="0.55000000000000004">
      <c r="A7584" s="5"/>
    </row>
    <row r="7585" spans="1:1" x14ac:dyDescent="0.55000000000000004">
      <c r="A7585" s="5"/>
    </row>
    <row r="7586" spans="1:1" x14ac:dyDescent="0.55000000000000004">
      <c r="A7586" s="5"/>
    </row>
    <row r="7587" spans="1:1" x14ac:dyDescent="0.55000000000000004">
      <c r="A7587" s="5"/>
    </row>
    <row r="7588" spans="1:1" x14ac:dyDescent="0.55000000000000004">
      <c r="A7588" s="5"/>
    </row>
    <row r="7589" spans="1:1" x14ac:dyDescent="0.55000000000000004">
      <c r="A7589" s="5"/>
    </row>
    <row r="7590" spans="1:1" x14ac:dyDescent="0.55000000000000004">
      <c r="A7590" s="5"/>
    </row>
    <row r="7591" spans="1:1" x14ac:dyDescent="0.55000000000000004">
      <c r="A7591" s="5"/>
    </row>
    <row r="7592" spans="1:1" x14ac:dyDescent="0.55000000000000004">
      <c r="A7592" s="5"/>
    </row>
    <row r="7593" spans="1:1" x14ac:dyDescent="0.55000000000000004">
      <c r="A7593" s="5"/>
    </row>
    <row r="7594" spans="1:1" x14ac:dyDescent="0.55000000000000004">
      <c r="A7594" s="5"/>
    </row>
    <row r="7595" spans="1:1" x14ac:dyDescent="0.55000000000000004">
      <c r="A7595" s="5"/>
    </row>
    <row r="7596" spans="1:1" x14ac:dyDescent="0.55000000000000004">
      <c r="A7596" s="5"/>
    </row>
    <row r="7597" spans="1:1" x14ac:dyDescent="0.55000000000000004">
      <c r="A7597" s="5"/>
    </row>
    <row r="7598" spans="1:1" x14ac:dyDescent="0.55000000000000004">
      <c r="A7598" s="5"/>
    </row>
    <row r="7599" spans="1:1" x14ac:dyDescent="0.55000000000000004">
      <c r="A7599" s="5"/>
    </row>
    <row r="7600" spans="1:1" x14ac:dyDescent="0.55000000000000004">
      <c r="A7600" s="5"/>
    </row>
    <row r="7601" spans="1:1" x14ac:dyDescent="0.55000000000000004">
      <c r="A7601" s="5"/>
    </row>
    <row r="7602" spans="1:1" x14ac:dyDescent="0.55000000000000004">
      <c r="A7602" s="5"/>
    </row>
    <row r="7603" spans="1:1" x14ac:dyDescent="0.55000000000000004">
      <c r="A7603" s="5"/>
    </row>
    <row r="7604" spans="1:1" x14ac:dyDescent="0.55000000000000004">
      <c r="A7604" s="5"/>
    </row>
    <row r="7605" spans="1:1" x14ac:dyDescent="0.55000000000000004">
      <c r="A7605" s="5"/>
    </row>
    <row r="7606" spans="1:1" x14ac:dyDescent="0.55000000000000004">
      <c r="A7606" s="5"/>
    </row>
    <row r="7607" spans="1:1" x14ac:dyDescent="0.55000000000000004">
      <c r="A7607" s="5"/>
    </row>
    <row r="7608" spans="1:1" x14ac:dyDescent="0.55000000000000004">
      <c r="A7608" s="5"/>
    </row>
    <row r="7609" spans="1:1" x14ac:dyDescent="0.55000000000000004">
      <c r="A7609" s="5"/>
    </row>
    <row r="7610" spans="1:1" x14ac:dyDescent="0.55000000000000004">
      <c r="A7610" s="5"/>
    </row>
    <row r="7611" spans="1:1" x14ac:dyDescent="0.55000000000000004">
      <c r="A7611" s="5"/>
    </row>
    <row r="7612" spans="1:1" x14ac:dyDescent="0.55000000000000004">
      <c r="A7612" s="5"/>
    </row>
    <row r="7613" spans="1:1" x14ac:dyDescent="0.55000000000000004">
      <c r="A7613" s="5"/>
    </row>
    <row r="7614" spans="1:1" x14ac:dyDescent="0.55000000000000004">
      <c r="A7614" s="5"/>
    </row>
    <row r="7615" spans="1:1" x14ac:dyDescent="0.55000000000000004">
      <c r="A7615" s="5"/>
    </row>
    <row r="7616" spans="1:1" x14ac:dyDescent="0.55000000000000004">
      <c r="A7616" s="5"/>
    </row>
    <row r="7617" spans="1:1" x14ac:dyDescent="0.55000000000000004">
      <c r="A7617" s="5"/>
    </row>
    <row r="7618" spans="1:1" x14ac:dyDescent="0.55000000000000004">
      <c r="A7618" s="5"/>
    </row>
    <row r="7619" spans="1:1" x14ac:dyDescent="0.55000000000000004">
      <c r="A7619" s="5"/>
    </row>
    <row r="7620" spans="1:1" x14ac:dyDescent="0.55000000000000004">
      <c r="A7620" s="5"/>
    </row>
    <row r="7621" spans="1:1" x14ac:dyDescent="0.55000000000000004">
      <c r="A7621" s="5"/>
    </row>
    <row r="7622" spans="1:1" x14ac:dyDescent="0.55000000000000004">
      <c r="A7622" s="5"/>
    </row>
    <row r="7623" spans="1:1" x14ac:dyDescent="0.55000000000000004">
      <c r="A7623" s="5"/>
    </row>
    <row r="7624" spans="1:1" x14ac:dyDescent="0.55000000000000004">
      <c r="A7624" s="5"/>
    </row>
    <row r="7625" spans="1:1" x14ac:dyDescent="0.55000000000000004">
      <c r="A7625" s="5"/>
    </row>
    <row r="7626" spans="1:1" x14ac:dyDescent="0.55000000000000004">
      <c r="A7626" s="5"/>
    </row>
    <row r="7627" spans="1:1" x14ac:dyDescent="0.55000000000000004">
      <c r="A7627" s="5"/>
    </row>
    <row r="7628" spans="1:1" x14ac:dyDescent="0.55000000000000004">
      <c r="A7628" s="5"/>
    </row>
    <row r="7629" spans="1:1" x14ac:dyDescent="0.55000000000000004">
      <c r="A7629" s="5"/>
    </row>
    <row r="7630" spans="1:1" x14ac:dyDescent="0.55000000000000004">
      <c r="A7630" s="5"/>
    </row>
    <row r="7631" spans="1:1" x14ac:dyDescent="0.55000000000000004">
      <c r="A7631" s="5"/>
    </row>
    <row r="7632" spans="1:1" x14ac:dyDescent="0.55000000000000004">
      <c r="A7632" s="5"/>
    </row>
    <row r="7633" spans="1:1" x14ac:dyDescent="0.55000000000000004">
      <c r="A7633" s="5"/>
    </row>
    <row r="7634" spans="1:1" x14ac:dyDescent="0.55000000000000004">
      <c r="A7634" s="5"/>
    </row>
    <row r="7635" spans="1:1" x14ac:dyDescent="0.55000000000000004">
      <c r="A7635" s="5"/>
    </row>
    <row r="7636" spans="1:1" x14ac:dyDescent="0.55000000000000004">
      <c r="A7636" s="5"/>
    </row>
    <row r="7637" spans="1:1" x14ac:dyDescent="0.55000000000000004">
      <c r="A7637" s="5"/>
    </row>
    <row r="7638" spans="1:1" x14ac:dyDescent="0.55000000000000004">
      <c r="A7638" s="5"/>
    </row>
    <row r="7639" spans="1:1" x14ac:dyDescent="0.55000000000000004">
      <c r="A7639" s="5"/>
    </row>
    <row r="7640" spans="1:1" x14ac:dyDescent="0.55000000000000004">
      <c r="A7640" s="5"/>
    </row>
    <row r="7641" spans="1:1" x14ac:dyDescent="0.55000000000000004">
      <c r="A7641" s="5"/>
    </row>
    <row r="7642" spans="1:1" x14ac:dyDescent="0.55000000000000004">
      <c r="A7642" s="5"/>
    </row>
    <row r="7643" spans="1:1" x14ac:dyDescent="0.55000000000000004">
      <c r="A7643" s="5"/>
    </row>
    <row r="7644" spans="1:1" x14ac:dyDescent="0.55000000000000004">
      <c r="A7644" s="5"/>
    </row>
    <row r="7645" spans="1:1" x14ac:dyDescent="0.55000000000000004">
      <c r="A7645" s="5"/>
    </row>
    <row r="7646" spans="1:1" x14ac:dyDescent="0.55000000000000004">
      <c r="A7646" s="5"/>
    </row>
    <row r="7647" spans="1:1" x14ac:dyDescent="0.55000000000000004">
      <c r="A7647" s="5"/>
    </row>
    <row r="7648" spans="1:1" x14ac:dyDescent="0.55000000000000004">
      <c r="A7648" s="5"/>
    </row>
    <row r="7649" spans="1:1" x14ac:dyDescent="0.55000000000000004">
      <c r="A7649" s="5"/>
    </row>
    <row r="7650" spans="1:1" x14ac:dyDescent="0.55000000000000004">
      <c r="A7650" s="5"/>
    </row>
    <row r="7651" spans="1:1" x14ac:dyDescent="0.55000000000000004">
      <c r="A7651" s="5"/>
    </row>
    <row r="7652" spans="1:1" x14ac:dyDescent="0.55000000000000004">
      <c r="A7652" s="5"/>
    </row>
    <row r="7653" spans="1:1" x14ac:dyDescent="0.55000000000000004">
      <c r="A7653" s="5"/>
    </row>
    <row r="7654" spans="1:1" x14ac:dyDescent="0.55000000000000004">
      <c r="A7654" s="5"/>
    </row>
    <row r="7655" spans="1:1" x14ac:dyDescent="0.55000000000000004">
      <c r="A7655" s="5"/>
    </row>
    <row r="7656" spans="1:1" x14ac:dyDescent="0.55000000000000004">
      <c r="A7656" s="5"/>
    </row>
    <row r="7657" spans="1:1" x14ac:dyDescent="0.55000000000000004">
      <c r="A7657" s="5"/>
    </row>
    <row r="7658" spans="1:1" x14ac:dyDescent="0.55000000000000004">
      <c r="A7658" s="5"/>
    </row>
    <row r="7659" spans="1:1" x14ac:dyDescent="0.55000000000000004">
      <c r="A7659" s="5"/>
    </row>
    <row r="7660" spans="1:1" x14ac:dyDescent="0.55000000000000004">
      <c r="A7660" s="5"/>
    </row>
    <row r="7661" spans="1:1" x14ac:dyDescent="0.55000000000000004">
      <c r="A7661" s="5"/>
    </row>
    <row r="7662" spans="1:1" x14ac:dyDescent="0.55000000000000004">
      <c r="A7662" s="5"/>
    </row>
    <row r="7663" spans="1:1" x14ac:dyDescent="0.55000000000000004">
      <c r="A7663" s="5"/>
    </row>
    <row r="7664" spans="1:1" x14ac:dyDescent="0.55000000000000004">
      <c r="A7664" s="5"/>
    </row>
    <row r="7665" spans="1:1" x14ac:dyDescent="0.55000000000000004">
      <c r="A7665" s="5"/>
    </row>
    <row r="7666" spans="1:1" x14ac:dyDescent="0.55000000000000004">
      <c r="A7666" s="5"/>
    </row>
    <row r="7667" spans="1:1" x14ac:dyDescent="0.55000000000000004">
      <c r="A7667" s="5"/>
    </row>
    <row r="7668" spans="1:1" x14ac:dyDescent="0.55000000000000004">
      <c r="A7668" s="5"/>
    </row>
    <row r="7669" spans="1:1" x14ac:dyDescent="0.55000000000000004">
      <c r="A7669" s="5"/>
    </row>
    <row r="7670" spans="1:1" x14ac:dyDescent="0.55000000000000004">
      <c r="A7670" s="5"/>
    </row>
    <row r="7671" spans="1:1" x14ac:dyDescent="0.55000000000000004">
      <c r="A7671" s="5"/>
    </row>
    <row r="7672" spans="1:1" x14ac:dyDescent="0.55000000000000004">
      <c r="A7672" s="5"/>
    </row>
    <row r="7673" spans="1:1" x14ac:dyDescent="0.55000000000000004">
      <c r="A7673" s="5"/>
    </row>
    <row r="7674" spans="1:1" x14ac:dyDescent="0.55000000000000004">
      <c r="A7674" s="5"/>
    </row>
    <row r="7675" spans="1:1" x14ac:dyDescent="0.55000000000000004">
      <c r="A7675" s="5"/>
    </row>
    <row r="7676" spans="1:1" x14ac:dyDescent="0.55000000000000004">
      <c r="A7676" s="5"/>
    </row>
    <row r="7677" spans="1:1" x14ac:dyDescent="0.55000000000000004">
      <c r="A7677" s="5"/>
    </row>
    <row r="7678" spans="1:1" x14ac:dyDescent="0.55000000000000004">
      <c r="A7678" s="5"/>
    </row>
    <row r="7679" spans="1:1" x14ac:dyDescent="0.55000000000000004">
      <c r="A7679" s="5"/>
    </row>
    <row r="7680" spans="1:1" x14ac:dyDescent="0.55000000000000004">
      <c r="A7680" s="5"/>
    </row>
    <row r="7681" spans="1:1" x14ac:dyDescent="0.55000000000000004">
      <c r="A7681" s="5"/>
    </row>
    <row r="7682" spans="1:1" x14ac:dyDescent="0.55000000000000004">
      <c r="A7682" s="5"/>
    </row>
    <row r="7683" spans="1:1" x14ac:dyDescent="0.55000000000000004">
      <c r="A7683" s="5"/>
    </row>
    <row r="7684" spans="1:1" x14ac:dyDescent="0.55000000000000004">
      <c r="A7684" s="5"/>
    </row>
    <row r="7685" spans="1:1" x14ac:dyDescent="0.55000000000000004">
      <c r="A7685" s="5"/>
    </row>
    <row r="7686" spans="1:1" x14ac:dyDescent="0.55000000000000004">
      <c r="A7686" s="5"/>
    </row>
    <row r="7687" spans="1:1" x14ac:dyDescent="0.55000000000000004">
      <c r="A7687" s="5"/>
    </row>
    <row r="7688" spans="1:1" x14ac:dyDescent="0.55000000000000004">
      <c r="A7688" s="5"/>
    </row>
    <row r="7689" spans="1:1" x14ac:dyDescent="0.55000000000000004">
      <c r="A7689" s="5"/>
    </row>
    <row r="7690" spans="1:1" x14ac:dyDescent="0.55000000000000004">
      <c r="A7690" s="5"/>
    </row>
    <row r="7691" spans="1:1" x14ac:dyDescent="0.55000000000000004">
      <c r="A7691" s="5"/>
    </row>
    <row r="7692" spans="1:1" x14ac:dyDescent="0.55000000000000004">
      <c r="A7692" s="5"/>
    </row>
    <row r="7693" spans="1:1" x14ac:dyDescent="0.55000000000000004">
      <c r="A7693" s="5"/>
    </row>
    <row r="7694" spans="1:1" x14ac:dyDescent="0.55000000000000004">
      <c r="A7694" s="5"/>
    </row>
    <row r="7695" spans="1:1" x14ac:dyDescent="0.55000000000000004">
      <c r="A7695" s="5"/>
    </row>
    <row r="7696" spans="1:1" x14ac:dyDescent="0.55000000000000004">
      <c r="A7696" s="5"/>
    </row>
    <row r="7697" spans="1:1" x14ac:dyDescent="0.55000000000000004">
      <c r="A7697" s="5"/>
    </row>
    <row r="7698" spans="1:1" x14ac:dyDescent="0.55000000000000004">
      <c r="A7698" s="5"/>
    </row>
    <row r="7699" spans="1:1" x14ac:dyDescent="0.55000000000000004">
      <c r="A7699" s="5"/>
    </row>
    <row r="7700" spans="1:1" x14ac:dyDescent="0.55000000000000004">
      <c r="A7700" s="5"/>
    </row>
    <row r="7701" spans="1:1" x14ac:dyDescent="0.55000000000000004">
      <c r="A7701" s="5"/>
    </row>
    <row r="7702" spans="1:1" x14ac:dyDescent="0.55000000000000004">
      <c r="A7702" s="5"/>
    </row>
    <row r="7703" spans="1:1" x14ac:dyDescent="0.55000000000000004">
      <c r="A7703" s="5"/>
    </row>
    <row r="7704" spans="1:1" x14ac:dyDescent="0.55000000000000004">
      <c r="A7704" s="5"/>
    </row>
    <row r="7705" spans="1:1" x14ac:dyDescent="0.55000000000000004">
      <c r="A7705" s="5"/>
    </row>
    <row r="7706" spans="1:1" x14ac:dyDescent="0.55000000000000004">
      <c r="A7706" s="5"/>
    </row>
    <row r="7707" spans="1:1" x14ac:dyDescent="0.55000000000000004">
      <c r="A7707" s="5"/>
    </row>
    <row r="7708" spans="1:1" x14ac:dyDescent="0.55000000000000004">
      <c r="A7708" s="5"/>
    </row>
    <row r="7709" spans="1:1" x14ac:dyDescent="0.55000000000000004">
      <c r="A7709" s="5"/>
    </row>
    <row r="7710" spans="1:1" x14ac:dyDescent="0.55000000000000004">
      <c r="A7710" s="5"/>
    </row>
    <row r="7711" spans="1:1" x14ac:dyDescent="0.55000000000000004">
      <c r="A7711" s="5"/>
    </row>
    <row r="7712" spans="1:1" x14ac:dyDescent="0.55000000000000004">
      <c r="A7712" s="5"/>
    </row>
    <row r="7713" spans="1:1" x14ac:dyDescent="0.55000000000000004">
      <c r="A7713" s="5"/>
    </row>
    <row r="7714" spans="1:1" x14ac:dyDescent="0.55000000000000004">
      <c r="A7714" s="5"/>
    </row>
    <row r="7715" spans="1:1" x14ac:dyDescent="0.55000000000000004">
      <c r="A7715" s="5"/>
    </row>
    <row r="7716" spans="1:1" x14ac:dyDescent="0.55000000000000004">
      <c r="A7716" s="5"/>
    </row>
    <row r="7717" spans="1:1" x14ac:dyDescent="0.55000000000000004">
      <c r="A7717" s="5"/>
    </row>
    <row r="7718" spans="1:1" x14ac:dyDescent="0.55000000000000004">
      <c r="A7718" s="5"/>
    </row>
    <row r="7719" spans="1:1" x14ac:dyDescent="0.55000000000000004">
      <c r="A7719" s="5"/>
    </row>
    <row r="7720" spans="1:1" x14ac:dyDescent="0.55000000000000004">
      <c r="A7720" s="5"/>
    </row>
    <row r="7721" spans="1:1" x14ac:dyDescent="0.55000000000000004">
      <c r="A7721" s="5"/>
    </row>
    <row r="7722" spans="1:1" x14ac:dyDescent="0.55000000000000004">
      <c r="A7722" s="5"/>
    </row>
    <row r="7723" spans="1:1" x14ac:dyDescent="0.55000000000000004">
      <c r="A7723" s="5"/>
    </row>
    <row r="7724" spans="1:1" x14ac:dyDescent="0.55000000000000004">
      <c r="A7724" s="5"/>
    </row>
    <row r="7725" spans="1:1" x14ac:dyDescent="0.55000000000000004">
      <c r="A7725" s="5"/>
    </row>
    <row r="7726" spans="1:1" x14ac:dyDescent="0.55000000000000004">
      <c r="A7726" s="5"/>
    </row>
    <row r="7727" spans="1:1" x14ac:dyDescent="0.55000000000000004">
      <c r="A7727" s="5"/>
    </row>
    <row r="7728" spans="1:1" x14ac:dyDescent="0.55000000000000004">
      <c r="A7728" s="5"/>
    </row>
    <row r="7729" spans="1:1" x14ac:dyDescent="0.55000000000000004">
      <c r="A7729" s="5"/>
    </row>
    <row r="7730" spans="1:1" x14ac:dyDescent="0.55000000000000004">
      <c r="A7730" s="5"/>
    </row>
    <row r="7731" spans="1:1" x14ac:dyDescent="0.55000000000000004">
      <c r="A7731" s="5"/>
    </row>
    <row r="7732" spans="1:1" x14ac:dyDescent="0.55000000000000004">
      <c r="A7732" s="5"/>
    </row>
    <row r="7733" spans="1:1" x14ac:dyDescent="0.55000000000000004">
      <c r="A7733" s="5"/>
    </row>
    <row r="7734" spans="1:1" x14ac:dyDescent="0.55000000000000004">
      <c r="A7734" s="5"/>
    </row>
    <row r="7735" spans="1:1" x14ac:dyDescent="0.55000000000000004">
      <c r="A7735" s="5"/>
    </row>
    <row r="7736" spans="1:1" x14ac:dyDescent="0.55000000000000004">
      <c r="A7736" s="5"/>
    </row>
    <row r="7737" spans="1:1" x14ac:dyDescent="0.55000000000000004">
      <c r="A7737" s="5"/>
    </row>
    <row r="7738" spans="1:1" x14ac:dyDescent="0.55000000000000004">
      <c r="A7738" s="5"/>
    </row>
    <row r="7739" spans="1:1" x14ac:dyDescent="0.55000000000000004">
      <c r="A7739" s="5"/>
    </row>
    <row r="7740" spans="1:1" x14ac:dyDescent="0.55000000000000004">
      <c r="A7740" s="5"/>
    </row>
    <row r="7741" spans="1:1" x14ac:dyDescent="0.55000000000000004">
      <c r="A7741" s="5"/>
    </row>
    <row r="7742" spans="1:1" x14ac:dyDescent="0.55000000000000004">
      <c r="A7742" s="5"/>
    </row>
    <row r="7743" spans="1:1" x14ac:dyDescent="0.55000000000000004">
      <c r="A7743" s="5"/>
    </row>
    <row r="7744" spans="1:1" x14ac:dyDescent="0.55000000000000004">
      <c r="A7744" s="5"/>
    </row>
    <row r="7745" spans="1:1" x14ac:dyDescent="0.55000000000000004">
      <c r="A7745" s="5"/>
    </row>
    <row r="7746" spans="1:1" x14ac:dyDescent="0.55000000000000004">
      <c r="A7746" s="5"/>
    </row>
    <row r="7747" spans="1:1" x14ac:dyDescent="0.55000000000000004">
      <c r="A7747" s="5"/>
    </row>
    <row r="7748" spans="1:1" x14ac:dyDescent="0.55000000000000004">
      <c r="A7748" s="5"/>
    </row>
    <row r="7749" spans="1:1" x14ac:dyDescent="0.55000000000000004">
      <c r="A7749" s="5"/>
    </row>
    <row r="7750" spans="1:1" x14ac:dyDescent="0.55000000000000004">
      <c r="A7750" s="5"/>
    </row>
    <row r="7751" spans="1:1" x14ac:dyDescent="0.55000000000000004">
      <c r="A7751" s="5"/>
    </row>
    <row r="7752" spans="1:1" x14ac:dyDescent="0.55000000000000004">
      <c r="A7752" s="5"/>
    </row>
    <row r="7753" spans="1:1" x14ac:dyDescent="0.55000000000000004">
      <c r="A7753" s="5"/>
    </row>
    <row r="7754" spans="1:1" x14ac:dyDescent="0.55000000000000004">
      <c r="A7754" s="5"/>
    </row>
    <row r="7755" spans="1:1" x14ac:dyDescent="0.55000000000000004">
      <c r="A7755" s="5"/>
    </row>
    <row r="7756" spans="1:1" x14ac:dyDescent="0.55000000000000004">
      <c r="A7756" s="5"/>
    </row>
    <row r="7757" spans="1:1" x14ac:dyDescent="0.55000000000000004">
      <c r="A7757" s="5"/>
    </row>
    <row r="7758" spans="1:1" x14ac:dyDescent="0.55000000000000004">
      <c r="A7758" s="5"/>
    </row>
    <row r="7759" spans="1:1" x14ac:dyDescent="0.55000000000000004">
      <c r="A7759" s="5"/>
    </row>
    <row r="7760" spans="1:1" x14ac:dyDescent="0.55000000000000004">
      <c r="A7760" s="5"/>
    </row>
    <row r="7761" spans="1:1" x14ac:dyDescent="0.55000000000000004">
      <c r="A7761" s="5"/>
    </row>
    <row r="7762" spans="1:1" x14ac:dyDescent="0.55000000000000004">
      <c r="A7762" s="5"/>
    </row>
    <row r="7763" spans="1:1" x14ac:dyDescent="0.55000000000000004">
      <c r="A7763" s="5"/>
    </row>
    <row r="7764" spans="1:1" x14ac:dyDescent="0.55000000000000004">
      <c r="A7764" s="5"/>
    </row>
    <row r="7765" spans="1:1" x14ac:dyDescent="0.55000000000000004">
      <c r="A7765" s="5"/>
    </row>
    <row r="7766" spans="1:1" x14ac:dyDescent="0.55000000000000004">
      <c r="A7766" s="5"/>
    </row>
    <row r="7767" spans="1:1" x14ac:dyDescent="0.55000000000000004">
      <c r="A7767" s="5"/>
    </row>
    <row r="7768" spans="1:1" x14ac:dyDescent="0.55000000000000004">
      <c r="A7768" s="5"/>
    </row>
    <row r="7769" spans="1:1" x14ac:dyDescent="0.55000000000000004">
      <c r="A7769" s="5"/>
    </row>
    <row r="7770" spans="1:1" x14ac:dyDescent="0.55000000000000004">
      <c r="A7770" s="5"/>
    </row>
    <row r="7771" spans="1:1" x14ac:dyDescent="0.55000000000000004">
      <c r="A7771" s="5"/>
    </row>
    <row r="7772" spans="1:1" x14ac:dyDescent="0.55000000000000004">
      <c r="A7772" s="5"/>
    </row>
    <row r="7773" spans="1:1" x14ac:dyDescent="0.55000000000000004">
      <c r="A7773" s="5"/>
    </row>
    <row r="7774" spans="1:1" x14ac:dyDescent="0.55000000000000004">
      <c r="A7774" s="5"/>
    </row>
    <row r="7775" spans="1:1" x14ac:dyDescent="0.55000000000000004">
      <c r="A7775" s="5"/>
    </row>
    <row r="7776" spans="1:1" x14ac:dyDescent="0.55000000000000004">
      <c r="A7776" s="5"/>
    </row>
    <row r="7777" spans="1:1" x14ac:dyDescent="0.55000000000000004">
      <c r="A7777" s="5"/>
    </row>
    <row r="7778" spans="1:1" x14ac:dyDescent="0.55000000000000004">
      <c r="A7778" s="5"/>
    </row>
    <row r="7779" spans="1:1" x14ac:dyDescent="0.55000000000000004">
      <c r="A7779" s="5"/>
    </row>
    <row r="7780" spans="1:1" x14ac:dyDescent="0.55000000000000004">
      <c r="A7780" s="5"/>
    </row>
    <row r="7781" spans="1:1" x14ac:dyDescent="0.55000000000000004">
      <c r="A7781" s="5"/>
    </row>
    <row r="7782" spans="1:1" x14ac:dyDescent="0.55000000000000004">
      <c r="A7782" s="5"/>
    </row>
    <row r="7783" spans="1:1" x14ac:dyDescent="0.55000000000000004">
      <c r="A7783" s="5"/>
    </row>
    <row r="7784" spans="1:1" x14ac:dyDescent="0.55000000000000004">
      <c r="A7784" s="5"/>
    </row>
    <row r="7785" spans="1:1" x14ac:dyDescent="0.55000000000000004">
      <c r="A7785" s="5"/>
    </row>
    <row r="7786" spans="1:1" x14ac:dyDescent="0.55000000000000004">
      <c r="A7786" s="5"/>
    </row>
    <row r="7787" spans="1:1" x14ac:dyDescent="0.55000000000000004">
      <c r="A7787" s="5"/>
    </row>
    <row r="7788" spans="1:1" x14ac:dyDescent="0.55000000000000004">
      <c r="A7788" s="5"/>
    </row>
    <row r="7789" spans="1:1" x14ac:dyDescent="0.55000000000000004">
      <c r="A7789" s="5"/>
    </row>
    <row r="7790" spans="1:1" x14ac:dyDescent="0.55000000000000004">
      <c r="A7790" s="5"/>
    </row>
    <row r="7791" spans="1:1" x14ac:dyDescent="0.55000000000000004">
      <c r="A7791" s="5"/>
    </row>
    <row r="7792" spans="1:1" x14ac:dyDescent="0.55000000000000004">
      <c r="A7792" s="5"/>
    </row>
    <row r="7793" spans="1:1" x14ac:dyDescent="0.55000000000000004">
      <c r="A7793" s="5"/>
    </row>
    <row r="7794" spans="1:1" x14ac:dyDescent="0.55000000000000004">
      <c r="A7794" s="5"/>
    </row>
    <row r="7795" spans="1:1" x14ac:dyDescent="0.55000000000000004">
      <c r="A7795" s="5"/>
    </row>
    <row r="7796" spans="1:1" x14ac:dyDescent="0.55000000000000004">
      <c r="A7796" s="5"/>
    </row>
    <row r="7797" spans="1:1" x14ac:dyDescent="0.55000000000000004">
      <c r="A7797" s="5"/>
    </row>
    <row r="7798" spans="1:1" x14ac:dyDescent="0.55000000000000004">
      <c r="A7798" s="5"/>
    </row>
    <row r="7799" spans="1:1" x14ac:dyDescent="0.55000000000000004">
      <c r="A7799" s="5"/>
    </row>
    <row r="7800" spans="1:1" x14ac:dyDescent="0.55000000000000004">
      <c r="A7800" s="5"/>
    </row>
    <row r="7801" spans="1:1" x14ac:dyDescent="0.55000000000000004">
      <c r="A7801" s="5"/>
    </row>
    <row r="7802" spans="1:1" x14ac:dyDescent="0.55000000000000004">
      <c r="A7802" s="5"/>
    </row>
    <row r="7803" spans="1:1" x14ac:dyDescent="0.55000000000000004">
      <c r="A7803" s="5"/>
    </row>
    <row r="7804" spans="1:1" x14ac:dyDescent="0.55000000000000004">
      <c r="A7804" s="5"/>
    </row>
    <row r="7805" spans="1:1" x14ac:dyDescent="0.55000000000000004">
      <c r="A7805" s="5"/>
    </row>
    <row r="7806" spans="1:1" x14ac:dyDescent="0.55000000000000004">
      <c r="A7806" s="5"/>
    </row>
    <row r="7807" spans="1:1" x14ac:dyDescent="0.55000000000000004">
      <c r="A7807" s="5"/>
    </row>
    <row r="7808" spans="1:1" x14ac:dyDescent="0.55000000000000004">
      <c r="A7808" s="5"/>
    </row>
    <row r="7809" spans="1:1" x14ac:dyDescent="0.55000000000000004">
      <c r="A7809" s="5"/>
    </row>
    <row r="7810" spans="1:1" x14ac:dyDescent="0.55000000000000004">
      <c r="A7810" s="5"/>
    </row>
    <row r="7811" spans="1:1" x14ac:dyDescent="0.55000000000000004">
      <c r="A7811" s="5"/>
    </row>
    <row r="7812" spans="1:1" x14ac:dyDescent="0.55000000000000004">
      <c r="A7812" s="5"/>
    </row>
    <row r="7813" spans="1:1" x14ac:dyDescent="0.55000000000000004">
      <c r="A7813" s="5"/>
    </row>
    <row r="7814" spans="1:1" x14ac:dyDescent="0.55000000000000004">
      <c r="A7814" s="5"/>
    </row>
    <row r="7815" spans="1:1" x14ac:dyDescent="0.55000000000000004">
      <c r="A7815" s="5"/>
    </row>
    <row r="7816" spans="1:1" x14ac:dyDescent="0.55000000000000004">
      <c r="A7816" s="5"/>
    </row>
    <row r="7817" spans="1:1" x14ac:dyDescent="0.55000000000000004">
      <c r="A7817" s="5"/>
    </row>
    <row r="7818" spans="1:1" x14ac:dyDescent="0.55000000000000004">
      <c r="A7818" s="5"/>
    </row>
    <row r="7819" spans="1:1" x14ac:dyDescent="0.55000000000000004">
      <c r="A7819" s="5"/>
    </row>
    <row r="7820" spans="1:1" x14ac:dyDescent="0.55000000000000004">
      <c r="A7820" s="5"/>
    </row>
    <row r="7821" spans="1:1" x14ac:dyDescent="0.55000000000000004">
      <c r="A7821" s="5"/>
    </row>
    <row r="7822" spans="1:1" x14ac:dyDescent="0.55000000000000004">
      <c r="A7822" s="5"/>
    </row>
    <row r="7823" spans="1:1" x14ac:dyDescent="0.55000000000000004">
      <c r="A7823" s="5"/>
    </row>
    <row r="7824" spans="1:1" x14ac:dyDescent="0.55000000000000004">
      <c r="A7824" s="5"/>
    </row>
    <row r="7825" spans="1:1" x14ac:dyDescent="0.55000000000000004">
      <c r="A7825" s="5"/>
    </row>
    <row r="7826" spans="1:1" x14ac:dyDescent="0.55000000000000004">
      <c r="A7826" s="5"/>
    </row>
    <row r="7827" spans="1:1" x14ac:dyDescent="0.55000000000000004">
      <c r="A7827" s="5"/>
    </row>
    <row r="7828" spans="1:1" x14ac:dyDescent="0.55000000000000004">
      <c r="A7828" s="5"/>
    </row>
    <row r="7829" spans="1:1" x14ac:dyDescent="0.55000000000000004">
      <c r="A7829" s="5"/>
    </row>
    <row r="7830" spans="1:1" x14ac:dyDescent="0.55000000000000004">
      <c r="A7830" s="5"/>
    </row>
    <row r="7831" spans="1:1" x14ac:dyDescent="0.55000000000000004">
      <c r="A7831" s="5"/>
    </row>
    <row r="7832" spans="1:1" x14ac:dyDescent="0.55000000000000004">
      <c r="A7832" s="5"/>
    </row>
    <row r="7833" spans="1:1" x14ac:dyDescent="0.55000000000000004">
      <c r="A7833" s="5"/>
    </row>
    <row r="7834" spans="1:1" x14ac:dyDescent="0.55000000000000004">
      <c r="A7834" s="5"/>
    </row>
    <row r="7835" spans="1:1" x14ac:dyDescent="0.55000000000000004">
      <c r="A7835" s="5"/>
    </row>
    <row r="7836" spans="1:1" x14ac:dyDescent="0.55000000000000004">
      <c r="A7836" s="5"/>
    </row>
    <row r="7837" spans="1:1" x14ac:dyDescent="0.55000000000000004">
      <c r="A7837" s="5"/>
    </row>
    <row r="7838" spans="1:1" x14ac:dyDescent="0.55000000000000004">
      <c r="A7838" s="5"/>
    </row>
    <row r="7839" spans="1:1" x14ac:dyDescent="0.55000000000000004">
      <c r="A7839" s="5"/>
    </row>
    <row r="7840" spans="1:1" x14ac:dyDescent="0.55000000000000004">
      <c r="A7840" s="5"/>
    </row>
    <row r="7841" spans="1:1" x14ac:dyDescent="0.55000000000000004">
      <c r="A7841" s="5"/>
    </row>
    <row r="7842" spans="1:1" x14ac:dyDescent="0.55000000000000004">
      <c r="A7842" s="5"/>
    </row>
    <row r="7843" spans="1:1" x14ac:dyDescent="0.55000000000000004">
      <c r="A7843" s="5"/>
    </row>
    <row r="7844" spans="1:1" x14ac:dyDescent="0.55000000000000004">
      <c r="A7844" s="5"/>
    </row>
    <row r="7845" spans="1:1" x14ac:dyDescent="0.55000000000000004">
      <c r="A7845" s="5"/>
    </row>
    <row r="7846" spans="1:1" x14ac:dyDescent="0.55000000000000004">
      <c r="A7846" s="5"/>
    </row>
    <row r="7847" spans="1:1" x14ac:dyDescent="0.55000000000000004">
      <c r="A7847" s="5"/>
    </row>
    <row r="7848" spans="1:1" x14ac:dyDescent="0.55000000000000004">
      <c r="A7848" s="5"/>
    </row>
    <row r="7849" spans="1:1" x14ac:dyDescent="0.55000000000000004">
      <c r="A7849" s="5"/>
    </row>
    <row r="7850" spans="1:1" x14ac:dyDescent="0.55000000000000004">
      <c r="A7850" s="5"/>
    </row>
    <row r="7851" spans="1:1" x14ac:dyDescent="0.55000000000000004">
      <c r="A7851" s="5"/>
    </row>
    <row r="7852" spans="1:1" x14ac:dyDescent="0.55000000000000004">
      <c r="A7852" s="5"/>
    </row>
    <row r="7853" spans="1:1" x14ac:dyDescent="0.55000000000000004">
      <c r="A7853" s="5"/>
    </row>
    <row r="7854" spans="1:1" x14ac:dyDescent="0.55000000000000004">
      <c r="A7854" s="5"/>
    </row>
    <row r="7855" spans="1:1" x14ac:dyDescent="0.55000000000000004">
      <c r="A7855" s="5"/>
    </row>
    <row r="7856" spans="1:1" x14ac:dyDescent="0.55000000000000004">
      <c r="A7856" s="5"/>
    </row>
    <row r="7857" spans="1:1" x14ac:dyDescent="0.55000000000000004">
      <c r="A7857" s="5"/>
    </row>
    <row r="7858" spans="1:1" x14ac:dyDescent="0.55000000000000004">
      <c r="A7858" s="5"/>
    </row>
    <row r="7859" spans="1:1" x14ac:dyDescent="0.55000000000000004">
      <c r="A7859" s="5"/>
    </row>
    <row r="7860" spans="1:1" x14ac:dyDescent="0.55000000000000004">
      <c r="A7860" s="5"/>
    </row>
    <row r="7861" spans="1:1" x14ac:dyDescent="0.55000000000000004">
      <c r="A7861" s="5"/>
    </row>
    <row r="7862" spans="1:1" x14ac:dyDescent="0.55000000000000004">
      <c r="A7862" s="5"/>
    </row>
    <row r="7863" spans="1:1" x14ac:dyDescent="0.55000000000000004">
      <c r="A7863" s="5"/>
    </row>
    <row r="7864" spans="1:1" x14ac:dyDescent="0.55000000000000004">
      <c r="A7864" s="5"/>
    </row>
    <row r="7865" spans="1:1" x14ac:dyDescent="0.55000000000000004">
      <c r="A7865" s="5"/>
    </row>
    <row r="7866" spans="1:1" x14ac:dyDescent="0.55000000000000004">
      <c r="A7866" s="5"/>
    </row>
    <row r="7867" spans="1:1" x14ac:dyDescent="0.55000000000000004">
      <c r="A7867" s="5"/>
    </row>
    <row r="7868" spans="1:1" x14ac:dyDescent="0.55000000000000004">
      <c r="A7868" s="5"/>
    </row>
    <row r="7869" spans="1:1" x14ac:dyDescent="0.55000000000000004">
      <c r="A7869" s="5"/>
    </row>
    <row r="7870" spans="1:1" x14ac:dyDescent="0.55000000000000004">
      <c r="A7870" s="5"/>
    </row>
    <row r="7871" spans="1:1" x14ac:dyDescent="0.55000000000000004">
      <c r="A7871" s="5"/>
    </row>
    <row r="7872" spans="1:1" x14ac:dyDescent="0.55000000000000004">
      <c r="A7872" s="5"/>
    </row>
    <row r="7873" spans="1:1" x14ac:dyDescent="0.55000000000000004">
      <c r="A7873" s="5"/>
    </row>
    <row r="7874" spans="1:1" x14ac:dyDescent="0.55000000000000004">
      <c r="A7874" s="5"/>
    </row>
    <row r="7875" spans="1:1" x14ac:dyDescent="0.55000000000000004">
      <c r="A7875" s="5"/>
    </row>
    <row r="7876" spans="1:1" x14ac:dyDescent="0.55000000000000004">
      <c r="A7876" s="5"/>
    </row>
    <row r="7877" spans="1:1" x14ac:dyDescent="0.55000000000000004">
      <c r="A7877" s="5"/>
    </row>
    <row r="7878" spans="1:1" x14ac:dyDescent="0.55000000000000004">
      <c r="A7878" s="5"/>
    </row>
    <row r="7879" spans="1:1" x14ac:dyDescent="0.55000000000000004">
      <c r="A7879" s="5"/>
    </row>
    <row r="7880" spans="1:1" x14ac:dyDescent="0.55000000000000004">
      <c r="A7880" s="5"/>
    </row>
    <row r="7881" spans="1:1" x14ac:dyDescent="0.55000000000000004">
      <c r="A7881" s="5"/>
    </row>
    <row r="7882" spans="1:1" x14ac:dyDescent="0.55000000000000004">
      <c r="A7882" s="5"/>
    </row>
    <row r="7883" spans="1:1" x14ac:dyDescent="0.55000000000000004">
      <c r="A7883" s="5"/>
    </row>
    <row r="7884" spans="1:1" x14ac:dyDescent="0.55000000000000004">
      <c r="A7884" s="5"/>
    </row>
    <row r="7885" spans="1:1" x14ac:dyDescent="0.55000000000000004">
      <c r="A7885" s="5"/>
    </row>
    <row r="7886" spans="1:1" x14ac:dyDescent="0.55000000000000004">
      <c r="A7886" s="5"/>
    </row>
    <row r="7887" spans="1:1" x14ac:dyDescent="0.55000000000000004">
      <c r="A7887" s="5"/>
    </row>
    <row r="7888" spans="1:1" x14ac:dyDescent="0.55000000000000004">
      <c r="A7888" s="5"/>
    </row>
    <row r="7889" spans="1:1" x14ac:dyDescent="0.55000000000000004">
      <c r="A7889" s="5"/>
    </row>
    <row r="7890" spans="1:1" x14ac:dyDescent="0.55000000000000004">
      <c r="A7890" s="5"/>
    </row>
    <row r="7891" spans="1:1" x14ac:dyDescent="0.55000000000000004">
      <c r="A7891" s="5"/>
    </row>
    <row r="7892" spans="1:1" x14ac:dyDescent="0.55000000000000004">
      <c r="A7892" s="5"/>
    </row>
    <row r="7893" spans="1:1" x14ac:dyDescent="0.55000000000000004">
      <c r="A7893" s="5"/>
    </row>
    <row r="7894" spans="1:1" x14ac:dyDescent="0.55000000000000004">
      <c r="A7894" s="5"/>
    </row>
    <row r="7895" spans="1:1" x14ac:dyDescent="0.55000000000000004">
      <c r="A7895" s="5"/>
    </row>
    <row r="7896" spans="1:1" x14ac:dyDescent="0.55000000000000004">
      <c r="A7896" s="5"/>
    </row>
    <row r="7897" spans="1:1" x14ac:dyDescent="0.55000000000000004">
      <c r="A7897" s="5"/>
    </row>
    <row r="7898" spans="1:1" x14ac:dyDescent="0.55000000000000004">
      <c r="A7898" s="5"/>
    </row>
    <row r="7899" spans="1:1" x14ac:dyDescent="0.55000000000000004">
      <c r="A7899" s="5"/>
    </row>
    <row r="7900" spans="1:1" x14ac:dyDescent="0.55000000000000004">
      <c r="A7900" s="5"/>
    </row>
    <row r="7901" spans="1:1" x14ac:dyDescent="0.55000000000000004">
      <c r="A7901" s="5"/>
    </row>
    <row r="7902" spans="1:1" x14ac:dyDescent="0.55000000000000004">
      <c r="A7902" s="5"/>
    </row>
    <row r="7903" spans="1:1" x14ac:dyDescent="0.55000000000000004">
      <c r="A7903" s="5"/>
    </row>
    <row r="7904" spans="1:1" x14ac:dyDescent="0.55000000000000004">
      <c r="A7904" s="5"/>
    </row>
    <row r="7905" spans="1:1" x14ac:dyDescent="0.55000000000000004">
      <c r="A7905" s="5"/>
    </row>
    <row r="7906" spans="1:1" x14ac:dyDescent="0.55000000000000004">
      <c r="A7906" s="5"/>
    </row>
    <row r="7907" spans="1:1" x14ac:dyDescent="0.55000000000000004">
      <c r="A7907" s="5"/>
    </row>
    <row r="7908" spans="1:1" x14ac:dyDescent="0.55000000000000004">
      <c r="A7908" s="5"/>
    </row>
    <row r="7909" spans="1:1" x14ac:dyDescent="0.55000000000000004">
      <c r="A7909" s="5"/>
    </row>
    <row r="7910" spans="1:1" x14ac:dyDescent="0.55000000000000004">
      <c r="A7910" s="5"/>
    </row>
    <row r="7911" spans="1:1" x14ac:dyDescent="0.55000000000000004">
      <c r="A7911" s="5"/>
    </row>
    <row r="7912" spans="1:1" x14ac:dyDescent="0.55000000000000004">
      <c r="A7912" s="5"/>
    </row>
    <row r="7913" spans="1:1" x14ac:dyDescent="0.55000000000000004">
      <c r="A7913" s="5"/>
    </row>
    <row r="7914" spans="1:1" x14ac:dyDescent="0.55000000000000004">
      <c r="A7914" s="5"/>
    </row>
    <row r="7915" spans="1:1" x14ac:dyDescent="0.55000000000000004">
      <c r="A7915" s="5"/>
    </row>
    <row r="7916" spans="1:1" x14ac:dyDescent="0.55000000000000004">
      <c r="A7916" s="5"/>
    </row>
    <row r="7917" spans="1:1" x14ac:dyDescent="0.55000000000000004">
      <c r="A7917" s="5"/>
    </row>
    <row r="7918" spans="1:1" x14ac:dyDescent="0.55000000000000004">
      <c r="A7918" s="5"/>
    </row>
    <row r="7919" spans="1:1" x14ac:dyDescent="0.55000000000000004">
      <c r="A7919" s="5"/>
    </row>
    <row r="7920" spans="1:1" x14ac:dyDescent="0.55000000000000004">
      <c r="A7920" s="5"/>
    </row>
    <row r="7921" spans="1:1" x14ac:dyDescent="0.55000000000000004">
      <c r="A7921" s="5"/>
    </row>
    <row r="7922" spans="1:1" x14ac:dyDescent="0.55000000000000004">
      <c r="A7922" s="5"/>
    </row>
    <row r="7923" spans="1:1" x14ac:dyDescent="0.55000000000000004">
      <c r="A7923" s="5"/>
    </row>
    <row r="7924" spans="1:1" x14ac:dyDescent="0.55000000000000004">
      <c r="A7924" s="5"/>
    </row>
    <row r="7925" spans="1:1" x14ac:dyDescent="0.55000000000000004">
      <c r="A7925" s="5"/>
    </row>
    <row r="7926" spans="1:1" x14ac:dyDescent="0.55000000000000004">
      <c r="A7926" s="5"/>
    </row>
    <row r="7927" spans="1:1" x14ac:dyDescent="0.55000000000000004">
      <c r="A7927" s="5"/>
    </row>
    <row r="7928" spans="1:1" x14ac:dyDescent="0.55000000000000004">
      <c r="A7928" s="5"/>
    </row>
    <row r="7929" spans="1:1" x14ac:dyDescent="0.55000000000000004">
      <c r="A7929" s="5"/>
    </row>
    <row r="7930" spans="1:1" x14ac:dyDescent="0.55000000000000004">
      <c r="A7930" s="5"/>
    </row>
    <row r="7931" spans="1:1" x14ac:dyDescent="0.55000000000000004">
      <c r="A7931" s="5"/>
    </row>
    <row r="7932" spans="1:1" x14ac:dyDescent="0.55000000000000004">
      <c r="A7932" s="5"/>
    </row>
    <row r="7933" spans="1:1" x14ac:dyDescent="0.55000000000000004">
      <c r="A7933" s="5"/>
    </row>
    <row r="7934" spans="1:1" x14ac:dyDescent="0.55000000000000004">
      <c r="A7934" s="5"/>
    </row>
    <row r="7935" spans="1:1" x14ac:dyDescent="0.55000000000000004">
      <c r="A7935" s="5"/>
    </row>
    <row r="7936" spans="1:1" x14ac:dyDescent="0.55000000000000004">
      <c r="A7936" s="5"/>
    </row>
    <row r="7937" spans="1:1" x14ac:dyDescent="0.55000000000000004">
      <c r="A7937" s="5"/>
    </row>
    <row r="7938" spans="1:1" x14ac:dyDescent="0.55000000000000004">
      <c r="A7938" s="5"/>
    </row>
    <row r="7939" spans="1:1" x14ac:dyDescent="0.55000000000000004">
      <c r="A7939" s="5"/>
    </row>
    <row r="7940" spans="1:1" x14ac:dyDescent="0.55000000000000004">
      <c r="A7940" s="5"/>
    </row>
    <row r="7941" spans="1:1" x14ac:dyDescent="0.55000000000000004">
      <c r="A7941" s="5"/>
    </row>
    <row r="7942" spans="1:1" x14ac:dyDescent="0.55000000000000004">
      <c r="A7942" s="5"/>
    </row>
    <row r="7943" spans="1:1" x14ac:dyDescent="0.55000000000000004">
      <c r="A7943" s="5"/>
    </row>
    <row r="7944" spans="1:1" x14ac:dyDescent="0.55000000000000004">
      <c r="A7944" s="5"/>
    </row>
    <row r="7945" spans="1:1" x14ac:dyDescent="0.55000000000000004">
      <c r="A7945" s="5"/>
    </row>
    <row r="7946" spans="1:1" x14ac:dyDescent="0.55000000000000004">
      <c r="A7946" s="5"/>
    </row>
    <row r="7947" spans="1:1" x14ac:dyDescent="0.55000000000000004">
      <c r="A7947" s="5"/>
    </row>
    <row r="7948" spans="1:1" x14ac:dyDescent="0.55000000000000004">
      <c r="A7948" s="5"/>
    </row>
    <row r="7949" spans="1:1" x14ac:dyDescent="0.55000000000000004">
      <c r="A7949" s="5"/>
    </row>
    <row r="7950" spans="1:1" x14ac:dyDescent="0.55000000000000004">
      <c r="A7950" s="5"/>
    </row>
    <row r="7951" spans="1:1" x14ac:dyDescent="0.55000000000000004">
      <c r="A7951" s="5"/>
    </row>
    <row r="7952" spans="1:1" x14ac:dyDescent="0.55000000000000004">
      <c r="A7952" s="5"/>
    </row>
    <row r="7953" spans="1:1" x14ac:dyDescent="0.55000000000000004">
      <c r="A7953" s="5"/>
    </row>
    <row r="7954" spans="1:1" x14ac:dyDescent="0.55000000000000004">
      <c r="A7954" s="5"/>
    </row>
    <row r="7955" spans="1:1" x14ac:dyDescent="0.55000000000000004">
      <c r="A7955" s="5"/>
    </row>
    <row r="7956" spans="1:1" x14ac:dyDescent="0.55000000000000004">
      <c r="A7956" s="5"/>
    </row>
    <row r="7957" spans="1:1" x14ac:dyDescent="0.55000000000000004">
      <c r="A7957" s="5"/>
    </row>
    <row r="7958" spans="1:1" x14ac:dyDescent="0.55000000000000004">
      <c r="A7958" s="5"/>
    </row>
    <row r="7959" spans="1:1" x14ac:dyDescent="0.55000000000000004">
      <c r="A7959" s="5"/>
    </row>
    <row r="7960" spans="1:1" x14ac:dyDescent="0.55000000000000004">
      <c r="A7960" s="5"/>
    </row>
    <row r="7961" spans="1:1" x14ac:dyDescent="0.55000000000000004">
      <c r="A7961" s="5"/>
    </row>
    <row r="7962" spans="1:1" x14ac:dyDescent="0.55000000000000004">
      <c r="A7962" s="5"/>
    </row>
    <row r="7963" spans="1:1" x14ac:dyDescent="0.55000000000000004">
      <c r="A7963" s="5"/>
    </row>
    <row r="7964" spans="1:1" x14ac:dyDescent="0.55000000000000004">
      <c r="A7964" s="5"/>
    </row>
    <row r="7965" spans="1:1" x14ac:dyDescent="0.55000000000000004">
      <c r="A7965" s="5"/>
    </row>
    <row r="7966" spans="1:1" x14ac:dyDescent="0.55000000000000004">
      <c r="A7966" s="5"/>
    </row>
    <row r="7967" spans="1:1" x14ac:dyDescent="0.55000000000000004">
      <c r="A7967" s="5"/>
    </row>
    <row r="7968" spans="1:1" x14ac:dyDescent="0.55000000000000004">
      <c r="A7968" s="5"/>
    </row>
    <row r="7969" spans="1:1" x14ac:dyDescent="0.55000000000000004">
      <c r="A7969" s="5"/>
    </row>
    <row r="7970" spans="1:1" x14ac:dyDescent="0.55000000000000004">
      <c r="A7970" s="5"/>
    </row>
    <row r="7971" spans="1:1" x14ac:dyDescent="0.55000000000000004">
      <c r="A7971" s="5"/>
    </row>
    <row r="7972" spans="1:1" x14ac:dyDescent="0.55000000000000004">
      <c r="A7972" s="5"/>
    </row>
    <row r="7973" spans="1:1" x14ac:dyDescent="0.55000000000000004">
      <c r="A7973" s="5"/>
    </row>
    <row r="7974" spans="1:1" x14ac:dyDescent="0.55000000000000004">
      <c r="A7974" s="5"/>
    </row>
    <row r="7975" spans="1:1" x14ac:dyDescent="0.55000000000000004">
      <c r="A7975" s="5"/>
    </row>
    <row r="7976" spans="1:1" x14ac:dyDescent="0.55000000000000004">
      <c r="A7976" s="5"/>
    </row>
    <row r="7977" spans="1:1" x14ac:dyDescent="0.55000000000000004">
      <c r="A7977" s="5"/>
    </row>
    <row r="7978" spans="1:1" x14ac:dyDescent="0.55000000000000004">
      <c r="A7978" s="5"/>
    </row>
    <row r="7979" spans="1:1" x14ac:dyDescent="0.55000000000000004">
      <c r="A7979" s="5"/>
    </row>
    <row r="7980" spans="1:1" x14ac:dyDescent="0.55000000000000004">
      <c r="A7980" s="5"/>
    </row>
    <row r="7981" spans="1:1" x14ac:dyDescent="0.55000000000000004">
      <c r="A7981" s="5"/>
    </row>
    <row r="7982" spans="1:1" x14ac:dyDescent="0.55000000000000004">
      <c r="A7982" s="5"/>
    </row>
    <row r="7983" spans="1:1" x14ac:dyDescent="0.55000000000000004">
      <c r="A7983" s="5"/>
    </row>
    <row r="7984" spans="1:1" x14ac:dyDescent="0.55000000000000004">
      <c r="A7984" s="5"/>
    </row>
    <row r="7985" spans="1:1" x14ac:dyDescent="0.55000000000000004">
      <c r="A7985" s="5"/>
    </row>
    <row r="7986" spans="1:1" x14ac:dyDescent="0.55000000000000004">
      <c r="A7986" s="5"/>
    </row>
    <row r="7987" spans="1:1" x14ac:dyDescent="0.55000000000000004">
      <c r="A7987" s="5"/>
    </row>
    <row r="7988" spans="1:1" x14ac:dyDescent="0.55000000000000004">
      <c r="A7988" s="5"/>
    </row>
    <row r="7989" spans="1:1" x14ac:dyDescent="0.55000000000000004">
      <c r="A7989" s="5"/>
    </row>
    <row r="7990" spans="1:1" x14ac:dyDescent="0.55000000000000004">
      <c r="A7990" s="5"/>
    </row>
    <row r="7991" spans="1:1" x14ac:dyDescent="0.55000000000000004">
      <c r="A7991" s="5"/>
    </row>
    <row r="7992" spans="1:1" x14ac:dyDescent="0.55000000000000004">
      <c r="A7992" s="5"/>
    </row>
    <row r="7993" spans="1:1" x14ac:dyDescent="0.55000000000000004">
      <c r="A7993" s="5"/>
    </row>
    <row r="7994" spans="1:1" x14ac:dyDescent="0.55000000000000004">
      <c r="A7994" s="5"/>
    </row>
    <row r="7995" spans="1:1" x14ac:dyDescent="0.55000000000000004">
      <c r="A7995" s="5"/>
    </row>
    <row r="7996" spans="1:1" x14ac:dyDescent="0.55000000000000004">
      <c r="A7996" s="5"/>
    </row>
    <row r="7997" spans="1:1" x14ac:dyDescent="0.55000000000000004">
      <c r="A7997" s="5"/>
    </row>
    <row r="7998" spans="1:1" x14ac:dyDescent="0.55000000000000004">
      <c r="A7998" s="5"/>
    </row>
    <row r="7999" spans="1:1" x14ac:dyDescent="0.55000000000000004">
      <c r="A7999" s="5"/>
    </row>
    <row r="8000" spans="1:1" x14ac:dyDescent="0.55000000000000004">
      <c r="A8000" s="5"/>
    </row>
    <row r="8001" spans="1:1" x14ac:dyDescent="0.55000000000000004">
      <c r="A8001" s="5"/>
    </row>
    <row r="8002" spans="1:1" x14ac:dyDescent="0.55000000000000004">
      <c r="A8002" s="5"/>
    </row>
    <row r="8003" spans="1:1" x14ac:dyDescent="0.55000000000000004">
      <c r="A8003" s="5"/>
    </row>
    <row r="8004" spans="1:1" x14ac:dyDescent="0.55000000000000004">
      <c r="A8004" s="5"/>
    </row>
    <row r="8005" spans="1:1" x14ac:dyDescent="0.55000000000000004">
      <c r="A8005" s="5"/>
    </row>
    <row r="8006" spans="1:1" x14ac:dyDescent="0.55000000000000004">
      <c r="A8006" s="5"/>
    </row>
    <row r="8007" spans="1:1" x14ac:dyDescent="0.55000000000000004">
      <c r="A8007" s="5"/>
    </row>
    <row r="8008" spans="1:1" x14ac:dyDescent="0.55000000000000004">
      <c r="A8008" s="5"/>
    </row>
    <row r="8009" spans="1:1" x14ac:dyDescent="0.55000000000000004">
      <c r="A8009" s="5"/>
    </row>
    <row r="8010" spans="1:1" x14ac:dyDescent="0.55000000000000004">
      <c r="A8010" s="5"/>
    </row>
    <row r="8011" spans="1:1" x14ac:dyDescent="0.55000000000000004">
      <c r="A8011" s="5"/>
    </row>
    <row r="8012" spans="1:1" x14ac:dyDescent="0.55000000000000004">
      <c r="A8012" s="5"/>
    </row>
    <row r="8013" spans="1:1" x14ac:dyDescent="0.55000000000000004">
      <c r="A8013" s="5"/>
    </row>
    <row r="8014" spans="1:1" x14ac:dyDescent="0.55000000000000004">
      <c r="A8014" s="5"/>
    </row>
    <row r="8015" spans="1:1" x14ac:dyDescent="0.55000000000000004">
      <c r="A8015" s="5"/>
    </row>
    <row r="8016" spans="1:1" x14ac:dyDescent="0.55000000000000004">
      <c r="A8016" s="5"/>
    </row>
    <row r="8017" spans="1:1" x14ac:dyDescent="0.55000000000000004">
      <c r="A8017" s="5"/>
    </row>
    <row r="8018" spans="1:1" x14ac:dyDescent="0.55000000000000004">
      <c r="A8018" s="5"/>
    </row>
    <row r="8019" spans="1:1" x14ac:dyDescent="0.55000000000000004">
      <c r="A8019" s="5"/>
    </row>
    <row r="8020" spans="1:1" x14ac:dyDescent="0.55000000000000004">
      <c r="A8020" s="5"/>
    </row>
    <row r="8021" spans="1:1" x14ac:dyDescent="0.55000000000000004">
      <c r="A8021" s="5"/>
    </row>
    <row r="8022" spans="1:1" x14ac:dyDescent="0.55000000000000004">
      <c r="A8022" s="5"/>
    </row>
    <row r="8023" spans="1:1" x14ac:dyDescent="0.55000000000000004">
      <c r="A8023" s="5"/>
    </row>
    <row r="8024" spans="1:1" x14ac:dyDescent="0.55000000000000004">
      <c r="A8024" s="5"/>
    </row>
    <row r="8025" spans="1:1" x14ac:dyDescent="0.55000000000000004">
      <c r="A8025" s="5"/>
    </row>
    <row r="8026" spans="1:1" x14ac:dyDescent="0.55000000000000004">
      <c r="A8026" s="5"/>
    </row>
    <row r="8027" spans="1:1" x14ac:dyDescent="0.55000000000000004">
      <c r="A8027" s="5"/>
    </row>
    <row r="8028" spans="1:1" x14ac:dyDescent="0.55000000000000004">
      <c r="A8028" s="5"/>
    </row>
    <row r="8029" spans="1:1" x14ac:dyDescent="0.55000000000000004">
      <c r="A8029" s="5"/>
    </row>
    <row r="8030" spans="1:1" x14ac:dyDescent="0.55000000000000004">
      <c r="A8030" s="5"/>
    </row>
    <row r="8031" spans="1:1" x14ac:dyDescent="0.55000000000000004">
      <c r="A8031" s="5"/>
    </row>
    <row r="8032" spans="1:1" x14ac:dyDescent="0.55000000000000004">
      <c r="A8032" s="5"/>
    </row>
    <row r="8033" spans="1:1" x14ac:dyDescent="0.55000000000000004">
      <c r="A8033" s="5"/>
    </row>
    <row r="8034" spans="1:1" x14ac:dyDescent="0.55000000000000004">
      <c r="A8034" s="5"/>
    </row>
    <row r="8035" spans="1:1" x14ac:dyDescent="0.55000000000000004">
      <c r="A8035" s="5"/>
    </row>
    <row r="8036" spans="1:1" x14ac:dyDescent="0.55000000000000004">
      <c r="A8036" s="5"/>
    </row>
    <row r="8037" spans="1:1" x14ac:dyDescent="0.55000000000000004">
      <c r="A8037" s="5"/>
    </row>
    <row r="8038" spans="1:1" x14ac:dyDescent="0.55000000000000004">
      <c r="A8038" s="5"/>
    </row>
    <row r="8039" spans="1:1" x14ac:dyDescent="0.55000000000000004">
      <c r="A8039" s="5"/>
    </row>
    <row r="8040" spans="1:1" x14ac:dyDescent="0.55000000000000004">
      <c r="A8040" s="5"/>
    </row>
    <row r="8041" spans="1:1" x14ac:dyDescent="0.55000000000000004">
      <c r="A8041" s="5"/>
    </row>
    <row r="8042" spans="1:1" x14ac:dyDescent="0.55000000000000004">
      <c r="A8042" s="5"/>
    </row>
    <row r="8043" spans="1:1" x14ac:dyDescent="0.55000000000000004">
      <c r="A8043" s="5"/>
    </row>
    <row r="8044" spans="1:1" x14ac:dyDescent="0.55000000000000004">
      <c r="A8044" s="5"/>
    </row>
    <row r="8045" spans="1:1" x14ac:dyDescent="0.55000000000000004">
      <c r="A8045" s="5"/>
    </row>
    <row r="8046" spans="1:1" x14ac:dyDescent="0.55000000000000004">
      <c r="A8046" s="5"/>
    </row>
    <row r="8047" spans="1:1" x14ac:dyDescent="0.55000000000000004">
      <c r="A8047" s="5"/>
    </row>
    <row r="8048" spans="1:1" x14ac:dyDescent="0.55000000000000004">
      <c r="A8048" s="5"/>
    </row>
    <row r="8049" spans="1:1" x14ac:dyDescent="0.55000000000000004">
      <c r="A8049" s="5"/>
    </row>
    <row r="8050" spans="1:1" x14ac:dyDescent="0.55000000000000004">
      <c r="A8050" s="5"/>
    </row>
    <row r="8051" spans="1:1" x14ac:dyDescent="0.55000000000000004">
      <c r="A8051" s="5"/>
    </row>
    <row r="8052" spans="1:1" x14ac:dyDescent="0.55000000000000004">
      <c r="A8052" s="5"/>
    </row>
    <row r="8053" spans="1:1" x14ac:dyDescent="0.55000000000000004">
      <c r="A8053" s="5"/>
    </row>
    <row r="8054" spans="1:1" x14ac:dyDescent="0.55000000000000004">
      <c r="A8054" s="5"/>
    </row>
    <row r="8055" spans="1:1" x14ac:dyDescent="0.55000000000000004">
      <c r="A8055" s="5"/>
    </row>
    <row r="8056" spans="1:1" x14ac:dyDescent="0.55000000000000004">
      <c r="A8056" s="5"/>
    </row>
    <row r="8057" spans="1:1" x14ac:dyDescent="0.55000000000000004">
      <c r="A8057" s="5"/>
    </row>
    <row r="8058" spans="1:1" x14ac:dyDescent="0.55000000000000004">
      <c r="A8058" s="5"/>
    </row>
    <row r="8059" spans="1:1" x14ac:dyDescent="0.55000000000000004">
      <c r="A8059" s="5"/>
    </row>
    <row r="8060" spans="1:1" x14ac:dyDescent="0.55000000000000004">
      <c r="A8060" s="5"/>
    </row>
    <row r="8061" spans="1:1" x14ac:dyDescent="0.55000000000000004">
      <c r="A8061" s="5"/>
    </row>
    <row r="8062" spans="1:1" x14ac:dyDescent="0.55000000000000004">
      <c r="A8062" s="5"/>
    </row>
    <row r="8063" spans="1:1" x14ac:dyDescent="0.55000000000000004">
      <c r="A8063" s="5"/>
    </row>
    <row r="8064" spans="1:1" x14ac:dyDescent="0.55000000000000004">
      <c r="A8064" s="5"/>
    </row>
    <row r="8065" spans="1:1" x14ac:dyDescent="0.55000000000000004">
      <c r="A8065" s="5"/>
    </row>
    <row r="8066" spans="1:1" x14ac:dyDescent="0.55000000000000004">
      <c r="A8066" s="5"/>
    </row>
    <row r="8067" spans="1:1" x14ac:dyDescent="0.55000000000000004">
      <c r="A8067" s="5"/>
    </row>
    <row r="8068" spans="1:1" x14ac:dyDescent="0.55000000000000004">
      <c r="A8068" s="5"/>
    </row>
    <row r="8069" spans="1:1" x14ac:dyDescent="0.55000000000000004">
      <c r="A8069" s="5"/>
    </row>
    <row r="8070" spans="1:1" x14ac:dyDescent="0.55000000000000004">
      <c r="A8070" s="5"/>
    </row>
    <row r="8071" spans="1:1" x14ac:dyDescent="0.55000000000000004">
      <c r="A8071" s="5"/>
    </row>
    <row r="8072" spans="1:1" x14ac:dyDescent="0.55000000000000004">
      <c r="A8072" s="5"/>
    </row>
    <row r="8073" spans="1:1" x14ac:dyDescent="0.55000000000000004">
      <c r="A8073" s="5"/>
    </row>
    <row r="8074" spans="1:1" x14ac:dyDescent="0.55000000000000004">
      <c r="A8074" s="5"/>
    </row>
    <row r="8075" spans="1:1" x14ac:dyDescent="0.55000000000000004">
      <c r="A8075" s="5"/>
    </row>
    <row r="8076" spans="1:1" x14ac:dyDescent="0.55000000000000004">
      <c r="A8076" s="5"/>
    </row>
    <row r="8077" spans="1:1" x14ac:dyDescent="0.55000000000000004">
      <c r="A8077" s="5"/>
    </row>
    <row r="8078" spans="1:1" x14ac:dyDescent="0.55000000000000004">
      <c r="A8078" s="5"/>
    </row>
    <row r="8079" spans="1:1" x14ac:dyDescent="0.55000000000000004">
      <c r="A8079" s="5"/>
    </row>
    <row r="8080" spans="1:1" x14ac:dyDescent="0.55000000000000004">
      <c r="A8080" s="5"/>
    </row>
    <row r="8081" spans="1:1" x14ac:dyDescent="0.55000000000000004">
      <c r="A8081" s="5"/>
    </row>
    <row r="8082" spans="1:1" x14ac:dyDescent="0.55000000000000004">
      <c r="A8082" s="5"/>
    </row>
    <row r="8083" spans="1:1" x14ac:dyDescent="0.55000000000000004">
      <c r="A8083" s="5"/>
    </row>
    <row r="8084" spans="1:1" x14ac:dyDescent="0.55000000000000004">
      <c r="A8084" s="5"/>
    </row>
    <row r="8085" spans="1:1" x14ac:dyDescent="0.55000000000000004">
      <c r="A8085" s="5"/>
    </row>
    <row r="8086" spans="1:1" x14ac:dyDescent="0.55000000000000004">
      <c r="A8086" s="5"/>
    </row>
    <row r="8087" spans="1:1" x14ac:dyDescent="0.55000000000000004">
      <c r="A8087" s="5"/>
    </row>
    <row r="8088" spans="1:1" x14ac:dyDescent="0.55000000000000004">
      <c r="A8088" s="5"/>
    </row>
    <row r="8089" spans="1:1" x14ac:dyDescent="0.55000000000000004">
      <c r="A8089" s="5"/>
    </row>
    <row r="8090" spans="1:1" x14ac:dyDescent="0.55000000000000004">
      <c r="A8090" s="5"/>
    </row>
    <row r="8091" spans="1:1" x14ac:dyDescent="0.55000000000000004">
      <c r="A8091" s="5"/>
    </row>
    <row r="8092" spans="1:1" x14ac:dyDescent="0.55000000000000004">
      <c r="A8092" s="5"/>
    </row>
    <row r="8093" spans="1:1" x14ac:dyDescent="0.55000000000000004">
      <c r="A8093" s="5"/>
    </row>
    <row r="8094" spans="1:1" x14ac:dyDescent="0.55000000000000004">
      <c r="A8094" s="5"/>
    </row>
    <row r="8095" spans="1:1" x14ac:dyDescent="0.55000000000000004">
      <c r="A8095" s="5"/>
    </row>
    <row r="8096" spans="1:1" x14ac:dyDescent="0.55000000000000004">
      <c r="A8096" s="5"/>
    </row>
    <row r="8097" spans="1:1" x14ac:dyDescent="0.55000000000000004">
      <c r="A8097" s="5"/>
    </row>
    <row r="8098" spans="1:1" x14ac:dyDescent="0.55000000000000004">
      <c r="A8098" s="5"/>
    </row>
    <row r="8099" spans="1:1" x14ac:dyDescent="0.55000000000000004">
      <c r="A8099" s="5"/>
    </row>
    <row r="8100" spans="1:1" x14ac:dyDescent="0.55000000000000004">
      <c r="A8100" s="5"/>
    </row>
    <row r="8101" spans="1:1" x14ac:dyDescent="0.55000000000000004">
      <c r="A8101" s="5"/>
    </row>
    <row r="8102" spans="1:1" x14ac:dyDescent="0.55000000000000004">
      <c r="A8102" s="5"/>
    </row>
    <row r="8103" spans="1:1" x14ac:dyDescent="0.55000000000000004">
      <c r="A8103" s="5"/>
    </row>
    <row r="8104" spans="1:1" x14ac:dyDescent="0.55000000000000004">
      <c r="A8104" s="5"/>
    </row>
    <row r="8105" spans="1:1" x14ac:dyDescent="0.55000000000000004">
      <c r="A8105" s="5"/>
    </row>
    <row r="8106" spans="1:1" x14ac:dyDescent="0.55000000000000004">
      <c r="A8106" s="5"/>
    </row>
    <row r="8107" spans="1:1" x14ac:dyDescent="0.55000000000000004">
      <c r="A8107" s="5"/>
    </row>
    <row r="8108" spans="1:1" x14ac:dyDescent="0.55000000000000004">
      <c r="A8108" s="5"/>
    </row>
    <row r="8109" spans="1:1" x14ac:dyDescent="0.55000000000000004">
      <c r="A8109" s="5"/>
    </row>
    <row r="8110" spans="1:1" x14ac:dyDescent="0.55000000000000004">
      <c r="A8110" s="5"/>
    </row>
    <row r="8111" spans="1:1" x14ac:dyDescent="0.55000000000000004">
      <c r="A8111" s="5"/>
    </row>
    <row r="8112" spans="1:1" x14ac:dyDescent="0.55000000000000004">
      <c r="A8112" s="5"/>
    </row>
    <row r="8113" spans="1:1" x14ac:dyDescent="0.55000000000000004">
      <c r="A8113" s="5"/>
    </row>
    <row r="8114" spans="1:1" x14ac:dyDescent="0.55000000000000004">
      <c r="A8114" s="5"/>
    </row>
    <row r="8115" spans="1:1" x14ac:dyDescent="0.55000000000000004">
      <c r="A8115" s="5"/>
    </row>
    <row r="8116" spans="1:1" x14ac:dyDescent="0.55000000000000004">
      <c r="A8116" s="5"/>
    </row>
    <row r="8117" spans="1:1" x14ac:dyDescent="0.55000000000000004">
      <c r="A8117" s="5"/>
    </row>
    <row r="8118" spans="1:1" x14ac:dyDescent="0.55000000000000004">
      <c r="A8118" s="5"/>
    </row>
    <row r="8119" spans="1:1" x14ac:dyDescent="0.55000000000000004">
      <c r="A8119" s="5"/>
    </row>
    <row r="8120" spans="1:1" x14ac:dyDescent="0.55000000000000004">
      <c r="A8120" s="5"/>
    </row>
    <row r="8121" spans="1:1" x14ac:dyDescent="0.55000000000000004">
      <c r="A8121" s="5"/>
    </row>
    <row r="8122" spans="1:1" x14ac:dyDescent="0.55000000000000004">
      <c r="A8122" s="5"/>
    </row>
    <row r="8123" spans="1:1" x14ac:dyDescent="0.55000000000000004">
      <c r="A8123" s="5"/>
    </row>
    <row r="8124" spans="1:1" x14ac:dyDescent="0.55000000000000004">
      <c r="A8124" s="5"/>
    </row>
    <row r="8125" spans="1:1" x14ac:dyDescent="0.55000000000000004">
      <c r="A8125" s="5"/>
    </row>
    <row r="8126" spans="1:1" x14ac:dyDescent="0.55000000000000004">
      <c r="A8126" s="5"/>
    </row>
    <row r="8127" spans="1:1" x14ac:dyDescent="0.55000000000000004">
      <c r="A8127" s="5"/>
    </row>
    <row r="8128" spans="1:1" x14ac:dyDescent="0.55000000000000004">
      <c r="A8128" s="5"/>
    </row>
    <row r="8129" spans="1:1" x14ac:dyDescent="0.55000000000000004">
      <c r="A8129" s="5"/>
    </row>
    <row r="8130" spans="1:1" x14ac:dyDescent="0.55000000000000004">
      <c r="A8130" s="5"/>
    </row>
    <row r="8131" spans="1:1" x14ac:dyDescent="0.55000000000000004">
      <c r="A8131" s="5"/>
    </row>
    <row r="8132" spans="1:1" x14ac:dyDescent="0.55000000000000004">
      <c r="A8132" s="5"/>
    </row>
    <row r="8133" spans="1:1" x14ac:dyDescent="0.55000000000000004">
      <c r="A8133" s="5"/>
    </row>
    <row r="8134" spans="1:1" x14ac:dyDescent="0.55000000000000004">
      <c r="A8134" s="5"/>
    </row>
    <row r="8135" spans="1:1" x14ac:dyDescent="0.55000000000000004">
      <c r="A8135" s="5"/>
    </row>
    <row r="8136" spans="1:1" x14ac:dyDescent="0.55000000000000004">
      <c r="A8136" s="5"/>
    </row>
    <row r="8137" spans="1:1" x14ac:dyDescent="0.55000000000000004">
      <c r="A8137" s="5"/>
    </row>
    <row r="8138" spans="1:1" x14ac:dyDescent="0.55000000000000004">
      <c r="A8138" s="5"/>
    </row>
    <row r="8139" spans="1:1" x14ac:dyDescent="0.55000000000000004">
      <c r="A8139" s="5"/>
    </row>
    <row r="8140" spans="1:1" x14ac:dyDescent="0.55000000000000004">
      <c r="A8140" s="5"/>
    </row>
    <row r="8141" spans="1:1" x14ac:dyDescent="0.55000000000000004">
      <c r="A8141" s="5"/>
    </row>
    <row r="8142" spans="1:1" x14ac:dyDescent="0.55000000000000004">
      <c r="A8142" s="5"/>
    </row>
    <row r="8143" spans="1:1" x14ac:dyDescent="0.55000000000000004">
      <c r="A8143" s="5"/>
    </row>
    <row r="8144" spans="1:1" x14ac:dyDescent="0.55000000000000004">
      <c r="A8144" s="5"/>
    </row>
    <row r="8145" spans="1:1" x14ac:dyDescent="0.55000000000000004">
      <c r="A8145" s="5"/>
    </row>
    <row r="8146" spans="1:1" x14ac:dyDescent="0.55000000000000004">
      <c r="A8146" s="5"/>
    </row>
    <row r="8147" spans="1:1" x14ac:dyDescent="0.55000000000000004">
      <c r="A8147" s="5"/>
    </row>
    <row r="8148" spans="1:1" x14ac:dyDescent="0.55000000000000004">
      <c r="A8148" s="5"/>
    </row>
    <row r="8149" spans="1:1" x14ac:dyDescent="0.55000000000000004">
      <c r="A8149" s="5"/>
    </row>
    <row r="8150" spans="1:1" x14ac:dyDescent="0.55000000000000004">
      <c r="A8150" s="5"/>
    </row>
    <row r="8151" spans="1:1" x14ac:dyDescent="0.55000000000000004">
      <c r="A8151" s="5"/>
    </row>
    <row r="8152" spans="1:1" x14ac:dyDescent="0.55000000000000004">
      <c r="A8152" s="5"/>
    </row>
    <row r="8153" spans="1:1" x14ac:dyDescent="0.55000000000000004">
      <c r="A8153" s="5"/>
    </row>
    <row r="8154" spans="1:1" x14ac:dyDescent="0.55000000000000004">
      <c r="A8154" s="5"/>
    </row>
    <row r="8155" spans="1:1" x14ac:dyDescent="0.55000000000000004">
      <c r="A8155" s="5"/>
    </row>
    <row r="8156" spans="1:1" x14ac:dyDescent="0.55000000000000004">
      <c r="A8156" s="5"/>
    </row>
    <row r="8157" spans="1:1" x14ac:dyDescent="0.55000000000000004">
      <c r="A8157" s="5"/>
    </row>
    <row r="8158" spans="1:1" x14ac:dyDescent="0.55000000000000004">
      <c r="A8158" s="5"/>
    </row>
    <row r="8159" spans="1:1" x14ac:dyDescent="0.55000000000000004">
      <c r="A8159" s="5"/>
    </row>
    <row r="8160" spans="1:1" x14ac:dyDescent="0.55000000000000004">
      <c r="A8160" s="5"/>
    </row>
    <row r="8161" spans="1:1" x14ac:dyDescent="0.55000000000000004">
      <c r="A8161" s="5"/>
    </row>
    <row r="8162" spans="1:1" x14ac:dyDescent="0.55000000000000004">
      <c r="A8162" s="5"/>
    </row>
    <row r="8163" spans="1:1" x14ac:dyDescent="0.55000000000000004">
      <c r="A8163" s="5"/>
    </row>
    <row r="8164" spans="1:1" x14ac:dyDescent="0.55000000000000004">
      <c r="A8164" s="5"/>
    </row>
    <row r="8165" spans="1:1" x14ac:dyDescent="0.55000000000000004">
      <c r="A8165" s="5"/>
    </row>
    <row r="8166" spans="1:1" x14ac:dyDescent="0.55000000000000004">
      <c r="A8166" s="5"/>
    </row>
    <row r="8167" spans="1:1" x14ac:dyDescent="0.55000000000000004">
      <c r="A8167" s="5"/>
    </row>
    <row r="8168" spans="1:1" x14ac:dyDescent="0.55000000000000004">
      <c r="A8168" s="5"/>
    </row>
    <row r="8169" spans="1:1" x14ac:dyDescent="0.55000000000000004">
      <c r="A8169" s="5"/>
    </row>
    <row r="8170" spans="1:1" x14ac:dyDescent="0.55000000000000004">
      <c r="A8170" s="5"/>
    </row>
    <row r="8171" spans="1:1" x14ac:dyDescent="0.55000000000000004">
      <c r="A8171" s="5"/>
    </row>
    <row r="8172" spans="1:1" x14ac:dyDescent="0.55000000000000004">
      <c r="A8172" s="5"/>
    </row>
    <row r="8173" spans="1:1" x14ac:dyDescent="0.55000000000000004">
      <c r="A8173" s="5"/>
    </row>
    <row r="8174" spans="1:1" x14ac:dyDescent="0.55000000000000004">
      <c r="A8174" s="5"/>
    </row>
    <row r="8175" spans="1:1" x14ac:dyDescent="0.55000000000000004">
      <c r="A8175" s="5"/>
    </row>
    <row r="8176" spans="1:1" x14ac:dyDescent="0.55000000000000004">
      <c r="A8176" s="5"/>
    </row>
    <row r="8177" spans="1:1" x14ac:dyDescent="0.55000000000000004">
      <c r="A8177" s="5"/>
    </row>
    <row r="8178" spans="1:1" x14ac:dyDescent="0.55000000000000004">
      <c r="A8178" s="5"/>
    </row>
    <row r="8179" spans="1:1" x14ac:dyDescent="0.55000000000000004">
      <c r="A8179" s="5"/>
    </row>
    <row r="8180" spans="1:1" x14ac:dyDescent="0.55000000000000004">
      <c r="A8180" s="5"/>
    </row>
    <row r="8181" spans="1:1" x14ac:dyDescent="0.55000000000000004">
      <c r="A8181" s="5"/>
    </row>
    <row r="8182" spans="1:1" x14ac:dyDescent="0.55000000000000004">
      <c r="A8182" s="5"/>
    </row>
    <row r="8183" spans="1:1" x14ac:dyDescent="0.55000000000000004">
      <c r="A8183" s="5"/>
    </row>
    <row r="8184" spans="1:1" x14ac:dyDescent="0.55000000000000004">
      <c r="A8184" s="5"/>
    </row>
    <row r="8185" spans="1:1" x14ac:dyDescent="0.55000000000000004">
      <c r="A8185" s="5"/>
    </row>
    <row r="8186" spans="1:1" x14ac:dyDescent="0.55000000000000004">
      <c r="A8186" s="5"/>
    </row>
    <row r="8187" spans="1:1" x14ac:dyDescent="0.55000000000000004">
      <c r="A8187" s="5"/>
    </row>
    <row r="8188" spans="1:1" x14ac:dyDescent="0.55000000000000004">
      <c r="A8188" s="5"/>
    </row>
    <row r="8189" spans="1:1" x14ac:dyDescent="0.55000000000000004">
      <c r="A8189" s="5"/>
    </row>
    <row r="8190" spans="1:1" x14ac:dyDescent="0.55000000000000004">
      <c r="A8190" s="5"/>
    </row>
    <row r="8191" spans="1:1" x14ac:dyDescent="0.55000000000000004">
      <c r="A8191" s="5"/>
    </row>
    <row r="8192" spans="1:1" x14ac:dyDescent="0.55000000000000004">
      <c r="A8192" s="5"/>
    </row>
    <row r="8193" spans="1:1" x14ac:dyDescent="0.55000000000000004">
      <c r="A8193" s="5"/>
    </row>
    <row r="8194" spans="1:1" x14ac:dyDescent="0.55000000000000004">
      <c r="A8194" s="5"/>
    </row>
    <row r="8195" spans="1:1" x14ac:dyDescent="0.55000000000000004">
      <c r="A8195" s="5"/>
    </row>
    <row r="8196" spans="1:1" x14ac:dyDescent="0.55000000000000004">
      <c r="A8196" s="5"/>
    </row>
    <row r="8197" spans="1:1" x14ac:dyDescent="0.55000000000000004">
      <c r="A8197" s="5"/>
    </row>
    <row r="8198" spans="1:1" x14ac:dyDescent="0.55000000000000004">
      <c r="A8198" s="5"/>
    </row>
    <row r="8199" spans="1:1" x14ac:dyDescent="0.55000000000000004">
      <c r="A8199" s="5"/>
    </row>
    <row r="8200" spans="1:1" x14ac:dyDescent="0.55000000000000004">
      <c r="A8200" s="5"/>
    </row>
    <row r="8201" spans="1:1" x14ac:dyDescent="0.55000000000000004">
      <c r="A8201" s="5"/>
    </row>
    <row r="8202" spans="1:1" x14ac:dyDescent="0.55000000000000004">
      <c r="A8202" s="5"/>
    </row>
    <row r="8203" spans="1:1" x14ac:dyDescent="0.55000000000000004">
      <c r="A8203" s="5"/>
    </row>
    <row r="8204" spans="1:1" x14ac:dyDescent="0.55000000000000004">
      <c r="A8204" s="5"/>
    </row>
    <row r="8205" spans="1:1" x14ac:dyDescent="0.55000000000000004">
      <c r="A8205" s="5"/>
    </row>
    <row r="8206" spans="1:1" x14ac:dyDescent="0.55000000000000004">
      <c r="A8206" s="5"/>
    </row>
    <row r="8207" spans="1:1" x14ac:dyDescent="0.55000000000000004">
      <c r="A8207" s="5"/>
    </row>
    <row r="8208" spans="1:1" x14ac:dyDescent="0.55000000000000004">
      <c r="A8208" s="5"/>
    </row>
    <row r="8209" spans="1:1" x14ac:dyDescent="0.55000000000000004">
      <c r="A8209" s="5"/>
    </row>
    <row r="8210" spans="1:1" x14ac:dyDescent="0.55000000000000004">
      <c r="A8210" s="5"/>
    </row>
    <row r="8211" spans="1:1" x14ac:dyDescent="0.55000000000000004">
      <c r="A8211" s="5"/>
    </row>
    <row r="8212" spans="1:1" x14ac:dyDescent="0.55000000000000004">
      <c r="A8212" s="5"/>
    </row>
    <row r="8213" spans="1:1" x14ac:dyDescent="0.55000000000000004">
      <c r="A8213" s="5"/>
    </row>
    <row r="8214" spans="1:1" x14ac:dyDescent="0.55000000000000004">
      <c r="A8214" s="5"/>
    </row>
    <row r="8215" spans="1:1" x14ac:dyDescent="0.55000000000000004">
      <c r="A8215" s="5"/>
    </row>
    <row r="8216" spans="1:1" x14ac:dyDescent="0.55000000000000004">
      <c r="A8216" s="5"/>
    </row>
    <row r="8217" spans="1:1" x14ac:dyDescent="0.55000000000000004">
      <c r="A8217" s="5"/>
    </row>
    <row r="8218" spans="1:1" x14ac:dyDescent="0.55000000000000004">
      <c r="A8218" s="5"/>
    </row>
    <row r="8219" spans="1:1" x14ac:dyDescent="0.55000000000000004">
      <c r="A8219" s="5"/>
    </row>
    <row r="8220" spans="1:1" x14ac:dyDescent="0.55000000000000004">
      <c r="A8220" s="5"/>
    </row>
    <row r="8221" spans="1:1" x14ac:dyDescent="0.55000000000000004">
      <c r="A8221" s="5"/>
    </row>
    <row r="8222" spans="1:1" x14ac:dyDescent="0.55000000000000004">
      <c r="A8222" s="5"/>
    </row>
    <row r="8223" spans="1:1" x14ac:dyDescent="0.55000000000000004">
      <c r="A8223" s="5"/>
    </row>
    <row r="8224" spans="1:1" x14ac:dyDescent="0.55000000000000004">
      <c r="A8224" s="5"/>
    </row>
    <row r="8225" spans="1:1" x14ac:dyDescent="0.55000000000000004">
      <c r="A8225" s="5"/>
    </row>
    <row r="8226" spans="1:1" x14ac:dyDescent="0.55000000000000004">
      <c r="A8226" s="5"/>
    </row>
    <row r="8227" spans="1:1" x14ac:dyDescent="0.55000000000000004">
      <c r="A8227" s="5"/>
    </row>
    <row r="8228" spans="1:1" x14ac:dyDescent="0.55000000000000004">
      <c r="A8228" s="5"/>
    </row>
    <row r="8229" spans="1:1" x14ac:dyDescent="0.55000000000000004">
      <c r="A8229" s="5"/>
    </row>
    <row r="8230" spans="1:1" x14ac:dyDescent="0.55000000000000004">
      <c r="A8230" s="5"/>
    </row>
    <row r="8231" spans="1:1" x14ac:dyDescent="0.55000000000000004">
      <c r="A8231" s="5"/>
    </row>
    <row r="8232" spans="1:1" x14ac:dyDescent="0.55000000000000004">
      <c r="A8232" s="5"/>
    </row>
    <row r="8233" spans="1:1" x14ac:dyDescent="0.55000000000000004">
      <c r="A8233" s="5"/>
    </row>
    <row r="8234" spans="1:1" x14ac:dyDescent="0.55000000000000004">
      <c r="A8234" s="5"/>
    </row>
    <row r="8235" spans="1:1" x14ac:dyDescent="0.55000000000000004">
      <c r="A8235" s="5"/>
    </row>
    <row r="8236" spans="1:1" x14ac:dyDescent="0.55000000000000004">
      <c r="A8236" s="5"/>
    </row>
    <row r="8237" spans="1:1" x14ac:dyDescent="0.55000000000000004">
      <c r="A8237" s="5"/>
    </row>
    <row r="8238" spans="1:1" x14ac:dyDescent="0.55000000000000004">
      <c r="A8238" s="5"/>
    </row>
    <row r="8239" spans="1:1" x14ac:dyDescent="0.55000000000000004">
      <c r="A8239" s="5"/>
    </row>
    <row r="8240" spans="1:1" x14ac:dyDescent="0.55000000000000004">
      <c r="A8240" s="5"/>
    </row>
    <row r="8241" spans="1:1" x14ac:dyDescent="0.55000000000000004">
      <c r="A8241" s="5"/>
    </row>
    <row r="8242" spans="1:1" x14ac:dyDescent="0.55000000000000004">
      <c r="A8242" s="5"/>
    </row>
    <row r="8243" spans="1:1" x14ac:dyDescent="0.55000000000000004">
      <c r="A8243" s="5"/>
    </row>
    <row r="8244" spans="1:1" x14ac:dyDescent="0.55000000000000004">
      <c r="A8244" s="5"/>
    </row>
    <row r="8245" spans="1:1" x14ac:dyDescent="0.55000000000000004">
      <c r="A8245" s="5"/>
    </row>
    <row r="8246" spans="1:1" x14ac:dyDescent="0.55000000000000004">
      <c r="A8246" s="5"/>
    </row>
    <row r="8247" spans="1:1" x14ac:dyDescent="0.55000000000000004">
      <c r="A8247" s="5"/>
    </row>
    <row r="8248" spans="1:1" x14ac:dyDescent="0.55000000000000004">
      <c r="A8248" s="5"/>
    </row>
    <row r="8249" spans="1:1" x14ac:dyDescent="0.55000000000000004">
      <c r="A8249" s="5"/>
    </row>
    <row r="8250" spans="1:1" x14ac:dyDescent="0.55000000000000004">
      <c r="A8250" s="5"/>
    </row>
    <row r="8251" spans="1:1" x14ac:dyDescent="0.55000000000000004">
      <c r="A8251" s="5"/>
    </row>
    <row r="8252" spans="1:1" x14ac:dyDescent="0.55000000000000004">
      <c r="A8252" s="5"/>
    </row>
    <row r="8253" spans="1:1" x14ac:dyDescent="0.55000000000000004">
      <c r="A8253" s="5"/>
    </row>
    <row r="8254" spans="1:1" x14ac:dyDescent="0.55000000000000004">
      <c r="A8254" s="5"/>
    </row>
    <row r="8255" spans="1:1" x14ac:dyDescent="0.55000000000000004">
      <c r="A8255" s="5"/>
    </row>
    <row r="8256" spans="1:1" x14ac:dyDescent="0.55000000000000004">
      <c r="A8256" s="5"/>
    </row>
    <row r="8257" spans="1:1" x14ac:dyDescent="0.55000000000000004">
      <c r="A8257" s="5"/>
    </row>
    <row r="8258" spans="1:1" x14ac:dyDescent="0.55000000000000004">
      <c r="A8258" s="5"/>
    </row>
    <row r="8259" spans="1:1" x14ac:dyDescent="0.55000000000000004">
      <c r="A8259" s="5"/>
    </row>
    <row r="8260" spans="1:1" x14ac:dyDescent="0.55000000000000004">
      <c r="A8260" s="5"/>
    </row>
    <row r="8261" spans="1:1" x14ac:dyDescent="0.55000000000000004">
      <c r="A8261" s="5"/>
    </row>
    <row r="8262" spans="1:1" x14ac:dyDescent="0.55000000000000004">
      <c r="A8262" s="5"/>
    </row>
    <row r="8263" spans="1:1" x14ac:dyDescent="0.55000000000000004">
      <c r="A8263" s="5"/>
    </row>
    <row r="8264" spans="1:1" x14ac:dyDescent="0.55000000000000004">
      <c r="A8264" s="5"/>
    </row>
    <row r="8265" spans="1:1" x14ac:dyDescent="0.55000000000000004">
      <c r="A8265" s="5"/>
    </row>
    <row r="8266" spans="1:1" x14ac:dyDescent="0.55000000000000004">
      <c r="A8266" s="5"/>
    </row>
    <row r="8267" spans="1:1" x14ac:dyDescent="0.55000000000000004">
      <c r="A8267" s="5"/>
    </row>
    <row r="8268" spans="1:1" x14ac:dyDescent="0.55000000000000004">
      <c r="A8268" s="5"/>
    </row>
    <row r="8269" spans="1:1" x14ac:dyDescent="0.55000000000000004">
      <c r="A8269" s="5"/>
    </row>
    <row r="8270" spans="1:1" x14ac:dyDescent="0.55000000000000004">
      <c r="A8270" s="5"/>
    </row>
    <row r="8271" spans="1:1" x14ac:dyDescent="0.55000000000000004">
      <c r="A8271" s="5"/>
    </row>
    <row r="8272" spans="1:1" x14ac:dyDescent="0.55000000000000004">
      <c r="A8272" s="5"/>
    </row>
    <row r="8273" spans="1:1" x14ac:dyDescent="0.55000000000000004">
      <c r="A8273" s="5"/>
    </row>
    <row r="8274" spans="1:1" x14ac:dyDescent="0.55000000000000004">
      <c r="A8274" s="5"/>
    </row>
    <row r="8275" spans="1:1" x14ac:dyDescent="0.55000000000000004">
      <c r="A8275" s="5"/>
    </row>
    <row r="8276" spans="1:1" x14ac:dyDescent="0.55000000000000004">
      <c r="A8276" s="5"/>
    </row>
    <row r="8277" spans="1:1" x14ac:dyDescent="0.55000000000000004">
      <c r="A8277" s="5"/>
    </row>
    <row r="8278" spans="1:1" x14ac:dyDescent="0.55000000000000004">
      <c r="A8278" s="5"/>
    </row>
    <row r="8279" spans="1:1" x14ac:dyDescent="0.55000000000000004">
      <c r="A8279" s="5"/>
    </row>
    <row r="8280" spans="1:1" x14ac:dyDescent="0.55000000000000004">
      <c r="A8280" s="5"/>
    </row>
    <row r="8281" spans="1:1" x14ac:dyDescent="0.55000000000000004">
      <c r="A8281" s="5"/>
    </row>
    <row r="8282" spans="1:1" x14ac:dyDescent="0.55000000000000004">
      <c r="A8282" s="5"/>
    </row>
    <row r="8283" spans="1:1" x14ac:dyDescent="0.55000000000000004">
      <c r="A8283" s="5"/>
    </row>
    <row r="8284" spans="1:1" x14ac:dyDescent="0.55000000000000004">
      <c r="A8284" s="5"/>
    </row>
    <row r="8285" spans="1:1" x14ac:dyDescent="0.55000000000000004">
      <c r="A8285" s="5"/>
    </row>
    <row r="8286" spans="1:1" x14ac:dyDescent="0.55000000000000004">
      <c r="A8286" s="5"/>
    </row>
    <row r="8287" spans="1:1" x14ac:dyDescent="0.55000000000000004">
      <c r="A8287" s="5"/>
    </row>
    <row r="8288" spans="1:1" x14ac:dyDescent="0.55000000000000004">
      <c r="A8288" s="5"/>
    </row>
    <row r="8289" spans="1:1" x14ac:dyDescent="0.55000000000000004">
      <c r="A8289" s="5"/>
    </row>
    <row r="8290" spans="1:1" x14ac:dyDescent="0.55000000000000004">
      <c r="A8290" s="5"/>
    </row>
    <row r="8291" spans="1:1" x14ac:dyDescent="0.55000000000000004">
      <c r="A8291" s="5"/>
    </row>
    <row r="8292" spans="1:1" x14ac:dyDescent="0.55000000000000004">
      <c r="A8292" s="5"/>
    </row>
    <row r="8293" spans="1:1" x14ac:dyDescent="0.55000000000000004">
      <c r="A8293" s="5"/>
    </row>
    <row r="8294" spans="1:1" x14ac:dyDescent="0.55000000000000004">
      <c r="A8294" s="5"/>
    </row>
    <row r="8295" spans="1:1" x14ac:dyDescent="0.55000000000000004">
      <c r="A8295" s="5"/>
    </row>
    <row r="8296" spans="1:1" x14ac:dyDescent="0.55000000000000004">
      <c r="A8296" s="5"/>
    </row>
    <row r="8297" spans="1:1" x14ac:dyDescent="0.55000000000000004">
      <c r="A8297" s="5"/>
    </row>
    <row r="8298" spans="1:1" x14ac:dyDescent="0.55000000000000004">
      <c r="A8298" s="5"/>
    </row>
    <row r="8299" spans="1:1" x14ac:dyDescent="0.55000000000000004">
      <c r="A8299" s="5"/>
    </row>
    <row r="8300" spans="1:1" x14ac:dyDescent="0.55000000000000004">
      <c r="A8300" s="5"/>
    </row>
    <row r="8301" spans="1:1" x14ac:dyDescent="0.55000000000000004">
      <c r="A8301" s="5"/>
    </row>
    <row r="8302" spans="1:1" x14ac:dyDescent="0.55000000000000004">
      <c r="A8302" s="5"/>
    </row>
    <row r="8303" spans="1:1" x14ac:dyDescent="0.55000000000000004">
      <c r="A8303" s="5"/>
    </row>
    <row r="8304" spans="1:1" x14ac:dyDescent="0.55000000000000004">
      <c r="A8304" s="5"/>
    </row>
    <row r="8305" spans="1:1" x14ac:dyDescent="0.55000000000000004">
      <c r="A8305" s="5"/>
    </row>
    <row r="8306" spans="1:1" x14ac:dyDescent="0.55000000000000004">
      <c r="A8306" s="5"/>
    </row>
    <row r="8307" spans="1:1" x14ac:dyDescent="0.55000000000000004">
      <c r="A8307" s="5"/>
    </row>
    <row r="8308" spans="1:1" x14ac:dyDescent="0.55000000000000004">
      <c r="A8308" s="5"/>
    </row>
    <row r="8309" spans="1:1" x14ac:dyDescent="0.55000000000000004">
      <c r="A8309" s="5"/>
    </row>
    <row r="8310" spans="1:1" x14ac:dyDescent="0.55000000000000004">
      <c r="A8310" s="5"/>
    </row>
    <row r="8311" spans="1:1" x14ac:dyDescent="0.55000000000000004">
      <c r="A8311" s="5"/>
    </row>
    <row r="8312" spans="1:1" x14ac:dyDescent="0.55000000000000004">
      <c r="A8312" s="5"/>
    </row>
    <row r="8313" spans="1:1" x14ac:dyDescent="0.55000000000000004">
      <c r="A8313" s="5"/>
    </row>
    <row r="8314" spans="1:1" x14ac:dyDescent="0.55000000000000004">
      <c r="A8314" s="5"/>
    </row>
    <row r="8315" spans="1:1" x14ac:dyDescent="0.55000000000000004">
      <c r="A8315" s="5"/>
    </row>
    <row r="8316" spans="1:1" x14ac:dyDescent="0.55000000000000004">
      <c r="A8316" s="5"/>
    </row>
    <row r="8317" spans="1:1" x14ac:dyDescent="0.55000000000000004">
      <c r="A8317" s="5"/>
    </row>
    <row r="8318" spans="1:1" x14ac:dyDescent="0.55000000000000004">
      <c r="A8318" s="5"/>
    </row>
    <row r="8319" spans="1:1" x14ac:dyDescent="0.55000000000000004">
      <c r="A8319" s="5"/>
    </row>
    <row r="8320" spans="1:1" x14ac:dyDescent="0.55000000000000004">
      <c r="A8320" s="5"/>
    </row>
    <row r="8321" spans="1:1" x14ac:dyDescent="0.55000000000000004">
      <c r="A8321" s="5"/>
    </row>
    <row r="8322" spans="1:1" x14ac:dyDescent="0.55000000000000004">
      <c r="A8322" s="5"/>
    </row>
    <row r="8323" spans="1:1" x14ac:dyDescent="0.55000000000000004">
      <c r="A8323" s="5"/>
    </row>
    <row r="8324" spans="1:1" x14ac:dyDescent="0.55000000000000004">
      <c r="A8324" s="5"/>
    </row>
    <row r="8325" spans="1:1" x14ac:dyDescent="0.55000000000000004">
      <c r="A8325" s="5"/>
    </row>
    <row r="8326" spans="1:1" x14ac:dyDescent="0.55000000000000004">
      <c r="A8326" s="5"/>
    </row>
    <row r="8327" spans="1:1" x14ac:dyDescent="0.55000000000000004">
      <c r="A8327" s="5"/>
    </row>
    <row r="8328" spans="1:1" x14ac:dyDescent="0.55000000000000004">
      <c r="A8328" s="5"/>
    </row>
    <row r="8329" spans="1:1" x14ac:dyDescent="0.55000000000000004">
      <c r="A8329" s="5"/>
    </row>
    <row r="8330" spans="1:1" x14ac:dyDescent="0.55000000000000004">
      <c r="A8330" s="5"/>
    </row>
    <row r="8331" spans="1:1" x14ac:dyDescent="0.55000000000000004">
      <c r="A8331" s="5"/>
    </row>
    <row r="8332" spans="1:1" x14ac:dyDescent="0.55000000000000004">
      <c r="A8332" s="5"/>
    </row>
    <row r="8333" spans="1:1" x14ac:dyDescent="0.55000000000000004">
      <c r="A8333" s="5"/>
    </row>
    <row r="8334" spans="1:1" x14ac:dyDescent="0.55000000000000004">
      <c r="A8334" s="5"/>
    </row>
    <row r="8335" spans="1:1" x14ac:dyDescent="0.55000000000000004">
      <c r="A8335" s="5"/>
    </row>
    <row r="8336" spans="1:1" x14ac:dyDescent="0.55000000000000004">
      <c r="A8336" s="5"/>
    </row>
    <row r="8337" spans="1:1" x14ac:dyDescent="0.55000000000000004">
      <c r="A8337" s="5"/>
    </row>
    <row r="8338" spans="1:1" x14ac:dyDescent="0.55000000000000004">
      <c r="A8338" s="5"/>
    </row>
    <row r="8339" spans="1:1" x14ac:dyDescent="0.55000000000000004">
      <c r="A8339" s="5"/>
    </row>
    <row r="8340" spans="1:1" x14ac:dyDescent="0.55000000000000004">
      <c r="A8340" s="5"/>
    </row>
    <row r="8341" spans="1:1" x14ac:dyDescent="0.55000000000000004">
      <c r="A8341" s="5"/>
    </row>
    <row r="8342" spans="1:1" x14ac:dyDescent="0.55000000000000004">
      <c r="A8342" s="5"/>
    </row>
    <row r="8343" spans="1:1" x14ac:dyDescent="0.55000000000000004">
      <c r="A8343" s="5"/>
    </row>
    <row r="8344" spans="1:1" x14ac:dyDescent="0.55000000000000004">
      <c r="A8344" s="5"/>
    </row>
    <row r="8345" spans="1:1" x14ac:dyDescent="0.55000000000000004">
      <c r="A8345" s="5"/>
    </row>
    <row r="8346" spans="1:1" x14ac:dyDescent="0.55000000000000004">
      <c r="A8346" s="5"/>
    </row>
    <row r="8347" spans="1:1" x14ac:dyDescent="0.55000000000000004">
      <c r="A8347" s="5"/>
    </row>
    <row r="8348" spans="1:1" x14ac:dyDescent="0.55000000000000004">
      <c r="A8348" s="5"/>
    </row>
    <row r="8349" spans="1:1" x14ac:dyDescent="0.55000000000000004">
      <c r="A8349" s="5"/>
    </row>
    <row r="8350" spans="1:1" x14ac:dyDescent="0.55000000000000004">
      <c r="A8350" s="5"/>
    </row>
    <row r="8351" spans="1:1" x14ac:dyDescent="0.55000000000000004">
      <c r="A8351" s="5"/>
    </row>
    <row r="8352" spans="1:1" x14ac:dyDescent="0.55000000000000004">
      <c r="A8352" s="5"/>
    </row>
    <row r="8353" spans="1:1" x14ac:dyDescent="0.55000000000000004">
      <c r="A8353" s="5"/>
    </row>
    <row r="8354" spans="1:1" x14ac:dyDescent="0.55000000000000004">
      <c r="A8354" s="5"/>
    </row>
    <row r="8355" spans="1:1" x14ac:dyDescent="0.55000000000000004">
      <c r="A8355" s="5"/>
    </row>
    <row r="8356" spans="1:1" x14ac:dyDescent="0.55000000000000004">
      <c r="A8356" s="5"/>
    </row>
    <row r="8357" spans="1:1" x14ac:dyDescent="0.55000000000000004">
      <c r="A8357" s="5"/>
    </row>
    <row r="8358" spans="1:1" x14ac:dyDescent="0.55000000000000004">
      <c r="A8358" s="5"/>
    </row>
    <row r="8359" spans="1:1" x14ac:dyDescent="0.55000000000000004">
      <c r="A8359" s="5"/>
    </row>
    <row r="8360" spans="1:1" x14ac:dyDescent="0.55000000000000004">
      <c r="A8360" s="5"/>
    </row>
    <row r="8361" spans="1:1" x14ac:dyDescent="0.55000000000000004">
      <c r="A8361" s="5"/>
    </row>
    <row r="8362" spans="1:1" x14ac:dyDescent="0.55000000000000004">
      <c r="A8362" s="5"/>
    </row>
    <row r="8363" spans="1:1" x14ac:dyDescent="0.55000000000000004">
      <c r="A8363" s="5"/>
    </row>
    <row r="8364" spans="1:1" x14ac:dyDescent="0.55000000000000004">
      <c r="A8364" s="5"/>
    </row>
    <row r="8365" spans="1:1" x14ac:dyDescent="0.55000000000000004">
      <c r="A8365" s="5"/>
    </row>
    <row r="8366" spans="1:1" x14ac:dyDescent="0.55000000000000004">
      <c r="A8366" s="5"/>
    </row>
    <row r="8367" spans="1:1" x14ac:dyDescent="0.55000000000000004">
      <c r="A8367" s="5"/>
    </row>
    <row r="8368" spans="1:1" x14ac:dyDescent="0.55000000000000004">
      <c r="A8368" s="5"/>
    </row>
    <row r="8369" spans="1:1" x14ac:dyDescent="0.55000000000000004">
      <c r="A8369" s="5"/>
    </row>
    <row r="8370" spans="1:1" x14ac:dyDescent="0.55000000000000004">
      <c r="A8370" s="5"/>
    </row>
    <row r="8371" spans="1:1" x14ac:dyDescent="0.55000000000000004">
      <c r="A8371" s="5"/>
    </row>
    <row r="8372" spans="1:1" x14ac:dyDescent="0.55000000000000004">
      <c r="A8372" s="5"/>
    </row>
    <row r="8373" spans="1:1" x14ac:dyDescent="0.55000000000000004">
      <c r="A8373" s="5"/>
    </row>
    <row r="8374" spans="1:1" x14ac:dyDescent="0.55000000000000004">
      <c r="A8374" s="5"/>
    </row>
    <row r="8375" spans="1:1" x14ac:dyDescent="0.55000000000000004">
      <c r="A8375" s="5"/>
    </row>
    <row r="8376" spans="1:1" x14ac:dyDescent="0.55000000000000004">
      <c r="A8376" s="5"/>
    </row>
    <row r="8377" spans="1:1" x14ac:dyDescent="0.55000000000000004">
      <c r="A8377" s="5"/>
    </row>
    <row r="8378" spans="1:1" x14ac:dyDescent="0.55000000000000004">
      <c r="A8378" s="5"/>
    </row>
    <row r="8379" spans="1:1" x14ac:dyDescent="0.55000000000000004">
      <c r="A8379" s="5"/>
    </row>
    <row r="8380" spans="1:1" x14ac:dyDescent="0.55000000000000004">
      <c r="A8380" s="5"/>
    </row>
    <row r="8381" spans="1:1" x14ac:dyDescent="0.55000000000000004">
      <c r="A8381" s="5"/>
    </row>
    <row r="8382" spans="1:1" x14ac:dyDescent="0.55000000000000004">
      <c r="A8382" s="5"/>
    </row>
    <row r="8383" spans="1:1" x14ac:dyDescent="0.55000000000000004">
      <c r="A8383" s="5"/>
    </row>
    <row r="8384" spans="1:1" x14ac:dyDescent="0.55000000000000004">
      <c r="A8384" s="5"/>
    </row>
    <row r="8385" spans="1:1" x14ac:dyDescent="0.55000000000000004">
      <c r="A8385" s="5"/>
    </row>
    <row r="8386" spans="1:1" x14ac:dyDescent="0.55000000000000004">
      <c r="A8386" s="5"/>
    </row>
    <row r="8387" spans="1:1" x14ac:dyDescent="0.55000000000000004">
      <c r="A8387" s="5"/>
    </row>
    <row r="8388" spans="1:1" x14ac:dyDescent="0.55000000000000004">
      <c r="A8388" s="5"/>
    </row>
    <row r="8389" spans="1:1" x14ac:dyDescent="0.55000000000000004">
      <c r="A8389" s="5"/>
    </row>
    <row r="8390" spans="1:1" x14ac:dyDescent="0.55000000000000004">
      <c r="A8390" s="5"/>
    </row>
    <row r="8391" spans="1:1" x14ac:dyDescent="0.55000000000000004">
      <c r="A8391" s="5"/>
    </row>
    <row r="8392" spans="1:1" x14ac:dyDescent="0.55000000000000004">
      <c r="A8392" s="5"/>
    </row>
    <row r="8393" spans="1:1" x14ac:dyDescent="0.55000000000000004">
      <c r="A8393" s="5"/>
    </row>
    <row r="8394" spans="1:1" x14ac:dyDescent="0.55000000000000004">
      <c r="A8394" s="5"/>
    </row>
    <row r="8395" spans="1:1" x14ac:dyDescent="0.55000000000000004">
      <c r="A8395" s="5"/>
    </row>
    <row r="8396" spans="1:1" x14ac:dyDescent="0.55000000000000004">
      <c r="A8396" s="5"/>
    </row>
    <row r="8397" spans="1:1" x14ac:dyDescent="0.55000000000000004">
      <c r="A8397" s="5"/>
    </row>
    <row r="8398" spans="1:1" x14ac:dyDescent="0.55000000000000004">
      <c r="A8398" s="5"/>
    </row>
    <row r="8399" spans="1:1" x14ac:dyDescent="0.55000000000000004">
      <c r="A8399" s="5"/>
    </row>
    <row r="8400" spans="1:1" x14ac:dyDescent="0.55000000000000004">
      <c r="A8400" s="5"/>
    </row>
    <row r="8401" spans="1:1" x14ac:dyDescent="0.55000000000000004">
      <c r="A8401" s="5"/>
    </row>
    <row r="8402" spans="1:1" x14ac:dyDescent="0.55000000000000004">
      <c r="A8402" s="5"/>
    </row>
    <row r="8403" spans="1:1" x14ac:dyDescent="0.55000000000000004">
      <c r="A8403" s="5"/>
    </row>
    <row r="8404" spans="1:1" x14ac:dyDescent="0.55000000000000004">
      <c r="A8404" s="5"/>
    </row>
    <row r="8405" spans="1:1" x14ac:dyDescent="0.55000000000000004">
      <c r="A8405" s="5"/>
    </row>
    <row r="8406" spans="1:1" x14ac:dyDescent="0.55000000000000004">
      <c r="A8406" s="5"/>
    </row>
    <row r="8407" spans="1:1" x14ac:dyDescent="0.55000000000000004">
      <c r="A8407" s="5"/>
    </row>
    <row r="8408" spans="1:1" x14ac:dyDescent="0.55000000000000004">
      <c r="A8408" s="5"/>
    </row>
    <row r="8409" spans="1:1" x14ac:dyDescent="0.55000000000000004">
      <c r="A8409" s="5"/>
    </row>
    <row r="8410" spans="1:1" x14ac:dyDescent="0.55000000000000004">
      <c r="A8410" s="5"/>
    </row>
    <row r="8411" spans="1:1" x14ac:dyDescent="0.55000000000000004">
      <c r="A8411" s="5"/>
    </row>
    <row r="8412" spans="1:1" x14ac:dyDescent="0.55000000000000004">
      <c r="A8412" s="5"/>
    </row>
    <row r="8413" spans="1:1" x14ac:dyDescent="0.55000000000000004">
      <c r="A8413" s="5"/>
    </row>
    <row r="8414" spans="1:1" x14ac:dyDescent="0.55000000000000004">
      <c r="A8414" s="5"/>
    </row>
    <row r="8415" spans="1:1" x14ac:dyDescent="0.55000000000000004">
      <c r="A8415" s="5"/>
    </row>
    <row r="8416" spans="1:1" x14ac:dyDescent="0.55000000000000004">
      <c r="A8416" s="5"/>
    </row>
    <row r="8417" spans="1:1" x14ac:dyDescent="0.55000000000000004">
      <c r="A8417" s="5"/>
    </row>
    <row r="8418" spans="1:1" x14ac:dyDescent="0.55000000000000004">
      <c r="A8418" s="5"/>
    </row>
    <row r="8419" spans="1:1" x14ac:dyDescent="0.55000000000000004">
      <c r="A8419" s="5"/>
    </row>
    <row r="8420" spans="1:1" x14ac:dyDescent="0.55000000000000004">
      <c r="A8420" s="5"/>
    </row>
    <row r="8421" spans="1:1" x14ac:dyDescent="0.55000000000000004">
      <c r="A8421" s="5"/>
    </row>
    <row r="8422" spans="1:1" x14ac:dyDescent="0.55000000000000004">
      <c r="A8422" s="5"/>
    </row>
    <row r="8423" spans="1:1" x14ac:dyDescent="0.55000000000000004">
      <c r="A8423" s="5"/>
    </row>
    <row r="8424" spans="1:1" x14ac:dyDescent="0.55000000000000004">
      <c r="A8424" s="5"/>
    </row>
    <row r="8425" spans="1:1" x14ac:dyDescent="0.55000000000000004">
      <c r="A8425" s="5"/>
    </row>
    <row r="8426" spans="1:1" x14ac:dyDescent="0.55000000000000004">
      <c r="A8426" s="5"/>
    </row>
    <row r="8427" spans="1:1" x14ac:dyDescent="0.55000000000000004">
      <c r="A8427" s="5"/>
    </row>
    <row r="8428" spans="1:1" x14ac:dyDescent="0.55000000000000004">
      <c r="A8428" s="5"/>
    </row>
    <row r="8429" spans="1:1" x14ac:dyDescent="0.55000000000000004">
      <c r="A8429" s="5"/>
    </row>
    <row r="8430" spans="1:1" x14ac:dyDescent="0.55000000000000004">
      <c r="A8430" s="5"/>
    </row>
    <row r="8431" spans="1:1" x14ac:dyDescent="0.55000000000000004">
      <c r="A8431" s="5"/>
    </row>
    <row r="8432" spans="1:1" x14ac:dyDescent="0.55000000000000004">
      <c r="A8432" s="5"/>
    </row>
    <row r="8433" spans="1:1" x14ac:dyDescent="0.55000000000000004">
      <c r="A8433" s="5"/>
    </row>
    <row r="8434" spans="1:1" x14ac:dyDescent="0.55000000000000004">
      <c r="A8434" s="5"/>
    </row>
    <row r="8435" spans="1:1" x14ac:dyDescent="0.55000000000000004">
      <c r="A8435" s="5"/>
    </row>
    <row r="8436" spans="1:1" x14ac:dyDescent="0.55000000000000004">
      <c r="A8436" s="5"/>
    </row>
    <row r="8437" spans="1:1" x14ac:dyDescent="0.55000000000000004">
      <c r="A8437" s="5"/>
    </row>
    <row r="8438" spans="1:1" x14ac:dyDescent="0.55000000000000004">
      <c r="A8438" s="5"/>
    </row>
    <row r="8439" spans="1:1" x14ac:dyDescent="0.55000000000000004">
      <c r="A8439" s="5"/>
    </row>
    <row r="8440" spans="1:1" x14ac:dyDescent="0.55000000000000004">
      <c r="A8440" s="5"/>
    </row>
    <row r="8441" spans="1:1" x14ac:dyDescent="0.55000000000000004">
      <c r="A8441" s="5"/>
    </row>
    <row r="8442" spans="1:1" x14ac:dyDescent="0.55000000000000004">
      <c r="A8442" s="5"/>
    </row>
    <row r="8443" spans="1:1" x14ac:dyDescent="0.55000000000000004">
      <c r="A8443" s="5"/>
    </row>
    <row r="8444" spans="1:1" x14ac:dyDescent="0.55000000000000004">
      <c r="A8444" s="5"/>
    </row>
    <row r="8445" spans="1:1" x14ac:dyDescent="0.55000000000000004">
      <c r="A8445" s="5"/>
    </row>
    <row r="8446" spans="1:1" x14ac:dyDescent="0.55000000000000004">
      <c r="A8446" s="5"/>
    </row>
    <row r="8447" spans="1:1" x14ac:dyDescent="0.55000000000000004">
      <c r="A8447" s="5"/>
    </row>
    <row r="8448" spans="1:1" x14ac:dyDescent="0.55000000000000004">
      <c r="A8448" s="5"/>
    </row>
    <row r="8449" spans="1:1" x14ac:dyDescent="0.55000000000000004">
      <c r="A8449" s="5"/>
    </row>
    <row r="8450" spans="1:1" x14ac:dyDescent="0.55000000000000004">
      <c r="A8450" s="5"/>
    </row>
    <row r="8451" spans="1:1" x14ac:dyDescent="0.55000000000000004">
      <c r="A8451" s="5"/>
    </row>
    <row r="8452" spans="1:1" x14ac:dyDescent="0.55000000000000004">
      <c r="A8452" s="5"/>
    </row>
    <row r="8453" spans="1:1" x14ac:dyDescent="0.55000000000000004">
      <c r="A8453" s="5"/>
    </row>
    <row r="8454" spans="1:1" x14ac:dyDescent="0.55000000000000004">
      <c r="A8454" s="5"/>
    </row>
    <row r="8455" spans="1:1" x14ac:dyDescent="0.55000000000000004">
      <c r="A8455" s="5"/>
    </row>
    <row r="8456" spans="1:1" x14ac:dyDescent="0.55000000000000004">
      <c r="A8456" s="5"/>
    </row>
    <row r="8457" spans="1:1" x14ac:dyDescent="0.55000000000000004">
      <c r="A8457" s="5"/>
    </row>
    <row r="8458" spans="1:1" x14ac:dyDescent="0.55000000000000004">
      <c r="A8458" s="5"/>
    </row>
    <row r="8459" spans="1:1" x14ac:dyDescent="0.55000000000000004">
      <c r="A8459" s="5"/>
    </row>
    <row r="8460" spans="1:1" x14ac:dyDescent="0.55000000000000004">
      <c r="A8460" s="5"/>
    </row>
    <row r="8461" spans="1:1" x14ac:dyDescent="0.55000000000000004">
      <c r="A8461" s="5"/>
    </row>
    <row r="8462" spans="1:1" x14ac:dyDescent="0.55000000000000004">
      <c r="A8462" s="5"/>
    </row>
    <row r="8463" spans="1:1" x14ac:dyDescent="0.55000000000000004">
      <c r="A8463" s="5"/>
    </row>
    <row r="8464" spans="1:1" x14ac:dyDescent="0.55000000000000004">
      <c r="A8464" s="5"/>
    </row>
    <row r="8465" spans="1:1" x14ac:dyDescent="0.55000000000000004">
      <c r="A8465" s="5"/>
    </row>
    <row r="8466" spans="1:1" x14ac:dyDescent="0.55000000000000004">
      <c r="A8466" s="5"/>
    </row>
    <row r="8467" spans="1:1" x14ac:dyDescent="0.55000000000000004">
      <c r="A8467" s="5"/>
    </row>
    <row r="8468" spans="1:1" x14ac:dyDescent="0.55000000000000004">
      <c r="A8468" s="5"/>
    </row>
    <row r="8469" spans="1:1" x14ac:dyDescent="0.55000000000000004">
      <c r="A8469" s="5"/>
    </row>
    <row r="8470" spans="1:1" x14ac:dyDescent="0.55000000000000004">
      <c r="A8470" s="5"/>
    </row>
    <row r="8471" spans="1:1" x14ac:dyDescent="0.55000000000000004">
      <c r="A8471" s="5"/>
    </row>
    <row r="8472" spans="1:1" x14ac:dyDescent="0.55000000000000004">
      <c r="A8472" s="5"/>
    </row>
    <row r="8473" spans="1:1" x14ac:dyDescent="0.55000000000000004">
      <c r="A8473" s="5"/>
    </row>
    <row r="8474" spans="1:1" x14ac:dyDescent="0.55000000000000004">
      <c r="A8474" s="5"/>
    </row>
    <row r="8475" spans="1:1" x14ac:dyDescent="0.55000000000000004">
      <c r="A8475" s="5"/>
    </row>
    <row r="8476" spans="1:1" x14ac:dyDescent="0.55000000000000004">
      <c r="A8476" s="5"/>
    </row>
    <row r="8477" spans="1:1" x14ac:dyDescent="0.55000000000000004">
      <c r="A8477" s="5"/>
    </row>
    <row r="8478" spans="1:1" x14ac:dyDescent="0.55000000000000004">
      <c r="A8478" s="5"/>
    </row>
    <row r="8479" spans="1:1" x14ac:dyDescent="0.55000000000000004">
      <c r="A8479" s="5"/>
    </row>
    <row r="8480" spans="1:1" x14ac:dyDescent="0.55000000000000004">
      <c r="A8480" s="5"/>
    </row>
    <row r="8481" spans="1:1" x14ac:dyDescent="0.55000000000000004">
      <c r="A8481" s="5"/>
    </row>
    <row r="8482" spans="1:1" x14ac:dyDescent="0.55000000000000004">
      <c r="A8482" s="5"/>
    </row>
    <row r="8483" spans="1:1" x14ac:dyDescent="0.55000000000000004">
      <c r="A8483" s="5"/>
    </row>
    <row r="8484" spans="1:1" x14ac:dyDescent="0.55000000000000004">
      <c r="A8484" s="5"/>
    </row>
    <row r="8485" spans="1:1" x14ac:dyDescent="0.55000000000000004">
      <c r="A8485" s="5"/>
    </row>
    <row r="8486" spans="1:1" x14ac:dyDescent="0.55000000000000004">
      <c r="A8486" s="5"/>
    </row>
    <row r="8487" spans="1:1" x14ac:dyDescent="0.55000000000000004">
      <c r="A8487" s="5"/>
    </row>
    <row r="8488" spans="1:1" x14ac:dyDescent="0.55000000000000004">
      <c r="A8488" s="5"/>
    </row>
    <row r="8489" spans="1:1" x14ac:dyDescent="0.55000000000000004">
      <c r="A8489" s="5"/>
    </row>
    <row r="8490" spans="1:1" x14ac:dyDescent="0.55000000000000004">
      <c r="A8490" s="5"/>
    </row>
    <row r="8491" spans="1:1" x14ac:dyDescent="0.55000000000000004">
      <c r="A8491" s="5"/>
    </row>
    <row r="8492" spans="1:1" x14ac:dyDescent="0.55000000000000004">
      <c r="A8492" s="5"/>
    </row>
    <row r="8493" spans="1:1" x14ac:dyDescent="0.55000000000000004">
      <c r="A8493" s="5"/>
    </row>
    <row r="8494" spans="1:1" x14ac:dyDescent="0.55000000000000004">
      <c r="A8494" s="5"/>
    </row>
    <row r="8495" spans="1:1" x14ac:dyDescent="0.55000000000000004">
      <c r="A8495" s="5"/>
    </row>
    <row r="8496" spans="1:1" x14ac:dyDescent="0.55000000000000004">
      <c r="A8496" s="5"/>
    </row>
    <row r="8497" spans="1:1" x14ac:dyDescent="0.55000000000000004">
      <c r="A8497" s="5"/>
    </row>
    <row r="8498" spans="1:1" x14ac:dyDescent="0.55000000000000004">
      <c r="A8498" s="5"/>
    </row>
    <row r="8499" spans="1:1" x14ac:dyDescent="0.55000000000000004">
      <c r="A8499" s="5"/>
    </row>
    <row r="8500" spans="1:1" x14ac:dyDescent="0.55000000000000004">
      <c r="A8500" s="5"/>
    </row>
    <row r="8501" spans="1:1" x14ac:dyDescent="0.55000000000000004">
      <c r="A8501" s="5"/>
    </row>
    <row r="8502" spans="1:1" x14ac:dyDescent="0.55000000000000004">
      <c r="A8502" s="5"/>
    </row>
    <row r="8503" spans="1:1" x14ac:dyDescent="0.55000000000000004">
      <c r="A8503" s="5"/>
    </row>
    <row r="8504" spans="1:1" x14ac:dyDescent="0.55000000000000004">
      <c r="A8504" s="5"/>
    </row>
    <row r="8505" spans="1:1" x14ac:dyDescent="0.55000000000000004">
      <c r="A8505" s="5"/>
    </row>
    <row r="8506" spans="1:1" x14ac:dyDescent="0.55000000000000004">
      <c r="A8506" s="5"/>
    </row>
    <row r="8507" spans="1:1" x14ac:dyDescent="0.55000000000000004">
      <c r="A8507" s="5"/>
    </row>
    <row r="8508" spans="1:1" x14ac:dyDescent="0.55000000000000004">
      <c r="A8508" s="5"/>
    </row>
    <row r="8509" spans="1:1" x14ac:dyDescent="0.55000000000000004">
      <c r="A8509" s="5"/>
    </row>
    <row r="8510" spans="1:1" x14ac:dyDescent="0.55000000000000004">
      <c r="A8510" s="5"/>
    </row>
    <row r="8511" spans="1:1" x14ac:dyDescent="0.55000000000000004">
      <c r="A8511" s="5"/>
    </row>
    <row r="8512" spans="1:1" x14ac:dyDescent="0.55000000000000004">
      <c r="A8512" s="5"/>
    </row>
    <row r="8513" spans="1:1" x14ac:dyDescent="0.55000000000000004">
      <c r="A8513" s="5"/>
    </row>
    <row r="8514" spans="1:1" x14ac:dyDescent="0.55000000000000004">
      <c r="A8514" s="5"/>
    </row>
    <row r="8515" spans="1:1" x14ac:dyDescent="0.55000000000000004">
      <c r="A8515" s="5"/>
    </row>
    <row r="8516" spans="1:1" x14ac:dyDescent="0.55000000000000004">
      <c r="A8516" s="5"/>
    </row>
    <row r="8517" spans="1:1" x14ac:dyDescent="0.55000000000000004">
      <c r="A8517" s="5"/>
    </row>
    <row r="8518" spans="1:1" x14ac:dyDescent="0.55000000000000004">
      <c r="A8518" s="5"/>
    </row>
    <row r="8519" spans="1:1" x14ac:dyDescent="0.55000000000000004">
      <c r="A8519" s="5"/>
    </row>
    <row r="8520" spans="1:1" x14ac:dyDescent="0.55000000000000004">
      <c r="A8520" s="5"/>
    </row>
    <row r="8521" spans="1:1" x14ac:dyDescent="0.55000000000000004">
      <c r="A8521" s="5"/>
    </row>
    <row r="8522" spans="1:1" x14ac:dyDescent="0.55000000000000004">
      <c r="A8522" s="5"/>
    </row>
    <row r="8523" spans="1:1" x14ac:dyDescent="0.55000000000000004">
      <c r="A8523" s="5"/>
    </row>
    <row r="8524" spans="1:1" x14ac:dyDescent="0.55000000000000004">
      <c r="A8524" s="5"/>
    </row>
    <row r="8525" spans="1:1" x14ac:dyDescent="0.55000000000000004">
      <c r="A8525" s="5"/>
    </row>
    <row r="8526" spans="1:1" x14ac:dyDescent="0.55000000000000004">
      <c r="A8526" s="5"/>
    </row>
    <row r="8527" spans="1:1" x14ac:dyDescent="0.55000000000000004">
      <c r="A8527" s="5"/>
    </row>
    <row r="8528" spans="1:1" x14ac:dyDescent="0.55000000000000004">
      <c r="A8528" s="5"/>
    </row>
    <row r="8529" spans="1:1" x14ac:dyDescent="0.55000000000000004">
      <c r="A8529" s="5"/>
    </row>
    <row r="8530" spans="1:1" x14ac:dyDescent="0.55000000000000004">
      <c r="A8530" s="5"/>
    </row>
    <row r="8531" spans="1:1" x14ac:dyDescent="0.55000000000000004">
      <c r="A8531" s="5"/>
    </row>
    <row r="8532" spans="1:1" x14ac:dyDescent="0.55000000000000004">
      <c r="A8532" s="5"/>
    </row>
    <row r="8533" spans="1:1" x14ac:dyDescent="0.55000000000000004">
      <c r="A8533" s="5"/>
    </row>
    <row r="8534" spans="1:1" x14ac:dyDescent="0.55000000000000004">
      <c r="A8534" s="5"/>
    </row>
    <row r="8535" spans="1:1" x14ac:dyDescent="0.55000000000000004">
      <c r="A8535" s="5"/>
    </row>
    <row r="8536" spans="1:1" x14ac:dyDescent="0.55000000000000004">
      <c r="A8536" s="5"/>
    </row>
    <row r="8537" spans="1:1" x14ac:dyDescent="0.55000000000000004">
      <c r="A8537" s="5"/>
    </row>
    <row r="8538" spans="1:1" x14ac:dyDescent="0.55000000000000004">
      <c r="A8538" s="5"/>
    </row>
    <row r="8539" spans="1:1" x14ac:dyDescent="0.55000000000000004">
      <c r="A8539" s="5"/>
    </row>
    <row r="8540" spans="1:1" x14ac:dyDescent="0.55000000000000004">
      <c r="A8540" s="5"/>
    </row>
    <row r="8541" spans="1:1" x14ac:dyDescent="0.55000000000000004">
      <c r="A8541" s="5"/>
    </row>
    <row r="8542" spans="1:1" x14ac:dyDescent="0.55000000000000004">
      <c r="A8542" s="5"/>
    </row>
    <row r="8543" spans="1:1" x14ac:dyDescent="0.55000000000000004">
      <c r="A8543" s="5"/>
    </row>
    <row r="8544" spans="1:1" x14ac:dyDescent="0.55000000000000004">
      <c r="A8544" s="5"/>
    </row>
    <row r="8545" spans="1:1" x14ac:dyDescent="0.55000000000000004">
      <c r="A8545" s="5"/>
    </row>
    <row r="8546" spans="1:1" x14ac:dyDescent="0.55000000000000004">
      <c r="A8546" s="5"/>
    </row>
    <row r="8547" spans="1:1" x14ac:dyDescent="0.55000000000000004">
      <c r="A8547" s="5"/>
    </row>
    <row r="8548" spans="1:1" x14ac:dyDescent="0.55000000000000004">
      <c r="A8548" s="5"/>
    </row>
    <row r="8549" spans="1:1" x14ac:dyDescent="0.55000000000000004">
      <c r="A8549" s="5"/>
    </row>
    <row r="8550" spans="1:1" x14ac:dyDescent="0.55000000000000004">
      <c r="A8550" s="5"/>
    </row>
    <row r="8551" spans="1:1" x14ac:dyDescent="0.55000000000000004">
      <c r="A8551" s="5"/>
    </row>
    <row r="8552" spans="1:1" x14ac:dyDescent="0.55000000000000004">
      <c r="A8552" s="5"/>
    </row>
    <row r="8553" spans="1:1" x14ac:dyDescent="0.55000000000000004">
      <c r="A8553" s="5"/>
    </row>
    <row r="8554" spans="1:1" x14ac:dyDescent="0.55000000000000004">
      <c r="A8554" s="5"/>
    </row>
    <row r="8555" spans="1:1" x14ac:dyDescent="0.55000000000000004">
      <c r="A8555" s="5"/>
    </row>
    <row r="8556" spans="1:1" x14ac:dyDescent="0.55000000000000004">
      <c r="A8556" s="5"/>
    </row>
    <row r="8557" spans="1:1" x14ac:dyDescent="0.55000000000000004">
      <c r="A8557" s="5"/>
    </row>
    <row r="8558" spans="1:1" x14ac:dyDescent="0.55000000000000004">
      <c r="A8558" s="5"/>
    </row>
    <row r="8559" spans="1:1" x14ac:dyDescent="0.55000000000000004">
      <c r="A8559" s="5"/>
    </row>
    <row r="8560" spans="1:1" x14ac:dyDescent="0.55000000000000004">
      <c r="A8560" s="5"/>
    </row>
    <row r="8561" spans="1:1" x14ac:dyDescent="0.55000000000000004">
      <c r="A8561" s="5"/>
    </row>
    <row r="8562" spans="1:1" x14ac:dyDescent="0.55000000000000004">
      <c r="A8562" s="5"/>
    </row>
    <row r="8563" spans="1:1" x14ac:dyDescent="0.55000000000000004">
      <c r="A8563" s="5"/>
    </row>
    <row r="8564" spans="1:1" x14ac:dyDescent="0.55000000000000004">
      <c r="A8564" s="5"/>
    </row>
    <row r="8565" spans="1:1" x14ac:dyDescent="0.55000000000000004">
      <c r="A8565" s="5"/>
    </row>
    <row r="8566" spans="1:1" x14ac:dyDescent="0.55000000000000004">
      <c r="A8566" s="5"/>
    </row>
    <row r="8567" spans="1:1" x14ac:dyDescent="0.55000000000000004">
      <c r="A8567" s="5"/>
    </row>
    <row r="8568" spans="1:1" x14ac:dyDescent="0.55000000000000004">
      <c r="A8568" s="5"/>
    </row>
    <row r="8569" spans="1:1" x14ac:dyDescent="0.55000000000000004">
      <c r="A8569" s="5"/>
    </row>
    <row r="8570" spans="1:1" x14ac:dyDescent="0.55000000000000004">
      <c r="A8570" s="5"/>
    </row>
    <row r="8571" spans="1:1" x14ac:dyDescent="0.55000000000000004">
      <c r="A8571" s="5"/>
    </row>
    <row r="8572" spans="1:1" x14ac:dyDescent="0.55000000000000004">
      <c r="A8572" s="5"/>
    </row>
    <row r="8573" spans="1:1" x14ac:dyDescent="0.55000000000000004">
      <c r="A8573" s="5"/>
    </row>
    <row r="8574" spans="1:1" x14ac:dyDescent="0.55000000000000004">
      <c r="A8574" s="5"/>
    </row>
    <row r="8575" spans="1:1" x14ac:dyDescent="0.55000000000000004">
      <c r="A8575" s="5"/>
    </row>
    <row r="8576" spans="1:1" x14ac:dyDescent="0.55000000000000004">
      <c r="A8576" s="5"/>
    </row>
    <row r="8577" spans="1:1" x14ac:dyDescent="0.55000000000000004">
      <c r="A8577" s="5"/>
    </row>
    <row r="8578" spans="1:1" x14ac:dyDescent="0.55000000000000004">
      <c r="A8578" s="5"/>
    </row>
    <row r="8579" spans="1:1" x14ac:dyDescent="0.55000000000000004">
      <c r="A8579" s="5"/>
    </row>
    <row r="8580" spans="1:1" x14ac:dyDescent="0.55000000000000004">
      <c r="A8580" s="5"/>
    </row>
    <row r="8581" spans="1:1" x14ac:dyDescent="0.55000000000000004">
      <c r="A8581" s="5"/>
    </row>
    <row r="8582" spans="1:1" x14ac:dyDescent="0.55000000000000004">
      <c r="A8582" s="5"/>
    </row>
    <row r="8583" spans="1:1" x14ac:dyDescent="0.55000000000000004">
      <c r="A8583" s="5"/>
    </row>
    <row r="8584" spans="1:1" x14ac:dyDescent="0.55000000000000004">
      <c r="A8584" s="5"/>
    </row>
    <row r="8585" spans="1:1" x14ac:dyDescent="0.55000000000000004">
      <c r="A8585" s="5"/>
    </row>
    <row r="8586" spans="1:1" x14ac:dyDescent="0.55000000000000004">
      <c r="A8586" s="5"/>
    </row>
    <row r="8587" spans="1:1" x14ac:dyDescent="0.55000000000000004">
      <c r="A8587" s="5"/>
    </row>
    <row r="8588" spans="1:1" x14ac:dyDescent="0.55000000000000004">
      <c r="A8588" s="5"/>
    </row>
    <row r="8589" spans="1:1" x14ac:dyDescent="0.55000000000000004">
      <c r="A8589" s="5"/>
    </row>
    <row r="8590" spans="1:1" x14ac:dyDescent="0.55000000000000004">
      <c r="A8590" s="5"/>
    </row>
    <row r="8591" spans="1:1" x14ac:dyDescent="0.55000000000000004">
      <c r="A8591" s="5"/>
    </row>
    <row r="8592" spans="1:1" x14ac:dyDescent="0.55000000000000004">
      <c r="A8592" s="5"/>
    </row>
    <row r="8593" spans="1:1" x14ac:dyDescent="0.55000000000000004">
      <c r="A8593" s="5"/>
    </row>
    <row r="8594" spans="1:1" x14ac:dyDescent="0.55000000000000004">
      <c r="A8594" s="5"/>
    </row>
    <row r="8595" spans="1:1" x14ac:dyDescent="0.55000000000000004">
      <c r="A8595" s="5"/>
    </row>
    <row r="8596" spans="1:1" x14ac:dyDescent="0.55000000000000004">
      <c r="A8596" s="5"/>
    </row>
    <row r="8597" spans="1:1" x14ac:dyDescent="0.55000000000000004">
      <c r="A8597" s="5"/>
    </row>
    <row r="8598" spans="1:1" x14ac:dyDescent="0.55000000000000004">
      <c r="A8598" s="5"/>
    </row>
    <row r="8599" spans="1:1" x14ac:dyDescent="0.55000000000000004">
      <c r="A8599" s="5"/>
    </row>
    <row r="8600" spans="1:1" x14ac:dyDescent="0.55000000000000004">
      <c r="A8600" s="5"/>
    </row>
    <row r="8601" spans="1:1" x14ac:dyDescent="0.55000000000000004">
      <c r="A8601" s="5"/>
    </row>
    <row r="8602" spans="1:1" x14ac:dyDescent="0.55000000000000004">
      <c r="A8602" s="5"/>
    </row>
    <row r="8603" spans="1:1" x14ac:dyDescent="0.55000000000000004">
      <c r="A8603" s="5"/>
    </row>
    <row r="8604" spans="1:1" x14ac:dyDescent="0.55000000000000004">
      <c r="A8604" s="5"/>
    </row>
    <row r="8605" spans="1:1" x14ac:dyDescent="0.55000000000000004">
      <c r="A8605" s="5"/>
    </row>
    <row r="8606" spans="1:1" x14ac:dyDescent="0.55000000000000004">
      <c r="A8606" s="5"/>
    </row>
    <row r="8607" spans="1:1" x14ac:dyDescent="0.55000000000000004">
      <c r="A8607" s="5"/>
    </row>
    <row r="8608" spans="1:1" x14ac:dyDescent="0.55000000000000004">
      <c r="A8608" s="5"/>
    </row>
    <row r="8609" spans="1:1" x14ac:dyDescent="0.55000000000000004">
      <c r="A8609" s="5"/>
    </row>
    <row r="8610" spans="1:1" x14ac:dyDescent="0.55000000000000004">
      <c r="A8610" s="5"/>
    </row>
    <row r="8611" spans="1:1" x14ac:dyDescent="0.55000000000000004">
      <c r="A8611" s="5"/>
    </row>
    <row r="8612" spans="1:1" x14ac:dyDescent="0.55000000000000004">
      <c r="A8612" s="5"/>
    </row>
    <row r="8613" spans="1:1" x14ac:dyDescent="0.55000000000000004">
      <c r="A8613" s="5"/>
    </row>
    <row r="8614" spans="1:1" x14ac:dyDescent="0.55000000000000004">
      <c r="A8614" s="5"/>
    </row>
    <row r="8615" spans="1:1" x14ac:dyDescent="0.55000000000000004">
      <c r="A8615" s="5"/>
    </row>
    <row r="8616" spans="1:1" x14ac:dyDescent="0.55000000000000004">
      <c r="A8616" s="5"/>
    </row>
    <row r="8617" spans="1:1" x14ac:dyDescent="0.55000000000000004">
      <c r="A8617" s="5"/>
    </row>
    <row r="8618" spans="1:1" x14ac:dyDescent="0.55000000000000004">
      <c r="A8618" s="5"/>
    </row>
    <row r="8619" spans="1:1" x14ac:dyDescent="0.55000000000000004">
      <c r="A8619" s="5"/>
    </row>
    <row r="8620" spans="1:1" x14ac:dyDescent="0.55000000000000004">
      <c r="A8620" s="5"/>
    </row>
    <row r="8621" spans="1:1" x14ac:dyDescent="0.55000000000000004">
      <c r="A8621" s="5"/>
    </row>
    <row r="8622" spans="1:1" x14ac:dyDescent="0.55000000000000004">
      <c r="A8622" s="5"/>
    </row>
    <row r="8623" spans="1:1" x14ac:dyDescent="0.55000000000000004">
      <c r="A8623" s="5"/>
    </row>
    <row r="8624" spans="1:1" x14ac:dyDescent="0.55000000000000004">
      <c r="A8624" s="5"/>
    </row>
    <row r="8625" spans="1:1" x14ac:dyDescent="0.55000000000000004">
      <c r="A8625" s="5"/>
    </row>
    <row r="8626" spans="1:1" x14ac:dyDescent="0.55000000000000004">
      <c r="A8626" s="5"/>
    </row>
    <row r="8627" spans="1:1" x14ac:dyDescent="0.55000000000000004">
      <c r="A8627" s="5"/>
    </row>
    <row r="8628" spans="1:1" x14ac:dyDescent="0.55000000000000004">
      <c r="A8628" s="5"/>
    </row>
    <row r="8629" spans="1:1" x14ac:dyDescent="0.55000000000000004">
      <c r="A8629" s="5"/>
    </row>
    <row r="8630" spans="1:1" x14ac:dyDescent="0.55000000000000004">
      <c r="A8630" s="5"/>
    </row>
    <row r="8631" spans="1:1" x14ac:dyDescent="0.55000000000000004">
      <c r="A8631" s="5"/>
    </row>
    <row r="8632" spans="1:1" x14ac:dyDescent="0.55000000000000004">
      <c r="A8632" s="5"/>
    </row>
    <row r="8633" spans="1:1" x14ac:dyDescent="0.55000000000000004">
      <c r="A8633" s="5"/>
    </row>
    <row r="8634" spans="1:1" x14ac:dyDescent="0.55000000000000004">
      <c r="A8634" s="5"/>
    </row>
    <row r="8635" spans="1:1" x14ac:dyDescent="0.55000000000000004">
      <c r="A8635" s="5"/>
    </row>
    <row r="8636" spans="1:1" x14ac:dyDescent="0.55000000000000004">
      <c r="A8636" s="5"/>
    </row>
    <row r="8637" spans="1:1" x14ac:dyDescent="0.55000000000000004">
      <c r="A8637" s="5"/>
    </row>
    <row r="8638" spans="1:1" x14ac:dyDescent="0.55000000000000004">
      <c r="A8638" s="5"/>
    </row>
    <row r="8639" spans="1:1" x14ac:dyDescent="0.55000000000000004">
      <c r="A8639" s="5"/>
    </row>
    <row r="8640" spans="1:1" x14ac:dyDescent="0.55000000000000004">
      <c r="A8640" s="5"/>
    </row>
    <row r="8641" spans="1:1" x14ac:dyDescent="0.55000000000000004">
      <c r="A8641" s="5"/>
    </row>
    <row r="8642" spans="1:1" x14ac:dyDescent="0.55000000000000004">
      <c r="A8642" s="5"/>
    </row>
    <row r="8643" spans="1:1" x14ac:dyDescent="0.55000000000000004">
      <c r="A8643" s="5"/>
    </row>
    <row r="8644" spans="1:1" x14ac:dyDescent="0.55000000000000004">
      <c r="A8644" s="5"/>
    </row>
    <row r="8645" spans="1:1" x14ac:dyDescent="0.55000000000000004">
      <c r="A8645" s="5"/>
    </row>
    <row r="8646" spans="1:1" x14ac:dyDescent="0.55000000000000004">
      <c r="A8646" s="5"/>
    </row>
    <row r="8647" spans="1:1" x14ac:dyDescent="0.55000000000000004">
      <c r="A8647" s="5"/>
    </row>
    <row r="8648" spans="1:1" x14ac:dyDescent="0.55000000000000004">
      <c r="A8648" s="5"/>
    </row>
    <row r="8649" spans="1:1" x14ac:dyDescent="0.55000000000000004">
      <c r="A8649" s="5"/>
    </row>
    <row r="8650" spans="1:1" x14ac:dyDescent="0.55000000000000004">
      <c r="A8650" s="5"/>
    </row>
    <row r="8651" spans="1:1" x14ac:dyDescent="0.55000000000000004">
      <c r="A8651" s="5"/>
    </row>
    <row r="8652" spans="1:1" x14ac:dyDescent="0.55000000000000004">
      <c r="A8652" s="5"/>
    </row>
    <row r="8653" spans="1:1" x14ac:dyDescent="0.55000000000000004">
      <c r="A8653" s="5"/>
    </row>
    <row r="8654" spans="1:1" x14ac:dyDescent="0.55000000000000004">
      <c r="A8654" s="5"/>
    </row>
    <row r="8655" spans="1:1" x14ac:dyDescent="0.55000000000000004">
      <c r="A8655" s="5"/>
    </row>
    <row r="8656" spans="1:1" x14ac:dyDescent="0.55000000000000004">
      <c r="A8656" s="5"/>
    </row>
    <row r="8657" spans="1:1" x14ac:dyDescent="0.55000000000000004">
      <c r="A8657" s="5"/>
    </row>
    <row r="8658" spans="1:1" x14ac:dyDescent="0.55000000000000004">
      <c r="A8658" s="5"/>
    </row>
    <row r="8659" spans="1:1" x14ac:dyDescent="0.55000000000000004">
      <c r="A8659" s="5"/>
    </row>
    <row r="8660" spans="1:1" x14ac:dyDescent="0.55000000000000004">
      <c r="A8660" s="5"/>
    </row>
    <row r="8661" spans="1:1" x14ac:dyDescent="0.55000000000000004">
      <c r="A8661" s="5"/>
    </row>
    <row r="8662" spans="1:1" x14ac:dyDescent="0.55000000000000004">
      <c r="A8662" s="5"/>
    </row>
    <row r="8663" spans="1:1" x14ac:dyDescent="0.55000000000000004">
      <c r="A8663" s="5"/>
    </row>
    <row r="8664" spans="1:1" x14ac:dyDescent="0.55000000000000004">
      <c r="A8664" s="5"/>
    </row>
    <row r="8665" spans="1:1" x14ac:dyDescent="0.55000000000000004">
      <c r="A8665" s="5"/>
    </row>
    <row r="8666" spans="1:1" x14ac:dyDescent="0.55000000000000004">
      <c r="A8666" s="5"/>
    </row>
    <row r="8667" spans="1:1" x14ac:dyDescent="0.55000000000000004">
      <c r="A8667" s="5"/>
    </row>
    <row r="8668" spans="1:1" x14ac:dyDescent="0.55000000000000004">
      <c r="A8668" s="5"/>
    </row>
    <row r="8669" spans="1:1" x14ac:dyDescent="0.55000000000000004">
      <c r="A8669" s="5"/>
    </row>
    <row r="8670" spans="1:1" x14ac:dyDescent="0.55000000000000004">
      <c r="A8670" s="5"/>
    </row>
    <row r="8671" spans="1:1" x14ac:dyDescent="0.55000000000000004">
      <c r="A8671" s="5"/>
    </row>
    <row r="8672" spans="1:1" x14ac:dyDescent="0.55000000000000004">
      <c r="A8672" s="5"/>
    </row>
    <row r="8673" spans="1:1" x14ac:dyDescent="0.55000000000000004">
      <c r="A8673" s="5"/>
    </row>
    <row r="8674" spans="1:1" x14ac:dyDescent="0.55000000000000004">
      <c r="A8674" s="5"/>
    </row>
    <row r="8675" spans="1:1" x14ac:dyDescent="0.55000000000000004">
      <c r="A8675" s="5"/>
    </row>
    <row r="8676" spans="1:1" x14ac:dyDescent="0.55000000000000004">
      <c r="A8676" s="5"/>
    </row>
    <row r="8677" spans="1:1" x14ac:dyDescent="0.55000000000000004">
      <c r="A8677" s="5"/>
    </row>
    <row r="8678" spans="1:1" x14ac:dyDescent="0.55000000000000004">
      <c r="A8678" s="5"/>
    </row>
    <row r="8679" spans="1:1" x14ac:dyDescent="0.55000000000000004">
      <c r="A8679" s="5"/>
    </row>
    <row r="8680" spans="1:1" x14ac:dyDescent="0.55000000000000004">
      <c r="A8680" s="5"/>
    </row>
    <row r="8681" spans="1:1" x14ac:dyDescent="0.55000000000000004">
      <c r="A8681" s="5"/>
    </row>
    <row r="8682" spans="1:1" x14ac:dyDescent="0.55000000000000004">
      <c r="A8682" s="5"/>
    </row>
    <row r="8683" spans="1:1" x14ac:dyDescent="0.55000000000000004">
      <c r="A8683" s="5"/>
    </row>
    <row r="8684" spans="1:1" x14ac:dyDescent="0.55000000000000004">
      <c r="A8684" s="5"/>
    </row>
    <row r="8685" spans="1:1" x14ac:dyDescent="0.55000000000000004">
      <c r="A8685" s="5"/>
    </row>
    <row r="8686" spans="1:1" x14ac:dyDescent="0.55000000000000004">
      <c r="A8686" s="5"/>
    </row>
    <row r="8687" spans="1:1" x14ac:dyDescent="0.55000000000000004">
      <c r="A8687" s="5"/>
    </row>
    <row r="8688" spans="1:1" x14ac:dyDescent="0.55000000000000004">
      <c r="A8688" s="5"/>
    </row>
    <row r="8689" spans="1:1" x14ac:dyDescent="0.55000000000000004">
      <c r="A8689" s="5"/>
    </row>
    <row r="8690" spans="1:1" x14ac:dyDescent="0.55000000000000004">
      <c r="A8690" s="5"/>
    </row>
    <row r="8691" spans="1:1" x14ac:dyDescent="0.55000000000000004">
      <c r="A8691" s="5"/>
    </row>
    <row r="8692" spans="1:1" x14ac:dyDescent="0.55000000000000004">
      <c r="A8692" s="5"/>
    </row>
    <row r="8693" spans="1:1" x14ac:dyDescent="0.55000000000000004">
      <c r="A8693" s="5"/>
    </row>
    <row r="8694" spans="1:1" x14ac:dyDescent="0.55000000000000004">
      <c r="A8694" s="5"/>
    </row>
    <row r="8695" spans="1:1" x14ac:dyDescent="0.55000000000000004">
      <c r="A8695" s="5"/>
    </row>
    <row r="8696" spans="1:1" x14ac:dyDescent="0.55000000000000004">
      <c r="A8696" s="5"/>
    </row>
    <row r="8697" spans="1:1" x14ac:dyDescent="0.55000000000000004">
      <c r="A8697" s="5"/>
    </row>
    <row r="8698" spans="1:1" x14ac:dyDescent="0.55000000000000004">
      <c r="A8698" s="5"/>
    </row>
    <row r="8699" spans="1:1" x14ac:dyDescent="0.55000000000000004">
      <c r="A8699" s="5"/>
    </row>
    <row r="8700" spans="1:1" x14ac:dyDescent="0.55000000000000004">
      <c r="A8700" s="5"/>
    </row>
    <row r="8701" spans="1:1" x14ac:dyDescent="0.55000000000000004">
      <c r="A8701" s="5"/>
    </row>
    <row r="8702" spans="1:1" x14ac:dyDescent="0.55000000000000004">
      <c r="A8702" s="5"/>
    </row>
    <row r="8703" spans="1:1" x14ac:dyDescent="0.55000000000000004">
      <c r="A8703" s="5"/>
    </row>
    <row r="8704" spans="1:1" x14ac:dyDescent="0.55000000000000004">
      <c r="A8704" s="5"/>
    </row>
    <row r="8705" spans="1:1" x14ac:dyDescent="0.55000000000000004">
      <c r="A8705" s="5"/>
    </row>
    <row r="8706" spans="1:1" x14ac:dyDescent="0.55000000000000004">
      <c r="A8706" s="5"/>
    </row>
    <row r="8707" spans="1:1" x14ac:dyDescent="0.55000000000000004">
      <c r="A8707" s="5"/>
    </row>
    <row r="8708" spans="1:1" x14ac:dyDescent="0.55000000000000004">
      <c r="A8708" s="5"/>
    </row>
    <row r="8709" spans="1:1" x14ac:dyDescent="0.55000000000000004">
      <c r="A8709" s="5"/>
    </row>
    <row r="8710" spans="1:1" x14ac:dyDescent="0.55000000000000004">
      <c r="A8710" s="5"/>
    </row>
    <row r="8711" spans="1:1" x14ac:dyDescent="0.55000000000000004">
      <c r="A8711" s="5"/>
    </row>
    <row r="8712" spans="1:1" x14ac:dyDescent="0.55000000000000004">
      <c r="A8712" s="5"/>
    </row>
    <row r="8713" spans="1:1" x14ac:dyDescent="0.55000000000000004">
      <c r="A8713" s="5"/>
    </row>
    <row r="8714" spans="1:1" x14ac:dyDescent="0.55000000000000004">
      <c r="A8714" s="5"/>
    </row>
    <row r="8715" spans="1:1" x14ac:dyDescent="0.55000000000000004">
      <c r="A8715" s="5"/>
    </row>
    <row r="8716" spans="1:1" x14ac:dyDescent="0.55000000000000004">
      <c r="A8716" s="5"/>
    </row>
    <row r="8717" spans="1:1" x14ac:dyDescent="0.55000000000000004">
      <c r="A8717" s="5"/>
    </row>
    <row r="8718" spans="1:1" x14ac:dyDescent="0.55000000000000004">
      <c r="A8718" s="5"/>
    </row>
    <row r="8719" spans="1:1" x14ac:dyDescent="0.55000000000000004">
      <c r="A8719" s="5"/>
    </row>
    <row r="8720" spans="1:1" x14ac:dyDescent="0.55000000000000004">
      <c r="A8720" s="5"/>
    </row>
    <row r="8721" spans="1:1" x14ac:dyDescent="0.55000000000000004">
      <c r="A8721" s="5"/>
    </row>
    <row r="8722" spans="1:1" x14ac:dyDescent="0.55000000000000004">
      <c r="A8722" s="5"/>
    </row>
    <row r="8723" spans="1:1" x14ac:dyDescent="0.55000000000000004">
      <c r="A8723" s="5"/>
    </row>
    <row r="8724" spans="1:1" x14ac:dyDescent="0.55000000000000004">
      <c r="A8724" s="5"/>
    </row>
    <row r="8725" spans="1:1" x14ac:dyDescent="0.55000000000000004">
      <c r="A8725" s="5"/>
    </row>
    <row r="8726" spans="1:1" x14ac:dyDescent="0.55000000000000004">
      <c r="A8726" s="5"/>
    </row>
    <row r="8727" spans="1:1" x14ac:dyDescent="0.55000000000000004">
      <c r="A8727" s="5"/>
    </row>
    <row r="8728" spans="1:1" x14ac:dyDescent="0.55000000000000004">
      <c r="A8728" s="5"/>
    </row>
    <row r="8729" spans="1:1" x14ac:dyDescent="0.55000000000000004">
      <c r="A8729" s="5"/>
    </row>
    <row r="8730" spans="1:1" x14ac:dyDescent="0.55000000000000004">
      <c r="A8730" s="5"/>
    </row>
    <row r="8731" spans="1:1" x14ac:dyDescent="0.55000000000000004">
      <c r="A8731" s="5"/>
    </row>
    <row r="8732" spans="1:1" x14ac:dyDescent="0.55000000000000004">
      <c r="A8732" s="5"/>
    </row>
    <row r="8733" spans="1:1" x14ac:dyDescent="0.55000000000000004">
      <c r="A8733" s="5"/>
    </row>
    <row r="8734" spans="1:1" x14ac:dyDescent="0.55000000000000004">
      <c r="A8734" s="5"/>
    </row>
    <row r="8735" spans="1:1" x14ac:dyDescent="0.55000000000000004">
      <c r="A8735" s="5"/>
    </row>
    <row r="8736" spans="1:1" x14ac:dyDescent="0.55000000000000004">
      <c r="A8736" s="5"/>
    </row>
    <row r="8737" spans="1:1" x14ac:dyDescent="0.55000000000000004">
      <c r="A8737" s="5"/>
    </row>
    <row r="8738" spans="1:1" x14ac:dyDescent="0.55000000000000004">
      <c r="A8738" s="5"/>
    </row>
    <row r="8739" spans="1:1" x14ac:dyDescent="0.55000000000000004">
      <c r="A8739" s="5"/>
    </row>
    <row r="8740" spans="1:1" x14ac:dyDescent="0.55000000000000004">
      <c r="A8740" s="5"/>
    </row>
    <row r="8741" spans="1:1" x14ac:dyDescent="0.55000000000000004">
      <c r="A8741" s="5"/>
    </row>
    <row r="8742" spans="1:1" x14ac:dyDescent="0.55000000000000004">
      <c r="A8742" s="5"/>
    </row>
    <row r="8743" spans="1:1" x14ac:dyDescent="0.55000000000000004">
      <c r="A8743" s="5"/>
    </row>
    <row r="8744" spans="1:1" x14ac:dyDescent="0.55000000000000004">
      <c r="A8744" s="5"/>
    </row>
    <row r="8745" spans="1:1" x14ac:dyDescent="0.55000000000000004">
      <c r="A8745" s="5"/>
    </row>
    <row r="8746" spans="1:1" x14ac:dyDescent="0.55000000000000004">
      <c r="A8746" s="5"/>
    </row>
    <row r="8747" spans="1:1" x14ac:dyDescent="0.55000000000000004">
      <c r="A8747" s="5"/>
    </row>
    <row r="8748" spans="1:1" x14ac:dyDescent="0.55000000000000004">
      <c r="A8748" s="5"/>
    </row>
    <row r="8749" spans="1:1" x14ac:dyDescent="0.55000000000000004">
      <c r="A8749" s="5"/>
    </row>
    <row r="8750" spans="1:1" x14ac:dyDescent="0.55000000000000004">
      <c r="A8750" s="5"/>
    </row>
    <row r="8751" spans="1:1" x14ac:dyDescent="0.55000000000000004">
      <c r="A8751" s="5"/>
    </row>
    <row r="8752" spans="1:1" x14ac:dyDescent="0.55000000000000004">
      <c r="A8752" s="5"/>
    </row>
    <row r="8753" spans="1:1" x14ac:dyDescent="0.55000000000000004">
      <c r="A8753" s="5"/>
    </row>
    <row r="8754" spans="1:1" x14ac:dyDescent="0.55000000000000004">
      <c r="A8754" s="5"/>
    </row>
    <row r="8755" spans="1:1" x14ac:dyDescent="0.55000000000000004">
      <c r="A8755" s="5"/>
    </row>
    <row r="8756" spans="1:1" x14ac:dyDescent="0.55000000000000004">
      <c r="A8756" s="5"/>
    </row>
    <row r="8757" spans="1:1" x14ac:dyDescent="0.55000000000000004">
      <c r="A8757" s="5"/>
    </row>
    <row r="8758" spans="1:1" x14ac:dyDescent="0.55000000000000004">
      <c r="A8758" s="5"/>
    </row>
    <row r="8759" spans="1:1" x14ac:dyDescent="0.55000000000000004">
      <c r="A8759" s="5"/>
    </row>
    <row r="8760" spans="1:1" x14ac:dyDescent="0.55000000000000004">
      <c r="A8760" s="5"/>
    </row>
    <row r="8761" spans="1:1" x14ac:dyDescent="0.55000000000000004">
      <c r="A8761" s="5"/>
    </row>
    <row r="8762" spans="1:1" x14ac:dyDescent="0.55000000000000004">
      <c r="A8762" s="5"/>
    </row>
    <row r="8763" spans="1:1" x14ac:dyDescent="0.55000000000000004">
      <c r="A8763" s="5"/>
    </row>
    <row r="8764" spans="1:1" x14ac:dyDescent="0.55000000000000004">
      <c r="A8764" s="5"/>
    </row>
    <row r="8765" spans="1:1" x14ac:dyDescent="0.55000000000000004">
      <c r="A8765" s="5"/>
    </row>
    <row r="8766" spans="1:1" x14ac:dyDescent="0.55000000000000004">
      <c r="A8766" s="5"/>
    </row>
    <row r="8767" spans="1:1" x14ac:dyDescent="0.55000000000000004">
      <c r="A8767" s="5"/>
    </row>
    <row r="8768" spans="1:1" x14ac:dyDescent="0.55000000000000004">
      <c r="A8768" s="5"/>
    </row>
    <row r="8769" spans="1:1" x14ac:dyDescent="0.55000000000000004">
      <c r="A8769" s="5"/>
    </row>
    <row r="8770" spans="1:1" x14ac:dyDescent="0.55000000000000004">
      <c r="A8770" s="5"/>
    </row>
    <row r="8771" spans="1:1" x14ac:dyDescent="0.55000000000000004">
      <c r="A8771" s="5"/>
    </row>
    <row r="8772" spans="1:1" x14ac:dyDescent="0.55000000000000004">
      <c r="A8772" s="5"/>
    </row>
    <row r="8773" spans="1:1" x14ac:dyDescent="0.55000000000000004">
      <c r="A8773" s="5"/>
    </row>
    <row r="8774" spans="1:1" x14ac:dyDescent="0.55000000000000004">
      <c r="A8774" s="5"/>
    </row>
    <row r="8775" spans="1:1" x14ac:dyDescent="0.55000000000000004">
      <c r="A8775" s="5"/>
    </row>
    <row r="8776" spans="1:1" x14ac:dyDescent="0.55000000000000004">
      <c r="A8776" s="5"/>
    </row>
    <row r="8777" spans="1:1" x14ac:dyDescent="0.55000000000000004">
      <c r="A8777" s="5"/>
    </row>
    <row r="8778" spans="1:1" x14ac:dyDescent="0.55000000000000004">
      <c r="A8778" s="5"/>
    </row>
    <row r="8779" spans="1:1" x14ac:dyDescent="0.55000000000000004">
      <c r="A8779" s="5"/>
    </row>
    <row r="8780" spans="1:1" x14ac:dyDescent="0.55000000000000004">
      <c r="A8780" s="5"/>
    </row>
    <row r="8781" spans="1:1" x14ac:dyDescent="0.55000000000000004">
      <c r="A8781" s="5"/>
    </row>
    <row r="8782" spans="1:1" x14ac:dyDescent="0.55000000000000004">
      <c r="A8782" s="5"/>
    </row>
    <row r="8783" spans="1:1" x14ac:dyDescent="0.55000000000000004">
      <c r="A8783" s="5"/>
    </row>
    <row r="8784" spans="1:1" x14ac:dyDescent="0.55000000000000004">
      <c r="A8784" s="5"/>
    </row>
    <row r="8785" spans="1:1" x14ac:dyDescent="0.55000000000000004">
      <c r="A8785" s="5"/>
    </row>
    <row r="8786" spans="1:1" x14ac:dyDescent="0.55000000000000004">
      <c r="A8786" s="5"/>
    </row>
    <row r="8787" spans="1:1" x14ac:dyDescent="0.55000000000000004">
      <c r="A8787" s="5"/>
    </row>
    <row r="8788" spans="1:1" x14ac:dyDescent="0.55000000000000004">
      <c r="A8788" s="5"/>
    </row>
    <row r="8789" spans="1:1" x14ac:dyDescent="0.55000000000000004">
      <c r="A8789" s="5"/>
    </row>
    <row r="8790" spans="1:1" x14ac:dyDescent="0.55000000000000004">
      <c r="A8790" s="5"/>
    </row>
    <row r="8791" spans="1:1" x14ac:dyDescent="0.55000000000000004">
      <c r="A8791" s="5"/>
    </row>
    <row r="8792" spans="1:1" x14ac:dyDescent="0.55000000000000004">
      <c r="A8792" s="5"/>
    </row>
    <row r="8793" spans="1:1" x14ac:dyDescent="0.55000000000000004">
      <c r="A8793" s="5"/>
    </row>
    <row r="8794" spans="1:1" x14ac:dyDescent="0.55000000000000004">
      <c r="A8794" s="5"/>
    </row>
    <row r="8795" spans="1:1" x14ac:dyDescent="0.55000000000000004">
      <c r="A8795" s="5"/>
    </row>
    <row r="8796" spans="1:1" x14ac:dyDescent="0.55000000000000004">
      <c r="A8796" s="5"/>
    </row>
    <row r="8797" spans="1:1" x14ac:dyDescent="0.55000000000000004">
      <c r="A8797" s="5"/>
    </row>
    <row r="8798" spans="1:1" x14ac:dyDescent="0.55000000000000004">
      <c r="A8798" s="5"/>
    </row>
    <row r="8799" spans="1:1" x14ac:dyDescent="0.55000000000000004">
      <c r="A8799" s="5"/>
    </row>
    <row r="8800" spans="1:1" x14ac:dyDescent="0.55000000000000004">
      <c r="A8800" s="5"/>
    </row>
    <row r="8801" spans="1:1" x14ac:dyDescent="0.55000000000000004">
      <c r="A8801" s="5"/>
    </row>
    <row r="8802" spans="1:1" x14ac:dyDescent="0.55000000000000004">
      <c r="A8802" s="5"/>
    </row>
    <row r="8803" spans="1:1" x14ac:dyDescent="0.55000000000000004">
      <c r="A8803" s="5"/>
    </row>
    <row r="8804" spans="1:1" x14ac:dyDescent="0.55000000000000004">
      <c r="A8804" s="5"/>
    </row>
    <row r="8805" spans="1:1" x14ac:dyDescent="0.55000000000000004">
      <c r="A8805" s="5"/>
    </row>
    <row r="8806" spans="1:1" x14ac:dyDescent="0.55000000000000004">
      <c r="A8806" s="5"/>
    </row>
    <row r="8807" spans="1:1" x14ac:dyDescent="0.55000000000000004">
      <c r="A8807" s="5"/>
    </row>
    <row r="8808" spans="1:1" x14ac:dyDescent="0.55000000000000004">
      <c r="A8808" s="5"/>
    </row>
    <row r="8809" spans="1:1" x14ac:dyDescent="0.55000000000000004">
      <c r="A8809" s="5"/>
    </row>
    <row r="8810" spans="1:1" x14ac:dyDescent="0.55000000000000004">
      <c r="A8810" s="5"/>
    </row>
    <row r="8811" spans="1:1" x14ac:dyDescent="0.55000000000000004">
      <c r="A8811" s="5"/>
    </row>
    <row r="8812" spans="1:1" x14ac:dyDescent="0.55000000000000004">
      <c r="A8812" s="5"/>
    </row>
    <row r="8813" spans="1:1" x14ac:dyDescent="0.55000000000000004">
      <c r="A8813" s="5"/>
    </row>
    <row r="8814" spans="1:1" x14ac:dyDescent="0.55000000000000004">
      <c r="A8814" s="5"/>
    </row>
    <row r="8815" spans="1:1" x14ac:dyDescent="0.55000000000000004">
      <c r="A8815" s="5"/>
    </row>
    <row r="8816" spans="1:1" x14ac:dyDescent="0.55000000000000004">
      <c r="A8816" s="5"/>
    </row>
    <row r="8817" spans="1:1" x14ac:dyDescent="0.55000000000000004">
      <c r="A8817" s="5"/>
    </row>
    <row r="8818" spans="1:1" x14ac:dyDescent="0.55000000000000004">
      <c r="A8818" s="5"/>
    </row>
    <row r="8819" spans="1:1" x14ac:dyDescent="0.55000000000000004">
      <c r="A8819" s="5"/>
    </row>
    <row r="8820" spans="1:1" x14ac:dyDescent="0.55000000000000004">
      <c r="A8820" s="5"/>
    </row>
    <row r="8821" spans="1:1" x14ac:dyDescent="0.55000000000000004">
      <c r="A8821" s="5"/>
    </row>
    <row r="8822" spans="1:1" x14ac:dyDescent="0.55000000000000004">
      <c r="A8822" s="5"/>
    </row>
    <row r="8823" spans="1:1" x14ac:dyDescent="0.55000000000000004">
      <c r="A8823" s="5"/>
    </row>
    <row r="8824" spans="1:1" x14ac:dyDescent="0.55000000000000004">
      <c r="A8824" s="5"/>
    </row>
    <row r="8825" spans="1:1" x14ac:dyDescent="0.55000000000000004">
      <c r="A8825" s="5"/>
    </row>
    <row r="8826" spans="1:1" x14ac:dyDescent="0.55000000000000004">
      <c r="A8826" s="5"/>
    </row>
    <row r="8827" spans="1:1" x14ac:dyDescent="0.55000000000000004">
      <c r="A8827" s="5"/>
    </row>
    <row r="8828" spans="1:1" x14ac:dyDescent="0.55000000000000004">
      <c r="A8828" s="5"/>
    </row>
    <row r="8829" spans="1:1" x14ac:dyDescent="0.55000000000000004">
      <c r="A8829" s="5"/>
    </row>
    <row r="8830" spans="1:1" x14ac:dyDescent="0.55000000000000004">
      <c r="A8830" s="5"/>
    </row>
    <row r="8831" spans="1:1" x14ac:dyDescent="0.55000000000000004">
      <c r="A8831" s="5"/>
    </row>
    <row r="8832" spans="1:1" x14ac:dyDescent="0.55000000000000004">
      <c r="A8832" s="5"/>
    </row>
    <row r="8833" spans="1:1" x14ac:dyDescent="0.55000000000000004">
      <c r="A8833" s="5"/>
    </row>
    <row r="8834" spans="1:1" x14ac:dyDescent="0.55000000000000004">
      <c r="A8834" s="5"/>
    </row>
    <row r="8835" spans="1:1" x14ac:dyDescent="0.55000000000000004">
      <c r="A8835" s="5"/>
    </row>
    <row r="8836" spans="1:1" x14ac:dyDescent="0.55000000000000004">
      <c r="A8836" s="5"/>
    </row>
    <row r="8837" spans="1:1" x14ac:dyDescent="0.55000000000000004">
      <c r="A8837" s="5"/>
    </row>
    <row r="8838" spans="1:1" x14ac:dyDescent="0.55000000000000004">
      <c r="A8838" s="5"/>
    </row>
    <row r="8839" spans="1:1" x14ac:dyDescent="0.55000000000000004">
      <c r="A8839" s="5"/>
    </row>
    <row r="8840" spans="1:1" x14ac:dyDescent="0.55000000000000004">
      <c r="A8840" s="5"/>
    </row>
    <row r="8841" spans="1:1" x14ac:dyDescent="0.55000000000000004">
      <c r="A8841" s="5"/>
    </row>
    <row r="8842" spans="1:1" x14ac:dyDescent="0.55000000000000004">
      <c r="A8842" s="5"/>
    </row>
    <row r="8843" spans="1:1" x14ac:dyDescent="0.55000000000000004">
      <c r="A8843" s="5"/>
    </row>
    <row r="8844" spans="1:1" x14ac:dyDescent="0.55000000000000004">
      <c r="A8844" s="5"/>
    </row>
    <row r="8845" spans="1:1" x14ac:dyDescent="0.55000000000000004">
      <c r="A8845" s="5"/>
    </row>
    <row r="8846" spans="1:1" x14ac:dyDescent="0.55000000000000004">
      <c r="A8846" s="5"/>
    </row>
    <row r="8847" spans="1:1" x14ac:dyDescent="0.55000000000000004">
      <c r="A8847" s="5"/>
    </row>
    <row r="8848" spans="1:1" x14ac:dyDescent="0.55000000000000004">
      <c r="A8848" s="5"/>
    </row>
    <row r="8849" spans="1:1" x14ac:dyDescent="0.55000000000000004">
      <c r="A8849" s="5"/>
    </row>
    <row r="8850" spans="1:1" x14ac:dyDescent="0.55000000000000004">
      <c r="A8850" s="5"/>
    </row>
    <row r="8851" spans="1:1" x14ac:dyDescent="0.55000000000000004">
      <c r="A8851" s="5"/>
    </row>
    <row r="8852" spans="1:1" x14ac:dyDescent="0.55000000000000004">
      <c r="A8852" s="5"/>
    </row>
    <row r="8853" spans="1:1" x14ac:dyDescent="0.55000000000000004">
      <c r="A8853" s="5"/>
    </row>
    <row r="8854" spans="1:1" x14ac:dyDescent="0.55000000000000004">
      <c r="A8854" s="5"/>
    </row>
    <row r="8855" spans="1:1" x14ac:dyDescent="0.55000000000000004">
      <c r="A8855" s="5"/>
    </row>
    <row r="8856" spans="1:1" x14ac:dyDescent="0.55000000000000004">
      <c r="A8856" s="5"/>
    </row>
    <row r="8857" spans="1:1" x14ac:dyDescent="0.55000000000000004">
      <c r="A8857" s="5"/>
    </row>
    <row r="8858" spans="1:1" x14ac:dyDescent="0.55000000000000004">
      <c r="A8858" s="5"/>
    </row>
    <row r="8859" spans="1:1" x14ac:dyDescent="0.55000000000000004">
      <c r="A8859" s="5"/>
    </row>
    <row r="8860" spans="1:1" x14ac:dyDescent="0.55000000000000004">
      <c r="A8860" s="5"/>
    </row>
    <row r="8861" spans="1:1" x14ac:dyDescent="0.55000000000000004">
      <c r="A8861" s="5"/>
    </row>
    <row r="8862" spans="1:1" x14ac:dyDescent="0.55000000000000004">
      <c r="A8862" s="5"/>
    </row>
    <row r="8863" spans="1:1" x14ac:dyDescent="0.55000000000000004">
      <c r="A8863" s="5"/>
    </row>
    <row r="8864" spans="1:1" x14ac:dyDescent="0.55000000000000004">
      <c r="A8864" s="5"/>
    </row>
    <row r="8865" spans="1:1" x14ac:dyDescent="0.55000000000000004">
      <c r="A8865" s="5"/>
    </row>
    <row r="8866" spans="1:1" x14ac:dyDescent="0.55000000000000004">
      <c r="A8866" s="5"/>
    </row>
    <row r="8867" spans="1:1" x14ac:dyDescent="0.55000000000000004">
      <c r="A8867" s="5"/>
    </row>
    <row r="8868" spans="1:1" x14ac:dyDescent="0.55000000000000004">
      <c r="A8868" s="5"/>
    </row>
    <row r="8869" spans="1:1" x14ac:dyDescent="0.55000000000000004">
      <c r="A8869" s="5"/>
    </row>
    <row r="8870" spans="1:1" x14ac:dyDescent="0.55000000000000004">
      <c r="A8870" s="5"/>
    </row>
    <row r="8871" spans="1:1" x14ac:dyDescent="0.55000000000000004">
      <c r="A8871" s="5"/>
    </row>
    <row r="8872" spans="1:1" x14ac:dyDescent="0.55000000000000004">
      <c r="A8872" s="5"/>
    </row>
    <row r="8873" spans="1:1" x14ac:dyDescent="0.55000000000000004">
      <c r="A8873" s="5"/>
    </row>
    <row r="8874" spans="1:1" x14ac:dyDescent="0.55000000000000004">
      <c r="A8874" s="5"/>
    </row>
    <row r="8875" spans="1:1" x14ac:dyDescent="0.55000000000000004">
      <c r="A8875" s="5"/>
    </row>
    <row r="8876" spans="1:1" x14ac:dyDescent="0.55000000000000004">
      <c r="A8876" s="5"/>
    </row>
    <row r="8877" spans="1:1" x14ac:dyDescent="0.55000000000000004">
      <c r="A8877" s="5"/>
    </row>
    <row r="8878" spans="1:1" x14ac:dyDescent="0.55000000000000004">
      <c r="A8878" s="5"/>
    </row>
    <row r="8879" spans="1:1" x14ac:dyDescent="0.55000000000000004">
      <c r="A8879" s="5"/>
    </row>
    <row r="8880" spans="1:1" x14ac:dyDescent="0.55000000000000004">
      <c r="A8880" s="5"/>
    </row>
    <row r="8881" spans="1:1" x14ac:dyDescent="0.55000000000000004">
      <c r="A8881" s="5"/>
    </row>
    <row r="8882" spans="1:1" x14ac:dyDescent="0.55000000000000004">
      <c r="A8882" s="5"/>
    </row>
    <row r="8883" spans="1:1" x14ac:dyDescent="0.55000000000000004">
      <c r="A8883" s="5"/>
    </row>
    <row r="8884" spans="1:1" x14ac:dyDescent="0.55000000000000004">
      <c r="A8884" s="5"/>
    </row>
    <row r="8885" spans="1:1" x14ac:dyDescent="0.55000000000000004">
      <c r="A8885" s="5"/>
    </row>
    <row r="8886" spans="1:1" x14ac:dyDescent="0.55000000000000004">
      <c r="A8886" s="5"/>
    </row>
    <row r="8887" spans="1:1" x14ac:dyDescent="0.55000000000000004">
      <c r="A8887" s="5"/>
    </row>
    <row r="8888" spans="1:1" x14ac:dyDescent="0.55000000000000004">
      <c r="A8888" s="5"/>
    </row>
    <row r="8889" spans="1:1" x14ac:dyDescent="0.55000000000000004">
      <c r="A8889" s="5"/>
    </row>
    <row r="8890" spans="1:1" x14ac:dyDescent="0.55000000000000004">
      <c r="A8890" s="5"/>
    </row>
    <row r="8891" spans="1:1" x14ac:dyDescent="0.55000000000000004">
      <c r="A8891" s="5"/>
    </row>
    <row r="8892" spans="1:1" x14ac:dyDescent="0.55000000000000004">
      <c r="A8892" s="5"/>
    </row>
    <row r="8893" spans="1:1" x14ac:dyDescent="0.55000000000000004">
      <c r="A8893" s="5"/>
    </row>
    <row r="8894" spans="1:1" x14ac:dyDescent="0.55000000000000004">
      <c r="A8894" s="5"/>
    </row>
    <row r="8895" spans="1:1" x14ac:dyDescent="0.55000000000000004">
      <c r="A8895" s="5"/>
    </row>
    <row r="8896" spans="1:1" x14ac:dyDescent="0.55000000000000004">
      <c r="A8896" s="5"/>
    </row>
    <row r="8897" spans="1:1" x14ac:dyDescent="0.55000000000000004">
      <c r="A8897" s="5"/>
    </row>
    <row r="8898" spans="1:1" x14ac:dyDescent="0.55000000000000004">
      <c r="A8898" s="5"/>
    </row>
    <row r="8899" spans="1:1" x14ac:dyDescent="0.55000000000000004">
      <c r="A8899" s="5"/>
    </row>
    <row r="8900" spans="1:1" x14ac:dyDescent="0.55000000000000004">
      <c r="A8900" s="5"/>
    </row>
    <row r="8901" spans="1:1" x14ac:dyDescent="0.55000000000000004">
      <c r="A8901" s="5"/>
    </row>
    <row r="8902" spans="1:1" x14ac:dyDescent="0.55000000000000004">
      <c r="A8902" s="5"/>
    </row>
    <row r="8903" spans="1:1" x14ac:dyDescent="0.55000000000000004">
      <c r="A8903" s="5"/>
    </row>
    <row r="8904" spans="1:1" x14ac:dyDescent="0.55000000000000004">
      <c r="A8904" s="5"/>
    </row>
    <row r="8905" spans="1:1" x14ac:dyDescent="0.55000000000000004">
      <c r="A8905" s="5"/>
    </row>
    <row r="8906" spans="1:1" x14ac:dyDescent="0.55000000000000004">
      <c r="A8906" s="5"/>
    </row>
    <row r="8907" spans="1:1" x14ac:dyDescent="0.55000000000000004">
      <c r="A8907" s="5"/>
    </row>
    <row r="8908" spans="1:1" x14ac:dyDescent="0.55000000000000004">
      <c r="A8908" s="5"/>
    </row>
    <row r="8909" spans="1:1" x14ac:dyDescent="0.55000000000000004">
      <c r="A8909" s="5"/>
    </row>
    <row r="8910" spans="1:1" x14ac:dyDescent="0.55000000000000004">
      <c r="A8910" s="5"/>
    </row>
    <row r="8911" spans="1:1" x14ac:dyDescent="0.55000000000000004">
      <c r="A8911" s="5"/>
    </row>
    <row r="8912" spans="1:1" x14ac:dyDescent="0.55000000000000004">
      <c r="A8912" s="5"/>
    </row>
    <row r="8913" spans="1:1" x14ac:dyDescent="0.55000000000000004">
      <c r="A8913" s="5"/>
    </row>
    <row r="8914" spans="1:1" x14ac:dyDescent="0.55000000000000004">
      <c r="A8914" s="5"/>
    </row>
    <row r="8915" spans="1:1" x14ac:dyDescent="0.55000000000000004">
      <c r="A8915" s="5"/>
    </row>
    <row r="8916" spans="1:1" x14ac:dyDescent="0.55000000000000004">
      <c r="A8916" s="5"/>
    </row>
    <row r="8917" spans="1:1" x14ac:dyDescent="0.55000000000000004">
      <c r="A8917" s="5"/>
    </row>
    <row r="8918" spans="1:1" x14ac:dyDescent="0.55000000000000004">
      <c r="A8918" s="5"/>
    </row>
    <row r="8919" spans="1:1" x14ac:dyDescent="0.55000000000000004">
      <c r="A8919" s="5"/>
    </row>
    <row r="8920" spans="1:1" x14ac:dyDescent="0.55000000000000004">
      <c r="A8920" s="5"/>
    </row>
    <row r="8921" spans="1:1" x14ac:dyDescent="0.55000000000000004">
      <c r="A8921" s="5"/>
    </row>
    <row r="8922" spans="1:1" x14ac:dyDescent="0.55000000000000004">
      <c r="A8922" s="5"/>
    </row>
    <row r="8923" spans="1:1" x14ac:dyDescent="0.55000000000000004">
      <c r="A8923" s="5"/>
    </row>
    <row r="8924" spans="1:1" x14ac:dyDescent="0.55000000000000004">
      <c r="A8924" s="5"/>
    </row>
    <row r="8925" spans="1:1" x14ac:dyDescent="0.55000000000000004">
      <c r="A8925" s="5"/>
    </row>
    <row r="8926" spans="1:1" x14ac:dyDescent="0.55000000000000004">
      <c r="A8926" s="5"/>
    </row>
    <row r="8927" spans="1:1" x14ac:dyDescent="0.55000000000000004">
      <c r="A8927" s="5"/>
    </row>
    <row r="8928" spans="1:1" x14ac:dyDescent="0.55000000000000004">
      <c r="A8928" s="5"/>
    </row>
    <row r="8929" spans="1:1" x14ac:dyDescent="0.55000000000000004">
      <c r="A8929" s="5"/>
    </row>
    <row r="8930" spans="1:1" x14ac:dyDescent="0.55000000000000004">
      <c r="A8930" s="5"/>
    </row>
    <row r="8931" spans="1:1" x14ac:dyDescent="0.55000000000000004">
      <c r="A8931" s="5"/>
    </row>
    <row r="8932" spans="1:1" x14ac:dyDescent="0.55000000000000004">
      <c r="A8932" s="5"/>
    </row>
    <row r="8933" spans="1:1" x14ac:dyDescent="0.55000000000000004">
      <c r="A8933" s="5"/>
    </row>
    <row r="8934" spans="1:1" x14ac:dyDescent="0.55000000000000004">
      <c r="A8934" s="5"/>
    </row>
    <row r="8935" spans="1:1" x14ac:dyDescent="0.55000000000000004">
      <c r="A8935" s="5"/>
    </row>
    <row r="8936" spans="1:1" x14ac:dyDescent="0.55000000000000004">
      <c r="A8936" s="5"/>
    </row>
    <row r="8937" spans="1:1" x14ac:dyDescent="0.55000000000000004">
      <c r="A8937" s="5"/>
    </row>
    <row r="8938" spans="1:1" x14ac:dyDescent="0.55000000000000004">
      <c r="A8938" s="5"/>
    </row>
    <row r="8939" spans="1:1" x14ac:dyDescent="0.55000000000000004">
      <c r="A8939" s="5"/>
    </row>
    <row r="8940" spans="1:1" x14ac:dyDescent="0.55000000000000004">
      <c r="A8940" s="5"/>
    </row>
    <row r="8941" spans="1:1" x14ac:dyDescent="0.55000000000000004">
      <c r="A8941" s="5"/>
    </row>
    <row r="8942" spans="1:1" x14ac:dyDescent="0.55000000000000004">
      <c r="A8942" s="5"/>
    </row>
    <row r="8943" spans="1:1" x14ac:dyDescent="0.55000000000000004">
      <c r="A8943" s="5"/>
    </row>
    <row r="8944" spans="1:1" x14ac:dyDescent="0.55000000000000004">
      <c r="A8944" s="5"/>
    </row>
    <row r="8945" spans="1:1" x14ac:dyDescent="0.55000000000000004">
      <c r="A8945" s="5"/>
    </row>
    <row r="8946" spans="1:1" x14ac:dyDescent="0.55000000000000004">
      <c r="A8946" s="5"/>
    </row>
    <row r="8947" spans="1:1" x14ac:dyDescent="0.55000000000000004">
      <c r="A8947" s="5"/>
    </row>
    <row r="8948" spans="1:1" x14ac:dyDescent="0.55000000000000004">
      <c r="A8948" s="5"/>
    </row>
    <row r="8949" spans="1:1" x14ac:dyDescent="0.55000000000000004">
      <c r="A8949" s="5"/>
    </row>
    <row r="8950" spans="1:1" x14ac:dyDescent="0.55000000000000004">
      <c r="A8950" s="5"/>
    </row>
    <row r="8951" spans="1:1" x14ac:dyDescent="0.55000000000000004">
      <c r="A8951" s="5"/>
    </row>
    <row r="8952" spans="1:1" x14ac:dyDescent="0.55000000000000004">
      <c r="A8952" s="5"/>
    </row>
    <row r="8953" spans="1:1" x14ac:dyDescent="0.55000000000000004">
      <c r="A8953" s="5"/>
    </row>
    <row r="8954" spans="1:1" x14ac:dyDescent="0.55000000000000004">
      <c r="A8954" s="5"/>
    </row>
    <row r="8955" spans="1:1" x14ac:dyDescent="0.55000000000000004">
      <c r="A8955" s="5"/>
    </row>
    <row r="8956" spans="1:1" x14ac:dyDescent="0.55000000000000004">
      <c r="A8956" s="5"/>
    </row>
    <row r="8957" spans="1:1" x14ac:dyDescent="0.55000000000000004">
      <c r="A8957" s="5"/>
    </row>
    <row r="8958" spans="1:1" x14ac:dyDescent="0.55000000000000004">
      <c r="A8958" s="5"/>
    </row>
    <row r="8959" spans="1:1" x14ac:dyDescent="0.55000000000000004">
      <c r="A8959" s="5"/>
    </row>
    <row r="8960" spans="1:1" x14ac:dyDescent="0.55000000000000004">
      <c r="A8960" s="5"/>
    </row>
    <row r="8961" spans="1:1" x14ac:dyDescent="0.55000000000000004">
      <c r="A8961" s="5"/>
    </row>
    <row r="8962" spans="1:1" x14ac:dyDescent="0.55000000000000004">
      <c r="A8962" s="5"/>
    </row>
    <row r="8963" spans="1:1" x14ac:dyDescent="0.55000000000000004">
      <c r="A8963" s="5"/>
    </row>
    <row r="8964" spans="1:1" x14ac:dyDescent="0.55000000000000004">
      <c r="A8964" s="5"/>
    </row>
    <row r="8965" spans="1:1" x14ac:dyDescent="0.55000000000000004">
      <c r="A8965" s="5"/>
    </row>
    <row r="8966" spans="1:1" x14ac:dyDescent="0.55000000000000004">
      <c r="A8966" s="5"/>
    </row>
    <row r="8967" spans="1:1" x14ac:dyDescent="0.55000000000000004">
      <c r="A8967" s="5"/>
    </row>
    <row r="8968" spans="1:1" x14ac:dyDescent="0.55000000000000004">
      <c r="A8968" s="5"/>
    </row>
    <row r="8969" spans="1:1" x14ac:dyDescent="0.55000000000000004">
      <c r="A8969" s="5"/>
    </row>
    <row r="8970" spans="1:1" x14ac:dyDescent="0.55000000000000004">
      <c r="A8970" s="5"/>
    </row>
    <row r="8971" spans="1:1" x14ac:dyDescent="0.55000000000000004">
      <c r="A8971" s="5"/>
    </row>
    <row r="8972" spans="1:1" x14ac:dyDescent="0.55000000000000004">
      <c r="A8972" s="5"/>
    </row>
    <row r="8973" spans="1:1" x14ac:dyDescent="0.55000000000000004">
      <c r="A8973" s="5"/>
    </row>
    <row r="8974" spans="1:1" x14ac:dyDescent="0.55000000000000004">
      <c r="A8974" s="5"/>
    </row>
    <row r="8975" spans="1:1" x14ac:dyDescent="0.55000000000000004">
      <c r="A8975" s="5"/>
    </row>
    <row r="8976" spans="1:1" x14ac:dyDescent="0.55000000000000004">
      <c r="A8976" s="5"/>
    </row>
    <row r="8977" spans="1:1" x14ac:dyDescent="0.55000000000000004">
      <c r="A8977" s="5"/>
    </row>
    <row r="8978" spans="1:1" x14ac:dyDescent="0.55000000000000004">
      <c r="A8978" s="5"/>
    </row>
    <row r="8979" spans="1:1" x14ac:dyDescent="0.55000000000000004">
      <c r="A8979" s="5"/>
    </row>
    <row r="8980" spans="1:1" x14ac:dyDescent="0.55000000000000004">
      <c r="A8980" s="5"/>
    </row>
    <row r="8981" spans="1:1" x14ac:dyDescent="0.55000000000000004">
      <c r="A8981" s="5"/>
    </row>
    <row r="8982" spans="1:1" x14ac:dyDescent="0.55000000000000004">
      <c r="A8982" s="5"/>
    </row>
    <row r="8983" spans="1:1" x14ac:dyDescent="0.55000000000000004">
      <c r="A8983" s="5"/>
    </row>
    <row r="8984" spans="1:1" x14ac:dyDescent="0.55000000000000004">
      <c r="A8984" s="5"/>
    </row>
    <row r="8985" spans="1:1" x14ac:dyDescent="0.55000000000000004">
      <c r="A8985" s="5"/>
    </row>
    <row r="8986" spans="1:1" x14ac:dyDescent="0.55000000000000004">
      <c r="A8986" s="5"/>
    </row>
    <row r="8987" spans="1:1" x14ac:dyDescent="0.55000000000000004">
      <c r="A8987" s="5"/>
    </row>
    <row r="8988" spans="1:1" x14ac:dyDescent="0.55000000000000004">
      <c r="A8988" s="5"/>
    </row>
    <row r="8989" spans="1:1" x14ac:dyDescent="0.55000000000000004">
      <c r="A8989" s="5"/>
    </row>
    <row r="8990" spans="1:1" x14ac:dyDescent="0.55000000000000004">
      <c r="A8990" s="5"/>
    </row>
    <row r="8991" spans="1:1" x14ac:dyDescent="0.55000000000000004">
      <c r="A8991" s="5"/>
    </row>
    <row r="8992" spans="1:1" x14ac:dyDescent="0.55000000000000004">
      <c r="A8992" s="5"/>
    </row>
    <row r="8993" spans="1:1" x14ac:dyDescent="0.55000000000000004">
      <c r="A8993" s="5"/>
    </row>
    <row r="8994" spans="1:1" x14ac:dyDescent="0.55000000000000004">
      <c r="A8994" s="5"/>
    </row>
    <row r="8995" spans="1:1" x14ac:dyDescent="0.55000000000000004">
      <c r="A8995" s="5"/>
    </row>
    <row r="8996" spans="1:1" x14ac:dyDescent="0.55000000000000004">
      <c r="A8996" s="5"/>
    </row>
    <row r="8997" spans="1:1" x14ac:dyDescent="0.55000000000000004">
      <c r="A8997" s="5"/>
    </row>
    <row r="8998" spans="1:1" x14ac:dyDescent="0.55000000000000004">
      <c r="A8998" s="5"/>
    </row>
    <row r="8999" spans="1:1" x14ac:dyDescent="0.55000000000000004">
      <c r="A8999" s="5"/>
    </row>
    <row r="9000" spans="1:1" x14ac:dyDescent="0.55000000000000004">
      <c r="A9000" s="5"/>
    </row>
    <row r="9001" spans="1:1" x14ac:dyDescent="0.55000000000000004">
      <c r="A9001" s="5"/>
    </row>
    <row r="9002" spans="1:1" x14ac:dyDescent="0.55000000000000004">
      <c r="A9002" s="5"/>
    </row>
    <row r="9003" spans="1:1" x14ac:dyDescent="0.55000000000000004">
      <c r="A9003" s="5"/>
    </row>
    <row r="9004" spans="1:1" x14ac:dyDescent="0.55000000000000004">
      <c r="A9004" s="5"/>
    </row>
    <row r="9005" spans="1:1" x14ac:dyDescent="0.55000000000000004">
      <c r="A9005" s="5"/>
    </row>
    <row r="9006" spans="1:1" x14ac:dyDescent="0.55000000000000004">
      <c r="A9006" s="5"/>
    </row>
    <row r="9007" spans="1:1" x14ac:dyDescent="0.55000000000000004">
      <c r="A9007" s="5"/>
    </row>
    <row r="9008" spans="1:1" x14ac:dyDescent="0.55000000000000004">
      <c r="A9008" s="5"/>
    </row>
    <row r="9009" spans="1:1" x14ac:dyDescent="0.55000000000000004">
      <c r="A9009" s="5"/>
    </row>
    <row r="9010" spans="1:1" x14ac:dyDescent="0.55000000000000004">
      <c r="A9010" s="5"/>
    </row>
    <row r="9011" spans="1:1" x14ac:dyDescent="0.55000000000000004">
      <c r="A9011" s="5"/>
    </row>
    <row r="9012" spans="1:1" x14ac:dyDescent="0.55000000000000004">
      <c r="A9012" s="5"/>
    </row>
    <row r="9013" spans="1:1" x14ac:dyDescent="0.55000000000000004">
      <c r="A9013" s="5"/>
    </row>
    <row r="9014" spans="1:1" x14ac:dyDescent="0.55000000000000004">
      <c r="A9014" s="5"/>
    </row>
    <row r="9015" spans="1:1" x14ac:dyDescent="0.55000000000000004">
      <c r="A9015" s="5"/>
    </row>
    <row r="9016" spans="1:1" x14ac:dyDescent="0.55000000000000004">
      <c r="A9016" s="5"/>
    </row>
    <row r="9017" spans="1:1" x14ac:dyDescent="0.55000000000000004">
      <c r="A9017" s="5"/>
    </row>
    <row r="9018" spans="1:1" x14ac:dyDescent="0.55000000000000004">
      <c r="A9018" s="5"/>
    </row>
    <row r="9019" spans="1:1" x14ac:dyDescent="0.55000000000000004">
      <c r="A9019" s="5"/>
    </row>
    <row r="9020" spans="1:1" x14ac:dyDescent="0.55000000000000004">
      <c r="A9020" s="5"/>
    </row>
    <row r="9021" spans="1:1" x14ac:dyDescent="0.55000000000000004">
      <c r="A9021" s="5"/>
    </row>
    <row r="9022" spans="1:1" x14ac:dyDescent="0.55000000000000004">
      <c r="A9022" s="5"/>
    </row>
    <row r="9023" spans="1:1" x14ac:dyDescent="0.55000000000000004">
      <c r="A9023" s="5"/>
    </row>
    <row r="9024" spans="1:1" x14ac:dyDescent="0.55000000000000004">
      <c r="A9024" s="5"/>
    </row>
    <row r="9025" spans="1:1" x14ac:dyDescent="0.55000000000000004">
      <c r="A9025" s="5"/>
    </row>
    <row r="9026" spans="1:1" x14ac:dyDescent="0.55000000000000004">
      <c r="A9026" s="5"/>
    </row>
    <row r="9027" spans="1:1" x14ac:dyDescent="0.55000000000000004">
      <c r="A9027" s="5"/>
    </row>
    <row r="9028" spans="1:1" x14ac:dyDescent="0.55000000000000004">
      <c r="A9028" s="5"/>
    </row>
    <row r="9029" spans="1:1" x14ac:dyDescent="0.55000000000000004">
      <c r="A9029" s="5"/>
    </row>
    <row r="9030" spans="1:1" x14ac:dyDescent="0.55000000000000004">
      <c r="A9030" s="5"/>
    </row>
    <row r="9031" spans="1:1" x14ac:dyDescent="0.55000000000000004">
      <c r="A9031" s="5"/>
    </row>
    <row r="9032" spans="1:1" x14ac:dyDescent="0.55000000000000004">
      <c r="A9032" s="5"/>
    </row>
    <row r="9033" spans="1:1" x14ac:dyDescent="0.55000000000000004">
      <c r="A9033" s="5"/>
    </row>
    <row r="9034" spans="1:1" x14ac:dyDescent="0.55000000000000004">
      <c r="A9034" s="5"/>
    </row>
    <row r="9035" spans="1:1" x14ac:dyDescent="0.55000000000000004">
      <c r="A9035" s="5"/>
    </row>
    <row r="9036" spans="1:1" x14ac:dyDescent="0.55000000000000004">
      <c r="A9036" s="5"/>
    </row>
    <row r="9037" spans="1:1" x14ac:dyDescent="0.55000000000000004">
      <c r="A9037" s="5"/>
    </row>
    <row r="9038" spans="1:1" x14ac:dyDescent="0.55000000000000004">
      <c r="A9038" s="5"/>
    </row>
    <row r="9039" spans="1:1" x14ac:dyDescent="0.55000000000000004">
      <c r="A9039" s="5"/>
    </row>
    <row r="9040" spans="1:1" x14ac:dyDescent="0.55000000000000004">
      <c r="A9040" s="5"/>
    </row>
    <row r="9041" spans="1:1" x14ac:dyDescent="0.55000000000000004">
      <c r="A9041" s="5"/>
    </row>
    <row r="9042" spans="1:1" x14ac:dyDescent="0.55000000000000004">
      <c r="A9042" s="5"/>
    </row>
    <row r="9043" spans="1:1" x14ac:dyDescent="0.55000000000000004">
      <c r="A9043" s="5"/>
    </row>
    <row r="9044" spans="1:1" x14ac:dyDescent="0.55000000000000004">
      <c r="A9044" s="5"/>
    </row>
    <row r="9045" spans="1:1" x14ac:dyDescent="0.55000000000000004">
      <c r="A9045" s="5"/>
    </row>
    <row r="9046" spans="1:1" x14ac:dyDescent="0.55000000000000004">
      <c r="A9046" s="5"/>
    </row>
    <row r="9047" spans="1:1" x14ac:dyDescent="0.55000000000000004">
      <c r="A9047" s="5"/>
    </row>
    <row r="9048" spans="1:1" x14ac:dyDescent="0.55000000000000004">
      <c r="A9048" s="5"/>
    </row>
    <row r="9049" spans="1:1" x14ac:dyDescent="0.55000000000000004">
      <c r="A9049" s="5"/>
    </row>
    <row r="9050" spans="1:1" x14ac:dyDescent="0.55000000000000004">
      <c r="A9050" s="5"/>
    </row>
    <row r="9051" spans="1:1" x14ac:dyDescent="0.55000000000000004">
      <c r="A9051" s="5"/>
    </row>
    <row r="9052" spans="1:1" x14ac:dyDescent="0.55000000000000004">
      <c r="A9052" s="5"/>
    </row>
    <row r="9053" spans="1:1" x14ac:dyDescent="0.55000000000000004">
      <c r="A9053" s="5"/>
    </row>
    <row r="9054" spans="1:1" x14ac:dyDescent="0.55000000000000004">
      <c r="A9054" s="5"/>
    </row>
    <row r="9055" spans="1:1" x14ac:dyDescent="0.55000000000000004">
      <c r="A9055" s="5"/>
    </row>
    <row r="9056" spans="1:1" x14ac:dyDescent="0.55000000000000004">
      <c r="A9056" s="5"/>
    </row>
    <row r="9057" spans="1:1" x14ac:dyDescent="0.55000000000000004">
      <c r="A9057" s="5"/>
    </row>
    <row r="9058" spans="1:1" x14ac:dyDescent="0.55000000000000004">
      <c r="A9058" s="5"/>
    </row>
    <row r="9059" spans="1:1" x14ac:dyDescent="0.55000000000000004">
      <c r="A9059" s="5"/>
    </row>
    <row r="9060" spans="1:1" x14ac:dyDescent="0.55000000000000004">
      <c r="A9060" s="5"/>
    </row>
    <row r="9061" spans="1:1" x14ac:dyDescent="0.55000000000000004">
      <c r="A9061" s="5"/>
    </row>
    <row r="9062" spans="1:1" x14ac:dyDescent="0.55000000000000004">
      <c r="A9062" s="5"/>
    </row>
    <row r="9063" spans="1:1" x14ac:dyDescent="0.55000000000000004">
      <c r="A9063" s="5"/>
    </row>
    <row r="9064" spans="1:1" x14ac:dyDescent="0.55000000000000004">
      <c r="A9064" s="5"/>
    </row>
    <row r="9065" spans="1:1" x14ac:dyDescent="0.55000000000000004">
      <c r="A9065" s="5"/>
    </row>
    <row r="9066" spans="1:1" x14ac:dyDescent="0.55000000000000004">
      <c r="A9066" s="5"/>
    </row>
    <row r="9067" spans="1:1" x14ac:dyDescent="0.55000000000000004">
      <c r="A9067" s="5"/>
    </row>
    <row r="9068" spans="1:1" x14ac:dyDescent="0.55000000000000004">
      <c r="A9068" s="5"/>
    </row>
    <row r="9069" spans="1:1" x14ac:dyDescent="0.55000000000000004">
      <c r="A9069" s="5"/>
    </row>
    <row r="9070" spans="1:1" x14ac:dyDescent="0.55000000000000004">
      <c r="A9070" s="5"/>
    </row>
    <row r="9071" spans="1:1" x14ac:dyDescent="0.55000000000000004">
      <c r="A9071" s="5"/>
    </row>
    <row r="9072" spans="1:1" x14ac:dyDescent="0.55000000000000004">
      <c r="A9072" s="5"/>
    </row>
    <row r="9073" spans="1:1" x14ac:dyDescent="0.55000000000000004">
      <c r="A9073" s="5"/>
    </row>
    <row r="9074" spans="1:1" x14ac:dyDescent="0.55000000000000004">
      <c r="A9074" s="5"/>
    </row>
    <row r="9075" spans="1:1" x14ac:dyDescent="0.55000000000000004">
      <c r="A9075" s="5"/>
    </row>
    <row r="9076" spans="1:1" x14ac:dyDescent="0.55000000000000004">
      <c r="A9076" s="5"/>
    </row>
    <row r="9077" spans="1:1" x14ac:dyDescent="0.55000000000000004">
      <c r="A9077" s="5"/>
    </row>
    <row r="9078" spans="1:1" x14ac:dyDescent="0.55000000000000004">
      <c r="A9078" s="5"/>
    </row>
    <row r="9079" spans="1:1" x14ac:dyDescent="0.55000000000000004">
      <c r="A9079" s="5"/>
    </row>
    <row r="9080" spans="1:1" x14ac:dyDescent="0.55000000000000004">
      <c r="A9080" s="5"/>
    </row>
    <row r="9081" spans="1:1" x14ac:dyDescent="0.55000000000000004">
      <c r="A9081" s="5"/>
    </row>
    <row r="9082" spans="1:1" x14ac:dyDescent="0.55000000000000004">
      <c r="A9082" s="5"/>
    </row>
    <row r="9083" spans="1:1" x14ac:dyDescent="0.55000000000000004">
      <c r="A9083" s="5"/>
    </row>
    <row r="9084" spans="1:1" x14ac:dyDescent="0.55000000000000004">
      <c r="A9084" s="5"/>
    </row>
    <row r="9085" spans="1:1" x14ac:dyDescent="0.55000000000000004">
      <c r="A9085" s="5"/>
    </row>
    <row r="9086" spans="1:1" x14ac:dyDescent="0.55000000000000004">
      <c r="A9086" s="5"/>
    </row>
    <row r="9087" spans="1:1" x14ac:dyDescent="0.55000000000000004">
      <c r="A9087" s="5"/>
    </row>
    <row r="9088" spans="1:1" x14ac:dyDescent="0.55000000000000004">
      <c r="A9088" s="5"/>
    </row>
    <row r="9089" spans="1:1" x14ac:dyDescent="0.55000000000000004">
      <c r="A9089" s="5"/>
    </row>
    <row r="9090" spans="1:1" x14ac:dyDescent="0.55000000000000004">
      <c r="A9090" s="5"/>
    </row>
    <row r="9091" spans="1:1" x14ac:dyDescent="0.55000000000000004">
      <c r="A9091" s="5"/>
    </row>
    <row r="9092" spans="1:1" x14ac:dyDescent="0.55000000000000004">
      <c r="A9092" s="5"/>
    </row>
    <row r="9093" spans="1:1" x14ac:dyDescent="0.55000000000000004">
      <c r="A9093" s="5"/>
    </row>
    <row r="9094" spans="1:1" x14ac:dyDescent="0.55000000000000004">
      <c r="A9094" s="5"/>
    </row>
    <row r="9095" spans="1:1" x14ac:dyDescent="0.55000000000000004">
      <c r="A9095" s="5"/>
    </row>
    <row r="9096" spans="1:1" x14ac:dyDescent="0.55000000000000004">
      <c r="A9096" s="5"/>
    </row>
    <row r="9097" spans="1:1" x14ac:dyDescent="0.55000000000000004">
      <c r="A9097" s="5"/>
    </row>
    <row r="9098" spans="1:1" x14ac:dyDescent="0.55000000000000004">
      <c r="A9098" s="5"/>
    </row>
    <row r="9099" spans="1:1" x14ac:dyDescent="0.55000000000000004">
      <c r="A9099" s="5"/>
    </row>
    <row r="9100" spans="1:1" x14ac:dyDescent="0.55000000000000004">
      <c r="A9100" s="5"/>
    </row>
    <row r="9101" spans="1:1" x14ac:dyDescent="0.55000000000000004">
      <c r="A9101" s="5"/>
    </row>
    <row r="9102" spans="1:1" x14ac:dyDescent="0.55000000000000004">
      <c r="A9102" s="5"/>
    </row>
    <row r="9103" spans="1:1" x14ac:dyDescent="0.55000000000000004">
      <c r="A9103" s="5"/>
    </row>
    <row r="9104" spans="1:1" x14ac:dyDescent="0.55000000000000004">
      <c r="A9104" s="5"/>
    </row>
    <row r="9105" spans="1:1" x14ac:dyDescent="0.55000000000000004">
      <c r="A9105" s="5"/>
    </row>
    <row r="9106" spans="1:1" x14ac:dyDescent="0.55000000000000004">
      <c r="A9106" s="5"/>
    </row>
    <row r="9107" spans="1:1" x14ac:dyDescent="0.55000000000000004">
      <c r="A9107" s="5"/>
    </row>
    <row r="9108" spans="1:1" x14ac:dyDescent="0.55000000000000004">
      <c r="A9108" s="5"/>
    </row>
    <row r="9109" spans="1:1" x14ac:dyDescent="0.55000000000000004">
      <c r="A9109" s="5"/>
    </row>
    <row r="9110" spans="1:1" x14ac:dyDescent="0.55000000000000004">
      <c r="A9110" s="5"/>
    </row>
    <row r="9111" spans="1:1" x14ac:dyDescent="0.55000000000000004">
      <c r="A9111" s="5"/>
    </row>
    <row r="9112" spans="1:1" x14ac:dyDescent="0.55000000000000004">
      <c r="A9112" s="5"/>
    </row>
    <row r="9113" spans="1:1" x14ac:dyDescent="0.55000000000000004">
      <c r="A9113" s="5"/>
    </row>
    <row r="9114" spans="1:1" x14ac:dyDescent="0.55000000000000004">
      <c r="A9114" s="5"/>
    </row>
    <row r="9115" spans="1:1" x14ac:dyDescent="0.55000000000000004">
      <c r="A9115" s="5"/>
    </row>
    <row r="9116" spans="1:1" x14ac:dyDescent="0.55000000000000004">
      <c r="A9116" s="5"/>
    </row>
    <row r="9117" spans="1:1" x14ac:dyDescent="0.55000000000000004">
      <c r="A9117" s="5"/>
    </row>
    <row r="9118" spans="1:1" x14ac:dyDescent="0.55000000000000004">
      <c r="A9118" s="5"/>
    </row>
    <row r="9119" spans="1:1" x14ac:dyDescent="0.55000000000000004">
      <c r="A9119" s="5"/>
    </row>
    <row r="9120" spans="1:1" x14ac:dyDescent="0.55000000000000004">
      <c r="A9120" s="5"/>
    </row>
    <row r="9121" spans="1:1" x14ac:dyDescent="0.55000000000000004">
      <c r="A9121" s="5"/>
    </row>
    <row r="9122" spans="1:1" x14ac:dyDescent="0.55000000000000004">
      <c r="A9122" s="5"/>
    </row>
    <row r="9123" spans="1:1" x14ac:dyDescent="0.55000000000000004">
      <c r="A9123" s="5"/>
    </row>
    <row r="9124" spans="1:1" x14ac:dyDescent="0.55000000000000004">
      <c r="A9124" s="5"/>
    </row>
    <row r="9125" spans="1:1" x14ac:dyDescent="0.55000000000000004">
      <c r="A9125" s="5"/>
    </row>
    <row r="9126" spans="1:1" x14ac:dyDescent="0.55000000000000004">
      <c r="A9126" s="5"/>
    </row>
    <row r="9127" spans="1:1" x14ac:dyDescent="0.55000000000000004">
      <c r="A9127" s="5"/>
    </row>
    <row r="9128" spans="1:1" x14ac:dyDescent="0.55000000000000004">
      <c r="A9128" s="5"/>
    </row>
    <row r="9129" spans="1:1" x14ac:dyDescent="0.55000000000000004">
      <c r="A9129" s="5"/>
    </row>
    <row r="9130" spans="1:1" x14ac:dyDescent="0.55000000000000004">
      <c r="A9130" s="5"/>
    </row>
    <row r="9131" spans="1:1" x14ac:dyDescent="0.55000000000000004">
      <c r="A9131" s="5"/>
    </row>
    <row r="9132" spans="1:1" x14ac:dyDescent="0.55000000000000004">
      <c r="A9132" s="5"/>
    </row>
    <row r="9133" spans="1:1" x14ac:dyDescent="0.55000000000000004">
      <c r="A9133" s="5"/>
    </row>
    <row r="9134" spans="1:1" x14ac:dyDescent="0.55000000000000004">
      <c r="A9134" s="5"/>
    </row>
    <row r="9135" spans="1:1" x14ac:dyDescent="0.55000000000000004">
      <c r="A9135" s="5"/>
    </row>
    <row r="9136" spans="1:1" x14ac:dyDescent="0.55000000000000004">
      <c r="A9136" s="5"/>
    </row>
    <row r="9137" spans="1:1" x14ac:dyDescent="0.55000000000000004">
      <c r="A9137" s="5"/>
    </row>
    <row r="9138" spans="1:1" x14ac:dyDescent="0.55000000000000004">
      <c r="A9138" s="5"/>
    </row>
    <row r="9139" spans="1:1" x14ac:dyDescent="0.55000000000000004">
      <c r="A9139" s="5"/>
    </row>
    <row r="9140" spans="1:1" x14ac:dyDescent="0.55000000000000004">
      <c r="A9140" s="5"/>
    </row>
    <row r="9141" spans="1:1" x14ac:dyDescent="0.55000000000000004">
      <c r="A9141" s="5"/>
    </row>
    <row r="9142" spans="1:1" x14ac:dyDescent="0.55000000000000004">
      <c r="A9142" s="5"/>
    </row>
    <row r="9143" spans="1:1" x14ac:dyDescent="0.55000000000000004">
      <c r="A9143" s="5"/>
    </row>
    <row r="9144" spans="1:1" x14ac:dyDescent="0.55000000000000004">
      <c r="A9144" s="5"/>
    </row>
    <row r="9145" spans="1:1" x14ac:dyDescent="0.55000000000000004">
      <c r="A9145" s="5"/>
    </row>
    <row r="9146" spans="1:1" x14ac:dyDescent="0.55000000000000004">
      <c r="A9146" s="5"/>
    </row>
    <row r="9147" spans="1:1" x14ac:dyDescent="0.55000000000000004">
      <c r="A9147" s="5"/>
    </row>
    <row r="9148" spans="1:1" x14ac:dyDescent="0.55000000000000004">
      <c r="A9148" s="5"/>
    </row>
    <row r="9149" spans="1:1" x14ac:dyDescent="0.55000000000000004">
      <c r="A9149" s="5"/>
    </row>
    <row r="9150" spans="1:1" x14ac:dyDescent="0.55000000000000004">
      <c r="A9150" s="5"/>
    </row>
    <row r="9151" spans="1:1" x14ac:dyDescent="0.55000000000000004">
      <c r="A9151" s="5"/>
    </row>
    <row r="9152" spans="1:1" x14ac:dyDescent="0.55000000000000004">
      <c r="A9152" s="5"/>
    </row>
    <row r="9153" spans="1:1" x14ac:dyDescent="0.55000000000000004">
      <c r="A9153" s="5"/>
    </row>
    <row r="9154" spans="1:1" x14ac:dyDescent="0.55000000000000004">
      <c r="A9154" s="5"/>
    </row>
    <row r="9155" spans="1:1" x14ac:dyDescent="0.55000000000000004">
      <c r="A9155" s="5"/>
    </row>
    <row r="9156" spans="1:1" x14ac:dyDescent="0.55000000000000004">
      <c r="A9156" s="5"/>
    </row>
    <row r="9157" spans="1:1" x14ac:dyDescent="0.55000000000000004">
      <c r="A9157" s="5"/>
    </row>
    <row r="9158" spans="1:1" x14ac:dyDescent="0.55000000000000004">
      <c r="A9158" s="5"/>
    </row>
    <row r="9159" spans="1:1" x14ac:dyDescent="0.55000000000000004">
      <c r="A9159" s="5"/>
    </row>
    <row r="9160" spans="1:1" x14ac:dyDescent="0.55000000000000004">
      <c r="A9160" s="5"/>
    </row>
    <row r="9161" spans="1:1" x14ac:dyDescent="0.55000000000000004">
      <c r="A9161" s="5"/>
    </row>
    <row r="9162" spans="1:1" x14ac:dyDescent="0.55000000000000004">
      <c r="A9162" s="5"/>
    </row>
    <row r="9163" spans="1:1" x14ac:dyDescent="0.55000000000000004">
      <c r="A9163" s="5"/>
    </row>
    <row r="9164" spans="1:1" x14ac:dyDescent="0.55000000000000004">
      <c r="A9164" s="5"/>
    </row>
    <row r="9165" spans="1:1" x14ac:dyDescent="0.55000000000000004">
      <c r="A9165" s="5"/>
    </row>
    <row r="9166" spans="1:1" x14ac:dyDescent="0.55000000000000004">
      <c r="A9166" s="5"/>
    </row>
    <row r="9167" spans="1:1" x14ac:dyDescent="0.55000000000000004">
      <c r="A9167" s="5"/>
    </row>
    <row r="9168" spans="1:1" x14ac:dyDescent="0.55000000000000004">
      <c r="A9168" s="5"/>
    </row>
    <row r="9169" spans="1:1" x14ac:dyDescent="0.55000000000000004">
      <c r="A9169" s="5"/>
    </row>
    <row r="9170" spans="1:1" x14ac:dyDescent="0.55000000000000004">
      <c r="A9170" s="5"/>
    </row>
    <row r="9171" spans="1:1" x14ac:dyDescent="0.55000000000000004">
      <c r="A9171" s="5"/>
    </row>
    <row r="9172" spans="1:1" x14ac:dyDescent="0.55000000000000004">
      <c r="A9172" s="5"/>
    </row>
    <row r="9173" spans="1:1" x14ac:dyDescent="0.55000000000000004">
      <c r="A9173" s="5"/>
    </row>
    <row r="9174" spans="1:1" x14ac:dyDescent="0.55000000000000004">
      <c r="A9174" s="5"/>
    </row>
    <row r="9175" spans="1:1" x14ac:dyDescent="0.55000000000000004">
      <c r="A9175" s="5"/>
    </row>
    <row r="9176" spans="1:1" x14ac:dyDescent="0.55000000000000004">
      <c r="A9176" s="5"/>
    </row>
    <row r="9177" spans="1:1" x14ac:dyDescent="0.55000000000000004">
      <c r="A9177" s="5"/>
    </row>
    <row r="9178" spans="1:1" x14ac:dyDescent="0.55000000000000004">
      <c r="A9178" s="5"/>
    </row>
    <row r="9179" spans="1:1" x14ac:dyDescent="0.55000000000000004">
      <c r="A9179" s="5"/>
    </row>
    <row r="9180" spans="1:1" x14ac:dyDescent="0.55000000000000004">
      <c r="A9180" s="5"/>
    </row>
    <row r="9181" spans="1:1" x14ac:dyDescent="0.55000000000000004">
      <c r="A9181" s="5"/>
    </row>
    <row r="9182" spans="1:1" x14ac:dyDescent="0.55000000000000004">
      <c r="A9182" s="5"/>
    </row>
    <row r="9183" spans="1:1" x14ac:dyDescent="0.55000000000000004">
      <c r="A9183" s="5"/>
    </row>
    <row r="9184" spans="1:1" x14ac:dyDescent="0.55000000000000004">
      <c r="A9184" s="5"/>
    </row>
    <row r="9185" spans="1:1" x14ac:dyDescent="0.55000000000000004">
      <c r="A9185" s="5"/>
    </row>
    <row r="9186" spans="1:1" x14ac:dyDescent="0.55000000000000004">
      <c r="A9186" s="5"/>
    </row>
    <row r="9187" spans="1:1" x14ac:dyDescent="0.55000000000000004">
      <c r="A9187" s="5"/>
    </row>
    <row r="9188" spans="1:1" x14ac:dyDescent="0.55000000000000004">
      <c r="A9188" s="5"/>
    </row>
    <row r="9189" spans="1:1" x14ac:dyDescent="0.55000000000000004">
      <c r="A9189" s="5"/>
    </row>
    <row r="9190" spans="1:1" x14ac:dyDescent="0.55000000000000004">
      <c r="A9190" s="5"/>
    </row>
    <row r="9191" spans="1:1" x14ac:dyDescent="0.55000000000000004">
      <c r="A9191" s="5"/>
    </row>
    <row r="9192" spans="1:1" x14ac:dyDescent="0.55000000000000004">
      <c r="A9192" s="5"/>
    </row>
    <row r="9193" spans="1:1" x14ac:dyDescent="0.55000000000000004">
      <c r="A9193" s="5"/>
    </row>
    <row r="9194" spans="1:1" x14ac:dyDescent="0.55000000000000004">
      <c r="A9194" s="5"/>
    </row>
    <row r="9195" spans="1:1" x14ac:dyDescent="0.55000000000000004">
      <c r="A9195" s="5"/>
    </row>
    <row r="9196" spans="1:1" x14ac:dyDescent="0.55000000000000004">
      <c r="A9196" s="5"/>
    </row>
    <row r="9197" spans="1:1" x14ac:dyDescent="0.55000000000000004">
      <c r="A9197" s="5"/>
    </row>
    <row r="9198" spans="1:1" x14ac:dyDescent="0.55000000000000004">
      <c r="A9198" s="5"/>
    </row>
    <row r="9199" spans="1:1" x14ac:dyDescent="0.55000000000000004">
      <c r="A9199" s="5"/>
    </row>
    <row r="9200" spans="1:1" x14ac:dyDescent="0.55000000000000004">
      <c r="A9200" s="5"/>
    </row>
    <row r="9201" spans="1:1" x14ac:dyDescent="0.55000000000000004">
      <c r="A9201" s="5"/>
    </row>
    <row r="9202" spans="1:1" x14ac:dyDescent="0.55000000000000004">
      <c r="A9202" s="5"/>
    </row>
    <row r="9203" spans="1:1" x14ac:dyDescent="0.55000000000000004">
      <c r="A9203" s="5"/>
    </row>
    <row r="9204" spans="1:1" x14ac:dyDescent="0.55000000000000004">
      <c r="A9204" s="5"/>
    </row>
    <row r="9205" spans="1:1" x14ac:dyDescent="0.55000000000000004">
      <c r="A9205" s="5"/>
    </row>
    <row r="9206" spans="1:1" x14ac:dyDescent="0.55000000000000004">
      <c r="A9206" s="5"/>
    </row>
    <row r="9207" spans="1:1" x14ac:dyDescent="0.55000000000000004">
      <c r="A9207" s="5"/>
    </row>
    <row r="9208" spans="1:1" x14ac:dyDescent="0.55000000000000004">
      <c r="A9208" s="5"/>
    </row>
    <row r="9209" spans="1:1" x14ac:dyDescent="0.55000000000000004">
      <c r="A9209" s="5"/>
    </row>
    <row r="9210" spans="1:1" x14ac:dyDescent="0.55000000000000004">
      <c r="A9210" s="5"/>
    </row>
    <row r="9211" spans="1:1" x14ac:dyDescent="0.55000000000000004">
      <c r="A9211" s="5"/>
    </row>
    <row r="9212" spans="1:1" x14ac:dyDescent="0.55000000000000004">
      <c r="A9212" s="5"/>
    </row>
    <row r="9213" spans="1:1" x14ac:dyDescent="0.55000000000000004">
      <c r="A9213" s="5"/>
    </row>
    <row r="9214" spans="1:1" x14ac:dyDescent="0.55000000000000004">
      <c r="A9214" s="5"/>
    </row>
    <row r="9215" spans="1:1" x14ac:dyDescent="0.55000000000000004">
      <c r="A9215" s="5"/>
    </row>
    <row r="9216" spans="1:1" x14ac:dyDescent="0.55000000000000004">
      <c r="A9216" s="5"/>
    </row>
    <row r="9217" spans="1:1" x14ac:dyDescent="0.55000000000000004">
      <c r="A9217" s="5"/>
    </row>
    <row r="9218" spans="1:1" x14ac:dyDescent="0.55000000000000004">
      <c r="A9218" s="5"/>
    </row>
    <row r="9219" spans="1:1" x14ac:dyDescent="0.55000000000000004">
      <c r="A9219" s="5"/>
    </row>
    <row r="9220" spans="1:1" x14ac:dyDescent="0.55000000000000004">
      <c r="A9220" s="5"/>
    </row>
    <row r="9221" spans="1:1" x14ac:dyDescent="0.55000000000000004">
      <c r="A9221" s="5"/>
    </row>
    <row r="9222" spans="1:1" x14ac:dyDescent="0.55000000000000004">
      <c r="A9222" s="5"/>
    </row>
    <row r="9223" spans="1:1" x14ac:dyDescent="0.55000000000000004">
      <c r="A9223" s="5"/>
    </row>
    <row r="9224" spans="1:1" x14ac:dyDescent="0.55000000000000004">
      <c r="A9224" s="5"/>
    </row>
    <row r="9225" spans="1:1" x14ac:dyDescent="0.55000000000000004">
      <c r="A9225" s="5"/>
    </row>
    <row r="9226" spans="1:1" x14ac:dyDescent="0.55000000000000004">
      <c r="A9226" s="5"/>
    </row>
    <row r="9227" spans="1:1" x14ac:dyDescent="0.55000000000000004">
      <c r="A9227" s="5"/>
    </row>
    <row r="9228" spans="1:1" x14ac:dyDescent="0.55000000000000004">
      <c r="A9228" s="5"/>
    </row>
    <row r="9229" spans="1:1" x14ac:dyDescent="0.55000000000000004">
      <c r="A9229" s="5"/>
    </row>
    <row r="9230" spans="1:1" x14ac:dyDescent="0.55000000000000004">
      <c r="A9230" s="5"/>
    </row>
    <row r="9231" spans="1:1" x14ac:dyDescent="0.55000000000000004">
      <c r="A9231" s="5"/>
    </row>
    <row r="9232" spans="1:1" x14ac:dyDescent="0.55000000000000004">
      <c r="A9232" s="5"/>
    </row>
    <row r="9233" spans="1:1" x14ac:dyDescent="0.55000000000000004">
      <c r="A9233" s="5"/>
    </row>
    <row r="9234" spans="1:1" x14ac:dyDescent="0.55000000000000004">
      <c r="A9234" s="5"/>
    </row>
    <row r="9235" spans="1:1" x14ac:dyDescent="0.55000000000000004">
      <c r="A9235" s="5"/>
    </row>
    <row r="9236" spans="1:1" x14ac:dyDescent="0.55000000000000004">
      <c r="A9236" s="5"/>
    </row>
    <row r="9237" spans="1:1" x14ac:dyDescent="0.55000000000000004">
      <c r="A9237" s="5"/>
    </row>
    <row r="9238" spans="1:1" x14ac:dyDescent="0.55000000000000004">
      <c r="A9238" s="5"/>
    </row>
    <row r="9239" spans="1:1" x14ac:dyDescent="0.55000000000000004">
      <c r="A9239" s="5"/>
    </row>
    <row r="9240" spans="1:1" x14ac:dyDescent="0.55000000000000004">
      <c r="A9240" s="5"/>
    </row>
    <row r="9241" spans="1:1" x14ac:dyDescent="0.55000000000000004">
      <c r="A9241" s="5"/>
    </row>
    <row r="9242" spans="1:1" x14ac:dyDescent="0.55000000000000004">
      <c r="A9242" s="5"/>
    </row>
    <row r="9243" spans="1:1" x14ac:dyDescent="0.55000000000000004">
      <c r="A9243" s="5"/>
    </row>
    <row r="9244" spans="1:1" x14ac:dyDescent="0.55000000000000004">
      <c r="A9244" s="5"/>
    </row>
    <row r="9245" spans="1:1" x14ac:dyDescent="0.55000000000000004">
      <c r="A9245" s="5"/>
    </row>
    <row r="9246" spans="1:1" x14ac:dyDescent="0.55000000000000004">
      <c r="A9246" s="5"/>
    </row>
    <row r="9247" spans="1:1" x14ac:dyDescent="0.55000000000000004">
      <c r="A9247" s="5"/>
    </row>
    <row r="9248" spans="1:1" x14ac:dyDescent="0.55000000000000004">
      <c r="A9248" s="5"/>
    </row>
    <row r="9249" spans="1:1" x14ac:dyDescent="0.55000000000000004">
      <c r="A9249" s="5"/>
    </row>
    <row r="9250" spans="1:1" x14ac:dyDescent="0.55000000000000004">
      <c r="A9250" s="5"/>
    </row>
    <row r="9251" spans="1:1" x14ac:dyDescent="0.55000000000000004">
      <c r="A9251" s="5"/>
    </row>
    <row r="9252" spans="1:1" x14ac:dyDescent="0.55000000000000004">
      <c r="A9252" s="5"/>
    </row>
    <row r="9253" spans="1:1" x14ac:dyDescent="0.55000000000000004">
      <c r="A9253" s="5"/>
    </row>
    <row r="9254" spans="1:1" x14ac:dyDescent="0.55000000000000004">
      <c r="A9254" s="5"/>
    </row>
    <row r="9255" spans="1:1" x14ac:dyDescent="0.55000000000000004">
      <c r="A9255" s="5"/>
    </row>
    <row r="9256" spans="1:1" x14ac:dyDescent="0.55000000000000004">
      <c r="A9256" s="5"/>
    </row>
    <row r="9257" spans="1:1" x14ac:dyDescent="0.55000000000000004">
      <c r="A9257" s="5"/>
    </row>
    <row r="9258" spans="1:1" x14ac:dyDescent="0.55000000000000004">
      <c r="A9258" s="5"/>
    </row>
    <row r="9259" spans="1:1" x14ac:dyDescent="0.55000000000000004">
      <c r="A9259" s="5"/>
    </row>
    <row r="9260" spans="1:1" x14ac:dyDescent="0.55000000000000004">
      <c r="A9260" s="5"/>
    </row>
    <row r="9261" spans="1:1" x14ac:dyDescent="0.55000000000000004">
      <c r="A9261" s="5"/>
    </row>
    <row r="9262" spans="1:1" x14ac:dyDescent="0.55000000000000004">
      <c r="A9262" s="5"/>
    </row>
    <row r="9263" spans="1:1" x14ac:dyDescent="0.55000000000000004">
      <c r="A9263" s="5"/>
    </row>
    <row r="9264" spans="1:1" x14ac:dyDescent="0.55000000000000004">
      <c r="A9264" s="5"/>
    </row>
    <row r="9265" spans="1:1" x14ac:dyDescent="0.55000000000000004">
      <c r="A9265" s="5"/>
    </row>
    <row r="9266" spans="1:1" x14ac:dyDescent="0.55000000000000004">
      <c r="A9266" s="5"/>
    </row>
    <row r="9267" spans="1:1" x14ac:dyDescent="0.55000000000000004">
      <c r="A9267" s="5"/>
    </row>
    <row r="9268" spans="1:1" x14ac:dyDescent="0.55000000000000004">
      <c r="A9268" s="5"/>
    </row>
    <row r="9269" spans="1:1" x14ac:dyDescent="0.55000000000000004">
      <c r="A9269" s="5"/>
    </row>
    <row r="9270" spans="1:1" x14ac:dyDescent="0.55000000000000004">
      <c r="A9270" s="5"/>
    </row>
    <row r="9271" spans="1:1" x14ac:dyDescent="0.55000000000000004">
      <c r="A9271" s="5"/>
    </row>
    <row r="9272" spans="1:1" x14ac:dyDescent="0.55000000000000004">
      <c r="A9272" s="5"/>
    </row>
    <row r="9273" spans="1:1" x14ac:dyDescent="0.55000000000000004">
      <c r="A9273" s="5"/>
    </row>
    <row r="9274" spans="1:1" x14ac:dyDescent="0.55000000000000004">
      <c r="A9274" s="5"/>
    </row>
    <row r="9275" spans="1:1" x14ac:dyDescent="0.55000000000000004">
      <c r="A9275" s="5"/>
    </row>
    <row r="9276" spans="1:1" x14ac:dyDescent="0.55000000000000004">
      <c r="A9276" s="5"/>
    </row>
    <row r="9277" spans="1:1" x14ac:dyDescent="0.55000000000000004">
      <c r="A9277" s="5"/>
    </row>
    <row r="9278" spans="1:1" x14ac:dyDescent="0.55000000000000004">
      <c r="A9278" s="5"/>
    </row>
    <row r="9279" spans="1:1" x14ac:dyDescent="0.55000000000000004">
      <c r="A9279" s="5"/>
    </row>
    <row r="9280" spans="1:1" x14ac:dyDescent="0.55000000000000004">
      <c r="A9280" s="5"/>
    </row>
    <row r="9281" spans="1:1" x14ac:dyDescent="0.55000000000000004">
      <c r="A9281" s="5"/>
    </row>
    <row r="9282" spans="1:1" x14ac:dyDescent="0.55000000000000004">
      <c r="A9282" s="5"/>
    </row>
    <row r="9283" spans="1:1" x14ac:dyDescent="0.55000000000000004">
      <c r="A9283" s="5"/>
    </row>
    <row r="9284" spans="1:1" x14ac:dyDescent="0.55000000000000004">
      <c r="A9284" s="5"/>
    </row>
    <row r="9285" spans="1:1" x14ac:dyDescent="0.55000000000000004">
      <c r="A9285" s="5"/>
    </row>
    <row r="9286" spans="1:1" x14ac:dyDescent="0.55000000000000004">
      <c r="A9286" s="5"/>
    </row>
    <row r="9287" spans="1:1" x14ac:dyDescent="0.55000000000000004">
      <c r="A9287" s="5"/>
    </row>
    <row r="9288" spans="1:1" x14ac:dyDescent="0.55000000000000004">
      <c r="A9288" s="5"/>
    </row>
    <row r="9289" spans="1:1" x14ac:dyDescent="0.55000000000000004">
      <c r="A9289" s="5"/>
    </row>
    <row r="9290" spans="1:1" x14ac:dyDescent="0.55000000000000004">
      <c r="A9290" s="5"/>
    </row>
    <row r="9291" spans="1:1" x14ac:dyDescent="0.55000000000000004">
      <c r="A9291" s="5"/>
    </row>
    <row r="9292" spans="1:1" x14ac:dyDescent="0.55000000000000004">
      <c r="A9292" s="5"/>
    </row>
    <row r="9293" spans="1:1" x14ac:dyDescent="0.55000000000000004">
      <c r="A9293" s="5"/>
    </row>
    <row r="9294" spans="1:1" x14ac:dyDescent="0.55000000000000004">
      <c r="A9294" s="5"/>
    </row>
    <row r="9295" spans="1:1" x14ac:dyDescent="0.55000000000000004">
      <c r="A9295" s="5"/>
    </row>
    <row r="9296" spans="1:1" x14ac:dyDescent="0.55000000000000004">
      <c r="A9296" s="5"/>
    </row>
    <row r="9297" spans="1:1" x14ac:dyDescent="0.55000000000000004">
      <c r="A9297" s="5"/>
    </row>
    <row r="9298" spans="1:1" x14ac:dyDescent="0.55000000000000004">
      <c r="A9298" s="5"/>
    </row>
    <row r="9299" spans="1:1" x14ac:dyDescent="0.55000000000000004">
      <c r="A9299" s="5"/>
    </row>
    <row r="9300" spans="1:1" x14ac:dyDescent="0.55000000000000004">
      <c r="A9300" s="5"/>
    </row>
    <row r="9301" spans="1:1" x14ac:dyDescent="0.55000000000000004">
      <c r="A9301" s="5"/>
    </row>
    <row r="9302" spans="1:1" x14ac:dyDescent="0.55000000000000004">
      <c r="A9302" s="5"/>
    </row>
    <row r="9303" spans="1:1" x14ac:dyDescent="0.55000000000000004">
      <c r="A9303" s="5"/>
    </row>
    <row r="9304" spans="1:1" x14ac:dyDescent="0.55000000000000004">
      <c r="A9304" s="5"/>
    </row>
    <row r="9305" spans="1:1" x14ac:dyDescent="0.55000000000000004">
      <c r="A9305" s="5"/>
    </row>
    <row r="9306" spans="1:1" x14ac:dyDescent="0.55000000000000004">
      <c r="A9306" s="5"/>
    </row>
    <row r="9307" spans="1:1" x14ac:dyDescent="0.55000000000000004">
      <c r="A9307" s="5"/>
    </row>
    <row r="9308" spans="1:1" x14ac:dyDescent="0.55000000000000004">
      <c r="A9308" s="5"/>
    </row>
    <row r="9309" spans="1:1" x14ac:dyDescent="0.55000000000000004">
      <c r="A9309" s="5"/>
    </row>
    <row r="9310" spans="1:1" x14ac:dyDescent="0.55000000000000004">
      <c r="A9310" s="5"/>
    </row>
    <row r="9311" spans="1:1" x14ac:dyDescent="0.55000000000000004">
      <c r="A9311" s="5"/>
    </row>
    <row r="9312" spans="1:1" x14ac:dyDescent="0.55000000000000004">
      <c r="A9312" s="5"/>
    </row>
    <row r="9313" spans="1:1" x14ac:dyDescent="0.55000000000000004">
      <c r="A9313" s="5"/>
    </row>
    <row r="9314" spans="1:1" x14ac:dyDescent="0.55000000000000004">
      <c r="A9314" s="5"/>
    </row>
    <row r="9315" spans="1:1" x14ac:dyDescent="0.55000000000000004">
      <c r="A9315" s="5"/>
    </row>
    <row r="9316" spans="1:1" x14ac:dyDescent="0.55000000000000004">
      <c r="A9316" s="5"/>
    </row>
    <row r="9317" spans="1:1" x14ac:dyDescent="0.55000000000000004">
      <c r="A9317" s="5"/>
    </row>
    <row r="9318" spans="1:1" x14ac:dyDescent="0.55000000000000004">
      <c r="A9318" s="5"/>
    </row>
    <row r="9319" spans="1:1" x14ac:dyDescent="0.55000000000000004">
      <c r="A9319" s="5"/>
    </row>
    <row r="9320" spans="1:1" x14ac:dyDescent="0.55000000000000004">
      <c r="A9320" s="5"/>
    </row>
    <row r="9321" spans="1:1" x14ac:dyDescent="0.55000000000000004">
      <c r="A9321" s="5"/>
    </row>
    <row r="9322" spans="1:1" x14ac:dyDescent="0.55000000000000004">
      <c r="A9322" s="5"/>
    </row>
    <row r="9323" spans="1:1" x14ac:dyDescent="0.55000000000000004">
      <c r="A9323" s="5"/>
    </row>
    <row r="9324" spans="1:1" x14ac:dyDescent="0.55000000000000004">
      <c r="A9324" s="5"/>
    </row>
    <row r="9325" spans="1:1" x14ac:dyDescent="0.55000000000000004">
      <c r="A9325" s="5"/>
    </row>
    <row r="9326" spans="1:1" x14ac:dyDescent="0.55000000000000004">
      <c r="A9326" s="5"/>
    </row>
    <row r="9327" spans="1:1" x14ac:dyDescent="0.55000000000000004">
      <c r="A9327" s="5"/>
    </row>
    <row r="9328" spans="1:1" x14ac:dyDescent="0.55000000000000004">
      <c r="A9328" s="5"/>
    </row>
    <row r="9329" spans="1:1" x14ac:dyDescent="0.55000000000000004">
      <c r="A9329" s="5"/>
    </row>
    <row r="9330" spans="1:1" x14ac:dyDescent="0.55000000000000004">
      <c r="A9330" s="5"/>
    </row>
    <row r="9331" spans="1:1" x14ac:dyDescent="0.55000000000000004">
      <c r="A9331" s="5"/>
    </row>
    <row r="9332" spans="1:1" x14ac:dyDescent="0.55000000000000004">
      <c r="A9332" s="5"/>
    </row>
    <row r="9333" spans="1:1" x14ac:dyDescent="0.55000000000000004">
      <c r="A9333" s="5"/>
    </row>
    <row r="9334" spans="1:1" x14ac:dyDescent="0.55000000000000004">
      <c r="A9334" s="5"/>
    </row>
    <row r="9335" spans="1:1" x14ac:dyDescent="0.55000000000000004">
      <c r="A9335" s="5"/>
    </row>
    <row r="9336" spans="1:1" x14ac:dyDescent="0.55000000000000004">
      <c r="A9336" s="5"/>
    </row>
    <row r="9337" spans="1:1" x14ac:dyDescent="0.55000000000000004">
      <c r="A9337" s="5"/>
    </row>
    <row r="9338" spans="1:1" x14ac:dyDescent="0.55000000000000004">
      <c r="A9338" s="5"/>
    </row>
    <row r="9339" spans="1:1" x14ac:dyDescent="0.55000000000000004">
      <c r="A9339" s="5"/>
    </row>
    <row r="9340" spans="1:1" x14ac:dyDescent="0.55000000000000004">
      <c r="A9340" s="5"/>
    </row>
    <row r="9341" spans="1:1" x14ac:dyDescent="0.55000000000000004">
      <c r="A9341" s="5"/>
    </row>
    <row r="9342" spans="1:1" x14ac:dyDescent="0.55000000000000004">
      <c r="A9342" s="5"/>
    </row>
    <row r="9343" spans="1:1" x14ac:dyDescent="0.55000000000000004">
      <c r="A9343" s="5"/>
    </row>
    <row r="9344" spans="1:1" x14ac:dyDescent="0.55000000000000004">
      <c r="A9344" s="5"/>
    </row>
    <row r="9345" spans="1:1" x14ac:dyDescent="0.55000000000000004">
      <c r="A9345" s="5"/>
    </row>
    <row r="9346" spans="1:1" x14ac:dyDescent="0.55000000000000004">
      <c r="A9346" s="5"/>
    </row>
    <row r="9347" spans="1:1" x14ac:dyDescent="0.55000000000000004">
      <c r="A9347" s="5"/>
    </row>
    <row r="9348" spans="1:1" x14ac:dyDescent="0.55000000000000004">
      <c r="A9348" s="5"/>
    </row>
    <row r="9349" spans="1:1" x14ac:dyDescent="0.55000000000000004">
      <c r="A9349" s="5"/>
    </row>
    <row r="9350" spans="1:1" x14ac:dyDescent="0.55000000000000004">
      <c r="A9350" s="5"/>
    </row>
    <row r="9351" spans="1:1" x14ac:dyDescent="0.55000000000000004">
      <c r="A9351" s="5"/>
    </row>
    <row r="9352" spans="1:1" x14ac:dyDescent="0.55000000000000004">
      <c r="A9352" s="5"/>
    </row>
    <row r="9353" spans="1:1" x14ac:dyDescent="0.55000000000000004">
      <c r="A9353" s="5"/>
    </row>
    <row r="9354" spans="1:1" x14ac:dyDescent="0.55000000000000004">
      <c r="A9354" s="5"/>
    </row>
    <row r="9355" spans="1:1" x14ac:dyDescent="0.55000000000000004">
      <c r="A9355" s="5"/>
    </row>
    <row r="9356" spans="1:1" x14ac:dyDescent="0.55000000000000004">
      <c r="A9356" s="5"/>
    </row>
    <row r="9357" spans="1:1" x14ac:dyDescent="0.55000000000000004">
      <c r="A9357" s="5"/>
    </row>
    <row r="9358" spans="1:1" x14ac:dyDescent="0.55000000000000004">
      <c r="A9358" s="5"/>
    </row>
    <row r="9359" spans="1:1" x14ac:dyDescent="0.55000000000000004">
      <c r="A9359" s="5"/>
    </row>
    <row r="9360" spans="1:1" x14ac:dyDescent="0.55000000000000004">
      <c r="A9360" s="5"/>
    </row>
    <row r="9361" spans="1:1" x14ac:dyDescent="0.55000000000000004">
      <c r="A9361" s="5"/>
    </row>
    <row r="9362" spans="1:1" x14ac:dyDescent="0.55000000000000004">
      <c r="A9362" s="5"/>
    </row>
    <row r="9363" spans="1:1" x14ac:dyDescent="0.55000000000000004">
      <c r="A9363" s="5"/>
    </row>
    <row r="9364" spans="1:1" x14ac:dyDescent="0.55000000000000004">
      <c r="A9364" s="5"/>
    </row>
    <row r="9365" spans="1:1" x14ac:dyDescent="0.55000000000000004">
      <c r="A9365" s="5"/>
    </row>
    <row r="9366" spans="1:1" x14ac:dyDescent="0.55000000000000004">
      <c r="A9366" s="5"/>
    </row>
    <row r="9367" spans="1:1" x14ac:dyDescent="0.55000000000000004">
      <c r="A9367" s="5"/>
    </row>
    <row r="9368" spans="1:1" x14ac:dyDescent="0.55000000000000004">
      <c r="A9368" s="5"/>
    </row>
    <row r="9369" spans="1:1" x14ac:dyDescent="0.55000000000000004">
      <c r="A9369" s="5"/>
    </row>
    <row r="9370" spans="1:1" x14ac:dyDescent="0.55000000000000004">
      <c r="A9370" s="5"/>
    </row>
    <row r="9371" spans="1:1" x14ac:dyDescent="0.55000000000000004">
      <c r="A9371" s="5"/>
    </row>
    <row r="9372" spans="1:1" x14ac:dyDescent="0.55000000000000004">
      <c r="A9372" s="5"/>
    </row>
    <row r="9373" spans="1:1" x14ac:dyDescent="0.55000000000000004">
      <c r="A9373" s="5"/>
    </row>
    <row r="9374" spans="1:1" x14ac:dyDescent="0.55000000000000004">
      <c r="A9374" s="5"/>
    </row>
    <row r="9375" spans="1:1" x14ac:dyDescent="0.55000000000000004">
      <c r="A9375" s="5"/>
    </row>
    <row r="9376" spans="1:1" x14ac:dyDescent="0.55000000000000004">
      <c r="A9376" s="5"/>
    </row>
    <row r="9377" spans="1:1" x14ac:dyDescent="0.55000000000000004">
      <c r="A9377" s="5"/>
    </row>
    <row r="9378" spans="1:1" x14ac:dyDescent="0.55000000000000004">
      <c r="A9378" s="5"/>
    </row>
    <row r="9379" spans="1:1" x14ac:dyDescent="0.55000000000000004">
      <c r="A9379" s="5"/>
    </row>
    <row r="9380" spans="1:1" x14ac:dyDescent="0.55000000000000004">
      <c r="A9380" s="5"/>
    </row>
    <row r="9381" spans="1:1" x14ac:dyDescent="0.55000000000000004">
      <c r="A9381" s="5"/>
    </row>
    <row r="9382" spans="1:1" x14ac:dyDescent="0.55000000000000004">
      <c r="A9382" s="5"/>
    </row>
    <row r="9383" spans="1:1" x14ac:dyDescent="0.55000000000000004">
      <c r="A9383" s="5"/>
    </row>
    <row r="9384" spans="1:1" x14ac:dyDescent="0.55000000000000004">
      <c r="A9384" s="5"/>
    </row>
    <row r="9385" spans="1:1" x14ac:dyDescent="0.55000000000000004">
      <c r="A9385" s="5"/>
    </row>
    <row r="9386" spans="1:1" x14ac:dyDescent="0.55000000000000004">
      <c r="A9386" s="5"/>
    </row>
    <row r="9387" spans="1:1" x14ac:dyDescent="0.55000000000000004">
      <c r="A9387" s="5"/>
    </row>
    <row r="9388" spans="1:1" x14ac:dyDescent="0.55000000000000004">
      <c r="A9388" s="5"/>
    </row>
    <row r="9389" spans="1:1" x14ac:dyDescent="0.55000000000000004">
      <c r="A9389" s="5"/>
    </row>
    <row r="9390" spans="1:1" x14ac:dyDescent="0.55000000000000004">
      <c r="A9390" s="5"/>
    </row>
    <row r="9391" spans="1:1" x14ac:dyDescent="0.55000000000000004">
      <c r="A9391" s="5"/>
    </row>
    <row r="9392" spans="1:1" x14ac:dyDescent="0.55000000000000004">
      <c r="A9392" s="5"/>
    </row>
    <row r="9393" spans="1:1" x14ac:dyDescent="0.55000000000000004">
      <c r="A9393" s="5"/>
    </row>
    <row r="9394" spans="1:1" x14ac:dyDescent="0.55000000000000004">
      <c r="A9394" s="5"/>
    </row>
    <row r="9395" spans="1:1" x14ac:dyDescent="0.55000000000000004">
      <c r="A9395" s="5"/>
    </row>
    <row r="9396" spans="1:1" x14ac:dyDescent="0.55000000000000004">
      <c r="A9396" s="5"/>
    </row>
    <row r="9397" spans="1:1" x14ac:dyDescent="0.55000000000000004">
      <c r="A9397" s="5"/>
    </row>
    <row r="9398" spans="1:1" x14ac:dyDescent="0.55000000000000004">
      <c r="A9398" s="5"/>
    </row>
    <row r="9399" spans="1:1" x14ac:dyDescent="0.55000000000000004">
      <c r="A9399" s="5"/>
    </row>
    <row r="9400" spans="1:1" x14ac:dyDescent="0.55000000000000004">
      <c r="A9400" s="5"/>
    </row>
    <row r="9401" spans="1:1" x14ac:dyDescent="0.55000000000000004">
      <c r="A9401" s="5"/>
    </row>
    <row r="9402" spans="1:1" x14ac:dyDescent="0.55000000000000004">
      <c r="A9402" s="5"/>
    </row>
    <row r="9403" spans="1:1" x14ac:dyDescent="0.55000000000000004">
      <c r="A9403" s="5"/>
    </row>
    <row r="9404" spans="1:1" x14ac:dyDescent="0.55000000000000004">
      <c r="A9404" s="5"/>
    </row>
    <row r="9405" spans="1:1" x14ac:dyDescent="0.55000000000000004">
      <c r="A9405" s="5"/>
    </row>
    <row r="9406" spans="1:1" x14ac:dyDescent="0.55000000000000004">
      <c r="A9406" s="5"/>
    </row>
    <row r="9407" spans="1:1" x14ac:dyDescent="0.55000000000000004">
      <c r="A9407" s="5"/>
    </row>
    <row r="9408" spans="1:1" x14ac:dyDescent="0.55000000000000004">
      <c r="A9408" s="5"/>
    </row>
    <row r="9409" spans="1:1" x14ac:dyDescent="0.55000000000000004">
      <c r="A9409" s="5"/>
    </row>
    <row r="9410" spans="1:1" x14ac:dyDescent="0.55000000000000004">
      <c r="A9410" s="5"/>
    </row>
    <row r="9411" spans="1:1" x14ac:dyDescent="0.55000000000000004">
      <c r="A9411" s="5"/>
    </row>
    <row r="9412" spans="1:1" x14ac:dyDescent="0.55000000000000004">
      <c r="A9412" s="5"/>
    </row>
    <row r="9413" spans="1:1" x14ac:dyDescent="0.55000000000000004">
      <c r="A9413" s="5"/>
    </row>
    <row r="9414" spans="1:1" x14ac:dyDescent="0.55000000000000004">
      <c r="A9414" s="5"/>
    </row>
    <row r="9415" spans="1:1" x14ac:dyDescent="0.55000000000000004">
      <c r="A9415" s="5"/>
    </row>
    <row r="9416" spans="1:1" x14ac:dyDescent="0.55000000000000004">
      <c r="A9416" s="5"/>
    </row>
    <row r="9417" spans="1:1" x14ac:dyDescent="0.55000000000000004">
      <c r="A9417" s="5"/>
    </row>
    <row r="9418" spans="1:1" x14ac:dyDescent="0.55000000000000004">
      <c r="A9418" s="5"/>
    </row>
    <row r="9419" spans="1:1" x14ac:dyDescent="0.55000000000000004">
      <c r="A9419" s="5"/>
    </row>
    <row r="9420" spans="1:1" x14ac:dyDescent="0.55000000000000004">
      <c r="A9420" s="5"/>
    </row>
    <row r="9421" spans="1:1" x14ac:dyDescent="0.55000000000000004">
      <c r="A9421" s="5"/>
    </row>
    <row r="9422" spans="1:1" x14ac:dyDescent="0.55000000000000004">
      <c r="A9422" s="5"/>
    </row>
    <row r="9423" spans="1:1" x14ac:dyDescent="0.55000000000000004">
      <c r="A9423" s="5"/>
    </row>
    <row r="9424" spans="1:1" x14ac:dyDescent="0.55000000000000004">
      <c r="A9424" s="5"/>
    </row>
    <row r="9425" spans="1:1" x14ac:dyDescent="0.55000000000000004">
      <c r="A9425" s="5"/>
    </row>
    <row r="9426" spans="1:1" x14ac:dyDescent="0.55000000000000004">
      <c r="A9426" s="5"/>
    </row>
    <row r="9427" spans="1:1" x14ac:dyDescent="0.55000000000000004">
      <c r="A9427" s="5"/>
    </row>
    <row r="9428" spans="1:1" x14ac:dyDescent="0.55000000000000004">
      <c r="A9428" s="5"/>
    </row>
    <row r="9429" spans="1:1" x14ac:dyDescent="0.55000000000000004">
      <c r="A9429" s="5"/>
    </row>
    <row r="9430" spans="1:1" x14ac:dyDescent="0.55000000000000004">
      <c r="A9430" s="5"/>
    </row>
    <row r="9431" spans="1:1" x14ac:dyDescent="0.55000000000000004">
      <c r="A9431" s="5"/>
    </row>
    <row r="9432" spans="1:1" x14ac:dyDescent="0.55000000000000004">
      <c r="A9432" s="5"/>
    </row>
    <row r="9433" spans="1:1" x14ac:dyDescent="0.55000000000000004">
      <c r="A9433" s="5"/>
    </row>
    <row r="9434" spans="1:1" x14ac:dyDescent="0.55000000000000004">
      <c r="A9434" s="5"/>
    </row>
    <row r="9435" spans="1:1" x14ac:dyDescent="0.55000000000000004">
      <c r="A9435" s="5"/>
    </row>
    <row r="9436" spans="1:1" x14ac:dyDescent="0.55000000000000004">
      <c r="A9436" s="5"/>
    </row>
    <row r="9437" spans="1:1" x14ac:dyDescent="0.55000000000000004">
      <c r="A9437" s="5"/>
    </row>
    <row r="9438" spans="1:1" x14ac:dyDescent="0.55000000000000004">
      <c r="A9438" s="5"/>
    </row>
    <row r="9439" spans="1:1" x14ac:dyDescent="0.55000000000000004">
      <c r="A9439" s="5"/>
    </row>
    <row r="9440" spans="1:1" x14ac:dyDescent="0.55000000000000004">
      <c r="A9440" s="5"/>
    </row>
    <row r="9441" spans="1:1" x14ac:dyDescent="0.55000000000000004">
      <c r="A9441" s="5"/>
    </row>
    <row r="9442" spans="1:1" x14ac:dyDescent="0.55000000000000004">
      <c r="A9442" s="5"/>
    </row>
    <row r="9443" spans="1:1" x14ac:dyDescent="0.55000000000000004">
      <c r="A9443" s="5"/>
    </row>
    <row r="9444" spans="1:1" x14ac:dyDescent="0.55000000000000004">
      <c r="A9444" s="5"/>
    </row>
    <row r="9445" spans="1:1" x14ac:dyDescent="0.55000000000000004">
      <c r="A9445" s="5"/>
    </row>
    <row r="9446" spans="1:1" x14ac:dyDescent="0.55000000000000004">
      <c r="A9446" s="5"/>
    </row>
    <row r="9447" spans="1:1" x14ac:dyDescent="0.55000000000000004">
      <c r="A9447" s="5"/>
    </row>
    <row r="9448" spans="1:1" x14ac:dyDescent="0.55000000000000004">
      <c r="A9448" s="5"/>
    </row>
    <row r="9449" spans="1:1" x14ac:dyDescent="0.55000000000000004">
      <c r="A9449" s="5"/>
    </row>
    <row r="9450" spans="1:1" x14ac:dyDescent="0.55000000000000004">
      <c r="A9450" s="5"/>
    </row>
    <row r="9451" spans="1:1" x14ac:dyDescent="0.55000000000000004">
      <c r="A9451" s="5"/>
    </row>
    <row r="9452" spans="1:1" x14ac:dyDescent="0.55000000000000004">
      <c r="A9452" s="5"/>
    </row>
    <row r="9453" spans="1:1" x14ac:dyDescent="0.55000000000000004">
      <c r="A9453" s="5"/>
    </row>
    <row r="9454" spans="1:1" x14ac:dyDescent="0.55000000000000004">
      <c r="A9454" s="5"/>
    </row>
    <row r="9455" spans="1:1" x14ac:dyDescent="0.55000000000000004">
      <c r="A9455" s="5"/>
    </row>
    <row r="9456" spans="1:1" x14ac:dyDescent="0.55000000000000004">
      <c r="A9456" s="5"/>
    </row>
    <row r="9457" spans="1:1" x14ac:dyDescent="0.55000000000000004">
      <c r="A9457" s="5"/>
    </row>
    <row r="9458" spans="1:1" x14ac:dyDescent="0.55000000000000004">
      <c r="A9458" s="5"/>
    </row>
    <row r="9459" spans="1:1" x14ac:dyDescent="0.55000000000000004">
      <c r="A9459" s="5"/>
    </row>
    <row r="9460" spans="1:1" x14ac:dyDescent="0.55000000000000004">
      <c r="A9460" s="5"/>
    </row>
    <row r="9461" spans="1:1" x14ac:dyDescent="0.55000000000000004">
      <c r="A9461" s="5"/>
    </row>
    <row r="9462" spans="1:1" x14ac:dyDescent="0.55000000000000004">
      <c r="A9462" s="5"/>
    </row>
    <row r="9463" spans="1:1" x14ac:dyDescent="0.55000000000000004">
      <c r="A9463" s="5"/>
    </row>
    <row r="9464" spans="1:1" x14ac:dyDescent="0.55000000000000004">
      <c r="A9464" s="5"/>
    </row>
    <row r="9465" spans="1:1" x14ac:dyDescent="0.55000000000000004">
      <c r="A9465" s="5"/>
    </row>
    <row r="9466" spans="1:1" x14ac:dyDescent="0.55000000000000004">
      <c r="A9466" s="5"/>
    </row>
    <row r="9467" spans="1:1" x14ac:dyDescent="0.55000000000000004">
      <c r="A9467" s="5"/>
    </row>
    <row r="9468" spans="1:1" x14ac:dyDescent="0.55000000000000004">
      <c r="A9468" s="5"/>
    </row>
    <row r="9469" spans="1:1" x14ac:dyDescent="0.55000000000000004">
      <c r="A9469" s="5"/>
    </row>
    <row r="9470" spans="1:1" x14ac:dyDescent="0.55000000000000004">
      <c r="A9470" s="5"/>
    </row>
    <row r="9471" spans="1:1" x14ac:dyDescent="0.55000000000000004">
      <c r="A9471" s="5"/>
    </row>
    <row r="9472" spans="1:1" x14ac:dyDescent="0.55000000000000004">
      <c r="A9472" s="5"/>
    </row>
    <row r="9473" spans="1:1" x14ac:dyDescent="0.55000000000000004">
      <c r="A9473" s="5"/>
    </row>
    <row r="9474" spans="1:1" x14ac:dyDescent="0.55000000000000004">
      <c r="A9474" s="5"/>
    </row>
    <row r="9475" spans="1:1" x14ac:dyDescent="0.55000000000000004">
      <c r="A9475" s="5"/>
    </row>
    <row r="9476" spans="1:1" x14ac:dyDescent="0.55000000000000004">
      <c r="A9476" s="5"/>
    </row>
    <row r="9477" spans="1:1" x14ac:dyDescent="0.55000000000000004">
      <c r="A9477" s="5"/>
    </row>
    <row r="9478" spans="1:1" x14ac:dyDescent="0.55000000000000004">
      <c r="A9478" s="5"/>
    </row>
    <row r="9479" spans="1:1" x14ac:dyDescent="0.55000000000000004">
      <c r="A9479" s="5"/>
    </row>
    <row r="9480" spans="1:1" x14ac:dyDescent="0.55000000000000004">
      <c r="A9480" s="5"/>
    </row>
    <row r="9481" spans="1:1" x14ac:dyDescent="0.55000000000000004">
      <c r="A9481" s="5"/>
    </row>
    <row r="9482" spans="1:1" x14ac:dyDescent="0.55000000000000004">
      <c r="A9482" s="5"/>
    </row>
    <row r="9483" spans="1:1" x14ac:dyDescent="0.55000000000000004">
      <c r="A9483" s="5"/>
    </row>
    <row r="9484" spans="1:1" x14ac:dyDescent="0.55000000000000004">
      <c r="A9484" s="5"/>
    </row>
    <row r="9485" spans="1:1" x14ac:dyDescent="0.55000000000000004">
      <c r="A9485" s="5"/>
    </row>
    <row r="9486" spans="1:1" x14ac:dyDescent="0.55000000000000004">
      <c r="A9486" s="5"/>
    </row>
    <row r="9487" spans="1:1" x14ac:dyDescent="0.55000000000000004">
      <c r="A9487" s="5"/>
    </row>
    <row r="9488" spans="1:1" x14ac:dyDescent="0.55000000000000004">
      <c r="A9488" s="5"/>
    </row>
    <row r="9489" spans="1:1" x14ac:dyDescent="0.55000000000000004">
      <c r="A9489" s="5"/>
    </row>
    <row r="9490" spans="1:1" x14ac:dyDescent="0.55000000000000004">
      <c r="A9490" s="5"/>
    </row>
    <row r="9491" spans="1:1" x14ac:dyDescent="0.55000000000000004">
      <c r="A9491" s="5"/>
    </row>
    <row r="9492" spans="1:1" x14ac:dyDescent="0.55000000000000004">
      <c r="A9492" s="5"/>
    </row>
    <row r="9493" spans="1:1" x14ac:dyDescent="0.55000000000000004">
      <c r="A9493" s="5"/>
    </row>
    <row r="9494" spans="1:1" x14ac:dyDescent="0.55000000000000004">
      <c r="A9494" s="5"/>
    </row>
    <row r="9495" spans="1:1" x14ac:dyDescent="0.55000000000000004">
      <c r="A9495" s="5"/>
    </row>
    <row r="9496" spans="1:1" x14ac:dyDescent="0.55000000000000004">
      <c r="A9496" s="5"/>
    </row>
    <row r="9497" spans="1:1" x14ac:dyDescent="0.55000000000000004">
      <c r="A9497" s="5"/>
    </row>
    <row r="9498" spans="1:1" x14ac:dyDescent="0.55000000000000004">
      <c r="A9498" s="5"/>
    </row>
    <row r="9499" spans="1:1" x14ac:dyDescent="0.55000000000000004">
      <c r="A9499" s="5"/>
    </row>
    <row r="9500" spans="1:1" x14ac:dyDescent="0.55000000000000004">
      <c r="A9500" s="5"/>
    </row>
    <row r="9501" spans="1:1" x14ac:dyDescent="0.55000000000000004">
      <c r="A9501" s="5"/>
    </row>
    <row r="9502" spans="1:1" x14ac:dyDescent="0.55000000000000004">
      <c r="A9502" s="5"/>
    </row>
    <row r="9503" spans="1:1" x14ac:dyDescent="0.55000000000000004">
      <c r="A9503" s="5"/>
    </row>
    <row r="9504" spans="1:1" x14ac:dyDescent="0.55000000000000004">
      <c r="A9504" s="5"/>
    </row>
    <row r="9505" spans="1:1" x14ac:dyDescent="0.55000000000000004">
      <c r="A9505" s="5"/>
    </row>
    <row r="9506" spans="1:1" x14ac:dyDescent="0.55000000000000004">
      <c r="A9506" s="5"/>
    </row>
    <row r="9507" spans="1:1" x14ac:dyDescent="0.55000000000000004">
      <c r="A9507" s="5"/>
    </row>
    <row r="9508" spans="1:1" x14ac:dyDescent="0.55000000000000004">
      <c r="A9508" s="5"/>
    </row>
    <row r="9509" spans="1:1" x14ac:dyDescent="0.55000000000000004">
      <c r="A9509" s="5"/>
    </row>
    <row r="9510" spans="1:1" x14ac:dyDescent="0.55000000000000004">
      <c r="A9510" s="5"/>
    </row>
    <row r="9511" spans="1:1" x14ac:dyDescent="0.55000000000000004">
      <c r="A9511" s="5"/>
    </row>
    <row r="9512" spans="1:1" x14ac:dyDescent="0.55000000000000004">
      <c r="A9512" s="5"/>
    </row>
    <row r="9513" spans="1:1" x14ac:dyDescent="0.55000000000000004">
      <c r="A9513" s="5"/>
    </row>
    <row r="9514" spans="1:1" x14ac:dyDescent="0.55000000000000004">
      <c r="A9514" s="5"/>
    </row>
    <row r="9515" spans="1:1" x14ac:dyDescent="0.55000000000000004">
      <c r="A9515" s="5"/>
    </row>
    <row r="9516" spans="1:1" x14ac:dyDescent="0.55000000000000004">
      <c r="A9516" s="5"/>
    </row>
    <row r="9517" spans="1:1" x14ac:dyDescent="0.55000000000000004">
      <c r="A9517" s="5"/>
    </row>
    <row r="9518" spans="1:1" x14ac:dyDescent="0.55000000000000004">
      <c r="A9518" s="5"/>
    </row>
    <row r="9519" spans="1:1" x14ac:dyDescent="0.55000000000000004">
      <c r="A9519" s="5"/>
    </row>
    <row r="9520" spans="1:1" x14ac:dyDescent="0.55000000000000004">
      <c r="A9520" s="5"/>
    </row>
    <row r="9521" spans="1:1" x14ac:dyDescent="0.55000000000000004">
      <c r="A9521" s="5"/>
    </row>
    <row r="9522" spans="1:1" x14ac:dyDescent="0.55000000000000004">
      <c r="A9522" s="5"/>
    </row>
    <row r="9523" spans="1:1" x14ac:dyDescent="0.55000000000000004">
      <c r="A9523" s="5"/>
    </row>
    <row r="9524" spans="1:1" x14ac:dyDescent="0.55000000000000004">
      <c r="A9524" s="5"/>
    </row>
    <row r="9525" spans="1:1" x14ac:dyDescent="0.55000000000000004">
      <c r="A9525" s="5"/>
    </row>
    <row r="9526" spans="1:1" x14ac:dyDescent="0.55000000000000004">
      <c r="A9526" s="5"/>
    </row>
    <row r="9527" spans="1:1" x14ac:dyDescent="0.55000000000000004">
      <c r="A9527" s="5"/>
    </row>
    <row r="9528" spans="1:1" x14ac:dyDescent="0.55000000000000004">
      <c r="A9528" s="5"/>
    </row>
    <row r="9529" spans="1:1" x14ac:dyDescent="0.55000000000000004">
      <c r="A9529" s="5"/>
    </row>
    <row r="9530" spans="1:1" x14ac:dyDescent="0.55000000000000004">
      <c r="A9530" s="5"/>
    </row>
    <row r="9531" spans="1:1" x14ac:dyDescent="0.55000000000000004">
      <c r="A9531" s="5"/>
    </row>
    <row r="9532" spans="1:1" x14ac:dyDescent="0.55000000000000004">
      <c r="A9532" s="5"/>
    </row>
    <row r="9533" spans="1:1" x14ac:dyDescent="0.55000000000000004">
      <c r="A9533" s="5"/>
    </row>
    <row r="9534" spans="1:1" x14ac:dyDescent="0.55000000000000004">
      <c r="A9534" s="5"/>
    </row>
    <row r="9535" spans="1:1" x14ac:dyDescent="0.55000000000000004">
      <c r="A9535" s="5"/>
    </row>
    <row r="9536" spans="1:1" x14ac:dyDescent="0.55000000000000004">
      <c r="A9536" s="5"/>
    </row>
    <row r="9537" spans="1:1" x14ac:dyDescent="0.55000000000000004">
      <c r="A9537" s="5"/>
    </row>
    <row r="9538" spans="1:1" x14ac:dyDescent="0.55000000000000004">
      <c r="A9538" s="5"/>
    </row>
    <row r="9539" spans="1:1" x14ac:dyDescent="0.55000000000000004">
      <c r="A9539" s="5"/>
    </row>
    <row r="9540" spans="1:1" x14ac:dyDescent="0.55000000000000004">
      <c r="A9540" s="5"/>
    </row>
    <row r="9541" spans="1:1" x14ac:dyDescent="0.55000000000000004">
      <c r="A9541" s="5"/>
    </row>
    <row r="9542" spans="1:1" x14ac:dyDescent="0.55000000000000004">
      <c r="A9542" s="5"/>
    </row>
    <row r="9543" spans="1:1" x14ac:dyDescent="0.55000000000000004">
      <c r="A9543" s="5"/>
    </row>
    <row r="9544" spans="1:1" x14ac:dyDescent="0.55000000000000004">
      <c r="A9544" s="5"/>
    </row>
    <row r="9545" spans="1:1" x14ac:dyDescent="0.55000000000000004">
      <c r="A9545" s="5"/>
    </row>
    <row r="9546" spans="1:1" x14ac:dyDescent="0.55000000000000004">
      <c r="A9546" s="5"/>
    </row>
    <row r="9547" spans="1:1" x14ac:dyDescent="0.55000000000000004">
      <c r="A9547" s="5"/>
    </row>
    <row r="9548" spans="1:1" x14ac:dyDescent="0.55000000000000004">
      <c r="A9548" s="5"/>
    </row>
    <row r="9549" spans="1:1" x14ac:dyDescent="0.55000000000000004">
      <c r="A9549" s="5"/>
    </row>
    <row r="9550" spans="1:1" x14ac:dyDescent="0.55000000000000004">
      <c r="A9550" s="5"/>
    </row>
    <row r="9551" spans="1:1" x14ac:dyDescent="0.55000000000000004">
      <c r="A9551" s="5"/>
    </row>
    <row r="9552" spans="1:1" x14ac:dyDescent="0.55000000000000004">
      <c r="A9552" s="5"/>
    </row>
    <row r="9553" spans="1:1" x14ac:dyDescent="0.55000000000000004">
      <c r="A9553" s="5"/>
    </row>
    <row r="9554" spans="1:1" x14ac:dyDescent="0.55000000000000004">
      <c r="A9554" s="5"/>
    </row>
    <row r="9555" spans="1:1" x14ac:dyDescent="0.55000000000000004">
      <c r="A9555" s="5"/>
    </row>
    <row r="9556" spans="1:1" x14ac:dyDescent="0.55000000000000004">
      <c r="A9556" s="5"/>
    </row>
    <row r="9557" spans="1:1" x14ac:dyDescent="0.55000000000000004">
      <c r="A9557" s="5"/>
    </row>
    <row r="9558" spans="1:1" x14ac:dyDescent="0.55000000000000004">
      <c r="A9558" s="5"/>
    </row>
    <row r="9559" spans="1:1" x14ac:dyDescent="0.55000000000000004">
      <c r="A9559" s="5"/>
    </row>
    <row r="9560" spans="1:1" x14ac:dyDescent="0.55000000000000004">
      <c r="A9560" s="5"/>
    </row>
    <row r="9561" spans="1:1" x14ac:dyDescent="0.55000000000000004">
      <c r="A9561" s="5"/>
    </row>
    <row r="9562" spans="1:1" x14ac:dyDescent="0.55000000000000004">
      <c r="A9562" s="5"/>
    </row>
    <row r="9563" spans="1:1" x14ac:dyDescent="0.55000000000000004">
      <c r="A9563" s="5"/>
    </row>
    <row r="9564" spans="1:1" x14ac:dyDescent="0.55000000000000004">
      <c r="A9564" s="5"/>
    </row>
    <row r="9565" spans="1:1" x14ac:dyDescent="0.55000000000000004">
      <c r="A9565" s="5"/>
    </row>
    <row r="9566" spans="1:1" x14ac:dyDescent="0.55000000000000004">
      <c r="A9566" s="5"/>
    </row>
    <row r="9567" spans="1:1" x14ac:dyDescent="0.55000000000000004">
      <c r="A9567" s="5"/>
    </row>
    <row r="9568" spans="1:1" x14ac:dyDescent="0.55000000000000004">
      <c r="A9568" s="5"/>
    </row>
    <row r="9569" spans="1:1" x14ac:dyDescent="0.55000000000000004">
      <c r="A9569" s="5"/>
    </row>
    <row r="9570" spans="1:1" x14ac:dyDescent="0.55000000000000004">
      <c r="A9570" s="5"/>
    </row>
    <row r="9571" spans="1:1" x14ac:dyDescent="0.55000000000000004">
      <c r="A9571" s="5"/>
    </row>
    <row r="9572" spans="1:1" x14ac:dyDescent="0.55000000000000004">
      <c r="A9572" s="5"/>
    </row>
    <row r="9573" spans="1:1" x14ac:dyDescent="0.55000000000000004">
      <c r="A9573" s="5"/>
    </row>
    <row r="9574" spans="1:1" x14ac:dyDescent="0.55000000000000004">
      <c r="A9574" s="5"/>
    </row>
    <row r="9575" spans="1:1" x14ac:dyDescent="0.55000000000000004">
      <c r="A9575" s="5"/>
    </row>
    <row r="9576" spans="1:1" x14ac:dyDescent="0.55000000000000004">
      <c r="A9576" s="5"/>
    </row>
    <row r="9577" spans="1:1" x14ac:dyDescent="0.55000000000000004">
      <c r="A9577" s="5"/>
    </row>
    <row r="9578" spans="1:1" x14ac:dyDescent="0.55000000000000004">
      <c r="A9578" s="5"/>
    </row>
    <row r="9579" spans="1:1" x14ac:dyDescent="0.55000000000000004">
      <c r="A9579" s="5"/>
    </row>
    <row r="9580" spans="1:1" x14ac:dyDescent="0.55000000000000004">
      <c r="A9580" s="5"/>
    </row>
    <row r="9581" spans="1:1" x14ac:dyDescent="0.55000000000000004">
      <c r="A9581" s="5"/>
    </row>
    <row r="9582" spans="1:1" x14ac:dyDescent="0.55000000000000004">
      <c r="A9582" s="5"/>
    </row>
    <row r="9583" spans="1:1" x14ac:dyDescent="0.55000000000000004">
      <c r="A9583" s="5"/>
    </row>
    <row r="9584" spans="1:1" x14ac:dyDescent="0.55000000000000004">
      <c r="A9584" s="5"/>
    </row>
    <row r="9585" spans="1:1" x14ac:dyDescent="0.55000000000000004">
      <c r="A9585" s="5"/>
    </row>
    <row r="9586" spans="1:1" x14ac:dyDescent="0.55000000000000004">
      <c r="A9586" s="5"/>
    </row>
    <row r="9587" spans="1:1" x14ac:dyDescent="0.55000000000000004">
      <c r="A9587" s="5"/>
    </row>
    <row r="9588" spans="1:1" x14ac:dyDescent="0.55000000000000004">
      <c r="A9588" s="5"/>
    </row>
    <row r="9589" spans="1:1" x14ac:dyDescent="0.55000000000000004">
      <c r="A9589" s="5"/>
    </row>
    <row r="9590" spans="1:1" x14ac:dyDescent="0.55000000000000004">
      <c r="A9590" s="5"/>
    </row>
    <row r="9591" spans="1:1" x14ac:dyDescent="0.55000000000000004">
      <c r="A9591" s="5"/>
    </row>
    <row r="9592" spans="1:1" x14ac:dyDescent="0.55000000000000004">
      <c r="A9592" s="5"/>
    </row>
    <row r="9593" spans="1:1" x14ac:dyDescent="0.55000000000000004">
      <c r="A9593" s="5"/>
    </row>
    <row r="9594" spans="1:1" x14ac:dyDescent="0.55000000000000004">
      <c r="A9594" s="5"/>
    </row>
    <row r="9595" spans="1:1" x14ac:dyDescent="0.55000000000000004">
      <c r="A9595" s="5"/>
    </row>
    <row r="9596" spans="1:1" x14ac:dyDescent="0.55000000000000004">
      <c r="A9596" s="5"/>
    </row>
    <row r="9597" spans="1:1" x14ac:dyDescent="0.55000000000000004">
      <c r="A9597" s="5"/>
    </row>
    <row r="9598" spans="1:1" x14ac:dyDescent="0.55000000000000004">
      <c r="A9598" s="5"/>
    </row>
    <row r="9599" spans="1:1" x14ac:dyDescent="0.55000000000000004">
      <c r="A9599" s="5"/>
    </row>
    <row r="9600" spans="1:1" x14ac:dyDescent="0.55000000000000004">
      <c r="A9600" s="5"/>
    </row>
    <row r="9601" spans="1:1" x14ac:dyDescent="0.55000000000000004">
      <c r="A9601" s="5"/>
    </row>
    <row r="9602" spans="1:1" x14ac:dyDescent="0.55000000000000004">
      <c r="A9602" s="5"/>
    </row>
    <row r="9603" spans="1:1" x14ac:dyDescent="0.55000000000000004">
      <c r="A9603" s="5"/>
    </row>
    <row r="9604" spans="1:1" x14ac:dyDescent="0.55000000000000004">
      <c r="A9604" s="5"/>
    </row>
    <row r="9605" spans="1:1" x14ac:dyDescent="0.55000000000000004">
      <c r="A9605" s="5"/>
    </row>
    <row r="9606" spans="1:1" x14ac:dyDescent="0.55000000000000004">
      <c r="A9606" s="5"/>
    </row>
    <row r="9607" spans="1:1" x14ac:dyDescent="0.55000000000000004">
      <c r="A9607" s="5"/>
    </row>
    <row r="9608" spans="1:1" x14ac:dyDescent="0.55000000000000004">
      <c r="A9608" s="5"/>
    </row>
    <row r="9609" spans="1:1" x14ac:dyDescent="0.55000000000000004">
      <c r="A9609" s="5"/>
    </row>
    <row r="9610" spans="1:1" x14ac:dyDescent="0.55000000000000004">
      <c r="A9610" s="5"/>
    </row>
    <row r="9611" spans="1:1" x14ac:dyDescent="0.55000000000000004">
      <c r="A9611" s="5"/>
    </row>
    <row r="9612" spans="1:1" x14ac:dyDescent="0.55000000000000004">
      <c r="A9612" s="5"/>
    </row>
    <row r="9613" spans="1:1" x14ac:dyDescent="0.55000000000000004">
      <c r="A9613" s="5"/>
    </row>
    <row r="9614" spans="1:1" x14ac:dyDescent="0.55000000000000004">
      <c r="A9614" s="5"/>
    </row>
    <row r="9615" spans="1:1" x14ac:dyDescent="0.55000000000000004">
      <c r="A9615" s="5"/>
    </row>
    <row r="9616" spans="1:1" x14ac:dyDescent="0.55000000000000004">
      <c r="A9616" s="5"/>
    </row>
    <row r="9617" spans="1:1" x14ac:dyDescent="0.55000000000000004">
      <c r="A9617" s="5"/>
    </row>
    <row r="9618" spans="1:1" x14ac:dyDescent="0.55000000000000004">
      <c r="A9618" s="5"/>
    </row>
    <row r="9619" spans="1:1" x14ac:dyDescent="0.55000000000000004">
      <c r="A9619" s="5"/>
    </row>
    <row r="9620" spans="1:1" x14ac:dyDescent="0.55000000000000004">
      <c r="A9620" s="5"/>
    </row>
    <row r="9621" spans="1:1" x14ac:dyDescent="0.55000000000000004">
      <c r="A9621" s="5"/>
    </row>
    <row r="9622" spans="1:1" x14ac:dyDescent="0.55000000000000004">
      <c r="A9622" s="5"/>
    </row>
    <row r="9623" spans="1:1" x14ac:dyDescent="0.55000000000000004">
      <c r="A9623" s="5"/>
    </row>
    <row r="9624" spans="1:1" x14ac:dyDescent="0.55000000000000004">
      <c r="A9624" s="5"/>
    </row>
    <row r="9625" spans="1:1" x14ac:dyDescent="0.55000000000000004">
      <c r="A9625" s="5"/>
    </row>
    <row r="9626" spans="1:1" x14ac:dyDescent="0.55000000000000004">
      <c r="A9626" s="5"/>
    </row>
    <row r="9627" spans="1:1" x14ac:dyDescent="0.55000000000000004">
      <c r="A9627" s="5"/>
    </row>
    <row r="9628" spans="1:1" x14ac:dyDescent="0.55000000000000004">
      <c r="A9628" s="5"/>
    </row>
    <row r="9629" spans="1:1" x14ac:dyDescent="0.55000000000000004">
      <c r="A9629" s="5"/>
    </row>
    <row r="9630" spans="1:1" x14ac:dyDescent="0.55000000000000004">
      <c r="A9630" s="5"/>
    </row>
    <row r="9631" spans="1:1" x14ac:dyDescent="0.55000000000000004">
      <c r="A9631" s="5"/>
    </row>
    <row r="9632" spans="1:1" x14ac:dyDescent="0.55000000000000004">
      <c r="A9632" s="5"/>
    </row>
    <row r="9633" spans="1:1" x14ac:dyDescent="0.55000000000000004">
      <c r="A9633" s="5"/>
    </row>
    <row r="9634" spans="1:1" x14ac:dyDescent="0.55000000000000004">
      <c r="A9634" s="5"/>
    </row>
    <row r="9635" spans="1:1" x14ac:dyDescent="0.55000000000000004">
      <c r="A9635" s="5"/>
    </row>
    <row r="9636" spans="1:1" x14ac:dyDescent="0.55000000000000004">
      <c r="A9636" s="5"/>
    </row>
    <row r="9637" spans="1:1" x14ac:dyDescent="0.55000000000000004">
      <c r="A9637" s="5"/>
    </row>
    <row r="9638" spans="1:1" x14ac:dyDescent="0.55000000000000004">
      <c r="A9638" s="5"/>
    </row>
    <row r="9639" spans="1:1" x14ac:dyDescent="0.55000000000000004">
      <c r="A9639" s="5"/>
    </row>
    <row r="9640" spans="1:1" x14ac:dyDescent="0.55000000000000004">
      <c r="A9640" s="5"/>
    </row>
    <row r="9641" spans="1:1" x14ac:dyDescent="0.55000000000000004">
      <c r="A9641" s="5"/>
    </row>
    <row r="9642" spans="1:1" x14ac:dyDescent="0.55000000000000004">
      <c r="A9642" s="5"/>
    </row>
    <row r="9643" spans="1:1" x14ac:dyDescent="0.55000000000000004">
      <c r="A9643" s="5"/>
    </row>
    <row r="9644" spans="1:1" x14ac:dyDescent="0.55000000000000004">
      <c r="A9644" s="5"/>
    </row>
    <row r="9645" spans="1:1" x14ac:dyDescent="0.55000000000000004">
      <c r="A9645" s="5"/>
    </row>
    <row r="9646" spans="1:1" x14ac:dyDescent="0.55000000000000004">
      <c r="A9646" s="5"/>
    </row>
    <row r="9647" spans="1:1" x14ac:dyDescent="0.55000000000000004">
      <c r="A9647" s="5"/>
    </row>
    <row r="9648" spans="1:1" x14ac:dyDescent="0.55000000000000004">
      <c r="A9648" s="5"/>
    </row>
    <row r="9649" spans="1:1" x14ac:dyDescent="0.55000000000000004">
      <c r="A9649" s="5"/>
    </row>
    <row r="9650" spans="1:1" x14ac:dyDescent="0.55000000000000004">
      <c r="A9650" s="5"/>
    </row>
    <row r="9651" spans="1:1" x14ac:dyDescent="0.55000000000000004">
      <c r="A9651" s="5"/>
    </row>
    <row r="9652" spans="1:1" x14ac:dyDescent="0.55000000000000004">
      <c r="A9652" s="5"/>
    </row>
    <row r="9653" spans="1:1" x14ac:dyDescent="0.55000000000000004">
      <c r="A9653" s="5"/>
    </row>
    <row r="9654" spans="1:1" x14ac:dyDescent="0.55000000000000004">
      <c r="A9654" s="5"/>
    </row>
    <row r="9655" spans="1:1" x14ac:dyDescent="0.55000000000000004">
      <c r="A9655" s="5"/>
    </row>
    <row r="9656" spans="1:1" x14ac:dyDescent="0.55000000000000004">
      <c r="A9656" s="5"/>
    </row>
    <row r="9657" spans="1:1" x14ac:dyDescent="0.55000000000000004">
      <c r="A9657" s="5"/>
    </row>
    <row r="9658" spans="1:1" x14ac:dyDescent="0.55000000000000004">
      <c r="A9658" s="5"/>
    </row>
    <row r="9659" spans="1:1" x14ac:dyDescent="0.55000000000000004">
      <c r="A9659" s="5"/>
    </row>
    <row r="9660" spans="1:1" x14ac:dyDescent="0.55000000000000004">
      <c r="A9660" s="5"/>
    </row>
    <row r="9661" spans="1:1" x14ac:dyDescent="0.55000000000000004">
      <c r="A9661" s="5"/>
    </row>
    <row r="9662" spans="1:1" x14ac:dyDescent="0.55000000000000004">
      <c r="A9662" s="5"/>
    </row>
    <row r="9663" spans="1:1" x14ac:dyDescent="0.55000000000000004">
      <c r="A9663" s="5"/>
    </row>
    <row r="9664" spans="1:1" x14ac:dyDescent="0.55000000000000004">
      <c r="A9664" s="5"/>
    </row>
    <row r="9665" spans="1:1" x14ac:dyDescent="0.55000000000000004">
      <c r="A9665" s="5"/>
    </row>
    <row r="9666" spans="1:1" x14ac:dyDescent="0.55000000000000004">
      <c r="A9666" s="5"/>
    </row>
    <row r="9667" spans="1:1" x14ac:dyDescent="0.55000000000000004">
      <c r="A9667" s="5"/>
    </row>
    <row r="9668" spans="1:1" x14ac:dyDescent="0.55000000000000004">
      <c r="A9668" s="5"/>
    </row>
    <row r="9669" spans="1:1" x14ac:dyDescent="0.55000000000000004">
      <c r="A9669" s="5"/>
    </row>
    <row r="9670" spans="1:1" x14ac:dyDescent="0.55000000000000004">
      <c r="A9670" s="5"/>
    </row>
    <row r="9671" spans="1:1" x14ac:dyDescent="0.55000000000000004">
      <c r="A9671" s="5"/>
    </row>
    <row r="9672" spans="1:1" x14ac:dyDescent="0.55000000000000004">
      <c r="A9672" s="5"/>
    </row>
    <row r="9673" spans="1:1" x14ac:dyDescent="0.55000000000000004">
      <c r="A9673" s="5"/>
    </row>
    <row r="9674" spans="1:1" x14ac:dyDescent="0.55000000000000004">
      <c r="A9674" s="5"/>
    </row>
    <row r="9675" spans="1:1" x14ac:dyDescent="0.55000000000000004">
      <c r="A9675" s="5"/>
    </row>
    <row r="9676" spans="1:1" x14ac:dyDescent="0.55000000000000004">
      <c r="A9676" s="5"/>
    </row>
    <row r="9677" spans="1:1" x14ac:dyDescent="0.55000000000000004">
      <c r="A9677" s="5"/>
    </row>
    <row r="9678" spans="1:1" x14ac:dyDescent="0.55000000000000004">
      <c r="A9678" s="5"/>
    </row>
    <row r="9679" spans="1:1" x14ac:dyDescent="0.55000000000000004">
      <c r="A9679" s="5"/>
    </row>
    <row r="9680" spans="1:1" x14ac:dyDescent="0.55000000000000004">
      <c r="A9680" s="5"/>
    </row>
    <row r="9681" spans="1:1" x14ac:dyDescent="0.55000000000000004">
      <c r="A9681" s="5"/>
    </row>
    <row r="9682" spans="1:1" x14ac:dyDescent="0.55000000000000004">
      <c r="A9682" s="5"/>
    </row>
    <row r="9683" spans="1:1" x14ac:dyDescent="0.55000000000000004">
      <c r="A9683" s="5"/>
    </row>
    <row r="9684" spans="1:1" x14ac:dyDescent="0.55000000000000004">
      <c r="A9684" s="5"/>
    </row>
    <row r="9685" spans="1:1" x14ac:dyDescent="0.55000000000000004">
      <c r="A9685" s="5"/>
    </row>
    <row r="9686" spans="1:1" x14ac:dyDescent="0.55000000000000004">
      <c r="A9686" s="5"/>
    </row>
    <row r="9687" spans="1:1" x14ac:dyDescent="0.55000000000000004">
      <c r="A9687" s="5"/>
    </row>
    <row r="9688" spans="1:1" x14ac:dyDescent="0.55000000000000004">
      <c r="A9688" s="5"/>
    </row>
    <row r="9689" spans="1:1" x14ac:dyDescent="0.55000000000000004">
      <c r="A9689" s="5"/>
    </row>
    <row r="9690" spans="1:1" x14ac:dyDescent="0.55000000000000004">
      <c r="A9690" s="5"/>
    </row>
    <row r="9691" spans="1:1" x14ac:dyDescent="0.55000000000000004">
      <c r="A9691" s="5"/>
    </row>
    <row r="9692" spans="1:1" x14ac:dyDescent="0.55000000000000004">
      <c r="A9692" s="5"/>
    </row>
    <row r="9693" spans="1:1" x14ac:dyDescent="0.55000000000000004">
      <c r="A9693" s="5"/>
    </row>
    <row r="9694" spans="1:1" x14ac:dyDescent="0.55000000000000004">
      <c r="A9694" s="5"/>
    </row>
    <row r="9695" spans="1:1" x14ac:dyDescent="0.55000000000000004">
      <c r="A9695" s="5"/>
    </row>
    <row r="9696" spans="1:1" x14ac:dyDescent="0.55000000000000004">
      <c r="A9696" s="5"/>
    </row>
    <row r="9697" spans="1:1" x14ac:dyDescent="0.55000000000000004">
      <c r="A9697" s="5"/>
    </row>
    <row r="9698" spans="1:1" x14ac:dyDescent="0.55000000000000004">
      <c r="A9698" s="5"/>
    </row>
    <row r="9699" spans="1:1" x14ac:dyDescent="0.55000000000000004">
      <c r="A9699" s="5"/>
    </row>
    <row r="9700" spans="1:1" x14ac:dyDescent="0.55000000000000004">
      <c r="A9700" s="5"/>
    </row>
    <row r="9701" spans="1:1" x14ac:dyDescent="0.55000000000000004">
      <c r="A9701" s="5"/>
    </row>
    <row r="9702" spans="1:1" x14ac:dyDescent="0.55000000000000004">
      <c r="A9702" s="5"/>
    </row>
    <row r="9703" spans="1:1" x14ac:dyDescent="0.55000000000000004">
      <c r="A9703" s="5"/>
    </row>
    <row r="9704" spans="1:1" x14ac:dyDescent="0.55000000000000004">
      <c r="A9704" s="5"/>
    </row>
    <row r="9705" spans="1:1" x14ac:dyDescent="0.55000000000000004">
      <c r="A9705" s="5"/>
    </row>
    <row r="9706" spans="1:1" x14ac:dyDescent="0.55000000000000004">
      <c r="A9706" s="5"/>
    </row>
    <row r="9707" spans="1:1" x14ac:dyDescent="0.55000000000000004">
      <c r="A9707" s="5"/>
    </row>
    <row r="9708" spans="1:1" x14ac:dyDescent="0.55000000000000004">
      <c r="A9708" s="5"/>
    </row>
    <row r="9709" spans="1:1" x14ac:dyDescent="0.55000000000000004">
      <c r="A9709" s="5"/>
    </row>
    <row r="9710" spans="1:1" x14ac:dyDescent="0.55000000000000004">
      <c r="A9710" s="5"/>
    </row>
    <row r="9711" spans="1:1" x14ac:dyDescent="0.55000000000000004">
      <c r="A9711" s="5"/>
    </row>
    <row r="9712" spans="1:1" x14ac:dyDescent="0.55000000000000004">
      <c r="A9712" s="5"/>
    </row>
    <row r="9713" spans="1:1" x14ac:dyDescent="0.55000000000000004">
      <c r="A9713" s="5"/>
    </row>
    <row r="9714" spans="1:1" x14ac:dyDescent="0.55000000000000004">
      <c r="A9714" s="5"/>
    </row>
    <row r="9715" spans="1:1" x14ac:dyDescent="0.55000000000000004">
      <c r="A9715" s="5"/>
    </row>
    <row r="9716" spans="1:1" x14ac:dyDescent="0.55000000000000004">
      <c r="A9716" s="5"/>
    </row>
    <row r="9717" spans="1:1" x14ac:dyDescent="0.55000000000000004">
      <c r="A9717" s="5"/>
    </row>
    <row r="9718" spans="1:1" x14ac:dyDescent="0.55000000000000004">
      <c r="A9718" s="5"/>
    </row>
    <row r="9719" spans="1:1" x14ac:dyDescent="0.55000000000000004">
      <c r="A9719" s="5"/>
    </row>
    <row r="9720" spans="1:1" x14ac:dyDescent="0.55000000000000004">
      <c r="A9720" s="5"/>
    </row>
    <row r="9721" spans="1:1" x14ac:dyDescent="0.55000000000000004">
      <c r="A9721" s="5"/>
    </row>
    <row r="9722" spans="1:1" x14ac:dyDescent="0.55000000000000004">
      <c r="A9722" s="5"/>
    </row>
    <row r="9723" spans="1:1" x14ac:dyDescent="0.55000000000000004">
      <c r="A9723" s="5"/>
    </row>
    <row r="9724" spans="1:1" x14ac:dyDescent="0.55000000000000004">
      <c r="A9724" s="5"/>
    </row>
    <row r="9725" spans="1:1" x14ac:dyDescent="0.55000000000000004">
      <c r="A9725" s="5"/>
    </row>
    <row r="9726" spans="1:1" x14ac:dyDescent="0.55000000000000004">
      <c r="A9726" s="5"/>
    </row>
    <row r="9727" spans="1:1" x14ac:dyDescent="0.55000000000000004">
      <c r="A9727" s="5"/>
    </row>
    <row r="9728" spans="1:1" x14ac:dyDescent="0.55000000000000004">
      <c r="A9728" s="5"/>
    </row>
    <row r="9729" spans="1:1" x14ac:dyDescent="0.55000000000000004">
      <c r="A9729" s="5"/>
    </row>
    <row r="9730" spans="1:1" x14ac:dyDescent="0.55000000000000004">
      <c r="A9730" s="5"/>
    </row>
    <row r="9731" spans="1:1" x14ac:dyDescent="0.55000000000000004">
      <c r="A9731" s="5"/>
    </row>
    <row r="9732" spans="1:1" x14ac:dyDescent="0.55000000000000004">
      <c r="A9732" s="5"/>
    </row>
    <row r="9733" spans="1:1" x14ac:dyDescent="0.55000000000000004">
      <c r="A9733" s="5"/>
    </row>
    <row r="9734" spans="1:1" x14ac:dyDescent="0.55000000000000004">
      <c r="A9734" s="5"/>
    </row>
    <row r="9735" spans="1:1" x14ac:dyDescent="0.55000000000000004">
      <c r="A9735" s="5"/>
    </row>
    <row r="9736" spans="1:1" x14ac:dyDescent="0.55000000000000004">
      <c r="A9736" s="5"/>
    </row>
    <row r="9737" spans="1:1" x14ac:dyDescent="0.55000000000000004">
      <c r="A9737" s="5"/>
    </row>
    <row r="9738" spans="1:1" x14ac:dyDescent="0.55000000000000004">
      <c r="A9738" s="5"/>
    </row>
    <row r="9739" spans="1:1" x14ac:dyDescent="0.55000000000000004">
      <c r="A9739" s="5"/>
    </row>
    <row r="9740" spans="1:1" x14ac:dyDescent="0.55000000000000004">
      <c r="A9740" s="5"/>
    </row>
    <row r="9741" spans="1:1" x14ac:dyDescent="0.55000000000000004">
      <c r="A9741" s="5"/>
    </row>
    <row r="9742" spans="1:1" x14ac:dyDescent="0.55000000000000004">
      <c r="A9742" s="5"/>
    </row>
    <row r="9743" spans="1:1" x14ac:dyDescent="0.55000000000000004">
      <c r="A9743" s="5"/>
    </row>
    <row r="9744" spans="1:1" x14ac:dyDescent="0.55000000000000004">
      <c r="A9744" s="5"/>
    </row>
    <row r="9745" spans="1:1" x14ac:dyDescent="0.55000000000000004">
      <c r="A9745" s="5"/>
    </row>
    <row r="9746" spans="1:1" x14ac:dyDescent="0.55000000000000004">
      <c r="A9746" s="5"/>
    </row>
    <row r="9747" spans="1:1" x14ac:dyDescent="0.55000000000000004">
      <c r="A9747" s="5"/>
    </row>
    <row r="9748" spans="1:1" x14ac:dyDescent="0.55000000000000004">
      <c r="A9748" s="5"/>
    </row>
    <row r="9749" spans="1:1" x14ac:dyDescent="0.55000000000000004">
      <c r="A9749" s="5"/>
    </row>
    <row r="9750" spans="1:1" x14ac:dyDescent="0.55000000000000004">
      <c r="A9750" s="5"/>
    </row>
    <row r="9751" spans="1:1" x14ac:dyDescent="0.55000000000000004">
      <c r="A9751" s="5"/>
    </row>
    <row r="9752" spans="1:1" x14ac:dyDescent="0.55000000000000004">
      <c r="A9752" s="5"/>
    </row>
    <row r="9753" spans="1:1" x14ac:dyDescent="0.55000000000000004">
      <c r="A9753" s="5"/>
    </row>
    <row r="9754" spans="1:1" x14ac:dyDescent="0.55000000000000004">
      <c r="A9754" s="5"/>
    </row>
    <row r="9755" spans="1:1" x14ac:dyDescent="0.55000000000000004">
      <c r="A9755" s="5"/>
    </row>
    <row r="9756" spans="1:1" x14ac:dyDescent="0.55000000000000004">
      <c r="A9756" s="5"/>
    </row>
    <row r="9757" spans="1:1" x14ac:dyDescent="0.55000000000000004">
      <c r="A9757" s="5"/>
    </row>
    <row r="9758" spans="1:1" x14ac:dyDescent="0.55000000000000004">
      <c r="A9758" s="5"/>
    </row>
    <row r="9759" spans="1:1" x14ac:dyDescent="0.55000000000000004">
      <c r="A9759" s="5"/>
    </row>
    <row r="9760" spans="1:1" x14ac:dyDescent="0.55000000000000004">
      <c r="A9760" s="5"/>
    </row>
    <row r="9761" spans="1:1" x14ac:dyDescent="0.55000000000000004">
      <c r="A9761" s="5"/>
    </row>
    <row r="9762" spans="1:1" x14ac:dyDescent="0.55000000000000004">
      <c r="A9762" s="5"/>
    </row>
    <row r="9763" spans="1:1" x14ac:dyDescent="0.55000000000000004">
      <c r="A9763" s="5"/>
    </row>
    <row r="9764" spans="1:1" x14ac:dyDescent="0.55000000000000004">
      <c r="A9764" s="5"/>
    </row>
    <row r="9765" spans="1:1" x14ac:dyDescent="0.55000000000000004">
      <c r="A9765" s="5"/>
    </row>
    <row r="9766" spans="1:1" x14ac:dyDescent="0.55000000000000004">
      <c r="A9766" s="5"/>
    </row>
    <row r="9767" spans="1:1" x14ac:dyDescent="0.55000000000000004">
      <c r="A9767" s="5"/>
    </row>
    <row r="9768" spans="1:1" x14ac:dyDescent="0.55000000000000004">
      <c r="A9768" s="5"/>
    </row>
    <row r="9769" spans="1:1" x14ac:dyDescent="0.55000000000000004">
      <c r="A9769" s="5"/>
    </row>
    <row r="9770" spans="1:1" x14ac:dyDescent="0.55000000000000004">
      <c r="A9770" s="5"/>
    </row>
    <row r="9771" spans="1:1" x14ac:dyDescent="0.55000000000000004">
      <c r="A9771" s="5"/>
    </row>
    <row r="9772" spans="1:1" x14ac:dyDescent="0.55000000000000004">
      <c r="A9772" s="5"/>
    </row>
    <row r="9773" spans="1:1" x14ac:dyDescent="0.55000000000000004">
      <c r="A9773" s="5"/>
    </row>
    <row r="9774" spans="1:1" x14ac:dyDescent="0.55000000000000004">
      <c r="A9774" s="5"/>
    </row>
    <row r="9775" spans="1:1" x14ac:dyDescent="0.55000000000000004">
      <c r="A9775" s="5"/>
    </row>
    <row r="9776" spans="1:1" x14ac:dyDescent="0.55000000000000004">
      <c r="A9776" s="5"/>
    </row>
    <row r="9777" spans="1:1" x14ac:dyDescent="0.55000000000000004">
      <c r="A9777" s="5"/>
    </row>
    <row r="9778" spans="1:1" x14ac:dyDescent="0.55000000000000004">
      <c r="A9778" s="5"/>
    </row>
    <row r="9779" spans="1:1" x14ac:dyDescent="0.55000000000000004">
      <c r="A9779" s="5"/>
    </row>
    <row r="9780" spans="1:1" x14ac:dyDescent="0.55000000000000004">
      <c r="A9780" s="5"/>
    </row>
    <row r="9781" spans="1:1" x14ac:dyDescent="0.55000000000000004">
      <c r="A9781" s="5"/>
    </row>
    <row r="9782" spans="1:1" x14ac:dyDescent="0.55000000000000004">
      <c r="A9782" s="5"/>
    </row>
    <row r="9783" spans="1:1" x14ac:dyDescent="0.55000000000000004">
      <c r="A9783" s="5"/>
    </row>
    <row r="9784" spans="1:1" x14ac:dyDescent="0.55000000000000004">
      <c r="A9784" s="5"/>
    </row>
    <row r="9785" spans="1:1" x14ac:dyDescent="0.55000000000000004">
      <c r="A9785" s="5"/>
    </row>
    <row r="9786" spans="1:1" x14ac:dyDescent="0.55000000000000004">
      <c r="A9786" s="5"/>
    </row>
    <row r="9787" spans="1:1" x14ac:dyDescent="0.55000000000000004">
      <c r="A9787" s="5"/>
    </row>
    <row r="9788" spans="1:1" x14ac:dyDescent="0.55000000000000004">
      <c r="A9788" s="5"/>
    </row>
    <row r="9789" spans="1:1" x14ac:dyDescent="0.55000000000000004">
      <c r="A9789" s="5"/>
    </row>
    <row r="9790" spans="1:1" x14ac:dyDescent="0.55000000000000004">
      <c r="A9790" s="5"/>
    </row>
    <row r="9791" spans="1:1" x14ac:dyDescent="0.55000000000000004">
      <c r="A9791" s="5"/>
    </row>
    <row r="9792" spans="1:1" x14ac:dyDescent="0.55000000000000004">
      <c r="A9792" s="5"/>
    </row>
    <row r="9793" spans="1:1" x14ac:dyDescent="0.55000000000000004">
      <c r="A9793" s="5"/>
    </row>
    <row r="9794" spans="1:1" x14ac:dyDescent="0.55000000000000004">
      <c r="A9794" s="5"/>
    </row>
    <row r="9795" spans="1:1" x14ac:dyDescent="0.55000000000000004">
      <c r="A9795" s="5"/>
    </row>
    <row r="9796" spans="1:1" x14ac:dyDescent="0.55000000000000004">
      <c r="A9796" s="5"/>
    </row>
    <row r="9797" spans="1:1" x14ac:dyDescent="0.55000000000000004">
      <c r="A9797" s="5"/>
    </row>
    <row r="9798" spans="1:1" x14ac:dyDescent="0.55000000000000004">
      <c r="A9798" s="5"/>
    </row>
    <row r="9799" spans="1:1" x14ac:dyDescent="0.55000000000000004">
      <c r="A9799" s="5"/>
    </row>
    <row r="9800" spans="1:1" x14ac:dyDescent="0.55000000000000004">
      <c r="A9800" s="5"/>
    </row>
    <row r="9801" spans="1:1" x14ac:dyDescent="0.55000000000000004">
      <c r="A9801" s="5"/>
    </row>
    <row r="9802" spans="1:1" x14ac:dyDescent="0.55000000000000004">
      <c r="A9802" s="5"/>
    </row>
    <row r="9803" spans="1:1" x14ac:dyDescent="0.55000000000000004">
      <c r="A9803" s="5"/>
    </row>
    <row r="9804" spans="1:1" x14ac:dyDescent="0.55000000000000004">
      <c r="A9804" s="5"/>
    </row>
    <row r="9805" spans="1:1" x14ac:dyDescent="0.55000000000000004">
      <c r="A9805" s="5"/>
    </row>
    <row r="9806" spans="1:1" x14ac:dyDescent="0.55000000000000004">
      <c r="A9806" s="5"/>
    </row>
    <row r="9807" spans="1:1" x14ac:dyDescent="0.55000000000000004">
      <c r="A9807" s="5"/>
    </row>
    <row r="9808" spans="1:1" x14ac:dyDescent="0.55000000000000004">
      <c r="A9808" s="5"/>
    </row>
    <row r="9809" spans="1:1" x14ac:dyDescent="0.55000000000000004">
      <c r="A9809" s="5"/>
    </row>
    <row r="9810" spans="1:1" x14ac:dyDescent="0.55000000000000004">
      <c r="A9810" s="5"/>
    </row>
    <row r="9811" spans="1:1" x14ac:dyDescent="0.55000000000000004">
      <c r="A9811" s="5"/>
    </row>
    <row r="9812" spans="1:1" x14ac:dyDescent="0.55000000000000004">
      <c r="A9812" s="5"/>
    </row>
    <row r="9813" spans="1:1" x14ac:dyDescent="0.55000000000000004">
      <c r="A9813" s="5"/>
    </row>
    <row r="9814" spans="1:1" x14ac:dyDescent="0.55000000000000004">
      <c r="A9814" s="5"/>
    </row>
    <row r="9815" spans="1:1" x14ac:dyDescent="0.55000000000000004">
      <c r="A9815" s="5"/>
    </row>
    <row r="9816" spans="1:1" x14ac:dyDescent="0.55000000000000004">
      <c r="A9816" s="5"/>
    </row>
    <row r="9817" spans="1:1" x14ac:dyDescent="0.55000000000000004">
      <c r="A9817" s="5"/>
    </row>
    <row r="9818" spans="1:1" x14ac:dyDescent="0.55000000000000004">
      <c r="A9818" s="5"/>
    </row>
    <row r="9819" spans="1:1" x14ac:dyDescent="0.55000000000000004">
      <c r="A9819" s="5"/>
    </row>
    <row r="9820" spans="1:1" x14ac:dyDescent="0.55000000000000004">
      <c r="A9820" s="5"/>
    </row>
    <row r="9821" spans="1:1" x14ac:dyDescent="0.55000000000000004">
      <c r="A9821" s="5"/>
    </row>
    <row r="9822" spans="1:1" x14ac:dyDescent="0.55000000000000004">
      <c r="A9822" s="5"/>
    </row>
    <row r="9823" spans="1:1" x14ac:dyDescent="0.55000000000000004">
      <c r="A9823" s="5"/>
    </row>
    <row r="9824" spans="1:1" x14ac:dyDescent="0.55000000000000004">
      <c r="A9824" s="5"/>
    </row>
    <row r="9825" spans="1:1" x14ac:dyDescent="0.55000000000000004">
      <c r="A9825" s="5"/>
    </row>
    <row r="9826" spans="1:1" x14ac:dyDescent="0.55000000000000004">
      <c r="A9826" s="5"/>
    </row>
    <row r="9827" spans="1:1" x14ac:dyDescent="0.55000000000000004">
      <c r="A9827" s="5"/>
    </row>
    <row r="9828" spans="1:1" x14ac:dyDescent="0.55000000000000004">
      <c r="A9828" s="5"/>
    </row>
    <row r="9829" spans="1:1" x14ac:dyDescent="0.55000000000000004">
      <c r="A9829" s="5"/>
    </row>
    <row r="9830" spans="1:1" x14ac:dyDescent="0.55000000000000004">
      <c r="A9830" s="5"/>
    </row>
    <row r="9831" spans="1:1" x14ac:dyDescent="0.55000000000000004">
      <c r="A9831" s="5"/>
    </row>
    <row r="9832" spans="1:1" x14ac:dyDescent="0.55000000000000004">
      <c r="A9832" s="5"/>
    </row>
    <row r="9833" spans="1:1" x14ac:dyDescent="0.55000000000000004">
      <c r="A9833" s="5"/>
    </row>
    <row r="9834" spans="1:1" x14ac:dyDescent="0.55000000000000004">
      <c r="A9834" s="5"/>
    </row>
    <row r="9835" spans="1:1" x14ac:dyDescent="0.55000000000000004">
      <c r="A9835" s="5"/>
    </row>
    <row r="9836" spans="1:1" x14ac:dyDescent="0.55000000000000004">
      <c r="A9836" s="5"/>
    </row>
    <row r="9837" spans="1:1" x14ac:dyDescent="0.55000000000000004">
      <c r="A9837" s="5"/>
    </row>
    <row r="9838" spans="1:1" x14ac:dyDescent="0.55000000000000004">
      <c r="A9838" s="5"/>
    </row>
    <row r="9839" spans="1:1" x14ac:dyDescent="0.55000000000000004">
      <c r="A9839" s="5"/>
    </row>
    <row r="9840" spans="1:1" x14ac:dyDescent="0.55000000000000004">
      <c r="A9840" s="5"/>
    </row>
    <row r="9841" spans="1:1" x14ac:dyDescent="0.55000000000000004">
      <c r="A9841" s="5"/>
    </row>
    <row r="9842" spans="1:1" x14ac:dyDescent="0.55000000000000004">
      <c r="A9842" s="5"/>
    </row>
    <row r="9843" spans="1:1" x14ac:dyDescent="0.55000000000000004">
      <c r="A9843" s="5"/>
    </row>
    <row r="9844" spans="1:1" x14ac:dyDescent="0.55000000000000004">
      <c r="A9844" s="5"/>
    </row>
    <row r="9845" spans="1:1" x14ac:dyDescent="0.55000000000000004">
      <c r="A9845" s="5"/>
    </row>
    <row r="9846" spans="1:1" x14ac:dyDescent="0.55000000000000004">
      <c r="A9846" s="5"/>
    </row>
    <row r="9847" spans="1:1" x14ac:dyDescent="0.55000000000000004">
      <c r="A9847" s="5"/>
    </row>
    <row r="9848" spans="1:1" x14ac:dyDescent="0.55000000000000004">
      <c r="A9848" s="5"/>
    </row>
    <row r="9849" spans="1:1" x14ac:dyDescent="0.55000000000000004">
      <c r="A9849" s="5"/>
    </row>
    <row r="9850" spans="1:1" x14ac:dyDescent="0.55000000000000004">
      <c r="A9850" s="5"/>
    </row>
    <row r="9851" spans="1:1" x14ac:dyDescent="0.55000000000000004">
      <c r="A9851" s="5"/>
    </row>
    <row r="9852" spans="1:1" x14ac:dyDescent="0.55000000000000004">
      <c r="A9852" s="5"/>
    </row>
    <row r="9853" spans="1:1" x14ac:dyDescent="0.55000000000000004">
      <c r="A9853" s="5"/>
    </row>
    <row r="9854" spans="1:1" x14ac:dyDescent="0.55000000000000004">
      <c r="A9854" s="5"/>
    </row>
    <row r="9855" spans="1:1" x14ac:dyDescent="0.55000000000000004">
      <c r="A9855" s="5"/>
    </row>
    <row r="9856" spans="1:1" x14ac:dyDescent="0.55000000000000004">
      <c r="A9856" s="5"/>
    </row>
    <row r="9857" spans="1:1" x14ac:dyDescent="0.55000000000000004">
      <c r="A9857" s="5"/>
    </row>
    <row r="9858" spans="1:1" x14ac:dyDescent="0.55000000000000004">
      <c r="A9858" s="5"/>
    </row>
    <row r="9859" spans="1:1" x14ac:dyDescent="0.55000000000000004">
      <c r="A9859" s="5"/>
    </row>
    <row r="9860" spans="1:1" x14ac:dyDescent="0.55000000000000004">
      <c r="A9860" s="5"/>
    </row>
    <row r="9861" spans="1:1" x14ac:dyDescent="0.55000000000000004">
      <c r="A9861" s="5"/>
    </row>
    <row r="9862" spans="1:1" x14ac:dyDescent="0.55000000000000004">
      <c r="A9862" s="5"/>
    </row>
    <row r="9863" spans="1:1" x14ac:dyDescent="0.55000000000000004">
      <c r="A9863" s="5"/>
    </row>
    <row r="9864" spans="1:1" x14ac:dyDescent="0.55000000000000004">
      <c r="A9864" s="5"/>
    </row>
    <row r="9865" spans="1:1" x14ac:dyDescent="0.55000000000000004">
      <c r="A9865" s="5"/>
    </row>
    <row r="9866" spans="1:1" x14ac:dyDescent="0.55000000000000004">
      <c r="A9866" s="5"/>
    </row>
    <row r="9867" spans="1:1" x14ac:dyDescent="0.55000000000000004">
      <c r="A9867" s="5"/>
    </row>
    <row r="9868" spans="1:1" x14ac:dyDescent="0.55000000000000004">
      <c r="A9868" s="5"/>
    </row>
    <row r="9869" spans="1:1" x14ac:dyDescent="0.55000000000000004">
      <c r="A9869" s="5"/>
    </row>
    <row r="9870" spans="1:1" x14ac:dyDescent="0.55000000000000004">
      <c r="A9870" s="5"/>
    </row>
    <row r="9871" spans="1:1" x14ac:dyDescent="0.55000000000000004">
      <c r="A9871" s="5"/>
    </row>
    <row r="9872" spans="1:1" x14ac:dyDescent="0.55000000000000004">
      <c r="A9872" s="5"/>
    </row>
    <row r="9873" spans="1:1" x14ac:dyDescent="0.55000000000000004">
      <c r="A9873" s="5"/>
    </row>
    <row r="9874" spans="1:1" x14ac:dyDescent="0.55000000000000004">
      <c r="A9874" s="5"/>
    </row>
    <row r="9875" spans="1:1" x14ac:dyDescent="0.55000000000000004">
      <c r="A9875" s="5"/>
    </row>
    <row r="9876" spans="1:1" x14ac:dyDescent="0.55000000000000004">
      <c r="A9876" s="5"/>
    </row>
    <row r="9877" spans="1:1" x14ac:dyDescent="0.55000000000000004">
      <c r="A9877" s="5"/>
    </row>
    <row r="9878" spans="1:1" x14ac:dyDescent="0.55000000000000004">
      <c r="A9878" s="5"/>
    </row>
    <row r="9879" spans="1:1" x14ac:dyDescent="0.55000000000000004">
      <c r="A9879" s="5"/>
    </row>
    <row r="9880" spans="1:1" x14ac:dyDescent="0.55000000000000004">
      <c r="A9880" s="5"/>
    </row>
    <row r="9881" spans="1:1" x14ac:dyDescent="0.55000000000000004">
      <c r="A9881" s="5"/>
    </row>
    <row r="9882" spans="1:1" x14ac:dyDescent="0.55000000000000004">
      <c r="A9882" s="5"/>
    </row>
    <row r="9883" spans="1:1" x14ac:dyDescent="0.55000000000000004">
      <c r="A9883" s="5"/>
    </row>
    <row r="9884" spans="1:1" x14ac:dyDescent="0.55000000000000004">
      <c r="A9884" s="5"/>
    </row>
    <row r="9885" spans="1:1" x14ac:dyDescent="0.55000000000000004">
      <c r="A9885" s="5"/>
    </row>
    <row r="9886" spans="1:1" x14ac:dyDescent="0.55000000000000004">
      <c r="A9886" s="5"/>
    </row>
    <row r="9887" spans="1:1" x14ac:dyDescent="0.55000000000000004">
      <c r="A9887" s="5"/>
    </row>
    <row r="9888" spans="1:1" x14ac:dyDescent="0.55000000000000004">
      <c r="A9888" s="5"/>
    </row>
    <row r="9889" spans="1:1" x14ac:dyDescent="0.55000000000000004">
      <c r="A9889" s="5"/>
    </row>
    <row r="9890" spans="1:1" x14ac:dyDescent="0.55000000000000004">
      <c r="A9890" s="5"/>
    </row>
    <row r="9891" spans="1:1" x14ac:dyDescent="0.55000000000000004">
      <c r="A9891" s="5"/>
    </row>
    <row r="9892" spans="1:1" x14ac:dyDescent="0.55000000000000004">
      <c r="A9892" s="5"/>
    </row>
    <row r="9893" spans="1:1" x14ac:dyDescent="0.55000000000000004">
      <c r="A9893" s="5"/>
    </row>
    <row r="9894" spans="1:1" x14ac:dyDescent="0.55000000000000004">
      <c r="A9894" s="5"/>
    </row>
    <row r="9895" spans="1:1" x14ac:dyDescent="0.55000000000000004">
      <c r="A9895" s="5"/>
    </row>
    <row r="9896" spans="1:1" x14ac:dyDescent="0.55000000000000004">
      <c r="A9896" s="5"/>
    </row>
    <row r="9897" spans="1:1" x14ac:dyDescent="0.55000000000000004">
      <c r="A9897" s="5"/>
    </row>
    <row r="9898" spans="1:1" x14ac:dyDescent="0.55000000000000004">
      <c r="A9898" s="5"/>
    </row>
    <row r="9899" spans="1:1" x14ac:dyDescent="0.55000000000000004">
      <c r="A9899" s="5"/>
    </row>
    <row r="9900" spans="1:1" x14ac:dyDescent="0.55000000000000004">
      <c r="A9900" s="5"/>
    </row>
    <row r="9901" spans="1:1" x14ac:dyDescent="0.55000000000000004">
      <c r="A9901" s="5"/>
    </row>
    <row r="9902" spans="1:1" x14ac:dyDescent="0.55000000000000004">
      <c r="A9902" s="5"/>
    </row>
    <row r="9903" spans="1:1" x14ac:dyDescent="0.55000000000000004">
      <c r="A9903" s="5"/>
    </row>
    <row r="9904" spans="1:1" x14ac:dyDescent="0.55000000000000004">
      <c r="A9904" s="5"/>
    </row>
    <row r="9905" spans="1:1" x14ac:dyDescent="0.55000000000000004">
      <c r="A9905" s="5"/>
    </row>
    <row r="9906" spans="1:1" x14ac:dyDescent="0.55000000000000004">
      <c r="A9906" s="5"/>
    </row>
    <row r="9907" spans="1:1" x14ac:dyDescent="0.55000000000000004">
      <c r="A9907" s="5"/>
    </row>
    <row r="9908" spans="1:1" x14ac:dyDescent="0.55000000000000004">
      <c r="A9908" s="5"/>
    </row>
    <row r="9909" spans="1:1" x14ac:dyDescent="0.55000000000000004">
      <c r="A9909" s="5"/>
    </row>
    <row r="9910" spans="1:1" x14ac:dyDescent="0.55000000000000004">
      <c r="A9910" s="5"/>
    </row>
    <row r="9911" spans="1:1" x14ac:dyDescent="0.55000000000000004">
      <c r="A9911" s="5"/>
    </row>
    <row r="9912" spans="1:1" x14ac:dyDescent="0.55000000000000004">
      <c r="A9912" s="5"/>
    </row>
    <row r="9913" spans="1:1" x14ac:dyDescent="0.55000000000000004">
      <c r="A9913" s="5"/>
    </row>
    <row r="9914" spans="1:1" x14ac:dyDescent="0.55000000000000004">
      <c r="A9914" s="5"/>
    </row>
    <row r="9915" spans="1:1" x14ac:dyDescent="0.55000000000000004">
      <c r="A9915" s="5"/>
    </row>
    <row r="9916" spans="1:1" x14ac:dyDescent="0.55000000000000004">
      <c r="A9916" s="5"/>
    </row>
    <row r="9917" spans="1:1" x14ac:dyDescent="0.55000000000000004">
      <c r="A9917" s="5"/>
    </row>
    <row r="9918" spans="1:1" x14ac:dyDescent="0.55000000000000004">
      <c r="A9918" s="5"/>
    </row>
    <row r="9919" spans="1:1" x14ac:dyDescent="0.55000000000000004">
      <c r="A9919" s="5"/>
    </row>
    <row r="9920" spans="1:1" x14ac:dyDescent="0.55000000000000004">
      <c r="A9920" s="5"/>
    </row>
    <row r="9921" spans="1:1" x14ac:dyDescent="0.55000000000000004">
      <c r="A9921" s="5"/>
    </row>
    <row r="9922" spans="1:1" x14ac:dyDescent="0.55000000000000004">
      <c r="A9922" s="5"/>
    </row>
    <row r="9923" spans="1:1" x14ac:dyDescent="0.55000000000000004">
      <c r="A9923" s="5"/>
    </row>
    <row r="9924" spans="1:1" x14ac:dyDescent="0.55000000000000004">
      <c r="A9924" s="5"/>
    </row>
    <row r="9925" spans="1:1" x14ac:dyDescent="0.55000000000000004">
      <c r="A9925" s="5"/>
    </row>
    <row r="9926" spans="1:1" x14ac:dyDescent="0.55000000000000004">
      <c r="A9926" s="5"/>
    </row>
    <row r="9927" spans="1:1" x14ac:dyDescent="0.55000000000000004">
      <c r="A9927" s="5"/>
    </row>
    <row r="9928" spans="1:1" x14ac:dyDescent="0.55000000000000004">
      <c r="A9928" s="5"/>
    </row>
    <row r="9929" spans="1:1" x14ac:dyDescent="0.55000000000000004">
      <c r="A9929" s="5"/>
    </row>
    <row r="9930" spans="1:1" x14ac:dyDescent="0.55000000000000004">
      <c r="A9930" s="5"/>
    </row>
    <row r="9931" spans="1:1" x14ac:dyDescent="0.55000000000000004">
      <c r="A9931" s="5"/>
    </row>
    <row r="9932" spans="1:1" x14ac:dyDescent="0.55000000000000004">
      <c r="A9932" s="5"/>
    </row>
    <row r="9933" spans="1:1" x14ac:dyDescent="0.55000000000000004">
      <c r="A9933" s="5"/>
    </row>
    <row r="9934" spans="1:1" x14ac:dyDescent="0.55000000000000004">
      <c r="A9934" s="5"/>
    </row>
    <row r="9935" spans="1:1" x14ac:dyDescent="0.55000000000000004">
      <c r="A9935" s="5"/>
    </row>
    <row r="9936" spans="1:1" x14ac:dyDescent="0.55000000000000004">
      <c r="A9936" s="5"/>
    </row>
    <row r="9937" spans="1:1" x14ac:dyDescent="0.55000000000000004">
      <c r="A9937" s="5"/>
    </row>
    <row r="9938" spans="1:1" x14ac:dyDescent="0.55000000000000004">
      <c r="A9938" s="5"/>
    </row>
    <row r="9939" spans="1:1" x14ac:dyDescent="0.55000000000000004">
      <c r="A9939" s="5"/>
    </row>
    <row r="9940" spans="1:1" x14ac:dyDescent="0.55000000000000004">
      <c r="A9940" s="5"/>
    </row>
    <row r="9941" spans="1:1" x14ac:dyDescent="0.55000000000000004">
      <c r="A9941" s="5"/>
    </row>
    <row r="9942" spans="1:1" x14ac:dyDescent="0.55000000000000004">
      <c r="A9942" s="5"/>
    </row>
    <row r="9943" spans="1:1" x14ac:dyDescent="0.55000000000000004">
      <c r="A9943" s="5"/>
    </row>
    <row r="9944" spans="1:1" x14ac:dyDescent="0.55000000000000004">
      <c r="A9944" s="5"/>
    </row>
    <row r="9945" spans="1:1" x14ac:dyDescent="0.55000000000000004">
      <c r="A9945" s="5"/>
    </row>
    <row r="9946" spans="1:1" x14ac:dyDescent="0.55000000000000004">
      <c r="A9946" s="5"/>
    </row>
    <row r="9947" spans="1:1" x14ac:dyDescent="0.55000000000000004">
      <c r="A9947" s="5"/>
    </row>
    <row r="9948" spans="1:1" x14ac:dyDescent="0.55000000000000004">
      <c r="A9948" s="5"/>
    </row>
    <row r="9949" spans="1:1" x14ac:dyDescent="0.55000000000000004">
      <c r="A9949" s="5"/>
    </row>
    <row r="9950" spans="1:1" x14ac:dyDescent="0.55000000000000004">
      <c r="A9950" s="5"/>
    </row>
    <row r="9951" spans="1:1" x14ac:dyDescent="0.55000000000000004">
      <c r="A9951" s="5"/>
    </row>
    <row r="9952" spans="1:1" x14ac:dyDescent="0.55000000000000004">
      <c r="A9952" s="5"/>
    </row>
    <row r="9953" spans="1:1" x14ac:dyDescent="0.55000000000000004">
      <c r="A9953" s="5"/>
    </row>
    <row r="9954" spans="1:1" x14ac:dyDescent="0.55000000000000004">
      <c r="A9954" s="5"/>
    </row>
    <row r="9955" spans="1:1" x14ac:dyDescent="0.55000000000000004">
      <c r="A9955" s="5"/>
    </row>
    <row r="9956" spans="1:1" x14ac:dyDescent="0.55000000000000004">
      <c r="A9956" s="5"/>
    </row>
    <row r="9957" spans="1:1" x14ac:dyDescent="0.55000000000000004">
      <c r="A9957" s="5"/>
    </row>
    <row r="9958" spans="1:1" x14ac:dyDescent="0.55000000000000004">
      <c r="A9958" s="5"/>
    </row>
    <row r="9959" spans="1:1" x14ac:dyDescent="0.55000000000000004">
      <c r="A9959" s="5"/>
    </row>
    <row r="9960" spans="1:1" x14ac:dyDescent="0.55000000000000004">
      <c r="A9960" s="5"/>
    </row>
    <row r="9961" spans="1:1" x14ac:dyDescent="0.55000000000000004">
      <c r="A9961" s="5"/>
    </row>
    <row r="9962" spans="1:1" x14ac:dyDescent="0.55000000000000004">
      <c r="A9962" s="5"/>
    </row>
    <row r="9963" spans="1:1" x14ac:dyDescent="0.55000000000000004">
      <c r="A9963" s="5"/>
    </row>
    <row r="9964" spans="1:1" x14ac:dyDescent="0.55000000000000004">
      <c r="A9964" s="5"/>
    </row>
    <row r="9965" spans="1:1" x14ac:dyDescent="0.55000000000000004">
      <c r="A9965" s="5"/>
    </row>
    <row r="9966" spans="1:1" x14ac:dyDescent="0.55000000000000004">
      <c r="A9966" s="5"/>
    </row>
    <row r="9967" spans="1:1" x14ac:dyDescent="0.55000000000000004">
      <c r="A9967" s="5"/>
    </row>
    <row r="9968" spans="1:1" x14ac:dyDescent="0.55000000000000004">
      <c r="A9968" s="5"/>
    </row>
    <row r="9969" spans="1:1" x14ac:dyDescent="0.55000000000000004">
      <c r="A9969" s="5"/>
    </row>
    <row r="9970" spans="1:1" x14ac:dyDescent="0.55000000000000004">
      <c r="A9970" s="5"/>
    </row>
    <row r="9971" spans="1:1" x14ac:dyDescent="0.55000000000000004">
      <c r="A9971" s="5"/>
    </row>
    <row r="9972" spans="1:1" x14ac:dyDescent="0.55000000000000004">
      <c r="A9972" s="5"/>
    </row>
    <row r="9973" spans="1:1" x14ac:dyDescent="0.55000000000000004">
      <c r="A9973" s="5"/>
    </row>
    <row r="9974" spans="1:1" x14ac:dyDescent="0.55000000000000004">
      <c r="A9974" s="5"/>
    </row>
    <row r="9975" spans="1:1" x14ac:dyDescent="0.55000000000000004">
      <c r="A9975" s="5"/>
    </row>
    <row r="9976" spans="1:1" x14ac:dyDescent="0.55000000000000004">
      <c r="A9976" s="5"/>
    </row>
    <row r="9977" spans="1:1" x14ac:dyDescent="0.55000000000000004">
      <c r="A9977" s="5"/>
    </row>
    <row r="9978" spans="1:1" x14ac:dyDescent="0.55000000000000004">
      <c r="A9978" s="5"/>
    </row>
    <row r="9979" spans="1:1" x14ac:dyDescent="0.55000000000000004">
      <c r="A9979" s="5"/>
    </row>
    <row r="9980" spans="1:1" x14ac:dyDescent="0.55000000000000004">
      <c r="A9980" s="5"/>
    </row>
    <row r="9981" spans="1:1" x14ac:dyDescent="0.55000000000000004">
      <c r="A9981" s="5"/>
    </row>
    <row r="9982" spans="1:1" x14ac:dyDescent="0.55000000000000004">
      <c r="A9982" s="5"/>
    </row>
    <row r="9983" spans="1:1" x14ac:dyDescent="0.55000000000000004">
      <c r="A9983" s="5"/>
    </row>
    <row r="9984" spans="1:1" x14ac:dyDescent="0.55000000000000004">
      <c r="A9984" s="5"/>
    </row>
    <row r="9985" spans="1:1" x14ac:dyDescent="0.55000000000000004">
      <c r="A9985" s="5"/>
    </row>
    <row r="9986" spans="1:1" x14ac:dyDescent="0.55000000000000004">
      <c r="A9986" s="5"/>
    </row>
    <row r="9987" spans="1:1" x14ac:dyDescent="0.55000000000000004">
      <c r="A9987" s="5"/>
    </row>
    <row r="9988" spans="1:1" x14ac:dyDescent="0.55000000000000004">
      <c r="A9988" s="5"/>
    </row>
    <row r="9989" spans="1:1" x14ac:dyDescent="0.55000000000000004">
      <c r="A9989" s="5"/>
    </row>
    <row r="9990" spans="1:1" x14ac:dyDescent="0.55000000000000004">
      <c r="A9990" s="5"/>
    </row>
    <row r="9991" spans="1:1" x14ac:dyDescent="0.55000000000000004">
      <c r="A9991" s="5"/>
    </row>
    <row r="9992" spans="1:1" x14ac:dyDescent="0.55000000000000004">
      <c r="A9992" s="5"/>
    </row>
    <row r="9993" spans="1:1" x14ac:dyDescent="0.55000000000000004">
      <c r="A9993" s="5"/>
    </row>
    <row r="9994" spans="1:1" x14ac:dyDescent="0.55000000000000004">
      <c r="A9994" s="5"/>
    </row>
    <row r="9995" spans="1:1" x14ac:dyDescent="0.55000000000000004">
      <c r="A9995" s="5"/>
    </row>
    <row r="9996" spans="1:1" x14ac:dyDescent="0.55000000000000004">
      <c r="A9996" s="5"/>
    </row>
    <row r="9997" spans="1:1" x14ac:dyDescent="0.55000000000000004">
      <c r="A9997" s="5"/>
    </row>
    <row r="9998" spans="1:1" x14ac:dyDescent="0.55000000000000004">
      <c r="A9998" s="5"/>
    </row>
    <row r="9999" spans="1:1" x14ac:dyDescent="0.55000000000000004">
      <c r="A9999" s="5"/>
    </row>
    <row r="10000" spans="1:1" x14ac:dyDescent="0.55000000000000004">
      <c r="A10000" s="5"/>
    </row>
    <row r="10001" spans="1:1" x14ac:dyDescent="0.55000000000000004">
      <c r="A10001" s="5"/>
    </row>
    <row r="10002" spans="1:1" x14ac:dyDescent="0.55000000000000004">
      <c r="A10002" s="5"/>
    </row>
    <row r="10003" spans="1:1" x14ac:dyDescent="0.55000000000000004">
      <c r="A10003" s="5"/>
    </row>
    <row r="10004" spans="1:1" x14ac:dyDescent="0.55000000000000004">
      <c r="A10004" s="5"/>
    </row>
    <row r="10005" spans="1:1" x14ac:dyDescent="0.55000000000000004">
      <c r="A10005" s="5"/>
    </row>
    <row r="10006" spans="1:1" x14ac:dyDescent="0.55000000000000004">
      <c r="A10006" s="5"/>
    </row>
    <row r="10007" spans="1:1" x14ac:dyDescent="0.55000000000000004">
      <c r="A10007" s="5"/>
    </row>
    <row r="10008" spans="1:1" x14ac:dyDescent="0.55000000000000004">
      <c r="A10008" s="5"/>
    </row>
    <row r="10009" spans="1:1" x14ac:dyDescent="0.55000000000000004">
      <c r="A10009" s="5"/>
    </row>
    <row r="10010" spans="1:1" x14ac:dyDescent="0.55000000000000004">
      <c r="A10010" s="5"/>
    </row>
    <row r="10011" spans="1:1" x14ac:dyDescent="0.55000000000000004">
      <c r="A10011" s="5"/>
    </row>
    <row r="10012" spans="1:1" x14ac:dyDescent="0.55000000000000004">
      <c r="A10012" s="5"/>
    </row>
    <row r="10013" spans="1:1" x14ac:dyDescent="0.55000000000000004">
      <c r="A10013" s="5"/>
    </row>
    <row r="10014" spans="1:1" x14ac:dyDescent="0.55000000000000004">
      <c r="A10014" s="5"/>
    </row>
    <row r="10015" spans="1:1" x14ac:dyDescent="0.55000000000000004">
      <c r="A10015" s="5"/>
    </row>
    <row r="10016" spans="1:1" x14ac:dyDescent="0.55000000000000004">
      <c r="A10016" s="5"/>
    </row>
    <row r="10017" spans="1:1" x14ac:dyDescent="0.55000000000000004">
      <c r="A10017" s="5"/>
    </row>
    <row r="10018" spans="1:1" x14ac:dyDescent="0.55000000000000004">
      <c r="A10018" s="5"/>
    </row>
    <row r="10019" spans="1:1" x14ac:dyDescent="0.55000000000000004">
      <c r="A10019" s="5"/>
    </row>
    <row r="10020" spans="1:1" x14ac:dyDescent="0.55000000000000004">
      <c r="A10020" s="5"/>
    </row>
    <row r="10021" spans="1:1" x14ac:dyDescent="0.55000000000000004">
      <c r="A10021" s="5"/>
    </row>
    <row r="10022" spans="1:1" x14ac:dyDescent="0.55000000000000004">
      <c r="A10022" s="5"/>
    </row>
    <row r="10023" spans="1:1" x14ac:dyDescent="0.55000000000000004">
      <c r="A10023" s="5"/>
    </row>
    <row r="10024" spans="1:1" x14ac:dyDescent="0.55000000000000004">
      <c r="A10024" s="5"/>
    </row>
    <row r="10025" spans="1:1" x14ac:dyDescent="0.55000000000000004">
      <c r="A10025" s="5"/>
    </row>
    <row r="10026" spans="1:1" x14ac:dyDescent="0.55000000000000004">
      <c r="A10026" s="5"/>
    </row>
    <row r="10027" spans="1:1" x14ac:dyDescent="0.55000000000000004">
      <c r="A10027" s="5"/>
    </row>
    <row r="10028" spans="1:1" x14ac:dyDescent="0.55000000000000004">
      <c r="A10028" s="5"/>
    </row>
    <row r="10029" spans="1:1" x14ac:dyDescent="0.55000000000000004">
      <c r="A10029" s="5"/>
    </row>
    <row r="10030" spans="1:1" x14ac:dyDescent="0.55000000000000004">
      <c r="A10030" s="5"/>
    </row>
    <row r="10031" spans="1:1" x14ac:dyDescent="0.55000000000000004">
      <c r="A10031" s="5"/>
    </row>
    <row r="10032" spans="1:1" x14ac:dyDescent="0.55000000000000004">
      <c r="A10032" s="5"/>
    </row>
    <row r="10033" spans="1:1" x14ac:dyDescent="0.55000000000000004">
      <c r="A10033" s="5"/>
    </row>
    <row r="10034" spans="1:1" x14ac:dyDescent="0.55000000000000004">
      <c r="A10034" s="5"/>
    </row>
    <row r="10035" spans="1:1" x14ac:dyDescent="0.55000000000000004">
      <c r="A10035" s="5"/>
    </row>
    <row r="10036" spans="1:1" x14ac:dyDescent="0.55000000000000004">
      <c r="A10036" s="5"/>
    </row>
    <row r="10037" spans="1:1" x14ac:dyDescent="0.55000000000000004">
      <c r="A10037" s="5"/>
    </row>
    <row r="10038" spans="1:1" x14ac:dyDescent="0.55000000000000004">
      <c r="A10038" s="5"/>
    </row>
    <row r="10039" spans="1:1" x14ac:dyDescent="0.55000000000000004">
      <c r="A10039" s="5"/>
    </row>
    <row r="10040" spans="1:1" x14ac:dyDescent="0.55000000000000004">
      <c r="A10040" s="5"/>
    </row>
    <row r="10041" spans="1:1" x14ac:dyDescent="0.55000000000000004">
      <c r="A10041" s="5"/>
    </row>
    <row r="10042" spans="1:1" x14ac:dyDescent="0.55000000000000004">
      <c r="A10042" s="5"/>
    </row>
    <row r="10043" spans="1:1" x14ac:dyDescent="0.55000000000000004">
      <c r="A10043" s="5"/>
    </row>
    <row r="10044" spans="1:1" x14ac:dyDescent="0.55000000000000004">
      <c r="A10044" s="5"/>
    </row>
    <row r="10045" spans="1:1" x14ac:dyDescent="0.55000000000000004">
      <c r="A10045" s="5"/>
    </row>
    <row r="10046" spans="1:1" x14ac:dyDescent="0.55000000000000004">
      <c r="A10046" s="5"/>
    </row>
    <row r="10047" spans="1:1" x14ac:dyDescent="0.55000000000000004">
      <c r="A10047" s="5"/>
    </row>
    <row r="10048" spans="1:1" x14ac:dyDescent="0.55000000000000004">
      <c r="A10048" s="5"/>
    </row>
    <row r="10049" spans="1:1" x14ac:dyDescent="0.55000000000000004">
      <c r="A10049" s="5"/>
    </row>
    <row r="10050" spans="1:1" x14ac:dyDescent="0.55000000000000004">
      <c r="A10050" s="5"/>
    </row>
    <row r="10051" spans="1:1" x14ac:dyDescent="0.55000000000000004">
      <c r="A10051" s="5"/>
    </row>
    <row r="10052" spans="1:1" x14ac:dyDescent="0.55000000000000004">
      <c r="A10052" s="5"/>
    </row>
    <row r="10053" spans="1:1" x14ac:dyDescent="0.55000000000000004">
      <c r="A10053" s="5"/>
    </row>
    <row r="10054" spans="1:1" x14ac:dyDescent="0.55000000000000004">
      <c r="A10054" s="5"/>
    </row>
    <row r="10055" spans="1:1" x14ac:dyDescent="0.55000000000000004">
      <c r="A10055" s="5"/>
    </row>
    <row r="10056" spans="1:1" x14ac:dyDescent="0.55000000000000004">
      <c r="A10056" s="5"/>
    </row>
    <row r="10057" spans="1:1" x14ac:dyDescent="0.55000000000000004">
      <c r="A10057" s="5"/>
    </row>
    <row r="10058" spans="1:1" x14ac:dyDescent="0.55000000000000004">
      <c r="A10058" s="5"/>
    </row>
    <row r="10059" spans="1:1" x14ac:dyDescent="0.55000000000000004">
      <c r="A10059" s="5"/>
    </row>
    <row r="10060" spans="1:1" x14ac:dyDescent="0.55000000000000004">
      <c r="A10060" s="5"/>
    </row>
    <row r="10061" spans="1:1" x14ac:dyDescent="0.55000000000000004">
      <c r="A10061" s="5"/>
    </row>
    <row r="10062" spans="1:1" x14ac:dyDescent="0.55000000000000004">
      <c r="A10062" s="5"/>
    </row>
    <row r="10063" spans="1:1" x14ac:dyDescent="0.55000000000000004">
      <c r="A10063" s="5"/>
    </row>
    <row r="10064" spans="1:1" x14ac:dyDescent="0.55000000000000004">
      <c r="A10064" s="5"/>
    </row>
    <row r="10065" spans="1:1" x14ac:dyDescent="0.55000000000000004">
      <c r="A10065" s="5"/>
    </row>
    <row r="10066" spans="1:1" x14ac:dyDescent="0.55000000000000004">
      <c r="A10066" s="5"/>
    </row>
    <row r="10067" spans="1:1" x14ac:dyDescent="0.55000000000000004">
      <c r="A10067" s="5"/>
    </row>
    <row r="10068" spans="1:1" x14ac:dyDescent="0.55000000000000004">
      <c r="A10068" s="5"/>
    </row>
    <row r="10069" spans="1:1" x14ac:dyDescent="0.55000000000000004">
      <c r="A10069" s="5"/>
    </row>
    <row r="10070" spans="1:1" x14ac:dyDescent="0.55000000000000004">
      <c r="A10070" s="5"/>
    </row>
    <row r="10071" spans="1:1" x14ac:dyDescent="0.55000000000000004">
      <c r="A10071" s="5"/>
    </row>
    <row r="10072" spans="1:1" x14ac:dyDescent="0.55000000000000004">
      <c r="A10072" s="5"/>
    </row>
    <row r="10073" spans="1:1" x14ac:dyDescent="0.55000000000000004">
      <c r="A10073" s="5"/>
    </row>
    <row r="10074" spans="1:1" x14ac:dyDescent="0.55000000000000004">
      <c r="A10074" s="5"/>
    </row>
    <row r="10075" spans="1:1" x14ac:dyDescent="0.55000000000000004">
      <c r="A10075" s="5"/>
    </row>
    <row r="10076" spans="1:1" x14ac:dyDescent="0.55000000000000004">
      <c r="A10076" s="5"/>
    </row>
    <row r="10077" spans="1:1" x14ac:dyDescent="0.55000000000000004">
      <c r="A10077" s="5"/>
    </row>
    <row r="10078" spans="1:1" x14ac:dyDescent="0.55000000000000004">
      <c r="A10078" s="5"/>
    </row>
    <row r="10079" spans="1:1" x14ac:dyDescent="0.55000000000000004">
      <c r="A10079" s="5"/>
    </row>
    <row r="10080" spans="1:1" x14ac:dyDescent="0.55000000000000004">
      <c r="A10080" s="5"/>
    </row>
    <row r="10081" spans="1:1" x14ac:dyDescent="0.55000000000000004">
      <c r="A10081" s="5"/>
    </row>
    <row r="10082" spans="1:1" x14ac:dyDescent="0.55000000000000004">
      <c r="A10082" s="5"/>
    </row>
    <row r="10083" spans="1:1" x14ac:dyDescent="0.55000000000000004">
      <c r="A10083" s="5"/>
    </row>
    <row r="10084" spans="1:1" x14ac:dyDescent="0.55000000000000004">
      <c r="A10084" s="5"/>
    </row>
    <row r="10085" spans="1:1" x14ac:dyDescent="0.55000000000000004">
      <c r="A10085" s="5"/>
    </row>
    <row r="10086" spans="1:1" x14ac:dyDescent="0.55000000000000004">
      <c r="A10086" s="5"/>
    </row>
    <row r="10087" spans="1:1" x14ac:dyDescent="0.55000000000000004">
      <c r="A10087" s="5"/>
    </row>
    <row r="10088" spans="1:1" x14ac:dyDescent="0.55000000000000004">
      <c r="A10088" s="5"/>
    </row>
    <row r="10089" spans="1:1" x14ac:dyDescent="0.55000000000000004">
      <c r="A10089" s="5"/>
    </row>
    <row r="10090" spans="1:1" x14ac:dyDescent="0.55000000000000004">
      <c r="A10090" s="5"/>
    </row>
    <row r="10091" spans="1:1" x14ac:dyDescent="0.55000000000000004">
      <c r="A10091" s="5"/>
    </row>
    <row r="10092" spans="1:1" x14ac:dyDescent="0.55000000000000004">
      <c r="A10092" s="5"/>
    </row>
    <row r="10093" spans="1:1" x14ac:dyDescent="0.55000000000000004">
      <c r="A10093" s="5"/>
    </row>
    <row r="10094" spans="1:1" x14ac:dyDescent="0.55000000000000004">
      <c r="A10094" s="5"/>
    </row>
    <row r="10095" spans="1:1" x14ac:dyDescent="0.55000000000000004">
      <c r="A10095" s="5"/>
    </row>
    <row r="10096" spans="1:1" x14ac:dyDescent="0.55000000000000004">
      <c r="A10096" s="5"/>
    </row>
    <row r="10097" spans="1:1" x14ac:dyDescent="0.55000000000000004">
      <c r="A10097" s="5"/>
    </row>
    <row r="10098" spans="1:1" x14ac:dyDescent="0.55000000000000004">
      <c r="A10098" s="5"/>
    </row>
    <row r="10099" spans="1:1" x14ac:dyDescent="0.55000000000000004">
      <c r="A10099" s="5"/>
    </row>
    <row r="10100" spans="1:1" x14ac:dyDescent="0.55000000000000004">
      <c r="A10100" s="5"/>
    </row>
    <row r="10101" spans="1:1" x14ac:dyDescent="0.55000000000000004">
      <c r="A10101" s="5"/>
    </row>
    <row r="10102" spans="1:1" x14ac:dyDescent="0.55000000000000004">
      <c r="A10102" s="5"/>
    </row>
    <row r="10103" spans="1:1" x14ac:dyDescent="0.55000000000000004">
      <c r="A10103" s="5"/>
    </row>
    <row r="10104" spans="1:1" x14ac:dyDescent="0.55000000000000004">
      <c r="A10104" s="5"/>
    </row>
    <row r="10105" spans="1:1" x14ac:dyDescent="0.55000000000000004">
      <c r="A10105" s="5"/>
    </row>
    <row r="10106" spans="1:1" x14ac:dyDescent="0.55000000000000004">
      <c r="A10106" s="5"/>
    </row>
    <row r="10107" spans="1:1" x14ac:dyDescent="0.55000000000000004">
      <c r="A10107" s="5"/>
    </row>
    <row r="10108" spans="1:1" x14ac:dyDescent="0.55000000000000004">
      <c r="A10108" s="5"/>
    </row>
    <row r="10109" spans="1:1" x14ac:dyDescent="0.55000000000000004">
      <c r="A10109" s="5"/>
    </row>
    <row r="10110" spans="1:1" x14ac:dyDescent="0.55000000000000004">
      <c r="A10110" s="5"/>
    </row>
    <row r="10111" spans="1:1" x14ac:dyDescent="0.55000000000000004">
      <c r="A10111" s="5"/>
    </row>
    <row r="10112" spans="1:1" x14ac:dyDescent="0.55000000000000004">
      <c r="A10112" s="5"/>
    </row>
    <row r="10113" spans="1:1" x14ac:dyDescent="0.55000000000000004">
      <c r="A10113" s="5"/>
    </row>
    <row r="10114" spans="1:1" x14ac:dyDescent="0.55000000000000004">
      <c r="A10114" s="5"/>
    </row>
    <row r="10115" spans="1:1" x14ac:dyDescent="0.55000000000000004">
      <c r="A10115" s="5"/>
    </row>
    <row r="10116" spans="1:1" x14ac:dyDescent="0.55000000000000004">
      <c r="A10116" s="5"/>
    </row>
    <row r="10117" spans="1:1" x14ac:dyDescent="0.55000000000000004">
      <c r="A10117" s="5"/>
    </row>
    <row r="10118" spans="1:1" x14ac:dyDescent="0.55000000000000004">
      <c r="A10118" s="5"/>
    </row>
    <row r="10119" spans="1:1" x14ac:dyDescent="0.55000000000000004">
      <c r="A10119" s="5"/>
    </row>
    <row r="10120" spans="1:1" x14ac:dyDescent="0.55000000000000004">
      <c r="A10120" s="5"/>
    </row>
    <row r="10121" spans="1:1" x14ac:dyDescent="0.55000000000000004">
      <c r="A10121" s="5"/>
    </row>
    <row r="10122" spans="1:1" x14ac:dyDescent="0.55000000000000004">
      <c r="A10122" s="5"/>
    </row>
    <row r="10123" spans="1:1" x14ac:dyDescent="0.55000000000000004">
      <c r="A10123" s="5"/>
    </row>
    <row r="10124" spans="1:1" x14ac:dyDescent="0.55000000000000004">
      <c r="A10124" s="5"/>
    </row>
    <row r="10125" spans="1:1" x14ac:dyDescent="0.55000000000000004">
      <c r="A10125" s="5"/>
    </row>
    <row r="10126" spans="1:1" x14ac:dyDescent="0.55000000000000004">
      <c r="A10126" s="5"/>
    </row>
    <row r="10127" spans="1:1" x14ac:dyDescent="0.55000000000000004">
      <c r="A10127" s="5"/>
    </row>
    <row r="10128" spans="1:1" x14ac:dyDescent="0.55000000000000004">
      <c r="A10128" s="5"/>
    </row>
    <row r="10129" spans="1:1" x14ac:dyDescent="0.55000000000000004">
      <c r="A10129" s="5"/>
    </row>
    <row r="10130" spans="1:1" x14ac:dyDescent="0.55000000000000004">
      <c r="A10130" s="5"/>
    </row>
    <row r="10131" spans="1:1" x14ac:dyDescent="0.55000000000000004">
      <c r="A10131" s="5"/>
    </row>
    <row r="10132" spans="1:1" x14ac:dyDescent="0.55000000000000004">
      <c r="A10132" s="5"/>
    </row>
    <row r="10133" spans="1:1" x14ac:dyDescent="0.55000000000000004">
      <c r="A10133" s="5"/>
    </row>
    <row r="10134" spans="1:1" x14ac:dyDescent="0.55000000000000004">
      <c r="A10134" s="5"/>
    </row>
    <row r="10135" spans="1:1" x14ac:dyDescent="0.55000000000000004">
      <c r="A10135" s="5"/>
    </row>
    <row r="10136" spans="1:1" x14ac:dyDescent="0.55000000000000004">
      <c r="A10136" s="5"/>
    </row>
    <row r="10137" spans="1:1" x14ac:dyDescent="0.55000000000000004">
      <c r="A10137" s="5"/>
    </row>
    <row r="10138" spans="1:1" x14ac:dyDescent="0.55000000000000004">
      <c r="A10138" s="5"/>
    </row>
    <row r="10139" spans="1:1" x14ac:dyDescent="0.55000000000000004">
      <c r="A10139" s="5"/>
    </row>
    <row r="10140" spans="1:1" x14ac:dyDescent="0.55000000000000004">
      <c r="A10140" s="5"/>
    </row>
    <row r="10141" spans="1:1" x14ac:dyDescent="0.55000000000000004">
      <c r="A10141" s="5"/>
    </row>
    <row r="10142" spans="1:1" x14ac:dyDescent="0.55000000000000004">
      <c r="A10142" s="5"/>
    </row>
    <row r="10143" spans="1:1" x14ac:dyDescent="0.55000000000000004">
      <c r="A10143" s="5"/>
    </row>
    <row r="10144" spans="1:1" x14ac:dyDescent="0.55000000000000004">
      <c r="A10144" s="5"/>
    </row>
    <row r="10145" spans="1:1" x14ac:dyDescent="0.55000000000000004">
      <c r="A10145" s="5"/>
    </row>
    <row r="10146" spans="1:1" x14ac:dyDescent="0.55000000000000004">
      <c r="A10146" s="5"/>
    </row>
    <row r="10147" spans="1:1" x14ac:dyDescent="0.55000000000000004">
      <c r="A10147" s="5"/>
    </row>
    <row r="10148" spans="1:1" x14ac:dyDescent="0.55000000000000004">
      <c r="A10148" s="5"/>
    </row>
    <row r="10149" spans="1:1" x14ac:dyDescent="0.55000000000000004">
      <c r="A10149" s="5"/>
    </row>
    <row r="10150" spans="1:1" x14ac:dyDescent="0.55000000000000004">
      <c r="A10150" s="5"/>
    </row>
    <row r="10151" spans="1:1" x14ac:dyDescent="0.55000000000000004">
      <c r="A10151" s="5"/>
    </row>
    <row r="10152" spans="1:1" x14ac:dyDescent="0.55000000000000004">
      <c r="A10152" s="5"/>
    </row>
    <row r="10153" spans="1:1" x14ac:dyDescent="0.55000000000000004">
      <c r="A10153" s="5"/>
    </row>
    <row r="10154" spans="1:1" x14ac:dyDescent="0.55000000000000004">
      <c r="A10154" s="5"/>
    </row>
    <row r="10155" spans="1:1" x14ac:dyDescent="0.55000000000000004">
      <c r="A10155" s="5"/>
    </row>
    <row r="10156" spans="1:1" x14ac:dyDescent="0.55000000000000004">
      <c r="A10156" s="5"/>
    </row>
    <row r="10157" spans="1:1" x14ac:dyDescent="0.55000000000000004">
      <c r="A10157" s="5"/>
    </row>
    <row r="10158" spans="1:1" x14ac:dyDescent="0.55000000000000004">
      <c r="A10158" s="5"/>
    </row>
    <row r="10159" spans="1:1" x14ac:dyDescent="0.55000000000000004">
      <c r="A10159" s="5"/>
    </row>
    <row r="10160" spans="1:1" x14ac:dyDescent="0.55000000000000004">
      <c r="A10160" s="5"/>
    </row>
    <row r="10161" spans="1:1" x14ac:dyDescent="0.55000000000000004">
      <c r="A10161" s="5"/>
    </row>
    <row r="10162" spans="1:1" x14ac:dyDescent="0.55000000000000004">
      <c r="A10162" s="5"/>
    </row>
    <row r="10163" spans="1:1" x14ac:dyDescent="0.55000000000000004">
      <c r="A10163" s="5"/>
    </row>
    <row r="10164" spans="1:1" x14ac:dyDescent="0.55000000000000004">
      <c r="A10164" s="5"/>
    </row>
    <row r="10165" spans="1:1" x14ac:dyDescent="0.55000000000000004">
      <c r="A10165" s="5"/>
    </row>
    <row r="10166" spans="1:1" x14ac:dyDescent="0.55000000000000004">
      <c r="A10166" s="5"/>
    </row>
    <row r="10167" spans="1:1" x14ac:dyDescent="0.55000000000000004">
      <c r="A10167" s="5"/>
    </row>
    <row r="10168" spans="1:1" x14ac:dyDescent="0.55000000000000004">
      <c r="A10168" s="5"/>
    </row>
    <row r="10169" spans="1:1" x14ac:dyDescent="0.55000000000000004">
      <c r="A10169" s="5"/>
    </row>
    <row r="10170" spans="1:1" x14ac:dyDescent="0.55000000000000004">
      <c r="A10170" s="5"/>
    </row>
    <row r="10171" spans="1:1" x14ac:dyDescent="0.55000000000000004">
      <c r="A10171" s="5"/>
    </row>
    <row r="10172" spans="1:1" x14ac:dyDescent="0.55000000000000004">
      <c r="A10172" s="5"/>
    </row>
    <row r="10173" spans="1:1" x14ac:dyDescent="0.55000000000000004">
      <c r="A10173" s="5"/>
    </row>
    <row r="10174" spans="1:1" x14ac:dyDescent="0.55000000000000004">
      <c r="A10174" s="5"/>
    </row>
    <row r="10175" spans="1:1" x14ac:dyDescent="0.55000000000000004">
      <c r="A10175" s="5"/>
    </row>
    <row r="10176" spans="1:1" x14ac:dyDescent="0.55000000000000004">
      <c r="A10176" s="5"/>
    </row>
    <row r="10177" spans="1:1" x14ac:dyDescent="0.55000000000000004">
      <c r="A10177" s="5"/>
    </row>
    <row r="10178" spans="1:1" x14ac:dyDescent="0.55000000000000004">
      <c r="A10178" s="5"/>
    </row>
    <row r="10179" spans="1:1" x14ac:dyDescent="0.55000000000000004">
      <c r="A10179" s="5"/>
    </row>
    <row r="10180" spans="1:1" x14ac:dyDescent="0.55000000000000004">
      <c r="A10180" s="5"/>
    </row>
    <row r="10181" spans="1:1" x14ac:dyDescent="0.55000000000000004">
      <c r="A10181" s="5"/>
    </row>
    <row r="10182" spans="1:1" x14ac:dyDescent="0.55000000000000004">
      <c r="A10182" s="5"/>
    </row>
    <row r="10183" spans="1:1" x14ac:dyDescent="0.55000000000000004">
      <c r="A10183" s="5"/>
    </row>
    <row r="10184" spans="1:1" x14ac:dyDescent="0.55000000000000004">
      <c r="A10184" s="5"/>
    </row>
    <row r="10185" spans="1:1" x14ac:dyDescent="0.55000000000000004">
      <c r="A10185" s="5"/>
    </row>
    <row r="10186" spans="1:1" x14ac:dyDescent="0.55000000000000004">
      <c r="A10186" s="5"/>
    </row>
    <row r="10187" spans="1:1" x14ac:dyDescent="0.55000000000000004">
      <c r="A10187" s="5"/>
    </row>
    <row r="10188" spans="1:1" x14ac:dyDescent="0.55000000000000004">
      <c r="A10188" s="5"/>
    </row>
    <row r="10189" spans="1:1" x14ac:dyDescent="0.55000000000000004">
      <c r="A10189" s="5"/>
    </row>
    <row r="10190" spans="1:1" x14ac:dyDescent="0.55000000000000004">
      <c r="A10190" s="5"/>
    </row>
    <row r="10191" spans="1:1" x14ac:dyDescent="0.55000000000000004">
      <c r="A10191" s="5"/>
    </row>
    <row r="10192" spans="1:1" x14ac:dyDescent="0.55000000000000004">
      <c r="A10192" s="5"/>
    </row>
    <row r="10193" spans="1:1" x14ac:dyDescent="0.55000000000000004">
      <c r="A10193" s="5"/>
    </row>
    <row r="10194" spans="1:1" x14ac:dyDescent="0.55000000000000004">
      <c r="A10194" s="5"/>
    </row>
    <row r="10195" spans="1:1" x14ac:dyDescent="0.55000000000000004">
      <c r="A10195" s="5"/>
    </row>
    <row r="10196" spans="1:1" x14ac:dyDescent="0.55000000000000004">
      <c r="A10196" s="5"/>
    </row>
    <row r="10197" spans="1:1" x14ac:dyDescent="0.55000000000000004">
      <c r="A10197" s="5"/>
    </row>
    <row r="10198" spans="1:1" x14ac:dyDescent="0.55000000000000004">
      <c r="A10198" s="5"/>
    </row>
    <row r="10199" spans="1:1" x14ac:dyDescent="0.55000000000000004">
      <c r="A10199" s="5"/>
    </row>
    <row r="10200" spans="1:1" x14ac:dyDescent="0.55000000000000004">
      <c r="A10200" s="5"/>
    </row>
    <row r="10201" spans="1:1" x14ac:dyDescent="0.55000000000000004">
      <c r="A10201" s="5"/>
    </row>
    <row r="10202" spans="1:1" x14ac:dyDescent="0.55000000000000004">
      <c r="A10202" s="5"/>
    </row>
    <row r="10203" spans="1:1" x14ac:dyDescent="0.55000000000000004">
      <c r="A10203" s="5"/>
    </row>
    <row r="10204" spans="1:1" x14ac:dyDescent="0.55000000000000004">
      <c r="A10204" s="5"/>
    </row>
    <row r="10205" spans="1:1" x14ac:dyDescent="0.55000000000000004">
      <c r="A10205" s="5"/>
    </row>
    <row r="10206" spans="1:1" x14ac:dyDescent="0.55000000000000004">
      <c r="A10206" s="5"/>
    </row>
    <row r="10207" spans="1:1" x14ac:dyDescent="0.55000000000000004">
      <c r="A10207" s="5"/>
    </row>
    <row r="10208" spans="1:1" x14ac:dyDescent="0.55000000000000004">
      <c r="A10208" s="5"/>
    </row>
    <row r="10209" spans="1:1" x14ac:dyDescent="0.55000000000000004">
      <c r="A10209" s="5"/>
    </row>
    <row r="10210" spans="1:1" x14ac:dyDescent="0.55000000000000004">
      <c r="A10210" s="5"/>
    </row>
    <row r="10211" spans="1:1" x14ac:dyDescent="0.55000000000000004">
      <c r="A10211" s="5"/>
    </row>
    <row r="10212" spans="1:1" x14ac:dyDescent="0.55000000000000004">
      <c r="A10212" s="5"/>
    </row>
    <row r="10213" spans="1:1" x14ac:dyDescent="0.55000000000000004">
      <c r="A10213" s="5"/>
    </row>
    <row r="10214" spans="1:1" x14ac:dyDescent="0.55000000000000004">
      <c r="A10214" s="5"/>
    </row>
    <row r="10215" spans="1:1" x14ac:dyDescent="0.55000000000000004">
      <c r="A10215" s="5"/>
    </row>
    <row r="10216" spans="1:1" x14ac:dyDescent="0.55000000000000004">
      <c r="A10216" s="5"/>
    </row>
    <row r="10217" spans="1:1" x14ac:dyDescent="0.55000000000000004">
      <c r="A10217" s="5"/>
    </row>
    <row r="10218" spans="1:1" x14ac:dyDescent="0.55000000000000004">
      <c r="A10218" s="5"/>
    </row>
    <row r="10219" spans="1:1" x14ac:dyDescent="0.55000000000000004">
      <c r="A10219" s="5"/>
    </row>
    <row r="10220" spans="1:1" x14ac:dyDescent="0.55000000000000004">
      <c r="A10220" s="5"/>
    </row>
    <row r="10221" spans="1:1" x14ac:dyDescent="0.55000000000000004">
      <c r="A10221" s="5"/>
    </row>
    <row r="10222" spans="1:1" x14ac:dyDescent="0.55000000000000004">
      <c r="A10222" s="5"/>
    </row>
    <row r="10223" spans="1:1" x14ac:dyDescent="0.55000000000000004">
      <c r="A10223" s="5"/>
    </row>
    <row r="10224" spans="1:1" x14ac:dyDescent="0.55000000000000004">
      <c r="A10224" s="5"/>
    </row>
    <row r="10225" spans="1:1" x14ac:dyDescent="0.55000000000000004">
      <c r="A10225" s="5"/>
    </row>
    <row r="10226" spans="1:1" x14ac:dyDescent="0.55000000000000004">
      <c r="A10226" s="5"/>
    </row>
    <row r="10227" spans="1:1" x14ac:dyDescent="0.55000000000000004">
      <c r="A10227" s="5"/>
    </row>
    <row r="10228" spans="1:1" x14ac:dyDescent="0.55000000000000004">
      <c r="A10228" s="5"/>
    </row>
    <row r="10229" spans="1:1" x14ac:dyDescent="0.55000000000000004">
      <c r="A10229" s="5"/>
    </row>
    <row r="10230" spans="1:1" x14ac:dyDescent="0.55000000000000004">
      <c r="A10230" s="5"/>
    </row>
    <row r="10231" spans="1:1" x14ac:dyDescent="0.55000000000000004">
      <c r="A10231" s="5"/>
    </row>
    <row r="10232" spans="1:1" x14ac:dyDescent="0.55000000000000004">
      <c r="A10232" s="5"/>
    </row>
    <row r="10233" spans="1:1" x14ac:dyDescent="0.55000000000000004">
      <c r="A10233" s="5"/>
    </row>
    <row r="10234" spans="1:1" x14ac:dyDescent="0.55000000000000004">
      <c r="A10234" s="5"/>
    </row>
    <row r="10235" spans="1:1" x14ac:dyDescent="0.55000000000000004">
      <c r="A10235" s="5"/>
    </row>
    <row r="10236" spans="1:1" x14ac:dyDescent="0.55000000000000004">
      <c r="A10236" s="5"/>
    </row>
    <row r="10237" spans="1:1" x14ac:dyDescent="0.55000000000000004">
      <c r="A10237" s="5"/>
    </row>
    <row r="10238" spans="1:1" x14ac:dyDescent="0.55000000000000004">
      <c r="A10238" s="5"/>
    </row>
    <row r="10239" spans="1:1" x14ac:dyDescent="0.55000000000000004">
      <c r="A10239" s="5"/>
    </row>
    <row r="10240" spans="1:1" x14ac:dyDescent="0.55000000000000004">
      <c r="A10240" s="5"/>
    </row>
    <row r="10241" spans="1:1" x14ac:dyDescent="0.55000000000000004">
      <c r="A10241" s="5"/>
    </row>
    <row r="10242" spans="1:1" x14ac:dyDescent="0.55000000000000004">
      <c r="A10242" s="5"/>
    </row>
    <row r="10243" spans="1:1" x14ac:dyDescent="0.55000000000000004">
      <c r="A10243" s="5"/>
    </row>
    <row r="10244" spans="1:1" x14ac:dyDescent="0.55000000000000004">
      <c r="A10244" s="5"/>
    </row>
    <row r="10245" spans="1:1" x14ac:dyDescent="0.55000000000000004">
      <c r="A10245" s="5"/>
    </row>
    <row r="10246" spans="1:1" x14ac:dyDescent="0.55000000000000004">
      <c r="A10246" s="5"/>
    </row>
    <row r="10247" spans="1:1" x14ac:dyDescent="0.55000000000000004">
      <c r="A10247" s="5"/>
    </row>
    <row r="10248" spans="1:1" x14ac:dyDescent="0.55000000000000004">
      <c r="A10248" s="5"/>
    </row>
    <row r="10249" spans="1:1" x14ac:dyDescent="0.55000000000000004">
      <c r="A10249" s="5"/>
    </row>
    <row r="10250" spans="1:1" x14ac:dyDescent="0.55000000000000004">
      <c r="A10250" s="5"/>
    </row>
    <row r="10251" spans="1:1" x14ac:dyDescent="0.55000000000000004">
      <c r="A10251" s="5"/>
    </row>
    <row r="10252" spans="1:1" x14ac:dyDescent="0.55000000000000004">
      <c r="A10252" s="5"/>
    </row>
    <row r="10253" spans="1:1" x14ac:dyDescent="0.55000000000000004">
      <c r="A10253" s="5"/>
    </row>
    <row r="10254" spans="1:1" x14ac:dyDescent="0.55000000000000004">
      <c r="A10254" s="5"/>
    </row>
    <row r="10255" spans="1:1" x14ac:dyDescent="0.55000000000000004">
      <c r="A10255" s="5"/>
    </row>
    <row r="10256" spans="1:1" x14ac:dyDescent="0.55000000000000004">
      <c r="A10256" s="5"/>
    </row>
    <row r="10257" spans="1:1" x14ac:dyDescent="0.55000000000000004">
      <c r="A10257" s="5"/>
    </row>
    <row r="10258" spans="1:1" x14ac:dyDescent="0.55000000000000004">
      <c r="A10258" s="5"/>
    </row>
    <row r="10259" spans="1:1" x14ac:dyDescent="0.55000000000000004">
      <c r="A10259" s="5"/>
    </row>
    <row r="10260" spans="1:1" x14ac:dyDescent="0.55000000000000004">
      <c r="A10260" s="5"/>
    </row>
    <row r="10261" spans="1:1" x14ac:dyDescent="0.55000000000000004">
      <c r="A10261" s="5"/>
    </row>
    <row r="10262" spans="1:1" x14ac:dyDescent="0.55000000000000004">
      <c r="A10262" s="5"/>
    </row>
    <row r="10263" spans="1:1" x14ac:dyDescent="0.55000000000000004">
      <c r="A10263" s="5"/>
    </row>
    <row r="10264" spans="1:1" x14ac:dyDescent="0.55000000000000004">
      <c r="A10264" s="5"/>
    </row>
    <row r="10265" spans="1:1" x14ac:dyDescent="0.55000000000000004">
      <c r="A10265" s="5"/>
    </row>
    <row r="10266" spans="1:1" x14ac:dyDescent="0.55000000000000004">
      <c r="A10266" s="5"/>
    </row>
    <row r="10267" spans="1:1" x14ac:dyDescent="0.55000000000000004">
      <c r="A10267" s="5"/>
    </row>
    <row r="10268" spans="1:1" x14ac:dyDescent="0.55000000000000004">
      <c r="A10268" s="5"/>
    </row>
    <row r="10269" spans="1:1" x14ac:dyDescent="0.55000000000000004">
      <c r="A10269" s="5"/>
    </row>
    <row r="10270" spans="1:1" x14ac:dyDescent="0.55000000000000004">
      <c r="A10270" s="5"/>
    </row>
    <row r="10271" spans="1:1" x14ac:dyDescent="0.55000000000000004">
      <c r="A10271" s="5"/>
    </row>
    <row r="10272" spans="1:1" x14ac:dyDescent="0.55000000000000004">
      <c r="A10272" s="5"/>
    </row>
    <row r="10273" spans="1:1" x14ac:dyDescent="0.55000000000000004">
      <c r="A10273" s="5"/>
    </row>
    <row r="10274" spans="1:1" x14ac:dyDescent="0.55000000000000004">
      <c r="A10274" s="5"/>
    </row>
    <row r="10275" spans="1:1" x14ac:dyDescent="0.55000000000000004">
      <c r="A10275" s="5"/>
    </row>
    <row r="10276" spans="1:1" x14ac:dyDescent="0.55000000000000004">
      <c r="A10276" s="5"/>
    </row>
    <row r="10277" spans="1:1" x14ac:dyDescent="0.55000000000000004">
      <c r="A10277" s="5"/>
    </row>
    <row r="10278" spans="1:1" x14ac:dyDescent="0.55000000000000004">
      <c r="A10278" s="5"/>
    </row>
    <row r="10279" spans="1:1" x14ac:dyDescent="0.55000000000000004">
      <c r="A10279" s="5"/>
    </row>
    <row r="10280" spans="1:1" x14ac:dyDescent="0.55000000000000004">
      <c r="A10280" s="5"/>
    </row>
    <row r="10281" spans="1:1" x14ac:dyDescent="0.55000000000000004">
      <c r="A10281" s="5"/>
    </row>
    <row r="10282" spans="1:1" x14ac:dyDescent="0.55000000000000004">
      <c r="A10282" s="5"/>
    </row>
    <row r="10283" spans="1:1" x14ac:dyDescent="0.55000000000000004">
      <c r="A10283" s="5"/>
    </row>
    <row r="10284" spans="1:1" x14ac:dyDescent="0.55000000000000004">
      <c r="A10284" s="5"/>
    </row>
    <row r="10285" spans="1:1" x14ac:dyDescent="0.55000000000000004">
      <c r="A10285" s="5"/>
    </row>
    <row r="10286" spans="1:1" x14ac:dyDescent="0.55000000000000004">
      <c r="A10286" s="5"/>
    </row>
    <row r="10287" spans="1:1" x14ac:dyDescent="0.55000000000000004">
      <c r="A10287" s="5"/>
    </row>
    <row r="10288" spans="1:1" x14ac:dyDescent="0.55000000000000004">
      <c r="A10288" s="5"/>
    </row>
    <row r="10289" spans="1:1" x14ac:dyDescent="0.55000000000000004">
      <c r="A10289" s="5"/>
    </row>
    <row r="10290" spans="1:1" x14ac:dyDescent="0.55000000000000004">
      <c r="A10290" s="5"/>
    </row>
    <row r="10291" spans="1:1" x14ac:dyDescent="0.55000000000000004">
      <c r="A10291" s="5"/>
    </row>
    <row r="10292" spans="1:1" x14ac:dyDescent="0.55000000000000004">
      <c r="A10292" s="5"/>
    </row>
    <row r="10293" spans="1:1" x14ac:dyDescent="0.55000000000000004">
      <c r="A10293" s="5"/>
    </row>
    <row r="10294" spans="1:1" x14ac:dyDescent="0.55000000000000004">
      <c r="A10294" s="5"/>
    </row>
    <row r="10295" spans="1:1" x14ac:dyDescent="0.55000000000000004">
      <c r="A10295" s="5"/>
    </row>
    <row r="10296" spans="1:1" x14ac:dyDescent="0.55000000000000004">
      <c r="A10296" s="5"/>
    </row>
    <row r="10297" spans="1:1" x14ac:dyDescent="0.55000000000000004">
      <c r="A10297" s="5"/>
    </row>
    <row r="10298" spans="1:1" x14ac:dyDescent="0.55000000000000004">
      <c r="A10298" s="5"/>
    </row>
    <row r="10299" spans="1:1" x14ac:dyDescent="0.55000000000000004">
      <c r="A10299" s="5"/>
    </row>
    <row r="10300" spans="1:1" x14ac:dyDescent="0.55000000000000004">
      <c r="A10300" s="5"/>
    </row>
    <row r="10301" spans="1:1" x14ac:dyDescent="0.55000000000000004">
      <c r="A10301" s="5"/>
    </row>
    <row r="10302" spans="1:1" x14ac:dyDescent="0.55000000000000004">
      <c r="A10302" s="5"/>
    </row>
    <row r="10303" spans="1:1" x14ac:dyDescent="0.55000000000000004">
      <c r="A10303" s="5"/>
    </row>
    <row r="10304" spans="1:1" x14ac:dyDescent="0.55000000000000004">
      <c r="A10304" s="5"/>
    </row>
    <row r="10305" spans="1:1" x14ac:dyDescent="0.55000000000000004">
      <c r="A10305" s="5"/>
    </row>
    <row r="10306" spans="1:1" x14ac:dyDescent="0.55000000000000004">
      <c r="A10306" s="5"/>
    </row>
    <row r="10307" spans="1:1" x14ac:dyDescent="0.55000000000000004">
      <c r="A10307" s="5"/>
    </row>
    <row r="10308" spans="1:1" x14ac:dyDescent="0.55000000000000004">
      <c r="A10308" s="5"/>
    </row>
    <row r="10309" spans="1:1" x14ac:dyDescent="0.55000000000000004">
      <c r="A10309" s="5"/>
    </row>
    <row r="10310" spans="1:1" x14ac:dyDescent="0.55000000000000004">
      <c r="A10310" s="5"/>
    </row>
    <row r="10311" spans="1:1" x14ac:dyDescent="0.55000000000000004">
      <c r="A10311" s="5"/>
    </row>
    <row r="10312" spans="1:1" x14ac:dyDescent="0.55000000000000004">
      <c r="A10312" s="5"/>
    </row>
    <row r="10313" spans="1:1" x14ac:dyDescent="0.55000000000000004">
      <c r="A10313" s="5"/>
    </row>
    <row r="10314" spans="1:1" x14ac:dyDescent="0.55000000000000004">
      <c r="A10314" s="5"/>
    </row>
    <row r="10315" spans="1:1" x14ac:dyDescent="0.55000000000000004">
      <c r="A10315" s="5"/>
    </row>
    <row r="10316" spans="1:1" x14ac:dyDescent="0.55000000000000004">
      <c r="A10316" s="5"/>
    </row>
    <row r="10317" spans="1:1" x14ac:dyDescent="0.55000000000000004">
      <c r="A10317" s="5"/>
    </row>
    <row r="10318" spans="1:1" x14ac:dyDescent="0.55000000000000004">
      <c r="A10318" s="5"/>
    </row>
    <row r="10319" spans="1:1" x14ac:dyDescent="0.55000000000000004">
      <c r="A10319" s="5"/>
    </row>
    <row r="10320" spans="1:1" x14ac:dyDescent="0.55000000000000004">
      <c r="A10320" s="5"/>
    </row>
    <row r="10321" spans="1:1" x14ac:dyDescent="0.55000000000000004">
      <c r="A10321" s="5"/>
    </row>
    <row r="10322" spans="1:1" x14ac:dyDescent="0.55000000000000004">
      <c r="A10322" s="5"/>
    </row>
    <row r="10323" spans="1:1" x14ac:dyDescent="0.55000000000000004">
      <c r="A10323" s="5"/>
    </row>
    <row r="10324" spans="1:1" x14ac:dyDescent="0.55000000000000004">
      <c r="A10324" s="5"/>
    </row>
    <row r="10325" spans="1:1" x14ac:dyDescent="0.55000000000000004">
      <c r="A10325" s="5"/>
    </row>
    <row r="10326" spans="1:1" x14ac:dyDescent="0.55000000000000004">
      <c r="A10326" s="5"/>
    </row>
    <row r="10327" spans="1:1" x14ac:dyDescent="0.55000000000000004">
      <c r="A10327" s="5"/>
    </row>
    <row r="10328" spans="1:1" x14ac:dyDescent="0.55000000000000004">
      <c r="A10328" s="5"/>
    </row>
    <row r="10329" spans="1:1" x14ac:dyDescent="0.55000000000000004">
      <c r="A10329" s="5"/>
    </row>
    <row r="10330" spans="1:1" x14ac:dyDescent="0.55000000000000004">
      <c r="A10330" s="5"/>
    </row>
    <row r="10331" spans="1:1" x14ac:dyDescent="0.55000000000000004">
      <c r="A10331" s="5"/>
    </row>
    <row r="10332" spans="1:1" x14ac:dyDescent="0.55000000000000004">
      <c r="A10332" s="5"/>
    </row>
    <row r="10333" spans="1:1" x14ac:dyDescent="0.55000000000000004">
      <c r="A10333" s="5"/>
    </row>
    <row r="10334" spans="1:1" x14ac:dyDescent="0.55000000000000004">
      <c r="A10334" s="5"/>
    </row>
    <row r="10335" spans="1:1" x14ac:dyDescent="0.55000000000000004">
      <c r="A10335" s="5"/>
    </row>
    <row r="10336" spans="1:1" x14ac:dyDescent="0.55000000000000004">
      <c r="A10336" s="5"/>
    </row>
    <row r="10337" spans="1:1" x14ac:dyDescent="0.55000000000000004">
      <c r="A10337" s="5"/>
    </row>
    <row r="10338" spans="1:1" x14ac:dyDescent="0.55000000000000004">
      <c r="A10338" s="5"/>
    </row>
    <row r="10339" spans="1:1" x14ac:dyDescent="0.55000000000000004">
      <c r="A10339" s="5"/>
    </row>
    <row r="10340" spans="1:1" x14ac:dyDescent="0.55000000000000004">
      <c r="A10340" s="5"/>
    </row>
    <row r="10341" spans="1:1" x14ac:dyDescent="0.55000000000000004">
      <c r="A10341" s="5"/>
    </row>
    <row r="10342" spans="1:1" x14ac:dyDescent="0.55000000000000004">
      <c r="A10342" s="5"/>
    </row>
    <row r="10343" spans="1:1" x14ac:dyDescent="0.55000000000000004">
      <c r="A10343" s="5"/>
    </row>
    <row r="10344" spans="1:1" x14ac:dyDescent="0.55000000000000004">
      <c r="A10344" s="5"/>
    </row>
    <row r="10345" spans="1:1" x14ac:dyDescent="0.55000000000000004">
      <c r="A10345" s="5"/>
    </row>
    <row r="10346" spans="1:1" x14ac:dyDescent="0.55000000000000004">
      <c r="A10346" s="5"/>
    </row>
    <row r="10347" spans="1:1" x14ac:dyDescent="0.55000000000000004">
      <c r="A10347" s="5"/>
    </row>
    <row r="10348" spans="1:1" x14ac:dyDescent="0.55000000000000004">
      <c r="A10348" s="5"/>
    </row>
    <row r="10349" spans="1:1" x14ac:dyDescent="0.55000000000000004">
      <c r="A10349" s="5"/>
    </row>
    <row r="10350" spans="1:1" x14ac:dyDescent="0.55000000000000004">
      <c r="A10350" s="5"/>
    </row>
    <row r="10351" spans="1:1" x14ac:dyDescent="0.55000000000000004">
      <c r="A10351" s="5"/>
    </row>
    <row r="10352" spans="1:1" x14ac:dyDescent="0.55000000000000004">
      <c r="A10352" s="5"/>
    </row>
    <row r="10353" spans="1:1" x14ac:dyDescent="0.55000000000000004">
      <c r="A10353" s="5"/>
    </row>
    <row r="10354" spans="1:1" x14ac:dyDescent="0.55000000000000004">
      <c r="A10354" s="5"/>
    </row>
    <row r="10355" spans="1:1" x14ac:dyDescent="0.55000000000000004">
      <c r="A10355" s="5"/>
    </row>
    <row r="10356" spans="1:1" x14ac:dyDescent="0.55000000000000004">
      <c r="A10356" s="5"/>
    </row>
    <row r="10357" spans="1:1" x14ac:dyDescent="0.55000000000000004">
      <c r="A10357" s="5"/>
    </row>
    <row r="10358" spans="1:1" x14ac:dyDescent="0.55000000000000004">
      <c r="A10358" s="5"/>
    </row>
    <row r="10359" spans="1:1" x14ac:dyDescent="0.55000000000000004">
      <c r="A10359" s="5"/>
    </row>
    <row r="10360" spans="1:1" x14ac:dyDescent="0.55000000000000004">
      <c r="A10360" s="5"/>
    </row>
    <row r="10361" spans="1:1" x14ac:dyDescent="0.55000000000000004">
      <c r="A10361" s="5"/>
    </row>
    <row r="10362" spans="1:1" x14ac:dyDescent="0.55000000000000004">
      <c r="A10362" s="5"/>
    </row>
    <row r="10363" spans="1:1" x14ac:dyDescent="0.55000000000000004">
      <c r="A10363" s="5"/>
    </row>
    <row r="10364" spans="1:1" x14ac:dyDescent="0.55000000000000004">
      <c r="A10364" s="5"/>
    </row>
    <row r="10365" spans="1:1" x14ac:dyDescent="0.55000000000000004">
      <c r="A10365" s="5"/>
    </row>
    <row r="10366" spans="1:1" x14ac:dyDescent="0.55000000000000004">
      <c r="A10366" s="5"/>
    </row>
    <row r="10367" spans="1:1" x14ac:dyDescent="0.55000000000000004">
      <c r="A10367" s="5"/>
    </row>
    <row r="10368" spans="1:1" x14ac:dyDescent="0.55000000000000004">
      <c r="A10368" s="5"/>
    </row>
    <row r="10369" spans="1:1" x14ac:dyDescent="0.55000000000000004">
      <c r="A10369" s="5"/>
    </row>
    <row r="10370" spans="1:1" x14ac:dyDescent="0.55000000000000004">
      <c r="A10370" s="5"/>
    </row>
    <row r="10371" spans="1:1" x14ac:dyDescent="0.55000000000000004">
      <c r="A10371" s="5"/>
    </row>
    <row r="10372" spans="1:1" x14ac:dyDescent="0.55000000000000004">
      <c r="A10372" s="5"/>
    </row>
    <row r="10373" spans="1:1" x14ac:dyDescent="0.55000000000000004">
      <c r="A10373" s="5"/>
    </row>
    <row r="10374" spans="1:1" x14ac:dyDescent="0.55000000000000004">
      <c r="A10374" s="5"/>
    </row>
    <row r="10375" spans="1:1" x14ac:dyDescent="0.55000000000000004">
      <c r="A10375" s="5"/>
    </row>
    <row r="10376" spans="1:1" x14ac:dyDescent="0.55000000000000004">
      <c r="A10376" s="5"/>
    </row>
    <row r="10377" spans="1:1" x14ac:dyDescent="0.55000000000000004">
      <c r="A10377" s="5"/>
    </row>
    <row r="10378" spans="1:1" x14ac:dyDescent="0.55000000000000004">
      <c r="A10378" s="5"/>
    </row>
    <row r="10379" spans="1:1" x14ac:dyDescent="0.55000000000000004">
      <c r="A10379" s="5"/>
    </row>
    <row r="10380" spans="1:1" x14ac:dyDescent="0.55000000000000004">
      <c r="A10380" s="5"/>
    </row>
    <row r="10381" spans="1:1" x14ac:dyDescent="0.55000000000000004">
      <c r="A10381" s="5"/>
    </row>
    <row r="10382" spans="1:1" x14ac:dyDescent="0.55000000000000004">
      <c r="A10382" s="5"/>
    </row>
    <row r="10383" spans="1:1" x14ac:dyDescent="0.55000000000000004">
      <c r="A10383" s="5"/>
    </row>
    <row r="10384" spans="1:1" x14ac:dyDescent="0.55000000000000004">
      <c r="A10384" s="5"/>
    </row>
    <row r="10385" spans="1:1" x14ac:dyDescent="0.55000000000000004">
      <c r="A10385" s="5"/>
    </row>
    <row r="10386" spans="1:1" x14ac:dyDescent="0.55000000000000004">
      <c r="A10386" s="5"/>
    </row>
    <row r="10387" spans="1:1" x14ac:dyDescent="0.55000000000000004">
      <c r="A10387" s="5"/>
    </row>
    <row r="10388" spans="1:1" x14ac:dyDescent="0.55000000000000004">
      <c r="A10388" s="5"/>
    </row>
    <row r="10389" spans="1:1" x14ac:dyDescent="0.55000000000000004">
      <c r="A10389" s="5"/>
    </row>
    <row r="10390" spans="1:1" x14ac:dyDescent="0.55000000000000004">
      <c r="A10390" s="5"/>
    </row>
    <row r="10391" spans="1:1" x14ac:dyDescent="0.55000000000000004">
      <c r="A10391" s="5"/>
    </row>
    <row r="10392" spans="1:1" x14ac:dyDescent="0.55000000000000004">
      <c r="A10392" s="5"/>
    </row>
    <row r="10393" spans="1:1" x14ac:dyDescent="0.55000000000000004">
      <c r="A10393" s="5"/>
    </row>
    <row r="10394" spans="1:1" x14ac:dyDescent="0.55000000000000004">
      <c r="A10394" s="5"/>
    </row>
    <row r="10395" spans="1:1" x14ac:dyDescent="0.55000000000000004">
      <c r="A10395" s="5"/>
    </row>
    <row r="10396" spans="1:1" x14ac:dyDescent="0.55000000000000004">
      <c r="A10396" s="5"/>
    </row>
    <row r="10397" spans="1:1" x14ac:dyDescent="0.55000000000000004">
      <c r="A10397" s="5"/>
    </row>
    <row r="10398" spans="1:1" x14ac:dyDescent="0.55000000000000004">
      <c r="A10398" s="5"/>
    </row>
    <row r="10399" spans="1:1" x14ac:dyDescent="0.55000000000000004">
      <c r="A10399" s="5"/>
    </row>
    <row r="10400" spans="1:1" x14ac:dyDescent="0.55000000000000004">
      <c r="A10400" s="5"/>
    </row>
    <row r="10401" spans="1:1" x14ac:dyDescent="0.55000000000000004">
      <c r="A10401" s="5"/>
    </row>
    <row r="10402" spans="1:1" x14ac:dyDescent="0.55000000000000004">
      <c r="A10402" s="5"/>
    </row>
    <row r="10403" spans="1:1" x14ac:dyDescent="0.55000000000000004">
      <c r="A10403" s="5"/>
    </row>
    <row r="10404" spans="1:1" x14ac:dyDescent="0.55000000000000004">
      <c r="A10404" s="5"/>
    </row>
    <row r="10405" spans="1:1" x14ac:dyDescent="0.55000000000000004">
      <c r="A10405" s="5"/>
    </row>
    <row r="10406" spans="1:1" x14ac:dyDescent="0.55000000000000004">
      <c r="A10406" s="5"/>
    </row>
    <row r="10407" spans="1:1" x14ac:dyDescent="0.55000000000000004">
      <c r="A10407" s="5"/>
    </row>
    <row r="10408" spans="1:1" x14ac:dyDescent="0.55000000000000004">
      <c r="A10408" s="5"/>
    </row>
    <row r="10409" spans="1:1" x14ac:dyDescent="0.55000000000000004">
      <c r="A10409" s="5"/>
    </row>
    <row r="10410" spans="1:1" x14ac:dyDescent="0.55000000000000004">
      <c r="A10410" s="5"/>
    </row>
    <row r="10411" spans="1:1" x14ac:dyDescent="0.55000000000000004">
      <c r="A10411" s="5"/>
    </row>
    <row r="10412" spans="1:1" x14ac:dyDescent="0.55000000000000004">
      <c r="A10412" s="5"/>
    </row>
    <row r="10413" spans="1:1" x14ac:dyDescent="0.55000000000000004">
      <c r="A10413" s="5"/>
    </row>
    <row r="10414" spans="1:1" x14ac:dyDescent="0.55000000000000004">
      <c r="A10414" s="5"/>
    </row>
    <row r="10415" spans="1:1" x14ac:dyDescent="0.55000000000000004">
      <c r="A10415" s="5"/>
    </row>
    <row r="10416" spans="1:1" x14ac:dyDescent="0.55000000000000004">
      <c r="A10416" s="5"/>
    </row>
    <row r="10417" spans="1:1" x14ac:dyDescent="0.55000000000000004">
      <c r="A10417" s="5"/>
    </row>
    <row r="10418" spans="1:1" x14ac:dyDescent="0.55000000000000004">
      <c r="A10418" s="5"/>
    </row>
    <row r="10419" spans="1:1" x14ac:dyDescent="0.55000000000000004">
      <c r="A10419" s="5"/>
    </row>
    <row r="10420" spans="1:1" x14ac:dyDescent="0.55000000000000004">
      <c r="A10420" s="5"/>
    </row>
    <row r="10421" spans="1:1" x14ac:dyDescent="0.55000000000000004">
      <c r="A10421" s="5"/>
    </row>
    <row r="10422" spans="1:1" x14ac:dyDescent="0.55000000000000004">
      <c r="A10422" s="5"/>
    </row>
    <row r="10423" spans="1:1" x14ac:dyDescent="0.55000000000000004">
      <c r="A10423" s="5"/>
    </row>
    <row r="10424" spans="1:1" x14ac:dyDescent="0.55000000000000004">
      <c r="A10424" s="5"/>
    </row>
    <row r="10425" spans="1:1" x14ac:dyDescent="0.55000000000000004">
      <c r="A10425" s="5"/>
    </row>
    <row r="10426" spans="1:1" x14ac:dyDescent="0.55000000000000004">
      <c r="A10426" s="5"/>
    </row>
    <row r="10427" spans="1:1" x14ac:dyDescent="0.55000000000000004">
      <c r="A10427" s="5"/>
    </row>
    <row r="10428" spans="1:1" x14ac:dyDescent="0.55000000000000004">
      <c r="A10428" s="5"/>
    </row>
    <row r="10429" spans="1:1" x14ac:dyDescent="0.55000000000000004">
      <c r="A10429" s="5"/>
    </row>
    <row r="10430" spans="1:1" x14ac:dyDescent="0.55000000000000004">
      <c r="A10430" s="5"/>
    </row>
    <row r="10431" spans="1:1" x14ac:dyDescent="0.55000000000000004">
      <c r="A10431" s="5"/>
    </row>
    <row r="10432" spans="1:1" x14ac:dyDescent="0.55000000000000004">
      <c r="A10432" s="5"/>
    </row>
    <row r="10433" spans="1:1" x14ac:dyDescent="0.55000000000000004">
      <c r="A10433" s="5"/>
    </row>
    <row r="10434" spans="1:1" x14ac:dyDescent="0.55000000000000004">
      <c r="A10434" s="5"/>
    </row>
    <row r="10435" spans="1:1" x14ac:dyDescent="0.55000000000000004">
      <c r="A10435" s="5"/>
    </row>
    <row r="10436" spans="1:1" x14ac:dyDescent="0.55000000000000004">
      <c r="A10436" s="5"/>
    </row>
    <row r="10437" spans="1:1" x14ac:dyDescent="0.55000000000000004">
      <c r="A10437" s="5"/>
    </row>
    <row r="10438" spans="1:1" x14ac:dyDescent="0.55000000000000004">
      <c r="A10438" s="5"/>
    </row>
    <row r="10439" spans="1:1" x14ac:dyDescent="0.55000000000000004">
      <c r="A10439" s="5"/>
    </row>
    <row r="10440" spans="1:1" x14ac:dyDescent="0.55000000000000004">
      <c r="A10440" s="5"/>
    </row>
    <row r="10441" spans="1:1" x14ac:dyDescent="0.55000000000000004">
      <c r="A10441" s="5"/>
    </row>
    <row r="10442" spans="1:1" x14ac:dyDescent="0.55000000000000004">
      <c r="A10442" s="5"/>
    </row>
    <row r="10443" spans="1:1" x14ac:dyDescent="0.55000000000000004">
      <c r="A10443" s="5"/>
    </row>
    <row r="10444" spans="1:1" x14ac:dyDescent="0.55000000000000004">
      <c r="A10444" s="5"/>
    </row>
    <row r="10445" spans="1:1" x14ac:dyDescent="0.55000000000000004">
      <c r="A10445" s="5"/>
    </row>
    <row r="10446" spans="1:1" x14ac:dyDescent="0.55000000000000004">
      <c r="A10446" s="5"/>
    </row>
    <row r="10447" spans="1:1" x14ac:dyDescent="0.55000000000000004">
      <c r="A10447" s="5"/>
    </row>
    <row r="10448" spans="1:1" x14ac:dyDescent="0.55000000000000004">
      <c r="A10448" s="5"/>
    </row>
    <row r="10449" spans="1:1" x14ac:dyDescent="0.55000000000000004">
      <c r="A10449" s="5"/>
    </row>
    <row r="10450" spans="1:1" x14ac:dyDescent="0.55000000000000004">
      <c r="A10450" s="5"/>
    </row>
    <row r="10451" spans="1:1" x14ac:dyDescent="0.55000000000000004">
      <c r="A10451" s="5"/>
    </row>
    <row r="10452" spans="1:1" x14ac:dyDescent="0.55000000000000004">
      <c r="A10452" s="5"/>
    </row>
    <row r="10453" spans="1:1" x14ac:dyDescent="0.55000000000000004">
      <c r="A10453" s="5"/>
    </row>
    <row r="10454" spans="1:1" x14ac:dyDescent="0.55000000000000004">
      <c r="A10454" s="5"/>
    </row>
    <row r="10455" spans="1:1" x14ac:dyDescent="0.55000000000000004">
      <c r="A10455" s="5"/>
    </row>
    <row r="10456" spans="1:1" x14ac:dyDescent="0.55000000000000004">
      <c r="A10456" s="5"/>
    </row>
    <row r="10457" spans="1:1" x14ac:dyDescent="0.55000000000000004">
      <c r="A10457" s="5"/>
    </row>
    <row r="10458" spans="1:1" x14ac:dyDescent="0.55000000000000004">
      <c r="A10458" s="5"/>
    </row>
    <row r="10459" spans="1:1" x14ac:dyDescent="0.55000000000000004">
      <c r="A10459" s="5"/>
    </row>
    <row r="10460" spans="1:1" x14ac:dyDescent="0.55000000000000004">
      <c r="A10460" s="5"/>
    </row>
    <row r="10461" spans="1:1" x14ac:dyDescent="0.55000000000000004">
      <c r="A10461" s="5"/>
    </row>
    <row r="10462" spans="1:1" x14ac:dyDescent="0.55000000000000004">
      <c r="A10462" s="5"/>
    </row>
    <row r="10463" spans="1:1" x14ac:dyDescent="0.55000000000000004">
      <c r="A10463" s="5"/>
    </row>
    <row r="10464" spans="1:1" x14ac:dyDescent="0.55000000000000004">
      <c r="A10464" s="5"/>
    </row>
    <row r="10465" spans="1:1" x14ac:dyDescent="0.55000000000000004">
      <c r="A10465" s="5"/>
    </row>
    <row r="10466" spans="1:1" x14ac:dyDescent="0.55000000000000004">
      <c r="A10466" s="5"/>
    </row>
    <row r="10467" spans="1:1" x14ac:dyDescent="0.55000000000000004">
      <c r="A10467" s="5"/>
    </row>
    <row r="10468" spans="1:1" x14ac:dyDescent="0.55000000000000004">
      <c r="A10468" s="5"/>
    </row>
    <row r="10469" spans="1:1" x14ac:dyDescent="0.55000000000000004">
      <c r="A10469" s="5"/>
    </row>
    <row r="10470" spans="1:1" x14ac:dyDescent="0.55000000000000004">
      <c r="A10470" s="5"/>
    </row>
    <row r="10471" spans="1:1" x14ac:dyDescent="0.55000000000000004">
      <c r="A10471" s="5"/>
    </row>
    <row r="10472" spans="1:1" x14ac:dyDescent="0.55000000000000004">
      <c r="A10472" s="5"/>
    </row>
    <row r="10473" spans="1:1" x14ac:dyDescent="0.55000000000000004">
      <c r="A10473" s="5"/>
    </row>
    <row r="10474" spans="1:1" x14ac:dyDescent="0.55000000000000004">
      <c r="A10474" s="5"/>
    </row>
    <row r="10475" spans="1:1" x14ac:dyDescent="0.55000000000000004">
      <c r="A10475" s="5"/>
    </row>
    <row r="10476" spans="1:1" x14ac:dyDescent="0.55000000000000004">
      <c r="A10476" s="5"/>
    </row>
    <row r="10477" spans="1:1" x14ac:dyDescent="0.55000000000000004">
      <c r="A10477" s="5"/>
    </row>
    <row r="10478" spans="1:1" x14ac:dyDescent="0.55000000000000004">
      <c r="A10478" s="5"/>
    </row>
    <row r="10479" spans="1:1" x14ac:dyDescent="0.55000000000000004">
      <c r="A10479" s="5"/>
    </row>
    <row r="10480" spans="1:1" x14ac:dyDescent="0.55000000000000004">
      <c r="A10480" s="5"/>
    </row>
    <row r="10481" spans="1:1" x14ac:dyDescent="0.55000000000000004">
      <c r="A10481" s="5"/>
    </row>
    <row r="10482" spans="1:1" x14ac:dyDescent="0.55000000000000004">
      <c r="A10482" s="5"/>
    </row>
    <row r="10483" spans="1:1" x14ac:dyDescent="0.55000000000000004">
      <c r="A10483" s="5"/>
    </row>
    <row r="10484" spans="1:1" x14ac:dyDescent="0.55000000000000004">
      <c r="A10484" s="5"/>
    </row>
    <row r="10485" spans="1:1" x14ac:dyDescent="0.55000000000000004">
      <c r="A10485" s="5"/>
    </row>
    <row r="10486" spans="1:1" x14ac:dyDescent="0.55000000000000004">
      <c r="A10486" s="5"/>
    </row>
    <row r="10487" spans="1:1" x14ac:dyDescent="0.55000000000000004">
      <c r="A10487" s="5"/>
    </row>
    <row r="10488" spans="1:1" x14ac:dyDescent="0.55000000000000004">
      <c r="A10488" s="5"/>
    </row>
    <row r="10489" spans="1:1" x14ac:dyDescent="0.55000000000000004">
      <c r="A10489" s="5"/>
    </row>
    <row r="10490" spans="1:1" x14ac:dyDescent="0.55000000000000004">
      <c r="A10490" s="5"/>
    </row>
    <row r="10491" spans="1:1" x14ac:dyDescent="0.55000000000000004">
      <c r="A10491" s="5"/>
    </row>
    <row r="10492" spans="1:1" x14ac:dyDescent="0.55000000000000004">
      <c r="A10492" s="5"/>
    </row>
    <row r="10493" spans="1:1" x14ac:dyDescent="0.55000000000000004">
      <c r="A10493" s="5"/>
    </row>
    <row r="10494" spans="1:1" x14ac:dyDescent="0.55000000000000004">
      <c r="A10494" s="5"/>
    </row>
    <row r="10495" spans="1:1" x14ac:dyDescent="0.55000000000000004">
      <c r="A10495" s="5"/>
    </row>
    <row r="10496" spans="1:1" x14ac:dyDescent="0.55000000000000004">
      <c r="A10496" s="5"/>
    </row>
    <row r="10497" spans="1:1" x14ac:dyDescent="0.55000000000000004">
      <c r="A10497" s="5"/>
    </row>
    <row r="10498" spans="1:1" x14ac:dyDescent="0.55000000000000004">
      <c r="A10498" s="5"/>
    </row>
    <row r="10499" spans="1:1" x14ac:dyDescent="0.55000000000000004">
      <c r="A10499" s="5"/>
    </row>
    <row r="10500" spans="1:1" x14ac:dyDescent="0.55000000000000004">
      <c r="A10500" s="5"/>
    </row>
    <row r="10501" spans="1:1" x14ac:dyDescent="0.55000000000000004">
      <c r="A10501" s="5"/>
    </row>
    <row r="10502" spans="1:1" x14ac:dyDescent="0.55000000000000004">
      <c r="A10502" s="5"/>
    </row>
    <row r="10503" spans="1:1" x14ac:dyDescent="0.55000000000000004">
      <c r="A10503" s="5"/>
    </row>
    <row r="10504" spans="1:1" x14ac:dyDescent="0.55000000000000004">
      <c r="A10504" s="5"/>
    </row>
    <row r="10505" spans="1:1" x14ac:dyDescent="0.55000000000000004">
      <c r="A10505" s="5"/>
    </row>
    <row r="10506" spans="1:1" x14ac:dyDescent="0.55000000000000004">
      <c r="A10506" s="5"/>
    </row>
    <row r="10507" spans="1:1" x14ac:dyDescent="0.55000000000000004">
      <c r="A10507" s="5"/>
    </row>
    <row r="10508" spans="1:1" x14ac:dyDescent="0.55000000000000004">
      <c r="A10508" s="5"/>
    </row>
    <row r="10509" spans="1:1" x14ac:dyDescent="0.55000000000000004">
      <c r="A10509" s="5"/>
    </row>
    <row r="10510" spans="1:1" x14ac:dyDescent="0.55000000000000004">
      <c r="A10510" s="5"/>
    </row>
    <row r="10511" spans="1:1" x14ac:dyDescent="0.55000000000000004">
      <c r="A10511" s="5"/>
    </row>
    <row r="10512" spans="1:1" x14ac:dyDescent="0.55000000000000004">
      <c r="A10512" s="5"/>
    </row>
    <row r="10513" spans="1:1" x14ac:dyDescent="0.55000000000000004">
      <c r="A10513" s="5"/>
    </row>
    <row r="10514" spans="1:1" x14ac:dyDescent="0.55000000000000004">
      <c r="A10514" s="5"/>
    </row>
    <row r="10515" spans="1:1" x14ac:dyDescent="0.55000000000000004">
      <c r="A10515" s="5"/>
    </row>
    <row r="10516" spans="1:1" x14ac:dyDescent="0.55000000000000004">
      <c r="A10516" s="5"/>
    </row>
    <row r="10517" spans="1:1" x14ac:dyDescent="0.55000000000000004">
      <c r="A10517" s="5"/>
    </row>
    <row r="10518" spans="1:1" x14ac:dyDescent="0.55000000000000004">
      <c r="A10518" s="5"/>
    </row>
    <row r="10519" spans="1:1" x14ac:dyDescent="0.55000000000000004">
      <c r="A10519" s="5"/>
    </row>
    <row r="10520" spans="1:1" x14ac:dyDescent="0.55000000000000004">
      <c r="A10520" s="5"/>
    </row>
    <row r="10521" spans="1:1" x14ac:dyDescent="0.55000000000000004">
      <c r="A10521" s="5"/>
    </row>
    <row r="10522" spans="1:1" x14ac:dyDescent="0.55000000000000004">
      <c r="A10522" s="5"/>
    </row>
    <row r="10523" spans="1:1" x14ac:dyDescent="0.55000000000000004">
      <c r="A10523" s="5"/>
    </row>
    <row r="10524" spans="1:1" x14ac:dyDescent="0.55000000000000004">
      <c r="A10524" s="5"/>
    </row>
    <row r="10525" spans="1:1" x14ac:dyDescent="0.55000000000000004">
      <c r="A10525" s="5"/>
    </row>
    <row r="10526" spans="1:1" x14ac:dyDescent="0.55000000000000004">
      <c r="A10526" s="5"/>
    </row>
    <row r="10527" spans="1:1" x14ac:dyDescent="0.55000000000000004">
      <c r="A10527" s="5"/>
    </row>
    <row r="10528" spans="1:1" x14ac:dyDescent="0.55000000000000004">
      <c r="A10528" s="5"/>
    </row>
    <row r="10529" spans="1:1" x14ac:dyDescent="0.55000000000000004">
      <c r="A10529" s="5"/>
    </row>
    <row r="10530" spans="1:1" x14ac:dyDescent="0.55000000000000004">
      <c r="A10530" s="5"/>
    </row>
    <row r="10531" spans="1:1" x14ac:dyDescent="0.55000000000000004">
      <c r="A10531" s="5"/>
    </row>
    <row r="10532" spans="1:1" x14ac:dyDescent="0.55000000000000004">
      <c r="A10532" s="5"/>
    </row>
    <row r="10533" spans="1:1" x14ac:dyDescent="0.55000000000000004">
      <c r="A10533" s="5"/>
    </row>
    <row r="10534" spans="1:1" x14ac:dyDescent="0.55000000000000004">
      <c r="A10534" s="5"/>
    </row>
    <row r="10535" spans="1:1" x14ac:dyDescent="0.55000000000000004">
      <c r="A10535" s="5"/>
    </row>
    <row r="10536" spans="1:1" x14ac:dyDescent="0.55000000000000004">
      <c r="A10536" s="5"/>
    </row>
    <row r="10537" spans="1:1" x14ac:dyDescent="0.55000000000000004">
      <c r="A10537" s="5"/>
    </row>
    <row r="10538" spans="1:1" x14ac:dyDescent="0.55000000000000004">
      <c r="A10538" s="5"/>
    </row>
    <row r="10539" spans="1:1" x14ac:dyDescent="0.55000000000000004">
      <c r="A10539" s="5"/>
    </row>
    <row r="10540" spans="1:1" x14ac:dyDescent="0.55000000000000004">
      <c r="A10540" s="5"/>
    </row>
    <row r="10541" spans="1:1" x14ac:dyDescent="0.55000000000000004">
      <c r="A10541" s="5"/>
    </row>
    <row r="10542" spans="1:1" x14ac:dyDescent="0.55000000000000004">
      <c r="A10542" s="5"/>
    </row>
    <row r="10543" spans="1:1" x14ac:dyDescent="0.55000000000000004">
      <c r="A10543" s="5"/>
    </row>
    <row r="10544" spans="1:1" x14ac:dyDescent="0.55000000000000004">
      <c r="A10544" s="5"/>
    </row>
    <row r="10545" spans="1:1" x14ac:dyDescent="0.55000000000000004">
      <c r="A10545" s="5"/>
    </row>
    <row r="10546" spans="1:1" x14ac:dyDescent="0.55000000000000004">
      <c r="A10546" s="5"/>
    </row>
    <row r="10547" spans="1:1" x14ac:dyDescent="0.55000000000000004">
      <c r="A10547" s="5"/>
    </row>
    <row r="10548" spans="1:1" x14ac:dyDescent="0.55000000000000004">
      <c r="A10548" s="5"/>
    </row>
    <row r="10549" spans="1:1" x14ac:dyDescent="0.55000000000000004">
      <c r="A10549" s="5"/>
    </row>
    <row r="10550" spans="1:1" x14ac:dyDescent="0.55000000000000004">
      <c r="A10550" s="5"/>
    </row>
    <row r="10551" spans="1:1" x14ac:dyDescent="0.55000000000000004">
      <c r="A10551" s="5"/>
    </row>
    <row r="10552" spans="1:1" x14ac:dyDescent="0.55000000000000004">
      <c r="A10552" s="5"/>
    </row>
    <row r="10553" spans="1:1" x14ac:dyDescent="0.55000000000000004">
      <c r="A10553" s="5"/>
    </row>
    <row r="10554" spans="1:1" x14ac:dyDescent="0.55000000000000004">
      <c r="A10554" s="5"/>
    </row>
    <row r="10555" spans="1:1" x14ac:dyDescent="0.55000000000000004">
      <c r="A10555" s="5"/>
    </row>
    <row r="10556" spans="1:1" x14ac:dyDescent="0.55000000000000004">
      <c r="A10556" s="5"/>
    </row>
    <row r="10557" spans="1:1" x14ac:dyDescent="0.55000000000000004">
      <c r="A10557" s="5"/>
    </row>
    <row r="10558" spans="1:1" x14ac:dyDescent="0.55000000000000004">
      <c r="A10558" s="5"/>
    </row>
    <row r="10559" spans="1:1" x14ac:dyDescent="0.55000000000000004">
      <c r="A10559" s="5"/>
    </row>
    <row r="10560" spans="1:1" x14ac:dyDescent="0.55000000000000004">
      <c r="A10560" s="5"/>
    </row>
    <row r="10561" spans="1:1" x14ac:dyDescent="0.55000000000000004">
      <c r="A10561" s="5"/>
    </row>
    <row r="10562" spans="1:1" x14ac:dyDescent="0.55000000000000004">
      <c r="A10562" s="5"/>
    </row>
    <row r="10563" spans="1:1" x14ac:dyDescent="0.55000000000000004">
      <c r="A10563" s="5"/>
    </row>
    <row r="10564" spans="1:1" x14ac:dyDescent="0.55000000000000004">
      <c r="A10564" s="5"/>
    </row>
    <row r="10565" spans="1:1" x14ac:dyDescent="0.55000000000000004">
      <c r="A10565" s="5"/>
    </row>
    <row r="10566" spans="1:1" x14ac:dyDescent="0.55000000000000004">
      <c r="A10566" s="5"/>
    </row>
    <row r="10567" spans="1:1" x14ac:dyDescent="0.55000000000000004">
      <c r="A10567" s="5"/>
    </row>
    <row r="10568" spans="1:1" x14ac:dyDescent="0.55000000000000004">
      <c r="A10568" s="5"/>
    </row>
    <row r="10569" spans="1:1" x14ac:dyDescent="0.55000000000000004">
      <c r="A10569" s="5"/>
    </row>
    <row r="10570" spans="1:1" x14ac:dyDescent="0.55000000000000004">
      <c r="A10570" s="5"/>
    </row>
    <row r="10571" spans="1:1" x14ac:dyDescent="0.55000000000000004">
      <c r="A10571" s="5"/>
    </row>
    <row r="10572" spans="1:1" x14ac:dyDescent="0.55000000000000004">
      <c r="A10572" s="5"/>
    </row>
    <row r="10573" spans="1:1" x14ac:dyDescent="0.55000000000000004">
      <c r="A10573" s="5"/>
    </row>
    <row r="10574" spans="1:1" x14ac:dyDescent="0.55000000000000004">
      <c r="A10574" s="5"/>
    </row>
    <row r="10575" spans="1:1" x14ac:dyDescent="0.55000000000000004">
      <c r="A10575" s="5"/>
    </row>
    <row r="10576" spans="1:1" x14ac:dyDescent="0.55000000000000004">
      <c r="A10576" s="5"/>
    </row>
    <row r="10577" spans="1:1" x14ac:dyDescent="0.55000000000000004">
      <c r="A10577" s="5"/>
    </row>
    <row r="10578" spans="1:1" x14ac:dyDescent="0.55000000000000004">
      <c r="A10578" s="5"/>
    </row>
    <row r="10579" spans="1:1" x14ac:dyDescent="0.55000000000000004">
      <c r="A10579" s="5"/>
    </row>
    <row r="10580" spans="1:1" x14ac:dyDescent="0.55000000000000004">
      <c r="A10580" s="5"/>
    </row>
    <row r="10581" spans="1:1" x14ac:dyDescent="0.55000000000000004">
      <c r="A10581" s="5"/>
    </row>
    <row r="10582" spans="1:1" x14ac:dyDescent="0.55000000000000004">
      <c r="A10582" s="5"/>
    </row>
    <row r="10583" spans="1:1" x14ac:dyDescent="0.55000000000000004">
      <c r="A10583" s="5"/>
    </row>
    <row r="10584" spans="1:1" x14ac:dyDescent="0.55000000000000004">
      <c r="A10584" s="5"/>
    </row>
    <row r="10585" spans="1:1" x14ac:dyDescent="0.55000000000000004">
      <c r="A10585" s="5"/>
    </row>
    <row r="10586" spans="1:1" x14ac:dyDescent="0.55000000000000004">
      <c r="A10586" s="5"/>
    </row>
    <row r="10587" spans="1:1" x14ac:dyDescent="0.55000000000000004">
      <c r="A10587" s="5"/>
    </row>
    <row r="10588" spans="1:1" x14ac:dyDescent="0.55000000000000004">
      <c r="A10588" s="5"/>
    </row>
    <row r="10589" spans="1:1" x14ac:dyDescent="0.55000000000000004">
      <c r="A10589" s="5"/>
    </row>
    <row r="10590" spans="1:1" x14ac:dyDescent="0.55000000000000004">
      <c r="A10590" s="5"/>
    </row>
    <row r="10591" spans="1:1" x14ac:dyDescent="0.55000000000000004">
      <c r="A10591" s="5"/>
    </row>
    <row r="10592" spans="1:1" x14ac:dyDescent="0.55000000000000004">
      <c r="A10592" s="5"/>
    </row>
    <row r="10593" spans="1:1" x14ac:dyDescent="0.55000000000000004">
      <c r="A10593" s="5"/>
    </row>
    <row r="10594" spans="1:1" x14ac:dyDescent="0.55000000000000004">
      <c r="A10594" s="5"/>
    </row>
    <row r="10595" spans="1:1" x14ac:dyDescent="0.55000000000000004">
      <c r="A10595" s="5"/>
    </row>
    <row r="10596" spans="1:1" x14ac:dyDescent="0.55000000000000004">
      <c r="A10596" s="5"/>
    </row>
    <row r="10597" spans="1:1" x14ac:dyDescent="0.55000000000000004">
      <c r="A10597" s="5"/>
    </row>
    <row r="10598" spans="1:1" x14ac:dyDescent="0.55000000000000004">
      <c r="A10598" s="5"/>
    </row>
    <row r="10599" spans="1:1" x14ac:dyDescent="0.55000000000000004">
      <c r="A10599" s="5"/>
    </row>
    <row r="10600" spans="1:1" x14ac:dyDescent="0.55000000000000004">
      <c r="A10600" s="5"/>
    </row>
    <row r="10601" spans="1:1" x14ac:dyDescent="0.55000000000000004">
      <c r="A10601" s="5"/>
    </row>
    <row r="10602" spans="1:1" x14ac:dyDescent="0.55000000000000004">
      <c r="A10602" s="5"/>
    </row>
    <row r="10603" spans="1:1" x14ac:dyDescent="0.55000000000000004">
      <c r="A10603" s="5"/>
    </row>
    <row r="10604" spans="1:1" x14ac:dyDescent="0.55000000000000004">
      <c r="A10604" s="5"/>
    </row>
    <row r="10605" spans="1:1" x14ac:dyDescent="0.55000000000000004">
      <c r="A10605" s="5"/>
    </row>
    <row r="10606" spans="1:1" x14ac:dyDescent="0.55000000000000004">
      <c r="A10606" s="5"/>
    </row>
    <row r="10607" spans="1:1" x14ac:dyDescent="0.55000000000000004">
      <c r="A10607" s="5"/>
    </row>
    <row r="10608" spans="1:1" x14ac:dyDescent="0.55000000000000004">
      <c r="A10608" s="5"/>
    </row>
    <row r="10609" spans="1:1" x14ac:dyDescent="0.55000000000000004">
      <c r="A10609" s="5"/>
    </row>
    <row r="10610" spans="1:1" x14ac:dyDescent="0.55000000000000004">
      <c r="A10610" s="5"/>
    </row>
    <row r="10611" spans="1:1" x14ac:dyDescent="0.55000000000000004">
      <c r="A10611" s="5"/>
    </row>
    <row r="10612" spans="1:1" x14ac:dyDescent="0.55000000000000004">
      <c r="A10612" s="5"/>
    </row>
    <row r="10613" spans="1:1" x14ac:dyDescent="0.55000000000000004">
      <c r="A10613" s="5"/>
    </row>
    <row r="10614" spans="1:1" x14ac:dyDescent="0.55000000000000004">
      <c r="A10614" s="5"/>
    </row>
    <row r="10615" spans="1:1" x14ac:dyDescent="0.55000000000000004">
      <c r="A10615" s="5"/>
    </row>
    <row r="10616" spans="1:1" x14ac:dyDescent="0.55000000000000004">
      <c r="A10616" s="5"/>
    </row>
    <row r="10617" spans="1:1" x14ac:dyDescent="0.55000000000000004">
      <c r="A10617" s="5"/>
    </row>
    <row r="10618" spans="1:1" x14ac:dyDescent="0.55000000000000004">
      <c r="A10618" s="5"/>
    </row>
    <row r="10619" spans="1:1" x14ac:dyDescent="0.55000000000000004">
      <c r="A10619" s="5"/>
    </row>
    <row r="10620" spans="1:1" x14ac:dyDescent="0.55000000000000004">
      <c r="A10620" s="5"/>
    </row>
    <row r="10621" spans="1:1" x14ac:dyDescent="0.55000000000000004">
      <c r="A10621" s="5"/>
    </row>
    <row r="10622" spans="1:1" x14ac:dyDescent="0.55000000000000004">
      <c r="A10622" s="5"/>
    </row>
    <row r="10623" spans="1:1" x14ac:dyDescent="0.55000000000000004">
      <c r="A10623" s="5"/>
    </row>
    <row r="10624" spans="1:1" x14ac:dyDescent="0.55000000000000004">
      <c r="A10624" s="5"/>
    </row>
    <row r="10625" spans="1:1" x14ac:dyDescent="0.55000000000000004">
      <c r="A10625" s="5"/>
    </row>
    <row r="10626" spans="1:1" x14ac:dyDescent="0.55000000000000004">
      <c r="A10626" s="5"/>
    </row>
    <row r="10627" spans="1:1" x14ac:dyDescent="0.55000000000000004">
      <c r="A10627" s="5"/>
    </row>
    <row r="10628" spans="1:1" x14ac:dyDescent="0.55000000000000004">
      <c r="A10628" s="5"/>
    </row>
    <row r="10629" spans="1:1" x14ac:dyDescent="0.55000000000000004">
      <c r="A10629" s="5"/>
    </row>
    <row r="10630" spans="1:1" x14ac:dyDescent="0.55000000000000004">
      <c r="A10630" s="5"/>
    </row>
    <row r="10631" spans="1:1" x14ac:dyDescent="0.55000000000000004">
      <c r="A10631" s="5"/>
    </row>
    <row r="10632" spans="1:1" x14ac:dyDescent="0.55000000000000004">
      <c r="A10632" s="5"/>
    </row>
    <row r="10633" spans="1:1" x14ac:dyDescent="0.55000000000000004">
      <c r="A10633" s="5"/>
    </row>
    <row r="10634" spans="1:1" x14ac:dyDescent="0.55000000000000004">
      <c r="A10634" s="5"/>
    </row>
    <row r="10635" spans="1:1" x14ac:dyDescent="0.55000000000000004">
      <c r="A10635" s="5"/>
    </row>
    <row r="10636" spans="1:1" x14ac:dyDescent="0.55000000000000004">
      <c r="A10636" s="5"/>
    </row>
    <row r="10637" spans="1:1" x14ac:dyDescent="0.55000000000000004">
      <c r="A10637" s="5"/>
    </row>
    <row r="10638" spans="1:1" x14ac:dyDescent="0.55000000000000004">
      <c r="A10638" s="5"/>
    </row>
    <row r="10639" spans="1:1" x14ac:dyDescent="0.55000000000000004">
      <c r="A10639" s="5"/>
    </row>
    <row r="10640" spans="1:1" x14ac:dyDescent="0.55000000000000004">
      <c r="A10640" s="5"/>
    </row>
    <row r="10641" spans="1:1" x14ac:dyDescent="0.55000000000000004">
      <c r="A10641" s="5"/>
    </row>
    <row r="10642" spans="1:1" x14ac:dyDescent="0.55000000000000004">
      <c r="A10642" s="5"/>
    </row>
    <row r="10643" spans="1:1" x14ac:dyDescent="0.55000000000000004">
      <c r="A10643" s="5"/>
    </row>
    <row r="10644" spans="1:1" x14ac:dyDescent="0.55000000000000004">
      <c r="A10644" s="5"/>
    </row>
    <row r="10645" spans="1:1" x14ac:dyDescent="0.55000000000000004">
      <c r="A10645" s="5"/>
    </row>
    <row r="10646" spans="1:1" x14ac:dyDescent="0.55000000000000004">
      <c r="A10646" s="5"/>
    </row>
    <row r="10647" spans="1:1" x14ac:dyDescent="0.55000000000000004">
      <c r="A10647" s="5"/>
    </row>
    <row r="10648" spans="1:1" x14ac:dyDescent="0.55000000000000004">
      <c r="A10648" s="5"/>
    </row>
    <row r="10649" spans="1:1" x14ac:dyDescent="0.55000000000000004">
      <c r="A10649" s="5"/>
    </row>
    <row r="10650" spans="1:1" x14ac:dyDescent="0.55000000000000004">
      <c r="A10650" s="5"/>
    </row>
    <row r="10651" spans="1:1" x14ac:dyDescent="0.55000000000000004">
      <c r="A10651" s="5"/>
    </row>
    <row r="10652" spans="1:1" x14ac:dyDescent="0.55000000000000004">
      <c r="A10652" s="5"/>
    </row>
    <row r="10653" spans="1:1" x14ac:dyDescent="0.55000000000000004">
      <c r="A10653" s="5"/>
    </row>
    <row r="10654" spans="1:1" x14ac:dyDescent="0.55000000000000004">
      <c r="A10654" s="5"/>
    </row>
    <row r="10655" spans="1:1" x14ac:dyDescent="0.55000000000000004">
      <c r="A10655" s="5"/>
    </row>
    <row r="10656" spans="1:1" x14ac:dyDescent="0.55000000000000004">
      <c r="A10656" s="5"/>
    </row>
    <row r="10657" spans="1:1" x14ac:dyDescent="0.55000000000000004">
      <c r="A10657" s="5"/>
    </row>
    <row r="10658" spans="1:1" x14ac:dyDescent="0.55000000000000004">
      <c r="A10658" s="5"/>
    </row>
    <row r="10659" spans="1:1" x14ac:dyDescent="0.55000000000000004">
      <c r="A10659" s="5"/>
    </row>
    <row r="10660" spans="1:1" x14ac:dyDescent="0.55000000000000004">
      <c r="A10660" s="5"/>
    </row>
    <row r="10661" spans="1:1" x14ac:dyDescent="0.55000000000000004">
      <c r="A10661" s="5"/>
    </row>
    <row r="10662" spans="1:1" x14ac:dyDescent="0.55000000000000004">
      <c r="A10662" s="5"/>
    </row>
    <row r="10663" spans="1:1" x14ac:dyDescent="0.55000000000000004">
      <c r="A10663" s="5"/>
    </row>
    <row r="10664" spans="1:1" x14ac:dyDescent="0.55000000000000004">
      <c r="A10664" s="5"/>
    </row>
    <row r="10665" spans="1:1" x14ac:dyDescent="0.55000000000000004">
      <c r="A10665" s="5"/>
    </row>
    <row r="10666" spans="1:1" x14ac:dyDescent="0.55000000000000004">
      <c r="A10666" s="5"/>
    </row>
    <row r="10667" spans="1:1" x14ac:dyDescent="0.55000000000000004">
      <c r="A10667" s="5"/>
    </row>
    <row r="10668" spans="1:1" x14ac:dyDescent="0.55000000000000004">
      <c r="A10668" s="5"/>
    </row>
    <row r="10669" spans="1:1" x14ac:dyDescent="0.55000000000000004">
      <c r="A10669" s="5"/>
    </row>
    <row r="10670" spans="1:1" x14ac:dyDescent="0.55000000000000004">
      <c r="A10670" s="5"/>
    </row>
    <row r="10671" spans="1:1" x14ac:dyDescent="0.55000000000000004">
      <c r="A10671" s="5"/>
    </row>
    <row r="10672" spans="1:1" x14ac:dyDescent="0.55000000000000004">
      <c r="A10672" s="5"/>
    </row>
    <row r="10673" spans="1:1" x14ac:dyDescent="0.55000000000000004">
      <c r="A10673" s="5"/>
    </row>
    <row r="10674" spans="1:1" x14ac:dyDescent="0.55000000000000004">
      <c r="A10674" s="5"/>
    </row>
    <row r="10675" spans="1:1" x14ac:dyDescent="0.55000000000000004">
      <c r="A10675" s="5"/>
    </row>
    <row r="10676" spans="1:1" x14ac:dyDescent="0.55000000000000004">
      <c r="A10676" s="5"/>
    </row>
    <row r="10677" spans="1:1" x14ac:dyDescent="0.55000000000000004">
      <c r="A10677" s="5"/>
    </row>
    <row r="10678" spans="1:1" x14ac:dyDescent="0.55000000000000004">
      <c r="A10678" s="5"/>
    </row>
    <row r="10679" spans="1:1" x14ac:dyDescent="0.55000000000000004">
      <c r="A10679" s="5"/>
    </row>
    <row r="10680" spans="1:1" x14ac:dyDescent="0.55000000000000004">
      <c r="A10680" s="5"/>
    </row>
    <row r="10681" spans="1:1" x14ac:dyDescent="0.55000000000000004">
      <c r="A10681" s="5"/>
    </row>
    <row r="10682" spans="1:1" x14ac:dyDescent="0.55000000000000004">
      <c r="A10682" s="5"/>
    </row>
    <row r="10683" spans="1:1" x14ac:dyDescent="0.55000000000000004">
      <c r="A10683" s="5"/>
    </row>
    <row r="10684" spans="1:1" x14ac:dyDescent="0.55000000000000004">
      <c r="A10684" s="5"/>
    </row>
    <row r="10685" spans="1:1" x14ac:dyDescent="0.55000000000000004">
      <c r="A10685" s="5"/>
    </row>
    <row r="10686" spans="1:1" x14ac:dyDescent="0.55000000000000004">
      <c r="A10686" s="5"/>
    </row>
    <row r="10687" spans="1:1" x14ac:dyDescent="0.55000000000000004">
      <c r="A10687" s="5"/>
    </row>
    <row r="10688" spans="1:1" x14ac:dyDescent="0.55000000000000004">
      <c r="A10688" s="5"/>
    </row>
    <row r="10689" spans="1:1" x14ac:dyDescent="0.55000000000000004">
      <c r="A10689" s="5"/>
    </row>
    <row r="10690" spans="1:1" x14ac:dyDescent="0.55000000000000004">
      <c r="A10690" s="5"/>
    </row>
    <row r="10691" spans="1:1" x14ac:dyDescent="0.55000000000000004">
      <c r="A10691" s="5"/>
    </row>
    <row r="10692" spans="1:1" x14ac:dyDescent="0.55000000000000004">
      <c r="A10692" s="5"/>
    </row>
    <row r="10693" spans="1:1" x14ac:dyDescent="0.55000000000000004">
      <c r="A10693" s="5"/>
    </row>
    <row r="10694" spans="1:1" x14ac:dyDescent="0.55000000000000004">
      <c r="A10694" s="5"/>
    </row>
    <row r="10695" spans="1:1" x14ac:dyDescent="0.55000000000000004">
      <c r="A10695" s="5"/>
    </row>
    <row r="10696" spans="1:1" x14ac:dyDescent="0.55000000000000004">
      <c r="A10696" s="5"/>
    </row>
    <row r="10697" spans="1:1" x14ac:dyDescent="0.55000000000000004">
      <c r="A10697" s="5"/>
    </row>
    <row r="10698" spans="1:1" x14ac:dyDescent="0.55000000000000004">
      <c r="A10698" s="5"/>
    </row>
    <row r="10699" spans="1:1" x14ac:dyDescent="0.55000000000000004">
      <c r="A10699" s="5"/>
    </row>
    <row r="10700" spans="1:1" x14ac:dyDescent="0.55000000000000004">
      <c r="A10700" s="5"/>
    </row>
    <row r="10701" spans="1:1" x14ac:dyDescent="0.55000000000000004">
      <c r="A10701" s="5"/>
    </row>
    <row r="10702" spans="1:1" x14ac:dyDescent="0.55000000000000004">
      <c r="A10702" s="5"/>
    </row>
    <row r="10703" spans="1:1" x14ac:dyDescent="0.55000000000000004">
      <c r="A10703" s="5"/>
    </row>
    <row r="10704" spans="1:1" x14ac:dyDescent="0.55000000000000004">
      <c r="A10704" s="5"/>
    </row>
    <row r="10705" spans="1:1" x14ac:dyDescent="0.55000000000000004">
      <c r="A10705" s="5"/>
    </row>
    <row r="10706" spans="1:1" x14ac:dyDescent="0.55000000000000004">
      <c r="A10706" s="5"/>
    </row>
    <row r="10707" spans="1:1" x14ac:dyDescent="0.55000000000000004">
      <c r="A10707" s="5"/>
    </row>
    <row r="10708" spans="1:1" x14ac:dyDescent="0.55000000000000004">
      <c r="A10708" s="5"/>
    </row>
    <row r="10709" spans="1:1" x14ac:dyDescent="0.55000000000000004">
      <c r="A10709" s="5"/>
    </row>
    <row r="10710" spans="1:1" x14ac:dyDescent="0.55000000000000004">
      <c r="A10710" s="5"/>
    </row>
    <row r="10711" spans="1:1" x14ac:dyDescent="0.55000000000000004">
      <c r="A10711" s="5"/>
    </row>
    <row r="10712" spans="1:1" x14ac:dyDescent="0.55000000000000004">
      <c r="A10712" s="5"/>
    </row>
    <row r="10713" spans="1:1" x14ac:dyDescent="0.55000000000000004">
      <c r="A10713" s="5"/>
    </row>
    <row r="10714" spans="1:1" x14ac:dyDescent="0.55000000000000004">
      <c r="A10714" s="5"/>
    </row>
    <row r="10715" spans="1:1" x14ac:dyDescent="0.55000000000000004">
      <c r="A10715" s="5"/>
    </row>
    <row r="10716" spans="1:1" x14ac:dyDescent="0.55000000000000004">
      <c r="A10716" s="5"/>
    </row>
    <row r="10717" spans="1:1" x14ac:dyDescent="0.55000000000000004">
      <c r="A10717" s="5"/>
    </row>
    <row r="10718" spans="1:1" x14ac:dyDescent="0.55000000000000004">
      <c r="A10718" s="5"/>
    </row>
    <row r="10719" spans="1:1" x14ac:dyDescent="0.55000000000000004">
      <c r="A10719" s="5"/>
    </row>
    <row r="10720" spans="1:1" x14ac:dyDescent="0.55000000000000004">
      <c r="A10720" s="5"/>
    </row>
    <row r="10721" spans="1:1" x14ac:dyDescent="0.55000000000000004">
      <c r="A10721" s="5"/>
    </row>
    <row r="10722" spans="1:1" x14ac:dyDescent="0.55000000000000004">
      <c r="A10722" s="5"/>
    </row>
    <row r="10723" spans="1:1" x14ac:dyDescent="0.55000000000000004">
      <c r="A10723" s="5"/>
    </row>
    <row r="10724" spans="1:1" x14ac:dyDescent="0.55000000000000004">
      <c r="A10724" s="5"/>
    </row>
    <row r="10725" spans="1:1" x14ac:dyDescent="0.55000000000000004">
      <c r="A10725" s="5"/>
    </row>
    <row r="10726" spans="1:1" x14ac:dyDescent="0.55000000000000004">
      <c r="A10726" s="5"/>
    </row>
    <row r="10727" spans="1:1" x14ac:dyDescent="0.55000000000000004">
      <c r="A10727" s="5"/>
    </row>
    <row r="10728" spans="1:1" x14ac:dyDescent="0.55000000000000004">
      <c r="A10728" s="5"/>
    </row>
    <row r="10729" spans="1:1" x14ac:dyDescent="0.55000000000000004">
      <c r="A10729" s="5"/>
    </row>
    <row r="10730" spans="1:1" x14ac:dyDescent="0.55000000000000004">
      <c r="A10730" s="5"/>
    </row>
    <row r="10731" spans="1:1" x14ac:dyDescent="0.55000000000000004">
      <c r="A10731" s="5"/>
    </row>
    <row r="10732" spans="1:1" x14ac:dyDescent="0.55000000000000004">
      <c r="A10732" s="5"/>
    </row>
    <row r="10733" spans="1:1" x14ac:dyDescent="0.55000000000000004">
      <c r="A10733" s="5"/>
    </row>
    <row r="10734" spans="1:1" x14ac:dyDescent="0.55000000000000004">
      <c r="A10734" s="5"/>
    </row>
    <row r="10735" spans="1:1" x14ac:dyDescent="0.55000000000000004">
      <c r="A10735" s="5"/>
    </row>
    <row r="10736" spans="1:1" x14ac:dyDescent="0.55000000000000004">
      <c r="A10736" s="5"/>
    </row>
    <row r="10737" spans="1:1" x14ac:dyDescent="0.55000000000000004">
      <c r="A10737" s="5"/>
    </row>
    <row r="10738" spans="1:1" x14ac:dyDescent="0.55000000000000004">
      <c r="A10738" s="5"/>
    </row>
    <row r="10739" spans="1:1" x14ac:dyDescent="0.55000000000000004">
      <c r="A10739" s="5"/>
    </row>
    <row r="10740" spans="1:1" x14ac:dyDescent="0.55000000000000004">
      <c r="A10740" s="5"/>
    </row>
    <row r="10741" spans="1:1" x14ac:dyDescent="0.55000000000000004">
      <c r="A10741" s="5"/>
    </row>
    <row r="10742" spans="1:1" x14ac:dyDescent="0.55000000000000004">
      <c r="A10742" s="5"/>
    </row>
    <row r="10743" spans="1:1" x14ac:dyDescent="0.55000000000000004">
      <c r="A10743" s="5"/>
    </row>
    <row r="10744" spans="1:1" x14ac:dyDescent="0.55000000000000004">
      <c r="A10744" s="5"/>
    </row>
    <row r="10745" spans="1:1" x14ac:dyDescent="0.55000000000000004">
      <c r="A10745" s="5"/>
    </row>
    <row r="10746" spans="1:1" x14ac:dyDescent="0.55000000000000004">
      <c r="A10746" s="5"/>
    </row>
    <row r="10747" spans="1:1" x14ac:dyDescent="0.55000000000000004">
      <c r="A10747" s="5"/>
    </row>
    <row r="10748" spans="1:1" x14ac:dyDescent="0.55000000000000004">
      <c r="A10748" s="5"/>
    </row>
    <row r="10749" spans="1:1" x14ac:dyDescent="0.55000000000000004">
      <c r="A10749" s="5"/>
    </row>
    <row r="10750" spans="1:1" x14ac:dyDescent="0.55000000000000004">
      <c r="A10750" s="5"/>
    </row>
    <row r="10751" spans="1:1" x14ac:dyDescent="0.55000000000000004">
      <c r="A10751" s="5"/>
    </row>
    <row r="10752" spans="1:1" x14ac:dyDescent="0.55000000000000004">
      <c r="A10752" s="5"/>
    </row>
    <row r="10753" spans="1:1" x14ac:dyDescent="0.55000000000000004">
      <c r="A10753" s="5"/>
    </row>
    <row r="10754" spans="1:1" x14ac:dyDescent="0.55000000000000004">
      <c r="A10754" s="5"/>
    </row>
    <row r="10755" spans="1:1" x14ac:dyDescent="0.55000000000000004">
      <c r="A10755" s="5"/>
    </row>
    <row r="10756" spans="1:1" x14ac:dyDescent="0.55000000000000004">
      <c r="A10756" s="5"/>
    </row>
    <row r="10757" spans="1:1" x14ac:dyDescent="0.55000000000000004">
      <c r="A10757" s="5"/>
    </row>
    <row r="10758" spans="1:1" x14ac:dyDescent="0.55000000000000004">
      <c r="A10758" s="5"/>
    </row>
    <row r="10759" spans="1:1" x14ac:dyDescent="0.55000000000000004">
      <c r="A10759" s="5"/>
    </row>
    <row r="10760" spans="1:1" x14ac:dyDescent="0.55000000000000004">
      <c r="A10760" s="5"/>
    </row>
    <row r="10761" spans="1:1" x14ac:dyDescent="0.55000000000000004">
      <c r="A10761" s="5"/>
    </row>
    <row r="10762" spans="1:1" x14ac:dyDescent="0.55000000000000004">
      <c r="A10762" s="5"/>
    </row>
    <row r="10763" spans="1:1" x14ac:dyDescent="0.55000000000000004">
      <c r="A10763" s="5"/>
    </row>
    <row r="10764" spans="1:1" x14ac:dyDescent="0.55000000000000004">
      <c r="A10764" s="5"/>
    </row>
    <row r="10765" spans="1:1" x14ac:dyDescent="0.55000000000000004">
      <c r="A10765" s="5"/>
    </row>
    <row r="10766" spans="1:1" x14ac:dyDescent="0.55000000000000004">
      <c r="A10766" s="5"/>
    </row>
    <row r="10767" spans="1:1" x14ac:dyDescent="0.55000000000000004">
      <c r="A10767" s="5"/>
    </row>
    <row r="10768" spans="1:1" x14ac:dyDescent="0.55000000000000004">
      <c r="A10768" s="5"/>
    </row>
    <row r="10769" spans="1:1" x14ac:dyDescent="0.55000000000000004">
      <c r="A10769" s="5"/>
    </row>
    <row r="10770" spans="1:1" x14ac:dyDescent="0.55000000000000004">
      <c r="A10770" s="5"/>
    </row>
    <row r="10771" spans="1:1" x14ac:dyDescent="0.55000000000000004">
      <c r="A10771" s="5"/>
    </row>
    <row r="10772" spans="1:1" x14ac:dyDescent="0.55000000000000004">
      <c r="A10772" s="5"/>
    </row>
    <row r="10773" spans="1:1" x14ac:dyDescent="0.55000000000000004">
      <c r="A10773" s="5"/>
    </row>
    <row r="10774" spans="1:1" x14ac:dyDescent="0.55000000000000004">
      <c r="A10774" s="5"/>
    </row>
    <row r="10775" spans="1:1" x14ac:dyDescent="0.55000000000000004">
      <c r="A10775" s="5"/>
    </row>
    <row r="10776" spans="1:1" x14ac:dyDescent="0.55000000000000004">
      <c r="A10776" s="5"/>
    </row>
    <row r="10777" spans="1:1" x14ac:dyDescent="0.55000000000000004">
      <c r="A10777" s="5"/>
    </row>
    <row r="10778" spans="1:1" x14ac:dyDescent="0.55000000000000004">
      <c r="A10778" s="5"/>
    </row>
    <row r="10779" spans="1:1" x14ac:dyDescent="0.55000000000000004">
      <c r="A10779" s="5"/>
    </row>
    <row r="10780" spans="1:1" x14ac:dyDescent="0.55000000000000004">
      <c r="A10780" s="5"/>
    </row>
    <row r="10781" spans="1:1" x14ac:dyDescent="0.55000000000000004">
      <c r="A10781" s="5"/>
    </row>
    <row r="10782" spans="1:1" x14ac:dyDescent="0.55000000000000004">
      <c r="A10782" s="5"/>
    </row>
    <row r="10783" spans="1:1" x14ac:dyDescent="0.55000000000000004">
      <c r="A10783" s="5"/>
    </row>
    <row r="10784" spans="1:1" x14ac:dyDescent="0.55000000000000004">
      <c r="A10784" s="5"/>
    </row>
    <row r="10785" spans="1:1" x14ac:dyDescent="0.55000000000000004">
      <c r="A10785" s="5"/>
    </row>
    <row r="10786" spans="1:1" x14ac:dyDescent="0.55000000000000004">
      <c r="A10786" s="5"/>
    </row>
    <row r="10787" spans="1:1" x14ac:dyDescent="0.55000000000000004">
      <c r="A10787" s="5"/>
    </row>
    <row r="10788" spans="1:1" x14ac:dyDescent="0.55000000000000004">
      <c r="A10788" s="5"/>
    </row>
    <row r="10789" spans="1:1" x14ac:dyDescent="0.55000000000000004">
      <c r="A10789" s="5"/>
    </row>
    <row r="10790" spans="1:1" x14ac:dyDescent="0.55000000000000004">
      <c r="A10790" s="5"/>
    </row>
    <row r="10791" spans="1:1" x14ac:dyDescent="0.55000000000000004">
      <c r="A10791" s="5"/>
    </row>
    <row r="10792" spans="1:1" x14ac:dyDescent="0.55000000000000004">
      <c r="A10792" s="5"/>
    </row>
    <row r="10793" spans="1:1" x14ac:dyDescent="0.55000000000000004">
      <c r="A10793" s="5"/>
    </row>
    <row r="10794" spans="1:1" x14ac:dyDescent="0.55000000000000004">
      <c r="A10794" s="5"/>
    </row>
    <row r="10795" spans="1:1" x14ac:dyDescent="0.55000000000000004">
      <c r="A10795" s="5"/>
    </row>
    <row r="10796" spans="1:1" x14ac:dyDescent="0.55000000000000004">
      <c r="A10796" s="5"/>
    </row>
    <row r="10797" spans="1:1" x14ac:dyDescent="0.55000000000000004">
      <c r="A10797" s="5"/>
    </row>
    <row r="10798" spans="1:1" x14ac:dyDescent="0.55000000000000004">
      <c r="A10798" s="5"/>
    </row>
    <row r="10799" spans="1:1" x14ac:dyDescent="0.55000000000000004">
      <c r="A10799" s="5"/>
    </row>
    <row r="10800" spans="1:1" x14ac:dyDescent="0.55000000000000004">
      <c r="A10800" s="5"/>
    </row>
    <row r="10801" spans="1:1" x14ac:dyDescent="0.55000000000000004">
      <c r="A10801" s="5"/>
    </row>
    <row r="10802" spans="1:1" x14ac:dyDescent="0.55000000000000004">
      <c r="A10802" s="5"/>
    </row>
    <row r="10803" spans="1:1" x14ac:dyDescent="0.55000000000000004">
      <c r="A10803" s="5"/>
    </row>
    <row r="10804" spans="1:1" x14ac:dyDescent="0.55000000000000004">
      <c r="A10804" s="5"/>
    </row>
    <row r="10805" spans="1:1" x14ac:dyDescent="0.55000000000000004">
      <c r="A10805" s="5"/>
    </row>
    <row r="10806" spans="1:1" x14ac:dyDescent="0.55000000000000004">
      <c r="A10806" s="5"/>
    </row>
    <row r="10807" spans="1:1" x14ac:dyDescent="0.55000000000000004">
      <c r="A10807" s="5"/>
    </row>
    <row r="10808" spans="1:1" x14ac:dyDescent="0.55000000000000004">
      <c r="A10808" s="5"/>
    </row>
    <row r="10809" spans="1:1" x14ac:dyDescent="0.55000000000000004">
      <c r="A10809" s="5"/>
    </row>
    <row r="10810" spans="1:1" x14ac:dyDescent="0.55000000000000004">
      <c r="A10810" s="5"/>
    </row>
    <row r="10811" spans="1:1" x14ac:dyDescent="0.55000000000000004">
      <c r="A10811" s="5"/>
    </row>
    <row r="10812" spans="1:1" x14ac:dyDescent="0.55000000000000004">
      <c r="A10812" s="5"/>
    </row>
    <row r="10813" spans="1:1" x14ac:dyDescent="0.55000000000000004">
      <c r="A10813" s="5"/>
    </row>
    <row r="10814" spans="1:1" x14ac:dyDescent="0.55000000000000004">
      <c r="A10814" s="5"/>
    </row>
    <row r="10815" spans="1:1" x14ac:dyDescent="0.55000000000000004">
      <c r="A10815" s="5"/>
    </row>
    <row r="10816" spans="1:1" x14ac:dyDescent="0.55000000000000004">
      <c r="A10816" s="5"/>
    </row>
    <row r="10817" spans="1:1" x14ac:dyDescent="0.55000000000000004">
      <c r="A10817" s="5"/>
    </row>
    <row r="10818" spans="1:1" x14ac:dyDescent="0.55000000000000004">
      <c r="A10818" s="5"/>
    </row>
    <row r="10819" spans="1:1" x14ac:dyDescent="0.55000000000000004">
      <c r="A10819" s="5"/>
    </row>
    <row r="10820" spans="1:1" x14ac:dyDescent="0.55000000000000004">
      <c r="A10820" s="5"/>
    </row>
    <row r="10821" spans="1:1" x14ac:dyDescent="0.55000000000000004">
      <c r="A10821" s="5"/>
    </row>
    <row r="10822" spans="1:1" x14ac:dyDescent="0.55000000000000004">
      <c r="A10822" s="5"/>
    </row>
    <row r="10823" spans="1:1" x14ac:dyDescent="0.55000000000000004">
      <c r="A10823" s="5"/>
    </row>
    <row r="10824" spans="1:1" x14ac:dyDescent="0.55000000000000004">
      <c r="A10824" s="5"/>
    </row>
    <row r="10825" spans="1:1" x14ac:dyDescent="0.55000000000000004">
      <c r="A10825" s="5"/>
    </row>
    <row r="10826" spans="1:1" x14ac:dyDescent="0.55000000000000004">
      <c r="A10826" s="5"/>
    </row>
    <row r="10827" spans="1:1" x14ac:dyDescent="0.55000000000000004">
      <c r="A10827" s="5"/>
    </row>
    <row r="10828" spans="1:1" x14ac:dyDescent="0.55000000000000004">
      <c r="A10828" s="5"/>
    </row>
    <row r="10829" spans="1:1" x14ac:dyDescent="0.55000000000000004">
      <c r="A10829" s="5"/>
    </row>
    <row r="10830" spans="1:1" x14ac:dyDescent="0.55000000000000004">
      <c r="A10830" s="5"/>
    </row>
    <row r="10831" spans="1:1" x14ac:dyDescent="0.55000000000000004">
      <c r="A10831" s="5"/>
    </row>
    <row r="10832" spans="1:1" x14ac:dyDescent="0.55000000000000004">
      <c r="A10832" s="5"/>
    </row>
    <row r="10833" spans="1:1" x14ac:dyDescent="0.55000000000000004">
      <c r="A10833" s="5"/>
    </row>
    <row r="10834" spans="1:1" x14ac:dyDescent="0.55000000000000004">
      <c r="A10834" s="5"/>
    </row>
    <row r="10835" spans="1:1" x14ac:dyDescent="0.55000000000000004">
      <c r="A10835" s="5"/>
    </row>
    <row r="10836" spans="1:1" x14ac:dyDescent="0.55000000000000004">
      <c r="A10836" s="5"/>
    </row>
    <row r="10837" spans="1:1" x14ac:dyDescent="0.55000000000000004">
      <c r="A10837" s="5"/>
    </row>
    <row r="10838" spans="1:1" x14ac:dyDescent="0.55000000000000004">
      <c r="A10838" s="5"/>
    </row>
    <row r="10839" spans="1:1" x14ac:dyDescent="0.55000000000000004">
      <c r="A10839" s="5"/>
    </row>
    <row r="10840" spans="1:1" x14ac:dyDescent="0.55000000000000004">
      <c r="A10840" s="5"/>
    </row>
    <row r="10841" spans="1:1" x14ac:dyDescent="0.55000000000000004">
      <c r="A10841" s="5"/>
    </row>
    <row r="10842" spans="1:1" x14ac:dyDescent="0.55000000000000004">
      <c r="A10842" s="5"/>
    </row>
    <row r="10843" spans="1:1" x14ac:dyDescent="0.55000000000000004">
      <c r="A10843" s="5"/>
    </row>
    <row r="10844" spans="1:1" x14ac:dyDescent="0.55000000000000004">
      <c r="A10844" s="5"/>
    </row>
    <row r="10845" spans="1:1" x14ac:dyDescent="0.55000000000000004">
      <c r="A10845" s="5"/>
    </row>
    <row r="10846" spans="1:1" x14ac:dyDescent="0.55000000000000004">
      <c r="A10846" s="5"/>
    </row>
    <row r="10847" spans="1:1" x14ac:dyDescent="0.55000000000000004">
      <c r="A10847" s="5"/>
    </row>
    <row r="10848" spans="1:1" x14ac:dyDescent="0.55000000000000004">
      <c r="A10848" s="5"/>
    </row>
    <row r="10849" spans="1:1" x14ac:dyDescent="0.55000000000000004">
      <c r="A10849" s="5"/>
    </row>
    <row r="10850" spans="1:1" x14ac:dyDescent="0.55000000000000004">
      <c r="A10850" s="5"/>
    </row>
    <row r="10851" spans="1:1" x14ac:dyDescent="0.55000000000000004">
      <c r="A10851" s="5"/>
    </row>
    <row r="10852" spans="1:1" x14ac:dyDescent="0.55000000000000004">
      <c r="A10852" s="5"/>
    </row>
    <row r="10853" spans="1:1" x14ac:dyDescent="0.55000000000000004">
      <c r="A10853" s="5"/>
    </row>
    <row r="10854" spans="1:1" x14ac:dyDescent="0.55000000000000004">
      <c r="A10854" s="5"/>
    </row>
    <row r="10855" spans="1:1" x14ac:dyDescent="0.55000000000000004">
      <c r="A10855" s="5"/>
    </row>
    <row r="10856" spans="1:1" x14ac:dyDescent="0.55000000000000004">
      <c r="A10856" s="5"/>
    </row>
    <row r="10857" spans="1:1" x14ac:dyDescent="0.55000000000000004">
      <c r="A10857" s="5"/>
    </row>
    <row r="10858" spans="1:1" x14ac:dyDescent="0.55000000000000004">
      <c r="A10858" s="5"/>
    </row>
    <row r="10859" spans="1:1" x14ac:dyDescent="0.55000000000000004">
      <c r="A10859" s="5"/>
    </row>
    <row r="10860" spans="1:1" x14ac:dyDescent="0.55000000000000004">
      <c r="A10860" s="5"/>
    </row>
    <row r="10861" spans="1:1" x14ac:dyDescent="0.55000000000000004">
      <c r="A10861" s="5"/>
    </row>
    <row r="10862" spans="1:1" x14ac:dyDescent="0.55000000000000004">
      <c r="A10862" s="5"/>
    </row>
    <row r="10863" spans="1:1" x14ac:dyDescent="0.55000000000000004">
      <c r="A10863" s="5"/>
    </row>
    <row r="10864" spans="1:1" x14ac:dyDescent="0.55000000000000004">
      <c r="A10864" s="5"/>
    </row>
    <row r="10865" spans="1:1" x14ac:dyDescent="0.55000000000000004">
      <c r="A10865" s="5"/>
    </row>
    <row r="10866" spans="1:1" x14ac:dyDescent="0.55000000000000004">
      <c r="A10866" s="5"/>
    </row>
    <row r="10867" spans="1:1" x14ac:dyDescent="0.55000000000000004">
      <c r="A10867" s="5"/>
    </row>
    <row r="10868" spans="1:1" x14ac:dyDescent="0.55000000000000004">
      <c r="A10868" s="5"/>
    </row>
    <row r="10869" spans="1:1" x14ac:dyDescent="0.55000000000000004">
      <c r="A10869" s="5"/>
    </row>
    <row r="10870" spans="1:1" x14ac:dyDescent="0.55000000000000004">
      <c r="A10870" s="5"/>
    </row>
    <row r="10871" spans="1:1" x14ac:dyDescent="0.55000000000000004">
      <c r="A10871" s="5"/>
    </row>
    <row r="10872" spans="1:1" x14ac:dyDescent="0.55000000000000004">
      <c r="A10872" s="5"/>
    </row>
    <row r="10873" spans="1:1" x14ac:dyDescent="0.55000000000000004">
      <c r="A10873" s="5"/>
    </row>
    <row r="10874" spans="1:1" x14ac:dyDescent="0.55000000000000004">
      <c r="A10874" s="5"/>
    </row>
    <row r="10875" spans="1:1" x14ac:dyDescent="0.55000000000000004">
      <c r="A10875" s="5"/>
    </row>
    <row r="10876" spans="1:1" x14ac:dyDescent="0.55000000000000004">
      <c r="A10876" s="5"/>
    </row>
    <row r="10877" spans="1:1" x14ac:dyDescent="0.55000000000000004">
      <c r="A10877" s="5"/>
    </row>
    <row r="10878" spans="1:1" x14ac:dyDescent="0.55000000000000004">
      <c r="A10878" s="5"/>
    </row>
    <row r="10879" spans="1:1" x14ac:dyDescent="0.55000000000000004">
      <c r="A10879" s="5"/>
    </row>
    <row r="10880" spans="1:1" x14ac:dyDescent="0.55000000000000004">
      <c r="A10880" s="5"/>
    </row>
    <row r="10881" spans="1:1" x14ac:dyDescent="0.55000000000000004">
      <c r="A10881" s="5"/>
    </row>
    <row r="10882" spans="1:1" x14ac:dyDescent="0.55000000000000004">
      <c r="A10882" s="5"/>
    </row>
    <row r="10883" spans="1:1" x14ac:dyDescent="0.55000000000000004">
      <c r="A10883" s="5"/>
    </row>
    <row r="10884" spans="1:1" x14ac:dyDescent="0.55000000000000004">
      <c r="A10884" s="5"/>
    </row>
    <row r="10885" spans="1:1" x14ac:dyDescent="0.55000000000000004">
      <c r="A10885" s="5"/>
    </row>
    <row r="10886" spans="1:1" x14ac:dyDescent="0.55000000000000004">
      <c r="A10886" s="5"/>
    </row>
    <row r="10887" spans="1:1" x14ac:dyDescent="0.55000000000000004">
      <c r="A10887" s="5"/>
    </row>
    <row r="10888" spans="1:1" x14ac:dyDescent="0.55000000000000004">
      <c r="A10888" s="5"/>
    </row>
    <row r="10889" spans="1:1" x14ac:dyDescent="0.55000000000000004">
      <c r="A10889" s="5"/>
    </row>
    <row r="10890" spans="1:1" x14ac:dyDescent="0.55000000000000004">
      <c r="A10890" s="5"/>
    </row>
    <row r="10891" spans="1:1" x14ac:dyDescent="0.55000000000000004">
      <c r="A10891" s="5"/>
    </row>
    <row r="10892" spans="1:1" x14ac:dyDescent="0.55000000000000004">
      <c r="A10892" s="5"/>
    </row>
    <row r="10893" spans="1:1" x14ac:dyDescent="0.55000000000000004">
      <c r="A10893" s="5"/>
    </row>
    <row r="10894" spans="1:1" x14ac:dyDescent="0.55000000000000004">
      <c r="A10894" s="5"/>
    </row>
    <row r="10895" spans="1:1" x14ac:dyDescent="0.55000000000000004">
      <c r="A10895" s="5"/>
    </row>
    <row r="10896" spans="1:1" x14ac:dyDescent="0.55000000000000004">
      <c r="A10896" s="5"/>
    </row>
    <row r="10897" spans="1:1" x14ac:dyDescent="0.55000000000000004">
      <c r="A10897" s="5"/>
    </row>
    <row r="10898" spans="1:1" x14ac:dyDescent="0.55000000000000004">
      <c r="A10898" s="5"/>
    </row>
    <row r="10899" spans="1:1" x14ac:dyDescent="0.55000000000000004">
      <c r="A10899" s="5"/>
    </row>
    <row r="10900" spans="1:1" x14ac:dyDescent="0.55000000000000004">
      <c r="A10900" s="5"/>
    </row>
    <row r="10901" spans="1:1" x14ac:dyDescent="0.55000000000000004">
      <c r="A10901" s="5"/>
    </row>
    <row r="10902" spans="1:1" x14ac:dyDescent="0.55000000000000004">
      <c r="A10902" s="5"/>
    </row>
    <row r="10903" spans="1:1" x14ac:dyDescent="0.55000000000000004">
      <c r="A10903" s="5"/>
    </row>
    <row r="10904" spans="1:1" x14ac:dyDescent="0.55000000000000004">
      <c r="A10904" s="5"/>
    </row>
    <row r="10905" spans="1:1" x14ac:dyDescent="0.55000000000000004">
      <c r="A10905" s="5"/>
    </row>
    <row r="10906" spans="1:1" x14ac:dyDescent="0.55000000000000004">
      <c r="A10906" s="5"/>
    </row>
    <row r="10907" spans="1:1" x14ac:dyDescent="0.55000000000000004">
      <c r="A10907" s="5"/>
    </row>
    <row r="10908" spans="1:1" x14ac:dyDescent="0.55000000000000004">
      <c r="A10908" s="5"/>
    </row>
    <row r="10909" spans="1:1" x14ac:dyDescent="0.55000000000000004">
      <c r="A10909" s="5"/>
    </row>
    <row r="10910" spans="1:1" x14ac:dyDescent="0.55000000000000004">
      <c r="A10910" s="5"/>
    </row>
    <row r="10911" spans="1:1" x14ac:dyDescent="0.55000000000000004">
      <c r="A10911" s="5"/>
    </row>
    <row r="10912" spans="1:1" x14ac:dyDescent="0.55000000000000004">
      <c r="A10912" s="5"/>
    </row>
    <row r="10913" spans="1:1" x14ac:dyDescent="0.55000000000000004">
      <c r="A10913" s="5"/>
    </row>
    <row r="10914" spans="1:1" x14ac:dyDescent="0.55000000000000004">
      <c r="A10914" s="5"/>
    </row>
    <row r="10915" spans="1:1" x14ac:dyDescent="0.55000000000000004">
      <c r="A10915" s="5"/>
    </row>
    <row r="10916" spans="1:1" x14ac:dyDescent="0.55000000000000004">
      <c r="A10916" s="5"/>
    </row>
    <row r="10917" spans="1:1" x14ac:dyDescent="0.55000000000000004">
      <c r="A10917" s="5"/>
    </row>
    <row r="10918" spans="1:1" x14ac:dyDescent="0.55000000000000004">
      <c r="A10918" s="5"/>
    </row>
    <row r="10919" spans="1:1" x14ac:dyDescent="0.55000000000000004">
      <c r="A10919" s="5"/>
    </row>
    <row r="10920" spans="1:1" x14ac:dyDescent="0.55000000000000004">
      <c r="A10920" s="5"/>
    </row>
    <row r="10921" spans="1:1" x14ac:dyDescent="0.55000000000000004">
      <c r="A10921" s="5"/>
    </row>
    <row r="10922" spans="1:1" x14ac:dyDescent="0.55000000000000004">
      <c r="A10922" s="5"/>
    </row>
    <row r="10923" spans="1:1" x14ac:dyDescent="0.55000000000000004">
      <c r="A10923" s="5"/>
    </row>
    <row r="10924" spans="1:1" x14ac:dyDescent="0.55000000000000004">
      <c r="A10924" s="5"/>
    </row>
    <row r="10925" spans="1:1" x14ac:dyDescent="0.55000000000000004">
      <c r="A10925" s="5"/>
    </row>
    <row r="10926" spans="1:1" x14ac:dyDescent="0.55000000000000004">
      <c r="A10926" s="5"/>
    </row>
    <row r="10927" spans="1:1" x14ac:dyDescent="0.55000000000000004">
      <c r="A10927" s="5"/>
    </row>
    <row r="10928" spans="1:1" x14ac:dyDescent="0.55000000000000004">
      <c r="A10928" s="5"/>
    </row>
    <row r="10929" spans="1:1" x14ac:dyDescent="0.55000000000000004">
      <c r="A10929" s="5"/>
    </row>
    <row r="10930" spans="1:1" x14ac:dyDescent="0.55000000000000004">
      <c r="A10930" s="5"/>
    </row>
    <row r="10931" spans="1:1" x14ac:dyDescent="0.55000000000000004">
      <c r="A10931" s="5"/>
    </row>
    <row r="10932" spans="1:1" x14ac:dyDescent="0.55000000000000004">
      <c r="A10932" s="5"/>
    </row>
    <row r="10933" spans="1:1" x14ac:dyDescent="0.55000000000000004">
      <c r="A10933" s="5"/>
    </row>
    <row r="10934" spans="1:1" x14ac:dyDescent="0.55000000000000004">
      <c r="A10934" s="5"/>
    </row>
    <row r="10935" spans="1:1" x14ac:dyDescent="0.55000000000000004">
      <c r="A10935" s="5"/>
    </row>
    <row r="10936" spans="1:1" x14ac:dyDescent="0.55000000000000004">
      <c r="A10936" s="5"/>
    </row>
    <row r="10937" spans="1:1" x14ac:dyDescent="0.55000000000000004">
      <c r="A10937" s="5"/>
    </row>
    <row r="10938" spans="1:1" x14ac:dyDescent="0.55000000000000004">
      <c r="A10938" s="5"/>
    </row>
    <row r="10939" spans="1:1" x14ac:dyDescent="0.55000000000000004">
      <c r="A10939" s="5"/>
    </row>
    <row r="10940" spans="1:1" x14ac:dyDescent="0.55000000000000004">
      <c r="A10940" s="5"/>
    </row>
    <row r="10941" spans="1:1" x14ac:dyDescent="0.55000000000000004">
      <c r="A10941" s="5"/>
    </row>
    <row r="10942" spans="1:1" x14ac:dyDescent="0.55000000000000004">
      <c r="A10942" s="5"/>
    </row>
    <row r="10943" spans="1:1" x14ac:dyDescent="0.55000000000000004">
      <c r="A10943" s="5"/>
    </row>
    <row r="10944" spans="1:1" x14ac:dyDescent="0.55000000000000004">
      <c r="A10944" s="5"/>
    </row>
    <row r="10945" spans="1:1" x14ac:dyDescent="0.55000000000000004">
      <c r="A10945" s="5"/>
    </row>
    <row r="10946" spans="1:1" x14ac:dyDescent="0.55000000000000004">
      <c r="A10946" s="5"/>
    </row>
    <row r="10947" spans="1:1" x14ac:dyDescent="0.55000000000000004">
      <c r="A10947" s="5"/>
    </row>
    <row r="10948" spans="1:1" x14ac:dyDescent="0.55000000000000004">
      <c r="A10948" s="5"/>
    </row>
    <row r="10949" spans="1:1" x14ac:dyDescent="0.55000000000000004">
      <c r="A10949" s="5"/>
    </row>
    <row r="10950" spans="1:1" x14ac:dyDescent="0.55000000000000004">
      <c r="A10950" s="5"/>
    </row>
    <row r="10951" spans="1:1" x14ac:dyDescent="0.55000000000000004">
      <c r="A10951" s="5"/>
    </row>
    <row r="10952" spans="1:1" x14ac:dyDescent="0.55000000000000004">
      <c r="A10952" s="5"/>
    </row>
    <row r="10953" spans="1:1" x14ac:dyDescent="0.55000000000000004">
      <c r="A10953" s="5"/>
    </row>
    <row r="10954" spans="1:1" x14ac:dyDescent="0.55000000000000004">
      <c r="A10954" s="5"/>
    </row>
    <row r="10955" spans="1:1" x14ac:dyDescent="0.55000000000000004">
      <c r="A10955" s="5"/>
    </row>
    <row r="10956" spans="1:1" x14ac:dyDescent="0.55000000000000004">
      <c r="A10956" s="5"/>
    </row>
    <row r="10957" spans="1:1" x14ac:dyDescent="0.55000000000000004">
      <c r="A10957" s="5"/>
    </row>
    <row r="10958" spans="1:1" x14ac:dyDescent="0.55000000000000004">
      <c r="A10958" s="5"/>
    </row>
    <row r="10959" spans="1:1" x14ac:dyDescent="0.55000000000000004">
      <c r="A10959" s="5"/>
    </row>
    <row r="10960" spans="1:1" x14ac:dyDescent="0.55000000000000004">
      <c r="A10960" s="5"/>
    </row>
    <row r="10961" spans="1:1" x14ac:dyDescent="0.55000000000000004">
      <c r="A10961" s="5"/>
    </row>
    <row r="10962" spans="1:1" x14ac:dyDescent="0.55000000000000004">
      <c r="A10962" s="5"/>
    </row>
    <row r="10963" spans="1:1" x14ac:dyDescent="0.55000000000000004">
      <c r="A10963" s="5"/>
    </row>
    <row r="10964" spans="1:1" x14ac:dyDescent="0.55000000000000004">
      <c r="A10964" s="5"/>
    </row>
    <row r="10965" spans="1:1" x14ac:dyDescent="0.55000000000000004">
      <c r="A10965" s="5"/>
    </row>
    <row r="10966" spans="1:1" x14ac:dyDescent="0.55000000000000004">
      <c r="A10966" s="5"/>
    </row>
    <row r="10967" spans="1:1" x14ac:dyDescent="0.55000000000000004">
      <c r="A10967" s="5"/>
    </row>
    <row r="10968" spans="1:1" x14ac:dyDescent="0.55000000000000004">
      <c r="A10968" s="5"/>
    </row>
    <row r="10969" spans="1:1" x14ac:dyDescent="0.55000000000000004">
      <c r="A10969" s="5"/>
    </row>
    <row r="10970" spans="1:1" x14ac:dyDescent="0.55000000000000004">
      <c r="A10970" s="5"/>
    </row>
    <row r="10971" spans="1:1" x14ac:dyDescent="0.55000000000000004">
      <c r="A10971" s="5"/>
    </row>
    <row r="10972" spans="1:1" x14ac:dyDescent="0.55000000000000004">
      <c r="A10972" s="5"/>
    </row>
    <row r="10973" spans="1:1" x14ac:dyDescent="0.55000000000000004">
      <c r="A10973" s="5"/>
    </row>
    <row r="10974" spans="1:1" x14ac:dyDescent="0.55000000000000004">
      <c r="A10974" s="5"/>
    </row>
    <row r="10975" spans="1:1" x14ac:dyDescent="0.55000000000000004">
      <c r="A10975" s="5"/>
    </row>
    <row r="10976" spans="1:1" x14ac:dyDescent="0.55000000000000004">
      <c r="A10976" s="5"/>
    </row>
    <row r="10977" spans="1:1" x14ac:dyDescent="0.55000000000000004">
      <c r="A10977" s="5"/>
    </row>
    <row r="10978" spans="1:1" x14ac:dyDescent="0.55000000000000004">
      <c r="A10978" s="5"/>
    </row>
    <row r="10979" spans="1:1" x14ac:dyDescent="0.55000000000000004">
      <c r="A10979" s="5"/>
    </row>
    <row r="10980" spans="1:1" x14ac:dyDescent="0.55000000000000004">
      <c r="A10980" s="5"/>
    </row>
    <row r="10981" spans="1:1" x14ac:dyDescent="0.55000000000000004">
      <c r="A10981" s="5"/>
    </row>
    <row r="10982" spans="1:1" x14ac:dyDescent="0.55000000000000004">
      <c r="A10982" s="5"/>
    </row>
    <row r="10983" spans="1:1" x14ac:dyDescent="0.55000000000000004">
      <c r="A10983" s="5"/>
    </row>
    <row r="10984" spans="1:1" x14ac:dyDescent="0.55000000000000004">
      <c r="A10984" s="5"/>
    </row>
    <row r="10985" spans="1:1" x14ac:dyDescent="0.55000000000000004">
      <c r="A10985" s="5"/>
    </row>
    <row r="10986" spans="1:1" x14ac:dyDescent="0.55000000000000004">
      <c r="A10986" s="5"/>
    </row>
    <row r="10987" spans="1:1" x14ac:dyDescent="0.55000000000000004">
      <c r="A10987" s="5"/>
    </row>
    <row r="10988" spans="1:1" x14ac:dyDescent="0.55000000000000004">
      <c r="A10988" s="5"/>
    </row>
    <row r="10989" spans="1:1" x14ac:dyDescent="0.55000000000000004">
      <c r="A10989" s="5"/>
    </row>
    <row r="10990" spans="1:1" x14ac:dyDescent="0.55000000000000004">
      <c r="A10990" s="5"/>
    </row>
    <row r="10991" spans="1:1" x14ac:dyDescent="0.55000000000000004">
      <c r="A10991" s="5"/>
    </row>
    <row r="10992" spans="1:1" x14ac:dyDescent="0.55000000000000004">
      <c r="A10992" s="5"/>
    </row>
    <row r="10993" spans="1:1" x14ac:dyDescent="0.55000000000000004">
      <c r="A10993" s="5"/>
    </row>
    <row r="10994" spans="1:1" x14ac:dyDescent="0.55000000000000004">
      <c r="A10994" s="5"/>
    </row>
    <row r="10995" spans="1:1" x14ac:dyDescent="0.55000000000000004">
      <c r="A10995" s="5"/>
    </row>
    <row r="10996" spans="1:1" x14ac:dyDescent="0.55000000000000004">
      <c r="A10996" s="5"/>
    </row>
    <row r="10997" spans="1:1" x14ac:dyDescent="0.55000000000000004">
      <c r="A10997" s="5"/>
    </row>
    <row r="10998" spans="1:1" x14ac:dyDescent="0.55000000000000004">
      <c r="A10998" s="5"/>
    </row>
    <row r="10999" spans="1:1" x14ac:dyDescent="0.55000000000000004">
      <c r="A10999" s="5"/>
    </row>
    <row r="11000" spans="1:1" x14ac:dyDescent="0.55000000000000004">
      <c r="A11000" s="5"/>
    </row>
    <row r="11001" spans="1:1" x14ac:dyDescent="0.55000000000000004">
      <c r="A11001" s="5"/>
    </row>
    <row r="11002" spans="1:1" x14ac:dyDescent="0.55000000000000004">
      <c r="A11002" s="5"/>
    </row>
    <row r="11003" spans="1:1" x14ac:dyDescent="0.55000000000000004">
      <c r="A11003" s="5"/>
    </row>
    <row r="11004" spans="1:1" x14ac:dyDescent="0.55000000000000004">
      <c r="A11004" s="5"/>
    </row>
    <row r="11005" spans="1:1" x14ac:dyDescent="0.55000000000000004">
      <c r="A11005" s="5"/>
    </row>
    <row r="11006" spans="1:1" x14ac:dyDescent="0.55000000000000004">
      <c r="A11006" s="5"/>
    </row>
    <row r="11007" spans="1:1" x14ac:dyDescent="0.55000000000000004">
      <c r="A11007" s="5"/>
    </row>
    <row r="11008" spans="1:1" x14ac:dyDescent="0.55000000000000004">
      <c r="A11008" s="5"/>
    </row>
    <row r="11009" spans="1:1" x14ac:dyDescent="0.55000000000000004">
      <c r="A11009" s="5"/>
    </row>
    <row r="11010" spans="1:1" x14ac:dyDescent="0.55000000000000004">
      <c r="A11010" s="5"/>
    </row>
    <row r="11011" spans="1:1" x14ac:dyDescent="0.55000000000000004">
      <c r="A11011" s="5"/>
    </row>
    <row r="11012" spans="1:1" x14ac:dyDescent="0.55000000000000004">
      <c r="A11012" s="5"/>
    </row>
    <row r="11013" spans="1:1" x14ac:dyDescent="0.55000000000000004">
      <c r="A11013" s="5"/>
    </row>
    <row r="11014" spans="1:1" x14ac:dyDescent="0.55000000000000004">
      <c r="A11014" s="5"/>
    </row>
    <row r="11015" spans="1:1" x14ac:dyDescent="0.55000000000000004">
      <c r="A11015" s="5"/>
    </row>
    <row r="11016" spans="1:1" x14ac:dyDescent="0.55000000000000004">
      <c r="A11016" s="5"/>
    </row>
    <row r="11017" spans="1:1" x14ac:dyDescent="0.55000000000000004">
      <c r="A11017" s="5"/>
    </row>
    <row r="11018" spans="1:1" x14ac:dyDescent="0.55000000000000004">
      <c r="A11018" s="5"/>
    </row>
    <row r="11019" spans="1:1" x14ac:dyDescent="0.55000000000000004">
      <c r="A11019" s="5"/>
    </row>
    <row r="11020" spans="1:1" x14ac:dyDescent="0.55000000000000004">
      <c r="A11020" s="5"/>
    </row>
    <row r="11021" spans="1:1" x14ac:dyDescent="0.55000000000000004">
      <c r="A11021" s="5"/>
    </row>
    <row r="11022" spans="1:1" x14ac:dyDescent="0.55000000000000004">
      <c r="A11022" s="5"/>
    </row>
    <row r="11023" spans="1:1" x14ac:dyDescent="0.55000000000000004">
      <c r="A11023" s="5"/>
    </row>
    <row r="11024" spans="1:1" x14ac:dyDescent="0.55000000000000004">
      <c r="A11024" s="5"/>
    </row>
    <row r="11025" spans="1:1" x14ac:dyDescent="0.55000000000000004">
      <c r="A11025" s="5"/>
    </row>
    <row r="11026" spans="1:1" x14ac:dyDescent="0.55000000000000004">
      <c r="A11026" s="5"/>
    </row>
    <row r="11027" spans="1:1" x14ac:dyDescent="0.55000000000000004">
      <c r="A11027" s="5"/>
    </row>
    <row r="11028" spans="1:1" x14ac:dyDescent="0.55000000000000004">
      <c r="A11028" s="5"/>
    </row>
    <row r="11029" spans="1:1" x14ac:dyDescent="0.55000000000000004">
      <c r="A11029" s="5"/>
    </row>
    <row r="11030" spans="1:1" x14ac:dyDescent="0.55000000000000004">
      <c r="A11030" s="5"/>
    </row>
    <row r="11031" spans="1:1" x14ac:dyDescent="0.55000000000000004">
      <c r="A11031" s="5"/>
    </row>
    <row r="11032" spans="1:1" x14ac:dyDescent="0.55000000000000004">
      <c r="A11032" s="5"/>
    </row>
    <row r="11033" spans="1:1" x14ac:dyDescent="0.55000000000000004">
      <c r="A11033" s="5"/>
    </row>
    <row r="11034" spans="1:1" x14ac:dyDescent="0.55000000000000004">
      <c r="A11034" s="5"/>
    </row>
    <row r="11035" spans="1:1" x14ac:dyDescent="0.55000000000000004">
      <c r="A11035" s="5"/>
    </row>
    <row r="11036" spans="1:1" x14ac:dyDescent="0.55000000000000004">
      <c r="A11036" s="5"/>
    </row>
    <row r="11037" spans="1:1" x14ac:dyDescent="0.55000000000000004">
      <c r="A11037" s="5"/>
    </row>
    <row r="11038" spans="1:1" x14ac:dyDescent="0.55000000000000004">
      <c r="A11038" s="5"/>
    </row>
    <row r="11039" spans="1:1" x14ac:dyDescent="0.55000000000000004">
      <c r="A11039" s="5"/>
    </row>
    <row r="11040" spans="1:1" x14ac:dyDescent="0.55000000000000004">
      <c r="A11040" s="5"/>
    </row>
    <row r="11041" spans="1:1" x14ac:dyDescent="0.55000000000000004">
      <c r="A11041" s="5"/>
    </row>
    <row r="11042" spans="1:1" x14ac:dyDescent="0.55000000000000004">
      <c r="A11042" s="5"/>
    </row>
    <row r="11043" spans="1:1" x14ac:dyDescent="0.55000000000000004">
      <c r="A11043" s="5"/>
    </row>
    <row r="11044" spans="1:1" x14ac:dyDescent="0.55000000000000004">
      <c r="A11044" s="5"/>
    </row>
    <row r="11045" spans="1:1" x14ac:dyDescent="0.55000000000000004">
      <c r="A11045" s="5"/>
    </row>
    <row r="11046" spans="1:1" x14ac:dyDescent="0.55000000000000004">
      <c r="A11046" s="5"/>
    </row>
    <row r="11047" spans="1:1" x14ac:dyDescent="0.55000000000000004">
      <c r="A11047" s="5"/>
    </row>
    <row r="11048" spans="1:1" x14ac:dyDescent="0.55000000000000004">
      <c r="A11048" s="5"/>
    </row>
    <row r="11049" spans="1:1" x14ac:dyDescent="0.55000000000000004">
      <c r="A11049" s="5"/>
    </row>
    <row r="11050" spans="1:1" x14ac:dyDescent="0.55000000000000004">
      <c r="A11050" s="5"/>
    </row>
    <row r="11051" spans="1:1" x14ac:dyDescent="0.55000000000000004">
      <c r="A11051" s="5"/>
    </row>
    <row r="11052" spans="1:1" x14ac:dyDescent="0.55000000000000004">
      <c r="A11052" s="5"/>
    </row>
    <row r="11053" spans="1:1" x14ac:dyDescent="0.55000000000000004">
      <c r="A11053" s="5"/>
    </row>
    <row r="11054" spans="1:1" x14ac:dyDescent="0.55000000000000004">
      <c r="A11054" s="5"/>
    </row>
    <row r="11055" spans="1:1" x14ac:dyDescent="0.55000000000000004">
      <c r="A11055" s="5"/>
    </row>
    <row r="11056" spans="1:1" x14ac:dyDescent="0.55000000000000004">
      <c r="A11056" s="5"/>
    </row>
    <row r="11057" spans="1:1" x14ac:dyDescent="0.55000000000000004">
      <c r="A11057" s="5"/>
    </row>
    <row r="11058" spans="1:1" x14ac:dyDescent="0.55000000000000004">
      <c r="A11058" s="5"/>
    </row>
    <row r="11059" spans="1:1" x14ac:dyDescent="0.55000000000000004">
      <c r="A11059" s="5"/>
    </row>
    <row r="11060" spans="1:1" x14ac:dyDescent="0.55000000000000004">
      <c r="A11060" s="5"/>
    </row>
    <row r="11061" spans="1:1" x14ac:dyDescent="0.55000000000000004">
      <c r="A11061" s="5"/>
    </row>
    <row r="11062" spans="1:1" x14ac:dyDescent="0.55000000000000004">
      <c r="A11062" s="5"/>
    </row>
    <row r="11063" spans="1:1" x14ac:dyDescent="0.55000000000000004">
      <c r="A11063" s="5"/>
    </row>
    <row r="11064" spans="1:1" x14ac:dyDescent="0.55000000000000004">
      <c r="A11064" s="5"/>
    </row>
    <row r="11065" spans="1:1" x14ac:dyDescent="0.55000000000000004">
      <c r="A11065" s="5"/>
    </row>
    <row r="11066" spans="1:1" x14ac:dyDescent="0.55000000000000004">
      <c r="A11066" s="5"/>
    </row>
    <row r="11067" spans="1:1" x14ac:dyDescent="0.55000000000000004">
      <c r="A11067" s="5"/>
    </row>
    <row r="11068" spans="1:1" x14ac:dyDescent="0.55000000000000004">
      <c r="A11068" s="5"/>
    </row>
    <row r="11069" spans="1:1" x14ac:dyDescent="0.55000000000000004">
      <c r="A11069" s="5"/>
    </row>
    <row r="11070" spans="1:1" x14ac:dyDescent="0.55000000000000004">
      <c r="A11070" s="5"/>
    </row>
    <row r="11071" spans="1:1" x14ac:dyDescent="0.55000000000000004">
      <c r="A11071" s="5"/>
    </row>
    <row r="11072" spans="1:1" x14ac:dyDescent="0.55000000000000004">
      <c r="A11072" s="5"/>
    </row>
    <row r="11073" spans="1:1" x14ac:dyDescent="0.55000000000000004">
      <c r="A11073" s="5"/>
    </row>
    <row r="11074" spans="1:1" x14ac:dyDescent="0.55000000000000004">
      <c r="A11074" s="5"/>
    </row>
    <row r="11075" spans="1:1" x14ac:dyDescent="0.55000000000000004">
      <c r="A11075" s="5"/>
    </row>
    <row r="11076" spans="1:1" x14ac:dyDescent="0.55000000000000004">
      <c r="A11076" s="5"/>
    </row>
    <row r="11077" spans="1:1" x14ac:dyDescent="0.55000000000000004">
      <c r="A11077" s="5"/>
    </row>
    <row r="11078" spans="1:1" x14ac:dyDescent="0.55000000000000004">
      <c r="A11078" s="5"/>
    </row>
    <row r="11079" spans="1:1" x14ac:dyDescent="0.55000000000000004">
      <c r="A11079" s="5"/>
    </row>
    <row r="11080" spans="1:1" x14ac:dyDescent="0.55000000000000004">
      <c r="A11080" s="5"/>
    </row>
    <row r="11081" spans="1:1" x14ac:dyDescent="0.55000000000000004">
      <c r="A11081" s="5"/>
    </row>
    <row r="11082" spans="1:1" x14ac:dyDescent="0.55000000000000004">
      <c r="A11082" s="5"/>
    </row>
    <row r="11083" spans="1:1" x14ac:dyDescent="0.55000000000000004">
      <c r="A11083" s="5"/>
    </row>
    <row r="11084" spans="1:1" x14ac:dyDescent="0.55000000000000004">
      <c r="A11084" s="5"/>
    </row>
    <row r="11085" spans="1:1" x14ac:dyDescent="0.55000000000000004">
      <c r="A11085" s="5"/>
    </row>
    <row r="11086" spans="1:1" x14ac:dyDescent="0.55000000000000004">
      <c r="A11086" s="5"/>
    </row>
    <row r="11087" spans="1:1" x14ac:dyDescent="0.55000000000000004">
      <c r="A11087" s="5"/>
    </row>
    <row r="11088" spans="1:1" x14ac:dyDescent="0.55000000000000004">
      <c r="A11088" s="5"/>
    </row>
    <row r="11089" spans="1:1" x14ac:dyDescent="0.55000000000000004">
      <c r="A11089" s="5"/>
    </row>
    <row r="11090" spans="1:1" x14ac:dyDescent="0.55000000000000004">
      <c r="A11090" s="5"/>
    </row>
    <row r="11091" spans="1:1" x14ac:dyDescent="0.55000000000000004">
      <c r="A11091" s="5"/>
    </row>
    <row r="11092" spans="1:1" x14ac:dyDescent="0.55000000000000004">
      <c r="A11092" s="5"/>
    </row>
    <row r="11093" spans="1:1" x14ac:dyDescent="0.55000000000000004">
      <c r="A11093" s="5"/>
    </row>
    <row r="11094" spans="1:1" x14ac:dyDescent="0.55000000000000004">
      <c r="A11094" s="5"/>
    </row>
    <row r="11095" spans="1:1" x14ac:dyDescent="0.55000000000000004">
      <c r="A11095" s="5"/>
    </row>
    <row r="11096" spans="1:1" x14ac:dyDescent="0.55000000000000004">
      <c r="A11096" s="5"/>
    </row>
    <row r="11097" spans="1:1" x14ac:dyDescent="0.55000000000000004">
      <c r="A11097" s="5"/>
    </row>
    <row r="11098" spans="1:1" x14ac:dyDescent="0.55000000000000004">
      <c r="A11098" s="5"/>
    </row>
    <row r="11099" spans="1:1" x14ac:dyDescent="0.55000000000000004">
      <c r="A11099" s="5"/>
    </row>
    <row r="11100" spans="1:1" x14ac:dyDescent="0.55000000000000004">
      <c r="A11100" s="5"/>
    </row>
    <row r="11101" spans="1:1" x14ac:dyDescent="0.55000000000000004">
      <c r="A11101" s="5"/>
    </row>
    <row r="11102" spans="1:1" x14ac:dyDescent="0.55000000000000004">
      <c r="A11102" s="5"/>
    </row>
    <row r="11103" spans="1:1" x14ac:dyDescent="0.55000000000000004">
      <c r="A11103" s="5"/>
    </row>
    <row r="11104" spans="1:1" x14ac:dyDescent="0.55000000000000004">
      <c r="A11104" s="5"/>
    </row>
    <row r="11105" spans="1:1" x14ac:dyDescent="0.55000000000000004">
      <c r="A11105" s="5"/>
    </row>
    <row r="11106" spans="1:1" x14ac:dyDescent="0.55000000000000004">
      <c r="A11106" s="5"/>
    </row>
    <row r="11107" spans="1:1" x14ac:dyDescent="0.55000000000000004">
      <c r="A11107" s="5"/>
    </row>
    <row r="11108" spans="1:1" x14ac:dyDescent="0.55000000000000004">
      <c r="A11108" s="5"/>
    </row>
    <row r="11109" spans="1:1" x14ac:dyDescent="0.55000000000000004">
      <c r="A11109" s="5"/>
    </row>
    <row r="11110" spans="1:1" x14ac:dyDescent="0.55000000000000004">
      <c r="A11110" s="5"/>
    </row>
    <row r="11111" spans="1:1" x14ac:dyDescent="0.55000000000000004">
      <c r="A11111" s="5"/>
    </row>
    <row r="11112" spans="1:1" x14ac:dyDescent="0.55000000000000004">
      <c r="A11112" s="5"/>
    </row>
    <row r="11113" spans="1:1" x14ac:dyDescent="0.55000000000000004">
      <c r="A11113" s="5"/>
    </row>
    <row r="11114" spans="1:1" x14ac:dyDescent="0.55000000000000004">
      <c r="A11114" s="5"/>
    </row>
    <row r="11115" spans="1:1" x14ac:dyDescent="0.55000000000000004">
      <c r="A11115" s="5"/>
    </row>
    <row r="11116" spans="1:1" x14ac:dyDescent="0.55000000000000004">
      <c r="A11116" s="5"/>
    </row>
    <row r="11117" spans="1:1" x14ac:dyDescent="0.55000000000000004">
      <c r="A11117" s="5"/>
    </row>
    <row r="11118" spans="1:1" x14ac:dyDescent="0.55000000000000004">
      <c r="A11118" s="5"/>
    </row>
    <row r="11119" spans="1:1" x14ac:dyDescent="0.55000000000000004">
      <c r="A11119" s="5"/>
    </row>
    <row r="11120" spans="1:1" x14ac:dyDescent="0.55000000000000004">
      <c r="A11120" s="5"/>
    </row>
    <row r="11121" spans="1:1" x14ac:dyDescent="0.55000000000000004">
      <c r="A11121" s="5"/>
    </row>
    <row r="11122" spans="1:1" x14ac:dyDescent="0.55000000000000004">
      <c r="A11122" s="5"/>
    </row>
    <row r="11123" spans="1:1" x14ac:dyDescent="0.55000000000000004">
      <c r="A11123" s="5"/>
    </row>
    <row r="11124" spans="1:1" x14ac:dyDescent="0.55000000000000004">
      <c r="A11124" s="5"/>
    </row>
    <row r="11125" spans="1:1" x14ac:dyDescent="0.55000000000000004">
      <c r="A11125" s="5"/>
    </row>
    <row r="11126" spans="1:1" x14ac:dyDescent="0.55000000000000004">
      <c r="A11126" s="5"/>
    </row>
    <row r="11127" spans="1:1" x14ac:dyDescent="0.55000000000000004">
      <c r="A11127" s="5"/>
    </row>
    <row r="11128" spans="1:1" x14ac:dyDescent="0.55000000000000004">
      <c r="A11128" s="5"/>
    </row>
    <row r="11129" spans="1:1" x14ac:dyDescent="0.55000000000000004">
      <c r="A11129" s="5"/>
    </row>
    <row r="11130" spans="1:1" x14ac:dyDescent="0.55000000000000004">
      <c r="A11130" s="5"/>
    </row>
    <row r="11131" spans="1:1" x14ac:dyDescent="0.55000000000000004">
      <c r="A11131" s="5"/>
    </row>
    <row r="11132" spans="1:1" x14ac:dyDescent="0.55000000000000004">
      <c r="A11132" s="5"/>
    </row>
    <row r="11133" spans="1:1" x14ac:dyDescent="0.55000000000000004">
      <c r="A11133" s="5"/>
    </row>
    <row r="11134" spans="1:1" x14ac:dyDescent="0.55000000000000004">
      <c r="A11134" s="5"/>
    </row>
    <row r="11135" spans="1:1" x14ac:dyDescent="0.55000000000000004">
      <c r="A11135" s="5"/>
    </row>
    <row r="11136" spans="1:1" x14ac:dyDescent="0.55000000000000004">
      <c r="A11136" s="5"/>
    </row>
    <row r="11137" spans="1:1" x14ac:dyDescent="0.55000000000000004">
      <c r="A11137" s="5"/>
    </row>
    <row r="11138" spans="1:1" x14ac:dyDescent="0.55000000000000004">
      <c r="A11138" s="5"/>
    </row>
    <row r="11139" spans="1:1" x14ac:dyDescent="0.55000000000000004">
      <c r="A11139" s="5"/>
    </row>
    <row r="11140" spans="1:1" x14ac:dyDescent="0.55000000000000004">
      <c r="A11140" s="5"/>
    </row>
    <row r="11141" spans="1:1" x14ac:dyDescent="0.55000000000000004">
      <c r="A11141" s="5"/>
    </row>
    <row r="11142" spans="1:1" x14ac:dyDescent="0.55000000000000004">
      <c r="A11142" s="5"/>
    </row>
    <row r="11143" spans="1:1" x14ac:dyDescent="0.55000000000000004">
      <c r="A11143" s="5"/>
    </row>
    <row r="11144" spans="1:1" x14ac:dyDescent="0.55000000000000004">
      <c r="A11144" s="5"/>
    </row>
    <row r="11145" spans="1:1" x14ac:dyDescent="0.55000000000000004">
      <c r="A11145" s="5"/>
    </row>
    <row r="11146" spans="1:1" x14ac:dyDescent="0.55000000000000004">
      <c r="A11146" s="5"/>
    </row>
    <row r="11147" spans="1:1" x14ac:dyDescent="0.55000000000000004">
      <c r="A11147" s="5"/>
    </row>
    <row r="11148" spans="1:1" x14ac:dyDescent="0.55000000000000004">
      <c r="A11148" s="5"/>
    </row>
    <row r="11149" spans="1:1" x14ac:dyDescent="0.55000000000000004">
      <c r="A11149" s="5"/>
    </row>
    <row r="11150" spans="1:1" x14ac:dyDescent="0.55000000000000004">
      <c r="A11150" s="5"/>
    </row>
    <row r="11151" spans="1:1" x14ac:dyDescent="0.55000000000000004">
      <c r="A11151" s="5"/>
    </row>
    <row r="11152" spans="1:1" x14ac:dyDescent="0.55000000000000004">
      <c r="A11152" s="5"/>
    </row>
    <row r="11153" spans="1:1" x14ac:dyDescent="0.55000000000000004">
      <c r="A11153" s="5"/>
    </row>
    <row r="11154" spans="1:1" x14ac:dyDescent="0.55000000000000004">
      <c r="A11154" s="5"/>
    </row>
    <row r="11155" spans="1:1" x14ac:dyDescent="0.55000000000000004">
      <c r="A11155" s="5"/>
    </row>
    <row r="11156" spans="1:1" x14ac:dyDescent="0.55000000000000004">
      <c r="A11156" s="5"/>
    </row>
    <row r="11157" spans="1:1" x14ac:dyDescent="0.55000000000000004">
      <c r="A11157" s="5"/>
    </row>
    <row r="11158" spans="1:1" x14ac:dyDescent="0.55000000000000004">
      <c r="A11158" s="5"/>
    </row>
    <row r="11159" spans="1:1" x14ac:dyDescent="0.55000000000000004">
      <c r="A11159" s="5"/>
    </row>
    <row r="11160" spans="1:1" x14ac:dyDescent="0.55000000000000004">
      <c r="A11160" s="5"/>
    </row>
    <row r="11161" spans="1:1" x14ac:dyDescent="0.55000000000000004">
      <c r="A11161" s="5"/>
    </row>
    <row r="11162" spans="1:1" x14ac:dyDescent="0.55000000000000004">
      <c r="A11162" s="5"/>
    </row>
    <row r="11163" spans="1:1" x14ac:dyDescent="0.55000000000000004">
      <c r="A11163" s="5"/>
    </row>
    <row r="11164" spans="1:1" x14ac:dyDescent="0.55000000000000004">
      <c r="A11164" s="5"/>
    </row>
    <row r="11165" spans="1:1" x14ac:dyDescent="0.55000000000000004">
      <c r="A11165" s="5"/>
    </row>
    <row r="11166" spans="1:1" x14ac:dyDescent="0.55000000000000004">
      <c r="A11166" s="5"/>
    </row>
    <row r="11167" spans="1:1" x14ac:dyDescent="0.55000000000000004">
      <c r="A11167" s="5"/>
    </row>
    <row r="11168" spans="1:1" x14ac:dyDescent="0.55000000000000004">
      <c r="A11168" s="5"/>
    </row>
    <row r="11169" spans="1:1" x14ac:dyDescent="0.55000000000000004">
      <c r="A11169" s="5"/>
    </row>
    <row r="11170" spans="1:1" x14ac:dyDescent="0.55000000000000004">
      <c r="A11170" s="5"/>
    </row>
    <row r="11171" spans="1:1" x14ac:dyDescent="0.55000000000000004">
      <c r="A11171" s="5"/>
    </row>
    <row r="11172" spans="1:1" x14ac:dyDescent="0.55000000000000004">
      <c r="A11172" s="5"/>
    </row>
    <row r="11173" spans="1:1" x14ac:dyDescent="0.55000000000000004">
      <c r="A11173" s="5"/>
    </row>
    <row r="11174" spans="1:1" x14ac:dyDescent="0.55000000000000004">
      <c r="A11174" s="5"/>
    </row>
    <row r="11175" spans="1:1" x14ac:dyDescent="0.55000000000000004">
      <c r="A11175" s="5"/>
    </row>
    <row r="11176" spans="1:1" x14ac:dyDescent="0.55000000000000004">
      <c r="A11176" s="5"/>
    </row>
    <row r="11177" spans="1:1" x14ac:dyDescent="0.55000000000000004">
      <c r="A11177" s="5"/>
    </row>
    <row r="11178" spans="1:1" x14ac:dyDescent="0.55000000000000004">
      <c r="A11178" s="5"/>
    </row>
    <row r="11179" spans="1:1" x14ac:dyDescent="0.55000000000000004">
      <c r="A11179" s="5"/>
    </row>
    <row r="11180" spans="1:1" x14ac:dyDescent="0.55000000000000004">
      <c r="A11180" s="5"/>
    </row>
    <row r="11181" spans="1:1" x14ac:dyDescent="0.55000000000000004">
      <c r="A11181" s="5"/>
    </row>
    <row r="11182" spans="1:1" x14ac:dyDescent="0.55000000000000004">
      <c r="A11182" s="5"/>
    </row>
    <row r="11183" spans="1:1" x14ac:dyDescent="0.55000000000000004">
      <c r="A11183" s="5"/>
    </row>
    <row r="11184" spans="1:1" x14ac:dyDescent="0.55000000000000004">
      <c r="A11184" s="5"/>
    </row>
    <row r="11185" spans="1:1" x14ac:dyDescent="0.55000000000000004">
      <c r="A11185" s="5"/>
    </row>
    <row r="11186" spans="1:1" x14ac:dyDescent="0.55000000000000004">
      <c r="A11186" s="5"/>
    </row>
    <row r="11187" spans="1:1" x14ac:dyDescent="0.55000000000000004">
      <c r="A11187" s="5"/>
    </row>
    <row r="11188" spans="1:1" x14ac:dyDescent="0.55000000000000004">
      <c r="A11188" s="5"/>
    </row>
    <row r="11189" spans="1:1" x14ac:dyDescent="0.55000000000000004">
      <c r="A11189" s="5"/>
    </row>
    <row r="11190" spans="1:1" x14ac:dyDescent="0.55000000000000004">
      <c r="A11190" s="5"/>
    </row>
    <row r="11191" spans="1:1" x14ac:dyDescent="0.55000000000000004">
      <c r="A11191" s="5"/>
    </row>
    <row r="11192" spans="1:1" x14ac:dyDescent="0.55000000000000004">
      <c r="A11192" s="5"/>
    </row>
    <row r="11193" spans="1:1" x14ac:dyDescent="0.55000000000000004">
      <c r="A11193" s="5"/>
    </row>
    <row r="11194" spans="1:1" x14ac:dyDescent="0.55000000000000004">
      <c r="A11194" s="5"/>
    </row>
    <row r="11195" spans="1:1" x14ac:dyDescent="0.55000000000000004">
      <c r="A11195" s="5"/>
    </row>
    <row r="11196" spans="1:1" x14ac:dyDescent="0.55000000000000004">
      <c r="A11196" s="5"/>
    </row>
    <row r="11197" spans="1:1" x14ac:dyDescent="0.55000000000000004">
      <c r="A11197" s="5"/>
    </row>
    <row r="11198" spans="1:1" x14ac:dyDescent="0.55000000000000004">
      <c r="A11198" s="5"/>
    </row>
    <row r="11199" spans="1:1" x14ac:dyDescent="0.55000000000000004">
      <c r="A11199" s="5"/>
    </row>
    <row r="11200" spans="1:1" x14ac:dyDescent="0.55000000000000004">
      <c r="A11200" s="5"/>
    </row>
    <row r="11201" spans="1:1" x14ac:dyDescent="0.55000000000000004">
      <c r="A11201" s="5"/>
    </row>
    <row r="11202" spans="1:1" x14ac:dyDescent="0.55000000000000004">
      <c r="A11202" s="5"/>
    </row>
    <row r="11203" spans="1:1" x14ac:dyDescent="0.55000000000000004">
      <c r="A11203" s="5"/>
    </row>
    <row r="11204" spans="1:1" x14ac:dyDescent="0.55000000000000004">
      <c r="A11204" s="5"/>
    </row>
    <row r="11205" spans="1:1" x14ac:dyDescent="0.55000000000000004">
      <c r="A11205" s="5"/>
    </row>
    <row r="11206" spans="1:1" x14ac:dyDescent="0.55000000000000004">
      <c r="A11206" s="5"/>
    </row>
    <row r="11207" spans="1:1" x14ac:dyDescent="0.55000000000000004">
      <c r="A11207" s="5"/>
    </row>
    <row r="11208" spans="1:1" x14ac:dyDescent="0.55000000000000004">
      <c r="A11208" s="5"/>
    </row>
    <row r="11209" spans="1:1" x14ac:dyDescent="0.55000000000000004">
      <c r="A11209" s="5"/>
    </row>
    <row r="11210" spans="1:1" x14ac:dyDescent="0.55000000000000004">
      <c r="A11210" s="5"/>
    </row>
    <row r="11211" spans="1:1" x14ac:dyDescent="0.55000000000000004">
      <c r="A11211" s="5"/>
    </row>
    <row r="11212" spans="1:1" x14ac:dyDescent="0.55000000000000004">
      <c r="A11212" s="5"/>
    </row>
    <row r="11213" spans="1:1" x14ac:dyDescent="0.55000000000000004">
      <c r="A11213" s="5"/>
    </row>
    <row r="11214" spans="1:1" x14ac:dyDescent="0.55000000000000004">
      <c r="A11214" s="5"/>
    </row>
    <row r="11215" spans="1:1" x14ac:dyDescent="0.55000000000000004">
      <c r="A11215" s="5"/>
    </row>
    <row r="11216" spans="1:1" x14ac:dyDescent="0.55000000000000004">
      <c r="A11216" s="5"/>
    </row>
    <row r="11217" spans="1:1" x14ac:dyDescent="0.55000000000000004">
      <c r="A11217" s="5"/>
    </row>
    <row r="11218" spans="1:1" x14ac:dyDescent="0.55000000000000004">
      <c r="A11218" s="5"/>
    </row>
    <row r="11219" spans="1:1" x14ac:dyDescent="0.55000000000000004">
      <c r="A11219" s="5"/>
    </row>
    <row r="11220" spans="1:1" x14ac:dyDescent="0.55000000000000004">
      <c r="A11220" s="5"/>
    </row>
    <row r="11221" spans="1:1" x14ac:dyDescent="0.55000000000000004">
      <c r="A11221" s="5"/>
    </row>
    <row r="11222" spans="1:1" x14ac:dyDescent="0.55000000000000004">
      <c r="A11222" s="5"/>
    </row>
    <row r="11223" spans="1:1" x14ac:dyDescent="0.55000000000000004">
      <c r="A11223" s="5"/>
    </row>
    <row r="11224" spans="1:1" x14ac:dyDescent="0.55000000000000004">
      <c r="A11224" s="5"/>
    </row>
    <row r="11225" spans="1:1" x14ac:dyDescent="0.55000000000000004">
      <c r="A11225" s="5"/>
    </row>
    <row r="11226" spans="1:1" x14ac:dyDescent="0.55000000000000004">
      <c r="A11226" s="5"/>
    </row>
    <row r="11227" spans="1:1" x14ac:dyDescent="0.55000000000000004">
      <c r="A11227" s="5"/>
    </row>
    <row r="11228" spans="1:1" x14ac:dyDescent="0.55000000000000004">
      <c r="A11228" s="5"/>
    </row>
    <row r="11229" spans="1:1" x14ac:dyDescent="0.55000000000000004">
      <c r="A11229" s="5"/>
    </row>
    <row r="11230" spans="1:1" x14ac:dyDescent="0.55000000000000004">
      <c r="A11230" s="5"/>
    </row>
    <row r="11231" spans="1:1" x14ac:dyDescent="0.55000000000000004">
      <c r="A11231" s="5"/>
    </row>
    <row r="11232" spans="1:1" x14ac:dyDescent="0.55000000000000004">
      <c r="A11232" s="5"/>
    </row>
    <row r="11233" spans="1:1" x14ac:dyDescent="0.55000000000000004">
      <c r="A11233" s="5"/>
    </row>
    <row r="11234" spans="1:1" x14ac:dyDescent="0.55000000000000004">
      <c r="A11234" s="5"/>
    </row>
    <row r="11235" spans="1:1" x14ac:dyDescent="0.55000000000000004">
      <c r="A11235" s="5"/>
    </row>
    <row r="11236" spans="1:1" x14ac:dyDescent="0.55000000000000004">
      <c r="A11236" s="5"/>
    </row>
    <row r="11237" spans="1:1" x14ac:dyDescent="0.55000000000000004">
      <c r="A11237" s="5"/>
    </row>
    <row r="11238" spans="1:1" x14ac:dyDescent="0.55000000000000004">
      <c r="A11238" s="5"/>
    </row>
    <row r="11239" spans="1:1" x14ac:dyDescent="0.55000000000000004">
      <c r="A11239" s="5"/>
    </row>
    <row r="11240" spans="1:1" x14ac:dyDescent="0.55000000000000004">
      <c r="A11240" s="5"/>
    </row>
    <row r="11241" spans="1:1" x14ac:dyDescent="0.55000000000000004">
      <c r="A11241" s="5"/>
    </row>
    <row r="11242" spans="1:1" x14ac:dyDescent="0.55000000000000004">
      <c r="A11242" s="5"/>
    </row>
    <row r="11243" spans="1:1" x14ac:dyDescent="0.55000000000000004">
      <c r="A11243" s="5"/>
    </row>
    <row r="11244" spans="1:1" x14ac:dyDescent="0.55000000000000004">
      <c r="A11244" s="5"/>
    </row>
    <row r="11245" spans="1:1" x14ac:dyDescent="0.55000000000000004">
      <c r="A11245" s="5"/>
    </row>
    <row r="11246" spans="1:1" x14ac:dyDescent="0.55000000000000004">
      <c r="A11246" s="5"/>
    </row>
    <row r="11247" spans="1:1" x14ac:dyDescent="0.55000000000000004">
      <c r="A11247" s="5"/>
    </row>
    <row r="11248" spans="1:1" x14ac:dyDescent="0.55000000000000004">
      <c r="A11248" s="5"/>
    </row>
    <row r="11249" spans="1:1" x14ac:dyDescent="0.55000000000000004">
      <c r="A11249" s="5"/>
    </row>
    <row r="11250" spans="1:1" x14ac:dyDescent="0.55000000000000004">
      <c r="A11250" s="5"/>
    </row>
    <row r="11251" spans="1:1" x14ac:dyDescent="0.55000000000000004">
      <c r="A11251" s="5"/>
    </row>
    <row r="11252" spans="1:1" x14ac:dyDescent="0.55000000000000004">
      <c r="A11252" s="5"/>
    </row>
    <row r="11253" spans="1:1" x14ac:dyDescent="0.55000000000000004">
      <c r="A11253" s="5"/>
    </row>
    <row r="11254" spans="1:1" x14ac:dyDescent="0.55000000000000004">
      <c r="A11254" s="5"/>
    </row>
    <row r="11255" spans="1:1" x14ac:dyDescent="0.55000000000000004">
      <c r="A11255" s="5"/>
    </row>
    <row r="11256" spans="1:1" x14ac:dyDescent="0.55000000000000004">
      <c r="A11256" s="5"/>
    </row>
    <row r="11257" spans="1:1" x14ac:dyDescent="0.55000000000000004">
      <c r="A11257" s="5"/>
    </row>
    <row r="11258" spans="1:1" x14ac:dyDescent="0.55000000000000004">
      <c r="A11258" s="5"/>
    </row>
    <row r="11259" spans="1:1" x14ac:dyDescent="0.55000000000000004">
      <c r="A11259" s="5"/>
    </row>
    <row r="11260" spans="1:1" x14ac:dyDescent="0.55000000000000004">
      <c r="A11260" s="5"/>
    </row>
    <row r="11261" spans="1:1" x14ac:dyDescent="0.55000000000000004">
      <c r="A11261" s="5"/>
    </row>
    <row r="11262" spans="1:1" x14ac:dyDescent="0.55000000000000004">
      <c r="A11262" s="5"/>
    </row>
    <row r="11263" spans="1:1" x14ac:dyDescent="0.55000000000000004">
      <c r="A11263" s="5"/>
    </row>
    <row r="11264" spans="1:1" x14ac:dyDescent="0.55000000000000004">
      <c r="A11264" s="5"/>
    </row>
    <row r="11265" spans="1:1" x14ac:dyDescent="0.55000000000000004">
      <c r="A11265" s="5"/>
    </row>
    <row r="11266" spans="1:1" x14ac:dyDescent="0.55000000000000004">
      <c r="A11266" s="5"/>
    </row>
    <row r="11267" spans="1:1" x14ac:dyDescent="0.55000000000000004">
      <c r="A11267" s="5"/>
    </row>
    <row r="11268" spans="1:1" x14ac:dyDescent="0.55000000000000004">
      <c r="A11268" s="5"/>
    </row>
    <row r="11269" spans="1:1" x14ac:dyDescent="0.55000000000000004">
      <c r="A11269" s="5"/>
    </row>
    <row r="11270" spans="1:1" x14ac:dyDescent="0.55000000000000004">
      <c r="A11270" s="5"/>
    </row>
    <row r="11271" spans="1:1" x14ac:dyDescent="0.55000000000000004">
      <c r="A11271" s="5"/>
    </row>
    <row r="11272" spans="1:1" x14ac:dyDescent="0.55000000000000004">
      <c r="A11272" s="5"/>
    </row>
    <row r="11273" spans="1:1" x14ac:dyDescent="0.55000000000000004">
      <c r="A11273" s="5"/>
    </row>
    <row r="11274" spans="1:1" x14ac:dyDescent="0.55000000000000004">
      <c r="A11274" s="5"/>
    </row>
    <row r="11275" spans="1:1" x14ac:dyDescent="0.55000000000000004">
      <c r="A11275" s="5"/>
    </row>
    <row r="11276" spans="1:1" x14ac:dyDescent="0.55000000000000004">
      <c r="A11276" s="5"/>
    </row>
    <row r="11277" spans="1:1" x14ac:dyDescent="0.55000000000000004">
      <c r="A11277" s="5"/>
    </row>
    <row r="11278" spans="1:1" x14ac:dyDescent="0.55000000000000004">
      <c r="A11278" s="5"/>
    </row>
    <row r="11279" spans="1:1" x14ac:dyDescent="0.55000000000000004">
      <c r="A11279" s="5"/>
    </row>
    <row r="11280" spans="1:1" x14ac:dyDescent="0.55000000000000004">
      <c r="A11280" s="5"/>
    </row>
    <row r="11281" spans="1:1" x14ac:dyDescent="0.55000000000000004">
      <c r="A11281" s="5"/>
    </row>
    <row r="11282" spans="1:1" x14ac:dyDescent="0.55000000000000004">
      <c r="A11282" s="5"/>
    </row>
    <row r="11283" spans="1:1" x14ac:dyDescent="0.55000000000000004">
      <c r="A11283" s="5"/>
    </row>
    <row r="11284" spans="1:1" x14ac:dyDescent="0.55000000000000004">
      <c r="A11284" s="5"/>
    </row>
    <row r="11285" spans="1:1" x14ac:dyDescent="0.55000000000000004">
      <c r="A11285" s="5"/>
    </row>
    <row r="11286" spans="1:1" x14ac:dyDescent="0.55000000000000004">
      <c r="A11286" s="5"/>
    </row>
    <row r="11287" spans="1:1" x14ac:dyDescent="0.55000000000000004">
      <c r="A11287" s="5"/>
    </row>
    <row r="11288" spans="1:1" x14ac:dyDescent="0.55000000000000004">
      <c r="A11288" s="5"/>
    </row>
    <row r="11289" spans="1:1" x14ac:dyDescent="0.55000000000000004">
      <c r="A11289" s="5"/>
    </row>
    <row r="11290" spans="1:1" x14ac:dyDescent="0.55000000000000004">
      <c r="A11290" s="5"/>
    </row>
    <row r="11291" spans="1:1" x14ac:dyDescent="0.55000000000000004">
      <c r="A11291" s="5"/>
    </row>
    <row r="11292" spans="1:1" x14ac:dyDescent="0.55000000000000004">
      <c r="A11292" s="5"/>
    </row>
    <row r="11293" spans="1:1" x14ac:dyDescent="0.55000000000000004">
      <c r="A11293" s="5"/>
    </row>
    <row r="11294" spans="1:1" x14ac:dyDescent="0.55000000000000004">
      <c r="A11294" s="5"/>
    </row>
    <row r="11295" spans="1:1" x14ac:dyDescent="0.55000000000000004">
      <c r="A11295" s="5"/>
    </row>
    <row r="11296" spans="1:1" x14ac:dyDescent="0.55000000000000004">
      <c r="A11296" s="5"/>
    </row>
    <row r="11297" spans="1:1" x14ac:dyDescent="0.55000000000000004">
      <c r="A11297" s="5"/>
    </row>
    <row r="11298" spans="1:1" x14ac:dyDescent="0.55000000000000004">
      <c r="A11298" s="5"/>
    </row>
    <row r="11299" spans="1:1" x14ac:dyDescent="0.55000000000000004">
      <c r="A11299" s="5"/>
    </row>
    <row r="11300" spans="1:1" x14ac:dyDescent="0.55000000000000004">
      <c r="A11300" s="5"/>
    </row>
    <row r="11301" spans="1:1" x14ac:dyDescent="0.55000000000000004">
      <c r="A11301" s="5"/>
    </row>
    <row r="11302" spans="1:1" x14ac:dyDescent="0.55000000000000004">
      <c r="A11302" s="5"/>
    </row>
    <row r="11303" spans="1:1" x14ac:dyDescent="0.55000000000000004">
      <c r="A11303" s="5"/>
    </row>
    <row r="11304" spans="1:1" x14ac:dyDescent="0.55000000000000004">
      <c r="A11304" s="5"/>
    </row>
    <row r="11305" spans="1:1" x14ac:dyDescent="0.55000000000000004">
      <c r="A11305" s="5"/>
    </row>
    <row r="11306" spans="1:1" x14ac:dyDescent="0.55000000000000004">
      <c r="A11306" s="5"/>
    </row>
    <row r="11307" spans="1:1" x14ac:dyDescent="0.55000000000000004">
      <c r="A11307" s="5"/>
    </row>
    <row r="11308" spans="1:1" x14ac:dyDescent="0.55000000000000004">
      <c r="A11308" s="5"/>
    </row>
    <row r="11309" spans="1:1" x14ac:dyDescent="0.55000000000000004">
      <c r="A11309" s="5"/>
    </row>
    <row r="11310" spans="1:1" x14ac:dyDescent="0.55000000000000004">
      <c r="A11310" s="5"/>
    </row>
    <row r="11311" spans="1:1" x14ac:dyDescent="0.55000000000000004">
      <c r="A11311" s="5"/>
    </row>
    <row r="11312" spans="1:1" x14ac:dyDescent="0.55000000000000004">
      <c r="A11312" s="5"/>
    </row>
    <row r="11313" spans="1:1" x14ac:dyDescent="0.55000000000000004">
      <c r="A11313" s="5"/>
    </row>
    <row r="11314" spans="1:1" x14ac:dyDescent="0.55000000000000004">
      <c r="A11314" s="5"/>
    </row>
    <row r="11315" spans="1:1" x14ac:dyDescent="0.55000000000000004">
      <c r="A11315" s="5"/>
    </row>
    <row r="11316" spans="1:1" x14ac:dyDescent="0.55000000000000004">
      <c r="A11316" s="5"/>
    </row>
    <row r="11317" spans="1:1" x14ac:dyDescent="0.55000000000000004">
      <c r="A11317" s="5"/>
    </row>
    <row r="11318" spans="1:1" x14ac:dyDescent="0.55000000000000004">
      <c r="A11318" s="5"/>
    </row>
    <row r="11319" spans="1:1" x14ac:dyDescent="0.55000000000000004">
      <c r="A11319" s="5"/>
    </row>
    <row r="11320" spans="1:1" x14ac:dyDescent="0.55000000000000004">
      <c r="A11320" s="5"/>
    </row>
    <row r="11321" spans="1:1" x14ac:dyDescent="0.55000000000000004">
      <c r="A11321" s="5"/>
    </row>
    <row r="11322" spans="1:1" x14ac:dyDescent="0.55000000000000004">
      <c r="A11322" s="5"/>
    </row>
    <row r="11323" spans="1:1" x14ac:dyDescent="0.55000000000000004">
      <c r="A11323" s="5"/>
    </row>
    <row r="11324" spans="1:1" x14ac:dyDescent="0.55000000000000004">
      <c r="A11324" s="5"/>
    </row>
    <row r="11325" spans="1:1" x14ac:dyDescent="0.55000000000000004">
      <c r="A11325" s="5"/>
    </row>
    <row r="11326" spans="1:1" x14ac:dyDescent="0.55000000000000004">
      <c r="A11326" s="5"/>
    </row>
    <row r="11327" spans="1:1" x14ac:dyDescent="0.55000000000000004">
      <c r="A11327" s="5"/>
    </row>
    <row r="11328" spans="1:1" x14ac:dyDescent="0.55000000000000004">
      <c r="A11328" s="5"/>
    </row>
    <row r="11329" spans="1:1" x14ac:dyDescent="0.55000000000000004">
      <c r="A11329" s="5"/>
    </row>
    <row r="11330" spans="1:1" x14ac:dyDescent="0.55000000000000004">
      <c r="A11330" s="5"/>
    </row>
    <row r="11331" spans="1:1" x14ac:dyDescent="0.55000000000000004">
      <c r="A11331" s="5"/>
    </row>
    <row r="11332" spans="1:1" x14ac:dyDescent="0.55000000000000004">
      <c r="A11332" s="5"/>
    </row>
    <row r="11333" spans="1:1" x14ac:dyDescent="0.55000000000000004">
      <c r="A11333" s="5"/>
    </row>
    <row r="11334" spans="1:1" x14ac:dyDescent="0.55000000000000004">
      <c r="A11334" s="5"/>
    </row>
    <row r="11335" spans="1:1" x14ac:dyDescent="0.55000000000000004">
      <c r="A11335" s="5"/>
    </row>
    <row r="11336" spans="1:1" x14ac:dyDescent="0.55000000000000004">
      <c r="A11336" s="5"/>
    </row>
    <row r="11337" spans="1:1" x14ac:dyDescent="0.55000000000000004">
      <c r="A11337" s="5"/>
    </row>
    <row r="11338" spans="1:1" x14ac:dyDescent="0.55000000000000004">
      <c r="A11338" s="5"/>
    </row>
    <row r="11339" spans="1:1" x14ac:dyDescent="0.55000000000000004">
      <c r="A11339" s="5"/>
    </row>
    <row r="11340" spans="1:1" x14ac:dyDescent="0.55000000000000004">
      <c r="A11340" s="5"/>
    </row>
    <row r="11341" spans="1:1" x14ac:dyDescent="0.55000000000000004">
      <c r="A11341" s="5"/>
    </row>
    <row r="11342" spans="1:1" x14ac:dyDescent="0.55000000000000004">
      <c r="A11342" s="5"/>
    </row>
    <row r="11343" spans="1:1" x14ac:dyDescent="0.55000000000000004">
      <c r="A11343" s="5"/>
    </row>
    <row r="11344" spans="1:1" x14ac:dyDescent="0.55000000000000004">
      <c r="A11344" s="5"/>
    </row>
    <row r="11345" spans="1:1" x14ac:dyDescent="0.55000000000000004">
      <c r="A11345" s="5"/>
    </row>
    <row r="11346" spans="1:1" x14ac:dyDescent="0.55000000000000004">
      <c r="A11346" s="5"/>
    </row>
    <row r="11347" spans="1:1" x14ac:dyDescent="0.55000000000000004">
      <c r="A11347" s="5"/>
    </row>
    <row r="11348" spans="1:1" x14ac:dyDescent="0.55000000000000004">
      <c r="A11348" s="5"/>
    </row>
    <row r="11349" spans="1:1" x14ac:dyDescent="0.55000000000000004">
      <c r="A11349" s="5"/>
    </row>
    <row r="11350" spans="1:1" x14ac:dyDescent="0.55000000000000004">
      <c r="A11350" s="5"/>
    </row>
    <row r="11351" spans="1:1" x14ac:dyDescent="0.55000000000000004">
      <c r="A11351" s="5"/>
    </row>
    <row r="11352" spans="1:1" x14ac:dyDescent="0.55000000000000004">
      <c r="A11352" s="5"/>
    </row>
    <row r="11353" spans="1:1" x14ac:dyDescent="0.55000000000000004">
      <c r="A11353" s="5"/>
    </row>
    <row r="11354" spans="1:1" x14ac:dyDescent="0.55000000000000004">
      <c r="A11354" s="5"/>
    </row>
    <row r="11355" spans="1:1" x14ac:dyDescent="0.55000000000000004">
      <c r="A11355" s="5"/>
    </row>
    <row r="11356" spans="1:1" x14ac:dyDescent="0.55000000000000004">
      <c r="A11356" s="5"/>
    </row>
    <row r="11357" spans="1:1" x14ac:dyDescent="0.55000000000000004">
      <c r="A11357" s="5"/>
    </row>
    <row r="11358" spans="1:1" x14ac:dyDescent="0.55000000000000004">
      <c r="A11358" s="5"/>
    </row>
    <row r="11359" spans="1:1" x14ac:dyDescent="0.55000000000000004">
      <c r="A11359" s="5"/>
    </row>
    <row r="11360" spans="1:1" x14ac:dyDescent="0.55000000000000004">
      <c r="A11360" s="5"/>
    </row>
    <row r="11361" spans="1:1" x14ac:dyDescent="0.55000000000000004">
      <c r="A11361" s="5"/>
    </row>
    <row r="11362" spans="1:1" x14ac:dyDescent="0.55000000000000004">
      <c r="A11362" s="5"/>
    </row>
    <row r="11363" spans="1:1" x14ac:dyDescent="0.55000000000000004">
      <c r="A11363" s="5"/>
    </row>
    <row r="11364" spans="1:1" x14ac:dyDescent="0.55000000000000004">
      <c r="A11364" s="5"/>
    </row>
    <row r="11365" spans="1:1" x14ac:dyDescent="0.55000000000000004">
      <c r="A11365" s="5"/>
    </row>
    <row r="11366" spans="1:1" x14ac:dyDescent="0.55000000000000004">
      <c r="A11366" s="5"/>
    </row>
    <row r="11367" spans="1:1" x14ac:dyDescent="0.55000000000000004">
      <c r="A11367" s="5"/>
    </row>
    <row r="11368" spans="1:1" x14ac:dyDescent="0.55000000000000004">
      <c r="A11368" s="5"/>
    </row>
    <row r="11369" spans="1:1" x14ac:dyDescent="0.55000000000000004">
      <c r="A11369" s="5"/>
    </row>
    <row r="11370" spans="1:1" x14ac:dyDescent="0.55000000000000004">
      <c r="A11370" s="5"/>
    </row>
    <row r="11371" spans="1:1" x14ac:dyDescent="0.55000000000000004">
      <c r="A11371" s="5"/>
    </row>
    <row r="11372" spans="1:1" x14ac:dyDescent="0.55000000000000004">
      <c r="A11372" s="5"/>
    </row>
    <row r="11373" spans="1:1" x14ac:dyDescent="0.55000000000000004">
      <c r="A11373" s="5"/>
    </row>
    <row r="11374" spans="1:1" x14ac:dyDescent="0.55000000000000004">
      <c r="A11374" s="5"/>
    </row>
    <row r="11375" spans="1:1" x14ac:dyDescent="0.55000000000000004">
      <c r="A11375" s="5"/>
    </row>
    <row r="11376" spans="1:1" x14ac:dyDescent="0.55000000000000004">
      <c r="A11376" s="5"/>
    </row>
    <row r="11377" spans="1:1" x14ac:dyDescent="0.55000000000000004">
      <c r="A11377" s="5"/>
    </row>
    <row r="11378" spans="1:1" x14ac:dyDescent="0.55000000000000004">
      <c r="A11378" s="5"/>
    </row>
    <row r="11379" spans="1:1" x14ac:dyDescent="0.55000000000000004">
      <c r="A11379" s="5"/>
    </row>
    <row r="11380" spans="1:1" x14ac:dyDescent="0.55000000000000004">
      <c r="A11380" s="5"/>
    </row>
    <row r="11381" spans="1:1" x14ac:dyDescent="0.55000000000000004">
      <c r="A11381" s="5"/>
    </row>
    <row r="11382" spans="1:1" x14ac:dyDescent="0.55000000000000004">
      <c r="A11382" s="5"/>
    </row>
    <row r="11383" spans="1:1" x14ac:dyDescent="0.55000000000000004">
      <c r="A11383" s="5"/>
    </row>
    <row r="11384" spans="1:1" x14ac:dyDescent="0.55000000000000004">
      <c r="A11384" s="5"/>
    </row>
    <row r="11385" spans="1:1" x14ac:dyDescent="0.55000000000000004">
      <c r="A11385" s="5"/>
    </row>
    <row r="11386" spans="1:1" x14ac:dyDescent="0.55000000000000004">
      <c r="A11386" s="5"/>
    </row>
    <row r="11387" spans="1:1" x14ac:dyDescent="0.55000000000000004">
      <c r="A11387" s="5"/>
    </row>
    <row r="11388" spans="1:1" x14ac:dyDescent="0.55000000000000004">
      <c r="A11388" s="5"/>
    </row>
    <row r="11389" spans="1:1" x14ac:dyDescent="0.55000000000000004">
      <c r="A11389" s="5"/>
    </row>
    <row r="11390" spans="1:1" x14ac:dyDescent="0.55000000000000004">
      <c r="A11390" s="5"/>
    </row>
    <row r="11391" spans="1:1" x14ac:dyDescent="0.55000000000000004">
      <c r="A11391" s="5"/>
    </row>
    <row r="11392" spans="1:1" x14ac:dyDescent="0.55000000000000004">
      <c r="A11392" s="5"/>
    </row>
    <row r="11393" spans="1:1" x14ac:dyDescent="0.55000000000000004">
      <c r="A11393" s="5"/>
    </row>
    <row r="11394" spans="1:1" x14ac:dyDescent="0.55000000000000004">
      <c r="A11394" s="5"/>
    </row>
    <row r="11395" spans="1:1" x14ac:dyDescent="0.55000000000000004">
      <c r="A11395" s="5"/>
    </row>
    <row r="11396" spans="1:1" x14ac:dyDescent="0.55000000000000004">
      <c r="A11396" s="5"/>
    </row>
    <row r="11397" spans="1:1" x14ac:dyDescent="0.55000000000000004">
      <c r="A11397" s="5"/>
    </row>
    <row r="11398" spans="1:1" x14ac:dyDescent="0.55000000000000004">
      <c r="A11398" s="5"/>
    </row>
    <row r="11399" spans="1:1" x14ac:dyDescent="0.55000000000000004">
      <c r="A11399" s="5"/>
    </row>
    <row r="11400" spans="1:1" x14ac:dyDescent="0.55000000000000004">
      <c r="A11400" s="5"/>
    </row>
    <row r="11401" spans="1:1" x14ac:dyDescent="0.55000000000000004">
      <c r="A11401" s="5"/>
    </row>
    <row r="11402" spans="1:1" x14ac:dyDescent="0.55000000000000004">
      <c r="A11402" s="5"/>
    </row>
    <row r="11403" spans="1:1" x14ac:dyDescent="0.55000000000000004">
      <c r="A11403" s="5"/>
    </row>
    <row r="11404" spans="1:1" x14ac:dyDescent="0.55000000000000004">
      <c r="A11404" s="5"/>
    </row>
    <row r="11405" spans="1:1" x14ac:dyDescent="0.55000000000000004">
      <c r="A11405" s="5"/>
    </row>
    <row r="11406" spans="1:1" x14ac:dyDescent="0.55000000000000004">
      <c r="A11406" s="5"/>
    </row>
    <row r="11407" spans="1:1" x14ac:dyDescent="0.55000000000000004">
      <c r="A11407" s="5"/>
    </row>
    <row r="11408" spans="1:1" x14ac:dyDescent="0.55000000000000004">
      <c r="A11408" s="5"/>
    </row>
    <row r="11409" spans="1:1" x14ac:dyDescent="0.55000000000000004">
      <c r="A11409" s="5"/>
    </row>
    <row r="11410" spans="1:1" x14ac:dyDescent="0.55000000000000004">
      <c r="A11410" s="5"/>
    </row>
    <row r="11411" spans="1:1" x14ac:dyDescent="0.55000000000000004">
      <c r="A11411" s="5"/>
    </row>
    <row r="11412" spans="1:1" x14ac:dyDescent="0.55000000000000004">
      <c r="A11412" s="5"/>
    </row>
    <row r="11413" spans="1:1" x14ac:dyDescent="0.55000000000000004">
      <c r="A11413" s="5"/>
    </row>
    <row r="11414" spans="1:1" x14ac:dyDescent="0.55000000000000004">
      <c r="A11414" s="5"/>
    </row>
    <row r="11415" spans="1:1" x14ac:dyDescent="0.55000000000000004">
      <c r="A11415" s="5"/>
    </row>
    <row r="11416" spans="1:1" x14ac:dyDescent="0.55000000000000004">
      <c r="A11416" s="5"/>
    </row>
    <row r="11417" spans="1:1" x14ac:dyDescent="0.55000000000000004">
      <c r="A11417" s="5"/>
    </row>
    <row r="11418" spans="1:1" x14ac:dyDescent="0.55000000000000004">
      <c r="A11418" s="5"/>
    </row>
    <row r="11419" spans="1:1" x14ac:dyDescent="0.55000000000000004">
      <c r="A11419" s="5"/>
    </row>
    <row r="11420" spans="1:1" x14ac:dyDescent="0.55000000000000004">
      <c r="A11420" s="5"/>
    </row>
    <row r="11421" spans="1:1" x14ac:dyDescent="0.55000000000000004">
      <c r="A11421" s="5"/>
    </row>
    <row r="11422" spans="1:1" x14ac:dyDescent="0.55000000000000004">
      <c r="A11422" s="5"/>
    </row>
    <row r="11423" spans="1:1" x14ac:dyDescent="0.55000000000000004">
      <c r="A11423" s="5"/>
    </row>
    <row r="11424" spans="1:1" x14ac:dyDescent="0.55000000000000004">
      <c r="A11424" s="5"/>
    </row>
    <row r="11425" spans="1:1" x14ac:dyDescent="0.55000000000000004">
      <c r="A11425" s="5"/>
    </row>
    <row r="11426" spans="1:1" x14ac:dyDescent="0.55000000000000004">
      <c r="A11426" s="5"/>
    </row>
    <row r="11427" spans="1:1" x14ac:dyDescent="0.55000000000000004">
      <c r="A11427" s="5"/>
    </row>
    <row r="11428" spans="1:1" x14ac:dyDescent="0.55000000000000004">
      <c r="A11428" s="5"/>
    </row>
    <row r="11429" spans="1:1" x14ac:dyDescent="0.55000000000000004">
      <c r="A11429" s="5"/>
    </row>
    <row r="11430" spans="1:1" x14ac:dyDescent="0.55000000000000004">
      <c r="A11430" s="5"/>
    </row>
    <row r="11431" spans="1:1" x14ac:dyDescent="0.55000000000000004">
      <c r="A11431" s="5"/>
    </row>
    <row r="11432" spans="1:1" x14ac:dyDescent="0.55000000000000004">
      <c r="A11432" s="5"/>
    </row>
    <row r="11433" spans="1:1" x14ac:dyDescent="0.55000000000000004">
      <c r="A11433" s="5"/>
    </row>
    <row r="11434" spans="1:1" x14ac:dyDescent="0.55000000000000004">
      <c r="A11434" s="5"/>
    </row>
    <row r="11435" spans="1:1" x14ac:dyDescent="0.55000000000000004">
      <c r="A11435" s="5"/>
    </row>
    <row r="11436" spans="1:1" x14ac:dyDescent="0.55000000000000004">
      <c r="A11436" s="5"/>
    </row>
    <row r="11437" spans="1:1" x14ac:dyDescent="0.55000000000000004">
      <c r="A11437" s="5"/>
    </row>
    <row r="11438" spans="1:1" x14ac:dyDescent="0.55000000000000004">
      <c r="A11438" s="5"/>
    </row>
    <row r="11439" spans="1:1" x14ac:dyDescent="0.55000000000000004">
      <c r="A11439" s="5"/>
    </row>
    <row r="11440" spans="1:1" x14ac:dyDescent="0.55000000000000004">
      <c r="A11440" s="5"/>
    </row>
    <row r="11441" spans="1:1" x14ac:dyDescent="0.55000000000000004">
      <c r="A11441" s="5"/>
    </row>
    <row r="11442" spans="1:1" x14ac:dyDescent="0.55000000000000004">
      <c r="A11442" s="5"/>
    </row>
    <row r="11443" spans="1:1" x14ac:dyDescent="0.55000000000000004">
      <c r="A11443" s="5"/>
    </row>
    <row r="11444" spans="1:1" x14ac:dyDescent="0.55000000000000004">
      <c r="A11444" s="5"/>
    </row>
    <row r="11445" spans="1:1" x14ac:dyDescent="0.55000000000000004">
      <c r="A11445" s="5"/>
    </row>
    <row r="11446" spans="1:1" x14ac:dyDescent="0.55000000000000004">
      <c r="A11446" s="5"/>
    </row>
    <row r="11447" spans="1:1" x14ac:dyDescent="0.55000000000000004">
      <c r="A11447" s="5"/>
    </row>
    <row r="11448" spans="1:1" x14ac:dyDescent="0.55000000000000004">
      <c r="A11448" s="5"/>
    </row>
    <row r="11449" spans="1:1" x14ac:dyDescent="0.55000000000000004">
      <c r="A11449" s="5"/>
    </row>
    <row r="11450" spans="1:1" x14ac:dyDescent="0.55000000000000004">
      <c r="A11450" s="5"/>
    </row>
    <row r="11451" spans="1:1" x14ac:dyDescent="0.55000000000000004">
      <c r="A11451" s="5"/>
    </row>
    <row r="11452" spans="1:1" x14ac:dyDescent="0.55000000000000004">
      <c r="A11452" s="5"/>
    </row>
    <row r="11453" spans="1:1" x14ac:dyDescent="0.55000000000000004">
      <c r="A11453" s="5"/>
    </row>
    <row r="11454" spans="1:1" x14ac:dyDescent="0.55000000000000004">
      <c r="A11454" s="5"/>
    </row>
    <row r="11455" spans="1:1" x14ac:dyDescent="0.55000000000000004">
      <c r="A11455" s="5"/>
    </row>
    <row r="11456" spans="1:1" x14ac:dyDescent="0.55000000000000004">
      <c r="A11456" s="5"/>
    </row>
    <row r="11457" spans="1:1" x14ac:dyDescent="0.55000000000000004">
      <c r="A11457" s="5"/>
    </row>
    <row r="11458" spans="1:1" x14ac:dyDescent="0.55000000000000004">
      <c r="A11458" s="5"/>
    </row>
    <row r="11459" spans="1:1" x14ac:dyDescent="0.55000000000000004">
      <c r="A11459" s="5"/>
    </row>
    <row r="11460" spans="1:1" x14ac:dyDescent="0.55000000000000004">
      <c r="A11460" s="5"/>
    </row>
    <row r="11461" spans="1:1" x14ac:dyDescent="0.55000000000000004">
      <c r="A11461" s="5"/>
    </row>
    <row r="11462" spans="1:1" x14ac:dyDescent="0.55000000000000004">
      <c r="A11462" s="5"/>
    </row>
    <row r="11463" spans="1:1" x14ac:dyDescent="0.55000000000000004">
      <c r="A11463" s="5"/>
    </row>
    <row r="11464" spans="1:1" x14ac:dyDescent="0.55000000000000004">
      <c r="A11464" s="5"/>
    </row>
    <row r="11465" spans="1:1" x14ac:dyDescent="0.55000000000000004">
      <c r="A11465" s="5"/>
    </row>
    <row r="11466" spans="1:1" x14ac:dyDescent="0.55000000000000004">
      <c r="A11466" s="5"/>
    </row>
    <row r="11467" spans="1:1" x14ac:dyDescent="0.55000000000000004">
      <c r="A11467" s="5"/>
    </row>
    <row r="11468" spans="1:1" x14ac:dyDescent="0.55000000000000004">
      <c r="A11468" s="5"/>
    </row>
    <row r="11469" spans="1:1" x14ac:dyDescent="0.55000000000000004">
      <c r="A11469" s="5"/>
    </row>
    <row r="11470" spans="1:1" x14ac:dyDescent="0.55000000000000004">
      <c r="A11470" s="5"/>
    </row>
    <row r="11471" spans="1:1" x14ac:dyDescent="0.55000000000000004">
      <c r="A11471" s="5"/>
    </row>
    <row r="11472" spans="1:1" x14ac:dyDescent="0.55000000000000004">
      <c r="A11472" s="5"/>
    </row>
    <row r="11473" spans="1:1" x14ac:dyDescent="0.55000000000000004">
      <c r="A11473" s="5"/>
    </row>
    <row r="11474" spans="1:1" x14ac:dyDescent="0.55000000000000004">
      <c r="A11474" s="5"/>
    </row>
    <row r="11475" spans="1:1" x14ac:dyDescent="0.55000000000000004">
      <c r="A11475" s="5"/>
    </row>
    <row r="11476" spans="1:1" x14ac:dyDescent="0.55000000000000004">
      <c r="A11476" s="5"/>
    </row>
    <row r="11477" spans="1:1" x14ac:dyDescent="0.55000000000000004">
      <c r="A11477" s="5"/>
    </row>
    <row r="11478" spans="1:1" x14ac:dyDescent="0.55000000000000004">
      <c r="A11478" s="5"/>
    </row>
    <row r="11479" spans="1:1" x14ac:dyDescent="0.55000000000000004">
      <c r="A11479" s="5"/>
    </row>
    <row r="11480" spans="1:1" x14ac:dyDescent="0.55000000000000004">
      <c r="A11480" s="5"/>
    </row>
    <row r="11481" spans="1:1" x14ac:dyDescent="0.55000000000000004">
      <c r="A11481" s="5"/>
    </row>
    <row r="11482" spans="1:1" x14ac:dyDescent="0.55000000000000004">
      <c r="A11482" s="5"/>
    </row>
    <row r="11483" spans="1:1" x14ac:dyDescent="0.55000000000000004">
      <c r="A11483" s="5"/>
    </row>
    <row r="11484" spans="1:1" x14ac:dyDescent="0.55000000000000004">
      <c r="A11484" s="5"/>
    </row>
    <row r="11485" spans="1:1" x14ac:dyDescent="0.55000000000000004">
      <c r="A11485" s="5"/>
    </row>
    <row r="11486" spans="1:1" x14ac:dyDescent="0.55000000000000004">
      <c r="A11486" s="5"/>
    </row>
    <row r="11487" spans="1:1" x14ac:dyDescent="0.55000000000000004">
      <c r="A11487" s="5"/>
    </row>
    <row r="11488" spans="1:1" x14ac:dyDescent="0.55000000000000004">
      <c r="A11488" s="5"/>
    </row>
    <row r="11489" spans="1:1" x14ac:dyDescent="0.55000000000000004">
      <c r="A11489" s="5"/>
    </row>
    <row r="11490" spans="1:1" x14ac:dyDescent="0.55000000000000004">
      <c r="A11490" s="5"/>
    </row>
    <row r="11491" spans="1:1" x14ac:dyDescent="0.55000000000000004">
      <c r="A11491" s="5"/>
    </row>
    <row r="11492" spans="1:1" x14ac:dyDescent="0.55000000000000004">
      <c r="A11492" s="5"/>
    </row>
    <row r="11493" spans="1:1" x14ac:dyDescent="0.55000000000000004">
      <c r="A11493" s="5"/>
    </row>
    <row r="11494" spans="1:1" x14ac:dyDescent="0.55000000000000004">
      <c r="A11494" s="5"/>
    </row>
    <row r="11495" spans="1:1" x14ac:dyDescent="0.55000000000000004">
      <c r="A11495" s="5"/>
    </row>
    <row r="11496" spans="1:1" x14ac:dyDescent="0.55000000000000004">
      <c r="A11496" s="5"/>
    </row>
    <row r="11497" spans="1:1" x14ac:dyDescent="0.55000000000000004">
      <c r="A11497" s="5"/>
    </row>
    <row r="11498" spans="1:1" x14ac:dyDescent="0.55000000000000004">
      <c r="A11498" s="5"/>
    </row>
    <row r="11499" spans="1:1" x14ac:dyDescent="0.55000000000000004">
      <c r="A11499" s="5"/>
    </row>
    <row r="11500" spans="1:1" x14ac:dyDescent="0.55000000000000004">
      <c r="A11500" s="5"/>
    </row>
    <row r="11501" spans="1:1" x14ac:dyDescent="0.55000000000000004">
      <c r="A11501" s="5"/>
    </row>
    <row r="11502" spans="1:1" x14ac:dyDescent="0.55000000000000004">
      <c r="A11502" s="5"/>
    </row>
    <row r="11503" spans="1:1" x14ac:dyDescent="0.55000000000000004">
      <c r="A11503" s="5"/>
    </row>
    <row r="11504" spans="1:1" x14ac:dyDescent="0.55000000000000004">
      <c r="A11504" s="5"/>
    </row>
    <row r="11505" spans="1:1" x14ac:dyDescent="0.55000000000000004">
      <c r="A11505" s="5"/>
    </row>
    <row r="11506" spans="1:1" x14ac:dyDescent="0.55000000000000004">
      <c r="A11506" s="5"/>
    </row>
    <row r="11507" spans="1:1" x14ac:dyDescent="0.55000000000000004">
      <c r="A11507" s="5"/>
    </row>
    <row r="11508" spans="1:1" x14ac:dyDescent="0.55000000000000004">
      <c r="A11508" s="5"/>
    </row>
    <row r="11509" spans="1:1" x14ac:dyDescent="0.55000000000000004">
      <c r="A11509" s="5"/>
    </row>
    <row r="11510" spans="1:1" x14ac:dyDescent="0.55000000000000004">
      <c r="A11510" s="5"/>
    </row>
    <row r="11511" spans="1:1" x14ac:dyDescent="0.55000000000000004">
      <c r="A11511" s="5"/>
    </row>
    <row r="11512" spans="1:1" x14ac:dyDescent="0.55000000000000004">
      <c r="A11512" s="5"/>
    </row>
    <row r="11513" spans="1:1" x14ac:dyDescent="0.55000000000000004">
      <c r="A11513" s="5"/>
    </row>
    <row r="11514" spans="1:1" x14ac:dyDescent="0.55000000000000004">
      <c r="A11514" s="5"/>
    </row>
    <row r="11515" spans="1:1" x14ac:dyDescent="0.55000000000000004">
      <c r="A11515" s="5"/>
    </row>
    <row r="11516" spans="1:1" x14ac:dyDescent="0.55000000000000004">
      <c r="A11516" s="5"/>
    </row>
    <row r="11517" spans="1:1" x14ac:dyDescent="0.55000000000000004">
      <c r="A11517" s="5"/>
    </row>
    <row r="11518" spans="1:1" x14ac:dyDescent="0.55000000000000004">
      <c r="A11518" s="5"/>
    </row>
    <row r="11519" spans="1:1" x14ac:dyDescent="0.55000000000000004">
      <c r="A11519" s="5"/>
    </row>
    <row r="11520" spans="1:1" x14ac:dyDescent="0.55000000000000004">
      <c r="A11520" s="5"/>
    </row>
    <row r="11521" spans="1:1" x14ac:dyDescent="0.55000000000000004">
      <c r="A11521" s="5"/>
    </row>
    <row r="11522" spans="1:1" x14ac:dyDescent="0.55000000000000004">
      <c r="A11522" s="5"/>
    </row>
    <row r="11523" spans="1:1" x14ac:dyDescent="0.55000000000000004">
      <c r="A11523" s="5"/>
    </row>
    <row r="11524" spans="1:1" x14ac:dyDescent="0.55000000000000004">
      <c r="A11524" s="5"/>
    </row>
    <row r="11525" spans="1:1" x14ac:dyDescent="0.55000000000000004">
      <c r="A11525" s="5"/>
    </row>
    <row r="11526" spans="1:1" x14ac:dyDescent="0.55000000000000004">
      <c r="A11526" s="5"/>
    </row>
    <row r="11527" spans="1:1" x14ac:dyDescent="0.55000000000000004">
      <c r="A11527" s="5"/>
    </row>
    <row r="11528" spans="1:1" x14ac:dyDescent="0.55000000000000004">
      <c r="A11528" s="5"/>
    </row>
    <row r="11529" spans="1:1" x14ac:dyDescent="0.55000000000000004">
      <c r="A11529" s="5"/>
    </row>
    <row r="11530" spans="1:1" x14ac:dyDescent="0.55000000000000004">
      <c r="A11530" s="5"/>
    </row>
    <row r="11531" spans="1:1" x14ac:dyDescent="0.55000000000000004">
      <c r="A11531" s="5"/>
    </row>
    <row r="11532" spans="1:1" x14ac:dyDescent="0.55000000000000004">
      <c r="A11532" s="5"/>
    </row>
    <row r="11533" spans="1:1" x14ac:dyDescent="0.55000000000000004">
      <c r="A11533" s="5"/>
    </row>
    <row r="11534" spans="1:1" x14ac:dyDescent="0.55000000000000004">
      <c r="A11534" s="5"/>
    </row>
    <row r="11535" spans="1:1" x14ac:dyDescent="0.55000000000000004">
      <c r="A11535" s="5"/>
    </row>
    <row r="11536" spans="1:1" x14ac:dyDescent="0.55000000000000004">
      <c r="A11536" s="5"/>
    </row>
    <row r="11537" spans="1:1" x14ac:dyDescent="0.55000000000000004">
      <c r="A11537" s="5"/>
    </row>
    <row r="11538" spans="1:1" x14ac:dyDescent="0.55000000000000004">
      <c r="A11538" s="5"/>
    </row>
    <row r="11539" spans="1:1" x14ac:dyDescent="0.55000000000000004">
      <c r="A11539" s="5"/>
    </row>
    <row r="11540" spans="1:1" x14ac:dyDescent="0.55000000000000004">
      <c r="A11540" s="5"/>
    </row>
    <row r="11541" spans="1:1" x14ac:dyDescent="0.55000000000000004">
      <c r="A11541" s="5"/>
    </row>
    <row r="11542" spans="1:1" x14ac:dyDescent="0.55000000000000004">
      <c r="A11542" s="5"/>
    </row>
    <row r="11543" spans="1:1" x14ac:dyDescent="0.55000000000000004">
      <c r="A11543" s="5"/>
    </row>
    <row r="11544" spans="1:1" x14ac:dyDescent="0.55000000000000004">
      <c r="A11544" s="5"/>
    </row>
    <row r="11545" spans="1:1" x14ac:dyDescent="0.55000000000000004">
      <c r="A11545" s="5"/>
    </row>
    <row r="11546" spans="1:1" x14ac:dyDescent="0.55000000000000004">
      <c r="A11546" s="5"/>
    </row>
    <row r="11547" spans="1:1" x14ac:dyDescent="0.55000000000000004">
      <c r="A11547" s="5"/>
    </row>
    <row r="11548" spans="1:1" x14ac:dyDescent="0.55000000000000004">
      <c r="A11548" s="5"/>
    </row>
    <row r="11549" spans="1:1" x14ac:dyDescent="0.55000000000000004">
      <c r="A11549" s="5"/>
    </row>
    <row r="11550" spans="1:1" x14ac:dyDescent="0.55000000000000004">
      <c r="A11550" s="5"/>
    </row>
    <row r="11551" spans="1:1" x14ac:dyDescent="0.55000000000000004">
      <c r="A11551" s="5"/>
    </row>
    <row r="11552" spans="1:1" x14ac:dyDescent="0.55000000000000004">
      <c r="A11552" s="5"/>
    </row>
    <row r="11553" spans="1:1" x14ac:dyDescent="0.55000000000000004">
      <c r="A11553" s="5"/>
    </row>
    <row r="11554" spans="1:1" x14ac:dyDescent="0.55000000000000004">
      <c r="A11554" s="5"/>
    </row>
    <row r="11555" spans="1:1" x14ac:dyDescent="0.55000000000000004">
      <c r="A11555" s="5"/>
    </row>
    <row r="11556" spans="1:1" x14ac:dyDescent="0.55000000000000004">
      <c r="A11556" s="5"/>
    </row>
    <row r="11557" spans="1:1" x14ac:dyDescent="0.55000000000000004">
      <c r="A11557" s="5"/>
    </row>
    <row r="11558" spans="1:1" x14ac:dyDescent="0.55000000000000004">
      <c r="A11558" s="5"/>
    </row>
    <row r="11559" spans="1:1" x14ac:dyDescent="0.55000000000000004">
      <c r="A11559" s="5"/>
    </row>
    <row r="11560" spans="1:1" x14ac:dyDescent="0.55000000000000004">
      <c r="A11560" s="5"/>
    </row>
    <row r="11561" spans="1:1" x14ac:dyDescent="0.55000000000000004">
      <c r="A11561" s="5"/>
    </row>
    <row r="11562" spans="1:1" x14ac:dyDescent="0.55000000000000004">
      <c r="A11562" s="5"/>
    </row>
    <row r="11563" spans="1:1" x14ac:dyDescent="0.55000000000000004">
      <c r="A11563" s="5"/>
    </row>
    <row r="11564" spans="1:1" x14ac:dyDescent="0.55000000000000004">
      <c r="A11564" s="5"/>
    </row>
    <row r="11565" spans="1:1" x14ac:dyDescent="0.55000000000000004">
      <c r="A11565" s="5"/>
    </row>
    <row r="11566" spans="1:1" x14ac:dyDescent="0.55000000000000004">
      <c r="A11566" s="5"/>
    </row>
    <row r="11567" spans="1:1" x14ac:dyDescent="0.55000000000000004">
      <c r="A11567" s="5"/>
    </row>
    <row r="11568" spans="1:1" x14ac:dyDescent="0.55000000000000004">
      <c r="A11568" s="5"/>
    </row>
    <row r="11569" spans="1:1" x14ac:dyDescent="0.55000000000000004">
      <c r="A11569" s="5"/>
    </row>
    <row r="11570" spans="1:1" x14ac:dyDescent="0.55000000000000004">
      <c r="A11570" s="5"/>
    </row>
    <row r="11571" spans="1:1" x14ac:dyDescent="0.55000000000000004">
      <c r="A11571" s="5"/>
    </row>
    <row r="11572" spans="1:1" x14ac:dyDescent="0.55000000000000004">
      <c r="A11572" s="5"/>
    </row>
    <row r="11573" spans="1:1" x14ac:dyDescent="0.55000000000000004">
      <c r="A11573" s="5"/>
    </row>
    <row r="11574" spans="1:1" x14ac:dyDescent="0.55000000000000004">
      <c r="A11574" s="5"/>
    </row>
    <row r="11575" spans="1:1" x14ac:dyDescent="0.55000000000000004">
      <c r="A11575" s="5"/>
    </row>
    <row r="11576" spans="1:1" x14ac:dyDescent="0.55000000000000004">
      <c r="A11576" s="5"/>
    </row>
    <row r="11577" spans="1:1" x14ac:dyDescent="0.55000000000000004">
      <c r="A11577" s="5"/>
    </row>
    <row r="11578" spans="1:1" x14ac:dyDescent="0.55000000000000004">
      <c r="A11578" s="5"/>
    </row>
    <row r="11579" spans="1:1" x14ac:dyDescent="0.55000000000000004">
      <c r="A11579" s="5"/>
    </row>
    <row r="11580" spans="1:1" x14ac:dyDescent="0.55000000000000004">
      <c r="A11580" s="5"/>
    </row>
    <row r="11581" spans="1:1" x14ac:dyDescent="0.55000000000000004">
      <c r="A11581" s="5"/>
    </row>
    <row r="11582" spans="1:1" x14ac:dyDescent="0.55000000000000004">
      <c r="A11582" s="5"/>
    </row>
    <row r="11583" spans="1:1" x14ac:dyDescent="0.55000000000000004">
      <c r="A11583" s="5"/>
    </row>
    <row r="11584" spans="1:1" x14ac:dyDescent="0.55000000000000004">
      <c r="A11584" s="5"/>
    </row>
    <row r="11585" spans="1:1" x14ac:dyDescent="0.55000000000000004">
      <c r="A11585" s="5"/>
    </row>
    <row r="11586" spans="1:1" x14ac:dyDescent="0.55000000000000004">
      <c r="A11586" s="5"/>
    </row>
    <row r="11587" spans="1:1" x14ac:dyDescent="0.55000000000000004">
      <c r="A11587" s="5"/>
    </row>
    <row r="11588" spans="1:1" x14ac:dyDescent="0.55000000000000004">
      <c r="A11588" s="5"/>
    </row>
    <row r="11589" spans="1:1" x14ac:dyDescent="0.55000000000000004">
      <c r="A11589" s="5"/>
    </row>
    <row r="11590" spans="1:1" x14ac:dyDescent="0.55000000000000004">
      <c r="A11590" s="5"/>
    </row>
    <row r="11591" spans="1:1" x14ac:dyDescent="0.55000000000000004">
      <c r="A11591" s="5"/>
    </row>
    <row r="11592" spans="1:1" x14ac:dyDescent="0.55000000000000004">
      <c r="A11592" s="5"/>
    </row>
    <row r="11593" spans="1:1" x14ac:dyDescent="0.55000000000000004">
      <c r="A11593" s="5"/>
    </row>
    <row r="11594" spans="1:1" x14ac:dyDescent="0.55000000000000004">
      <c r="A11594" s="5"/>
    </row>
    <row r="11595" spans="1:1" x14ac:dyDescent="0.55000000000000004">
      <c r="A11595" s="5"/>
    </row>
    <row r="11596" spans="1:1" x14ac:dyDescent="0.55000000000000004">
      <c r="A11596" s="5"/>
    </row>
    <row r="11597" spans="1:1" x14ac:dyDescent="0.55000000000000004">
      <c r="A11597" s="5"/>
    </row>
    <row r="11598" spans="1:1" x14ac:dyDescent="0.55000000000000004">
      <c r="A11598" s="5"/>
    </row>
    <row r="11599" spans="1:1" x14ac:dyDescent="0.55000000000000004">
      <c r="A11599" s="5"/>
    </row>
    <row r="11600" spans="1:1" x14ac:dyDescent="0.55000000000000004">
      <c r="A11600" s="5"/>
    </row>
    <row r="11601" spans="1:1" x14ac:dyDescent="0.55000000000000004">
      <c r="A11601" s="5"/>
    </row>
    <row r="11602" spans="1:1" x14ac:dyDescent="0.55000000000000004">
      <c r="A11602" s="5"/>
    </row>
    <row r="11603" spans="1:1" x14ac:dyDescent="0.55000000000000004">
      <c r="A11603" s="5"/>
    </row>
    <row r="11604" spans="1:1" x14ac:dyDescent="0.55000000000000004">
      <c r="A11604" s="5"/>
    </row>
    <row r="11605" spans="1:1" x14ac:dyDescent="0.55000000000000004">
      <c r="A11605" s="5"/>
    </row>
    <row r="11606" spans="1:1" x14ac:dyDescent="0.55000000000000004">
      <c r="A11606" s="5"/>
    </row>
    <row r="11607" spans="1:1" x14ac:dyDescent="0.55000000000000004">
      <c r="A11607" s="5"/>
    </row>
    <row r="11608" spans="1:1" x14ac:dyDescent="0.55000000000000004">
      <c r="A11608" s="5"/>
    </row>
    <row r="11609" spans="1:1" x14ac:dyDescent="0.55000000000000004">
      <c r="A11609" s="5"/>
    </row>
    <row r="11610" spans="1:1" x14ac:dyDescent="0.55000000000000004">
      <c r="A11610" s="5"/>
    </row>
    <row r="11611" spans="1:1" x14ac:dyDescent="0.55000000000000004">
      <c r="A11611" s="5"/>
    </row>
    <row r="11612" spans="1:1" x14ac:dyDescent="0.55000000000000004">
      <c r="A11612" s="5"/>
    </row>
    <row r="11613" spans="1:1" x14ac:dyDescent="0.55000000000000004">
      <c r="A11613" s="5"/>
    </row>
    <row r="11614" spans="1:1" x14ac:dyDescent="0.55000000000000004">
      <c r="A11614" s="5"/>
    </row>
    <row r="11615" spans="1:1" x14ac:dyDescent="0.55000000000000004">
      <c r="A11615" s="5"/>
    </row>
    <row r="11616" spans="1:1" x14ac:dyDescent="0.55000000000000004">
      <c r="A11616" s="5"/>
    </row>
    <row r="11617" spans="1:1" x14ac:dyDescent="0.55000000000000004">
      <c r="A11617" s="5"/>
    </row>
    <row r="11618" spans="1:1" x14ac:dyDescent="0.55000000000000004">
      <c r="A11618" s="5"/>
    </row>
    <row r="11619" spans="1:1" x14ac:dyDescent="0.55000000000000004">
      <c r="A11619" s="5"/>
    </row>
    <row r="11620" spans="1:1" x14ac:dyDescent="0.55000000000000004">
      <c r="A11620" s="5"/>
    </row>
    <row r="11621" spans="1:1" x14ac:dyDescent="0.55000000000000004">
      <c r="A11621" s="5"/>
    </row>
    <row r="11622" spans="1:1" x14ac:dyDescent="0.55000000000000004">
      <c r="A11622" s="5"/>
    </row>
    <row r="11623" spans="1:1" x14ac:dyDescent="0.55000000000000004">
      <c r="A11623" s="5"/>
    </row>
    <row r="11624" spans="1:1" x14ac:dyDescent="0.55000000000000004">
      <c r="A11624" s="5"/>
    </row>
    <row r="11625" spans="1:1" x14ac:dyDescent="0.55000000000000004">
      <c r="A11625" s="5"/>
    </row>
    <row r="11626" spans="1:1" x14ac:dyDescent="0.55000000000000004">
      <c r="A11626" s="5"/>
    </row>
    <row r="11627" spans="1:1" x14ac:dyDescent="0.55000000000000004">
      <c r="A11627" s="5"/>
    </row>
    <row r="11628" spans="1:1" x14ac:dyDescent="0.55000000000000004">
      <c r="A11628" s="5"/>
    </row>
    <row r="11629" spans="1:1" x14ac:dyDescent="0.55000000000000004">
      <c r="A11629" s="5"/>
    </row>
    <row r="11630" spans="1:1" x14ac:dyDescent="0.55000000000000004">
      <c r="A11630" s="5"/>
    </row>
    <row r="11631" spans="1:1" x14ac:dyDescent="0.55000000000000004">
      <c r="A11631" s="5"/>
    </row>
    <row r="11632" spans="1:1" x14ac:dyDescent="0.55000000000000004">
      <c r="A11632" s="5"/>
    </row>
    <row r="11633" spans="1:1" x14ac:dyDescent="0.55000000000000004">
      <c r="A11633" s="5"/>
    </row>
    <row r="11634" spans="1:1" x14ac:dyDescent="0.55000000000000004">
      <c r="A11634" s="5"/>
    </row>
    <row r="11635" spans="1:1" x14ac:dyDescent="0.55000000000000004">
      <c r="A11635" s="5"/>
    </row>
    <row r="11636" spans="1:1" x14ac:dyDescent="0.55000000000000004">
      <c r="A11636" s="5"/>
    </row>
    <row r="11637" spans="1:1" x14ac:dyDescent="0.55000000000000004">
      <c r="A11637" s="5"/>
    </row>
    <row r="11638" spans="1:1" x14ac:dyDescent="0.55000000000000004">
      <c r="A11638" s="5"/>
    </row>
    <row r="11639" spans="1:1" x14ac:dyDescent="0.55000000000000004">
      <c r="A11639" s="5"/>
    </row>
    <row r="11640" spans="1:1" x14ac:dyDescent="0.55000000000000004">
      <c r="A11640" s="5"/>
    </row>
    <row r="11641" spans="1:1" x14ac:dyDescent="0.55000000000000004">
      <c r="A11641" s="5"/>
    </row>
    <row r="11642" spans="1:1" x14ac:dyDescent="0.55000000000000004">
      <c r="A11642" s="5"/>
    </row>
    <row r="11643" spans="1:1" x14ac:dyDescent="0.55000000000000004">
      <c r="A11643" s="5"/>
    </row>
    <row r="11644" spans="1:1" x14ac:dyDescent="0.55000000000000004">
      <c r="A11644" s="5"/>
    </row>
    <row r="11645" spans="1:1" x14ac:dyDescent="0.55000000000000004">
      <c r="A11645" s="5"/>
    </row>
    <row r="11646" spans="1:1" x14ac:dyDescent="0.55000000000000004">
      <c r="A11646" s="5"/>
    </row>
    <row r="11647" spans="1:1" x14ac:dyDescent="0.55000000000000004">
      <c r="A11647" s="5"/>
    </row>
    <row r="11648" spans="1:1" x14ac:dyDescent="0.55000000000000004">
      <c r="A11648" s="5"/>
    </row>
    <row r="11649" spans="1:1" x14ac:dyDescent="0.55000000000000004">
      <c r="A11649" s="5"/>
    </row>
    <row r="11650" spans="1:1" x14ac:dyDescent="0.55000000000000004">
      <c r="A11650" s="5"/>
    </row>
    <row r="11651" spans="1:1" x14ac:dyDescent="0.55000000000000004">
      <c r="A11651" s="5"/>
    </row>
    <row r="11652" spans="1:1" x14ac:dyDescent="0.55000000000000004">
      <c r="A11652" s="5"/>
    </row>
    <row r="11653" spans="1:1" x14ac:dyDescent="0.55000000000000004">
      <c r="A11653" s="5"/>
    </row>
    <row r="11654" spans="1:1" x14ac:dyDescent="0.55000000000000004">
      <c r="A11654" s="5"/>
    </row>
    <row r="11655" spans="1:1" x14ac:dyDescent="0.55000000000000004">
      <c r="A11655" s="5"/>
    </row>
    <row r="11656" spans="1:1" x14ac:dyDescent="0.55000000000000004">
      <c r="A11656" s="5"/>
    </row>
    <row r="11657" spans="1:1" x14ac:dyDescent="0.55000000000000004">
      <c r="A11657" s="5"/>
    </row>
    <row r="11658" spans="1:1" x14ac:dyDescent="0.55000000000000004">
      <c r="A11658" s="5"/>
    </row>
    <row r="11659" spans="1:1" x14ac:dyDescent="0.55000000000000004">
      <c r="A11659" s="5"/>
    </row>
    <row r="11660" spans="1:1" x14ac:dyDescent="0.55000000000000004">
      <c r="A11660" s="5"/>
    </row>
    <row r="11661" spans="1:1" x14ac:dyDescent="0.55000000000000004">
      <c r="A11661" s="5"/>
    </row>
    <row r="11662" spans="1:1" x14ac:dyDescent="0.55000000000000004">
      <c r="A11662" s="5"/>
    </row>
    <row r="11663" spans="1:1" x14ac:dyDescent="0.55000000000000004">
      <c r="A11663" s="5"/>
    </row>
    <row r="11664" spans="1:1" x14ac:dyDescent="0.55000000000000004">
      <c r="A11664" s="5"/>
    </row>
    <row r="11665" spans="1:1" x14ac:dyDescent="0.55000000000000004">
      <c r="A11665" s="5"/>
    </row>
    <row r="11666" spans="1:1" x14ac:dyDescent="0.55000000000000004">
      <c r="A11666" s="5"/>
    </row>
    <row r="11667" spans="1:1" x14ac:dyDescent="0.55000000000000004">
      <c r="A11667" s="5"/>
    </row>
    <row r="11668" spans="1:1" x14ac:dyDescent="0.55000000000000004">
      <c r="A11668" s="5"/>
    </row>
    <row r="11669" spans="1:1" x14ac:dyDescent="0.55000000000000004">
      <c r="A11669" s="5"/>
    </row>
    <row r="11670" spans="1:1" x14ac:dyDescent="0.55000000000000004">
      <c r="A11670" s="5"/>
    </row>
    <row r="11671" spans="1:1" x14ac:dyDescent="0.55000000000000004">
      <c r="A11671" s="5"/>
    </row>
    <row r="11672" spans="1:1" x14ac:dyDescent="0.55000000000000004">
      <c r="A11672" s="5"/>
    </row>
    <row r="11673" spans="1:1" x14ac:dyDescent="0.55000000000000004">
      <c r="A11673" s="5"/>
    </row>
    <row r="11674" spans="1:1" x14ac:dyDescent="0.55000000000000004">
      <c r="A11674" s="5"/>
    </row>
    <row r="11675" spans="1:1" x14ac:dyDescent="0.55000000000000004">
      <c r="A11675" s="5"/>
    </row>
    <row r="11676" spans="1:1" x14ac:dyDescent="0.55000000000000004">
      <c r="A11676" s="5"/>
    </row>
    <row r="11677" spans="1:1" x14ac:dyDescent="0.55000000000000004">
      <c r="A11677" s="5"/>
    </row>
    <row r="11678" spans="1:1" x14ac:dyDescent="0.55000000000000004">
      <c r="A11678" s="5"/>
    </row>
    <row r="11679" spans="1:1" x14ac:dyDescent="0.55000000000000004">
      <c r="A11679" s="5"/>
    </row>
    <row r="11680" spans="1:1" x14ac:dyDescent="0.55000000000000004">
      <c r="A11680" s="5"/>
    </row>
    <row r="11681" spans="1:1" x14ac:dyDescent="0.55000000000000004">
      <c r="A11681" s="5"/>
    </row>
    <row r="11682" spans="1:1" x14ac:dyDescent="0.55000000000000004">
      <c r="A11682" s="5"/>
    </row>
    <row r="11683" spans="1:1" x14ac:dyDescent="0.55000000000000004">
      <c r="A11683" s="5"/>
    </row>
    <row r="11684" spans="1:1" x14ac:dyDescent="0.55000000000000004">
      <c r="A11684" s="5"/>
    </row>
    <row r="11685" spans="1:1" x14ac:dyDescent="0.55000000000000004">
      <c r="A11685" s="5"/>
    </row>
    <row r="11686" spans="1:1" x14ac:dyDescent="0.55000000000000004">
      <c r="A11686" s="5"/>
    </row>
    <row r="11687" spans="1:1" x14ac:dyDescent="0.55000000000000004">
      <c r="A11687" s="5"/>
    </row>
    <row r="11688" spans="1:1" x14ac:dyDescent="0.55000000000000004">
      <c r="A11688" s="5"/>
    </row>
    <row r="11689" spans="1:1" x14ac:dyDescent="0.55000000000000004">
      <c r="A11689" s="5"/>
    </row>
    <row r="11690" spans="1:1" x14ac:dyDescent="0.55000000000000004">
      <c r="A11690" s="5"/>
    </row>
    <row r="11691" spans="1:1" x14ac:dyDescent="0.55000000000000004">
      <c r="A11691" s="5"/>
    </row>
    <row r="11692" spans="1:1" x14ac:dyDescent="0.55000000000000004">
      <c r="A11692" s="5"/>
    </row>
    <row r="11693" spans="1:1" x14ac:dyDescent="0.55000000000000004">
      <c r="A11693" s="5"/>
    </row>
    <row r="11694" spans="1:1" x14ac:dyDescent="0.55000000000000004">
      <c r="A11694" s="5"/>
    </row>
    <row r="11695" spans="1:1" x14ac:dyDescent="0.55000000000000004">
      <c r="A11695" s="5"/>
    </row>
    <row r="11696" spans="1:1" x14ac:dyDescent="0.55000000000000004">
      <c r="A11696" s="5"/>
    </row>
    <row r="11697" spans="1:1" x14ac:dyDescent="0.55000000000000004">
      <c r="A11697" s="5"/>
    </row>
    <row r="11698" spans="1:1" x14ac:dyDescent="0.55000000000000004">
      <c r="A11698" s="5"/>
    </row>
    <row r="11699" spans="1:1" x14ac:dyDescent="0.55000000000000004">
      <c r="A11699" s="5"/>
    </row>
    <row r="11700" spans="1:1" x14ac:dyDescent="0.55000000000000004">
      <c r="A11700" s="5"/>
    </row>
    <row r="11701" spans="1:1" x14ac:dyDescent="0.55000000000000004">
      <c r="A11701" s="5"/>
    </row>
    <row r="11702" spans="1:1" x14ac:dyDescent="0.55000000000000004">
      <c r="A11702" s="5"/>
    </row>
    <row r="11703" spans="1:1" x14ac:dyDescent="0.55000000000000004">
      <c r="A11703" s="5"/>
    </row>
    <row r="11704" spans="1:1" x14ac:dyDescent="0.55000000000000004">
      <c r="A11704" s="5"/>
    </row>
    <row r="11705" spans="1:1" x14ac:dyDescent="0.55000000000000004">
      <c r="A11705" s="5"/>
    </row>
    <row r="11706" spans="1:1" x14ac:dyDescent="0.55000000000000004">
      <c r="A11706" s="5"/>
    </row>
    <row r="11707" spans="1:1" x14ac:dyDescent="0.55000000000000004">
      <c r="A11707" s="5"/>
    </row>
    <row r="11708" spans="1:1" x14ac:dyDescent="0.55000000000000004">
      <c r="A11708" s="5"/>
    </row>
    <row r="11709" spans="1:1" x14ac:dyDescent="0.55000000000000004">
      <c r="A11709" s="5"/>
    </row>
    <row r="11710" spans="1:1" x14ac:dyDescent="0.55000000000000004">
      <c r="A11710" s="5"/>
    </row>
    <row r="11711" spans="1:1" x14ac:dyDescent="0.55000000000000004">
      <c r="A11711" s="5"/>
    </row>
    <row r="11712" spans="1:1" x14ac:dyDescent="0.55000000000000004">
      <c r="A11712" s="5"/>
    </row>
    <row r="11713" spans="1:1" x14ac:dyDescent="0.55000000000000004">
      <c r="A11713" s="5"/>
    </row>
    <row r="11714" spans="1:1" x14ac:dyDescent="0.55000000000000004">
      <c r="A11714" s="5"/>
    </row>
    <row r="11715" spans="1:1" x14ac:dyDescent="0.55000000000000004">
      <c r="A11715" s="5"/>
    </row>
    <row r="11716" spans="1:1" x14ac:dyDescent="0.55000000000000004">
      <c r="A11716" s="5"/>
    </row>
    <row r="11717" spans="1:1" x14ac:dyDescent="0.55000000000000004">
      <c r="A11717" s="5"/>
    </row>
    <row r="11718" spans="1:1" x14ac:dyDescent="0.55000000000000004">
      <c r="A11718" s="5"/>
    </row>
    <row r="11719" spans="1:1" x14ac:dyDescent="0.55000000000000004">
      <c r="A11719" s="5"/>
    </row>
    <row r="11720" spans="1:1" x14ac:dyDescent="0.55000000000000004">
      <c r="A11720" s="5"/>
    </row>
    <row r="11721" spans="1:1" x14ac:dyDescent="0.55000000000000004">
      <c r="A11721" s="5"/>
    </row>
    <row r="11722" spans="1:1" x14ac:dyDescent="0.55000000000000004">
      <c r="A11722" s="5"/>
    </row>
    <row r="11723" spans="1:1" x14ac:dyDescent="0.55000000000000004">
      <c r="A11723" s="5"/>
    </row>
    <row r="11724" spans="1:1" x14ac:dyDescent="0.55000000000000004">
      <c r="A11724" s="5"/>
    </row>
    <row r="11725" spans="1:1" x14ac:dyDescent="0.55000000000000004">
      <c r="A11725" s="5"/>
    </row>
    <row r="11726" spans="1:1" x14ac:dyDescent="0.55000000000000004">
      <c r="A11726" s="5"/>
    </row>
    <row r="11727" spans="1:1" x14ac:dyDescent="0.55000000000000004">
      <c r="A11727" s="5"/>
    </row>
    <row r="11728" spans="1:1" x14ac:dyDescent="0.55000000000000004">
      <c r="A11728" s="5"/>
    </row>
    <row r="11729" spans="1:1" x14ac:dyDescent="0.55000000000000004">
      <c r="A11729" s="5"/>
    </row>
    <row r="11730" spans="1:1" x14ac:dyDescent="0.55000000000000004">
      <c r="A11730" s="5"/>
    </row>
    <row r="11731" spans="1:1" x14ac:dyDescent="0.55000000000000004">
      <c r="A11731" s="5"/>
    </row>
    <row r="11732" spans="1:1" x14ac:dyDescent="0.55000000000000004">
      <c r="A11732" s="5"/>
    </row>
    <row r="11733" spans="1:1" x14ac:dyDescent="0.55000000000000004">
      <c r="A11733" s="5"/>
    </row>
    <row r="11734" spans="1:1" x14ac:dyDescent="0.55000000000000004">
      <c r="A11734" s="5"/>
    </row>
    <row r="11735" spans="1:1" x14ac:dyDescent="0.55000000000000004">
      <c r="A11735" s="5"/>
    </row>
    <row r="11736" spans="1:1" x14ac:dyDescent="0.55000000000000004">
      <c r="A11736" s="5"/>
    </row>
    <row r="11737" spans="1:1" x14ac:dyDescent="0.55000000000000004">
      <c r="A11737" s="5"/>
    </row>
    <row r="11738" spans="1:1" x14ac:dyDescent="0.55000000000000004">
      <c r="A11738" s="5"/>
    </row>
    <row r="11739" spans="1:1" x14ac:dyDescent="0.55000000000000004">
      <c r="A11739" s="5"/>
    </row>
    <row r="11740" spans="1:1" x14ac:dyDescent="0.55000000000000004">
      <c r="A11740" s="5"/>
    </row>
    <row r="11741" spans="1:1" x14ac:dyDescent="0.55000000000000004">
      <c r="A11741" s="5"/>
    </row>
    <row r="11742" spans="1:1" x14ac:dyDescent="0.55000000000000004">
      <c r="A11742" s="5"/>
    </row>
    <row r="11743" spans="1:1" x14ac:dyDescent="0.55000000000000004">
      <c r="A11743" s="5"/>
    </row>
    <row r="11744" spans="1:1" x14ac:dyDescent="0.55000000000000004">
      <c r="A11744" s="5"/>
    </row>
    <row r="11745" spans="1:1" x14ac:dyDescent="0.55000000000000004">
      <c r="A11745" s="5"/>
    </row>
    <row r="11746" spans="1:1" x14ac:dyDescent="0.55000000000000004">
      <c r="A11746" s="5"/>
    </row>
    <row r="11747" spans="1:1" x14ac:dyDescent="0.55000000000000004">
      <c r="A11747" s="5"/>
    </row>
    <row r="11748" spans="1:1" x14ac:dyDescent="0.55000000000000004">
      <c r="A11748" s="5"/>
    </row>
    <row r="11749" spans="1:1" x14ac:dyDescent="0.55000000000000004">
      <c r="A11749" s="5"/>
    </row>
    <row r="11750" spans="1:1" x14ac:dyDescent="0.55000000000000004">
      <c r="A11750" s="5"/>
    </row>
    <row r="11751" spans="1:1" x14ac:dyDescent="0.55000000000000004">
      <c r="A11751" s="5"/>
    </row>
    <row r="11752" spans="1:1" x14ac:dyDescent="0.55000000000000004">
      <c r="A11752" s="5"/>
    </row>
    <row r="11753" spans="1:1" x14ac:dyDescent="0.55000000000000004">
      <c r="A11753" s="5"/>
    </row>
    <row r="11754" spans="1:1" x14ac:dyDescent="0.55000000000000004">
      <c r="A11754" s="5"/>
    </row>
    <row r="11755" spans="1:1" x14ac:dyDescent="0.55000000000000004">
      <c r="A11755" s="5"/>
    </row>
    <row r="11756" spans="1:1" x14ac:dyDescent="0.55000000000000004">
      <c r="A11756" s="5"/>
    </row>
    <row r="11757" spans="1:1" x14ac:dyDescent="0.55000000000000004">
      <c r="A11757" s="5"/>
    </row>
    <row r="11758" spans="1:1" x14ac:dyDescent="0.55000000000000004">
      <c r="A11758" s="5"/>
    </row>
    <row r="11759" spans="1:1" x14ac:dyDescent="0.55000000000000004">
      <c r="A11759" s="5"/>
    </row>
    <row r="11760" spans="1:1" x14ac:dyDescent="0.55000000000000004">
      <c r="A11760" s="5"/>
    </row>
    <row r="11761" spans="1:1" x14ac:dyDescent="0.55000000000000004">
      <c r="A11761" s="5"/>
    </row>
    <row r="11762" spans="1:1" x14ac:dyDescent="0.55000000000000004">
      <c r="A11762" s="5"/>
    </row>
    <row r="11763" spans="1:1" x14ac:dyDescent="0.55000000000000004">
      <c r="A11763" s="5"/>
    </row>
    <row r="11764" spans="1:1" x14ac:dyDescent="0.55000000000000004">
      <c r="A11764" s="5"/>
    </row>
    <row r="11765" spans="1:1" x14ac:dyDescent="0.55000000000000004">
      <c r="A11765" s="5"/>
    </row>
    <row r="11766" spans="1:1" x14ac:dyDescent="0.55000000000000004">
      <c r="A11766" s="5"/>
    </row>
    <row r="11767" spans="1:1" x14ac:dyDescent="0.55000000000000004">
      <c r="A11767" s="5"/>
    </row>
    <row r="11768" spans="1:1" x14ac:dyDescent="0.55000000000000004">
      <c r="A11768" s="5"/>
    </row>
    <row r="11769" spans="1:1" x14ac:dyDescent="0.55000000000000004">
      <c r="A11769" s="5"/>
    </row>
    <row r="11770" spans="1:1" x14ac:dyDescent="0.55000000000000004">
      <c r="A11770" s="5"/>
    </row>
    <row r="11771" spans="1:1" x14ac:dyDescent="0.55000000000000004">
      <c r="A11771" s="5"/>
    </row>
    <row r="11772" spans="1:1" x14ac:dyDescent="0.55000000000000004">
      <c r="A11772" s="5"/>
    </row>
    <row r="11773" spans="1:1" x14ac:dyDescent="0.55000000000000004">
      <c r="A11773" s="5"/>
    </row>
    <row r="11774" spans="1:1" x14ac:dyDescent="0.55000000000000004">
      <c r="A11774" s="5"/>
    </row>
    <row r="11775" spans="1:1" x14ac:dyDescent="0.55000000000000004">
      <c r="A11775" s="5"/>
    </row>
    <row r="11776" spans="1:1" x14ac:dyDescent="0.55000000000000004">
      <c r="A11776" s="5"/>
    </row>
    <row r="11777" spans="1:1" x14ac:dyDescent="0.55000000000000004">
      <c r="A11777" s="5"/>
    </row>
    <row r="11778" spans="1:1" x14ac:dyDescent="0.55000000000000004">
      <c r="A11778" s="5"/>
    </row>
    <row r="11779" spans="1:1" x14ac:dyDescent="0.55000000000000004">
      <c r="A11779" s="5"/>
    </row>
    <row r="11780" spans="1:1" x14ac:dyDescent="0.55000000000000004">
      <c r="A11780" s="5"/>
    </row>
    <row r="11781" spans="1:1" x14ac:dyDescent="0.55000000000000004">
      <c r="A11781" s="5"/>
    </row>
    <row r="11782" spans="1:1" x14ac:dyDescent="0.55000000000000004">
      <c r="A11782" s="5"/>
    </row>
    <row r="11783" spans="1:1" x14ac:dyDescent="0.55000000000000004">
      <c r="A11783" s="5"/>
    </row>
    <row r="11784" spans="1:1" x14ac:dyDescent="0.55000000000000004">
      <c r="A11784" s="5"/>
    </row>
    <row r="11785" spans="1:1" x14ac:dyDescent="0.55000000000000004">
      <c r="A11785" s="5"/>
    </row>
    <row r="11786" spans="1:1" x14ac:dyDescent="0.55000000000000004">
      <c r="A11786" s="5"/>
    </row>
    <row r="11787" spans="1:1" x14ac:dyDescent="0.55000000000000004">
      <c r="A11787" s="5"/>
    </row>
    <row r="11788" spans="1:1" x14ac:dyDescent="0.55000000000000004">
      <c r="A11788" s="5"/>
    </row>
    <row r="11789" spans="1:1" x14ac:dyDescent="0.55000000000000004">
      <c r="A11789" s="5"/>
    </row>
    <row r="11790" spans="1:1" x14ac:dyDescent="0.55000000000000004">
      <c r="A11790" s="5"/>
    </row>
    <row r="11791" spans="1:1" x14ac:dyDescent="0.55000000000000004">
      <c r="A11791" s="5"/>
    </row>
    <row r="11792" spans="1:1" x14ac:dyDescent="0.55000000000000004">
      <c r="A11792" s="5"/>
    </row>
    <row r="11793" spans="1:1" x14ac:dyDescent="0.55000000000000004">
      <c r="A11793" s="5"/>
    </row>
    <row r="11794" spans="1:1" x14ac:dyDescent="0.55000000000000004">
      <c r="A11794" s="5"/>
    </row>
    <row r="11795" spans="1:1" x14ac:dyDescent="0.55000000000000004">
      <c r="A11795" s="5"/>
    </row>
    <row r="11796" spans="1:1" x14ac:dyDescent="0.55000000000000004">
      <c r="A11796" s="5"/>
    </row>
    <row r="11797" spans="1:1" x14ac:dyDescent="0.55000000000000004">
      <c r="A11797" s="5"/>
    </row>
    <row r="11798" spans="1:1" x14ac:dyDescent="0.55000000000000004">
      <c r="A11798" s="5"/>
    </row>
    <row r="11799" spans="1:1" x14ac:dyDescent="0.55000000000000004">
      <c r="A11799" s="5"/>
    </row>
    <row r="11800" spans="1:1" x14ac:dyDescent="0.55000000000000004">
      <c r="A11800" s="5"/>
    </row>
    <row r="11801" spans="1:1" x14ac:dyDescent="0.55000000000000004">
      <c r="A11801" s="5"/>
    </row>
    <row r="11802" spans="1:1" x14ac:dyDescent="0.55000000000000004">
      <c r="A11802" s="5"/>
    </row>
    <row r="11803" spans="1:1" x14ac:dyDescent="0.55000000000000004">
      <c r="A11803" s="5"/>
    </row>
    <row r="11804" spans="1:1" x14ac:dyDescent="0.55000000000000004">
      <c r="A11804" s="5"/>
    </row>
    <row r="11805" spans="1:1" x14ac:dyDescent="0.55000000000000004">
      <c r="A11805" s="5"/>
    </row>
    <row r="11806" spans="1:1" x14ac:dyDescent="0.55000000000000004">
      <c r="A11806" s="5"/>
    </row>
    <row r="11807" spans="1:1" x14ac:dyDescent="0.55000000000000004">
      <c r="A11807" s="5"/>
    </row>
    <row r="11808" spans="1:1" x14ac:dyDescent="0.55000000000000004">
      <c r="A11808" s="5"/>
    </row>
    <row r="11809" spans="1:1" x14ac:dyDescent="0.55000000000000004">
      <c r="A11809" s="5"/>
    </row>
    <row r="11810" spans="1:1" x14ac:dyDescent="0.55000000000000004">
      <c r="A11810" s="5"/>
    </row>
    <row r="11811" spans="1:1" x14ac:dyDescent="0.55000000000000004">
      <c r="A11811" s="5"/>
    </row>
    <row r="11812" spans="1:1" x14ac:dyDescent="0.55000000000000004">
      <c r="A11812" s="5"/>
    </row>
    <row r="11813" spans="1:1" x14ac:dyDescent="0.55000000000000004">
      <c r="A11813" s="5"/>
    </row>
    <row r="11814" spans="1:1" x14ac:dyDescent="0.55000000000000004">
      <c r="A11814" s="5"/>
    </row>
    <row r="11815" spans="1:1" x14ac:dyDescent="0.55000000000000004">
      <c r="A11815" s="5"/>
    </row>
    <row r="11816" spans="1:1" x14ac:dyDescent="0.55000000000000004">
      <c r="A11816" s="5"/>
    </row>
    <row r="11817" spans="1:1" x14ac:dyDescent="0.55000000000000004">
      <c r="A11817" s="5"/>
    </row>
    <row r="11818" spans="1:1" x14ac:dyDescent="0.55000000000000004">
      <c r="A11818" s="5"/>
    </row>
    <row r="11819" spans="1:1" x14ac:dyDescent="0.55000000000000004">
      <c r="A11819" s="5"/>
    </row>
    <row r="11820" spans="1:1" x14ac:dyDescent="0.55000000000000004">
      <c r="A11820" s="5"/>
    </row>
    <row r="11821" spans="1:1" x14ac:dyDescent="0.55000000000000004">
      <c r="A11821" s="5"/>
    </row>
    <row r="11822" spans="1:1" x14ac:dyDescent="0.55000000000000004">
      <c r="A11822" s="5"/>
    </row>
    <row r="11823" spans="1:1" x14ac:dyDescent="0.55000000000000004">
      <c r="A11823" s="5"/>
    </row>
    <row r="11824" spans="1:1" x14ac:dyDescent="0.55000000000000004">
      <c r="A11824" s="5"/>
    </row>
    <row r="11825" spans="1:1" x14ac:dyDescent="0.55000000000000004">
      <c r="A11825" s="5"/>
    </row>
    <row r="11826" spans="1:1" x14ac:dyDescent="0.55000000000000004">
      <c r="A11826" s="5"/>
    </row>
    <row r="11827" spans="1:1" x14ac:dyDescent="0.55000000000000004">
      <c r="A11827" s="5"/>
    </row>
    <row r="11828" spans="1:1" x14ac:dyDescent="0.55000000000000004">
      <c r="A11828" s="5"/>
    </row>
    <row r="11829" spans="1:1" x14ac:dyDescent="0.55000000000000004">
      <c r="A11829" s="5"/>
    </row>
    <row r="11830" spans="1:1" x14ac:dyDescent="0.55000000000000004">
      <c r="A11830" s="5"/>
    </row>
    <row r="11831" spans="1:1" x14ac:dyDescent="0.55000000000000004">
      <c r="A11831" s="5"/>
    </row>
    <row r="11832" spans="1:1" x14ac:dyDescent="0.55000000000000004">
      <c r="A11832" s="5"/>
    </row>
    <row r="11833" spans="1:1" x14ac:dyDescent="0.55000000000000004">
      <c r="A11833" s="5"/>
    </row>
    <row r="11834" spans="1:1" x14ac:dyDescent="0.55000000000000004">
      <c r="A11834" s="5"/>
    </row>
    <row r="11835" spans="1:1" x14ac:dyDescent="0.55000000000000004">
      <c r="A11835" s="5"/>
    </row>
    <row r="11836" spans="1:1" x14ac:dyDescent="0.55000000000000004">
      <c r="A11836" s="5"/>
    </row>
    <row r="11837" spans="1:1" x14ac:dyDescent="0.55000000000000004">
      <c r="A11837" s="5"/>
    </row>
    <row r="11838" spans="1:1" x14ac:dyDescent="0.55000000000000004">
      <c r="A11838" s="5"/>
    </row>
    <row r="11839" spans="1:1" x14ac:dyDescent="0.55000000000000004">
      <c r="A11839" s="5"/>
    </row>
    <row r="11840" spans="1:1" x14ac:dyDescent="0.55000000000000004">
      <c r="A11840" s="5"/>
    </row>
    <row r="11841" spans="1:1" x14ac:dyDescent="0.55000000000000004">
      <c r="A11841" s="5"/>
    </row>
    <row r="11842" spans="1:1" x14ac:dyDescent="0.55000000000000004">
      <c r="A11842" s="5"/>
    </row>
    <row r="11843" spans="1:1" x14ac:dyDescent="0.55000000000000004">
      <c r="A11843" s="5"/>
    </row>
    <row r="11844" spans="1:1" x14ac:dyDescent="0.55000000000000004">
      <c r="A11844" s="5"/>
    </row>
    <row r="11845" spans="1:1" x14ac:dyDescent="0.55000000000000004">
      <c r="A11845" s="5"/>
    </row>
    <row r="11846" spans="1:1" x14ac:dyDescent="0.55000000000000004">
      <c r="A11846" s="5"/>
    </row>
    <row r="11847" spans="1:1" x14ac:dyDescent="0.55000000000000004">
      <c r="A11847" s="5"/>
    </row>
    <row r="11848" spans="1:1" x14ac:dyDescent="0.55000000000000004">
      <c r="A11848" s="5"/>
    </row>
    <row r="11849" spans="1:1" x14ac:dyDescent="0.55000000000000004">
      <c r="A11849" s="5"/>
    </row>
    <row r="11850" spans="1:1" x14ac:dyDescent="0.55000000000000004">
      <c r="A11850" s="5"/>
    </row>
    <row r="11851" spans="1:1" x14ac:dyDescent="0.55000000000000004">
      <c r="A11851" s="5"/>
    </row>
    <row r="11852" spans="1:1" x14ac:dyDescent="0.55000000000000004">
      <c r="A11852" s="5"/>
    </row>
    <row r="11853" spans="1:1" x14ac:dyDescent="0.55000000000000004">
      <c r="A11853" s="5"/>
    </row>
    <row r="11854" spans="1:1" x14ac:dyDescent="0.55000000000000004">
      <c r="A11854" s="5"/>
    </row>
    <row r="11855" spans="1:1" x14ac:dyDescent="0.55000000000000004">
      <c r="A11855" s="5"/>
    </row>
    <row r="11856" spans="1:1" x14ac:dyDescent="0.55000000000000004">
      <c r="A11856" s="5"/>
    </row>
    <row r="11857" spans="1:1" x14ac:dyDescent="0.55000000000000004">
      <c r="A11857" s="5"/>
    </row>
    <row r="11858" spans="1:1" x14ac:dyDescent="0.55000000000000004">
      <c r="A11858" s="5"/>
    </row>
    <row r="11859" spans="1:1" x14ac:dyDescent="0.55000000000000004">
      <c r="A11859" s="5"/>
    </row>
    <row r="11860" spans="1:1" x14ac:dyDescent="0.55000000000000004">
      <c r="A11860" s="5"/>
    </row>
    <row r="11861" spans="1:1" x14ac:dyDescent="0.55000000000000004">
      <c r="A11861" s="5"/>
    </row>
    <row r="11862" spans="1:1" x14ac:dyDescent="0.55000000000000004">
      <c r="A11862" s="5"/>
    </row>
    <row r="11863" spans="1:1" x14ac:dyDescent="0.55000000000000004">
      <c r="A11863" s="5"/>
    </row>
    <row r="11864" spans="1:1" x14ac:dyDescent="0.55000000000000004">
      <c r="A11864" s="5"/>
    </row>
    <row r="11865" spans="1:1" x14ac:dyDescent="0.55000000000000004">
      <c r="A11865" s="5"/>
    </row>
    <row r="11866" spans="1:1" x14ac:dyDescent="0.55000000000000004">
      <c r="A11866" s="5"/>
    </row>
    <row r="11867" spans="1:1" x14ac:dyDescent="0.55000000000000004">
      <c r="A11867" s="5"/>
    </row>
    <row r="11868" spans="1:1" x14ac:dyDescent="0.55000000000000004">
      <c r="A11868" s="5"/>
    </row>
    <row r="11869" spans="1:1" x14ac:dyDescent="0.55000000000000004">
      <c r="A11869" s="5"/>
    </row>
    <row r="11870" spans="1:1" x14ac:dyDescent="0.55000000000000004">
      <c r="A11870" s="5"/>
    </row>
    <row r="11871" spans="1:1" x14ac:dyDescent="0.55000000000000004">
      <c r="A11871" s="5"/>
    </row>
    <row r="11872" spans="1:1" x14ac:dyDescent="0.55000000000000004">
      <c r="A11872" s="5"/>
    </row>
    <row r="11873" spans="1:1" x14ac:dyDescent="0.55000000000000004">
      <c r="A11873" s="5"/>
    </row>
    <row r="11874" spans="1:1" x14ac:dyDescent="0.55000000000000004">
      <c r="A11874" s="5"/>
    </row>
    <row r="11875" spans="1:1" x14ac:dyDescent="0.55000000000000004">
      <c r="A11875" s="5"/>
    </row>
    <row r="11876" spans="1:1" x14ac:dyDescent="0.55000000000000004">
      <c r="A11876" s="5"/>
    </row>
    <row r="11877" spans="1:1" x14ac:dyDescent="0.55000000000000004">
      <c r="A11877" s="5"/>
    </row>
    <row r="11878" spans="1:1" x14ac:dyDescent="0.55000000000000004">
      <c r="A11878" s="5"/>
    </row>
    <row r="11879" spans="1:1" x14ac:dyDescent="0.55000000000000004">
      <c r="A11879" s="5"/>
    </row>
    <row r="11880" spans="1:1" x14ac:dyDescent="0.55000000000000004">
      <c r="A11880" s="5"/>
    </row>
    <row r="11881" spans="1:1" x14ac:dyDescent="0.55000000000000004">
      <c r="A11881" s="5"/>
    </row>
    <row r="11882" spans="1:1" x14ac:dyDescent="0.55000000000000004">
      <c r="A11882" s="5"/>
    </row>
    <row r="11883" spans="1:1" x14ac:dyDescent="0.55000000000000004">
      <c r="A11883" s="5"/>
    </row>
    <row r="11884" spans="1:1" x14ac:dyDescent="0.55000000000000004">
      <c r="A11884" s="5"/>
    </row>
    <row r="11885" spans="1:1" x14ac:dyDescent="0.55000000000000004">
      <c r="A11885" s="5"/>
    </row>
    <row r="11886" spans="1:1" x14ac:dyDescent="0.55000000000000004">
      <c r="A11886" s="5"/>
    </row>
    <row r="11887" spans="1:1" x14ac:dyDescent="0.55000000000000004">
      <c r="A11887" s="5"/>
    </row>
    <row r="11888" spans="1:1" x14ac:dyDescent="0.55000000000000004">
      <c r="A11888" s="5"/>
    </row>
    <row r="11889" spans="1:1" x14ac:dyDescent="0.55000000000000004">
      <c r="A11889" s="5"/>
    </row>
    <row r="11890" spans="1:1" x14ac:dyDescent="0.55000000000000004">
      <c r="A11890" s="5"/>
    </row>
    <row r="11891" spans="1:1" x14ac:dyDescent="0.55000000000000004">
      <c r="A11891" s="5"/>
    </row>
    <row r="11892" spans="1:1" x14ac:dyDescent="0.55000000000000004">
      <c r="A11892" s="5"/>
    </row>
    <row r="11893" spans="1:1" x14ac:dyDescent="0.55000000000000004">
      <c r="A11893" s="5"/>
    </row>
    <row r="11894" spans="1:1" x14ac:dyDescent="0.55000000000000004">
      <c r="A11894" s="5"/>
    </row>
    <row r="11895" spans="1:1" x14ac:dyDescent="0.55000000000000004">
      <c r="A11895" s="5"/>
    </row>
    <row r="11896" spans="1:1" x14ac:dyDescent="0.55000000000000004">
      <c r="A11896" s="5"/>
    </row>
    <row r="11897" spans="1:1" x14ac:dyDescent="0.55000000000000004">
      <c r="A11897" s="5"/>
    </row>
    <row r="11898" spans="1:1" x14ac:dyDescent="0.55000000000000004">
      <c r="A11898" s="5"/>
    </row>
    <row r="11899" spans="1:1" x14ac:dyDescent="0.55000000000000004">
      <c r="A11899" s="5"/>
    </row>
    <row r="11900" spans="1:1" x14ac:dyDescent="0.55000000000000004">
      <c r="A11900" s="5"/>
    </row>
    <row r="11901" spans="1:1" x14ac:dyDescent="0.55000000000000004">
      <c r="A11901" s="5"/>
    </row>
    <row r="11902" spans="1:1" x14ac:dyDescent="0.55000000000000004">
      <c r="A11902" s="5"/>
    </row>
    <row r="11903" spans="1:1" x14ac:dyDescent="0.55000000000000004">
      <c r="A11903" s="5"/>
    </row>
    <row r="11904" spans="1:1" x14ac:dyDescent="0.55000000000000004">
      <c r="A11904" s="5"/>
    </row>
    <row r="11905" spans="1:1" x14ac:dyDescent="0.55000000000000004">
      <c r="A11905" s="5"/>
    </row>
    <row r="11906" spans="1:1" x14ac:dyDescent="0.55000000000000004">
      <c r="A11906" s="5"/>
    </row>
    <row r="11907" spans="1:1" x14ac:dyDescent="0.55000000000000004">
      <c r="A11907" s="5"/>
    </row>
    <row r="11908" spans="1:1" x14ac:dyDescent="0.55000000000000004">
      <c r="A11908" s="5"/>
    </row>
    <row r="11909" spans="1:1" x14ac:dyDescent="0.55000000000000004">
      <c r="A11909" s="5"/>
    </row>
    <row r="11910" spans="1:1" x14ac:dyDescent="0.55000000000000004">
      <c r="A11910" s="5"/>
    </row>
    <row r="11911" spans="1:1" x14ac:dyDescent="0.55000000000000004">
      <c r="A11911" s="5"/>
    </row>
    <row r="11912" spans="1:1" x14ac:dyDescent="0.55000000000000004">
      <c r="A11912" s="5"/>
    </row>
    <row r="11913" spans="1:1" x14ac:dyDescent="0.55000000000000004">
      <c r="A11913" s="5"/>
    </row>
    <row r="11914" spans="1:1" x14ac:dyDescent="0.55000000000000004">
      <c r="A11914" s="5"/>
    </row>
    <row r="11915" spans="1:1" x14ac:dyDescent="0.55000000000000004">
      <c r="A11915" s="5"/>
    </row>
    <row r="11916" spans="1:1" x14ac:dyDescent="0.55000000000000004">
      <c r="A11916" s="5"/>
    </row>
    <row r="11917" spans="1:1" x14ac:dyDescent="0.55000000000000004">
      <c r="A11917" s="5"/>
    </row>
    <row r="11918" spans="1:1" x14ac:dyDescent="0.55000000000000004">
      <c r="A11918" s="5"/>
    </row>
    <row r="11919" spans="1:1" x14ac:dyDescent="0.55000000000000004">
      <c r="A11919" s="5"/>
    </row>
    <row r="11920" spans="1:1" x14ac:dyDescent="0.55000000000000004">
      <c r="A11920" s="5"/>
    </row>
    <row r="11921" spans="1:1" x14ac:dyDescent="0.55000000000000004">
      <c r="A11921" s="5"/>
    </row>
    <row r="11922" spans="1:1" x14ac:dyDescent="0.55000000000000004">
      <c r="A11922" s="5"/>
    </row>
    <row r="11923" spans="1:1" x14ac:dyDescent="0.55000000000000004">
      <c r="A11923" s="5"/>
    </row>
    <row r="11924" spans="1:1" x14ac:dyDescent="0.55000000000000004">
      <c r="A11924" s="5"/>
    </row>
    <row r="11925" spans="1:1" x14ac:dyDescent="0.55000000000000004">
      <c r="A11925" s="5"/>
    </row>
    <row r="11926" spans="1:1" x14ac:dyDescent="0.55000000000000004">
      <c r="A11926" s="5"/>
    </row>
    <row r="11927" spans="1:1" x14ac:dyDescent="0.55000000000000004">
      <c r="A11927" s="5"/>
    </row>
    <row r="11928" spans="1:1" x14ac:dyDescent="0.55000000000000004">
      <c r="A11928" s="5"/>
    </row>
    <row r="11929" spans="1:1" x14ac:dyDescent="0.55000000000000004">
      <c r="A11929" s="5"/>
    </row>
    <row r="11930" spans="1:1" x14ac:dyDescent="0.55000000000000004">
      <c r="A11930" s="5"/>
    </row>
    <row r="11931" spans="1:1" x14ac:dyDescent="0.55000000000000004">
      <c r="A11931" s="5"/>
    </row>
    <row r="11932" spans="1:1" x14ac:dyDescent="0.55000000000000004">
      <c r="A11932" s="5"/>
    </row>
    <row r="11933" spans="1:1" x14ac:dyDescent="0.55000000000000004">
      <c r="A11933" s="5"/>
    </row>
    <row r="11934" spans="1:1" x14ac:dyDescent="0.55000000000000004">
      <c r="A11934" s="5"/>
    </row>
    <row r="11935" spans="1:1" x14ac:dyDescent="0.55000000000000004">
      <c r="A11935" s="5"/>
    </row>
    <row r="11936" spans="1:1" x14ac:dyDescent="0.55000000000000004">
      <c r="A11936" s="5"/>
    </row>
    <row r="11937" spans="1:1" x14ac:dyDescent="0.55000000000000004">
      <c r="A11937" s="5"/>
    </row>
    <row r="11938" spans="1:1" x14ac:dyDescent="0.55000000000000004">
      <c r="A11938" s="5"/>
    </row>
    <row r="11939" spans="1:1" x14ac:dyDescent="0.55000000000000004">
      <c r="A11939" s="5"/>
    </row>
    <row r="11940" spans="1:1" x14ac:dyDescent="0.55000000000000004">
      <c r="A11940" s="5"/>
    </row>
    <row r="11941" spans="1:1" x14ac:dyDescent="0.55000000000000004">
      <c r="A11941" s="5"/>
    </row>
    <row r="11942" spans="1:1" x14ac:dyDescent="0.55000000000000004">
      <c r="A11942" s="5"/>
    </row>
    <row r="11943" spans="1:1" x14ac:dyDescent="0.55000000000000004">
      <c r="A11943" s="5"/>
    </row>
    <row r="11944" spans="1:1" x14ac:dyDescent="0.55000000000000004">
      <c r="A11944" s="5"/>
    </row>
    <row r="11945" spans="1:1" x14ac:dyDescent="0.55000000000000004">
      <c r="A11945" s="5"/>
    </row>
    <row r="11946" spans="1:1" x14ac:dyDescent="0.55000000000000004">
      <c r="A11946" s="5"/>
    </row>
    <row r="11947" spans="1:1" x14ac:dyDescent="0.55000000000000004">
      <c r="A11947" s="5"/>
    </row>
    <row r="11948" spans="1:1" x14ac:dyDescent="0.55000000000000004">
      <c r="A11948" s="5"/>
    </row>
    <row r="11949" spans="1:1" x14ac:dyDescent="0.55000000000000004">
      <c r="A11949" s="5"/>
    </row>
    <row r="11950" spans="1:1" x14ac:dyDescent="0.55000000000000004">
      <c r="A11950" s="5"/>
    </row>
    <row r="11951" spans="1:1" x14ac:dyDescent="0.55000000000000004">
      <c r="A11951" s="5"/>
    </row>
    <row r="11952" spans="1:1" x14ac:dyDescent="0.55000000000000004">
      <c r="A11952" s="5"/>
    </row>
    <row r="11953" spans="1:1" x14ac:dyDescent="0.55000000000000004">
      <c r="A11953" s="5"/>
    </row>
    <row r="11954" spans="1:1" x14ac:dyDescent="0.55000000000000004">
      <c r="A11954" s="5"/>
    </row>
    <row r="11955" spans="1:1" x14ac:dyDescent="0.55000000000000004">
      <c r="A11955" s="5"/>
    </row>
    <row r="11956" spans="1:1" x14ac:dyDescent="0.55000000000000004">
      <c r="A11956" s="5"/>
    </row>
    <row r="11957" spans="1:1" x14ac:dyDescent="0.55000000000000004">
      <c r="A11957" s="5"/>
    </row>
    <row r="11958" spans="1:1" x14ac:dyDescent="0.55000000000000004">
      <c r="A11958" s="5"/>
    </row>
    <row r="11959" spans="1:1" x14ac:dyDescent="0.55000000000000004">
      <c r="A11959" s="5"/>
    </row>
    <row r="11960" spans="1:1" x14ac:dyDescent="0.55000000000000004">
      <c r="A11960" s="5"/>
    </row>
    <row r="11961" spans="1:1" x14ac:dyDescent="0.55000000000000004">
      <c r="A11961" s="5"/>
    </row>
    <row r="11962" spans="1:1" x14ac:dyDescent="0.55000000000000004">
      <c r="A11962" s="5"/>
    </row>
    <row r="11963" spans="1:1" x14ac:dyDescent="0.55000000000000004">
      <c r="A11963" s="5"/>
    </row>
    <row r="11964" spans="1:1" x14ac:dyDescent="0.55000000000000004">
      <c r="A11964" s="5"/>
    </row>
    <row r="11965" spans="1:1" x14ac:dyDescent="0.55000000000000004">
      <c r="A11965" s="5"/>
    </row>
    <row r="11966" spans="1:1" x14ac:dyDescent="0.55000000000000004">
      <c r="A11966" s="5"/>
    </row>
    <row r="11967" spans="1:1" x14ac:dyDescent="0.55000000000000004">
      <c r="A11967" s="5"/>
    </row>
    <row r="11968" spans="1:1" x14ac:dyDescent="0.55000000000000004">
      <c r="A11968" s="5"/>
    </row>
    <row r="11969" spans="1:1" x14ac:dyDescent="0.55000000000000004">
      <c r="A11969" s="5"/>
    </row>
    <row r="11970" spans="1:1" x14ac:dyDescent="0.55000000000000004">
      <c r="A11970" s="5"/>
    </row>
    <row r="11971" spans="1:1" x14ac:dyDescent="0.55000000000000004">
      <c r="A11971" s="5"/>
    </row>
    <row r="11972" spans="1:1" x14ac:dyDescent="0.55000000000000004">
      <c r="A11972" s="5"/>
    </row>
    <row r="11973" spans="1:1" x14ac:dyDescent="0.55000000000000004">
      <c r="A11973" s="5"/>
    </row>
    <row r="11974" spans="1:1" x14ac:dyDescent="0.55000000000000004">
      <c r="A11974" s="5"/>
    </row>
    <row r="11975" spans="1:1" x14ac:dyDescent="0.55000000000000004">
      <c r="A11975" s="5"/>
    </row>
    <row r="11976" spans="1:1" x14ac:dyDescent="0.55000000000000004">
      <c r="A11976" s="5"/>
    </row>
    <row r="11977" spans="1:1" x14ac:dyDescent="0.55000000000000004">
      <c r="A11977" s="5"/>
    </row>
    <row r="11978" spans="1:1" x14ac:dyDescent="0.55000000000000004">
      <c r="A11978" s="5"/>
    </row>
    <row r="11979" spans="1:1" x14ac:dyDescent="0.55000000000000004">
      <c r="A11979" s="5"/>
    </row>
    <row r="11980" spans="1:1" x14ac:dyDescent="0.55000000000000004">
      <c r="A11980" s="5"/>
    </row>
    <row r="11981" spans="1:1" x14ac:dyDescent="0.55000000000000004">
      <c r="A11981" s="5"/>
    </row>
    <row r="11982" spans="1:1" x14ac:dyDescent="0.55000000000000004">
      <c r="A11982" s="5"/>
    </row>
    <row r="11983" spans="1:1" x14ac:dyDescent="0.55000000000000004">
      <c r="A11983" s="5"/>
    </row>
    <row r="11984" spans="1:1" x14ac:dyDescent="0.55000000000000004">
      <c r="A11984" s="5"/>
    </row>
    <row r="11985" spans="1:1" x14ac:dyDescent="0.55000000000000004">
      <c r="A11985" s="5"/>
    </row>
    <row r="11986" spans="1:1" x14ac:dyDescent="0.55000000000000004">
      <c r="A11986" s="5"/>
    </row>
    <row r="11987" spans="1:1" x14ac:dyDescent="0.55000000000000004">
      <c r="A11987" s="5"/>
    </row>
    <row r="11988" spans="1:1" x14ac:dyDescent="0.55000000000000004">
      <c r="A11988" s="5"/>
    </row>
    <row r="11989" spans="1:1" x14ac:dyDescent="0.55000000000000004">
      <c r="A11989" s="5"/>
    </row>
    <row r="11990" spans="1:1" x14ac:dyDescent="0.55000000000000004">
      <c r="A11990" s="5"/>
    </row>
    <row r="11991" spans="1:1" x14ac:dyDescent="0.55000000000000004">
      <c r="A11991" s="5"/>
    </row>
    <row r="11992" spans="1:1" x14ac:dyDescent="0.55000000000000004">
      <c r="A11992" s="5"/>
    </row>
    <row r="11993" spans="1:1" x14ac:dyDescent="0.55000000000000004">
      <c r="A11993" s="5"/>
    </row>
    <row r="11994" spans="1:1" x14ac:dyDescent="0.55000000000000004">
      <c r="A11994" s="5"/>
    </row>
    <row r="11995" spans="1:1" x14ac:dyDescent="0.55000000000000004">
      <c r="A11995" s="5"/>
    </row>
    <row r="11996" spans="1:1" x14ac:dyDescent="0.55000000000000004">
      <c r="A11996" s="5"/>
    </row>
    <row r="11997" spans="1:1" x14ac:dyDescent="0.55000000000000004">
      <c r="A11997" s="5"/>
    </row>
    <row r="11998" spans="1:1" x14ac:dyDescent="0.55000000000000004">
      <c r="A11998" s="5"/>
    </row>
    <row r="11999" spans="1:1" x14ac:dyDescent="0.55000000000000004">
      <c r="A11999" s="5"/>
    </row>
    <row r="12000" spans="1:1" x14ac:dyDescent="0.55000000000000004">
      <c r="A12000" s="5"/>
    </row>
    <row r="12001" spans="1:1" x14ac:dyDescent="0.55000000000000004">
      <c r="A12001" s="5"/>
    </row>
    <row r="12002" spans="1:1" x14ac:dyDescent="0.55000000000000004">
      <c r="A12002" s="5"/>
    </row>
    <row r="12003" spans="1:1" x14ac:dyDescent="0.55000000000000004">
      <c r="A12003" s="5"/>
    </row>
    <row r="12004" spans="1:1" x14ac:dyDescent="0.55000000000000004">
      <c r="A12004" s="5"/>
    </row>
    <row r="12005" spans="1:1" x14ac:dyDescent="0.55000000000000004">
      <c r="A12005" s="5"/>
    </row>
    <row r="12006" spans="1:1" x14ac:dyDescent="0.55000000000000004">
      <c r="A12006" s="5"/>
    </row>
    <row r="12007" spans="1:1" x14ac:dyDescent="0.55000000000000004">
      <c r="A12007" s="5"/>
    </row>
    <row r="12008" spans="1:1" x14ac:dyDescent="0.55000000000000004">
      <c r="A12008" s="5"/>
    </row>
    <row r="12009" spans="1:1" x14ac:dyDescent="0.55000000000000004">
      <c r="A12009" s="5"/>
    </row>
    <row r="12010" spans="1:1" x14ac:dyDescent="0.55000000000000004">
      <c r="A12010" s="5"/>
    </row>
    <row r="12011" spans="1:1" x14ac:dyDescent="0.55000000000000004">
      <c r="A12011" s="5"/>
    </row>
    <row r="12012" spans="1:1" x14ac:dyDescent="0.55000000000000004">
      <c r="A12012" s="5"/>
    </row>
    <row r="12013" spans="1:1" x14ac:dyDescent="0.55000000000000004">
      <c r="A12013" s="5"/>
    </row>
    <row r="12014" spans="1:1" x14ac:dyDescent="0.55000000000000004">
      <c r="A12014" s="5"/>
    </row>
    <row r="12015" spans="1:1" x14ac:dyDescent="0.55000000000000004">
      <c r="A12015" s="5"/>
    </row>
    <row r="12016" spans="1:1" x14ac:dyDescent="0.55000000000000004">
      <c r="A12016" s="5"/>
    </row>
    <row r="12017" spans="1:1" x14ac:dyDescent="0.55000000000000004">
      <c r="A12017" s="5"/>
    </row>
    <row r="12018" spans="1:1" x14ac:dyDescent="0.55000000000000004">
      <c r="A12018" s="5"/>
    </row>
    <row r="12019" spans="1:1" x14ac:dyDescent="0.55000000000000004">
      <c r="A12019" s="5"/>
    </row>
    <row r="12020" spans="1:1" x14ac:dyDescent="0.55000000000000004">
      <c r="A12020" s="5"/>
    </row>
    <row r="12021" spans="1:1" x14ac:dyDescent="0.55000000000000004">
      <c r="A12021" s="5"/>
    </row>
    <row r="12022" spans="1:1" x14ac:dyDescent="0.55000000000000004">
      <c r="A12022" s="5"/>
    </row>
    <row r="12023" spans="1:1" x14ac:dyDescent="0.55000000000000004">
      <c r="A12023" s="5"/>
    </row>
    <row r="12024" spans="1:1" x14ac:dyDescent="0.55000000000000004">
      <c r="A12024" s="5"/>
    </row>
    <row r="12025" spans="1:1" x14ac:dyDescent="0.55000000000000004">
      <c r="A12025" s="5"/>
    </row>
    <row r="12026" spans="1:1" x14ac:dyDescent="0.55000000000000004">
      <c r="A12026" s="5"/>
    </row>
    <row r="12027" spans="1:1" x14ac:dyDescent="0.55000000000000004">
      <c r="A12027" s="5"/>
    </row>
    <row r="12028" spans="1:1" x14ac:dyDescent="0.55000000000000004">
      <c r="A12028" s="5"/>
    </row>
    <row r="12029" spans="1:1" x14ac:dyDescent="0.55000000000000004">
      <c r="A12029" s="5"/>
    </row>
    <row r="12030" spans="1:1" x14ac:dyDescent="0.55000000000000004">
      <c r="A12030" s="5"/>
    </row>
    <row r="12031" spans="1:1" x14ac:dyDescent="0.55000000000000004">
      <c r="A12031" s="5"/>
    </row>
    <row r="12032" spans="1:1" x14ac:dyDescent="0.55000000000000004">
      <c r="A12032" s="5"/>
    </row>
    <row r="12033" spans="1:1" x14ac:dyDescent="0.55000000000000004">
      <c r="A12033" s="5"/>
    </row>
    <row r="12034" spans="1:1" x14ac:dyDescent="0.55000000000000004">
      <c r="A12034" s="5"/>
    </row>
    <row r="12035" spans="1:1" x14ac:dyDescent="0.55000000000000004">
      <c r="A12035" s="5"/>
    </row>
    <row r="12036" spans="1:1" x14ac:dyDescent="0.55000000000000004">
      <c r="A12036" s="5"/>
    </row>
    <row r="12037" spans="1:1" x14ac:dyDescent="0.55000000000000004">
      <c r="A12037" s="5"/>
    </row>
    <row r="12038" spans="1:1" x14ac:dyDescent="0.55000000000000004">
      <c r="A12038" s="5"/>
    </row>
    <row r="12039" spans="1:1" x14ac:dyDescent="0.55000000000000004">
      <c r="A12039" s="5"/>
    </row>
    <row r="12040" spans="1:1" x14ac:dyDescent="0.55000000000000004">
      <c r="A12040" s="5"/>
    </row>
    <row r="12041" spans="1:1" x14ac:dyDescent="0.55000000000000004">
      <c r="A12041" s="5"/>
    </row>
    <row r="12042" spans="1:1" x14ac:dyDescent="0.55000000000000004">
      <c r="A12042" s="5"/>
    </row>
    <row r="12043" spans="1:1" x14ac:dyDescent="0.55000000000000004">
      <c r="A12043" s="5"/>
    </row>
    <row r="12044" spans="1:1" x14ac:dyDescent="0.55000000000000004">
      <c r="A12044" s="5"/>
    </row>
    <row r="12045" spans="1:1" x14ac:dyDescent="0.55000000000000004">
      <c r="A12045" s="5"/>
    </row>
    <row r="12046" spans="1:1" x14ac:dyDescent="0.55000000000000004">
      <c r="A12046" s="5"/>
    </row>
    <row r="12047" spans="1:1" x14ac:dyDescent="0.55000000000000004">
      <c r="A12047" s="5"/>
    </row>
    <row r="12048" spans="1:1" x14ac:dyDescent="0.55000000000000004">
      <c r="A12048" s="5"/>
    </row>
    <row r="12049" spans="1:1" x14ac:dyDescent="0.55000000000000004">
      <c r="A12049" s="5"/>
    </row>
    <row r="12050" spans="1:1" x14ac:dyDescent="0.55000000000000004">
      <c r="A12050" s="5"/>
    </row>
    <row r="12051" spans="1:1" x14ac:dyDescent="0.55000000000000004">
      <c r="A12051" s="5"/>
    </row>
    <row r="12052" spans="1:1" x14ac:dyDescent="0.55000000000000004">
      <c r="A12052" s="5"/>
    </row>
    <row r="12053" spans="1:1" x14ac:dyDescent="0.55000000000000004">
      <c r="A12053" s="5"/>
    </row>
    <row r="12054" spans="1:1" x14ac:dyDescent="0.55000000000000004">
      <c r="A12054" s="5"/>
    </row>
    <row r="12055" spans="1:1" x14ac:dyDescent="0.55000000000000004">
      <c r="A12055" s="5"/>
    </row>
    <row r="12056" spans="1:1" x14ac:dyDescent="0.55000000000000004">
      <c r="A12056" s="5"/>
    </row>
    <row r="12057" spans="1:1" x14ac:dyDescent="0.55000000000000004">
      <c r="A12057" s="5"/>
    </row>
    <row r="12058" spans="1:1" x14ac:dyDescent="0.55000000000000004">
      <c r="A12058" s="5"/>
    </row>
    <row r="12059" spans="1:1" x14ac:dyDescent="0.55000000000000004">
      <c r="A12059" s="5"/>
    </row>
    <row r="12060" spans="1:1" x14ac:dyDescent="0.55000000000000004">
      <c r="A12060" s="5"/>
    </row>
    <row r="12061" spans="1:1" x14ac:dyDescent="0.55000000000000004">
      <c r="A12061" s="5"/>
    </row>
    <row r="12062" spans="1:1" x14ac:dyDescent="0.55000000000000004">
      <c r="A12062" s="5"/>
    </row>
    <row r="12063" spans="1:1" x14ac:dyDescent="0.55000000000000004">
      <c r="A12063" s="5"/>
    </row>
    <row r="12064" spans="1:1" x14ac:dyDescent="0.55000000000000004">
      <c r="A12064" s="5"/>
    </row>
    <row r="12065" spans="1:1" x14ac:dyDescent="0.55000000000000004">
      <c r="A12065" s="5"/>
    </row>
    <row r="12066" spans="1:1" x14ac:dyDescent="0.55000000000000004">
      <c r="A12066" s="5"/>
    </row>
    <row r="12067" spans="1:1" x14ac:dyDescent="0.55000000000000004">
      <c r="A12067" s="5"/>
    </row>
    <row r="12068" spans="1:1" x14ac:dyDescent="0.55000000000000004">
      <c r="A12068" s="5"/>
    </row>
    <row r="12069" spans="1:1" x14ac:dyDescent="0.55000000000000004">
      <c r="A12069" s="5"/>
    </row>
    <row r="12070" spans="1:1" x14ac:dyDescent="0.55000000000000004">
      <c r="A12070" s="5"/>
    </row>
    <row r="12071" spans="1:1" x14ac:dyDescent="0.55000000000000004">
      <c r="A12071" s="5"/>
    </row>
    <row r="12072" spans="1:1" x14ac:dyDescent="0.55000000000000004">
      <c r="A12072" s="5"/>
    </row>
    <row r="12073" spans="1:1" x14ac:dyDescent="0.55000000000000004">
      <c r="A12073" s="5"/>
    </row>
    <row r="12074" spans="1:1" x14ac:dyDescent="0.55000000000000004">
      <c r="A12074" s="5"/>
    </row>
    <row r="12075" spans="1:1" x14ac:dyDescent="0.55000000000000004">
      <c r="A12075" s="5"/>
    </row>
    <row r="12076" spans="1:1" x14ac:dyDescent="0.55000000000000004">
      <c r="A12076" s="5"/>
    </row>
    <row r="12077" spans="1:1" x14ac:dyDescent="0.55000000000000004">
      <c r="A12077" s="5"/>
    </row>
    <row r="12078" spans="1:1" x14ac:dyDescent="0.55000000000000004">
      <c r="A12078" s="5"/>
    </row>
    <row r="12079" spans="1:1" x14ac:dyDescent="0.55000000000000004">
      <c r="A12079" s="5"/>
    </row>
    <row r="12080" spans="1:1" x14ac:dyDescent="0.55000000000000004">
      <c r="A12080" s="5"/>
    </row>
    <row r="12081" spans="1:1" x14ac:dyDescent="0.55000000000000004">
      <c r="A12081" s="5"/>
    </row>
    <row r="12082" spans="1:1" x14ac:dyDescent="0.55000000000000004">
      <c r="A12082" s="5"/>
    </row>
    <row r="12083" spans="1:1" x14ac:dyDescent="0.55000000000000004">
      <c r="A12083" s="5"/>
    </row>
    <row r="12084" spans="1:1" x14ac:dyDescent="0.55000000000000004">
      <c r="A12084" s="5"/>
    </row>
    <row r="12085" spans="1:1" x14ac:dyDescent="0.55000000000000004">
      <c r="A12085" s="5"/>
    </row>
    <row r="12086" spans="1:1" x14ac:dyDescent="0.55000000000000004">
      <c r="A12086" s="5"/>
    </row>
    <row r="12087" spans="1:1" x14ac:dyDescent="0.55000000000000004">
      <c r="A12087" s="5"/>
    </row>
    <row r="12088" spans="1:1" x14ac:dyDescent="0.55000000000000004">
      <c r="A12088" s="5"/>
    </row>
    <row r="12089" spans="1:1" x14ac:dyDescent="0.55000000000000004">
      <c r="A12089" s="5"/>
    </row>
    <row r="12090" spans="1:1" x14ac:dyDescent="0.55000000000000004">
      <c r="A12090" s="5"/>
    </row>
    <row r="12091" spans="1:1" x14ac:dyDescent="0.55000000000000004">
      <c r="A12091" s="5"/>
    </row>
    <row r="12092" spans="1:1" x14ac:dyDescent="0.55000000000000004">
      <c r="A12092" s="5"/>
    </row>
    <row r="12093" spans="1:1" x14ac:dyDescent="0.55000000000000004">
      <c r="A12093" s="5"/>
    </row>
    <row r="12094" spans="1:1" x14ac:dyDescent="0.55000000000000004">
      <c r="A12094" s="5"/>
    </row>
    <row r="12095" spans="1:1" x14ac:dyDescent="0.55000000000000004">
      <c r="A12095" s="5"/>
    </row>
    <row r="12096" spans="1:1" x14ac:dyDescent="0.55000000000000004">
      <c r="A12096" s="5"/>
    </row>
    <row r="12097" spans="1:1" x14ac:dyDescent="0.55000000000000004">
      <c r="A12097" s="5"/>
    </row>
    <row r="12098" spans="1:1" x14ac:dyDescent="0.55000000000000004">
      <c r="A12098" s="5"/>
    </row>
    <row r="12099" spans="1:1" x14ac:dyDescent="0.55000000000000004">
      <c r="A12099" s="5"/>
    </row>
    <row r="12100" spans="1:1" x14ac:dyDescent="0.55000000000000004">
      <c r="A12100" s="5"/>
    </row>
    <row r="12101" spans="1:1" x14ac:dyDescent="0.55000000000000004">
      <c r="A12101" s="5"/>
    </row>
    <row r="12102" spans="1:1" x14ac:dyDescent="0.55000000000000004">
      <c r="A12102" s="5"/>
    </row>
    <row r="12103" spans="1:1" x14ac:dyDescent="0.55000000000000004">
      <c r="A12103" s="5"/>
    </row>
    <row r="12104" spans="1:1" x14ac:dyDescent="0.55000000000000004">
      <c r="A12104" s="5"/>
    </row>
    <row r="12105" spans="1:1" x14ac:dyDescent="0.55000000000000004">
      <c r="A12105" s="5"/>
    </row>
    <row r="12106" spans="1:1" x14ac:dyDescent="0.55000000000000004">
      <c r="A12106" s="5"/>
    </row>
    <row r="12107" spans="1:1" x14ac:dyDescent="0.55000000000000004">
      <c r="A12107" s="5"/>
    </row>
    <row r="12108" spans="1:1" x14ac:dyDescent="0.55000000000000004">
      <c r="A12108" s="5"/>
    </row>
    <row r="12109" spans="1:1" x14ac:dyDescent="0.55000000000000004">
      <c r="A12109" s="5"/>
    </row>
    <row r="12110" spans="1:1" x14ac:dyDescent="0.55000000000000004">
      <c r="A12110" s="5"/>
    </row>
    <row r="12111" spans="1:1" x14ac:dyDescent="0.55000000000000004">
      <c r="A12111" s="5"/>
    </row>
    <row r="12112" spans="1:1" x14ac:dyDescent="0.55000000000000004">
      <c r="A12112" s="5"/>
    </row>
    <row r="12113" spans="1:1" x14ac:dyDescent="0.55000000000000004">
      <c r="A12113" s="5"/>
    </row>
    <row r="12114" spans="1:1" x14ac:dyDescent="0.55000000000000004">
      <c r="A12114" s="5"/>
    </row>
    <row r="12115" spans="1:1" x14ac:dyDescent="0.55000000000000004">
      <c r="A12115" s="5"/>
    </row>
    <row r="12116" spans="1:1" x14ac:dyDescent="0.55000000000000004">
      <c r="A12116" s="5"/>
    </row>
    <row r="12117" spans="1:1" x14ac:dyDescent="0.55000000000000004">
      <c r="A12117" s="5"/>
    </row>
    <row r="12118" spans="1:1" x14ac:dyDescent="0.55000000000000004">
      <c r="A12118" s="5"/>
    </row>
    <row r="12119" spans="1:1" x14ac:dyDescent="0.55000000000000004">
      <c r="A12119" s="5"/>
    </row>
    <row r="12120" spans="1:1" x14ac:dyDescent="0.55000000000000004">
      <c r="A12120" s="5"/>
    </row>
    <row r="12121" spans="1:1" x14ac:dyDescent="0.55000000000000004">
      <c r="A12121" s="5"/>
    </row>
    <row r="12122" spans="1:1" x14ac:dyDescent="0.55000000000000004">
      <c r="A12122" s="5"/>
    </row>
    <row r="12123" spans="1:1" x14ac:dyDescent="0.55000000000000004">
      <c r="A12123" s="5"/>
    </row>
    <row r="12124" spans="1:1" x14ac:dyDescent="0.55000000000000004">
      <c r="A12124" s="5"/>
    </row>
    <row r="12125" spans="1:1" x14ac:dyDescent="0.55000000000000004">
      <c r="A12125" s="5"/>
    </row>
    <row r="12126" spans="1:1" x14ac:dyDescent="0.55000000000000004">
      <c r="A12126" s="5"/>
    </row>
    <row r="12127" spans="1:1" x14ac:dyDescent="0.55000000000000004">
      <c r="A12127" s="5"/>
    </row>
    <row r="12128" spans="1:1" x14ac:dyDescent="0.55000000000000004">
      <c r="A12128" s="5"/>
    </row>
    <row r="12129" spans="1:1" x14ac:dyDescent="0.55000000000000004">
      <c r="A12129" s="5"/>
    </row>
    <row r="12130" spans="1:1" x14ac:dyDescent="0.55000000000000004">
      <c r="A12130" s="5"/>
    </row>
    <row r="12131" spans="1:1" x14ac:dyDescent="0.55000000000000004">
      <c r="A12131" s="5"/>
    </row>
    <row r="12132" spans="1:1" x14ac:dyDescent="0.55000000000000004">
      <c r="A12132" s="5"/>
    </row>
    <row r="12133" spans="1:1" x14ac:dyDescent="0.55000000000000004">
      <c r="A12133" s="5"/>
    </row>
    <row r="12134" spans="1:1" x14ac:dyDescent="0.55000000000000004">
      <c r="A12134" s="5"/>
    </row>
    <row r="12135" spans="1:1" x14ac:dyDescent="0.55000000000000004">
      <c r="A12135" s="5"/>
    </row>
    <row r="12136" spans="1:1" x14ac:dyDescent="0.55000000000000004">
      <c r="A12136" s="5"/>
    </row>
    <row r="12137" spans="1:1" x14ac:dyDescent="0.55000000000000004">
      <c r="A12137" s="5"/>
    </row>
    <row r="12138" spans="1:1" x14ac:dyDescent="0.55000000000000004">
      <c r="A12138" s="5"/>
    </row>
    <row r="12139" spans="1:1" x14ac:dyDescent="0.55000000000000004">
      <c r="A12139" s="5"/>
    </row>
    <row r="12140" spans="1:1" x14ac:dyDescent="0.55000000000000004">
      <c r="A12140" s="5"/>
    </row>
    <row r="12141" spans="1:1" x14ac:dyDescent="0.55000000000000004">
      <c r="A12141" s="5"/>
    </row>
    <row r="12142" spans="1:1" x14ac:dyDescent="0.55000000000000004">
      <c r="A12142" s="5"/>
    </row>
    <row r="12143" spans="1:1" x14ac:dyDescent="0.55000000000000004">
      <c r="A12143" s="5"/>
    </row>
    <row r="12144" spans="1:1" x14ac:dyDescent="0.55000000000000004">
      <c r="A12144" s="5"/>
    </row>
    <row r="12145" spans="1:1" x14ac:dyDescent="0.55000000000000004">
      <c r="A12145" s="5"/>
    </row>
    <row r="12146" spans="1:1" x14ac:dyDescent="0.55000000000000004">
      <c r="A12146" s="5"/>
    </row>
    <row r="12147" spans="1:1" x14ac:dyDescent="0.55000000000000004">
      <c r="A12147" s="5"/>
    </row>
    <row r="12148" spans="1:1" x14ac:dyDescent="0.55000000000000004">
      <c r="A12148" s="5"/>
    </row>
    <row r="12149" spans="1:1" x14ac:dyDescent="0.55000000000000004">
      <c r="A12149" s="5"/>
    </row>
    <row r="12150" spans="1:1" x14ac:dyDescent="0.55000000000000004">
      <c r="A12150" s="5"/>
    </row>
    <row r="12151" spans="1:1" x14ac:dyDescent="0.55000000000000004">
      <c r="A12151" s="5"/>
    </row>
    <row r="12152" spans="1:1" x14ac:dyDescent="0.55000000000000004">
      <c r="A12152" s="5"/>
    </row>
    <row r="12153" spans="1:1" x14ac:dyDescent="0.55000000000000004">
      <c r="A12153" s="5"/>
    </row>
    <row r="12154" spans="1:1" x14ac:dyDescent="0.55000000000000004">
      <c r="A12154" s="5"/>
    </row>
    <row r="12155" spans="1:1" x14ac:dyDescent="0.55000000000000004">
      <c r="A12155" s="5"/>
    </row>
    <row r="12156" spans="1:1" x14ac:dyDescent="0.55000000000000004">
      <c r="A12156" s="5"/>
    </row>
    <row r="12157" spans="1:1" x14ac:dyDescent="0.55000000000000004">
      <c r="A12157" s="5"/>
    </row>
    <row r="12158" spans="1:1" x14ac:dyDescent="0.55000000000000004">
      <c r="A12158" s="5"/>
    </row>
    <row r="12159" spans="1:1" x14ac:dyDescent="0.55000000000000004">
      <c r="A12159" s="5"/>
    </row>
    <row r="12160" spans="1:1" x14ac:dyDescent="0.55000000000000004">
      <c r="A12160" s="5"/>
    </row>
    <row r="12161" spans="1:1" x14ac:dyDescent="0.55000000000000004">
      <c r="A12161" s="5"/>
    </row>
    <row r="12162" spans="1:1" x14ac:dyDescent="0.55000000000000004">
      <c r="A12162" s="5"/>
    </row>
    <row r="12163" spans="1:1" x14ac:dyDescent="0.55000000000000004">
      <c r="A12163" s="5"/>
    </row>
    <row r="12164" spans="1:1" x14ac:dyDescent="0.55000000000000004">
      <c r="A12164" s="5"/>
    </row>
    <row r="12165" spans="1:1" x14ac:dyDescent="0.55000000000000004">
      <c r="A12165" s="5"/>
    </row>
    <row r="12166" spans="1:1" x14ac:dyDescent="0.55000000000000004">
      <c r="A12166" s="5"/>
    </row>
    <row r="12167" spans="1:1" x14ac:dyDescent="0.55000000000000004">
      <c r="A12167" s="5"/>
    </row>
    <row r="12168" spans="1:1" x14ac:dyDescent="0.55000000000000004">
      <c r="A12168" s="5"/>
    </row>
    <row r="12169" spans="1:1" x14ac:dyDescent="0.55000000000000004">
      <c r="A12169" s="5"/>
    </row>
    <row r="12170" spans="1:1" x14ac:dyDescent="0.55000000000000004">
      <c r="A12170" s="5"/>
    </row>
    <row r="12171" spans="1:1" x14ac:dyDescent="0.55000000000000004">
      <c r="A12171" s="5"/>
    </row>
    <row r="12172" spans="1:1" x14ac:dyDescent="0.55000000000000004">
      <c r="A12172" s="5"/>
    </row>
    <row r="12173" spans="1:1" x14ac:dyDescent="0.55000000000000004">
      <c r="A12173" s="5"/>
    </row>
    <row r="12174" spans="1:1" x14ac:dyDescent="0.55000000000000004">
      <c r="A12174" s="5"/>
    </row>
    <row r="12175" spans="1:1" x14ac:dyDescent="0.55000000000000004">
      <c r="A12175" s="5"/>
    </row>
    <row r="12176" spans="1:1" x14ac:dyDescent="0.55000000000000004">
      <c r="A12176" s="5"/>
    </row>
    <row r="12177" spans="1:1" x14ac:dyDescent="0.55000000000000004">
      <c r="A12177" s="5"/>
    </row>
    <row r="12178" spans="1:1" x14ac:dyDescent="0.55000000000000004">
      <c r="A12178" s="5"/>
    </row>
    <row r="12179" spans="1:1" x14ac:dyDescent="0.55000000000000004">
      <c r="A12179" s="5"/>
    </row>
    <row r="12180" spans="1:1" x14ac:dyDescent="0.55000000000000004">
      <c r="A12180" s="5"/>
    </row>
    <row r="12181" spans="1:1" x14ac:dyDescent="0.55000000000000004">
      <c r="A12181" s="5"/>
    </row>
    <row r="12182" spans="1:1" x14ac:dyDescent="0.55000000000000004">
      <c r="A12182" s="5"/>
    </row>
    <row r="12183" spans="1:1" x14ac:dyDescent="0.55000000000000004">
      <c r="A12183" s="5"/>
    </row>
    <row r="12184" spans="1:1" x14ac:dyDescent="0.55000000000000004">
      <c r="A12184" s="5"/>
    </row>
    <row r="12185" spans="1:1" x14ac:dyDescent="0.55000000000000004">
      <c r="A12185" s="5"/>
    </row>
    <row r="12186" spans="1:1" x14ac:dyDescent="0.55000000000000004">
      <c r="A12186" s="5"/>
    </row>
    <row r="12187" spans="1:1" x14ac:dyDescent="0.55000000000000004">
      <c r="A12187" s="5"/>
    </row>
    <row r="12188" spans="1:1" x14ac:dyDescent="0.55000000000000004">
      <c r="A12188" s="5"/>
    </row>
    <row r="12189" spans="1:1" x14ac:dyDescent="0.55000000000000004">
      <c r="A12189" s="5"/>
    </row>
    <row r="12190" spans="1:1" x14ac:dyDescent="0.55000000000000004">
      <c r="A12190" s="5"/>
    </row>
    <row r="12191" spans="1:1" x14ac:dyDescent="0.55000000000000004">
      <c r="A12191" s="5"/>
    </row>
    <row r="12192" spans="1:1" x14ac:dyDescent="0.55000000000000004">
      <c r="A12192" s="5"/>
    </row>
    <row r="12193" spans="1:1" x14ac:dyDescent="0.55000000000000004">
      <c r="A12193" s="5"/>
    </row>
    <row r="12194" spans="1:1" x14ac:dyDescent="0.55000000000000004">
      <c r="A12194" s="5"/>
    </row>
    <row r="12195" spans="1:1" x14ac:dyDescent="0.55000000000000004">
      <c r="A12195" s="5"/>
    </row>
    <row r="12196" spans="1:1" x14ac:dyDescent="0.55000000000000004">
      <c r="A12196" s="5"/>
    </row>
    <row r="12197" spans="1:1" x14ac:dyDescent="0.55000000000000004">
      <c r="A12197" s="5"/>
    </row>
    <row r="12198" spans="1:1" x14ac:dyDescent="0.55000000000000004">
      <c r="A12198" s="5"/>
    </row>
    <row r="12199" spans="1:1" x14ac:dyDescent="0.55000000000000004">
      <c r="A12199" s="5"/>
    </row>
    <row r="12200" spans="1:1" x14ac:dyDescent="0.55000000000000004">
      <c r="A12200" s="5"/>
    </row>
    <row r="12201" spans="1:1" x14ac:dyDescent="0.55000000000000004">
      <c r="A12201" s="5"/>
    </row>
    <row r="12202" spans="1:1" x14ac:dyDescent="0.55000000000000004">
      <c r="A12202" s="5"/>
    </row>
    <row r="12203" spans="1:1" x14ac:dyDescent="0.55000000000000004">
      <c r="A12203" s="5"/>
    </row>
    <row r="12204" spans="1:1" x14ac:dyDescent="0.55000000000000004">
      <c r="A12204" s="5"/>
    </row>
    <row r="12205" spans="1:1" x14ac:dyDescent="0.55000000000000004">
      <c r="A12205" s="5"/>
    </row>
    <row r="12206" spans="1:1" x14ac:dyDescent="0.55000000000000004">
      <c r="A12206" s="5"/>
    </row>
    <row r="12207" spans="1:1" x14ac:dyDescent="0.55000000000000004">
      <c r="A12207" s="5"/>
    </row>
    <row r="12208" spans="1:1" x14ac:dyDescent="0.55000000000000004">
      <c r="A12208" s="5"/>
    </row>
    <row r="12209" spans="1:1" x14ac:dyDescent="0.55000000000000004">
      <c r="A12209" s="5"/>
    </row>
    <row r="12210" spans="1:1" x14ac:dyDescent="0.55000000000000004">
      <c r="A12210" s="5"/>
    </row>
    <row r="12211" spans="1:1" x14ac:dyDescent="0.55000000000000004">
      <c r="A12211" s="5"/>
    </row>
    <row r="12212" spans="1:1" x14ac:dyDescent="0.55000000000000004">
      <c r="A12212" s="5"/>
    </row>
    <row r="12213" spans="1:1" x14ac:dyDescent="0.55000000000000004">
      <c r="A12213" s="5"/>
    </row>
    <row r="12214" spans="1:1" x14ac:dyDescent="0.55000000000000004">
      <c r="A12214" s="5"/>
    </row>
    <row r="12215" spans="1:1" x14ac:dyDescent="0.55000000000000004">
      <c r="A12215" s="5"/>
    </row>
    <row r="12216" spans="1:1" x14ac:dyDescent="0.55000000000000004">
      <c r="A12216" s="5"/>
    </row>
    <row r="12217" spans="1:1" x14ac:dyDescent="0.55000000000000004">
      <c r="A12217" s="5"/>
    </row>
    <row r="12218" spans="1:1" x14ac:dyDescent="0.55000000000000004">
      <c r="A12218" s="5"/>
    </row>
    <row r="12219" spans="1:1" x14ac:dyDescent="0.55000000000000004">
      <c r="A12219" s="5"/>
    </row>
    <row r="12220" spans="1:1" x14ac:dyDescent="0.55000000000000004">
      <c r="A12220" s="5"/>
    </row>
    <row r="12221" spans="1:1" x14ac:dyDescent="0.55000000000000004">
      <c r="A12221" s="5"/>
    </row>
    <row r="12222" spans="1:1" x14ac:dyDescent="0.55000000000000004">
      <c r="A12222" s="5"/>
    </row>
    <row r="12223" spans="1:1" x14ac:dyDescent="0.55000000000000004">
      <c r="A12223" s="5"/>
    </row>
    <row r="12224" spans="1:1" x14ac:dyDescent="0.55000000000000004">
      <c r="A12224" s="5"/>
    </row>
    <row r="12225" spans="1:1" x14ac:dyDescent="0.55000000000000004">
      <c r="A12225" s="5"/>
    </row>
    <row r="12226" spans="1:1" x14ac:dyDescent="0.55000000000000004">
      <c r="A12226" s="5"/>
    </row>
    <row r="12227" spans="1:1" x14ac:dyDescent="0.55000000000000004">
      <c r="A12227" s="5"/>
    </row>
    <row r="12228" spans="1:1" x14ac:dyDescent="0.55000000000000004">
      <c r="A12228" s="5"/>
    </row>
    <row r="12229" spans="1:1" x14ac:dyDescent="0.55000000000000004">
      <c r="A12229" s="5"/>
    </row>
    <row r="12230" spans="1:1" x14ac:dyDescent="0.55000000000000004">
      <c r="A12230" s="5"/>
    </row>
    <row r="12231" spans="1:1" x14ac:dyDescent="0.55000000000000004">
      <c r="A12231" s="5"/>
    </row>
    <row r="12232" spans="1:1" x14ac:dyDescent="0.55000000000000004">
      <c r="A12232" s="5"/>
    </row>
    <row r="12233" spans="1:1" x14ac:dyDescent="0.55000000000000004">
      <c r="A12233" s="5"/>
    </row>
    <row r="12234" spans="1:1" x14ac:dyDescent="0.55000000000000004">
      <c r="A12234" s="5"/>
    </row>
    <row r="12235" spans="1:1" x14ac:dyDescent="0.55000000000000004">
      <c r="A12235" s="5"/>
    </row>
    <row r="12236" spans="1:1" x14ac:dyDescent="0.55000000000000004">
      <c r="A12236" s="5"/>
    </row>
    <row r="12237" spans="1:1" x14ac:dyDescent="0.55000000000000004">
      <c r="A12237" s="5"/>
    </row>
    <row r="12238" spans="1:1" x14ac:dyDescent="0.55000000000000004">
      <c r="A12238" s="5"/>
    </row>
    <row r="12239" spans="1:1" x14ac:dyDescent="0.55000000000000004">
      <c r="A12239" s="5"/>
    </row>
    <row r="12240" spans="1:1" x14ac:dyDescent="0.55000000000000004">
      <c r="A12240" s="5"/>
    </row>
    <row r="12241" spans="1:1" x14ac:dyDescent="0.55000000000000004">
      <c r="A12241" s="5"/>
    </row>
    <row r="12242" spans="1:1" x14ac:dyDescent="0.55000000000000004">
      <c r="A12242" s="5"/>
    </row>
    <row r="12243" spans="1:1" x14ac:dyDescent="0.55000000000000004">
      <c r="A12243" s="5"/>
    </row>
    <row r="12244" spans="1:1" x14ac:dyDescent="0.55000000000000004">
      <c r="A12244" s="5"/>
    </row>
    <row r="12245" spans="1:1" x14ac:dyDescent="0.55000000000000004">
      <c r="A12245" s="5"/>
    </row>
    <row r="12246" spans="1:1" x14ac:dyDescent="0.55000000000000004">
      <c r="A12246" s="5"/>
    </row>
    <row r="12247" spans="1:1" x14ac:dyDescent="0.55000000000000004">
      <c r="A12247" s="5"/>
    </row>
    <row r="12248" spans="1:1" x14ac:dyDescent="0.55000000000000004">
      <c r="A12248" s="5"/>
    </row>
    <row r="12249" spans="1:1" x14ac:dyDescent="0.55000000000000004">
      <c r="A12249" s="5"/>
    </row>
    <row r="12250" spans="1:1" x14ac:dyDescent="0.55000000000000004">
      <c r="A12250" s="5"/>
    </row>
    <row r="12251" spans="1:1" x14ac:dyDescent="0.55000000000000004">
      <c r="A12251" s="5"/>
    </row>
    <row r="12252" spans="1:1" x14ac:dyDescent="0.55000000000000004">
      <c r="A12252" s="5"/>
    </row>
    <row r="12253" spans="1:1" x14ac:dyDescent="0.55000000000000004">
      <c r="A12253" s="5"/>
    </row>
    <row r="12254" spans="1:1" x14ac:dyDescent="0.55000000000000004">
      <c r="A12254" s="5"/>
    </row>
    <row r="12255" spans="1:1" x14ac:dyDescent="0.55000000000000004">
      <c r="A12255" s="5"/>
    </row>
    <row r="12256" spans="1:1" x14ac:dyDescent="0.55000000000000004">
      <c r="A12256" s="5"/>
    </row>
    <row r="12257" spans="1:1" x14ac:dyDescent="0.55000000000000004">
      <c r="A12257" s="5"/>
    </row>
    <row r="12258" spans="1:1" x14ac:dyDescent="0.55000000000000004">
      <c r="A12258" s="5"/>
    </row>
    <row r="12259" spans="1:1" x14ac:dyDescent="0.55000000000000004">
      <c r="A12259" s="5"/>
    </row>
    <row r="12260" spans="1:1" x14ac:dyDescent="0.55000000000000004">
      <c r="A12260" s="5"/>
    </row>
    <row r="12261" spans="1:1" x14ac:dyDescent="0.55000000000000004">
      <c r="A12261" s="5"/>
    </row>
    <row r="12262" spans="1:1" x14ac:dyDescent="0.55000000000000004">
      <c r="A12262" s="5"/>
    </row>
    <row r="12263" spans="1:1" x14ac:dyDescent="0.55000000000000004">
      <c r="A12263" s="5"/>
    </row>
    <row r="12264" spans="1:1" x14ac:dyDescent="0.55000000000000004">
      <c r="A12264" s="5"/>
    </row>
    <row r="12265" spans="1:1" x14ac:dyDescent="0.55000000000000004">
      <c r="A12265" s="5"/>
    </row>
    <row r="12266" spans="1:1" x14ac:dyDescent="0.55000000000000004">
      <c r="A12266" s="5"/>
    </row>
    <row r="12267" spans="1:1" x14ac:dyDescent="0.55000000000000004">
      <c r="A12267" s="5"/>
    </row>
    <row r="12268" spans="1:1" x14ac:dyDescent="0.55000000000000004">
      <c r="A12268" s="5"/>
    </row>
    <row r="12269" spans="1:1" x14ac:dyDescent="0.55000000000000004">
      <c r="A12269" s="5"/>
    </row>
    <row r="12270" spans="1:1" x14ac:dyDescent="0.55000000000000004">
      <c r="A12270" s="5"/>
    </row>
    <row r="12271" spans="1:1" x14ac:dyDescent="0.55000000000000004">
      <c r="A12271" s="5"/>
    </row>
    <row r="12272" spans="1:1" x14ac:dyDescent="0.55000000000000004">
      <c r="A12272" s="5"/>
    </row>
    <row r="12273" spans="1:1" x14ac:dyDescent="0.55000000000000004">
      <c r="A12273" s="5"/>
    </row>
    <row r="12274" spans="1:1" x14ac:dyDescent="0.55000000000000004">
      <c r="A12274" s="5"/>
    </row>
    <row r="12275" spans="1:1" x14ac:dyDescent="0.55000000000000004">
      <c r="A12275" s="5"/>
    </row>
    <row r="12276" spans="1:1" x14ac:dyDescent="0.55000000000000004">
      <c r="A12276" s="5"/>
    </row>
    <row r="12277" spans="1:1" x14ac:dyDescent="0.55000000000000004">
      <c r="A12277" s="5"/>
    </row>
    <row r="12278" spans="1:1" x14ac:dyDescent="0.55000000000000004">
      <c r="A12278" s="5"/>
    </row>
    <row r="12279" spans="1:1" x14ac:dyDescent="0.55000000000000004">
      <c r="A12279" s="5"/>
    </row>
    <row r="12280" spans="1:1" x14ac:dyDescent="0.55000000000000004">
      <c r="A12280" s="5"/>
    </row>
    <row r="12281" spans="1:1" x14ac:dyDescent="0.55000000000000004">
      <c r="A12281" s="5"/>
    </row>
    <row r="12282" spans="1:1" x14ac:dyDescent="0.55000000000000004">
      <c r="A12282" s="5"/>
    </row>
    <row r="12283" spans="1:1" x14ac:dyDescent="0.55000000000000004">
      <c r="A12283" s="5"/>
    </row>
    <row r="12284" spans="1:1" x14ac:dyDescent="0.55000000000000004">
      <c r="A12284" s="5"/>
    </row>
    <row r="12285" spans="1:1" x14ac:dyDescent="0.55000000000000004">
      <c r="A12285" s="5"/>
    </row>
    <row r="12286" spans="1:1" x14ac:dyDescent="0.55000000000000004">
      <c r="A12286" s="5"/>
    </row>
    <row r="12287" spans="1:1" x14ac:dyDescent="0.55000000000000004">
      <c r="A12287" s="5"/>
    </row>
    <row r="12288" spans="1:1" x14ac:dyDescent="0.55000000000000004">
      <c r="A12288" s="5"/>
    </row>
    <row r="12289" spans="1:1" x14ac:dyDescent="0.55000000000000004">
      <c r="A12289" s="5"/>
    </row>
    <row r="12290" spans="1:1" x14ac:dyDescent="0.55000000000000004">
      <c r="A12290" s="5"/>
    </row>
    <row r="12291" spans="1:1" x14ac:dyDescent="0.55000000000000004">
      <c r="A12291" s="5"/>
    </row>
    <row r="12292" spans="1:1" x14ac:dyDescent="0.55000000000000004">
      <c r="A12292" s="5"/>
    </row>
    <row r="12293" spans="1:1" x14ac:dyDescent="0.55000000000000004">
      <c r="A12293" s="5"/>
    </row>
    <row r="12294" spans="1:1" x14ac:dyDescent="0.55000000000000004">
      <c r="A12294" s="5"/>
    </row>
    <row r="12295" spans="1:1" x14ac:dyDescent="0.55000000000000004">
      <c r="A12295" s="5"/>
    </row>
    <row r="12296" spans="1:1" x14ac:dyDescent="0.55000000000000004">
      <c r="A12296" s="5"/>
    </row>
    <row r="12297" spans="1:1" x14ac:dyDescent="0.55000000000000004">
      <c r="A12297" s="5"/>
    </row>
    <row r="12298" spans="1:1" x14ac:dyDescent="0.55000000000000004">
      <c r="A12298" s="5"/>
    </row>
    <row r="12299" spans="1:1" x14ac:dyDescent="0.55000000000000004">
      <c r="A12299" s="5"/>
    </row>
    <row r="12300" spans="1:1" x14ac:dyDescent="0.55000000000000004">
      <c r="A12300" s="5"/>
    </row>
    <row r="12301" spans="1:1" x14ac:dyDescent="0.55000000000000004">
      <c r="A12301" s="5"/>
    </row>
    <row r="12302" spans="1:1" x14ac:dyDescent="0.55000000000000004">
      <c r="A12302" s="5"/>
    </row>
    <row r="12303" spans="1:1" x14ac:dyDescent="0.55000000000000004">
      <c r="A12303" s="5"/>
    </row>
    <row r="12304" spans="1:1" x14ac:dyDescent="0.55000000000000004">
      <c r="A12304" s="5"/>
    </row>
    <row r="12305" spans="1:1" x14ac:dyDescent="0.55000000000000004">
      <c r="A12305" s="5"/>
    </row>
    <row r="12306" spans="1:1" x14ac:dyDescent="0.55000000000000004">
      <c r="A12306" s="5"/>
    </row>
    <row r="12307" spans="1:1" x14ac:dyDescent="0.55000000000000004">
      <c r="A12307" s="5"/>
    </row>
    <row r="12308" spans="1:1" x14ac:dyDescent="0.55000000000000004">
      <c r="A12308" s="5"/>
    </row>
    <row r="12309" spans="1:1" x14ac:dyDescent="0.55000000000000004">
      <c r="A12309" s="5"/>
    </row>
    <row r="12310" spans="1:1" x14ac:dyDescent="0.55000000000000004">
      <c r="A12310" s="5"/>
    </row>
    <row r="12311" spans="1:1" x14ac:dyDescent="0.55000000000000004">
      <c r="A12311" s="5"/>
    </row>
    <row r="12312" spans="1:1" x14ac:dyDescent="0.55000000000000004">
      <c r="A12312" s="5"/>
    </row>
    <row r="12313" spans="1:1" x14ac:dyDescent="0.55000000000000004">
      <c r="A12313" s="5"/>
    </row>
    <row r="12314" spans="1:1" x14ac:dyDescent="0.55000000000000004">
      <c r="A12314" s="5"/>
    </row>
    <row r="12315" spans="1:1" x14ac:dyDescent="0.55000000000000004">
      <c r="A12315" s="5"/>
    </row>
    <row r="12316" spans="1:1" x14ac:dyDescent="0.55000000000000004">
      <c r="A12316" s="5"/>
    </row>
    <row r="12317" spans="1:1" x14ac:dyDescent="0.55000000000000004">
      <c r="A12317" s="5"/>
    </row>
    <row r="12318" spans="1:1" x14ac:dyDescent="0.55000000000000004">
      <c r="A12318" s="5"/>
    </row>
    <row r="12319" spans="1:1" x14ac:dyDescent="0.55000000000000004">
      <c r="A12319" s="5"/>
    </row>
    <row r="12320" spans="1:1" x14ac:dyDescent="0.55000000000000004">
      <c r="A12320" s="5"/>
    </row>
    <row r="12321" spans="1:1" x14ac:dyDescent="0.55000000000000004">
      <c r="A12321" s="5"/>
    </row>
    <row r="12322" spans="1:1" x14ac:dyDescent="0.55000000000000004">
      <c r="A12322" s="5"/>
    </row>
    <row r="12323" spans="1:1" x14ac:dyDescent="0.55000000000000004">
      <c r="A12323" s="5"/>
    </row>
    <row r="12324" spans="1:1" x14ac:dyDescent="0.55000000000000004">
      <c r="A12324" s="5"/>
    </row>
    <row r="12325" spans="1:1" x14ac:dyDescent="0.55000000000000004">
      <c r="A12325" s="5"/>
    </row>
    <row r="12326" spans="1:1" x14ac:dyDescent="0.55000000000000004">
      <c r="A12326" s="5"/>
    </row>
    <row r="12327" spans="1:1" x14ac:dyDescent="0.55000000000000004">
      <c r="A12327" s="5"/>
    </row>
    <row r="12328" spans="1:1" x14ac:dyDescent="0.55000000000000004">
      <c r="A12328" s="5"/>
    </row>
    <row r="12329" spans="1:1" x14ac:dyDescent="0.55000000000000004">
      <c r="A12329" s="5"/>
    </row>
    <row r="12330" spans="1:1" x14ac:dyDescent="0.55000000000000004">
      <c r="A12330" s="5"/>
    </row>
    <row r="12331" spans="1:1" x14ac:dyDescent="0.55000000000000004">
      <c r="A12331" s="5"/>
    </row>
    <row r="12332" spans="1:1" x14ac:dyDescent="0.55000000000000004">
      <c r="A12332" s="5"/>
    </row>
    <row r="12333" spans="1:1" x14ac:dyDescent="0.55000000000000004">
      <c r="A12333" s="5"/>
    </row>
    <row r="12334" spans="1:1" x14ac:dyDescent="0.55000000000000004">
      <c r="A12334" s="5"/>
    </row>
    <row r="12335" spans="1:1" x14ac:dyDescent="0.55000000000000004">
      <c r="A12335" s="5"/>
    </row>
    <row r="12336" spans="1:1" x14ac:dyDescent="0.55000000000000004">
      <c r="A12336" s="5"/>
    </row>
    <row r="12337" spans="1:1" x14ac:dyDescent="0.55000000000000004">
      <c r="A12337" s="5"/>
    </row>
    <row r="12338" spans="1:1" x14ac:dyDescent="0.55000000000000004">
      <c r="A12338" s="5"/>
    </row>
    <row r="12339" spans="1:1" x14ac:dyDescent="0.55000000000000004">
      <c r="A12339" s="5"/>
    </row>
    <row r="12340" spans="1:1" x14ac:dyDescent="0.55000000000000004">
      <c r="A12340" s="5"/>
    </row>
    <row r="12341" spans="1:1" x14ac:dyDescent="0.55000000000000004">
      <c r="A12341" s="5"/>
    </row>
    <row r="12342" spans="1:1" x14ac:dyDescent="0.55000000000000004">
      <c r="A12342" s="5"/>
    </row>
    <row r="12343" spans="1:1" x14ac:dyDescent="0.55000000000000004">
      <c r="A12343" s="5"/>
    </row>
    <row r="12344" spans="1:1" x14ac:dyDescent="0.55000000000000004">
      <c r="A12344" s="5"/>
    </row>
    <row r="12345" spans="1:1" x14ac:dyDescent="0.55000000000000004">
      <c r="A12345" s="5"/>
    </row>
    <row r="12346" spans="1:1" x14ac:dyDescent="0.55000000000000004">
      <c r="A12346" s="5"/>
    </row>
    <row r="12347" spans="1:1" x14ac:dyDescent="0.55000000000000004">
      <c r="A12347" s="5"/>
    </row>
    <row r="12348" spans="1:1" x14ac:dyDescent="0.55000000000000004">
      <c r="A12348" s="5"/>
    </row>
    <row r="12349" spans="1:1" x14ac:dyDescent="0.55000000000000004">
      <c r="A12349" s="5"/>
    </row>
    <row r="12350" spans="1:1" x14ac:dyDescent="0.55000000000000004">
      <c r="A12350" s="5"/>
    </row>
    <row r="12351" spans="1:1" x14ac:dyDescent="0.55000000000000004">
      <c r="A12351" s="5"/>
    </row>
    <row r="12352" spans="1:1" x14ac:dyDescent="0.55000000000000004">
      <c r="A12352" s="5"/>
    </row>
    <row r="12353" spans="1:1" x14ac:dyDescent="0.55000000000000004">
      <c r="A12353" s="5"/>
    </row>
    <row r="12354" spans="1:1" x14ac:dyDescent="0.55000000000000004">
      <c r="A12354" s="5"/>
    </row>
    <row r="12355" spans="1:1" x14ac:dyDescent="0.55000000000000004">
      <c r="A12355" s="5"/>
    </row>
    <row r="12356" spans="1:1" x14ac:dyDescent="0.55000000000000004">
      <c r="A12356" s="5"/>
    </row>
    <row r="12357" spans="1:1" x14ac:dyDescent="0.55000000000000004">
      <c r="A12357" s="5"/>
    </row>
    <row r="12358" spans="1:1" x14ac:dyDescent="0.55000000000000004">
      <c r="A12358" s="5"/>
    </row>
    <row r="12359" spans="1:1" x14ac:dyDescent="0.55000000000000004">
      <c r="A12359" s="5"/>
    </row>
    <row r="12360" spans="1:1" x14ac:dyDescent="0.55000000000000004">
      <c r="A12360" s="5"/>
    </row>
    <row r="12361" spans="1:1" x14ac:dyDescent="0.55000000000000004">
      <c r="A12361" s="5"/>
    </row>
    <row r="12362" spans="1:1" x14ac:dyDescent="0.55000000000000004">
      <c r="A12362" s="5"/>
    </row>
    <row r="12363" spans="1:1" x14ac:dyDescent="0.55000000000000004">
      <c r="A12363" s="5"/>
    </row>
    <row r="12364" spans="1:1" x14ac:dyDescent="0.55000000000000004">
      <c r="A12364" s="5"/>
    </row>
    <row r="12365" spans="1:1" x14ac:dyDescent="0.55000000000000004">
      <c r="A12365" s="5"/>
    </row>
    <row r="12366" spans="1:1" x14ac:dyDescent="0.55000000000000004">
      <c r="A12366" s="5"/>
    </row>
    <row r="12367" spans="1:1" x14ac:dyDescent="0.55000000000000004">
      <c r="A12367" s="5"/>
    </row>
    <row r="12368" spans="1:1" x14ac:dyDescent="0.55000000000000004">
      <c r="A12368" s="5"/>
    </row>
    <row r="12369" spans="1:1" x14ac:dyDescent="0.55000000000000004">
      <c r="A12369" s="5"/>
    </row>
    <row r="12370" spans="1:1" x14ac:dyDescent="0.55000000000000004">
      <c r="A12370" s="5"/>
    </row>
    <row r="12371" spans="1:1" x14ac:dyDescent="0.55000000000000004">
      <c r="A12371" s="5"/>
    </row>
    <row r="12372" spans="1:1" x14ac:dyDescent="0.55000000000000004">
      <c r="A12372" s="5"/>
    </row>
    <row r="12373" spans="1:1" x14ac:dyDescent="0.55000000000000004">
      <c r="A12373" s="5"/>
    </row>
    <row r="12374" spans="1:1" x14ac:dyDescent="0.55000000000000004">
      <c r="A12374" s="5"/>
    </row>
    <row r="12375" spans="1:1" x14ac:dyDescent="0.55000000000000004">
      <c r="A12375" s="5"/>
    </row>
    <row r="12376" spans="1:1" x14ac:dyDescent="0.55000000000000004">
      <c r="A12376" s="5"/>
    </row>
    <row r="12377" spans="1:1" x14ac:dyDescent="0.55000000000000004">
      <c r="A12377" s="5"/>
    </row>
    <row r="12378" spans="1:1" x14ac:dyDescent="0.55000000000000004">
      <c r="A12378" s="5"/>
    </row>
    <row r="12379" spans="1:1" x14ac:dyDescent="0.55000000000000004">
      <c r="A12379" s="5"/>
    </row>
    <row r="12380" spans="1:1" x14ac:dyDescent="0.55000000000000004">
      <c r="A12380" s="5"/>
    </row>
    <row r="12381" spans="1:1" x14ac:dyDescent="0.55000000000000004">
      <c r="A12381" s="5"/>
    </row>
    <row r="12382" spans="1:1" x14ac:dyDescent="0.55000000000000004">
      <c r="A12382" s="5"/>
    </row>
    <row r="12383" spans="1:1" x14ac:dyDescent="0.55000000000000004">
      <c r="A12383" s="5"/>
    </row>
    <row r="12384" spans="1:1" x14ac:dyDescent="0.55000000000000004">
      <c r="A12384" s="5"/>
    </row>
    <row r="12385" spans="1:1" x14ac:dyDescent="0.55000000000000004">
      <c r="A12385" s="5"/>
    </row>
    <row r="12386" spans="1:1" x14ac:dyDescent="0.55000000000000004">
      <c r="A12386" s="5"/>
    </row>
    <row r="12387" spans="1:1" x14ac:dyDescent="0.55000000000000004">
      <c r="A12387" s="5"/>
    </row>
    <row r="12388" spans="1:1" x14ac:dyDescent="0.55000000000000004">
      <c r="A12388" s="5"/>
    </row>
    <row r="12389" spans="1:1" x14ac:dyDescent="0.55000000000000004">
      <c r="A12389" s="5"/>
    </row>
    <row r="12390" spans="1:1" x14ac:dyDescent="0.55000000000000004">
      <c r="A12390" s="5"/>
    </row>
    <row r="12391" spans="1:1" x14ac:dyDescent="0.55000000000000004">
      <c r="A12391" s="5"/>
    </row>
    <row r="12392" spans="1:1" x14ac:dyDescent="0.55000000000000004">
      <c r="A12392" s="5"/>
    </row>
    <row r="12393" spans="1:1" x14ac:dyDescent="0.55000000000000004">
      <c r="A12393" s="5"/>
    </row>
    <row r="12394" spans="1:1" x14ac:dyDescent="0.55000000000000004">
      <c r="A12394" s="5"/>
    </row>
    <row r="12395" spans="1:1" x14ac:dyDescent="0.55000000000000004">
      <c r="A12395" s="5"/>
    </row>
    <row r="12396" spans="1:1" x14ac:dyDescent="0.55000000000000004">
      <c r="A12396" s="5"/>
    </row>
    <row r="12397" spans="1:1" x14ac:dyDescent="0.55000000000000004">
      <c r="A12397" s="5"/>
    </row>
    <row r="12398" spans="1:1" x14ac:dyDescent="0.55000000000000004">
      <c r="A12398" s="5"/>
    </row>
    <row r="12399" spans="1:1" x14ac:dyDescent="0.55000000000000004">
      <c r="A12399" s="5"/>
    </row>
    <row r="12400" spans="1:1" x14ac:dyDescent="0.55000000000000004">
      <c r="A12400" s="5"/>
    </row>
    <row r="12401" spans="1:1" x14ac:dyDescent="0.55000000000000004">
      <c r="A12401" s="5"/>
    </row>
    <row r="12402" spans="1:1" x14ac:dyDescent="0.55000000000000004">
      <c r="A12402" s="5"/>
    </row>
    <row r="12403" spans="1:1" x14ac:dyDescent="0.55000000000000004">
      <c r="A12403" s="5"/>
    </row>
    <row r="12404" spans="1:1" x14ac:dyDescent="0.55000000000000004">
      <c r="A12404" s="5"/>
    </row>
    <row r="12405" spans="1:1" x14ac:dyDescent="0.55000000000000004">
      <c r="A12405" s="5"/>
    </row>
    <row r="12406" spans="1:1" x14ac:dyDescent="0.55000000000000004">
      <c r="A12406" s="5"/>
    </row>
    <row r="12407" spans="1:1" x14ac:dyDescent="0.55000000000000004">
      <c r="A12407" s="5"/>
    </row>
    <row r="12408" spans="1:1" x14ac:dyDescent="0.55000000000000004">
      <c r="A12408" s="5"/>
    </row>
    <row r="12409" spans="1:1" x14ac:dyDescent="0.55000000000000004">
      <c r="A12409" s="5"/>
    </row>
    <row r="12410" spans="1:1" x14ac:dyDescent="0.55000000000000004">
      <c r="A12410" s="5"/>
    </row>
    <row r="12411" spans="1:1" x14ac:dyDescent="0.55000000000000004">
      <c r="A12411" s="5"/>
    </row>
    <row r="12412" spans="1:1" x14ac:dyDescent="0.55000000000000004">
      <c r="A12412" s="5"/>
    </row>
    <row r="12413" spans="1:1" x14ac:dyDescent="0.55000000000000004">
      <c r="A12413" s="5"/>
    </row>
    <row r="12414" spans="1:1" x14ac:dyDescent="0.55000000000000004">
      <c r="A12414" s="5"/>
    </row>
    <row r="12415" spans="1:1" x14ac:dyDescent="0.55000000000000004">
      <c r="A12415" s="5"/>
    </row>
    <row r="12416" spans="1:1" x14ac:dyDescent="0.55000000000000004">
      <c r="A12416" s="5"/>
    </row>
    <row r="12417" spans="1:1" x14ac:dyDescent="0.55000000000000004">
      <c r="A12417" s="5"/>
    </row>
    <row r="12418" spans="1:1" x14ac:dyDescent="0.55000000000000004">
      <c r="A12418" s="5"/>
    </row>
    <row r="12419" spans="1:1" x14ac:dyDescent="0.55000000000000004">
      <c r="A12419" s="5"/>
    </row>
    <row r="12420" spans="1:1" x14ac:dyDescent="0.55000000000000004">
      <c r="A12420" s="5"/>
    </row>
    <row r="12421" spans="1:1" x14ac:dyDescent="0.55000000000000004">
      <c r="A12421" s="5"/>
    </row>
    <row r="12422" spans="1:1" x14ac:dyDescent="0.55000000000000004">
      <c r="A12422" s="5"/>
    </row>
    <row r="12423" spans="1:1" x14ac:dyDescent="0.55000000000000004">
      <c r="A12423" s="5"/>
    </row>
    <row r="12424" spans="1:1" x14ac:dyDescent="0.55000000000000004">
      <c r="A12424" s="5"/>
    </row>
    <row r="12425" spans="1:1" x14ac:dyDescent="0.55000000000000004">
      <c r="A12425" s="5"/>
    </row>
    <row r="12426" spans="1:1" x14ac:dyDescent="0.55000000000000004">
      <c r="A12426" s="5"/>
    </row>
    <row r="12427" spans="1:1" x14ac:dyDescent="0.55000000000000004">
      <c r="A12427" s="5"/>
    </row>
    <row r="12428" spans="1:1" x14ac:dyDescent="0.55000000000000004">
      <c r="A12428" s="5"/>
    </row>
    <row r="12429" spans="1:1" x14ac:dyDescent="0.55000000000000004">
      <c r="A12429" s="5"/>
    </row>
    <row r="12430" spans="1:1" x14ac:dyDescent="0.55000000000000004">
      <c r="A12430" s="5"/>
    </row>
    <row r="12431" spans="1:1" x14ac:dyDescent="0.55000000000000004">
      <c r="A12431" s="5"/>
    </row>
    <row r="12432" spans="1:1" x14ac:dyDescent="0.55000000000000004">
      <c r="A12432" s="5"/>
    </row>
    <row r="12433" spans="1:1" x14ac:dyDescent="0.55000000000000004">
      <c r="A12433" s="5"/>
    </row>
    <row r="12434" spans="1:1" x14ac:dyDescent="0.55000000000000004">
      <c r="A12434" s="5"/>
    </row>
    <row r="12435" spans="1:1" x14ac:dyDescent="0.55000000000000004">
      <c r="A12435" s="5"/>
    </row>
    <row r="12436" spans="1:1" x14ac:dyDescent="0.55000000000000004">
      <c r="A12436" s="5"/>
    </row>
    <row r="12437" spans="1:1" x14ac:dyDescent="0.55000000000000004">
      <c r="A12437" s="5"/>
    </row>
    <row r="12438" spans="1:1" x14ac:dyDescent="0.55000000000000004">
      <c r="A12438" s="5"/>
    </row>
    <row r="12439" spans="1:1" x14ac:dyDescent="0.55000000000000004">
      <c r="A12439" s="5"/>
    </row>
    <row r="12440" spans="1:1" x14ac:dyDescent="0.55000000000000004">
      <c r="A12440" s="5"/>
    </row>
    <row r="12441" spans="1:1" x14ac:dyDescent="0.55000000000000004">
      <c r="A12441" s="5"/>
    </row>
    <row r="12442" spans="1:1" x14ac:dyDescent="0.55000000000000004">
      <c r="A12442" s="5"/>
    </row>
    <row r="12443" spans="1:1" x14ac:dyDescent="0.55000000000000004">
      <c r="A12443" s="5"/>
    </row>
    <row r="12444" spans="1:1" x14ac:dyDescent="0.55000000000000004">
      <c r="A12444" s="5"/>
    </row>
    <row r="12445" spans="1:1" x14ac:dyDescent="0.55000000000000004">
      <c r="A12445" s="5"/>
    </row>
    <row r="12446" spans="1:1" x14ac:dyDescent="0.55000000000000004">
      <c r="A12446" s="5"/>
    </row>
    <row r="12447" spans="1:1" x14ac:dyDescent="0.55000000000000004">
      <c r="A12447" s="5"/>
    </row>
    <row r="12448" spans="1:1" x14ac:dyDescent="0.55000000000000004">
      <c r="A12448" s="5"/>
    </row>
    <row r="12449" spans="1:1" x14ac:dyDescent="0.55000000000000004">
      <c r="A12449" s="5"/>
    </row>
    <row r="12450" spans="1:1" x14ac:dyDescent="0.55000000000000004">
      <c r="A12450" s="5"/>
    </row>
    <row r="12451" spans="1:1" x14ac:dyDescent="0.55000000000000004">
      <c r="A12451" s="5"/>
    </row>
    <row r="12452" spans="1:1" x14ac:dyDescent="0.55000000000000004">
      <c r="A12452" s="5"/>
    </row>
    <row r="12453" spans="1:1" x14ac:dyDescent="0.55000000000000004">
      <c r="A12453" s="5"/>
    </row>
    <row r="12454" spans="1:1" x14ac:dyDescent="0.55000000000000004">
      <c r="A12454" s="5"/>
    </row>
    <row r="12455" spans="1:1" x14ac:dyDescent="0.55000000000000004">
      <c r="A12455" s="5"/>
    </row>
    <row r="12456" spans="1:1" x14ac:dyDescent="0.55000000000000004">
      <c r="A12456" s="5"/>
    </row>
    <row r="12457" spans="1:1" x14ac:dyDescent="0.55000000000000004">
      <c r="A12457" s="5"/>
    </row>
    <row r="12458" spans="1:1" x14ac:dyDescent="0.55000000000000004">
      <c r="A12458" s="5"/>
    </row>
    <row r="12459" spans="1:1" x14ac:dyDescent="0.55000000000000004">
      <c r="A12459" s="5"/>
    </row>
    <row r="12460" spans="1:1" x14ac:dyDescent="0.55000000000000004">
      <c r="A12460" s="5"/>
    </row>
    <row r="12461" spans="1:1" x14ac:dyDescent="0.55000000000000004">
      <c r="A12461" s="5"/>
    </row>
    <row r="12462" spans="1:1" x14ac:dyDescent="0.55000000000000004">
      <c r="A12462" s="5"/>
    </row>
    <row r="12463" spans="1:1" x14ac:dyDescent="0.55000000000000004">
      <c r="A12463" s="5"/>
    </row>
    <row r="12464" spans="1:1" x14ac:dyDescent="0.55000000000000004">
      <c r="A12464" s="5"/>
    </row>
    <row r="12465" spans="1:1" x14ac:dyDescent="0.55000000000000004">
      <c r="A12465" s="5"/>
    </row>
    <row r="12466" spans="1:1" x14ac:dyDescent="0.55000000000000004">
      <c r="A12466" s="5"/>
    </row>
    <row r="12467" spans="1:1" x14ac:dyDescent="0.55000000000000004">
      <c r="A12467" s="5"/>
    </row>
    <row r="12468" spans="1:1" x14ac:dyDescent="0.55000000000000004">
      <c r="A12468" s="5"/>
    </row>
    <row r="12469" spans="1:1" x14ac:dyDescent="0.55000000000000004">
      <c r="A12469" s="5"/>
    </row>
    <row r="12470" spans="1:1" x14ac:dyDescent="0.55000000000000004">
      <c r="A12470" s="5"/>
    </row>
    <row r="12471" spans="1:1" x14ac:dyDescent="0.55000000000000004">
      <c r="A12471" s="5"/>
    </row>
    <row r="12472" spans="1:1" x14ac:dyDescent="0.55000000000000004">
      <c r="A12472" s="5"/>
    </row>
    <row r="12473" spans="1:1" x14ac:dyDescent="0.55000000000000004">
      <c r="A12473" s="5"/>
    </row>
    <row r="12474" spans="1:1" x14ac:dyDescent="0.55000000000000004">
      <c r="A12474" s="5"/>
    </row>
    <row r="12475" spans="1:1" x14ac:dyDescent="0.55000000000000004">
      <c r="A12475" s="5"/>
    </row>
    <row r="12476" spans="1:1" x14ac:dyDescent="0.55000000000000004">
      <c r="A12476" s="5"/>
    </row>
    <row r="12477" spans="1:1" x14ac:dyDescent="0.55000000000000004">
      <c r="A12477" s="5"/>
    </row>
    <row r="12478" spans="1:1" x14ac:dyDescent="0.55000000000000004">
      <c r="A12478" s="5"/>
    </row>
    <row r="12479" spans="1:1" x14ac:dyDescent="0.55000000000000004">
      <c r="A12479" s="5"/>
    </row>
    <row r="12480" spans="1:1" x14ac:dyDescent="0.55000000000000004">
      <c r="A12480" s="5"/>
    </row>
    <row r="12481" spans="1:1" x14ac:dyDescent="0.55000000000000004">
      <c r="A12481" s="5"/>
    </row>
    <row r="12482" spans="1:1" x14ac:dyDescent="0.55000000000000004">
      <c r="A12482" s="5"/>
    </row>
    <row r="12483" spans="1:1" x14ac:dyDescent="0.55000000000000004">
      <c r="A12483" s="5"/>
    </row>
    <row r="12484" spans="1:1" x14ac:dyDescent="0.55000000000000004">
      <c r="A12484" s="5"/>
    </row>
    <row r="12485" spans="1:1" x14ac:dyDescent="0.55000000000000004">
      <c r="A12485" s="5"/>
    </row>
    <row r="12486" spans="1:1" x14ac:dyDescent="0.55000000000000004">
      <c r="A12486" s="5"/>
    </row>
    <row r="12487" spans="1:1" x14ac:dyDescent="0.55000000000000004">
      <c r="A12487" s="5"/>
    </row>
    <row r="12488" spans="1:1" x14ac:dyDescent="0.55000000000000004">
      <c r="A12488" s="5"/>
    </row>
    <row r="12489" spans="1:1" x14ac:dyDescent="0.55000000000000004">
      <c r="A12489" s="5"/>
    </row>
    <row r="12490" spans="1:1" x14ac:dyDescent="0.55000000000000004">
      <c r="A12490" s="5"/>
    </row>
    <row r="12491" spans="1:1" x14ac:dyDescent="0.55000000000000004">
      <c r="A12491" s="5"/>
    </row>
    <row r="12492" spans="1:1" x14ac:dyDescent="0.55000000000000004">
      <c r="A12492" s="5"/>
    </row>
    <row r="12493" spans="1:1" x14ac:dyDescent="0.55000000000000004">
      <c r="A12493" s="5"/>
    </row>
    <row r="12494" spans="1:1" x14ac:dyDescent="0.55000000000000004">
      <c r="A12494" s="5"/>
    </row>
    <row r="12495" spans="1:1" x14ac:dyDescent="0.55000000000000004">
      <c r="A12495" s="5"/>
    </row>
    <row r="12496" spans="1:1" x14ac:dyDescent="0.55000000000000004">
      <c r="A12496" s="5"/>
    </row>
    <row r="12497" spans="1:1" x14ac:dyDescent="0.55000000000000004">
      <c r="A12497" s="5"/>
    </row>
    <row r="12498" spans="1:1" x14ac:dyDescent="0.55000000000000004">
      <c r="A12498" s="5"/>
    </row>
    <row r="12499" spans="1:1" x14ac:dyDescent="0.55000000000000004">
      <c r="A12499" s="5"/>
    </row>
    <row r="12500" spans="1:1" x14ac:dyDescent="0.55000000000000004">
      <c r="A12500" s="5"/>
    </row>
    <row r="12501" spans="1:1" x14ac:dyDescent="0.55000000000000004">
      <c r="A12501" s="5"/>
    </row>
    <row r="12502" spans="1:1" x14ac:dyDescent="0.55000000000000004">
      <c r="A12502" s="5"/>
    </row>
    <row r="12503" spans="1:1" x14ac:dyDescent="0.55000000000000004">
      <c r="A12503" s="5"/>
    </row>
    <row r="12504" spans="1:1" x14ac:dyDescent="0.55000000000000004">
      <c r="A12504" s="5"/>
    </row>
    <row r="12505" spans="1:1" x14ac:dyDescent="0.55000000000000004">
      <c r="A12505" s="5"/>
    </row>
    <row r="12506" spans="1:1" x14ac:dyDescent="0.55000000000000004">
      <c r="A12506" s="5"/>
    </row>
    <row r="12507" spans="1:1" x14ac:dyDescent="0.55000000000000004">
      <c r="A12507" s="5"/>
    </row>
    <row r="12508" spans="1:1" x14ac:dyDescent="0.55000000000000004">
      <c r="A12508" s="5"/>
    </row>
    <row r="12509" spans="1:1" x14ac:dyDescent="0.55000000000000004">
      <c r="A12509" s="5"/>
    </row>
    <row r="12510" spans="1:1" x14ac:dyDescent="0.55000000000000004">
      <c r="A12510" s="5"/>
    </row>
    <row r="12511" spans="1:1" x14ac:dyDescent="0.55000000000000004">
      <c r="A12511" s="5"/>
    </row>
    <row r="12512" spans="1:1" x14ac:dyDescent="0.55000000000000004">
      <c r="A12512" s="5"/>
    </row>
    <row r="12513" spans="1:1" x14ac:dyDescent="0.55000000000000004">
      <c r="A12513" s="5"/>
    </row>
    <row r="12514" spans="1:1" x14ac:dyDescent="0.55000000000000004">
      <c r="A12514" s="5"/>
    </row>
    <row r="12515" spans="1:1" x14ac:dyDescent="0.55000000000000004">
      <c r="A12515" s="5"/>
    </row>
    <row r="12516" spans="1:1" x14ac:dyDescent="0.55000000000000004">
      <c r="A12516" s="5"/>
    </row>
    <row r="12517" spans="1:1" x14ac:dyDescent="0.55000000000000004">
      <c r="A12517" s="5"/>
    </row>
    <row r="12518" spans="1:1" x14ac:dyDescent="0.55000000000000004">
      <c r="A12518" s="5"/>
    </row>
    <row r="12519" spans="1:1" x14ac:dyDescent="0.55000000000000004">
      <c r="A12519" s="5"/>
    </row>
    <row r="12520" spans="1:1" x14ac:dyDescent="0.55000000000000004">
      <c r="A12520" s="5"/>
    </row>
    <row r="12521" spans="1:1" x14ac:dyDescent="0.55000000000000004">
      <c r="A12521" s="5"/>
    </row>
    <row r="12522" spans="1:1" x14ac:dyDescent="0.55000000000000004">
      <c r="A12522" s="5"/>
    </row>
    <row r="12523" spans="1:1" x14ac:dyDescent="0.55000000000000004">
      <c r="A12523" s="5"/>
    </row>
    <row r="12524" spans="1:1" x14ac:dyDescent="0.55000000000000004">
      <c r="A12524" s="5"/>
    </row>
    <row r="12525" spans="1:1" x14ac:dyDescent="0.55000000000000004">
      <c r="A12525" s="5"/>
    </row>
    <row r="12526" spans="1:1" x14ac:dyDescent="0.55000000000000004">
      <c r="A12526" s="5"/>
    </row>
    <row r="12527" spans="1:1" x14ac:dyDescent="0.55000000000000004">
      <c r="A12527" s="5"/>
    </row>
    <row r="12528" spans="1:1" x14ac:dyDescent="0.55000000000000004">
      <c r="A12528" s="5"/>
    </row>
    <row r="12529" spans="1:1" x14ac:dyDescent="0.55000000000000004">
      <c r="A12529" s="5"/>
    </row>
    <row r="12530" spans="1:1" x14ac:dyDescent="0.55000000000000004">
      <c r="A12530" s="5"/>
    </row>
    <row r="12531" spans="1:1" x14ac:dyDescent="0.55000000000000004">
      <c r="A12531" s="5"/>
    </row>
    <row r="12532" spans="1:1" x14ac:dyDescent="0.55000000000000004">
      <c r="A12532" s="5"/>
    </row>
    <row r="12533" spans="1:1" x14ac:dyDescent="0.55000000000000004">
      <c r="A12533" s="5"/>
    </row>
    <row r="12534" spans="1:1" x14ac:dyDescent="0.55000000000000004">
      <c r="A12534" s="5"/>
    </row>
    <row r="12535" spans="1:1" x14ac:dyDescent="0.55000000000000004">
      <c r="A12535" s="5"/>
    </row>
    <row r="12536" spans="1:1" x14ac:dyDescent="0.55000000000000004">
      <c r="A12536" s="5"/>
    </row>
    <row r="12537" spans="1:1" x14ac:dyDescent="0.55000000000000004">
      <c r="A12537" s="5"/>
    </row>
    <row r="12538" spans="1:1" x14ac:dyDescent="0.55000000000000004">
      <c r="A12538" s="5"/>
    </row>
    <row r="12539" spans="1:1" x14ac:dyDescent="0.55000000000000004">
      <c r="A12539" s="5"/>
    </row>
    <row r="12540" spans="1:1" x14ac:dyDescent="0.55000000000000004">
      <c r="A12540" s="5"/>
    </row>
    <row r="12541" spans="1:1" x14ac:dyDescent="0.55000000000000004">
      <c r="A12541" s="5"/>
    </row>
    <row r="12542" spans="1:1" x14ac:dyDescent="0.55000000000000004">
      <c r="A12542" s="5"/>
    </row>
    <row r="12543" spans="1:1" x14ac:dyDescent="0.55000000000000004">
      <c r="A12543" s="5"/>
    </row>
    <row r="12544" spans="1:1" x14ac:dyDescent="0.55000000000000004">
      <c r="A12544" s="5"/>
    </row>
    <row r="12545" spans="1:1" x14ac:dyDescent="0.55000000000000004">
      <c r="A12545" s="5"/>
    </row>
    <row r="12546" spans="1:1" x14ac:dyDescent="0.55000000000000004">
      <c r="A12546" s="5"/>
    </row>
    <row r="12547" spans="1:1" x14ac:dyDescent="0.55000000000000004">
      <c r="A12547" s="5"/>
    </row>
    <row r="12548" spans="1:1" x14ac:dyDescent="0.55000000000000004">
      <c r="A12548" s="5"/>
    </row>
    <row r="12549" spans="1:1" x14ac:dyDescent="0.55000000000000004">
      <c r="A12549" s="5"/>
    </row>
    <row r="12550" spans="1:1" x14ac:dyDescent="0.55000000000000004">
      <c r="A12550" s="5"/>
    </row>
    <row r="12551" spans="1:1" x14ac:dyDescent="0.55000000000000004">
      <c r="A12551" s="5"/>
    </row>
    <row r="12552" spans="1:1" x14ac:dyDescent="0.55000000000000004">
      <c r="A12552" s="5"/>
    </row>
    <row r="12553" spans="1:1" x14ac:dyDescent="0.55000000000000004">
      <c r="A12553" s="5"/>
    </row>
    <row r="12554" spans="1:1" x14ac:dyDescent="0.55000000000000004">
      <c r="A12554" s="5"/>
    </row>
    <row r="12555" spans="1:1" x14ac:dyDescent="0.55000000000000004">
      <c r="A12555" s="5"/>
    </row>
    <row r="12556" spans="1:1" x14ac:dyDescent="0.55000000000000004">
      <c r="A12556" s="5"/>
    </row>
    <row r="12557" spans="1:1" x14ac:dyDescent="0.55000000000000004">
      <c r="A12557" s="5"/>
    </row>
    <row r="12558" spans="1:1" x14ac:dyDescent="0.55000000000000004">
      <c r="A12558" s="5"/>
    </row>
    <row r="12559" spans="1:1" x14ac:dyDescent="0.55000000000000004">
      <c r="A12559" s="5"/>
    </row>
    <row r="12560" spans="1:1" x14ac:dyDescent="0.55000000000000004">
      <c r="A12560" s="5"/>
    </row>
    <row r="12561" spans="1:1" x14ac:dyDescent="0.55000000000000004">
      <c r="A12561" s="5"/>
    </row>
    <row r="12562" spans="1:1" x14ac:dyDescent="0.55000000000000004">
      <c r="A12562" s="5"/>
    </row>
    <row r="12563" spans="1:1" x14ac:dyDescent="0.55000000000000004">
      <c r="A12563" s="5"/>
    </row>
    <row r="12564" spans="1:1" x14ac:dyDescent="0.55000000000000004">
      <c r="A12564" s="5"/>
    </row>
    <row r="12565" spans="1:1" x14ac:dyDescent="0.55000000000000004">
      <c r="A12565" s="5"/>
    </row>
    <row r="12566" spans="1:1" x14ac:dyDescent="0.55000000000000004">
      <c r="A12566" s="5"/>
    </row>
    <row r="12567" spans="1:1" x14ac:dyDescent="0.55000000000000004">
      <c r="A12567" s="5"/>
    </row>
    <row r="12568" spans="1:1" x14ac:dyDescent="0.55000000000000004">
      <c r="A12568" s="5"/>
    </row>
    <row r="12569" spans="1:1" x14ac:dyDescent="0.55000000000000004">
      <c r="A12569" s="5"/>
    </row>
    <row r="12570" spans="1:1" x14ac:dyDescent="0.55000000000000004">
      <c r="A12570" s="5"/>
    </row>
    <row r="12571" spans="1:1" x14ac:dyDescent="0.55000000000000004">
      <c r="A12571" s="5"/>
    </row>
    <row r="12572" spans="1:1" x14ac:dyDescent="0.55000000000000004">
      <c r="A12572" s="5"/>
    </row>
    <row r="12573" spans="1:1" x14ac:dyDescent="0.55000000000000004">
      <c r="A12573" s="5"/>
    </row>
    <row r="12574" spans="1:1" x14ac:dyDescent="0.55000000000000004">
      <c r="A12574" s="5"/>
    </row>
    <row r="12575" spans="1:1" x14ac:dyDescent="0.55000000000000004">
      <c r="A12575" s="5"/>
    </row>
    <row r="12576" spans="1:1" x14ac:dyDescent="0.55000000000000004">
      <c r="A12576" s="5"/>
    </row>
    <row r="12577" spans="1:1" x14ac:dyDescent="0.55000000000000004">
      <c r="A12577" s="5"/>
    </row>
    <row r="12578" spans="1:1" x14ac:dyDescent="0.55000000000000004">
      <c r="A12578" s="5"/>
    </row>
    <row r="12579" spans="1:1" x14ac:dyDescent="0.55000000000000004">
      <c r="A12579" s="5"/>
    </row>
    <row r="12580" spans="1:1" x14ac:dyDescent="0.55000000000000004">
      <c r="A12580" s="5"/>
    </row>
    <row r="12581" spans="1:1" x14ac:dyDescent="0.55000000000000004">
      <c r="A12581" s="5"/>
    </row>
    <row r="12582" spans="1:1" x14ac:dyDescent="0.55000000000000004">
      <c r="A12582" s="5"/>
    </row>
    <row r="12583" spans="1:1" x14ac:dyDescent="0.55000000000000004">
      <c r="A12583" s="5"/>
    </row>
    <row r="12584" spans="1:1" x14ac:dyDescent="0.55000000000000004">
      <c r="A12584" s="5"/>
    </row>
    <row r="12585" spans="1:1" x14ac:dyDescent="0.55000000000000004">
      <c r="A12585" s="5"/>
    </row>
    <row r="12586" spans="1:1" x14ac:dyDescent="0.55000000000000004">
      <c r="A12586" s="5"/>
    </row>
    <row r="12587" spans="1:1" x14ac:dyDescent="0.55000000000000004">
      <c r="A12587" s="5"/>
    </row>
    <row r="12588" spans="1:1" x14ac:dyDescent="0.55000000000000004">
      <c r="A12588" s="5"/>
    </row>
    <row r="12589" spans="1:1" x14ac:dyDescent="0.55000000000000004">
      <c r="A12589" s="5"/>
    </row>
    <row r="12590" spans="1:1" x14ac:dyDescent="0.55000000000000004">
      <c r="A12590" s="5"/>
    </row>
    <row r="12591" spans="1:1" x14ac:dyDescent="0.55000000000000004">
      <c r="A12591" s="5"/>
    </row>
    <row r="12592" spans="1:1" x14ac:dyDescent="0.55000000000000004">
      <c r="A12592" s="5"/>
    </row>
    <row r="12593" spans="1:1" x14ac:dyDescent="0.55000000000000004">
      <c r="A12593" s="5"/>
    </row>
    <row r="12594" spans="1:1" x14ac:dyDescent="0.55000000000000004">
      <c r="A12594" s="5"/>
    </row>
    <row r="12595" spans="1:1" x14ac:dyDescent="0.55000000000000004">
      <c r="A12595" s="5"/>
    </row>
    <row r="12596" spans="1:1" x14ac:dyDescent="0.55000000000000004">
      <c r="A12596" s="5"/>
    </row>
    <row r="12597" spans="1:1" x14ac:dyDescent="0.55000000000000004">
      <c r="A12597" s="5"/>
    </row>
    <row r="12598" spans="1:1" x14ac:dyDescent="0.55000000000000004">
      <c r="A12598" s="5"/>
    </row>
    <row r="12599" spans="1:1" x14ac:dyDescent="0.55000000000000004">
      <c r="A12599" s="5"/>
    </row>
    <row r="12600" spans="1:1" x14ac:dyDescent="0.55000000000000004">
      <c r="A12600" s="5"/>
    </row>
    <row r="12601" spans="1:1" x14ac:dyDescent="0.55000000000000004">
      <c r="A12601" s="5"/>
    </row>
    <row r="12602" spans="1:1" x14ac:dyDescent="0.55000000000000004">
      <c r="A12602" s="5"/>
    </row>
    <row r="12603" spans="1:1" x14ac:dyDescent="0.55000000000000004">
      <c r="A12603" s="5"/>
    </row>
    <row r="12604" spans="1:1" x14ac:dyDescent="0.55000000000000004">
      <c r="A12604" s="5"/>
    </row>
    <row r="12605" spans="1:1" x14ac:dyDescent="0.55000000000000004">
      <c r="A12605" s="5"/>
    </row>
    <row r="12606" spans="1:1" x14ac:dyDescent="0.55000000000000004">
      <c r="A12606" s="5"/>
    </row>
    <row r="12607" spans="1:1" x14ac:dyDescent="0.55000000000000004">
      <c r="A12607" s="5"/>
    </row>
    <row r="12608" spans="1:1" x14ac:dyDescent="0.55000000000000004">
      <c r="A12608" s="5"/>
    </row>
    <row r="12609" spans="1:1" x14ac:dyDescent="0.55000000000000004">
      <c r="A12609" s="5"/>
    </row>
    <row r="12610" spans="1:1" x14ac:dyDescent="0.55000000000000004">
      <c r="A12610" s="5"/>
    </row>
    <row r="12611" spans="1:1" x14ac:dyDescent="0.55000000000000004">
      <c r="A12611" s="5"/>
    </row>
    <row r="12612" spans="1:1" x14ac:dyDescent="0.55000000000000004">
      <c r="A12612" s="5"/>
    </row>
    <row r="12613" spans="1:1" x14ac:dyDescent="0.55000000000000004">
      <c r="A12613" s="5"/>
    </row>
    <row r="12614" spans="1:1" x14ac:dyDescent="0.55000000000000004">
      <c r="A12614" s="5"/>
    </row>
    <row r="12615" spans="1:1" x14ac:dyDescent="0.55000000000000004">
      <c r="A12615" s="5"/>
    </row>
    <row r="12616" spans="1:1" x14ac:dyDescent="0.55000000000000004">
      <c r="A12616" s="5"/>
    </row>
    <row r="12617" spans="1:1" x14ac:dyDescent="0.55000000000000004">
      <c r="A12617" s="5"/>
    </row>
    <row r="12618" spans="1:1" x14ac:dyDescent="0.55000000000000004">
      <c r="A12618" s="5"/>
    </row>
    <row r="12619" spans="1:1" x14ac:dyDescent="0.55000000000000004">
      <c r="A12619" s="5"/>
    </row>
    <row r="12620" spans="1:1" x14ac:dyDescent="0.55000000000000004">
      <c r="A12620" s="5"/>
    </row>
    <row r="12621" spans="1:1" x14ac:dyDescent="0.55000000000000004">
      <c r="A12621" s="5"/>
    </row>
    <row r="12622" spans="1:1" x14ac:dyDescent="0.55000000000000004">
      <c r="A12622" s="5"/>
    </row>
    <row r="12623" spans="1:1" x14ac:dyDescent="0.55000000000000004">
      <c r="A12623" s="5"/>
    </row>
    <row r="12624" spans="1:1" x14ac:dyDescent="0.55000000000000004">
      <c r="A12624" s="5"/>
    </row>
    <row r="12625" spans="1:1" x14ac:dyDescent="0.55000000000000004">
      <c r="A12625" s="5"/>
    </row>
    <row r="12626" spans="1:1" x14ac:dyDescent="0.55000000000000004">
      <c r="A12626" s="5"/>
    </row>
    <row r="12627" spans="1:1" x14ac:dyDescent="0.55000000000000004">
      <c r="A12627" s="5"/>
    </row>
    <row r="12628" spans="1:1" x14ac:dyDescent="0.55000000000000004">
      <c r="A12628" s="5"/>
    </row>
    <row r="12629" spans="1:1" x14ac:dyDescent="0.55000000000000004">
      <c r="A12629" s="5"/>
    </row>
    <row r="12630" spans="1:1" x14ac:dyDescent="0.55000000000000004">
      <c r="A12630" s="5"/>
    </row>
    <row r="12631" spans="1:1" x14ac:dyDescent="0.55000000000000004">
      <c r="A12631" s="5"/>
    </row>
    <row r="12632" spans="1:1" x14ac:dyDescent="0.55000000000000004">
      <c r="A12632" s="5"/>
    </row>
    <row r="12633" spans="1:1" x14ac:dyDescent="0.55000000000000004">
      <c r="A12633" s="5"/>
    </row>
    <row r="12634" spans="1:1" x14ac:dyDescent="0.55000000000000004">
      <c r="A12634" s="5"/>
    </row>
    <row r="12635" spans="1:1" x14ac:dyDescent="0.55000000000000004">
      <c r="A12635" s="5"/>
    </row>
    <row r="12636" spans="1:1" x14ac:dyDescent="0.55000000000000004">
      <c r="A12636" s="5"/>
    </row>
    <row r="12637" spans="1:1" x14ac:dyDescent="0.55000000000000004">
      <c r="A12637" s="5"/>
    </row>
    <row r="12638" spans="1:1" x14ac:dyDescent="0.55000000000000004">
      <c r="A12638" s="5"/>
    </row>
    <row r="12639" spans="1:1" x14ac:dyDescent="0.55000000000000004">
      <c r="A12639" s="5"/>
    </row>
    <row r="12640" spans="1:1" x14ac:dyDescent="0.55000000000000004">
      <c r="A12640" s="5"/>
    </row>
    <row r="12641" spans="1:1" x14ac:dyDescent="0.55000000000000004">
      <c r="A12641" s="5"/>
    </row>
    <row r="12642" spans="1:1" x14ac:dyDescent="0.55000000000000004">
      <c r="A12642" s="5"/>
    </row>
    <row r="12643" spans="1:1" x14ac:dyDescent="0.55000000000000004">
      <c r="A12643" s="5"/>
    </row>
    <row r="12644" spans="1:1" x14ac:dyDescent="0.55000000000000004">
      <c r="A12644" s="5"/>
    </row>
    <row r="12645" spans="1:1" x14ac:dyDescent="0.55000000000000004">
      <c r="A12645" s="5"/>
    </row>
    <row r="12646" spans="1:1" x14ac:dyDescent="0.55000000000000004">
      <c r="A12646" s="5"/>
    </row>
    <row r="12647" spans="1:1" x14ac:dyDescent="0.55000000000000004">
      <c r="A12647" s="5"/>
    </row>
    <row r="12648" spans="1:1" x14ac:dyDescent="0.55000000000000004">
      <c r="A12648" s="5"/>
    </row>
    <row r="12649" spans="1:1" x14ac:dyDescent="0.55000000000000004">
      <c r="A12649" s="5"/>
    </row>
    <row r="12650" spans="1:1" x14ac:dyDescent="0.55000000000000004">
      <c r="A12650" s="5"/>
    </row>
    <row r="12651" spans="1:1" x14ac:dyDescent="0.55000000000000004">
      <c r="A12651" s="5"/>
    </row>
    <row r="12652" spans="1:1" x14ac:dyDescent="0.55000000000000004">
      <c r="A12652" s="5"/>
    </row>
    <row r="12653" spans="1:1" x14ac:dyDescent="0.55000000000000004">
      <c r="A12653" s="5"/>
    </row>
    <row r="12654" spans="1:1" x14ac:dyDescent="0.55000000000000004">
      <c r="A12654" s="5"/>
    </row>
    <row r="12655" spans="1:1" x14ac:dyDescent="0.55000000000000004">
      <c r="A12655" s="5"/>
    </row>
    <row r="12656" spans="1:1" x14ac:dyDescent="0.55000000000000004">
      <c r="A12656" s="5"/>
    </row>
    <row r="12657" spans="1:1" x14ac:dyDescent="0.55000000000000004">
      <c r="A12657" s="5"/>
    </row>
    <row r="12658" spans="1:1" x14ac:dyDescent="0.55000000000000004">
      <c r="A12658" s="5"/>
    </row>
    <row r="12659" spans="1:1" x14ac:dyDescent="0.55000000000000004">
      <c r="A12659" s="5"/>
    </row>
    <row r="12660" spans="1:1" x14ac:dyDescent="0.55000000000000004">
      <c r="A12660" s="5"/>
    </row>
    <row r="12661" spans="1:1" x14ac:dyDescent="0.55000000000000004">
      <c r="A12661" s="5"/>
    </row>
    <row r="12662" spans="1:1" x14ac:dyDescent="0.55000000000000004">
      <c r="A12662" s="5"/>
    </row>
    <row r="12663" spans="1:1" x14ac:dyDescent="0.55000000000000004">
      <c r="A12663" s="5"/>
    </row>
    <row r="12664" spans="1:1" x14ac:dyDescent="0.55000000000000004">
      <c r="A12664" s="5"/>
    </row>
    <row r="12665" spans="1:1" x14ac:dyDescent="0.55000000000000004">
      <c r="A12665" s="5"/>
    </row>
    <row r="12666" spans="1:1" x14ac:dyDescent="0.55000000000000004">
      <c r="A12666" s="5"/>
    </row>
    <row r="12667" spans="1:1" x14ac:dyDescent="0.55000000000000004">
      <c r="A12667" s="5"/>
    </row>
    <row r="12668" spans="1:1" x14ac:dyDescent="0.55000000000000004">
      <c r="A12668" s="5"/>
    </row>
    <row r="12669" spans="1:1" x14ac:dyDescent="0.55000000000000004">
      <c r="A12669" s="5"/>
    </row>
    <row r="12670" spans="1:1" x14ac:dyDescent="0.55000000000000004">
      <c r="A12670" s="5"/>
    </row>
    <row r="12671" spans="1:1" x14ac:dyDescent="0.55000000000000004">
      <c r="A12671" s="5"/>
    </row>
    <row r="12672" spans="1:1" x14ac:dyDescent="0.55000000000000004">
      <c r="A12672" s="5"/>
    </row>
    <row r="12673" spans="1:1" x14ac:dyDescent="0.55000000000000004">
      <c r="A12673" s="5"/>
    </row>
    <row r="12674" spans="1:1" x14ac:dyDescent="0.55000000000000004">
      <c r="A12674" s="5"/>
    </row>
    <row r="12675" spans="1:1" x14ac:dyDescent="0.55000000000000004">
      <c r="A12675" s="5"/>
    </row>
    <row r="12676" spans="1:1" x14ac:dyDescent="0.55000000000000004">
      <c r="A12676" s="5"/>
    </row>
    <row r="12677" spans="1:1" x14ac:dyDescent="0.55000000000000004">
      <c r="A12677" s="5"/>
    </row>
    <row r="12678" spans="1:1" x14ac:dyDescent="0.55000000000000004">
      <c r="A12678" s="5"/>
    </row>
    <row r="12679" spans="1:1" x14ac:dyDescent="0.55000000000000004">
      <c r="A12679" s="5"/>
    </row>
    <row r="12680" spans="1:1" x14ac:dyDescent="0.55000000000000004">
      <c r="A12680" s="5"/>
    </row>
    <row r="12681" spans="1:1" x14ac:dyDescent="0.55000000000000004">
      <c r="A12681" s="5"/>
    </row>
    <row r="12682" spans="1:1" x14ac:dyDescent="0.55000000000000004">
      <c r="A12682" s="5"/>
    </row>
    <row r="12683" spans="1:1" x14ac:dyDescent="0.55000000000000004">
      <c r="A12683" s="5"/>
    </row>
    <row r="12684" spans="1:1" x14ac:dyDescent="0.55000000000000004">
      <c r="A12684" s="5"/>
    </row>
    <row r="12685" spans="1:1" x14ac:dyDescent="0.55000000000000004">
      <c r="A12685" s="5"/>
    </row>
    <row r="12686" spans="1:1" x14ac:dyDescent="0.55000000000000004">
      <c r="A12686" s="5"/>
    </row>
    <row r="12687" spans="1:1" x14ac:dyDescent="0.55000000000000004">
      <c r="A12687" s="5"/>
    </row>
    <row r="12688" spans="1:1" x14ac:dyDescent="0.55000000000000004">
      <c r="A12688" s="5"/>
    </row>
    <row r="12689" spans="1:1" x14ac:dyDescent="0.55000000000000004">
      <c r="A12689" s="5"/>
    </row>
    <row r="12690" spans="1:1" x14ac:dyDescent="0.55000000000000004">
      <c r="A12690" s="5"/>
    </row>
    <row r="12691" spans="1:1" x14ac:dyDescent="0.55000000000000004">
      <c r="A12691" s="5"/>
    </row>
    <row r="12692" spans="1:1" x14ac:dyDescent="0.55000000000000004">
      <c r="A12692" s="5"/>
    </row>
    <row r="12693" spans="1:1" x14ac:dyDescent="0.55000000000000004">
      <c r="A12693" s="5"/>
    </row>
    <row r="12694" spans="1:1" x14ac:dyDescent="0.55000000000000004">
      <c r="A12694" s="5"/>
    </row>
    <row r="12695" spans="1:1" x14ac:dyDescent="0.55000000000000004">
      <c r="A12695" s="5"/>
    </row>
    <row r="12696" spans="1:1" x14ac:dyDescent="0.55000000000000004">
      <c r="A12696" s="5"/>
    </row>
    <row r="12697" spans="1:1" x14ac:dyDescent="0.55000000000000004">
      <c r="A12697" s="5"/>
    </row>
    <row r="12698" spans="1:1" x14ac:dyDescent="0.55000000000000004">
      <c r="A12698" s="5"/>
    </row>
    <row r="12699" spans="1:1" x14ac:dyDescent="0.55000000000000004">
      <c r="A12699" s="5"/>
    </row>
    <row r="12700" spans="1:1" x14ac:dyDescent="0.55000000000000004">
      <c r="A12700" s="5"/>
    </row>
    <row r="12701" spans="1:1" x14ac:dyDescent="0.55000000000000004">
      <c r="A12701" s="5"/>
    </row>
    <row r="12702" spans="1:1" x14ac:dyDescent="0.55000000000000004">
      <c r="A12702" s="5"/>
    </row>
    <row r="12703" spans="1:1" x14ac:dyDescent="0.55000000000000004">
      <c r="A12703" s="5"/>
    </row>
    <row r="12704" spans="1:1" x14ac:dyDescent="0.55000000000000004">
      <c r="A12704" s="5"/>
    </row>
    <row r="12705" spans="1:1" x14ac:dyDescent="0.55000000000000004">
      <c r="A12705" s="5"/>
    </row>
    <row r="12706" spans="1:1" x14ac:dyDescent="0.55000000000000004">
      <c r="A12706" s="5"/>
    </row>
    <row r="12707" spans="1:1" x14ac:dyDescent="0.55000000000000004">
      <c r="A12707" s="5"/>
    </row>
    <row r="12708" spans="1:1" x14ac:dyDescent="0.55000000000000004">
      <c r="A12708" s="5"/>
    </row>
    <row r="12709" spans="1:1" x14ac:dyDescent="0.55000000000000004">
      <c r="A12709" s="5"/>
    </row>
    <row r="12710" spans="1:1" x14ac:dyDescent="0.55000000000000004">
      <c r="A12710" s="5"/>
    </row>
    <row r="12711" spans="1:1" x14ac:dyDescent="0.55000000000000004">
      <c r="A12711" s="5"/>
    </row>
    <row r="12712" spans="1:1" x14ac:dyDescent="0.55000000000000004">
      <c r="A12712" s="5"/>
    </row>
    <row r="12713" spans="1:1" x14ac:dyDescent="0.55000000000000004">
      <c r="A12713" s="5"/>
    </row>
    <row r="12714" spans="1:1" x14ac:dyDescent="0.55000000000000004">
      <c r="A12714" s="5"/>
    </row>
    <row r="12715" spans="1:1" x14ac:dyDescent="0.55000000000000004">
      <c r="A12715" s="5"/>
    </row>
    <row r="12716" spans="1:1" x14ac:dyDescent="0.55000000000000004">
      <c r="A12716" s="5"/>
    </row>
    <row r="12717" spans="1:1" x14ac:dyDescent="0.55000000000000004">
      <c r="A12717" s="5"/>
    </row>
    <row r="12718" spans="1:1" x14ac:dyDescent="0.55000000000000004">
      <c r="A12718" s="5"/>
    </row>
    <row r="12719" spans="1:1" x14ac:dyDescent="0.55000000000000004">
      <c r="A12719" s="5"/>
    </row>
    <row r="12720" spans="1:1" x14ac:dyDescent="0.55000000000000004">
      <c r="A12720" s="5"/>
    </row>
    <row r="12721" spans="1:1" x14ac:dyDescent="0.55000000000000004">
      <c r="A12721" s="5"/>
    </row>
    <row r="12722" spans="1:1" x14ac:dyDescent="0.55000000000000004">
      <c r="A12722" s="5"/>
    </row>
    <row r="12723" spans="1:1" x14ac:dyDescent="0.55000000000000004">
      <c r="A12723" s="5"/>
    </row>
    <row r="12724" spans="1:1" x14ac:dyDescent="0.55000000000000004">
      <c r="A12724" s="5"/>
    </row>
    <row r="12725" spans="1:1" x14ac:dyDescent="0.55000000000000004">
      <c r="A12725" s="5"/>
    </row>
    <row r="12726" spans="1:1" x14ac:dyDescent="0.55000000000000004">
      <c r="A12726" s="5"/>
    </row>
    <row r="12727" spans="1:1" x14ac:dyDescent="0.55000000000000004">
      <c r="A12727" s="5"/>
    </row>
    <row r="12728" spans="1:1" x14ac:dyDescent="0.55000000000000004">
      <c r="A12728" s="5"/>
    </row>
    <row r="12729" spans="1:1" x14ac:dyDescent="0.55000000000000004">
      <c r="A12729" s="5"/>
    </row>
    <row r="12730" spans="1:1" x14ac:dyDescent="0.55000000000000004">
      <c r="A12730" s="5"/>
    </row>
    <row r="12731" spans="1:1" x14ac:dyDescent="0.55000000000000004">
      <c r="A12731" s="5"/>
    </row>
    <row r="12732" spans="1:1" x14ac:dyDescent="0.55000000000000004">
      <c r="A12732" s="5"/>
    </row>
    <row r="12733" spans="1:1" x14ac:dyDescent="0.55000000000000004">
      <c r="A12733" s="5"/>
    </row>
    <row r="12734" spans="1:1" x14ac:dyDescent="0.55000000000000004">
      <c r="A12734" s="5"/>
    </row>
    <row r="12735" spans="1:1" x14ac:dyDescent="0.55000000000000004">
      <c r="A12735" s="5"/>
    </row>
    <row r="12736" spans="1:1" x14ac:dyDescent="0.55000000000000004">
      <c r="A12736" s="5"/>
    </row>
    <row r="12737" spans="1:1" x14ac:dyDescent="0.55000000000000004">
      <c r="A12737" s="5"/>
    </row>
    <row r="12738" spans="1:1" x14ac:dyDescent="0.55000000000000004">
      <c r="A12738" s="5"/>
    </row>
    <row r="12739" spans="1:1" x14ac:dyDescent="0.55000000000000004">
      <c r="A12739" s="5"/>
    </row>
    <row r="12740" spans="1:1" x14ac:dyDescent="0.55000000000000004">
      <c r="A12740" s="5"/>
    </row>
    <row r="12741" spans="1:1" x14ac:dyDescent="0.55000000000000004">
      <c r="A12741" s="5"/>
    </row>
    <row r="12742" spans="1:1" x14ac:dyDescent="0.55000000000000004">
      <c r="A12742" s="5"/>
    </row>
    <row r="12743" spans="1:1" x14ac:dyDescent="0.55000000000000004">
      <c r="A12743" s="5"/>
    </row>
    <row r="12744" spans="1:1" x14ac:dyDescent="0.55000000000000004">
      <c r="A12744" s="5"/>
    </row>
    <row r="12745" spans="1:1" x14ac:dyDescent="0.55000000000000004">
      <c r="A12745" s="5"/>
    </row>
    <row r="12746" spans="1:1" x14ac:dyDescent="0.55000000000000004">
      <c r="A12746" s="5"/>
    </row>
    <row r="12747" spans="1:1" x14ac:dyDescent="0.55000000000000004">
      <c r="A12747" s="5"/>
    </row>
    <row r="12748" spans="1:1" x14ac:dyDescent="0.55000000000000004">
      <c r="A12748" s="5"/>
    </row>
    <row r="12749" spans="1:1" x14ac:dyDescent="0.55000000000000004">
      <c r="A12749" s="5"/>
    </row>
    <row r="12750" spans="1:1" x14ac:dyDescent="0.55000000000000004">
      <c r="A12750" s="5"/>
    </row>
    <row r="12751" spans="1:1" x14ac:dyDescent="0.55000000000000004">
      <c r="A12751" s="5"/>
    </row>
    <row r="12752" spans="1:1" x14ac:dyDescent="0.55000000000000004">
      <c r="A12752" s="5"/>
    </row>
    <row r="12753" spans="1:1" x14ac:dyDescent="0.55000000000000004">
      <c r="A12753" s="5"/>
    </row>
    <row r="12754" spans="1:1" x14ac:dyDescent="0.55000000000000004">
      <c r="A12754" s="5"/>
    </row>
    <row r="12755" spans="1:1" x14ac:dyDescent="0.55000000000000004">
      <c r="A12755" s="5"/>
    </row>
    <row r="12756" spans="1:1" x14ac:dyDescent="0.55000000000000004">
      <c r="A12756" s="5"/>
    </row>
    <row r="12757" spans="1:1" x14ac:dyDescent="0.55000000000000004">
      <c r="A12757" s="5"/>
    </row>
    <row r="12758" spans="1:1" x14ac:dyDescent="0.55000000000000004">
      <c r="A12758" s="5"/>
    </row>
    <row r="12759" spans="1:1" x14ac:dyDescent="0.55000000000000004">
      <c r="A12759" s="5"/>
    </row>
    <row r="12760" spans="1:1" x14ac:dyDescent="0.55000000000000004">
      <c r="A12760" s="5"/>
    </row>
    <row r="12761" spans="1:1" x14ac:dyDescent="0.55000000000000004">
      <c r="A12761" s="5"/>
    </row>
    <row r="12762" spans="1:1" x14ac:dyDescent="0.55000000000000004">
      <c r="A12762" s="5"/>
    </row>
    <row r="12763" spans="1:1" x14ac:dyDescent="0.55000000000000004">
      <c r="A12763" s="5"/>
    </row>
    <row r="12764" spans="1:1" x14ac:dyDescent="0.55000000000000004">
      <c r="A12764" s="5"/>
    </row>
    <row r="12765" spans="1:1" x14ac:dyDescent="0.55000000000000004">
      <c r="A12765" s="5"/>
    </row>
    <row r="12766" spans="1:1" x14ac:dyDescent="0.55000000000000004">
      <c r="A12766" s="5"/>
    </row>
    <row r="12767" spans="1:1" x14ac:dyDescent="0.55000000000000004">
      <c r="A12767" s="5"/>
    </row>
    <row r="12768" spans="1:1" x14ac:dyDescent="0.55000000000000004">
      <c r="A12768" s="5"/>
    </row>
    <row r="12769" spans="1:1" x14ac:dyDescent="0.55000000000000004">
      <c r="A12769" s="5"/>
    </row>
    <row r="12770" spans="1:1" x14ac:dyDescent="0.55000000000000004">
      <c r="A12770" s="5"/>
    </row>
    <row r="12771" spans="1:1" x14ac:dyDescent="0.55000000000000004">
      <c r="A12771" s="5"/>
    </row>
    <row r="12772" spans="1:1" x14ac:dyDescent="0.55000000000000004">
      <c r="A12772" s="5"/>
    </row>
    <row r="12773" spans="1:1" x14ac:dyDescent="0.55000000000000004">
      <c r="A12773" s="5"/>
    </row>
    <row r="12774" spans="1:1" x14ac:dyDescent="0.55000000000000004">
      <c r="A12774" s="5"/>
    </row>
    <row r="12775" spans="1:1" x14ac:dyDescent="0.55000000000000004">
      <c r="A12775" s="5"/>
    </row>
    <row r="12776" spans="1:1" x14ac:dyDescent="0.55000000000000004">
      <c r="A12776" s="5"/>
    </row>
    <row r="12777" spans="1:1" x14ac:dyDescent="0.55000000000000004">
      <c r="A12777" s="5"/>
    </row>
    <row r="12778" spans="1:1" x14ac:dyDescent="0.55000000000000004">
      <c r="A12778" s="5"/>
    </row>
    <row r="12779" spans="1:1" x14ac:dyDescent="0.55000000000000004">
      <c r="A12779" s="5"/>
    </row>
    <row r="12780" spans="1:1" x14ac:dyDescent="0.55000000000000004">
      <c r="A12780" s="5"/>
    </row>
    <row r="12781" spans="1:1" x14ac:dyDescent="0.55000000000000004">
      <c r="A12781" s="5"/>
    </row>
    <row r="12782" spans="1:1" x14ac:dyDescent="0.55000000000000004">
      <c r="A12782" s="5"/>
    </row>
    <row r="12783" spans="1:1" x14ac:dyDescent="0.55000000000000004">
      <c r="A12783" s="5"/>
    </row>
    <row r="12784" spans="1:1" x14ac:dyDescent="0.55000000000000004">
      <c r="A12784" s="5"/>
    </row>
    <row r="12785" spans="1:1" x14ac:dyDescent="0.55000000000000004">
      <c r="A12785" s="5"/>
    </row>
    <row r="12786" spans="1:1" x14ac:dyDescent="0.55000000000000004">
      <c r="A12786" s="5"/>
    </row>
    <row r="12787" spans="1:1" x14ac:dyDescent="0.55000000000000004">
      <c r="A12787" s="5"/>
    </row>
    <row r="12788" spans="1:1" x14ac:dyDescent="0.55000000000000004">
      <c r="A12788" s="5"/>
    </row>
    <row r="12789" spans="1:1" x14ac:dyDescent="0.55000000000000004">
      <c r="A12789" s="5"/>
    </row>
    <row r="12790" spans="1:1" x14ac:dyDescent="0.55000000000000004">
      <c r="A12790" s="5"/>
    </row>
    <row r="12791" spans="1:1" x14ac:dyDescent="0.55000000000000004">
      <c r="A12791" s="5"/>
    </row>
    <row r="12792" spans="1:1" x14ac:dyDescent="0.55000000000000004">
      <c r="A12792" s="5"/>
    </row>
    <row r="12793" spans="1:1" x14ac:dyDescent="0.55000000000000004">
      <c r="A12793" s="5"/>
    </row>
    <row r="12794" spans="1:1" x14ac:dyDescent="0.55000000000000004">
      <c r="A12794" s="5"/>
    </row>
    <row r="12795" spans="1:1" x14ac:dyDescent="0.55000000000000004">
      <c r="A12795" s="5"/>
    </row>
    <row r="12796" spans="1:1" x14ac:dyDescent="0.55000000000000004">
      <c r="A12796" s="5"/>
    </row>
    <row r="12797" spans="1:1" x14ac:dyDescent="0.55000000000000004">
      <c r="A12797" s="5"/>
    </row>
    <row r="12798" spans="1:1" x14ac:dyDescent="0.55000000000000004">
      <c r="A12798" s="5"/>
    </row>
    <row r="12799" spans="1:1" x14ac:dyDescent="0.55000000000000004">
      <c r="A12799" s="5"/>
    </row>
    <row r="12800" spans="1:1" x14ac:dyDescent="0.55000000000000004">
      <c r="A12800" s="5"/>
    </row>
    <row r="12801" spans="1:1" x14ac:dyDescent="0.55000000000000004">
      <c r="A12801" s="5"/>
    </row>
    <row r="12802" spans="1:1" x14ac:dyDescent="0.55000000000000004">
      <c r="A12802" s="5"/>
    </row>
    <row r="12803" spans="1:1" x14ac:dyDescent="0.55000000000000004">
      <c r="A12803" s="5"/>
    </row>
    <row r="12804" spans="1:1" x14ac:dyDescent="0.55000000000000004">
      <c r="A12804" s="5"/>
    </row>
    <row r="12805" spans="1:1" x14ac:dyDescent="0.55000000000000004">
      <c r="A12805" s="5"/>
    </row>
    <row r="12806" spans="1:1" x14ac:dyDescent="0.55000000000000004">
      <c r="A12806" s="5"/>
    </row>
    <row r="12807" spans="1:1" x14ac:dyDescent="0.55000000000000004">
      <c r="A12807" s="5"/>
    </row>
    <row r="12808" spans="1:1" x14ac:dyDescent="0.55000000000000004">
      <c r="A12808" s="5"/>
    </row>
    <row r="12809" spans="1:1" x14ac:dyDescent="0.55000000000000004">
      <c r="A12809" s="5"/>
    </row>
    <row r="12810" spans="1:1" x14ac:dyDescent="0.55000000000000004">
      <c r="A12810" s="5"/>
    </row>
    <row r="12811" spans="1:1" x14ac:dyDescent="0.55000000000000004">
      <c r="A12811" s="5"/>
    </row>
    <row r="12812" spans="1:1" x14ac:dyDescent="0.55000000000000004">
      <c r="A12812" s="5"/>
    </row>
    <row r="12813" spans="1:1" x14ac:dyDescent="0.55000000000000004">
      <c r="A12813" s="5"/>
    </row>
    <row r="12814" spans="1:1" x14ac:dyDescent="0.55000000000000004">
      <c r="A12814" s="5"/>
    </row>
    <row r="12815" spans="1:1" x14ac:dyDescent="0.55000000000000004">
      <c r="A12815" s="5"/>
    </row>
    <row r="12816" spans="1:1" x14ac:dyDescent="0.55000000000000004">
      <c r="A12816" s="5"/>
    </row>
    <row r="12817" spans="1:1" x14ac:dyDescent="0.55000000000000004">
      <c r="A12817" s="5"/>
    </row>
    <row r="12818" spans="1:1" x14ac:dyDescent="0.55000000000000004">
      <c r="A12818" s="5"/>
    </row>
    <row r="12819" spans="1:1" x14ac:dyDescent="0.55000000000000004">
      <c r="A12819" s="5"/>
    </row>
    <row r="12820" spans="1:1" x14ac:dyDescent="0.55000000000000004">
      <c r="A12820" s="5"/>
    </row>
    <row r="12821" spans="1:1" x14ac:dyDescent="0.55000000000000004">
      <c r="A12821" s="5"/>
    </row>
    <row r="12822" spans="1:1" x14ac:dyDescent="0.55000000000000004">
      <c r="A12822" s="5"/>
    </row>
    <row r="12823" spans="1:1" x14ac:dyDescent="0.55000000000000004">
      <c r="A12823" s="5"/>
    </row>
    <row r="12824" spans="1:1" x14ac:dyDescent="0.55000000000000004">
      <c r="A12824" s="5"/>
    </row>
    <row r="12825" spans="1:1" x14ac:dyDescent="0.55000000000000004">
      <c r="A12825" s="5"/>
    </row>
    <row r="12826" spans="1:1" x14ac:dyDescent="0.55000000000000004">
      <c r="A12826" s="5"/>
    </row>
    <row r="12827" spans="1:1" x14ac:dyDescent="0.55000000000000004">
      <c r="A12827" s="5"/>
    </row>
    <row r="12828" spans="1:1" x14ac:dyDescent="0.55000000000000004">
      <c r="A12828" s="5"/>
    </row>
    <row r="12829" spans="1:1" x14ac:dyDescent="0.55000000000000004">
      <c r="A12829" s="5"/>
    </row>
    <row r="12830" spans="1:1" x14ac:dyDescent="0.55000000000000004">
      <c r="A12830" s="5"/>
    </row>
    <row r="12831" spans="1:1" x14ac:dyDescent="0.55000000000000004">
      <c r="A12831" s="5"/>
    </row>
    <row r="12832" spans="1:1" x14ac:dyDescent="0.55000000000000004">
      <c r="A12832" s="5"/>
    </row>
    <row r="12833" spans="1:1" x14ac:dyDescent="0.55000000000000004">
      <c r="A12833" s="5"/>
    </row>
    <row r="12834" spans="1:1" x14ac:dyDescent="0.55000000000000004">
      <c r="A12834" s="5"/>
    </row>
    <row r="12835" spans="1:1" x14ac:dyDescent="0.55000000000000004">
      <c r="A12835" s="5"/>
    </row>
    <row r="12836" spans="1:1" x14ac:dyDescent="0.55000000000000004">
      <c r="A12836" s="5"/>
    </row>
    <row r="12837" spans="1:1" x14ac:dyDescent="0.55000000000000004">
      <c r="A12837" s="5"/>
    </row>
    <row r="12838" spans="1:1" x14ac:dyDescent="0.55000000000000004">
      <c r="A12838" s="5"/>
    </row>
    <row r="12839" spans="1:1" x14ac:dyDescent="0.55000000000000004">
      <c r="A12839" s="5"/>
    </row>
    <row r="12840" spans="1:1" x14ac:dyDescent="0.55000000000000004">
      <c r="A12840" s="5"/>
    </row>
    <row r="12841" spans="1:1" x14ac:dyDescent="0.55000000000000004">
      <c r="A12841" s="5"/>
    </row>
    <row r="12842" spans="1:1" x14ac:dyDescent="0.55000000000000004">
      <c r="A12842" s="5"/>
    </row>
    <row r="12843" spans="1:1" x14ac:dyDescent="0.55000000000000004">
      <c r="A12843" s="5"/>
    </row>
    <row r="12844" spans="1:1" x14ac:dyDescent="0.55000000000000004">
      <c r="A12844" s="5"/>
    </row>
    <row r="12845" spans="1:1" x14ac:dyDescent="0.55000000000000004">
      <c r="A12845" s="5"/>
    </row>
    <row r="12846" spans="1:1" x14ac:dyDescent="0.55000000000000004">
      <c r="A12846" s="5"/>
    </row>
    <row r="12847" spans="1:1" x14ac:dyDescent="0.55000000000000004">
      <c r="A12847" s="5"/>
    </row>
    <row r="12848" spans="1:1" x14ac:dyDescent="0.55000000000000004">
      <c r="A12848" s="5"/>
    </row>
    <row r="12849" spans="1:1" x14ac:dyDescent="0.55000000000000004">
      <c r="A12849" s="5"/>
    </row>
    <row r="12850" spans="1:1" x14ac:dyDescent="0.55000000000000004">
      <c r="A12850" s="5"/>
    </row>
    <row r="12851" spans="1:1" x14ac:dyDescent="0.55000000000000004">
      <c r="A12851" s="5"/>
    </row>
    <row r="12852" spans="1:1" x14ac:dyDescent="0.55000000000000004">
      <c r="A12852" s="5"/>
    </row>
    <row r="12853" spans="1:1" x14ac:dyDescent="0.55000000000000004">
      <c r="A12853" s="5"/>
    </row>
    <row r="12854" spans="1:1" x14ac:dyDescent="0.55000000000000004">
      <c r="A12854" s="5"/>
    </row>
    <row r="12855" spans="1:1" x14ac:dyDescent="0.55000000000000004">
      <c r="A12855" s="5"/>
    </row>
    <row r="12856" spans="1:1" x14ac:dyDescent="0.55000000000000004">
      <c r="A12856" s="5"/>
    </row>
    <row r="12857" spans="1:1" x14ac:dyDescent="0.55000000000000004">
      <c r="A12857" s="5"/>
    </row>
    <row r="12858" spans="1:1" x14ac:dyDescent="0.55000000000000004">
      <c r="A12858" s="5"/>
    </row>
    <row r="12859" spans="1:1" x14ac:dyDescent="0.55000000000000004">
      <c r="A12859" s="5"/>
    </row>
    <row r="12860" spans="1:1" x14ac:dyDescent="0.55000000000000004">
      <c r="A12860" s="5"/>
    </row>
    <row r="12861" spans="1:1" x14ac:dyDescent="0.55000000000000004">
      <c r="A12861" s="5"/>
    </row>
    <row r="12862" spans="1:1" x14ac:dyDescent="0.55000000000000004">
      <c r="A12862" s="5"/>
    </row>
    <row r="12863" spans="1:1" x14ac:dyDescent="0.55000000000000004">
      <c r="A12863" s="5"/>
    </row>
    <row r="12864" spans="1:1" x14ac:dyDescent="0.55000000000000004">
      <c r="A12864" s="5"/>
    </row>
    <row r="12865" spans="1:1" x14ac:dyDescent="0.55000000000000004">
      <c r="A12865" s="5"/>
    </row>
    <row r="12866" spans="1:1" x14ac:dyDescent="0.55000000000000004">
      <c r="A12866" s="5"/>
    </row>
    <row r="12867" spans="1:1" x14ac:dyDescent="0.55000000000000004">
      <c r="A12867" s="5"/>
    </row>
    <row r="12868" spans="1:1" x14ac:dyDescent="0.55000000000000004">
      <c r="A12868" s="5"/>
    </row>
    <row r="12869" spans="1:1" x14ac:dyDescent="0.55000000000000004">
      <c r="A12869" s="5"/>
    </row>
    <row r="12870" spans="1:1" x14ac:dyDescent="0.55000000000000004">
      <c r="A12870" s="5"/>
    </row>
    <row r="12871" spans="1:1" x14ac:dyDescent="0.55000000000000004">
      <c r="A12871" s="5"/>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300"/>
  <sheetViews>
    <sheetView topLeftCell="A4" zoomScale="90" zoomScaleNormal="90" workbookViewId="0">
      <selection activeCell="B41" sqref="B41"/>
    </sheetView>
  </sheetViews>
  <sheetFormatPr defaultColWidth="8.83984375" defaultRowHeight="14.4" x14ac:dyDescent="0.55000000000000004"/>
  <cols>
    <col min="1" max="1" width="20.3671875" customWidth="1"/>
    <col min="2" max="7" width="25.3671875" customWidth="1"/>
    <col min="8" max="26" width="20.3671875" customWidth="1"/>
  </cols>
  <sheetData>
    <row r="1" spans="1:7" ht="20.399999999999999" x14ac:dyDescent="0.55000000000000004">
      <c r="A1" s="77" t="str">
        <f>B41 &amp; ": " &amp; TEXT($A$39,"mm/dd/yy") &amp; " - " &amp; TEXT($A$40,"mm/dd/yy")</f>
        <v>Fed Funds Rate: 12/31/16 - 12/31/22</v>
      </c>
      <c r="B1" s="32"/>
      <c r="C1" s="32"/>
      <c r="D1" s="32"/>
      <c r="E1" s="32"/>
      <c r="F1" s="32"/>
      <c r="G1" s="32"/>
    </row>
    <row r="2" spans="1:7" x14ac:dyDescent="0.55000000000000004">
      <c r="F2" s="39"/>
      <c r="G2" s="39"/>
    </row>
    <row r="38" spans="1:13" x14ac:dyDescent="0.55000000000000004">
      <c r="C38" s="72">
        <v>0</v>
      </c>
      <c r="D38" s="72">
        <v>1</v>
      </c>
      <c r="E38" s="72">
        <v>2</v>
      </c>
      <c r="F38" s="72">
        <v>3</v>
      </c>
      <c r="G38" s="72">
        <v>4</v>
      </c>
    </row>
    <row r="39" spans="1:13" x14ac:dyDescent="0.55000000000000004">
      <c r="A39" s="40">
        <v>42735</v>
      </c>
      <c r="C39" s="27" t="s">
        <v>874</v>
      </c>
      <c r="D39" s="27" t="s">
        <v>874</v>
      </c>
      <c r="E39" s="27" t="s">
        <v>874</v>
      </c>
      <c r="F39" s="27" t="s">
        <v>874</v>
      </c>
      <c r="G39" s="27" t="s">
        <v>874</v>
      </c>
    </row>
    <row r="40" spans="1:13" x14ac:dyDescent="0.55000000000000004">
      <c r="A40" s="40">
        <v>44926</v>
      </c>
      <c r="B40" s="79"/>
      <c r="C40" s="27" t="s">
        <v>246</v>
      </c>
      <c r="D40" s="27" t="s">
        <v>246</v>
      </c>
      <c r="E40" s="27" t="s">
        <v>246</v>
      </c>
      <c r="F40" s="27" t="s">
        <v>246</v>
      </c>
      <c r="G40" s="27" t="s">
        <v>246</v>
      </c>
    </row>
    <row r="41" spans="1:13" ht="15.9" thickBot="1" x14ac:dyDescent="0.6">
      <c r="A41" s="78">
        <v>1</v>
      </c>
      <c r="B41" s="27" t="s">
        <v>87</v>
      </c>
      <c r="C41" s="26" t="s">
        <v>660</v>
      </c>
      <c r="D41" s="26" t="s">
        <v>660</v>
      </c>
      <c r="E41" s="26" t="s">
        <v>660</v>
      </c>
      <c r="F41" s="26" t="s">
        <v>660</v>
      </c>
      <c r="G41" s="26" t="s">
        <v>660</v>
      </c>
      <c r="I41" s="27" t="s">
        <v>674</v>
      </c>
      <c r="J41" s="27" t="s">
        <v>674</v>
      </c>
      <c r="K41" s="27" t="s">
        <v>674</v>
      </c>
      <c r="L41" s="27" t="s">
        <v>674</v>
      </c>
      <c r="M41" s="27" t="s">
        <v>674</v>
      </c>
    </row>
    <row r="42" spans="1:13" ht="58.2" thickTop="1" thickBot="1" x14ac:dyDescent="0.6">
      <c r="A42" s="13" t="s">
        <v>354</v>
      </c>
      <c r="B42" s="28" t="str">
        <f>IF(LEFT(B41,9)="Fed Funds","Actual Fed Funds Rate","Actual " &amp; B41)</f>
        <v>Actual Fed Funds Rate</v>
      </c>
      <c r="C42" s="29" t="str">
        <f t="shared" ref="C42:E42" si="0">IF(AND(C40=" ",C41=" "),"",IF(AND(C41=" ",C40&lt;&gt;""),IF(C38=0,C40 &amp; " Survey Min Forecast: " &amp; C39,IF(C38=1,C40 &amp; " Survey 25th Percentile Forecast: " &amp; C39,IF(C38=2,C40 &amp; " Survey Median Forecast: " &amp; C39,IF(C38=3,C40 &amp; " Survey 75th Percentile Forecast: " &amp; C39,IF(C38=4,C40 &amp; " Survey Max Forecast: " &amp; C39,""))))),IF(C41=" ","",C41 &amp; " " &amp; C40 &amp; " Forecast: " &amp; C39)))</f>
        <v>Wall Street Journal Survey Min Forecast: 11-2019</v>
      </c>
      <c r="D42" s="29" t="str">
        <f t="shared" si="0"/>
        <v>Wall Street Journal Survey 25th Percentile Forecast: 11-2019</v>
      </c>
      <c r="E42" s="29" t="str">
        <f t="shared" si="0"/>
        <v>Wall Street Journal Survey Median Forecast: 11-2019</v>
      </c>
      <c r="F42" s="29" t="str">
        <f>IF(AND(F40=" ",F41=" "),"",IF(AND(F41=" ",F40&lt;&gt;""),IF(F38=0,F40 &amp; " Survey Min Forecast: " &amp; F39,IF(F38=1,F40 &amp; " Survey 25th Percentile Forecast: " &amp; F39,IF(F38=2,F40 &amp; " Survey Median Forecast: " &amp; F39,IF(F38=3,F40 &amp; " Survey 75th Percentile Forecast: " &amp; F39,IF(F38=4,F40 &amp; " Survey Max Forecast: " &amp; F39,""))))),IF(F41=" ","",F41 &amp; " " &amp; F40 &amp; " Forecast: " &amp; F39)))</f>
        <v>Wall Street Journal Survey 75th Percentile Forecast: 11-2019</v>
      </c>
      <c r="G42" s="29" t="str">
        <f>IF(AND(G40=" ",G41=" "),"",IF(AND(G41=" ",G40&lt;&gt;""),IF(G38=0,G40 &amp; " Survey Min Forecast: " &amp; G39,IF(G38=1,G40 &amp; " Survey 25th Percentile Forecast: " &amp; G39,IF(G38=2,G40 &amp; " Survey Median Forecast: " &amp; G39,IF(G38=3,G40 &amp; " Survey 75th Percentile Forecast: " &amp; G39,IF(G38=4,G40 &amp; " Survey Max Forecast: " &amp; G39,""))))),IF(G41=" ","",G41 &amp; " " &amp; G40 &amp; " Forecast: " &amp; G39)))</f>
        <v>Wall Street Journal Survey Max Forecast: 11-2019</v>
      </c>
      <c r="H42" s="36" t="s">
        <v>656</v>
      </c>
      <c r="I42" s="36" t="str">
        <f>"Data Labels: " &amp; CHAR(10) &amp; C42</f>
        <v>Data Labels: 
Wall Street Journal Survey Min Forecast: 11-2019</v>
      </c>
      <c r="J42" s="36" t="str">
        <f>"Data Labels: " &amp; CHAR(10) &amp; D42</f>
        <v>Data Labels: 
Wall Street Journal Survey 25th Percentile Forecast: 11-2019</v>
      </c>
      <c r="K42" s="36" t="str">
        <f>"Data Labels: " &amp; CHAR(10) &amp; E42</f>
        <v>Data Labels: 
Wall Street Journal Survey Median Forecast: 11-2019</v>
      </c>
      <c r="L42" s="36" t="str">
        <f>"Data Labels: " &amp; CHAR(10) &amp; F42</f>
        <v>Data Labels: 
Wall Street Journal Survey 75th Percentile Forecast: 11-2019</v>
      </c>
      <c r="M42" s="36" t="str">
        <f>"Data Labels: " &amp; CHAR(10) &amp; G42</f>
        <v>Data Labels: 
Wall Street Journal Survey Max Forecast: 11-2019</v>
      </c>
    </row>
    <row r="43" spans="1:13" ht="14.7" thickTop="1" x14ac:dyDescent="0.55000000000000004">
      <c r="A43" s="30">
        <f>A39</f>
        <v>42735</v>
      </c>
      <c r="B43" s="31">
        <f t="shared" ref="B43" ca="1" si="1">IF($B$40="No Data",NA(),IF(LEFT($B$41,9)="Fed Funds",IF(INDEX(DataMatrix_AllData,MATCH(A43,DataMatrix_Dates,),MATCH("Fed Funds Rate",DataMatrix_Items,0),1)="",NA(),INDEX(DataMatrix_AllData,MATCH(A43,DataMatrix_Dates,),MATCH("Fed Funds Rate",DataMatrix_Items,0),1)),IF(INDEX(DataMatrix_AllData,MATCH(A43,DataMatrix_Dates,),MATCH($B$41,DataMatrix_Items,0),1)="",NA(),INDEX(DataMatrix_AllData,MATCH(A43,DataMatrix_Dates,),MATCH($B$41,DataMatrix_Items,0),1))))</f>
        <v>5.5000000000000005E-3</v>
      </c>
      <c r="C43" s="31" t="e">
        <f t="shared" ref="C43:C106" ca="1" si="2">IF(AND($C$40&lt;&gt;"",$C$41=" "),IF(ISERROR(QUARTILE(OFFSET(ForecastDataStart,MATCH("Begin: "&amp;C$40&amp;"-"&amp;$B$41&amp;"-"&amp;C$39,ForecastData_ForecastSurveyDateKeys,0)-1,MATCH($A43,ForecastData_ForecastDates,0)-1,COUNTIF(ForecastData_ForecastSurveyDatesCount,(C$40&amp;"-"&amp;$B$41&amp;"-"&amp;C$39)),1),C$38)),NA(),IF(AND(C$40="Wall Street Journal",$B$41&lt;&gt;"Crude Oil"),QUARTILE(OFFSET(ForecastDataStart,MATCH("Begin: "&amp;C$40&amp;"-"&amp;$B$41&amp;"-"&amp;C$39,ForecastData_ForecastSurveyDateKeys,0)-1,MATCH($A43,ForecastData_ForecastDates,0)-1,COUNTIF(ForecastData_ForecastSurveyDatesCount,(C$40&amp;"-"&amp;$B$41&amp;"-"&amp;C$39)),1),C$38)/100,QUARTILE(OFFSET(ForecastDataStart,MATCH("Begin: "&amp;C$40&amp;"-"&amp;$B$41&amp;"-"&amp;C$39,ForecastData_ForecastSurveyDateKeys,0)-1,MATCH($A43,ForecastData_ForecastDates,0)-1,COUNTIF(ForecastData_ForecastSurveyDatesCount,(C$40&amp;"-"&amp;$B$41&amp;"-"&amp;C$39)),1),C$38))),IF(OR(ISERROR(INDEX(ForecastData_ForecastData,MATCH(C$40&amp;": "&amp;C$41&amp;"-"&amp;$B$41&amp;"-"&amp;C$39,ForecastData_ForecasterReferenceKeys,0),MATCH($A43,ForecastData_ForecastDates,0),1)),INDEX(ForecastData_ForecastData,MATCH(C$40&amp;": "&amp;C$41&amp;"-"&amp;$B$41&amp;"-"&amp;C$39,ForecastData_ForecasterReferenceKeys,0),MATCH($A43,ForecastData_ForecastDates,0),1)="",INDEX(ForecastData_ForecastData,MATCH(C$40&amp;": "&amp;C$41&amp;"-"&amp;$B$41&amp;"-"&amp;C$39,ForecastData_ForecasterReferenceKeys,0),MATCH($A43,ForecastData_ForecastDates,0),1)="n/a"),NA(),IF(AND($B$41&lt;&gt;"Crude Oil",C$40="Wall Street Journal"),INDEX(ForecastData_ForecastData,MATCH(C$40&amp;": "&amp;C$41&amp;"-"&amp;$B$41&amp;"-"&amp;C$39,ForecastData_ForecasterReferenceKeys,0),MATCH($A43,ForecastData_ForecastDates,0),1)/100,INDEX(ForecastData_ForecastData,MATCH(C$40&amp;": "&amp;C$41&amp;"-"&amp;$B$41&amp;"-"&amp;C$39,ForecastData_ForecasterReferenceKeys,0),MATCH($A43,ForecastData_ForecastDates,0),1))))</f>
        <v>#N/A</v>
      </c>
      <c r="D43" s="31" t="e">
        <f t="shared" ref="D43:D106" ca="1" si="3">IF(AND($D$40&lt;&gt;"",$D$41=" "),IF(ISERROR(QUARTILE(OFFSET(ForecastDataStart,MATCH("Begin: "&amp;D$40&amp;"-"&amp;$B$41&amp;"-"&amp;D$39,ForecastData_ForecastSurveyDateKeys,0)-1,MATCH($A43,ForecastData_ForecastDates,0)-1,COUNTIF(ForecastData_ForecastSurveyDatesCount,(D$40&amp;"-"&amp;$B$41&amp;"-"&amp;D$39)),1),D$38)),NA(),IF(AND(D$40="Wall Street Journal",$B$41&lt;&gt;"Crude Oil"),QUARTILE(OFFSET(ForecastDataStart,MATCH("Begin: "&amp;D$40&amp;"-"&amp;$B$41&amp;"-"&amp;D$39,ForecastData_ForecastSurveyDateKeys,0)-1,MATCH($A43,ForecastData_ForecastDates,0)-1,COUNTIF(ForecastData_ForecastSurveyDatesCount,(D$40&amp;"-"&amp;$B$41&amp;"-"&amp;D$39)),1),D$38)/100,QUARTILE(OFFSET(ForecastDataStart,MATCH("Begin: "&amp;D$40&amp;"-"&amp;$B$41&amp;"-"&amp;D$39,ForecastData_ForecastSurveyDateKeys,0)-1,MATCH($A43,ForecastData_ForecastDates,0)-1,COUNTIF(ForecastData_ForecastSurveyDatesCount,(D$40&amp;"-"&amp;$B$41&amp;"-"&amp;D$39)),1),D$38))),IF(OR(ISERROR(INDEX(ForecastData_ForecastData,MATCH(D$40&amp;": "&amp;D$41&amp;"-"&amp;$B$41&amp;"-"&amp;D$39,ForecastData_ForecasterReferenceKeys,0),MATCH($A43,ForecastData_ForecastDates,0),1)),INDEX(ForecastData_ForecastData,MATCH(D$40&amp;": "&amp;D$41&amp;"-"&amp;$B$41&amp;"-"&amp;D$39,ForecastData_ForecasterReferenceKeys,0),MATCH($A43,ForecastData_ForecastDates,0),1)="",INDEX(ForecastData_ForecastData,MATCH(D$40&amp;": "&amp;D$41&amp;"-"&amp;$B$41&amp;"-"&amp;D$39,ForecastData_ForecasterReferenceKeys,0),MATCH($A43,ForecastData_ForecastDates,0),1)="n/a"),NA(),IF(AND($B$41&lt;&gt;"Crude Oil",D$40="Wall Street Journal"),INDEX(ForecastData_ForecastData,MATCH(D$40&amp;": "&amp;D$41&amp;"-"&amp;$B$41&amp;"-"&amp;D$39,ForecastData_ForecasterReferenceKeys,0),MATCH($A43,ForecastData_ForecastDates,0),1)/100,INDEX(ForecastData_ForecastData,MATCH(D$40&amp;": "&amp;D$41&amp;"-"&amp;$B$41&amp;"-"&amp;D$39,ForecastData_ForecasterReferenceKeys,0),MATCH($A43,ForecastData_ForecastDates,0),1))))</f>
        <v>#N/A</v>
      </c>
      <c r="E43" s="31" t="e">
        <f t="shared" ref="E43:E106" ca="1" si="4">IF(AND($E$40&lt;&gt;"",$E$41=" "),IF(ISERROR(QUARTILE(OFFSET(ForecastDataStart,MATCH("Begin: "&amp;E$40&amp;"-"&amp;$B$41&amp;"-"&amp;E$39,ForecastData_ForecastSurveyDateKeys,0)-1,MATCH($A43,ForecastData_ForecastDates,0)-1,COUNTIF(ForecastData_ForecastSurveyDatesCount,(E$40&amp;"-"&amp;$B$41&amp;"-"&amp;E$39)),1),E$38)),NA(),IF(AND(E$40="Wall Street Journal",$B$41&lt;&gt;"Crude Oil"),QUARTILE(OFFSET(ForecastDataStart,MATCH("Begin: "&amp;E$40&amp;"-"&amp;$B$41&amp;"-"&amp;E$39,ForecastData_ForecastSurveyDateKeys,0)-1,MATCH($A43,ForecastData_ForecastDates,0)-1,COUNTIF(ForecastData_ForecastSurveyDatesCount,(E$40&amp;"-"&amp;$B$41&amp;"-"&amp;E$39)),1),E$38)/100,QUARTILE(OFFSET(ForecastDataStart,MATCH("Begin: "&amp;E$40&amp;"-"&amp;$B$41&amp;"-"&amp;E$39,ForecastData_ForecastSurveyDateKeys,0)-1,MATCH($A43,ForecastData_ForecastDates,0)-1,COUNTIF(ForecastData_ForecastSurveyDatesCount,(E$40&amp;"-"&amp;$B$41&amp;"-"&amp;E$39)),1),E$38))),IF(OR(ISERROR(INDEX(ForecastData_ForecastData,MATCH(E$40&amp;": "&amp;E$41&amp;"-"&amp;$B$41&amp;"-"&amp;E$39,ForecastData_ForecasterReferenceKeys,0),MATCH($A43,ForecastData_ForecastDates,0),1)),INDEX(ForecastData_ForecastData,MATCH(E$40&amp;": "&amp;E$41&amp;"-"&amp;$B$41&amp;"-"&amp;E$39,ForecastData_ForecasterReferenceKeys,0),MATCH($A43,ForecastData_ForecastDates,0),1)="",INDEX(ForecastData_ForecastData,MATCH(E$40&amp;": "&amp;E$41&amp;"-"&amp;$B$41&amp;"-"&amp;E$39,ForecastData_ForecasterReferenceKeys,0),MATCH($A43,ForecastData_ForecastDates,0),1)="n/a"),NA(),IF(AND($B$41&lt;&gt;"Crude Oil",E$40="Wall Street Journal"),INDEX(ForecastData_ForecastData,MATCH(E$40&amp;": "&amp;E$41&amp;"-"&amp;$B$41&amp;"-"&amp;E$39,ForecastData_ForecasterReferenceKeys,0),MATCH($A43,ForecastData_ForecastDates,0),1)/100,INDEX(ForecastData_ForecastData,MATCH(E$40&amp;": "&amp;E$41&amp;"-"&amp;$B$41&amp;"-"&amp;E$39,ForecastData_ForecasterReferenceKeys,0),MATCH($A43,ForecastData_ForecastDates,0),1))))</f>
        <v>#N/A</v>
      </c>
      <c r="F43" s="31" t="e">
        <f t="shared" ref="F43:F106" ca="1" si="5">IF(AND($F$40&lt;&gt;"",$F$41=" "),IF(ISERROR(QUARTILE(OFFSET(ForecastDataStart,MATCH("Begin: "&amp;F$40&amp;"-"&amp;$B$41&amp;"-"&amp;F$39,ForecastData_ForecastSurveyDateKeys,0)-1,MATCH($A43,ForecastData_ForecastDates,0)-1,COUNTIF(ForecastData_ForecastSurveyDatesCount,(F$40&amp;"-"&amp;$B$41&amp;"-"&amp;F$39)),1),F$38)),NA(),IF(AND(F$40="Wall Street Journal",$B$41&lt;&gt;"Crude Oil"),QUARTILE(OFFSET(ForecastDataStart,MATCH("Begin: "&amp;F$40&amp;"-"&amp;$B$41&amp;"-"&amp;F$39,ForecastData_ForecastSurveyDateKeys,0)-1,MATCH($A43,ForecastData_ForecastDates,0)-1,COUNTIF(ForecastData_ForecastSurveyDatesCount,(F$40&amp;"-"&amp;$B$41&amp;"-"&amp;F$39)),1),F$38)/100,QUARTILE(OFFSET(ForecastDataStart,MATCH("Begin: "&amp;F$40&amp;"-"&amp;$B$41&amp;"-"&amp;F$39,ForecastData_ForecastSurveyDateKeys,0)-1,MATCH($A43,ForecastData_ForecastDates,0)-1,COUNTIF(ForecastData_ForecastSurveyDatesCount,(F$40&amp;"-"&amp;$B$41&amp;"-"&amp;F$39)),1),F$38))),IF(OR(ISERROR(INDEX(ForecastData_ForecastData,MATCH(F$40&amp;": "&amp;F$41&amp;"-"&amp;$B$41&amp;"-"&amp;F$39,ForecastData_ForecasterReferenceKeys,0),MATCH($A43,ForecastData_ForecastDates,0),1)),INDEX(ForecastData_ForecastData,MATCH(F$40&amp;": "&amp;F$41&amp;"-"&amp;$B$41&amp;"-"&amp;F$39,ForecastData_ForecasterReferenceKeys,0),MATCH($A43,ForecastData_ForecastDates,0),1)="",INDEX(ForecastData_ForecastData,MATCH(F$40&amp;": "&amp;F$41&amp;"-"&amp;$B$41&amp;"-"&amp;F$39,ForecastData_ForecasterReferenceKeys,0),MATCH($A43,ForecastData_ForecastDates,0),1)="n/a"),NA(),IF(AND($B$41&lt;&gt;"Crude Oil",F$40="Wall Street Journal"),INDEX(ForecastData_ForecastData,MATCH(F$40&amp;": "&amp;F$41&amp;"-"&amp;$B$41&amp;"-"&amp;F$39,ForecastData_ForecasterReferenceKeys,0),MATCH($A43,ForecastData_ForecastDates,0),1)/100,INDEX(ForecastData_ForecastData,MATCH(F$40&amp;": "&amp;F$41&amp;"-"&amp;$B$41&amp;"-"&amp;F$39,ForecastData_ForecasterReferenceKeys,0),MATCH($A43,ForecastData_ForecastDates,0),1))))</f>
        <v>#N/A</v>
      </c>
      <c r="G43" s="31" t="e">
        <f t="shared" ref="G43:G106" ca="1" si="6">IF(AND($G$40&lt;&gt;"",$G$41=" "),IF(ISERROR(QUARTILE(OFFSET(ForecastDataStart,MATCH("Begin: "&amp;G$40&amp;"-"&amp;$B$41&amp;"-"&amp;G$39,ForecastData_ForecastSurveyDateKeys,0)-1,MATCH($A43,ForecastData_ForecastDates,0)-1,COUNTIF(ForecastData_ForecastSurveyDatesCount,(G$40&amp;"-"&amp;$B$41&amp;"-"&amp;G$39)),1),G$38)),NA(),IF(AND(G$40="Wall Street Journal",$B$41&lt;&gt;"Crude Oil"),QUARTILE(OFFSET(ForecastDataStart,MATCH("Begin: "&amp;G$40&amp;"-"&amp;$B$41&amp;"-"&amp;G$39,ForecastData_ForecastSurveyDateKeys,0)-1,MATCH($A43,ForecastData_ForecastDates,0)-1,COUNTIF(ForecastData_ForecastSurveyDatesCount,(G$40&amp;"-"&amp;$B$41&amp;"-"&amp;G$39)),1),G$38)/100,QUARTILE(OFFSET(ForecastDataStart,MATCH("Begin: "&amp;G$40&amp;"-"&amp;$B$41&amp;"-"&amp;G$39,ForecastData_ForecastSurveyDateKeys,0)-1,MATCH($A43,ForecastData_ForecastDates,0)-1,COUNTIF(ForecastData_ForecastSurveyDatesCount,(G$40&amp;"-"&amp;$B$41&amp;"-"&amp;G$39)),1),G$38))),IF(OR(ISERROR(INDEX(ForecastData_ForecastData,MATCH(G$40&amp;": "&amp;G$41&amp;"-"&amp;$B$41&amp;"-"&amp;G$39,ForecastData_ForecasterReferenceKeys,0),MATCH($A43,ForecastData_ForecastDates,0),1)),INDEX(ForecastData_ForecastData,MATCH(G$40&amp;": "&amp;G$41&amp;"-"&amp;$B$41&amp;"-"&amp;G$39,ForecastData_ForecasterReferenceKeys,0),MATCH($A43,ForecastData_ForecastDates,0),1)="",INDEX(ForecastData_ForecastData,MATCH(G$40&amp;": "&amp;G$41&amp;"-"&amp;$B$41&amp;"-"&amp;G$39,ForecastData_ForecasterReferenceKeys,0),MATCH($A43,ForecastData_ForecastDates,0),1)="n/a"),NA(),IF(AND($B$41&lt;&gt;"Crude Oil",G$40="Wall Street Journal"),INDEX(ForecastData_ForecastData,MATCH(G$40&amp;": "&amp;G$41&amp;"-"&amp;$B$41&amp;"-"&amp;G$39,ForecastData_ForecasterReferenceKeys,0),MATCH($A43,ForecastData_ForecastDates,0),1)/100,INDEX(ForecastData_ForecastData,MATCH(G$40&amp;": "&amp;G$41&amp;"-"&amp;$B$41&amp;"-"&amp;G$39,ForecastData_ForecasterReferenceKeys,0),MATCH($A43,ForecastData_ForecastDates,0),1))))</f>
        <v>#N/A</v>
      </c>
      <c r="H43" s="3">
        <f t="shared" ref="H43:H106" ca="1" si="7">IF($A43="","",INDEX(FredRecession_Data,MATCH($A43,FredRecession_EndDates,0),1))</f>
        <v>0</v>
      </c>
      <c r="I43" s="38" t="e">
        <f t="shared" ref="I43:I106" ca="1" si="8">IF(I$41="","",IF(AND(I$41="Value",NOT(ISERROR($B43))),TEXT(C43,"0.00#%;(0.00#%)") &amp; CHAR(10) &amp; "Err=" &amp; TEXT(C43-$B43,"0.00#%;(0.00#%)"),IF(AND(I$41="Value",ISERROR($B43)),TEXT(C43,"0.00#%;(0.00#%)"),"")))</f>
        <v>#N/A</v>
      </c>
      <c r="J43" s="38" t="e">
        <f t="shared" ref="J43:J106" ca="1" si="9">IF(J$41="","",IF(AND(J$41="Value",NOT(ISERROR($B43))),TEXT(D43,"0.00#%;(0.00#%)") &amp; CHAR(10) &amp; "Err=" &amp; TEXT(D43-$B43,"0.00#%;(0.00#%)"),IF(AND(J$41="Value",ISERROR($B43)),TEXT(D43,"0.00#%;(0.00#%)"),"")))</f>
        <v>#N/A</v>
      </c>
      <c r="K43" s="38" t="e">
        <f t="shared" ref="K43:K106" ca="1" si="10">IF(K$41="","",IF(AND(K$41="Value",NOT(ISERROR($B43))),TEXT(E43,"0.00#%;(0.00#%)") &amp; CHAR(10) &amp; "Err=" &amp; TEXT(E43-$B43,"0.00#%;(0.00#%)"),IF(AND(K$41="Value",ISERROR($B43)),TEXT(E43,"0.00#%;(0.00#%)"),"")))</f>
        <v>#N/A</v>
      </c>
      <c r="L43" s="38" t="e">
        <f t="shared" ref="L43:M106" ca="1" si="11">IF(L$41="","",IF(AND(L$41="Value",NOT(ISERROR($B43))),TEXT(F43,"0.00#%;(0.00#%)") &amp; CHAR(10) &amp; "Err=" &amp; TEXT(F43-$B43,"0.00#%;(0.00#%)"),IF(AND(L$41="Value",ISERROR($B43)),TEXT(F43,"0.00#%;(0.00#%)"),"")))</f>
        <v>#N/A</v>
      </c>
      <c r="M43" s="38" t="e">
        <f t="shared" ca="1" si="11"/>
        <v>#N/A</v>
      </c>
    </row>
    <row r="44" spans="1:13" x14ac:dyDescent="0.55000000000000004">
      <c r="A44" s="30">
        <f>IF(A43="","",IF(EOMONTH(A43,$A$41)&gt;$A$40,"",EOMONTH(A43,$A$41)))</f>
        <v>42766</v>
      </c>
      <c r="B44" s="31">
        <f t="shared" ref="B44:B107" ca="1" si="12">IF(AND(MaxEconDataDate&lt;&gt;"",A44&gt;MaxEconDataDate),NA(),IF($B$40="No Data",NA(),IF(LEFT($B$41,9)="Fed Funds",IF(INDEX(DataMatrix_AllData,MATCH(A44,DataMatrix_Dates,),MATCH("Fed Funds Rate",DataMatrix_Items,0),1)="",NA(),INDEX(DataMatrix_AllData,MATCH(A44,DataMatrix_Dates,),MATCH("Fed Funds Rate",DataMatrix_Items,0),1)),IF(INDEX(DataMatrix_AllData,MATCH(A44,DataMatrix_Dates,),MATCH($B$41,DataMatrix_Items,0),1)="",NA(),INDEX(DataMatrix_AllData,MATCH(A44,DataMatrix_Dates,),MATCH($B$41,DataMatrix_Items,0),1)))))</f>
        <v>5.6000000000000008E-3</v>
      </c>
      <c r="C44" s="31" t="e">
        <f t="shared" ca="1" si="2"/>
        <v>#N/A</v>
      </c>
      <c r="D44" s="31" t="e">
        <f t="shared" ca="1" si="3"/>
        <v>#N/A</v>
      </c>
      <c r="E44" s="31" t="e">
        <f t="shared" ca="1" si="4"/>
        <v>#N/A</v>
      </c>
      <c r="F44" s="31" t="e">
        <f t="shared" ca="1" si="5"/>
        <v>#N/A</v>
      </c>
      <c r="G44" s="31" t="e">
        <f t="shared" ca="1" si="6"/>
        <v>#N/A</v>
      </c>
      <c r="H44" s="3">
        <f t="shared" ca="1" si="7"/>
        <v>0</v>
      </c>
      <c r="I44" s="38" t="e">
        <f t="shared" ca="1" si="8"/>
        <v>#N/A</v>
      </c>
      <c r="J44" s="38" t="e">
        <f t="shared" ca="1" si="9"/>
        <v>#N/A</v>
      </c>
      <c r="K44" s="38" t="e">
        <f t="shared" ca="1" si="10"/>
        <v>#N/A</v>
      </c>
      <c r="L44" s="38" t="e">
        <f t="shared" ca="1" si="11"/>
        <v>#N/A</v>
      </c>
      <c r="M44" s="38" t="e">
        <f t="shared" ca="1" si="11"/>
        <v>#N/A</v>
      </c>
    </row>
    <row r="45" spans="1:13" x14ac:dyDescent="0.55000000000000004">
      <c r="A45" s="30">
        <f t="shared" ref="A45:A108" si="13">IF(A44="","",IF(EOMONTH(A44,$A$41)&gt;$A$40,"",EOMONTH(A44,$A$41)))</f>
        <v>42794</v>
      </c>
      <c r="B45" s="31">
        <f t="shared" ca="1" si="12"/>
        <v>5.6999999999999993E-3</v>
      </c>
      <c r="C45" s="31" t="e">
        <f t="shared" ca="1" si="2"/>
        <v>#N/A</v>
      </c>
      <c r="D45" s="31" t="e">
        <f t="shared" ca="1" si="3"/>
        <v>#N/A</v>
      </c>
      <c r="E45" s="31" t="e">
        <f t="shared" ca="1" si="4"/>
        <v>#N/A</v>
      </c>
      <c r="F45" s="31" t="e">
        <f t="shared" ca="1" si="5"/>
        <v>#N/A</v>
      </c>
      <c r="G45" s="31" t="e">
        <f t="shared" ca="1" si="6"/>
        <v>#N/A</v>
      </c>
      <c r="H45" s="3">
        <f t="shared" ca="1" si="7"/>
        <v>0</v>
      </c>
      <c r="I45" s="38" t="e">
        <f t="shared" ca="1" si="8"/>
        <v>#N/A</v>
      </c>
      <c r="J45" s="38" t="e">
        <f t="shared" ca="1" si="9"/>
        <v>#N/A</v>
      </c>
      <c r="K45" s="38" t="e">
        <f t="shared" ca="1" si="10"/>
        <v>#N/A</v>
      </c>
      <c r="L45" s="38" t="e">
        <f t="shared" ca="1" si="11"/>
        <v>#N/A</v>
      </c>
      <c r="M45" s="38" t="e">
        <f t="shared" ca="1" si="11"/>
        <v>#N/A</v>
      </c>
    </row>
    <row r="46" spans="1:13" x14ac:dyDescent="0.55000000000000004">
      <c r="A46" s="30">
        <f t="shared" si="13"/>
        <v>42825</v>
      </c>
      <c r="B46" s="31">
        <f t="shared" ca="1" si="12"/>
        <v>8.199999999999999E-3</v>
      </c>
      <c r="C46" s="31" t="e">
        <f t="shared" ca="1" si="2"/>
        <v>#N/A</v>
      </c>
      <c r="D46" s="31" t="e">
        <f t="shared" ca="1" si="3"/>
        <v>#N/A</v>
      </c>
      <c r="E46" s="31" t="e">
        <f t="shared" ca="1" si="4"/>
        <v>#N/A</v>
      </c>
      <c r="F46" s="31" t="e">
        <f t="shared" ca="1" si="5"/>
        <v>#N/A</v>
      </c>
      <c r="G46" s="31" t="e">
        <f t="shared" ca="1" si="6"/>
        <v>#N/A</v>
      </c>
      <c r="H46" s="3">
        <f t="shared" ca="1" si="7"/>
        <v>0</v>
      </c>
      <c r="I46" s="38" t="e">
        <f t="shared" ca="1" si="8"/>
        <v>#N/A</v>
      </c>
      <c r="J46" s="38" t="e">
        <f t="shared" ca="1" si="9"/>
        <v>#N/A</v>
      </c>
      <c r="K46" s="38" t="e">
        <f t="shared" ca="1" si="10"/>
        <v>#N/A</v>
      </c>
      <c r="L46" s="38" t="e">
        <f t="shared" ca="1" si="11"/>
        <v>#N/A</v>
      </c>
      <c r="M46" s="38" t="e">
        <f t="shared" ca="1" si="11"/>
        <v>#N/A</v>
      </c>
    </row>
    <row r="47" spans="1:13" x14ac:dyDescent="0.55000000000000004">
      <c r="A47" s="30">
        <f t="shared" si="13"/>
        <v>42855</v>
      </c>
      <c r="B47" s="31">
        <f t="shared" ca="1" si="12"/>
        <v>8.3000000000000001E-3</v>
      </c>
      <c r="C47" s="31" t="e">
        <f t="shared" ca="1" si="2"/>
        <v>#N/A</v>
      </c>
      <c r="D47" s="31" t="e">
        <f t="shared" ca="1" si="3"/>
        <v>#N/A</v>
      </c>
      <c r="E47" s="31" t="e">
        <f t="shared" ca="1" si="4"/>
        <v>#N/A</v>
      </c>
      <c r="F47" s="31" t="e">
        <f t="shared" ca="1" si="5"/>
        <v>#N/A</v>
      </c>
      <c r="G47" s="31" t="e">
        <f t="shared" ca="1" si="6"/>
        <v>#N/A</v>
      </c>
      <c r="H47" s="3">
        <f t="shared" ca="1" si="7"/>
        <v>0</v>
      </c>
      <c r="I47" s="38" t="e">
        <f t="shared" ca="1" si="8"/>
        <v>#N/A</v>
      </c>
      <c r="J47" s="38" t="e">
        <f t="shared" ca="1" si="9"/>
        <v>#N/A</v>
      </c>
      <c r="K47" s="38" t="e">
        <f t="shared" ca="1" si="10"/>
        <v>#N/A</v>
      </c>
      <c r="L47" s="38" t="e">
        <f t="shared" ca="1" si="11"/>
        <v>#N/A</v>
      </c>
      <c r="M47" s="38" t="e">
        <f t="shared" ca="1" si="11"/>
        <v>#N/A</v>
      </c>
    </row>
    <row r="48" spans="1:13" x14ac:dyDescent="0.55000000000000004">
      <c r="A48" s="30">
        <f t="shared" si="13"/>
        <v>42886</v>
      </c>
      <c r="B48" s="31">
        <f t="shared" ca="1" si="12"/>
        <v>8.3000000000000001E-3</v>
      </c>
      <c r="C48" s="31" t="e">
        <f t="shared" ca="1" si="2"/>
        <v>#N/A</v>
      </c>
      <c r="D48" s="31" t="e">
        <f t="shared" ca="1" si="3"/>
        <v>#N/A</v>
      </c>
      <c r="E48" s="31" t="e">
        <f t="shared" ca="1" si="4"/>
        <v>#N/A</v>
      </c>
      <c r="F48" s="31" t="e">
        <f t="shared" ca="1" si="5"/>
        <v>#N/A</v>
      </c>
      <c r="G48" s="31" t="e">
        <f t="shared" ca="1" si="6"/>
        <v>#N/A</v>
      </c>
      <c r="H48" s="3">
        <f t="shared" ca="1" si="7"/>
        <v>0</v>
      </c>
      <c r="I48" s="38" t="e">
        <f t="shared" ca="1" si="8"/>
        <v>#N/A</v>
      </c>
      <c r="J48" s="38" t="e">
        <f t="shared" ca="1" si="9"/>
        <v>#N/A</v>
      </c>
      <c r="K48" s="38" t="e">
        <f t="shared" ca="1" si="10"/>
        <v>#N/A</v>
      </c>
      <c r="L48" s="38" t="e">
        <f t="shared" ca="1" si="11"/>
        <v>#N/A</v>
      </c>
      <c r="M48" s="38" t="e">
        <f t="shared" ca="1" si="11"/>
        <v>#N/A</v>
      </c>
    </row>
    <row r="49" spans="1:13" x14ac:dyDescent="0.55000000000000004">
      <c r="A49" s="30">
        <f t="shared" si="13"/>
        <v>42916</v>
      </c>
      <c r="B49" s="31">
        <f t="shared" ca="1" si="12"/>
        <v>1.06E-2</v>
      </c>
      <c r="C49" s="31" t="e">
        <f t="shared" ca="1" si="2"/>
        <v>#N/A</v>
      </c>
      <c r="D49" s="31" t="e">
        <f t="shared" ca="1" si="3"/>
        <v>#N/A</v>
      </c>
      <c r="E49" s="31" t="e">
        <f t="shared" ca="1" si="4"/>
        <v>#N/A</v>
      </c>
      <c r="F49" s="31" t="e">
        <f t="shared" ca="1" si="5"/>
        <v>#N/A</v>
      </c>
      <c r="G49" s="31" t="e">
        <f t="shared" ca="1" si="6"/>
        <v>#N/A</v>
      </c>
      <c r="H49" s="3">
        <f t="shared" ca="1" si="7"/>
        <v>0</v>
      </c>
      <c r="I49" s="38" t="e">
        <f t="shared" ca="1" si="8"/>
        <v>#N/A</v>
      </c>
      <c r="J49" s="38" t="e">
        <f t="shared" ca="1" si="9"/>
        <v>#N/A</v>
      </c>
      <c r="K49" s="38" t="e">
        <f t="shared" ca="1" si="10"/>
        <v>#N/A</v>
      </c>
      <c r="L49" s="38" t="e">
        <f t="shared" ca="1" si="11"/>
        <v>#N/A</v>
      </c>
      <c r="M49" s="38" t="e">
        <f t="shared" ca="1" si="11"/>
        <v>#N/A</v>
      </c>
    </row>
    <row r="50" spans="1:13" x14ac:dyDescent="0.55000000000000004">
      <c r="A50" s="30">
        <f t="shared" si="13"/>
        <v>42947</v>
      </c>
      <c r="B50" s="31">
        <f t="shared" ca="1" si="12"/>
        <v>1.0700000000000001E-2</v>
      </c>
      <c r="C50" s="31" t="e">
        <f t="shared" ca="1" si="2"/>
        <v>#N/A</v>
      </c>
      <c r="D50" s="31" t="e">
        <f t="shared" ca="1" si="3"/>
        <v>#N/A</v>
      </c>
      <c r="E50" s="31" t="e">
        <f t="shared" ca="1" si="4"/>
        <v>#N/A</v>
      </c>
      <c r="F50" s="31" t="e">
        <f t="shared" ca="1" si="5"/>
        <v>#N/A</v>
      </c>
      <c r="G50" s="31" t="e">
        <f t="shared" ca="1" si="6"/>
        <v>#N/A</v>
      </c>
      <c r="H50" s="3">
        <f t="shared" ca="1" si="7"/>
        <v>0</v>
      </c>
      <c r="I50" s="38" t="e">
        <f t="shared" ca="1" si="8"/>
        <v>#N/A</v>
      </c>
      <c r="J50" s="38" t="e">
        <f t="shared" ca="1" si="9"/>
        <v>#N/A</v>
      </c>
      <c r="K50" s="38" t="e">
        <f t="shared" ca="1" si="10"/>
        <v>#N/A</v>
      </c>
      <c r="L50" s="38" t="e">
        <f t="shared" ca="1" si="11"/>
        <v>#N/A</v>
      </c>
      <c r="M50" s="38" t="e">
        <f t="shared" ca="1" si="11"/>
        <v>#N/A</v>
      </c>
    </row>
    <row r="51" spans="1:13" x14ac:dyDescent="0.55000000000000004">
      <c r="A51" s="30">
        <f t="shared" si="13"/>
        <v>42978</v>
      </c>
      <c r="B51" s="31">
        <f t="shared" ca="1" si="12"/>
        <v>1.0700000000000001E-2</v>
      </c>
      <c r="C51" s="31" t="e">
        <f t="shared" ca="1" si="2"/>
        <v>#N/A</v>
      </c>
      <c r="D51" s="31" t="e">
        <f t="shared" ca="1" si="3"/>
        <v>#N/A</v>
      </c>
      <c r="E51" s="31" t="e">
        <f t="shared" ca="1" si="4"/>
        <v>#N/A</v>
      </c>
      <c r="F51" s="31" t="e">
        <f t="shared" ca="1" si="5"/>
        <v>#N/A</v>
      </c>
      <c r="G51" s="31" t="e">
        <f t="shared" ca="1" si="6"/>
        <v>#N/A</v>
      </c>
      <c r="H51" s="3">
        <f t="shared" ca="1" si="7"/>
        <v>0</v>
      </c>
      <c r="I51" s="38" t="e">
        <f t="shared" ca="1" si="8"/>
        <v>#N/A</v>
      </c>
      <c r="J51" s="38" t="e">
        <f t="shared" ca="1" si="9"/>
        <v>#N/A</v>
      </c>
      <c r="K51" s="38" t="e">
        <f t="shared" ca="1" si="10"/>
        <v>#N/A</v>
      </c>
      <c r="L51" s="38" t="e">
        <f t="shared" ca="1" si="11"/>
        <v>#N/A</v>
      </c>
      <c r="M51" s="38" t="e">
        <f t="shared" ca="1" si="11"/>
        <v>#N/A</v>
      </c>
    </row>
    <row r="52" spans="1:13" x14ac:dyDescent="0.55000000000000004">
      <c r="A52" s="30">
        <f t="shared" si="13"/>
        <v>43008</v>
      </c>
      <c r="B52" s="31">
        <f t="shared" ca="1" si="12"/>
        <v>1.06E-2</v>
      </c>
      <c r="C52" s="31" t="e">
        <f t="shared" ca="1" si="2"/>
        <v>#N/A</v>
      </c>
      <c r="D52" s="31" t="e">
        <f t="shared" ca="1" si="3"/>
        <v>#N/A</v>
      </c>
      <c r="E52" s="31" t="e">
        <f t="shared" ca="1" si="4"/>
        <v>#N/A</v>
      </c>
      <c r="F52" s="31" t="e">
        <f t="shared" ca="1" si="5"/>
        <v>#N/A</v>
      </c>
      <c r="G52" s="31" t="e">
        <f t="shared" ca="1" si="6"/>
        <v>#N/A</v>
      </c>
      <c r="H52" s="3">
        <f t="shared" ca="1" si="7"/>
        <v>0</v>
      </c>
      <c r="I52" s="38" t="e">
        <f t="shared" ca="1" si="8"/>
        <v>#N/A</v>
      </c>
      <c r="J52" s="38" t="e">
        <f t="shared" ca="1" si="9"/>
        <v>#N/A</v>
      </c>
      <c r="K52" s="38" t="e">
        <f t="shared" ca="1" si="10"/>
        <v>#N/A</v>
      </c>
      <c r="L52" s="38" t="e">
        <f t="shared" ca="1" si="11"/>
        <v>#N/A</v>
      </c>
      <c r="M52" s="38" t="e">
        <f t="shared" ca="1" si="11"/>
        <v>#N/A</v>
      </c>
    </row>
    <row r="53" spans="1:13" x14ac:dyDescent="0.55000000000000004">
      <c r="A53" s="30">
        <f t="shared" si="13"/>
        <v>43039</v>
      </c>
      <c r="B53" s="31">
        <f t="shared" ca="1" si="12"/>
        <v>1.0700000000000001E-2</v>
      </c>
      <c r="C53" s="31" t="e">
        <f t="shared" ca="1" si="2"/>
        <v>#N/A</v>
      </c>
      <c r="D53" s="31" t="e">
        <f t="shared" ca="1" si="3"/>
        <v>#N/A</v>
      </c>
      <c r="E53" s="31" t="e">
        <f t="shared" ca="1" si="4"/>
        <v>#N/A</v>
      </c>
      <c r="F53" s="31" t="e">
        <f t="shared" ca="1" si="5"/>
        <v>#N/A</v>
      </c>
      <c r="G53" s="31" t="e">
        <f t="shared" ca="1" si="6"/>
        <v>#N/A</v>
      </c>
      <c r="H53" s="3">
        <f t="shared" ca="1" si="7"/>
        <v>0</v>
      </c>
      <c r="I53" s="38" t="e">
        <f t="shared" ca="1" si="8"/>
        <v>#N/A</v>
      </c>
      <c r="J53" s="38" t="e">
        <f t="shared" ca="1" si="9"/>
        <v>#N/A</v>
      </c>
      <c r="K53" s="38" t="e">
        <f t="shared" ca="1" si="10"/>
        <v>#N/A</v>
      </c>
      <c r="L53" s="38" t="e">
        <f t="shared" ca="1" si="11"/>
        <v>#N/A</v>
      </c>
      <c r="M53" s="38" t="e">
        <f t="shared" ca="1" si="11"/>
        <v>#N/A</v>
      </c>
    </row>
    <row r="54" spans="1:13" x14ac:dyDescent="0.55000000000000004">
      <c r="A54" s="30">
        <f t="shared" si="13"/>
        <v>43069</v>
      </c>
      <c r="B54" s="31">
        <f t="shared" ca="1" si="12"/>
        <v>1.0700000000000001E-2</v>
      </c>
      <c r="C54" s="31" t="e">
        <f t="shared" ca="1" si="2"/>
        <v>#N/A</v>
      </c>
      <c r="D54" s="31" t="e">
        <f t="shared" ca="1" si="3"/>
        <v>#N/A</v>
      </c>
      <c r="E54" s="31" t="e">
        <f t="shared" ca="1" si="4"/>
        <v>#N/A</v>
      </c>
      <c r="F54" s="31" t="e">
        <f t="shared" ca="1" si="5"/>
        <v>#N/A</v>
      </c>
      <c r="G54" s="31" t="e">
        <f t="shared" ca="1" si="6"/>
        <v>#N/A</v>
      </c>
      <c r="H54" s="3">
        <f t="shared" ca="1" si="7"/>
        <v>0</v>
      </c>
      <c r="I54" s="38" t="e">
        <f t="shared" ca="1" si="8"/>
        <v>#N/A</v>
      </c>
      <c r="J54" s="38" t="e">
        <f t="shared" ca="1" si="9"/>
        <v>#N/A</v>
      </c>
      <c r="K54" s="38" t="e">
        <f t="shared" ca="1" si="10"/>
        <v>#N/A</v>
      </c>
      <c r="L54" s="38" t="e">
        <f t="shared" ca="1" si="11"/>
        <v>#N/A</v>
      </c>
      <c r="M54" s="38" t="e">
        <f t="shared" ca="1" si="11"/>
        <v>#N/A</v>
      </c>
    </row>
    <row r="55" spans="1:13" x14ac:dyDescent="0.55000000000000004">
      <c r="A55" s="30">
        <f t="shared" si="13"/>
        <v>43100</v>
      </c>
      <c r="B55" s="31">
        <f t="shared" ca="1" si="12"/>
        <v>1.3300000000000001E-2</v>
      </c>
      <c r="C55" s="31" t="e">
        <f t="shared" ca="1" si="2"/>
        <v>#N/A</v>
      </c>
      <c r="D55" s="31" t="e">
        <f t="shared" ca="1" si="3"/>
        <v>#N/A</v>
      </c>
      <c r="E55" s="31" t="e">
        <f t="shared" ca="1" si="4"/>
        <v>#N/A</v>
      </c>
      <c r="F55" s="31" t="e">
        <f t="shared" ca="1" si="5"/>
        <v>#N/A</v>
      </c>
      <c r="G55" s="31" t="e">
        <f t="shared" ca="1" si="6"/>
        <v>#N/A</v>
      </c>
      <c r="H55" s="3">
        <f t="shared" ca="1" si="7"/>
        <v>0</v>
      </c>
      <c r="I55" s="38" t="e">
        <f t="shared" ca="1" si="8"/>
        <v>#N/A</v>
      </c>
      <c r="J55" s="38" t="e">
        <f t="shared" ca="1" si="9"/>
        <v>#N/A</v>
      </c>
      <c r="K55" s="38" t="e">
        <f t="shared" ca="1" si="10"/>
        <v>#N/A</v>
      </c>
      <c r="L55" s="38" t="e">
        <f t="shared" ca="1" si="11"/>
        <v>#N/A</v>
      </c>
      <c r="M55" s="38" t="e">
        <f t="shared" ca="1" si="11"/>
        <v>#N/A</v>
      </c>
    </row>
    <row r="56" spans="1:13" x14ac:dyDescent="0.55000000000000004">
      <c r="A56" s="30">
        <f t="shared" si="13"/>
        <v>43131</v>
      </c>
      <c r="B56" s="31">
        <f t="shared" ca="1" si="12"/>
        <v>1.34E-2</v>
      </c>
      <c r="C56" s="31" t="e">
        <f t="shared" ca="1" si="2"/>
        <v>#N/A</v>
      </c>
      <c r="D56" s="31" t="e">
        <f t="shared" ca="1" si="3"/>
        <v>#N/A</v>
      </c>
      <c r="E56" s="31" t="e">
        <f t="shared" ca="1" si="4"/>
        <v>#N/A</v>
      </c>
      <c r="F56" s="31" t="e">
        <f t="shared" ca="1" si="5"/>
        <v>#N/A</v>
      </c>
      <c r="G56" s="31" t="e">
        <f t="shared" ca="1" si="6"/>
        <v>#N/A</v>
      </c>
      <c r="H56" s="3">
        <f t="shared" ca="1" si="7"/>
        <v>0</v>
      </c>
      <c r="I56" s="38" t="e">
        <f t="shared" ca="1" si="8"/>
        <v>#N/A</v>
      </c>
      <c r="J56" s="38" t="e">
        <f t="shared" ca="1" si="9"/>
        <v>#N/A</v>
      </c>
      <c r="K56" s="38" t="e">
        <f t="shared" ca="1" si="10"/>
        <v>#N/A</v>
      </c>
      <c r="L56" s="38" t="e">
        <f t="shared" ca="1" si="11"/>
        <v>#N/A</v>
      </c>
      <c r="M56" s="38" t="e">
        <f t="shared" ca="1" si="11"/>
        <v>#N/A</v>
      </c>
    </row>
    <row r="57" spans="1:13" x14ac:dyDescent="0.55000000000000004">
      <c r="A57" s="30">
        <f t="shared" si="13"/>
        <v>43159</v>
      </c>
      <c r="B57" s="31">
        <f t="shared" ca="1" si="12"/>
        <v>1.3500000000000002E-2</v>
      </c>
      <c r="C57" s="31" t="e">
        <f t="shared" ca="1" si="2"/>
        <v>#N/A</v>
      </c>
      <c r="D57" s="31" t="e">
        <f t="shared" ca="1" si="3"/>
        <v>#N/A</v>
      </c>
      <c r="E57" s="31" t="e">
        <f t="shared" ca="1" si="4"/>
        <v>#N/A</v>
      </c>
      <c r="F57" s="31" t="e">
        <f t="shared" ca="1" si="5"/>
        <v>#N/A</v>
      </c>
      <c r="G57" s="31" t="e">
        <f t="shared" ca="1" si="6"/>
        <v>#N/A</v>
      </c>
      <c r="H57" s="3">
        <f t="shared" ca="1" si="7"/>
        <v>0</v>
      </c>
      <c r="I57" s="38" t="e">
        <f t="shared" ca="1" si="8"/>
        <v>#N/A</v>
      </c>
      <c r="J57" s="38" t="e">
        <f t="shared" ca="1" si="9"/>
        <v>#N/A</v>
      </c>
      <c r="K57" s="38" t="e">
        <f t="shared" ca="1" si="10"/>
        <v>#N/A</v>
      </c>
      <c r="L57" s="38" t="e">
        <f t="shared" ca="1" si="11"/>
        <v>#N/A</v>
      </c>
      <c r="M57" s="38" t="e">
        <f t="shared" ca="1" si="11"/>
        <v>#N/A</v>
      </c>
    </row>
    <row r="58" spans="1:13" x14ac:dyDescent="0.55000000000000004">
      <c r="A58" s="30">
        <f t="shared" si="13"/>
        <v>43190</v>
      </c>
      <c r="B58" s="31">
        <f t="shared" ca="1" si="12"/>
        <v>1.67E-2</v>
      </c>
      <c r="C58" s="31" t="e">
        <f t="shared" ca="1" si="2"/>
        <v>#N/A</v>
      </c>
      <c r="D58" s="31" t="e">
        <f t="shared" ca="1" si="3"/>
        <v>#N/A</v>
      </c>
      <c r="E58" s="31" t="e">
        <f t="shared" ca="1" si="4"/>
        <v>#N/A</v>
      </c>
      <c r="F58" s="31" t="e">
        <f t="shared" ca="1" si="5"/>
        <v>#N/A</v>
      </c>
      <c r="G58" s="31" t="e">
        <f t="shared" ca="1" si="6"/>
        <v>#N/A</v>
      </c>
      <c r="H58" s="3">
        <f t="shared" ca="1" si="7"/>
        <v>0</v>
      </c>
      <c r="I58" s="38" t="e">
        <f t="shared" ca="1" si="8"/>
        <v>#N/A</v>
      </c>
      <c r="J58" s="38" t="e">
        <f t="shared" ca="1" si="9"/>
        <v>#N/A</v>
      </c>
      <c r="K58" s="38" t="e">
        <f t="shared" ca="1" si="10"/>
        <v>#N/A</v>
      </c>
      <c r="L58" s="38" t="e">
        <f t="shared" ca="1" si="11"/>
        <v>#N/A</v>
      </c>
      <c r="M58" s="38" t="e">
        <f t="shared" ca="1" si="11"/>
        <v>#N/A</v>
      </c>
    </row>
    <row r="59" spans="1:13" x14ac:dyDescent="0.55000000000000004">
      <c r="A59" s="30">
        <f t="shared" si="13"/>
        <v>43220</v>
      </c>
      <c r="B59" s="31">
        <f t="shared" ca="1" si="12"/>
        <v>1.6899999999999998E-2</v>
      </c>
      <c r="C59" s="31" t="e">
        <f t="shared" ca="1" si="2"/>
        <v>#N/A</v>
      </c>
      <c r="D59" s="31" t="e">
        <f t="shared" ca="1" si="3"/>
        <v>#N/A</v>
      </c>
      <c r="E59" s="31" t="e">
        <f t="shared" ca="1" si="4"/>
        <v>#N/A</v>
      </c>
      <c r="F59" s="31" t="e">
        <f t="shared" ca="1" si="5"/>
        <v>#N/A</v>
      </c>
      <c r="G59" s="31" t="e">
        <f t="shared" ca="1" si="6"/>
        <v>#N/A</v>
      </c>
      <c r="H59" s="3">
        <f t="shared" ca="1" si="7"/>
        <v>0</v>
      </c>
      <c r="I59" s="38" t="e">
        <f t="shared" ca="1" si="8"/>
        <v>#N/A</v>
      </c>
      <c r="J59" s="38" t="e">
        <f t="shared" ca="1" si="9"/>
        <v>#N/A</v>
      </c>
      <c r="K59" s="38" t="e">
        <f t="shared" ca="1" si="10"/>
        <v>#N/A</v>
      </c>
      <c r="L59" s="38" t="e">
        <f t="shared" ca="1" si="11"/>
        <v>#N/A</v>
      </c>
      <c r="M59" s="38" t="e">
        <f t="shared" ca="1" si="11"/>
        <v>#N/A</v>
      </c>
    </row>
    <row r="60" spans="1:13" x14ac:dyDescent="0.55000000000000004">
      <c r="A60" s="30">
        <f t="shared" si="13"/>
        <v>43251</v>
      </c>
      <c r="B60" s="31">
        <f t="shared" ca="1" si="12"/>
        <v>1.7000000000000001E-2</v>
      </c>
      <c r="C60" s="31" t="e">
        <f t="shared" ca="1" si="2"/>
        <v>#N/A</v>
      </c>
      <c r="D60" s="31" t="e">
        <f t="shared" ca="1" si="3"/>
        <v>#N/A</v>
      </c>
      <c r="E60" s="31" t="e">
        <f t="shared" ca="1" si="4"/>
        <v>#N/A</v>
      </c>
      <c r="F60" s="31" t="e">
        <f t="shared" ca="1" si="5"/>
        <v>#N/A</v>
      </c>
      <c r="G60" s="31" t="e">
        <f t="shared" ca="1" si="6"/>
        <v>#N/A</v>
      </c>
      <c r="H60" s="3">
        <f t="shared" ca="1" si="7"/>
        <v>0</v>
      </c>
      <c r="I60" s="38" t="e">
        <f t="shared" ca="1" si="8"/>
        <v>#N/A</v>
      </c>
      <c r="J60" s="38" t="e">
        <f t="shared" ca="1" si="9"/>
        <v>#N/A</v>
      </c>
      <c r="K60" s="38" t="e">
        <f t="shared" ca="1" si="10"/>
        <v>#N/A</v>
      </c>
      <c r="L60" s="38" t="e">
        <f t="shared" ca="1" si="11"/>
        <v>#N/A</v>
      </c>
      <c r="M60" s="38" t="e">
        <f t="shared" ca="1" si="11"/>
        <v>#N/A</v>
      </c>
    </row>
    <row r="61" spans="1:13" x14ac:dyDescent="0.55000000000000004">
      <c r="A61" s="30">
        <f t="shared" si="13"/>
        <v>43281</v>
      </c>
      <c r="B61" s="31">
        <f t="shared" ca="1" si="12"/>
        <v>1.9099999999999999E-2</v>
      </c>
      <c r="C61" s="31" t="e">
        <f t="shared" ca="1" si="2"/>
        <v>#N/A</v>
      </c>
      <c r="D61" s="31" t="e">
        <f t="shared" ca="1" si="3"/>
        <v>#N/A</v>
      </c>
      <c r="E61" s="31" t="e">
        <f t="shared" ca="1" si="4"/>
        <v>#N/A</v>
      </c>
      <c r="F61" s="31" t="e">
        <f t="shared" ca="1" si="5"/>
        <v>#N/A</v>
      </c>
      <c r="G61" s="31" t="e">
        <f t="shared" ca="1" si="6"/>
        <v>#N/A</v>
      </c>
      <c r="H61" s="3">
        <f t="shared" ca="1" si="7"/>
        <v>0</v>
      </c>
      <c r="I61" s="38" t="e">
        <f t="shared" ca="1" si="8"/>
        <v>#N/A</v>
      </c>
      <c r="J61" s="38" t="e">
        <f t="shared" ca="1" si="9"/>
        <v>#N/A</v>
      </c>
      <c r="K61" s="38" t="e">
        <f t="shared" ca="1" si="10"/>
        <v>#N/A</v>
      </c>
      <c r="L61" s="38" t="e">
        <f t="shared" ca="1" si="11"/>
        <v>#N/A</v>
      </c>
      <c r="M61" s="38" t="e">
        <f t="shared" ca="1" si="11"/>
        <v>#N/A</v>
      </c>
    </row>
    <row r="62" spans="1:13" x14ac:dyDescent="0.55000000000000004">
      <c r="A62" s="30">
        <f t="shared" si="13"/>
        <v>43312</v>
      </c>
      <c r="B62" s="31">
        <f t="shared" ca="1" si="12"/>
        <v>1.9099999999999999E-2</v>
      </c>
      <c r="C62" s="31" t="e">
        <f t="shared" ca="1" si="2"/>
        <v>#N/A</v>
      </c>
      <c r="D62" s="31" t="e">
        <f t="shared" ca="1" si="3"/>
        <v>#N/A</v>
      </c>
      <c r="E62" s="31" t="e">
        <f t="shared" ca="1" si="4"/>
        <v>#N/A</v>
      </c>
      <c r="F62" s="31" t="e">
        <f t="shared" ca="1" si="5"/>
        <v>#N/A</v>
      </c>
      <c r="G62" s="31" t="e">
        <f t="shared" ca="1" si="6"/>
        <v>#N/A</v>
      </c>
      <c r="H62" s="3">
        <f t="shared" ca="1" si="7"/>
        <v>0</v>
      </c>
      <c r="I62" s="38" t="e">
        <f t="shared" ca="1" si="8"/>
        <v>#N/A</v>
      </c>
      <c r="J62" s="38" t="e">
        <f t="shared" ca="1" si="9"/>
        <v>#N/A</v>
      </c>
      <c r="K62" s="38" t="e">
        <f t="shared" ca="1" si="10"/>
        <v>#N/A</v>
      </c>
      <c r="L62" s="38" t="e">
        <f t="shared" ca="1" si="11"/>
        <v>#N/A</v>
      </c>
      <c r="M62" s="38" t="e">
        <f t="shared" ca="1" si="11"/>
        <v>#N/A</v>
      </c>
    </row>
    <row r="63" spans="1:13" x14ac:dyDescent="0.55000000000000004">
      <c r="A63" s="30">
        <f t="shared" si="13"/>
        <v>43343</v>
      </c>
      <c r="B63" s="31">
        <f t="shared" ca="1" si="12"/>
        <v>1.9099999999999999E-2</v>
      </c>
      <c r="C63" s="31" t="e">
        <f t="shared" ca="1" si="2"/>
        <v>#N/A</v>
      </c>
      <c r="D63" s="31" t="e">
        <f t="shared" ca="1" si="3"/>
        <v>#N/A</v>
      </c>
      <c r="E63" s="31" t="e">
        <f t="shared" ca="1" si="4"/>
        <v>#N/A</v>
      </c>
      <c r="F63" s="31" t="e">
        <f t="shared" ca="1" si="5"/>
        <v>#N/A</v>
      </c>
      <c r="G63" s="31" t="e">
        <f t="shared" ca="1" si="6"/>
        <v>#N/A</v>
      </c>
      <c r="H63" s="3">
        <f t="shared" ca="1" si="7"/>
        <v>0</v>
      </c>
      <c r="I63" s="38" t="e">
        <f t="shared" ca="1" si="8"/>
        <v>#N/A</v>
      </c>
      <c r="J63" s="38" t="e">
        <f t="shared" ca="1" si="9"/>
        <v>#N/A</v>
      </c>
      <c r="K63" s="38" t="e">
        <f t="shared" ca="1" si="10"/>
        <v>#N/A</v>
      </c>
      <c r="L63" s="38" t="e">
        <f t="shared" ca="1" si="11"/>
        <v>#N/A</v>
      </c>
      <c r="M63" s="38" t="e">
        <f t="shared" ca="1" si="11"/>
        <v>#N/A</v>
      </c>
    </row>
    <row r="64" spans="1:13" x14ac:dyDescent="0.55000000000000004">
      <c r="A64" s="30">
        <f t="shared" si="13"/>
        <v>43373</v>
      </c>
      <c r="B64" s="31">
        <f t="shared" ca="1" si="12"/>
        <v>2.18E-2</v>
      </c>
      <c r="C64" s="31" t="e">
        <f t="shared" ca="1" si="2"/>
        <v>#N/A</v>
      </c>
      <c r="D64" s="31" t="e">
        <f t="shared" ca="1" si="3"/>
        <v>#N/A</v>
      </c>
      <c r="E64" s="31" t="e">
        <f t="shared" ca="1" si="4"/>
        <v>#N/A</v>
      </c>
      <c r="F64" s="31" t="e">
        <f t="shared" ca="1" si="5"/>
        <v>#N/A</v>
      </c>
      <c r="G64" s="31" t="e">
        <f t="shared" ca="1" si="6"/>
        <v>#N/A</v>
      </c>
      <c r="H64" s="3">
        <f t="shared" ca="1" si="7"/>
        <v>0</v>
      </c>
      <c r="I64" s="38" t="e">
        <f t="shared" ca="1" si="8"/>
        <v>#N/A</v>
      </c>
      <c r="J64" s="38" t="e">
        <f t="shared" ca="1" si="9"/>
        <v>#N/A</v>
      </c>
      <c r="K64" s="38" t="e">
        <f t="shared" ca="1" si="10"/>
        <v>#N/A</v>
      </c>
      <c r="L64" s="38" t="e">
        <f t="shared" ca="1" si="11"/>
        <v>#N/A</v>
      </c>
      <c r="M64" s="38" t="e">
        <f t="shared" ca="1" si="11"/>
        <v>#N/A</v>
      </c>
    </row>
    <row r="65" spans="1:13" x14ac:dyDescent="0.55000000000000004">
      <c r="A65" s="30">
        <f t="shared" si="13"/>
        <v>43404</v>
      </c>
      <c r="B65" s="31">
        <f t="shared" ca="1" si="12"/>
        <v>2.2000000000000002E-2</v>
      </c>
      <c r="C65" s="31" t="e">
        <f t="shared" ca="1" si="2"/>
        <v>#N/A</v>
      </c>
      <c r="D65" s="31" t="e">
        <f t="shared" ca="1" si="3"/>
        <v>#N/A</v>
      </c>
      <c r="E65" s="31" t="e">
        <f t="shared" ca="1" si="4"/>
        <v>#N/A</v>
      </c>
      <c r="F65" s="31" t="e">
        <f t="shared" ca="1" si="5"/>
        <v>#N/A</v>
      </c>
      <c r="G65" s="31" t="e">
        <f t="shared" ca="1" si="6"/>
        <v>#N/A</v>
      </c>
      <c r="H65" s="3">
        <f t="shared" ca="1" si="7"/>
        <v>0</v>
      </c>
      <c r="I65" s="38" t="e">
        <f t="shared" ca="1" si="8"/>
        <v>#N/A</v>
      </c>
      <c r="J65" s="38" t="e">
        <f t="shared" ca="1" si="9"/>
        <v>#N/A</v>
      </c>
      <c r="K65" s="38" t="e">
        <f t="shared" ca="1" si="10"/>
        <v>#N/A</v>
      </c>
      <c r="L65" s="38" t="e">
        <f t="shared" ca="1" si="11"/>
        <v>#N/A</v>
      </c>
      <c r="M65" s="38" t="e">
        <f t="shared" ca="1" si="11"/>
        <v>#N/A</v>
      </c>
    </row>
    <row r="66" spans="1:13" x14ac:dyDescent="0.55000000000000004">
      <c r="A66" s="30">
        <f t="shared" si="13"/>
        <v>43434</v>
      </c>
      <c r="B66" s="31">
        <f t="shared" ca="1" si="12"/>
        <v>2.2000000000000002E-2</v>
      </c>
      <c r="C66" s="31" t="e">
        <f t="shared" ca="1" si="2"/>
        <v>#N/A</v>
      </c>
      <c r="D66" s="31" t="e">
        <f t="shared" ca="1" si="3"/>
        <v>#N/A</v>
      </c>
      <c r="E66" s="31" t="e">
        <f t="shared" ca="1" si="4"/>
        <v>#N/A</v>
      </c>
      <c r="F66" s="31" t="e">
        <f t="shared" ca="1" si="5"/>
        <v>#N/A</v>
      </c>
      <c r="G66" s="31" t="e">
        <f t="shared" ca="1" si="6"/>
        <v>#N/A</v>
      </c>
      <c r="H66" s="3">
        <f t="shared" ca="1" si="7"/>
        <v>0</v>
      </c>
      <c r="I66" s="38" t="e">
        <f t="shared" ca="1" si="8"/>
        <v>#N/A</v>
      </c>
      <c r="J66" s="38" t="e">
        <f t="shared" ca="1" si="9"/>
        <v>#N/A</v>
      </c>
      <c r="K66" s="38" t="e">
        <f t="shared" ca="1" si="10"/>
        <v>#N/A</v>
      </c>
      <c r="L66" s="38" t="e">
        <f t="shared" ca="1" si="11"/>
        <v>#N/A</v>
      </c>
      <c r="M66" s="38" t="e">
        <f t="shared" ca="1" si="11"/>
        <v>#N/A</v>
      </c>
    </row>
    <row r="67" spans="1:13" x14ac:dyDescent="0.55000000000000004">
      <c r="A67" s="30">
        <f t="shared" si="13"/>
        <v>43465</v>
      </c>
      <c r="B67" s="31">
        <f t="shared" ca="1" si="12"/>
        <v>2.4E-2</v>
      </c>
      <c r="C67" s="31" t="e">
        <f t="shared" ca="1" si="2"/>
        <v>#N/A</v>
      </c>
      <c r="D67" s="31" t="e">
        <f t="shared" ca="1" si="3"/>
        <v>#N/A</v>
      </c>
      <c r="E67" s="31" t="e">
        <f t="shared" ca="1" si="4"/>
        <v>#N/A</v>
      </c>
      <c r="F67" s="31" t="e">
        <f t="shared" ca="1" si="5"/>
        <v>#N/A</v>
      </c>
      <c r="G67" s="31" t="e">
        <f t="shared" ca="1" si="6"/>
        <v>#N/A</v>
      </c>
      <c r="H67" s="3">
        <f t="shared" ca="1" si="7"/>
        <v>0</v>
      </c>
      <c r="I67" s="38" t="e">
        <f t="shared" ca="1" si="8"/>
        <v>#N/A</v>
      </c>
      <c r="J67" s="38" t="e">
        <f t="shared" ca="1" si="9"/>
        <v>#N/A</v>
      </c>
      <c r="K67" s="38" t="e">
        <f t="shared" ca="1" si="10"/>
        <v>#N/A</v>
      </c>
      <c r="L67" s="38" t="e">
        <f t="shared" ca="1" si="11"/>
        <v>#N/A</v>
      </c>
      <c r="M67" s="38" t="e">
        <f t="shared" ca="1" si="11"/>
        <v>#N/A</v>
      </c>
    </row>
    <row r="68" spans="1:13" x14ac:dyDescent="0.55000000000000004">
      <c r="A68" s="30">
        <f t="shared" si="13"/>
        <v>43496</v>
      </c>
      <c r="B68" s="31">
        <f t="shared" ca="1" si="12"/>
        <v>2.4E-2</v>
      </c>
      <c r="C68" s="31" t="e">
        <f t="shared" ca="1" si="2"/>
        <v>#N/A</v>
      </c>
      <c r="D68" s="31" t="e">
        <f t="shared" ca="1" si="3"/>
        <v>#N/A</v>
      </c>
      <c r="E68" s="31" t="e">
        <f t="shared" ca="1" si="4"/>
        <v>#N/A</v>
      </c>
      <c r="F68" s="31" t="e">
        <f t="shared" ca="1" si="5"/>
        <v>#N/A</v>
      </c>
      <c r="G68" s="31" t="e">
        <f t="shared" ca="1" si="6"/>
        <v>#N/A</v>
      </c>
      <c r="H68" s="3">
        <f t="shared" ca="1" si="7"/>
        <v>0</v>
      </c>
      <c r="I68" s="38" t="e">
        <f t="shared" ca="1" si="8"/>
        <v>#N/A</v>
      </c>
      <c r="J68" s="38" t="e">
        <f t="shared" ca="1" si="9"/>
        <v>#N/A</v>
      </c>
      <c r="K68" s="38" t="e">
        <f t="shared" ca="1" si="10"/>
        <v>#N/A</v>
      </c>
      <c r="L68" s="38" t="e">
        <f t="shared" ca="1" si="11"/>
        <v>#N/A</v>
      </c>
      <c r="M68" s="38" t="e">
        <f t="shared" ca="1" si="11"/>
        <v>#N/A</v>
      </c>
    </row>
    <row r="69" spans="1:13" x14ac:dyDescent="0.55000000000000004">
      <c r="A69" s="30">
        <f t="shared" si="13"/>
        <v>43524</v>
      </c>
      <c r="B69" s="31">
        <f t="shared" ca="1" si="12"/>
        <v>2.4E-2</v>
      </c>
      <c r="C69" s="31" t="e">
        <f t="shared" ca="1" si="2"/>
        <v>#N/A</v>
      </c>
      <c r="D69" s="31" t="e">
        <f t="shared" ca="1" si="3"/>
        <v>#N/A</v>
      </c>
      <c r="E69" s="31" t="e">
        <f t="shared" ca="1" si="4"/>
        <v>#N/A</v>
      </c>
      <c r="F69" s="31" t="e">
        <f t="shared" ca="1" si="5"/>
        <v>#N/A</v>
      </c>
      <c r="G69" s="31" t="e">
        <f t="shared" ca="1" si="6"/>
        <v>#N/A</v>
      </c>
      <c r="H69" s="3">
        <f t="shared" ca="1" si="7"/>
        <v>0</v>
      </c>
      <c r="I69" s="38" t="e">
        <f t="shared" ca="1" si="8"/>
        <v>#N/A</v>
      </c>
      <c r="J69" s="38" t="e">
        <f t="shared" ca="1" si="9"/>
        <v>#N/A</v>
      </c>
      <c r="K69" s="38" t="e">
        <f t="shared" ca="1" si="10"/>
        <v>#N/A</v>
      </c>
      <c r="L69" s="38" t="e">
        <f t="shared" ca="1" si="11"/>
        <v>#N/A</v>
      </c>
      <c r="M69" s="38" t="e">
        <f t="shared" ca="1" si="11"/>
        <v>#N/A</v>
      </c>
    </row>
    <row r="70" spans="1:13" x14ac:dyDescent="0.55000000000000004">
      <c r="A70" s="30">
        <f t="shared" si="13"/>
        <v>43555</v>
      </c>
      <c r="B70" s="31">
        <f t="shared" ca="1" si="12"/>
        <v>2.4300000000000002E-2</v>
      </c>
      <c r="C70" s="31" t="e">
        <f t="shared" ca="1" si="2"/>
        <v>#N/A</v>
      </c>
      <c r="D70" s="31" t="e">
        <f t="shared" ca="1" si="3"/>
        <v>#N/A</v>
      </c>
      <c r="E70" s="31" t="e">
        <f t="shared" ca="1" si="4"/>
        <v>#N/A</v>
      </c>
      <c r="F70" s="31" t="e">
        <f t="shared" ca="1" si="5"/>
        <v>#N/A</v>
      </c>
      <c r="G70" s="31" t="e">
        <f t="shared" ca="1" si="6"/>
        <v>#N/A</v>
      </c>
      <c r="H70" s="3">
        <f t="shared" ca="1" si="7"/>
        <v>0</v>
      </c>
      <c r="I70" s="38" t="e">
        <f t="shared" ca="1" si="8"/>
        <v>#N/A</v>
      </c>
      <c r="J70" s="38" t="e">
        <f t="shared" ca="1" si="9"/>
        <v>#N/A</v>
      </c>
      <c r="K70" s="38" t="e">
        <f t="shared" ca="1" si="10"/>
        <v>#N/A</v>
      </c>
      <c r="L70" s="38" t="e">
        <f t="shared" ca="1" si="11"/>
        <v>#N/A</v>
      </c>
      <c r="M70" s="38" t="e">
        <f t="shared" ca="1" si="11"/>
        <v>#N/A</v>
      </c>
    </row>
    <row r="71" spans="1:13" x14ac:dyDescent="0.55000000000000004">
      <c r="A71" s="30">
        <f t="shared" si="13"/>
        <v>43585</v>
      </c>
      <c r="B71" s="31">
        <f t="shared" ca="1" si="12"/>
        <v>2.4500000000000001E-2</v>
      </c>
      <c r="C71" s="31" t="e">
        <f t="shared" ca="1" si="2"/>
        <v>#N/A</v>
      </c>
      <c r="D71" s="31" t="e">
        <f t="shared" ca="1" si="3"/>
        <v>#N/A</v>
      </c>
      <c r="E71" s="31" t="e">
        <f t="shared" ca="1" si="4"/>
        <v>#N/A</v>
      </c>
      <c r="F71" s="31" t="e">
        <f t="shared" ca="1" si="5"/>
        <v>#N/A</v>
      </c>
      <c r="G71" s="31" t="e">
        <f t="shared" ca="1" si="6"/>
        <v>#N/A</v>
      </c>
      <c r="H71" s="3">
        <f t="shared" ca="1" si="7"/>
        <v>0</v>
      </c>
      <c r="I71" s="38" t="e">
        <f t="shared" ca="1" si="8"/>
        <v>#N/A</v>
      </c>
      <c r="J71" s="38" t="e">
        <f t="shared" ca="1" si="9"/>
        <v>#N/A</v>
      </c>
      <c r="K71" s="38" t="e">
        <f t="shared" ca="1" si="10"/>
        <v>#N/A</v>
      </c>
      <c r="L71" s="38" t="e">
        <f t="shared" ca="1" si="11"/>
        <v>#N/A</v>
      </c>
      <c r="M71" s="38" t="e">
        <f t="shared" ca="1" si="11"/>
        <v>#N/A</v>
      </c>
    </row>
    <row r="72" spans="1:13" x14ac:dyDescent="0.55000000000000004">
      <c r="A72" s="30">
        <f t="shared" si="13"/>
        <v>43616</v>
      </c>
      <c r="B72" s="31">
        <f t="shared" ca="1" si="12"/>
        <v>2.4E-2</v>
      </c>
      <c r="C72" s="31" t="e">
        <f t="shared" ca="1" si="2"/>
        <v>#N/A</v>
      </c>
      <c r="D72" s="31" t="e">
        <f t="shared" ca="1" si="3"/>
        <v>#N/A</v>
      </c>
      <c r="E72" s="31" t="e">
        <f t="shared" ca="1" si="4"/>
        <v>#N/A</v>
      </c>
      <c r="F72" s="31" t="e">
        <f t="shared" ca="1" si="5"/>
        <v>#N/A</v>
      </c>
      <c r="G72" s="31" t="e">
        <f t="shared" ca="1" si="6"/>
        <v>#N/A</v>
      </c>
      <c r="H72" s="3">
        <f t="shared" ca="1" si="7"/>
        <v>0</v>
      </c>
      <c r="I72" s="38" t="e">
        <f t="shared" ca="1" si="8"/>
        <v>#N/A</v>
      </c>
      <c r="J72" s="38" t="e">
        <f t="shared" ca="1" si="9"/>
        <v>#N/A</v>
      </c>
      <c r="K72" s="38" t="e">
        <f t="shared" ca="1" si="10"/>
        <v>#N/A</v>
      </c>
      <c r="L72" s="38" t="e">
        <f t="shared" ca="1" si="11"/>
        <v>#N/A</v>
      </c>
      <c r="M72" s="38" t="e">
        <f t="shared" ca="1" si="11"/>
        <v>#N/A</v>
      </c>
    </row>
    <row r="73" spans="1:13" x14ac:dyDescent="0.55000000000000004">
      <c r="A73" s="30">
        <f t="shared" si="13"/>
        <v>43646</v>
      </c>
      <c r="B73" s="31">
        <f t="shared" ca="1" si="12"/>
        <v>2.4E-2</v>
      </c>
      <c r="C73" s="31" t="e">
        <f t="shared" ca="1" si="2"/>
        <v>#N/A</v>
      </c>
      <c r="D73" s="31" t="e">
        <f t="shared" ca="1" si="3"/>
        <v>#N/A</v>
      </c>
      <c r="E73" s="31" t="e">
        <f t="shared" ca="1" si="4"/>
        <v>#N/A</v>
      </c>
      <c r="F73" s="31" t="e">
        <f t="shared" ca="1" si="5"/>
        <v>#N/A</v>
      </c>
      <c r="G73" s="31" t="e">
        <f t="shared" ca="1" si="6"/>
        <v>#N/A</v>
      </c>
      <c r="H73" s="3">
        <f t="shared" ca="1" si="7"/>
        <v>0</v>
      </c>
      <c r="I73" s="38" t="e">
        <f t="shared" ca="1" si="8"/>
        <v>#N/A</v>
      </c>
      <c r="J73" s="38" t="e">
        <f t="shared" ca="1" si="9"/>
        <v>#N/A</v>
      </c>
      <c r="K73" s="38" t="e">
        <f t="shared" ca="1" si="10"/>
        <v>#N/A</v>
      </c>
      <c r="L73" s="38" t="e">
        <f t="shared" ca="1" si="11"/>
        <v>#N/A</v>
      </c>
      <c r="M73" s="38" t="e">
        <f t="shared" ca="1" si="11"/>
        <v>#N/A</v>
      </c>
    </row>
    <row r="74" spans="1:13" x14ac:dyDescent="0.55000000000000004">
      <c r="A74" s="30">
        <f t="shared" si="13"/>
        <v>43677</v>
      </c>
      <c r="B74" s="31">
        <f t="shared" ca="1" si="12"/>
        <v>2.4E-2</v>
      </c>
      <c r="C74" s="31" t="e">
        <f t="shared" ca="1" si="2"/>
        <v>#N/A</v>
      </c>
      <c r="D74" s="31" t="e">
        <f t="shared" ca="1" si="3"/>
        <v>#N/A</v>
      </c>
      <c r="E74" s="31" t="e">
        <f t="shared" ca="1" si="4"/>
        <v>#N/A</v>
      </c>
      <c r="F74" s="31" t="e">
        <f t="shared" ca="1" si="5"/>
        <v>#N/A</v>
      </c>
      <c r="G74" s="31" t="e">
        <f t="shared" ca="1" si="6"/>
        <v>#N/A</v>
      </c>
      <c r="H74" s="3">
        <f t="shared" ca="1" si="7"/>
        <v>0</v>
      </c>
      <c r="I74" s="38" t="e">
        <f t="shared" ca="1" si="8"/>
        <v>#N/A</v>
      </c>
      <c r="J74" s="38" t="e">
        <f t="shared" ca="1" si="9"/>
        <v>#N/A</v>
      </c>
      <c r="K74" s="38" t="e">
        <f t="shared" ca="1" si="10"/>
        <v>#N/A</v>
      </c>
      <c r="L74" s="38" t="e">
        <f t="shared" ca="1" si="11"/>
        <v>#N/A</v>
      </c>
      <c r="M74" s="38" t="e">
        <f t="shared" ca="1" si="11"/>
        <v>#N/A</v>
      </c>
    </row>
    <row r="75" spans="1:13" x14ac:dyDescent="0.55000000000000004">
      <c r="A75" s="30">
        <f t="shared" si="13"/>
        <v>43708</v>
      </c>
      <c r="B75" s="31">
        <f t="shared" ca="1" si="12"/>
        <v>2.1299999999999999E-2</v>
      </c>
      <c r="C75" s="31" t="e">
        <f t="shared" ca="1" si="2"/>
        <v>#N/A</v>
      </c>
      <c r="D75" s="31" t="e">
        <f t="shared" ca="1" si="3"/>
        <v>#N/A</v>
      </c>
      <c r="E75" s="31" t="e">
        <f t="shared" ca="1" si="4"/>
        <v>#N/A</v>
      </c>
      <c r="F75" s="31" t="e">
        <f t="shared" ca="1" si="5"/>
        <v>#N/A</v>
      </c>
      <c r="G75" s="31" t="e">
        <f t="shared" ca="1" si="6"/>
        <v>#N/A</v>
      </c>
      <c r="H75" s="3">
        <f t="shared" ca="1" si="7"/>
        <v>0</v>
      </c>
      <c r="I75" s="38" t="e">
        <f t="shared" ca="1" si="8"/>
        <v>#N/A</v>
      </c>
      <c r="J75" s="38" t="e">
        <f t="shared" ca="1" si="9"/>
        <v>#N/A</v>
      </c>
      <c r="K75" s="38" t="e">
        <f t="shared" ca="1" si="10"/>
        <v>#N/A</v>
      </c>
      <c r="L75" s="38" t="e">
        <f t="shared" ca="1" si="11"/>
        <v>#N/A</v>
      </c>
      <c r="M75" s="38" t="e">
        <f t="shared" ca="1" si="11"/>
        <v>#N/A</v>
      </c>
    </row>
    <row r="76" spans="1:13" x14ac:dyDescent="0.55000000000000004">
      <c r="A76" s="30">
        <f t="shared" si="13"/>
        <v>43738</v>
      </c>
      <c r="B76" s="31">
        <f t="shared" ca="1" si="12"/>
        <v>1.9E-2</v>
      </c>
      <c r="C76" s="31" t="e">
        <f t="shared" ca="1" si="2"/>
        <v>#N/A</v>
      </c>
      <c r="D76" s="31" t="e">
        <f t="shared" ca="1" si="3"/>
        <v>#N/A</v>
      </c>
      <c r="E76" s="31" t="e">
        <f t="shared" ca="1" si="4"/>
        <v>#N/A</v>
      </c>
      <c r="F76" s="31" t="e">
        <f t="shared" ca="1" si="5"/>
        <v>#N/A</v>
      </c>
      <c r="G76" s="31" t="e">
        <f t="shared" ca="1" si="6"/>
        <v>#N/A</v>
      </c>
      <c r="H76" s="3">
        <f t="shared" ca="1" si="7"/>
        <v>0</v>
      </c>
      <c r="I76" s="38" t="e">
        <f t="shared" ca="1" si="8"/>
        <v>#N/A</v>
      </c>
      <c r="J76" s="38" t="e">
        <f t="shared" ca="1" si="9"/>
        <v>#N/A</v>
      </c>
      <c r="K76" s="38" t="e">
        <f t="shared" ca="1" si="10"/>
        <v>#N/A</v>
      </c>
      <c r="L76" s="38" t="e">
        <f t="shared" ca="1" si="11"/>
        <v>#N/A</v>
      </c>
      <c r="M76" s="38" t="e">
        <f t="shared" ca="1" si="11"/>
        <v>#N/A</v>
      </c>
    </row>
    <row r="77" spans="1:13" x14ac:dyDescent="0.55000000000000004">
      <c r="A77" s="30">
        <f t="shared" si="13"/>
        <v>43769</v>
      </c>
      <c r="B77" s="31">
        <f t="shared" ca="1" si="12"/>
        <v>1.5800000000000002E-2</v>
      </c>
      <c r="C77" s="31" t="e">
        <f t="shared" ca="1" si="2"/>
        <v>#N/A</v>
      </c>
      <c r="D77" s="31" t="e">
        <f t="shared" ca="1" si="3"/>
        <v>#N/A</v>
      </c>
      <c r="E77" s="31" t="e">
        <f t="shared" ca="1" si="4"/>
        <v>#N/A</v>
      </c>
      <c r="F77" s="31" t="e">
        <f t="shared" ca="1" si="5"/>
        <v>#N/A</v>
      </c>
      <c r="G77" s="31" t="e">
        <f t="shared" ca="1" si="6"/>
        <v>#N/A</v>
      </c>
      <c r="H77" s="3">
        <f t="shared" ca="1" si="7"/>
        <v>0</v>
      </c>
      <c r="I77" s="38" t="e">
        <f t="shared" ca="1" si="8"/>
        <v>#N/A</v>
      </c>
      <c r="J77" s="38" t="e">
        <f t="shared" ca="1" si="9"/>
        <v>#N/A</v>
      </c>
      <c r="K77" s="38" t="e">
        <f t="shared" ca="1" si="10"/>
        <v>#N/A</v>
      </c>
      <c r="L77" s="38" t="e">
        <f t="shared" ca="1" si="11"/>
        <v>#N/A</v>
      </c>
      <c r="M77" s="38" t="e">
        <f t="shared" ca="1" si="11"/>
        <v>#N/A</v>
      </c>
    </row>
    <row r="78" spans="1:13" x14ac:dyDescent="0.55000000000000004">
      <c r="A78" s="30">
        <f t="shared" si="13"/>
        <v>43799</v>
      </c>
      <c r="B78" s="31" t="e">
        <f t="shared" ca="1" si="12"/>
        <v>#N/A</v>
      </c>
      <c r="C78" s="31" t="e">
        <f t="shared" ca="1" si="2"/>
        <v>#N/A</v>
      </c>
      <c r="D78" s="31" t="e">
        <f t="shared" ca="1" si="3"/>
        <v>#N/A</v>
      </c>
      <c r="E78" s="31" t="e">
        <f t="shared" ca="1" si="4"/>
        <v>#N/A</v>
      </c>
      <c r="F78" s="31" t="e">
        <f t="shared" ca="1" si="5"/>
        <v>#N/A</v>
      </c>
      <c r="G78" s="31" t="e">
        <f t="shared" ca="1" si="6"/>
        <v>#N/A</v>
      </c>
      <c r="H78" s="3" t="e">
        <f t="shared" ca="1" si="7"/>
        <v>#N/A</v>
      </c>
      <c r="I78" s="38" t="e">
        <f t="shared" ca="1" si="8"/>
        <v>#N/A</v>
      </c>
      <c r="J78" s="38" t="e">
        <f t="shared" ca="1" si="9"/>
        <v>#N/A</v>
      </c>
      <c r="K78" s="38" t="e">
        <f t="shared" ca="1" si="10"/>
        <v>#N/A</v>
      </c>
      <c r="L78" s="38" t="e">
        <f t="shared" ca="1" si="11"/>
        <v>#N/A</v>
      </c>
      <c r="M78" s="38" t="e">
        <f t="shared" ca="1" si="11"/>
        <v>#N/A</v>
      </c>
    </row>
    <row r="79" spans="1:13" x14ac:dyDescent="0.55000000000000004">
      <c r="A79" s="30">
        <f t="shared" si="13"/>
        <v>43830</v>
      </c>
      <c r="B79" s="31" t="e">
        <f t="shared" ca="1" si="12"/>
        <v>#N/A</v>
      </c>
      <c r="C79" s="31">
        <f t="shared" ca="1" si="2"/>
        <v>1.375E-2</v>
      </c>
      <c r="D79" s="31">
        <f t="shared" ca="1" si="3"/>
        <v>1.6250000000000001E-2</v>
      </c>
      <c r="E79" s="31">
        <f t="shared" ca="1" si="4"/>
        <v>1.6250000000000001E-2</v>
      </c>
      <c r="F79" s="31">
        <f t="shared" ca="1" si="5"/>
        <v>1.6250000000000001E-2</v>
      </c>
      <c r="G79" s="31">
        <f t="shared" ca="1" si="6"/>
        <v>1.9099999999999999E-2</v>
      </c>
      <c r="H79" s="3" t="e">
        <f t="shared" ca="1" si="7"/>
        <v>#N/A</v>
      </c>
      <c r="I79" s="38" t="str">
        <f t="shared" ca="1" si="8"/>
        <v>1.375%</v>
      </c>
      <c r="J79" s="38" t="str">
        <f t="shared" ca="1" si="9"/>
        <v>1.625%</v>
      </c>
      <c r="K79" s="38" t="str">
        <f t="shared" ca="1" si="10"/>
        <v>1.625%</v>
      </c>
      <c r="L79" s="38" t="str">
        <f t="shared" ca="1" si="11"/>
        <v>1.625%</v>
      </c>
      <c r="M79" s="38" t="str">
        <f t="shared" ca="1" si="11"/>
        <v>1.91%</v>
      </c>
    </row>
    <row r="80" spans="1:13" x14ac:dyDescent="0.55000000000000004">
      <c r="A80" s="30">
        <f t="shared" si="13"/>
        <v>43861</v>
      </c>
      <c r="B80" s="31" t="e">
        <f t="shared" ca="1" si="12"/>
        <v>#N/A</v>
      </c>
      <c r="C80" s="31" t="e">
        <f t="shared" ca="1" si="2"/>
        <v>#N/A</v>
      </c>
      <c r="D80" s="31" t="e">
        <f t="shared" ca="1" si="3"/>
        <v>#N/A</v>
      </c>
      <c r="E80" s="31" t="e">
        <f t="shared" ca="1" si="4"/>
        <v>#N/A</v>
      </c>
      <c r="F80" s="31" t="e">
        <f t="shared" ca="1" si="5"/>
        <v>#N/A</v>
      </c>
      <c r="G80" s="31" t="e">
        <f t="shared" ca="1" si="6"/>
        <v>#N/A</v>
      </c>
      <c r="H80" s="3" t="e">
        <f t="shared" ca="1" si="7"/>
        <v>#N/A</v>
      </c>
      <c r="I80" s="38" t="e">
        <f t="shared" ca="1" si="8"/>
        <v>#N/A</v>
      </c>
      <c r="J80" s="38" t="e">
        <f t="shared" ca="1" si="9"/>
        <v>#N/A</v>
      </c>
      <c r="K80" s="38" t="e">
        <f t="shared" ca="1" si="10"/>
        <v>#N/A</v>
      </c>
      <c r="L80" s="38" t="e">
        <f t="shared" ca="1" si="11"/>
        <v>#N/A</v>
      </c>
      <c r="M80" s="38" t="e">
        <f t="shared" ca="1" si="11"/>
        <v>#N/A</v>
      </c>
    </row>
    <row r="81" spans="1:13" x14ac:dyDescent="0.55000000000000004">
      <c r="A81" s="30">
        <f t="shared" si="13"/>
        <v>43890</v>
      </c>
      <c r="B81" s="31" t="e">
        <f t="shared" ca="1" si="12"/>
        <v>#N/A</v>
      </c>
      <c r="C81" s="31" t="e">
        <f t="shared" ca="1" si="2"/>
        <v>#N/A</v>
      </c>
      <c r="D81" s="31" t="e">
        <f t="shared" ca="1" si="3"/>
        <v>#N/A</v>
      </c>
      <c r="E81" s="31" t="e">
        <f t="shared" ca="1" si="4"/>
        <v>#N/A</v>
      </c>
      <c r="F81" s="31" t="e">
        <f t="shared" ca="1" si="5"/>
        <v>#N/A</v>
      </c>
      <c r="G81" s="31" t="e">
        <f t="shared" ca="1" si="6"/>
        <v>#N/A</v>
      </c>
      <c r="H81" s="3" t="e">
        <f t="shared" ca="1" si="7"/>
        <v>#N/A</v>
      </c>
      <c r="I81" s="38" t="e">
        <f t="shared" ca="1" si="8"/>
        <v>#N/A</v>
      </c>
      <c r="J81" s="38" t="e">
        <f t="shared" ca="1" si="9"/>
        <v>#N/A</v>
      </c>
      <c r="K81" s="38" t="e">
        <f t="shared" ca="1" si="10"/>
        <v>#N/A</v>
      </c>
      <c r="L81" s="38" t="e">
        <f t="shared" ca="1" si="11"/>
        <v>#N/A</v>
      </c>
      <c r="M81" s="38" t="e">
        <f t="shared" ca="1" si="11"/>
        <v>#N/A</v>
      </c>
    </row>
    <row r="82" spans="1:13" x14ac:dyDescent="0.55000000000000004">
      <c r="A82" s="30">
        <f t="shared" si="13"/>
        <v>43921</v>
      </c>
      <c r="B82" s="31" t="e">
        <f t="shared" ca="1" si="12"/>
        <v>#N/A</v>
      </c>
      <c r="C82" s="31" t="e">
        <f t="shared" ca="1" si="2"/>
        <v>#N/A</v>
      </c>
      <c r="D82" s="31" t="e">
        <f t="shared" ca="1" si="3"/>
        <v>#N/A</v>
      </c>
      <c r="E82" s="31" t="e">
        <f t="shared" ca="1" si="4"/>
        <v>#N/A</v>
      </c>
      <c r="F82" s="31" t="e">
        <f t="shared" ca="1" si="5"/>
        <v>#N/A</v>
      </c>
      <c r="G82" s="31" t="e">
        <f t="shared" ca="1" si="6"/>
        <v>#N/A</v>
      </c>
      <c r="H82" s="3" t="e">
        <f t="shared" ca="1" si="7"/>
        <v>#N/A</v>
      </c>
      <c r="I82" s="38" t="e">
        <f t="shared" ca="1" si="8"/>
        <v>#N/A</v>
      </c>
      <c r="J82" s="38" t="e">
        <f t="shared" ca="1" si="9"/>
        <v>#N/A</v>
      </c>
      <c r="K82" s="38" t="e">
        <f t="shared" ca="1" si="10"/>
        <v>#N/A</v>
      </c>
      <c r="L82" s="38" t="e">
        <f t="shared" ca="1" si="11"/>
        <v>#N/A</v>
      </c>
      <c r="M82" s="38" t="e">
        <f t="shared" ca="1" si="11"/>
        <v>#N/A</v>
      </c>
    </row>
    <row r="83" spans="1:13" x14ac:dyDescent="0.55000000000000004">
      <c r="A83" s="30">
        <f t="shared" si="13"/>
        <v>43951</v>
      </c>
      <c r="B83" s="31" t="e">
        <f t="shared" ca="1" si="12"/>
        <v>#N/A</v>
      </c>
      <c r="C83" s="31" t="e">
        <f t="shared" ca="1" si="2"/>
        <v>#N/A</v>
      </c>
      <c r="D83" s="31" t="e">
        <f t="shared" ca="1" si="3"/>
        <v>#N/A</v>
      </c>
      <c r="E83" s="31" t="e">
        <f t="shared" ca="1" si="4"/>
        <v>#N/A</v>
      </c>
      <c r="F83" s="31" t="e">
        <f t="shared" ca="1" si="5"/>
        <v>#N/A</v>
      </c>
      <c r="G83" s="31" t="e">
        <f t="shared" ca="1" si="6"/>
        <v>#N/A</v>
      </c>
      <c r="H83" s="3" t="e">
        <f t="shared" ca="1" si="7"/>
        <v>#N/A</v>
      </c>
      <c r="I83" s="38" t="e">
        <f t="shared" ca="1" si="8"/>
        <v>#N/A</v>
      </c>
      <c r="J83" s="38" t="e">
        <f t="shared" ca="1" si="9"/>
        <v>#N/A</v>
      </c>
      <c r="K83" s="38" t="e">
        <f t="shared" ca="1" si="10"/>
        <v>#N/A</v>
      </c>
      <c r="L83" s="38" t="e">
        <f t="shared" ca="1" si="11"/>
        <v>#N/A</v>
      </c>
      <c r="M83" s="38" t="e">
        <f t="shared" ca="1" si="11"/>
        <v>#N/A</v>
      </c>
    </row>
    <row r="84" spans="1:13" x14ac:dyDescent="0.55000000000000004">
      <c r="A84" s="30">
        <f t="shared" si="13"/>
        <v>43982</v>
      </c>
      <c r="B84" s="31" t="e">
        <f t="shared" ca="1" si="12"/>
        <v>#N/A</v>
      </c>
      <c r="C84" s="31" t="e">
        <f t="shared" ca="1" si="2"/>
        <v>#N/A</v>
      </c>
      <c r="D84" s="31" t="e">
        <f t="shared" ca="1" si="3"/>
        <v>#N/A</v>
      </c>
      <c r="E84" s="31" t="e">
        <f t="shared" ca="1" si="4"/>
        <v>#N/A</v>
      </c>
      <c r="F84" s="31" t="e">
        <f t="shared" ca="1" si="5"/>
        <v>#N/A</v>
      </c>
      <c r="G84" s="31" t="e">
        <f t="shared" ca="1" si="6"/>
        <v>#N/A</v>
      </c>
      <c r="H84" s="3" t="e">
        <f t="shared" ca="1" si="7"/>
        <v>#N/A</v>
      </c>
      <c r="I84" s="38" t="e">
        <f t="shared" ca="1" si="8"/>
        <v>#N/A</v>
      </c>
      <c r="J84" s="38" t="e">
        <f t="shared" ca="1" si="9"/>
        <v>#N/A</v>
      </c>
      <c r="K84" s="38" t="e">
        <f t="shared" ca="1" si="10"/>
        <v>#N/A</v>
      </c>
      <c r="L84" s="38" t="e">
        <f t="shared" ca="1" si="11"/>
        <v>#N/A</v>
      </c>
      <c r="M84" s="38" t="e">
        <f t="shared" ca="1" si="11"/>
        <v>#N/A</v>
      </c>
    </row>
    <row r="85" spans="1:13" x14ac:dyDescent="0.55000000000000004">
      <c r="A85" s="30">
        <f t="shared" si="13"/>
        <v>44012</v>
      </c>
      <c r="B85" s="31" t="e">
        <f t="shared" ca="1" si="12"/>
        <v>#N/A</v>
      </c>
      <c r="C85" s="31">
        <f t="shared" ca="1" si="2"/>
        <v>8.7500000000000008E-3</v>
      </c>
      <c r="D85" s="31">
        <f t="shared" ca="1" si="3"/>
        <v>1.375E-2</v>
      </c>
      <c r="E85" s="31">
        <f t="shared" ca="1" si="4"/>
        <v>1.6250000000000001E-2</v>
      </c>
      <c r="F85" s="31">
        <f t="shared" ca="1" si="5"/>
        <v>1.6250000000000001E-2</v>
      </c>
      <c r="G85" s="31">
        <f t="shared" ca="1" si="6"/>
        <v>1.8799999999999997E-2</v>
      </c>
      <c r="H85" s="3" t="e">
        <f t="shared" ca="1" si="7"/>
        <v>#N/A</v>
      </c>
      <c r="I85" s="38" t="str">
        <f t="shared" ca="1" si="8"/>
        <v>0.875%</v>
      </c>
      <c r="J85" s="38" t="str">
        <f t="shared" ca="1" si="9"/>
        <v>1.375%</v>
      </c>
      <c r="K85" s="38" t="str">
        <f t="shared" ca="1" si="10"/>
        <v>1.625%</v>
      </c>
      <c r="L85" s="38" t="str">
        <f t="shared" ca="1" si="11"/>
        <v>1.625%</v>
      </c>
      <c r="M85" s="38" t="str">
        <f t="shared" ca="1" si="11"/>
        <v>1.88%</v>
      </c>
    </row>
    <row r="86" spans="1:13" x14ac:dyDescent="0.55000000000000004">
      <c r="A86" s="30">
        <f t="shared" si="13"/>
        <v>44043</v>
      </c>
      <c r="B86" s="31" t="e">
        <f t="shared" ca="1" si="12"/>
        <v>#N/A</v>
      </c>
      <c r="C86" s="31" t="e">
        <f t="shared" ca="1" si="2"/>
        <v>#N/A</v>
      </c>
      <c r="D86" s="31" t="e">
        <f t="shared" ca="1" si="3"/>
        <v>#N/A</v>
      </c>
      <c r="E86" s="31" t="e">
        <f t="shared" ca="1" si="4"/>
        <v>#N/A</v>
      </c>
      <c r="F86" s="31" t="e">
        <f t="shared" ca="1" si="5"/>
        <v>#N/A</v>
      </c>
      <c r="G86" s="31" t="e">
        <f t="shared" ca="1" si="6"/>
        <v>#N/A</v>
      </c>
      <c r="H86" s="3" t="e">
        <f t="shared" ca="1" si="7"/>
        <v>#N/A</v>
      </c>
      <c r="I86" s="38" t="e">
        <f t="shared" ca="1" si="8"/>
        <v>#N/A</v>
      </c>
      <c r="J86" s="38" t="e">
        <f t="shared" ca="1" si="9"/>
        <v>#N/A</v>
      </c>
      <c r="K86" s="38" t="e">
        <f t="shared" ca="1" si="10"/>
        <v>#N/A</v>
      </c>
      <c r="L86" s="38" t="e">
        <f t="shared" ca="1" si="11"/>
        <v>#N/A</v>
      </c>
      <c r="M86" s="38" t="e">
        <f t="shared" ca="1" si="11"/>
        <v>#N/A</v>
      </c>
    </row>
    <row r="87" spans="1:13" x14ac:dyDescent="0.55000000000000004">
      <c r="A87" s="30">
        <f t="shared" si="13"/>
        <v>44074</v>
      </c>
      <c r="B87" s="31" t="e">
        <f t="shared" ca="1" si="12"/>
        <v>#N/A</v>
      </c>
      <c r="C87" s="31" t="e">
        <f t="shared" ca="1" si="2"/>
        <v>#N/A</v>
      </c>
      <c r="D87" s="31" t="e">
        <f t="shared" ca="1" si="3"/>
        <v>#N/A</v>
      </c>
      <c r="E87" s="31" t="e">
        <f t="shared" ca="1" si="4"/>
        <v>#N/A</v>
      </c>
      <c r="F87" s="31" t="e">
        <f t="shared" ca="1" si="5"/>
        <v>#N/A</v>
      </c>
      <c r="G87" s="31" t="e">
        <f t="shared" ca="1" si="6"/>
        <v>#N/A</v>
      </c>
      <c r="H87" s="3" t="e">
        <f t="shared" ca="1" si="7"/>
        <v>#N/A</v>
      </c>
      <c r="I87" s="38" t="e">
        <f t="shared" ca="1" si="8"/>
        <v>#N/A</v>
      </c>
      <c r="J87" s="38" t="e">
        <f t="shared" ca="1" si="9"/>
        <v>#N/A</v>
      </c>
      <c r="K87" s="38" t="e">
        <f t="shared" ca="1" si="10"/>
        <v>#N/A</v>
      </c>
      <c r="L87" s="38" t="e">
        <f t="shared" ca="1" si="11"/>
        <v>#N/A</v>
      </c>
      <c r="M87" s="38" t="e">
        <f t="shared" ca="1" si="11"/>
        <v>#N/A</v>
      </c>
    </row>
    <row r="88" spans="1:13" x14ac:dyDescent="0.55000000000000004">
      <c r="A88" s="30">
        <f t="shared" si="13"/>
        <v>44104</v>
      </c>
      <c r="B88" s="31" t="e">
        <f t="shared" ca="1" si="12"/>
        <v>#N/A</v>
      </c>
      <c r="C88" s="31" t="e">
        <f t="shared" ca="1" si="2"/>
        <v>#N/A</v>
      </c>
      <c r="D88" s="31" t="e">
        <f t="shared" ca="1" si="3"/>
        <v>#N/A</v>
      </c>
      <c r="E88" s="31" t="e">
        <f t="shared" ca="1" si="4"/>
        <v>#N/A</v>
      </c>
      <c r="F88" s="31" t="e">
        <f t="shared" ca="1" si="5"/>
        <v>#N/A</v>
      </c>
      <c r="G88" s="31" t="e">
        <f t="shared" ca="1" si="6"/>
        <v>#N/A</v>
      </c>
      <c r="H88" s="3" t="e">
        <f t="shared" ca="1" si="7"/>
        <v>#N/A</v>
      </c>
      <c r="I88" s="38" t="e">
        <f t="shared" ca="1" si="8"/>
        <v>#N/A</v>
      </c>
      <c r="J88" s="38" t="e">
        <f t="shared" ca="1" si="9"/>
        <v>#N/A</v>
      </c>
      <c r="K88" s="38" t="e">
        <f t="shared" ca="1" si="10"/>
        <v>#N/A</v>
      </c>
      <c r="L88" s="38" t="e">
        <f t="shared" ca="1" si="11"/>
        <v>#N/A</v>
      </c>
      <c r="M88" s="38" t="e">
        <f t="shared" ca="1" si="11"/>
        <v>#N/A</v>
      </c>
    </row>
    <row r="89" spans="1:13" x14ac:dyDescent="0.55000000000000004">
      <c r="A89" s="30">
        <f t="shared" si="13"/>
        <v>44135</v>
      </c>
      <c r="B89" s="31" t="e">
        <f t="shared" ca="1" si="12"/>
        <v>#N/A</v>
      </c>
      <c r="C89" s="31" t="e">
        <f t="shared" ca="1" si="2"/>
        <v>#N/A</v>
      </c>
      <c r="D89" s="31" t="e">
        <f t="shared" ca="1" si="3"/>
        <v>#N/A</v>
      </c>
      <c r="E89" s="31" t="e">
        <f t="shared" ca="1" si="4"/>
        <v>#N/A</v>
      </c>
      <c r="F89" s="31" t="e">
        <f t="shared" ca="1" si="5"/>
        <v>#N/A</v>
      </c>
      <c r="G89" s="31" t="e">
        <f t="shared" ca="1" si="6"/>
        <v>#N/A</v>
      </c>
      <c r="H89" s="3" t="e">
        <f t="shared" ca="1" si="7"/>
        <v>#N/A</v>
      </c>
      <c r="I89" s="38" t="e">
        <f t="shared" ca="1" si="8"/>
        <v>#N/A</v>
      </c>
      <c r="J89" s="38" t="e">
        <f t="shared" ca="1" si="9"/>
        <v>#N/A</v>
      </c>
      <c r="K89" s="38" t="e">
        <f t="shared" ca="1" si="10"/>
        <v>#N/A</v>
      </c>
      <c r="L89" s="38" t="e">
        <f t="shared" ca="1" si="11"/>
        <v>#N/A</v>
      </c>
      <c r="M89" s="38" t="e">
        <f t="shared" ca="1" si="11"/>
        <v>#N/A</v>
      </c>
    </row>
    <row r="90" spans="1:13" x14ac:dyDescent="0.55000000000000004">
      <c r="A90" s="30">
        <f t="shared" si="13"/>
        <v>44165</v>
      </c>
      <c r="B90" s="31" t="e">
        <f t="shared" ca="1" si="12"/>
        <v>#N/A</v>
      </c>
      <c r="C90" s="31" t="e">
        <f t="shared" ca="1" si="2"/>
        <v>#N/A</v>
      </c>
      <c r="D90" s="31" t="e">
        <f t="shared" ca="1" si="3"/>
        <v>#N/A</v>
      </c>
      <c r="E90" s="31" t="e">
        <f t="shared" ca="1" si="4"/>
        <v>#N/A</v>
      </c>
      <c r="F90" s="31" t="e">
        <f t="shared" ca="1" si="5"/>
        <v>#N/A</v>
      </c>
      <c r="G90" s="31" t="e">
        <f t="shared" ca="1" si="6"/>
        <v>#N/A</v>
      </c>
      <c r="H90" s="3" t="e">
        <f t="shared" ca="1" si="7"/>
        <v>#N/A</v>
      </c>
      <c r="I90" s="38" t="e">
        <f t="shared" ca="1" si="8"/>
        <v>#N/A</v>
      </c>
      <c r="J90" s="38" t="e">
        <f t="shared" ca="1" si="9"/>
        <v>#N/A</v>
      </c>
      <c r="K90" s="38" t="e">
        <f t="shared" ca="1" si="10"/>
        <v>#N/A</v>
      </c>
      <c r="L90" s="38" t="e">
        <f t="shared" ca="1" si="11"/>
        <v>#N/A</v>
      </c>
      <c r="M90" s="38" t="e">
        <f t="shared" ca="1" si="11"/>
        <v>#N/A</v>
      </c>
    </row>
    <row r="91" spans="1:13" x14ac:dyDescent="0.55000000000000004">
      <c r="A91" s="30">
        <f t="shared" si="13"/>
        <v>44196</v>
      </c>
      <c r="B91" s="31" t="e">
        <f t="shared" ca="1" si="12"/>
        <v>#N/A</v>
      </c>
      <c r="C91" s="31">
        <f t="shared" ca="1" si="2"/>
        <v>1.25E-3</v>
      </c>
      <c r="D91" s="31">
        <f t="shared" ca="1" si="3"/>
        <v>1.125E-2</v>
      </c>
      <c r="E91" s="31">
        <f t="shared" ca="1" si="4"/>
        <v>1.6200000000000003E-2</v>
      </c>
      <c r="F91" s="31">
        <f t="shared" ca="1" si="5"/>
        <v>1.6250000000000001E-2</v>
      </c>
      <c r="G91" s="31">
        <f t="shared" ca="1" si="6"/>
        <v>2.1250000000000002E-2</v>
      </c>
      <c r="H91" s="3" t="e">
        <f t="shared" ca="1" si="7"/>
        <v>#N/A</v>
      </c>
      <c r="I91" s="38" t="str">
        <f t="shared" ca="1" si="8"/>
        <v>0.125%</v>
      </c>
      <c r="J91" s="38" t="str">
        <f t="shared" ca="1" si="9"/>
        <v>1.125%</v>
      </c>
      <c r="K91" s="38" t="str">
        <f t="shared" ca="1" si="10"/>
        <v>1.62%</v>
      </c>
      <c r="L91" s="38" t="str">
        <f t="shared" ca="1" si="11"/>
        <v>1.625%</v>
      </c>
      <c r="M91" s="38" t="str">
        <f t="shared" ca="1" si="11"/>
        <v>2.125%</v>
      </c>
    </row>
    <row r="92" spans="1:13" x14ac:dyDescent="0.55000000000000004">
      <c r="A92" s="30">
        <f t="shared" si="13"/>
        <v>44227</v>
      </c>
      <c r="B92" s="31" t="e">
        <f t="shared" ca="1" si="12"/>
        <v>#N/A</v>
      </c>
      <c r="C92" s="31" t="e">
        <f t="shared" ca="1" si="2"/>
        <v>#N/A</v>
      </c>
      <c r="D92" s="31" t="e">
        <f t="shared" ca="1" si="3"/>
        <v>#N/A</v>
      </c>
      <c r="E92" s="31" t="e">
        <f t="shared" ca="1" si="4"/>
        <v>#N/A</v>
      </c>
      <c r="F92" s="31" t="e">
        <f t="shared" ca="1" si="5"/>
        <v>#N/A</v>
      </c>
      <c r="G92" s="31" t="e">
        <f t="shared" ca="1" si="6"/>
        <v>#N/A</v>
      </c>
      <c r="H92" s="3" t="e">
        <f t="shared" ca="1" si="7"/>
        <v>#N/A</v>
      </c>
      <c r="I92" s="38" t="e">
        <f t="shared" ca="1" si="8"/>
        <v>#N/A</v>
      </c>
      <c r="J92" s="38" t="e">
        <f t="shared" ca="1" si="9"/>
        <v>#N/A</v>
      </c>
      <c r="K92" s="38" t="e">
        <f t="shared" ca="1" si="10"/>
        <v>#N/A</v>
      </c>
      <c r="L92" s="38" t="e">
        <f t="shared" ca="1" si="11"/>
        <v>#N/A</v>
      </c>
      <c r="M92" s="38" t="e">
        <f t="shared" ca="1" si="11"/>
        <v>#N/A</v>
      </c>
    </row>
    <row r="93" spans="1:13" x14ac:dyDescent="0.55000000000000004">
      <c r="A93" s="30">
        <f t="shared" si="13"/>
        <v>44255</v>
      </c>
      <c r="B93" s="31" t="e">
        <f t="shared" ca="1" si="12"/>
        <v>#N/A</v>
      </c>
      <c r="C93" s="31" t="e">
        <f t="shared" ca="1" si="2"/>
        <v>#N/A</v>
      </c>
      <c r="D93" s="31" t="e">
        <f t="shared" ca="1" si="3"/>
        <v>#N/A</v>
      </c>
      <c r="E93" s="31" t="e">
        <f t="shared" ca="1" si="4"/>
        <v>#N/A</v>
      </c>
      <c r="F93" s="31" t="e">
        <f t="shared" ca="1" si="5"/>
        <v>#N/A</v>
      </c>
      <c r="G93" s="31" t="e">
        <f t="shared" ca="1" si="6"/>
        <v>#N/A</v>
      </c>
      <c r="H93" s="3" t="e">
        <f t="shared" ca="1" si="7"/>
        <v>#N/A</v>
      </c>
      <c r="I93" s="38" t="e">
        <f t="shared" ca="1" si="8"/>
        <v>#N/A</v>
      </c>
      <c r="J93" s="38" t="e">
        <f t="shared" ca="1" si="9"/>
        <v>#N/A</v>
      </c>
      <c r="K93" s="38" t="e">
        <f t="shared" ca="1" si="10"/>
        <v>#N/A</v>
      </c>
      <c r="L93" s="38" t="e">
        <f t="shared" ca="1" si="11"/>
        <v>#N/A</v>
      </c>
      <c r="M93" s="38" t="e">
        <f t="shared" ca="1" si="11"/>
        <v>#N/A</v>
      </c>
    </row>
    <row r="94" spans="1:13" x14ac:dyDescent="0.55000000000000004">
      <c r="A94" s="30">
        <f t="shared" si="13"/>
        <v>44286</v>
      </c>
      <c r="B94" s="31" t="e">
        <f t="shared" ca="1" si="12"/>
        <v>#N/A</v>
      </c>
      <c r="C94" s="31" t="e">
        <f t="shared" ca="1" si="2"/>
        <v>#N/A</v>
      </c>
      <c r="D94" s="31" t="e">
        <f t="shared" ca="1" si="3"/>
        <v>#N/A</v>
      </c>
      <c r="E94" s="31" t="e">
        <f t="shared" ca="1" si="4"/>
        <v>#N/A</v>
      </c>
      <c r="F94" s="31" t="e">
        <f t="shared" ca="1" si="5"/>
        <v>#N/A</v>
      </c>
      <c r="G94" s="31" t="e">
        <f t="shared" ca="1" si="6"/>
        <v>#N/A</v>
      </c>
      <c r="H94" s="3" t="e">
        <f t="shared" ca="1" si="7"/>
        <v>#N/A</v>
      </c>
      <c r="I94" s="38" t="e">
        <f t="shared" ca="1" si="8"/>
        <v>#N/A</v>
      </c>
      <c r="J94" s="38" t="e">
        <f t="shared" ca="1" si="9"/>
        <v>#N/A</v>
      </c>
      <c r="K94" s="38" t="e">
        <f t="shared" ca="1" si="10"/>
        <v>#N/A</v>
      </c>
      <c r="L94" s="38" t="e">
        <f t="shared" ca="1" si="11"/>
        <v>#N/A</v>
      </c>
      <c r="M94" s="38" t="e">
        <f t="shared" ca="1" si="11"/>
        <v>#N/A</v>
      </c>
    </row>
    <row r="95" spans="1:13" x14ac:dyDescent="0.55000000000000004">
      <c r="A95" s="30">
        <f t="shared" si="13"/>
        <v>44316</v>
      </c>
      <c r="B95" s="31" t="e">
        <f t="shared" ca="1" si="12"/>
        <v>#N/A</v>
      </c>
      <c r="C95" s="31" t="e">
        <f t="shared" ca="1" si="2"/>
        <v>#N/A</v>
      </c>
      <c r="D95" s="31" t="e">
        <f t="shared" ca="1" si="3"/>
        <v>#N/A</v>
      </c>
      <c r="E95" s="31" t="e">
        <f t="shared" ca="1" si="4"/>
        <v>#N/A</v>
      </c>
      <c r="F95" s="31" t="e">
        <f t="shared" ca="1" si="5"/>
        <v>#N/A</v>
      </c>
      <c r="G95" s="31" t="e">
        <f t="shared" ca="1" si="6"/>
        <v>#N/A</v>
      </c>
      <c r="H95" s="3" t="e">
        <f t="shared" ca="1" si="7"/>
        <v>#N/A</v>
      </c>
      <c r="I95" s="38" t="e">
        <f t="shared" ca="1" si="8"/>
        <v>#N/A</v>
      </c>
      <c r="J95" s="38" t="e">
        <f t="shared" ca="1" si="9"/>
        <v>#N/A</v>
      </c>
      <c r="K95" s="38" t="e">
        <f t="shared" ca="1" si="10"/>
        <v>#N/A</v>
      </c>
      <c r="L95" s="38" t="e">
        <f t="shared" ca="1" si="11"/>
        <v>#N/A</v>
      </c>
      <c r="M95" s="38" t="e">
        <f t="shared" ca="1" si="11"/>
        <v>#N/A</v>
      </c>
    </row>
    <row r="96" spans="1:13" x14ac:dyDescent="0.55000000000000004">
      <c r="A96" s="30">
        <f t="shared" si="13"/>
        <v>44347</v>
      </c>
      <c r="B96" s="31" t="e">
        <f t="shared" ca="1" si="12"/>
        <v>#N/A</v>
      </c>
      <c r="C96" s="31" t="e">
        <f t="shared" ca="1" si="2"/>
        <v>#N/A</v>
      </c>
      <c r="D96" s="31" t="e">
        <f t="shared" ca="1" si="3"/>
        <v>#N/A</v>
      </c>
      <c r="E96" s="31" t="e">
        <f t="shared" ca="1" si="4"/>
        <v>#N/A</v>
      </c>
      <c r="F96" s="31" t="e">
        <f t="shared" ca="1" si="5"/>
        <v>#N/A</v>
      </c>
      <c r="G96" s="31" t="e">
        <f t="shared" ca="1" si="6"/>
        <v>#N/A</v>
      </c>
      <c r="H96" s="3" t="e">
        <f t="shared" ca="1" si="7"/>
        <v>#N/A</v>
      </c>
      <c r="I96" s="38" t="e">
        <f t="shared" ca="1" si="8"/>
        <v>#N/A</v>
      </c>
      <c r="J96" s="38" t="e">
        <f t="shared" ca="1" si="9"/>
        <v>#N/A</v>
      </c>
      <c r="K96" s="38" t="e">
        <f t="shared" ca="1" si="10"/>
        <v>#N/A</v>
      </c>
      <c r="L96" s="38" t="e">
        <f t="shared" ca="1" si="11"/>
        <v>#N/A</v>
      </c>
      <c r="M96" s="38" t="e">
        <f t="shared" ca="1" si="11"/>
        <v>#N/A</v>
      </c>
    </row>
    <row r="97" spans="1:13" x14ac:dyDescent="0.55000000000000004">
      <c r="A97" s="30">
        <f t="shared" si="13"/>
        <v>44377</v>
      </c>
      <c r="B97" s="31" t="e">
        <f t="shared" ca="1" si="12"/>
        <v>#N/A</v>
      </c>
      <c r="C97" s="31">
        <f t="shared" ca="1" si="2"/>
        <v>1.25E-3</v>
      </c>
      <c r="D97" s="31">
        <f t="shared" ca="1" si="3"/>
        <v>1.125E-2</v>
      </c>
      <c r="E97" s="31">
        <f t="shared" ca="1" si="4"/>
        <v>1.6250000000000001E-2</v>
      </c>
      <c r="F97" s="31">
        <f t="shared" ca="1" si="5"/>
        <v>1.8749999999999999E-2</v>
      </c>
      <c r="G97" s="31">
        <f t="shared" ca="1" si="6"/>
        <v>2.3799999999999998E-2</v>
      </c>
      <c r="H97" s="3" t="e">
        <f t="shared" ca="1" si="7"/>
        <v>#N/A</v>
      </c>
      <c r="I97" s="38" t="str">
        <f t="shared" ca="1" si="8"/>
        <v>0.125%</v>
      </c>
      <c r="J97" s="38" t="str">
        <f t="shared" ca="1" si="9"/>
        <v>1.125%</v>
      </c>
      <c r="K97" s="38" t="str">
        <f t="shared" ca="1" si="10"/>
        <v>1.625%</v>
      </c>
      <c r="L97" s="38" t="str">
        <f t="shared" ca="1" si="11"/>
        <v>1.875%</v>
      </c>
      <c r="M97" s="38" t="str">
        <f t="shared" ca="1" si="11"/>
        <v>2.38%</v>
      </c>
    </row>
    <row r="98" spans="1:13" x14ac:dyDescent="0.55000000000000004">
      <c r="A98" s="30">
        <f t="shared" si="13"/>
        <v>44408</v>
      </c>
      <c r="B98" s="31" t="e">
        <f t="shared" ca="1" si="12"/>
        <v>#N/A</v>
      </c>
      <c r="C98" s="31" t="e">
        <f t="shared" ca="1" si="2"/>
        <v>#N/A</v>
      </c>
      <c r="D98" s="31" t="e">
        <f t="shared" ca="1" si="3"/>
        <v>#N/A</v>
      </c>
      <c r="E98" s="31" t="e">
        <f t="shared" ca="1" si="4"/>
        <v>#N/A</v>
      </c>
      <c r="F98" s="31" t="e">
        <f t="shared" ca="1" si="5"/>
        <v>#N/A</v>
      </c>
      <c r="G98" s="31" t="e">
        <f t="shared" ca="1" si="6"/>
        <v>#N/A</v>
      </c>
      <c r="H98" s="3" t="e">
        <f t="shared" ca="1" si="7"/>
        <v>#N/A</v>
      </c>
      <c r="I98" s="38" t="e">
        <f t="shared" ca="1" si="8"/>
        <v>#N/A</v>
      </c>
      <c r="J98" s="38" t="e">
        <f t="shared" ca="1" si="9"/>
        <v>#N/A</v>
      </c>
      <c r="K98" s="38" t="e">
        <f t="shared" ca="1" si="10"/>
        <v>#N/A</v>
      </c>
      <c r="L98" s="38" t="e">
        <f t="shared" ca="1" si="11"/>
        <v>#N/A</v>
      </c>
      <c r="M98" s="38" t="e">
        <f t="shared" ca="1" si="11"/>
        <v>#N/A</v>
      </c>
    </row>
    <row r="99" spans="1:13" x14ac:dyDescent="0.55000000000000004">
      <c r="A99" s="30">
        <f t="shared" si="13"/>
        <v>44439</v>
      </c>
      <c r="B99" s="31" t="e">
        <f t="shared" ca="1" si="12"/>
        <v>#N/A</v>
      </c>
      <c r="C99" s="31" t="e">
        <f t="shared" ca="1" si="2"/>
        <v>#N/A</v>
      </c>
      <c r="D99" s="31" t="e">
        <f t="shared" ca="1" si="3"/>
        <v>#N/A</v>
      </c>
      <c r="E99" s="31" t="e">
        <f t="shared" ca="1" si="4"/>
        <v>#N/A</v>
      </c>
      <c r="F99" s="31" t="e">
        <f t="shared" ca="1" si="5"/>
        <v>#N/A</v>
      </c>
      <c r="G99" s="31" t="e">
        <f t="shared" ca="1" si="6"/>
        <v>#N/A</v>
      </c>
      <c r="H99" s="3" t="e">
        <f t="shared" ca="1" si="7"/>
        <v>#N/A</v>
      </c>
      <c r="I99" s="38" t="e">
        <f t="shared" ca="1" si="8"/>
        <v>#N/A</v>
      </c>
      <c r="J99" s="38" t="e">
        <f t="shared" ca="1" si="9"/>
        <v>#N/A</v>
      </c>
      <c r="K99" s="38" t="e">
        <f t="shared" ca="1" si="10"/>
        <v>#N/A</v>
      </c>
      <c r="L99" s="38" t="e">
        <f t="shared" ca="1" si="11"/>
        <v>#N/A</v>
      </c>
      <c r="M99" s="38" t="e">
        <f t="shared" ca="1" si="11"/>
        <v>#N/A</v>
      </c>
    </row>
    <row r="100" spans="1:13" x14ac:dyDescent="0.55000000000000004">
      <c r="A100" s="30">
        <f t="shared" si="13"/>
        <v>44469</v>
      </c>
      <c r="B100" s="31" t="e">
        <f t="shared" ca="1" si="12"/>
        <v>#N/A</v>
      </c>
      <c r="C100" s="31" t="e">
        <f t="shared" ca="1" si="2"/>
        <v>#N/A</v>
      </c>
      <c r="D100" s="31" t="e">
        <f t="shared" ca="1" si="3"/>
        <v>#N/A</v>
      </c>
      <c r="E100" s="31" t="e">
        <f t="shared" ca="1" si="4"/>
        <v>#N/A</v>
      </c>
      <c r="F100" s="31" t="e">
        <f t="shared" ca="1" si="5"/>
        <v>#N/A</v>
      </c>
      <c r="G100" s="31" t="e">
        <f t="shared" ca="1" si="6"/>
        <v>#N/A</v>
      </c>
      <c r="H100" s="3" t="e">
        <f t="shared" ca="1" si="7"/>
        <v>#N/A</v>
      </c>
      <c r="I100" s="38" t="e">
        <f t="shared" ca="1" si="8"/>
        <v>#N/A</v>
      </c>
      <c r="J100" s="38" t="e">
        <f t="shared" ca="1" si="9"/>
        <v>#N/A</v>
      </c>
      <c r="K100" s="38" t="e">
        <f t="shared" ca="1" si="10"/>
        <v>#N/A</v>
      </c>
      <c r="L100" s="38" t="e">
        <f t="shared" ca="1" si="11"/>
        <v>#N/A</v>
      </c>
      <c r="M100" s="38" t="e">
        <f t="shared" ca="1" si="11"/>
        <v>#N/A</v>
      </c>
    </row>
    <row r="101" spans="1:13" x14ac:dyDescent="0.55000000000000004">
      <c r="A101" s="30">
        <f t="shared" si="13"/>
        <v>44500</v>
      </c>
      <c r="B101" s="31" t="e">
        <f t="shared" ca="1" si="12"/>
        <v>#N/A</v>
      </c>
      <c r="C101" s="31" t="e">
        <f t="shared" ca="1" si="2"/>
        <v>#N/A</v>
      </c>
      <c r="D101" s="31" t="e">
        <f t="shared" ca="1" si="3"/>
        <v>#N/A</v>
      </c>
      <c r="E101" s="31" t="e">
        <f t="shared" ca="1" si="4"/>
        <v>#N/A</v>
      </c>
      <c r="F101" s="31" t="e">
        <f t="shared" ca="1" si="5"/>
        <v>#N/A</v>
      </c>
      <c r="G101" s="31" t="e">
        <f t="shared" ca="1" si="6"/>
        <v>#N/A</v>
      </c>
      <c r="H101" s="3" t="e">
        <f t="shared" ca="1" si="7"/>
        <v>#N/A</v>
      </c>
      <c r="I101" s="38" t="e">
        <f t="shared" ca="1" si="8"/>
        <v>#N/A</v>
      </c>
      <c r="J101" s="38" t="e">
        <f t="shared" ca="1" si="9"/>
        <v>#N/A</v>
      </c>
      <c r="K101" s="38" t="e">
        <f t="shared" ca="1" si="10"/>
        <v>#N/A</v>
      </c>
      <c r="L101" s="38" t="e">
        <f t="shared" ca="1" si="11"/>
        <v>#N/A</v>
      </c>
      <c r="M101" s="38" t="e">
        <f t="shared" ca="1" si="11"/>
        <v>#N/A</v>
      </c>
    </row>
    <row r="102" spans="1:13" x14ac:dyDescent="0.55000000000000004">
      <c r="A102" s="30">
        <f t="shared" si="13"/>
        <v>44530</v>
      </c>
      <c r="B102" s="31" t="e">
        <f t="shared" ca="1" si="12"/>
        <v>#N/A</v>
      </c>
      <c r="C102" s="31" t="e">
        <f t="shared" ca="1" si="2"/>
        <v>#N/A</v>
      </c>
      <c r="D102" s="31" t="e">
        <f t="shared" ca="1" si="3"/>
        <v>#N/A</v>
      </c>
      <c r="E102" s="31" t="e">
        <f t="shared" ca="1" si="4"/>
        <v>#N/A</v>
      </c>
      <c r="F102" s="31" t="e">
        <f t="shared" ca="1" si="5"/>
        <v>#N/A</v>
      </c>
      <c r="G102" s="31" t="e">
        <f t="shared" ca="1" si="6"/>
        <v>#N/A</v>
      </c>
      <c r="H102" s="3" t="e">
        <f t="shared" ca="1" si="7"/>
        <v>#N/A</v>
      </c>
      <c r="I102" s="38" t="e">
        <f t="shared" ca="1" si="8"/>
        <v>#N/A</v>
      </c>
      <c r="J102" s="38" t="e">
        <f t="shared" ca="1" si="9"/>
        <v>#N/A</v>
      </c>
      <c r="K102" s="38" t="e">
        <f t="shared" ca="1" si="10"/>
        <v>#N/A</v>
      </c>
      <c r="L102" s="38" t="e">
        <f t="shared" ca="1" si="11"/>
        <v>#N/A</v>
      </c>
      <c r="M102" s="38" t="e">
        <f t="shared" ca="1" si="11"/>
        <v>#N/A</v>
      </c>
    </row>
    <row r="103" spans="1:13" x14ac:dyDescent="0.55000000000000004">
      <c r="A103" s="30">
        <f t="shared" si="13"/>
        <v>44561</v>
      </c>
      <c r="B103" s="31" t="e">
        <f t="shared" ca="1" si="12"/>
        <v>#N/A</v>
      </c>
      <c r="C103" s="31">
        <f t="shared" ca="1" si="2"/>
        <v>1.25E-3</v>
      </c>
      <c r="D103" s="31">
        <f t="shared" ca="1" si="3"/>
        <v>1.2275000000000001E-2</v>
      </c>
      <c r="E103" s="31">
        <f t="shared" ca="1" si="4"/>
        <v>1.6250000000000001E-2</v>
      </c>
      <c r="F103" s="31">
        <f t="shared" ca="1" si="5"/>
        <v>2.0025000000000001E-2</v>
      </c>
      <c r="G103" s="31">
        <f t="shared" ca="1" si="6"/>
        <v>2.8750000000000001E-2</v>
      </c>
      <c r="H103" s="3" t="e">
        <f t="shared" ca="1" si="7"/>
        <v>#N/A</v>
      </c>
      <c r="I103" s="38" t="str">
        <f t="shared" ca="1" si="8"/>
        <v>0.125%</v>
      </c>
      <c r="J103" s="38" t="str">
        <f t="shared" ca="1" si="9"/>
        <v>1.228%</v>
      </c>
      <c r="K103" s="38" t="str">
        <f t="shared" ca="1" si="10"/>
        <v>1.625%</v>
      </c>
      <c r="L103" s="38" t="str">
        <f t="shared" ca="1" si="11"/>
        <v>2.003%</v>
      </c>
      <c r="M103" s="38" t="str">
        <f t="shared" ca="1" si="11"/>
        <v>2.875%</v>
      </c>
    </row>
    <row r="104" spans="1:13" x14ac:dyDescent="0.55000000000000004">
      <c r="A104" s="30">
        <f t="shared" si="13"/>
        <v>44592</v>
      </c>
      <c r="B104" s="31" t="e">
        <f t="shared" ca="1" si="12"/>
        <v>#N/A</v>
      </c>
      <c r="C104" s="31" t="e">
        <f t="shared" ca="1" si="2"/>
        <v>#N/A</v>
      </c>
      <c r="D104" s="31" t="e">
        <f t="shared" ca="1" si="3"/>
        <v>#N/A</v>
      </c>
      <c r="E104" s="31" t="e">
        <f t="shared" ca="1" si="4"/>
        <v>#N/A</v>
      </c>
      <c r="F104" s="31" t="e">
        <f t="shared" ca="1" si="5"/>
        <v>#N/A</v>
      </c>
      <c r="G104" s="31" t="e">
        <f t="shared" ca="1" si="6"/>
        <v>#N/A</v>
      </c>
      <c r="H104" s="3" t="e">
        <f t="shared" ca="1" si="7"/>
        <v>#N/A</v>
      </c>
      <c r="I104" s="38" t="e">
        <f t="shared" ca="1" si="8"/>
        <v>#N/A</v>
      </c>
      <c r="J104" s="38" t="e">
        <f t="shared" ca="1" si="9"/>
        <v>#N/A</v>
      </c>
      <c r="K104" s="38" t="e">
        <f t="shared" ca="1" si="10"/>
        <v>#N/A</v>
      </c>
      <c r="L104" s="38" t="e">
        <f t="shared" ca="1" si="11"/>
        <v>#N/A</v>
      </c>
      <c r="M104" s="38" t="e">
        <f t="shared" ca="1" si="11"/>
        <v>#N/A</v>
      </c>
    </row>
    <row r="105" spans="1:13" x14ac:dyDescent="0.55000000000000004">
      <c r="A105" s="30">
        <f t="shared" si="13"/>
        <v>44620</v>
      </c>
      <c r="B105" s="31" t="e">
        <f t="shared" ca="1" si="12"/>
        <v>#N/A</v>
      </c>
      <c r="C105" s="31" t="e">
        <f t="shared" ca="1" si="2"/>
        <v>#N/A</v>
      </c>
      <c r="D105" s="31" t="e">
        <f t="shared" ca="1" si="3"/>
        <v>#N/A</v>
      </c>
      <c r="E105" s="31" t="e">
        <f t="shared" ca="1" si="4"/>
        <v>#N/A</v>
      </c>
      <c r="F105" s="31" t="e">
        <f t="shared" ca="1" si="5"/>
        <v>#N/A</v>
      </c>
      <c r="G105" s="31" t="e">
        <f t="shared" ca="1" si="6"/>
        <v>#N/A</v>
      </c>
      <c r="H105" s="3" t="e">
        <f t="shared" ca="1" si="7"/>
        <v>#N/A</v>
      </c>
      <c r="I105" s="38" t="e">
        <f t="shared" ca="1" si="8"/>
        <v>#N/A</v>
      </c>
      <c r="J105" s="38" t="e">
        <f t="shared" ca="1" si="9"/>
        <v>#N/A</v>
      </c>
      <c r="K105" s="38" t="e">
        <f t="shared" ca="1" si="10"/>
        <v>#N/A</v>
      </c>
      <c r="L105" s="38" t="e">
        <f t="shared" ca="1" si="11"/>
        <v>#N/A</v>
      </c>
      <c r="M105" s="38" t="e">
        <f t="shared" ca="1" si="11"/>
        <v>#N/A</v>
      </c>
    </row>
    <row r="106" spans="1:13" x14ac:dyDescent="0.55000000000000004">
      <c r="A106" s="30">
        <f t="shared" si="13"/>
        <v>44651</v>
      </c>
      <c r="B106" s="31" t="e">
        <f t="shared" ca="1" si="12"/>
        <v>#N/A</v>
      </c>
      <c r="C106" s="31" t="e">
        <f t="shared" ca="1" si="2"/>
        <v>#N/A</v>
      </c>
      <c r="D106" s="31" t="e">
        <f t="shared" ca="1" si="3"/>
        <v>#N/A</v>
      </c>
      <c r="E106" s="31" t="e">
        <f t="shared" ca="1" si="4"/>
        <v>#N/A</v>
      </c>
      <c r="F106" s="31" t="e">
        <f t="shared" ca="1" si="5"/>
        <v>#N/A</v>
      </c>
      <c r="G106" s="31" t="e">
        <f t="shared" ca="1" si="6"/>
        <v>#N/A</v>
      </c>
      <c r="H106" s="3" t="e">
        <f t="shared" ca="1" si="7"/>
        <v>#N/A</v>
      </c>
      <c r="I106" s="38" t="e">
        <f t="shared" ca="1" si="8"/>
        <v>#N/A</v>
      </c>
      <c r="J106" s="38" t="e">
        <f t="shared" ca="1" si="9"/>
        <v>#N/A</v>
      </c>
      <c r="K106" s="38" t="e">
        <f t="shared" ca="1" si="10"/>
        <v>#N/A</v>
      </c>
      <c r="L106" s="38" t="e">
        <f t="shared" ca="1" si="11"/>
        <v>#N/A</v>
      </c>
      <c r="M106" s="38" t="e">
        <f t="shared" ca="1" si="11"/>
        <v>#N/A</v>
      </c>
    </row>
    <row r="107" spans="1:13" x14ac:dyDescent="0.55000000000000004">
      <c r="A107" s="30">
        <f t="shared" si="13"/>
        <v>44681</v>
      </c>
      <c r="B107" s="31" t="e">
        <f t="shared" ca="1" si="12"/>
        <v>#N/A</v>
      </c>
      <c r="C107" s="31" t="e">
        <f t="shared" ref="C107:C170" ca="1" si="14">IF(AND($C$40&lt;&gt;"",$C$41=" "),IF(ISERROR(QUARTILE(OFFSET(ForecastDataStart,MATCH("Begin: "&amp;C$40&amp;"-"&amp;$B$41&amp;"-"&amp;C$39,ForecastData_ForecastSurveyDateKeys,0)-1,MATCH($A107,ForecastData_ForecastDates,0)-1,COUNTIF(ForecastData_ForecastSurveyDatesCount,(C$40&amp;"-"&amp;$B$41&amp;"-"&amp;C$39)),1),C$38)),NA(),IF(AND(C$40="Wall Street Journal",$B$41&lt;&gt;"Crude Oil"),QUARTILE(OFFSET(ForecastDataStart,MATCH("Begin: "&amp;C$40&amp;"-"&amp;$B$41&amp;"-"&amp;C$39,ForecastData_ForecastSurveyDateKeys,0)-1,MATCH($A107,ForecastData_ForecastDates,0)-1,COUNTIF(ForecastData_ForecastSurveyDatesCount,(C$40&amp;"-"&amp;$B$41&amp;"-"&amp;C$39)),1),C$38)/100,QUARTILE(OFFSET(ForecastDataStart,MATCH("Begin: "&amp;C$40&amp;"-"&amp;$B$41&amp;"-"&amp;C$39,ForecastData_ForecastSurveyDateKeys,0)-1,MATCH($A107,ForecastData_ForecastDates,0)-1,COUNTIF(ForecastData_ForecastSurveyDatesCount,(C$40&amp;"-"&amp;$B$41&amp;"-"&amp;C$39)),1),C$38))),IF(OR(ISERROR(INDEX(ForecastData_ForecastData,MATCH(C$40&amp;": "&amp;C$41&amp;"-"&amp;$B$41&amp;"-"&amp;C$39,ForecastData_ForecasterReferenceKeys,0),MATCH($A107,ForecastData_ForecastDates,0),1)),INDEX(ForecastData_ForecastData,MATCH(C$40&amp;": "&amp;C$41&amp;"-"&amp;$B$41&amp;"-"&amp;C$39,ForecastData_ForecasterReferenceKeys,0),MATCH($A107,ForecastData_ForecastDates,0),1)="",INDEX(ForecastData_ForecastData,MATCH(C$40&amp;": "&amp;C$41&amp;"-"&amp;$B$41&amp;"-"&amp;C$39,ForecastData_ForecasterReferenceKeys,0),MATCH($A107,ForecastData_ForecastDates,0),1)="n/a"),NA(),IF(AND($B$41&lt;&gt;"Crude Oil",C$40="Wall Street Journal"),INDEX(ForecastData_ForecastData,MATCH(C$40&amp;": "&amp;C$41&amp;"-"&amp;$B$41&amp;"-"&amp;C$39,ForecastData_ForecasterReferenceKeys,0),MATCH($A107,ForecastData_ForecastDates,0),1)/100,INDEX(ForecastData_ForecastData,MATCH(C$40&amp;": "&amp;C$41&amp;"-"&amp;$B$41&amp;"-"&amp;C$39,ForecastData_ForecasterReferenceKeys,0),MATCH($A107,ForecastData_ForecastDates,0),1))))</f>
        <v>#N/A</v>
      </c>
      <c r="D107" s="31" t="e">
        <f t="shared" ref="D107:D170" ca="1" si="15">IF(AND($D$40&lt;&gt;"",$D$41=" "),IF(ISERROR(QUARTILE(OFFSET(ForecastDataStart,MATCH("Begin: "&amp;D$40&amp;"-"&amp;$B$41&amp;"-"&amp;D$39,ForecastData_ForecastSurveyDateKeys,0)-1,MATCH($A107,ForecastData_ForecastDates,0)-1,COUNTIF(ForecastData_ForecastSurveyDatesCount,(D$40&amp;"-"&amp;$B$41&amp;"-"&amp;D$39)),1),D$38)),NA(),IF(AND(D$40="Wall Street Journal",$B$41&lt;&gt;"Crude Oil"),QUARTILE(OFFSET(ForecastDataStart,MATCH("Begin: "&amp;D$40&amp;"-"&amp;$B$41&amp;"-"&amp;D$39,ForecastData_ForecastSurveyDateKeys,0)-1,MATCH($A107,ForecastData_ForecastDates,0)-1,COUNTIF(ForecastData_ForecastSurveyDatesCount,(D$40&amp;"-"&amp;$B$41&amp;"-"&amp;D$39)),1),D$38)/100,QUARTILE(OFFSET(ForecastDataStart,MATCH("Begin: "&amp;D$40&amp;"-"&amp;$B$41&amp;"-"&amp;D$39,ForecastData_ForecastSurveyDateKeys,0)-1,MATCH($A107,ForecastData_ForecastDates,0)-1,COUNTIF(ForecastData_ForecastSurveyDatesCount,(D$40&amp;"-"&amp;$B$41&amp;"-"&amp;D$39)),1),D$38))),IF(OR(ISERROR(INDEX(ForecastData_ForecastData,MATCH(D$40&amp;": "&amp;D$41&amp;"-"&amp;$B$41&amp;"-"&amp;D$39,ForecastData_ForecasterReferenceKeys,0),MATCH($A107,ForecastData_ForecastDates,0),1)),INDEX(ForecastData_ForecastData,MATCH(D$40&amp;": "&amp;D$41&amp;"-"&amp;$B$41&amp;"-"&amp;D$39,ForecastData_ForecasterReferenceKeys,0),MATCH($A107,ForecastData_ForecastDates,0),1)="",INDEX(ForecastData_ForecastData,MATCH(D$40&amp;": "&amp;D$41&amp;"-"&amp;$B$41&amp;"-"&amp;D$39,ForecastData_ForecasterReferenceKeys,0),MATCH($A107,ForecastData_ForecastDates,0),1)="n/a"),NA(),IF(AND($B$41&lt;&gt;"Crude Oil",D$40="Wall Street Journal"),INDEX(ForecastData_ForecastData,MATCH(D$40&amp;": "&amp;D$41&amp;"-"&amp;$B$41&amp;"-"&amp;D$39,ForecastData_ForecasterReferenceKeys,0),MATCH($A107,ForecastData_ForecastDates,0),1)/100,INDEX(ForecastData_ForecastData,MATCH(D$40&amp;": "&amp;D$41&amp;"-"&amp;$B$41&amp;"-"&amp;D$39,ForecastData_ForecasterReferenceKeys,0),MATCH($A107,ForecastData_ForecastDates,0),1))))</f>
        <v>#N/A</v>
      </c>
      <c r="E107" s="31" t="e">
        <f t="shared" ref="E107:E170" ca="1" si="16">IF(AND($E$40&lt;&gt;"",$E$41=" "),IF(ISERROR(QUARTILE(OFFSET(ForecastDataStart,MATCH("Begin: "&amp;E$40&amp;"-"&amp;$B$41&amp;"-"&amp;E$39,ForecastData_ForecastSurveyDateKeys,0)-1,MATCH($A107,ForecastData_ForecastDates,0)-1,COUNTIF(ForecastData_ForecastSurveyDatesCount,(E$40&amp;"-"&amp;$B$41&amp;"-"&amp;E$39)),1),E$38)),NA(),IF(AND(E$40="Wall Street Journal",$B$41&lt;&gt;"Crude Oil"),QUARTILE(OFFSET(ForecastDataStart,MATCH("Begin: "&amp;E$40&amp;"-"&amp;$B$41&amp;"-"&amp;E$39,ForecastData_ForecastSurveyDateKeys,0)-1,MATCH($A107,ForecastData_ForecastDates,0)-1,COUNTIF(ForecastData_ForecastSurveyDatesCount,(E$40&amp;"-"&amp;$B$41&amp;"-"&amp;E$39)),1),E$38)/100,QUARTILE(OFFSET(ForecastDataStart,MATCH("Begin: "&amp;E$40&amp;"-"&amp;$B$41&amp;"-"&amp;E$39,ForecastData_ForecastSurveyDateKeys,0)-1,MATCH($A107,ForecastData_ForecastDates,0)-1,COUNTIF(ForecastData_ForecastSurveyDatesCount,(E$40&amp;"-"&amp;$B$41&amp;"-"&amp;E$39)),1),E$38))),IF(OR(ISERROR(INDEX(ForecastData_ForecastData,MATCH(E$40&amp;": "&amp;E$41&amp;"-"&amp;$B$41&amp;"-"&amp;E$39,ForecastData_ForecasterReferenceKeys,0),MATCH($A107,ForecastData_ForecastDates,0),1)),INDEX(ForecastData_ForecastData,MATCH(E$40&amp;": "&amp;E$41&amp;"-"&amp;$B$41&amp;"-"&amp;E$39,ForecastData_ForecasterReferenceKeys,0),MATCH($A107,ForecastData_ForecastDates,0),1)="",INDEX(ForecastData_ForecastData,MATCH(E$40&amp;": "&amp;E$41&amp;"-"&amp;$B$41&amp;"-"&amp;E$39,ForecastData_ForecasterReferenceKeys,0),MATCH($A107,ForecastData_ForecastDates,0),1)="n/a"),NA(),IF(AND($B$41&lt;&gt;"Crude Oil",E$40="Wall Street Journal"),INDEX(ForecastData_ForecastData,MATCH(E$40&amp;": "&amp;E$41&amp;"-"&amp;$B$41&amp;"-"&amp;E$39,ForecastData_ForecasterReferenceKeys,0),MATCH($A107,ForecastData_ForecastDates,0),1)/100,INDEX(ForecastData_ForecastData,MATCH(E$40&amp;": "&amp;E$41&amp;"-"&amp;$B$41&amp;"-"&amp;E$39,ForecastData_ForecasterReferenceKeys,0),MATCH($A107,ForecastData_ForecastDates,0),1))))</f>
        <v>#N/A</v>
      </c>
      <c r="F107" s="31" t="e">
        <f t="shared" ref="F107:F170" ca="1" si="17">IF(AND($F$40&lt;&gt;"",$F$41=" "),IF(ISERROR(QUARTILE(OFFSET(ForecastDataStart,MATCH("Begin: "&amp;F$40&amp;"-"&amp;$B$41&amp;"-"&amp;F$39,ForecastData_ForecastSurveyDateKeys,0)-1,MATCH($A107,ForecastData_ForecastDates,0)-1,COUNTIF(ForecastData_ForecastSurveyDatesCount,(F$40&amp;"-"&amp;$B$41&amp;"-"&amp;F$39)),1),F$38)),NA(),IF(AND(F$40="Wall Street Journal",$B$41&lt;&gt;"Crude Oil"),QUARTILE(OFFSET(ForecastDataStart,MATCH("Begin: "&amp;F$40&amp;"-"&amp;$B$41&amp;"-"&amp;F$39,ForecastData_ForecastSurveyDateKeys,0)-1,MATCH($A107,ForecastData_ForecastDates,0)-1,COUNTIF(ForecastData_ForecastSurveyDatesCount,(F$40&amp;"-"&amp;$B$41&amp;"-"&amp;F$39)),1),F$38)/100,QUARTILE(OFFSET(ForecastDataStart,MATCH("Begin: "&amp;F$40&amp;"-"&amp;$B$41&amp;"-"&amp;F$39,ForecastData_ForecastSurveyDateKeys,0)-1,MATCH($A107,ForecastData_ForecastDates,0)-1,COUNTIF(ForecastData_ForecastSurveyDatesCount,(F$40&amp;"-"&amp;$B$41&amp;"-"&amp;F$39)),1),F$38))),IF(OR(ISERROR(INDEX(ForecastData_ForecastData,MATCH(F$40&amp;": "&amp;F$41&amp;"-"&amp;$B$41&amp;"-"&amp;F$39,ForecastData_ForecasterReferenceKeys,0),MATCH($A107,ForecastData_ForecastDates,0),1)),INDEX(ForecastData_ForecastData,MATCH(F$40&amp;": "&amp;F$41&amp;"-"&amp;$B$41&amp;"-"&amp;F$39,ForecastData_ForecasterReferenceKeys,0),MATCH($A107,ForecastData_ForecastDates,0),1)="",INDEX(ForecastData_ForecastData,MATCH(F$40&amp;": "&amp;F$41&amp;"-"&amp;$B$41&amp;"-"&amp;F$39,ForecastData_ForecasterReferenceKeys,0),MATCH($A107,ForecastData_ForecastDates,0),1)="n/a"),NA(),IF(AND($B$41&lt;&gt;"Crude Oil",F$40="Wall Street Journal"),INDEX(ForecastData_ForecastData,MATCH(F$40&amp;": "&amp;F$41&amp;"-"&amp;$B$41&amp;"-"&amp;F$39,ForecastData_ForecasterReferenceKeys,0),MATCH($A107,ForecastData_ForecastDates,0),1)/100,INDEX(ForecastData_ForecastData,MATCH(F$40&amp;": "&amp;F$41&amp;"-"&amp;$B$41&amp;"-"&amp;F$39,ForecastData_ForecasterReferenceKeys,0),MATCH($A107,ForecastData_ForecastDates,0),1))))</f>
        <v>#N/A</v>
      </c>
      <c r="G107" s="31" t="e">
        <f t="shared" ref="G107:G170" ca="1" si="18">IF(AND($G$40&lt;&gt;"",$G$41=" "),IF(ISERROR(QUARTILE(OFFSET(ForecastDataStart,MATCH("Begin: "&amp;G$40&amp;"-"&amp;$B$41&amp;"-"&amp;G$39,ForecastData_ForecastSurveyDateKeys,0)-1,MATCH($A107,ForecastData_ForecastDates,0)-1,COUNTIF(ForecastData_ForecastSurveyDatesCount,(G$40&amp;"-"&amp;$B$41&amp;"-"&amp;G$39)),1),G$38)),NA(),IF(AND(G$40="Wall Street Journal",$B$41&lt;&gt;"Crude Oil"),QUARTILE(OFFSET(ForecastDataStart,MATCH("Begin: "&amp;G$40&amp;"-"&amp;$B$41&amp;"-"&amp;G$39,ForecastData_ForecastSurveyDateKeys,0)-1,MATCH($A107,ForecastData_ForecastDates,0)-1,COUNTIF(ForecastData_ForecastSurveyDatesCount,(G$40&amp;"-"&amp;$B$41&amp;"-"&amp;G$39)),1),G$38)/100,QUARTILE(OFFSET(ForecastDataStart,MATCH("Begin: "&amp;G$40&amp;"-"&amp;$B$41&amp;"-"&amp;G$39,ForecastData_ForecastSurveyDateKeys,0)-1,MATCH($A107,ForecastData_ForecastDates,0)-1,COUNTIF(ForecastData_ForecastSurveyDatesCount,(G$40&amp;"-"&amp;$B$41&amp;"-"&amp;G$39)),1),G$38))),IF(OR(ISERROR(INDEX(ForecastData_ForecastData,MATCH(G$40&amp;": "&amp;G$41&amp;"-"&amp;$B$41&amp;"-"&amp;G$39,ForecastData_ForecasterReferenceKeys,0),MATCH($A107,ForecastData_ForecastDates,0),1)),INDEX(ForecastData_ForecastData,MATCH(G$40&amp;": "&amp;G$41&amp;"-"&amp;$B$41&amp;"-"&amp;G$39,ForecastData_ForecasterReferenceKeys,0),MATCH($A107,ForecastData_ForecastDates,0),1)="",INDEX(ForecastData_ForecastData,MATCH(G$40&amp;": "&amp;G$41&amp;"-"&amp;$B$41&amp;"-"&amp;G$39,ForecastData_ForecasterReferenceKeys,0),MATCH($A107,ForecastData_ForecastDates,0),1)="n/a"),NA(),IF(AND($B$41&lt;&gt;"Crude Oil",G$40="Wall Street Journal"),INDEX(ForecastData_ForecastData,MATCH(G$40&amp;": "&amp;G$41&amp;"-"&amp;$B$41&amp;"-"&amp;G$39,ForecastData_ForecasterReferenceKeys,0),MATCH($A107,ForecastData_ForecastDates,0),1)/100,INDEX(ForecastData_ForecastData,MATCH(G$40&amp;": "&amp;G$41&amp;"-"&amp;$B$41&amp;"-"&amp;G$39,ForecastData_ForecasterReferenceKeys,0),MATCH($A107,ForecastData_ForecastDates,0),1))))</f>
        <v>#N/A</v>
      </c>
      <c r="H107" s="3" t="e">
        <f t="shared" ref="H107:H170" ca="1" si="19">IF($A107="","",INDEX(FredRecession_Data,MATCH($A107,FredRecession_EndDates,0),1))</f>
        <v>#N/A</v>
      </c>
      <c r="I107" s="38" t="e">
        <f t="shared" ref="I107:I170" ca="1" si="20">IF(I$41="","",IF(AND(I$41="Value",NOT(ISERROR($B107))),TEXT(C107,"0.00#%;(0.00#%)") &amp; CHAR(10) &amp; "Err=" &amp; TEXT(C107-$B107,"0.00#%;(0.00#%)"),IF(AND(I$41="Value",ISERROR($B107)),TEXT(C107,"0.00#%;(0.00#%)"),"")))</f>
        <v>#N/A</v>
      </c>
      <c r="J107" s="38" t="e">
        <f t="shared" ref="J107:J170" ca="1" si="21">IF(J$41="","",IF(AND(J$41="Value",NOT(ISERROR($B107))),TEXT(D107,"0.00#%;(0.00#%)") &amp; CHAR(10) &amp; "Err=" &amp; TEXT(D107-$B107,"0.00#%;(0.00#%)"),IF(AND(J$41="Value",ISERROR($B107)),TEXT(D107,"0.00#%;(0.00#%)"),"")))</f>
        <v>#N/A</v>
      </c>
      <c r="K107" s="38" t="e">
        <f t="shared" ref="K107:K170" ca="1" si="22">IF(K$41="","",IF(AND(K$41="Value",NOT(ISERROR($B107))),TEXT(E107,"0.00#%;(0.00#%)") &amp; CHAR(10) &amp; "Err=" &amp; TEXT(E107-$B107,"0.00#%;(0.00#%)"),IF(AND(K$41="Value",ISERROR($B107)),TEXT(E107,"0.00#%;(0.00#%)"),"")))</f>
        <v>#N/A</v>
      </c>
      <c r="L107" s="38" t="e">
        <f t="shared" ref="L107:M170" ca="1" si="23">IF(L$41="","",IF(AND(L$41="Value",NOT(ISERROR($B107))),TEXT(F107,"0.00#%;(0.00#%)") &amp; CHAR(10) &amp; "Err=" &amp; TEXT(F107-$B107,"0.00#%;(0.00#%)"),IF(AND(L$41="Value",ISERROR($B107)),TEXT(F107,"0.00#%;(0.00#%)"),"")))</f>
        <v>#N/A</v>
      </c>
      <c r="M107" s="38" t="e">
        <f t="shared" ca="1" si="23"/>
        <v>#N/A</v>
      </c>
    </row>
    <row r="108" spans="1:13" x14ac:dyDescent="0.55000000000000004">
      <c r="A108" s="30">
        <f t="shared" si="13"/>
        <v>44712</v>
      </c>
      <c r="B108" s="31" t="e">
        <f t="shared" ref="B108:B171" ca="1" si="24">IF(AND(MaxEconDataDate&lt;&gt;"",A108&gt;MaxEconDataDate),NA(),IF($B$40="No Data",NA(),IF(LEFT($B$41,9)="Fed Funds",IF(INDEX(DataMatrix_AllData,MATCH(A108,DataMatrix_Dates,),MATCH("Fed Funds Rate",DataMatrix_Items,0),1)="",NA(),INDEX(DataMatrix_AllData,MATCH(A108,DataMatrix_Dates,),MATCH("Fed Funds Rate",DataMatrix_Items,0),1)),IF(INDEX(DataMatrix_AllData,MATCH(A108,DataMatrix_Dates,),MATCH($B$41,DataMatrix_Items,0),1)="",NA(),INDEX(DataMatrix_AllData,MATCH(A108,DataMatrix_Dates,),MATCH($B$41,DataMatrix_Items,0),1)))))</f>
        <v>#N/A</v>
      </c>
      <c r="C108" s="31" t="e">
        <f t="shared" ca="1" si="14"/>
        <v>#N/A</v>
      </c>
      <c r="D108" s="31" t="e">
        <f t="shared" ca="1" si="15"/>
        <v>#N/A</v>
      </c>
      <c r="E108" s="31" t="e">
        <f t="shared" ca="1" si="16"/>
        <v>#N/A</v>
      </c>
      <c r="F108" s="31" t="e">
        <f t="shared" ca="1" si="17"/>
        <v>#N/A</v>
      </c>
      <c r="G108" s="31" t="e">
        <f t="shared" ca="1" si="18"/>
        <v>#N/A</v>
      </c>
      <c r="H108" s="3" t="e">
        <f t="shared" ca="1" si="19"/>
        <v>#N/A</v>
      </c>
      <c r="I108" s="38" t="e">
        <f t="shared" ca="1" si="20"/>
        <v>#N/A</v>
      </c>
      <c r="J108" s="38" t="e">
        <f t="shared" ca="1" si="21"/>
        <v>#N/A</v>
      </c>
      <c r="K108" s="38" t="e">
        <f t="shared" ca="1" si="22"/>
        <v>#N/A</v>
      </c>
      <c r="L108" s="38" t="e">
        <f t="shared" ca="1" si="23"/>
        <v>#N/A</v>
      </c>
      <c r="M108" s="38" t="e">
        <f t="shared" ca="1" si="23"/>
        <v>#N/A</v>
      </c>
    </row>
    <row r="109" spans="1:13" x14ac:dyDescent="0.55000000000000004">
      <c r="A109" s="30">
        <f t="shared" ref="A109:A172" si="25">IF(A108="","",IF(EOMONTH(A108,$A$41)&gt;$A$40,"",EOMONTH(A108,$A$41)))</f>
        <v>44742</v>
      </c>
      <c r="B109" s="31" t="e">
        <f t="shared" ca="1" si="24"/>
        <v>#N/A</v>
      </c>
      <c r="C109" s="31">
        <f t="shared" ca="1" si="14"/>
        <v>1.25E-3</v>
      </c>
      <c r="D109" s="31">
        <f t="shared" ca="1" si="15"/>
        <v>1.375E-2</v>
      </c>
      <c r="E109" s="31">
        <f t="shared" ca="1" si="16"/>
        <v>1.8749999999999999E-2</v>
      </c>
      <c r="F109" s="31">
        <f t="shared" ca="1" si="17"/>
        <v>2.3737500000000002E-2</v>
      </c>
      <c r="G109" s="31">
        <f t="shared" ca="1" si="18"/>
        <v>3.125E-2</v>
      </c>
      <c r="H109" s="3" t="e">
        <f t="shared" ca="1" si="19"/>
        <v>#N/A</v>
      </c>
      <c r="I109" s="38" t="str">
        <f t="shared" ca="1" si="20"/>
        <v>0.125%</v>
      </c>
      <c r="J109" s="38" t="str">
        <f t="shared" ca="1" si="21"/>
        <v>1.375%</v>
      </c>
      <c r="K109" s="38" t="str">
        <f t="shared" ca="1" si="22"/>
        <v>1.875%</v>
      </c>
      <c r="L109" s="38" t="str">
        <f t="shared" ca="1" si="23"/>
        <v>2.374%</v>
      </c>
      <c r="M109" s="38" t="str">
        <f t="shared" ca="1" si="23"/>
        <v>3.125%</v>
      </c>
    </row>
    <row r="110" spans="1:13" x14ac:dyDescent="0.55000000000000004">
      <c r="A110" s="30">
        <f t="shared" si="25"/>
        <v>44773</v>
      </c>
      <c r="B110" s="31" t="e">
        <f t="shared" ca="1" si="24"/>
        <v>#N/A</v>
      </c>
      <c r="C110" s="31" t="e">
        <f t="shared" ca="1" si="14"/>
        <v>#N/A</v>
      </c>
      <c r="D110" s="31" t="e">
        <f t="shared" ca="1" si="15"/>
        <v>#N/A</v>
      </c>
      <c r="E110" s="31" t="e">
        <f t="shared" ca="1" si="16"/>
        <v>#N/A</v>
      </c>
      <c r="F110" s="31" t="e">
        <f t="shared" ca="1" si="17"/>
        <v>#N/A</v>
      </c>
      <c r="G110" s="31" t="e">
        <f t="shared" ca="1" si="18"/>
        <v>#N/A</v>
      </c>
      <c r="H110" s="3" t="e">
        <f t="shared" ca="1" si="19"/>
        <v>#N/A</v>
      </c>
      <c r="I110" s="38" t="e">
        <f t="shared" ca="1" si="20"/>
        <v>#N/A</v>
      </c>
      <c r="J110" s="38" t="e">
        <f t="shared" ca="1" si="21"/>
        <v>#N/A</v>
      </c>
      <c r="K110" s="38" t="e">
        <f t="shared" ca="1" si="22"/>
        <v>#N/A</v>
      </c>
      <c r="L110" s="38" t="e">
        <f t="shared" ca="1" si="23"/>
        <v>#N/A</v>
      </c>
      <c r="M110" s="38" t="e">
        <f t="shared" ca="1" si="23"/>
        <v>#N/A</v>
      </c>
    </row>
    <row r="111" spans="1:13" x14ac:dyDescent="0.55000000000000004">
      <c r="A111" s="30">
        <f t="shared" si="25"/>
        <v>44804</v>
      </c>
      <c r="B111" s="31" t="e">
        <f t="shared" ca="1" si="24"/>
        <v>#N/A</v>
      </c>
      <c r="C111" s="31" t="e">
        <f t="shared" ca="1" si="14"/>
        <v>#N/A</v>
      </c>
      <c r="D111" s="31" t="e">
        <f t="shared" ca="1" si="15"/>
        <v>#N/A</v>
      </c>
      <c r="E111" s="31" t="e">
        <f t="shared" ca="1" si="16"/>
        <v>#N/A</v>
      </c>
      <c r="F111" s="31" t="e">
        <f t="shared" ca="1" si="17"/>
        <v>#N/A</v>
      </c>
      <c r="G111" s="31" t="e">
        <f t="shared" ca="1" si="18"/>
        <v>#N/A</v>
      </c>
      <c r="H111" s="3" t="e">
        <f t="shared" ca="1" si="19"/>
        <v>#N/A</v>
      </c>
      <c r="I111" s="38" t="e">
        <f t="shared" ca="1" si="20"/>
        <v>#N/A</v>
      </c>
      <c r="J111" s="38" t="e">
        <f t="shared" ca="1" si="21"/>
        <v>#N/A</v>
      </c>
      <c r="K111" s="38" t="e">
        <f t="shared" ca="1" si="22"/>
        <v>#N/A</v>
      </c>
      <c r="L111" s="38" t="e">
        <f t="shared" ca="1" si="23"/>
        <v>#N/A</v>
      </c>
      <c r="M111" s="38" t="e">
        <f t="shared" ca="1" si="23"/>
        <v>#N/A</v>
      </c>
    </row>
    <row r="112" spans="1:13" x14ac:dyDescent="0.55000000000000004">
      <c r="A112" s="30">
        <f t="shared" si="25"/>
        <v>44834</v>
      </c>
      <c r="B112" s="31" t="e">
        <f t="shared" ca="1" si="24"/>
        <v>#N/A</v>
      </c>
      <c r="C112" s="31" t="e">
        <f t="shared" ca="1" si="14"/>
        <v>#N/A</v>
      </c>
      <c r="D112" s="31" t="e">
        <f t="shared" ca="1" si="15"/>
        <v>#N/A</v>
      </c>
      <c r="E112" s="31" t="e">
        <f t="shared" ca="1" si="16"/>
        <v>#N/A</v>
      </c>
      <c r="F112" s="31" t="e">
        <f t="shared" ca="1" si="17"/>
        <v>#N/A</v>
      </c>
      <c r="G112" s="31" t="e">
        <f t="shared" ca="1" si="18"/>
        <v>#N/A</v>
      </c>
      <c r="H112" s="3" t="e">
        <f t="shared" ca="1" si="19"/>
        <v>#N/A</v>
      </c>
      <c r="I112" s="38" t="e">
        <f t="shared" ca="1" si="20"/>
        <v>#N/A</v>
      </c>
      <c r="J112" s="38" t="e">
        <f t="shared" ca="1" si="21"/>
        <v>#N/A</v>
      </c>
      <c r="K112" s="38" t="e">
        <f t="shared" ca="1" si="22"/>
        <v>#N/A</v>
      </c>
      <c r="L112" s="38" t="e">
        <f t="shared" ca="1" si="23"/>
        <v>#N/A</v>
      </c>
      <c r="M112" s="38" t="e">
        <f t="shared" ca="1" si="23"/>
        <v>#N/A</v>
      </c>
    </row>
    <row r="113" spans="1:13" x14ac:dyDescent="0.55000000000000004">
      <c r="A113" s="30">
        <f t="shared" si="25"/>
        <v>44865</v>
      </c>
      <c r="B113" s="31" t="e">
        <f t="shared" ca="1" si="24"/>
        <v>#N/A</v>
      </c>
      <c r="C113" s="31" t="e">
        <f t="shared" ca="1" si="14"/>
        <v>#N/A</v>
      </c>
      <c r="D113" s="31" t="e">
        <f t="shared" ca="1" si="15"/>
        <v>#N/A</v>
      </c>
      <c r="E113" s="31" t="e">
        <f t="shared" ca="1" si="16"/>
        <v>#N/A</v>
      </c>
      <c r="F113" s="31" t="e">
        <f t="shared" ca="1" si="17"/>
        <v>#N/A</v>
      </c>
      <c r="G113" s="31" t="e">
        <f t="shared" ca="1" si="18"/>
        <v>#N/A</v>
      </c>
      <c r="H113" s="3" t="e">
        <f t="shared" ca="1" si="19"/>
        <v>#N/A</v>
      </c>
      <c r="I113" s="38" t="e">
        <f t="shared" ca="1" si="20"/>
        <v>#N/A</v>
      </c>
      <c r="J113" s="38" t="e">
        <f t="shared" ca="1" si="21"/>
        <v>#N/A</v>
      </c>
      <c r="K113" s="38" t="e">
        <f t="shared" ca="1" si="22"/>
        <v>#N/A</v>
      </c>
      <c r="L113" s="38" t="e">
        <f t="shared" ca="1" si="23"/>
        <v>#N/A</v>
      </c>
      <c r="M113" s="38" t="e">
        <f t="shared" ca="1" si="23"/>
        <v>#N/A</v>
      </c>
    </row>
    <row r="114" spans="1:13" x14ac:dyDescent="0.55000000000000004">
      <c r="A114" s="30">
        <f t="shared" si="25"/>
        <v>44895</v>
      </c>
      <c r="B114" s="31" t="e">
        <f t="shared" ca="1" si="24"/>
        <v>#N/A</v>
      </c>
      <c r="C114" s="31" t="e">
        <f t="shared" ca="1" si="14"/>
        <v>#N/A</v>
      </c>
      <c r="D114" s="31" t="e">
        <f t="shared" ca="1" si="15"/>
        <v>#N/A</v>
      </c>
      <c r="E114" s="31" t="e">
        <f t="shared" ca="1" si="16"/>
        <v>#N/A</v>
      </c>
      <c r="F114" s="31" t="e">
        <f t="shared" ca="1" si="17"/>
        <v>#N/A</v>
      </c>
      <c r="G114" s="31" t="e">
        <f t="shared" ca="1" si="18"/>
        <v>#N/A</v>
      </c>
      <c r="H114" s="3" t="e">
        <f t="shared" ca="1" si="19"/>
        <v>#N/A</v>
      </c>
      <c r="I114" s="38" t="e">
        <f t="shared" ca="1" si="20"/>
        <v>#N/A</v>
      </c>
      <c r="J114" s="38" t="e">
        <f t="shared" ca="1" si="21"/>
        <v>#N/A</v>
      </c>
      <c r="K114" s="38" t="e">
        <f t="shared" ca="1" si="22"/>
        <v>#N/A</v>
      </c>
      <c r="L114" s="38" t="e">
        <f t="shared" ca="1" si="23"/>
        <v>#N/A</v>
      </c>
      <c r="M114" s="38" t="e">
        <f t="shared" ca="1" si="23"/>
        <v>#N/A</v>
      </c>
    </row>
    <row r="115" spans="1:13" x14ac:dyDescent="0.55000000000000004">
      <c r="A115" s="30">
        <f t="shared" si="25"/>
        <v>44926</v>
      </c>
      <c r="B115" s="31" t="e">
        <f t="shared" ca="1" si="24"/>
        <v>#N/A</v>
      </c>
      <c r="C115" s="31">
        <f t="shared" ca="1" si="14"/>
        <v>1.25E-3</v>
      </c>
      <c r="D115" s="31">
        <f t="shared" ca="1" si="15"/>
        <v>1.37625E-2</v>
      </c>
      <c r="E115" s="31">
        <f t="shared" ca="1" si="16"/>
        <v>1.8799999999999997E-2</v>
      </c>
      <c r="F115" s="31">
        <f t="shared" ca="1" si="17"/>
        <v>2.375E-2</v>
      </c>
      <c r="G115" s="31">
        <f t="shared" ca="1" si="18"/>
        <v>3.3750000000000002E-2</v>
      </c>
      <c r="H115" s="3" t="e">
        <f t="shared" ca="1" si="19"/>
        <v>#N/A</v>
      </c>
      <c r="I115" s="38" t="str">
        <f t="shared" ca="1" si="20"/>
        <v>0.125%</v>
      </c>
      <c r="J115" s="38" t="str">
        <f t="shared" ca="1" si="21"/>
        <v>1.376%</v>
      </c>
      <c r="K115" s="38" t="str">
        <f t="shared" ca="1" si="22"/>
        <v>1.88%</v>
      </c>
      <c r="L115" s="38" t="str">
        <f t="shared" ca="1" si="23"/>
        <v>2.375%</v>
      </c>
      <c r="M115" s="38" t="str">
        <f t="shared" ca="1" si="23"/>
        <v>3.375%</v>
      </c>
    </row>
    <row r="116" spans="1:13" x14ac:dyDescent="0.55000000000000004">
      <c r="A116" s="30" t="str">
        <f t="shared" si="25"/>
        <v/>
      </c>
      <c r="B116" s="31" t="e">
        <f t="shared" ca="1" si="24"/>
        <v>#N/A</v>
      </c>
      <c r="C116" s="31" t="e">
        <f t="shared" ca="1" si="14"/>
        <v>#N/A</v>
      </c>
      <c r="D116" s="31" t="e">
        <f t="shared" ca="1" si="15"/>
        <v>#N/A</v>
      </c>
      <c r="E116" s="31" t="e">
        <f t="shared" ca="1" si="16"/>
        <v>#N/A</v>
      </c>
      <c r="F116" s="31" t="e">
        <f t="shared" ca="1" si="17"/>
        <v>#N/A</v>
      </c>
      <c r="G116" s="31" t="e">
        <f t="shared" ca="1" si="18"/>
        <v>#N/A</v>
      </c>
      <c r="H116" s="3" t="str">
        <f t="shared" si="19"/>
        <v/>
      </c>
      <c r="I116" s="38" t="e">
        <f t="shared" ca="1" si="20"/>
        <v>#N/A</v>
      </c>
      <c r="J116" s="38" t="e">
        <f t="shared" ca="1" si="21"/>
        <v>#N/A</v>
      </c>
      <c r="K116" s="38" t="e">
        <f t="shared" ca="1" si="22"/>
        <v>#N/A</v>
      </c>
      <c r="L116" s="38" t="e">
        <f t="shared" ca="1" si="23"/>
        <v>#N/A</v>
      </c>
      <c r="M116" s="38" t="e">
        <f t="shared" ca="1" si="23"/>
        <v>#N/A</v>
      </c>
    </row>
    <row r="117" spans="1:13" x14ac:dyDescent="0.55000000000000004">
      <c r="A117" s="30" t="str">
        <f t="shared" si="25"/>
        <v/>
      </c>
      <c r="B117" s="31" t="e">
        <f t="shared" ca="1" si="24"/>
        <v>#N/A</v>
      </c>
      <c r="C117" s="31" t="e">
        <f t="shared" ca="1" si="14"/>
        <v>#N/A</v>
      </c>
      <c r="D117" s="31" t="e">
        <f t="shared" ca="1" si="15"/>
        <v>#N/A</v>
      </c>
      <c r="E117" s="31" t="e">
        <f t="shared" ca="1" si="16"/>
        <v>#N/A</v>
      </c>
      <c r="F117" s="31" t="e">
        <f t="shared" ca="1" si="17"/>
        <v>#N/A</v>
      </c>
      <c r="G117" s="31" t="e">
        <f t="shared" ca="1" si="18"/>
        <v>#N/A</v>
      </c>
      <c r="H117" s="3" t="str">
        <f t="shared" si="19"/>
        <v/>
      </c>
      <c r="I117" s="38" t="e">
        <f t="shared" ca="1" si="20"/>
        <v>#N/A</v>
      </c>
      <c r="J117" s="38" t="e">
        <f t="shared" ca="1" si="21"/>
        <v>#N/A</v>
      </c>
      <c r="K117" s="38" t="e">
        <f t="shared" ca="1" si="22"/>
        <v>#N/A</v>
      </c>
      <c r="L117" s="38" t="e">
        <f t="shared" ca="1" si="23"/>
        <v>#N/A</v>
      </c>
      <c r="M117" s="38" t="e">
        <f t="shared" ca="1" si="23"/>
        <v>#N/A</v>
      </c>
    </row>
    <row r="118" spans="1:13" x14ac:dyDescent="0.55000000000000004">
      <c r="A118" s="30" t="str">
        <f t="shared" si="25"/>
        <v/>
      </c>
      <c r="B118" s="31" t="e">
        <f t="shared" ca="1" si="24"/>
        <v>#N/A</v>
      </c>
      <c r="C118" s="31" t="e">
        <f t="shared" ca="1" si="14"/>
        <v>#N/A</v>
      </c>
      <c r="D118" s="31" t="e">
        <f t="shared" ca="1" si="15"/>
        <v>#N/A</v>
      </c>
      <c r="E118" s="31" t="e">
        <f t="shared" ca="1" si="16"/>
        <v>#N/A</v>
      </c>
      <c r="F118" s="31" t="e">
        <f t="shared" ca="1" si="17"/>
        <v>#N/A</v>
      </c>
      <c r="G118" s="31" t="e">
        <f t="shared" ca="1" si="18"/>
        <v>#N/A</v>
      </c>
      <c r="H118" s="3" t="str">
        <f t="shared" si="19"/>
        <v/>
      </c>
      <c r="I118" s="38" t="e">
        <f t="shared" ca="1" si="20"/>
        <v>#N/A</v>
      </c>
      <c r="J118" s="38" t="e">
        <f t="shared" ca="1" si="21"/>
        <v>#N/A</v>
      </c>
      <c r="K118" s="38" t="e">
        <f t="shared" ca="1" si="22"/>
        <v>#N/A</v>
      </c>
      <c r="L118" s="38" t="e">
        <f t="shared" ca="1" si="23"/>
        <v>#N/A</v>
      </c>
      <c r="M118" s="38" t="e">
        <f t="shared" ca="1" si="23"/>
        <v>#N/A</v>
      </c>
    </row>
    <row r="119" spans="1:13" x14ac:dyDescent="0.55000000000000004">
      <c r="A119" s="30" t="str">
        <f t="shared" si="25"/>
        <v/>
      </c>
      <c r="B119" s="31" t="e">
        <f t="shared" ca="1" si="24"/>
        <v>#N/A</v>
      </c>
      <c r="C119" s="31" t="e">
        <f t="shared" ca="1" si="14"/>
        <v>#N/A</v>
      </c>
      <c r="D119" s="31" t="e">
        <f t="shared" ca="1" si="15"/>
        <v>#N/A</v>
      </c>
      <c r="E119" s="31" t="e">
        <f t="shared" ca="1" si="16"/>
        <v>#N/A</v>
      </c>
      <c r="F119" s="31" t="e">
        <f t="shared" ca="1" si="17"/>
        <v>#N/A</v>
      </c>
      <c r="G119" s="31" t="e">
        <f t="shared" ca="1" si="18"/>
        <v>#N/A</v>
      </c>
      <c r="H119" s="3" t="str">
        <f t="shared" si="19"/>
        <v/>
      </c>
      <c r="I119" s="38" t="e">
        <f t="shared" ca="1" si="20"/>
        <v>#N/A</v>
      </c>
      <c r="J119" s="38" t="e">
        <f t="shared" ca="1" si="21"/>
        <v>#N/A</v>
      </c>
      <c r="K119" s="38" t="e">
        <f t="shared" ca="1" si="22"/>
        <v>#N/A</v>
      </c>
      <c r="L119" s="38" t="e">
        <f t="shared" ca="1" si="23"/>
        <v>#N/A</v>
      </c>
      <c r="M119" s="38" t="e">
        <f t="shared" ca="1" si="23"/>
        <v>#N/A</v>
      </c>
    </row>
    <row r="120" spans="1:13" x14ac:dyDescent="0.55000000000000004">
      <c r="A120" s="30" t="str">
        <f t="shared" si="25"/>
        <v/>
      </c>
      <c r="B120" s="31" t="e">
        <f t="shared" ca="1" si="24"/>
        <v>#N/A</v>
      </c>
      <c r="C120" s="31" t="e">
        <f t="shared" ca="1" si="14"/>
        <v>#N/A</v>
      </c>
      <c r="D120" s="31" t="e">
        <f t="shared" ca="1" si="15"/>
        <v>#N/A</v>
      </c>
      <c r="E120" s="31" t="e">
        <f t="shared" ca="1" si="16"/>
        <v>#N/A</v>
      </c>
      <c r="F120" s="31" t="e">
        <f t="shared" ca="1" si="17"/>
        <v>#N/A</v>
      </c>
      <c r="G120" s="31" t="e">
        <f t="shared" ca="1" si="18"/>
        <v>#N/A</v>
      </c>
      <c r="H120" s="3" t="str">
        <f t="shared" si="19"/>
        <v/>
      </c>
      <c r="I120" s="38" t="e">
        <f t="shared" ca="1" si="20"/>
        <v>#N/A</v>
      </c>
      <c r="J120" s="38" t="e">
        <f t="shared" ca="1" si="21"/>
        <v>#N/A</v>
      </c>
      <c r="K120" s="38" t="e">
        <f t="shared" ca="1" si="22"/>
        <v>#N/A</v>
      </c>
      <c r="L120" s="38" t="e">
        <f t="shared" ca="1" si="23"/>
        <v>#N/A</v>
      </c>
      <c r="M120" s="38" t="e">
        <f t="shared" ca="1" si="23"/>
        <v>#N/A</v>
      </c>
    </row>
    <row r="121" spans="1:13" x14ac:dyDescent="0.55000000000000004">
      <c r="A121" s="30" t="str">
        <f t="shared" si="25"/>
        <v/>
      </c>
      <c r="B121" s="31" t="e">
        <f t="shared" ca="1" si="24"/>
        <v>#N/A</v>
      </c>
      <c r="C121" s="31" t="e">
        <f t="shared" ca="1" si="14"/>
        <v>#N/A</v>
      </c>
      <c r="D121" s="31" t="e">
        <f t="shared" ca="1" si="15"/>
        <v>#N/A</v>
      </c>
      <c r="E121" s="31" t="e">
        <f t="shared" ca="1" si="16"/>
        <v>#N/A</v>
      </c>
      <c r="F121" s="31" t="e">
        <f t="shared" ca="1" si="17"/>
        <v>#N/A</v>
      </c>
      <c r="G121" s="31" t="e">
        <f t="shared" ca="1" si="18"/>
        <v>#N/A</v>
      </c>
      <c r="H121" s="3" t="str">
        <f t="shared" si="19"/>
        <v/>
      </c>
      <c r="I121" s="38" t="e">
        <f t="shared" ca="1" si="20"/>
        <v>#N/A</v>
      </c>
      <c r="J121" s="38" t="e">
        <f t="shared" ca="1" si="21"/>
        <v>#N/A</v>
      </c>
      <c r="K121" s="38" t="e">
        <f t="shared" ca="1" si="22"/>
        <v>#N/A</v>
      </c>
      <c r="L121" s="38" t="e">
        <f t="shared" ca="1" si="23"/>
        <v>#N/A</v>
      </c>
      <c r="M121" s="38" t="e">
        <f t="shared" ca="1" si="23"/>
        <v>#N/A</v>
      </c>
    </row>
    <row r="122" spans="1:13" x14ac:dyDescent="0.55000000000000004">
      <c r="A122" s="30" t="str">
        <f t="shared" si="25"/>
        <v/>
      </c>
      <c r="B122" s="31" t="e">
        <f t="shared" ca="1" si="24"/>
        <v>#N/A</v>
      </c>
      <c r="C122" s="31" t="e">
        <f t="shared" ca="1" si="14"/>
        <v>#N/A</v>
      </c>
      <c r="D122" s="31" t="e">
        <f t="shared" ca="1" si="15"/>
        <v>#N/A</v>
      </c>
      <c r="E122" s="31" t="e">
        <f t="shared" ca="1" si="16"/>
        <v>#N/A</v>
      </c>
      <c r="F122" s="31" t="e">
        <f t="shared" ca="1" si="17"/>
        <v>#N/A</v>
      </c>
      <c r="G122" s="31" t="e">
        <f t="shared" ca="1" si="18"/>
        <v>#N/A</v>
      </c>
      <c r="H122" s="3" t="str">
        <f t="shared" si="19"/>
        <v/>
      </c>
      <c r="I122" s="38" t="e">
        <f t="shared" ca="1" si="20"/>
        <v>#N/A</v>
      </c>
      <c r="J122" s="38" t="e">
        <f t="shared" ca="1" si="21"/>
        <v>#N/A</v>
      </c>
      <c r="K122" s="38" t="e">
        <f t="shared" ca="1" si="22"/>
        <v>#N/A</v>
      </c>
      <c r="L122" s="38" t="e">
        <f t="shared" ca="1" si="23"/>
        <v>#N/A</v>
      </c>
      <c r="M122" s="38" t="e">
        <f t="shared" ca="1" si="23"/>
        <v>#N/A</v>
      </c>
    </row>
    <row r="123" spans="1:13" x14ac:dyDescent="0.55000000000000004">
      <c r="A123" s="30" t="str">
        <f t="shared" si="25"/>
        <v/>
      </c>
      <c r="B123" s="31" t="e">
        <f t="shared" ca="1" si="24"/>
        <v>#N/A</v>
      </c>
      <c r="C123" s="31" t="e">
        <f t="shared" ca="1" si="14"/>
        <v>#N/A</v>
      </c>
      <c r="D123" s="31" t="e">
        <f t="shared" ca="1" si="15"/>
        <v>#N/A</v>
      </c>
      <c r="E123" s="31" t="e">
        <f t="shared" ca="1" si="16"/>
        <v>#N/A</v>
      </c>
      <c r="F123" s="31" t="e">
        <f t="shared" ca="1" si="17"/>
        <v>#N/A</v>
      </c>
      <c r="G123" s="31" t="e">
        <f t="shared" ca="1" si="18"/>
        <v>#N/A</v>
      </c>
      <c r="H123" s="3" t="str">
        <f t="shared" si="19"/>
        <v/>
      </c>
      <c r="I123" s="38" t="e">
        <f t="shared" ca="1" si="20"/>
        <v>#N/A</v>
      </c>
      <c r="J123" s="38" t="e">
        <f t="shared" ca="1" si="21"/>
        <v>#N/A</v>
      </c>
      <c r="K123" s="38" t="e">
        <f t="shared" ca="1" si="22"/>
        <v>#N/A</v>
      </c>
      <c r="L123" s="38" t="e">
        <f t="shared" ca="1" si="23"/>
        <v>#N/A</v>
      </c>
      <c r="M123" s="38" t="e">
        <f t="shared" ca="1" si="23"/>
        <v>#N/A</v>
      </c>
    </row>
    <row r="124" spans="1:13" x14ac:dyDescent="0.55000000000000004">
      <c r="A124" s="30" t="str">
        <f t="shared" si="25"/>
        <v/>
      </c>
      <c r="B124" s="31" t="e">
        <f t="shared" ca="1" si="24"/>
        <v>#N/A</v>
      </c>
      <c r="C124" s="31" t="e">
        <f t="shared" ca="1" si="14"/>
        <v>#N/A</v>
      </c>
      <c r="D124" s="31" t="e">
        <f t="shared" ca="1" si="15"/>
        <v>#N/A</v>
      </c>
      <c r="E124" s="31" t="e">
        <f t="shared" ca="1" si="16"/>
        <v>#N/A</v>
      </c>
      <c r="F124" s="31" t="e">
        <f t="shared" ca="1" si="17"/>
        <v>#N/A</v>
      </c>
      <c r="G124" s="31" t="e">
        <f t="shared" ca="1" si="18"/>
        <v>#N/A</v>
      </c>
      <c r="H124" s="3" t="str">
        <f t="shared" si="19"/>
        <v/>
      </c>
      <c r="I124" s="38" t="e">
        <f t="shared" ca="1" si="20"/>
        <v>#N/A</v>
      </c>
      <c r="J124" s="38" t="e">
        <f t="shared" ca="1" si="21"/>
        <v>#N/A</v>
      </c>
      <c r="K124" s="38" t="e">
        <f t="shared" ca="1" si="22"/>
        <v>#N/A</v>
      </c>
      <c r="L124" s="38" t="e">
        <f t="shared" ca="1" si="23"/>
        <v>#N/A</v>
      </c>
      <c r="M124" s="38" t="e">
        <f t="shared" ca="1" si="23"/>
        <v>#N/A</v>
      </c>
    </row>
    <row r="125" spans="1:13" x14ac:dyDescent="0.55000000000000004">
      <c r="A125" s="30" t="str">
        <f t="shared" si="25"/>
        <v/>
      </c>
      <c r="B125" s="31" t="e">
        <f t="shared" ca="1" si="24"/>
        <v>#N/A</v>
      </c>
      <c r="C125" s="31" t="e">
        <f t="shared" ca="1" si="14"/>
        <v>#N/A</v>
      </c>
      <c r="D125" s="31" t="e">
        <f t="shared" ca="1" si="15"/>
        <v>#N/A</v>
      </c>
      <c r="E125" s="31" t="e">
        <f t="shared" ca="1" si="16"/>
        <v>#N/A</v>
      </c>
      <c r="F125" s="31" t="e">
        <f t="shared" ca="1" si="17"/>
        <v>#N/A</v>
      </c>
      <c r="G125" s="31" t="e">
        <f t="shared" ca="1" si="18"/>
        <v>#N/A</v>
      </c>
      <c r="H125" s="3" t="str">
        <f t="shared" si="19"/>
        <v/>
      </c>
      <c r="I125" s="38" t="e">
        <f t="shared" ca="1" si="20"/>
        <v>#N/A</v>
      </c>
      <c r="J125" s="38" t="e">
        <f t="shared" ca="1" si="21"/>
        <v>#N/A</v>
      </c>
      <c r="K125" s="38" t="e">
        <f t="shared" ca="1" si="22"/>
        <v>#N/A</v>
      </c>
      <c r="L125" s="38" t="e">
        <f t="shared" ca="1" si="23"/>
        <v>#N/A</v>
      </c>
      <c r="M125" s="38" t="e">
        <f t="shared" ca="1" si="23"/>
        <v>#N/A</v>
      </c>
    </row>
    <row r="126" spans="1:13" x14ac:dyDescent="0.55000000000000004">
      <c r="A126" s="30" t="str">
        <f t="shared" si="25"/>
        <v/>
      </c>
      <c r="B126" s="31" t="e">
        <f t="shared" ca="1" si="24"/>
        <v>#N/A</v>
      </c>
      <c r="C126" s="31" t="e">
        <f t="shared" ca="1" si="14"/>
        <v>#N/A</v>
      </c>
      <c r="D126" s="31" t="e">
        <f t="shared" ca="1" si="15"/>
        <v>#N/A</v>
      </c>
      <c r="E126" s="31" t="e">
        <f t="shared" ca="1" si="16"/>
        <v>#N/A</v>
      </c>
      <c r="F126" s="31" t="e">
        <f t="shared" ca="1" si="17"/>
        <v>#N/A</v>
      </c>
      <c r="G126" s="31" t="e">
        <f t="shared" ca="1" si="18"/>
        <v>#N/A</v>
      </c>
      <c r="H126" s="3" t="str">
        <f t="shared" si="19"/>
        <v/>
      </c>
      <c r="I126" s="38" t="e">
        <f t="shared" ca="1" si="20"/>
        <v>#N/A</v>
      </c>
      <c r="J126" s="38" t="e">
        <f t="shared" ca="1" si="21"/>
        <v>#N/A</v>
      </c>
      <c r="K126" s="38" t="e">
        <f t="shared" ca="1" si="22"/>
        <v>#N/A</v>
      </c>
      <c r="L126" s="38" t="e">
        <f t="shared" ca="1" si="23"/>
        <v>#N/A</v>
      </c>
      <c r="M126" s="38" t="e">
        <f t="shared" ca="1" si="23"/>
        <v>#N/A</v>
      </c>
    </row>
    <row r="127" spans="1:13" x14ac:dyDescent="0.55000000000000004">
      <c r="A127" s="30" t="str">
        <f t="shared" si="25"/>
        <v/>
      </c>
      <c r="B127" s="31" t="e">
        <f t="shared" ca="1" si="24"/>
        <v>#N/A</v>
      </c>
      <c r="C127" s="31" t="e">
        <f t="shared" ca="1" si="14"/>
        <v>#N/A</v>
      </c>
      <c r="D127" s="31" t="e">
        <f t="shared" ca="1" si="15"/>
        <v>#N/A</v>
      </c>
      <c r="E127" s="31" t="e">
        <f t="shared" ca="1" si="16"/>
        <v>#N/A</v>
      </c>
      <c r="F127" s="31" t="e">
        <f t="shared" ca="1" si="17"/>
        <v>#N/A</v>
      </c>
      <c r="G127" s="31" t="e">
        <f t="shared" ca="1" si="18"/>
        <v>#N/A</v>
      </c>
      <c r="H127" s="3" t="str">
        <f t="shared" si="19"/>
        <v/>
      </c>
      <c r="I127" s="38" t="e">
        <f t="shared" ca="1" si="20"/>
        <v>#N/A</v>
      </c>
      <c r="J127" s="38" t="e">
        <f t="shared" ca="1" si="21"/>
        <v>#N/A</v>
      </c>
      <c r="K127" s="38" t="e">
        <f t="shared" ca="1" si="22"/>
        <v>#N/A</v>
      </c>
      <c r="L127" s="38" t="e">
        <f t="shared" ca="1" si="23"/>
        <v>#N/A</v>
      </c>
      <c r="M127" s="38" t="e">
        <f t="shared" ca="1" si="23"/>
        <v>#N/A</v>
      </c>
    </row>
    <row r="128" spans="1:13" x14ac:dyDescent="0.55000000000000004">
      <c r="A128" s="30" t="str">
        <f t="shared" si="25"/>
        <v/>
      </c>
      <c r="B128" s="31" t="e">
        <f t="shared" ca="1" si="24"/>
        <v>#N/A</v>
      </c>
      <c r="C128" s="31" t="e">
        <f t="shared" ca="1" si="14"/>
        <v>#N/A</v>
      </c>
      <c r="D128" s="31" t="e">
        <f t="shared" ca="1" si="15"/>
        <v>#N/A</v>
      </c>
      <c r="E128" s="31" t="e">
        <f t="shared" ca="1" si="16"/>
        <v>#N/A</v>
      </c>
      <c r="F128" s="31" t="e">
        <f t="shared" ca="1" si="17"/>
        <v>#N/A</v>
      </c>
      <c r="G128" s="31" t="e">
        <f t="shared" ca="1" si="18"/>
        <v>#N/A</v>
      </c>
      <c r="H128" s="3" t="str">
        <f t="shared" si="19"/>
        <v/>
      </c>
      <c r="I128" s="38" t="e">
        <f t="shared" ca="1" si="20"/>
        <v>#N/A</v>
      </c>
      <c r="J128" s="38" t="e">
        <f t="shared" ca="1" si="21"/>
        <v>#N/A</v>
      </c>
      <c r="K128" s="38" t="e">
        <f t="shared" ca="1" si="22"/>
        <v>#N/A</v>
      </c>
      <c r="L128" s="38" t="e">
        <f t="shared" ca="1" si="23"/>
        <v>#N/A</v>
      </c>
      <c r="M128" s="38" t="e">
        <f t="shared" ca="1" si="23"/>
        <v>#N/A</v>
      </c>
    </row>
    <row r="129" spans="1:13" x14ac:dyDescent="0.55000000000000004">
      <c r="A129" s="30" t="str">
        <f t="shared" si="25"/>
        <v/>
      </c>
      <c r="B129" s="31" t="e">
        <f t="shared" ca="1" si="24"/>
        <v>#N/A</v>
      </c>
      <c r="C129" s="31" t="e">
        <f t="shared" ca="1" si="14"/>
        <v>#N/A</v>
      </c>
      <c r="D129" s="31" t="e">
        <f t="shared" ca="1" si="15"/>
        <v>#N/A</v>
      </c>
      <c r="E129" s="31" t="e">
        <f t="shared" ca="1" si="16"/>
        <v>#N/A</v>
      </c>
      <c r="F129" s="31" t="e">
        <f t="shared" ca="1" si="17"/>
        <v>#N/A</v>
      </c>
      <c r="G129" s="31" t="e">
        <f t="shared" ca="1" si="18"/>
        <v>#N/A</v>
      </c>
      <c r="H129" s="3" t="str">
        <f t="shared" si="19"/>
        <v/>
      </c>
      <c r="I129" s="38" t="e">
        <f t="shared" ca="1" si="20"/>
        <v>#N/A</v>
      </c>
      <c r="J129" s="38" t="e">
        <f t="shared" ca="1" si="21"/>
        <v>#N/A</v>
      </c>
      <c r="K129" s="38" t="e">
        <f t="shared" ca="1" si="22"/>
        <v>#N/A</v>
      </c>
      <c r="L129" s="38" t="e">
        <f t="shared" ca="1" si="23"/>
        <v>#N/A</v>
      </c>
      <c r="M129" s="38" t="e">
        <f t="shared" ca="1" si="23"/>
        <v>#N/A</v>
      </c>
    </row>
    <row r="130" spans="1:13" x14ac:dyDescent="0.55000000000000004">
      <c r="A130" s="30" t="str">
        <f t="shared" si="25"/>
        <v/>
      </c>
      <c r="B130" s="31" t="e">
        <f t="shared" ca="1" si="24"/>
        <v>#N/A</v>
      </c>
      <c r="C130" s="31" t="e">
        <f t="shared" ca="1" si="14"/>
        <v>#N/A</v>
      </c>
      <c r="D130" s="31" t="e">
        <f t="shared" ca="1" si="15"/>
        <v>#N/A</v>
      </c>
      <c r="E130" s="31" t="e">
        <f t="shared" ca="1" si="16"/>
        <v>#N/A</v>
      </c>
      <c r="F130" s="31" t="e">
        <f t="shared" ca="1" si="17"/>
        <v>#N/A</v>
      </c>
      <c r="G130" s="31" t="e">
        <f t="shared" ca="1" si="18"/>
        <v>#N/A</v>
      </c>
      <c r="H130" s="3" t="str">
        <f t="shared" si="19"/>
        <v/>
      </c>
      <c r="I130" s="38" t="e">
        <f t="shared" ca="1" si="20"/>
        <v>#N/A</v>
      </c>
      <c r="J130" s="38" t="e">
        <f t="shared" ca="1" si="21"/>
        <v>#N/A</v>
      </c>
      <c r="K130" s="38" t="e">
        <f t="shared" ca="1" si="22"/>
        <v>#N/A</v>
      </c>
      <c r="L130" s="38" t="e">
        <f t="shared" ca="1" si="23"/>
        <v>#N/A</v>
      </c>
      <c r="M130" s="38" t="e">
        <f t="shared" ca="1" si="23"/>
        <v>#N/A</v>
      </c>
    </row>
    <row r="131" spans="1:13" x14ac:dyDescent="0.55000000000000004">
      <c r="A131" s="30" t="str">
        <f t="shared" si="25"/>
        <v/>
      </c>
      <c r="B131" s="31" t="e">
        <f t="shared" ca="1" si="24"/>
        <v>#N/A</v>
      </c>
      <c r="C131" s="31" t="e">
        <f t="shared" ca="1" si="14"/>
        <v>#N/A</v>
      </c>
      <c r="D131" s="31" t="e">
        <f t="shared" ca="1" si="15"/>
        <v>#N/A</v>
      </c>
      <c r="E131" s="31" t="e">
        <f t="shared" ca="1" si="16"/>
        <v>#N/A</v>
      </c>
      <c r="F131" s="31" t="e">
        <f t="shared" ca="1" si="17"/>
        <v>#N/A</v>
      </c>
      <c r="G131" s="31" t="e">
        <f t="shared" ca="1" si="18"/>
        <v>#N/A</v>
      </c>
      <c r="H131" s="3" t="str">
        <f t="shared" si="19"/>
        <v/>
      </c>
      <c r="I131" s="38" t="e">
        <f t="shared" ca="1" si="20"/>
        <v>#N/A</v>
      </c>
      <c r="J131" s="38" t="e">
        <f t="shared" ca="1" si="21"/>
        <v>#N/A</v>
      </c>
      <c r="K131" s="38" t="e">
        <f t="shared" ca="1" si="22"/>
        <v>#N/A</v>
      </c>
      <c r="L131" s="38" t="e">
        <f t="shared" ca="1" si="23"/>
        <v>#N/A</v>
      </c>
      <c r="M131" s="38" t="e">
        <f t="shared" ca="1" si="23"/>
        <v>#N/A</v>
      </c>
    </row>
    <row r="132" spans="1:13" x14ac:dyDescent="0.55000000000000004">
      <c r="A132" s="30" t="str">
        <f t="shared" si="25"/>
        <v/>
      </c>
      <c r="B132" s="31" t="e">
        <f t="shared" ca="1" si="24"/>
        <v>#N/A</v>
      </c>
      <c r="C132" s="31" t="e">
        <f t="shared" ca="1" si="14"/>
        <v>#N/A</v>
      </c>
      <c r="D132" s="31" t="e">
        <f t="shared" ca="1" si="15"/>
        <v>#N/A</v>
      </c>
      <c r="E132" s="31" t="e">
        <f t="shared" ca="1" si="16"/>
        <v>#N/A</v>
      </c>
      <c r="F132" s="31" t="e">
        <f t="shared" ca="1" si="17"/>
        <v>#N/A</v>
      </c>
      <c r="G132" s="31" t="e">
        <f t="shared" ca="1" si="18"/>
        <v>#N/A</v>
      </c>
      <c r="H132" s="3" t="str">
        <f t="shared" si="19"/>
        <v/>
      </c>
      <c r="I132" s="38" t="e">
        <f t="shared" ca="1" si="20"/>
        <v>#N/A</v>
      </c>
      <c r="J132" s="38" t="e">
        <f t="shared" ca="1" si="21"/>
        <v>#N/A</v>
      </c>
      <c r="K132" s="38" t="e">
        <f t="shared" ca="1" si="22"/>
        <v>#N/A</v>
      </c>
      <c r="L132" s="38" t="e">
        <f t="shared" ca="1" si="23"/>
        <v>#N/A</v>
      </c>
      <c r="M132" s="38" t="e">
        <f t="shared" ca="1" si="23"/>
        <v>#N/A</v>
      </c>
    </row>
    <row r="133" spans="1:13" x14ac:dyDescent="0.55000000000000004">
      <c r="A133" s="30" t="str">
        <f t="shared" si="25"/>
        <v/>
      </c>
      <c r="B133" s="31" t="e">
        <f t="shared" ca="1" si="24"/>
        <v>#N/A</v>
      </c>
      <c r="C133" s="31" t="e">
        <f t="shared" ca="1" si="14"/>
        <v>#N/A</v>
      </c>
      <c r="D133" s="31" t="e">
        <f t="shared" ca="1" si="15"/>
        <v>#N/A</v>
      </c>
      <c r="E133" s="31" t="e">
        <f t="shared" ca="1" si="16"/>
        <v>#N/A</v>
      </c>
      <c r="F133" s="31" t="e">
        <f t="shared" ca="1" si="17"/>
        <v>#N/A</v>
      </c>
      <c r="G133" s="31" t="e">
        <f t="shared" ca="1" si="18"/>
        <v>#N/A</v>
      </c>
      <c r="H133" s="3" t="str">
        <f t="shared" si="19"/>
        <v/>
      </c>
      <c r="I133" s="38" t="e">
        <f t="shared" ca="1" si="20"/>
        <v>#N/A</v>
      </c>
      <c r="J133" s="38" t="e">
        <f t="shared" ca="1" si="21"/>
        <v>#N/A</v>
      </c>
      <c r="K133" s="38" t="e">
        <f t="shared" ca="1" si="22"/>
        <v>#N/A</v>
      </c>
      <c r="L133" s="38" t="e">
        <f t="shared" ca="1" si="23"/>
        <v>#N/A</v>
      </c>
      <c r="M133" s="38" t="e">
        <f t="shared" ca="1" si="23"/>
        <v>#N/A</v>
      </c>
    </row>
    <row r="134" spans="1:13" x14ac:dyDescent="0.55000000000000004">
      <c r="A134" s="30" t="str">
        <f t="shared" si="25"/>
        <v/>
      </c>
      <c r="B134" s="31" t="e">
        <f t="shared" ca="1" si="24"/>
        <v>#N/A</v>
      </c>
      <c r="C134" s="31" t="e">
        <f t="shared" ca="1" si="14"/>
        <v>#N/A</v>
      </c>
      <c r="D134" s="31" t="e">
        <f t="shared" ca="1" si="15"/>
        <v>#N/A</v>
      </c>
      <c r="E134" s="31" t="e">
        <f t="shared" ca="1" si="16"/>
        <v>#N/A</v>
      </c>
      <c r="F134" s="31" t="e">
        <f t="shared" ca="1" si="17"/>
        <v>#N/A</v>
      </c>
      <c r="G134" s="31" t="e">
        <f t="shared" ca="1" si="18"/>
        <v>#N/A</v>
      </c>
      <c r="H134" s="3" t="str">
        <f t="shared" si="19"/>
        <v/>
      </c>
      <c r="I134" s="38" t="e">
        <f t="shared" ca="1" si="20"/>
        <v>#N/A</v>
      </c>
      <c r="J134" s="38" t="e">
        <f t="shared" ca="1" si="21"/>
        <v>#N/A</v>
      </c>
      <c r="K134" s="38" t="e">
        <f t="shared" ca="1" si="22"/>
        <v>#N/A</v>
      </c>
      <c r="L134" s="38" t="e">
        <f t="shared" ca="1" si="23"/>
        <v>#N/A</v>
      </c>
      <c r="M134" s="38" t="e">
        <f t="shared" ca="1" si="23"/>
        <v>#N/A</v>
      </c>
    </row>
    <row r="135" spans="1:13" x14ac:dyDescent="0.55000000000000004">
      <c r="A135" s="30" t="str">
        <f t="shared" si="25"/>
        <v/>
      </c>
      <c r="B135" s="31" t="e">
        <f t="shared" ca="1" si="24"/>
        <v>#N/A</v>
      </c>
      <c r="C135" s="31" t="e">
        <f t="shared" ca="1" si="14"/>
        <v>#N/A</v>
      </c>
      <c r="D135" s="31" t="e">
        <f t="shared" ca="1" si="15"/>
        <v>#N/A</v>
      </c>
      <c r="E135" s="31" t="e">
        <f t="shared" ca="1" si="16"/>
        <v>#N/A</v>
      </c>
      <c r="F135" s="31" t="e">
        <f t="shared" ca="1" si="17"/>
        <v>#N/A</v>
      </c>
      <c r="G135" s="31" t="e">
        <f t="shared" ca="1" si="18"/>
        <v>#N/A</v>
      </c>
      <c r="H135" s="3" t="str">
        <f t="shared" si="19"/>
        <v/>
      </c>
      <c r="I135" s="38" t="e">
        <f t="shared" ca="1" si="20"/>
        <v>#N/A</v>
      </c>
      <c r="J135" s="38" t="e">
        <f t="shared" ca="1" si="21"/>
        <v>#N/A</v>
      </c>
      <c r="K135" s="38" t="e">
        <f t="shared" ca="1" si="22"/>
        <v>#N/A</v>
      </c>
      <c r="L135" s="38" t="e">
        <f t="shared" ca="1" si="23"/>
        <v>#N/A</v>
      </c>
      <c r="M135" s="38" t="e">
        <f t="shared" ca="1" si="23"/>
        <v>#N/A</v>
      </c>
    </row>
    <row r="136" spans="1:13" x14ac:dyDescent="0.55000000000000004">
      <c r="A136" s="30" t="str">
        <f t="shared" si="25"/>
        <v/>
      </c>
      <c r="B136" s="31" t="e">
        <f t="shared" ca="1" si="24"/>
        <v>#N/A</v>
      </c>
      <c r="C136" s="31" t="e">
        <f t="shared" ca="1" si="14"/>
        <v>#N/A</v>
      </c>
      <c r="D136" s="31" t="e">
        <f t="shared" ca="1" si="15"/>
        <v>#N/A</v>
      </c>
      <c r="E136" s="31" t="e">
        <f t="shared" ca="1" si="16"/>
        <v>#N/A</v>
      </c>
      <c r="F136" s="31" t="e">
        <f t="shared" ca="1" si="17"/>
        <v>#N/A</v>
      </c>
      <c r="G136" s="31" t="e">
        <f t="shared" ca="1" si="18"/>
        <v>#N/A</v>
      </c>
      <c r="H136" s="3" t="str">
        <f t="shared" si="19"/>
        <v/>
      </c>
      <c r="I136" s="38" t="e">
        <f t="shared" ca="1" si="20"/>
        <v>#N/A</v>
      </c>
      <c r="J136" s="38" t="e">
        <f t="shared" ca="1" si="21"/>
        <v>#N/A</v>
      </c>
      <c r="K136" s="38" t="e">
        <f t="shared" ca="1" si="22"/>
        <v>#N/A</v>
      </c>
      <c r="L136" s="38" t="e">
        <f t="shared" ca="1" si="23"/>
        <v>#N/A</v>
      </c>
      <c r="M136" s="38" t="e">
        <f t="shared" ca="1" si="23"/>
        <v>#N/A</v>
      </c>
    </row>
    <row r="137" spans="1:13" x14ac:dyDescent="0.55000000000000004">
      <c r="A137" s="30" t="str">
        <f t="shared" si="25"/>
        <v/>
      </c>
      <c r="B137" s="31" t="e">
        <f t="shared" ca="1" si="24"/>
        <v>#N/A</v>
      </c>
      <c r="C137" s="31" t="e">
        <f t="shared" ca="1" si="14"/>
        <v>#N/A</v>
      </c>
      <c r="D137" s="31" t="e">
        <f t="shared" ca="1" si="15"/>
        <v>#N/A</v>
      </c>
      <c r="E137" s="31" t="e">
        <f t="shared" ca="1" si="16"/>
        <v>#N/A</v>
      </c>
      <c r="F137" s="31" t="e">
        <f t="shared" ca="1" si="17"/>
        <v>#N/A</v>
      </c>
      <c r="G137" s="31" t="e">
        <f t="shared" ca="1" si="18"/>
        <v>#N/A</v>
      </c>
      <c r="H137" s="3" t="str">
        <f t="shared" si="19"/>
        <v/>
      </c>
      <c r="I137" s="38" t="e">
        <f t="shared" ca="1" si="20"/>
        <v>#N/A</v>
      </c>
      <c r="J137" s="38" t="e">
        <f t="shared" ca="1" si="21"/>
        <v>#N/A</v>
      </c>
      <c r="K137" s="38" t="e">
        <f t="shared" ca="1" si="22"/>
        <v>#N/A</v>
      </c>
      <c r="L137" s="38" t="e">
        <f t="shared" ca="1" si="23"/>
        <v>#N/A</v>
      </c>
      <c r="M137" s="38" t="e">
        <f t="shared" ca="1" si="23"/>
        <v>#N/A</v>
      </c>
    </row>
    <row r="138" spans="1:13" x14ac:dyDescent="0.55000000000000004">
      <c r="A138" s="30" t="str">
        <f t="shared" si="25"/>
        <v/>
      </c>
      <c r="B138" s="31" t="e">
        <f t="shared" ca="1" si="24"/>
        <v>#N/A</v>
      </c>
      <c r="C138" s="31" t="e">
        <f t="shared" ca="1" si="14"/>
        <v>#N/A</v>
      </c>
      <c r="D138" s="31" t="e">
        <f t="shared" ca="1" si="15"/>
        <v>#N/A</v>
      </c>
      <c r="E138" s="31" t="e">
        <f t="shared" ca="1" si="16"/>
        <v>#N/A</v>
      </c>
      <c r="F138" s="31" t="e">
        <f t="shared" ca="1" si="17"/>
        <v>#N/A</v>
      </c>
      <c r="G138" s="31" t="e">
        <f t="shared" ca="1" si="18"/>
        <v>#N/A</v>
      </c>
      <c r="H138" s="3" t="str">
        <f t="shared" si="19"/>
        <v/>
      </c>
      <c r="I138" s="38" t="e">
        <f t="shared" ca="1" si="20"/>
        <v>#N/A</v>
      </c>
      <c r="J138" s="38" t="e">
        <f t="shared" ca="1" si="21"/>
        <v>#N/A</v>
      </c>
      <c r="K138" s="38" t="e">
        <f t="shared" ca="1" si="22"/>
        <v>#N/A</v>
      </c>
      <c r="L138" s="38" t="e">
        <f t="shared" ca="1" si="23"/>
        <v>#N/A</v>
      </c>
      <c r="M138" s="38" t="e">
        <f t="shared" ca="1" si="23"/>
        <v>#N/A</v>
      </c>
    </row>
    <row r="139" spans="1:13" x14ac:dyDescent="0.55000000000000004">
      <c r="A139" s="30" t="str">
        <f t="shared" si="25"/>
        <v/>
      </c>
      <c r="B139" s="31" t="e">
        <f t="shared" ca="1" si="24"/>
        <v>#N/A</v>
      </c>
      <c r="C139" s="31" t="e">
        <f t="shared" ca="1" si="14"/>
        <v>#N/A</v>
      </c>
      <c r="D139" s="31" t="e">
        <f t="shared" ca="1" si="15"/>
        <v>#N/A</v>
      </c>
      <c r="E139" s="31" t="e">
        <f t="shared" ca="1" si="16"/>
        <v>#N/A</v>
      </c>
      <c r="F139" s="31" t="e">
        <f t="shared" ca="1" si="17"/>
        <v>#N/A</v>
      </c>
      <c r="G139" s="31" t="e">
        <f t="shared" ca="1" si="18"/>
        <v>#N/A</v>
      </c>
      <c r="H139" s="3" t="str">
        <f t="shared" si="19"/>
        <v/>
      </c>
      <c r="I139" s="38" t="e">
        <f t="shared" ca="1" si="20"/>
        <v>#N/A</v>
      </c>
      <c r="J139" s="38" t="e">
        <f t="shared" ca="1" si="21"/>
        <v>#N/A</v>
      </c>
      <c r="K139" s="38" t="e">
        <f t="shared" ca="1" si="22"/>
        <v>#N/A</v>
      </c>
      <c r="L139" s="38" t="e">
        <f t="shared" ca="1" si="23"/>
        <v>#N/A</v>
      </c>
      <c r="M139" s="38" t="e">
        <f t="shared" ca="1" si="23"/>
        <v>#N/A</v>
      </c>
    </row>
    <row r="140" spans="1:13" x14ac:dyDescent="0.55000000000000004">
      <c r="A140" s="30" t="str">
        <f t="shared" si="25"/>
        <v/>
      </c>
      <c r="B140" s="31" t="e">
        <f t="shared" ca="1" si="24"/>
        <v>#N/A</v>
      </c>
      <c r="C140" s="31" t="e">
        <f t="shared" ca="1" si="14"/>
        <v>#N/A</v>
      </c>
      <c r="D140" s="31" t="e">
        <f t="shared" ca="1" si="15"/>
        <v>#N/A</v>
      </c>
      <c r="E140" s="31" t="e">
        <f t="shared" ca="1" si="16"/>
        <v>#N/A</v>
      </c>
      <c r="F140" s="31" t="e">
        <f t="shared" ca="1" si="17"/>
        <v>#N/A</v>
      </c>
      <c r="G140" s="31" t="e">
        <f t="shared" ca="1" si="18"/>
        <v>#N/A</v>
      </c>
      <c r="H140" s="3" t="str">
        <f t="shared" si="19"/>
        <v/>
      </c>
      <c r="I140" s="38" t="e">
        <f t="shared" ca="1" si="20"/>
        <v>#N/A</v>
      </c>
      <c r="J140" s="38" t="e">
        <f t="shared" ca="1" si="21"/>
        <v>#N/A</v>
      </c>
      <c r="K140" s="38" t="e">
        <f t="shared" ca="1" si="22"/>
        <v>#N/A</v>
      </c>
      <c r="L140" s="38" t="e">
        <f t="shared" ca="1" si="23"/>
        <v>#N/A</v>
      </c>
      <c r="M140" s="38" t="e">
        <f t="shared" ca="1" si="23"/>
        <v>#N/A</v>
      </c>
    </row>
    <row r="141" spans="1:13" x14ac:dyDescent="0.55000000000000004">
      <c r="A141" s="30" t="str">
        <f t="shared" si="25"/>
        <v/>
      </c>
      <c r="B141" s="31" t="e">
        <f t="shared" ca="1" si="24"/>
        <v>#N/A</v>
      </c>
      <c r="C141" s="31" t="e">
        <f t="shared" ca="1" si="14"/>
        <v>#N/A</v>
      </c>
      <c r="D141" s="31" t="e">
        <f t="shared" ca="1" si="15"/>
        <v>#N/A</v>
      </c>
      <c r="E141" s="31" t="e">
        <f t="shared" ca="1" si="16"/>
        <v>#N/A</v>
      </c>
      <c r="F141" s="31" t="e">
        <f t="shared" ca="1" si="17"/>
        <v>#N/A</v>
      </c>
      <c r="G141" s="31" t="e">
        <f t="shared" ca="1" si="18"/>
        <v>#N/A</v>
      </c>
      <c r="H141" s="3" t="str">
        <f t="shared" si="19"/>
        <v/>
      </c>
      <c r="I141" s="38" t="e">
        <f t="shared" ca="1" si="20"/>
        <v>#N/A</v>
      </c>
      <c r="J141" s="38" t="e">
        <f t="shared" ca="1" si="21"/>
        <v>#N/A</v>
      </c>
      <c r="K141" s="38" t="e">
        <f t="shared" ca="1" si="22"/>
        <v>#N/A</v>
      </c>
      <c r="L141" s="38" t="e">
        <f t="shared" ca="1" si="23"/>
        <v>#N/A</v>
      </c>
      <c r="M141" s="38" t="e">
        <f t="shared" ca="1" si="23"/>
        <v>#N/A</v>
      </c>
    </row>
    <row r="142" spans="1:13" x14ac:dyDescent="0.55000000000000004">
      <c r="A142" s="30" t="str">
        <f t="shared" si="25"/>
        <v/>
      </c>
      <c r="B142" s="31" t="e">
        <f t="shared" ca="1" si="24"/>
        <v>#N/A</v>
      </c>
      <c r="C142" s="31" t="e">
        <f t="shared" ca="1" si="14"/>
        <v>#N/A</v>
      </c>
      <c r="D142" s="31" t="e">
        <f t="shared" ca="1" si="15"/>
        <v>#N/A</v>
      </c>
      <c r="E142" s="31" t="e">
        <f t="shared" ca="1" si="16"/>
        <v>#N/A</v>
      </c>
      <c r="F142" s="31" t="e">
        <f t="shared" ca="1" si="17"/>
        <v>#N/A</v>
      </c>
      <c r="G142" s="31" t="e">
        <f t="shared" ca="1" si="18"/>
        <v>#N/A</v>
      </c>
      <c r="H142" s="3" t="str">
        <f t="shared" si="19"/>
        <v/>
      </c>
      <c r="I142" s="38" t="e">
        <f t="shared" ca="1" si="20"/>
        <v>#N/A</v>
      </c>
      <c r="J142" s="38" t="e">
        <f t="shared" ca="1" si="21"/>
        <v>#N/A</v>
      </c>
      <c r="K142" s="38" t="e">
        <f t="shared" ca="1" si="22"/>
        <v>#N/A</v>
      </c>
      <c r="L142" s="38" t="e">
        <f t="shared" ca="1" si="23"/>
        <v>#N/A</v>
      </c>
      <c r="M142" s="38" t="e">
        <f t="shared" ca="1" si="23"/>
        <v>#N/A</v>
      </c>
    </row>
    <row r="143" spans="1:13" x14ac:dyDescent="0.55000000000000004">
      <c r="A143" s="30" t="str">
        <f t="shared" si="25"/>
        <v/>
      </c>
      <c r="B143" s="31" t="e">
        <f t="shared" ca="1" si="24"/>
        <v>#N/A</v>
      </c>
      <c r="C143" s="31" t="e">
        <f t="shared" ca="1" si="14"/>
        <v>#N/A</v>
      </c>
      <c r="D143" s="31" t="e">
        <f t="shared" ca="1" si="15"/>
        <v>#N/A</v>
      </c>
      <c r="E143" s="31" t="e">
        <f t="shared" ca="1" si="16"/>
        <v>#N/A</v>
      </c>
      <c r="F143" s="31" t="e">
        <f t="shared" ca="1" si="17"/>
        <v>#N/A</v>
      </c>
      <c r="G143" s="31" t="e">
        <f t="shared" ca="1" si="18"/>
        <v>#N/A</v>
      </c>
      <c r="H143" s="3" t="str">
        <f t="shared" si="19"/>
        <v/>
      </c>
      <c r="I143" s="38" t="e">
        <f t="shared" ca="1" si="20"/>
        <v>#N/A</v>
      </c>
      <c r="J143" s="38" t="e">
        <f t="shared" ca="1" si="21"/>
        <v>#N/A</v>
      </c>
      <c r="K143" s="38" t="e">
        <f t="shared" ca="1" si="22"/>
        <v>#N/A</v>
      </c>
      <c r="L143" s="38" t="e">
        <f t="shared" ca="1" si="23"/>
        <v>#N/A</v>
      </c>
      <c r="M143" s="38" t="e">
        <f t="shared" ca="1" si="23"/>
        <v>#N/A</v>
      </c>
    </row>
    <row r="144" spans="1:13" x14ac:dyDescent="0.55000000000000004">
      <c r="A144" s="30" t="str">
        <f t="shared" si="25"/>
        <v/>
      </c>
      <c r="B144" s="31" t="e">
        <f t="shared" ca="1" si="24"/>
        <v>#N/A</v>
      </c>
      <c r="C144" s="31" t="e">
        <f t="shared" ca="1" si="14"/>
        <v>#N/A</v>
      </c>
      <c r="D144" s="31" t="e">
        <f t="shared" ca="1" si="15"/>
        <v>#N/A</v>
      </c>
      <c r="E144" s="31" t="e">
        <f t="shared" ca="1" si="16"/>
        <v>#N/A</v>
      </c>
      <c r="F144" s="31" t="e">
        <f t="shared" ca="1" si="17"/>
        <v>#N/A</v>
      </c>
      <c r="G144" s="31" t="e">
        <f t="shared" ca="1" si="18"/>
        <v>#N/A</v>
      </c>
      <c r="H144" s="3" t="str">
        <f t="shared" si="19"/>
        <v/>
      </c>
      <c r="I144" s="38" t="e">
        <f t="shared" ca="1" si="20"/>
        <v>#N/A</v>
      </c>
      <c r="J144" s="38" t="e">
        <f t="shared" ca="1" si="21"/>
        <v>#N/A</v>
      </c>
      <c r="K144" s="38" t="e">
        <f t="shared" ca="1" si="22"/>
        <v>#N/A</v>
      </c>
      <c r="L144" s="38" t="e">
        <f t="shared" ca="1" si="23"/>
        <v>#N/A</v>
      </c>
      <c r="M144" s="38" t="e">
        <f t="shared" ca="1" si="23"/>
        <v>#N/A</v>
      </c>
    </row>
    <row r="145" spans="1:13" x14ac:dyDescent="0.55000000000000004">
      <c r="A145" s="30" t="str">
        <f t="shared" si="25"/>
        <v/>
      </c>
      <c r="B145" s="31" t="e">
        <f t="shared" ca="1" si="24"/>
        <v>#N/A</v>
      </c>
      <c r="C145" s="31" t="e">
        <f t="shared" ca="1" si="14"/>
        <v>#N/A</v>
      </c>
      <c r="D145" s="31" t="e">
        <f t="shared" ca="1" si="15"/>
        <v>#N/A</v>
      </c>
      <c r="E145" s="31" t="e">
        <f t="shared" ca="1" si="16"/>
        <v>#N/A</v>
      </c>
      <c r="F145" s="31" t="e">
        <f t="shared" ca="1" si="17"/>
        <v>#N/A</v>
      </c>
      <c r="G145" s="31" t="e">
        <f t="shared" ca="1" si="18"/>
        <v>#N/A</v>
      </c>
      <c r="H145" s="3" t="str">
        <f t="shared" si="19"/>
        <v/>
      </c>
      <c r="I145" s="38" t="e">
        <f t="shared" ca="1" si="20"/>
        <v>#N/A</v>
      </c>
      <c r="J145" s="38" t="e">
        <f t="shared" ca="1" si="21"/>
        <v>#N/A</v>
      </c>
      <c r="K145" s="38" t="e">
        <f t="shared" ca="1" si="22"/>
        <v>#N/A</v>
      </c>
      <c r="L145" s="38" t="e">
        <f t="shared" ca="1" si="23"/>
        <v>#N/A</v>
      </c>
      <c r="M145" s="38" t="e">
        <f t="shared" ca="1" si="23"/>
        <v>#N/A</v>
      </c>
    </row>
    <row r="146" spans="1:13" x14ac:dyDescent="0.55000000000000004">
      <c r="A146" s="30" t="str">
        <f t="shared" si="25"/>
        <v/>
      </c>
      <c r="B146" s="31" t="e">
        <f t="shared" ca="1" si="24"/>
        <v>#N/A</v>
      </c>
      <c r="C146" s="31" t="e">
        <f t="shared" ca="1" si="14"/>
        <v>#N/A</v>
      </c>
      <c r="D146" s="31" t="e">
        <f t="shared" ca="1" si="15"/>
        <v>#N/A</v>
      </c>
      <c r="E146" s="31" t="e">
        <f t="shared" ca="1" si="16"/>
        <v>#N/A</v>
      </c>
      <c r="F146" s="31" t="e">
        <f t="shared" ca="1" si="17"/>
        <v>#N/A</v>
      </c>
      <c r="G146" s="31" t="e">
        <f t="shared" ca="1" si="18"/>
        <v>#N/A</v>
      </c>
      <c r="H146" s="3" t="str">
        <f t="shared" si="19"/>
        <v/>
      </c>
      <c r="I146" s="38" t="e">
        <f t="shared" ca="1" si="20"/>
        <v>#N/A</v>
      </c>
      <c r="J146" s="38" t="e">
        <f t="shared" ca="1" si="21"/>
        <v>#N/A</v>
      </c>
      <c r="K146" s="38" t="e">
        <f t="shared" ca="1" si="22"/>
        <v>#N/A</v>
      </c>
      <c r="L146" s="38" t="e">
        <f t="shared" ca="1" si="23"/>
        <v>#N/A</v>
      </c>
      <c r="M146" s="38" t="e">
        <f t="shared" ca="1" si="23"/>
        <v>#N/A</v>
      </c>
    </row>
    <row r="147" spans="1:13" x14ac:dyDescent="0.55000000000000004">
      <c r="A147" s="30" t="str">
        <f t="shared" si="25"/>
        <v/>
      </c>
      <c r="B147" s="31" t="e">
        <f t="shared" ca="1" si="24"/>
        <v>#N/A</v>
      </c>
      <c r="C147" s="31" t="e">
        <f t="shared" ca="1" si="14"/>
        <v>#N/A</v>
      </c>
      <c r="D147" s="31" t="e">
        <f t="shared" ca="1" si="15"/>
        <v>#N/A</v>
      </c>
      <c r="E147" s="31" t="e">
        <f t="shared" ca="1" si="16"/>
        <v>#N/A</v>
      </c>
      <c r="F147" s="31" t="e">
        <f t="shared" ca="1" si="17"/>
        <v>#N/A</v>
      </c>
      <c r="G147" s="31" t="e">
        <f t="shared" ca="1" si="18"/>
        <v>#N/A</v>
      </c>
      <c r="H147" s="3" t="str">
        <f t="shared" si="19"/>
        <v/>
      </c>
      <c r="I147" s="38" t="e">
        <f t="shared" ca="1" si="20"/>
        <v>#N/A</v>
      </c>
      <c r="J147" s="38" t="e">
        <f t="shared" ca="1" si="21"/>
        <v>#N/A</v>
      </c>
      <c r="K147" s="38" t="e">
        <f t="shared" ca="1" si="22"/>
        <v>#N/A</v>
      </c>
      <c r="L147" s="38" t="e">
        <f t="shared" ca="1" si="23"/>
        <v>#N/A</v>
      </c>
      <c r="M147" s="38" t="e">
        <f t="shared" ca="1" si="23"/>
        <v>#N/A</v>
      </c>
    </row>
    <row r="148" spans="1:13" x14ac:dyDescent="0.55000000000000004">
      <c r="A148" s="30" t="str">
        <f t="shared" si="25"/>
        <v/>
      </c>
      <c r="B148" s="31" t="e">
        <f t="shared" ca="1" si="24"/>
        <v>#N/A</v>
      </c>
      <c r="C148" s="31" t="e">
        <f t="shared" ca="1" si="14"/>
        <v>#N/A</v>
      </c>
      <c r="D148" s="31" t="e">
        <f t="shared" ca="1" si="15"/>
        <v>#N/A</v>
      </c>
      <c r="E148" s="31" t="e">
        <f t="shared" ca="1" si="16"/>
        <v>#N/A</v>
      </c>
      <c r="F148" s="31" t="e">
        <f t="shared" ca="1" si="17"/>
        <v>#N/A</v>
      </c>
      <c r="G148" s="31" t="e">
        <f t="shared" ca="1" si="18"/>
        <v>#N/A</v>
      </c>
      <c r="H148" s="3" t="str">
        <f t="shared" si="19"/>
        <v/>
      </c>
      <c r="I148" s="38" t="e">
        <f t="shared" ca="1" si="20"/>
        <v>#N/A</v>
      </c>
      <c r="J148" s="38" t="e">
        <f t="shared" ca="1" si="21"/>
        <v>#N/A</v>
      </c>
      <c r="K148" s="38" t="e">
        <f t="shared" ca="1" si="22"/>
        <v>#N/A</v>
      </c>
      <c r="L148" s="38" t="e">
        <f t="shared" ca="1" si="23"/>
        <v>#N/A</v>
      </c>
      <c r="M148" s="38" t="e">
        <f t="shared" ca="1" si="23"/>
        <v>#N/A</v>
      </c>
    </row>
    <row r="149" spans="1:13" x14ac:dyDescent="0.55000000000000004">
      <c r="A149" s="30" t="str">
        <f t="shared" si="25"/>
        <v/>
      </c>
      <c r="B149" s="31" t="e">
        <f t="shared" ca="1" si="24"/>
        <v>#N/A</v>
      </c>
      <c r="C149" s="31" t="e">
        <f t="shared" ca="1" si="14"/>
        <v>#N/A</v>
      </c>
      <c r="D149" s="31" t="e">
        <f t="shared" ca="1" si="15"/>
        <v>#N/A</v>
      </c>
      <c r="E149" s="31" t="e">
        <f t="shared" ca="1" si="16"/>
        <v>#N/A</v>
      </c>
      <c r="F149" s="31" t="e">
        <f t="shared" ca="1" si="17"/>
        <v>#N/A</v>
      </c>
      <c r="G149" s="31" t="e">
        <f t="shared" ca="1" si="18"/>
        <v>#N/A</v>
      </c>
      <c r="H149" s="3" t="str">
        <f t="shared" si="19"/>
        <v/>
      </c>
      <c r="I149" s="38" t="e">
        <f t="shared" ca="1" si="20"/>
        <v>#N/A</v>
      </c>
      <c r="J149" s="38" t="e">
        <f t="shared" ca="1" si="21"/>
        <v>#N/A</v>
      </c>
      <c r="K149" s="38" t="e">
        <f t="shared" ca="1" si="22"/>
        <v>#N/A</v>
      </c>
      <c r="L149" s="38" t="e">
        <f t="shared" ca="1" si="23"/>
        <v>#N/A</v>
      </c>
      <c r="M149" s="38" t="e">
        <f t="shared" ca="1" si="23"/>
        <v>#N/A</v>
      </c>
    </row>
    <row r="150" spans="1:13" x14ac:dyDescent="0.55000000000000004">
      <c r="A150" s="30" t="str">
        <f t="shared" si="25"/>
        <v/>
      </c>
      <c r="B150" s="31" t="e">
        <f t="shared" ca="1" si="24"/>
        <v>#N/A</v>
      </c>
      <c r="C150" s="31" t="e">
        <f t="shared" ca="1" si="14"/>
        <v>#N/A</v>
      </c>
      <c r="D150" s="31" t="e">
        <f t="shared" ca="1" si="15"/>
        <v>#N/A</v>
      </c>
      <c r="E150" s="31" t="e">
        <f t="shared" ca="1" si="16"/>
        <v>#N/A</v>
      </c>
      <c r="F150" s="31" t="e">
        <f t="shared" ca="1" si="17"/>
        <v>#N/A</v>
      </c>
      <c r="G150" s="31" t="e">
        <f t="shared" ca="1" si="18"/>
        <v>#N/A</v>
      </c>
      <c r="H150" s="3" t="str">
        <f t="shared" si="19"/>
        <v/>
      </c>
      <c r="I150" s="38" t="e">
        <f t="shared" ca="1" si="20"/>
        <v>#N/A</v>
      </c>
      <c r="J150" s="38" t="e">
        <f t="shared" ca="1" si="21"/>
        <v>#N/A</v>
      </c>
      <c r="K150" s="38" t="e">
        <f t="shared" ca="1" si="22"/>
        <v>#N/A</v>
      </c>
      <c r="L150" s="38" t="e">
        <f t="shared" ca="1" si="23"/>
        <v>#N/A</v>
      </c>
      <c r="M150" s="38" t="e">
        <f t="shared" ca="1" si="23"/>
        <v>#N/A</v>
      </c>
    </row>
    <row r="151" spans="1:13" x14ac:dyDescent="0.55000000000000004">
      <c r="A151" s="30" t="str">
        <f t="shared" si="25"/>
        <v/>
      </c>
      <c r="B151" s="31" t="e">
        <f t="shared" ca="1" si="24"/>
        <v>#N/A</v>
      </c>
      <c r="C151" s="31" t="e">
        <f t="shared" ca="1" si="14"/>
        <v>#N/A</v>
      </c>
      <c r="D151" s="31" t="e">
        <f t="shared" ca="1" si="15"/>
        <v>#N/A</v>
      </c>
      <c r="E151" s="31" t="e">
        <f t="shared" ca="1" si="16"/>
        <v>#N/A</v>
      </c>
      <c r="F151" s="31" t="e">
        <f t="shared" ca="1" si="17"/>
        <v>#N/A</v>
      </c>
      <c r="G151" s="31" t="e">
        <f t="shared" ca="1" si="18"/>
        <v>#N/A</v>
      </c>
      <c r="H151" s="3" t="str">
        <f t="shared" si="19"/>
        <v/>
      </c>
      <c r="I151" s="38" t="e">
        <f t="shared" ca="1" si="20"/>
        <v>#N/A</v>
      </c>
      <c r="J151" s="38" t="e">
        <f t="shared" ca="1" si="21"/>
        <v>#N/A</v>
      </c>
      <c r="K151" s="38" t="e">
        <f t="shared" ca="1" si="22"/>
        <v>#N/A</v>
      </c>
      <c r="L151" s="38" t="e">
        <f t="shared" ca="1" si="23"/>
        <v>#N/A</v>
      </c>
      <c r="M151" s="38" t="e">
        <f t="shared" ca="1" si="23"/>
        <v>#N/A</v>
      </c>
    </row>
    <row r="152" spans="1:13" x14ac:dyDescent="0.55000000000000004">
      <c r="A152" s="30" t="str">
        <f t="shared" si="25"/>
        <v/>
      </c>
      <c r="B152" s="31" t="e">
        <f t="shared" ca="1" si="24"/>
        <v>#N/A</v>
      </c>
      <c r="C152" s="31" t="e">
        <f t="shared" ca="1" si="14"/>
        <v>#N/A</v>
      </c>
      <c r="D152" s="31" t="e">
        <f t="shared" ca="1" si="15"/>
        <v>#N/A</v>
      </c>
      <c r="E152" s="31" t="e">
        <f t="shared" ca="1" si="16"/>
        <v>#N/A</v>
      </c>
      <c r="F152" s="31" t="e">
        <f t="shared" ca="1" si="17"/>
        <v>#N/A</v>
      </c>
      <c r="G152" s="31" t="e">
        <f t="shared" ca="1" si="18"/>
        <v>#N/A</v>
      </c>
      <c r="H152" s="3" t="str">
        <f t="shared" si="19"/>
        <v/>
      </c>
      <c r="I152" s="38" t="e">
        <f t="shared" ca="1" si="20"/>
        <v>#N/A</v>
      </c>
      <c r="J152" s="38" t="e">
        <f t="shared" ca="1" si="21"/>
        <v>#N/A</v>
      </c>
      <c r="K152" s="38" t="e">
        <f t="shared" ca="1" si="22"/>
        <v>#N/A</v>
      </c>
      <c r="L152" s="38" t="e">
        <f t="shared" ca="1" si="23"/>
        <v>#N/A</v>
      </c>
      <c r="M152" s="38" t="e">
        <f t="shared" ca="1" si="23"/>
        <v>#N/A</v>
      </c>
    </row>
    <row r="153" spans="1:13" x14ac:dyDescent="0.55000000000000004">
      <c r="A153" s="30" t="str">
        <f t="shared" si="25"/>
        <v/>
      </c>
      <c r="B153" s="31" t="e">
        <f t="shared" ca="1" si="24"/>
        <v>#N/A</v>
      </c>
      <c r="C153" s="31" t="e">
        <f t="shared" ca="1" si="14"/>
        <v>#N/A</v>
      </c>
      <c r="D153" s="31" t="e">
        <f t="shared" ca="1" si="15"/>
        <v>#N/A</v>
      </c>
      <c r="E153" s="31" t="e">
        <f t="shared" ca="1" si="16"/>
        <v>#N/A</v>
      </c>
      <c r="F153" s="31" t="e">
        <f t="shared" ca="1" si="17"/>
        <v>#N/A</v>
      </c>
      <c r="G153" s="31" t="e">
        <f t="shared" ca="1" si="18"/>
        <v>#N/A</v>
      </c>
      <c r="H153" s="3" t="str">
        <f t="shared" si="19"/>
        <v/>
      </c>
      <c r="I153" s="38" t="e">
        <f t="shared" ca="1" si="20"/>
        <v>#N/A</v>
      </c>
      <c r="J153" s="38" t="e">
        <f t="shared" ca="1" si="21"/>
        <v>#N/A</v>
      </c>
      <c r="K153" s="38" t="e">
        <f t="shared" ca="1" si="22"/>
        <v>#N/A</v>
      </c>
      <c r="L153" s="38" t="e">
        <f t="shared" ca="1" si="23"/>
        <v>#N/A</v>
      </c>
      <c r="M153" s="38" t="e">
        <f t="shared" ca="1" si="23"/>
        <v>#N/A</v>
      </c>
    </row>
    <row r="154" spans="1:13" x14ac:dyDescent="0.55000000000000004">
      <c r="A154" s="30" t="str">
        <f t="shared" si="25"/>
        <v/>
      </c>
      <c r="B154" s="31" t="e">
        <f t="shared" ca="1" si="24"/>
        <v>#N/A</v>
      </c>
      <c r="C154" s="31" t="e">
        <f t="shared" ca="1" si="14"/>
        <v>#N/A</v>
      </c>
      <c r="D154" s="31" t="e">
        <f t="shared" ca="1" si="15"/>
        <v>#N/A</v>
      </c>
      <c r="E154" s="31" t="e">
        <f t="shared" ca="1" si="16"/>
        <v>#N/A</v>
      </c>
      <c r="F154" s="31" t="e">
        <f t="shared" ca="1" si="17"/>
        <v>#N/A</v>
      </c>
      <c r="G154" s="31" t="e">
        <f t="shared" ca="1" si="18"/>
        <v>#N/A</v>
      </c>
      <c r="H154" s="3" t="str">
        <f t="shared" si="19"/>
        <v/>
      </c>
      <c r="I154" s="38" t="e">
        <f t="shared" ca="1" si="20"/>
        <v>#N/A</v>
      </c>
      <c r="J154" s="38" t="e">
        <f t="shared" ca="1" si="21"/>
        <v>#N/A</v>
      </c>
      <c r="K154" s="38" t="e">
        <f t="shared" ca="1" si="22"/>
        <v>#N/A</v>
      </c>
      <c r="L154" s="38" t="e">
        <f t="shared" ca="1" si="23"/>
        <v>#N/A</v>
      </c>
      <c r="M154" s="38" t="e">
        <f t="shared" ca="1" si="23"/>
        <v>#N/A</v>
      </c>
    </row>
    <row r="155" spans="1:13" x14ac:dyDescent="0.55000000000000004">
      <c r="A155" s="30" t="str">
        <f t="shared" si="25"/>
        <v/>
      </c>
      <c r="B155" s="31" t="e">
        <f t="shared" ca="1" si="24"/>
        <v>#N/A</v>
      </c>
      <c r="C155" s="31" t="e">
        <f t="shared" ca="1" si="14"/>
        <v>#N/A</v>
      </c>
      <c r="D155" s="31" t="e">
        <f t="shared" ca="1" si="15"/>
        <v>#N/A</v>
      </c>
      <c r="E155" s="31" t="e">
        <f t="shared" ca="1" si="16"/>
        <v>#N/A</v>
      </c>
      <c r="F155" s="31" t="e">
        <f t="shared" ca="1" si="17"/>
        <v>#N/A</v>
      </c>
      <c r="G155" s="31" t="e">
        <f t="shared" ca="1" si="18"/>
        <v>#N/A</v>
      </c>
      <c r="H155" s="3" t="str">
        <f t="shared" si="19"/>
        <v/>
      </c>
      <c r="I155" s="38" t="e">
        <f t="shared" ca="1" si="20"/>
        <v>#N/A</v>
      </c>
      <c r="J155" s="38" t="e">
        <f t="shared" ca="1" si="21"/>
        <v>#N/A</v>
      </c>
      <c r="K155" s="38" t="e">
        <f t="shared" ca="1" si="22"/>
        <v>#N/A</v>
      </c>
      <c r="L155" s="38" t="e">
        <f t="shared" ca="1" si="23"/>
        <v>#N/A</v>
      </c>
      <c r="M155" s="38" t="e">
        <f t="shared" ca="1" si="23"/>
        <v>#N/A</v>
      </c>
    </row>
    <row r="156" spans="1:13" x14ac:dyDescent="0.55000000000000004">
      <c r="A156" s="30" t="str">
        <f t="shared" si="25"/>
        <v/>
      </c>
      <c r="B156" s="31" t="e">
        <f t="shared" ca="1" si="24"/>
        <v>#N/A</v>
      </c>
      <c r="C156" s="31" t="e">
        <f t="shared" ca="1" si="14"/>
        <v>#N/A</v>
      </c>
      <c r="D156" s="31" t="e">
        <f t="shared" ca="1" si="15"/>
        <v>#N/A</v>
      </c>
      <c r="E156" s="31" t="e">
        <f t="shared" ca="1" si="16"/>
        <v>#N/A</v>
      </c>
      <c r="F156" s="31" t="e">
        <f t="shared" ca="1" si="17"/>
        <v>#N/A</v>
      </c>
      <c r="G156" s="31" t="e">
        <f t="shared" ca="1" si="18"/>
        <v>#N/A</v>
      </c>
      <c r="H156" s="3" t="str">
        <f t="shared" si="19"/>
        <v/>
      </c>
      <c r="I156" s="38" t="e">
        <f t="shared" ca="1" si="20"/>
        <v>#N/A</v>
      </c>
      <c r="J156" s="38" t="e">
        <f t="shared" ca="1" si="21"/>
        <v>#N/A</v>
      </c>
      <c r="K156" s="38" t="e">
        <f t="shared" ca="1" si="22"/>
        <v>#N/A</v>
      </c>
      <c r="L156" s="38" t="e">
        <f t="shared" ca="1" si="23"/>
        <v>#N/A</v>
      </c>
      <c r="M156" s="38" t="e">
        <f t="shared" ca="1" si="23"/>
        <v>#N/A</v>
      </c>
    </row>
    <row r="157" spans="1:13" x14ac:dyDescent="0.55000000000000004">
      <c r="A157" s="30" t="str">
        <f t="shared" si="25"/>
        <v/>
      </c>
      <c r="B157" s="31" t="e">
        <f t="shared" ca="1" si="24"/>
        <v>#N/A</v>
      </c>
      <c r="C157" s="31" t="e">
        <f t="shared" ca="1" si="14"/>
        <v>#N/A</v>
      </c>
      <c r="D157" s="31" t="e">
        <f t="shared" ca="1" si="15"/>
        <v>#N/A</v>
      </c>
      <c r="E157" s="31" t="e">
        <f t="shared" ca="1" si="16"/>
        <v>#N/A</v>
      </c>
      <c r="F157" s="31" t="e">
        <f t="shared" ca="1" si="17"/>
        <v>#N/A</v>
      </c>
      <c r="G157" s="31" t="e">
        <f t="shared" ca="1" si="18"/>
        <v>#N/A</v>
      </c>
      <c r="H157" s="3" t="str">
        <f t="shared" si="19"/>
        <v/>
      </c>
      <c r="I157" s="38" t="e">
        <f t="shared" ca="1" si="20"/>
        <v>#N/A</v>
      </c>
      <c r="J157" s="38" t="e">
        <f t="shared" ca="1" si="21"/>
        <v>#N/A</v>
      </c>
      <c r="K157" s="38" t="e">
        <f t="shared" ca="1" si="22"/>
        <v>#N/A</v>
      </c>
      <c r="L157" s="38" t="e">
        <f t="shared" ca="1" si="23"/>
        <v>#N/A</v>
      </c>
      <c r="M157" s="38" t="e">
        <f t="shared" ca="1" si="23"/>
        <v>#N/A</v>
      </c>
    </row>
    <row r="158" spans="1:13" x14ac:dyDescent="0.55000000000000004">
      <c r="A158" s="30" t="str">
        <f t="shared" si="25"/>
        <v/>
      </c>
      <c r="B158" s="31" t="e">
        <f t="shared" ca="1" si="24"/>
        <v>#N/A</v>
      </c>
      <c r="C158" s="31" t="e">
        <f t="shared" ca="1" si="14"/>
        <v>#N/A</v>
      </c>
      <c r="D158" s="31" t="e">
        <f t="shared" ca="1" si="15"/>
        <v>#N/A</v>
      </c>
      <c r="E158" s="31" t="e">
        <f t="shared" ca="1" si="16"/>
        <v>#N/A</v>
      </c>
      <c r="F158" s="31" t="e">
        <f t="shared" ca="1" si="17"/>
        <v>#N/A</v>
      </c>
      <c r="G158" s="31" t="e">
        <f t="shared" ca="1" si="18"/>
        <v>#N/A</v>
      </c>
      <c r="H158" s="3" t="str">
        <f t="shared" si="19"/>
        <v/>
      </c>
      <c r="I158" s="38" t="e">
        <f t="shared" ca="1" si="20"/>
        <v>#N/A</v>
      </c>
      <c r="J158" s="38" t="e">
        <f t="shared" ca="1" si="21"/>
        <v>#N/A</v>
      </c>
      <c r="K158" s="38" t="e">
        <f t="shared" ca="1" si="22"/>
        <v>#N/A</v>
      </c>
      <c r="L158" s="38" t="e">
        <f t="shared" ca="1" si="23"/>
        <v>#N/A</v>
      </c>
      <c r="M158" s="38" t="e">
        <f t="shared" ca="1" si="23"/>
        <v>#N/A</v>
      </c>
    </row>
    <row r="159" spans="1:13" x14ac:dyDescent="0.55000000000000004">
      <c r="A159" s="30" t="str">
        <f t="shared" si="25"/>
        <v/>
      </c>
      <c r="B159" s="31" t="e">
        <f t="shared" ca="1" si="24"/>
        <v>#N/A</v>
      </c>
      <c r="C159" s="31" t="e">
        <f t="shared" ca="1" si="14"/>
        <v>#N/A</v>
      </c>
      <c r="D159" s="31" t="e">
        <f t="shared" ca="1" si="15"/>
        <v>#N/A</v>
      </c>
      <c r="E159" s="31" t="e">
        <f t="shared" ca="1" si="16"/>
        <v>#N/A</v>
      </c>
      <c r="F159" s="31" t="e">
        <f t="shared" ca="1" si="17"/>
        <v>#N/A</v>
      </c>
      <c r="G159" s="31" t="e">
        <f t="shared" ca="1" si="18"/>
        <v>#N/A</v>
      </c>
      <c r="H159" s="3" t="str">
        <f t="shared" si="19"/>
        <v/>
      </c>
      <c r="I159" s="38" t="e">
        <f t="shared" ca="1" si="20"/>
        <v>#N/A</v>
      </c>
      <c r="J159" s="38" t="e">
        <f t="shared" ca="1" si="21"/>
        <v>#N/A</v>
      </c>
      <c r="K159" s="38" t="e">
        <f t="shared" ca="1" si="22"/>
        <v>#N/A</v>
      </c>
      <c r="L159" s="38" t="e">
        <f t="shared" ca="1" si="23"/>
        <v>#N/A</v>
      </c>
      <c r="M159" s="38" t="e">
        <f t="shared" ca="1" si="23"/>
        <v>#N/A</v>
      </c>
    </row>
    <row r="160" spans="1:13" x14ac:dyDescent="0.55000000000000004">
      <c r="A160" s="30" t="str">
        <f t="shared" si="25"/>
        <v/>
      </c>
      <c r="B160" s="31" t="e">
        <f t="shared" ca="1" si="24"/>
        <v>#N/A</v>
      </c>
      <c r="C160" s="31" t="e">
        <f t="shared" ca="1" si="14"/>
        <v>#N/A</v>
      </c>
      <c r="D160" s="31" t="e">
        <f t="shared" ca="1" si="15"/>
        <v>#N/A</v>
      </c>
      <c r="E160" s="31" t="e">
        <f t="shared" ca="1" si="16"/>
        <v>#N/A</v>
      </c>
      <c r="F160" s="31" t="e">
        <f t="shared" ca="1" si="17"/>
        <v>#N/A</v>
      </c>
      <c r="G160" s="31" t="e">
        <f t="shared" ca="1" si="18"/>
        <v>#N/A</v>
      </c>
      <c r="H160" s="3" t="str">
        <f t="shared" si="19"/>
        <v/>
      </c>
      <c r="I160" s="38" t="e">
        <f t="shared" ca="1" si="20"/>
        <v>#N/A</v>
      </c>
      <c r="J160" s="38" t="e">
        <f t="shared" ca="1" si="21"/>
        <v>#N/A</v>
      </c>
      <c r="K160" s="38" t="e">
        <f t="shared" ca="1" si="22"/>
        <v>#N/A</v>
      </c>
      <c r="L160" s="38" t="e">
        <f t="shared" ca="1" si="23"/>
        <v>#N/A</v>
      </c>
      <c r="M160" s="38" t="e">
        <f t="shared" ca="1" si="23"/>
        <v>#N/A</v>
      </c>
    </row>
    <row r="161" spans="1:13" x14ac:dyDescent="0.55000000000000004">
      <c r="A161" s="30" t="str">
        <f t="shared" si="25"/>
        <v/>
      </c>
      <c r="B161" s="31" t="e">
        <f t="shared" ca="1" si="24"/>
        <v>#N/A</v>
      </c>
      <c r="C161" s="31" t="e">
        <f t="shared" ca="1" si="14"/>
        <v>#N/A</v>
      </c>
      <c r="D161" s="31" t="e">
        <f t="shared" ca="1" si="15"/>
        <v>#N/A</v>
      </c>
      <c r="E161" s="31" t="e">
        <f t="shared" ca="1" si="16"/>
        <v>#N/A</v>
      </c>
      <c r="F161" s="31" t="e">
        <f t="shared" ca="1" si="17"/>
        <v>#N/A</v>
      </c>
      <c r="G161" s="31" t="e">
        <f t="shared" ca="1" si="18"/>
        <v>#N/A</v>
      </c>
      <c r="H161" s="3" t="str">
        <f t="shared" si="19"/>
        <v/>
      </c>
      <c r="I161" s="38" t="e">
        <f t="shared" ca="1" si="20"/>
        <v>#N/A</v>
      </c>
      <c r="J161" s="38" t="e">
        <f t="shared" ca="1" si="21"/>
        <v>#N/A</v>
      </c>
      <c r="K161" s="38" t="e">
        <f t="shared" ca="1" si="22"/>
        <v>#N/A</v>
      </c>
      <c r="L161" s="38" t="e">
        <f t="shared" ca="1" si="23"/>
        <v>#N/A</v>
      </c>
      <c r="M161" s="38" t="e">
        <f t="shared" ca="1" si="23"/>
        <v>#N/A</v>
      </c>
    </row>
    <row r="162" spans="1:13" x14ac:dyDescent="0.55000000000000004">
      <c r="A162" s="30" t="str">
        <f t="shared" si="25"/>
        <v/>
      </c>
      <c r="B162" s="31" t="e">
        <f t="shared" ca="1" si="24"/>
        <v>#N/A</v>
      </c>
      <c r="C162" s="31" t="e">
        <f t="shared" ca="1" si="14"/>
        <v>#N/A</v>
      </c>
      <c r="D162" s="31" t="e">
        <f t="shared" ca="1" si="15"/>
        <v>#N/A</v>
      </c>
      <c r="E162" s="31" t="e">
        <f t="shared" ca="1" si="16"/>
        <v>#N/A</v>
      </c>
      <c r="F162" s="31" t="e">
        <f t="shared" ca="1" si="17"/>
        <v>#N/A</v>
      </c>
      <c r="G162" s="31" t="e">
        <f t="shared" ca="1" si="18"/>
        <v>#N/A</v>
      </c>
      <c r="H162" s="3" t="str">
        <f t="shared" si="19"/>
        <v/>
      </c>
      <c r="I162" s="38" t="e">
        <f t="shared" ca="1" si="20"/>
        <v>#N/A</v>
      </c>
      <c r="J162" s="38" t="e">
        <f t="shared" ca="1" si="21"/>
        <v>#N/A</v>
      </c>
      <c r="K162" s="38" t="e">
        <f t="shared" ca="1" si="22"/>
        <v>#N/A</v>
      </c>
      <c r="L162" s="38" t="e">
        <f t="shared" ca="1" si="23"/>
        <v>#N/A</v>
      </c>
      <c r="M162" s="38" t="e">
        <f t="shared" ca="1" si="23"/>
        <v>#N/A</v>
      </c>
    </row>
    <row r="163" spans="1:13" x14ac:dyDescent="0.55000000000000004">
      <c r="A163" s="30" t="str">
        <f t="shared" si="25"/>
        <v/>
      </c>
      <c r="B163" s="31" t="e">
        <f t="shared" ca="1" si="24"/>
        <v>#N/A</v>
      </c>
      <c r="C163" s="31" t="e">
        <f t="shared" ca="1" si="14"/>
        <v>#N/A</v>
      </c>
      <c r="D163" s="31" t="e">
        <f t="shared" ca="1" si="15"/>
        <v>#N/A</v>
      </c>
      <c r="E163" s="31" t="e">
        <f t="shared" ca="1" si="16"/>
        <v>#N/A</v>
      </c>
      <c r="F163" s="31" t="e">
        <f t="shared" ca="1" si="17"/>
        <v>#N/A</v>
      </c>
      <c r="G163" s="31" t="e">
        <f t="shared" ca="1" si="18"/>
        <v>#N/A</v>
      </c>
      <c r="H163" s="3" t="str">
        <f t="shared" si="19"/>
        <v/>
      </c>
      <c r="I163" s="38" t="e">
        <f t="shared" ca="1" si="20"/>
        <v>#N/A</v>
      </c>
      <c r="J163" s="38" t="e">
        <f t="shared" ca="1" si="21"/>
        <v>#N/A</v>
      </c>
      <c r="K163" s="38" t="e">
        <f t="shared" ca="1" si="22"/>
        <v>#N/A</v>
      </c>
      <c r="L163" s="38" t="e">
        <f t="shared" ca="1" si="23"/>
        <v>#N/A</v>
      </c>
      <c r="M163" s="38" t="e">
        <f t="shared" ca="1" si="23"/>
        <v>#N/A</v>
      </c>
    </row>
    <row r="164" spans="1:13" x14ac:dyDescent="0.55000000000000004">
      <c r="A164" s="30" t="str">
        <f t="shared" si="25"/>
        <v/>
      </c>
      <c r="B164" s="31" t="e">
        <f t="shared" ca="1" si="24"/>
        <v>#N/A</v>
      </c>
      <c r="C164" s="31" t="e">
        <f t="shared" ca="1" si="14"/>
        <v>#N/A</v>
      </c>
      <c r="D164" s="31" t="e">
        <f t="shared" ca="1" si="15"/>
        <v>#N/A</v>
      </c>
      <c r="E164" s="31" t="e">
        <f t="shared" ca="1" si="16"/>
        <v>#N/A</v>
      </c>
      <c r="F164" s="31" t="e">
        <f t="shared" ca="1" si="17"/>
        <v>#N/A</v>
      </c>
      <c r="G164" s="31" t="e">
        <f t="shared" ca="1" si="18"/>
        <v>#N/A</v>
      </c>
      <c r="H164" s="3" t="str">
        <f t="shared" si="19"/>
        <v/>
      </c>
      <c r="I164" s="38" t="e">
        <f t="shared" ca="1" si="20"/>
        <v>#N/A</v>
      </c>
      <c r="J164" s="38" t="e">
        <f t="shared" ca="1" si="21"/>
        <v>#N/A</v>
      </c>
      <c r="K164" s="38" t="e">
        <f t="shared" ca="1" si="22"/>
        <v>#N/A</v>
      </c>
      <c r="L164" s="38" t="e">
        <f t="shared" ca="1" si="23"/>
        <v>#N/A</v>
      </c>
      <c r="M164" s="38" t="e">
        <f t="shared" ca="1" si="23"/>
        <v>#N/A</v>
      </c>
    </row>
    <row r="165" spans="1:13" x14ac:dyDescent="0.55000000000000004">
      <c r="A165" s="30" t="str">
        <f t="shared" si="25"/>
        <v/>
      </c>
      <c r="B165" s="31" t="e">
        <f t="shared" ca="1" si="24"/>
        <v>#N/A</v>
      </c>
      <c r="C165" s="31" t="e">
        <f t="shared" ca="1" si="14"/>
        <v>#N/A</v>
      </c>
      <c r="D165" s="31" t="e">
        <f t="shared" ca="1" si="15"/>
        <v>#N/A</v>
      </c>
      <c r="E165" s="31" t="e">
        <f t="shared" ca="1" si="16"/>
        <v>#N/A</v>
      </c>
      <c r="F165" s="31" t="e">
        <f t="shared" ca="1" si="17"/>
        <v>#N/A</v>
      </c>
      <c r="G165" s="31" t="e">
        <f t="shared" ca="1" si="18"/>
        <v>#N/A</v>
      </c>
      <c r="H165" s="3" t="str">
        <f t="shared" si="19"/>
        <v/>
      </c>
      <c r="I165" s="38" t="e">
        <f t="shared" ca="1" si="20"/>
        <v>#N/A</v>
      </c>
      <c r="J165" s="38" t="e">
        <f t="shared" ca="1" si="21"/>
        <v>#N/A</v>
      </c>
      <c r="K165" s="38" t="e">
        <f t="shared" ca="1" si="22"/>
        <v>#N/A</v>
      </c>
      <c r="L165" s="38" t="e">
        <f t="shared" ca="1" si="23"/>
        <v>#N/A</v>
      </c>
      <c r="M165" s="38" t="e">
        <f t="shared" ca="1" si="23"/>
        <v>#N/A</v>
      </c>
    </row>
    <row r="166" spans="1:13" x14ac:dyDescent="0.55000000000000004">
      <c r="A166" s="30" t="str">
        <f t="shared" si="25"/>
        <v/>
      </c>
      <c r="B166" s="31" t="e">
        <f t="shared" ca="1" si="24"/>
        <v>#N/A</v>
      </c>
      <c r="C166" s="31" t="e">
        <f t="shared" ca="1" si="14"/>
        <v>#N/A</v>
      </c>
      <c r="D166" s="31" t="e">
        <f t="shared" ca="1" si="15"/>
        <v>#N/A</v>
      </c>
      <c r="E166" s="31" t="e">
        <f t="shared" ca="1" si="16"/>
        <v>#N/A</v>
      </c>
      <c r="F166" s="31" t="e">
        <f t="shared" ca="1" si="17"/>
        <v>#N/A</v>
      </c>
      <c r="G166" s="31" t="e">
        <f t="shared" ca="1" si="18"/>
        <v>#N/A</v>
      </c>
      <c r="H166" s="3" t="str">
        <f t="shared" si="19"/>
        <v/>
      </c>
      <c r="I166" s="38" t="e">
        <f t="shared" ca="1" si="20"/>
        <v>#N/A</v>
      </c>
      <c r="J166" s="38" t="e">
        <f t="shared" ca="1" si="21"/>
        <v>#N/A</v>
      </c>
      <c r="K166" s="38" t="e">
        <f t="shared" ca="1" si="22"/>
        <v>#N/A</v>
      </c>
      <c r="L166" s="38" t="e">
        <f t="shared" ca="1" si="23"/>
        <v>#N/A</v>
      </c>
      <c r="M166" s="38" t="e">
        <f t="shared" ca="1" si="23"/>
        <v>#N/A</v>
      </c>
    </row>
    <row r="167" spans="1:13" x14ac:dyDescent="0.55000000000000004">
      <c r="A167" s="30" t="str">
        <f t="shared" si="25"/>
        <v/>
      </c>
      <c r="B167" s="31" t="e">
        <f t="shared" ca="1" si="24"/>
        <v>#N/A</v>
      </c>
      <c r="C167" s="31" t="e">
        <f t="shared" ca="1" si="14"/>
        <v>#N/A</v>
      </c>
      <c r="D167" s="31" t="e">
        <f t="shared" ca="1" si="15"/>
        <v>#N/A</v>
      </c>
      <c r="E167" s="31" t="e">
        <f t="shared" ca="1" si="16"/>
        <v>#N/A</v>
      </c>
      <c r="F167" s="31" t="e">
        <f t="shared" ca="1" si="17"/>
        <v>#N/A</v>
      </c>
      <c r="G167" s="31" t="e">
        <f t="shared" ca="1" si="18"/>
        <v>#N/A</v>
      </c>
      <c r="H167" s="3" t="str">
        <f t="shared" si="19"/>
        <v/>
      </c>
      <c r="I167" s="38" t="e">
        <f t="shared" ca="1" si="20"/>
        <v>#N/A</v>
      </c>
      <c r="J167" s="38" t="e">
        <f t="shared" ca="1" si="21"/>
        <v>#N/A</v>
      </c>
      <c r="K167" s="38" t="e">
        <f t="shared" ca="1" si="22"/>
        <v>#N/A</v>
      </c>
      <c r="L167" s="38" t="e">
        <f t="shared" ca="1" si="23"/>
        <v>#N/A</v>
      </c>
      <c r="M167" s="38" t="e">
        <f t="shared" ca="1" si="23"/>
        <v>#N/A</v>
      </c>
    </row>
    <row r="168" spans="1:13" x14ac:dyDescent="0.55000000000000004">
      <c r="A168" s="30" t="str">
        <f t="shared" si="25"/>
        <v/>
      </c>
      <c r="B168" s="31" t="e">
        <f t="shared" ca="1" si="24"/>
        <v>#N/A</v>
      </c>
      <c r="C168" s="31" t="e">
        <f t="shared" ca="1" si="14"/>
        <v>#N/A</v>
      </c>
      <c r="D168" s="31" t="e">
        <f t="shared" ca="1" si="15"/>
        <v>#N/A</v>
      </c>
      <c r="E168" s="31" t="e">
        <f t="shared" ca="1" si="16"/>
        <v>#N/A</v>
      </c>
      <c r="F168" s="31" t="e">
        <f t="shared" ca="1" si="17"/>
        <v>#N/A</v>
      </c>
      <c r="G168" s="31" t="e">
        <f t="shared" ca="1" si="18"/>
        <v>#N/A</v>
      </c>
      <c r="H168" s="3" t="str">
        <f t="shared" si="19"/>
        <v/>
      </c>
      <c r="I168" s="38" t="e">
        <f t="shared" ca="1" si="20"/>
        <v>#N/A</v>
      </c>
      <c r="J168" s="38" t="e">
        <f t="shared" ca="1" si="21"/>
        <v>#N/A</v>
      </c>
      <c r="K168" s="38" t="e">
        <f t="shared" ca="1" si="22"/>
        <v>#N/A</v>
      </c>
      <c r="L168" s="38" t="e">
        <f t="shared" ca="1" si="23"/>
        <v>#N/A</v>
      </c>
      <c r="M168" s="38" t="e">
        <f t="shared" ca="1" si="23"/>
        <v>#N/A</v>
      </c>
    </row>
    <row r="169" spans="1:13" x14ac:dyDescent="0.55000000000000004">
      <c r="A169" s="30" t="str">
        <f t="shared" si="25"/>
        <v/>
      </c>
      <c r="B169" s="31" t="e">
        <f t="shared" ca="1" si="24"/>
        <v>#N/A</v>
      </c>
      <c r="C169" s="31" t="e">
        <f t="shared" ca="1" si="14"/>
        <v>#N/A</v>
      </c>
      <c r="D169" s="31" t="e">
        <f t="shared" ca="1" si="15"/>
        <v>#N/A</v>
      </c>
      <c r="E169" s="31" t="e">
        <f t="shared" ca="1" si="16"/>
        <v>#N/A</v>
      </c>
      <c r="F169" s="31" t="e">
        <f t="shared" ca="1" si="17"/>
        <v>#N/A</v>
      </c>
      <c r="G169" s="31" t="e">
        <f t="shared" ca="1" si="18"/>
        <v>#N/A</v>
      </c>
      <c r="H169" s="3" t="str">
        <f t="shared" si="19"/>
        <v/>
      </c>
      <c r="I169" s="38" t="e">
        <f t="shared" ca="1" si="20"/>
        <v>#N/A</v>
      </c>
      <c r="J169" s="38" t="e">
        <f t="shared" ca="1" si="21"/>
        <v>#N/A</v>
      </c>
      <c r="K169" s="38" t="e">
        <f t="shared" ca="1" si="22"/>
        <v>#N/A</v>
      </c>
      <c r="L169" s="38" t="e">
        <f t="shared" ca="1" si="23"/>
        <v>#N/A</v>
      </c>
      <c r="M169" s="38" t="e">
        <f t="shared" ca="1" si="23"/>
        <v>#N/A</v>
      </c>
    </row>
    <row r="170" spans="1:13" x14ac:dyDescent="0.55000000000000004">
      <c r="A170" s="30" t="str">
        <f t="shared" si="25"/>
        <v/>
      </c>
      <c r="B170" s="31" t="e">
        <f t="shared" ca="1" si="24"/>
        <v>#N/A</v>
      </c>
      <c r="C170" s="31" t="e">
        <f t="shared" ca="1" si="14"/>
        <v>#N/A</v>
      </c>
      <c r="D170" s="31" t="e">
        <f t="shared" ca="1" si="15"/>
        <v>#N/A</v>
      </c>
      <c r="E170" s="31" t="e">
        <f t="shared" ca="1" si="16"/>
        <v>#N/A</v>
      </c>
      <c r="F170" s="31" t="e">
        <f t="shared" ca="1" si="17"/>
        <v>#N/A</v>
      </c>
      <c r="G170" s="31" t="e">
        <f t="shared" ca="1" si="18"/>
        <v>#N/A</v>
      </c>
      <c r="H170" s="3" t="str">
        <f t="shared" si="19"/>
        <v/>
      </c>
      <c r="I170" s="38" t="e">
        <f t="shared" ca="1" si="20"/>
        <v>#N/A</v>
      </c>
      <c r="J170" s="38" t="e">
        <f t="shared" ca="1" si="21"/>
        <v>#N/A</v>
      </c>
      <c r="K170" s="38" t="e">
        <f t="shared" ca="1" si="22"/>
        <v>#N/A</v>
      </c>
      <c r="L170" s="38" t="e">
        <f t="shared" ca="1" si="23"/>
        <v>#N/A</v>
      </c>
      <c r="M170" s="38" t="e">
        <f t="shared" ca="1" si="23"/>
        <v>#N/A</v>
      </c>
    </row>
    <row r="171" spans="1:13" x14ac:dyDescent="0.55000000000000004">
      <c r="A171" s="30" t="str">
        <f t="shared" si="25"/>
        <v/>
      </c>
      <c r="B171" s="31" t="e">
        <f t="shared" ca="1" si="24"/>
        <v>#N/A</v>
      </c>
      <c r="C171" s="31" t="e">
        <f t="shared" ref="C171:C234" ca="1" si="26">IF(AND($C$40&lt;&gt;"",$C$41=" "),IF(ISERROR(QUARTILE(OFFSET(ForecastDataStart,MATCH("Begin: "&amp;C$40&amp;"-"&amp;$B$41&amp;"-"&amp;C$39,ForecastData_ForecastSurveyDateKeys,0)-1,MATCH($A171,ForecastData_ForecastDates,0)-1,COUNTIF(ForecastData_ForecastSurveyDatesCount,(C$40&amp;"-"&amp;$B$41&amp;"-"&amp;C$39)),1),C$38)),NA(),IF(AND(C$40="Wall Street Journal",$B$41&lt;&gt;"Crude Oil"),QUARTILE(OFFSET(ForecastDataStart,MATCH("Begin: "&amp;C$40&amp;"-"&amp;$B$41&amp;"-"&amp;C$39,ForecastData_ForecastSurveyDateKeys,0)-1,MATCH($A171,ForecastData_ForecastDates,0)-1,COUNTIF(ForecastData_ForecastSurveyDatesCount,(C$40&amp;"-"&amp;$B$41&amp;"-"&amp;C$39)),1),C$38)/100,QUARTILE(OFFSET(ForecastDataStart,MATCH("Begin: "&amp;C$40&amp;"-"&amp;$B$41&amp;"-"&amp;C$39,ForecastData_ForecastSurveyDateKeys,0)-1,MATCH($A171,ForecastData_ForecastDates,0)-1,COUNTIF(ForecastData_ForecastSurveyDatesCount,(C$40&amp;"-"&amp;$B$41&amp;"-"&amp;C$39)),1),C$38))),IF(OR(ISERROR(INDEX(ForecastData_ForecastData,MATCH(C$40&amp;": "&amp;C$41&amp;"-"&amp;$B$41&amp;"-"&amp;C$39,ForecastData_ForecasterReferenceKeys,0),MATCH($A171,ForecastData_ForecastDates,0),1)),INDEX(ForecastData_ForecastData,MATCH(C$40&amp;": "&amp;C$41&amp;"-"&amp;$B$41&amp;"-"&amp;C$39,ForecastData_ForecasterReferenceKeys,0),MATCH($A171,ForecastData_ForecastDates,0),1)="",INDEX(ForecastData_ForecastData,MATCH(C$40&amp;": "&amp;C$41&amp;"-"&amp;$B$41&amp;"-"&amp;C$39,ForecastData_ForecasterReferenceKeys,0),MATCH($A171,ForecastData_ForecastDates,0),1)="n/a"),NA(),IF(AND($B$41&lt;&gt;"Crude Oil",C$40="Wall Street Journal"),INDEX(ForecastData_ForecastData,MATCH(C$40&amp;": "&amp;C$41&amp;"-"&amp;$B$41&amp;"-"&amp;C$39,ForecastData_ForecasterReferenceKeys,0),MATCH($A171,ForecastData_ForecastDates,0),1)/100,INDEX(ForecastData_ForecastData,MATCH(C$40&amp;": "&amp;C$41&amp;"-"&amp;$B$41&amp;"-"&amp;C$39,ForecastData_ForecasterReferenceKeys,0),MATCH($A171,ForecastData_ForecastDates,0),1))))</f>
        <v>#N/A</v>
      </c>
      <c r="D171" s="31" t="e">
        <f t="shared" ref="D171:D234" ca="1" si="27">IF(AND($D$40&lt;&gt;"",$D$41=" "),IF(ISERROR(QUARTILE(OFFSET(ForecastDataStart,MATCH("Begin: "&amp;D$40&amp;"-"&amp;$B$41&amp;"-"&amp;D$39,ForecastData_ForecastSurveyDateKeys,0)-1,MATCH($A171,ForecastData_ForecastDates,0)-1,COUNTIF(ForecastData_ForecastSurveyDatesCount,(D$40&amp;"-"&amp;$B$41&amp;"-"&amp;D$39)),1),D$38)),NA(),IF(AND(D$40="Wall Street Journal",$B$41&lt;&gt;"Crude Oil"),QUARTILE(OFFSET(ForecastDataStart,MATCH("Begin: "&amp;D$40&amp;"-"&amp;$B$41&amp;"-"&amp;D$39,ForecastData_ForecastSurveyDateKeys,0)-1,MATCH($A171,ForecastData_ForecastDates,0)-1,COUNTIF(ForecastData_ForecastSurveyDatesCount,(D$40&amp;"-"&amp;$B$41&amp;"-"&amp;D$39)),1),D$38)/100,QUARTILE(OFFSET(ForecastDataStart,MATCH("Begin: "&amp;D$40&amp;"-"&amp;$B$41&amp;"-"&amp;D$39,ForecastData_ForecastSurveyDateKeys,0)-1,MATCH($A171,ForecastData_ForecastDates,0)-1,COUNTIF(ForecastData_ForecastSurveyDatesCount,(D$40&amp;"-"&amp;$B$41&amp;"-"&amp;D$39)),1),D$38))),IF(OR(ISERROR(INDEX(ForecastData_ForecastData,MATCH(D$40&amp;": "&amp;D$41&amp;"-"&amp;$B$41&amp;"-"&amp;D$39,ForecastData_ForecasterReferenceKeys,0),MATCH($A171,ForecastData_ForecastDates,0),1)),INDEX(ForecastData_ForecastData,MATCH(D$40&amp;": "&amp;D$41&amp;"-"&amp;$B$41&amp;"-"&amp;D$39,ForecastData_ForecasterReferenceKeys,0),MATCH($A171,ForecastData_ForecastDates,0),1)="",INDEX(ForecastData_ForecastData,MATCH(D$40&amp;": "&amp;D$41&amp;"-"&amp;$B$41&amp;"-"&amp;D$39,ForecastData_ForecasterReferenceKeys,0),MATCH($A171,ForecastData_ForecastDates,0),1)="n/a"),NA(),IF(AND($B$41&lt;&gt;"Crude Oil",D$40="Wall Street Journal"),INDEX(ForecastData_ForecastData,MATCH(D$40&amp;": "&amp;D$41&amp;"-"&amp;$B$41&amp;"-"&amp;D$39,ForecastData_ForecasterReferenceKeys,0),MATCH($A171,ForecastData_ForecastDates,0),1)/100,INDEX(ForecastData_ForecastData,MATCH(D$40&amp;": "&amp;D$41&amp;"-"&amp;$B$41&amp;"-"&amp;D$39,ForecastData_ForecasterReferenceKeys,0),MATCH($A171,ForecastData_ForecastDates,0),1))))</f>
        <v>#N/A</v>
      </c>
      <c r="E171" s="31" t="e">
        <f t="shared" ref="E171:E234" ca="1" si="28">IF(AND($E$40&lt;&gt;"",$E$41=" "),IF(ISERROR(QUARTILE(OFFSET(ForecastDataStart,MATCH("Begin: "&amp;E$40&amp;"-"&amp;$B$41&amp;"-"&amp;E$39,ForecastData_ForecastSurveyDateKeys,0)-1,MATCH($A171,ForecastData_ForecastDates,0)-1,COUNTIF(ForecastData_ForecastSurveyDatesCount,(E$40&amp;"-"&amp;$B$41&amp;"-"&amp;E$39)),1),E$38)),NA(),IF(AND(E$40="Wall Street Journal",$B$41&lt;&gt;"Crude Oil"),QUARTILE(OFFSET(ForecastDataStart,MATCH("Begin: "&amp;E$40&amp;"-"&amp;$B$41&amp;"-"&amp;E$39,ForecastData_ForecastSurveyDateKeys,0)-1,MATCH($A171,ForecastData_ForecastDates,0)-1,COUNTIF(ForecastData_ForecastSurveyDatesCount,(E$40&amp;"-"&amp;$B$41&amp;"-"&amp;E$39)),1),E$38)/100,QUARTILE(OFFSET(ForecastDataStart,MATCH("Begin: "&amp;E$40&amp;"-"&amp;$B$41&amp;"-"&amp;E$39,ForecastData_ForecastSurveyDateKeys,0)-1,MATCH($A171,ForecastData_ForecastDates,0)-1,COUNTIF(ForecastData_ForecastSurveyDatesCount,(E$40&amp;"-"&amp;$B$41&amp;"-"&amp;E$39)),1),E$38))),IF(OR(ISERROR(INDEX(ForecastData_ForecastData,MATCH(E$40&amp;": "&amp;E$41&amp;"-"&amp;$B$41&amp;"-"&amp;E$39,ForecastData_ForecasterReferenceKeys,0),MATCH($A171,ForecastData_ForecastDates,0),1)),INDEX(ForecastData_ForecastData,MATCH(E$40&amp;": "&amp;E$41&amp;"-"&amp;$B$41&amp;"-"&amp;E$39,ForecastData_ForecasterReferenceKeys,0),MATCH($A171,ForecastData_ForecastDates,0),1)="",INDEX(ForecastData_ForecastData,MATCH(E$40&amp;": "&amp;E$41&amp;"-"&amp;$B$41&amp;"-"&amp;E$39,ForecastData_ForecasterReferenceKeys,0),MATCH($A171,ForecastData_ForecastDates,0),1)="n/a"),NA(),IF(AND($B$41&lt;&gt;"Crude Oil",E$40="Wall Street Journal"),INDEX(ForecastData_ForecastData,MATCH(E$40&amp;": "&amp;E$41&amp;"-"&amp;$B$41&amp;"-"&amp;E$39,ForecastData_ForecasterReferenceKeys,0),MATCH($A171,ForecastData_ForecastDates,0),1)/100,INDEX(ForecastData_ForecastData,MATCH(E$40&amp;": "&amp;E$41&amp;"-"&amp;$B$41&amp;"-"&amp;E$39,ForecastData_ForecasterReferenceKeys,0),MATCH($A171,ForecastData_ForecastDates,0),1))))</f>
        <v>#N/A</v>
      </c>
      <c r="F171" s="31" t="e">
        <f t="shared" ref="F171:F234" ca="1" si="29">IF(AND($F$40&lt;&gt;"",$F$41=" "),IF(ISERROR(QUARTILE(OFFSET(ForecastDataStart,MATCH("Begin: "&amp;F$40&amp;"-"&amp;$B$41&amp;"-"&amp;F$39,ForecastData_ForecastSurveyDateKeys,0)-1,MATCH($A171,ForecastData_ForecastDates,0)-1,COUNTIF(ForecastData_ForecastSurveyDatesCount,(F$40&amp;"-"&amp;$B$41&amp;"-"&amp;F$39)),1),F$38)),NA(),IF(AND(F$40="Wall Street Journal",$B$41&lt;&gt;"Crude Oil"),QUARTILE(OFFSET(ForecastDataStart,MATCH("Begin: "&amp;F$40&amp;"-"&amp;$B$41&amp;"-"&amp;F$39,ForecastData_ForecastSurveyDateKeys,0)-1,MATCH($A171,ForecastData_ForecastDates,0)-1,COUNTIF(ForecastData_ForecastSurveyDatesCount,(F$40&amp;"-"&amp;$B$41&amp;"-"&amp;F$39)),1),F$38)/100,QUARTILE(OFFSET(ForecastDataStart,MATCH("Begin: "&amp;F$40&amp;"-"&amp;$B$41&amp;"-"&amp;F$39,ForecastData_ForecastSurveyDateKeys,0)-1,MATCH($A171,ForecastData_ForecastDates,0)-1,COUNTIF(ForecastData_ForecastSurveyDatesCount,(F$40&amp;"-"&amp;$B$41&amp;"-"&amp;F$39)),1),F$38))),IF(OR(ISERROR(INDEX(ForecastData_ForecastData,MATCH(F$40&amp;": "&amp;F$41&amp;"-"&amp;$B$41&amp;"-"&amp;F$39,ForecastData_ForecasterReferenceKeys,0),MATCH($A171,ForecastData_ForecastDates,0),1)),INDEX(ForecastData_ForecastData,MATCH(F$40&amp;": "&amp;F$41&amp;"-"&amp;$B$41&amp;"-"&amp;F$39,ForecastData_ForecasterReferenceKeys,0),MATCH($A171,ForecastData_ForecastDates,0),1)="",INDEX(ForecastData_ForecastData,MATCH(F$40&amp;": "&amp;F$41&amp;"-"&amp;$B$41&amp;"-"&amp;F$39,ForecastData_ForecasterReferenceKeys,0),MATCH($A171,ForecastData_ForecastDates,0),1)="n/a"),NA(),IF(AND($B$41&lt;&gt;"Crude Oil",F$40="Wall Street Journal"),INDEX(ForecastData_ForecastData,MATCH(F$40&amp;": "&amp;F$41&amp;"-"&amp;$B$41&amp;"-"&amp;F$39,ForecastData_ForecasterReferenceKeys,0),MATCH($A171,ForecastData_ForecastDates,0),1)/100,INDEX(ForecastData_ForecastData,MATCH(F$40&amp;": "&amp;F$41&amp;"-"&amp;$B$41&amp;"-"&amp;F$39,ForecastData_ForecasterReferenceKeys,0),MATCH($A171,ForecastData_ForecastDates,0),1))))</f>
        <v>#N/A</v>
      </c>
      <c r="G171" s="31" t="e">
        <f t="shared" ref="G171:G234" ca="1" si="30">IF(AND($G$40&lt;&gt;"",$G$41=" "),IF(ISERROR(QUARTILE(OFFSET(ForecastDataStart,MATCH("Begin: "&amp;G$40&amp;"-"&amp;$B$41&amp;"-"&amp;G$39,ForecastData_ForecastSurveyDateKeys,0)-1,MATCH($A171,ForecastData_ForecastDates,0)-1,COUNTIF(ForecastData_ForecastSurveyDatesCount,(G$40&amp;"-"&amp;$B$41&amp;"-"&amp;G$39)),1),G$38)),NA(),IF(AND(G$40="Wall Street Journal",$B$41&lt;&gt;"Crude Oil"),QUARTILE(OFFSET(ForecastDataStart,MATCH("Begin: "&amp;G$40&amp;"-"&amp;$B$41&amp;"-"&amp;G$39,ForecastData_ForecastSurveyDateKeys,0)-1,MATCH($A171,ForecastData_ForecastDates,0)-1,COUNTIF(ForecastData_ForecastSurveyDatesCount,(G$40&amp;"-"&amp;$B$41&amp;"-"&amp;G$39)),1),G$38)/100,QUARTILE(OFFSET(ForecastDataStart,MATCH("Begin: "&amp;G$40&amp;"-"&amp;$B$41&amp;"-"&amp;G$39,ForecastData_ForecastSurveyDateKeys,0)-1,MATCH($A171,ForecastData_ForecastDates,0)-1,COUNTIF(ForecastData_ForecastSurveyDatesCount,(G$40&amp;"-"&amp;$B$41&amp;"-"&amp;G$39)),1),G$38))),IF(OR(ISERROR(INDEX(ForecastData_ForecastData,MATCH(G$40&amp;": "&amp;G$41&amp;"-"&amp;$B$41&amp;"-"&amp;G$39,ForecastData_ForecasterReferenceKeys,0),MATCH($A171,ForecastData_ForecastDates,0),1)),INDEX(ForecastData_ForecastData,MATCH(G$40&amp;": "&amp;G$41&amp;"-"&amp;$B$41&amp;"-"&amp;G$39,ForecastData_ForecasterReferenceKeys,0),MATCH($A171,ForecastData_ForecastDates,0),1)="",INDEX(ForecastData_ForecastData,MATCH(G$40&amp;": "&amp;G$41&amp;"-"&amp;$B$41&amp;"-"&amp;G$39,ForecastData_ForecasterReferenceKeys,0),MATCH($A171,ForecastData_ForecastDates,0),1)="n/a"),NA(),IF(AND($B$41&lt;&gt;"Crude Oil",G$40="Wall Street Journal"),INDEX(ForecastData_ForecastData,MATCH(G$40&amp;": "&amp;G$41&amp;"-"&amp;$B$41&amp;"-"&amp;G$39,ForecastData_ForecasterReferenceKeys,0),MATCH($A171,ForecastData_ForecastDates,0),1)/100,INDEX(ForecastData_ForecastData,MATCH(G$40&amp;": "&amp;G$41&amp;"-"&amp;$B$41&amp;"-"&amp;G$39,ForecastData_ForecasterReferenceKeys,0),MATCH($A171,ForecastData_ForecastDates,0),1))))</f>
        <v>#N/A</v>
      </c>
      <c r="H171" s="3" t="str">
        <f t="shared" ref="H171:H234" si="31">IF($A171="","",INDEX(FredRecession_Data,MATCH($A171,FredRecession_EndDates,0),1))</f>
        <v/>
      </c>
      <c r="I171" s="38" t="e">
        <f t="shared" ref="I171:I234" ca="1" si="32">IF(I$41="","",IF(AND(I$41="Value",NOT(ISERROR($B171))),TEXT(C171,"0.00#%;(0.00#%)") &amp; CHAR(10) &amp; "Err=" &amp; TEXT(C171-$B171,"0.00#%;(0.00#%)"),IF(AND(I$41="Value",ISERROR($B171)),TEXT(C171,"0.00#%;(0.00#%)"),"")))</f>
        <v>#N/A</v>
      </c>
      <c r="J171" s="38" t="e">
        <f t="shared" ref="J171:J234" ca="1" si="33">IF(J$41="","",IF(AND(J$41="Value",NOT(ISERROR($B171))),TEXT(D171,"0.00#%;(0.00#%)") &amp; CHAR(10) &amp; "Err=" &amp; TEXT(D171-$B171,"0.00#%;(0.00#%)"),IF(AND(J$41="Value",ISERROR($B171)),TEXT(D171,"0.00#%;(0.00#%)"),"")))</f>
        <v>#N/A</v>
      </c>
      <c r="K171" s="38" t="e">
        <f t="shared" ref="K171:K234" ca="1" si="34">IF(K$41="","",IF(AND(K$41="Value",NOT(ISERROR($B171))),TEXT(E171,"0.00#%;(0.00#%)") &amp; CHAR(10) &amp; "Err=" &amp; TEXT(E171-$B171,"0.00#%;(0.00#%)"),IF(AND(K$41="Value",ISERROR($B171)),TEXT(E171,"0.00#%;(0.00#%)"),"")))</f>
        <v>#N/A</v>
      </c>
      <c r="L171" s="38" t="e">
        <f t="shared" ref="L171:M234" ca="1" si="35">IF(L$41="","",IF(AND(L$41="Value",NOT(ISERROR($B171))),TEXT(F171,"0.00#%;(0.00#%)") &amp; CHAR(10) &amp; "Err=" &amp; TEXT(F171-$B171,"0.00#%;(0.00#%)"),IF(AND(L$41="Value",ISERROR($B171)),TEXT(F171,"0.00#%;(0.00#%)"),"")))</f>
        <v>#N/A</v>
      </c>
      <c r="M171" s="38" t="e">
        <f t="shared" ca="1" si="35"/>
        <v>#N/A</v>
      </c>
    </row>
    <row r="172" spans="1:13" x14ac:dyDescent="0.55000000000000004">
      <c r="A172" s="30" t="str">
        <f t="shared" si="25"/>
        <v/>
      </c>
      <c r="B172" s="31" t="e">
        <f t="shared" ref="B172:B235" ca="1" si="36">IF(AND(MaxEconDataDate&lt;&gt;"",A172&gt;MaxEconDataDate),NA(),IF($B$40="No Data",NA(),IF(LEFT($B$41,9)="Fed Funds",IF(INDEX(DataMatrix_AllData,MATCH(A172,DataMatrix_Dates,),MATCH("Fed Funds Rate",DataMatrix_Items,0),1)="",NA(),INDEX(DataMatrix_AllData,MATCH(A172,DataMatrix_Dates,),MATCH("Fed Funds Rate",DataMatrix_Items,0),1)),IF(INDEX(DataMatrix_AllData,MATCH(A172,DataMatrix_Dates,),MATCH($B$41,DataMatrix_Items,0),1)="",NA(),INDEX(DataMatrix_AllData,MATCH(A172,DataMatrix_Dates,),MATCH($B$41,DataMatrix_Items,0),1)))))</f>
        <v>#N/A</v>
      </c>
      <c r="C172" s="31" t="e">
        <f t="shared" ca="1" si="26"/>
        <v>#N/A</v>
      </c>
      <c r="D172" s="31" t="e">
        <f t="shared" ca="1" si="27"/>
        <v>#N/A</v>
      </c>
      <c r="E172" s="31" t="e">
        <f t="shared" ca="1" si="28"/>
        <v>#N/A</v>
      </c>
      <c r="F172" s="31" t="e">
        <f t="shared" ca="1" si="29"/>
        <v>#N/A</v>
      </c>
      <c r="G172" s="31" t="e">
        <f t="shared" ca="1" si="30"/>
        <v>#N/A</v>
      </c>
      <c r="H172" s="3" t="str">
        <f t="shared" si="31"/>
        <v/>
      </c>
      <c r="I172" s="38" t="e">
        <f t="shared" ca="1" si="32"/>
        <v>#N/A</v>
      </c>
      <c r="J172" s="38" t="e">
        <f t="shared" ca="1" si="33"/>
        <v>#N/A</v>
      </c>
      <c r="K172" s="38" t="e">
        <f t="shared" ca="1" si="34"/>
        <v>#N/A</v>
      </c>
      <c r="L172" s="38" t="e">
        <f t="shared" ca="1" si="35"/>
        <v>#N/A</v>
      </c>
      <c r="M172" s="38" t="e">
        <f t="shared" ca="1" si="35"/>
        <v>#N/A</v>
      </c>
    </row>
    <row r="173" spans="1:13" x14ac:dyDescent="0.55000000000000004">
      <c r="A173" s="30" t="str">
        <f t="shared" ref="A173:A236" si="37">IF(A172="","",IF(EOMONTH(A172,$A$41)&gt;$A$40,"",EOMONTH(A172,$A$41)))</f>
        <v/>
      </c>
      <c r="B173" s="31" t="e">
        <f t="shared" ca="1" si="36"/>
        <v>#N/A</v>
      </c>
      <c r="C173" s="31" t="e">
        <f t="shared" ca="1" si="26"/>
        <v>#N/A</v>
      </c>
      <c r="D173" s="31" t="e">
        <f t="shared" ca="1" si="27"/>
        <v>#N/A</v>
      </c>
      <c r="E173" s="31" t="e">
        <f t="shared" ca="1" si="28"/>
        <v>#N/A</v>
      </c>
      <c r="F173" s="31" t="e">
        <f t="shared" ca="1" si="29"/>
        <v>#N/A</v>
      </c>
      <c r="G173" s="31" t="e">
        <f t="shared" ca="1" si="30"/>
        <v>#N/A</v>
      </c>
      <c r="H173" s="3" t="str">
        <f t="shared" si="31"/>
        <v/>
      </c>
      <c r="I173" s="38" t="e">
        <f t="shared" ca="1" si="32"/>
        <v>#N/A</v>
      </c>
      <c r="J173" s="38" t="e">
        <f t="shared" ca="1" si="33"/>
        <v>#N/A</v>
      </c>
      <c r="K173" s="38" t="e">
        <f t="shared" ca="1" si="34"/>
        <v>#N/A</v>
      </c>
      <c r="L173" s="38" t="e">
        <f t="shared" ca="1" si="35"/>
        <v>#N/A</v>
      </c>
      <c r="M173" s="38" t="e">
        <f t="shared" ca="1" si="35"/>
        <v>#N/A</v>
      </c>
    </row>
    <row r="174" spans="1:13" x14ac:dyDescent="0.55000000000000004">
      <c r="A174" s="30" t="str">
        <f t="shared" si="37"/>
        <v/>
      </c>
      <c r="B174" s="31" t="e">
        <f t="shared" ca="1" si="36"/>
        <v>#N/A</v>
      </c>
      <c r="C174" s="31" t="e">
        <f t="shared" ca="1" si="26"/>
        <v>#N/A</v>
      </c>
      <c r="D174" s="31" t="e">
        <f t="shared" ca="1" si="27"/>
        <v>#N/A</v>
      </c>
      <c r="E174" s="31" t="e">
        <f t="shared" ca="1" si="28"/>
        <v>#N/A</v>
      </c>
      <c r="F174" s="31" t="e">
        <f t="shared" ca="1" si="29"/>
        <v>#N/A</v>
      </c>
      <c r="G174" s="31" t="e">
        <f t="shared" ca="1" si="30"/>
        <v>#N/A</v>
      </c>
      <c r="H174" s="3" t="str">
        <f t="shared" si="31"/>
        <v/>
      </c>
      <c r="I174" s="38" t="e">
        <f t="shared" ca="1" si="32"/>
        <v>#N/A</v>
      </c>
      <c r="J174" s="38" t="e">
        <f t="shared" ca="1" si="33"/>
        <v>#N/A</v>
      </c>
      <c r="K174" s="38" t="e">
        <f t="shared" ca="1" si="34"/>
        <v>#N/A</v>
      </c>
      <c r="L174" s="38" t="e">
        <f t="shared" ca="1" si="35"/>
        <v>#N/A</v>
      </c>
      <c r="M174" s="38" t="e">
        <f t="shared" ca="1" si="35"/>
        <v>#N/A</v>
      </c>
    </row>
    <row r="175" spans="1:13" x14ac:dyDescent="0.55000000000000004">
      <c r="A175" s="30" t="str">
        <f t="shared" si="37"/>
        <v/>
      </c>
      <c r="B175" s="31" t="e">
        <f t="shared" ca="1" si="36"/>
        <v>#N/A</v>
      </c>
      <c r="C175" s="31" t="e">
        <f t="shared" ca="1" si="26"/>
        <v>#N/A</v>
      </c>
      <c r="D175" s="31" t="e">
        <f t="shared" ca="1" si="27"/>
        <v>#N/A</v>
      </c>
      <c r="E175" s="31" t="e">
        <f t="shared" ca="1" si="28"/>
        <v>#N/A</v>
      </c>
      <c r="F175" s="31" t="e">
        <f t="shared" ca="1" si="29"/>
        <v>#N/A</v>
      </c>
      <c r="G175" s="31" t="e">
        <f t="shared" ca="1" si="30"/>
        <v>#N/A</v>
      </c>
      <c r="H175" s="3" t="str">
        <f t="shared" si="31"/>
        <v/>
      </c>
      <c r="I175" s="38" t="e">
        <f t="shared" ca="1" si="32"/>
        <v>#N/A</v>
      </c>
      <c r="J175" s="38" t="e">
        <f t="shared" ca="1" si="33"/>
        <v>#N/A</v>
      </c>
      <c r="K175" s="38" t="e">
        <f t="shared" ca="1" si="34"/>
        <v>#N/A</v>
      </c>
      <c r="L175" s="38" t="e">
        <f t="shared" ca="1" si="35"/>
        <v>#N/A</v>
      </c>
      <c r="M175" s="38" t="e">
        <f t="shared" ca="1" si="35"/>
        <v>#N/A</v>
      </c>
    </row>
    <row r="176" spans="1:13" x14ac:dyDescent="0.55000000000000004">
      <c r="A176" s="30" t="str">
        <f t="shared" si="37"/>
        <v/>
      </c>
      <c r="B176" s="31" t="e">
        <f t="shared" ca="1" si="36"/>
        <v>#N/A</v>
      </c>
      <c r="C176" s="31" t="e">
        <f t="shared" ca="1" si="26"/>
        <v>#N/A</v>
      </c>
      <c r="D176" s="31" t="e">
        <f t="shared" ca="1" si="27"/>
        <v>#N/A</v>
      </c>
      <c r="E176" s="31" t="e">
        <f t="shared" ca="1" si="28"/>
        <v>#N/A</v>
      </c>
      <c r="F176" s="31" t="e">
        <f t="shared" ca="1" si="29"/>
        <v>#N/A</v>
      </c>
      <c r="G176" s="31" t="e">
        <f t="shared" ca="1" si="30"/>
        <v>#N/A</v>
      </c>
      <c r="H176" s="3" t="str">
        <f t="shared" si="31"/>
        <v/>
      </c>
      <c r="I176" s="38" t="e">
        <f t="shared" ca="1" si="32"/>
        <v>#N/A</v>
      </c>
      <c r="J176" s="38" t="e">
        <f t="shared" ca="1" si="33"/>
        <v>#N/A</v>
      </c>
      <c r="K176" s="38" t="e">
        <f t="shared" ca="1" si="34"/>
        <v>#N/A</v>
      </c>
      <c r="L176" s="38" t="e">
        <f t="shared" ca="1" si="35"/>
        <v>#N/A</v>
      </c>
      <c r="M176" s="38" t="e">
        <f t="shared" ca="1" si="35"/>
        <v>#N/A</v>
      </c>
    </row>
    <row r="177" spans="1:13" x14ac:dyDescent="0.55000000000000004">
      <c r="A177" s="30" t="str">
        <f t="shared" si="37"/>
        <v/>
      </c>
      <c r="B177" s="31" t="e">
        <f t="shared" ca="1" si="36"/>
        <v>#N/A</v>
      </c>
      <c r="C177" s="31" t="e">
        <f t="shared" ca="1" si="26"/>
        <v>#N/A</v>
      </c>
      <c r="D177" s="31" t="e">
        <f t="shared" ca="1" si="27"/>
        <v>#N/A</v>
      </c>
      <c r="E177" s="31" t="e">
        <f t="shared" ca="1" si="28"/>
        <v>#N/A</v>
      </c>
      <c r="F177" s="31" t="e">
        <f t="shared" ca="1" si="29"/>
        <v>#N/A</v>
      </c>
      <c r="G177" s="31" t="e">
        <f t="shared" ca="1" si="30"/>
        <v>#N/A</v>
      </c>
      <c r="H177" s="3" t="str">
        <f t="shared" si="31"/>
        <v/>
      </c>
      <c r="I177" s="38" t="e">
        <f t="shared" ca="1" si="32"/>
        <v>#N/A</v>
      </c>
      <c r="J177" s="38" t="e">
        <f t="shared" ca="1" si="33"/>
        <v>#N/A</v>
      </c>
      <c r="K177" s="38" t="e">
        <f t="shared" ca="1" si="34"/>
        <v>#N/A</v>
      </c>
      <c r="L177" s="38" t="e">
        <f t="shared" ca="1" si="35"/>
        <v>#N/A</v>
      </c>
      <c r="M177" s="38" t="e">
        <f t="shared" ca="1" si="35"/>
        <v>#N/A</v>
      </c>
    </row>
    <row r="178" spans="1:13" x14ac:dyDescent="0.55000000000000004">
      <c r="A178" s="30" t="str">
        <f t="shared" si="37"/>
        <v/>
      </c>
      <c r="B178" s="31" t="e">
        <f t="shared" ca="1" si="36"/>
        <v>#N/A</v>
      </c>
      <c r="C178" s="31" t="e">
        <f t="shared" ca="1" si="26"/>
        <v>#N/A</v>
      </c>
      <c r="D178" s="31" t="e">
        <f t="shared" ca="1" si="27"/>
        <v>#N/A</v>
      </c>
      <c r="E178" s="31" t="e">
        <f t="shared" ca="1" si="28"/>
        <v>#N/A</v>
      </c>
      <c r="F178" s="31" t="e">
        <f t="shared" ca="1" si="29"/>
        <v>#N/A</v>
      </c>
      <c r="G178" s="31" t="e">
        <f t="shared" ca="1" si="30"/>
        <v>#N/A</v>
      </c>
      <c r="H178" s="3" t="str">
        <f t="shared" si="31"/>
        <v/>
      </c>
      <c r="I178" s="38" t="e">
        <f t="shared" ca="1" si="32"/>
        <v>#N/A</v>
      </c>
      <c r="J178" s="38" t="e">
        <f t="shared" ca="1" si="33"/>
        <v>#N/A</v>
      </c>
      <c r="K178" s="38" t="e">
        <f t="shared" ca="1" si="34"/>
        <v>#N/A</v>
      </c>
      <c r="L178" s="38" t="e">
        <f t="shared" ca="1" si="35"/>
        <v>#N/A</v>
      </c>
      <c r="M178" s="38" t="e">
        <f t="shared" ca="1" si="35"/>
        <v>#N/A</v>
      </c>
    </row>
    <row r="179" spans="1:13" x14ac:dyDescent="0.55000000000000004">
      <c r="A179" s="30" t="str">
        <f t="shared" si="37"/>
        <v/>
      </c>
      <c r="B179" s="31" t="e">
        <f t="shared" ca="1" si="36"/>
        <v>#N/A</v>
      </c>
      <c r="C179" s="31" t="e">
        <f t="shared" ca="1" si="26"/>
        <v>#N/A</v>
      </c>
      <c r="D179" s="31" t="e">
        <f t="shared" ca="1" si="27"/>
        <v>#N/A</v>
      </c>
      <c r="E179" s="31" t="e">
        <f t="shared" ca="1" si="28"/>
        <v>#N/A</v>
      </c>
      <c r="F179" s="31" t="e">
        <f t="shared" ca="1" si="29"/>
        <v>#N/A</v>
      </c>
      <c r="G179" s="31" t="e">
        <f t="shared" ca="1" si="30"/>
        <v>#N/A</v>
      </c>
      <c r="H179" s="3" t="str">
        <f t="shared" si="31"/>
        <v/>
      </c>
      <c r="I179" s="38" t="e">
        <f t="shared" ca="1" si="32"/>
        <v>#N/A</v>
      </c>
      <c r="J179" s="38" t="e">
        <f t="shared" ca="1" si="33"/>
        <v>#N/A</v>
      </c>
      <c r="K179" s="38" t="e">
        <f t="shared" ca="1" si="34"/>
        <v>#N/A</v>
      </c>
      <c r="L179" s="38" t="e">
        <f t="shared" ca="1" si="35"/>
        <v>#N/A</v>
      </c>
      <c r="M179" s="38" t="e">
        <f t="shared" ca="1" si="35"/>
        <v>#N/A</v>
      </c>
    </row>
    <row r="180" spans="1:13" x14ac:dyDescent="0.55000000000000004">
      <c r="A180" s="30" t="str">
        <f t="shared" si="37"/>
        <v/>
      </c>
      <c r="B180" s="31" t="e">
        <f t="shared" ca="1" si="36"/>
        <v>#N/A</v>
      </c>
      <c r="C180" s="31" t="e">
        <f t="shared" ca="1" si="26"/>
        <v>#N/A</v>
      </c>
      <c r="D180" s="31" t="e">
        <f t="shared" ca="1" si="27"/>
        <v>#N/A</v>
      </c>
      <c r="E180" s="31" t="e">
        <f t="shared" ca="1" si="28"/>
        <v>#N/A</v>
      </c>
      <c r="F180" s="31" t="e">
        <f t="shared" ca="1" si="29"/>
        <v>#N/A</v>
      </c>
      <c r="G180" s="31" t="e">
        <f t="shared" ca="1" si="30"/>
        <v>#N/A</v>
      </c>
      <c r="H180" s="3" t="str">
        <f t="shared" si="31"/>
        <v/>
      </c>
      <c r="I180" s="38" t="e">
        <f t="shared" ca="1" si="32"/>
        <v>#N/A</v>
      </c>
      <c r="J180" s="38" t="e">
        <f t="shared" ca="1" si="33"/>
        <v>#N/A</v>
      </c>
      <c r="K180" s="38" t="e">
        <f t="shared" ca="1" si="34"/>
        <v>#N/A</v>
      </c>
      <c r="L180" s="38" t="e">
        <f t="shared" ca="1" si="35"/>
        <v>#N/A</v>
      </c>
      <c r="M180" s="38" t="e">
        <f t="shared" ca="1" si="35"/>
        <v>#N/A</v>
      </c>
    </row>
    <row r="181" spans="1:13" x14ac:dyDescent="0.55000000000000004">
      <c r="A181" s="30" t="str">
        <f t="shared" si="37"/>
        <v/>
      </c>
      <c r="B181" s="31" t="e">
        <f t="shared" ca="1" si="36"/>
        <v>#N/A</v>
      </c>
      <c r="C181" s="31" t="e">
        <f t="shared" ca="1" si="26"/>
        <v>#N/A</v>
      </c>
      <c r="D181" s="31" t="e">
        <f t="shared" ca="1" si="27"/>
        <v>#N/A</v>
      </c>
      <c r="E181" s="31" t="e">
        <f t="shared" ca="1" si="28"/>
        <v>#N/A</v>
      </c>
      <c r="F181" s="31" t="e">
        <f t="shared" ca="1" si="29"/>
        <v>#N/A</v>
      </c>
      <c r="G181" s="31" t="e">
        <f t="shared" ca="1" si="30"/>
        <v>#N/A</v>
      </c>
      <c r="H181" s="3" t="str">
        <f t="shared" si="31"/>
        <v/>
      </c>
      <c r="I181" s="38" t="e">
        <f t="shared" ca="1" si="32"/>
        <v>#N/A</v>
      </c>
      <c r="J181" s="38" t="e">
        <f t="shared" ca="1" si="33"/>
        <v>#N/A</v>
      </c>
      <c r="K181" s="38" t="e">
        <f t="shared" ca="1" si="34"/>
        <v>#N/A</v>
      </c>
      <c r="L181" s="38" t="e">
        <f t="shared" ca="1" si="35"/>
        <v>#N/A</v>
      </c>
      <c r="M181" s="38" t="e">
        <f t="shared" ca="1" si="35"/>
        <v>#N/A</v>
      </c>
    </row>
    <row r="182" spans="1:13" x14ac:dyDescent="0.55000000000000004">
      <c r="A182" s="30" t="str">
        <f t="shared" si="37"/>
        <v/>
      </c>
      <c r="B182" s="31" t="e">
        <f t="shared" ca="1" si="36"/>
        <v>#N/A</v>
      </c>
      <c r="C182" s="31" t="e">
        <f t="shared" ca="1" si="26"/>
        <v>#N/A</v>
      </c>
      <c r="D182" s="31" t="e">
        <f t="shared" ca="1" si="27"/>
        <v>#N/A</v>
      </c>
      <c r="E182" s="31" t="e">
        <f t="shared" ca="1" si="28"/>
        <v>#N/A</v>
      </c>
      <c r="F182" s="31" t="e">
        <f t="shared" ca="1" si="29"/>
        <v>#N/A</v>
      </c>
      <c r="G182" s="31" t="e">
        <f t="shared" ca="1" si="30"/>
        <v>#N/A</v>
      </c>
      <c r="H182" s="3" t="str">
        <f t="shared" si="31"/>
        <v/>
      </c>
      <c r="I182" s="38" t="e">
        <f t="shared" ca="1" si="32"/>
        <v>#N/A</v>
      </c>
      <c r="J182" s="38" t="e">
        <f t="shared" ca="1" si="33"/>
        <v>#N/A</v>
      </c>
      <c r="K182" s="38" t="e">
        <f t="shared" ca="1" si="34"/>
        <v>#N/A</v>
      </c>
      <c r="L182" s="38" t="e">
        <f t="shared" ca="1" si="35"/>
        <v>#N/A</v>
      </c>
      <c r="M182" s="38" t="e">
        <f t="shared" ca="1" si="35"/>
        <v>#N/A</v>
      </c>
    </row>
    <row r="183" spans="1:13" x14ac:dyDescent="0.55000000000000004">
      <c r="A183" s="30" t="str">
        <f t="shared" si="37"/>
        <v/>
      </c>
      <c r="B183" s="31" t="e">
        <f t="shared" ca="1" si="36"/>
        <v>#N/A</v>
      </c>
      <c r="C183" s="31" t="e">
        <f t="shared" ca="1" si="26"/>
        <v>#N/A</v>
      </c>
      <c r="D183" s="31" t="e">
        <f t="shared" ca="1" si="27"/>
        <v>#N/A</v>
      </c>
      <c r="E183" s="31" t="e">
        <f t="shared" ca="1" si="28"/>
        <v>#N/A</v>
      </c>
      <c r="F183" s="31" t="e">
        <f t="shared" ca="1" si="29"/>
        <v>#N/A</v>
      </c>
      <c r="G183" s="31" t="e">
        <f t="shared" ca="1" si="30"/>
        <v>#N/A</v>
      </c>
      <c r="H183" s="3" t="str">
        <f t="shared" si="31"/>
        <v/>
      </c>
      <c r="I183" s="38" t="e">
        <f t="shared" ca="1" si="32"/>
        <v>#N/A</v>
      </c>
      <c r="J183" s="38" t="e">
        <f t="shared" ca="1" si="33"/>
        <v>#N/A</v>
      </c>
      <c r="K183" s="38" t="e">
        <f t="shared" ca="1" si="34"/>
        <v>#N/A</v>
      </c>
      <c r="L183" s="38" t="e">
        <f t="shared" ca="1" si="35"/>
        <v>#N/A</v>
      </c>
      <c r="M183" s="38" t="e">
        <f t="shared" ca="1" si="35"/>
        <v>#N/A</v>
      </c>
    </row>
    <row r="184" spans="1:13" x14ac:dyDescent="0.55000000000000004">
      <c r="A184" s="30" t="str">
        <f t="shared" si="37"/>
        <v/>
      </c>
      <c r="B184" s="31" t="e">
        <f t="shared" ca="1" si="36"/>
        <v>#N/A</v>
      </c>
      <c r="C184" s="31" t="e">
        <f t="shared" ca="1" si="26"/>
        <v>#N/A</v>
      </c>
      <c r="D184" s="31" t="e">
        <f t="shared" ca="1" si="27"/>
        <v>#N/A</v>
      </c>
      <c r="E184" s="31" t="e">
        <f t="shared" ca="1" si="28"/>
        <v>#N/A</v>
      </c>
      <c r="F184" s="31" t="e">
        <f t="shared" ca="1" si="29"/>
        <v>#N/A</v>
      </c>
      <c r="G184" s="31" t="e">
        <f t="shared" ca="1" si="30"/>
        <v>#N/A</v>
      </c>
      <c r="H184" s="3" t="str">
        <f t="shared" si="31"/>
        <v/>
      </c>
      <c r="I184" s="38" t="e">
        <f t="shared" ca="1" si="32"/>
        <v>#N/A</v>
      </c>
      <c r="J184" s="38" t="e">
        <f t="shared" ca="1" si="33"/>
        <v>#N/A</v>
      </c>
      <c r="K184" s="38" t="e">
        <f t="shared" ca="1" si="34"/>
        <v>#N/A</v>
      </c>
      <c r="L184" s="38" t="e">
        <f t="shared" ca="1" si="35"/>
        <v>#N/A</v>
      </c>
      <c r="M184" s="38" t="e">
        <f t="shared" ca="1" si="35"/>
        <v>#N/A</v>
      </c>
    </row>
    <row r="185" spans="1:13" x14ac:dyDescent="0.55000000000000004">
      <c r="A185" s="30" t="str">
        <f t="shared" si="37"/>
        <v/>
      </c>
      <c r="B185" s="31" t="e">
        <f t="shared" ca="1" si="36"/>
        <v>#N/A</v>
      </c>
      <c r="C185" s="31" t="e">
        <f t="shared" ca="1" si="26"/>
        <v>#N/A</v>
      </c>
      <c r="D185" s="31" t="e">
        <f t="shared" ca="1" si="27"/>
        <v>#N/A</v>
      </c>
      <c r="E185" s="31" t="e">
        <f t="shared" ca="1" si="28"/>
        <v>#N/A</v>
      </c>
      <c r="F185" s="31" t="e">
        <f t="shared" ca="1" si="29"/>
        <v>#N/A</v>
      </c>
      <c r="G185" s="31" t="e">
        <f t="shared" ca="1" si="30"/>
        <v>#N/A</v>
      </c>
      <c r="H185" s="3" t="str">
        <f t="shared" si="31"/>
        <v/>
      </c>
      <c r="I185" s="38" t="e">
        <f t="shared" ca="1" si="32"/>
        <v>#N/A</v>
      </c>
      <c r="J185" s="38" t="e">
        <f t="shared" ca="1" si="33"/>
        <v>#N/A</v>
      </c>
      <c r="K185" s="38" t="e">
        <f t="shared" ca="1" si="34"/>
        <v>#N/A</v>
      </c>
      <c r="L185" s="38" t="e">
        <f t="shared" ca="1" si="35"/>
        <v>#N/A</v>
      </c>
      <c r="M185" s="38" t="e">
        <f t="shared" ca="1" si="35"/>
        <v>#N/A</v>
      </c>
    </row>
    <row r="186" spans="1:13" x14ac:dyDescent="0.55000000000000004">
      <c r="A186" s="30" t="str">
        <f t="shared" si="37"/>
        <v/>
      </c>
      <c r="B186" s="31" t="e">
        <f t="shared" ca="1" si="36"/>
        <v>#N/A</v>
      </c>
      <c r="C186" s="31" t="e">
        <f t="shared" ca="1" si="26"/>
        <v>#N/A</v>
      </c>
      <c r="D186" s="31" t="e">
        <f t="shared" ca="1" si="27"/>
        <v>#N/A</v>
      </c>
      <c r="E186" s="31" t="e">
        <f t="shared" ca="1" si="28"/>
        <v>#N/A</v>
      </c>
      <c r="F186" s="31" t="e">
        <f t="shared" ca="1" si="29"/>
        <v>#N/A</v>
      </c>
      <c r="G186" s="31" t="e">
        <f t="shared" ca="1" si="30"/>
        <v>#N/A</v>
      </c>
      <c r="H186" s="3" t="str">
        <f t="shared" si="31"/>
        <v/>
      </c>
      <c r="I186" s="38" t="e">
        <f t="shared" ca="1" si="32"/>
        <v>#N/A</v>
      </c>
      <c r="J186" s="38" t="e">
        <f t="shared" ca="1" si="33"/>
        <v>#N/A</v>
      </c>
      <c r="K186" s="38" t="e">
        <f t="shared" ca="1" si="34"/>
        <v>#N/A</v>
      </c>
      <c r="L186" s="38" t="e">
        <f t="shared" ca="1" si="35"/>
        <v>#N/A</v>
      </c>
      <c r="M186" s="38" t="e">
        <f t="shared" ca="1" si="35"/>
        <v>#N/A</v>
      </c>
    </row>
    <row r="187" spans="1:13" x14ac:dyDescent="0.55000000000000004">
      <c r="A187" s="30" t="str">
        <f t="shared" si="37"/>
        <v/>
      </c>
      <c r="B187" s="31" t="e">
        <f t="shared" ca="1" si="36"/>
        <v>#N/A</v>
      </c>
      <c r="C187" s="31" t="e">
        <f t="shared" ca="1" si="26"/>
        <v>#N/A</v>
      </c>
      <c r="D187" s="31" t="e">
        <f t="shared" ca="1" si="27"/>
        <v>#N/A</v>
      </c>
      <c r="E187" s="31" t="e">
        <f t="shared" ca="1" si="28"/>
        <v>#N/A</v>
      </c>
      <c r="F187" s="31" t="e">
        <f t="shared" ca="1" si="29"/>
        <v>#N/A</v>
      </c>
      <c r="G187" s="31" t="e">
        <f t="shared" ca="1" si="30"/>
        <v>#N/A</v>
      </c>
      <c r="H187" s="3" t="str">
        <f t="shared" si="31"/>
        <v/>
      </c>
      <c r="I187" s="38" t="e">
        <f t="shared" ca="1" si="32"/>
        <v>#N/A</v>
      </c>
      <c r="J187" s="38" t="e">
        <f t="shared" ca="1" si="33"/>
        <v>#N/A</v>
      </c>
      <c r="K187" s="38" t="e">
        <f t="shared" ca="1" si="34"/>
        <v>#N/A</v>
      </c>
      <c r="L187" s="38" t="e">
        <f t="shared" ca="1" si="35"/>
        <v>#N/A</v>
      </c>
      <c r="M187" s="38" t="e">
        <f t="shared" ca="1" si="35"/>
        <v>#N/A</v>
      </c>
    </row>
    <row r="188" spans="1:13" x14ac:dyDescent="0.55000000000000004">
      <c r="A188" s="30" t="str">
        <f t="shared" si="37"/>
        <v/>
      </c>
      <c r="B188" s="31" t="e">
        <f t="shared" ca="1" si="36"/>
        <v>#N/A</v>
      </c>
      <c r="C188" s="31" t="e">
        <f t="shared" ca="1" si="26"/>
        <v>#N/A</v>
      </c>
      <c r="D188" s="31" t="e">
        <f t="shared" ca="1" si="27"/>
        <v>#N/A</v>
      </c>
      <c r="E188" s="31" t="e">
        <f t="shared" ca="1" si="28"/>
        <v>#N/A</v>
      </c>
      <c r="F188" s="31" t="e">
        <f t="shared" ca="1" si="29"/>
        <v>#N/A</v>
      </c>
      <c r="G188" s="31" t="e">
        <f t="shared" ca="1" si="30"/>
        <v>#N/A</v>
      </c>
      <c r="H188" s="3" t="str">
        <f t="shared" si="31"/>
        <v/>
      </c>
      <c r="I188" s="38" t="e">
        <f t="shared" ca="1" si="32"/>
        <v>#N/A</v>
      </c>
      <c r="J188" s="38" t="e">
        <f t="shared" ca="1" si="33"/>
        <v>#N/A</v>
      </c>
      <c r="K188" s="38" t="e">
        <f t="shared" ca="1" si="34"/>
        <v>#N/A</v>
      </c>
      <c r="L188" s="38" t="e">
        <f t="shared" ca="1" si="35"/>
        <v>#N/A</v>
      </c>
      <c r="M188" s="38" t="e">
        <f t="shared" ca="1" si="35"/>
        <v>#N/A</v>
      </c>
    </row>
    <row r="189" spans="1:13" x14ac:dyDescent="0.55000000000000004">
      <c r="A189" s="30" t="str">
        <f t="shared" si="37"/>
        <v/>
      </c>
      <c r="B189" s="31" t="e">
        <f t="shared" ca="1" si="36"/>
        <v>#N/A</v>
      </c>
      <c r="C189" s="31" t="e">
        <f t="shared" ca="1" si="26"/>
        <v>#N/A</v>
      </c>
      <c r="D189" s="31" t="e">
        <f t="shared" ca="1" si="27"/>
        <v>#N/A</v>
      </c>
      <c r="E189" s="31" t="e">
        <f t="shared" ca="1" si="28"/>
        <v>#N/A</v>
      </c>
      <c r="F189" s="31" t="e">
        <f t="shared" ca="1" si="29"/>
        <v>#N/A</v>
      </c>
      <c r="G189" s="31" t="e">
        <f t="shared" ca="1" si="30"/>
        <v>#N/A</v>
      </c>
      <c r="H189" s="3" t="str">
        <f t="shared" si="31"/>
        <v/>
      </c>
      <c r="I189" s="38" t="e">
        <f t="shared" ca="1" si="32"/>
        <v>#N/A</v>
      </c>
      <c r="J189" s="38" t="e">
        <f t="shared" ca="1" si="33"/>
        <v>#N/A</v>
      </c>
      <c r="K189" s="38" t="e">
        <f t="shared" ca="1" si="34"/>
        <v>#N/A</v>
      </c>
      <c r="L189" s="38" t="e">
        <f t="shared" ca="1" si="35"/>
        <v>#N/A</v>
      </c>
      <c r="M189" s="38" t="e">
        <f t="shared" ca="1" si="35"/>
        <v>#N/A</v>
      </c>
    </row>
    <row r="190" spans="1:13" x14ac:dyDescent="0.55000000000000004">
      <c r="A190" s="30" t="str">
        <f t="shared" si="37"/>
        <v/>
      </c>
      <c r="B190" s="31" t="e">
        <f t="shared" ca="1" si="36"/>
        <v>#N/A</v>
      </c>
      <c r="C190" s="31" t="e">
        <f t="shared" ca="1" si="26"/>
        <v>#N/A</v>
      </c>
      <c r="D190" s="31" t="e">
        <f t="shared" ca="1" si="27"/>
        <v>#N/A</v>
      </c>
      <c r="E190" s="31" t="e">
        <f t="shared" ca="1" si="28"/>
        <v>#N/A</v>
      </c>
      <c r="F190" s="31" t="e">
        <f t="shared" ca="1" si="29"/>
        <v>#N/A</v>
      </c>
      <c r="G190" s="31" t="e">
        <f t="shared" ca="1" si="30"/>
        <v>#N/A</v>
      </c>
      <c r="H190" s="3" t="str">
        <f t="shared" si="31"/>
        <v/>
      </c>
      <c r="I190" s="38" t="e">
        <f t="shared" ca="1" si="32"/>
        <v>#N/A</v>
      </c>
      <c r="J190" s="38" t="e">
        <f t="shared" ca="1" si="33"/>
        <v>#N/A</v>
      </c>
      <c r="K190" s="38" t="e">
        <f t="shared" ca="1" si="34"/>
        <v>#N/A</v>
      </c>
      <c r="L190" s="38" t="e">
        <f t="shared" ca="1" si="35"/>
        <v>#N/A</v>
      </c>
      <c r="M190" s="38" t="e">
        <f t="shared" ca="1" si="35"/>
        <v>#N/A</v>
      </c>
    </row>
    <row r="191" spans="1:13" x14ac:dyDescent="0.55000000000000004">
      <c r="A191" s="30" t="str">
        <f t="shared" si="37"/>
        <v/>
      </c>
      <c r="B191" s="31" t="e">
        <f t="shared" ca="1" si="36"/>
        <v>#N/A</v>
      </c>
      <c r="C191" s="31" t="e">
        <f t="shared" ca="1" si="26"/>
        <v>#N/A</v>
      </c>
      <c r="D191" s="31" t="e">
        <f t="shared" ca="1" si="27"/>
        <v>#N/A</v>
      </c>
      <c r="E191" s="31" t="e">
        <f t="shared" ca="1" si="28"/>
        <v>#N/A</v>
      </c>
      <c r="F191" s="31" t="e">
        <f t="shared" ca="1" si="29"/>
        <v>#N/A</v>
      </c>
      <c r="G191" s="31" t="e">
        <f t="shared" ca="1" si="30"/>
        <v>#N/A</v>
      </c>
      <c r="H191" s="3" t="str">
        <f t="shared" si="31"/>
        <v/>
      </c>
      <c r="I191" s="38" t="e">
        <f t="shared" ca="1" si="32"/>
        <v>#N/A</v>
      </c>
      <c r="J191" s="38" t="e">
        <f t="shared" ca="1" si="33"/>
        <v>#N/A</v>
      </c>
      <c r="K191" s="38" t="e">
        <f t="shared" ca="1" si="34"/>
        <v>#N/A</v>
      </c>
      <c r="L191" s="38" t="e">
        <f t="shared" ca="1" si="35"/>
        <v>#N/A</v>
      </c>
      <c r="M191" s="38" t="e">
        <f t="shared" ca="1" si="35"/>
        <v>#N/A</v>
      </c>
    </row>
    <row r="192" spans="1:13" x14ac:dyDescent="0.55000000000000004">
      <c r="A192" s="30" t="str">
        <f t="shared" si="37"/>
        <v/>
      </c>
      <c r="B192" s="31" t="e">
        <f t="shared" ca="1" si="36"/>
        <v>#N/A</v>
      </c>
      <c r="C192" s="31" t="e">
        <f t="shared" ca="1" si="26"/>
        <v>#N/A</v>
      </c>
      <c r="D192" s="31" t="e">
        <f t="shared" ca="1" si="27"/>
        <v>#N/A</v>
      </c>
      <c r="E192" s="31" t="e">
        <f t="shared" ca="1" si="28"/>
        <v>#N/A</v>
      </c>
      <c r="F192" s="31" t="e">
        <f t="shared" ca="1" si="29"/>
        <v>#N/A</v>
      </c>
      <c r="G192" s="31" t="e">
        <f t="shared" ca="1" si="30"/>
        <v>#N/A</v>
      </c>
      <c r="H192" s="3" t="str">
        <f t="shared" si="31"/>
        <v/>
      </c>
      <c r="I192" s="38" t="e">
        <f t="shared" ca="1" si="32"/>
        <v>#N/A</v>
      </c>
      <c r="J192" s="38" t="e">
        <f t="shared" ca="1" si="33"/>
        <v>#N/A</v>
      </c>
      <c r="K192" s="38" t="e">
        <f t="shared" ca="1" si="34"/>
        <v>#N/A</v>
      </c>
      <c r="L192" s="38" t="e">
        <f t="shared" ca="1" si="35"/>
        <v>#N/A</v>
      </c>
      <c r="M192" s="38" t="e">
        <f t="shared" ca="1" si="35"/>
        <v>#N/A</v>
      </c>
    </row>
    <row r="193" spans="1:13" x14ac:dyDescent="0.55000000000000004">
      <c r="A193" s="30" t="str">
        <f t="shared" si="37"/>
        <v/>
      </c>
      <c r="B193" s="31" t="e">
        <f t="shared" ca="1" si="36"/>
        <v>#N/A</v>
      </c>
      <c r="C193" s="31" t="e">
        <f t="shared" ca="1" si="26"/>
        <v>#N/A</v>
      </c>
      <c r="D193" s="31" t="e">
        <f t="shared" ca="1" si="27"/>
        <v>#N/A</v>
      </c>
      <c r="E193" s="31" t="e">
        <f t="shared" ca="1" si="28"/>
        <v>#N/A</v>
      </c>
      <c r="F193" s="31" t="e">
        <f t="shared" ca="1" si="29"/>
        <v>#N/A</v>
      </c>
      <c r="G193" s="31" t="e">
        <f t="shared" ca="1" si="30"/>
        <v>#N/A</v>
      </c>
      <c r="H193" s="3" t="str">
        <f t="shared" si="31"/>
        <v/>
      </c>
      <c r="I193" s="38" t="e">
        <f t="shared" ca="1" si="32"/>
        <v>#N/A</v>
      </c>
      <c r="J193" s="38" t="e">
        <f t="shared" ca="1" si="33"/>
        <v>#N/A</v>
      </c>
      <c r="K193" s="38" t="e">
        <f t="shared" ca="1" si="34"/>
        <v>#N/A</v>
      </c>
      <c r="L193" s="38" t="e">
        <f t="shared" ca="1" si="35"/>
        <v>#N/A</v>
      </c>
      <c r="M193" s="38" t="e">
        <f t="shared" ca="1" si="35"/>
        <v>#N/A</v>
      </c>
    </row>
    <row r="194" spans="1:13" x14ac:dyDescent="0.55000000000000004">
      <c r="A194" s="30" t="str">
        <f t="shared" si="37"/>
        <v/>
      </c>
      <c r="B194" s="31" t="e">
        <f t="shared" ca="1" si="36"/>
        <v>#N/A</v>
      </c>
      <c r="C194" s="31" t="e">
        <f t="shared" ca="1" si="26"/>
        <v>#N/A</v>
      </c>
      <c r="D194" s="31" t="e">
        <f t="shared" ca="1" si="27"/>
        <v>#N/A</v>
      </c>
      <c r="E194" s="31" t="e">
        <f t="shared" ca="1" si="28"/>
        <v>#N/A</v>
      </c>
      <c r="F194" s="31" t="e">
        <f t="shared" ca="1" si="29"/>
        <v>#N/A</v>
      </c>
      <c r="G194" s="31" t="e">
        <f t="shared" ca="1" si="30"/>
        <v>#N/A</v>
      </c>
      <c r="H194" s="3" t="str">
        <f t="shared" si="31"/>
        <v/>
      </c>
      <c r="I194" s="38" t="e">
        <f t="shared" ca="1" si="32"/>
        <v>#N/A</v>
      </c>
      <c r="J194" s="38" t="e">
        <f t="shared" ca="1" si="33"/>
        <v>#N/A</v>
      </c>
      <c r="K194" s="38" t="e">
        <f t="shared" ca="1" si="34"/>
        <v>#N/A</v>
      </c>
      <c r="L194" s="38" t="e">
        <f t="shared" ca="1" si="35"/>
        <v>#N/A</v>
      </c>
      <c r="M194" s="38" t="e">
        <f t="shared" ca="1" si="35"/>
        <v>#N/A</v>
      </c>
    </row>
    <row r="195" spans="1:13" x14ac:dyDescent="0.55000000000000004">
      <c r="A195" s="30" t="str">
        <f t="shared" si="37"/>
        <v/>
      </c>
      <c r="B195" s="31" t="e">
        <f t="shared" ca="1" si="36"/>
        <v>#N/A</v>
      </c>
      <c r="C195" s="31" t="e">
        <f t="shared" ca="1" si="26"/>
        <v>#N/A</v>
      </c>
      <c r="D195" s="31" t="e">
        <f t="shared" ca="1" si="27"/>
        <v>#N/A</v>
      </c>
      <c r="E195" s="31" t="e">
        <f t="shared" ca="1" si="28"/>
        <v>#N/A</v>
      </c>
      <c r="F195" s="31" t="e">
        <f t="shared" ca="1" si="29"/>
        <v>#N/A</v>
      </c>
      <c r="G195" s="31" t="e">
        <f t="shared" ca="1" si="30"/>
        <v>#N/A</v>
      </c>
      <c r="H195" s="3" t="str">
        <f t="shared" si="31"/>
        <v/>
      </c>
      <c r="I195" s="38" t="e">
        <f t="shared" ca="1" si="32"/>
        <v>#N/A</v>
      </c>
      <c r="J195" s="38" t="e">
        <f t="shared" ca="1" si="33"/>
        <v>#N/A</v>
      </c>
      <c r="K195" s="38" t="e">
        <f t="shared" ca="1" si="34"/>
        <v>#N/A</v>
      </c>
      <c r="L195" s="38" t="e">
        <f t="shared" ca="1" si="35"/>
        <v>#N/A</v>
      </c>
      <c r="M195" s="38" t="e">
        <f t="shared" ca="1" si="35"/>
        <v>#N/A</v>
      </c>
    </row>
    <row r="196" spans="1:13" x14ac:dyDescent="0.55000000000000004">
      <c r="A196" s="30" t="str">
        <f t="shared" si="37"/>
        <v/>
      </c>
      <c r="B196" s="31" t="e">
        <f t="shared" ca="1" si="36"/>
        <v>#N/A</v>
      </c>
      <c r="C196" s="31" t="e">
        <f t="shared" ca="1" si="26"/>
        <v>#N/A</v>
      </c>
      <c r="D196" s="31" t="e">
        <f t="shared" ca="1" si="27"/>
        <v>#N/A</v>
      </c>
      <c r="E196" s="31" t="e">
        <f t="shared" ca="1" si="28"/>
        <v>#N/A</v>
      </c>
      <c r="F196" s="31" t="e">
        <f t="shared" ca="1" si="29"/>
        <v>#N/A</v>
      </c>
      <c r="G196" s="31" t="e">
        <f t="shared" ca="1" si="30"/>
        <v>#N/A</v>
      </c>
      <c r="H196" s="3" t="str">
        <f t="shared" si="31"/>
        <v/>
      </c>
      <c r="I196" s="38" t="e">
        <f t="shared" ca="1" si="32"/>
        <v>#N/A</v>
      </c>
      <c r="J196" s="38" t="e">
        <f t="shared" ca="1" si="33"/>
        <v>#N/A</v>
      </c>
      <c r="K196" s="38" t="e">
        <f t="shared" ca="1" si="34"/>
        <v>#N/A</v>
      </c>
      <c r="L196" s="38" t="e">
        <f t="shared" ca="1" si="35"/>
        <v>#N/A</v>
      </c>
      <c r="M196" s="38" t="e">
        <f t="shared" ca="1" si="35"/>
        <v>#N/A</v>
      </c>
    </row>
    <row r="197" spans="1:13" x14ac:dyDescent="0.55000000000000004">
      <c r="A197" s="30" t="str">
        <f t="shared" si="37"/>
        <v/>
      </c>
      <c r="B197" s="31" t="e">
        <f t="shared" ca="1" si="36"/>
        <v>#N/A</v>
      </c>
      <c r="C197" s="31" t="e">
        <f t="shared" ca="1" si="26"/>
        <v>#N/A</v>
      </c>
      <c r="D197" s="31" t="e">
        <f t="shared" ca="1" si="27"/>
        <v>#N/A</v>
      </c>
      <c r="E197" s="31" t="e">
        <f t="shared" ca="1" si="28"/>
        <v>#N/A</v>
      </c>
      <c r="F197" s="31" t="e">
        <f t="shared" ca="1" si="29"/>
        <v>#N/A</v>
      </c>
      <c r="G197" s="31" t="e">
        <f t="shared" ca="1" si="30"/>
        <v>#N/A</v>
      </c>
      <c r="H197" s="3" t="str">
        <f t="shared" si="31"/>
        <v/>
      </c>
      <c r="I197" s="38" t="e">
        <f t="shared" ca="1" si="32"/>
        <v>#N/A</v>
      </c>
      <c r="J197" s="38" t="e">
        <f t="shared" ca="1" si="33"/>
        <v>#N/A</v>
      </c>
      <c r="K197" s="38" t="e">
        <f t="shared" ca="1" si="34"/>
        <v>#N/A</v>
      </c>
      <c r="L197" s="38" t="e">
        <f t="shared" ca="1" si="35"/>
        <v>#N/A</v>
      </c>
      <c r="M197" s="38" t="e">
        <f t="shared" ca="1" si="35"/>
        <v>#N/A</v>
      </c>
    </row>
    <row r="198" spans="1:13" x14ac:dyDescent="0.55000000000000004">
      <c r="A198" s="30" t="str">
        <f t="shared" si="37"/>
        <v/>
      </c>
      <c r="B198" s="31" t="e">
        <f t="shared" ca="1" si="36"/>
        <v>#N/A</v>
      </c>
      <c r="C198" s="31" t="e">
        <f t="shared" ca="1" si="26"/>
        <v>#N/A</v>
      </c>
      <c r="D198" s="31" t="e">
        <f t="shared" ca="1" si="27"/>
        <v>#N/A</v>
      </c>
      <c r="E198" s="31" t="e">
        <f t="shared" ca="1" si="28"/>
        <v>#N/A</v>
      </c>
      <c r="F198" s="31" t="e">
        <f t="shared" ca="1" si="29"/>
        <v>#N/A</v>
      </c>
      <c r="G198" s="31" t="e">
        <f t="shared" ca="1" si="30"/>
        <v>#N/A</v>
      </c>
      <c r="H198" s="3" t="str">
        <f t="shared" si="31"/>
        <v/>
      </c>
      <c r="I198" s="38" t="e">
        <f t="shared" ca="1" si="32"/>
        <v>#N/A</v>
      </c>
      <c r="J198" s="38" t="e">
        <f t="shared" ca="1" si="33"/>
        <v>#N/A</v>
      </c>
      <c r="K198" s="38" t="e">
        <f t="shared" ca="1" si="34"/>
        <v>#N/A</v>
      </c>
      <c r="L198" s="38" t="e">
        <f t="shared" ca="1" si="35"/>
        <v>#N/A</v>
      </c>
      <c r="M198" s="38" t="e">
        <f t="shared" ca="1" si="35"/>
        <v>#N/A</v>
      </c>
    </row>
    <row r="199" spans="1:13" x14ac:dyDescent="0.55000000000000004">
      <c r="A199" s="30" t="str">
        <f t="shared" si="37"/>
        <v/>
      </c>
      <c r="B199" s="31" t="e">
        <f t="shared" ca="1" si="36"/>
        <v>#N/A</v>
      </c>
      <c r="C199" s="31" t="e">
        <f t="shared" ca="1" si="26"/>
        <v>#N/A</v>
      </c>
      <c r="D199" s="31" t="e">
        <f t="shared" ca="1" si="27"/>
        <v>#N/A</v>
      </c>
      <c r="E199" s="31" t="e">
        <f t="shared" ca="1" si="28"/>
        <v>#N/A</v>
      </c>
      <c r="F199" s="31" t="e">
        <f t="shared" ca="1" si="29"/>
        <v>#N/A</v>
      </c>
      <c r="G199" s="31" t="e">
        <f t="shared" ca="1" si="30"/>
        <v>#N/A</v>
      </c>
      <c r="H199" s="3" t="str">
        <f t="shared" si="31"/>
        <v/>
      </c>
      <c r="I199" s="38" t="e">
        <f t="shared" ca="1" si="32"/>
        <v>#N/A</v>
      </c>
      <c r="J199" s="38" t="e">
        <f t="shared" ca="1" si="33"/>
        <v>#N/A</v>
      </c>
      <c r="K199" s="38" t="e">
        <f t="shared" ca="1" si="34"/>
        <v>#N/A</v>
      </c>
      <c r="L199" s="38" t="e">
        <f t="shared" ca="1" si="35"/>
        <v>#N/A</v>
      </c>
      <c r="M199" s="38" t="e">
        <f t="shared" ca="1" si="35"/>
        <v>#N/A</v>
      </c>
    </row>
    <row r="200" spans="1:13" x14ac:dyDescent="0.55000000000000004">
      <c r="A200" s="30" t="str">
        <f t="shared" si="37"/>
        <v/>
      </c>
      <c r="B200" s="31" t="e">
        <f t="shared" ca="1" si="36"/>
        <v>#N/A</v>
      </c>
      <c r="C200" s="31" t="e">
        <f t="shared" ca="1" si="26"/>
        <v>#N/A</v>
      </c>
      <c r="D200" s="31" t="e">
        <f t="shared" ca="1" si="27"/>
        <v>#N/A</v>
      </c>
      <c r="E200" s="31" t="e">
        <f t="shared" ca="1" si="28"/>
        <v>#N/A</v>
      </c>
      <c r="F200" s="31" t="e">
        <f t="shared" ca="1" si="29"/>
        <v>#N/A</v>
      </c>
      <c r="G200" s="31" t="e">
        <f t="shared" ca="1" si="30"/>
        <v>#N/A</v>
      </c>
      <c r="H200" s="3" t="str">
        <f t="shared" si="31"/>
        <v/>
      </c>
      <c r="I200" s="38" t="e">
        <f t="shared" ca="1" si="32"/>
        <v>#N/A</v>
      </c>
      <c r="J200" s="38" t="e">
        <f t="shared" ca="1" si="33"/>
        <v>#N/A</v>
      </c>
      <c r="K200" s="38" t="e">
        <f t="shared" ca="1" si="34"/>
        <v>#N/A</v>
      </c>
      <c r="L200" s="38" t="e">
        <f t="shared" ca="1" si="35"/>
        <v>#N/A</v>
      </c>
      <c r="M200" s="38" t="e">
        <f t="shared" ca="1" si="35"/>
        <v>#N/A</v>
      </c>
    </row>
    <row r="201" spans="1:13" x14ac:dyDescent="0.55000000000000004">
      <c r="A201" s="30" t="str">
        <f t="shared" si="37"/>
        <v/>
      </c>
      <c r="B201" s="31" t="e">
        <f t="shared" ca="1" si="36"/>
        <v>#N/A</v>
      </c>
      <c r="C201" s="31" t="e">
        <f t="shared" ca="1" si="26"/>
        <v>#N/A</v>
      </c>
      <c r="D201" s="31" t="e">
        <f t="shared" ca="1" si="27"/>
        <v>#N/A</v>
      </c>
      <c r="E201" s="31" t="e">
        <f t="shared" ca="1" si="28"/>
        <v>#N/A</v>
      </c>
      <c r="F201" s="31" t="e">
        <f t="shared" ca="1" si="29"/>
        <v>#N/A</v>
      </c>
      <c r="G201" s="31" t="e">
        <f t="shared" ca="1" si="30"/>
        <v>#N/A</v>
      </c>
      <c r="H201" s="3" t="str">
        <f t="shared" si="31"/>
        <v/>
      </c>
      <c r="I201" s="38" t="e">
        <f t="shared" ca="1" si="32"/>
        <v>#N/A</v>
      </c>
      <c r="J201" s="38" t="e">
        <f t="shared" ca="1" si="33"/>
        <v>#N/A</v>
      </c>
      <c r="K201" s="38" t="e">
        <f t="shared" ca="1" si="34"/>
        <v>#N/A</v>
      </c>
      <c r="L201" s="38" t="e">
        <f t="shared" ca="1" si="35"/>
        <v>#N/A</v>
      </c>
      <c r="M201" s="38" t="e">
        <f t="shared" ca="1" si="35"/>
        <v>#N/A</v>
      </c>
    </row>
    <row r="202" spans="1:13" x14ac:dyDescent="0.55000000000000004">
      <c r="A202" s="30" t="str">
        <f t="shared" si="37"/>
        <v/>
      </c>
      <c r="B202" s="31" t="e">
        <f t="shared" ca="1" si="36"/>
        <v>#N/A</v>
      </c>
      <c r="C202" s="31" t="e">
        <f t="shared" ca="1" si="26"/>
        <v>#N/A</v>
      </c>
      <c r="D202" s="31" t="e">
        <f t="shared" ca="1" si="27"/>
        <v>#N/A</v>
      </c>
      <c r="E202" s="31" t="e">
        <f t="shared" ca="1" si="28"/>
        <v>#N/A</v>
      </c>
      <c r="F202" s="31" t="e">
        <f t="shared" ca="1" si="29"/>
        <v>#N/A</v>
      </c>
      <c r="G202" s="31" t="e">
        <f t="shared" ca="1" si="30"/>
        <v>#N/A</v>
      </c>
      <c r="H202" s="3" t="str">
        <f t="shared" si="31"/>
        <v/>
      </c>
      <c r="I202" s="38" t="e">
        <f t="shared" ca="1" si="32"/>
        <v>#N/A</v>
      </c>
      <c r="J202" s="38" t="e">
        <f t="shared" ca="1" si="33"/>
        <v>#N/A</v>
      </c>
      <c r="K202" s="38" t="e">
        <f t="shared" ca="1" si="34"/>
        <v>#N/A</v>
      </c>
      <c r="L202" s="38" t="e">
        <f t="shared" ca="1" si="35"/>
        <v>#N/A</v>
      </c>
      <c r="M202" s="38" t="e">
        <f t="shared" ca="1" si="35"/>
        <v>#N/A</v>
      </c>
    </row>
    <row r="203" spans="1:13" x14ac:dyDescent="0.55000000000000004">
      <c r="A203" s="30" t="str">
        <f t="shared" si="37"/>
        <v/>
      </c>
      <c r="B203" s="31" t="e">
        <f t="shared" ca="1" si="36"/>
        <v>#N/A</v>
      </c>
      <c r="C203" s="31" t="e">
        <f t="shared" ca="1" si="26"/>
        <v>#N/A</v>
      </c>
      <c r="D203" s="31" t="e">
        <f t="shared" ca="1" si="27"/>
        <v>#N/A</v>
      </c>
      <c r="E203" s="31" t="e">
        <f t="shared" ca="1" si="28"/>
        <v>#N/A</v>
      </c>
      <c r="F203" s="31" t="e">
        <f t="shared" ca="1" si="29"/>
        <v>#N/A</v>
      </c>
      <c r="G203" s="31" t="e">
        <f t="shared" ca="1" si="30"/>
        <v>#N/A</v>
      </c>
      <c r="H203" s="3" t="str">
        <f t="shared" si="31"/>
        <v/>
      </c>
      <c r="I203" s="38" t="e">
        <f t="shared" ca="1" si="32"/>
        <v>#N/A</v>
      </c>
      <c r="J203" s="38" t="e">
        <f t="shared" ca="1" si="33"/>
        <v>#N/A</v>
      </c>
      <c r="K203" s="38" t="e">
        <f t="shared" ca="1" si="34"/>
        <v>#N/A</v>
      </c>
      <c r="L203" s="38" t="e">
        <f t="shared" ca="1" si="35"/>
        <v>#N/A</v>
      </c>
      <c r="M203" s="38" t="e">
        <f t="shared" ca="1" si="35"/>
        <v>#N/A</v>
      </c>
    </row>
    <row r="204" spans="1:13" x14ac:dyDescent="0.55000000000000004">
      <c r="A204" s="30" t="str">
        <f t="shared" si="37"/>
        <v/>
      </c>
      <c r="B204" s="31" t="e">
        <f t="shared" ca="1" si="36"/>
        <v>#N/A</v>
      </c>
      <c r="C204" s="31" t="e">
        <f t="shared" ca="1" si="26"/>
        <v>#N/A</v>
      </c>
      <c r="D204" s="31" t="e">
        <f t="shared" ca="1" si="27"/>
        <v>#N/A</v>
      </c>
      <c r="E204" s="31" t="e">
        <f t="shared" ca="1" si="28"/>
        <v>#N/A</v>
      </c>
      <c r="F204" s="31" t="e">
        <f t="shared" ca="1" si="29"/>
        <v>#N/A</v>
      </c>
      <c r="G204" s="31" t="e">
        <f t="shared" ca="1" si="30"/>
        <v>#N/A</v>
      </c>
      <c r="H204" s="3" t="str">
        <f t="shared" si="31"/>
        <v/>
      </c>
      <c r="I204" s="38" t="e">
        <f t="shared" ca="1" si="32"/>
        <v>#N/A</v>
      </c>
      <c r="J204" s="38" t="e">
        <f t="shared" ca="1" si="33"/>
        <v>#N/A</v>
      </c>
      <c r="K204" s="38" t="e">
        <f t="shared" ca="1" si="34"/>
        <v>#N/A</v>
      </c>
      <c r="L204" s="38" t="e">
        <f t="shared" ca="1" si="35"/>
        <v>#N/A</v>
      </c>
      <c r="M204" s="38" t="e">
        <f t="shared" ca="1" si="35"/>
        <v>#N/A</v>
      </c>
    </row>
    <row r="205" spans="1:13" x14ac:dyDescent="0.55000000000000004">
      <c r="A205" s="30" t="str">
        <f t="shared" si="37"/>
        <v/>
      </c>
      <c r="B205" s="31" t="e">
        <f t="shared" ca="1" si="36"/>
        <v>#N/A</v>
      </c>
      <c r="C205" s="31" t="e">
        <f t="shared" ca="1" si="26"/>
        <v>#N/A</v>
      </c>
      <c r="D205" s="31" t="e">
        <f t="shared" ca="1" si="27"/>
        <v>#N/A</v>
      </c>
      <c r="E205" s="31" t="e">
        <f t="shared" ca="1" si="28"/>
        <v>#N/A</v>
      </c>
      <c r="F205" s="31" t="e">
        <f t="shared" ca="1" si="29"/>
        <v>#N/A</v>
      </c>
      <c r="G205" s="31" t="e">
        <f t="shared" ca="1" si="30"/>
        <v>#N/A</v>
      </c>
      <c r="H205" s="3" t="str">
        <f t="shared" si="31"/>
        <v/>
      </c>
      <c r="I205" s="38" t="e">
        <f t="shared" ca="1" si="32"/>
        <v>#N/A</v>
      </c>
      <c r="J205" s="38" t="e">
        <f t="shared" ca="1" si="33"/>
        <v>#N/A</v>
      </c>
      <c r="K205" s="38" t="e">
        <f t="shared" ca="1" si="34"/>
        <v>#N/A</v>
      </c>
      <c r="L205" s="38" t="e">
        <f t="shared" ca="1" si="35"/>
        <v>#N/A</v>
      </c>
      <c r="M205" s="38" t="e">
        <f t="shared" ca="1" si="35"/>
        <v>#N/A</v>
      </c>
    </row>
    <row r="206" spans="1:13" x14ac:dyDescent="0.55000000000000004">
      <c r="A206" s="30" t="str">
        <f t="shared" si="37"/>
        <v/>
      </c>
      <c r="B206" s="31" t="e">
        <f t="shared" ca="1" si="36"/>
        <v>#N/A</v>
      </c>
      <c r="C206" s="31" t="e">
        <f t="shared" ca="1" si="26"/>
        <v>#N/A</v>
      </c>
      <c r="D206" s="31" t="e">
        <f t="shared" ca="1" si="27"/>
        <v>#N/A</v>
      </c>
      <c r="E206" s="31" t="e">
        <f t="shared" ca="1" si="28"/>
        <v>#N/A</v>
      </c>
      <c r="F206" s="31" t="e">
        <f t="shared" ca="1" si="29"/>
        <v>#N/A</v>
      </c>
      <c r="G206" s="31" t="e">
        <f t="shared" ca="1" si="30"/>
        <v>#N/A</v>
      </c>
      <c r="H206" s="3" t="str">
        <f t="shared" si="31"/>
        <v/>
      </c>
      <c r="I206" s="38" t="e">
        <f t="shared" ca="1" si="32"/>
        <v>#N/A</v>
      </c>
      <c r="J206" s="38" t="e">
        <f t="shared" ca="1" si="33"/>
        <v>#N/A</v>
      </c>
      <c r="K206" s="38" t="e">
        <f t="shared" ca="1" si="34"/>
        <v>#N/A</v>
      </c>
      <c r="L206" s="38" t="e">
        <f t="shared" ca="1" si="35"/>
        <v>#N/A</v>
      </c>
      <c r="M206" s="38" t="e">
        <f t="shared" ca="1" si="35"/>
        <v>#N/A</v>
      </c>
    </row>
    <row r="207" spans="1:13" x14ac:dyDescent="0.55000000000000004">
      <c r="A207" s="30" t="str">
        <f t="shared" si="37"/>
        <v/>
      </c>
      <c r="B207" s="31" t="e">
        <f t="shared" ca="1" si="36"/>
        <v>#N/A</v>
      </c>
      <c r="C207" s="31" t="e">
        <f t="shared" ca="1" si="26"/>
        <v>#N/A</v>
      </c>
      <c r="D207" s="31" t="e">
        <f t="shared" ca="1" si="27"/>
        <v>#N/A</v>
      </c>
      <c r="E207" s="31" t="e">
        <f t="shared" ca="1" si="28"/>
        <v>#N/A</v>
      </c>
      <c r="F207" s="31" t="e">
        <f t="shared" ca="1" si="29"/>
        <v>#N/A</v>
      </c>
      <c r="G207" s="31" t="e">
        <f t="shared" ca="1" si="30"/>
        <v>#N/A</v>
      </c>
      <c r="H207" s="3" t="str">
        <f t="shared" si="31"/>
        <v/>
      </c>
      <c r="I207" s="38" t="e">
        <f t="shared" ca="1" si="32"/>
        <v>#N/A</v>
      </c>
      <c r="J207" s="38" t="e">
        <f t="shared" ca="1" si="33"/>
        <v>#N/A</v>
      </c>
      <c r="K207" s="38" t="e">
        <f t="shared" ca="1" si="34"/>
        <v>#N/A</v>
      </c>
      <c r="L207" s="38" t="e">
        <f t="shared" ca="1" si="35"/>
        <v>#N/A</v>
      </c>
      <c r="M207" s="38" t="e">
        <f t="shared" ca="1" si="35"/>
        <v>#N/A</v>
      </c>
    </row>
    <row r="208" spans="1:13" x14ac:dyDescent="0.55000000000000004">
      <c r="A208" s="30" t="str">
        <f t="shared" si="37"/>
        <v/>
      </c>
      <c r="B208" s="31" t="e">
        <f t="shared" ca="1" si="36"/>
        <v>#N/A</v>
      </c>
      <c r="C208" s="31" t="e">
        <f t="shared" ca="1" si="26"/>
        <v>#N/A</v>
      </c>
      <c r="D208" s="31" t="e">
        <f t="shared" ca="1" si="27"/>
        <v>#N/A</v>
      </c>
      <c r="E208" s="31" t="e">
        <f t="shared" ca="1" si="28"/>
        <v>#N/A</v>
      </c>
      <c r="F208" s="31" t="e">
        <f t="shared" ca="1" si="29"/>
        <v>#N/A</v>
      </c>
      <c r="G208" s="31" t="e">
        <f t="shared" ca="1" si="30"/>
        <v>#N/A</v>
      </c>
      <c r="H208" s="3" t="str">
        <f t="shared" si="31"/>
        <v/>
      </c>
      <c r="I208" s="38" t="e">
        <f t="shared" ca="1" si="32"/>
        <v>#N/A</v>
      </c>
      <c r="J208" s="38" t="e">
        <f t="shared" ca="1" si="33"/>
        <v>#N/A</v>
      </c>
      <c r="K208" s="38" t="e">
        <f t="shared" ca="1" si="34"/>
        <v>#N/A</v>
      </c>
      <c r="L208" s="38" t="e">
        <f t="shared" ca="1" si="35"/>
        <v>#N/A</v>
      </c>
      <c r="M208" s="38" t="e">
        <f t="shared" ca="1" si="35"/>
        <v>#N/A</v>
      </c>
    </row>
    <row r="209" spans="1:13" x14ac:dyDescent="0.55000000000000004">
      <c r="A209" s="30" t="str">
        <f t="shared" si="37"/>
        <v/>
      </c>
      <c r="B209" s="31" t="e">
        <f t="shared" ca="1" si="36"/>
        <v>#N/A</v>
      </c>
      <c r="C209" s="31" t="e">
        <f t="shared" ca="1" si="26"/>
        <v>#N/A</v>
      </c>
      <c r="D209" s="31" t="e">
        <f t="shared" ca="1" si="27"/>
        <v>#N/A</v>
      </c>
      <c r="E209" s="31" t="e">
        <f t="shared" ca="1" si="28"/>
        <v>#N/A</v>
      </c>
      <c r="F209" s="31" t="e">
        <f t="shared" ca="1" si="29"/>
        <v>#N/A</v>
      </c>
      <c r="G209" s="31" t="e">
        <f t="shared" ca="1" si="30"/>
        <v>#N/A</v>
      </c>
      <c r="H209" s="3" t="str">
        <f t="shared" si="31"/>
        <v/>
      </c>
      <c r="I209" s="38" t="e">
        <f t="shared" ca="1" si="32"/>
        <v>#N/A</v>
      </c>
      <c r="J209" s="38" t="e">
        <f t="shared" ca="1" si="33"/>
        <v>#N/A</v>
      </c>
      <c r="K209" s="38" t="e">
        <f t="shared" ca="1" si="34"/>
        <v>#N/A</v>
      </c>
      <c r="L209" s="38" t="e">
        <f t="shared" ca="1" si="35"/>
        <v>#N/A</v>
      </c>
      <c r="M209" s="38" t="e">
        <f t="shared" ca="1" si="35"/>
        <v>#N/A</v>
      </c>
    </row>
    <row r="210" spans="1:13" x14ac:dyDescent="0.55000000000000004">
      <c r="A210" s="30" t="str">
        <f t="shared" si="37"/>
        <v/>
      </c>
      <c r="B210" s="31" t="e">
        <f t="shared" ca="1" si="36"/>
        <v>#N/A</v>
      </c>
      <c r="C210" s="31" t="e">
        <f t="shared" ca="1" si="26"/>
        <v>#N/A</v>
      </c>
      <c r="D210" s="31" t="e">
        <f t="shared" ca="1" si="27"/>
        <v>#N/A</v>
      </c>
      <c r="E210" s="31" t="e">
        <f t="shared" ca="1" si="28"/>
        <v>#N/A</v>
      </c>
      <c r="F210" s="31" t="e">
        <f t="shared" ca="1" si="29"/>
        <v>#N/A</v>
      </c>
      <c r="G210" s="31" t="e">
        <f t="shared" ca="1" si="30"/>
        <v>#N/A</v>
      </c>
      <c r="H210" s="3" t="str">
        <f t="shared" si="31"/>
        <v/>
      </c>
      <c r="I210" s="38" t="e">
        <f t="shared" ca="1" si="32"/>
        <v>#N/A</v>
      </c>
      <c r="J210" s="38" t="e">
        <f t="shared" ca="1" si="33"/>
        <v>#N/A</v>
      </c>
      <c r="K210" s="38" t="e">
        <f t="shared" ca="1" si="34"/>
        <v>#N/A</v>
      </c>
      <c r="L210" s="38" t="e">
        <f t="shared" ca="1" si="35"/>
        <v>#N/A</v>
      </c>
      <c r="M210" s="38" t="e">
        <f t="shared" ca="1" si="35"/>
        <v>#N/A</v>
      </c>
    </row>
    <row r="211" spans="1:13" x14ac:dyDescent="0.55000000000000004">
      <c r="A211" s="30" t="str">
        <f t="shared" si="37"/>
        <v/>
      </c>
      <c r="B211" s="31" t="e">
        <f t="shared" ca="1" si="36"/>
        <v>#N/A</v>
      </c>
      <c r="C211" s="31" t="e">
        <f t="shared" ca="1" si="26"/>
        <v>#N/A</v>
      </c>
      <c r="D211" s="31" t="e">
        <f t="shared" ca="1" si="27"/>
        <v>#N/A</v>
      </c>
      <c r="E211" s="31" t="e">
        <f t="shared" ca="1" si="28"/>
        <v>#N/A</v>
      </c>
      <c r="F211" s="31" t="e">
        <f t="shared" ca="1" si="29"/>
        <v>#N/A</v>
      </c>
      <c r="G211" s="31" t="e">
        <f t="shared" ca="1" si="30"/>
        <v>#N/A</v>
      </c>
      <c r="H211" s="3" t="str">
        <f t="shared" si="31"/>
        <v/>
      </c>
      <c r="I211" s="38" t="e">
        <f t="shared" ca="1" si="32"/>
        <v>#N/A</v>
      </c>
      <c r="J211" s="38" t="e">
        <f t="shared" ca="1" si="33"/>
        <v>#N/A</v>
      </c>
      <c r="K211" s="38" t="e">
        <f t="shared" ca="1" si="34"/>
        <v>#N/A</v>
      </c>
      <c r="L211" s="38" t="e">
        <f t="shared" ca="1" si="35"/>
        <v>#N/A</v>
      </c>
      <c r="M211" s="38" t="e">
        <f t="shared" ca="1" si="35"/>
        <v>#N/A</v>
      </c>
    </row>
    <row r="212" spans="1:13" x14ac:dyDescent="0.55000000000000004">
      <c r="A212" s="30" t="str">
        <f t="shared" si="37"/>
        <v/>
      </c>
      <c r="B212" s="31" t="e">
        <f t="shared" ca="1" si="36"/>
        <v>#N/A</v>
      </c>
      <c r="C212" s="31" t="e">
        <f t="shared" ca="1" si="26"/>
        <v>#N/A</v>
      </c>
      <c r="D212" s="31" t="e">
        <f t="shared" ca="1" si="27"/>
        <v>#N/A</v>
      </c>
      <c r="E212" s="31" t="e">
        <f t="shared" ca="1" si="28"/>
        <v>#N/A</v>
      </c>
      <c r="F212" s="31" t="e">
        <f t="shared" ca="1" si="29"/>
        <v>#N/A</v>
      </c>
      <c r="G212" s="31" t="e">
        <f t="shared" ca="1" si="30"/>
        <v>#N/A</v>
      </c>
      <c r="H212" s="3" t="str">
        <f t="shared" si="31"/>
        <v/>
      </c>
      <c r="I212" s="38" t="e">
        <f t="shared" ca="1" si="32"/>
        <v>#N/A</v>
      </c>
      <c r="J212" s="38" t="e">
        <f t="shared" ca="1" si="33"/>
        <v>#N/A</v>
      </c>
      <c r="K212" s="38" t="e">
        <f t="shared" ca="1" si="34"/>
        <v>#N/A</v>
      </c>
      <c r="L212" s="38" t="e">
        <f t="shared" ca="1" si="35"/>
        <v>#N/A</v>
      </c>
      <c r="M212" s="38" t="e">
        <f t="shared" ca="1" si="35"/>
        <v>#N/A</v>
      </c>
    </row>
    <row r="213" spans="1:13" x14ac:dyDescent="0.55000000000000004">
      <c r="A213" s="30" t="str">
        <f t="shared" si="37"/>
        <v/>
      </c>
      <c r="B213" s="31" t="e">
        <f t="shared" ca="1" si="36"/>
        <v>#N/A</v>
      </c>
      <c r="C213" s="31" t="e">
        <f t="shared" ca="1" si="26"/>
        <v>#N/A</v>
      </c>
      <c r="D213" s="31" t="e">
        <f t="shared" ca="1" si="27"/>
        <v>#N/A</v>
      </c>
      <c r="E213" s="31" t="e">
        <f t="shared" ca="1" si="28"/>
        <v>#N/A</v>
      </c>
      <c r="F213" s="31" t="e">
        <f t="shared" ca="1" si="29"/>
        <v>#N/A</v>
      </c>
      <c r="G213" s="31" t="e">
        <f t="shared" ca="1" si="30"/>
        <v>#N/A</v>
      </c>
      <c r="H213" s="3" t="str">
        <f t="shared" si="31"/>
        <v/>
      </c>
      <c r="I213" s="38" t="e">
        <f t="shared" ca="1" si="32"/>
        <v>#N/A</v>
      </c>
      <c r="J213" s="38" t="e">
        <f t="shared" ca="1" si="33"/>
        <v>#N/A</v>
      </c>
      <c r="K213" s="38" t="e">
        <f t="shared" ca="1" si="34"/>
        <v>#N/A</v>
      </c>
      <c r="L213" s="38" t="e">
        <f t="shared" ca="1" si="35"/>
        <v>#N/A</v>
      </c>
      <c r="M213" s="38" t="e">
        <f t="shared" ca="1" si="35"/>
        <v>#N/A</v>
      </c>
    </row>
    <row r="214" spans="1:13" x14ac:dyDescent="0.55000000000000004">
      <c r="A214" s="30" t="str">
        <f t="shared" si="37"/>
        <v/>
      </c>
      <c r="B214" s="31" t="e">
        <f t="shared" ca="1" si="36"/>
        <v>#N/A</v>
      </c>
      <c r="C214" s="31" t="e">
        <f t="shared" ca="1" si="26"/>
        <v>#N/A</v>
      </c>
      <c r="D214" s="31" t="e">
        <f t="shared" ca="1" si="27"/>
        <v>#N/A</v>
      </c>
      <c r="E214" s="31" t="e">
        <f t="shared" ca="1" si="28"/>
        <v>#N/A</v>
      </c>
      <c r="F214" s="31" t="e">
        <f t="shared" ca="1" si="29"/>
        <v>#N/A</v>
      </c>
      <c r="G214" s="31" t="e">
        <f t="shared" ca="1" si="30"/>
        <v>#N/A</v>
      </c>
      <c r="H214" s="3" t="str">
        <f t="shared" si="31"/>
        <v/>
      </c>
      <c r="I214" s="38" t="e">
        <f t="shared" ca="1" si="32"/>
        <v>#N/A</v>
      </c>
      <c r="J214" s="38" t="e">
        <f t="shared" ca="1" si="33"/>
        <v>#N/A</v>
      </c>
      <c r="K214" s="38" t="e">
        <f t="shared" ca="1" si="34"/>
        <v>#N/A</v>
      </c>
      <c r="L214" s="38" t="e">
        <f t="shared" ca="1" si="35"/>
        <v>#N/A</v>
      </c>
      <c r="M214" s="38" t="e">
        <f t="shared" ca="1" si="35"/>
        <v>#N/A</v>
      </c>
    </row>
    <row r="215" spans="1:13" x14ac:dyDescent="0.55000000000000004">
      <c r="A215" s="30" t="str">
        <f t="shared" si="37"/>
        <v/>
      </c>
      <c r="B215" s="31" t="e">
        <f t="shared" ca="1" si="36"/>
        <v>#N/A</v>
      </c>
      <c r="C215" s="31" t="e">
        <f t="shared" ca="1" si="26"/>
        <v>#N/A</v>
      </c>
      <c r="D215" s="31" t="e">
        <f t="shared" ca="1" si="27"/>
        <v>#N/A</v>
      </c>
      <c r="E215" s="31" t="e">
        <f t="shared" ca="1" si="28"/>
        <v>#N/A</v>
      </c>
      <c r="F215" s="31" t="e">
        <f t="shared" ca="1" si="29"/>
        <v>#N/A</v>
      </c>
      <c r="G215" s="31" t="e">
        <f t="shared" ca="1" si="30"/>
        <v>#N/A</v>
      </c>
      <c r="H215" s="3" t="str">
        <f t="shared" si="31"/>
        <v/>
      </c>
      <c r="I215" s="38" t="e">
        <f t="shared" ca="1" si="32"/>
        <v>#N/A</v>
      </c>
      <c r="J215" s="38" t="e">
        <f t="shared" ca="1" si="33"/>
        <v>#N/A</v>
      </c>
      <c r="K215" s="38" t="e">
        <f t="shared" ca="1" si="34"/>
        <v>#N/A</v>
      </c>
      <c r="L215" s="38" t="e">
        <f t="shared" ca="1" si="35"/>
        <v>#N/A</v>
      </c>
      <c r="M215" s="38" t="e">
        <f t="shared" ca="1" si="35"/>
        <v>#N/A</v>
      </c>
    </row>
    <row r="216" spans="1:13" x14ac:dyDescent="0.55000000000000004">
      <c r="A216" s="30" t="str">
        <f t="shared" si="37"/>
        <v/>
      </c>
      <c r="B216" s="31" t="e">
        <f t="shared" ca="1" si="36"/>
        <v>#N/A</v>
      </c>
      <c r="C216" s="31" t="e">
        <f t="shared" ca="1" si="26"/>
        <v>#N/A</v>
      </c>
      <c r="D216" s="31" t="e">
        <f t="shared" ca="1" si="27"/>
        <v>#N/A</v>
      </c>
      <c r="E216" s="31" t="e">
        <f t="shared" ca="1" si="28"/>
        <v>#N/A</v>
      </c>
      <c r="F216" s="31" t="e">
        <f t="shared" ca="1" si="29"/>
        <v>#N/A</v>
      </c>
      <c r="G216" s="31" t="e">
        <f t="shared" ca="1" si="30"/>
        <v>#N/A</v>
      </c>
      <c r="H216" s="3" t="str">
        <f t="shared" si="31"/>
        <v/>
      </c>
      <c r="I216" s="38" t="e">
        <f t="shared" ca="1" si="32"/>
        <v>#N/A</v>
      </c>
      <c r="J216" s="38" t="e">
        <f t="shared" ca="1" si="33"/>
        <v>#N/A</v>
      </c>
      <c r="K216" s="38" t="e">
        <f t="shared" ca="1" si="34"/>
        <v>#N/A</v>
      </c>
      <c r="L216" s="38" t="e">
        <f t="shared" ca="1" si="35"/>
        <v>#N/A</v>
      </c>
      <c r="M216" s="38" t="e">
        <f t="shared" ca="1" si="35"/>
        <v>#N/A</v>
      </c>
    </row>
    <row r="217" spans="1:13" x14ac:dyDescent="0.55000000000000004">
      <c r="A217" s="30" t="str">
        <f t="shared" si="37"/>
        <v/>
      </c>
      <c r="B217" s="31" t="e">
        <f t="shared" ca="1" si="36"/>
        <v>#N/A</v>
      </c>
      <c r="C217" s="31" t="e">
        <f t="shared" ca="1" si="26"/>
        <v>#N/A</v>
      </c>
      <c r="D217" s="31" t="e">
        <f t="shared" ca="1" si="27"/>
        <v>#N/A</v>
      </c>
      <c r="E217" s="31" t="e">
        <f t="shared" ca="1" si="28"/>
        <v>#N/A</v>
      </c>
      <c r="F217" s="31" t="e">
        <f t="shared" ca="1" si="29"/>
        <v>#N/A</v>
      </c>
      <c r="G217" s="31" t="e">
        <f t="shared" ca="1" si="30"/>
        <v>#N/A</v>
      </c>
      <c r="H217" s="3" t="str">
        <f t="shared" si="31"/>
        <v/>
      </c>
      <c r="I217" s="38" t="e">
        <f t="shared" ca="1" si="32"/>
        <v>#N/A</v>
      </c>
      <c r="J217" s="38" t="e">
        <f t="shared" ca="1" si="33"/>
        <v>#N/A</v>
      </c>
      <c r="K217" s="38" t="e">
        <f t="shared" ca="1" si="34"/>
        <v>#N/A</v>
      </c>
      <c r="L217" s="38" t="e">
        <f t="shared" ca="1" si="35"/>
        <v>#N/A</v>
      </c>
      <c r="M217" s="38" t="e">
        <f t="shared" ca="1" si="35"/>
        <v>#N/A</v>
      </c>
    </row>
    <row r="218" spans="1:13" x14ac:dyDescent="0.55000000000000004">
      <c r="A218" s="30" t="str">
        <f t="shared" si="37"/>
        <v/>
      </c>
      <c r="B218" s="31" t="e">
        <f t="shared" ca="1" si="36"/>
        <v>#N/A</v>
      </c>
      <c r="C218" s="31" t="e">
        <f t="shared" ca="1" si="26"/>
        <v>#N/A</v>
      </c>
      <c r="D218" s="31" t="e">
        <f t="shared" ca="1" si="27"/>
        <v>#N/A</v>
      </c>
      <c r="E218" s="31" t="e">
        <f t="shared" ca="1" si="28"/>
        <v>#N/A</v>
      </c>
      <c r="F218" s="31" t="e">
        <f t="shared" ca="1" si="29"/>
        <v>#N/A</v>
      </c>
      <c r="G218" s="31" t="e">
        <f t="shared" ca="1" si="30"/>
        <v>#N/A</v>
      </c>
      <c r="H218" s="3" t="str">
        <f t="shared" si="31"/>
        <v/>
      </c>
      <c r="I218" s="38" t="e">
        <f t="shared" ca="1" si="32"/>
        <v>#N/A</v>
      </c>
      <c r="J218" s="38" t="e">
        <f t="shared" ca="1" si="33"/>
        <v>#N/A</v>
      </c>
      <c r="K218" s="38" t="e">
        <f t="shared" ca="1" si="34"/>
        <v>#N/A</v>
      </c>
      <c r="L218" s="38" t="e">
        <f t="shared" ca="1" si="35"/>
        <v>#N/A</v>
      </c>
      <c r="M218" s="38" t="e">
        <f t="shared" ca="1" si="35"/>
        <v>#N/A</v>
      </c>
    </row>
    <row r="219" spans="1:13" x14ac:dyDescent="0.55000000000000004">
      <c r="A219" s="30" t="str">
        <f t="shared" si="37"/>
        <v/>
      </c>
      <c r="B219" s="31" t="e">
        <f t="shared" ca="1" si="36"/>
        <v>#N/A</v>
      </c>
      <c r="C219" s="31" t="e">
        <f t="shared" ca="1" si="26"/>
        <v>#N/A</v>
      </c>
      <c r="D219" s="31" t="e">
        <f t="shared" ca="1" si="27"/>
        <v>#N/A</v>
      </c>
      <c r="E219" s="31" t="e">
        <f t="shared" ca="1" si="28"/>
        <v>#N/A</v>
      </c>
      <c r="F219" s="31" t="e">
        <f t="shared" ca="1" si="29"/>
        <v>#N/A</v>
      </c>
      <c r="G219" s="31" t="e">
        <f t="shared" ca="1" si="30"/>
        <v>#N/A</v>
      </c>
      <c r="H219" s="3" t="str">
        <f t="shared" si="31"/>
        <v/>
      </c>
      <c r="I219" s="38" t="e">
        <f t="shared" ca="1" si="32"/>
        <v>#N/A</v>
      </c>
      <c r="J219" s="38" t="e">
        <f t="shared" ca="1" si="33"/>
        <v>#N/A</v>
      </c>
      <c r="K219" s="38" t="e">
        <f t="shared" ca="1" si="34"/>
        <v>#N/A</v>
      </c>
      <c r="L219" s="38" t="e">
        <f t="shared" ca="1" si="35"/>
        <v>#N/A</v>
      </c>
      <c r="M219" s="38" t="e">
        <f t="shared" ca="1" si="35"/>
        <v>#N/A</v>
      </c>
    </row>
    <row r="220" spans="1:13" x14ac:dyDescent="0.55000000000000004">
      <c r="A220" s="30" t="str">
        <f t="shared" si="37"/>
        <v/>
      </c>
      <c r="B220" s="31" t="e">
        <f t="shared" ca="1" si="36"/>
        <v>#N/A</v>
      </c>
      <c r="C220" s="31" t="e">
        <f t="shared" ca="1" si="26"/>
        <v>#N/A</v>
      </c>
      <c r="D220" s="31" t="e">
        <f t="shared" ca="1" si="27"/>
        <v>#N/A</v>
      </c>
      <c r="E220" s="31" t="e">
        <f t="shared" ca="1" si="28"/>
        <v>#N/A</v>
      </c>
      <c r="F220" s="31" t="e">
        <f t="shared" ca="1" si="29"/>
        <v>#N/A</v>
      </c>
      <c r="G220" s="31" t="e">
        <f t="shared" ca="1" si="30"/>
        <v>#N/A</v>
      </c>
      <c r="H220" s="3" t="str">
        <f t="shared" si="31"/>
        <v/>
      </c>
      <c r="I220" s="38" t="e">
        <f t="shared" ca="1" si="32"/>
        <v>#N/A</v>
      </c>
      <c r="J220" s="38" t="e">
        <f t="shared" ca="1" si="33"/>
        <v>#N/A</v>
      </c>
      <c r="K220" s="38" t="e">
        <f t="shared" ca="1" si="34"/>
        <v>#N/A</v>
      </c>
      <c r="L220" s="38" t="e">
        <f t="shared" ca="1" si="35"/>
        <v>#N/A</v>
      </c>
      <c r="M220" s="38" t="e">
        <f t="shared" ca="1" si="35"/>
        <v>#N/A</v>
      </c>
    </row>
    <row r="221" spans="1:13" x14ac:dyDescent="0.55000000000000004">
      <c r="A221" s="30" t="str">
        <f t="shared" si="37"/>
        <v/>
      </c>
      <c r="B221" s="31" t="e">
        <f t="shared" ca="1" si="36"/>
        <v>#N/A</v>
      </c>
      <c r="C221" s="31" t="e">
        <f t="shared" ca="1" si="26"/>
        <v>#N/A</v>
      </c>
      <c r="D221" s="31" t="e">
        <f t="shared" ca="1" si="27"/>
        <v>#N/A</v>
      </c>
      <c r="E221" s="31" t="e">
        <f t="shared" ca="1" si="28"/>
        <v>#N/A</v>
      </c>
      <c r="F221" s="31" t="e">
        <f t="shared" ca="1" si="29"/>
        <v>#N/A</v>
      </c>
      <c r="G221" s="31" t="e">
        <f t="shared" ca="1" si="30"/>
        <v>#N/A</v>
      </c>
      <c r="H221" s="3" t="str">
        <f t="shared" si="31"/>
        <v/>
      </c>
      <c r="I221" s="38" t="e">
        <f t="shared" ca="1" si="32"/>
        <v>#N/A</v>
      </c>
      <c r="J221" s="38" t="e">
        <f t="shared" ca="1" si="33"/>
        <v>#N/A</v>
      </c>
      <c r="K221" s="38" t="e">
        <f t="shared" ca="1" si="34"/>
        <v>#N/A</v>
      </c>
      <c r="L221" s="38" t="e">
        <f t="shared" ca="1" si="35"/>
        <v>#N/A</v>
      </c>
      <c r="M221" s="38" t="e">
        <f t="shared" ca="1" si="35"/>
        <v>#N/A</v>
      </c>
    </row>
    <row r="222" spans="1:13" x14ac:dyDescent="0.55000000000000004">
      <c r="A222" s="30" t="str">
        <f t="shared" si="37"/>
        <v/>
      </c>
      <c r="B222" s="31" t="e">
        <f t="shared" ca="1" si="36"/>
        <v>#N/A</v>
      </c>
      <c r="C222" s="31" t="e">
        <f t="shared" ca="1" si="26"/>
        <v>#N/A</v>
      </c>
      <c r="D222" s="31" t="e">
        <f t="shared" ca="1" si="27"/>
        <v>#N/A</v>
      </c>
      <c r="E222" s="31" t="e">
        <f t="shared" ca="1" si="28"/>
        <v>#N/A</v>
      </c>
      <c r="F222" s="31" t="e">
        <f t="shared" ca="1" si="29"/>
        <v>#N/A</v>
      </c>
      <c r="G222" s="31" t="e">
        <f t="shared" ca="1" si="30"/>
        <v>#N/A</v>
      </c>
      <c r="H222" s="3" t="str">
        <f t="shared" si="31"/>
        <v/>
      </c>
      <c r="I222" s="38" t="e">
        <f t="shared" ca="1" si="32"/>
        <v>#N/A</v>
      </c>
      <c r="J222" s="38" t="e">
        <f t="shared" ca="1" si="33"/>
        <v>#N/A</v>
      </c>
      <c r="K222" s="38" t="e">
        <f t="shared" ca="1" si="34"/>
        <v>#N/A</v>
      </c>
      <c r="L222" s="38" t="e">
        <f t="shared" ca="1" si="35"/>
        <v>#N/A</v>
      </c>
      <c r="M222" s="38" t="e">
        <f t="shared" ca="1" si="35"/>
        <v>#N/A</v>
      </c>
    </row>
    <row r="223" spans="1:13" x14ac:dyDescent="0.55000000000000004">
      <c r="A223" s="30" t="str">
        <f t="shared" si="37"/>
        <v/>
      </c>
      <c r="B223" s="31" t="e">
        <f t="shared" ca="1" si="36"/>
        <v>#N/A</v>
      </c>
      <c r="C223" s="31" t="e">
        <f t="shared" ca="1" si="26"/>
        <v>#N/A</v>
      </c>
      <c r="D223" s="31" t="e">
        <f t="shared" ca="1" si="27"/>
        <v>#N/A</v>
      </c>
      <c r="E223" s="31" t="e">
        <f t="shared" ca="1" si="28"/>
        <v>#N/A</v>
      </c>
      <c r="F223" s="31" t="e">
        <f t="shared" ca="1" si="29"/>
        <v>#N/A</v>
      </c>
      <c r="G223" s="31" t="e">
        <f t="shared" ca="1" si="30"/>
        <v>#N/A</v>
      </c>
      <c r="H223" s="3" t="str">
        <f t="shared" si="31"/>
        <v/>
      </c>
      <c r="I223" s="38" t="e">
        <f t="shared" ca="1" si="32"/>
        <v>#N/A</v>
      </c>
      <c r="J223" s="38" t="e">
        <f t="shared" ca="1" si="33"/>
        <v>#N/A</v>
      </c>
      <c r="K223" s="38" t="e">
        <f t="shared" ca="1" si="34"/>
        <v>#N/A</v>
      </c>
      <c r="L223" s="38" t="e">
        <f t="shared" ca="1" si="35"/>
        <v>#N/A</v>
      </c>
      <c r="M223" s="38" t="e">
        <f t="shared" ca="1" si="35"/>
        <v>#N/A</v>
      </c>
    </row>
    <row r="224" spans="1:13" x14ac:dyDescent="0.55000000000000004">
      <c r="A224" s="30" t="str">
        <f t="shared" si="37"/>
        <v/>
      </c>
      <c r="B224" s="31" t="e">
        <f t="shared" ca="1" si="36"/>
        <v>#N/A</v>
      </c>
      <c r="C224" s="31" t="e">
        <f t="shared" ca="1" si="26"/>
        <v>#N/A</v>
      </c>
      <c r="D224" s="31" t="e">
        <f t="shared" ca="1" si="27"/>
        <v>#N/A</v>
      </c>
      <c r="E224" s="31" t="e">
        <f t="shared" ca="1" si="28"/>
        <v>#N/A</v>
      </c>
      <c r="F224" s="31" t="e">
        <f t="shared" ca="1" si="29"/>
        <v>#N/A</v>
      </c>
      <c r="G224" s="31" t="e">
        <f t="shared" ca="1" si="30"/>
        <v>#N/A</v>
      </c>
      <c r="H224" s="3" t="str">
        <f t="shared" si="31"/>
        <v/>
      </c>
      <c r="I224" s="38" t="e">
        <f t="shared" ca="1" si="32"/>
        <v>#N/A</v>
      </c>
      <c r="J224" s="38" t="e">
        <f t="shared" ca="1" si="33"/>
        <v>#N/A</v>
      </c>
      <c r="K224" s="38" t="e">
        <f t="shared" ca="1" si="34"/>
        <v>#N/A</v>
      </c>
      <c r="L224" s="38" t="e">
        <f t="shared" ca="1" si="35"/>
        <v>#N/A</v>
      </c>
      <c r="M224" s="38" t="e">
        <f t="shared" ca="1" si="35"/>
        <v>#N/A</v>
      </c>
    </row>
    <row r="225" spans="1:13" x14ac:dyDescent="0.55000000000000004">
      <c r="A225" s="30" t="str">
        <f t="shared" si="37"/>
        <v/>
      </c>
      <c r="B225" s="31" t="e">
        <f t="shared" ca="1" si="36"/>
        <v>#N/A</v>
      </c>
      <c r="C225" s="31" t="e">
        <f t="shared" ca="1" si="26"/>
        <v>#N/A</v>
      </c>
      <c r="D225" s="31" t="e">
        <f t="shared" ca="1" si="27"/>
        <v>#N/A</v>
      </c>
      <c r="E225" s="31" t="e">
        <f t="shared" ca="1" si="28"/>
        <v>#N/A</v>
      </c>
      <c r="F225" s="31" t="e">
        <f t="shared" ca="1" si="29"/>
        <v>#N/A</v>
      </c>
      <c r="G225" s="31" t="e">
        <f t="shared" ca="1" si="30"/>
        <v>#N/A</v>
      </c>
      <c r="H225" s="3" t="str">
        <f t="shared" si="31"/>
        <v/>
      </c>
      <c r="I225" s="38" t="e">
        <f t="shared" ca="1" si="32"/>
        <v>#N/A</v>
      </c>
      <c r="J225" s="38" t="e">
        <f t="shared" ca="1" si="33"/>
        <v>#N/A</v>
      </c>
      <c r="K225" s="38" t="e">
        <f t="shared" ca="1" si="34"/>
        <v>#N/A</v>
      </c>
      <c r="L225" s="38" t="e">
        <f t="shared" ca="1" si="35"/>
        <v>#N/A</v>
      </c>
      <c r="M225" s="38" t="e">
        <f t="shared" ca="1" si="35"/>
        <v>#N/A</v>
      </c>
    </row>
    <row r="226" spans="1:13" x14ac:dyDescent="0.55000000000000004">
      <c r="A226" s="30" t="str">
        <f t="shared" si="37"/>
        <v/>
      </c>
      <c r="B226" s="31" t="e">
        <f t="shared" ca="1" si="36"/>
        <v>#N/A</v>
      </c>
      <c r="C226" s="31" t="e">
        <f t="shared" ca="1" si="26"/>
        <v>#N/A</v>
      </c>
      <c r="D226" s="31" t="e">
        <f t="shared" ca="1" si="27"/>
        <v>#N/A</v>
      </c>
      <c r="E226" s="31" t="e">
        <f t="shared" ca="1" si="28"/>
        <v>#N/A</v>
      </c>
      <c r="F226" s="31" t="e">
        <f t="shared" ca="1" si="29"/>
        <v>#N/A</v>
      </c>
      <c r="G226" s="31" t="e">
        <f t="shared" ca="1" si="30"/>
        <v>#N/A</v>
      </c>
      <c r="H226" s="3" t="str">
        <f t="shared" si="31"/>
        <v/>
      </c>
      <c r="I226" s="38" t="e">
        <f t="shared" ca="1" si="32"/>
        <v>#N/A</v>
      </c>
      <c r="J226" s="38" t="e">
        <f t="shared" ca="1" si="33"/>
        <v>#N/A</v>
      </c>
      <c r="K226" s="38" t="e">
        <f t="shared" ca="1" si="34"/>
        <v>#N/A</v>
      </c>
      <c r="L226" s="38" t="e">
        <f t="shared" ca="1" si="35"/>
        <v>#N/A</v>
      </c>
      <c r="M226" s="38" t="e">
        <f t="shared" ca="1" si="35"/>
        <v>#N/A</v>
      </c>
    </row>
    <row r="227" spans="1:13" x14ac:dyDescent="0.55000000000000004">
      <c r="A227" s="30" t="str">
        <f t="shared" si="37"/>
        <v/>
      </c>
      <c r="B227" s="31" t="e">
        <f t="shared" ca="1" si="36"/>
        <v>#N/A</v>
      </c>
      <c r="C227" s="31" t="e">
        <f t="shared" ca="1" si="26"/>
        <v>#N/A</v>
      </c>
      <c r="D227" s="31" t="e">
        <f t="shared" ca="1" si="27"/>
        <v>#N/A</v>
      </c>
      <c r="E227" s="31" t="e">
        <f t="shared" ca="1" si="28"/>
        <v>#N/A</v>
      </c>
      <c r="F227" s="31" t="e">
        <f t="shared" ca="1" si="29"/>
        <v>#N/A</v>
      </c>
      <c r="G227" s="31" t="e">
        <f t="shared" ca="1" si="30"/>
        <v>#N/A</v>
      </c>
      <c r="H227" s="3" t="str">
        <f t="shared" si="31"/>
        <v/>
      </c>
      <c r="I227" s="38" t="e">
        <f t="shared" ca="1" si="32"/>
        <v>#N/A</v>
      </c>
      <c r="J227" s="38" t="e">
        <f t="shared" ca="1" si="33"/>
        <v>#N/A</v>
      </c>
      <c r="K227" s="38" t="e">
        <f t="shared" ca="1" si="34"/>
        <v>#N/A</v>
      </c>
      <c r="L227" s="38" t="e">
        <f t="shared" ca="1" si="35"/>
        <v>#N/A</v>
      </c>
      <c r="M227" s="38" t="e">
        <f t="shared" ca="1" si="35"/>
        <v>#N/A</v>
      </c>
    </row>
    <row r="228" spans="1:13" x14ac:dyDescent="0.55000000000000004">
      <c r="A228" s="30" t="str">
        <f t="shared" si="37"/>
        <v/>
      </c>
      <c r="B228" s="31" t="e">
        <f t="shared" ca="1" si="36"/>
        <v>#N/A</v>
      </c>
      <c r="C228" s="31" t="e">
        <f t="shared" ca="1" si="26"/>
        <v>#N/A</v>
      </c>
      <c r="D228" s="31" t="e">
        <f t="shared" ca="1" si="27"/>
        <v>#N/A</v>
      </c>
      <c r="E228" s="31" t="e">
        <f t="shared" ca="1" si="28"/>
        <v>#N/A</v>
      </c>
      <c r="F228" s="31" t="e">
        <f t="shared" ca="1" si="29"/>
        <v>#N/A</v>
      </c>
      <c r="G228" s="31" t="e">
        <f t="shared" ca="1" si="30"/>
        <v>#N/A</v>
      </c>
      <c r="H228" s="3" t="str">
        <f t="shared" si="31"/>
        <v/>
      </c>
      <c r="I228" s="38" t="e">
        <f t="shared" ca="1" si="32"/>
        <v>#N/A</v>
      </c>
      <c r="J228" s="38" t="e">
        <f t="shared" ca="1" si="33"/>
        <v>#N/A</v>
      </c>
      <c r="K228" s="38" t="e">
        <f t="shared" ca="1" si="34"/>
        <v>#N/A</v>
      </c>
      <c r="L228" s="38" t="e">
        <f t="shared" ca="1" si="35"/>
        <v>#N/A</v>
      </c>
      <c r="M228" s="38" t="e">
        <f t="shared" ca="1" si="35"/>
        <v>#N/A</v>
      </c>
    </row>
    <row r="229" spans="1:13" x14ac:dyDescent="0.55000000000000004">
      <c r="A229" s="30" t="str">
        <f t="shared" si="37"/>
        <v/>
      </c>
      <c r="B229" s="31" t="e">
        <f t="shared" ca="1" si="36"/>
        <v>#N/A</v>
      </c>
      <c r="C229" s="31" t="e">
        <f t="shared" ca="1" si="26"/>
        <v>#N/A</v>
      </c>
      <c r="D229" s="31" t="e">
        <f t="shared" ca="1" si="27"/>
        <v>#N/A</v>
      </c>
      <c r="E229" s="31" t="e">
        <f t="shared" ca="1" si="28"/>
        <v>#N/A</v>
      </c>
      <c r="F229" s="31" t="e">
        <f t="shared" ca="1" si="29"/>
        <v>#N/A</v>
      </c>
      <c r="G229" s="31" t="e">
        <f t="shared" ca="1" si="30"/>
        <v>#N/A</v>
      </c>
      <c r="H229" s="3" t="str">
        <f t="shared" si="31"/>
        <v/>
      </c>
      <c r="I229" s="38" t="e">
        <f t="shared" ca="1" si="32"/>
        <v>#N/A</v>
      </c>
      <c r="J229" s="38" t="e">
        <f t="shared" ca="1" si="33"/>
        <v>#N/A</v>
      </c>
      <c r="K229" s="38" t="e">
        <f t="shared" ca="1" si="34"/>
        <v>#N/A</v>
      </c>
      <c r="L229" s="38" t="e">
        <f t="shared" ca="1" si="35"/>
        <v>#N/A</v>
      </c>
      <c r="M229" s="38" t="e">
        <f t="shared" ca="1" si="35"/>
        <v>#N/A</v>
      </c>
    </row>
    <row r="230" spans="1:13" x14ac:dyDescent="0.55000000000000004">
      <c r="A230" s="30" t="str">
        <f t="shared" si="37"/>
        <v/>
      </c>
      <c r="B230" s="31" t="e">
        <f t="shared" ca="1" si="36"/>
        <v>#N/A</v>
      </c>
      <c r="C230" s="31" t="e">
        <f t="shared" ca="1" si="26"/>
        <v>#N/A</v>
      </c>
      <c r="D230" s="31" t="e">
        <f t="shared" ca="1" si="27"/>
        <v>#N/A</v>
      </c>
      <c r="E230" s="31" t="e">
        <f t="shared" ca="1" si="28"/>
        <v>#N/A</v>
      </c>
      <c r="F230" s="31" t="e">
        <f t="shared" ca="1" si="29"/>
        <v>#N/A</v>
      </c>
      <c r="G230" s="31" t="e">
        <f t="shared" ca="1" si="30"/>
        <v>#N/A</v>
      </c>
      <c r="H230" s="3" t="str">
        <f t="shared" si="31"/>
        <v/>
      </c>
      <c r="I230" s="38" t="e">
        <f t="shared" ca="1" si="32"/>
        <v>#N/A</v>
      </c>
      <c r="J230" s="38" t="e">
        <f t="shared" ca="1" si="33"/>
        <v>#N/A</v>
      </c>
      <c r="K230" s="38" t="e">
        <f t="shared" ca="1" si="34"/>
        <v>#N/A</v>
      </c>
      <c r="L230" s="38" t="e">
        <f t="shared" ca="1" si="35"/>
        <v>#N/A</v>
      </c>
      <c r="M230" s="38" t="e">
        <f t="shared" ca="1" si="35"/>
        <v>#N/A</v>
      </c>
    </row>
    <row r="231" spans="1:13" x14ac:dyDescent="0.55000000000000004">
      <c r="A231" s="30" t="str">
        <f t="shared" si="37"/>
        <v/>
      </c>
      <c r="B231" s="31" t="e">
        <f t="shared" ca="1" si="36"/>
        <v>#N/A</v>
      </c>
      <c r="C231" s="31" t="e">
        <f t="shared" ca="1" si="26"/>
        <v>#N/A</v>
      </c>
      <c r="D231" s="31" t="e">
        <f t="shared" ca="1" si="27"/>
        <v>#N/A</v>
      </c>
      <c r="E231" s="31" t="e">
        <f t="shared" ca="1" si="28"/>
        <v>#N/A</v>
      </c>
      <c r="F231" s="31" t="e">
        <f t="shared" ca="1" si="29"/>
        <v>#N/A</v>
      </c>
      <c r="G231" s="31" t="e">
        <f t="shared" ca="1" si="30"/>
        <v>#N/A</v>
      </c>
      <c r="H231" s="3" t="str">
        <f t="shared" si="31"/>
        <v/>
      </c>
      <c r="I231" s="38" t="e">
        <f t="shared" ca="1" si="32"/>
        <v>#N/A</v>
      </c>
      <c r="J231" s="38" t="e">
        <f t="shared" ca="1" si="33"/>
        <v>#N/A</v>
      </c>
      <c r="K231" s="38" t="e">
        <f t="shared" ca="1" si="34"/>
        <v>#N/A</v>
      </c>
      <c r="L231" s="38" t="e">
        <f t="shared" ca="1" si="35"/>
        <v>#N/A</v>
      </c>
      <c r="M231" s="38" t="e">
        <f t="shared" ca="1" si="35"/>
        <v>#N/A</v>
      </c>
    </row>
    <row r="232" spans="1:13" x14ac:dyDescent="0.55000000000000004">
      <c r="A232" s="30" t="str">
        <f t="shared" si="37"/>
        <v/>
      </c>
      <c r="B232" s="31" t="e">
        <f t="shared" ca="1" si="36"/>
        <v>#N/A</v>
      </c>
      <c r="C232" s="31" t="e">
        <f t="shared" ca="1" si="26"/>
        <v>#N/A</v>
      </c>
      <c r="D232" s="31" t="e">
        <f t="shared" ca="1" si="27"/>
        <v>#N/A</v>
      </c>
      <c r="E232" s="31" t="e">
        <f t="shared" ca="1" si="28"/>
        <v>#N/A</v>
      </c>
      <c r="F232" s="31" t="e">
        <f t="shared" ca="1" si="29"/>
        <v>#N/A</v>
      </c>
      <c r="G232" s="31" t="e">
        <f t="shared" ca="1" si="30"/>
        <v>#N/A</v>
      </c>
      <c r="H232" s="3" t="str">
        <f t="shared" si="31"/>
        <v/>
      </c>
      <c r="I232" s="38" t="e">
        <f t="shared" ca="1" si="32"/>
        <v>#N/A</v>
      </c>
      <c r="J232" s="38" t="e">
        <f t="shared" ca="1" si="33"/>
        <v>#N/A</v>
      </c>
      <c r="K232" s="38" t="e">
        <f t="shared" ca="1" si="34"/>
        <v>#N/A</v>
      </c>
      <c r="L232" s="38" t="e">
        <f t="shared" ca="1" si="35"/>
        <v>#N/A</v>
      </c>
      <c r="M232" s="38" t="e">
        <f t="shared" ca="1" si="35"/>
        <v>#N/A</v>
      </c>
    </row>
    <row r="233" spans="1:13" x14ac:dyDescent="0.55000000000000004">
      <c r="A233" s="30" t="str">
        <f t="shared" si="37"/>
        <v/>
      </c>
      <c r="B233" s="31" t="e">
        <f t="shared" ca="1" si="36"/>
        <v>#N/A</v>
      </c>
      <c r="C233" s="31" t="e">
        <f t="shared" ca="1" si="26"/>
        <v>#N/A</v>
      </c>
      <c r="D233" s="31" t="e">
        <f t="shared" ca="1" si="27"/>
        <v>#N/A</v>
      </c>
      <c r="E233" s="31" t="e">
        <f t="shared" ca="1" si="28"/>
        <v>#N/A</v>
      </c>
      <c r="F233" s="31" t="e">
        <f t="shared" ca="1" si="29"/>
        <v>#N/A</v>
      </c>
      <c r="G233" s="31" t="e">
        <f t="shared" ca="1" si="30"/>
        <v>#N/A</v>
      </c>
      <c r="H233" s="3" t="str">
        <f t="shared" si="31"/>
        <v/>
      </c>
      <c r="I233" s="38" t="e">
        <f t="shared" ca="1" si="32"/>
        <v>#N/A</v>
      </c>
      <c r="J233" s="38" t="e">
        <f t="shared" ca="1" si="33"/>
        <v>#N/A</v>
      </c>
      <c r="K233" s="38" t="e">
        <f t="shared" ca="1" si="34"/>
        <v>#N/A</v>
      </c>
      <c r="L233" s="38" t="e">
        <f t="shared" ca="1" si="35"/>
        <v>#N/A</v>
      </c>
      <c r="M233" s="38" t="e">
        <f t="shared" ca="1" si="35"/>
        <v>#N/A</v>
      </c>
    </row>
    <row r="234" spans="1:13" x14ac:dyDescent="0.55000000000000004">
      <c r="A234" s="30" t="str">
        <f t="shared" si="37"/>
        <v/>
      </c>
      <c r="B234" s="31" t="e">
        <f t="shared" ca="1" si="36"/>
        <v>#N/A</v>
      </c>
      <c r="C234" s="31" t="e">
        <f t="shared" ca="1" si="26"/>
        <v>#N/A</v>
      </c>
      <c r="D234" s="31" t="e">
        <f t="shared" ca="1" si="27"/>
        <v>#N/A</v>
      </c>
      <c r="E234" s="31" t="e">
        <f t="shared" ca="1" si="28"/>
        <v>#N/A</v>
      </c>
      <c r="F234" s="31" t="e">
        <f t="shared" ca="1" si="29"/>
        <v>#N/A</v>
      </c>
      <c r="G234" s="31" t="e">
        <f t="shared" ca="1" si="30"/>
        <v>#N/A</v>
      </c>
      <c r="H234" s="3" t="str">
        <f t="shared" si="31"/>
        <v/>
      </c>
      <c r="I234" s="38" t="e">
        <f t="shared" ca="1" si="32"/>
        <v>#N/A</v>
      </c>
      <c r="J234" s="38" t="e">
        <f t="shared" ca="1" si="33"/>
        <v>#N/A</v>
      </c>
      <c r="K234" s="38" t="e">
        <f t="shared" ca="1" si="34"/>
        <v>#N/A</v>
      </c>
      <c r="L234" s="38" t="e">
        <f t="shared" ca="1" si="35"/>
        <v>#N/A</v>
      </c>
      <c r="M234" s="38" t="e">
        <f t="shared" ca="1" si="35"/>
        <v>#N/A</v>
      </c>
    </row>
    <row r="235" spans="1:13" x14ac:dyDescent="0.55000000000000004">
      <c r="A235" s="30" t="str">
        <f t="shared" si="37"/>
        <v/>
      </c>
      <c r="B235" s="31" t="e">
        <f t="shared" ca="1" si="36"/>
        <v>#N/A</v>
      </c>
      <c r="C235" s="31" t="e">
        <f t="shared" ref="C235:C300" ca="1" si="38">IF(AND($C$40&lt;&gt;"",$C$41=" "),IF(ISERROR(QUARTILE(OFFSET(ForecastDataStart,MATCH("Begin: "&amp;C$40&amp;"-"&amp;$B$41&amp;"-"&amp;C$39,ForecastData_ForecastSurveyDateKeys,0)-1,MATCH($A235,ForecastData_ForecastDates,0)-1,COUNTIF(ForecastData_ForecastSurveyDatesCount,(C$40&amp;"-"&amp;$B$41&amp;"-"&amp;C$39)),1),C$38)),NA(),IF(AND(C$40="Wall Street Journal",$B$41&lt;&gt;"Crude Oil"),QUARTILE(OFFSET(ForecastDataStart,MATCH("Begin: "&amp;C$40&amp;"-"&amp;$B$41&amp;"-"&amp;C$39,ForecastData_ForecastSurveyDateKeys,0)-1,MATCH($A235,ForecastData_ForecastDates,0)-1,COUNTIF(ForecastData_ForecastSurveyDatesCount,(C$40&amp;"-"&amp;$B$41&amp;"-"&amp;C$39)),1),C$38)/100,QUARTILE(OFFSET(ForecastDataStart,MATCH("Begin: "&amp;C$40&amp;"-"&amp;$B$41&amp;"-"&amp;C$39,ForecastData_ForecastSurveyDateKeys,0)-1,MATCH($A235,ForecastData_ForecastDates,0)-1,COUNTIF(ForecastData_ForecastSurveyDatesCount,(C$40&amp;"-"&amp;$B$41&amp;"-"&amp;C$39)),1),C$38))),IF(OR(ISERROR(INDEX(ForecastData_ForecastData,MATCH(C$40&amp;": "&amp;C$41&amp;"-"&amp;$B$41&amp;"-"&amp;C$39,ForecastData_ForecasterReferenceKeys,0),MATCH($A235,ForecastData_ForecastDates,0),1)),INDEX(ForecastData_ForecastData,MATCH(C$40&amp;": "&amp;C$41&amp;"-"&amp;$B$41&amp;"-"&amp;C$39,ForecastData_ForecasterReferenceKeys,0),MATCH($A235,ForecastData_ForecastDates,0),1)="",INDEX(ForecastData_ForecastData,MATCH(C$40&amp;": "&amp;C$41&amp;"-"&amp;$B$41&amp;"-"&amp;C$39,ForecastData_ForecasterReferenceKeys,0),MATCH($A235,ForecastData_ForecastDates,0),1)="n/a"),NA(),IF(AND($B$41&lt;&gt;"Crude Oil",C$40="Wall Street Journal"),INDEX(ForecastData_ForecastData,MATCH(C$40&amp;": "&amp;C$41&amp;"-"&amp;$B$41&amp;"-"&amp;C$39,ForecastData_ForecasterReferenceKeys,0),MATCH($A235,ForecastData_ForecastDates,0),1)/100,INDEX(ForecastData_ForecastData,MATCH(C$40&amp;": "&amp;C$41&amp;"-"&amp;$B$41&amp;"-"&amp;C$39,ForecastData_ForecasterReferenceKeys,0),MATCH($A235,ForecastData_ForecastDates,0),1))))</f>
        <v>#N/A</v>
      </c>
      <c r="D235" s="31" t="e">
        <f t="shared" ref="D235:D300" ca="1" si="39">IF(AND($D$40&lt;&gt;"",$D$41=" "),IF(ISERROR(QUARTILE(OFFSET(ForecastDataStart,MATCH("Begin: "&amp;D$40&amp;"-"&amp;$B$41&amp;"-"&amp;D$39,ForecastData_ForecastSurveyDateKeys,0)-1,MATCH($A235,ForecastData_ForecastDates,0)-1,COUNTIF(ForecastData_ForecastSurveyDatesCount,(D$40&amp;"-"&amp;$B$41&amp;"-"&amp;D$39)),1),D$38)),NA(),IF(AND(D$40="Wall Street Journal",$B$41&lt;&gt;"Crude Oil"),QUARTILE(OFFSET(ForecastDataStart,MATCH("Begin: "&amp;D$40&amp;"-"&amp;$B$41&amp;"-"&amp;D$39,ForecastData_ForecastSurveyDateKeys,0)-1,MATCH($A235,ForecastData_ForecastDates,0)-1,COUNTIF(ForecastData_ForecastSurveyDatesCount,(D$40&amp;"-"&amp;$B$41&amp;"-"&amp;D$39)),1),D$38)/100,QUARTILE(OFFSET(ForecastDataStart,MATCH("Begin: "&amp;D$40&amp;"-"&amp;$B$41&amp;"-"&amp;D$39,ForecastData_ForecastSurveyDateKeys,0)-1,MATCH($A235,ForecastData_ForecastDates,0)-1,COUNTIF(ForecastData_ForecastSurveyDatesCount,(D$40&amp;"-"&amp;$B$41&amp;"-"&amp;D$39)),1),D$38))),IF(OR(ISERROR(INDEX(ForecastData_ForecastData,MATCH(D$40&amp;": "&amp;D$41&amp;"-"&amp;$B$41&amp;"-"&amp;D$39,ForecastData_ForecasterReferenceKeys,0),MATCH($A235,ForecastData_ForecastDates,0),1)),INDEX(ForecastData_ForecastData,MATCH(D$40&amp;": "&amp;D$41&amp;"-"&amp;$B$41&amp;"-"&amp;D$39,ForecastData_ForecasterReferenceKeys,0),MATCH($A235,ForecastData_ForecastDates,0),1)="",INDEX(ForecastData_ForecastData,MATCH(D$40&amp;": "&amp;D$41&amp;"-"&amp;$B$41&amp;"-"&amp;D$39,ForecastData_ForecasterReferenceKeys,0),MATCH($A235,ForecastData_ForecastDates,0),1)="n/a"),NA(),IF(AND($B$41&lt;&gt;"Crude Oil",D$40="Wall Street Journal"),INDEX(ForecastData_ForecastData,MATCH(D$40&amp;": "&amp;D$41&amp;"-"&amp;$B$41&amp;"-"&amp;D$39,ForecastData_ForecasterReferenceKeys,0),MATCH($A235,ForecastData_ForecastDates,0),1)/100,INDEX(ForecastData_ForecastData,MATCH(D$40&amp;": "&amp;D$41&amp;"-"&amp;$B$41&amp;"-"&amp;D$39,ForecastData_ForecasterReferenceKeys,0),MATCH($A235,ForecastData_ForecastDates,0),1))))</f>
        <v>#N/A</v>
      </c>
      <c r="E235" s="31" t="e">
        <f t="shared" ref="E235:E300" ca="1" si="40">IF(AND($E$40&lt;&gt;"",$E$41=" "),IF(ISERROR(QUARTILE(OFFSET(ForecastDataStart,MATCH("Begin: "&amp;E$40&amp;"-"&amp;$B$41&amp;"-"&amp;E$39,ForecastData_ForecastSurveyDateKeys,0)-1,MATCH($A235,ForecastData_ForecastDates,0)-1,COUNTIF(ForecastData_ForecastSurveyDatesCount,(E$40&amp;"-"&amp;$B$41&amp;"-"&amp;E$39)),1),E$38)),NA(),IF(AND(E$40="Wall Street Journal",$B$41&lt;&gt;"Crude Oil"),QUARTILE(OFFSET(ForecastDataStart,MATCH("Begin: "&amp;E$40&amp;"-"&amp;$B$41&amp;"-"&amp;E$39,ForecastData_ForecastSurveyDateKeys,0)-1,MATCH($A235,ForecastData_ForecastDates,0)-1,COUNTIF(ForecastData_ForecastSurveyDatesCount,(E$40&amp;"-"&amp;$B$41&amp;"-"&amp;E$39)),1),E$38)/100,QUARTILE(OFFSET(ForecastDataStart,MATCH("Begin: "&amp;E$40&amp;"-"&amp;$B$41&amp;"-"&amp;E$39,ForecastData_ForecastSurveyDateKeys,0)-1,MATCH($A235,ForecastData_ForecastDates,0)-1,COUNTIF(ForecastData_ForecastSurveyDatesCount,(E$40&amp;"-"&amp;$B$41&amp;"-"&amp;E$39)),1),E$38))),IF(OR(ISERROR(INDEX(ForecastData_ForecastData,MATCH(E$40&amp;": "&amp;E$41&amp;"-"&amp;$B$41&amp;"-"&amp;E$39,ForecastData_ForecasterReferenceKeys,0),MATCH($A235,ForecastData_ForecastDates,0),1)),INDEX(ForecastData_ForecastData,MATCH(E$40&amp;": "&amp;E$41&amp;"-"&amp;$B$41&amp;"-"&amp;E$39,ForecastData_ForecasterReferenceKeys,0),MATCH($A235,ForecastData_ForecastDates,0),1)="",INDEX(ForecastData_ForecastData,MATCH(E$40&amp;": "&amp;E$41&amp;"-"&amp;$B$41&amp;"-"&amp;E$39,ForecastData_ForecasterReferenceKeys,0),MATCH($A235,ForecastData_ForecastDates,0),1)="n/a"),NA(),IF(AND($B$41&lt;&gt;"Crude Oil",E$40="Wall Street Journal"),INDEX(ForecastData_ForecastData,MATCH(E$40&amp;": "&amp;E$41&amp;"-"&amp;$B$41&amp;"-"&amp;E$39,ForecastData_ForecasterReferenceKeys,0),MATCH($A235,ForecastData_ForecastDates,0),1)/100,INDEX(ForecastData_ForecastData,MATCH(E$40&amp;": "&amp;E$41&amp;"-"&amp;$B$41&amp;"-"&amp;E$39,ForecastData_ForecasterReferenceKeys,0),MATCH($A235,ForecastData_ForecastDates,0),1))))</f>
        <v>#N/A</v>
      </c>
      <c r="F235" s="31" t="e">
        <f t="shared" ref="F235:F300" ca="1" si="41">IF(AND($F$40&lt;&gt;"",$F$41=" "),IF(ISERROR(QUARTILE(OFFSET(ForecastDataStart,MATCH("Begin: "&amp;F$40&amp;"-"&amp;$B$41&amp;"-"&amp;F$39,ForecastData_ForecastSurveyDateKeys,0)-1,MATCH($A235,ForecastData_ForecastDates,0)-1,COUNTIF(ForecastData_ForecastSurveyDatesCount,(F$40&amp;"-"&amp;$B$41&amp;"-"&amp;F$39)),1),F$38)),NA(),IF(AND(F$40="Wall Street Journal",$B$41&lt;&gt;"Crude Oil"),QUARTILE(OFFSET(ForecastDataStart,MATCH("Begin: "&amp;F$40&amp;"-"&amp;$B$41&amp;"-"&amp;F$39,ForecastData_ForecastSurveyDateKeys,0)-1,MATCH($A235,ForecastData_ForecastDates,0)-1,COUNTIF(ForecastData_ForecastSurveyDatesCount,(F$40&amp;"-"&amp;$B$41&amp;"-"&amp;F$39)),1),F$38)/100,QUARTILE(OFFSET(ForecastDataStart,MATCH("Begin: "&amp;F$40&amp;"-"&amp;$B$41&amp;"-"&amp;F$39,ForecastData_ForecastSurveyDateKeys,0)-1,MATCH($A235,ForecastData_ForecastDates,0)-1,COUNTIF(ForecastData_ForecastSurveyDatesCount,(F$40&amp;"-"&amp;$B$41&amp;"-"&amp;F$39)),1),F$38))),IF(OR(ISERROR(INDEX(ForecastData_ForecastData,MATCH(F$40&amp;": "&amp;F$41&amp;"-"&amp;$B$41&amp;"-"&amp;F$39,ForecastData_ForecasterReferenceKeys,0),MATCH($A235,ForecastData_ForecastDates,0),1)),INDEX(ForecastData_ForecastData,MATCH(F$40&amp;": "&amp;F$41&amp;"-"&amp;$B$41&amp;"-"&amp;F$39,ForecastData_ForecasterReferenceKeys,0),MATCH($A235,ForecastData_ForecastDates,0),1)="",INDEX(ForecastData_ForecastData,MATCH(F$40&amp;": "&amp;F$41&amp;"-"&amp;$B$41&amp;"-"&amp;F$39,ForecastData_ForecasterReferenceKeys,0),MATCH($A235,ForecastData_ForecastDates,0),1)="n/a"),NA(),IF(AND($B$41&lt;&gt;"Crude Oil",F$40="Wall Street Journal"),INDEX(ForecastData_ForecastData,MATCH(F$40&amp;": "&amp;F$41&amp;"-"&amp;$B$41&amp;"-"&amp;F$39,ForecastData_ForecasterReferenceKeys,0),MATCH($A235,ForecastData_ForecastDates,0),1)/100,INDEX(ForecastData_ForecastData,MATCH(F$40&amp;": "&amp;F$41&amp;"-"&amp;$B$41&amp;"-"&amp;F$39,ForecastData_ForecasterReferenceKeys,0),MATCH($A235,ForecastData_ForecastDates,0),1))))</f>
        <v>#N/A</v>
      </c>
      <c r="G235" s="31" t="e">
        <f t="shared" ref="G235:G300" ca="1" si="42">IF(AND($G$40&lt;&gt;"",$G$41=" "),IF(ISERROR(QUARTILE(OFFSET(ForecastDataStart,MATCH("Begin: "&amp;G$40&amp;"-"&amp;$B$41&amp;"-"&amp;G$39,ForecastData_ForecastSurveyDateKeys,0)-1,MATCH($A235,ForecastData_ForecastDates,0)-1,COUNTIF(ForecastData_ForecastSurveyDatesCount,(G$40&amp;"-"&amp;$B$41&amp;"-"&amp;G$39)),1),G$38)),NA(),IF(AND(G$40="Wall Street Journal",$B$41&lt;&gt;"Crude Oil"),QUARTILE(OFFSET(ForecastDataStart,MATCH("Begin: "&amp;G$40&amp;"-"&amp;$B$41&amp;"-"&amp;G$39,ForecastData_ForecastSurveyDateKeys,0)-1,MATCH($A235,ForecastData_ForecastDates,0)-1,COUNTIF(ForecastData_ForecastSurveyDatesCount,(G$40&amp;"-"&amp;$B$41&amp;"-"&amp;G$39)),1),G$38)/100,QUARTILE(OFFSET(ForecastDataStart,MATCH("Begin: "&amp;G$40&amp;"-"&amp;$B$41&amp;"-"&amp;G$39,ForecastData_ForecastSurveyDateKeys,0)-1,MATCH($A235,ForecastData_ForecastDates,0)-1,COUNTIF(ForecastData_ForecastSurveyDatesCount,(G$40&amp;"-"&amp;$B$41&amp;"-"&amp;G$39)),1),G$38))),IF(OR(ISERROR(INDEX(ForecastData_ForecastData,MATCH(G$40&amp;": "&amp;G$41&amp;"-"&amp;$B$41&amp;"-"&amp;G$39,ForecastData_ForecasterReferenceKeys,0),MATCH($A235,ForecastData_ForecastDates,0),1)),INDEX(ForecastData_ForecastData,MATCH(G$40&amp;": "&amp;G$41&amp;"-"&amp;$B$41&amp;"-"&amp;G$39,ForecastData_ForecasterReferenceKeys,0),MATCH($A235,ForecastData_ForecastDates,0),1)="",INDEX(ForecastData_ForecastData,MATCH(G$40&amp;": "&amp;G$41&amp;"-"&amp;$B$41&amp;"-"&amp;G$39,ForecastData_ForecasterReferenceKeys,0),MATCH($A235,ForecastData_ForecastDates,0),1)="n/a"),NA(),IF(AND($B$41&lt;&gt;"Crude Oil",G$40="Wall Street Journal"),INDEX(ForecastData_ForecastData,MATCH(G$40&amp;": "&amp;G$41&amp;"-"&amp;$B$41&amp;"-"&amp;G$39,ForecastData_ForecasterReferenceKeys,0),MATCH($A235,ForecastData_ForecastDates,0),1)/100,INDEX(ForecastData_ForecastData,MATCH(G$40&amp;": "&amp;G$41&amp;"-"&amp;$B$41&amp;"-"&amp;G$39,ForecastData_ForecasterReferenceKeys,0),MATCH($A235,ForecastData_ForecastDates,0),1))))</f>
        <v>#N/A</v>
      </c>
      <c r="H235" s="3" t="str">
        <f t="shared" ref="H235:H300" si="43">IF($A235="","",INDEX(FredRecession_Data,MATCH($A235,FredRecession_EndDates,0),1))</f>
        <v/>
      </c>
      <c r="I235" s="38" t="e">
        <f t="shared" ref="I235:I300" ca="1" si="44">IF(I$41="","",IF(AND(I$41="Value",NOT(ISERROR($B235))),TEXT(C235,"0.00#%;(0.00#%)") &amp; CHAR(10) &amp; "Err=" &amp; TEXT(C235-$B235,"0.00#%;(0.00#%)"),IF(AND(I$41="Value",ISERROR($B235)),TEXT(C235,"0.00#%;(0.00#%)"),"")))</f>
        <v>#N/A</v>
      </c>
      <c r="J235" s="38" t="e">
        <f t="shared" ref="J235:J300" ca="1" si="45">IF(J$41="","",IF(AND(J$41="Value",NOT(ISERROR($B235))),TEXT(D235,"0.00#%;(0.00#%)") &amp; CHAR(10) &amp; "Err=" &amp; TEXT(D235-$B235,"0.00#%;(0.00#%)"),IF(AND(J$41="Value",ISERROR($B235)),TEXT(D235,"0.00#%;(0.00#%)"),"")))</f>
        <v>#N/A</v>
      </c>
      <c r="K235" s="38" t="e">
        <f t="shared" ref="K235:K300" ca="1" si="46">IF(K$41="","",IF(AND(K$41="Value",NOT(ISERROR($B235))),TEXT(E235,"0.00#%;(0.00#%)") &amp; CHAR(10) &amp; "Err=" &amp; TEXT(E235-$B235,"0.00#%;(0.00#%)"),IF(AND(K$41="Value",ISERROR($B235)),TEXT(E235,"0.00#%;(0.00#%)"),"")))</f>
        <v>#N/A</v>
      </c>
      <c r="L235" s="38" t="e">
        <f t="shared" ref="L235:M300" ca="1" si="47">IF(L$41="","",IF(AND(L$41="Value",NOT(ISERROR($B235))),TEXT(F235,"0.00#%;(0.00#%)") &amp; CHAR(10) &amp; "Err=" &amp; TEXT(F235-$B235,"0.00#%;(0.00#%)"),IF(AND(L$41="Value",ISERROR($B235)),TEXT(F235,"0.00#%;(0.00#%)"),"")))</f>
        <v>#N/A</v>
      </c>
      <c r="M235" s="38" t="e">
        <f t="shared" ca="1" si="47"/>
        <v>#N/A</v>
      </c>
    </row>
    <row r="236" spans="1:13" x14ac:dyDescent="0.55000000000000004">
      <c r="A236" s="30" t="str">
        <f t="shared" si="37"/>
        <v/>
      </c>
      <c r="B236" s="31" t="e">
        <f t="shared" ref="B236:B299" ca="1" si="48">IF(AND(MaxEconDataDate&lt;&gt;"",A236&gt;MaxEconDataDate),NA(),IF($B$40="No Data",NA(),IF(LEFT($B$41,9)="Fed Funds",IF(INDEX(DataMatrix_AllData,MATCH(A236,DataMatrix_Dates,),MATCH("Fed Funds Rate",DataMatrix_Items,0),1)="",NA(),INDEX(DataMatrix_AllData,MATCH(A236,DataMatrix_Dates,),MATCH("Fed Funds Rate",DataMatrix_Items,0),1)),IF(INDEX(DataMatrix_AllData,MATCH(A236,DataMatrix_Dates,),MATCH($B$41,DataMatrix_Items,0),1)="",NA(),INDEX(DataMatrix_AllData,MATCH(A236,DataMatrix_Dates,),MATCH($B$41,DataMatrix_Items,0),1)))))</f>
        <v>#N/A</v>
      </c>
      <c r="C236" s="31" t="e">
        <f t="shared" ca="1" si="38"/>
        <v>#N/A</v>
      </c>
      <c r="D236" s="31" t="e">
        <f t="shared" ca="1" si="39"/>
        <v>#N/A</v>
      </c>
      <c r="E236" s="31" t="e">
        <f t="shared" ca="1" si="40"/>
        <v>#N/A</v>
      </c>
      <c r="F236" s="31" t="e">
        <f t="shared" ca="1" si="41"/>
        <v>#N/A</v>
      </c>
      <c r="G236" s="31" t="e">
        <f t="shared" ca="1" si="42"/>
        <v>#N/A</v>
      </c>
      <c r="H236" s="3" t="str">
        <f t="shared" si="43"/>
        <v/>
      </c>
      <c r="I236" s="38" t="e">
        <f t="shared" ca="1" si="44"/>
        <v>#N/A</v>
      </c>
      <c r="J236" s="38" t="e">
        <f t="shared" ca="1" si="45"/>
        <v>#N/A</v>
      </c>
      <c r="K236" s="38" t="e">
        <f t="shared" ca="1" si="46"/>
        <v>#N/A</v>
      </c>
      <c r="L236" s="38" t="e">
        <f t="shared" ca="1" si="47"/>
        <v>#N/A</v>
      </c>
      <c r="M236" s="38" t="e">
        <f t="shared" ca="1" si="47"/>
        <v>#N/A</v>
      </c>
    </row>
    <row r="237" spans="1:13" x14ac:dyDescent="0.55000000000000004">
      <c r="A237" s="30" t="str">
        <f t="shared" ref="A237:A300" si="49">IF(A236="","",IF(EOMONTH(A236,$A$41)&gt;$A$40,"",EOMONTH(A236,$A$41)))</f>
        <v/>
      </c>
      <c r="B237" s="31" t="e">
        <f t="shared" ca="1" si="48"/>
        <v>#N/A</v>
      </c>
      <c r="C237" s="31" t="e">
        <f t="shared" ca="1" si="38"/>
        <v>#N/A</v>
      </c>
      <c r="D237" s="31" t="e">
        <f t="shared" ca="1" si="39"/>
        <v>#N/A</v>
      </c>
      <c r="E237" s="31" t="e">
        <f t="shared" ca="1" si="40"/>
        <v>#N/A</v>
      </c>
      <c r="F237" s="31" t="e">
        <f t="shared" ca="1" si="41"/>
        <v>#N/A</v>
      </c>
      <c r="G237" s="31" t="e">
        <f t="shared" ca="1" si="42"/>
        <v>#N/A</v>
      </c>
      <c r="H237" s="3" t="str">
        <f t="shared" si="43"/>
        <v/>
      </c>
      <c r="I237" s="38" t="e">
        <f t="shared" ca="1" si="44"/>
        <v>#N/A</v>
      </c>
      <c r="J237" s="38" t="e">
        <f t="shared" ca="1" si="45"/>
        <v>#N/A</v>
      </c>
      <c r="K237" s="38" t="e">
        <f t="shared" ca="1" si="46"/>
        <v>#N/A</v>
      </c>
      <c r="L237" s="38" t="e">
        <f t="shared" ca="1" si="47"/>
        <v>#N/A</v>
      </c>
      <c r="M237" s="38" t="e">
        <f t="shared" ca="1" si="47"/>
        <v>#N/A</v>
      </c>
    </row>
    <row r="238" spans="1:13" x14ac:dyDescent="0.55000000000000004">
      <c r="A238" s="30" t="str">
        <f t="shared" si="49"/>
        <v/>
      </c>
      <c r="B238" s="31" t="e">
        <f t="shared" ca="1" si="48"/>
        <v>#N/A</v>
      </c>
      <c r="C238" s="31" t="e">
        <f t="shared" ca="1" si="38"/>
        <v>#N/A</v>
      </c>
      <c r="D238" s="31" t="e">
        <f t="shared" ca="1" si="39"/>
        <v>#N/A</v>
      </c>
      <c r="E238" s="31" t="e">
        <f t="shared" ca="1" si="40"/>
        <v>#N/A</v>
      </c>
      <c r="F238" s="31" t="e">
        <f t="shared" ca="1" si="41"/>
        <v>#N/A</v>
      </c>
      <c r="G238" s="31" t="e">
        <f t="shared" ca="1" si="42"/>
        <v>#N/A</v>
      </c>
      <c r="H238" s="3" t="str">
        <f t="shared" si="43"/>
        <v/>
      </c>
      <c r="I238" s="38" t="e">
        <f t="shared" ca="1" si="44"/>
        <v>#N/A</v>
      </c>
      <c r="J238" s="38" t="e">
        <f t="shared" ca="1" si="45"/>
        <v>#N/A</v>
      </c>
      <c r="K238" s="38" t="e">
        <f t="shared" ca="1" si="46"/>
        <v>#N/A</v>
      </c>
      <c r="L238" s="38" t="e">
        <f t="shared" ca="1" si="47"/>
        <v>#N/A</v>
      </c>
      <c r="M238" s="38" t="e">
        <f t="shared" ca="1" si="47"/>
        <v>#N/A</v>
      </c>
    </row>
    <row r="239" spans="1:13" x14ac:dyDescent="0.55000000000000004">
      <c r="A239" s="30" t="str">
        <f t="shared" si="49"/>
        <v/>
      </c>
      <c r="B239" s="31" t="e">
        <f t="shared" ca="1" si="48"/>
        <v>#N/A</v>
      </c>
      <c r="C239" s="31" t="e">
        <f t="shared" ca="1" si="38"/>
        <v>#N/A</v>
      </c>
      <c r="D239" s="31" t="e">
        <f t="shared" ca="1" si="39"/>
        <v>#N/A</v>
      </c>
      <c r="E239" s="31" t="e">
        <f t="shared" ca="1" si="40"/>
        <v>#N/A</v>
      </c>
      <c r="F239" s="31" t="e">
        <f t="shared" ca="1" si="41"/>
        <v>#N/A</v>
      </c>
      <c r="G239" s="31" t="e">
        <f t="shared" ca="1" si="42"/>
        <v>#N/A</v>
      </c>
      <c r="H239" s="3" t="str">
        <f t="shared" si="43"/>
        <v/>
      </c>
      <c r="I239" s="38" t="e">
        <f t="shared" ca="1" si="44"/>
        <v>#N/A</v>
      </c>
      <c r="J239" s="38" t="e">
        <f t="shared" ca="1" si="45"/>
        <v>#N/A</v>
      </c>
      <c r="K239" s="38" t="e">
        <f t="shared" ca="1" si="46"/>
        <v>#N/A</v>
      </c>
      <c r="L239" s="38" t="e">
        <f t="shared" ca="1" si="47"/>
        <v>#N/A</v>
      </c>
      <c r="M239" s="38" t="e">
        <f t="shared" ca="1" si="47"/>
        <v>#N/A</v>
      </c>
    </row>
    <row r="240" spans="1:13" x14ac:dyDescent="0.55000000000000004">
      <c r="A240" s="30" t="str">
        <f t="shared" si="49"/>
        <v/>
      </c>
      <c r="B240" s="31" t="e">
        <f t="shared" ca="1" si="48"/>
        <v>#N/A</v>
      </c>
      <c r="C240" s="31" t="e">
        <f t="shared" ca="1" si="38"/>
        <v>#N/A</v>
      </c>
      <c r="D240" s="31" t="e">
        <f t="shared" ca="1" si="39"/>
        <v>#N/A</v>
      </c>
      <c r="E240" s="31" t="e">
        <f t="shared" ca="1" si="40"/>
        <v>#N/A</v>
      </c>
      <c r="F240" s="31" t="e">
        <f t="shared" ca="1" si="41"/>
        <v>#N/A</v>
      </c>
      <c r="G240" s="31" t="e">
        <f t="shared" ca="1" si="42"/>
        <v>#N/A</v>
      </c>
      <c r="H240" s="3" t="str">
        <f t="shared" si="43"/>
        <v/>
      </c>
      <c r="I240" s="38" t="e">
        <f t="shared" ca="1" si="44"/>
        <v>#N/A</v>
      </c>
      <c r="J240" s="38" t="e">
        <f t="shared" ca="1" si="45"/>
        <v>#N/A</v>
      </c>
      <c r="K240" s="38" t="e">
        <f t="shared" ca="1" si="46"/>
        <v>#N/A</v>
      </c>
      <c r="L240" s="38" t="e">
        <f t="shared" ca="1" si="47"/>
        <v>#N/A</v>
      </c>
      <c r="M240" s="38" t="e">
        <f t="shared" ca="1" si="47"/>
        <v>#N/A</v>
      </c>
    </row>
    <row r="241" spans="1:13" x14ac:dyDescent="0.55000000000000004">
      <c r="A241" s="30" t="str">
        <f t="shared" si="49"/>
        <v/>
      </c>
      <c r="B241" s="31" t="e">
        <f t="shared" ca="1" si="48"/>
        <v>#N/A</v>
      </c>
      <c r="C241" s="31" t="e">
        <f t="shared" ca="1" si="38"/>
        <v>#N/A</v>
      </c>
      <c r="D241" s="31" t="e">
        <f t="shared" ca="1" si="39"/>
        <v>#N/A</v>
      </c>
      <c r="E241" s="31" t="e">
        <f t="shared" ca="1" si="40"/>
        <v>#N/A</v>
      </c>
      <c r="F241" s="31" t="e">
        <f t="shared" ca="1" si="41"/>
        <v>#N/A</v>
      </c>
      <c r="G241" s="31" t="e">
        <f t="shared" ca="1" si="42"/>
        <v>#N/A</v>
      </c>
      <c r="H241" s="3" t="str">
        <f t="shared" si="43"/>
        <v/>
      </c>
      <c r="I241" s="38" t="e">
        <f t="shared" ca="1" si="44"/>
        <v>#N/A</v>
      </c>
      <c r="J241" s="38" t="e">
        <f t="shared" ca="1" si="45"/>
        <v>#N/A</v>
      </c>
      <c r="K241" s="38" t="e">
        <f t="shared" ca="1" si="46"/>
        <v>#N/A</v>
      </c>
      <c r="L241" s="38" t="e">
        <f t="shared" ca="1" si="47"/>
        <v>#N/A</v>
      </c>
      <c r="M241" s="38" t="e">
        <f t="shared" ca="1" si="47"/>
        <v>#N/A</v>
      </c>
    </row>
    <row r="242" spans="1:13" x14ac:dyDescent="0.55000000000000004">
      <c r="A242" s="30" t="str">
        <f t="shared" si="49"/>
        <v/>
      </c>
      <c r="B242" s="31" t="e">
        <f t="shared" ca="1" si="48"/>
        <v>#N/A</v>
      </c>
      <c r="C242" s="31" t="e">
        <f t="shared" ca="1" si="38"/>
        <v>#N/A</v>
      </c>
      <c r="D242" s="31" t="e">
        <f t="shared" ca="1" si="39"/>
        <v>#N/A</v>
      </c>
      <c r="E242" s="31" t="e">
        <f t="shared" ca="1" si="40"/>
        <v>#N/A</v>
      </c>
      <c r="F242" s="31" t="e">
        <f t="shared" ca="1" si="41"/>
        <v>#N/A</v>
      </c>
      <c r="G242" s="31" t="e">
        <f t="shared" ca="1" si="42"/>
        <v>#N/A</v>
      </c>
      <c r="H242" s="3" t="str">
        <f t="shared" si="43"/>
        <v/>
      </c>
      <c r="I242" s="38" t="e">
        <f t="shared" ca="1" si="44"/>
        <v>#N/A</v>
      </c>
      <c r="J242" s="38" t="e">
        <f t="shared" ca="1" si="45"/>
        <v>#N/A</v>
      </c>
      <c r="K242" s="38" t="e">
        <f t="shared" ca="1" si="46"/>
        <v>#N/A</v>
      </c>
      <c r="L242" s="38" t="e">
        <f t="shared" ca="1" si="47"/>
        <v>#N/A</v>
      </c>
      <c r="M242" s="38" t="e">
        <f t="shared" ca="1" si="47"/>
        <v>#N/A</v>
      </c>
    </row>
    <row r="243" spans="1:13" x14ac:dyDescent="0.55000000000000004">
      <c r="A243" s="30" t="str">
        <f t="shared" si="49"/>
        <v/>
      </c>
      <c r="B243" s="31" t="e">
        <f t="shared" ca="1" si="48"/>
        <v>#N/A</v>
      </c>
      <c r="C243" s="31" t="e">
        <f t="shared" ca="1" si="38"/>
        <v>#N/A</v>
      </c>
      <c r="D243" s="31" t="e">
        <f t="shared" ca="1" si="39"/>
        <v>#N/A</v>
      </c>
      <c r="E243" s="31" t="e">
        <f t="shared" ca="1" si="40"/>
        <v>#N/A</v>
      </c>
      <c r="F243" s="31" t="e">
        <f t="shared" ca="1" si="41"/>
        <v>#N/A</v>
      </c>
      <c r="G243" s="31" t="e">
        <f t="shared" ca="1" si="42"/>
        <v>#N/A</v>
      </c>
      <c r="H243" s="3" t="str">
        <f t="shared" si="43"/>
        <v/>
      </c>
      <c r="I243" s="38" t="e">
        <f t="shared" ca="1" si="44"/>
        <v>#N/A</v>
      </c>
      <c r="J243" s="38" t="e">
        <f t="shared" ca="1" si="45"/>
        <v>#N/A</v>
      </c>
      <c r="K243" s="38" t="e">
        <f t="shared" ca="1" si="46"/>
        <v>#N/A</v>
      </c>
      <c r="L243" s="38" t="e">
        <f t="shared" ca="1" si="47"/>
        <v>#N/A</v>
      </c>
      <c r="M243" s="38" t="e">
        <f t="shared" ca="1" si="47"/>
        <v>#N/A</v>
      </c>
    </row>
    <row r="244" spans="1:13" x14ac:dyDescent="0.55000000000000004">
      <c r="A244" s="30" t="str">
        <f t="shared" si="49"/>
        <v/>
      </c>
      <c r="B244" s="31" t="e">
        <f t="shared" ca="1" si="48"/>
        <v>#N/A</v>
      </c>
      <c r="C244" s="31" t="e">
        <f t="shared" ca="1" si="38"/>
        <v>#N/A</v>
      </c>
      <c r="D244" s="31" t="e">
        <f t="shared" ca="1" si="39"/>
        <v>#N/A</v>
      </c>
      <c r="E244" s="31" t="e">
        <f t="shared" ca="1" si="40"/>
        <v>#N/A</v>
      </c>
      <c r="F244" s="31" t="e">
        <f t="shared" ca="1" si="41"/>
        <v>#N/A</v>
      </c>
      <c r="G244" s="31" t="e">
        <f t="shared" ca="1" si="42"/>
        <v>#N/A</v>
      </c>
      <c r="H244" s="3" t="str">
        <f t="shared" si="43"/>
        <v/>
      </c>
      <c r="I244" s="38" t="e">
        <f t="shared" ca="1" si="44"/>
        <v>#N/A</v>
      </c>
      <c r="J244" s="38" t="e">
        <f t="shared" ca="1" si="45"/>
        <v>#N/A</v>
      </c>
      <c r="K244" s="38" t="e">
        <f t="shared" ca="1" si="46"/>
        <v>#N/A</v>
      </c>
      <c r="L244" s="38" t="e">
        <f t="shared" ca="1" si="47"/>
        <v>#N/A</v>
      </c>
      <c r="M244" s="38" t="e">
        <f t="shared" ca="1" si="47"/>
        <v>#N/A</v>
      </c>
    </row>
    <row r="245" spans="1:13" x14ac:dyDescent="0.55000000000000004">
      <c r="A245" s="30" t="str">
        <f t="shared" si="49"/>
        <v/>
      </c>
      <c r="B245" s="31" t="e">
        <f t="shared" ca="1" si="48"/>
        <v>#N/A</v>
      </c>
      <c r="C245" s="31" t="e">
        <f t="shared" ca="1" si="38"/>
        <v>#N/A</v>
      </c>
      <c r="D245" s="31" t="e">
        <f t="shared" ca="1" si="39"/>
        <v>#N/A</v>
      </c>
      <c r="E245" s="31" t="e">
        <f t="shared" ca="1" si="40"/>
        <v>#N/A</v>
      </c>
      <c r="F245" s="31" t="e">
        <f t="shared" ca="1" si="41"/>
        <v>#N/A</v>
      </c>
      <c r="G245" s="31" t="e">
        <f t="shared" ca="1" si="42"/>
        <v>#N/A</v>
      </c>
      <c r="H245" s="3" t="str">
        <f t="shared" si="43"/>
        <v/>
      </c>
      <c r="I245" s="38" t="e">
        <f t="shared" ca="1" si="44"/>
        <v>#N/A</v>
      </c>
      <c r="J245" s="38" t="e">
        <f t="shared" ca="1" si="45"/>
        <v>#N/A</v>
      </c>
      <c r="K245" s="38" t="e">
        <f t="shared" ca="1" si="46"/>
        <v>#N/A</v>
      </c>
      <c r="L245" s="38" t="e">
        <f t="shared" ca="1" si="47"/>
        <v>#N/A</v>
      </c>
      <c r="M245" s="38" t="e">
        <f t="shared" ca="1" si="47"/>
        <v>#N/A</v>
      </c>
    </row>
    <row r="246" spans="1:13" x14ac:dyDescent="0.55000000000000004">
      <c r="A246" s="30" t="str">
        <f t="shared" si="49"/>
        <v/>
      </c>
      <c r="B246" s="31" t="e">
        <f t="shared" ca="1" si="48"/>
        <v>#N/A</v>
      </c>
      <c r="C246" s="31" t="e">
        <f t="shared" ca="1" si="38"/>
        <v>#N/A</v>
      </c>
      <c r="D246" s="31" t="e">
        <f t="shared" ca="1" si="39"/>
        <v>#N/A</v>
      </c>
      <c r="E246" s="31" t="e">
        <f t="shared" ca="1" si="40"/>
        <v>#N/A</v>
      </c>
      <c r="F246" s="31" t="e">
        <f t="shared" ca="1" si="41"/>
        <v>#N/A</v>
      </c>
      <c r="G246" s="31" t="e">
        <f t="shared" ca="1" si="42"/>
        <v>#N/A</v>
      </c>
      <c r="H246" s="3" t="str">
        <f t="shared" si="43"/>
        <v/>
      </c>
      <c r="I246" s="38" t="e">
        <f t="shared" ca="1" si="44"/>
        <v>#N/A</v>
      </c>
      <c r="J246" s="38" t="e">
        <f t="shared" ca="1" si="45"/>
        <v>#N/A</v>
      </c>
      <c r="K246" s="38" t="e">
        <f t="shared" ca="1" si="46"/>
        <v>#N/A</v>
      </c>
      <c r="L246" s="38" t="e">
        <f t="shared" ca="1" si="47"/>
        <v>#N/A</v>
      </c>
      <c r="M246" s="38" t="e">
        <f t="shared" ca="1" si="47"/>
        <v>#N/A</v>
      </c>
    </row>
    <row r="247" spans="1:13" x14ac:dyDescent="0.55000000000000004">
      <c r="A247" s="30" t="str">
        <f t="shared" si="49"/>
        <v/>
      </c>
      <c r="B247" s="31" t="e">
        <f t="shared" ca="1" si="48"/>
        <v>#N/A</v>
      </c>
      <c r="C247" s="31" t="e">
        <f t="shared" ca="1" si="38"/>
        <v>#N/A</v>
      </c>
      <c r="D247" s="31" t="e">
        <f t="shared" ca="1" si="39"/>
        <v>#N/A</v>
      </c>
      <c r="E247" s="31" t="e">
        <f t="shared" ca="1" si="40"/>
        <v>#N/A</v>
      </c>
      <c r="F247" s="31" t="e">
        <f t="shared" ca="1" si="41"/>
        <v>#N/A</v>
      </c>
      <c r="G247" s="31" t="e">
        <f t="shared" ca="1" si="42"/>
        <v>#N/A</v>
      </c>
      <c r="H247" s="3" t="str">
        <f t="shared" si="43"/>
        <v/>
      </c>
      <c r="I247" s="38" t="e">
        <f t="shared" ca="1" si="44"/>
        <v>#N/A</v>
      </c>
      <c r="J247" s="38" t="e">
        <f t="shared" ca="1" si="45"/>
        <v>#N/A</v>
      </c>
      <c r="K247" s="38" t="e">
        <f t="shared" ca="1" si="46"/>
        <v>#N/A</v>
      </c>
      <c r="L247" s="38" t="e">
        <f t="shared" ca="1" si="47"/>
        <v>#N/A</v>
      </c>
      <c r="M247" s="38" t="e">
        <f t="shared" ca="1" si="47"/>
        <v>#N/A</v>
      </c>
    </row>
    <row r="248" spans="1:13" x14ac:dyDescent="0.55000000000000004">
      <c r="A248" s="30" t="str">
        <f t="shared" si="49"/>
        <v/>
      </c>
      <c r="B248" s="31" t="e">
        <f t="shared" ca="1" si="48"/>
        <v>#N/A</v>
      </c>
      <c r="C248" s="31" t="e">
        <f t="shared" ca="1" si="38"/>
        <v>#N/A</v>
      </c>
      <c r="D248" s="31" t="e">
        <f t="shared" ca="1" si="39"/>
        <v>#N/A</v>
      </c>
      <c r="E248" s="31" t="e">
        <f t="shared" ca="1" si="40"/>
        <v>#N/A</v>
      </c>
      <c r="F248" s="31" t="e">
        <f t="shared" ca="1" si="41"/>
        <v>#N/A</v>
      </c>
      <c r="G248" s="31" t="e">
        <f t="shared" ca="1" si="42"/>
        <v>#N/A</v>
      </c>
      <c r="H248" s="3" t="str">
        <f t="shared" si="43"/>
        <v/>
      </c>
      <c r="I248" s="38" t="e">
        <f t="shared" ca="1" si="44"/>
        <v>#N/A</v>
      </c>
      <c r="J248" s="38" t="e">
        <f t="shared" ca="1" si="45"/>
        <v>#N/A</v>
      </c>
      <c r="K248" s="38" t="e">
        <f t="shared" ca="1" si="46"/>
        <v>#N/A</v>
      </c>
      <c r="L248" s="38" t="e">
        <f t="shared" ca="1" si="47"/>
        <v>#N/A</v>
      </c>
      <c r="M248" s="38" t="e">
        <f t="shared" ca="1" si="47"/>
        <v>#N/A</v>
      </c>
    </row>
    <row r="249" spans="1:13" x14ac:dyDescent="0.55000000000000004">
      <c r="A249" s="30" t="str">
        <f t="shared" si="49"/>
        <v/>
      </c>
      <c r="B249" s="31" t="e">
        <f t="shared" ca="1" si="48"/>
        <v>#N/A</v>
      </c>
      <c r="C249" s="31" t="e">
        <f t="shared" ca="1" si="38"/>
        <v>#N/A</v>
      </c>
      <c r="D249" s="31" t="e">
        <f t="shared" ca="1" si="39"/>
        <v>#N/A</v>
      </c>
      <c r="E249" s="31" t="e">
        <f t="shared" ca="1" si="40"/>
        <v>#N/A</v>
      </c>
      <c r="F249" s="31" t="e">
        <f t="shared" ca="1" si="41"/>
        <v>#N/A</v>
      </c>
      <c r="G249" s="31" t="e">
        <f t="shared" ca="1" si="42"/>
        <v>#N/A</v>
      </c>
      <c r="H249" s="3" t="str">
        <f t="shared" si="43"/>
        <v/>
      </c>
      <c r="I249" s="38" t="e">
        <f t="shared" ca="1" si="44"/>
        <v>#N/A</v>
      </c>
      <c r="J249" s="38" t="e">
        <f t="shared" ca="1" si="45"/>
        <v>#N/A</v>
      </c>
      <c r="K249" s="38" t="e">
        <f t="shared" ca="1" si="46"/>
        <v>#N/A</v>
      </c>
      <c r="L249" s="38" t="e">
        <f t="shared" ca="1" si="47"/>
        <v>#N/A</v>
      </c>
      <c r="M249" s="38" t="e">
        <f t="shared" ca="1" si="47"/>
        <v>#N/A</v>
      </c>
    </row>
    <row r="250" spans="1:13" x14ac:dyDescent="0.55000000000000004">
      <c r="A250" s="30" t="str">
        <f t="shared" si="49"/>
        <v/>
      </c>
      <c r="B250" s="31" t="e">
        <f t="shared" ca="1" si="48"/>
        <v>#N/A</v>
      </c>
      <c r="C250" s="31" t="e">
        <f t="shared" ca="1" si="38"/>
        <v>#N/A</v>
      </c>
      <c r="D250" s="31" t="e">
        <f t="shared" ca="1" si="39"/>
        <v>#N/A</v>
      </c>
      <c r="E250" s="31" t="e">
        <f t="shared" ca="1" si="40"/>
        <v>#N/A</v>
      </c>
      <c r="F250" s="31" t="e">
        <f t="shared" ca="1" si="41"/>
        <v>#N/A</v>
      </c>
      <c r="G250" s="31" t="e">
        <f t="shared" ca="1" si="42"/>
        <v>#N/A</v>
      </c>
      <c r="H250" s="3" t="str">
        <f t="shared" si="43"/>
        <v/>
      </c>
      <c r="I250" s="38" t="e">
        <f t="shared" ca="1" si="44"/>
        <v>#N/A</v>
      </c>
      <c r="J250" s="38" t="e">
        <f t="shared" ca="1" si="45"/>
        <v>#N/A</v>
      </c>
      <c r="K250" s="38" t="e">
        <f t="shared" ca="1" si="46"/>
        <v>#N/A</v>
      </c>
      <c r="L250" s="38" t="e">
        <f t="shared" ca="1" si="47"/>
        <v>#N/A</v>
      </c>
      <c r="M250" s="38" t="e">
        <f t="shared" ca="1" si="47"/>
        <v>#N/A</v>
      </c>
    </row>
    <row r="251" spans="1:13" x14ac:dyDescent="0.55000000000000004">
      <c r="A251" s="30" t="str">
        <f t="shared" si="49"/>
        <v/>
      </c>
      <c r="B251" s="31" t="e">
        <f t="shared" ca="1" si="48"/>
        <v>#N/A</v>
      </c>
      <c r="C251" s="31" t="e">
        <f t="shared" ca="1" si="38"/>
        <v>#N/A</v>
      </c>
      <c r="D251" s="31" t="e">
        <f t="shared" ca="1" si="39"/>
        <v>#N/A</v>
      </c>
      <c r="E251" s="31" t="e">
        <f t="shared" ca="1" si="40"/>
        <v>#N/A</v>
      </c>
      <c r="F251" s="31" t="e">
        <f t="shared" ca="1" si="41"/>
        <v>#N/A</v>
      </c>
      <c r="G251" s="31" t="e">
        <f t="shared" ca="1" si="42"/>
        <v>#N/A</v>
      </c>
      <c r="H251" s="3" t="str">
        <f t="shared" si="43"/>
        <v/>
      </c>
      <c r="I251" s="38" t="e">
        <f t="shared" ca="1" si="44"/>
        <v>#N/A</v>
      </c>
      <c r="J251" s="38" t="e">
        <f t="shared" ca="1" si="45"/>
        <v>#N/A</v>
      </c>
      <c r="K251" s="38" t="e">
        <f t="shared" ca="1" si="46"/>
        <v>#N/A</v>
      </c>
      <c r="L251" s="38" t="e">
        <f t="shared" ca="1" si="47"/>
        <v>#N/A</v>
      </c>
      <c r="M251" s="38" t="e">
        <f t="shared" ca="1" si="47"/>
        <v>#N/A</v>
      </c>
    </row>
    <row r="252" spans="1:13" x14ac:dyDescent="0.55000000000000004">
      <c r="A252" s="30" t="str">
        <f t="shared" si="49"/>
        <v/>
      </c>
      <c r="B252" s="31" t="e">
        <f t="shared" ca="1" si="48"/>
        <v>#N/A</v>
      </c>
      <c r="C252" s="31" t="e">
        <f t="shared" ca="1" si="38"/>
        <v>#N/A</v>
      </c>
      <c r="D252" s="31" t="e">
        <f t="shared" ca="1" si="39"/>
        <v>#N/A</v>
      </c>
      <c r="E252" s="31" t="e">
        <f t="shared" ca="1" si="40"/>
        <v>#N/A</v>
      </c>
      <c r="F252" s="31" t="e">
        <f t="shared" ca="1" si="41"/>
        <v>#N/A</v>
      </c>
      <c r="G252" s="31" t="e">
        <f t="shared" ca="1" si="42"/>
        <v>#N/A</v>
      </c>
      <c r="H252" s="3" t="str">
        <f t="shared" si="43"/>
        <v/>
      </c>
      <c r="I252" s="38" t="e">
        <f t="shared" ca="1" si="44"/>
        <v>#N/A</v>
      </c>
      <c r="J252" s="38" t="e">
        <f t="shared" ca="1" si="45"/>
        <v>#N/A</v>
      </c>
      <c r="K252" s="38" t="e">
        <f t="shared" ca="1" si="46"/>
        <v>#N/A</v>
      </c>
      <c r="L252" s="38" t="e">
        <f t="shared" ca="1" si="47"/>
        <v>#N/A</v>
      </c>
      <c r="M252" s="38" t="e">
        <f t="shared" ca="1" si="47"/>
        <v>#N/A</v>
      </c>
    </row>
    <row r="253" spans="1:13" x14ac:dyDescent="0.55000000000000004">
      <c r="A253" s="30" t="str">
        <f t="shared" si="49"/>
        <v/>
      </c>
      <c r="B253" s="31" t="e">
        <f t="shared" ca="1" si="48"/>
        <v>#N/A</v>
      </c>
      <c r="C253" s="31" t="e">
        <f t="shared" ca="1" si="38"/>
        <v>#N/A</v>
      </c>
      <c r="D253" s="31" t="e">
        <f t="shared" ca="1" si="39"/>
        <v>#N/A</v>
      </c>
      <c r="E253" s="31" t="e">
        <f t="shared" ca="1" si="40"/>
        <v>#N/A</v>
      </c>
      <c r="F253" s="31" t="e">
        <f t="shared" ca="1" si="41"/>
        <v>#N/A</v>
      </c>
      <c r="G253" s="31" t="e">
        <f t="shared" ca="1" si="42"/>
        <v>#N/A</v>
      </c>
      <c r="H253" s="3" t="str">
        <f t="shared" si="43"/>
        <v/>
      </c>
      <c r="I253" s="38" t="e">
        <f t="shared" ca="1" si="44"/>
        <v>#N/A</v>
      </c>
      <c r="J253" s="38" t="e">
        <f t="shared" ca="1" si="45"/>
        <v>#N/A</v>
      </c>
      <c r="K253" s="38" t="e">
        <f t="shared" ca="1" si="46"/>
        <v>#N/A</v>
      </c>
      <c r="L253" s="38" t="e">
        <f t="shared" ca="1" si="47"/>
        <v>#N/A</v>
      </c>
      <c r="M253" s="38" t="e">
        <f t="shared" ca="1" si="47"/>
        <v>#N/A</v>
      </c>
    </row>
    <row r="254" spans="1:13" x14ac:dyDescent="0.55000000000000004">
      <c r="A254" s="30" t="str">
        <f t="shared" si="49"/>
        <v/>
      </c>
      <c r="B254" s="31" t="e">
        <f t="shared" ca="1" si="48"/>
        <v>#N/A</v>
      </c>
      <c r="C254" s="31" t="e">
        <f t="shared" ca="1" si="38"/>
        <v>#N/A</v>
      </c>
      <c r="D254" s="31" t="e">
        <f t="shared" ca="1" si="39"/>
        <v>#N/A</v>
      </c>
      <c r="E254" s="31" t="e">
        <f t="shared" ca="1" si="40"/>
        <v>#N/A</v>
      </c>
      <c r="F254" s="31" t="e">
        <f t="shared" ca="1" si="41"/>
        <v>#N/A</v>
      </c>
      <c r="G254" s="31" t="e">
        <f t="shared" ca="1" si="42"/>
        <v>#N/A</v>
      </c>
      <c r="H254" s="3" t="str">
        <f t="shared" si="43"/>
        <v/>
      </c>
      <c r="I254" s="38" t="e">
        <f t="shared" ca="1" si="44"/>
        <v>#N/A</v>
      </c>
      <c r="J254" s="38" t="e">
        <f t="shared" ca="1" si="45"/>
        <v>#N/A</v>
      </c>
      <c r="K254" s="38" t="e">
        <f t="shared" ca="1" si="46"/>
        <v>#N/A</v>
      </c>
      <c r="L254" s="38" t="e">
        <f t="shared" ca="1" si="47"/>
        <v>#N/A</v>
      </c>
      <c r="M254" s="38" t="e">
        <f t="shared" ca="1" si="47"/>
        <v>#N/A</v>
      </c>
    </row>
    <row r="255" spans="1:13" x14ac:dyDescent="0.55000000000000004">
      <c r="A255" s="30" t="str">
        <f t="shared" si="49"/>
        <v/>
      </c>
      <c r="B255" s="31" t="e">
        <f t="shared" ca="1" si="48"/>
        <v>#N/A</v>
      </c>
      <c r="C255" s="31" t="e">
        <f t="shared" ca="1" si="38"/>
        <v>#N/A</v>
      </c>
      <c r="D255" s="31" t="e">
        <f t="shared" ca="1" si="39"/>
        <v>#N/A</v>
      </c>
      <c r="E255" s="31" t="e">
        <f t="shared" ca="1" si="40"/>
        <v>#N/A</v>
      </c>
      <c r="F255" s="31" t="e">
        <f t="shared" ca="1" si="41"/>
        <v>#N/A</v>
      </c>
      <c r="G255" s="31" t="e">
        <f t="shared" ca="1" si="42"/>
        <v>#N/A</v>
      </c>
      <c r="H255" s="3" t="str">
        <f t="shared" si="43"/>
        <v/>
      </c>
      <c r="I255" s="38" t="e">
        <f t="shared" ca="1" si="44"/>
        <v>#N/A</v>
      </c>
      <c r="J255" s="38" t="e">
        <f t="shared" ca="1" si="45"/>
        <v>#N/A</v>
      </c>
      <c r="K255" s="38" t="e">
        <f t="shared" ca="1" si="46"/>
        <v>#N/A</v>
      </c>
      <c r="L255" s="38" t="e">
        <f t="shared" ca="1" si="47"/>
        <v>#N/A</v>
      </c>
      <c r="M255" s="38" t="e">
        <f t="shared" ca="1" si="47"/>
        <v>#N/A</v>
      </c>
    </row>
    <row r="256" spans="1:13" x14ac:dyDescent="0.55000000000000004">
      <c r="A256" s="30" t="str">
        <f t="shared" si="49"/>
        <v/>
      </c>
      <c r="B256" s="31" t="e">
        <f t="shared" ca="1" si="48"/>
        <v>#N/A</v>
      </c>
      <c r="C256" s="31" t="e">
        <f t="shared" ca="1" si="38"/>
        <v>#N/A</v>
      </c>
      <c r="D256" s="31" t="e">
        <f t="shared" ca="1" si="39"/>
        <v>#N/A</v>
      </c>
      <c r="E256" s="31" t="e">
        <f t="shared" ca="1" si="40"/>
        <v>#N/A</v>
      </c>
      <c r="F256" s="31" t="e">
        <f t="shared" ca="1" si="41"/>
        <v>#N/A</v>
      </c>
      <c r="G256" s="31" t="e">
        <f t="shared" ca="1" si="42"/>
        <v>#N/A</v>
      </c>
      <c r="H256" s="3" t="str">
        <f t="shared" si="43"/>
        <v/>
      </c>
      <c r="I256" s="38" t="e">
        <f t="shared" ca="1" si="44"/>
        <v>#N/A</v>
      </c>
      <c r="J256" s="38" t="e">
        <f t="shared" ca="1" si="45"/>
        <v>#N/A</v>
      </c>
      <c r="K256" s="38" t="e">
        <f t="shared" ca="1" si="46"/>
        <v>#N/A</v>
      </c>
      <c r="L256" s="38" t="e">
        <f t="shared" ca="1" si="47"/>
        <v>#N/A</v>
      </c>
      <c r="M256" s="38" t="e">
        <f t="shared" ca="1" si="47"/>
        <v>#N/A</v>
      </c>
    </row>
    <row r="257" spans="1:13" x14ac:dyDescent="0.55000000000000004">
      <c r="A257" s="30" t="str">
        <f t="shared" si="49"/>
        <v/>
      </c>
      <c r="B257" s="31" t="e">
        <f t="shared" ca="1" si="48"/>
        <v>#N/A</v>
      </c>
      <c r="C257" s="31" t="e">
        <f t="shared" ca="1" si="38"/>
        <v>#N/A</v>
      </c>
      <c r="D257" s="31" t="e">
        <f t="shared" ca="1" si="39"/>
        <v>#N/A</v>
      </c>
      <c r="E257" s="31" t="e">
        <f t="shared" ca="1" si="40"/>
        <v>#N/A</v>
      </c>
      <c r="F257" s="31" t="e">
        <f t="shared" ca="1" si="41"/>
        <v>#N/A</v>
      </c>
      <c r="G257" s="31" t="e">
        <f t="shared" ca="1" si="42"/>
        <v>#N/A</v>
      </c>
      <c r="H257" s="3" t="str">
        <f t="shared" si="43"/>
        <v/>
      </c>
      <c r="I257" s="38" t="e">
        <f t="shared" ca="1" si="44"/>
        <v>#N/A</v>
      </c>
      <c r="J257" s="38" t="e">
        <f t="shared" ca="1" si="45"/>
        <v>#N/A</v>
      </c>
      <c r="K257" s="38" t="e">
        <f t="shared" ca="1" si="46"/>
        <v>#N/A</v>
      </c>
      <c r="L257" s="38" t="e">
        <f t="shared" ca="1" si="47"/>
        <v>#N/A</v>
      </c>
      <c r="M257" s="38" t="e">
        <f t="shared" ca="1" si="47"/>
        <v>#N/A</v>
      </c>
    </row>
    <row r="258" spans="1:13" x14ac:dyDescent="0.55000000000000004">
      <c r="A258" s="30" t="str">
        <f t="shared" si="49"/>
        <v/>
      </c>
      <c r="B258" s="31" t="e">
        <f t="shared" ca="1" si="48"/>
        <v>#N/A</v>
      </c>
      <c r="C258" s="31" t="e">
        <f t="shared" ca="1" si="38"/>
        <v>#N/A</v>
      </c>
      <c r="D258" s="31" t="e">
        <f t="shared" ca="1" si="39"/>
        <v>#N/A</v>
      </c>
      <c r="E258" s="31" t="e">
        <f t="shared" ca="1" si="40"/>
        <v>#N/A</v>
      </c>
      <c r="F258" s="31" t="e">
        <f t="shared" ca="1" si="41"/>
        <v>#N/A</v>
      </c>
      <c r="G258" s="31" t="e">
        <f t="shared" ca="1" si="42"/>
        <v>#N/A</v>
      </c>
      <c r="H258" s="3" t="str">
        <f t="shared" si="43"/>
        <v/>
      </c>
      <c r="I258" s="38" t="e">
        <f t="shared" ca="1" si="44"/>
        <v>#N/A</v>
      </c>
      <c r="J258" s="38" t="e">
        <f t="shared" ca="1" si="45"/>
        <v>#N/A</v>
      </c>
      <c r="K258" s="38" t="e">
        <f t="shared" ca="1" si="46"/>
        <v>#N/A</v>
      </c>
      <c r="L258" s="38" t="e">
        <f t="shared" ca="1" si="47"/>
        <v>#N/A</v>
      </c>
      <c r="M258" s="38" t="e">
        <f t="shared" ca="1" si="47"/>
        <v>#N/A</v>
      </c>
    </row>
    <row r="259" spans="1:13" x14ac:dyDescent="0.55000000000000004">
      <c r="A259" s="30" t="str">
        <f t="shared" si="49"/>
        <v/>
      </c>
      <c r="B259" s="31" t="e">
        <f t="shared" ca="1" si="48"/>
        <v>#N/A</v>
      </c>
      <c r="C259" s="31" t="e">
        <f t="shared" ca="1" si="38"/>
        <v>#N/A</v>
      </c>
      <c r="D259" s="31" t="e">
        <f t="shared" ca="1" si="39"/>
        <v>#N/A</v>
      </c>
      <c r="E259" s="31" t="e">
        <f t="shared" ca="1" si="40"/>
        <v>#N/A</v>
      </c>
      <c r="F259" s="31" t="e">
        <f t="shared" ca="1" si="41"/>
        <v>#N/A</v>
      </c>
      <c r="G259" s="31" t="e">
        <f t="shared" ca="1" si="42"/>
        <v>#N/A</v>
      </c>
      <c r="H259" s="3" t="str">
        <f t="shared" si="43"/>
        <v/>
      </c>
      <c r="I259" s="38" t="e">
        <f t="shared" ca="1" si="44"/>
        <v>#N/A</v>
      </c>
      <c r="J259" s="38" t="e">
        <f t="shared" ca="1" si="45"/>
        <v>#N/A</v>
      </c>
      <c r="K259" s="38" t="e">
        <f t="shared" ca="1" si="46"/>
        <v>#N/A</v>
      </c>
      <c r="L259" s="38" t="e">
        <f t="shared" ca="1" si="47"/>
        <v>#N/A</v>
      </c>
      <c r="M259" s="38" t="e">
        <f t="shared" ca="1" si="47"/>
        <v>#N/A</v>
      </c>
    </row>
    <row r="260" spans="1:13" x14ac:dyDescent="0.55000000000000004">
      <c r="A260" s="30" t="str">
        <f t="shared" si="49"/>
        <v/>
      </c>
      <c r="B260" s="31" t="e">
        <f t="shared" ca="1" si="48"/>
        <v>#N/A</v>
      </c>
      <c r="C260" s="31" t="e">
        <f t="shared" ca="1" si="38"/>
        <v>#N/A</v>
      </c>
      <c r="D260" s="31" t="e">
        <f t="shared" ca="1" si="39"/>
        <v>#N/A</v>
      </c>
      <c r="E260" s="31" t="e">
        <f t="shared" ca="1" si="40"/>
        <v>#N/A</v>
      </c>
      <c r="F260" s="31" t="e">
        <f t="shared" ca="1" si="41"/>
        <v>#N/A</v>
      </c>
      <c r="G260" s="31" t="e">
        <f t="shared" ca="1" si="42"/>
        <v>#N/A</v>
      </c>
      <c r="H260" s="3" t="str">
        <f t="shared" si="43"/>
        <v/>
      </c>
      <c r="I260" s="38" t="e">
        <f t="shared" ca="1" si="44"/>
        <v>#N/A</v>
      </c>
      <c r="J260" s="38" t="e">
        <f t="shared" ca="1" si="45"/>
        <v>#N/A</v>
      </c>
      <c r="K260" s="38" t="e">
        <f t="shared" ca="1" si="46"/>
        <v>#N/A</v>
      </c>
      <c r="L260" s="38" t="e">
        <f t="shared" ca="1" si="47"/>
        <v>#N/A</v>
      </c>
      <c r="M260" s="38" t="e">
        <f t="shared" ca="1" si="47"/>
        <v>#N/A</v>
      </c>
    </row>
    <row r="261" spans="1:13" x14ac:dyDescent="0.55000000000000004">
      <c r="A261" s="30" t="str">
        <f t="shared" si="49"/>
        <v/>
      </c>
      <c r="B261" s="31" t="e">
        <f t="shared" ca="1" si="48"/>
        <v>#N/A</v>
      </c>
      <c r="C261" s="31" t="e">
        <f t="shared" ca="1" si="38"/>
        <v>#N/A</v>
      </c>
      <c r="D261" s="31" t="e">
        <f t="shared" ca="1" si="39"/>
        <v>#N/A</v>
      </c>
      <c r="E261" s="31" t="e">
        <f t="shared" ca="1" si="40"/>
        <v>#N/A</v>
      </c>
      <c r="F261" s="31" t="e">
        <f t="shared" ca="1" si="41"/>
        <v>#N/A</v>
      </c>
      <c r="G261" s="31" t="e">
        <f t="shared" ca="1" si="42"/>
        <v>#N/A</v>
      </c>
      <c r="H261" s="3" t="str">
        <f t="shared" si="43"/>
        <v/>
      </c>
      <c r="I261" s="38" t="e">
        <f t="shared" ca="1" si="44"/>
        <v>#N/A</v>
      </c>
      <c r="J261" s="38" t="e">
        <f t="shared" ca="1" si="45"/>
        <v>#N/A</v>
      </c>
      <c r="K261" s="38" t="e">
        <f t="shared" ca="1" si="46"/>
        <v>#N/A</v>
      </c>
      <c r="L261" s="38" t="e">
        <f t="shared" ca="1" si="47"/>
        <v>#N/A</v>
      </c>
      <c r="M261" s="38" t="e">
        <f t="shared" ca="1" si="47"/>
        <v>#N/A</v>
      </c>
    </row>
    <row r="262" spans="1:13" x14ac:dyDescent="0.55000000000000004">
      <c r="A262" s="30" t="str">
        <f t="shared" si="49"/>
        <v/>
      </c>
      <c r="B262" s="31" t="e">
        <f t="shared" ca="1" si="48"/>
        <v>#N/A</v>
      </c>
      <c r="C262" s="31" t="e">
        <f t="shared" ca="1" si="38"/>
        <v>#N/A</v>
      </c>
      <c r="D262" s="31" t="e">
        <f t="shared" ca="1" si="39"/>
        <v>#N/A</v>
      </c>
      <c r="E262" s="31" t="e">
        <f t="shared" ca="1" si="40"/>
        <v>#N/A</v>
      </c>
      <c r="F262" s="31" t="e">
        <f t="shared" ca="1" si="41"/>
        <v>#N/A</v>
      </c>
      <c r="G262" s="31" t="e">
        <f t="shared" ca="1" si="42"/>
        <v>#N/A</v>
      </c>
      <c r="H262" s="3" t="str">
        <f t="shared" si="43"/>
        <v/>
      </c>
      <c r="I262" s="38" t="e">
        <f t="shared" ca="1" si="44"/>
        <v>#N/A</v>
      </c>
      <c r="J262" s="38" t="e">
        <f t="shared" ca="1" si="45"/>
        <v>#N/A</v>
      </c>
      <c r="K262" s="38" t="e">
        <f t="shared" ca="1" si="46"/>
        <v>#N/A</v>
      </c>
      <c r="L262" s="38" t="e">
        <f t="shared" ca="1" si="47"/>
        <v>#N/A</v>
      </c>
      <c r="M262" s="38" t="e">
        <f t="shared" ca="1" si="47"/>
        <v>#N/A</v>
      </c>
    </row>
    <row r="263" spans="1:13" x14ac:dyDescent="0.55000000000000004">
      <c r="A263" s="30" t="str">
        <f t="shared" si="49"/>
        <v/>
      </c>
      <c r="B263" s="31" t="e">
        <f t="shared" ca="1" si="48"/>
        <v>#N/A</v>
      </c>
      <c r="C263" s="31" t="e">
        <f t="shared" ca="1" si="38"/>
        <v>#N/A</v>
      </c>
      <c r="D263" s="31" t="e">
        <f t="shared" ca="1" si="39"/>
        <v>#N/A</v>
      </c>
      <c r="E263" s="31" t="e">
        <f t="shared" ca="1" si="40"/>
        <v>#N/A</v>
      </c>
      <c r="F263" s="31" t="e">
        <f t="shared" ca="1" si="41"/>
        <v>#N/A</v>
      </c>
      <c r="G263" s="31" t="e">
        <f t="shared" ca="1" si="42"/>
        <v>#N/A</v>
      </c>
      <c r="H263" s="3" t="str">
        <f t="shared" si="43"/>
        <v/>
      </c>
      <c r="I263" s="38" t="e">
        <f t="shared" ca="1" si="44"/>
        <v>#N/A</v>
      </c>
      <c r="J263" s="38" t="e">
        <f t="shared" ca="1" si="45"/>
        <v>#N/A</v>
      </c>
      <c r="K263" s="38" t="e">
        <f t="shared" ca="1" si="46"/>
        <v>#N/A</v>
      </c>
      <c r="L263" s="38" t="e">
        <f t="shared" ca="1" si="47"/>
        <v>#N/A</v>
      </c>
      <c r="M263" s="38" t="e">
        <f t="shared" ca="1" si="47"/>
        <v>#N/A</v>
      </c>
    </row>
    <row r="264" spans="1:13" x14ac:dyDescent="0.55000000000000004">
      <c r="A264" s="30" t="str">
        <f t="shared" si="49"/>
        <v/>
      </c>
      <c r="B264" s="31" t="e">
        <f t="shared" ca="1" si="48"/>
        <v>#N/A</v>
      </c>
      <c r="C264" s="31" t="e">
        <f t="shared" ca="1" si="38"/>
        <v>#N/A</v>
      </c>
      <c r="D264" s="31" t="e">
        <f t="shared" ca="1" si="39"/>
        <v>#N/A</v>
      </c>
      <c r="E264" s="31" t="e">
        <f t="shared" ca="1" si="40"/>
        <v>#N/A</v>
      </c>
      <c r="F264" s="31" t="e">
        <f t="shared" ca="1" si="41"/>
        <v>#N/A</v>
      </c>
      <c r="G264" s="31" t="e">
        <f t="shared" ca="1" si="42"/>
        <v>#N/A</v>
      </c>
      <c r="H264" s="3" t="str">
        <f t="shared" si="43"/>
        <v/>
      </c>
      <c r="I264" s="38" t="e">
        <f t="shared" ca="1" si="44"/>
        <v>#N/A</v>
      </c>
      <c r="J264" s="38" t="e">
        <f t="shared" ca="1" si="45"/>
        <v>#N/A</v>
      </c>
      <c r="K264" s="38" t="e">
        <f t="shared" ca="1" si="46"/>
        <v>#N/A</v>
      </c>
      <c r="L264" s="38" t="e">
        <f t="shared" ca="1" si="47"/>
        <v>#N/A</v>
      </c>
      <c r="M264" s="38" t="e">
        <f t="shared" ca="1" si="47"/>
        <v>#N/A</v>
      </c>
    </row>
    <row r="265" spans="1:13" x14ac:dyDescent="0.55000000000000004">
      <c r="A265" s="30" t="str">
        <f t="shared" si="49"/>
        <v/>
      </c>
      <c r="B265" s="31" t="e">
        <f t="shared" ca="1" si="48"/>
        <v>#N/A</v>
      </c>
      <c r="C265" s="31" t="e">
        <f t="shared" ca="1" si="38"/>
        <v>#N/A</v>
      </c>
      <c r="D265" s="31" t="e">
        <f t="shared" ca="1" si="39"/>
        <v>#N/A</v>
      </c>
      <c r="E265" s="31" t="e">
        <f t="shared" ca="1" si="40"/>
        <v>#N/A</v>
      </c>
      <c r="F265" s="31" t="e">
        <f t="shared" ca="1" si="41"/>
        <v>#N/A</v>
      </c>
      <c r="G265" s="31" t="e">
        <f t="shared" ca="1" si="42"/>
        <v>#N/A</v>
      </c>
      <c r="H265" s="3" t="str">
        <f t="shared" si="43"/>
        <v/>
      </c>
      <c r="I265" s="38" t="e">
        <f t="shared" ca="1" si="44"/>
        <v>#N/A</v>
      </c>
      <c r="J265" s="38" t="e">
        <f t="shared" ca="1" si="45"/>
        <v>#N/A</v>
      </c>
      <c r="K265" s="38" t="e">
        <f t="shared" ca="1" si="46"/>
        <v>#N/A</v>
      </c>
      <c r="L265" s="38" t="e">
        <f t="shared" ca="1" si="47"/>
        <v>#N/A</v>
      </c>
      <c r="M265" s="38" t="e">
        <f t="shared" ca="1" si="47"/>
        <v>#N/A</v>
      </c>
    </row>
    <row r="266" spans="1:13" x14ac:dyDescent="0.55000000000000004">
      <c r="A266" s="30" t="str">
        <f t="shared" si="49"/>
        <v/>
      </c>
      <c r="B266" s="31" t="e">
        <f t="shared" ca="1" si="48"/>
        <v>#N/A</v>
      </c>
      <c r="C266" s="31" t="e">
        <f t="shared" ca="1" si="38"/>
        <v>#N/A</v>
      </c>
      <c r="D266" s="31" t="e">
        <f t="shared" ca="1" si="39"/>
        <v>#N/A</v>
      </c>
      <c r="E266" s="31" t="e">
        <f t="shared" ca="1" si="40"/>
        <v>#N/A</v>
      </c>
      <c r="F266" s="31" t="e">
        <f t="shared" ca="1" si="41"/>
        <v>#N/A</v>
      </c>
      <c r="G266" s="31" t="e">
        <f t="shared" ca="1" si="42"/>
        <v>#N/A</v>
      </c>
      <c r="H266" s="3" t="str">
        <f t="shared" si="43"/>
        <v/>
      </c>
      <c r="I266" s="38" t="e">
        <f t="shared" ca="1" si="44"/>
        <v>#N/A</v>
      </c>
      <c r="J266" s="38" t="e">
        <f t="shared" ca="1" si="45"/>
        <v>#N/A</v>
      </c>
      <c r="K266" s="38" t="e">
        <f t="shared" ca="1" si="46"/>
        <v>#N/A</v>
      </c>
      <c r="L266" s="38" t="e">
        <f t="shared" ca="1" si="47"/>
        <v>#N/A</v>
      </c>
      <c r="M266" s="38" t="e">
        <f t="shared" ca="1" si="47"/>
        <v>#N/A</v>
      </c>
    </row>
    <row r="267" spans="1:13" x14ac:dyDescent="0.55000000000000004">
      <c r="A267" s="30" t="str">
        <f t="shared" si="49"/>
        <v/>
      </c>
      <c r="B267" s="31" t="e">
        <f t="shared" ca="1" si="48"/>
        <v>#N/A</v>
      </c>
      <c r="C267" s="31" t="e">
        <f t="shared" ca="1" si="38"/>
        <v>#N/A</v>
      </c>
      <c r="D267" s="31" t="e">
        <f t="shared" ca="1" si="39"/>
        <v>#N/A</v>
      </c>
      <c r="E267" s="31" t="e">
        <f t="shared" ca="1" si="40"/>
        <v>#N/A</v>
      </c>
      <c r="F267" s="31" t="e">
        <f t="shared" ca="1" si="41"/>
        <v>#N/A</v>
      </c>
      <c r="G267" s="31" t="e">
        <f t="shared" ca="1" si="42"/>
        <v>#N/A</v>
      </c>
      <c r="H267" s="3" t="str">
        <f t="shared" si="43"/>
        <v/>
      </c>
      <c r="I267" s="38" t="e">
        <f t="shared" ca="1" si="44"/>
        <v>#N/A</v>
      </c>
      <c r="J267" s="38" t="e">
        <f t="shared" ca="1" si="45"/>
        <v>#N/A</v>
      </c>
      <c r="K267" s="38" t="e">
        <f t="shared" ca="1" si="46"/>
        <v>#N/A</v>
      </c>
      <c r="L267" s="38" t="e">
        <f t="shared" ca="1" si="47"/>
        <v>#N/A</v>
      </c>
      <c r="M267" s="38" t="e">
        <f t="shared" ca="1" si="47"/>
        <v>#N/A</v>
      </c>
    </row>
    <row r="268" spans="1:13" x14ac:dyDescent="0.55000000000000004">
      <c r="A268" s="30" t="str">
        <f t="shared" si="49"/>
        <v/>
      </c>
      <c r="B268" s="31" t="e">
        <f t="shared" ca="1" si="48"/>
        <v>#N/A</v>
      </c>
      <c r="C268" s="31" t="e">
        <f t="shared" ca="1" si="38"/>
        <v>#N/A</v>
      </c>
      <c r="D268" s="31" t="e">
        <f t="shared" ca="1" si="39"/>
        <v>#N/A</v>
      </c>
      <c r="E268" s="31" t="e">
        <f t="shared" ca="1" si="40"/>
        <v>#N/A</v>
      </c>
      <c r="F268" s="31" t="e">
        <f t="shared" ca="1" si="41"/>
        <v>#N/A</v>
      </c>
      <c r="G268" s="31" t="e">
        <f t="shared" ca="1" si="42"/>
        <v>#N/A</v>
      </c>
      <c r="H268" s="3" t="str">
        <f t="shared" si="43"/>
        <v/>
      </c>
      <c r="I268" s="38" t="e">
        <f t="shared" ca="1" si="44"/>
        <v>#N/A</v>
      </c>
      <c r="J268" s="38" t="e">
        <f t="shared" ca="1" si="45"/>
        <v>#N/A</v>
      </c>
      <c r="K268" s="38" t="e">
        <f t="shared" ca="1" si="46"/>
        <v>#N/A</v>
      </c>
      <c r="L268" s="38" t="e">
        <f t="shared" ca="1" si="47"/>
        <v>#N/A</v>
      </c>
      <c r="M268" s="38" t="e">
        <f t="shared" ca="1" si="47"/>
        <v>#N/A</v>
      </c>
    </row>
    <row r="269" spans="1:13" x14ac:dyDescent="0.55000000000000004">
      <c r="A269" s="30" t="str">
        <f t="shared" si="49"/>
        <v/>
      </c>
      <c r="B269" s="31" t="e">
        <f t="shared" ca="1" si="48"/>
        <v>#N/A</v>
      </c>
      <c r="C269" s="31" t="e">
        <f t="shared" ca="1" si="38"/>
        <v>#N/A</v>
      </c>
      <c r="D269" s="31" t="e">
        <f t="shared" ca="1" si="39"/>
        <v>#N/A</v>
      </c>
      <c r="E269" s="31" t="e">
        <f t="shared" ca="1" si="40"/>
        <v>#N/A</v>
      </c>
      <c r="F269" s="31" t="e">
        <f t="shared" ca="1" si="41"/>
        <v>#N/A</v>
      </c>
      <c r="G269" s="31" t="e">
        <f t="shared" ca="1" si="42"/>
        <v>#N/A</v>
      </c>
      <c r="H269" s="3" t="str">
        <f t="shared" si="43"/>
        <v/>
      </c>
      <c r="I269" s="38" t="e">
        <f t="shared" ca="1" si="44"/>
        <v>#N/A</v>
      </c>
      <c r="J269" s="38" t="e">
        <f t="shared" ca="1" si="45"/>
        <v>#N/A</v>
      </c>
      <c r="K269" s="38" t="e">
        <f t="shared" ca="1" si="46"/>
        <v>#N/A</v>
      </c>
      <c r="L269" s="38" t="e">
        <f t="shared" ca="1" si="47"/>
        <v>#N/A</v>
      </c>
      <c r="M269" s="38" t="e">
        <f t="shared" ca="1" si="47"/>
        <v>#N/A</v>
      </c>
    </row>
    <row r="270" spans="1:13" x14ac:dyDescent="0.55000000000000004">
      <c r="A270" s="30" t="str">
        <f t="shared" si="49"/>
        <v/>
      </c>
      <c r="B270" s="31" t="e">
        <f t="shared" ca="1" si="48"/>
        <v>#N/A</v>
      </c>
      <c r="C270" s="31" t="e">
        <f t="shared" ca="1" si="38"/>
        <v>#N/A</v>
      </c>
      <c r="D270" s="31" t="e">
        <f t="shared" ca="1" si="39"/>
        <v>#N/A</v>
      </c>
      <c r="E270" s="31" t="e">
        <f t="shared" ca="1" si="40"/>
        <v>#N/A</v>
      </c>
      <c r="F270" s="31" t="e">
        <f t="shared" ca="1" si="41"/>
        <v>#N/A</v>
      </c>
      <c r="G270" s="31" t="e">
        <f t="shared" ca="1" si="42"/>
        <v>#N/A</v>
      </c>
      <c r="H270" s="3" t="str">
        <f t="shared" si="43"/>
        <v/>
      </c>
      <c r="I270" s="38" t="e">
        <f t="shared" ca="1" si="44"/>
        <v>#N/A</v>
      </c>
      <c r="J270" s="38" t="e">
        <f t="shared" ca="1" si="45"/>
        <v>#N/A</v>
      </c>
      <c r="K270" s="38" t="e">
        <f t="shared" ca="1" si="46"/>
        <v>#N/A</v>
      </c>
      <c r="L270" s="38" t="e">
        <f t="shared" ca="1" si="47"/>
        <v>#N/A</v>
      </c>
      <c r="M270" s="38" t="e">
        <f t="shared" ca="1" si="47"/>
        <v>#N/A</v>
      </c>
    </row>
    <row r="271" spans="1:13" x14ac:dyDescent="0.55000000000000004">
      <c r="A271" s="30" t="str">
        <f t="shared" si="49"/>
        <v/>
      </c>
      <c r="B271" s="31" t="e">
        <f t="shared" ca="1" si="48"/>
        <v>#N/A</v>
      </c>
      <c r="C271" s="31" t="e">
        <f t="shared" ca="1" si="38"/>
        <v>#N/A</v>
      </c>
      <c r="D271" s="31" t="e">
        <f t="shared" ca="1" si="39"/>
        <v>#N/A</v>
      </c>
      <c r="E271" s="31" t="e">
        <f t="shared" ca="1" si="40"/>
        <v>#N/A</v>
      </c>
      <c r="F271" s="31" t="e">
        <f t="shared" ca="1" si="41"/>
        <v>#N/A</v>
      </c>
      <c r="G271" s="31" t="e">
        <f t="shared" ca="1" si="42"/>
        <v>#N/A</v>
      </c>
      <c r="H271" s="3" t="str">
        <f t="shared" si="43"/>
        <v/>
      </c>
      <c r="I271" s="38" t="e">
        <f t="shared" ca="1" si="44"/>
        <v>#N/A</v>
      </c>
      <c r="J271" s="38" t="e">
        <f t="shared" ca="1" si="45"/>
        <v>#N/A</v>
      </c>
      <c r="K271" s="38" t="e">
        <f t="shared" ca="1" si="46"/>
        <v>#N/A</v>
      </c>
      <c r="L271" s="38" t="e">
        <f t="shared" ca="1" si="47"/>
        <v>#N/A</v>
      </c>
      <c r="M271" s="38" t="e">
        <f t="shared" ca="1" si="47"/>
        <v>#N/A</v>
      </c>
    </row>
    <row r="272" spans="1:13" x14ac:dyDescent="0.55000000000000004">
      <c r="A272" s="30" t="str">
        <f t="shared" si="49"/>
        <v/>
      </c>
      <c r="B272" s="31" t="e">
        <f t="shared" ca="1" si="48"/>
        <v>#N/A</v>
      </c>
      <c r="C272" s="31" t="e">
        <f t="shared" ca="1" si="38"/>
        <v>#N/A</v>
      </c>
      <c r="D272" s="31" t="e">
        <f t="shared" ca="1" si="39"/>
        <v>#N/A</v>
      </c>
      <c r="E272" s="31" t="e">
        <f t="shared" ca="1" si="40"/>
        <v>#N/A</v>
      </c>
      <c r="F272" s="31" t="e">
        <f t="shared" ca="1" si="41"/>
        <v>#N/A</v>
      </c>
      <c r="G272" s="31" t="e">
        <f t="shared" ca="1" si="42"/>
        <v>#N/A</v>
      </c>
      <c r="H272" s="3" t="str">
        <f t="shared" si="43"/>
        <v/>
      </c>
      <c r="I272" s="38" t="e">
        <f t="shared" ca="1" si="44"/>
        <v>#N/A</v>
      </c>
      <c r="J272" s="38" t="e">
        <f t="shared" ca="1" si="45"/>
        <v>#N/A</v>
      </c>
      <c r="K272" s="38" t="e">
        <f t="shared" ca="1" si="46"/>
        <v>#N/A</v>
      </c>
      <c r="L272" s="38" t="e">
        <f t="shared" ca="1" si="47"/>
        <v>#N/A</v>
      </c>
      <c r="M272" s="38" t="e">
        <f t="shared" ca="1" si="47"/>
        <v>#N/A</v>
      </c>
    </row>
    <row r="273" spans="1:13" x14ac:dyDescent="0.55000000000000004">
      <c r="A273" s="30" t="str">
        <f t="shared" si="49"/>
        <v/>
      </c>
      <c r="B273" s="31" t="e">
        <f t="shared" ca="1" si="48"/>
        <v>#N/A</v>
      </c>
      <c r="C273" s="31" t="e">
        <f t="shared" ca="1" si="38"/>
        <v>#N/A</v>
      </c>
      <c r="D273" s="31" t="e">
        <f t="shared" ca="1" si="39"/>
        <v>#N/A</v>
      </c>
      <c r="E273" s="31" t="e">
        <f t="shared" ca="1" si="40"/>
        <v>#N/A</v>
      </c>
      <c r="F273" s="31" t="e">
        <f t="shared" ca="1" si="41"/>
        <v>#N/A</v>
      </c>
      <c r="G273" s="31" t="e">
        <f t="shared" ca="1" si="42"/>
        <v>#N/A</v>
      </c>
      <c r="H273" s="3" t="str">
        <f t="shared" si="43"/>
        <v/>
      </c>
      <c r="I273" s="38" t="e">
        <f t="shared" ca="1" si="44"/>
        <v>#N/A</v>
      </c>
      <c r="J273" s="38" t="e">
        <f t="shared" ca="1" si="45"/>
        <v>#N/A</v>
      </c>
      <c r="K273" s="38" t="e">
        <f t="shared" ca="1" si="46"/>
        <v>#N/A</v>
      </c>
      <c r="L273" s="38" t="e">
        <f t="shared" ca="1" si="47"/>
        <v>#N/A</v>
      </c>
      <c r="M273" s="38" t="e">
        <f t="shared" ca="1" si="47"/>
        <v>#N/A</v>
      </c>
    </row>
    <row r="274" spans="1:13" x14ac:dyDescent="0.55000000000000004">
      <c r="A274" s="30" t="str">
        <f t="shared" si="49"/>
        <v/>
      </c>
      <c r="B274" s="31" t="e">
        <f t="shared" ca="1" si="48"/>
        <v>#N/A</v>
      </c>
      <c r="C274" s="31" t="e">
        <f t="shared" ca="1" si="38"/>
        <v>#N/A</v>
      </c>
      <c r="D274" s="31" t="e">
        <f t="shared" ca="1" si="39"/>
        <v>#N/A</v>
      </c>
      <c r="E274" s="31" t="e">
        <f t="shared" ca="1" si="40"/>
        <v>#N/A</v>
      </c>
      <c r="F274" s="31" t="e">
        <f t="shared" ca="1" si="41"/>
        <v>#N/A</v>
      </c>
      <c r="G274" s="31" t="e">
        <f t="shared" ca="1" si="42"/>
        <v>#N/A</v>
      </c>
      <c r="H274" s="3" t="str">
        <f t="shared" si="43"/>
        <v/>
      </c>
      <c r="I274" s="38" t="e">
        <f t="shared" ca="1" si="44"/>
        <v>#N/A</v>
      </c>
      <c r="J274" s="38" t="e">
        <f t="shared" ca="1" si="45"/>
        <v>#N/A</v>
      </c>
      <c r="K274" s="38" t="e">
        <f t="shared" ca="1" si="46"/>
        <v>#N/A</v>
      </c>
      <c r="L274" s="38" t="e">
        <f t="shared" ca="1" si="47"/>
        <v>#N/A</v>
      </c>
      <c r="M274" s="38" t="e">
        <f t="shared" ca="1" si="47"/>
        <v>#N/A</v>
      </c>
    </row>
    <row r="275" spans="1:13" x14ac:dyDescent="0.55000000000000004">
      <c r="A275" s="30" t="str">
        <f t="shared" si="49"/>
        <v/>
      </c>
      <c r="B275" s="31" t="e">
        <f t="shared" ca="1" si="48"/>
        <v>#N/A</v>
      </c>
      <c r="C275" s="31" t="e">
        <f t="shared" ca="1" si="38"/>
        <v>#N/A</v>
      </c>
      <c r="D275" s="31" t="e">
        <f t="shared" ca="1" si="39"/>
        <v>#N/A</v>
      </c>
      <c r="E275" s="31" t="e">
        <f t="shared" ca="1" si="40"/>
        <v>#N/A</v>
      </c>
      <c r="F275" s="31" t="e">
        <f t="shared" ca="1" si="41"/>
        <v>#N/A</v>
      </c>
      <c r="G275" s="31" t="e">
        <f t="shared" ca="1" si="42"/>
        <v>#N/A</v>
      </c>
      <c r="H275" s="3" t="str">
        <f t="shared" si="43"/>
        <v/>
      </c>
      <c r="I275" s="38" t="e">
        <f t="shared" ca="1" si="44"/>
        <v>#N/A</v>
      </c>
      <c r="J275" s="38" t="e">
        <f t="shared" ca="1" si="45"/>
        <v>#N/A</v>
      </c>
      <c r="K275" s="38" t="e">
        <f t="shared" ca="1" si="46"/>
        <v>#N/A</v>
      </c>
      <c r="L275" s="38" t="e">
        <f t="shared" ca="1" si="47"/>
        <v>#N/A</v>
      </c>
      <c r="M275" s="38" t="e">
        <f t="shared" ca="1" si="47"/>
        <v>#N/A</v>
      </c>
    </row>
    <row r="276" spans="1:13" x14ac:dyDescent="0.55000000000000004">
      <c r="A276" s="30" t="str">
        <f t="shared" si="49"/>
        <v/>
      </c>
      <c r="B276" s="31" t="e">
        <f t="shared" ca="1" si="48"/>
        <v>#N/A</v>
      </c>
      <c r="C276" s="31" t="e">
        <f t="shared" ca="1" si="38"/>
        <v>#N/A</v>
      </c>
      <c r="D276" s="31" t="e">
        <f t="shared" ca="1" si="39"/>
        <v>#N/A</v>
      </c>
      <c r="E276" s="31" t="e">
        <f t="shared" ca="1" si="40"/>
        <v>#N/A</v>
      </c>
      <c r="F276" s="31" t="e">
        <f t="shared" ca="1" si="41"/>
        <v>#N/A</v>
      </c>
      <c r="G276" s="31" t="e">
        <f t="shared" ca="1" si="42"/>
        <v>#N/A</v>
      </c>
      <c r="H276" s="3" t="str">
        <f t="shared" si="43"/>
        <v/>
      </c>
      <c r="I276" s="38" t="e">
        <f t="shared" ca="1" si="44"/>
        <v>#N/A</v>
      </c>
      <c r="J276" s="38" t="e">
        <f t="shared" ca="1" si="45"/>
        <v>#N/A</v>
      </c>
      <c r="K276" s="38" t="e">
        <f t="shared" ca="1" si="46"/>
        <v>#N/A</v>
      </c>
      <c r="L276" s="38" t="e">
        <f t="shared" ca="1" si="47"/>
        <v>#N/A</v>
      </c>
      <c r="M276" s="38" t="e">
        <f t="shared" ca="1" si="47"/>
        <v>#N/A</v>
      </c>
    </row>
    <row r="277" spans="1:13" x14ac:dyDescent="0.55000000000000004">
      <c r="A277" s="30" t="str">
        <f t="shared" si="49"/>
        <v/>
      </c>
      <c r="B277" s="31" t="e">
        <f t="shared" ca="1" si="48"/>
        <v>#N/A</v>
      </c>
      <c r="C277" s="31" t="e">
        <f t="shared" ca="1" si="38"/>
        <v>#N/A</v>
      </c>
      <c r="D277" s="31" t="e">
        <f t="shared" ca="1" si="39"/>
        <v>#N/A</v>
      </c>
      <c r="E277" s="31" t="e">
        <f t="shared" ca="1" si="40"/>
        <v>#N/A</v>
      </c>
      <c r="F277" s="31" t="e">
        <f t="shared" ca="1" si="41"/>
        <v>#N/A</v>
      </c>
      <c r="G277" s="31" t="e">
        <f t="shared" ca="1" si="42"/>
        <v>#N/A</v>
      </c>
      <c r="H277" s="3" t="str">
        <f t="shared" si="43"/>
        <v/>
      </c>
      <c r="I277" s="38" t="e">
        <f t="shared" ca="1" si="44"/>
        <v>#N/A</v>
      </c>
      <c r="J277" s="38" t="e">
        <f t="shared" ca="1" si="45"/>
        <v>#N/A</v>
      </c>
      <c r="K277" s="38" t="e">
        <f t="shared" ca="1" si="46"/>
        <v>#N/A</v>
      </c>
      <c r="L277" s="38" t="e">
        <f t="shared" ca="1" si="47"/>
        <v>#N/A</v>
      </c>
      <c r="M277" s="38" t="e">
        <f t="shared" ca="1" si="47"/>
        <v>#N/A</v>
      </c>
    </row>
    <row r="278" spans="1:13" x14ac:dyDescent="0.55000000000000004">
      <c r="A278" s="30" t="str">
        <f t="shared" si="49"/>
        <v/>
      </c>
      <c r="B278" s="31" t="e">
        <f t="shared" ca="1" si="48"/>
        <v>#N/A</v>
      </c>
      <c r="C278" s="31" t="e">
        <f t="shared" ca="1" si="38"/>
        <v>#N/A</v>
      </c>
      <c r="D278" s="31" t="e">
        <f t="shared" ca="1" si="39"/>
        <v>#N/A</v>
      </c>
      <c r="E278" s="31" t="e">
        <f t="shared" ca="1" si="40"/>
        <v>#N/A</v>
      </c>
      <c r="F278" s="31" t="e">
        <f t="shared" ca="1" si="41"/>
        <v>#N/A</v>
      </c>
      <c r="G278" s="31" t="e">
        <f t="shared" ca="1" si="42"/>
        <v>#N/A</v>
      </c>
      <c r="H278" s="3" t="str">
        <f t="shared" si="43"/>
        <v/>
      </c>
      <c r="I278" s="38" t="e">
        <f t="shared" ca="1" si="44"/>
        <v>#N/A</v>
      </c>
      <c r="J278" s="38" t="e">
        <f t="shared" ca="1" si="45"/>
        <v>#N/A</v>
      </c>
      <c r="K278" s="38" t="e">
        <f t="shared" ca="1" si="46"/>
        <v>#N/A</v>
      </c>
      <c r="L278" s="38" t="e">
        <f t="shared" ca="1" si="47"/>
        <v>#N/A</v>
      </c>
      <c r="M278" s="38" t="e">
        <f t="shared" ca="1" si="47"/>
        <v>#N/A</v>
      </c>
    </row>
    <row r="279" spans="1:13" x14ac:dyDescent="0.55000000000000004">
      <c r="A279" s="30" t="str">
        <f t="shared" si="49"/>
        <v/>
      </c>
      <c r="B279" s="31" t="e">
        <f t="shared" ca="1" si="48"/>
        <v>#N/A</v>
      </c>
      <c r="C279" s="31" t="e">
        <f t="shared" ca="1" si="38"/>
        <v>#N/A</v>
      </c>
      <c r="D279" s="31" t="e">
        <f t="shared" ca="1" si="39"/>
        <v>#N/A</v>
      </c>
      <c r="E279" s="31" t="e">
        <f t="shared" ca="1" si="40"/>
        <v>#N/A</v>
      </c>
      <c r="F279" s="31" t="e">
        <f t="shared" ca="1" si="41"/>
        <v>#N/A</v>
      </c>
      <c r="G279" s="31" t="e">
        <f t="shared" ca="1" si="42"/>
        <v>#N/A</v>
      </c>
      <c r="H279" s="3" t="str">
        <f t="shared" si="43"/>
        <v/>
      </c>
      <c r="I279" s="38" t="e">
        <f t="shared" ca="1" si="44"/>
        <v>#N/A</v>
      </c>
      <c r="J279" s="38" t="e">
        <f t="shared" ca="1" si="45"/>
        <v>#N/A</v>
      </c>
      <c r="K279" s="38" t="e">
        <f t="shared" ca="1" si="46"/>
        <v>#N/A</v>
      </c>
      <c r="L279" s="38" t="e">
        <f t="shared" ca="1" si="47"/>
        <v>#N/A</v>
      </c>
      <c r="M279" s="38" t="e">
        <f t="shared" ca="1" si="47"/>
        <v>#N/A</v>
      </c>
    </row>
    <row r="280" spans="1:13" x14ac:dyDescent="0.55000000000000004">
      <c r="A280" s="30" t="str">
        <f t="shared" si="49"/>
        <v/>
      </c>
      <c r="B280" s="31" t="e">
        <f t="shared" ca="1" si="48"/>
        <v>#N/A</v>
      </c>
      <c r="C280" s="31" t="e">
        <f t="shared" ca="1" si="38"/>
        <v>#N/A</v>
      </c>
      <c r="D280" s="31" t="e">
        <f t="shared" ca="1" si="39"/>
        <v>#N/A</v>
      </c>
      <c r="E280" s="31" t="e">
        <f t="shared" ca="1" si="40"/>
        <v>#N/A</v>
      </c>
      <c r="F280" s="31" t="e">
        <f t="shared" ca="1" si="41"/>
        <v>#N/A</v>
      </c>
      <c r="G280" s="31" t="e">
        <f t="shared" ca="1" si="42"/>
        <v>#N/A</v>
      </c>
      <c r="H280" s="3" t="str">
        <f t="shared" si="43"/>
        <v/>
      </c>
      <c r="I280" s="38" t="e">
        <f t="shared" ca="1" si="44"/>
        <v>#N/A</v>
      </c>
      <c r="J280" s="38" t="e">
        <f t="shared" ca="1" si="45"/>
        <v>#N/A</v>
      </c>
      <c r="K280" s="38" t="e">
        <f t="shared" ca="1" si="46"/>
        <v>#N/A</v>
      </c>
      <c r="L280" s="38" t="e">
        <f t="shared" ca="1" si="47"/>
        <v>#N/A</v>
      </c>
      <c r="M280" s="38" t="e">
        <f t="shared" ca="1" si="47"/>
        <v>#N/A</v>
      </c>
    </row>
    <row r="281" spans="1:13" x14ac:dyDescent="0.55000000000000004">
      <c r="A281" s="30" t="str">
        <f t="shared" si="49"/>
        <v/>
      </c>
      <c r="B281" s="31" t="e">
        <f t="shared" ca="1" si="48"/>
        <v>#N/A</v>
      </c>
      <c r="C281" s="31" t="e">
        <f t="shared" ca="1" si="38"/>
        <v>#N/A</v>
      </c>
      <c r="D281" s="31" t="e">
        <f t="shared" ca="1" si="39"/>
        <v>#N/A</v>
      </c>
      <c r="E281" s="31" t="e">
        <f t="shared" ca="1" si="40"/>
        <v>#N/A</v>
      </c>
      <c r="F281" s="31" t="e">
        <f t="shared" ca="1" si="41"/>
        <v>#N/A</v>
      </c>
      <c r="G281" s="31" t="e">
        <f t="shared" ca="1" si="42"/>
        <v>#N/A</v>
      </c>
      <c r="H281" s="3" t="str">
        <f t="shared" si="43"/>
        <v/>
      </c>
      <c r="I281" s="38" t="e">
        <f t="shared" ca="1" si="44"/>
        <v>#N/A</v>
      </c>
      <c r="J281" s="38" t="e">
        <f t="shared" ca="1" si="45"/>
        <v>#N/A</v>
      </c>
      <c r="K281" s="38" t="e">
        <f t="shared" ca="1" si="46"/>
        <v>#N/A</v>
      </c>
      <c r="L281" s="38" t="e">
        <f t="shared" ca="1" si="47"/>
        <v>#N/A</v>
      </c>
      <c r="M281" s="38" t="e">
        <f t="shared" ca="1" si="47"/>
        <v>#N/A</v>
      </c>
    </row>
    <row r="282" spans="1:13" x14ac:dyDescent="0.55000000000000004">
      <c r="A282" s="30" t="str">
        <f t="shared" si="49"/>
        <v/>
      </c>
      <c r="B282" s="31" t="e">
        <f t="shared" ca="1" si="48"/>
        <v>#N/A</v>
      </c>
      <c r="C282" s="31" t="e">
        <f t="shared" ca="1" si="38"/>
        <v>#N/A</v>
      </c>
      <c r="D282" s="31" t="e">
        <f t="shared" ca="1" si="39"/>
        <v>#N/A</v>
      </c>
      <c r="E282" s="31" t="e">
        <f t="shared" ca="1" si="40"/>
        <v>#N/A</v>
      </c>
      <c r="F282" s="31" t="e">
        <f t="shared" ca="1" si="41"/>
        <v>#N/A</v>
      </c>
      <c r="G282" s="31" t="e">
        <f t="shared" ca="1" si="42"/>
        <v>#N/A</v>
      </c>
      <c r="H282" s="3" t="str">
        <f t="shared" si="43"/>
        <v/>
      </c>
      <c r="I282" s="38" t="e">
        <f t="shared" ca="1" si="44"/>
        <v>#N/A</v>
      </c>
      <c r="J282" s="38" t="e">
        <f t="shared" ca="1" si="45"/>
        <v>#N/A</v>
      </c>
      <c r="K282" s="38" t="e">
        <f t="shared" ca="1" si="46"/>
        <v>#N/A</v>
      </c>
      <c r="L282" s="38" t="e">
        <f t="shared" ca="1" si="47"/>
        <v>#N/A</v>
      </c>
      <c r="M282" s="38" t="e">
        <f t="shared" ca="1" si="47"/>
        <v>#N/A</v>
      </c>
    </row>
    <row r="283" spans="1:13" x14ac:dyDescent="0.55000000000000004">
      <c r="A283" s="30" t="str">
        <f t="shared" si="49"/>
        <v/>
      </c>
      <c r="B283" s="31" t="e">
        <f t="shared" ca="1" si="48"/>
        <v>#N/A</v>
      </c>
      <c r="C283" s="31" t="e">
        <f t="shared" ca="1" si="38"/>
        <v>#N/A</v>
      </c>
      <c r="D283" s="31" t="e">
        <f t="shared" ca="1" si="39"/>
        <v>#N/A</v>
      </c>
      <c r="E283" s="31" t="e">
        <f t="shared" ca="1" si="40"/>
        <v>#N/A</v>
      </c>
      <c r="F283" s="31" t="e">
        <f t="shared" ca="1" si="41"/>
        <v>#N/A</v>
      </c>
      <c r="G283" s="31" t="e">
        <f t="shared" ca="1" si="42"/>
        <v>#N/A</v>
      </c>
      <c r="H283" s="3" t="str">
        <f t="shared" si="43"/>
        <v/>
      </c>
      <c r="I283" s="38" t="e">
        <f t="shared" ca="1" si="44"/>
        <v>#N/A</v>
      </c>
      <c r="J283" s="38" t="e">
        <f t="shared" ca="1" si="45"/>
        <v>#N/A</v>
      </c>
      <c r="K283" s="38" t="e">
        <f t="shared" ca="1" si="46"/>
        <v>#N/A</v>
      </c>
      <c r="L283" s="38" t="e">
        <f t="shared" ca="1" si="47"/>
        <v>#N/A</v>
      </c>
      <c r="M283" s="38" t="e">
        <f t="shared" ca="1" si="47"/>
        <v>#N/A</v>
      </c>
    </row>
    <row r="284" spans="1:13" x14ac:dyDescent="0.55000000000000004">
      <c r="A284" s="30" t="str">
        <f t="shared" si="49"/>
        <v/>
      </c>
      <c r="B284" s="31" t="e">
        <f t="shared" ca="1" si="48"/>
        <v>#N/A</v>
      </c>
      <c r="C284" s="31" t="e">
        <f t="shared" ca="1" si="38"/>
        <v>#N/A</v>
      </c>
      <c r="D284" s="31" t="e">
        <f t="shared" ca="1" si="39"/>
        <v>#N/A</v>
      </c>
      <c r="E284" s="31" t="e">
        <f t="shared" ca="1" si="40"/>
        <v>#N/A</v>
      </c>
      <c r="F284" s="31" t="e">
        <f t="shared" ca="1" si="41"/>
        <v>#N/A</v>
      </c>
      <c r="G284" s="31" t="e">
        <f t="shared" ca="1" si="42"/>
        <v>#N/A</v>
      </c>
      <c r="H284" s="3" t="str">
        <f t="shared" si="43"/>
        <v/>
      </c>
      <c r="I284" s="38" t="e">
        <f t="shared" ca="1" si="44"/>
        <v>#N/A</v>
      </c>
      <c r="J284" s="38" t="e">
        <f t="shared" ca="1" si="45"/>
        <v>#N/A</v>
      </c>
      <c r="K284" s="38" t="e">
        <f t="shared" ca="1" si="46"/>
        <v>#N/A</v>
      </c>
      <c r="L284" s="38" t="e">
        <f t="shared" ca="1" si="47"/>
        <v>#N/A</v>
      </c>
      <c r="M284" s="38" t="e">
        <f t="shared" ca="1" si="47"/>
        <v>#N/A</v>
      </c>
    </row>
    <row r="285" spans="1:13" x14ac:dyDescent="0.55000000000000004">
      <c r="A285" s="30" t="str">
        <f t="shared" si="49"/>
        <v/>
      </c>
      <c r="B285" s="31" t="e">
        <f t="shared" ca="1" si="48"/>
        <v>#N/A</v>
      </c>
      <c r="C285" s="31" t="e">
        <f t="shared" ca="1" si="38"/>
        <v>#N/A</v>
      </c>
      <c r="D285" s="31" t="e">
        <f t="shared" ca="1" si="39"/>
        <v>#N/A</v>
      </c>
      <c r="E285" s="31" t="e">
        <f t="shared" ca="1" si="40"/>
        <v>#N/A</v>
      </c>
      <c r="F285" s="31" t="e">
        <f t="shared" ca="1" si="41"/>
        <v>#N/A</v>
      </c>
      <c r="G285" s="31" t="e">
        <f t="shared" ca="1" si="42"/>
        <v>#N/A</v>
      </c>
      <c r="H285" s="3" t="str">
        <f t="shared" si="43"/>
        <v/>
      </c>
      <c r="I285" s="38" t="e">
        <f t="shared" ca="1" si="44"/>
        <v>#N/A</v>
      </c>
      <c r="J285" s="38" t="e">
        <f t="shared" ca="1" si="45"/>
        <v>#N/A</v>
      </c>
      <c r="K285" s="38" t="e">
        <f t="shared" ca="1" si="46"/>
        <v>#N/A</v>
      </c>
      <c r="L285" s="38" t="e">
        <f t="shared" ca="1" si="47"/>
        <v>#N/A</v>
      </c>
      <c r="M285" s="38" t="e">
        <f t="shared" ca="1" si="47"/>
        <v>#N/A</v>
      </c>
    </row>
    <row r="286" spans="1:13" x14ac:dyDescent="0.55000000000000004">
      <c r="A286" s="30" t="str">
        <f t="shared" si="49"/>
        <v/>
      </c>
      <c r="B286" s="31" t="e">
        <f t="shared" ca="1" si="48"/>
        <v>#N/A</v>
      </c>
      <c r="C286" s="31" t="e">
        <f t="shared" ca="1" si="38"/>
        <v>#N/A</v>
      </c>
      <c r="D286" s="31" t="e">
        <f t="shared" ca="1" si="39"/>
        <v>#N/A</v>
      </c>
      <c r="E286" s="31" t="e">
        <f t="shared" ca="1" si="40"/>
        <v>#N/A</v>
      </c>
      <c r="F286" s="31" t="e">
        <f t="shared" ca="1" si="41"/>
        <v>#N/A</v>
      </c>
      <c r="G286" s="31" t="e">
        <f t="shared" ca="1" si="42"/>
        <v>#N/A</v>
      </c>
      <c r="H286" s="3" t="str">
        <f t="shared" si="43"/>
        <v/>
      </c>
      <c r="I286" s="38" t="e">
        <f t="shared" ca="1" si="44"/>
        <v>#N/A</v>
      </c>
      <c r="J286" s="38" t="e">
        <f t="shared" ca="1" si="45"/>
        <v>#N/A</v>
      </c>
      <c r="K286" s="38" t="e">
        <f t="shared" ca="1" si="46"/>
        <v>#N/A</v>
      </c>
      <c r="L286" s="38" t="e">
        <f t="shared" ca="1" si="47"/>
        <v>#N/A</v>
      </c>
      <c r="M286" s="38" t="e">
        <f t="shared" ca="1" si="47"/>
        <v>#N/A</v>
      </c>
    </row>
    <row r="287" spans="1:13" x14ac:dyDescent="0.55000000000000004">
      <c r="A287" s="30" t="str">
        <f t="shared" si="49"/>
        <v/>
      </c>
      <c r="B287" s="31" t="e">
        <f t="shared" ca="1" si="48"/>
        <v>#N/A</v>
      </c>
      <c r="C287" s="31" t="e">
        <f t="shared" ca="1" si="38"/>
        <v>#N/A</v>
      </c>
      <c r="D287" s="31" t="e">
        <f t="shared" ca="1" si="39"/>
        <v>#N/A</v>
      </c>
      <c r="E287" s="31" t="e">
        <f t="shared" ca="1" si="40"/>
        <v>#N/A</v>
      </c>
      <c r="F287" s="31" t="e">
        <f t="shared" ca="1" si="41"/>
        <v>#N/A</v>
      </c>
      <c r="G287" s="31" t="e">
        <f t="shared" ca="1" si="42"/>
        <v>#N/A</v>
      </c>
      <c r="H287" s="3" t="str">
        <f t="shared" si="43"/>
        <v/>
      </c>
      <c r="I287" s="38" t="e">
        <f t="shared" ca="1" si="44"/>
        <v>#N/A</v>
      </c>
      <c r="J287" s="38" t="e">
        <f t="shared" ca="1" si="45"/>
        <v>#N/A</v>
      </c>
      <c r="K287" s="38" t="e">
        <f t="shared" ca="1" si="46"/>
        <v>#N/A</v>
      </c>
      <c r="L287" s="38" t="e">
        <f t="shared" ca="1" si="47"/>
        <v>#N/A</v>
      </c>
      <c r="M287" s="38" t="e">
        <f t="shared" ca="1" si="47"/>
        <v>#N/A</v>
      </c>
    </row>
    <row r="288" spans="1:13" x14ac:dyDescent="0.55000000000000004">
      <c r="A288" s="30" t="str">
        <f t="shared" si="49"/>
        <v/>
      </c>
      <c r="B288" s="31" t="e">
        <f t="shared" ca="1" si="48"/>
        <v>#N/A</v>
      </c>
      <c r="C288" s="31" t="e">
        <f t="shared" ca="1" si="38"/>
        <v>#N/A</v>
      </c>
      <c r="D288" s="31" t="e">
        <f t="shared" ca="1" si="39"/>
        <v>#N/A</v>
      </c>
      <c r="E288" s="31" t="e">
        <f t="shared" ca="1" si="40"/>
        <v>#N/A</v>
      </c>
      <c r="F288" s="31" t="e">
        <f t="shared" ca="1" si="41"/>
        <v>#N/A</v>
      </c>
      <c r="G288" s="31" t="e">
        <f t="shared" ca="1" si="42"/>
        <v>#N/A</v>
      </c>
      <c r="H288" s="3" t="str">
        <f t="shared" si="43"/>
        <v/>
      </c>
      <c r="I288" s="38" t="e">
        <f t="shared" ca="1" si="44"/>
        <v>#N/A</v>
      </c>
      <c r="J288" s="38" t="e">
        <f t="shared" ca="1" si="45"/>
        <v>#N/A</v>
      </c>
      <c r="K288" s="38" t="e">
        <f t="shared" ca="1" si="46"/>
        <v>#N/A</v>
      </c>
      <c r="L288" s="38" t="e">
        <f t="shared" ca="1" si="47"/>
        <v>#N/A</v>
      </c>
      <c r="M288" s="38" t="e">
        <f t="shared" ca="1" si="47"/>
        <v>#N/A</v>
      </c>
    </row>
    <row r="289" spans="1:13" x14ac:dyDescent="0.55000000000000004">
      <c r="A289" s="30" t="str">
        <f t="shared" si="49"/>
        <v/>
      </c>
      <c r="B289" s="31" t="e">
        <f t="shared" ca="1" si="48"/>
        <v>#N/A</v>
      </c>
      <c r="C289" s="31" t="e">
        <f t="shared" ca="1" si="38"/>
        <v>#N/A</v>
      </c>
      <c r="D289" s="31" t="e">
        <f t="shared" ca="1" si="39"/>
        <v>#N/A</v>
      </c>
      <c r="E289" s="31" t="e">
        <f t="shared" ca="1" si="40"/>
        <v>#N/A</v>
      </c>
      <c r="F289" s="31" t="e">
        <f t="shared" ca="1" si="41"/>
        <v>#N/A</v>
      </c>
      <c r="G289" s="31" t="e">
        <f t="shared" ca="1" si="42"/>
        <v>#N/A</v>
      </c>
      <c r="H289" s="3" t="str">
        <f t="shared" si="43"/>
        <v/>
      </c>
      <c r="I289" s="38" t="e">
        <f t="shared" ca="1" si="44"/>
        <v>#N/A</v>
      </c>
      <c r="J289" s="38" t="e">
        <f t="shared" ca="1" si="45"/>
        <v>#N/A</v>
      </c>
      <c r="K289" s="38" t="e">
        <f t="shared" ca="1" si="46"/>
        <v>#N/A</v>
      </c>
      <c r="L289" s="38" t="e">
        <f t="shared" ca="1" si="47"/>
        <v>#N/A</v>
      </c>
      <c r="M289" s="38" t="e">
        <f t="shared" ca="1" si="47"/>
        <v>#N/A</v>
      </c>
    </row>
    <row r="290" spans="1:13" x14ac:dyDescent="0.55000000000000004">
      <c r="A290" s="30" t="str">
        <f t="shared" si="49"/>
        <v/>
      </c>
      <c r="B290" s="31" t="e">
        <f t="shared" ca="1" si="48"/>
        <v>#N/A</v>
      </c>
      <c r="C290" s="31" t="e">
        <f t="shared" ca="1" si="38"/>
        <v>#N/A</v>
      </c>
      <c r="D290" s="31" t="e">
        <f t="shared" ca="1" si="39"/>
        <v>#N/A</v>
      </c>
      <c r="E290" s="31" t="e">
        <f t="shared" ca="1" si="40"/>
        <v>#N/A</v>
      </c>
      <c r="F290" s="31" t="e">
        <f t="shared" ca="1" si="41"/>
        <v>#N/A</v>
      </c>
      <c r="G290" s="31" t="e">
        <f t="shared" ca="1" si="42"/>
        <v>#N/A</v>
      </c>
      <c r="H290" s="3" t="str">
        <f t="shared" si="43"/>
        <v/>
      </c>
      <c r="I290" s="38" t="e">
        <f t="shared" ca="1" si="44"/>
        <v>#N/A</v>
      </c>
      <c r="J290" s="38" t="e">
        <f t="shared" ca="1" si="45"/>
        <v>#N/A</v>
      </c>
      <c r="K290" s="38" t="e">
        <f t="shared" ca="1" si="46"/>
        <v>#N/A</v>
      </c>
      <c r="L290" s="38" t="e">
        <f t="shared" ca="1" si="47"/>
        <v>#N/A</v>
      </c>
      <c r="M290" s="38" t="e">
        <f t="shared" ca="1" si="47"/>
        <v>#N/A</v>
      </c>
    </row>
    <row r="291" spans="1:13" x14ac:dyDescent="0.55000000000000004">
      <c r="A291" s="30" t="str">
        <f t="shared" si="49"/>
        <v/>
      </c>
      <c r="B291" s="31" t="e">
        <f t="shared" ca="1" si="48"/>
        <v>#N/A</v>
      </c>
      <c r="C291" s="31" t="e">
        <f t="shared" ca="1" si="38"/>
        <v>#N/A</v>
      </c>
      <c r="D291" s="31" t="e">
        <f t="shared" ca="1" si="39"/>
        <v>#N/A</v>
      </c>
      <c r="E291" s="31" t="e">
        <f t="shared" ca="1" si="40"/>
        <v>#N/A</v>
      </c>
      <c r="F291" s="31" t="e">
        <f t="shared" ca="1" si="41"/>
        <v>#N/A</v>
      </c>
      <c r="G291" s="31" t="e">
        <f t="shared" ca="1" si="42"/>
        <v>#N/A</v>
      </c>
      <c r="H291" s="3" t="str">
        <f t="shared" si="43"/>
        <v/>
      </c>
      <c r="I291" s="38" t="e">
        <f t="shared" ca="1" si="44"/>
        <v>#N/A</v>
      </c>
      <c r="J291" s="38" t="e">
        <f t="shared" ca="1" si="45"/>
        <v>#N/A</v>
      </c>
      <c r="K291" s="38" t="e">
        <f t="shared" ca="1" si="46"/>
        <v>#N/A</v>
      </c>
      <c r="L291" s="38" t="e">
        <f t="shared" ca="1" si="47"/>
        <v>#N/A</v>
      </c>
      <c r="M291" s="38" t="e">
        <f t="shared" ca="1" si="47"/>
        <v>#N/A</v>
      </c>
    </row>
    <row r="292" spans="1:13" x14ac:dyDescent="0.55000000000000004">
      <c r="A292" s="30" t="str">
        <f t="shared" si="49"/>
        <v/>
      </c>
      <c r="B292" s="31" t="e">
        <f t="shared" ca="1" si="48"/>
        <v>#N/A</v>
      </c>
      <c r="C292" s="31" t="e">
        <f t="shared" ca="1" si="38"/>
        <v>#N/A</v>
      </c>
      <c r="D292" s="31" t="e">
        <f t="shared" ca="1" si="39"/>
        <v>#N/A</v>
      </c>
      <c r="E292" s="31" t="e">
        <f t="shared" ca="1" si="40"/>
        <v>#N/A</v>
      </c>
      <c r="F292" s="31" t="e">
        <f t="shared" ca="1" si="41"/>
        <v>#N/A</v>
      </c>
      <c r="G292" s="31" t="e">
        <f t="shared" ca="1" si="42"/>
        <v>#N/A</v>
      </c>
      <c r="H292" s="3" t="str">
        <f t="shared" si="43"/>
        <v/>
      </c>
      <c r="I292" s="38" t="e">
        <f t="shared" ca="1" si="44"/>
        <v>#N/A</v>
      </c>
      <c r="J292" s="38" t="e">
        <f t="shared" ca="1" si="45"/>
        <v>#N/A</v>
      </c>
      <c r="K292" s="38" t="e">
        <f t="shared" ca="1" si="46"/>
        <v>#N/A</v>
      </c>
      <c r="L292" s="38" t="e">
        <f t="shared" ca="1" si="47"/>
        <v>#N/A</v>
      </c>
      <c r="M292" s="38" t="e">
        <f t="shared" ca="1" si="47"/>
        <v>#N/A</v>
      </c>
    </row>
    <row r="293" spans="1:13" x14ac:dyDescent="0.55000000000000004">
      <c r="A293" s="30" t="str">
        <f t="shared" si="49"/>
        <v/>
      </c>
      <c r="B293" s="31" t="e">
        <f t="shared" ca="1" si="48"/>
        <v>#N/A</v>
      </c>
      <c r="C293" s="31" t="e">
        <f t="shared" ca="1" si="38"/>
        <v>#N/A</v>
      </c>
      <c r="D293" s="31" t="e">
        <f t="shared" ca="1" si="39"/>
        <v>#N/A</v>
      </c>
      <c r="E293" s="31" t="e">
        <f t="shared" ca="1" si="40"/>
        <v>#N/A</v>
      </c>
      <c r="F293" s="31" t="e">
        <f t="shared" ca="1" si="41"/>
        <v>#N/A</v>
      </c>
      <c r="G293" s="31" t="e">
        <f t="shared" ca="1" si="42"/>
        <v>#N/A</v>
      </c>
      <c r="H293" s="3" t="str">
        <f t="shared" si="43"/>
        <v/>
      </c>
      <c r="I293" s="38" t="e">
        <f t="shared" ca="1" si="44"/>
        <v>#N/A</v>
      </c>
      <c r="J293" s="38" t="e">
        <f t="shared" ca="1" si="45"/>
        <v>#N/A</v>
      </c>
      <c r="K293" s="38" t="e">
        <f t="shared" ca="1" si="46"/>
        <v>#N/A</v>
      </c>
      <c r="L293" s="38" t="e">
        <f t="shared" ca="1" si="47"/>
        <v>#N/A</v>
      </c>
      <c r="M293" s="38" t="e">
        <f t="shared" ca="1" si="47"/>
        <v>#N/A</v>
      </c>
    </row>
    <row r="294" spans="1:13" x14ac:dyDescent="0.55000000000000004">
      <c r="A294" s="30" t="str">
        <f t="shared" si="49"/>
        <v/>
      </c>
      <c r="B294" s="31" t="e">
        <f t="shared" ca="1" si="48"/>
        <v>#N/A</v>
      </c>
      <c r="C294" s="31" t="e">
        <f t="shared" ca="1" si="38"/>
        <v>#N/A</v>
      </c>
      <c r="D294" s="31" t="e">
        <f t="shared" ca="1" si="39"/>
        <v>#N/A</v>
      </c>
      <c r="E294" s="31" t="e">
        <f t="shared" ca="1" si="40"/>
        <v>#N/A</v>
      </c>
      <c r="F294" s="31" t="e">
        <f t="shared" ca="1" si="41"/>
        <v>#N/A</v>
      </c>
      <c r="G294" s="31" t="e">
        <f t="shared" ca="1" si="42"/>
        <v>#N/A</v>
      </c>
      <c r="H294" s="3" t="str">
        <f t="shared" si="43"/>
        <v/>
      </c>
      <c r="I294" s="38" t="e">
        <f t="shared" ca="1" si="44"/>
        <v>#N/A</v>
      </c>
      <c r="J294" s="38" t="e">
        <f t="shared" ca="1" si="45"/>
        <v>#N/A</v>
      </c>
      <c r="K294" s="38" t="e">
        <f t="shared" ca="1" si="46"/>
        <v>#N/A</v>
      </c>
      <c r="L294" s="38" t="e">
        <f t="shared" ca="1" si="47"/>
        <v>#N/A</v>
      </c>
      <c r="M294" s="38" t="e">
        <f t="shared" ca="1" si="47"/>
        <v>#N/A</v>
      </c>
    </row>
    <row r="295" spans="1:13" x14ac:dyDescent="0.55000000000000004">
      <c r="A295" s="30" t="str">
        <f t="shared" si="49"/>
        <v/>
      </c>
      <c r="B295" s="31" t="e">
        <f t="shared" ca="1" si="48"/>
        <v>#N/A</v>
      </c>
      <c r="C295" s="31" t="e">
        <f t="shared" ca="1" si="38"/>
        <v>#N/A</v>
      </c>
      <c r="D295" s="31" t="e">
        <f t="shared" ca="1" si="39"/>
        <v>#N/A</v>
      </c>
      <c r="E295" s="31" t="e">
        <f t="shared" ca="1" si="40"/>
        <v>#N/A</v>
      </c>
      <c r="F295" s="31" t="e">
        <f t="shared" ca="1" si="41"/>
        <v>#N/A</v>
      </c>
      <c r="G295" s="31" t="e">
        <f t="shared" ca="1" si="42"/>
        <v>#N/A</v>
      </c>
      <c r="H295" s="3" t="str">
        <f t="shared" si="43"/>
        <v/>
      </c>
      <c r="I295" s="38" t="e">
        <f t="shared" ca="1" si="44"/>
        <v>#N/A</v>
      </c>
      <c r="J295" s="38" t="e">
        <f t="shared" ca="1" si="45"/>
        <v>#N/A</v>
      </c>
      <c r="K295" s="38" t="e">
        <f t="shared" ca="1" si="46"/>
        <v>#N/A</v>
      </c>
      <c r="L295" s="38" t="e">
        <f t="shared" ca="1" si="47"/>
        <v>#N/A</v>
      </c>
      <c r="M295" s="38" t="e">
        <f t="shared" ca="1" si="47"/>
        <v>#N/A</v>
      </c>
    </row>
    <row r="296" spans="1:13" x14ac:dyDescent="0.55000000000000004">
      <c r="A296" s="30" t="str">
        <f t="shared" si="49"/>
        <v/>
      </c>
      <c r="B296" s="31" t="e">
        <f t="shared" ca="1" si="48"/>
        <v>#N/A</v>
      </c>
      <c r="C296" s="31" t="e">
        <f t="shared" ca="1" si="38"/>
        <v>#N/A</v>
      </c>
      <c r="D296" s="31" t="e">
        <f t="shared" ca="1" si="39"/>
        <v>#N/A</v>
      </c>
      <c r="E296" s="31" t="e">
        <f t="shared" ca="1" si="40"/>
        <v>#N/A</v>
      </c>
      <c r="F296" s="31" t="e">
        <f t="shared" ca="1" si="41"/>
        <v>#N/A</v>
      </c>
      <c r="G296" s="31" t="e">
        <f t="shared" ca="1" si="42"/>
        <v>#N/A</v>
      </c>
      <c r="H296" s="3" t="str">
        <f t="shared" si="43"/>
        <v/>
      </c>
      <c r="I296" s="38" t="e">
        <f t="shared" ca="1" si="44"/>
        <v>#N/A</v>
      </c>
      <c r="J296" s="38" t="e">
        <f t="shared" ca="1" si="45"/>
        <v>#N/A</v>
      </c>
      <c r="K296" s="38" t="e">
        <f t="shared" ca="1" si="46"/>
        <v>#N/A</v>
      </c>
      <c r="L296" s="38" t="e">
        <f t="shared" ca="1" si="47"/>
        <v>#N/A</v>
      </c>
      <c r="M296" s="38" t="e">
        <f t="shared" ca="1" si="47"/>
        <v>#N/A</v>
      </c>
    </row>
    <row r="297" spans="1:13" x14ac:dyDescent="0.55000000000000004">
      <c r="A297" s="30" t="str">
        <f t="shared" si="49"/>
        <v/>
      </c>
      <c r="B297" s="31" t="e">
        <f t="shared" ca="1" si="48"/>
        <v>#N/A</v>
      </c>
      <c r="C297" s="31" t="e">
        <f t="shared" ca="1" si="38"/>
        <v>#N/A</v>
      </c>
      <c r="D297" s="31" t="e">
        <f t="shared" ca="1" si="39"/>
        <v>#N/A</v>
      </c>
      <c r="E297" s="31" t="e">
        <f t="shared" ca="1" si="40"/>
        <v>#N/A</v>
      </c>
      <c r="F297" s="31" t="e">
        <f t="shared" ca="1" si="41"/>
        <v>#N/A</v>
      </c>
      <c r="G297" s="31" t="e">
        <f t="shared" ca="1" si="42"/>
        <v>#N/A</v>
      </c>
      <c r="H297" s="3" t="str">
        <f t="shared" si="43"/>
        <v/>
      </c>
      <c r="I297" s="38" t="e">
        <f t="shared" ca="1" si="44"/>
        <v>#N/A</v>
      </c>
      <c r="J297" s="38" t="e">
        <f t="shared" ca="1" si="45"/>
        <v>#N/A</v>
      </c>
      <c r="K297" s="38" t="e">
        <f t="shared" ca="1" si="46"/>
        <v>#N/A</v>
      </c>
      <c r="L297" s="38" t="e">
        <f t="shared" ca="1" si="47"/>
        <v>#N/A</v>
      </c>
      <c r="M297" s="38" t="e">
        <f t="shared" ca="1" si="47"/>
        <v>#N/A</v>
      </c>
    </row>
    <row r="298" spans="1:13" x14ac:dyDescent="0.55000000000000004">
      <c r="A298" s="30" t="str">
        <f t="shared" si="49"/>
        <v/>
      </c>
      <c r="B298" s="31" t="e">
        <f t="shared" ca="1" si="48"/>
        <v>#N/A</v>
      </c>
      <c r="C298" s="31" t="e">
        <f t="shared" ca="1" si="38"/>
        <v>#N/A</v>
      </c>
      <c r="D298" s="31" t="e">
        <f t="shared" ca="1" si="39"/>
        <v>#N/A</v>
      </c>
      <c r="E298" s="31" t="e">
        <f t="shared" ca="1" si="40"/>
        <v>#N/A</v>
      </c>
      <c r="F298" s="31" t="e">
        <f t="shared" ca="1" si="41"/>
        <v>#N/A</v>
      </c>
      <c r="G298" s="31" t="e">
        <f t="shared" ca="1" si="42"/>
        <v>#N/A</v>
      </c>
      <c r="H298" s="3" t="str">
        <f t="shared" si="43"/>
        <v/>
      </c>
      <c r="I298" s="38" t="e">
        <f t="shared" ca="1" si="44"/>
        <v>#N/A</v>
      </c>
      <c r="J298" s="38" t="e">
        <f t="shared" ca="1" si="45"/>
        <v>#N/A</v>
      </c>
      <c r="K298" s="38" t="e">
        <f t="shared" ca="1" si="46"/>
        <v>#N/A</v>
      </c>
      <c r="L298" s="38" t="e">
        <f t="shared" ca="1" si="47"/>
        <v>#N/A</v>
      </c>
      <c r="M298" s="38" t="e">
        <f t="shared" ca="1" si="47"/>
        <v>#N/A</v>
      </c>
    </row>
    <row r="299" spans="1:13" x14ac:dyDescent="0.55000000000000004">
      <c r="A299" s="30" t="str">
        <f t="shared" si="49"/>
        <v/>
      </c>
      <c r="B299" s="31" t="e">
        <f t="shared" ca="1" si="48"/>
        <v>#N/A</v>
      </c>
      <c r="C299" s="31" t="e">
        <f t="shared" ca="1" si="38"/>
        <v>#N/A</v>
      </c>
      <c r="D299" s="31" t="e">
        <f t="shared" ca="1" si="39"/>
        <v>#N/A</v>
      </c>
      <c r="E299" s="31" t="e">
        <f t="shared" ca="1" si="40"/>
        <v>#N/A</v>
      </c>
      <c r="F299" s="31" t="e">
        <f t="shared" ca="1" si="41"/>
        <v>#N/A</v>
      </c>
      <c r="G299" s="31" t="e">
        <f t="shared" ca="1" si="42"/>
        <v>#N/A</v>
      </c>
      <c r="H299" s="3" t="str">
        <f t="shared" si="43"/>
        <v/>
      </c>
      <c r="I299" s="38" t="e">
        <f t="shared" ca="1" si="44"/>
        <v>#N/A</v>
      </c>
      <c r="J299" s="38" t="e">
        <f t="shared" ca="1" si="45"/>
        <v>#N/A</v>
      </c>
      <c r="K299" s="38" t="e">
        <f t="shared" ca="1" si="46"/>
        <v>#N/A</v>
      </c>
      <c r="L299" s="38" t="e">
        <f t="shared" ca="1" si="47"/>
        <v>#N/A</v>
      </c>
      <c r="M299" s="38" t="e">
        <f t="shared" ca="1" si="47"/>
        <v>#N/A</v>
      </c>
    </row>
    <row r="300" spans="1:13" x14ac:dyDescent="0.55000000000000004">
      <c r="A300" s="30" t="str">
        <f t="shared" si="49"/>
        <v/>
      </c>
      <c r="B300" s="31" t="e">
        <f t="shared" ref="B300" ca="1" si="50">IF(AND(MaxEconDataDate&lt;&gt;"",A300&gt;MaxEconDataDate),NA(),IF($B$40="No Data",NA(),IF(LEFT($B$41,9)="Fed Funds",IF(INDEX(DataMatrix_AllData,MATCH(A300,DataMatrix_Dates,),MATCH("Fed Funds Rate",DataMatrix_Items,0),1)="",NA(),INDEX(DataMatrix_AllData,MATCH(A300,DataMatrix_Dates,),MATCH("Fed Funds Rate",DataMatrix_Items,0),1)),IF(INDEX(DataMatrix_AllData,MATCH(A300,DataMatrix_Dates,),MATCH($B$41,DataMatrix_Items,0),1)="",NA(),INDEX(DataMatrix_AllData,MATCH(A300,DataMatrix_Dates,),MATCH($B$41,DataMatrix_Items,0),1)))))</f>
        <v>#N/A</v>
      </c>
      <c r="C300" s="31" t="e">
        <f t="shared" ca="1" si="38"/>
        <v>#N/A</v>
      </c>
      <c r="D300" s="31" t="e">
        <f t="shared" ca="1" si="39"/>
        <v>#N/A</v>
      </c>
      <c r="E300" s="31" t="e">
        <f t="shared" ca="1" si="40"/>
        <v>#N/A</v>
      </c>
      <c r="F300" s="31" t="e">
        <f t="shared" ca="1" si="41"/>
        <v>#N/A</v>
      </c>
      <c r="G300" s="31" t="e">
        <f t="shared" ca="1" si="42"/>
        <v>#N/A</v>
      </c>
      <c r="H300" s="3" t="str">
        <f t="shared" si="43"/>
        <v/>
      </c>
      <c r="I300" s="38" t="e">
        <f t="shared" ca="1" si="44"/>
        <v>#N/A</v>
      </c>
      <c r="J300" s="38" t="e">
        <f t="shared" ca="1" si="45"/>
        <v>#N/A</v>
      </c>
      <c r="K300" s="38" t="e">
        <f t="shared" ca="1" si="46"/>
        <v>#N/A</v>
      </c>
      <c r="L300" s="38" t="e">
        <f t="shared" ca="1" si="47"/>
        <v>#N/A</v>
      </c>
      <c r="M300" s="38" t="e">
        <f t="shared" ca="1" si="47"/>
        <v>#N/A</v>
      </c>
    </row>
  </sheetData>
  <phoneticPr fontId="34" type="noConversion"/>
  <conditionalFormatting sqref="E44:G300 F43:G43 G43:G300">
    <cfRule type="expression" dxfId="54" priority="56">
      <formula>ISERROR(E43)</formula>
    </cfRule>
  </conditionalFormatting>
  <conditionalFormatting sqref="B43:B300">
    <cfRule type="expression" dxfId="53" priority="55">
      <formula>ISERROR(B43)</formula>
    </cfRule>
  </conditionalFormatting>
  <conditionalFormatting sqref="A43:A300">
    <cfRule type="expression" dxfId="52" priority="54">
      <formula>A43&lt;&gt;""</formula>
    </cfRule>
  </conditionalFormatting>
  <conditionalFormatting sqref="F43:G300">
    <cfRule type="expression" dxfId="51" priority="53">
      <formula>A43&lt;&gt;""</formula>
    </cfRule>
  </conditionalFormatting>
  <conditionalFormatting sqref="F43:G43 E44:G300 G43:G300 A43:B300">
    <cfRule type="expression" dxfId="50" priority="52">
      <formula>AND($A43&lt;&gt;"",$A44="")</formula>
    </cfRule>
  </conditionalFormatting>
  <conditionalFormatting sqref="I43:K300">
    <cfRule type="expression" dxfId="49" priority="51">
      <formula>ISERROR(I43)</formula>
    </cfRule>
  </conditionalFormatting>
  <conditionalFormatting sqref="F43:G43 E44:G300 G43:G300 B43:B300">
    <cfRule type="expression" dxfId="48" priority="50">
      <formula>B43&lt;0</formula>
    </cfRule>
  </conditionalFormatting>
  <conditionalFormatting sqref="H43:H300">
    <cfRule type="expression" dxfId="47" priority="48">
      <formula>ISERROR($H43)</formula>
    </cfRule>
    <cfRule type="expression" dxfId="46" priority="49">
      <formula>$H43=1</formula>
    </cfRule>
  </conditionalFormatting>
  <conditionalFormatting sqref="I43:K300">
    <cfRule type="expression" dxfId="45" priority="47">
      <formula>I43=1</formula>
    </cfRule>
  </conditionalFormatting>
  <conditionalFormatting sqref="J43:J300">
    <cfRule type="expression" dxfId="44" priority="40">
      <formula>ISERROR(J43)</formula>
    </cfRule>
  </conditionalFormatting>
  <conditionalFormatting sqref="J43:J300">
    <cfRule type="expression" dxfId="43" priority="39">
      <formula>J43=1</formula>
    </cfRule>
  </conditionalFormatting>
  <conditionalFormatting sqref="K43:K300">
    <cfRule type="expression" dxfId="42" priority="38">
      <formula>ISERROR(K43)</formula>
    </cfRule>
  </conditionalFormatting>
  <conditionalFormatting sqref="K43:K300">
    <cfRule type="expression" dxfId="41" priority="37">
      <formula>K43=1</formula>
    </cfRule>
  </conditionalFormatting>
  <conditionalFormatting sqref="L43:L300">
    <cfRule type="expression" dxfId="40" priority="36">
      <formula>ISERROR(L43)</formula>
    </cfRule>
  </conditionalFormatting>
  <conditionalFormatting sqref="L43:L300">
    <cfRule type="expression" dxfId="39" priority="35">
      <formula>L43=1</formula>
    </cfRule>
  </conditionalFormatting>
  <conditionalFormatting sqref="L43:L300">
    <cfRule type="expression" dxfId="38" priority="34">
      <formula>ISERROR(L43)</formula>
    </cfRule>
  </conditionalFormatting>
  <conditionalFormatting sqref="L43:L300">
    <cfRule type="expression" dxfId="37" priority="33">
      <formula>L43=1</formula>
    </cfRule>
  </conditionalFormatting>
  <conditionalFormatting sqref="E43:E300">
    <cfRule type="expression" dxfId="36" priority="30">
      <formula>ISERROR(E43)</formula>
    </cfRule>
  </conditionalFormatting>
  <conditionalFormatting sqref="E43:E300">
    <cfRule type="expression" dxfId="35" priority="28">
      <formula>AND($A43&lt;&gt;"",$A44="")</formula>
    </cfRule>
  </conditionalFormatting>
  <conditionalFormatting sqref="E43:E300">
    <cfRule type="expression" dxfId="34" priority="27">
      <formula>E43&lt;0</formula>
    </cfRule>
  </conditionalFormatting>
  <conditionalFormatting sqref="C41:F41">
    <cfRule type="expression" dxfId="33" priority="20">
      <formula>$B41=" "</formula>
    </cfRule>
  </conditionalFormatting>
  <conditionalFormatting sqref="C41:F41">
    <cfRule type="expression" dxfId="32" priority="19">
      <formula>$A41=" "</formula>
    </cfRule>
  </conditionalFormatting>
  <conditionalFormatting sqref="C43:D300">
    <cfRule type="expression" dxfId="31" priority="14">
      <formula>ISERROR(C43)</formula>
    </cfRule>
  </conditionalFormatting>
  <conditionalFormatting sqref="C43:D300">
    <cfRule type="expression" dxfId="30" priority="13">
      <formula>XFC43&lt;&gt;""</formula>
    </cfRule>
  </conditionalFormatting>
  <conditionalFormatting sqref="C43:D300">
    <cfRule type="expression" dxfId="29" priority="12">
      <formula>AND($A43&lt;&gt;"",$A44="")</formula>
    </cfRule>
  </conditionalFormatting>
  <conditionalFormatting sqref="C43:D300">
    <cfRule type="expression" dxfId="28" priority="11">
      <formula>C43&lt;0</formula>
    </cfRule>
  </conditionalFormatting>
  <conditionalFormatting sqref="D41:F41">
    <cfRule type="expression" dxfId="27" priority="10">
      <formula>$B41=" "</formula>
    </cfRule>
  </conditionalFormatting>
  <conditionalFormatting sqref="D41:F41">
    <cfRule type="expression" dxfId="26" priority="9">
      <formula>$A41=" "</formula>
    </cfRule>
  </conditionalFormatting>
  <conditionalFormatting sqref="E43:E300">
    <cfRule type="expression" dxfId="25" priority="75">
      <formula>#REF!&lt;&gt;""</formula>
    </cfRule>
  </conditionalFormatting>
  <conditionalFormatting sqref="G41">
    <cfRule type="expression" dxfId="24" priority="8">
      <formula>$B41=" "</formula>
    </cfRule>
  </conditionalFormatting>
  <conditionalFormatting sqref="G41">
    <cfRule type="expression" dxfId="23" priority="7">
      <formula>$A41=" "</formula>
    </cfRule>
  </conditionalFormatting>
  <conditionalFormatting sqref="G41">
    <cfRule type="expression" dxfId="22" priority="6">
      <formula>$B41=" "</formula>
    </cfRule>
  </conditionalFormatting>
  <conditionalFormatting sqref="G41">
    <cfRule type="expression" dxfId="21" priority="5">
      <formula>$A41=" "</formula>
    </cfRule>
  </conditionalFormatting>
  <conditionalFormatting sqref="M43:M300">
    <cfRule type="expression" dxfId="20" priority="4">
      <formula>ISERROR(M43)</formula>
    </cfRule>
  </conditionalFormatting>
  <conditionalFormatting sqref="M43:M300">
    <cfRule type="expression" dxfId="19" priority="3">
      <formula>M43=1</formula>
    </cfRule>
  </conditionalFormatting>
  <conditionalFormatting sqref="M43:M300">
    <cfRule type="expression" dxfId="18" priority="2">
      <formula>ISERROR(M43)</formula>
    </cfRule>
  </conditionalFormatting>
  <conditionalFormatting sqref="M43:M300">
    <cfRule type="expression" dxfId="17" priority="1">
      <formula>M43=1</formula>
    </cfRule>
  </conditionalFormatting>
  <dataValidations count="5">
    <dataValidation type="list" allowBlank="1" showInputMessage="1" showErrorMessage="1" sqref="B41" xr:uid="{00000000-0002-0000-0100-000000000000}">
      <formula1>List_ForecastItems</formula1>
    </dataValidation>
    <dataValidation type="list" allowBlank="1" showInputMessage="1" showErrorMessage="1" sqref="C39:G39" xr:uid="{00000000-0002-0000-0100-000001000000}">
      <formula1>List_SurveyDates</formula1>
    </dataValidation>
    <dataValidation type="list" allowBlank="1" showInputMessage="1" showErrorMessage="1" sqref="C40:G40" xr:uid="{00000000-0002-0000-0100-000002000000}">
      <formula1>List_SurveyGroups</formula1>
    </dataValidation>
    <dataValidation type="list" allowBlank="1" showInputMessage="1" showErrorMessage="1" sqref="C41:G41" xr:uid="{00000000-0002-0000-0100-000003000000}">
      <formula1>List_AnonymousForecasters</formula1>
    </dataValidation>
    <dataValidation type="list" allowBlank="1" showInputMessage="1" showErrorMessage="1" sqref="A40" xr:uid="{00000000-0002-0000-0100-000004000000}">
      <formula1>List_ForecastDates</formula1>
    </dataValidation>
  </dataValidations>
  <printOptions horizontalCentered="1" verticalCentered="1"/>
  <pageMargins left="0.2" right="0.2" top="0.5" bottom="0.5" header="0.3" footer="0.3"/>
  <pageSetup scale="91" orientation="landscape" horizontalDpi="4294967295" verticalDpi="4294967295" r:id="rId1"/>
  <headerFooter>
    <oddFooter xml:space="preserve">&amp;LAnalysis desgined and created by Kevin Webb, CFA (kevin.p.webb@pjc.com). Wall Street Journal forecasts as published on https://www.wsj.com/graphics/econsurvey/.  Econ data from FRED. </oddFooter>
  </headerFooter>
  <ignoredErrors>
    <ignoredError sqref="H62:H300"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I103"/>
  <sheetViews>
    <sheetView zoomScale="110" zoomScaleNormal="110" zoomScalePageLayoutView="110" workbookViewId="0">
      <pane xSplit="2" ySplit="2" topLeftCell="C3" activePane="bottomRight" state="frozen"/>
      <selection pane="topRight" activeCell="C1" sqref="C1"/>
      <selection pane="bottomLeft" activeCell="A3" sqref="A3"/>
      <selection pane="bottomRight"/>
    </sheetView>
  </sheetViews>
  <sheetFormatPr defaultColWidth="8.83984375" defaultRowHeight="14.4" x14ac:dyDescent="0.55000000000000004"/>
  <cols>
    <col min="1" max="1" width="20.83984375" bestFit="1" customWidth="1"/>
    <col min="2" max="4" width="15.3125" customWidth="1"/>
    <col min="5" max="9" width="17.3125" customWidth="1"/>
    <col min="10" max="16" width="15.3125" customWidth="1"/>
  </cols>
  <sheetData>
    <row r="1" spans="1:9" ht="20.399999999999999" x14ac:dyDescent="0.75">
      <c r="B1" s="64" t="str">
        <f>'Forecast Rankings Data'!A2 &amp; " Forecasts for " &amp; TEXT(ForecastRankForecastDate1,"mm/dd/yy")</f>
        <v>Overall Rank for Wall Street Journal 03-2014 Survey Forecasts for 12/31/14</v>
      </c>
      <c r="C1" s="65"/>
      <c r="D1" s="65"/>
      <c r="E1" s="65"/>
      <c r="F1" s="65"/>
      <c r="G1" s="65"/>
      <c r="H1" s="65"/>
      <c r="I1" s="66"/>
    </row>
    <row r="2" spans="1:9" ht="36.6" x14ac:dyDescent="0.55000000000000004">
      <c r="A2" s="71" t="str">
        <f>IF(ForecastRankGroup="GIOA","Anonymous ID True Identity","")</f>
        <v/>
      </c>
      <c r="B2" s="67" t="s">
        <v>672</v>
      </c>
      <c r="C2" s="68" t="s">
        <v>70</v>
      </c>
      <c r="D2" s="68"/>
      <c r="E2" s="69" t="str">
        <f>ForecastRankItem1 &amp; " Rank"</f>
        <v>Fed Funds Rate Rank</v>
      </c>
      <c r="F2" s="69" t="str">
        <f>ForecastRankItem2 &amp; " Rank"</f>
        <v>10Yr Treasury Yield Rank</v>
      </c>
      <c r="G2" s="69" t="str">
        <f>ForecastRankItem3 &amp; " Rank"</f>
        <v>CPI YoY Rank</v>
      </c>
      <c r="H2" s="69" t="str">
        <f>ForecastRankItem4 &amp; " Rank"</f>
        <v>Unemployment Rate Rank</v>
      </c>
      <c r="I2" s="70" t="str">
        <f>ForecastRankItem5 &amp; " Rank"</f>
        <v>Crude Oil Rank</v>
      </c>
    </row>
    <row r="3" spans="1:9" ht="15.6" x14ac:dyDescent="0.55000000000000004">
      <c r="A3" s="61" t="str">
        <f t="shared" ref="A3:A34" si="0">IF(B3="","",IF(ForecastRankGroup&lt;&gt;"GIOA","",INDEX(List_IndividualForecasters,MATCH(C3,List_AnonymousForecasters,0),1)))</f>
        <v/>
      </c>
      <c r="B3" s="62">
        <v>1</v>
      </c>
      <c r="C3" s="63" t="str">
        <f ca="1">IF(B3="","",INDEX(ForecasterRankGroup1,MATCH(B3+COUNTIF($B$3:B3,B3)/100,ForecasterFinalRanks,0),1))</f>
        <v>Standard and Poor's</v>
      </c>
      <c r="D3" s="63"/>
      <c r="E3" s="62">
        <f t="shared" ref="E3:E34" ca="1" si="1">IF(B3="","",TRUNC(INDEX(ForecasterRanksGroup1,MATCH($C3,ForecasterRankGroup1,0),1)))</f>
        <v>6</v>
      </c>
      <c r="F3" s="62">
        <f t="shared" ref="F3:F34" ca="1" si="2">IF(B3="","",TRUNC(INDEX(ForecasterRanksGroup2,MATCH($C3,ForecasterRankGroup2,0),1)))</f>
        <v>10</v>
      </c>
      <c r="G3" s="62">
        <f t="shared" ref="G3:G34" ca="1" si="3">IF(B3="","",TRUNC(INDEX(ForecasterRanksGroup3,MATCH($C3,ForecasterRankGroup3,0),1)))</f>
        <v>6</v>
      </c>
      <c r="H3" s="62">
        <f t="shared" ref="H3:H34" ca="1" si="4">IF(B3="","",TRUNC(INDEX(ForecasterRanksGroup4,MATCH($C3,ForecasterRankGroup4,0),1)))</f>
        <v>14</v>
      </c>
      <c r="I3" s="62">
        <f t="shared" ref="I3:I34" ca="1" si="5">IF(B3="","",TRUNC(INDEX(ForecasterRanksGroup5,MATCH($C3,ForecasterRankGroup5,0),1)))</f>
        <v>9</v>
      </c>
    </row>
    <row r="4" spans="1:9" ht="15.6" x14ac:dyDescent="0.55000000000000004">
      <c r="A4" s="61" t="str">
        <f t="shared" ca="1" si="0"/>
        <v/>
      </c>
      <c r="B4" s="62">
        <f ca="1">IF(OR(B3="",COUNT($B$3:B3)&gt;=COUNT(ForecasterFinalRanks)),"",IF(AND(COUNTIFS(ForecasterFinalRanks,"&gt;=" &amp; B3,ForecasterFinalRanks,"&lt;" &amp; B3+1)&gt;1,COUNTIF($B$3:B3,B3)&lt;COUNTIFS(ForecasterFinalRanks,"&gt;=" &amp; B3,ForecasterFinalRanks,"&lt;" &amp; B3+1)),B3,B3+COUNTIF($B$3:B3,B3)))</f>
        <v>1</v>
      </c>
      <c r="C4" s="63" t="str">
        <f ca="1">IF(B4="","",INDEX(ForecasterRankGroup1,MATCH(B4+COUNTIF($B$3:B4,B4)/100,ForecasterFinalRanks,0),1))</f>
        <v>Mesirow Financial</v>
      </c>
      <c r="D4" s="63"/>
      <c r="E4" s="62">
        <f t="shared" ca="1" si="1"/>
        <v>1</v>
      </c>
      <c r="F4" s="62">
        <f t="shared" ca="1" si="2"/>
        <v>7</v>
      </c>
      <c r="G4" s="62">
        <f t="shared" ca="1" si="3"/>
        <v>9</v>
      </c>
      <c r="H4" s="62">
        <f t="shared" ca="1" si="4"/>
        <v>23</v>
      </c>
      <c r="I4" s="62">
        <f t="shared" ca="1" si="5"/>
        <v>5</v>
      </c>
    </row>
    <row r="5" spans="1:9" ht="15.6" x14ac:dyDescent="0.55000000000000004">
      <c r="A5" s="61" t="str">
        <f t="shared" ca="1" si="0"/>
        <v/>
      </c>
      <c r="B5" s="62">
        <f ca="1">IF(OR(B4="",COUNT($B$3:B4)&gt;=COUNT(ForecasterFinalRanks)),"",IF(AND(COUNTIFS(ForecasterFinalRanks,"&gt;=" &amp; B4,ForecasterFinalRanks,"&lt;" &amp; B4+1)&gt;1,COUNTIF($B$3:B4,B4)&lt;COUNTIFS(ForecasterFinalRanks,"&gt;=" &amp; B4,ForecasterFinalRanks,"&lt;" &amp; B4+1)),B4,B4+COUNTIF($B$3:B4,B4)))</f>
        <v>3</v>
      </c>
      <c r="C5" s="63" t="str">
        <f ca="1">IF(B5="","",INDEX(ForecasterRankGroup1,MATCH(B5+COUNTIF($B$3:B5,B5)/100,ForecasterFinalRanks,0),1))</f>
        <v>Goldman Sachs</v>
      </c>
      <c r="D5" s="63"/>
      <c r="E5" s="62">
        <f t="shared" ca="1" si="1"/>
        <v>12</v>
      </c>
      <c r="F5" s="62">
        <f t="shared" ca="1" si="2"/>
        <v>14</v>
      </c>
      <c r="G5" s="62">
        <f t="shared" ca="1" si="3"/>
        <v>9</v>
      </c>
      <c r="H5" s="62">
        <f t="shared" ca="1" si="4"/>
        <v>15</v>
      </c>
      <c r="I5" s="62">
        <f t="shared" ca="1" si="5"/>
        <v>5</v>
      </c>
    </row>
    <row r="6" spans="1:9" ht="31.2" x14ac:dyDescent="0.55000000000000004">
      <c r="A6" s="61" t="str">
        <f t="shared" ca="1" si="0"/>
        <v/>
      </c>
      <c r="B6" s="62">
        <f ca="1">IF(OR(B5="",COUNT($B$3:B5)&gt;=COUNT(ForecasterFinalRanks)),"",IF(AND(COUNTIFS(ForecasterFinalRanks,"&gt;=" &amp; B5,ForecasterFinalRanks,"&lt;" &amp; B5+1)&gt;1,COUNTIF($B$3:B5,B5)&lt;COUNTIFS(ForecasterFinalRanks,"&gt;=" &amp; B5,ForecasterFinalRanks,"&lt;" &amp; B5+1)),B5,B5+COUNTIF($B$3:B5,B5)))</f>
        <v>4</v>
      </c>
      <c r="C6" s="63" t="str">
        <f ca="1">IF(B6="","",INDEX(ForecasterRankGroup1,MATCH(B6+COUNTIF($B$3:B6,B6)/100,ForecasterFinalRanks,0),1))</f>
        <v>NEMA Business Information Services</v>
      </c>
      <c r="D6" s="63"/>
      <c r="E6" s="62">
        <f t="shared" ca="1" si="1"/>
        <v>1</v>
      </c>
      <c r="F6" s="62">
        <f t="shared" ca="1" si="2"/>
        <v>18</v>
      </c>
      <c r="G6" s="62">
        <f t="shared" ca="1" si="3"/>
        <v>4</v>
      </c>
      <c r="H6" s="62">
        <f t="shared" ca="1" si="4"/>
        <v>33</v>
      </c>
      <c r="I6" s="62">
        <f t="shared" ca="1" si="5"/>
        <v>10</v>
      </c>
    </row>
    <row r="7" spans="1:9" ht="15.6" x14ac:dyDescent="0.55000000000000004">
      <c r="A7" s="61" t="str">
        <f t="shared" ca="1" si="0"/>
        <v/>
      </c>
      <c r="B7" s="62">
        <f ca="1">IF(OR(B6="",COUNT($B$3:B6)&gt;=COUNT(ForecasterFinalRanks)),"",IF(AND(COUNTIFS(ForecasterFinalRanks,"&gt;=" &amp; B6,ForecasterFinalRanks,"&lt;" &amp; B6+1)&gt;1,COUNTIF($B$3:B6,B6)&lt;COUNTIFS(ForecasterFinalRanks,"&gt;=" &amp; B6,ForecasterFinalRanks,"&lt;" &amp; B6+1)),B6,B6+COUNTIF($B$3:B6,B6)))</f>
        <v>5</v>
      </c>
      <c r="C7" s="63" t="str">
        <f ca="1">IF(B7="","",INDEX(ForecasterRankGroup1,MATCH(B7+COUNTIF($B$3:B7,B7)/100,ForecasterFinalRanks,0),1))</f>
        <v>BNP Paribas</v>
      </c>
      <c r="D7" s="63"/>
      <c r="E7" s="62">
        <f t="shared" ca="1" si="1"/>
        <v>23</v>
      </c>
      <c r="F7" s="62">
        <f t="shared" ca="1" si="2"/>
        <v>14</v>
      </c>
      <c r="G7" s="62">
        <f t="shared" ca="1" si="3"/>
        <v>15</v>
      </c>
      <c r="H7" s="62">
        <f t="shared" ca="1" si="4"/>
        <v>4</v>
      </c>
      <c r="I7" s="62">
        <f t="shared" ca="1" si="5"/>
        <v>18</v>
      </c>
    </row>
    <row r="8" spans="1:9" ht="15.6" x14ac:dyDescent="0.55000000000000004">
      <c r="A8" s="61" t="str">
        <f t="shared" ca="1" si="0"/>
        <v/>
      </c>
      <c r="B8" s="62">
        <f ca="1">IF(OR(B7="",COUNT($B$3:B7)&gt;=COUNT(ForecasterFinalRanks)),"",IF(AND(COUNTIFS(ForecasterFinalRanks,"&gt;=" &amp; B7,ForecasterFinalRanks,"&lt;" &amp; B7+1)&gt;1,COUNTIF($B$3:B7,B7)&lt;COUNTIFS(ForecasterFinalRanks,"&gt;=" &amp; B7,ForecasterFinalRanks,"&lt;" &amp; B7+1)),B7,B7+COUNTIF($B$3:B7,B7)))</f>
        <v>5</v>
      </c>
      <c r="C8" s="63" t="str">
        <f ca="1">IF(B8="","",INDEX(ForecasterRankGroup1,MATCH(B8+COUNTIF($B$3:B8,B8)/100,ForecasterFinalRanks,0),1))</f>
        <v>Univ of Central FL</v>
      </c>
      <c r="D8" s="63"/>
      <c r="E8" s="62">
        <f t="shared" ca="1" si="1"/>
        <v>12</v>
      </c>
      <c r="F8" s="62">
        <f t="shared" ca="1" si="2"/>
        <v>13</v>
      </c>
      <c r="G8" s="62">
        <f t="shared" ca="1" si="3"/>
        <v>7</v>
      </c>
      <c r="H8" s="62">
        <f t="shared" ca="1" si="4"/>
        <v>23</v>
      </c>
      <c r="I8" s="62">
        <f t="shared" ca="1" si="5"/>
        <v>19</v>
      </c>
    </row>
    <row r="9" spans="1:9" ht="15.6" x14ac:dyDescent="0.55000000000000004">
      <c r="A9" s="61" t="str">
        <f t="shared" ca="1" si="0"/>
        <v/>
      </c>
      <c r="B9" s="62">
        <f ca="1">IF(OR(B8="",COUNT($B$3:B8)&gt;=COUNT(ForecasterFinalRanks)),"",IF(AND(COUNTIFS(ForecasterFinalRanks,"&gt;=" &amp; B8,ForecasterFinalRanks,"&lt;" &amp; B8+1)&gt;1,COUNTIF($B$3:B8,B8)&lt;COUNTIFS(ForecasterFinalRanks,"&gt;=" &amp; B8,ForecasterFinalRanks,"&lt;" &amp; B8+1)),B8,B8+COUNTIF($B$3:B8,B8)))</f>
        <v>7</v>
      </c>
      <c r="C9" s="63" t="str">
        <f ca="1">IF(B9="","",INDEX(ForecasterRankGroup1,MATCH(B9+COUNTIF($B$3:B9,B9)/100,ForecasterFinalRanks,0),1))</f>
        <v>IHS Global Insight</v>
      </c>
      <c r="D9" s="63"/>
      <c r="E9" s="62">
        <f t="shared" ca="1" si="1"/>
        <v>23</v>
      </c>
      <c r="F9" s="62">
        <f t="shared" ca="1" si="2"/>
        <v>10</v>
      </c>
      <c r="G9" s="62">
        <f t="shared" ca="1" si="3"/>
        <v>15</v>
      </c>
      <c r="H9" s="62">
        <f t="shared" ca="1" si="4"/>
        <v>23</v>
      </c>
      <c r="I9" s="62">
        <f t="shared" ca="1" si="5"/>
        <v>11</v>
      </c>
    </row>
    <row r="10" spans="1:9" ht="15.6" x14ac:dyDescent="0.55000000000000004">
      <c r="A10" s="61" t="str">
        <f t="shared" ca="1" si="0"/>
        <v/>
      </c>
      <c r="B10" s="62">
        <f ca="1">IF(OR(B9="",COUNT($B$3:B9)&gt;=COUNT(ForecasterFinalRanks)),"",IF(AND(COUNTIFS(ForecasterFinalRanks,"&gt;=" &amp; B9,ForecasterFinalRanks,"&lt;" &amp; B9+1)&gt;1,COUNTIF($B$3:B9,B9)&lt;COUNTIFS(ForecasterFinalRanks,"&gt;=" &amp; B9,ForecasterFinalRanks,"&lt;" &amp; B9+1)),B9,B9+COUNTIF($B$3:B9,B9)))</f>
        <v>8</v>
      </c>
      <c r="C10" s="63" t="str">
        <f ca="1">IF(B10="","",INDEX(ForecasterRankGroup1,MATCH(B10+COUNTIF($B$3:B10,B10)/100,ForecasterFinalRanks,0),1))</f>
        <v>Vanderbilt University</v>
      </c>
      <c r="D10" s="63"/>
      <c r="E10" s="62">
        <f t="shared" ca="1" si="1"/>
        <v>1</v>
      </c>
      <c r="F10" s="62">
        <f t="shared" ca="1" si="2"/>
        <v>3</v>
      </c>
      <c r="G10" s="62">
        <f t="shared" ca="1" si="3"/>
        <v>28</v>
      </c>
      <c r="H10" s="62">
        <f t="shared" ca="1" si="4"/>
        <v>49</v>
      </c>
      <c r="I10" s="62">
        <f t="shared" ca="1" si="5"/>
        <v>3</v>
      </c>
    </row>
    <row r="11" spans="1:9" ht="15.6" x14ac:dyDescent="0.55000000000000004">
      <c r="A11" s="61" t="str">
        <f t="shared" ca="1" si="0"/>
        <v/>
      </c>
      <c r="B11" s="62">
        <f ca="1">IF(OR(B10="",COUNT($B$3:B10)&gt;=COUNT(ForecasterFinalRanks)),"",IF(AND(COUNTIFS(ForecasterFinalRanks,"&gt;=" &amp; B10,ForecasterFinalRanks,"&lt;" &amp; B10+1)&gt;1,COUNTIF($B$3:B10,B10)&lt;COUNTIFS(ForecasterFinalRanks,"&gt;=" &amp; B10,ForecasterFinalRanks,"&lt;" &amp; B10+1)),B10,B10+COUNTIF($B$3:B10,B10)))</f>
        <v>9</v>
      </c>
      <c r="C11" s="63" t="str">
        <f ca="1">IF(B11="","",INDEX(ForecasterRankGroup1,MATCH(B11+COUNTIF($B$3:B11,B11)/100,ForecasterFinalRanks,0),1))</f>
        <v>Avidbank</v>
      </c>
      <c r="D11" s="63"/>
      <c r="E11" s="62">
        <f t="shared" ca="1" si="1"/>
        <v>39</v>
      </c>
      <c r="F11" s="62">
        <f t="shared" ca="1" si="2"/>
        <v>1</v>
      </c>
      <c r="G11" s="62">
        <f t="shared" ca="1" si="3"/>
        <v>22</v>
      </c>
      <c r="H11" s="62">
        <f t="shared" ca="1" si="4"/>
        <v>2</v>
      </c>
      <c r="I11" s="62">
        <f t="shared" ca="1" si="5"/>
        <v>22</v>
      </c>
    </row>
    <row r="12" spans="1:9" ht="15.6" x14ac:dyDescent="0.55000000000000004">
      <c r="A12" s="61" t="str">
        <f t="shared" ca="1" si="0"/>
        <v/>
      </c>
      <c r="B12" s="62">
        <f ca="1">IF(OR(B11="",COUNT($B$3:B11)&gt;=COUNT(ForecasterFinalRanks)),"",IF(AND(COUNTIFS(ForecasterFinalRanks,"&gt;=" &amp; B11,ForecasterFinalRanks,"&lt;" &amp; B11+1)&gt;1,COUNTIF($B$3:B11,B11)&lt;COUNTIFS(ForecasterFinalRanks,"&gt;=" &amp; B11,ForecasterFinalRanks,"&lt;" &amp; B11+1)),B11,B11+COUNTIF($B$3:B11,B11)))</f>
        <v>9</v>
      </c>
      <c r="C12" s="63" t="str">
        <f ca="1">IF(B12="","",INDEX(ForecasterRankGroup1,MATCH(B12+COUNTIF($B$3:B12,B12)/100,ForecasterFinalRanks,0),1))</f>
        <v>Decision Economics, Inc.</v>
      </c>
      <c r="D12" s="63"/>
      <c r="E12" s="62">
        <f t="shared" ca="1" si="1"/>
        <v>1</v>
      </c>
      <c r="F12" s="62">
        <f t="shared" ca="1" si="2"/>
        <v>28</v>
      </c>
      <c r="G12" s="62">
        <f t="shared" ca="1" si="3"/>
        <v>22</v>
      </c>
      <c r="H12" s="62">
        <f t="shared" ca="1" si="4"/>
        <v>4</v>
      </c>
      <c r="I12" s="62">
        <f t="shared" ca="1" si="5"/>
        <v>31</v>
      </c>
    </row>
    <row r="13" spans="1:9" ht="15.6" x14ac:dyDescent="0.55000000000000004">
      <c r="A13" s="61" t="str">
        <f t="shared" ca="1" si="0"/>
        <v/>
      </c>
      <c r="B13" s="62">
        <f ca="1">IF(OR(B12="",COUNT($B$3:B12)&gt;=COUNT(ForecasterFinalRanks)),"",IF(AND(COUNTIFS(ForecasterFinalRanks,"&gt;=" &amp; B12,ForecasterFinalRanks,"&lt;" &amp; B12+1)&gt;1,COUNTIF($B$3:B12,B12)&lt;COUNTIFS(ForecasterFinalRanks,"&gt;=" &amp; B12,ForecasterFinalRanks,"&lt;" &amp; B12+1)),B12,B12+COUNTIF($B$3:B12,B12)))</f>
        <v>11</v>
      </c>
      <c r="C13" s="63" t="str">
        <f ca="1">IF(B13="","",INDEX(ForecasterRankGroup1,MATCH(B13+COUNTIF($B$3:B13,B13)/100,ForecasterFinalRanks,0),1))</f>
        <v>JPM</v>
      </c>
      <c r="D13" s="63"/>
      <c r="E13" s="62">
        <f t="shared" ca="1" si="1"/>
        <v>23</v>
      </c>
      <c r="F13" s="62">
        <f t="shared" ca="1" si="2"/>
        <v>25</v>
      </c>
      <c r="G13" s="62">
        <f t="shared" ca="1" si="3"/>
        <v>3</v>
      </c>
      <c r="H13" s="62">
        <f t="shared" ca="1" si="4"/>
        <v>15</v>
      </c>
      <c r="I13" s="62">
        <f t="shared" ca="1" si="5"/>
        <v>22</v>
      </c>
    </row>
    <row r="14" spans="1:9" ht="15.6" x14ac:dyDescent="0.55000000000000004">
      <c r="A14" s="61" t="str">
        <f t="shared" ca="1" si="0"/>
        <v/>
      </c>
      <c r="B14" s="62">
        <f ca="1">IF(OR(B13="",COUNT($B$3:B13)&gt;=COUNT(ForecasterFinalRanks)),"",IF(AND(COUNTIFS(ForecasterFinalRanks,"&gt;=" &amp; B13,ForecasterFinalRanks,"&lt;" &amp; B13+1)&gt;1,COUNTIF($B$3:B13,B13)&lt;COUNTIFS(ForecasterFinalRanks,"&gt;=" &amp; B13,ForecasterFinalRanks,"&lt;" &amp; B13+1)),B13,B13+COUNTIF($B$3:B13,B13)))</f>
        <v>12</v>
      </c>
      <c r="C14" s="63" t="str">
        <f ca="1">IF(B14="","",INDEX(ForecasterRankGroup1,MATCH(B14+COUNTIF($B$3:B14,B14)/100,ForecasterFinalRanks,0),1))</f>
        <v>Econoclast</v>
      </c>
      <c r="D14" s="63"/>
      <c r="E14" s="62">
        <f t="shared" ca="1" si="1"/>
        <v>10</v>
      </c>
      <c r="F14" s="62">
        <f t="shared" ca="1" si="2"/>
        <v>18</v>
      </c>
      <c r="G14" s="62">
        <f t="shared" ca="1" si="3"/>
        <v>37</v>
      </c>
      <c r="H14" s="62">
        <f t="shared" ca="1" si="4"/>
        <v>15</v>
      </c>
      <c r="I14" s="62">
        <f t="shared" ca="1" si="5"/>
        <v>11</v>
      </c>
    </row>
    <row r="15" spans="1:9" ht="15.6" x14ac:dyDescent="0.55000000000000004">
      <c r="A15" s="61" t="str">
        <f t="shared" ca="1" si="0"/>
        <v/>
      </c>
      <c r="B15" s="62">
        <f ca="1">IF(OR(B14="",COUNT($B$3:B14)&gt;=COUNT(ForecasterFinalRanks)),"",IF(AND(COUNTIFS(ForecasterFinalRanks,"&gt;=" &amp; B14,ForecasterFinalRanks,"&lt;" &amp; B14+1)&gt;1,COUNTIF($B$3:B14,B14)&lt;COUNTIFS(ForecasterFinalRanks,"&gt;=" &amp; B14,ForecasterFinalRanks,"&lt;" &amp; B14+1)),B14,B14+COUNTIF($B$3:B14,B14)))</f>
        <v>13</v>
      </c>
      <c r="C15" s="63" t="str">
        <f ca="1">IF(B15="","",INDEX(ForecasterRankGroup1,MATCH(B15+COUNTIF($B$3:B15,B15)/100,ForecasterFinalRanks,0),1))</f>
        <v>Parsec Financial</v>
      </c>
      <c r="D15" s="63"/>
      <c r="E15" s="62">
        <f t="shared" ca="1" si="1"/>
        <v>49</v>
      </c>
      <c r="F15" s="62">
        <f t="shared" ca="1" si="2"/>
        <v>45</v>
      </c>
      <c r="G15" s="62">
        <f t="shared" ca="1" si="3"/>
        <v>1</v>
      </c>
      <c r="H15" s="62">
        <f t="shared" ca="1" si="4"/>
        <v>1</v>
      </c>
      <c r="I15" s="62">
        <f t="shared" ca="1" si="5"/>
        <v>1</v>
      </c>
    </row>
    <row r="16" spans="1:9" ht="15.6" x14ac:dyDescent="0.55000000000000004">
      <c r="A16" s="61" t="str">
        <f t="shared" ca="1" si="0"/>
        <v/>
      </c>
      <c r="B16" s="62">
        <f ca="1">IF(OR(B15="",COUNT($B$3:B15)&gt;=COUNT(ForecasterFinalRanks)),"",IF(AND(COUNTIFS(ForecasterFinalRanks,"&gt;=" &amp; B15,ForecasterFinalRanks,"&lt;" &amp; B15+1)&gt;1,COUNTIF($B$3:B15,B15)&lt;COUNTIFS(ForecasterFinalRanks,"&gt;=" &amp; B15,ForecasterFinalRanks,"&lt;" &amp; B15+1)),B15,B15+COUNTIF($B$3:B15,B15)))</f>
        <v>13</v>
      </c>
      <c r="C16" s="63" t="str">
        <f ca="1">IF(B16="","",INDEX(ForecasterRankGroup1,MATCH(B16+COUNTIF($B$3:B16,B16)/100,ForecasterFinalRanks,0),1))</f>
        <v>First Trust Adv.</v>
      </c>
      <c r="D16" s="63"/>
      <c r="E16" s="62">
        <f t="shared" ca="1" si="1"/>
        <v>12</v>
      </c>
      <c r="F16" s="62">
        <f t="shared" ca="1" si="2"/>
        <v>42</v>
      </c>
      <c r="G16" s="62">
        <f t="shared" ca="1" si="3"/>
        <v>28</v>
      </c>
      <c r="H16" s="62">
        <f t="shared" ca="1" si="4"/>
        <v>4</v>
      </c>
      <c r="I16" s="62">
        <f t="shared" ca="1" si="5"/>
        <v>11</v>
      </c>
    </row>
    <row r="17" spans="1:9" ht="15.6" x14ac:dyDescent="0.55000000000000004">
      <c r="A17" s="61" t="str">
        <f t="shared" ca="1" si="0"/>
        <v/>
      </c>
      <c r="B17" s="62">
        <f ca="1">IF(OR(B16="",COUNT($B$3:B16)&gt;=COUNT(ForecasterFinalRanks)),"",IF(AND(COUNTIFS(ForecasterFinalRanks,"&gt;=" &amp; B16,ForecasterFinalRanks,"&lt;" &amp; B16+1)&gt;1,COUNTIF($B$3:B16,B16)&lt;COUNTIFS(ForecasterFinalRanks,"&gt;=" &amp; B16,ForecasterFinalRanks,"&lt;" &amp; B16+1)),B16,B16+COUNTIF($B$3:B16,B16)))</f>
        <v>15</v>
      </c>
      <c r="C17" s="63" t="str">
        <f ca="1">IF(B17="","",INDEX(ForecasterRankGroup1,MATCH(B17+COUNTIF($B$3:B17,B17)/100,ForecasterFinalRanks,0),1))</f>
        <v>National Retail Federation</v>
      </c>
      <c r="D17" s="63"/>
      <c r="E17" s="62">
        <f t="shared" ca="1" si="1"/>
        <v>12</v>
      </c>
      <c r="F17" s="62">
        <f t="shared" ca="1" si="2"/>
        <v>14</v>
      </c>
      <c r="G17" s="62">
        <f t="shared" ca="1" si="3"/>
        <v>28</v>
      </c>
      <c r="H17" s="62">
        <f t="shared" ca="1" si="4"/>
        <v>33</v>
      </c>
      <c r="I17" s="62">
        <f t="shared" ca="1" si="5"/>
        <v>11</v>
      </c>
    </row>
    <row r="18" spans="1:9" ht="15.6" x14ac:dyDescent="0.55000000000000004">
      <c r="A18" s="61" t="str">
        <f t="shared" ca="1" si="0"/>
        <v/>
      </c>
      <c r="B18" s="62">
        <f ca="1">IF(OR(B17="",COUNT($B$3:B17)&gt;=COUNT(ForecasterFinalRanks)),"",IF(AND(COUNTIFS(ForecasterFinalRanks,"&gt;=" &amp; B17,ForecasterFinalRanks,"&lt;" &amp; B17+1)&gt;1,COUNTIF($B$3:B17,B17)&lt;COUNTIFS(ForecasterFinalRanks,"&gt;=" &amp; B17,ForecasterFinalRanks,"&lt;" &amp; B17+1)),B17,B17+COUNTIF($B$3:B17,B17)))</f>
        <v>15</v>
      </c>
      <c r="C18" s="63" t="str">
        <f ca="1">IF(B18="","",INDEX(ForecasterRankGroup1,MATCH(B18+COUNTIF($B$3:B18,B18)/100,ForecasterFinalRanks,0),1))</f>
        <v>Moody's Investors Service</v>
      </c>
      <c r="D18" s="63"/>
      <c r="E18" s="62">
        <f t="shared" ca="1" si="1"/>
        <v>12</v>
      </c>
      <c r="F18" s="62">
        <f t="shared" ca="1" si="2"/>
        <v>7</v>
      </c>
      <c r="G18" s="62">
        <f t="shared" ca="1" si="3"/>
        <v>28</v>
      </c>
      <c r="H18" s="62">
        <f t="shared" ca="1" si="4"/>
        <v>40</v>
      </c>
      <c r="I18" s="62">
        <f t="shared" ca="1" si="5"/>
        <v>11</v>
      </c>
    </row>
    <row r="19" spans="1:9" ht="15.6" x14ac:dyDescent="0.55000000000000004">
      <c r="A19" s="61" t="str">
        <f t="shared" ca="1" si="0"/>
        <v/>
      </c>
      <c r="B19" s="62">
        <f ca="1">IF(OR(B18="",COUNT($B$3:B18)&gt;=COUNT(ForecasterFinalRanks)),"",IF(AND(COUNTIFS(ForecasterFinalRanks,"&gt;=" &amp; B18,ForecasterFinalRanks,"&lt;" &amp; B18+1)&gt;1,COUNTIF($B$3:B18,B18)&lt;COUNTIFS(ForecasterFinalRanks,"&gt;=" &amp; B18,ForecasterFinalRanks,"&lt;" &amp; B18+1)),B18,B18+COUNTIF($B$3:B18,B18)))</f>
        <v>17</v>
      </c>
      <c r="C19" s="63" t="str">
        <f ca="1">IF(B19="","",INDEX(ForecasterRankGroup1,MATCH(B19+COUNTIF($B$3:B19,B19)/100,ForecasterFinalRanks,0),1))</f>
        <v>Mortgage Bankers Association</v>
      </c>
      <c r="D19" s="63"/>
      <c r="E19" s="62">
        <f t="shared" ca="1" si="1"/>
        <v>1</v>
      </c>
      <c r="F19" s="62">
        <f t="shared" ca="1" si="2"/>
        <v>18</v>
      </c>
      <c r="G19" s="62">
        <f t="shared" ca="1" si="3"/>
        <v>37</v>
      </c>
      <c r="H19" s="62">
        <f t="shared" ca="1" si="4"/>
        <v>23</v>
      </c>
      <c r="I19" s="62">
        <f t="shared" ca="1" si="5"/>
        <v>22</v>
      </c>
    </row>
    <row r="20" spans="1:9" ht="15.6" x14ac:dyDescent="0.55000000000000004">
      <c r="A20" s="61" t="str">
        <f t="shared" ca="1" si="0"/>
        <v/>
      </c>
      <c r="B20" s="62">
        <f ca="1">IF(OR(B19="",COUNT($B$3:B19)&gt;=COUNT(ForecasterFinalRanks)),"",IF(AND(COUNTIFS(ForecasterFinalRanks,"&gt;=" &amp; B19,ForecasterFinalRanks,"&lt;" &amp; B19+1)&gt;1,COUNTIF($B$3:B19,B19)&lt;COUNTIFS(ForecasterFinalRanks,"&gt;=" &amp; B19,ForecasterFinalRanks,"&lt;" &amp; B19+1)),B19,B19+COUNTIF($B$3:B19,B19)))</f>
        <v>18</v>
      </c>
      <c r="C20" s="63" t="str">
        <f ca="1">IF(B20="","",INDEX(ForecasterRankGroup1,MATCH(B20+COUNTIF($B$3:B20,B20)/100,ForecasterFinalRanks,0),1))</f>
        <v>Economic Analysis Associates Inc.</v>
      </c>
      <c r="D20" s="63"/>
      <c r="E20" s="62">
        <f t="shared" ca="1" si="1"/>
        <v>10</v>
      </c>
      <c r="F20" s="62">
        <f t="shared" ca="1" si="2"/>
        <v>2</v>
      </c>
      <c r="G20" s="62">
        <f t="shared" ca="1" si="3"/>
        <v>46</v>
      </c>
      <c r="H20" s="62">
        <f t="shared" ca="1" si="4"/>
        <v>23</v>
      </c>
      <c r="I20" s="62">
        <f t="shared" ca="1" si="5"/>
        <v>22</v>
      </c>
    </row>
    <row r="21" spans="1:9" ht="15.6" x14ac:dyDescent="0.55000000000000004">
      <c r="A21" s="61" t="str">
        <f t="shared" ca="1" si="0"/>
        <v/>
      </c>
      <c r="B21" s="62">
        <f ca="1">IF(OR(B20="",COUNT($B$3:B20)&gt;=COUNT(ForecasterFinalRanks)),"",IF(AND(COUNTIFS(ForecasterFinalRanks,"&gt;=" &amp; B20,ForecasterFinalRanks,"&lt;" &amp; B20+1)&gt;1,COUNTIF($B$3:B20,B20)&lt;COUNTIFS(ForecasterFinalRanks,"&gt;=" &amp; B20,ForecasterFinalRanks,"&lt;" &amp; B20+1)),B20,B20+COUNTIF($B$3:B20,B20)))</f>
        <v>19</v>
      </c>
      <c r="C21" s="63" t="str">
        <f ca="1">IF(B21="","",INDEX(ForecasterRankGroup1,MATCH(B21+COUNTIF($B$3:B21,B21)/100,ForecasterFinalRanks,0),1))</f>
        <v>Comerica Bank</v>
      </c>
      <c r="D21" s="63"/>
      <c r="E21" s="62">
        <f t="shared" ca="1" si="1"/>
        <v>35</v>
      </c>
      <c r="F21" s="62">
        <f t="shared" ca="1" si="2"/>
        <v>10</v>
      </c>
      <c r="G21" s="62">
        <f t="shared" ca="1" si="3"/>
        <v>15</v>
      </c>
      <c r="H21" s="62">
        <f t="shared" ca="1" si="4"/>
        <v>23</v>
      </c>
      <c r="I21" s="62">
        <f t="shared" ca="1" si="5"/>
        <v>22</v>
      </c>
    </row>
    <row r="22" spans="1:9" ht="15.6" x14ac:dyDescent="0.55000000000000004">
      <c r="A22" s="61" t="str">
        <f t="shared" ca="1" si="0"/>
        <v/>
      </c>
      <c r="B22" s="62">
        <f ca="1">IF(OR(B21="",COUNT($B$3:B21)&gt;=COUNT(ForecasterFinalRanks)),"",IF(AND(COUNTIFS(ForecasterFinalRanks,"&gt;=" &amp; B21,ForecasterFinalRanks,"&lt;" &amp; B21+1)&gt;1,COUNTIF($B$3:B21,B21)&lt;COUNTIFS(ForecasterFinalRanks,"&gt;=" &amp; B21,ForecasterFinalRanks,"&lt;" &amp; B21+1)),B21,B21+COUNTIF($B$3:B21,B21)))</f>
        <v>20</v>
      </c>
      <c r="C22" s="63" t="str">
        <f ca="1">IF(B22="","",INDEX(ForecasterRankGroup1,MATCH(B22+COUNTIF($B$3:B22,B22)/100,ForecasterFinalRanks,0),1))</f>
        <v>Wells Fargo &amp; Co.</v>
      </c>
      <c r="D22" s="63"/>
      <c r="E22" s="62">
        <f t="shared" ca="1" si="1"/>
        <v>12</v>
      </c>
      <c r="F22" s="62">
        <f t="shared" ca="1" si="2"/>
        <v>23</v>
      </c>
      <c r="G22" s="62">
        <f t="shared" ca="1" si="3"/>
        <v>27</v>
      </c>
      <c r="H22" s="62">
        <f t="shared" ca="1" si="4"/>
        <v>33</v>
      </c>
      <c r="I22" s="62">
        <f t="shared" ca="1" si="5"/>
        <v>11</v>
      </c>
    </row>
    <row r="23" spans="1:9" ht="15.6" x14ac:dyDescent="0.55000000000000004">
      <c r="A23" s="61" t="str">
        <f t="shared" ca="1" si="0"/>
        <v/>
      </c>
      <c r="B23" s="62">
        <f ca="1">IF(OR(B22="",COUNT($B$3:B22)&gt;=COUNT(ForecasterFinalRanks)),"",IF(AND(COUNTIFS(ForecasterFinalRanks,"&gt;=" &amp; B22,ForecasterFinalRanks,"&lt;" &amp; B22+1)&gt;1,COUNTIF($B$3:B22,B22)&lt;COUNTIFS(ForecasterFinalRanks,"&gt;=" &amp; B22,ForecasterFinalRanks,"&lt;" &amp; B22+1)),B22,B22+COUNTIF($B$3:B22,B22)))</f>
        <v>21</v>
      </c>
      <c r="C23" s="63" t="str">
        <f ca="1">IF(B23="","",INDEX(ForecasterRankGroup1,MATCH(B23+COUNTIF($B$3:B23,B23)/100,ForecasterFinalRanks,0),1))</f>
        <v>Fannie Mae</v>
      </c>
      <c r="D23" s="63"/>
      <c r="E23" s="62">
        <f t="shared" ca="1" si="1"/>
        <v>39</v>
      </c>
      <c r="F23" s="62">
        <f t="shared" ca="1" si="2"/>
        <v>3</v>
      </c>
      <c r="G23" s="62">
        <f t="shared" ca="1" si="3"/>
        <v>22</v>
      </c>
      <c r="H23" s="62">
        <f t="shared" ca="1" si="4"/>
        <v>23</v>
      </c>
      <c r="I23" s="62">
        <f t="shared" ca="1" si="5"/>
        <v>20</v>
      </c>
    </row>
    <row r="24" spans="1:9" ht="15.6" x14ac:dyDescent="0.55000000000000004">
      <c r="A24" s="61" t="str">
        <f t="shared" ca="1" si="0"/>
        <v/>
      </c>
      <c r="B24" s="62">
        <f ca="1">IF(OR(B23="",COUNT($B$3:B23)&gt;=COUNT(ForecasterFinalRanks)),"",IF(AND(COUNTIFS(ForecasterFinalRanks,"&gt;=" &amp; B23,ForecasterFinalRanks,"&lt;" &amp; B23+1)&gt;1,COUNTIF($B$3:B23,B23)&lt;COUNTIFS(ForecasterFinalRanks,"&gt;=" &amp; B23,ForecasterFinalRanks,"&lt;" &amp; B23+1)),B23,B23+COUNTIF($B$3:B23,B23)))</f>
        <v>22</v>
      </c>
      <c r="C24" s="63" t="str">
        <f ca="1">IF(B24="","",INDEX(ForecasterRankGroup1,MATCH(B24+COUNTIF($B$3:B24,B24)/100,ForecasterFinalRanks,0),1))</f>
        <v>Eaton Corp.</v>
      </c>
      <c r="D24" s="63"/>
      <c r="E24" s="62">
        <f t="shared" ca="1" si="1"/>
        <v>12</v>
      </c>
      <c r="F24" s="62">
        <f t="shared" ca="1" si="2"/>
        <v>18</v>
      </c>
      <c r="G24" s="62">
        <f t="shared" ca="1" si="3"/>
        <v>9</v>
      </c>
      <c r="H24" s="62">
        <f t="shared" ca="1" si="4"/>
        <v>48</v>
      </c>
      <c r="I24" s="62">
        <f t="shared" ca="1" si="5"/>
        <v>21</v>
      </c>
    </row>
    <row r="25" spans="1:9" ht="15.6" x14ac:dyDescent="0.55000000000000004">
      <c r="A25" s="61" t="str">
        <f t="shared" ca="1" si="0"/>
        <v/>
      </c>
      <c r="B25" s="62">
        <f ca="1">IF(OR(B24="",COUNT($B$3:B24)&gt;=COUNT(ForecasterFinalRanks)),"",IF(AND(COUNTIFS(ForecasterFinalRanks,"&gt;=" &amp; B24,ForecasterFinalRanks,"&lt;" &amp; B24+1)&gt;1,COUNTIF($B$3:B24,B24)&lt;COUNTIFS(ForecasterFinalRanks,"&gt;=" &amp; B24,ForecasterFinalRanks,"&lt;" &amp; B24+1)),B24,B24+COUNTIF($B$3:B24,B24)))</f>
        <v>23</v>
      </c>
      <c r="C25" s="63" t="str">
        <f ca="1">IF(B25="","",INDEX(ForecasterRankGroup1,MATCH(B25+COUNTIF($B$3:B25,B25)/100,ForecasterFinalRanks,0),1))</f>
        <v>High Frequency Economics</v>
      </c>
      <c r="D25" s="63"/>
      <c r="E25" s="62">
        <f t="shared" ca="1" si="1"/>
        <v>12</v>
      </c>
      <c r="F25" s="62">
        <f t="shared" ca="1" si="2"/>
        <v>32</v>
      </c>
      <c r="G25" s="62">
        <f t="shared" ca="1" si="3"/>
        <v>39</v>
      </c>
      <c r="H25" s="62">
        <f t="shared" ca="1" si="4"/>
        <v>4</v>
      </c>
      <c r="I25" s="62">
        <f t="shared" ca="1" si="5"/>
        <v>28</v>
      </c>
    </row>
    <row r="26" spans="1:9" ht="15.6" x14ac:dyDescent="0.55000000000000004">
      <c r="A26" s="61" t="str">
        <f t="shared" ca="1" si="0"/>
        <v/>
      </c>
      <c r="B26" s="62">
        <f ca="1">IF(OR(B25="",COUNT($B$3:B25)&gt;=COUNT(ForecasterFinalRanks)),"",IF(AND(COUNTIFS(ForecasterFinalRanks,"&gt;=" &amp; B25,ForecasterFinalRanks,"&lt;" &amp; B25+1)&gt;1,COUNTIF($B$3:B25,B25)&lt;COUNTIFS(ForecasterFinalRanks,"&gt;=" &amp; B25,ForecasterFinalRanks,"&lt;" &amp; B25+1)),B25,B25+COUNTIF($B$3:B25,B25)))</f>
        <v>24</v>
      </c>
      <c r="C26" s="63" t="str">
        <f ca="1">IF(B26="","",INDEX(ForecasterRankGroup1,MATCH(B26+COUNTIF($B$3:B26,B26)/100,ForecasterFinalRanks,0),1))</f>
        <v>California State University</v>
      </c>
      <c r="D26" s="63"/>
      <c r="E26" s="62">
        <f t="shared" ca="1" si="1"/>
        <v>35</v>
      </c>
      <c r="F26" s="62">
        <f t="shared" ca="1" si="2"/>
        <v>7</v>
      </c>
      <c r="G26" s="62">
        <f t="shared" ca="1" si="3"/>
        <v>28</v>
      </c>
      <c r="H26" s="62">
        <f t="shared" ca="1" si="4"/>
        <v>40</v>
      </c>
      <c r="I26" s="62">
        <f t="shared" ca="1" si="5"/>
        <v>8</v>
      </c>
    </row>
    <row r="27" spans="1:9" ht="15.6" x14ac:dyDescent="0.55000000000000004">
      <c r="A27" s="61" t="str">
        <f t="shared" ca="1" si="0"/>
        <v/>
      </c>
      <c r="B27" s="62">
        <f ca="1">IF(OR(B26="",COUNT($B$3:B26)&gt;=COUNT(ForecasterFinalRanks)),"",IF(AND(COUNTIFS(ForecasterFinalRanks,"&gt;=" &amp; B26,ForecasterFinalRanks,"&lt;" &amp; B26+1)&gt;1,COUNTIF($B$3:B26,B26)&lt;COUNTIFS(ForecasterFinalRanks,"&gt;=" &amp; B26,ForecasterFinalRanks,"&lt;" &amp; B26+1)),B26,B26+COUNTIF($B$3:B26,B26)))</f>
        <v>25</v>
      </c>
      <c r="C27" s="63" t="str">
        <f ca="1">IF(B27="","",INDEX(ForecasterRankGroup1,MATCH(B27+COUNTIF($B$3:B27,B27)/100,ForecasterFinalRanks,0),1))</f>
        <v>The Heritage Foundation</v>
      </c>
      <c r="D27" s="63"/>
      <c r="E27" s="62">
        <f t="shared" ca="1" si="1"/>
        <v>43</v>
      </c>
      <c r="F27" s="62">
        <f t="shared" ca="1" si="2"/>
        <v>3</v>
      </c>
      <c r="G27" s="62">
        <f t="shared" ca="1" si="3"/>
        <v>9</v>
      </c>
      <c r="H27" s="62">
        <f t="shared" ca="1" si="4"/>
        <v>40</v>
      </c>
      <c r="I27" s="62">
        <f t="shared" ca="1" si="5"/>
        <v>29</v>
      </c>
    </row>
    <row r="28" spans="1:9" ht="31.2" x14ac:dyDescent="0.55000000000000004">
      <c r="A28" s="61" t="str">
        <f t="shared" ca="1" si="0"/>
        <v/>
      </c>
      <c r="B28" s="62">
        <f ca="1">IF(OR(B27="",COUNT($B$3:B27)&gt;=COUNT(ForecasterFinalRanks)),"",IF(AND(COUNTIFS(ForecasterFinalRanks,"&gt;=" &amp; B27,ForecasterFinalRanks,"&lt;" &amp; B27+1)&gt;1,COUNTIF($B$3:B27,B27)&lt;COUNTIFS(ForecasterFinalRanks,"&gt;=" &amp; B27,ForecasterFinalRanks,"&lt;" &amp; B27+1)),B27,B27+COUNTIF($B$3:B27,B27)))</f>
        <v>26</v>
      </c>
      <c r="C28" s="63" t="str">
        <f ca="1">IF(B28="","",INDEX(ForecasterRankGroup1,MATCH(B28+COUNTIF($B$3:B28,B28)/100,ForecasterFinalRanks,0),1))</f>
        <v>International Council of Shopping Centers</v>
      </c>
      <c r="D28" s="63"/>
      <c r="E28" s="62">
        <f t="shared" ca="1" si="1"/>
        <v>39</v>
      </c>
      <c r="F28" s="62">
        <f t="shared" ca="1" si="2"/>
        <v>3</v>
      </c>
      <c r="G28" s="62">
        <f t="shared" ca="1" si="3"/>
        <v>15</v>
      </c>
      <c r="H28" s="62">
        <f t="shared" ca="1" si="4"/>
        <v>40</v>
      </c>
      <c r="I28" s="62">
        <f t="shared" ca="1" si="5"/>
        <v>32</v>
      </c>
    </row>
    <row r="29" spans="1:9" ht="15.6" x14ac:dyDescent="0.55000000000000004">
      <c r="A29" s="61" t="str">
        <f t="shared" ca="1" si="0"/>
        <v/>
      </c>
      <c r="B29" s="62">
        <f ca="1">IF(OR(B28="",COUNT($B$3:B28)&gt;=COUNT(ForecasterFinalRanks)),"",IF(AND(COUNTIFS(ForecasterFinalRanks,"&gt;=" &amp; B28,ForecasterFinalRanks,"&lt;" &amp; B28+1)&gt;1,COUNTIF($B$3:B28,B28)&lt;COUNTIFS(ForecasterFinalRanks,"&gt;=" &amp; B28,ForecasterFinalRanks,"&lt;" &amp; B28+1)),B28,B28+COUNTIF($B$3:B28,B28)))</f>
        <v>27</v>
      </c>
      <c r="C29" s="63" t="str">
        <f ca="1">IF(B29="","",INDEX(ForecasterRankGroup1,MATCH(B29+COUNTIF($B$3:B29,B29)/100,ForecasterFinalRanks,0),1))</f>
        <v>AllianceBernstein</v>
      </c>
      <c r="D29" s="63"/>
      <c r="E29" s="62">
        <f t="shared" ca="1" si="1"/>
        <v>35</v>
      </c>
      <c r="F29" s="62">
        <f t="shared" ca="1" si="2"/>
        <v>39</v>
      </c>
      <c r="G29" s="62">
        <f t="shared" ca="1" si="3"/>
        <v>39</v>
      </c>
      <c r="H29" s="62">
        <f t="shared" ca="1" si="4"/>
        <v>15</v>
      </c>
      <c r="I29" s="62">
        <f t="shared" ca="1" si="5"/>
        <v>3</v>
      </c>
    </row>
    <row r="30" spans="1:9" ht="15.6" x14ac:dyDescent="0.55000000000000004">
      <c r="A30" s="61" t="str">
        <f t="shared" ca="1" si="0"/>
        <v/>
      </c>
      <c r="B30" s="62">
        <f ca="1">IF(OR(B29="",COUNT($B$3:B29)&gt;=COUNT(ForecasterFinalRanks)),"",IF(AND(COUNTIFS(ForecasterFinalRanks,"&gt;=" &amp; B29,ForecasterFinalRanks,"&lt;" &amp; B29+1)&gt;1,COUNTIF($B$3:B29,B29)&lt;COUNTIFS(ForecasterFinalRanks,"&gt;=" &amp; B29,ForecasterFinalRanks,"&lt;" &amp; B29+1)),B29,B29+COUNTIF($B$3:B29,B29)))</f>
        <v>28</v>
      </c>
      <c r="C30" s="63" t="str">
        <f ca="1">IF(B30="","",INDEX(ForecasterRankGroup1,MATCH(B30+COUNTIF($B$3:B30,B30)/100,ForecasterFinalRanks,0),1))</f>
        <v>National Association of Realtors</v>
      </c>
      <c r="D30" s="63"/>
      <c r="E30" s="62">
        <f t="shared" ca="1" si="1"/>
        <v>7</v>
      </c>
      <c r="F30" s="62">
        <f t="shared" ca="1" si="2"/>
        <v>37</v>
      </c>
      <c r="G30" s="62">
        <f t="shared" ca="1" si="3"/>
        <v>48</v>
      </c>
      <c r="H30" s="62">
        <f t="shared" ca="1" si="4"/>
        <v>33</v>
      </c>
      <c r="I30" s="62">
        <f t="shared" ca="1" si="5"/>
        <v>11</v>
      </c>
    </row>
    <row r="31" spans="1:9" ht="15.6" x14ac:dyDescent="0.55000000000000004">
      <c r="A31" s="61" t="str">
        <f t="shared" ca="1" si="0"/>
        <v/>
      </c>
      <c r="B31" s="62">
        <f ca="1">IF(OR(B30="",COUNT($B$3:B30)&gt;=COUNT(ForecasterFinalRanks)),"",IF(AND(COUNTIFS(ForecasterFinalRanks,"&gt;=" &amp; B30,ForecasterFinalRanks,"&lt;" &amp; B30+1)&gt;1,COUNTIF($B$3:B30,B30)&lt;COUNTIFS(ForecasterFinalRanks,"&gt;=" &amp; B30,ForecasterFinalRanks,"&lt;" &amp; B30+1)),B30,B30+COUNTIF($B$3:B30,B30)))</f>
        <v>29</v>
      </c>
      <c r="C31" s="63" t="str">
        <f ca="1">IF(B31="","",INDEX(ForecasterRankGroup1,MATCH(B31+COUNTIF($B$3:B31,B31)/100,ForecasterFinalRanks,0),1))</f>
        <v>Combinatorics Capital</v>
      </c>
      <c r="D31" s="63"/>
      <c r="E31" s="62">
        <f t="shared" ca="1" si="1"/>
        <v>47</v>
      </c>
      <c r="F31" s="62">
        <f t="shared" ca="1" si="2"/>
        <v>48</v>
      </c>
      <c r="G31" s="62">
        <f t="shared" ca="1" si="3"/>
        <v>39</v>
      </c>
      <c r="H31" s="62">
        <f t="shared" ca="1" si="4"/>
        <v>4</v>
      </c>
      <c r="I31" s="62">
        <f t="shared" ca="1" si="5"/>
        <v>5</v>
      </c>
    </row>
    <row r="32" spans="1:9" ht="15.6" x14ac:dyDescent="0.55000000000000004">
      <c r="A32" s="61" t="str">
        <f t="shared" ca="1" si="0"/>
        <v/>
      </c>
      <c r="B32" s="62">
        <f ca="1">IF(OR(B31="",COUNT($B$3:B31)&gt;=COUNT(ForecasterFinalRanks)),"",IF(AND(COUNTIFS(ForecasterFinalRanks,"&gt;=" &amp; B31,ForecasterFinalRanks,"&lt;" &amp; B31+1)&gt;1,COUNTIF($B$3:B31,B31)&lt;COUNTIFS(ForecasterFinalRanks,"&gt;=" &amp; B31,ForecasterFinalRanks,"&lt;" &amp; B31+1)),B31,B31+COUNTIF($B$3:B31,B31)))</f>
        <v>30</v>
      </c>
      <c r="C32" s="63" t="str">
        <f ca="1">IF(B32="","",INDEX(ForecasterRankGroup1,MATCH(B32+COUNTIF($B$3:B32,B32)/100,ForecasterFinalRanks,0),1))</f>
        <v>MacroEcon Global Advisors</v>
      </c>
      <c r="D32" s="63"/>
      <c r="E32" s="62">
        <f t="shared" ca="1" si="1"/>
        <v>47</v>
      </c>
      <c r="F32" s="62">
        <f t="shared" ca="1" si="2"/>
        <v>24</v>
      </c>
      <c r="G32" s="62">
        <f t="shared" ca="1" si="3"/>
        <v>49</v>
      </c>
      <c r="H32" s="62">
        <f t="shared" ca="1" si="4"/>
        <v>33</v>
      </c>
      <c r="I32" s="62">
        <f t="shared" ca="1" si="5"/>
        <v>2</v>
      </c>
    </row>
    <row r="33" spans="1:9" ht="15.6" x14ac:dyDescent="0.55000000000000004">
      <c r="A33" s="61" t="str">
        <f t="shared" ca="1" si="0"/>
        <v/>
      </c>
      <c r="B33" s="62">
        <f ca="1">IF(OR(B32="",COUNT($B$3:B32)&gt;=COUNT(ForecasterFinalRanks)),"",IF(AND(COUNTIFS(ForecasterFinalRanks,"&gt;=" &amp; B32,ForecasterFinalRanks,"&lt;" &amp; B32+1)&gt;1,COUNTIF($B$3:B32,B32)&lt;COUNTIFS(ForecasterFinalRanks,"&gt;=" &amp; B32,ForecasterFinalRanks,"&lt;" &amp; B32+1)),B32,B32+COUNTIF($B$3:B32,B32)))</f>
        <v>31</v>
      </c>
      <c r="C33" s="63" t="str">
        <f ca="1">IF(B33="","",INDEX(ForecasterRankGroup1,MATCH(B33+COUNTIF($B$3:B33,B33)/100,ForecasterFinalRanks,0),1))</f>
        <v>Wrightson ICAP</v>
      </c>
      <c r="D33" s="63"/>
      <c r="E33" s="62">
        <f t="shared" ca="1" si="1"/>
        <v>43</v>
      </c>
      <c r="F33" s="62">
        <f t="shared" ca="1" si="2"/>
        <v>25</v>
      </c>
      <c r="G33" s="62">
        <f t="shared" ca="1" si="3"/>
        <v>44</v>
      </c>
      <c r="H33" s="62">
        <f t="shared" ca="1" si="4"/>
        <v>15</v>
      </c>
      <c r="I33" s="62">
        <f t="shared" ca="1" si="5"/>
        <v>29</v>
      </c>
    </row>
    <row r="34" spans="1:9" ht="15.6" x14ac:dyDescent="0.55000000000000004">
      <c r="A34" s="61" t="str">
        <f t="shared" ca="1" si="0"/>
        <v/>
      </c>
      <c r="B34" s="62">
        <f ca="1">IF(OR(B33="",COUNT($B$3:B33)&gt;=COUNT(ForecasterFinalRanks)),"",IF(AND(COUNTIFS(ForecasterFinalRanks,"&gt;=" &amp; B33,ForecasterFinalRanks,"&lt;" &amp; B33+1)&gt;1,COUNTIF($B$3:B33,B33)&lt;COUNTIFS(ForecasterFinalRanks,"&gt;=" &amp; B33,ForecasterFinalRanks,"&lt;" &amp; B33+1)),B33,B33+COUNTIF($B$3:B33,B33)))</f>
        <v>32</v>
      </c>
      <c r="C34" s="63" t="str">
        <f ca="1">IF(B34="","",INDEX(ForecasterRankGroup1,MATCH(B34+COUNTIF($B$3:B34,B34)/100,ForecasterFinalRanks,0),1))</f>
        <v>Pierpont Securities</v>
      </c>
      <c r="D34" s="63"/>
      <c r="E34" s="62">
        <f t="shared" ca="1" si="1"/>
        <v>43</v>
      </c>
      <c r="F34" s="62">
        <f t="shared" ca="1" si="2"/>
        <v>37</v>
      </c>
      <c r="G34" s="62">
        <f t="shared" ca="1" si="3"/>
        <v>28</v>
      </c>
      <c r="H34" s="62">
        <f t="shared" ca="1" si="4"/>
        <v>33</v>
      </c>
      <c r="I34" s="62">
        <f t="shared" ca="1" si="5"/>
        <v>22</v>
      </c>
    </row>
    <row r="35" spans="1:9" ht="15.6" x14ac:dyDescent="0.55000000000000004">
      <c r="A35" s="61" t="str">
        <f t="shared" ref="A35:A66" ca="1" si="6">IF(B35="","",IF(ForecastRankGroup&lt;&gt;"GIOA","",INDEX(List_IndividualForecasters,MATCH(C35,List_AnonymousForecasters,0),1)))</f>
        <v/>
      </c>
      <c r="B35" s="62" t="str">
        <f ca="1">IF(OR(B34="",COUNT($B$3:B34)&gt;=COUNT(ForecasterFinalRanks)),"",IF(AND(COUNTIFS(ForecasterFinalRanks,"&gt;=" &amp; B34,ForecasterFinalRanks,"&lt;" &amp; B34+1)&gt;1,COUNTIF($B$3:B34,B34)&lt;COUNTIFS(ForecasterFinalRanks,"&gt;=" &amp; B34,ForecasterFinalRanks,"&lt;" &amp; B34+1)),B34,B34+COUNTIF($B$3:B34,B34)))</f>
        <v/>
      </c>
      <c r="C35" s="63" t="str">
        <f ca="1">IF(B35="","",INDEX(ForecasterRankGroup1,MATCH(B35+COUNTIF($B$3:B35,B35)/100,ForecasterFinalRanks,0),1))</f>
        <v/>
      </c>
      <c r="D35" s="63"/>
      <c r="E35" s="62" t="str">
        <f t="shared" ref="E35:E66" ca="1" si="7">IF(B35="","",TRUNC(INDEX(ForecasterRanksGroup1,MATCH($C35,ForecasterRankGroup1,0),1)))</f>
        <v/>
      </c>
      <c r="F35" s="62" t="str">
        <f t="shared" ref="F35:F66" ca="1" si="8">IF(B35="","",TRUNC(INDEX(ForecasterRanksGroup2,MATCH($C35,ForecasterRankGroup2,0),1)))</f>
        <v/>
      </c>
      <c r="G35" s="62" t="str">
        <f t="shared" ref="G35:G66" ca="1" si="9">IF(B35="","",TRUNC(INDEX(ForecasterRanksGroup3,MATCH($C35,ForecasterRankGroup3,0),1)))</f>
        <v/>
      </c>
      <c r="H35" s="62" t="str">
        <f t="shared" ref="H35:H66" ca="1" si="10">IF(B35="","",TRUNC(INDEX(ForecasterRanksGroup4,MATCH($C35,ForecasterRankGroup4,0),1)))</f>
        <v/>
      </c>
      <c r="I35" s="62" t="str">
        <f t="shared" ref="I35:I66" ca="1" si="11">IF(B35="","",TRUNC(INDEX(ForecasterRanksGroup5,MATCH($C35,ForecasterRankGroup5,0),1)))</f>
        <v/>
      </c>
    </row>
    <row r="36" spans="1:9" ht="15.6" x14ac:dyDescent="0.55000000000000004">
      <c r="A36" s="61" t="str">
        <f t="shared" ca="1" si="6"/>
        <v/>
      </c>
      <c r="B36" s="62" t="str">
        <f ca="1">IF(OR(B35="",COUNT($B$3:B35)&gt;=COUNT(ForecasterFinalRanks)),"",IF(AND(COUNTIFS(ForecasterFinalRanks,"&gt;=" &amp; B35,ForecasterFinalRanks,"&lt;" &amp; B35+1)&gt;1,COUNTIF($B$3:B35,B35)&lt;COUNTIFS(ForecasterFinalRanks,"&gt;=" &amp; B35,ForecasterFinalRanks,"&lt;" &amp; B35+1)),B35,B35+COUNTIF($B$3:B35,B35)))</f>
        <v/>
      </c>
      <c r="C36" s="63" t="str">
        <f ca="1">IF(B36="","",INDEX(ForecasterRankGroup1,MATCH(B36+COUNTIF($B$3:B36,B36)/100,ForecasterFinalRanks,0),1))</f>
        <v/>
      </c>
      <c r="D36" s="63"/>
      <c r="E36" s="62" t="str">
        <f t="shared" ca="1" si="7"/>
        <v/>
      </c>
      <c r="F36" s="62" t="str">
        <f t="shared" ca="1" si="8"/>
        <v/>
      </c>
      <c r="G36" s="62" t="str">
        <f t="shared" ca="1" si="9"/>
        <v/>
      </c>
      <c r="H36" s="62" t="str">
        <f t="shared" ca="1" si="10"/>
        <v/>
      </c>
      <c r="I36" s="62" t="str">
        <f t="shared" ca="1" si="11"/>
        <v/>
      </c>
    </row>
    <row r="37" spans="1:9" ht="15.6" x14ac:dyDescent="0.55000000000000004">
      <c r="A37" s="61" t="str">
        <f t="shared" ca="1" si="6"/>
        <v/>
      </c>
      <c r="B37" s="62" t="str">
        <f ca="1">IF(OR(B36="",COUNT($B$3:B36)&gt;=COUNT(ForecasterFinalRanks)),"",IF(AND(COUNTIFS(ForecasterFinalRanks,"&gt;=" &amp; B36,ForecasterFinalRanks,"&lt;" &amp; B36+1)&gt;1,COUNTIF($B$3:B36,B36)&lt;COUNTIFS(ForecasterFinalRanks,"&gt;=" &amp; B36,ForecasterFinalRanks,"&lt;" &amp; B36+1)),B36,B36+COUNTIF($B$3:B36,B36)))</f>
        <v/>
      </c>
      <c r="C37" s="63" t="str">
        <f ca="1">IF(B37="","",INDEX(ForecasterRankGroup1,MATCH(B37+COUNTIF($B$3:B37,B37)/100,ForecasterFinalRanks,0),1))</f>
        <v/>
      </c>
      <c r="D37" s="63"/>
      <c r="E37" s="62" t="str">
        <f t="shared" ca="1" si="7"/>
        <v/>
      </c>
      <c r="F37" s="62" t="str">
        <f t="shared" ca="1" si="8"/>
        <v/>
      </c>
      <c r="G37" s="62" t="str">
        <f t="shared" ca="1" si="9"/>
        <v/>
      </c>
      <c r="H37" s="62" t="str">
        <f t="shared" ca="1" si="10"/>
        <v/>
      </c>
      <c r="I37" s="62" t="str">
        <f t="shared" ca="1" si="11"/>
        <v/>
      </c>
    </row>
    <row r="38" spans="1:9" ht="15.6" x14ac:dyDescent="0.55000000000000004">
      <c r="A38" s="61" t="str">
        <f t="shared" ca="1" si="6"/>
        <v/>
      </c>
      <c r="B38" s="62" t="str">
        <f ca="1">IF(OR(B37="",COUNT($B$3:B37)&gt;=COUNT(ForecasterFinalRanks)),"",IF(AND(COUNTIFS(ForecasterFinalRanks,"&gt;=" &amp; B37,ForecasterFinalRanks,"&lt;" &amp; B37+1)&gt;1,COUNTIF($B$3:B37,B37)&lt;COUNTIFS(ForecasterFinalRanks,"&gt;=" &amp; B37,ForecasterFinalRanks,"&lt;" &amp; B37+1)),B37,B37+COUNTIF($B$3:B37,B37)))</f>
        <v/>
      </c>
      <c r="C38" s="63" t="str">
        <f ca="1">IF(B38="","",INDEX(ForecasterRankGroup1,MATCH(B38+COUNTIF($B$3:B38,B38)/100,ForecasterFinalRanks,0),1))</f>
        <v/>
      </c>
      <c r="D38" s="63"/>
      <c r="E38" s="62" t="str">
        <f t="shared" ca="1" si="7"/>
        <v/>
      </c>
      <c r="F38" s="62" t="str">
        <f t="shared" ca="1" si="8"/>
        <v/>
      </c>
      <c r="G38" s="62" t="str">
        <f t="shared" ca="1" si="9"/>
        <v/>
      </c>
      <c r="H38" s="62" t="str">
        <f t="shared" ca="1" si="10"/>
        <v/>
      </c>
      <c r="I38" s="62" t="str">
        <f t="shared" ca="1" si="11"/>
        <v/>
      </c>
    </row>
    <row r="39" spans="1:9" ht="15.6" x14ac:dyDescent="0.55000000000000004">
      <c r="A39" s="61" t="str">
        <f t="shared" ca="1" si="6"/>
        <v/>
      </c>
      <c r="B39" s="62" t="str">
        <f ca="1">IF(OR(B38="",COUNT($B$3:B38)&gt;=COUNT(ForecasterFinalRanks)),"",IF(AND(COUNTIFS(ForecasterFinalRanks,"&gt;=" &amp; B38,ForecasterFinalRanks,"&lt;" &amp; B38+1)&gt;1,COUNTIF($B$3:B38,B38)&lt;COUNTIFS(ForecasterFinalRanks,"&gt;=" &amp; B38,ForecasterFinalRanks,"&lt;" &amp; B38+1)),B38,B38+COUNTIF($B$3:B38,B38)))</f>
        <v/>
      </c>
      <c r="C39" s="63" t="str">
        <f ca="1">IF(B39="","",INDEX(ForecasterRankGroup1,MATCH(B39+COUNTIF($B$3:B39,B39)/100,ForecasterFinalRanks,0),1))</f>
        <v/>
      </c>
      <c r="D39" s="63"/>
      <c r="E39" s="62" t="str">
        <f t="shared" ca="1" si="7"/>
        <v/>
      </c>
      <c r="F39" s="62" t="str">
        <f t="shared" ca="1" si="8"/>
        <v/>
      </c>
      <c r="G39" s="62" t="str">
        <f t="shared" ca="1" si="9"/>
        <v/>
      </c>
      <c r="H39" s="62" t="str">
        <f t="shared" ca="1" si="10"/>
        <v/>
      </c>
      <c r="I39" s="62" t="str">
        <f t="shared" ca="1" si="11"/>
        <v/>
      </c>
    </row>
    <row r="40" spans="1:9" ht="15.6" x14ac:dyDescent="0.55000000000000004">
      <c r="A40" s="61" t="str">
        <f t="shared" ca="1" si="6"/>
        <v/>
      </c>
      <c r="B40" s="62" t="str">
        <f ca="1">IF(OR(B39="",COUNT($B$3:B39)&gt;=COUNT(ForecasterFinalRanks)),"",IF(AND(COUNTIFS(ForecasterFinalRanks,"&gt;=" &amp; B39,ForecasterFinalRanks,"&lt;" &amp; B39+1)&gt;1,COUNTIF($B$3:B39,B39)&lt;COUNTIFS(ForecasterFinalRanks,"&gt;=" &amp; B39,ForecasterFinalRanks,"&lt;" &amp; B39+1)),B39,B39+COUNTIF($B$3:B39,B39)))</f>
        <v/>
      </c>
      <c r="C40" s="63" t="str">
        <f ca="1">IF(B40="","",INDEX(ForecasterRankGroup1,MATCH(B40+COUNTIF($B$3:B40,B40)/100,ForecasterFinalRanks,0),1))</f>
        <v/>
      </c>
      <c r="D40" s="63"/>
      <c r="E40" s="62" t="str">
        <f t="shared" ca="1" si="7"/>
        <v/>
      </c>
      <c r="F40" s="62" t="str">
        <f t="shared" ca="1" si="8"/>
        <v/>
      </c>
      <c r="G40" s="62" t="str">
        <f t="shared" ca="1" si="9"/>
        <v/>
      </c>
      <c r="H40" s="62" t="str">
        <f t="shared" ca="1" si="10"/>
        <v/>
      </c>
      <c r="I40" s="62" t="str">
        <f t="shared" ca="1" si="11"/>
        <v/>
      </c>
    </row>
    <row r="41" spans="1:9" ht="15.6" x14ac:dyDescent="0.55000000000000004">
      <c r="A41" s="61" t="str">
        <f t="shared" ca="1" si="6"/>
        <v/>
      </c>
      <c r="B41" s="62" t="str">
        <f ca="1">IF(OR(B40="",COUNT($B$3:B40)&gt;=COUNT(ForecasterFinalRanks)),"",IF(AND(COUNTIFS(ForecasterFinalRanks,"&gt;=" &amp; B40,ForecasterFinalRanks,"&lt;" &amp; B40+1)&gt;1,COUNTIF($B$3:B40,B40)&lt;COUNTIFS(ForecasterFinalRanks,"&gt;=" &amp; B40,ForecasterFinalRanks,"&lt;" &amp; B40+1)),B40,B40+COUNTIF($B$3:B40,B40)))</f>
        <v/>
      </c>
      <c r="C41" s="63" t="str">
        <f ca="1">IF(B41="","",INDEX(ForecasterRankGroup1,MATCH(B41+COUNTIF($B$3:B41,B41)/100,ForecasterFinalRanks,0),1))</f>
        <v/>
      </c>
      <c r="D41" s="63"/>
      <c r="E41" s="62" t="str">
        <f t="shared" ca="1" si="7"/>
        <v/>
      </c>
      <c r="F41" s="62" t="str">
        <f t="shared" ca="1" si="8"/>
        <v/>
      </c>
      <c r="G41" s="62" t="str">
        <f t="shared" ca="1" si="9"/>
        <v/>
      </c>
      <c r="H41" s="62" t="str">
        <f t="shared" ca="1" si="10"/>
        <v/>
      </c>
      <c r="I41" s="62" t="str">
        <f t="shared" ca="1" si="11"/>
        <v/>
      </c>
    </row>
    <row r="42" spans="1:9" ht="15.6" x14ac:dyDescent="0.55000000000000004">
      <c r="A42" s="61" t="str">
        <f t="shared" ca="1" si="6"/>
        <v/>
      </c>
      <c r="B42" s="62" t="str">
        <f ca="1">IF(OR(B41="",COUNT($B$3:B41)&gt;=COUNT(ForecasterFinalRanks)),"",IF(AND(COUNTIFS(ForecasterFinalRanks,"&gt;=" &amp; B41,ForecasterFinalRanks,"&lt;" &amp; B41+1)&gt;1,COUNTIF($B$3:B41,B41)&lt;COUNTIFS(ForecasterFinalRanks,"&gt;=" &amp; B41,ForecasterFinalRanks,"&lt;" &amp; B41+1)),B41,B41+COUNTIF($B$3:B41,B41)))</f>
        <v/>
      </c>
      <c r="C42" s="63" t="str">
        <f ca="1">IF(B42="","",INDEX(ForecasterRankGroup1,MATCH(B42+COUNTIF($B$3:B42,B42)/100,ForecasterFinalRanks,0),1))</f>
        <v/>
      </c>
      <c r="D42" s="63"/>
      <c r="E42" s="62" t="str">
        <f t="shared" ca="1" si="7"/>
        <v/>
      </c>
      <c r="F42" s="62" t="str">
        <f t="shared" ca="1" si="8"/>
        <v/>
      </c>
      <c r="G42" s="62" t="str">
        <f t="shared" ca="1" si="9"/>
        <v/>
      </c>
      <c r="H42" s="62" t="str">
        <f t="shared" ca="1" si="10"/>
        <v/>
      </c>
      <c r="I42" s="62" t="str">
        <f t="shared" ca="1" si="11"/>
        <v/>
      </c>
    </row>
    <row r="43" spans="1:9" ht="15.6" x14ac:dyDescent="0.55000000000000004">
      <c r="A43" s="61" t="str">
        <f t="shared" ca="1" si="6"/>
        <v/>
      </c>
      <c r="B43" s="62" t="str">
        <f ca="1">IF(OR(B42="",COUNT($B$3:B42)&gt;=COUNT(ForecasterFinalRanks)),"",IF(AND(COUNTIFS(ForecasterFinalRanks,"&gt;=" &amp; B42,ForecasterFinalRanks,"&lt;" &amp; B42+1)&gt;1,COUNTIF($B$3:B42,B42)&lt;COUNTIFS(ForecasterFinalRanks,"&gt;=" &amp; B42,ForecasterFinalRanks,"&lt;" &amp; B42+1)),B42,B42+COUNTIF($B$3:B42,B42)))</f>
        <v/>
      </c>
      <c r="C43" s="63" t="str">
        <f ca="1">IF(B43="","",INDEX(ForecasterRankGroup1,MATCH(B43+COUNTIF($B$3:B43,B43)/100,ForecasterFinalRanks,0),1))</f>
        <v/>
      </c>
      <c r="D43" s="63"/>
      <c r="E43" s="62" t="str">
        <f t="shared" ca="1" si="7"/>
        <v/>
      </c>
      <c r="F43" s="62" t="str">
        <f t="shared" ca="1" si="8"/>
        <v/>
      </c>
      <c r="G43" s="62" t="str">
        <f t="shared" ca="1" si="9"/>
        <v/>
      </c>
      <c r="H43" s="62" t="str">
        <f t="shared" ca="1" si="10"/>
        <v/>
      </c>
      <c r="I43" s="62" t="str">
        <f t="shared" ca="1" si="11"/>
        <v/>
      </c>
    </row>
    <row r="44" spans="1:9" ht="15.6" x14ac:dyDescent="0.55000000000000004">
      <c r="A44" s="61" t="str">
        <f t="shared" ca="1" si="6"/>
        <v/>
      </c>
      <c r="B44" s="62" t="str">
        <f ca="1">IF(OR(B43="",COUNT($B$3:B43)&gt;=COUNT(ForecasterFinalRanks)),"",IF(AND(COUNTIFS(ForecasterFinalRanks,"&gt;=" &amp; B43,ForecasterFinalRanks,"&lt;" &amp; B43+1)&gt;1,COUNTIF($B$3:B43,B43)&lt;COUNTIFS(ForecasterFinalRanks,"&gt;=" &amp; B43,ForecasterFinalRanks,"&lt;" &amp; B43+1)),B43,B43+COUNTIF($B$3:B43,B43)))</f>
        <v/>
      </c>
      <c r="C44" s="63" t="str">
        <f ca="1">IF(B44="","",INDEX(ForecasterRankGroup1,MATCH(B44+COUNTIF($B$3:B44,B44)/100,ForecasterFinalRanks,0),1))</f>
        <v/>
      </c>
      <c r="D44" s="63"/>
      <c r="E44" s="62" t="str">
        <f t="shared" ca="1" si="7"/>
        <v/>
      </c>
      <c r="F44" s="62" t="str">
        <f t="shared" ca="1" si="8"/>
        <v/>
      </c>
      <c r="G44" s="62" t="str">
        <f t="shared" ca="1" si="9"/>
        <v/>
      </c>
      <c r="H44" s="62" t="str">
        <f t="shared" ca="1" si="10"/>
        <v/>
      </c>
      <c r="I44" s="62" t="str">
        <f t="shared" ca="1" si="11"/>
        <v/>
      </c>
    </row>
    <row r="45" spans="1:9" ht="15.6" x14ac:dyDescent="0.55000000000000004">
      <c r="A45" s="61" t="str">
        <f t="shared" ca="1" si="6"/>
        <v/>
      </c>
      <c r="B45" s="62" t="str">
        <f ca="1">IF(OR(B44="",COUNT($B$3:B44)&gt;=COUNT(ForecasterFinalRanks)),"",IF(AND(COUNTIFS(ForecasterFinalRanks,"&gt;=" &amp; B44,ForecasterFinalRanks,"&lt;" &amp; B44+1)&gt;1,COUNTIF($B$3:B44,B44)&lt;COUNTIFS(ForecasterFinalRanks,"&gt;=" &amp; B44,ForecasterFinalRanks,"&lt;" &amp; B44+1)),B44,B44+COUNTIF($B$3:B44,B44)))</f>
        <v/>
      </c>
      <c r="C45" s="63" t="str">
        <f ca="1">IF(B45="","",INDEX(ForecasterRankGroup1,MATCH(B45+COUNTIF($B$3:B45,B45)/100,ForecasterFinalRanks,0),1))</f>
        <v/>
      </c>
      <c r="D45" s="63"/>
      <c r="E45" s="62" t="str">
        <f t="shared" ca="1" si="7"/>
        <v/>
      </c>
      <c r="F45" s="62" t="str">
        <f t="shared" ca="1" si="8"/>
        <v/>
      </c>
      <c r="G45" s="62" t="str">
        <f t="shared" ca="1" si="9"/>
        <v/>
      </c>
      <c r="H45" s="62" t="str">
        <f t="shared" ca="1" si="10"/>
        <v/>
      </c>
      <c r="I45" s="62" t="str">
        <f t="shared" ca="1" si="11"/>
        <v/>
      </c>
    </row>
    <row r="46" spans="1:9" ht="15.6" x14ac:dyDescent="0.55000000000000004">
      <c r="A46" s="61" t="str">
        <f t="shared" ca="1" si="6"/>
        <v/>
      </c>
      <c r="B46" s="62" t="str">
        <f ca="1">IF(OR(B45="",COUNT($B$3:B45)&gt;=COUNT(ForecasterFinalRanks)),"",IF(AND(COUNTIFS(ForecasterFinalRanks,"&gt;=" &amp; B45,ForecasterFinalRanks,"&lt;" &amp; B45+1)&gt;1,COUNTIF($B$3:B45,B45)&lt;COUNTIFS(ForecasterFinalRanks,"&gt;=" &amp; B45,ForecasterFinalRanks,"&lt;" &amp; B45+1)),B45,B45+COUNTIF($B$3:B45,B45)))</f>
        <v/>
      </c>
      <c r="C46" s="63" t="str">
        <f ca="1">IF(B46="","",INDEX(ForecasterRankGroup1,MATCH(B46+COUNTIF($B$3:B46,B46)/100,ForecasterFinalRanks,0),1))</f>
        <v/>
      </c>
      <c r="D46" s="63"/>
      <c r="E46" s="62" t="str">
        <f t="shared" ca="1" si="7"/>
        <v/>
      </c>
      <c r="F46" s="62" t="str">
        <f t="shared" ca="1" si="8"/>
        <v/>
      </c>
      <c r="G46" s="62" t="str">
        <f t="shared" ca="1" si="9"/>
        <v/>
      </c>
      <c r="H46" s="62" t="str">
        <f t="shared" ca="1" si="10"/>
        <v/>
      </c>
      <c r="I46" s="62" t="str">
        <f t="shared" ca="1" si="11"/>
        <v/>
      </c>
    </row>
    <row r="47" spans="1:9" ht="15.6" x14ac:dyDescent="0.55000000000000004">
      <c r="A47" s="61" t="str">
        <f t="shared" ca="1" si="6"/>
        <v/>
      </c>
      <c r="B47" s="62" t="str">
        <f ca="1">IF(OR(B46="",COUNT($B$3:B46)&gt;=COUNT(ForecasterFinalRanks)),"",IF(AND(COUNTIFS(ForecasterFinalRanks,"&gt;=" &amp; B46,ForecasterFinalRanks,"&lt;" &amp; B46+1)&gt;1,COUNTIF($B$3:B46,B46)&lt;COUNTIFS(ForecasterFinalRanks,"&gt;=" &amp; B46,ForecasterFinalRanks,"&lt;" &amp; B46+1)),B46,B46+COUNTIF($B$3:B46,B46)))</f>
        <v/>
      </c>
      <c r="C47" s="63" t="str">
        <f ca="1">IF(B47="","",INDEX(ForecasterRankGroup1,MATCH(B47+COUNTIF($B$3:B47,B47)/100,ForecasterFinalRanks,0),1))</f>
        <v/>
      </c>
      <c r="D47" s="63"/>
      <c r="E47" s="62" t="str">
        <f t="shared" ca="1" si="7"/>
        <v/>
      </c>
      <c r="F47" s="62" t="str">
        <f t="shared" ca="1" si="8"/>
        <v/>
      </c>
      <c r="G47" s="62" t="str">
        <f t="shared" ca="1" si="9"/>
        <v/>
      </c>
      <c r="H47" s="62" t="str">
        <f t="shared" ca="1" si="10"/>
        <v/>
      </c>
      <c r="I47" s="62" t="str">
        <f t="shared" ca="1" si="11"/>
        <v/>
      </c>
    </row>
    <row r="48" spans="1:9" ht="15.6" x14ac:dyDescent="0.55000000000000004">
      <c r="A48" s="61" t="str">
        <f t="shared" ca="1" si="6"/>
        <v/>
      </c>
      <c r="B48" s="62" t="str">
        <f ca="1">IF(OR(B47="",COUNT($B$3:B47)&gt;=COUNT(ForecasterFinalRanks)),"",IF(AND(COUNTIFS(ForecasterFinalRanks,"&gt;=" &amp; B47,ForecasterFinalRanks,"&lt;" &amp; B47+1)&gt;1,COUNTIF($B$3:B47,B47)&lt;COUNTIFS(ForecasterFinalRanks,"&gt;=" &amp; B47,ForecasterFinalRanks,"&lt;" &amp; B47+1)),B47,B47+COUNTIF($B$3:B47,B47)))</f>
        <v/>
      </c>
      <c r="C48" s="63" t="str">
        <f ca="1">IF(B48="","",INDEX(ForecasterRankGroup1,MATCH(B48+COUNTIF($B$3:B48,B48)/100,ForecasterFinalRanks,0),1))</f>
        <v/>
      </c>
      <c r="D48" s="63"/>
      <c r="E48" s="62" t="str">
        <f t="shared" ca="1" si="7"/>
        <v/>
      </c>
      <c r="F48" s="62" t="str">
        <f t="shared" ca="1" si="8"/>
        <v/>
      </c>
      <c r="G48" s="62" t="str">
        <f t="shared" ca="1" si="9"/>
        <v/>
      </c>
      <c r="H48" s="62" t="str">
        <f t="shared" ca="1" si="10"/>
        <v/>
      </c>
      <c r="I48" s="62" t="str">
        <f t="shared" ca="1" si="11"/>
        <v/>
      </c>
    </row>
    <row r="49" spans="1:9" ht="15.6" x14ac:dyDescent="0.55000000000000004">
      <c r="A49" s="61" t="str">
        <f t="shared" ca="1" si="6"/>
        <v/>
      </c>
      <c r="B49" s="62" t="str">
        <f ca="1">IF(OR(B48="",COUNT($B$3:B48)&gt;=COUNT(ForecasterFinalRanks)),"",IF(AND(COUNTIFS(ForecasterFinalRanks,"&gt;=" &amp; B48,ForecasterFinalRanks,"&lt;" &amp; B48+1)&gt;1,COUNTIF($B$3:B48,B48)&lt;COUNTIFS(ForecasterFinalRanks,"&gt;=" &amp; B48,ForecasterFinalRanks,"&lt;" &amp; B48+1)),B48,B48+COUNTIF($B$3:B48,B48)))</f>
        <v/>
      </c>
      <c r="C49" s="63" t="str">
        <f ca="1">IF(B49="","",INDEX(ForecasterRankGroup1,MATCH(B49+COUNTIF($B$3:B49,B49)/100,ForecasterFinalRanks,0),1))</f>
        <v/>
      </c>
      <c r="D49" s="63"/>
      <c r="E49" s="62" t="str">
        <f t="shared" ca="1" si="7"/>
        <v/>
      </c>
      <c r="F49" s="62" t="str">
        <f t="shared" ca="1" si="8"/>
        <v/>
      </c>
      <c r="G49" s="62" t="str">
        <f t="shared" ca="1" si="9"/>
        <v/>
      </c>
      <c r="H49" s="62" t="str">
        <f t="shared" ca="1" si="10"/>
        <v/>
      </c>
      <c r="I49" s="62" t="str">
        <f t="shared" ca="1" si="11"/>
        <v/>
      </c>
    </row>
    <row r="50" spans="1:9" ht="15.6" x14ac:dyDescent="0.55000000000000004">
      <c r="A50" s="61" t="str">
        <f t="shared" ca="1" si="6"/>
        <v/>
      </c>
      <c r="B50" s="62" t="str">
        <f ca="1">IF(OR(B49="",COUNT($B$3:B49)&gt;=COUNT(ForecasterFinalRanks)),"",IF(AND(COUNTIFS(ForecasterFinalRanks,"&gt;=" &amp; B49,ForecasterFinalRanks,"&lt;" &amp; B49+1)&gt;1,COUNTIF($B$3:B49,B49)&lt;COUNTIFS(ForecasterFinalRanks,"&gt;=" &amp; B49,ForecasterFinalRanks,"&lt;" &amp; B49+1)),B49,B49+COUNTIF($B$3:B49,B49)))</f>
        <v/>
      </c>
      <c r="C50" s="63" t="str">
        <f ca="1">IF(B50="","",INDEX(ForecasterRankGroup1,MATCH(B50+COUNTIF($B$3:B50,B50)/100,ForecasterFinalRanks,0),1))</f>
        <v/>
      </c>
      <c r="D50" s="63"/>
      <c r="E50" s="62" t="str">
        <f t="shared" ca="1" si="7"/>
        <v/>
      </c>
      <c r="F50" s="62" t="str">
        <f t="shared" ca="1" si="8"/>
        <v/>
      </c>
      <c r="G50" s="62" t="str">
        <f t="shared" ca="1" si="9"/>
        <v/>
      </c>
      <c r="H50" s="62" t="str">
        <f t="shared" ca="1" si="10"/>
        <v/>
      </c>
      <c r="I50" s="62" t="str">
        <f t="shared" ca="1" si="11"/>
        <v/>
      </c>
    </row>
    <row r="51" spans="1:9" ht="15.6" x14ac:dyDescent="0.55000000000000004">
      <c r="A51" s="61" t="str">
        <f t="shared" ca="1" si="6"/>
        <v/>
      </c>
      <c r="B51" s="62" t="str">
        <f ca="1">IF(OR(B50="",COUNT($B$3:B50)&gt;=COUNT(ForecasterFinalRanks)),"",IF(AND(COUNTIFS(ForecasterFinalRanks,"&gt;=" &amp; B50,ForecasterFinalRanks,"&lt;" &amp; B50+1)&gt;1,COUNTIF($B$3:B50,B50)&lt;COUNTIFS(ForecasterFinalRanks,"&gt;=" &amp; B50,ForecasterFinalRanks,"&lt;" &amp; B50+1)),B50,B50+COUNTIF($B$3:B50,B50)))</f>
        <v/>
      </c>
      <c r="C51" s="63" t="str">
        <f ca="1">IF(B51="","",INDEX(ForecasterRankGroup1,MATCH(B51+COUNTIF($B$3:B51,B51)/100,ForecasterFinalRanks,0),1))</f>
        <v/>
      </c>
      <c r="D51" s="63"/>
      <c r="E51" s="62" t="str">
        <f t="shared" ca="1" si="7"/>
        <v/>
      </c>
      <c r="F51" s="62" t="str">
        <f t="shared" ca="1" si="8"/>
        <v/>
      </c>
      <c r="G51" s="62" t="str">
        <f t="shared" ca="1" si="9"/>
        <v/>
      </c>
      <c r="H51" s="62" t="str">
        <f t="shared" ca="1" si="10"/>
        <v/>
      </c>
      <c r="I51" s="62" t="str">
        <f t="shared" ca="1" si="11"/>
        <v/>
      </c>
    </row>
    <row r="52" spans="1:9" ht="15.6" x14ac:dyDescent="0.55000000000000004">
      <c r="A52" s="61" t="str">
        <f t="shared" ca="1" si="6"/>
        <v/>
      </c>
      <c r="B52" s="62" t="str">
        <f ca="1">IF(OR(B51="",COUNT($B$3:B51)&gt;=COUNT(ForecasterFinalRanks)),"",IF(AND(COUNTIFS(ForecasterFinalRanks,"&gt;=" &amp; B51,ForecasterFinalRanks,"&lt;" &amp; B51+1)&gt;1,COUNTIF($B$3:B51,B51)&lt;COUNTIFS(ForecasterFinalRanks,"&gt;=" &amp; B51,ForecasterFinalRanks,"&lt;" &amp; B51+1)),B51,B51+COUNTIF($B$3:B51,B51)))</f>
        <v/>
      </c>
      <c r="C52" s="63" t="str">
        <f ca="1">IF(B52="","",INDEX(ForecasterRankGroup1,MATCH(B52+COUNTIF($B$3:B52,B52)/100,ForecasterFinalRanks,0),1))</f>
        <v/>
      </c>
      <c r="D52" s="63"/>
      <c r="E52" s="62" t="str">
        <f t="shared" ca="1" si="7"/>
        <v/>
      </c>
      <c r="F52" s="62" t="str">
        <f t="shared" ca="1" si="8"/>
        <v/>
      </c>
      <c r="G52" s="62" t="str">
        <f t="shared" ca="1" si="9"/>
        <v/>
      </c>
      <c r="H52" s="62" t="str">
        <f t="shared" ca="1" si="10"/>
        <v/>
      </c>
      <c r="I52" s="62" t="str">
        <f t="shared" ca="1" si="11"/>
        <v/>
      </c>
    </row>
    <row r="53" spans="1:9" ht="15.6" x14ac:dyDescent="0.55000000000000004">
      <c r="A53" s="61" t="str">
        <f t="shared" ca="1" si="6"/>
        <v/>
      </c>
      <c r="B53" s="62" t="str">
        <f ca="1">IF(OR(B52="",COUNT($B$3:B52)&gt;=COUNT(ForecasterFinalRanks)),"",IF(AND(COUNTIFS(ForecasterFinalRanks,"&gt;=" &amp; B52,ForecasterFinalRanks,"&lt;" &amp; B52+1)&gt;1,COUNTIF($B$3:B52,B52)&lt;COUNTIFS(ForecasterFinalRanks,"&gt;=" &amp; B52,ForecasterFinalRanks,"&lt;" &amp; B52+1)),B52,B52+COUNTIF($B$3:B52,B52)))</f>
        <v/>
      </c>
      <c r="C53" s="63" t="str">
        <f ca="1">IF(B53="","",INDEX(ForecasterRankGroup1,MATCH(B53+COUNTIF($B$3:B53,B53)/100,ForecasterFinalRanks,0),1))</f>
        <v/>
      </c>
      <c r="D53" s="63"/>
      <c r="E53" s="62" t="str">
        <f t="shared" ca="1" si="7"/>
        <v/>
      </c>
      <c r="F53" s="62" t="str">
        <f t="shared" ca="1" si="8"/>
        <v/>
      </c>
      <c r="G53" s="62" t="str">
        <f t="shared" ca="1" si="9"/>
        <v/>
      </c>
      <c r="H53" s="62" t="str">
        <f t="shared" ca="1" si="10"/>
        <v/>
      </c>
      <c r="I53" s="62" t="str">
        <f t="shared" ca="1" si="11"/>
        <v/>
      </c>
    </row>
    <row r="54" spans="1:9" ht="15.6" x14ac:dyDescent="0.55000000000000004">
      <c r="A54" s="61" t="str">
        <f t="shared" ca="1" si="6"/>
        <v/>
      </c>
      <c r="B54" s="62" t="str">
        <f ca="1">IF(OR(B53="",COUNT($B$3:B53)&gt;=COUNT(ForecasterFinalRanks)),"",IF(AND(COUNTIFS(ForecasterFinalRanks,"&gt;=" &amp; B53,ForecasterFinalRanks,"&lt;" &amp; B53+1)&gt;1,COUNTIF($B$3:B53,B53)&lt;COUNTIFS(ForecasterFinalRanks,"&gt;=" &amp; B53,ForecasterFinalRanks,"&lt;" &amp; B53+1)),B53,B53+COUNTIF($B$3:B53,B53)))</f>
        <v/>
      </c>
      <c r="C54" s="63" t="str">
        <f ca="1">IF(B54="","",INDEX(ForecasterRankGroup1,MATCH(B54+COUNTIF($B$3:B54,B54)/100,ForecasterFinalRanks,0),1))</f>
        <v/>
      </c>
      <c r="D54" s="63"/>
      <c r="E54" s="62" t="str">
        <f t="shared" ca="1" si="7"/>
        <v/>
      </c>
      <c r="F54" s="62" t="str">
        <f t="shared" ca="1" si="8"/>
        <v/>
      </c>
      <c r="G54" s="62" t="str">
        <f t="shared" ca="1" si="9"/>
        <v/>
      </c>
      <c r="H54" s="62" t="str">
        <f t="shared" ca="1" si="10"/>
        <v/>
      </c>
      <c r="I54" s="62" t="str">
        <f t="shared" ca="1" si="11"/>
        <v/>
      </c>
    </row>
    <row r="55" spans="1:9" ht="15.6" x14ac:dyDescent="0.55000000000000004">
      <c r="A55" s="61" t="str">
        <f t="shared" ca="1" si="6"/>
        <v/>
      </c>
      <c r="B55" s="62" t="str">
        <f ca="1">IF(OR(B54="",COUNT($B$3:B54)&gt;=COUNT(ForecasterFinalRanks)),"",IF(AND(COUNTIFS(ForecasterFinalRanks,"&gt;=" &amp; B54,ForecasterFinalRanks,"&lt;" &amp; B54+1)&gt;1,COUNTIF($B$3:B54,B54)&lt;COUNTIFS(ForecasterFinalRanks,"&gt;=" &amp; B54,ForecasterFinalRanks,"&lt;" &amp; B54+1)),B54,B54+COUNTIF($B$3:B54,B54)))</f>
        <v/>
      </c>
      <c r="C55" s="63" t="str">
        <f ca="1">IF(B55="","",INDEX(ForecasterRankGroup1,MATCH(B55+COUNTIF($B$3:B55,B55)/100,ForecasterFinalRanks,0),1))</f>
        <v/>
      </c>
      <c r="D55" s="63"/>
      <c r="E55" s="62" t="str">
        <f t="shared" ca="1" si="7"/>
        <v/>
      </c>
      <c r="F55" s="62" t="str">
        <f t="shared" ca="1" si="8"/>
        <v/>
      </c>
      <c r="G55" s="62" t="str">
        <f t="shared" ca="1" si="9"/>
        <v/>
      </c>
      <c r="H55" s="62" t="str">
        <f t="shared" ca="1" si="10"/>
        <v/>
      </c>
      <c r="I55" s="62" t="str">
        <f t="shared" ca="1" si="11"/>
        <v/>
      </c>
    </row>
    <row r="56" spans="1:9" ht="15.6" x14ac:dyDescent="0.55000000000000004">
      <c r="A56" s="61" t="str">
        <f t="shared" ca="1" si="6"/>
        <v/>
      </c>
      <c r="B56" s="62" t="str">
        <f ca="1">IF(OR(B55="",COUNT($B$3:B55)&gt;=COUNT(ForecasterFinalRanks)),"",IF(AND(COUNTIFS(ForecasterFinalRanks,"&gt;=" &amp; B55,ForecasterFinalRanks,"&lt;" &amp; B55+1)&gt;1,COUNTIF($B$3:B55,B55)&lt;COUNTIFS(ForecasterFinalRanks,"&gt;=" &amp; B55,ForecasterFinalRanks,"&lt;" &amp; B55+1)),B55,B55+COUNTIF($B$3:B55,B55)))</f>
        <v/>
      </c>
      <c r="C56" s="63" t="str">
        <f ca="1">IF(B56="","",INDEX(ForecasterRankGroup1,MATCH(B56+COUNTIF($B$3:B56,B56)/100,ForecasterFinalRanks,0),1))</f>
        <v/>
      </c>
      <c r="D56" s="63"/>
      <c r="E56" s="62" t="str">
        <f t="shared" ca="1" si="7"/>
        <v/>
      </c>
      <c r="F56" s="62" t="str">
        <f t="shared" ca="1" si="8"/>
        <v/>
      </c>
      <c r="G56" s="62" t="str">
        <f t="shared" ca="1" si="9"/>
        <v/>
      </c>
      <c r="H56" s="62" t="str">
        <f t="shared" ca="1" si="10"/>
        <v/>
      </c>
      <c r="I56" s="62" t="str">
        <f t="shared" ca="1" si="11"/>
        <v/>
      </c>
    </row>
    <row r="57" spans="1:9" ht="15.6" x14ac:dyDescent="0.55000000000000004">
      <c r="A57" s="61" t="str">
        <f t="shared" ca="1" si="6"/>
        <v/>
      </c>
      <c r="B57" s="62" t="str">
        <f ca="1">IF(OR(B56="",COUNT($B$3:B56)&gt;=COUNT(ForecasterFinalRanks)),"",IF(AND(COUNTIFS(ForecasterFinalRanks,"&gt;=" &amp; B56,ForecasterFinalRanks,"&lt;" &amp; B56+1)&gt;1,COUNTIF($B$3:B56,B56)&lt;COUNTIFS(ForecasterFinalRanks,"&gt;=" &amp; B56,ForecasterFinalRanks,"&lt;" &amp; B56+1)),B56,B56+COUNTIF($B$3:B56,B56)))</f>
        <v/>
      </c>
      <c r="C57" s="63" t="str">
        <f ca="1">IF(B57="","",INDEX(ForecasterRankGroup1,MATCH(B57+COUNTIF($B$3:B57,B57)/100,ForecasterFinalRanks,0),1))</f>
        <v/>
      </c>
      <c r="D57" s="63"/>
      <c r="E57" s="62" t="str">
        <f t="shared" ca="1" si="7"/>
        <v/>
      </c>
      <c r="F57" s="62" t="str">
        <f t="shared" ca="1" si="8"/>
        <v/>
      </c>
      <c r="G57" s="62" t="str">
        <f t="shared" ca="1" si="9"/>
        <v/>
      </c>
      <c r="H57" s="62" t="str">
        <f t="shared" ca="1" si="10"/>
        <v/>
      </c>
      <c r="I57" s="62" t="str">
        <f t="shared" ca="1" si="11"/>
        <v/>
      </c>
    </row>
    <row r="58" spans="1:9" ht="15.6" x14ac:dyDescent="0.55000000000000004">
      <c r="A58" s="61" t="str">
        <f t="shared" ca="1" si="6"/>
        <v/>
      </c>
      <c r="B58" s="62" t="str">
        <f ca="1">IF(OR(B57="",COUNT($B$3:B57)&gt;=COUNT(ForecasterFinalRanks)),"",IF(AND(COUNTIFS(ForecasterFinalRanks,"&gt;=" &amp; B57,ForecasterFinalRanks,"&lt;" &amp; B57+1)&gt;1,COUNTIF($B$3:B57,B57)&lt;COUNTIFS(ForecasterFinalRanks,"&gt;=" &amp; B57,ForecasterFinalRanks,"&lt;" &amp; B57+1)),B57,B57+COUNTIF($B$3:B57,B57)))</f>
        <v/>
      </c>
      <c r="C58" s="63" t="str">
        <f ca="1">IF(B58="","",INDEX(ForecasterRankGroup1,MATCH(B58+COUNTIF($B$3:B58,B58)/100,ForecasterFinalRanks,0),1))</f>
        <v/>
      </c>
      <c r="D58" s="63"/>
      <c r="E58" s="62" t="str">
        <f t="shared" ca="1" si="7"/>
        <v/>
      </c>
      <c r="F58" s="62" t="str">
        <f t="shared" ca="1" si="8"/>
        <v/>
      </c>
      <c r="G58" s="62" t="str">
        <f t="shared" ca="1" si="9"/>
        <v/>
      </c>
      <c r="H58" s="62" t="str">
        <f t="shared" ca="1" si="10"/>
        <v/>
      </c>
      <c r="I58" s="62" t="str">
        <f t="shared" ca="1" si="11"/>
        <v/>
      </c>
    </row>
    <row r="59" spans="1:9" ht="15.6" x14ac:dyDescent="0.55000000000000004">
      <c r="A59" s="61" t="str">
        <f t="shared" ca="1" si="6"/>
        <v/>
      </c>
      <c r="B59" s="62" t="str">
        <f ca="1">IF(OR(B58="",COUNT($B$3:B58)&gt;=COUNT(ForecasterFinalRanks)),"",IF(AND(COUNTIFS(ForecasterFinalRanks,"&gt;=" &amp; B58,ForecasterFinalRanks,"&lt;" &amp; B58+1)&gt;1,COUNTIF($B$3:B58,B58)&lt;COUNTIFS(ForecasterFinalRanks,"&gt;=" &amp; B58,ForecasterFinalRanks,"&lt;" &amp; B58+1)),B58,B58+COUNTIF($B$3:B58,B58)))</f>
        <v/>
      </c>
      <c r="C59" s="63" t="str">
        <f ca="1">IF(B59="","",INDEX(ForecasterRankGroup1,MATCH(B59+COUNTIF($B$3:B59,B59)/100,ForecasterFinalRanks,0),1))</f>
        <v/>
      </c>
      <c r="D59" s="63"/>
      <c r="E59" s="62" t="str">
        <f t="shared" ca="1" si="7"/>
        <v/>
      </c>
      <c r="F59" s="62" t="str">
        <f t="shared" ca="1" si="8"/>
        <v/>
      </c>
      <c r="G59" s="62" t="str">
        <f t="shared" ca="1" si="9"/>
        <v/>
      </c>
      <c r="H59" s="62" t="str">
        <f t="shared" ca="1" si="10"/>
        <v/>
      </c>
      <c r="I59" s="62" t="str">
        <f t="shared" ca="1" si="11"/>
        <v/>
      </c>
    </row>
    <row r="60" spans="1:9" ht="15.6" x14ac:dyDescent="0.55000000000000004">
      <c r="A60" s="61" t="str">
        <f t="shared" ca="1" si="6"/>
        <v/>
      </c>
      <c r="B60" s="62" t="str">
        <f ca="1">IF(OR(B59="",COUNT($B$3:B59)&gt;=COUNT(ForecasterFinalRanks)),"",IF(AND(COUNTIFS(ForecasterFinalRanks,"&gt;=" &amp; B59,ForecasterFinalRanks,"&lt;" &amp; B59+1)&gt;1,COUNTIF($B$3:B59,B59)&lt;COUNTIFS(ForecasterFinalRanks,"&gt;=" &amp; B59,ForecasterFinalRanks,"&lt;" &amp; B59+1)),B59,B59+COUNTIF($B$3:B59,B59)))</f>
        <v/>
      </c>
      <c r="C60" s="63" t="str">
        <f ca="1">IF(B60="","",INDEX(ForecasterRankGroup1,MATCH(B60+COUNTIF($B$3:B60,B60)/100,ForecasterFinalRanks,0),1))</f>
        <v/>
      </c>
      <c r="D60" s="63"/>
      <c r="E60" s="62" t="str">
        <f t="shared" ca="1" si="7"/>
        <v/>
      </c>
      <c r="F60" s="62" t="str">
        <f t="shared" ca="1" si="8"/>
        <v/>
      </c>
      <c r="G60" s="62" t="str">
        <f t="shared" ca="1" si="9"/>
        <v/>
      </c>
      <c r="H60" s="62" t="str">
        <f t="shared" ca="1" si="10"/>
        <v/>
      </c>
      <c r="I60" s="62" t="str">
        <f t="shared" ca="1" si="11"/>
        <v/>
      </c>
    </row>
    <row r="61" spans="1:9" ht="15.6" x14ac:dyDescent="0.55000000000000004">
      <c r="A61" s="61" t="str">
        <f t="shared" ca="1" si="6"/>
        <v/>
      </c>
      <c r="B61" s="62" t="str">
        <f ca="1">IF(OR(B60="",COUNT($B$3:B60)&gt;=COUNT(ForecasterFinalRanks)),"",IF(AND(COUNTIFS(ForecasterFinalRanks,"&gt;=" &amp; B60,ForecasterFinalRanks,"&lt;" &amp; B60+1)&gt;1,COUNTIF($B$3:B60,B60)&lt;COUNTIFS(ForecasterFinalRanks,"&gt;=" &amp; B60,ForecasterFinalRanks,"&lt;" &amp; B60+1)),B60,B60+COUNTIF($B$3:B60,B60)))</f>
        <v/>
      </c>
      <c r="C61" s="63" t="str">
        <f ca="1">IF(B61="","",INDEX(ForecasterRankGroup1,MATCH(B61+COUNTIF($B$3:B61,B61)/100,ForecasterFinalRanks,0),1))</f>
        <v/>
      </c>
      <c r="D61" s="63"/>
      <c r="E61" s="62" t="str">
        <f t="shared" ca="1" si="7"/>
        <v/>
      </c>
      <c r="F61" s="62" t="str">
        <f t="shared" ca="1" si="8"/>
        <v/>
      </c>
      <c r="G61" s="62" t="str">
        <f t="shared" ca="1" si="9"/>
        <v/>
      </c>
      <c r="H61" s="62" t="str">
        <f t="shared" ca="1" si="10"/>
        <v/>
      </c>
      <c r="I61" s="62" t="str">
        <f t="shared" ca="1" si="11"/>
        <v/>
      </c>
    </row>
    <row r="62" spans="1:9" ht="15.6" x14ac:dyDescent="0.55000000000000004">
      <c r="A62" s="61" t="str">
        <f t="shared" ca="1" si="6"/>
        <v/>
      </c>
      <c r="B62" s="62" t="str">
        <f ca="1">IF(OR(B61="",COUNT($B$3:B61)&gt;=COUNT(ForecasterFinalRanks)),"",IF(AND(COUNTIFS(ForecasterFinalRanks,"&gt;=" &amp; B61,ForecasterFinalRanks,"&lt;" &amp; B61+1)&gt;1,COUNTIF($B$3:B61,B61)&lt;COUNTIFS(ForecasterFinalRanks,"&gt;=" &amp; B61,ForecasterFinalRanks,"&lt;" &amp; B61+1)),B61,B61+COUNTIF($B$3:B61,B61)))</f>
        <v/>
      </c>
      <c r="C62" s="63" t="str">
        <f ca="1">IF(B62="","",INDEX(ForecasterRankGroup1,MATCH(B62+COUNTIF($B$3:B62,B62)/100,ForecasterFinalRanks,0),1))</f>
        <v/>
      </c>
      <c r="D62" s="63"/>
      <c r="E62" s="62" t="str">
        <f t="shared" ca="1" si="7"/>
        <v/>
      </c>
      <c r="F62" s="62" t="str">
        <f t="shared" ca="1" si="8"/>
        <v/>
      </c>
      <c r="G62" s="62" t="str">
        <f t="shared" ca="1" si="9"/>
        <v/>
      </c>
      <c r="H62" s="62" t="str">
        <f t="shared" ca="1" si="10"/>
        <v/>
      </c>
      <c r="I62" s="62" t="str">
        <f t="shared" ca="1" si="11"/>
        <v/>
      </c>
    </row>
    <row r="63" spans="1:9" ht="15.6" x14ac:dyDescent="0.55000000000000004">
      <c r="A63" s="61" t="str">
        <f t="shared" ca="1" si="6"/>
        <v/>
      </c>
      <c r="B63" s="62" t="str">
        <f ca="1">IF(OR(B62="",COUNT($B$3:B62)&gt;=COUNT(ForecasterFinalRanks)),"",IF(AND(COUNTIFS(ForecasterFinalRanks,"&gt;=" &amp; B62,ForecasterFinalRanks,"&lt;" &amp; B62+1)&gt;1,COUNTIF($B$3:B62,B62)&lt;COUNTIFS(ForecasterFinalRanks,"&gt;=" &amp; B62,ForecasterFinalRanks,"&lt;" &amp; B62+1)),B62,B62+COUNTIF($B$3:B62,B62)))</f>
        <v/>
      </c>
      <c r="C63" s="63" t="str">
        <f ca="1">IF(B63="","",INDEX(ForecasterRankGroup1,MATCH(B63+COUNTIF($B$3:B63,B63)/100,ForecasterFinalRanks,0),1))</f>
        <v/>
      </c>
      <c r="D63" s="63"/>
      <c r="E63" s="62" t="str">
        <f t="shared" ca="1" si="7"/>
        <v/>
      </c>
      <c r="F63" s="62" t="str">
        <f t="shared" ca="1" si="8"/>
        <v/>
      </c>
      <c r="G63" s="62" t="str">
        <f t="shared" ca="1" si="9"/>
        <v/>
      </c>
      <c r="H63" s="62" t="str">
        <f t="shared" ca="1" si="10"/>
        <v/>
      </c>
      <c r="I63" s="62" t="str">
        <f t="shared" ca="1" si="11"/>
        <v/>
      </c>
    </row>
    <row r="64" spans="1:9" ht="15.6" x14ac:dyDescent="0.55000000000000004">
      <c r="A64" s="61" t="str">
        <f t="shared" ca="1" si="6"/>
        <v/>
      </c>
      <c r="B64" s="62" t="str">
        <f ca="1">IF(OR(B63="",COUNT($B$3:B63)&gt;=COUNT(ForecasterFinalRanks)),"",IF(AND(COUNTIFS(ForecasterFinalRanks,"&gt;=" &amp; B63,ForecasterFinalRanks,"&lt;" &amp; B63+1)&gt;1,COUNTIF($B$3:B63,B63)&lt;COUNTIFS(ForecasterFinalRanks,"&gt;=" &amp; B63,ForecasterFinalRanks,"&lt;" &amp; B63+1)),B63,B63+COUNTIF($B$3:B63,B63)))</f>
        <v/>
      </c>
      <c r="C64" s="63" t="str">
        <f ca="1">IF(B64="","",INDEX(ForecasterRankGroup1,MATCH(B64+COUNTIF($B$3:B64,B64)/100,ForecasterFinalRanks,0),1))</f>
        <v/>
      </c>
      <c r="D64" s="63"/>
      <c r="E64" s="62" t="str">
        <f t="shared" ca="1" si="7"/>
        <v/>
      </c>
      <c r="F64" s="62" t="str">
        <f t="shared" ca="1" si="8"/>
        <v/>
      </c>
      <c r="G64" s="62" t="str">
        <f t="shared" ca="1" si="9"/>
        <v/>
      </c>
      <c r="H64" s="62" t="str">
        <f t="shared" ca="1" si="10"/>
        <v/>
      </c>
      <c r="I64" s="62" t="str">
        <f t="shared" ca="1" si="11"/>
        <v/>
      </c>
    </row>
    <row r="65" spans="1:9" ht="15.6" x14ac:dyDescent="0.55000000000000004">
      <c r="A65" s="61" t="str">
        <f t="shared" ca="1" si="6"/>
        <v/>
      </c>
      <c r="B65" s="62" t="str">
        <f ca="1">IF(OR(B64="",COUNT($B$3:B64)&gt;=COUNT(ForecasterFinalRanks)),"",IF(AND(COUNTIFS(ForecasterFinalRanks,"&gt;=" &amp; B64,ForecasterFinalRanks,"&lt;" &amp; B64+1)&gt;1,COUNTIF($B$3:B64,B64)&lt;COUNTIFS(ForecasterFinalRanks,"&gt;=" &amp; B64,ForecasterFinalRanks,"&lt;" &amp; B64+1)),B64,B64+COUNTIF($B$3:B64,B64)))</f>
        <v/>
      </c>
      <c r="C65" s="63" t="str">
        <f ca="1">IF(B65="","",INDEX(ForecasterRankGroup1,MATCH(B65+COUNTIF($B$3:B65,B65)/100,ForecasterFinalRanks,0),1))</f>
        <v/>
      </c>
      <c r="D65" s="63"/>
      <c r="E65" s="62" t="str">
        <f t="shared" ca="1" si="7"/>
        <v/>
      </c>
      <c r="F65" s="62" t="str">
        <f t="shared" ca="1" si="8"/>
        <v/>
      </c>
      <c r="G65" s="62" t="str">
        <f t="shared" ca="1" si="9"/>
        <v/>
      </c>
      <c r="H65" s="62" t="str">
        <f t="shared" ca="1" si="10"/>
        <v/>
      </c>
      <c r="I65" s="62" t="str">
        <f t="shared" ca="1" si="11"/>
        <v/>
      </c>
    </row>
    <row r="66" spans="1:9" ht="15.6" x14ac:dyDescent="0.55000000000000004">
      <c r="A66" s="61" t="str">
        <f t="shared" ca="1" si="6"/>
        <v/>
      </c>
      <c r="B66" s="62" t="str">
        <f ca="1">IF(OR(B65="",COUNT($B$3:B65)&gt;=COUNT(ForecasterFinalRanks)),"",IF(AND(COUNTIFS(ForecasterFinalRanks,"&gt;=" &amp; B65,ForecasterFinalRanks,"&lt;" &amp; B65+1)&gt;1,COUNTIF($B$3:B65,B65)&lt;COUNTIFS(ForecasterFinalRanks,"&gt;=" &amp; B65,ForecasterFinalRanks,"&lt;" &amp; B65+1)),B65,B65+COUNTIF($B$3:B65,B65)))</f>
        <v/>
      </c>
      <c r="C66" s="63" t="str">
        <f ca="1">IF(B66="","",INDEX(ForecasterRankGroup1,MATCH(B66+COUNTIF($B$3:B66,B66)/100,ForecasterFinalRanks,0),1))</f>
        <v/>
      </c>
      <c r="D66" s="63"/>
      <c r="E66" s="62" t="str">
        <f t="shared" ca="1" si="7"/>
        <v/>
      </c>
      <c r="F66" s="62" t="str">
        <f t="shared" ca="1" si="8"/>
        <v/>
      </c>
      <c r="G66" s="62" t="str">
        <f t="shared" ca="1" si="9"/>
        <v/>
      </c>
      <c r="H66" s="62" t="str">
        <f t="shared" ca="1" si="10"/>
        <v/>
      </c>
      <c r="I66" s="62" t="str">
        <f t="shared" ca="1" si="11"/>
        <v/>
      </c>
    </row>
    <row r="67" spans="1:9" ht="15.6" x14ac:dyDescent="0.55000000000000004">
      <c r="A67" s="61" t="str">
        <f t="shared" ref="A67:A98" ca="1" si="12">IF(B67="","",IF(ForecastRankGroup&lt;&gt;"GIOA","",INDEX(List_IndividualForecasters,MATCH(C67,List_AnonymousForecasters,0),1)))</f>
        <v/>
      </c>
      <c r="B67" s="62" t="str">
        <f ca="1">IF(OR(B66="",COUNT($B$3:B66)&gt;=COUNT(ForecasterFinalRanks)),"",IF(AND(COUNTIFS(ForecasterFinalRanks,"&gt;=" &amp; B66,ForecasterFinalRanks,"&lt;" &amp; B66+1)&gt;1,COUNTIF($B$3:B66,B66)&lt;COUNTIFS(ForecasterFinalRanks,"&gt;=" &amp; B66,ForecasterFinalRanks,"&lt;" &amp; B66+1)),B66,B66+COUNTIF($B$3:B66,B66)))</f>
        <v/>
      </c>
      <c r="C67" s="63" t="str">
        <f ca="1">IF(B67="","",INDEX(ForecasterRankGroup1,MATCH(B67+COUNTIF($B$3:B67,B67)/100,ForecasterFinalRanks,0),1))</f>
        <v/>
      </c>
      <c r="D67" s="63"/>
      <c r="E67" s="62" t="str">
        <f t="shared" ref="E67:E103" ca="1" si="13">IF(B67="","",TRUNC(INDEX(ForecasterRanksGroup1,MATCH($C67,ForecasterRankGroup1,0),1)))</f>
        <v/>
      </c>
      <c r="F67" s="62" t="str">
        <f t="shared" ref="F67:F103" ca="1" si="14">IF(B67="","",TRUNC(INDEX(ForecasterRanksGroup2,MATCH($C67,ForecasterRankGroup2,0),1)))</f>
        <v/>
      </c>
      <c r="G67" s="62" t="str">
        <f t="shared" ref="G67:G103" ca="1" si="15">IF(B67="","",TRUNC(INDEX(ForecasterRanksGroup3,MATCH($C67,ForecasterRankGroup3,0),1)))</f>
        <v/>
      </c>
      <c r="H67" s="62" t="str">
        <f t="shared" ref="H67:H103" ca="1" si="16">IF(B67="","",TRUNC(INDEX(ForecasterRanksGroup4,MATCH($C67,ForecasterRankGroup4,0),1)))</f>
        <v/>
      </c>
      <c r="I67" s="62" t="str">
        <f t="shared" ref="I67:I103" ca="1" si="17">IF(B67="","",TRUNC(INDEX(ForecasterRanksGroup5,MATCH($C67,ForecasterRankGroup5,0),1)))</f>
        <v/>
      </c>
    </row>
    <row r="68" spans="1:9" ht="15.6" x14ac:dyDescent="0.55000000000000004">
      <c r="A68" s="61" t="str">
        <f t="shared" ca="1" si="12"/>
        <v/>
      </c>
      <c r="B68" s="62" t="str">
        <f ca="1">IF(OR(B67="",COUNT($B$3:B67)&gt;=COUNT(ForecasterFinalRanks)),"",IF(AND(COUNTIFS(ForecasterFinalRanks,"&gt;=" &amp; B67,ForecasterFinalRanks,"&lt;" &amp; B67+1)&gt;1,COUNTIF($B$3:B67,B67)&lt;COUNTIFS(ForecasterFinalRanks,"&gt;=" &amp; B67,ForecasterFinalRanks,"&lt;" &amp; B67+1)),B67,B67+COUNTIF($B$3:B67,B67)))</f>
        <v/>
      </c>
      <c r="C68" s="63" t="str">
        <f ca="1">IF(B68="","",INDEX(ForecasterRankGroup1,MATCH(B68+COUNTIF($B$3:B68,B68)/100,ForecasterFinalRanks,0),1))</f>
        <v/>
      </c>
      <c r="D68" s="63"/>
      <c r="E68" s="62" t="str">
        <f t="shared" ca="1" si="13"/>
        <v/>
      </c>
      <c r="F68" s="62" t="str">
        <f t="shared" ca="1" si="14"/>
        <v/>
      </c>
      <c r="G68" s="62" t="str">
        <f t="shared" ca="1" si="15"/>
        <v/>
      </c>
      <c r="H68" s="62" t="str">
        <f t="shared" ca="1" si="16"/>
        <v/>
      </c>
      <c r="I68" s="62" t="str">
        <f t="shared" ca="1" si="17"/>
        <v/>
      </c>
    </row>
    <row r="69" spans="1:9" ht="15.6" x14ac:dyDescent="0.55000000000000004">
      <c r="A69" s="61" t="str">
        <f t="shared" ca="1" si="12"/>
        <v/>
      </c>
      <c r="B69" s="62" t="str">
        <f ca="1">IF(OR(B68="",COUNT($B$3:B68)&gt;=COUNT(ForecasterFinalRanks)),"",IF(AND(COUNTIFS(ForecasterFinalRanks,"&gt;=" &amp; B68,ForecasterFinalRanks,"&lt;" &amp; B68+1)&gt;1,COUNTIF($B$3:B68,B68)&lt;COUNTIFS(ForecasterFinalRanks,"&gt;=" &amp; B68,ForecasterFinalRanks,"&lt;" &amp; B68+1)),B68,B68+COUNTIF($B$3:B68,B68)))</f>
        <v/>
      </c>
      <c r="C69" s="63" t="str">
        <f ca="1">IF(B69="","",INDEX(ForecasterRankGroup1,MATCH(B69+COUNTIF($B$3:B69,B69)/100,ForecasterFinalRanks,0),1))</f>
        <v/>
      </c>
      <c r="D69" s="63"/>
      <c r="E69" s="62" t="str">
        <f t="shared" ca="1" si="13"/>
        <v/>
      </c>
      <c r="F69" s="62" t="str">
        <f t="shared" ca="1" si="14"/>
        <v/>
      </c>
      <c r="G69" s="62" t="str">
        <f t="shared" ca="1" si="15"/>
        <v/>
      </c>
      <c r="H69" s="62" t="str">
        <f t="shared" ca="1" si="16"/>
        <v/>
      </c>
      <c r="I69" s="62" t="str">
        <f t="shared" ca="1" si="17"/>
        <v/>
      </c>
    </row>
    <row r="70" spans="1:9" ht="15.6" x14ac:dyDescent="0.55000000000000004">
      <c r="A70" s="61" t="str">
        <f t="shared" ca="1" si="12"/>
        <v/>
      </c>
      <c r="B70" s="62" t="str">
        <f ca="1">IF(OR(B69="",COUNT($B$3:B69)&gt;=COUNT(ForecasterFinalRanks)),"",IF(AND(COUNTIFS(ForecasterFinalRanks,"&gt;=" &amp; B69,ForecasterFinalRanks,"&lt;" &amp; B69+1)&gt;1,COUNTIF($B$3:B69,B69)&lt;COUNTIFS(ForecasterFinalRanks,"&gt;=" &amp; B69,ForecasterFinalRanks,"&lt;" &amp; B69+1)),B69,B69+COUNTIF($B$3:B69,B69)))</f>
        <v/>
      </c>
      <c r="C70" s="63" t="str">
        <f ca="1">IF(B70="","",INDEX(ForecasterRankGroup1,MATCH(B70+COUNTIF($B$3:B70,B70)/100,ForecasterFinalRanks,0),1))</f>
        <v/>
      </c>
      <c r="D70" s="63"/>
      <c r="E70" s="62" t="str">
        <f t="shared" ca="1" si="13"/>
        <v/>
      </c>
      <c r="F70" s="62" t="str">
        <f t="shared" ca="1" si="14"/>
        <v/>
      </c>
      <c r="G70" s="62" t="str">
        <f t="shared" ca="1" si="15"/>
        <v/>
      </c>
      <c r="H70" s="62" t="str">
        <f t="shared" ca="1" si="16"/>
        <v/>
      </c>
      <c r="I70" s="62" t="str">
        <f t="shared" ca="1" si="17"/>
        <v/>
      </c>
    </row>
    <row r="71" spans="1:9" ht="15.6" x14ac:dyDescent="0.55000000000000004">
      <c r="A71" s="61" t="str">
        <f t="shared" ca="1" si="12"/>
        <v/>
      </c>
      <c r="B71" s="62" t="str">
        <f ca="1">IF(OR(B70="",COUNT($B$3:B70)&gt;=COUNT(ForecasterFinalRanks)),"",IF(AND(COUNTIFS(ForecasterFinalRanks,"&gt;=" &amp; B70,ForecasterFinalRanks,"&lt;" &amp; B70+1)&gt;1,COUNTIF($B$3:B70,B70)&lt;COUNTIFS(ForecasterFinalRanks,"&gt;=" &amp; B70,ForecasterFinalRanks,"&lt;" &amp; B70+1)),B70,B70+COUNTIF($B$3:B70,B70)))</f>
        <v/>
      </c>
      <c r="C71" s="63" t="str">
        <f ca="1">IF(B71="","",INDEX(ForecasterRankGroup1,MATCH(B71+COUNTIF($B$3:B71,B71)/100,ForecasterFinalRanks,0),1))</f>
        <v/>
      </c>
      <c r="D71" s="63"/>
      <c r="E71" s="62" t="str">
        <f t="shared" ca="1" si="13"/>
        <v/>
      </c>
      <c r="F71" s="62" t="str">
        <f t="shared" ca="1" si="14"/>
        <v/>
      </c>
      <c r="G71" s="62" t="str">
        <f t="shared" ca="1" si="15"/>
        <v/>
      </c>
      <c r="H71" s="62" t="str">
        <f t="shared" ca="1" si="16"/>
        <v/>
      </c>
      <c r="I71" s="62" t="str">
        <f t="shared" ca="1" si="17"/>
        <v/>
      </c>
    </row>
    <row r="72" spans="1:9" ht="15.6" x14ac:dyDescent="0.55000000000000004">
      <c r="A72" s="61" t="str">
        <f t="shared" ca="1" si="12"/>
        <v/>
      </c>
      <c r="B72" s="62" t="str">
        <f ca="1">IF(OR(B71="",COUNT($B$3:B71)&gt;=COUNT(ForecasterFinalRanks)),"",IF(AND(COUNTIFS(ForecasterFinalRanks,"&gt;=" &amp; B71,ForecasterFinalRanks,"&lt;" &amp; B71+1)&gt;1,COUNTIF($B$3:B71,B71)&lt;COUNTIFS(ForecasterFinalRanks,"&gt;=" &amp; B71,ForecasterFinalRanks,"&lt;" &amp; B71+1)),B71,B71+COUNTIF($B$3:B71,B71)))</f>
        <v/>
      </c>
      <c r="C72" s="63" t="str">
        <f ca="1">IF(B72="","",INDEX(ForecasterRankGroup1,MATCH(B72+COUNTIF($B$3:B72,B72)/100,ForecasterFinalRanks,0),1))</f>
        <v/>
      </c>
      <c r="D72" s="63"/>
      <c r="E72" s="62" t="str">
        <f t="shared" ca="1" si="13"/>
        <v/>
      </c>
      <c r="F72" s="62" t="str">
        <f t="shared" ca="1" si="14"/>
        <v/>
      </c>
      <c r="G72" s="62" t="str">
        <f t="shared" ca="1" si="15"/>
        <v/>
      </c>
      <c r="H72" s="62" t="str">
        <f t="shared" ca="1" si="16"/>
        <v/>
      </c>
      <c r="I72" s="62" t="str">
        <f t="shared" ca="1" si="17"/>
        <v/>
      </c>
    </row>
    <row r="73" spans="1:9" ht="15.6" x14ac:dyDescent="0.55000000000000004">
      <c r="A73" s="61" t="str">
        <f t="shared" ca="1" si="12"/>
        <v/>
      </c>
      <c r="B73" s="62" t="str">
        <f ca="1">IF(OR(B72="",COUNT($B$3:B72)&gt;=COUNT(ForecasterFinalRanks)),"",IF(AND(COUNTIFS(ForecasterFinalRanks,"&gt;=" &amp; B72,ForecasterFinalRanks,"&lt;" &amp; B72+1)&gt;1,COUNTIF($B$3:B72,B72)&lt;COUNTIFS(ForecasterFinalRanks,"&gt;=" &amp; B72,ForecasterFinalRanks,"&lt;" &amp; B72+1)),B72,B72+COUNTIF($B$3:B72,B72)))</f>
        <v/>
      </c>
      <c r="C73" s="63" t="str">
        <f ca="1">IF(B73="","",INDEX(ForecasterRankGroup1,MATCH(B73+COUNTIF($B$3:B73,B73)/100,ForecasterFinalRanks,0),1))</f>
        <v/>
      </c>
      <c r="D73" s="63"/>
      <c r="E73" s="62" t="str">
        <f t="shared" ca="1" si="13"/>
        <v/>
      </c>
      <c r="F73" s="62" t="str">
        <f t="shared" ca="1" si="14"/>
        <v/>
      </c>
      <c r="G73" s="62" t="str">
        <f t="shared" ca="1" si="15"/>
        <v/>
      </c>
      <c r="H73" s="62" t="str">
        <f t="shared" ca="1" si="16"/>
        <v/>
      </c>
      <c r="I73" s="62" t="str">
        <f t="shared" ca="1" si="17"/>
        <v/>
      </c>
    </row>
    <row r="74" spans="1:9" ht="15.6" x14ac:dyDescent="0.55000000000000004">
      <c r="A74" s="61" t="str">
        <f t="shared" ca="1" si="12"/>
        <v/>
      </c>
      <c r="B74" s="62" t="str">
        <f ca="1">IF(OR(B73="",COUNT($B$3:B73)&gt;=COUNT(ForecasterFinalRanks)),"",IF(AND(COUNTIFS(ForecasterFinalRanks,"&gt;=" &amp; B73,ForecasterFinalRanks,"&lt;" &amp; B73+1)&gt;1,COUNTIF($B$3:B73,B73)&lt;COUNTIFS(ForecasterFinalRanks,"&gt;=" &amp; B73,ForecasterFinalRanks,"&lt;" &amp; B73+1)),B73,B73+COUNTIF($B$3:B73,B73)))</f>
        <v/>
      </c>
      <c r="C74" s="63" t="str">
        <f ca="1">IF(B74="","",INDEX(ForecasterRankGroup1,MATCH(B74+COUNTIF($B$3:B74,B74)/100,ForecasterFinalRanks,0),1))</f>
        <v/>
      </c>
      <c r="D74" s="63"/>
      <c r="E74" s="62" t="str">
        <f t="shared" ca="1" si="13"/>
        <v/>
      </c>
      <c r="F74" s="62" t="str">
        <f t="shared" ca="1" si="14"/>
        <v/>
      </c>
      <c r="G74" s="62" t="str">
        <f t="shared" ca="1" si="15"/>
        <v/>
      </c>
      <c r="H74" s="62" t="str">
        <f t="shared" ca="1" si="16"/>
        <v/>
      </c>
      <c r="I74" s="62" t="str">
        <f t="shared" ca="1" si="17"/>
        <v/>
      </c>
    </row>
    <row r="75" spans="1:9" ht="15.6" x14ac:dyDescent="0.55000000000000004">
      <c r="A75" s="61" t="str">
        <f t="shared" ca="1" si="12"/>
        <v/>
      </c>
      <c r="B75" s="62" t="str">
        <f ca="1">IF(OR(B74="",COUNT($B$3:B74)&gt;=COUNT(ForecasterFinalRanks)),"",IF(AND(COUNTIFS(ForecasterFinalRanks,"&gt;=" &amp; B74,ForecasterFinalRanks,"&lt;" &amp; B74+1)&gt;1,COUNTIF($B$3:B74,B74)&lt;COUNTIFS(ForecasterFinalRanks,"&gt;=" &amp; B74,ForecasterFinalRanks,"&lt;" &amp; B74+1)),B74,B74+COUNTIF($B$3:B74,B74)))</f>
        <v/>
      </c>
      <c r="C75" s="63" t="str">
        <f ca="1">IF(B75="","",INDEX(ForecasterRankGroup1,MATCH(B75+COUNTIF($B$3:B75,B75)/100,ForecasterFinalRanks,0),1))</f>
        <v/>
      </c>
      <c r="D75" s="63"/>
      <c r="E75" s="62" t="str">
        <f t="shared" ca="1" si="13"/>
        <v/>
      </c>
      <c r="F75" s="62" t="str">
        <f t="shared" ca="1" si="14"/>
        <v/>
      </c>
      <c r="G75" s="62" t="str">
        <f t="shared" ca="1" si="15"/>
        <v/>
      </c>
      <c r="H75" s="62" t="str">
        <f t="shared" ca="1" si="16"/>
        <v/>
      </c>
      <c r="I75" s="62" t="str">
        <f t="shared" ca="1" si="17"/>
        <v/>
      </c>
    </row>
    <row r="76" spans="1:9" ht="15.6" x14ac:dyDescent="0.55000000000000004">
      <c r="A76" s="61" t="str">
        <f t="shared" ca="1" si="12"/>
        <v/>
      </c>
      <c r="B76" s="62" t="str">
        <f ca="1">IF(OR(B75="",COUNT($B$3:B75)&gt;=COUNT(ForecasterFinalRanks)),"",IF(AND(COUNTIFS(ForecasterFinalRanks,"&gt;=" &amp; B75,ForecasterFinalRanks,"&lt;" &amp; B75+1)&gt;1,COUNTIF($B$3:B75,B75)&lt;COUNTIFS(ForecasterFinalRanks,"&gt;=" &amp; B75,ForecasterFinalRanks,"&lt;" &amp; B75+1)),B75,B75+COUNTIF($B$3:B75,B75)))</f>
        <v/>
      </c>
      <c r="C76" s="63" t="str">
        <f ca="1">IF(B76="","",INDEX(ForecasterRankGroup1,MATCH(B76+COUNTIF($B$3:B76,B76)/100,ForecasterFinalRanks,0),1))</f>
        <v/>
      </c>
      <c r="D76" s="63"/>
      <c r="E76" s="62" t="str">
        <f t="shared" ca="1" si="13"/>
        <v/>
      </c>
      <c r="F76" s="62" t="str">
        <f t="shared" ca="1" si="14"/>
        <v/>
      </c>
      <c r="G76" s="62" t="str">
        <f t="shared" ca="1" si="15"/>
        <v/>
      </c>
      <c r="H76" s="62" t="str">
        <f t="shared" ca="1" si="16"/>
        <v/>
      </c>
      <c r="I76" s="62" t="str">
        <f t="shared" ca="1" si="17"/>
        <v/>
      </c>
    </row>
    <row r="77" spans="1:9" ht="15.6" x14ac:dyDescent="0.55000000000000004">
      <c r="A77" s="61" t="str">
        <f t="shared" ca="1" si="12"/>
        <v/>
      </c>
      <c r="B77" s="62" t="str">
        <f ca="1">IF(OR(B76="",COUNT($B$3:B76)&gt;=COUNT(ForecasterFinalRanks)),"",IF(AND(COUNTIFS(ForecasterFinalRanks,"&gt;=" &amp; B76,ForecasterFinalRanks,"&lt;" &amp; B76+1)&gt;1,COUNTIF($B$3:B76,B76)&lt;COUNTIFS(ForecasterFinalRanks,"&gt;=" &amp; B76,ForecasterFinalRanks,"&lt;" &amp; B76+1)),B76,B76+COUNTIF($B$3:B76,B76)))</f>
        <v/>
      </c>
      <c r="C77" s="63" t="str">
        <f ca="1">IF(B77="","",INDEX(ForecasterRankGroup1,MATCH(B77+COUNTIF($B$3:B77,B77)/100,ForecasterFinalRanks,0),1))</f>
        <v/>
      </c>
      <c r="D77" s="63"/>
      <c r="E77" s="62" t="str">
        <f t="shared" ca="1" si="13"/>
        <v/>
      </c>
      <c r="F77" s="62" t="str">
        <f t="shared" ca="1" si="14"/>
        <v/>
      </c>
      <c r="G77" s="62" t="str">
        <f t="shared" ca="1" si="15"/>
        <v/>
      </c>
      <c r="H77" s="62" t="str">
        <f t="shared" ca="1" si="16"/>
        <v/>
      </c>
      <c r="I77" s="62" t="str">
        <f t="shared" ca="1" si="17"/>
        <v/>
      </c>
    </row>
    <row r="78" spans="1:9" ht="15.6" x14ac:dyDescent="0.55000000000000004">
      <c r="A78" s="61" t="str">
        <f t="shared" ca="1" si="12"/>
        <v/>
      </c>
      <c r="B78" s="62" t="str">
        <f ca="1">IF(OR(B77="",COUNT($B$3:B77)&gt;=COUNT(ForecasterFinalRanks)),"",IF(AND(COUNTIFS(ForecasterFinalRanks,"&gt;=" &amp; B77,ForecasterFinalRanks,"&lt;" &amp; B77+1)&gt;1,COUNTIF($B$3:B77,B77)&lt;COUNTIFS(ForecasterFinalRanks,"&gt;=" &amp; B77,ForecasterFinalRanks,"&lt;" &amp; B77+1)),B77,B77+COUNTIF($B$3:B77,B77)))</f>
        <v/>
      </c>
      <c r="C78" s="63" t="str">
        <f ca="1">IF(B78="","",INDEX(ForecasterRankGroup1,MATCH(B78+COUNTIF($B$3:B78,B78)/100,ForecasterFinalRanks,0),1))</f>
        <v/>
      </c>
      <c r="D78" s="63"/>
      <c r="E78" s="62" t="str">
        <f t="shared" ca="1" si="13"/>
        <v/>
      </c>
      <c r="F78" s="62" t="str">
        <f t="shared" ca="1" si="14"/>
        <v/>
      </c>
      <c r="G78" s="62" t="str">
        <f t="shared" ca="1" si="15"/>
        <v/>
      </c>
      <c r="H78" s="62" t="str">
        <f t="shared" ca="1" si="16"/>
        <v/>
      </c>
      <c r="I78" s="62" t="str">
        <f t="shared" ca="1" si="17"/>
        <v/>
      </c>
    </row>
    <row r="79" spans="1:9" ht="15.6" x14ac:dyDescent="0.55000000000000004">
      <c r="A79" s="61" t="str">
        <f t="shared" ca="1" si="12"/>
        <v/>
      </c>
      <c r="B79" s="62" t="str">
        <f ca="1">IF(OR(B78="",COUNT($B$3:B78)&gt;=COUNT(ForecasterFinalRanks)),"",IF(AND(COUNTIFS(ForecasterFinalRanks,"&gt;=" &amp; B78,ForecasterFinalRanks,"&lt;" &amp; B78+1)&gt;1,COUNTIF($B$3:B78,B78)&lt;COUNTIFS(ForecasterFinalRanks,"&gt;=" &amp; B78,ForecasterFinalRanks,"&lt;" &amp; B78+1)),B78,B78+COUNTIF($B$3:B78,B78)))</f>
        <v/>
      </c>
      <c r="C79" s="63" t="str">
        <f ca="1">IF(B79="","",INDEX(ForecasterRankGroup1,MATCH(B79+COUNTIF($B$3:B79,B79)/100,ForecasterFinalRanks,0),1))</f>
        <v/>
      </c>
      <c r="D79" s="63"/>
      <c r="E79" s="62" t="str">
        <f t="shared" ca="1" si="13"/>
        <v/>
      </c>
      <c r="F79" s="62" t="str">
        <f t="shared" ca="1" si="14"/>
        <v/>
      </c>
      <c r="G79" s="62" t="str">
        <f t="shared" ca="1" si="15"/>
        <v/>
      </c>
      <c r="H79" s="62" t="str">
        <f t="shared" ca="1" si="16"/>
        <v/>
      </c>
      <c r="I79" s="62" t="str">
        <f t="shared" ca="1" si="17"/>
        <v/>
      </c>
    </row>
    <row r="80" spans="1:9" ht="15.6" x14ac:dyDescent="0.55000000000000004">
      <c r="A80" s="61" t="str">
        <f t="shared" ca="1" si="12"/>
        <v/>
      </c>
      <c r="B80" s="62" t="str">
        <f ca="1">IF(OR(B79="",COUNT($B$3:B79)&gt;=COUNT(ForecasterFinalRanks)),"",IF(AND(COUNTIFS(ForecasterFinalRanks,"&gt;=" &amp; B79,ForecasterFinalRanks,"&lt;" &amp; B79+1)&gt;1,COUNTIF($B$3:B79,B79)&lt;COUNTIFS(ForecasterFinalRanks,"&gt;=" &amp; B79,ForecasterFinalRanks,"&lt;" &amp; B79+1)),B79,B79+COUNTIF($B$3:B79,B79)))</f>
        <v/>
      </c>
      <c r="C80" s="63" t="str">
        <f ca="1">IF(B80="","",INDEX(ForecasterRankGroup1,MATCH(B80+COUNTIF($B$3:B80,B80)/100,ForecasterFinalRanks,0),1))</f>
        <v/>
      </c>
      <c r="D80" s="63"/>
      <c r="E80" s="62" t="str">
        <f t="shared" ca="1" si="13"/>
        <v/>
      </c>
      <c r="F80" s="62" t="str">
        <f t="shared" ca="1" si="14"/>
        <v/>
      </c>
      <c r="G80" s="62" t="str">
        <f t="shared" ca="1" si="15"/>
        <v/>
      </c>
      <c r="H80" s="62" t="str">
        <f t="shared" ca="1" si="16"/>
        <v/>
      </c>
      <c r="I80" s="62" t="str">
        <f t="shared" ca="1" si="17"/>
        <v/>
      </c>
    </row>
    <row r="81" spans="1:9" ht="15.6" x14ac:dyDescent="0.55000000000000004">
      <c r="A81" s="61" t="str">
        <f t="shared" ca="1" si="12"/>
        <v/>
      </c>
      <c r="B81" s="62" t="str">
        <f ca="1">IF(OR(B80="",COUNT($B$3:B80)&gt;=COUNT(ForecasterFinalRanks)),"",IF(AND(COUNTIFS(ForecasterFinalRanks,"&gt;=" &amp; B80,ForecasterFinalRanks,"&lt;" &amp; B80+1)&gt;1,COUNTIF($B$3:B80,B80)&lt;COUNTIFS(ForecasterFinalRanks,"&gt;=" &amp; B80,ForecasterFinalRanks,"&lt;" &amp; B80+1)),B80,B80+COUNTIF($B$3:B80,B80)))</f>
        <v/>
      </c>
      <c r="C81" s="63" t="str">
        <f ca="1">IF(B81="","",INDEX(ForecasterRankGroup1,MATCH(B81+COUNTIF($B$3:B81,B81)/100,ForecasterFinalRanks,0),1))</f>
        <v/>
      </c>
      <c r="D81" s="63"/>
      <c r="E81" s="62" t="str">
        <f t="shared" ca="1" si="13"/>
        <v/>
      </c>
      <c r="F81" s="62" t="str">
        <f t="shared" ca="1" si="14"/>
        <v/>
      </c>
      <c r="G81" s="62" t="str">
        <f t="shared" ca="1" si="15"/>
        <v/>
      </c>
      <c r="H81" s="62" t="str">
        <f t="shared" ca="1" si="16"/>
        <v/>
      </c>
      <c r="I81" s="62" t="str">
        <f t="shared" ca="1" si="17"/>
        <v/>
      </c>
    </row>
    <row r="82" spans="1:9" ht="15.6" x14ac:dyDescent="0.55000000000000004">
      <c r="A82" s="61" t="str">
        <f t="shared" ca="1" si="12"/>
        <v/>
      </c>
      <c r="B82" s="62" t="str">
        <f ca="1">IF(OR(B81="",COUNT($B$3:B81)&gt;=COUNT(ForecasterFinalRanks)),"",IF(AND(COUNTIFS(ForecasterFinalRanks,"&gt;=" &amp; B81,ForecasterFinalRanks,"&lt;" &amp; B81+1)&gt;1,COUNTIF($B$3:B81,B81)&lt;COUNTIFS(ForecasterFinalRanks,"&gt;=" &amp; B81,ForecasterFinalRanks,"&lt;" &amp; B81+1)),B81,B81+COUNTIF($B$3:B81,B81)))</f>
        <v/>
      </c>
      <c r="C82" s="63" t="str">
        <f ca="1">IF(B82="","",INDEX(ForecasterRankGroup1,MATCH(B82+COUNTIF($B$3:B82,B82)/100,ForecasterFinalRanks,0),1))</f>
        <v/>
      </c>
      <c r="D82" s="63"/>
      <c r="E82" s="62" t="str">
        <f t="shared" ca="1" si="13"/>
        <v/>
      </c>
      <c r="F82" s="62" t="str">
        <f t="shared" ca="1" si="14"/>
        <v/>
      </c>
      <c r="G82" s="62" t="str">
        <f t="shared" ca="1" si="15"/>
        <v/>
      </c>
      <c r="H82" s="62" t="str">
        <f t="shared" ca="1" si="16"/>
        <v/>
      </c>
      <c r="I82" s="62" t="str">
        <f t="shared" ca="1" si="17"/>
        <v/>
      </c>
    </row>
    <row r="83" spans="1:9" ht="15.6" x14ac:dyDescent="0.55000000000000004">
      <c r="A83" s="61" t="str">
        <f t="shared" ca="1" si="12"/>
        <v/>
      </c>
      <c r="B83" s="62" t="str">
        <f ca="1">IF(OR(B82="",COUNT($B$3:B82)&gt;=COUNT(ForecasterFinalRanks)),"",IF(AND(COUNTIFS(ForecasterFinalRanks,"&gt;=" &amp; B82,ForecasterFinalRanks,"&lt;" &amp; B82+1)&gt;1,COUNTIF($B$3:B82,B82)&lt;COUNTIFS(ForecasterFinalRanks,"&gt;=" &amp; B82,ForecasterFinalRanks,"&lt;" &amp; B82+1)),B82,B82+COUNTIF($B$3:B82,B82)))</f>
        <v/>
      </c>
      <c r="C83" s="63" t="str">
        <f ca="1">IF(B83="","",INDEX(ForecasterRankGroup1,MATCH(B83+COUNTIF($B$3:B83,B83)/100,ForecasterFinalRanks,0),1))</f>
        <v/>
      </c>
      <c r="D83" s="63"/>
      <c r="E83" s="62" t="str">
        <f t="shared" ca="1" si="13"/>
        <v/>
      </c>
      <c r="F83" s="62" t="str">
        <f t="shared" ca="1" si="14"/>
        <v/>
      </c>
      <c r="G83" s="62" t="str">
        <f t="shared" ca="1" si="15"/>
        <v/>
      </c>
      <c r="H83" s="62" t="str">
        <f t="shared" ca="1" si="16"/>
        <v/>
      </c>
      <c r="I83" s="62" t="str">
        <f t="shared" ca="1" si="17"/>
        <v/>
      </c>
    </row>
    <row r="84" spans="1:9" ht="15.6" x14ac:dyDescent="0.55000000000000004">
      <c r="A84" s="61" t="str">
        <f t="shared" ca="1" si="12"/>
        <v/>
      </c>
      <c r="B84" s="62" t="str">
        <f ca="1">IF(OR(B83="",COUNT($B$3:B83)&gt;=COUNT(ForecasterFinalRanks)),"",IF(AND(COUNTIFS(ForecasterFinalRanks,"&gt;=" &amp; B83,ForecasterFinalRanks,"&lt;" &amp; B83+1)&gt;1,COUNTIF($B$3:B83,B83)&lt;COUNTIFS(ForecasterFinalRanks,"&gt;=" &amp; B83,ForecasterFinalRanks,"&lt;" &amp; B83+1)),B83,B83+COUNTIF($B$3:B83,B83)))</f>
        <v/>
      </c>
      <c r="C84" s="63" t="str">
        <f ca="1">IF(B84="","",INDEX(ForecasterRankGroup1,MATCH(B84+COUNTIF($B$3:B84,B84)/100,ForecasterFinalRanks,0),1))</f>
        <v/>
      </c>
      <c r="D84" s="63"/>
      <c r="E84" s="62" t="str">
        <f t="shared" ca="1" si="13"/>
        <v/>
      </c>
      <c r="F84" s="62" t="str">
        <f t="shared" ca="1" si="14"/>
        <v/>
      </c>
      <c r="G84" s="62" t="str">
        <f t="shared" ca="1" si="15"/>
        <v/>
      </c>
      <c r="H84" s="62" t="str">
        <f t="shared" ca="1" si="16"/>
        <v/>
      </c>
      <c r="I84" s="62" t="str">
        <f t="shared" ca="1" si="17"/>
        <v/>
      </c>
    </row>
    <row r="85" spans="1:9" ht="15.6" x14ac:dyDescent="0.55000000000000004">
      <c r="A85" s="61" t="str">
        <f t="shared" ca="1" si="12"/>
        <v/>
      </c>
      <c r="B85" s="62" t="str">
        <f ca="1">IF(OR(B84="",COUNT($B$3:B84)&gt;=COUNT(ForecasterFinalRanks)),"",IF(AND(COUNTIFS(ForecasterFinalRanks,"&gt;=" &amp; B84,ForecasterFinalRanks,"&lt;" &amp; B84+1)&gt;1,COUNTIF($B$3:B84,B84)&lt;COUNTIFS(ForecasterFinalRanks,"&gt;=" &amp; B84,ForecasterFinalRanks,"&lt;" &amp; B84+1)),B84,B84+COUNTIF($B$3:B84,B84)))</f>
        <v/>
      </c>
      <c r="C85" s="63" t="str">
        <f ca="1">IF(B85="","",INDEX(ForecasterRankGroup1,MATCH(B85+COUNTIF($B$3:B85,B85)/100,ForecasterFinalRanks,0),1))</f>
        <v/>
      </c>
      <c r="D85" s="63"/>
      <c r="E85" s="62" t="str">
        <f t="shared" ca="1" si="13"/>
        <v/>
      </c>
      <c r="F85" s="62" t="str">
        <f t="shared" ca="1" si="14"/>
        <v/>
      </c>
      <c r="G85" s="62" t="str">
        <f t="shared" ca="1" si="15"/>
        <v/>
      </c>
      <c r="H85" s="62" t="str">
        <f t="shared" ca="1" si="16"/>
        <v/>
      </c>
      <c r="I85" s="62" t="str">
        <f t="shared" ca="1" si="17"/>
        <v/>
      </c>
    </row>
    <row r="86" spans="1:9" ht="15.6" x14ac:dyDescent="0.55000000000000004">
      <c r="A86" s="61" t="str">
        <f t="shared" ca="1" si="12"/>
        <v/>
      </c>
      <c r="B86" s="62" t="str">
        <f ca="1">IF(OR(B85="",COUNT($B$3:B85)&gt;=COUNT(ForecasterFinalRanks)),"",IF(AND(COUNTIFS(ForecasterFinalRanks,"&gt;=" &amp; B85,ForecasterFinalRanks,"&lt;" &amp; B85+1)&gt;1,COUNTIF($B$3:B85,B85)&lt;COUNTIFS(ForecasterFinalRanks,"&gt;=" &amp; B85,ForecasterFinalRanks,"&lt;" &amp; B85+1)),B85,B85+COUNTIF($B$3:B85,B85)))</f>
        <v/>
      </c>
      <c r="C86" s="63" t="str">
        <f ca="1">IF(B86="","",INDEX(ForecasterRankGroup1,MATCH(B86+COUNTIF($B$3:B86,B86)/100,ForecasterFinalRanks,0),1))</f>
        <v/>
      </c>
      <c r="D86" s="63"/>
      <c r="E86" s="62" t="str">
        <f t="shared" ca="1" si="13"/>
        <v/>
      </c>
      <c r="F86" s="62" t="str">
        <f t="shared" ca="1" si="14"/>
        <v/>
      </c>
      <c r="G86" s="62" t="str">
        <f t="shared" ca="1" si="15"/>
        <v/>
      </c>
      <c r="H86" s="62" t="str">
        <f t="shared" ca="1" si="16"/>
        <v/>
      </c>
      <c r="I86" s="62" t="str">
        <f t="shared" ca="1" si="17"/>
        <v/>
      </c>
    </row>
    <row r="87" spans="1:9" ht="15.6" x14ac:dyDescent="0.55000000000000004">
      <c r="A87" s="61" t="str">
        <f t="shared" ca="1" si="12"/>
        <v/>
      </c>
      <c r="B87" s="62" t="str">
        <f ca="1">IF(OR(B86="",COUNT($B$3:B86)&gt;=COUNT(ForecasterFinalRanks)),"",IF(AND(COUNTIFS(ForecasterFinalRanks,"&gt;=" &amp; B86,ForecasterFinalRanks,"&lt;" &amp; B86+1)&gt;1,COUNTIF($B$3:B86,B86)&lt;COUNTIFS(ForecasterFinalRanks,"&gt;=" &amp; B86,ForecasterFinalRanks,"&lt;" &amp; B86+1)),B86,B86+COUNTIF($B$3:B86,B86)))</f>
        <v/>
      </c>
      <c r="C87" s="63" t="str">
        <f ca="1">IF(B87="","",INDEX(ForecasterRankGroup1,MATCH(B87+COUNTIF($B$3:B87,B87)/100,ForecasterFinalRanks,0),1))</f>
        <v/>
      </c>
      <c r="D87" s="63"/>
      <c r="E87" s="62" t="str">
        <f t="shared" ca="1" si="13"/>
        <v/>
      </c>
      <c r="F87" s="62" t="str">
        <f t="shared" ca="1" si="14"/>
        <v/>
      </c>
      <c r="G87" s="62" t="str">
        <f t="shared" ca="1" si="15"/>
        <v/>
      </c>
      <c r="H87" s="62" t="str">
        <f t="shared" ca="1" si="16"/>
        <v/>
      </c>
      <c r="I87" s="62" t="str">
        <f t="shared" ca="1" si="17"/>
        <v/>
      </c>
    </row>
    <row r="88" spans="1:9" ht="15.6" x14ac:dyDescent="0.55000000000000004">
      <c r="A88" s="61" t="str">
        <f t="shared" ca="1" si="12"/>
        <v/>
      </c>
      <c r="B88" s="62" t="str">
        <f ca="1">IF(OR(B87="",COUNT($B$3:B87)&gt;=COUNT(ForecasterFinalRanks)),"",IF(AND(COUNTIFS(ForecasterFinalRanks,"&gt;=" &amp; B87,ForecasterFinalRanks,"&lt;" &amp; B87+1)&gt;1,COUNTIF($B$3:B87,B87)&lt;COUNTIFS(ForecasterFinalRanks,"&gt;=" &amp; B87,ForecasterFinalRanks,"&lt;" &amp; B87+1)),B87,B87+COUNTIF($B$3:B87,B87)))</f>
        <v/>
      </c>
      <c r="C88" s="63" t="str">
        <f ca="1">IF(B88="","",INDEX(ForecasterRankGroup1,MATCH(B88+COUNTIF($B$3:B88,B88)/100,ForecasterFinalRanks,0),1))</f>
        <v/>
      </c>
      <c r="D88" s="63"/>
      <c r="E88" s="62" t="str">
        <f t="shared" ca="1" si="13"/>
        <v/>
      </c>
      <c r="F88" s="62" t="str">
        <f t="shared" ca="1" si="14"/>
        <v/>
      </c>
      <c r="G88" s="62" t="str">
        <f t="shared" ca="1" si="15"/>
        <v/>
      </c>
      <c r="H88" s="62" t="str">
        <f t="shared" ca="1" si="16"/>
        <v/>
      </c>
      <c r="I88" s="62" t="str">
        <f t="shared" ca="1" si="17"/>
        <v/>
      </c>
    </row>
    <row r="89" spans="1:9" ht="15.6" x14ac:dyDescent="0.55000000000000004">
      <c r="A89" s="61" t="str">
        <f t="shared" ca="1" si="12"/>
        <v/>
      </c>
      <c r="B89" s="62" t="str">
        <f ca="1">IF(OR(B88="",COUNT($B$3:B88)&gt;=COUNT(ForecasterFinalRanks)),"",IF(AND(COUNTIFS(ForecasterFinalRanks,"&gt;=" &amp; B88,ForecasterFinalRanks,"&lt;" &amp; B88+1)&gt;1,COUNTIF($B$3:B88,B88)&lt;COUNTIFS(ForecasterFinalRanks,"&gt;=" &amp; B88,ForecasterFinalRanks,"&lt;" &amp; B88+1)),B88,B88+COUNTIF($B$3:B88,B88)))</f>
        <v/>
      </c>
      <c r="C89" s="63" t="str">
        <f ca="1">IF(B89="","",INDEX(ForecasterRankGroup1,MATCH(B89+COUNTIF($B$3:B89,B89)/100,ForecasterFinalRanks,0),1))</f>
        <v/>
      </c>
      <c r="D89" s="63"/>
      <c r="E89" s="62" t="str">
        <f t="shared" ca="1" si="13"/>
        <v/>
      </c>
      <c r="F89" s="62" t="str">
        <f t="shared" ca="1" si="14"/>
        <v/>
      </c>
      <c r="G89" s="62" t="str">
        <f t="shared" ca="1" si="15"/>
        <v/>
      </c>
      <c r="H89" s="62" t="str">
        <f t="shared" ca="1" si="16"/>
        <v/>
      </c>
      <c r="I89" s="62" t="str">
        <f t="shared" ca="1" si="17"/>
        <v/>
      </c>
    </row>
    <row r="90" spans="1:9" ht="15.6" x14ac:dyDescent="0.55000000000000004">
      <c r="A90" s="61" t="str">
        <f t="shared" ca="1" si="12"/>
        <v/>
      </c>
      <c r="B90" s="62" t="str">
        <f ca="1">IF(OR(B89="",COUNT($B$3:B89)&gt;=COUNT(ForecasterFinalRanks)),"",IF(AND(COUNTIFS(ForecasterFinalRanks,"&gt;=" &amp; B89,ForecasterFinalRanks,"&lt;" &amp; B89+1)&gt;1,COUNTIF($B$3:B89,B89)&lt;COUNTIFS(ForecasterFinalRanks,"&gt;=" &amp; B89,ForecasterFinalRanks,"&lt;" &amp; B89+1)),B89,B89+COUNTIF($B$3:B89,B89)))</f>
        <v/>
      </c>
      <c r="C90" s="63" t="str">
        <f ca="1">IF(B90="","",INDEX(ForecasterRankGroup1,MATCH(B90+COUNTIF($B$3:B90,B90)/100,ForecasterFinalRanks,0),1))</f>
        <v/>
      </c>
      <c r="D90" s="63"/>
      <c r="E90" s="62" t="str">
        <f t="shared" ca="1" si="13"/>
        <v/>
      </c>
      <c r="F90" s="62" t="str">
        <f t="shared" ca="1" si="14"/>
        <v/>
      </c>
      <c r="G90" s="62" t="str">
        <f t="shared" ca="1" si="15"/>
        <v/>
      </c>
      <c r="H90" s="62" t="str">
        <f t="shared" ca="1" si="16"/>
        <v/>
      </c>
      <c r="I90" s="62" t="str">
        <f t="shared" ca="1" si="17"/>
        <v/>
      </c>
    </row>
    <row r="91" spans="1:9" ht="15.6" x14ac:dyDescent="0.55000000000000004">
      <c r="A91" s="61" t="str">
        <f t="shared" ca="1" si="12"/>
        <v/>
      </c>
      <c r="B91" s="62" t="str">
        <f ca="1">IF(OR(B90="",COUNT($B$3:B90)&gt;=COUNT(ForecasterFinalRanks)),"",IF(AND(COUNTIFS(ForecasterFinalRanks,"&gt;=" &amp; B90,ForecasterFinalRanks,"&lt;" &amp; B90+1)&gt;1,COUNTIF($B$3:B90,B90)&lt;COUNTIFS(ForecasterFinalRanks,"&gt;=" &amp; B90,ForecasterFinalRanks,"&lt;" &amp; B90+1)),B90,B90+COUNTIF($B$3:B90,B90)))</f>
        <v/>
      </c>
      <c r="C91" s="63" t="str">
        <f ca="1">IF(B91="","",INDEX(ForecasterRankGroup1,MATCH(B91+COUNTIF($B$3:B91,B91)/100,ForecasterFinalRanks,0),1))</f>
        <v/>
      </c>
      <c r="D91" s="63"/>
      <c r="E91" s="62" t="str">
        <f t="shared" ca="1" si="13"/>
        <v/>
      </c>
      <c r="F91" s="62" t="str">
        <f t="shared" ca="1" si="14"/>
        <v/>
      </c>
      <c r="G91" s="62" t="str">
        <f t="shared" ca="1" si="15"/>
        <v/>
      </c>
      <c r="H91" s="62" t="str">
        <f t="shared" ca="1" si="16"/>
        <v/>
      </c>
      <c r="I91" s="62" t="str">
        <f t="shared" ca="1" si="17"/>
        <v/>
      </c>
    </row>
    <row r="92" spans="1:9" ht="15.6" x14ac:dyDescent="0.55000000000000004">
      <c r="A92" s="61" t="str">
        <f t="shared" ca="1" si="12"/>
        <v/>
      </c>
      <c r="B92" s="62" t="str">
        <f ca="1">IF(OR(B91="",COUNT($B$3:B91)&gt;=COUNT(ForecasterFinalRanks)),"",IF(AND(COUNTIFS(ForecasterFinalRanks,"&gt;=" &amp; B91,ForecasterFinalRanks,"&lt;" &amp; B91+1)&gt;1,COUNTIF($B$3:B91,B91)&lt;COUNTIFS(ForecasterFinalRanks,"&gt;=" &amp; B91,ForecasterFinalRanks,"&lt;" &amp; B91+1)),B91,B91+COUNTIF($B$3:B91,B91)))</f>
        <v/>
      </c>
      <c r="C92" s="63" t="str">
        <f ca="1">IF(B92="","",INDEX(ForecasterRankGroup1,MATCH(B92+COUNTIF($B$3:B92,B92)/100,ForecasterFinalRanks,0),1))</f>
        <v/>
      </c>
      <c r="D92" s="63"/>
      <c r="E92" s="62" t="str">
        <f t="shared" ca="1" si="13"/>
        <v/>
      </c>
      <c r="F92" s="62" t="str">
        <f t="shared" ca="1" si="14"/>
        <v/>
      </c>
      <c r="G92" s="62" t="str">
        <f t="shared" ca="1" si="15"/>
        <v/>
      </c>
      <c r="H92" s="62" t="str">
        <f t="shared" ca="1" si="16"/>
        <v/>
      </c>
      <c r="I92" s="62" t="str">
        <f t="shared" ca="1" si="17"/>
        <v/>
      </c>
    </row>
    <row r="93" spans="1:9" ht="15.6" x14ac:dyDescent="0.55000000000000004">
      <c r="A93" s="61" t="str">
        <f t="shared" ca="1" si="12"/>
        <v/>
      </c>
      <c r="B93" s="62" t="str">
        <f ca="1">IF(OR(B92="",COUNT($B$3:B92)&gt;=COUNT(ForecasterFinalRanks)),"",IF(AND(COUNTIFS(ForecasterFinalRanks,"&gt;=" &amp; B92,ForecasterFinalRanks,"&lt;" &amp; B92+1)&gt;1,COUNTIF($B$3:B92,B92)&lt;COUNTIFS(ForecasterFinalRanks,"&gt;=" &amp; B92,ForecasterFinalRanks,"&lt;" &amp; B92+1)),B92,B92+COUNTIF($B$3:B92,B92)))</f>
        <v/>
      </c>
      <c r="C93" s="63" t="str">
        <f ca="1">IF(B93="","",INDEX(ForecasterRankGroup1,MATCH(B93+COUNTIF($B$3:B93,B93)/100,ForecasterFinalRanks,0),1))</f>
        <v/>
      </c>
      <c r="D93" s="63"/>
      <c r="E93" s="62" t="str">
        <f t="shared" ca="1" si="13"/>
        <v/>
      </c>
      <c r="F93" s="62" t="str">
        <f t="shared" ca="1" si="14"/>
        <v/>
      </c>
      <c r="G93" s="62" t="str">
        <f t="shared" ca="1" si="15"/>
        <v/>
      </c>
      <c r="H93" s="62" t="str">
        <f t="shared" ca="1" si="16"/>
        <v/>
      </c>
      <c r="I93" s="62" t="str">
        <f t="shared" ca="1" si="17"/>
        <v/>
      </c>
    </row>
    <row r="94" spans="1:9" ht="15.6" x14ac:dyDescent="0.55000000000000004">
      <c r="A94" s="61" t="str">
        <f t="shared" ca="1" si="12"/>
        <v/>
      </c>
      <c r="B94" s="62" t="str">
        <f ca="1">IF(OR(B93="",COUNT($B$3:B93)&gt;=COUNT(ForecasterFinalRanks)),"",IF(AND(COUNTIFS(ForecasterFinalRanks,"&gt;=" &amp; B93,ForecasterFinalRanks,"&lt;" &amp; B93+1)&gt;1,COUNTIF($B$3:B93,B93)&lt;COUNTIFS(ForecasterFinalRanks,"&gt;=" &amp; B93,ForecasterFinalRanks,"&lt;" &amp; B93+1)),B93,B93+COUNTIF($B$3:B93,B93)))</f>
        <v/>
      </c>
      <c r="C94" s="63" t="str">
        <f ca="1">IF(B94="","",INDEX(ForecasterRankGroup1,MATCH(B94+COUNTIF($B$3:B94,B94)/100,ForecasterFinalRanks,0),1))</f>
        <v/>
      </c>
      <c r="D94" s="63"/>
      <c r="E94" s="62" t="str">
        <f t="shared" ca="1" si="13"/>
        <v/>
      </c>
      <c r="F94" s="62" t="str">
        <f t="shared" ca="1" si="14"/>
        <v/>
      </c>
      <c r="G94" s="62" t="str">
        <f t="shared" ca="1" si="15"/>
        <v/>
      </c>
      <c r="H94" s="62" t="str">
        <f t="shared" ca="1" si="16"/>
        <v/>
      </c>
      <c r="I94" s="62" t="str">
        <f t="shared" ca="1" si="17"/>
        <v/>
      </c>
    </row>
    <row r="95" spans="1:9" ht="15.6" x14ac:dyDescent="0.55000000000000004">
      <c r="A95" s="61" t="str">
        <f t="shared" ca="1" si="12"/>
        <v/>
      </c>
      <c r="B95" s="62" t="str">
        <f ca="1">IF(OR(B94="",COUNT($B$3:B94)&gt;=COUNT(ForecasterFinalRanks)),"",IF(AND(COUNTIFS(ForecasterFinalRanks,"&gt;=" &amp; B94,ForecasterFinalRanks,"&lt;" &amp; B94+1)&gt;1,COUNTIF($B$3:B94,B94)&lt;COUNTIFS(ForecasterFinalRanks,"&gt;=" &amp; B94,ForecasterFinalRanks,"&lt;" &amp; B94+1)),B94,B94+COUNTIF($B$3:B94,B94)))</f>
        <v/>
      </c>
      <c r="C95" s="63" t="str">
        <f ca="1">IF(B95="","",INDEX(ForecasterRankGroup1,MATCH(B95+COUNTIF($B$3:B95,B95)/100,ForecasterFinalRanks,0),1))</f>
        <v/>
      </c>
      <c r="D95" s="63"/>
      <c r="E95" s="62" t="str">
        <f t="shared" ca="1" si="13"/>
        <v/>
      </c>
      <c r="F95" s="62" t="str">
        <f t="shared" ca="1" si="14"/>
        <v/>
      </c>
      <c r="G95" s="62" t="str">
        <f t="shared" ca="1" si="15"/>
        <v/>
      </c>
      <c r="H95" s="62" t="str">
        <f t="shared" ca="1" si="16"/>
        <v/>
      </c>
      <c r="I95" s="62" t="str">
        <f t="shared" ca="1" si="17"/>
        <v/>
      </c>
    </row>
    <row r="96" spans="1:9" ht="15.6" x14ac:dyDescent="0.55000000000000004">
      <c r="A96" s="61" t="str">
        <f t="shared" ca="1" si="12"/>
        <v/>
      </c>
      <c r="B96" s="62" t="str">
        <f ca="1">IF(OR(B95="",COUNT($B$3:B95)&gt;=COUNT(ForecasterFinalRanks)),"",IF(AND(COUNTIFS(ForecasterFinalRanks,"&gt;=" &amp; B95,ForecasterFinalRanks,"&lt;" &amp; B95+1)&gt;1,COUNTIF($B$3:B95,B95)&lt;COUNTIFS(ForecasterFinalRanks,"&gt;=" &amp; B95,ForecasterFinalRanks,"&lt;" &amp; B95+1)),B95,B95+COUNTIF($B$3:B95,B95)))</f>
        <v/>
      </c>
      <c r="C96" s="63" t="str">
        <f ca="1">IF(B96="","",INDEX(ForecasterRankGroup1,MATCH(B96+COUNTIF($B$3:B96,B96)/100,ForecasterFinalRanks,0),1))</f>
        <v/>
      </c>
      <c r="D96" s="63"/>
      <c r="E96" s="62" t="str">
        <f t="shared" ca="1" si="13"/>
        <v/>
      </c>
      <c r="F96" s="62" t="str">
        <f t="shared" ca="1" si="14"/>
        <v/>
      </c>
      <c r="G96" s="62" t="str">
        <f t="shared" ca="1" si="15"/>
        <v/>
      </c>
      <c r="H96" s="62" t="str">
        <f t="shared" ca="1" si="16"/>
        <v/>
      </c>
      <c r="I96" s="62" t="str">
        <f t="shared" ca="1" si="17"/>
        <v/>
      </c>
    </row>
    <row r="97" spans="1:9" ht="15.6" x14ac:dyDescent="0.55000000000000004">
      <c r="A97" s="61" t="str">
        <f t="shared" ca="1" si="12"/>
        <v/>
      </c>
      <c r="B97" s="62" t="str">
        <f ca="1">IF(OR(B96="",COUNT($B$3:B96)&gt;=COUNT(ForecasterFinalRanks)),"",IF(AND(COUNTIFS(ForecasterFinalRanks,"&gt;=" &amp; B96,ForecasterFinalRanks,"&lt;" &amp; B96+1)&gt;1,COUNTIF($B$3:B96,B96)&lt;COUNTIFS(ForecasterFinalRanks,"&gt;=" &amp; B96,ForecasterFinalRanks,"&lt;" &amp; B96+1)),B96,B96+COUNTIF($B$3:B96,B96)))</f>
        <v/>
      </c>
      <c r="C97" s="63" t="str">
        <f ca="1">IF(B97="","",INDEX(ForecasterRankGroup1,MATCH(B97+COUNTIF($B$3:B97,B97)/100,ForecasterFinalRanks,0),1))</f>
        <v/>
      </c>
      <c r="D97" s="63"/>
      <c r="E97" s="62" t="str">
        <f t="shared" ca="1" si="13"/>
        <v/>
      </c>
      <c r="F97" s="62" t="str">
        <f t="shared" ca="1" si="14"/>
        <v/>
      </c>
      <c r="G97" s="62" t="str">
        <f t="shared" ca="1" si="15"/>
        <v/>
      </c>
      <c r="H97" s="62" t="str">
        <f t="shared" ca="1" si="16"/>
        <v/>
      </c>
      <c r="I97" s="62" t="str">
        <f t="shared" ca="1" si="17"/>
        <v/>
      </c>
    </row>
    <row r="98" spans="1:9" ht="15.6" x14ac:dyDescent="0.55000000000000004">
      <c r="A98" s="61" t="str">
        <f t="shared" ca="1" si="12"/>
        <v/>
      </c>
      <c r="B98" s="62" t="str">
        <f ca="1">IF(OR(B97="",COUNT($B$3:B97)&gt;=COUNT(ForecasterFinalRanks)),"",IF(AND(COUNTIFS(ForecasterFinalRanks,"&gt;=" &amp; B97,ForecasterFinalRanks,"&lt;" &amp; B97+1)&gt;1,COUNTIF($B$3:B97,B97)&lt;COUNTIFS(ForecasterFinalRanks,"&gt;=" &amp; B97,ForecasterFinalRanks,"&lt;" &amp; B97+1)),B97,B97+COUNTIF($B$3:B97,B97)))</f>
        <v/>
      </c>
      <c r="C98" s="63" t="str">
        <f ca="1">IF(B98="","",INDEX(ForecasterRankGroup1,MATCH(B98+COUNTIF($B$3:B98,B98)/100,ForecasterFinalRanks,0),1))</f>
        <v/>
      </c>
      <c r="D98" s="63"/>
      <c r="E98" s="62" t="str">
        <f t="shared" ca="1" si="13"/>
        <v/>
      </c>
      <c r="F98" s="62" t="str">
        <f t="shared" ca="1" si="14"/>
        <v/>
      </c>
      <c r="G98" s="62" t="str">
        <f t="shared" ca="1" si="15"/>
        <v/>
      </c>
      <c r="H98" s="62" t="str">
        <f t="shared" ca="1" si="16"/>
        <v/>
      </c>
      <c r="I98" s="62" t="str">
        <f t="shared" ca="1" si="17"/>
        <v/>
      </c>
    </row>
    <row r="99" spans="1:9" ht="15.6" x14ac:dyDescent="0.55000000000000004">
      <c r="A99" s="61" t="str">
        <f t="shared" ref="A99:A103" ca="1" si="18">IF(B99="","",IF(ForecastRankGroup&lt;&gt;"GIOA","",INDEX(List_IndividualForecasters,MATCH(C99,List_AnonymousForecasters,0),1)))</f>
        <v/>
      </c>
      <c r="B99" s="62" t="str">
        <f ca="1">IF(OR(B98="",COUNT($B$3:B98)&gt;=COUNT(ForecasterFinalRanks)),"",IF(AND(COUNTIFS(ForecasterFinalRanks,"&gt;=" &amp; B98,ForecasterFinalRanks,"&lt;" &amp; B98+1)&gt;1,COUNTIF($B$3:B98,B98)&lt;COUNTIFS(ForecasterFinalRanks,"&gt;=" &amp; B98,ForecasterFinalRanks,"&lt;" &amp; B98+1)),B98,B98+COUNTIF($B$3:B98,B98)))</f>
        <v/>
      </c>
      <c r="C99" s="63" t="str">
        <f ca="1">IF(B99="","",INDEX(ForecasterRankGroup1,MATCH(B99+COUNTIF($B$3:B99,B99)/100,ForecasterFinalRanks,0),1))</f>
        <v/>
      </c>
      <c r="D99" s="63"/>
      <c r="E99" s="62" t="str">
        <f t="shared" ca="1" si="13"/>
        <v/>
      </c>
      <c r="F99" s="62" t="str">
        <f t="shared" ca="1" si="14"/>
        <v/>
      </c>
      <c r="G99" s="62" t="str">
        <f t="shared" ca="1" si="15"/>
        <v/>
      </c>
      <c r="H99" s="62" t="str">
        <f t="shared" ca="1" si="16"/>
        <v/>
      </c>
      <c r="I99" s="62" t="str">
        <f t="shared" ca="1" si="17"/>
        <v/>
      </c>
    </row>
    <row r="100" spans="1:9" ht="15.6" x14ac:dyDescent="0.55000000000000004">
      <c r="A100" s="61" t="str">
        <f t="shared" ca="1" si="18"/>
        <v/>
      </c>
      <c r="B100" s="62" t="str">
        <f ca="1">IF(OR(B99="",COUNT($B$3:B99)&gt;=COUNT(ForecasterFinalRanks)),"",IF(AND(COUNTIFS(ForecasterFinalRanks,"&gt;=" &amp; B99,ForecasterFinalRanks,"&lt;" &amp; B99+1)&gt;1,COUNTIF($B$3:B99,B99)&lt;COUNTIFS(ForecasterFinalRanks,"&gt;=" &amp; B99,ForecasterFinalRanks,"&lt;" &amp; B99+1)),B99,B99+COUNTIF($B$3:B99,B99)))</f>
        <v/>
      </c>
      <c r="C100" s="63" t="str">
        <f ca="1">IF(B100="","",INDEX(ForecasterRankGroup1,MATCH(B100+COUNTIF($B$3:B100,B100)/100,ForecasterFinalRanks,0),1))</f>
        <v/>
      </c>
      <c r="D100" s="63"/>
      <c r="E100" s="62" t="str">
        <f t="shared" ca="1" si="13"/>
        <v/>
      </c>
      <c r="F100" s="62" t="str">
        <f t="shared" ca="1" si="14"/>
        <v/>
      </c>
      <c r="G100" s="62" t="str">
        <f t="shared" ca="1" si="15"/>
        <v/>
      </c>
      <c r="H100" s="62" t="str">
        <f t="shared" ca="1" si="16"/>
        <v/>
      </c>
      <c r="I100" s="62" t="str">
        <f t="shared" ca="1" si="17"/>
        <v/>
      </c>
    </row>
    <row r="101" spans="1:9" ht="15.6" x14ac:dyDescent="0.55000000000000004">
      <c r="A101" s="61" t="str">
        <f t="shared" ca="1" si="18"/>
        <v/>
      </c>
      <c r="B101" s="62" t="str">
        <f ca="1">IF(OR(B100="",COUNT($B$3:B100)&gt;=COUNT(ForecasterFinalRanks)),"",IF(AND(COUNTIFS(ForecasterFinalRanks,"&gt;=" &amp; B100,ForecasterFinalRanks,"&lt;" &amp; B100+1)&gt;1,COUNTIF($B$3:B100,B100)&lt;COUNTIFS(ForecasterFinalRanks,"&gt;=" &amp; B100,ForecasterFinalRanks,"&lt;" &amp; B100+1)),B100,B100+COUNTIF($B$3:B100,B100)))</f>
        <v/>
      </c>
      <c r="C101" s="63" t="str">
        <f ca="1">IF(B101="","",INDEX(ForecasterRankGroup1,MATCH(B101+COUNTIF($B$3:B101,B101)/100,ForecasterFinalRanks,0),1))</f>
        <v/>
      </c>
      <c r="D101" s="63"/>
      <c r="E101" s="62" t="str">
        <f t="shared" ca="1" si="13"/>
        <v/>
      </c>
      <c r="F101" s="62" t="str">
        <f t="shared" ca="1" si="14"/>
        <v/>
      </c>
      <c r="G101" s="62" t="str">
        <f t="shared" ca="1" si="15"/>
        <v/>
      </c>
      <c r="H101" s="62" t="str">
        <f t="shared" ca="1" si="16"/>
        <v/>
      </c>
      <c r="I101" s="62" t="str">
        <f t="shared" ca="1" si="17"/>
        <v/>
      </c>
    </row>
    <row r="102" spans="1:9" ht="15.6" x14ac:dyDescent="0.55000000000000004">
      <c r="A102" s="61" t="str">
        <f t="shared" ca="1" si="18"/>
        <v/>
      </c>
      <c r="B102" s="62" t="str">
        <f ca="1">IF(OR(B101="",COUNT($B$3:B101)&gt;=COUNT(ForecasterFinalRanks)),"",IF(AND(COUNTIFS(ForecasterFinalRanks,"&gt;=" &amp; B101,ForecasterFinalRanks,"&lt;" &amp; B101+1)&gt;1,COUNTIF($B$3:B101,B101)&lt;COUNTIFS(ForecasterFinalRanks,"&gt;=" &amp; B101,ForecasterFinalRanks,"&lt;" &amp; B101+1)),B101,B101+COUNTIF($B$3:B101,B101)))</f>
        <v/>
      </c>
      <c r="C102" s="63" t="str">
        <f ca="1">IF(B102="","",INDEX(ForecasterRankGroup1,MATCH(B102+COUNTIF($B$3:B102,B102)/100,ForecasterFinalRanks,0),1))</f>
        <v/>
      </c>
      <c r="D102" s="63"/>
      <c r="E102" s="62" t="str">
        <f t="shared" ca="1" si="13"/>
        <v/>
      </c>
      <c r="F102" s="62" t="str">
        <f t="shared" ca="1" si="14"/>
        <v/>
      </c>
      <c r="G102" s="62" t="str">
        <f t="shared" ca="1" si="15"/>
        <v/>
      </c>
      <c r="H102" s="62" t="str">
        <f t="shared" ca="1" si="16"/>
        <v/>
      </c>
      <c r="I102" s="62" t="str">
        <f t="shared" ca="1" si="17"/>
        <v/>
      </c>
    </row>
    <row r="103" spans="1:9" ht="15.6" x14ac:dyDescent="0.55000000000000004">
      <c r="A103" s="61" t="str">
        <f t="shared" ca="1" si="18"/>
        <v/>
      </c>
      <c r="B103" s="62" t="str">
        <f ca="1">IF(OR(B102="",COUNT($B$3:B102)&gt;=COUNT(ForecasterFinalRanks)),"",IF(AND(COUNTIFS(ForecasterFinalRanks,"&gt;=" &amp; B102,ForecasterFinalRanks,"&lt;" &amp; B102+1)&gt;1,COUNTIF($B$3:B102,B102)&lt;COUNTIFS(ForecasterFinalRanks,"&gt;=" &amp; B102,ForecasterFinalRanks,"&lt;" &amp; B102+1)),B102,B102+COUNTIF($B$3:B102,B102)))</f>
        <v/>
      </c>
      <c r="C103" s="63" t="str">
        <f ca="1">IF(B103="","",INDEX(ForecasterRankGroup1,MATCH(B103+COUNTIF($B$3:B103,B103)/100,ForecasterFinalRanks,0),1))</f>
        <v/>
      </c>
      <c r="D103" s="63"/>
      <c r="E103" s="62" t="str">
        <f t="shared" ca="1" si="13"/>
        <v/>
      </c>
      <c r="F103" s="62" t="str">
        <f t="shared" ca="1" si="14"/>
        <v/>
      </c>
      <c r="G103" s="62" t="str">
        <f t="shared" ca="1" si="15"/>
        <v/>
      </c>
      <c r="H103" s="62" t="str">
        <f t="shared" ca="1" si="16"/>
        <v/>
      </c>
      <c r="I103" s="62" t="str">
        <f t="shared" ca="1" si="17"/>
        <v/>
      </c>
    </row>
  </sheetData>
  <phoneticPr fontId="34" type="noConversion"/>
  <conditionalFormatting sqref="C3:C103">
    <cfRule type="expression" dxfId="16" priority="9">
      <formula>AND(COUNTIF($C$3:$C$103,C3)&gt;1,C3&lt;&gt;"")</formula>
    </cfRule>
  </conditionalFormatting>
  <conditionalFormatting sqref="A3:I103">
    <cfRule type="expression" dxfId="15" priority="7">
      <formula>COUNTIF(OverallRankCount,$B3)&gt;1</formula>
    </cfRule>
    <cfRule type="expression" dxfId="14" priority="8">
      <formula>AND($B3&lt;&gt;"",MOD(ROW($B3),2)=0)</formula>
    </cfRule>
  </conditionalFormatting>
  <conditionalFormatting sqref="A3:A103">
    <cfRule type="expression" dxfId="13" priority="5">
      <formula>AND($A3&lt;&gt;"",$A4="")</formula>
    </cfRule>
    <cfRule type="expression" dxfId="12" priority="6">
      <formula>$A3&lt;&gt;""</formula>
    </cfRule>
  </conditionalFormatting>
  <conditionalFormatting sqref="B3:B103">
    <cfRule type="expression" dxfId="11" priority="4">
      <formula>$B3&lt;&gt;""</formula>
    </cfRule>
  </conditionalFormatting>
  <conditionalFormatting sqref="I3:I103">
    <cfRule type="expression" dxfId="10" priority="1">
      <formula>$B3&lt;&gt;""</formula>
    </cfRule>
  </conditionalFormatting>
  <conditionalFormatting sqref="B3:I103">
    <cfRule type="expression" dxfId="9" priority="2">
      <formula>AND($B3&lt;&gt;"",$B4="")</formula>
    </cfRule>
  </conditionalFormatting>
  <conditionalFormatting sqref="E3:I103">
    <cfRule type="expression" dxfId="8" priority="3">
      <formula>AND(E3&lt;&gt;"",E3=1)</formula>
    </cfRule>
  </conditionalFormatting>
  <printOptions horizontalCentered="1"/>
  <pageMargins left="0.45" right="0.45" top="0.5" bottom="1" header="0.3" footer="0.9"/>
  <pageSetup scale="72" orientation="portrait" r:id="rId1"/>
  <headerFooter>
    <oddFooter xml:space="preserve">&amp;L&amp;12Analysis desgined and created by Kevin Webb, CFA (kevin.p.webb@pjc.com). Wall Street Journal forecasts as published on https://www.wsj.com/graphics/econsurvey/.  Econ data from FRED.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AO97"/>
  <sheetViews>
    <sheetView zoomScale="125" zoomScaleNormal="125" zoomScalePageLayoutView="125" workbookViewId="0">
      <pane ySplit="4" topLeftCell="A5" activePane="bottomLeft" state="frozen"/>
      <selection activeCell="AE1" sqref="AE1"/>
      <selection pane="bottomLeft" activeCell="F1" sqref="F1"/>
    </sheetView>
  </sheetViews>
  <sheetFormatPr defaultColWidth="8.83984375" defaultRowHeight="14.4" x14ac:dyDescent="0.55000000000000004"/>
  <cols>
    <col min="1" max="41" width="15.3125" customWidth="1"/>
  </cols>
  <sheetData>
    <row r="1" spans="1:41" ht="29.4" thickTop="1" thickBot="1" x14ac:dyDescent="0.6">
      <c r="A1" s="48" t="s">
        <v>662</v>
      </c>
      <c r="B1" s="59" t="s">
        <v>246</v>
      </c>
      <c r="C1" s="48" t="s">
        <v>671</v>
      </c>
      <c r="D1" s="49">
        <v>10</v>
      </c>
      <c r="E1" s="35" t="s">
        <v>90</v>
      </c>
      <c r="F1" s="33">
        <v>42004</v>
      </c>
    </row>
    <row r="2" spans="1:41" ht="15" thickTop="1" thickBot="1" x14ac:dyDescent="0.6">
      <c r="A2" s="53" t="str">
        <f>"Overall Rank for " &amp; ForecastRankGroup &amp; " " &amp; ForecastRankSurveyDate1 &amp; " Survey"</f>
        <v>Overall Rank for Wall Street Journal 03-2014 Survey</v>
      </c>
      <c r="B2" s="54"/>
      <c r="C2" s="54"/>
      <c r="D2" s="54"/>
      <c r="E2" s="55"/>
      <c r="F2" s="50" t="str">
        <f>"Forecaster Rankings for " &amp; TEXT(ForecastRankForecastDate1,"mm/dd/yy") &amp; " " &amp; ForecastRankItem1 &amp; " as of " &amp; ForecastRankSurveyDate1 &amp; " Survey"</f>
        <v>Forecaster Rankings for 12/31/14 Fed Funds Rate as of 03-2014 Survey</v>
      </c>
      <c r="G2" s="51"/>
      <c r="H2" s="51"/>
      <c r="I2" s="52"/>
      <c r="J2" s="56" t="str">
        <f>"Forecaster Rankings for " &amp; TEXT(ForecastRankForecastDate2,"mm/dd/yy") &amp; " " &amp; ForecastRankItem2 &amp; " as of " &amp; ForecastRankSurveyDate2 &amp; " Survey"</f>
        <v>Forecaster Rankings for 12/31/14 10Yr Treasury Yield as of 03-2014 Survey</v>
      </c>
      <c r="K2" s="57"/>
      <c r="L2" s="57"/>
      <c r="M2" s="57"/>
      <c r="N2" s="57"/>
      <c r="O2" s="57"/>
      <c r="P2" s="57"/>
      <c r="Q2" s="58"/>
      <c r="R2" s="56" t="str">
        <f>"Forecaster Rankings for " &amp; TEXT(ForecastRankForecastDate3,"mm/dd/yy") &amp; " " &amp; ForecastRankItem3 &amp; " as of " &amp; ForecastRankSurveyDate3 &amp; " Survey"</f>
        <v>Forecaster Rankings for 12/31/14 CPI YoY as of 03-2014 Survey</v>
      </c>
      <c r="S2" s="57"/>
      <c r="T2" s="57"/>
      <c r="U2" s="57"/>
      <c r="V2" s="57"/>
      <c r="W2" s="57"/>
      <c r="X2" s="57"/>
      <c r="Y2" s="58"/>
      <c r="Z2" s="56" t="str">
        <f>"Forecaster Rankings for " &amp; TEXT(ForecastRankForecastDate4,"mm/dd/yy") &amp; " " &amp; ForecastRankItem4 &amp; " as of " &amp; ForecastRankSurveyDate4 &amp; " Survey"</f>
        <v>Forecaster Rankings for 12/31/14 Unemployment Rate as of 03-2014 Survey</v>
      </c>
      <c r="AA2" s="57"/>
      <c r="AB2" s="57"/>
      <c r="AC2" s="57"/>
      <c r="AD2" s="57"/>
      <c r="AE2" s="57"/>
      <c r="AF2" s="57"/>
      <c r="AG2" s="58"/>
      <c r="AH2" s="56" t="str">
        <f>"Forecaster Rankings for " &amp; TEXT(ForecastRankForecastDate5,"mm/dd/yy") &amp; " " &amp; ForecastRankItem5 &amp; " as of " &amp; ForecastRankSurveyDate5 &amp; " Survey"</f>
        <v>Forecaster Rankings for 12/31/14 Crude Oil as of 03-2014 Survey</v>
      </c>
      <c r="AI2" s="57"/>
      <c r="AJ2" s="57"/>
      <c r="AK2" s="57"/>
      <c r="AL2" s="57"/>
      <c r="AM2" s="57"/>
      <c r="AN2" s="57"/>
      <c r="AO2" s="58"/>
    </row>
    <row r="3" spans="1:41" ht="26.4" thickTop="1" thickBot="1" x14ac:dyDescent="0.6">
      <c r="A3" s="34" t="s">
        <v>663</v>
      </c>
      <c r="B3" s="46">
        <f ca="1">COUNTA(OFFSET(ForecastDataFirmStart,MATCH("Begin: " &amp; ForecastRankGroup &amp; "-" &amp; ForecastRankItem1 &amp; "-" &amp; ForecastRankSurveyDate1,ForecastData_ForecastSurveyDateKeys,0)-1,0,COUNTIF(ForecastData_ForecastSurveyDatesCount,(ForecastRankGroup &amp; "-" &amp; ForecastRankItem1 &amp; "-" &amp; ForecastRankSurveyDate1)),1))</f>
        <v>50</v>
      </c>
      <c r="C3" s="47"/>
      <c r="D3" s="34" t="s">
        <v>661</v>
      </c>
      <c r="E3" s="35" t="str">
        <f>ForecastRankMasterSurveyDate</f>
        <v>03-2014</v>
      </c>
      <c r="F3" s="34" t="s">
        <v>664</v>
      </c>
      <c r="G3" s="33">
        <f>ForecastRankMasterForecastDate</f>
        <v>42004</v>
      </c>
      <c r="H3" s="34" t="s">
        <v>445</v>
      </c>
      <c r="I3" s="60" t="s">
        <v>87</v>
      </c>
      <c r="J3" s="34" t="s">
        <v>663</v>
      </c>
      <c r="K3" s="41">
        <f ca="1">COUNTA(OFFSET(ForecastDataFirmStart,MATCH("Begin: " &amp; ForecastRankGroup &amp; "-" &amp; ForecastRankItem2 &amp; "-" &amp; ForecastRankSurveyDate2,ForecastData_ForecastSurveyDateKeys,0)-1,0,COUNTIF(ForecastData_ForecastSurveyDatesCount,(ForecastRankGroup &amp; "-" &amp; ForecastRankItem2 &amp; "-" &amp; ForecastRankSurveyDate2)),1))</f>
        <v>50</v>
      </c>
      <c r="L3" s="34" t="s">
        <v>661</v>
      </c>
      <c r="M3" s="35" t="str">
        <f>ForecastRankMasterSurveyDate</f>
        <v>03-2014</v>
      </c>
      <c r="N3" s="34" t="s">
        <v>664</v>
      </c>
      <c r="O3" s="33">
        <f>ForecastRankMasterForecastDate</f>
        <v>42004</v>
      </c>
      <c r="P3" s="34" t="s">
        <v>445</v>
      </c>
      <c r="Q3" s="60" t="s">
        <v>96</v>
      </c>
      <c r="R3" s="34" t="s">
        <v>663</v>
      </c>
      <c r="S3" s="41">
        <f ca="1">COUNTA(OFFSET(ForecastDataFirmStart,MATCH("Begin: " &amp; ForecastRankGroup &amp; "-" &amp; ForecastRankItem3 &amp; "-" &amp; ForecastRankSurveyDate3,ForecastData_ForecastSurveyDateKeys,0)-1,0,COUNTIF(ForecastData_ForecastSurveyDatesCount,(ForecastRankGroup &amp; "-" &amp; ForecastRankItem3 &amp; "-" &amp; ForecastRankSurveyDate3)),1))</f>
        <v>50</v>
      </c>
      <c r="T3" s="34" t="s">
        <v>661</v>
      </c>
      <c r="U3" s="35" t="str">
        <f>ForecastRankMasterSurveyDate</f>
        <v>03-2014</v>
      </c>
      <c r="V3" s="34" t="s">
        <v>664</v>
      </c>
      <c r="W3" s="33">
        <f>ForecastRankMasterForecastDate</f>
        <v>42004</v>
      </c>
      <c r="X3" s="34" t="s">
        <v>445</v>
      </c>
      <c r="Y3" s="60" t="s">
        <v>195</v>
      </c>
      <c r="Z3" s="34" t="s">
        <v>663</v>
      </c>
      <c r="AA3" s="41">
        <f ca="1">COUNTA(OFFSET(ForecastDataFirmStart,MATCH("Begin: " &amp; ForecastRankGroup &amp; "-" &amp; ForecastRankItem4 &amp; "-" &amp; ForecastRankSurveyDate4,ForecastData_ForecastSurveyDateKeys,0)-1,0,COUNTIF(ForecastData_ForecastSurveyDatesCount,(ForecastRankGroup &amp; "-" &amp; ForecastRankItem4 &amp; "-" &amp; ForecastRankSurveyDate4)),1))</f>
        <v>50</v>
      </c>
      <c r="AB3" s="34" t="s">
        <v>661</v>
      </c>
      <c r="AC3" s="35" t="str">
        <f>ForecastRankMasterSurveyDate</f>
        <v>03-2014</v>
      </c>
      <c r="AD3" s="34" t="s">
        <v>664</v>
      </c>
      <c r="AE3" s="33">
        <f>ForecastRankMasterForecastDate</f>
        <v>42004</v>
      </c>
      <c r="AF3" s="34" t="s">
        <v>445</v>
      </c>
      <c r="AG3" s="60" t="s">
        <v>97</v>
      </c>
      <c r="AH3" s="34" t="s">
        <v>663</v>
      </c>
      <c r="AI3" s="41">
        <f ca="1">COUNTA(OFFSET(ForecastDataFirmStart,MATCH("Begin: " &amp; ForecastRankGroup &amp; "-" &amp; ForecastRankItem5 &amp; "-" &amp; ForecastRankSurveyDate5,ForecastData_ForecastSurveyDateKeys,0)-1,0,COUNTIF(ForecastData_ForecastSurveyDatesCount,(ForecastRankGroup &amp; "-" &amp; ForecastRankItem5 &amp; "-" &amp; ForecastRankSurveyDate5)),1))</f>
        <v>50</v>
      </c>
      <c r="AJ3" s="34" t="s">
        <v>661</v>
      </c>
      <c r="AK3" s="35" t="str">
        <f>ForecastRankMasterSurveyDate</f>
        <v>03-2014</v>
      </c>
      <c r="AL3" s="34" t="s">
        <v>664</v>
      </c>
      <c r="AM3" s="33">
        <f>ForecastRankMasterForecastDate</f>
        <v>42004</v>
      </c>
      <c r="AN3" s="34" t="s">
        <v>445</v>
      </c>
      <c r="AO3" s="60" t="s">
        <v>249</v>
      </c>
    </row>
    <row r="4" spans="1:41" ht="14.7" thickTop="1" x14ac:dyDescent="0.55000000000000004">
      <c r="A4" s="4" t="s">
        <v>667</v>
      </c>
      <c r="B4" s="42" t="s">
        <v>70</v>
      </c>
      <c r="C4" s="42"/>
      <c r="D4" s="4" t="s">
        <v>670</v>
      </c>
      <c r="E4" s="4" t="s">
        <v>669</v>
      </c>
      <c r="F4" s="4" t="s">
        <v>665</v>
      </c>
      <c r="G4" s="4" t="str">
        <f ca="1">"Actual: " &amp; TEXT(INDEX(DataMatrix_AllData,MATCH(ForecastRankForecastDate1,DataMatrix_Dates,0),MATCH(ForecastRankItem1,DataMatrix_Items,0),1),"[&lt;-1]#,##0.00;[&lt;=1]0.00%;#,##0.00")</f>
        <v>Actual: 0.06%</v>
      </c>
      <c r="H4" s="4" t="s">
        <v>666</v>
      </c>
      <c r="I4" s="4" t="s">
        <v>668</v>
      </c>
      <c r="J4" s="4" t="s">
        <v>667</v>
      </c>
      <c r="K4" s="42" t="s">
        <v>70</v>
      </c>
      <c r="L4" s="43"/>
      <c r="M4" s="43"/>
      <c r="N4" s="4" t="s">
        <v>665</v>
      </c>
      <c r="O4" s="4" t="s">
        <v>247</v>
      </c>
      <c r="P4" s="4" t="s">
        <v>666</v>
      </c>
      <c r="Q4" s="4" t="s">
        <v>668</v>
      </c>
      <c r="R4" s="4" t="s">
        <v>667</v>
      </c>
      <c r="S4" s="42" t="s">
        <v>70</v>
      </c>
      <c r="T4" s="43"/>
      <c r="U4" s="43"/>
      <c r="V4" s="4" t="s">
        <v>665</v>
      </c>
      <c r="W4" s="4" t="s">
        <v>247</v>
      </c>
      <c r="X4" s="4" t="s">
        <v>666</v>
      </c>
      <c r="Y4" s="4" t="s">
        <v>668</v>
      </c>
      <c r="Z4" s="4" t="s">
        <v>667</v>
      </c>
      <c r="AA4" s="42" t="s">
        <v>70</v>
      </c>
      <c r="AB4" s="43"/>
      <c r="AC4" s="43"/>
      <c r="AD4" s="4" t="s">
        <v>665</v>
      </c>
      <c r="AE4" s="4" t="s">
        <v>247</v>
      </c>
      <c r="AF4" s="4" t="s">
        <v>666</v>
      </c>
      <c r="AG4" s="4" t="s">
        <v>668</v>
      </c>
      <c r="AH4" s="4" t="s">
        <v>667</v>
      </c>
      <c r="AI4" s="42" t="s">
        <v>70</v>
      </c>
      <c r="AJ4" s="43"/>
      <c r="AK4" s="43"/>
      <c r="AL4" s="4" t="s">
        <v>665</v>
      </c>
      <c r="AM4" s="4" t="s">
        <v>247</v>
      </c>
      <c r="AN4" s="4" t="s">
        <v>666</v>
      </c>
      <c r="AO4" s="4" t="s">
        <v>668</v>
      </c>
    </row>
    <row r="5" spans="1:41" x14ac:dyDescent="0.55000000000000004">
      <c r="A5" s="3">
        <f t="shared" ref="A5:A36" ca="1" si="0">IF(A4="","",IF(AND(ForecasterRankCount1&gt;0,(ROW(A5)-4)&lt;=ForecasterRankCount1),ROW(A5)-4,""))</f>
        <v>1</v>
      </c>
      <c r="B5" s="43" t="str">
        <f t="shared" ref="B5:B36" ca="1" si="1">IF($A5="","",INDEX(OFFSET(ForecastDataFirmStart,MATCH("Begin: " &amp; ForecastRankGroup &amp; "-" &amp; ForecastRankItem1 &amp; "-" &amp; ForecastRankSurveyDate1,ForecastData_ForecastSurveyDateKeys,0)-1,0,COUNTIF(ForecastData_ForecastSurveyDatesCount,(ForecastRankGroup &amp; "-" &amp; ForecastRankItem1 &amp; "-" &amp; ForecastRankSurveyDate1)),1),A5,1))</f>
        <v>Nomura</v>
      </c>
      <c r="C5" s="43"/>
      <c r="D5" s="3" t="str">
        <f ca="1">IF(E5="","",_xlfn.RANK.EQ(E5,ForecasterRankAverages,1) + COUNTIF($E$5:E5,E5)/100)</f>
        <v/>
      </c>
      <c r="E5" s="44" t="str">
        <f t="shared" ref="E5:E36" ca="1" si="2">IF(OR(A5="",J5="",F5="",N5="",R5="",V5="",AH5="",AL5=""),"",IF(ISERROR(AVERAGE(TRUNC(I5),TRUNC(INDEX(ForecasterRanksGroup2,MATCH(B5,ForecasterRankGroup2,0),1)),TRUNC(INDEX(ForecasterRanksGroup3,MATCH(B5,ForecasterRankGroup3,0),1)),TRUNC(INDEX(ForecasterRanksGroup4,MATCH(B5,ForecasterRankGroup4,0),1)),TRUNC(INDEX(ForecasterRanksGroup5,MATCH(B5,ForecasterRankGroup5,0),1)))),"",AVERAGE(TRUNC(I5),TRUNC(INDEX(ForecasterRanksGroup2,MATCH(B5,ForecasterRankGroup2,0),1)),TRUNC(INDEX(ForecasterRanksGroup3,MATCH(B5,ForecasterRankGroup3,0),1)),TRUNC(INDEX(ForecasterRanksGroup4,MATCH(B5,ForecasterRankGroup4,0),1)),TRUNC(INDEX(ForecasterRanksGroup5,MATCH(B5,ForecasterRankGroup5,0),1)))))</f>
        <v/>
      </c>
      <c r="F5" s="31">
        <f t="shared" ref="F5:F36" ca="1" si="3">IF(A5="","",IF(NOT(ISNUMBER(INDEX(OFFSET(ForecastDataStart,MATCH("Begin: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ForecastRankSurveyDate1)),1),A5,1))),"",INDEX(OFFSET(ForecastDataStart,MATCH("Begin: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ForecastRankSurveyDate1)),1),A5,1)))</f>
        <v>0.125</v>
      </c>
      <c r="G5" s="31">
        <f t="shared" ref="G5:G36" ca="1" si="4">IF($A5="","",INDEX(DataMatrix_AllData,MATCH(ForecastRankForecastDate1,DataMatrix_Dates,0),MATCH(ForecastRankItem1,DataMatrix_Items,0),1))</f>
        <v>5.9999999999999995E-4</v>
      </c>
      <c r="H5" s="44">
        <f ca="1">IF(OR(A5="",F5=""),"",ABS(F5-G5))</f>
        <v>0.1244</v>
      </c>
      <c r="I5" s="3">
        <f ca="1">IF(OR(A5="",F5=""),"",_xlfn.RANK.EQ(H5,ForecasterRankDifference1,1)+COUNTIF($H$5:H5,H5)/100)</f>
        <v>12.01</v>
      </c>
      <c r="J5" s="3">
        <f t="shared" ref="J5:J36" ca="1" si="5">IF(J4="","",IF(AND(ForecasterRankCount2&gt;0,(ROW(J5)-4)&lt;=ForecasterRankCount2),ROW(J5)-4,""))</f>
        <v>1</v>
      </c>
      <c r="K5" s="43" t="str">
        <f t="shared" ref="K5:K36" ca="1" si="6">IF($J5="","",INDEX(OFFSET(ForecastDataFirmStart,MATCH("Begin: " &amp; ForecastRankGroup &amp; "-" &amp; ForecastRankItem2 &amp; "-" &amp; ForecastRankSurveyDate2,ForecastData_ForecastSurveyDateKeys,0)-1,0,COUNTIF(ForecastData_ForecastSurveyDatesCount,(ForecastRankGroup &amp; "-" &amp; ForecastRankItem2 &amp; "-" &amp; ForecastRankSurveyDate2)),1),J5,1))</f>
        <v>Nomura</v>
      </c>
      <c r="L5" s="45"/>
      <c r="M5" s="43"/>
      <c r="N5" s="31">
        <f t="shared" ref="N5:N36" ca="1" si="7">IF(J5="","",IF(NOT(ISNUMBER(INDEX(OFFSET(ForecastDataStart,MATCH("Begin: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ForecastRankSurveyDate2)),1),J5,1))),"",INDEX(OFFSET(ForecastDataStart,MATCH("Begin: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ForecastRankSurveyDate2)),1),J5,1)))</f>
        <v>3.3</v>
      </c>
      <c r="O5" s="31">
        <f t="shared" ref="O5:O36" ca="1" si="8">IF(J5="","",INDEX(DataMatrix_AllData,MATCH(ForecastRankForecastDate2,DataMatrix_Dates,0),MATCH(ForecastRankItem2,DataMatrix_Items,0),1))</f>
        <v>2.1700000000000001E-2</v>
      </c>
      <c r="P5" s="44">
        <f ca="1">IF(OR(J5="",N5=""),"",ABS(N5-O5))</f>
        <v>3.2782999999999998</v>
      </c>
      <c r="Q5" s="3">
        <f ca="1">IF(OR(J5="",N5=""),"",_xlfn.RANK.EQ(P5,ForecasterRankDifference2,1)+COUNTIF($P$5:P5,P5)/100)</f>
        <v>18.010000000000002</v>
      </c>
      <c r="R5" s="3">
        <f t="shared" ref="R5:R36" ca="1" si="9">IF(R4="","",IF(AND(ForecasterRankCount3&gt;0,(ROW(R5)-4)&lt;=ForecasterRankCount3),ROW(R5)-4,""))</f>
        <v>1</v>
      </c>
      <c r="S5" s="43" t="str">
        <f t="shared" ref="S5:S36" ca="1" si="10">IF(R5="","",INDEX(OFFSET(ForecastDataFirmStart,MATCH("Begin: " &amp; ForecastRankGroup &amp; "-" &amp; ForecastRankItem3 &amp; "-" &amp; ForecastRankSurveyDate3,ForecastData_ForecastSurveyDateKeys,0)-1,0,COUNTIF(ForecastData_ForecastSurveyDatesCount,(ForecastRankGroup &amp; "-" &amp; ForecastRankItem3 &amp; "-" &amp; ForecastRankSurveyDate3)),1),R5,1))</f>
        <v>Nomura</v>
      </c>
      <c r="T5" s="45"/>
      <c r="U5" s="43"/>
      <c r="V5" s="31">
        <f t="shared" ref="V5:V36" ca="1" si="11">IF(R5="","",IF(NOT(ISNUMBER(INDEX(OFFSET(ForecastDataStart,MATCH("Begin: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ForecastRankSurveyDate3)),1),R5,1))),"",INDEX(OFFSET(ForecastDataStart,MATCH("Begin: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ForecastRankSurveyDate3)),1),R5,1)))</f>
        <v>1.7</v>
      </c>
      <c r="W5" s="31">
        <f t="shared" ref="W5:W36" ca="1" si="12">IF(R5="","",INDEX(DataMatrix_AllData,MATCH(ForecastRankForecastDate3,DataMatrix_Dates,0),MATCH(ForecastRankItem3,DataMatrix_Items,0),1))</f>
        <v>7.564932696557447E-3</v>
      </c>
      <c r="X5" s="44">
        <f ca="1">IF(OR(R5="",V5=""),"",ABS(V5-W5))</f>
        <v>1.6924350673034425</v>
      </c>
      <c r="Y5" s="3">
        <f ca="1">IF(OR(R5="",V5=""),"",_xlfn.RANK.EQ(X5,ForecasterRankDifference3,1)+COUNTIF($X$5:X5,X5)/100)</f>
        <v>9.01</v>
      </c>
      <c r="Z5" s="3">
        <f t="shared" ref="Z5:Z36" ca="1" si="13">IF(Z4="","",IF(AND(ForecasterRankCount4&gt;0,(ROW(Z5)-4)&lt;=ForecasterRankCount4),ROW(Z5)-4,""))</f>
        <v>1</v>
      </c>
      <c r="AA5" s="43" t="str">
        <f t="shared" ref="AA5:AA36" ca="1" si="14">IF(Z5="","",INDEX(OFFSET(ForecastDataFirmStart,MATCH("Begin: " &amp; ForecastRankGroup &amp; "-" &amp; ForecastRankItem4 &amp; "-" &amp; ForecastRankSurveyDate4,ForecastData_ForecastSurveyDateKeys,0)-1,0,COUNTIF(ForecastData_ForecastSurveyDatesCount,(ForecastRankGroup &amp; "-" &amp; ForecastRankItem4 &amp; "-" &amp; ForecastRankSurveyDate4)),1),Z5,1))</f>
        <v>Nomura</v>
      </c>
      <c r="AB5" s="45"/>
      <c r="AC5" s="43"/>
      <c r="AD5" s="31">
        <f t="shared" ref="AD5:AD36" ca="1" si="15">IF(Z5="","",IF(NOT(ISNUMBER(INDEX(OFFSET(ForecastDataStart,MATCH("Begin: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ForecastRankSurveyDate4)),1),Z5,1))),"",INDEX(OFFSET(ForecastDataStart,MATCH("Begin: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ForecastRankSurveyDate4)),1),Z5,1)))</f>
        <v>6.2</v>
      </c>
      <c r="AE5" s="31">
        <f t="shared" ref="AE5:AE36" ca="1" si="16">IF(Z5="","",INDEX(DataMatrix_AllData,MATCH(ForecastRankForecastDate4,DataMatrix_Dates,0),MATCH(ForecastRankItem4,DataMatrix_Items,0),1))</f>
        <v>5.5999999999999994E-2</v>
      </c>
      <c r="AF5" s="44">
        <f ca="1">IF(OR(Z5="",AD5=""),"",ABS(AD5-AE5))</f>
        <v>6.1440000000000001</v>
      </c>
      <c r="AG5" s="3">
        <f ca="1">IF(OR(Z5="",AD5=""),"",_xlfn.RANK.EQ(AF5,ForecasterRankDifference4,1)+COUNTIF($AF$5:AF5,AF5)/100)</f>
        <v>23.01</v>
      </c>
      <c r="AH5" s="3">
        <f t="shared" ref="AH5:AH36" ca="1" si="17">IF(AH4="","",IF(AND(ForecasterRankCount5&gt;0,(ROW(AH5)-4)&lt;=ForecasterRankCount5),ROW(AH5)-4,""))</f>
        <v>1</v>
      </c>
      <c r="AI5" s="43" t="str">
        <f t="shared" ref="AI5:AI36" ca="1" si="18">IF(AH5="","",INDEX(OFFSET(ForecastDataFirmStart,MATCH("Begin: " &amp; ForecastRankGroup &amp; "-" &amp; ForecastRankItem5 &amp; "-" &amp; ForecastRankSurveyDate5,ForecastData_ForecastSurveyDateKeys,0)-1,0,COUNTIF(ForecastData_ForecastSurveyDatesCount,(ForecastRankGroup &amp; "-" &amp; ForecastRankItem5 &amp; "-" &amp; ForecastRankSurveyDate5)),1),AH5,1))</f>
        <v>Nomura</v>
      </c>
      <c r="AJ5" s="45"/>
      <c r="AK5" s="43"/>
      <c r="AL5" s="31" t="str">
        <f t="shared" ref="AL5:AL36" ca="1" si="19">IF(AH5="","",IF(NOT(ISNUMBER(INDEX(OFFSET(ForecastDataStart,MATCH("Begin: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ForecastRankSurveyDate5)),1),AH5,1))),"",INDEX(OFFSET(ForecastDataStart,MATCH("Begin: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ForecastRankSurveyDate5)),1),AH5,1)))</f>
        <v/>
      </c>
      <c r="AM5" s="31">
        <f t="shared" ref="AM5:AM36" ca="1" si="20">IF(AH5="","",INDEX(DataMatrix_AllData,MATCH(ForecastRankForecastDate5,DataMatrix_Dates,0),MATCH(ForecastRankItem5,DataMatrix_Items,0),1))</f>
        <v>53.45</v>
      </c>
      <c r="AN5" s="44" t="str">
        <f ca="1">IF(OR(AH5="",AL5=""),"",ABS(AL5-AM5))</f>
        <v/>
      </c>
      <c r="AO5" s="3" t="str">
        <f ca="1">IF(OR(AH5="",AL5=""),"",_xlfn.RANK.EQ(AN5,ForecasterRankDifference5,1)+COUNTIF($AN$5:AN5,AN5)/100)</f>
        <v/>
      </c>
    </row>
    <row r="6" spans="1:41" x14ac:dyDescent="0.55000000000000004">
      <c r="A6" s="3">
        <f t="shared" ca="1" si="0"/>
        <v>2</v>
      </c>
      <c r="B6" s="43" t="str">
        <f t="shared" ca="1" si="1"/>
        <v>Capital Economics</v>
      </c>
      <c r="C6" s="43"/>
      <c r="D6" s="3" t="str">
        <f ca="1">IF(E6="","",_xlfn.RANK.EQ(E6,ForecasterRankAverages,1) + COUNTIF($E$5:E6,E6)/100)</f>
        <v/>
      </c>
      <c r="E6" s="44" t="str">
        <f t="shared" ca="1" si="2"/>
        <v/>
      </c>
      <c r="F6" s="31">
        <f t="shared" ca="1" si="3"/>
        <v>0.13</v>
      </c>
      <c r="G6" s="31">
        <f t="shared" ca="1" si="4"/>
        <v>5.9999999999999995E-4</v>
      </c>
      <c r="H6" s="44">
        <f t="shared" ref="H6:H69" ca="1" si="21">IF(OR(A6="",F6=""),"",ABS(F6-G6))</f>
        <v>0.12940000000000002</v>
      </c>
      <c r="I6" s="3">
        <f ca="1">IF(OR(A6="",F6=""),"",_xlfn.RANK.EQ(H6,ForecasterRankDifference1,1)+COUNTIF($H$5:H6,H6)/100)</f>
        <v>23.01</v>
      </c>
      <c r="J6" s="3">
        <f t="shared" ca="1" si="5"/>
        <v>2</v>
      </c>
      <c r="K6" s="43" t="str">
        <f t="shared" ca="1" si="6"/>
        <v>Capital Economics</v>
      </c>
      <c r="L6" s="45"/>
      <c r="M6" s="43"/>
      <c r="N6" s="31">
        <f t="shared" ca="1" si="7"/>
        <v>3.25</v>
      </c>
      <c r="O6" s="31">
        <f t="shared" ca="1" si="8"/>
        <v>2.1700000000000001E-2</v>
      </c>
      <c r="P6" s="44">
        <f t="shared" ref="P6:P69" ca="1" si="22">IF(OR(J6="",N6=""),"",ABS(N6-O6))</f>
        <v>3.2282999999999999</v>
      </c>
      <c r="Q6" s="3">
        <f ca="1">IF(OR(J6="",N6=""),"",_xlfn.RANK.EQ(P6,ForecasterRankDifference2,1)+COUNTIF($P$5:P6,P6)/100)</f>
        <v>14.01</v>
      </c>
      <c r="R6" s="3">
        <f t="shared" ca="1" si="9"/>
        <v>2</v>
      </c>
      <c r="S6" s="43" t="str">
        <f t="shared" ca="1" si="10"/>
        <v>Capital Economics</v>
      </c>
      <c r="T6" s="45"/>
      <c r="U6" s="43"/>
      <c r="V6" s="31">
        <f t="shared" ca="1" si="11"/>
        <v>1.9</v>
      </c>
      <c r="W6" s="31">
        <f t="shared" ca="1" si="12"/>
        <v>7.564932696557447E-3</v>
      </c>
      <c r="X6" s="44">
        <f t="shared" ref="X6:X69" ca="1" si="23">IF(OR(R6="",V6=""),"",ABS(V6-W6))</f>
        <v>1.8924350673034425</v>
      </c>
      <c r="Y6" s="3">
        <f ca="1">IF(OR(R6="",V6=""),"",_xlfn.RANK.EQ(X6,ForecasterRankDifference3,1)+COUNTIF($X$5:X6,X6)/100)</f>
        <v>22.01</v>
      </c>
      <c r="Z6" s="3">
        <f t="shared" ca="1" si="13"/>
        <v>2</v>
      </c>
      <c r="AA6" s="43" t="str">
        <f t="shared" ca="1" si="14"/>
        <v>Capital Economics</v>
      </c>
      <c r="AB6" s="45"/>
      <c r="AC6" s="43"/>
      <c r="AD6" s="31">
        <f t="shared" ca="1" si="15"/>
        <v>6</v>
      </c>
      <c r="AE6" s="31">
        <f t="shared" ca="1" si="16"/>
        <v>5.5999999999999994E-2</v>
      </c>
      <c r="AF6" s="44">
        <f t="shared" ref="AF6:AF69" ca="1" si="24">IF(OR(Z6="",AD6=""),"",ABS(AD6-AE6))</f>
        <v>5.944</v>
      </c>
      <c r="AG6" s="3">
        <f ca="1">IF(OR(Z6="",AD6=""),"",_xlfn.RANK.EQ(AF6,ForecasterRankDifference4,1)+COUNTIF($AF$5:AF6,AF6)/100)</f>
        <v>4.01</v>
      </c>
      <c r="AH6" s="3">
        <f t="shared" ca="1" si="17"/>
        <v>2</v>
      </c>
      <c r="AI6" s="43" t="str">
        <f t="shared" ca="1" si="18"/>
        <v>Capital Economics</v>
      </c>
      <c r="AJ6" s="45"/>
      <c r="AK6" s="43"/>
      <c r="AL6" s="31" t="str">
        <f t="shared" ca="1" si="19"/>
        <v/>
      </c>
      <c r="AM6" s="31">
        <f t="shared" ca="1" si="20"/>
        <v>53.45</v>
      </c>
      <c r="AN6" s="44" t="str">
        <f t="shared" ref="AN6:AN69" ca="1" si="25">IF(OR(AH6="",AL6=""),"",ABS(AL6-AM6))</f>
        <v/>
      </c>
      <c r="AO6" s="3" t="str">
        <f ca="1">IF(OR(AH6="",AL6=""),"",_xlfn.RANK.EQ(AN6,ForecasterRankDifference5,1)+COUNTIF($AN$5:AN6,AN6)/100)</f>
        <v/>
      </c>
    </row>
    <row r="7" spans="1:41" x14ac:dyDescent="0.55000000000000004">
      <c r="A7" s="3">
        <f t="shared" ca="1" si="0"/>
        <v>3</v>
      </c>
      <c r="B7" s="43" t="str">
        <f t="shared" ca="1" si="1"/>
        <v>Combinatorics Capital</v>
      </c>
      <c r="C7" s="43"/>
      <c r="D7" s="3">
        <f ca="1">IF(E7="","",_xlfn.RANK.EQ(E7,ForecasterRankAverages,1) + COUNTIF($E$5:E7,E7)/100)</f>
        <v>29.01</v>
      </c>
      <c r="E7" s="44">
        <f t="shared" ca="1" si="2"/>
        <v>28.6</v>
      </c>
      <c r="F7" s="31">
        <f t="shared" ca="1" si="3"/>
        <v>0.5</v>
      </c>
      <c r="G7" s="31">
        <f t="shared" ca="1" si="4"/>
        <v>5.9999999999999995E-4</v>
      </c>
      <c r="H7" s="44">
        <f t="shared" ca="1" si="21"/>
        <v>0.49940000000000001</v>
      </c>
      <c r="I7" s="3">
        <f ca="1">IF(OR(A7="",F7=""),"",_xlfn.RANK.EQ(H7,ForecasterRankDifference1,1)+COUNTIF($H$5:H7,H7)/100)</f>
        <v>47.01</v>
      </c>
      <c r="J7" s="3">
        <f t="shared" ca="1" si="5"/>
        <v>3</v>
      </c>
      <c r="K7" s="43" t="str">
        <f t="shared" ca="1" si="6"/>
        <v>Combinatorics Capital</v>
      </c>
      <c r="L7" s="45"/>
      <c r="M7" s="43"/>
      <c r="N7" s="31">
        <f t="shared" ca="1" si="7"/>
        <v>4.25</v>
      </c>
      <c r="O7" s="31">
        <f t="shared" ca="1" si="8"/>
        <v>2.1700000000000001E-2</v>
      </c>
      <c r="P7" s="44">
        <f t="shared" ca="1" si="22"/>
        <v>4.2282999999999999</v>
      </c>
      <c r="Q7" s="3">
        <f ca="1">IF(OR(J7="",N7=""),"",_xlfn.RANK.EQ(P7,ForecasterRankDifference2,1)+COUNTIF($P$5:P7,P7)/100)</f>
        <v>48.01</v>
      </c>
      <c r="R7" s="3">
        <f t="shared" ca="1" si="9"/>
        <v>3</v>
      </c>
      <c r="S7" s="43" t="str">
        <f t="shared" ca="1" si="10"/>
        <v>Combinatorics Capital</v>
      </c>
      <c r="T7" s="45"/>
      <c r="U7" s="43"/>
      <c r="V7" s="31">
        <f t="shared" ca="1" si="11"/>
        <v>2.2000000000000002</v>
      </c>
      <c r="W7" s="31">
        <f t="shared" ca="1" si="12"/>
        <v>7.564932696557447E-3</v>
      </c>
      <c r="X7" s="44">
        <f t="shared" ca="1" si="23"/>
        <v>2.1924350673034425</v>
      </c>
      <c r="Y7" s="3">
        <f ca="1">IF(OR(R7="",V7=""),"",_xlfn.RANK.EQ(X7,ForecasterRankDifference3,1)+COUNTIF($X$5:X7,X7)/100)</f>
        <v>39.01</v>
      </c>
      <c r="Z7" s="3">
        <f t="shared" ca="1" si="13"/>
        <v>3</v>
      </c>
      <c r="AA7" s="43" t="str">
        <f t="shared" ca="1" si="14"/>
        <v>Combinatorics Capital</v>
      </c>
      <c r="AB7" s="45"/>
      <c r="AC7" s="43"/>
      <c r="AD7" s="31">
        <f t="shared" ca="1" si="15"/>
        <v>6</v>
      </c>
      <c r="AE7" s="31">
        <f t="shared" ca="1" si="16"/>
        <v>5.5999999999999994E-2</v>
      </c>
      <c r="AF7" s="44">
        <f t="shared" ca="1" si="24"/>
        <v>5.944</v>
      </c>
      <c r="AG7" s="3">
        <f ca="1">IF(OR(Z7="",AD7=""),"",_xlfn.RANK.EQ(AF7,ForecasterRankDifference4,1)+COUNTIF($AF$5:AF7,AF7)/100)</f>
        <v>4.0199999999999996</v>
      </c>
      <c r="AH7" s="3">
        <f t="shared" ca="1" si="17"/>
        <v>3</v>
      </c>
      <c r="AI7" s="43" t="str">
        <f t="shared" ca="1" si="18"/>
        <v>Combinatorics Capital</v>
      </c>
      <c r="AJ7" s="45"/>
      <c r="AK7" s="43"/>
      <c r="AL7" s="31">
        <f t="shared" ca="1" si="19"/>
        <v>92</v>
      </c>
      <c r="AM7" s="31">
        <f t="shared" ca="1" si="20"/>
        <v>53.45</v>
      </c>
      <c r="AN7" s="44">
        <f t="shared" ca="1" si="25"/>
        <v>38.549999999999997</v>
      </c>
      <c r="AO7" s="3">
        <f ca="1">IF(OR(AH7="",AL7=""),"",_xlfn.RANK.EQ(AN7,ForecasterRankDifference5,1)+COUNTIF($AN$5:AN7,AN7)/100)</f>
        <v>5.01</v>
      </c>
    </row>
    <row r="8" spans="1:41" x14ac:dyDescent="0.55000000000000004">
      <c r="A8" s="3">
        <f t="shared" ca="1" si="0"/>
        <v>4</v>
      </c>
      <c r="B8" s="43" t="str">
        <f t="shared" ca="1" si="1"/>
        <v>Standard and Poor's</v>
      </c>
      <c r="C8" s="43"/>
      <c r="D8" s="3">
        <f ca="1">IF(E8="","",_xlfn.RANK.EQ(E8,ForecasterRankAverages,1) + COUNTIF($E$5:E8,E8)/100)</f>
        <v>1.01</v>
      </c>
      <c r="E8" s="44">
        <f t="shared" ca="1" si="2"/>
        <v>9</v>
      </c>
      <c r="F8" s="31">
        <f t="shared" ca="1" si="3"/>
        <v>0.09</v>
      </c>
      <c r="G8" s="31">
        <f t="shared" ca="1" si="4"/>
        <v>5.9999999999999995E-4</v>
      </c>
      <c r="H8" s="44">
        <f t="shared" ca="1" si="21"/>
        <v>8.9399999999999993E-2</v>
      </c>
      <c r="I8" s="3">
        <f ca="1">IF(OR(A8="",F8=""),"",_xlfn.RANK.EQ(H8,ForecasterRankDifference1,1)+COUNTIF($H$5:H8,H8)/100)</f>
        <v>6.01</v>
      </c>
      <c r="J8" s="3">
        <f t="shared" ca="1" si="5"/>
        <v>4</v>
      </c>
      <c r="K8" s="43" t="str">
        <f t="shared" ca="1" si="6"/>
        <v>Standard and Poor's</v>
      </c>
      <c r="L8" s="45"/>
      <c r="M8" s="43"/>
      <c r="N8" s="31">
        <f t="shared" ca="1" si="7"/>
        <v>3.13</v>
      </c>
      <c r="O8" s="31">
        <f t="shared" ca="1" si="8"/>
        <v>2.1700000000000001E-2</v>
      </c>
      <c r="P8" s="44">
        <f t="shared" ca="1" si="22"/>
        <v>3.1082999999999998</v>
      </c>
      <c r="Q8" s="3">
        <f ca="1">IF(OR(J8="",N8=""),"",_xlfn.RANK.EQ(P8,ForecasterRankDifference2,1)+COUNTIF($P$5:P8,P8)/100)</f>
        <v>10.01</v>
      </c>
      <c r="R8" s="3">
        <f t="shared" ca="1" si="9"/>
        <v>4</v>
      </c>
      <c r="S8" s="43" t="str">
        <f t="shared" ca="1" si="10"/>
        <v>Standard and Poor's</v>
      </c>
      <c r="T8" s="45"/>
      <c r="U8" s="43"/>
      <c r="V8" s="31">
        <f t="shared" ca="1" si="11"/>
        <v>1.54</v>
      </c>
      <c r="W8" s="31">
        <f t="shared" ca="1" si="12"/>
        <v>7.564932696557447E-3</v>
      </c>
      <c r="X8" s="44">
        <f t="shared" ca="1" si="23"/>
        <v>1.5324350673034426</v>
      </c>
      <c r="Y8" s="3">
        <f ca="1">IF(OR(R8="",V8=""),"",_xlfn.RANK.EQ(X8,ForecasterRankDifference3,1)+COUNTIF($X$5:X8,X8)/100)</f>
        <v>6.01</v>
      </c>
      <c r="Z8" s="3">
        <f t="shared" ca="1" si="13"/>
        <v>4</v>
      </c>
      <c r="AA8" s="43" t="str">
        <f t="shared" ca="1" si="14"/>
        <v>Standard and Poor's</v>
      </c>
      <c r="AB8" s="45"/>
      <c r="AC8" s="43"/>
      <c r="AD8" s="31">
        <f t="shared" ca="1" si="15"/>
        <v>6.03</v>
      </c>
      <c r="AE8" s="31">
        <f t="shared" ca="1" si="16"/>
        <v>5.5999999999999994E-2</v>
      </c>
      <c r="AF8" s="44">
        <f t="shared" ca="1" si="24"/>
        <v>5.9740000000000002</v>
      </c>
      <c r="AG8" s="3">
        <f ca="1">IF(OR(Z8="",AD8=""),"",_xlfn.RANK.EQ(AF8,ForecasterRankDifference4,1)+COUNTIF($AF$5:AF8,AF8)/100)</f>
        <v>14.01</v>
      </c>
      <c r="AH8" s="3">
        <f t="shared" ca="1" si="17"/>
        <v>4</v>
      </c>
      <c r="AI8" s="43" t="str">
        <f t="shared" ca="1" si="18"/>
        <v>Standard and Poor's</v>
      </c>
      <c r="AJ8" s="45"/>
      <c r="AK8" s="43"/>
      <c r="AL8" s="31">
        <f t="shared" ca="1" si="19"/>
        <v>93.9</v>
      </c>
      <c r="AM8" s="31">
        <f t="shared" ca="1" si="20"/>
        <v>53.45</v>
      </c>
      <c r="AN8" s="44">
        <f t="shared" ca="1" si="25"/>
        <v>40.450000000000003</v>
      </c>
      <c r="AO8" s="3">
        <f ca="1">IF(OR(AH8="",AL8=""),"",_xlfn.RANK.EQ(AN8,ForecasterRankDifference5,1)+COUNTIF($AN$5:AN8,AN8)/100)</f>
        <v>9.01</v>
      </c>
    </row>
    <row r="9" spans="1:41" x14ac:dyDescent="0.55000000000000004">
      <c r="A9" s="3">
        <f t="shared" ca="1" si="0"/>
        <v>5</v>
      </c>
      <c r="B9" s="43" t="str">
        <f t="shared" ca="1" si="1"/>
        <v>Credit Agricole CIB</v>
      </c>
      <c r="C9" s="43"/>
      <c r="D9" s="3" t="str">
        <f ca="1">IF(E9="","",_xlfn.RANK.EQ(E9,ForecasterRankAverages,1) + COUNTIF($E$5:E9,E9)/100)</f>
        <v/>
      </c>
      <c r="E9" s="44" t="str">
        <f t="shared" ca="1" si="2"/>
        <v/>
      </c>
      <c r="F9" s="31">
        <f t="shared" ca="1" si="3"/>
        <v>0.13</v>
      </c>
      <c r="G9" s="31">
        <f t="shared" ca="1" si="4"/>
        <v>5.9999999999999995E-4</v>
      </c>
      <c r="H9" s="44">
        <f t="shared" ca="1" si="21"/>
        <v>0.12940000000000002</v>
      </c>
      <c r="I9" s="3">
        <f ca="1">IF(OR(A9="",F9=""),"",_xlfn.RANK.EQ(H9,ForecasterRankDifference1,1)+COUNTIF($H$5:H9,H9)/100)</f>
        <v>23.02</v>
      </c>
      <c r="J9" s="3">
        <f t="shared" ca="1" si="5"/>
        <v>5</v>
      </c>
      <c r="K9" s="43" t="str">
        <f t="shared" ca="1" si="6"/>
        <v>Credit Agricole CIB</v>
      </c>
      <c r="L9" s="45"/>
      <c r="M9" s="43"/>
      <c r="N9" s="31" t="str">
        <f t="shared" ca="1" si="7"/>
        <v/>
      </c>
      <c r="O9" s="31">
        <f t="shared" ca="1" si="8"/>
        <v>2.1700000000000001E-2</v>
      </c>
      <c r="P9" s="44" t="str">
        <f t="shared" ca="1" si="22"/>
        <v/>
      </c>
      <c r="Q9" s="3" t="str">
        <f ca="1">IF(OR(J9="",N9=""),"",_xlfn.RANK.EQ(P9,ForecasterRankDifference2,1)+COUNTIF($P$5:P9,P9)/100)</f>
        <v/>
      </c>
      <c r="R9" s="3">
        <f t="shared" ca="1" si="9"/>
        <v>5</v>
      </c>
      <c r="S9" s="43" t="str">
        <f t="shared" ca="1" si="10"/>
        <v>Credit Agricole CIB</v>
      </c>
      <c r="T9" s="45"/>
      <c r="U9" s="43"/>
      <c r="V9" s="31">
        <f t="shared" ca="1" si="11"/>
        <v>1.7</v>
      </c>
      <c r="W9" s="31">
        <f t="shared" ca="1" si="12"/>
        <v>7.564932696557447E-3</v>
      </c>
      <c r="X9" s="44">
        <f t="shared" ca="1" si="23"/>
        <v>1.6924350673034425</v>
      </c>
      <c r="Y9" s="3">
        <f ca="1">IF(OR(R9="",V9=""),"",_xlfn.RANK.EQ(X9,ForecasterRankDifference3,1)+COUNTIF($X$5:X9,X9)/100)</f>
        <v>9.02</v>
      </c>
      <c r="Z9" s="3">
        <f t="shared" ca="1" si="13"/>
        <v>5</v>
      </c>
      <c r="AA9" s="43" t="str">
        <f t="shared" ca="1" si="14"/>
        <v>Credit Agricole CIB</v>
      </c>
      <c r="AB9" s="45"/>
      <c r="AC9" s="43"/>
      <c r="AD9" s="31">
        <f t="shared" ca="1" si="15"/>
        <v>6.1</v>
      </c>
      <c r="AE9" s="31">
        <f t="shared" ca="1" si="16"/>
        <v>5.5999999999999994E-2</v>
      </c>
      <c r="AF9" s="44">
        <f t="shared" ca="1" si="24"/>
        <v>6.0439999999999996</v>
      </c>
      <c r="AG9" s="3">
        <f ca="1">IF(OR(Z9="",AD9=""),"",_xlfn.RANK.EQ(AF9,ForecasterRankDifference4,1)+COUNTIF($AF$5:AF9,AF9)/100)</f>
        <v>15.01</v>
      </c>
      <c r="AH9" s="3">
        <f t="shared" ca="1" si="17"/>
        <v>5</v>
      </c>
      <c r="AI9" s="43" t="str">
        <f t="shared" ca="1" si="18"/>
        <v>Credit Agricole CIB</v>
      </c>
      <c r="AJ9" s="45"/>
      <c r="AK9" s="43"/>
      <c r="AL9" s="31" t="str">
        <f t="shared" ca="1" si="19"/>
        <v/>
      </c>
      <c r="AM9" s="31">
        <f t="shared" ca="1" si="20"/>
        <v>53.45</v>
      </c>
      <c r="AN9" s="44" t="str">
        <f t="shared" ca="1" si="25"/>
        <v/>
      </c>
      <c r="AO9" s="3" t="str">
        <f ca="1">IF(OR(AH9="",AL9=""),"",_xlfn.RANK.EQ(AN9,ForecasterRankDifference5,1)+COUNTIF($AN$5:AN9,AN9)/100)</f>
        <v/>
      </c>
    </row>
    <row r="10" spans="1:41" x14ac:dyDescent="0.55000000000000004">
      <c r="A10" s="3">
        <f t="shared" ca="1" si="0"/>
        <v>6</v>
      </c>
      <c r="B10" s="43" t="str">
        <f t="shared" ca="1" si="1"/>
        <v>AllianceBernstein</v>
      </c>
      <c r="C10" s="43"/>
      <c r="D10" s="3">
        <f ca="1">IF(E10="","",_xlfn.RANK.EQ(E10,ForecasterRankAverages,1) + COUNTIF($E$5:E10,E10)/100)</f>
        <v>27.01</v>
      </c>
      <c r="E10" s="44">
        <f t="shared" ca="1" si="2"/>
        <v>26.2</v>
      </c>
      <c r="F10" s="31">
        <f t="shared" ca="1" si="3"/>
        <v>0.15</v>
      </c>
      <c r="G10" s="31">
        <f t="shared" ca="1" si="4"/>
        <v>5.9999999999999995E-4</v>
      </c>
      <c r="H10" s="44">
        <f t="shared" ca="1" si="21"/>
        <v>0.14940000000000001</v>
      </c>
      <c r="I10" s="3">
        <f ca="1">IF(OR(A10="",F10=""),"",_xlfn.RANK.EQ(H10,ForecasterRankDifference1,1)+COUNTIF($H$5:H10,H10)/100)</f>
        <v>35.01</v>
      </c>
      <c r="J10" s="3">
        <f t="shared" ca="1" si="5"/>
        <v>6</v>
      </c>
      <c r="K10" s="43" t="str">
        <f t="shared" ca="1" si="6"/>
        <v>AllianceBernstein</v>
      </c>
      <c r="L10" s="45"/>
      <c r="M10" s="43"/>
      <c r="N10" s="31">
        <f t="shared" ca="1" si="7"/>
        <v>3.65</v>
      </c>
      <c r="O10" s="31">
        <f t="shared" ca="1" si="8"/>
        <v>2.1700000000000001E-2</v>
      </c>
      <c r="P10" s="44">
        <f t="shared" ca="1" si="22"/>
        <v>3.6282999999999999</v>
      </c>
      <c r="Q10" s="3">
        <f ca="1">IF(OR(J10="",N10=""),"",_xlfn.RANK.EQ(P10,ForecasterRankDifference2,1)+COUNTIF($P$5:P10,P10)/100)</f>
        <v>39.01</v>
      </c>
      <c r="R10" s="3">
        <f t="shared" ca="1" si="9"/>
        <v>6</v>
      </c>
      <c r="S10" s="43" t="str">
        <f t="shared" ca="1" si="10"/>
        <v>AllianceBernstein</v>
      </c>
      <c r="T10" s="45"/>
      <c r="U10" s="43"/>
      <c r="V10" s="31">
        <f t="shared" ca="1" si="11"/>
        <v>2.2000000000000002</v>
      </c>
      <c r="W10" s="31">
        <f t="shared" ca="1" si="12"/>
        <v>7.564932696557447E-3</v>
      </c>
      <c r="X10" s="44">
        <f t="shared" ca="1" si="23"/>
        <v>2.1924350673034425</v>
      </c>
      <c r="Y10" s="3">
        <f ca="1">IF(OR(R10="",V10=""),"",_xlfn.RANK.EQ(X10,ForecasterRankDifference3,1)+COUNTIF($X$5:X10,X10)/100)</f>
        <v>39.020000000000003</v>
      </c>
      <c r="Z10" s="3">
        <f t="shared" ca="1" si="13"/>
        <v>6</v>
      </c>
      <c r="AA10" s="43" t="str">
        <f t="shared" ca="1" si="14"/>
        <v>AllianceBernstein</v>
      </c>
      <c r="AB10" s="45"/>
      <c r="AC10" s="43"/>
      <c r="AD10" s="31">
        <f t="shared" ca="1" si="15"/>
        <v>6.1</v>
      </c>
      <c r="AE10" s="31">
        <f t="shared" ca="1" si="16"/>
        <v>5.5999999999999994E-2</v>
      </c>
      <c r="AF10" s="44">
        <f t="shared" ca="1" si="24"/>
        <v>6.0439999999999996</v>
      </c>
      <c r="AG10" s="3">
        <f ca="1">IF(OR(Z10="",AD10=""),"",_xlfn.RANK.EQ(AF10,ForecasterRankDifference4,1)+COUNTIF($AF$5:AF10,AF10)/100)</f>
        <v>15.02</v>
      </c>
      <c r="AH10" s="3">
        <f t="shared" ca="1" si="17"/>
        <v>6</v>
      </c>
      <c r="AI10" s="43" t="str">
        <f t="shared" ca="1" si="18"/>
        <v>AllianceBernstein</v>
      </c>
      <c r="AJ10" s="45"/>
      <c r="AK10" s="43"/>
      <c r="AL10" s="31">
        <f t="shared" ca="1" si="19"/>
        <v>90</v>
      </c>
      <c r="AM10" s="31">
        <f t="shared" ca="1" si="20"/>
        <v>53.45</v>
      </c>
      <c r="AN10" s="44">
        <f t="shared" ca="1" si="25"/>
        <v>36.549999999999997</v>
      </c>
      <c r="AO10" s="3">
        <f ca="1">IF(OR(AH10="",AL10=""),"",_xlfn.RANK.EQ(AN10,ForecasterRankDifference5,1)+COUNTIF($AN$5:AN10,AN10)/100)</f>
        <v>3.01</v>
      </c>
    </row>
    <row r="11" spans="1:41" x14ac:dyDescent="0.55000000000000004">
      <c r="A11" s="3">
        <f t="shared" ca="1" si="0"/>
        <v>7</v>
      </c>
      <c r="B11" s="43" t="str">
        <f t="shared" ca="1" si="1"/>
        <v>BNP Paribas</v>
      </c>
      <c r="C11" s="43"/>
      <c r="D11" s="3">
        <f ca="1">IF(E11="","",_xlfn.RANK.EQ(E11,ForecasterRankAverages,1) + COUNTIF($E$5:E11,E11)/100)</f>
        <v>5.01</v>
      </c>
      <c r="E11" s="44">
        <f t="shared" ca="1" si="2"/>
        <v>14.8</v>
      </c>
      <c r="F11" s="31">
        <f t="shared" ca="1" si="3"/>
        <v>0.13</v>
      </c>
      <c r="G11" s="31">
        <f t="shared" ca="1" si="4"/>
        <v>5.9999999999999995E-4</v>
      </c>
      <c r="H11" s="44">
        <f t="shared" ca="1" si="21"/>
        <v>0.12940000000000002</v>
      </c>
      <c r="I11" s="3">
        <f ca="1">IF(OR(A11="",F11=""),"",_xlfn.RANK.EQ(H11,ForecasterRankDifference1,1)+COUNTIF($H$5:H11,H11)/100)</f>
        <v>23.03</v>
      </c>
      <c r="J11" s="3">
        <f t="shared" ca="1" si="5"/>
        <v>7</v>
      </c>
      <c r="K11" s="43" t="str">
        <f t="shared" ca="1" si="6"/>
        <v>BNP Paribas</v>
      </c>
      <c r="L11" s="45"/>
      <c r="M11" s="43"/>
      <c r="N11" s="31">
        <f t="shared" ca="1" si="7"/>
        <v>3.25</v>
      </c>
      <c r="O11" s="31">
        <f t="shared" ca="1" si="8"/>
        <v>2.1700000000000001E-2</v>
      </c>
      <c r="P11" s="44">
        <f t="shared" ca="1" si="22"/>
        <v>3.2282999999999999</v>
      </c>
      <c r="Q11" s="3">
        <f ca="1">IF(OR(J11="",N11=""),"",_xlfn.RANK.EQ(P11,ForecasterRankDifference2,1)+COUNTIF($P$5:P11,P11)/100)</f>
        <v>14.02</v>
      </c>
      <c r="R11" s="3">
        <f t="shared" ca="1" si="9"/>
        <v>7</v>
      </c>
      <c r="S11" s="43" t="str">
        <f t="shared" ca="1" si="10"/>
        <v>BNP Paribas</v>
      </c>
      <c r="T11" s="45"/>
      <c r="U11" s="43"/>
      <c r="V11" s="31">
        <f t="shared" ca="1" si="11"/>
        <v>1.8</v>
      </c>
      <c r="W11" s="31">
        <f t="shared" ca="1" si="12"/>
        <v>7.564932696557447E-3</v>
      </c>
      <c r="X11" s="44">
        <f t="shared" ca="1" si="23"/>
        <v>1.7924350673034426</v>
      </c>
      <c r="Y11" s="3">
        <f ca="1">IF(OR(R11="",V11=""),"",_xlfn.RANK.EQ(X11,ForecasterRankDifference3,1)+COUNTIF($X$5:X11,X11)/100)</f>
        <v>15.01</v>
      </c>
      <c r="Z11" s="3">
        <f t="shared" ca="1" si="13"/>
        <v>7</v>
      </c>
      <c r="AA11" s="43" t="str">
        <f t="shared" ca="1" si="14"/>
        <v>BNP Paribas</v>
      </c>
      <c r="AB11" s="45"/>
      <c r="AC11" s="43"/>
      <c r="AD11" s="31">
        <f t="shared" ca="1" si="15"/>
        <v>6</v>
      </c>
      <c r="AE11" s="31">
        <f t="shared" ca="1" si="16"/>
        <v>5.5999999999999994E-2</v>
      </c>
      <c r="AF11" s="44">
        <f t="shared" ca="1" si="24"/>
        <v>5.944</v>
      </c>
      <c r="AG11" s="3">
        <f ca="1">IF(OR(Z11="",AD11=""),"",_xlfn.RANK.EQ(AF11,ForecasterRankDifference4,1)+COUNTIF($AF$5:AF11,AF11)/100)</f>
        <v>4.03</v>
      </c>
      <c r="AH11" s="3">
        <f t="shared" ca="1" si="17"/>
        <v>7</v>
      </c>
      <c r="AI11" s="43" t="str">
        <f t="shared" ca="1" si="18"/>
        <v>BNP Paribas</v>
      </c>
      <c r="AJ11" s="45"/>
      <c r="AK11" s="43"/>
      <c r="AL11" s="31">
        <f t="shared" ca="1" si="19"/>
        <v>96</v>
      </c>
      <c r="AM11" s="31">
        <f t="shared" ca="1" si="20"/>
        <v>53.45</v>
      </c>
      <c r="AN11" s="44">
        <f t="shared" ca="1" si="25"/>
        <v>42.55</v>
      </c>
      <c r="AO11" s="3">
        <f ca="1">IF(OR(AH11="",AL11=""),"",_xlfn.RANK.EQ(AN11,ForecasterRankDifference5,1)+COUNTIF($AN$5:AN11,AN11)/100)</f>
        <v>18.010000000000002</v>
      </c>
    </row>
    <row r="12" spans="1:41" x14ac:dyDescent="0.55000000000000004">
      <c r="A12" s="3">
        <f t="shared" ca="1" si="0"/>
        <v>8</v>
      </c>
      <c r="B12" s="43" t="str">
        <f t="shared" ca="1" si="1"/>
        <v>Econoclast</v>
      </c>
      <c r="C12" s="43"/>
      <c r="D12" s="3">
        <f ca="1">IF(E12="","",_xlfn.RANK.EQ(E12,ForecasterRankAverages,1) + COUNTIF($E$5:E12,E12)/100)</f>
        <v>12.01</v>
      </c>
      <c r="E12" s="44">
        <f t="shared" ca="1" si="2"/>
        <v>18.2</v>
      </c>
      <c r="F12" s="31">
        <f t="shared" ca="1" si="3"/>
        <v>0.12</v>
      </c>
      <c r="G12" s="31">
        <f t="shared" ca="1" si="4"/>
        <v>5.9999999999999995E-4</v>
      </c>
      <c r="H12" s="44">
        <f t="shared" ca="1" si="21"/>
        <v>0.11939999999999999</v>
      </c>
      <c r="I12" s="3">
        <f ca="1">IF(OR(A12="",F12=""),"",_xlfn.RANK.EQ(H12,ForecasterRankDifference1,1)+COUNTIF($H$5:H12,H12)/100)</f>
        <v>10.01</v>
      </c>
      <c r="J12" s="3">
        <f t="shared" ca="1" si="5"/>
        <v>8</v>
      </c>
      <c r="K12" s="43" t="str">
        <f t="shared" ca="1" si="6"/>
        <v>Econoclast</v>
      </c>
      <c r="L12" s="45"/>
      <c r="M12" s="43"/>
      <c r="N12" s="31">
        <f t="shared" ca="1" si="7"/>
        <v>3.3</v>
      </c>
      <c r="O12" s="31">
        <f t="shared" ca="1" si="8"/>
        <v>2.1700000000000001E-2</v>
      </c>
      <c r="P12" s="44">
        <f t="shared" ca="1" si="22"/>
        <v>3.2782999999999998</v>
      </c>
      <c r="Q12" s="3">
        <f ca="1">IF(OR(J12="",N12=""),"",_xlfn.RANK.EQ(P12,ForecasterRankDifference2,1)+COUNTIF($P$5:P12,P12)/100)</f>
        <v>18.02</v>
      </c>
      <c r="R12" s="3">
        <f t="shared" ca="1" si="9"/>
        <v>8</v>
      </c>
      <c r="S12" s="43" t="str">
        <f t="shared" ca="1" si="10"/>
        <v>Econoclast</v>
      </c>
      <c r="T12" s="45"/>
      <c r="U12" s="43"/>
      <c r="V12" s="31">
        <f t="shared" ca="1" si="11"/>
        <v>2.1</v>
      </c>
      <c r="W12" s="31">
        <f t="shared" ca="1" si="12"/>
        <v>7.564932696557447E-3</v>
      </c>
      <c r="X12" s="44">
        <f t="shared" ca="1" si="23"/>
        <v>2.0924350673034429</v>
      </c>
      <c r="Y12" s="3">
        <f ca="1">IF(OR(R12="",V12=""),"",_xlfn.RANK.EQ(X12,ForecasterRankDifference3,1)+COUNTIF($X$5:X12,X12)/100)</f>
        <v>37.01</v>
      </c>
      <c r="Z12" s="3">
        <f t="shared" ca="1" si="13"/>
        <v>8</v>
      </c>
      <c r="AA12" s="43" t="str">
        <f t="shared" ca="1" si="14"/>
        <v>Econoclast</v>
      </c>
      <c r="AB12" s="45"/>
      <c r="AC12" s="43"/>
      <c r="AD12" s="31">
        <f t="shared" ca="1" si="15"/>
        <v>6.1</v>
      </c>
      <c r="AE12" s="31">
        <f t="shared" ca="1" si="16"/>
        <v>5.5999999999999994E-2</v>
      </c>
      <c r="AF12" s="44">
        <f t="shared" ca="1" si="24"/>
        <v>6.0439999999999996</v>
      </c>
      <c r="AG12" s="3">
        <f ca="1">IF(OR(Z12="",AD12=""),"",_xlfn.RANK.EQ(AF12,ForecasterRankDifference4,1)+COUNTIF($AF$5:AF12,AF12)/100)</f>
        <v>15.03</v>
      </c>
      <c r="AH12" s="3">
        <f t="shared" ca="1" si="17"/>
        <v>8</v>
      </c>
      <c r="AI12" s="43" t="str">
        <f t="shared" ca="1" si="18"/>
        <v>Econoclast</v>
      </c>
      <c r="AJ12" s="45"/>
      <c r="AK12" s="43"/>
      <c r="AL12" s="31">
        <f t="shared" ca="1" si="19"/>
        <v>95</v>
      </c>
      <c r="AM12" s="31">
        <f t="shared" ca="1" si="20"/>
        <v>53.45</v>
      </c>
      <c r="AN12" s="44">
        <f t="shared" ca="1" si="25"/>
        <v>41.55</v>
      </c>
      <c r="AO12" s="3">
        <f ca="1">IF(OR(AH12="",AL12=""),"",_xlfn.RANK.EQ(AN12,ForecasterRankDifference5,1)+COUNTIF($AN$5:AN12,AN12)/100)</f>
        <v>11.01</v>
      </c>
    </row>
    <row r="13" spans="1:41" x14ac:dyDescent="0.55000000000000004">
      <c r="A13" s="3">
        <f t="shared" ca="1" si="0"/>
        <v>9</v>
      </c>
      <c r="B13" s="43" t="str">
        <f t="shared" ca="1" si="1"/>
        <v>Wrightson ICAP</v>
      </c>
      <c r="C13" s="43"/>
      <c r="D13" s="3">
        <f ca="1">IF(E13="","",_xlfn.RANK.EQ(E13,ForecasterRankAverages,1) + COUNTIF($E$5:E13,E13)/100)</f>
        <v>31.01</v>
      </c>
      <c r="E13" s="44">
        <f t="shared" ca="1" si="2"/>
        <v>31.2</v>
      </c>
      <c r="F13" s="31">
        <f t="shared" ca="1" si="3"/>
        <v>0.25</v>
      </c>
      <c r="G13" s="31">
        <f t="shared" ca="1" si="4"/>
        <v>5.9999999999999995E-4</v>
      </c>
      <c r="H13" s="44">
        <f t="shared" ca="1" si="21"/>
        <v>0.24940000000000001</v>
      </c>
      <c r="I13" s="3">
        <f ca="1">IF(OR(A13="",F13=""),"",_xlfn.RANK.EQ(H13,ForecasterRankDifference1,1)+COUNTIF($H$5:H13,H13)/100)</f>
        <v>43.01</v>
      </c>
      <c r="J13" s="3">
        <f t="shared" ca="1" si="5"/>
        <v>9</v>
      </c>
      <c r="K13" s="43" t="str">
        <f t="shared" ca="1" si="6"/>
        <v>Wrightson ICAP</v>
      </c>
      <c r="L13" s="45"/>
      <c r="M13" s="43"/>
      <c r="N13" s="31">
        <f t="shared" ca="1" si="7"/>
        <v>3.4</v>
      </c>
      <c r="O13" s="31">
        <f t="shared" ca="1" si="8"/>
        <v>2.1700000000000001E-2</v>
      </c>
      <c r="P13" s="44">
        <f t="shared" ca="1" si="22"/>
        <v>3.3782999999999999</v>
      </c>
      <c r="Q13" s="3">
        <f ca="1">IF(OR(J13="",N13=""),"",_xlfn.RANK.EQ(P13,ForecasterRankDifference2,1)+COUNTIF($P$5:P13,P13)/100)</f>
        <v>25.01</v>
      </c>
      <c r="R13" s="3">
        <f t="shared" ca="1" si="9"/>
        <v>9</v>
      </c>
      <c r="S13" s="43" t="str">
        <f t="shared" ca="1" si="10"/>
        <v>Wrightson ICAP</v>
      </c>
      <c r="T13" s="45"/>
      <c r="U13" s="43"/>
      <c r="V13" s="31">
        <f t="shared" ca="1" si="11"/>
        <v>2.2999999999999998</v>
      </c>
      <c r="W13" s="31">
        <f t="shared" ca="1" si="12"/>
        <v>7.564932696557447E-3</v>
      </c>
      <c r="X13" s="44">
        <f t="shared" ca="1" si="23"/>
        <v>2.2924350673034422</v>
      </c>
      <c r="Y13" s="3">
        <f ca="1">IF(OR(R13="",V13=""),"",_xlfn.RANK.EQ(X13,ForecasterRankDifference3,1)+COUNTIF($X$5:X13,X13)/100)</f>
        <v>44.01</v>
      </c>
      <c r="Z13" s="3">
        <f t="shared" ca="1" si="13"/>
        <v>9</v>
      </c>
      <c r="AA13" s="43" t="str">
        <f t="shared" ca="1" si="14"/>
        <v>Wrightson ICAP</v>
      </c>
      <c r="AB13" s="45"/>
      <c r="AC13" s="43"/>
      <c r="AD13" s="31">
        <f t="shared" ca="1" si="15"/>
        <v>6.1</v>
      </c>
      <c r="AE13" s="31">
        <f t="shared" ca="1" si="16"/>
        <v>5.5999999999999994E-2</v>
      </c>
      <c r="AF13" s="44">
        <f t="shared" ca="1" si="24"/>
        <v>6.0439999999999996</v>
      </c>
      <c r="AG13" s="3">
        <f ca="1">IF(OR(Z13="",AD13=""),"",_xlfn.RANK.EQ(AF13,ForecasterRankDifference4,1)+COUNTIF($AF$5:AF13,AF13)/100)</f>
        <v>15.04</v>
      </c>
      <c r="AH13" s="3">
        <f t="shared" ca="1" si="17"/>
        <v>9</v>
      </c>
      <c r="AI13" s="43" t="str">
        <f t="shared" ca="1" si="18"/>
        <v>Wrightson ICAP</v>
      </c>
      <c r="AJ13" s="45"/>
      <c r="AK13" s="43"/>
      <c r="AL13" s="31">
        <f t="shared" ca="1" si="19"/>
        <v>105</v>
      </c>
      <c r="AM13" s="31">
        <f t="shared" ca="1" si="20"/>
        <v>53.45</v>
      </c>
      <c r="AN13" s="44">
        <f t="shared" ca="1" si="25"/>
        <v>51.55</v>
      </c>
      <c r="AO13" s="3">
        <f ca="1">IF(OR(AH13="",AL13=""),"",_xlfn.RANK.EQ(AN13,ForecasterRankDifference5,1)+COUNTIF($AN$5:AN13,AN13)/100)</f>
        <v>29.01</v>
      </c>
    </row>
    <row r="14" spans="1:41" x14ac:dyDescent="0.55000000000000004">
      <c r="A14" s="3">
        <f t="shared" ca="1" si="0"/>
        <v>10</v>
      </c>
      <c r="B14" s="43" t="str">
        <f t="shared" ca="1" si="1"/>
        <v>Vanderbilt University</v>
      </c>
      <c r="C14" s="43"/>
      <c r="D14" s="3">
        <f ca="1">IF(E14="","",_xlfn.RANK.EQ(E14,ForecasterRankAverages,1) + COUNTIF($E$5:E14,E14)/100)</f>
        <v>8.01</v>
      </c>
      <c r="E14" s="44">
        <f t="shared" ca="1" si="2"/>
        <v>16.8</v>
      </c>
      <c r="F14" s="31">
        <f t="shared" ca="1" si="3"/>
        <v>0</v>
      </c>
      <c r="G14" s="31">
        <f t="shared" ca="1" si="4"/>
        <v>5.9999999999999995E-4</v>
      </c>
      <c r="H14" s="44">
        <f t="shared" ca="1" si="21"/>
        <v>5.9999999999999995E-4</v>
      </c>
      <c r="I14" s="3">
        <f ca="1">IF(OR(A14="",F14=""),"",_xlfn.RANK.EQ(H14,ForecasterRankDifference1,1)+COUNTIF($H$5:H14,H14)/100)</f>
        <v>1.01</v>
      </c>
      <c r="J14" s="3">
        <f t="shared" ca="1" si="5"/>
        <v>10</v>
      </c>
      <c r="K14" s="43" t="str">
        <f t="shared" ca="1" si="6"/>
        <v>Vanderbilt University</v>
      </c>
      <c r="L14" s="45"/>
      <c r="M14" s="43"/>
      <c r="N14" s="31">
        <f t="shared" ca="1" si="7"/>
        <v>3</v>
      </c>
      <c r="O14" s="31">
        <f t="shared" ca="1" si="8"/>
        <v>2.1700000000000001E-2</v>
      </c>
      <c r="P14" s="44">
        <f t="shared" ca="1" si="22"/>
        <v>2.9782999999999999</v>
      </c>
      <c r="Q14" s="3">
        <f ca="1">IF(OR(J14="",N14=""),"",_xlfn.RANK.EQ(P14,ForecasterRankDifference2,1)+COUNTIF($P$5:P14,P14)/100)</f>
        <v>3.01</v>
      </c>
      <c r="R14" s="3">
        <f t="shared" ca="1" si="9"/>
        <v>10</v>
      </c>
      <c r="S14" s="43" t="str">
        <f t="shared" ca="1" si="10"/>
        <v>Vanderbilt University</v>
      </c>
      <c r="T14" s="45"/>
      <c r="U14" s="43"/>
      <c r="V14" s="31">
        <f t="shared" ca="1" si="11"/>
        <v>2</v>
      </c>
      <c r="W14" s="31">
        <f t="shared" ca="1" si="12"/>
        <v>7.564932696557447E-3</v>
      </c>
      <c r="X14" s="44">
        <f t="shared" ca="1" si="23"/>
        <v>1.9924350673034426</v>
      </c>
      <c r="Y14" s="3">
        <f ca="1">IF(OR(R14="",V14=""),"",_xlfn.RANK.EQ(X14,ForecasterRankDifference3,1)+COUNTIF($X$5:X14,X14)/100)</f>
        <v>28.01</v>
      </c>
      <c r="Z14" s="3">
        <f t="shared" ca="1" si="13"/>
        <v>10</v>
      </c>
      <c r="AA14" s="43" t="str">
        <f t="shared" ca="1" si="14"/>
        <v>Vanderbilt University</v>
      </c>
      <c r="AB14" s="45"/>
      <c r="AC14" s="43"/>
      <c r="AD14" s="31">
        <f t="shared" ca="1" si="15"/>
        <v>7</v>
      </c>
      <c r="AE14" s="31">
        <f t="shared" ca="1" si="16"/>
        <v>5.5999999999999994E-2</v>
      </c>
      <c r="AF14" s="44">
        <f t="shared" ca="1" si="24"/>
        <v>6.944</v>
      </c>
      <c r="AG14" s="3">
        <f ca="1">IF(OR(Z14="",AD14=""),"",_xlfn.RANK.EQ(AF14,ForecasterRankDifference4,1)+COUNTIF($AF$5:AF14,AF14)/100)</f>
        <v>49.01</v>
      </c>
      <c r="AH14" s="3">
        <f t="shared" ca="1" si="17"/>
        <v>10</v>
      </c>
      <c r="AI14" s="43" t="str">
        <f t="shared" ca="1" si="18"/>
        <v>Vanderbilt University</v>
      </c>
      <c r="AJ14" s="45"/>
      <c r="AK14" s="43"/>
      <c r="AL14" s="31">
        <f t="shared" ca="1" si="19"/>
        <v>90</v>
      </c>
      <c r="AM14" s="31">
        <f t="shared" ca="1" si="20"/>
        <v>53.45</v>
      </c>
      <c r="AN14" s="44">
        <f t="shared" ca="1" si="25"/>
        <v>36.549999999999997</v>
      </c>
      <c r="AO14" s="3">
        <f ca="1">IF(OR(AH14="",AL14=""),"",_xlfn.RANK.EQ(AN14,ForecasterRankDifference5,1)+COUNTIF($AN$5:AN14,AN14)/100)</f>
        <v>3.02</v>
      </c>
    </row>
    <row r="15" spans="1:41" x14ac:dyDescent="0.55000000000000004">
      <c r="A15" s="3">
        <f t="shared" ca="1" si="0"/>
        <v>11</v>
      </c>
      <c r="B15" s="43" t="str">
        <f t="shared" ca="1" si="1"/>
        <v>Fannie Mae</v>
      </c>
      <c r="C15" s="43"/>
      <c r="D15" s="3">
        <f ca="1">IF(E15="","",_xlfn.RANK.EQ(E15,ForecasterRankAverages,1) + COUNTIF($E$5:E15,E15)/100)</f>
        <v>21.01</v>
      </c>
      <c r="E15" s="44">
        <f t="shared" ca="1" si="2"/>
        <v>21.4</v>
      </c>
      <c r="F15" s="31">
        <f t="shared" ca="1" si="3"/>
        <v>0.2</v>
      </c>
      <c r="G15" s="31">
        <f t="shared" ca="1" si="4"/>
        <v>5.9999999999999995E-4</v>
      </c>
      <c r="H15" s="44">
        <f t="shared" ca="1" si="21"/>
        <v>0.19940000000000002</v>
      </c>
      <c r="I15" s="3">
        <f ca="1">IF(OR(A15="",F15=""),"",_xlfn.RANK.EQ(H15,ForecasterRankDifference1,1)+COUNTIF($H$5:H15,H15)/100)</f>
        <v>39.01</v>
      </c>
      <c r="J15" s="3">
        <f t="shared" ca="1" si="5"/>
        <v>11</v>
      </c>
      <c r="K15" s="43" t="str">
        <f t="shared" ca="1" si="6"/>
        <v>Fannie Mae</v>
      </c>
      <c r="L15" s="45"/>
      <c r="M15" s="43"/>
      <c r="N15" s="31">
        <f t="shared" ca="1" si="7"/>
        <v>3</v>
      </c>
      <c r="O15" s="31">
        <f t="shared" ca="1" si="8"/>
        <v>2.1700000000000001E-2</v>
      </c>
      <c r="P15" s="44">
        <f t="shared" ca="1" si="22"/>
        <v>2.9782999999999999</v>
      </c>
      <c r="Q15" s="3">
        <f ca="1">IF(OR(J15="",N15=""),"",_xlfn.RANK.EQ(P15,ForecasterRankDifference2,1)+COUNTIF($P$5:P15,P15)/100)</f>
        <v>3.02</v>
      </c>
      <c r="R15" s="3">
        <f t="shared" ca="1" si="9"/>
        <v>11</v>
      </c>
      <c r="S15" s="43" t="str">
        <f t="shared" ca="1" si="10"/>
        <v>Fannie Mae</v>
      </c>
      <c r="T15" s="45"/>
      <c r="U15" s="43"/>
      <c r="V15" s="31">
        <f t="shared" ca="1" si="11"/>
        <v>1.9</v>
      </c>
      <c r="W15" s="31">
        <f t="shared" ca="1" si="12"/>
        <v>7.564932696557447E-3</v>
      </c>
      <c r="X15" s="44">
        <f t="shared" ca="1" si="23"/>
        <v>1.8924350673034425</v>
      </c>
      <c r="Y15" s="3">
        <f ca="1">IF(OR(R15="",V15=""),"",_xlfn.RANK.EQ(X15,ForecasterRankDifference3,1)+COUNTIF($X$5:X15,X15)/100)</f>
        <v>22.02</v>
      </c>
      <c r="Z15" s="3">
        <f t="shared" ca="1" si="13"/>
        <v>11</v>
      </c>
      <c r="AA15" s="43" t="str">
        <f t="shared" ca="1" si="14"/>
        <v>Fannie Mae</v>
      </c>
      <c r="AB15" s="45"/>
      <c r="AC15" s="43"/>
      <c r="AD15" s="31">
        <f t="shared" ca="1" si="15"/>
        <v>6.2</v>
      </c>
      <c r="AE15" s="31">
        <f t="shared" ca="1" si="16"/>
        <v>5.5999999999999994E-2</v>
      </c>
      <c r="AF15" s="44">
        <f t="shared" ca="1" si="24"/>
        <v>6.1440000000000001</v>
      </c>
      <c r="AG15" s="3">
        <f ca="1">IF(OR(Z15="",AD15=""),"",_xlfn.RANK.EQ(AF15,ForecasterRankDifference4,1)+COUNTIF($AF$5:AF15,AF15)/100)</f>
        <v>23.02</v>
      </c>
      <c r="AH15" s="3">
        <f t="shared" ca="1" si="17"/>
        <v>11</v>
      </c>
      <c r="AI15" s="43" t="str">
        <f t="shared" ca="1" si="18"/>
        <v>Fannie Mae</v>
      </c>
      <c r="AJ15" s="45"/>
      <c r="AK15" s="43"/>
      <c r="AL15" s="31">
        <f t="shared" ca="1" si="19"/>
        <v>97</v>
      </c>
      <c r="AM15" s="31">
        <f t="shared" ca="1" si="20"/>
        <v>53.45</v>
      </c>
      <c r="AN15" s="44">
        <f t="shared" ca="1" si="25"/>
        <v>43.55</v>
      </c>
      <c r="AO15" s="3">
        <f ca="1">IF(OR(AH15="",AL15=""),"",_xlfn.RANK.EQ(AN15,ForecasterRankDifference5,1)+COUNTIF($AN$5:AN15,AN15)/100)</f>
        <v>20.010000000000002</v>
      </c>
    </row>
    <row r="16" spans="1:41" x14ac:dyDescent="0.55000000000000004">
      <c r="A16" s="3">
        <f t="shared" ca="1" si="0"/>
        <v>12</v>
      </c>
      <c r="B16" s="43" t="str">
        <f t="shared" ca="1" si="1"/>
        <v>Comerica Bank</v>
      </c>
      <c r="C16" s="43"/>
      <c r="D16" s="3">
        <f ca="1">IF(E16="","",_xlfn.RANK.EQ(E16,ForecasterRankAverages,1) + COUNTIF($E$5:E16,E16)/100)</f>
        <v>19.010000000000002</v>
      </c>
      <c r="E16" s="44">
        <f t="shared" ca="1" si="2"/>
        <v>21</v>
      </c>
      <c r="F16" s="31">
        <f t="shared" ca="1" si="3"/>
        <v>0.15</v>
      </c>
      <c r="G16" s="31">
        <f t="shared" ca="1" si="4"/>
        <v>5.9999999999999995E-4</v>
      </c>
      <c r="H16" s="44">
        <f t="shared" ca="1" si="21"/>
        <v>0.14940000000000001</v>
      </c>
      <c r="I16" s="3">
        <f ca="1">IF(OR(A16="",F16=""),"",_xlfn.RANK.EQ(H16,ForecasterRankDifference1,1)+COUNTIF($H$5:H16,H16)/100)</f>
        <v>35.020000000000003</v>
      </c>
      <c r="J16" s="3">
        <f t="shared" ca="1" si="5"/>
        <v>12</v>
      </c>
      <c r="K16" s="43" t="str">
        <f t="shared" ca="1" si="6"/>
        <v>Comerica Bank</v>
      </c>
      <c r="L16" s="45"/>
      <c r="M16" s="43"/>
      <c r="N16" s="31">
        <f t="shared" ca="1" si="7"/>
        <v>3.13</v>
      </c>
      <c r="O16" s="31">
        <f t="shared" ca="1" si="8"/>
        <v>2.1700000000000001E-2</v>
      </c>
      <c r="P16" s="44">
        <f t="shared" ca="1" si="22"/>
        <v>3.1082999999999998</v>
      </c>
      <c r="Q16" s="3">
        <f ca="1">IF(OR(J16="",N16=""),"",_xlfn.RANK.EQ(P16,ForecasterRankDifference2,1)+COUNTIF($P$5:P16,P16)/100)</f>
        <v>10.02</v>
      </c>
      <c r="R16" s="3">
        <f t="shared" ca="1" si="9"/>
        <v>12</v>
      </c>
      <c r="S16" s="43" t="str">
        <f t="shared" ca="1" si="10"/>
        <v>Comerica Bank</v>
      </c>
      <c r="T16" s="45"/>
      <c r="U16" s="43"/>
      <c r="V16" s="31">
        <f t="shared" ca="1" si="11"/>
        <v>1.8</v>
      </c>
      <c r="W16" s="31">
        <f t="shared" ca="1" si="12"/>
        <v>7.564932696557447E-3</v>
      </c>
      <c r="X16" s="44">
        <f t="shared" ca="1" si="23"/>
        <v>1.7924350673034426</v>
      </c>
      <c r="Y16" s="3">
        <f ca="1">IF(OR(R16="",V16=""),"",_xlfn.RANK.EQ(X16,ForecasterRankDifference3,1)+COUNTIF($X$5:X16,X16)/100)</f>
        <v>15.02</v>
      </c>
      <c r="Z16" s="3">
        <f t="shared" ca="1" si="13"/>
        <v>12</v>
      </c>
      <c r="AA16" s="43" t="str">
        <f t="shared" ca="1" si="14"/>
        <v>Comerica Bank</v>
      </c>
      <c r="AB16" s="45"/>
      <c r="AC16" s="43"/>
      <c r="AD16" s="31">
        <f t="shared" ca="1" si="15"/>
        <v>6.2</v>
      </c>
      <c r="AE16" s="31">
        <f t="shared" ca="1" si="16"/>
        <v>5.5999999999999994E-2</v>
      </c>
      <c r="AF16" s="44">
        <f t="shared" ca="1" si="24"/>
        <v>6.1440000000000001</v>
      </c>
      <c r="AG16" s="3">
        <f ca="1">IF(OR(Z16="",AD16=""),"",_xlfn.RANK.EQ(AF16,ForecasterRankDifference4,1)+COUNTIF($AF$5:AF16,AF16)/100)</f>
        <v>23.03</v>
      </c>
      <c r="AH16" s="3">
        <f t="shared" ca="1" si="17"/>
        <v>12</v>
      </c>
      <c r="AI16" s="43" t="str">
        <f t="shared" ca="1" si="18"/>
        <v>Comerica Bank</v>
      </c>
      <c r="AJ16" s="45"/>
      <c r="AK16" s="43"/>
      <c r="AL16" s="31">
        <f t="shared" ca="1" si="19"/>
        <v>100</v>
      </c>
      <c r="AM16" s="31">
        <f t="shared" ca="1" si="20"/>
        <v>53.45</v>
      </c>
      <c r="AN16" s="44">
        <f t="shared" ca="1" si="25"/>
        <v>46.55</v>
      </c>
      <c r="AO16" s="3">
        <f ca="1">IF(OR(AH16="",AL16=""),"",_xlfn.RANK.EQ(AN16,ForecasterRankDifference5,1)+COUNTIF($AN$5:AN16,AN16)/100)</f>
        <v>22.01</v>
      </c>
    </row>
    <row r="17" spans="1:41" x14ac:dyDescent="0.55000000000000004">
      <c r="A17" s="3">
        <f t="shared" ca="1" si="0"/>
        <v>13</v>
      </c>
      <c r="B17" s="43" t="str">
        <f t="shared" ca="1" si="1"/>
        <v>MFR</v>
      </c>
      <c r="C17" s="43"/>
      <c r="D17" s="3" t="str">
        <f ca="1">IF(E17="","",_xlfn.RANK.EQ(E17,ForecasterRankAverages,1) + COUNTIF($E$5:E17,E17)/100)</f>
        <v/>
      </c>
      <c r="E17" s="44" t="str">
        <f t="shared" ca="1" si="2"/>
        <v/>
      </c>
      <c r="F17" s="31">
        <f t="shared" ca="1" si="3"/>
        <v>0.13</v>
      </c>
      <c r="G17" s="31">
        <f t="shared" ca="1" si="4"/>
        <v>5.9999999999999995E-4</v>
      </c>
      <c r="H17" s="44">
        <f t="shared" ca="1" si="21"/>
        <v>0.12940000000000002</v>
      </c>
      <c r="I17" s="3">
        <f ca="1">IF(OR(A17="",F17=""),"",_xlfn.RANK.EQ(H17,ForecasterRankDifference1,1)+COUNTIF($H$5:H17,H17)/100)</f>
        <v>23.04</v>
      </c>
      <c r="J17" s="3">
        <f t="shared" ca="1" si="5"/>
        <v>13</v>
      </c>
      <c r="K17" s="43" t="str">
        <f t="shared" ca="1" si="6"/>
        <v>MFR</v>
      </c>
      <c r="L17" s="45"/>
      <c r="M17" s="43"/>
      <c r="N17" s="31">
        <f t="shared" ca="1" si="7"/>
        <v>3.45</v>
      </c>
      <c r="O17" s="31">
        <f t="shared" ca="1" si="8"/>
        <v>2.1700000000000001E-2</v>
      </c>
      <c r="P17" s="44">
        <f t="shared" ca="1" si="22"/>
        <v>3.4283000000000001</v>
      </c>
      <c r="Q17" s="3">
        <f ca="1">IF(OR(J17="",N17=""),"",_xlfn.RANK.EQ(P17,ForecasterRankDifference2,1)+COUNTIF($P$5:P17,P17)/100)</f>
        <v>29.01</v>
      </c>
      <c r="R17" s="3">
        <f t="shared" ca="1" si="9"/>
        <v>13</v>
      </c>
      <c r="S17" s="43" t="str">
        <f t="shared" ca="1" si="10"/>
        <v>MFR</v>
      </c>
      <c r="T17" s="45"/>
      <c r="U17" s="43"/>
      <c r="V17" s="31">
        <f t="shared" ca="1" si="11"/>
        <v>1.9</v>
      </c>
      <c r="W17" s="31">
        <f t="shared" ca="1" si="12"/>
        <v>7.564932696557447E-3</v>
      </c>
      <c r="X17" s="44">
        <f t="shared" ca="1" si="23"/>
        <v>1.8924350673034425</v>
      </c>
      <c r="Y17" s="3">
        <f ca="1">IF(OR(R17="",V17=""),"",_xlfn.RANK.EQ(X17,ForecasterRankDifference3,1)+COUNTIF($X$5:X17,X17)/100)</f>
        <v>22.03</v>
      </c>
      <c r="Z17" s="3">
        <f t="shared" ca="1" si="13"/>
        <v>13</v>
      </c>
      <c r="AA17" s="43" t="str">
        <f t="shared" ca="1" si="14"/>
        <v>MFR</v>
      </c>
      <c r="AB17" s="45"/>
      <c r="AC17" s="43"/>
      <c r="AD17" s="31">
        <f t="shared" ca="1" si="15"/>
        <v>6.4</v>
      </c>
      <c r="AE17" s="31">
        <f t="shared" ca="1" si="16"/>
        <v>5.5999999999999994E-2</v>
      </c>
      <c r="AF17" s="44">
        <f t="shared" ca="1" si="24"/>
        <v>6.3440000000000003</v>
      </c>
      <c r="AG17" s="3">
        <f ca="1">IF(OR(Z17="",AD17=""),"",_xlfn.RANK.EQ(AF17,ForecasterRankDifference4,1)+COUNTIF($AF$5:AF17,AF17)/100)</f>
        <v>40.01</v>
      </c>
      <c r="AH17" s="3">
        <f t="shared" ca="1" si="17"/>
        <v>13</v>
      </c>
      <c r="AI17" s="43" t="str">
        <f t="shared" ca="1" si="18"/>
        <v>MFR</v>
      </c>
      <c r="AJ17" s="45"/>
      <c r="AK17" s="43"/>
      <c r="AL17" s="31" t="str">
        <f t="shared" ca="1" si="19"/>
        <v/>
      </c>
      <c r="AM17" s="31">
        <f t="shared" ca="1" si="20"/>
        <v>53.45</v>
      </c>
      <c r="AN17" s="44" t="str">
        <f t="shared" ca="1" si="25"/>
        <v/>
      </c>
      <c r="AO17" s="3" t="str">
        <f ca="1">IF(OR(AH17="",AL17=""),"",_xlfn.RANK.EQ(AN17,ForecasterRankDifference5,1)+COUNTIF($AN$5:AN17,AN17)/100)</f>
        <v/>
      </c>
    </row>
    <row r="18" spans="1:41" x14ac:dyDescent="0.55000000000000004">
      <c r="A18" s="3">
        <f t="shared" ca="1" si="0"/>
        <v>14</v>
      </c>
      <c r="B18" s="43" t="str">
        <f t="shared" ca="1" si="1"/>
        <v>Mortgage Bankers Association</v>
      </c>
      <c r="C18" s="43"/>
      <c r="D18" s="3">
        <f ca="1">IF(E18="","",_xlfn.RANK.EQ(E18,ForecasterRankAverages,1) + COUNTIF($E$5:E18,E18)/100)</f>
        <v>17.010000000000002</v>
      </c>
      <c r="E18" s="44">
        <f t="shared" ca="1" si="2"/>
        <v>20.2</v>
      </c>
      <c r="F18" s="31">
        <f t="shared" ca="1" si="3"/>
        <v>0</v>
      </c>
      <c r="G18" s="31">
        <f t="shared" ca="1" si="4"/>
        <v>5.9999999999999995E-4</v>
      </c>
      <c r="H18" s="44">
        <f t="shared" ca="1" si="21"/>
        <v>5.9999999999999995E-4</v>
      </c>
      <c r="I18" s="3">
        <f ca="1">IF(OR(A18="",F18=""),"",_xlfn.RANK.EQ(H18,ForecasterRankDifference1,1)+COUNTIF($H$5:H18,H18)/100)</f>
        <v>1.02</v>
      </c>
      <c r="J18" s="3">
        <f t="shared" ca="1" si="5"/>
        <v>14</v>
      </c>
      <c r="K18" s="43" t="str">
        <f t="shared" ca="1" si="6"/>
        <v>Mortgage Bankers Association</v>
      </c>
      <c r="L18" s="45"/>
      <c r="M18" s="43"/>
      <c r="N18" s="31">
        <f t="shared" ca="1" si="7"/>
        <v>3.3</v>
      </c>
      <c r="O18" s="31">
        <f t="shared" ca="1" si="8"/>
        <v>2.1700000000000001E-2</v>
      </c>
      <c r="P18" s="44">
        <f t="shared" ca="1" si="22"/>
        <v>3.2782999999999998</v>
      </c>
      <c r="Q18" s="3">
        <f ca="1">IF(OR(J18="",N18=""),"",_xlfn.RANK.EQ(P18,ForecasterRankDifference2,1)+COUNTIF($P$5:P18,P18)/100)</f>
        <v>18.03</v>
      </c>
      <c r="R18" s="3">
        <f t="shared" ca="1" si="9"/>
        <v>14</v>
      </c>
      <c r="S18" s="43" t="str">
        <f t="shared" ca="1" si="10"/>
        <v>Mortgage Bankers Association</v>
      </c>
      <c r="T18" s="45"/>
      <c r="U18" s="43"/>
      <c r="V18" s="31">
        <f t="shared" ca="1" si="11"/>
        <v>2.1</v>
      </c>
      <c r="W18" s="31">
        <f t="shared" ca="1" si="12"/>
        <v>7.564932696557447E-3</v>
      </c>
      <c r="X18" s="44">
        <f t="shared" ca="1" si="23"/>
        <v>2.0924350673034429</v>
      </c>
      <c r="Y18" s="3">
        <f ca="1">IF(OR(R18="",V18=""),"",_xlfn.RANK.EQ(X18,ForecasterRankDifference3,1)+COUNTIF($X$5:X18,X18)/100)</f>
        <v>37.020000000000003</v>
      </c>
      <c r="Z18" s="3">
        <f t="shared" ca="1" si="13"/>
        <v>14</v>
      </c>
      <c r="AA18" s="43" t="str">
        <f t="shared" ca="1" si="14"/>
        <v>Mortgage Bankers Association</v>
      </c>
      <c r="AB18" s="45"/>
      <c r="AC18" s="43"/>
      <c r="AD18" s="31">
        <f t="shared" ca="1" si="15"/>
        <v>6.2</v>
      </c>
      <c r="AE18" s="31">
        <f t="shared" ca="1" si="16"/>
        <v>5.5999999999999994E-2</v>
      </c>
      <c r="AF18" s="44">
        <f t="shared" ca="1" si="24"/>
        <v>6.1440000000000001</v>
      </c>
      <c r="AG18" s="3">
        <f ca="1">IF(OR(Z18="",AD18=""),"",_xlfn.RANK.EQ(AF18,ForecasterRankDifference4,1)+COUNTIF($AF$5:AF18,AF18)/100)</f>
        <v>23.04</v>
      </c>
      <c r="AH18" s="3">
        <f t="shared" ca="1" si="17"/>
        <v>14</v>
      </c>
      <c r="AI18" s="43" t="str">
        <f t="shared" ca="1" si="18"/>
        <v>Mortgage Bankers Association</v>
      </c>
      <c r="AJ18" s="45"/>
      <c r="AK18" s="43"/>
      <c r="AL18" s="31">
        <f t="shared" ca="1" si="19"/>
        <v>100</v>
      </c>
      <c r="AM18" s="31">
        <f t="shared" ca="1" si="20"/>
        <v>53.45</v>
      </c>
      <c r="AN18" s="44">
        <f t="shared" ca="1" si="25"/>
        <v>46.55</v>
      </c>
      <c r="AO18" s="3">
        <f ca="1">IF(OR(AH18="",AL18=""),"",_xlfn.RANK.EQ(AN18,ForecasterRankDifference5,1)+COUNTIF($AN$5:AN18,AN18)/100)</f>
        <v>22.02</v>
      </c>
    </row>
    <row r="19" spans="1:41" x14ac:dyDescent="0.55000000000000004">
      <c r="A19" s="3">
        <f t="shared" ca="1" si="0"/>
        <v>15</v>
      </c>
      <c r="B19" s="43" t="str">
        <f t="shared" ca="1" si="1"/>
        <v>IHS Global Insight</v>
      </c>
      <c r="C19" s="43"/>
      <c r="D19" s="3">
        <f ca="1">IF(E19="","",_xlfn.RANK.EQ(E19,ForecasterRankAverages,1) + COUNTIF($E$5:E19,E19)/100)</f>
        <v>7.01</v>
      </c>
      <c r="E19" s="44">
        <f t="shared" ca="1" si="2"/>
        <v>16.399999999999999</v>
      </c>
      <c r="F19" s="31">
        <f t="shared" ca="1" si="3"/>
        <v>0.13</v>
      </c>
      <c r="G19" s="31">
        <f t="shared" ca="1" si="4"/>
        <v>5.9999999999999995E-4</v>
      </c>
      <c r="H19" s="44">
        <f t="shared" ca="1" si="21"/>
        <v>0.12940000000000002</v>
      </c>
      <c r="I19" s="3">
        <f ca="1">IF(OR(A19="",F19=""),"",_xlfn.RANK.EQ(H19,ForecasterRankDifference1,1)+COUNTIF($H$5:H19,H19)/100)</f>
        <v>23.05</v>
      </c>
      <c r="J19" s="3">
        <f t="shared" ca="1" si="5"/>
        <v>15</v>
      </c>
      <c r="K19" s="43" t="str">
        <f t="shared" ca="1" si="6"/>
        <v>IHS Global Insight</v>
      </c>
      <c r="L19" s="45"/>
      <c r="M19" s="43"/>
      <c r="N19" s="31">
        <f t="shared" ca="1" si="7"/>
        <v>3.13</v>
      </c>
      <c r="O19" s="31">
        <f t="shared" ca="1" si="8"/>
        <v>2.1700000000000001E-2</v>
      </c>
      <c r="P19" s="44">
        <f t="shared" ca="1" si="22"/>
        <v>3.1082999999999998</v>
      </c>
      <c r="Q19" s="3">
        <f ca="1">IF(OR(J19="",N19=""),"",_xlfn.RANK.EQ(P19,ForecasterRankDifference2,1)+COUNTIF($P$5:P19,P19)/100)</f>
        <v>10.029999999999999</v>
      </c>
      <c r="R19" s="3">
        <f t="shared" ca="1" si="9"/>
        <v>15</v>
      </c>
      <c r="S19" s="43" t="str">
        <f t="shared" ca="1" si="10"/>
        <v>IHS Global Insight</v>
      </c>
      <c r="T19" s="45"/>
      <c r="U19" s="43"/>
      <c r="V19" s="31">
        <f t="shared" ca="1" si="11"/>
        <v>1.8</v>
      </c>
      <c r="W19" s="31">
        <f t="shared" ca="1" si="12"/>
        <v>7.564932696557447E-3</v>
      </c>
      <c r="X19" s="44">
        <f t="shared" ca="1" si="23"/>
        <v>1.7924350673034426</v>
      </c>
      <c r="Y19" s="3">
        <f ca="1">IF(OR(R19="",V19=""),"",_xlfn.RANK.EQ(X19,ForecasterRankDifference3,1)+COUNTIF($X$5:X19,X19)/100)</f>
        <v>15.03</v>
      </c>
      <c r="Z19" s="3">
        <f t="shared" ca="1" si="13"/>
        <v>15</v>
      </c>
      <c r="AA19" s="43" t="str">
        <f t="shared" ca="1" si="14"/>
        <v>IHS Global Insight</v>
      </c>
      <c r="AB19" s="45"/>
      <c r="AC19" s="43"/>
      <c r="AD19" s="31">
        <f t="shared" ca="1" si="15"/>
        <v>6.2</v>
      </c>
      <c r="AE19" s="31">
        <f t="shared" ca="1" si="16"/>
        <v>5.5999999999999994E-2</v>
      </c>
      <c r="AF19" s="44">
        <f t="shared" ca="1" si="24"/>
        <v>6.1440000000000001</v>
      </c>
      <c r="AG19" s="3">
        <f ca="1">IF(OR(Z19="",AD19=""),"",_xlfn.RANK.EQ(AF19,ForecasterRankDifference4,1)+COUNTIF($AF$5:AF19,AF19)/100)</f>
        <v>23.05</v>
      </c>
      <c r="AH19" s="3">
        <f t="shared" ca="1" si="17"/>
        <v>15</v>
      </c>
      <c r="AI19" s="43" t="str">
        <f t="shared" ca="1" si="18"/>
        <v>IHS Global Insight</v>
      </c>
      <c r="AJ19" s="45"/>
      <c r="AK19" s="43"/>
      <c r="AL19" s="31">
        <f t="shared" ca="1" si="19"/>
        <v>95</v>
      </c>
      <c r="AM19" s="31">
        <f t="shared" ca="1" si="20"/>
        <v>53.45</v>
      </c>
      <c r="AN19" s="44">
        <f t="shared" ca="1" si="25"/>
        <v>41.55</v>
      </c>
      <c r="AO19" s="3">
        <f ca="1">IF(OR(AH19="",AL19=""),"",_xlfn.RANK.EQ(AN19,ForecasterRankDifference5,1)+COUNTIF($AN$5:AN19,AN19)/100)</f>
        <v>11.02</v>
      </c>
    </row>
    <row r="20" spans="1:41" x14ac:dyDescent="0.55000000000000004">
      <c r="A20" s="3">
        <f t="shared" ca="1" si="0"/>
        <v>16</v>
      </c>
      <c r="B20" s="43" t="str">
        <f t="shared" ca="1" si="1"/>
        <v>BofA</v>
      </c>
      <c r="C20" s="43"/>
      <c r="D20" s="3" t="str">
        <f ca="1">IF(E20="","",_xlfn.RANK.EQ(E20,ForecasterRankAverages,1) + COUNTIF($E$5:E20,E20)/100)</f>
        <v/>
      </c>
      <c r="E20" s="44" t="str">
        <f t="shared" ca="1" si="2"/>
        <v/>
      </c>
      <c r="F20" s="31">
        <f t="shared" ca="1" si="3"/>
        <v>0.13</v>
      </c>
      <c r="G20" s="31">
        <f t="shared" ca="1" si="4"/>
        <v>5.9999999999999995E-4</v>
      </c>
      <c r="H20" s="44">
        <f t="shared" ca="1" si="21"/>
        <v>0.12940000000000002</v>
      </c>
      <c r="I20" s="3">
        <f ca="1">IF(OR(A20="",F20=""),"",_xlfn.RANK.EQ(H20,ForecasterRankDifference1,1)+COUNTIF($H$5:H20,H20)/100)</f>
        <v>23.06</v>
      </c>
      <c r="J20" s="3">
        <f t="shared" ca="1" si="5"/>
        <v>16</v>
      </c>
      <c r="K20" s="43" t="str">
        <f t="shared" ca="1" si="6"/>
        <v>BofA</v>
      </c>
      <c r="L20" s="45"/>
      <c r="M20" s="43"/>
      <c r="N20" s="31">
        <f t="shared" ca="1" si="7"/>
        <v>3.75</v>
      </c>
      <c r="O20" s="31">
        <f t="shared" ca="1" si="8"/>
        <v>2.1700000000000001E-2</v>
      </c>
      <c r="P20" s="44">
        <f t="shared" ca="1" si="22"/>
        <v>3.7282999999999999</v>
      </c>
      <c r="Q20" s="3">
        <f ca="1">IF(OR(J20="",N20=""),"",_xlfn.RANK.EQ(P20,ForecasterRankDifference2,1)+COUNTIF($P$5:P20,P20)/100)</f>
        <v>42.01</v>
      </c>
      <c r="R20" s="3">
        <f t="shared" ca="1" si="9"/>
        <v>16</v>
      </c>
      <c r="S20" s="43" t="str">
        <f t="shared" ca="1" si="10"/>
        <v>BofA</v>
      </c>
      <c r="T20" s="45"/>
      <c r="U20" s="43"/>
      <c r="V20" s="31">
        <f t="shared" ca="1" si="11"/>
        <v>1.5</v>
      </c>
      <c r="W20" s="31">
        <f t="shared" ca="1" si="12"/>
        <v>7.564932696557447E-3</v>
      </c>
      <c r="X20" s="44">
        <f t="shared" ca="1" si="23"/>
        <v>1.4924350673034426</v>
      </c>
      <c r="Y20" s="3">
        <f ca="1">IF(OR(R20="",V20=""),"",_xlfn.RANK.EQ(X20,ForecasterRankDifference3,1)+COUNTIF($X$5:X20,X20)/100)</f>
        <v>4.01</v>
      </c>
      <c r="Z20" s="3">
        <f t="shared" ca="1" si="13"/>
        <v>16</v>
      </c>
      <c r="AA20" s="43" t="str">
        <f t="shared" ca="1" si="14"/>
        <v>BofA</v>
      </c>
      <c r="AB20" s="45"/>
      <c r="AC20" s="43"/>
      <c r="AD20" s="31">
        <f t="shared" ca="1" si="15"/>
        <v>6.1</v>
      </c>
      <c r="AE20" s="31">
        <f t="shared" ca="1" si="16"/>
        <v>5.5999999999999994E-2</v>
      </c>
      <c r="AF20" s="44">
        <f t="shared" ca="1" si="24"/>
        <v>6.0439999999999996</v>
      </c>
      <c r="AG20" s="3">
        <f ca="1">IF(OR(Z20="",AD20=""),"",_xlfn.RANK.EQ(AF20,ForecasterRankDifference4,1)+COUNTIF($AF$5:AF20,AF20)/100)</f>
        <v>15.05</v>
      </c>
      <c r="AH20" s="3">
        <f t="shared" ca="1" si="17"/>
        <v>16</v>
      </c>
      <c r="AI20" s="43" t="str">
        <f t="shared" ca="1" si="18"/>
        <v>BofA</v>
      </c>
      <c r="AJ20" s="45"/>
      <c r="AK20" s="43"/>
      <c r="AL20" s="31" t="str">
        <f t="shared" ca="1" si="19"/>
        <v/>
      </c>
      <c r="AM20" s="31">
        <f t="shared" ca="1" si="20"/>
        <v>53.45</v>
      </c>
      <c r="AN20" s="44" t="str">
        <f t="shared" ca="1" si="25"/>
        <v/>
      </c>
      <c r="AO20" s="3" t="str">
        <f ca="1">IF(OR(AH20="",AL20=""),"",_xlfn.RANK.EQ(AN20,ForecasterRankDifference5,1)+COUNTIF($AN$5:AN20,AN20)/100)</f>
        <v/>
      </c>
    </row>
    <row r="21" spans="1:41" x14ac:dyDescent="0.55000000000000004">
      <c r="A21" s="3">
        <f t="shared" ca="1" si="0"/>
        <v>17</v>
      </c>
      <c r="B21" s="43" t="str">
        <f t="shared" ca="1" si="1"/>
        <v>UBS</v>
      </c>
      <c r="C21" s="43"/>
      <c r="D21" s="3" t="str">
        <f ca="1">IF(E21="","",_xlfn.RANK.EQ(E21,ForecasterRankAverages,1) + COUNTIF($E$5:E21,E21)/100)</f>
        <v/>
      </c>
      <c r="E21" s="44" t="str">
        <f t="shared" ca="1" si="2"/>
        <v/>
      </c>
      <c r="F21" s="31">
        <f t="shared" ca="1" si="3"/>
        <v>0.13</v>
      </c>
      <c r="G21" s="31">
        <f t="shared" ca="1" si="4"/>
        <v>5.9999999999999995E-4</v>
      </c>
      <c r="H21" s="44">
        <f t="shared" ca="1" si="21"/>
        <v>0.12940000000000002</v>
      </c>
      <c r="I21" s="3">
        <f ca="1">IF(OR(A21="",F21=""),"",_xlfn.RANK.EQ(H21,ForecasterRankDifference1,1)+COUNTIF($H$5:H21,H21)/100)</f>
        <v>23.07</v>
      </c>
      <c r="J21" s="3">
        <f t="shared" ca="1" si="5"/>
        <v>17</v>
      </c>
      <c r="K21" s="43" t="str">
        <f t="shared" ca="1" si="6"/>
        <v>UBS</v>
      </c>
      <c r="L21" s="45"/>
      <c r="M21" s="43"/>
      <c r="N21" s="31">
        <f t="shared" ca="1" si="7"/>
        <v>3.5</v>
      </c>
      <c r="O21" s="31">
        <f t="shared" ca="1" si="8"/>
        <v>2.1700000000000001E-2</v>
      </c>
      <c r="P21" s="44">
        <f t="shared" ca="1" si="22"/>
        <v>3.4782999999999999</v>
      </c>
      <c r="Q21" s="3">
        <f ca="1">IF(OR(J21="",N21=""),"",_xlfn.RANK.EQ(P21,ForecasterRankDifference2,1)+COUNTIF($P$5:P21,P21)/100)</f>
        <v>32.01</v>
      </c>
      <c r="R21" s="3">
        <f t="shared" ca="1" si="9"/>
        <v>17</v>
      </c>
      <c r="S21" s="43" t="str">
        <f t="shared" ca="1" si="10"/>
        <v>UBS</v>
      </c>
      <c r="T21" s="45"/>
      <c r="U21" s="43"/>
      <c r="V21" s="31">
        <f t="shared" ca="1" si="11"/>
        <v>2.2999999999999998</v>
      </c>
      <c r="W21" s="31">
        <f t="shared" ca="1" si="12"/>
        <v>7.564932696557447E-3</v>
      </c>
      <c r="X21" s="44">
        <f t="shared" ca="1" si="23"/>
        <v>2.2924350673034422</v>
      </c>
      <c r="Y21" s="3">
        <f ca="1">IF(OR(R21="",V21=""),"",_xlfn.RANK.EQ(X21,ForecasterRankDifference3,1)+COUNTIF($X$5:X21,X21)/100)</f>
        <v>44.02</v>
      </c>
      <c r="Z21" s="3">
        <f t="shared" ca="1" si="13"/>
        <v>17</v>
      </c>
      <c r="AA21" s="43" t="str">
        <f t="shared" ca="1" si="14"/>
        <v>UBS</v>
      </c>
      <c r="AB21" s="45"/>
      <c r="AC21" s="43"/>
      <c r="AD21" s="31">
        <f t="shared" ca="1" si="15"/>
        <v>6.4</v>
      </c>
      <c r="AE21" s="31">
        <f t="shared" ca="1" si="16"/>
        <v>5.5999999999999994E-2</v>
      </c>
      <c r="AF21" s="44">
        <f t="shared" ca="1" si="24"/>
        <v>6.3440000000000003</v>
      </c>
      <c r="AG21" s="3">
        <f ca="1">IF(OR(Z21="",AD21=""),"",_xlfn.RANK.EQ(AF21,ForecasterRankDifference4,1)+COUNTIF($AF$5:AF21,AF21)/100)</f>
        <v>40.020000000000003</v>
      </c>
      <c r="AH21" s="3">
        <f t="shared" ca="1" si="17"/>
        <v>17</v>
      </c>
      <c r="AI21" s="43" t="str">
        <f t="shared" ca="1" si="18"/>
        <v>UBS</v>
      </c>
      <c r="AJ21" s="45"/>
      <c r="AK21" s="43"/>
      <c r="AL21" s="31" t="str">
        <f t="shared" ca="1" si="19"/>
        <v/>
      </c>
      <c r="AM21" s="31">
        <f t="shared" ca="1" si="20"/>
        <v>53.45</v>
      </c>
      <c r="AN21" s="44" t="str">
        <f t="shared" ca="1" si="25"/>
        <v/>
      </c>
      <c r="AO21" s="3" t="str">
        <f ca="1">IF(OR(AH21="",AL21=""),"",_xlfn.RANK.EQ(AN21,ForecasterRankDifference5,1)+COUNTIF($AN$5:AN21,AN21)/100)</f>
        <v/>
      </c>
    </row>
    <row r="22" spans="1:41" x14ac:dyDescent="0.55000000000000004">
      <c r="A22" s="3">
        <f t="shared" ca="1" si="0"/>
        <v>18</v>
      </c>
      <c r="B22" s="43" t="str">
        <f t="shared" ca="1" si="1"/>
        <v>Goldman Sachs</v>
      </c>
      <c r="C22" s="43"/>
      <c r="D22" s="3">
        <f ca="1">IF(E22="","",_xlfn.RANK.EQ(E22,ForecasterRankAverages,1) + COUNTIF($E$5:E22,E22)/100)</f>
        <v>3.01</v>
      </c>
      <c r="E22" s="44">
        <f t="shared" ca="1" si="2"/>
        <v>11</v>
      </c>
      <c r="F22" s="31">
        <f t="shared" ca="1" si="3"/>
        <v>0.125</v>
      </c>
      <c r="G22" s="31">
        <f t="shared" ca="1" si="4"/>
        <v>5.9999999999999995E-4</v>
      </c>
      <c r="H22" s="44">
        <f t="shared" ca="1" si="21"/>
        <v>0.1244</v>
      </c>
      <c r="I22" s="3">
        <f ca="1">IF(OR(A22="",F22=""),"",_xlfn.RANK.EQ(H22,ForecasterRankDifference1,1)+COUNTIF($H$5:H22,H22)/100)</f>
        <v>12.02</v>
      </c>
      <c r="J22" s="3">
        <f t="shared" ca="1" si="5"/>
        <v>18</v>
      </c>
      <c r="K22" s="43" t="str">
        <f t="shared" ca="1" si="6"/>
        <v>Goldman Sachs</v>
      </c>
      <c r="L22" s="45"/>
      <c r="M22" s="43"/>
      <c r="N22" s="31">
        <f t="shared" ca="1" si="7"/>
        <v>3.25</v>
      </c>
      <c r="O22" s="31">
        <f t="shared" ca="1" si="8"/>
        <v>2.1700000000000001E-2</v>
      </c>
      <c r="P22" s="44">
        <f t="shared" ca="1" si="22"/>
        <v>3.2282999999999999</v>
      </c>
      <c r="Q22" s="3">
        <f ca="1">IF(OR(J22="",N22=""),"",_xlfn.RANK.EQ(P22,ForecasterRankDifference2,1)+COUNTIF($P$5:P22,P22)/100)</f>
        <v>14.03</v>
      </c>
      <c r="R22" s="3">
        <f t="shared" ca="1" si="9"/>
        <v>18</v>
      </c>
      <c r="S22" s="43" t="str">
        <f t="shared" ca="1" si="10"/>
        <v>Goldman Sachs</v>
      </c>
      <c r="T22" s="45"/>
      <c r="U22" s="43"/>
      <c r="V22" s="31">
        <f t="shared" ca="1" si="11"/>
        <v>1.7</v>
      </c>
      <c r="W22" s="31">
        <f t="shared" ca="1" si="12"/>
        <v>7.564932696557447E-3</v>
      </c>
      <c r="X22" s="44">
        <f t="shared" ca="1" si="23"/>
        <v>1.6924350673034425</v>
      </c>
      <c r="Y22" s="3">
        <f ca="1">IF(OR(R22="",V22=""),"",_xlfn.RANK.EQ(X22,ForecasterRankDifference3,1)+COUNTIF($X$5:X22,X22)/100)</f>
        <v>9.0299999999999994</v>
      </c>
      <c r="Z22" s="3">
        <f t="shared" ca="1" si="13"/>
        <v>18</v>
      </c>
      <c r="AA22" s="43" t="str">
        <f t="shared" ca="1" si="14"/>
        <v>Goldman Sachs</v>
      </c>
      <c r="AB22" s="45"/>
      <c r="AC22" s="43"/>
      <c r="AD22" s="31">
        <f t="shared" ca="1" si="15"/>
        <v>6.1</v>
      </c>
      <c r="AE22" s="31">
        <f t="shared" ca="1" si="16"/>
        <v>5.5999999999999994E-2</v>
      </c>
      <c r="AF22" s="44">
        <f t="shared" ca="1" si="24"/>
        <v>6.0439999999999996</v>
      </c>
      <c r="AG22" s="3">
        <f ca="1">IF(OR(Z22="",AD22=""),"",_xlfn.RANK.EQ(AF22,ForecasterRankDifference4,1)+COUNTIF($AF$5:AF22,AF22)/100)</f>
        <v>15.06</v>
      </c>
      <c r="AH22" s="3">
        <f t="shared" ca="1" si="17"/>
        <v>18</v>
      </c>
      <c r="AI22" s="43" t="str">
        <f t="shared" ca="1" si="18"/>
        <v>Goldman Sachs</v>
      </c>
      <c r="AJ22" s="45"/>
      <c r="AK22" s="43"/>
      <c r="AL22" s="31">
        <f t="shared" ca="1" si="19"/>
        <v>92</v>
      </c>
      <c r="AM22" s="31">
        <f t="shared" ca="1" si="20"/>
        <v>53.45</v>
      </c>
      <c r="AN22" s="44">
        <f t="shared" ca="1" si="25"/>
        <v>38.549999999999997</v>
      </c>
      <c r="AO22" s="3">
        <f ca="1">IF(OR(AH22="",AL22=""),"",_xlfn.RANK.EQ(AN22,ForecasterRankDifference5,1)+COUNTIF($AN$5:AN22,AN22)/100)</f>
        <v>5.0199999999999996</v>
      </c>
    </row>
    <row r="23" spans="1:41" x14ac:dyDescent="0.55000000000000004">
      <c r="A23" s="3">
        <f t="shared" ca="1" si="0"/>
        <v>19</v>
      </c>
      <c r="B23" s="43" t="str">
        <f t="shared" ca="1" si="1"/>
        <v>Avidbank</v>
      </c>
      <c r="C23" s="43"/>
      <c r="D23" s="3">
        <f ca="1">IF(E23="","",_xlfn.RANK.EQ(E23,ForecasterRankAverages,1) + COUNTIF($E$5:E23,E23)/100)</f>
        <v>9.01</v>
      </c>
      <c r="E23" s="44">
        <f t="shared" ca="1" si="2"/>
        <v>17.2</v>
      </c>
      <c r="F23" s="31">
        <f t="shared" ca="1" si="3"/>
        <v>0.2</v>
      </c>
      <c r="G23" s="31">
        <f t="shared" ca="1" si="4"/>
        <v>5.9999999999999995E-4</v>
      </c>
      <c r="H23" s="44">
        <f t="shared" ca="1" si="21"/>
        <v>0.19940000000000002</v>
      </c>
      <c r="I23" s="3">
        <f ca="1">IF(OR(A23="",F23=""),"",_xlfn.RANK.EQ(H23,ForecasterRankDifference1,1)+COUNTIF($H$5:H23,H23)/100)</f>
        <v>39.020000000000003</v>
      </c>
      <c r="J23" s="3">
        <f t="shared" ca="1" si="5"/>
        <v>19</v>
      </c>
      <c r="K23" s="43" t="str">
        <f t="shared" ca="1" si="6"/>
        <v>Avidbank</v>
      </c>
      <c r="L23" s="45"/>
      <c r="M23" s="43"/>
      <c r="N23" s="31">
        <f t="shared" ca="1" si="7"/>
        <v>2.75</v>
      </c>
      <c r="O23" s="31">
        <f t="shared" ca="1" si="8"/>
        <v>2.1700000000000001E-2</v>
      </c>
      <c r="P23" s="44">
        <f t="shared" ca="1" si="22"/>
        <v>2.7282999999999999</v>
      </c>
      <c r="Q23" s="3">
        <f ca="1">IF(OR(J23="",N23=""),"",_xlfn.RANK.EQ(P23,ForecasterRankDifference2,1)+COUNTIF($P$5:P23,P23)/100)</f>
        <v>1.01</v>
      </c>
      <c r="R23" s="3">
        <f t="shared" ca="1" si="9"/>
        <v>19</v>
      </c>
      <c r="S23" s="43" t="str">
        <f t="shared" ca="1" si="10"/>
        <v>Avidbank</v>
      </c>
      <c r="T23" s="45"/>
      <c r="U23" s="43"/>
      <c r="V23" s="31">
        <f t="shared" ca="1" si="11"/>
        <v>1.9</v>
      </c>
      <c r="W23" s="31">
        <f t="shared" ca="1" si="12"/>
        <v>7.564932696557447E-3</v>
      </c>
      <c r="X23" s="44">
        <f t="shared" ca="1" si="23"/>
        <v>1.8924350673034425</v>
      </c>
      <c r="Y23" s="3">
        <f ca="1">IF(OR(R23="",V23=""),"",_xlfn.RANK.EQ(X23,ForecasterRankDifference3,1)+COUNTIF($X$5:X23,X23)/100)</f>
        <v>22.04</v>
      </c>
      <c r="Z23" s="3">
        <f t="shared" ca="1" si="13"/>
        <v>19</v>
      </c>
      <c r="AA23" s="43" t="str">
        <f t="shared" ca="1" si="14"/>
        <v>Avidbank</v>
      </c>
      <c r="AB23" s="45"/>
      <c r="AC23" s="43"/>
      <c r="AD23" s="31">
        <f t="shared" ca="1" si="15"/>
        <v>5.8</v>
      </c>
      <c r="AE23" s="31">
        <f t="shared" ca="1" si="16"/>
        <v>5.5999999999999994E-2</v>
      </c>
      <c r="AF23" s="44">
        <f t="shared" ca="1" si="24"/>
        <v>5.7439999999999998</v>
      </c>
      <c r="AG23" s="3">
        <f ca="1">IF(OR(Z23="",AD23=""),"",_xlfn.RANK.EQ(AF23,ForecasterRankDifference4,1)+COUNTIF($AF$5:AF23,AF23)/100)</f>
        <v>2.0099999999999998</v>
      </c>
      <c r="AH23" s="3">
        <f t="shared" ca="1" si="17"/>
        <v>19</v>
      </c>
      <c r="AI23" s="43" t="str">
        <f t="shared" ca="1" si="18"/>
        <v>Avidbank</v>
      </c>
      <c r="AJ23" s="45"/>
      <c r="AK23" s="43"/>
      <c r="AL23" s="31">
        <f t="shared" ca="1" si="19"/>
        <v>100</v>
      </c>
      <c r="AM23" s="31">
        <f t="shared" ca="1" si="20"/>
        <v>53.45</v>
      </c>
      <c r="AN23" s="44">
        <f t="shared" ca="1" si="25"/>
        <v>46.55</v>
      </c>
      <c r="AO23" s="3">
        <f ca="1">IF(OR(AH23="",AL23=""),"",_xlfn.RANK.EQ(AN23,ForecasterRankDifference5,1)+COUNTIF($AN$5:AN23,AN23)/100)</f>
        <v>22.03</v>
      </c>
    </row>
    <row r="24" spans="1:41" x14ac:dyDescent="0.55000000000000004">
      <c r="A24" s="3">
        <f t="shared" ca="1" si="0"/>
        <v>20</v>
      </c>
      <c r="B24" s="43" t="str">
        <f t="shared" ca="1" si="1"/>
        <v>PNC Financial Services Group</v>
      </c>
      <c r="C24" s="43"/>
      <c r="D24" s="3" t="str">
        <f ca="1">IF(E24="","",_xlfn.RANK.EQ(E24,ForecasterRankAverages,1) + COUNTIF($E$5:E24,E24)/100)</f>
        <v/>
      </c>
      <c r="E24" s="44" t="str">
        <f t="shared" ca="1" si="2"/>
        <v/>
      </c>
      <c r="F24" s="31" t="str">
        <f t="shared" ca="1" si="3"/>
        <v/>
      </c>
      <c r="G24" s="31">
        <f t="shared" ca="1" si="4"/>
        <v>5.9999999999999995E-4</v>
      </c>
      <c r="H24" s="44" t="str">
        <f t="shared" ca="1" si="21"/>
        <v/>
      </c>
      <c r="I24" s="3" t="str">
        <f ca="1">IF(OR(A24="",F24=""),"",_xlfn.RANK.EQ(H24,ForecasterRankDifference1,1)+COUNTIF($H$5:H24,H24)/100)</f>
        <v/>
      </c>
      <c r="J24" s="3">
        <f t="shared" ca="1" si="5"/>
        <v>20</v>
      </c>
      <c r="K24" s="43" t="str">
        <f t="shared" ca="1" si="6"/>
        <v>PNC Financial Services Group</v>
      </c>
      <c r="L24" s="45"/>
      <c r="M24" s="43"/>
      <c r="N24" s="31" t="str">
        <f t="shared" ca="1" si="7"/>
        <v/>
      </c>
      <c r="O24" s="31">
        <f t="shared" ca="1" si="8"/>
        <v>2.1700000000000001E-2</v>
      </c>
      <c r="P24" s="44" t="str">
        <f t="shared" ca="1" si="22"/>
        <v/>
      </c>
      <c r="Q24" s="3" t="str">
        <f ca="1">IF(OR(J24="",N24=""),"",_xlfn.RANK.EQ(P24,ForecasterRankDifference2,1)+COUNTIF($P$5:P24,P24)/100)</f>
        <v/>
      </c>
      <c r="R24" s="3">
        <f t="shared" ca="1" si="9"/>
        <v>20</v>
      </c>
      <c r="S24" s="43" t="str">
        <f t="shared" ca="1" si="10"/>
        <v>PNC Financial Services Group</v>
      </c>
      <c r="T24" s="45"/>
      <c r="U24" s="43"/>
      <c r="V24" s="31" t="str">
        <f t="shared" ca="1" si="11"/>
        <v/>
      </c>
      <c r="W24" s="31">
        <f t="shared" ca="1" si="12"/>
        <v>7.564932696557447E-3</v>
      </c>
      <c r="X24" s="44" t="str">
        <f t="shared" ca="1" si="23"/>
        <v/>
      </c>
      <c r="Y24" s="3" t="str">
        <f ca="1">IF(OR(R24="",V24=""),"",_xlfn.RANK.EQ(X24,ForecasterRankDifference3,1)+COUNTIF($X$5:X24,X24)/100)</f>
        <v/>
      </c>
      <c r="Z24" s="3">
        <f t="shared" ca="1" si="13"/>
        <v>20</v>
      </c>
      <c r="AA24" s="43" t="str">
        <f t="shared" ca="1" si="14"/>
        <v>PNC Financial Services Group</v>
      </c>
      <c r="AB24" s="45"/>
      <c r="AC24" s="43"/>
      <c r="AD24" s="31" t="str">
        <f t="shared" ca="1" si="15"/>
        <v/>
      </c>
      <c r="AE24" s="31">
        <f t="shared" ca="1" si="16"/>
        <v>5.5999999999999994E-2</v>
      </c>
      <c r="AF24" s="44" t="str">
        <f t="shared" ca="1" si="24"/>
        <v/>
      </c>
      <c r="AG24" s="3" t="str">
        <f ca="1">IF(OR(Z24="",AD24=""),"",_xlfn.RANK.EQ(AF24,ForecasterRankDifference4,1)+COUNTIF($AF$5:AF24,AF24)/100)</f>
        <v/>
      </c>
      <c r="AH24" s="3">
        <f t="shared" ca="1" si="17"/>
        <v>20</v>
      </c>
      <c r="AI24" s="43" t="str">
        <f t="shared" ca="1" si="18"/>
        <v>PNC Financial Services Group</v>
      </c>
      <c r="AJ24" s="45"/>
      <c r="AK24" s="43"/>
      <c r="AL24" s="31" t="str">
        <f t="shared" ca="1" si="19"/>
        <v/>
      </c>
      <c r="AM24" s="31">
        <f t="shared" ca="1" si="20"/>
        <v>53.45</v>
      </c>
      <c r="AN24" s="44" t="str">
        <f t="shared" ca="1" si="25"/>
        <v/>
      </c>
      <c r="AO24" s="3" t="str">
        <f ca="1">IF(OR(AH24="",AL24=""),"",_xlfn.RANK.EQ(AN24,ForecasterRankDifference5,1)+COUNTIF($AN$5:AN24,AN24)/100)</f>
        <v/>
      </c>
    </row>
    <row r="25" spans="1:41" x14ac:dyDescent="0.55000000000000004">
      <c r="A25" s="3">
        <f t="shared" ca="1" si="0"/>
        <v>21</v>
      </c>
      <c r="B25" s="43" t="str">
        <f t="shared" ca="1" si="1"/>
        <v>National Retail Federation</v>
      </c>
      <c r="C25" s="43"/>
      <c r="D25" s="3">
        <f ca="1">IF(E25="","",_xlfn.RANK.EQ(E25,ForecasterRankAverages,1) + COUNTIF($E$5:E25,E25)/100)</f>
        <v>15.01</v>
      </c>
      <c r="E25" s="44">
        <f t="shared" ca="1" si="2"/>
        <v>19.600000000000001</v>
      </c>
      <c r="F25" s="31">
        <f t="shared" ca="1" si="3"/>
        <v>0.125</v>
      </c>
      <c r="G25" s="31">
        <f t="shared" ca="1" si="4"/>
        <v>5.9999999999999995E-4</v>
      </c>
      <c r="H25" s="44">
        <f t="shared" ca="1" si="21"/>
        <v>0.1244</v>
      </c>
      <c r="I25" s="3">
        <f ca="1">IF(OR(A25="",F25=""),"",_xlfn.RANK.EQ(H25,ForecasterRankDifference1,1)+COUNTIF($H$5:H25,H25)/100)</f>
        <v>12.03</v>
      </c>
      <c r="J25" s="3">
        <f t="shared" ca="1" si="5"/>
        <v>21</v>
      </c>
      <c r="K25" s="43" t="str">
        <f t="shared" ca="1" si="6"/>
        <v>National Retail Federation</v>
      </c>
      <c r="L25" s="45"/>
      <c r="M25" s="43"/>
      <c r="N25" s="31">
        <f t="shared" ca="1" si="7"/>
        <v>3.25</v>
      </c>
      <c r="O25" s="31">
        <f t="shared" ca="1" si="8"/>
        <v>2.1700000000000001E-2</v>
      </c>
      <c r="P25" s="44">
        <f t="shared" ca="1" si="22"/>
        <v>3.2282999999999999</v>
      </c>
      <c r="Q25" s="3">
        <f ca="1">IF(OR(J25="",N25=""),"",_xlfn.RANK.EQ(P25,ForecasterRankDifference2,1)+COUNTIF($P$5:P25,P25)/100)</f>
        <v>14.04</v>
      </c>
      <c r="R25" s="3">
        <f t="shared" ca="1" si="9"/>
        <v>21</v>
      </c>
      <c r="S25" s="43" t="str">
        <f t="shared" ca="1" si="10"/>
        <v>National Retail Federation</v>
      </c>
      <c r="T25" s="45"/>
      <c r="U25" s="43"/>
      <c r="V25" s="31">
        <f t="shared" ca="1" si="11"/>
        <v>2</v>
      </c>
      <c r="W25" s="31">
        <f t="shared" ca="1" si="12"/>
        <v>7.564932696557447E-3</v>
      </c>
      <c r="X25" s="44">
        <f t="shared" ca="1" si="23"/>
        <v>1.9924350673034426</v>
      </c>
      <c r="Y25" s="3">
        <f ca="1">IF(OR(R25="",V25=""),"",_xlfn.RANK.EQ(X25,ForecasterRankDifference3,1)+COUNTIF($X$5:X25,X25)/100)</f>
        <v>28.02</v>
      </c>
      <c r="Z25" s="3">
        <f t="shared" ca="1" si="13"/>
        <v>21</v>
      </c>
      <c r="AA25" s="43" t="str">
        <f t="shared" ca="1" si="14"/>
        <v>National Retail Federation</v>
      </c>
      <c r="AB25" s="45"/>
      <c r="AC25" s="43"/>
      <c r="AD25" s="31">
        <f t="shared" ca="1" si="15"/>
        <v>6.3</v>
      </c>
      <c r="AE25" s="31">
        <f t="shared" ca="1" si="16"/>
        <v>5.5999999999999994E-2</v>
      </c>
      <c r="AF25" s="44">
        <f t="shared" ca="1" si="24"/>
        <v>6.2439999999999998</v>
      </c>
      <c r="AG25" s="3">
        <f ca="1">IF(OR(Z25="",AD25=""),"",_xlfn.RANK.EQ(AF25,ForecasterRankDifference4,1)+COUNTIF($AF$5:AF25,AF25)/100)</f>
        <v>33.01</v>
      </c>
      <c r="AH25" s="3">
        <f t="shared" ca="1" si="17"/>
        <v>21</v>
      </c>
      <c r="AI25" s="43" t="str">
        <f t="shared" ca="1" si="18"/>
        <v>National Retail Federation</v>
      </c>
      <c r="AJ25" s="45"/>
      <c r="AK25" s="43"/>
      <c r="AL25" s="31">
        <f t="shared" ca="1" si="19"/>
        <v>95</v>
      </c>
      <c r="AM25" s="31">
        <f t="shared" ca="1" si="20"/>
        <v>53.45</v>
      </c>
      <c r="AN25" s="44">
        <f t="shared" ca="1" si="25"/>
        <v>41.55</v>
      </c>
      <c r="AO25" s="3">
        <f ca="1">IF(OR(AH25="",AL25=""),"",_xlfn.RANK.EQ(AN25,ForecasterRankDifference5,1)+COUNTIF($AN$5:AN25,AN25)/100)</f>
        <v>11.03</v>
      </c>
    </row>
    <row r="26" spans="1:41" x14ac:dyDescent="0.55000000000000004">
      <c r="A26" s="3">
        <f t="shared" ca="1" si="0"/>
        <v>22</v>
      </c>
      <c r="B26" s="43" t="str">
        <f t="shared" ca="1" si="1"/>
        <v>Deutsche Bank</v>
      </c>
      <c r="C26" s="43"/>
      <c r="D26" s="3" t="str">
        <f ca="1">IF(E26="","",_xlfn.RANK.EQ(E26,ForecasterRankAverages,1) + COUNTIF($E$5:E26,E26)/100)</f>
        <v/>
      </c>
      <c r="E26" s="44" t="str">
        <f t="shared" ca="1" si="2"/>
        <v/>
      </c>
      <c r="F26" s="31">
        <f t="shared" ca="1" si="3"/>
        <v>0.1</v>
      </c>
      <c r="G26" s="31">
        <f t="shared" ca="1" si="4"/>
        <v>5.9999999999999995E-4</v>
      </c>
      <c r="H26" s="44">
        <f t="shared" ca="1" si="21"/>
        <v>9.9400000000000002E-2</v>
      </c>
      <c r="I26" s="3">
        <f ca="1">IF(OR(A26="",F26=""),"",_xlfn.RANK.EQ(H26,ForecasterRankDifference1,1)+COUNTIF($H$5:H26,H26)/100)</f>
        <v>7.01</v>
      </c>
      <c r="J26" s="3">
        <f t="shared" ca="1" si="5"/>
        <v>22</v>
      </c>
      <c r="K26" s="43" t="str">
        <f t="shared" ca="1" si="6"/>
        <v>Deutsche Bank</v>
      </c>
      <c r="L26" s="45"/>
      <c r="M26" s="43"/>
      <c r="N26" s="31">
        <f t="shared" ca="1" si="7"/>
        <v>4</v>
      </c>
      <c r="O26" s="31">
        <f t="shared" ca="1" si="8"/>
        <v>2.1700000000000001E-2</v>
      </c>
      <c r="P26" s="44">
        <f t="shared" ca="1" si="22"/>
        <v>3.9782999999999999</v>
      </c>
      <c r="Q26" s="3">
        <f ca="1">IF(OR(J26="",N26=""),"",_xlfn.RANK.EQ(P26,ForecasterRankDifference2,1)+COUNTIF($P$5:P26,P26)/100)</f>
        <v>46.01</v>
      </c>
      <c r="R26" s="3">
        <f t="shared" ca="1" si="9"/>
        <v>22</v>
      </c>
      <c r="S26" s="43" t="str">
        <f t="shared" ca="1" si="10"/>
        <v>Deutsche Bank</v>
      </c>
      <c r="T26" s="45"/>
      <c r="U26" s="43"/>
      <c r="V26" s="31">
        <f t="shared" ca="1" si="11"/>
        <v>2.6</v>
      </c>
      <c r="W26" s="31">
        <f t="shared" ca="1" si="12"/>
        <v>7.564932696557447E-3</v>
      </c>
      <c r="X26" s="44">
        <f t="shared" ca="1" si="23"/>
        <v>2.5924350673034429</v>
      </c>
      <c r="Y26" s="3">
        <f ca="1">IF(OR(R26="",V26=""),"",_xlfn.RANK.EQ(X26,ForecasterRankDifference3,1)+COUNTIF($X$5:X26,X26)/100)</f>
        <v>47.01</v>
      </c>
      <c r="Z26" s="3">
        <f t="shared" ca="1" si="13"/>
        <v>22</v>
      </c>
      <c r="AA26" s="43" t="str">
        <f t="shared" ca="1" si="14"/>
        <v>Deutsche Bank</v>
      </c>
      <c r="AB26" s="45"/>
      <c r="AC26" s="43"/>
      <c r="AD26" s="31">
        <f t="shared" ca="1" si="15"/>
        <v>6.1</v>
      </c>
      <c r="AE26" s="31">
        <f t="shared" ca="1" si="16"/>
        <v>5.5999999999999994E-2</v>
      </c>
      <c r="AF26" s="44">
        <f t="shared" ca="1" si="24"/>
        <v>6.0439999999999996</v>
      </c>
      <c r="AG26" s="3">
        <f ca="1">IF(OR(Z26="",AD26=""),"",_xlfn.RANK.EQ(AF26,ForecasterRankDifference4,1)+COUNTIF($AF$5:AF26,AF26)/100)</f>
        <v>15.07</v>
      </c>
      <c r="AH26" s="3">
        <f t="shared" ca="1" si="17"/>
        <v>22</v>
      </c>
      <c r="AI26" s="43" t="str">
        <f t="shared" ca="1" si="18"/>
        <v>Deutsche Bank</v>
      </c>
      <c r="AJ26" s="45"/>
      <c r="AK26" s="43"/>
      <c r="AL26" s="31" t="str">
        <f t="shared" ca="1" si="19"/>
        <v/>
      </c>
      <c r="AM26" s="31">
        <f t="shared" ca="1" si="20"/>
        <v>53.45</v>
      </c>
      <c r="AN26" s="44" t="str">
        <f t="shared" ca="1" si="25"/>
        <v/>
      </c>
      <c r="AO26" s="3" t="str">
        <f ca="1">IF(OR(AH26="",AL26=""),"",_xlfn.RANK.EQ(AN26,ForecasterRankDifference5,1)+COUNTIF($AN$5:AN26,AN26)/100)</f>
        <v/>
      </c>
    </row>
    <row r="27" spans="1:41" x14ac:dyDescent="0.55000000000000004">
      <c r="A27" s="3">
        <f t="shared" ca="1" si="0"/>
        <v>23</v>
      </c>
      <c r="B27" s="43" t="str">
        <f t="shared" ca="1" si="1"/>
        <v>UCLA Anderson Forecast</v>
      </c>
      <c r="C27" s="43"/>
      <c r="D27" s="3" t="str">
        <f ca="1">IF(E27="","",_xlfn.RANK.EQ(E27,ForecasterRankAverages,1) + COUNTIF($E$5:E27,E27)/100)</f>
        <v/>
      </c>
      <c r="E27" s="44" t="str">
        <f t="shared" ca="1" si="2"/>
        <v/>
      </c>
      <c r="F27" s="31">
        <f t="shared" ca="1" si="3"/>
        <v>0.2</v>
      </c>
      <c r="G27" s="31">
        <f t="shared" ca="1" si="4"/>
        <v>5.9999999999999995E-4</v>
      </c>
      <c r="H27" s="44">
        <f t="shared" ca="1" si="21"/>
        <v>0.19940000000000002</v>
      </c>
      <c r="I27" s="3">
        <f ca="1">IF(OR(A27="",F27=""),"",_xlfn.RANK.EQ(H27,ForecasterRankDifference1,1)+COUNTIF($H$5:H27,H27)/100)</f>
        <v>39.03</v>
      </c>
      <c r="J27" s="3">
        <f t="shared" ca="1" si="5"/>
        <v>23</v>
      </c>
      <c r="K27" s="43" t="str">
        <f t="shared" ca="1" si="6"/>
        <v>UCLA Anderson Forecast</v>
      </c>
      <c r="L27" s="45"/>
      <c r="M27" s="43"/>
      <c r="N27" s="31">
        <f t="shared" ca="1" si="7"/>
        <v>3.7</v>
      </c>
      <c r="O27" s="31">
        <f t="shared" ca="1" si="8"/>
        <v>2.1700000000000001E-2</v>
      </c>
      <c r="P27" s="44">
        <f t="shared" ca="1" si="22"/>
        <v>3.6783000000000001</v>
      </c>
      <c r="Q27" s="3">
        <f ca="1">IF(OR(J27="",N27=""),"",_xlfn.RANK.EQ(P27,ForecasterRankDifference2,1)+COUNTIF($P$5:P27,P27)/100)</f>
        <v>41.01</v>
      </c>
      <c r="R27" s="3">
        <f t="shared" ca="1" si="9"/>
        <v>23</v>
      </c>
      <c r="S27" s="43" t="str">
        <f t="shared" ca="1" si="10"/>
        <v>UCLA Anderson Forecast</v>
      </c>
      <c r="T27" s="45"/>
      <c r="U27" s="43"/>
      <c r="V27" s="31">
        <f t="shared" ca="1" si="11"/>
        <v>2</v>
      </c>
      <c r="W27" s="31">
        <f t="shared" ca="1" si="12"/>
        <v>7.564932696557447E-3</v>
      </c>
      <c r="X27" s="44">
        <f t="shared" ca="1" si="23"/>
        <v>1.9924350673034426</v>
      </c>
      <c r="Y27" s="3">
        <f ca="1">IF(OR(R27="",V27=""),"",_xlfn.RANK.EQ(X27,ForecasterRankDifference3,1)+COUNTIF($X$5:X27,X27)/100)</f>
        <v>28.03</v>
      </c>
      <c r="Z27" s="3">
        <f t="shared" ca="1" si="13"/>
        <v>23</v>
      </c>
      <c r="AA27" s="43" t="str">
        <f t="shared" ca="1" si="14"/>
        <v>UCLA Anderson Forecast</v>
      </c>
      <c r="AB27" s="45"/>
      <c r="AC27" s="43"/>
      <c r="AD27" s="31">
        <f t="shared" ca="1" si="15"/>
        <v>6.2</v>
      </c>
      <c r="AE27" s="31">
        <f t="shared" ca="1" si="16"/>
        <v>5.5999999999999994E-2</v>
      </c>
      <c r="AF27" s="44">
        <f t="shared" ca="1" si="24"/>
        <v>6.1440000000000001</v>
      </c>
      <c r="AG27" s="3">
        <f ca="1">IF(OR(Z27="",AD27=""),"",_xlfn.RANK.EQ(AF27,ForecasterRankDifference4,1)+COUNTIF($AF$5:AF27,AF27)/100)</f>
        <v>23.06</v>
      </c>
      <c r="AH27" s="3">
        <f t="shared" ca="1" si="17"/>
        <v>23</v>
      </c>
      <c r="AI27" s="43" t="str">
        <f t="shared" ca="1" si="18"/>
        <v>UCLA Anderson Forecast</v>
      </c>
      <c r="AJ27" s="45"/>
      <c r="AK27" s="43"/>
      <c r="AL27" s="31" t="str">
        <f t="shared" ca="1" si="19"/>
        <v/>
      </c>
      <c r="AM27" s="31">
        <f t="shared" ca="1" si="20"/>
        <v>53.45</v>
      </c>
      <c r="AN27" s="44" t="str">
        <f t="shared" ca="1" si="25"/>
        <v/>
      </c>
      <c r="AO27" s="3" t="str">
        <f ca="1">IF(OR(AH27="",AL27=""),"",_xlfn.RANK.EQ(AN27,ForecasterRankDifference5,1)+COUNTIF($AN$5:AN27,AN27)/100)</f>
        <v/>
      </c>
    </row>
    <row r="28" spans="1:41" x14ac:dyDescent="0.55000000000000004">
      <c r="A28" s="3">
        <f t="shared" ca="1" si="0"/>
        <v>24</v>
      </c>
      <c r="B28" s="43" t="str">
        <f t="shared" ca="1" si="1"/>
        <v>NEMA Business Information Services</v>
      </c>
      <c r="C28" s="43"/>
      <c r="D28" s="3">
        <f ca="1">IF(E28="","",_xlfn.RANK.EQ(E28,ForecasterRankAverages,1) + COUNTIF($E$5:E28,E28)/100)</f>
        <v>4.01</v>
      </c>
      <c r="E28" s="44">
        <f t="shared" ca="1" si="2"/>
        <v>13.2</v>
      </c>
      <c r="F28" s="31">
        <f t="shared" ca="1" si="3"/>
        <v>0</v>
      </c>
      <c r="G28" s="31">
        <f t="shared" ca="1" si="4"/>
        <v>5.9999999999999995E-4</v>
      </c>
      <c r="H28" s="44">
        <f t="shared" ca="1" si="21"/>
        <v>5.9999999999999995E-4</v>
      </c>
      <c r="I28" s="3">
        <f ca="1">IF(OR(A28="",F28=""),"",_xlfn.RANK.EQ(H28,ForecasterRankDifference1,1)+COUNTIF($H$5:H28,H28)/100)</f>
        <v>1.03</v>
      </c>
      <c r="J28" s="3">
        <f t="shared" ca="1" si="5"/>
        <v>24</v>
      </c>
      <c r="K28" s="43" t="str">
        <f t="shared" ca="1" si="6"/>
        <v>NEMA Business Information Services</v>
      </c>
      <c r="L28" s="45"/>
      <c r="M28" s="43"/>
      <c r="N28" s="31">
        <f t="shared" ca="1" si="7"/>
        <v>3.3</v>
      </c>
      <c r="O28" s="31">
        <f t="shared" ca="1" si="8"/>
        <v>2.1700000000000001E-2</v>
      </c>
      <c r="P28" s="44">
        <f t="shared" ca="1" si="22"/>
        <v>3.2782999999999998</v>
      </c>
      <c r="Q28" s="3">
        <f ca="1">IF(OR(J28="",N28=""),"",_xlfn.RANK.EQ(P28,ForecasterRankDifference2,1)+COUNTIF($P$5:P28,P28)/100)</f>
        <v>18.04</v>
      </c>
      <c r="R28" s="3">
        <f t="shared" ca="1" si="9"/>
        <v>24</v>
      </c>
      <c r="S28" s="43" t="str">
        <f t="shared" ca="1" si="10"/>
        <v>NEMA Business Information Services</v>
      </c>
      <c r="T28" s="45"/>
      <c r="U28" s="43"/>
      <c r="V28" s="31">
        <f t="shared" ca="1" si="11"/>
        <v>1.5</v>
      </c>
      <c r="W28" s="31">
        <f t="shared" ca="1" si="12"/>
        <v>7.564932696557447E-3</v>
      </c>
      <c r="X28" s="44">
        <f t="shared" ca="1" si="23"/>
        <v>1.4924350673034426</v>
      </c>
      <c r="Y28" s="3">
        <f ca="1">IF(OR(R28="",V28=""),"",_xlfn.RANK.EQ(X28,ForecasterRankDifference3,1)+COUNTIF($X$5:X28,X28)/100)</f>
        <v>4.0199999999999996</v>
      </c>
      <c r="Z28" s="3">
        <f t="shared" ca="1" si="13"/>
        <v>24</v>
      </c>
      <c r="AA28" s="43" t="str">
        <f t="shared" ca="1" si="14"/>
        <v>NEMA Business Information Services</v>
      </c>
      <c r="AB28" s="45"/>
      <c r="AC28" s="43"/>
      <c r="AD28" s="31">
        <f t="shared" ca="1" si="15"/>
        <v>6.3</v>
      </c>
      <c r="AE28" s="31">
        <f t="shared" ca="1" si="16"/>
        <v>5.5999999999999994E-2</v>
      </c>
      <c r="AF28" s="44">
        <f t="shared" ca="1" si="24"/>
        <v>6.2439999999999998</v>
      </c>
      <c r="AG28" s="3">
        <f ca="1">IF(OR(Z28="",AD28=""),"",_xlfn.RANK.EQ(AF28,ForecasterRankDifference4,1)+COUNTIF($AF$5:AF28,AF28)/100)</f>
        <v>33.020000000000003</v>
      </c>
      <c r="AH28" s="3">
        <f t="shared" ca="1" si="17"/>
        <v>24</v>
      </c>
      <c r="AI28" s="43" t="str">
        <f t="shared" ca="1" si="18"/>
        <v>NEMA Business Information Services</v>
      </c>
      <c r="AJ28" s="45"/>
      <c r="AK28" s="43"/>
      <c r="AL28" s="31">
        <f t="shared" ca="1" si="19"/>
        <v>94</v>
      </c>
      <c r="AM28" s="31">
        <f t="shared" ca="1" si="20"/>
        <v>53.45</v>
      </c>
      <c r="AN28" s="44">
        <f t="shared" ca="1" si="25"/>
        <v>40.549999999999997</v>
      </c>
      <c r="AO28" s="3">
        <f ca="1">IF(OR(AH28="",AL28=""),"",_xlfn.RANK.EQ(AN28,ForecasterRankDifference5,1)+COUNTIF($AN$5:AN28,AN28)/100)</f>
        <v>10.01</v>
      </c>
    </row>
    <row r="29" spans="1:41" x14ac:dyDescent="0.55000000000000004">
      <c r="A29" s="3">
        <f t="shared" ca="1" si="0"/>
        <v>25</v>
      </c>
      <c r="B29" s="43" t="str">
        <f t="shared" ca="1" si="1"/>
        <v>Moody's Investors Service</v>
      </c>
      <c r="C29" s="43"/>
      <c r="D29" s="3">
        <f ca="1">IF(E29="","",_xlfn.RANK.EQ(E29,ForecasterRankAverages,1) + COUNTIF($E$5:E29,E29)/100)</f>
        <v>15.02</v>
      </c>
      <c r="E29" s="44">
        <f t="shared" ca="1" si="2"/>
        <v>19.600000000000001</v>
      </c>
      <c r="F29" s="31">
        <f t="shared" ca="1" si="3"/>
        <v>0.125</v>
      </c>
      <c r="G29" s="31">
        <f t="shared" ca="1" si="4"/>
        <v>5.9999999999999995E-4</v>
      </c>
      <c r="H29" s="44">
        <f t="shared" ca="1" si="21"/>
        <v>0.1244</v>
      </c>
      <c r="I29" s="3">
        <f ca="1">IF(OR(A29="",F29=""),"",_xlfn.RANK.EQ(H29,ForecasterRankDifference1,1)+COUNTIF($H$5:H29,H29)/100)</f>
        <v>12.04</v>
      </c>
      <c r="J29" s="3">
        <f t="shared" ca="1" si="5"/>
        <v>25</v>
      </c>
      <c r="K29" s="43" t="str">
        <f t="shared" ca="1" si="6"/>
        <v>Moody's Investors Service</v>
      </c>
      <c r="L29" s="45"/>
      <c r="M29" s="43"/>
      <c r="N29" s="31">
        <f t="shared" ca="1" si="7"/>
        <v>3.1</v>
      </c>
      <c r="O29" s="31">
        <f t="shared" ca="1" si="8"/>
        <v>2.1700000000000001E-2</v>
      </c>
      <c r="P29" s="44">
        <f t="shared" ca="1" si="22"/>
        <v>3.0783</v>
      </c>
      <c r="Q29" s="3">
        <f ca="1">IF(OR(J29="",N29=""),"",_xlfn.RANK.EQ(P29,ForecasterRankDifference2,1)+COUNTIF($P$5:P29,P29)/100)</f>
        <v>7.01</v>
      </c>
      <c r="R29" s="3">
        <f t="shared" ca="1" si="9"/>
        <v>25</v>
      </c>
      <c r="S29" s="43" t="str">
        <f t="shared" ca="1" si="10"/>
        <v>Moody's Investors Service</v>
      </c>
      <c r="T29" s="45"/>
      <c r="U29" s="43"/>
      <c r="V29" s="31">
        <f t="shared" ca="1" si="11"/>
        <v>2</v>
      </c>
      <c r="W29" s="31">
        <f t="shared" ca="1" si="12"/>
        <v>7.564932696557447E-3</v>
      </c>
      <c r="X29" s="44">
        <f t="shared" ca="1" si="23"/>
        <v>1.9924350673034426</v>
      </c>
      <c r="Y29" s="3">
        <f ca="1">IF(OR(R29="",V29=""),"",_xlfn.RANK.EQ(X29,ForecasterRankDifference3,1)+COUNTIF($X$5:X29,X29)/100)</f>
        <v>28.04</v>
      </c>
      <c r="Z29" s="3">
        <f t="shared" ca="1" si="13"/>
        <v>25</v>
      </c>
      <c r="AA29" s="43" t="str">
        <f t="shared" ca="1" si="14"/>
        <v>Moody's Investors Service</v>
      </c>
      <c r="AB29" s="45"/>
      <c r="AC29" s="43"/>
      <c r="AD29" s="31">
        <f t="shared" ca="1" si="15"/>
        <v>6.4</v>
      </c>
      <c r="AE29" s="31">
        <f t="shared" ca="1" si="16"/>
        <v>5.5999999999999994E-2</v>
      </c>
      <c r="AF29" s="44">
        <f t="shared" ca="1" si="24"/>
        <v>6.3440000000000003</v>
      </c>
      <c r="AG29" s="3">
        <f ca="1">IF(OR(Z29="",AD29=""),"",_xlfn.RANK.EQ(AF29,ForecasterRankDifference4,1)+COUNTIF($AF$5:AF29,AF29)/100)</f>
        <v>40.03</v>
      </c>
      <c r="AH29" s="3">
        <f t="shared" ca="1" si="17"/>
        <v>25</v>
      </c>
      <c r="AI29" s="43" t="str">
        <f t="shared" ca="1" si="18"/>
        <v>Moody's Investors Service</v>
      </c>
      <c r="AJ29" s="45"/>
      <c r="AK29" s="43"/>
      <c r="AL29" s="31">
        <f t="shared" ca="1" si="19"/>
        <v>95</v>
      </c>
      <c r="AM29" s="31">
        <f t="shared" ca="1" si="20"/>
        <v>53.45</v>
      </c>
      <c r="AN29" s="44">
        <f t="shared" ca="1" si="25"/>
        <v>41.55</v>
      </c>
      <c r="AO29" s="3">
        <f ca="1">IF(OR(AH29="",AL29=""),"",_xlfn.RANK.EQ(AN29,ForecasterRankDifference5,1)+COUNTIF($AN$5:AN29,AN29)/100)</f>
        <v>11.04</v>
      </c>
    </row>
    <row r="30" spans="1:41" x14ac:dyDescent="0.55000000000000004">
      <c r="A30" s="3">
        <f t="shared" ca="1" si="0"/>
        <v>26</v>
      </c>
      <c r="B30" s="43" t="str">
        <f t="shared" ca="1" si="1"/>
        <v>Barclays</v>
      </c>
      <c r="C30" s="43"/>
      <c r="D30" s="3" t="str">
        <f ca="1">IF(E30="","",_xlfn.RANK.EQ(E30,ForecasterRankAverages,1) + COUNTIF($E$5:E30,E30)/100)</f>
        <v/>
      </c>
      <c r="E30" s="44" t="str">
        <f t="shared" ca="1" si="2"/>
        <v/>
      </c>
      <c r="F30" s="31">
        <f t="shared" ca="1" si="3"/>
        <v>0.13</v>
      </c>
      <c r="G30" s="31">
        <f t="shared" ca="1" si="4"/>
        <v>5.9999999999999995E-4</v>
      </c>
      <c r="H30" s="44">
        <f t="shared" ca="1" si="21"/>
        <v>0.12940000000000002</v>
      </c>
      <c r="I30" s="3">
        <f ca="1">IF(OR(A30="",F30=""),"",_xlfn.RANK.EQ(H30,ForecasterRankDifference1,1)+COUNTIF($H$5:H30,H30)/100)</f>
        <v>23.08</v>
      </c>
      <c r="J30" s="3">
        <f t="shared" ca="1" si="5"/>
        <v>26</v>
      </c>
      <c r="K30" s="43" t="str">
        <f t="shared" ca="1" si="6"/>
        <v>Barclays</v>
      </c>
      <c r="L30" s="45"/>
      <c r="M30" s="43"/>
      <c r="N30" s="31">
        <f t="shared" ca="1" si="7"/>
        <v>3.5</v>
      </c>
      <c r="O30" s="31">
        <f t="shared" ca="1" si="8"/>
        <v>2.1700000000000001E-2</v>
      </c>
      <c r="P30" s="44">
        <f t="shared" ca="1" si="22"/>
        <v>3.4782999999999999</v>
      </c>
      <c r="Q30" s="3">
        <f ca="1">IF(OR(J30="",N30=""),"",_xlfn.RANK.EQ(P30,ForecasterRankDifference2,1)+COUNTIF($P$5:P30,P30)/100)</f>
        <v>32.020000000000003</v>
      </c>
      <c r="R30" s="3">
        <f t="shared" ca="1" si="9"/>
        <v>26</v>
      </c>
      <c r="S30" s="43" t="str">
        <f t="shared" ca="1" si="10"/>
        <v>Barclays</v>
      </c>
      <c r="T30" s="45"/>
      <c r="U30" s="43"/>
      <c r="V30" s="31">
        <f t="shared" ca="1" si="11"/>
        <v>2.2000000000000002</v>
      </c>
      <c r="W30" s="31">
        <f t="shared" ca="1" si="12"/>
        <v>7.564932696557447E-3</v>
      </c>
      <c r="X30" s="44">
        <f t="shared" ca="1" si="23"/>
        <v>2.1924350673034425</v>
      </c>
      <c r="Y30" s="3">
        <f ca="1">IF(OR(R30="",V30=""),"",_xlfn.RANK.EQ(X30,ForecasterRankDifference3,1)+COUNTIF($X$5:X30,X30)/100)</f>
        <v>39.03</v>
      </c>
      <c r="Z30" s="3">
        <f t="shared" ca="1" si="13"/>
        <v>26</v>
      </c>
      <c r="AA30" s="43" t="str">
        <f t="shared" ca="1" si="14"/>
        <v>Barclays</v>
      </c>
      <c r="AB30" s="45"/>
      <c r="AC30" s="43"/>
      <c r="AD30" s="31">
        <f t="shared" ca="1" si="15"/>
        <v>6</v>
      </c>
      <c r="AE30" s="31">
        <f t="shared" ca="1" si="16"/>
        <v>5.5999999999999994E-2</v>
      </c>
      <c r="AF30" s="44">
        <f t="shared" ca="1" si="24"/>
        <v>5.944</v>
      </c>
      <c r="AG30" s="3">
        <f ca="1">IF(OR(Z30="",AD30=""),"",_xlfn.RANK.EQ(AF30,ForecasterRankDifference4,1)+COUNTIF($AF$5:AF30,AF30)/100)</f>
        <v>4.04</v>
      </c>
      <c r="AH30" s="3">
        <f t="shared" ca="1" si="17"/>
        <v>26</v>
      </c>
      <c r="AI30" s="43" t="str">
        <f t="shared" ca="1" si="18"/>
        <v>Barclays</v>
      </c>
      <c r="AJ30" s="45"/>
      <c r="AK30" s="43"/>
      <c r="AL30" s="31" t="str">
        <f t="shared" ca="1" si="19"/>
        <v/>
      </c>
      <c r="AM30" s="31">
        <f t="shared" ca="1" si="20"/>
        <v>53.45</v>
      </c>
      <c r="AN30" s="44" t="str">
        <f t="shared" ca="1" si="25"/>
        <v/>
      </c>
      <c r="AO30" s="3" t="str">
        <f ca="1">IF(OR(AH30="",AL30=""),"",_xlfn.RANK.EQ(AN30,ForecasterRankDifference5,1)+COUNTIF($AN$5:AN30,AN30)/100)</f>
        <v/>
      </c>
    </row>
    <row r="31" spans="1:41" x14ac:dyDescent="0.55000000000000004">
      <c r="A31" s="3">
        <f t="shared" ca="1" si="0"/>
        <v>27</v>
      </c>
      <c r="B31" s="43" t="str">
        <f t="shared" ca="1" si="1"/>
        <v>Societe Generale</v>
      </c>
      <c r="C31" s="43"/>
      <c r="D31" s="3" t="str">
        <f ca="1">IF(E31="","",_xlfn.RANK.EQ(E31,ForecasterRankAverages,1) + COUNTIF($E$5:E31,E31)/100)</f>
        <v/>
      </c>
      <c r="E31" s="44" t="str">
        <f t="shared" ca="1" si="2"/>
        <v/>
      </c>
      <c r="F31" s="31">
        <f t="shared" ca="1" si="3"/>
        <v>0.25</v>
      </c>
      <c r="G31" s="31">
        <f t="shared" ca="1" si="4"/>
        <v>5.9999999999999995E-4</v>
      </c>
      <c r="H31" s="44">
        <f t="shared" ca="1" si="21"/>
        <v>0.24940000000000001</v>
      </c>
      <c r="I31" s="3">
        <f ca="1">IF(OR(A31="",F31=""),"",_xlfn.RANK.EQ(H31,ForecasterRankDifference1,1)+COUNTIF($H$5:H31,H31)/100)</f>
        <v>43.02</v>
      </c>
      <c r="J31" s="3">
        <f t="shared" ca="1" si="5"/>
        <v>27</v>
      </c>
      <c r="K31" s="43" t="str">
        <f t="shared" ca="1" si="6"/>
        <v>Societe Generale</v>
      </c>
      <c r="L31" s="45"/>
      <c r="M31" s="43"/>
      <c r="N31" s="31">
        <f t="shared" ca="1" si="7"/>
        <v>3.75</v>
      </c>
      <c r="O31" s="31">
        <f t="shared" ca="1" si="8"/>
        <v>2.1700000000000001E-2</v>
      </c>
      <c r="P31" s="44">
        <f t="shared" ca="1" si="22"/>
        <v>3.7282999999999999</v>
      </c>
      <c r="Q31" s="3">
        <f ca="1">IF(OR(J31="",N31=""),"",_xlfn.RANK.EQ(P31,ForecasterRankDifference2,1)+COUNTIF($P$5:P31,P31)/100)</f>
        <v>42.02</v>
      </c>
      <c r="R31" s="3">
        <f t="shared" ca="1" si="9"/>
        <v>27</v>
      </c>
      <c r="S31" s="43" t="str">
        <f t="shared" ca="1" si="10"/>
        <v>Societe Generale</v>
      </c>
      <c r="T31" s="45"/>
      <c r="U31" s="43"/>
      <c r="V31" s="31">
        <f t="shared" ca="1" si="11"/>
        <v>2.2000000000000002</v>
      </c>
      <c r="W31" s="31">
        <f t="shared" ca="1" si="12"/>
        <v>7.564932696557447E-3</v>
      </c>
      <c r="X31" s="44">
        <f t="shared" ca="1" si="23"/>
        <v>2.1924350673034425</v>
      </c>
      <c r="Y31" s="3">
        <f ca="1">IF(OR(R31="",V31=""),"",_xlfn.RANK.EQ(X31,ForecasterRankDifference3,1)+COUNTIF($X$5:X31,X31)/100)</f>
        <v>39.04</v>
      </c>
      <c r="Z31" s="3">
        <f t="shared" ca="1" si="13"/>
        <v>27</v>
      </c>
      <c r="AA31" s="43" t="str">
        <f t="shared" ca="1" si="14"/>
        <v>Societe Generale</v>
      </c>
      <c r="AB31" s="45"/>
      <c r="AC31" s="43"/>
      <c r="AD31" s="31">
        <f t="shared" ca="1" si="15"/>
        <v>6</v>
      </c>
      <c r="AE31" s="31">
        <f t="shared" ca="1" si="16"/>
        <v>5.5999999999999994E-2</v>
      </c>
      <c r="AF31" s="44">
        <f t="shared" ca="1" si="24"/>
        <v>5.944</v>
      </c>
      <c r="AG31" s="3">
        <f ca="1">IF(OR(Z31="",AD31=""),"",_xlfn.RANK.EQ(AF31,ForecasterRankDifference4,1)+COUNTIF($AF$5:AF31,AF31)/100)</f>
        <v>4.05</v>
      </c>
      <c r="AH31" s="3">
        <f t="shared" ca="1" si="17"/>
        <v>27</v>
      </c>
      <c r="AI31" s="43" t="str">
        <f t="shared" ca="1" si="18"/>
        <v>Societe Generale</v>
      </c>
      <c r="AJ31" s="45"/>
      <c r="AK31" s="43"/>
      <c r="AL31" s="31" t="str">
        <f t="shared" ca="1" si="19"/>
        <v/>
      </c>
      <c r="AM31" s="31">
        <f t="shared" ca="1" si="20"/>
        <v>53.45</v>
      </c>
      <c r="AN31" s="44" t="str">
        <f t="shared" ca="1" si="25"/>
        <v/>
      </c>
      <c r="AO31" s="3" t="str">
        <f ca="1">IF(OR(AH31="",AL31=""),"",_xlfn.RANK.EQ(AN31,ForecasterRankDifference5,1)+COUNTIF($AN$5:AN31,AN31)/100)</f>
        <v/>
      </c>
    </row>
    <row r="32" spans="1:41" x14ac:dyDescent="0.55000000000000004">
      <c r="A32" s="3">
        <f t="shared" ca="1" si="0"/>
        <v>28</v>
      </c>
      <c r="B32" s="43" t="str">
        <f t="shared" ca="1" si="1"/>
        <v>Eaton Corp.</v>
      </c>
      <c r="C32" s="43"/>
      <c r="D32" s="3">
        <f ca="1">IF(E32="","",_xlfn.RANK.EQ(E32,ForecasterRankAverages,1) + COUNTIF($E$5:E32,E32)/100)</f>
        <v>22.01</v>
      </c>
      <c r="E32" s="44">
        <f t="shared" ca="1" si="2"/>
        <v>21.6</v>
      </c>
      <c r="F32" s="31">
        <f t="shared" ca="1" si="3"/>
        <v>0.125</v>
      </c>
      <c r="G32" s="31">
        <f t="shared" ca="1" si="4"/>
        <v>5.9999999999999995E-4</v>
      </c>
      <c r="H32" s="44">
        <f t="shared" ca="1" si="21"/>
        <v>0.1244</v>
      </c>
      <c r="I32" s="3">
        <f ca="1">IF(OR(A32="",F32=""),"",_xlfn.RANK.EQ(H32,ForecasterRankDifference1,1)+COUNTIF($H$5:H32,H32)/100)</f>
        <v>12.05</v>
      </c>
      <c r="J32" s="3">
        <f t="shared" ca="1" si="5"/>
        <v>28</v>
      </c>
      <c r="K32" s="43" t="str">
        <f t="shared" ca="1" si="6"/>
        <v>Eaton Corp.</v>
      </c>
      <c r="L32" s="45"/>
      <c r="M32" s="43"/>
      <c r="N32" s="31">
        <f t="shared" ca="1" si="7"/>
        <v>3.3</v>
      </c>
      <c r="O32" s="31">
        <f t="shared" ca="1" si="8"/>
        <v>2.1700000000000001E-2</v>
      </c>
      <c r="P32" s="44">
        <f t="shared" ca="1" si="22"/>
        <v>3.2782999999999998</v>
      </c>
      <c r="Q32" s="3">
        <f ca="1">IF(OR(J32="",N32=""),"",_xlfn.RANK.EQ(P32,ForecasterRankDifference2,1)+COUNTIF($P$5:P32,P32)/100)</f>
        <v>18.05</v>
      </c>
      <c r="R32" s="3">
        <f t="shared" ca="1" si="9"/>
        <v>28</v>
      </c>
      <c r="S32" s="43" t="str">
        <f t="shared" ca="1" si="10"/>
        <v>Eaton Corp.</v>
      </c>
      <c r="T32" s="45"/>
      <c r="U32" s="43"/>
      <c r="V32" s="31">
        <f t="shared" ca="1" si="11"/>
        <v>1.7</v>
      </c>
      <c r="W32" s="31">
        <f t="shared" ca="1" si="12"/>
        <v>7.564932696557447E-3</v>
      </c>
      <c r="X32" s="44">
        <f t="shared" ca="1" si="23"/>
        <v>1.6924350673034425</v>
      </c>
      <c r="Y32" s="3">
        <f ca="1">IF(OR(R32="",V32=""),"",_xlfn.RANK.EQ(X32,ForecasterRankDifference3,1)+COUNTIF($X$5:X32,X32)/100)</f>
        <v>9.0399999999999991</v>
      </c>
      <c r="Z32" s="3">
        <f t="shared" ca="1" si="13"/>
        <v>28</v>
      </c>
      <c r="AA32" s="43" t="str">
        <f t="shared" ca="1" si="14"/>
        <v>Eaton Corp.</v>
      </c>
      <c r="AB32" s="45"/>
      <c r="AC32" s="43"/>
      <c r="AD32" s="31">
        <f t="shared" ca="1" si="15"/>
        <v>6.5</v>
      </c>
      <c r="AE32" s="31">
        <f t="shared" ca="1" si="16"/>
        <v>5.5999999999999994E-2</v>
      </c>
      <c r="AF32" s="44">
        <f t="shared" ca="1" si="24"/>
        <v>6.444</v>
      </c>
      <c r="AG32" s="3">
        <f ca="1">IF(OR(Z32="",AD32=""),"",_xlfn.RANK.EQ(AF32,ForecasterRankDifference4,1)+COUNTIF($AF$5:AF32,AF32)/100)</f>
        <v>48.01</v>
      </c>
      <c r="AH32" s="3">
        <f t="shared" ca="1" si="17"/>
        <v>28</v>
      </c>
      <c r="AI32" s="43" t="str">
        <f t="shared" ca="1" si="18"/>
        <v>Eaton Corp.</v>
      </c>
      <c r="AJ32" s="45"/>
      <c r="AK32" s="43"/>
      <c r="AL32" s="31">
        <f t="shared" ca="1" si="19"/>
        <v>98</v>
      </c>
      <c r="AM32" s="31">
        <f t="shared" ca="1" si="20"/>
        <v>53.45</v>
      </c>
      <c r="AN32" s="44">
        <f t="shared" ca="1" si="25"/>
        <v>44.55</v>
      </c>
      <c r="AO32" s="3">
        <f ca="1">IF(OR(AH32="",AL32=""),"",_xlfn.RANK.EQ(AN32,ForecasterRankDifference5,1)+COUNTIF($AN$5:AN32,AN32)/100)</f>
        <v>21.01</v>
      </c>
    </row>
    <row r="33" spans="1:41" x14ac:dyDescent="0.55000000000000004">
      <c r="A33" s="3">
        <f t="shared" ca="1" si="0"/>
        <v>29</v>
      </c>
      <c r="B33" s="43" t="str">
        <f t="shared" ca="1" si="1"/>
        <v>JPM</v>
      </c>
      <c r="C33" s="43"/>
      <c r="D33" s="3">
        <f ca="1">IF(E33="","",_xlfn.RANK.EQ(E33,ForecasterRankAverages,1) + COUNTIF($E$5:E33,E33)/100)</f>
        <v>11.01</v>
      </c>
      <c r="E33" s="44">
        <f t="shared" ca="1" si="2"/>
        <v>17.600000000000001</v>
      </c>
      <c r="F33" s="31">
        <f t="shared" ca="1" si="3"/>
        <v>0.13</v>
      </c>
      <c r="G33" s="31">
        <f t="shared" ca="1" si="4"/>
        <v>5.9999999999999995E-4</v>
      </c>
      <c r="H33" s="44">
        <f t="shared" ca="1" si="21"/>
        <v>0.12940000000000002</v>
      </c>
      <c r="I33" s="3">
        <f ca="1">IF(OR(A33="",F33=""),"",_xlfn.RANK.EQ(H33,ForecasterRankDifference1,1)+COUNTIF($H$5:H33,H33)/100)</f>
        <v>23.09</v>
      </c>
      <c r="J33" s="3">
        <f t="shared" ca="1" si="5"/>
        <v>29</v>
      </c>
      <c r="K33" s="43" t="str">
        <f t="shared" ca="1" si="6"/>
        <v>JPM</v>
      </c>
      <c r="L33" s="45"/>
      <c r="M33" s="43"/>
      <c r="N33" s="31">
        <f t="shared" ca="1" si="7"/>
        <v>3.4</v>
      </c>
      <c r="O33" s="31">
        <f t="shared" ca="1" si="8"/>
        <v>2.1700000000000001E-2</v>
      </c>
      <c r="P33" s="44">
        <f t="shared" ca="1" si="22"/>
        <v>3.3782999999999999</v>
      </c>
      <c r="Q33" s="3">
        <f ca="1">IF(OR(J33="",N33=""),"",_xlfn.RANK.EQ(P33,ForecasterRankDifference2,1)+COUNTIF($P$5:P33,P33)/100)</f>
        <v>25.02</v>
      </c>
      <c r="R33" s="3">
        <f t="shared" ca="1" si="9"/>
        <v>29</v>
      </c>
      <c r="S33" s="43" t="str">
        <f t="shared" ca="1" si="10"/>
        <v>JPM</v>
      </c>
      <c r="T33" s="45"/>
      <c r="U33" s="43"/>
      <c r="V33" s="31">
        <f t="shared" ca="1" si="11"/>
        <v>1.4</v>
      </c>
      <c r="W33" s="31">
        <f t="shared" ca="1" si="12"/>
        <v>7.564932696557447E-3</v>
      </c>
      <c r="X33" s="44">
        <f t="shared" ca="1" si="23"/>
        <v>1.3924350673034425</v>
      </c>
      <c r="Y33" s="3">
        <f ca="1">IF(OR(R33="",V33=""),"",_xlfn.RANK.EQ(X33,ForecasterRankDifference3,1)+COUNTIF($X$5:X33,X33)/100)</f>
        <v>3.01</v>
      </c>
      <c r="Z33" s="3">
        <f t="shared" ca="1" si="13"/>
        <v>29</v>
      </c>
      <c r="AA33" s="43" t="str">
        <f t="shared" ca="1" si="14"/>
        <v>JPM</v>
      </c>
      <c r="AB33" s="45"/>
      <c r="AC33" s="43"/>
      <c r="AD33" s="31">
        <f t="shared" ca="1" si="15"/>
        <v>6.1</v>
      </c>
      <c r="AE33" s="31">
        <f t="shared" ca="1" si="16"/>
        <v>5.5999999999999994E-2</v>
      </c>
      <c r="AF33" s="44">
        <f t="shared" ca="1" si="24"/>
        <v>6.0439999999999996</v>
      </c>
      <c r="AG33" s="3">
        <f ca="1">IF(OR(Z33="",AD33=""),"",_xlfn.RANK.EQ(AF33,ForecasterRankDifference4,1)+COUNTIF($AF$5:AF33,AF33)/100)</f>
        <v>15.08</v>
      </c>
      <c r="AH33" s="3">
        <f t="shared" ca="1" si="17"/>
        <v>29</v>
      </c>
      <c r="AI33" s="43" t="str">
        <f t="shared" ca="1" si="18"/>
        <v>JPM</v>
      </c>
      <c r="AJ33" s="45"/>
      <c r="AK33" s="43"/>
      <c r="AL33" s="31">
        <f t="shared" ca="1" si="19"/>
        <v>100</v>
      </c>
      <c r="AM33" s="31">
        <f t="shared" ca="1" si="20"/>
        <v>53.45</v>
      </c>
      <c r="AN33" s="44">
        <f t="shared" ca="1" si="25"/>
        <v>46.55</v>
      </c>
      <c r="AO33" s="3">
        <f ca="1">IF(OR(AH33="",AL33=""),"",_xlfn.RANK.EQ(AN33,ForecasterRankDifference5,1)+COUNTIF($AN$5:AN33,AN33)/100)</f>
        <v>22.04</v>
      </c>
    </row>
    <row r="34" spans="1:41" x14ac:dyDescent="0.55000000000000004">
      <c r="A34" s="3">
        <f t="shared" ca="1" si="0"/>
        <v>30</v>
      </c>
      <c r="B34" s="43" t="str">
        <f t="shared" ca="1" si="1"/>
        <v>MacroEcon Global Advisors</v>
      </c>
      <c r="C34" s="43"/>
      <c r="D34" s="3">
        <f ca="1">IF(E34="","",_xlfn.RANK.EQ(E34,ForecasterRankAverages,1) + COUNTIF($E$5:E34,E34)/100)</f>
        <v>30.01</v>
      </c>
      <c r="E34" s="44">
        <f t="shared" ca="1" si="2"/>
        <v>31</v>
      </c>
      <c r="F34" s="31">
        <f t="shared" ca="1" si="3"/>
        <v>0.5</v>
      </c>
      <c r="G34" s="31">
        <f t="shared" ca="1" si="4"/>
        <v>5.9999999999999995E-4</v>
      </c>
      <c r="H34" s="44">
        <f t="shared" ca="1" si="21"/>
        <v>0.49940000000000001</v>
      </c>
      <c r="I34" s="3">
        <f ca="1">IF(OR(A34="",F34=""),"",_xlfn.RANK.EQ(H34,ForecasterRankDifference1,1)+COUNTIF($H$5:H34,H34)/100)</f>
        <v>47.02</v>
      </c>
      <c r="J34" s="3">
        <f t="shared" ca="1" si="5"/>
        <v>30</v>
      </c>
      <c r="K34" s="43" t="str">
        <f t="shared" ca="1" si="6"/>
        <v>MacroEcon Global Advisors</v>
      </c>
      <c r="L34" s="45"/>
      <c r="M34" s="43"/>
      <c r="N34" s="31">
        <f t="shared" ca="1" si="7"/>
        <v>3.38</v>
      </c>
      <c r="O34" s="31">
        <f t="shared" ca="1" si="8"/>
        <v>2.1700000000000001E-2</v>
      </c>
      <c r="P34" s="44">
        <f t="shared" ca="1" si="22"/>
        <v>3.3582999999999998</v>
      </c>
      <c r="Q34" s="3">
        <f ca="1">IF(OR(J34="",N34=""),"",_xlfn.RANK.EQ(P34,ForecasterRankDifference2,1)+COUNTIF($P$5:P34,P34)/100)</f>
        <v>24.01</v>
      </c>
      <c r="R34" s="3">
        <f t="shared" ca="1" si="9"/>
        <v>30</v>
      </c>
      <c r="S34" s="43" t="str">
        <f t="shared" ca="1" si="10"/>
        <v>MacroEcon Global Advisors</v>
      </c>
      <c r="T34" s="45"/>
      <c r="U34" s="43"/>
      <c r="V34" s="31">
        <f t="shared" ca="1" si="11"/>
        <v>3.2</v>
      </c>
      <c r="W34" s="31">
        <f t="shared" ca="1" si="12"/>
        <v>7.564932696557447E-3</v>
      </c>
      <c r="X34" s="44">
        <f t="shared" ca="1" si="23"/>
        <v>3.1924350673034425</v>
      </c>
      <c r="Y34" s="3">
        <f ca="1">IF(OR(R34="",V34=""),"",_xlfn.RANK.EQ(X34,ForecasterRankDifference3,1)+COUNTIF($X$5:X34,X34)/100)</f>
        <v>49.01</v>
      </c>
      <c r="Z34" s="3">
        <f t="shared" ca="1" si="13"/>
        <v>30</v>
      </c>
      <c r="AA34" s="43" t="str">
        <f t="shared" ca="1" si="14"/>
        <v>MacroEcon Global Advisors</v>
      </c>
      <c r="AB34" s="45"/>
      <c r="AC34" s="43"/>
      <c r="AD34" s="31">
        <f t="shared" ca="1" si="15"/>
        <v>6.3</v>
      </c>
      <c r="AE34" s="31">
        <f t="shared" ca="1" si="16"/>
        <v>5.5999999999999994E-2</v>
      </c>
      <c r="AF34" s="44">
        <f t="shared" ca="1" si="24"/>
        <v>6.2439999999999998</v>
      </c>
      <c r="AG34" s="3">
        <f ca="1">IF(OR(Z34="",AD34=""),"",_xlfn.RANK.EQ(AF34,ForecasterRankDifference4,1)+COUNTIF($AF$5:AF34,AF34)/100)</f>
        <v>33.03</v>
      </c>
      <c r="AH34" s="3">
        <f t="shared" ca="1" si="17"/>
        <v>30</v>
      </c>
      <c r="AI34" s="43" t="str">
        <f t="shared" ca="1" si="18"/>
        <v>MacroEcon Global Advisors</v>
      </c>
      <c r="AJ34" s="45"/>
      <c r="AK34" s="43"/>
      <c r="AL34" s="31">
        <f t="shared" ca="1" si="19"/>
        <v>82</v>
      </c>
      <c r="AM34" s="31">
        <f t="shared" ca="1" si="20"/>
        <v>53.45</v>
      </c>
      <c r="AN34" s="44">
        <f t="shared" ca="1" si="25"/>
        <v>28.549999999999997</v>
      </c>
      <c r="AO34" s="3">
        <f ca="1">IF(OR(AH34="",AL34=""),"",_xlfn.RANK.EQ(AN34,ForecasterRankDifference5,1)+COUNTIF($AN$5:AN34,AN34)/100)</f>
        <v>2.0099999999999998</v>
      </c>
    </row>
    <row r="35" spans="1:41" x14ac:dyDescent="0.55000000000000004">
      <c r="A35" s="3">
        <f t="shared" ca="1" si="0"/>
        <v>31</v>
      </c>
      <c r="B35" s="43" t="str">
        <f t="shared" ca="1" si="1"/>
        <v>International Council of Shopping Centers</v>
      </c>
      <c r="C35" s="43"/>
      <c r="D35" s="3">
        <f ca="1">IF(E35="","",_xlfn.RANK.EQ(E35,ForecasterRankAverages,1) + COUNTIF($E$5:E35,E35)/100)</f>
        <v>26.01</v>
      </c>
      <c r="E35" s="44">
        <f t="shared" ca="1" si="2"/>
        <v>25.8</v>
      </c>
      <c r="F35" s="31">
        <f t="shared" ca="1" si="3"/>
        <v>0.2</v>
      </c>
      <c r="G35" s="31">
        <f t="shared" ca="1" si="4"/>
        <v>5.9999999999999995E-4</v>
      </c>
      <c r="H35" s="44">
        <f t="shared" ca="1" si="21"/>
        <v>0.19940000000000002</v>
      </c>
      <c r="I35" s="3">
        <f ca="1">IF(OR(A35="",F35=""),"",_xlfn.RANK.EQ(H35,ForecasterRankDifference1,1)+COUNTIF($H$5:H35,H35)/100)</f>
        <v>39.04</v>
      </c>
      <c r="J35" s="3">
        <f t="shared" ca="1" si="5"/>
        <v>31</v>
      </c>
      <c r="K35" s="43" t="str">
        <f t="shared" ca="1" si="6"/>
        <v>International Council of Shopping Centers</v>
      </c>
      <c r="L35" s="45"/>
      <c r="M35" s="43"/>
      <c r="N35" s="31">
        <f t="shared" ca="1" si="7"/>
        <v>3</v>
      </c>
      <c r="O35" s="31">
        <f t="shared" ca="1" si="8"/>
        <v>2.1700000000000001E-2</v>
      </c>
      <c r="P35" s="44">
        <f t="shared" ca="1" si="22"/>
        <v>2.9782999999999999</v>
      </c>
      <c r="Q35" s="3">
        <f ca="1">IF(OR(J35="",N35=""),"",_xlfn.RANK.EQ(P35,ForecasterRankDifference2,1)+COUNTIF($P$5:P35,P35)/100)</f>
        <v>3.03</v>
      </c>
      <c r="R35" s="3">
        <f t="shared" ca="1" si="9"/>
        <v>31</v>
      </c>
      <c r="S35" s="43" t="str">
        <f t="shared" ca="1" si="10"/>
        <v>International Council of Shopping Centers</v>
      </c>
      <c r="T35" s="45"/>
      <c r="U35" s="43"/>
      <c r="V35" s="31">
        <f t="shared" ca="1" si="11"/>
        <v>1.8</v>
      </c>
      <c r="W35" s="31">
        <f t="shared" ca="1" si="12"/>
        <v>7.564932696557447E-3</v>
      </c>
      <c r="X35" s="44">
        <f t="shared" ca="1" si="23"/>
        <v>1.7924350673034426</v>
      </c>
      <c r="Y35" s="3">
        <f ca="1">IF(OR(R35="",V35=""),"",_xlfn.RANK.EQ(X35,ForecasterRankDifference3,1)+COUNTIF($X$5:X35,X35)/100)</f>
        <v>15.04</v>
      </c>
      <c r="Z35" s="3">
        <f t="shared" ca="1" si="13"/>
        <v>31</v>
      </c>
      <c r="AA35" s="43" t="str">
        <f t="shared" ca="1" si="14"/>
        <v>International Council of Shopping Centers</v>
      </c>
      <c r="AB35" s="45"/>
      <c r="AC35" s="43"/>
      <c r="AD35" s="31">
        <f t="shared" ca="1" si="15"/>
        <v>6.4</v>
      </c>
      <c r="AE35" s="31">
        <f t="shared" ca="1" si="16"/>
        <v>5.5999999999999994E-2</v>
      </c>
      <c r="AF35" s="44">
        <f t="shared" ca="1" si="24"/>
        <v>6.3440000000000003</v>
      </c>
      <c r="AG35" s="3">
        <f ca="1">IF(OR(Z35="",AD35=""),"",_xlfn.RANK.EQ(AF35,ForecasterRankDifference4,1)+COUNTIF($AF$5:AF35,AF35)/100)</f>
        <v>40.04</v>
      </c>
      <c r="AH35" s="3">
        <f t="shared" ca="1" si="17"/>
        <v>31</v>
      </c>
      <c r="AI35" s="43" t="str">
        <f t="shared" ca="1" si="18"/>
        <v>International Council of Shopping Centers</v>
      </c>
      <c r="AJ35" s="45"/>
      <c r="AK35" s="43"/>
      <c r="AL35" s="31">
        <f t="shared" ca="1" si="19"/>
        <v>115</v>
      </c>
      <c r="AM35" s="31">
        <f t="shared" ca="1" si="20"/>
        <v>53.45</v>
      </c>
      <c r="AN35" s="44">
        <f t="shared" ca="1" si="25"/>
        <v>61.55</v>
      </c>
      <c r="AO35" s="3">
        <f ca="1">IF(OR(AH35="",AL35=""),"",_xlfn.RANK.EQ(AN35,ForecasterRankDifference5,1)+COUNTIF($AN$5:AN35,AN35)/100)</f>
        <v>32.01</v>
      </c>
    </row>
    <row r="36" spans="1:41" x14ac:dyDescent="0.55000000000000004">
      <c r="A36" s="3">
        <f t="shared" ca="1" si="0"/>
        <v>32</v>
      </c>
      <c r="B36" s="43" t="str">
        <f t="shared" ca="1" si="1"/>
        <v>High Frequency Economics</v>
      </c>
      <c r="C36" s="43"/>
      <c r="D36" s="3">
        <f ca="1">IF(E36="","",_xlfn.RANK.EQ(E36,ForecasterRankAverages,1) + COUNTIF($E$5:E36,E36)/100)</f>
        <v>23.01</v>
      </c>
      <c r="E36" s="44">
        <f t="shared" ca="1" si="2"/>
        <v>23</v>
      </c>
      <c r="F36" s="31">
        <f t="shared" ca="1" si="3"/>
        <v>0.125</v>
      </c>
      <c r="G36" s="31">
        <f t="shared" ca="1" si="4"/>
        <v>5.9999999999999995E-4</v>
      </c>
      <c r="H36" s="44">
        <f t="shared" ca="1" si="21"/>
        <v>0.1244</v>
      </c>
      <c r="I36" s="3">
        <f ca="1">IF(OR(A36="",F36=""),"",_xlfn.RANK.EQ(H36,ForecasterRankDifference1,1)+COUNTIF($H$5:H36,H36)/100)</f>
        <v>12.06</v>
      </c>
      <c r="J36" s="3">
        <f t="shared" ca="1" si="5"/>
        <v>32</v>
      </c>
      <c r="K36" s="43" t="str">
        <f t="shared" ca="1" si="6"/>
        <v>High Frequency Economics</v>
      </c>
      <c r="L36" s="45"/>
      <c r="M36" s="43"/>
      <c r="N36" s="31">
        <f t="shared" ca="1" si="7"/>
        <v>3.5</v>
      </c>
      <c r="O36" s="31">
        <f t="shared" ca="1" si="8"/>
        <v>2.1700000000000001E-2</v>
      </c>
      <c r="P36" s="44">
        <f t="shared" ca="1" si="22"/>
        <v>3.4782999999999999</v>
      </c>
      <c r="Q36" s="3">
        <f ca="1">IF(OR(J36="",N36=""),"",_xlfn.RANK.EQ(P36,ForecasterRankDifference2,1)+COUNTIF($P$5:P36,P36)/100)</f>
        <v>32.03</v>
      </c>
      <c r="R36" s="3">
        <f t="shared" ca="1" si="9"/>
        <v>32</v>
      </c>
      <c r="S36" s="43" t="str">
        <f t="shared" ca="1" si="10"/>
        <v>High Frequency Economics</v>
      </c>
      <c r="T36" s="45"/>
      <c r="U36" s="43"/>
      <c r="V36" s="31">
        <f t="shared" ca="1" si="11"/>
        <v>2.2000000000000002</v>
      </c>
      <c r="W36" s="31">
        <f t="shared" ca="1" si="12"/>
        <v>7.564932696557447E-3</v>
      </c>
      <c r="X36" s="44">
        <f t="shared" ca="1" si="23"/>
        <v>2.1924350673034425</v>
      </c>
      <c r="Y36" s="3">
        <f ca="1">IF(OR(R36="",V36=""),"",_xlfn.RANK.EQ(X36,ForecasterRankDifference3,1)+COUNTIF($X$5:X36,X36)/100)</f>
        <v>39.049999999999997</v>
      </c>
      <c r="Z36" s="3">
        <f t="shared" ca="1" si="13"/>
        <v>32</v>
      </c>
      <c r="AA36" s="43" t="str">
        <f t="shared" ca="1" si="14"/>
        <v>High Frequency Economics</v>
      </c>
      <c r="AB36" s="45"/>
      <c r="AC36" s="43"/>
      <c r="AD36" s="31">
        <f t="shared" ca="1" si="15"/>
        <v>6</v>
      </c>
      <c r="AE36" s="31">
        <f t="shared" ca="1" si="16"/>
        <v>5.5999999999999994E-2</v>
      </c>
      <c r="AF36" s="44">
        <f t="shared" ca="1" si="24"/>
        <v>5.944</v>
      </c>
      <c r="AG36" s="3">
        <f ca="1">IF(OR(Z36="",AD36=""),"",_xlfn.RANK.EQ(AF36,ForecasterRankDifference4,1)+COUNTIF($AF$5:AF36,AF36)/100)</f>
        <v>4.0599999999999996</v>
      </c>
      <c r="AH36" s="3">
        <f t="shared" ca="1" si="17"/>
        <v>32</v>
      </c>
      <c r="AI36" s="43" t="str">
        <f t="shared" ca="1" si="18"/>
        <v>High Frequency Economics</v>
      </c>
      <c r="AJ36" s="45"/>
      <c r="AK36" s="43"/>
      <c r="AL36" s="31">
        <f t="shared" ca="1" si="19"/>
        <v>104</v>
      </c>
      <c r="AM36" s="31">
        <f t="shared" ca="1" si="20"/>
        <v>53.45</v>
      </c>
      <c r="AN36" s="44">
        <f t="shared" ca="1" si="25"/>
        <v>50.55</v>
      </c>
      <c r="AO36" s="3">
        <f ca="1">IF(OR(AH36="",AL36=""),"",_xlfn.RANK.EQ(AN36,ForecasterRankDifference5,1)+COUNTIF($AN$5:AN36,AN36)/100)</f>
        <v>28.01</v>
      </c>
    </row>
    <row r="37" spans="1:41" x14ac:dyDescent="0.55000000000000004">
      <c r="A37" s="3">
        <f t="shared" ref="A37:A68" ca="1" si="26">IF(A36="","",IF(AND(ForecasterRankCount1&gt;0,(ROW(A37)-4)&lt;=ForecasterRankCount1),ROW(A37)-4,""))</f>
        <v>33</v>
      </c>
      <c r="B37" s="43" t="str">
        <f t="shared" ref="B37:B68" ca="1" si="27">IF($A37="","",INDEX(OFFSET(ForecastDataFirmStart,MATCH("Begin: " &amp; ForecastRankGroup &amp; "-" &amp; ForecastRankItem1 &amp; "-" &amp; ForecastRankSurveyDate1,ForecastData_ForecastSurveyDateKeys,0)-1,0,COUNTIF(ForecastData_ForecastSurveyDatesCount,(ForecastRankGroup &amp; "-" &amp; ForecastRankItem1 &amp; "-" &amp; ForecastRankSurveyDate1)),1),A37,1))</f>
        <v>Macroeconomic Advisers</v>
      </c>
      <c r="C37" s="43"/>
      <c r="D37" s="3" t="str">
        <f ca="1">IF(E37="","",_xlfn.RANK.EQ(E37,ForecasterRankAverages,1) + COUNTIF($E$5:E37,E37)/100)</f>
        <v/>
      </c>
      <c r="E37" s="44" t="str">
        <f t="shared" ref="E37:E68" ca="1" si="28">IF(OR(A37="",J37="",F37="",N37="",R37="",V37="",AH37="",AL37=""),"",IF(ISERROR(AVERAGE(TRUNC(I37),TRUNC(INDEX(ForecasterRanksGroup2,MATCH(B37,ForecasterRankGroup2,0),1)),TRUNC(INDEX(ForecasterRanksGroup3,MATCH(B37,ForecasterRankGroup3,0),1)),TRUNC(INDEX(ForecasterRanksGroup4,MATCH(B37,ForecasterRankGroup4,0),1)),TRUNC(INDEX(ForecasterRanksGroup5,MATCH(B37,ForecasterRankGroup5,0),1)))),"",AVERAGE(TRUNC(I37),TRUNC(INDEX(ForecasterRanksGroup2,MATCH(B37,ForecasterRankGroup2,0),1)),TRUNC(INDEX(ForecasterRanksGroup3,MATCH(B37,ForecasterRankGroup3,0),1)),TRUNC(INDEX(ForecasterRanksGroup4,MATCH(B37,ForecasterRankGroup4,0),1)),TRUNC(INDEX(ForecasterRanksGroup5,MATCH(B37,ForecasterRankGroup5,0),1)))))</f>
        <v/>
      </c>
      <c r="F37" s="31">
        <f t="shared" ref="F37:F68" ca="1" si="29">IF(A37="","",IF(NOT(ISNUMBER(INDEX(OFFSET(ForecastDataStart,MATCH("Begin: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ForecastRankSurveyDate1)),1),A37,1))),"",INDEX(OFFSET(ForecastDataStart,MATCH("Begin: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ForecastRankSurveyDate1)),1),A37,1)))</f>
        <v>0.13</v>
      </c>
      <c r="G37" s="31">
        <f t="shared" ref="G37:G68" ca="1" si="30">IF($A37="","",INDEX(DataMatrix_AllData,MATCH(ForecastRankForecastDate1,DataMatrix_Dates,0),MATCH(ForecastRankItem1,DataMatrix_Items,0),1))</f>
        <v>5.9999999999999995E-4</v>
      </c>
      <c r="H37" s="44">
        <f t="shared" ca="1" si="21"/>
        <v>0.12940000000000002</v>
      </c>
      <c r="I37" s="3">
        <f ca="1">IF(OR(A37="",F37=""),"",_xlfn.RANK.EQ(H37,ForecasterRankDifference1,1)+COUNTIF($H$5:H37,H37)/100)</f>
        <v>23.1</v>
      </c>
      <c r="J37" s="3">
        <f t="shared" ref="J37:J68" ca="1" si="31">IF(J36="","",IF(AND(ForecasterRankCount2&gt;0,(ROW(J37)-4)&lt;=ForecasterRankCount2),ROW(J37)-4,""))</f>
        <v>33</v>
      </c>
      <c r="K37" s="43" t="str">
        <f t="shared" ref="K37:K68" ca="1" si="32">IF($J37="","",INDEX(OFFSET(ForecastDataFirmStart,MATCH("Begin: " &amp; ForecastRankGroup &amp; "-" &amp; ForecastRankItem2 &amp; "-" &amp; ForecastRankSurveyDate2,ForecastData_ForecastSurveyDateKeys,0)-1,0,COUNTIF(ForecastData_ForecastSurveyDatesCount,(ForecastRankGroup &amp; "-" &amp; ForecastRankItem2 &amp; "-" &amp; ForecastRankSurveyDate2)),1),J37,1))</f>
        <v>Macroeconomic Advisers</v>
      </c>
      <c r="L37" s="45"/>
      <c r="M37" s="43"/>
      <c r="N37" s="31">
        <f t="shared" ref="N37:N68" ca="1" si="33">IF(J37="","",IF(NOT(ISNUMBER(INDEX(OFFSET(ForecastDataStart,MATCH("Begin: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ForecastRankSurveyDate2)),1),J37,1))),"",INDEX(OFFSET(ForecastDataStart,MATCH("Begin: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ForecastRankSurveyDate2)),1),J37,1)))</f>
        <v>3.45</v>
      </c>
      <c r="O37" s="31">
        <f t="shared" ref="O37:O68" ca="1" si="34">IF(J37="","",INDEX(DataMatrix_AllData,MATCH(ForecastRankForecastDate2,DataMatrix_Dates,0),MATCH(ForecastRankItem2,DataMatrix_Items,0),1))</f>
        <v>2.1700000000000001E-2</v>
      </c>
      <c r="P37" s="44">
        <f t="shared" ca="1" si="22"/>
        <v>3.4283000000000001</v>
      </c>
      <c r="Q37" s="3">
        <f ca="1">IF(OR(J37="",N37=""),"",_xlfn.RANK.EQ(P37,ForecasterRankDifference2,1)+COUNTIF($P$5:P37,P37)/100)</f>
        <v>29.02</v>
      </c>
      <c r="R37" s="3">
        <f t="shared" ref="R37:R68" ca="1" si="35">IF(R36="","",IF(AND(ForecasterRankCount3&gt;0,(ROW(R37)-4)&lt;=ForecasterRankCount3),ROW(R37)-4,""))</f>
        <v>33</v>
      </c>
      <c r="S37" s="43" t="str">
        <f t="shared" ref="S37:S68" ca="1" si="36">IF(R37="","",INDEX(OFFSET(ForecastDataFirmStart,MATCH("Begin: " &amp; ForecastRankGroup &amp; "-" &amp; ForecastRankItem3 &amp; "-" &amp; ForecastRankSurveyDate3,ForecastData_ForecastSurveyDateKeys,0)-1,0,COUNTIF(ForecastData_ForecastSurveyDatesCount,(ForecastRankGroup &amp; "-" &amp; ForecastRankItem3 &amp; "-" &amp; ForecastRankSurveyDate3)),1),R37,1))</f>
        <v>Macroeconomic Advisers</v>
      </c>
      <c r="T37" s="45"/>
      <c r="U37" s="43"/>
      <c r="V37" s="31">
        <f t="shared" ref="V37:V68" ca="1" si="37">IF(R37="","",IF(NOT(ISNUMBER(INDEX(OFFSET(ForecastDataStart,MATCH("Begin: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ForecastRankSurveyDate3)),1),R37,1))),"",INDEX(OFFSET(ForecastDataStart,MATCH("Begin: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ForecastRankSurveyDate3)),1),R37,1)))</f>
        <v>1.85</v>
      </c>
      <c r="W37" s="31">
        <f t="shared" ref="W37:W68" ca="1" si="38">IF(R37="","",INDEX(DataMatrix_AllData,MATCH(ForecastRankForecastDate3,DataMatrix_Dates,0),MATCH(ForecastRankItem3,DataMatrix_Items,0),1))</f>
        <v>7.564932696557447E-3</v>
      </c>
      <c r="X37" s="44">
        <f t="shared" ca="1" si="23"/>
        <v>1.8424350673034426</v>
      </c>
      <c r="Y37" s="3">
        <f ca="1">IF(OR(R37="",V37=""),"",_xlfn.RANK.EQ(X37,ForecasterRankDifference3,1)+COUNTIF($X$5:X37,X37)/100)</f>
        <v>21.01</v>
      </c>
      <c r="Z37" s="3">
        <f t="shared" ref="Z37:Z68" ca="1" si="39">IF(Z36="","",IF(AND(ForecasterRankCount4&gt;0,(ROW(Z37)-4)&lt;=ForecasterRankCount4),ROW(Z37)-4,""))</f>
        <v>33</v>
      </c>
      <c r="AA37" s="43" t="str">
        <f t="shared" ref="AA37:AA68" ca="1" si="40">IF(Z37="","",INDEX(OFFSET(ForecastDataFirmStart,MATCH("Begin: " &amp; ForecastRankGroup &amp; "-" &amp; ForecastRankItem4 &amp; "-" &amp; ForecastRankSurveyDate4,ForecastData_ForecastSurveyDateKeys,0)-1,0,COUNTIF(ForecastData_ForecastSurveyDatesCount,(ForecastRankGroup &amp; "-" &amp; ForecastRankItem4 &amp; "-" &amp; ForecastRankSurveyDate4)),1),Z37,1))</f>
        <v>Macroeconomic Advisers</v>
      </c>
      <c r="AB37" s="45"/>
      <c r="AC37" s="43"/>
      <c r="AD37" s="31">
        <f t="shared" ref="AD37:AD68" ca="1" si="41">IF(Z37="","",IF(NOT(ISNUMBER(INDEX(OFFSET(ForecastDataStart,MATCH("Begin: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ForecastRankSurveyDate4)),1),Z37,1))),"",INDEX(OFFSET(ForecastDataStart,MATCH("Begin: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ForecastRankSurveyDate4)),1),Z37,1)))</f>
        <v>6.3</v>
      </c>
      <c r="AE37" s="31">
        <f t="shared" ref="AE37:AE68" ca="1" si="42">IF(Z37="","",INDEX(DataMatrix_AllData,MATCH(ForecastRankForecastDate4,DataMatrix_Dates,0),MATCH(ForecastRankItem4,DataMatrix_Items,0),1))</f>
        <v>5.5999999999999994E-2</v>
      </c>
      <c r="AF37" s="44">
        <f t="shared" ca="1" si="24"/>
        <v>6.2439999999999998</v>
      </c>
      <c r="AG37" s="3">
        <f ca="1">IF(OR(Z37="",AD37=""),"",_xlfn.RANK.EQ(AF37,ForecasterRankDifference4,1)+COUNTIF($AF$5:AF37,AF37)/100)</f>
        <v>33.04</v>
      </c>
      <c r="AH37" s="3">
        <f t="shared" ref="AH37:AH68" ca="1" si="43">IF(AH36="","",IF(AND(ForecasterRankCount5&gt;0,(ROW(AH37)-4)&lt;=ForecasterRankCount5),ROW(AH37)-4,""))</f>
        <v>33</v>
      </c>
      <c r="AI37" s="43" t="str">
        <f t="shared" ref="AI37:AI68" ca="1" si="44">IF(AH37="","",INDEX(OFFSET(ForecastDataFirmStart,MATCH("Begin: " &amp; ForecastRankGroup &amp; "-" &amp; ForecastRankItem5 &amp; "-" &amp; ForecastRankSurveyDate5,ForecastData_ForecastSurveyDateKeys,0)-1,0,COUNTIF(ForecastData_ForecastSurveyDatesCount,(ForecastRankGroup &amp; "-" &amp; ForecastRankItem5 &amp; "-" &amp; ForecastRankSurveyDate5)),1),AH37,1))</f>
        <v>Macroeconomic Advisers</v>
      </c>
      <c r="AJ37" s="45"/>
      <c r="AK37" s="43"/>
      <c r="AL37" s="31" t="str">
        <f t="shared" ref="AL37:AL68" ca="1" si="45">IF(AH37="","",IF(NOT(ISNUMBER(INDEX(OFFSET(ForecastDataStart,MATCH("Begin: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ForecastRankSurveyDate5)),1),AH37,1))),"",INDEX(OFFSET(ForecastDataStart,MATCH("Begin: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ForecastRankSurveyDate5)),1),AH37,1)))</f>
        <v/>
      </c>
      <c r="AM37" s="31">
        <f t="shared" ref="AM37:AM68" ca="1" si="46">IF(AH37="","",INDEX(DataMatrix_AllData,MATCH(ForecastRankForecastDate5,DataMatrix_Dates,0),MATCH(ForecastRankItem5,DataMatrix_Items,0),1))</f>
        <v>53.45</v>
      </c>
      <c r="AN37" s="44" t="str">
        <f t="shared" ca="1" si="25"/>
        <v/>
      </c>
      <c r="AO37" s="3" t="str">
        <f ca="1">IF(OR(AH37="",AL37=""),"",_xlfn.RANK.EQ(AN37,ForecasterRankDifference5,1)+COUNTIF($AN$5:AN37,AN37)/100)</f>
        <v/>
      </c>
    </row>
    <row r="38" spans="1:41" x14ac:dyDescent="0.55000000000000004">
      <c r="A38" s="3">
        <f t="shared" ca="1" si="26"/>
        <v>34</v>
      </c>
      <c r="B38" s="43" t="str">
        <f t="shared" ca="1" si="27"/>
        <v>Morgan Stanley</v>
      </c>
      <c r="C38" s="43"/>
      <c r="D38" s="3" t="str">
        <f ca="1">IF(E38="","",_xlfn.RANK.EQ(E38,ForecasterRankAverages,1) + COUNTIF($E$5:E38,E38)/100)</f>
        <v/>
      </c>
      <c r="E38" s="44" t="str">
        <f t="shared" ca="1" si="28"/>
        <v/>
      </c>
      <c r="F38" s="31">
        <f t="shared" ca="1" si="29"/>
        <v>0.15</v>
      </c>
      <c r="G38" s="31">
        <f t="shared" ca="1" si="30"/>
        <v>5.9999999999999995E-4</v>
      </c>
      <c r="H38" s="44">
        <f t="shared" ca="1" si="21"/>
        <v>0.14940000000000001</v>
      </c>
      <c r="I38" s="3">
        <f ca="1">IF(OR(A38="",F38=""),"",_xlfn.RANK.EQ(H38,ForecasterRankDifference1,1)+COUNTIF($H$5:H38,H38)/100)</f>
        <v>35.03</v>
      </c>
      <c r="J38" s="3">
        <f t="shared" ca="1" si="31"/>
        <v>34</v>
      </c>
      <c r="K38" s="43" t="str">
        <f t="shared" ca="1" si="32"/>
        <v>Morgan Stanley</v>
      </c>
      <c r="L38" s="45"/>
      <c r="M38" s="43"/>
      <c r="N38" s="31">
        <f t="shared" ca="1" si="33"/>
        <v>3.45</v>
      </c>
      <c r="O38" s="31">
        <f t="shared" ca="1" si="34"/>
        <v>2.1700000000000001E-2</v>
      </c>
      <c r="P38" s="44">
        <f t="shared" ca="1" si="22"/>
        <v>3.4283000000000001</v>
      </c>
      <c r="Q38" s="3">
        <f ca="1">IF(OR(J38="",N38=""),"",_xlfn.RANK.EQ(P38,ForecasterRankDifference2,1)+COUNTIF($P$5:P38,P38)/100)</f>
        <v>29.03</v>
      </c>
      <c r="R38" s="3">
        <f t="shared" ca="1" si="35"/>
        <v>34</v>
      </c>
      <c r="S38" s="43" t="str">
        <f t="shared" ca="1" si="36"/>
        <v>Morgan Stanley</v>
      </c>
      <c r="T38" s="45"/>
      <c r="U38" s="43"/>
      <c r="V38" s="31">
        <f t="shared" ca="1" si="37"/>
        <v>1.21</v>
      </c>
      <c r="W38" s="31">
        <f t="shared" ca="1" si="38"/>
        <v>7.564932696557447E-3</v>
      </c>
      <c r="X38" s="44">
        <f t="shared" ca="1" si="23"/>
        <v>1.2024350673034425</v>
      </c>
      <c r="Y38" s="3">
        <f ca="1">IF(OR(R38="",V38=""),"",_xlfn.RANK.EQ(X38,ForecasterRankDifference3,1)+COUNTIF($X$5:X38,X38)/100)</f>
        <v>2.0099999999999998</v>
      </c>
      <c r="Z38" s="3">
        <f t="shared" ca="1" si="39"/>
        <v>34</v>
      </c>
      <c r="AA38" s="43" t="str">
        <f t="shared" ca="1" si="40"/>
        <v>Morgan Stanley</v>
      </c>
      <c r="AB38" s="45"/>
      <c r="AC38" s="43"/>
      <c r="AD38" s="31">
        <f t="shared" ca="1" si="41"/>
        <v>6.4</v>
      </c>
      <c r="AE38" s="31">
        <f t="shared" ca="1" si="42"/>
        <v>5.5999999999999994E-2</v>
      </c>
      <c r="AF38" s="44">
        <f t="shared" ca="1" si="24"/>
        <v>6.3440000000000003</v>
      </c>
      <c r="AG38" s="3">
        <f ca="1">IF(OR(Z38="",AD38=""),"",_xlfn.RANK.EQ(AF38,ForecasterRankDifference4,1)+COUNTIF($AF$5:AF38,AF38)/100)</f>
        <v>40.049999999999997</v>
      </c>
      <c r="AH38" s="3">
        <f t="shared" ca="1" si="43"/>
        <v>34</v>
      </c>
      <c r="AI38" s="43" t="str">
        <f t="shared" ca="1" si="44"/>
        <v>Morgan Stanley</v>
      </c>
      <c r="AJ38" s="45"/>
      <c r="AK38" s="43"/>
      <c r="AL38" s="31" t="str">
        <f t="shared" ca="1" si="45"/>
        <v/>
      </c>
      <c r="AM38" s="31">
        <f t="shared" ca="1" si="46"/>
        <v>53.45</v>
      </c>
      <c r="AN38" s="44" t="str">
        <f t="shared" ca="1" si="25"/>
        <v/>
      </c>
      <c r="AO38" s="3" t="str">
        <f ca="1">IF(OR(AH38="",AL38=""),"",_xlfn.RANK.EQ(AN38,ForecasterRankDifference5,1)+COUNTIF($AN$5:AN38,AN38)/100)</f>
        <v/>
      </c>
    </row>
    <row r="39" spans="1:41" x14ac:dyDescent="0.55000000000000004">
      <c r="A39" s="3">
        <f t="shared" ca="1" si="26"/>
        <v>35</v>
      </c>
      <c r="B39" s="43" t="str">
        <f t="shared" ca="1" si="27"/>
        <v>RDQ Economics</v>
      </c>
      <c r="C39" s="43"/>
      <c r="D39" s="3" t="str">
        <f ca="1">IF(E39="","",_xlfn.RANK.EQ(E39,ForecasterRankAverages,1) + COUNTIF($E$5:E39,E39)/100)</f>
        <v/>
      </c>
      <c r="E39" s="44" t="str">
        <f t="shared" ca="1" si="28"/>
        <v/>
      </c>
      <c r="F39" s="31">
        <f t="shared" ca="1" si="29"/>
        <v>0.125</v>
      </c>
      <c r="G39" s="31">
        <f t="shared" ca="1" si="30"/>
        <v>5.9999999999999995E-4</v>
      </c>
      <c r="H39" s="44">
        <f t="shared" ca="1" si="21"/>
        <v>0.1244</v>
      </c>
      <c r="I39" s="3">
        <f ca="1">IF(OR(A39="",F39=""),"",_xlfn.RANK.EQ(H39,ForecasterRankDifference1,1)+COUNTIF($H$5:H39,H39)/100)</f>
        <v>12.07</v>
      </c>
      <c r="J39" s="3">
        <f t="shared" ca="1" si="31"/>
        <v>35</v>
      </c>
      <c r="K39" s="43" t="str">
        <f t="shared" ca="1" si="32"/>
        <v>RDQ Economics</v>
      </c>
      <c r="L39" s="45"/>
      <c r="M39" s="43"/>
      <c r="N39" s="31">
        <f t="shared" ca="1" si="33"/>
        <v>4</v>
      </c>
      <c r="O39" s="31">
        <f t="shared" ca="1" si="34"/>
        <v>2.1700000000000001E-2</v>
      </c>
      <c r="P39" s="44">
        <f t="shared" ca="1" si="22"/>
        <v>3.9782999999999999</v>
      </c>
      <c r="Q39" s="3">
        <f ca="1">IF(OR(J39="",N39=""),"",_xlfn.RANK.EQ(P39,ForecasterRankDifference2,1)+COUNTIF($P$5:P39,P39)/100)</f>
        <v>46.02</v>
      </c>
      <c r="R39" s="3">
        <f t="shared" ca="1" si="35"/>
        <v>35</v>
      </c>
      <c r="S39" s="43" t="str">
        <f t="shared" ca="1" si="36"/>
        <v>RDQ Economics</v>
      </c>
      <c r="T39" s="45"/>
      <c r="U39" s="43"/>
      <c r="V39" s="31">
        <f t="shared" ca="1" si="37"/>
        <v>1.6</v>
      </c>
      <c r="W39" s="31">
        <f t="shared" ca="1" si="38"/>
        <v>7.564932696557447E-3</v>
      </c>
      <c r="X39" s="44">
        <f t="shared" ca="1" si="23"/>
        <v>1.5924350673034426</v>
      </c>
      <c r="Y39" s="3">
        <f ca="1">IF(OR(R39="",V39=""),"",_xlfn.RANK.EQ(X39,ForecasterRankDifference3,1)+COUNTIF($X$5:X39,X39)/100)</f>
        <v>7.01</v>
      </c>
      <c r="Z39" s="3">
        <f t="shared" ca="1" si="39"/>
        <v>35</v>
      </c>
      <c r="AA39" s="43" t="str">
        <f t="shared" ca="1" si="40"/>
        <v>RDQ Economics</v>
      </c>
      <c r="AB39" s="45"/>
      <c r="AC39" s="43"/>
      <c r="AD39" s="31">
        <f t="shared" ca="1" si="41"/>
        <v>6.2</v>
      </c>
      <c r="AE39" s="31">
        <f t="shared" ca="1" si="42"/>
        <v>5.5999999999999994E-2</v>
      </c>
      <c r="AF39" s="44">
        <f t="shared" ca="1" si="24"/>
        <v>6.1440000000000001</v>
      </c>
      <c r="AG39" s="3">
        <f ca="1">IF(OR(Z39="",AD39=""),"",_xlfn.RANK.EQ(AF39,ForecasterRankDifference4,1)+COUNTIF($AF$5:AF39,AF39)/100)</f>
        <v>23.07</v>
      </c>
      <c r="AH39" s="3">
        <f t="shared" ca="1" si="43"/>
        <v>35</v>
      </c>
      <c r="AI39" s="43" t="str">
        <f t="shared" ca="1" si="44"/>
        <v>RDQ Economics</v>
      </c>
      <c r="AJ39" s="45"/>
      <c r="AK39" s="43"/>
      <c r="AL39" s="31" t="str">
        <f t="shared" ca="1" si="45"/>
        <v/>
      </c>
      <c r="AM39" s="31">
        <f t="shared" ca="1" si="46"/>
        <v>53.45</v>
      </c>
      <c r="AN39" s="44" t="str">
        <f t="shared" ca="1" si="25"/>
        <v/>
      </c>
      <c r="AO39" s="3" t="str">
        <f ca="1">IF(OR(AH39="",AL39=""),"",_xlfn.RANK.EQ(AN39,ForecasterRankDifference5,1)+COUNTIF($AN$5:AN39,AN39)/100)</f>
        <v/>
      </c>
    </row>
    <row r="40" spans="1:41" x14ac:dyDescent="0.55000000000000004">
      <c r="A40" s="3">
        <f t="shared" ca="1" si="26"/>
        <v>36</v>
      </c>
      <c r="B40" s="43" t="str">
        <f t="shared" ca="1" si="27"/>
        <v>Pantheon Macroeconomics</v>
      </c>
      <c r="C40" s="43"/>
      <c r="D40" s="3" t="str">
        <f ca="1">IF(E40="","",_xlfn.RANK.EQ(E40,ForecasterRankAverages,1) + COUNTIF($E$5:E40,E40)/100)</f>
        <v/>
      </c>
      <c r="E40" s="44" t="str">
        <f t="shared" ca="1" si="28"/>
        <v/>
      </c>
      <c r="F40" s="31">
        <f t="shared" ca="1" si="29"/>
        <v>0.125</v>
      </c>
      <c r="G40" s="31">
        <f t="shared" ca="1" si="30"/>
        <v>5.9999999999999995E-4</v>
      </c>
      <c r="H40" s="44">
        <f t="shared" ca="1" si="21"/>
        <v>0.1244</v>
      </c>
      <c r="I40" s="3">
        <f ca="1">IF(OR(A40="",F40=""),"",_xlfn.RANK.EQ(H40,ForecasterRankDifference1,1)+COUNTIF($H$5:H40,H40)/100)</f>
        <v>12.08</v>
      </c>
      <c r="J40" s="3">
        <f t="shared" ca="1" si="31"/>
        <v>36</v>
      </c>
      <c r="K40" s="43" t="str">
        <f t="shared" ca="1" si="32"/>
        <v>Pantheon Macroeconomics</v>
      </c>
      <c r="L40" s="45"/>
      <c r="M40" s="43"/>
      <c r="N40" s="31">
        <f t="shared" ca="1" si="33"/>
        <v>3.5</v>
      </c>
      <c r="O40" s="31">
        <f t="shared" ca="1" si="34"/>
        <v>2.1700000000000001E-2</v>
      </c>
      <c r="P40" s="44">
        <f t="shared" ca="1" si="22"/>
        <v>3.4782999999999999</v>
      </c>
      <c r="Q40" s="3">
        <f ca="1">IF(OR(J40="",N40=""),"",_xlfn.RANK.EQ(P40,ForecasterRankDifference2,1)+COUNTIF($P$5:P40,P40)/100)</f>
        <v>32.04</v>
      </c>
      <c r="R40" s="3">
        <f t="shared" ca="1" si="35"/>
        <v>36</v>
      </c>
      <c r="S40" s="43" t="str">
        <f t="shared" ca="1" si="36"/>
        <v>Pantheon Macroeconomics</v>
      </c>
      <c r="T40" s="45"/>
      <c r="U40" s="43"/>
      <c r="V40" s="31">
        <f t="shared" ca="1" si="37"/>
        <v>2</v>
      </c>
      <c r="W40" s="31">
        <f t="shared" ca="1" si="38"/>
        <v>7.564932696557447E-3</v>
      </c>
      <c r="X40" s="44">
        <f t="shared" ca="1" si="23"/>
        <v>1.9924350673034426</v>
      </c>
      <c r="Y40" s="3">
        <f ca="1">IF(OR(R40="",V40=""),"",_xlfn.RANK.EQ(X40,ForecasterRankDifference3,1)+COUNTIF($X$5:X40,X40)/100)</f>
        <v>28.05</v>
      </c>
      <c r="Z40" s="3">
        <f t="shared" ca="1" si="39"/>
        <v>36</v>
      </c>
      <c r="AA40" s="43" t="str">
        <f t="shared" ca="1" si="40"/>
        <v>Pantheon Macroeconomics</v>
      </c>
      <c r="AB40" s="45"/>
      <c r="AC40" s="43"/>
      <c r="AD40" s="31">
        <f t="shared" ca="1" si="41"/>
        <v>5.9</v>
      </c>
      <c r="AE40" s="31">
        <f t="shared" ca="1" si="42"/>
        <v>5.5999999999999994E-2</v>
      </c>
      <c r="AF40" s="44">
        <f t="shared" ca="1" si="24"/>
        <v>5.8440000000000003</v>
      </c>
      <c r="AG40" s="3">
        <f ca="1">IF(OR(Z40="",AD40=""),"",_xlfn.RANK.EQ(AF40,ForecasterRankDifference4,1)+COUNTIF($AF$5:AF40,AF40)/100)</f>
        <v>3.01</v>
      </c>
      <c r="AH40" s="3">
        <f t="shared" ca="1" si="43"/>
        <v>36</v>
      </c>
      <c r="AI40" s="43" t="str">
        <f t="shared" ca="1" si="44"/>
        <v>Pantheon Macroeconomics</v>
      </c>
      <c r="AJ40" s="45"/>
      <c r="AK40" s="43"/>
      <c r="AL40" s="31" t="str">
        <f t="shared" ca="1" si="45"/>
        <v/>
      </c>
      <c r="AM40" s="31">
        <f t="shared" ca="1" si="46"/>
        <v>53.45</v>
      </c>
      <c r="AN40" s="44" t="str">
        <f t="shared" ca="1" si="25"/>
        <v/>
      </c>
      <c r="AO40" s="3" t="str">
        <f ca="1">IF(OR(AH40="",AL40=""),"",_xlfn.RANK.EQ(AN40,ForecasterRankDifference5,1)+COUNTIF($AN$5:AN40,AN40)/100)</f>
        <v/>
      </c>
    </row>
    <row r="41" spans="1:41" x14ac:dyDescent="0.55000000000000004">
      <c r="A41" s="3">
        <f t="shared" ca="1" si="26"/>
        <v>37</v>
      </c>
      <c r="B41" s="43" t="str">
        <f t="shared" ca="1" si="27"/>
        <v>Wells Fargo &amp; Co.</v>
      </c>
      <c r="C41" s="43"/>
      <c r="D41" s="3">
        <f ca="1">IF(E41="","",_xlfn.RANK.EQ(E41,ForecasterRankAverages,1) + COUNTIF($E$5:E41,E41)/100)</f>
        <v>20.010000000000002</v>
      </c>
      <c r="E41" s="44">
        <f t="shared" ca="1" si="28"/>
        <v>21.2</v>
      </c>
      <c r="F41" s="31">
        <f t="shared" ca="1" si="29"/>
        <v>0.125</v>
      </c>
      <c r="G41" s="31">
        <f t="shared" ca="1" si="30"/>
        <v>5.9999999999999995E-4</v>
      </c>
      <c r="H41" s="44">
        <f t="shared" ca="1" si="21"/>
        <v>0.1244</v>
      </c>
      <c r="I41" s="3">
        <f ca="1">IF(OR(A41="",F41=""),"",_xlfn.RANK.EQ(H41,ForecasterRankDifference1,1)+COUNTIF($H$5:H41,H41)/100)</f>
        <v>12.09</v>
      </c>
      <c r="J41" s="3">
        <f t="shared" ca="1" si="31"/>
        <v>37</v>
      </c>
      <c r="K41" s="43" t="str">
        <f t="shared" ca="1" si="32"/>
        <v>Wells Fargo &amp; Co.</v>
      </c>
      <c r="L41" s="45"/>
      <c r="M41" s="43"/>
      <c r="N41" s="31">
        <f t="shared" ca="1" si="33"/>
        <v>3.35</v>
      </c>
      <c r="O41" s="31">
        <f t="shared" ca="1" si="34"/>
        <v>2.1700000000000001E-2</v>
      </c>
      <c r="P41" s="44">
        <f t="shared" ca="1" si="22"/>
        <v>3.3283</v>
      </c>
      <c r="Q41" s="3">
        <f ca="1">IF(OR(J41="",N41=""),"",_xlfn.RANK.EQ(P41,ForecasterRankDifference2,1)+COUNTIF($P$5:P41,P41)/100)</f>
        <v>23.01</v>
      </c>
      <c r="R41" s="3">
        <f t="shared" ca="1" si="35"/>
        <v>37</v>
      </c>
      <c r="S41" s="43" t="str">
        <f t="shared" ca="1" si="36"/>
        <v>Wells Fargo &amp; Co.</v>
      </c>
      <c r="T41" s="45"/>
      <c r="U41" s="43"/>
      <c r="V41" s="31">
        <f t="shared" ca="1" si="37"/>
        <v>1.95</v>
      </c>
      <c r="W41" s="31">
        <f t="shared" ca="1" si="38"/>
        <v>7.564932696557447E-3</v>
      </c>
      <c r="X41" s="44">
        <f t="shared" ca="1" si="23"/>
        <v>1.9424350673034425</v>
      </c>
      <c r="Y41" s="3">
        <f ca="1">IF(OR(R41="",V41=""),"",_xlfn.RANK.EQ(X41,ForecasterRankDifference3,1)+COUNTIF($X$5:X41,X41)/100)</f>
        <v>27.01</v>
      </c>
      <c r="Z41" s="3">
        <f t="shared" ca="1" si="39"/>
        <v>37</v>
      </c>
      <c r="AA41" s="43" t="str">
        <f t="shared" ca="1" si="40"/>
        <v>Wells Fargo &amp; Co.</v>
      </c>
      <c r="AB41" s="45"/>
      <c r="AC41" s="43"/>
      <c r="AD41" s="31">
        <f t="shared" ca="1" si="41"/>
        <v>6.3</v>
      </c>
      <c r="AE41" s="31">
        <f t="shared" ca="1" si="42"/>
        <v>5.5999999999999994E-2</v>
      </c>
      <c r="AF41" s="44">
        <f t="shared" ca="1" si="24"/>
        <v>6.2439999999999998</v>
      </c>
      <c r="AG41" s="3">
        <f ca="1">IF(OR(Z41="",AD41=""),"",_xlfn.RANK.EQ(AF41,ForecasterRankDifference4,1)+COUNTIF($AF$5:AF41,AF41)/100)</f>
        <v>33.049999999999997</v>
      </c>
      <c r="AH41" s="3">
        <f t="shared" ca="1" si="43"/>
        <v>37</v>
      </c>
      <c r="AI41" s="43" t="str">
        <f t="shared" ca="1" si="44"/>
        <v>Wells Fargo &amp; Co.</v>
      </c>
      <c r="AJ41" s="45"/>
      <c r="AK41" s="43"/>
      <c r="AL41" s="31">
        <f t="shared" ca="1" si="45"/>
        <v>95</v>
      </c>
      <c r="AM41" s="31">
        <f t="shared" ca="1" si="46"/>
        <v>53.45</v>
      </c>
      <c r="AN41" s="44">
        <f t="shared" ca="1" si="25"/>
        <v>41.55</v>
      </c>
      <c r="AO41" s="3">
        <f ca="1">IF(OR(AH41="",AL41=""),"",_xlfn.RANK.EQ(AN41,ForecasterRankDifference5,1)+COUNTIF($AN$5:AN41,AN41)/100)</f>
        <v>11.05</v>
      </c>
    </row>
    <row r="42" spans="1:41" x14ac:dyDescent="0.55000000000000004">
      <c r="A42" s="3">
        <f t="shared" ca="1" si="26"/>
        <v>38</v>
      </c>
      <c r="B42" s="43" t="str">
        <f t="shared" ca="1" si="27"/>
        <v>Decision Economics, Inc.</v>
      </c>
      <c r="C42" s="43"/>
      <c r="D42" s="3">
        <f ca="1">IF(E42="","",_xlfn.RANK.EQ(E42,ForecasterRankAverages,1) + COUNTIF($E$5:E42,E42)/100)</f>
        <v>9.02</v>
      </c>
      <c r="E42" s="44">
        <f t="shared" ca="1" si="28"/>
        <v>17.2</v>
      </c>
      <c r="F42" s="31">
        <f t="shared" ca="1" si="29"/>
        <v>0</v>
      </c>
      <c r="G42" s="31">
        <f t="shared" ca="1" si="30"/>
        <v>5.9999999999999995E-4</v>
      </c>
      <c r="H42" s="44">
        <f t="shared" ca="1" si="21"/>
        <v>5.9999999999999995E-4</v>
      </c>
      <c r="I42" s="3">
        <f ca="1">IF(OR(A42="",F42=""),"",_xlfn.RANK.EQ(H42,ForecasterRankDifference1,1)+COUNTIF($H$5:H42,H42)/100)</f>
        <v>1.04</v>
      </c>
      <c r="J42" s="3">
        <f t="shared" ca="1" si="31"/>
        <v>38</v>
      </c>
      <c r="K42" s="43" t="str">
        <f t="shared" ca="1" si="32"/>
        <v>Decision Economics, Inc.</v>
      </c>
      <c r="L42" s="45"/>
      <c r="M42" s="43"/>
      <c r="N42" s="31">
        <f t="shared" ca="1" si="33"/>
        <v>3.44</v>
      </c>
      <c r="O42" s="31">
        <f t="shared" ca="1" si="34"/>
        <v>2.1700000000000001E-2</v>
      </c>
      <c r="P42" s="44">
        <f t="shared" ca="1" si="22"/>
        <v>3.4182999999999999</v>
      </c>
      <c r="Q42" s="3">
        <f ca="1">IF(OR(J42="",N42=""),"",_xlfn.RANK.EQ(P42,ForecasterRankDifference2,1)+COUNTIF($P$5:P42,P42)/100)</f>
        <v>28.01</v>
      </c>
      <c r="R42" s="3">
        <f t="shared" ca="1" si="35"/>
        <v>38</v>
      </c>
      <c r="S42" s="43" t="str">
        <f t="shared" ca="1" si="36"/>
        <v>Decision Economics, Inc.</v>
      </c>
      <c r="T42" s="45"/>
      <c r="U42" s="43"/>
      <c r="V42" s="31">
        <f t="shared" ca="1" si="37"/>
        <v>1.9</v>
      </c>
      <c r="W42" s="31">
        <f t="shared" ca="1" si="38"/>
        <v>7.564932696557447E-3</v>
      </c>
      <c r="X42" s="44">
        <f t="shared" ca="1" si="23"/>
        <v>1.8924350673034425</v>
      </c>
      <c r="Y42" s="3">
        <f ca="1">IF(OR(R42="",V42=""),"",_xlfn.RANK.EQ(X42,ForecasterRankDifference3,1)+COUNTIF($X$5:X42,X42)/100)</f>
        <v>22.05</v>
      </c>
      <c r="Z42" s="3">
        <f t="shared" ca="1" si="39"/>
        <v>38</v>
      </c>
      <c r="AA42" s="43" t="str">
        <f t="shared" ca="1" si="40"/>
        <v>Decision Economics, Inc.</v>
      </c>
      <c r="AB42" s="45"/>
      <c r="AC42" s="43"/>
      <c r="AD42" s="31">
        <f t="shared" ca="1" si="41"/>
        <v>6</v>
      </c>
      <c r="AE42" s="31">
        <f t="shared" ca="1" si="42"/>
        <v>5.5999999999999994E-2</v>
      </c>
      <c r="AF42" s="44">
        <f t="shared" ca="1" si="24"/>
        <v>5.944</v>
      </c>
      <c r="AG42" s="3">
        <f ca="1">IF(OR(Z42="",AD42=""),"",_xlfn.RANK.EQ(AF42,ForecasterRankDifference4,1)+COUNTIF($AF$5:AF42,AF42)/100)</f>
        <v>4.07</v>
      </c>
      <c r="AH42" s="3">
        <f t="shared" ca="1" si="43"/>
        <v>38</v>
      </c>
      <c r="AI42" s="43" t="str">
        <f t="shared" ca="1" si="44"/>
        <v>Decision Economics, Inc.</v>
      </c>
      <c r="AJ42" s="45"/>
      <c r="AK42" s="43"/>
      <c r="AL42" s="31">
        <f t="shared" ca="1" si="45"/>
        <v>107.5</v>
      </c>
      <c r="AM42" s="31">
        <f t="shared" ca="1" si="46"/>
        <v>53.45</v>
      </c>
      <c r="AN42" s="44">
        <f t="shared" ca="1" si="25"/>
        <v>54.05</v>
      </c>
      <c r="AO42" s="3">
        <f ca="1">IF(OR(AH42="",AL42=""),"",_xlfn.RANK.EQ(AN42,ForecasterRankDifference5,1)+COUNTIF($AN$5:AN42,AN42)/100)</f>
        <v>31.01</v>
      </c>
    </row>
    <row r="43" spans="1:41" x14ac:dyDescent="0.55000000000000004">
      <c r="A43" s="3">
        <f t="shared" ca="1" si="26"/>
        <v>39</v>
      </c>
      <c r="B43" s="43" t="str">
        <f t="shared" ca="1" si="27"/>
        <v>Parsec Financial</v>
      </c>
      <c r="C43" s="43"/>
      <c r="D43" s="3">
        <f ca="1">IF(E43="","",_xlfn.RANK.EQ(E43,ForecasterRankAverages,1) + COUNTIF($E$5:E43,E43)/100)</f>
        <v>13.01</v>
      </c>
      <c r="E43" s="44">
        <f t="shared" ca="1" si="28"/>
        <v>19.399999999999999</v>
      </c>
      <c r="F43" s="31">
        <f t="shared" ca="1" si="29"/>
        <v>0.75</v>
      </c>
      <c r="G43" s="31">
        <f t="shared" ca="1" si="30"/>
        <v>5.9999999999999995E-4</v>
      </c>
      <c r="H43" s="44">
        <f t="shared" ca="1" si="21"/>
        <v>0.74939999999999996</v>
      </c>
      <c r="I43" s="3">
        <f ca="1">IF(OR(A43="",F43=""),"",_xlfn.RANK.EQ(H43,ForecasterRankDifference1,1)+COUNTIF($H$5:H43,H43)/100)</f>
        <v>49.01</v>
      </c>
      <c r="J43" s="3">
        <f t="shared" ca="1" si="31"/>
        <v>39</v>
      </c>
      <c r="K43" s="43" t="str">
        <f t="shared" ca="1" si="32"/>
        <v>Parsec Financial</v>
      </c>
      <c r="L43" s="45"/>
      <c r="M43" s="43"/>
      <c r="N43" s="31">
        <f t="shared" ca="1" si="33"/>
        <v>3.94</v>
      </c>
      <c r="O43" s="31">
        <f t="shared" ca="1" si="34"/>
        <v>2.1700000000000001E-2</v>
      </c>
      <c r="P43" s="44">
        <f t="shared" ca="1" si="22"/>
        <v>3.9182999999999999</v>
      </c>
      <c r="Q43" s="3">
        <f ca="1">IF(OR(J43="",N43=""),"",_xlfn.RANK.EQ(P43,ForecasterRankDifference2,1)+COUNTIF($P$5:P43,P43)/100)</f>
        <v>45.01</v>
      </c>
      <c r="R43" s="3">
        <f t="shared" ca="1" si="35"/>
        <v>39</v>
      </c>
      <c r="S43" s="43" t="str">
        <f t="shared" ca="1" si="36"/>
        <v>Parsec Financial</v>
      </c>
      <c r="T43" s="45"/>
      <c r="U43" s="43"/>
      <c r="V43" s="31">
        <f t="shared" ca="1" si="37"/>
        <v>1.1000000000000001</v>
      </c>
      <c r="W43" s="31">
        <f t="shared" ca="1" si="38"/>
        <v>7.564932696557447E-3</v>
      </c>
      <c r="X43" s="44">
        <f t="shared" ca="1" si="23"/>
        <v>1.0924350673034426</v>
      </c>
      <c r="Y43" s="3">
        <f ca="1">IF(OR(R43="",V43=""),"",_xlfn.RANK.EQ(X43,ForecasterRankDifference3,1)+COUNTIF($X$5:X43,X43)/100)</f>
        <v>1.01</v>
      </c>
      <c r="Z43" s="3">
        <f t="shared" ca="1" si="39"/>
        <v>39</v>
      </c>
      <c r="AA43" s="43" t="str">
        <f t="shared" ca="1" si="40"/>
        <v>Parsec Financial</v>
      </c>
      <c r="AB43" s="45"/>
      <c r="AC43" s="43"/>
      <c r="AD43" s="31">
        <f t="shared" ca="1" si="41"/>
        <v>5.5</v>
      </c>
      <c r="AE43" s="31">
        <f t="shared" ca="1" si="42"/>
        <v>5.5999999999999994E-2</v>
      </c>
      <c r="AF43" s="44">
        <f t="shared" ca="1" si="24"/>
        <v>5.444</v>
      </c>
      <c r="AG43" s="3">
        <f ca="1">IF(OR(Z43="",AD43=""),"",_xlfn.RANK.EQ(AF43,ForecasterRankDifference4,1)+COUNTIF($AF$5:AF43,AF43)/100)</f>
        <v>1.01</v>
      </c>
      <c r="AH43" s="3">
        <f t="shared" ca="1" si="43"/>
        <v>39</v>
      </c>
      <c r="AI43" s="43" t="str">
        <f t="shared" ca="1" si="44"/>
        <v>Parsec Financial</v>
      </c>
      <c r="AJ43" s="45"/>
      <c r="AK43" s="43"/>
      <c r="AL43" s="31">
        <f t="shared" ca="1" si="45"/>
        <v>66.209999999999994</v>
      </c>
      <c r="AM43" s="31">
        <f t="shared" ca="1" si="46"/>
        <v>53.45</v>
      </c>
      <c r="AN43" s="44">
        <f t="shared" ca="1" si="25"/>
        <v>12.759999999999991</v>
      </c>
      <c r="AO43" s="3">
        <f ca="1">IF(OR(AH43="",AL43=""),"",_xlfn.RANK.EQ(AN43,ForecasterRankDifference5,1)+COUNTIF($AN$5:AN43,AN43)/100)</f>
        <v>1.01</v>
      </c>
    </row>
    <row r="44" spans="1:41" x14ac:dyDescent="0.55000000000000004">
      <c r="A44" s="3">
        <f t="shared" ca="1" si="26"/>
        <v>40</v>
      </c>
      <c r="B44" s="43" t="str">
        <f t="shared" ca="1" si="27"/>
        <v>Univ of Central FL</v>
      </c>
      <c r="C44" s="43"/>
      <c r="D44" s="3">
        <f ca="1">IF(E44="","",_xlfn.RANK.EQ(E44,ForecasterRankAverages,1) + COUNTIF($E$5:E44,E44)/100)</f>
        <v>5.0199999999999996</v>
      </c>
      <c r="E44" s="44">
        <f t="shared" ca="1" si="28"/>
        <v>14.8</v>
      </c>
      <c r="F44" s="31">
        <f t="shared" ca="1" si="29"/>
        <v>0.125</v>
      </c>
      <c r="G44" s="31">
        <f t="shared" ca="1" si="30"/>
        <v>5.9999999999999995E-4</v>
      </c>
      <c r="H44" s="44">
        <f t="shared" ca="1" si="21"/>
        <v>0.1244</v>
      </c>
      <c r="I44" s="3">
        <f ca="1">IF(OR(A44="",F44=""),"",_xlfn.RANK.EQ(H44,ForecasterRankDifference1,1)+COUNTIF($H$5:H44,H44)/100)</f>
        <v>12.1</v>
      </c>
      <c r="J44" s="3">
        <f t="shared" ca="1" si="31"/>
        <v>40</v>
      </c>
      <c r="K44" s="43" t="str">
        <f t="shared" ca="1" si="32"/>
        <v>Univ of Central FL</v>
      </c>
      <c r="L44" s="45"/>
      <c r="M44" s="43"/>
      <c r="N44" s="31">
        <f t="shared" ca="1" si="33"/>
        <v>3.2</v>
      </c>
      <c r="O44" s="31">
        <f t="shared" ca="1" si="34"/>
        <v>2.1700000000000001E-2</v>
      </c>
      <c r="P44" s="44">
        <f t="shared" ca="1" si="22"/>
        <v>3.1783000000000001</v>
      </c>
      <c r="Q44" s="3">
        <f ca="1">IF(OR(J44="",N44=""),"",_xlfn.RANK.EQ(P44,ForecasterRankDifference2,1)+COUNTIF($P$5:P44,P44)/100)</f>
        <v>13.01</v>
      </c>
      <c r="R44" s="3">
        <f t="shared" ca="1" si="35"/>
        <v>40</v>
      </c>
      <c r="S44" s="43" t="str">
        <f t="shared" ca="1" si="36"/>
        <v>Univ of Central FL</v>
      </c>
      <c r="T44" s="45"/>
      <c r="U44" s="43"/>
      <c r="V44" s="31">
        <f t="shared" ca="1" si="37"/>
        <v>1.6</v>
      </c>
      <c r="W44" s="31">
        <f t="shared" ca="1" si="38"/>
        <v>7.564932696557447E-3</v>
      </c>
      <c r="X44" s="44">
        <f t="shared" ca="1" si="23"/>
        <v>1.5924350673034426</v>
      </c>
      <c r="Y44" s="3">
        <f ca="1">IF(OR(R44="",V44=""),"",_xlfn.RANK.EQ(X44,ForecasterRankDifference3,1)+COUNTIF($X$5:X44,X44)/100)</f>
        <v>7.02</v>
      </c>
      <c r="Z44" s="3">
        <f t="shared" ca="1" si="39"/>
        <v>40</v>
      </c>
      <c r="AA44" s="43" t="str">
        <f t="shared" ca="1" si="40"/>
        <v>Univ of Central FL</v>
      </c>
      <c r="AB44" s="45"/>
      <c r="AC44" s="43"/>
      <c r="AD44" s="31">
        <f t="shared" ca="1" si="41"/>
        <v>6.2</v>
      </c>
      <c r="AE44" s="31">
        <f t="shared" ca="1" si="42"/>
        <v>5.5999999999999994E-2</v>
      </c>
      <c r="AF44" s="44">
        <f t="shared" ca="1" si="24"/>
        <v>6.1440000000000001</v>
      </c>
      <c r="AG44" s="3">
        <f ca="1">IF(OR(Z44="",AD44=""),"",_xlfn.RANK.EQ(AF44,ForecasterRankDifference4,1)+COUNTIF($AF$5:AF44,AF44)/100)</f>
        <v>23.08</v>
      </c>
      <c r="AH44" s="3">
        <f t="shared" ca="1" si="43"/>
        <v>40</v>
      </c>
      <c r="AI44" s="43" t="str">
        <f t="shared" ca="1" si="44"/>
        <v>Univ of Central FL</v>
      </c>
      <c r="AJ44" s="45"/>
      <c r="AK44" s="43"/>
      <c r="AL44" s="31">
        <f t="shared" ca="1" si="45"/>
        <v>96.25</v>
      </c>
      <c r="AM44" s="31">
        <f t="shared" ca="1" si="46"/>
        <v>53.45</v>
      </c>
      <c r="AN44" s="44">
        <f t="shared" ca="1" si="25"/>
        <v>42.8</v>
      </c>
      <c r="AO44" s="3">
        <f ca="1">IF(OR(AH44="",AL44=""),"",_xlfn.RANK.EQ(AN44,ForecasterRankDifference5,1)+COUNTIF($AN$5:AN44,AN44)/100)</f>
        <v>19.010000000000002</v>
      </c>
    </row>
    <row r="45" spans="1:41" x14ac:dyDescent="0.55000000000000004">
      <c r="A45" s="3">
        <f t="shared" ca="1" si="26"/>
        <v>41</v>
      </c>
      <c r="B45" s="43" t="str">
        <f t="shared" ca="1" si="27"/>
        <v>California State University</v>
      </c>
      <c r="C45" s="43"/>
      <c r="D45" s="3">
        <f ca="1">IF(E45="","",_xlfn.RANK.EQ(E45,ForecasterRankAverages,1) + COUNTIF($E$5:E45,E45)/100)</f>
        <v>24.01</v>
      </c>
      <c r="E45" s="44">
        <f t="shared" ca="1" si="28"/>
        <v>23.6</v>
      </c>
      <c r="F45" s="31">
        <f t="shared" ca="1" si="29"/>
        <v>0.15</v>
      </c>
      <c r="G45" s="31">
        <f t="shared" ca="1" si="30"/>
        <v>5.9999999999999995E-4</v>
      </c>
      <c r="H45" s="44">
        <f t="shared" ca="1" si="21"/>
        <v>0.14940000000000001</v>
      </c>
      <c r="I45" s="3">
        <f ca="1">IF(OR(A45="",F45=""),"",_xlfn.RANK.EQ(H45,ForecasterRankDifference1,1)+COUNTIF($H$5:H45,H45)/100)</f>
        <v>35.04</v>
      </c>
      <c r="J45" s="3">
        <f t="shared" ca="1" si="31"/>
        <v>41</v>
      </c>
      <c r="K45" s="43" t="str">
        <f t="shared" ca="1" si="32"/>
        <v>California State University</v>
      </c>
      <c r="L45" s="45"/>
      <c r="M45" s="43"/>
      <c r="N45" s="31">
        <f t="shared" ca="1" si="33"/>
        <v>3.1</v>
      </c>
      <c r="O45" s="31">
        <f t="shared" ca="1" si="34"/>
        <v>2.1700000000000001E-2</v>
      </c>
      <c r="P45" s="44">
        <f t="shared" ca="1" si="22"/>
        <v>3.0783</v>
      </c>
      <c r="Q45" s="3">
        <f ca="1">IF(OR(J45="",N45=""),"",_xlfn.RANK.EQ(P45,ForecasterRankDifference2,1)+COUNTIF($P$5:P45,P45)/100)</f>
        <v>7.02</v>
      </c>
      <c r="R45" s="3">
        <f t="shared" ca="1" si="35"/>
        <v>41</v>
      </c>
      <c r="S45" s="43" t="str">
        <f t="shared" ca="1" si="36"/>
        <v>California State University</v>
      </c>
      <c r="T45" s="45"/>
      <c r="U45" s="43"/>
      <c r="V45" s="31">
        <f t="shared" ca="1" si="37"/>
        <v>2</v>
      </c>
      <c r="W45" s="31">
        <f t="shared" ca="1" si="38"/>
        <v>7.564932696557447E-3</v>
      </c>
      <c r="X45" s="44">
        <f t="shared" ca="1" si="23"/>
        <v>1.9924350673034426</v>
      </c>
      <c r="Y45" s="3">
        <f ca="1">IF(OR(R45="",V45=""),"",_xlfn.RANK.EQ(X45,ForecasterRankDifference3,1)+COUNTIF($X$5:X45,X45)/100)</f>
        <v>28.06</v>
      </c>
      <c r="Z45" s="3">
        <f t="shared" ca="1" si="39"/>
        <v>41</v>
      </c>
      <c r="AA45" s="43" t="str">
        <f t="shared" ca="1" si="40"/>
        <v>California State University</v>
      </c>
      <c r="AB45" s="45"/>
      <c r="AC45" s="43"/>
      <c r="AD45" s="31">
        <f t="shared" ca="1" si="41"/>
        <v>6.4</v>
      </c>
      <c r="AE45" s="31">
        <f t="shared" ca="1" si="42"/>
        <v>5.5999999999999994E-2</v>
      </c>
      <c r="AF45" s="44">
        <f t="shared" ca="1" si="24"/>
        <v>6.3440000000000003</v>
      </c>
      <c r="AG45" s="3">
        <f ca="1">IF(OR(Z45="",AD45=""),"",_xlfn.RANK.EQ(AF45,ForecasterRankDifference4,1)+COUNTIF($AF$5:AF45,AF45)/100)</f>
        <v>40.06</v>
      </c>
      <c r="AH45" s="3">
        <f t="shared" ca="1" si="43"/>
        <v>41</v>
      </c>
      <c r="AI45" s="43" t="str">
        <f t="shared" ca="1" si="44"/>
        <v>California State University</v>
      </c>
      <c r="AJ45" s="45"/>
      <c r="AK45" s="43"/>
      <c r="AL45" s="31">
        <f t="shared" ca="1" si="45"/>
        <v>93</v>
      </c>
      <c r="AM45" s="31">
        <f t="shared" ca="1" si="46"/>
        <v>53.45</v>
      </c>
      <c r="AN45" s="44">
        <f t="shared" ca="1" si="25"/>
        <v>39.549999999999997</v>
      </c>
      <c r="AO45" s="3">
        <f ca="1">IF(OR(AH45="",AL45=""),"",_xlfn.RANK.EQ(AN45,ForecasterRankDifference5,1)+COUNTIF($AN$5:AN45,AN45)/100)</f>
        <v>8.01</v>
      </c>
    </row>
    <row r="46" spans="1:41" x14ac:dyDescent="0.55000000000000004">
      <c r="A46" s="3">
        <f t="shared" ca="1" si="26"/>
        <v>42</v>
      </c>
      <c r="B46" s="43" t="str">
        <f t="shared" ca="1" si="27"/>
        <v>CSFB</v>
      </c>
      <c r="C46" s="43"/>
      <c r="D46" s="3" t="str">
        <f ca="1">IF(E46="","",_xlfn.RANK.EQ(E46,ForecasterRankAverages,1) + COUNTIF($E$5:E46,E46)/100)</f>
        <v/>
      </c>
      <c r="E46" s="44" t="str">
        <f t="shared" ca="1" si="28"/>
        <v/>
      </c>
      <c r="F46" s="31">
        <f t="shared" ca="1" si="29"/>
        <v>0.13</v>
      </c>
      <c r="G46" s="31">
        <f t="shared" ca="1" si="30"/>
        <v>5.9999999999999995E-4</v>
      </c>
      <c r="H46" s="44">
        <f t="shared" ca="1" si="21"/>
        <v>0.12940000000000002</v>
      </c>
      <c r="I46" s="3">
        <f ca="1">IF(OR(A46="",F46=""),"",_xlfn.RANK.EQ(H46,ForecasterRankDifference1,1)+COUNTIF($H$5:H46,H46)/100)</f>
        <v>23.11</v>
      </c>
      <c r="J46" s="3">
        <f t="shared" ca="1" si="31"/>
        <v>42</v>
      </c>
      <c r="K46" s="43" t="str">
        <f t="shared" ca="1" si="32"/>
        <v>CSFB</v>
      </c>
      <c r="L46" s="45"/>
      <c r="M46" s="43"/>
      <c r="N46" s="31">
        <f t="shared" ca="1" si="33"/>
        <v>3.65</v>
      </c>
      <c r="O46" s="31">
        <f t="shared" ca="1" si="34"/>
        <v>2.1700000000000001E-2</v>
      </c>
      <c r="P46" s="44">
        <f t="shared" ca="1" si="22"/>
        <v>3.6282999999999999</v>
      </c>
      <c r="Q46" s="3">
        <f ca="1">IF(OR(J46="",N46=""),"",_xlfn.RANK.EQ(P46,ForecasterRankDifference2,1)+COUNTIF($P$5:P46,P46)/100)</f>
        <v>39.020000000000003</v>
      </c>
      <c r="R46" s="3">
        <f t="shared" ca="1" si="35"/>
        <v>42</v>
      </c>
      <c r="S46" s="43" t="str">
        <f t="shared" ca="1" si="36"/>
        <v>CSFB</v>
      </c>
      <c r="T46" s="45"/>
      <c r="U46" s="43"/>
      <c r="V46" s="31">
        <f t="shared" ca="1" si="37"/>
        <v>1.8</v>
      </c>
      <c r="W46" s="31">
        <f t="shared" ca="1" si="38"/>
        <v>7.564932696557447E-3</v>
      </c>
      <c r="X46" s="44">
        <f t="shared" ca="1" si="23"/>
        <v>1.7924350673034426</v>
      </c>
      <c r="Y46" s="3">
        <f ca="1">IF(OR(R46="",V46=""),"",_xlfn.RANK.EQ(X46,ForecasterRankDifference3,1)+COUNTIF($X$5:X46,X46)/100)</f>
        <v>15.05</v>
      </c>
      <c r="Z46" s="3">
        <f t="shared" ca="1" si="39"/>
        <v>42</v>
      </c>
      <c r="AA46" s="43" t="str">
        <f t="shared" ca="1" si="40"/>
        <v>CSFB</v>
      </c>
      <c r="AB46" s="45"/>
      <c r="AC46" s="43"/>
      <c r="AD46" s="31">
        <f t="shared" ca="1" si="41"/>
        <v>6</v>
      </c>
      <c r="AE46" s="31">
        <f t="shared" ca="1" si="42"/>
        <v>5.5999999999999994E-2</v>
      </c>
      <c r="AF46" s="44">
        <f t="shared" ca="1" si="24"/>
        <v>5.944</v>
      </c>
      <c r="AG46" s="3">
        <f ca="1">IF(OR(Z46="",AD46=""),"",_xlfn.RANK.EQ(AF46,ForecasterRankDifference4,1)+COUNTIF($AF$5:AF46,AF46)/100)</f>
        <v>4.08</v>
      </c>
      <c r="AH46" s="3">
        <f t="shared" ca="1" si="43"/>
        <v>42</v>
      </c>
      <c r="AI46" s="43" t="str">
        <f t="shared" ca="1" si="44"/>
        <v>CSFB</v>
      </c>
      <c r="AJ46" s="45"/>
      <c r="AK46" s="43"/>
      <c r="AL46" s="31" t="str">
        <f t="shared" ca="1" si="45"/>
        <v/>
      </c>
      <c r="AM46" s="31">
        <f t="shared" ca="1" si="46"/>
        <v>53.45</v>
      </c>
      <c r="AN46" s="44" t="str">
        <f t="shared" ca="1" si="25"/>
        <v/>
      </c>
      <c r="AO46" s="3" t="str">
        <f ca="1">IF(OR(AH46="",AL46=""),"",_xlfn.RANK.EQ(AN46,ForecasterRankDifference5,1)+COUNTIF($AN$5:AN46,AN46)/100)</f>
        <v/>
      </c>
    </row>
    <row r="47" spans="1:41" x14ac:dyDescent="0.55000000000000004">
      <c r="A47" s="3">
        <f t="shared" ca="1" si="26"/>
        <v>43</v>
      </c>
      <c r="B47" s="43" t="str">
        <f t="shared" ca="1" si="27"/>
        <v>Pierpont Securities</v>
      </c>
      <c r="C47" s="43"/>
      <c r="D47" s="3">
        <f ca="1">IF(E47="","",_xlfn.RANK.EQ(E47,ForecasterRankAverages,1) + COUNTIF($E$5:E47,E47)/100)</f>
        <v>32.01</v>
      </c>
      <c r="E47" s="44">
        <f t="shared" ca="1" si="28"/>
        <v>32.6</v>
      </c>
      <c r="F47" s="31">
        <f t="shared" ca="1" si="29"/>
        <v>0.25</v>
      </c>
      <c r="G47" s="31">
        <f t="shared" ca="1" si="30"/>
        <v>5.9999999999999995E-4</v>
      </c>
      <c r="H47" s="44">
        <f t="shared" ca="1" si="21"/>
        <v>0.24940000000000001</v>
      </c>
      <c r="I47" s="3">
        <f ca="1">IF(OR(A47="",F47=""),"",_xlfn.RANK.EQ(H47,ForecasterRankDifference1,1)+COUNTIF($H$5:H47,H47)/100)</f>
        <v>43.03</v>
      </c>
      <c r="J47" s="3">
        <f t="shared" ca="1" si="31"/>
        <v>43</v>
      </c>
      <c r="K47" s="43" t="str">
        <f t="shared" ca="1" si="32"/>
        <v>Pierpont Securities</v>
      </c>
      <c r="L47" s="45"/>
      <c r="M47" s="43"/>
      <c r="N47" s="31">
        <f t="shared" ca="1" si="33"/>
        <v>3.6</v>
      </c>
      <c r="O47" s="31">
        <f t="shared" ca="1" si="34"/>
        <v>2.1700000000000001E-2</v>
      </c>
      <c r="P47" s="44">
        <f t="shared" ca="1" si="22"/>
        <v>3.5783</v>
      </c>
      <c r="Q47" s="3">
        <f ca="1">IF(OR(J47="",N47=""),"",_xlfn.RANK.EQ(P47,ForecasterRankDifference2,1)+COUNTIF($P$5:P47,P47)/100)</f>
        <v>37.01</v>
      </c>
      <c r="R47" s="3">
        <f t="shared" ca="1" si="35"/>
        <v>43</v>
      </c>
      <c r="S47" s="43" t="str">
        <f t="shared" ca="1" si="36"/>
        <v>Pierpont Securities</v>
      </c>
      <c r="T47" s="45"/>
      <c r="U47" s="43"/>
      <c r="V47" s="31">
        <f t="shared" ca="1" si="37"/>
        <v>2</v>
      </c>
      <c r="W47" s="31">
        <f t="shared" ca="1" si="38"/>
        <v>7.564932696557447E-3</v>
      </c>
      <c r="X47" s="44">
        <f t="shared" ca="1" si="23"/>
        <v>1.9924350673034426</v>
      </c>
      <c r="Y47" s="3">
        <f ca="1">IF(OR(R47="",V47=""),"",_xlfn.RANK.EQ(X47,ForecasterRankDifference3,1)+COUNTIF($X$5:X47,X47)/100)</f>
        <v>28.07</v>
      </c>
      <c r="Z47" s="3">
        <f t="shared" ca="1" si="39"/>
        <v>43</v>
      </c>
      <c r="AA47" s="43" t="str">
        <f t="shared" ca="1" si="40"/>
        <v>Pierpont Securities</v>
      </c>
      <c r="AB47" s="45"/>
      <c r="AC47" s="43"/>
      <c r="AD47" s="31">
        <f t="shared" ca="1" si="41"/>
        <v>6.3</v>
      </c>
      <c r="AE47" s="31">
        <f t="shared" ca="1" si="42"/>
        <v>5.5999999999999994E-2</v>
      </c>
      <c r="AF47" s="44">
        <f t="shared" ca="1" si="24"/>
        <v>6.2439999999999998</v>
      </c>
      <c r="AG47" s="3">
        <f ca="1">IF(OR(Z47="",AD47=""),"",_xlfn.RANK.EQ(AF47,ForecasterRankDifference4,1)+COUNTIF($AF$5:AF47,AF47)/100)</f>
        <v>33.06</v>
      </c>
      <c r="AH47" s="3">
        <f t="shared" ca="1" si="43"/>
        <v>43</v>
      </c>
      <c r="AI47" s="43" t="str">
        <f t="shared" ca="1" si="44"/>
        <v>Pierpont Securities</v>
      </c>
      <c r="AJ47" s="45"/>
      <c r="AK47" s="43"/>
      <c r="AL47" s="31">
        <f t="shared" ca="1" si="45"/>
        <v>100</v>
      </c>
      <c r="AM47" s="31">
        <f t="shared" ca="1" si="46"/>
        <v>53.45</v>
      </c>
      <c r="AN47" s="44">
        <f t="shared" ca="1" si="25"/>
        <v>46.55</v>
      </c>
      <c r="AO47" s="3">
        <f ca="1">IF(OR(AH47="",AL47=""),"",_xlfn.RANK.EQ(AN47,ForecasterRankDifference5,1)+COUNTIF($AN$5:AN47,AN47)/100)</f>
        <v>22.05</v>
      </c>
    </row>
    <row r="48" spans="1:41" x14ac:dyDescent="0.55000000000000004">
      <c r="A48" s="3">
        <f t="shared" ca="1" si="26"/>
        <v>44</v>
      </c>
      <c r="B48" s="43" t="str">
        <f t="shared" ca="1" si="27"/>
        <v>Economic Analysis Associates Inc.</v>
      </c>
      <c r="C48" s="43"/>
      <c r="D48" s="3">
        <f ca="1">IF(E48="","",_xlfn.RANK.EQ(E48,ForecasterRankAverages,1) + COUNTIF($E$5:E48,E48)/100)</f>
        <v>18.010000000000002</v>
      </c>
      <c r="E48" s="44">
        <f t="shared" ca="1" si="28"/>
        <v>20.6</v>
      </c>
      <c r="F48" s="31">
        <f t="shared" ca="1" si="29"/>
        <v>0.12</v>
      </c>
      <c r="G48" s="31">
        <f t="shared" ca="1" si="30"/>
        <v>5.9999999999999995E-4</v>
      </c>
      <c r="H48" s="44">
        <f t="shared" ca="1" si="21"/>
        <v>0.11939999999999999</v>
      </c>
      <c r="I48" s="3">
        <f ca="1">IF(OR(A48="",F48=""),"",_xlfn.RANK.EQ(H48,ForecasterRankDifference1,1)+COUNTIF($H$5:H48,H48)/100)</f>
        <v>10.02</v>
      </c>
      <c r="J48" s="3">
        <f t="shared" ca="1" si="31"/>
        <v>44</v>
      </c>
      <c r="K48" s="43" t="str">
        <f t="shared" ca="1" si="32"/>
        <v>Economic Analysis Associates Inc.</v>
      </c>
      <c r="L48" s="45"/>
      <c r="M48" s="43"/>
      <c r="N48" s="31">
        <f t="shared" ca="1" si="33"/>
        <v>2.8</v>
      </c>
      <c r="O48" s="31">
        <f t="shared" ca="1" si="34"/>
        <v>2.1700000000000001E-2</v>
      </c>
      <c r="P48" s="44">
        <f t="shared" ca="1" si="22"/>
        <v>2.7782999999999998</v>
      </c>
      <c r="Q48" s="3">
        <f ca="1">IF(OR(J48="",N48=""),"",_xlfn.RANK.EQ(P48,ForecasterRankDifference2,1)+COUNTIF($P$5:P48,P48)/100)</f>
        <v>2.0099999999999998</v>
      </c>
      <c r="R48" s="3">
        <f t="shared" ca="1" si="35"/>
        <v>44</v>
      </c>
      <c r="S48" s="43" t="str">
        <f t="shared" ca="1" si="36"/>
        <v>Economic Analysis Associates Inc.</v>
      </c>
      <c r="T48" s="45"/>
      <c r="U48" s="43"/>
      <c r="V48" s="31">
        <f t="shared" ca="1" si="37"/>
        <v>2.5</v>
      </c>
      <c r="W48" s="31">
        <f t="shared" ca="1" si="38"/>
        <v>7.564932696557447E-3</v>
      </c>
      <c r="X48" s="44">
        <f t="shared" ca="1" si="23"/>
        <v>2.4924350673034423</v>
      </c>
      <c r="Y48" s="3">
        <f ca="1">IF(OR(R48="",V48=""),"",_xlfn.RANK.EQ(X48,ForecasterRankDifference3,1)+COUNTIF($X$5:X48,X48)/100)</f>
        <v>46.01</v>
      </c>
      <c r="Z48" s="3">
        <f t="shared" ca="1" si="39"/>
        <v>44</v>
      </c>
      <c r="AA48" s="43" t="str">
        <f t="shared" ca="1" si="40"/>
        <v>Economic Analysis Associates Inc.</v>
      </c>
      <c r="AB48" s="45"/>
      <c r="AC48" s="43"/>
      <c r="AD48" s="31">
        <f t="shared" ca="1" si="41"/>
        <v>6.2</v>
      </c>
      <c r="AE48" s="31">
        <f t="shared" ca="1" si="42"/>
        <v>5.5999999999999994E-2</v>
      </c>
      <c r="AF48" s="44">
        <f t="shared" ca="1" si="24"/>
        <v>6.1440000000000001</v>
      </c>
      <c r="AG48" s="3">
        <f ca="1">IF(OR(Z48="",AD48=""),"",_xlfn.RANK.EQ(AF48,ForecasterRankDifference4,1)+COUNTIF($AF$5:AF48,AF48)/100)</f>
        <v>23.09</v>
      </c>
      <c r="AH48" s="3">
        <f t="shared" ca="1" si="43"/>
        <v>44</v>
      </c>
      <c r="AI48" s="43" t="str">
        <f t="shared" ca="1" si="44"/>
        <v>Economic Analysis Associates Inc.</v>
      </c>
      <c r="AJ48" s="45"/>
      <c r="AK48" s="43"/>
      <c r="AL48" s="31">
        <f t="shared" ca="1" si="45"/>
        <v>100</v>
      </c>
      <c r="AM48" s="31">
        <f t="shared" ca="1" si="46"/>
        <v>53.45</v>
      </c>
      <c r="AN48" s="44">
        <f t="shared" ca="1" si="25"/>
        <v>46.55</v>
      </c>
      <c r="AO48" s="3">
        <f ca="1">IF(OR(AH48="",AL48=""),"",_xlfn.RANK.EQ(AN48,ForecasterRankDifference5,1)+COUNTIF($AN$5:AN48,AN48)/100)</f>
        <v>22.06</v>
      </c>
    </row>
    <row r="49" spans="1:41" x14ac:dyDescent="0.55000000000000004">
      <c r="A49" s="3">
        <f t="shared" ca="1" si="26"/>
        <v>45</v>
      </c>
      <c r="B49" s="43" t="str">
        <f t="shared" ca="1" si="27"/>
        <v>Mesirow Financial</v>
      </c>
      <c r="C49" s="43"/>
      <c r="D49" s="3">
        <f ca="1">IF(E49="","",_xlfn.RANK.EQ(E49,ForecasterRankAverages,1) + COUNTIF($E$5:E49,E49)/100)</f>
        <v>1.02</v>
      </c>
      <c r="E49" s="44">
        <f t="shared" ca="1" si="28"/>
        <v>9</v>
      </c>
      <c r="F49" s="31">
        <f t="shared" ca="1" si="29"/>
        <v>0</v>
      </c>
      <c r="G49" s="31">
        <f t="shared" ca="1" si="30"/>
        <v>5.9999999999999995E-4</v>
      </c>
      <c r="H49" s="44">
        <f t="shared" ca="1" si="21"/>
        <v>5.9999999999999995E-4</v>
      </c>
      <c r="I49" s="3">
        <f ca="1">IF(OR(A49="",F49=""),"",_xlfn.RANK.EQ(H49,ForecasterRankDifference1,1)+COUNTIF($H$5:H49,H49)/100)</f>
        <v>1.05</v>
      </c>
      <c r="J49" s="3">
        <f t="shared" ca="1" si="31"/>
        <v>45</v>
      </c>
      <c r="K49" s="43" t="str">
        <f t="shared" ca="1" si="32"/>
        <v>Mesirow Financial</v>
      </c>
      <c r="L49" s="45"/>
      <c r="M49" s="43"/>
      <c r="N49" s="31">
        <f t="shared" ca="1" si="33"/>
        <v>3.1</v>
      </c>
      <c r="O49" s="31">
        <f t="shared" ca="1" si="34"/>
        <v>2.1700000000000001E-2</v>
      </c>
      <c r="P49" s="44">
        <f t="shared" ca="1" si="22"/>
        <v>3.0783</v>
      </c>
      <c r="Q49" s="3">
        <f ca="1">IF(OR(J49="",N49=""),"",_xlfn.RANK.EQ(P49,ForecasterRankDifference2,1)+COUNTIF($P$5:P49,P49)/100)</f>
        <v>7.03</v>
      </c>
      <c r="R49" s="3">
        <f t="shared" ca="1" si="35"/>
        <v>45</v>
      </c>
      <c r="S49" s="43" t="str">
        <f t="shared" ca="1" si="36"/>
        <v>Mesirow Financial</v>
      </c>
      <c r="T49" s="45"/>
      <c r="U49" s="43"/>
      <c r="V49" s="31">
        <f t="shared" ca="1" si="37"/>
        <v>1.7</v>
      </c>
      <c r="W49" s="31">
        <f t="shared" ca="1" si="38"/>
        <v>7.564932696557447E-3</v>
      </c>
      <c r="X49" s="44">
        <f t="shared" ca="1" si="23"/>
        <v>1.6924350673034425</v>
      </c>
      <c r="Y49" s="3">
        <f ca="1">IF(OR(R49="",V49=""),"",_xlfn.RANK.EQ(X49,ForecasterRankDifference3,1)+COUNTIF($X$5:X49,X49)/100)</f>
        <v>9.0500000000000007</v>
      </c>
      <c r="Z49" s="3">
        <f t="shared" ca="1" si="39"/>
        <v>45</v>
      </c>
      <c r="AA49" s="43" t="str">
        <f t="shared" ca="1" si="40"/>
        <v>Mesirow Financial</v>
      </c>
      <c r="AB49" s="45"/>
      <c r="AC49" s="43"/>
      <c r="AD49" s="31">
        <f t="shared" ca="1" si="41"/>
        <v>6.2</v>
      </c>
      <c r="AE49" s="31">
        <f t="shared" ca="1" si="42"/>
        <v>5.5999999999999994E-2</v>
      </c>
      <c r="AF49" s="44">
        <f t="shared" ca="1" si="24"/>
        <v>6.1440000000000001</v>
      </c>
      <c r="AG49" s="3">
        <f ca="1">IF(OR(Z49="",AD49=""),"",_xlfn.RANK.EQ(AF49,ForecasterRankDifference4,1)+COUNTIF($AF$5:AF49,AF49)/100)</f>
        <v>23.1</v>
      </c>
      <c r="AH49" s="3">
        <f t="shared" ca="1" si="43"/>
        <v>45</v>
      </c>
      <c r="AI49" s="43" t="str">
        <f t="shared" ca="1" si="44"/>
        <v>Mesirow Financial</v>
      </c>
      <c r="AJ49" s="45"/>
      <c r="AK49" s="43"/>
      <c r="AL49" s="31">
        <f t="shared" ca="1" si="45"/>
        <v>92</v>
      </c>
      <c r="AM49" s="31">
        <f t="shared" ca="1" si="46"/>
        <v>53.45</v>
      </c>
      <c r="AN49" s="44">
        <f t="shared" ca="1" si="25"/>
        <v>38.549999999999997</v>
      </c>
      <c r="AO49" s="3">
        <f ca="1">IF(OR(AH49="",AL49=""),"",_xlfn.RANK.EQ(AN49,ForecasterRankDifference5,1)+COUNTIF($AN$5:AN49,AN49)/100)</f>
        <v>5.03</v>
      </c>
    </row>
    <row r="50" spans="1:41" x14ac:dyDescent="0.55000000000000004">
      <c r="A50" s="3">
        <f t="shared" ca="1" si="26"/>
        <v>46</v>
      </c>
      <c r="B50" s="43" t="str">
        <f t="shared" ca="1" si="27"/>
        <v>The Northern Trust</v>
      </c>
      <c r="C50" s="43"/>
      <c r="D50" s="3" t="str">
        <f ca="1">IF(E50="","",_xlfn.RANK.EQ(E50,ForecasterRankAverages,1) + COUNTIF($E$5:E50,E50)/100)</f>
        <v/>
      </c>
      <c r="E50" s="44" t="str">
        <f t="shared" ca="1" si="28"/>
        <v/>
      </c>
      <c r="F50" s="31">
        <f t="shared" ca="1" si="29"/>
        <v>0.1</v>
      </c>
      <c r="G50" s="31">
        <f t="shared" ca="1" si="30"/>
        <v>5.9999999999999995E-4</v>
      </c>
      <c r="H50" s="44">
        <f t="shared" ca="1" si="21"/>
        <v>9.9400000000000002E-2</v>
      </c>
      <c r="I50" s="3">
        <f ca="1">IF(OR(A50="",F50=""),"",_xlfn.RANK.EQ(H50,ForecasterRankDifference1,1)+COUNTIF($H$5:H50,H50)/100)</f>
        <v>7.02</v>
      </c>
      <c r="J50" s="3">
        <f t="shared" ca="1" si="31"/>
        <v>46</v>
      </c>
      <c r="K50" s="43" t="str">
        <f t="shared" ca="1" si="32"/>
        <v>The Northern Trust</v>
      </c>
      <c r="L50" s="45"/>
      <c r="M50" s="43"/>
      <c r="N50" s="31">
        <f t="shared" ca="1" si="33"/>
        <v>3.4</v>
      </c>
      <c r="O50" s="31">
        <f t="shared" ca="1" si="34"/>
        <v>2.1700000000000001E-2</v>
      </c>
      <c r="P50" s="44">
        <f t="shared" ca="1" si="22"/>
        <v>3.3782999999999999</v>
      </c>
      <c r="Q50" s="3">
        <f ca="1">IF(OR(J50="",N50=""),"",_xlfn.RANK.EQ(P50,ForecasterRankDifference2,1)+COUNTIF($P$5:P50,P50)/100)</f>
        <v>25.03</v>
      </c>
      <c r="R50" s="3">
        <f t="shared" ca="1" si="35"/>
        <v>46</v>
      </c>
      <c r="S50" s="43" t="str">
        <f t="shared" ca="1" si="36"/>
        <v>The Northern Trust</v>
      </c>
      <c r="T50" s="45"/>
      <c r="U50" s="43"/>
      <c r="V50" s="31">
        <f t="shared" ca="1" si="37"/>
        <v>1.8</v>
      </c>
      <c r="W50" s="31">
        <f t="shared" ca="1" si="38"/>
        <v>7.564932696557447E-3</v>
      </c>
      <c r="X50" s="44">
        <f t="shared" ca="1" si="23"/>
        <v>1.7924350673034426</v>
      </c>
      <c r="Y50" s="3">
        <f ca="1">IF(OR(R50="",V50=""),"",_xlfn.RANK.EQ(X50,ForecasterRankDifference3,1)+COUNTIF($X$5:X50,X50)/100)</f>
        <v>15.06</v>
      </c>
      <c r="Z50" s="3">
        <f t="shared" ca="1" si="39"/>
        <v>46</v>
      </c>
      <c r="AA50" s="43" t="str">
        <f t="shared" ca="1" si="40"/>
        <v>The Northern Trust</v>
      </c>
      <c r="AB50" s="45"/>
      <c r="AC50" s="43"/>
      <c r="AD50" s="31">
        <f t="shared" ca="1" si="41"/>
        <v>6.4</v>
      </c>
      <c r="AE50" s="31">
        <f t="shared" ca="1" si="42"/>
        <v>5.5999999999999994E-2</v>
      </c>
      <c r="AF50" s="44">
        <f t="shared" ca="1" si="24"/>
        <v>6.3440000000000003</v>
      </c>
      <c r="AG50" s="3">
        <f ca="1">IF(OR(Z50="",AD50=""),"",_xlfn.RANK.EQ(AF50,ForecasterRankDifference4,1)+COUNTIF($AF$5:AF50,AF50)/100)</f>
        <v>40.07</v>
      </c>
      <c r="AH50" s="3">
        <f t="shared" ca="1" si="43"/>
        <v>46</v>
      </c>
      <c r="AI50" s="43" t="str">
        <f t="shared" ca="1" si="44"/>
        <v>The Northern Trust</v>
      </c>
      <c r="AJ50" s="45"/>
      <c r="AK50" s="43"/>
      <c r="AL50" s="31" t="str">
        <f t="shared" ca="1" si="45"/>
        <v/>
      </c>
      <c r="AM50" s="31">
        <f t="shared" ca="1" si="46"/>
        <v>53.45</v>
      </c>
      <c r="AN50" s="44" t="str">
        <f t="shared" ca="1" si="25"/>
        <v/>
      </c>
      <c r="AO50" s="3" t="str">
        <f ca="1">IF(OR(AH50="",AL50=""),"",_xlfn.RANK.EQ(AN50,ForecasterRankDifference5,1)+COUNTIF($AN$5:AN50,AN50)/100)</f>
        <v/>
      </c>
    </row>
    <row r="51" spans="1:41" x14ac:dyDescent="0.55000000000000004">
      <c r="A51" s="3">
        <f t="shared" ca="1" si="26"/>
        <v>47</v>
      </c>
      <c r="B51" s="43" t="str">
        <f t="shared" ca="1" si="27"/>
        <v>The Conference Board</v>
      </c>
      <c r="C51" s="43"/>
      <c r="D51" s="3" t="str">
        <f ca="1">IF(E51="","",_xlfn.RANK.EQ(E51,ForecasterRankAverages,1) + COUNTIF($E$5:E51,E51)/100)</f>
        <v/>
      </c>
      <c r="E51" s="44" t="str">
        <f t="shared" ca="1" si="28"/>
        <v/>
      </c>
      <c r="F51" s="31">
        <f t="shared" ca="1" si="29"/>
        <v>0.13</v>
      </c>
      <c r="G51" s="31">
        <f t="shared" ca="1" si="30"/>
        <v>5.9999999999999995E-4</v>
      </c>
      <c r="H51" s="44">
        <f t="shared" ca="1" si="21"/>
        <v>0.12940000000000002</v>
      </c>
      <c r="I51" s="3">
        <f ca="1">IF(OR(A51="",F51=""),"",_xlfn.RANK.EQ(H51,ForecasterRankDifference1,1)+COUNTIF($H$5:H51,H51)/100)</f>
        <v>23.12</v>
      </c>
      <c r="J51" s="3">
        <f t="shared" ca="1" si="31"/>
        <v>47</v>
      </c>
      <c r="K51" s="43" t="str">
        <f t="shared" ca="1" si="32"/>
        <v>The Conference Board</v>
      </c>
      <c r="L51" s="45"/>
      <c r="M51" s="43"/>
      <c r="N51" s="31">
        <f t="shared" ca="1" si="33"/>
        <v>3.5</v>
      </c>
      <c r="O51" s="31">
        <f t="shared" ca="1" si="34"/>
        <v>2.1700000000000001E-2</v>
      </c>
      <c r="P51" s="44">
        <f t="shared" ca="1" si="22"/>
        <v>3.4782999999999999</v>
      </c>
      <c r="Q51" s="3">
        <f ca="1">IF(OR(J51="",N51=""),"",_xlfn.RANK.EQ(P51,ForecasterRankDifference2,1)+COUNTIF($P$5:P51,P51)/100)</f>
        <v>32.049999999999997</v>
      </c>
      <c r="R51" s="3">
        <f t="shared" ca="1" si="35"/>
        <v>47</v>
      </c>
      <c r="S51" s="43" t="str">
        <f t="shared" ca="1" si="36"/>
        <v>The Conference Board</v>
      </c>
      <c r="T51" s="45"/>
      <c r="U51" s="43"/>
      <c r="V51" s="31">
        <f t="shared" ca="1" si="37"/>
        <v>2</v>
      </c>
      <c r="W51" s="31">
        <f t="shared" ca="1" si="38"/>
        <v>7.564932696557447E-3</v>
      </c>
      <c r="X51" s="44">
        <f t="shared" ca="1" si="23"/>
        <v>1.9924350673034426</v>
      </c>
      <c r="Y51" s="3">
        <f ca="1">IF(OR(R51="",V51=""),"",_xlfn.RANK.EQ(X51,ForecasterRankDifference3,1)+COUNTIF($X$5:X51,X51)/100)</f>
        <v>28.08</v>
      </c>
      <c r="Z51" s="3">
        <f t="shared" ca="1" si="39"/>
        <v>47</v>
      </c>
      <c r="AA51" s="43" t="str">
        <f t="shared" ca="1" si="40"/>
        <v>The Conference Board</v>
      </c>
      <c r="AB51" s="45"/>
      <c r="AC51" s="43"/>
      <c r="AD51" s="31">
        <f t="shared" ca="1" si="41"/>
        <v>6</v>
      </c>
      <c r="AE51" s="31">
        <f t="shared" ca="1" si="42"/>
        <v>5.5999999999999994E-2</v>
      </c>
      <c r="AF51" s="44">
        <f t="shared" ca="1" si="24"/>
        <v>5.944</v>
      </c>
      <c r="AG51" s="3">
        <f ca="1">IF(OR(Z51="",AD51=""),"",_xlfn.RANK.EQ(AF51,ForecasterRankDifference4,1)+COUNTIF($AF$5:AF51,AF51)/100)</f>
        <v>4.09</v>
      </c>
      <c r="AH51" s="3">
        <f t="shared" ca="1" si="43"/>
        <v>47</v>
      </c>
      <c r="AI51" s="43" t="str">
        <f t="shared" ca="1" si="44"/>
        <v>The Conference Board</v>
      </c>
      <c r="AJ51" s="45"/>
      <c r="AK51" s="43"/>
      <c r="AL51" s="31" t="str">
        <f t="shared" ca="1" si="45"/>
        <v/>
      </c>
      <c r="AM51" s="31">
        <f t="shared" ca="1" si="46"/>
        <v>53.45</v>
      </c>
      <c r="AN51" s="44" t="str">
        <f t="shared" ca="1" si="25"/>
        <v/>
      </c>
      <c r="AO51" s="3" t="str">
        <f ca="1">IF(OR(AH51="",AL51=""),"",_xlfn.RANK.EQ(AN51,ForecasterRankDifference5,1)+COUNTIF($AN$5:AN51,AN51)/100)</f>
        <v/>
      </c>
    </row>
    <row r="52" spans="1:41" x14ac:dyDescent="0.55000000000000004">
      <c r="A52" s="3">
        <f t="shared" ca="1" si="26"/>
        <v>48</v>
      </c>
      <c r="B52" s="43" t="str">
        <f t="shared" ca="1" si="27"/>
        <v>First Trust Adv.</v>
      </c>
      <c r="C52" s="43"/>
      <c r="D52" s="3">
        <f ca="1">IF(E52="","",_xlfn.RANK.EQ(E52,ForecasterRankAverages,1) + COUNTIF($E$5:E52,E52)/100)</f>
        <v>13.02</v>
      </c>
      <c r="E52" s="44">
        <f t="shared" ca="1" si="28"/>
        <v>19.399999999999999</v>
      </c>
      <c r="F52" s="31">
        <f t="shared" ca="1" si="29"/>
        <v>0.125</v>
      </c>
      <c r="G52" s="31">
        <f t="shared" ca="1" si="30"/>
        <v>5.9999999999999995E-4</v>
      </c>
      <c r="H52" s="44">
        <f t="shared" ca="1" si="21"/>
        <v>0.1244</v>
      </c>
      <c r="I52" s="3">
        <f ca="1">IF(OR(A52="",F52=""),"",_xlfn.RANK.EQ(H52,ForecasterRankDifference1,1)+COUNTIF($H$5:H52,H52)/100)</f>
        <v>12.11</v>
      </c>
      <c r="J52" s="3">
        <f t="shared" ca="1" si="31"/>
        <v>48</v>
      </c>
      <c r="K52" s="43" t="str">
        <f t="shared" ca="1" si="32"/>
        <v>First Trust Adv.</v>
      </c>
      <c r="L52" s="45"/>
      <c r="M52" s="43"/>
      <c r="N52" s="31">
        <f t="shared" ca="1" si="33"/>
        <v>3.75</v>
      </c>
      <c r="O52" s="31">
        <f t="shared" ca="1" si="34"/>
        <v>2.1700000000000001E-2</v>
      </c>
      <c r="P52" s="44">
        <f t="shared" ca="1" si="22"/>
        <v>3.7282999999999999</v>
      </c>
      <c r="Q52" s="3">
        <f ca="1">IF(OR(J52="",N52=""),"",_xlfn.RANK.EQ(P52,ForecasterRankDifference2,1)+COUNTIF($P$5:P52,P52)/100)</f>
        <v>42.03</v>
      </c>
      <c r="R52" s="3">
        <f t="shared" ca="1" si="35"/>
        <v>48</v>
      </c>
      <c r="S52" s="43" t="str">
        <f t="shared" ca="1" si="36"/>
        <v>First Trust Adv.</v>
      </c>
      <c r="T52" s="45"/>
      <c r="U52" s="43"/>
      <c r="V52" s="31">
        <f t="shared" ca="1" si="37"/>
        <v>2</v>
      </c>
      <c r="W52" s="31">
        <f t="shared" ca="1" si="38"/>
        <v>7.564932696557447E-3</v>
      </c>
      <c r="X52" s="44">
        <f t="shared" ca="1" si="23"/>
        <v>1.9924350673034426</v>
      </c>
      <c r="Y52" s="3">
        <f ca="1">IF(OR(R52="",V52=""),"",_xlfn.RANK.EQ(X52,ForecasterRankDifference3,1)+COUNTIF($X$5:X52,X52)/100)</f>
        <v>28.09</v>
      </c>
      <c r="Z52" s="3">
        <f t="shared" ca="1" si="39"/>
        <v>48</v>
      </c>
      <c r="AA52" s="43" t="str">
        <f t="shared" ca="1" si="40"/>
        <v>First Trust Adv.</v>
      </c>
      <c r="AB52" s="45"/>
      <c r="AC52" s="43"/>
      <c r="AD52" s="31">
        <f t="shared" ca="1" si="41"/>
        <v>6</v>
      </c>
      <c r="AE52" s="31">
        <f t="shared" ca="1" si="42"/>
        <v>5.5999999999999994E-2</v>
      </c>
      <c r="AF52" s="44">
        <f t="shared" ca="1" si="24"/>
        <v>5.944</v>
      </c>
      <c r="AG52" s="3">
        <f ca="1">IF(OR(Z52="",AD52=""),"",_xlfn.RANK.EQ(AF52,ForecasterRankDifference4,1)+COUNTIF($AF$5:AF52,AF52)/100)</f>
        <v>4.0999999999999996</v>
      </c>
      <c r="AH52" s="3">
        <f t="shared" ca="1" si="43"/>
        <v>48</v>
      </c>
      <c r="AI52" s="43" t="str">
        <f t="shared" ca="1" si="44"/>
        <v>First Trust Adv.</v>
      </c>
      <c r="AJ52" s="45"/>
      <c r="AK52" s="43"/>
      <c r="AL52" s="31">
        <f t="shared" ca="1" si="45"/>
        <v>95</v>
      </c>
      <c r="AM52" s="31">
        <f t="shared" ca="1" si="46"/>
        <v>53.45</v>
      </c>
      <c r="AN52" s="44">
        <f t="shared" ca="1" si="25"/>
        <v>41.55</v>
      </c>
      <c r="AO52" s="3">
        <f ca="1">IF(OR(AH52="",AL52=""),"",_xlfn.RANK.EQ(AN52,ForecasterRankDifference5,1)+COUNTIF($AN$5:AN52,AN52)/100)</f>
        <v>11.06</v>
      </c>
    </row>
    <row r="53" spans="1:41" x14ac:dyDescent="0.55000000000000004">
      <c r="A53" s="3">
        <f t="shared" ca="1" si="26"/>
        <v>49</v>
      </c>
      <c r="B53" s="43" t="str">
        <f t="shared" ca="1" si="27"/>
        <v>The Heritage Foundation</v>
      </c>
      <c r="C53" s="43"/>
      <c r="D53" s="3">
        <f ca="1">IF(E53="","",_xlfn.RANK.EQ(E53,ForecasterRankAverages,1) + COUNTIF($E$5:E53,E53)/100)</f>
        <v>25.01</v>
      </c>
      <c r="E53" s="44">
        <f t="shared" ca="1" si="28"/>
        <v>24.8</v>
      </c>
      <c r="F53" s="31">
        <f t="shared" ca="1" si="29"/>
        <v>0.25</v>
      </c>
      <c r="G53" s="31">
        <f t="shared" ca="1" si="30"/>
        <v>5.9999999999999995E-4</v>
      </c>
      <c r="H53" s="44">
        <f t="shared" ca="1" si="21"/>
        <v>0.24940000000000001</v>
      </c>
      <c r="I53" s="3">
        <f ca="1">IF(OR(A53="",F53=""),"",_xlfn.RANK.EQ(H53,ForecasterRankDifference1,1)+COUNTIF($H$5:H53,H53)/100)</f>
        <v>43.04</v>
      </c>
      <c r="J53" s="3">
        <f t="shared" ca="1" si="31"/>
        <v>49</v>
      </c>
      <c r="K53" s="43" t="str">
        <f t="shared" ca="1" si="32"/>
        <v>The Heritage Foundation</v>
      </c>
      <c r="L53" s="45"/>
      <c r="M53" s="43"/>
      <c r="N53" s="31">
        <f t="shared" ca="1" si="33"/>
        <v>3</v>
      </c>
      <c r="O53" s="31">
        <f t="shared" ca="1" si="34"/>
        <v>2.1700000000000001E-2</v>
      </c>
      <c r="P53" s="44">
        <f t="shared" ca="1" si="22"/>
        <v>2.9782999999999999</v>
      </c>
      <c r="Q53" s="3">
        <f ca="1">IF(OR(J53="",N53=""),"",_xlfn.RANK.EQ(P53,ForecasterRankDifference2,1)+COUNTIF($P$5:P53,P53)/100)</f>
        <v>3.04</v>
      </c>
      <c r="R53" s="3">
        <f t="shared" ca="1" si="35"/>
        <v>49</v>
      </c>
      <c r="S53" s="43" t="str">
        <f t="shared" ca="1" si="36"/>
        <v>The Heritage Foundation</v>
      </c>
      <c r="T53" s="45"/>
      <c r="U53" s="43"/>
      <c r="V53" s="31">
        <f t="shared" ca="1" si="37"/>
        <v>1.7</v>
      </c>
      <c r="W53" s="31">
        <f t="shared" ca="1" si="38"/>
        <v>7.564932696557447E-3</v>
      </c>
      <c r="X53" s="44">
        <f t="shared" ca="1" si="23"/>
        <v>1.6924350673034425</v>
      </c>
      <c r="Y53" s="3">
        <f ca="1">IF(OR(R53="",V53=""),"",_xlfn.RANK.EQ(X53,ForecasterRankDifference3,1)+COUNTIF($X$5:X53,X53)/100)</f>
        <v>9.06</v>
      </c>
      <c r="Z53" s="3">
        <f t="shared" ca="1" si="39"/>
        <v>49</v>
      </c>
      <c r="AA53" s="43" t="str">
        <f t="shared" ca="1" si="40"/>
        <v>The Heritage Foundation</v>
      </c>
      <c r="AB53" s="45"/>
      <c r="AC53" s="43"/>
      <c r="AD53" s="31">
        <f t="shared" ca="1" si="41"/>
        <v>6.4</v>
      </c>
      <c r="AE53" s="31">
        <f t="shared" ca="1" si="42"/>
        <v>5.5999999999999994E-2</v>
      </c>
      <c r="AF53" s="44">
        <f t="shared" ca="1" si="24"/>
        <v>6.3440000000000003</v>
      </c>
      <c r="AG53" s="3">
        <f ca="1">IF(OR(Z53="",AD53=""),"",_xlfn.RANK.EQ(AF53,ForecasterRankDifference4,1)+COUNTIF($AF$5:AF53,AF53)/100)</f>
        <v>40.08</v>
      </c>
      <c r="AH53" s="3">
        <f t="shared" ca="1" si="43"/>
        <v>49</v>
      </c>
      <c r="AI53" s="43" t="str">
        <f t="shared" ca="1" si="44"/>
        <v>The Heritage Foundation</v>
      </c>
      <c r="AJ53" s="45"/>
      <c r="AK53" s="43"/>
      <c r="AL53" s="31">
        <f t="shared" ca="1" si="45"/>
        <v>105</v>
      </c>
      <c r="AM53" s="31">
        <f t="shared" ca="1" si="46"/>
        <v>53.45</v>
      </c>
      <c r="AN53" s="44">
        <f t="shared" ca="1" si="25"/>
        <v>51.55</v>
      </c>
      <c r="AO53" s="3">
        <f ca="1">IF(OR(AH53="",AL53=""),"",_xlfn.RANK.EQ(AN53,ForecasterRankDifference5,1)+COUNTIF($AN$5:AN53,AN53)/100)</f>
        <v>29.02</v>
      </c>
    </row>
    <row r="54" spans="1:41" x14ac:dyDescent="0.55000000000000004">
      <c r="A54" s="3">
        <f t="shared" ca="1" si="26"/>
        <v>50</v>
      </c>
      <c r="B54" s="43" t="str">
        <f t="shared" ca="1" si="27"/>
        <v>National Association of Realtors</v>
      </c>
      <c r="C54" s="43"/>
      <c r="D54" s="3">
        <f ca="1">IF(E54="","",_xlfn.RANK.EQ(E54,ForecasterRankAverages,1) + COUNTIF($E$5:E54,E54)/100)</f>
        <v>28.01</v>
      </c>
      <c r="E54" s="44">
        <f t="shared" ca="1" si="28"/>
        <v>27.2</v>
      </c>
      <c r="F54" s="31">
        <f t="shared" ca="1" si="29"/>
        <v>0.1</v>
      </c>
      <c r="G54" s="31">
        <f t="shared" ca="1" si="30"/>
        <v>5.9999999999999995E-4</v>
      </c>
      <c r="H54" s="44">
        <f t="shared" ca="1" si="21"/>
        <v>9.9400000000000002E-2</v>
      </c>
      <c r="I54" s="3">
        <f ca="1">IF(OR(A54="",F54=""),"",_xlfn.RANK.EQ(H54,ForecasterRankDifference1,1)+COUNTIF($H$5:H54,H54)/100)</f>
        <v>7.03</v>
      </c>
      <c r="J54" s="3">
        <f t="shared" ca="1" si="31"/>
        <v>50</v>
      </c>
      <c r="K54" s="43" t="str">
        <f t="shared" ca="1" si="32"/>
        <v>National Association of Realtors</v>
      </c>
      <c r="L54" s="45"/>
      <c r="M54" s="43"/>
      <c r="N54" s="31">
        <f t="shared" ca="1" si="33"/>
        <v>3.6</v>
      </c>
      <c r="O54" s="31">
        <f t="shared" ca="1" si="34"/>
        <v>2.1700000000000001E-2</v>
      </c>
      <c r="P54" s="44">
        <f t="shared" ca="1" si="22"/>
        <v>3.5783</v>
      </c>
      <c r="Q54" s="3">
        <f ca="1">IF(OR(J54="",N54=""),"",_xlfn.RANK.EQ(P54,ForecasterRankDifference2,1)+COUNTIF($P$5:P54,P54)/100)</f>
        <v>37.020000000000003</v>
      </c>
      <c r="R54" s="3">
        <f t="shared" ca="1" si="35"/>
        <v>50</v>
      </c>
      <c r="S54" s="43" t="str">
        <f t="shared" ca="1" si="36"/>
        <v>National Association of Realtors</v>
      </c>
      <c r="T54" s="45"/>
      <c r="U54" s="43"/>
      <c r="V54" s="31">
        <f t="shared" ca="1" si="37"/>
        <v>2.7</v>
      </c>
      <c r="W54" s="31">
        <f t="shared" ca="1" si="38"/>
        <v>7.564932696557447E-3</v>
      </c>
      <c r="X54" s="44">
        <f t="shared" ca="1" si="23"/>
        <v>2.6924350673034425</v>
      </c>
      <c r="Y54" s="3">
        <f ca="1">IF(OR(R54="",V54=""),"",_xlfn.RANK.EQ(X54,ForecasterRankDifference3,1)+COUNTIF($X$5:X54,X54)/100)</f>
        <v>48.01</v>
      </c>
      <c r="Z54" s="3">
        <f t="shared" ca="1" si="39"/>
        <v>50</v>
      </c>
      <c r="AA54" s="43" t="str">
        <f t="shared" ca="1" si="40"/>
        <v>National Association of Realtors</v>
      </c>
      <c r="AB54" s="45"/>
      <c r="AC54" s="43"/>
      <c r="AD54" s="31">
        <f t="shared" ca="1" si="41"/>
        <v>6.3</v>
      </c>
      <c r="AE54" s="31">
        <f t="shared" ca="1" si="42"/>
        <v>5.5999999999999994E-2</v>
      </c>
      <c r="AF54" s="44">
        <f t="shared" ca="1" si="24"/>
        <v>6.2439999999999998</v>
      </c>
      <c r="AG54" s="3">
        <f ca="1">IF(OR(Z54="",AD54=""),"",_xlfn.RANK.EQ(AF54,ForecasterRankDifference4,1)+COUNTIF($AF$5:AF54,AF54)/100)</f>
        <v>33.07</v>
      </c>
      <c r="AH54" s="3">
        <f t="shared" ca="1" si="43"/>
        <v>50</v>
      </c>
      <c r="AI54" s="43" t="str">
        <f t="shared" ca="1" si="44"/>
        <v>National Association of Realtors</v>
      </c>
      <c r="AJ54" s="45"/>
      <c r="AK54" s="43"/>
      <c r="AL54" s="31">
        <f t="shared" ca="1" si="45"/>
        <v>95</v>
      </c>
      <c r="AM54" s="31">
        <f t="shared" ca="1" si="46"/>
        <v>53.45</v>
      </c>
      <c r="AN54" s="44">
        <f t="shared" ca="1" si="25"/>
        <v>41.55</v>
      </c>
      <c r="AO54" s="3">
        <f ca="1">IF(OR(AH54="",AL54=""),"",_xlfn.RANK.EQ(AN54,ForecasterRankDifference5,1)+COUNTIF($AN$5:AN54,AN54)/100)</f>
        <v>11.07</v>
      </c>
    </row>
    <row r="55" spans="1:41" x14ac:dyDescent="0.55000000000000004">
      <c r="A55" s="3" t="str">
        <f t="shared" ca="1" si="26"/>
        <v/>
      </c>
      <c r="B55" s="43" t="str">
        <f t="shared" ca="1" si="27"/>
        <v/>
      </c>
      <c r="C55" s="43"/>
      <c r="D55" s="3" t="str">
        <f ca="1">IF(E55="","",_xlfn.RANK.EQ(E55,ForecasterRankAverages,1) + COUNTIF($E$5:E55,E55)/100)</f>
        <v/>
      </c>
      <c r="E55" s="44" t="str">
        <f t="shared" ca="1" si="28"/>
        <v/>
      </c>
      <c r="F55" s="31" t="str">
        <f t="shared" ca="1" si="29"/>
        <v/>
      </c>
      <c r="G55" s="31" t="str">
        <f t="shared" ca="1" si="30"/>
        <v/>
      </c>
      <c r="H55" s="44" t="str">
        <f t="shared" ca="1" si="21"/>
        <v/>
      </c>
      <c r="I55" s="3" t="str">
        <f ca="1">IF(OR(A55="",F55=""),"",_xlfn.RANK.EQ(H55,ForecasterRankDifference1,1)+COUNTIF($H$5:H55,H55)/100)</f>
        <v/>
      </c>
      <c r="J55" s="3" t="str">
        <f t="shared" ca="1" si="31"/>
        <v/>
      </c>
      <c r="K55" s="43" t="str">
        <f t="shared" ca="1" si="32"/>
        <v/>
      </c>
      <c r="L55" s="45"/>
      <c r="M55" s="43"/>
      <c r="N55" s="31" t="str">
        <f t="shared" ca="1" si="33"/>
        <v/>
      </c>
      <c r="O55" s="31" t="str">
        <f t="shared" ca="1" si="34"/>
        <v/>
      </c>
      <c r="P55" s="44" t="str">
        <f t="shared" ca="1" si="22"/>
        <v/>
      </c>
      <c r="Q55" s="3" t="str">
        <f ca="1">IF(OR(J55="",N55=""),"",_xlfn.RANK.EQ(P55,ForecasterRankDifference2,1)+COUNTIF($P$5:P55,P55)/100)</f>
        <v/>
      </c>
      <c r="R55" s="3" t="str">
        <f t="shared" ca="1" si="35"/>
        <v/>
      </c>
      <c r="S55" s="43" t="str">
        <f t="shared" ca="1" si="36"/>
        <v/>
      </c>
      <c r="T55" s="45"/>
      <c r="U55" s="43"/>
      <c r="V55" s="31" t="str">
        <f t="shared" ca="1" si="37"/>
        <v/>
      </c>
      <c r="W55" s="31" t="str">
        <f t="shared" ca="1" si="38"/>
        <v/>
      </c>
      <c r="X55" s="44" t="str">
        <f t="shared" ca="1" si="23"/>
        <v/>
      </c>
      <c r="Y55" s="3" t="str">
        <f ca="1">IF(OR(R55="",V55=""),"",_xlfn.RANK.EQ(X55,ForecasterRankDifference3,1)+COUNTIF($X$5:X55,X55)/100)</f>
        <v/>
      </c>
      <c r="Z55" s="3" t="str">
        <f t="shared" ca="1" si="39"/>
        <v/>
      </c>
      <c r="AA55" s="43" t="str">
        <f t="shared" ca="1" si="40"/>
        <v/>
      </c>
      <c r="AB55" s="45"/>
      <c r="AC55" s="43"/>
      <c r="AD55" s="31" t="str">
        <f t="shared" ca="1" si="41"/>
        <v/>
      </c>
      <c r="AE55" s="31" t="str">
        <f t="shared" ca="1" si="42"/>
        <v/>
      </c>
      <c r="AF55" s="44" t="str">
        <f t="shared" ca="1" si="24"/>
        <v/>
      </c>
      <c r="AG55" s="3" t="str">
        <f ca="1">IF(OR(Z55="",AD55=""),"",_xlfn.RANK.EQ(AF55,ForecasterRankDifference4,1)+COUNTIF($AF$5:AF55,AF55)/100)</f>
        <v/>
      </c>
      <c r="AH55" s="3" t="str">
        <f t="shared" ca="1" si="43"/>
        <v/>
      </c>
      <c r="AI55" s="43" t="str">
        <f t="shared" ca="1" si="44"/>
        <v/>
      </c>
      <c r="AJ55" s="45"/>
      <c r="AK55" s="43"/>
      <c r="AL55" s="31" t="str">
        <f t="shared" ca="1" si="45"/>
        <v/>
      </c>
      <c r="AM55" s="31" t="str">
        <f t="shared" ca="1" si="46"/>
        <v/>
      </c>
      <c r="AN55" s="44" t="str">
        <f t="shared" ca="1" si="25"/>
        <v/>
      </c>
      <c r="AO55" s="3" t="str">
        <f ca="1">IF(OR(AH55="",AL55=""),"",_xlfn.RANK.EQ(AN55,ForecasterRankDifference5,1)+COUNTIF($AN$5:AN55,AN55)/100)</f>
        <v/>
      </c>
    </row>
    <row r="56" spans="1:41" x14ac:dyDescent="0.55000000000000004">
      <c r="A56" s="3" t="str">
        <f t="shared" ca="1" si="26"/>
        <v/>
      </c>
      <c r="B56" s="43" t="str">
        <f t="shared" ca="1" si="27"/>
        <v/>
      </c>
      <c r="C56" s="43"/>
      <c r="D56" s="3" t="str">
        <f ca="1">IF(E56="","",_xlfn.RANK.EQ(E56,ForecasterRankAverages,1) + COUNTIF($E$5:E56,E56)/100)</f>
        <v/>
      </c>
      <c r="E56" s="44" t="str">
        <f t="shared" ca="1" si="28"/>
        <v/>
      </c>
      <c r="F56" s="31" t="str">
        <f t="shared" ca="1" si="29"/>
        <v/>
      </c>
      <c r="G56" s="31" t="str">
        <f t="shared" ca="1" si="30"/>
        <v/>
      </c>
      <c r="H56" s="44" t="str">
        <f t="shared" ca="1" si="21"/>
        <v/>
      </c>
      <c r="I56" s="3" t="str">
        <f ca="1">IF(OR(A56="",F56=""),"",_xlfn.RANK.EQ(H56,ForecasterRankDifference1,1)+COUNTIF($H$5:H56,H56)/100)</f>
        <v/>
      </c>
      <c r="J56" s="3" t="str">
        <f t="shared" ca="1" si="31"/>
        <v/>
      </c>
      <c r="K56" s="43" t="str">
        <f t="shared" ca="1" si="32"/>
        <v/>
      </c>
      <c r="L56" s="45"/>
      <c r="M56" s="43"/>
      <c r="N56" s="31" t="str">
        <f t="shared" ca="1" si="33"/>
        <v/>
      </c>
      <c r="O56" s="31" t="str">
        <f t="shared" ca="1" si="34"/>
        <v/>
      </c>
      <c r="P56" s="44" t="str">
        <f t="shared" ca="1" si="22"/>
        <v/>
      </c>
      <c r="Q56" s="3" t="str">
        <f ca="1">IF(OR(J56="",N56=""),"",_xlfn.RANK.EQ(P56,ForecasterRankDifference2,1)+COUNTIF($P$5:P56,P56)/100)</f>
        <v/>
      </c>
      <c r="R56" s="3" t="str">
        <f t="shared" ca="1" si="35"/>
        <v/>
      </c>
      <c r="S56" s="43" t="str">
        <f t="shared" ca="1" si="36"/>
        <v/>
      </c>
      <c r="T56" s="45"/>
      <c r="U56" s="43"/>
      <c r="V56" s="31" t="str">
        <f t="shared" ca="1" si="37"/>
        <v/>
      </c>
      <c r="W56" s="31" t="str">
        <f t="shared" ca="1" si="38"/>
        <v/>
      </c>
      <c r="X56" s="44" t="str">
        <f t="shared" ca="1" si="23"/>
        <v/>
      </c>
      <c r="Y56" s="3" t="str">
        <f ca="1">IF(OR(R56="",V56=""),"",_xlfn.RANK.EQ(X56,ForecasterRankDifference3,1)+COUNTIF($X$5:X56,X56)/100)</f>
        <v/>
      </c>
      <c r="Z56" s="3" t="str">
        <f t="shared" ca="1" si="39"/>
        <v/>
      </c>
      <c r="AA56" s="43" t="str">
        <f t="shared" ca="1" si="40"/>
        <v/>
      </c>
      <c r="AB56" s="45"/>
      <c r="AC56" s="43"/>
      <c r="AD56" s="31" t="str">
        <f t="shared" ca="1" si="41"/>
        <v/>
      </c>
      <c r="AE56" s="31" t="str">
        <f t="shared" ca="1" si="42"/>
        <v/>
      </c>
      <c r="AF56" s="44" t="str">
        <f t="shared" ca="1" si="24"/>
        <v/>
      </c>
      <c r="AG56" s="3" t="str">
        <f ca="1">IF(OR(Z56="",AD56=""),"",_xlfn.RANK.EQ(AF56,ForecasterRankDifference4,1)+COUNTIF($AF$5:AF56,AF56)/100)</f>
        <v/>
      </c>
      <c r="AH56" s="3" t="str">
        <f t="shared" ca="1" si="43"/>
        <v/>
      </c>
      <c r="AI56" s="43" t="str">
        <f t="shared" ca="1" si="44"/>
        <v/>
      </c>
      <c r="AJ56" s="45"/>
      <c r="AK56" s="43"/>
      <c r="AL56" s="31" t="str">
        <f t="shared" ca="1" si="45"/>
        <v/>
      </c>
      <c r="AM56" s="31" t="str">
        <f t="shared" ca="1" si="46"/>
        <v/>
      </c>
      <c r="AN56" s="44" t="str">
        <f t="shared" ca="1" si="25"/>
        <v/>
      </c>
      <c r="AO56" s="3" t="str">
        <f ca="1">IF(OR(AH56="",AL56=""),"",_xlfn.RANK.EQ(AN56,ForecasterRankDifference5,1)+COUNTIF($AN$5:AN56,AN56)/100)</f>
        <v/>
      </c>
    </row>
    <row r="57" spans="1:41" x14ac:dyDescent="0.55000000000000004">
      <c r="A57" s="3" t="str">
        <f t="shared" ca="1" si="26"/>
        <v/>
      </c>
      <c r="B57" s="43" t="str">
        <f t="shared" ca="1" si="27"/>
        <v/>
      </c>
      <c r="C57" s="43"/>
      <c r="D57" s="3" t="str">
        <f ca="1">IF(E57="","",_xlfn.RANK.EQ(E57,ForecasterRankAverages,1) + COUNTIF($E$5:E57,E57)/100)</f>
        <v/>
      </c>
      <c r="E57" s="44" t="str">
        <f t="shared" ca="1" si="28"/>
        <v/>
      </c>
      <c r="F57" s="31" t="str">
        <f t="shared" ca="1" si="29"/>
        <v/>
      </c>
      <c r="G57" s="31" t="str">
        <f t="shared" ca="1" si="30"/>
        <v/>
      </c>
      <c r="H57" s="44" t="str">
        <f t="shared" ca="1" si="21"/>
        <v/>
      </c>
      <c r="I57" s="3" t="str">
        <f ca="1">IF(OR(A57="",F57=""),"",_xlfn.RANK.EQ(H57,ForecasterRankDifference1,1)+COUNTIF($H$5:H57,H57)/100)</f>
        <v/>
      </c>
      <c r="J57" s="3" t="str">
        <f t="shared" ca="1" si="31"/>
        <v/>
      </c>
      <c r="K57" s="43" t="str">
        <f t="shared" ca="1" si="32"/>
        <v/>
      </c>
      <c r="L57" s="45"/>
      <c r="M57" s="43"/>
      <c r="N57" s="31" t="str">
        <f t="shared" ca="1" si="33"/>
        <v/>
      </c>
      <c r="O57" s="31" t="str">
        <f t="shared" ca="1" si="34"/>
        <v/>
      </c>
      <c r="P57" s="44" t="str">
        <f t="shared" ca="1" si="22"/>
        <v/>
      </c>
      <c r="Q57" s="3" t="str">
        <f ca="1">IF(OR(J57="",N57=""),"",_xlfn.RANK.EQ(P57,ForecasterRankDifference2,1)+COUNTIF($P$5:P57,P57)/100)</f>
        <v/>
      </c>
      <c r="R57" s="3" t="str">
        <f t="shared" ca="1" si="35"/>
        <v/>
      </c>
      <c r="S57" s="43" t="str">
        <f t="shared" ca="1" si="36"/>
        <v/>
      </c>
      <c r="T57" s="45"/>
      <c r="U57" s="43"/>
      <c r="V57" s="31" t="str">
        <f t="shared" ca="1" si="37"/>
        <v/>
      </c>
      <c r="W57" s="31" t="str">
        <f t="shared" ca="1" si="38"/>
        <v/>
      </c>
      <c r="X57" s="44" t="str">
        <f t="shared" ca="1" si="23"/>
        <v/>
      </c>
      <c r="Y57" s="3" t="str">
        <f ca="1">IF(OR(R57="",V57=""),"",_xlfn.RANK.EQ(X57,ForecasterRankDifference3,1)+COUNTIF($X$5:X57,X57)/100)</f>
        <v/>
      </c>
      <c r="Z57" s="3" t="str">
        <f t="shared" ca="1" si="39"/>
        <v/>
      </c>
      <c r="AA57" s="43" t="str">
        <f t="shared" ca="1" si="40"/>
        <v/>
      </c>
      <c r="AB57" s="45"/>
      <c r="AC57" s="43"/>
      <c r="AD57" s="31" t="str">
        <f t="shared" ca="1" si="41"/>
        <v/>
      </c>
      <c r="AE57" s="31" t="str">
        <f t="shared" ca="1" si="42"/>
        <v/>
      </c>
      <c r="AF57" s="44" t="str">
        <f t="shared" ca="1" si="24"/>
        <v/>
      </c>
      <c r="AG57" s="3" t="str">
        <f ca="1">IF(OR(Z57="",AD57=""),"",_xlfn.RANK.EQ(AF57,ForecasterRankDifference4,1)+COUNTIF($AF$5:AF57,AF57)/100)</f>
        <v/>
      </c>
      <c r="AH57" s="3" t="str">
        <f t="shared" ca="1" si="43"/>
        <v/>
      </c>
      <c r="AI57" s="43" t="str">
        <f t="shared" ca="1" si="44"/>
        <v/>
      </c>
      <c r="AJ57" s="45"/>
      <c r="AK57" s="43"/>
      <c r="AL57" s="31" t="str">
        <f t="shared" ca="1" si="45"/>
        <v/>
      </c>
      <c r="AM57" s="31" t="str">
        <f t="shared" ca="1" si="46"/>
        <v/>
      </c>
      <c r="AN57" s="44" t="str">
        <f t="shared" ca="1" si="25"/>
        <v/>
      </c>
      <c r="AO57" s="3" t="str">
        <f ca="1">IF(OR(AH57="",AL57=""),"",_xlfn.RANK.EQ(AN57,ForecasterRankDifference5,1)+COUNTIF($AN$5:AN57,AN57)/100)</f>
        <v/>
      </c>
    </row>
    <row r="58" spans="1:41" x14ac:dyDescent="0.55000000000000004">
      <c r="A58" s="3" t="str">
        <f t="shared" ca="1" si="26"/>
        <v/>
      </c>
      <c r="B58" s="43" t="str">
        <f t="shared" ca="1" si="27"/>
        <v/>
      </c>
      <c r="C58" s="43"/>
      <c r="D58" s="3" t="str">
        <f ca="1">IF(E58="","",_xlfn.RANK.EQ(E58,ForecasterRankAverages,1) + COUNTIF($E$5:E58,E58)/100)</f>
        <v/>
      </c>
      <c r="E58" s="44" t="str">
        <f t="shared" ca="1" si="28"/>
        <v/>
      </c>
      <c r="F58" s="31" t="str">
        <f t="shared" ca="1" si="29"/>
        <v/>
      </c>
      <c r="G58" s="31" t="str">
        <f t="shared" ca="1" si="30"/>
        <v/>
      </c>
      <c r="H58" s="44" t="str">
        <f t="shared" ca="1" si="21"/>
        <v/>
      </c>
      <c r="I58" s="3" t="str">
        <f ca="1">IF(OR(A58="",F58=""),"",_xlfn.RANK.EQ(H58,ForecasterRankDifference1,1)+COUNTIF($H$5:H58,H58)/100)</f>
        <v/>
      </c>
      <c r="J58" s="3" t="str">
        <f t="shared" ca="1" si="31"/>
        <v/>
      </c>
      <c r="K58" s="43" t="str">
        <f t="shared" ca="1" si="32"/>
        <v/>
      </c>
      <c r="L58" s="45"/>
      <c r="M58" s="43"/>
      <c r="N58" s="31" t="str">
        <f t="shared" ca="1" si="33"/>
        <v/>
      </c>
      <c r="O58" s="31" t="str">
        <f t="shared" ca="1" si="34"/>
        <v/>
      </c>
      <c r="P58" s="44" t="str">
        <f t="shared" ca="1" si="22"/>
        <v/>
      </c>
      <c r="Q58" s="3" t="str">
        <f ca="1">IF(OR(J58="",N58=""),"",_xlfn.RANK.EQ(P58,ForecasterRankDifference2,1)+COUNTIF($P$5:P58,P58)/100)</f>
        <v/>
      </c>
      <c r="R58" s="3" t="str">
        <f t="shared" ca="1" si="35"/>
        <v/>
      </c>
      <c r="S58" s="43" t="str">
        <f t="shared" ca="1" si="36"/>
        <v/>
      </c>
      <c r="T58" s="45"/>
      <c r="U58" s="43"/>
      <c r="V58" s="31" t="str">
        <f t="shared" ca="1" si="37"/>
        <v/>
      </c>
      <c r="W58" s="31" t="str">
        <f t="shared" ca="1" si="38"/>
        <v/>
      </c>
      <c r="X58" s="44" t="str">
        <f t="shared" ca="1" si="23"/>
        <v/>
      </c>
      <c r="Y58" s="3" t="str">
        <f ca="1">IF(OR(R58="",V58=""),"",_xlfn.RANK.EQ(X58,ForecasterRankDifference3,1)+COUNTIF($X$5:X58,X58)/100)</f>
        <v/>
      </c>
      <c r="Z58" s="3" t="str">
        <f t="shared" ca="1" si="39"/>
        <v/>
      </c>
      <c r="AA58" s="43" t="str">
        <f t="shared" ca="1" si="40"/>
        <v/>
      </c>
      <c r="AB58" s="45"/>
      <c r="AC58" s="43"/>
      <c r="AD58" s="31" t="str">
        <f t="shared" ca="1" si="41"/>
        <v/>
      </c>
      <c r="AE58" s="31" t="str">
        <f t="shared" ca="1" si="42"/>
        <v/>
      </c>
      <c r="AF58" s="44" t="str">
        <f t="shared" ca="1" si="24"/>
        <v/>
      </c>
      <c r="AG58" s="3" t="str">
        <f ca="1">IF(OR(Z58="",AD58=""),"",_xlfn.RANK.EQ(AF58,ForecasterRankDifference4,1)+COUNTIF($AF$5:AF58,AF58)/100)</f>
        <v/>
      </c>
      <c r="AH58" s="3" t="str">
        <f t="shared" ca="1" si="43"/>
        <v/>
      </c>
      <c r="AI58" s="43" t="str">
        <f t="shared" ca="1" si="44"/>
        <v/>
      </c>
      <c r="AJ58" s="45"/>
      <c r="AK58" s="43"/>
      <c r="AL58" s="31" t="str">
        <f t="shared" ca="1" si="45"/>
        <v/>
      </c>
      <c r="AM58" s="31" t="str">
        <f t="shared" ca="1" si="46"/>
        <v/>
      </c>
      <c r="AN58" s="44" t="str">
        <f t="shared" ca="1" si="25"/>
        <v/>
      </c>
      <c r="AO58" s="3" t="str">
        <f ca="1">IF(OR(AH58="",AL58=""),"",_xlfn.RANK.EQ(AN58,ForecasterRankDifference5,1)+COUNTIF($AN$5:AN58,AN58)/100)</f>
        <v/>
      </c>
    </row>
    <row r="59" spans="1:41" x14ac:dyDescent="0.55000000000000004">
      <c r="A59" s="3" t="str">
        <f t="shared" ca="1" si="26"/>
        <v/>
      </c>
      <c r="B59" s="43" t="str">
        <f t="shared" ca="1" si="27"/>
        <v/>
      </c>
      <c r="C59" s="43"/>
      <c r="D59" s="3" t="str">
        <f ca="1">IF(E59="","",_xlfn.RANK.EQ(E59,ForecasterRankAverages,1) + COUNTIF($E$5:E59,E59)/100)</f>
        <v/>
      </c>
      <c r="E59" s="44" t="str">
        <f t="shared" ca="1" si="28"/>
        <v/>
      </c>
      <c r="F59" s="31" t="str">
        <f t="shared" ca="1" si="29"/>
        <v/>
      </c>
      <c r="G59" s="31" t="str">
        <f t="shared" ca="1" si="30"/>
        <v/>
      </c>
      <c r="H59" s="44" t="str">
        <f t="shared" ca="1" si="21"/>
        <v/>
      </c>
      <c r="I59" s="3" t="str">
        <f ca="1">IF(OR(A59="",F59=""),"",_xlfn.RANK.EQ(H59,ForecasterRankDifference1,1)+COUNTIF($H$5:H59,H59)/100)</f>
        <v/>
      </c>
      <c r="J59" s="3" t="str">
        <f t="shared" ca="1" si="31"/>
        <v/>
      </c>
      <c r="K59" s="43" t="str">
        <f t="shared" ca="1" si="32"/>
        <v/>
      </c>
      <c r="L59" s="45"/>
      <c r="M59" s="43"/>
      <c r="N59" s="31" t="str">
        <f t="shared" ca="1" si="33"/>
        <v/>
      </c>
      <c r="O59" s="31" t="str">
        <f t="shared" ca="1" si="34"/>
        <v/>
      </c>
      <c r="P59" s="44" t="str">
        <f t="shared" ca="1" si="22"/>
        <v/>
      </c>
      <c r="Q59" s="3" t="str">
        <f ca="1">IF(OR(J59="",N59=""),"",_xlfn.RANK.EQ(P59,ForecasterRankDifference2,1)+COUNTIF($P$5:P59,P59)/100)</f>
        <v/>
      </c>
      <c r="R59" s="3" t="str">
        <f t="shared" ca="1" si="35"/>
        <v/>
      </c>
      <c r="S59" s="43" t="str">
        <f t="shared" ca="1" si="36"/>
        <v/>
      </c>
      <c r="T59" s="45"/>
      <c r="U59" s="43"/>
      <c r="V59" s="31" t="str">
        <f t="shared" ca="1" si="37"/>
        <v/>
      </c>
      <c r="W59" s="31" t="str">
        <f t="shared" ca="1" si="38"/>
        <v/>
      </c>
      <c r="X59" s="44" t="str">
        <f t="shared" ca="1" si="23"/>
        <v/>
      </c>
      <c r="Y59" s="3" t="str">
        <f ca="1">IF(OR(R59="",V59=""),"",_xlfn.RANK.EQ(X59,ForecasterRankDifference3,1)+COUNTIF($X$5:X59,X59)/100)</f>
        <v/>
      </c>
      <c r="Z59" s="3" t="str">
        <f t="shared" ca="1" si="39"/>
        <v/>
      </c>
      <c r="AA59" s="43" t="str">
        <f t="shared" ca="1" si="40"/>
        <v/>
      </c>
      <c r="AB59" s="45"/>
      <c r="AC59" s="43"/>
      <c r="AD59" s="31" t="str">
        <f t="shared" ca="1" si="41"/>
        <v/>
      </c>
      <c r="AE59" s="31" t="str">
        <f t="shared" ca="1" si="42"/>
        <v/>
      </c>
      <c r="AF59" s="44" t="str">
        <f t="shared" ca="1" si="24"/>
        <v/>
      </c>
      <c r="AG59" s="3" t="str">
        <f ca="1">IF(OR(Z59="",AD59=""),"",_xlfn.RANK.EQ(AF59,ForecasterRankDifference4,1)+COUNTIF($AF$5:AF59,AF59)/100)</f>
        <v/>
      </c>
      <c r="AH59" s="3" t="str">
        <f t="shared" ca="1" si="43"/>
        <v/>
      </c>
      <c r="AI59" s="43" t="str">
        <f t="shared" ca="1" si="44"/>
        <v/>
      </c>
      <c r="AJ59" s="45"/>
      <c r="AK59" s="43"/>
      <c r="AL59" s="31" t="str">
        <f t="shared" ca="1" si="45"/>
        <v/>
      </c>
      <c r="AM59" s="31" t="str">
        <f t="shared" ca="1" si="46"/>
        <v/>
      </c>
      <c r="AN59" s="44" t="str">
        <f t="shared" ca="1" si="25"/>
        <v/>
      </c>
      <c r="AO59" s="3" t="str">
        <f ca="1">IF(OR(AH59="",AL59=""),"",_xlfn.RANK.EQ(AN59,ForecasterRankDifference5,1)+COUNTIF($AN$5:AN59,AN59)/100)</f>
        <v/>
      </c>
    </row>
    <row r="60" spans="1:41" x14ac:dyDescent="0.55000000000000004">
      <c r="A60" s="3" t="str">
        <f t="shared" ca="1" si="26"/>
        <v/>
      </c>
      <c r="B60" s="43" t="str">
        <f t="shared" ca="1" si="27"/>
        <v/>
      </c>
      <c r="C60" s="43"/>
      <c r="D60" s="3" t="str">
        <f ca="1">IF(E60="","",_xlfn.RANK.EQ(E60,ForecasterRankAverages,1) + COUNTIF($E$5:E60,E60)/100)</f>
        <v/>
      </c>
      <c r="E60" s="44" t="str">
        <f t="shared" ca="1" si="28"/>
        <v/>
      </c>
      <c r="F60" s="31" t="str">
        <f t="shared" ca="1" si="29"/>
        <v/>
      </c>
      <c r="G60" s="31" t="str">
        <f t="shared" ca="1" si="30"/>
        <v/>
      </c>
      <c r="H60" s="44" t="str">
        <f t="shared" ca="1" si="21"/>
        <v/>
      </c>
      <c r="I60" s="3" t="str">
        <f ca="1">IF(OR(A60="",F60=""),"",_xlfn.RANK.EQ(H60,ForecasterRankDifference1,1)+COUNTIF($H$5:H60,H60)/100)</f>
        <v/>
      </c>
      <c r="J60" s="3" t="str">
        <f t="shared" ca="1" si="31"/>
        <v/>
      </c>
      <c r="K60" s="43" t="str">
        <f t="shared" ca="1" si="32"/>
        <v/>
      </c>
      <c r="L60" s="45"/>
      <c r="M60" s="43"/>
      <c r="N60" s="31" t="str">
        <f t="shared" ca="1" si="33"/>
        <v/>
      </c>
      <c r="O60" s="31" t="str">
        <f t="shared" ca="1" si="34"/>
        <v/>
      </c>
      <c r="P60" s="44" t="str">
        <f t="shared" ca="1" si="22"/>
        <v/>
      </c>
      <c r="Q60" s="3" t="str">
        <f ca="1">IF(OR(J60="",N60=""),"",_xlfn.RANK.EQ(P60,ForecasterRankDifference2,1)+COUNTIF($P$5:P60,P60)/100)</f>
        <v/>
      </c>
      <c r="R60" s="3" t="str">
        <f t="shared" ca="1" si="35"/>
        <v/>
      </c>
      <c r="S60" s="43" t="str">
        <f t="shared" ca="1" si="36"/>
        <v/>
      </c>
      <c r="T60" s="45"/>
      <c r="U60" s="43"/>
      <c r="V60" s="31" t="str">
        <f t="shared" ca="1" si="37"/>
        <v/>
      </c>
      <c r="W60" s="31" t="str">
        <f t="shared" ca="1" si="38"/>
        <v/>
      </c>
      <c r="X60" s="44" t="str">
        <f t="shared" ca="1" si="23"/>
        <v/>
      </c>
      <c r="Y60" s="3" t="str">
        <f ca="1">IF(OR(R60="",V60=""),"",_xlfn.RANK.EQ(X60,ForecasterRankDifference3,1)+COUNTIF($X$5:X60,X60)/100)</f>
        <v/>
      </c>
      <c r="Z60" s="3" t="str">
        <f t="shared" ca="1" si="39"/>
        <v/>
      </c>
      <c r="AA60" s="43" t="str">
        <f t="shared" ca="1" si="40"/>
        <v/>
      </c>
      <c r="AB60" s="45"/>
      <c r="AC60" s="43"/>
      <c r="AD60" s="31" t="str">
        <f t="shared" ca="1" si="41"/>
        <v/>
      </c>
      <c r="AE60" s="31" t="str">
        <f t="shared" ca="1" si="42"/>
        <v/>
      </c>
      <c r="AF60" s="44" t="str">
        <f t="shared" ca="1" si="24"/>
        <v/>
      </c>
      <c r="AG60" s="3" t="str">
        <f ca="1">IF(OR(Z60="",AD60=""),"",_xlfn.RANK.EQ(AF60,ForecasterRankDifference4,1)+COUNTIF($AF$5:AF60,AF60)/100)</f>
        <v/>
      </c>
      <c r="AH60" s="3" t="str">
        <f t="shared" ca="1" si="43"/>
        <v/>
      </c>
      <c r="AI60" s="43" t="str">
        <f t="shared" ca="1" si="44"/>
        <v/>
      </c>
      <c r="AJ60" s="45"/>
      <c r="AK60" s="43"/>
      <c r="AL60" s="31" t="str">
        <f t="shared" ca="1" si="45"/>
        <v/>
      </c>
      <c r="AM60" s="31" t="str">
        <f t="shared" ca="1" si="46"/>
        <v/>
      </c>
      <c r="AN60" s="44" t="str">
        <f t="shared" ca="1" si="25"/>
        <v/>
      </c>
      <c r="AO60" s="3" t="str">
        <f ca="1">IF(OR(AH60="",AL60=""),"",_xlfn.RANK.EQ(AN60,ForecasterRankDifference5,1)+COUNTIF($AN$5:AN60,AN60)/100)</f>
        <v/>
      </c>
    </row>
    <row r="61" spans="1:41" x14ac:dyDescent="0.55000000000000004">
      <c r="A61" s="3" t="str">
        <f t="shared" ca="1" si="26"/>
        <v/>
      </c>
      <c r="B61" s="43" t="str">
        <f t="shared" ca="1" si="27"/>
        <v/>
      </c>
      <c r="C61" s="43"/>
      <c r="D61" s="3" t="str">
        <f ca="1">IF(E61="","",_xlfn.RANK.EQ(E61,ForecasterRankAverages,1) + COUNTIF($E$5:E61,E61)/100)</f>
        <v/>
      </c>
      <c r="E61" s="44" t="str">
        <f t="shared" ca="1" si="28"/>
        <v/>
      </c>
      <c r="F61" s="31" t="str">
        <f t="shared" ca="1" si="29"/>
        <v/>
      </c>
      <c r="G61" s="31" t="str">
        <f t="shared" ca="1" si="30"/>
        <v/>
      </c>
      <c r="H61" s="44" t="str">
        <f t="shared" ca="1" si="21"/>
        <v/>
      </c>
      <c r="I61" s="3" t="str">
        <f ca="1">IF(OR(A61="",F61=""),"",_xlfn.RANK.EQ(H61,ForecasterRankDifference1,1)+COUNTIF($H$5:H61,H61)/100)</f>
        <v/>
      </c>
      <c r="J61" s="3" t="str">
        <f t="shared" ca="1" si="31"/>
        <v/>
      </c>
      <c r="K61" s="43" t="str">
        <f t="shared" ca="1" si="32"/>
        <v/>
      </c>
      <c r="L61" s="45"/>
      <c r="M61" s="43"/>
      <c r="N61" s="31" t="str">
        <f t="shared" ca="1" si="33"/>
        <v/>
      </c>
      <c r="O61" s="31" t="str">
        <f t="shared" ca="1" si="34"/>
        <v/>
      </c>
      <c r="P61" s="44" t="str">
        <f t="shared" ca="1" si="22"/>
        <v/>
      </c>
      <c r="Q61" s="3" t="str">
        <f ca="1">IF(OR(J61="",N61=""),"",_xlfn.RANK.EQ(P61,ForecasterRankDifference2,1)+COUNTIF($P$5:P61,P61)/100)</f>
        <v/>
      </c>
      <c r="R61" s="3" t="str">
        <f t="shared" ca="1" si="35"/>
        <v/>
      </c>
      <c r="S61" s="43" t="str">
        <f t="shared" ca="1" si="36"/>
        <v/>
      </c>
      <c r="T61" s="45"/>
      <c r="U61" s="43"/>
      <c r="V61" s="31" t="str">
        <f t="shared" ca="1" si="37"/>
        <v/>
      </c>
      <c r="W61" s="31" t="str">
        <f t="shared" ca="1" si="38"/>
        <v/>
      </c>
      <c r="X61" s="44" t="str">
        <f t="shared" ca="1" si="23"/>
        <v/>
      </c>
      <c r="Y61" s="3" t="str">
        <f ca="1">IF(OR(R61="",V61=""),"",_xlfn.RANK.EQ(X61,ForecasterRankDifference3,1)+COUNTIF($X$5:X61,X61)/100)</f>
        <v/>
      </c>
      <c r="Z61" s="3" t="str">
        <f t="shared" ca="1" si="39"/>
        <v/>
      </c>
      <c r="AA61" s="43" t="str">
        <f t="shared" ca="1" si="40"/>
        <v/>
      </c>
      <c r="AB61" s="45"/>
      <c r="AC61" s="43"/>
      <c r="AD61" s="31" t="str">
        <f t="shared" ca="1" si="41"/>
        <v/>
      </c>
      <c r="AE61" s="31" t="str">
        <f t="shared" ca="1" si="42"/>
        <v/>
      </c>
      <c r="AF61" s="44" t="str">
        <f t="shared" ca="1" si="24"/>
        <v/>
      </c>
      <c r="AG61" s="3" t="str">
        <f ca="1">IF(OR(Z61="",AD61=""),"",_xlfn.RANK.EQ(AF61,ForecasterRankDifference4,1)+COUNTIF($AF$5:AF61,AF61)/100)</f>
        <v/>
      </c>
      <c r="AH61" s="3" t="str">
        <f t="shared" ca="1" si="43"/>
        <v/>
      </c>
      <c r="AI61" s="43" t="str">
        <f t="shared" ca="1" si="44"/>
        <v/>
      </c>
      <c r="AJ61" s="45"/>
      <c r="AK61" s="43"/>
      <c r="AL61" s="31" t="str">
        <f t="shared" ca="1" si="45"/>
        <v/>
      </c>
      <c r="AM61" s="31" t="str">
        <f t="shared" ca="1" si="46"/>
        <v/>
      </c>
      <c r="AN61" s="44" t="str">
        <f t="shared" ca="1" si="25"/>
        <v/>
      </c>
      <c r="AO61" s="3" t="str">
        <f ca="1">IF(OR(AH61="",AL61=""),"",_xlfn.RANK.EQ(AN61,ForecasterRankDifference5,1)+COUNTIF($AN$5:AN61,AN61)/100)</f>
        <v/>
      </c>
    </row>
    <row r="62" spans="1:41" x14ac:dyDescent="0.55000000000000004">
      <c r="A62" s="3" t="str">
        <f t="shared" ca="1" si="26"/>
        <v/>
      </c>
      <c r="B62" s="43" t="str">
        <f t="shared" ca="1" si="27"/>
        <v/>
      </c>
      <c r="C62" s="43"/>
      <c r="D62" s="3" t="str">
        <f ca="1">IF(E62="","",_xlfn.RANK.EQ(E62,ForecasterRankAverages,1) + COUNTIF($E$5:E62,E62)/100)</f>
        <v/>
      </c>
      <c r="E62" s="44" t="str">
        <f t="shared" ca="1" si="28"/>
        <v/>
      </c>
      <c r="F62" s="31" t="str">
        <f t="shared" ca="1" si="29"/>
        <v/>
      </c>
      <c r="G62" s="31" t="str">
        <f t="shared" ca="1" si="30"/>
        <v/>
      </c>
      <c r="H62" s="44" t="str">
        <f t="shared" ca="1" si="21"/>
        <v/>
      </c>
      <c r="I62" s="3" t="str">
        <f ca="1">IF(OR(A62="",F62=""),"",_xlfn.RANK.EQ(H62,ForecasterRankDifference1,1)+COUNTIF($H$5:H62,H62)/100)</f>
        <v/>
      </c>
      <c r="J62" s="3" t="str">
        <f t="shared" ca="1" si="31"/>
        <v/>
      </c>
      <c r="K62" s="43" t="str">
        <f t="shared" ca="1" si="32"/>
        <v/>
      </c>
      <c r="L62" s="45"/>
      <c r="M62" s="43"/>
      <c r="N62" s="31" t="str">
        <f t="shared" ca="1" si="33"/>
        <v/>
      </c>
      <c r="O62" s="31" t="str">
        <f t="shared" ca="1" si="34"/>
        <v/>
      </c>
      <c r="P62" s="44" t="str">
        <f t="shared" ca="1" si="22"/>
        <v/>
      </c>
      <c r="Q62" s="3" t="str">
        <f ca="1">IF(OR(J62="",N62=""),"",_xlfn.RANK.EQ(P62,ForecasterRankDifference2,1)+COUNTIF($P$5:P62,P62)/100)</f>
        <v/>
      </c>
      <c r="R62" s="3" t="str">
        <f t="shared" ca="1" si="35"/>
        <v/>
      </c>
      <c r="S62" s="43" t="str">
        <f t="shared" ca="1" si="36"/>
        <v/>
      </c>
      <c r="T62" s="45"/>
      <c r="U62" s="43"/>
      <c r="V62" s="31" t="str">
        <f t="shared" ca="1" si="37"/>
        <v/>
      </c>
      <c r="W62" s="31" t="str">
        <f t="shared" ca="1" si="38"/>
        <v/>
      </c>
      <c r="X62" s="44" t="str">
        <f t="shared" ca="1" si="23"/>
        <v/>
      </c>
      <c r="Y62" s="3" t="str">
        <f ca="1">IF(OR(R62="",V62=""),"",_xlfn.RANK.EQ(X62,ForecasterRankDifference3,1)+COUNTIF($X$5:X62,X62)/100)</f>
        <v/>
      </c>
      <c r="Z62" s="3" t="str">
        <f t="shared" ca="1" si="39"/>
        <v/>
      </c>
      <c r="AA62" s="43" t="str">
        <f t="shared" ca="1" si="40"/>
        <v/>
      </c>
      <c r="AB62" s="45"/>
      <c r="AC62" s="43"/>
      <c r="AD62" s="31" t="str">
        <f t="shared" ca="1" si="41"/>
        <v/>
      </c>
      <c r="AE62" s="31" t="str">
        <f t="shared" ca="1" si="42"/>
        <v/>
      </c>
      <c r="AF62" s="44" t="str">
        <f t="shared" ca="1" si="24"/>
        <v/>
      </c>
      <c r="AG62" s="3" t="str">
        <f ca="1">IF(OR(Z62="",AD62=""),"",_xlfn.RANK.EQ(AF62,ForecasterRankDifference4,1)+COUNTIF($AF$5:AF62,AF62)/100)</f>
        <v/>
      </c>
      <c r="AH62" s="3" t="str">
        <f t="shared" ca="1" si="43"/>
        <v/>
      </c>
      <c r="AI62" s="43" t="str">
        <f t="shared" ca="1" si="44"/>
        <v/>
      </c>
      <c r="AJ62" s="45"/>
      <c r="AK62" s="43"/>
      <c r="AL62" s="31" t="str">
        <f t="shared" ca="1" si="45"/>
        <v/>
      </c>
      <c r="AM62" s="31" t="str">
        <f t="shared" ca="1" si="46"/>
        <v/>
      </c>
      <c r="AN62" s="44" t="str">
        <f t="shared" ca="1" si="25"/>
        <v/>
      </c>
      <c r="AO62" s="3" t="str">
        <f ca="1">IF(OR(AH62="",AL62=""),"",_xlfn.RANK.EQ(AN62,ForecasterRankDifference5,1)+COUNTIF($AN$5:AN62,AN62)/100)</f>
        <v/>
      </c>
    </row>
    <row r="63" spans="1:41" x14ac:dyDescent="0.55000000000000004">
      <c r="A63" s="3" t="str">
        <f t="shared" ca="1" si="26"/>
        <v/>
      </c>
      <c r="B63" s="43" t="str">
        <f t="shared" ca="1" si="27"/>
        <v/>
      </c>
      <c r="C63" s="43"/>
      <c r="D63" s="3" t="str">
        <f ca="1">IF(E63="","",_xlfn.RANK.EQ(E63,ForecasterRankAverages,1) + COUNTIF($E$5:E63,E63)/100)</f>
        <v/>
      </c>
      <c r="E63" s="44" t="str">
        <f t="shared" ca="1" si="28"/>
        <v/>
      </c>
      <c r="F63" s="31" t="str">
        <f t="shared" ca="1" si="29"/>
        <v/>
      </c>
      <c r="G63" s="31" t="str">
        <f t="shared" ca="1" si="30"/>
        <v/>
      </c>
      <c r="H63" s="44" t="str">
        <f t="shared" ca="1" si="21"/>
        <v/>
      </c>
      <c r="I63" s="3" t="str">
        <f ca="1">IF(OR(A63="",F63=""),"",_xlfn.RANK.EQ(H63,ForecasterRankDifference1,1)+COUNTIF($H$5:H63,H63)/100)</f>
        <v/>
      </c>
      <c r="J63" s="3" t="str">
        <f t="shared" ca="1" si="31"/>
        <v/>
      </c>
      <c r="K63" s="43" t="str">
        <f t="shared" ca="1" si="32"/>
        <v/>
      </c>
      <c r="L63" s="45"/>
      <c r="M63" s="43"/>
      <c r="N63" s="31" t="str">
        <f t="shared" ca="1" si="33"/>
        <v/>
      </c>
      <c r="O63" s="31" t="str">
        <f t="shared" ca="1" si="34"/>
        <v/>
      </c>
      <c r="P63" s="44" t="str">
        <f t="shared" ca="1" si="22"/>
        <v/>
      </c>
      <c r="Q63" s="3" t="str">
        <f ca="1">IF(OR(J63="",N63=""),"",_xlfn.RANK.EQ(P63,ForecasterRankDifference2,1)+COUNTIF($P$5:P63,P63)/100)</f>
        <v/>
      </c>
      <c r="R63" s="3" t="str">
        <f t="shared" ca="1" si="35"/>
        <v/>
      </c>
      <c r="S63" s="43" t="str">
        <f t="shared" ca="1" si="36"/>
        <v/>
      </c>
      <c r="T63" s="45"/>
      <c r="U63" s="43"/>
      <c r="V63" s="31" t="str">
        <f t="shared" ca="1" si="37"/>
        <v/>
      </c>
      <c r="W63" s="31" t="str">
        <f t="shared" ca="1" si="38"/>
        <v/>
      </c>
      <c r="X63" s="44" t="str">
        <f t="shared" ca="1" si="23"/>
        <v/>
      </c>
      <c r="Y63" s="3" t="str">
        <f ca="1">IF(OR(R63="",V63=""),"",_xlfn.RANK.EQ(X63,ForecasterRankDifference3,1)+COUNTIF($X$5:X63,X63)/100)</f>
        <v/>
      </c>
      <c r="Z63" s="3" t="str">
        <f t="shared" ca="1" si="39"/>
        <v/>
      </c>
      <c r="AA63" s="43" t="str">
        <f t="shared" ca="1" si="40"/>
        <v/>
      </c>
      <c r="AB63" s="45"/>
      <c r="AC63" s="43"/>
      <c r="AD63" s="31" t="str">
        <f t="shared" ca="1" si="41"/>
        <v/>
      </c>
      <c r="AE63" s="31" t="str">
        <f t="shared" ca="1" si="42"/>
        <v/>
      </c>
      <c r="AF63" s="44" t="str">
        <f t="shared" ca="1" si="24"/>
        <v/>
      </c>
      <c r="AG63" s="3" t="str">
        <f ca="1">IF(OR(Z63="",AD63=""),"",_xlfn.RANK.EQ(AF63,ForecasterRankDifference4,1)+COUNTIF($AF$5:AF63,AF63)/100)</f>
        <v/>
      </c>
      <c r="AH63" s="3" t="str">
        <f t="shared" ca="1" si="43"/>
        <v/>
      </c>
      <c r="AI63" s="43" t="str">
        <f t="shared" ca="1" si="44"/>
        <v/>
      </c>
      <c r="AJ63" s="45"/>
      <c r="AK63" s="43"/>
      <c r="AL63" s="31" t="str">
        <f t="shared" ca="1" si="45"/>
        <v/>
      </c>
      <c r="AM63" s="31" t="str">
        <f t="shared" ca="1" si="46"/>
        <v/>
      </c>
      <c r="AN63" s="44" t="str">
        <f t="shared" ca="1" si="25"/>
        <v/>
      </c>
      <c r="AO63" s="3" t="str">
        <f ca="1">IF(OR(AH63="",AL63=""),"",_xlfn.RANK.EQ(AN63,ForecasterRankDifference5,1)+COUNTIF($AN$5:AN63,AN63)/100)</f>
        <v/>
      </c>
    </row>
    <row r="64" spans="1:41" x14ac:dyDescent="0.55000000000000004">
      <c r="A64" s="3" t="str">
        <f t="shared" ca="1" si="26"/>
        <v/>
      </c>
      <c r="B64" s="43" t="str">
        <f t="shared" ca="1" si="27"/>
        <v/>
      </c>
      <c r="C64" s="43"/>
      <c r="D64" s="3" t="str">
        <f ca="1">IF(E64="","",_xlfn.RANK.EQ(E64,ForecasterRankAverages,1) + COUNTIF($E$5:E64,E64)/100)</f>
        <v/>
      </c>
      <c r="E64" s="44" t="str">
        <f t="shared" ca="1" si="28"/>
        <v/>
      </c>
      <c r="F64" s="31" t="str">
        <f t="shared" ca="1" si="29"/>
        <v/>
      </c>
      <c r="G64" s="31" t="str">
        <f t="shared" ca="1" si="30"/>
        <v/>
      </c>
      <c r="H64" s="44" t="str">
        <f t="shared" ca="1" si="21"/>
        <v/>
      </c>
      <c r="I64" s="3" t="str">
        <f ca="1">IF(OR(A64="",F64=""),"",_xlfn.RANK.EQ(H64,ForecasterRankDifference1,1)+COUNTIF($H$5:H64,H64)/100)</f>
        <v/>
      </c>
      <c r="J64" s="3" t="str">
        <f t="shared" ca="1" si="31"/>
        <v/>
      </c>
      <c r="K64" s="43" t="str">
        <f t="shared" ca="1" si="32"/>
        <v/>
      </c>
      <c r="L64" s="45"/>
      <c r="M64" s="43"/>
      <c r="N64" s="31" t="str">
        <f t="shared" ca="1" si="33"/>
        <v/>
      </c>
      <c r="O64" s="31" t="str">
        <f t="shared" ca="1" si="34"/>
        <v/>
      </c>
      <c r="P64" s="44" t="str">
        <f t="shared" ca="1" si="22"/>
        <v/>
      </c>
      <c r="Q64" s="3" t="str">
        <f ca="1">IF(OR(J64="",N64=""),"",_xlfn.RANK.EQ(P64,ForecasterRankDifference2,1)+COUNTIF($P$5:P64,P64)/100)</f>
        <v/>
      </c>
      <c r="R64" s="3" t="str">
        <f t="shared" ca="1" si="35"/>
        <v/>
      </c>
      <c r="S64" s="43" t="str">
        <f t="shared" ca="1" si="36"/>
        <v/>
      </c>
      <c r="T64" s="45"/>
      <c r="U64" s="43"/>
      <c r="V64" s="31" t="str">
        <f t="shared" ca="1" si="37"/>
        <v/>
      </c>
      <c r="W64" s="31" t="str">
        <f t="shared" ca="1" si="38"/>
        <v/>
      </c>
      <c r="X64" s="44" t="str">
        <f t="shared" ca="1" si="23"/>
        <v/>
      </c>
      <c r="Y64" s="3" t="str">
        <f ca="1">IF(OR(R64="",V64=""),"",_xlfn.RANK.EQ(X64,ForecasterRankDifference3,1)+COUNTIF($X$5:X64,X64)/100)</f>
        <v/>
      </c>
      <c r="Z64" s="3" t="str">
        <f t="shared" ca="1" si="39"/>
        <v/>
      </c>
      <c r="AA64" s="43" t="str">
        <f t="shared" ca="1" si="40"/>
        <v/>
      </c>
      <c r="AB64" s="45"/>
      <c r="AC64" s="43"/>
      <c r="AD64" s="31" t="str">
        <f t="shared" ca="1" si="41"/>
        <v/>
      </c>
      <c r="AE64" s="31" t="str">
        <f t="shared" ca="1" si="42"/>
        <v/>
      </c>
      <c r="AF64" s="44" t="str">
        <f t="shared" ca="1" si="24"/>
        <v/>
      </c>
      <c r="AG64" s="3" t="str">
        <f ca="1">IF(OR(Z64="",AD64=""),"",_xlfn.RANK.EQ(AF64,ForecasterRankDifference4,1)+COUNTIF($AF$5:AF64,AF64)/100)</f>
        <v/>
      </c>
      <c r="AH64" s="3" t="str">
        <f t="shared" ca="1" si="43"/>
        <v/>
      </c>
      <c r="AI64" s="43" t="str">
        <f t="shared" ca="1" si="44"/>
        <v/>
      </c>
      <c r="AJ64" s="45"/>
      <c r="AK64" s="43"/>
      <c r="AL64" s="31" t="str">
        <f t="shared" ca="1" si="45"/>
        <v/>
      </c>
      <c r="AM64" s="31" t="str">
        <f t="shared" ca="1" si="46"/>
        <v/>
      </c>
      <c r="AN64" s="44" t="str">
        <f t="shared" ca="1" si="25"/>
        <v/>
      </c>
      <c r="AO64" s="3" t="str">
        <f ca="1">IF(OR(AH64="",AL64=""),"",_xlfn.RANK.EQ(AN64,ForecasterRankDifference5,1)+COUNTIF($AN$5:AN64,AN64)/100)</f>
        <v/>
      </c>
    </row>
    <row r="65" spans="1:41" x14ac:dyDescent="0.55000000000000004">
      <c r="A65" s="3" t="str">
        <f t="shared" ca="1" si="26"/>
        <v/>
      </c>
      <c r="B65" s="43" t="str">
        <f t="shared" ca="1" si="27"/>
        <v/>
      </c>
      <c r="C65" s="43"/>
      <c r="D65" s="3" t="str">
        <f ca="1">IF(E65="","",_xlfn.RANK.EQ(E65,ForecasterRankAverages,1) + COUNTIF($E$5:E65,E65)/100)</f>
        <v/>
      </c>
      <c r="E65" s="44" t="str">
        <f t="shared" ca="1" si="28"/>
        <v/>
      </c>
      <c r="F65" s="31" t="str">
        <f t="shared" ca="1" si="29"/>
        <v/>
      </c>
      <c r="G65" s="31" t="str">
        <f t="shared" ca="1" si="30"/>
        <v/>
      </c>
      <c r="H65" s="44" t="str">
        <f t="shared" ca="1" si="21"/>
        <v/>
      </c>
      <c r="I65" s="3" t="str">
        <f ca="1">IF(OR(A65="",F65=""),"",_xlfn.RANK.EQ(H65,ForecasterRankDifference1,1)+COUNTIF($H$5:H65,H65)/100)</f>
        <v/>
      </c>
      <c r="J65" s="3" t="str">
        <f t="shared" ca="1" si="31"/>
        <v/>
      </c>
      <c r="K65" s="43" t="str">
        <f t="shared" ca="1" si="32"/>
        <v/>
      </c>
      <c r="L65" s="45"/>
      <c r="M65" s="43"/>
      <c r="N65" s="31" t="str">
        <f t="shared" ca="1" si="33"/>
        <v/>
      </c>
      <c r="O65" s="31" t="str">
        <f t="shared" ca="1" si="34"/>
        <v/>
      </c>
      <c r="P65" s="44" t="str">
        <f t="shared" ca="1" si="22"/>
        <v/>
      </c>
      <c r="Q65" s="3" t="str">
        <f ca="1">IF(OR(J65="",N65=""),"",_xlfn.RANK.EQ(P65,ForecasterRankDifference2,1)+COUNTIF($P$5:P65,P65)/100)</f>
        <v/>
      </c>
      <c r="R65" s="3" t="str">
        <f t="shared" ca="1" si="35"/>
        <v/>
      </c>
      <c r="S65" s="43" t="str">
        <f t="shared" ca="1" si="36"/>
        <v/>
      </c>
      <c r="T65" s="45"/>
      <c r="U65" s="43"/>
      <c r="V65" s="31" t="str">
        <f t="shared" ca="1" si="37"/>
        <v/>
      </c>
      <c r="W65" s="31" t="str">
        <f t="shared" ca="1" si="38"/>
        <v/>
      </c>
      <c r="X65" s="44" t="str">
        <f t="shared" ca="1" si="23"/>
        <v/>
      </c>
      <c r="Y65" s="3" t="str">
        <f ca="1">IF(OR(R65="",V65=""),"",_xlfn.RANK.EQ(X65,ForecasterRankDifference3,1)+COUNTIF($X$5:X65,X65)/100)</f>
        <v/>
      </c>
      <c r="Z65" s="3" t="str">
        <f t="shared" ca="1" si="39"/>
        <v/>
      </c>
      <c r="AA65" s="43" t="str">
        <f t="shared" ca="1" si="40"/>
        <v/>
      </c>
      <c r="AB65" s="45"/>
      <c r="AC65" s="43"/>
      <c r="AD65" s="31" t="str">
        <f t="shared" ca="1" si="41"/>
        <v/>
      </c>
      <c r="AE65" s="31" t="str">
        <f t="shared" ca="1" si="42"/>
        <v/>
      </c>
      <c r="AF65" s="44" t="str">
        <f t="shared" ca="1" si="24"/>
        <v/>
      </c>
      <c r="AG65" s="3" t="str">
        <f ca="1">IF(OR(Z65="",AD65=""),"",_xlfn.RANK.EQ(AF65,ForecasterRankDifference4,1)+COUNTIF($AF$5:AF65,AF65)/100)</f>
        <v/>
      </c>
      <c r="AH65" s="3" t="str">
        <f t="shared" ca="1" si="43"/>
        <v/>
      </c>
      <c r="AI65" s="43" t="str">
        <f t="shared" ca="1" si="44"/>
        <v/>
      </c>
      <c r="AJ65" s="45"/>
      <c r="AK65" s="43"/>
      <c r="AL65" s="31" t="str">
        <f t="shared" ca="1" si="45"/>
        <v/>
      </c>
      <c r="AM65" s="31" t="str">
        <f t="shared" ca="1" si="46"/>
        <v/>
      </c>
      <c r="AN65" s="44" t="str">
        <f t="shared" ca="1" si="25"/>
        <v/>
      </c>
      <c r="AO65" s="3" t="str">
        <f ca="1">IF(OR(AH65="",AL65=""),"",_xlfn.RANK.EQ(AN65,ForecasterRankDifference5,1)+COUNTIF($AN$5:AN65,AN65)/100)</f>
        <v/>
      </c>
    </row>
    <row r="66" spans="1:41" x14ac:dyDescent="0.55000000000000004">
      <c r="A66" s="3" t="str">
        <f t="shared" ca="1" si="26"/>
        <v/>
      </c>
      <c r="B66" s="43" t="str">
        <f t="shared" ca="1" si="27"/>
        <v/>
      </c>
      <c r="C66" s="43"/>
      <c r="D66" s="3" t="str">
        <f ca="1">IF(E66="","",_xlfn.RANK.EQ(E66,ForecasterRankAverages,1) + COUNTIF($E$5:E66,E66)/100)</f>
        <v/>
      </c>
      <c r="E66" s="44" t="str">
        <f t="shared" ca="1" si="28"/>
        <v/>
      </c>
      <c r="F66" s="31" t="str">
        <f t="shared" ca="1" si="29"/>
        <v/>
      </c>
      <c r="G66" s="31" t="str">
        <f t="shared" ca="1" si="30"/>
        <v/>
      </c>
      <c r="H66" s="44" t="str">
        <f t="shared" ca="1" si="21"/>
        <v/>
      </c>
      <c r="I66" s="3" t="str">
        <f ca="1">IF(OR(A66="",F66=""),"",_xlfn.RANK.EQ(H66,ForecasterRankDifference1,1)+COUNTIF($H$5:H66,H66)/100)</f>
        <v/>
      </c>
      <c r="J66" s="3" t="str">
        <f t="shared" ca="1" si="31"/>
        <v/>
      </c>
      <c r="K66" s="43" t="str">
        <f t="shared" ca="1" si="32"/>
        <v/>
      </c>
      <c r="L66" s="45"/>
      <c r="M66" s="43"/>
      <c r="N66" s="31" t="str">
        <f t="shared" ca="1" si="33"/>
        <v/>
      </c>
      <c r="O66" s="31" t="str">
        <f t="shared" ca="1" si="34"/>
        <v/>
      </c>
      <c r="P66" s="44" t="str">
        <f t="shared" ca="1" si="22"/>
        <v/>
      </c>
      <c r="Q66" s="3" t="str">
        <f ca="1">IF(OR(J66="",N66=""),"",_xlfn.RANK.EQ(P66,ForecasterRankDifference2,1)+COUNTIF($P$5:P66,P66)/100)</f>
        <v/>
      </c>
      <c r="R66" s="3" t="str">
        <f t="shared" ca="1" si="35"/>
        <v/>
      </c>
      <c r="S66" s="43" t="str">
        <f t="shared" ca="1" si="36"/>
        <v/>
      </c>
      <c r="T66" s="45"/>
      <c r="U66" s="43"/>
      <c r="V66" s="31" t="str">
        <f t="shared" ca="1" si="37"/>
        <v/>
      </c>
      <c r="W66" s="31" t="str">
        <f t="shared" ca="1" si="38"/>
        <v/>
      </c>
      <c r="X66" s="44" t="str">
        <f t="shared" ca="1" si="23"/>
        <v/>
      </c>
      <c r="Y66" s="3" t="str">
        <f ca="1">IF(OR(R66="",V66=""),"",_xlfn.RANK.EQ(X66,ForecasterRankDifference3,1)+COUNTIF($X$5:X66,X66)/100)</f>
        <v/>
      </c>
      <c r="Z66" s="3" t="str">
        <f t="shared" ca="1" si="39"/>
        <v/>
      </c>
      <c r="AA66" s="43" t="str">
        <f t="shared" ca="1" si="40"/>
        <v/>
      </c>
      <c r="AB66" s="45"/>
      <c r="AC66" s="43"/>
      <c r="AD66" s="31" t="str">
        <f t="shared" ca="1" si="41"/>
        <v/>
      </c>
      <c r="AE66" s="31" t="str">
        <f t="shared" ca="1" si="42"/>
        <v/>
      </c>
      <c r="AF66" s="44" t="str">
        <f t="shared" ca="1" si="24"/>
        <v/>
      </c>
      <c r="AG66" s="3" t="str">
        <f ca="1">IF(OR(Z66="",AD66=""),"",_xlfn.RANK.EQ(AF66,ForecasterRankDifference4,1)+COUNTIF($AF$5:AF66,AF66)/100)</f>
        <v/>
      </c>
      <c r="AH66" s="3" t="str">
        <f t="shared" ca="1" si="43"/>
        <v/>
      </c>
      <c r="AI66" s="43" t="str">
        <f t="shared" ca="1" si="44"/>
        <v/>
      </c>
      <c r="AJ66" s="45"/>
      <c r="AK66" s="43"/>
      <c r="AL66" s="31" t="str">
        <f t="shared" ca="1" si="45"/>
        <v/>
      </c>
      <c r="AM66" s="31" t="str">
        <f t="shared" ca="1" si="46"/>
        <v/>
      </c>
      <c r="AN66" s="44" t="str">
        <f t="shared" ca="1" si="25"/>
        <v/>
      </c>
      <c r="AO66" s="3" t="str">
        <f ca="1">IF(OR(AH66="",AL66=""),"",_xlfn.RANK.EQ(AN66,ForecasterRankDifference5,1)+COUNTIF($AN$5:AN66,AN66)/100)</f>
        <v/>
      </c>
    </row>
    <row r="67" spans="1:41" x14ac:dyDescent="0.55000000000000004">
      <c r="A67" s="3" t="str">
        <f t="shared" ca="1" si="26"/>
        <v/>
      </c>
      <c r="B67" s="43" t="str">
        <f t="shared" ca="1" si="27"/>
        <v/>
      </c>
      <c r="C67" s="43"/>
      <c r="D67" s="3" t="str">
        <f ca="1">IF(E67="","",_xlfn.RANK.EQ(E67,ForecasterRankAverages,1) + COUNTIF($E$5:E67,E67)/100)</f>
        <v/>
      </c>
      <c r="E67" s="44" t="str">
        <f t="shared" ca="1" si="28"/>
        <v/>
      </c>
      <c r="F67" s="31" t="str">
        <f t="shared" ca="1" si="29"/>
        <v/>
      </c>
      <c r="G67" s="31" t="str">
        <f t="shared" ca="1" si="30"/>
        <v/>
      </c>
      <c r="H67" s="44" t="str">
        <f t="shared" ca="1" si="21"/>
        <v/>
      </c>
      <c r="I67" s="3" t="str">
        <f ca="1">IF(OR(A67="",F67=""),"",_xlfn.RANK.EQ(H67,ForecasterRankDifference1,1)+COUNTIF($H$5:H67,H67)/100)</f>
        <v/>
      </c>
      <c r="J67" s="3" t="str">
        <f t="shared" ca="1" si="31"/>
        <v/>
      </c>
      <c r="K67" s="43" t="str">
        <f t="shared" ca="1" si="32"/>
        <v/>
      </c>
      <c r="L67" s="45"/>
      <c r="M67" s="43"/>
      <c r="N67" s="31" t="str">
        <f t="shared" ca="1" si="33"/>
        <v/>
      </c>
      <c r="O67" s="31" t="str">
        <f t="shared" ca="1" si="34"/>
        <v/>
      </c>
      <c r="P67" s="44" t="str">
        <f t="shared" ca="1" si="22"/>
        <v/>
      </c>
      <c r="Q67" s="3" t="str">
        <f ca="1">IF(OR(J67="",N67=""),"",_xlfn.RANK.EQ(P67,ForecasterRankDifference2,1)+COUNTIF($P$5:P67,P67)/100)</f>
        <v/>
      </c>
      <c r="R67" s="3" t="str">
        <f t="shared" ca="1" si="35"/>
        <v/>
      </c>
      <c r="S67" s="43" t="str">
        <f t="shared" ca="1" si="36"/>
        <v/>
      </c>
      <c r="T67" s="45"/>
      <c r="U67" s="43"/>
      <c r="V67" s="31" t="str">
        <f t="shared" ca="1" si="37"/>
        <v/>
      </c>
      <c r="W67" s="31" t="str">
        <f t="shared" ca="1" si="38"/>
        <v/>
      </c>
      <c r="X67" s="44" t="str">
        <f t="shared" ca="1" si="23"/>
        <v/>
      </c>
      <c r="Y67" s="3" t="str">
        <f ca="1">IF(OR(R67="",V67=""),"",_xlfn.RANK.EQ(X67,ForecasterRankDifference3,1)+COUNTIF($X$5:X67,X67)/100)</f>
        <v/>
      </c>
      <c r="Z67" s="3" t="str">
        <f t="shared" ca="1" si="39"/>
        <v/>
      </c>
      <c r="AA67" s="43" t="str">
        <f t="shared" ca="1" si="40"/>
        <v/>
      </c>
      <c r="AB67" s="45"/>
      <c r="AC67" s="43"/>
      <c r="AD67" s="31" t="str">
        <f t="shared" ca="1" si="41"/>
        <v/>
      </c>
      <c r="AE67" s="31" t="str">
        <f t="shared" ca="1" si="42"/>
        <v/>
      </c>
      <c r="AF67" s="44" t="str">
        <f t="shared" ca="1" si="24"/>
        <v/>
      </c>
      <c r="AG67" s="3" t="str">
        <f ca="1">IF(OR(Z67="",AD67=""),"",_xlfn.RANK.EQ(AF67,ForecasterRankDifference4,1)+COUNTIF($AF$5:AF67,AF67)/100)</f>
        <v/>
      </c>
      <c r="AH67" s="3" t="str">
        <f t="shared" ca="1" si="43"/>
        <v/>
      </c>
      <c r="AI67" s="43" t="str">
        <f t="shared" ca="1" si="44"/>
        <v/>
      </c>
      <c r="AJ67" s="45"/>
      <c r="AK67" s="43"/>
      <c r="AL67" s="31" t="str">
        <f t="shared" ca="1" si="45"/>
        <v/>
      </c>
      <c r="AM67" s="31" t="str">
        <f t="shared" ca="1" si="46"/>
        <v/>
      </c>
      <c r="AN67" s="44" t="str">
        <f t="shared" ca="1" si="25"/>
        <v/>
      </c>
      <c r="AO67" s="3" t="str">
        <f ca="1">IF(OR(AH67="",AL67=""),"",_xlfn.RANK.EQ(AN67,ForecasterRankDifference5,1)+COUNTIF($AN$5:AN67,AN67)/100)</f>
        <v/>
      </c>
    </row>
    <row r="68" spans="1:41" x14ac:dyDescent="0.55000000000000004">
      <c r="A68" s="3" t="str">
        <f t="shared" ca="1" si="26"/>
        <v/>
      </c>
      <c r="B68" s="43" t="str">
        <f t="shared" ca="1" si="27"/>
        <v/>
      </c>
      <c r="C68" s="43"/>
      <c r="D68" s="3" t="str">
        <f ca="1">IF(E68="","",_xlfn.RANK.EQ(E68,ForecasterRankAverages,1) + COUNTIF($E$5:E68,E68)/100)</f>
        <v/>
      </c>
      <c r="E68" s="44" t="str">
        <f t="shared" ca="1" si="28"/>
        <v/>
      </c>
      <c r="F68" s="31" t="str">
        <f t="shared" ca="1" si="29"/>
        <v/>
      </c>
      <c r="G68" s="31" t="str">
        <f t="shared" ca="1" si="30"/>
        <v/>
      </c>
      <c r="H68" s="44" t="str">
        <f t="shared" ca="1" si="21"/>
        <v/>
      </c>
      <c r="I68" s="3" t="str">
        <f ca="1">IF(OR(A68="",F68=""),"",_xlfn.RANK.EQ(H68,ForecasterRankDifference1,1)+COUNTIF($H$5:H68,H68)/100)</f>
        <v/>
      </c>
      <c r="J68" s="3" t="str">
        <f t="shared" ca="1" si="31"/>
        <v/>
      </c>
      <c r="K68" s="43" t="str">
        <f t="shared" ca="1" si="32"/>
        <v/>
      </c>
      <c r="L68" s="45"/>
      <c r="M68" s="43"/>
      <c r="N68" s="31" t="str">
        <f t="shared" ca="1" si="33"/>
        <v/>
      </c>
      <c r="O68" s="31" t="str">
        <f t="shared" ca="1" si="34"/>
        <v/>
      </c>
      <c r="P68" s="44" t="str">
        <f t="shared" ca="1" si="22"/>
        <v/>
      </c>
      <c r="Q68" s="3" t="str">
        <f ca="1">IF(OR(J68="",N68=""),"",_xlfn.RANK.EQ(P68,ForecasterRankDifference2,1)+COUNTIF($P$5:P68,P68)/100)</f>
        <v/>
      </c>
      <c r="R68" s="3" t="str">
        <f t="shared" ca="1" si="35"/>
        <v/>
      </c>
      <c r="S68" s="43" t="str">
        <f t="shared" ca="1" si="36"/>
        <v/>
      </c>
      <c r="T68" s="45"/>
      <c r="U68" s="43"/>
      <c r="V68" s="31" t="str">
        <f t="shared" ca="1" si="37"/>
        <v/>
      </c>
      <c r="W68" s="31" t="str">
        <f t="shared" ca="1" si="38"/>
        <v/>
      </c>
      <c r="X68" s="44" t="str">
        <f t="shared" ca="1" si="23"/>
        <v/>
      </c>
      <c r="Y68" s="3" t="str">
        <f ca="1">IF(OR(R68="",V68=""),"",_xlfn.RANK.EQ(X68,ForecasterRankDifference3,1)+COUNTIF($X$5:X68,X68)/100)</f>
        <v/>
      </c>
      <c r="Z68" s="3" t="str">
        <f t="shared" ca="1" si="39"/>
        <v/>
      </c>
      <c r="AA68" s="43" t="str">
        <f t="shared" ca="1" si="40"/>
        <v/>
      </c>
      <c r="AB68" s="45"/>
      <c r="AC68" s="43"/>
      <c r="AD68" s="31" t="str">
        <f t="shared" ca="1" si="41"/>
        <v/>
      </c>
      <c r="AE68" s="31" t="str">
        <f t="shared" ca="1" si="42"/>
        <v/>
      </c>
      <c r="AF68" s="44" t="str">
        <f t="shared" ca="1" si="24"/>
        <v/>
      </c>
      <c r="AG68" s="3" t="str">
        <f ca="1">IF(OR(Z68="",AD68=""),"",_xlfn.RANK.EQ(AF68,ForecasterRankDifference4,1)+COUNTIF($AF$5:AF68,AF68)/100)</f>
        <v/>
      </c>
      <c r="AH68" s="3" t="str">
        <f t="shared" ca="1" si="43"/>
        <v/>
      </c>
      <c r="AI68" s="43" t="str">
        <f t="shared" ca="1" si="44"/>
        <v/>
      </c>
      <c r="AJ68" s="45"/>
      <c r="AK68" s="43"/>
      <c r="AL68" s="31" t="str">
        <f t="shared" ca="1" si="45"/>
        <v/>
      </c>
      <c r="AM68" s="31" t="str">
        <f t="shared" ca="1" si="46"/>
        <v/>
      </c>
      <c r="AN68" s="44" t="str">
        <f t="shared" ca="1" si="25"/>
        <v/>
      </c>
      <c r="AO68" s="3" t="str">
        <f ca="1">IF(OR(AH68="",AL68=""),"",_xlfn.RANK.EQ(AN68,ForecasterRankDifference5,1)+COUNTIF($AN$5:AN68,AN68)/100)</f>
        <v/>
      </c>
    </row>
    <row r="69" spans="1:41" x14ac:dyDescent="0.55000000000000004">
      <c r="A69" s="3" t="str">
        <f t="shared" ref="A69:A97" ca="1" si="47">IF(A68="","",IF(AND(ForecasterRankCount1&gt;0,(ROW(A69)-4)&lt;=ForecasterRankCount1),ROW(A69)-4,""))</f>
        <v/>
      </c>
      <c r="B69" s="43" t="str">
        <f t="shared" ref="B69:B97" ca="1" si="48">IF($A69="","",INDEX(OFFSET(ForecastDataFirmStart,MATCH("Begin: " &amp; ForecastRankGroup &amp; "-" &amp; ForecastRankItem1 &amp; "-" &amp; ForecastRankSurveyDate1,ForecastData_ForecastSurveyDateKeys,0)-1,0,COUNTIF(ForecastData_ForecastSurveyDatesCount,(ForecastRankGroup &amp; "-" &amp; ForecastRankItem1 &amp; "-" &amp; ForecastRankSurveyDate1)),1),A69,1))</f>
        <v/>
      </c>
      <c r="C69" s="43"/>
      <c r="D69" s="3" t="str">
        <f ca="1">IF(E69="","",_xlfn.RANK.EQ(E69,ForecasterRankAverages,1) + COUNTIF($E$5:E69,E69)/100)</f>
        <v/>
      </c>
      <c r="E69" s="44" t="str">
        <f t="shared" ref="E69:E97" ca="1" si="49">IF(OR(A69="",J69="",F69="",N69="",R69="",V69="",AH69="",AL69=""),"",IF(ISERROR(AVERAGE(TRUNC(I69),TRUNC(INDEX(ForecasterRanksGroup2,MATCH(B69,ForecasterRankGroup2,0),1)),TRUNC(INDEX(ForecasterRanksGroup3,MATCH(B69,ForecasterRankGroup3,0),1)),TRUNC(INDEX(ForecasterRanksGroup4,MATCH(B69,ForecasterRankGroup4,0),1)),TRUNC(INDEX(ForecasterRanksGroup5,MATCH(B69,ForecasterRankGroup5,0),1)))),"",AVERAGE(TRUNC(I69),TRUNC(INDEX(ForecasterRanksGroup2,MATCH(B69,ForecasterRankGroup2,0),1)),TRUNC(INDEX(ForecasterRanksGroup3,MATCH(B69,ForecasterRankGroup3,0),1)),TRUNC(INDEX(ForecasterRanksGroup4,MATCH(B69,ForecasterRankGroup4,0),1)),TRUNC(INDEX(ForecasterRanksGroup5,MATCH(B69,ForecasterRankGroup5,0),1)))))</f>
        <v/>
      </c>
      <c r="F69" s="31" t="str">
        <f t="shared" ref="F69:F97" ca="1" si="50">IF(A69="","",IF(NOT(ISNUMBER(INDEX(OFFSET(ForecastDataStart,MATCH("Begin: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ForecastRankSurveyDate1)),1),A69,1))),"",INDEX(OFFSET(ForecastDataStart,MATCH("Begin: " &amp; ForecastRankGroup &amp; "-" &amp; ForecastRankItem1 &amp; "-" &amp; ForecastRankSurveyDate1,ForecastData_ForecastSurveyDateKeys,0)-1,MATCH(ForecastRankForecastDate1,ForecastData_ForecastDates,0)-1,COUNTIF(ForecastData_ForecastSurveyDatesCount,(ForecastRankGroup &amp; "-" &amp; ForecastRankItem1 &amp; "-" &amp; ForecastRankSurveyDate1)),1),A69,1)))</f>
        <v/>
      </c>
      <c r="G69" s="31" t="str">
        <f t="shared" ref="G69:G97" ca="1" si="51">IF($A69="","",INDEX(DataMatrix_AllData,MATCH(ForecastRankForecastDate1,DataMatrix_Dates,0),MATCH(ForecastRankItem1,DataMatrix_Items,0),1))</f>
        <v/>
      </c>
      <c r="H69" s="44" t="str">
        <f t="shared" ca="1" si="21"/>
        <v/>
      </c>
      <c r="I69" s="3" t="str">
        <f ca="1">IF(OR(A69="",F69=""),"",_xlfn.RANK.EQ(H69,ForecasterRankDifference1,1)+COUNTIF($H$5:H69,H69)/100)</f>
        <v/>
      </c>
      <c r="J69" s="3" t="str">
        <f t="shared" ref="J69:J97" ca="1" si="52">IF(J68="","",IF(AND(ForecasterRankCount2&gt;0,(ROW(J69)-4)&lt;=ForecasterRankCount2),ROW(J69)-4,""))</f>
        <v/>
      </c>
      <c r="K69" s="43" t="str">
        <f t="shared" ref="K69:K97" ca="1" si="53">IF($J69="","",INDEX(OFFSET(ForecastDataFirmStart,MATCH("Begin: " &amp; ForecastRankGroup &amp; "-" &amp; ForecastRankItem2 &amp; "-" &amp; ForecastRankSurveyDate2,ForecastData_ForecastSurveyDateKeys,0)-1,0,COUNTIF(ForecastData_ForecastSurveyDatesCount,(ForecastRankGroup &amp; "-" &amp; ForecastRankItem2 &amp; "-" &amp; ForecastRankSurveyDate2)),1),J69,1))</f>
        <v/>
      </c>
      <c r="L69" s="45"/>
      <c r="M69" s="43"/>
      <c r="N69" s="31" t="str">
        <f t="shared" ref="N69:N97" ca="1" si="54">IF(J69="","",IF(NOT(ISNUMBER(INDEX(OFFSET(ForecastDataStart,MATCH("Begin: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ForecastRankSurveyDate2)),1),J69,1))),"",INDEX(OFFSET(ForecastDataStart,MATCH("Begin: " &amp; ForecastRankGroup &amp; "-" &amp; ForecastRankItem2 &amp; "-" &amp; ForecastRankSurveyDate2,ForecastData_ForecastSurveyDateKeys,0)-1,MATCH(ForecastRankForecastDate2,ForecastData_ForecastDates,0)-1,COUNTIF(ForecastData_ForecastSurveyDatesCount,(ForecastRankGroup &amp; "-" &amp; ForecastRankItem2 &amp; "-" &amp; ForecastRankSurveyDate2)),1),J69,1)))</f>
        <v/>
      </c>
      <c r="O69" s="31" t="str">
        <f t="shared" ref="O69:O97" ca="1" si="55">IF(J69="","",INDEX(DataMatrix_AllData,MATCH(ForecastRankForecastDate2,DataMatrix_Dates,0),MATCH(ForecastRankItem2,DataMatrix_Items,0),1))</f>
        <v/>
      </c>
      <c r="P69" s="44" t="str">
        <f t="shared" ca="1" si="22"/>
        <v/>
      </c>
      <c r="Q69" s="3" t="str">
        <f ca="1">IF(OR(J69="",N69=""),"",_xlfn.RANK.EQ(P69,ForecasterRankDifference2,1)+COUNTIF($P$5:P69,P69)/100)</f>
        <v/>
      </c>
      <c r="R69" s="3" t="str">
        <f t="shared" ref="R69:R97" ca="1" si="56">IF(R68="","",IF(AND(ForecasterRankCount3&gt;0,(ROW(R69)-4)&lt;=ForecasterRankCount3),ROW(R69)-4,""))</f>
        <v/>
      </c>
      <c r="S69" s="43" t="str">
        <f t="shared" ref="S69:S97" ca="1" si="57">IF(R69="","",INDEX(OFFSET(ForecastDataFirmStart,MATCH("Begin: " &amp; ForecastRankGroup &amp; "-" &amp; ForecastRankItem3 &amp; "-" &amp; ForecastRankSurveyDate3,ForecastData_ForecastSurveyDateKeys,0)-1,0,COUNTIF(ForecastData_ForecastSurveyDatesCount,(ForecastRankGroup &amp; "-" &amp; ForecastRankItem3 &amp; "-" &amp; ForecastRankSurveyDate3)),1),R69,1))</f>
        <v/>
      </c>
      <c r="T69" s="45"/>
      <c r="U69" s="43"/>
      <c r="V69" s="31" t="str">
        <f t="shared" ref="V69:V97" ca="1" si="58">IF(R69="","",IF(NOT(ISNUMBER(INDEX(OFFSET(ForecastDataStart,MATCH("Begin: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ForecastRankSurveyDate3)),1),R69,1))),"",INDEX(OFFSET(ForecastDataStart,MATCH("Begin: " &amp; ForecastRankGroup &amp; "-" &amp; ForecastRankItem3 &amp; "-" &amp; ForecastRankSurveyDate3,ForecastData_ForecastSurveyDateKeys,0)-1,MATCH(ForecastRankForecastDate3,ForecastData_ForecastDates,0)-1,COUNTIF(ForecastData_ForecastSurveyDatesCount,(ForecastRankGroup &amp; "-" &amp; ForecastRankItem3 &amp; "-" &amp; ForecastRankSurveyDate3)),1),R69,1)))</f>
        <v/>
      </c>
      <c r="W69" s="31" t="str">
        <f t="shared" ref="W69:W97" ca="1" si="59">IF(R69="","",INDEX(DataMatrix_AllData,MATCH(ForecastRankForecastDate3,DataMatrix_Dates,0),MATCH(ForecastRankItem3,DataMatrix_Items,0),1))</f>
        <v/>
      </c>
      <c r="X69" s="44" t="str">
        <f t="shared" ca="1" si="23"/>
        <v/>
      </c>
      <c r="Y69" s="3" t="str">
        <f ca="1">IF(OR(R69="",V69=""),"",_xlfn.RANK.EQ(X69,ForecasterRankDifference3,1)+COUNTIF($X$5:X69,X69)/100)</f>
        <v/>
      </c>
      <c r="Z69" s="3" t="str">
        <f t="shared" ref="Z69:Z97" ca="1" si="60">IF(Z68="","",IF(AND(ForecasterRankCount4&gt;0,(ROW(Z69)-4)&lt;=ForecasterRankCount4),ROW(Z69)-4,""))</f>
        <v/>
      </c>
      <c r="AA69" s="43" t="str">
        <f t="shared" ref="AA69:AA97" ca="1" si="61">IF(Z69="","",INDEX(OFFSET(ForecastDataFirmStart,MATCH("Begin: " &amp; ForecastRankGroup &amp; "-" &amp; ForecastRankItem4 &amp; "-" &amp; ForecastRankSurveyDate4,ForecastData_ForecastSurveyDateKeys,0)-1,0,COUNTIF(ForecastData_ForecastSurveyDatesCount,(ForecastRankGroup &amp; "-" &amp; ForecastRankItem4 &amp; "-" &amp; ForecastRankSurveyDate4)),1),Z69,1))</f>
        <v/>
      </c>
      <c r="AB69" s="45"/>
      <c r="AC69" s="43"/>
      <c r="AD69" s="31" t="str">
        <f t="shared" ref="AD69:AD97" ca="1" si="62">IF(Z69="","",IF(NOT(ISNUMBER(INDEX(OFFSET(ForecastDataStart,MATCH("Begin: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ForecastRankSurveyDate4)),1),Z69,1))),"",INDEX(OFFSET(ForecastDataStart,MATCH("Begin: " &amp; ForecastRankGroup &amp; "-" &amp; ForecastRankItem4 &amp; "-" &amp; ForecastRankSurveyDate4,ForecastData_ForecastSurveyDateKeys,0)-1,MATCH(ForecastRankForecastDate4,ForecastData_ForecastDates,0)-1,COUNTIF(ForecastData_ForecastSurveyDatesCount,(ForecastRankGroup &amp; "-" &amp; ForecastRankItem4 &amp; "-" &amp; ForecastRankSurveyDate4)),1),Z69,1)))</f>
        <v/>
      </c>
      <c r="AE69" s="31" t="str">
        <f t="shared" ref="AE69:AE97" ca="1" si="63">IF(Z69="","",INDEX(DataMatrix_AllData,MATCH(ForecastRankForecastDate4,DataMatrix_Dates,0),MATCH(ForecastRankItem4,DataMatrix_Items,0),1))</f>
        <v/>
      </c>
      <c r="AF69" s="44" t="str">
        <f t="shared" ca="1" si="24"/>
        <v/>
      </c>
      <c r="AG69" s="3" t="str">
        <f ca="1">IF(OR(Z69="",AD69=""),"",_xlfn.RANK.EQ(AF69,ForecasterRankDifference4,1)+COUNTIF($AF$5:AF69,AF69)/100)</f>
        <v/>
      </c>
      <c r="AH69" s="3" t="str">
        <f t="shared" ref="AH69:AH97" ca="1" si="64">IF(AH68="","",IF(AND(ForecasterRankCount5&gt;0,(ROW(AH69)-4)&lt;=ForecasterRankCount5),ROW(AH69)-4,""))</f>
        <v/>
      </c>
      <c r="AI69" s="43" t="str">
        <f t="shared" ref="AI69:AI97" ca="1" si="65">IF(AH69="","",INDEX(OFFSET(ForecastDataFirmStart,MATCH("Begin: " &amp; ForecastRankGroup &amp; "-" &amp; ForecastRankItem5 &amp; "-" &amp; ForecastRankSurveyDate5,ForecastData_ForecastSurveyDateKeys,0)-1,0,COUNTIF(ForecastData_ForecastSurveyDatesCount,(ForecastRankGroup &amp; "-" &amp; ForecastRankItem5 &amp; "-" &amp; ForecastRankSurveyDate5)),1),AH69,1))</f>
        <v/>
      </c>
      <c r="AJ69" s="45"/>
      <c r="AK69" s="43"/>
      <c r="AL69" s="31" t="str">
        <f t="shared" ref="AL69:AL97" ca="1" si="66">IF(AH69="","",IF(NOT(ISNUMBER(INDEX(OFFSET(ForecastDataStart,MATCH("Begin: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ForecastRankSurveyDate5)),1),AH69,1))),"",INDEX(OFFSET(ForecastDataStart,MATCH("Begin: " &amp; ForecastRankGroup &amp; "-" &amp; ForecastRankItem5 &amp; "-" &amp; ForecastRankSurveyDate5,ForecastData_ForecastSurveyDateKeys,0)-1,MATCH(ForecastRankForecastDate5,ForecastData_ForecastDates,0)-1,COUNTIF(ForecastData_ForecastSurveyDatesCount,(ForecastRankGroup &amp; "-" &amp; ForecastRankItem5 &amp; "-" &amp; ForecastRankSurveyDate5)),1),AH69,1)))</f>
        <v/>
      </c>
      <c r="AM69" s="31" t="str">
        <f t="shared" ref="AM69:AM97" ca="1" si="67">IF(AH69="","",INDEX(DataMatrix_AllData,MATCH(ForecastRankForecastDate5,DataMatrix_Dates,0),MATCH(ForecastRankItem5,DataMatrix_Items,0),1))</f>
        <v/>
      </c>
      <c r="AN69" s="44" t="str">
        <f t="shared" ca="1" si="25"/>
        <v/>
      </c>
      <c r="AO69" s="3" t="str">
        <f ca="1">IF(OR(AH69="",AL69=""),"",_xlfn.RANK.EQ(AN69,ForecasterRankDifference5,1)+COUNTIF($AN$5:AN69,AN69)/100)</f>
        <v/>
      </c>
    </row>
    <row r="70" spans="1:41" x14ac:dyDescent="0.55000000000000004">
      <c r="A70" s="3" t="str">
        <f t="shared" ca="1" si="47"/>
        <v/>
      </c>
      <c r="B70" s="43" t="str">
        <f t="shared" ca="1" si="48"/>
        <v/>
      </c>
      <c r="C70" s="43"/>
      <c r="D70" s="3" t="str">
        <f ca="1">IF(E70="","",_xlfn.RANK.EQ(E70,ForecasterRankAverages,1) + COUNTIF($E$5:E70,E70)/100)</f>
        <v/>
      </c>
      <c r="E70" s="44" t="str">
        <f t="shared" ca="1" si="49"/>
        <v/>
      </c>
      <c r="F70" s="31" t="str">
        <f t="shared" ca="1" si="50"/>
        <v/>
      </c>
      <c r="G70" s="31" t="str">
        <f t="shared" ca="1" si="51"/>
        <v/>
      </c>
      <c r="H70" s="44" t="str">
        <f t="shared" ref="H70:H97" ca="1" si="68">IF(OR(A70="",F70=""),"",ABS(F70-G70))</f>
        <v/>
      </c>
      <c r="I70" s="3" t="str">
        <f ca="1">IF(OR(A70="",F70=""),"",_xlfn.RANK.EQ(H70,ForecasterRankDifference1,1)+COUNTIF($H$5:H70,H70)/100)</f>
        <v/>
      </c>
      <c r="J70" s="3" t="str">
        <f t="shared" ca="1" si="52"/>
        <v/>
      </c>
      <c r="K70" s="43" t="str">
        <f t="shared" ca="1" si="53"/>
        <v/>
      </c>
      <c r="L70" s="45"/>
      <c r="M70" s="43"/>
      <c r="N70" s="31" t="str">
        <f t="shared" ca="1" si="54"/>
        <v/>
      </c>
      <c r="O70" s="31" t="str">
        <f t="shared" ca="1" si="55"/>
        <v/>
      </c>
      <c r="P70" s="44" t="str">
        <f t="shared" ref="P70:P97" ca="1" si="69">IF(OR(J70="",N70=""),"",ABS(N70-O70))</f>
        <v/>
      </c>
      <c r="Q70" s="3" t="str">
        <f ca="1">IF(OR(J70="",N70=""),"",_xlfn.RANK.EQ(P70,ForecasterRankDifference2,1)+COUNTIF($P$5:P70,P70)/100)</f>
        <v/>
      </c>
      <c r="R70" s="3" t="str">
        <f t="shared" ca="1" si="56"/>
        <v/>
      </c>
      <c r="S70" s="43" t="str">
        <f t="shared" ca="1" si="57"/>
        <v/>
      </c>
      <c r="T70" s="45"/>
      <c r="U70" s="43"/>
      <c r="V70" s="31" t="str">
        <f t="shared" ca="1" si="58"/>
        <v/>
      </c>
      <c r="W70" s="31" t="str">
        <f t="shared" ca="1" si="59"/>
        <v/>
      </c>
      <c r="X70" s="44" t="str">
        <f t="shared" ref="X70:X97" ca="1" si="70">IF(OR(R70="",V70=""),"",ABS(V70-W70))</f>
        <v/>
      </c>
      <c r="Y70" s="3" t="str">
        <f ca="1">IF(OR(R70="",V70=""),"",_xlfn.RANK.EQ(X70,ForecasterRankDifference3,1)+COUNTIF($X$5:X70,X70)/100)</f>
        <v/>
      </c>
      <c r="Z70" s="3" t="str">
        <f t="shared" ca="1" si="60"/>
        <v/>
      </c>
      <c r="AA70" s="43" t="str">
        <f t="shared" ca="1" si="61"/>
        <v/>
      </c>
      <c r="AB70" s="45"/>
      <c r="AC70" s="43"/>
      <c r="AD70" s="31" t="str">
        <f t="shared" ca="1" si="62"/>
        <v/>
      </c>
      <c r="AE70" s="31" t="str">
        <f t="shared" ca="1" si="63"/>
        <v/>
      </c>
      <c r="AF70" s="44" t="str">
        <f t="shared" ref="AF70:AF97" ca="1" si="71">IF(OR(Z70="",AD70=""),"",ABS(AD70-AE70))</f>
        <v/>
      </c>
      <c r="AG70" s="3" t="str">
        <f ca="1">IF(OR(Z70="",AD70=""),"",_xlfn.RANK.EQ(AF70,ForecasterRankDifference4,1)+COUNTIF($AF$5:AF70,AF70)/100)</f>
        <v/>
      </c>
      <c r="AH70" s="3" t="str">
        <f t="shared" ca="1" si="64"/>
        <v/>
      </c>
      <c r="AI70" s="43" t="str">
        <f t="shared" ca="1" si="65"/>
        <v/>
      </c>
      <c r="AJ70" s="45"/>
      <c r="AK70" s="43"/>
      <c r="AL70" s="31" t="str">
        <f t="shared" ca="1" si="66"/>
        <v/>
      </c>
      <c r="AM70" s="31" t="str">
        <f t="shared" ca="1" si="67"/>
        <v/>
      </c>
      <c r="AN70" s="44" t="str">
        <f t="shared" ref="AN70:AN97" ca="1" si="72">IF(OR(AH70="",AL70=""),"",ABS(AL70-AM70))</f>
        <v/>
      </c>
      <c r="AO70" s="3" t="str">
        <f ca="1">IF(OR(AH70="",AL70=""),"",_xlfn.RANK.EQ(AN70,ForecasterRankDifference5,1)+COUNTIF($AN$5:AN70,AN70)/100)</f>
        <v/>
      </c>
    </row>
    <row r="71" spans="1:41" x14ac:dyDescent="0.55000000000000004">
      <c r="A71" s="3" t="str">
        <f t="shared" ca="1" si="47"/>
        <v/>
      </c>
      <c r="B71" s="43" t="str">
        <f t="shared" ca="1" si="48"/>
        <v/>
      </c>
      <c r="C71" s="43"/>
      <c r="D71" s="3" t="str">
        <f ca="1">IF(E71="","",_xlfn.RANK.EQ(E71,ForecasterRankAverages,1) + COUNTIF($E$5:E71,E71)/100)</f>
        <v/>
      </c>
      <c r="E71" s="44" t="str">
        <f t="shared" ca="1" si="49"/>
        <v/>
      </c>
      <c r="F71" s="31" t="str">
        <f t="shared" ca="1" si="50"/>
        <v/>
      </c>
      <c r="G71" s="31" t="str">
        <f t="shared" ca="1" si="51"/>
        <v/>
      </c>
      <c r="H71" s="44" t="str">
        <f t="shared" ca="1" si="68"/>
        <v/>
      </c>
      <c r="I71" s="3" t="str">
        <f ca="1">IF(OR(A71="",F71=""),"",_xlfn.RANK.EQ(H71,ForecasterRankDifference1,1)+COUNTIF($H$5:H71,H71)/100)</f>
        <v/>
      </c>
      <c r="J71" s="3" t="str">
        <f t="shared" ca="1" si="52"/>
        <v/>
      </c>
      <c r="K71" s="43" t="str">
        <f t="shared" ca="1" si="53"/>
        <v/>
      </c>
      <c r="L71" s="45"/>
      <c r="M71" s="43"/>
      <c r="N71" s="31" t="str">
        <f t="shared" ca="1" si="54"/>
        <v/>
      </c>
      <c r="O71" s="31" t="str">
        <f t="shared" ca="1" si="55"/>
        <v/>
      </c>
      <c r="P71" s="44" t="str">
        <f t="shared" ca="1" si="69"/>
        <v/>
      </c>
      <c r="Q71" s="3" t="str">
        <f ca="1">IF(OR(J71="",N71=""),"",_xlfn.RANK.EQ(P71,ForecasterRankDifference2,1)+COUNTIF($P$5:P71,P71)/100)</f>
        <v/>
      </c>
      <c r="R71" s="3" t="str">
        <f t="shared" ca="1" si="56"/>
        <v/>
      </c>
      <c r="S71" s="43" t="str">
        <f t="shared" ca="1" si="57"/>
        <v/>
      </c>
      <c r="T71" s="45"/>
      <c r="U71" s="43"/>
      <c r="V71" s="31" t="str">
        <f t="shared" ca="1" si="58"/>
        <v/>
      </c>
      <c r="W71" s="31" t="str">
        <f t="shared" ca="1" si="59"/>
        <v/>
      </c>
      <c r="X71" s="44" t="str">
        <f t="shared" ca="1" si="70"/>
        <v/>
      </c>
      <c r="Y71" s="3" t="str">
        <f ca="1">IF(OR(R71="",V71=""),"",_xlfn.RANK.EQ(X71,ForecasterRankDifference3,1)+COUNTIF($X$5:X71,X71)/100)</f>
        <v/>
      </c>
      <c r="Z71" s="3" t="str">
        <f t="shared" ca="1" si="60"/>
        <v/>
      </c>
      <c r="AA71" s="43" t="str">
        <f t="shared" ca="1" si="61"/>
        <v/>
      </c>
      <c r="AB71" s="45"/>
      <c r="AC71" s="43"/>
      <c r="AD71" s="31" t="str">
        <f t="shared" ca="1" si="62"/>
        <v/>
      </c>
      <c r="AE71" s="31" t="str">
        <f t="shared" ca="1" si="63"/>
        <v/>
      </c>
      <c r="AF71" s="44" t="str">
        <f t="shared" ca="1" si="71"/>
        <v/>
      </c>
      <c r="AG71" s="3" t="str">
        <f ca="1">IF(OR(Z71="",AD71=""),"",_xlfn.RANK.EQ(AF71,ForecasterRankDifference4,1)+COUNTIF($AF$5:AF71,AF71)/100)</f>
        <v/>
      </c>
      <c r="AH71" s="3" t="str">
        <f t="shared" ca="1" si="64"/>
        <v/>
      </c>
      <c r="AI71" s="43" t="str">
        <f t="shared" ca="1" si="65"/>
        <v/>
      </c>
      <c r="AJ71" s="45"/>
      <c r="AK71" s="43"/>
      <c r="AL71" s="31" t="str">
        <f t="shared" ca="1" si="66"/>
        <v/>
      </c>
      <c r="AM71" s="31" t="str">
        <f t="shared" ca="1" si="67"/>
        <v/>
      </c>
      <c r="AN71" s="44" t="str">
        <f t="shared" ca="1" si="72"/>
        <v/>
      </c>
      <c r="AO71" s="3" t="str">
        <f ca="1">IF(OR(AH71="",AL71=""),"",_xlfn.RANK.EQ(AN71,ForecasterRankDifference5,1)+COUNTIF($AN$5:AN71,AN71)/100)</f>
        <v/>
      </c>
    </row>
    <row r="72" spans="1:41" x14ac:dyDescent="0.55000000000000004">
      <c r="A72" s="3" t="str">
        <f t="shared" ca="1" si="47"/>
        <v/>
      </c>
      <c r="B72" s="43" t="str">
        <f t="shared" ca="1" si="48"/>
        <v/>
      </c>
      <c r="C72" s="43"/>
      <c r="D72" s="3" t="str">
        <f ca="1">IF(E72="","",_xlfn.RANK.EQ(E72,ForecasterRankAverages,1) + COUNTIF($E$5:E72,E72)/100)</f>
        <v/>
      </c>
      <c r="E72" s="44" t="str">
        <f t="shared" ca="1" si="49"/>
        <v/>
      </c>
      <c r="F72" s="31" t="str">
        <f t="shared" ca="1" si="50"/>
        <v/>
      </c>
      <c r="G72" s="31" t="str">
        <f t="shared" ca="1" si="51"/>
        <v/>
      </c>
      <c r="H72" s="44" t="str">
        <f t="shared" ca="1" si="68"/>
        <v/>
      </c>
      <c r="I72" s="3" t="str">
        <f ca="1">IF(OR(A72="",F72=""),"",_xlfn.RANK.EQ(H72,ForecasterRankDifference1,1)+COUNTIF($H$5:H72,H72)/100)</f>
        <v/>
      </c>
      <c r="J72" s="3" t="str">
        <f t="shared" ca="1" si="52"/>
        <v/>
      </c>
      <c r="K72" s="43" t="str">
        <f t="shared" ca="1" si="53"/>
        <v/>
      </c>
      <c r="L72" s="45"/>
      <c r="M72" s="43"/>
      <c r="N72" s="31" t="str">
        <f t="shared" ca="1" si="54"/>
        <v/>
      </c>
      <c r="O72" s="31" t="str">
        <f t="shared" ca="1" si="55"/>
        <v/>
      </c>
      <c r="P72" s="44" t="str">
        <f t="shared" ca="1" si="69"/>
        <v/>
      </c>
      <c r="Q72" s="3" t="str">
        <f ca="1">IF(OR(J72="",N72=""),"",_xlfn.RANK.EQ(P72,ForecasterRankDifference2,1)+COUNTIF($P$5:P72,P72)/100)</f>
        <v/>
      </c>
      <c r="R72" s="3" t="str">
        <f t="shared" ca="1" si="56"/>
        <v/>
      </c>
      <c r="S72" s="43" t="str">
        <f t="shared" ca="1" si="57"/>
        <v/>
      </c>
      <c r="T72" s="45"/>
      <c r="U72" s="43"/>
      <c r="V72" s="31" t="str">
        <f t="shared" ca="1" si="58"/>
        <v/>
      </c>
      <c r="W72" s="31" t="str">
        <f t="shared" ca="1" si="59"/>
        <v/>
      </c>
      <c r="X72" s="44" t="str">
        <f t="shared" ca="1" si="70"/>
        <v/>
      </c>
      <c r="Y72" s="3" t="str">
        <f ca="1">IF(OR(R72="",V72=""),"",_xlfn.RANK.EQ(X72,ForecasterRankDifference3,1)+COUNTIF($X$5:X72,X72)/100)</f>
        <v/>
      </c>
      <c r="Z72" s="3" t="str">
        <f t="shared" ca="1" si="60"/>
        <v/>
      </c>
      <c r="AA72" s="43" t="str">
        <f t="shared" ca="1" si="61"/>
        <v/>
      </c>
      <c r="AB72" s="45"/>
      <c r="AC72" s="43"/>
      <c r="AD72" s="31" t="str">
        <f t="shared" ca="1" si="62"/>
        <v/>
      </c>
      <c r="AE72" s="31" t="str">
        <f t="shared" ca="1" si="63"/>
        <v/>
      </c>
      <c r="AF72" s="44" t="str">
        <f t="shared" ca="1" si="71"/>
        <v/>
      </c>
      <c r="AG72" s="3" t="str">
        <f ca="1">IF(OR(Z72="",AD72=""),"",_xlfn.RANK.EQ(AF72,ForecasterRankDifference4,1)+COUNTIF($AF$5:AF72,AF72)/100)</f>
        <v/>
      </c>
      <c r="AH72" s="3" t="str">
        <f t="shared" ca="1" si="64"/>
        <v/>
      </c>
      <c r="AI72" s="43" t="str">
        <f t="shared" ca="1" si="65"/>
        <v/>
      </c>
      <c r="AJ72" s="45"/>
      <c r="AK72" s="43"/>
      <c r="AL72" s="31" t="str">
        <f t="shared" ca="1" si="66"/>
        <v/>
      </c>
      <c r="AM72" s="31" t="str">
        <f t="shared" ca="1" si="67"/>
        <v/>
      </c>
      <c r="AN72" s="44" t="str">
        <f t="shared" ca="1" si="72"/>
        <v/>
      </c>
      <c r="AO72" s="3" t="str">
        <f ca="1">IF(OR(AH72="",AL72=""),"",_xlfn.RANK.EQ(AN72,ForecasterRankDifference5,1)+COUNTIF($AN$5:AN72,AN72)/100)</f>
        <v/>
      </c>
    </row>
    <row r="73" spans="1:41" x14ac:dyDescent="0.55000000000000004">
      <c r="A73" s="3" t="str">
        <f t="shared" ca="1" si="47"/>
        <v/>
      </c>
      <c r="B73" s="43" t="str">
        <f t="shared" ca="1" si="48"/>
        <v/>
      </c>
      <c r="C73" s="43"/>
      <c r="D73" s="3" t="str">
        <f ca="1">IF(E73="","",_xlfn.RANK.EQ(E73,ForecasterRankAverages,1) + COUNTIF($E$5:E73,E73)/100)</f>
        <v/>
      </c>
      <c r="E73" s="44" t="str">
        <f t="shared" ca="1" si="49"/>
        <v/>
      </c>
      <c r="F73" s="31" t="str">
        <f t="shared" ca="1" si="50"/>
        <v/>
      </c>
      <c r="G73" s="31" t="str">
        <f t="shared" ca="1" si="51"/>
        <v/>
      </c>
      <c r="H73" s="44" t="str">
        <f t="shared" ca="1" si="68"/>
        <v/>
      </c>
      <c r="I73" s="3" t="str">
        <f ca="1">IF(OR(A73="",F73=""),"",_xlfn.RANK.EQ(H73,ForecasterRankDifference1,1)+COUNTIF($H$5:H73,H73)/100)</f>
        <v/>
      </c>
      <c r="J73" s="3" t="str">
        <f t="shared" ca="1" si="52"/>
        <v/>
      </c>
      <c r="K73" s="43" t="str">
        <f t="shared" ca="1" si="53"/>
        <v/>
      </c>
      <c r="L73" s="45"/>
      <c r="M73" s="43"/>
      <c r="N73" s="31" t="str">
        <f t="shared" ca="1" si="54"/>
        <v/>
      </c>
      <c r="O73" s="31" t="str">
        <f t="shared" ca="1" si="55"/>
        <v/>
      </c>
      <c r="P73" s="44" t="str">
        <f t="shared" ca="1" si="69"/>
        <v/>
      </c>
      <c r="Q73" s="3" t="str">
        <f ca="1">IF(OR(J73="",N73=""),"",_xlfn.RANK.EQ(P73,ForecasterRankDifference2,1)+COUNTIF($P$5:P73,P73)/100)</f>
        <v/>
      </c>
      <c r="R73" s="3" t="str">
        <f t="shared" ca="1" si="56"/>
        <v/>
      </c>
      <c r="S73" s="43" t="str">
        <f t="shared" ca="1" si="57"/>
        <v/>
      </c>
      <c r="T73" s="45"/>
      <c r="U73" s="43"/>
      <c r="V73" s="31" t="str">
        <f t="shared" ca="1" si="58"/>
        <v/>
      </c>
      <c r="W73" s="31" t="str">
        <f t="shared" ca="1" si="59"/>
        <v/>
      </c>
      <c r="X73" s="44" t="str">
        <f t="shared" ca="1" si="70"/>
        <v/>
      </c>
      <c r="Y73" s="3" t="str">
        <f ca="1">IF(OR(R73="",V73=""),"",_xlfn.RANK.EQ(X73,ForecasterRankDifference3,1)+COUNTIF($X$5:X73,X73)/100)</f>
        <v/>
      </c>
      <c r="Z73" s="3" t="str">
        <f t="shared" ca="1" si="60"/>
        <v/>
      </c>
      <c r="AA73" s="43" t="str">
        <f t="shared" ca="1" si="61"/>
        <v/>
      </c>
      <c r="AB73" s="45"/>
      <c r="AC73" s="43"/>
      <c r="AD73" s="31" t="str">
        <f t="shared" ca="1" si="62"/>
        <v/>
      </c>
      <c r="AE73" s="31" t="str">
        <f t="shared" ca="1" si="63"/>
        <v/>
      </c>
      <c r="AF73" s="44" t="str">
        <f t="shared" ca="1" si="71"/>
        <v/>
      </c>
      <c r="AG73" s="3" t="str">
        <f ca="1">IF(OR(Z73="",AD73=""),"",_xlfn.RANK.EQ(AF73,ForecasterRankDifference4,1)+COUNTIF($AF$5:AF73,AF73)/100)</f>
        <v/>
      </c>
      <c r="AH73" s="3" t="str">
        <f t="shared" ca="1" si="64"/>
        <v/>
      </c>
      <c r="AI73" s="43" t="str">
        <f t="shared" ca="1" si="65"/>
        <v/>
      </c>
      <c r="AJ73" s="45"/>
      <c r="AK73" s="43"/>
      <c r="AL73" s="31" t="str">
        <f t="shared" ca="1" si="66"/>
        <v/>
      </c>
      <c r="AM73" s="31" t="str">
        <f t="shared" ca="1" si="67"/>
        <v/>
      </c>
      <c r="AN73" s="44" t="str">
        <f t="shared" ca="1" si="72"/>
        <v/>
      </c>
      <c r="AO73" s="3" t="str">
        <f ca="1">IF(OR(AH73="",AL73=""),"",_xlfn.RANK.EQ(AN73,ForecasterRankDifference5,1)+COUNTIF($AN$5:AN73,AN73)/100)</f>
        <v/>
      </c>
    </row>
    <row r="74" spans="1:41" x14ac:dyDescent="0.55000000000000004">
      <c r="A74" s="3" t="str">
        <f t="shared" ca="1" si="47"/>
        <v/>
      </c>
      <c r="B74" s="43" t="str">
        <f t="shared" ca="1" si="48"/>
        <v/>
      </c>
      <c r="C74" s="43"/>
      <c r="D74" s="3" t="str">
        <f ca="1">IF(E74="","",_xlfn.RANK.EQ(E74,ForecasterRankAverages,1) + COUNTIF($E$5:E74,E74)/100)</f>
        <v/>
      </c>
      <c r="E74" s="44" t="str">
        <f t="shared" ca="1" si="49"/>
        <v/>
      </c>
      <c r="F74" s="31" t="str">
        <f t="shared" ca="1" si="50"/>
        <v/>
      </c>
      <c r="G74" s="31" t="str">
        <f t="shared" ca="1" si="51"/>
        <v/>
      </c>
      <c r="H74" s="44" t="str">
        <f t="shared" ca="1" si="68"/>
        <v/>
      </c>
      <c r="I74" s="3" t="str">
        <f ca="1">IF(OR(A74="",F74=""),"",_xlfn.RANK.EQ(H74,ForecasterRankDifference1,1)+COUNTIF($H$5:H74,H74)/100)</f>
        <v/>
      </c>
      <c r="J74" s="3" t="str">
        <f t="shared" ca="1" si="52"/>
        <v/>
      </c>
      <c r="K74" s="43" t="str">
        <f t="shared" ca="1" si="53"/>
        <v/>
      </c>
      <c r="L74" s="45"/>
      <c r="M74" s="43"/>
      <c r="N74" s="31" t="str">
        <f t="shared" ca="1" si="54"/>
        <v/>
      </c>
      <c r="O74" s="31" t="str">
        <f t="shared" ca="1" si="55"/>
        <v/>
      </c>
      <c r="P74" s="44" t="str">
        <f t="shared" ca="1" si="69"/>
        <v/>
      </c>
      <c r="Q74" s="3" t="str">
        <f ca="1">IF(OR(J74="",N74=""),"",_xlfn.RANK.EQ(P74,ForecasterRankDifference2,1)+COUNTIF($P$5:P74,P74)/100)</f>
        <v/>
      </c>
      <c r="R74" s="3" t="str">
        <f t="shared" ca="1" si="56"/>
        <v/>
      </c>
      <c r="S74" s="43" t="str">
        <f t="shared" ca="1" si="57"/>
        <v/>
      </c>
      <c r="T74" s="45"/>
      <c r="U74" s="43"/>
      <c r="V74" s="31" t="str">
        <f t="shared" ca="1" si="58"/>
        <v/>
      </c>
      <c r="W74" s="31" t="str">
        <f t="shared" ca="1" si="59"/>
        <v/>
      </c>
      <c r="X74" s="44" t="str">
        <f t="shared" ca="1" si="70"/>
        <v/>
      </c>
      <c r="Y74" s="3" t="str">
        <f ca="1">IF(OR(R74="",V74=""),"",_xlfn.RANK.EQ(X74,ForecasterRankDifference3,1)+COUNTIF($X$5:X74,X74)/100)</f>
        <v/>
      </c>
      <c r="Z74" s="3" t="str">
        <f t="shared" ca="1" si="60"/>
        <v/>
      </c>
      <c r="AA74" s="43" t="str">
        <f t="shared" ca="1" si="61"/>
        <v/>
      </c>
      <c r="AB74" s="45"/>
      <c r="AC74" s="43"/>
      <c r="AD74" s="31" t="str">
        <f t="shared" ca="1" si="62"/>
        <v/>
      </c>
      <c r="AE74" s="31" t="str">
        <f t="shared" ca="1" si="63"/>
        <v/>
      </c>
      <c r="AF74" s="44" t="str">
        <f t="shared" ca="1" si="71"/>
        <v/>
      </c>
      <c r="AG74" s="3" t="str">
        <f ca="1">IF(OR(Z74="",AD74=""),"",_xlfn.RANK.EQ(AF74,ForecasterRankDifference4,1)+COUNTIF($AF$5:AF74,AF74)/100)</f>
        <v/>
      </c>
      <c r="AH74" s="3" t="str">
        <f t="shared" ca="1" si="64"/>
        <v/>
      </c>
      <c r="AI74" s="43" t="str">
        <f t="shared" ca="1" si="65"/>
        <v/>
      </c>
      <c r="AJ74" s="45"/>
      <c r="AK74" s="43"/>
      <c r="AL74" s="31" t="str">
        <f t="shared" ca="1" si="66"/>
        <v/>
      </c>
      <c r="AM74" s="31" t="str">
        <f t="shared" ca="1" si="67"/>
        <v/>
      </c>
      <c r="AN74" s="44" t="str">
        <f t="shared" ca="1" si="72"/>
        <v/>
      </c>
      <c r="AO74" s="3" t="str">
        <f ca="1">IF(OR(AH74="",AL74=""),"",_xlfn.RANK.EQ(AN74,ForecasterRankDifference5,1)+COUNTIF($AN$5:AN74,AN74)/100)</f>
        <v/>
      </c>
    </row>
    <row r="75" spans="1:41" x14ac:dyDescent="0.55000000000000004">
      <c r="A75" s="3" t="str">
        <f t="shared" ca="1" si="47"/>
        <v/>
      </c>
      <c r="B75" s="43" t="str">
        <f t="shared" ca="1" si="48"/>
        <v/>
      </c>
      <c r="C75" s="43"/>
      <c r="D75" s="3" t="str">
        <f ca="1">IF(E75="","",_xlfn.RANK.EQ(E75,ForecasterRankAverages,1) + COUNTIF($E$5:E75,E75)/100)</f>
        <v/>
      </c>
      <c r="E75" s="44" t="str">
        <f t="shared" ca="1" si="49"/>
        <v/>
      </c>
      <c r="F75" s="31" t="str">
        <f t="shared" ca="1" si="50"/>
        <v/>
      </c>
      <c r="G75" s="31" t="str">
        <f t="shared" ca="1" si="51"/>
        <v/>
      </c>
      <c r="H75" s="44" t="str">
        <f t="shared" ca="1" si="68"/>
        <v/>
      </c>
      <c r="I75" s="3" t="str">
        <f ca="1">IF(OR(A75="",F75=""),"",_xlfn.RANK.EQ(H75,ForecasterRankDifference1,1)+COUNTIF($H$5:H75,H75)/100)</f>
        <v/>
      </c>
      <c r="J75" s="3" t="str">
        <f t="shared" ca="1" si="52"/>
        <v/>
      </c>
      <c r="K75" s="43" t="str">
        <f t="shared" ca="1" si="53"/>
        <v/>
      </c>
      <c r="L75" s="45"/>
      <c r="M75" s="43"/>
      <c r="N75" s="31" t="str">
        <f t="shared" ca="1" si="54"/>
        <v/>
      </c>
      <c r="O75" s="31" t="str">
        <f t="shared" ca="1" si="55"/>
        <v/>
      </c>
      <c r="P75" s="44" t="str">
        <f t="shared" ca="1" si="69"/>
        <v/>
      </c>
      <c r="Q75" s="3" t="str">
        <f ca="1">IF(OR(J75="",N75=""),"",_xlfn.RANK.EQ(P75,ForecasterRankDifference2,1)+COUNTIF($P$5:P75,P75)/100)</f>
        <v/>
      </c>
      <c r="R75" s="3" t="str">
        <f t="shared" ca="1" si="56"/>
        <v/>
      </c>
      <c r="S75" s="43" t="str">
        <f t="shared" ca="1" si="57"/>
        <v/>
      </c>
      <c r="T75" s="45"/>
      <c r="U75" s="43"/>
      <c r="V75" s="31" t="str">
        <f t="shared" ca="1" si="58"/>
        <v/>
      </c>
      <c r="W75" s="31" t="str">
        <f t="shared" ca="1" si="59"/>
        <v/>
      </c>
      <c r="X75" s="44" t="str">
        <f t="shared" ca="1" si="70"/>
        <v/>
      </c>
      <c r="Y75" s="3" t="str">
        <f ca="1">IF(OR(R75="",V75=""),"",_xlfn.RANK.EQ(X75,ForecasterRankDifference3,1)+COUNTIF($X$5:X75,X75)/100)</f>
        <v/>
      </c>
      <c r="Z75" s="3" t="str">
        <f t="shared" ca="1" si="60"/>
        <v/>
      </c>
      <c r="AA75" s="43" t="str">
        <f t="shared" ca="1" si="61"/>
        <v/>
      </c>
      <c r="AB75" s="45"/>
      <c r="AC75" s="43"/>
      <c r="AD75" s="31" t="str">
        <f t="shared" ca="1" si="62"/>
        <v/>
      </c>
      <c r="AE75" s="31" t="str">
        <f t="shared" ca="1" si="63"/>
        <v/>
      </c>
      <c r="AF75" s="44" t="str">
        <f t="shared" ca="1" si="71"/>
        <v/>
      </c>
      <c r="AG75" s="3" t="str">
        <f ca="1">IF(OR(Z75="",AD75=""),"",_xlfn.RANK.EQ(AF75,ForecasterRankDifference4,1)+COUNTIF($AF$5:AF75,AF75)/100)</f>
        <v/>
      </c>
      <c r="AH75" s="3" t="str">
        <f t="shared" ca="1" si="64"/>
        <v/>
      </c>
      <c r="AI75" s="43" t="str">
        <f t="shared" ca="1" si="65"/>
        <v/>
      </c>
      <c r="AJ75" s="45"/>
      <c r="AK75" s="43"/>
      <c r="AL75" s="31" t="str">
        <f t="shared" ca="1" si="66"/>
        <v/>
      </c>
      <c r="AM75" s="31" t="str">
        <f t="shared" ca="1" si="67"/>
        <v/>
      </c>
      <c r="AN75" s="44" t="str">
        <f t="shared" ca="1" si="72"/>
        <v/>
      </c>
      <c r="AO75" s="3" t="str">
        <f ca="1">IF(OR(AH75="",AL75=""),"",_xlfn.RANK.EQ(AN75,ForecasterRankDifference5,1)+COUNTIF($AN$5:AN75,AN75)/100)</f>
        <v/>
      </c>
    </row>
    <row r="76" spans="1:41" x14ac:dyDescent="0.55000000000000004">
      <c r="A76" s="3" t="str">
        <f t="shared" ca="1" si="47"/>
        <v/>
      </c>
      <c r="B76" s="43" t="str">
        <f t="shared" ca="1" si="48"/>
        <v/>
      </c>
      <c r="C76" s="43"/>
      <c r="D76" s="3" t="str">
        <f ca="1">IF(E76="","",_xlfn.RANK.EQ(E76,ForecasterRankAverages,1) + COUNTIF($E$5:E76,E76)/100)</f>
        <v/>
      </c>
      <c r="E76" s="44" t="str">
        <f t="shared" ca="1" si="49"/>
        <v/>
      </c>
      <c r="F76" s="31" t="str">
        <f t="shared" ca="1" si="50"/>
        <v/>
      </c>
      <c r="G76" s="31" t="str">
        <f t="shared" ca="1" si="51"/>
        <v/>
      </c>
      <c r="H76" s="44" t="str">
        <f t="shared" ca="1" si="68"/>
        <v/>
      </c>
      <c r="I76" s="3" t="str">
        <f ca="1">IF(OR(A76="",F76=""),"",_xlfn.RANK.EQ(H76,ForecasterRankDifference1,1)+COUNTIF($H$5:H76,H76)/100)</f>
        <v/>
      </c>
      <c r="J76" s="3" t="str">
        <f t="shared" ca="1" si="52"/>
        <v/>
      </c>
      <c r="K76" s="43" t="str">
        <f t="shared" ca="1" si="53"/>
        <v/>
      </c>
      <c r="L76" s="45"/>
      <c r="M76" s="43"/>
      <c r="N76" s="31" t="str">
        <f t="shared" ca="1" si="54"/>
        <v/>
      </c>
      <c r="O76" s="31" t="str">
        <f t="shared" ca="1" si="55"/>
        <v/>
      </c>
      <c r="P76" s="44" t="str">
        <f t="shared" ca="1" si="69"/>
        <v/>
      </c>
      <c r="Q76" s="3" t="str">
        <f ca="1">IF(OR(J76="",N76=""),"",_xlfn.RANK.EQ(P76,ForecasterRankDifference2,1)+COUNTIF($P$5:P76,P76)/100)</f>
        <v/>
      </c>
      <c r="R76" s="3" t="str">
        <f t="shared" ca="1" si="56"/>
        <v/>
      </c>
      <c r="S76" s="43" t="str">
        <f t="shared" ca="1" si="57"/>
        <v/>
      </c>
      <c r="T76" s="45"/>
      <c r="U76" s="43"/>
      <c r="V76" s="31" t="str">
        <f t="shared" ca="1" si="58"/>
        <v/>
      </c>
      <c r="W76" s="31" t="str">
        <f t="shared" ca="1" si="59"/>
        <v/>
      </c>
      <c r="X76" s="44" t="str">
        <f t="shared" ca="1" si="70"/>
        <v/>
      </c>
      <c r="Y76" s="3" t="str">
        <f ca="1">IF(OR(R76="",V76=""),"",_xlfn.RANK.EQ(X76,ForecasterRankDifference3,1)+COUNTIF($X$5:X76,X76)/100)</f>
        <v/>
      </c>
      <c r="Z76" s="3" t="str">
        <f t="shared" ca="1" si="60"/>
        <v/>
      </c>
      <c r="AA76" s="43" t="str">
        <f t="shared" ca="1" si="61"/>
        <v/>
      </c>
      <c r="AB76" s="45"/>
      <c r="AC76" s="43"/>
      <c r="AD76" s="31" t="str">
        <f t="shared" ca="1" si="62"/>
        <v/>
      </c>
      <c r="AE76" s="31" t="str">
        <f t="shared" ca="1" si="63"/>
        <v/>
      </c>
      <c r="AF76" s="44" t="str">
        <f t="shared" ca="1" si="71"/>
        <v/>
      </c>
      <c r="AG76" s="3" t="str">
        <f ca="1">IF(OR(Z76="",AD76=""),"",_xlfn.RANK.EQ(AF76,ForecasterRankDifference4,1)+COUNTIF($AF$5:AF76,AF76)/100)</f>
        <v/>
      </c>
      <c r="AH76" s="3" t="str">
        <f t="shared" ca="1" si="64"/>
        <v/>
      </c>
      <c r="AI76" s="43" t="str">
        <f t="shared" ca="1" si="65"/>
        <v/>
      </c>
      <c r="AJ76" s="45"/>
      <c r="AK76" s="43"/>
      <c r="AL76" s="31" t="str">
        <f t="shared" ca="1" si="66"/>
        <v/>
      </c>
      <c r="AM76" s="31" t="str">
        <f t="shared" ca="1" si="67"/>
        <v/>
      </c>
      <c r="AN76" s="44" t="str">
        <f t="shared" ca="1" si="72"/>
        <v/>
      </c>
      <c r="AO76" s="3" t="str">
        <f ca="1">IF(OR(AH76="",AL76=""),"",_xlfn.RANK.EQ(AN76,ForecasterRankDifference5,1)+COUNTIF($AN$5:AN76,AN76)/100)</f>
        <v/>
      </c>
    </row>
    <row r="77" spans="1:41" x14ac:dyDescent="0.55000000000000004">
      <c r="A77" s="3" t="str">
        <f t="shared" ca="1" si="47"/>
        <v/>
      </c>
      <c r="B77" s="43" t="str">
        <f t="shared" ca="1" si="48"/>
        <v/>
      </c>
      <c r="C77" s="43"/>
      <c r="D77" s="3" t="str">
        <f ca="1">IF(E77="","",_xlfn.RANK.EQ(E77,ForecasterRankAverages,1) + COUNTIF($E$5:E77,E77)/100)</f>
        <v/>
      </c>
      <c r="E77" s="44" t="str">
        <f t="shared" ca="1" si="49"/>
        <v/>
      </c>
      <c r="F77" s="31" t="str">
        <f t="shared" ca="1" si="50"/>
        <v/>
      </c>
      <c r="G77" s="31" t="str">
        <f t="shared" ca="1" si="51"/>
        <v/>
      </c>
      <c r="H77" s="44" t="str">
        <f t="shared" ca="1" si="68"/>
        <v/>
      </c>
      <c r="I77" s="3" t="str">
        <f ca="1">IF(OR(A77="",F77=""),"",_xlfn.RANK.EQ(H77,ForecasterRankDifference1,1)+COUNTIF($H$5:H77,H77)/100)</f>
        <v/>
      </c>
      <c r="J77" s="3" t="str">
        <f t="shared" ca="1" si="52"/>
        <v/>
      </c>
      <c r="K77" s="43" t="str">
        <f t="shared" ca="1" si="53"/>
        <v/>
      </c>
      <c r="L77" s="45"/>
      <c r="M77" s="43"/>
      <c r="N77" s="31" t="str">
        <f t="shared" ca="1" si="54"/>
        <v/>
      </c>
      <c r="O77" s="31" t="str">
        <f t="shared" ca="1" si="55"/>
        <v/>
      </c>
      <c r="P77" s="44" t="str">
        <f t="shared" ca="1" si="69"/>
        <v/>
      </c>
      <c r="Q77" s="3" t="str">
        <f ca="1">IF(OR(J77="",N77=""),"",_xlfn.RANK.EQ(P77,ForecasterRankDifference2,1)+COUNTIF($P$5:P77,P77)/100)</f>
        <v/>
      </c>
      <c r="R77" s="3" t="str">
        <f t="shared" ca="1" si="56"/>
        <v/>
      </c>
      <c r="S77" s="43" t="str">
        <f t="shared" ca="1" si="57"/>
        <v/>
      </c>
      <c r="T77" s="45"/>
      <c r="U77" s="43"/>
      <c r="V77" s="31" t="str">
        <f t="shared" ca="1" si="58"/>
        <v/>
      </c>
      <c r="W77" s="31" t="str">
        <f t="shared" ca="1" si="59"/>
        <v/>
      </c>
      <c r="X77" s="44" t="str">
        <f t="shared" ca="1" si="70"/>
        <v/>
      </c>
      <c r="Y77" s="3" t="str">
        <f ca="1">IF(OR(R77="",V77=""),"",_xlfn.RANK.EQ(X77,ForecasterRankDifference3,1)+COUNTIF($X$5:X77,X77)/100)</f>
        <v/>
      </c>
      <c r="Z77" s="3" t="str">
        <f t="shared" ca="1" si="60"/>
        <v/>
      </c>
      <c r="AA77" s="43" t="str">
        <f t="shared" ca="1" si="61"/>
        <v/>
      </c>
      <c r="AB77" s="45"/>
      <c r="AC77" s="43"/>
      <c r="AD77" s="31" t="str">
        <f t="shared" ca="1" si="62"/>
        <v/>
      </c>
      <c r="AE77" s="31" t="str">
        <f t="shared" ca="1" si="63"/>
        <v/>
      </c>
      <c r="AF77" s="44" t="str">
        <f t="shared" ca="1" si="71"/>
        <v/>
      </c>
      <c r="AG77" s="3" t="str">
        <f ca="1">IF(OR(Z77="",AD77=""),"",_xlfn.RANK.EQ(AF77,ForecasterRankDifference4,1)+COUNTIF($AF$5:AF77,AF77)/100)</f>
        <v/>
      </c>
      <c r="AH77" s="3" t="str">
        <f t="shared" ca="1" si="64"/>
        <v/>
      </c>
      <c r="AI77" s="43" t="str">
        <f t="shared" ca="1" si="65"/>
        <v/>
      </c>
      <c r="AJ77" s="45"/>
      <c r="AK77" s="43"/>
      <c r="AL77" s="31" t="str">
        <f t="shared" ca="1" si="66"/>
        <v/>
      </c>
      <c r="AM77" s="31" t="str">
        <f t="shared" ca="1" si="67"/>
        <v/>
      </c>
      <c r="AN77" s="44" t="str">
        <f t="shared" ca="1" si="72"/>
        <v/>
      </c>
      <c r="AO77" s="3" t="str">
        <f ca="1">IF(OR(AH77="",AL77=""),"",_xlfn.RANK.EQ(AN77,ForecasterRankDifference5,1)+COUNTIF($AN$5:AN77,AN77)/100)</f>
        <v/>
      </c>
    </row>
    <row r="78" spans="1:41" x14ac:dyDescent="0.55000000000000004">
      <c r="A78" s="3" t="str">
        <f t="shared" ca="1" si="47"/>
        <v/>
      </c>
      <c r="B78" s="43" t="str">
        <f t="shared" ca="1" si="48"/>
        <v/>
      </c>
      <c r="C78" s="43"/>
      <c r="D78" s="3" t="str">
        <f ca="1">IF(E78="","",_xlfn.RANK.EQ(E78,ForecasterRankAverages,1) + COUNTIF($E$5:E78,E78)/100)</f>
        <v/>
      </c>
      <c r="E78" s="44" t="str">
        <f t="shared" ca="1" si="49"/>
        <v/>
      </c>
      <c r="F78" s="31" t="str">
        <f t="shared" ca="1" si="50"/>
        <v/>
      </c>
      <c r="G78" s="31" t="str">
        <f t="shared" ca="1" si="51"/>
        <v/>
      </c>
      <c r="H78" s="44" t="str">
        <f t="shared" ca="1" si="68"/>
        <v/>
      </c>
      <c r="I78" s="3" t="str">
        <f ca="1">IF(OR(A78="",F78=""),"",_xlfn.RANK.EQ(H78,ForecasterRankDifference1,1)+COUNTIF($H$5:H78,H78)/100)</f>
        <v/>
      </c>
      <c r="J78" s="3" t="str">
        <f t="shared" ca="1" si="52"/>
        <v/>
      </c>
      <c r="K78" s="43" t="str">
        <f t="shared" ca="1" si="53"/>
        <v/>
      </c>
      <c r="L78" s="45"/>
      <c r="M78" s="43"/>
      <c r="N78" s="31" t="str">
        <f t="shared" ca="1" si="54"/>
        <v/>
      </c>
      <c r="O78" s="31" t="str">
        <f t="shared" ca="1" si="55"/>
        <v/>
      </c>
      <c r="P78" s="44" t="str">
        <f t="shared" ca="1" si="69"/>
        <v/>
      </c>
      <c r="Q78" s="3" t="str">
        <f ca="1">IF(OR(J78="",N78=""),"",_xlfn.RANK.EQ(P78,ForecasterRankDifference2,1)+COUNTIF($P$5:P78,P78)/100)</f>
        <v/>
      </c>
      <c r="R78" s="3" t="str">
        <f t="shared" ca="1" si="56"/>
        <v/>
      </c>
      <c r="S78" s="43" t="str">
        <f t="shared" ca="1" si="57"/>
        <v/>
      </c>
      <c r="T78" s="45"/>
      <c r="U78" s="43"/>
      <c r="V78" s="31" t="str">
        <f t="shared" ca="1" si="58"/>
        <v/>
      </c>
      <c r="W78" s="31" t="str">
        <f t="shared" ca="1" si="59"/>
        <v/>
      </c>
      <c r="X78" s="44" t="str">
        <f t="shared" ca="1" si="70"/>
        <v/>
      </c>
      <c r="Y78" s="3" t="str">
        <f ca="1">IF(OR(R78="",V78=""),"",_xlfn.RANK.EQ(X78,ForecasterRankDifference3,1)+COUNTIF($X$5:X78,X78)/100)</f>
        <v/>
      </c>
      <c r="Z78" s="3" t="str">
        <f t="shared" ca="1" si="60"/>
        <v/>
      </c>
      <c r="AA78" s="43" t="str">
        <f t="shared" ca="1" si="61"/>
        <v/>
      </c>
      <c r="AB78" s="45"/>
      <c r="AC78" s="43"/>
      <c r="AD78" s="31" t="str">
        <f t="shared" ca="1" si="62"/>
        <v/>
      </c>
      <c r="AE78" s="31" t="str">
        <f t="shared" ca="1" si="63"/>
        <v/>
      </c>
      <c r="AF78" s="44" t="str">
        <f t="shared" ca="1" si="71"/>
        <v/>
      </c>
      <c r="AG78" s="3" t="str">
        <f ca="1">IF(OR(Z78="",AD78=""),"",_xlfn.RANK.EQ(AF78,ForecasterRankDifference4,1)+COUNTIF($AF$5:AF78,AF78)/100)</f>
        <v/>
      </c>
      <c r="AH78" s="3" t="str">
        <f t="shared" ca="1" si="64"/>
        <v/>
      </c>
      <c r="AI78" s="43" t="str">
        <f t="shared" ca="1" si="65"/>
        <v/>
      </c>
      <c r="AJ78" s="45"/>
      <c r="AK78" s="43"/>
      <c r="AL78" s="31" t="str">
        <f t="shared" ca="1" si="66"/>
        <v/>
      </c>
      <c r="AM78" s="31" t="str">
        <f t="shared" ca="1" si="67"/>
        <v/>
      </c>
      <c r="AN78" s="44" t="str">
        <f t="shared" ca="1" si="72"/>
        <v/>
      </c>
      <c r="AO78" s="3" t="str">
        <f ca="1">IF(OR(AH78="",AL78=""),"",_xlfn.RANK.EQ(AN78,ForecasterRankDifference5,1)+COUNTIF($AN$5:AN78,AN78)/100)</f>
        <v/>
      </c>
    </row>
    <row r="79" spans="1:41" x14ac:dyDescent="0.55000000000000004">
      <c r="A79" s="3" t="str">
        <f t="shared" ca="1" si="47"/>
        <v/>
      </c>
      <c r="B79" s="43" t="str">
        <f t="shared" ca="1" si="48"/>
        <v/>
      </c>
      <c r="C79" s="43"/>
      <c r="D79" s="3" t="str">
        <f ca="1">IF(E79="","",_xlfn.RANK.EQ(E79,ForecasterRankAverages,1) + COUNTIF($E$5:E79,E79)/100)</f>
        <v/>
      </c>
      <c r="E79" s="44" t="str">
        <f t="shared" ca="1" si="49"/>
        <v/>
      </c>
      <c r="F79" s="31" t="str">
        <f t="shared" ca="1" si="50"/>
        <v/>
      </c>
      <c r="G79" s="31" t="str">
        <f t="shared" ca="1" si="51"/>
        <v/>
      </c>
      <c r="H79" s="44" t="str">
        <f t="shared" ca="1" si="68"/>
        <v/>
      </c>
      <c r="I79" s="3" t="str">
        <f ca="1">IF(OR(A79="",F79=""),"",_xlfn.RANK.EQ(H79,ForecasterRankDifference1,1)+COUNTIF($H$5:H79,H79)/100)</f>
        <v/>
      </c>
      <c r="J79" s="3" t="str">
        <f t="shared" ca="1" si="52"/>
        <v/>
      </c>
      <c r="K79" s="43" t="str">
        <f t="shared" ca="1" si="53"/>
        <v/>
      </c>
      <c r="L79" s="45"/>
      <c r="M79" s="43"/>
      <c r="N79" s="31" t="str">
        <f t="shared" ca="1" si="54"/>
        <v/>
      </c>
      <c r="O79" s="31" t="str">
        <f t="shared" ca="1" si="55"/>
        <v/>
      </c>
      <c r="P79" s="44" t="str">
        <f t="shared" ca="1" si="69"/>
        <v/>
      </c>
      <c r="Q79" s="3" t="str">
        <f ca="1">IF(OR(J79="",N79=""),"",_xlfn.RANK.EQ(P79,ForecasterRankDifference2,1)+COUNTIF($P$5:P79,P79)/100)</f>
        <v/>
      </c>
      <c r="R79" s="3" t="str">
        <f t="shared" ca="1" si="56"/>
        <v/>
      </c>
      <c r="S79" s="43" t="str">
        <f t="shared" ca="1" si="57"/>
        <v/>
      </c>
      <c r="T79" s="45"/>
      <c r="U79" s="43"/>
      <c r="V79" s="31" t="str">
        <f t="shared" ca="1" si="58"/>
        <v/>
      </c>
      <c r="W79" s="31" t="str">
        <f t="shared" ca="1" si="59"/>
        <v/>
      </c>
      <c r="X79" s="44" t="str">
        <f t="shared" ca="1" si="70"/>
        <v/>
      </c>
      <c r="Y79" s="3" t="str">
        <f ca="1">IF(OR(R79="",V79=""),"",_xlfn.RANK.EQ(X79,ForecasterRankDifference3,1)+COUNTIF($X$5:X79,X79)/100)</f>
        <v/>
      </c>
      <c r="Z79" s="3" t="str">
        <f t="shared" ca="1" si="60"/>
        <v/>
      </c>
      <c r="AA79" s="43" t="str">
        <f t="shared" ca="1" si="61"/>
        <v/>
      </c>
      <c r="AB79" s="45"/>
      <c r="AC79" s="43"/>
      <c r="AD79" s="31" t="str">
        <f t="shared" ca="1" si="62"/>
        <v/>
      </c>
      <c r="AE79" s="31" t="str">
        <f t="shared" ca="1" si="63"/>
        <v/>
      </c>
      <c r="AF79" s="44" t="str">
        <f t="shared" ca="1" si="71"/>
        <v/>
      </c>
      <c r="AG79" s="3" t="str">
        <f ca="1">IF(OR(Z79="",AD79=""),"",_xlfn.RANK.EQ(AF79,ForecasterRankDifference4,1)+COUNTIF($AF$5:AF79,AF79)/100)</f>
        <v/>
      </c>
      <c r="AH79" s="3" t="str">
        <f t="shared" ca="1" si="64"/>
        <v/>
      </c>
      <c r="AI79" s="43" t="str">
        <f t="shared" ca="1" si="65"/>
        <v/>
      </c>
      <c r="AJ79" s="45"/>
      <c r="AK79" s="43"/>
      <c r="AL79" s="31" t="str">
        <f t="shared" ca="1" si="66"/>
        <v/>
      </c>
      <c r="AM79" s="31" t="str">
        <f t="shared" ca="1" si="67"/>
        <v/>
      </c>
      <c r="AN79" s="44" t="str">
        <f t="shared" ca="1" si="72"/>
        <v/>
      </c>
      <c r="AO79" s="3" t="str">
        <f ca="1">IF(OR(AH79="",AL79=""),"",_xlfn.RANK.EQ(AN79,ForecasterRankDifference5,1)+COUNTIF($AN$5:AN79,AN79)/100)</f>
        <v/>
      </c>
    </row>
    <row r="80" spans="1:41" x14ac:dyDescent="0.55000000000000004">
      <c r="A80" s="3" t="str">
        <f t="shared" ca="1" si="47"/>
        <v/>
      </c>
      <c r="B80" s="43" t="str">
        <f t="shared" ca="1" si="48"/>
        <v/>
      </c>
      <c r="C80" s="43"/>
      <c r="D80" s="3" t="str">
        <f ca="1">IF(E80="","",_xlfn.RANK.EQ(E80,ForecasterRankAverages,1) + COUNTIF($E$5:E80,E80)/100)</f>
        <v/>
      </c>
      <c r="E80" s="44" t="str">
        <f t="shared" ca="1" si="49"/>
        <v/>
      </c>
      <c r="F80" s="31" t="str">
        <f t="shared" ca="1" si="50"/>
        <v/>
      </c>
      <c r="G80" s="31" t="str">
        <f t="shared" ca="1" si="51"/>
        <v/>
      </c>
      <c r="H80" s="44" t="str">
        <f t="shared" ca="1" si="68"/>
        <v/>
      </c>
      <c r="I80" s="3" t="str">
        <f ca="1">IF(OR(A80="",F80=""),"",_xlfn.RANK.EQ(H80,ForecasterRankDifference1,1)+COUNTIF($H$5:H80,H80)/100)</f>
        <v/>
      </c>
      <c r="J80" s="3" t="str">
        <f t="shared" ca="1" si="52"/>
        <v/>
      </c>
      <c r="K80" s="43" t="str">
        <f t="shared" ca="1" si="53"/>
        <v/>
      </c>
      <c r="L80" s="45"/>
      <c r="M80" s="43"/>
      <c r="N80" s="31" t="str">
        <f t="shared" ca="1" si="54"/>
        <v/>
      </c>
      <c r="O80" s="31" t="str">
        <f t="shared" ca="1" si="55"/>
        <v/>
      </c>
      <c r="P80" s="44" t="str">
        <f t="shared" ca="1" si="69"/>
        <v/>
      </c>
      <c r="Q80" s="3" t="str">
        <f ca="1">IF(OR(J80="",N80=""),"",_xlfn.RANK.EQ(P80,ForecasterRankDifference2,1)+COUNTIF($P$5:P80,P80)/100)</f>
        <v/>
      </c>
      <c r="R80" s="3" t="str">
        <f t="shared" ca="1" si="56"/>
        <v/>
      </c>
      <c r="S80" s="43" t="str">
        <f t="shared" ca="1" si="57"/>
        <v/>
      </c>
      <c r="T80" s="45"/>
      <c r="U80" s="43"/>
      <c r="V80" s="31" t="str">
        <f t="shared" ca="1" si="58"/>
        <v/>
      </c>
      <c r="W80" s="31" t="str">
        <f t="shared" ca="1" si="59"/>
        <v/>
      </c>
      <c r="X80" s="44" t="str">
        <f t="shared" ca="1" si="70"/>
        <v/>
      </c>
      <c r="Y80" s="3" t="str">
        <f ca="1">IF(OR(R80="",V80=""),"",_xlfn.RANK.EQ(X80,ForecasterRankDifference3,1)+COUNTIF($X$5:X80,X80)/100)</f>
        <v/>
      </c>
      <c r="Z80" s="3" t="str">
        <f t="shared" ca="1" si="60"/>
        <v/>
      </c>
      <c r="AA80" s="43" t="str">
        <f t="shared" ca="1" si="61"/>
        <v/>
      </c>
      <c r="AB80" s="45"/>
      <c r="AC80" s="43"/>
      <c r="AD80" s="31" t="str">
        <f t="shared" ca="1" si="62"/>
        <v/>
      </c>
      <c r="AE80" s="31" t="str">
        <f t="shared" ca="1" si="63"/>
        <v/>
      </c>
      <c r="AF80" s="44" t="str">
        <f t="shared" ca="1" si="71"/>
        <v/>
      </c>
      <c r="AG80" s="3" t="str">
        <f ca="1">IF(OR(Z80="",AD80=""),"",_xlfn.RANK.EQ(AF80,ForecasterRankDifference4,1)+COUNTIF($AF$5:AF80,AF80)/100)</f>
        <v/>
      </c>
      <c r="AH80" s="3" t="str">
        <f t="shared" ca="1" si="64"/>
        <v/>
      </c>
      <c r="AI80" s="43" t="str">
        <f t="shared" ca="1" si="65"/>
        <v/>
      </c>
      <c r="AJ80" s="45"/>
      <c r="AK80" s="43"/>
      <c r="AL80" s="31" t="str">
        <f t="shared" ca="1" si="66"/>
        <v/>
      </c>
      <c r="AM80" s="31" t="str">
        <f t="shared" ca="1" si="67"/>
        <v/>
      </c>
      <c r="AN80" s="44" t="str">
        <f t="shared" ca="1" si="72"/>
        <v/>
      </c>
      <c r="AO80" s="3" t="str">
        <f ca="1">IF(OR(AH80="",AL80=""),"",_xlfn.RANK.EQ(AN80,ForecasterRankDifference5,1)+COUNTIF($AN$5:AN80,AN80)/100)</f>
        <v/>
      </c>
    </row>
    <row r="81" spans="1:41" x14ac:dyDescent="0.55000000000000004">
      <c r="A81" s="3" t="str">
        <f t="shared" ca="1" si="47"/>
        <v/>
      </c>
      <c r="B81" s="43" t="str">
        <f t="shared" ca="1" si="48"/>
        <v/>
      </c>
      <c r="C81" s="43"/>
      <c r="D81" s="3" t="str">
        <f ca="1">IF(E81="","",_xlfn.RANK.EQ(E81,ForecasterRankAverages,1) + COUNTIF($E$5:E81,E81)/100)</f>
        <v/>
      </c>
      <c r="E81" s="44" t="str">
        <f t="shared" ca="1" si="49"/>
        <v/>
      </c>
      <c r="F81" s="31" t="str">
        <f t="shared" ca="1" si="50"/>
        <v/>
      </c>
      <c r="G81" s="31" t="str">
        <f t="shared" ca="1" si="51"/>
        <v/>
      </c>
      <c r="H81" s="44" t="str">
        <f t="shared" ca="1" si="68"/>
        <v/>
      </c>
      <c r="I81" s="3" t="str">
        <f ca="1">IF(OR(A81="",F81=""),"",_xlfn.RANK.EQ(H81,ForecasterRankDifference1,1)+COUNTIF($H$5:H81,H81)/100)</f>
        <v/>
      </c>
      <c r="J81" s="3" t="str">
        <f t="shared" ca="1" si="52"/>
        <v/>
      </c>
      <c r="K81" s="43" t="str">
        <f t="shared" ca="1" si="53"/>
        <v/>
      </c>
      <c r="L81" s="45"/>
      <c r="M81" s="43"/>
      <c r="N81" s="31" t="str">
        <f t="shared" ca="1" si="54"/>
        <v/>
      </c>
      <c r="O81" s="31" t="str">
        <f t="shared" ca="1" si="55"/>
        <v/>
      </c>
      <c r="P81" s="44" t="str">
        <f t="shared" ca="1" si="69"/>
        <v/>
      </c>
      <c r="Q81" s="3" t="str">
        <f ca="1">IF(OR(J81="",N81=""),"",_xlfn.RANK.EQ(P81,ForecasterRankDifference2,1)+COUNTIF($P$5:P81,P81)/100)</f>
        <v/>
      </c>
      <c r="R81" s="3" t="str">
        <f t="shared" ca="1" si="56"/>
        <v/>
      </c>
      <c r="S81" s="43" t="str">
        <f t="shared" ca="1" si="57"/>
        <v/>
      </c>
      <c r="T81" s="45"/>
      <c r="U81" s="43"/>
      <c r="V81" s="31" t="str">
        <f t="shared" ca="1" si="58"/>
        <v/>
      </c>
      <c r="W81" s="31" t="str">
        <f t="shared" ca="1" si="59"/>
        <v/>
      </c>
      <c r="X81" s="44" t="str">
        <f t="shared" ca="1" si="70"/>
        <v/>
      </c>
      <c r="Y81" s="3" t="str">
        <f ca="1">IF(OR(R81="",V81=""),"",_xlfn.RANK.EQ(X81,ForecasterRankDifference3,1)+COUNTIF($X$5:X81,X81)/100)</f>
        <v/>
      </c>
      <c r="Z81" s="3" t="str">
        <f t="shared" ca="1" si="60"/>
        <v/>
      </c>
      <c r="AA81" s="43" t="str">
        <f t="shared" ca="1" si="61"/>
        <v/>
      </c>
      <c r="AB81" s="45"/>
      <c r="AC81" s="43"/>
      <c r="AD81" s="31" t="str">
        <f t="shared" ca="1" si="62"/>
        <v/>
      </c>
      <c r="AE81" s="31" t="str">
        <f t="shared" ca="1" si="63"/>
        <v/>
      </c>
      <c r="AF81" s="44" t="str">
        <f t="shared" ca="1" si="71"/>
        <v/>
      </c>
      <c r="AG81" s="3" t="str">
        <f ca="1">IF(OR(Z81="",AD81=""),"",_xlfn.RANK.EQ(AF81,ForecasterRankDifference4,1)+COUNTIF($AF$5:AF81,AF81)/100)</f>
        <v/>
      </c>
      <c r="AH81" s="3" t="str">
        <f t="shared" ca="1" si="64"/>
        <v/>
      </c>
      <c r="AI81" s="43" t="str">
        <f t="shared" ca="1" si="65"/>
        <v/>
      </c>
      <c r="AJ81" s="45"/>
      <c r="AK81" s="43"/>
      <c r="AL81" s="31" t="str">
        <f t="shared" ca="1" si="66"/>
        <v/>
      </c>
      <c r="AM81" s="31" t="str">
        <f t="shared" ca="1" si="67"/>
        <v/>
      </c>
      <c r="AN81" s="44" t="str">
        <f t="shared" ca="1" si="72"/>
        <v/>
      </c>
      <c r="AO81" s="3" t="str">
        <f ca="1">IF(OR(AH81="",AL81=""),"",_xlfn.RANK.EQ(AN81,ForecasterRankDifference5,1)+COUNTIF($AN$5:AN81,AN81)/100)</f>
        <v/>
      </c>
    </row>
    <row r="82" spans="1:41" x14ac:dyDescent="0.55000000000000004">
      <c r="A82" s="3" t="str">
        <f t="shared" ca="1" si="47"/>
        <v/>
      </c>
      <c r="B82" s="43" t="str">
        <f t="shared" ca="1" si="48"/>
        <v/>
      </c>
      <c r="C82" s="43"/>
      <c r="D82" s="3" t="str">
        <f ca="1">IF(E82="","",_xlfn.RANK.EQ(E82,ForecasterRankAverages,1) + COUNTIF($E$5:E82,E82)/100)</f>
        <v/>
      </c>
      <c r="E82" s="44" t="str">
        <f t="shared" ca="1" si="49"/>
        <v/>
      </c>
      <c r="F82" s="31" t="str">
        <f t="shared" ca="1" si="50"/>
        <v/>
      </c>
      <c r="G82" s="31" t="str">
        <f t="shared" ca="1" si="51"/>
        <v/>
      </c>
      <c r="H82" s="44" t="str">
        <f t="shared" ca="1" si="68"/>
        <v/>
      </c>
      <c r="I82" s="3" t="str">
        <f ca="1">IF(OR(A82="",F82=""),"",_xlfn.RANK.EQ(H82,ForecasterRankDifference1,1)+COUNTIF($H$5:H82,H82)/100)</f>
        <v/>
      </c>
      <c r="J82" s="3" t="str">
        <f t="shared" ca="1" si="52"/>
        <v/>
      </c>
      <c r="K82" s="43" t="str">
        <f t="shared" ca="1" si="53"/>
        <v/>
      </c>
      <c r="L82" s="45"/>
      <c r="M82" s="43"/>
      <c r="N82" s="31" t="str">
        <f t="shared" ca="1" si="54"/>
        <v/>
      </c>
      <c r="O82" s="31" t="str">
        <f t="shared" ca="1" si="55"/>
        <v/>
      </c>
      <c r="P82" s="44" t="str">
        <f t="shared" ca="1" si="69"/>
        <v/>
      </c>
      <c r="Q82" s="3" t="str">
        <f ca="1">IF(OR(J82="",N82=""),"",_xlfn.RANK.EQ(P82,ForecasterRankDifference2,1)+COUNTIF($P$5:P82,P82)/100)</f>
        <v/>
      </c>
      <c r="R82" s="3" t="str">
        <f t="shared" ca="1" si="56"/>
        <v/>
      </c>
      <c r="S82" s="43" t="str">
        <f t="shared" ca="1" si="57"/>
        <v/>
      </c>
      <c r="T82" s="45"/>
      <c r="U82" s="43"/>
      <c r="V82" s="31" t="str">
        <f t="shared" ca="1" si="58"/>
        <v/>
      </c>
      <c r="W82" s="31" t="str">
        <f t="shared" ca="1" si="59"/>
        <v/>
      </c>
      <c r="X82" s="44" t="str">
        <f t="shared" ca="1" si="70"/>
        <v/>
      </c>
      <c r="Y82" s="3" t="str">
        <f ca="1">IF(OR(R82="",V82=""),"",_xlfn.RANK.EQ(X82,ForecasterRankDifference3,1)+COUNTIF($X$5:X82,X82)/100)</f>
        <v/>
      </c>
      <c r="Z82" s="3" t="str">
        <f t="shared" ca="1" si="60"/>
        <v/>
      </c>
      <c r="AA82" s="43" t="str">
        <f t="shared" ca="1" si="61"/>
        <v/>
      </c>
      <c r="AB82" s="45"/>
      <c r="AC82" s="43"/>
      <c r="AD82" s="31" t="str">
        <f t="shared" ca="1" si="62"/>
        <v/>
      </c>
      <c r="AE82" s="31" t="str">
        <f t="shared" ca="1" si="63"/>
        <v/>
      </c>
      <c r="AF82" s="44" t="str">
        <f t="shared" ca="1" si="71"/>
        <v/>
      </c>
      <c r="AG82" s="3" t="str">
        <f ca="1">IF(OR(Z82="",AD82=""),"",_xlfn.RANK.EQ(AF82,ForecasterRankDifference4,1)+COUNTIF($AF$5:AF82,AF82)/100)</f>
        <v/>
      </c>
      <c r="AH82" s="3" t="str">
        <f t="shared" ca="1" si="64"/>
        <v/>
      </c>
      <c r="AI82" s="43" t="str">
        <f t="shared" ca="1" si="65"/>
        <v/>
      </c>
      <c r="AJ82" s="45"/>
      <c r="AK82" s="43"/>
      <c r="AL82" s="31" t="str">
        <f t="shared" ca="1" si="66"/>
        <v/>
      </c>
      <c r="AM82" s="31" t="str">
        <f t="shared" ca="1" si="67"/>
        <v/>
      </c>
      <c r="AN82" s="44" t="str">
        <f t="shared" ca="1" si="72"/>
        <v/>
      </c>
      <c r="AO82" s="3" t="str">
        <f ca="1">IF(OR(AH82="",AL82=""),"",_xlfn.RANK.EQ(AN82,ForecasterRankDifference5,1)+COUNTIF($AN$5:AN82,AN82)/100)</f>
        <v/>
      </c>
    </row>
    <row r="83" spans="1:41" x14ac:dyDescent="0.55000000000000004">
      <c r="A83" s="3" t="str">
        <f t="shared" ca="1" si="47"/>
        <v/>
      </c>
      <c r="B83" s="43" t="str">
        <f t="shared" ca="1" si="48"/>
        <v/>
      </c>
      <c r="C83" s="43"/>
      <c r="D83" s="3" t="str">
        <f ca="1">IF(E83="","",_xlfn.RANK.EQ(E83,ForecasterRankAverages,1) + COUNTIF($E$5:E83,E83)/100)</f>
        <v/>
      </c>
      <c r="E83" s="44" t="str">
        <f t="shared" ca="1" si="49"/>
        <v/>
      </c>
      <c r="F83" s="31" t="str">
        <f t="shared" ca="1" si="50"/>
        <v/>
      </c>
      <c r="G83" s="31" t="str">
        <f t="shared" ca="1" si="51"/>
        <v/>
      </c>
      <c r="H83" s="44" t="str">
        <f t="shared" ca="1" si="68"/>
        <v/>
      </c>
      <c r="I83" s="3" t="str">
        <f ca="1">IF(OR(A83="",F83=""),"",_xlfn.RANK.EQ(H83,ForecasterRankDifference1,1)+COUNTIF($H$5:H83,H83)/100)</f>
        <v/>
      </c>
      <c r="J83" s="3" t="str">
        <f t="shared" ca="1" si="52"/>
        <v/>
      </c>
      <c r="K83" s="43" t="str">
        <f t="shared" ca="1" si="53"/>
        <v/>
      </c>
      <c r="L83" s="45"/>
      <c r="M83" s="43"/>
      <c r="N83" s="31" t="str">
        <f t="shared" ca="1" si="54"/>
        <v/>
      </c>
      <c r="O83" s="31" t="str">
        <f t="shared" ca="1" si="55"/>
        <v/>
      </c>
      <c r="P83" s="44" t="str">
        <f t="shared" ca="1" si="69"/>
        <v/>
      </c>
      <c r="Q83" s="3" t="str">
        <f ca="1">IF(OR(J83="",N83=""),"",_xlfn.RANK.EQ(P83,ForecasterRankDifference2,1)+COUNTIF($P$5:P83,P83)/100)</f>
        <v/>
      </c>
      <c r="R83" s="3" t="str">
        <f t="shared" ca="1" si="56"/>
        <v/>
      </c>
      <c r="S83" s="43" t="str">
        <f t="shared" ca="1" si="57"/>
        <v/>
      </c>
      <c r="T83" s="45"/>
      <c r="U83" s="43"/>
      <c r="V83" s="31" t="str">
        <f t="shared" ca="1" si="58"/>
        <v/>
      </c>
      <c r="W83" s="31" t="str">
        <f t="shared" ca="1" si="59"/>
        <v/>
      </c>
      <c r="X83" s="44" t="str">
        <f t="shared" ca="1" si="70"/>
        <v/>
      </c>
      <c r="Y83" s="3" t="str">
        <f ca="1">IF(OR(R83="",V83=""),"",_xlfn.RANK.EQ(X83,ForecasterRankDifference3,1)+COUNTIF($X$5:X83,X83)/100)</f>
        <v/>
      </c>
      <c r="Z83" s="3" t="str">
        <f t="shared" ca="1" si="60"/>
        <v/>
      </c>
      <c r="AA83" s="43" t="str">
        <f t="shared" ca="1" si="61"/>
        <v/>
      </c>
      <c r="AB83" s="45"/>
      <c r="AC83" s="43"/>
      <c r="AD83" s="31" t="str">
        <f t="shared" ca="1" si="62"/>
        <v/>
      </c>
      <c r="AE83" s="31" t="str">
        <f t="shared" ca="1" si="63"/>
        <v/>
      </c>
      <c r="AF83" s="44" t="str">
        <f t="shared" ca="1" si="71"/>
        <v/>
      </c>
      <c r="AG83" s="3" t="str">
        <f ca="1">IF(OR(Z83="",AD83=""),"",_xlfn.RANK.EQ(AF83,ForecasterRankDifference4,1)+COUNTIF($AF$5:AF83,AF83)/100)</f>
        <v/>
      </c>
      <c r="AH83" s="3" t="str">
        <f t="shared" ca="1" si="64"/>
        <v/>
      </c>
      <c r="AI83" s="43" t="str">
        <f t="shared" ca="1" si="65"/>
        <v/>
      </c>
      <c r="AJ83" s="45"/>
      <c r="AK83" s="43"/>
      <c r="AL83" s="31" t="str">
        <f t="shared" ca="1" si="66"/>
        <v/>
      </c>
      <c r="AM83" s="31" t="str">
        <f t="shared" ca="1" si="67"/>
        <v/>
      </c>
      <c r="AN83" s="44" t="str">
        <f t="shared" ca="1" si="72"/>
        <v/>
      </c>
      <c r="AO83" s="3" t="str">
        <f ca="1">IF(OR(AH83="",AL83=""),"",_xlfn.RANK.EQ(AN83,ForecasterRankDifference5,1)+COUNTIF($AN$5:AN83,AN83)/100)</f>
        <v/>
      </c>
    </row>
    <row r="84" spans="1:41" x14ac:dyDescent="0.55000000000000004">
      <c r="A84" s="3" t="str">
        <f t="shared" ca="1" si="47"/>
        <v/>
      </c>
      <c r="B84" s="43" t="str">
        <f t="shared" ca="1" si="48"/>
        <v/>
      </c>
      <c r="C84" s="43"/>
      <c r="D84" s="3" t="str">
        <f ca="1">IF(E84="","",_xlfn.RANK.EQ(E84,ForecasterRankAverages,1) + COUNTIF($E$5:E84,E84)/100)</f>
        <v/>
      </c>
      <c r="E84" s="44" t="str">
        <f t="shared" ca="1" si="49"/>
        <v/>
      </c>
      <c r="F84" s="31" t="str">
        <f t="shared" ca="1" si="50"/>
        <v/>
      </c>
      <c r="G84" s="31" t="str">
        <f t="shared" ca="1" si="51"/>
        <v/>
      </c>
      <c r="H84" s="44" t="str">
        <f t="shared" ca="1" si="68"/>
        <v/>
      </c>
      <c r="I84" s="3" t="str">
        <f ca="1">IF(OR(A84="",F84=""),"",_xlfn.RANK.EQ(H84,ForecasterRankDifference1,1)+COUNTIF($H$5:H84,H84)/100)</f>
        <v/>
      </c>
      <c r="J84" s="3" t="str">
        <f t="shared" ca="1" si="52"/>
        <v/>
      </c>
      <c r="K84" s="43" t="str">
        <f t="shared" ca="1" si="53"/>
        <v/>
      </c>
      <c r="L84" s="45"/>
      <c r="M84" s="43"/>
      <c r="N84" s="31" t="str">
        <f t="shared" ca="1" si="54"/>
        <v/>
      </c>
      <c r="O84" s="31" t="str">
        <f t="shared" ca="1" si="55"/>
        <v/>
      </c>
      <c r="P84" s="44" t="str">
        <f t="shared" ca="1" si="69"/>
        <v/>
      </c>
      <c r="Q84" s="3" t="str">
        <f ca="1">IF(OR(J84="",N84=""),"",_xlfn.RANK.EQ(P84,ForecasterRankDifference2,1)+COUNTIF($P$5:P84,P84)/100)</f>
        <v/>
      </c>
      <c r="R84" s="3" t="str">
        <f t="shared" ca="1" si="56"/>
        <v/>
      </c>
      <c r="S84" s="43" t="str">
        <f t="shared" ca="1" si="57"/>
        <v/>
      </c>
      <c r="T84" s="45"/>
      <c r="U84" s="43"/>
      <c r="V84" s="31" t="str">
        <f t="shared" ca="1" si="58"/>
        <v/>
      </c>
      <c r="W84" s="31" t="str">
        <f t="shared" ca="1" si="59"/>
        <v/>
      </c>
      <c r="X84" s="44" t="str">
        <f t="shared" ca="1" si="70"/>
        <v/>
      </c>
      <c r="Y84" s="3" t="str">
        <f ca="1">IF(OR(R84="",V84=""),"",_xlfn.RANK.EQ(X84,ForecasterRankDifference3,1)+COUNTIF($X$5:X84,X84)/100)</f>
        <v/>
      </c>
      <c r="Z84" s="3" t="str">
        <f t="shared" ca="1" si="60"/>
        <v/>
      </c>
      <c r="AA84" s="43" t="str">
        <f t="shared" ca="1" si="61"/>
        <v/>
      </c>
      <c r="AB84" s="45"/>
      <c r="AC84" s="43"/>
      <c r="AD84" s="31" t="str">
        <f t="shared" ca="1" si="62"/>
        <v/>
      </c>
      <c r="AE84" s="31" t="str">
        <f t="shared" ca="1" si="63"/>
        <v/>
      </c>
      <c r="AF84" s="44" t="str">
        <f t="shared" ca="1" si="71"/>
        <v/>
      </c>
      <c r="AG84" s="3" t="str">
        <f ca="1">IF(OR(Z84="",AD84=""),"",_xlfn.RANK.EQ(AF84,ForecasterRankDifference4,1)+COUNTIF($AF$5:AF84,AF84)/100)</f>
        <v/>
      </c>
      <c r="AH84" s="3" t="str">
        <f t="shared" ca="1" si="64"/>
        <v/>
      </c>
      <c r="AI84" s="43" t="str">
        <f t="shared" ca="1" si="65"/>
        <v/>
      </c>
      <c r="AJ84" s="45"/>
      <c r="AK84" s="43"/>
      <c r="AL84" s="31" t="str">
        <f t="shared" ca="1" si="66"/>
        <v/>
      </c>
      <c r="AM84" s="31" t="str">
        <f t="shared" ca="1" si="67"/>
        <v/>
      </c>
      <c r="AN84" s="44" t="str">
        <f t="shared" ca="1" si="72"/>
        <v/>
      </c>
      <c r="AO84" s="3" t="str">
        <f ca="1">IF(OR(AH84="",AL84=""),"",_xlfn.RANK.EQ(AN84,ForecasterRankDifference5,1)+COUNTIF($AN$5:AN84,AN84)/100)</f>
        <v/>
      </c>
    </row>
    <row r="85" spans="1:41" x14ac:dyDescent="0.55000000000000004">
      <c r="A85" s="3" t="str">
        <f t="shared" ca="1" si="47"/>
        <v/>
      </c>
      <c r="B85" s="43" t="str">
        <f t="shared" ca="1" si="48"/>
        <v/>
      </c>
      <c r="C85" s="43"/>
      <c r="D85" s="3" t="str">
        <f ca="1">IF(E85="","",_xlfn.RANK.EQ(E85,ForecasterRankAverages,1) + COUNTIF($E$5:E85,E85)/100)</f>
        <v/>
      </c>
      <c r="E85" s="44" t="str">
        <f t="shared" ca="1" si="49"/>
        <v/>
      </c>
      <c r="F85" s="31" t="str">
        <f t="shared" ca="1" si="50"/>
        <v/>
      </c>
      <c r="G85" s="31" t="str">
        <f t="shared" ca="1" si="51"/>
        <v/>
      </c>
      <c r="H85" s="44" t="str">
        <f t="shared" ca="1" si="68"/>
        <v/>
      </c>
      <c r="I85" s="3" t="str">
        <f ca="1">IF(OR(A85="",F85=""),"",_xlfn.RANK.EQ(H85,ForecasterRankDifference1,1)+COUNTIF($H$5:H85,H85)/100)</f>
        <v/>
      </c>
      <c r="J85" s="3" t="str">
        <f t="shared" ca="1" si="52"/>
        <v/>
      </c>
      <c r="K85" s="43" t="str">
        <f t="shared" ca="1" si="53"/>
        <v/>
      </c>
      <c r="L85" s="45"/>
      <c r="M85" s="43"/>
      <c r="N85" s="31" t="str">
        <f t="shared" ca="1" si="54"/>
        <v/>
      </c>
      <c r="O85" s="31" t="str">
        <f t="shared" ca="1" si="55"/>
        <v/>
      </c>
      <c r="P85" s="44" t="str">
        <f t="shared" ca="1" si="69"/>
        <v/>
      </c>
      <c r="Q85" s="3" t="str">
        <f ca="1">IF(OR(J85="",N85=""),"",_xlfn.RANK.EQ(P85,ForecasterRankDifference2,1)+COUNTIF($P$5:P85,P85)/100)</f>
        <v/>
      </c>
      <c r="R85" s="3" t="str">
        <f t="shared" ca="1" si="56"/>
        <v/>
      </c>
      <c r="S85" s="43" t="str">
        <f t="shared" ca="1" si="57"/>
        <v/>
      </c>
      <c r="T85" s="45"/>
      <c r="U85" s="43"/>
      <c r="V85" s="31" t="str">
        <f t="shared" ca="1" si="58"/>
        <v/>
      </c>
      <c r="W85" s="31" t="str">
        <f t="shared" ca="1" si="59"/>
        <v/>
      </c>
      <c r="X85" s="44" t="str">
        <f t="shared" ca="1" si="70"/>
        <v/>
      </c>
      <c r="Y85" s="3" t="str">
        <f ca="1">IF(OR(R85="",V85=""),"",_xlfn.RANK.EQ(X85,ForecasterRankDifference3,1)+COUNTIF($X$5:X85,X85)/100)</f>
        <v/>
      </c>
      <c r="Z85" s="3" t="str">
        <f t="shared" ca="1" si="60"/>
        <v/>
      </c>
      <c r="AA85" s="43" t="str">
        <f t="shared" ca="1" si="61"/>
        <v/>
      </c>
      <c r="AB85" s="45"/>
      <c r="AC85" s="43"/>
      <c r="AD85" s="31" t="str">
        <f t="shared" ca="1" si="62"/>
        <v/>
      </c>
      <c r="AE85" s="31" t="str">
        <f t="shared" ca="1" si="63"/>
        <v/>
      </c>
      <c r="AF85" s="44" t="str">
        <f t="shared" ca="1" si="71"/>
        <v/>
      </c>
      <c r="AG85" s="3" t="str">
        <f ca="1">IF(OR(Z85="",AD85=""),"",_xlfn.RANK.EQ(AF85,ForecasterRankDifference4,1)+COUNTIF($AF$5:AF85,AF85)/100)</f>
        <v/>
      </c>
      <c r="AH85" s="3" t="str">
        <f t="shared" ca="1" si="64"/>
        <v/>
      </c>
      <c r="AI85" s="43" t="str">
        <f t="shared" ca="1" si="65"/>
        <v/>
      </c>
      <c r="AJ85" s="45"/>
      <c r="AK85" s="43"/>
      <c r="AL85" s="31" t="str">
        <f t="shared" ca="1" si="66"/>
        <v/>
      </c>
      <c r="AM85" s="31" t="str">
        <f t="shared" ca="1" si="67"/>
        <v/>
      </c>
      <c r="AN85" s="44" t="str">
        <f t="shared" ca="1" si="72"/>
        <v/>
      </c>
      <c r="AO85" s="3" t="str">
        <f ca="1">IF(OR(AH85="",AL85=""),"",_xlfn.RANK.EQ(AN85,ForecasterRankDifference5,1)+COUNTIF($AN$5:AN85,AN85)/100)</f>
        <v/>
      </c>
    </row>
    <row r="86" spans="1:41" x14ac:dyDescent="0.55000000000000004">
      <c r="A86" s="3" t="str">
        <f t="shared" ca="1" si="47"/>
        <v/>
      </c>
      <c r="B86" s="43" t="str">
        <f t="shared" ca="1" si="48"/>
        <v/>
      </c>
      <c r="C86" s="43"/>
      <c r="D86" s="3" t="str">
        <f ca="1">IF(E86="","",_xlfn.RANK.EQ(E86,ForecasterRankAverages,1) + COUNTIF($E$5:E86,E86)/100)</f>
        <v/>
      </c>
      <c r="E86" s="44" t="str">
        <f t="shared" ca="1" si="49"/>
        <v/>
      </c>
      <c r="F86" s="31" t="str">
        <f t="shared" ca="1" si="50"/>
        <v/>
      </c>
      <c r="G86" s="31" t="str">
        <f t="shared" ca="1" si="51"/>
        <v/>
      </c>
      <c r="H86" s="44" t="str">
        <f t="shared" ca="1" si="68"/>
        <v/>
      </c>
      <c r="I86" s="3" t="str">
        <f ca="1">IF(OR(A86="",F86=""),"",_xlfn.RANK.EQ(H86,ForecasterRankDifference1,1)+COUNTIF($H$5:H86,H86)/100)</f>
        <v/>
      </c>
      <c r="J86" s="3" t="str">
        <f t="shared" ca="1" si="52"/>
        <v/>
      </c>
      <c r="K86" s="43" t="str">
        <f t="shared" ca="1" si="53"/>
        <v/>
      </c>
      <c r="L86" s="45"/>
      <c r="M86" s="43"/>
      <c r="N86" s="31" t="str">
        <f t="shared" ca="1" si="54"/>
        <v/>
      </c>
      <c r="O86" s="31" t="str">
        <f t="shared" ca="1" si="55"/>
        <v/>
      </c>
      <c r="P86" s="44" t="str">
        <f t="shared" ca="1" si="69"/>
        <v/>
      </c>
      <c r="Q86" s="3" t="str">
        <f ca="1">IF(OR(J86="",N86=""),"",_xlfn.RANK.EQ(P86,ForecasterRankDifference2,1)+COUNTIF($P$5:P86,P86)/100)</f>
        <v/>
      </c>
      <c r="R86" s="3" t="str">
        <f t="shared" ca="1" si="56"/>
        <v/>
      </c>
      <c r="S86" s="43" t="str">
        <f t="shared" ca="1" si="57"/>
        <v/>
      </c>
      <c r="T86" s="45"/>
      <c r="U86" s="43"/>
      <c r="V86" s="31" t="str">
        <f t="shared" ca="1" si="58"/>
        <v/>
      </c>
      <c r="W86" s="31" t="str">
        <f t="shared" ca="1" si="59"/>
        <v/>
      </c>
      <c r="X86" s="44" t="str">
        <f t="shared" ca="1" si="70"/>
        <v/>
      </c>
      <c r="Y86" s="3" t="str">
        <f ca="1">IF(OR(R86="",V86=""),"",_xlfn.RANK.EQ(X86,ForecasterRankDifference3,1)+COUNTIF($X$5:X86,X86)/100)</f>
        <v/>
      </c>
      <c r="Z86" s="3" t="str">
        <f t="shared" ca="1" si="60"/>
        <v/>
      </c>
      <c r="AA86" s="43" t="str">
        <f t="shared" ca="1" si="61"/>
        <v/>
      </c>
      <c r="AB86" s="45"/>
      <c r="AC86" s="43"/>
      <c r="AD86" s="31" t="str">
        <f t="shared" ca="1" si="62"/>
        <v/>
      </c>
      <c r="AE86" s="31" t="str">
        <f t="shared" ca="1" si="63"/>
        <v/>
      </c>
      <c r="AF86" s="44" t="str">
        <f t="shared" ca="1" si="71"/>
        <v/>
      </c>
      <c r="AG86" s="3" t="str">
        <f ca="1">IF(OR(Z86="",AD86=""),"",_xlfn.RANK.EQ(AF86,ForecasterRankDifference4,1)+COUNTIF($AF$5:AF86,AF86)/100)</f>
        <v/>
      </c>
      <c r="AH86" s="3" t="str">
        <f t="shared" ca="1" si="64"/>
        <v/>
      </c>
      <c r="AI86" s="43" t="str">
        <f t="shared" ca="1" si="65"/>
        <v/>
      </c>
      <c r="AJ86" s="45"/>
      <c r="AK86" s="43"/>
      <c r="AL86" s="31" t="str">
        <f t="shared" ca="1" si="66"/>
        <v/>
      </c>
      <c r="AM86" s="31" t="str">
        <f t="shared" ca="1" si="67"/>
        <v/>
      </c>
      <c r="AN86" s="44" t="str">
        <f t="shared" ca="1" si="72"/>
        <v/>
      </c>
      <c r="AO86" s="3" t="str">
        <f ca="1">IF(OR(AH86="",AL86=""),"",_xlfn.RANK.EQ(AN86,ForecasterRankDifference5,1)+COUNTIF($AN$5:AN86,AN86)/100)</f>
        <v/>
      </c>
    </row>
    <row r="87" spans="1:41" x14ac:dyDescent="0.55000000000000004">
      <c r="A87" s="3" t="str">
        <f t="shared" ca="1" si="47"/>
        <v/>
      </c>
      <c r="B87" s="43" t="str">
        <f t="shared" ca="1" si="48"/>
        <v/>
      </c>
      <c r="C87" s="43"/>
      <c r="D87" s="3" t="str">
        <f ca="1">IF(E87="","",_xlfn.RANK.EQ(E87,ForecasterRankAverages,1) + COUNTIF($E$5:E87,E87)/100)</f>
        <v/>
      </c>
      <c r="E87" s="44" t="str">
        <f t="shared" ca="1" si="49"/>
        <v/>
      </c>
      <c r="F87" s="31" t="str">
        <f t="shared" ca="1" si="50"/>
        <v/>
      </c>
      <c r="G87" s="31" t="str">
        <f t="shared" ca="1" si="51"/>
        <v/>
      </c>
      <c r="H87" s="44" t="str">
        <f t="shared" ca="1" si="68"/>
        <v/>
      </c>
      <c r="I87" s="3" t="str">
        <f ca="1">IF(OR(A87="",F87=""),"",_xlfn.RANK.EQ(H87,ForecasterRankDifference1,1)+COUNTIF($H$5:H87,H87)/100)</f>
        <v/>
      </c>
      <c r="J87" s="3" t="str">
        <f t="shared" ca="1" si="52"/>
        <v/>
      </c>
      <c r="K87" s="43" t="str">
        <f t="shared" ca="1" si="53"/>
        <v/>
      </c>
      <c r="L87" s="45"/>
      <c r="M87" s="43"/>
      <c r="N87" s="31" t="str">
        <f t="shared" ca="1" si="54"/>
        <v/>
      </c>
      <c r="O87" s="31" t="str">
        <f t="shared" ca="1" si="55"/>
        <v/>
      </c>
      <c r="P87" s="44" t="str">
        <f t="shared" ca="1" si="69"/>
        <v/>
      </c>
      <c r="Q87" s="3" t="str">
        <f ca="1">IF(OR(J87="",N87=""),"",_xlfn.RANK.EQ(P87,ForecasterRankDifference2,1)+COUNTIF($P$5:P87,P87)/100)</f>
        <v/>
      </c>
      <c r="R87" s="3" t="str">
        <f t="shared" ca="1" si="56"/>
        <v/>
      </c>
      <c r="S87" s="43" t="str">
        <f t="shared" ca="1" si="57"/>
        <v/>
      </c>
      <c r="T87" s="45"/>
      <c r="U87" s="43"/>
      <c r="V87" s="31" t="str">
        <f t="shared" ca="1" si="58"/>
        <v/>
      </c>
      <c r="W87" s="31" t="str">
        <f t="shared" ca="1" si="59"/>
        <v/>
      </c>
      <c r="X87" s="44" t="str">
        <f t="shared" ca="1" si="70"/>
        <v/>
      </c>
      <c r="Y87" s="3" t="str">
        <f ca="1">IF(OR(R87="",V87=""),"",_xlfn.RANK.EQ(X87,ForecasterRankDifference3,1)+COUNTIF($X$5:X87,X87)/100)</f>
        <v/>
      </c>
      <c r="Z87" s="3" t="str">
        <f t="shared" ca="1" si="60"/>
        <v/>
      </c>
      <c r="AA87" s="43" t="str">
        <f t="shared" ca="1" si="61"/>
        <v/>
      </c>
      <c r="AB87" s="45"/>
      <c r="AC87" s="43"/>
      <c r="AD87" s="31" t="str">
        <f t="shared" ca="1" si="62"/>
        <v/>
      </c>
      <c r="AE87" s="31" t="str">
        <f t="shared" ca="1" si="63"/>
        <v/>
      </c>
      <c r="AF87" s="44" t="str">
        <f t="shared" ca="1" si="71"/>
        <v/>
      </c>
      <c r="AG87" s="3" t="str">
        <f ca="1">IF(OR(Z87="",AD87=""),"",_xlfn.RANK.EQ(AF87,ForecasterRankDifference4,1)+COUNTIF($AF$5:AF87,AF87)/100)</f>
        <v/>
      </c>
      <c r="AH87" s="3" t="str">
        <f t="shared" ca="1" si="64"/>
        <v/>
      </c>
      <c r="AI87" s="43" t="str">
        <f t="shared" ca="1" si="65"/>
        <v/>
      </c>
      <c r="AJ87" s="45"/>
      <c r="AK87" s="43"/>
      <c r="AL87" s="31" t="str">
        <f t="shared" ca="1" si="66"/>
        <v/>
      </c>
      <c r="AM87" s="31" t="str">
        <f t="shared" ca="1" si="67"/>
        <v/>
      </c>
      <c r="AN87" s="44" t="str">
        <f t="shared" ca="1" si="72"/>
        <v/>
      </c>
      <c r="AO87" s="3" t="str">
        <f ca="1">IF(OR(AH87="",AL87=""),"",_xlfn.RANK.EQ(AN87,ForecasterRankDifference5,1)+COUNTIF($AN$5:AN87,AN87)/100)</f>
        <v/>
      </c>
    </row>
    <row r="88" spans="1:41" x14ac:dyDescent="0.55000000000000004">
      <c r="A88" s="3" t="str">
        <f t="shared" ca="1" si="47"/>
        <v/>
      </c>
      <c r="B88" s="43" t="str">
        <f t="shared" ca="1" si="48"/>
        <v/>
      </c>
      <c r="C88" s="43"/>
      <c r="D88" s="3" t="str">
        <f ca="1">IF(E88="","",_xlfn.RANK.EQ(E88,ForecasterRankAverages,1) + COUNTIF($E$5:E88,E88)/100)</f>
        <v/>
      </c>
      <c r="E88" s="44" t="str">
        <f t="shared" ca="1" si="49"/>
        <v/>
      </c>
      <c r="F88" s="31" t="str">
        <f t="shared" ca="1" si="50"/>
        <v/>
      </c>
      <c r="G88" s="31" t="str">
        <f t="shared" ca="1" si="51"/>
        <v/>
      </c>
      <c r="H88" s="44" t="str">
        <f t="shared" ca="1" si="68"/>
        <v/>
      </c>
      <c r="I88" s="3" t="str">
        <f ca="1">IF(OR(A88="",F88=""),"",_xlfn.RANK.EQ(H88,ForecasterRankDifference1,1)+COUNTIF($H$5:H88,H88)/100)</f>
        <v/>
      </c>
      <c r="J88" s="3" t="str">
        <f t="shared" ca="1" si="52"/>
        <v/>
      </c>
      <c r="K88" s="43" t="str">
        <f t="shared" ca="1" si="53"/>
        <v/>
      </c>
      <c r="L88" s="45"/>
      <c r="M88" s="43"/>
      <c r="N88" s="31" t="str">
        <f t="shared" ca="1" si="54"/>
        <v/>
      </c>
      <c r="O88" s="31" t="str">
        <f t="shared" ca="1" si="55"/>
        <v/>
      </c>
      <c r="P88" s="44" t="str">
        <f t="shared" ca="1" si="69"/>
        <v/>
      </c>
      <c r="Q88" s="3" t="str">
        <f ca="1">IF(OR(J88="",N88=""),"",_xlfn.RANK.EQ(P88,ForecasterRankDifference2,1)+COUNTIF($P$5:P88,P88)/100)</f>
        <v/>
      </c>
      <c r="R88" s="3" t="str">
        <f t="shared" ca="1" si="56"/>
        <v/>
      </c>
      <c r="S88" s="43" t="str">
        <f t="shared" ca="1" si="57"/>
        <v/>
      </c>
      <c r="T88" s="45"/>
      <c r="U88" s="43"/>
      <c r="V88" s="31" t="str">
        <f t="shared" ca="1" si="58"/>
        <v/>
      </c>
      <c r="W88" s="31" t="str">
        <f t="shared" ca="1" si="59"/>
        <v/>
      </c>
      <c r="X88" s="44" t="str">
        <f t="shared" ca="1" si="70"/>
        <v/>
      </c>
      <c r="Y88" s="3" t="str">
        <f ca="1">IF(OR(R88="",V88=""),"",_xlfn.RANK.EQ(X88,ForecasterRankDifference3,1)+COUNTIF($X$5:X88,X88)/100)</f>
        <v/>
      </c>
      <c r="Z88" s="3" t="str">
        <f t="shared" ca="1" si="60"/>
        <v/>
      </c>
      <c r="AA88" s="43" t="str">
        <f t="shared" ca="1" si="61"/>
        <v/>
      </c>
      <c r="AB88" s="45"/>
      <c r="AC88" s="43"/>
      <c r="AD88" s="31" t="str">
        <f t="shared" ca="1" si="62"/>
        <v/>
      </c>
      <c r="AE88" s="31" t="str">
        <f t="shared" ca="1" si="63"/>
        <v/>
      </c>
      <c r="AF88" s="44" t="str">
        <f t="shared" ca="1" si="71"/>
        <v/>
      </c>
      <c r="AG88" s="3" t="str">
        <f ca="1">IF(OR(Z88="",AD88=""),"",_xlfn.RANK.EQ(AF88,ForecasterRankDifference4,1)+COUNTIF($AF$5:AF88,AF88)/100)</f>
        <v/>
      </c>
      <c r="AH88" s="3" t="str">
        <f t="shared" ca="1" si="64"/>
        <v/>
      </c>
      <c r="AI88" s="43" t="str">
        <f t="shared" ca="1" si="65"/>
        <v/>
      </c>
      <c r="AJ88" s="45"/>
      <c r="AK88" s="43"/>
      <c r="AL88" s="31" t="str">
        <f t="shared" ca="1" si="66"/>
        <v/>
      </c>
      <c r="AM88" s="31" t="str">
        <f t="shared" ca="1" si="67"/>
        <v/>
      </c>
      <c r="AN88" s="44" t="str">
        <f t="shared" ca="1" si="72"/>
        <v/>
      </c>
      <c r="AO88" s="3" t="str">
        <f ca="1">IF(OR(AH88="",AL88=""),"",_xlfn.RANK.EQ(AN88,ForecasterRankDifference5,1)+COUNTIF($AN$5:AN88,AN88)/100)</f>
        <v/>
      </c>
    </row>
    <row r="89" spans="1:41" x14ac:dyDescent="0.55000000000000004">
      <c r="A89" s="3" t="str">
        <f t="shared" ca="1" si="47"/>
        <v/>
      </c>
      <c r="B89" s="43" t="str">
        <f t="shared" ca="1" si="48"/>
        <v/>
      </c>
      <c r="C89" s="43"/>
      <c r="D89" s="3" t="str">
        <f ca="1">IF(E89="","",_xlfn.RANK.EQ(E89,ForecasterRankAverages,1) + COUNTIF($E$5:E89,E89)/100)</f>
        <v/>
      </c>
      <c r="E89" s="44" t="str">
        <f t="shared" ca="1" si="49"/>
        <v/>
      </c>
      <c r="F89" s="31" t="str">
        <f t="shared" ca="1" si="50"/>
        <v/>
      </c>
      <c r="G89" s="31" t="str">
        <f t="shared" ca="1" si="51"/>
        <v/>
      </c>
      <c r="H89" s="44" t="str">
        <f t="shared" ca="1" si="68"/>
        <v/>
      </c>
      <c r="I89" s="3" t="str">
        <f ca="1">IF(OR(A89="",F89=""),"",_xlfn.RANK.EQ(H89,ForecasterRankDifference1,1)+COUNTIF($H$5:H89,H89)/100)</f>
        <v/>
      </c>
      <c r="J89" s="3" t="str">
        <f t="shared" ca="1" si="52"/>
        <v/>
      </c>
      <c r="K89" s="43" t="str">
        <f t="shared" ca="1" si="53"/>
        <v/>
      </c>
      <c r="L89" s="45"/>
      <c r="M89" s="43"/>
      <c r="N89" s="31" t="str">
        <f t="shared" ca="1" si="54"/>
        <v/>
      </c>
      <c r="O89" s="31" t="str">
        <f t="shared" ca="1" si="55"/>
        <v/>
      </c>
      <c r="P89" s="44" t="str">
        <f t="shared" ca="1" si="69"/>
        <v/>
      </c>
      <c r="Q89" s="3" t="str">
        <f ca="1">IF(OR(J89="",N89=""),"",_xlfn.RANK.EQ(P89,ForecasterRankDifference2,1)+COUNTIF($P$5:P89,P89)/100)</f>
        <v/>
      </c>
      <c r="R89" s="3" t="str">
        <f t="shared" ca="1" si="56"/>
        <v/>
      </c>
      <c r="S89" s="43" t="str">
        <f t="shared" ca="1" si="57"/>
        <v/>
      </c>
      <c r="T89" s="45"/>
      <c r="U89" s="43"/>
      <c r="V89" s="31" t="str">
        <f t="shared" ca="1" si="58"/>
        <v/>
      </c>
      <c r="W89" s="31" t="str">
        <f t="shared" ca="1" si="59"/>
        <v/>
      </c>
      <c r="X89" s="44" t="str">
        <f t="shared" ca="1" si="70"/>
        <v/>
      </c>
      <c r="Y89" s="3" t="str">
        <f ca="1">IF(OR(R89="",V89=""),"",_xlfn.RANK.EQ(X89,ForecasterRankDifference3,1)+COUNTIF($X$5:X89,X89)/100)</f>
        <v/>
      </c>
      <c r="Z89" s="3" t="str">
        <f t="shared" ca="1" si="60"/>
        <v/>
      </c>
      <c r="AA89" s="43" t="str">
        <f t="shared" ca="1" si="61"/>
        <v/>
      </c>
      <c r="AB89" s="45"/>
      <c r="AC89" s="43"/>
      <c r="AD89" s="31" t="str">
        <f t="shared" ca="1" si="62"/>
        <v/>
      </c>
      <c r="AE89" s="31" t="str">
        <f t="shared" ca="1" si="63"/>
        <v/>
      </c>
      <c r="AF89" s="44" t="str">
        <f t="shared" ca="1" si="71"/>
        <v/>
      </c>
      <c r="AG89" s="3" t="str">
        <f ca="1">IF(OR(Z89="",AD89=""),"",_xlfn.RANK.EQ(AF89,ForecasterRankDifference4,1)+COUNTIF($AF$5:AF89,AF89)/100)</f>
        <v/>
      </c>
      <c r="AH89" s="3" t="str">
        <f t="shared" ca="1" si="64"/>
        <v/>
      </c>
      <c r="AI89" s="43" t="str">
        <f t="shared" ca="1" si="65"/>
        <v/>
      </c>
      <c r="AJ89" s="45"/>
      <c r="AK89" s="43"/>
      <c r="AL89" s="31" t="str">
        <f t="shared" ca="1" si="66"/>
        <v/>
      </c>
      <c r="AM89" s="31" t="str">
        <f t="shared" ca="1" si="67"/>
        <v/>
      </c>
      <c r="AN89" s="44" t="str">
        <f t="shared" ca="1" si="72"/>
        <v/>
      </c>
      <c r="AO89" s="3" t="str">
        <f ca="1">IF(OR(AH89="",AL89=""),"",_xlfn.RANK.EQ(AN89,ForecasterRankDifference5,1)+COUNTIF($AN$5:AN89,AN89)/100)</f>
        <v/>
      </c>
    </row>
    <row r="90" spans="1:41" x14ac:dyDescent="0.55000000000000004">
      <c r="A90" s="3" t="str">
        <f t="shared" ca="1" si="47"/>
        <v/>
      </c>
      <c r="B90" s="43" t="str">
        <f t="shared" ca="1" si="48"/>
        <v/>
      </c>
      <c r="C90" s="43"/>
      <c r="D90" s="3" t="str">
        <f ca="1">IF(E90="","",_xlfn.RANK.EQ(E90,ForecasterRankAverages,1) + COUNTIF($E$5:E90,E90)/100)</f>
        <v/>
      </c>
      <c r="E90" s="44" t="str">
        <f t="shared" ca="1" si="49"/>
        <v/>
      </c>
      <c r="F90" s="31" t="str">
        <f t="shared" ca="1" si="50"/>
        <v/>
      </c>
      <c r="G90" s="31" t="str">
        <f t="shared" ca="1" si="51"/>
        <v/>
      </c>
      <c r="H90" s="44" t="str">
        <f t="shared" ca="1" si="68"/>
        <v/>
      </c>
      <c r="I90" s="3" t="str">
        <f ca="1">IF(OR(A90="",F90=""),"",_xlfn.RANK.EQ(H90,ForecasterRankDifference1,1)+COUNTIF($H$5:H90,H90)/100)</f>
        <v/>
      </c>
      <c r="J90" s="3" t="str">
        <f t="shared" ca="1" si="52"/>
        <v/>
      </c>
      <c r="K90" s="43" t="str">
        <f t="shared" ca="1" si="53"/>
        <v/>
      </c>
      <c r="L90" s="45"/>
      <c r="M90" s="43"/>
      <c r="N90" s="31" t="str">
        <f t="shared" ca="1" si="54"/>
        <v/>
      </c>
      <c r="O90" s="31" t="str">
        <f t="shared" ca="1" si="55"/>
        <v/>
      </c>
      <c r="P90" s="44" t="str">
        <f t="shared" ca="1" si="69"/>
        <v/>
      </c>
      <c r="Q90" s="3" t="str">
        <f ca="1">IF(OR(J90="",N90=""),"",_xlfn.RANK.EQ(P90,ForecasterRankDifference2,1)+COUNTIF($P$5:P90,P90)/100)</f>
        <v/>
      </c>
      <c r="R90" s="3" t="str">
        <f t="shared" ca="1" si="56"/>
        <v/>
      </c>
      <c r="S90" s="43" t="str">
        <f t="shared" ca="1" si="57"/>
        <v/>
      </c>
      <c r="T90" s="45"/>
      <c r="U90" s="43"/>
      <c r="V90" s="31" t="str">
        <f t="shared" ca="1" si="58"/>
        <v/>
      </c>
      <c r="W90" s="31" t="str">
        <f t="shared" ca="1" si="59"/>
        <v/>
      </c>
      <c r="X90" s="44" t="str">
        <f t="shared" ca="1" si="70"/>
        <v/>
      </c>
      <c r="Y90" s="3" t="str">
        <f ca="1">IF(OR(R90="",V90=""),"",_xlfn.RANK.EQ(X90,ForecasterRankDifference3,1)+COUNTIF($X$5:X90,X90)/100)</f>
        <v/>
      </c>
      <c r="Z90" s="3" t="str">
        <f t="shared" ca="1" si="60"/>
        <v/>
      </c>
      <c r="AA90" s="43" t="str">
        <f t="shared" ca="1" si="61"/>
        <v/>
      </c>
      <c r="AB90" s="45"/>
      <c r="AC90" s="43"/>
      <c r="AD90" s="31" t="str">
        <f t="shared" ca="1" si="62"/>
        <v/>
      </c>
      <c r="AE90" s="31" t="str">
        <f t="shared" ca="1" si="63"/>
        <v/>
      </c>
      <c r="AF90" s="44" t="str">
        <f t="shared" ca="1" si="71"/>
        <v/>
      </c>
      <c r="AG90" s="3" t="str">
        <f ca="1">IF(OR(Z90="",AD90=""),"",_xlfn.RANK.EQ(AF90,ForecasterRankDifference4,1)+COUNTIF($AF$5:AF90,AF90)/100)</f>
        <v/>
      </c>
      <c r="AH90" s="3" t="str">
        <f t="shared" ca="1" si="64"/>
        <v/>
      </c>
      <c r="AI90" s="43" t="str">
        <f t="shared" ca="1" si="65"/>
        <v/>
      </c>
      <c r="AJ90" s="45"/>
      <c r="AK90" s="43"/>
      <c r="AL90" s="31" t="str">
        <f t="shared" ca="1" si="66"/>
        <v/>
      </c>
      <c r="AM90" s="31" t="str">
        <f t="shared" ca="1" si="67"/>
        <v/>
      </c>
      <c r="AN90" s="44" t="str">
        <f t="shared" ca="1" si="72"/>
        <v/>
      </c>
      <c r="AO90" s="3" t="str">
        <f ca="1">IF(OR(AH90="",AL90=""),"",_xlfn.RANK.EQ(AN90,ForecasterRankDifference5,1)+COUNTIF($AN$5:AN90,AN90)/100)</f>
        <v/>
      </c>
    </row>
    <row r="91" spans="1:41" x14ac:dyDescent="0.55000000000000004">
      <c r="A91" s="3" t="str">
        <f t="shared" ca="1" si="47"/>
        <v/>
      </c>
      <c r="B91" s="43" t="str">
        <f t="shared" ca="1" si="48"/>
        <v/>
      </c>
      <c r="C91" s="43"/>
      <c r="D91" s="3" t="str">
        <f ca="1">IF(E91="","",_xlfn.RANK.EQ(E91,ForecasterRankAverages,1) + COUNTIF($E$5:E91,E91)/100)</f>
        <v/>
      </c>
      <c r="E91" s="44" t="str">
        <f t="shared" ca="1" si="49"/>
        <v/>
      </c>
      <c r="F91" s="31" t="str">
        <f t="shared" ca="1" si="50"/>
        <v/>
      </c>
      <c r="G91" s="31" t="str">
        <f t="shared" ca="1" si="51"/>
        <v/>
      </c>
      <c r="H91" s="44" t="str">
        <f t="shared" ca="1" si="68"/>
        <v/>
      </c>
      <c r="I91" s="3" t="str">
        <f ca="1">IF(OR(A91="",F91=""),"",_xlfn.RANK.EQ(H91,ForecasterRankDifference1,1)+COUNTIF($H$5:H91,H91)/100)</f>
        <v/>
      </c>
      <c r="J91" s="3" t="str">
        <f t="shared" ca="1" si="52"/>
        <v/>
      </c>
      <c r="K91" s="43" t="str">
        <f t="shared" ca="1" si="53"/>
        <v/>
      </c>
      <c r="L91" s="45"/>
      <c r="M91" s="43"/>
      <c r="N91" s="31" t="str">
        <f t="shared" ca="1" si="54"/>
        <v/>
      </c>
      <c r="O91" s="31" t="str">
        <f t="shared" ca="1" si="55"/>
        <v/>
      </c>
      <c r="P91" s="44" t="str">
        <f t="shared" ca="1" si="69"/>
        <v/>
      </c>
      <c r="Q91" s="3" t="str">
        <f ca="1">IF(OR(J91="",N91=""),"",_xlfn.RANK.EQ(P91,ForecasterRankDifference2,1)+COUNTIF($P$5:P91,P91)/100)</f>
        <v/>
      </c>
      <c r="R91" s="3" t="str">
        <f t="shared" ca="1" si="56"/>
        <v/>
      </c>
      <c r="S91" s="43" t="str">
        <f t="shared" ca="1" si="57"/>
        <v/>
      </c>
      <c r="T91" s="45"/>
      <c r="U91" s="43"/>
      <c r="V91" s="31" t="str">
        <f t="shared" ca="1" si="58"/>
        <v/>
      </c>
      <c r="W91" s="31" t="str">
        <f t="shared" ca="1" si="59"/>
        <v/>
      </c>
      <c r="X91" s="44" t="str">
        <f t="shared" ca="1" si="70"/>
        <v/>
      </c>
      <c r="Y91" s="3" t="str">
        <f ca="1">IF(OR(R91="",V91=""),"",_xlfn.RANK.EQ(X91,ForecasterRankDifference3,1)+COUNTIF($X$5:X91,X91)/100)</f>
        <v/>
      </c>
      <c r="Z91" s="3" t="str">
        <f t="shared" ca="1" si="60"/>
        <v/>
      </c>
      <c r="AA91" s="43" t="str">
        <f t="shared" ca="1" si="61"/>
        <v/>
      </c>
      <c r="AB91" s="45"/>
      <c r="AC91" s="43"/>
      <c r="AD91" s="31" t="str">
        <f t="shared" ca="1" si="62"/>
        <v/>
      </c>
      <c r="AE91" s="31" t="str">
        <f t="shared" ca="1" si="63"/>
        <v/>
      </c>
      <c r="AF91" s="44" t="str">
        <f t="shared" ca="1" si="71"/>
        <v/>
      </c>
      <c r="AG91" s="3" t="str">
        <f ca="1">IF(OR(Z91="",AD91=""),"",_xlfn.RANK.EQ(AF91,ForecasterRankDifference4,1)+COUNTIF($AF$5:AF91,AF91)/100)</f>
        <v/>
      </c>
      <c r="AH91" s="3" t="str">
        <f t="shared" ca="1" si="64"/>
        <v/>
      </c>
      <c r="AI91" s="43" t="str">
        <f t="shared" ca="1" si="65"/>
        <v/>
      </c>
      <c r="AJ91" s="45"/>
      <c r="AK91" s="43"/>
      <c r="AL91" s="31" t="str">
        <f t="shared" ca="1" si="66"/>
        <v/>
      </c>
      <c r="AM91" s="31" t="str">
        <f t="shared" ca="1" si="67"/>
        <v/>
      </c>
      <c r="AN91" s="44" t="str">
        <f t="shared" ca="1" si="72"/>
        <v/>
      </c>
      <c r="AO91" s="3" t="str">
        <f ca="1">IF(OR(AH91="",AL91=""),"",_xlfn.RANK.EQ(AN91,ForecasterRankDifference5,1)+COUNTIF($AN$5:AN91,AN91)/100)</f>
        <v/>
      </c>
    </row>
    <row r="92" spans="1:41" x14ac:dyDescent="0.55000000000000004">
      <c r="A92" s="3" t="str">
        <f t="shared" ca="1" si="47"/>
        <v/>
      </c>
      <c r="B92" s="43" t="str">
        <f t="shared" ca="1" si="48"/>
        <v/>
      </c>
      <c r="C92" s="43"/>
      <c r="D92" s="3" t="str">
        <f ca="1">IF(E92="","",_xlfn.RANK.EQ(E92,ForecasterRankAverages,1) + COUNTIF($E$5:E92,E92)/100)</f>
        <v/>
      </c>
      <c r="E92" s="44" t="str">
        <f t="shared" ca="1" si="49"/>
        <v/>
      </c>
      <c r="F92" s="31" t="str">
        <f t="shared" ca="1" si="50"/>
        <v/>
      </c>
      <c r="G92" s="31" t="str">
        <f t="shared" ca="1" si="51"/>
        <v/>
      </c>
      <c r="H92" s="44" t="str">
        <f t="shared" ca="1" si="68"/>
        <v/>
      </c>
      <c r="I92" s="3" t="str">
        <f ca="1">IF(OR(A92="",F92=""),"",_xlfn.RANK.EQ(H92,ForecasterRankDifference1,1)+COUNTIF($H$5:H92,H92)/100)</f>
        <v/>
      </c>
      <c r="J92" s="3" t="str">
        <f t="shared" ca="1" si="52"/>
        <v/>
      </c>
      <c r="K92" s="43" t="str">
        <f t="shared" ca="1" si="53"/>
        <v/>
      </c>
      <c r="L92" s="45"/>
      <c r="M92" s="43"/>
      <c r="N92" s="31" t="str">
        <f t="shared" ca="1" si="54"/>
        <v/>
      </c>
      <c r="O92" s="31" t="str">
        <f t="shared" ca="1" si="55"/>
        <v/>
      </c>
      <c r="P92" s="44" t="str">
        <f t="shared" ca="1" si="69"/>
        <v/>
      </c>
      <c r="Q92" s="3" t="str">
        <f ca="1">IF(OR(J92="",N92=""),"",_xlfn.RANK.EQ(P92,ForecasterRankDifference2,1)+COUNTIF($P$5:P92,P92)/100)</f>
        <v/>
      </c>
      <c r="R92" s="3" t="str">
        <f t="shared" ca="1" si="56"/>
        <v/>
      </c>
      <c r="S92" s="43" t="str">
        <f t="shared" ca="1" si="57"/>
        <v/>
      </c>
      <c r="T92" s="45"/>
      <c r="U92" s="43"/>
      <c r="V92" s="31" t="str">
        <f t="shared" ca="1" si="58"/>
        <v/>
      </c>
      <c r="W92" s="31" t="str">
        <f t="shared" ca="1" si="59"/>
        <v/>
      </c>
      <c r="X92" s="44" t="str">
        <f t="shared" ca="1" si="70"/>
        <v/>
      </c>
      <c r="Y92" s="3" t="str">
        <f ca="1">IF(OR(R92="",V92=""),"",_xlfn.RANK.EQ(X92,ForecasterRankDifference3,1)+COUNTIF($X$5:X92,X92)/100)</f>
        <v/>
      </c>
      <c r="Z92" s="3" t="str">
        <f t="shared" ca="1" si="60"/>
        <v/>
      </c>
      <c r="AA92" s="43" t="str">
        <f t="shared" ca="1" si="61"/>
        <v/>
      </c>
      <c r="AB92" s="45"/>
      <c r="AC92" s="43"/>
      <c r="AD92" s="31" t="str">
        <f t="shared" ca="1" si="62"/>
        <v/>
      </c>
      <c r="AE92" s="31" t="str">
        <f t="shared" ca="1" si="63"/>
        <v/>
      </c>
      <c r="AF92" s="44" t="str">
        <f t="shared" ca="1" si="71"/>
        <v/>
      </c>
      <c r="AG92" s="3" t="str">
        <f ca="1">IF(OR(Z92="",AD92=""),"",_xlfn.RANK.EQ(AF92,ForecasterRankDifference4,1)+COUNTIF($AF$5:AF92,AF92)/100)</f>
        <v/>
      </c>
      <c r="AH92" s="3" t="str">
        <f t="shared" ca="1" si="64"/>
        <v/>
      </c>
      <c r="AI92" s="43" t="str">
        <f t="shared" ca="1" si="65"/>
        <v/>
      </c>
      <c r="AJ92" s="45"/>
      <c r="AK92" s="43"/>
      <c r="AL92" s="31" t="str">
        <f t="shared" ca="1" si="66"/>
        <v/>
      </c>
      <c r="AM92" s="31" t="str">
        <f t="shared" ca="1" si="67"/>
        <v/>
      </c>
      <c r="AN92" s="44" t="str">
        <f t="shared" ca="1" si="72"/>
        <v/>
      </c>
      <c r="AO92" s="3" t="str">
        <f ca="1">IF(OR(AH92="",AL92=""),"",_xlfn.RANK.EQ(AN92,ForecasterRankDifference5,1)+COUNTIF($AN$5:AN92,AN92)/100)</f>
        <v/>
      </c>
    </row>
    <row r="93" spans="1:41" x14ac:dyDescent="0.55000000000000004">
      <c r="A93" s="3" t="str">
        <f t="shared" ca="1" si="47"/>
        <v/>
      </c>
      <c r="B93" s="43" t="str">
        <f t="shared" ca="1" si="48"/>
        <v/>
      </c>
      <c r="C93" s="43"/>
      <c r="D93" s="3" t="str">
        <f ca="1">IF(E93="","",_xlfn.RANK.EQ(E93,ForecasterRankAverages,1) + COUNTIF($E$5:E93,E93)/100)</f>
        <v/>
      </c>
      <c r="E93" s="44" t="str">
        <f t="shared" ca="1" si="49"/>
        <v/>
      </c>
      <c r="F93" s="31" t="str">
        <f t="shared" ca="1" si="50"/>
        <v/>
      </c>
      <c r="G93" s="31" t="str">
        <f t="shared" ca="1" si="51"/>
        <v/>
      </c>
      <c r="H93" s="44" t="str">
        <f t="shared" ca="1" si="68"/>
        <v/>
      </c>
      <c r="I93" s="3" t="str">
        <f ca="1">IF(OR(A93="",F93=""),"",_xlfn.RANK.EQ(H93,ForecasterRankDifference1,1)+COUNTIF($H$5:H93,H93)/100)</f>
        <v/>
      </c>
      <c r="J93" s="3" t="str">
        <f t="shared" ca="1" si="52"/>
        <v/>
      </c>
      <c r="K93" s="43" t="str">
        <f t="shared" ca="1" si="53"/>
        <v/>
      </c>
      <c r="L93" s="45"/>
      <c r="M93" s="43"/>
      <c r="N93" s="31" t="str">
        <f t="shared" ca="1" si="54"/>
        <v/>
      </c>
      <c r="O93" s="31" t="str">
        <f t="shared" ca="1" si="55"/>
        <v/>
      </c>
      <c r="P93" s="44" t="str">
        <f t="shared" ca="1" si="69"/>
        <v/>
      </c>
      <c r="Q93" s="3" t="str">
        <f ca="1">IF(OR(J93="",N93=""),"",_xlfn.RANK.EQ(P93,ForecasterRankDifference2,1)+COUNTIF($P$5:P93,P93)/100)</f>
        <v/>
      </c>
      <c r="R93" s="3" t="str">
        <f t="shared" ca="1" si="56"/>
        <v/>
      </c>
      <c r="S93" s="43" t="str">
        <f t="shared" ca="1" si="57"/>
        <v/>
      </c>
      <c r="T93" s="45"/>
      <c r="U93" s="43"/>
      <c r="V93" s="31" t="str">
        <f t="shared" ca="1" si="58"/>
        <v/>
      </c>
      <c r="W93" s="31" t="str">
        <f t="shared" ca="1" si="59"/>
        <v/>
      </c>
      <c r="X93" s="44" t="str">
        <f t="shared" ca="1" si="70"/>
        <v/>
      </c>
      <c r="Y93" s="3" t="str">
        <f ca="1">IF(OR(R93="",V93=""),"",_xlfn.RANK.EQ(X93,ForecasterRankDifference3,1)+COUNTIF($X$5:X93,X93)/100)</f>
        <v/>
      </c>
      <c r="Z93" s="3" t="str">
        <f t="shared" ca="1" si="60"/>
        <v/>
      </c>
      <c r="AA93" s="43" t="str">
        <f t="shared" ca="1" si="61"/>
        <v/>
      </c>
      <c r="AB93" s="45"/>
      <c r="AC93" s="43"/>
      <c r="AD93" s="31" t="str">
        <f t="shared" ca="1" si="62"/>
        <v/>
      </c>
      <c r="AE93" s="31" t="str">
        <f t="shared" ca="1" si="63"/>
        <v/>
      </c>
      <c r="AF93" s="44" t="str">
        <f t="shared" ca="1" si="71"/>
        <v/>
      </c>
      <c r="AG93" s="3" t="str">
        <f ca="1">IF(OR(Z93="",AD93=""),"",_xlfn.RANK.EQ(AF93,ForecasterRankDifference4,1)+COUNTIF($AF$5:AF93,AF93)/100)</f>
        <v/>
      </c>
      <c r="AH93" s="3" t="str">
        <f t="shared" ca="1" si="64"/>
        <v/>
      </c>
      <c r="AI93" s="43" t="str">
        <f t="shared" ca="1" si="65"/>
        <v/>
      </c>
      <c r="AJ93" s="45"/>
      <c r="AK93" s="43"/>
      <c r="AL93" s="31" t="str">
        <f t="shared" ca="1" si="66"/>
        <v/>
      </c>
      <c r="AM93" s="31" t="str">
        <f t="shared" ca="1" si="67"/>
        <v/>
      </c>
      <c r="AN93" s="44" t="str">
        <f t="shared" ca="1" si="72"/>
        <v/>
      </c>
      <c r="AO93" s="3" t="str">
        <f ca="1">IF(OR(AH93="",AL93=""),"",_xlfn.RANK.EQ(AN93,ForecasterRankDifference5,1)+COUNTIF($AN$5:AN93,AN93)/100)</f>
        <v/>
      </c>
    </row>
    <row r="94" spans="1:41" x14ac:dyDescent="0.55000000000000004">
      <c r="A94" s="3" t="str">
        <f t="shared" ca="1" si="47"/>
        <v/>
      </c>
      <c r="B94" s="43" t="str">
        <f t="shared" ca="1" si="48"/>
        <v/>
      </c>
      <c r="C94" s="43"/>
      <c r="D94" s="3" t="str">
        <f ca="1">IF(E94="","",_xlfn.RANK.EQ(E94,ForecasterRankAverages,1) + COUNTIF($E$5:E94,E94)/100)</f>
        <v/>
      </c>
      <c r="E94" s="44" t="str">
        <f t="shared" ca="1" si="49"/>
        <v/>
      </c>
      <c r="F94" s="31" t="str">
        <f t="shared" ca="1" si="50"/>
        <v/>
      </c>
      <c r="G94" s="31" t="str">
        <f t="shared" ca="1" si="51"/>
        <v/>
      </c>
      <c r="H94" s="44" t="str">
        <f t="shared" ca="1" si="68"/>
        <v/>
      </c>
      <c r="I94" s="3" t="str">
        <f ca="1">IF(OR(A94="",F94=""),"",_xlfn.RANK.EQ(H94,ForecasterRankDifference1,1)+COUNTIF($H$5:H94,H94)/100)</f>
        <v/>
      </c>
      <c r="J94" s="3" t="str">
        <f t="shared" ca="1" si="52"/>
        <v/>
      </c>
      <c r="K94" s="43" t="str">
        <f t="shared" ca="1" si="53"/>
        <v/>
      </c>
      <c r="L94" s="45"/>
      <c r="M94" s="43"/>
      <c r="N94" s="31" t="str">
        <f t="shared" ca="1" si="54"/>
        <v/>
      </c>
      <c r="O94" s="31" t="str">
        <f t="shared" ca="1" si="55"/>
        <v/>
      </c>
      <c r="P94" s="44" t="str">
        <f t="shared" ca="1" si="69"/>
        <v/>
      </c>
      <c r="Q94" s="3" t="str">
        <f ca="1">IF(OR(J94="",N94=""),"",_xlfn.RANK.EQ(P94,ForecasterRankDifference2,1)+COUNTIF($P$5:P94,P94)/100)</f>
        <v/>
      </c>
      <c r="R94" s="3" t="str">
        <f t="shared" ca="1" si="56"/>
        <v/>
      </c>
      <c r="S94" s="43" t="str">
        <f t="shared" ca="1" si="57"/>
        <v/>
      </c>
      <c r="T94" s="45"/>
      <c r="U94" s="43"/>
      <c r="V94" s="31" t="str">
        <f t="shared" ca="1" si="58"/>
        <v/>
      </c>
      <c r="W94" s="31" t="str">
        <f t="shared" ca="1" si="59"/>
        <v/>
      </c>
      <c r="X94" s="44" t="str">
        <f t="shared" ca="1" si="70"/>
        <v/>
      </c>
      <c r="Y94" s="3" t="str">
        <f ca="1">IF(OR(R94="",V94=""),"",_xlfn.RANK.EQ(X94,ForecasterRankDifference3,1)+COUNTIF($X$5:X94,X94)/100)</f>
        <v/>
      </c>
      <c r="Z94" s="3" t="str">
        <f t="shared" ca="1" si="60"/>
        <v/>
      </c>
      <c r="AA94" s="43" t="str">
        <f t="shared" ca="1" si="61"/>
        <v/>
      </c>
      <c r="AB94" s="45"/>
      <c r="AC94" s="43"/>
      <c r="AD94" s="31" t="str">
        <f t="shared" ca="1" si="62"/>
        <v/>
      </c>
      <c r="AE94" s="31" t="str">
        <f t="shared" ca="1" si="63"/>
        <v/>
      </c>
      <c r="AF94" s="44" t="str">
        <f t="shared" ca="1" si="71"/>
        <v/>
      </c>
      <c r="AG94" s="3" t="str">
        <f ca="1">IF(OR(Z94="",AD94=""),"",_xlfn.RANK.EQ(AF94,ForecasterRankDifference4,1)+COUNTIF($AF$5:AF94,AF94)/100)</f>
        <v/>
      </c>
      <c r="AH94" s="3" t="str">
        <f t="shared" ca="1" si="64"/>
        <v/>
      </c>
      <c r="AI94" s="43" t="str">
        <f t="shared" ca="1" si="65"/>
        <v/>
      </c>
      <c r="AJ94" s="45"/>
      <c r="AK94" s="43"/>
      <c r="AL94" s="31" t="str">
        <f t="shared" ca="1" si="66"/>
        <v/>
      </c>
      <c r="AM94" s="31" t="str">
        <f t="shared" ca="1" si="67"/>
        <v/>
      </c>
      <c r="AN94" s="44" t="str">
        <f t="shared" ca="1" si="72"/>
        <v/>
      </c>
      <c r="AO94" s="3" t="str">
        <f ca="1">IF(OR(AH94="",AL94=""),"",_xlfn.RANK.EQ(AN94,ForecasterRankDifference5,1)+COUNTIF($AN$5:AN94,AN94)/100)</f>
        <v/>
      </c>
    </row>
    <row r="95" spans="1:41" x14ac:dyDescent="0.55000000000000004">
      <c r="A95" s="3" t="str">
        <f t="shared" ca="1" si="47"/>
        <v/>
      </c>
      <c r="B95" s="43" t="str">
        <f t="shared" ca="1" si="48"/>
        <v/>
      </c>
      <c r="C95" s="43"/>
      <c r="D95" s="3" t="str">
        <f ca="1">IF(E95="","",_xlfn.RANK.EQ(E95,ForecasterRankAverages,1) + COUNTIF($E$5:E95,E95)/100)</f>
        <v/>
      </c>
      <c r="E95" s="44" t="str">
        <f t="shared" ca="1" si="49"/>
        <v/>
      </c>
      <c r="F95" s="31" t="str">
        <f t="shared" ca="1" si="50"/>
        <v/>
      </c>
      <c r="G95" s="31" t="str">
        <f t="shared" ca="1" si="51"/>
        <v/>
      </c>
      <c r="H95" s="44" t="str">
        <f t="shared" ca="1" si="68"/>
        <v/>
      </c>
      <c r="I95" s="3" t="str">
        <f ca="1">IF(OR(A95="",F95=""),"",_xlfn.RANK.EQ(H95,ForecasterRankDifference1,1)+COUNTIF($H$5:H95,H95)/100)</f>
        <v/>
      </c>
      <c r="J95" s="3" t="str">
        <f t="shared" ca="1" si="52"/>
        <v/>
      </c>
      <c r="K95" s="43" t="str">
        <f t="shared" ca="1" si="53"/>
        <v/>
      </c>
      <c r="L95" s="45"/>
      <c r="M95" s="43"/>
      <c r="N95" s="31" t="str">
        <f t="shared" ca="1" si="54"/>
        <v/>
      </c>
      <c r="O95" s="31" t="str">
        <f t="shared" ca="1" si="55"/>
        <v/>
      </c>
      <c r="P95" s="44" t="str">
        <f t="shared" ca="1" si="69"/>
        <v/>
      </c>
      <c r="Q95" s="3" t="str">
        <f ca="1">IF(OR(J95="",N95=""),"",_xlfn.RANK.EQ(P95,ForecasterRankDifference2,1)+COUNTIF($P$5:P95,P95)/100)</f>
        <v/>
      </c>
      <c r="R95" s="3" t="str">
        <f t="shared" ca="1" si="56"/>
        <v/>
      </c>
      <c r="S95" s="43" t="str">
        <f t="shared" ca="1" si="57"/>
        <v/>
      </c>
      <c r="T95" s="45"/>
      <c r="U95" s="43"/>
      <c r="V95" s="31" t="str">
        <f t="shared" ca="1" si="58"/>
        <v/>
      </c>
      <c r="W95" s="31" t="str">
        <f t="shared" ca="1" si="59"/>
        <v/>
      </c>
      <c r="X95" s="44" t="str">
        <f t="shared" ca="1" si="70"/>
        <v/>
      </c>
      <c r="Y95" s="3" t="str">
        <f ca="1">IF(OR(R95="",V95=""),"",_xlfn.RANK.EQ(X95,ForecasterRankDifference3,1)+COUNTIF($X$5:X95,X95)/100)</f>
        <v/>
      </c>
      <c r="Z95" s="3" t="str">
        <f t="shared" ca="1" si="60"/>
        <v/>
      </c>
      <c r="AA95" s="43" t="str">
        <f t="shared" ca="1" si="61"/>
        <v/>
      </c>
      <c r="AB95" s="45"/>
      <c r="AC95" s="43"/>
      <c r="AD95" s="31" t="str">
        <f t="shared" ca="1" si="62"/>
        <v/>
      </c>
      <c r="AE95" s="31" t="str">
        <f t="shared" ca="1" si="63"/>
        <v/>
      </c>
      <c r="AF95" s="44" t="str">
        <f t="shared" ca="1" si="71"/>
        <v/>
      </c>
      <c r="AG95" s="3" t="str">
        <f ca="1">IF(OR(Z95="",AD95=""),"",_xlfn.RANK.EQ(AF95,ForecasterRankDifference4,1)+COUNTIF($AF$5:AF95,AF95)/100)</f>
        <v/>
      </c>
      <c r="AH95" s="3" t="str">
        <f t="shared" ca="1" si="64"/>
        <v/>
      </c>
      <c r="AI95" s="43" t="str">
        <f t="shared" ca="1" si="65"/>
        <v/>
      </c>
      <c r="AJ95" s="45"/>
      <c r="AK95" s="43"/>
      <c r="AL95" s="31" t="str">
        <f t="shared" ca="1" si="66"/>
        <v/>
      </c>
      <c r="AM95" s="31" t="str">
        <f t="shared" ca="1" si="67"/>
        <v/>
      </c>
      <c r="AN95" s="44" t="str">
        <f t="shared" ca="1" si="72"/>
        <v/>
      </c>
      <c r="AO95" s="3" t="str">
        <f ca="1">IF(OR(AH95="",AL95=""),"",_xlfn.RANK.EQ(AN95,ForecasterRankDifference5,1)+COUNTIF($AN$5:AN95,AN95)/100)</f>
        <v/>
      </c>
    </row>
    <row r="96" spans="1:41" x14ac:dyDescent="0.55000000000000004">
      <c r="A96" s="3" t="str">
        <f t="shared" ca="1" si="47"/>
        <v/>
      </c>
      <c r="B96" s="43" t="str">
        <f t="shared" ca="1" si="48"/>
        <v/>
      </c>
      <c r="C96" s="43"/>
      <c r="D96" s="3" t="str">
        <f ca="1">IF(E96="","",_xlfn.RANK.EQ(E96,ForecasterRankAverages,1) + COUNTIF($E$5:E96,E96)/100)</f>
        <v/>
      </c>
      <c r="E96" s="44" t="str">
        <f t="shared" ca="1" si="49"/>
        <v/>
      </c>
      <c r="F96" s="31" t="str">
        <f t="shared" ca="1" si="50"/>
        <v/>
      </c>
      <c r="G96" s="31" t="str">
        <f t="shared" ca="1" si="51"/>
        <v/>
      </c>
      <c r="H96" s="44" t="str">
        <f t="shared" ca="1" si="68"/>
        <v/>
      </c>
      <c r="I96" s="3" t="str">
        <f ca="1">IF(OR(A96="",F96=""),"",_xlfn.RANK.EQ(H96,ForecasterRankDifference1,1)+COUNTIF($H$5:H96,H96)/100)</f>
        <v/>
      </c>
      <c r="J96" s="3" t="str">
        <f t="shared" ca="1" si="52"/>
        <v/>
      </c>
      <c r="K96" s="43" t="str">
        <f t="shared" ca="1" si="53"/>
        <v/>
      </c>
      <c r="L96" s="45"/>
      <c r="M96" s="43"/>
      <c r="N96" s="31" t="str">
        <f t="shared" ca="1" si="54"/>
        <v/>
      </c>
      <c r="O96" s="31" t="str">
        <f t="shared" ca="1" si="55"/>
        <v/>
      </c>
      <c r="P96" s="44" t="str">
        <f t="shared" ca="1" si="69"/>
        <v/>
      </c>
      <c r="Q96" s="3" t="str">
        <f ca="1">IF(OR(J96="",N96=""),"",_xlfn.RANK.EQ(P96,ForecasterRankDifference2,1)+COUNTIF($P$5:P96,P96)/100)</f>
        <v/>
      </c>
      <c r="R96" s="3" t="str">
        <f t="shared" ca="1" si="56"/>
        <v/>
      </c>
      <c r="S96" s="43" t="str">
        <f t="shared" ca="1" si="57"/>
        <v/>
      </c>
      <c r="T96" s="45"/>
      <c r="U96" s="43"/>
      <c r="V96" s="31" t="str">
        <f t="shared" ca="1" si="58"/>
        <v/>
      </c>
      <c r="W96" s="31" t="str">
        <f t="shared" ca="1" si="59"/>
        <v/>
      </c>
      <c r="X96" s="44" t="str">
        <f t="shared" ca="1" si="70"/>
        <v/>
      </c>
      <c r="Y96" s="3" t="str">
        <f ca="1">IF(OR(R96="",V96=""),"",_xlfn.RANK.EQ(X96,ForecasterRankDifference3,1)+COUNTIF($X$5:X96,X96)/100)</f>
        <v/>
      </c>
      <c r="Z96" s="3" t="str">
        <f t="shared" ca="1" si="60"/>
        <v/>
      </c>
      <c r="AA96" s="43" t="str">
        <f t="shared" ca="1" si="61"/>
        <v/>
      </c>
      <c r="AB96" s="45"/>
      <c r="AC96" s="43"/>
      <c r="AD96" s="31" t="str">
        <f t="shared" ca="1" si="62"/>
        <v/>
      </c>
      <c r="AE96" s="31" t="str">
        <f t="shared" ca="1" si="63"/>
        <v/>
      </c>
      <c r="AF96" s="44" t="str">
        <f t="shared" ca="1" si="71"/>
        <v/>
      </c>
      <c r="AG96" s="3" t="str">
        <f ca="1">IF(OR(Z96="",AD96=""),"",_xlfn.RANK.EQ(AF96,ForecasterRankDifference4,1)+COUNTIF($AF$5:AF96,AF96)/100)</f>
        <v/>
      </c>
      <c r="AH96" s="3" t="str">
        <f t="shared" ca="1" si="64"/>
        <v/>
      </c>
      <c r="AI96" s="43" t="str">
        <f t="shared" ca="1" si="65"/>
        <v/>
      </c>
      <c r="AJ96" s="45"/>
      <c r="AK96" s="43"/>
      <c r="AL96" s="31" t="str">
        <f t="shared" ca="1" si="66"/>
        <v/>
      </c>
      <c r="AM96" s="31" t="str">
        <f t="shared" ca="1" si="67"/>
        <v/>
      </c>
      <c r="AN96" s="44" t="str">
        <f t="shared" ca="1" si="72"/>
        <v/>
      </c>
      <c r="AO96" s="3" t="str">
        <f ca="1">IF(OR(AH96="",AL96=""),"",_xlfn.RANK.EQ(AN96,ForecasterRankDifference5,1)+COUNTIF($AN$5:AN96,AN96)/100)</f>
        <v/>
      </c>
    </row>
    <row r="97" spans="1:41" x14ac:dyDescent="0.55000000000000004">
      <c r="A97" s="3" t="str">
        <f t="shared" ca="1" si="47"/>
        <v/>
      </c>
      <c r="B97" s="43" t="str">
        <f t="shared" ca="1" si="48"/>
        <v/>
      </c>
      <c r="C97" s="43"/>
      <c r="D97" s="3" t="str">
        <f ca="1">IF(E97="","",_xlfn.RANK.EQ(E97,ForecasterRankAverages,1) + COUNTIF($E$5:E97,E97)/100)</f>
        <v/>
      </c>
      <c r="E97" s="44" t="str">
        <f t="shared" ca="1" si="49"/>
        <v/>
      </c>
      <c r="F97" s="31" t="str">
        <f t="shared" ca="1" si="50"/>
        <v/>
      </c>
      <c r="G97" s="31" t="str">
        <f t="shared" ca="1" si="51"/>
        <v/>
      </c>
      <c r="H97" s="44" t="str">
        <f t="shared" ca="1" si="68"/>
        <v/>
      </c>
      <c r="I97" s="3" t="str">
        <f ca="1">IF(OR(A97="",F97=""),"",_xlfn.RANK.EQ(H97,ForecasterRankDifference1,1)+COUNTIF($H$5:H97,H97)/100)</f>
        <v/>
      </c>
      <c r="J97" s="3" t="str">
        <f t="shared" ca="1" si="52"/>
        <v/>
      </c>
      <c r="K97" s="43" t="str">
        <f t="shared" ca="1" si="53"/>
        <v/>
      </c>
      <c r="L97" s="45"/>
      <c r="M97" s="43"/>
      <c r="N97" s="31" t="str">
        <f t="shared" ca="1" si="54"/>
        <v/>
      </c>
      <c r="O97" s="31" t="str">
        <f t="shared" ca="1" si="55"/>
        <v/>
      </c>
      <c r="P97" s="44" t="str">
        <f t="shared" ca="1" si="69"/>
        <v/>
      </c>
      <c r="Q97" s="3" t="str">
        <f ca="1">IF(OR(J97="",N97=""),"",_xlfn.RANK.EQ(P97,ForecasterRankDifference2,1)+COUNTIF($P$5:P97,P97)/100)</f>
        <v/>
      </c>
      <c r="R97" s="3" t="str">
        <f t="shared" ca="1" si="56"/>
        <v/>
      </c>
      <c r="S97" s="43" t="str">
        <f t="shared" ca="1" si="57"/>
        <v/>
      </c>
      <c r="T97" s="45"/>
      <c r="U97" s="43"/>
      <c r="V97" s="31" t="str">
        <f t="shared" ca="1" si="58"/>
        <v/>
      </c>
      <c r="W97" s="31" t="str">
        <f t="shared" ca="1" si="59"/>
        <v/>
      </c>
      <c r="X97" s="44" t="str">
        <f t="shared" ca="1" si="70"/>
        <v/>
      </c>
      <c r="Y97" s="3" t="str">
        <f ca="1">IF(OR(R97="",V97=""),"",_xlfn.RANK.EQ(X97,ForecasterRankDifference3,1)+COUNTIF($X$5:X97,X97)/100)</f>
        <v/>
      </c>
      <c r="Z97" s="3" t="str">
        <f t="shared" ca="1" si="60"/>
        <v/>
      </c>
      <c r="AA97" s="43" t="str">
        <f t="shared" ca="1" si="61"/>
        <v/>
      </c>
      <c r="AB97" s="45"/>
      <c r="AC97" s="43"/>
      <c r="AD97" s="31" t="str">
        <f t="shared" ca="1" si="62"/>
        <v/>
      </c>
      <c r="AE97" s="31" t="str">
        <f t="shared" ca="1" si="63"/>
        <v/>
      </c>
      <c r="AF97" s="44" t="str">
        <f t="shared" ca="1" si="71"/>
        <v/>
      </c>
      <c r="AG97" s="3" t="str">
        <f ca="1">IF(OR(Z97="",AD97=""),"",_xlfn.RANK.EQ(AF97,ForecasterRankDifference4,1)+COUNTIF($AF$5:AF97,AF97)/100)</f>
        <v/>
      </c>
      <c r="AH97" s="3" t="str">
        <f t="shared" ca="1" si="64"/>
        <v/>
      </c>
      <c r="AI97" s="43" t="str">
        <f t="shared" ca="1" si="65"/>
        <v/>
      </c>
      <c r="AJ97" s="45"/>
      <c r="AK97" s="43"/>
      <c r="AL97" s="31" t="str">
        <f t="shared" ca="1" si="66"/>
        <v/>
      </c>
      <c r="AM97" s="31" t="str">
        <f t="shared" ca="1" si="67"/>
        <v/>
      </c>
      <c r="AN97" s="44" t="str">
        <f t="shared" ca="1" si="72"/>
        <v/>
      </c>
      <c r="AO97" s="3" t="str">
        <f ca="1">IF(OR(AH97="",AL97=""),"",_xlfn.RANK.EQ(AN97,ForecasterRankDifference5,1)+COUNTIF($AN$5:AN97,AN97)/100)</f>
        <v/>
      </c>
    </row>
  </sheetData>
  <conditionalFormatting sqref="D5:D97">
    <cfRule type="expression" dxfId="7" priority="12">
      <formula>AND(D5&lt;&gt;"",D5&lt;=TopForecastersToHighLight)</formula>
    </cfRule>
  </conditionalFormatting>
  <conditionalFormatting sqref="I5:I97">
    <cfRule type="expression" dxfId="6" priority="11">
      <formula>AND(I5&lt;&gt;"",I5&lt;=TopForecastersToHighLight)</formula>
    </cfRule>
  </conditionalFormatting>
  <conditionalFormatting sqref="Q5:Q97">
    <cfRule type="expression" dxfId="5" priority="10">
      <formula>AND(Q5&lt;&gt;"",Q5&lt;=TopForecastersToHighLight)</formula>
    </cfRule>
  </conditionalFormatting>
  <conditionalFormatting sqref="Y5:Y97">
    <cfRule type="expression" dxfId="4" priority="5">
      <formula>AND(Y5&lt;&gt;"",Y5&lt;=TopForecastersToHighLight)</formula>
    </cfRule>
  </conditionalFormatting>
  <conditionalFormatting sqref="AG5:AG97">
    <cfRule type="expression" dxfId="3" priority="4">
      <formula>AND(AG5&lt;&gt;"",AG5&lt;=TopForecastersToHighLight)</formula>
    </cfRule>
  </conditionalFormatting>
  <conditionalFormatting sqref="AO5:AO97">
    <cfRule type="expression" dxfId="2" priority="3">
      <formula>AND(AO5&lt;&gt;"",AO5&lt;=TopForecastersToHighLight)</formula>
    </cfRule>
  </conditionalFormatting>
  <conditionalFormatting sqref="B5:C97">
    <cfRule type="expression" dxfId="1" priority="2">
      <formula>AND($B5&lt;&gt;"",COUNTIF(ForecasterRankGroup1,$B5)&gt;1)</formula>
    </cfRule>
  </conditionalFormatting>
  <conditionalFormatting sqref="K5:M97">
    <cfRule type="expression" dxfId="0" priority="1">
      <formula>AND($K5&lt;&gt;"",COUNTIF(ForecasterRankGroup2,$K5)&gt;1)</formula>
    </cfRule>
  </conditionalFormatting>
  <dataValidations count="4">
    <dataValidation type="list" allowBlank="1" showInputMessage="1" showErrorMessage="1" sqref="I3 Q3 Y3 AG3 AO3" xr:uid="{00000000-0002-0000-0300-000000000000}">
      <formula1>List_ForecastItems</formula1>
    </dataValidation>
    <dataValidation type="list" allowBlank="1" showInputMessage="1" showErrorMessage="1" sqref="B1" xr:uid="{00000000-0002-0000-0300-000001000000}">
      <formula1>List_SurveyGroups</formula1>
    </dataValidation>
    <dataValidation type="list" allowBlank="1" showInputMessage="1" showErrorMessage="1" sqref="E3 M3 U3 AC3 AK3 E1" xr:uid="{00000000-0002-0000-0300-000002000000}">
      <formula1>List_SurveyDates</formula1>
    </dataValidation>
    <dataValidation type="list" allowBlank="1" showInputMessage="1" showErrorMessage="1" sqref="G3 O3 W3 AE3 AM3 F1" xr:uid="{00000000-0002-0000-0300-000003000000}">
      <formula1>List_ForecastDates</formula1>
    </dataValidation>
  </dataValidations>
  <printOptions horizontalCentered="1" verticalCentered="1"/>
  <pageMargins left="0.1" right="0.1" top="0.25" bottom="0.25" header="0.1" footer="0.1"/>
  <pageSetup scale="21" fitToHeight="0" orientation="landscape" horizontalDpi="1200" verticalDpi="1200" r:id="rId1"/>
  <headerFooter>
    <oddFooter xml:space="preserve">&amp;LAnalysis desgined and created by Kevin Webb, CFA (kevin.p.webb@pjc.com). Wall Street Journal forecasts as published on https://www.wsj.com/graphics/econsurvey/.  Econ data from FRED.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CZ6074"/>
  <sheetViews>
    <sheetView zoomScale="90" zoomScaleNormal="90" zoomScalePageLayoutView="130" workbookViewId="0">
      <pane xSplit="2" ySplit="1" topLeftCell="C2" activePane="bottomRight" state="frozen"/>
      <selection activeCell="A2" sqref="A2"/>
      <selection pane="topRight" activeCell="A2" sqref="A2"/>
      <selection pane="bottomLeft" activeCell="A2" sqref="A2"/>
      <selection pane="bottomRight"/>
    </sheetView>
  </sheetViews>
  <sheetFormatPr defaultColWidth="8.83984375" defaultRowHeight="14.4" x14ac:dyDescent="0.55000000000000004"/>
  <cols>
    <col min="1" max="1" width="36.3125" bestFit="1" customWidth="1"/>
    <col min="2" max="2" width="32.3671875" bestFit="1" customWidth="1"/>
    <col min="3" max="4" width="20.3671875" customWidth="1"/>
    <col min="5" max="5" width="46.5234375" bestFit="1" customWidth="1"/>
    <col min="6" max="6" width="38.83984375" customWidth="1"/>
    <col min="7" max="8" width="20.3671875" customWidth="1"/>
    <col min="9" max="9" width="79.15625" bestFit="1" customWidth="1"/>
    <col min="10" max="10" width="43.3125" bestFit="1" customWidth="1"/>
    <col min="11" max="11" width="30.5234375" bestFit="1" customWidth="1"/>
    <col min="12" max="83" width="15.3125" customWidth="1"/>
    <col min="84" max="104" width="15.5234375" customWidth="1"/>
  </cols>
  <sheetData>
    <row r="1" spans="1:104" ht="18.3" x14ac:dyDescent="0.55000000000000004">
      <c r="A1" s="8" t="s">
        <v>67</v>
      </c>
      <c r="B1" s="8" t="s">
        <v>66</v>
      </c>
      <c r="C1" s="8" t="s">
        <v>85</v>
      </c>
      <c r="D1" s="8" t="s">
        <v>86</v>
      </c>
      <c r="E1" s="8" t="s">
        <v>180</v>
      </c>
      <c r="F1" s="8" t="s">
        <v>181</v>
      </c>
      <c r="G1" s="8" t="s">
        <v>68</v>
      </c>
      <c r="H1" s="8" t="s">
        <v>178</v>
      </c>
      <c r="I1" s="8" t="s">
        <v>378</v>
      </c>
      <c r="J1" s="8" t="s">
        <v>69</v>
      </c>
      <c r="K1" s="8" t="s">
        <v>70</v>
      </c>
      <c r="L1" s="10">
        <v>36616</v>
      </c>
      <c r="M1" s="10">
        <v>36707</v>
      </c>
      <c r="N1" s="10">
        <v>36799</v>
      </c>
      <c r="O1" s="10">
        <v>36891</v>
      </c>
      <c r="P1" s="10">
        <v>36981</v>
      </c>
      <c r="Q1" s="10">
        <v>37072</v>
      </c>
      <c r="R1" s="10">
        <v>37164</v>
      </c>
      <c r="S1" s="10">
        <v>37256</v>
      </c>
      <c r="T1" s="10">
        <v>37346</v>
      </c>
      <c r="U1" s="10">
        <v>37437</v>
      </c>
      <c r="V1" s="10">
        <v>37529</v>
      </c>
      <c r="W1" s="10">
        <v>37621</v>
      </c>
      <c r="X1" s="10">
        <v>37711</v>
      </c>
      <c r="Y1" s="10">
        <v>37802</v>
      </c>
      <c r="Z1" s="10">
        <v>37894</v>
      </c>
      <c r="AA1" s="10">
        <v>37986</v>
      </c>
      <c r="AB1" s="10">
        <v>38077</v>
      </c>
      <c r="AC1" s="10">
        <v>38168</v>
      </c>
      <c r="AD1" s="10">
        <v>38260</v>
      </c>
      <c r="AE1" s="10">
        <v>38352</v>
      </c>
      <c r="AF1" s="10">
        <v>38442</v>
      </c>
      <c r="AG1" s="10">
        <v>38533</v>
      </c>
      <c r="AH1" s="10">
        <v>38625</v>
      </c>
      <c r="AI1" s="10">
        <v>38717</v>
      </c>
      <c r="AJ1" s="10">
        <v>38807</v>
      </c>
      <c r="AK1" s="10">
        <v>38898</v>
      </c>
      <c r="AL1" s="10">
        <v>38990</v>
      </c>
      <c r="AM1" s="37">
        <v>39082</v>
      </c>
      <c r="AN1" s="10">
        <v>39172</v>
      </c>
      <c r="AO1" s="10">
        <v>39263</v>
      </c>
      <c r="AP1" s="10">
        <v>39355</v>
      </c>
      <c r="AQ1" s="10">
        <v>39447</v>
      </c>
      <c r="AR1" s="10">
        <v>39538</v>
      </c>
      <c r="AS1" s="10">
        <v>39629</v>
      </c>
      <c r="AT1" s="10">
        <v>39721</v>
      </c>
      <c r="AU1" s="10">
        <v>39813</v>
      </c>
      <c r="AV1" s="10">
        <v>39903</v>
      </c>
      <c r="AW1" s="10">
        <v>39994</v>
      </c>
      <c r="AX1" s="10">
        <v>40086</v>
      </c>
      <c r="AY1" s="10">
        <v>40178</v>
      </c>
      <c r="AZ1" s="10">
        <v>40268</v>
      </c>
      <c r="BA1" s="10">
        <v>40359</v>
      </c>
      <c r="BB1" s="10">
        <v>40451</v>
      </c>
      <c r="BC1" s="10">
        <v>40543</v>
      </c>
      <c r="BD1" s="10">
        <v>40633</v>
      </c>
      <c r="BE1" s="10">
        <v>40724</v>
      </c>
      <c r="BF1" s="10">
        <v>40816</v>
      </c>
      <c r="BG1" s="10">
        <v>40908</v>
      </c>
      <c r="BH1" s="10">
        <v>40999</v>
      </c>
      <c r="BI1" s="10">
        <v>41090</v>
      </c>
      <c r="BJ1" s="10">
        <v>41182</v>
      </c>
      <c r="BK1" s="10">
        <v>41274</v>
      </c>
      <c r="BL1" s="10">
        <v>41364</v>
      </c>
      <c r="BM1" s="10">
        <v>41455</v>
      </c>
      <c r="BN1" s="10">
        <v>41547</v>
      </c>
      <c r="BO1" s="10">
        <v>41639</v>
      </c>
      <c r="BP1" s="10">
        <v>41729</v>
      </c>
      <c r="BQ1" s="10">
        <v>41820</v>
      </c>
      <c r="BR1" s="10">
        <v>41912</v>
      </c>
      <c r="BS1" s="10">
        <v>42004</v>
      </c>
      <c r="BT1" s="10">
        <v>42094</v>
      </c>
      <c r="BU1" s="10">
        <v>42185</v>
      </c>
      <c r="BV1" s="10">
        <v>42277</v>
      </c>
      <c r="BW1" s="10">
        <v>42369</v>
      </c>
      <c r="BX1" s="10">
        <v>42460</v>
      </c>
      <c r="BY1" s="10">
        <v>42551</v>
      </c>
      <c r="BZ1" s="10">
        <v>42643</v>
      </c>
      <c r="CA1" s="10">
        <v>42735</v>
      </c>
      <c r="CB1" s="10">
        <v>42825</v>
      </c>
      <c r="CC1" s="10">
        <v>42916</v>
      </c>
      <c r="CD1" s="10">
        <v>43008</v>
      </c>
      <c r="CE1" s="10">
        <v>43100</v>
      </c>
      <c r="CF1" s="10">
        <v>43190</v>
      </c>
      <c r="CG1" s="10">
        <v>43281</v>
      </c>
      <c r="CH1" s="10">
        <v>43373</v>
      </c>
      <c r="CI1" s="10">
        <v>43465</v>
      </c>
      <c r="CJ1" s="10">
        <v>43555</v>
      </c>
      <c r="CK1" s="10">
        <v>43646</v>
      </c>
      <c r="CL1" s="10">
        <v>43738</v>
      </c>
      <c r="CM1" s="10">
        <v>43830</v>
      </c>
      <c r="CN1" s="10">
        <v>43921</v>
      </c>
      <c r="CO1" s="10">
        <v>44012</v>
      </c>
      <c r="CP1" s="10">
        <v>44104</v>
      </c>
      <c r="CQ1" s="10">
        <v>44196</v>
      </c>
      <c r="CR1" s="10">
        <v>44286</v>
      </c>
      <c r="CS1" s="10">
        <v>44377</v>
      </c>
      <c r="CT1" s="10">
        <v>44469</v>
      </c>
      <c r="CU1" s="10">
        <f t="shared" ref="CU1" si="0">EOMONTH(CT1,3)</f>
        <v>44561</v>
      </c>
      <c r="CV1" s="10">
        <f t="shared" ref="CV1" si="1">EOMONTH(CU1,3)</f>
        <v>44651</v>
      </c>
      <c r="CW1" s="10">
        <f t="shared" ref="CW1" si="2">EOMONTH(CV1,3)</f>
        <v>44742</v>
      </c>
      <c r="CX1" s="10">
        <f t="shared" ref="CX1" si="3">EOMONTH(CW1,3)</f>
        <v>44834</v>
      </c>
      <c r="CY1" s="10">
        <f t="shared" ref="CY1" si="4">EOMONTH(CX1,3)</f>
        <v>44926</v>
      </c>
      <c r="CZ1" s="10"/>
    </row>
    <row r="2" spans="1:104" x14ac:dyDescent="0.55000000000000004">
      <c r="A2" s="4" t="str">
        <f t="shared" ref="A2:A65" ca="1" si="5">IF(C2="GIOA",INDEX(List_AnonymousForecasters,MATCH(LEFT(K2,FIND(":",K2,1)-1),List_IndividualForecasters,0),1),INDEX(List_FirmNamesOmega,MATCH(LEFT(K2,FIND(":",K2,1)-1),List_FirmNamesAlpha,0),1))</f>
        <v>4Cast</v>
      </c>
      <c r="B2" s="4" t="str">
        <f>MID(K2,FIND(":",K2,1)+2,LEN(K2)-FIND(":",K2,1))</f>
        <v>S. Incremona</v>
      </c>
      <c r="C2" s="4" t="s">
        <v>88</v>
      </c>
      <c r="D2" s="4" t="s">
        <v>87</v>
      </c>
      <c r="E2" s="4" t="str">
        <f>"Begin: " &amp; C2 &amp; "-" &amp; D2 &amp; "-" &amp; H2</f>
        <v>Begin: Bloomberg-Fed Funds Rate-03-2014</v>
      </c>
      <c r="F2" s="4" t="str">
        <f>C2 &amp; "-" &amp; D2 &amp; "-" &amp; H2</f>
        <v>Bloomberg-Fed Funds Rate-03-2014</v>
      </c>
      <c r="G2" s="7">
        <v>41711</v>
      </c>
      <c r="H2" s="7" t="str">
        <f>TEXT(MONTH(G2),"00") &amp; "-" &amp; TEXT(YEAR(G2),"0000")</f>
        <v>03-2014</v>
      </c>
      <c r="I2" s="7" t="str">
        <f ca="1">C2 &amp; ": " &amp; A2 &amp; "-" &amp; D2 &amp; "-" &amp; H2</f>
        <v>Bloomberg: 4Cast-Fed Funds Rate-03-2014</v>
      </c>
      <c r="J2" s="4" t="str">
        <f ca="1">D2 &amp; "-" &amp; A2 &amp; ":" &amp; TEXT(MONTH(G2),"00") &amp; "-" &amp; TEXT(YEAR(G2),"0000")</f>
        <v>Fed Funds Rate-4Cast:03-2014</v>
      </c>
      <c r="K2" s="1" t="s">
        <v>0</v>
      </c>
      <c r="L2" s="2"/>
      <c r="M2" s="2"/>
      <c r="N2" s="2"/>
      <c r="O2" s="2"/>
      <c r="P2" s="2"/>
      <c r="Q2" s="2"/>
      <c r="R2" s="2"/>
      <c r="X2" s="2"/>
      <c r="Y2" s="2"/>
      <c r="Z2" s="2"/>
      <c r="AA2" s="2"/>
      <c r="AB2" s="2"/>
      <c r="AC2" s="2"/>
      <c r="AD2" s="2"/>
      <c r="BD2" s="2"/>
      <c r="BE2" s="2"/>
      <c r="BF2" s="2"/>
      <c r="BG2" s="2"/>
      <c r="BH2" s="2"/>
      <c r="BI2" s="2"/>
      <c r="BJ2" s="2"/>
      <c r="BP2" s="2">
        <v>2.5000000000000001E-3</v>
      </c>
      <c r="BQ2" s="2">
        <v>2.5000000000000001E-3</v>
      </c>
      <c r="BR2" s="2">
        <v>2.5000000000000001E-3</v>
      </c>
      <c r="BS2" s="2">
        <v>2.5000000000000001E-3</v>
      </c>
      <c r="BT2" s="2">
        <v>2.5000000000000001E-3</v>
      </c>
      <c r="BU2" s="2">
        <v>2.5000000000000001E-3</v>
      </c>
      <c r="BV2" s="2">
        <v>2.5000000000000001E-3</v>
      </c>
    </row>
    <row r="3" spans="1:104" x14ac:dyDescent="0.55000000000000004">
      <c r="A3" s="4" t="str">
        <f t="shared" ca="1" si="5"/>
        <v>ABN Amro</v>
      </c>
      <c r="B3" s="4" t="str">
        <f t="shared" ref="B3:B66" si="6">MID(K3,FIND(":",K3,1)+2,LEN(K3)-FIND(":",K3,1))</f>
        <v>P. de Bruin</v>
      </c>
      <c r="C3" s="4" t="s">
        <v>88</v>
      </c>
      <c r="D3" s="4" t="s">
        <v>87</v>
      </c>
      <c r="E3" s="4" t="str">
        <f>IF(COUNTIF($E$2:E2,"Begin: " &amp; C3 &amp; "-" &amp; D3 &amp; "-" &amp; H3)=0,"Begin: " &amp; C3 &amp; "-" &amp; D3 &amp; "-" &amp; H3,IF((C3 &amp; "-" &amp; D3 &amp; "-" &amp; H3)&lt;&gt;(C4 &amp; "-" &amp; D4 &amp; "-" &amp; H4),"End: " &amp; C3 &amp; "-" &amp; D3 &amp; "-" &amp; H3,""))</f>
        <v/>
      </c>
      <c r="F3" s="4" t="str">
        <f t="shared" ref="F3:F66" si="7">C3 &amp; "-" &amp; D3 &amp; "-" &amp; H3</f>
        <v>Bloomberg-Fed Funds Rate-03-2014</v>
      </c>
      <c r="G3" s="7">
        <v>41711</v>
      </c>
      <c r="H3" s="7" t="str">
        <f t="shared" ref="H3:H66" si="8">TEXT(MONTH(G3),"00") &amp; "-" &amp; TEXT(YEAR(G3),"0000")</f>
        <v>03-2014</v>
      </c>
      <c r="I3" s="7" t="str">
        <f t="shared" ref="I3:I66" ca="1" si="9">C3 &amp; ": " &amp; A3 &amp; "-" &amp; D3 &amp; "-" &amp; H3</f>
        <v>Bloomberg: ABN Amro-Fed Funds Rate-03-2014</v>
      </c>
      <c r="J3" s="4" t="str">
        <f t="shared" ref="J3:J66" ca="1" si="10">D3 &amp; "-" &amp; A3 &amp; ":" &amp; TEXT(MONTH(G3),"00") &amp; "-" &amp; TEXT(YEAR(G3),"0000")</f>
        <v>Fed Funds Rate-ABN Amro:03-2014</v>
      </c>
      <c r="K3" s="1" t="s">
        <v>1</v>
      </c>
      <c r="L3" s="2"/>
      <c r="M3" s="2"/>
      <c r="N3" s="2"/>
      <c r="O3" s="2"/>
      <c r="X3" s="2"/>
      <c r="Y3" s="2"/>
      <c r="Z3" s="2"/>
      <c r="AA3" s="2"/>
      <c r="BD3" s="2"/>
      <c r="BE3" s="2"/>
      <c r="BF3" s="2"/>
      <c r="BG3" s="2"/>
      <c r="BP3" s="2">
        <v>2.5000000000000001E-3</v>
      </c>
      <c r="BQ3" s="2">
        <v>2.5000000000000001E-3</v>
      </c>
      <c r="BR3" s="2">
        <v>2.5000000000000001E-3</v>
      </c>
      <c r="BS3" s="2">
        <v>2.5000000000000001E-3</v>
      </c>
      <c r="BT3" t="s">
        <v>2</v>
      </c>
      <c r="BU3" t="s">
        <v>2</v>
      </c>
      <c r="BV3" t="s">
        <v>2</v>
      </c>
    </row>
    <row r="4" spans="1:104" x14ac:dyDescent="0.55000000000000004">
      <c r="A4" s="4" t="str">
        <f t="shared" ca="1" si="5"/>
        <v>Action Economics</v>
      </c>
      <c r="B4" s="4" t="str">
        <f t="shared" si="6"/>
        <v>M. Englund</v>
      </c>
      <c r="C4" s="4" t="s">
        <v>88</v>
      </c>
      <c r="D4" s="4" t="s">
        <v>87</v>
      </c>
      <c r="E4" s="4" t="str">
        <f>IF(COUNTIF($E$2:E3,"Begin: " &amp; C4 &amp; "-" &amp; D4 &amp; "-" &amp; H4)=0,"Begin: " &amp; C4 &amp; "-" &amp; D4 &amp; "-" &amp; H4,IF((C4 &amp; "-" &amp; D4 &amp; "-" &amp; H4)&lt;&gt;(C5 &amp; "-" &amp; D5 &amp; "-" &amp; H5),"End: " &amp; C4 &amp; "-" &amp; D4 &amp; "-" &amp; H4,""))</f>
        <v/>
      </c>
      <c r="F4" s="4" t="str">
        <f t="shared" si="7"/>
        <v>Bloomberg-Fed Funds Rate-03-2014</v>
      </c>
      <c r="G4" s="7">
        <v>41711</v>
      </c>
      <c r="H4" s="7" t="str">
        <f t="shared" si="8"/>
        <v>03-2014</v>
      </c>
      <c r="I4" s="7" t="str">
        <f t="shared" ca="1" si="9"/>
        <v>Bloomberg: Action Economics-Fed Funds Rate-03-2014</v>
      </c>
      <c r="J4" s="4" t="str">
        <f t="shared" ca="1" si="10"/>
        <v>Fed Funds Rate-Action Economics:03-2014</v>
      </c>
      <c r="K4" s="1" t="s">
        <v>3</v>
      </c>
      <c r="L4" s="2"/>
      <c r="M4" s="2"/>
      <c r="N4" s="2"/>
      <c r="O4" s="2"/>
      <c r="P4" s="2"/>
      <c r="Q4" s="2"/>
      <c r="R4" s="2"/>
      <c r="X4" s="2"/>
      <c r="Y4" s="2"/>
      <c r="Z4" s="2"/>
      <c r="AA4" s="2"/>
      <c r="AB4" s="2"/>
      <c r="AC4" s="2"/>
      <c r="AD4" s="2"/>
      <c r="BD4" s="2"/>
      <c r="BE4" s="2"/>
      <c r="BF4" s="2"/>
      <c r="BG4" s="2"/>
      <c r="BH4" s="2"/>
      <c r="BI4" s="2"/>
      <c r="BJ4" s="2"/>
      <c r="BP4" s="2">
        <v>2.5000000000000001E-3</v>
      </c>
      <c r="BQ4" s="2">
        <v>2.5000000000000001E-3</v>
      </c>
      <c r="BR4" s="2">
        <v>2.5000000000000001E-3</v>
      </c>
      <c r="BS4" s="2">
        <v>2.5000000000000001E-3</v>
      </c>
      <c r="BT4" s="2">
        <v>2.5000000000000001E-3</v>
      </c>
      <c r="BU4" s="2">
        <v>2.5000000000000001E-3</v>
      </c>
      <c r="BV4" s="2">
        <v>5.0000000000000001E-3</v>
      </c>
    </row>
    <row r="5" spans="1:104" x14ac:dyDescent="0.55000000000000004">
      <c r="A5" s="4" t="str">
        <f t="shared" ca="1" si="5"/>
        <v>Ameriprise Financial</v>
      </c>
      <c r="B5" s="4" t="str">
        <f t="shared" si="6"/>
        <v>R. Price</v>
      </c>
      <c r="C5" s="4" t="s">
        <v>88</v>
      </c>
      <c r="D5" s="4" t="s">
        <v>87</v>
      </c>
      <c r="E5" s="4" t="str">
        <f>IF(COUNTIF($E$2:E4,"Begin: " &amp; C5 &amp; "-" &amp; D5 &amp; "-" &amp; H5)=0,"Begin: " &amp; C5 &amp; "-" &amp; D5 &amp; "-" &amp; H5,IF((C5 &amp; "-" &amp; D5 &amp; "-" &amp; H5)&lt;&gt;(C6 &amp; "-" &amp; D6 &amp; "-" &amp; H6),"End: " &amp; C5 &amp; "-" &amp; D5 &amp; "-" &amp; H5,""))</f>
        <v/>
      </c>
      <c r="F5" s="4" t="str">
        <f t="shared" si="7"/>
        <v>Bloomberg-Fed Funds Rate-03-2014</v>
      </c>
      <c r="G5" s="7">
        <v>41711</v>
      </c>
      <c r="H5" s="7" t="str">
        <f t="shared" si="8"/>
        <v>03-2014</v>
      </c>
      <c r="I5" s="7" t="str">
        <f t="shared" ca="1" si="9"/>
        <v>Bloomberg: Ameriprise Financial-Fed Funds Rate-03-2014</v>
      </c>
      <c r="J5" s="4" t="str">
        <f t="shared" ca="1" si="10"/>
        <v>Fed Funds Rate-Ameriprise Financial:03-2014</v>
      </c>
      <c r="K5" s="1" t="s">
        <v>71</v>
      </c>
      <c r="L5" s="2"/>
      <c r="M5" s="2"/>
      <c r="N5" s="2"/>
      <c r="O5" s="2"/>
      <c r="P5" s="2"/>
      <c r="Q5" s="2"/>
      <c r="R5" s="2"/>
      <c r="X5" s="2"/>
      <c r="Y5" s="2"/>
      <c r="Z5" s="2"/>
      <c r="AA5" s="2"/>
      <c r="AB5" s="2"/>
      <c r="AC5" s="2"/>
      <c r="AD5" s="2"/>
      <c r="BD5" s="2"/>
      <c r="BE5" s="2"/>
      <c r="BF5" s="2"/>
      <c r="BG5" s="2"/>
      <c r="BH5" s="2"/>
      <c r="BI5" s="2"/>
      <c r="BJ5" s="2"/>
      <c r="BP5" s="2">
        <v>2.5000000000000001E-3</v>
      </c>
      <c r="BQ5" s="2">
        <v>2.5000000000000001E-3</v>
      </c>
      <c r="BR5" s="2">
        <v>2.5000000000000001E-3</v>
      </c>
      <c r="BS5" s="2">
        <v>2.5000000000000001E-3</v>
      </c>
      <c r="BT5" s="2">
        <v>2.5000000000000001E-3</v>
      </c>
      <c r="BU5" s="2">
        <v>2.5000000000000001E-3</v>
      </c>
      <c r="BV5" s="2">
        <v>5.0000000000000001E-3</v>
      </c>
    </row>
    <row r="6" spans="1:104" x14ac:dyDescent="0.55000000000000004">
      <c r="A6" s="4" t="str">
        <f t="shared" ca="1" si="5"/>
        <v>Banca Aletti &amp; C</v>
      </c>
      <c r="B6" s="4" t="str">
        <f t="shared" si="6"/>
        <v>F. Panelli</v>
      </c>
      <c r="C6" s="4" t="s">
        <v>88</v>
      </c>
      <c r="D6" s="4" t="s">
        <v>87</v>
      </c>
      <c r="E6" s="4" t="str">
        <f>IF(COUNTIF($E$2:E5,"Begin: " &amp; C6 &amp; "-" &amp; D6 &amp; "-" &amp; H6)=0,"Begin: " &amp; C6 &amp; "-" &amp; D6 &amp; "-" &amp; H6,IF((C6 &amp; "-" &amp; D6 &amp; "-" &amp; H6)&lt;&gt;(C7 &amp; "-" &amp; D7 &amp; "-" &amp; H7),"End: " &amp; C6 &amp; "-" &amp; D6 &amp; "-" &amp; H6,""))</f>
        <v/>
      </c>
      <c r="F6" s="4" t="str">
        <f t="shared" si="7"/>
        <v>Bloomberg-Fed Funds Rate-03-2014</v>
      </c>
      <c r="G6" s="7">
        <v>41711</v>
      </c>
      <c r="H6" s="7" t="str">
        <f t="shared" si="8"/>
        <v>03-2014</v>
      </c>
      <c r="I6" s="7" t="str">
        <f t="shared" ca="1" si="9"/>
        <v>Bloomberg: Banca Aletti &amp; C-Fed Funds Rate-03-2014</v>
      </c>
      <c r="J6" s="4" t="str">
        <f t="shared" ca="1" si="10"/>
        <v>Fed Funds Rate-Banca Aletti &amp; C:03-2014</v>
      </c>
      <c r="K6" s="1" t="s">
        <v>4</v>
      </c>
      <c r="L6" s="2"/>
      <c r="M6" s="2"/>
      <c r="N6" s="2"/>
      <c r="O6" s="2"/>
      <c r="P6" s="2"/>
      <c r="Q6" s="2"/>
      <c r="R6" s="2"/>
      <c r="X6" s="2"/>
      <c r="Y6" s="2"/>
      <c r="Z6" s="2"/>
      <c r="AA6" s="2"/>
      <c r="AB6" s="2"/>
      <c r="AC6" s="2"/>
      <c r="AD6" s="2"/>
      <c r="BD6" s="2"/>
      <c r="BE6" s="2"/>
      <c r="BF6" s="2"/>
      <c r="BG6" s="2"/>
      <c r="BH6" s="2"/>
      <c r="BI6" s="2"/>
      <c r="BJ6" s="2"/>
      <c r="BP6" s="2">
        <v>2.5000000000000001E-3</v>
      </c>
      <c r="BQ6" s="2">
        <v>2.5000000000000001E-3</v>
      </c>
      <c r="BR6" s="2">
        <v>2.5000000000000001E-3</v>
      </c>
      <c r="BS6" s="2">
        <v>2.5000000000000001E-3</v>
      </c>
      <c r="BT6" s="2">
        <v>2.5000000000000001E-3</v>
      </c>
      <c r="BU6" s="2">
        <v>2.5000000000000001E-3</v>
      </c>
      <c r="BV6" s="2">
        <v>2.5000000000000001E-3</v>
      </c>
    </row>
    <row r="7" spans="1:104" x14ac:dyDescent="0.55000000000000004">
      <c r="A7" s="4" t="str">
        <f t="shared" ca="1" si="5"/>
        <v>Bank of the West</v>
      </c>
      <c r="B7" s="4" t="str">
        <f t="shared" si="6"/>
        <v>S. Anderson</v>
      </c>
      <c r="C7" s="4" t="s">
        <v>88</v>
      </c>
      <c r="D7" s="4" t="s">
        <v>87</v>
      </c>
      <c r="E7" s="4" t="str">
        <f>IF(COUNTIF($E$2:E6,"Begin: " &amp; C7 &amp; "-" &amp; D7 &amp; "-" &amp; H7)=0,"Begin: " &amp; C7 &amp; "-" &amp; D7 &amp; "-" &amp; H7,IF((C7 &amp; "-" &amp; D7 &amp; "-" &amp; H7)&lt;&gt;(C8 &amp; "-" &amp; D8 &amp; "-" &amp; H8),"End: " &amp; C7 &amp; "-" &amp; D7 &amp; "-" &amp; H7,""))</f>
        <v/>
      </c>
      <c r="F7" s="4" t="str">
        <f t="shared" si="7"/>
        <v>Bloomberg-Fed Funds Rate-03-2014</v>
      </c>
      <c r="G7" s="7">
        <v>41711</v>
      </c>
      <c r="H7" s="7" t="str">
        <f t="shared" si="8"/>
        <v>03-2014</v>
      </c>
      <c r="I7" s="7" t="str">
        <f t="shared" ca="1" si="9"/>
        <v>Bloomberg: Bank of the West-Fed Funds Rate-03-2014</v>
      </c>
      <c r="J7" s="4" t="str">
        <f t="shared" ca="1" si="10"/>
        <v>Fed Funds Rate-Bank of the West:03-2014</v>
      </c>
      <c r="K7" s="1" t="s">
        <v>5</v>
      </c>
      <c r="L7" s="2"/>
      <c r="M7" s="2"/>
      <c r="N7" s="2"/>
      <c r="O7" s="2"/>
      <c r="X7" s="2"/>
      <c r="Y7" s="2"/>
      <c r="Z7" s="2"/>
      <c r="AA7" s="2"/>
      <c r="BD7" s="2"/>
      <c r="BE7" s="2"/>
      <c r="BF7" s="2"/>
      <c r="BG7" s="2"/>
      <c r="BP7" s="2">
        <v>2.5000000000000001E-3</v>
      </c>
      <c r="BQ7" s="2">
        <v>2.5000000000000001E-3</v>
      </c>
      <c r="BR7" s="2">
        <v>2.5000000000000001E-3</v>
      </c>
      <c r="BS7" s="2">
        <v>2.5000000000000001E-3</v>
      </c>
      <c r="BT7">
        <v>2.5000000000000001E-3</v>
      </c>
      <c r="BU7">
        <v>2.5000000000000001E-3</v>
      </c>
      <c r="BV7">
        <v>2.5000000000000001E-3</v>
      </c>
    </row>
    <row r="8" spans="1:104" x14ac:dyDescent="0.55000000000000004">
      <c r="A8" s="4" t="str">
        <f t="shared" ca="1" si="5"/>
        <v>Bank Tokyo-Mitsubishi</v>
      </c>
      <c r="B8" s="4" t="str">
        <f t="shared" si="6"/>
        <v>Rupkey</v>
      </c>
      <c r="C8" s="4" t="s">
        <v>88</v>
      </c>
      <c r="D8" s="4" t="s">
        <v>87</v>
      </c>
      <c r="E8" s="4" t="str">
        <f>IF(COUNTIF($E$2:E7,"Begin: " &amp; C8 &amp; "-" &amp; D8 &amp; "-" &amp; H8)=0,"Begin: " &amp; C8 &amp; "-" &amp; D8 &amp; "-" &amp; H8,IF((C8 &amp; "-" &amp; D8 &amp; "-" &amp; H8)&lt;&gt;(C9 &amp; "-" &amp; D9 &amp; "-" &amp; H9),"End: " &amp; C8 &amp; "-" &amp; D8 &amp; "-" &amp; H8,""))</f>
        <v/>
      </c>
      <c r="F8" s="4" t="str">
        <f t="shared" si="7"/>
        <v>Bloomberg-Fed Funds Rate-03-2014</v>
      </c>
      <c r="G8" s="7">
        <v>41711</v>
      </c>
      <c r="H8" s="7" t="str">
        <f t="shared" si="8"/>
        <v>03-2014</v>
      </c>
      <c r="I8" s="7" t="str">
        <f t="shared" ca="1" si="9"/>
        <v>Bloomberg: Bank Tokyo-Mitsubishi-Fed Funds Rate-03-2014</v>
      </c>
      <c r="J8" s="4" t="str">
        <f t="shared" ca="1" si="10"/>
        <v>Fed Funds Rate-Bank Tokyo-Mitsubishi:03-2014</v>
      </c>
      <c r="K8" s="1" t="s">
        <v>6</v>
      </c>
      <c r="L8" s="2"/>
      <c r="M8" s="2"/>
      <c r="N8" s="2"/>
      <c r="O8" s="2"/>
      <c r="P8" s="2"/>
      <c r="Q8" s="2"/>
      <c r="R8" s="2"/>
      <c r="X8" s="2"/>
      <c r="Y8" s="2"/>
      <c r="Z8" s="2"/>
      <c r="AA8" s="2"/>
      <c r="AB8" s="2"/>
      <c r="AC8" s="2"/>
      <c r="AD8" s="2"/>
      <c r="BD8" s="2"/>
      <c r="BE8" s="2"/>
      <c r="BF8" s="2"/>
      <c r="BG8" s="2"/>
      <c r="BH8" s="2"/>
      <c r="BI8" s="2"/>
      <c r="BJ8" s="2"/>
      <c r="BP8" s="2">
        <v>2.5000000000000001E-3</v>
      </c>
      <c r="BQ8" s="2">
        <v>2.5000000000000001E-3</v>
      </c>
      <c r="BR8" s="2">
        <v>2.5000000000000001E-3</v>
      </c>
      <c r="BS8" s="2">
        <v>7.4999999999999997E-3</v>
      </c>
      <c r="BT8" s="2" t="s">
        <v>2</v>
      </c>
      <c r="BU8" s="2" t="s">
        <v>2</v>
      </c>
      <c r="BV8" s="2" t="s">
        <v>2</v>
      </c>
    </row>
    <row r="9" spans="1:104" x14ac:dyDescent="0.55000000000000004">
      <c r="A9" s="4" t="str">
        <f t="shared" ca="1" si="5"/>
        <v>Barclays</v>
      </c>
      <c r="B9" s="4" t="str">
        <f t="shared" si="6"/>
        <v>D. Maki</v>
      </c>
      <c r="C9" s="4" t="s">
        <v>88</v>
      </c>
      <c r="D9" s="4" t="s">
        <v>87</v>
      </c>
      <c r="E9" s="4" t="str">
        <f>IF(COUNTIF($E$2:E8,"Begin: " &amp; C9 &amp; "-" &amp; D9 &amp; "-" &amp; H9)=0,"Begin: " &amp; C9 &amp; "-" &amp; D9 &amp; "-" &amp; H9,IF((C9 &amp; "-" &amp; D9 &amp; "-" &amp; H9)&lt;&gt;(C10 &amp; "-" &amp; D10 &amp; "-" &amp; H10),"End: " &amp; C9 &amp; "-" &amp; D9 &amp; "-" &amp; H9,""))</f>
        <v/>
      </c>
      <c r="F9" s="4" t="str">
        <f t="shared" si="7"/>
        <v>Bloomberg-Fed Funds Rate-03-2014</v>
      </c>
      <c r="G9" s="7">
        <v>41711</v>
      </c>
      <c r="H9" s="7" t="str">
        <f t="shared" si="8"/>
        <v>03-2014</v>
      </c>
      <c r="I9" s="7" t="str">
        <f t="shared" ca="1" si="9"/>
        <v>Bloomberg: Barclays-Fed Funds Rate-03-2014</v>
      </c>
      <c r="J9" s="4" t="str">
        <f t="shared" ca="1" si="10"/>
        <v>Fed Funds Rate-Barclays:03-2014</v>
      </c>
      <c r="K9" s="1" t="s">
        <v>7</v>
      </c>
      <c r="L9" s="2"/>
      <c r="M9" s="2"/>
      <c r="N9" s="2"/>
      <c r="O9" s="2"/>
      <c r="P9" s="2"/>
      <c r="Q9" s="2"/>
      <c r="R9" s="2"/>
      <c r="X9" s="2"/>
      <c r="Y9" s="2"/>
      <c r="Z9" s="2"/>
      <c r="AA9" s="2"/>
      <c r="AB9" s="2"/>
      <c r="AC9" s="2"/>
      <c r="AD9" s="2"/>
      <c r="BD9" s="2"/>
      <c r="BE9" s="2"/>
      <c r="BF9" s="2"/>
      <c r="BG9" s="2"/>
      <c r="BH9" s="2"/>
      <c r="BI9" s="2"/>
      <c r="BJ9" s="2"/>
      <c r="BP9" s="2">
        <v>2.5000000000000001E-3</v>
      </c>
      <c r="BQ9" s="2">
        <v>2.5000000000000001E-3</v>
      </c>
      <c r="BR9" s="2">
        <v>2.5000000000000001E-3</v>
      </c>
      <c r="BS9" s="2">
        <v>2.5000000000000001E-3</v>
      </c>
      <c r="BT9" s="2">
        <v>2.5000000000000001E-3</v>
      </c>
      <c r="BU9" s="2">
        <v>5.0000000000000001E-3</v>
      </c>
      <c r="BV9" s="2">
        <v>7.4999999999999997E-3</v>
      </c>
    </row>
    <row r="10" spans="1:104" x14ac:dyDescent="0.55000000000000004">
      <c r="A10" s="4" t="str">
        <f t="shared" ca="1" si="5"/>
        <v>BBVA</v>
      </c>
      <c r="B10" s="4" t="str">
        <f t="shared" si="6"/>
        <v>N. Karp</v>
      </c>
      <c r="C10" s="4" t="s">
        <v>88</v>
      </c>
      <c r="D10" s="4" t="s">
        <v>87</v>
      </c>
      <c r="E10" s="4" t="str">
        <f>IF(COUNTIF($E$2:E9,"Begin: " &amp; C10 &amp; "-" &amp; D10 &amp; "-" &amp; H10)=0,"Begin: " &amp; C10 &amp; "-" &amp; D10 &amp; "-" &amp; H10,IF((C10 &amp; "-" &amp; D10 &amp; "-" &amp; H10)&lt;&gt;(C11 &amp; "-" &amp; D11 &amp; "-" &amp; H11),"End: " &amp; C10 &amp; "-" &amp; D10 &amp; "-" &amp; H10,""))</f>
        <v/>
      </c>
      <c r="F10" s="4" t="str">
        <f t="shared" si="7"/>
        <v>Bloomberg-Fed Funds Rate-03-2014</v>
      </c>
      <c r="G10" s="7">
        <v>41711</v>
      </c>
      <c r="H10" s="7" t="str">
        <f t="shared" si="8"/>
        <v>03-2014</v>
      </c>
      <c r="I10" s="7" t="str">
        <f t="shared" ca="1" si="9"/>
        <v>Bloomberg: BBVA-Fed Funds Rate-03-2014</v>
      </c>
      <c r="J10" s="4" t="str">
        <f t="shared" ca="1" si="10"/>
        <v>Fed Funds Rate-BBVA:03-2014</v>
      </c>
      <c r="K10" s="1" t="s">
        <v>8</v>
      </c>
      <c r="L10" s="2"/>
      <c r="M10" s="2"/>
      <c r="N10" s="2"/>
      <c r="O10" s="2"/>
      <c r="P10" s="2"/>
      <c r="Q10" s="2"/>
      <c r="R10" s="2"/>
      <c r="X10" s="2"/>
      <c r="Y10" s="2"/>
      <c r="Z10" s="2"/>
      <c r="AA10" s="2"/>
      <c r="AB10" s="2"/>
      <c r="AC10" s="2"/>
      <c r="AD10" s="2"/>
      <c r="BD10" s="2"/>
      <c r="BE10" s="2"/>
      <c r="BF10" s="2"/>
      <c r="BG10" s="2"/>
      <c r="BH10" s="2"/>
      <c r="BI10" s="2"/>
      <c r="BJ10" s="2"/>
      <c r="BP10" s="2">
        <v>2.5000000000000001E-3</v>
      </c>
      <c r="BQ10" s="2">
        <v>2.5000000000000001E-3</v>
      </c>
      <c r="BR10" s="2">
        <v>2.5000000000000001E-3</v>
      </c>
      <c r="BS10" s="2">
        <v>2.5000000000000001E-3</v>
      </c>
      <c r="BT10" s="2">
        <v>2.5000000000000001E-3</v>
      </c>
      <c r="BU10" s="2">
        <v>2.5000000000000001E-3</v>
      </c>
      <c r="BV10" s="2">
        <v>5.0000000000000001E-3</v>
      </c>
    </row>
    <row r="11" spans="1:104" x14ac:dyDescent="0.55000000000000004">
      <c r="A11" s="4" t="str">
        <f t="shared" ca="1" si="5"/>
        <v>Berenberg Bank</v>
      </c>
      <c r="B11" s="4" t="str">
        <f t="shared" si="6"/>
        <v>H. Schmieding</v>
      </c>
      <c r="C11" s="4" t="s">
        <v>88</v>
      </c>
      <c r="D11" s="4" t="s">
        <v>87</v>
      </c>
      <c r="E11" s="4" t="str">
        <f>IF(COUNTIF($E$2:E10,"Begin: " &amp; C11 &amp; "-" &amp; D11 &amp; "-" &amp; H11)=0,"Begin: " &amp; C11 &amp; "-" &amp; D11 &amp; "-" &amp; H11,IF((C11 &amp; "-" &amp; D11 &amp; "-" &amp; H11)&lt;&gt;(C12 &amp; "-" &amp; D12 &amp; "-" &amp; H12),"End: " &amp; C11 &amp; "-" &amp; D11 &amp; "-" &amp; H11,""))</f>
        <v/>
      </c>
      <c r="F11" s="4" t="str">
        <f t="shared" si="7"/>
        <v>Bloomberg-Fed Funds Rate-03-2014</v>
      </c>
      <c r="G11" s="7">
        <v>41711</v>
      </c>
      <c r="H11" s="7" t="str">
        <f t="shared" si="8"/>
        <v>03-2014</v>
      </c>
      <c r="I11" s="7" t="str">
        <f t="shared" ca="1" si="9"/>
        <v>Bloomberg: Berenberg Bank-Fed Funds Rate-03-2014</v>
      </c>
      <c r="J11" s="4" t="str">
        <f t="shared" ca="1" si="10"/>
        <v>Fed Funds Rate-Berenberg Bank:03-2014</v>
      </c>
      <c r="K11" s="1" t="s">
        <v>9</v>
      </c>
      <c r="L11" s="2"/>
      <c r="M11" s="2"/>
      <c r="N11" s="2"/>
      <c r="O11" s="2"/>
      <c r="P11" s="2"/>
      <c r="Q11" s="2"/>
      <c r="R11" s="2"/>
      <c r="X11" s="2"/>
      <c r="Y11" s="2"/>
      <c r="Z11" s="2"/>
      <c r="AA11" s="2"/>
      <c r="AB11" s="2"/>
      <c r="AC11" s="2"/>
      <c r="AD11" s="2"/>
      <c r="BD11" s="2"/>
      <c r="BE11" s="2"/>
      <c r="BF11" s="2"/>
      <c r="BG11" s="2"/>
      <c r="BH11" s="2"/>
      <c r="BI11" s="2"/>
      <c r="BJ11" s="2"/>
      <c r="BP11" s="2">
        <v>2.5000000000000001E-3</v>
      </c>
      <c r="BQ11" s="2">
        <v>2.5000000000000001E-3</v>
      </c>
      <c r="BR11" s="2">
        <v>2.5000000000000001E-3</v>
      </c>
      <c r="BS11" s="2">
        <v>2.5000000000000001E-3</v>
      </c>
      <c r="BT11" s="2">
        <v>2.5000000000000001E-3</v>
      </c>
      <c r="BU11" s="2">
        <v>5.0000000000000001E-3</v>
      </c>
      <c r="BV11" s="2">
        <v>7.4999999999999997E-3</v>
      </c>
    </row>
    <row r="12" spans="1:104" x14ac:dyDescent="0.55000000000000004">
      <c r="A12" s="4" t="str">
        <f t="shared" ca="1" si="5"/>
        <v>BMO Capital</v>
      </c>
      <c r="B12" s="4" t="str">
        <f t="shared" si="6"/>
        <v>D. Porter</v>
      </c>
      <c r="C12" s="4" t="s">
        <v>88</v>
      </c>
      <c r="D12" s="4" t="s">
        <v>87</v>
      </c>
      <c r="E12" s="4" t="str">
        <f>IF(COUNTIF($E$2:E11,"Begin: " &amp; C12 &amp; "-" &amp; D12 &amp; "-" &amp; H12)=0,"Begin: " &amp; C12 &amp; "-" &amp; D12 &amp; "-" &amp; H12,IF((C12 &amp; "-" &amp; D12 &amp; "-" &amp; H12)&lt;&gt;(C13 &amp; "-" &amp; D13 &amp; "-" &amp; H13),"End: " &amp; C12 &amp; "-" &amp; D12 &amp; "-" &amp; H12,""))</f>
        <v/>
      </c>
      <c r="F12" s="4" t="str">
        <f t="shared" si="7"/>
        <v>Bloomberg-Fed Funds Rate-03-2014</v>
      </c>
      <c r="G12" s="7">
        <v>41711</v>
      </c>
      <c r="H12" s="7" t="str">
        <f t="shared" si="8"/>
        <v>03-2014</v>
      </c>
      <c r="I12" s="7" t="str">
        <f t="shared" ca="1" si="9"/>
        <v>Bloomberg: BMO Capital-Fed Funds Rate-03-2014</v>
      </c>
      <c r="J12" s="4" t="str">
        <f t="shared" ca="1" si="10"/>
        <v>Fed Funds Rate-BMO Capital:03-2014</v>
      </c>
      <c r="K12" s="1" t="s">
        <v>10</v>
      </c>
      <c r="L12" s="2"/>
      <c r="M12" s="2"/>
      <c r="N12" s="2"/>
      <c r="O12" s="2"/>
      <c r="P12" s="2"/>
      <c r="Q12" s="2"/>
      <c r="R12" s="2"/>
      <c r="X12" s="2"/>
      <c r="Y12" s="2"/>
      <c r="Z12" s="2"/>
      <c r="AA12" s="2"/>
      <c r="AB12" s="2"/>
      <c r="AC12" s="2"/>
      <c r="AD12" s="2"/>
      <c r="BD12" s="2"/>
      <c r="BE12" s="2"/>
      <c r="BF12" s="2"/>
      <c r="BG12" s="2"/>
      <c r="BH12" s="2"/>
      <c r="BI12" s="2"/>
      <c r="BJ12" s="2"/>
      <c r="BP12" s="2">
        <v>2.5000000000000001E-3</v>
      </c>
      <c r="BQ12" s="2">
        <v>2.5000000000000001E-3</v>
      </c>
      <c r="BR12" s="2">
        <v>2.5000000000000001E-3</v>
      </c>
      <c r="BS12" s="2">
        <v>2.5000000000000001E-3</v>
      </c>
      <c r="BT12" s="2">
        <v>2.5000000000000001E-3</v>
      </c>
      <c r="BU12" s="2">
        <v>2.5000000000000001E-3</v>
      </c>
      <c r="BV12" s="2">
        <v>2.5000000000000001E-3</v>
      </c>
    </row>
    <row r="13" spans="1:104" x14ac:dyDescent="0.55000000000000004">
      <c r="A13" s="4" t="str">
        <f t="shared" ca="1" si="5"/>
        <v>BNP Paribas</v>
      </c>
      <c r="B13" s="4" t="str">
        <f t="shared" si="6"/>
        <v>J. Coronado</v>
      </c>
      <c r="C13" s="4" t="s">
        <v>88</v>
      </c>
      <c r="D13" s="4" t="s">
        <v>87</v>
      </c>
      <c r="E13" s="4" t="str">
        <f>IF(COUNTIF($E$2:E12,"Begin: " &amp; C13 &amp; "-" &amp; D13 &amp; "-" &amp; H13)=0,"Begin: " &amp; C13 &amp; "-" &amp; D13 &amp; "-" &amp; H13,IF((C13 &amp; "-" &amp; D13 &amp; "-" &amp; H13)&lt;&gt;(C14 &amp; "-" &amp; D14 &amp; "-" &amp; H14),"End: " &amp; C13 &amp; "-" &amp; D13 &amp; "-" &amp; H13,""))</f>
        <v/>
      </c>
      <c r="F13" s="4" t="str">
        <f t="shared" si="7"/>
        <v>Bloomberg-Fed Funds Rate-03-2014</v>
      </c>
      <c r="G13" s="7">
        <v>41711</v>
      </c>
      <c r="H13" s="7" t="str">
        <f t="shared" si="8"/>
        <v>03-2014</v>
      </c>
      <c r="I13" s="7" t="str">
        <f t="shared" ca="1" si="9"/>
        <v>Bloomberg: BNP Paribas-Fed Funds Rate-03-2014</v>
      </c>
      <c r="J13" s="4" t="str">
        <f t="shared" ca="1" si="10"/>
        <v>Fed Funds Rate-BNP Paribas:03-2014</v>
      </c>
      <c r="K13" s="1" t="s">
        <v>11</v>
      </c>
      <c r="L13" s="2"/>
      <c r="M13" s="2"/>
      <c r="N13" s="2"/>
      <c r="O13" s="2"/>
      <c r="P13" s="2"/>
      <c r="Q13" s="2"/>
      <c r="X13" s="2"/>
      <c r="Y13" s="2"/>
      <c r="Z13" s="2"/>
      <c r="AA13" s="2"/>
      <c r="AB13" s="2"/>
      <c r="AC13" s="2"/>
      <c r="BD13" s="2"/>
      <c r="BE13" s="2"/>
      <c r="BF13" s="2"/>
      <c r="BG13" s="2"/>
      <c r="BH13" s="2"/>
      <c r="BI13" s="2"/>
      <c r="BP13" s="2">
        <v>2.5000000000000001E-3</v>
      </c>
      <c r="BQ13" s="2">
        <v>2.5000000000000001E-3</v>
      </c>
      <c r="BR13" s="2">
        <v>2.5000000000000001E-3</v>
      </c>
      <c r="BS13" s="2">
        <v>2.5000000000000001E-3</v>
      </c>
      <c r="BT13" s="2">
        <v>2.5000000000000001E-3</v>
      </c>
      <c r="BU13" s="2">
        <v>2.5000000000000001E-3</v>
      </c>
      <c r="BV13">
        <v>2.5000000000000001E-3</v>
      </c>
    </row>
    <row r="14" spans="1:104" x14ac:dyDescent="0.55000000000000004">
      <c r="A14" s="4" t="str">
        <f t="shared" ca="1" si="5"/>
        <v>BofA</v>
      </c>
      <c r="B14" s="4" t="str">
        <f t="shared" si="6"/>
        <v>E. Harris</v>
      </c>
      <c r="C14" s="4" t="s">
        <v>88</v>
      </c>
      <c r="D14" s="4" t="s">
        <v>87</v>
      </c>
      <c r="E14" s="4" t="str">
        <f>IF(COUNTIF($E$2:E13,"Begin: " &amp; C14 &amp; "-" &amp; D14 &amp; "-" &amp; H14)=0,"Begin: " &amp; C14 &amp; "-" &amp; D14 &amp; "-" &amp; H14,IF((C14 &amp; "-" &amp; D14 &amp; "-" &amp; H14)&lt;&gt;(C15 &amp; "-" &amp; D15 &amp; "-" &amp; H15),"End: " &amp; C14 &amp; "-" &amp; D14 &amp; "-" &amp; H14,""))</f>
        <v/>
      </c>
      <c r="F14" s="4" t="str">
        <f t="shared" si="7"/>
        <v>Bloomberg-Fed Funds Rate-03-2014</v>
      </c>
      <c r="G14" s="7">
        <v>41711</v>
      </c>
      <c r="H14" s="7" t="str">
        <f t="shared" si="8"/>
        <v>03-2014</v>
      </c>
      <c r="I14" s="7" t="str">
        <f t="shared" ca="1" si="9"/>
        <v>Bloomberg: BofA-Fed Funds Rate-03-2014</v>
      </c>
      <c r="J14" s="4" t="str">
        <f t="shared" ca="1" si="10"/>
        <v>Fed Funds Rate-BofA:03-2014</v>
      </c>
      <c r="K14" s="1" t="s">
        <v>12</v>
      </c>
      <c r="L14" s="2"/>
      <c r="M14" s="2"/>
      <c r="N14" s="2"/>
      <c r="O14" s="2"/>
      <c r="P14" s="2"/>
      <c r="Q14" s="2"/>
      <c r="R14" s="2"/>
      <c r="X14" s="2"/>
      <c r="Y14" s="2"/>
      <c r="Z14" s="2"/>
      <c r="AA14" s="2"/>
      <c r="AB14" s="2"/>
      <c r="AC14" s="2"/>
      <c r="AD14" s="2"/>
      <c r="BD14" s="2"/>
      <c r="BE14" s="2"/>
      <c r="BF14" s="2"/>
      <c r="BG14" s="2"/>
      <c r="BH14" s="2"/>
      <c r="BI14" s="2"/>
      <c r="BJ14" s="2"/>
      <c r="BP14" s="2">
        <v>2.5000000000000001E-3</v>
      </c>
      <c r="BQ14" s="2">
        <v>2.5000000000000001E-3</v>
      </c>
      <c r="BR14" s="2">
        <v>2.5000000000000001E-3</v>
      </c>
      <c r="BS14" s="2">
        <v>2.5000000000000001E-3</v>
      </c>
      <c r="BT14" s="2">
        <v>2.5000000000000001E-3</v>
      </c>
      <c r="BU14" s="2">
        <v>2.5000000000000001E-3</v>
      </c>
      <c r="BV14" s="2">
        <v>2.5000000000000001E-3</v>
      </c>
    </row>
    <row r="15" spans="1:104" x14ac:dyDescent="0.55000000000000004">
      <c r="A15" s="4" t="str">
        <f t="shared" ca="1" si="5"/>
        <v>Cantor Fitzgerald</v>
      </c>
      <c r="B15" s="4" t="str">
        <f t="shared" si="6"/>
        <v>Lederer/Goldsmith</v>
      </c>
      <c r="C15" s="4" t="s">
        <v>88</v>
      </c>
      <c r="D15" s="4" t="s">
        <v>87</v>
      </c>
      <c r="E15" s="4" t="str">
        <f>IF(COUNTIF($E$2:E14,"Begin: " &amp; C15 &amp; "-" &amp; D15 &amp; "-" &amp; H15)=0,"Begin: " &amp; C15 &amp; "-" &amp; D15 &amp; "-" &amp; H15,IF((C15 &amp; "-" &amp; D15 &amp; "-" &amp; H15)&lt;&gt;(C16 &amp; "-" &amp; D16 &amp; "-" &amp; H16),"End: " &amp; C15 &amp; "-" &amp; D15 &amp; "-" &amp; H15,""))</f>
        <v/>
      </c>
      <c r="F15" s="4" t="str">
        <f t="shared" si="7"/>
        <v>Bloomberg-Fed Funds Rate-03-2014</v>
      </c>
      <c r="G15" s="7">
        <v>41711</v>
      </c>
      <c r="H15" s="7" t="str">
        <f t="shared" si="8"/>
        <v>03-2014</v>
      </c>
      <c r="I15" s="7" t="str">
        <f t="shared" ca="1" si="9"/>
        <v>Bloomberg: Cantor Fitzgerald-Fed Funds Rate-03-2014</v>
      </c>
      <c r="J15" s="4" t="str">
        <f t="shared" ca="1" si="10"/>
        <v>Fed Funds Rate-Cantor Fitzgerald:03-2014</v>
      </c>
      <c r="K15" s="1" t="s">
        <v>13</v>
      </c>
      <c r="L15" s="2"/>
      <c r="M15" s="2"/>
      <c r="N15" s="2"/>
      <c r="O15" s="2"/>
      <c r="X15" s="2"/>
      <c r="Y15" s="2"/>
      <c r="Z15" s="2"/>
      <c r="AA15" s="2"/>
      <c r="BD15" s="2"/>
      <c r="BE15" s="2"/>
      <c r="BF15" s="2"/>
      <c r="BG15" s="2"/>
      <c r="BP15" s="2">
        <v>2.5000000000000001E-3</v>
      </c>
      <c r="BQ15" s="2">
        <v>2.5000000000000001E-3</v>
      </c>
      <c r="BR15" s="2">
        <v>2.5000000000000001E-3</v>
      </c>
      <c r="BS15" s="2">
        <v>2.5000000000000001E-3</v>
      </c>
      <c r="BT15">
        <v>2.5000000000000001E-3</v>
      </c>
      <c r="BU15">
        <v>2.5000000000000001E-3</v>
      </c>
      <c r="BV15">
        <v>2.5000000000000001E-3</v>
      </c>
    </row>
    <row r="16" spans="1:104" x14ac:dyDescent="0.55000000000000004">
      <c r="A16" s="4" t="str">
        <f t="shared" ca="1" si="5"/>
        <v>Capital Economics</v>
      </c>
      <c r="B16" s="4" t="str">
        <f t="shared" si="6"/>
        <v>ales/Ashworth</v>
      </c>
      <c r="C16" s="4" t="s">
        <v>88</v>
      </c>
      <c r="D16" s="4" t="s">
        <v>87</v>
      </c>
      <c r="E16" s="4" t="str">
        <f>IF(COUNTIF($E$2:E15,"Begin: " &amp; C16 &amp; "-" &amp; D16 &amp; "-" &amp; H16)=0,"Begin: " &amp; C16 &amp; "-" &amp; D16 &amp; "-" &amp; H16,IF((C16 &amp; "-" &amp; D16 &amp; "-" &amp; H16)&lt;&gt;(C17 &amp; "-" &amp; D17 &amp; "-" &amp; H17),"End: " &amp; C16 &amp; "-" &amp; D16 &amp; "-" &amp; H16,""))</f>
        <v/>
      </c>
      <c r="F16" s="4" t="str">
        <f t="shared" si="7"/>
        <v>Bloomberg-Fed Funds Rate-03-2014</v>
      </c>
      <c r="G16" s="7">
        <v>41711</v>
      </c>
      <c r="H16" s="7" t="str">
        <f t="shared" si="8"/>
        <v>03-2014</v>
      </c>
      <c r="I16" s="7" t="str">
        <f t="shared" ca="1" si="9"/>
        <v>Bloomberg: Capital Economics-Fed Funds Rate-03-2014</v>
      </c>
      <c r="J16" s="4" t="str">
        <f t="shared" ca="1" si="10"/>
        <v>Fed Funds Rate-Capital Economics:03-2014</v>
      </c>
      <c r="K16" s="1" t="s">
        <v>14</v>
      </c>
      <c r="L16" s="2"/>
      <c r="M16" s="2"/>
      <c r="N16" s="2"/>
      <c r="O16" s="2"/>
      <c r="P16" s="2"/>
      <c r="Q16" s="2"/>
      <c r="R16" s="2"/>
      <c r="X16" s="2"/>
      <c r="Y16" s="2"/>
      <c r="Z16" s="2"/>
      <c r="AA16" s="2"/>
      <c r="AB16" s="2"/>
      <c r="AC16" s="2"/>
      <c r="AD16" s="2"/>
      <c r="BD16" s="2"/>
      <c r="BE16" s="2"/>
      <c r="BF16" s="2"/>
      <c r="BG16" s="2"/>
      <c r="BH16" s="2"/>
      <c r="BI16" s="2"/>
      <c r="BJ16" s="2"/>
      <c r="BP16" s="2">
        <v>2.5000000000000001E-3</v>
      </c>
      <c r="BQ16" s="2">
        <v>2.5000000000000001E-3</v>
      </c>
      <c r="BR16" s="2">
        <v>2.5000000000000001E-3</v>
      </c>
      <c r="BS16" s="2">
        <v>2.5000000000000001E-3</v>
      </c>
      <c r="BT16" s="2">
        <v>2.5000000000000001E-3</v>
      </c>
      <c r="BU16" s="2">
        <v>2.5000000000000001E-3</v>
      </c>
      <c r="BV16" s="2">
        <v>5.0000000000000001E-3</v>
      </c>
    </row>
    <row r="17" spans="1:74" x14ac:dyDescent="0.55000000000000004">
      <c r="A17" s="4" t="str">
        <f t="shared" ca="1" si="5"/>
        <v>CIBC World Mkts</v>
      </c>
      <c r="B17" s="4" t="str">
        <f t="shared" si="6"/>
        <v>A. Shenfeld</v>
      </c>
      <c r="C17" s="4" t="s">
        <v>88</v>
      </c>
      <c r="D17" s="4" t="s">
        <v>87</v>
      </c>
      <c r="E17" s="4" t="str">
        <f>IF(COUNTIF($E$2:E16,"Begin: " &amp; C17 &amp; "-" &amp; D17 &amp; "-" &amp; H17)=0,"Begin: " &amp; C17 &amp; "-" &amp; D17 &amp; "-" &amp; H17,IF((C17 &amp; "-" &amp; D17 &amp; "-" &amp; H17)&lt;&gt;(C18 &amp; "-" &amp; D18 &amp; "-" &amp; H18),"End: " &amp; C17 &amp; "-" &amp; D17 &amp; "-" &amp; H17,""))</f>
        <v/>
      </c>
      <c r="F17" s="4" t="str">
        <f t="shared" si="7"/>
        <v>Bloomberg-Fed Funds Rate-03-2014</v>
      </c>
      <c r="G17" s="7">
        <v>41711</v>
      </c>
      <c r="H17" s="7" t="str">
        <f t="shared" si="8"/>
        <v>03-2014</v>
      </c>
      <c r="I17" s="7" t="str">
        <f t="shared" ca="1" si="9"/>
        <v>Bloomberg: CIBC World Mkts-Fed Funds Rate-03-2014</v>
      </c>
      <c r="J17" s="4" t="str">
        <f t="shared" ca="1" si="10"/>
        <v>Fed Funds Rate-CIBC World Mkts:03-2014</v>
      </c>
      <c r="K17" s="1" t="s">
        <v>15</v>
      </c>
      <c r="L17" s="2"/>
      <c r="M17" s="2"/>
      <c r="N17" s="2"/>
      <c r="O17" s="2"/>
      <c r="P17" s="2"/>
      <c r="Q17" s="2"/>
      <c r="R17" s="2"/>
      <c r="X17" s="2"/>
      <c r="Y17" s="2"/>
      <c r="Z17" s="2"/>
      <c r="AA17" s="2"/>
      <c r="AB17" s="2"/>
      <c r="AC17" s="2"/>
      <c r="AD17" s="2"/>
      <c r="BD17" s="2"/>
      <c r="BE17" s="2"/>
      <c r="BF17" s="2"/>
      <c r="BG17" s="2"/>
      <c r="BH17" s="2"/>
      <c r="BI17" s="2"/>
      <c r="BJ17" s="2"/>
      <c r="BP17" s="2">
        <v>2.5000000000000001E-3</v>
      </c>
      <c r="BQ17" s="2">
        <v>2.5000000000000001E-3</v>
      </c>
      <c r="BR17" s="2">
        <v>2.5000000000000001E-3</v>
      </c>
      <c r="BS17" s="2">
        <v>2.5000000000000001E-3</v>
      </c>
      <c r="BT17" s="2">
        <v>2.5000000000000001E-3</v>
      </c>
      <c r="BU17" s="2">
        <v>2.5000000000000001E-3</v>
      </c>
      <c r="BV17" s="2">
        <v>5.0000000000000001E-3</v>
      </c>
    </row>
    <row r="18" spans="1:74" x14ac:dyDescent="0.55000000000000004">
      <c r="A18" s="4" t="str">
        <f t="shared" ca="1" si="5"/>
        <v>Citi</v>
      </c>
      <c r="B18" s="4" t="str">
        <f t="shared" si="6"/>
        <v>P. Dâ€™Antonio</v>
      </c>
      <c r="C18" s="4" t="s">
        <v>88</v>
      </c>
      <c r="D18" s="4" t="s">
        <v>87</v>
      </c>
      <c r="E18" s="4" t="str">
        <f>IF(COUNTIF($E$2:E17,"Begin: " &amp; C18 &amp; "-" &amp; D18 &amp; "-" &amp; H18)=0,"Begin: " &amp; C18 &amp; "-" &amp; D18 &amp; "-" &amp; H18,IF((C18 &amp; "-" &amp; D18 &amp; "-" &amp; H18)&lt;&gt;(C19 &amp; "-" &amp; D19 &amp; "-" &amp; H19),"End: " &amp; C18 &amp; "-" &amp; D18 &amp; "-" &amp; H18,""))</f>
        <v/>
      </c>
      <c r="F18" s="4" t="str">
        <f t="shared" si="7"/>
        <v>Bloomberg-Fed Funds Rate-03-2014</v>
      </c>
      <c r="G18" s="7">
        <v>41711</v>
      </c>
      <c r="H18" s="7" t="str">
        <f t="shared" si="8"/>
        <v>03-2014</v>
      </c>
      <c r="I18" s="7" t="str">
        <f t="shared" ca="1" si="9"/>
        <v>Bloomberg: Citi-Fed Funds Rate-03-2014</v>
      </c>
      <c r="J18" s="4" t="str">
        <f t="shared" ca="1" si="10"/>
        <v>Fed Funds Rate-Citi:03-2014</v>
      </c>
      <c r="K18" s="1" t="s">
        <v>16</v>
      </c>
      <c r="L18" s="2"/>
      <c r="M18" s="2"/>
      <c r="N18" s="2"/>
      <c r="O18" s="2"/>
      <c r="P18" s="2"/>
      <c r="Q18" s="2"/>
      <c r="X18" s="2"/>
      <c r="Y18" s="2"/>
      <c r="Z18" s="2"/>
      <c r="AA18" s="2"/>
      <c r="AB18" s="2"/>
      <c r="AC18" s="2"/>
      <c r="BD18" s="2"/>
      <c r="BE18" s="2"/>
      <c r="BF18" s="2"/>
      <c r="BG18" s="2"/>
      <c r="BH18" s="2"/>
      <c r="BI18" s="2"/>
      <c r="BP18" s="2">
        <v>2.5000000000000001E-3</v>
      </c>
      <c r="BQ18" s="2">
        <v>2.5000000000000001E-3</v>
      </c>
      <c r="BR18" s="2">
        <v>2.5000000000000001E-3</v>
      </c>
      <c r="BS18" s="2">
        <v>2.5000000000000001E-3</v>
      </c>
      <c r="BT18" s="2">
        <v>2.5000000000000001E-3</v>
      </c>
      <c r="BU18" s="2">
        <v>2.5000000000000001E-3</v>
      </c>
      <c r="BV18" t="s">
        <v>2</v>
      </c>
    </row>
    <row r="19" spans="1:74" x14ac:dyDescent="0.55000000000000004">
      <c r="A19" s="4" t="str">
        <f t="shared" ca="1" si="5"/>
        <v>CME Group</v>
      </c>
      <c r="B19" s="4" t="str">
        <f t="shared" si="6"/>
        <v>B. Putnam</v>
      </c>
      <c r="C19" s="4" t="s">
        <v>88</v>
      </c>
      <c r="D19" s="4" t="s">
        <v>87</v>
      </c>
      <c r="E19" s="4" t="str">
        <f>IF(COUNTIF($E$2:E18,"Begin: " &amp; C19 &amp; "-" &amp; D19 &amp; "-" &amp; H19)=0,"Begin: " &amp; C19 &amp; "-" &amp; D19 &amp; "-" &amp; H19,IF((C19 &amp; "-" &amp; D19 &amp; "-" &amp; H19)&lt;&gt;(C20 &amp; "-" &amp; D20 &amp; "-" &amp; H20),"End: " &amp; C19 &amp; "-" &amp; D19 &amp; "-" &amp; H19,""))</f>
        <v/>
      </c>
      <c r="F19" s="4" t="str">
        <f t="shared" si="7"/>
        <v>Bloomberg-Fed Funds Rate-03-2014</v>
      </c>
      <c r="G19" s="7">
        <v>41711</v>
      </c>
      <c r="H19" s="7" t="str">
        <f t="shared" si="8"/>
        <v>03-2014</v>
      </c>
      <c r="I19" s="7" t="str">
        <f t="shared" ca="1" si="9"/>
        <v>Bloomberg: CME Group-Fed Funds Rate-03-2014</v>
      </c>
      <c r="J19" s="4" t="str">
        <f t="shared" ca="1" si="10"/>
        <v>Fed Funds Rate-CME Group:03-2014</v>
      </c>
      <c r="K19" s="1" t="s">
        <v>72</v>
      </c>
      <c r="L19" s="2"/>
      <c r="M19" s="2"/>
      <c r="N19" s="2"/>
      <c r="O19" s="2"/>
      <c r="P19" s="2"/>
      <c r="Q19" s="2"/>
      <c r="R19" s="2"/>
      <c r="X19" s="2"/>
      <c r="Y19" s="2"/>
      <c r="Z19" s="2"/>
      <c r="AA19" s="2"/>
      <c r="AB19" s="2"/>
      <c r="AC19" s="2"/>
      <c r="AD19" s="2"/>
      <c r="BD19" s="2"/>
      <c r="BE19" s="2"/>
      <c r="BF19" s="2"/>
      <c r="BG19" s="2"/>
      <c r="BH19" s="2"/>
      <c r="BI19" s="2"/>
      <c r="BJ19" s="2"/>
      <c r="BP19" s="2">
        <v>2.5000000000000001E-3</v>
      </c>
      <c r="BQ19" s="2">
        <v>2.5000000000000001E-3</v>
      </c>
      <c r="BR19" s="2">
        <v>2.5000000000000001E-3</v>
      </c>
      <c r="BS19" s="2">
        <v>2.5000000000000001E-3</v>
      </c>
      <c r="BT19" s="2">
        <v>5.0000000000000001E-3</v>
      </c>
      <c r="BU19" s="2">
        <v>5.0000000000000001E-3</v>
      </c>
      <c r="BV19" s="2">
        <v>7.4999999999999997E-3</v>
      </c>
    </row>
    <row r="20" spans="1:74" x14ac:dyDescent="0.55000000000000004">
      <c r="A20" s="4" t="str">
        <f t="shared" ca="1" si="5"/>
        <v>Comerica Bank</v>
      </c>
      <c r="B20" s="4" t="str">
        <f t="shared" si="6"/>
        <v>R. Dye</v>
      </c>
      <c r="C20" s="4" t="s">
        <v>88</v>
      </c>
      <c r="D20" s="4" t="s">
        <v>87</v>
      </c>
      <c r="E20" s="4" t="str">
        <f>IF(COUNTIF($E$2:E19,"Begin: " &amp; C20 &amp; "-" &amp; D20 &amp; "-" &amp; H20)=0,"Begin: " &amp; C20 &amp; "-" &amp; D20 &amp; "-" &amp; H20,IF((C20 &amp; "-" &amp; D20 &amp; "-" &amp; H20)&lt;&gt;(C21 &amp; "-" &amp; D21 &amp; "-" &amp; H21),"End: " &amp; C20 &amp; "-" &amp; D20 &amp; "-" &amp; H20,""))</f>
        <v/>
      </c>
      <c r="F20" s="4" t="str">
        <f t="shared" si="7"/>
        <v>Bloomberg-Fed Funds Rate-03-2014</v>
      </c>
      <c r="G20" s="7">
        <v>41711</v>
      </c>
      <c r="H20" s="7" t="str">
        <f t="shared" si="8"/>
        <v>03-2014</v>
      </c>
      <c r="I20" s="7" t="str">
        <f t="shared" ca="1" si="9"/>
        <v>Bloomberg: Comerica Bank-Fed Funds Rate-03-2014</v>
      </c>
      <c r="J20" s="4" t="str">
        <f t="shared" ca="1" si="10"/>
        <v>Fed Funds Rate-Comerica Bank:03-2014</v>
      </c>
      <c r="K20" s="1" t="s">
        <v>17</v>
      </c>
      <c r="L20" s="2"/>
      <c r="M20" s="2"/>
      <c r="N20" s="2"/>
      <c r="O20" s="2"/>
      <c r="P20" s="2"/>
      <c r="X20" s="2"/>
      <c r="Y20" s="2"/>
      <c r="Z20" s="2"/>
      <c r="AA20" s="2"/>
      <c r="AB20" s="2"/>
      <c r="BD20" s="2"/>
      <c r="BE20" s="2"/>
      <c r="BF20" s="2"/>
      <c r="BG20" s="2"/>
      <c r="BH20" s="2"/>
      <c r="BP20" s="2">
        <v>2.5000000000000001E-3</v>
      </c>
      <c r="BQ20" s="2">
        <v>2.5000000000000001E-3</v>
      </c>
      <c r="BR20" s="2">
        <v>2.5000000000000001E-3</v>
      </c>
      <c r="BS20" s="2">
        <v>2.5000000000000001E-3</v>
      </c>
      <c r="BT20" s="2">
        <v>2.5000000000000001E-3</v>
      </c>
      <c r="BU20">
        <v>2.5000000000000001E-3</v>
      </c>
      <c r="BV20">
        <v>5.0000000000000001E-3</v>
      </c>
    </row>
    <row r="21" spans="1:74" x14ac:dyDescent="0.55000000000000004">
      <c r="A21" s="4" t="str">
        <f t="shared" ca="1" si="5"/>
        <v>Commerzbank</v>
      </c>
      <c r="B21" s="4" t="str">
        <f t="shared" si="6"/>
        <v>Balz/Weidensteiner</v>
      </c>
      <c r="C21" s="4" t="s">
        <v>88</v>
      </c>
      <c r="D21" s="4" t="s">
        <v>87</v>
      </c>
      <c r="E21" s="4" t="str">
        <f>IF(COUNTIF($E$2:E20,"Begin: " &amp; C21 &amp; "-" &amp; D21 &amp; "-" &amp; H21)=0,"Begin: " &amp; C21 &amp; "-" &amp; D21 &amp; "-" &amp; H21,IF((C21 &amp; "-" &amp; D21 &amp; "-" &amp; H21)&lt;&gt;(C22 &amp; "-" &amp; D22 &amp; "-" &amp; H22),"End: " &amp; C21 &amp; "-" &amp; D21 &amp; "-" &amp; H21,""))</f>
        <v/>
      </c>
      <c r="F21" s="4" t="str">
        <f t="shared" si="7"/>
        <v>Bloomberg-Fed Funds Rate-03-2014</v>
      </c>
      <c r="G21" s="7">
        <v>41711</v>
      </c>
      <c r="H21" s="7" t="str">
        <f t="shared" si="8"/>
        <v>03-2014</v>
      </c>
      <c r="I21" s="7" t="str">
        <f t="shared" ca="1" si="9"/>
        <v>Bloomberg: Commerzbank-Fed Funds Rate-03-2014</v>
      </c>
      <c r="J21" s="4" t="str">
        <f t="shared" ca="1" si="10"/>
        <v>Fed Funds Rate-Commerzbank:03-2014</v>
      </c>
      <c r="K21" s="1" t="s">
        <v>18</v>
      </c>
      <c r="L21" s="2"/>
      <c r="M21" s="2"/>
      <c r="N21" s="2"/>
      <c r="O21" s="2"/>
      <c r="P21" s="2"/>
      <c r="Q21" s="2"/>
      <c r="R21" s="2"/>
      <c r="X21" s="2"/>
      <c r="Y21" s="2"/>
      <c r="Z21" s="2"/>
      <c r="AA21" s="2"/>
      <c r="AB21" s="2"/>
      <c r="AC21" s="2"/>
      <c r="AD21" s="2"/>
      <c r="BD21" s="2"/>
      <c r="BE21" s="2"/>
      <c r="BF21" s="2"/>
      <c r="BG21" s="2"/>
      <c r="BH21" s="2"/>
      <c r="BI21" s="2"/>
      <c r="BJ21" s="2"/>
      <c r="BP21" s="2">
        <v>2.5000000000000001E-3</v>
      </c>
      <c r="BQ21" s="2">
        <v>2.5000000000000001E-3</v>
      </c>
      <c r="BR21" s="2">
        <v>2.5000000000000001E-3</v>
      </c>
      <c r="BS21" s="2">
        <v>2.5000000000000001E-3</v>
      </c>
      <c r="BT21" s="2">
        <v>2.5000000000000001E-3</v>
      </c>
      <c r="BU21" s="2">
        <v>5.0000000000000001E-3</v>
      </c>
      <c r="BV21" s="2">
        <v>0.01</v>
      </c>
    </row>
    <row r="22" spans="1:74" x14ac:dyDescent="0.55000000000000004">
      <c r="A22" s="4" t="str">
        <f t="shared" ca="1" si="5"/>
        <v>Conference Board</v>
      </c>
      <c r="B22" s="4" t="str">
        <f t="shared" si="6"/>
        <v>B. van Ark</v>
      </c>
      <c r="C22" s="4" t="s">
        <v>88</v>
      </c>
      <c r="D22" s="4" t="s">
        <v>87</v>
      </c>
      <c r="E22" s="4" t="str">
        <f>IF(COUNTIF($E$2:E21,"Begin: " &amp; C22 &amp; "-" &amp; D22 &amp; "-" &amp; H22)=0,"Begin: " &amp; C22 &amp; "-" &amp; D22 &amp; "-" &amp; H22,IF((C22 &amp; "-" &amp; D22 &amp; "-" &amp; H22)&lt;&gt;(C23 &amp; "-" &amp; D23 &amp; "-" &amp; H23),"End: " &amp; C22 &amp; "-" &amp; D22 &amp; "-" &amp; H22,""))</f>
        <v/>
      </c>
      <c r="F22" s="4" t="str">
        <f t="shared" si="7"/>
        <v>Bloomberg-Fed Funds Rate-03-2014</v>
      </c>
      <c r="G22" s="7">
        <v>41711</v>
      </c>
      <c r="H22" s="7" t="str">
        <f t="shared" si="8"/>
        <v>03-2014</v>
      </c>
      <c r="I22" s="7" t="str">
        <f t="shared" ca="1" si="9"/>
        <v>Bloomberg: Conference Board-Fed Funds Rate-03-2014</v>
      </c>
      <c r="J22" s="4" t="str">
        <f t="shared" ca="1" si="10"/>
        <v>Fed Funds Rate-Conference Board:03-2014</v>
      </c>
      <c r="K22" s="1" t="s">
        <v>73</v>
      </c>
      <c r="L22" s="2"/>
      <c r="M22" s="2"/>
      <c r="N22" s="2"/>
      <c r="O22" s="2"/>
      <c r="P22" s="2"/>
      <c r="Q22" s="2"/>
      <c r="R22" s="2"/>
      <c r="X22" s="2"/>
      <c r="Y22" s="2"/>
      <c r="Z22" s="2"/>
      <c r="AA22" s="2"/>
      <c r="AB22" s="2"/>
      <c r="AC22" s="2"/>
      <c r="AD22" s="2"/>
      <c r="BD22" s="2"/>
      <c r="BE22" s="2"/>
      <c r="BF22" s="2"/>
      <c r="BG22" s="2"/>
      <c r="BH22" s="2"/>
      <c r="BI22" s="2"/>
      <c r="BJ22" s="2"/>
      <c r="BP22" s="2">
        <v>2.5000000000000001E-3</v>
      </c>
      <c r="BQ22" s="2">
        <v>2.5000000000000001E-3</v>
      </c>
      <c r="BR22" s="2">
        <v>2.5000000000000001E-3</v>
      </c>
      <c r="BS22" s="2">
        <v>2.5000000000000001E-3</v>
      </c>
      <c r="BT22" s="2">
        <v>2.5000000000000001E-3</v>
      </c>
      <c r="BU22" s="2">
        <v>2.5000000000000001E-3</v>
      </c>
      <c r="BV22" s="2">
        <v>7.4999999999999997E-3</v>
      </c>
    </row>
    <row r="23" spans="1:74" x14ac:dyDescent="0.55000000000000004">
      <c r="A23" s="4" t="str">
        <f t="shared" ca="1" si="5"/>
        <v>Credit Agricole CIB</v>
      </c>
      <c r="B23" s="4" t="str">
        <f t="shared" si="6"/>
        <v>M. Carey</v>
      </c>
      <c r="C23" s="4" t="s">
        <v>88</v>
      </c>
      <c r="D23" s="4" t="s">
        <v>87</v>
      </c>
      <c r="E23" s="4" t="str">
        <f>IF(COUNTIF($E$2:E22,"Begin: " &amp; C23 &amp; "-" &amp; D23 &amp; "-" &amp; H23)=0,"Begin: " &amp; C23 &amp; "-" &amp; D23 &amp; "-" &amp; H23,IF((C23 &amp; "-" &amp; D23 &amp; "-" &amp; H23)&lt;&gt;(C24 &amp; "-" &amp; D24 &amp; "-" &amp; H24),"End: " &amp; C23 &amp; "-" &amp; D23 &amp; "-" &amp; H23,""))</f>
        <v/>
      </c>
      <c r="F23" s="4" t="str">
        <f t="shared" si="7"/>
        <v>Bloomberg-Fed Funds Rate-03-2014</v>
      </c>
      <c r="G23" s="7">
        <v>41711</v>
      </c>
      <c r="H23" s="7" t="str">
        <f t="shared" si="8"/>
        <v>03-2014</v>
      </c>
      <c r="I23" s="7" t="str">
        <f t="shared" ca="1" si="9"/>
        <v>Bloomberg: Credit Agricole CIB-Fed Funds Rate-03-2014</v>
      </c>
      <c r="J23" s="4" t="str">
        <f t="shared" ca="1" si="10"/>
        <v>Fed Funds Rate-Credit Agricole CIB:03-2014</v>
      </c>
      <c r="K23" s="1" t="s">
        <v>19</v>
      </c>
      <c r="L23" s="2"/>
      <c r="M23" s="2"/>
      <c r="N23" s="2"/>
      <c r="O23" s="2"/>
      <c r="X23" s="2"/>
      <c r="Y23" s="2"/>
      <c r="Z23" s="2"/>
      <c r="AA23" s="2"/>
      <c r="BD23" s="2"/>
      <c r="BE23" s="2"/>
      <c r="BF23" s="2"/>
      <c r="BG23" s="2"/>
      <c r="BP23" s="2">
        <v>2.5000000000000001E-3</v>
      </c>
      <c r="BQ23" s="2">
        <v>2.5000000000000001E-3</v>
      </c>
      <c r="BR23" s="2">
        <v>2.5000000000000001E-3</v>
      </c>
      <c r="BS23" s="2">
        <v>2.5000000000000001E-3</v>
      </c>
      <c r="BT23">
        <v>2.5000000000000001E-3</v>
      </c>
      <c r="BU23">
        <v>2.5000000000000001E-3</v>
      </c>
      <c r="BV23">
        <v>2.5000000000000001E-3</v>
      </c>
    </row>
    <row r="24" spans="1:74" x14ac:dyDescent="0.55000000000000004">
      <c r="A24" s="4" t="str">
        <f t="shared" ca="1" si="5"/>
        <v>CSFB</v>
      </c>
      <c r="B24" s="4" t="str">
        <f t="shared" si="6"/>
        <v>Soss/Lantz</v>
      </c>
      <c r="C24" s="4" t="s">
        <v>88</v>
      </c>
      <c r="D24" s="4" t="s">
        <v>87</v>
      </c>
      <c r="E24" s="4" t="str">
        <f>IF(COUNTIF($E$2:E23,"Begin: " &amp; C24 &amp; "-" &amp; D24 &amp; "-" &amp; H24)=0,"Begin: " &amp; C24 &amp; "-" &amp; D24 &amp; "-" &amp; H24,IF((C24 &amp; "-" &amp; D24 &amp; "-" &amp; H24)&lt;&gt;(C25 &amp; "-" &amp; D25 &amp; "-" &amp; H25),"End: " &amp; C24 &amp; "-" &amp; D24 &amp; "-" &amp; H24,""))</f>
        <v/>
      </c>
      <c r="F24" s="4" t="str">
        <f t="shared" si="7"/>
        <v>Bloomberg-Fed Funds Rate-03-2014</v>
      </c>
      <c r="G24" s="7">
        <v>41711</v>
      </c>
      <c r="H24" s="7" t="str">
        <f t="shared" si="8"/>
        <v>03-2014</v>
      </c>
      <c r="I24" s="7" t="str">
        <f t="shared" ca="1" si="9"/>
        <v>Bloomberg: CSFB-Fed Funds Rate-03-2014</v>
      </c>
      <c r="J24" s="4" t="str">
        <f t="shared" ca="1" si="10"/>
        <v>Fed Funds Rate-CSFB:03-2014</v>
      </c>
      <c r="K24" s="1" t="s">
        <v>20</v>
      </c>
      <c r="L24" s="2"/>
      <c r="M24" s="2"/>
      <c r="N24" s="2"/>
      <c r="O24" s="2"/>
      <c r="P24" s="2"/>
      <c r="Q24" s="2"/>
      <c r="R24" s="2"/>
      <c r="X24" s="2"/>
      <c r="Y24" s="2"/>
      <c r="Z24" s="2"/>
      <c r="AA24" s="2"/>
      <c r="AB24" s="2"/>
      <c r="AC24" s="2"/>
      <c r="AD24" s="2"/>
      <c r="BD24" s="2"/>
      <c r="BE24" s="2"/>
      <c r="BF24" s="2"/>
      <c r="BG24" s="2"/>
      <c r="BH24" s="2"/>
      <c r="BI24" s="2"/>
      <c r="BJ24" s="2"/>
      <c r="BP24" s="2">
        <v>2.5000000000000001E-3</v>
      </c>
      <c r="BQ24" s="2">
        <v>2.5000000000000001E-3</v>
      </c>
      <c r="BR24" s="2">
        <v>2.5000000000000001E-3</v>
      </c>
      <c r="BS24" s="2">
        <v>2.5000000000000001E-3</v>
      </c>
      <c r="BT24" s="2">
        <v>2.5000000000000001E-3</v>
      </c>
      <c r="BU24" s="2">
        <v>2.5000000000000001E-3</v>
      </c>
      <c r="BV24" s="2">
        <v>2.5000000000000001E-3</v>
      </c>
    </row>
    <row r="25" spans="1:74" x14ac:dyDescent="0.55000000000000004">
      <c r="A25" s="4" t="str">
        <f t="shared" ca="1" si="5"/>
        <v>DA Davidson</v>
      </c>
      <c r="B25" s="4" t="str">
        <f t="shared" si="6"/>
        <v>S. Stark</v>
      </c>
      <c r="C25" s="4" t="s">
        <v>88</v>
      </c>
      <c r="D25" s="4" t="s">
        <v>87</v>
      </c>
      <c r="E25" s="4" t="str">
        <f>IF(COUNTIF($E$2:E24,"Begin: " &amp; C25 &amp; "-" &amp; D25 &amp; "-" &amp; H25)=0,"Begin: " &amp; C25 &amp; "-" &amp; D25 &amp; "-" &amp; H25,IF((C25 &amp; "-" &amp; D25 &amp; "-" &amp; H25)&lt;&gt;(C26 &amp; "-" &amp; D26 &amp; "-" &amp; H26),"End: " &amp; C25 &amp; "-" &amp; D25 &amp; "-" &amp; H25,""))</f>
        <v/>
      </c>
      <c r="F25" s="4" t="str">
        <f t="shared" si="7"/>
        <v>Bloomberg-Fed Funds Rate-03-2014</v>
      </c>
      <c r="G25" s="7">
        <v>41711</v>
      </c>
      <c r="H25" s="7" t="str">
        <f t="shared" si="8"/>
        <v>03-2014</v>
      </c>
      <c r="I25" s="7" t="str">
        <f t="shared" ca="1" si="9"/>
        <v>Bloomberg: DA Davidson-Fed Funds Rate-03-2014</v>
      </c>
      <c r="J25" s="4" t="str">
        <f t="shared" ca="1" si="10"/>
        <v>Fed Funds Rate-DA Davidson:03-2014</v>
      </c>
      <c r="K25" s="1" t="s">
        <v>74</v>
      </c>
      <c r="L25" s="2"/>
      <c r="M25" s="2"/>
      <c r="N25" s="2"/>
      <c r="O25" s="2"/>
      <c r="P25" s="2"/>
      <c r="Q25" s="2"/>
      <c r="R25" s="2"/>
      <c r="X25" s="2"/>
      <c r="Y25" s="2"/>
      <c r="Z25" s="2"/>
      <c r="AA25" s="2"/>
      <c r="AB25" s="2"/>
      <c r="AC25" s="2"/>
      <c r="AD25" s="2"/>
      <c r="BD25" s="2"/>
      <c r="BE25" s="2"/>
      <c r="BF25" s="2"/>
      <c r="BG25" s="2"/>
      <c r="BH25" s="2"/>
      <c r="BI25" s="2"/>
      <c r="BJ25" s="2"/>
      <c r="BP25" s="2">
        <v>2.5000000000000001E-3</v>
      </c>
      <c r="BQ25" s="2">
        <v>2.5000000000000001E-3</v>
      </c>
      <c r="BR25" s="2">
        <v>2.5000000000000001E-3</v>
      </c>
      <c r="BS25" s="2">
        <v>2.5000000000000001E-3</v>
      </c>
      <c r="BT25" s="2">
        <v>5.0000000000000001E-3</v>
      </c>
      <c r="BU25" s="2">
        <v>7.4999999999999997E-3</v>
      </c>
      <c r="BV25" s="2">
        <v>1.2500000000000001E-2</v>
      </c>
    </row>
    <row r="26" spans="1:74" x14ac:dyDescent="0.55000000000000004">
      <c r="A26" s="4" t="str">
        <f t="shared" ca="1" si="5"/>
        <v>Dekabank</v>
      </c>
      <c r="B26" s="4" t="str">
        <f t="shared" si="6"/>
        <v>G. Widmann</v>
      </c>
      <c r="C26" s="4" t="s">
        <v>88</v>
      </c>
      <c r="D26" s="4" t="s">
        <v>87</v>
      </c>
      <c r="E26" s="4" t="str">
        <f>IF(COUNTIF($E$2:E25,"Begin: " &amp; C26 &amp; "-" &amp; D26 &amp; "-" &amp; H26)=0,"Begin: " &amp; C26 &amp; "-" &amp; D26 &amp; "-" &amp; H26,IF((C26 &amp; "-" &amp; D26 &amp; "-" &amp; H26)&lt;&gt;(C27 &amp; "-" &amp; D27 &amp; "-" &amp; H27),"End: " &amp; C26 &amp; "-" &amp; D26 &amp; "-" &amp; H26,""))</f>
        <v/>
      </c>
      <c r="F26" s="4" t="str">
        <f t="shared" si="7"/>
        <v>Bloomberg-Fed Funds Rate-03-2014</v>
      </c>
      <c r="G26" s="7">
        <v>41711</v>
      </c>
      <c r="H26" s="7" t="str">
        <f t="shared" si="8"/>
        <v>03-2014</v>
      </c>
      <c r="I26" s="7" t="str">
        <f t="shared" ca="1" si="9"/>
        <v>Bloomberg: Dekabank-Fed Funds Rate-03-2014</v>
      </c>
      <c r="J26" s="4" t="str">
        <f t="shared" ca="1" si="10"/>
        <v>Fed Funds Rate-Dekabank:03-2014</v>
      </c>
      <c r="K26" s="1" t="s">
        <v>21</v>
      </c>
      <c r="L26" s="2"/>
      <c r="M26" s="2"/>
      <c r="N26" s="2"/>
      <c r="O26" s="2"/>
      <c r="P26" s="2"/>
      <c r="Q26" s="2"/>
      <c r="X26" s="2"/>
      <c r="Y26" s="2"/>
      <c r="Z26" s="2"/>
      <c r="AA26" s="2"/>
      <c r="AB26" s="2"/>
      <c r="AC26" s="2"/>
      <c r="BD26" s="2"/>
      <c r="BE26" s="2"/>
      <c r="BF26" s="2"/>
      <c r="BG26" s="2"/>
      <c r="BH26" s="2"/>
      <c r="BI26" s="2"/>
      <c r="BP26" s="2">
        <v>2.5000000000000001E-3</v>
      </c>
      <c r="BQ26" s="2">
        <v>2.5000000000000001E-3</v>
      </c>
      <c r="BR26" s="2">
        <v>2.5000000000000001E-3</v>
      </c>
      <c r="BS26" s="2">
        <v>2.5000000000000001E-3</v>
      </c>
      <c r="BT26" s="2">
        <v>2.5000000000000001E-3</v>
      </c>
      <c r="BU26" s="2" t="s">
        <v>2</v>
      </c>
      <c r="BV26" t="s">
        <v>2</v>
      </c>
    </row>
    <row r="27" spans="1:74" x14ac:dyDescent="0.55000000000000004">
      <c r="A27" s="4" t="str">
        <f t="shared" ca="1" si="5"/>
        <v>Desjardins</v>
      </c>
      <c r="B27" s="4" t="str">
        <f t="shared" si="6"/>
        <v>Dupuis/Dâ€™Anjou</v>
      </c>
      <c r="C27" s="4" t="s">
        <v>88</v>
      </c>
      <c r="D27" s="4" t="s">
        <v>87</v>
      </c>
      <c r="E27" s="4" t="str">
        <f>IF(COUNTIF($E$2:E26,"Begin: " &amp; C27 &amp; "-" &amp; D27 &amp; "-" &amp; H27)=0,"Begin: " &amp; C27 &amp; "-" &amp; D27 &amp; "-" &amp; H27,IF((C27 &amp; "-" &amp; D27 &amp; "-" &amp; H27)&lt;&gt;(C28 &amp; "-" &amp; D28 &amp; "-" &amp; H28),"End: " &amp; C27 &amp; "-" &amp; D27 &amp; "-" &amp; H27,""))</f>
        <v/>
      </c>
      <c r="F27" s="4" t="str">
        <f t="shared" si="7"/>
        <v>Bloomberg-Fed Funds Rate-03-2014</v>
      </c>
      <c r="G27" s="7">
        <v>41711</v>
      </c>
      <c r="H27" s="7" t="str">
        <f t="shared" si="8"/>
        <v>03-2014</v>
      </c>
      <c r="I27" s="7" t="str">
        <f t="shared" ca="1" si="9"/>
        <v>Bloomberg: Desjardins-Fed Funds Rate-03-2014</v>
      </c>
      <c r="J27" s="4" t="str">
        <f t="shared" ca="1" si="10"/>
        <v>Fed Funds Rate-Desjardins:03-2014</v>
      </c>
      <c r="K27" s="1" t="s">
        <v>22</v>
      </c>
      <c r="L27" s="2"/>
      <c r="M27" s="2"/>
      <c r="N27" s="2"/>
      <c r="O27" s="2"/>
      <c r="X27" s="2"/>
      <c r="Y27" s="2"/>
      <c r="Z27" s="2"/>
      <c r="AA27" s="2"/>
      <c r="BD27" s="2"/>
      <c r="BE27" s="2"/>
      <c r="BF27" s="2"/>
      <c r="BG27" s="2"/>
      <c r="BP27" s="2">
        <v>2.5000000000000001E-3</v>
      </c>
      <c r="BQ27" s="2">
        <v>2.5000000000000001E-3</v>
      </c>
      <c r="BR27" s="2">
        <v>2.5000000000000001E-3</v>
      </c>
      <c r="BS27" s="2">
        <v>2.5000000000000001E-3</v>
      </c>
      <c r="BT27">
        <v>2.5000000000000001E-3</v>
      </c>
      <c r="BU27">
        <v>2.5000000000000001E-3</v>
      </c>
      <c r="BV27">
        <v>5.0000000000000001E-3</v>
      </c>
    </row>
    <row r="28" spans="1:74" x14ac:dyDescent="0.55000000000000004">
      <c r="A28" s="4" t="str">
        <f t="shared" ca="1" si="5"/>
        <v>Deutsche Bank</v>
      </c>
      <c r="B28" s="4" t="str">
        <f t="shared" si="6"/>
        <v>J. LaVorgna</v>
      </c>
      <c r="C28" s="4" t="s">
        <v>88</v>
      </c>
      <c r="D28" s="4" t="s">
        <v>87</v>
      </c>
      <c r="E28" s="4" t="str">
        <f>IF(COUNTIF($E$2:E27,"Begin: " &amp; C28 &amp; "-" &amp; D28 &amp; "-" &amp; H28)=0,"Begin: " &amp; C28 &amp; "-" &amp; D28 &amp; "-" &amp; H28,IF((C28 &amp; "-" &amp; D28 &amp; "-" &amp; H28)&lt;&gt;(C29 &amp; "-" &amp; D29 &amp; "-" &amp; H29),"End: " &amp; C28 &amp; "-" &amp; D28 &amp; "-" &amp; H28,""))</f>
        <v/>
      </c>
      <c r="F28" s="4" t="str">
        <f t="shared" si="7"/>
        <v>Bloomberg-Fed Funds Rate-03-2014</v>
      </c>
      <c r="G28" s="7">
        <v>41711</v>
      </c>
      <c r="H28" s="7" t="str">
        <f t="shared" si="8"/>
        <v>03-2014</v>
      </c>
      <c r="I28" s="7" t="str">
        <f t="shared" ca="1" si="9"/>
        <v>Bloomberg: Deutsche Bank-Fed Funds Rate-03-2014</v>
      </c>
      <c r="J28" s="4" t="str">
        <f t="shared" ca="1" si="10"/>
        <v>Fed Funds Rate-Deutsche Bank:03-2014</v>
      </c>
      <c r="K28" s="1" t="s">
        <v>23</v>
      </c>
      <c r="L28" s="2"/>
      <c r="M28" s="2"/>
      <c r="N28" s="2"/>
      <c r="O28" s="2"/>
      <c r="P28" s="2"/>
      <c r="Q28" s="2"/>
      <c r="R28" s="2"/>
      <c r="X28" s="2"/>
      <c r="Y28" s="2"/>
      <c r="Z28" s="2"/>
      <c r="AA28" s="2"/>
      <c r="AB28" s="2"/>
      <c r="AC28" s="2"/>
      <c r="AD28" s="2"/>
      <c r="BD28" s="2"/>
      <c r="BE28" s="2"/>
      <c r="BF28" s="2"/>
      <c r="BG28" s="2"/>
      <c r="BH28" s="2"/>
      <c r="BI28" s="2"/>
      <c r="BJ28" s="2"/>
      <c r="BP28" s="2">
        <v>2.5000000000000001E-3</v>
      </c>
      <c r="BQ28" s="2">
        <v>2.5000000000000001E-3</v>
      </c>
      <c r="BR28" s="2">
        <v>2.5000000000000001E-3</v>
      </c>
      <c r="BS28" s="2">
        <v>2.5000000000000001E-3</v>
      </c>
      <c r="BT28" s="2">
        <v>2.5000000000000001E-3</v>
      </c>
      <c r="BU28" s="2">
        <v>5.0000000000000001E-3</v>
      </c>
      <c r="BV28" s="2">
        <v>0.01</v>
      </c>
    </row>
    <row r="29" spans="1:74" x14ac:dyDescent="0.55000000000000004">
      <c r="A29" s="4" t="str">
        <f t="shared" ca="1" si="5"/>
        <v>Dundee Cap. Mkts</v>
      </c>
      <c r="B29" s="4" t="str">
        <f t="shared" si="6"/>
        <v>C. Schieven</v>
      </c>
      <c r="C29" s="4" t="s">
        <v>88</v>
      </c>
      <c r="D29" s="4" t="s">
        <v>87</v>
      </c>
      <c r="E29" s="4" t="str">
        <f>IF(COUNTIF($E$2:E28,"Begin: " &amp; C29 &amp; "-" &amp; D29 &amp; "-" &amp; H29)=0,"Begin: " &amp; C29 &amp; "-" &amp; D29 &amp; "-" &amp; H29,IF((C29 &amp; "-" &amp; D29 &amp; "-" &amp; H29)&lt;&gt;(C30 &amp; "-" &amp; D30 &amp; "-" &amp; H30),"End: " &amp; C29 &amp; "-" &amp; D29 &amp; "-" &amp; H29,""))</f>
        <v/>
      </c>
      <c r="F29" s="4" t="str">
        <f t="shared" si="7"/>
        <v>Bloomberg-Fed Funds Rate-03-2014</v>
      </c>
      <c r="G29" s="7">
        <v>41711</v>
      </c>
      <c r="H29" s="7" t="str">
        <f t="shared" si="8"/>
        <v>03-2014</v>
      </c>
      <c r="I29" s="7" t="str">
        <f t="shared" ca="1" si="9"/>
        <v>Bloomberg: Dundee Cap. Mkts-Fed Funds Rate-03-2014</v>
      </c>
      <c r="J29" s="4" t="str">
        <f t="shared" ca="1" si="10"/>
        <v>Fed Funds Rate-Dundee Cap. Mkts:03-2014</v>
      </c>
      <c r="K29" s="1" t="s">
        <v>75</v>
      </c>
      <c r="L29" s="2"/>
      <c r="M29" s="2"/>
      <c r="N29" s="2"/>
      <c r="O29" s="2"/>
      <c r="P29" s="2"/>
      <c r="Q29" s="2"/>
      <c r="R29" s="2"/>
      <c r="X29" s="2"/>
      <c r="Y29" s="2"/>
      <c r="Z29" s="2"/>
      <c r="AA29" s="2"/>
      <c r="AB29" s="2"/>
      <c r="AC29" s="2"/>
      <c r="AD29" s="2"/>
      <c r="BD29" s="2"/>
      <c r="BE29" s="2"/>
      <c r="BF29" s="2"/>
      <c r="BG29" s="2"/>
      <c r="BH29" s="2"/>
      <c r="BI29" s="2"/>
      <c r="BJ29" s="2"/>
      <c r="BP29" s="2">
        <v>2.5000000000000001E-3</v>
      </c>
      <c r="BQ29" s="2">
        <v>2.5000000000000001E-3</v>
      </c>
      <c r="BR29" s="2">
        <v>2.5000000000000001E-3</v>
      </c>
      <c r="BS29" s="2">
        <v>2.5000000000000001E-3</v>
      </c>
      <c r="BT29" s="2">
        <v>2.5000000000000001E-3</v>
      </c>
      <c r="BU29" s="2">
        <v>2.5000000000000001E-3</v>
      </c>
      <c r="BV29" s="2">
        <v>5.0000000000000001E-3</v>
      </c>
    </row>
    <row r="30" spans="1:74" x14ac:dyDescent="0.55000000000000004">
      <c r="A30" s="4" t="str">
        <f t="shared" ca="1" si="5"/>
        <v>DZ Bank</v>
      </c>
      <c r="B30" s="4" t="str">
        <f t="shared" si="6"/>
        <v>B. Figge</v>
      </c>
      <c r="C30" s="4" t="s">
        <v>88</v>
      </c>
      <c r="D30" s="4" t="s">
        <v>87</v>
      </c>
      <c r="E30" s="4" t="str">
        <f>IF(COUNTIF($E$2:E29,"Begin: " &amp; C30 &amp; "-" &amp; D30 &amp; "-" &amp; H30)=0,"Begin: " &amp; C30 &amp; "-" &amp; D30 &amp; "-" &amp; H30,IF((C30 &amp; "-" &amp; D30 &amp; "-" &amp; H30)&lt;&gt;(C31 &amp; "-" &amp; D31 &amp; "-" &amp; H31),"End: " &amp; C30 &amp; "-" &amp; D30 &amp; "-" &amp; H30,""))</f>
        <v/>
      </c>
      <c r="F30" s="4" t="str">
        <f t="shared" si="7"/>
        <v>Bloomberg-Fed Funds Rate-03-2014</v>
      </c>
      <c r="G30" s="7">
        <v>41711</v>
      </c>
      <c r="H30" s="7" t="str">
        <f t="shared" si="8"/>
        <v>03-2014</v>
      </c>
      <c r="I30" s="7" t="str">
        <f t="shared" ca="1" si="9"/>
        <v>Bloomberg: DZ Bank-Fed Funds Rate-03-2014</v>
      </c>
      <c r="J30" s="4" t="str">
        <f t="shared" ca="1" si="10"/>
        <v>Fed Funds Rate-DZ Bank:03-2014</v>
      </c>
      <c r="K30" s="1" t="s">
        <v>24</v>
      </c>
      <c r="L30" s="2"/>
      <c r="M30" s="2"/>
      <c r="N30" s="2"/>
      <c r="O30" s="2"/>
      <c r="P30" s="2"/>
      <c r="Q30" s="2"/>
      <c r="R30" s="2"/>
      <c r="X30" s="2"/>
      <c r="Y30" s="2"/>
      <c r="Z30" s="2"/>
      <c r="AA30" s="2"/>
      <c r="AB30" s="2"/>
      <c r="AC30" s="2"/>
      <c r="AD30" s="2"/>
      <c r="BD30" s="2"/>
      <c r="BE30" s="2"/>
      <c r="BF30" s="2"/>
      <c r="BG30" s="2"/>
      <c r="BH30" s="2"/>
      <c r="BI30" s="2"/>
      <c r="BJ30" s="2"/>
      <c r="BP30" s="2">
        <v>2.5000000000000001E-3</v>
      </c>
      <c r="BQ30" s="2">
        <v>2.5000000000000001E-3</v>
      </c>
      <c r="BR30" s="2">
        <v>2.5000000000000001E-3</v>
      </c>
      <c r="BS30" s="2">
        <v>2.5000000000000001E-3</v>
      </c>
      <c r="BT30" s="2">
        <v>2.5000000000000001E-3</v>
      </c>
      <c r="BU30" s="2">
        <v>2.5000000000000001E-3</v>
      </c>
      <c r="BV30" s="2">
        <v>5.0000000000000001E-3</v>
      </c>
    </row>
    <row r="31" spans="1:74" x14ac:dyDescent="0.55000000000000004">
      <c r="A31" s="4" t="str">
        <f t="shared" ca="1" si="5"/>
        <v>Euler Hermes</v>
      </c>
      <c r="B31" s="4" t="str">
        <f t="shared" si="6"/>
        <v>D. North</v>
      </c>
      <c r="C31" s="4" t="s">
        <v>88</v>
      </c>
      <c r="D31" s="4" t="s">
        <v>87</v>
      </c>
      <c r="E31" s="4" t="str">
        <f>IF(COUNTIF($E$2:E30,"Begin: " &amp; C31 &amp; "-" &amp; D31 &amp; "-" &amp; H31)=0,"Begin: " &amp; C31 &amp; "-" &amp; D31 &amp; "-" &amp; H31,IF((C31 &amp; "-" &amp; D31 &amp; "-" &amp; H31)&lt;&gt;(C32 &amp; "-" &amp; D32 &amp; "-" &amp; H32),"End: " &amp; C31 &amp; "-" &amp; D31 &amp; "-" &amp; H31,""))</f>
        <v/>
      </c>
      <c r="F31" s="4" t="str">
        <f t="shared" si="7"/>
        <v>Bloomberg-Fed Funds Rate-03-2014</v>
      </c>
      <c r="G31" s="7">
        <v>41711</v>
      </c>
      <c r="H31" s="7" t="str">
        <f t="shared" si="8"/>
        <v>03-2014</v>
      </c>
      <c r="I31" s="7" t="str">
        <f t="shared" ca="1" si="9"/>
        <v>Bloomberg: Euler Hermes-Fed Funds Rate-03-2014</v>
      </c>
      <c r="J31" s="4" t="str">
        <f t="shared" ca="1" si="10"/>
        <v>Fed Funds Rate-Euler Hermes:03-2014</v>
      </c>
      <c r="K31" s="1" t="s">
        <v>25</v>
      </c>
      <c r="L31" s="2"/>
      <c r="M31" s="2"/>
      <c r="N31" s="2"/>
      <c r="O31" s="2"/>
      <c r="P31" s="2"/>
      <c r="Q31" s="2"/>
      <c r="R31" s="2"/>
      <c r="X31" s="2"/>
      <c r="Y31" s="2"/>
      <c r="Z31" s="2"/>
      <c r="AA31" s="2"/>
      <c r="AB31" s="2"/>
      <c r="AC31" s="2"/>
      <c r="AD31" s="2"/>
      <c r="BD31" s="2"/>
      <c r="BE31" s="2"/>
      <c r="BF31" s="2"/>
      <c r="BG31" s="2"/>
      <c r="BH31" s="2"/>
      <c r="BI31" s="2"/>
      <c r="BJ31" s="2"/>
      <c r="BP31" s="2">
        <v>2.5000000000000001E-3</v>
      </c>
      <c r="BQ31" s="2">
        <v>2.5000000000000001E-3</v>
      </c>
      <c r="BR31" s="2">
        <v>2.5000000000000001E-3</v>
      </c>
      <c r="BS31" s="2">
        <v>2.5000000000000001E-3</v>
      </c>
      <c r="BT31" s="2">
        <v>2.5000000000000001E-3</v>
      </c>
      <c r="BU31" s="2">
        <v>5.0000000000000001E-3</v>
      </c>
      <c r="BV31" s="2">
        <v>5.0000000000000001E-3</v>
      </c>
    </row>
    <row r="32" spans="1:74" x14ac:dyDescent="0.55000000000000004">
      <c r="A32" s="4" t="str">
        <f t="shared" ca="1" si="5"/>
        <v>First Trust Adv.</v>
      </c>
      <c r="B32" s="4" t="str">
        <f t="shared" si="6"/>
        <v>Wesbury/Stein</v>
      </c>
      <c r="C32" s="4" t="s">
        <v>88</v>
      </c>
      <c r="D32" s="4" t="s">
        <v>87</v>
      </c>
      <c r="E32" s="4" t="str">
        <f>IF(COUNTIF($E$2:E31,"Begin: " &amp; C32 &amp; "-" &amp; D32 &amp; "-" &amp; H32)=0,"Begin: " &amp; C32 &amp; "-" &amp; D32 &amp; "-" &amp; H32,IF((C32 &amp; "-" &amp; D32 &amp; "-" &amp; H32)&lt;&gt;(C33 &amp; "-" &amp; D33 &amp; "-" &amp; H33),"End: " &amp; C32 &amp; "-" &amp; D32 &amp; "-" &amp; H32,""))</f>
        <v/>
      </c>
      <c r="F32" s="4" t="str">
        <f t="shared" si="7"/>
        <v>Bloomberg-Fed Funds Rate-03-2014</v>
      </c>
      <c r="G32" s="7">
        <v>41711</v>
      </c>
      <c r="H32" s="7" t="str">
        <f t="shared" si="8"/>
        <v>03-2014</v>
      </c>
      <c r="I32" s="7" t="str">
        <f t="shared" ca="1" si="9"/>
        <v>Bloomberg: First Trust Adv.-Fed Funds Rate-03-2014</v>
      </c>
      <c r="J32" s="4" t="str">
        <f t="shared" ca="1" si="10"/>
        <v>Fed Funds Rate-First Trust Adv.:03-2014</v>
      </c>
      <c r="K32" s="1" t="s">
        <v>26</v>
      </c>
      <c r="L32" s="2"/>
      <c r="M32" s="2"/>
      <c r="N32" s="2"/>
      <c r="O32" s="2"/>
      <c r="X32" s="2"/>
      <c r="Y32" s="2"/>
      <c r="Z32" s="2"/>
      <c r="AA32" s="2"/>
      <c r="BD32" s="2"/>
      <c r="BE32" s="2"/>
      <c r="BF32" s="2"/>
      <c r="BG32" s="2"/>
      <c r="BP32" s="2">
        <v>2.5000000000000001E-3</v>
      </c>
      <c r="BQ32" s="2">
        <v>2.5000000000000001E-3</v>
      </c>
      <c r="BR32" s="2">
        <v>2.5000000000000001E-3</v>
      </c>
      <c r="BS32" s="2">
        <v>2.5000000000000001E-3</v>
      </c>
      <c r="BT32">
        <v>2.5000000000000001E-3</v>
      </c>
      <c r="BU32">
        <v>2.5000000000000001E-3</v>
      </c>
      <c r="BV32">
        <v>5.0000000000000001E-3</v>
      </c>
    </row>
    <row r="33" spans="1:74" x14ac:dyDescent="0.55000000000000004">
      <c r="A33" s="4" t="str">
        <f t="shared" ca="1" si="5"/>
        <v>Goldman Sachs</v>
      </c>
      <c r="B33" s="4" t="str">
        <f t="shared" si="6"/>
        <v>J. Hatzius</v>
      </c>
      <c r="C33" s="4" t="s">
        <v>88</v>
      </c>
      <c r="D33" s="4" t="s">
        <v>87</v>
      </c>
      <c r="E33" s="4" t="str">
        <f>IF(COUNTIF($E$2:E32,"Begin: " &amp; C33 &amp; "-" &amp; D33 &amp; "-" &amp; H33)=0,"Begin: " &amp; C33 &amp; "-" &amp; D33 &amp; "-" &amp; H33,IF((C33 &amp; "-" &amp; D33 &amp; "-" &amp; H33)&lt;&gt;(C34 &amp; "-" &amp; D34 &amp; "-" &amp; H34),"End: " &amp; C33 &amp; "-" &amp; D33 &amp; "-" &amp; H33,""))</f>
        <v/>
      </c>
      <c r="F33" s="4" t="str">
        <f t="shared" si="7"/>
        <v>Bloomberg-Fed Funds Rate-03-2014</v>
      </c>
      <c r="G33" s="7">
        <v>41711</v>
      </c>
      <c r="H33" s="7" t="str">
        <f t="shared" si="8"/>
        <v>03-2014</v>
      </c>
      <c r="I33" s="7" t="str">
        <f t="shared" ca="1" si="9"/>
        <v>Bloomberg: Goldman Sachs-Fed Funds Rate-03-2014</v>
      </c>
      <c r="J33" s="4" t="str">
        <f t="shared" ca="1" si="10"/>
        <v>Fed Funds Rate-Goldman Sachs:03-2014</v>
      </c>
      <c r="K33" s="1" t="s">
        <v>27</v>
      </c>
      <c r="L33" s="2"/>
      <c r="M33" s="2"/>
      <c r="N33" s="2"/>
      <c r="O33" s="2"/>
      <c r="P33" s="2"/>
      <c r="Q33" s="2"/>
      <c r="R33" s="2"/>
      <c r="X33" s="2"/>
      <c r="Y33" s="2"/>
      <c r="Z33" s="2"/>
      <c r="AA33" s="2"/>
      <c r="AB33" s="2"/>
      <c r="AC33" s="2"/>
      <c r="AD33" s="2"/>
      <c r="BD33" s="2"/>
      <c r="BE33" s="2"/>
      <c r="BF33" s="2"/>
      <c r="BG33" s="2"/>
      <c r="BH33" s="2"/>
      <c r="BI33" s="2"/>
      <c r="BJ33" s="2"/>
      <c r="BP33" s="2">
        <v>2.5000000000000001E-3</v>
      </c>
      <c r="BQ33" s="2">
        <v>2.5000000000000001E-3</v>
      </c>
      <c r="BR33" s="2">
        <v>2.5000000000000001E-3</v>
      </c>
      <c r="BS33" s="2">
        <v>2.5000000000000001E-3</v>
      </c>
      <c r="BT33" s="2" t="s">
        <v>2</v>
      </c>
      <c r="BU33" s="2" t="s">
        <v>2</v>
      </c>
      <c r="BV33" s="2" t="s">
        <v>2</v>
      </c>
    </row>
    <row r="34" spans="1:74" x14ac:dyDescent="0.55000000000000004">
      <c r="A34" s="4" t="str">
        <f t="shared" ca="1" si="5"/>
        <v>Guerrilla Econ.</v>
      </c>
      <c r="B34" s="4" t="str">
        <f t="shared" si="6"/>
        <v>J. Dunham</v>
      </c>
      <c r="C34" s="4" t="s">
        <v>88</v>
      </c>
      <c r="D34" s="4" t="s">
        <v>87</v>
      </c>
      <c r="E34" s="4" t="str">
        <f>IF(COUNTIF($E$2:E33,"Begin: " &amp; C34 &amp; "-" &amp; D34 &amp; "-" &amp; H34)=0,"Begin: " &amp; C34 &amp; "-" &amp; D34 &amp; "-" &amp; H34,IF((C34 &amp; "-" &amp; D34 &amp; "-" &amp; H34)&lt;&gt;(C35 &amp; "-" &amp; D35 &amp; "-" &amp; H35),"End: " &amp; C34 &amp; "-" &amp; D34 &amp; "-" &amp; H34,""))</f>
        <v/>
      </c>
      <c r="F34" s="4" t="str">
        <f t="shared" si="7"/>
        <v>Bloomberg-Fed Funds Rate-03-2014</v>
      </c>
      <c r="G34" s="7">
        <v>41711</v>
      </c>
      <c r="H34" s="7" t="str">
        <f t="shared" si="8"/>
        <v>03-2014</v>
      </c>
      <c r="I34" s="7" t="str">
        <f t="shared" ca="1" si="9"/>
        <v>Bloomberg: Guerrilla Econ.-Fed Funds Rate-03-2014</v>
      </c>
      <c r="J34" s="4" t="str">
        <f t="shared" ca="1" si="10"/>
        <v>Fed Funds Rate-Guerrilla Econ.:03-2014</v>
      </c>
      <c r="K34" s="1" t="s">
        <v>76</v>
      </c>
      <c r="L34" s="2"/>
      <c r="M34" s="2"/>
      <c r="N34" s="2"/>
      <c r="O34" s="2"/>
      <c r="P34" s="2"/>
      <c r="Q34" s="2"/>
      <c r="R34" s="2"/>
      <c r="X34" s="2"/>
      <c r="Y34" s="2"/>
      <c r="Z34" s="2"/>
      <c r="AA34" s="2"/>
      <c r="AB34" s="2"/>
      <c r="AC34" s="2"/>
      <c r="AD34" s="2"/>
      <c r="BD34" s="2"/>
      <c r="BE34" s="2"/>
      <c r="BF34" s="2"/>
      <c r="BG34" s="2"/>
      <c r="BH34" s="2"/>
      <c r="BI34" s="2"/>
      <c r="BJ34" s="2"/>
      <c r="BP34" s="2">
        <v>2.5000000000000001E-3</v>
      </c>
      <c r="BQ34" s="2">
        <v>5.0000000000000001E-3</v>
      </c>
      <c r="BR34" s="2">
        <v>7.4999999999999997E-3</v>
      </c>
      <c r="BS34" s="2">
        <v>0.01</v>
      </c>
      <c r="BT34" s="2">
        <v>1.2500000000000001E-2</v>
      </c>
      <c r="BU34" s="2">
        <v>1.2500000000000001E-2</v>
      </c>
      <c r="BV34" s="2">
        <v>1.4999999999999999E-2</v>
      </c>
    </row>
    <row r="35" spans="1:74" x14ac:dyDescent="0.55000000000000004">
      <c r="A35" s="4" t="str">
        <f t="shared" ca="1" si="5"/>
        <v>Heartland Financial</v>
      </c>
      <c r="B35" s="4" t="str">
        <f t="shared" si="6"/>
        <v>A. Douglas</v>
      </c>
      <c r="C35" s="4" t="s">
        <v>88</v>
      </c>
      <c r="D35" s="4" t="s">
        <v>87</v>
      </c>
      <c r="E35" s="4" t="str">
        <f>IF(COUNTIF($E$2:E34,"Begin: " &amp; C35 &amp; "-" &amp; D35 &amp; "-" &amp; H35)=0,"Begin: " &amp; C35 &amp; "-" &amp; D35 &amp; "-" &amp; H35,IF((C35 &amp; "-" &amp; D35 &amp; "-" &amp; H35)&lt;&gt;(C36 &amp; "-" &amp; D36 &amp; "-" &amp; H36),"End: " &amp; C35 &amp; "-" &amp; D35 &amp; "-" &amp; H35,""))</f>
        <v/>
      </c>
      <c r="F35" s="4" t="str">
        <f t="shared" si="7"/>
        <v>Bloomberg-Fed Funds Rate-03-2014</v>
      </c>
      <c r="G35" s="7">
        <v>41711</v>
      </c>
      <c r="H35" s="7" t="str">
        <f t="shared" si="8"/>
        <v>03-2014</v>
      </c>
      <c r="I35" s="7" t="str">
        <f t="shared" ca="1" si="9"/>
        <v>Bloomberg: Heartland Financial-Fed Funds Rate-03-2014</v>
      </c>
      <c r="J35" s="4" t="str">
        <f t="shared" ca="1" si="10"/>
        <v>Fed Funds Rate-Heartland Financial:03-2014</v>
      </c>
      <c r="K35" s="1" t="s">
        <v>28</v>
      </c>
      <c r="L35" s="2"/>
      <c r="M35" s="2"/>
      <c r="N35" s="2"/>
      <c r="O35" s="2"/>
      <c r="P35" s="2"/>
      <c r="Q35" s="2"/>
      <c r="R35" s="2"/>
      <c r="X35" s="2"/>
      <c r="Y35" s="2"/>
      <c r="Z35" s="2"/>
      <c r="AA35" s="2"/>
      <c r="AB35" s="2"/>
      <c r="AC35" s="2"/>
      <c r="AD35" s="2"/>
      <c r="BD35" s="2"/>
      <c r="BE35" s="2"/>
      <c r="BF35" s="2"/>
      <c r="BG35" s="2"/>
      <c r="BH35" s="2"/>
      <c r="BI35" s="2"/>
      <c r="BJ35" s="2"/>
      <c r="BP35" s="2">
        <v>2.5000000000000001E-3</v>
      </c>
      <c r="BQ35" s="2">
        <v>2.5000000000000001E-3</v>
      </c>
      <c r="BR35" s="2">
        <v>2.5000000000000001E-3</v>
      </c>
      <c r="BS35" s="2">
        <v>2.5000000000000001E-3</v>
      </c>
      <c r="BT35" s="2">
        <v>2.5000000000000001E-3</v>
      </c>
      <c r="BU35" s="2">
        <v>2.5000000000000001E-3</v>
      </c>
      <c r="BV35" s="2">
        <v>2.5000000000000001E-3</v>
      </c>
    </row>
    <row r="36" spans="1:74" x14ac:dyDescent="0.55000000000000004">
      <c r="A36" s="4" t="str">
        <f t="shared" ca="1" si="5"/>
        <v>Helaba</v>
      </c>
      <c r="B36" s="4" t="str">
        <f t="shared" si="6"/>
        <v>P. Franke</v>
      </c>
      <c r="C36" s="4" t="s">
        <v>88</v>
      </c>
      <c r="D36" s="4" t="s">
        <v>87</v>
      </c>
      <c r="E36" s="4" t="str">
        <f>IF(COUNTIF($E$2:E35,"Begin: " &amp; C36 &amp; "-" &amp; D36 &amp; "-" &amp; H36)=0,"Begin: " &amp; C36 &amp; "-" &amp; D36 &amp; "-" &amp; H36,IF((C36 &amp; "-" &amp; D36 &amp; "-" &amp; H36)&lt;&gt;(C37 &amp; "-" &amp; D37 &amp; "-" &amp; H37),"End: " &amp; C36 &amp; "-" &amp; D36 &amp; "-" &amp; H36,""))</f>
        <v/>
      </c>
      <c r="F36" s="4" t="str">
        <f t="shared" si="7"/>
        <v>Bloomberg-Fed Funds Rate-03-2014</v>
      </c>
      <c r="G36" s="7">
        <v>41711</v>
      </c>
      <c r="H36" s="7" t="str">
        <f t="shared" si="8"/>
        <v>03-2014</v>
      </c>
      <c r="I36" s="7" t="str">
        <f t="shared" ca="1" si="9"/>
        <v>Bloomberg: Helaba-Fed Funds Rate-03-2014</v>
      </c>
      <c r="J36" s="4" t="str">
        <f t="shared" ca="1" si="10"/>
        <v>Fed Funds Rate-Helaba:03-2014</v>
      </c>
      <c r="K36" s="1" t="s">
        <v>29</v>
      </c>
      <c r="L36" s="2"/>
      <c r="M36" s="2"/>
      <c r="N36" s="2"/>
      <c r="O36" s="2"/>
      <c r="P36" s="2"/>
      <c r="Q36" s="2"/>
      <c r="R36" s="2"/>
      <c r="X36" s="2"/>
      <c r="Y36" s="2"/>
      <c r="Z36" s="2"/>
      <c r="AA36" s="2"/>
      <c r="AB36" s="2"/>
      <c r="AC36" s="2"/>
      <c r="AD36" s="2"/>
      <c r="BD36" s="2"/>
      <c r="BE36" s="2"/>
      <c r="BF36" s="2"/>
      <c r="BG36" s="2"/>
      <c r="BH36" s="2"/>
      <c r="BI36" s="2"/>
      <c r="BJ36" s="2"/>
      <c r="BP36" s="2">
        <v>2.5000000000000001E-3</v>
      </c>
      <c r="BQ36" s="2">
        <v>2.5000000000000001E-3</v>
      </c>
      <c r="BR36" s="2">
        <v>2.5000000000000001E-3</v>
      </c>
      <c r="BS36" s="2">
        <v>2.5000000000000001E-3</v>
      </c>
      <c r="BT36" s="2">
        <v>5.0000000000000001E-3</v>
      </c>
      <c r="BU36" s="2">
        <v>0.01</v>
      </c>
      <c r="BV36" s="2">
        <v>1.2500000000000001E-2</v>
      </c>
    </row>
    <row r="37" spans="1:74" x14ac:dyDescent="0.55000000000000004">
      <c r="A37" s="4" t="str">
        <f t="shared" ca="1" si="5"/>
        <v>High Frequency Economics</v>
      </c>
      <c r="B37" s="4" t="str">
        <f t="shared" si="6"/>
        <v>J. Oâ€™Sullivan</v>
      </c>
      <c r="C37" s="4" t="s">
        <v>88</v>
      </c>
      <c r="D37" s="4" t="s">
        <v>87</v>
      </c>
      <c r="E37" s="4" t="str">
        <f>IF(COUNTIF($E$2:E36,"Begin: " &amp; C37 &amp; "-" &amp; D37 &amp; "-" &amp; H37)=0,"Begin: " &amp; C37 &amp; "-" &amp; D37 &amp; "-" &amp; H37,IF((C37 &amp; "-" &amp; D37 &amp; "-" &amp; H37)&lt;&gt;(C38 &amp; "-" &amp; D38 &amp; "-" &amp; H38),"End: " &amp; C37 &amp; "-" &amp; D37 &amp; "-" &amp; H37,""))</f>
        <v/>
      </c>
      <c r="F37" s="4" t="str">
        <f t="shared" si="7"/>
        <v>Bloomberg-Fed Funds Rate-03-2014</v>
      </c>
      <c r="G37" s="7">
        <v>41711</v>
      </c>
      <c r="H37" s="7" t="str">
        <f t="shared" si="8"/>
        <v>03-2014</v>
      </c>
      <c r="I37" s="7" t="str">
        <f t="shared" ca="1" si="9"/>
        <v>Bloomberg: High Frequency Economics-Fed Funds Rate-03-2014</v>
      </c>
      <c r="J37" s="4" t="str">
        <f t="shared" ca="1" si="10"/>
        <v>Fed Funds Rate-High Frequency Economics:03-2014</v>
      </c>
      <c r="K37" s="1" t="s">
        <v>30</v>
      </c>
      <c r="L37" s="2"/>
      <c r="M37" s="2"/>
      <c r="N37" s="2"/>
      <c r="O37" s="2"/>
      <c r="P37" s="2"/>
      <c r="Q37" s="2"/>
      <c r="R37" s="2"/>
      <c r="X37" s="2"/>
      <c r="Y37" s="2"/>
      <c r="Z37" s="2"/>
      <c r="AA37" s="2"/>
      <c r="AB37" s="2"/>
      <c r="AC37" s="2"/>
      <c r="AD37" s="2"/>
      <c r="BD37" s="2"/>
      <c r="BE37" s="2"/>
      <c r="BF37" s="2"/>
      <c r="BG37" s="2"/>
      <c r="BH37" s="2"/>
      <c r="BI37" s="2"/>
      <c r="BJ37" s="2"/>
      <c r="BP37" s="2">
        <v>2.5000000000000001E-3</v>
      </c>
      <c r="BQ37" s="2">
        <v>2.5000000000000001E-3</v>
      </c>
      <c r="BR37" s="2">
        <v>2.5000000000000001E-3</v>
      </c>
      <c r="BS37" s="2">
        <v>2.5000000000000001E-3</v>
      </c>
      <c r="BT37" s="2">
        <v>2.5000000000000001E-3</v>
      </c>
      <c r="BU37" s="2">
        <v>5.0000000000000001E-3</v>
      </c>
      <c r="BV37" s="2">
        <v>0.01</v>
      </c>
    </row>
    <row r="38" spans="1:74" x14ac:dyDescent="0.55000000000000004">
      <c r="A38" s="4" t="str">
        <f t="shared" ca="1" si="5"/>
        <v>HSBC</v>
      </c>
      <c r="B38" s="4" t="str">
        <f t="shared" si="6"/>
        <v>K. Logan</v>
      </c>
      <c r="C38" s="4" t="s">
        <v>88</v>
      </c>
      <c r="D38" s="4" t="s">
        <v>87</v>
      </c>
      <c r="E38" s="4" t="str">
        <f>IF(COUNTIF($E$2:E37,"Begin: " &amp; C38 &amp; "-" &amp; D38 &amp; "-" &amp; H38)=0,"Begin: " &amp; C38 &amp; "-" &amp; D38 &amp; "-" &amp; H38,IF((C38 &amp; "-" &amp; D38 &amp; "-" &amp; H38)&lt;&gt;(C39 &amp; "-" &amp; D39 &amp; "-" &amp; H39),"End: " &amp; C38 &amp; "-" &amp; D38 &amp; "-" &amp; H38,""))</f>
        <v/>
      </c>
      <c r="F38" s="4" t="str">
        <f t="shared" si="7"/>
        <v>Bloomberg-Fed Funds Rate-03-2014</v>
      </c>
      <c r="G38" s="7">
        <v>41711</v>
      </c>
      <c r="H38" s="7" t="str">
        <f t="shared" si="8"/>
        <v>03-2014</v>
      </c>
      <c r="I38" s="7" t="str">
        <f t="shared" ca="1" si="9"/>
        <v>Bloomberg: HSBC-Fed Funds Rate-03-2014</v>
      </c>
      <c r="J38" s="4" t="str">
        <f t="shared" ca="1" si="10"/>
        <v>Fed Funds Rate-HSBC:03-2014</v>
      </c>
      <c r="K38" s="1" t="s">
        <v>77</v>
      </c>
      <c r="L38" s="2"/>
      <c r="M38" s="2"/>
      <c r="N38" s="2"/>
      <c r="O38" s="2"/>
      <c r="P38" s="2"/>
      <c r="Q38" s="2"/>
      <c r="R38" s="2"/>
      <c r="X38" s="2"/>
      <c r="Y38" s="2"/>
      <c r="Z38" s="2"/>
      <c r="AA38" s="2"/>
      <c r="AB38" s="2"/>
      <c r="AC38" s="2"/>
      <c r="AD38" s="2"/>
      <c r="BD38" s="2"/>
      <c r="BE38" s="2"/>
      <c r="BF38" s="2"/>
      <c r="BG38" s="2"/>
      <c r="BH38" s="2"/>
      <c r="BI38" s="2"/>
      <c r="BJ38" s="2"/>
      <c r="BP38" s="2">
        <v>2.5000000000000001E-3</v>
      </c>
      <c r="BQ38" s="2">
        <v>2.5000000000000001E-3</v>
      </c>
      <c r="BR38" s="2">
        <v>2.5000000000000001E-3</v>
      </c>
      <c r="BS38" s="2">
        <v>2.5000000000000001E-3</v>
      </c>
      <c r="BT38" s="2">
        <v>2.5000000000000001E-3</v>
      </c>
      <c r="BU38" s="2">
        <v>2.5000000000000001E-3</v>
      </c>
      <c r="BV38" s="2">
        <v>5.0000000000000001E-3</v>
      </c>
    </row>
    <row r="39" spans="1:74" x14ac:dyDescent="0.55000000000000004">
      <c r="A39" s="4" t="str">
        <f t="shared" ca="1" si="5"/>
        <v xml:space="preserve">HSH Nordbank </v>
      </c>
      <c r="B39" s="4" t="str">
        <f t="shared" si="6"/>
        <v>C. Rubia</v>
      </c>
      <c r="C39" s="4" t="s">
        <v>88</v>
      </c>
      <c r="D39" s="4" t="s">
        <v>87</v>
      </c>
      <c r="E39" s="4" t="str">
        <f>IF(COUNTIF($E$2:E38,"Begin: " &amp; C39 &amp; "-" &amp; D39 &amp; "-" &amp; H39)=0,"Begin: " &amp; C39 &amp; "-" &amp; D39 &amp; "-" &amp; H39,IF((C39 &amp; "-" &amp; D39 &amp; "-" &amp; H39)&lt;&gt;(C40 &amp; "-" &amp; D40 &amp; "-" &amp; H40),"End: " &amp; C39 &amp; "-" &amp; D39 &amp; "-" &amp; H39,""))</f>
        <v/>
      </c>
      <c r="F39" s="4" t="str">
        <f t="shared" si="7"/>
        <v>Bloomberg-Fed Funds Rate-03-2014</v>
      </c>
      <c r="G39" s="7">
        <v>41711</v>
      </c>
      <c r="H39" s="7" t="str">
        <f t="shared" si="8"/>
        <v>03-2014</v>
      </c>
      <c r="I39" s="7" t="str">
        <f t="shared" ca="1" si="9"/>
        <v>Bloomberg: HSH Nordbank -Fed Funds Rate-03-2014</v>
      </c>
      <c r="J39" s="4" t="str">
        <f t="shared" ca="1" si="10"/>
        <v>Fed Funds Rate-HSH Nordbank :03-2014</v>
      </c>
      <c r="K39" s="1" t="s">
        <v>31</v>
      </c>
      <c r="L39" s="2"/>
      <c r="M39" s="2"/>
      <c r="N39" s="2"/>
      <c r="O39" s="2"/>
      <c r="P39" s="2"/>
      <c r="Q39" s="2"/>
      <c r="R39" s="2"/>
      <c r="X39" s="2"/>
      <c r="Y39" s="2"/>
      <c r="Z39" s="2"/>
      <c r="AA39" s="2"/>
      <c r="AB39" s="2"/>
      <c r="AC39" s="2"/>
      <c r="AD39" s="2"/>
      <c r="BD39" s="2"/>
      <c r="BE39" s="2"/>
      <c r="BF39" s="2"/>
      <c r="BG39" s="2"/>
      <c r="BH39" s="2"/>
      <c r="BI39" s="2"/>
      <c r="BJ39" s="2"/>
      <c r="BP39" s="2" t="s">
        <v>2</v>
      </c>
      <c r="BQ39" s="2">
        <v>2.5000000000000001E-3</v>
      </c>
      <c r="BR39" s="2">
        <v>2.5000000000000001E-3</v>
      </c>
      <c r="BS39" s="2">
        <v>2.5000000000000001E-3</v>
      </c>
      <c r="BT39" s="2">
        <v>2.5000000000000001E-3</v>
      </c>
      <c r="BU39" s="2">
        <v>2.5000000000000001E-3</v>
      </c>
      <c r="BV39" s="2">
        <v>2.5000000000000001E-3</v>
      </c>
    </row>
    <row r="40" spans="1:74" x14ac:dyDescent="0.55000000000000004">
      <c r="A40" s="4" t="str">
        <f t="shared" ca="1" si="5"/>
        <v>Hugh Johnson Adv</v>
      </c>
      <c r="B40" s="4" t="str">
        <f t="shared" si="6"/>
        <v>H. Johnson</v>
      </c>
      <c r="C40" s="4" t="s">
        <v>88</v>
      </c>
      <c r="D40" s="4" t="s">
        <v>87</v>
      </c>
      <c r="E40" s="4" t="str">
        <f>IF(COUNTIF($E$2:E39,"Begin: " &amp; C40 &amp; "-" &amp; D40 &amp; "-" &amp; H40)=0,"Begin: " &amp; C40 &amp; "-" &amp; D40 &amp; "-" &amp; H40,IF((C40 &amp; "-" &amp; D40 &amp; "-" &amp; H40)&lt;&gt;(C41 &amp; "-" &amp; D41 &amp; "-" &amp; H41),"End: " &amp; C40 &amp; "-" &amp; D40 &amp; "-" &amp; H40,""))</f>
        <v/>
      </c>
      <c r="F40" s="4" t="str">
        <f t="shared" si="7"/>
        <v>Bloomberg-Fed Funds Rate-03-2014</v>
      </c>
      <c r="G40" s="7">
        <v>41711</v>
      </c>
      <c r="H40" s="7" t="str">
        <f t="shared" si="8"/>
        <v>03-2014</v>
      </c>
      <c r="I40" s="7" t="str">
        <f t="shared" ca="1" si="9"/>
        <v>Bloomberg: Hugh Johnson Adv-Fed Funds Rate-03-2014</v>
      </c>
      <c r="J40" s="4" t="str">
        <f t="shared" ca="1" si="10"/>
        <v>Fed Funds Rate-Hugh Johnson Adv:03-2014</v>
      </c>
      <c r="K40" s="1" t="s">
        <v>32</v>
      </c>
      <c r="L40" s="2"/>
      <c r="M40" s="2"/>
      <c r="N40" s="2"/>
      <c r="O40" s="2"/>
      <c r="P40" s="2"/>
      <c r="X40" s="2"/>
      <c r="Y40" s="2"/>
      <c r="Z40" s="2"/>
      <c r="AA40" s="2"/>
      <c r="AB40" s="2"/>
      <c r="BD40" s="2"/>
      <c r="BE40" s="2"/>
      <c r="BF40" s="2"/>
      <c r="BG40" s="2"/>
      <c r="BH40" s="2"/>
      <c r="BP40" s="2">
        <v>2.5000000000000001E-3</v>
      </c>
      <c r="BQ40" s="2">
        <v>2.5000000000000001E-3</v>
      </c>
      <c r="BR40" s="2">
        <v>2.5000000000000001E-3</v>
      </c>
      <c r="BS40" s="2">
        <v>2.5000000000000001E-3</v>
      </c>
      <c r="BT40" s="2">
        <v>2.5000000000000001E-3</v>
      </c>
      <c r="BU40">
        <v>5.0000000000000001E-3</v>
      </c>
      <c r="BV40">
        <v>5.0000000000000001E-3</v>
      </c>
    </row>
    <row r="41" spans="1:74" x14ac:dyDescent="0.55000000000000004">
      <c r="A41" s="4" t="str">
        <f t="shared" ca="1" si="5"/>
        <v>IHS Global Insight</v>
      </c>
      <c r="B41" s="4" t="str">
        <f t="shared" si="6"/>
        <v>D. Handler</v>
      </c>
      <c r="C41" s="4" t="s">
        <v>88</v>
      </c>
      <c r="D41" s="4" t="s">
        <v>87</v>
      </c>
      <c r="E41" s="4" t="str">
        <f>IF(COUNTIF($E$2:E40,"Begin: " &amp; C41 &amp; "-" &amp; D41 &amp; "-" &amp; H41)=0,"Begin: " &amp; C41 &amp; "-" &amp; D41 &amp; "-" &amp; H41,IF((C41 &amp; "-" &amp; D41 &amp; "-" &amp; H41)&lt;&gt;(C42 &amp; "-" &amp; D42 &amp; "-" &amp; H42),"End: " &amp; C41 &amp; "-" &amp; D41 &amp; "-" &amp; H41,""))</f>
        <v/>
      </c>
      <c r="F41" s="4" t="str">
        <f t="shared" si="7"/>
        <v>Bloomberg-Fed Funds Rate-03-2014</v>
      </c>
      <c r="G41" s="7">
        <v>41711</v>
      </c>
      <c r="H41" s="7" t="str">
        <f t="shared" si="8"/>
        <v>03-2014</v>
      </c>
      <c r="I41" s="7" t="str">
        <f t="shared" ca="1" si="9"/>
        <v>Bloomberg: IHS Global Insight-Fed Funds Rate-03-2014</v>
      </c>
      <c r="J41" s="4" t="str">
        <f t="shared" ca="1" si="10"/>
        <v>Fed Funds Rate-IHS Global Insight:03-2014</v>
      </c>
      <c r="K41" s="1" t="s">
        <v>33</v>
      </c>
      <c r="L41" s="2"/>
      <c r="M41" s="2"/>
      <c r="N41" s="2"/>
      <c r="O41" s="2"/>
      <c r="P41" s="2"/>
      <c r="X41" s="2"/>
      <c r="Y41" s="2"/>
      <c r="Z41" s="2"/>
      <c r="AA41" s="2"/>
      <c r="AB41" s="2"/>
      <c r="BD41" s="2"/>
      <c r="BE41" s="2"/>
      <c r="BF41" s="2"/>
      <c r="BG41" s="2"/>
      <c r="BH41" s="2"/>
      <c r="BP41" s="2">
        <v>2.5000000000000001E-3</v>
      </c>
      <c r="BQ41" s="2">
        <v>2.5000000000000001E-3</v>
      </c>
      <c r="BR41" s="2">
        <v>2.5000000000000001E-3</v>
      </c>
      <c r="BS41" s="2">
        <v>2.5000000000000001E-3</v>
      </c>
      <c r="BT41" s="2">
        <v>2.5000000000000001E-3</v>
      </c>
      <c r="BU41">
        <v>2.5000000000000001E-3</v>
      </c>
      <c r="BV41">
        <v>5.0000000000000001E-3</v>
      </c>
    </row>
    <row r="42" spans="1:74" x14ac:dyDescent="0.55000000000000004">
      <c r="A42" s="4" t="str">
        <f t="shared" ca="1" si="5"/>
        <v>ING</v>
      </c>
      <c r="B42" s="4" t="str">
        <f t="shared" si="6"/>
        <v>R. Carnell</v>
      </c>
      <c r="C42" s="4" t="s">
        <v>88</v>
      </c>
      <c r="D42" s="4" t="s">
        <v>87</v>
      </c>
      <c r="E42" s="4" t="str">
        <f>IF(COUNTIF($E$2:E41,"Begin: " &amp; C42 &amp; "-" &amp; D42 &amp; "-" &amp; H42)=0,"Begin: " &amp; C42 &amp; "-" &amp; D42 &amp; "-" &amp; H42,IF((C42 &amp; "-" &amp; D42 &amp; "-" &amp; H42)&lt;&gt;(C43 &amp; "-" &amp; D43 &amp; "-" &amp; H43),"End: " &amp; C42 &amp; "-" &amp; D42 &amp; "-" &amp; H42,""))</f>
        <v/>
      </c>
      <c r="F42" s="4" t="str">
        <f t="shared" si="7"/>
        <v>Bloomberg-Fed Funds Rate-03-2014</v>
      </c>
      <c r="G42" s="7">
        <v>41711</v>
      </c>
      <c r="H42" s="7" t="str">
        <f t="shared" si="8"/>
        <v>03-2014</v>
      </c>
      <c r="I42" s="7" t="str">
        <f t="shared" ca="1" si="9"/>
        <v>Bloomberg: ING-Fed Funds Rate-03-2014</v>
      </c>
      <c r="J42" s="4" t="str">
        <f t="shared" ca="1" si="10"/>
        <v>Fed Funds Rate-ING:03-2014</v>
      </c>
      <c r="K42" s="1" t="s">
        <v>34</v>
      </c>
      <c r="L42" s="2"/>
      <c r="M42" s="2"/>
      <c r="N42" s="2"/>
      <c r="O42" s="2"/>
      <c r="P42" s="2"/>
      <c r="Q42" s="2"/>
      <c r="R42" s="2"/>
      <c r="X42" s="2"/>
      <c r="Y42" s="2"/>
      <c r="Z42" s="2"/>
      <c r="AA42" s="2"/>
      <c r="AB42" s="2"/>
      <c r="AC42" s="2"/>
      <c r="AD42" s="2"/>
      <c r="BD42" s="2"/>
      <c r="BE42" s="2"/>
      <c r="BF42" s="2"/>
      <c r="BG42" s="2"/>
      <c r="BH42" s="2"/>
      <c r="BI42" s="2"/>
      <c r="BJ42" s="2"/>
      <c r="BP42" s="2">
        <v>2.5000000000000001E-3</v>
      </c>
      <c r="BQ42" s="2">
        <v>2.5000000000000001E-3</v>
      </c>
      <c r="BR42" s="2">
        <v>2.5000000000000001E-3</v>
      </c>
      <c r="BS42" s="2">
        <v>2.5000000000000001E-3</v>
      </c>
      <c r="BT42" s="2">
        <v>2.5000000000000001E-3</v>
      </c>
      <c r="BU42" s="2">
        <v>2.5000000000000001E-3</v>
      </c>
      <c r="BV42" s="2">
        <v>5.0000000000000001E-3</v>
      </c>
    </row>
    <row r="43" spans="1:74" x14ac:dyDescent="0.55000000000000004">
      <c r="A43" s="4" t="str">
        <f t="shared" ca="1" si="5"/>
        <v>JPM</v>
      </c>
      <c r="B43" s="4" t="str">
        <f t="shared" si="6"/>
        <v>B. Kasman</v>
      </c>
      <c r="C43" s="4" t="s">
        <v>88</v>
      </c>
      <c r="D43" s="4" t="s">
        <v>87</v>
      </c>
      <c r="E43" s="4" t="str">
        <f>IF(COUNTIF($E$2:E42,"Begin: " &amp; C43 &amp; "-" &amp; D43 &amp; "-" &amp; H43)=0,"Begin: " &amp; C43 &amp; "-" &amp; D43 &amp; "-" &amp; H43,IF((C43 &amp; "-" &amp; D43 &amp; "-" &amp; H43)&lt;&gt;(C44 &amp; "-" &amp; D44 &amp; "-" &amp; H44),"End: " &amp; C43 &amp; "-" &amp; D43 &amp; "-" &amp; H43,""))</f>
        <v/>
      </c>
      <c r="F43" s="4" t="str">
        <f t="shared" si="7"/>
        <v>Bloomberg-Fed Funds Rate-03-2014</v>
      </c>
      <c r="G43" s="7">
        <v>41711</v>
      </c>
      <c r="H43" s="7" t="str">
        <f t="shared" si="8"/>
        <v>03-2014</v>
      </c>
      <c r="I43" s="7" t="str">
        <f t="shared" ca="1" si="9"/>
        <v>Bloomberg: JPM-Fed Funds Rate-03-2014</v>
      </c>
      <c r="J43" s="4" t="str">
        <f t="shared" ca="1" si="10"/>
        <v>Fed Funds Rate-JPM:03-2014</v>
      </c>
      <c r="K43" s="1" t="s">
        <v>35</v>
      </c>
      <c r="L43" s="2"/>
      <c r="M43" s="2"/>
      <c r="N43" s="2"/>
      <c r="O43" s="2"/>
      <c r="P43" s="2"/>
      <c r="Q43" s="2"/>
      <c r="R43" s="2"/>
      <c r="X43" s="2"/>
      <c r="Y43" s="2"/>
      <c r="Z43" s="2"/>
      <c r="AA43" s="2"/>
      <c r="AB43" s="2"/>
      <c r="AC43" s="2"/>
      <c r="AD43" s="2"/>
      <c r="BD43" s="2"/>
      <c r="BE43" s="2"/>
      <c r="BF43" s="2"/>
      <c r="BG43" s="2"/>
      <c r="BH43" s="2"/>
      <c r="BI43" s="2"/>
      <c r="BJ43" s="2"/>
      <c r="BP43" s="2">
        <v>2.5000000000000001E-3</v>
      </c>
      <c r="BQ43" s="2">
        <v>2.5000000000000001E-3</v>
      </c>
      <c r="BR43" s="2">
        <v>2.5000000000000001E-3</v>
      </c>
      <c r="BS43" s="2">
        <v>2.5000000000000001E-3</v>
      </c>
      <c r="BT43" s="2">
        <v>2.5000000000000001E-3</v>
      </c>
      <c r="BU43" s="2" t="s">
        <v>2</v>
      </c>
      <c r="BV43" s="2" t="s">
        <v>2</v>
      </c>
    </row>
    <row r="44" spans="1:74" x14ac:dyDescent="0.55000000000000004">
      <c r="A44" s="4" t="str">
        <f t="shared" ca="1" si="5"/>
        <v>Laurentian</v>
      </c>
      <c r="B44" s="4" t="str">
        <f t="shared" si="6"/>
        <v>S. Lavoie</v>
      </c>
      <c r="C44" s="4" t="s">
        <v>88</v>
      </c>
      <c r="D44" s="4" t="s">
        <v>87</v>
      </c>
      <c r="E44" s="4" t="str">
        <f>IF(COUNTIF($E$2:E43,"Begin: " &amp; C44 &amp; "-" &amp; D44 &amp; "-" &amp; H44)=0,"Begin: " &amp; C44 &amp; "-" &amp; D44 &amp; "-" &amp; H44,IF((C44 &amp; "-" &amp; D44 &amp; "-" &amp; H44)&lt;&gt;(C45 &amp; "-" &amp; D45 &amp; "-" &amp; H45),"End: " &amp; C44 &amp; "-" &amp; D44 &amp; "-" &amp; H44,""))</f>
        <v/>
      </c>
      <c r="F44" s="4" t="str">
        <f t="shared" si="7"/>
        <v>Bloomberg-Fed Funds Rate-03-2014</v>
      </c>
      <c r="G44" s="7">
        <v>41711</v>
      </c>
      <c r="H44" s="7" t="str">
        <f t="shared" si="8"/>
        <v>03-2014</v>
      </c>
      <c r="I44" s="7" t="str">
        <f t="shared" ca="1" si="9"/>
        <v>Bloomberg: Laurentian-Fed Funds Rate-03-2014</v>
      </c>
      <c r="J44" s="4" t="str">
        <f t="shared" ca="1" si="10"/>
        <v>Fed Funds Rate-Laurentian:03-2014</v>
      </c>
      <c r="K44" s="1" t="s">
        <v>36</v>
      </c>
      <c r="L44" s="2"/>
      <c r="M44" s="2"/>
      <c r="N44" s="2"/>
      <c r="O44" s="2"/>
      <c r="P44" s="2"/>
      <c r="Q44" s="2"/>
      <c r="R44" s="2"/>
      <c r="X44" s="2"/>
      <c r="Y44" s="2"/>
      <c r="Z44" s="2"/>
      <c r="AA44" s="2"/>
      <c r="AB44" s="2"/>
      <c r="AC44" s="2"/>
      <c r="AD44" s="2"/>
      <c r="BD44" s="2"/>
      <c r="BE44" s="2"/>
      <c r="BF44" s="2"/>
      <c r="BG44" s="2"/>
      <c r="BH44" s="2"/>
      <c r="BI44" s="2"/>
      <c r="BJ44" s="2"/>
      <c r="BP44" s="2">
        <v>2.5000000000000001E-3</v>
      </c>
      <c r="BQ44" s="2">
        <v>2.5000000000000001E-3</v>
      </c>
      <c r="BR44" s="2">
        <v>2.5000000000000001E-3</v>
      </c>
      <c r="BS44" s="2">
        <v>2.5000000000000001E-3</v>
      </c>
      <c r="BT44" s="2">
        <v>2.5000000000000001E-3</v>
      </c>
      <c r="BU44" s="2">
        <v>2.5000000000000001E-3</v>
      </c>
      <c r="BV44" s="2">
        <v>2.5000000000000001E-3</v>
      </c>
    </row>
    <row r="45" spans="1:74" x14ac:dyDescent="0.55000000000000004">
      <c r="A45" s="4" t="str">
        <f t="shared" ca="1" si="5"/>
        <v>MacroFin Analytics</v>
      </c>
      <c r="B45" s="4" t="str">
        <f t="shared" si="6"/>
        <v>P. Jain</v>
      </c>
      <c r="C45" s="4" t="s">
        <v>88</v>
      </c>
      <c r="D45" s="4" t="s">
        <v>87</v>
      </c>
      <c r="E45" s="4" t="str">
        <f>IF(COUNTIF($E$2:E44,"Begin: " &amp; C45 &amp; "-" &amp; D45 &amp; "-" &amp; H45)=0,"Begin: " &amp; C45 &amp; "-" &amp; D45 &amp; "-" &amp; H45,IF((C45 &amp; "-" &amp; D45 &amp; "-" &amp; H45)&lt;&gt;(C46 &amp; "-" &amp; D46 &amp; "-" &amp; H46),"End: " &amp; C45 &amp; "-" &amp; D45 &amp; "-" &amp; H45,""))</f>
        <v/>
      </c>
      <c r="F45" s="4" t="str">
        <f t="shared" si="7"/>
        <v>Bloomberg-Fed Funds Rate-03-2014</v>
      </c>
      <c r="G45" s="7">
        <v>41711</v>
      </c>
      <c r="H45" s="7" t="str">
        <f t="shared" si="8"/>
        <v>03-2014</v>
      </c>
      <c r="I45" s="7" t="str">
        <f t="shared" ca="1" si="9"/>
        <v>Bloomberg: MacroFin Analytics-Fed Funds Rate-03-2014</v>
      </c>
      <c r="J45" s="4" t="str">
        <f t="shared" ca="1" si="10"/>
        <v>Fed Funds Rate-MacroFin Analytics:03-2014</v>
      </c>
      <c r="K45" s="1" t="s">
        <v>37</v>
      </c>
      <c r="L45" s="2"/>
      <c r="M45" s="2"/>
      <c r="N45" s="2"/>
      <c r="O45" s="2"/>
      <c r="P45" s="2"/>
      <c r="Q45" s="2"/>
      <c r="R45" s="2"/>
      <c r="X45" s="2"/>
      <c r="Y45" s="2"/>
      <c r="Z45" s="2"/>
      <c r="AA45" s="2"/>
      <c r="AB45" s="2"/>
      <c r="AC45" s="2"/>
      <c r="AD45" s="2"/>
      <c r="BD45" s="2"/>
      <c r="BE45" s="2"/>
      <c r="BF45" s="2"/>
      <c r="BG45" s="2"/>
      <c r="BH45" s="2"/>
      <c r="BI45" s="2"/>
      <c r="BJ45" s="2"/>
      <c r="BP45" s="2">
        <v>2.5000000000000001E-3</v>
      </c>
      <c r="BQ45" s="2">
        <v>2.5000000000000001E-3</v>
      </c>
      <c r="BR45" s="2">
        <v>2.5000000000000001E-3</v>
      </c>
      <c r="BS45" s="2">
        <v>2.5000000000000001E-3</v>
      </c>
      <c r="BT45" s="2">
        <v>2.5000000000000001E-3</v>
      </c>
      <c r="BU45" s="2">
        <v>2.5000000000000001E-3</v>
      </c>
      <c r="BV45" s="2">
        <v>5.0000000000000001E-3</v>
      </c>
    </row>
    <row r="46" spans="1:74" x14ac:dyDescent="0.55000000000000004">
      <c r="A46" s="4" t="str">
        <f t="shared" ca="1" si="5"/>
        <v>MBA</v>
      </c>
      <c r="B46" s="4" t="str">
        <f t="shared" si="6"/>
        <v>M. Fratantoni</v>
      </c>
      <c r="C46" s="4" t="s">
        <v>88</v>
      </c>
      <c r="D46" s="4" t="s">
        <v>87</v>
      </c>
      <c r="E46" s="4" t="str">
        <f>IF(COUNTIF($E$2:E45,"Begin: " &amp; C46 &amp; "-" &amp; D46 &amp; "-" &amp; H46)=0,"Begin: " &amp; C46 &amp; "-" &amp; D46 &amp; "-" &amp; H46,IF((C46 &amp; "-" &amp; D46 &amp; "-" &amp; H46)&lt;&gt;(C47 &amp; "-" &amp; D47 &amp; "-" &amp; H47),"End: " &amp; C46 &amp; "-" &amp; D46 &amp; "-" &amp; H46,""))</f>
        <v/>
      </c>
      <c r="F46" s="4" t="str">
        <f t="shared" si="7"/>
        <v>Bloomberg-Fed Funds Rate-03-2014</v>
      </c>
      <c r="G46" s="7">
        <v>41711</v>
      </c>
      <c r="H46" s="7" t="str">
        <f t="shared" si="8"/>
        <v>03-2014</v>
      </c>
      <c r="I46" s="7" t="str">
        <f t="shared" ca="1" si="9"/>
        <v>Bloomberg: MBA-Fed Funds Rate-03-2014</v>
      </c>
      <c r="J46" s="4" t="str">
        <f t="shared" ca="1" si="10"/>
        <v>Fed Funds Rate-MBA:03-2014</v>
      </c>
      <c r="K46" s="1" t="s">
        <v>38</v>
      </c>
      <c r="L46" s="2"/>
      <c r="M46" s="2"/>
      <c r="N46" s="2"/>
      <c r="O46" s="2"/>
      <c r="P46" s="2"/>
      <c r="Q46" s="2"/>
      <c r="X46" s="2"/>
      <c r="Y46" s="2"/>
      <c r="Z46" s="2"/>
      <c r="AA46" s="2"/>
      <c r="AB46" s="2"/>
      <c r="AC46" s="2"/>
      <c r="BD46" s="2"/>
      <c r="BE46" s="2"/>
      <c r="BF46" s="2"/>
      <c r="BG46" s="2"/>
      <c r="BH46" s="2"/>
      <c r="BI46" s="2"/>
      <c r="BP46" s="2">
        <v>2.5000000000000001E-3</v>
      </c>
      <c r="BQ46" s="2">
        <v>2.5000000000000001E-3</v>
      </c>
      <c r="BR46" s="2">
        <v>2.5000000000000001E-3</v>
      </c>
      <c r="BS46" s="2">
        <v>2.5000000000000001E-3</v>
      </c>
      <c r="BT46" s="2">
        <v>2.5000000000000001E-3</v>
      </c>
      <c r="BU46" s="2">
        <v>5.0000000000000001E-3</v>
      </c>
      <c r="BV46">
        <v>0.01</v>
      </c>
    </row>
    <row r="47" spans="1:74" x14ac:dyDescent="0.55000000000000004">
      <c r="A47" s="4" t="str">
        <f t="shared" ca="1" si="5"/>
        <v>Mesirow Financial</v>
      </c>
      <c r="B47" s="4" t="str">
        <f t="shared" si="6"/>
        <v>D. Swonk</v>
      </c>
      <c r="C47" s="4" t="s">
        <v>88</v>
      </c>
      <c r="D47" s="4" t="s">
        <v>87</v>
      </c>
      <c r="E47" s="4" t="str">
        <f>IF(COUNTIF($E$2:E46,"Begin: " &amp; C47 &amp; "-" &amp; D47 &amp; "-" &amp; H47)=0,"Begin: " &amp; C47 &amp; "-" &amp; D47 &amp; "-" &amp; H47,IF((C47 &amp; "-" &amp; D47 &amp; "-" &amp; H47)&lt;&gt;(C48 &amp; "-" &amp; D48 &amp; "-" &amp; H48),"End: " &amp; C47 &amp; "-" &amp; D47 &amp; "-" &amp; H47,""))</f>
        <v/>
      </c>
      <c r="F47" s="4" t="str">
        <f t="shared" si="7"/>
        <v>Bloomberg-Fed Funds Rate-03-2014</v>
      </c>
      <c r="G47" s="7">
        <v>41711</v>
      </c>
      <c r="H47" s="7" t="str">
        <f t="shared" si="8"/>
        <v>03-2014</v>
      </c>
      <c r="I47" s="7" t="str">
        <f t="shared" ca="1" si="9"/>
        <v>Bloomberg: Mesirow Financial-Fed Funds Rate-03-2014</v>
      </c>
      <c r="J47" s="4" t="str">
        <f t="shared" ca="1" si="10"/>
        <v>Fed Funds Rate-Mesirow Financial:03-2014</v>
      </c>
      <c r="K47" s="1" t="s">
        <v>39</v>
      </c>
      <c r="L47" s="2"/>
      <c r="M47" s="2"/>
      <c r="N47" s="2"/>
      <c r="O47" s="2"/>
      <c r="P47" s="2"/>
      <c r="Q47" s="2"/>
      <c r="R47" s="2"/>
      <c r="X47" s="2"/>
      <c r="Y47" s="2"/>
      <c r="Z47" s="2"/>
      <c r="AA47" s="2"/>
      <c r="AB47" s="2"/>
      <c r="AC47" s="2"/>
      <c r="AD47" s="2"/>
      <c r="BD47" s="2"/>
      <c r="BE47" s="2"/>
      <c r="BF47" s="2"/>
      <c r="BG47" s="2"/>
      <c r="BH47" s="2"/>
      <c r="BI47" s="2"/>
      <c r="BJ47" s="2"/>
      <c r="BP47" s="2">
        <v>2.5000000000000001E-3</v>
      </c>
      <c r="BQ47" s="2">
        <v>2.5000000000000001E-3</v>
      </c>
      <c r="BR47" s="2">
        <v>2.5000000000000001E-3</v>
      </c>
      <c r="BS47" s="2">
        <v>2.5000000000000001E-3</v>
      </c>
      <c r="BT47" s="2">
        <v>2.5000000000000001E-3</v>
      </c>
      <c r="BU47" s="2">
        <v>2.5000000000000001E-3</v>
      </c>
      <c r="BV47" s="2">
        <v>2.5000000000000001E-3</v>
      </c>
    </row>
    <row r="48" spans="1:74" x14ac:dyDescent="0.55000000000000004">
      <c r="A48" s="4" t="str">
        <f t="shared" ca="1" si="5"/>
        <v>MFR</v>
      </c>
      <c r="B48" s="4" t="str">
        <f t="shared" si="6"/>
        <v>J. Shapiro</v>
      </c>
      <c r="C48" s="4" t="s">
        <v>88</v>
      </c>
      <c r="D48" s="4" t="s">
        <v>87</v>
      </c>
      <c r="E48" s="4" t="str">
        <f>IF(COUNTIF($E$2:E47,"Begin: " &amp; C48 &amp; "-" &amp; D48 &amp; "-" &amp; H48)=0,"Begin: " &amp; C48 &amp; "-" &amp; D48 &amp; "-" &amp; H48,IF((C48 &amp; "-" &amp; D48 &amp; "-" &amp; H48)&lt;&gt;(C49 &amp; "-" &amp; D49 &amp; "-" &amp; H49),"End: " &amp; C48 &amp; "-" &amp; D48 &amp; "-" &amp; H48,""))</f>
        <v/>
      </c>
      <c r="F48" s="4" t="str">
        <f t="shared" si="7"/>
        <v>Bloomberg-Fed Funds Rate-03-2014</v>
      </c>
      <c r="G48" s="7">
        <v>41711</v>
      </c>
      <c r="H48" s="7" t="str">
        <f t="shared" si="8"/>
        <v>03-2014</v>
      </c>
      <c r="I48" s="7" t="str">
        <f t="shared" ca="1" si="9"/>
        <v>Bloomberg: MFR-Fed Funds Rate-03-2014</v>
      </c>
      <c r="J48" s="4" t="str">
        <f t="shared" ca="1" si="10"/>
        <v>Fed Funds Rate-MFR:03-2014</v>
      </c>
      <c r="K48" s="1" t="s">
        <v>40</v>
      </c>
      <c r="L48" s="2"/>
      <c r="M48" s="2"/>
      <c r="N48" s="2"/>
      <c r="O48" s="2"/>
      <c r="P48" s="2"/>
      <c r="Q48" s="2"/>
      <c r="R48" s="2"/>
      <c r="X48" s="2"/>
      <c r="Y48" s="2"/>
      <c r="Z48" s="2"/>
      <c r="AA48" s="2"/>
      <c r="AB48" s="2"/>
      <c r="AC48" s="2"/>
      <c r="AD48" s="2"/>
      <c r="BD48" s="2"/>
      <c r="BE48" s="2"/>
      <c r="BF48" s="2"/>
      <c r="BG48" s="2"/>
      <c r="BH48" s="2"/>
      <c r="BI48" s="2"/>
      <c r="BJ48" s="2"/>
      <c r="BP48" s="2">
        <v>2.5000000000000001E-3</v>
      </c>
      <c r="BQ48" s="2">
        <v>2.5000000000000001E-3</v>
      </c>
      <c r="BR48" s="2">
        <v>2.5000000000000001E-3</v>
      </c>
      <c r="BS48" s="2">
        <v>2.5000000000000001E-3</v>
      </c>
      <c r="BT48" s="2">
        <v>2.5000000000000001E-3</v>
      </c>
      <c r="BU48" s="2">
        <v>2.5000000000000001E-3</v>
      </c>
      <c r="BV48" s="2" t="s">
        <v>2</v>
      </c>
    </row>
    <row r="49" spans="1:74" x14ac:dyDescent="0.55000000000000004">
      <c r="A49" s="4" t="str">
        <f t="shared" ca="1" si="5"/>
        <v>Moody’s Analytics</v>
      </c>
      <c r="B49" s="4" t="str">
        <f t="shared" si="6"/>
        <v>M. Zandi</v>
      </c>
      <c r="C49" s="4" t="s">
        <v>88</v>
      </c>
      <c r="D49" s="4" t="s">
        <v>87</v>
      </c>
      <c r="E49" s="4" t="str">
        <f>IF(COUNTIF($E$2:E48,"Begin: " &amp; C49 &amp; "-" &amp; D49 &amp; "-" &amp; H49)=0,"Begin: " &amp; C49 &amp; "-" &amp; D49 &amp; "-" &amp; H49,IF((C49 &amp; "-" &amp; D49 &amp; "-" &amp; H49)&lt;&gt;(C50 &amp; "-" &amp; D50 &amp; "-" &amp; H50),"End: " &amp; C49 &amp; "-" &amp; D49 &amp; "-" &amp; H49,""))</f>
        <v/>
      </c>
      <c r="F49" s="4" t="str">
        <f t="shared" si="7"/>
        <v>Bloomberg-Fed Funds Rate-03-2014</v>
      </c>
      <c r="G49" s="7">
        <v>41711</v>
      </c>
      <c r="H49" s="7" t="str">
        <f t="shared" si="8"/>
        <v>03-2014</v>
      </c>
      <c r="I49" s="7" t="str">
        <f t="shared" ca="1" si="9"/>
        <v>Bloomberg: Moody’s Analytics-Fed Funds Rate-03-2014</v>
      </c>
      <c r="J49" s="4" t="str">
        <f t="shared" ca="1" si="10"/>
        <v>Fed Funds Rate-Moody’s Analytics:03-2014</v>
      </c>
      <c r="K49" s="1" t="s">
        <v>41</v>
      </c>
      <c r="L49" s="2"/>
      <c r="M49" s="2"/>
      <c r="N49" s="2"/>
      <c r="O49" s="2"/>
      <c r="P49" s="2"/>
      <c r="Q49" s="2"/>
      <c r="R49" s="2"/>
      <c r="X49" s="2"/>
      <c r="Y49" s="2"/>
      <c r="Z49" s="2"/>
      <c r="AA49" s="2"/>
      <c r="AB49" s="2"/>
      <c r="AC49" s="2"/>
      <c r="AD49" s="2"/>
      <c r="BD49" s="2"/>
      <c r="BE49" s="2"/>
      <c r="BF49" s="2"/>
      <c r="BG49" s="2"/>
      <c r="BH49" s="2"/>
      <c r="BI49" s="2"/>
      <c r="BJ49" s="2"/>
      <c r="BP49" s="2">
        <v>2.5000000000000001E-3</v>
      </c>
      <c r="BQ49" s="2">
        <v>2.5000000000000001E-3</v>
      </c>
      <c r="BR49" s="2">
        <v>2.5000000000000001E-3</v>
      </c>
      <c r="BS49" s="2">
        <v>2.5000000000000001E-3</v>
      </c>
      <c r="BT49" s="2">
        <v>2.5000000000000001E-3</v>
      </c>
      <c r="BU49" s="2">
        <v>2.5000000000000001E-3</v>
      </c>
      <c r="BV49" s="2">
        <v>5.0000000000000001E-3</v>
      </c>
    </row>
    <row r="50" spans="1:74" x14ac:dyDescent="0.55000000000000004">
      <c r="A50" s="4" t="str">
        <f t="shared" ca="1" si="5"/>
        <v>Moody's Capital Mkt</v>
      </c>
      <c r="B50" s="4" t="str">
        <f t="shared" si="6"/>
        <v>J. Lonski</v>
      </c>
      <c r="C50" s="4" t="s">
        <v>88</v>
      </c>
      <c r="D50" s="4" t="s">
        <v>87</v>
      </c>
      <c r="E50" s="4" t="str">
        <f>IF(COUNTIF($E$2:E49,"Begin: " &amp; C50 &amp; "-" &amp; D50 &amp; "-" &amp; H50)=0,"Begin: " &amp; C50 &amp; "-" &amp; D50 &amp; "-" &amp; H50,IF((C50 &amp; "-" &amp; D50 &amp; "-" &amp; H50)&lt;&gt;(C51 &amp; "-" &amp; D51 &amp; "-" &amp; H51),"End: " &amp; C50 &amp; "-" &amp; D50 &amp; "-" &amp; H50,""))</f>
        <v/>
      </c>
      <c r="F50" s="4" t="str">
        <f t="shared" si="7"/>
        <v>Bloomberg-Fed Funds Rate-03-2014</v>
      </c>
      <c r="G50" s="7">
        <v>41711</v>
      </c>
      <c r="H50" s="7" t="str">
        <f t="shared" si="8"/>
        <v>03-2014</v>
      </c>
      <c r="I50" s="7" t="str">
        <f t="shared" ca="1" si="9"/>
        <v>Bloomberg: Moody's Capital Mkt-Fed Funds Rate-03-2014</v>
      </c>
      <c r="J50" s="4" t="str">
        <f t="shared" ca="1" si="10"/>
        <v>Fed Funds Rate-Moody's Capital Mkt:03-2014</v>
      </c>
      <c r="K50" s="1" t="s">
        <v>78</v>
      </c>
      <c r="L50" s="2"/>
      <c r="M50" s="2"/>
      <c r="N50" s="2"/>
      <c r="O50" s="2"/>
      <c r="P50" s="2"/>
      <c r="Q50" s="2"/>
      <c r="R50" s="2"/>
      <c r="X50" s="2"/>
      <c r="Y50" s="2"/>
      <c r="Z50" s="2"/>
      <c r="AA50" s="2"/>
      <c r="AB50" s="2"/>
      <c r="AC50" s="2"/>
      <c r="AD50" s="2"/>
      <c r="BD50" s="2"/>
      <c r="BE50" s="2"/>
      <c r="BF50" s="2"/>
      <c r="BG50" s="2"/>
      <c r="BH50" s="2"/>
      <c r="BI50" s="2"/>
      <c r="BJ50" s="2"/>
      <c r="BP50" s="2">
        <v>2.5000000000000001E-3</v>
      </c>
      <c r="BQ50" s="2">
        <v>2.5000000000000001E-3</v>
      </c>
      <c r="BR50" s="2">
        <v>2.5000000000000001E-3</v>
      </c>
      <c r="BS50" s="2">
        <v>2.5000000000000001E-3</v>
      </c>
      <c r="BT50" s="2">
        <v>2.5000000000000001E-3</v>
      </c>
      <c r="BU50" s="2">
        <v>5.0000000000000001E-3</v>
      </c>
      <c r="BV50" s="2">
        <v>7.4999999999999997E-3</v>
      </c>
    </row>
    <row r="51" spans="1:74" x14ac:dyDescent="0.55000000000000004">
      <c r="A51" s="4" t="str">
        <f t="shared" ca="1" si="5"/>
        <v>Morgan Stanley</v>
      </c>
      <c r="B51" s="4" t="str">
        <f t="shared" si="6"/>
        <v>M. Hornbach</v>
      </c>
      <c r="C51" s="4" t="s">
        <v>88</v>
      </c>
      <c r="D51" s="4" t="s">
        <v>87</v>
      </c>
      <c r="E51" s="4" t="str">
        <f>IF(COUNTIF($E$2:E50,"Begin: " &amp; C51 &amp; "-" &amp; D51 &amp; "-" &amp; H51)=0,"Begin: " &amp; C51 &amp; "-" &amp; D51 &amp; "-" &amp; H51,IF((C51 &amp; "-" &amp; D51 &amp; "-" &amp; H51)&lt;&gt;(C52 &amp; "-" &amp; D52 &amp; "-" &amp; H52),"End: " &amp; C51 &amp; "-" &amp; D51 &amp; "-" &amp; H51,""))</f>
        <v/>
      </c>
      <c r="F51" s="4" t="str">
        <f t="shared" si="7"/>
        <v>Bloomberg-Fed Funds Rate-03-2014</v>
      </c>
      <c r="G51" s="7">
        <v>41711</v>
      </c>
      <c r="H51" s="7" t="str">
        <f t="shared" si="8"/>
        <v>03-2014</v>
      </c>
      <c r="I51" s="7" t="str">
        <f t="shared" ca="1" si="9"/>
        <v>Bloomberg: Morgan Stanley-Fed Funds Rate-03-2014</v>
      </c>
      <c r="J51" s="4" t="str">
        <f t="shared" ca="1" si="10"/>
        <v>Fed Funds Rate-Morgan Stanley:03-2014</v>
      </c>
      <c r="K51" s="1" t="s">
        <v>42</v>
      </c>
      <c r="L51" s="2"/>
      <c r="M51" s="2"/>
      <c r="N51" s="2"/>
      <c r="O51" s="2"/>
      <c r="P51" s="2"/>
      <c r="Q51" s="2"/>
      <c r="R51" s="2"/>
      <c r="X51" s="2"/>
      <c r="Y51" s="2"/>
      <c r="Z51" s="2"/>
      <c r="AA51" s="2"/>
      <c r="AB51" s="2"/>
      <c r="AC51" s="2"/>
      <c r="AD51" s="2"/>
      <c r="BD51" s="2"/>
      <c r="BE51" s="2"/>
      <c r="BF51" s="2"/>
      <c r="BG51" s="2"/>
      <c r="BH51" s="2"/>
      <c r="BI51" s="2"/>
      <c r="BJ51" s="2"/>
      <c r="BP51" s="2">
        <v>2.5000000000000001E-3</v>
      </c>
      <c r="BQ51" s="2">
        <v>2.5000000000000001E-3</v>
      </c>
      <c r="BR51" s="2">
        <v>2.5000000000000001E-3</v>
      </c>
      <c r="BS51" s="2">
        <v>2.5000000000000001E-3</v>
      </c>
      <c r="BT51" s="2">
        <v>2.5000000000000001E-3</v>
      </c>
      <c r="BU51" s="2">
        <v>2.5000000000000001E-3</v>
      </c>
      <c r="BV51" s="2">
        <v>2.5000000000000001E-3</v>
      </c>
    </row>
    <row r="52" spans="1:74" x14ac:dyDescent="0.55000000000000004">
      <c r="A52" s="4" t="str">
        <f t="shared" ca="1" si="5"/>
        <v>NAHB</v>
      </c>
      <c r="B52" s="4" t="str">
        <f t="shared" si="6"/>
        <v>D. Crowe</v>
      </c>
      <c r="C52" s="4" t="s">
        <v>88</v>
      </c>
      <c r="D52" s="4" t="s">
        <v>87</v>
      </c>
      <c r="E52" s="4" t="str">
        <f>IF(COUNTIF($E$2:E51,"Begin: " &amp; C52 &amp; "-" &amp; D52 &amp; "-" &amp; H52)=0,"Begin: " &amp; C52 &amp; "-" &amp; D52 &amp; "-" &amp; H52,IF((C52 &amp; "-" &amp; D52 &amp; "-" &amp; H52)&lt;&gt;(C53 &amp; "-" &amp; D53 &amp; "-" &amp; H53),"End: " &amp; C52 &amp; "-" &amp; D52 &amp; "-" &amp; H52,""))</f>
        <v/>
      </c>
      <c r="F52" s="4" t="str">
        <f t="shared" si="7"/>
        <v>Bloomberg-Fed Funds Rate-03-2014</v>
      </c>
      <c r="G52" s="7">
        <v>41711</v>
      </c>
      <c r="H52" s="7" t="str">
        <f t="shared" si="8"/>
        <v>03-2014</v>
      </c>
      <c r="I52" s="7" t="str">
        <f t="shared" ca="1" si="9"/>
        <v>Bloomberg: NAHB-Fed Funds Rate-03-2014</v>
      </c>
      <c r="J52" s="4" t="str">
        <f t="shared" ca="1" si="10"/>
        <v>Fed Funds Rate-NAHB:03-2014</v>
      </c>
      <c r="K52" s="1" t="s">
        <v>43</v>
      </c>
      <c r="L52" s="2"/>
      <c r="M52" s="2"/>
      <c r="N52" s="2"/>
      <c r="O52" s="2"/>
      <c r="P52" s="2"/>
      <c r="Q52" s="2"/>
      <c r="R52" s="2"/>
      <c r="X52" s="2"/>
      <c r="Y52" s="2"/>
      <c r="Z52" s="2"/>
      <c r="AA52" s="2"/>
      <c r="AB52" s="2"/>
      <c r="AC52" s="2"/>
      <c r="AD52" s="2"/>
      <c r="BD52" s="2"/>
      <c r="BE52" s="2"/>
      <c r="BF52" s="2"/>
      <c r="BG52" s="2"/>
      <c r="BH52" s="2"/>
      <c r="BI52" s="2"/>
      <c r="BJ52" s="2"/>
      <c r="BP52" s="2">
        <v>2.5000000000000001E-3</v>
      </c>
      <c r="BQ52" s="2">
        <v>2.5000000000000001E-3</v>
      </c>
      <c r="BR52" s="2">
        <v>2.5000000000000001E-3</v>
      </c>
      <c r="BS52" s="2">
        <v>2.5000000000000001E-3</v>
      </c>
      <c r="BT52" s="2">
        <v>2.5000000000000001E-3</v>
      </c>
      <c r="BU52" s="2">
        <v>2.5000000000000001E-3</v>
      </c>
      <c r="BV52" s="2">
        <v>2.5000000000000001E-3</v>
      </c>
    </row>
    <row r="53" spans="1:74" x14ac:dyDescent="0.55000000000000004">
      <c r="A53" s="4" t="str">
        <f t="shared" ca="1" si="5"/>
        <v>Naroff Economics</v>
      </c>
      <c r="B53" s="4" t="str">
        <f t="shared" si="6"/>
        <v>J. Naroff</v>
      </c>
      <c r="C53" s="4" t="s">
        <v>88</v>
      </c>
      <c r="D53" s="4" t="s">
        <v>87</v>
      </c>
      <c r="E53" s="4" t="str">
        <f>IF(COUNTIF($E$2:E52,"Begin: " &amp; C53 &amp; "-" &amp; D53 &amp; "-" &amp; H53)=0,"Begin: " &amp; C53 &amp; "-" &amp; D53 &amp; "-" &amp; H53,IF((C53 &amp; "-" &amp; D53 &amp; "-" &amp; H53)&lt;&gt;(C54 &amp; "-" &amp; D54 &amp; "-" &amp; H54),"End: " &amp; C53 &amp; "-" &amp; D53 &amp; "-" &amp; H53,""))</f>
        <v/>
      </c>
      <c r="F53" s="4" t="str">
        <f t="shared" si="7"/>
        <v>Bloomberg-Fed Funds Rate-03-2014</v>
      </c>
      <c r="G53" s="7">
        <v>41711</v>
      </c>
      <c r="H53" s="7" t="str">
        <f t="shared" si="8"/>
        <v>03-2014</v>
      </c>
      <c r="I53" s="7" t="str">
        <f t="shared" ca="1" si="9"/>
        <v>Bloomberg: Naroff Economics-Fed Funds Rate-03-2014</v>
      </c>
      <c r="J53" s="4" t="str">
        <f t="shared" ca="1" si="10"/>
        <v>Fed Funds Rate-Naroff Economics:03-2014</v>
      </c>
      <c r="K53" s="1" t="s">
        <v>44</v>
      </c>
      <c r="L53" s="2"/>
      <c r="M53" s="2"/>
      <c r="N53" s="2"/>
      <c r="O53" s="2"/>
      <c r="P53" s="2"/>
      <c r="Q53" s="2"/>
      <c r="R53" s="2"/>
      <c r="X53" s="2"/>
      <c r="Y53" s="2"/>
      <c r="Z53" s="2"/>
      <c r="AA53" s="2"/>
      <c r="AB53" s="2"/>
      <c r="AC53" s="2"/>
      <c r="AD53" s="2"/>
      <c r="BD53" s="2"/>
      <c r="BE53" s="2"/>
      <c r="BF53" s="2"/>
      <c r="BG53" s="2"/>
      <c r="BH53" s="2"/>
      <c r="BI53" s="2"/>
      <c r="BJ53" s="2"/>
      <c r="BP53" s="2">
        <v>2.5000000000000001E-3</v>
      </c>
      <c r="BQ53" s="2">
        <v>2.5000000000000001E-3</v>
      </c>
      <c r="BR53" s="2">
        <v>2.5000000000000001E-3</v>
      </c>
      <c r="BS53" s="2">
        <v>2.5000000000000001E-3</v>
      </c>
      <c r="BT53" s="2">
        <v>5.0000000000000001E-3</v>
      </c>
      <c r="BU53" s="2">
        <v>0.01</v>
      </c>
      <c r="BV53" s="2">
        <v>1.4999999999999999E-2</v>
      </c>
    </row>
    <row r="54" spans="1:74" x14ac:dyDescent="0.55000000000000004">
      <c r="A54" s="4" t="str">
        <f t="shared" ca="1" si="5"/>
        <v>Natl Bank Canada</v>
      </c>
      <c r="B54" s="4" t="str">
        <f t="shared" si="6"/>
        <v>P. Pinsonnault</v>
      </c>
      <c r="C54" s="4" t="s">
        <v>88</v>
      </c>
      <c r="D54" s="4" t="s">
        <v>87</v>
      </c>
      <c r="E54" s="4" t="str">
        <f>IF(COUNTIF($E$2:E53,"Begin: " &amp; C54 &amp; "-" &amp; D54 &amp; "-" &amp; H54)=0,"Begin: " &amp; C54 &amp; "-" &amp; D54 &amp; "-" &amp; H54,IF((C54 &amp; "-" &amp; D54 &amp; "-" &amp; H54)&lt;&gt;(C55 &amp; "-" &amp; D55 &amp; "-" &amp; H55),"End: " &amp; C54 &amp; "-" &amp; D54 &amp; "-" &amp; H54,""))</f>
        <v/>
      </c>
      <c r="F54" s="4" t="str">
        <f t="shared" si="7"/>
        <v>Bloomberg-Fed Funds Rate-03-2014</v>
      </c>
      <c r="G54" s="7">
        <v>41711</v>
      </c>
      <c r="H54" s="7" t="str">
        <f t="shared" si="8"/>
        <v>03-2014</v>
      </c>
      <c r="I54" s="7" t="str">
        <f t="shared" ca="1" si="9"/>
        <v>Bloomberg: Natl Bank Canada-Fed Funds Rate-03-2014</v>
      </c>
      <c r="J54" s="4" t="str">
        <f t="shared" ca="1" si="10"/>
        <v>Fed Funds Rate-Natl Bank Canada:03-2014</v>
      </c>
      <c r="K54" s="1" t="s">
        <v>79</v>
      </c>
      <c r="L54" s="2"/>
      <c r="M54" s="2"/>
      <c r="N54" s="2"/>
      <c r="O54" s="2"/>
      <c r="P54" s="2"/>
      <c r="Q54" s="2"/>
      <c r="R54" s="2"/>
      <c r="X54" s="2"/>
      <c r="Y54" s="2"/>
      <c r="Z54" s="2"/>
      <c r="AA54" s="2"/>
      <c r="AB54" s="2"/>
      <c r="AC54" s="2"/>
      <c r="AD54" s="2"/>
      <c r="BD54" s="2"/>
      <c r="BE54" s="2"/>
      <c r="BF54" s="2"/>
      <c r="BG54" s="2"/>
      <c r="BH54" s="2"/>
      <c r="BI54" s="2"/>
      <c r="BJ54" s="2"/>
      <c r="BP54" s="2">
        <v>2.5000000000000001E-3</v>
      </c>
      <c r="BQ54" s="2">
        <v>2.5000000000000001E-3</v>
      </c>
      <c r="BR54" s="2">
        <v>2.5000000000000001E-3</v>
      </c>
      <c r="BS54" s="2">
        <v>2.5000000000000001E-3</v>
      </c>
      <c r="BT54" s="2">
        <v>2.5000000000000001E-3</v>
      </c>
      <c r="BU54" s="2">
        <v>2.5000000000000001E-3</v>
      </c>
      <c r="BV54" s="2">
        <v>5.0000000000000001E-3</v>
      </c>
    </row>
    <row r="55" spans="1:74" x14ac:dyDescent="0.55000000000000004">
      <c r="A55" s="4" t="str">
        <f t="shared" ca="1" si="5"/>
        <v>Nord LB</v>
      </c>
      <c r="B55" s="4" t="str">
        <f t="shared" si="6"/>
        <v>B. Krampen</v>
      </c>
      <c r="C55" s="4" t="s">
        <v>88</v>
      </c>
      <c r="D55" s="4" t="s">
        <v>87</v>
      </c>
      <c r="E55" s="4" t="str">
        <f>IF(COUNTIF($E$2:E54,"Begin: " &amp; C55 &amp; "-" &amp; D55 &amp; "-" &amp; H55)=0,"Begin: " &amp; C55 &amp; "-" &amp; D55 &amp; "-" &amp; H55,IF((C55 &amp; "-" &amp; D55 &amp; "-" &amp; H55)&lt;&gt;(C56 &amp; "-" &amp; D56 &amp; "-" &amp; H56),"End: " &amp; C55 &amp; "-" &amp; D55 &amp; "-" &amp; H55,""))</f>
        <v/>
      </c>
      <c r="F55" s="4" t="str">
        <f t="shared" si="7"/>
        <v>Bloomberg-Fed Funds Rate-03-2014</v>
      </c>
      <c r="G55" s="7">
        <v>41711</v>
      </c>
      <c r="H55" s="7" t="str">
        <f t="shared" si="8"/>
        <v>03-2014</v>
      </c>
      <c r="I55" s="7" t="str">
        <f t="shared" ca="1" si="9"/>
        <v>Bloomberg: Nord LB-Fed Funds Rate-03-2014</v>
      </c>
      <c r="J55" s="4" t="str">
        <f t="shared" ca="1" si="10"/>
        <v>Fed Funds Rate-Nord LB:03-2014</v>
      </c>
      <c r="K55" s="1" t="s">
        <v>46</v>
      </c>
      <c r="L55" s="2"/>
      <c r="M55" s="2"/>
      <c r="N55" s="2"/>
      <c r="O55" s="2"/>
      <c r="X55" s="2"/>
      <c r="Y55" s="2"/>
      <c r="Z55" s="2"/>
      <c r="AA55" s="2"/>
      <c r="BD55" s="2"/>
      <c r="BE55" s="2"/>
      <c r="BF55" s="2"/>
      <c r="BG55" s="2"/>
      <c r="BP55" s="2">
        <v>2.5000000000000001E-3</v>
      </c>
      <c r="BQ55" s="2">
        <v>2.5000000000000001E-3</v>
      </c>
      <c r="BR55" s="2">
        <v>2.5000000000000001E-3</v>
      </c>
      <c r="BS55" s="2">
        <v>2.5000000000000001E-3</v>
      </c>
      <c r="BT55">
        <v>2.5000000000000001E-3</v>
      </c>
      <c r="BU55">
        <v>2.5000000000000001E-3</v>
      </c>
      <c r="BV55">
        <v>5.0000000000000001E-3</v>
      </c>
    </row>
    <row r="56" spans="1:74" x14ac:dyDescent="0.55000000000000004">
      <c r="A56" s="4" t="str">
        <f t="shared" ca="1" si="5"/>
        <v>Northern Trust</v>
      </c>
      <c r="B56" s="4" t="str">
        <f t="shared" si="6"/>
        <v>C. Tannenbaum</v>
      </c>
      <c r="C56" s="4" t="s">
        <v>88</v>
      </c>
      <c r="D56" s="4" t="s">
        <v>87</v>
      </c>
      <c r="E56" s="4" t="str">
        <f>IF(COUNTIF($E$2:E55,"Begin: " &amp; C56 &amp; "-" &amp; D56 &amp; "-" &amp; H56)=0,"Begin: " &amp; C56 &amp; "-" &amp; D56 &amp; "-" &amp; H56,IF((C56 &amp; "-" &amp; D56 &amp; "-" &amp; H56)&lt;&gt;(C57 &amp; "-" &amp; D57 &amp; "-" &amp; H57),"End: " &amp; C56 &amp; "-" &amp; D56 &amp; "-" &amp; H56,""))</f>
        <v/>
      </c>
      <c r="F56" s="4" t="str">
        <f t="shared" si="7"/>
        <v>Bloomberg-Fed Funds Rate-03-2014</v>
      </c>
      <c r="G56" s="7">
        <v>41711</v>
      </c>
      <c r="H56" s="7" t="str">
        <f t="shared" si="8"/>
        <v>03-2014</v>
      </c>
      <c r="I56" s="7" t="str">
        <f t="shared" ca="1" si="9"/>
        <v>Bloomberg: Northern Trust-Fed Funds Rate-03-2014</v>
      </c>
      <c r="J56" s="4" t="str">
        <f t="shared" ca="1" si="10"/>
        <v>Fed Funds Rate-Northern Trust:03-2014</v>
      </c>
      <c r="K56" s="1" t="s">
        <v>47</v>
      </c>
      <c r="L56" s="2"/>
      <c r="M56" s="2"/>
      <c r="N56" s="2"/>
      <c r="O56" s="2"/>
      <c r="P56" s="2"/>
      <c r="X56" s="2"/>
      <c r="Y56" s="2"/>
      <c r="Z56" s="2"/>
      <c r="AA56" s="2"/>
      <c r="AB56" s="2"/>
      <c r="BD56" s="2"/>
      <c r="BE56" s="2"/>
      <c r="BF56" s="2"/>
      <c r="BG56" s="2"/>
      <c r="BH56" s="2"/>
      <c r="BP56" s="2">
        <v>2.5000000000000001E-3</v>
      </c>
      <c r="BQ56" s="2">
        <v>2.5000000000000001E-3</v>
      </c>
      <c r="BR56" s="2">
        <v>2.5000000000000001E-3</v>
      </c>
      <c r="BS56" s="2">
        <v>2.5000000000000001E-3</v>
      </c>
      <c r="BT56" s="2" t="s">
        <v>2</v>
      </c>
      <c r="BU56" t="s">
        <v>2</v>
      </c>
      <c r="BV56" t="s">
        <v>2</v>
      </c>
    </row>
    <row r="57" spans="1:74" x14ac:dyDescent="0.55000000000000004">
      <c r="A57" s="4" t="str">
        <f t="shared" ca="1" si="5"/>
        <v>OSK Group/DMG</v>
      </c>
      <c r="B57" s="4" t="str">
        <f t="shared" si="6"/>
        <v>T. Lam</v>
      </c>
      <c r="C57" s="4" t="s">
        <v>88</v>
      </c>
      <c r="D57" s="4" t="s">
        <v>87</v>
      </c>
      <c r="E57" s="4" t="str">
        <f>IF(COUNTIF($E$2:E56,"Begin: " &amp; C57 &amp; "-" &amp; D57 &amp; "-" &amp; H57)=0,"Begin: " &amp; C57 &amp; "-" &amp; D57 &amp; "-" &amp; H57,IF((C57 &amp; "-" &amp; D57 &amp; "-" &amp; H57)&lt;&gt;(C58 &amp; "-" &amp; D58 &amp; "-" &amp; H58),"End: " &amp; C57 &amp; "-" &amp; D57 &amp; "-" &amp; H57,""))</f>
        <v/>
      </c>
      <c r="F57" s="4" t="str">
        <f t="shared" si="7"/>
        <v>Bloomberg-Fed Funds Rate-03-2014</v>
      </c>
      <c r="G57" s="7">
        <v>41711</v>
      </c>
      <c r="H57" s="7" t="str">
        <f t="shared" si="8"/>
        <v>03-2014</v>
      </c>
      <c r="I57" s="7" t="str">
        <f t="shared" ca="1" si="9"/>
        <v>Bloomberg: OSK Group/DMG-Fed Funds Rate-03-2014</v>
      </c>
      <c r="J57" s="4" t="str">
        <f t="shared" ca="1" si="10"/>
        <v>Fed Funds Rate-OSK Group/DMG:03-2014</v>
      </c>
      <c r="K57" s="1" t="s">
        <v>48</v>
      </c>
      <c r="L57" s="2"/>
      <c r="M57" s="2"/>
      <c r="N57" s="2"/>
      <c r="O57" s="2"/>
      <c r="P57" s="2"/>
      <c r="Q57" s="2"/>
      <c r="R57" s="2"/>
      <c r="X57" s="2"/>
      <c r="Y57" s="2"/>
      <c r="Z57" s="2"/>
      <c r="AA57" s="2"/>
      <c r="AB57" s="2"/>
      <c r="AC57" s="2"/>
      <c r="AD57" s="2"/>
      <c r="BD57" s="2"/>
      <c r="BE57" s="2"/>
      <c r="BF57" s="2"/>
      <c r="BG57" s="2"/>
      <c r="BH57" s="2"/>
      <c r="BI57" s="2"/>
      <c r="BJ57" s="2"/>
      <c r="BP57" s="2">
        <v>2.5000000000000001E-3</v>
      </c>
      <c r="BQ57" s="2">
        <v>2.5000000000000001E-3</v>
      </c>
      <c r="BR57" s="2">
        <v>2.5000000000000001E-3</v>
      </c>
      <c r="BS57" s="2">
        <v>2.5000000000000001E-3</v>
      </c>
      <c r="BT57" s="2">
        <v>2.5000000000000001E-3</v>
      </c>
      <c r="BU57" s="2" t="s">
        <v>2</v>
      </c>
      <c r="BV57" s="2" t="s">
        <v>2</v>
      </c>
    </row>
    <row r="58" spans="1:74" x14ac:dyDescent="0.55000000000000004">
      <c r="A58" s="4" t="str">
        <f t="shared" ca="1" si="5"/>
        <v>Oxford Economics</v>
      </c>
      <c r="B58" s="4" t="str">
        <f t="shared" si="6"/>
        <v>G. Daco</v>
      </c>
      <c r="C58" s="4" t="s">
        <v>88</v>
      </c>
      <c r="D58" s="4" t="s">
        <v>87</v>
      </c>
      <c r="E58" s="4" t="str">
        <f>IF(COUNTIF($E$2:E57,"Begin: " &amp; C58 &amp; "-" &amp; D58 &amp; "-" &amp; H58)=0,"Begin: " &amp; C58 &amp; "-" &amp; D58 &amp; "-" &amp; H58,IF((C58 &amp; "-" &amp; D58 &amp; "-" &amp; H58)&lt;&gt;(C59 &amp; "-" &amp; D59 &amp; "-" &amp; H59),"End: " &amp; C58 &amp; "-" &amp; D58 &amp; "-" &amp; H58,""))</f>
        <v/>
      </c>
      <c r="F58" s="4" t="str">
        <f t="shared" si="7"/>
        <v>Bloomberg-Fed Funds Rate-03-2014</v>
      </c>
      <c r="G58" s="7">
        <v>41711</v>
      </c>
      <c r="H58" s="7" t="str">
        <f t="shared" si="8"/>
        <v>03-2014</v>
      </c>
      <c r="I58" s="7" t="str">
        <f t="shared" ca="1" si="9"/>
        <v>Bloomberg: Oxford Economics-Fed Funds Rate-03-2014</v>
      </c>
      <c r="J58" s="4" t="str">
        <f t="shared" ca="1" si="10"/>
        <v>Fed Funds Rate-Oxford Economics:03-2014</v>
      </c>
      <c r="K58" s="1" t="s">
        <v>49</v>
      </c>
      <c r="L58" s="2"/>
      <c r="M58" s="2"/>
      <c r="N58" s="2"/>
      <c r="O58" s="2"/>
      <c r="P58" s="2"/>
      <c r="Q58" s="2"/>
      <c r="R58" s="2"/>
      <c r="X58" s="2"/>
      <c r="Y58" s="2"/>
      <c r="Z58" s="2"/>
      <c r="AA58" s="2"/>
      <c r="AB58" s="2"/>
      <c r="AC58" s="2"/>
      <c r="AD58" s="2"/>
      <c r="BD58" s="2"/>
      <c r="BE58" s="2"/>
      <c r="BF58" s="2"/>
      <c r="BG58" s="2"/>
      <c r="BH58" s="2"/>
      <c r="BI58" s="2"/>
      <c r="BJ58" s="2"/>
      <c r="BP58" s="2">
        <v>2.5000000000000001E-3</v>
      </c>
      <c r="BQ58" s="2">
        <v>2.5000000000000001E-3</v>
      </c>
      <c r="BR58" s="2">
        <v>2.5000000000000001E-3</v>
      </c>
      <c r="BS58" s="2">
        <v>2.5000000000000001E-3</v>
      </c>
      <c r="BT58" s="2">
        <v>2.5000000000000001E-3</v>
      </c>
      <c r="BU58" s="2">
        <v>2.5000000000000001E-3</v>
      </c>
      <c r="BV58" s="2">
        <v>5.0000000000000001E-3</v>
      </c>
    </row>
    <row r="59" spans="1:74" x14ac:dyDescent="0.55000000000000004">
      <c r="A59" s="4" t="str">
        <f t="shared" ca="1" si="5"/>
        <v>Pierpont Securities</v>
      </c>
      <c r="B59" s="4" t="str">
        <f t="shared" si="6"/>
        <v>S. Stanley</v>
      </c>
      <c r="C59" s="4" t="s">
        <v>88</v>
      </c>
      <c r="D59" s="4" t="s">
        <v>87</v>
      </c>
      <c r="E59" s="4" t="str">
        <f>IF(COUNTIF($E$2:E58,"Begin: " &amp; C59 &amp; "-" &amp; D59 &amp; "-" &amp; H59)=0,"Begin: " &amp; C59 &amp; "-" &amp; D59 &amp; "-" &amp; H59,IF((C59 &amp; "-" &amp; D59 &amp; "-" &amp; H59)&lt;&gt;(C60 &amp; "-" &amp; D60 &amp; "-" &amp; H60),"End: " &amp; C59 &amp; "-" &amp; D59 &amp; "-" &amp; H59,""))</f>
        <v/>
      </c>
      <c r="F59" s="4" t="str">
        <f t="shared" si="7"/>
        <v>Bloomberg-Fed Funds Rate-03-2014</v>
      </c>
      <c r="G59" s="7">
        <v>41711</v>
      </c>
      <c r="H59" s="7" t="str">
        <f t="shared" si="8"/>
        <v>03-2014</v>
      </c>
      <c r="I59" s="7" t="str">
        <f t="shared" ca="1" si="9"/>
        <v>Bloomberg: Pierpont Securities-Fed Funds Rate-03-2014</v>
      </c>
      <c r="J59" s="4" t="str">
        <f t="shared" ca="1" si="10"/>
        <v>Fed Funds Rate-Pierpont Securities:03-2014</v>
      </c>
      <c r="K59" s="1" t="s">
        <v>50</v>
      </c>
      <c r="L59" s="2"/>
      <c r="M59" s="2"/>
      <c r="N59" s="2"/>
      <c r="O59" s="2"/>
      <c r="P59" s="2"/>
      <c r="Q59" s="2"/>
      <c r="R59" s="2"/>
      <c r="X59" s="2"/>
      <c r="Y59" s="2"/>
      <c r="Z59" s="2"/>
      <c r="AA59" s="2"/>
      <c r="AB59" s="2"/>
      <c r="AC59" s="2"/>
      <c r="AD59" s="2"/>
      <c r="BD59" s="2"/>
      <c r="BE59" s="2"/>
      <c r="BF59" s="2"/>
      <c r="BG59" s="2"/>
      <c r="BH59" s="2"/>
      <c r="BI59" s="2"/>
      <c r="BJ59" s="2"/>
      <c r="BP59" s="2">
        <v>2.5000000000000001E-3</v>
      </c>
      <c r="BQ59" s="2">
        <v>2.5000000000000001E-3</v>
      </c>
      <c r="BR59" s="2">
        <v>2.5000000000000001E-3</v>
      </c>
      <c r="BS59" s="2">
        <v>2.5000000000000001E-3</v>
      </c>
      <c r="BT59" s="2">
        <v>2.5000000000000001E-3</v>
      </c>
      <c r="BU59" s="2">
        <v>2.5000000000000001E-3</v>
      </c>
      <c r="BV59" s="2">
        <v>5.0000000000000001E-3</v>
      </c>
    </row>
    <row r="60" spans="1:74" x14ac:dyDescent="0.55000000000000004">
      <c r="A60" s="4" t="str">
        <f t="shared" ca="1" si="5"/>
        <v>Pinebridge Invest.</v>
      </c>
      <c r="B60" s="4" t="str">
        <f t="shared" si="6"/>
        <v>M. Schomer</v>
      </c>
      <c r="C60" s="4" t="s">
        <v>88</v>
      </c>
      <c r="D60" s="4" t="s">
        <v>87</v>
      </c>
      <c r="E60" s="4" t="str">
        <f>IF(COUNTIF($E$2:E59,"Begin: " &amp; C60 &amp; "-" &amp; D60 &amp; "-" &amp; H60)=0,"Begin: " &amp; C60 &amp; "-" &amp; D60 &amp; "-" &amp; H60,IF((C60 &amp; "-" &amp; D60 &amp; "-" &amp; H60)&lt;&gt;(C61 &amp; "-" &amp; D61 &amp; "-" &amp; H61),"End: " &amp; C60 &amp; "-" &amp; D60 &amp; "-" &amp; H60,""))</f>
        <v/>
      </c>
      <c r="F60" s="4" t="str">
        <f t="shared" si="7"/>
        <v>Bloomberg-Fed Funds Rate-03-2014</v>
      </c>
      <c r="G60" s="7">
        <v>41711</v>
      </c>
      <c r="H60" s="7" t="str">
        <f t="shared" si="8"/>
        <v>03-2014</v>
      </c>
      <c r="I60" s="7" t="str">
        <f t="shared" ca="1" si="9"/>
        <v>Bloomberg: Pinebridge Invest.-Fed Funds Rate-03-2014</v>
      </c>
      <c r="J60" s="4" t="str">
        <f t="shared" ca="1" si="10"/>
        <v>Fed Funds Rate-Pinebridge Invest.:03-2014</v>
      </c>
      <c r="K60" s="1" t="s">
        <v>51</v>
      </c>
      <c r="L60" s="2"/>
      <c r="M60" s="2"/>
      <c r="N60" s="2"/>
      <c r="O60" s="2"/>
      <c r="P60" s="2"/>
      <c r="Q60" s="2"/>
      <c r="R60" s="2"/>
      <c r="X60" s="2"/>
      <c r="Y60" s="2"/>
      <c r="Z60" s="2"/>
      <c r="AA60" s="2"/>
      <c r="AB60" s="2"/>
      <c r="AC60" s="2"/>
      <c r="AD60" s="2"/>
      <c r="BD60" s="2"/>
      <c r="BE60" s="2"/>
      <c r="BF60" s="2"/>
      <c r="BG60" s="2"/>
      <c r="BH60" s="2"/>
      <c r="BI60" s="2"/>
      <c r="BJ60" s="2"/>
      <c r="BP60" s="2">
        <v>2.5000000000000001E-3</v>
      </c>
      <c r="BQ60" s="2">
        <v>2.5000000000000001E-3</v>
      </c>
      <c r="BR60" s="2">
        <v>2.5000000000000001E-3</v>
      </c>
      <c r="BS60" s="2">
        <v>2.5000000000000001E-3</v>
      </c>
      <c r="BT60" s="2">
        <v>2.5000000000000001E-3</v>
      </c>
      <c r="BU60" s="2">
        <v>2.5000000000000001E-3</v>
      </c>
      <c r="BV60" s="2">
        <v>5.0000000000000001E-3</v>
      </c>
    </row>
    <row r="61" spans="1:74" x14ac:dyDescent="0.55000000000000004">
      <c r="A61" s="4" t="str">
        <f t="shared" ca="1" si="5"/>
        <v>Pt. Loma Nazarene U.</v>
      </c>
      <c r="B61" s="4" t="str">
        <f t="shared" si="6"/>
        <v>L. Reaser</v>
      </c>
      <c r="C61" s="4" t="s">
        <v>88</v>
      </c>
      <c r="D61" s="4" t="s">
        <v>87</v>
      </c>
      <c r="E61" s="4" t="str">
        <f>IF(COUNTIF($E$2:E60,"Begin: " &amp; C61 &amp; "-" &amp; D61 &amp; "-" &amp; H61)=0,"Begin: " &amp; C61 &amp; "-" &amp; D61 &amp; "-" &amp; H61,IF((C61 &amp; "-" &amp; D61 &amp; "-" &amp; H61)&lt;&gt;(C62 &amp; "-" &amp; D62 &amp; "-" &amp; H62),"End: " &amp; C61 &amp; "-" &amp; D61 &amp; "-" &amp; H61,""))</f>
        <v/>
      </c>
      <c r="F61" s="4" t="str">
        <f t="shared" si="7"/>
        <v>Bloomberg-Fed Funds Rate-03-2014</v>
      </c>
      <c r="G61" s="7">
        <v>41711</v>
      </c>
      <c r="H61" s="7" t="str">
        <f t="shared" si="8"/>
        <v>03-2014</v>
      </c>
      <c r="I61" s="7" t="str">
        <f t="shared" ca="1" si="9"/>
        <v>Bloomberg: Pt. Loma Nazarene U.-Fed Funds Rate-03-2014</v>
      </c>
      <c r="J61" s="4" t="str">
        <f t="shared" ca="1" si="10"/>
        <v>Fed Funds Rate-Pt. Loma Nazarene U.:03-2014</v>
      </c>
      <c r="K61" s="1" t="s">
        <v>80</v>
      </c>
      <c r="L61" s="2"/>
      <c r="M61" s="2"/>
      <c r="N61" s="2"/>
      <c r="O61" s="2"/>
      <c r="P61" s="2"/>
      <c r="Q61" s="2"/>
      <c r="R61" s="2"/>
      <c r="X61" s="2"/>
      <c r="Y61" s="2"/>
      <c r="Z61" s="2"/>
      <c r="AA61" s="2"/>
      <c r="AB61" s="2"/>
      <c r="AC61" s="2"/>
      <c r="AD61" s="2"/>
      <c r="BD61" s="2"/>
      <c r="BE61" s="2"/>
      <c r="BF61" s="2"/>
      <c r="BG61" s="2"/>
      <c r="BH61" s="2"/>
      <c r="BI61" s="2"/>
      <c r="BJ61" s="2"/>
      <c r="BP61" s="2">
        <v>2.5000000000000001E-3</v>
      </c>
      <c r="BQ61" s="2">
        <v>2.5000000000000001E-3</v>
      </c>
      <c r="BR61" s="2">
        <v>2.5000000000000001E-3</v>
      </c>
      <c r="BS61" s="2">
        <v>2.5000000000000001E-3</v>
      </c>
      <c r="BT61" s="2">
        <v>2.5000000000000001E-3</v>
      </c>
      <c r="BU61" s="2">
        <v>2.5000000000000001E-3</v>
      </c>
      <c r="BV61" s="2">
        <v>2.5000000000000001E-3</v>
      </c>
    </row>
    <row r="62" spans="1:74" x14ac:dyDescent="0.55000000000000004">
      <c r="A62" s="4" t="str">
        <f t="shared" ca="1" si="5"/>
        <v>Rabobank</v>
      </c>
      <c r="B62" s="4" t="str">
        <f t="shared" si="6"/>
        <v>P. Marey</v>
      </c>
      <c r="C62" s="4" t="s">
        <v>88</v>
      </c>
      <c r="D62" s="4" t="s">
        <v>87</v>
      </c>
      <c r="E62" s="4" t="str">
        <f>IF(COUNTIF($E$2:E61,"Begin: " &amp; C62 &amp; "-" &amp; D62 &amp; "-" &amp; H62)=0,"Begin: " &amp; C62 &amp; "-" &amp; D62 &amp; "-" &amp; H62,IF((C62 &amp; "-" &amp; D62 &amp; "-" &amp; H62)&lt;&gt;(C63 &amp; "-" &amp; D63 &amp; "-" &amp; H63),"End: " &amp; C62 &amp; "-" &amp; D62 &amp; "-" &amp; H62,""))</f>
        <v/>
      </c>
      <c r="F62" s="4" t="str">
        <f t="shared" si="7"/>
        <v>Bloomberg-Fed Funds Rate-03-2014</v>
      </c>
      <c r="G62" s="7">
        <v>41711</v>
      </c>
      <c r="H62" s="7" t="str">
        <f t="shared" si="8"/>
        <v>03-2014</v>
      </c>
      <c r="I62" s="7" t="str">
        <f t="shared" ca="1" si="9"/>
        <v>Bloomberg: Rabobank-Fed Funds Rate-03-2014</v>
      </c>
      <c r="J62" s="4" t="str">
        <f t="shared" ca="1" si="10"/>
        <v>Fed Funds Rate-Rabobank:03-2014</v>
      </c>
      <c r="K62" s="1" t="s">
        <v>81</v>
      </c>
      <c r="L62" s="2"/>
      <c r="M62" s="2"/>
      <c r="N62" s="2"/>
      <c r="O62" s="2"/>
      <c r="P62" s="2"/>
      <c r="Q62" s="2"/>
      <c r="R62" s="2"/>
      <c r="X62" s="2"/>
      <c r="Y62" s="2"/>
      <c r="Z62" s="2"/>
      <c r="AA62" s="2"/>
      <c r="AB62" s="2"/>
      <c r="AC62" s="2"/>
      <c r="AD62" s="2"/>
      <c r="BD62" s="2"/>
      <c r="BE62" s="2"/>
      <c r="BF62" s="2"/>
      <c r="BG62" s="2"/>
      <c r="BH62" s="2"/>
      <c r="BI62" s="2"/>
      <c r="BJ62" s="2"/>
      <c r="BP62" s="2">
        <v>2.5000000000000001E-3</v>
      </c>
      <c r="BQ62" s="2">
        <v>2.5000000000000001E-3</v>
      </c>
      <c r="BR62" s="2">
        <v>2.5000000000000001E-3</v>
      </c>
      <c r="BS62" s="2">
        <v>2.5000000000000001E-3</v>
      </c>
      <c r="BT62" s="2" t="s">
        <v>2</v>
      </c>
      <c r="BU62" s="2" t="s">
        <v>2</v>
      </c>
      <c r="BV62" s="2" t="s">
        <v>2</v>
      </c>
    </row>
    <row r="63" spans="1:74" x14ac:dyDescent="0.55000000000000004">
      <c r="A63" s="4" t="str">
        <f t="shared" ca="1" si="5"/>
        <v>Raymond James</v>
      </c>
      <c r="B63" s="4" t="str">
        <f t="shared" si="6"/>
        <v>S. Brown</v>
      </c>
      <c r="C63" s="4" t="s">
        <v>88</v>
      </c>
      <c r="D63" s="4" t="s">
        <v>87</v>
      </c>
      <c r="E63" s="4" t="str">
        <f>IF(COUNTIF($E$2:E62,"Begin: " &amp; C63 &amp; "-" &amp; D63 &amp; "-" &amp; H63)=0,"Begin: " &amp; C63 &amp; "-" &amp; D63 &amp; "-" &amp; H63,IF((C63 &amp; "-" &amp; D63 &amp; "-" &amp; H63)&lt;&gt;(C64 &amp; "-" &amp; D64 &amp; "-" &amp; H64),"End: " &amp; C63 &amp; "-" &amp; D63 &amp; "-" &amp; H63,""))</f>
        <v/>
      </c>
      <c r="F63" s="4" t="str">
        <f t="shared" si="7"/>
        <v>Bloomberg-Fed Funds Rate-03-2014</v>
      </c>
      <c r="G63" s="7">
        <v>41711</v>
      </c>
      <c r="H63" s="7" t="str">
        <f t="shared" si="8"/>
        <v>03-2014</v>
      </c>
      <c r="I63" s="7" t="str">
        <f t="shared" ca="1" si="9"/>
        <v>Bloomberg: Raymond James-Fed Funds Rate-03-2014</v>
      </c>
      <c r="J63" s="4" t="str">
        <f t="shared" ca="1" si="10"/>
        <v>Fed Funds Rate-Raymond James:03-2014</v>
      </c>
      <c r="K63" s="1" t="s">
        <v>52</v>
      </c>
      <c r="L63" s="2"/>
      <c r="M63" s="2"/>
      <c r="N63" s="2"/>
      <c r="O63" s="2"/>
      <c r="P63" s="2"/>
      <c r="Q63" s="2"/>
      <c r="R63" s="2"/>
      <c r="X63" s="2"/>
      <c r="Y63" s="2"/>
      <c r="Z63" s="2"/>
      <c r="AA63" s="2"/>
      <c r="AB63" s="2"/>
      <c r="AC63" s="2"/>
      <c r="AD63" s="2"/>
      <c r="BD63" s="2"/>
      <c r="BE63" s="2"/>
      <c r="BF63" s="2"/>
      <c r="BG63" s="2"/>
      <c r="BH63" s="2"/>
      <c r="BI63" s="2"/>
      <c r="BJ63" s="2"/>
      <c r="BP63" s="2">
        <v>2.5000000000000001E-3</v>
      </c>
      <c r="BQ63" s="2">
        <v>2.5000000000000001E-3</v>
      </c>
      <c r="BR63" s="2">
        <v>2.5000000000000001E-3</v>
      </c>
      <c r="BS63" s="2">
        <v>2.5000000000000001E-3</v>
      </c>
      <c r="BT63" s="2">
        <v>2.5000000000000001E-3</v>
      </c>
      <c r="BU63" s="2">
        <v>7.4999999999999997E-3</v>
      </c>
      <c r="BV63" s="2">
        <v>1.2500000000000001E-2</v>
      </c>
    </row>
    <row r="64" spans="1:74" x14ac:dyDescent="0.55000000000000004">
      <c r="A64" s="4" t="str">
        <f t="shared" ca="1" si="5"/>
        <v>RBC Cap Markets</v>
      </c>
      <c r="B64" s="4" t="str">
        <f t="shared" si="6"/>
        <v>T. Porcelli</v>
      </c>
      <c r="C64" s="4" t="s">
        <v>88</v>
      </c>
      <c r="D64" s="4" t="s">
        <v>87</v>
      </c>
      <c r="E64" s="4" t="str">
        <f>IF(COUNTIF($E$2:E63,"Begin: " &amp; C64 &amp; "-" &amp; D64 &amp; "-" &amp; H64)=0,"Begin: " &amp; C64 &amp; "-" &amp; D64 &amp; "-" &amp; H64,IF((C64 &amp; "-" &amp; D64 &amp; "-" &amp; H64)&lt;&gt;(C65 &amp; "-" &amp; D65 &amp; "-" &amp; H65),"End: " &amp; C64 &amp; "-" &amp; D64 &amp; "-" &amp; H64,""))</f>
        <v/>
      </c>
      <c r="F64" s="4" t="str">
        <f t="shared" si="7"/>
        <v>Bloomberg-Fed Funds Rate-03-2014</v>
      </c>
      <c r="G64" s="7">
        <v>41711</v>
      </c>
      <c r="H64" s="7" t="str">
        <f t="shared" si="8"/>
        <v>03-2014</v>
      </c>
      <c r="I64" s="7" t="str">
        <f t="shared" ca="1" si="9"/>
        <v>Bloomberg: RBC Cap Markets-Fed Funds Rate-03-2014</v>
      </c>
      <c r="J64" s="4" t="str">
        <f t="shared" ca="1" si="10"/>
        <v>Fed Funds Rate-RBC Cap Markets:03-2014</v>
      </c>
      <c r="K64" s="1" t="s">
        <v>53</v>
      </c>
      <c r="L64" s="2"/>
      <c r="M64" s="2"/>
      <c r="N64" s="2"/>
      <c r="O64" s="2"/>
      <c r="P64" s="2"/>
      <c r="Q64" s="2"/>
      <c r="R64" s="2"/>
      <c r="X64" s="2"/>
      <c r="Y64" s="2"/>
      <c r="Z64" s="2"/>
      <c r="AA64" s="2"/>
      <c r="AB64" s="2"/>
      <c r="AC64" s="2"/>
      <c r="AD64" s="2"/>
      <c r="BD64" s="2"/>
      <c r="BE64" s="2"/>
      <c r="BF64" s="2"/>
      <c r="BG64" s="2"/>
      <c r="BH64" s="2"/>
      <c r="BI64" s="2"/>
      <c r="BJ64" s="2"/>
      <c r="BP64" s="2">
        <v>2.5000000000000001E-3</v>
      </c>
      <c r="BQ64" s="2">
        <v>2.5000000000000001E-3</v>
      </c>
      <c r="BR64" s="2">
        <v>2.5000000000000001E-3</v>
      </c>
      <c r="BS64" s="2">
        <v>2.5000000000000001E-3</v>
      </c>
      <c r="BT64" s="2">
        <v>2.5000000000000001E-3</v>
      </c>
      <c r="BU64" s="2">
        <v>2.5000000000000001E-3</v>
      </c>
      <c r="BV64" s="2">
        <v>2.5000000000000001E-3</v>
      </c>
    </row>
    <row r="65" spans="1:74" x14ac:dyDescent="0.55000000000000004">
      <c r="A65" s="4" t="str">
        <f t="shared" ca="1" si="5"/>
        <v>RBC Financial</v>
      </c>
      <c r="B65" s="4" t="str">
        <f t="shared" si="6"/>
        <v>N. Janzen</v>
      </c>
      <c r="C65" s="4" t="s">
        <v>88</v>
      </c>
      <c r="D65" s="4" t="s">
        <v>87</v>
      </c>
      <c r="E65" s="4" t="str">
        <f>IF(COUNTIF($E$2:E64,"Begin: " &amp; C65 &amp; "-" &amp; D65 &amp; "-" &amp; H65)=0,"Begin: " &amp; C65 &amp; "-" &amp; D65 &amp; "-" &amp; H65,IF((C65 &amp; "-" &amp; D65 &amp; "-" &amp; H65)&lt;&gt;(C66 &amp; "-" &amp; D66 &amp; "-" &amp; H66),"End: " &amp; C65 &amp; "-" &amp; D65 &amp; "-" &amp; H65,""))</f>
        <v/>
      </c>
      <c r="F65" s="4" t="str">
        <f t="shared" si="7"/>
        <v>Bloomberg-Fed Funds Rate-03-2014</v>
      </c>
      <c r="G65" s="7">
        <v>41711</v>
      </c>
      <c r="H65" s="7" t="str">
        <f t="shared" si="8"/>
        <v>03-2014</v>
      </c>
      <c r="I65" s="7" t="str">
        <f t="shared" ca="1" si="9"/>
        <v>Bloomberg: RBC Financial-Fed Funds Rate-03-2014</v>
      </c>
      <c r="J65" s="4" t="str">
        <f t="shared" ca="1" si="10"/>
        <v>Fed Funds Rate-RBC Financial:03-2014</v>
      </c>
      <c r="K65" s="1" t="s">
        <v>54</v>
      </c>
      <c r="L65" s="2"/>
      <c r="M65" s="2"/>
      <c r="N65" s="2"/>
      <c r="O65" s="2"/>
      <c r="P65" s="2"/>
      <c r="Q65" s="2"/>
      <c r="R65" s="2"/>
      <c r="X65" s="2"/>
      <c r="Y65" s="2"/>
      <c r="Z65" s="2"/>
      <c r="AA65" s="2"/>
      <c r="AB65" s="2"/>
      <c r="AC65" s="2"/>
      <c r="AD65" s="2"/>
      <c r="BD65" s="2"/>
      <c r="BE65" s="2"/>
      <c r="BF65" s="2"/>
      <c r="BG65" s="2"/>
      <c r="BH65" s="2"/>
      <c r="BI65" s="2"/>
      <c r="BJ65" s="2"/>
      <c r="BP65" s="2">
        <v>2.5000000000000001E-3</v>
      </c>
      <c r="BQ65" s="2">
        <v>2.5000000000000001E-3</v>
      </c>
      <c r="BR65" s="2">
        <v>2.5000000000000001E-3</v>
      </c>
      <c r="BS65" s="2">
        <v>2.5000000000000001E-3</v>
      </c>
      <c r="BT65" s="2">
        <v>2.5000000000000001E-3</v>
      </c>
      <c r="BU65" s="2">
        <v>2.5000000000000001E-3</v>
      </c>
      <c r="BV65" s="2">
        <v>2.5000000000000001E-3</v>
      </c>
    </row>
    <row r="66" spans="1:74" x14ac:dyDescent="0.55000000000000004">
      <c r="A66" s="4" t="str">
        <f t="shared" ref="A66:A129" ca="1" si="11">IF(C66="GIOA",INDEX(List_AnonymousForecasters,MATCH(LEFT(K66,FIND(":",K66,1)-1),List_IndividualForecasters,0),1),INDEX(List_FirmNamesOmega,MATCH(LEFT(K66,FIND(":",K66,1)-1),List_FirmNamesAlpha,0),1))</f>
        <v>RBS</v>
      </c>
      <c r="B66" s="4" t="str">
        <f t="shared" si="6"/>
        <v>Girard/Sharif/Berger</v>
      </c>
      <c r="C66" s="4" t="s">
        <v>88</v>
      </c>
      <c r="D66" s="4" t="s">
        <v>87</v>
      </c>
      <c r="E66" s="4" t="str">
        <f>IF(COUNTIF($E$2:E65,"Begin: " &amp; C66 &amp; "-" &amp; D66 &amp; "-" &amp; H66)=0,"Begin: " &amp; C66 &amp; "-" &amp; D66 &amp; "-" &amp; H66,IF((C66 &amp; "-" &amp; D66 &amp; "-" &amp; H66)&lt;&gt;(C67 &amp; "-" &amp; D67 &amp; "-" &amp; H67),"End: " &amp; C66 &amp; "-" &amp; D66 &amp; "-" &amp; H66,""))</f>
        <v/>
      </c>
      <c r="F66" s="4" t="str">
        <f t="shared" si="7"/>
        <v>Bloomberg-Fed Funds Rate-03-2014</v>
      </c>
      <c r="G66" s="7">
        <v>41711</v>
      </c>
      <c r="H66" s="7" t="str">
        <f t="shared" si="8"/>
        <v>03-2014</v>
      </c>
      <c r="I66" s="7" t="str">
        <f t="shared" ca="1" si="9"/>
        <v>Bloomberg: RBS-Fed Funds Rate-03-2014</v>
      </c>
      <c r="J66" s="4" t="str">
        <f t="shared" ca="1" si="10"/>
        <v>Fed Funds Rate-RBS:03-2014</v>
      </c>
      <c r="K66" s="1" t="s">
        <v>82</v>
      </c>
      <c r="L66" s="2"/>
      <c r="M66" s="2"/>
      <c r="N66" s="2"/>
      <c r="O66" s="2"/>
      <c r="P66" s="2"/>
      <c r="Q66" s="2"/>
      <c r="R66" s="2"/>
      <c r="X66" s="2"/>
      <c r="Y66" s="2"/>
      <c r="Z66" s="2"/>
      <c r="AA66" s="2"/>
      <c r="AB66" s="2"/>
      <c r="AC66" s="2"/>
      <c r="AD66" s="2"/>
      <c r="BD66" s="2"/>
      <c r="BE66" s="2"/>
      <c r="BF66" s="2"/>
      <c r="BG66" s="2"/>
      <c r="BH66" s="2"/>
      <c r="BI66" s="2"/>
      <c r="BJ66" s="2"/>
      <c r="BP66" s="2">
        <v>2.5000000000000001E-3</v>
      </c>
      <c r="BQ66" s="2">
        <v>2.5000000000000001E-3</v>
      </c>
      <c r="BR66" s="2">
        <v>2.5000000000000001E-3</v>
      </c>
      <c r="BS66" s="2">
        <v>2.5000000000000001E-3</v>
      </c>
      <c r="BT66" s="2">
        <v>2.5000000000000001E-3</v>
      </c>
      <c r="BU66" s="2">
        <v>2.5000000000000001E-3</v>
      </c>
      <c r="BV66" s="2">
        <v>5.0000000000000001E-3</v>
      </c>
    </row>
    <row r="67" spans="1:74" x14ac:dyDescent="0.55000000000000004">
      <c r="A67" s="4" t="str">
        <f t="shared" ca="1" si="11"/>
        <v>RISI</v>
      </c>
      <c r="B67" s="4" t="str">
        <f t="shared" ref="B67:B79" si="12">MID(K67,FIND(":",K67,1)+2,LEN(K67)-FIND(":",K67,1))</f>
        <v>D. Katsnelson</v>
      </c>
      <c r="C67" s="4" t="s">
        <v>88</v>
      </c>
      <c r="D67" s="4" t="s">
        <v>87</v>
      </c>
      <c r="E67" s="4" t="str">
        <f>IF(COUNTIF($E$2:E66,"Begin: " &amp; C67 &amp; "-" &amp; D67 &amp; "-" &amp; H67)=0,"Begin: " &amp; C67 &amp; "-" &amp; D67 &amp; "-" &amp; H67,IF((C67 &amp; "-" &amp; D67 &amp; "-" &amp; H67)&lt;&gt;(C68 &amp; "-" &amp; D68 &amp; "-" &amp; H68),"End: " &amp; C67 &amp; "-" &amp; D67 &amp; "-" &amp; H67,""))</f>
        <v/>
      </c>
      <c r="F67" s="4" t="str">
        <f t="shared" ref="F67:F130" si="13">C67 &amp; "-" &amp; D67 &amp; "-" &amp; H67</f>
        <v>Bloomberg-Fed Funds Rate-03-2014</v>
      </c>
      <c r="G67" s="7">
        <v>41711</v>
      </c>
      <c r="H67" s="7" t="str">
        <f t="shared" ref="H67:H130" si="14">TEXT(MONTH(G67),"00") &amp; "-" &amp; TEXT(YEAR(G67),"0000")</f>
        <v>03-2014</v>
      </c>
      <c r="I67" s="7" t="str">
        <f t="shared" ref="I67:I130" ca="1" si="15">C67 &amp; ": " &amp; A67 &amp; "-" &amp; D67 &amp; "-" &amp; H67</f>
        <v>Bloomberg: RISI-Fed Funds Rate-03-2014</v>
      </c>
      <c r="J67" s="4" t="str">
        <f t="shared" ref="J67:J79" ca="1" si="16">D67 &amp; "-" &amp; A67 &amp; ":" &amp; TEXT(MONTH(G67),"00") &amp; "-" &amp; TEXT(YEAR(G67),"0000")</f>
        <v>Fed Funds Rate-RISI:03-2014</v>
      </c>
      <c r="K67" s="1" t="s">
        <v>83</v>
      </c>
      <c r="L67" s="2"/>
      <c r="M67" s="2"/>
      <c r="N67" s="2"/>
      <c r="O67" s="2"/>
      <c r="P67" s="2"/>
      <c r="Q67" s="2"/>
      <c r="R67" s="2"/>
      <c r="X67" s="2"/>
      <c r="Y67" s="2"/>
      <c r="Z67" s="2"/>
      <c r="AA67" s="2"/>
      <c r="AB67" s="2"/>
      <c r="AC67" s="2"/>
      <c r="AD67" s="2"/>
      <c r="BD67" s="2"/>
      <c r="BE67" s="2"/>
      <c r="BF67" s="2"/>
      <c r="BG67" s="2"/>
      <c r="BH67" s="2"/>
      <c r="BI67" s="2"/>
      <c r="BJ67" s="2"/>
      <c r="BP67" s="2">
        <v>2.5000000000000001E-3</v>
      </c>
      <c r="BQ67" s="2">
        <v>2.5000000000000001E-3</v>
      </c>
      <c r="BR67" s="2">
        <v>2.5000000000000001E-3</v>
      </c>
      <c r="BS67" s="2">
        <v>2.5000000000000001E-3</v>
      </c>
      <c r="BT67" s="2">
        <v>2.5000000000000001E-3</v>
      </c>
      <c r="BU67" s="2">
        <v>2.5000000000000001E-3</v>
      </c>
      <c r="BV67" s="2">
        <v>7.4999999999999997E-3</v>
      </c>
    </row>
    <row r="68" spans="1:74" x14ac:dyDescent="0.55000000000000004">
      <c r="A68" s="4" t="str">
        <f t="shared" ca="1" si="11"/>
        <v>S. Polytechnic U</v>
      </c>
      <c r="B68" s="4" t="str">
        <f t="shared" si="12"/>
        <v>M. Melnik</v>
      </c>
      <c r="C68" s="4" t="s">
        <v>88</v>
      </c>
      <c r="D68" s="4" t="s">
        <v>87</v>
      </c>
      <c r="E68" s="4" t="str">
        <f>IF(COUNTIF($E$2:E67,"Begin: " &amp; C68 &amp; "-" &amp; D68 &amp; "-" &amp; H68)=0,"Begin: " &amp; C68 &amp; "-" &amp; D68 &amp; "-" &amp; H68,IF((C68 &amp; "-" &amp; D68 &amp; "-" &amp; H68)&lt;&gt;(C69 &amp; "-" &amp; D69 &amp; "-" &amp; H69),"End: " &amp; C68 &amp; "-" &amp; D68 &amp; "-" &amp; H68,""))</f>
        <v/>
      </c>
      <c r="F68" s="4" t="str">
        <f t="shared" si="13"/>
        <v>Bloomberg-Fed Funds Rate-03-2014</v>
      </c>
      <c r="G68" s="7">
        <v>41711</v>
      </c>
      <c r="H68" s="7" t="str">
        <f t="shared" si="14"/>
        <v>03-2014</v>
      </c>
      <c r="I68" s="7" t="str">
        <f t="shared" ca="1" si="15"/>
        <v>Bloomberg: S. Polytechnic U-Fed Funds Rate-03-2014</v>
      </c>
      <c r="J68" s="4" t="str">
        <f t="shared" ca="1" si="16"/>
        <v>Fed Funds Rate-S. Polytechnic U:03-2014</v>
      </c>
      <c r="K68" s="1" t="s">
        <v>55</v>
      </c>
      <c r="L68" s="2"/>
      <c r="M68" s="2"/>
      <c r="N68" s="2"/>
      <c r="O68" s="2"/>
      <c r="P68" s="2"/>
      <c r="Q68" s="2"/>
      <c r="R68" s="2"/>
      <c r="X68" s="2"/>
      <c r="Y68" s="2"/>
      <c r="Z68" s="2"/>
      <c r="AA68" s="2"/>
      <c r="AB68" s="2"/>
      <c r="AC68" s="2"/>
      <c r="AD68" s="2"/>
      <c r="BD68" s="2"/>
      <c r="BE68" s="2"/>
      <c r="BF68" s="2"/>
      <c r="BG68" s="2"/>
      <c r="BH68" s="2"/>
      <c r="BI68" s="2"/>
      <c r="BJ68" s="2"/>
      <c r="BP68" s="2">
        <v>2.5000000000000001E-3</v>
      </c>
      <c r="BQ68" s="2">
        <v>2.5000000000000001E-3</v>
      </c>
      <c r="BR68" s="2">
        <v>2.5000000000000001E-3</v>
      </c>
      <c r="BS68" s="2">
        <v>2.5000000000000001E-3</v>
      </c>
      <c r="BT68" s="2">
        <v>2.5000000000000001E-3</v>
      </c>
      <c r="BU68" s="2">
        <v>2.5000000000000001E-3</v>
      </c>
      <c r="BV68" s="2">
        <v>2.5000000000000001E-3</v>
      </c>
    </row>
    <row r="69" spans="1:74" x14ac:dyDescent="0.55000000000000004">
      <c r="A69" s="4" t="str">
        <f t="shared" ca="1" si="11"/>
        <v>Scotiabank</v>
      </c>
      <c r="B69" s="4" t="str">
        <f t="shared" si="12"/>
        <v>D. Holt</v>
      </c>
      <c r="C69" s="4" t="s">
        <v>88</v>
      </c>
      <c r="D69" s="4" t="s">
        <v>87</v>
      </c>
      <c r="E69" s="4" t="str">
        <f>IF(COUNTIF($E$2:E68,"Begin: " &amp; C69 &amp; "-" &amp; D69 &amp; "-" &amp; H69)=0,"Begin: " &amp; C69 &amp; "-" &amp; D69 &amp; "-" &amp; H69,IF((C69 &amp; "-" &amp; D69 &amp; "-" &amp; H69)&lt;&gt;(C70 &amp; "-" &amp; D70 &amp; "-" &amp; H70),"End: " &amp; C69 &amp; "-" &amp; D69 &amp; "-" &amp; H69,""))</f>
        <v/>
      </c>
      <c r="F69" s="4" t="str">
        <f t="shared" si="13"/>
        <v>Bloomberg-Fed Funds Rate-03-2014</v>
      </c>
      <c r="G69" s="7">
        <v>41711</v>
      </c>
      <c r="H69" s="7" t="str">
        <f t="shared" si="14"/>
        <v>03-2014</v>
      </c>
      <c r="I69" s="7" t="str">
        <f t="shared" ca="1" si="15"/>
        <v>Bloomberg: Scotiabank-Fed Funds Rate-03-2014</v>
      </c>
      <c r="J69" s="4" t="str">
        <f t="shared" ca="1" si="16"/>
        <v>Fed Funds Rate-Scotiabank:03-2014</v>
      </c>
      <c r="K69" s="1" t="s">
        <v>56</v>
      </c>
      <c r="L69" s="2"/>
      <c r="M69" s="2"/>
      <c r="N69" s="2"/>
      <c r="O69" s="2"/>
      <c r="P69" s="2"/>
      <c r="Q69" s="2"/>
      <c r="R69" s="2"/>
      <c r="X69" s="2"/>
      <c r="Y69" s="2"/>
      <c r="Z69" s="2"/>
      <c r="AA69" s="2"/>
      <c r="AB69" s="2"/>
      <c r="AC69" s="2"/>
      <c r="AD69" s="2"/>
      <c r="BD69" s="2"/>
      <c r="BE69" s="2"/>
      <c r="BF69" s="2"/>
      <c r="BG69" s="2"/>
      <c r="BH69" s="2"/>
      <c r="BI69" s="2"/>
      <c r="BJ69" s="2"/>
      <c r="BP69" s="2">
        <v>2.5000000000000001E-3</v>
      </c>
      <c r="BQ69" s="2">
        <v>2.5000000000000001E-3</v>
      </c>
      <c r="BR69" s="2">
        <v>2.5000000000000001E-3</v>
      </c>
      <c r="BS69" s="2">
        <v>2.5000000000000001E-3</v>
      </c>
      <c r="BT69" s="2">
        <v>2.5000000000000001E-3</v>
      </c>
      <c r="BU69" s="2">
        <v>2.5000000000000001E-3</v>
      </c>
      <c r="BV69" s="2">
        <v>2.5000000000000001E-3</v>
      </c>
    </row>
    <row r="70" spans="1:74" x14ac:dyDescent="0.55000000000000004">
      <c r="A70" s="4" t="str">
        <f t="shared" ca="1" si="11"/>
        <v>Standard Chartered</v>
      </c>
      <c r="B70" s="4" t="str">
        <f t="shared" si="12"/>
        <v>Costerg/Weng</v>
      </c>
      <c r="C70" s="4" t="s">
        <v>88</v>
      </c>
      <c r="D70" s="4" t="s">
        <v>87</v>
      </c>
      <c r="E70" s="4" t="str">
        <f>IF(COUNTIF($E$2:E69,"Begin: " &amp; C70 &amp; "-" &amp; D70 &amp; "-" &amp; H70)=0,"Begin: " &amp; C70 &amp; "-" &amp; D70 &amp; "-" &amp; H70,IF((C70 &amp; "-" &amp; D70 &amp; "-" &amp; H70)&lt;&gt;(C71 &amp; "-" &amp; D71 &amp; "-" &amp; H71),"End: " &amp; C70 &amp; "-" &amp; D70 &amp; "-" &amp; H70,""))</f>
        <v/>
      </c>
      <c r="F70" s="4" t="str">
        <f t="shared" si="13"/>
        <v>Bloomberg-Fed Funds Rate-03-2014</v>
      </c>
      <c r="G70" s="7">
        <v>41711</v>
      </c>
      <c r="H70" s="7" t="str">
        <f t="shared" si="14"/>
        <v>03-2014</v>
      </c>
      <c r="I70" s="7" t="str">
        <f t="shared" ca="1" si="15"/>
        <v>Bloomberg: Standard Chartered-Fed Funds Rate-03-2014</v>
      </c>
      <c r="J70" s="4" t="str">
        <f t="shared" ca="1" si="16"/>
        <v>Fed Funds Rate-Standard Chartered:03-2014</v>
      </c>
      <c r="K70" s="1" t="s">
        <v>57</v>
      </c>
      <c r="L70" s="2"/>
      <c r="M70" s="2"/>
      <c r="N70" s="2"/>
      <c r="O70" s="2"/>
      <c r="P70" s="2"/>
      <c r="Q70" s="2"/>
      <c r="R70" s="2"/>
      <c r="X70" s="2"/>
      <c r="Y70" s="2"/>
      <c r="Z70" s="2"/>
      <c r="AA70" s="2"/>
      <c r="AB70" s="2"/>
      <c r="AC70" s="2"/>
      <c r="AD70" s="2"/>
      <c r="BD70" s="2"/>
      <c r="BE70" s="2"/>
      <c r="BF70" s="2"/>
      <c r="BG70" s="2"/>
      <c r="BH70" s="2"/>
      <c r="BI70" s="2"/>
      <c r="BJ70" s="2"/>
      <c r="BP70" s="2">
        <v>2.5000000000000001E-3</v>
      </c>
      <c r="BQ70" s="2">
        <v>2.5000000000000001E-3</v>
      </c>
      <c r="BR70" s="2">
        <v>2.5000000000000001E-3</v>
      </c>
      <c r="BS70" s="2">
        <v>2.5000000000000001E-3</v>
      </c>
      <c r="BT70" s="2">
        <v>2.5000000000000001E-3</v>
      </c>
      <c r="BU70" s="2" t="s">
        <v>2</v>
      </c>
      <c r="BV70" s="2" t="s">
        <v>2</v>
      </c>
    </row>
    <row r="71" spans="1:74" x14ac:dyDescent="0.55000000000000004">
      <c r="A71" s="4" t="str">
        <f t="shared" ca="1" si="11"/>
        <v>Sterne Agee</v>
      </c>
      <c r="B71" s="4" t="str">
        <f t="shared" si="12"/>
        <v>L. Piegza</v>
      </c>
      <c r="C71" s="4" t="s">
        <v>88</v>
      </c>
      <c r="D71" s="4" t="s">
        <v>87</v>
      </c>
      <c r="E71" s="4" t="str">
        <f>IF(COUNTIF($E$2:E70,"Begin: " &amp; C71 &amp; "-" &amp; D71 &amp; "-" &amp; H71)=0,"Begin: " &amp; C71 &amp; "-" &amp; D71 &amp; "-" &amp; H71,IF((C71 &amp; "-" &amp; D71 &amp; "-" &amp; H71)&lt;&gt;(C72 &amp; "-" &amp; D72 &amp; "-" &amp; H72),"End: " &amp; C71 &amp; "-" &amp; D71 &amp; "-" &amp; H71,""))</f>
        <v/>
      </c>
      <c r="F71" s="4" t="str">
        <f t="shared" si="13"/>
        <v>Bloomberg-Fed Funds Rate-03-2014</v>
      </c>
      <c r="G71" s="7">
        <v>41711</v>
      </c>
      <c r="H71" s="7" t="str">
        <f t="shared" si="14"/>
        <v>03-2014</v>
      </c>
      <c r="I71" s="7" t="str">
        <f t="shared" ca="1" si="15"/>
        <v>Bloomberg: Sterne Agee-Fed Funds Rate-03-2014</v>
      </c>
      <c r="J71" s="4" t="str">
        <f t="shared" ca="1" si="16"/>
        <v>Fed Funds Rate-Sterne Agee:03-2014</v>
      </c>
      <c r="K71" s="1" t="s">
        <v>58</v>
      </c>
      <c r="L71" s="2"/>
      <c r="M71" s="2"/>
      <c r="N71" s="2"/>
      <c r="O71" s="2"/>
      <c r="X71" s="2"/>
      <c r="Y71" s="2"/>
      <c r="Z71" s="2"/>
      <c r="AA71" s="2"/>
      <c r="BD71" s="2"/>
      <c r="BE71" s="2"/>
      <c r="BF71" s="2"/>
      <c r="BG71" s="2"/>
      <c r="BP71" s="2">
        <v>2.5000000000000001E-3</v>
      </c>
      <c r="BQ71" s="2">
        <v>2.5000000000000001E-3</v>
      </c>
      <c r="BR71" s="2">
        <v>2.5000000000000001E-3</v>
      </c>
      <c r="BS71" s="2">
        <v>2.5000000000000001E-3</v>
      </c>
      <c r="BT71" t="s">
        <v>2</v>
      </c>
      <c r="BU71" t="s">
        <v>2</v>
      </c>
      <c r="BV71" t="s">
        <v>2</v>
      </c>
    </row>
    <row r="72" spans="1:74" x14ac:dyDescent="0.55000000000000004">
      <c r="A72" s="4" t="str">
        <f t="shared" ca="1" si="11"/>
        <v>TD Securities</v>
      </c>
      <c r="B72" s="4" t="str">
        <f t="shared" si="12"/>
        <v>Green/Mulraine</v>
      </c>
      <c r="C72" s="4" t="s">
        <v>88</v>
      </c>
      <c r="D72" s="4" t="s">
        <v>87</v>
      </c>
      <c r="E72" s="4" t="str">
        <f>IF(COUNTIF($E$2:E71,"Begin: " &amp; C72 &amp; "-" &amp; D72 &amp; "-" &amp; H72)=0,"Begin: " &amp; C72 &amp; "-" &amp; D72 &amp; "-" &amp; H72,IF((C72 &amp; "-" &amp; D72 &amp; "-" &amp; H72)&lt;&gt;(C73 &amp; "-" &amp; D73 &amp; "-" &amp; H73),"End: " &amp; C72 &amp; "-" &amp; D72 &amp; "-" &amp; H72,""))</f>
        <v/>
      </c>
      <c r="F72" s="4" t="str">
        <f t="shared" si="13"/>
        <v>Bloomberg-Fed Funds Rate-03-2014</v>
      </c>
      <c r="G72" s="7">
        <v>41711</v>
      </c>
      <c r="H72" s="7" t="str">
        <f t="shared" si="14"/>
        <v>03-2014</v>
      </c>
      <c r="I72" s="7" t="str">
        <f t="shared" ca="1" si="15"/>
        <v>Bloomberg: TD Securities-Fed Funds Rate-03-2014</v>
      </c>
      <c r="J72" s="4" t="str">
        <f t="shared" ca="1" si="16"/>
        <v>Fed Funds Rate-TD Securities:03-2014</v>
      </c>
      <c r="K72" s="1" t="s">
        <v>59</v>
      </c>
      <c r="L72" s="2"/>
      <c r="M72" s="2"/>
      <c r="N72" s="2"/>
      <c r="O72" s="2"/>
      <c r="P72" s="2"/>
      <c r="Q72" s="2"/>
      <c r="R72" s="2"/>
      <c r="X72" s="2"/>
      <c r="Y72" s="2"/>
      <c r="Z72" s="2"/>
      <c r="AA72" s="2"/>
      <c r="AB72" s="2"/>
      <c r="AC72" s="2"/>
      <c r="AD72" s="2"/>
      <c r="BD72" s="2"/>
      <c r="BE72" s="2"/>
      <c r="BF72" s="2"/>
      <c r="BG72" s="2"/>
      <c r="BH72" s="2"/>
      <c r="BI72" s="2"/>
      <c r="BJ72" s="2"/>
      <c r="BP72" s="2">
        <v>2.5000000000000001E-3</v>
      </c>
      <c r="BQ72" s="2">
        <v>2.5000000000000001E-3</v>
      </c>
      <c r="BR72" s="2">
        <v>2.5000000000000001E-3</v>
      </c>
      <c r="BS72" s="2">
        <v>2.5000000000000001E-3</v>
      </c>
      <c r="BT72" s="2">
        <v>2.5000000000000001E-3</v>
      </c>
      <c r="BU72" s="2">
        <v>2.5000000000000001E-3</v>
      </c>
      <c r="BV72" s="2">
        <v>2.5000000000000001E-3</v>
      </c>
    </row>
    <row r="73" spans="1:74" x14ac:dyDescent="0.55000000000000004">
      <c r="A73" s="4" t="str">
        <f t="shared" ca="1" si="11"/>
        <v>U. Texas El Paso</v>
      </c>
      <c r="B73" s="4" t="str">
        <f t="shared" si="12"/>
        <v>T. Fullerton</v>
      </c>
      <c r="C73" s="4" t="s">
        <v>88</v>
      </c>
      <c r="D73" s="4" t="s">
        <v>87</v>
      </c>
      <c r="E73" s="4" t="str">
        <f>IF(COUNTIF($E$2:E72,"Begin: " &amp; C73 &amp; "-" &amp; D73 &amp; "-" &amp; H73)=0,"Begin: " &amp; C73 &amp; "-" &amp; D73 &amp; "-" &amp; H73,IF((C73 &amp; "-" &amp; D73 &amp; "-" &amp; H73)&lt;&gt;(C74 &amp; "-" &amp; D74 &amp; "-" &amp; H74),"End: " &amp; C73 &amp; "-" &amp; D73 &amp; "-" &amp; H73,""))</f>
        <v/>
      </c>
      <c r="F73" s="4" t="str">
        <f t="shared" si="13"/>
        <v>Bloomberg-Fed Funds Rate-03-2014</v>
      </c>
      <c r="G73" s="7">
        <v>41711</v>
      </c>
      <c r="H73" s="7" t="str">
        <f t="shared" si="14"/>
        <v>03-2014</v>
      </c>
      <c r="I73" s="7" t="str">
        <f t="shared" ca="1" si="15"/>
        <v>Bloomberg: U. Texas El Paso-Fed Funds Rate-03-2014</v>
      </c>
      <c r="J73" s="4" t="str">
        <f t="shared" ca="1" si="16"/>
        <v>Fed Funds Rate-U. Texas El Paso:03-2014</v>
      </c>
      <c r="K73" s="1" t="s">
        <v>60</v>
      </c>
      <c r="L73" s="2"/>
      <c r="M73" s="2"/>
      <c r="N73" s="2"/>
      <c r="O73" s="2"/>
      <c r="P73" s="2"/>
      <c r="Q73" s="2"/>
      <c r="R73" s="2"/>
      <c r="X73" s="2"/>
      <c r="Y73" s="2"/>
      <c r="Z73" s="2"/>
      <c r="AA73" s="2"/>
      <c r="AB73" s="2"/>
      <c r="AC73" s="2"/>
      <c r="AD73" s="2"/>
      <c r="BD73" s="2"/>
      <c r="BE73" s="2"/>
      <c r="BF73" s="2"/>
      <c r="BG73" s="2"/>
      <c r="BH73" s="2"/>
      <c r="BI73" s="2"/>
      <c r="BJ73" s="2"/>
      <c r="BP73" s="2">
        <v>2.5000000000000001E-3</v>
      </c>
      <c r="BQ73" s="2">
        <v>2.5000000000000001E-3</v>
      </c>
      <c r="BR73" s="2">
        <v>2.5000000000000001E-3</v>
      </c>
      <c r="BS73" s="2">
        <v>2.5000000000000001E-3</v>
      </c>
      <c r="BT73" s="2">
        <v>2.5000000000000001E-3</v>
      </c>
      <c r="BU73" s="2">
        <v>5.0000000000000001E-3</v>
      </c>
      <c r="BV73" s="2">
        <v>7.4999999999999997E-3</v>
      </c>
    </row>
    <row r="74" spans="1:74" x14ac:dyDescent="0.55000000000000004">
      <c r="A74" s="4" t="str">
        <f t="shared" ca="1" si="11"/>
        <v>UMB Bank</v>
      </c>
      <c r="B74" s="4" t="str">
        <f t="shared" si="12"/>
        <v>KC Mathews</v>
      </c>
      <c r="C74" s="4" t="s">
        <v>88</v>
      </c>
      <c r="D74" s="4" t="s">
        <v>87</v>
      </c>
      <c r="E74" s="4" t="str">
        <f>IF(COUNTIF($E$2:E73,"Begin: " &amp; C74 &amp; "-" &amp; D74 &amp; "-" &amp; H74)=0,"Begin: " &amp; C74 &amp; "-" &amp; D74 &amp; "-" &amp; H74,IF((C74 &amp; "-" &amp; D74 &amp; "-" &amp; H74)&lt;&gt;(C75 &amp; "-" &amp; D75 &amp; "-" &amp; H75),"End: " &amp; C74 &amp; "-" &amp; D74 &amp; "-" &amp; H74,""))</f>
        <v/>
      </c>
      <c r="F74" s="4" t="str">
        <f t="shared" si="13"/>
        <v>Bloomberg-Fed Funds Rate-03-2014</v>
      </c>
      <c r="G74" s="7">
        <v>41711</v>
      </c>
      <c r="H74" s="7" t="str">
        <f t="shared" si="14"/>
        <v>03-2014</v>
      </c>
      <c r="I74" s="7" t="str">
        <f t="shared" ca="1" si="15"/>
        <v>Bloomberg: UMB Bank-Fed Funds Rate-03-2014</v>
      </c>
      <c r="J74" s="4" t="str">
        <f t="shared" ca="1" si="16"/>
        <v>Fed Funds Rate-UMB Bank:03-2014</v>
      </c>
      <c r="K74" s="1" t="s">
        <v>61</v>
      </c>
      <c r="L74" s="2"/>
      <c r="M74" s="2"/>
      <c r="N74" s="2"/>
      <c r="O74" s="2"/>
      <c r="P74" s="2"/>
      <c r="Q74" s="2"/>
      <c r="R74" s="2"/>
      <c r="X74" s="2"/>
      <c r="Y74" s="2"/>
      <c r="Z74" s="2"/>
      <c r="AA74" s="2"/>
      <c r="AB74" s="2"/>
      <c r="AC74" s="2"/>
      <c r="AD74" s="2"/>
      <c r="BD74" s="2"/>
      <c r="BE74" s="2"/>
      <c r="BF74" s="2"/>
      <c r="BG74" s="2"/>
      <c r="BH74" s="2"/>
      <c r="BI74" s="2"/>
      <c r="BJ74" s="2"/>
      <c r="BP74" s="2">
        <v>2.5000000000000001E-3</v>
      </c>
      <c r="BQ74" s="2">
        <v>2.5000000000000001E-3</v>
      </c>
      <c r="BR74" s="2">
        <v>2.5000000000000001E-3</v>
      </c>
      <c r="BS74" s="2">
        <v>2.5000000000000001E-3</v>
      </c>
      <c r="BT74" s="2">
        <v>2.5000000000000001E-3</v>
      </c>
      <c r="BU74" s="2">
        <v>5.0000000000000001E-3</v>
      </c>
      <c r="BV74" s="2">
        <v>5.0000000000000001E-3</v>
      </c>
    </row>
    <row r="75" spans="1:74" x14ac:dyDescent="0.55000000000000004">
      <c r="A75" s="4" t="str">
        <f t="shared" ca="1" si="11"/>
        <v>Univ of Central FL</v>
      </c>
      <c r="B75" s="4" t="str">
        <f t="shared" si="12"/>
        <v>S. Snaith</v>
      </c>
      <c r="C75" s="4" t="s">
        <v>88</v>
      </c>
      <c r="D75" s="4" t="s">
        <v>87</v>
      </c>
      <c r="E75" s="4" t="str">
        <f>IF(COUNTIF($E$2:E74,"Begin: " &amp; C75 &amp; "-" &amp; D75 &amp; "-" &amp; H75)=0,"Begin: " &amp; C75 &amp; "-" &amp; D75 &amp; "-" &amp; H75,IF((C75 &amp; "-" &amp; D75 &amp; "-" &amp; H75)&lt;&gt;(C76 &amp; "-" &amp; D76 &amp; "-" &amp; H76),"End: " &amp; C75 &amp; "-" &amp; D75 &amp; "-" &amp; H75,""))</f>
        <v/>
      </c>
      <c r="F75" s="4" t="str">
        <f t="shared" si="13"/>
        <v>Bloomberg-Fed Funds Rate-03-2014</v>
      </c>
      <c r="G75" s="7">
        <v>41711</v>
      </c>
      <c r="H75" s="7" t="str">
        <f t="shared" si="14"/>
        <v>03-2014</v>
      </c>
      <c r="I75" s="7" t="str">
        <f t="shared" ca="1" si="15"/>
        <v>Bloomberg: Univ of Central FL-Fed Funds Rate-03-2014</v>
      </c>
      <c r="J75" s="4" t="str">
        <f t="shared" ca="1" si="16"/>
        <v>Fed Funds Rate-Univ of Central FL:03-2014</v>
      </c>
      <c r="K75" s="1" t="s">
        <v>62</v>
      </c>
      <c r="L75" s="2"/>
      <c r="M75" s="2"/>
      <c r="N75" s="2"/>
      <c r="O75" s="2"/>
      <c r="P75" s="2"/>
      <c r="Q75" s="2"/>
      <c r="R75" s="2"/>
      <c r="X75" s="2"/>
      <c r="Y75" s="2"/>
      <c r="Z75" s="2"/>
      <c r="AA75" s="2"/>
      <c r="AB75" s="2"/>
      <c r="AC75" s="2"/>
      <c r="AD75" s="2"/>
      <c r="BD75" s="2"/>
      <c r="BE75" s="2"/>
      <c r="BF75" s="2"/>
      <c r="BG75" s="2"/>
      <c r="BH75" s="2"/>
      <c r="BI75" s="2"/>
      <c r="BJ75" s="2"/>
      <c r="BP75" s="2">
        <v>2.5000000000000001E-3</v>
      </c>
      <c r="BQ75" s="2">
        <v>2.5000000000000001E-3</v>
      </c>
      <c r="BR75" s="2">
        <v>2.5000000000000001E-3</v>
      </c>
      <c r="BS75" s="2">
        <v>2.5000000000000001E-3</v>
      </c>
      <c r="BT75" s="2">
        <v>2.5000000000000001E-3</v>
      </c>
      <c r="BU75" s="2">
        <v>5.0000000000000001E-3</v>
      </c>
      <c r="BV75" s="2">
        <v>0.01</v>
      </c>
    </row>
    <row r="76" spans="1:74" x14ac:dyDescent="0.55000000000000004">
      <c r="A76" s="4" t="str">
        <f t="shared" ca="1" si="11"/>
        <v>US Chamber of Comm.</v>
      </c>
      <c r="B76" s="4" t="str">
        <f t="shared" si="12"/>
        <v>M. Regalia</v>
      </c>
      <c r="C76" s="4" t="s">
        <v>88</v>
      </c>
      <c r="D76" s="4" t="s">
        <v>87</v>
      </c>
      <c r="E76" s="4" t="str">
        <f>IF(COUNTIF($E$2:E75,"Begin: " &amp; C76 &amp; "-" &amp; D76 &amp; "-" &amp; H76)=0,"Begin: " &amp; C76 &amp; "-" &amp; D76 &amp; "-" &amp; H76,IF((C76 &amp; "-" &amp; D76 &amp; "-" &amp; H76)&lt;&gt;(C77 &amp; "-" &amp; D77 &amp; "-" &amp; H77),"End: " &amp; C76 &amp; "-" &amp; D76 &amp; "-" &amp; H76,""))</f>
        <v/>
      </c>
      <c r="F76" s="4" t="str">
        <f t="shared" si="13"/>
        <v>Bloomberg-Fed Funds Rate-03-2014</v>
      </c>
      <c r="G76" s="7">
        <v>41711</v>
      </c>
      <c r="H76" s="7" t="str">
        <f t="shared" si="14"/>
        <v>03-2014</v>
      </c>
      <c r="I76" s="7" t="str">
        <f t="shared" ca="1" si="15"/>
        <v>Bloomberg: US Chamber of Comm.-Fed Funds Rate-03-2014</v>
      </c>
      <c r="J76" s="4" t="str">
        <f t="shared" ca="1" si="16"/>
        <v>Fed Funds Rate-US Chamber of Comm.:03-2014</v>
      </c>
      <c r="K76" s="1" t="s">
        <v>63</v>
      </c>
      <c r="L76" s="2"/>
      <c r="M76" s="2"/>
      <c r="N76" s="2"/>
      <c r="O76" s="2"/>
      <c r="P76" s="2"/>
      <c r="Q76" s="2"/>
      <c r="R76" s="2"/>
      <c r="X76" s="2"/>
      <c r="Y76" s="2"/>
      <c r="Z76" s="2"/>
      <c r="AA76" s="2"/>
      <c r="AB76" s="2"/>
      <c r="AC76" s="2"/>
      <c r="AD76" s="2"/>
      <c r="BD76" s="2"/>
      <c r="BE76" s="2"/>
      <c r="BF76" s="2"/>
      <c r="BG76" s="2"/>
      <c r="BH76" s="2"/>
      <c r="BI76" s="2"/>
      <c r="BJ76" s="2"/>
      <c r="BP76" s="2">
        <v>2.5000000000000001E-3</v>
      </c>
      <c r="BQ76" s="2">
        <v>2.5000000000000001E-3</v>
      </c>
      <c r="BR76" s="2">
        <v>2.5000000000000001E-3</v>
      </c>
      <c r="BS76" s="2">
        <v>2.5000000000000001E-3</v>
      </c>
      <c r="BT76" s="2">
        <v>2.5000000000000001E-3</v>
      </c>
      <c r="BU76" s="2">
        <v>2.5000000000000001E-3</v>
      </c>
      <c r="BV76" s="2">
        <v>2.5000000000000001E-3</v>
      </c>
    </row>
    <row r="77" spans="1:74" x14ac:dyDescent="0.55000000000000004">
      <c r="A77" s="4" t="str">
        <f t="shared" ca="1" si="11"/>
        <v>Vining Sparks</v>
      </c>
      <c r="B77" s="4" t="str">
        <f t="shared" si="12"/>
        <v>C. Dismuke</v>
      </c>
      <c r="C77" s="4" t="s">
        <v>88</v>
      </c>
      <c r="D77" s="4" t="s">
        <v>87</v>
      </c>
      <c r="E77" s="4" t="str">
        <f>IF(COUNTIF($E$2:E76,"Begin: " &amp; C77 &amp; "-" &amp; D77 &amp; "-" &amp; H77)=0,"Begin: " &amp; C77 &amp; "-" &amp; D77 &amp; "-" &amp; H77,IF((C77 &amp; "-" &amp; D77 &amp; "-" &amp; H77)&lt;&gt;(C78 &amp; "-" &amp; D78 &amp; "-" &amp; H78),"End: " &amp; C77 &amp; "-" &amp; D77 &amp; "-" &amp; H77,""))</f>
        <v/>
      </c>
      <c r="F77" s="4" t="str">
        <f t="shared" si="13"/>
        <v>Bloomberg-Fed Funds Rate-03-2014</v>
      </c>
      <c r="G77" s="7">
        <v>41711</v>
      </c>
      <c r="H77" s="7" t="str">
        <f t="shared" si="14"/>
        <v>03-2014</v>
      </c>
      <c r="I77" s="7" t="str">
        <f t="shared" ca="1" si="15"/>
        <v>Bloomberg: Vining Sparks-Fed Funds Rate-03-2014</v>
      </c>
      <c r="J77" s="4" t="str">
        <f t="shared" ca="1" si="16"/>
        <v>Fed Funds Rate-Vining Sparks:03-2014</v>
      </c>
      <c r="K77" s="1" t="s">
        <v>84</v>
      </c>
      <c r="L77" s="2"/>
      <c r="M77" s="2"/>
      <c r="N77" s="2"/>
      <c r="O77" s="2"/>
      <c r="P77" s="2"/>
      <c r="Q77" s="2"/>
      <c r="R77" s="2"/>
      <c r="X77" s="2"/>
      <c r="Y77" s="2"/>
      <c r="Z77" s="2"/>
      <c r="AA77" s="2"/>
      <c r="AB77" s="2"/>
      <c r="AC77" s="2"/>
      <c r="AD77" s="2"/>
      <c r="BD77" s="2"/>
      <c r="BE77" s="2"/>
      <c r="BF77" s="2"/>
      <c r="BG77" s="2"/>
      <c r="BH77" s="2"/>
      <c r="BI77" s="2"/>
      <c r="BJ77" s="2"/>
      <c r="BP77" s="2">
        <v>2.5000000000000001E-3</v>
      </c>
      <c r="BQ77" s="2">
        <v>2.5000000000000001E-3</v>
      </c>
      <c r="BR77" s="2">
        <v>2.5000000000000001E-3</v>
      </c>
      <c r="BS77" s="2">
        <v>2.5000000000000001E-3</v>
      </c>
      <c r="BT77" s="2">
        <v>2.5000000000000001E-3</v>
      </c>
      <c r="BU77" s="2">
        <v>5.0000000000000001E-3</v>
      </c>
      <c r="BV77" s="2" t="s">
        <v>2</v>
      </c>
    </row>
    <row r="78" spans="1:74" x14ac:dyDescent="0.55000000000000004">
      <c r="A78" s="4" t="str">
        <f t="shared" ca="1" si="11"/>
        <v>Wayne Hummer Inv</v>
      </c>
      <c r="B78" s="4" t="str">
        <f t="shared" si="12"/>
        <v>W. Hummer</v>
      </c>
      <c r="C78" s="4" t="s">
        <v>88</v>
      </c>
      <c r="D78" s="4" t="s">
        <v>87</v>
      </c>
      <c r="E78" s="4" t="str">
        <f>IF(COUNTIF($E$2:E77,"Begin: " &amp; C78 &amp; "-" &amp; D78 &amp; "-" &amp; H78)=0,"Begin: " &amp; C78 &amp; "-" &amp; D78 &amp; "-" &amp; H78,IF((C78 &amp; "-" &amp; D78 &amp; "-" &amp; H78)&lt;&gt;(C79 &amp; "-" &amp; D79 &amp; "-" &amp; H79),"End: " &amp; C78 &amp; "-" &amp; D78 &amp; "-" &amp; H78,""))</f>
        <v/>
      </c>
      <c r="F78" s="4" t="str">
        <f t="shared" si="13"/>
        <v>Bloomberg-Fed Funds Rate-03-2014</v>
      </c>
      <c r="G78" s="7">
        <v>41711</v>
      </c>
      <c r="H78" s="7" t="str">
        <f t="shared" si="14"/>
        <v>03-2014</v>
      </c>
      <c r="I78" s="7" t="str">
        <f t="shared" ca="1" si="15"/>
        <v>Bloomberg: Wayne Hummer Inv-Fed Funds Rate-03-2014</v>
      </c>
      <c r="J78" s="4" t="str">
        <f t="shared" ca="1" si="16"/>
        <v>Fed Funds Rate-Wayne Hummer Inv:03-2014</v>
      </c>
      <c r="K78" s="1" t="s">
        <v>64</v>
      </c>
      <c r="L78" s="2"/>
      <c r="M78" s="2"/>
      <c r="N78" s="2"/>
      <c r="O78" s="2"/>
      <c r="P78" s="2"/>
      <c r="Q78" s="2"/>
      <c r="R78" s="2"/>
      <c r="X78" s="2"/>
      <c r="Y78" s="2"/>
      <c r="Z78" s="2"/>
      <c r="AA78" s="2"/>
      <c r="AB78" s="2"/>
      <c r="AC78" s="2"/>
      <c r="AD78" s="2"/>
      <c r="BD78" s="2"/>
      <c r="BE78" s="2"/>
      <c r="BF78" s="2"/>
      <c r="BG78" s="2"/>
      <c r="BH78" s="2"/>
      <c r="BI78" s="2"/>
      <c r="BJ78" s="2"/>
      <c r="BP78" s="2">
        <v>2.5000000000000001E-3</v>
      </c>
      <c r="BQ78" s="2">
        <v>2.5000000000000001E-3</v>
      </c>
      <c r="BR78" s="2">
        <v>2.5000000000000001E-3</v>
      </c>
      <c r="BS78" s="2">
        <v>2.5000000000000001E-3</v>
      </c>
      <c r="BT78" s="2">
        <v>2.5000000000000001E-3</v>
      </c>
      <c r="BU78" s="2">
        <v>2.5000000000000001E-3</v>
      </c>
      <c r="BV78" s="2">
        <v>2.5000000000000001E-3</v>
      </c>
    </row>
    <row r="79" spans="1:74" x14ac:dyDescent="0.55000000000000004">
      <c r="A79" s="4" t="str">
        <f t="shared" ca="1" si="11"/>
        <v>Wells Fargo &amp; Co.</v>
      </c>
      <c r="B79" s="4" t="str">
        <f t="shared" si="12"/>
        <v>J. Silvia</v>
      </c>
      <c r="C79" s="4" t="s">
        <v>88</v>
      </c>
      <c r="D79" s="4" t="s">
        <v>87</v>
      </c>
      <c r="E79" s="4" t="str">
        <f>IF(COUNTIF($E$2:E78,"Begin: " &amp; C79 &amp; "-" &amp; D79 &amp; "-" &amp; H79)=0,"Begin: " &amp; C79 &amp; "-" &amp; D79 &amp; "-" &amp; H79,IF((C79 &amp; "-" &amp; D79 &amp; "-" &amp; H79)&lt;&gt;(C80 &amp; "-" &amp; D80 &amp; "-" &amp; H80),"End: " &amp; C79 &amp; "-" &amp; D79 &amp; "-" &amp; H79,""))</f>
        <v>End: Bloomberg-Fed Funds Rate-03-2014</v>
      </c>
      <c r="F79" s="4" t="str">
        <f t="shared" si="13"/>
        <v>Bloomberg-Fed Funds Rate-03-2014</v>
      </c>
      <c r="G79" s="7">
        <v>41711</v>
      </c>
      <c r="H79" s="7" t="str">
        <f t="shared" si="14"/>
        <v>03-2014</v>
      </c>
      <c r="I79" s="7" t="str">
        <f t="shared" ca="1" si="15"/>
        <v>Bloomberg: Wells Fargo &amp; Co.-Fed Funds Rate-03-2014</v>
      </c>
      <c r="J79" s="4" t="str">
        <f t="shared" ca="1" si="16"/>
        <v>Fed Funds Rate-Wells Fargo &amp; Co.:03-2014</v>
      </c>
      <c r="K79" s="1" t="s">
        <v>65</v>
      </c>
      <c r="L79" s="2"/>
      <c r="M79" s="2"/>
      <c r="N79" s="2"/>
      <c r="O79" s="2"/>
      <c r="P79" s="2"/>
      <c r="Q79" s="2"/>
      <c r="R79" s="2"/>
      <c r="X79" s="2"/>
      <c r="Y79" s="2"/>
      <c r="Z79" s="2"/>
      <c r="AA79" s="2"/>
      <c r="AB79" s="2"/>
      <c r="AC79" s="2"/>
      <c r="AD79" s="2"/>
      <c r="BD79" s="2"/>
      <c r="BE79" s="2"/>
      <c r="BF79" s="2"/>
      <c r="BG79" s="2"/>
      <c r="BH79" s="2"/>
      <c r="BI79" s="2"/>
      <c r="BJ79" s="2"/>
      <c r="BP79" s="2">
        <v>2.5000000000000001E-3</v>
      </c>
      <c r="BQ79" s="2">
        <v>2.5000000000000001E-3</v>
      </c>
      <c r="BR79" s="2">
        <v>2.5000000000000001E-3</v>
      </c>
      <c r="BS79" s="2">
        <v>2.5000000000000001E-3</v>
      </c>
      <c r="BT79" s="2">
        <v>2.5000000000000001E-3</v>
      </c>
      <c r="BU79" s="2">
        <v>2.5000000000000001E-3</v>
      </c>
      <c r="BV79" s="2">
        <v>5.0000000000000001E-3</v>
      </c>
    </row>
    <row r="80" spans="1:74" x14ac:dyDescent="0.55000000000000004">
      <c r="A80" s="4" t="str">
        <f t="shared" ca="1" si="11"/>
        <v>Action Economics</v>
      </c>
      <c r="B80" s="4" t="str">
        <f t="shared" ref="B80" si="17">MID(K80,FIND(":",K80,1)+2,LEN(K80)-FIND(":",K80,1))</f>
        <v>M. Englund</v>
      </c>
      <c r="C80" s="4" t="s">
        <v>88</v>
      </c>
      <c r="D80" s="4" t="s">
        <v>95</v>
      </c>
      <c r="E80" s="4" t="str">
        <f>IF(COUNTIF($E$2:E79,"Begin: " &amp; C80 &amp; "-" &amp; D80 &amp; "-" &amp; H80)=0,"Begin: " &amp; C80 &amp; "-" &amp; D80 &amp; "-" &amp; H80,IF((C80 &amp; "-" &amp; D80 &amp; "-" &amp; H80)&lt;&gt;(C81 &amp; "-" &amp; D81 &amp; "-" &amp; H81),"End: " &amp; C80 &amp; "-" &amp; D80 &amp; "-" &amp; H80,""))</f>
        <v>Begin: Bloomberg-2Yr Treasury Yield-03-2014</v>
      </c>
      <c r="F80" s="4" t="str">
        <f t="shared" si="13"/>
        <v>Bloomberg-2Yr Treasury Yield-03-2014</v>
      </c>
      <c r="G80" s="7">
        <v>41711</v>
      </c>
      <c r="H80" s="7" t="str">
        <f t="shared" si="14"/>
        <v>03-2014</v>
      </c>
      <c r="I80" s="7" t="str">
        <f t="shared" ca="1" si="15"/>
        <v>Bloomberg: Action Economics-2Yr Treasury Yield-03-2014</v>
      </c>
      <c r="J80" s="4" t="str">
        <f t="shared" ref="J80" ca="1" si="18">D80 &amp; "-" &amp; A80 &amp; ":" &amp; TEXT(MONTH(G80),"00") &amp; "-" &amp; TEXT(YEAR(G80),"0000")</f>
        <v>2Yr Treasury Yield-Action Economics:03-2014</v>
      </c>
      <c r="K80" s="1" t="s">
        <v>3</v>
      </c>
      <c r="L80" s="2"/>
      <c r="M80" s="2"/>
      <c r="N80" s="2"/>
      <c r="O80" s="2"/>
      <c r="P80" s="2"/>
      <c r="Q80" s="2"/>
      <c r="R80" s="2"/>
      <c r="X80" s="2"/>
      <c r="Y80" s="2"/>
      <c r="Z80" s="2"/>
      <c r="AA80" s="2"/>
      <c r="AB80" s="2"/>
      <c r="AC80" s="2"/>
      <c r="AD80" s="2"/>
      <c r="BD80" s="2"/>
      <c r="BE80" s="2"/>
      <c r="BF80" s="2"/>
      <c r="BG80" s="2"/>
      <c r="BH80" s="2"/>
      <c r="BI80" s="2"/>
      <c r="BJ80" s="2"/>
      <c r="BP80" s="2">
        <v>4.1000000000000003E-3</v>
      </c>
      <c r="BQ80" s="2">
        <v>5.3E-3</v>
      </c>
      <c r="BR80" s="2">
        <v>6.7000000000000002E-3</v>
      </c>
      <c r="BS80" s="2">
        <v>8.8000000000000005E-3</v>
      </c>
      <c r="BT80" s="2">
        <v>1.0500000000000001E-2</v>
      </c>
      <c r="BU80" s="2">
        <v>1.2699999999999999E-2</v>
      </c>
      <c r="BV80" s="2">
        <v>1.7000000000000001E-2</v>
      </c>
    </row>
    <row r="81" spans="1:74" x14ac:dyDescent="0.55000000000000004">
      <c r="A81" s="4" t="str">
        <f t="shared" ca="1" si="11"/>
        <v>Banca Aletti &amp; C</v>
      </c>
      <c r="B81" s="4" t="str">
        <f t="shared" ref="B81:B137" si="19">MID(K81,FIND(":",K81,1)+2,LEN(K81)-FIND(":",K81,1))</f>
        <v>F. Panelli</v>
      </c>
      <c r="C81" s="4" t="s">
        <v>88</v>
      </c>
      <c r="D81" s="4" t="s">
        <v>95</v>
      </c>
      <c r="E81" s="4" t="str">
        <f>IF(COUNTIF($E$2:E80,"Begin: " &amp; C81 &amp; "-" &amp; D81 &amp; "-" &amp; H81)=0,"Begin: " &amp; C81 &amp; "-" &amp; D81 &amp; "-" &amp; H81,IF((C81 &amp; "-" &amp; D81 &amp; "-" &amp; H81)&lt;&gt;(C82 &amp; "-" &amp; D82 &amp; "-" &amp; H82),"End: " &amp; C81 &amp; "-" &amp; D81 &amp; "-" &amp; H81,""))</f>
        <v/>
      </c>
      <c r="F81" s="4" t="str">
        <f t="shared" si="13"/>
        <v>Bloomberg-2Yr Treasury Yield-03-2014</v>
      </c>
      <c r="G81" s="7">
        <v>41711</v>
      </c>
      <c r="H81" s="7" t="str">
        <f t="shared" si="14"/>
        <v>03-2014</v>
      </c>
      <c r="I81" s="7" t="str">
        <f t="shared" ca="1" si="15"/>
        <v>Bloomberg: Banca Aletti &amp; C-2Yr Treasury Yield-03-2014</v>
      </c>
      <c r="J81" s="4" t="str">
        <f t="shared" ref="J81:J137" ca="1" si="20">D81 &amp; "-" &amp; A81 &amp; ":" &amp; TEXT(MONTH(G81),"00") &amp; "-" &amp; TEXT(YEAR(G81),"0000")</f>
        <v>2Yr Treasury Yield-Banca Aletti &amp; C:03-2014</v>
      </c>
      <c r="K81" s="1" t="s">
        <v>4</v>
      </c>
      <c r="L81" s="2"/>
      <c r="M81" s="2"/>
      <c r="N81" s="2"/>
      <c r="O81" s="2"/>
      <c r="P81" s="2"/>
      <c r="X81" s="2"/>
      <c r="Y81" s="2"/>
      <c r="Z81" s="2"/>
      <c r="AA81" s="2"/>
      <c r="AB81" s="2"/>
      <c r="BD81" s="2"/>
      <c r="BE81" s="2"/>
      <c r="BF81" s="2"/>
      <c r="BG81" s="2"/>
      <c r="BH81" s="2"/>
      <c r="BP81" s="2">
        <v>4.0000000000000001E-3</v>
      </c>
      <c r="BQ81" s="2">
        <v>5.0000000000000001E-3</v>
      </c>
      <c r="BR81" s="2">
        <v>7.4999999999999997E-3</v>
      </c>
      <c r="BS81" s="2">
        <v>9.4999999999999998E-3</v>
      </c>
      <c r="BT81" s="2">
        <v>1.0999999999999999E-2</v>
      </c>
      <c r="BU81" t="s">
        <v>2</v>
      </c>
      <c r="BV81" t="s">
        <v>2</v>
      </c>
    </row>
    <row r="82" spans="1:74" x14ac:dyDescent="0.55000000000000004">
      <c r="A82" s="4" t="str">
        <f t="shared" ca="1" si="11"/>
        <v>Bank of the West</v>
      </c>
      <c r="B82" s="4" t="str">
        <f t="shared" si="19"/>
        <v>S. Anderson</v>
      </c>
      <c r="C82" s="4" t="s">
        <v>88</v>
      </c>
      <c r="D82" s="4" t="s">
        <v>95</v>
      </c>
      <c r="E82" s="4" t="str">
        <f>IF(COUNTIF($E$2:E81,"Begin: " &amp; C82 &amp; "-" &amp; D82 &amp; "-" &amp; H82)=0,"Begin: " &amp; C82 &amp; "-" &amp; D82 &amp; "-" &amp; H82,IF((C82 &amp; "-" &amp; D82 &amp; "-" &amp; H82)&lt;&gt;(C83 &amp; "-" &amp; D83 &amp; "-" &amp; H83),"End: " &amp; C82 &amp; "-" &amp; D82 &amp; "-" &amp; H82,""))</f>
        <v/>
      </c>
      <c r="F82" s="4" t="str">
        <f t="shared" si="13"/>
        <v>Bloomberg-2Yr Treasury Yield-03-2014</v>
      </c>
      <c r="G82" s="7">
        <v>41711</v>
      </c>
      <c r="H82" s="7" t="str">
        <f t="shared" si="14"/>
        <v>03-2014</v>
      </c>
      <c r="I82" s="7" t="str">
        <f t="shared" ca="1" si="15"/>
        <v>Bloomberg: Bank of the West-2Yr Treasury Yield-03-2014</v>
      </c>
      <c r="J82" s="4" t="str">
        <f t="shared" ca="1" si="20"/>
        <v>2Yr Treasury Yield-Bank of the West:03-2014</v>
      </c>
      <c r="K82" s="1" t="s">
        <v>5</v>
      </c>
      <c r="L82" s="2"/>
      <c r="M82" s="2"/>
      <c r="N82" s="2"/>
      <c r="O82" s="2"/>
      <c r="P82" s="2"/>
      <c r="Q82" s="2"/>
      <c r="R82" s="2"/>
      <c r="X82" s="2"/>
      <c r="Y82" s="2"/>
      <c r="Z82" s="2"/>
      <c r="AA82" s="2"/>
      <c r="AB82" s="2"/>
      <c r="AC82" s="2"/>
      <c r="AD82" s="2"/>
      <c r="BD82" s="2"/>
      <c r="BE82" s="2"/>
      <c r="BF82" s="2"/>
      <c r="BG82" s="2"/>
      <c r="BH82" s="2"/>
      <c r="BI82" s="2"/>
      <c r="BJ82" s="2"/>
      <c r="BP82" s="2">
        <v>3.5000000000000001E-3</v>
      </c>
      <c r="BQ82" s="2">
        <v>3.8999999999999998E-3</v>
      </c>
      <c r="BR82" s="2">
        <v>5.4000000000000003E-3</v>
      </c>
      <c r="BS82" s="2">
        <v>6.7000000000000002E-3</v>
      </c>
      <c r="BT82" s="2">
        <v>9.1000000000000004E-3</v>
      </c>
      <c r="BU82" s="2">
        <v>1.0500000000000001E-2</v>
      </c>
      <c r="BV82" s="2">
        <v>1.12E-2</v>
      </c>
    </row>
    <row r="83" spans="1:74" x14ac:dyDescent="0.55000000000000004">
      <c r="A83" s="4" t="str">
        <f t="shared" ca="1" si="11"/>
        <v>Bank Tokyo-Mitsubishi</v>
      </c>
      <c r="B83" s="4" t="str">
        <f t="shared" si="19"/>
        <v>Rupkey</v>
      </c>
      <c r="C83" s="4" t="s">
        <v>88</v>
      </c>
      <c r="D83" s="4" t="s">
        <v>95</v>
      </c>
      <c r="E83" s="4" t="str">
        <f>IF(COUNTIF($E$2:E82,"Begin: " &amp; C83 &amp; "-" &amp; D83 &amp; "-" &amp; H83)=0,"Begin: " &amp; C83 &amp; "-" &amp; D83 &amp; "-" &amp; H83,IF((C83 &amp; "-" &amp; D83 &amp; "-" &amp; H83)&lt;&gt;(C84 &amp; "-" &amp; D84 &amp; "-" &amp; H84),"End: " &amp; C83 &amp; "-" &amp; D83 &amp; "-" &amp; H83,""))</f>
        <v/>
      </c>
      <c r="F83" s="4" t="str">
        <f t="shared" si="13"/>
        <v>Bloomberg-2Yr Treasury Yield-03-2014</v>
      </c>
      <c r="G83" s="7">
        <v>41711</v>
      </c>
      <c r="H83" s="7" t="str">
        <f t="shared" si="14"/>
        <v>03-2014</v>
      </c>
      <c r="I83" s="7" t="str">
        <f t="shared" ca="1" si="15"/>
        <v>Bloomberg: Bank Tokyo-Mitsubishi-2Yr Treasury Yield-03-2014</v>
      </c>
      <c r="J83" s="4" t="str">
        <f t="shared" ca="1" si="20"/>
        <v>2Yr Treasury Yield-Bank Tokyo-Mitsubishi:03-2014</v>
      </c>
      <c r="K83" s="1" t="s">
        <v>6</v>
      </c>
      <c r="L83" s="2"/>
      <c r="M83" s="2"/>
      <c r="N83" s="2"/>
      <c r="O83" s="2"/>
      <c r="X83" s="2"/>
      <c r="Y83" s="2"/>
      <c r="Z83" s="2"/>
      <c r="AA83" s="2"/>
      <c r="BD83" s="2"/>
      <c r="BE83" s="2"/>
      <c r="BF83" s="2"/>
      <c r="BG83" s="2"/>
      <c r="BP83" s="2">
        <v>4.0000000000000001E-3</v>
      </c>
      <c r="BQ83" s="2">
        <v>5.0000000000000001E-3</v>
      </c>
      <c r="BR83" s="2">
        <v>8.9999999999999993E-3</v>
      </c>
      <c r="BS83" s="2">
        <v>0.02</v>
      </c>
      <c r="BT83" t="s">
        <v>2</v>
      </c>
      <c r="BU83" t="s">
        <v>2</v>
      </c>
      <c r="BV83" t="s">
        <v>2</v>
      </c>
    </row>
    <row r="84" spans="1:74" x14ac:dyDescent="0.55000000000000004">
      <c r="A84" s="4" t="str">
        <f t="shared" ca="1" si="11"/>
        <v>Barclays</v>
      </c>
      <c r="B84" s="4" t="str">
        <f t="shared" si="19"/>
        <v>D. Maki</v>
      </c>
      <c r="C84" s="4" t="s">
        <v>88</v>
      </c>
      <c r="D84" s="4" t="s">
        <v>95</v>
      </c>
      <c r="E84" s="4" t="str">
        <f>IF(COUNTIF($E$2:E83,"Begin: " &amp; C84 &amp; "-" &amp; D84 &amp; "-" &amp; H84)=0,"Begin: " &amp; C84 &amp; "-" &amp; D84 &amp; "-" &amp; H84,IF((C84 &amp; "-" &amp; D84 &amp; "-" &amp; H84)&lt;&gt;(C85 &amp; "-" &amp; D85 &amp; "-" &amp; H85),"End: " &amp; C84 &amp; "-" &amp; D84 &amp; "-" &amp; H84,""))</f>
        <v/>
      </c>
      <c r="F84" s="4" t="str">
        <f t="shared" si="13"/>
        <v>Bloomberg-2Yr Treasury Yield-03-2014</v>
      </c>
      <c r="G84" s="7">
        <v>41711</v>
      </c>
      <c r="H84" s="7" t="str">
        <f t="shared" si="14"/>
        <v>03-2014</v>
      </c>
      <c r="I84" s="7" t="str">
        <f t="shared" ca="1" si="15"/>
        <v>Bloomberg: Barclays-2Yr Treasury Yield-03-2014</v>
      </c>
      <c r="J84" s="4" t="str">
        <f t="shared" ca="1" si="20"/>
        <v>2Yr Treasury Yield-Barclays:03-2014</v>
      </c>
      <c r="K84" s="1" t="s">
        <v>7</v>
      </c>
      <c r="L84" s="2"/>
      <c r="M84" s="2"/>
      <c r="N84" s="2"/>
      <c r="O84" s="2"/>
      <c r="X84" s="2"/>
      <c r="Y84" s="2"/>
      <c r="Z84" s="2"/>
      <c r="AA84" s="2"/>
      <c r="BD84" s="2"/>
      <c r="BE84" s="2"/>
      <c r="BF84" s="2"/>
      <c r="BG84" s="2"/>
      <c r="BP84" s="2">
        <v>4.0000000000000001E-3</v>
      </c>
      <c r="BQ84" s="2">
        <v>5.0000000000000001E-3</v>
      </c>
      <c r="BR84" s="2">
        <v>7.0000000000000001E-3</v>
      </c>
      <c r="BS84" s="2">
        <v>8.9999999999999993E-3</v>
      </c>
      <c r="BT84" t="s">
        <v>2</v>
      </c>
      <c r="BU84" t="s">
        <v>2</v>
      </c>
      <c r="BV84" t="s">
        <v>2</v>
      </c>
    </row>
    <row r="85" spans="1:74" x14ac:dyDescent="0.55000000000000004">
      <c r="A85" s="4" t="str">
        <f t="shared" ca="1" si="11"/>
        <v>BBVA</v>
      </c>
      <c r="B85" s="4" t="str">
        <f t="shared" si="19"/>
        <v>N. Karp</v>
      </c>
      <c r="C85" s="4" t="s">
        <v>88</v>
      </c>
      <c r="D85" s="4" t="s">
        <v>95</v>
      </c>
      <c r="E85" s="4" t="str">
        <f>IF(COUNTIF($E$2:E84,"Begin: " &amp; C85 &amp; "-" &amp; D85 &amp; "-" &amp; H85)=0,"Begin: " &amp; C85 &amp; "-" &amp; D85 &amp; "-" &amp; H85,IF((C85 &amp; "-" &amp; D85 &amp; "-" &amp; H85)&lt;&gt;(C86 &amp; "-" &amp; D86 &amp; "-" &amp; H86),"End: " &amp; C85 &amp; "-" &amp; D85 &amp; "-" &amp; H85,""))</f>
        <v/>
      </c>
      <c r="F85" s="4" t="str">
        <f t="shared" si="13"/>
        <v>Bloomberg-2Yr Treasury Yield-03-2014</v>
      </c>
      <c r="G85" s="7">
        <v>41711</v>
      </c>
      <c r="H85" s="7" t="str">
        <f t="shared" si="14"/>
        <v>03-2014</v>
      </c>
      <c r="I85" s="7" t="str">
        <f t="shared" ca="1" si="15"/>
        <v>Bloomberg: BBVA-2Yr Treasury Yield-03-2014</v>
      </c>
      <c r="J85" s="4" t="str">
        <f t="shared" ca="1" si="20"/>
        <v>2Yr Treasury Yield-BBVA:03-2014</v>
      </c>
      <c r="K85" s="1" t="s">
        <v>8</v>
      </c>
      <c r="L85" s="2"/>
      <c r="M85" s="2"/>
      <c r="N85" s="2"/>
      <c r="O85" s="2"/>
      <c r="P85" s="2"/>
      <c r="Q85" s="2"/>
      <c r="R85" s="2"/>
      <c r="X85" s="2"/>
      <c r="Y85" s="2"/>
      <c r="Z85" s="2"/>
      <c r="AA85" s="2"/>
      <c r="AB85" s="2"/>
      <c r="AC85" s="2"/>
      <c r="AD85" s="2"/>
      <c r="BD85" s="2"/>
      <c r="BE85" s="2"/>
      <c r="BF85" s="2"/>
      <c r="BG85" s="2"/>
      <c r="BH85" s="2"/>
      <c r="BI85" s="2"/>
      <c r="BJ85" s="2"/>
      <c r="BP85" s="2">
        <v>3.5999999999999999E-3</v>
      </c>
      <c r="BQ85" s="2">
        <v>6.4999999999999997E-3</v>
      </c>
      <c r="BR85" s="2">
        <v>8.3999999999999995E-3</v>
      </c>
      <c r="BS85" s="2">
        <v>0.01</v>
      </c>
      <c r="BT85" s="2">
        <v>1.29E-2</v>
      </c>
      <c r="BU85" s="2">
        <v>1.4200000000000001E-2</v>
      </c>
      <c r="BV85" s="2">
        <v>1.8499999999999999E-2</v>
      </c>
    </row>
    <row r="86" spans="1:74" x14ac:dyDescent="0.55000000000000004">
      <c r="A86" s="4" t="str">
        <f t="shared" ca="1" si="11"/>
        <v>BNP Paribas</v>
      </c>
      <c r="B86" s="4" t="str">
        <f t="shared" si="19"/>
        <v>J. Coronado</v>
      </c>
      <c r="C86" s="4" t="s">
        <v>88</v>
      </c>
      <c r="D86" s="4" t="s">
        <v>95</v>
      </c>
      <c r="E86" s="4" t="str">
        <f>IF(COUNTIF($E$2:E85,"Begin: " &amp; C86 &amp; "-" &amp; D86 &amp; "-" &amp; H86)=0,"Begin: " &amp; C86 &amp; "-" &amp; D86 &amp; "-" &amp; H86,IF((C86 &amp; "-" &amp; D86 &amp; "-" &amp; H86)&lt;&gt;(C87 &amp; "-" &amp; D87 &amp; "-" &amp; H87),"End: " &amp; C86 &amp; "-" &amp; D86 &amp; "-" &amp; H86,""))</f>
        <v/>
      </c>
      <c r="F86" s="4" t="str">
        <f t="shared" si="13"/>
        <v>Bloomberg-2Yr Treasury Yield-03-2014</v>
      </c>
      <c r="G86" s="7">
        <v>41711</v>
      </c>
      <c r="H86" s="7" t="str">
        <f t="shared" si="14"/>
        <v>03-2014</v>
      </c>
      <c r="I86" s="7" t="str">
        <f t="shared" ca="1" si="15"/>
        <v>Bloomberg: BNP Paribas-2Yr Treasury Yield-03-2014</v>
      </c>
      <c r="J86" s="4" t="str">
        <f t="shared" ca="1" si="20"/>
        <v>2Yr Treasury Yield-BNP Paribas:03-2014</v>
      </c>
      <c r="K86" s="1" t="s">
        <v>11</v>
      </c>
      <c r="L86" s="2"/>
      <c r="M86" s="2"/>
      <c r="N86" s="2"/>
      <c r="O86" s="2"/>
      <c r="P86" s="2"/>
      <c r="Q86" s="2"/>
      <c r="R86" s="2"/>
      <c r="X86" s="2"/>
      <c r="Y86" s="2"/>
      <c r="Z86" s="2"/>
      <c r="AA86" s="2"/>
      <c r="AB86" s="2"/>
      <c r="AC86" s="2"/>
      <c r="AD86" s="2"/>
      <c r="BD86" s="2"/>
      <c r="BE86" s="2"/>
      <c r="BF86" s="2"/>
      <c r="BG86" s="2"/>
      <c r="BH86" s="2"/>
      <c r="BI86" s="2"/>
      <c r="BJ86" s="2"/>
      <c r="BP86" s="2">
        <v>3.5000000000000001E-3</v>
      </c>
      <c r="BQ86" s="2">
        <v>4.0000000000000001E-3</v>
      </c>
      <c r="BR86" s="2">
        <v>5.0000000000000001E-3</v>
      </c>
      <c r="BS86" s="2">
        <v>6.0000000000000001E-3</v>
      </c>
      <c r="BT86" s="2">
        <v>8.5000000000000006E-3</v>
      </c>
      <c r="BU86" s="2">
        <v>1.0999999999999999E-2</v>
      </c>
      <c r="BV86" s="2">
        <v>1.4E-2</v>
      </c>
    </row>
    <row r="87" spans="1:74" x14ac:dyDescent="0.55000000000000004">
      <c r="A87" s="4" t="str">
        <f t="shared" ca="1" si="11"/>
        <v>BofA</v>
      </c>
      <c r="B87" s="4" t="str">
        <f t="shared" si="19"/>
        <v>E. Harris</v>
      </c>
      <c r="C87" s="4" t="s">
        <v>88</v>
      </c>
      <c r="D87" s="4" t="s">
        <v>95</v>
      </c>
      <c r="E87" s="4" t="str">
        <f>IF(COUNTIF($E$2:E86,"Begin: " &amp; C87 &amp; "-" &amp; D87 &amp; "-" &amp; H87)=0,"Begin: " &amp; C87 &amp; "-" &amp; D87 &amp; "-" &amp; H87,IF((C87 &amp; "-" &amp; D87 &amp; "-" &amp; H87)&lt;&gt;(C88 &amp; "-" &amp; D88 &amp; "-" &amp; H88),"End: " &amp; C87 &amp; "-" &amp; D87 &amp; "-" &amp; H87,""))</f>
        <v/>
      </c>
      <c r="F87" s="4" t="str">
        <f t="shared" si="13"/>
        <v>Bloomberg-2Yr Treasury Yield-03-2014</v>
      </c>
      <c r="G87" s="7">
        <v>41711</v>
      </c>
      <c r="H87" s="7" t="str">
        <f t="shared" si="14"/>
        <v>03-2014</v>
      </c>
      <c r="I87" s="7" t="str">
        <f t="shared" ca="1" si="15"/>
        <v>Bloomberg: BofA-2Yr Treasury Yield-03-2014</v>
      </c>
      <c r="J87" s="4" t="str">
        <f t="shared" ca="1" si="20"/>
        <v>2Yr Treasury Yield-BofA:03-2014</v>
      </c>
      <c r="K87" s="1" t="s">
        <v>12</v>
      </c>
      <c r="L87" s="2"/>
      <c r="M87" s="2"/>
      <c r="N87" s="2"/>
      <c r="O87" s="2"/>
      <c r="P87" s="2"/>
      <c r="Q87" s="2"/>
      <c r="X87" s="2"/>
      <c r="Y87" s="2"/>
      <c r="Z87" s="2"/>
      <c r="AA87" s="2"/>
      <c r="AB87" s="2"/>
      <c r="AC87" s="2"/>
      <c r="BD87" s="2"/>
      <c r="BE87" s="2"/>
      <c r="BF87" s="2"/>
      <c r="BG87" s="2"/>
      <c r="BH87" s="2"/>
      <c r="BI87" s="2"/>
      <c r="BP87" s="2">
        <v>3.5000000000000001E-3</v>
      </c>
      <c r="BQ87" s="2">
        <v>5.0000000000000001E-3</v>
      </c>
      <c r="BR87" s="2">
        <v>6.0000000000000001E-3</v>
      </c>
      <c r="BS87" s="2">
        <v>7.4999999999999997E-3</v>
      </c>
      <c r="BT87" s="2">
        <v>8.9999999999999993E-3</v>
      </c>
      <c r="BU87" s="2">
        <v>1.15E-2</v>
      </c>
      <c r="BV87" t="s">
        <v>2</v>
      </c>
    </row>
    <row r="88" spans="1:74" x14ac:dyDescent="0.55000000000000004">
      <c r="A88" s="4" t="str">
        <f t="shared" ca="1" si="11"/>
        <v>Cantor Fitzgerald</v>
      </c>
      <c r="B88" s="4" t="str">
        <f t="shared" si="19"/>
        <v>Lederer/Goldsmith</v>
      </c>
      <c r="C88" s="4" t="s">
        <v>88</v>
      </c>
      <c r="D88" s="4" t="s">
        <v>95</v>
      </c>
      <c r="E88" s="4" t="str">
        <f>IF(COUNTIF($E$2:E87,"Begin: " &amp; C88 &amp; "-" &amp; D88 &amp; "-" &amp; H88)=0,"Begin: " &amp; C88 &amp; "-" &amp; D88 &amp; "-" &amp; H88,IF((C88 &amp; "-" &amp; D88 &amp; "-" &amp; H88)&lt;&gt;(C89 &amp; "-" &amp; D89 &amp; "-" &amp; H89),"End: " &amp; C88 &amp; "-" &amp; D88 &amp; "-" &amp; H88,""))</f>
        <v/>
      </c>
      <c r="F88" s="4" t="str">
        <f t="shared" si="13"/>
        <v>Bloomberg-2Yr Treasury Yield-03-2014</v>
      </c>
      <c r="G88" s="7">
        <v>41711</v>
      </c>
      <c r="H88" s="7" t="str">
        <f t="shared" si="14"/>
        <v>03-2014</v>
      </c>
      <c r="I88" s="7" t="str">
        <f t="shared" ca="1" si="15"/>
        <v>Bloomberg: Cantor Fitzgerald-2Yr Treasury Yield-03-2014</v>
      </c>
      <c r="J88" s="4" t="str">
        <f t="shared" ca="1" si="20"/>
        <v>2Yr Treasury Yield-Cantor Fitzgerald:03-2014</v>
      </c>
      <c r="K88" s="1" t="s">
        <v>13</v>
      </c>
      <c r="L88" s="2"/>
      <c r="M88" s="2"/>
      <c r="N88" s="2"/>
      <c r="O88" s="2"/>
      <c r="P88" s="2"/>
      <c r="Q88" s="2"/>
      <c r="R88" s="2"/>
      <c r="X88" s="2"/>
      <c r="Y88" s="2"/>
      <c r="Z88" s="2"/>
      <c r="AA88" s="2"/>
      <c r="AB88" s="2"/>
      <c r="AC88" s="2"/>
      <c r="AD88" s="2"/>
      <c r="BD88" s="2"/>
      <c r="BE88" s="2"/>
      <c r="BF88" s="2"/>
      <c r="BG88" s="2"/>
      <c r="BH88" s="2"/>
      <c r="BI88" s="2"/>
      <c r="BJ88" s="2"/>
      <c r="BP88" s="2">
        <v>3.8E-3</v>
      </c>
      <c r="BQ88" s="2">
        <v>4.4999999999999997E-3</v>
      </c>
      <c r="BR88" s="2">
        <v>5.0000000000000001E-3</v>
      </c>
      <c r="BS88" s="2">
        <v>5.4999999999999997E-3</v>
      </c>
      <c r="BT88" s="2">
        <v>6.4999999999999997E-3</v>
      </c>
      <c r="BU88" s="2">
        <v>8.0000000000000002E-3</v>
      </c>
      <c r="BV88" s="2">
        <v>8.9999999999999993E-3</v>
      </c>
    </row>
    <row r="89" spans="1:74" x14ac:dyDescent="0.55000000000000004">
      <c r="A89" s="4" t="str">
        <f t="shared" ca="1" si="11"/>
        <v>CIBC World Mkts</v>
      </c>
      <c r="B89" s="4" t="str">
        <f t="shared" si="19"/>
        <v>A. Shenfeld</v>
      </c>
      <c r="C89" s="4" t="s">
        <v>88</v>
      </c>
      <c r="D89" s="4" t="s">
        <v>95</v>
      </c>
      <c r="E89" s="4" t="str">
        <f>IF(COUNTIF($E$2:E88,"Begin: " &amp; C89 &amp; "-" &amp; D89 &amp; "-" &amp; H89)=0,"Begin: " &amp; C89 &amp; "-" &amp; D89 &amp; "-" &amp; H89,IF((C89 &amp; "-" &amp; D89 &amp; "-" &amp; H89)&lt;&gt;(C90 &amp; "-" &amp; D90 &amp; "-" &amp; H90),"End: " &amp; C89 &amp; "-" &amp; D89 &amp; "-" &amp; H89,""))</f>
        <v/>
      </c>
      <c r="F89" s="4" t="str">
        <f t="shared" si="13"/>
        <v>Bloomberg-2Yr Treasury Yield-03-2014</v>
      </c>
      <c r="G89" s="7">
        <v>41711</v>
      </c>
      <c r="H89" s="7" t="str">
        <f t="shared" si="14"/>
        <v>03-2014</v>
      </c>
      <c r="I89" s="7" t="str">
        <f t="shared" ca="1" si="15"/>
        <v>Bloomberg: CIBC World Mkts-2Yr Treasury Yield-03-2014</v>
      </c>
      <c r="J89" s="4" t="str">
        <f t="shared" ca="1" si="20"/>
        <v>2Yr Treasury Yield-CIBC World Mkts:03-2014</v>
      </c>
      <c r="K89" s="1" t="s">
        <v>15</v>
      </c>
      <c r="L89" s="2"/>
      <c r="M89" s="2"/>
      <c r="N89" s="2"/>
      <c r="O89" s="2"/>
      <c r="P89" s="2"/>
      <c r="Q89" s="2"/>
      <c r="R89" s="2"/>
      <c r="X89" s="2"/>
      <c r="Y89" s="2"/>
      <c r="Z89" s="2"/>
      <c r="AA89" s="2"/>
      <c r="AB89" s="2"/>
      <c r="AC89" s="2"/>
      <c r="AD89" s="2"/>
      <c r="BD89" s="2"/>
      <c r="BE89" s="2"/>
      <c r="BF89" s="2"/>
      <c r="BG89" s="2"/>
      <c r="BH89" s="2"/>
      <c r="BI89" s="2"/>
      <c r="BJ89" s="2"/>
      <c r="BP89" s="2">
        <v>4.4999999999999997E-3</v>
      </c>
      <c r="BQ89" s="2">
        <v>6.0000000000000001E-3</v>
      </c>
      <c r="BR89" s="2">
        <v>8.0000000000000002E-3</v>
      </c>
      <c r="BS89" s="2">
        <v>1.0999999999999999E-2</v>
      </c>
      <c r="BT89" s="2">
        <v>1.2999999999999999E-2</v>
      </c>
      <c r="BU89" s="2">
        <v>1.55E-2</v>
      </c>
      <c r="BV89" s="2">
        <v>1.7500000000000002E-2</v>
      </c>
    </row>
    <row r="90" spans="1:74" x14ac:dyDescent="0.55000000000000004">
      <c r="A90" s="4" t="str">
        <f t="shared" ca="1" si="11"/>
        <v>Comerica Bank</v>
      </c>
      <c r="B90" s="4" t="str">
        <f t="shared" si="19"/>
        <v>R. Dye</v>
      </c>
      <c r="C90" s="4" t="s">
        <v>88</v>
      </c>
      <c r="D90" s="4" t="s">
        <v>95</v>
      </c>
      <c r="E90" s="4" t="str">
        <f>IF(COUNTIF($E$2:E89,"Begin: " &amp; C90 &amp; "-" &amp; D90 &amp; "-" &amp; H90)=0,"Begin: " &amp; C90 &amp; "-" &amp; D90 &amp; "-" &amp; H90,IF((C90 &amp; "-" &amp; D90 &amp; "-" &amp; H90)&lt;&gt;(C91 &amp; "-" &amp; D91 &amp; "-" &amp; H91),"End: " &amp; C90 &amp; "-" &amp; D90 &amp; "-" &amp; H90,""))</f>
        <v/>
      </c>
      <c r="F90" s="4" t="str">
        <f t="shared" si="13"/>
        <v>Bloomberg-2Yr Treasury Yield-03-2014</v>
      </c>
      <c r="G90" s="7">
        <v>41711</v>
      </c>
      <c r="H90" s="7" t="str">
        <f t="shared" si="14"/>
        <v>03-2014</v>
      </c>
      <c r="I90" s="7" t="str">
        <f t="shared" ca="1" si="15"/>
        <v>Bloomberg: Comerica Bank-2Yr Treasury Yield-03-2014</v>
      </c>
      <c r="J90" s="4" t="str">
        <f t="shared" ca="1" si="20"/>
        <v>2Yr Treasury Yield-Comerica Bank:03-2014</v>
      </c>
      <c r="K90" s="1" t="s">
        <v>17</v>
      </c>
      <c r="L90" s="2"/>
      <c r="M90" s="2"/>
      <c r="N90" s="2"/>
      <c r="O90" s="2"/>
      <c r="P90" s="2"/>
      <c r="Q90" s="2"/>
      <c r="R90" s="2"/>
      <c r="X90" s="2"/>
      <c r="Y90" s="2"/>
      <c r="Z90" s="2"/>
      <c r="AA90" s="2"/>
      <c r="AB90" s="2"/>
      <c r="AC90" s="2"/>
      <c r="AD90" s="2"/>
      <c r="BD90" s="2"/>
      <c r="BE90" s="2"/>
      <c r="BF90" s="2"/>
      <c r="BG90" s="2"/>
      <c r="BH90" s="2"/>
      <c r="BI90" s="2"/>
      <c r="BJ90" s="2"/>
      <c r="BP90" s="2">
        <v>3.5999999999999999E-3</v>
      </c>
      <c r="BQ90" s="2">
        <v>3.7000000000000002E-3</v>
      </c>
      <c r="BR90" s="2">
        <v>4.1000000000000003E-3</v>
      </c>
      <c r="BS90" s="2">
        <v>4.4999999999999997E-3</v>
      </c>
      <c r="BT90" s="2">
        <v>4.7000000000000002E-3</v>
      </c>
      <c r="BU90" s="2">
        <v>5.0000000000000001E-3</v>
      </c>
      <c r="BV90" s="2">
        <v>7.0000000000000001E-3</v>
      </c>
    </row>
    <row r="91" spans="1:74" x14ac:dyDescent="0.55000000000000004">
      <c r="A91" s="4" t="str">
        <f t="shared" ca="1" si="11"/>
        <v>Commerzbank</v>
      </c>
      <c r="B91" s="4" t="str">
        <f t="shared" si="19"/>
        <v>C. Rieger</v>
      </c>
      <c r="C91" s="4" t="s">
        <v>88</v>
      </c>
      <c r="D91" s="4" t="s">
        <v>95</v>
      </c>
      <c r="E91" s="4" t="str">
        <f>IF(COUNTIF($E$2:E90,"Begin: " &amp; C91 &amp; "-" &amp; D91 &amp; "-" &amp; H91)=0,"Begin: " &amp; C91 &amp; "-" &amp; D91 &amp; "-" &amp; H91,IF((C91 &amp; "-" &amp; D91 &amp; "-" &amp; H91)&lt;&gt;(C92 &amp; "-" &amp; D92 &amp; "-" &amp; H92),"End: " &amp; C91 &amp; "-" &amp; D91 &amp; "-" &amp; H91,""))</f>
        <v/>
      </c>
      <c r="F91" s="4" t="str">
        <f t="shared" si="13"/>
        <v>Bloomberg-2Yr Treasury Yield-03-2014</v>
      </c>
      <c r="G91" s="7">
        <v>41711</v>
      </c>
      <c r="H91" s="7" t="str">
        <f t="shared" si="14"/>
        <v>03-2014</v>
      </c>
      <c r="I91" s="7" t="str">
        <f t="shared" ca="1" si="15"/>
        <v>Bloomberg: Commerzbank-2Yr Treasury Yield-03-2014</v>
      </c>
      <c r="J91" s="4" t="str">
        <f t="shared" ca="1" si="20"/>
        <v>2Yr Treasury Yield-Commerzbank:03-2014</v>
      </c>
      <c r="K91" s="1" t="s">
        <v>179</v>
      </c>
      <c r="M91" s="2"/>
      <c r="N91" s="2"/>
      <c r="O91" s="2"/>
      <c r="P91" s="2"/>
      <c r="Q91" s="2"/>
      <c r="R91" s="2"/>
      <c r="Y91" s="2"/>
      <c r="Z91" s="2"/>
      <c r="AA91" s="2"/>
      <c r="AB91" s="2"/>
      <c r="AC91" s="2"/>
      <c r="AD91" s="2"/>
      <c r="BE91" s="2"/>
      <c r="BF91" s="2"/>
      <c r="BG91" s="2"/>
      <c r="BH91" s="2"/>
      <c r="BI91" s="2"/>
      <c r="BJ91" s="2"/>
      <c r="BP91" t="s">
        <v>2</v>
      </c>
      <c r="BQ91" s="2">
        <v>4.4999999999999997E-3</v>
      </c>
      <c r="BR91" s="2">
        <v>5.4999999999999997E-3</v>
      </c>
      <c r="BS91" s="2">
        <v>7.0000000000000001E-3</v>
      </c>
      <c r="BT91" s="2">
        <v>8.9999999999999993E-3</v>
      </c>
      <c r="BU91" s="2">
        <v>1.2999999999999999E-2</v>
      </c>
      <c r="BV91" s="2">
        <v>1.7000000000000001E-2</v>
      </c>
    </row>
    <row r="92" spans="1:74" x14ac:dyDescent="0.55000000000000004">
      <c r="A92" s="4" t="str">
        <f t="shared" ca="1" si="11"/>
        <v>Credit Agricole CIB</v>
      </c>
      <c r="B92" s="4" t="str">
        <f t="shared" si="19"/>
        <v>M. Carey</v>
      </c>
      <c r="C92" s="4" t="s">
        <v>88</v>
      </c>
      <c r="D92" s="4" t="s">
        <v>95</v>
      </c>
      <c r="E92" s="4" t="str">
        <f>IF(COUNTIF($E$2:E91,"Begin: " &amp; C92 &amp; "-" &amp; D92 &amp; "-" &amp; H92)=0,"Begin: " &amp; C92 &amp; "-" &amp; D92 &amp; "-" &amp; H92,IF((C92 &amp; "-" &amp; D92 &amp; "-" &amp; H92)&lt;&gt;(C93 &amp; "-" &amp; D93 &amp; "-" &amp; H93),"End: " &amp; C92 &amp; "-" &amp; D92 &amp; "-" &amp; H92,""))</f>
        <v/>
      </c>
      <c r="F92" s="4" t="str">
        <f t="shared" si="13"/>
        <v>Bloomberg-2Yr Treasury Yield-03-2014</v>
      </c>
      <c r="G92" s="7">
        <v>41711</v>
      </c>
      <c r="H92" s="7" t="str">
        <f t="shared" si="14"/>
        <v>03-2014</v>
      </c>
      <c r="I92" s="7" t="str">
        <f t="shared" ca="1" si="15"/>
        <v>Bloomberg: Credit Agricole CIB-2Yr Treasury Yield-03-2014</v>
      </c>
      <c r="J92" s="4" t="str">
        <f t="shared" ca="1" si="20"/>
        <v>2Yr Treasury Yield-Credit Agricole CIB:03-2014</v>
      </c>
      <c r="K92" s="1" t="s">
        <v>19</v>
      </c>
      <c r="L92" s="2"/>
      <c r="M92" s="2"/>
      <c r="N92" s="2"/>
      <c r="O92" s="2"/>
      <c r="P92" s="2"/>
      <c r="Q92" s="2"/>
      <c r="R92" s="2"/>
      <c r="X92" s="2"/>
      <c r="Y92" s="2"/>
      <c r="Z92" s="2"/>
      <c r="AA92" s="2"/>
      <c r="AB92" s="2"/>
      <c r="AC92" s="2"/>
      <c r="AD92" s="2"/>
      <c r="BD92" s="2"/>
      <c r="BE92" s="2"/>
      <c r="BF92" s="2"/>
      <c r="BG92" s="2"/>
      <c r="BH92" s="2"/>
      <c r="BI92" s="2"/>
      <c r="BJ92" s="2"/>
      <c r="BP92" s="2">
        <v>5.4999999999999997E-3</v>
      </c>
      <c r="BQ92" s="2">
        <v>1.2500000000000001E-2</v>
      </c>
      <c r="BR92" s="2">
        <v>1.55E-2</v>
      </c>
      <c r="BS92" s="2">
        <v>1.8499999999999999E-2</v>
      </c>
      <c r="BT92" s="2">
        <v>1.95E-2</v>
      </c>
      <c r="BU92" s="2">
        <v>2.0500000000000001E-2</v>
      </c>
      <c r="BV92" s="2">
        <v>2.1499999999999998E-2</v>
      </c>
    </row>
    <row r="93" spans="1:74" x14ac:dyDescent="0.55000000000000004">
      <c r="A93" s="4" t="str">
        <f t="shared" ca="1" si="11"/>
        <v>CSFB</v>
      </c>
      <c r="B93" s="4" t="str">
        <f t="shared" si="19"/>
        <v>Soss/Lantz</v>
      </c>
      <c r="C93" s="4" t="s">
        <v>88</v>
      </c>
      <c r="D93" s="4" t="s">
        <v>95</v>
      </c>
      <c r="E93" s="4" t="str">
        <f>IF(COUNTIF($E$2:E92,"Begin: " &amp; C93 &amp; "-" &amp; D93 &amp; "-" &amp; H93)=0,"Begin: " &amp; C93 &amp; "-" &amp; D93 &amp; "-" &amp; H93,IF((C93 &amp; "-" &amp; D93 &amp; "-" &amp; H93)&lt;&gt;(C94 &amp; "-" &amp; D94 &amp; "-" &amp; H94),"End: " &amp; C93 &amp; "-" &amp; D93 &amp; "-" &amp; H93,""))</f>
        <v/>
      </c>
      <c r="F93" s="4" t="str">
        <f t="shared" si="13"/>
        <v>Bloomberg-2Yr Treasury Yield-03-2014</v>
      </c>
      <c r="G93" s="7">
        <v>41711</v>
      </c>
      <c r="H93" s="7" t="str">
        <f t="shared" si="14"/>
        <v>03-2014</v>
      </c>
      <c r="I93" s="7" t="str">
        <f t="shared" ca="1" si="15"/>
        <v>Bloomberg: CSFB-2Yr Treasury Yield-03-2014</v>
      </c>
      <c r="J93" s="4" t="str">
        <f t="shared" ca="1" si="20"/>
        <v>2Yr Treasury Yield-CSFB:03-2014</v>
      </c>
      <c r="K93" s="1" t="s">
        <v>20</v>
      </c>
      <c r="L93" s="2"/>
      <c r="M93" s="2"/>
      <c r="N93" s="2"/>
      <c r="O93" s="2"/>
      <c r="X93" s="2"/>
      <c r="Y93" s="2"/>
      <c r="Z93" s="2"/>
      <c r="AA93" s="2"/>
      <c r="BD93" s="2"/>
      <c r="BE93" s="2"/>
      <c r="BF93" s="2"/>
      <c r="BG93" s="2"/>
      <c r="BP93" s="2">
        <v>4.0000000000000001E-3</v>
      </c>
      <c r="BQ93" s="2">
        <v>5.0000000000000001E-3</v>
      </c>
      <c r="BR93" s="2">
        <v>6.0000000000000001E-3</v>
      </c>
      <c r="BS93" s="2">
        <v>7.4999999999999997E-3</v>
      </c>
      <c r="BT93" t="s">
        <v>2</v>
      </c>
      <c r="BU93" t="s">
        <v>2</v>
      </c>
      <c r="BV93" t="s">
        <v>2</v>
      </c>
    </row>
    <row r="94" spans="1:74" x14ac:dyDescent="0.55000000000000004">
      <c r="A94" s="4" t="str">
        <f t="shared" ca="1" si="11"/>
        <v>DA Davidson</v>
      </c>
      <c r="B94" s="4" t="str">
        <f t="shared" si="19"/>
        <v>S. Stark</v>
      </c>
      <c r="C94" s="4" t="s">
        <v>88</v>
      </c>
      <c r="D94" s="4" t="s">
        <v>95</v>
      </c>
      <c r="E94" s="4" t="str">
        <f>IF(COUNTIF($E$2:E93,"Begin: " &amp; C94 &amp; "-" &amp; D94 &amp; "-" &amp; H94)=0,"Begin: " &amp; C94 &amp; "-" &amp; D94 &amp; "-" &amp; H94,IF((C94 &amp; "-" &amp; D94 &amp; "-" &amp; H94)&lt;&gt;(C95 &amp; "-" &amp; D95 &amp; "-" &amp; H95),"End: " &amp; C94 &amp; "-" &amp; D94 &amp; "-" &amp; H94,""))</f>
        <v/>
      </c>
      <c r="F94" s="4" t="str">
        <f t="shared" si="13"/>
        <v>Bloomberg-2Yr Treasury Yield-03-2014</v>
      </c>
      <c r="G94" s="7">
        <v>41711</v>
      </c>
      <c r="H94" s="7" t="str">
        <f t="shared" si="14"/>
        <v>03-2014</v>
      </c>
      <c r="I94" s="7" t="str">
        <f t="shared" ca="1" si="15"/>
        <v>Bloomberg: DA Davidson-2Yr Treasury Yield-03-2014</v>
      </c>
      <c r="J94" s="4" t="str">
        <f t="shared" ca="1" si="20"/>
        <v>2Yr Treasury Yield-DA Davidson:03-2014</v>
      </c>
      <c r="K94" s="1" t="s">
        <v>74</v>
      </c>
      <c r="L94" s="2"/>
      <c r="M94" s="2"/>
      <c r="N94" s="2"/>
      <c r="O94" s="2"/>
      <c r="P94" s="2"/>
      <c r="Q94" s="2"/>
      <c r="R94" s="2"/>
      <c r="X94" s="2"/>
      <c r="Y94" s="2"/>
      <c r="Z94" s="2"/>
      <c r="AA94" s="2"/>
      <c r="AB94" s="2"/>
      <c r="AC94" s="2"/>
      <c r="AD94" s="2"/>
      <c r="BD94" s="2"/>
      <c r="BE94" s="2"/>
      <c r="BF94" s="2"/>
      <c r="BG94" s="2"/>
      <c r="BH94" s="2"/>
      <c r="BI94" s="2"/>
      <c r="BJ94" s="2"/>
      <c r="BP94" s="2">
        <v>4.0000000000000001E-3</v>
      </c>
      <c r="BQ94" s="2">
        <v>5.0000000000000001E-3</v>
      </c>
      <c r="BR94" s="2">
        <v>6.4999999999999997E-3</v>
      </c>
      <c r="BS94" s="2">
        <v>7.4999999999999997E-3</v>
      </c>
      <c r="BT94" s="2">
        <v>0.01</v>
      </c>
      <c r="BU94" s="2">
        <v>1.2500000000000001E-2</v>
      </c>
      <c r="BV94" s="2">
        <v>1.4999999999999999E-2</v>
      </c>
    </row>
    <row r="95" spans="1:74" x14ac:dyDescent="0.55000000000000004">
      <c r="A95" s="4" t="str">
        <f t="shared" ca="1" si="11"/>
        <v>Dekabank</v>
      </c>
      <c r="B95" s="4" t="str">
        <f t="shared" si="19"/>
        <v>G. Widmann</v>
      </c>
      <c r="C95" s="4" t="s">
        <v>88</v>
      </c>
      <c r="D95" s="4" t="s">
        <v>95</v>
      </c>
      <c r="E95" s="4" t="str">
        <f>IF(COUNTIF($E$2:E94,"Begin: " &amp; C95 &amp; "-" &amp; D95 &amp; "-" &amp; H95)=0,"Begin: " &amp; C95 &amp; "-" &amp; D95 &amp; "-" &amp; H95,IF((C95 &amp; "-" &amp; D95 &amp; "-" &amp; H95)&lt;&gt;(C96 &amp; "-" &amp; D96 &amp; "-" &amp; H96),"End: " &amp; C95 &amp; "-" &amp; D95 &amp; "-" &amp; H95,""))</f>
        <v/>
      </c>
      <c r="F95" s="4" t="str">
        <f t="shared" si="13"/>
        <v>Bloomberg-2Yr Treasury Yield-03-2014</v>
      </c>
      <c r="G95" s="7">
        <v>41711</v>
      </c>
      <c r="H95" s="7" t="str">
        <f t="shared" si="14"/>
        <v>03-2014</v>
      </c>
      <c r="I95" s="7" t="str">
        <f t="shared" ca="1" si="15"/>
        <v>Bloomberg: Dekabank-2Yr Treasury Yield-03-2014</v>
      </c>
      <c r="J95" s="4" t="str">
        <f t="shared" ca="1" si="20"/>
        <v>2Yr Treasury Yield-Dekabank:03-2014</v>
      </c>
      <c r="K95" s="1" t="s">
        <v>21</v>
      </c>
      <c r="M95" s="2"/>
      <c r="N95" s="2"/>
      <c r="P95" s="2"/>
      <c r="Y95" s="2"/>
      <c r="Z95" s="2"/>
      <c r="AB95" s="2"/>
      <c r="BE95" s="2"/>
      <c r="BF95" s="2"/>
      <c r="BH95" s="2"/>
      <c r="BP95" t="s">
        <v>2</v>
      </c>
      <c r="BQ95" s="2">
        <v>6.0000000000000001E-3</v>
      </c>
      <c r="BR95" s="2">
        <v>7.4999999999999997E-3</v>
      </c>
      <c r="BS95" t="s">
        <v>2</v>
      </c>
      <c r="BT95" s="2">
        <v>1.15E-2</v>
      </c>
      <c r="BU95" t="s">
        <v>2</v>
      </c>
      <c r="BV95" t="s">
        <v>2</v>
      </c>
    </row>
    <row r="96" spans="1:74" x14ac:dyDescent="0.55000000000000004">
      <c r="A96" s="4" t="str">
        <f t="shared" ca="1" si="11"/>
        <v>Desjardins</v>
      </c>
      <c r="B96" s="4" t="str">
        <f t="shared" si="19"/>
        <v>Dupuis/Dâ€™Anjou</v>
      </c>
      <c r="C96" s="4" t="s">
        <v>88</v>
      </c>
      <c r="D96" s="4" t="s">
        <v>95</v>
      </c>
      <c r="E96" s="4" t="str">
        <f>IF(COUNTIF($E$2:E95,"Begin: " &amp; C96 &amp; "-" &amp; D96 &amp; "-" &amp; H96)=0,"Begin: " &amp; C96 &amp; "-" &amp; D96 &amp; "-" &amp; H96,IF((C96 &amp; "-" &amp; D96 &amp; "-" &amp; H96)&lt;&gt;(C97 &amp; "-" &amp; D97 &amp; "-" &amp; H97),"End: " &amp; C96 &amp; "-" &amp; D96 &amp; "-" &amp; H96,""))</f>
        <v/>
      </c>
      <c r="F96" s="4" t="str">
        <f t="shared" si="13"/>
        <v>Bloomberg-2Yr Treasury Yield-03-2014</v>
      </c>
      <c r="G96" s="7">
        <v>41711</v>
      </c>
      <c r="H96" s="7" t="str">
        <f t="shared" si="14"/>
        <v>03-2014</v>
      </c>
      <c r="I96" s="7" t="str">
        <f t="shared" ca="1" si="15"/>
        <v>Bloomberg: Desjardins-2Yr Treasury Yield-03-2014</v>
      </c>
      <c r="J96" s="4" t="str">
        <f t="shared" ca="1" si="20"/>
        <v>2Yr Treasury Yield-Desjardins:03-2014</v>
      </c>
      <c r="K96" s="1" t="s">
        <v>22</v>
      </c>
      <c r="L96" s="2"/>
      <c r="M96" s="2"/>
      <c r="N96" s="2"/>
      <c r="O96" s="2"/>
      <c r="P96" s="2"/>
      <c r="Q96" s="2"/>
      <c r="R96" s="2"/>
      <c r="X96" s="2"/>
      <c r="Y96" s="2"/>
      <c r="Z96" s="2"/>
      <c r="AA96" s="2"/>
      <c r="AB96" s="2"/>
      <c r="AC96" s="2"/>
      <c r="AD96" s="2"/>
      <c r="BD96" s="2"/>
      <c r="BE96" s="2"/>
      <c r="BF96" s="2"/>
      <c r="BG96" s="2"/>
      <c r="BH96" s="2"/>
      <c r="BI96" s="2"/>
      <c r="BJ96" s="2"/>
      <c r="BP96" s="2">
        <v>4.0000000000000001E-3</v>
      </c>
      <c r="BQ96" s="2">
        <v>5.4999999999999997E-3</v>
      </c>
      <c r="BR96" s="2">
        <v>8.0000000000000002E-3</v>
      </c>
      <c r="BS96" s="2">
        <v>1.0500000000000001E-2</v>
      </c>
      <c r="BT96" s="2">
        <v>1.2999999999999999E-2</v>
      </c>
      <c r="BU96" s="2">
        <v>1.6500000000000001E-2</v>
      </c>
      <c r="BV96" s="2">
        <v>1.95E-2</v>
      </c>
    </row>
    <row r="97" spans="1:74" x14ac:dyDescent="0.55000000000000004">
      <c r="A97" s="4" t="str">
        <f t="shared" ca="1" si="11"/>
        <v>Dundee Cap. Mkts</v>
      </c>
      <c r="B97" s="4" t="str">
        <f t="shared" si="19"/>
        <v>C. Schieven</v>
      </c>
      <c r="C97" s="4" t="s">
        <v>88</v>
      </c>
      <c r="D97" s="4" t="s">
        <v>95</v>
      </c>
      <c r="E97" s="4" t="str">
        <f>IF(COUNTIF($E$2:E96,"Begin: " &amp; C97 &amp; "-" &amp; D97 &amp; "-" &amp; H97)=0,"Begin: " &amp; C97 &amp; "-" &amp; D97 &amp; "-" &amp; H97,IF((C97 &amp; "-" &amp; D97 &amp; "-" &amp; H97)&lt;&gt;(C98 &amp; "-" &amp; D98 &amp; "-" &amp; H98),"End: " &amp; C97 &amp; "-" &amp; D97 &amp; "-" &amp; H97,""))</f>
        <v/>
      </c>
      <c r="F97" s="4" t="str">
        <f t="shared" si="13"/>
        <v>Bloomberg-2Yr Treasury Yield-03-2014</v>
      </c>
      <c r="G97" s="7">
        <v>41711</v>
      </c>
      <c r="H97" s="7" t="str">
        <f t="shared" si="14"/>
        <v>03-2014</v>
      </c>
      <c r="I97" s="7" t="str">
        <f t="shared" ca="1" si="15"/>
        <v>Bloomberg: Dundee Cap. Mkts-2Yr Treasury Yield-03-2014</v>
      </c>
      <c r="J97" s="4" t="str">
        <f t="shared" ca="1" si="20"/>
        <v>2Yr Treasury Yield-Dundee Cap. Mkts:03-2014</v>
      </c>
      <c r="K97" s="1" t="s">
        <v>75</v>
      </c>
      <c r="L97" s="2"/>
      <c r="M97" s="2"/>
      <c r="N97" s="2"/>
      <c r="O97" s="2"/>
      <c r="P97" s="2"/>
      <c r="Q97" s="2"/>
      <c r="R97" s="2"/>
      <c r="X97" s="2"/>
      <c r="Y97" s="2"/>
      <c r="Z97" s="2"/>
      <c r="AA97" s="2"/>
      <c r="AB97" s="2"/>
      <c r="AC97" s="2"/>
      <c r="AD97" s="2"/>
      <c r="BD97" s="2"/>
      <c r="BE97" s="2"/>
      <c r="BF97" s="2"/>
      <c r="BG97" s="2"/>
      <c r="BH97" s="2"/>
      <c r="BI97" s="2"/>
      <c r="BJ97" s="2"/>
      <c r="BP97" s="2">
        <v>3.5000000000000001E-3</v>
      </c>
      <c r="BQ97" s="2">
        <v>3.5000000000000001E-3</v>
      </c>
      <c r="BR97" s="2">
        <v>3.8E-3</v>
      </c>
      <c r="BS97" s="2">
        <v>4.0000000000000001E-3</v>
      </c>
      <c r="BT97" s="2">
        <v>4.4999999999999997E-3</v>
      </c>
      <c r="BU97" s="2">
        <v>4.4999999999999997E-3</v>
      </c>
      <c r="BV97" s="2">
        <v>5.0000000000000001E-3</v>
      </c>
    </row>
    <row r="98" spans="1:74" x14ac:dyDescent="0.55000000000000004">
      <c r="A98" s="4" t="str">
        <f t="shared" ca="1" si="11"/>
        <v>DZ Bank</v>
      </c>
      <c r="B98" s="4" t="str">
        <f t="shared" si="19"/>
        <v>B. Figge</v>
      </c>
      <c r="C98" s="4" t="s">
        <v>88</v>
      </c>
      <c r="D98" s="4" t="s">
        <v>95</v>
      </c>
      <c r="E98" s="4" t="str">
        <f>IF(COUNTIF($E$2:E97,"Begin: " &amp; C98 &amp; "-" &amp; D98 &amp; "-" &amp; H98)=0,"Begin: " &amp; C98 &amp; "-" &amp; D98 &amp; "-" &amp; H98,IF((C98 &amp; "-" &amp; D98 &amp; "-" &amp; H98)&lt;&gt;(C99 &amp; "-" &amp; D99 &amp; "-" &amp; H99),"End: " &amp; C98 &amp; "-" &amp; D98 &amp; "-" &amp; H98,""))</f>
        <v/>
      </c>
      <c r="F98" s="4" t="str">
        <f t="shared" si="13"/>
        <v>Bloomberg-2Yr Treasury Yield-03-2014</v>
      </c>
      <c r="G98" s="7">
        <v>41711</v>
      </c>
      <c r="H98" s="7" t="str">
        <f t="shared" si="14"/>
        <v>03-2014</v>
      </c>
      <c r="I98" s="7" t="str">
        <f t="shared" ca="1" si="15"/>
        <v>Bloomberg: DZ Bank-2Yr Treasury Yield-03-2014</v>
      </c>
      <c r="J98" s="4" t="str">
        <f t="shared" ca="1" si="20"/>
        <v>2Yr Treasury Yield-DZ Bank:03-2014</v>
      </c>
      <c r="K98" s="1" t="s">
        <v>24</v>
      </c>
      <c r="L98" s="2"/>
      <c r="M98" s="2"/>
      <c r="N98" s="2"/>
      <c r="O98" s="2"/>
      <c r="P98" s="2"/>
      <c r="Q98" s="2"/>
      <c r="R98" s="2"/>
      <c r="X98" s="2"/>
      <c r="Y98" s="2"/>
      <c r="Z98" s="2"/>
      <c r="AA98" s="2"/>
      <c r="AB98" s="2"/>
      <c r="AC98" s="2"/>
      <c r="AD98" s="2"/>
      <c r="BD98" s="2"/>
      <c r="BE98" s="2"/>
      <c r="BF98" s="2"/>
      <c r="BG98" s="2"/>
      <c r="BH98" s="2"/>
      <c r="BI98" s="2"/>
      <c r="BJ98" s="2"/>
      <c r="BP98" s="2">
        <v>4.0000000000000001E-3</v>
      </c>
      <c r="BQ98" s="2">
        <v>5.0000000000000001E-3</v>
      </c>
      <c r="BR98" s="2">
        <v>7.0000000000000001E-3</v>
      </c>
      <c r="BS98" s="2">
        <v>8.9999999999999993E-3</v>
      </c>
      <c r="BT98" s="2">
        <v>1.2E-2</v>
      </c>
      <c r="BU98" s="2">
        <v>1.7000000000000001E-2</v>
      </c>
      <c r="BV98" s="2">
        <v>0.02</v>
      </c>
    </row>
    <row r="99" spans="1:74" x14ac:dyDescent="0.55000000000000004">
      <c r="A99" s="4" t="str">
        <f t="shared" ca="1" si="11"/>
        <v>Euler Hermes</v>
      </c>
      <c r="B99" s="4" t="str">
        <f t="shared" si="19"/>
        <v>D. North</v>
      </c>
      <c r="C99" s="4" t="s">
        <v>88</v>
      </c>
      <c r="D99" s="4" t="s">
        <v>95</v>
      </c>
      <c r="E99" s="4" t="str">
        <f>IF(COUNTIF($E$2:E98,"Begin: " &amp; C99 &amp; "-" &amp; D99 &amp; "-" &amp; H99)=0,"Begin: " &amp; C99 &amp; "-" &amp; D99 &amp; "-" &amp; H99,IF((C99 &amp; "-" &amp; D99 &amp; "-" &amp; H99)&lt;&gt;(C100 &amp; "-" &amp; D100 &amp; "-" &amp; H100),"End: " &amp; C99 &amp; "-" &amp; D99 &amp; "-" &amp; H99,""))</f>
        <v/>
      </c>
      <c r="F99" s="4" t="str">
        <f t="shared" si="13"/>
        <v>Bloomberg-2Yr Treasury Yield-03-2014</v>
      </c>
      <c r="G99" s="7">
        <v>41711</v>
      </c>
      <c r="H99" s="7" t="str">
        <f t="shared" si="14"/>
        <v>03-2014</v>
      </c>
      <c r="I99" s="7" t="str">
        <f t="shared" ca="1" si="15"/>
        <v>Bloomberg: Euler Hermes-2Yr Treasury Yield-03-2014</v>
      </c>
      <c r="J99" s="4" t="str">
        <f t="shared" ca="1" si="20"/>
        <v>2Yr Treasury Yield-Euler Hermes:03-2014</v>
      </c>
      <c r="K99" s="1" t="s">
        <v>25</v>
      </c>
      <c r="L99" s="2"/>
      <c r="M99" s="2"/>
      <c r="N99" s="2"/>
      <c r="O99" s="2"/>
      <c r="P99" s="2"/>
      <c r="Q99" s="2"/>
      <c r="R99" s="2"/>
      <c r="X99" s="2"/>
      <c r="Y99" s="2"/>
      <c r="Z99" s="2"/>
      <c r="AA99" s="2"/>
      <c r="AB99" s="2"/>
      <c r="AC99" s="2"/>
      <c r="AD99" s="2"/>
      <c r="BD99" s="2"/>
      <c r="BE99" s="2"/>
      <c r="BF99" s="2"/>
      <c r="BG99" s="2"/>
      <c r="BH99" s="2"/>
      <c r="BI99" s="2"/>
      <c r="BJ99" s="2"/>
      <c r="BP99" s="2">
        <v>4.0000000000000001E-3</v>
      </c>
      <c r="BQ99" s="2">
        <v>5.0000000000000001E-3</v>
      </c>
      <c r="BR99" s="2">
        <v>6.0000000000000001E-3</v>
      </c>
      <c r="BS99" s="2">
        <v>8.0000000000000002E-3</v>
      </c>
      <c r="BT99" s="2">
        <v>0.01</v>
      </c>
      <c r="BU99" s="2">
        <v>1.0999999999999999E-2</v>
      </c>
      <c r="BV99" s="2">
        <v>1.2999999999999999E-2</v>
      </c>
    </row>
    <row r="100" spans="1:74" x14ac:dyDescent="0.55000000000000004">
      <c r="A100" s="4" t="str">
        <f t="shared" ca="1" si="11"/>
        <v>First Trust Adv.</v>
      </c>
      <c r="B100" s="4" t="str">
        <f t="shared" si="19"/>
        <v>Wesbury/Stein</v>
      </c>
      <c r="C100" s="4" t="s">
        <v>88</v>
      </c>
      <c r="D100" s="4" t="s">
        <v>95</v>
      </c>
      <c r="E100" s="4" t="str">
        <f>IF(COUNTIF($E$2:E99,"Begin: " &amp; C100 &amp; "-" &amp; D100 &amp; "-" &amp; H100)=0,"Begin: " &amp; C100 &amp; "-" &amp; D100 &amp; "-" &amp; H100,IF((C100 &amp; "-" &amp; D100 &amp; "-" &amp; H100)&lt;&gt;(C101 &amp; "-" &amp; D101 &amp; "-" &amp; H101),"End: " &amp; C100 &amp; "-" &amp; D100 &amp; "-" &amp; H100,""))</f>
        <v/>
      </c>
      <c r="F100" s="4" t="str">
        <f t="shared" si="13"/>
        <v>Bloomberg-2Yr Treasury Yield-03-2014</v>
      </c>
      <c r="G100" s="7">
        <v>41711</v>
      </c>
      <c r="H100" s="7" t="str">
        <f t="shared" si="14"/>
        <v>03-2014</v>
      </c>
      <c r="I100" s="7" t="str">
        <f t="shared" ca="1" si="15"/>
        <v>Bloomberg: First Trust Adv.-2Yr Treasury Yield-03-2014</v>
      </c>
      <c r="J100" s="4" t="str">
        <f t="shared" ca="1" si="20"/>
        <v>2Yr Treasury Yield-First Trust Adv.:03-2014</v>
      </c>
      <c r="K100" s="1" t="s">
        <v>26</v>
      </c>
      <c r="L100" s="2"/>
      <c r="M100" s="2"/>
      <c r="N100" s="2"/>
      <c r="O100" s="2"/>
      <c r="P100" s="2"/>
      <c r="Q100" s="2"/>
      <c r="R100" s="2"/>
      <c r="X100" s="2"/>
      <c r="Y100" s="2"/>
      <c r="Z100" s="2"/>
      <c r="AA100" s="2"/>
      <c r="AB100" s="2"/>
      <c r="AC100" s="2"/>
      <c r="AD100" s="2"/>
      <c r="BD100" s="2"/>
      <c r="BE100" s="2"/>
      <c r="BF100" s="2"/>
      <c r="BG100" s="2"/>
      <c r="BH100" s="2"/>
      <c r="BI100" s="2"/>
      <c r="BJ100" s="2"/>
      <c r="BP100" s="2">
        <v>4.1999999999999997E-3</v>
      </c>
      <c r="BQ100" s="2">
        <v>6.4999999999999997E-3</v>
      </c>
      <c r="BR100" s="2">
        <v>6.6E-3</v>
      </c>
      <c r="BS100" s="2">
        <v>8.6E-3</v>
      </c>
      <c r="BT100" s="2">
        <v>9.4999999999999998E-3</v>
      </c>
      <c r="BU100" s="2">
        <v>1.0999999999999999E-2</v>
      </c>
      <c r="BV100" s="2">
        <v>1.2500000000000001E-2</v>
      </c>
    </row>
    <row r="101" spans="1:74" x14ac:dyDescent="0.55000000000000004">
      <c r="A101" s="4" t="str">
        <f t="shared" ca="1" si="11"/>
        <v>Guerrilla Econ.</v>
      </c>
      <c r="B101" s="4" t="str">
        <f t="shared" si="19"/>
        <v>J. Dunham</v>
      </c>
      <c r="C101" s="4" t="s">
        <v>88</v>
      </c>
      <c r="D101" s="4" t="s">
        <v>95</v>
      </c>
      <c r="E101" s="4" t="str">
        <f>IF(COUNTIF($E$2:E100,"Begin: " &amp; C101 &amp; "-" &amp; D101 &amp; "-" &amp; H101)=0,"Begin: " &amp; C101 &amp; "-" &amp; D101 &amp; "-" &amp; H101,IF((C101 &amp; "-" &amp; D101 &amp; "-" &amp; H101)&lt;&gt;(C102 &amp; "-" &amp; D102 &amp; "-" &amp; H102),"End: " &amp; C101 &amp; "-" &amp; D101 &amp; "-" &amp; H101,""))</f>
        <v/>
      </c>
      <c r="F101" s="4" t="str">
        <f t="shared" si="13"/>
        <v>Bloomberg-2Yr Treasury Yield-03-2014</v>
      </c>
      <c r="G101" s="7">
        <v>41711</v>
      </c>
      <c r="H101" s="7" t="str">
        <f t="shared" si="14"/>
        <v>03-2014</v>
      </c>
      <c r="I101" s="7" t="str">
        <f t="shared" ca="1" si="15"/>
        <v>Bloomberg: Guerrilla Econ.-2Yr Treasury Yield-03-2014</v>
      </c>
      <c r="J101" s="4" t="str">
        <f t="shared" ca="1" si="20"/>
        <v>2Yr Treasury Yield-Guerrilla Econ.:03-2014</v>
      </c>
      <c r="K101" s="1" t="s">
        <v>76</v>
      </c>
      <c r="L101" s="2"/>
      <c r="M101" s="2"/>
      <c r="N101" s="2"/>
      <c r="O101" s="2"/>
      <c r="P101" s="2"/>
      <c r="Q101" s="2"/>
      <c r="R101" s="2"/>
      <c r="X101" s="2"/>
      <c r="Y101" s="2"/>
      <c r="Z101" s="2"/>
      <c r="AA101" s="2"/>
      <c r="AB101" s="2"/>
      <c r="AC101" s="2"/>
      <c r="AD101" s="2"/>
      <c r="BD101" s="2"/>
      <c r="BE101" s="2"/>
      <c r="BF101" s="2"/>
      <c r="BG101" s="2"/>
      <c r="BH101" s="2"/>
      <c r="BI101" s="2"/>
      <c r="BJ101" s="2"/>
      <c r="BP101" s="2">
        <v>3.8E-3</v>
      </c>
      <c r="BQ101" s="2">
        <v>7.4999999999999997E-3</v>
      </c>
      <c r="BR101" s="2">
        <v>1.1299999999999999E-2</v>
      </c>
      <c r="BS101" s="2">
        <v>1.4999999999999999E-2</v>
      </c>
      <c r="BT101" s="2">
        <v>2.1899999999999999E-2</v>
      </c>
      <c r="BU101" s="2">
        <v>2.1899999999999999E-2</v>
      </c>
      <c r="BV101" s="2">
        <v>2.63E-2</v>
      </c>
    </row>
    <row r="102" spans="1:74" x14ac:dyDescent="0.55000000000000004">
      <c r="A102" s="4" t="str">
        <f t="shared" ca="1" si="11"/>
        <v>Heartland Financial</v>
      </c>
      <c r="B102" s="4" t="str">
        <f t="shared" si="19"/>
        <v>A. Douglas</v>
      </c>
      <c r="C102" s="4" t="s">
        <v>88</v>
      </c>
      <c r="D102" s="4" t="s">
        <v>95</v>
      </c>
      <c r="E102" s="4" t="str">
        <f>IF(COUNTIF($E$2:E101,"Begin: " &amp; C102 &amp; "-" &amp; D102 &amp; "-" &amp; H102)=0,"Begin: " &amp; C102 &amp; "-" &amp; D102 &amp; "-" &amp; H102,IF((C102 &amp; "-" &amp; D102 &amp; "-" &amp; H102)&lt;&gt;(C103 &amp; "-" &amp; D103 &amp; "-" &amp; H103),"End: " &amp; C102 &amp; "-" &amp; D102 &amp; "-" &amp; H102,""))</f>
        <v/>
      </c>
      <c r="F102" s="4" t="str">
        <f t="shared" si="13"/>
        <v>Bloomberg-2Yr Treasury Yield-03-2014</v>
      </c>
      <c r="G102" s="7">
        <v>41711</v>
      </c>
      <c r="H102" s="7" t="str">
        <f t="shared" si="14"/>
        <v>03-2014</v>
      </c>
      <c r="I102" s="7" t="str">
        <f t="shared" ca="1" si="15"/>
        <v>Bloomberg: Heartland Financial-2Yr Treasury Yield-03-2014</v>
      </c>
      <c r="J102" s="4" t="str">
        <f t="shared" ca="1" si="20"/>
        <v>2Yr Treasury Yield-Heartland Financial:03-2014</v>
      </c>
      <c r="K102" s="1" t="s">
        <v>28</v>
      </c>
      <c r="L102" s="2"/>
      <c r="M102" s="2"/>
      <c r="N102" s="2"/>
      <c r="O102" s="2"/>
      <c r="P102" s="2"/>
      <c r="Q102" s="2"/>
      <c r="R102" s="2"/>
      <c r="X102" s="2"/>
      <c r="Y102" s="2"/>
      <c r="Z102" s="2"/>
      <c r="AA102" s="2"/>
      <c r="AB102" s="2"/>
      <c r="AC102" s="2"/>
      <c r="AD102" s="2"/>
      <c r="BD102" s="2"/>
      <c r="BE102" s="2"/>
      <c r="BF102" s="2"/>
      <c r="BG102" s="2"/>
      <c r="BH102" s="2"/>
      <c r="BI102" s="2"/>
      <c r="BJ102" s="2"/>
      <c r="BP102" s="2">
        <v>4.0000000000000001E-3</v>
      </c>
      <c r="BQ102" s="2">
        <v>4.4999999999999997E-3</v>
      </c>
      <c r="BR102" s="2">
        <v>5.0000000000000001E-3</v>
      </c>
      <c r="BS102" s="2">
        <v>6.0000000000000001E-3</v>
      </c>
      <c r="BT102" s="2">
        <v>6.4999999999999997E-3</v>
      </c>
      <c r="BU102" s="2">
        <v>7.4999999999999997E-3</v>
      </c>
      <c r="BV102" s="2">
        <v>1.2500000000000001E-2</v>
      </c>
    </row>
    <row r="103" spans="1:74" x14ac:dyDescent="0.55000000000000004">
      <c r="A103" s="4" t="str">
        <f t="shared" ca="1" si="11"/>
        <v>Helaba</v>
      </c>
      <c r="B103" s="4" t="str">
        <f t="shared" si="19"/>
        <v>P. Franke</v>
      </c>
      <c r="C103" s="4" t="s">
        <v>88</v>
      </c>
      <c r="D103" s="4" t="s">
        <v>95</v>
      </c>
      <c r="E103" s="4" t="str">
        <f>IF(COUNTIF($E$2:E102,"Begin: " &amp; C103 &amp; "-" &amp; D103 &amp; "-" &amp; H103)=0,"Begin: " &amp; C103 &amp; "-" &amp; D103 &amp; "-" &amp; H103,IF((C103 &amp; "-" &amp; D103 &amp; "-" &amp; H103)&lt;&gt;(C104 &amp; "-" &amp; D104 &amp; "-" &amp; H104),"End: " &amp; C103 &amp; "-" &amp; D103 &amp; "-" &amp; H103,""))</f>
        <v/>
      </c>
      <c r="F103" s="4" t="str">
        <f t="shared" si="13"/>
        <v>Bloomberg-2Yr Treasury Yield-03-2014</v>
      </c>
      <c r="G103" s="7">
        <v>41711</v>
      </c>
      <c r="H103" s="7" t="str">
        <f t="shared" si="14"/>
        <v>03-2014</v>
      </c>
      <c r="I103" s="7" t="str">
        <f t="shared" ca="1" si="15"/>
        <v>Bloomberg: Helaba-2Yr Treasury Yield-03-2014</v>
      </c>
      <c r="J103" s="4" t="str">
        <f t="shared" ca="1" si="20"/>
        <v>2Yr Treasury Yield-Helaba:03-2014</v>
      </c>
      <c r="K103" s="1" t="s">
        <v>29</v>
      </c>
      <c r="L103" s="2"/>
      <c r="M103" s="2"/>
      <c r="N103" s="2"/>
      <c r="O103" s="2"/>
      <c r="P103" s="2"/>
      <c r="Q103" s="2"/>
      <c r="R103" s="2"/>
      <c r="X103" s="2"/>
      <c r="Y103" s="2"/>
      <c r="Z103" s="2"/>
      <c r="AA103" s="2"/>
      <c r="AB103" s="2"/>
      <c r="AC103" s="2"/>
      <c r="AD103" s="2"/>
      <c r="BD103" s="2"/>
      <c r="BE103" s="2"/>
      <c r="BF103" s="2"/>
      <c r="BG103" s="2"/>
      <c r="BH103" s="2"/>
      <c r="BI103" s="2"/>
      <c r="BJ103" s="2"/>
      <c r="BP103" s="2">
        <v>4.0000000000000001E-3</v>
      </c>
      <c r="BQ103" s="2">
        <v>5.0000000000000001E-3</v>
      </c>
      <c r="BR103" s="2">
        <v>7.0000000000000001E-3</v>
      </c>
      <c r="BS103" s="2">
        <v>8.9999999999999993E-3</v>
      </c>
      <c r="BT103" s="2">
        <v>1.0999999999999999E-2</v>
      </c>
      <c r="BU103" s="2">
        <v>1.6E-2</v>
      </c>
      <c r="BV103" s="2">
        <v>1.7000000000000001E-2</v>
      </c>
    </row>
    <row r="104" spans="1:74" x14ac:dyDescent="0.55000000000000004">
      <c r="A104" s="4" t="str">
        <f t="shared" ca="1" si="11"/>
        <v xml:space="preserve">HSH Nordbank </v>
      </c>
      <c r="B104" s="4" t="str">
        <f t="shared" si="19"/>
        <v>C. Rubia</v>
      </c>
      <c r="C104" s="4" t="s">
        <v>88</v>
      </c>
      <c r="D104" s="4" t="s">
        <v>95</v>
      </c>
      <c r="E104" s="4" t="str">
        <f>IF(COUNTIF($E$2:E103,"Begin: " &amp; C104 &amp; "-" &amp; D104 &amp; "-" &amp; H104)=0,"Begin: " &amp; C104 &amp; "-" &amp; D104 &amp; "-" &amp; H104,IF((C104 &amp; "-" &amp; D104 &amp; "-" &amp; H104)&lt;&gt;(C105 &amp; "-" &amp; D105 &amp; "-" &amp; H105),"End: " &amp; C104 &amp; "-" &amp; D104 &amp; "-" &amp; H104,""))</f>
        <v/>
      </c>
      <c r="F104" s="4" t="str">
        <f t="shared" si="13"/>
        <v>Bloomberg-2Yr Treasury Yield-03-2014</v>
      </c>
      <c r="G104" s="7">
        <v>41711</v>
      </c>
      <c r="H104" s="7" t="str">
        <f t="shared" si="14"/>
        <v>03-2014</v>
      </c>
      <c r="I104" s="7" t="str">
        <f t="shared" ca="1" si="15"/>
        <v>Bloomberg: HSH Nordbank -2Yr Treasury Yield-03-2014</v>
      </c>
      <c r="J104" s="4" t="str">
        <f t="shared" ca="1" si="20"/>
        <v>2Yr Treasury Yield-HSH Nordbank :03-2014</v>
      </c>
      <c r="K104" s="1" t="s">
        <v>31</v>
      </c>
      <c r="M104" s="2"/>
      <c r="N104" s="2"/>
      <c r="O104" s="2"/>
      <c r="P104" s="2"/>
      <c r="Q104" s="2"/>
      <c r="R104" s="2"/>
      <c r="Y104" s="2"/>
      <c r="Z104" s="2"/>
      <c r="AA104" s="2"/>
      <c r="AB104" s="2"/>
      <c r="AC104" s="2"/>
      <c r="AD104" s="2"/>
      <c r="BE104" s="2"/>
      <c r="BF104" s="2"/>
      <c r="BG104" s="2"/>
      <c r="BH104" s="2"/>
      <c r="BI104" s="2"/>
      <c r="BJ104" s="2"/>
      <c r="BP104" t="s">
        <v>2</v>
      </c>
      <c r="BQ104" s="2">
        <v>4.4999999999999997E-3</v>
      </c>
      <c r="BR104" s="2">
        <v>5.4999999999999997E-3</v>
      </c>
      <c r="BS104" s="2">
        <v>6.4999999999999997E-3</v>
      </c>
      <c r="BT104" s="2">
        <v>7.4999999999999997E-3</v>
      </c>
      <c r="BU104" s="2">
        <v>8.5000000000000006E-3</v>
      </c>
      <c r="BV104" s="2">
        <v>0.01</v>
      </c>
    </row>
    <row r="105" spans="1:74" x14ac:dyDescent="0.55000000000000004">
      <c r="A105" s="4" t="str">
        <f t="shared" ca="1" si="11"/>
        <v>Hugh Johnson Adv</v>
      </c>
      <c r="B105" s="4" t="str">
        <f t="shared" si="19"/>
        <v>H. Johnson</v>
      </c>
      <c r="C105" s="4" t="s">
        <v>88</v>
      </c>
      <c r="D105" s="4" t="s">
        <v>95</v>
      </c>
      <c r="E105" s="4" t="str">
        <f>IF(COUNTIF($E$2:E104,"Begin: " &amp; C105 &amp; "-" &amp; D105 &amp; "-" &amp; H105)=0,"Begin: " &amp; C105 &amp; "-" &amp; D105 &amp; "-" &amp; H105,IF((C105 &amp; "-" &amp; D105 &amp; "-" &amp; H105)&lt;&gt;(C106 &amp; "-" &amp; D106 &amp; "-" &amp; H106),"End: " &amp; C105 &amp; "-" &amp; D105 &amp; "-" &amp; H105,""))</f>
        <v/>
      </c>
      <c r="F105" s="4" t="str">
        <f t="shared" si="13"/>
        <v>Bloomberg-2Yr Treasury Yield-03-2014</v>
      </c>
      <c r="G105" s="7">
        <v>41711</v>
      </c>
      <c r="H105" s="7" t="str">
        <f t="shared" si="14"/>
        <v>03-2014</v>
      </c>
      <c r="I105" s="7" t="str">
        <f t="shared" ca="1" si="15"/>
        <v>Bloomberg: Hugh Johnson Adv-2Yr Treasury Yield-03-2014</v>
      </c>
      <c r="J105" s="4" t="str">
        <f t="shared" ca="1" si="20"/>
        <v>2Yr Treasury Yield-Hugh Johnson Adv:03-2014</v>
      </c>
      <c r="K105" s="1" t="s">
        <v>32</v>
      </c>
      <c r="L105" s="2"/>
      <c r="M105" s="2"/>
      <c r="N105" s="2"/>
      <c r="O105" s="2"/>
      <c r="P105" s="2"/>
      <c r="Q105" s="2"/>
      <c r="R105" s="2"/>
      <c r="X105" s="2"/>
      <c r="Y105" s="2"/>
      <c r="Z105" s="2"/>
      <c r="AA105" s="2"/>
      <c r="AB105" s="2"/>
      <c r="AC105" s="2"/>
      <c r="AD105" s="2"/>
      <c r="BD105" s="2"/>
      <c r="BE105" s="2"/>
      <c r="BF105" s="2"/>
      <c r="BG105" s="2"/>
      <c r="BH105" s="2"/>
      <c r="BI105" s="2"/>
      <c r="BJ105" s="2"/>
      <c r="BP105" s="2">
        <v>3.7000000000000002E-3</v>
      </c>
      <c r="BQ105" s="2">
        <v>3.5000000000000001E-3</v>
      </c>
      <c r="BR105" s="2">
        <v>3.5000000000000001E-3</v>
      </c>
      <c r="BS105" s="2">
        <v>4.1000000000000003E-3</v>
      </c>
      <c r="BT105" s="2">
        <v>4.0000000000000001E-3</v>
      </c>
      <c r="BU105" s="2">
        <v>5.0000000000000001E-3</v>
      </c>
      <c r="BV105" s="2">
        <v>5.0000000000000001E-3</v>
      </c>
    </row>
    <row r="106" spans="1:74" x14ac:dyDescent="0.55000000000000004">
      <c r="A106" s="4" t="str">
        <f t="shared" ca="1" si="11"/>
        <v>IHS Global Insight</v>
      </c>
      <c r="B106" s="4" t="str">
        <f t="shared" si="19"/>
        <v>D. Handler</v>
      </c>
      <c r="C106" s="4" t="s">
        <v>88</v>
      </c>
      <c r="D106" s="4" t="s">
        <v>95</v>
      </c>
      <c r="E106" s="4" t="str">
        <f>IF(COUNTIF($E$2:E105,"Begin: " &amp; C106 &amp; "-" &amp; D106 &amp; "-" &amp; H106)=0,"Begin: " &amp; C106 &amp; "-" &amp; D106 &amp; "-" &amp; H106,IF((C106 &amp; "-" &amp; D106 &amp; "-" &amp; H106)&lt;&gt;(C107 &amp; "-" &amp; D107 &amp; "-" &amp; H107),"End: " &amp; C106 &amp; "-" &amp; D106 &amp; "-" &amp; H106,""))</f>
        <v/>
      </c>
      <c r="F106" s="4" t="str">
        <f t="shared" si="13"/>
        <v>Bloomberg-2Yr Treasury Yield-03-2014</v>
      </c>
      <c r="G106" s="7">
        <v>41711</v>
      </c>
      <c r="H106" s="7" t="str">
        <f t="shared" si="14"/>
        <v>03-2014</v>
      </c>
      <c r="I106" s="7" t="str">
        <f t="shared" ca="1" si="15"/>
        <v>Bloomberg: IHS Global Insight-2Yr Treasury Yield-03-2014</v>
      </c>
      <c r="J106" s="4" t="str">
        <f t="shared" ca="1" si="20"/>
        <v>2Yr Treasury Yield-IHS Global Insight:03-2014</v>
      </c>
      <c r="K106" s="1" t="s">
        <v>33</v>
      </c>
      <c r="L106" s="2"/>
      <c r="M106" s="2"/>
      <c r="N106" s="2"/>
      <c r="O106" s="2"/>
      <c r="P106" s="2"/>
      <c r="Q106" s="2"/>
      <c r="R106" s="2"/>
      <c r="X106" s="2"/>
      <c r="Y106" s="2"/>
      <c r="Z106" s="2"/>
      <c r="AA106" s="2"/>
      <c r="AB106" s="2"/>
      <c r="AC106" s="2"/>
      <c r="AD106" s="2"/>
      <c r="BD106" s="2"/>
      <c r="BE106" s="2"/>
      <c r="BF106" s="2"/>
      <c r="BG106" s="2"/>
      <c r="BH106" s="2"/>
      <c r="BI106" s="2"/>
      <c r="BJ106" s="2"/>
      <c r="BP106" s="2">
        <v>3.3999999999999998E-3</v>
      </c>
      <c r="BQ106" s="2">
        <v>3.8999999999999998E-3</v>
      </c>
      <c r="BR106" s="2">
        <v>4.4999999999999997E-3</v>
      </c>
      <c r="BS106" s="2">
        <v>4.7999999999999996E-3</v>
      </c>
      <c r="BT106" s="2">
        <v>5.3E-3</v>
      </c>
      <c r="BU106" s="2">
        <v>8.3999999999999995E-3</v>
      </c>
      <c r="BV106" s="2">
        <v>1.3599999999999999E-2</v>
      </c>
    </row>
    <row r="107" spans="1:74" x14ac:dyDescent="0.55000000000000004">
      <c r="A107" s="4" t="str">
        <f t="shared" ca="1" si="11"/>
        <v>ING</v>
      </c>
      <c r="B107" s="4" t="str">
        <f t="shared" si="19"/>
        <v>R. Carnell</v>
      </c>
      <c r="C107" s="4" t="s">
        <v>88</v>
      </c>
      <c r="D107" s="4" t="s">
        <v>95</v>
      </c>
      <c r="E107" s="4" t="str">
        <f>IF(COUNTIF($E$2:E106,"Begin: " &amp; C107 &amp; "-" &amp; D107 &amp; "-" &amp; H107)=0,"Begin: " &amp; C107 &amp; "-" &amp; D107 &amp; "-" &amp; H107,IF((C107 &amp; "-" &amp; D107 &amp; "-" &amp; H107)&lt;&gt;(C108 &amp; "-" &amp; D108 &amp; "-" &amp; H108),"End: " &amp; C107 &amp; "-" &amp; D107 &amp; "-" &amp; H107,""))</f>
        <v/>
      </c>
      <c r="F107" s="4" t="str">
        <f t="shared" si="13"/>
        <v>Bloomberg-2Yr Treasury Yield-03-2014</v>
      </c>
      <c r="G107" s="7">
        <v>41711</v>
      </c>
      <c r="H107" s="7" t="str">
        <f t="shared" si="14"/>
        <v>03-2014</v>
      </c>
      <c r="I107" s="7" t="str">
        <f t="shared" ca="1" si="15"/>
        <v>Bloomberg: ING-2Yr Treasury Yield-03-2014</v>
      </c>
      <c r="J107" s="4" t="str">
        <f t="shared" ca="1" si="20"/>
        <v>2Yr Treasury Yield-ING:03-2014</v>
      </c>
      <c r="K107" s="1" t="s">
        <v>34</v>
      </c>
      <c r="L107" s="2"/>
      <c r="M107" s="2"/>
      <c r="N107" s="2"/>
      <c r="O107" s="2"/>
      <c r="P107" s="2"/>
      <c r="Q107" s="2"/>
      <c r="X107" s="2"/>
      <c r="Y107" s="2"/>
      <c r="Z107" s="2"/>
      <c r="AA107" s="2"/>
      <c r="AB107" s="2"/>
      <c r="AC107" s="2"/>
      <c r="BD107" s="2"/>
      <c r="BE107" s="2"/>
      <c r="BF107" s="2"/>
      <c r="BG107" s="2"/>
      <c r="BH107" s="2"/>
      <c r="BI107" s="2"/>
      <c r="BP107" s="2">
        <v>3.0000000000000001E-3</v>
      </c>
      <c r="BQ107" s="2">
        <v>3.0000000000000001E-3</v>
      </c>
      <c r="BR107" s="2">
        <v>5.4999999999999997E-3</v>
      </c>
      <c r="BS107" s="2">
        <v>7.0000000000000001E-3</v>
      </c>
      <c r="BT107" s="2">
        <v>0.01</v>
      </c>
      <c r="BU107" s="2">
        <v>1.2999999999999999E-2</v>
      </c>
      <c r="BV107" t="s">
        <v>2</v>
      </c>
    </row>
    <row r="108" spans="1:74" x14ac:dyDescent="0.55000000000000004">
      <c r="A108" s="4" t="str">
        <f t="shared" ca="1" si="11"/>
        <v>Laurentian</v>
      </c>
      <c r="B108" s="4" t="str">
        <f t="shared" si="19"/>
        <v>S. Lavoie</v>
      </c>
      <c r="C108" s="4" t="s">
        <v>88</v>
      </c>
      <c r="D108" s="4" t="s">
        <v>95</v>
      </c>
      <c r="E108" s="4" t="str">
        <f>IF(COUNTIF($E$2:E107,"Begin: " &amp; C108 &amp; "-" &amp; D108 &amp; "-" &amp; H108)=0,"Begin: " &amp; C108 &amp; "-" &amp; D108 &amp; "-" &amp; H108,IF((C108 &amp; "-" &amp; D108 &amp; "-" &amp; H108)&lt;&gt;(C109 &amp; "-" &amp; D109 &amp; "-" &amp; H109),"End: " &amp; C108 &amp; "-" &amp; D108 &amp; "-" &amp; H108,""))</f>
        <v/>
      </c>
      <c r="F108" s="4" t="str">
        <f t="shared" si="13"/>
        <v>Bloomberg-2Yr Treasury Yield-03-2014</v>
      </c>
      <c r="G108" s="7">
        <v>41711</v>
      </c>
      <c r="H108" s="7" t="str">
        <f t="shared" si="14"/>
        <v>03-2014</v>
      </c>
      <c r="I108" s="7" t="str">
        <f t="shared" ca="1" si="15"/>
        <v>Bloomberg: Laurentian-2Yr Treasury Yield-03-2014</v>
      </c>
      <c r="J108" s="4" t="str">
        <f t="shared" ca="1" si="20"/>
        <v>2Yr Treasury Yield-Laurentian:03-2014</v>
      </c>
      <c r="K108" s="1" t="s">
        <v>36</v>
      </c>
      <c r="L108" s="2"/>
      <c r="M108" s="2"/>
      <c r="N108" s="2"/>
      <c r="O108" s="2"/>
      <c r="P108" s="2"/>
      <c r="Q108" s="2"/>
      <c r="R108" s="2"/>
      <c r="X108" s="2"/>
      <c r="Y108" s="2"/>
      <c r="Z108" s="2"/>
      <c r="AA108" s="2"/>
      <c r="AB108" s="2"/>
      <c r="AC108" s="2"/>
      <c r="AD108" s="2"/>
      <c r="BD108" s="2"/>
      <c r="BE108" s="2"/>
      <c r="BF108" s="2"/>
      <c r="BG108" s="2"/>
      <c r="BH108" s="2"/>
      <c r="BI108" s="2"/>
      <c r="BJ108" s="2"/>
      <c r="BP108" s="2">
        <v>4.0000000000000001E-3</v>
      </c>
      <c r="BQ108" s="2">
        <v>4.0000000000000001E-3</v>
      </c>
      <c r="BR108" s="2">
        <v>5.0000000000000001E-3</v>
      </c>
      <c r="BS108" s="2">
        <v>5.4999999999999997E-3</v>
      </c>
      <c r="BT108" s="2">
        <v>6.0000000000000001E-3</v>
      </c>
      <c r="BU108" s="2">
        <v>7.4999999999999997E-3</v>
      </c>
      <c r="BV108" s="2">
        <v>0.01</v>
      </c>
    </row>
    <row r="109" spans="1:74" x14ac:dyDescent="0.55000000000000004">
      <c r="A109" s="4" t="str">
        <f t="shared" ca="1" si="11"/>
        <v>MacroFin Analytics</v>
      </c>
      <c r="B109" s="4" t="str">
        <f t="shared" si="19"/>
        <v>P. Jain</v>
      </c>
      <c r="C109" s="4" t="s">
        <v>88</v>
      </c>
      <c r="D109" s="4" t="s">
        <v>95</v>
      </c>
      <c r="E109" s="4" t="str">
        <f>IF(COUNTIF($E$2:E108,"Begin: " &amp; C109 &amp; "-" &amp; D109 &amp; "-" &amp; H109)=0,"Begin: " &amp; C109 &amp; "-" &amp; D109 &amp; "-" &amp; H109,IF((C109 &amp; "-" &amp; D109 &amp; "-" &amp; H109)&lt;&gt;(C110 &amp; "-" &amp; D110 &amp; "-" &amp; H110),"End: " &amp; C109 &amp; "-" &amp; D109 &amp; "-" &amp; H109,""))</f>
        <v/>
      </c>
      <c r="F109" s="4" t="str">
        <f t="shared" si="13"/>
        <v>Bloomberg-2Yr Treasury Yield-03-2014</v>
      </c>
      <c r="G109" s="7">
        <v>41711</v>
      </c>
      <c r="H109" s="7" t="str">
        <f t="shared" si="14"/>
        <v>03-2014</v>
      </c>
      <c r="I109" s="7" t="str">
        <f t="shared" ca="1" si="15"/>
        <v>Bloomberg: MacroFin Analytics-2Yr Treasury Yield-03-2014</v>
      </c>
      <c r="J109" s="4" t="str">
        <f t="shared" ca="1" si="20"/>
        <v>2Yr Treasury Yield-MacroFin Analytics:03-2014</v>
      </c>
      <c r="K109" s="1" t="s">
        <v>37</v>
      </c>
      <c r="L109" s="2"/>
      <c r="M109" s="2"/>
      <c r="N109" s="2"/>
      <c r="O109" s="2"/>
      <c r="P109" s="2"/>
      <c r="Q109" s="2"/>
      <c r="R109" s="2"/>
      <c r="X109" s="2"/>
      <c r="Y109" s="2"/>
      <c r="Z109" s="2"/>
      <c r="AA109" s="2"/>
      <c r="AB109" s="2"/>
      <c r="AC109" s="2"/>
      <c r="AD109" s="2"/>
      <c r="BD109" s="2"/>
      <c r="BE109" s="2"/>
      <c r="BF109" s="2"/>
      <c r="BG109" s="2"/>
      <c r="BH109" s="2"/>
      <c r="BI109" s="2"/>
      <c r="BJ109" s="2"/>
      <c r="BP109" s="2">
        <v>3.5999999999999999E-3</v>
      </c>
      <c r="BQ109" s="2">
        <v>4.1999999999999997E-3</v>
      </c>
      <c r="BR109" s="2">
        <v>4.7999999999999996E-3</v>
      </c>
      <c r="BS109" s="2">
        <v>5.0000000000000001E-3</v>
      </c>
      <c r="BT109" s="2">
        <v>5.1999999999999998E-3</v>
      </c>
      <c r="BU109" s="2">
        <v>6.0000000000000001E-3</v>
      </c>
      <c r="BV109" s="2">
        <v>7.7999999999999996E-3</v>
      </c>
    </row>
    <row r="110" spans="1:74" x14ac:dyDescent="0.55000000000000004">
      <c r="A110" s="4" t="str">
        <f t="shared" ca="1" si="11"/>
        <v>MBA</v>
      </c>
      <c r="B110" s="4" t="str">
        <f t="shared" si="19"/>
        <v>M. Fratantoni</v>
      </c>
      <c r="C110" s="4" t="s">
        <v>88</v>
      </c>
      <c r="D110" s="4" t="s">
        <v>95</v>
      </c>
      <c r="E110" s="4" t="str">
        <f>IF(COUNTIF($E$2:E109,"Begin: " &amp; C110 &amp; "-" &amp; D110 &amp; "-" &amp; H110)=0,"Begin: " &amp; C110 &amp; "-" &amp; D110 &amp; "-" &amp; H110,IF((C110 &amp; "-" &amp; D110 &amp; "-" &amp; H110)&lt;&gt;(C111 &amp; "-" &amp; D111 &amp; "-" &amp; H111),"End: " &amp; C110 &amp; "-" &amp; D110 &amp; "-" &amp; H110,""))</f>
        <v/>
      </c>
      <c r="F110" s="4" t="str">
        <f t="shared" si="13"/>
        <v>Bloomberg-2Yr Treasury Yield-03-2014</v>
      </c>
      <c r="G110" s="7">
        <v>41711</v>
      </c>
      <c r="H110" s="7" t="str">
        <f t="shared" si="14"/>
        <v>03-2014</v>
      </c>
      <c r="I110" s="7" t="str">
        <f t="shared" ca="1" si="15"/>
        <v>Bloomberg: MBA-2Yr Treasury Yield-03-2014</v>
      </c>
      <c r="J110" s="4" t="str">
        <f t="shared" ca="1" si="20"/>
        <v>2Yr Treasury Yield-MBA:03-2014</v>
      </c>
      <c r="K110" s="1" t="s">
        <v>38</v>
      </c>
      <c r="L110" s="2"/>
      <c r="M110" s="2"/>
      <c r="N110" s="2"/>
      <c r="O110" s="2"/>
      <c r="P110" s="2"/>
      <c r="Q110" s="2"/>
      <c r="R110" s="2"/>
      <c r="X110" s="2"/>
      <c r="Y110" s="2"/>
      <c r="Z110" s="2"/>
      <c r="AA110" s="2"/>
      <c r="AB110" s="2"/>
      <c r="AC110" s="2"/>
      <c r="AD110" s="2"/>
      <c r="BD110" s="2"/>
      <c r="BE110" s="2"/>
      <c r="BF110" s="2"/>
      <c r="BG110" s="2"/>
      <c r="BH110" s="2"/>
      <c r="BI110" s="2"/>
      <c r="BJ110" s="2"/>
      <c r="BP110" s="2">
        <v>4.0000000000000001E-3</v>
      </c>
      <c r="BQ110" s="2">
        <v>5.4000000000000003E-3</v>
      </c>
      <c r="BR110" s="2">
        <v>7.1999999999999998E-3</v>
      </c>
      <c r="BS110" s="2">
        <v>9.4999999999999998E-3</v>
      </c>
      <c r="BT110" s="2">
        <v>1.24E-2</v>
      </c>
      <c r="BU110" s="2">
        <v>1.61E-2</v>
      </c>
      <c r="BV110" s="2">
        <v>2.0500000000000001E-2</v>
      </c>
    </row>
    <row r="111" spans="1:74" x14ac:dyDescent="0.55000000000000004">
      <c r="A111" s="4" t="str">
        <f t="shared" ca="1" si="11"/>
        <v>Mesirow Financial</v>
      </c>
      <c r="B111" s="4" t="str">
        <f t="shared" si="19"/>
        <v>D. Swonk</v>
      </c>
      <c r="C111" s="4" t="s">
        <v>88</v>
      </c>
      <c r="D111" s="4" t="s">
        <v>95</v>
      </c>
      <c r="E111" s="4" t="str">
        <f>IF(COUNTIF($E$2:E110,"Begin: " &amp; C111 &amp; "-" &amp; D111 &amp; "-" &amp; H111)=0,"Begin: " &amp; C111 &amp; "-" &amp; D111 &amp; "-" &amp; H111,IF((C111 &amp; "-" &amp; D111 &amp; "-" &amp; H111)&lt;&gt;(C112 &amp; "-" &amp; D112 &amp; "-" &amp; H112),"End: " &amp; C111 &amp; "-" &amp; D111 &amp; "-" &amp; H111,""))</f>
        <v/>
      </c>
      <c r="F111" s="4" t="str">
        <f t="shared" si="13"/>
        <v>Bloomberg-2Yr Treasury Yield-03-2014</v>
      </c>
      <c r="G111" s="7">
        <v>41711</v>
      </c>
      <c r="H111" s="7" t="str">
        <f t="shared" si="14"/>
        <v>03-2014</v>
      </c>
      <c r="I111" s="7" t="str">
        <f t="shared" ca="1" si="15"/>
        <v>Bloomberg: Mesirow Financial-2Yr Treasury Yield-03-2014</v>
      </c>
      <c r="J111" s="4" t="str">
        <f t="shared" ca="1" si="20"/>
        <v>2Yr Treasury Yield-Mesirow Financial:03-2014</v>
      </c>
      <c r="K111" s="1" t="s">
        <v>39</v>
      </c>
      <c r="L111" s="2"/>
      <c r="M111" s="2"/>
      <c r="N111" s="2"/>
      <c r="O111" s="2"/>
      <c r="P111" s="2"/>
      <c r="Q111" s="2"/>
      <c r="R111" s="2"/>
      <c r="X111" s="2"/>
      <c r="Y111" s="2"/>
      <c r="Z111" s="2"/>
      <c r="AA111" s="2"/>
      <c r="AB111" s="2"/>
      <c r="AC111" s="2"/>
      <c r="AD111" s="2"/>
      <c r="BD111" s="2"/>
      <c r="BE111" s="2"/>
      <c r="BF111" s="2"/>
      <c r="BG111" s="2"/>
      <c r="BH111" s="2"/>
      <c r="BI111" s="2"/>
      <c r="BJ111" s="2"/>
      <c r="BP111" s="2">
        <v>2.5999999999999999E-3</v>
      </c>
      <c r="BQ111" s="2">
        <v>3.0000000000000001E-3</v>
      </c>
      <c r="BR111" s="2">
        <v>3.8999999999999998E-3</v>
      </c>
      <c r="BS111" s="2">
        <v>8.0999999999999996E-3</v>
      </c>
      <c r="BT111" s="2">
        <v>1.15E-2</v>
      </c>
      <c r="BU111" s="2">
        <v>1.5699999999999999E-2</v>
      </c>
      <c r="BV111" s="2">
        <v>1.8700000000000001E-2</v>
      </c>
    </row>
    <row r="112" spans="1:74" x14ac:dyDescent="0.55000000000000004">
      <c r="A112" s="4" t="str">
        <f t="shared" ca="1" si="11"/>
        <v>MFR</v>
      </c>
      <c r="B112" s="4" t="str">
        <f t="shared" si="19"/>
        <v>J. Shapiro</v>
      </c>
      <c r="C112" s="4" t="s">
        <v>88</v>
      </c>
      <c r="D112" s="4" t="s">
        <v>95</v>
      </c>
      <c r="E112" s="4" t="str">
        <f>IF(COUNTIF($E$2:E111,"Begin: " &amp; C112 &amp; "-" &amp; D112 &amp; "-" &amp; H112)=0,"Begin: " &amp; C112 &amp; "-" &amp; D112 &amp; "-" &amp; H112,IF((C112 &amp; "-" &amp; D112 &amp; "-" &amp; H112)&lt;&gt;(C113 &amp; "-" &amp; D113 &amp; "-" &amp; H113),"End: " &amp; C112 &amp; "-" &amp; D112 &amp; "-" &amp; H112,""))</f>
        <v/>
      </c>
      <c r="F112" s="4" t="str">
        <f t="shared" si="13"/>
        <v>Bloomberg-2Yr Treasury Yield-03-2014</v>
      </c>
      <c r="G112" s="7">
        <v>41711</v>
      </c>
      <c r="H112" s="7" t="str">
        <f t="shared" si="14"/>
        <v>03-2014</v>
      </c>
      <c r="I112" s="7" t="str">
        <f t="shared" ca="1" si="15"/>
        <v>Bloomberg: MFR-2Yr Treasury Yield-03-2014</v>
      </c>
      <c r="J112" s="4" t="str">
        <f t="shared" ca="1" si="20"/>
        <v>2Yr Treasury Yield-MFR:03-2014</v>
      </c>
      <c r="K112" s="1" t="s">
        <v>40</v>
      </c>
      <c r="L112" s="2"/>
      <c r="M112" s="2"/>
      <c r="N112" s="2"/>
      <c r="O112" s="2"/>
      <c r="P112" s="2"/>
      <c r="Q112" s="2"/>
      <c r="X112" s="2"/>
      <c r="Y112" s="2"/>
      <c r="Z112" s="2"/>
      <c r="AA112" s="2"/>
      <c r="AB112" s="2"/>
      <c r="AC112" s="2"/>
      <c r="BD112" s="2"/>
      <c r="BE112" s="2"/>
      <c r="BF112" s="2"/>
      <c r="BG112" s="2"/>
      <c r="BH112" s="2"/>
      <c r="BI112" s="2"/>
      <c r="BP112" s="2">
        <v>3.5000000000000001E-3</v>
      </c>
      <c r="BQ112" s="2">
        <v>3.5000000000000001E-3</v>
      </c>
      <c r="BR112" s="2">
        <v>4.0000000000000001E-3</v>
      </c>
      <c r="BS112" s="2">
        <v>4.0000000000000001E-3</v>
      </c>
      <c r="BT112" s="2">
        <v>4.4999999999999997E-3</v>
      </c>
      <c r="BU112" s="2">
        <v>5.0000000000000001E-3</v>
      </c>
      <c r="BV112" t="s">
        <v>2</v>
      </c>
    </row>
    <row r="113" spans="1:74" x14ac:dyDescent="0.55000000000000004">
      <c r="A113" s="4" t="str">
        <f t="shared" ca="1" si="11"/>
        <v>Moody’s Analytics</v>
      </c>
      <c r="B113" s="4" t="str">
        <f t="shared" si="19"/>
        <v>M. Zandi</v>
      </c>
      <c r="C113" s="4" t="s">
        <v>88</v>
      </c>
      <c r="D113" s="4" t="s">
        <v>95</v>
      </c>
      <c r="E113" s="4" t="str">
        <f>IF(COUNTIF($E$2:E112,"Begin: " &amp; C113 &amp; "-" &amp; D113 &amp; "-" &amp; H113)=0,"Begin: " &amp; C113 &amp; "-" &amp; D113 &amp; "-" &amp; H113,IF((C113 &amp; "-" &amp; D113 &amp; "-" &amp; H113)&lt;&gt;(C114 &amp; "-" &amp; D114 &amp; "-" &amp; H114),"End: " &amp; C113 &amp; "-" &amp; D113 &amp; "-" &amp; H113,""))</f>
        <v/>
      </c>
      <c r="F113" s="4" t="str">
        <f t="shared" si="13"/>
        <v>Bloomberg-2Yr Treasury Yield-03-2014</v>
      </c>
      <c r="G113" s="7">
        <v>41711</v>
      </c>
      <c r="H113" s="7" t="str">
        <f t="shared" si="14"/>
        <v>03-2014</v>
      </c>
      <c r="I113" s="7" t="str">
        <f t="shared" ca="1" si="15"/>
        <v>Bloomberg: Moody’s Analytics-2Yr Treasury Yield-03-2014</v>
      </c>
      <c r="J113" s="4" t="str">
        <f t="shared" ca="1" si="20"/>
        <v>2Yr Treasury Yield-Moody’s Analytics:03-2014</v>
      </c>
      <c r="K113" s="1" t="s">
        <v>41</v>
      </c>
      <c r="L113" s="2"/>
      <c r="M113" s="2"/>
      <c r="N113" s="2"/>
      <c r="O113" s="2"/>
      <c r="P113" s="2"/>
      <c r="Q113" s="2"/>
      <c r="R113" s="2"/>
      <c r="X113" s="2"/>
      <c r="Y113" s="2"/>
      <c r="Z113" s="2"/>
      <c r="AA113" s="2"/>
      <c r="AB113" s="2"/>
      <c r="AC113" s="2"/>
      <c r="AD113" s="2"/>
      <c r="BD113" s="2"/>
      <c r="BE113" s="2"/>
      <c r="BF113" s="2"/>
      <c r="BG113" s="2"/>
      <c r="BH113" s="2"/>
      <c r="BI113" s="2"/>
      <c r="BJ113" s="2"/>
      <c r="BP113" s="2">
        <v>4.7000000000000002E-3</v>
      </c>
      <c r="BQ113" s="2">
        <v>5.5999999999999999E-3</v>
      </c>
      <c r="BR113" s="2">
        <v>6.1999999999999998E-3</v>
      </c>
      <c r="BS113" s="2">
        <v>6.0000000000000001E-3</v>
      </c>
      <c r="BT113" s="2">
        <v>6.4999999999999997E-3</v>
      </c>
      <c r="BU113" s="2">
        <v>5.4999999999999997E-3</v>
      </c>
      <c r="BV113" s="2">
        <v>7.0000000000000001E-3</v>
      </c>
    </row>
    <row r="114" spans="1:74" x14ac:dyDescent="0.55000000000000004">
      <c r="A114" s="4" t="str">
        <f t="shared" ca="1" si="11"/>
        <v>Moody's Capital Mkt</v>
      </c>
      <c r="B114" s="4" t="str">
        <f t="shared" si="19"/>
        <v>J. Lonski</v>
      </c>
      <c r="C114" s="4" t="s">
        <v>88</v>
      </c>
      <c r="D114" s="4" t="s">
        <v>95</v>
      </c>
      <c r="E114" s="4" t="str">
        <f>IF(COUNTIF($E$2:E113,"Begin: " &amp; C114 &amp; "-" &amp; D114 &amp; "-" &amp; H114)=0,"Begin: " &amp; C114 &amp; "-" &amp; D114 &amp; "-" &amp; H114,IF((C114 &amp; "-" &amp; D114 &amp; "-" &amp; H114)&lt;&gt;(C115 &amp; "-" &amp; D115 &amp; "-" &amp; H115),"End: " &amp; C114 &amp; "-" &amp; D114 &amp; "-" &amp; H114,""))</f>
        <v/>
      </c>
      <c r="F114" s="4" t="str">
        <f t="shared" si="13"/>
        <v>Bloomberg-2Yr Treasury Yield-03-2014</v>
      </c>
      <c r="G114" s="7">
        <v>41711</v>
      </c>
      <c r="H114" s="7" t="str">
        <f t="shared" si="14"/>
        <v>03-2014</v>
      </c>
      <c r="I114" s="7" t="str">
        <f t="shared" ca="1" si="15"/>
        <v>Bloomberg: Moody's Capital Mkt-2Yr Treasury Yield-03-2014</v>
      </c>
      <c r="J114" s="4" t="str">
        <f t="shared" ca="1" si="20"/>
        <v>2Yr Treasury Yield-Moody's Capital Mkt:03-2014</v>
      </c>
      <c r="K114" s="1" t="s">
        <v>78</v>
      </c>
      <c r="L114" s="2"/>
      <c r="M114" s="2"/>
      <c r="N114" s="2"/>
      <c r="O114" s="2"/>
      <c r="P114" s="2"/>
      <c r="Q114" s="2"/>
      <c r="R114" s="2"/>
      <c r="X114" s="2"/>
      <c r="Y114" s="2"/>
      <c r="Z114" s="2"/>
      <c r="AA114" s="2"/>
      <c r="AB114" s="2"/>
      <c r="AC114" s="2"/>
      <c r="AD114" s="2"/>
      <c r="BD114" s="2"/>
      <c r="BE114" s="2"/>
      <c r="BF114" s="2"/>
      <c r="BG114" s="2"/>
      <c r="BH114" s="2"/>
      <c r="BI114" s="2"/>
      <c r="BJ114" s="2"/>
      <c r="BP114" s="2">
        <v>3.5000000000000001E-3</v>
      </c>
      <c r="BQ114" s="2">
        <v>4.0000000000000001E-3</v>
      </c>
      <c r="BR114" s="2">
        <v>4.4999999999999997E-3</v>
      </c>
      <c r="BS114" s="2">
        <v>5.4999999999999997E-3</v>
      </c>
      <c r="BT114" s="2">
        <v>7.4999999999999997E-3</v>
      </c>
      <c r="BU114" s="2">
        <v>1.2500000000000001E-2</v>
      </c>
      <c r="BV114" s="2">
        <v>1.7500000000000002E-2</v>
      </c>
    </row>
    <row r="115" spans="1:74" x14ac:dyDescent="0.55000000000000004">
      <c r="A115" s="4" t="str">
        <f t="shared" ca="1" si="11"/>
        <v>NAHB</v>
      </c>
      <c r="B115" s="4" t="str">
        <f t="shared" si="19"/>
        <v>D. Crowe</v>
      </c>
      <c r="C115" s="4" t="s">
        <v>88</v>
      </c>
      <c r="D115" s="4" t="s">
        <v>95</v>
      </c>
      <c r="E115" s="4" t="str">
        <f>IF(COUNTIF($E$2:E114,"Begin: " &amp; C115 &amp; "-" &amp; D115 &amp; "-" &amp; H115)=0,"Begin: " &amp; C115 &amp; "-" &amp; D115 &amp; "-" &amp; H115,IF((C115 &amp; "-" &amp; D115 &amp; "-" &amp; H115)&lt;&gt;(C116 &amp; "-" &amp; D116 &amp; "-" &amp; H116),"End: " &amp; C115 &amp; "-" &amp; D115 &amp; "-" &amp; H115,""))</f>
        <v/>
      </c>
      <c r="F115" s="4" t="str">
        <f t="shared" si="13"/>
        <v>Bloomberg-2Yr Treasury Yield-03-2014</v>
      </c>
      <c r="G115" s="7">
        <v>41711</v>
      </c>
      <c r="H115" s="7" t="str">
        <f t="shared" si="14"/>
        <v>03-2014</v>
      </c>
      <c r="I115" s="7" t="str">
        <f t="shared" ca="1" si="15"/>
        <v>Bloomberg: NAHB-2Yr Treasury Yield-03-2014</v>
      </c>
      <c r="J115" s="4" t="str">
        <f t="shared" ca="1" si="20"/>
        <v>2Yr Treasury Yield-NAHB:03-2014</v>
      </c>
      <c r="K115" s="1" t="s">
        <v>43</v>
      </c>
      <c r="L115" s="2"/>
      <c r="M115" s="2"/>
      <c r="N115" s="2"/>
      <c r="O115" s="2"/>
      <c r="P115" s="2"/>
      <c r="Q115" s="2"/>
      <c r="R115" s="2"/>
      <c r="X115" s="2"/>
      <c r="Y115" s="2"/>
      <c r="Z115" s="2"/>
      <c r="AA115" s="2"/>
      <c r="AB115" s="2"/>
      <c r="AC115" s="2"/>
      <c r="AD115" s="2"/>
      <c r="BD115" s="2"/>
      <c r="BE115" s="2"/>
      <c r="BF115" s="2"/>
      <c r="BG115" s="2"/>
      <c r="BH115" s="2"/>
      <c r="BI115" s="2"/>
      <c r="BJ115" s="2"/>
      <c r="BP115" s="2">
        <v>4.0000000000000001E-3</v>
      </c>
      <c r="BQ115" s="2">
        <v>4.1999999999999997E-3</v>
      </c>
      <c r="BR115" s="2">
        <v>4.4999999999999997E-3</v>
      </c>
      <c r="BS115" s="2">
        <v>4.8999999999999998E-3</v>
      </c>
      <c r="BT115" s="2">
        <v>5.7999999999999996E-3</v>
      </c>
      <c r="BU115" s="2">
        <v>7.3000000000000001E-3</v>
      </c>
      <c r="BV115" s="2">
        <v>9.2999999999999992E-3</v>
      </c>
    </row>
    <row r="116" spans="1:74" x14ac:dyDescent="0.55000000000000004">
      <c r="A116" s="4" t="str">
        <f t="shared" ca="1" si="11"/>
        <v>Naroff Economics</v>
      </c>
      <c r="B116" s="4" t="str">
        <f t="shared" si="19"/>
        <v>J. Naroff</v>
      </c>
      <c r="C116" s="4" t="s">
        <v>88</v>
      </c>
      <c r="D116" s="4" t="s">
        <v>95</v>
      </c>
      <c r="E116" s="4" t="str">
        <f>IF(COUNTIF($E$2:E115,"Begin: " &amp; C116 &amp; "-" &amp; D116 &amp; "-" &amp; H116)=0,"Begin: " &amp; C116 &amp; "-" &amp; D116 &amp; "-" &amp; H116,IF((C116 &amp; "-" &amp; D116 &amp; "-" &amp; H116)&lt;&gt;(C117 &amp; "-" &amp; D117 &amp; "-" &amp; H117),"End: " &amp; C116 &amp; "-" &amp; D116 &amp; "-" &amp; H116,""))</f>
        <v/>
      </c>
      <c r="F116" s="4" t="str">
        <f t="shared" si="13"/>
        <v>Bloomberg-2Yr Treasury Yield-03-2014</v>
      </c>
      <c r="G116" s="7">
        <v>41711</v>
      </c>
      <c r="H116" s="7" t="str">
        <f t="shared" si="14"/>
        <v>03-2014</v>
      </c>
      <c r="I116" s="7" t="str">
        <f t="shared" ca="1" si="15"/>
        <v>Bloomberg: Naroff Economics-2Yr Treasury Yield-03-2014</v>
      </c>
      <c r="J116" s="4" t="str">
        <f t="shared" ca="1" si="20"/>
        <v>2Yr Treasury Yield-Naroff Economics:03-2014</v>
      </c>
      <c r="K116" s="1" t="s">
        <v>44</v>
      </c>
      <c r="L116" s="2"/>
      <c r="M116" s="2"/>
      <c r="N116" s="2"/>
      <c r="O116" s="2"/>
      <c r="P116" s="2"/>
      <c r="Q116" s="2"/>
      <c r="R116" s="2"/>
      <c r="X116" s="2"/>
      <c r="Y116" s="2"/>
      <c r="Z116" s="2"/>
      <c r="AA116" s="2"/>
      <c r="AB116" s="2"/>
      <c r="AC116" s="2"/>
      <c r="AD116" s="2"/>
      <c r="BD116" s="2"/>
      <c r="BE116" s="2"/>
      <c r="BF116" s="2"/>
      <c r="BG116" s="2"/>
      <c r="BH116" s="2"/>
      <c r="BI116" s="2"/>
      <c r="BJ116" s="2"/>
      <c r="BP116" s="2">
        <v>4.4000000000000003E-3</v>
      </c>
      <c r="BQ116" s="2">
        <v>5.5999999999999999E-3</v>
      </c>
      <c r="BR116" s="2">
        <v>7.1999999999999998E-3</v>
      </c>
      <c r="BS116" s="2">
        <v>9.1000000000000004E-3</v>
      </c>
      <c r="BT116" s="2">
        <v>1.0999999999999999E-2</v>
      </c>
      <c r="BU116" s="2">
        <v>1.4500000000000001E-2</v>
      </c>
      <c r="BV116" s="2">
        <v>1.95E-2</v>
      </c>
    </row>
    <row r="117" spans="1:74" x14ac:dyDescent="0.55000000000000004">
      <c r="A117" s="4" t="str">
        <f t="shared" ca="1" si="11"/>
        <v>Natl Bank Canada</v>
      </c>
      <c r="B117" s="4" t="str">
        <f t="shared" si="19"/>
        <v>P. Pinsonnault</v>
      </c>
      <c r="C117" s="4" t="s">
        <v>88</v>
      </c>
      <c r="D117" s="4" t="s">
        <v>95</v>
      </c>
      <c r="E117" s="4" t="str">
        <f>IF(COUNTIF($E$2:E116,"Begin: " &amp; C117 &amp; "-" &amp; D117 &amp; "-" &amp; H117)=0,"Begin: " &amp; C117 &amp; "-" &amp; D117 &amp; "-" &amp; H117,IF((C117 &amp; "-" &amp; D117 &amp; "-" &amp; H117)&lt;&gt;(C118 &amp; "-" &amp; D118 &amp; "-" &amp; H118),"End: " &amp; C117 &amp; "-" &amp; D117 &amp; "-" &amp; H117,""))</f>
        <v/>
      </c>
      <c r="F117" s="4" t="str">
        <f t="shared" si="13"/>
        <v>Bloomberg-2Yr Treasury Yield-03-2014</v>
      </c>
      <c r="G117" s="7">
        <v>41711</v>
      </c>
      <c r="H117" s="7" t="str">
        <f t="shared" si="14"/>
        <v>03-2014</v>
      </c>
      <c r="I117" s="7" t="str">
        <f t="shared" ca="1" si="15"/>
        <v>Bloomberg: Natl Bank Canada-2Yr Treasury Yield-03-2014</v>
      </c>
      <c r="J117" s="4" t="str">
        <f t="shared" ca="1" si="20"/>
        <v>2Yr Treasury Yield-Natl Bank Canada:03-2014</v>
      </c>
      <c r="K117" s="1" t="s">
        <v>79</v>
      </c>
      <c r="L117" s="2"/>
      <c r="M117" s="2"/>
      <c r="N117" s="2"/>
      <c r="O117" s="2"/>
      <c r="P117" s="2"/>
      <c r="Q117" s="2"/>
      <c r="R117" s="2"/>
      <c r="X117" s="2"/>
      <c r="Y117" s="2"/>
      <c r="Z117" s="2"/>
      <c r="AA117" s="2"/>
      <c r="AB117" s="2"/>
      <c r="AC117" s="2"/>
      <c r="AD117" s="2"/>
      <c r="BD117" s="2"/>
      <c r="BE117" s="2"/>
      <c r="BF117" s="2"/>
      <c r="BG117" s="2"/>
      <c r="BH117" s="2"/>
      <c r="BI117" s="2"/>
      <c r="BJ117" s="2"/>
      <c r="BP117" s="2">
        <v>3.5000000000000001E-3</v>
      </c>
      <c r="BQ117" s="2">
        <v>4.7000000000000002E-3</v>
      </c>
      <c r="BR117" s="2">
        <v>6.1000000000000004E-3</v>
      </c>
      <c r="BS117" s="2">
        <v>8.0000000000000002E-3</v>
      </c>
      <c r="BT117" s="2">
        <v>9.9000000000000008E-3</v>
      </c>
      <c r="BU117" s="2">
        <v>1.23E-2</v>
      </c>
      <c r="BV117" s="2">
        <v>1.4800000000000001E-2</v>
      </c>
    </row>
    <row r="118" spans="1:74" x14ac:dyDescent="0.55000000000000004">
      <c r="A118" s="4" t="str">
        <f t="shared" ca="1" si="11"/>
        <v>Nord LB</v>
      </c>
      <c r="B118" s="4" t="str">
        <f t="shared" si="19"/>
        <v>B. Krampen</v>
      </c>
      <c r="C118" s="4" t="s">
        <v>88</v>
      </c>
      <c r="D118" s="4" t="s">
        <v>95</v>
      </c>
      <c r="E118" s="4" t="str">
        <f>IF(COUNTIF($E$2:E117,"Begin: " &amp; C118 &amp; "-" &amp; D118 &amp; "-" &amp; H118)=0,"Begin: " &amp; C118 &amp; "-" &amp; D118 &amp; "-" &amp; H118,IF((C118 &amp; "-" &amp; D118 &amp; "-" &amp; H118)&lt;&gt;(C119 &amp; "-" &amp; D119 &amp; "-" &amp; H119),"End: " &amp; C118 &amp; "-" &amp; D118 &amp; "-" &amp; H118,""))</f>
        <v/>
      </c>
      <c r="F118" s="4" t="str">
        <f t="shared" si="13"/>
        <v>Bloomberg-2Yr Treasury Yield-03-2014</v>
      </c>
      <c r="G118" s="7">
        <v>41711</v>
      </c>
      <c r="H118" s="7" t="str">
        <f t="shared" si="14"/>
        <v>03-2014</v>
      </c>
      <c r="I118" s="7" t="str">
        <f t="shared" ca="1" si="15"/>
        <v>Bloomberg: Nord LB-2Yr Treasury Yield-03-2014</v>
      </c>
      <c r="J118" s="4" t="str">
        <f t="shared" ca="1" si="20"/>
        <v>2Yr Treasury Yield-Nord LB:03-2014</v>
      </c>
      <c r="K118" s="1" t="s">
        <v>46</v>
      </c>
      <c r="L118" s="2"/>
      <c r="M118" s="2"/>
      <c r="N118" s="2"/>
      <c r="O118" s="2"/>
      <c r="P118" s="2"/>
      <c r="Q118" s="2"/>
      <c r="R118" s="2"/>
      <c r="X118" s="2"/>
      <c r="Y118" s="2"/>
      <c r="Z118" s="2"/>
      <c r="AA118" s="2"/>
      <c r="AB118" s="2"/>
      <c r="AC118" s="2"/>
      <c r="AD118" s="2"/>
      <c r="BD118" s="2"/>
      <c r="BE118" s="2"/>
      <c r="BF118" s="2"/>
      <c r="BG118" s="2"/>
      <c r="BH118" s="2"/>
      <c r="BI118" s="2"/>
      <c r="BJ118" s="2"/>
      <c r="BP118" s="2">
        <v>4.0000000000000001E-3</v>
      </c>
      <c r="BQ118" s="2">
        <v>5.0000000000000001E-3</v>
      </c>
      <c r="BR118" s="2">
        <v>6.0000000000000001E-3</v>
      </c>
      <c r="BS118" s="2">
        <v>7.0000000000000001E-3</v>
      </c>
      <c r="BT118" s="2">
        <v>8.0000000000000002E-3</v>
      </c>
      <c r="BU118" s="2">
        <v>0.01</v>
      </c>
      <c r="BV118" s="2">
        <v>1.2E-2</v>
      </c>
    </row>
    <row r="119" spans="1:74" x14ac:dyDescent="0.55000000000000004">
      <c r="A119" s="4" t="str">
        <f t="shared" ca="1" si="11"/>
        <v>Northern Trust</v>
      </c>
      <c r="B119" s="4" t="str">
        <f t="shared" si="19"/>
        <v>C. Tannenbaum</v>
      </c>
      <c r="C119" s="4" t="s">
        <v>88</v>
      </c>
      <c r="D119" s="4" t="s">
        <v>95</v>
      </c>
      <c r="E119" s="4" t="str">
        <f>IF(COUNTIF($E$2:E118,"Begin: " &amp; C119 &amp; "-" &amp; D119 &amp; "-" &amp; H119)=0,"Begin: " &amp; C119 &amp; "-" &amp; D119 &amp; "-" &amp; H119,IF((C119 &amp; "-" &amp; D119 &amp; "-" &amp; H119)&lt;&gt;(C120 &amp; "-" &amp; D120 &amp; "-" &amp; H120),"End: " &amp; C119 &amp; "-" &amp; D119 &amp; "-" &amp; H119,""))</f>
        <v/>
      </c>
      <c r="F119" s="4" t="str">
        <f t="shared" si="13"/>
        <v>Bloomberg-2Yr Treasury Yield-03-2014</v>
      </c>
      <c r="G119" s="7">
        <v>41711</v>
      </c>
      <c r="H119" s="7" t="str">
        <f t="shared" si="14"/>
        <v>03-2014</v>
      </c>
      <c r="I119" s="7" t="str">
        <f t="shared" ca="1" si="15"/>
        <v>Bloomberg: Northern Trust-2Yr Treasury Yield-03-2014</v>
      </c>
      <c r="J119" s="4" t="str">
        <f t="shared" ca="1" si="20"/>
        <v>2Yr Treasury Yield-Northern Trust:03-2014</v>
      </c>
      <c r="K119" s="1" t="s">
        <v>47</v>
      </c>
      <c r="L119" s="2"/>
      <c r="M119" s="2"/>
      <c r="N119" s="2"/>
      <c r="O119" s="2"/>
      <c r="X119" s="2"/>
      <c r="Y119" s="2"/>
      <c r="Z119" s="2"/>
      <c r="AA119" s="2"/>
      <c r="BD119" s="2"/>
      <c r="BE119" s="2"/>
      <c r="BF119" s="2"/>
      <c r="BG119" s="2"/>
      <c r="BP119" s="2">
        <v>3.5000000000000001E-3</v>
      </c>
      <c r="BQ119" s="2">
        <v>5.0000000000000001E-3</v>
      </c>
      <c r="BR119" s="2">
        <v>7.0000000000000001E-3</v>
      </c>
      <c r="BS119" s="2">
        <v>8.9999999999999993E-3</v>
      </c>
      <c r="BT119" t="s">
        <v>2</v>
      </c>
      <c r="BU119" t="s">
        <v>2</v>
      </c>
      <c r="BV119" t="s">
        <v>2</v>
      </c>
    </row>
    <row r="120" spans="1:74" x14ac:dyDescent="0.55000000000000004">
      <c r="A120" s="4" t="str">
        <f t="shared" ca="1" si="11"/>
        <v>Oxford Economics</v>
      </c>
      <c r="B120" s="4" t="str">
        <f t="shared" si="19"/>
        <v>G. Daco</v>
      </c>
      <c r="C120" s="4" t="s">
        <v>88</v>
      </c>
      <c r="D120" s="4" t="s">
        <v>95</v>
      </c>
      <c r="E120" s="4" t="str">
        <f>IF(COUNTIF($E$2:E119,"Begin: " &amp; C120 &amp; "-" &amp; D120 &amp; "-" &amp; H120)=0,"Begin: " &amp; C120 &amp; "-" &amp; D120 &amp; "-" &amp; H120,IF((C120 &amp; "-" &amp; D120 &amp; "-" &amp; H120)&lt;&gt;(C121 &amp; "-" &amp; D121 &amp; "-" &amp; H121),"End: " &amp; C120 &amp; "-" &amp; D120 &amp; "-" &amp; H120,""))</f>
        <v/>
      </c>
      <c r="F120" s="4" t="str">
        <f t="shared" si="13"/>
        <v>Bloomberg-2Yr Treasury Yield-03-2014</v>
      </c>
      <c r="G120" s="7">
        <v>41711</v>
      </c>
      <c r="H120" s="7" t="str">
        <f t="shared" si="14"/>
        <v>03-2014</v>
      </c>
      <c r="I120" s="7" t="str">
        <f t="shared" ca="1" si="15"/>
        <v>Bloomberg: Oxford Economics-2Yr Treasury Yield-03-2014</v>
      </c>
      <c r="J120" s="4" t="str">
        <f t="shared" ca="1" si="20"/>
        <v>2Yr Treasury Yield-Oxford Economics:03-2014</v>
      </c>
      <c r="K120" s="1" t="s">
        <v>49</v>
      </c>
      <c r="L120" s="2"/>
      <c r="M120" s="2"/>
      <c r="N120" s="2"/>
      <c r="O120" s="2"/>
      <c r="P120" s="2"/>
      <c r="Q120" s="2"/>
      <c r="R120" s="2"/>
      <c r="X120" s="2"/>
      <c r="Y120" s="2"/>
      <c r="Z120" s="2"/>
      <c r="AA120" s="2"/>
      <c r="AB120" s="2"/>
      <c r="AC120" s="2"/>
      <c r="AD120" s="2"/>
      <c r="BD120" s="2"/>
      <c r="BE120" s="2"/>
      <c r="BF120" s="2"/>
      <c r="BG120" s="2"/>
      <c r="BH120" s="2"/>
      <c r="BI120" s="2"/>
      <c r="BJ120" s="2"/>
      <c r="BP120" s="2">
        <v>4.8999999999999998E-3</v>
      </c>
      <c r="BQ120" s="2">
        <v>7.1000000000000004E-3</v>
      </c>
      <c r="BR120" s="2">
        <v>8.8999999999999999E-3</v>
      </c>
      <c r="BS120" s="2">
        <v>1.03E-2</v>
      </c>
      <c r="BT120" s="2">
        <v>1.09E-2</v>
      </c>
      <c r="BU120" s="2">
        <v>1.15E-2</v>
      </c>
      <c r="BV120" s="2">
        <v>1.24E-2</v>
      </c>
    </row>
    <row r="121" spans="1:74" x14ac:dyDescent="0.55000000000000004">
      <c r="A121" s="4" t="str">
        <f t="shared" ca="1" si="11"/>
        <v>Pierpont Securities</v>
      </c>
      <c r="B121" s="4" t="str">
        <f t="shared" si="19"/>
        <v>S. Stanley</v>
      </c>
      <c r="C121" s="4" t="s">
        <v>88</v>
      </c>
      <c r="D121" s="4" t="s">
        <v>95</v>
      </c>
      <c r="E121" s="4" t="str">
        <f>IF(COUNTIF($E$2:E120,"Begin: " &amp; C121 &amp; "-" &amp; D121 &amp; "-" &amp; H121)=0,"Begin: " &amp; C121 &amp; "-" &amp; D121 &amp; "-" &amp; H121,IF((C121 &amp; "-" &amp; D121 &amp; "-" &amp; H121)&lt;&gt;(C122 &amp; "-" &amp; D122 &amp; "-" &amp; H122),"End: " &amp; C121 &amp; "-" &amp; D121 &amp; "-" &amp; H121,""))</f>
        <v/>
      </c>
      <c r="F121" s="4" t="str">
        <f t="shared" si="13"/>
        <v>Bloomberg-2Yr Treasury Yield-03-2014</v>
      </c>
      <c r="G121" s="7">
        <v>41711</v>
      </c>
      <c r="H121" s="7" t="str">
        <f t="shared" si="14"/>
        <v>03-2014</v>
      </c>
      <c r="I121" s="7" t="str">
        <f t="shared" ca="1" si="15"/>
        <v>Bloomberg: Pierpont Securities-2Yr Treasury Yield-03-2014</v>
      </c>
      <c r="J121" s="4" t="str">
        <f t="shared" ca="1" si="20"/>
        <v>2Yr Treasury Yield-Pierpont Securities:03-2014</v>
      </c>
      <c r="K121" s="1" t="s">
        <v>50</v>
      </c>
      <c r="L121" s="2"/>
      <c r="M121" s="2"/>
      <c r="N121" s="2"/>
      <c r="O121" s="2"/>
      <c r="P121" s="2"/>
      <c r="Q121" s="2"/>
      <c r="R121" s="2"/>
      <c r="X121" s="2"/>
      <c r="Y121" s="2"/>
      <c r="Z121" s="2"/>
      <c r="AA121" s="2"/>
      <c r="AB121" s="2"/>
      <c r="AC121" s="2"/>
      <c r="AD121" s="2"/>
      <c r="BD121" s="2"/>
      <c r="BE121" s="2"/>
      <c r="BF121" s="2"/>
      <c r="BG121" s="2"/>
      <c r="BH121" s="2"/>
      <c r="BI121" s="2"/>
      <c r="BJ121" s="2"/>
      <c r="BP121" s="2">
        <v>3.5000000000000001E-3</v>
      </c>
      <c r="BQ121" s="2">
        <v>4.7999999999999996E-3</v>
      </c>
      <c r="BR121" s="2">
        <v>6.3E-3</v>
      </c>
      <c r="BS121" s="2">
        <v>8.0000000000000002E-3</v>
      </c>
      <c r="BT121" s="2">
        <v>9.4999999999999998E-3</v>
      </c>
      <c r="BU121" s="2">
        <v>1.2E-2</v>
      </c>
      <c r="BV121" s="2">
        <v>1.7000000000000001E-2</v>
      </c>
    </row>
    <row r="122" spans="1:74" x14ac:dyDescent="0.55000000000000004">
      <c r="A122" s="4" t="str">
        <f t="shared" ca="1" si="11"/>
        <v>Pinebridge Invest.</v>
      </c>
      <c r="B122" s="4" t="str">
        <f t="shared" si="19"/>
        <v>M. Schomer</v>
      </c>
      <c r="C122" s="4" t="s">
        <v>88</v>
      </c>
      <c r="D122" s="4" t="s">
        <v>95</v>
      </c>
      <c r="E122" s="4" t="str">
        <f>IF(COUNTIF($E$2:E121,"Begin: " &amp; C122 &amp; "-" &amp; D122 &amp; "-" &amp; H122)=0,"Begin: " &amp; C122 &amp; "-" &amp; D122 &amp; "-" &amp; H122,IF((C122 &amp; "-" &amp; D122 &amp; "-" &amp; H122)&lt;&gt;(C123 &amp; "-" &amp; D123 &amp; "-" &amp; H123),"End: " &amp; C122 &amp; "-" &amp; D122 &amp; "-" &amp; H122,""))</f>
        <v/>
      </c>
      <c r="F122" s="4" t="str">
        <f t="shared" si="13"/>
        <v>Bloomberg-2Yr Treasury Yield-03-2014</v>
      </c>
      <c r="G122" s="7">
        <v>41711</v>
      </c>
      <c r="H122" s="7" t="str">
        <f t="shared" si="14"/>
        <v>03-2014</v>
      </c>
      <c r="I122" s="7" t="str">
        <f t="shared" ca="1" si="15"/>
        <v>Bloomberg: Pinebridge Invest.-2Yr Treasury Yield-03-2014</v>
      </c>
      <c r="J122" s="4" t="str">
        <f t="shared" ca="1" si="20"/>
        <v>2Yr Treasury Yield-Pinebridge Invest.:03-2014</v>
      </c>
      <c r="K122" s="1" t="s">
        <v>51</v>
      </c>
      <c r="L122" s="2"/>
      <c r="M122" s="2"/>
      <c r="N122" s="2"/>
      <c r="O122" s="2"/>
      <c r="P122" s="2"/>
      <c r="Q122" s="2"/>
      <c r="R122" s="2"/>
      <c r="X122" s="2"/>
      <c r="Y122" s="2"/>
      <c r="Z122" s="2"/>
      <c r="AA122" s="2"/>
      <c r="AB122" s="2"/>
      <c r="AC122" s="2"/>
      <c r="AD122" s="2"/>
      <c r="BD122" s="2"/>
      <c r="BE122" s="2"/>
      <c r="BF122" s="2"/>
      <c r="BG122" s="2"/>
      <c r="BH122" s="2"/>
      <c r="BI122" s="2"/>
      <c r="BJ122" s="2"/>
      <c r="BP122" s="2">
        <v>4.0000000000000001E-3</v>
      </c>
      <c r="BQ122" s="2">
        <v>4.0000000000000001E-3</v>
      </c>
      <c r="BR122" s="2">
        <v>5.0000000000000001E-3</v>
      </c>
      <c r="BS122" s="2">
        <v>8.5000000000000006E-3</v>
      </c>
      <c r="BT122" s="2">
        <v>1.15E-2</v>
      </c>
      <c r="BU122" s="2">
        <v>1.2999999999999999E-2</v>
      </c>
      <c r="BV122" s="2">
        <v>1.9E-2</v>
      </c>
    </row>
    <row r="123" spans="1:74" x14ac:dyDescent="0.55000000000000004">
      <c r="A123" s="4" t="str">
        <f t="shared" ca="1" si="11"/>
        <v>Pt. Loma Nazarene U.</v>
      </c>
      <c r="B123" s="4" t="str">
        <f t="shared" si="19"/>
        <v>L. Reaser</v>
      </c>
      <c r="C123" s="4" t="s">
        <v>88</v>
      </c>
      <c r="D123" s="4" t="s">
        <v>95</v>
      </c>
      <c r="E123" s="4" t="str">
        <f>IF(COUNTIF($E$2:E122,"Begin: " &amp; C123 &amp; "-" &amp; D123 &amp; "-" &amp; H123)=0,"Begin: " &amp; C123 &amp; "-" &amp; D123 &amp; "-" &amp; H123,IF((C123 &amp; "-" &amp; D123 &amp; "-" &amp; H123)&lt;&gt;(C124 &amp; "-" &amp; D124 &amp; "-" &amp; H124),"End: " &amp; C123 &amp; "-" &amp; D123 &amp; "-" &amp; H123,""))</f>
        <v/>
      </c>
      <c r="F123" s="4" t="str">
        <f t="shared" si="13"/>
        <v>Bloomberg-2Yr Treasury Yield-03-2014</v>
      </c>
      <c r="G123" s="7">
        <v>41711</v>
      </c>
      <c r="H123" s="7" t="str">
        <f t="shared" si="14"/>
        <v>03-2014</v>
      </c>
      <c r="I123" s="7" t="str">
        <f t="shared" ca="1" si="15"/>
        <v>Bloomberg: Pt. Loma Nazarene U.-2Yr Treasury Yield-03-2014</v>
      </c>
      <c r="J123" s="4" t="str">
        <f t="shared" ca="1" si="20"/>
        <v>2Yr Treasury Yield-Pt. Loma Nazarene U.:03-2014</v>
      </c>
      <c r="K123" s="1" t="s">
        <v>80</v>
      </c>
      <c r="L123" s="2"/>
      <c r="M123" s="2"/>
      <c r="N123" s="2"/>
      <c r="O123" s="2"/>
      <c r="P123" s="2"/>
      <c r="Q123" s="2"/>
      <c r="R123" s="2"/>
      <c r="X123" s="2"/>
      <c r="Y123" s="2"/>
      <c r="Z123" s="2"/>
      <c r="AA123" s="2"/>
      <c r="AB123" s="2"/>
      <c r="AC123" s="2"/>
      <c r="AD123" s="2"/>
      <c r="BD123" s="2"/>
      <c r="BE123" s="2"/>
      <c r="BF123" s="2"/>
      <c r="BG123" s="2"/>
      <c r="BH123" s="2"/>
      <c r="BI123" s="2"/>
      <c r="BJ123" s="2"/>
      <c r="BP123" s="2">
        <v>3.5000000000000001E-3</v>
      </c>
      <c r="BQ123" s="2">
        <v>3.5000000000000001E-3</v>
      </c>
      <c r="BR123" s="2">
        <v>3.5000000000000001E-3</v>
      </c>
      <c r="BS123" s="2">
        <v>3.5000000000000001E-3</v>
      </c>
      <c r="BT123" s="2">
        <v>3.5000000000000001E-3</v>
      </c>
      <c r="BU123" s="2">
        <v>4.0000000000000001E-3</v>
      </c>
      <c r="BV123" s="2">
        <v>5.4999999999999997E-3</v>
      </c>
    </row>
    <row r="124" spans="1:74" x14ac:dyDescent="0.55000000000000004">
      <c r="A124" s="4" t="str">
        <f t="shared" ca="1" si="11"/>
        <v>Raymond James</v>
      </c>
      <c r="B124" s="4" t="str">
        <f t="shared" si="19"/>
        <v>S. Brown</v>
      </c>
      <c r="C124" s="4" t="s">
        <v>88</v>
      </c>
      <c r="D124" s="4" t="s">
        <v>95</v>
      </c>
      <c r="E124" s="4" t="str">
        <f>IF(COUNTIF($E$2:E123,"Begin: " &amp; C124 &amp; "-" &amp; D124 &amp; "-" &amp; H124)=0,"Begin: " &amp; C124 &amp; "-" &amp; D124 &amp; "-" &amp; H124,IF((C124 &amp; "-" &amp; D124 &amp; "-" &amp; H124)&lt;&gt;(C125 &amp; "-" &amp; D125 &amp; "-" &amp; H125),"End: " &amp; C124 &amp; "-" &amp; D124 &amp; "-" &amp; H124,""))</f>
        <v/>
      </c>
      <c r="F124" s="4" t="str">
        <f t="shared" si="13"/>
        <v>Bloomberg-2Yr Treasury Yield-03-2014</v>
      </c>
      <c r="G124" s="7">
        <v>41711</v>
      </c>
      <c r="H124" s="7" t="str">
        <f t="shared" si="14"/>
        <v>03-2014</v>
      </c>
      <c r="I124" s="7" t="str">
        <f t="shared" ca="1" si="15"/>
        <v>Bloomberg: Raymond James-2Yr Treasury Yield-03-2014</v>
      </c>
      <c r="J124" s="4" t="str">
        <f t="shared" ca="1" si="20"/>
        <v>2Yr Treasury Yield-Raymond James:03-2014</v>
      </c>
      <c r="K124" s="1" t="s">
        <v>52</v>
      </c>
      <c r="L124" s="2"/>
      <c r="M124" s="2"/>
      <c r="N124" s="2"/>
      <c r="O124" s="2"/>
      <c r="P124" s="2"/>
      <c r="Q124" s="2"/>
      <c r="R124" s="2"/>
      <c r="X124" s="2"/>
      <c r="Y124" s="2"/>
      <c r="Z124" s="2"/>
      <c r="AA124" s="2"/>
      <c r="AB124" s="2"/>
      <c r="AC124" s="2"/>
      <c r="AD124" s="2"/>
      <c r="BD124" s="2"/>
      <c r="BE124" s="2"/>
      <c r="BF124" s="2"/>
      <c r="BG124" s="2"/>
      <c r="BH124" s="2"/>
      <c r="BI124" s="2"/>
      <c r="BJ124" s="2"/>
      <c r="BP124" s="2">
        <v>3.5999999999999999E-3</v>
      </c>
      <c r="BQ124" s="2">
        <v>5.4000000000000003E-3</v>
      </c>
      <c r="BR124" s="2">
        <v>7.7999999999999996E-3</v>
      </c>
      <c r="BS124" s="2">
        <v>9.7999999999999997E-3</v>
      </c>
      <c r="BT124" s="2">
        <v>1.12E-2</v>
      </c>
      <c r="BU124" s="2">
        <v>1.2999999999999999E-2</v>
      </c>
      <c r="BV124" s="2">
        <v>1.84E-2</v>
      </c>
    </row>
    <row r="125" spans="1:74" x14ac:dyDescent="0.55000000000000004">
      <c r="A125" s="4" t="str">
        <f t="shared" ca="1" si="11"/>
        <v>RBC Cap Markets</v>
      </c>
      <c r="B125" s="4" t="str">
        <f t="shared" si="19"/>
        <v>T. Porcelli</v>
      </c>
      <c r="C125" s="4" t="s">
        <v>88</v>
      </c>
      <c r="D125" s="4" t="s">
        <v>95</v>
      </c>
      <c r="E125" s="4" t="str">
        <f>IF(COUNTIF($E$2:E124,"Begin: " &amp; C125 &amp; "-" &amp; D125 &amp; "-" &amp; H125)=0,"Begin: " &amp; C125 &amp; "-" &amp; D125 &amp; "-" &amp; H125,IF((C125 &amp; "-" &amp; D125 &amp; "-" &amp; H125)&lt;&gt;(C126 &amp; "-" &amp; D126 &amp; "-" &amp; H126),"End: " &amp; C125 &amp; "-" &amp; D125 &amp; "-" &amp; H125,""))</f>
        <v/>
      </c>
      <c r="F125" s="4" t="str">
        <f t="shared" si="13"/>
        <v>Bloomberg-2Yr Treasury Yield-03-2014</v>
      </c>
      <c r="G125" s="7">
        <v>41711</v>
      </c>
      <c r="H125" s="7" t="str">
        <f t="shared" si="14"/>
        <v>03-2014</v>
      </c>
      <c r="I125" s="7" t="str">
        <f t="shared" ca="1" si="15"/>
        <v>Bloomberg: RBC Cap Markets-2Yr Treasury Yield-03-2014</v>
      </c>
      <c r="J125" s="4" t="str">
        <f t="shared" ca="1" si="20"/>
        <v>2Yr Treasury Yield-RBC Cap Markets:03-2014</v>
      </c>
      <c r="K125" s="1" t="s">
        <v>53</v>
      </c>
      <c r="L125" s="2"/>
      <c r="M125" s="2"/>
      <c r="N125" s="2"/>
      <c r="O125" s="2"/>
      <c r="P125" s="2"/>
      <c r="Q125" s="2"/>
      <c r="R125" s="2"/>
      <c r="X125" s="2"/>
      <c r="Y125" s="2"/>
      <c r="Z125" s="2"/>
      <c r="AA125" s="2"/>
      <c r="AB125" s="2"/>
      <c r="AC125" s="2"/>
      <c r="AD125" s="2"/>
      <c r="BD125" s="2"/>
      <c r="BE125" s="2"/>
      <c r="BF125" s="2"/>
      <c r="BG125" s="2"/>
      <c r="BH125" s="2"/>
      <c r="BI125" s="2"/>
      <c r="BJ125" s="2"/>
      <c r="BP125" s="2">
        <v>3.5000000000000001E-3</v>
      </c>
      <c r="BQ125" s="2">
        <v>4.0000000000000001E-3</v>
      </c>
      <c r="BR125" s="2">
        <v>6.0000000000000001E-3</v>
      </c>
      <c r="BS125" s="2">
        <v>8.5000000000000006E-3</v>
      </c>
      <c r="BT125" s="2">
        <v>1.0500000000000001E-2</v>
      </c>
      <c r="BU125" s="2">
        <v>1.2999999999999999E-2</v>
      </c>
      <c r="BV125" s="2">
        <v>1.6500000000000001E-2</v>
      </c>
    </row>
    <row r="126" spans="1:74" x14ac:dyDescent="0.55000000000000004">
      <c r="A126" s="4" t="str">
        <f t="shared" ca="1" si="11"/>
        <v>RBC Financial</v>
      </c>
      <c r="B126" s="4" t="str">
        <f t="shared" si="19"/>
        <v>N. Janzen</v>
      </c>
      <c r="C126" s="4" t="s">
        <v>88</v>
      </c>
      <c r="D126" s="4" t="s">
        <v>95</v>
      </c>
      <c r="E126" s="4" t="str">
        <f>IF(COUNTIF($E$2:E125,"Begin: " &amp; C126 &amp; "-" &amp; D126 &amp; "-" &amp; H126)=0,"Begin: " &amp; C126 &amp; "-" &amp; D126 &amp; "-" &amp; H126,IF((C126 &amp; "-" &amp; D126 &amp; "-" &amp; H126)&lt;&gt;(C127 &amp; "-" &amp; D127 &amp; "-" &amp; H127),"End: " &amp; C126 &amp; "-" &amp; D126 &amp; "-" &amp; H126,""))</f>
        <v/>
      </c>
      <c r="F126" s="4" t="str">
        <f t="shared" si="13"/>
        <v>Bloomberg-2Yr Treasury Yield-03-2014</v>
      </c>
      <c r="G126" s="7">
        <v>41711</v>
      </c>
      <c r="H126" s="7" t="str">
        <f t="shared" si="14"/>
        <v>03-2014</v>
      </c>
      <c r="I126" s="7" t="str">
        <f t="shared" ca="1" si="15"/>
        <v>Bloomberg: RBC Financial-2Yr Treasury Yield-03-2014</v>
      </c>
      <c r="J126" s="4" t="str">
        <f t="shared" ca="1" si="20"/>
        <v>2Yr Treasury Yield-RBC Financial:03-2014</v>
      </c>
      <c r="K126" s="1" t="s">
        <v>54</v>
      </c>
      <c r="L126" s="2"/>
      <c r="M126" s="2"/>
      <c r="N126" s="2"/>
      <c r="O126" s="2"/>
      <c r="P126" s="2"/>
      <c r="Q126" s="2"/>
      <c r="R126" s="2"/>
      <c r="X126" s="2"/>
      <c r="Y126" s="2"/>
      <c r="Z126" s="2"/>
      <c r="AA126" s="2"/>
      <c r="AB126" s="2"/>
      <c r="AC126" s="2"/>
      <c r="AD126" s="2"/>
      <c r="BD126" s="2"/>
      <c r="BE126" s="2"/>
      <c r="BF126" s="2"/>
      <c r="BG126" s="2"/>
      <c r="BH126" s="2"/>
      <c r="BI126" s="2"/>
      <c r="BJ126" s="2"/>
      <c r="BP126" s="2">
        <v>3.5000000000000001E-3</v>
      </c>
      <c r="BQ126" s="2">
        <v>4.0000000000000001E-3</v>
      </c>
      <c r="BR126" s="2">
        <v>6.0000000000000001E-3</v>
      </c>
      <c r="BS126" s="2">
        <v>8.5000000000000006E-3</v>
      </c>
      <c r="BT126" s="2">
        <v>1.0500000000000001E-2</v>
      </c>
      <c r="BU126" s="2">
        <v>1.2999999999999999E-2</v>
      </c>
      <c r="BV126" s="2">
        <v>1.6500000000000001E-2</v>
      </c>
    </row>
    <row r="127" spans="1:74" x14ac:dyDescent="0.55000000000000004">
      <c r="A127" s="4" t="str">
        <f t="shared" ca="1" si="11"/>
        <v>RBS</v>
      </c>
      <c r="B127" s="4" t="str">
        <f t="shared" si="19"/>
        <v>Girard/Sharif/Berger</v>
      </c>
      <c r="C127" s="4" t="s">
        <v>88</v>
      </c>
      <c r="D127" s="4" t="s">
        <v>95</v>
      </c>
      <c r="E127" s="4" t="str">
        <f>IF(COUNTIF($E$2:E126,"Begin: " &amp; C127 &amp; "-" &amp; D127 &amp; "-" &amp; H127)=0,"Begin: " &amp; C127 &amp; "-" &amp; D127 &amp; "-" &amp; H127,IF((C127 &amp; "-" &amp; D127 &amp; "-" &amp; H127)&lt;&gt;(C128 &amp; "-" &amp; D128 &amp; "-" &amp; H128),"End: " &amp; C127 &amp; "-" &amp; D127 &amp; "-" &amp; H127,""))</f>
        <v/>
      </c>
      <c r="F127" s="4" t="str">
        <f t="shared" si="13"/>
        <v>Bloomberg-2Yr Treasury Yield-03-2014</v>
      </c>
      <c r="G127" s="7">
        <v>41711</v>
      </c>
      <c r="H127" s="7" t="str">
        <f t="shared" si="14"/>
        <v>03-2014</v>
      </c>
      <c r="I127" s="7" t="str">
        <f t="shared" ca="1" si="15"/>
        <v>Bloomberg: RBS-2Yr Treasury Yield-03-2014</v>
      </c>
      <c r="J127" s="4" t="str">
        <f t="shared" ca="1" si="20"/>
        <v>2Yr Treasury Yield-RBS:03-2014</v>
      </c>
      <c r="K127" s="1" t="s">
        <v>82</v>
      </c>
      <c r="L127" s="2"/>
      <c r="M127" s="2"/>
      <c r="N127" s="2"/>
      <c r="O127" s="2"/>
      <c r="P127" s="2"/>
      <c r="Q127" s="2"/>
      <c r="R127" s="2"/>
      <c r="X127" s="2"/>
      <c r="Y127" s="2"/>
      <c r="Z127" s="2"/>
      <c r="AA127" s="2"/>
      <c r="AB127" s="2"/>
      <c r="AC127" s="2"/>
      <c r="AD127" s="2"/>
      <c r="BD127" s="2"/>
      <c r="BE127" s="2"/>
      <c r="BF127" s="2"/>
      <c r="BG127" s="2"/>
      <c r="BH127" s="2"/>
      <c r="BI127" s="2"/>
      <c r="BJ127" s="2"/>
      <c r="BP127" s="2">
        <v>3.5000000000000001E-3</v>
      </c>
      <c r="BQ127" s="2">
        <v>4.0000000000000001E-3</v>
      </c>
      <c r="BR127" s="2">
        <v>6.4999999999999997E-3</v>
      </c>
      <c r="BS127" s="2">
        <v>8.9999999999999993E-3</v>
      </c>
      <c r="BT127" s="2">
        <v>1.0999999999999999E-2</v>
      </c>
      <c r="BU127" s="2">
        <v>1.2E-2</v>
      </c>
      <c r="BV127" s="2">
        <v>1.7999999999999999E-2</v>
      </c>
    </row>
    <row r="128" spans="1:74" x14ac:dyDescent="0.55000000000000004">
      <c r="A128" s="4" t="str">
        <f t="shared" ca="1" si="11"/>
        <v>S. Polytechnic U</v>
      </c>
      <c r="B128" s="4" t="str">
        <f t="shared" si="19"/>
        <v>M. Melnik</v>
      </c>
      <c r="C128" s="4" t="s">
        <v>88</v>
      </c>
      <c r="D128" s="4" t="s">
        <v>95</v>
      </c>
      <c r="E128" s="4" t="str">
        <f>IF(COUNTIF($E$2:E127,"Begin: " &amp; C128 &amp; "-" &amp; D128 &amp; "-" &amp; H128)=0,"Begin: " &amp; C128 &amp; "-" &amp; D128 &amp; "-" &amp; H128,IF((C128 &amp; "-" &amp; D128 &amp; "-" &amp; H128)&lt;&gt;(C129 &amp; "-" &amp; D129 &amp; "-" &amp; H129),"End: " &amp; C128 &amp; "-" &amp; D128 &amp; "-" &amp; H128,""))</f>
        <v/>
      </c>
      <c r="F128" s="4" t="str">
        <f t="shared" si="13"/>
        <v>Bloomberg-2Yr Treasury Yield-03-2014</v>
      </c>
      <c r="G128" s="7">
        <v>41711</v>
      </c>
      <c r="H128" s="7" t="str">
        <f t="shared" si="14"/>
        <v>03-2014</v>
      </c>
      <c r="I128" s="7" t="str">
        <f t="shared" ca="1" si="15"/>
        <v>Bloomberg: S. Polytechnic U-2Yr Treasury Yield-03-2014</v>
      </c>
      <c r="J128" s="4" t="str">
        <f t="shared" ca="1" si="20"/>
        <v>2Yr Treasury Yield-S. Polytechnic U:03-2014</v>
      </c>
      <c r="K128" s="1" t="s">
        <v>55</v>
      </c>
      <c r="L128" s="2"/>
      <c r="M128" s="2"/>
      <c r="N128" s="2"/>
      <c r="O128" s="2"/>
      <c r="P128" s="2"/>
      <c r="Q128" s="2"/>
      <c r="R128" s="2"/>
      <c r="X128" s="2"/>
      <c r="Y128" s="2"/>
      <c r="Z128" s="2"/>
      <c r="AA128" s="2"/>
      <c r="AB128" s="2"/>
      <c r="AC128" s="2"/>
      <c r="AD128" s="2"/>
      <c r="BD128" s="2"/>
      <c r="BE128" s="2"/>
      <c r="BF128" s="2"/>
      <c r="BG128" s="2"/>
      <c r="BH128" s="2"/>
      <c r="BI128" s="2"/>
      <c r="BJ128" s="2"/>
      <c r="BP128" s="2">
        <v>6.0000000000000001E-3</v>
      </c>
      <c r="BQ128" s="2">
        <v>6.0000000000000001E-3</v>
      </c>
      <c r="BR128" s="2">
        <v>7.0000000000000001E-3</v>
      </c>
      <c r="BS128" s="2">
        <v>0.01</v>
      </c>
      <c r="BT128" s="2">
        <v>0.01</v>
      </c>
      <c r="BU128" s="2">
        <v>0.01</v>
      </c>
      <c r="BV128" s="2">
        <v>0.01</v>
      </c>
    </row>
    <row r="129" spans="1:74" x14ac:dyDescent="0.55000000000000004">
      <c r="A129" s="4" t="str">
        <f t="shared" ca="1" si="11"/>
        <v>Scotiabank</v>
      </c>
      <c r="B129" s="4" t="str">
        <f t="shared" si="19"/>
        <v>D. Holt</v>
      </c>
      <c r="C129" s="4" t="s">
        <v>88</v>
      </c>
      <c r="D129" s="4" t="s">
        <v>95</v>
      </c>
      <c r="E129" s="4" t="str">
        <f>IF(COUNTIF($E$2:E128,"Begin: " &amp; C129 &amp; "-" &amp; D129 &amp; "-" &amp; H129)=0,"Begin: " &amp; C129 &amp; "-" &amp; D129 &amp; "-" &amp; H129,IF((C129 &amp; "-" &amp; D129 &amp; "-" &amp; H129)&lt;&gt;(C130 &amp; "-" &amp; D130 &amp; "-" &amp; H130),"End: " &amp; C129 &amp; "-" &amp; D129 &amp; "-" &amp; H129,""))</f>
        <v/>
      </c>
      <c r="F129" s="4" t="str">
        <f t="shared" si="13"/>
        <v>Bloomberg-2Yr Treasury Yield-03-2014</v>
      </c>
      <c r="G129" s="7">
        <v>41711</v>
      </c>
      <c r="H129" s="7" t="str">
        <f t="shared" si="14"/>
        <v>03-2014</v>
      </c>
      <c r="I129" s="7" t="str">
        <f t="shared" ca="1" si="15"/>
        <v>Bloomberg: Scotiabank-2Yr Treasury Yield-03-2014</v>
      </c>
      <c r="J129" s="4" t="str">
        <f t="shared" ca="1" si="20"/>
        <v>2Yr Treasury Yield-Scotiabank:03-2014</v>
      </c>
      <c r="K129" s="1" t="s">
        <v>56</v>
      </c>
      <c r="L129" s="2"/>
      <c r="M129" s="2"/>
      <c r="N129" s="2"/>
      <c r="O129" s="2"/>
      <c r="P129" s="2"/>
      <c r="Q129" s="2"/>
      <c r="R129" s="2"/>
      <c r="X129" s="2"/>
      <c r="Y129" s="2"/>
      <c r="Z129" s="2"/>
      <c r="AA129" s="2"/>
      <c r="AB129" s="2"/>
      <c r="AC129" s="2"/>
      <c r="AD129" s="2"/>
      <c r="BD129" s="2"/>
      <c r="BE129" s="2"/>
      <c r="BF129" s="2"/>
      <c r="BG129" s="2"/>
      <c r="BH129" s="2"/>
      <c r="BI129" s="2"/>
      <c r="BJ129" s="2"/>
      <c r="BP129" s="2">
        <v>4.0000000000000001E-3</v>
      </c>
      <c r="BQ129" s="2">
        <v>5.4999999999999997E-3</v>
      </c>
      <c r="BR129" s="2">
        <v>8.5000000000000006E-3</v>
      </c>
      <c r="BS129" s="2">
        <v>1.15E-2</v>
      </c>
      <c r="BT129" s="2">
        <v>1.4500000000000001E-2</v>
      </c>
      <c r="BU129" s="2">
        <v>1.6500000000000001E-2</v>
      </c>
      <c r="BV129" s="2">
        <v>0.02</v>
      </c>
    </row>
    <row r="130" spans="1:74" x14ac:dyDescent="0.55000000000000004">
      <c r="A130" s="4" t="str">
        <f t="shared" ref="A130:A193" ca="1" si="21">IF(C130="GIOA",INDEX(List_AnonymousForecasters,MATCH(LEFT(K130,FIND(":",K130,1)-1),List_IndividualForecasters,0),1),INDEX(List_FirmNamesOmega,MATCH(LEFT(K130,FIND(":",K130,1)-1),List_FirmNamesAlpha,0),1))</f>
        <v>TD Securities</v>
      </c>
      <c r="B130" s="4" t="str">
        <f t="shared" si="19"/>
        <v>Green/Mulraine</v>
      </c>
      <c r="C130" s="4" t="s">
        <v>88</v>
      </c>
      <c r="D130" s="4" t="s">
        <v>95</v>
      </c>
      <c r="E130" s="4" t="str">
        <f>IF(COUNTIF($E$2:E129,"Begin: " &amp; C130 &amp; "-" &amp; D130 &amp; "-" &amp; H130)=0,"Begin: " &amp; C130 &amp; "-" &amp; D130 &amp; "-" &amp; H130,IF((C130 &amp; "-" &amp; D130 &amp; "-" &amp; H130)&lt;&gt;(C131 &amp; "-" &amp; D131 &amp; "-" &amp; H131),"End: " &amp; C130 &amp; "-" &amp; D130 &amp; "-" &amp; H130,""))</f>
        <v/>
      </c>
      <c r="F130" s="4" t="str">
        <f t="shared" si="13"/>
        <v>Bloomberg-2Yr Treasury Yield-03-2014</v>
      </c>
      <c r="G130" s="7">
        <v>41711</v>
      </c>
      <c r="H130" s="7" t="str">
        <f t="shared" si="14"/>
        <v>03-2014</v>
      </c>
      <c r="I130" s="7" t="str">
        <f t="shared" ca="1" si="15"/>
        <v>Bloomberg: TD Securities-2Yr Treasury Yield-03-2014</v>
      </c>
      <c r="J130" s="4" t="str">
        <f t="shared" ca="1" si="20"/>
        <v>2Yr Treasury Yield-TD Securities:03-2014</v>
      </c>
      <c r="K130" s="1" t="s">
        <v>59</v>
      </c>
      <c r="L130" s="2"/>
      <c r="M130" s="2"/>
      <c r="N130" s="2"/>
      <c r="O130" s="2"/>
      <c r="P130" s="2"/>
      <c r="Q130" s="2"/>
      <c r="R130" s="2"/>
      <c r="X130" s="2"/>
      <c r="Y130" s="2"/>
      <c r="Z130" s="2"/>
      <c r="AA130" s="2"/>
      <c r="AB130" s="2"/>
      <c r="AC130" s="2"/>
      <c r="AD130" s="2"/>
      <c r="BD130" s="2"/>
      <c r="BE130" s="2"/>
      <c r="BF130" s="2"/>
      <c r="BG130" s="2"/>
      <c r="BH130" s="2"/>
      <c r="BI130" s="2"/>
      <c r="BJ130" s="2"/>
      <c r="BP130" s="2">
        <v>4.0000000000000001E-3</v>
      </c>
      <c r="BQ130" s="2">
        <v>4.4999999999999997E-3</v>
      </c>
      <c r="BR130" s="2">
        <v>5.4999999999999997E-3</v>
      </c>
      <c r="BS130" s="2">
        <v>6.4999999999999997E-3</v>
      </c>
      <c r="BT130" s="2">
        <v>8.9999999999999993E-3</v>
      </c>
      <c r="BU130" s="2">
        <v>0.01</v>
      </c>
      <c r="BV130" s="2">
        <v>1.2500000000000001E-2</v>
      </c>
    </row>
    <row r="131" spans="1:74" x14ac:dyDescent="0.55000000000000004">
      <c r="A131" s="4" t="str">
        <f t="shared" ca="1" si="21"/>
        <v>U. Texas El Paso</v>
      </c>
      <c r="B131" s="4" t="str">
        <f t="shared" si="19"/>
        <v>T. Fullerton</v>
      </c>
      <c r="C131" s="4" t="s">
        <v>88</v>
      </c>
      <c r="D131" s="4" t="s">
        <v>95</v>
      </c>
      <c r="E131" s="4" t="str">
        <f>IF(COUNTIF($E$2:E130,"Begin: " &amp; C131 &amp; "-" &amp; D131 &amp; "-" &amp; H131)=0,"Begin: " &amp; C131 &amp; "-" &amp; D131 &amp; "-" &amp; H131,IF((C131 &amp; "-" &amp; D131 &amp; "-" &amp; H131)&lt;&gt;(C132 &amp; "-" &amp; D132 &amp; "-" &amp; H132),"End: " &amp; C131 &amp; "-" &amp; D131 &amp; "-" &amp; H131,""))</f>
        <v/>
      </c>
      <c r="F131" s="4" t="str">
        <f t="shared" ref="F131:F137" si="22">C131 &amp; "-" &amp; D131 &amp; "-" &amp; H131</f>
        <v>Bloomberg-2Yr Treasury Yield-03-2014</v>
      </c>
      <c r="G131" s="7">
        <v>41711</v>
      </c>
      <c r="H131" s="7" t="str">
        <f t="shared" ref="H131:H194" si="23">TEXT(MONTH(G131),"00") &amp; "-" &amp; TEXT(YEAR(G131),"0000")</f>
        <v>03-2014</v>
      </c>
      <c r="I131" s="7" t="str">
        <f t="shared" ref="I131:I194" ca="1" si="24">C131 &amp; ": " &amp; A131 &amp; "-" &amp; D131 &amp; "-" &amp; H131</f>
        <v>Bloomberg: U. Texas El Paso-2Yr Treasury Yield-03-2014</v>
      </c>
      <c r="J131" s="4" t="str">
        <f t="shared" ca="1" si="20"/>
        <v>2Yr Treasury Yield-U. Texas El Paso:03-2014</v>
      </c>
      <c r="K131" s="1" t="s">
        <v>60</v>
      </c>
      <c r="L131" s="2"/>
      <c r="M131" s="2"/>
      <c r="N131" s="2"/>
      <c r="O131" s="2"/>
      <c r="P131" s="2"/>
      <c r="Q131" s="2"/>
      <c r="R131" s="2"/>
      <c r="X131" s="2"/>
      <c r="Y131" s="2"/>
      <c r="Z131" s="2"/>
      <c r="AA131" s="2"/>
      <c r="AB131" s="2"/>
      <c r="AC131" s="2"/>
      <c r="AD131" s="2"/>
      <c r="BD131" s="2"/>
      <c r="BE131" s="2"/>
      <c r="BF131" s="2"/>
      <c r="BG131" s="2"/>
      <c r="BH131" s="2"/>
      <c r="BI131" s="2"/>
      <c r="BJ131" s="2"/>
      <c r="BP131" s="2">
        <v>3.5000000000000001E-3</v>
      </c>
      <c r="BQ131" s="2">
        <v>4.4999999999999997E-3</v>
      </c>
      <c r="BR131" s="2">
        <v>5.4999999999999997E-3</v>
      </c>
      <c r="BS131" s="2">
        <v>6.4999999999999997E-3</v>
      </c>
      <c r="BT131" s="2">
        <v>8.9999999999999993E-3</v>
      </c>
      <c r="BU131" s="2">
        <v>1.2E-2</v>
      </c>
      <c r="BV131" s="2">
        <v>1.35E-2</v>
      </c>
    </row>
    <row r="132" spans="1:74" x14ac:dyDescent="0.55000000000000004">
      <c r="A132" s="4" t="str">
        <f t="shared" ca="1" si="21"/>
        <v>UMB Bank</v>
      </c>
      <c r="B132" s="4" t="str">
        <f t="shared" si="19"/>
        <v>KC Mathews</v>
      </c>
      <c r="C132" s="4" t="s">
        <v>88</v>
      </c>
      <c r="D132" s="4" t="s">
        <v>95</v>
      </c>
      <c r="E132" s="4" t="str">
        <f>IF(COUNTIF($E$2:E131,"Begin: " &amp; C132 &amp; "-" &amp; D132 &amp; "-" &amp; H132)=0,"Begin: " &amp; C132 &amp; "-" &amp; D132 &amp; "-" &amp; H132,IF((C132 &amp; "-" &amp; D132 &amp; "-" &amp; H132)&lt;&gt;(C133 &amp; "-" &amp; D133 &amp; "-" &amp; H133),"End: " &amp; C132 &amp; "-" &amp; D132 &amp; "-" &amp; H132,""))</f>
        <v/>
      </c>
      <c r="F132" s="4" t="str">
        <f t="shared" si="22"/>
        <v>Bloomberg-2Yr Treasury Yield-03-2014</v>
      </c>
      <c r="G132" s="7">
        <v>41711</v>
      </c>
      <c r="H132" s="7" t="str">
        <f t="shared" si="23"/>
        <v>03-2014</v>
      </c>
      <c r="I132" s="7" t="str">
        <f t="shared" ca="1" si="24"/>
        <v>Bloomberg: UMB Bank-2Yr Treasury Yield-03-2014</v>
      </c>
      <c r="J132" s="4" t="str">
        <f t="shared" ca="1" si="20"/>
        <v>2Yr Treasury Yield-UMB Bank:03-2014</v>
      </c>
      <c r="K132" s="1" t="s">
        <v>61</v>
      </c>
      <c r="L132" s="2"/>
      <c r="M132" s="2"/>
      <c r="N132" s="2"/>
      <c r="O132" s="2"/>
      <c r="P132" s="2"/>
      <c r="Q132" s="2"/>
      <c r="R132" s="2"/>
      <c r="X132" s="2"/>
      <c r="Y132" s="2"/>
      <c r="Z132" s="2"/>
      <c r="AA132" s="2"/>
      <c r="AB132" s="2"/>
      <c r="AC132" s="2"/>
      <c r="AD132" s="2"/>
      <c r="BD132" s="2"/>
      <c r="BE132" s="2"/>
      <c r="BF132" s="2"/>
      <c r="BG132" s="2"/>
      <c r="BH132" s="2"/>
      <c r="BI132" s="2"/>
      <c r="BJ132" s="2"/>
      <c r="BP132" s="2">
        <v>4.4999999999999997E-3</v>
      </c>
      <c r="BQ132" s="2">
        <v>5.0000000000000001E-3</v>
      </c>
      <c r="BR132" s="2">
        <v>5.0000000000000001E-3</v>
      </c>
      <c r="BS132" s="2">
        <v>5.4000000000000003E-3</v>
      </c>
      <c r="BT132" s="2">
        <v>6.0000000000000001E-3</v>
      </c>
      <c r="BU132" s="2">
        <v>6.4999999999999997E-3</v>
      </c>
      <c r="BV132" s="2">
        <v>7.4999999999999997E-3</v>
      </c>
    </row>
    <row r="133" spans="1:74" x14ac:dyDescent="0.55000000000000004">
      <c r="A133" s="4" t="str">
        <f t="shared" ca="1" si="21"/>
        <v>Univ of Central FL</v>
      </c>
      <c r="B133" s="4" t="str">
        <f t="shared" si="19"/>
        <v>S. Snaith</v>
      </c>
      <c r="C133" s="4" t="s">
        <v>88</v>
      </c>
      <c r="D133" s="4" t="s">
        <v>95</v>
      </c>
      <c r="E133" s="4" t="str">
        <f>IF(COUNTIF($E$2:E132,"Begin: " &amp; C133 &amp; "-" &amp; D133 &amp; "-" &amp; H133)=0,"Begin: " &amp; C133 &amp; "-" &amp; D133 &amp; "-" &amp; H133,IF((C133 &amp; "-" &amp; D133 &amp; "-" &amp; H133)&lt;&gt;(C134 &amp; "-" &amp; D134 &amp; "-" &amp; H134),"End: " &amp; C133 &amp; "-" &amp; D133 &amp; "-" &amp; H133,""))</f>
        <v/>
      </c>
      <c r="F133" s="4" t="str">
        <f t="shared" si="22"/>
        <v>Bloomberg-2Yr Treasury Yield-03-2014</v>
      </c>
      <c r="G133" s="7">
        <v>41711</v>
      </c>
      <c r="H133" s="7" t="str">
        <f t="shared" si="23"/>
        <v>03-2014</v>
      </c>
      <c r="I133" s="7" t="str">
        <f t="shared" ca="1" si="24"/>
        <v>Bloomberg: Univ of Central FL-2Yr Treasury Yield-03-2014</v>
      </c>
      <c r="J133" s="4" t="str">
        <f t="shared" ca="1" si="20"/>
        <v>2Yr Treasury Yield-Univ of Central FL:03-2014</v>
      </c>
      <c r="K133" s="1" t="s">
        <v>62</v>
      </c>
      <c r="L133" s="2"/>
      <c r="M133" s="2"/>
      <c r="N133" s="2"/>
      <c r="O133" s="2"/>
      <c r="P133" s="2"/>
      <c r="Q133" s="2"/>
      <c r="R133" s="2"/>
      <c r="X133" s="2"/>
      <c r="Y133" s="2"/>
      <c r="Z133" s="2"/>
      <c r="AA133" s="2"/>
      <c r="AB133" s="2"/>
      <c r="AC133" s="2"/>
      <c r="AD133" s="2"/>
      <c r="BD133" s="2"/>
      <c r="BE133" s="2"/>
      <c r="BF133" s="2"/>
      <c r="BG133" s="2"/>
      <c r="BH133" s="2"/>
      <c r="BI133" s="2"/>
      <c r="BJ133" s="2"/>
      <c r="BP133" s="2">
        <v>3.8E-3</v>
      </c>
      <c r="BQ133" s="2">
        <v>4.1000000000000003E-3</v>
      </c>
      <c r="BR133" s="2">
        <v>4.3E-3</v>
      </c>
      <c r="BS133" s="2">
        <v>4.5999999999999999E-3</v>
      </c>
      <c r="BT133" s="2">
        <v>5.3E-3</v>
      </c>
      <c r="BU133" s="2">
        <v>7.4000000000000003E-3</v>
      </c>
      <c r="BV133" s="2">
        <v>1.7100000000000001E-2</v>
      </c>
    </row>
    <row r="134" spans="1:74" x14ac:dyDescent="0.55000000000000004">
      <c r="A134" s="4" t="str">
        <f t="shared" ca="1" si="21"/>
        <v>US Chamber of Comm.</v>
      </c>
      <c r="B134" s="4" t="str">
        <f t="shared" si="19"/>
        <v>M. Regalia</v>
      </c>
      <c r="C134" s="4" t="s">
        <v>88</v>
      </c>
      <c r="D134" s="4" t="s">
        <v>95</v>
      </c>
      <c r="E134" s="4" t="str">
        <f>IF(COUNTIF($E$2:E133,"Begin: " &amp; C134 &amp; "-" &amp; D134 &amp; "-" &amp; H134)=0,"Begin: " &amp; C134 &amp; "-" &amp; D134 &amp; "-" &amp; H134,IF((C134 &amp; "-" &amp; D134 &amp; "-" &amp; H134)&lt;&gt;(C135 &amp; "-" &amp; D135 &amp; "-" &amp; H135),"End: " &amp; C134 &amp; "-" &amp; D134 &amp; "-" &amp; H134,""))</f>
        <v/>
      </c>
      <c r="F134" s="4" t="str">
        <f t="shared" si="22"/>
        <v>Bloomberg-2Yr Treasury Yield-03-2014</v>
      </c>
      <c r="G134" s="7">
        <v>41711</v>
      </c>
      <c r="H134" s="7" t="str">
        <f t="shared" si="23"/>
        <v>03-2014</v>
      </c>
      <c r="I134" s="7" t="str">
        <f t="shared" ca="1" si="24"/>
        <v>Bloomberg: US Chamber of Comm.-2Yr Treasury Yield-03-2014</v>
      </c>
      <c r="J134" s="4" t="str">
        <f t="shared" ca="1" si="20"/>
        <v>2Yr Treasury Yield-US Chamber of Comm.:03-2014</v>
      </c>
      <c r="K134" s="1" t="s">
        <v>63</v>
      </c>
      <c r="L134" s="2"/>
      <c r="M134" s="2"/>
      <c r="N134" s="2"/>
      <c r="O134" s="2"/>
      <c r="P134" s="2"/>
      <c r="Q134" s="2"/>
      <c r="R134" s="2"/>
      <c r="X134" s="2"/>
      <c r="Y134" s="2"/>
      <c r="Z134" s="2"/>
      <c r="AA134" s="2"/>
      <c r="AB134" s="2"/>
      <c r="AC134" s="2"/>
      <c r="AD134" s="2"/>
      <c r="BD134" s="2"/>
      <c r="BE134" s="2"/>
      <c r="BF134" s="2"/>
      <c r="BG134" s="2"/>
      <c r="BH134" s="2"/>
      <c r="BI134" s="2"/>
      <c r="BJ134" s="2"/>
      <c r="BP134" s="2">
        <v>3.5000000000000001E-3</v>
      </c>
      <c r="BQ134" s="2">
        <v>3.3E-3</v>
      </c>
      <c r="BR134" s="2">
        <v>4.1999999999999997E-3</v>
      </c>
      <c r="BS134" s="2">
        <v>5.4999999999999997E-3</v>
      </c>
      <c r="BT134" s="2">
        <v>6.1999999999999998E-3</v>
      </c>
      <c r="BU134" s="2">
        <v>7.4999999999999997E-3</v>
      </c>
      <c r="BV134" s="2">
        <v>8.9999999999999993E-3</v>
      </c>
    </row>
    <row r="135" spans="1:74" x14ac:dyDescent="0.55000000000000004">
      <c r="A135" s="4" t="str">
        <f t="shared" ca="1" si="21"/>
        <v>Vining Sparks</v>
      </c>
      <c r="B135" s="4" t="str">
        <f t="shared" si="19"/>
        <v>C. Dismuke</v>
      </c>
      <c r="C135" s="4" t="s">
        <v>88</v>
      </c>
      <c r="D135" s="4" t="s">
        <v>95</v>
      </c>
      <c r="E135" s="4" t="str">
        <f>IF(COUNTIF($E$2:E134,"Begin: " &amp; C135 &amp; "-" &amp; D135 &amp; "-" &amp; H135)=0,"Begin: " &amp; C135 &amp; "-" &amp; D135 &amp; "-" &amp; H135,IF((C135 &amp; "-" &amp; D135 &amp; "-" &amp; H135)&lt;&gt;(C136 &amp; "-" &amp; D136 &amp; "-" &amp; H136),"End: " &amp; C135 &amp; "-" &amp; D135 &amp; "-" &amp; H135,""))</f>
        <v/>
      </c>
      <c r="F135" s="4" t="str">
        <f t="shared" si="22"/>
        <v>Bloomberg-2Yr Treasury Yield-03-2014</v>
      </c>
      <c r="G135" s="7">
        <v>41711</v>
      </c>
      <c r="H135" s="7" t="str">
        <f t="shared" si="23"/>
        <v>03-2014</v>
      </c>
      <c r="I135" s="7" t="str">
        <f t="shared" ca="1" si="24"/>
        <v>Bloomberg: Vining Sparks-2Yr Treasury Yield-03-2014</v>
      </c>
      <c r="J135" s="4" t="str">
        <f t="shared" ca="1" si="20"/>
        <v>2Yr Treasury Yield-Vining Sparks:03-2014</v>
      </c>
      <c r="K135" s="1" t="s">
        <v>84</v>
      </c>
      <c r="L135" s="2"/>
      <c r="M135" s="2"/>
      <c r="N135" s="2"/>
      <c r="O135" s="2"/>
      <c r="P135" s="2"/>
      <c r="Q135" s="2"/>
      <c r="X135" s="2"/>
      <c r="Y135" s="2"/>
      <c r="Z135" s="2"/>
      <c r="AA135" s="2"/>
      <c r="AB135" s="2"/>
      <c r="AC135" s="2"/>
      <c r="BD135" s="2"/>
      <c r="BE135" s="2"/>
      <c r="BF135" s="2"/>
      <c r="BG135" s="2"/>
      <c r="BH135" s="2"/>
      <c r="BI135" s="2"/>
      <c r="BP135" s="2">
        <v>4.0000000000000001E-3</v>
      </c>
      <c r="BQ135" s="2">
        <v>4.4999999999999997E-3</v>
      </c>
      <c r="BR135" s="2">
        <v>5.0000000000000001E-3</v>
      </c>
      <c r="BS135" s="2">
        <v>7.4999999999999997E-3</v>
      </c>
      <c r="BT135" s="2">
        <v>8.5000000000000006E-3</v>
      </c>
      <c r="BU135" s="2">
        <v>9.4999999999999998E-3</v>
      </c>
      <c r="BV135" t="s">
        <v>2</v>
      </c>
    </row>
    <row r="136" spans="1:74" x14ac:dyDescent="0.55000000000000004">
      <c r="A136" s="4" t="str">
        <f t="shared" ca="1" si="21"/>
        <v>Wayne Hummer Inv</v>
      </c>
      <c r="B136" s="4" t="str">
        <f t="shared" si="19"/>
        <v>W. Hummer</v>
      </c>
      <c r="C136" s="4" t="s">
        <v>88</v>
      </c>
      <c r="D136" s="4" t="s">
        <v>95</v>
      </c>
      <c r="E136" s="4" t="str">
        <f>IF(COUNTIF($E$2:E135,"Begin: " &amp; C136 &amp; "-" &amp; D136 &amp; "-" &amp; H136)=0,"Begin: " &amp; C136 &amp; "-" &amp; D136 &amp; "-" &amp; H136,IF((C136 &amp; "-" &amp; D136 &amp; "-" &amp; H136)&lt;&gt;(C137 &amp; "-" &amp; D137 &amp; "-" &amp; H137),"End: " &amp; C136 &amp; "-" &amp; D136 &amp; "-" &amp; H136,""))</f>
        <v/>
      </c>
      <c r="F136" s="4" t="str">
        <f t="shared" si="22"/>
        <v>Bloomberg-2Yr Treasury Yield-03-2014</v>
      </c>
      <c r="G136" s="7">
        <v>41711</v>
      </c>
      <c r="H136" s="7" t="str">
        <f t="shared" si="23"/>
        <v>03-2014</v>
      </c>
      <c r="I136" s="7" t="str">
        <f t="shared" ca="1" si="24"/>
        <v>Bloomberg: Wayne Hummer Inv-2Yr Treasury Yield-03-2014</v>
      </c>
      <c r="J136" s="4" t="str">
        <f t="shared" ca="1" si="20"/>
        <v>2Yr Treasury Yield-Wayne Hummer Inv:03-2014</v>
      </c>
      <c r="K136" s="1" t="s">
        <v>64</v>
      </c>
      <c r="L136" s="2"/>
      <c r="M136" s="2"/>
      <c r="N136" s="2"/>
      <c r="O136" s="2"/>
      <c r="P136" s="2"/>
      <c r="Q136" s="2"/>
      <c r="R136" s="2"/>
      <c r="X136" s="2"/>
      <c r="Y136" s="2"/>
      <c r="Z136" s="2"/>
      <c r="AA136" s="2"/>
      <c r="AB136" s="2"/>
      <c r="AC136" s="2"/>
      <c r="AD136" s="2"/>
      <c r="BD136" s="2"/>
      <c r="BE136" s="2"/>
      <c r="BF136" s="2"/>
      <c r="BG136" s="2"/>
      <c r="BH136" s="2"/>
      <c r="BI136" s="2"/>
      <c r="BJ136" s="2"/>
      <c r="BP136" s="2">
        <v>4.0000000000000001E-3</v>
      </c>
      <c r="BQ136" s="2">
        <v>5.0000000000000001E-3</v>
      </c>
      <c r="BR136" s="2">
        <v>6.0000000000000001E-3</v>
      </c>
      <c r="BS136" s="2">
        <v>7.0000000000000001E-3</v>
      </c>
      <c r="BT136" s="2">
        <v>8.0000000000000002E-3</v>
      </c>
      <c r="BU136" s="2">
        <v>1.03E-2</v>
      </c>
      <c r="BV136" s="2">
        <v>1.34E-2</v>
      </c>
    </row>
    <row r="137" spans="1:74" x14ac:dyDescent="0.55000000000000004">
      <c r="A137" s="4" t="str">
        <f t="shared" ca="1" si="21"/>
        <v>Wells Fargo &amp; Co.</v>
      </c>
      <c r="B137" s="4" t="str">
        <f t="shared" si="19"/>
        <v>J. Silvia</v>
      </c>
      <c r="C137" s="4" t="s">
        <v>88</v>
      </c>
      <c r="D137" s="4" t="s">
        <v>95</v>
      </c>
      <c r="E137" s="4" t="str">
        <f>IF(COUNTIF($E$2:E136,"Begin: " &amp; C137 &amp; "-" &amp; D137 &amp; "-" &amp; H137)=0,"Begin: " &amp; C137 &amp; "-" &amp; D137 &amp; "-" &amp; H137,IF((C137 &amp; "-" &amp; D137 &amp; "-" &amp; H137)&lt;&gt;(C138 &amp; "-" &amp; D138 &amp; "-" &amp; H138),"End: " &amp; C137 &amp; "-" &amp; D137 &amp; "-" &amp; H137,""))</f>
        <v>End: Bloomberg-2Yr Treasury Yield-03-2014</v>
      </c>
      <c r="F137" s="4" t="str">
        <f t="shared" si="22"/>
        <v>Bloomberg-2Yr Treasury Yield-03-2014</v>
      </c>
      <c r="G137" s="7">
        <v>41711</v>
      </c>
      <c r="H137" s="7" t="str">
        <f t="shared" si="23"/>
        <v>03-2014</v>
      </c>
      <c r="I137" s="7" t="str">
        <f t="shared" ca="1" si="24"/>
        <v>Bloomberg: Wells Fargo &amp; Co.-2Yr Treasury Yield-03-2014</v>
      </c>
      <c r="J137" s="4" t="str">
        <f t="shared" ca="1" si="20"/>
        <v>2Yr Treasury Yield-Wells Fargo &amp; Co.:03-2014</v>
      </c>
      <c r="K137" s="1" t="s">
        <v>65</v>
      </c>
      <c r="L137" s="2"/>
      <c r="M137" s="2"/>
      <c r="N137" s="2"/>
      <c r="O137" s="2"/>
      <c r="P137" s="2"/>
      <c r="Q137" s="2"/>
      <c r="R137" s="2"/>
      <c r="X137" s="2"/>
      <c r="Y137" s="2"/>
      <c r="Z137" s="2"/>
      <c r="AA137" s="2"/>
      <c r="AB137" s="2"/>
      <c r="AC137" s="2"/>
      <c r="AD137" s="2"/>
      <c r="BD137" s="2"/>
      <c r="BE137" s="2"/>
      <c r="BF137" s="2"/>
      <c r="BG137" s="2"/>
      <c r="BH137" s="2"/>
      <c r="BI137" s="2"/>
      <c r="BJ137" s="2"/>
      <c r="BP137" s="2">
        <v>4.0000000000000001E-3</v>
      </c>
      <c r="BQ137" s="2">
        <v>5.7000000000000002E-3</v>
      </c>
      <c r="BR137" s="2">
        <v>8.2000000000000007E-3</v>
      </c>
      <c r="BS137" s="2">
        <v>8.3000000000000001E-3</v>
      </c>
      <c r="BT137" s="2">
        <v>9.7999999999999997E-3</v>
      </c>
      <c r="BU137" s="2">
        <v>1.29E-2</v>
      </c>
      <c r="BV137" s="2">
        <v>1.5800000000000002E-2</v>
      </c>
    </row>
    <row r="138" spans="1:74" x14ac:dyDescent="0.55000000000000004">
      <c r="A138" s="4" t="str">
        <f t="shared" ca="1" si="21"/>
        <v>ABN Amro</v>
      </c>
      <c r="B138" s="4" t="str">
        <f t="shared" ref="B138" si="25">MID(K138,FIND(":",K138,1)+2,LEN(K138)-FIND(":",K138,1))</f>
        <v>P. de Bruin</v>
      </c>
      <c r="C138" s="4" t="s">
        <v>88</v>
      </c>
      <c r="D138" s="4" t="s">
        <v>96</v>
      </c>
      <c r="E138" s="4" t="str">
        <f>IF(COUNTIF($E$2:E137,"Begin: " &amp; C138 &amp; "-" &amp; D138 &amp; "-" &amp; H138)=0,"Begin: " &amp; C138 &amp; "-" &amp; D138 &amp; "-" &amp; H138,IF((C138 &amp; "-" &amp; D138 &amp; "-" &amp; H138)&lt;&gt;(C139 &amp; "-" &amp; D139 &amp; "-" &amp; H139),"End: " &amp; C138 &amp; "-" &amp; D138 &amp; "-" &amp; H138,""))</f>
        <v>Begin: Bloomberg-10Yr Treasury Yield-03-2014</v>
      </c>
      <c r="F138" s="4" t="str">
        <f t="shared" ref="F138" si="26">C138 &amp; "-" &amp; D138 &amp; "-" &amp; H138</f>
        <v>Bloomberg-10Yr Treasury Yield-03-2014</v>
      </c>
      <c r="G138" s="7">
        <v>41711</v>
      </c>
      <c r="H138" s="7" t="str">
        <f t="shared" si="23"/>
        <v>03-2014</v>
      </c>
      <c r="I138" s="7" t="str">
        <f t="shared" ca="1" si="24"/>
        <v>Bloomberg: ABN Amro-10Yr Treasury Yield-03-2014</v>
      </c>
      <c r="J138" s="4" t="str">
        <f t="shared" ref="J138" ca="1" si="27">D138 &amp; "-" &amp; A138 &amp; ":" &amp; TEXT(MONTH(G138),"00") &amp; "-" &amp; TEXT(YEAR(G138),"0000")</f>
        <v>10Yr Treasury Yield-ABN Amro:03-2014</v>
      </c>
      <c r="K138" s="1" t="s">
        <v>1</v>
      </c>
      <c r="M138" s="2"/>
      <c r="O138" s="2"/>
      <c r="P138" s="2"/>
      <c r="Y138" s="2"/>
      <c r="AA138" s="2"/>
      <c r="AB138" s="2"/>
      <c r="BE138" s="2"/>
      <c r="BG138" s="2"/>
      <c r="BH138" s="2"/>
      <c r="BP138" t="s">
        <v>2</v>
      </c>
      <c r="BQ138" s="2">
        <v>3.1E-2</v>
      </c>
      <c r="BR138" t="s">
        <v>2</v>
      </c>
      <c r="BS138" s="2">
        <v>3.5000000000000003E-2</v>
      </c>
      <c r="BT138" s="2">
        <v>3.6999999999999998E-2</v>
      </c>
      <c r="BU138" t="s">
        <v>2</v>
      </c>
      <c r="BV138" t="s">
        <v>2</v>
      </c>
    </row>
    <row r="139" spans="1:74" x14ac:dyDescent="0.55000000000000004">
      <c r="A139" s="4" t="str">
        <f t="shared" ca="1" si="21"/>
        <v>Action Economics</v>
      </c>
      <c r="B139" s="4" t="str">
        <f t="shared" ref="B139:B202" si="28">MID(K139,FIND(":",K139,1)+2,LEN(K139)-FIND(":",K139,1))</f>
        <v>M. Englund</v>
      </c>
      <c r="C139" s="4" t="s">
        <v>88</v>
      </c>
      <c r="D139" s="4" t="s">
        <v>96</v>
      </c>
      <c r="E139" s="4" t="str">
        <f>IF(COUNTIF($E$2:E138,"Begin: " &amp; C139 &amp; "-" &amp; D139 &amp; "-" &amp; H139)=0,"Begin: " &amp; C139 &amp; "-" &amp; D139 &amp; "-" &amp; H139,IF((C139 &amp; "-" &amp; D139 &amp; "-" &amp; H139)&lt;&gt;(C140 &amp; "-" &amp; D140 &amp; "-" &amp; H140),"End: " &amp; C139 &amp; "-" &amp; D139 &amp; "-" &amp; H139,""))</f>
        <v/>
      </c>
      <c r="F139" s="4" t="str">
        <f t="shared" ref="F139:F202" si="29">C139 &amp; "-" &amp; D139 &amp; "-" &amp; H139</f>
        <v>Bloomberg-10Yr Treasury Yield-03-2014</v>
      </c>
      <c r="G139" s="7">
        <v>41711</v>
      </c>
      <c r="H139" s="7" t="str">
        <f t="shared" si="23"/>
        <v>03-2014</v>
      </c>
      <c r="I139" s="7" t="str">
        <f t="shared" ca="1" si="24"/>
        <v>Bloomberg: Action Economics-10Yr Treasury Yield-03-2014</v>
      </c>
      <c r="J139" s="4" t="str">
        <f t="shared" ref="J139:J202" ca="1" si="30">D139 &amp; "-" &amp; A139 &amp; ":" &amp; TEXT(MONTH(G139),"00") &amp; "-" &amp; TEXT(YEAR(G139),"0000")</f>
        <v>10Yr Treasury Yield-Action Economics:03-2014</v>
      </c>
      <c r="K139" s="1" t="s">
        <v>3</v>
      </c>
      <c r="L139" s="2"/>
      <c r="M139" s="2"/>
      <c r="N139" s="2"/>
      <c r="O139" s="2"/>
      <c r="P139" s="2"/>
      <c r="Q139" s="2"/>
      <c r="R139" s="2"/>
      <c r="X139" s="2"/>
      <c r="Y139" s="2"/>
      <c r="Z139" s="2"/>
      <c r="AA139" s="2"/>
      <c r="AB139" s="2"/>
      <c r="AC139" s="2"/>
      <c r="AD139" s="2"/>
      <c r="BD139" s="2"/>
      <c r="BE139" s="2"/>
      <c r="BF139" s="2"/>
      <c r="BG139" s="2"/>
      <c r="BH139" s="2"/>
      <c r="BI139" s="2"/>
      <c r="BJ139" s="2"/>
      <c r="BP139" s="2">
        <v>2.7199999999999998E-2</v>
      </c>
      <c r="BQ139" s="2">
        <v>2.9000000000000001E-2</v>
      </c>
      <c r="BR139" s="2">
        <v>3.0499999999999999E-2</v>
      </c>
      <c r="BS139" s="2">
        <v>3.2000000000000001E-2</v>
      </c>
      <c r="BT139" s="2">
        <v>3.3500000000000002E-2</v>
      </c>
      <c r="BU139" s="2">
        <v>3.5000000000000003E-2</v>
      </c>
      <c r="BV139" s="2">
        <v>3.6499999999999998E-2</v>
      </c>
    </row>
    <row r="140" spans="1:74" x14ac:dyDescent="0.55000000000000004">
      <c r="A140" s="4" t="str">
        <f t="shared" ca="1" si="21"/>
        <v>Allianz</v>
      </c>
      <c r="B140" s="4" t="str">
        <f t="shared" si="28"/>
        <v/>
      </c>
      <c r="C140" s="4" t="s">
        <v>88</v>
      </c>
      <c r="D140" s="4" t="s">
        <v>96</v>
      </c>
      <c r="E140" s="4" t="str">
        <f>IF(COUNTIF($E$2:E139,"Begin: " &amp; C140 &amp; "-" &amp; D140 &amp; "-" &amp; H140)=0,"Begin: " &amp; C140 &amp; "-" &amp; D140 &amp; "-" &amp; H140,IF((C140 &amp; "-" &amp; D140 &amp; "-" &amp; H140)&lt;&gt;(C141 &amp; "-" &amp; D141 &amp; "-" &amp; H141),"End: " &amp; C140 &amp; "-" &amp; D140 &amp; "-" &amp; H140,""))</f>
        <v/>
      </c>
      <c r="F140" s="4" t="str">
        <f t="shared" si="29"/>
        <v>Bloomberg-10Yr Treasury Yield-03-2014</v>
      </c>
      <c r="G140" s="7">
        <v>41711</v>
      </c>
      <c r="H140" s="7" t="str">
        <f t="shared" si="23"/>
        <v>03-2014</v>
      </c>
      <c r="I140" s="7" t="str">
        <f t="shared" ca="1" si="24"/>
        <v>Bloomberg: Allianz-10Yr Treasury Yield-03-2014</v>
      </c>
      <c r="J140" s="4" t="str">
        <f t="shared" ca="1" si="30"/>
        <v>10Yr Treasury Yield-Allianz:03-2014</v>
      </c>
      <c r="K140" s="1" t="s">
        <v>183</v>
      </c>
      <c r="L140" s="2"/>
      <c r="M140" s="2"/>
      <c r="N140" s="2"/>
      <c r="O140" s="2"/>
      <c r="P140" s="2"/>
      <c r="Q140" s="2"/>
      <c r="R140" s="2"/>
      <c r="X140" s="2"/>
      <c r="Y140" s="2"/>
      <c r="Z140" s="2"/>
      <c r="AA140" s="2"/>
      <c r="AB140" s="2"/>
      <c r="AC140" s="2"/>
      <c r="AD140" s="2"/>
      <c r="BD140" s="2"/>
      <c r="BE140" s="2"/>
      <c r="BF140" s="2"/>
      <c r="BG140" s="2"/>
      <c r="BH140" s="2"/>
      <c r="BI140" s="2"/>
      <c r="BJ140" s="2"/>
      <c r="BP140" s="2">
        <v>2.9000000000000001E-2</v>
      </c>
      <c r="BQ140" s="2">
        <v>3.1E-2</v>
      </c>
      <c r="BR140" s="2">
        <v>3.2000000000000001E-2</v>
      </c>
      <c r="BS140" s="2">
        <v>3.3000000000000002E-2</v>
      </c>
      <c r="BT140" s="2">
        <v>3.4000000000000002E-2</v>
      </c>
      <c r="BU140" s="2">
        <v>3.5000000000000003E-2</v>
      </c>
      <c r="BV140" s="2">
        <v>3.5999999999999997E-2</v>
      </c>
    </row>
    <row r="141" spans="1:74" x14ac:dyDescent="0.55000000000000004">
      <c r="A141" s="4" t="str">
        <f t="shared" ca="1" si="21"/>
        <v>Ameriprise Financial</v>
      </c>
      <c r="B141" s="4" t="str">
        <f t="shared" si="28"/>
        <v>R. Price</v>
      </c>
      <c r="C141" s="4" t="s">
        <v>88</v>
      </c>
      <c r="D141" s="4" t="s">
        <v>96</v>
      </c>
      <c r="E141" s="4" t="str">
        <f>IF(COUNTIF($E$2:E140,"Begin: " &amp; C141 &amp; "-" &amp; D141 &amp; "-" &amp; H141)=0,"Begin: " &amp; C141 &amp; "-" &amp; D141 &amp; "-" &amp; H141,IF((C141 &amp; "-" &amp; D141 &amp; "-" &amp; H141)&lt;&gt;(C142 &amp; "-" &amp; D142 &amp; "-" &amp; H142),"End: " &amp; C141 &amp; "-" &amp; D141 &amp; "-" &amp; H141,""))</f>
        <v/>
      </c>
      <c r="F141" s="4" t="str">
        <f t="shared" si="29"/>
        <v>Bloomberg-10Yr Treasury Yield-03-2014</v>
      </c>
      <c r="G141" s="7">
        <v>41711</v>
      </c>
      <c r="H141" s="7" t="str">
        <f t="shared" si="23"/>
        <v>03-2014</v>
      </c>
      <c r="I141" s="7" t="str">
        <f t="shared" ca="1" si="24"/>
        <v>Bloomberg: Ameriprise Financial-10Yr Treasury Yield-03-2014</v>
      </c>
      <c r="J141" s="4" t="str">
        <f t="shared" ca="1" si="30"/>
        <v>10Yr Treasury Yield-Ameriprise Financial:03-2014</v>
      </c>
      <c r="K141" s="1" t="s">
        <v>71</v>
      </c>
      <c r="L141" s="2"/>
      <c r="M141" s="2"/>
      <c r="N141" s="2"/>
      <c r="O141" s="2"/>
      <c r="P141" s="2"/>
      <c r="Q141" s="2"/>
      <c r="R141" s="2"/>
      <c r="X141" s="2"/>
      <c r="Y141" s="2"/>
      <c r="Z141" s="2"/>
      <c r="AA141" s="2"/>
      <c r="AB141" s="2"/>
      <c r="AC141" s="2"/>
      <c r="AD141" s="2"/>
      <c r="BD141" s="2"/>
      <c r="BE141" s="2"/>
      <c r="BF141" s="2"/>
      <c r="BG141" s="2"/>
      <c r="BH141" s="2"/>
      <c r="BI141" s="2"/>
      <c r="BJ141" s="2"/>
      <c r="BP141" s="2">
        <v>2.8000000000000001E-2</v>
      </c>
      <c r="BQ141" s="2">
        <v>3.0499999999999999E-2</v>
      </c>
      <c r="BR141" s="2">
        <v>3.2500000000000001E-2</v>
      </c>
      <c r="BS141" s="2">
        <v>3.3500000000000002E-2</v>
      </c>
      <c r="BT141" s="2">
        <v>3.5000000000000003E-2</v>
      </c>
      <c r="BU141" s="2">
        <v>3.6999999999999998E-2</v>
      </c>
      <c r="BV141" s="2">
        <v>3.7999999999999999E-2</v>
      </c>
    </row>
    <row r="142" spans="1:74" x14ac:dyDescent="0.55000000000000004">
      <c r="A142" s="4" t="str">
        <f t="shared" ca="1" si="21"/>
        <v>Banca Aletti &amp; C</v>
      </c>
      <c r="B142" s="4" t="str">
        <f t="shared" si="28"/>
        <v>F. Panelli</v>
      </c>
      <c r="C142" s="4" t="s">
        <v>88</v>
      </c>
      <c r="D142" s="4" t="s">
        <v>96</v>
      </c>
      <c r="E142" s="4" t="str">
        <f>IF(COUNTIF($E$2:E141,"Begin: " &amp; C142 &amp; "-" &amp; D142 &amp; "-" &amp; H142)=0,"Begin: " &amp; C142 &amp; "-" &amp; D142 &amp; "-" &amp; H142,IF((C142 &amp; "-" &amp; D142 &amp; "-" &amp; H142)&lt;&gt;(C143 &amp; "-" &amp; D143 &amp; "-" &amp; H143),"End: " &amp; C142 &amp; "-" &amp; D142 &amp; "-" &amp; H142,""))</f>
        <v/>
      </c>
      <c r="F142" s="4" t="str">
        <f t="shared" si="29"/>
        <v>Bloomberg-10Yr Treasury Yield-03-2014</v>
      </c>
      <c r="G142" s="7">
        <v>41711</v>
      </c>
      <c r="H142" s="7" t="str">
        <f t="shared" si="23"/>
        <v>03-2014</v>
      </c>
      <c r="I142" s="7" t="str">
        <f t="shared" ca="1" si="24"/>
        <v>Bloomberg: Banca Aletti &amp; C-10Yr Treasury Yield-03-2014</v>
      </c>
      <c r="J142" s="4" t="str">
        <f t="shared" ca="1" si="30"/>
        <v>10Yr Treasury Yield-Banca Aletti &amp; C:03-2014</v>
      </c>
      <c r="K142" s="1" t="s">
        <v>4</v>
      </c>
      <c r="L142" s="2"/>
      <c r="M142" s="2"/>
      <c r="N142" s="2"/>
      <c r="O142" s="2"/>
      <c r="P142" s="2"/>
      <c r="X142" s="2"/>
      <c r="Y142" s="2"/>
      <c r="Z142" s="2"/>
      <c r="AA142" s="2"/>
      <c r="AB142" s="2"/>
      <c r="BD142" s="2"/>
      <c r="BE142" s="2"/>
      <c r="BF142" s="2"/>
      <c r="BG142" s="2"/>
      <c r="BH142" s="2"/>
      <c r="BP142" s="2">
        <v>2.9000000000000001E-2</v>
      </c>
      <c r="BQ142" s="2">
        <v>3.2000000000000001E-2</v>
      </c>
      <c r="BR142" s="2">
        <v>3.4000000000000002E-2</v>
      </c>
      <c r="BS142" s="2">
        <v>3.6499999999999998E-2</v>
      </c>
      <c r="BT142" s="2">
        <v>3.7999999999999999E-2</v>
      </c>
      <c r="BU142" t="s">
        <v>2</v>
      </c>
      <c r="BV142" t="s">
        <v>2</v>
      </c>
    </row>
    <row r="143" spans="1:74" x14ac:dyDescent="0.55000000000000004">
      <c r="A143" s="4" t="str">
        <f t="shared" ca="1" si="21"/>
        <v>Bank of the West</v>
      </c>
      <c r="B143" s="4" t="str">
        <f t="shared" si="28"/>
        <v>S. Anderson</v>
      </c>
      <c r="C143" s="4" t="s">
        <v>88</v>
      </c>
      <c r="D143" s="4" t="s">
        <v>96</v>
      </c>
      <c r="E143" s="4" t="str">
        <f>IF(COUNTIF($E$2:E142,"Begin: " &amp; C143 &amp; "-" &amp; D143 &amp; "-" &amp; H143)=0,"Begin: " &amp; C143 &amp; "-" &amp; D143 &amp; "-" &amp; H143,IF((C143 &amp; "-" &amp; D143 &amp; "-" &amp; H143)&lt;&gt;(C144 &amp; "-" &amp; D144 &amp; "-" &amp; H144),"End: " &amp; C143 &amp; "-" &amp; D143 &amp; "-" &amp; H143,""))</f>
        <v/>
      </c>
      <c r="F143" s="4" t="str">
        <f t="shared" si="29"/>
        <v>Bloomberg-10Yr Treasury Yield-03-2014</v>
      </c>
      <c r="G143" s="7">
        <v>41711</v>
      </c>
      <c r="H143" s="7" t="str">
        <f t="shared" si="23"/>
        <v>03-2014</v>
      </c>
      <c r="I143" s="7" t="str">
        <f t="shared" ca="1" si="24"/>
        <v>Bloomberg: Bank of the West-10Yr Treasury Yield-03-2014</v>
      </c>
      <c r="J143" s="4" t="str">
        <f t="shared" ca="1" si="30"/>
        <v>10Yr Treasury Yield-Bank of the West:03-2014</v>
      </c>
      <c r="K143" s="1" t="s">
        <v>5</v>
      </c>
      <c r="L143" s="2"/>
      <c r="M143" s="2"/>
      <c r="N143" s="2"/>
      <c r="O143" s="2"/>
      <c r="P143" s="2"/>
      <c r="Q143" s="2"/>
      <c r="R143" s="2"/>
      <c r="X143" s="2"/>
      <c r="Y143" s="2"/>
      <c r="Z143" s="2"/>
      <c r="AA143" s="2"/>
      <c r="AB143" s="2"/>
      <c r="AC143" s="2"/>
      <c r="AD143" s="2"/>
      <c r="BD143" s="2"/>
      <c r="BE143" s="2"/>
      <c r="BF143" s="2"/>
      <c r="BG143" s="2"/>
      <c r="BH143" s="2"/>
      <c r="BI143" s="2"/>
      <c r="BJ143" s="2"/>
      <c r="BP143" s="2">
        <v>2.8000000000000001E-2</v>
      </c>
      <c r="BQ143" s="2">
        <v>3.0099999999999998E-2</v>
      </c>
      <c r="BR143" s="2">
        <v>3.1600000000000003E-2</v>
      </c>
      <c r="BS143" s="2">
        <v>3.2000000000000001E-2</v>
      </c>
      <c r="BT143" s="2">
        <v>3.2500000000000001E-2</v>
      </c>
      <c r="BU143" s="2">
        <v>3.4299999999999997E-2</v>
      </c>
      <c r="BV143" s="2">
        <v>3.5200000000000002E-2</v>
      </c>
    </row>
    <row r="144" spans="1:74" x14ac:dyDescent="0.55000000000000004">
      <c r="A144" s="4" t="str">
        <f t="shared" ca="1" si="21"/>
        <v>Bank Tokyo-Mitsubishi</v>
      </c>
      <c r="B144" s="4" t="str">
        <f t="shared" si="28"/>
        <v>Rupkey</v>
      </c>
      <c r="C144" s="4" t="s">
        <v>88</v>
      </c>
      <c r="D144" s="4" t="s">
        <v>96</v>
      </c>
      <c r="E144" s="4" t="str">
        <f>IF(COUNTIF($E$2:E143,"Begin: " &amp; C144 &amp; "-" &amp; D144 &amp; "-" &amp; H144)=0,"Begin: " &amp; C144 &amp; "-" &amp; D144 &amp; "-" &amp; H144,IF((C144 &amp; "-" &amp; D144 &amp; "-" &amp; H144)&lt;&gt;(C145 &amp; "-" &amp; D145 &amp; "-" &amp; H145),"End: " &amp; C144 &amp; "-" &amp; D144 &amp; "-" &amp; H144,""))</f>
        <v/>
      </c>
      <c r="F144" s="4" t="str">
        <f t="shared" si="29"/>
        <v>Bloomberg-10Yr Treasury Yield-03-2014</v>
      </c>
      <c r="G144" s="7">
        <v>41711</v>
      </c>
      <c r="H144" s="7" t="str">
        <f t="shared" si="23"/>
        <v>03-2014</v>
      </c>
      <c r="I144" s="7" t="str">
        <f t="shared" ca="1" si="24"/>
        <v>Bloomberg: Bank Tokyo-Mitsubishi-10Yr Treasury Yield-03-2014</v>
      </c>
      <c r="J144" s="4" t="str">
        <f t="shared" ca="1" si="30"/>
        <v>10Yr Treasury Yield-Bank Tokyo-Mitsubishi:03-2014</v>
      </c>
      <c r="K144" s="1" t="s">
        <v>6</v>
      </c>
      <c r="L144" s="2"/>
      <c r="M144" s="2"/>
      <c r="N144" s="2"/>
      <c r="O144" s="2"/>
      <c r="X144" s="2"/>
      <c r="Y144" s="2"/>
      <c r="Z144" s="2"/>
      <c r="AA144" s="2"/>
      <c r="BD144" s="2"/>
      <c r="BE144" s="2"/>
      <c r="BF144" s="2"/>
      <c r="BG144" s="2"/>
      <c r="BP144" s="2">
        <v>0.03</v>
      </c>
      <c r="BQ144" s="2">
        <v>3.2000000000000001E-2</v>
      </c>
      <c r="BR144" s="2">
        <v>3.4000000000000002E-2</v>
      </c>
      <c r="BS144" s="2">
        <v>3.5999999999999997E-2</v>
      </c>
      <c r="BT144" t="s">
        <v>2</v>
      </c>
      <c r="BU144" t="s">
        <v>2</v>
      </c>
      <c r="BV144" t="s">
        <v>2</v>
      </c>
    </row>
    <row r="145" spans="1:74" x14ac:dyDescent="0.55000000000000004">
      <c r="A145" s="4" t="str">
        <f t="shared" ca="1" si="21"/>
        <v>Barclays</v>
      </c>
      <c r="B145" s="4" t="str">
        <f t="shared" si="28"/>
        <v>D. Maki</v>
      </c>
      <c r="C145" s="4" t="s">
        <v>88</v>
      </c>
      <c r="D145" s="4" t="s">
        <v>96</v>
      </c>
      <c r="E145" s="4" t="str">
        <f>IF(COUNTIF($E$2:E144,"Begin: " &amp; C145 &amp; "-" &amp; D145 &amp; "-" &amp; H145)=0,"Begin: " &amp; C145 &amp; "-" &amp; D145 &amp; "-" &amp; H145,IF((C145 &amp; "-" &amp; D145 &amp; "-" &amp; H145)&lt;&gt;(C146 &amp; "-" &amp; D146 &amp; "-" &amp; H146),"End: " &amp; C145 &amp; "-" &amp; D145 &amp; "-" &amp; H145,""))</f>
        <v/>
      </c>
      <c r="F145" s="4" t="str">
        <f t="shared" si="29"/>
        <v>Bloomberg-10Yr Treasury Yield-03-2014</v>
      </c>
      <c r="G145" s="7">
        <v>41711</v>
      </c>
      <c r="H145" s="7" t="str">
        <f t="shared" si="23"/>
        <v>03-2014</v>
      </c>
      <c r="I145" s="7" t="str">
        <f t="shared" ca="1" si="24"/>
        <v>Bloomberg: Barclays-10Yr Treasury Yield-03-2014</v>
      </c>
      <c r="J145" s="4" t="str">
        <f t="shared" ca="1" si="30"/>
        <v>10Yr Treasury Yield-Barclays:03-2014</v>
      </c>
      <c r="K145" s="1" t="s">
        <v>7</v>
      </c>
      <c r="L145" s="2"/>
      <c r="M145" s="2"/>
      <c r="N145" s="2"/>
      <c r="O145" s="2"/>
      <c r="X145" s="2"/>
      <c r="Y145" s="2"/>
      <c r="Z145" s="2"/>
      <c r="AA145" s="2"/>
      <c r="BD145" s="2"/>
      <c r="BE145" s="2"/>
      <c r="BF145" s="2"/>
      <c r="BG145" s="2"/>
      <c r="BP145" s="2">
        <v>2.9000000000000001E-2</v>
      </c>
      <c r="BQ145" s="2">
        <v>0.03</v>
      </c>
      <c r="BR145" s="2">
        <v>3.2500000000000001E-2</v>
      </c>
      <c r="BS145" s="2">
        <v>3.5000000000000003E-2</v>
      </c>
      <c r="BT145" t="s">
        <v>2</v>
      </c>
      <c r="BU145" t="s">
        <v>2</v>
      </c>
      <c r="BV145" t="s">
        <v>2</v>
      </c>
    </row>
    <row r="146" spans="1:74" x14ac:dyDescent="0.55000000000000004">
      <c r="A146" s="4" t="str">
        <f t="shared" ca="1" si="21"/>
        <v>BBVA</v>
      </c>
      <c r="B146" s="4" t="str">
        <f t="shared" si="28"/>
        <v>N. Karp</v>
      </c>
      <c r="C146" s="4" t="s">
        <v>88</v>
      </c>
      <c r="D146" s="4" t="s">
        <v>96</v>
      </c>
      <c r="E146" s="4" t="str">
        <f>IF(COUNTIF($E$2:E145,"Begin: " &amp; C146 &amp; "-" &amp; D146 &amp; "-" &amp; H146)=0,"Begin: " &amp; C146 &amp; "-" &amp; D146 &amp; "-" &amp; H146,IF((C146 &amp; "-" &amp; D146 &amp; "-" &amp; H146)&lt;&gt;(C147 &amp; "-" &amp; D147 &amp; "-" &amp; H147),"End: " &amp; C146 &amp; "-" &amp; D146 &amp; "-" &amp; H146,""))</f>
        <v/>
      </c>
      <c r="F146" s="4" t="str">
        <f t="shared" si="29"/>
        <v>Bloomberg-10Yr Treasury Yield-03-2014</v>
      </c>
      <c r="G146" s="7">
        <v>41711</v>
      </c>
      <c r="H146" s="7" t="str">
        <f t="shared" si="23"/>
        <v>03-2014</v>
      </c>
      <c r="I146" s="7" t="str">
        <f t="shared" ca="1" si="24"/>
        <v>Bloomberg: BBVA-10Yr Treasury Yield-03-2014</v>
      </c>
      <c r="J146" s="4" t="str">
        <f t="shared" ca="1" si="30"/>
        <v>10Yr Treasury Yield-BBVA:03-2014</v>
      </c>
      <c r="K146" s="1" t="s">
        <v>8</v>
      </c>
      <c r="L146" s="2"/>
      <c r="M146" s="2"/>
      <c r="N146" s="2"/>
      <c r="O146" s="2"/>
      <c r="P146" s="2"/>
      <c r="Q146" s="2"/>
      <c r="R146" s="2"/>
      <c r="X146" s="2"/>
      <c r="Y146" s="2"/>
      <c r="Z146" s="2"/>
      <c r="AA146" s="2"/>
      <c r="AB146" s="2"/>
      <c r="AC146" s="2"/>
      <c r="AD146" s="2"/>
      <c r="BD146" s="2"/>
      <c r="BE146" s="2"/>
      <c r="BF146" s="2"/>
      <c r="BG146" s="2"/>
      <c r="BH146" s="2"/>
      <c r="BI146" s="2"/>
      <c r="BJ146" s="2"/>
      <c r="BP146" s="2">
        <v>2.8199999999999999E-2</v>
      </c>
      <c r="BQ146" s="2">
        <v>3.2000000000000001E-2</v>
      </c>
      <c r="BR146" s="2">
        <v>3.3799999999999997E-2</v>
      </c>
      <c r="BS146" s="2">
        <v>3.5000000000000003E-2</v>
      </c>
      <c r="BT146" s="2">
        <v>3.5499999999999997E-2</v>
      </c>
      <c r="BU146" s="2">
        <v>3.6499999999999998E-2</v>
      </c>
      <c r="BV146" s="2">
        <v>3.7400000000000003E-2</v>
      </c>
    </row>
    <row r="147" spans="1:74" x14ac:dyDescent="0.55000000000000004">
      <c r="A147" s="4" t="str">
        <f t="shared" ca="1" si="21"/>
        <v>BMO Capital</v>
      </c>
      <c r="B147" s="4" t="str">
        <f t="shared" si="28"/>
        <v>D. Porter</v>
      </c>
      <c r="C147" s="4" t="s">
        <v>88</v>
      </c>
      <c r="D147" s="4" t="s">
        <v>96</v>
      </c>
      <c r="E147" s="4" t="str">
        <f>IF(COUNTIF($E$2:E146,"Begin: " &amp; C147 &amp; "-" &amp; D147 &amp; "-" &amp; H147)=0,"Begin: " &amp; C147 &amp; "-" &amp; D147 &amp; "-" &amp; H147,IF((C147 &amp; "-" &amp; D147 &amp; "-" &amp; H147)&lt;&gt;(C148 &amp; "-" &amp; D148 &amp; "-" &amp; H148),"End: " &amp; C147 &amp; "-" &amp; D147 &amp; "-" &amp; H147,""))</f>
        <v/>
      </c>
      <c r="F147" s="4" t="str">
        <f t="shared" si="29"/>
        <v>Bloomberg-10Yr Treasury Yield-03-2014</v>
      </c>
      <c r="G147" s="7">
        <v>41711</v>
      </c>
      <c r="H147" s="7" t="str">
        <f t="shared" si="23"/>
        <v>03-2014</v>
      </c>
      <c r="I147" s="7" t="str">
        <f t="shared" ca="1" si="24"/>
        <v>Bloomberg: BMO Capital-10Yr Treasury Yield-03-2014</v>
      </c>
      <c r="J147" s="4" t="str">
        <f t="shared" ca="1" si="30"/>
        <v>10Yr Treasury Yield-BMO Capital:03-2014</v>
      </c>
      <c r="K147" s="1" t="s">
        <v>10</v>
      </c>
      <c r="L147" s="2"/>
      <c r="M147" s="2"/>
      <c r="N147" s="2"/>
      <c r="O147" s="2"/>
      <c r="P147" s="2"/>
      <c r="Q147" s="2"/>
      <c r="R147" s="2"/>
      <c r="X147" s="2"/>
      <c r="Y147" s="2"/>
      <c r="Z147" s="2"/>
      <c r="AA147" s="2"/>
      <c r="AB147" s="2"/>
      <c r="AC147" s="2"/>
      <c r="AD147" s="2"/>
      <c r="BD147" s="2"/>
      <c r="BE147" s="2"/>
      <c r="BF147" s="2"/>
      <c r="BG147" s="2"/>
      <c r="BH147" s="2"/>
      <c r="BI147" s="2"/>
      <c r="BJ147" s="2"/>
      <c r="BP147" s="2">
        <v>2.7900000000000001E-2</v>
      </c>
      <c r="BQ147" s="2">
        <v>2.9499999999999998E-2</v>
      </c>
      <c r="BR147" s="2">
        <v>3.1899999999999998E-2</v>
      </c>
      <c r="BS147" s="2">
        <v>3.4200000000000001E-2</v>
      </c>
      <c r="BT147" s="2">
        <v>3.5799999999999998E-2</v>
      </c>
      <c r="BU147" s="2">
        <v>3.7100000000000001E-2</v>
      </c>
      <c r="BV147" s="2">
        <v>3.8300000000000001E-2</v>
      </c>
    </row>
    <row r="148" spans="1:74" x14ac:dyDescent="0.55000000000000004">
      <c r="A148" s="4" t="str">
        <f t="shared" ca="1" si="21"/>
        <v>BNP Paribas</v>
      </c>
      <c r="B148" s="4" t="str">
        <f t="shared" si="28"/>
        <v>J. Coronado</v>
      </c>
      <c r="C148" s="4" t="s">
        <v>88</v>
      </c>
      <c r="D148" s="4" t="s">
        <v>96</v>
      </c>
      <c r="E148" s="4" t="str">
        <f>IF(COUNTIF($E$2:E147,"Begin: " &amp; C148 &amp; "-" &amp; D148 &amp; "-" &amp; H148)=0,"Begin: " &amp; C148 &amp; "-" &amp; D148 &amp; "-" &amp; H148,IF((C148 &amp; "-" &amp; D148 &amp; "-" &amp; H148)&lt;&gt;(C149 &amp; "-" &amp; D149 &amp; "-" &amp; H149),"End: " &amp; C148 &amp; "-" &amp; D148 &amp; "-" &amp; H148,""))</f>
        <v/>
      </c>
      <c r="F148" s="4" t="str">
        <f t="shared" si="29"/>
        <v>Bloomberg-10Yr Treasury Yield-03-2014</v>
      </c>
      <c r="G148" s="7">
        <v>41711</v>
      </c>
      <c r="H148" s="7" t="str">
        <f t="shared" si="23"/>
        <v>03-2014</v>
      </c>
      <c r="I148" s="7" t="str">
        <f t="shared" ca="1" si="24"/>
        <v>Bloomberg: BNP Paribas-10Yr Treasury Yield-03-2014</v>
      </c>
      <c r="J148" s="4" t="str">
        <f t="shared" ca="1" si="30"/>
        <v>10Yr Treasury Yield-BNP Paribas:03-2014</v>
      </c>
      <c r="K148" s="1" t="s">
        <v>11</v>
      </c>
      <c r="L148" s="2"/>
      <c r="M148" s="2"/>
      <c r="N148" s="2"/>
      <c r="O148" s="2"/>
      <c r="P148" s="2"/>
      <c r="Q148" s="2"/>
      <c r="R148" s="2"/>
      <c r="X148" s="2"/>
      <c r="Y148" s="2"/>
      <c r="Z148" s="2"/>
      <c r="AA148" s="2"/>
      <c r="AB148" s="2"/>
      <c r="AC148" s="2"/>
      <c r="AD148" s="2"/>
      <c r="BD148" s="2"/>
      <c r="BE148" s="2"/>
      <c r="BF148" s="2"/>
      <c r="BG148" s="2"/>
      <c r="BH148" s="2"/>
      <c r="BI148" s="2"/>
      <c r="BJ148" s="2"/>
      <c r="BP148" s="2">
        <v>2.9000000000000001E-2</v>
      </c>
      <c r="BQ148" s="2">
        <v>0.03</v>
      </c>
      <c r="BR148" s="2">
        <v>3.15E-2</v>
      </c>
      <c r="BS148" s="2">
        <v>3.2500000000000001E-2</v>
      </c>
      <c r="BT148" s="2">
        <v>3.4000000000000002E-2</v>
      </c>
      <c r="BU148" s="2">
        <v>3.5999999999999997E-2</v>
      </c>
      <c r="BV148" s="2">
        <v>3.6499999999999998E-2</v>
      </c>
    </row>
    <row r="149" spans="1:74" x14ac:dyDescent="0.55000000000000004">
      <c r="A149" s="4" t="str">
        <f t="shared" ca="1" si="21"/>
        <v>BofA</v>
      </c>
      <c r="B149" s="4" t="str">
        <f t="shared" si="28"/>
        <v>E. Harris</v>
      </c>
      <c r="C149" s="4" t="s">
        <v>88</v>
      </c>
      <c r="D149" s="4" t="s">
        <v>96</v>
      </c>
      <c r="E149" s="4" t="str">
        <f>IF(COUNTIF($E$2:E148,"Begin: " &amp; C149 &amp; "-" &amp; D149 &amp; "-" &amp; H149)=0,"Begin: " &amp; C149 &amp; "-" &amp; D149 &amp; "-" &amp; H149,IF((C149 &amp; "-" &amp; D149 &amp; "-" &amp; H149)&lt;&gt;(C150 &amp; "-" &amp; D150 &amp; "-" &amp; H150),"End: " &amp; C149 &amp; "-" &amp; D149 &amp; "-" &amp; H149,""))</f>
        <v/>
      </c>
      <c r="F149" s="4" t="str">
        <f t="shared" si="29"/>
        <v>Bloomberg-10Yr Treasury Yield-03-2014</v>
      </c>
      <c r="G149" s="7">
        <v>41711</v>
      </c>
      <c r="H149" s="7" t="str">
        <f t="shared" si="23"/>
        <v>03-2014</v>
      </c>
      <c r="I149" s="7" t="str">
        <f t="shared" ca="1" si="24"/>
        <v>Bloomberg: BofA-10Yr Treasury Yield-03-2014</v>
      </c>
      <c r="J149" s="4" t="str">
        <f t="shared" ca="1" si="30"/>
        <v>10Yr Treasury Yield-BofA:03-2014</v>
      </c>
      <c r="K149" s="1" t="s">
        <v>12</v>
      </c>
      <c r="L149" s="2"/>
      <c r="M149" s="2"/>
      <c r="N149" s="2"/>
      <c r="O149" s="2"/>
      <c r="P149" s="2"/>
      <c r="Q149" s="2"/>
      <c r="X149" s="2"/>
      <c r="Y149" s="2"/>
      <c r="Z149" s="2"/>
      <c r="AA149" s="2"/>
      <c r="AB149" s="2"/>
      <c r="AC149" s="2"/>
      <c r="BD149" s="2"/>
      <c r="BE149" s="2"/>
      <c r="BF149" s="2"/>
      <c r="BG149" s="2"/>
      <c r="BH149" s="2"/>
      <c r="BI149" s="2"/>
      <c r="BP149" s="2">
        <v>2.9000000000000001E-2</v>
      </c>
      <c r="BQ149" s="2">
        <v>3.5000000000000003E-2</v>
      </c>
      <c r="BR149" s="2">
        <v>3.7499999999999999E-2</v>
      </c>
      <c r="BS149" s="2">
        <v>3.7499999999999999E-2</v>
      </c>
      <c r="BT149" s="2">
        <v>3.7499999999999999E-2</v>
      </c>
      <c r="BU149" s="2">
        <v>0.04</v>
      </c>
      <c r="BV149" t="s">
        <v>2</v>
      </c>
    </row>
    <row r="150" spans="1:74" x14ac:dyDescent="0.55000000000000004">
      <c r="A150" s="4" t="str">
        <f t="shared" ca="1" si="21"/>
        <v>Cantor Fitzgerald</v>
      </c>
      <c r="B150" s="4" t="str">
        <f t="shared" si="28"/>
        <v>Lederer/Goldsmith</v>
      </c>
      <c r="C150" s="4" t="s">
        <v>88</v>
      </c>
      <c r="D150" s="4" t="s">
        <v>96</v>
      </c>
      <c r="E150" s="4" t="str">
        <f>IF(COUNTIF($E$2:E149,"Begin: " &amp; C150 &amp; "-" &amp; D150 &amp; "-" &amp; H150)=0,"Begin: " &amp; C150 &amp; "-" &amp; D150 &amp; "-" &amp; H150,IF((C150 &amp; "-" &amp; D150 &amp; "-" &amp; H150)&lt;&gt;(C151 &amp; "-" &amp; D151 &amp; "-" &amp; H151),"End: " &amp; C150 &amp; "-" &amp; D150 &amp; "-" &amp; H150,""))</f>
        <v/>
      </c>
      <c r="F150" s="4" t="str">
        <f t="shared" si="29"/>
        <v>Bloomberg-10Yr Treasury Yield-03-2014</v>
      </c>
      <c r="G150" s="7">
        <v>41711</v>
      </c>
      <c r="H150" s="7" t="str">
        <f t="shared" si="23"/>
        <v>03-2014</v>
      </c>
      <c r="I150" s="7" t="str">
        <f t="shared" ca="1" si="24"/>
        <v>Bloomberg: Cantor Fitzgerald-10Yr Treasury Yield-03-2014</v>
      </c>
      <c r="J150" s="4" t="str">
        <f t="shared" ca="1" si="30"/>
        <v>10Yr Treasury Yield-Cantor Fitzgerald:03-2014</v>
      </c>
      <c r="K150" s="1" t="s">
        <v>13</v>
      </c>
      <c r="L150" s="2"/>
      <c r="M150" s="2"/>
      <c r="N150" s="2"/>
      <c r="O150" s="2"/>
      <c r="P150" s="2"/>
      <c r="Q150" s="2"/>
      <c r="R150" s="2"/>
      <c r="X150" s="2"/>
      <c r="Y150" s="2"/>
      <c r="Z150" s="2"/>
      <c r="AA150" s="2"/>
      <c r="AB150" s="2"/>
      <c r="AC150" s="2"/>
      <c r="AD150" s="2"/>
      <c r="BD150" s="2"/>
      <c r="BE150" s="2"/>
      <c r="BF150" s="2"/>
      <c r="BG150" s="2"/>
      <c r="BH150" s="2"/>
      <c r="BI150" s="2"/>
      <c r="BJ150" s="2"/>
      <c r="BP150" s="2">
        <v>2.75E-2</v>
      </c>
      <c r="BQ150" s="2">
        <v>0.03</v>
      </c>
      <c r="BR150" s="2">
        <v>0.03</v>
      </c>
      <c r="BS150" s="2">
        <v>3.1300000000000001E-2</v>
      </c>
      <c r="BT150" s="2">
        <v>3.2500000000000001E-2</v>
      </c>
      <c r="BU150" s="2">
        <v>3.3799999999999997E-2</v>
      </c>
      <c r="BV150" s="2">
        <v>3.5000000000000003E-2</v>
      </c>
    </row>
    <row r="151" spans="1:74" x14ac:dyDescent="0.55000000000000004">
      <c r="A151" s="4" t="str">
        <f t="shared" ca="1" si="21"/>
        <v>Capital Economics</v>
      </c>
      <c r="B151" s="4" t="str">
        <f t="shared" si="28"/>
        <v>ales/Ashworth</v>
      </c>
      <c r="C151" s="4" t="s">
        <v>88</v>
      </c>
      <c r="D151" s="4" t="s">
        <v>96</v>
      </c>
      <c r="E151" s="4" t="str">
        <f>IF(COUNTIF($E$2:E150,"Begin: " &amp; C151 &amp; "-" &amp; D151 &amp; "-" &amp; H151)=0,"Begin: " &amp; C151 &amp; "-" &amp; D151 &amp; "-" &amp; H151,IF((C151 &amp; "-" &amp; D151 &amp; "-" &amp; H151)&lt;&gt;(C152 &amp; "-" &amp; D152 &amp; "-" &amp; H152),"End: " &amp; C151 &amp; "-" &amp; D151 &amp; "-" &amp; H151,""))</f>
        <v/>
      </c>
      <c r="F151" s="4" t="str">
        <f t="shared" si="29"/>
        <v>Bloomberg-10Yr Treasury Yield-03-2014</v>
      </c>
      <c r="G151" s="7">
        <v>41711</v>
      </c>
      <c r="H151" s="7" t="str">
        <f t="shared" si="23"/>
        <v>03-2014</v>
      </c>
      <c r="I151" s="7" t="str">
        <f t="shared" ca="1" si="24"/>
        <v>Bloomberg: Capital Economics-10Yr Treasury Yield-03-2014</v>
      </c>
      <c r="J151" s="4" t="str">
        <f t="shared" ca="1" si="30"/>
        <v>10Yr Treasury Yield-Capital Economics:03-2014</v>
      </c>
      <c r="K151" s="1" t="s">
        <v>14</v>
      </c>
      <c r="L151" s="2"/>
      <c r="M151" s="2"/>
      <c r="N151" s="2"/>
      <c r="O151" s="2"/>
      <c r="P151" s="2"/>
      <c r="Q151" s="2"/>
      <c r="R151" s="2"/>
      <c r="X151" s="2"/>
      <c r="Y151" s="2"/>
      <c r="Z151" s="2"/>
      <c r="AA151" s="2"/>
      <c r="AB151" s="2"/>
      <c r="AC151" s="2"/>
      <c r="AD151" s="2"/>
      <c r="BD151" s="2"/>
      <c r="BE151" s="2"/>
      <c r="BF151" s="2"/>
      <c r="BG151" s="2"/>
      <c r="BH151" s="2"/>
      <c r="BI151" s="2"/>
      <c r="BJ151" s="2"/>
      <c r="BP151" s="2">
        <v>2.9000000000000001E-2</v>
      </c>
      <c r="BQ151" s="2">
        <v>3.1E-2</v>
      </c>
      <c r="BR151" s="2">
        <v>3.2000000000000001E-2</v>
      </c>
      <c r="BS151" s="2">
        <v>3.3000000000000002E-2</v>
      </c>
      <c r="BT151" s="2">
        <v>3.1E-2</v>
      </c>
      <c r="BU151" s="2">
        <v>3.2000000000000001E-2</v>
      </c>
      <c r="BV151" s="2">
        <v>3.4000000000000002E-2</v>
      </c>
    </row>
    <row r="152" spans="1:74" x14ac:dyDescent="0.55000000000000004">
      <c r="A152" s="4" t="str">
        <f t="shared" ca="1" si="21"/>
        <v>CIBC World Mkts</v>
      </c>
      <c r="B152" s="4" t="str">
        <f t="shared" si="28"/>
        <v>A. Shenfeld</v>
      </c>
      <c r="C152" s="4" t="s">
        <v>88</v>
      </c>
      <c r="D152" s="4" t="s">
        <v>96</v>
      </c>
      <c r="E152" s="4" t="str">
        <f>IF(COUNTIF($E$2:E151,"Begin: " &amp; C152 &amp; "-" &amp; D152 &amp; "-" &amp; H152)=0,"Begin: " &amp; C152 &amp; "-" &amp; D152 &amp; "-" &amp; H152,IF((C152 &amp; "-" &amp; D152 &amp; "-" &amp; H152)&lt;&gt;(C153 &amp; "-" &amp; D153 &amp; "-" &amp; H153),"End: " &amp; C152 &amp; "-" &amp; D152 &amp; "-" &amp; H152,""))</f>
        <v/>
      </c>
      <c r="F152" s="4" t="str">
        <f t="shared" si="29"/>
        <v>Bloomberg-10Yr Treasury Yield-03-2014</v>
      </c>
      <c r="G152" s="7">
        <v>41711</v>
      </c>
      <c r="H152" s="7" t="str">
        <f t="shared" si="23"/>
        <v>03-2014</v>
      </c>
      <c r="I152" s="7" t="str">
        <f t="shared" ca="1" si="24"/>
        <v>Bloomberg: CIBC World Mkts-10Yr Treasury Yield-03-2014</v>
      </c>
      <c r="J152" s="4" t="str">
        <f t="shared" ca="1" si="30"/>
        <v>10Yr Treasury Yield-CIBC World Mkts:03-2014</v>
      </c>
      <c r="K152" s="1" t="s">
        <v>15</v>
      </c>
      <c r="L152" s="2"/>
      <c r="M152" s="2"/>
      <c r="N152" s="2"/>
      <c r="O152" s="2"/>
      <c r="P152" s="2"/>
      <c r="Q152" s="2"/>
      <c r="R152" s="2"/>
      <c r="X152" s="2"/>
      <c r="Y152" s="2"/>
      <c r="Z152" s="2"/>
      <c r="AA152" s="2"/>
      <c r="AB152" s="2"/>
      <c r="AC152" s="2"/>
      <c r="AD152" s="2"/>
      <c r="BD152" s="2"/>
      <c r="BE152" s="2"/>
      <c r="BF152" s="2"/>
      <c r="BG152" s="2"/>
      <c r="BH152" s="2"/>
      <c r="BI152" s="2"/>
      <c r="BJ152" s="2"/>
      <c r="BP152" s="2">
        <v>2.8500000000000001E-2</v>
      </c>
      <c r="BQ152" s="2">
        <v>3.0499999999999999E-2</v>
      </c>
      <c r="BR152" s="2">
        <v>3.15E-2</v>
      </c>
      <c r="BS152" s="2">
        <v>3.2500000000000001E-2</v>
      </c>
      <c r="BT152" s="2">
        <v>3.3000000000000002E-2</v>
      </c>
      <c r="BU152" s="2">
        <v>3.5499999999999997E-2</v>
      </c>
      <c r="BV152" s="2">
        <v>3.6999999999999998E-2</v>
      </c>
    </row>
    <row r="153" spans="1:74" x14ac:dyDescent="0.55000000000000004">
      <c r="A153" s="4" t="str">
        <f t="shared" ca="1" si="21"/>
        <v>Citi</v>
      </c>
      <c r="B153" s="4" t="str">
        <f t="shared" si="28"/>
        <v>P. Dâ€™Antonio</v>
      </c>
      <c r="C153" s="4" t="s">
        <v>88</v>
      </c>
      <c r="D153" s="4" t="s">
        <v>96</v>
      </c>
      <c r="E153" s="4" t="str">
        <f>IF(COUNTIF($E$2:E152,"Begin: " &amp; C153 &amp; "-" &amp; D153 &amp; "-" &amp; H153)=0,"Begin: " &amp; C153 &amp; "-" &amp; D153 &amp; "-" &amp; H153,IF((C153 &amp; "-" &amp; D153 &amp; "-" &amp; H153)&lt;&gt;(C154 &amp; "-" &amp; D154 &amp; "-" &amp; H154),"End: " &amp; C153 &amp; "-" &amp; D153 &amp; "-" &amp; H153,""))</f>
        <v/>
      </c>
      <c r="F153" s="4" t="str">
        <f t="shared" si="29"/>
        <v>Bloomberg-10Yr Treasury Yield-03-2014</v>
      </c>
      <c r="G153" s="7">
        <v>41711</v>
      </c>
      <c r="H153" s="7" t="str">
        <f t="shared" si="23"/>
        <v>03-2014</v>
      </c>
      <c r="I153" s="7" t="str">
        <f t="shared" ca="1" si="24"/>
        <v>Bloomberg: Citi-10Yr Treasury Yield-03-2014</v>
      </c>
      <c r="J153" s="4" t="str">
        <f t="shared" ca="1" si="30"/>
        <v>10Yr Treasury Yield-Citi:03-2014</v>
      </c>
      <c r="K153" s="1" t="s">
        <v>16</v>
      </c>
      <c r="L153" s="2"/>
      <c r="M153" s="2"/>
      <c r="N153" s="2"/>
      <c r="O153" s="2"/>
      <c r="P153" s="2"/>
      <c r="Q153" s="2"/>
      <c r="X153" s="2"/>
      <c r="Y153" s="2"/>
      <c r="Z153" s="2"/>
      <c r="AA153" s="2"/>
      <c r="AB153" s="2"/>
      <c r="AC153" s="2"/>
      <c r="BD153" s="2"/>
      <c r="BE153" s="2"/>
      <c r="BF153" s="2"/>
      <c r="BG153" s="2"/>
      <c r="BH153" s="2"/>
      <c r="BI153" s="2"/>
      <c r="BP153" s="2">
        <v>2.7E-2</v>
      </c>
      <c r="BQ153" s="2">
        <v>2.8000000000000001E-2</v>
      </c>
      <c r="BR153" s="2">
        <v>2.9499999999999998E-2</v>
      </c>
      <c r="BS153" s="2">
        <v>3.1E-2</v>
      </c>
      <c r="BT153" s="2">
        <v>3.3000000000000002E-2</v>
      </c>
      <c r="BU153" s="2">
        <v>3.4000000000000002E-2</v>
      </c>
      <c r="BV153" t="s">
        <v>2</v>
      </c>
    </row>
    <row r="154" spans="1:74" x14ac:dyDescent="0.55000000000000004">
      <c r="A154" s="4" t="str">
        <f t="shared" ca="1" si="21"/>
        <v>CME Group</v>
      </c>
      <c r="B154" s="4" t="str">
        <f t="shared" si="28"/>
        <v>B. Putnam</v>
      </c>
      <c r="C154" s="4" t="s">
        <v>88</v>
      </c>
      <c r="D154" s="4" t="s">
        <v>96</v>
      </c>
      <c r="E154" s="4" t="str">
        <f>IF(COUNTIF($E$2:E153,"Begin: " &amp; C154 &amp; "-" &amp; D154 &amp; "-" &amp; H154)=0,"Begin: " &amp; C154 &amp; "-" &amp; D154 &amp; "-" &amp; H154,IF((C154 &amp; "-" &amp; D154 &amp; "-" &amp; H154)&lt;&gt;(C155 &amp; "-" &amp; D155 &amp; "-" &amp; H155),"End: " &amp; C154 &amp; "-" &amp; D154 &amp; "-" &amp; H154,""))</f>
        <v/>
      </c>
      <c r="F154" s="4" t="str">
        <f t="shared" si="29"/>
        <v>Bloomberg-10Yr Treasury Yield-03-2014</v>
      </c>
      <c r="G154" s="7">
        <v>41711</v>
      </c>
      <c r="H154" s="7" t="str">
        <f t="shared" si="23"/>
        <v>03-2014</v>
      </c>
      <c r="I154" s="7" t="str">
        <f t="shared" ca="1" si="24"/>
        <v>Bloomberg: CME Group-10Yr Treasury Yield-03-2014</v>
      </c>
      <c r="J154" s="4" t="str">
        <f t="shared" ca="1" si="30"/>
        <v>10Yr Treasury Yield-CME Group:03-2014</v>
      </c>
      <c r="K154" s="1" t="s">
        <v>72</v>
      </c>
      <c r="L154" s="2"/>
      <c r="M154" s="2"/>
      <c r="N154" s="2"/>
      <c r="O154" s="2"/>
      <c r="P154" s="2"/>
      <c r="Q154" s="2"/>
      <c r="R154" s="2"/>
      <c r="X154" s="2"/>
      <c r="Y154" s="2"/>
      <c r="Z154" s="2"/>
      <c r="AA154" s="2"/>
      <c r="AB154" s="2"/>
      <c r="AC154" s="2"/>
      <c r="AD154" s="2"/>
      <c r="BD154" s="2"/>
      <c r="BE154" s="2"/>
      <c r="BF154" s="2"/>
      <c r="BG154" s="2"/>
      <c r="BH154" s="2"/>
      <c r="BI154" s="2"/>
      <c r="BJ154" s="2"/>
      <c r="BP154" s="2">
        <v>2.7E-2</v>
      </c>
      <c r="BQ154" s="2">
        <v>2.9499999999999998E-2</v>
      </c>
      <c r="BR154" s="2">
        <v>3.1E-2</v>
      </c>
      <c r="BS154" s="2">
        <v>3.5000000000000003E-2</v>
      </c>
      <c r="BT154" s="2">
        <v>3.7499999999999999E-2</v>
      </c>
      <c r="BU154" s="2">
        <v>0.04</v>
      </c>
      <c r="BV154" s="2">
        <v>4.2500000000000003E-2</v>
      </c>
    </row>
    <row r="155" spans="1:74" x14ac:dyDescent="0.55000000000000004">
      <c r="A155" s="4" t="str">
        <f t="shared" ca="1" si="21"/>
        <v>Comerica Bank</v>
      </c>
      <c r="B155" s="4" t="str">
        <f t="shared" si="28"/>
        <v>R. Dye</v>
      </c>
      <c r="C155" s="4" t="s">
        <v>88</v>
      </c>
      <c r="D155" s="4" t="s">
        <v>96</v>
      </c>
      <c r="E155" s="4" t="str">
        <f>IF(COUNTIF($E$2:E154,"Begin: " &amp; C155 &amp; "-" &amp; D155 &amp; "-" &amp; H155)=0,"Begin: " &amp; C155 &amp; "-" &amp; D155 &amp; "-" &amp; H155,IF((C155 &amp; "-" &amp; D155 &amp; "-" &amp; H155)&lt;&gt;(C156 &amp; "-" &amp; D156 &amp; "-" &amp; H156),"End: " &amp; C155 &amp; "-" &amp; D155 &amp; "-" &amp; H155,""))</f>
        <v/>
      </c>
      <c r="F155" s="4" t="str">
        <f t="shared" si="29"/>
        <v>Bloomberg-10Yr Treasury Yield-03-2014</v>
      </c>
      <c r="G155" s="7">
        <v>41711</v>
      </c>
      <c r="H155" s="7" t="str">
        <f t="shared" si="23"/>
        <v>03-2014</v>
      </c>
      <c r="I155" s="7" t="str">
        <f t="shared" ca="1" si="24"/>
        <v>Bloomberg: Comerica Bank-10Yr Treasury Yield-03-2014</v>
      </c>
      <c r="J155" s="4" t="str">
        <f t="shared" ca="1" si="30"/>
        <v>10Yr Treasury Yield-Comerica Bank:03-2014</v>
      </c>
      <c r="K155" s="1" t="s">
        <v>17</v>
      </c>
      <c r="L155" s="2"/>
      <c r="M155" s="2"/>
      <c r="N155" s="2"/>
      <c r="O155" s="2"/>
      <c r="P155" s="2"/>
      <c r="Q155" s="2"/>
      <c r="R155" s="2"/>
      <c r="X155" s="2"/>
      <c r="Y155" s="2"/>
      <c r="Z155" s="2"/>
      <c r="AA155" s="2"/>
      <c r="AB155" s="2"/>
      <c r="AC155" s="2"/>
      <c r="AD155" s="2"/>
      <c r="BD155" s="2"/>
      <c r="BE155" s="2"/>
      <c r="BF155" s="2"/>
      <c r="BG155" s="2"/>
      <c r="BH155" s="2"/>
      <c r="BI155" s="2"/>
      <c r="BJ155" s="2"/>
      <c r="BP155" s="2">
        <v>2.7900000000000001E-2</v>
      </c>
      <c r="BQ155" s="2">
        <v>2.8000000000000001E-2</v>
      </c>
      <c r="BR155" s="2">
        <v>2.92E-2</v>
      </c>
      <c r="BS155" s="2">
        <v>3.0700000000000002E-2</v>
      </c>
      <c r="BT155" s="2">
        <v>3.1899999999999998E-2</v>
      </c>
      <c r="BU155" s="2">
        <v>3.2599999999999997E-2</v>
      </c>
      <c r="BV155" s="2">
        <v>3.4000000000000002E-2</v>
      </c>
    </row>
    <row r="156" spans="1:74" x14ac:dyDescent="0.55000000000000004">
      <c r="A156" s="4" t="str">
        <f t="shared" ca="1" si="21"/>
        <v>Commerzbank</v>
      </c>
      <c r="B156" s="4" t="str">
        <f t="shared" si="28"/>
        <v>C. Rieger</v>
      </c>
      <c r="C156" s="4" t="s">
        <v>88</v>
      </c>
      <c r="D156" s="4" t="s">
        <v>96</v>
      </c>
      <c r="E156" s="4" t="str">
        <f>IF(COUNTIF($E$2:E155,"Begin: " &amp; C156 &amp; "-" &amp; D156 &amp; "-" &amp; H156)=0,"Begin: " &amp; C156 &amp; "-" &amp; D156 &amp; "-" &amp; H156,IF((C156 &amp; "-" &amp; D156 &amp; "-" &amp; H156)&lt;&gt;(C157 &amp; "-" &amp; D157 &amp; "-" &amp; H157),"End: " &amp; C156 &amp; "-" &amp; D156 &amp; "-" &amp; H156,""))</f>
        <v/>
      </c>
      <c r="F156" s="4" t="str">
        <f t="shared" si="29"/>
        <v>Bloomberg-10Yr Treasury Yield-03-2014</v>
      </c>
      <c r="G156" s="7">
        <v>41711</v>
      </c>
      <c r="H156" s="7" t="str">
        <f t="shared" si="23"/>
        <v>03-2014</v>
      </c>
      <c r="I156" s="7" t="str">
        <f t="shared" ca="1" si="24"/>
        <v>Bloomberg: Commerzbank-10Yr Treasury Yield-03-2014</v>
      </c>
      <c r="J156" s="4" t="str">
        <f t="shared" ca="1" si="30"/>
        <v>10Yr Treasury Yield-Commerzbank:03-2014</v>
      </c>
      <c r="K156" s="1" t="s">
        <v>179</v>
      </c>
      <c r="M156" s="2"/>
      <c r="N156" s="2"/>
      <c r="O156" s="2"/>
      <c r="P156" s="2"/>
      <c r="Q156" s="2"/>
      <c r="R156" s="2"/>
      <c r="Y156" s="2"/>
      <c r="Z156" s="2"/>
      <c r="AA156" s="2"/>
      <c r="AB156" s="2"/>
      <c r="AC156" s="2"/>
      <c r="AD156" s="2"/>
      <c r="BE156" s="2"/>
      <c r="BF156" s="2"/>
      <c r="BG156" s="2"/>
      <c r="BH156" s="2"/>
      <c r="BI156" s="2"/>
      <c r="BJ156" s="2"/>
      <c r="BP156" t="s">
        <v>2</v>
      </c>
      <c r="BQ156" s="2">
        <v>0.03</v>
      </c>
      <c r="BR156" s="2">
        <v>3.15E-2</v>
      </c>
      <c r="BS156" s="2">
        <v>3.3000000000000002E-2</v>
      </c>
      <c r="BT156" s="2">
        <v>3.4500000000000003E-2</v>
      </c>
      <c r="BU156" s="2">
        <v>3.5999999999999997E-2</v>
      </c>
      <c r="BV156" s="2">
        <v>3.7499999999999999E-2</v>
      </c>
    </row>
    <row r="157" spans="1:74" x14ac:dyDescent="0.55000000000000004">
      <c r="A157" s="4" t="str">
        <f t="shared" ca="1" si="21"/>
        <v>Conference Board</v>
      </c>
      <c r="B157" s="4" t="str">
        <f t="shared" si="28"/>
        <v>B. van Ark</v>
      </c>
      <c r="C157" s="4" t="s">
        <v>88</v>
      </c>
      <c r="D157" s="4" t="s">
        <v>96</v>
      </c>
      <c r="E157" s="4" t="str">
        <f>IF(COUNTIF($E$2:E156,"Begin: " &amp; C157 &amp; "-" &amp; D157 &amp; "-" &amp; H157)=0,"Begin: " &amp; C157 &amp; "-" &amp; D157 &amp; "-" &amp; H157,IF((C157 &amp; "-" &amp; D157 &amp; "-" &amp; H157)&lt;&gt;(C158 &amp; "-" &amp; D158 &amp; "-" &amp; H158),"End: " &amp; C157 &amp; "-" &amp; D157 &amp; "-" &amp; H157,""))</f>
        <v/>
      </c>
      <c r="F157" s="4" t="str">
        <f t="shared" si="29"/>
        <v>Bloomberg-10Yr Treasury Yield-03-2014</v>
      </c>
      <c r="G157" s="7">
        <v>41711</v>
      </c>
      <c r="H157" s="7" t="str">
        <f t="shared" si="23"/>
        <v>03-2014</v>
      </c>
      <c r="I157" s="7" t="str">
        <f t="shared" ca="1" si="24"/>
        <v>Bloomberg: Conference Board-10Yr Treasury Yield-03-2014</v>
      </c>
      <c r="J157" s="4" t="str">
        <f t="shared" ca="1" si="30"/>
        <v>10Yr Treasury Yield-Conference Board:03-2014</v>
      </c>
      <c r="K157" s="1" t="s">
        <v>73</v>
      </c>
      <c r="L157" s="2"/>
      <c r="M157" s="2"/>
      <c r="N157" s="2"/>
      <c r="O157" s="2"/>
      <c r="P157" s="2"/>
      <c r="Q157" s="2"/>
      <c r="R157" s="2"/>
      <c r="X157" s="2"/>
      <c r="Y157" s="2"/>
      <c r="Z157" s="2"/>
      <c r="AA157" s="2"/>
      <c r="AB157" s="2"/>
      <c r="AC157" s="2"/>
      <c r="AD157" s="2"/>
      <c r="BD157" s="2"/>
      <c r="BE157" s="2"/>
      <c r="BF157" s="2"/>
      <c r="BG157" s="2"/>
      <c r="BH157" s="2"/>
      <c r="BI157" s="2"/>
      <c r="BJ157" s="2"/>
      <c r="BP157" s="2">
        <v>2.8000000000000001E-2</v>
      </c>
      <c r="BQ157" s="2">
        <v>3.1E-2</v>
      </c>
      <c r="BR157" s="2">
        <v>3.3500000000000002E-2</v>
      </c>
      <c r="BS157" s="2">
        <v>3.5000000000000003E-2</v>
      </c>
      <c r="BT157" s="2">
        <v>3.5999999999999997E-2</v>
      </c>
      <c r="BU157" s="2">
        <v>3.6799999999999999E-2</v>
      </c>
      <c r="BV157" s="2">
        <v>3.8199999999999998E-2</v>
      </c>
    </row>
    <row r="158" spans="1:74" x14ac:dyDescent="0.55000000000000004">
      <c r="A158" s="4" t="str">
        <f t="shared" ca="1" si="21"/>
        <v>Credit Agricole CIB</v>
      </c>
      <c r="B158" s="4" t="str">
        <f t="shared" si="28"/>
        <v>M. Carey</v>
      </c>
      <c r="C158" s="4" t="s">
        <v>88</v>
      </c>
      <c r="D158" s="4" t="s">
        <v>96</v>
      </c>
      <c r="E158" s="4" t="str">
        <f>IF(COUNTIF($E$2:E157,"Begin: " &amp; C158 &amp; "-" &amp; D158 &amp; "-" &amp; H158)=0,"Begin: " &amp; C158 &amp; "-" &amp; D158 &amp; "-" &amp; H158,IF((C158 &amp; "-" &amp; D158 &amp; "-" &amp; H158)&lt;&gt;(C159 &amp; "-" &amp; D159 &amp; "-" &amp; H159),"End: " &amp; C158 &amp; "-" &amp; D158 &amp; "-" &amp; H158,""))</f>
        <v/>
      </c>
      <c r="F158" s="4" t="str">
        <f t="shared" si="29"/>
        <v>Bloomberg-10Yr Treasury Yield-03-2014</v>
      </c>
      <c r="G158" s="7">
        <v>41711</v>
      </c>
      <c r="H158" s="7" t="str">
        <f t="shared" si="23"/>
        <v>03-2014</v>
      </c>
      <c r="I158" s="7" t="str">
        <f t="shared" ca="1" si="24"/>
        <v>Bloomberg: Credit Agricole CIB-10Yr Treasury Yield-03-2014</v>
      </c>
      <c r="J158" s="4" t="str">
        <f t="shared" ca="1" si="30"/>
        <v>10Yr Treasury Yield-Credit Agricole CIB:03-2014</v>
      </c>
      <c r="K158" s="1" t="s">
        <v>19</v>
      </c>
      <c r="L158" s="2"/>
      <c r="M158" s="2"/>
      <c r="N158" s="2"/>
      <c r="O158" s="2"/>
      <c r="P158" s="2"/>
      <c r="Q158" s="2"/>
      <c r="R158" s="2"/>
      <c r="X158" s="2"/>
      <c r="Y158" s="2"/>
      <c r="Z158" s="2"/>
      <c r="AA158" s="2"/>
      <c r="AB158" s="2"/>
      <c r="AC158" s="2"/>
      <c r="AD158" s="2"/>
      <c r="BD158" s="2"/>
      <c r="BE158" s="2"/>
      <c r="BF158" s="2"/>
      <c r="BG158" s="2"/>
      <c r="BH158" s="2"/>
      <c r="BI158" s="2"/>
      <c r="BJ158" s="2"/>
      <c r="BP158" s="2">
        <v>2.8500000000000001E-2</v>
      </c>
      <c r="BQ158" s="2">
        <v>3.4000000000000002E-2</v>
      </c>
      <c r="BR158" s="2">
        <v>3.5499999999999997E-2</v>
      </c>
      <c r="BS158" s="2">
        <v>3.7499999999999999E-2</v>
      </c>
      <c r="BT158" s="2">
        <v>3.85E-2</v>
      </c>
      <c r="BU158" s="2">
        <v>3.95E-2</v>
      </c>
      <c r="BV158" s="2">
        <v>3.95E-2</v>
      </c>
    </row>
    <row r="159" spans="1:74" x14ac:dyDescent="0.55000000000000004">
      <c r="A159" s="4" t="str">
        <f t="shared" ca="1" si="21"/>
        <v>CSFB</v>
      </c>
      <c r="B159" s="4" t="str">
        <f t="shared" si="28"/>
        <v>Soss/Lantz</v>
      </c>
      <c r="C159" s="4" t="s">
        <v>88</v>
      </c>
      <c r="D159" s="4" t="s">
        <v>96</v>
      </c>
      <c r="E159" s="4" t="str">
        <f>IF(COUNTIF($E$2:E158,"Begin: " &amp; C159 &amp; "-" &amp; D159 &amp; "-" &amp; H159)=0,"Begin: " &amp; C159 &amp; "-" &amp; D159 &amp; "-" &amp; H159,IF((C159 &amp; "-" &amp; D159 &amp; "-" &amp; H159)&lt;&gt;(C160 &amp; "-" &amp; D160 &amp; "-" &amp; H160),"End: " &amp; C159 &amp; "-" &amp; D159 &amp; "-" &amp; H159,""))</f>
        <v/>
      </c>
      <c r="F159" s="4" t="str">
        <f t="shared" si="29"/>
        <v>Bloomberg-10Yr Treasury Yield-03-2014</v>
      </c>
      <c r="G159" s="7">
        <v>41711</v>
      </c>
      <c r="H159" s="7" t="str">
        <f t="shared" si="23"/>
        <v>03-2014</v>
      </c>
      <c r="I159" s="7" t="str">
        <f t="shared" ca="1" si="24"/>
        <v>Bloomberg: CSFB-10Yr Treasury Yield-03-2014</v>
      </c>
      <c r="J159" s="4" t="str">
        <f t="shared" ca="1" si="30"/>
        <v>10Yr Treasury Yield-CSFB:03-2014</v>
      </c>
      <c r="K159" s="1" t="s">
        <v>20</v>
      </c>
      <c r="L159" s="2"/>
      <c r="M159" s="2"/>
      <c r="N159" s="2"/>
      <c r="O159" s="2"/>
      <c r="X159" s="2"/>
      <c r="Y159" s="2"/>
      <c r="Z159" s="2"/>
      <c r="AA159" s="2"/>
      <c r="BD159" s="2"/>
      <c r="BE159" s="2"/>
      <c r="BF159" s="2"/>
      <c r="BG159" s="2"/>
      <c r="BP159" s="2">
        <v>2.8500000000000001E-2</v>
      </c>
      <c r="BQ159" s="2">
        <v>3.1E-2</v>
      </c>
      <c r="BR159" s="2">
        <v>3.3500000000000002E-2</v>
      </c>
      <c r="BS159" s="2">
        <v>3.6499999999999998E-2</v>
      </c>
      <c r="BT159" t="s">
        <v>2</v>
      </c>
      <c r="BU159" t="s">
        <v>2</v>
      </c>
      <c r="BV159" t="s">
        <v>2</v>
      </c>
    </row>
    <row r="160" spans="1:74" x14ac:dyDescent="0.55000000000000004">
      <c r="A160" s="4" t="str">
        <f t="shared" ca="1" si="21"/>
        <v>DA Davidson</v>
      </c>
      <c r="B160" s="4" t="str">
        <f t="shared" si="28"/>
        <v>S. Stark</v>
      </c>
      <c r="C160" s="4" t="s">
        <v>88</v>
      </c>
      <c r="D160" s="4" t="s">
        <v>96</v>
      </c>
      <c r="E160" s="4" t="str">
        <f>IF(COUNTIF($E$2:E159,"Begin: " &amp; C160 &amp; "-" &amp; D160 &amp; "-" &amp; H160)=0,"Begin: " &amp; C160 &amp; "-" &amp; D160 &amp; "-" &amp; H160,IF((C160 &amp; "-" &amp; D160 &amp; "-" &amp; H160)&lt;&gt;(C161 &amp; "-" &amp; D161 &amp; "-" &amp; H161),"End: " &amp; C160 &amp; "-" &amp; D160 &amp; "-" &amp; H160,""))</f>
        <v/>
      </c>
      <c r="F160" s="4" t="str">
        <f t="shared" si="29"/>
        <v>Bloomberg-10Yr Treasury Yield-03-2014</v>
      </c>
      <c r="G160" s="7">
        <v>41711</v>
      </c>
      <c r="H160" s="7" t="str">
        <f t="shared" si="23"/>
        <v>03-2014</v>
      </c>
      <c r="I160" s="7" t="str">
        <f t="shared" ca="1" si="24"/>
        <v>Bloomberg: DA Davidson-10Yr Treasury Yield-03-2014</v>
      </c>
      <c r="J160" s="4" t="str">
        <f t="shared" ca="1" si="30"/>
        <v>10Yr Treasury Yield-DA Davidson:03-2014</v>
      </c>
      <c r="K160" s="1" t="s">
        <v>74</v>
      </c>
      <c r="L160" s="2"/>
      <c r="M160" s="2"/>
      <c r="N160" s="2"/>
      <c r="O160" s="2"/>
      <c r="P160" s="2"/>
      <c r="Q160" s="2"/>
      <c r="R160" s="2"/>
      <c r="X160" s="2"/>
      <c r="Y160" s="2"/>
      <c r="Z160" s="2"/>
      <c r="AA160" s="2"/>
      <c r="AB160" s="2"/>
      <c r="AC160" s="2"/>
      <c r="AD160" s="2"/>
      <c r="BD160" s="2"/>
      <c r="BE160" s="2"/>
      <c r="BF160" s="2"/>
      <c r="BG160" s="2"/>
      <c r="BH160" s="2"/>
      <c r="BI160" s="2"/>
      <c r="BJ160" s="2"/>
      <c r="BP160" s="2">
        <v>2.9000000000000001E-2</v>
      </c>
      <c r="BQ160" s="2">
        <v>3.0499999999999999E-2</v>
      </c>
      <c r="BR160" s="2">
        <v>3.15E-2</v>
      </c>
      <c r="BS160" s="2">
        <v>3.2500000000000001E-2</v>
      </c>
      <c r="BT160" s="2">
        <v>3.4500000000000003E-2</v>
      </c>
      <c r="BU160" s="2">
        <v>3.5499999999999997E-2</v>
      </c>
      <c r="BV160" s="2">
        <v>3.7499999999999999E-2</v>
      </c>
    </row>
    <row r="161" spans="1:74" x14ac:dyDescent="0.55000000000000004">
      <c r="A161" s="4" t="str">
        <f t="shared" ca="1" si="21"/>
        <v>Dekabank</v>
      </c>
      <c r="B161" s="4" t="str">
        <f t="shared" si="28"/>
        <v>G. Widmann</v>
      </c>
      <c r="C161" s="4" t="s">
        <v>88</v>
      </c>
      <c r="D161" s="4" t="s">
        <v>96</v>
      </c>
      <c r="E161" s="4" t="str">
        <f>IF(COUNTIF($E$2:E160,"Begin: " &amp; C161 &amp; "-" &amp; D161 &amp; "-" &amp; H161)=0,"Begin: " &amp; C161 &amp; "-" &amp; D161 &amp; "-" &amp; H161,IF((C161 &amp; "-" &amp; D161 &amp; "-" &amp; H161)&lt;&gt;(C162 &amp; "-" &amp; D162 &amp; "-" &amp; H162),"End: " &amp; C161 &amp; "-" &amp; D161 &amp; "-" &amp; H161,""))</f>
        <v/>
      </c>
      <c r="F161" s="4" t="str">
        <f t="shared" si="29"/>
        <v>Bloomberg-10Yr Treasury Yield-03-2014</v>
      </c>
      <c r="G161" s="7">
        <v>41711</v>
      </c>
      <c r="H161" s="7" t="str">
        <f t="shared" si="23"/>
        <v>03-2014</v>
      </c>
      <c r="I161" s="7" t="str">
        <f t="shared" ca="1" si="24"/>
        <v>Bloomberg: Dekabank-10Yr Treasury Yield-03-2014</v>
      </c>
      <c r="J161" s="4" t="str">
        <f t="shared" ca="1" si="30"/>
        <v>10Yr Treasury Yield-Dekabank:03-2014</v>
      </c>
      <c r="K161" s="1" t="s">
        <v>21</v>
      </c>
      <c r="M161" s="2"/>
      <c r="N161" s="2"/>
      <c r="P161" s="2"/>
      <c r="Y161" s="2"/>
      <c r="Z161" s="2"/>
      <c r="AB161" s="2"/>
      <c r="BE161" s="2"/>
      <c r="BF161" s="2"/>
      <c r="BH161" s="2"/>
      <c r="BP161" t="s">
        <v>2</v>
      </c>
      <c r="BQ161" s="2">
        <v>3.0499999999999999E-2</v>
      </c>
      <c r="BR161" s="2">
        <v>3.1E-2</v>
      </c>
      <c r="BS161" t="s">
        <v>2</v>
      </c>
      <c r="BT161" s="2">
        <v>3.2500000000000001E-2</v>
      </c>
      <c r="BU161" t="s">
        <v>2</v>
      </c>
      <c r="BV161" t="s">
        <v>2</v>
      </c>
    </row>
    <row r="162" spans="1:74" x14ac:dyDescent="0.55000000000000004">
      <c r="A162" s="4" t="str">
        <f t="shared" ca="1" si="21"/>
        <v>Desjardins</v>
      </c>
      <c r="B162" s="4" t="str">
        <f t="shared" si="28"/>
        <v>Dupuis/Dâ€™Anjou</v>
      </c>
      <c r="C162" s="4" t="s">
        <v>88</v>
      </c>
      <c r="D162" s="4" t="s">
        <v>96</v>
      </c>
      <c r="E162" s="4" t="str">
        <f>IF(COUNTIF($E$2:E161,"Begin: " &amp; C162 &amp; "-" &amp; D162 &amp; "-" &amp; H162)=0,"Begin: " &amp; C162 &amp; "-" &amp; D162 &amp; "-" &amp; H162,IF((C162 &amp; "-" &amp; D162 &amp; "-" &amp; H162)&lt;&gt;(C163 &amp; "-" &amp; D163 &amp; "-" &amp; H163),"End: " &amp; C162 &amp; "-" &amp; D162 &amp; "-" &amp; H162,""))</f>
        <v/>
      </c>
      <c r="F162" s="4" t="str">
        <f t="shared" si="29"/>
        <v>Bloomberg-10Yr Treasury Yield-03-2014</v>
      </c>
      <c r="G162" s="7">
        <v>41711</v>
      </c>
      <c r="H162" s="7" t="str">
        <f t="shared" si="23"/>
        <v>03-2014</v>
      </c>
      <c r="I162" s="7" t="str">
        <f t="shared" ca="1" si="24"/>
        <v>Bloomberg: Desjardins-10Yr Treasury Yield-03-2014</v>
      </c>
      <c r="J162" s="4" t="str">
        <f t="shared" ca="1" si="30"/>
        <v>10Yr Treasury Yield-Desjardins:03-2014</v>
      </c>
      <c r="K162" s="1" t="s">
        <v>22</v>
      </c>
      <c r="L162" s="2"/>
      <c r="M162" s="2"/>
      <c r="N162" s="2"/>
      <c r="O162" s="2"/>
      <c r="P162" s="2"/>
      <c r="Q162" s="2"/>
      <c r="R162" s="2"/>
      <c r="X162" s="2"/>
      <c r="Y162" s="2"/>
      <c r="Z162" s="2"/>
      <c r="AA162" s="2"/>
      <c r="AB162" s="2"/>
      <c r="AC162" s="2"/>
      <c r="AD162" s="2"/>
      <c r="BD162" s="2"/>
      <c r="BE162" s="2"/>
      <c r="BF162" s="2"/>
      <c r="BG162" s="2"/>
      <c r="BH162" s="2"/>
      <c r="BI162" s="2"/>
      <c r="BJ162" s="2"/>
      <c r="BP162" s="2">
        <v>2.8500000000000001E-2</v>
      </c>
      <c r="BQ162" s="2">
        <v>0.03</v>
      </c>
      <c r="BR162" s="2">
        <v>3.2500000000000001E-2</v>
      </c>
      <c r="BS162" s="2">
        <v>3.5000000000000003E-2</v>
      </c>
      <c r="BT162" s="2">
        <v>3.6499999999999998E-2</v>
      </c>
      <c r="BU162" s="2">
        <v>3.7499999999999999E-2</v>
      </c>
      <c r="BV162" s="2">
        <v>3.7999999999999999E-2</v>
      </c>
    </row>
    <row r="163" spans="1:74" x14ac:dyDescent="0.55000000000000004">
      <c r="A163" s="4" t="str">
        <f t="shared" ca="1" si="21"/>
        <v>Deutsche Bank</v>
      </c>
      <c r="B163" s="4" t="str">
        <f t="shared" si="28"/>
        <v>J. LaVorgna</v>
      </c>
      <c r="C163" s="4" t="s">
        <v>88</v>
      </c>
      <c r="D163" s="4" t="s">
        <v>96</v>
      </c>
      <c r="E163" s="4" t="str">
        <f>IF(COUNTIF($E$2:E162,"Begin: " &amp; C163 &amp; "-" &amp; D163 &amp; "-" &amp; H163)=0,"Begin: " &amp; C163 &amp; "-" &amp; D163 &amp; "-" &amp; H163,IF((C163 &amp; "-" &amp; D163 &amp; "-" &amp; H163)&lt;&gt;(C164 &amp; "-" &amp; D164 &amp; "-" &amp; H164),"End: " &amp; C163 &amp; "-" &amp; D163 &amp; "-" &amp; H163,""))</f>
        <v/>
      </c>
      <c r="F163" s="4" t="str">
        <f t="shared" si="29"/>
        <v>Bloomberg-10Yr Treasury Yield-03-2014</v>
      </c>
      <c r="G163" s="7">
        <v>41711</v>
      </c>
      <c r="H163" s="7" t="str">
        <f t="shared" si="23"/>
        <v>03-2014</v>
      </c>
      <c r="I163" s="7" t="str">
        <f t="shared" ca="1" si="24"/>
        <v>Bloomberg: Deutsche Bank-10Yr Treasury Yield-03-2014</v>
      </c>
      <c r="J163" s="4" t="str">
        <f t="shared" ca="1" si="30"/>
        <v>10Yr Treasury Yield-Deutsche Bank:03-2014</v>
      </c>
      <c r="K163" s="1" t="s">
        <v>23</v>
      </c>
      <c r="L163" s="2"/>
      <c r="M163" s="2"/>
      <c r="N163" s="2"/>
      <c r="O163" s="2"/>
      <c r="X163" s="2"/>
      <c r="Y163" s="2"/>
      <c r="Z163" s="2"/>
      <c r="AA163" s="2"/>
      <c r="BD163" s="2"/>
      <c r="BE163" s="2"/>
      <c r="BF163" s="2"/>
      <c r="BG163" s="2"/>
      <c r="BP163" s="2">
        <v>3.2500000000000001E-2</v>
      </c>
      <c r="BQ163" s="2">
        <v>3.5000000000000003E-2</v>
      </c>
      <c r="BR163" s="2">
        <v>3.7499999999999999E-2</v>
      </c>
      <c r="BS163" s="2">
        <v>0.04</v>
      </c>
      <c r="BT163" t="s">
        <v>2</v>
      </c>
      <c r="BU163" t="s">
        <v>2</v>
      </c>
      <c r="BV163" t="s">
        <v>2</v>
      </c>
    </row>
    <row r="164" spans="1:74" x14ac:dyDescent="0.55000000000000004">
      <c r="A164" s="4" t="str">
        <f t="shared" ca="1" si="21"/>
        <v>Dundee Cap. Mkts</v>
      </c>
      <c r="B164" s="4" t="str">
        <f t="shared" si="28"/>
        <v>C. Schieven</v>
      </c>
      <c r="C164" s="4" t="s">
        <v>88</v>
      </c>
      <c r="D164" s="4" t="s">
        <v>96</v>
      </c>
      <c r="E164" s="4" t="str">
        <f>IF(COUNTIF($E$2:E163,"Begin: " &amp; C164 &amp; "-" &amp; D164 &amp; "-" &amp; H164)=0,"Begin: " &amp; C164 &amp; "-" &amp; D164 &amp; "-" &amp; H164,IF((C164 &amp; "-" &amp; D164 &amp; "-" &amp; H164)&lt;&gt;(C165 &amp; "-" &amp; D165 &amp; "-" &amp; H165),"End: " &amp; C164 &amp; "-" &amp; D164 &amp; "-" &amp; H164,""))</f>
        <v/>
      </c>
      <c r="F164" s="4" t="str">
        <f t="shared" si="29"/>
        <v>Bloomberg-10Yr Treasury Yield-03-2014</v>
      </c>
      <c r="G164" s="7">
        <v>41711</v>
      </c>
      <c r="H164" s="7" t="str">
        <f t="shared" si="23"/>
        <v>03-2014</v>
      </c>
      <c r="I164" s="7" t="str">
        <f t="shared" ca="1" si="24"/>
        <v>Bloomberg: Dundee Cap. Mkts-10Yr Treasury Yield-03-2014</v>
      </c>
      <c r="J164" s="4" t="str">
        <f t="shared" ca="1" si="30"/>
        <v>10Yr Treasury Yield-Dundee Cap. Mkts:03-2014</v>
      </c>
      <c r="K164" s="1" t="s">
        <v>75</v>
      </c>
      <c r="L164" s="2"/>
      <c r="M164" s="2"/>
      <c r="N164" s="2"/>
      <c r="O164" s="2"/>
      <c r="P164" s="2"/>
      <c r="Q164" s="2"/>
      <c r="R164" s="2"/>
      <c r="X164" s="2"/>
      <c r="Y164" s="2"/>
      <c r="Z164" s="2"/>
      <c r="AA164" s="2"/>
      <c r="AB164" s="2"/>
      <c r="AC164" s="2"/>
      <c r="AD164" s="2"/>
      <c r="BD164" s="2"/>
      <c r="BE164" s="2"/>
      <c r="BF164" s="2"/>
      <c r="BG164" s="2"/>
      <c r="BH164" s="2"/>
      <c r="BI164" s="2"/>
      <c r="BJ164" s="2"/>
      <c r="BP164" s="2">
        <v>2.75E-2</v>
      </c>
      <c r="BQ164" s="2">
        <v>2.7799999999999998E-2</v>
      </c>
      <c r="BR164" s="2">
        <v>2.75E-2</v>
      </c>
      <c r="BS164" s="2">
        <v>2.8500000000000001E-2</v>
      </c>
      <c r="BT164" s="2">
        <v>0.03</v>
      </c>
      <c r="BU164" s="2">
        <v>0.03</v>
      </c>
      <c r="BV164" s="2">
        <v>3.2500000000000001E-2</v>
      </c>
    </row>
    <row r="165" spans="1:74" x14ac:dyDescent="0.55000000000000004">
      <c r="A165" s="4" t="str">
        <f t="shared" ca="1" si="21"/>
        <v>DZ Bank</v>
      </c>
      <c r="B165" s="4" t="str">
        <f t="shared" si="28"/>
        <v>B. Figge</v>
      </c>
      <c r="C165" s="4" t="s">
        <v>88</v>
      </c>
      <c r="D165" s="4" t="s">
        <v>96</v>
      </c>
      <c r="E165" s="4" t="str">
        <f>IF(COUNTIF($E$2:E164,"Begin: " &amp; C165 &amp; "-" &amp; D165 &amp; "-" &amp; H165)=0,"Begin: " &amp; C165 &amp; "-" &amp; D165 &amp; "-" &amp; H165,IF((C165 &amp; "-" &amp; D165 &amp; "-" &amp; H165)&lt;&gt;(C166 &amp; "-" &amp; D166 &amp; "-" &amp; H166),"End: " &amp; C165 &amp; "-" &amp; D165 &amp; "-" &amp; H165,""))</f>
        <v/>
      </c>
      <c r="F165" s="4" t="str">
        <f t="shared" si="29"/>
        <v>Bloomberg-10Yr Treasury Yield-03-2014</v>
      </c>
      <c r="G165" s="7">
        <v>41711</v>
      </c>
      <c r="H165" s="7" t="str">
        <f t="shared" si="23"/>
        <v>03-2014</v>
      </c>
      <c r="I165" s="7" t="str">
        <f t="shared" ca="1" si="24"/>
        <v>Bloomberg: DZ Bank-10Yr Treasury Yield-03-2014</v>
      </c>
      <c r="J165" s="4" t="str">
        <f t="shared" ca="1" si="30"/>
        <v>10Yr Treasury Yield-DZ Bank:03-2014</v>
      </c>
      <c r="K165" s="1" t="s">
        <v>24</v>
      </c>
      <c r="L165" s="2"/>
      <c r="M165" s="2"/>
      <c r="N165" s="2"/>
      <c r="O165" s="2"/>
      <c r="P165" s="2"/>
      <c r="Q165" s="2"/>
      <c r="R165" s="2"/>
      <c r="X165" s="2"/>
      <c r="Y165" s="2"/>
      <c r="Z165" s="2"/>
      <c r="AA165" s="2"/>
      <c r="AB165" s="2"/>
      <c r="AC165" s="2"/>
      <c r="AD165" s="2"/>
      <c r="BD165" s="2"/>
      <c r="BE165" s="2"/>
      <c r="BF165" s="2"/>
      <c r="BG165" s="2"/>
      <c r="BH165" s="2"/>
      <c r="BI165" s="2"/>
      <c r="BJ165" s="2"/>
      <c r="BP165" s="2">
        <v>2.9000000000000001E-2</v>
      </c>
      <c r="BQ165" s="2">
        <v>0.03</v>
      </c>
      <c r="BR165" s="2">
        <v>3.2000000000000001E-2</v>
      </c>
      <c r="BS165" s="2">
        <v>3.5000000000000003E-2</v>
      </c>
      <c r="BT165" s="2">
        <v>3.6999999999999998E-2</v>
      </c>
      <c r="BU165" s="2">
        <v>0.04</v>
      </c>
      <c r="BV165" s="2">
        <v>4.2500000000000003E-2</v>
      </c>
    </row>
    <row r="166" spans="1:74" x14ac:dyDescent="0.55000000000000004">
      <c r="A166" s="4" t="str">
        <f t="shared" ca="1" si="21"/>
        <v>Euler Hermes</v>
      </c>
      <c r="B166" s="4" t="str">
        <f t="shared" si="28"/>
        <v>D. North</v>
      </c>
      <c r="C166" s="4" t="s">
        <v>88</v>
      </c>
      <c r="D166" s="4" t="s">
        <v>96</v>
      </c>
      <c r="E166" s="4" t="str">
        <f>IF(COUNTIF($E$2:E165,"Begin: " &amp; C166 &amp; "-" &amp; D166 &amp; "-" &amp; H166)=0,"Begin: " &amp; C166 &amp; "-" &amp; D166 &amp; "-" &amp; H166,IF((C166 &amp; "-" &amp; D166 &amp; "-" &amp; H166)&lt;&gt;(C167 &amp; "-" &amp; D167 &amp; "-" &amp; H167),"End: " &amp; C166 &amp; "-" &amp; D166 &amp; "-" &amp; H166,""))</f>
        <v/>
      </c>
      <c r="F166" s="4" t="str">
        <f t="shared" si="29"/>
        <v>Bloomberg-10Yr Treasury Yield-03-2014</v>
      </c>
      <c r="G166" s="7">
        <v>41711</v>
      </c>
      <c r="H166" s="7" t="str">
        <f t="shared" si="23"/>
        <v>03-2014</v>
      </c>
      <c r="I166" s="7" t="str">
        <f t="shared" ca="1" si="24"/>
        <v>Bloomberg: Euler Hermes-10Yr Treasury Yield-03-2014</v>
      </c>
      <c r="J166" s="4" t="str">
        <f t="shared" ca="1" si="30"/>
        <v>10Yr Treasury Yield-Euler Hermes:03-2014</v>
      </c>
      <c r="K166" s="1" t="s">
        <v>25</v>
      </c>
      <c r="L166" s="2"/>
      <c r="M166" s="2"/>
      <c r="N166" s="2"/>
      <c r="O166" s="2"/>
      <c r="P166" s="2"/>
      <c r="Q166" s="2"/>
      <c r="R166" s="2"/>
      <c r="X166" s="2"/>
      <c r="Y166" s="2"/>
      <c r="Z166" s="2"/>
      <c r="AA166" s="2"/>
      <c r="AB166" s="2"/>
      <c r="AC166" s="2"/>
      <c r="AD166" s="2"/>
      <c r="BD166" s="2"/>
      <c r="BE166" s="2"/>
      <c r="BF166" s="2"/>
      <c r="BG166" s="2"/>
      <c r="BH166" s="2"/>
      <c r="BI166" s="2"/>
      <c r="BJ166" s="2"/>
      <c r="BP166" s="2">
        <v>2.8000000000000001E-2</v>
      </c>
      <c r="BQ166" s="2">
        <v>3.1E-2</v>
      </c>
      <c r="BR166" s="2">
        <v>3.3000000000000002E-2</v>
      </c>
      <c r="BS166" s="2">
        <v>3.5000000000000003E-2</v>
      </c>
      <c r="BT166" s="2">
        <v>3.5999999999999997E-2</v>
      </c>
      <c r="BU166" s="2">
        <v>3.6999999999999998E-2</v>
      </c>
      <c r="BV166" s="2">
        <v>3.7999999999999999E-2</v>
      </c>
    </row>
    <row r="167" spans="1:74" x14ac:dyDescent="0.55000000000000004">
      <c r="A167" s="4" t="str">
        <f t="shared" ca="1" si="21"/>
        <v>First Trust Adv.</v>
      </c>
      <c r="B167" s="4" t="str">
        <f t="shared" si="28"/>
        <v>Wesbury/Stein</v>
      </c>
      <c r="C167" s="4" t="s">
        <v>88</v>
      </c>
      <c r="D167" s="4" t="s">
        <v>96</v>
      </c>
      <c r="E167" s="4" t="str">
        <f>IF(COUNTIF($E$2:E166,"Begin: " &amp; C167 &amp; "-" &amp; D167 &amp; "-" &amp; H167)=0,"Begin: " &amp; C167 &amp; "-" &amp; D167 &amp; "-" &amp; H167,IF((C167 &amp; "-" &amp; D167 &amp; "-" &amp; H167)&lt;&gt;(C168 &amp; "-" &amp; D168 &amp; "-" &amp; H168),"End: " &amp; C167 &amp; "-" &amp; D167 &amp; "-" &amp; H167,""))</f>
        <v/>
      </c>
      <c r="F167" s="4" t="str">
        <f t="shared" si="29"/>
        <v>Bloomberg-10Yr Treasury Yield-03-2014</v>
      </c>
      <c r="G167" s="7">
        <v>41711</v>
      </c>
      <c r="H167" s="7" t="str">
        <f t="shared" si="23"/>
        <v>03-2014</v>
      </c>
      <c r="I167" s="7" t="str">
        <f t="shared" ca="1" si="24"/>
        <v>Bloomberg: First Trust Adv.-10Yr Treasury Yield-03-2014</v>
      </c>
      <c r="J167" s="4" t="str">
        <f t="shared" ca="1" si="30"/>
        <v>10Yr Treasury Yield-First Trust Adv.:03-2014</v>
      </c>
      <c r="K167" s="1" t="s">
        <v>26</v>
      </c>
      <c r="L167" s="2"/>
      <c r="M167" s="2"/>
      <c r="N167" s="2"/>
      <c r="O167" s="2"/>
      <c r="P167" s="2"/>
      <c r="Q167" s="2"/>
      <c r="R167" s="2"/>
      <c r="X167" s="2"/>
      <c r="Y167" s="2"/>
      <c r="Z167" s="2"/>
      <c r="AA167" s="2"/>
      <c r="AB167" s="2"/>
      <c r="AC167" s="2"/>
      <c r="AD167" s="2"/>
      <c r="BD167" s="2"/>
      <c r="BE167" s="2"/>
      <c r="BF167" s="2"/>
      <c r="BG167" s="2"/>
      <c r="BH167" s="2"/>
      <c r="BI167" s="2"/>
      <c r="BJ167" s="2"/>
      <c r="BP167" s="2">
        <v>2.9000000000000001E-2</v>
      </c>
      <c r="BQ167" s="2">
        <v>3.3500000000000002E-2</v>
      </c>
      <c r="BR167" s="2">
        <v>3.3500000000000002E-2</v>
      </c>
      <c r="BS167" s="2">
        <v>3.7499999999999999E-2</v>
      </c>
      <c r="BT167" s="2">
        <v>3.9E-2</v>
      </c>
      <c r="BU167" s="2">
        <v>4.0500000000000001E-2</v>
      </c>
      <c r="BV167" s="2">
        <v>4.1000000000000002E-2</v>
      </c>
    </row>
    <row r="168" spans="1:74" x14ac:dyDescent="0.55000000000000004">
      <c r="A168" s="4" t="str">
        <f t="shared" ca="1" si="21"/>
        <v>Freddie Mac</v>
      </c>
      <c r="B168" s="4" t="str">
        <f t="shared" si="28"/>
        <v>F. Nothaft</v>
      </c>
      <c r="C168" s="4" t="s">
        <v>88</v>
      </c>
      <c r="D168" s="4" t="s">
        <v>96</v>
      </c>
      <c r="E168" s="4" t="str">
        <f>IF(COUNTIF($E$2:E167,"Begin: " &amp; C168 &amp; "-" &amp; D168 &amp; "-" &amp; H168)=0,"Begin: " &amp; C168 &amp; "-" &amp; D168 &amp; "-" &amp; H168,IF((C168 &amp; "-" &amp; D168 &amp; "-" &amp; H168)&lt;&gt;(C169 &amp; "-" &amp; D169 &amp; "-" &amp; H169),"End: " &amp; C168 &amp; "-" &amp; D168 &amp; "-" &amp; H168,""))</f>
        <v/>
      </c>
      <c r="F168" s="4" t="str">
        <f t="shared" si="29"/>
        <v>Bloomberg-10Yr Treasury Yield-03-2014</v>
      </c>
      <c r="G168" s="7">
        <v>41711</v>
      </c>
      <c r="H168" s="7" t="str">
        <f t="shared" si="23"/>
        <v>03-2014</v>
      </c>
      <c r="I168" s="7" t="str">
        <f t="shared" ca="1" si="24"/>
        <v>Bloomberg: Freddie Mac-10Yr Treasury Yield-03-2014</v>
      </c>
      <c r="J168" s="4" t="str">
        <f t="shared" ca="1" si="30"/>
        <v>10Yr Treasury Yield-Freddie Mac:03-2014</v>
      </c>
      <c r="K168" s="1" t="s">
        <v>184</v>
      </c>
      <c r="L168" s="2"/>
      <c r="M168" s="2"/>
      <c r="N168" s="2"/>
      <c r="O168" s="2"/>
      <c r="P168" s="2"/>
      <c r="Q168" s="2"/>
      <c r="R168" s="2"/>
      <c r="X168" s="2"/>
      <c r="Y168" s="2"/>
      <c r="Z168" s="2"/>
      <c r="AA168" s="2"/>
      <c r="AB168" s="2"/>
      <c r="AC168" s="2"/>
      <c r="AD168" s="2"/>
      <c r="BD168" s="2"/>
      <c r="BE168" s="2"/>
      <c r="BF168" s="2"/>
      <c r="BG168" s="2"/>
      <c r="BH168" s="2"/>
      <c r="BI168" s="2"/>
      <c r="BJ168" s="2"/>
      <c r="BP168" s="2">
        <v>2.7E-2</v>
      </c>
      <c r="BQ168" s="2">
        <v>2.8000000000000001E-2</v>
      </c>
      <c r="BR168" s="2">
        <v>0.03</v>
      </c>
      <c r="BS168" s="2">
        <v>3.2000000000000001E-2</v>
      </c>
      <c r="BT168" s="2">
        <v>3.4000000000000002E-2</v>
      </c>
      <c r="BU168" s="2">
        <v>3.5999999999999997E-2</v>
      </c>
      <c r="BV168" s="2">
        <v>3.7999999999999999E-2</v>
      </c>
    </row>
    <row r="169" spans="1:74" x14ac:dyDescent="0.55000000000000004">
      <c r="A169" s="4" t="str">
        <f t="shared" ca="1" si="21"/>
        <v>Goldman Sachs</v>
      </c>
      <c r="B169" s="4" t="str">
        <f t="shared" si="28"/>
        <v>J. Hatzius</v>
      </c>
      <c r="C169" s="4" t="s">
        <v>88</v>
      </c>
      <c r="D169" s="4" t="s">
        <v>96</v>
      </c>
      <c r="E169" s="4" t="str">
        <f>IF(COUNTIF($E$2:E168,"Begin: " &amp; C169 &amp; "-" &amp; D169 &amp; "-" &amp; H169)=0,"Begin: " &amp; C169 &amp; "-" &amp; D169 &amp; "-" &amp; H169,IF((C169 &amp; "-" &amp; D169 &amp; "-" &amp; H169)&lt;&gt;(C170 &amp; "-" &amp; D170 &amp; "-" &amp; H170),"End: " &amp; C169 &amp; "-" &amp; D169 &amp; "-" &amp; H169,""))</f>
        <v/>
      </c>
      <c r="F169" s="4" t="str">
        <f t="shared" si="29"/>
        <v>Bloomberg-10Yr Treasury Yield-03-2014</v>
      </c>
      <c r="G169" s="7">
        <v>41711</v>
      </c>
      <c r="H169" s="7" t="str">
        <f t="shared" si="23"/>
        <v>03-2014</v>
      </c>
      <c r="I169" s="7" t="str">
        <f t="shared" ca="1" si="24"/>
        <v>Bloomberg: Goldman Sachs-10Yr Treasury Yield-03-2014</v>
      </c>
      <c r="J169" s="4" t="str">
        <f t="shared" ca="1" si="30"/>
        <v>10Yr Treasury Yield-Goldman Sachs:03-2014</v>
      </c>
      <c r="K169" s="1" t="s">
        <v>27</v>
      </c>
      <c r="L169" s="2"/>
      <c r="M169" s="2"/>
      <c r="N169" s="2"/>
      <c r="O169" s="2"/>
      <c r="X169" s="2"/>
      <c r="Y169" s="2"/>
      <c r="Z169" s="2"/>
      <c r="AA169" s="2"/>
      <c r="BD169" s="2"/>
      <c r="BE169" s="2"/>
      <c r="BF169" s="2"/>
      <c r="BG169" s="2"/>
      <c r="BP169" s="2">
        <v>2.9000000000000001E-2</v>
      </c>
      <c r="BQ169" s="2">
        <v>3.0499999999999999E-2</v>
      </c>
      <c r="BR169" s="2">
        <v>3.15E-2</v>
      </c>
      <c r="BS169" s="2">
        <v>3.2500000000000001E-2</v>
      </c>
      <c r="BT169" t="s">
        <v>2</v>
      </c>
      <c r="BU169" t="s">
        <v>2</v>
      </c>
      <c r="BV169" t="s">
        <v>2</v>
      </c>
    </row>
    <row r="170" spans="1:74" x14ac:dyDescent="0.55000000000000004">
      <c r="A170" s="4" t="str">
        <f t="shared" ca="1" si="21"/>
        <v>Guerrilla Econ.</v>
      </c>
      <c r="B170" s="4" t="str">
        <f t="shared" si="28"/>
        <v>J. Dunham</v>
      </c>
      <c r="C170" s="4" t="s">
        <v>88</v>
      </c>
      <c r="D170" s="4" t="s">
        <v>96</v>
      </c>
      <c r="E170" s="4" t="str">
        <f>IF(COUNTIF($E$2:E169,"Begin: " &amp; C170 &amp; "-" &amp; D170 &amp; "-" &amp; H170)=0,"Begin: " &amp; C170 &amp; "-" &amp; D170 &amp; "-" &amp; H170,IF((C170 &amp; "-" &amp; D170 &amp; "-" &amp; H170)&lt;&gt;(C171 &amp; "-" &amp; D171 &amp; "-" &amp; H171),"End: " &amp; C170 &amp; "-" &amp; D170 &amp; "-" &amp; H170,""))</f>
        <v/>
      </c>
      <c r="F170" s="4" t="str">
        <f t="shared" si="29"/>
        <v>Bloomberg-10Yr Treasury Yield-03-2014</v>
      </c>
      <c r="G170" s="7">
        <v>41711</v>
      </c>
      <c r="H170" s="7" t="str">
        <f t="shared" si="23"/>
        <v>03-2014</v>
      </c>
      <c r="I170" s="7" t="str">
        <f t="shared" ca="1" si="24"/>
        <v>Bloomberg: Guerrilla Econ.-10Yr Treasury Yield-03-2014</v>
      </c>
      <c r="J170" s="4" t="str">
        <f t="shared" ca="1" si="30"/>
        <v>10Yr Treasury Yield-Guerrilla Econ.:03-2014</v>
      </c>
      <c r="K170" s="1" t="s">
        <v>76</v>
      </c>
      <c r="L170" s="2"/>
      <c r="M170" s="2"/>
      <c r="N170" s="2"/>
      <c r="O170" s="2"/>
      <c r="P170" s="2"/>
      <c r="Q170" s="2"/>
      <c r="R170" s="2"/>
      <c r="X170" s="2"/>
      <c r="Y170" s="2"/>
      <c r="Z170" s="2"/>
      <c r="AA170" s="2"/>
      <c r="AB170" s="2"/>
      <c r="AC170" s="2"/>
      <c r="AD170" s="2"/>
      <c r="BD170" s="2"/>
      <c r="BE170" s="2"/>
      <c r="BF170" s="2"/>
      <c r="BG170" s="2"/>
      <c r="BH170" s="2"/>
      <c r="BI170" s="2"/>
      <c r="BJ170" s="2"/>
      <c r="BP170" s="2">
        <v>2.75E-2</v>
      </c>
      <c r="BQ170" s="2">
        <v>0.02</v>
      </c>
      <c r="BR170" s="2">
        <v>2.2499999999999999E-2</v>
      </c>
      <c r="BS170" s="2">
        <v>0.03</v>
      </c>
      <c r="BT170" s="2">
        <v>3.7499999999999999E-2</v>
      </c>
      <c r="BU170" s="2">
        <v>3.7499999999999999E-2</v>
      </c>
      <c r="BV170" s="2">
        <v>4.4999999999999998E-2</v>
      </c>
    </row>
    <row r="171" spans="1:74" x14ac:dyDescent="0.55000000000000004">
      <c r="A171" s="4" t="str">
        <f t="shared" ca="1" si="21"/>
        <v>Heartland Financial</v>
      </c>
      <c r="B171" s="4" t="str">
        <f t="shared" si="28"/>
        <v>A. Douglas</v>
      </c>
      <c r="C171" s="4" t="s">
        <v>88</v>
      </c>
      <c r="D171" s="4" t="s">
        <v>96</v>
      </c>
      <c r="E171" s="4" t="str">
        <f>IF(COUNTIF($E$2:E170,"Begin: " &amp; C171 &amp; "-" &amp; D171 &amp; "-" &amp; H171)=0,"Begin: " &amp; C171 &amp; "-" &amp; D171 &amp; "-" &amp; H171,IF((C171 &amp; "-" &amp; D171 &amp; "-" &amp; H171)&lt;&gt;(C172 &amp; "-" &amp; D172 &amp; "-" &amp; H172),"End: " &amp; C171 &amp; "-" &amp; D171 &amp; "-" &amp; H171,""))</f>
        <v/>
      </c>
      <c r="F171" s="4" t="str">
        <f t="shared" si="29"/>
        <v>Bloomberg-10Yr Treasury Yield-03-2014</v>
      </c>
      <c r="G171" s="7">
        <v>41711</v>
      </c>
      <c r="H171" s="7" t="str">
        <f t="shared" si="23"/>
        <v>03-2014</v>
      </c>
      <c r="I171" s="7" t="str">
        <f t="shared" ca="1" si="24"/>
        <v>Bloomberg: Heartland Financial-10Yr Treasury Yield-03-2014</v>
      </c>
      <c r="J171" s="4" t="str">
        <f t="shared" ca="1" si="30"/>
        <v>10Yr Treasury Yield-Heartland Financial:03-2014</v>
      </c>
      <c r="K171" s="1" t="s">
        <v>28</v>
      </c>
      <c r="L171" s="2"/>
      <c r="M171" s="2"/>
      <c r="N171" s="2"/>
      <c r="O171" s="2"/>
      <c r="P171" s="2"/>
      <c r="Q171" s="2"/>
      <c r="R171" s="2"/>
      <c r="X171" s="2"/>
      <c r="Y171" s="2"/>
      <c r="Z171" s="2"/>
      <c r="AA171" s="2"/>
      <c r="AB171" s="2"/>
      <c r="AC171" s="2"/>
      <c r="AD171" s="2"/>
      <c r="BD171" s="2"/>
      <c r="BE171" s="2"/>
      <c r="BF171" s="2"/>
      <c r="BG171" s="2"/>
      <c r="BH171" s="2"/>
      <c r="BI171" s="2"/>
      <c r="BJ171" s="2"/>
      <c r="BP171" s="2">
        <v>0.03</v>
      </c>
      <c r="BQ171" s="2">
        <v>3.15E-2</v>
      </c>
      <c r="BR171" s="2">
        <v>3.3000000000000002E-2</v>
      </c>
      <c r="BS171" s="2">
        <v>3.4000000000000002E-2</v>
      </c>
      <c r="BT171" s="2">
        <v>3.5000000000000003E-2</v>
      </c>
      <c r="BU171" s="2">
        <v>3.7499999999999999E-2</v>
      </c>
      <c r="BV171" s="2">
        <v>0.04</v>
      </c>
    </row>
    <row r="172" spans="1:74" x14ac:dyDescent="0.55000000000000004">
      <c r="A172" s="4" t="str">
        <f t="shared" ca="1" si="21"/>
        <v>Helaba</v>
      </c>
      <c r="B172" s="4" t="str">
        <f t="shared" si="28"/>
        <v>P. Franke</v>
      </c>
      <c r="C172" s="4" t="s">
        <v>88</v>
      </c>
      <c r="D172" s="4" t="s">
        <v>96</v>
      </c>
      <c r="E172" s="4" t="str">
        <f>IF(COUNTIF($E$2:E171,"Begin: " &amp; C172 &amp; "-" &amp; D172 &amp; "-" &amp; H172)=0,"Begin: " &amp; C172 &amp; "-" &amp; D172 &amp; "-" &amp; H172,IF((C172 &amp; "-" &amp; D172 &amp; "-" &amp; H172)&lt;&gt;(C173 &amp; "-" &amp; D173 &amp; "-" &amp; H173),"End: " &amp; C172 &amp; "-" &amp; D172 &amp; "-" &amp; H172,""))</f>
        <v/>
      </c>
      <c r="F172" s="4" t="str">
        <f t="shared" si="29"/>
        <v>Bloomberg-10Yr Treasury Yield-03-2014</v>
      </c>
      <c r="G172" s="7">
        <v>41711</v>
      </c>
      <c r="H172" s="7" t="str">
        <f t="shared" si="23"/>
        <v>03-2014</v>
      </c>
      <c r="I172" s="7" t="str">
        <f t="shared" ca="1" si="24"/>
        <v>Bloomberg: Helaba-10Yr Treasury Yield-03-2014</v>
      </c>
      <c r="J172" s="4" t="str">
        <f t="shared" ca="1" si="30"/>
        <v>10Yr Treasury Yield-Helaba:03-2014</v>
      </c>
      <c r="K172" s="1" t="s">
        <v>29</v>
      </c>
      <c r="L172" s="2"/>
      <c r="M172" s="2"/>
      <c r="N172" s="2"/>
      <c r="O172" s="2"/>
      <c r="P172" s="2"/>
      <c r="Q172" s="2"/>
      <c r="R172" s="2"/>
      <c r="X172" s="2"/>
      <c r="Y172" s="2"/>
      <c r="Z172" s="2"/>
      <c r="AA172" s="2"/>
      <c r="AB172" s="2"/>
      <c r="AC172" s="2"/>
      <c r="AD172" s="2"/>
      <c r="BD172" s="2"/>
      <c r="BE172" s="2"/>
      <c r="BF172" s="2"/>
      <c r="BG172" s="2"/>
      <c r="BH172" s="2"/>
      <c r="BI172" s="2"/>
      <c r="BJ172" s="2"/>
      <c r="BP172" s="2">
        <v>2.8000000000000001E-2</v>
      </c>
      <c r="BQ172" s="2">
        <v>0.03</v>
      </c>
      <c r="BR172" s="2">
        <v>3.2000000000000001E-2</v>
      </c>
      <c r="BS172" s="2">
        <v>3.4000000000000002E-2</v>
      </c>
      <c r="BT172" s="2">
        <v>3.4000000000000002E-2</v>
      </c>
      <c r="BU172" s="2">
        <v>3.7999999999999999E-2</v>
      </c>
      <c r="BV172" s="2">
        <v>3.5999999999999997E-2</v>
      </c>
    </row>
    <row r="173" spans="1:74" x14ac:dyDescent="0.55000000000000004">
      <c r="A173" s="4" t="str">
        <f t="shared" ca="1" si="21"/>
        <v>High Frequency Economics</v>
      </c>
      <c r="B173" s="4" t="str">
        <f t="shared" si="28"/>
        <v>J. Oâ€™Sullivan</v>
      </c>
      <c r="C173" s="4" t="s">
        <v>88</v>
      </c>
      <c r="D173" s="4" t="s">
        <v>96</v>
      </c>
      <c r="E173" s="4" t="str">
        <f>IF(COUNTIF($E$2:E172,"Begin: " &amp; C173 &amp; "-" &amp; D173 &amp; "-" &amp; H173)=0,"Begin: " &amp; C173 &amp; "-" &amp; D173 &amp; "-" &amp; H173,IF((C173 &amp; "-" &amp; D173 &amp; "-" &amp; H173)&lt;&gt;(C174 &amp; "-" &amp; D174 &amp; "-" &amp; H174),"End: " &amp; C173 &amp; "-" &amp; D173 &amp; "-" &amp; H173,""))</f>
        <v/>
      </c>
      <c r="F173" s="4" t="str">
        <f t="shared" si="29"/>
        <v>Bloomberg-10Yr Treasury Yield-03-2014</v>
      </c>
      <c r="G173" s="7">
        <v>41711</v>
      </c>
      <c r="H173" s="7" t="str">
        <f t="shared" si="23"/>
        <v>03-2014</v>
      </c>
      <c r="I173" s="7" t="str">
        <f t="shared" ca="1" si="24"/>
        <v>Bloomberg: High Frequency Economics-10Yr Treasury Yield-03-2014</v>
      </c>
      <c r="J173" s="4" t="str">
        <f t="shared" ca="1" si="30"/>
        <v>10Yr Treasury Yield-High Frequency Economics:03-2014</v>
      </c>
      <c r="K173" s="1" t="s">
        <v>30</v>
      </c>
      <c r="L173" s="2"/>
      <c r="M173" s="2"/>
      <c r="N173" s="2"/>
      <c r="O173" s="2"/>
      <c r="P173" s="2"/>
      <c r="Q173" s="2"/>
      <c r="R173" s="2"/>
      <c r="X173" s="2"/>
      <c r="Y173" s="2"/>
      <c r="Z173" s="2"/>
      <c r="AA173" s="2"/>
      <c r="AB173" s="2"/>
      <c r="AC173" s="2"/>
      <c r="AD173" s="2"/>
      <c r="BD173" s="2"/>
      <c r="BE173" s="2"/>
      <c r="BF173" s="2"/>
      <c r="BG173" s="2"/>
      <c r="BH173" s="2"/>
      <c r="BI173" s="2"/>
      <c r="BJ173" s="2"/>
      <c r="BP173" s="2">
        <v>2.8000000000000001E-2</v>
      </c>
      <c r="BQ173" s="2">
        <v>3.2000000000000001E-2</v>
      </c>
      <c r="BR173" s="2">
        <v>3.3000000000000002E-2</v>
      </c>
      <c r="BS173" s="2">
        <v>3.5000000000000003E-2</v>
      </c>
      <c r="BT173" s="2">
        <v>3.5999999999999997E-2</v>
      </c>
      <c r="BU173" s="2">
        <v>3.6999999999999998E-2</v>
      </c>
      <c r="BV173" s="2">
        <v>3.7999999999999999E-2</v>
      </c>
    </row>
    <row r="174" spans="1:74" x14ac:dyDescent="0.55000000000000004">
      <c r="A174" s="4" t="str">
        <f t="shared" ca="1" si="21"/>
        <v xml:space="preserve">HSH Nordbank </v>
      </c>
      <c r="B174" s="4" t="str">
        <f t="shared" si="28"/>
        <v>C. Rubia</v>
      </c>
      <c r="C174" s="4" t="s">
        <v>88</v>
      </c>
      <c r="D174" s="4" t="s">
        <v>96</v>
      </c>
      <c r="E174" s="4" t="str">
        <f>IF(COUNTIF($E$2:E173,"Begin: " &amp; C174 &amp; "-" &amp; D174 &amp; "-" &amp; H174)=0,"Begin: " &amp; C174 &amp; "-" &amp; D174 &amp; "-" &amp; H174,IF((C174 &amp; "-" &amp; D174 &amp; "-" &amp; H174)&lt;&gt;(C175 &amp; "-" &amp; D175 &amp; "-" &amp; H175),"End: " &amp; C174 &amp; "-" &amp; D174 &amp; "-" &amp; H174,""))</f>
        <v/>
      </c>
      <c r="F174" s="4" t="str">
        <f t="shared" si="29"/>
        <v>Bloomberg-10Yr Treasury Yield-03-2014</v>
      </c>
      <c r="G174" s="7">
        <v>41711</v>
      </c>
      <c r="H174" s="7" t="str">
        <f t="shared" si="23"/>
        <v>03-2014</v>
      </c>
      <c r="I174" s="7" t="str">
        <f t="shared" ca="1" si="24"/>
        <v>Bloomberg: HSH Nordbank -10Yr Treasury Yield-03-2014</v>
      </c>
      <c r="J174" s="4" t="str">
        <f t="shared" ca="1" si="30"/>
        <v>10Yr Treasury Yield-HSH Nordbank :03-2014</v>
      </c>
      <c r="K174" s="1" t="s">
        <v>31</v>
      </c>
      <c r="M174" s="2"/>
      <c r="N174" s="2"/>
      <c r="O174" s="2"/>
      <c r="P174" s="2"/>
      <c r="Q174" s="2"/>
      <c r="R174" s="2"/>
      <c r="Y174" s="2"/>
      <c r="Z174" s="2"/>
      <c r="AA174" s="2"/>
      <c r="AB174" s="2"/>
      <c r="AC174" s="2"/>
      <c r="AD174" s="2"/>
      <c r="BE174" s="2"/>
      <c r="BF174" s="2"/>
      <c r="BG174" s="2"/>
      <c r="BH174" s="2"/>
      <c r="BI174" s="2"/>
      <c r="BJ174" s="2"/>
      <c r="BP174" t="s">
        <v>2</v>
      </c>
      <c r="BQ174" s="2">
        <v>2.9000000000000001E-2</v>
      </c>
      <c r="BR174" s="2">
        <v>3.0499999999999999E-2</v>
      </c>
      <c r="BS174" s="2">
        <v>3.15E-2</v>
      </c>
      <c r="BT174" s="2">
        <v>3.3000000000000002E-2</v>
      </c>
      <c r="BU174" s="2">
        <v>3.4500000000000003E-2</v>
      </c>
      <c r="BV174" s="2">
        <v>3.6999999999999998E-2</v>
      </c>
    </row>
    <row r="175" spans="1:74" x14ac:dyDescent="0.55000000000000004">
      <c r="A175" s="4" t="str">
        <f t="shared" ca="1" si="21"/>
        <v>Hugh Johnson Adv</v>
      </c>
      <c r="B175" s="4" t="str">
        <f t="shared" si="28"/>
        <v>H. Johnson</v>
      </c>
      <c r="C175" s="4" t="s">
        <v>88</v>
      </c>
      <c r="D175" s="4" t="s">
        <v>96</v>
      </c>
      <c r="E175" s="4" t="str">
        <f>IF(COUNTIF($E$2:E174,"Begin: " &amp; C175 &amp; "-" &amp; D175 &amp; "-" &amp; H175)=0,"Begin: " &amp; C175 &amp; "-" &amp; D175 &amp; "-" &amp; H175,IF((C175 &amp; "-" &amp; D175 &amp; "-" &amp; H175)&lt;&gt;(C176 &amp; "-" &amp; D176 &amp; "-" &amp; H176),"End: " &amp; C175 &amp; "-" &amp; D175 &amp; "-" &amp; H175,""))</f>
        <v/>
      </c>
      <c r="F175" s="4" t="str">
        <f t="shared" si="29"/>
        <v>Bloomberg-10Yr Treasury Yield-03-2014</v>
      </c>
      <c r="G175" s="7">
        <v>41711</v>
      </c>
      <c r="H175" s="7" t="str">
        <f t="shared" si="23"/>
        <v>03-2014</v>
      </c>
      <c r="I175" s="7" t="str">
        <f t="shared" ca="1" si="24"/>
        <v>Bloomberg: Hugh Johnson Adv-10Yr Treasury Yield-03-2014</v>
      </c>
      <c r="J175" s="4" t="str">
        <f t="shared" ca="1" si="30"/>
        <v>10Yr Treasury Yield-Hugh Johnson Adv:03-2014</v>
      </c>
      <c r="K175" s="1" t="s">
        <v>32</v>
      </c>
      <c r="L175" s="2"/>
      <c r="M175" s="2"/>
      <c r="N175" s="2"/>
      <c r="O175" s="2"/>
      <c r="P175" s="2"/>
      <c r="Q175" s="2"/>
      <c r="R175" s="2"/>
      <c r="X175" s="2"/>
      <c r="Y175" s="2"/>
      <c r="Z175" s="2"/>
      <c r="AA175" s="2"/>
      <c r="AB175" s="2"/>
      <c r="AC175" s="2"/>
      <c r="AD175" s="2"/>
      <c r="BD175" s="2"/>
      <c r="BE175" s="2"/>
      <c r="BF175" s="2"/>
      <c r="BG175" s="2"/>
      <c r="BH175" s="2"/>
      <c r="BI175" s="2"/>
      <c r="BJ175" s="2"/>
      <c r="BP175" s="2">
        <v>2.76E-2</v>
      </c>
      <c r="BQ175" s="2">
        <v>2.7199999999999998E-2</v>
      </c>
      <c r="BR175" s="2">
        <v>2.7400000000000001E-2</v>
      </c>
      <c r="BS175" s="2">
        <v>2.7799999999999998E-2</v>
      </c>
      <c r="BT175" s="2">
        <v>2.7699999999999999E-2</v>
      </c>
      <c r="BU175" s="2">
        <v>2.8400000000000002E-2</v>
      </c>
      <c r="BV175" s="2">
        <v>2.8500000000000001E-2</v>
      </c>
    </row>
    <row r="176" spans="1:74" x14ac:dyDescent="0.55000000000000004">
      <c r="A176" s="4" t="str">
        <f t="shared" ca="1" si="21"/>
        <v>IHS Global Insight</v>
      </c>
      <c r="B176" s="4" t="str">
        <f t="shared" si="28"/>
        <v>D. Handler</v>
      </c>
      <c r="C176" s="4" t="s">
        <v>88</v>
      </c>
      <c r="D176" s="4" t="s">
        <v>96</v>
      </c>
      <c r="E176" s="4" t="str">
        <f>IF(COUNTIF($E$2:E175,"Begin: " &amp; C176 &amp; "-" &amp; D176 &amp; "-" &amp; H176)=0,"Begin: " &amp; C176 &amp; "-" &amp; D176 &amp; "-" &amp; H176,IF((C176 &amp; "-" &amp; D176 &amp; "-" &amp; H176)&lt;&gt;(C177 &amp; "-" &amp; D177 &amp; "-" &amp; H177),"End: " &amp; C176 &amp; "-" &amp; D176 &amp; "-" &amp; H176,""))</f>
        <v/>
      </c>
      <c r="F176" s="4" t="str">
        <f t="shared" si="29"/>
        <v>Bloomberg-10Yr Treasury Yield-03-2014</v>
      </c>
      <c r="G176" s="7">
        <v>41711</v>
      </c>
      <c r="H176" s="7" t="str">
        <f t="shared" si="23"/>
        <v>03-2014</v>
      </c>
      <c r="I176" s="7" t="str">
        <f t="shared" ca="1" si="24"/>
        <v>Bloomberg: IHS Global Insight-10Yr Treasury Yield-03-2014</v>
      </c>
      <c r="J176" s="4" t="str">
        <f t="shared" ca="1" si="30"/>
        <v>10Yr Treasury Yield-IHS Global Insight:03-2014</v>
      </c>
      <c r="K176" s="1" t="s">
        <v>33</v>
      </c>
      <c r="L176" s="2"/>
      <c r="M176" s="2"/>
      <c r="N176" s="2"/>
      <c r="O176" s="2"/>
      <c r="P176" s="2"/>
      <c r="Q176" s="2"/>
      <c r="R176" s="2"/>
      <c r="X176" s="2"/>
      <c r="Y176" s="2"/>
      <c r="Z176" s="2"/>
      <c r="AA176" s="2"/>
      <c r="AB176" s="2"/>
      <c r="AC176" s="2"/>
      <c r="AD176" s="2"/>
      <c r="BD176" s="2"/>
      <c r="BE176" s="2"/>
      <c r="BF176" s="2"/>
      <c r="BG176" s="2"/>
      <c r="BH176" s="2"/>
      <c r="BI176" s="2"/>
      <c r="BJ176" s="2"/>
      <c r="BP176" s="2">
        <v>2.75E-2</v>
      </c>
      <c r="BQ176" s="2">
        <v>2.98E-2</v>
      </c>
      <c r="BR176" s="2">
        <v>3.0700000000000002E-2</v>
      </c>
      <c r="BS176" s="2">
        <v>3.1300000000000001E-2</v>
      </c>
      <c r="BT176" s="2">
        <v>3.2099999999999997E-2</v>
      </c>
      <c r="BU176" s="2">
        <v>3.27E-2</v>
      </c>
      <c r="BV176" s="2">
        <v>3.39E-2</v>
      </c>
    </row>
    <row r="177" spans="1:74" x14ac:dyDescent="0.55000000000000004">
      <c r="A177" s="4" t="str">
        <f t="shared" ca="1" si="21"/>
        <v>ING</v>
      </c>
      <c r="B177" s="4" t="str">
        <f t="shared" si="28"/>
        <v>R. Carnell</v>
      </c>
      <c r="C177" s="4" t="s">
        <v>88</v>
      </c>
      <c r="D177" s="4" t="s">
        <v>96</v>
      </c>
      <c r="E177" s="4" t="str">
        <f>IF(COUNTIF($E$2:E176,"Begin: " &amp; C177 &amp; "-" &amp; D177 &amp; "-" &amp; H177)=0,"Begin: " &amp; C177 &amp; "-" &amp; D177 &amp; "-" &amp; H177,IF((C177 &amp; "-" &amp; D177 &amp; "-" &amp; H177)&lt;&gt;(C178 &amp; "-" &amp; D178 &amp; "-" &amp; H178),"End: " &amp; C177 &amp; "-" &amp; D177 &amp; "-" &amp; H177,""))</f>
        <v/>
      </c>
      <c r="F177" s="4" t="str">
        <f t="shared" si="29"/>
        <v>Bloomberg-10Yr Treasury Yield-03-2014</v>
      </c>
      <c r="G177" s="7">
        <v>41711</v>
      </c>
      <c r="H177" s="7" t="str">
        <f t="shared" si="23"/>
        <v>03-2014</v>
      </c>
      <c r="I177" s="7" t="str">
        <f t="shared" ca="1" si="24"/>
        <v>Bloomberg: ING-10Yr Treasury Yield-03-2014</v>
      </c>
      <c r="J177" s="4" t="str">
        <f t="shared" ca="1" si="30"/>
        <v>10Yr Treasury Yield-ING:03-2014</v>
      </c>
      <c r="K177" s="1" t="s">
        <v>34</v>
      </c>
      <c r="L177" s="2"/>
      <c r="M177" s="2"/>
      <c r="N177" s="2"/>
      <c r="O177" s="2"/>
      <c r="P177" s="2"/>
      <c r="Q177" s="2"/>
      <c r="R177" s="2"/>
      <c r="X177" s="2"/>
      <c r="Y177" s="2"/>
      <c r="Z177" s="2"/>
      <c r="AA177" s="2"/>
      <c r="AB177" s="2"/>
      <c r="AC177" s="2"/>
      <c r="AD177" s="2"/>
      <c r="BD177" s="2"/>
      <c r="BE177" s="2"/>
      <c r="BF177" s="2"/>
      <c r="BG177" s="2"/>
      <c r="BH177" s="2"/>
      <c r="BI177" s="2"/>
      <c r="BJ177" s="2"/>
      <c r="BP177" s="2">
        <v>2.8000000000000001E-2</v>
      </c>
      <c r="BQ177" s="2">
        <v>2.8000000000000001E-2</v>
      </c>
      <c r="BR177" s="2">
        <v>3.2000000000000001E-2</v>
      </c>
      <c r="BS177" s="2">
        <v>3.3000000000000002E-2</v>
      </c>
      <c r="BT177" s="2">
        <v>3.4000000000000002E-2</v>
      </c>
      <c r="BU177" s="2">
        <v>3.5000000000000003E-2</v>
      </c>
      <c r="BV177" s="2">
        <v>3.5999999999999997E-2</v>
      </c>
    </row>
    <row r="178" spans="1:74" x14ac:dyDescent="0.55000000000000004">
      <c r="A178" s="4" t="str">
        <f t="shared" ca="1" si="21"/>
        <v>Laurentian</v>
      </c>
      <c r="B178" s="4" t="str">
        <f t="shared" si="28"/>
        <v>S. Lavoie</v>
      </c>
      <c r="C178" s="4" t="s">
        <v>88</v>
      </c>
      <c r="D178" s="4" t="s">
        <v>96</v>
      </c>
      <c r="E178" s="4" t="str">
        <f>IF(COUNTIF($E$2:E177,"Begin: " &amp; C178 &amp; "-" &amp; D178 &amp; "-" &amp; H178)=0,"Begin: " &amp; C178 &amp; "-" &amp; D178 &amp; "-" &amp; H178,IF((C178 &amp; "-" &amp; D178 &amp; "-" &amp; H178)&lt;&gt;(C179 &amp; "-" &amp; D179 &amp; "-" &amp; H179),"End: " &amp; C178 &amp; "-" &amp; D178 &amp; "-" &amp; H178,""))</f>
        <v/>
      </c>
      <c r="F178" s="4" t="str">
        <f t="shared" si="29"/>
        <v>Bloomberg-10Yr Treasury Yield-03-2014</v>
      </c>
      <c r="G178" s="7">
        <v>41711</v>
      </c>
      <c r="H178" s="7" t="str">
        <f t="shared" si="23"/>
        <v>03-2014</v>
      </c>
      <c r="I178" s="7" t="str">
        <f t="shared" ca="1" si="24"/>
        <v>Bloomberg: Laurentian-10Yr Treasury Yield-03-2014</v>
      </c>
      <c r="J178" s="4" t="str">
        <f t="shared" ca="1" si="30"/>
        <v>10Yr Treasury Yield-Laurentian:03-2014</v>
      </c>
      <c r="K178" s="1" t="s">
        <v>36</v>
      </c>
      <c r="L178" s="2"/>
      <c r="M178" s="2"/>
      <c r="N178" s="2"/>
      <c r="O178" s="2"/>
      <c r="P178" s="2"/>
      <c r="Q178" s="2"/>
      <c r="R178" s="2"/>
      <c r="X178" s="2"/>
      <c r="Y178" s="2"/>
      <c r="Z178" s="2"/>
      <c r="AA178" s="2"/>
      <c r="AB178" s="2"/>
      <c r="AC178" s="2"/>
      <c r="AD178" s="2"/>
      <c r="BD178" s="2"/>
      <c r="BE178" s="2"/>
      <c r="BF178" s="2"/>
      <c r="BG178" s="2"/>
      <c r="BH178" s="2"/>
      <c r="BI178" s="2"/>
      <c r="BJ178" s="2"/>
      <c r="BP178" s="2">
        <v>3.15E-2</v>
      </c>
      <c r="BQ178" s="2">
        <v>3.4000000000000002E-2</v>
      </c>
      <c r="BR178" s="2">
        <v>3.4500000000000003E-2</v>
      </c>
      <c r="BS178" s="2">
        <v>3.5999999999999997E-2</v>
      </c>
      <c r="BT178" s="2">
        <v>3.6999999999999998E-2</v>
      </c>
      <c r="BU178" s="2">
        <v>3.9E-2</v>
      </c>
      <c r="BV178" s="2">
        <v>4.1000000000000002E-2</v>
      </c>
    </row>
    <row r="179" spans="1:74" x14ac:dyDescent="0.55000000000000004">
      <c r="A179" s="4" t="str">
        <f t="shared" ca="1" si="21"/>
        <v>MacroFin Analytics</v>
      </c>
      <c r="B179" s="4" t="str">
        <f t="shared" si="28"/>
        <v>P. Jain</v>
      </c>
      <c r="C179" s="4" t="s">
        <v>88</v>
      </c>
      <c r="D179" s="4" t="s">
        <v>96</v>
      </c>
      <c r="E179" s="4" t="str">
        <f>IF(COUNTIF($E$2:E178,"Begin: " &amp; C179 &amp; "-" &amp; D179 &amp; "-" &amp; H179)=0,"Begin: " &amp; C179 &amp; "-" &amp; D179 &amp; "-" &amp; H179,IF((C179 &amp; "-" &amp; D179 &amp; "-" &amp; H179)&lt;&gt;(C180 &amp; "-" &amp; D180 &amp; "-" &amp; H180),"End: " &amp; C179 &amp; "-" &amp; D179 &amp; "-" &amp; H179,""))</f>
        <v/>
      </c>
      <c r="F179" s="4" t="str">
        <f t="shared" si="29"/>
        <v>Bloomberg-10Yr Treasury Yield-03-2014</v>
      </c>
      <c r="G179" s="7">
        <v>41711</v>
      </c>
      <c r="H179" s="7" t="str">
        <f t="shared" si="23"/>
        <v>03-2014</v>
      </c>
      <c r="I179" s="7" t="str">
        <f t="shared" ca="1" si="24"/>
        <v>Bloomberg: MacroFin Analytics-10Yr Treasury Yield-03-2014</v>
      </c>
      <c r="J179" s="4" t="str">
        <f t="shared" ca="1" si="30"/>
        <v>10Yr Treasury Yield-MacroFin Analytics:03-2014</v>
      </c>
      <c r="K179" s="1" t="s">
        <v>37</v>
      </c>
      <c r="L179" s="2"/>
      <c r="M179" s="2"/>
      <c r="N179" s="2"/>
      <c r="O179" s="2"/>
      <c r="P179" s="2"/>
      <c r="Q179" s="2"/>
      <c r="R179" s="2"/>
      <c r="X179" s="2"/>
      <c r="Y179" s="2"/>
      <c r="Z179" s="2"/>
      <c r="AA179" s="2"/>
      <c r="AB179" s="2"/>
      <c r="AC179" s="2"/>
      <c r="AD179" s="2"/>
      <c r="BD179" s="2"/>
      <c r="BE179" s="2"/>
      <c r="BF179" s="2"/>
      <c r="BG179" s="2"/>
      <c r="BH179" s="2"/>
      <c r="BI179" s="2"/>
      <c r="BJ179" s="2"/>
      <c r="BP179" s="2">
        <v>2.8000000000000001E-2</v>
      </c>
      <c r="BQ179" s="2">
        <v>2.9000000000000001E-2</v>
      </c>
      <c r="BR179" s="2">
        <v>0.03</v>
      </c>
      <c r="BS179" s="2">
        <v>3.1E-2</v>
      </c>
      <c r="BT179" s="2">
        <v>3.2000000000000001E-2</v>
      </c>
      <c r="BU179" s="2">
        <v>3.3000000000000002E-2</v>
      </c>
      <c r="BV179" s="2">
        <v>3.4000000000000002E-2</v>
      </c>
    </row>
    <row r="180" spans="1:74" x14ac:dyDescent="0.55000000000000004">
      <c r="A180" s="4" t="str">
        <f t="shared" ca="1" si="21"/>
        <v>MBA</v>
      </c>
      <c r="B180" s="4" t="str">
        <f t="shared" si="28"/>
        <v>M. Fratantoni</v>
      </c>
      <c r="C180" s="4" t="s">
        <v>88</v>
      </c>
      <c r="D180" s="4" t="s">
        <v>96</v>
      </c>
      <c r="E180" s="4" t="str">
        <f>IF(COUNTIF($E$2:E179,"Begin: " &amp; C180 &amp; "-" &amp; D180 &amp; "-" &amp; H180)=0,"Begin: " &amp; C180 &amp; "-" &amp; D180 &amp; "-" &amp; H180,IF((C180 &amp; "-" &amp; D180 &amp; "-" &amp; H180)&lt;&gt;(C181 &amp; "-" &amp; D181 &amp; "-" &amp; H181),"End: " &amp; C180 &amp; "-" &amp; D180 &amp; "-" &amp; H180,""))</f>
        <v/>
      </c>
      <c r="F180" s="4" t="str">
        <f t="shared" si="29"/>
        <v>Bloomberg-10Yr Treasury Yield-03-2014</v>
      </c>
      <c r="G180" s="7">
        <v>41711</v>
      </c>
      <c r="H180" s="7" t="str">
        <f t="shared" si="23"/>
        <v>03-2014</v>
      </c>
      <c r="I180" s="7" t="str">
        <f t="shared" ca="1" si="24"/>
        <v>Bloomberg: MBA-10Yr Treasury Yield-03-2014</v>
      </c>
      <c r="J180" s="4" t="str">
        <f t="shared" ca="1" si="30"/>
        <v>10Yr Treasury Yield-MBA:03-2014</v>
      </c>
      <c r="K180" s="1" t="s">
        <v>38</v>
      </c>
      <c r="L180" s="2"/>
      <c r="M180" s="2"/>
      <c r="N180" s="2"/>
      <c r="O180" s="2"/>
      <c r="P180" s="2"/>
      <c r="Q180" s="2"/>
      <c r="R180" s="2"/>
      <c r="X180" s="2"/>
      <c r="Y180" s="2"/>
      <c r="Z180" s="2"/>
      <c r="AA180" s="2"/>
      <c r="AB180" s="2"/>
      <c r="AC180" s="2"/>
      <c r="AD180" s="2"/>
      <c r="BD180" s="2"/>
      <c r="BE180" s="2"/>
      <c r="BF180" s="2"/>
      <c r="BG180" s="2"/>
      <c r="BH180" s="2"/>
      <c r="BI180" s="2"/>
      <c r="BJ180" s="2"/>
      <c r="BP180" s="2">
        <v>2.9000000000000001E-2</v>
      </c>
      <c r="BQ180" s="2">
        <v>0.03</v>
      </c>
      <c r="BR180" s="2">
        <v>3.2000000000000001E-2</v>
      </c>
      <c r="BS180" s="2">
        <v>3.3000000000000002E-2</v>
      </c>
      <c r="BT180" s="2">
        <v>3.3000000000000002E-2</v>
      </c>
      <c r="BU180" s="2">
        <v>3.4000000000000002E-2</v>
      </c>
      <c r="BV180" s="2">
        <v>3.5000000000000003E-2</v>
      </c>
    </row>
    <row r="181" spans="1:74" x14ac:dyDescent="0.55000000000000004">
      <c r="A181" s="4" t="str">
        <f t="shared" ca="1" si="21"/>
        <v>Mesirow Financial</v>
      </c>
      <c r="B181" s="4" t="str">
        <f t="shared" si="28"/>
        <v>D. Swonk</v>
      </c>
      <c r="C181" s="4" t="s">
        <v>88</v>
      </c>
      <c r="D181" s="4" t="s">
        <v>96</v>
      </c>
      <c r="E181" s="4" t="str">
        <f>IF(COUNTIF($E$2:E180,"Begin: " &amp; C181 &amp; "-" &amp; D181 &amp; "-" &amp; H181)=0,"Begin: " &amp; C181 &amp; "-" &amp; D181 &amp; "-" &amp; H181,IF((C181 &amp; "-" &amp; D181 &amp; "-" &amp; H181)&lt;&gt;(C182 &amp; "-" &amp; D182 &amp; "-" &amp; H182),"End: " &amp; C181 &amp; "-" &amp; D181 &amp; "-" &amp; H181,""))</f>
        <v/>
      </c>
      <c r="F181" s="4" t="str">
        <f t="shared" si="29"/>
        <v>Bloomberg-10Yr Treasury Yield-03-2014</v>
      </c>
      <c r="G181" s="7">
        <v>41711</v>
      </c>
      <c r="H181" s="7" t="str">
        <f t="shared" si="23"/>
        <v>03-2014</v>
      </c>
      <c r="I181" s="7" t="str">
        <f t="shared" ca="1" si="24"/>
        <v>Bloomberg: Mesirow Financial-10Yr Treasury Yield-03-2014</v>
      </c>
      <c r="J181" s="4" t="str">
        <f t="shared" ca="1" si="30"/>
        <v>10Yr Treasury Yield-Mesirow Financial:03-2014</v>
      </c>
      <c r="K181" s="1" t="s">
        <v>39</v>
      </c>
      <c r="L181" s="2"/>
      <c r="M181" s="2"/>
      <c r="N181" s="2"/>
      <c r="O181" s="2"/>
      <c r="P181" s="2"/>
      <c r="Q181" s="2"/>
      <c r="R181" s="2"/>
      <c r="X181" s="2"/>
      <c r="Y181" s="2"/>
      <c r="Z181" s="2"/>
      <c r="AA181" s="2"/>
      <c r="AB181" s="2"/>
      <c r="AC181" s="2"/>
      <c r="AD181" s="2"/>
      <c r="BD181" s="2"/>
      <c r="BE181" s="2"/>
      <c r="BF181" s="2"/>
      <c r="BG181" s="2"/>
      <c r="BH181" s="2"/>
      <c r="BI181" s="2"/>
      <c r="BJ181" s="2"/>
      <c r="BP181" s="2">
        <v>2.7199999999999998E-2</v>
      </c>
      <c r="BQ181" s="2">
        <v>2.7E-2</v>
      </c>
      <c r="BR181" s="2">
        <v>2.9000000000000001E-2</v>
      </c>
      <c r="BS181" s="2">
        <v>3.1E-2</v>
      </c>
      <c r="BT181" s="2">
        <v>3.3000000000000002E-2</v>
      </c>
      <c r="BU181" s="2">
        <v>3.5000000000000003E-2</v>
      </c>
      <c r="BV181" s="2">
        <v>3.5999999999999997E-2</v>
      </c>
    </row>
    <row r="182" spans="1:74" x14ac:dyDescent="0.55000000000000004">
      <c r="A182" s="4" t="str">
        <f t="shared" ca="1" si="21"/>
        <v>MFR</v>
      </c>
      <c r="B182" s="4" t="str">
        <f t="shared" si="28"/>
        <v>J. Shapiro</v>
      </c>
      <c r="C182" s="4" t="s">
        <v>88</v>
      </c>
      <c r="D182" s="4" t="s">
        <v>96</v>
      </c>
      <c r="E182" s="4" t="str">
        <f>IF(COUNTIF($E$2:E181,"Begin: " &amp; C182 &amp; "-" &amp; D182 &amp; "-" &amp; H182)=0,"Begin: " &amp; C182 &amp; "-" &amp; D182 &amp; "-" &amp; H182,IF((C182 &amp; "-" &amp; D182 &amp; "-" &amp; H182)&lt;&gt;(C183 &amp; "-" &amp; D183 &amp; "-" &amp; H183),"End: " &amp; C182 &amp; "-" &amp; D182 &amp; "-" &amp; H182,""))</f>
        <v/>
      </c>
      <c r="F182" s="4" t="str">
        <f t="shared" si="29"/>
        <v>Bloomberg-10Yr Treasury Yield-03-2014</v>
      </c>
      <c r="G182" s="7">
        <v>41711</v>
      </c>
      <c r="H182" s="7" t="str">
        <f t="shared" si="23"/>
        <v>03-2014</v>
      </c>
      <c r="I182" s="7" t="str">
        <f t="shared" ca="1" si="24"/>
        <v>Bloomberg: MFR-10Yr Treasury Yield-03-2014</v>
      </c>
      <c r="J182" s="4" t="str">
        <f t="shared" ca="1" si="30"/>
        <v>10Yr Treasury Yield-MFR:03-2014</v>
      </c>
      <c r="K182" s="1" t="s">
        <v>40</v>
      </c>
      <c r="L182" s="2"/>
      <c r="M182" s="2"/>
      <c r="N182" s="2"/>
      <c r="O182" s="2"/>
      <c r="P182" s="2"/>
      <c r="Q182" s="2"/>
      <c r="X182" s="2"/>
      <c r="Y182" s="2"/>
      <c r="Z182" s="2"/>
      <c r="AA182" s="2"/>
      <c r="AB182" s="2"/>
      <c r="AC182" s="2"/>
      <c r="BD182" s="2"/>
      <c r="BE182" s="2"/>
      <c r="BF182" s="2"/>
      <c r="BG182" s="2"/>
      <c r="BH182" s="2"/>
      <c r="BI182" s="2"/>
      <c r="BP182" s="2">
        <v>2.9000000000000001E-2</v>
      </c>
      <c r="BQ182" s="2">
        <v>3.15E-2</v>
      </c>
      <c r="BR182" s="2">
        <v>3.3000000000000002E-2</v>
      </c>
      <c r="BS182" s="2">
        <v>3.4500000000000003E-2</v>
      </c>
      <c r="BT182" s="2">
        <v>3.5999999999999997E-2</v>
      </c>
      <c r="BU182" s="2">
        <v>3.9E-2</v>
      </c>
      <c r="BV182" t="s">
        <v>2</v>
      </c>
    </row>
    <row r="183" spans="1:74" x14ac:dyDescent="0.55000000000000004">
      <c r="A183" s="4" t="str">
        <f t="shared" ca="1" si="21"/>
        <v>Moody’s Analytics</v>
      </c>
      <c r="B183" s="4" t="str">
        <f t="shared" si="28"/>
        <v>M. Zandi</v>
      </c>
      <c r="C183" s="4" t="s">
        <v>88</v>
      </c>
      <c r="D183" s="4" t="s">
        <v>96</v>
      </c>
      <c r="E183" s="4" t="str">
        <f>IF(COUNTIF($E$2:E182,"Begin: " &amp; C183 &amp; "-" &amp; D183 &amp; "-" &amp; H183)=0,"Begin: " &amp; C183 &amp; "-" &amp; D183 &amp; "-" &amp; H183,IF((C183 &amp; "-" &amp; D183 &amp; "-" &amp; H183)&lt;&gt;(C184 &amp; "-" &amp; D184 &amp; "-" &amp; H184),"End: " &amp; C183 &amp; "-" &amp; D183 &amp; "-" &amp; H183,""))</f>
        <v/>
      </c>
      <c r="F183" s="4" t="str">
        <f t="shared" si="29"/>
        <v>Bloomberg-10Yr Treasury Yield-03-2014</v>
      </c>
      <c r="G183" s="7">
        <v>41711</v>
      </c>
      <c r="H183" s="7" t="str">
        <f t="shared" si="23"/>
        <v>03-2014</v>
      </c>
      <c r="I183" s="7" t="str">
        <f t="shared" ca="1" si="24"/>
        <v>Bloomberg: Moody’s Analytics-10Yr Treasury Yield-03-2014</v>
      </c>
      <c r="J183" s="4" t="str">
        <f t="shared" ca="1" si="30"/>
        <v>10Yr Treasury Yield-Moody’s Analytics:03-2014</v>
      </c>
      <c r="K183" s="1" t="s">
        <v>41</v>
      </c>
      <c r="L183" s="2"/>
      <c r="M183" s="2"/>
      <c r="N183" s="2"/>
      <c r="O183" s="2"/>
      <c r="P183" s="2"/>
      <c r="Q183" s="2"/>
      <c r="R183" s="2"/>
      <c r="X183" s="2"/>
      <c r="Y183" s="2"/>
      <c r="Z183" s="2"/>
      <c r="AA183" s="2"/>
      <c r="AB183" s="2"/>
      <c r="AC183" s="2"/>
      <c r="AD183" s="2"/>
      <c r="BD183" s="2"/>
      <c r="BE183" s="2"/>
      <c r="BF183" s="2"/>
      <c r="BG183" s="2"/>
      <c r="BH183" s="2"/>
      <c r="BI183" s="2"/>
      <c r="BJ183" s="2"/>
      <c r="BP183" s="2">
        <v>2.8799999999999999E-2</v>
      </c>
      <c r="BQ183" s="2">
        <v>3.1800000000000002E-2</v>
      </c>
      <c r="BR183" s="2">
        <v>3.3700000000000001E-2</v>
      </c>
      <c r="BS183" s="2">
        <v>3.5200000000000002E-2</v>
      </c>
      <c r="BT183" s="2">
        <v>3.7100000000000001E-2</v>
      </c>
      <c r="BU183" s="2">
        <v>4.02E-2</v>
      </c>
      <c r="BV183" s="2">
        <v>4.2700000000000002E-2</v>
      </c>
    </row>
    <row r="184" spans="1:74" x14ac:dyDescent="0.55000000000000004">
      <c r="A184" s="4" t="str">
        <f t="shared" ca="1" si="21"/>
        <v>Moody's Capital Mkt</v>
      </c>
      <c r="B184" s="4" t="str">
        <f t="shared" si="28"/>
        <v>J. Lonski</v>
      </c>
      <c r="C184" s="4" t="s">
        <v>88</v>
      </c>
      <c r="D184" s="4" t="s">
        <v>96</v>
      </c>
      <c r="E184" s="4" t="str">
        <f>IF(COUNTIF($E$2:E183,"Begin: " &amp; C184 &amp; "-" &amp; D184 &amp; "-" &amp; H184)=0,"Begin: " &amp; C184 &amp; "-" &amp; D184 &amp; "-" &amp; H184,IF((C184 &amp; "-" &amp; D184 &amp; "-" &amp; H184)&lt;&gt;(C185 &amp; "-" &amp; D185 &amp; "-" &amp; H185),"End: " &amp; C184 &amp; "-" &amp; D184 &amp; "-" &amp; H184,""))</f>
        <v/>
      </c>
      <c r="F184" s="4" t="str">
        <f t="shared" si="29"/>
        <v>Bloomberg-10Yr Treasury Yield-03-2014</v>
      </c>
      <c r="G184" s="7">
        <v>41711</v>
      </c>
      <c r="H184" s="7" t="str">
        <f t="shared" si="23"/>
        <v>03-2014</v>
      </c>
      <c r="I184" s="7" t="str">
        <f t="shared" ca="1" si="24"/>
        <v>Bloomberg: Moody's Capital Mkt-10Yr Treasury Yield-03-2014</v>
      </c>
      <c r="J184" s="4" t="str">
        <f t="shared" ca="1" si="30"/>
        <v>10Yr Treasury Yield-Moody's Capital Mkt:03-2014</v>
      </c>
      <c r="K184" s="1" t="s">
        <v>78</v>
      </c>
      <c r="L184" s="2"/>
      <c r="M184" s="2"/>
      <c r="N184" s="2"/>
      <c r="O184" s="2"/>
      <c r="P184" s="2"/>
      <c r="Q184" s="2"/>
      <c r="R184" s="2"/>
      <c r="X184" s="2"/>
      <c r="Y184" s="2"/>
      <c r="Z184" s="2"/>
      <c r="AA184" s="2"/>
      <c r="AB184" s="2"/>
      <c r="AC184" s="2"/>
      <c r="AD184" s="2"/>
      <c r="BD184" s="2"/>
      <c r="BE184" s="2"/>
      <c r="BF184" s="2"/>
      <c r="BG184" s="2"/>
      <c r="BH184" s="2"/>
      <c r="BI184" s="2"/>
      <c r="BJ184" s="2"/>
      <c r="BP184" s="2">
        <v>2.8000000000000001E-2</v>
      </c>
      <c r="BQ184" s="2">
        <v>2.8500000000000001E-2</v>
      </c>
      <c r="BR184" s="2">
        <v>2.9000000000000001E-2</v>
      </c>
      <c r="BS184" s="2">
        <v>3.0499999999999999E-2</v>
      </c>
      <c r="BT184" s="2">
        <v>3.15E-2</v>
      </c>
      <c r="BU184" s="2">
        <v>3.2500000000000001E-2</v>
      </c>
      <c r="BV184" s="2">
        <v>3.2500000000000001E-2</v>
      </c>
    </row>
    <row r="185" spans="1:74" x14ac:dyDescent="0.55000000000000004">
      <c r="A185" s="4" t="str">
        <f t="shared" ca="1" si="21"/>
        <v>NAHB</v>
      </c>
      <c r="B185" s="4" t="str">
        <f t="shared" si="28"/>
        <v>D. Crowe</v>
      </c>
      <c r="C185" s="4" t="s">
        <v>88</v>
      </c>
      <c r="D185" s="4" t="s">
        <v>96</v>
      </c>
      <c r="E185" s="4" t="str">
        <f>IF(COUNTIF($E$2:E184,"Begin: " &amp; C185 &amp; "-" &amp; D185 &amp; "-" &amp; H185)=0,"Begin: " &amp; C185 &amp; "-" &amp; D185 &amp; "-" &amp; H185,IF((C185 &amp; "-" &amp; D185 &amp; "-" &amp; H185)&lt;&gt;(C186 &amp; "-" &amp; D186 &amp; "-" &amp; H186),"End: " &amp; C185 &amp; "-" &amp; D185 &amp; "-" &amp; H185,""))</f>
        <v/>
      </c>
      <c r="F185" s="4" t="str">
        <f t="shared" si="29"/>
        <v>Bloomberg-10Yr Treasury Yield-03-2014</v>
      </c>
      <c r="G185" s="7">
        <v>41711</v>
      </c>
      <c r="H185" s="7" t="str">
        <f t="shared" si="23"/>
        <v>03-2014</v>
      </c>
      <c r="I185" s="7" t="str">
        <f t="shared" ca="1" si="24"/>
        <v>Bloomberg: NAHB-10Yr Treasury Yield-03-2014</v>
      </c>
      <c r="J185" s="4" t="str">
        <f t="shared" ca="1" si="30"/>
        <v>10Yr Treasury Yield-NAHB:03-2014</v>
      </c>
      <c r="K185" s="1" t="s">
        <v>43</v>
      </c>
      <c r="L185" s="2"/>
      <c r="M185" s="2"/>
      <c r="N185" s="2"/>
      <c r="O185" s="2"/>
      <c r="P185" s="2"/>
      <c r="Q185" s="2"/>
      <c r="R185" s="2"/>
      <c r="X185" s="2"/>
      <c r="Y185" s="2"/>
      <c r="Z185" s="2"/>
      <c r="AA185" s="2"/>
      <c r="AB185" s="2"/>
      <c r="AC185" s="2"/>
      <c r="AD185" s="2"/>
      <c r="BD185" s="2"/>
      <c r="BE185" s="2"/>
      <c r="BF185" s="2"/>
      <c r="BG185" s="2"/>
      <c r="BH185" s="2"/>
      <c r="BI185" s="2"/>
      <c r="BJ185" s="2"/>
      <c r="BP185" s="2">
        <v>2.87E-2</v>
      </c>
      <c r="BQ185" s="2">
        <v>3.0099999999999998E-2</v>
      </c>
      <c r="BR185" s="2">
        <v>3.1600000000000003E-2</v>
      </c>
      <c r="BS185" s="2">
        <v>3.3500000000000002E-2</v>
      </c>
      <c r="BT185" s="2">
        <v>3.5999999999999997E-2</v>
      </c>
      <c r="BU185" s="2">
        <v>3.8699999999999998E-2</v>
      </c>
      <c r="BV185" s="2">
        <v>4.1599999999999998E-2</v>
      </c>
    </row>
    <row r="186" spans="1:74" x14ac:dyDescent="0.55000000000000004">
      <c r="A186" s="4" t="str">
        <f t="shared" ca="1" si="21"/>
        <v>Naroff Economics</v>
      </c>
      <c r="B186" s="4" t="str">
        <f t="shared" si="28"/>
        <v>J. Naroff</v>
      </c>
      <c r="C186" s="4" t="s">
        <v>88</v>
      </c>
      <c r="D186" s="4" t="s">
        <v>96</v>
      </c>
      <c r="E186" s="4" t="str">
        <f>IF(COUNTIF($E$2:E185,"Begin: " &amp; C186 &amp; "-" &amp; D186 &amp; "-" &amp; H186)=0,"Begin: " &amp; C186 &amp; "-" &amp; D186 &amp; "-" &amp; H186,IF((C186 &amp; "-" &amp; D186 &amp; "-" &amp; H186)&lt;&gt;(C187 &amp; "-" &amp; D187 &amp; "-" &amp; H187),"End: " &amp; C186 &amp; "-" &amp; D186 &amp; "-" &amp; H186,""))</f>
        <v/>
      </c>
      <c r="F186" s="4" t="str">
        <f t="shared" si="29"/>
        <v>Bloomberg-10Yr Treasury Yield-03-2014</v>
      </c>
      <c r="G186" s="7">
        <v>41711</v>
      </c>
      <c r="H186" s="7" t="str">
        <f t="shared" si="23"/>
        <v>03-2014</v>
      </c>
      <c r="I186" s="7" t="str">
        <f t="shared" ca="1" si="24"/>
        <v>Bloomberg: Naroff Economics-10Yr Treasury Yield-03-2014</v>
      </c>
      <c r="J186" s="4" t="str">
        <f t="shared" ca="1" si="30"/>
        <v>10Yr Treasury Yield-Naroff Economics:03-2014</v>
      </c>
      <c r="K186" s="1" t="s">
        <v>44</v>
      </c>
      <c r="L186" s="2"/>
      <c r="M186" s="2"/>
      <c r="N186" s="2"/>
      <c r="O186" s="2"/>
      <c r="P186" s="2"/>
      <c r="Q186" s="2"/>
      <c r="R186" s="2"/>
      <c r="X186" s="2"/>
      <c r="Y186" s="2"/>
      <c r="Z186" s="2"/>
      <c r="AA186" s="2"/>
      <c r="AB186" s="2"/>
      <c r="AC186" s="2"/>
      <c r="AD186" s="2"/>
      <c r="BD186" s="2"/>
      <c r="BE186" s="2"/>
      <c r="BF186" s="2"/>
      <c r="BG186" s="2"/>
      <c r="BH186" s="2"/>
      <c r="BI186" s="2"/>
      <c r="BJ186" s="2"/>
      <c r="BP186" s="2">
        <v>2.75E-2</v>
      </c>
      <c r="BQ186" s="2">
        <v>2.8899999999999999E-2</v>
      </c>
      <c r="BR186" s="2">
        <v>3.0800000000000001E-2</v>
      </c>
      <c r="BS186" s="2">
        <v>3.2000000000000001E-2</v>
      </c>
      <c r="BT186" s="2">
        <v>3.3500000000000002E-2</v>
      </c>
      <c r="BU186" s="2">
        <v>3.5000000000000003E-2</v>
      </c>
      <c r="BV186" s="2">
        <v>3.6999999999999998E-2</v>
      </c>
    </row>
    <row r="187" spans="1:74" x14ac:dyDescent="0.55000000000000004">
      <c r="A187" s="4" t="str">
        <f t="shared" ca="1" si="21"/>
        <v>Natl Bank Canada</v>
      </c>
      <c r="B187" s="4" t="str">
        <f t="shared" si="28"/>
        <v>P. Pinsonnault</v>
      </c>
      <c r="C187" s="4" t="s">
        <v>88</v>
      </c>
      <c r="D187" s="4" t="s">
        <v>96</v>
      </c>
      <c r="E187" s="4" t="str">
        <f>IF(COUNTIF($E$2:E186,"Begin: " &amp; C187 &amp; "-" &amp; D187 &amp; "-" &amp; H187)=0,"Begin: " &amp; C187 &amp; "-" &amp; D187 &amp; "-" &amp; H187,IF((C187 &amp; "-" &amp; D187 &amp; "-" &amp; H187)&lt;&gt;(C188 &amp; "-" &amp; D188 &amp; "-" &amp; H188),"End: " &amp; C187 &amp; "-" &amp; D187 &amp; "-" &amp; H187,""))</f>
        <v/>
      </c>
      <c r="F187" s="4" t="str">
        <f t="shared" si="29"/>
        <v>Bloomberg-10Yr Treasury Yield-03-2014</v>
      </c>
      <c r="G187" s="7">
        <v>41711</v>
      </c>
      <c r="H187" s="7" t="str">
        <f t="shared" si="23"/>
        <v>03-2014</v>
      </c>
      <c r="I187" s="7" t="str">
        <f t="shared" ca="1" si="24"/>
        <v>Bloomberg: Natl Bank Canada-10Yr Treasury Yield-03-2014</v>
      </c>
      <c r="J187" s="4" t="str">
        <f t="shared" ca="1" si="30"/>
        <v>10Yr Treasury Yield-Natl Bank Canada:03-2014</v>
      </c>
      <c r="K187" s="1" t="s">
        <v>79</v>
      </c>
      <c r="L187" s="2"/>
      <c r="M187" s="2"/>
      <c r="N187" s="2"/>
      <c r="O187" s="2"/>
      <c r="P187" s="2"/>
      <c r="Q187" s="2"/>
      <c r="R187" s="2"/>
      <c r="X187" s="2"/>
      <c r="Y187" s="2"/>
      <c r="Z187" s="2"/>
      <c r="AA187" s="2"/>
      <c r="AB187" s="2"/>
      <c r="AC187" s="2"/>
      <c r="AD187" s="2"/>
      <c r="BD187" s="2"/>
      <c r="BE187" s="2"/>
      <c r="BF187" s="2"/>
      <c r="BG187" s="2"/>
      <c r="BH187" s="2"/>
      <c r="BI187" s="2"/>
      <c r="BJ187" s="2"/>
      <c r="BP187" s="2">
        <v>2.7900000000000001E-2</v>
      </c>
      <c r="BQ187" s="2">
        <v>3.1800000000000002E-2</v>
      </c>
      <c r="BR187" s="2">
        <v>3.3700000000000001E-2</v>
      </c>
      <c r="BS187" s="2">
        <v>3.49E-2</v>
      </c>
      <c r="BT187" s="2">
        <v>3.61E-2</v>
      </c>
      <c r="BU187" s="2">
        <v>3.7100000000000001E-2</v>
      </c>
      <c r="BV187" s="2">
        <v>3.8199999999999998E-2</v>
      </c>
    </row>
    <row r="188" spans="1:74" x14ac:dyDescent="0.55000000000000004">
      <c r="A188" s="4" t="str">
        <f t="shared" ca="1" si="21"/>
        <v>Nord LB</v>
      </c>
      <c r="B188" s="4" t="str">
        <f t="shared" si="28"/>
        <v>B. Krampen</v>
      </c>
      <c r="C188" s="4" t="s">
        <v>88</v>
      </c>
      <c r="D188" s="4" t="s">
        <v>96</v>
      </c>
      <c r="E188" s="4" t="str">
        <f>IF(COUNTIF($E$2:E187,"Begin: " &amp; C188 &amp; "-" &amp; D188 &amp; "-" &amp; H188)=0,"Begin: " &amp; C188 &amp; "-" &amp; D188 &amp; "-" &amp; H188,IF((C188 &amp; "-" &amp; D188 &amp; "-" &amp; H188)&lt;&gt;(C189 &amp; "-" &amp; D189 &amp; "-" &amp; H189),"End: " &amp; C188 &amp; "-" &amp; D188 &amp; "-" &amp; H188,""))</f>
        <v/>
      </c>
      <c r="F188" s="4" t="str">
        <f t="shared" si="29"/>
        <v>Bloomberg-10Yr Treasury Yield-03-2014</v>
      </c>
      <c r="G188" s="7">
        <v>41711</v>
      </c>
      <c r="H188" s="7" t="str">
        <f t="shared" si="23"/>
        <v>03-2014</v>
      </c>
      <c r="I188" s="7" t="str">
        <f t="shared" ca="1" si="24"/>
        <v>Bloomberg: Nord LB-10Yr Treasury Yield-03-2014</v>
      </c>
      <c r="J188" s="4" t="str">
        <f t="shared" ca="1" si="30"/>
        <v>10Yr Treasury Yield-Nord LB:03-2014</v>
      </c>
      <c r="K188" s="1" t="s">
        <v>46</v>
      </c>
      <c r="L188" s="2"/>
      <c r="M188" s="2"/>
      <c r="N188" s="2"/>
      <c r="O188" s="2"/>
      <c r="P188" s="2"/>
      <c r="Q188" s="2"/>
      <c r="R188" s="2"/>
      <c r="X188" s="2"/>
      <c r="Y188" s="2"/>
      <c r="Z188" s="2"/>
      <c r="AA188" s="2"/>
      <c r="AB188" s="2"/>
      <c r="AC188" s="2"/>
      <c r="AD188" s="2"/>
      <c r="BD188" s="2"/>
      <c r="BE188" s="2"/>
      <c r="BF188" s="2"/>
      <c r="BG188" s="2"/>
      <c r="BH188" s="2"/>
      <c r="BI188" s="2"/>
      <c r="BJ188" s="2"/>
      <c r="BP188" s="2">
        <v>2.8000000000000001E-2</v>
      </c>
      <c r="BQ188" s="2">
        <v>0.03</v>
      </c>
      <c r="BR188" s="2">
        <v>3.2000000000000001E-2</v>
      </c>
      <c r="BS188" s="2">
        <v>3.3000000000000002E-2</v>
      </c>
      <c r="BT188" s="2">
        <v>3.4000000000000002E-2</v>
      </c>
      <c r="BU188" s="2">
        <v>3.5000000000000003E-2</v>
      </c>
      <c r="BV188" s="2">
        <v>3.5999999999999997E-2</v>
      </c>
    </row>
    <row r="189" spans="1:74" x14ac:dyDescent="0.55000000000000004">
      <c r="A189" s="4" t="str">
        <f t="shared" ca="1" si="21"/>
        <v>Northern Trust</v>
      </c>
      <c r="B189" s="4" t="str">
        <f t="shared" si="28"/>
        <v>C. Tannenbaum</v>
      </c>
      <c r="C189" s="4" t="s">
        <v>88</v>
      </c>
      <c r="D189" s="4" t="s">
        <v>96</v>
      </c>
      <c r="E189" s="4" t="str">
        <f>IF(COUNTIF($E$2:E188,"Begin: " &amp; C189 &amp; "-" &amp; D189 &amp; "-" &amp; H189)=0,"Begin: " &amp; C189 &amp; "-" &amp; D189 &amp; "-" &amp; H189,IF((C189 &amp; "-" &amp; D189 &amp; "-" &amp; H189)&lt;&gt;(C190 &amp; "-" &amp; D190 &amp; "-" &amp; H190),"End: " &amp; C189 &amp; "-" &amp; D189 &amp; "-" &amp; H189,""))</f>
        <v/>
      </c>
      <c r="F189" s="4" t="str">
        <f t="shared" si="29"/>
        <v>Bloomberg-10Yr Treasury Yield-03-2014</v>
      </c>
      <c r="G189" s="7">
        <v>41711</v>
      </c>
      <c r="H189" s="7" t="str">
        <f t="shared" si="23"/>
        <v>03-2014</v>
      </c>
      <c r="I189" s="7" t="str">
        <f t="shared" ca="1" si="24"/>
        <v>Bloomberg: Northern Trust-10Yr Treasury Yield-03-2014</v>
      </c>
      <c r="J189" s="4" t="str">
        <f t="shared" ca="1" si="30"/>
        <v>10Yr Treasury Yield-Northern Trust:03-2014</v>
      </c>
      <c r="K189" s="1" t="s">
        <v>47</v>
      </c>
      <c r="L189" s="2"/>
      <c r="M189" s="2"/>
      <c r="N189" s="2"/>
      <c r="O189" s="2"/>
      <c r="X189" s="2"/>
      <c r="Y189" s="2"/>
      <c r="Z189" s="2"/>
      <c r="AA189" s="2"/>
      <c r="BD189" s="2"/>
      <c r="BE189" s="2"/>
      <c r="BF189" s="2"/>
      <c r="BG189" s="2"/>
      <c r="BP189" s="2">
        <v>2.75E-2</v>
      </c>
      <c r="BQ189" s="2">
        <v>0.03</v>
      </c>
      <c r="BR189" s="2">
        <v>3.2000000000000001E-2</v>
      </c>
      <c r="BS189" s="2">
        <v>3.4000000000000002E-2</v>
      </c>
      <c r="BT189" t="s">
        <v>2</v>
      </c>
      <c r="BU189" t="s">
        <v>2</v>
      </c>
      <c r="BV189" t="s">
        <v>2</v>
      </c>
    </row>
    <row r="190" spans="1:74" x14ac:dyDescent="0.55000000000000004">
      <c r="A190" s="4" t="str">
        <f t="shared" ca="1" si="21"/>
        <v>Oxford Economics</v>
      </c>
      <c r="B190" s="4" t="str">
        <f t="shared" si="28"/>
        <v>G. Daco</v>
      </c>
      <c r="C190" s="4" t="s">
        <v>88</v>
      </c>
      <c r="D190" s="4" t="s">
        <v>96</v>
      </c>
      <c r="E190" s="4" t="str">
        <f>IF(COUNTIF($E$2:E189,"Begin: " &amp; C190 &amp; "-" &amp; D190 &amp; "-" &amp; H190)=0,"Begin: " &amp; C190 &amp; "-" &amp; D190 &amp; "-" &amp; H190,IF((C190 &amp; "-" &amp; D190 &amp; "-" &amp; H190)&lt;&gt;(C191 &amp; "-" &amp; D191 &amp; "-" &amp; H191),"End: " &amp; C190 &amp; "-" &amp; D190 &amp; "-" &amp; H190,""))</f>
        <v/>
      </c>
      <c r="F190" s="4" t="str">
        <f t="shared" si="29"/>
        <v>Bloomberg-10Yr Treasury Yield-03-2014</v>
      </c>
      <c r="G190" s="7">
        <v>41711</v>
      </c>
      <c r="H190" s="7" t="str">
        <f t="shared" si="23"/>
        <v>03-2014</v>
      </c>
      <c r="I190" s="7" t="str">
        <f t="shared" ca="1" si="24"/>
        <v>Bloomberg: Oxford Economics-10Yr Treasury Yield-03-2014</v>
      </c>
      <c r="J190" s="4" t="str">
        <f t="shared" ca="1" si="30"/>
        <v>10Yr Treasury Yield-Oxford Economics:03-2014</v>
      </c>
      <c r="K190" s="1" t="s">
        <v>49</v>
      </c>
      <c r="L190" s="2"/>
      <c r="M190" s="2"/>
      <c r="N190" s="2"/>
      <c r="O190" s="2"/>
      <c r="P190" s="2"/>
      <c r="Q190" s="2"/>
      <c r="R190" s="2"/>
      <c r="X190" s="2"/>
      <c r="Y190" s="2"/>
      <c r="Z190" s="2"/>
      <c r="AA190" s="2"/>
      <c r="AB190" s="2"/>
      <c r="AC190" s="2"/>
      <c r="AD190" s="2"/>
      <c r="BD190" s="2"/>
      <c r="BE190" s="2"/>
      <c r="BF190" s="2"/>
      <c r="BG190" s="2"/>
      <c r="BH190" s="2"/>
      <c r="BI190" s="2"/>
      <c r="BJ190" s="2"/>
      <c r="BP190" s="2">
        <v>2.8000000000000001E-2</v>
      </c>
      <c r="BQ190" s="2">
        <v>2.8899999999999999E-2</v>
      </c>
      <c r="BR190" s="2">
        <v>0.03</v>
      </c>
      <c r="BS190" s="2">
        <v>3.1E-2</v>
      </c>
      <c r="BT190" s="2">
        <v>3.1899999999999998E-2</v>
      </c>
      <c r="BU190" s="2">
        <v>3.2599999999999997E-2</v>
      </c>
      <c r="BV190" s="2">
        <v>3.32E-2</v>
      </c>
    </row>
    <row r="191" spans="1:74" x14ac:dyDescent="0.55000000000000004">
      <c r="A191" s="4" t="str">
        <f t="shared" ca="1" si="21"/>
        <v>Pierpont Securities</v>
      </c>
      <c r="B191" s="4" t="str">
        <f t="shared" si="28"/>
        <v>S. Stanley</v>
      </c>
      <c r="C191" s="4" t="s">
        <v>88</v>
      </c>
      <c r="D191" s="4" t="s">
        <v>96</v>
      </c>
      <c r="E191" s="4" t="str">
        <f>IF(COUNTIF($E$2:E190,"Begin: " &amp; C191 &amp; "-" &amp; D191 &amp; "-" &amp; H191)=0,"Begin: " &amp; C191 &amp; "-" &amp; D191 &amp; "-" &amp; H191,IF((C191 &amp; "-" &amp; D191 &amp; "-" &amp; H191)&lt;&gt;(C192 &amp; "-" &amp; D192 &amp; "-" &amp; H192),"End: " &amp; C191 &amp; "-" &amp; D191 &amp; "-" &amp; H191,""))</f>
        <v/>
      </c>
      <c r="F191" s="4" t="str">
        <f t="shared" si="29"/>
        <v>Bloomberg-10Yr Treasury Yield-03-2014</v>
      </c>
      <c r="G191" s="7">
        <v>41711</v>
      </c>
      <c r="H191" s="7" t="str">
        <f t="shared" si="23"/>
        <v>03-2014</v>
      </c>
      <c r="I191" s="7" t="str">
        <f t="shared" ca="1" si="24"/>
        <v>Bloomberg: Pierpont Securities-10Yr Treasury Yield-03-2014</v>
      </c>
      <c r="J191" s="4" t="str">
        <f t="shared" ca="1" si="30"/>
        <v>10Yr Treasury Yield-Pierpont Securities:03-2014</v>
      </c>
      <c r="K191" s="1" t="s">
        <v>50</v>
      </c>
      <c r="L191" s="2"/>
      <c r="M191" s="2"/>
      <c r="N191" s="2"/>
      <c r="O191" s="2"/>
      <c r="P191" s="2"/>
      <c r="Q191" s="2"/>
      <c r="R191" s="2"/>
      <c r="X191" s="2"/>
      <c r="Y191" s="2"/>
      <c r="Z191" s="2"/>
      <c r="AA191" s="2"/>
      <c r="AB191" s="2"/>
      <c r="AC191" s="2"/>
      <c r="AD191" s="2"/>
      <c r="BD191" s="2"/>
      <c r="BE191" s="2"/>
      <c r="BF191" s="2"/>
      <c r="BG191" s="2"/>
      <c r="BH191" s="2"/>
      <c r="BI191" s="2"/>
      <c r="BJ191" s="2"/>
      <c r="BP191" s="2">
        <v>2.8000000000000001E-2</v>
      </c>
      <c r="BQ191" s="2">
        <v>0.03</v>
      </c>
      <c r="BR191" s="2">
        <v>3.2500000000000001E-2</v>
      </c>
      <c r="BS191" s="2">
        <v>3.5999999999999997E-2</v>
      </c>
      <c r="BT191" s="2">
        <v>3.7999999999999999E-2</v>
      </c>
      <c r="BU191" s="2">
        <v>0.04</v>
      </c>
      <c r="BV191" s="2">
        <v>4.2000000000000003E-2</v>
      </c>
    </row>
    <row r="192" spans="1:74" x14ac:dyDescent="0.55000000000000004">
      <c r="A192" s="4" t="str">
        <f t="shared" ca="1" si="21"/>
        <v>Pinebridge Invest.</v>
      </c>
      <c r="B192" s="4" t="str">
        <f t="shared" si="28"/>
        <v>M. Schomer</v>
      </c>
      <c r="C192" s="4" t="s">
        <v>88</v>
      </c>
      <c r="D192" s="4" t="s">
        <v>96</v>
      </c>
      <c r="E192" s="4" t="str">
        <f>IF(COUNTIF($E$2:E191,"Begin: " &amp; C192 &amp; "-" &amp; D192 &amp; "-" &amp; H192)=0,"Begin: " &amp; C192 &amp; "-" &amp; D192 &amp; "-" &amp; H192,IF((C192 &amp; "-" &amp; D192 &amp; "-" &amp; H192)&lt;&gt;(C193 &amp; "-" &amp; D193 &amp; "-" &amp; H193),"End: " &amp; C192 &amp; "-" &amp; D192 &amp; "-" &amp; H192,""))</f>
        <v/>
      </c>
      <c r="F192" s="4" t="str">
        <f t="shared" si="29"/>
        <v>Bloomberg-10Yr Treasury Yield-03-2014</v>
      </c>
      <c r="G192" s="7">
        <v>41711</v>
      </c>
      <c r="H192" s="7" t="str">
        <f t="shared" si="23"/>
        <v>03-2014</v>
      </c>
      <c r="I192" s="7" t="str">
        <f t="shared" ca="1" si="24"/>
        <v>Bloomberg: Pinebridge Invest.-10Yr Treasury Yield-03-2014</v>
      </c>
      <c r="J192" s="4" t="str">
        <f t="shared" ca="1" si="30"/>
        <v>10Yr Treasury Yield-Pinebridge Invest.:03-2014</v>
      </c>
      <c r="K192" s="1" t="s">
        <v>51</v>
      </c>
      <c r="L192" s="2"/>
      <c r="M192" s="2"/>
      <c r="N192" s="2"/>
      <c r="O192" s="2"/>
      <c r="P192" s="2"/>
      <c r="Q192" s="2"/>
      <c r="R192" s="2"/>
      <c r="X192" s="2"/>
      <c r="Y192" s="2"/>
      <c r="Z192" s="2"/>
      <c r="AA192" s="2"/>
      <c r="AB192" s="2"/>
      <c r="AC192" s="2"/>
      <c r="AD192" s="2"/>
      <c r="BD192" s="2"/>
      <c r="BE192" s="2"/>
      <c r="BF192" s="2"/>
      <c r="BG192" s="2"/>
      <c r="BH192" s="2"/>
      <c r="BI192" s="2"/>
      <c r="BJ192" s="2"/>
      <c r="BP192" s="2">
        <v>2.75E-2</v>
      </c>
      <c r="BQ192" s="2">
        <v>2.75E-2</v>
      </c>
      <c r="BR192" s="2">
        <v>0.03</v>
      </c>
      <c r="BS192" s="2">
        <v>3.2500000000000001E-2</v>
      </c>
      <c r="BT192" s="2">
        <v>3.5000000000000003E-2</v>
      </c>
      <c r="BU192" s="2">
        <v>3.5000000000000003E-2</v>
      </c>
      <c r="BV192" s="2">
        <v>0.04</v>
      </c>
    </row>
    <row r="193" spans="1:74" x14ac:dyDescent="0.55000000000000004">
      <c r="A193" s="4" t="str">
        <f t="shared" ca="1" si="21"/>
        <v>Pt. Loma Nazarene U.</v>
      </c>
      <c r="B193" s="4" t="str">
        <f t="shared" si="28"/>
        <v>L. Reaser</v>
      </c>
      <c r="C193" s="4" t="s">
        <v>88</v>
      </c>
      <c r="D193" s="4" t="s">
        <v>96</v>
      </c>
      <c r="E193" s="4" t="str">
        <f>IF(COUNTIF($E$2:E192,"Begin: " &amp; C193 &amp; "-" &amp; D193 &amp; "-" &amp; H193)=0,"Begin: " &amp; C193 &amp; "-" &amp; D193 &amp; "-" &amp; H193,IF((C193 &amp; "-" &amp; D193 &amp; "-" &amp; H193)&lt;&gt;(C194 &amp; "-" &amp; D194 &amp; "-" &amp; H194),"End: " &amp; C193 &amp; "-" &amp; D193 &amp; "-" &amp; H193,""))</f>
        <v/>
      </c>
      <c r="F193" s="4" t="str">
        <f t="shared" si="29"/>
        <v>Bloomberg-10Yr Treasury Yield-03-2014</v>
      </c>
      <c r="G193" s="7">
        <v>41711</v>
      </c>
      <c r="H193" s="7" t="str">
        <f t="shared" si="23"/>
        <v>03-2014</v>
      </c>
      <c r="I193" s="7" t="str">
        <f t="shared" ca="1" si="24"/>
        <v>Bloomberg: Pt. Loma Nazarene U.-10Yr Treasury Yield-03-2014</v>
      </c>
      <c r="J193" s="4" t="str">
        <f t="shared" ca="1" si="30"/>
        <v>10Yr Treasury Yield-Pt. Loma Nazarene U.:03-2014</v>
      </c>
      <c r="K193" s="1" t="s">
        <v>80</v>
      </c>
      <c r="L193" s="2"/>
      <c r="M193" s="2"/>
      <c r="N193" s="2"/>
      <c r="O193" s="2"/>
      <c r="P193" s="2"/>
      <c r="Q193" s="2"/>
      <c r="R193" s="2"/>
      <c r="X193" s="2"/>
      <c r="Y193" s="2"/>
      <c r="Z193" s="2"/>
      <c r="AA193" s="2"/>
      <c r="AB193" s="2"/>
      <c r="AC193" s="2"/>
      <c r="AD193" s="2"/>
      <c r="BD193" s="2"/>
      <c r="BE193" s="2"/>
      <c r="BF193" s="2"/>
      <c r="BG193" s="2"/>
      <c r="BH193" s="2"/>
      <c r="BI193" s="2"/>
      <c r="BJ193" s="2"/>
      <c r="BP193" s="2">
        <v>1.7500000000000002E-2</v>
      </c>
      <c r="BQ193" s="2">
        <v>1.8499999999999999E-2</v>
      </c>
      <c r="BR193" s="2">
        <v>1.95E-2</v>
      </c>
      <c r="BS193" s="2">
        <v>2.0500000000000001E-2</v>
      </c>
      <c r="BT193" s="2">
        <v>2.1999999999999999E-2</v>
      </c>
      <c r="BU193" s="2">
        <v>2.4E-2</v>
      </c>
      <c r="BV193" s="2">
        <v>2.5000000000000001E-2</v>
      </c>
    </row>
    <row r="194" spans="1:74" x14ac:dyDescent="0.55000000000000004">
      <c r="A194" s="4" t="str">
        <f t="shared" ref="A194:A257" ca="1" si="31">IF(C194="GIOA",INDEX(List_AnonymousForecasters,MATCH(LEFT(K194,FIND(":",K194,1)-1),List_IndividualForecasters,0),1),INDEX(List_FirmNamesOmega,MATCH(LEFT(K194,FIND(":",K194,1)-1),List_FirmNamesAlpha,0),1))</f>
        <v>Raymond James</v>
      </c>
      <c r="B194" s="4" t="str">
        <f t="shared" si="28"/>
        <v>S. Brown</v>
      </c>
      <c r="C194" s="4" t="s">
        <v>88</v>
      </c>
      <c r="D194" s="4" t="s">
        <v>96</v>
      </c>
      <c r="E194" s="4" t="str">
        <f>IF(COUNTIF($E$2:E193,"Begin: " &amp; C194 &amp; "-" &amp; D194 &amp; "-" &amp; H194)=0,"Begin: " &amp; C194 &amp; "-" &amp; D194 &amp; "-" &amp; H194,IF((C194 &amp; "-" &amp; D194 &amp; "-" &amp; H194)&lt;&gt;(C195 &amp; "-" &amp; D195 &amp; "-" &amp; H195),"End: " &amp; C194 &amp; "-" &amp; D194 &amp; "-" &amp; H194,""))</f>
        <v/>
      </c>
      <c r="F194" s="4" t="str">
        <f t="shared" si="29"/>
        <v>Bloomberg-10Yr Treasury Yield-03-2014</v>
      </c>
      <c r="G194" s="7">
        <v>41711</v>
      </c>
      <c r="H194" s="7" t="str">
        <f t="shared" si="23"/>
        <v>03-2014</v>
      </c>
      <c r="I194" s="7" t="str">
        <f t="shared" ca="1" si="24"/>
        <v>Bloomberg: Raymond James-10Yr Treasury Yield-03-2014</v>
      </c>
      <c r="J194" s="4" t="str">
        <f t="shared" ca="1" si="30"/>
        <v>10Yr Treasury Yield-Raymond James:03-2014</v>
      </c>
      <c r="K194" s="1" t="s">
        <v>52</v>
      </c>
      <c r="L194" s="2"/>
      <c r="M194" s="2"/>
      <c r="N194" s="2"/>
      <c r="O194" s="2"/>
      <c r="P194" s="2"/>
      <c r="Q194" s="2"/>
      <c r="R194" s="2"/>
      <c r="X194" s="2"/>
      <c r="Y194" s="2"/>
      <c r="Z194" s="2"/>
      <c r="AA194" s="2"/>
      <c r="AB194" s="2"/>
      <c r="AC194" s="2"/>
      <c r="AD194" s="2"/>
      <c r="BD194" s="2"/>
      <c r="BE194" s="2"/>
      <c r="BF194" s="2"/>
      <c r="BG194" s="2"/>
      <c r="BH194" s="2"/>
      <c r="BI194" s="2"/>
      <c r="BJ194" s="2"/>
      <c r="BP194" s="2">
        <v>2.7900000000000001E-2</v>
      </c>
      <c r="BQ194" s="2">
        <v>2.93E-2</v>
      </c>
      <c r="BR194" s="2">
        <v>3.2199999999999999E-2</v>
      </c>
      <c r="BS194" s="2">
        <v>3.4200000000000001E-2</v>
      </c>
      <c r="BT194" s="2">
        <v>3.6600000000000001E-2</v>
      </c>
      <c r="BU194" s="2">
        <v>3.8199999999999998E-2</v>
      </c>
      <c r="BV194" s="2">
        <v>4.1000000000000002E-2</v>
      </c>
    </row>
    <row r="195" spans="1:74" x14ac:dyDescent="0.55000000000000004">
      <c r="A195" s="4" t="str">
        <f t="shared" ca="1" si="31"/>
        <v>RBC Cap Markets</v>
      </c>
      <c r="B195" s="4" t="str">
        <f t="shared" si="28"/>
        <v>T. Porcelli</v>
      </c>
      <c r="C195" s="4" t="s">
        <v>88</v>
      </c>
      <c r="D195" s="4" t="s">
        <v>96</v>
      </c>
      <c r="E195" s="4" t="str">
        <f>IF(COUNTIF($E$2:E194,"Begin: " &amp; C195 &amp; "-" &amp; D195 &amp; "-" &amp; H195)=0,"Begin: " &amp; C195 &amp; "-" &amp; D195 &amp; "-" &amp; H195,IF((C195 &amp; "-" &amp; D195 &amp; "-" &amp; H195)&lt;&gt;(C196 &amp; "-" &amp; D196 &amp; "-" &amp; H196),"End: " &amp; C195 &amp; "-" &amp; D195 &amp; "-" &amp; H195,""))</f>
        <v/>
      </c>
      <c r="F195" s="4" t="str">
        <f t="shared" si="29"/>
        <v>Bloomberg-10Yr Treasury Yield-03-2014</v>
      </c>
      <c r="G195" s="7">
        <v>41711</v>
      </c>
      <c r="H195" s="7" t="str">
        <f t="shared" ref="H195:H258" si="32">TEXT(MONTH(G195),"00") &amp; "-" &amp; TEXT(YEAR(G195),"0000")</f>
        <v>03-2014</v>
      </c>
      <c r="I195" s="7" t="str">
        <f t="shared" ref="I195:I258" ca="1" si="33">C195 &amp; ": " &amp; A195 &amp; "-" &amp; D195 &amp; "-" &amp; H195</f>
        <v>Bloomberg: RBC Cap Markets-10Yr Treasury Yield-03-2014</v>
      </c>
      <c r="J195" s="4" t="str">
        <f t="shared" ca="1" si="30"/>
        <v>10Yr Treasury Yield-RBC Cap Markets:03-2014</v>
      </c>
      <c r="K195" s="1" t="s">
        <v>53</v>
      </c>
      <c r="L195" s="2"/>
      <c r="M195" s="2"/>
      <c r="N195" s="2"/>
      <c r="O195" s="2"/>
      <c r="P195" s="2"/>
      <c r="Q195" s="2"/>
      <c r="R195" s="2"/>
      <c r="X195" s="2"/>
      <c r="Y195" s="2"/>
      <c r="Z195" s="2"/>
      <c r="AA195" s="2"/>
      <c r="AB195" s="2"/>
      <c r="AC195" s="2"/>
      <c r="AD195" s="2"/>
      <c r="BD195" s="2"/>
      <c r="BE195" s="2"/>
      <c r="BF195" s="2"/>
      <c r="BG195" s="2"/>
      <c r="BH195" s="2"/>
      <c r="BI195" s="2"/>
      <c r="BJ195" s="2"/>
      <c r="BP195" s="2">
        <v>2.8500000000000001E-2</v>
      </c>
      <c r="BQ195" s="2">
        <v>3.1E-2</v>
      </c>
      <c r="BR195" s="2">
        <v>3.2500000000000001E-2</v>
      </c>
      <c r="BS195" s="2">
        <v>3.5999999999999997E-2</v>
      </c>
      <c r="BT195" s="2">
        <v>3.6999999999999998E-2</v>
      </c>
      <c r="BU195" s="2">
        <v>3.7999999999999999E-2</v>
      </c>
      <c r="BV195" s="2">
        <v>0.04</v>
      </c>
    </row>
    <row r="196" spans="1:74" x14ac:dyDescent="0.55000000000000004">
      <c r="A196" s="4" t="str">
        <f t="shared" ca="1" si="31"/>
        <v>RBC Financial</v>
      </c>
      <c r="B196" s="4" t="str">
        <f t="shared" si="28"/>
        <v>N. Janzen</v>
      </c>
      <c r="C196" s="4" t="s">
        <v>88</v>
      </c>
      <c r="D196" s="4" t="s">
        <v>96</v>
      </c>
      <c r="E196" s="4" t="str">
        <f>IF(COUNTIF($E$2:E195,"Begin: " &amp; C196 &amp; "-" &amp; D196 &amp; "-" &amp; H196)=0,"Begin: " &amp; C196 &amp; "-" &amp; D196 &amp; "-" &amp; H196,IF((C196 &amp; "-" &amp; D196 &amp; "-" &amp; H196)&lt;&gt;(C197 &amp; "-" &amp; D197 &amp; "-" &amp; H197),"End: " &amp; C196 &amp; "-" &amp; D196 &amp; "-" &amp; H196,""))</f>
        <v/>
      </c>
      <c r="F196" s="4" t="str">
        <f t="shared" si="29"/>
        <v>Bloomberg-10Yr Treasury Yield-03-2014</v>
      </c>
      <c r="G196" s="7">
        <v>41711</v>
      </c>
      <c r="H196" s="7" t="str">
        <f t="shared" si="32"/>
        <v>03-2014</v>
      </c>
      <c r="I196" s="7" t="str">
        <f t="shared" ca="1" si="33"/>
        <v>Bloomberg: RBC Financial-10Yr Treasury Yield-03-2014</v>
      </c>
      <c r="J196" s="4" t="str">
        <f t="shared" ca="1" si="30"/>
        <v>10Yr Treasury Yield-RBC Financial:03-2014</v>
      </c>
      <c r="K196" s="1" t="s">
        <v>54</v>
      </c>
      <c r="L196" s="2"/>
      <c r="M196" s="2"/>
      <c r="N196" s="2"/>
      <c r="O196" s="2"/>
      <c r="P196" s="2"/>
      <c r="Q196" s="2"/>
      <c r="R196" s="2"/>
      <c r="X196" s="2"/>
      <c r="Y196" s="2"/>
      <c r="Z196" s="2"/>
      <c r="AA196" s="2"/>
      <c r="AB196" s="2"/>
      <c r="AC196" s="2"/>
      <c r="AD196" s="2"/>
      <c r="BD196" s="2"/>
      <c r="BE196" s="2"/>
      <c r="BF196" s="2"/>
      <c r="BG196" s="2"/>
      <c r="BH196" s="2"/>
      <c r="BI196" s="2"/>
      <c r="BJ196" s="2"/>
      <c r="BP196" s="2">
        <v>2.8500000000000001E-2</v>
      </c>
      <c r="BQ196" s="2">
        <v>3.1E-2</v>
      </c>
      <c r="BR196" s="2">
        <v>3.2500000000000001E-2</v>
      </c>
      <c r="BS196" s="2">
        <v>3.5999999999999997E-2</v>
      </c>
      <c r="BT196" s="2">
        <v>3.6999999999999998E-2</v>
      </c>
      <c r="BU196" s="2">
        <v>3.7999999999999999E-2</v>
      </c>
      <c r="BV196" s="2">
        <v>0.04</v>
      </c>
    </row>
    <row r="197" spans="1:74" x14ac:dyDescent="0.55000000000000004">
      <c r="A197" s="4" t="str">
        <f t="shared" ca="1" si="31"/>
        <v>RISI</v>
      </c>
      <c r="B197" s="4" t="str">
        <f t="shared" si="28"/>
        <v>D. Katsnelson</v>
      </c>
      <c r="C197" s="4" t="s">
        <v>88</v>
      </c>
      <c r="D197" s="4" t="s">
        <v>96</v>
      </c>
      <c r="E197" s="4" t="str">
        <f>IF(COUNTIF($E$2:E196,"Begin: " &amp; C197 &amp; "-" &amp; D197 &amp; "-" &amp; H197)=0,"Begin: " &amp; C197 &amp; "-" &amp; D197 &amp; "-" &amp; H197,IF((C197 &amp; "-" &amp; D197 &amp; "-" &amp; H197)&lt;&gt;(C198 &amp; "-" &amp; D198 &amp; "-" &amp; H198),"End: " &amp; C197 &amp; "-" &amp; D197 &amp; "-" &amp; H197,""))</f>
        <v/>
      </c>
      <c r="F197" s="4" t="str">
        <f t="shared" si="29"/>
        <v>Bloomberg-10Yr Treasury Yield-03-2014</v>
      </c>
      <c r="G197" s="7">
        <v>41711</v>
      </c>
      <c r="H197" s="7" t="str">
        <f t="shared" si="32"/>
        <v>03-2014</v>
      </c>
      <c r="I197" s="7" t="str">
        <f t="shared" ca="1" si="33"/>
        <v>Bloomberg: RISI-10Yr Treasury Yield-03-2014</v>
      </c>
      <c r="J197" s="4" t="str">
        <f t="shared" ca="1" si="30"/>
        <v>10Yr Treasury Yield-RISI:03-2014</v>
      </c>
      <c r="K197" s="1" t="s">
        <v>83</v>
      </c>
      <c r="L197" s="2"/>
      <c r="M197" s="2"/>
      <c r="N197" s="2"/>
      <c r="O197" s="2"/>
      <c r="P197" s="2"/>
      <c r="Q197" s="2"/>
      <c r="R197" s="2"/>
      <c r="X197" s="2"/>
      <c r="Y197" s="2"/>
      <c r="Z197" s="2"/>
      <c r="AA197" s="2"/>
      <c r="AB197" s="2"/>
      <c r="AC197" s="2"/>
      <c r="AD197" s="2"/>
      <c r="BD197" s="2"/>
      <c r="BE197" s="2"/>
      <c r="BF197" s="2"/>
      <c r="BG197" s="2"/>
      <c r="BH197" s="2"/>
      <c r="BI197" s="2"/>
      <c r="BJ197" s="2"/>
      <c r="BP197" s="2">
        <v>2.9499999999999998E-2</v>
      </c>
      <c r="BQ197" s="2">
        <v>3.1E-2</v>
      </c>
      <c r="BR197" s="2">
        <v>3.2199999999999999E-2</v>
      </c>
      <c r="BS197" s="2">
        <v>3.39E-2</v>
      </c>
      <c r="BT197" s="2">
        <v>3.5400000000000001E-2</v>
      </c>
      <c r="BU197" s="2">
        <v>3.6999999999999998E-2</v>
      </c>
      <c r="BV197" s="2">
        <v>4.0399999999999998E-2</v>
      </c>
    </row>
    <row r="198" spans="1:74" x14ac:dyDescent="0.55000000000000004">
      <c r="A198" s="4" t="str">
        <f t="shared" ca="1" si="31"/>
        <v>S. Polytechnic U</v>
      </c>
      <c r="B198" s="4" t="str">
        <f t="shared" si="28"/>
        <v>M. Melnik</v>
      </c>
      <c r="C198" s="4" t="s">
        <v>88</v>
      </c>
      <c r="D198" s="4" t="s">
        <v>96</v>
      </c>
      <c r="E198" s="4" t="str">
        <f>IF(COUNTIF($E$2:E197,"Begin: " &amp; C198 &amp; "-" &amp; D198 &amp; "-" &amp; H198)=0,"Begin: " &amp; C198 &amp; "-" &amp; D198 &amp; "-" &amp; H198,IF((C198 &amp; "-" &amp; D198 &amp; "-" &amp; H198)&lt;&gt;(C199 &amp; "-" &amp; D199 &amp; "-" &amp; H199),"End: " &amp; C198 &amp; "-" &amp; D198 &amp; "-" &amp; H198,""))</f>
        <v/>
      </c>
      <c r="F198" s="4" t="str">
        <f t="shared" si="29"/>
        <v>Bloomberg-10Yr Treasury Yield-03-2014</v>
      </c>
      <c r="G198" s="7">
        <v>41711</v>
      </c>
      <c r="H198" s="7" t="str">
        <f t="shared" si="32"/>
        <v>03-2014</v>
      </c>
      <c r="I198" s="7" t="str">
        <f t="shared" ca="1" si="33"/>
        <v>Bloomberg: S. Polytechnic U-10Yr Treasury Yield-03-2014</v>
      </c>
      <c r="J198" s="4" t="str">
        <f t="shared" ca="1" si="30"/>
        <v>10Yr Treasury Yield-S. Polytechnic U:03-2014</v>
      </c>
      <c r="K198" s="1" t="s">
        <v>55</v>
      </c>
      <c r="L198" s="2"/>
      <c r="M198" s="2"/>
      <c r="N198" s="2"/>
      <c r="O198" s="2"/>
      <c r="P198" s="2"/>
      <c r="Q198" s="2"/>
      <c r="R198" s="2"/>
      <c r="X198" s="2"/>
      <c r="Y198" s="2"/>
      <c r="Z198" s="2"/>
      <c r="AA198" s="2"/>
      <c r="AB198" s="2"/>
      <c r="AC198" s="2"/>
      <c r="AD198" s="2"/>
      <c r="BD198" s="2"/>
      <c r="BE198" s="2"/>
      <c r="BF198" s="2"/>
      <c r="BG198" s="2"/>
      <c r="BH198" s="2"/>
      <c r="BI198" s="2"/>
      <c r="BJ198" s="2"/>
      <c r="BP198" s="2">
        <v>2.5000000000000001E-2</v>
      </c>
      <c r="BQ198" s="2">
        <v>2.35E-2</v>
      </c>
      <c r="BR198" s="2">
        <v>2.9499999999999998E-2</v>
      </c>
      <c r="BS198" s="2">
        <v>3.2000000000000001E-2</v>
      </c>
      <c r="BT198" s="2">
        <v>3.3000000000000002E-2</v>
      </c>
      <c r="BU198" s="2">
        <v>3.3000000000000002E-2</v>
      </c>
      <c r="BV198" s="2">
        <v>3.3000000000000002E-2</v>
      </c>
    </row>
    <row r="199" spans="1:74" x14ac:dyDescent="0.55000000000000004">
      <c r="A199" s="4" t="str">
        <f t="shared" ca="1" si="31"/>
        <v>Scotiabank</v>
      </c>
      <c r="B199" s="4" t="str">
        <f t="shared" si="28"/>
        <v>D. Holt</v>
      </c>
      <c r="C199" s="4" t="s">
        <v>88</v>
      </c>
      <c r="D199" s="4" t="s">
        <v>96</v>
      </c>
      <c r="E199" s="4" t="str">
        <f>IF(COUNTIF($E$2:E198,"Begin: " &amp; C199 &amp; "-" &amp; D199 &amp; "-" &amp; H199)=0,"Begin: " &amp; C199 &amp; "-" &amp; D199 &amp; "-" &amp; H199,IF((C199 &amp; "-" &amp; D199 &amp; "-" &amp; H199)&lt;&gt;(C200 &amp; "-" &amp; D200 &amp; "-" &amp; H200),"End: " &amp; C199 &amp; "-" &amp; D199 &amp; "-" &amp; H199,""))</f>
        <v/>
      </c>
      <c r="F199" s="4" t="str">
        <f t="shared" si="29"/>
        <v>Bloomberg-10Yr Treasury Yield-03-2014</v>
      </c>
      <c r="G199" s="7">
        <v>41711</v>
      </c>
      <c r="H199" s="7" t="str">
        <f t="shared" si="32"/>
        <v>03-2014</v>
      </c>
      <c r="I199" s="7" t="str">
        <f t="shared" ca="1" si="33"/>
        <v>Bloomberg: Scotiabank-10Yr Treasury Yield-03-2014</v>
      </c>
      <c r="J199" s="4" t="str">
        <f t="shared" ca="1" si="30"/>
        <v>10Yr Treasury Yield-Scotiabank:03-2014</v>
      </c>
      <c r="K199" s="1" t="s">
        <v>56</v>
      </c>
      <c r="L199" s="2"/>
      <c r="M199" s="2"/>
      <c r="N199" s="2"/>
      <c r="O199" s="2"/>
      <c r="P199" s="2"/>
      <c r="Q199" s="2"/>
      <c r="R199" s="2"/>
      <c r="X199" s="2"/>
      <c r="Y199" s="2"/>
      <c r="Z199" s="2"/>
      <c r="AA199" s="2"/>
      <c r="AB199" s="2"/>
      <c r="AC199" s="2"/>
      <c r="AD199" s="2"/>
      <c r="BD199" s="2"/>
      <c r="BE199" s="2"/>
      <c r="BF199" s="2"/>
      <c r="BG199" s="2"/>
      <c r="BH199" s="2"/>
      <c r="BI199" s="2"/>
      <c r="BJ199" s="2"/>
      <c r="BP199" s="2">
        <v>2.75E-2</v>
      </c>
      <c r="BQ199" s="2">
        <v>0.03</v>
      </c>
      <c r="BR199" s="2">
        <v>3.2500000000000001E-2</v>
      </c>
      <c r="BS199" s="2">
        <v>3.4000000000000002E-2</v>
      </c>
      <c r="BT199" s="2">
        <v>3.5999999999999997E-2</v>
      </c>
      <c r="BU199" s="2">
        <v>3.7499999999999999E-2</v>
      </c>
      <c r="BV199" s="2">
        <v>3.9E-2</v>
      </c>
    </row>
    <row r="200" spans="1:74" x14ac:dyDescent="0.55000000000000004">
      <c r="A200" s="4" t="str">
        <f t="shared" ca="1" si="31"/>
        <v>Standard Chartered</v>
      </c>
      <c r="B200" s="4" t="str">
        <f t="shared" si="28"/>
        <v>Costerg/Weng</v>
      </c>
      <c r="C200" s="4" t="s">
        <v>88</v>
      </c>
      <c r="D200" s="4" t="s">
        <v>96</v>
      </c>
      <c r="E200" s="4" t="str">
        <f>IF(COUNTIF($E$2:E199,"Begin: " &amp; C200 &amp; "-" &amp; D200 &amp; "-" &amp; H200)=0,"Begin: " &amp; C200 &amp; "-" &amp; D200 &amp; "-" &amp; H200,IF((C200 &amp; "-" &amp; D200 &amp; "-" &amp; H200)&lt;&gt;(C201 &amp; "-" &amp; D201 &amp; "-" &amp; H201),"End: " &amp; C200 &amp; "-" &amp; D200 &amp; "-" &amp; H200,""))</f>
        <v/>
      </c>
      <c r="F200" s="4" t="str">
        <f t="shared" si="29"/>
        <v>Bloomberg-10Yr Treasury Yield-03-2014</v>
      </c>
      <c r="G200" s="7">
        <v>41711</v>
      </c>
      <c r="H200" s="7" t="str">
        <f t="shared" si="32"/>
        <v>03-2014</v>
      </c>
      <c r="I200" s="7" t="str">
        <f t="shared" ca="1" si="33"/>
        <v>Bloomberg: Standard Chartered-10Yr Treasury Yield-03-2014</v>
      </c>
      <c r="J200" s="4" t="str">
        <f t="shared" ca="1" si="30"/>
        <v>10Yr Treasury Yield-Standard Chartered:03-2014</v>
      </c>
      <c r="K200" s="1" t="s">
        <v>57</v>
      </c>
      <c r="L200" s="2"/>
      <c r="M200" s="2"/>
      <c r="N200" s="2"/>
      <c r="O200" s="2"/>
      <c r="P200" s="2"/>
      <c r="X200" s="2"/>
      <c r="Y200" s="2"/>
      <c r="Z200" s="2"/>
      <c r="AA200" s="2"/>
      <c r="AB200" s="2"/>
      <c r="BD200" s="2"/>
      <c r="BE200" s="2"/>
      <c r="BF200" s="2"/>
      <c r="BG200" s="2"/>
      <c r="BH200" s="2"/>
      <c r="BP200" s="2">
        <v>3.1E-2</v>
      </c>
      <c r="BQ200" s="2">
        <v>3.2500000000000001E-2</v>
      </c>
      <c r="BR200" s="2">
        <v>3.4000000000000002E-2</v>
      </c>
      <c r="BS200" s="2">
        <v>3.5000000000000003E-2</v>
      </c>
      <c r="BT200" s="2">
        <v>3.5999999999999997E-2</v>
      </c>
      <c r="BU200" t="s">
        <v>2</v>
      </c>
      <c r="BV200" t="s">
        <v>2</v>
      </c>
    </row>
    <row r="201" spans="1:74" x14ac:dyDescent="0.55000000000000004">
      <c r="A201" s="4" t="str">
        <f t="shared" ca="1" si="31"/>
        <v>Sterne Agee</v>
      </c>
      <c r="B201" s="4" t="str">
        <f t="shared" si="28"/>
        <v>L. Piegza</v>
      </c>
      <c r="C201" s="4" t="s">
        <v>88</v>
      </c>
      <c r="D201" s="4" t="s">
        <v>96</v>
      </c>
      <c r="E201" s="4" t="str">
        <f>IF(COUNTIF($E$2:E200,"Begin: " &amp; C201 &amp; "-" &amp; D201 &amp; "-" &amp; H201)=0,"Begin: " &amp; C201 &amp; "-" &amp; D201 &amp; "-" &amp; H201,IF((C201 &amp; "-" &amp; D201 &amp; "-" &amp; H201)&lt;&gt;(C202 &amp; "-" &amp; D202 &amp; "-" &amp; H202),"End: " &amp; C201 &amp; "-" &amp; D201 &amp; "-" &amp; H201,""))</f>
        <v/>
      </c>
      <c r="F201" s="4" t="str">
        <f t="shared" si="29"/>
        <v>Bloomberg-10Yr Treasury Yield-03-2014</v>
      </c>
      <c r="G201" s="7">
        <v>41711</v>
      </c>
      <c r="H201" s="7" t="str">
        <f t="shared" si="32"/>
        <v>03-2014</v>
      </c>
      <c r="I201" s="7" t="str">
        <f t="shared" ca="1" si="33"/>
        <v>Bloomberg: Sterne Agee-10Yr Treasury Yield-03-2014</v>
      </c>
      <c r="J201" s="4" t="str">
        <f t="shared" ca="1" si="30"/>
        <v>10Yr Treasury Yield-Sterne Agee:03-2014</v>
      </c>
      <c r="K201" s="1" t="s">
        <v>58</v>
      </c>
      <c r="L201" s="2"/>
      <c r="M201" s="2"/>
      <c r="N201" s="2"/>
      <c r="O201" s="2"/>
      <c r="X201" s="2"/>
      <c r="Y201" s="2"/>
      <c r="Z201" s="2"/>
      <c r="AA201" s="2"/>
      <c r="BD201" s="2"/>
      <c r="BE201" s="2"/>
      <c r="BF201" s="2"/>
      <c r="BG201" s="2"/>
      <c r="BP201" s="2">
        <v>2.8000000000000001E-2</v>
      </c>
      <c r="BQ201" s="2">
        <v>2.7E-2</v>
      </c>
      <c r="BR201" s="2">
        <v>2.8000000000000001E-2</v>
      </c>
      <c r="BS201" s="2">
        <v>2.9000000000000001E-2</v>
      </c>
      <c r="BT201" t="s">
        <v>2</v>
      </c>
      <c r="BU201" t="s">
        <v>2</v>
      </c>
      <c r="BV201" t="s">
        <v>2</v>
      </c>
    </row>
    <row r="202" spans="1:74" x14ac:dyDescent="0.55000000000000004">
      <c r="A202" s="4" t="str">
        <f t="shared" ca="1" si="31"/>
        <v>TD Securities</v>
      </c>
      <c r="B202" s="4" t="str">
        <f t="shared" si="28"/>
        <v>Green/Mulraine</v>
      </c>
      <c r="C202" s="4" t="s">
        <v>88</v>
      </c>
      <c r="D202" s="4" t="s">
        <v>96</v>
      </c>
      <c r="E202" s="4" t="str">
        <f>IF(COUNTIF($E$2:E201,"Begin: " &amp; C202 &amp; "-" &amp; D202 &amp; "-" &amp; H202)=0,"Begin: " &amp; C202 &amp; "-" &amp; D202 &amp; "-" &amp; H202,IF((C202 &amp; "-" &amp; D202 &amp; "-" &amp; H202)&lt;&gt;(C203 &amp; "-" &amp; D203 &amp; "-" &amp; H203),"End: " &amp; C202 &amp; "-" &amp; D202 &amp; "-" &amp; H202,""))</f>
        <v/>
      </c>
      <c r="F202" s="4" t="str">
        <f t="shared" si="29"/>
        <v>Bloomberg-10Yr Treasury Yield-03-2014</v>
      </c>
      <c r="G202" s="7">
        <v>41711</v>
      </c>
      <c r="H202" s="7" t="str">
        <f t="shared" si="32"/>
        <v>03-2014</v>
      </c>
      <c r="I202" s="7" t="str">
        <f t="shared" ca="1" si="33"/>
        <v>Bloomberg: TD Securities-10Yr Treasury Yield-03-2014</v>
      </c>
      <c r="J202" s="4" t="str">
        <f t="shared" ca="1" si="30"/>
        <v>10Yr Treasury Yield-TD Securities:03-2014</v>
      </c>
      <c r="K202" s="1" t="s">
        <v>59</v>
      </c>
      <c r="L202" s="2"/>
      <c r="M202" s="2"/>
      <c r="N202" s="2"/>
      <c r="O202" s="2"/>
      <c r="P202" s="2"/>
      <c r="Q202" s="2"/>
      <c r="R202" s="2"/>
      <c r="X202" s="2"/>
      <c r="Y202" s="2"/>
      <c r="Z202" s="2"/>
      <c r="AA202" s="2"/>
      <c r="AB202" s="2"/>
      <c r="AC202" s="2"/>
      <c r="AD202" s="2"/>
      <c r="BD202" s="2"/>
      <c r="BE202" s="2"/>
      <c r="BF202" s="2"/>
      <c r="BG202" s="2"/>
      <c r="BH202" s="2"/>
      <c r="BI202" s="2"/>
      <c r="BJ202" s="2"/>
      <c r="BP202" s="2">
        <v>2.9499999999999998E-2</v>
      </c>
      <c r="BQ202" s="2">
        <v>3.1E-2</v>
      </c>
      <c r="BR202" s="2">
        <v>3.3000000000000002E-2</v>
      </c>
      <c r="BS202" s="2">
        <v>3.4000000000000002E-2</v>
      </c>
      <c r="BT202" s="2">
        <v>3.5999999999999997E-2</v>
      </c>
      <c r="BU202" s="2">
        <v>3.6499999999999998E-2</v>
      </c>
      <c r="BV202" s="2">
        <v>3.6999999999999998E-2</v>
      </c>
    </row>
    <row r="203" spans="1:74" x14ac:dyDescent="0.55000000000000004">
      <c r="A203" s="4" t="str">
        <f t="shared" ca="1" si="31"/>
        <v>U. Texas El Paso</v>
      </c>
      <c r="B203" s="4" t="str">
        <f t="shared" ref="B203:B209" si="34">MID(K203,FIND(":",K203,1)+2,LEN(K203)-FIND(":",K203,1))</f>
        <v>T. Fullerton</v>
      </c>
      <c r="C203" s="4" t="s">
        <v>88</v>
      </c>
      <c r="D203" s="4" t="s">
        <v>96</v>
      </c>
      <c r="E203" s="4" t="str">
        <f>IF(COUNTIF($E$2:E202,"Begin: " &amp; C203 &amp; "-" &amp; D203 &amp; "-" &amp; H203)=0,"Begin: " &amp; C203 &amp; "-" &amp; D203 &amp; "-" &amp; H203,IF((C203 &amp; "-" &amp; D203 &amp; "-" &amp; H203)&lt;&gt;(C204 &amp; "-" &amp; D204 &amp; "-" &amp; H204),"End: " &amp; C203 &amp; "-" &amp; D203 &amp; "-" &amp; H203,""))</f>
        <v/>
      </c>
      <c r="F203" s="4" t="str">
        <f t="shared" ref="F203:F209" si="35">C203 &amp; "-" &amp; D203 &amp; "-" &amp; H203</f>
        <v>Bloomberg-10Yr Treasury Yield-03-2014</v>
      </c>
      <c r="G203" s="7">
        <v>41711</v>
      </c>
      <c r="H203" s="7" t="str">
        <f t="shared" si="32"/>
        <v>03-2014</v>
      </c>
      <c r="I203" s="7" t="str">
        <f t="shared" ca="1" si="33"/>
        <v>Bloomberg: U. Texas El Paso-10Yr Treasury Yield-03-2014</v>
      </c>
      <c r="J203" s="4" t="str">
        <f t="shared" ref="J203:J209" ca="1" si="36">D203 &amp; "-" &amp; A203 &amp; ":" &amp; TEXT(MONTH(G203),"00") &amp; "-" &amp; TEXT(YEAR(G203),"0000")</f>
        <v>10Yr Treasury Yield-U. Texas El Paso:03-2014</v>
      </c>
      <c r="K203" s="1" t="s">
        <v>60</v>
      </c>
      <c r="L203" s="2"/>
      <c r="M203" s="2"/>
      <c r="N203" s="2"/>
      <c r="O203" s="2"/>
      <c r="P203" s="2"/>
      <c r="Q203" s="2"/>
      <c r="R203" s="2"/>
      <c r="X203" s="2"/>
      <c r="Y203" s="2"/>
      <c r="Z203" s="2"/>
      <c r="AA203" s="2"/>
      <c r="AB203" s="2"/>
      <c r="AC203" s="2"/>
      <c r="AD203" s="2"/>
      <c r="BD203" s="2"/>
      <c r="BE203" s="2"/>
      <c r="BF203" s="2"/>
      <c r="BG203" s="2"/>
      <c r="BH203" s="2"/>
      <c r="BI203" s="2"/>
      <c r="BJ203" s="2"/>
      <c r="BP203" s="2">
        <v>2.7E-2</v>
      </c>
      <c r="BQ203" s="2">
        <v>2.8000000000000001E-2</v>
      </c>
      <c r="BR203" s="2">
        <v>2.9000000000000001E-2</v>
      </c>
      <c r="BS203" s="2">
        <v>0.03</v>
      </c>
      <c r="BT203" s="2">
        <v>3.1E-2</v>
      </c>
      <c r="BU203" s="2">
        <v>3.2000000000000001E-2</v>
      </c>
      <c r="BV203" s="2">
        <v>3.3000000000000002E-2</v>
      </c>
    </row>
    <row r="204" spans="1:74" x14ac:dyDescent="0.55000000000000004">
      <c r="A204" s="4" t="str">
        <f t="shared" ca="1" si="31"/>
        <v>UMB Bank</v>
      </c>
      <c r="B204" s="4" t="str">
        <f t="shared" si="34"/>
        <v>KC Mathews</v>
      </c>
      <c r="C204" s="4" t="s">
        <v>88</v>
      </c>
      <c r="D204" s="4" t="s">
        <v>96</v>
      </c>
      <c r="E204" s="4" t="str">
        <f>IF(COUNTIF($E$2:E203,"Begin: " &amp; C204 &amp; "-" &amp; D204 &amp; "-" &amp; H204)=0,"Begin: " &amp; C204 &amp; "-" &amp; D204 &amp; "-" &amp; H204,IF((C204 &amp; "-" &amp; D204 &amp; "-" &amp; H204)&lt;&gt;(C205 &amp; "-" &amp; D205 &amp; "-" &amp; H205),"End: " &amp; C204 &amp; "-" &amp; D204 &amp; "-" &amp; H204,""))</f>
        <v/>
      </c>
      <c r="F204" s="4" t="str">
        <f t="shared" si="35"/>
        <v>Bloomberg-10Yr Treasury Yield-03-2014</v>
      </c>
      <c r="G204" s="7">
        <v>41711</v>
      </c>
      <c r="H204" s="7" t="str">
        <f t="shared" si="32"/>
        <v>03-2014</v>
      </c>
      <c r="I204" s="7" t="str">
        <f t="shared" ca="1" si="33"/>
        <v>Bloomberg: UMB Bank-10Yr Treasury Yield-03-2014</v>
      </c>
      <c r="J204" s="4" t="str">
        <f t="shared" ca="1" si="36"/>
        <v>10Yr Treasury Yield-UMB Bank:03-2014</v>
      </c>
      <c r="K204" s="1" t="s">
        <v>61</v>
      </c>
      <c r="L204" s="2"/>
      <c r="M204" s="2"/>
      <c r="N204" s="2"/>
      <c r="O204" s="2"/>
      <c r="P204" s="2"/>
      <c r="Q204" s="2"/>
      <c r="R204" s="2"/>
      <c r="X204" s="2"/>
      <c r="Y204" s="2"/>
      <c r="Z204" s="2"/>
      <c r="AA204" s="2"/>
      <c r="AB204" s="2"/>
      <c r="AC204" s="2"/>
      <c r="AD204" s="2"/>
      <c r="BD204" s="2"/>
      <c r="BE204" s="2"/>
      <c r="BF204" s="2"/>
      <c r="BG204" s="2"/>
      <c r="BH204" s="2"/>
      <c r="BI204" s="2"/>
      <c r="BJ204" s="2"/>
      <c r="BP204" s="2">
        <v>2.9000000000000001E-2</v>
      </c>
      <c r="BQ204" s="2">
        <v>2.9499999999999998E-2</v>
      </c>
      <c r="BR204" s="2">
        <v>3.1E-2</v>
      </c>
      <c r="BS204" s="2">
        <v>3.5000000000000003E-2</v>
      </c>
      <c r="BT204" s="2">
        <v>3.5999999999999997E-2</v>
      </c>
      <c r="BU204" s="2">
        <v>3.7499999999999999E-2</v>
      </c>
      <c r="BV204" s="2">
        <v>3.9E-2</v>
      </c>
    </row>
    <row r="205" spans="1:74" x14ac:dyDescent="0.55000000000000004">
      <c r="A205" s="4" t="str">
        <f t="shared" ca="1" si="31"/>
        <v>Univ of Central FL</v>
      </c>
      <c r="B205" s="4" t="str">
        <f t="shared" si="34"/>
        <v>S. Snaith</v>
      </c>
      <c r="C205" s="4" t="s">
        <v>88</v>
      </c>
      <c r="D205" s="4" t="s">
        <v>96</v>
      </c>
      <c r="E205" s="4" t="str">
        <f>IF(COUNTIF($E$2:E204,"Begin: " &amp; C205 &amp; "-" &amp; D205 &amp; "-" &amp; H205)=0,"Begin: " &amp; C205 &amp; "-" &amp; D205 &amp; "-" &amp; H205,IF((C205 &amp; "-" &amp; D205 &amp; "-" &amp; H205)&lt;&gt;(C206 &amp; "-" &amp; D206 &amp; "-" &amp; H206),"End: " &amp; C205 &amp; "-" &amp; D205 &amp; "-" &amp; H205,""))</f>
        <v/>
      </c>
      <c r="F205" s="4" t="str">
        <f t="shared" si="35"/>
        <v>Bloomberg-10Yr Treasury Yield-03-2014</v>
      </c>
      <c r="G205" s="7">
        <v>41711</v>
      </c>
      <c r="H205" s="7" t="str">
        <f t="shared" si="32"/>
        <v>03-2014</v>
      </c>
      <c r="I205" s="7" t="str">
        <f t="shared" ca="1" si="33"/>
        <v>Bloomberg: Univ of Central FL-10Yr Treasury Yield-03-2014</v>
      </c>
      <c r="J205" s="4" t="str">
        <f t="shared" ca="1" si="36"/>
        <v>10Yr Treasury Yield-Univ of Central FL:03-2014</v>
      </c>
      <c r="K205" s="1" t="s">
        <v>62</v>
      </c>
      <c r="L205" s="2"/>
      <c r="M205" s="2"/>
      <c r="N205" s="2"/>
      <c r="O205" s="2"/>
      <c r="P205" s="2"/>
      <c r="Q205" s="2"/>
      <c r="R205" s="2"/>
      <c r="X205" s="2"/>
      <c r="Y205" s="2"/>
      <c r="Z205" s="2"/>
      <c r="AA205" s="2"/>
      <c r="AB205" s="2"/>
      <c r="AC205" s="2"/>
      <c r="AD205" s="2"/>
      <c r="BD205" s="2"/>
      <c r="BE205" s="2"/>
      <c r="BF205" s="2"/>
      <c r="BG205" s="2"/>
      <c r="BH205" s="2"/>
      <c r="BI205" s="2"/>
      <c r="BJ205" s="2"/>
      <c r="BP205" s="2">
        <v>2.75E-2</v>
      </c>
      <c r="BQ205" s="2">
        <v>2.87E-2</v>
      </c>
      <c r="BR205" s="2">
        <v>0.03</v>
      </c>
      <c r="BS205" s="2">
        <v>3.0599999999999999E-2</v>
      </c>
      <c r="BT205" s="2">
        <v>3.1600000000000003E-2</v>
      </c>
      <c r="BU205" s="2">
        <v>3.2800000000000003E-2</v>
      </c>
      <c r="BV205" s="2">
        <v>3.7199999999999997E-2</v>
      </c>
    </row>
    <row r="206" spans="1:74" x14ac:dyDescent="0.55000000000000004">
      <c r="A206" s="4" t="str">
        <f t="shared" ca="1" si="31"/>
        <v>US Chamber of Comm.</v>
      </c>
      <c r="B206" s="4" t="str">
        <f t="shared" si="34"/>
        <v>M. Regalia</v>
      </c>
      <c r="C206" s="4" t="s">
        <v>88</v>
      </c>
      <c r="D206" s="4" t="s">
        <v>96</v>
      </c>
      <c r="E206" s="4" t="str">
        <f>IF(COUNTIF($E$2:E205,"Begin: " &amp; C206 &amp; "-" &amp; D206 &amp; "-" &amp; H206)=0,"Begin: " &amp; C206 &amp; "-" &amp; D206 &amp; "-" &amp; H206,IF((C206 &amp; "-" &amp; D206 &amp; "-" &amp; H206)&lt;&gt;(C207 &amp; "-" &amp; D207 &amp; "-" &amp; H207),"End: " &amp; C206 &amp; "-" &amp; D206 &amp; "-" &amp; H206,""))</f>
        <v/>
      </c>
      <c r="F206" s="4" t="str">
        <f t="shared" si="35"/>
        <v>Bloomberg-10Yr Treasury Yield-03-2014</v>
      </c>
      <c r="G206" s="7">
        <v>41711</v>
      </c>
      <c r="H206" s="7" t="str">
        <f t="shared" si="32"/>
        <v>03-2014</v>
      </c>
      <c r="I206" s="7" t="str">
        <f t="shared" ca="1" si="33"/>
        <v>Bloomberg: US Chamber of Comm.-10Yr Treasury Yield-03-2014</v>
      </c>
      <c r="J206" s="4" t="str">
        <f t="shared" ca="1" si="36"/>
        <v>10Yr Treasury Yield-US Chamber of Comm.:03-2014</v>
      </c>
      <c r="K206" s="1" t="s">
        <v>63</v>
      </c>
      <c r="L206" s="2"/>
      <c r="M206" s="2"/>
      <c r="N206" s="2"/>
      <c r="O206" s="2"/>
      <c r="P206" s="2"/>
      <c r="Q206" s="2"/>
      <c r="R206" s="2"/>
      <c r="X206" s="2"/>
      <c r="Y206" s="2"/>
      <c r="Z206" s="2"/>
      <c r="AA206" s="2"/>
      <c r="AB206" s="2"/>
      <c r="AC206" s="2"/>
      <c r="AD206" s="2"/>
      <c r="BD206" s="2"/>
      <c r="BE206" s="2"/>
      <c r="BF206" s="2"/>
      <c r="BG206" s="2"/>
      <c r="BH206" s="2"/>
      <c r="BI206" s="2"/>
      <c r="BJ206" s="2"/>
      <c r="BP206" s="2">
        <v>2.8000000000000001E-2</v>
      </c>
      <c r="BQ206" s="2">
        <v>2.9000000000000001E-2</v>
      </c>
      <c r="BR206" s="2">
        <v>3.0499999999999999E-2</v>
      </c>
      <c r="BS206" s="2">
        <v>3.3000000000000002E-2</v>
      </c>
      <c r="BT206" s="2">
        <v>3.5000000000000003E-2</v>
      </c>
      <c r="BU206" s="2">
        <v>3.7999999999999999E-2</v>
      </c>
      <c r="BV206" s="2">
        <v>4.0500000000000001E-2</v>
      </c>
    </row>
    <row r="207" spans="1:74" x14ac:dyDescent="0.55000000000000004">
      <c r="A207" s="4" t="str">
        <f t="shared" ca="1" si="31"/>
        <v>Vining Sparks</v>
      </c>
      <c r="B207" s="4" t="str">
        <f t="shared" si="34"/>
        <v>C. Dismuke</v>
      </c>
      <c r="C207" s="4" t="s">
        <v>88</v>
      </c>
      <c r="D207" s="4" t="s">
        <v>96</v>
      </c>
      <c r="E207" s="4" t="str">
        <f>IF(COUNTIF($E$2:E206,"Begin: " &amp; C207 &amp; "-" &amp; D207 &amp; "-" &amp; H207)=0,"Begin: " &amp; C207 &amp; "-" &amp; D207 &amp; "-" &amp; H207,IF((C207 &amp; "-" &amp; D207 &amp; "-" &amp; H207)&lt;&gt;(C208 &amp; "-" &amp; D208 &amp; "-" &amp; H208),"End: " &amp; C207 &amp; "-" &amp; D207 &amp; "-" &amp; H207,""))</f>
        <v/>
      </c>
      <c r="F207" s="4" t="str">
        <f t="shared" si="35"/>
        <v>Bloomberg-10Yr Treasury Yield-03-2014</v>
      </c>
      <c r="G207" s="7">
        <v>41711</v>
      </c>
      <c r="H207" s="7" t="str">
        <f t="shared" si="32"/>
        <v>03-2014</v>
      </c>
      <c r="I207" s="7" t="str">
        <f t="shared" ca="1" si="33"/>
        <v>Bloomberg: Vining Sparks-10Yr Treasury Yield-03-2014</v>
      </c>
      <c r="J207" s="4" t="str">
        <f t="shared" ca="1" si="36"/>
        <v>10Yr Treasury Yield-Vining Sparks:03-2014</v>
      </c>
      <c r="K207" s="1" t="s">
        <v>84</v>
      </c>
      <c r="L207" s="2"/>
      <c r="M207" s="2"/>
      <c r="N207" s="2"/>
      <c r="O207" s="2"/>
      <c r="P207" s="2"/>
      <c r="Q207" s="2"/>
      <c r="X207" s="2"/>
      <c r="Y207" s="2"/>
      <c r="Z207" s="2"/>
      <c r="AA207" s="2"/>
      <c r="AB207" s="2"/>
      <c r="AC207" s="2"/>
      <c r="BD207" s="2"/>
      <c r="BE207" s="2"/>
      <c r="BF207" s="2"/>
      <c r="BG207" s="2"/>
      <c r="BH207" s="2"/>
      <c r="BI207" s="2"/>
      <c r="BP207" s="2">
        <v>2.9000000000000001E-2</v>
      </c>
      <c r="BQ207" s="2">
        <v>2.9499999999999998E-2</v>
      </c>
      <c r="BR207" s="2">
        <v>0.03</v>
      </c>
      <c r="BS207" s="2">
        <v>0.03</v>
      </c>
      <c r="BT207" s="2">
        <v>3.15E-2</v>
      </c>
      <c r="BU207" s="2">
        <v>3.2500000000000001E-2</v>
      </c>
      <c r="BV207" t="s">
        <v>2</v>
      </c>
    </row>
    <row r="208" spans="1:74" x14ac:dyDescent="0.55000000000000004">
      <c r="A208" s="4" t="str">
        <f t="shared" ca="1" si="31"/>
        <v>Wayne Hummer Inv</v>
      </c>
      <c r="B208" s="4" t="str">
        <f t="shared" si="34"/>
        <v>W. Hummer</v>
      </c>
      <c r="C208" s="4" t="s">
        <v>88</v>
      </c>
      <c r="D208" s="4" t="s">
        <v>96</v>
      </c>
      <c r="E208" s="4" t="str">
        <f>IF(COUNTIF($E$2:E207,"Begin: " &amp; C208 &amp; "-" &amp; D208 &amp; "-" &amp; H208)=0,"Begin: " &amp; C208 &amp; "-" &amp; D208 &amp; "-" &amp; H208,IF((C208 &amp; "-" &amp; D208 &amp; "-" &amp; H208)&lt;&gt;(C209 &amp; "-" &amp; D209 &amp; "-" &amp; H209),"End: " &amp; C208 &amp; "-" &amp; D208 &amp; "-" &amp; H208,""))</f>
        <v/>
      </c>
      <c r="F208" s="4" t="str">
        <f t="shared" si="35"/>
        <v>Bloomberg-10Yr Treasury Yield-03-2014</v>
      </c>
      <c r="G208" s="7">
        <v>41711</v>
      </c>
      <c r="H208" s="7" t="str">
        <f t="shared" si="32"/>
        <v>03-2014</v>
      </c>
      <c r="I208" s="7" t="str">
        <f t="shared" ca="1" si="33"/>
        <v>Bloomberg: Wayne Hummer Inv-10Yr Treasury Yield-03-2014</v>
      </c>
      <c r="J208" s="4" t="str">
        <f t="shared" ca="1" si="36"/>
        <v>10Yr Treasury Yield-Wayne Hummer Inv:03-2014</v>
      </c>
      <c r="K208" s="1" t="s">
        <v>64</v>
      </c>
      <c r="L208" s="2"/>
      <c r="M208" s="2"/>
      <c r="N208" s="2"/>
      <c r="O208" s="2"/>
      <c r="P208" s="2"/>
      <c r="Q208" s="2"/>
      <c r="R208" s="2"/>
      <c r="X208" s="2"/>
      <c r="Y208" s="2"/>
      <c r="Z208" s="2"/>
      <c r="AA208" s="2"/>
      <c r="AB208" s="2"/>
      <c r="AC208" s="2"/>
      <c r="AD208" s="2"/>
      <c r="BD208" s="2"/>
      <c r="BE208" s="2"/>
      <c r="BF208" s="2"/>
      <c r="BG208" s="2"/>
      <c r="BH208" s="2"/>
      <c r="BI208" s="2"/>
      <c r="BJ208" s="2"/>
      <c r="BP208" s="2">
        <v>2.9000000000000001E-2</v>
      </c>
      <c r="BQ208" s="2">
        <v>3.0499999999999999E-2</v>
      </c>
      <c r="BR208" s="2">
        <v>3.2000000000000001E-2</v>
      </c>
      <c r="BS208" s="2">
        <v>3.4000000000000002E-2</v>
      </c>
      <c r="BT208" s="2">
        <v>3.5499999999999997E-2</v>
      </c>
      <c r="BU208" s="2">
        <v>3.6700000000000003E-2</v>
      </c>
      <c r="BV208" s="2">
        <v>3.7999999999999999E-2</v>
      </c>
    </row>
    <row r="209" spans="1:74" x14ac:dyDescent="0.55000000000000004">
      <c r="A209" s="4" t="str">
        <f t="shared" ca="1" si="31"/>
        <v>Wells Fargo &amp; Co.</v>
      </c>
      <c r="B209" s="4" t="str">
        <f t="shared" si="34"/>
        <v>J. Silvia</v>
      </c>
      <c r="C209" s="4" t="s">
        <v>88</v>
      </c>
      <c r="D209" s="4" t="s">
        <v>96</v>
      </c>
      <c r="E209" s="4" t="str">
        <f>IF(COUNTIF($E$2:E208,"Begin: " &amp; C209 &amp; "-" &amp; D209 &amp; "-" &amp; H209)=0,"Begin: " &amp; C209 &amp; "-" &amp; D209 &amp; "-" &amp; H209,IF((C209 &amp; "-" &amp; D209 &amp; "-" &amp; H209)&lt;&gt;(C210 &amp; "-" &amp; D210 &amp; "-" &amp; H210),"End: " &amp; C209 &amp; "-" &amp; D209 &amp; "-" &amp; H209,""))</f>
        <v>End: Bloomberg-10Yr Treasury Yield-03-2014</v>
      </c>
      <c r="F209" s="4" t="str">
        <f t="shared" si="35"/>
        <v>Bloomberg-10Yr Treasury Yield-03-2014</v>
      </c>
      <c r="G209" s="7">
        <v>41711</v>
      </c>
      <c r="H209" s="7" t="str">
        <f t="shared" si="32"/>
        <v>03-2014</v>
      </c>
      <c r="I209" s="7" t="str">
        <f t="shared" ca="1" si="33"/>
        <v>Bloomberg: Wells Fargo &amp; Co.-10Yr Treasury Yield-03-2014</v>
      </c>
      <c r="J209" s="4" t="str">
        <f t="shared" ca="1" si="36"/>
        <v>10Yr Treasury Yield-Wells Fargo &amp; Co.:03-2014</v>
      </c>
      <c r="K209" s="1" t="s">
        <v>65</v>
      </c>
      <c r="L209" s="2"/>
      <c r="M209" s="2"/>
      <c r="N209" s="2"/>
      <c r="O209" s="2"/>
      <c r="P209" s="2"/>
      <c r="Q209" s="2"/>
      <c r="R209" s="2"/>
      <c r="X209" s="2"/>
      <c r="Y209" s="2"/>
      <c r="Z209" s="2"/>
      <c r="AA209" s="2"/>
      <c r="AB209" s="2"/>
      <c r="AC209" s="2"/>
      <c r="AD209" s="2"/>
      <c r="BD209" s="2"/>
      <c r="BE209" s="2"/>
      <c r="BF209" s="2"/>
      <c r="BG209" s="2"/>
      <c r="BH209" s="2"/>
      <c r="BI209" s="2"/>
      <c r="BJ209" s="2"/>
      <c r="BP209" s="2">
        <v>2.9000000000000001E-2</v>
      </c>
      <c r="BQ209" s="2">
        <v>3.1E-2</v>
      </c>
      <c r="BR209" s="2">
        <v>3.15E-2</v>
      </c>
      <c r="BS209" s="2">
        <v>3.3300000000000003E-2</v>
      </c>
      <c r="BT209" s="2">
        <v>3.4799999999999998E-2</v>
      </c>
      <c r="BU209" s="2">
        <v>3.5900000000000001E-2</v>
      </c>
      <c r="BV209" s="2">
        <v>3.7499999999999999E-2</v>
      </c>
    </row>
    <row r="210" spans="1:74" x14ac:dyDescent="0.55000000000000004">
      <c r="A210" s="4" t="str">
        <f t="shared" ca="1" si="31"/>
        <v>4Cast</v>
      </c>
      <c r="B210" s="4" t="str">
        <f t="shared" ref="B210" si="37">MID(K210,FIND(":",K210,1)+2,LEN(K210)-FIND(":",K210,1))</f>
        <v>D. Sloan</v>
      </c>
      <c r="C210" s="4" t="s">
        <v>88</v>
      </c>
      <c r="D210" s="4" t="s">
        <v>97</v>
      </c>
      <c r="E210" s="4" t="str">
        <f>IF(COUNTIF($E$2:E209,"Begin: " &amp; C210 &amp; "-" &amp; D210 &amp; "-" &amp; H210)=0,"Begin: " &amp; C210 &amp; "-" &amp; D210 &amp; "-" &amp; H210,IF((C210 &amp; "-" &amp; D210 &amp; "-" &amp; H210)&lt;&gt;(C211 &amp; "-" &amp; D211 &amp; "-" &amp; H211),"End: " &amp; C210 &amp; "-" &amp; D210 &amp; "-" &amp; H210,""))</f>
        <v>Begin: Bloomberg-Unemployment Rate-03-2014</v>
      </c>
      <c r="F210" s="4" t="str">
        <f t="shared" ref="F210" si="38">C210 &amp; "-" &amp; D210 &amp; "-" &amp; H210</f>
        <v>Bloomberg-Unemployment Rate-03-2014</v>
      </c>
      <c r="G210" s="7">
        <v>41711</v>
      </c>
      <c r="H210" s="7" t="str">
        <f t="shared" si="32"/>
        <v>03-2014</v>
      </c>
      <c r="I210" s="7" t="str">
        <f t="shared" ca="1" si="33"/>
        <v>Bloomberg: 4Cast-Unemployment Rate-03-2014</v>
      </c>
      <c r="J210" s="4" t="str">
        <f t="shared" ref="J210" ca="1" si="39">D210 &amp; "-" &amp; A210 &amp; ":" &amp; TEXT(MONTH(G210),"00") &amp; "-" &amp; TEXT(YEAR(G210),"0000")</f>
        <v>Unemployment Rate-4Cast:03-2014</v>
      </c>
      <c r="K210" s="1" t="s">
        <v>185</v>
      </c>
      <c r="L210" s="2"/>
      <c r="M210" s="2"/>
      <c r="N210" s="2"/>
      <c r="O210" s="2"/>
      <c r="P210" s="2"/>
      <c r="Q210" s="2"/>
      <c r="R210" s="2"/>
      <c r="X210" s="2"/>
      <c r="Y210" s="2"/>
      <c r="Z210" s="2"/>
      <c r="AA210" s="2"/>
      <c r="AB210" s="2"/>
      <c r="AC210" s="2"/>
      <c r="AD210" s="2"/>
      <c r="BD210" s="2"/>
      <c r="BE210" s="2"/>
      <c r="BF210" s="2"/>
      <c r="BG210" s="2"/>
      <c r="BH210" s="2"/>
      <c r="BI210" s="2"/>
      <c r="BJ210" s="2"/>
      <c r="BP210" s="2">
        <v>6.6000000000000003E-2</v>
      </c>
      <c r="BQ210" s="2">
        <v>6.5000000000000002E-2</v>
      </c>
      <c r="BR210" s="2">
        <v>6.4000000000000001E-2</v>
      </c>
      <c r="BS210" s="2">
        <v>6.0999999999999999E-2</v>
      </c>
      <c r="BT210" s="2"/>
      <c r="BU210" s="2"/>
      <c r="BV210" s="2"/>
    </row>
    <row r="211" spans="1:74" x14ac:dyDescent="0.55000000000000004">
      <c r="A211" s="4" t="str">
        <f t="shared" ca="1" si="31"/>
        <v>Action Economics</v>
      </c>
      <c r="B211" s="4" t="str">
        <f t="shared" ref="B211:B274" si="40">MID(K211,FIND(":",K211,1)+2,LEN(K211)-FIND(":",K211,1))</f>
        <v>M. Englund</v>
      </c>
      <c r="C211" s="4" t="s">
        <v>88</v>
      </c>
      <c r="D211" s="4" t="s">
        <v>97</v>
      </c>
      <c r="E211" s="4" t="str">
        <f>IF(COUNTIF($E$2:E210,"Begin: " &amp; C211 &amp; "-" &amp; D211 &amp; "-" &amp; H211)=0,"Begin: " &amp; C211 &amp; "-" &amp; D211 &amp; "-" &amp; H211,IF((C211 &amp; "-" &amp; D211 &amp; "-" &amp; H211)&lt;&gt;(C212 &amp; "-" &amp; D212 &amp; "-" &amp; H212),"End: " &amp; C211 &amp; "-" &amp; D211 &amp; "-" &amp; H211,""))</f>
        <v/>
      </c>
      <c r="F211" s="4" t="str">
        <f t="shared" ref="F211:F274" si="41">C211 &amp; "-" &amp; D211 &amp; "-" &amp; H211</f>
        <v>Bloomberg-Unemployment Rate-03-2014</v>
      </c>
      <c r="G211" s="7">
        <v>41711</v>
      </c>
      <c r="H211" s="7" t="str">
        <f t="shared" si="32"/>
        <v>03-2014</v>
      </c>
      <c r="I211" s="7" t="str">
        <f t="shared" ca="1" si="33"/>
        <v>Bloomberg: Action Economics-Unemployment Rate-03-2014</v>
      </c>
      <c r="J211" s="4" t="str">
        <f t="shared" ref="J211:J274" ca="1" si="42">D211 &amp; "-" &amp; A211 &amp; ":" &amp; TEXT(MONTH(G211),"00") &amp; "-" &amp; TEXT(YEAR(G211),"0000")</f>
        <v>Unemployment Rate-Action Economics:03-2014</v>
      </c>
      <c r="K211" s="1" t="s">
        <v>3</v>
      </c>
      <c r="L211" s="2"/>
      <c r="M211" s="2"/>
      <c r="N211" s="2"/>
      <c r="O211" s="2"/>
      <c r="P211" s="2"/>
      <c r="Q211" s="2"/>
      <c r="R211" s="2"/>
      <c r="X211" s="2"/>
      <c r="Y211" s="2"/>
      <c r="Z211" s="2"/>
      <c r="AA211" s="2"/>
      <c r="AB211" s="2"/>
      <c r="AC211" s="2"/>
      <c r="AD211" s="2"/>
      <c r="BD211" s="2"/>
      <c r="BE211" s="2"/>
      <c r="BF211" s="2"/>
      <c r="BG211" s="2"/>
      <c r="BH211" s="2"/>
      <c r="BI211" s="2"/>
      <c r="BJ211" s="2"/>
      <c r="BP211" s="2">
        <v>6.5000000000000002E-2</v>
      </c>
      <c r="BQ211" s="2">
        <v>6.4000000000000001E-2</v>
      </c>
      <c r="BR211" s="2">
        <v>6.4000000000000001E-2</v>
      </c>
      <c r="BS211" s="2">
        <v>6.3E-2</v>
      </c>
      <c r="BT211" s="2"/>
      <c r="BU211" s="2"/>
      <c r="BV211" s="2"/>
    </row>
    <row r="212" spans="1:74" x14ac:dyDescent="0.55000000000000004">
      <c r="A212" s="4" t="str">
        <f t="shared" ca="1" si="31"/>
        <v>Allianz</v>
      </c>
      <c r="B212" s="4" t="str">
        <f t="shared" si="40"/>
        <v/>
      </c>
      <c r="C212" s="4" t="s">
        <v>88</v>
      </c>
      <c r="D212" s="4" t="s">
        <v>97</v>
      </c>
      <c r="E212" s="4" t="str">
        <f>IF(COUNTIF($E$2:E211,"Begin: " &amp; C212 &amp; "-" &amp; D212 &amp; "-" &amp; H212)=0,"Begin: " &amp; C212 &amp; "-" &amp; D212 &amp; "-" &amp; H212,IF((C212 &amp; "-" &amp; D212 &amp; "-" &amp; H212)&lt;&gt;(C213 &amp; "-" &amp; D213 &amp; "-" &amp; H213),"End: " &amp; C212 &amp; "-" &amp; D212 &amp; "-" &amp; H212,""))</f>
        <v/>
      </c>
      <c r="F212" s="4" t="str">
        <f t="shared" si="41"/>
        <v>Bloomberg-Unemployment Rate-03-2014</v>
      </c>
      <c r="G212" s="7">
        <v>41711</v>
      </c>
      <c r="H212" s="7" t="str">
        <f t="shared" si="32"/>
        <v>03-2014</v>
      </c>
      <c r="I212" s="7" t="str">
        <f t="shared" ca="1" si="33"/>
        <v>Bloomberg: Allianz-Unemployment Rate-03-2014</v>
      </c>
      <c r="J212" s="4" t="str">
        <f t="shared" ca="1" si="42"/>
        <v>Unemployment Rate-Allianz:03-2014</v>
      </c>
      <c r="K212" s="1" t="s">
        <v>183</v>
      </c>
      <c r="L212" s="2"/>
      <c r="M212" s="2"/>
      <c r="N212" s="2"/>
      <c r="O212" s="2"/>
      <c r="P212" s="2"/>
      <c r="Q212" s="2"/>
      <c r="X212" s="2"/>
      <c r="Y212" s="2"/>
      <c r="Z212" s="2"/>
      <c r="AA212" s="2"/>
      <c r="AB212" s="2"/>
      <c r="AC212" s="2"/>
      <c r="BD212" s="2"/>
      <c r="BE212" s="2"/>
      <c r="BF212" s="2"/>
      <c r="BG212" s="2"/>
      <c r="BH212" s="2"/>
      <c r="BI212" s="2"/>
      <c r="BP212" s="2">
        <v>6.6000000000000003E-2</v>
      </c>
      <c r="BQ212" s="2">
        <v>6.5000000000000002E-2</v>
      </c>
      <c r="BR212" s="2">
        <v>6.4000000000000001E-2</v>
      </c>
      <c r="BS212" s="2">
        <v>6.2E-2</v>
      </c>
      <c r="BT212" s="2"/>
      <c r="BU212" s="2"/>
    </row>
    <row r="213" spans="1:74" x14ac:dyDescent="0.55000000000000004">
      <c r="A213" s="4" t="str">
        <f t="shared" ca="1" si="31"/>
        <v>Ameriprise Financial</v>
      </c>
      <c r="B213" s="4" t="str">
        <f t="shared" si="40"/>
        <v>R. Price</v>
      </c>
      <c r="C213" s="4" t="s">
        <v>88</v>
      </c>
      <c r="D213" s="4" t="s">
        <v>97</v>
      </c>
      <c r="E213" s="4" t="str">
        <f>IF(COUNTIF($E$2:E212,"Begin: " &amp; C213 &amp; "-" &amp; D213 &amp; "-" &amp; H213)=0,"Begin: " &amp; C213 &amp; "-" &amp; D213 &amp; "-" &amp; H213,IF((C213 &amp; "-" &amp; D213 &amp; "-" &amp; H213)&lt;&gt;(C214 &amp; "-" &amp; D214 &amp; "-" &amp; H214),"End: " &amp; C213 &amp; "-" &amp; D213 &amp; "-" &amp; H213,""))</f>
        <v/>
      </c>
      <c r="F213" s="4" t="str">
        <f t="shared" si="41"/>
        <v>Bloomberg-Unemployment Rate-03-2014</v>
      </c>
      <c r="G213" s="7">
        <v>41711</v>
      </c>
      <c r="H213" s="7" t="str">
        <f t="shared" si="32"/>
        <v>03-2014</v>
      </c>
      <c r="I213" s="7" t="str">
        <f t="shared" ca="1" si="33"/>
        <v>Bloomberg: Ameriprise Financial-Unemployment Rate-03-2014</v>
      </c>
      <c r="J213" s="4" t="str">
        <f t="shared" ca="1" si="42"/>
        <v>Unemployment Rate-Ameriprise Financial:03-2014</v>
      </c>
      <c r="K213" s="1" t="s">
        <v>71</v>
      </c>
      <c r="L213" s="2"/>
      <c r="M213" s="2"/>
      <c r="N213" s="2"/>
      <c r="O213" s="2"/>
      <c r="P213" s="2"/>
      <c r="Q213" s="2"/>
      <c r="R213" s="2"/>
      <c r="X213" s="2"/>
      <c r="Y213" s="2"/>
      <c r="Z213" s="2"/>
      <c r="AA213" s="2"/>
      <c r="AB213" s="2"/>
      <c r="AC213" s="2"/>
      <c r="AD213" s="2"/>
      <c r="BD213" s="2"/>
      <c r="BE213" s="2"/>
      <c r="BF213" s="2"/>
      <c r="BG213" s="2"/>
      <c r="BH213" s="2"/>
      <c r="BI213" s="2"/>
      <c r="BJ213" s="2"/>
      <c r="BP213" s="2">
        <v>6.6000000000000003E-2</v>
      </c>
      <c r="BQ213" s="2">
        <v>6.4000000000000001E-2</v>
      </c>
      <c r="BR213" s="2">
        <v>6.2E-2</v>
      </c>
      <c r="BS213" s="2">
        <v>6.2E-2</v>
      </c>
      <c r="BT213" s="2"/>
      <c r="BU213" s="2"/>
      <c r="BV213" s="2"/>
    </row>
    <row r="214" spans="1:74" x14ac:dyDescent="0.55000000000000004">
      <c r="A214" s="4" t="str">
        <f t="shared" ca="1" si="31"/>
        <v>Banca Aletti &amp; C</v>
      </c>
      <c r="B214" s="4" t="str">
        <f t="shared" si="40"/>
        <v>F. Panelli</v>
      </c>
      <c r="C214" s="4" t="s">
        <v>88</v>
      </c>
      <c r="D214" s="4" t="s">
        <v>97</v>
      </c>
      <c r="E214" s="4" t="str">
        <f>IF(COUNTIF($E$2:E213,"Begin: " &amp; C214 &amp; "-" &amp; D214 &amp; "-" &amp; H214)=0,"Begin: " &amp; C214 &amp; "-" &amp; D214 &amp; "-" &amp; H214,IF((C214 &amp; "-" &amp; D214 &amp; "-" &amp; H214)&lt;&gt;(C215 &amp; "-" &amp; D215 &amp; "-" &amp; H215),"End: " &amp; C214 &amp; "-" &amp; D214 &amp; "-" &amp; H214,""))</f>
        <v/>
      </c>
      <c r="F214" s="4" t="str">
        <f t="shared" si="41"/>
        <v>Bloomberg-Unemployment Rate-03-2014</v>
      </c>
      <c r="G214" s="7">
        <v>41711</v>
      </c>
      <c r="H214" s="7" t="str">
        <f t="shared" si="32"/>
        <v>03-2014</v>
      </c>
      <c r="I214" s="7" t="str">
        <f t="shared" ca="1" si="33"/>
        <v>Bloomberg: Banca Aletti &amp; C-Unemployment Rate-03-2014</v>
      </c>
      <c r="J214" s="4" t="str">
        <f t="shared" ca="1" si="42"/>
        <v>Unemployment Rate-Banca Aletti &amp; C:03-2014</v>
      </c>
      <c r="K214" s="1" t="s">
        <v>4</v>
      </c>
      <c r="L214" s="2"/>
      <c r="M214" s="2"/>
      <c r="N214" s="2"/>
      <c r="O214" s="2"/>
      <c r="P214" s="2"/>
      <c r="Q214" s="2"/>
      <c r="X214" s="2"/>
      <c r="Y214" s="2"/>
      <c r="Z214" s="2"/>
      <c r="AA214" s="2"/>
      <c r="AB214" s="2"/>
      <c r="AC214" s="2"/>
      <c r="BD214" s="2"/>
      <c r="BE214" s="2"/>
      <c r="BF214" s="2"/>
      <c r="BG214" s="2"/>
      <c r="BH214" s="2"/>
      <c r="BI214" s="2"/>
      <c r="BP214" s="2">
        <v>6.6000000000000003E-2</v>
      </c>
      <c r="BQ214" s="2">
        <v>6.4000000000000001E-2</v>
      </c>
      <c r="BR214" s="2">
        <v>6.3E-2</v>
      </c>
      <c r="BS214" s="2">
        <v>6.2E-2</v>
      </c>
      <c r="BT214" s="2"/>
      <c r="BU214" s="2"/>
    </row>
    <row r="215" spans="1:74" x14ac:dyDescent="0.55000000000000004">
      <c r="A215" s="4" t="str">
        <f t="shared" ca="1" si="31"/>
        <v>Bank of the West</v>
      </c>
      <c r="B215" s="4" t="str">
        <f t="shared" si="40"/>
        <v>S. Anderson</v>
      </c>
      <c r="C215" s="4" t="s">
        <v>88</v>
      </c>
      <c r="D215" s="4" t="s">
        <v>97</v>
      </c>
      <c r="E215" s="4" t="str">
        <f>IF(COUNTIF($E$2:E214,"Begin: " &amp; C215 &amp; "-" &amp; D215 &amp; "-" &amp; H215)=0,"Begin: " &amp; C215 &amp; "-" &amp; D215 &amp; "-" &amp; H215,IF((C215 &amp; "-" &amp; D215 &amp; "-" &amp; H215)&lt;&gt;(C216 &amp; "-" &amp; D216 &amp; "-" &amp; H216),"End: " &amp; C215 &amp; "-" &amp; D215 &amp; "-" &amp; H215,""))</f>
        <v/>
      </c>
      <c r="F215" s="4" t="str">
        <f t="shared" si="41"/>
        <v>Bloomberg-Unemployment Rate-03-2014</v>
      </c>
      <c r="G215" s="7">
        <v>41711</v>
      </c>
      <c r="H215" s="7" t="str">
        <f t="shared" si="32"/>
        <v>03-2014</v>
      </c>
      <c r="I215" s="7" t="str">
        <f t="shared" ca="1" si="33"/>
        <v>Bloomberg: Bank of the West-Unemployment Rate-03-2014</v>
      </c>
      <c r="J215" s="4" t="str">
        <f t="shared" ca="1" si="42"/>
        <v>Unemployment Rate-Bank of the West:03-2014</v>
      </c>
      <c r="K215" s="1" t="s">
        <v>5</v>
      </c>
      <c r="L215" s="2"/>
      <c r="M215" s="2"/>
      <c r="N215" s="2"/>
      <c r="O215" s="2"/>
      <c r="P215" s="2"/>
      <c r="Q215" s="2"/>
      <c r="R215" s="2"/>
      <c r="X215" s="2"/>
      <c r="Y215" s="2"/>
      <c r="Z215" s="2"/>
      <c r="AA215" s="2"/>
      <c r="AB215" s="2"/>
      <c r="AC215" s="2"/>
      <c r="AD215" s="2"/>
      <c r="BD215" s="2"/>
      <c r="BE215" s="2"/>
      <c r="BF215" s="2"/>
      <c r="BG215" s="2"/>
      <c r="BH215" s="2"/>
      <c r="BI215" s="2"/>
      <c r="BJ215" s="2"/>
      <c r="BP215" s="2">
        <v>6.6000000000000003E-2</v>
      </c>
      <c r="BQ215" s="2">
        <v>6.5000000000000002E-2</v>
      </c>
      <c r="BR215" s="2">
        <v>6.4000000000000001E-2</v>
      </c>
      <c r="BS215" s="2">
        <v>6.3E-2</v>
      </c>
      <c r="BT215" s="2"/>
      <c r="BU215" s="2"/>
      <c r="BV215" s="2"/>
    </row>
    <row r="216" spans="1:74" x14ac:dyDescent="0.55000000000000004">
      <c r="A216" s="4" t="str">
        <f t="shared" ca="1" si="31"/>
        <v>Bank Tokyo-Mitsubishi</v>
      </c>
      <c r="B216" s="4" t="str">
        <f t="shared" si="40"/>
        <v>Rupkey</v>
      </c>
      <c r="C216" s="4" t="s">
        <v>88</v>
      </c>
      <c r="D216" s="4" t="s">
        <v>97</v>
      </c>
      <c r="E216" s="4" t="str">
        <f>IF(COUNTIF($E$2:E215,"Begin: " &amp; C216 &amp; "-" &amp; D216 &amp; "-" &amp; H216)=0,"Begin: " &amp; C216 &amp; "-" &amp; D216 &amp; "-" &amp; H216,IF((C216 &amp; "-" &amp; D216 &amp; "-" &amp; H216)&lt;&gt;(C217 &amp; "-" &amp; D217 &amp; "-" &amp; H217),"End: " &amp; C216 &amp; "-" &amp; D216 &amp; "-" &amp; H216,""))</f>
        <v/>
      </c>
      <c r="F216" s="4" t="str">
        <f t="shared" si="41"/>
        <v>Bloomberg-Unemployment Rate-03-2014</v>
      </c>
      <c r="G216" s="7">
        <v>41711</v>
      </c>
      <c r="H216" s="7" t="str">
        <f t="shared" si="32"/>
        <v>03-2014</v>
      </c>
      <c r="I216" s="7" t="str">
        <f t="shared" ca="1" si="33"/>
        <v>Bloomberg: Bank Tokyo-Mitsubishi-Unemployment Rate-03-2014</v>
      </c>
      <c r="J216" s="4" t="str">
        <f t="shared" ca="1" si="42"/>
        <v>Unemployment Rate-Bank Tokyo-Mitsubishi:03-2014</v>
      </c>
      <c r="K216" s="1" t="s">
        <v>6</v>
      </c>
      <c r="L216" s="2"/>
      <c r="M216" s="2"/>
      <c r="N216" s="2"/>
      <c r="O216" s="2"/>
      <c r="P216" s="2"/>
      <c r="Q216" s="2"/>
      <c r="R216" s="2"/>
      <c r="X216" s="2"/>
      <c r="Y216" s="2"/>
      <c r="Z216" s="2"/>
      <c r="AA216" s="2"/>
      <c r="AB216" s="2"/>
      <c r="AC216" s="2"/>
      <c r="AD216" s="2"/>
      <c r="BD216" s="2"/>
      <c r="BE216" s="2"/>
      <c r="BF216" s="2"/>
      <c r="BG216" s="2"/>
      <c r="BH216" s="2"/>
      <c r="BI216" s="2"/>
      <c r="BJ216" s="2"/>
      <c r="BP216" s="2">
        <v>6.5000000000000002E-2</v>
      </c>
      <c r="BQ216" s="2">
        <v>6.3E-2</v>
      </c>
      <c r="BR216" s="2">
        <v>6.0999999999999999E-2</v>
      </c>
      <c r="BS216" s="2">
        <v>5.8999999999999997E-2</v>
      </c>
      <c r="BT216" s="2"/>
      <c r="BU216" s="2"/>
      <c r="BV216" s="2"/>
    </row>
    <row r="217" spans="1:74" x14ac:dyDescent="0.55000000000000004">
      <c r="A217" s="4" t="str">
        <f t="shared" ca="1" si="31"/>
        <v>Barclays</v>
      </c>
      <c r="B217" s="4" t="str">
        <f t="shared" si="40"/>
        <v>D. Maki</v>
      </c>
      <c r="C217" s="4" t="s">
        <v>88</v>
      </c>
      <c r="D217" s="4" t="s">
        <v>97</v>
      </c>
      <c r="E217" s="4" t="str">
        <f>IF(COUNTIF($E$2:E216,"Begin: " &amp; C217 &amp; "-" &amp; D217 &amp; "-" &amp; H217)=0,"Begin: " &amp; C217 &amp; "-" &amp; D217 &amp; "-" &amp; H217,IF((C217 &amp; "-" &amp; D217 &amp; "-" &amp; H217)&lt;&gt;(C218 &amp; "-" &amp; D218 &amp; "-" &amp; H218),"End: " &amp; C217 &amp; "-" &amp; D217 &amp; "-" &amp; H217,""))</f>
        <v/>
      </c>
      <c r="F217" s="4" t="str">
        <f t="shared" si="41"/>
        <v>Bloomberg-Unemployment Rate-03-2014</v>
      </c>
      <c r="G217" s="7">
        <v>41711</v>
      </c>
      <c r="H217" s="7" t="str">
        <f t="shared" si="32"/>
        <v>03-2014</v>
      </c>
      <c r="I217" s="7" t="str">
        <f t="shared" ca="1" si="33"/>
        <v>Bloomberg: Barclays-Unemployment Rate-03-2014</v>
      </c>
      <c r="J217" s="4" t="str">
        <f t="shared" ca="1" si="42"/>
        <v>Unemployment Rate-Barclays:03-2014</v>
      </c>
      <c r="K217" s="1" t="s">
        <v>7</v>
      </c>
      <c r="L217" s="2"/>
      <c r="M217" s="2"/>
      <c r="N217" s="2"/>
      <c r="O217" s="2"/>
      <c r="P217" s="2"/>
      <c r="Q217" s="2"/>
      <c r="X217" s="2"/>
      <c r="Y217" s="2"/>
      <c r="Z217" s="2"/>
      <c r="AA217" s="2"/>
      <c r="AB217" s="2"/>
      <c r="AC217" s="2"/>
      <c r="BD217" s="2"/>
      <c r="BE217" s="2"/>
      <c r="BF217" s="2"/>
      <c r="BG217" s="2"/>
      <c r="BH217" s="2"/>
      <c r="BI217" s="2"/>
      <c r="BP217" s="2">
        <v>6.6000000000000003E-2</v>
      </c>
      <c r="BQ217" s="2">
        <v>6.3E-2</v>
      </c>
      <c r="BR217" s="2">
        <v>6.2E-2</v>
      </c>
      <c r="BS217" s="2">
        <v>0.06</v>
      </c>
      <c r="BT217" s="2"/>
      <c r="BU217" s="2"/>
    </row>
    <row r="218" spans="1:74" x14ac:dyDescent="0.55000000000000004">
      <c r="A218" s="4" t="str">
        <f t="shared" ca="1" si="31"/>
        <v>BBVA</v>
      </c>
      <c r="B218" s="4" t="str">
        <f t="shared" si="40"/>
        <v>N. Karp</v>
      </c>
      <c r="C218" s="4" t="s">
        <v>88</v>
      </c>
      <c r="D218" s="4" t="s">
        <v>97</v>
      </c>
      <c r="E218" s="4" t="str">
        <f>IF(COUNTIF($E$2:E217,"Begin: " &amp; C218 &amp; "-" &amp; D218 &amp; "-" &amp; H218)=0,"Begin: " &amp; C218 &amp; "-" &amp; D218 &amp; "-" &amp; H218,IF((C218 &amp; "-" &amp; D218 &amp; "-" &amp; H218)&lt;&gt;(C219 &amp; "-" &amp; D219 &amp; "-" &amp; H219),"End: " &amp; C218 &amp; "-" &amp; D218 &amp; "-" &amp; H218,""))</f>
        <v/>
      </c>
      <c r="F218" s="4" t="str">
        <f t="shared" si="41"/>
        <v>Bloomberg-Unemployment Rate-03-2014</v>
      </c>
      <c r="G218" s="7">
        <v>41711</v>
      </c>
      <c r="H218" s="7" t="str">
        <f t="shared" si="32"/>
        <v>03-2014</v>
      </c>
      <c r="I218" s="7" t="str">
        <f t="shared" ca="1" si="33"/>
        <v>Bloomberg: BBVA-Unemployment Rate-03-2014</v>
      </c>
      <c r="J218" s="4" t="str">
        <f t="shared" ca="1" si="42"/>
        <v>Unemployment Rate-BBVA:03-2014</v>
      </c>
      <c r="K218" s="1" t="s">
        <v>8</v>
      </c>
      <c r="L218" s="2"/>
      <c r="M218" s="2"/>
      <c r="N218" s="2"/>
      <c r="O218" s="2"/>
      <c r="P218" s="2"/>
      <c r="Q218" s="2"/>
      <c r="R218" s="2"/>
      <c r="X218" s="2"/>
      <c r="Y218" s="2"/>
      <c r="Z218" s="2"/>
      <c r="AA218" s="2"/>
      <c r="AB218" s="2"/>
      <c r="AC218" s="2"/>
      <c r="AD218" s="2"/>
      <c r="BD218" s="2"/>
      <c r="BE218" s="2"/>
      <c r="BF218" s="2"/>
      <c r="BG218" s="2"/>
      <c r="BH218" s="2"/>
      <c r="BI218" s="2"/>
      <c r="BJ218" s="2"/>
      <c r="BP218" s="2">
        <v>6.7000000000000004E-2</v>
      </c>
      <c r="BQ218" s="2">
        <v>6.8000000000000005E-2</v>
      </c>
      <c r="BR218" s="2">
        <v>6.7000000000000004E-2</v>
      </c>
      <c r="BS218" s="2">
        <v>6.5000000000000002E-2</v>
      </c>
      <c r="BT218" s="2"/>
      <c r="BU218" s="2"/>
      <c r="BV218" s="2"/>
    </row>
    <row r="219" spans="1:74" x14ac:dyDescent="0.55000000000000004">
      <c r="A219" s="4" t="str">
        <f t="shared" ca="1" si="31"/>
        <v>Berenberg Bank</v>
      </c>
      <c r="B219" s="4" t="str">
        <f t="shared" si="40"/>
        <v>H. Schmieding</v>
      </c>
      <c r="C219" s="4" t="s">
        <v>88</v>
      </c>
      <c r="D219" s="4" t="s">
        <v>97</v>
      </c>
      <c r="E219" s="4" t="str">
        <f>IF(COUNTIF($E$2:E218,"Begin: " &amp; C219 &amp; "-" &amp; D219 &amp; "-" &amp; H219)=0,"Begin: " &amp; C219 &amp; "-" &amp; D219 &amp; "-" &amp; H219,IF((C219 &amp; "-" &amp; D219 &amp; "-" &amp; H219)&lt;&gt;(C220 &amp; "-" &amp; D220 &amp; "-" &amp; H220),"End: " &amp; C219 &amp; "-" &amp; D219 &amp; "-" &amp; H219,""))</f>
        <v/>
      </c>
      <c r="F219" s="4" t="str">
        <f t="shared" si="41"/>
        <v>Bloomberg-Unemployment Rate-03-2014</v>
      </c>
      <c r="G219" s="7">
        <v>41711</v>
      </c>
      <c r="H219" s="7" t="str">
        <f t="shared" si="32"/>
        <v>03-2014</v>
      </c>
      <c r="I219" s="7" t="str">
        <f t="shared" ca="1" si="33"/>
        <v>Bloomberg: Berenberg Bank-Unemployment Rate-03-2014</v>
      </c>
      <c r="J219" s="4" t="str">
        <f t="shared" ca="1" si="42"/>
        <v>Unemployment Rate-Berenberg Bank:03-2014</v>
      </c>
      <c r="K219" s="1" t="s">
        <v>9</v>
      </c>
      <c r="L219" s="2"/>
      <c r="M219" s="2"/>
      <c r="N219" s="2"/>
      <c r="O219" s="2"/>
      <c r="P219" s="2"/>
      <c r="Q219" s="2"/>
      <c r="X219" s="2"/>
      <c r="Y219" s="2"/>
      <c r="Z219" s="2"/>
      <c r="AA219" s="2"/>
      <c r="AB219" s="2"/>
      <c r="AC219" s="2"/>
      <c r="BD219" s="2"/>
      <c r="BE219" s="2"/>
      <c r="BF219" s="2"/>
      <c r="BG219" s="2"/>
      <c r="BH219" s="2"/>
      <c r="BI219" s="2"/>
      <c r="BP219" s="2">
        <v>6.6000000000000003E-2</v>
      </c>
      <c r="BQ219" s="2">
        <v>6.4000000000000001E-2</v>
      </c>
      <c r="BR219" s="2">
        <v>6.3E-2</v>
      </c>
      <c r="BS219" s="2">
        <v>6.0999999999999999E-2</v>
      </c>
      <c r="BT219" s="2"/>
      <c r="BU219" s="2"/>
    </row>
    <row r="220" spans="1:74" x14ac:dyDescent="0.55000000000000004">
      <c r="A220" s="4" t="str">
        <f t="shared" ca="1" si="31"/>
        <v>BMO Capital</v>
      </c>
      <c r="B220" s="4" t="str">
        <f t="shared" si="40"/>
        <v>D. Porter</v>
      </c>
      <c r="C220" s="4" t="s">
        <v>88</v>
      </c>
      <c r="D220" s="4" t="s">
        <v>97</v>
      </c>
      <c r="E220" s="4" t="str">
        <f>IF(COUNTIF($E$2:E219,"Begin: " &amp; C220 &amp; "-" &amp; D220 &amp; "-" &amp; H220)=0,"Begin: " &amp; C220 &amp; "-" &amp; D220 &amp; "-" &amp; H220,IF((C220 &amp; "-" &amp; D220 &amp; "-" &amp; H220)&lt;&gt;(C221 &amp; "-" &amp; D221 &amp; "-" &amp; H221),"End: " &amp; C220 &amp; "-" &amp; D220 &amp; "-" &amp; H220,""))</f>
        <v/>
      </c>
      <c r="F220" s="4" t="str">
        <f t="shared" si="41"/>
        <v>Bloomberg-Unemployment Rate-03-2014</v>
      </c>
      <c r="G220" s="7">
        <v>41711</v>
      </c>
      <c r="H220" s="7" t="str">
        <f t="shared" si="32"/>
        <v>03-2014</v>
      </c>
      <c r="I220" s="7" t="str">
        <f t="shared" ca="1" si="33"/>
        <v>Bloomberg: BMO Capital-Unemployment Rate-03-2014</v>
      </c>
      <c r="J220" s="4" t="str">
        <f t="shared" ca="1" si="42"/>
        <v>Unemployment Rate-BMO Capital:03-2014</v>
      </c>
      <c r="K220" s="1" t="s">
        <v>10</v>
      </c>
      <c r="L220" s="2"/>
      <c r="M220" s="2"/>
      <c r="N220" s="2"/>
      <c r="O220" s="2"/>
      <c r="P220" s="2"/>
      <c r="Q220" s="2"/>
      <c r="X220" s="2"/>
      <c r="Y220" s="2"/>
      <c r="Z220" s="2"/>
      <c r="AA220" s="2"/>
      <c r="AB220" s="2"/>
      <c r="AC220" s="2"/>
      <c r="BD220" s="2"/>
      <c r="BE220" s="2"/>
      <c r="BF220" s="2"/>
      <c r="BG220" s="2"/>
      <c r="BH220" s="2"/>
      <c r="BI220" s="2"/>
      <c r="BP220" s="2">
        <v>6.6000000000000003E-2</v>
      </c>
      <c r="BQ220" s="2">
        <v>6.4000000000000001E-2</v>
      </c>
      <c r="BR220" s="2">
        <v>6.3E-2</v>
      </c>
      <c r="BS220" s="2">
        <v>6.0999999999999999E-2</v>
      </c>
      <c r="BT220" s="2"/>
      <c r="BU220" s="2"/>
    </row>
    <row r="221" spans="1:74" x14ac:dyDescent="0.55000000000000004">
      <c r="A221" s="4" t="str">
        <f t="shared" ca="1" si="31"/>
        <v>BNP Paribas</v>
      </c>
      <c r="B221" s="4" t="str">
        <f t="shared" si="40"/>
        <v>J. Coronado</v>
      </c>
      <c r="C221" s="4" t="s">
        <v>88</v>
      </c>
      <c r="D221" s="4" t="s">
        <v>97</v>
      </c>
      <c r="E221" s="4" t="str">
        <f>IF(COUNTIF($E$2:E220,"Begin: " &amp; C221 &amp; "-" &amp; D221 &amp; "-" &amp; H221)=0,"Begin: " &amp; C221 &amp; "-" &amp; D221 &amp; "-" &amp; H221,IF((C221 &amp; "-" &amp; D221 &amp; "-" &amp; H221)&lt;&gt;(C222 &amp; "-" &amp; D222 &amp; "-" &amp; H222),"End: " &amp; C221 &amp; "-" &amp; D221 &amp; "-" &amp; H221,""))</f>
        <v/>
      </c>
      <c r="F221" s="4" t="str">
        <f t="shared" si="41"/>
        <v>Bloomberg-Unemployment Rate-03-2014</v>
      </c>
      <c r="G221" s="7">
        <v>41711</v>
      </c>
      <c r="H221" s="7" t="str">
        <f t="shared" si="32"/>
        <v>03-2014</v>
      </c>
      <c r="I221" s="7" t="str">
        <f t="shared" ca="1" si="33"/>
        <v>Bloomberg: BNP Paribas-Unemployment Rate-03-2014</v>
      </c>
      <c r="J221" s="4" t="str">
        <f t="shared" ca="1" si="42"/>
        <v>Unemployment Rate-BNP Paribas:03-2014</v>
      </c>
      <c r="K221" s="1" t="s">
        <v>11</v>
      </c>
      <c r="L221" s="2"/>
      <c r="M221" s="2"/>
      <c r="N221" s="2"/>
      <c r="O221" s="2"/>
      <c r="P221" s="2"/>
      <c r="Q221" s="2"/>
      <c r="X221" s="2"/>
      <c r="Y221" s="2"/>
      <c r="Z221" s="2"/>
      <c r="AA221" s="2"/>
      <c r="AB221" s="2"/>
      <c r="AC221" s="2"/>
      <c r="BD221" s="2"/>
      <c r="BE221" s="2"/>
      <c r="BF221" s="2"/>
      <c r="BG221" s="2"/>
      <c r="BH221" s="2"/>
      <c r="BI221" s="2"/>
      <c r="BP221" s="2">
        <v>6.6000000000000003E-2</v>
      </c>
      <c r="BQ221" s="2">
        <v>6.4000000000000001E-2</v>
      </c>
      <c r="BR221" s="2">
        <v>6.2E-2</v>
      </c>
      <c r="BS221" s="2">
        <v>0.06</v>
      </c>
      <c r="BT221" s="2"/>
      <c r="BU221" s="2"/>
    </row>
    <row r="222" spans="1:74" x14ac:dyDescent="0.55000000000000004">
      <c r="A222" s="4" t="str">
        <f t="shared" ca="1" si="31"/>
        <v>BofA</v>
      </c>
      <c r="B222" s="4" t="str">
        <f t="shared" si="40"/>
        <v>E. Harris</v>
      </c>
      <c r="C222" s="4" t="s">
        <v>88</v>
      </c>
      <c r="D222" s="4" t="s">
        <v>97</v>
      </c>
      <c r="E222" s="4" t="str">
        <f>IF(COUNTIF($E$2:E221,"Begin: " &amp; C222 &amp; "-" &amp; D222 &amp; "-" &amp; H222)=0,"Begin: " &amp; C222 &amp; "-" &amp; D222 &amp; "-" &amp; H222,IF((C222 &amp; "-" &amp; D222 &amp; "-" &amp; H222)&lt;&gt;(C223 &amp; "-" &amp; D223 &amp; "-" &amp; H223),"End: " &amp; C222 &amp; "-" &amp; D222 &amp; "-" &amp; H222,""))</f>
        <v/>
      </c>
      <c r="F222" s="4" t="str">
        <f t="shared" si="41"/>
        <v>Bloomberg-Unemployment Rate-03-2014</v>
      </c>
      <c r="G222" s="7">
        <v>41711</v>
      </c>
      <c r="H222" s="7" t="str">
        <f t="shared" si="32"/>
        <v>03-2014</v>
      </c>
      <c r="I222" s="7" t="str">
        <f t="shared" ca="1" si="33"/>
        <v>Bloomberg: BofA-Unemployment Rate-03-2014</v>
      </c>
      <c r="J222" s="4" t="str">
        <f t="shared" ca="1" si="42"/>
        <v>Unemployment Rate-BofA:03-2014</v>
      </c>
      <c r="K222" s="1" t="s">
        <v>12</v>
      </c>
      <c r="L222" s="2"/>
      <c r="M222" s="2"/>
      <c r="N222" s="2"/>
      <c r="O222" s="2"/>
      <c r="P222" s="2"/>
      <c r="Q222" s="2"/>
      <c r="R222" s="2"/>
      <c r="X222" s="2"/>
      <c r="Y222" s="2"/>
      <c r="Z222" s="2"/>
      <c r="AA222" s="2"/>
      <c r="AB222" s="2"/>
      <c r="AC222" s="2"/>
      <c r="AD222" s="2"/>
      <c r="BD222" s="2"/>
      <c r="BE222" s="2"/>
      <c r="BF222" s="2"/>
      <c r="BG222" s="2"/>
      <c r="BH222" s="2"/>
      <c r="BI222" s="2"/>
      <c r="BJ222" s="2"/>
      <c r="BP222" s="2">
        <v>6.6000000000000003E-2</v>
      </c>
      <c r="BQ222" s="2">
        <v>6.4000000000000001E-2</v>
      </c>
      <c r="BR222" s="2">
        <v>6.3E-2</v>
      </c>
      <c r="BS222" s="2">
        <v>6.0999999999999999E-2</v>
      </c>
      <c r="BT222" s="2"/>
      <c r="BU222" s="2"/>
      <c r="BV222" s="2"/>
    </row>
    <row r="223" spans="1:74" x14ac:dyDescent="0.55000000000000004">
      <c r="A223" s="4" t="str">
        <f t="shared" ca="1" si="31"/>
        <v>Cantor Fitzgerald</v>
      </c>
      <c r="B223" s="4" t="str">
        <f t="shared" si="40"/>
        <v>Lederer/Goldsmith</v>
      </c>
      <c r="C223" s="4" t="s">
        <v>88</v>
      </c>
      <c r="D223" s="4" t="s">
        <v>97</v>
      </c>
      <c r="E223" s="4" t="str">
        <f>IF(COUNTIF($E$2:E222,"Begin: " &amp; C223 &amp; "-" &amp; D223 &amp; "-" &amp; H223)=0,"Begin: " &amp; C223 &amp; "-" &amp; D223 &amp; "-" &amp; H223,IF((C223 &amp; "-" &amp; D223 &amp; "-" &amp; H223)&lt;&gt;(C224 &amp; "-" &amp; D224 &amp; "-" &amp; H224),"End: " &amp; C223 &amp; "-" &amp; D223 &amp; "-" &amp; H223,""))</f>
        <v/>
      </c>
      <c r="F223" s="4" t="str">
        <f t="shared" si="41"/>
        <v>Bloomberg-Unemployment Rate-03-2014</v>
      </c>
      <c r="G223" s="7">
        <v>41711</v>
      </c>
      <c r="H223" s="7" t="str">
        <f t="shared" si="32"/>
        <v>03-2014</v>
      </c>
      <c r="I223" s="7" t="str">
        <f t="shared" ca="1" si="33"/>
        <v>Bloomberg: Cantor Fitzgerald-Unemployment Rate-03-2014</v>
      </c>
      <c r="J223" s="4" t="str">
        <f t="shared" ca="1" si="42"/>
        <v>Unemployment Rate-Cantor Fitzgerald:03-2014</v>
      </c>
      <c r="K223" s="1" t="s">
        <v>13</v>
      </c>
      <c r="L223" s="2"/>
      <c r="M223" s="2"/>
      <c r="N223" s="2"/>
      <c r="O223" s="2"/>
      <c r="P223" s="2"/>
      <c r="Q223" s="2"/>
      <c r="R223" s="2"/>
      <c r="X223" s="2"/>
      <c r="Y223" s="2"/>
      <c r="Z223" s="2"/>
      <c r="AA223" s="2"/>
      <c r="AB223" s="2"/>
      <c r="AC223" s="2"/>
      <c r="AD223" s="2"/>
      <c r="BD223" s="2"/>
      <c r="BE223" s="2"/>
      <c r="BF223" s="2"/>
      <c r="BG223" s="2"/>
      <c r="BH223" s="2"/>
      <c r="BI223" s="2"/>
      <c r="BJ223" s="2"/>
      <c r="BP223" s="2">
        <v>6.7000000000000004E-2</v>
      </c>
      <c r="BQ223" s="2">
        <v>6.7000000000000004E-2</v>
      </c>
      <c r="BR223" s="2">
        <v>6.5000000000000002E-2</v>
      </c>
      <c r="BS223" s="2">
        <v>6.4000000000000001E-2</v>
      </c>
      <c r="BT223" s="2"/>
      <c r="BU223" s="2"/>
      <c r="BV223" s="2"/>
    </row>
    <row r="224" spans="1:74" x14ac:dyDescent="0.55000000000000004">
      <c r="A224" s="4" t="str">
        <f t="shared" ca="1" si="31"/>
        <v>Capital Economics</v>
      </c>
      <c r="B224" s="4" t="str">
        <f t="shared" si="40"/>
        <v>ales/Ashworth</v>
      </c>
      <c r="C224" s="4" t="s">
        <v>88</v>
      </c>
      <c r="D224" s="4" t="s">
        <v>97</v>
      </c>
      <c r="E224" s="4" t="str">
        <f>IF(COUNTIF($E$2:E223,"Begin: " &amp; C224 &amp; "-" &amp; D224 &amp; "-" &amp; H224)=0,"Begin: " &amp; C224 &amp; "-" &amp; D224 &amp; "-" &amp; H224,IF((C224 &amp; "-" &amp; D224 &amp; "-" &amp; H224)&lt;&gt;(C225 &amp; "-" &amp; D225 &amp; "-" &amp; H225),"End: " &amp; C224 &amp; "-" &amp; D224 &amp; "-" &amp; H224,""))</f>
        <v/>
      </c>
      <c r="F224" s="4" t="str">
        <f t="shared" si="41"/>
        <v>Bloomberg-Unemployment Rate-03-2014</v>
      </c>
      <c r="G224" s="7">
        <v>41711</v>
      </c>
      <c r="H224" s="7" t="str">
        <f t="shared" si="32"/>
        <v>03-2014</v>
      </c>
      <c r="I224" s="7" t="str">
        <f t="shared" ca="1" si="33"/>
        <v>Bloomberg: Capital Economics-Unemployment Rate-03-2014</v>
      </c>
      <c r="J224" s="4" t="str">
        <f t="shared" ca="1" si="42"/>
        <v>Unemployment Rate-Capital Economics:03-2014</v>
      </c>
      <c r="K224" s="1" t="s">
        <v>14</v>
      </c>
      <c r="L224" s="2"/>
      <c r="M224" s="2"/>
      <c r="N224" s="2"/>
      <c r="O224" s="2"/>
      <c r="P224" s="2"/>
      <c r="Q224" s="2"/>
      <c r="X224" s="2"/>
      <c r="Y224" s="2"/>
      <c r="Z224" s="2"/>
      <c r="AA224" s="2"/>
      <c r="AB224" s="2"/>
      <c r="AC224" s="2"/>
      <c r="BD224" s="2"/>
      <c r="BE224" s="2"/>
      <c r="BF224" s="2"/>
      <c r="BG224" s="2"/>
      <c r="BH224" s="2"/>
      <c r="BI224" s="2"/>
      <c r="BP224" s="2">
        <v>6.6000000000000003E-2</v>
      </c>
      <c r="BQ224" s="2">
        <v>6.5000000000000002E-2</v>
      </c>
      <c r="BR224" s="2">
        <v>6.3E-2</v>
      </c>
      <c r="BS224" s="2">
        <v>6.0999999999999999E-2</v>
      </c>
      <c r="BT224" s="2"/>
      <c r="BU224" s="2"/>
    </row>
    <row r="225" spans="1:74" x14ac:dyDescent="0.55000000000000004">
      <c r="A225" s="4" t="str">
        <f t="shared" ca="1" si="31"/>
        <v>CIBC World Mkts</v>
      </c>
      <c r="B225" s="4" t="str">
        <f t="shared" si="40"/>
        <v>A. Shenfeld</v>
      </c>
      <c r="C225" s="4" t="s">
        <v>88</v>
      </c>
      <c r="D225" s="4" t="s">
        <v>97</v>
      </c>
      <c r="E225" s="4" t="str">
        <f>IF(COUNTIF($E$2:E224,"Begin: " &amp; C225 &amp; "-" &amp; D225 &amp; "-" &amp; H225)=0,"Begin: " &amp; C225 &amp; "-" &amp; D225 &amp; "-" &amp; H225,IF((C225 &amp; "-" &amp; D225 &amp; "-" &amp; H225)&lt;&gt;(C226 &amp; "-" &amp; D226 &amp; "-" &amp; H226),"End: " &amp; C225 &amp; "-" &amp; D225 &amp; "-" &amp; H225,""))</f>
        <v/>
      </c>
      <c r="F225" s="4" t="str">
        <f t="shared" si="41"/>
        <v>Bloomberg-Unemployment Rate-03-2014</v>
      </c>
      <c r="G225" s="7">
        <v>41711</v>
      </c>
      <c r="H225" s="7" t="str">
        <f t="shared" si="32"/>
        <v>03-2014</v>
      </c>
      <c r="I225" s="7" t="str">
        <f t="shared" ca="1" si="33"/>
        <v>Bloomberg: CIBC World Mkts-Unemployment Rate-03-2014</v>
      </c>
      <c r="J225" s="4" t="str">
        <f t="shared" ca="1" si="42"/>
        <v>Unemployment Rate-CIBC World Mkts:03-2014</v>
      </c>
      <c r="K225" s="1" t="s">
        <v>15</v>
      </c>
      <c r="L225" s="2"/>
      <c r="M225" s="2"/>
      <c r="N225" s="2"/>
      <c r="O225" s="2"/>
      <c r="P225" s="2"/>
      <c r="Q225" s="2"/>
      <c r="X225" s="2"/>
      <c r="Y225" s="2"/>
      <c r="Z225" s="2"/>
      <c r="AA225" s="2"/>
      <c r="AB225" s="2"/>
      <c r="AC225" s="2"/>
      <c r="BD225" s="2"/>
      <c r="BE225" s="2"/>
      <c r="BF225" s="2"/>
      <c r="BG225" s="2"/>
      <c r="BH225" s="2"/>
      <c r="BI225" s="2"/>
      <c r="BP225" s="2">
        <v>6.6000000000000003E-2</v>
      </c>
      <c r="BQ225" s="2">
        <v>6.4000000000000001E-2</v>
      </c>
      <c r="BR225" s="2">
        <v>6.2E-2</v>
      </c>
      <c r="BS225" s="2">
        <v>0.06</v>
      </c>
      <c r="BT225" s="2"/>
      <c r="BU225" s="2"/>
    </row>
    <row r="226" spans="1:74" x14ac:dyDescent="0.55000000000000004">
      <c r="A226" s="4" t="str">
        <f t="shared" ca="1" si="31"/>
        <v>Citi</v>
      </c>
      <c r="B226" s="4" t="str">
        <f t="shared" si="40"/>
        <v>R. DiClemente</v>
      </c>
      <c r="C226" s="4" t="s">
        <v>88</v>
      </c>
      <c r="D226" s="4" t="s">
        <v>97</v>
      </c>
      <c r="E226" s="4" t="str">
        <f>IF(COUNTIF($E$2:E225,"Begin: " &amp; C226 &amp; "-" &amp; D226 &amp; "-" &amp; H226)=0,"Begin: " &amp; C226 &amp; "-" &amp; D226 &amp; "-" &amp; H226,IF((C226 &amp; "-" &amp; D226 &amp; "-" &amp; H226)&lt;&gt;(C227 &amp; "-" &amp; D227 &amp; "-" &amp; H227),"End: " &amp; C226 &amp; "-" &amp; D226 &amp; "-" &amp; H226,""))</f>
        <v/>
      </c>
      <c r="F226" s="4" t="str">
        <f t="shared" si="41"/>
        <v>Bloomberg-Unemployment Rate-03-2014</v>
      </c>
      <c r="G226" s="7">
        <v>41711</v>
      </c>
      <c r="H226" s="7" t="str">
        <f t="shared" si="32"/>
        <v>03-2014</v>
      </c>
      <c r="I226" s="7" t="str">
        <f t="shared" ca="1" si="33"/>
        <v>Bloomberg: Citi-Unemployment Rate-03-2014</v>
      </c>
      <c r="J226" s="4" t="str">
        <f t="shared" ca="1" si="42"/>
        <v>Unemployment Rate-Citi:03-2014</v>
      </c>
      <c r="K226" s="1" t="s">
        <v>186</v>
      </c>
      <c r="L226" s="2"/>
      <c r="M226" s="2"/>
      <c r="N226" s="2"/>
      <c r="O226" s="2"/>
      <c r="P226" s="2"/>
      <c r="Q226" s="2"/>
      <c r="X226" s="2"/>
      <c r="Y226" s="2"/>
      <c r="Z226" s="2"/>
      <c r="AA226" s="2"/>
      <c r="AB226" s="2"/>
      <c r="AC226" s="2"/>
      <c r="BD226" s="2"/>
      <c r="BE226" s="2"/>
      <c r="BF226" s="2"/>
      <c r="BG226" s="2"/>
      <c r="BH226" s="2"/>
      <c r="BI226" s="2"/>
      <c r="BP226" s="2">
        <v>6.6000000000000003E-2</v>
      </c>
      <c r="BQ226" s="2">
        <v>6.5000000000000002E-2</v>
      </c>
      <c r="BR226" s="2">
        <v>6.2E-2</v>
      </c>
      <c r="BS226" s="2">
        <v>6.0999999999999999E-2</v>
      </c>
      <c r="BT226" s="2"/>
      <c r="BU226" s="2"/>
    </row>
    <row r="227" spans="1:74" x14ac:dyDescent="0.55000000000000004">
      <c r="A227" s="4" t="str">
        <f t="shared" ca="1" si="31"/>
        <v>CME Group</v>
      </c>
      <c r="B227" s="4" t="str">
        <f t="shared" si="40"/>
        <v>B. Putnam</v>
      </c>
      <c r="C227" s="4" t="s">
        <v>88</v>
      </c>
      <c r="D227" s="4" t="s">
        <v>97</v>
      </c>
      <c r="E227" s="4" t="str">
        <f>IF(COUNTIF($E$2:E226,"Begin: " &amp; C227 &amp; "-" &amp; D227 &amp; "-" &amp; H227)=0,"Begin: " &amp; C227 &amp; "-" &amp; D227 &amp; "-" &amp; H227,IF((C227 &amp; "-" &amp; D227 &amp; "-" &amp; H227)&lt;&gt;(C228 &amp; "-" &amp; D228 &amp; "-" &amp; H228),"End: " &amp; C227 &amp; "-" &amp; D227 &amp; "-" &amp; H227,""))</f>
        <v/>
      </c>
      <c r="F227" s="4" t="str">
        <f t="shared" si="41"/>
        <v>Bloomberg-Unemployment Rate-03-2014</v>
      </c>
      <c r="G227" s="7">
        <v>41711</v>
      </c>
      <c r="H227" s="7" t="str">
        <f t="shared" si="32"/>
        <v>03-2014</v>
      </c>
      <c r="I227" s="7" t="str">
        <f t="shared" ca="1" si="33"/>
        <v>Bloomberg: CME Group-Unemployment Rate-03-2014</v>
      </c>
      <c r="J227" s="4" t="str">
        <f t="shared" ca="1" si="42"/>
        <v>Unemployment Rate-CME Group:03-2014</v>
      </c>
      <c r="K227" s="1" t="s">
        <v>72</v>
      </c>
      <c r="L227" s="2"/>
      <c r="M227" s="2"/>
      <c r="N227" s="2"/>
      <c r="O227" s="2"/>
      <c r="P227" s="2"/>
      <c r="Q227" s="2"/>
      <c r="R227" s="2"/>
      <c r="X227" s="2"/>
      <c r="Y227" s="2"/>
      <c r="Z227" s="2"/>
      <c r="AA227" s="2"/>
      <c r="AB227" s="2"/>
      <c r="AC227" s="2"/>
      <c r="AD227" s="2"/>
      <c r="BD227" s="2"/>
      <c r="BE227" s="2"/>
      <c r="BF227" s="2"/>
      <c r="BG227" s="2"/>
      <c r="BH227" s="2"/>
      <c r="BI227" s="2"/>
      <c r="BJ227" s="2"/>
      <c r="BP227" s="2">
        <v>6.7000000000000004E-2</v>
      </c>
      <c r="BQ227" s="2">
        <v>6.4000000000000001E-2</v>
      </c>
      <c r="BR227" s="2">
        <v>6.2E-2</v>
      </c>
      <c r="BS227" s="2">
        <v>0.06</v>
      </c>
      <c r="BT227" s="2"/>
      <c r="BU227" s="2"/>
      <c r="BV227" s="2"/>
    </row>
    <row r="228" spans="1:74" x14ac:dyDescent="0.55000000000000004">
      <c r="A228" s="4" t="str">
        <f t="shared" ca="1" si="31"/>
        <v>Comerica Bank</v>
      </c>
      <c r="B228" s="4" t="str">
        <f t="shared" si="40"/>
        <v>R. Dye</v>
      </c>
      <c r="C228" s="4" t="s">
        <v>88</v>
      </c>
      <c r="D228" s="4" t="s">
        <v>97</v>
      </c>
      <c r="E228" s="4" t="str">
        <f>IF(COUNTIF($E$2:E227,"Begin: " &amp; C228 &amp; "-" &amp; D228 &amp; "-" &amp; H228)=0,"Begin: " &amp; C228 &amp; "-" &amp; D228 &amp; "-" &amp; H228,IF((C228 &amp; "-" &amp; D228 &amp; "-" &amp; H228)&lt;&gt;(C229 &amp; "-" &amp; D229 &amp; "-" &amp; H229),"End: " &amp; C228 &amp; "-" &amp; D228 &amp; "-" &amp; H228,""))</f>
        <v/>
      </c>
      <c r="F228" s="4" t="str">
        <f t="shared" si="41"/>
        <v>Bloomberg-Unemployment Rate-03-2014</v>
      </c>
      <c r="G228" s="7">
        <v>41711</v>
      </c>
      <c r="H228" s="7" t="str">
        <f t="shared" si="32"/>
        <v>03-2014</v>
      </c>
      <c r="I228" s="7" t="str">
        <f t="shared" ca="1" si="33"/>
        <v>Bloomberg: Comerica Bank-Unemployment Rate-03-2014</v>
      </c>
      <c r="J228" s="4" t="str">
        <f t="shared" ca="1" si="42"/>
        <v>Unemployment Rate-Comerica Bank:03-2014</v>
      </c>
      <c r="K228" s="1" t="s">
        <v>17</v>
      </c>
      <c r="L228" s="2"/>
      <c r="M228" s="2"/>
      <c r="N228" s="2"/>
      <c r="O228" s="2"/>
      <c r="P228" s="2"/>
      <c r="Q228" s="2"/>
      <c r="R228" s="2"/>
      <c r="X228" s="2"/>
      <c r="Y228" s="2"/>
      <c r="Z228" s="2"/>
      <c r="AA228" s="2"/>
      <c r="AB228" s="2"/>
      <c r="AC228" s="2"/>
      <c r="AD228" s="2"/>
      <c r="BD228" s="2"/>
      <c r="BE228" s="2"/>
      <c r="BF228" s="2"/>
      <c r="BG228" s="2"/>
      <c r="BH228" s="2"/>
      <c r="BI228" s="2"/>
      <c r="BJ228" s="2"/>
      <c r="BP228" s="2">
        <v>6.7000000000000004E-2</v>
      </c>
      <c r="BQ228" s="2">
        <v>6.6000000000000003E-2</v>
      </c>
      <c r="BR228" s="2">
        <v>6.4000000000000001E-2</v>
      </c>
      <c r="BS228" s="2">
        <v>6.2E-2</v>
      </c>
      <c r="BT228" s="2"/>
      <c r="BU228" s="2"/>
      <c r="BV228" s="2"/>
    </row>
    <row r="229" spans="1:74" x14ac:dyDescent="0.55000000000000004">
      <c r="A229" s="4" t="str">
        <f t="shared" ca="1" si="31"/>
        <v>Commerzbank</v>
      </c>
      <c r="B229" s="4" t="str">
        <f t="shared" si="40"/>
        <v>Balz/Weidensteiner</v>
      </c>
      <c r="C229" s="4" t="s">
        <v>88</v>
      </c>
      <c r="D229" s="4" t="s">
        <v>97</v>
      </c>
      <c r="E229" s="4" t="str">
        <f>IF(COUNTIF($E$2:E228,"Begin: " &amp; C229 &amp; "-" &amp; D229 &amp; "-" &amp; H229)=0,"Begin: " &amp; C229 &amp; "-" &amp; D229 &amp; "-" &amp; H229,IF((C229 &amp; "-" &amp; D229 &amp; "-" &amp; H229)&lt;&gt;(C230 &amp; "-" &amp; D230 &amp; "-" &amp; H230),"End: " &amp; C229 &amp; "-" &amp; D229 &amp; "-" &amp; H229,""))</f>
        <v/>
      </c>
      <c r="F229" s="4" t="str">
        <f t="shared" si="41"/>
        <v>Bloomberg-Unemployment Rate-03-2014</v>
      </c>
      <c r="G229" s="7">
        <v>41711</v>
      </c>
      <c r="H229" s="7" t="str">
        <f t="shared" si="32"/>
        <v>03-2014</v>
      </c>
      <c r="I229" s="7" t="str">
        <f t="shared" ca="1" si="33"/>
        <v>Bloomberg: Commerzbank-Unemployment Rate-03-2014</v>
      </c>
      <c r="J229" s="4" t="str">
        <f t="shared" ca="1" si="42"/>
        <v>Unemployment Rate-Commerzbank:03-2014</v>
      </c>
      <c r="K229" s="1" t="s">
        <v>18</v>
      </c>
      <c r="L229" s="2"/>
      <c r="M229" s="2"/>
      <c r="N229" s="2"/>
      <c r="O229" s="2"/>
      <c r="P229" s="2"/>
      <c r="Q229" s="2"/>
      <c r="X229" s="2"/>
      <c r="Y229" s="2"/>
      <c r="Z229" s="2"/>
      <c r="AA229" s="2"/>
      <c r="AB229" s="2"/>
      <c r="AC229" s="2"/>
      <c r="BD229" s="2"/>
      <c r="BE229" s="2"/>
      <c r="BF229" s="2"/>
      <c r="BG229" s="2"/>
      <c r="BH229" s="2"/>
      <c r="BI229" s="2"/>
      <c r="BP229" s="2">
        <v>6.5000000000000002E-2</v>
      </c>
      <c r="BQ229" s="2">
        <v>6.3E-2</v>
      </c>
      <c r="BR229" s="2">
        <v>0.06</v>
      </c>
      <c r="BS229" s="2">
        <v>5.8000000000000003E-2</v>
      </c>
      <c r="BT229" s="2"/>
      <c r="BU229" s="2"/>
    </row>
    <row r="230" spans="1:74" x14ac:dyDescent="0.55000000000000004">
      <c r="A230" s="4" t="str">
        <f t="shared" ca="1" si="31"/>
        <v>Conference Board</v>
      </c>
      <c r="B230" s="4" t="str">
        <f t="shared" si="40"/>
        <v>B. van Ark</v>
      </c>
      <c r="C230" s="4" t="s">
        <v>88</v>
      </c>
      <c r="D230" s="4" t="s">
        <v>97</v>
      </c>
      <c r="E230" s="4" t="str">
        <f>IF(COUNTIF($E$2:E229,"Begin: " &amp; C230 &amp; "-" &amp; D230 &amp; "-" &amp; H230)=0,"Begin: " &amp; C230 &amp; "-" &amp; D230 &amp; "-" &amp; H230,IF((C230 &amp; "-" &amp; D230 &amp; "-" &amp; H230)&lt;&gt;(C231 &amp; "-" &amp; D231 &amp; "-" &amp; H231),"End: " &amp; C230 &amp; "-" &amp; D230 &amp; "-" &amp; H230,""))</f>
        <v/>
      </c>
      <c r="F230" s="4" t="str">
        <f t="shared" si="41"/>
        <v>Bloomberg-Unemployment Rate-03-2014</v>
      </c>
      <c r="G230" s="7">
        <v>41711</v>
      </c>
      <c r="H230" s="7" t="str">
        <f t="shared" si="32"/>
        <v>03-2014</v>
      </c>
      <c r="I230" s="7" t="str">
        <f t="shared" ca="1" si="33"/>
        <v>Bloomberg: Conference Board-Unemployment Rate-03-2014</v>
      </c>
      <c r="J230" s="4" t="str">
        <f t="shared" ca="1" si="42"/>
        <v>Unemployment Rate-Conference Board:03-2014</v>
      </c>
      <c r="K230" s="1" t="s">
        <v>73</v>
      </c>
      <c r="L230" s="2"/>
      <c r="M230" s="2"/>
      <c r="N230" s="2"/>
      <c r="O230" s="2"/>
      <c r="P230" s="2"/>
      <c r="Q230" s="2"/>
      <c r="X230" s="2"/>
      <c r="Y230" s="2"/>
      <c r="Z230" s="2"/>
      <c r="AA230" s="2"/>
      <c r="AB230" s="2"/>
      <c r="AC230" s="2"/>
      <c r="BD230" s="2"/>
      <c r="BE230" s="2"/>
      <c r="BF230" s="2"/>
      <c r="BG230" s="2"/>
      <c r="BH230" s="2"/>
      <c r="BI230" s="2"/>
      <c r="BP230" s="2">
        <v>6.6000000000000003E-2</v>
      </c>
      <c r="BQ230" s="2">
        <v>6.5000000000000002E-2</v>
      </c>
      <c r="BR230" s="2">
        <v>6.3E-2</v>
      </c>
      <c r="BS230" s="2">
        <v>6.0999999999999999E-2</v>
      </c>
      <c r="BT230" s="2"/>
      <c r="BU230" s="2"/>
    </row>
    <row r="231" spans="1:74" x14ac:dyDescent="0.55000000000000004">
      <c r="A231" s="4" t="str">
        <f t="shared" ca="1" si="31"/>
        <v>Credit Agricole CIB</v>
      </c>
      <c r="B231" s="4" t="str">
        <f t="shared" si="40"/>
        <v>M. Carey</v>
      </c>
      <c r="C231" s="4" t="s">
        <v>88</v>
      </c>
      <c r="D231" s="4" t="s">
        <v>97</v>
      </c>
      <c r="E231" s="4" t="str">
        <f>IF(COUNTIF($E$2:E230,"Begin: " &amp; C231 &amp; "-" &amp; D231 &amp; "-" &amp; H231)=0,"Begin: " &amp; C231 &amp; "-" &amp; D231 &amp; "-" &amp; H231,IF((C231 &amp; "-" &amp; D231 &amp; "-" &amp; H231)&lt;&gt;(C232 &amp; "-" &amp; D232 &amp; "-" &amp; H232),"End: " &amp; C231 &amp; "-" &amp; D231 &amp; "-" &amp; H231,""))</f>
        <v/>
      </c>
      <c r="F231" s="4" t="str">
        <f t="shared" si="41"/>
        <v>Bloomberg-Unemployment Rate-03-2014</v>
      </c>
      <c r="G231" s="7">
        <v>41711</v>
      </c>
      <c r="H231" s="7" t="str">
        <f t="shared" si="32"/>
        <v>03-2014</v>
      </c>
      <c r="I231" s="7" t="str">
        <f t="shared" ca="1" si="33"/>
        <v>Bloomberg: Credit Agricole CIB-Unemployment Rate-03-2014</v>
      </c>
      <c r="J231" s="4" t="str">
        <f t="shared" ca="1" si="42"/>
        <v>Unemployment Rate-Credit Agricole CIB:03-2014</v>
      </c>
      <c r="K231" s="1" t="s">
        <v>19</v>
      </c>
      <c r="L231" s="2"/>
      <c r="M231" s="2"/>
      <c r="N231" s="2"/>
      <c r="O231" s="2"/>
      <c r="X231" s="2"/>
      <c r="Y231" s="2"/>
      <c r="Z231" s="2"/>
      <c r="AA231" s="2"/>
      <c r="BD231" s="2"/>
      <c r="BE231" s="2"/>
      <c r="BF231" s="2"/>
      <c r="BG231" s="2"/>
      <c r="BP231" s="2">
        <v>7.0000000000000007E-2</v>
      </c>
      <c r="BQ231" s="2">
        <v>6.9000000000000006E-2</v>
      </c>
      <c r="BR231" s="2">
        <v>6.8000000000000005E-2</v>
      </c>
      <c r="BS231" s="2">
        <v>6.8000000000000005E-2</v>
      </c>
    </row>
    <row r="232" spans="1:74" x14ac:dyDescent="0.55000000000000004">
      <c r="A232" s="4" t="str">
        <f t="shared" ca="1" si="31"/>
        <v>CSFB</v>
      </c>
      <c r="B232" s="4" t="str">
        <f t="shared" si="40"/>
        <v>N. Soss</v>
      </c>
      <c r="C232" s="4" t="s">
        <v>88</v>
      </c>
      <c r="D232" s="4" t="s">
        <v>97</v>
      </c>
      <c r="E232" s="4" t="str">
        <f>IF(COUNTIF($E$2:E231,"Begin: " &amp; C232 &amp; "-" &amp; D232 &amp; "-" &amp; H232)=0,"Begin: " &amp; C232 &amp; "-" &amp; D232 &amp; "-" &amp; H232,IF((C232 &amp; "-" &amp; D232 &amp; "-" &amp; H232)&lt;&gt;(C233 &amp; "-" &amp; D233 &amp; "-" &amp; H233),"End: " &amp; C232 &amp; "-" &amp; D232 &amp; "-" &amp; H232,""))</f>
        <v/>
      </c>
      <c r="F232" s="4" t="str">
        <f t="shared" si="41"/>
        <v>Bloomberg-Unemployment Rate-03-2014</v>
      </c>
      <c r="G232" s="7">
        <v>41711</v>
      </c>
      <c r="H232" s="7" t="str">
        <f t="shared" si="32"/>
        <v>03-2014</v>
      </c>
      <c r="I232" s="7" t="str">
        <f t="shared" ca="1" si="33"/>
        <v>Bloomberg: CSFB-Unemployment Rate-03-2014</v>
      </c>
      <c r="J232" s="4" t="str">
        <f t="shared" ca="1" si="42"/>
        <v>Unemployment Rate-CSFB:03-2014</v>
      </c>
      <c r="K232" s="1" t="s">
        <v>187</v>
      </c>
      <c r="L232" s="2"/>
      <c r="M232" s="2"/>
      <c r="N232" s="2"/>
      <c r="O232" s="2"/>
      <c r="P232" s="2"/>
      <c r="Q232" s="2"/>
      <c r="X232" s="2"/>
      <c r="Y232" s="2"/>
      <c r="Z232" s="2"/>
      <c r="AA232" s="2"/>
      <c r="AB232" s="2"/>
      <c r="AC232" s="2"/>
      <c r="BD232" s="2"/>
      <c r="BE232" s="2"/>
      <c r="BF232" s="2"/>
      <c r="BG232" s="2"/>
      <c r="BH232" s="2"/>
      <c r="BI232" s="2"/>
      <c r="BP232" s="2">
        <v>6.6000000000000003E-2</v>
      </c>
      <c r="BQ232" s="2">
        <v>6.4000000000000001E-2</v>
      </c>
      <c r="BR232" s="2">
        <v>6.2E-2</v>
      </c>
      <c r="BS232" s="2">
        <v>0.06</v>
      </c>
      <c r="BT232" s="2"/>
      <c r="BU232" s="2"/>
    </row>
    <row r="233" spans="1:74" x14ac:dyDescent="0.55000000000000004">
      <c r="A233" s="4" t="str">
        <f t="shared" ca="1" si="31"/>
        <v>Danske Bank</v>
      </c>
      <c r="B233" s="4" t="str">
        <f t="shared" si="40"/>
        <v>S. Roed-Frederiksen</v>
      </c>
      <c r="C233" s="4" t="s">
        <v>88</v>
      </c>
      <c r="D233" s="4" t="s">
        <v>97</v>
      </c>
      <c r="E233" s="4" t="str">
        <f>IF(COUNTIF($E$2:E232,"Begin: " &amp; C233 &amp; "-" &amp; D233 &amp; "-" &amp; H233)=0,"Begin: " &amp; C233 &amp; "-" &amp; D233 &amp; "-" &amp; H233,IF((C233 &amp; "-" &amp; D233 &amp; "-" &amp; H233)&lt;&gt;(C234 &amp; "-" &amp; D234 &amp; "-" &amp; H234),"End: " &amp; C233 &amp; "-" &amp; D233 &amp; "-" &amp; H233,""))</f>
        <v/>
      </c>
      <c r="F233" s="4" t="str">
        <f t="shared" si="41"/>
        <v>Bloomberg-Unemployment Rate-03-2014</v>
      </c>
      <c r="G233" s="7">
        <v>41711</v>
      </c>
      <c r="H233" s="7" t="str">
        <f t="shared" si="32"/>
        <v>03-2014</v>
      </c>
      <c r="I233" s="7" t="str">
        <f t="shared" ca="1" si="33"/>
        <v>Bloomberg: Danske Bank-Unemployment Rate-03-2014</v>
      </c>
      <c r="J233" s="4" t="str">
        <f t="shared" ca="1" si="42"/>
        <v>Unemployment Rate-Danske Bank:03-2014</v>
      </c>
      <c r="K233" s="1" t="s">
        <v>188</v>
      </c>
      <c r="P233" s="2"/>
      <c r="Q233" s="2"/>
      <c r="AB233" s="2"/>
      <c r="AC233" s="2"/>
      <c r="BH233" s="2"/>
      <c r="BI233" s="2"/>
      <c r="BP233" t="s">
        <v>2</v>
      </c>
      <c r="BQ233" t="s">
        <v>2</v>
      </c>
      <c r="BR233" t="s">
        <v>2</v>
      </c>
      <c r="BS233" t="s">
        <v>2</v>
      </c>
      <c r="BT233" s="2"/>
      <c r="BU233" s="2"/>
    </row>
    <row r="234" spans="1:74" x14ac:dyDescent="0.55000000000000004">
      <c r="A234" s="4" t="str">
        <f t="shared" ca="1" si="31"/>
        <v>Desjardins</v>
      </c>
      <c r="B234" s="4" t="str">
        <f t="shared" si="40"/>
        <v>Dupuis/Genereux</v>
      </c>
      <c r="C234" s="4" t="s">
        <v>88</v>
      </c>
      <c r="D234" s="4" t="s">
        <v>97</v>
      </c>
      <c r="E234" s="4" t="str">
        <f>IF(COUNTIF($E$2:E233,"Begin: " &amp; C234 &amp; "-" &amp; D234 &amp; "-" &amp; H234)=0,"Begin: " &amp; C234 &amp; "-" &amp; D234 &amp; "-" &amp; H234,IF((C234 &amp; "-" &amp; D234 &amp; "-" &amp; H234)&lt;&gt;(C235 &amp; "-" &amp; D235 &amp; "-" &amp; H235),"End: " &amp; C234 &amp; "-" &amp; D234 &amp; "-" &amp; H234,""))</f>
        <v/>
      </c>
      <c r="F234" s="4" t="str">
        <f t="shared" si="41"/>
        <v>Bloomberg-Unemployment Rate-03-2014</v>
      </c>
      <c r="G234" s="7">
        <v>41711</v>
      </c>
      <c r="H234" s="7" t="str">
        <f t="shared" si="32"/>
        <v>03-2014</v>
      </c>
      <c r="I234" s="7" t="str">
        <f t="shared" ca="1" si="33"/>
        <v>Bloomberg: Desjardins-Unemployment Rate-03-2014</v>
      </c>
      <c r="J234" s="4" t="str">
        <f t="shared" ca="1" si="42"/>
        <v>Unemployment Rate-Desjardins:03-2014</v>
      </c>
      <c r="K234" s="1" t="s">
        <v>189</v>
      </c>
      <c r="L234" s="2"/>
      <c r="M234" s="2"/>
      <c r="N234" s="2"/>
      <c r="O234" s="2"/>
      <c r="P234" s="2"/>
      <c r="Q234" s="2"/>
      <c r="R234" s="2"/>
      <c r="X234" s="2"/>
      <c r="Y234" s="2"/>
      <c r="Z234" s="2"/>
      <c r="AA234" s="2"/>
      <c r="AB234" s="2"/>
      <c r="AC234" s="2"/>
      <c r="AD234" s="2"/>
      <c r="BD234" s="2"/>
      <c r="BE234" s="2"/>
      <c r="BF234" s="2"/>
      <c r="BG234" s="2"/>
      <c r="BH234" s="2"/>
      <c r="BI234" s="2"/>
      <c r="BJ234" s="2"/>
      <c r="BP234" s="2">
        <v>6.7000000000000004E-2</v>
      </c>
      <c r="BQ234" s="2">
        <v>6.4000000000000001E-2</v>
      </c>
      <c r="BR234" s="2">
        <v>6.2E-2</v>
      </c>
      <c r="BS234" s="2">
        <v>0.06</v>
      </c>
      <c r="BT234" s="2"/>
      <c r="BU234" s="2"/>
      <c r="BV234" s="2"/>
    </row>
    <row r="235" spans="1:74" x14ac:dyDescent="0.55000000000000004">
      <c r="A235" s="4" t="str">
        <f t="shared" ca="1" si="31"/>
        <v>Deutsche Bank</v>
      </c>
      <c r="B235" s="4" t="str">
        <f t="shared" si="40"/>
        <v>J. LaVorgna</v>
      </c>
      <c r="C235" s="4" t="s">
        <v>88</v>
      </c>
      <c r="D235" s="4" t="s">
        <v>97</v>
      </c>
      <c r="E235" s="4" t="str">
        <f>IF(COUNTIF($E$2:E234,"Begin: " &amp; C235 &amp; "-" &amp; D235 &amp; "-" &amp; H235)=0,"Begin: " &amp; C235 &amp; "-" &amp; D235 &amp; "-" &amp; H235,IF((C235 &amp; "-" &amp; D235 &amp; "-" &amp; H235)&lt;&gt;(C236 &amp; "-" &amp; D236 &amp; "-" &amp; H236),"End: " &amp; C235 &amp; "-" &amp; D235 &amp; "-" &amp; H235,""))</f>
        <v/>
      </c>
      <c r="F235" s="4" t="str">
        <f t="shared" si="41"/>
        <v>Bloomberg-Unemployment Rate-03-2014</v>
      </c>
      <c r="G235" s="7">
        <v>41711</v>
      </c>
      <c r="H235" s="7" t="str">
        <f t="shared" si="32"/>
        <v>03-2014</v>
      </c>
      <c r="I235" s="7" t="str">
        <f t="shared" ca="1" si="33"/>
        <v>Bloomberg: Deutsche Bank-Unemployment Rate-03-2014</v>
      </c>
      <c r="J235" s="4" t="str">
        <f t="shared" ca="1" si="42"/>
        <v>Unemployment Rate-Deutsche Bank:03-2014</v>
      </c>
      <c r="K235" s="1" t="s">
        <v>23</v>
      </c>
      <c r="L235" s="2"/>
      <c r="M235" s="2"/>
      <c r="N235" s="2"/>
      <c r="O235" s="2"/>
      <c r="P235" s="2"/>
      <c r="Q235" s="2"/>
      <c r="X235" s="2"/>
      <c r="Y235" s="2"/>
      <c r="Z235" s="2"/>
      <c r="AA235" s="2"/>
      <c r="AB235" s="2"/>
      <c r="AC235" s="2"/>
      <c r="BD235" s="2"/>
      <c r="BE235" s="2"/>
      <c r="BF235" s="2"/>
      <c r="BG235" s="2"/>
      <c r="BH235" s="2"/>
      <c r="BI235" s="2"/>
      <c r="BP235" s="2">
        <v>6.5000000000000002E-2</v>
      </c>
      <c r="BQ235" s="2">
        <v>6.4000000000000001E-2</v>
      </c>
      <c r="BR235" s="2">
        <v>6.3E-2</v>
      </c>
      <c r="BS235" s="2">
        <v>6.0999999999999999E-2</v>
      </c>
      <c r="BT235" s="2"/>
      <c r="BU235" s="2"/>
    </row>
    <row r="236" spans="1:74" x14ac:dyDescent="0.55000000000000004">
      <c r="A236" s="4" t="str">
        <f t="shared" ca="1" si="31"/>
        <v>Dundee Cap. Mkts</v>
      </c>
      <c r="B236" s="4" t="str">
        <f t="shared" si="40"/>
        <v>C. Schieven</v>
      </c>
      <c r="C236" s="4" t="s">
        <v>88</v>
      </c>
      <c r="D236" s="4" t="s">
        <v>97</v>
      </c>
      <c r="E236" s="4" t="str">
        <f>IF(COUNTIF($E$2:E235,"Begin: " &amp; C236 &amp; "-" &amp; D236 &amp; "-" &amp; H236)=0,"Begin: " &amp; C236 &amp; "-" &amp; D236 &amp; "-" &amp; H236,IF((C236 &amp; "-" &amp; D236 &amp; "-" &amp; H236)&lt;&gt;(C237 &amp; "-" &amp; D237 &amp; "-" &amp; H237),"End: " &amp; C236 &amp; "-" &amp; D236 &amp; "-" &amp; H236,""))</f>
        <v/>
      </c>
      <c r="F236" s="4" t="str">
        <f t="shared" si="41"/>
        <v>Bloomberg-Unemployment Rate-03-2014</v>
      </c>
      <c r="G236" s="7">
        <v>41711</v>
      </c>
      <c r="H236" s="7" t="str">
        <f t="shared" si="32"/>
        <v>03-2014</v>
      </c>
      <c r="I236" s="7" t="str">
        <f t="shared" ca="1" si="33"/>
        <v>Bloomberg: Dundee Cap. Mkts-Unemployment Rate-03-2014</v>
      </c>
      <c r="J236" s="4" t="str">
        <f t="shared" ca="1" si="42"/>
        <v>Unemployment Rate-Dundee Cap. Mkts:03-2014</v>
      </c>
      <c r="K236" s="1" t="s">
        <v>75</v>
      </c>
      <c r="L236" s="2"/>
      <c r="M236" s="2"/>
      <c r="N236" s="2"/>
      <c r="O236" s="2"/>
      <c r="P236" s="2"/>
      <c r="Q236" s="2"/>
      <c r="R236" s="2"/>
      <c r="X236" s="2"/>
      <c r="Y236" s="2"/>
      <c r="Z236" s="2"/>
      <c r="AA236" s="2"/>
      <c r="AB236" s="2"/>
      <c r="AC236" s="2"/>
      <c r="AD236" s="2"/>
      <c r="BD236" s="2"/>
      <c r="BE236" s="2"/>
      <c r="BF236" s="2"/>
      <c r="BG236" s="2"/>
      <c r="BH236" s="2"/>
      <c r="BI236" s="2"/>
      <c r="BJ236" s="2"/>
      <c r="BP236" s="2">
        <v>6.7000000000000004E-2</v>
      </c>
      <c r="BQ236" s="2">
        <v>6.7000000000000004E-2</v>
      </c>
      <c r="BR236" s="2">
        <v>6.6000000000000003E-2</v>
      </c>
      <c r="BS236" s="2">
        <v>6.5000000000000002E-2</v>
      </c>
      <c r="BT236" s="2"/>
      <c r="BU236" s="2"/>
      <c r="BV236" s="2"/>
    </row>
    <row r="237" spans="1:74" x14ac:dyDescent="0.55000000000000004">
      <c r="A237" s="4" t="str">
        <f t="shared" ca="1" si="31"/>
        <v>DZ Bank</v>
      </c>
      <c r="B237" s="4" t="str">
        <f t="shared" si="40"/>
        <v>B. Figge</v>
      </c>
      <c r="C237" s="4" t="s">
        <v>88</v>
      </c>
      <c r="D237" s="4" t="s">
        <v>97</v>
      </c>
      <c r="E237" s="4" t="str">
        <f>IF(COUNTIF($E$2:E236,"Begin: " &amp; C237 &amp; "-" &amp; D237 &amp; "-" &amp; H237)=0,"Begin: " &amp; C237 &amp; "-" &amp; D237 &amp; "-" &amp; H237,IF((C237 &amp; "-" &amp; D237 &amp; "-" &amp; H237)&lt;&gt;(C238 &amp; "-" &amp; D238 &amp; "-" &amp; H238),"End: " &amp; C237 &amp; "-" &amp; D237 &amp; "-" &amp; H237,""))</f>
        <v/>
      </c>
      <c r="F237" s="4" t="str">
        <f t="shared" si="41"/>
        <v>Bloomberg-Unemployment Rate-03-2014</v>
      </c>
      <c r="G237" s="7">
        <v>41711</v>
      </c>
      <c r="H237" s="7" t="str">
        <f t="shared" si="32"/>
        <v>03-2014</v>
      </c>
      <c r="I237" s="7" t="str">
        <f t="shared" ca="1" si="33"/>
        <v>Bloomberg: DZ Bank-Unemployment Rate-03-2014</v>
      </c>
      <c r="J237" s="4" t="str">
        <f t="shared" ca="1" si="42"/>
        <v>Unemployment Rate-DZ Bank:03-2014</v>
      </c>
      <c r="K237" s="1" t="s">
        <v>24</v>
      </c>
      <c r="P237" s="2"/>
      <c r="Q237" s="2"/>
      <c r="AB237" s="2"/>
      <c r="AC237" s="2"/>
      <c r="BH237" s="2"/>
      <c r="BI237" s="2"/>
      <c r="BP237" t="s">
        <v>2</v>
      </c>
      <c r="BQ237" t="s">
        <v>2</v>
      </c>
      <c r="BR237" t="s">
        <v>2</v>
      </c>
      <c r="BS237" t="s">
        <v>2</v>
      </c>
      <c r="BT237" s="2"/>
      <c r="BU237" s="2"/>
    </row>
    <row r="238" spans="1:74" x14ac:dyDescent="0.55000000000000004">
      <c r="A238" s="4" t="str">
        <f t="shared" ca="1" si="31"/>
        <v>Euler Hermes</v>
      </c>
      <c r="B238" s="4" t="str">
        <f t="shared" si="40"/>
        <v>D. North</v>
      </c>
      <c r="C238" s="4" t="s">
        <v>88</v>
      </c>
      <c r="D238" s="4" t="s">
        <v>97</v>
      </c>
      <c r="E238" s="4" t="str">
        <f>IF(COUNTIF($E$2:E237,"Begin: " &amp; C238 &amp; "-" &amp; D238 &amp; "-" &amp; H238)=0,"Begin: " &amp; C238 &amp; "-" &amp; D238 &amp; "-" &amp; H238,IF((C238 &amp; "-" &amp; D238 &amp; "-" &amp; H238)&lt;&gt;(C239 &amp; "-" &amp; D239 &amp; "-" &amp; H239),"End: " &amp; C238 &amp; "-" &amp; D238 &amp; "-" &amp; H238,""))</f>
        <v/>
      </c>
      <c r="F238" s="4" t="str">
        <f t="shared" si="41"/>
        <v>Bloomberg-Unemployment Rate-03-2014</v>
      </c>
      <c r="G238" s="7">
        <v>41711</v>
      </c>
      <c r="H238" s="7" t="str">
        <f t="shared" si="32"/>
        <v>03-2014</v>
      </c>
      <c r="I238" s="7" t="str">
        <f t="shared" ca="1" si="33"/>
        <v>Bloomberg: Euler Hermes-Unemployment Rate-03-2014</v>
      </c>
      <c r="J238" s="4" t="str">
        <f t="shared" ca="1" si="42"/>
        <v>Unemployment Rate-Euler Hermes:03-2014</v>
      </c>
      <c r="K238" s="1" t="s">
        <v>25</v>
      </c>
      <c r="L238" s="2"/>
      <c r="M238" s="2"/>
      <c r="N238" s="2"/>
      <c r="O238" s="2"/>
      <c r="P238" s="2"/>
      <c r="Q238" s="2"/>
      <c r="R238" s="2"/>
      <c r="X238" s="2"/>
      <c r="Y238" s="2"/>
      <c r="Z238" s="2"/>
      <c r="AA238" s="2"/>
      <c r="AB238" s="2"/>
      <c r="AC238" s="2"/>
      <c r="AD238" s="2"/>
      <c r="BD238" s="2"/>
      <c r="BE238" s="2"/>
      <c r="BF238" s="2"/>
      <c r="BG238" s="2"/>
      <c r="BH238" s="2"/>
      <c r="BI238" s="2"/>
      <c r="BJ238" s="2"/>
      <c r="BP238" s="2">
        <v>6.6000000000000003E-2</v>
      </c>
      <c r="BQ238" s="2">
        <v>6.4000000000000001E-2</v>
      </c>
      <c r="BR238" s="2">
        <v>6.3E-2</v>
      </c>
      <c r="BS238" s="2">
        <v>6.0999999999999999E-2</v>
      </c>
      <c r="BT238" s="2"/>
      <c r="BU238" s="2"/>
      <c r="BV238" s="2"/>
    </row>
    <row r="239" spans="1:74" x14ac:dyDescent="0.55000000000000004">
      <c r="A239" s="4" t="str">
        <f t="shared" ca="1" si="31"/>
        <v>First Trust Adv.</v>
      </c>
      <c r="B239" s="4" t="str">
        <f t="shared" si="40"/>
        <v>Wesbury/Stein</v>
      </c>
      <c r="C239" s="4" t="s">
        <v>88</v>
      </c>
      <c r="D239" s="4" t="s">
        <v>97</v>
      </c>
      <c r="E239" s="4" t="str">
        <f>IF(COUNTIF($E$2:E238,"Begin: " &amp; C239 &amp; "-" &amp; D239 &amp; "-" &amp; H239)=0,"Begin: " &amp; C239 &amp; "-" &amp; D239 &amp; "-" &amp; H239,IF((C239 &amp; "-" &amp; D239 &amp; "-" &amp; H239)&lt;&gt;(C240 &amp; "-" &amp; D240 &amp; "-" &amp; H240),"End: " &amp; C239 &amp; "-" &amp; D239 &amp; "-" &amp; H239,""))</f>
        <v/>
      </c>
      <c r="F239" s="4" t="str">
        <f t="shared" si="41"/>
        <v>Bloomberg-Unemployment Rate-03-2014</v>
      </c>
      <c r="G239" s="7">
        <v>41711</v>
      </c>
      <c r="H239" s="7" t="str">
        <f t="shared" si="32"/>
        <v>03-2014</v>
      </c>
      <c r="I239" s="7" t="str">
        <f t="shared" ca="1" si="33"/>
        <v>Bloomberg: First Trust Adv.-Unemployment Rate-03-2014</v>
      </c>
      <c r="J239" s="4" t="str">
        <f t="shared" ca="1" si="42"/>
        <v>Unemployment Rate-First Trust Adv.:03-2014</v>
      </c>
      <c r="K239" s="1" t="s">
        <v>26</v>
      </c>
      <c r="L239" s="2"/>
      <c r="M239" s="2"/>
      <c r="N239" s="2"/>
      <c r="O239" s="2"/>
      <c r="P239" s="2"/>
      <c r="Q239" s="2"/>
      <c r="X239" s="2"/>
      <c r="Y239" s="2"/>
      <c r="Z239" s="2"/>
      <c r="AA239" s="2"/>
      <c r="AB239" s="2"/>
      <c r="AC239" s="2"/>
      <c r="BD239" s="2"/>
      <c r="BE239" s="2"/>
      <c r="BF239" s="2"/>
      <c r="BG239" s="2"/>
      <c r="BH239" s="2"/>
      <c r="BI239" s="2"/>
      <c r="BP239" s="2">
        <v>6.6000000000000003E-2</v>
      </c>
      <c r="BQ239" s="2">
        <v>6.5000000000000002E-2</v>
      </c>
      <c r="BR239" s="2">
        <v>6.3E-2</v>
      </c>
      <c r="BS239" s="2">
        <v>0.06</v>
      </c>
      <c r="BT239" s="2"/>
      <c r="BU239" s="2"/>
    </row>
    <row r="240" spans="1:74" x14ac:dyDescent="0.55000000000000004">
      <c r="A240" s="4" t="str">
        <f t="shared" ca="1" si="31"/>
        <v>Freddie Mac</v>
      </c>
      <c r="B240" s="4" t="str">
        <f t="shared" si="40"/>
        <v>F. Nothaft</v>
      </c>
      <c r="C240" s="4" t="s">
        <v>88</v>
      </c>
      <c r="D240" s="4" t="s">
        <v>97</v>
      </c>
      <c r="E240" s="4" t="str">
        <f>IF(COUNTIF($E$2:E239,"Begin: " &amp; C240 &amp; "-" &amp; D240 &amp; "-" &amp; H240)=0,"Begin: " &amp; C240 &amp; "-" &amp; D240 &amp; "-" &amp; H240,IF((C240 &amp; "-" &amp; D240 &amp; "-" &amp; H240)&lt;&gt;(C241 &amp; "-" &amp; D241 &amp; "-" &amp; H241),"End: " &amp; C240 &amp; "-" &amp; D240 &amp; "-" &amp; H240,""))</f>
        <v/>
      </c>
      <c r="F240" s="4" t="str">
        <f t="shared" si="41"/>
        <v>Bloomberg-Unemployment Rate-03-2014</v>
      </c>
      <c r="G240" s="7">
        <v>41711</v>
      </c>
      <c r="H240" s="7" t="str">
        <f t="shared" si="32"/>
        <v>03-2014</v>
      </c>
      <c r="I240" s="7" t="str">
        <f t="shared" ca="1" si="33"/>
        <v>Bloomberg: Freddie Mac-Unemployment Rate-03-2014</v>
      </c>
      <c r="J240" s="4" t="str">
        <f t="shared" ca="1" si="42"/>
        <v>Unemployment Rate-Freddie Mac:03-2014</v>
      </c>
      <c r="K240" s="1" t="s">
        <v>184</v>
      </c>
      <c r="L240" s="2"/>
      <c r="M240" s="2"/>
      <c r="N240" s="2"/>
      <c r="O240" s="2"/>
      <c r="P240" s="2"/>
      <c r="Q240" s="2"/>
      <c r="X240" s="2"/>
      <c r="Y240" s="2"/>
      <c r="Z240" s="2"/>
      <c r="AA240" s="2"/>
      <c r="AB240" s="2"/>
      <c r="AC240" s="2"/>
      <c r="BD240" s="2"/>
      <c r="BE240" s="2"/>
      <c r="BF240" s="2"/>
      <c r="BG240" s="2"/>
      <c r="BH240" s="2"/>
      <c r="BI240" s="2"/>
      <c r="BP240" s="2">
        <v>6.6000000000000003E-2</v>
      </c>
      <c r="BQ240" s="2">
        <v>6.6000000000000003E-2</v>
      </c>
      <c r="BR240" s="2">
        <v>6.5000000000000002E-2</v>
      </c>
      <c r="BS240" s="2">
        <v>6.4000000000000001E-2</v>
      </c>
      <c r="BT240" s="2"/>
      <c r="BU240" s="2"/>
    </row>
    <row r="241" spans="1:74" x14ac:dyDescent="0.55000000000000004">
      <c r="A241" s="4" t="str">
        <f t="shared" ca="1" si="31"/>
        <v>Goldman Sachs</v>
      </c>
      <c r="B241" s="4" t="str">
        <f t="shared" si="40"/>
        <v>J. Hatzius</v>
      </c>
      <c r="C241" s="4" t="s">
        <v>88</v>
      </c>
      <c r="D241" s="4" t="s">
        <v>97</v>
      </c>
      <c r="E241" s="4" t="str">
        <f>IF(COUNTIF($E$2:E240,"Begin: " &amp; C241 &amp; "-" &amp; D241 &amp; "-" &amp; H241)=0,"Begin: " &amp; C241 &amp; "-" &amp; D241 &amp; "-" &amp; H241,IF((C241 &amp; "-" &amp; D241 &amp; "-" &amp; H241)&lt;&gt;(C242 &amp; "-" &amp; D242 &amp; "-" &amp; H242),"End: " &amp; C241 &amp; "-" &amp; D241 &amp; "-" &amp; H241,""))</f>
        <v/>
      </c>
      <c r="F241" s="4" t="str">
        <f t="shared" si="41"/>
        <v>Bloomberg-Unemployment Rate-03-2014</v>
      </c>
      <c r="G241" s="7">
        <v>41711</v>
      </c>
      <c r="H241" s="7" t="str">
        <f t="shared" si="32"/>
        <v>03-2014</v>
      </c>
      <c r="I241" s="7" t="str">
        <f t="shared" ca="1" si="33"/>
        <v>Bloomberg: Goldman Sachs-Unemployment Rate-03-2014</v>
      </c>
      <c r="J241" s="4" t="str">
        <f t="shared" ca="1" si="42"/>
        <v>Unemployment Rate-Goldman Sachs:03-2014</v>
      </c>
      <c r="K241" s="1" t="s">
        <v>27</v>
      </c>
      <c r="L241" s="2"/>
      <c r="M241" s="2"/>
      <c r="N241" s="2"/>
      <c r="O241" s="2"/>
      <c r="P241" s="2"/>
      <c r="Q241" s="2"/>
      <c r="R241" s="2"/>
      <c r="X241" s="2"/>
      <c r="Y241" s="2"/>
      <c r="Z241" s="2"/>
      <c r="AA241" s="2"/>
      <c r="AB241" s="2"/>
      <c r="AC241" s="2"/>
      <c r="AD241" s="2"/>
      <c r="BD241" s="2"/>
      <c r="BE241" s="2"/>
      <c r="BF241" s="2"/>
      <c r="BG241" s="2"/>
      <c r="BH241" s="2"/>
      <c r="BI241" s="2"/>
      <c r="BJ241" s="2"/>
      <c r="BP241" s="2">
        <v>6.6000000000000003E-2</v>
      </c>
      <c r="BQ241" s="2">
        <v>6.5000000000000002E-2</v>
      </c>
      <c r="BR241" s="2">
        <v>6.3E-2</v>
      </c>
      <c r="BS241" s="2">
        <v>6.0999999999999999E-2</v>
      </c>
      <c r="BT241" s="2"/>
      <c r="BU241" s="2"/>
      <c r="BV241" s="2"/>
    </row>
    <row r="242" spans="1:74" x14ac:dyDescent="0.55000000000000004">
      <c r="A242" s="4" t="str">
        <f t="shared" ca="1" si="31"/>
        <v>Guerrilla Econ.</v>
      </c>
      <c r="B242" s="4" t="str">
        <f t="shared" si="40"/>
        <v>J. Dunham</v>
      </c>
      <c r="C242" s="4" t="s">
        <v>88</v>
      </c>
      <c r="D242" s="4" t="s">
        <v>97</v>
      </c>
      <c r="E242" s="4" t="str">
        <f>IF(COUNTIF($E$2:E241,"Begin: " &amp; C242 &amp; "-" &amp; D242 &amp; "-" &amp; H242)=0,"Begin: " &amp; C242 &amp; "-" &amp; D242 &amp; "-" &amp; H242,IF((C242 &amp; "-" &amp; D242 &amp; "-" &amp; H242)&lt;&gt;(C243 &amp; "-" &amp; D243 &amp; "-" &amp; H243),"End: " &amp; C242 &amp; "-" &amp; D242 &amp; "-" &amp; H242,""))</f>
        <v/>
      </c>
      <c r="F242" s="4" t="str">
        <f t="shared" si="41"/>
        <v>Bloomberg-Unemployment Rate-03-2014</v>
      </c>
      <c r="G242" s="7">
        <v>41711</v>
      </c>
      <c r="H242" s="7" t="str">
        <f t="shared" si="32"/>
        <v>03-2014</v>
      </c>
      <c r="I242" s="7" t="str">
        <f t="shared" ca="1" si="33"/>
        <v>Bloomberg: Guerrilla Econ.-Unemployment Rate-03-2014</v>
      </c>
      <c r="J242" s="4" t="str">
        <f t="shared" ca="1" si="42"/>
        <v>Unemployment Rate-Guerrilla Econ.:03-2014</v>
      </c>
      <c r="K242" s="1" t="s">
        <v>76</v>
      </c>
      <c r="L242" s="2"/>
      <c r="M242" s="2"/>
      <c r="N242" s="2"/>
      <c r="O242" s="2"/>
      <c r="P242" s="2"/>
      <c r="Q242" s="2"/>
      <c r="R242" s="2"/>
      <c r="X242" s="2"/>
      <c r="Y242" s="2"/>
      <c r="Z242" s="2"/>
      <c r="AA242" s="2"/>
      <c r="AB242" s="2"/>
      <c r="AC242" s="2"/>
      <c r="AD242" s="2"/>
      <c r="BD242" s="2"/>
      <c r="BE242" s="2"/>
      <c r="BF242" s="2"/>
      <c r="BG242" s="2"/>
      <c r="BH242" s="2"/>
      <c r="BI242" s="2"/>
      <c r="BJ242" s="2"/>
      <c r="BP242" s="2">
        <v>6.8000000000000005E-2</v>
      </c>
      <c r="BQ242" s="2">
        <v>6.9000000000000006E-2</v>
      </c>
      <c r="BR242" s="2">
        <v>6.8000000000000005E-2</v>
      </c>
      <c r="BS242" s="2">
        <v>6.8000000000000005E-2</v>
      </c>
      <c r="BT242" s="2"/>
      <c r="BU242" s="2"/>
      <c r="BV242" s="2"/>
    </row>
    <row r="243" spans="1:74" x14ac:dyDescent="0.55000000000000004">
      <c r="A243" s="4" t="str">
        <f t="shared" ca="1" si="31"/>
        <v>Heartland Financial</v>
      </c>
      <c r="B243" s="4" t="str">
        <f t="shared" si="40"/>
        <v>A. Douglas</v>
      </c>
      <c r="C243" s="4" t="s">
        <v>88</v>
      </c>
      <c r="D243" s="4" t="s">
        <v>97</v>
      </c>
      <c r="E243" s="4" t="str">
        <f>IF(COUNTIF($E$2:E242,"Begin: " &amp; C243 &amp; "-" &amp; D243 &amp; "-" &amp; H243)=0,"Begin: " &amp; C243 &amp; "-" &amp; D243 &amp; "-" &amp; H243,IF((C243 &amp; "-" &amp; D243 &amp; "-" &amp; H243)&lt;&gt;(C244 &amp; "-" &amp; D244 &amp; "-" &amp; H244),"End: " &amp; C243 &amp; "-" &amp; D243 &amp; "-" &amp; H243,""))</f>
        <v/>
      </c>
      <c r="F243" s="4" t="str">
        <f t="shared" si="41"/>
        <v>Bloomberg-Unemployment Rate-03-2014</v>
      </c>
      <c r="G243" s="7">
        <v>41711</v>
      </c>
      <c r="H243" s="7" t="str">
        <f t="shared" si="32"/>
        <v>03-2014</v>
      </c>
      <c r="I243" s="7" t="str">
        <f t="shared" ca="1" si="33"/>
        <v>Bloomberg: Heartland Financial-Unemployment Rate-03-2014</v>
      </c>
      <c r="J243" s="4" t="str">
        <f t="shared" ca="1" si="42"/>
        <v>Unemployment Rate-Heartland Financial:03-2014</v>
      </c>
      <c r="K243" s="1" t="s">
        <v>28</v>
      </c>
      <c r="L243" s="2"/>
      <c r="M243" s="2"/>
      <c r="N243" s="2"/>
      <c r="O243" s="2"/>
      <c r="P243" s="2"/>
      <c r="Q243" s="2"/>
      <c r="X243" s="2"/>
      <c r="Y243" s="2"/>
      <c r="Z243" s="2"/>
      <c r="AA243" s="2"/>
      <c r="AB243" s="2"/>
      <c r="AC243" s="2"/>
      <c r="BD243" s="2"/>
      <c r="BE243" s="2"/>
      <c r="BF243" s="2"/>
      <c r="BG243" s="2"/>
      <c r="BH243" s="2"/>
      <c r="BI243" s="2"/>
      <c r="BP243" s="2">
        <v>6.7000000000000004E-2</v>
      </c>
      <c r="BQ243" s="2">
        <v>6.5000000000000002E-2</v>
      </c>
      <c r="BR243" s="2">
        <v>6.4000000000000001E-2</v>
      </c>
      <c r="BS243" s="2">
        <v>6.2E-2</v>
      </c>
      <c r="BT243" s="2"/>
      <c r="BU243" s="2"/>
    </row>
    <row r="244" spans="1:74" x14ac:dyDescent="0.55000000000000004">
      <c r="A244" s="4" t="str">
        <f t="shared" ca="1" si="31"/>
        <v>Helaba</v>
      </c>
      <c r="B244" s="4" t="str">
        <f t="shared" si="40"/>
        <v>P. Franke</v>
      </c>
      <c r="C244" s="4" t="s">
        <v>88</v>
      </c>
      <c r="D244" s="4" t="s">
        <v>97</v>
      </c>
      <c r="E244" s="4" t="str">
        <f>IF(COUNTIF($E$2:E243,"Begin: " &amp; C244 &amp; "-" &amp; D244 &amp; "-" &amp; H244)=0,"Begin: " &amp; C244 &amp; "-" &amp; D244 &amp; "-" &amp; H244,IF((C244 &amp; "-" &amp; D244 &amp; "-" &amp; H244)&lt;&gt;(C245 &amp; "-" &amp; D245 &amp; "-" &amp; H245),"End: " &amp; C244 &amp; "-" &amp; D244 &amp; "-" &amp; H244,""))</f>
        <v/>
      </c>
      <c r="F244" s="4" t="str">
        <f t="shared" si="41"/>
        <v>Bloomberg-Unemployment Rate-03-2014</v>
      </c>
      <c r="G244" s="7">
        <v>41711</v>
      </c>
      <c r="H244" s="7" t="str">
        <f t="shared" si="32"/>
        <v>03-2014</v>
      </c>
      <c r="I244" s="7" t="str">
        <f t="shared" ca="1" si="33"/>
        <v>Bloomberg: Helaba-Unemployment Rate-03-2014</v>
      </c>
      <c r="J244" s="4" t="str">
        <f t="shared" ca="1" si="42"/>
        <v>Unemployment Rate-Helaba:03-2014</v>
      </c>
      <c r="K244" s="1" t="s">
        <v>29</v>
      </c>
      <c r="L244" s="2"/>
      <c r="M244" s="2"/>
      <c r="N244" s="2"/>
      <c r="O244" s="2"/>
      <c r="P244" s="2"/>
      <c r="Q244" s="2"/>
      <c r="X244" s="2"/>
      <c r="Y244" s="2"/>
      <c r="Z244" s="2"/>
      <c r="AA244" s="2"/>
      <c r="AB244" s="2"/>
      <c r="AC244" s="2"/>
      <c r="BD244" s="2"/>
      <c r="BE244" s="2"/>
      <c r="BF244" s="2"/>
      <c r="BG244" s="2"/>
      <c r="BH244" s="2"/>
      <c r="BI244" s="2"/>
      <c r="BP244" s="2">
        <v>6.5000000000000002E-2</v>
      </c>
      <c r="BQ244" s="2">
        <v>6.4000000000000001E-2</v>
      </c>
      <c r="BR244" s="2">
        <v>6.2E-2</v>
      </c>
      <c r="BS244" s="2">
        <v>5.8999999999999997E-2</v>
      </c>
      <c r="BT244" s="2"/>
      <c r="BU244" s="2"/>
    </row>
    <row r="245" spans="1:74" x14ac:dyDescent="0.55000000000000004">
      <c r="A245" s="4" t="str">
        <f t="shared" ca="1" si="31"/>
        <v>High Frequency Economics</v>
      </c>
      <c r="B245" s="4" t="str">
        <f t="shared" si="40"/>
        <v>J. Oâ€™Sullivan</v>
      </c>
      <c r="C245" s="4" t="s">
        <v>88</v>
      </c>
      <c r="D245" s="4" t="s">
        <v>97</v>
      </c>
      <c r="E245" s="4" t="str">
        <f>IF(COUNTIF($E$2:E244,"Begin: " &amp; C245 &amp; "-" &amp; D245 &amp; "-" &amp; H245)=0,"Begin: " &amp; C245 &amp; "-" &amp; D245 &amp; "-" &amp; H245,IF((C245 &amp; "-" &amp; D245 &amp; "-" &amp; H245)&lt;&gt;(C246 &amp; "-" &amp; D246 &amp; "-" &amp; H246),"End: " &amp; C245 &amp; "-" &amp; D245 &amp; "-" &amp; H245,""))</f>
        <v/>
      </c>
      <c r="F245" s="4" t="str">
        <f t="shared" si="41"/>
        <v>Bloomberg-Unemployment Rate-03-2014</v>
      </c>
      <c r="G245" s="7">
        <v>41711</v>
      </c>
      <c r="H245" s="7" t="str">
        <f t="shared" si="32"/>
        <v>03-2014</v>
      </c>
      <c r="I245" s="7" t="str">
        <f t="shared" ca="1" si="33"/>
        <v>Bloomberg: High Frequency Economics-Unemployment Rate-03-2014</v>
      </c>
      <c r="J245" s="4" t="str">
        <f t="shared" ca="1" si="42"/>
        <v>Unemployment Rate-High Frequency Economics:03-2014</v>
      </c>
      <c r="K245" s="1" t="s">
        <v>30</v>
      </c>
      <c r="L245" s="2"/>
      <c r="M245" s="2"/>
      <c r="N245" s="2"/>
      <c r="O245" s="2"/>
      <c r="P245" s="2"/>
      <c r="Q245" s="2"/>
      <c r="X245" s="2"/>
      <c r="Y245" s="2"/>
      <c r="Z245" s="2"/>
      <c r="AA245" s="2"/>
      <c r="AB245" s="2"/>
      <c r="AC245" s="2"/>
      <c r="BD245" s="2"/>
      <c r="BE245" s="2"/>
      <c r="BF245" s="2"/>
      <c r="BG245" s="2"/>
      <c r="BH245" s="2"/>
      <c r="BI245" s="2"/>
      <c r="BP245" s="2">
        <v>6.6000000000000003E-2</v>
      </c>
      <c r="BQ245" s="2">
        <v>6.5000000000000002E-2</v>
      </c>
      <c r="BR245" s="2">
        <v>6.3E-2</v>
      </c>
      <c r="BS245" s="2">
        <v>6.0999999999999999E-2</v>
      </c>
      <c r="BT245" s="2"/>
      <c r="BU245" s="2"/>
    </row>
    <row r="246" spans="1:74" x14ac:dyDescent="0.55000000000000004">
      <c r="A246" s="4" t="str">
        <f t="shared" ca="1" si="31"/>
        <v>HSBC</v>
      </c>
      <c r="B246" s="4" t="str">
        <f t="shared" si="40"/>
        <v>K. Logan</v>
      </c>
      <c r="C246" s="4" t="s">
        <v>88</v>
      </c>
      <c r="D246" s="4" t="s">
        <v>97</v>
      </c>
      <c r="E246" s="4" t="str">
        <f>IF(COUNTIF($E$2:E245,"Begin: " &amp; C246 &amp; "-" &amp; D246 &amp; "-" &amp; H246)=0,"Begin: " &amp; C246 &amp; "-" &amp; D246 &amp; "-" &amp; H246,IF((C246 &amp; "-" &amp; D246 &amp; "-" &amp; H246)&lt;&gt;(C247 &amp; "-" &amp; D247 &amp; "-" &amp; H247),"End: " &amp; C246 &amp; "-" &amp; D246 &amp; "-" &amp; H246,""))</f>
        <v/>
      </c>
      <c r="F246" s="4" t="str">
        <f t="shared" si="41"/>
        <v>Bloomberg-Unemployment Rate-03-2014</v>
      </c>
      <c r="G246" s="7">
        <v>41711</v>
      </c>
      <c r="H246" s="7" t="str">
        <f t="shared" si="32"/>
        <v>03-2014</v>
      </c>
      <c r="I246" s="7" t="str">
        <f t="shared" ca="1" si="33"/>
        <v>Bloomberg: HSBC-Unemployment Rate-03-2014</v>
      </c>
      <c r="J246" s="4" t="str">
        <f t="shared" ca="1" si="42"/>
        <v>Unemployment Rate-HSBC:03-2014</v>
      </c>
      <c r="K246" s="1" t="s">
        <v>77</v>
      </c>
      <c r="L246" s="2"/>
      <c r="M246" s="2"/>
      <c r="N246" s="2"/>
      <c r="O246" s="2"/>
      <c r="P246" s="2"/>
      <c r="Q246" s="2"/>
      <c r="X246" s="2"/>
      <c r="Y246" s="2"/>
      <c r="Z246" s="2"/>
      <c r="AA246" s="2"/>
      <c r="AB246" s="2"/>
      <c r="AC246" s="2"/>
      <c r="BD246" s="2"/>
      <c r="BE246" s="2"/>
      <c r="BF246" s="2"/>
      <c r="BG246" s="2"/>
      <c r="BH246" s="2"/>
      <c r="BI246" s="2"/>
      <c r="BP246" s="2">
        <v>6.7000000000000004E-2</v>
      </c>
      <c r="BQ246" s="2">
        <v>6.6000000000000003E-2</v>
      </c>
      <c r="BR246" s="2">
        <v>6.4000000000000001E-2</v>
      </c>
      <c r="BS246" s="2">
        <v>6.3E-2</v>
      </c>
      <c r="BT246" s="2"/>
      <c r="BU246" s="2"/>
    </row>
    <row r="247" spans="1:74" x14ac:dyDescent="0.55000000000000004">
      <c r="A247" s="4" t="str">
        <f t="shared" ca="1" si="31"/>
        <v xml:space="preserve">HSH Nordbank </v>
      </c>
      <c r="B247" s="4" t="str">
        <f t="shared" si="40"/>
        <v>C. Rubia</v>
      </c>
      <c r="C247" s="4" t="s">
        <v>88</v>
      </c>
      <c r="D247" s="4" t="s">
        <v>97</v>
      </c>
      <c r="E247" s="4" t="str">
        <f>IF(COUNTIF($E$2:E246,"Begin: " &amp; C247 &amp; "-" &amp; D247 &amp; "-" &amp; H247)=0,"Begin: " &amp; C247 &amp; "-" &amp; D247 &amp; "-" &amp; H247,IF((C247 &amp; "-" &amp; D247 &amp; "-" &amp; H247)&lt;&gt;(C248 &amp; "-" &amp; D248 &amp; "-" &amp; H248),"End: " &amp; C247 &amp; "-" &amp; D247 &amp; "-" &amp; H247,""))</f>
        <v/>
      </c>
      <c r="F247" s="4" t="str">
        <f t="shared" si="41"/>
        <v>Bloomberg-Unemployment Rate-03-2014</v>
      </c>
      <c r="G247" s="7">
        <v>41711</v>
      </c>
      <c r="H247" s="7" t="str">
        <f t="shared" si="32"/>
        <v>03-2014</v>
      </c>
      <c r="I247" s="7" t="str">
        <f t="shared" ca="1" si="33"/>
        <v>Bloomberg: HSH Nordbank -Unemployment Rate-03-2014</v>
      </c>
      <c r="J247" s="4" t="str">
        <f t="shared" ca="1" si="42"/>
        <v>Unemployment Rate-HSH Nordbank :03-2014</v>
      </c>
      <c r="K247" s="1" t="s">
        <v>31</v>
      </c>
      <c r="L247" s="2"/>
      <c r="M247" s="2"/>
      <c r="N247" s="2"/>
      <c r="O247" s="2"/>
      <c r="X247" s="2"/>
      <c r="Y247" s="2"/>
      <c r="Z247" s="2"/>
      <c r="AA247" s="2"/>
      <c r="BD247" s="2"/>
      <c r="BE247" s="2"/>
      <c r="BF247" s="2"/>
      <c r="BG247" s="2"/>
      <c r="BP247" s="2">
        <v>7.0000000000000007E-2</v>
      </c>
      <c r="BQ247" s="2">
        <v>6.8000000000000005E-2</v>
      </c>
      <c r="BR247" s="2">
        <v>6.6000000000000003E-2</v>
      </c>
      <c r="BS247" s="2">
        <v>6.4000000000000001E-2</v>
      </c>
    </row>
    <row r="248" spans="1:74" x14ac:dyDescent="0.55000000000000004">
      <c r="A248" s="4" t="str">
        <f t="shared" ca="1" si="31"/>
        <v>Hugh Johnson Adv</v>
      </c>
      <c r="B248" s="4" t="str">
        <f t="shared" si="40"/>
        <v>H. Johnson</v>
      </c>
      <c r="C248" s="4" t="s">
        <v>88</v>
      </c>
      <c r="D248" s="4" t="s">
        <v>97</v>
      </c>
      <c r="E248" s="4" t="str">
        <f>IF(COUNTIF($E$2:E247,"Begin: " &amp; C248 &amp; "-" &amp; D248 &amp; "-" &amp; H248)=0,"Begin: " &amp; C248 &amp; "-" &amp; D248 &amp; "-" &amp; H248,IF((C248 &amp; "-" &amp; D248 &amp; "-" &amp; H248)&lt;&gt;(C249 &amp; "-" &amp; D249 &amp; "-" &amp; H249),"End: " &amp; C248 &amp; "-" &amp; D248 &amp; "-" &amp; H248,""))</f>
        <v/>
      </c>
      <c r="F248" s="4" t="str">
        <f t="shared" si="41"/>
        <v>Bloomberg-Unemployment Rate-03-2014</v>
      </c>
      <c r="G248" s="7">
        <v>41711</v>
      </c>
      <c r="H248" s="7" t="str">
        <f t="shared" si="32"/>
        <v>03-2014</v>
      </c>
      <c r="I248" s="7" t="str">
        <f t="shared" ca="1" si="33"/>
        <v>Bloomberg: Hugh Johnson Adv-Unemployment Rate-03-2014</v>
      </c>
      <c r="J248" s="4" t="str">
        <f t="shared" ca="1" si="42"/>
        <v>Unemployment Rate-Hugh Johnson Adv:03-2014</v>
      </c>
      <c r="K248" s="1" t="s">
        <v>32</v>
      </c>
      <c r="L248" s="2"/>
      <c r="M248" s="2"/>
      <c r="N248" s="2"/>
      <c r="O248" s="2"/>
      <c r="P248" s="2"/>
      <c r="Q248" s="2"/>
      <c r="R248" s="2"/>
      <c r="X248" s="2"/>
      <c r="Y248" s="2"/>
      <c r="Z248" s="2"/>
      <c r="AA248" s="2"/>
      <c r="AB248" s="2"/>
      <c r="AC248" s="2"/>
      <c r="AD248" s="2"/>
      <c r="BD248" s="2"/>
      <c r="BE248" s="2"/>
      <c r="BF248" s="2"/>
      <c r="BG248" s="2"/>
      <c r="BH248" s="2"/>
      <c r="BI248" s="2"/>
      <c r="BJ248" s="2"/>
      <c r="BP248" s="2">
        <v>6.8000000000000005E-2</v>
      </c>
      <c r="BQ248" s="2">
        <v>6.6000000000000003E-2</v>
      </c>
      <c r="BR248" s="2">
        <v>6.4000000000000001E-2</v>
      </c>
      <c r="BS248" s="2">
        <v>6.2E-2</v>
      </c>
      <c r="BT248" s="2"/>
      <c r="BU248" s="2"/>
      <c r="BV248" s="2"/>
    </row>
    <row r="249" spans="1:74" x14ac:dyDescent="0.55000000000000004">
      <c r="A249" s="4" t="str">
        <f t="shared" ca="1" si="31"/>
        <v>IHS Global Insight</v>
      </c>
      <c r="B249" s="4" t="str">
        <f t="shared" si="40"/>
        <v>D. Handler</v>
      </c>
      <c r="C249" s="4" t="s">
        <v>88</v>
      </c>
      <c r="D249" s="4" t="s">
        <v>97</v>
      </c>
      <c r="E249" s="4" t="str">
        <f>IF(COUNTIF($E$2:E248,"Begin: " &amp; C249 &amp; "-" &amp; D249 &amp; "-" &amp; H249)=0,"Begin: " &amp; C249 &amp; "-" &amp; D249 &amp; "-" &amp; H249,IF((C249 &amp; "-" &amp; D249 &amp; "-" &amp; H249)&lt;&gt;(C250 &amp; "-" &amp; D250 &amp; "-" &amp; H250),"End: " &amp; C249 &amp; "-" &amp; D249 &amp; "-" &amp; H249,""))</f>
        <v/>
      </c>
      <c r="F249" s="4" t="str">
        <f t="shared" si="41"/>
        <v>Bloomberg-Unemployment Rate-03-2014</v>
      </c>
      <c r="G249" s="7">
        <v>41711</v>
      </c>
      <c r="H249" s="7" t="str">
        <f t="shared" si="32"/>
        <v>03-2014</v>
      </c>
      <c r="I249" s="7" t="str">
        <f t="shared" ca="1" si="33"/>
        <v>Bloomberg: IHS Global Insight-Unemployment Rate-03-2014</v>
      </c>
      <c r="J249" s="4" t="str">
        <f t="shared" ca="1" si="42"/>
        <v>Unemployment Rate-IHS Global Insight:03-2014</v>
      </c>
      <c r="K249" s="1" t="s">
        <v>33</v>
      </c>
      <c r="L249" s="2"/>
      <c r="M249" s="2"/>
      <c r="N249" s="2"/>
      <c r="O249" s="2"/>
      <c r="P249" s="2"/>
      <c r="Q249" s="2"/>
      <c r="R249" s="2"/>
      <c r="X249" s="2"/>
      <c r="Y249" s="2"/>
      <c r="Z249" s="2"/>
      <c r="AA249" s="2"/>
      <c r="AB249" s="2"/>
      <c r="AC249" s="2"/>
      <c r="AD249" s="2"/>
      <c r="BD249" s="2"/>
      <c r="BE249" s="2"/>
      <c r="BF249" s="2"/>
      <c r="BG249" s="2"/>
      <c r="BH249" s="2"/>
      <c r="BI249" s="2"/>
      <c r="BJ249" s="2"/>
      <c r="BP249" s="2">
        <v>6.6000000000000003E-2</v>
      </c>
      <c r="BQ249" s="2">
        <v>6.4000000000000001E-2</v>
      </c>
      <c r="BR249" s="2">
        <v>6.4000000000000001E-2</v>
      </c>
      <c r="BS249" s="2">
        <v>6.2E-2</v>
      </c>
      <c r="BT249" s="2"/>
      <c r="BU249" s="2"/>
      <c r="BV249" s="2"/>
    </row>
    <row r="250" spans="1:74" x14ac:dyDescent="0.55000000000000004">
      <c r="A250" s="4" t="str">
        <f t="shared" ca="1" si="31"/>
        <v>JPM</v>
      </c>
      <c r="B250" s="4" t="str">
        <f t="shared" si="40"/>
        <v>B. Kasman</v>
      </c>
      <c r="C250" s="4" t="s">
        <v>88</v>
      </c>
      <c r="D250" s="4" t="s">
        <v>97</v>
      </c>
      <c r="E250" s="4" t="str">
        <f>IF(COUNTIF($E$2:E249,"Begin: " &amp; C250 &amp; "-" &amp; D250 &amp; "-" &amp; H250)=0,"Begin: " &amp; C250 &amp; "-" &amp; D250 &amp; "-" &amp; H250,IF((C250 &amp; "-" &amp; D250 &amp; "-" &amp; H250)&lt;&gt;(C251 &amp; "-" &amp; D251 &amp; "-" &amp; H251),"End: " &amp; C250 &amp; "-" &amp; D250 &amp; "-" &amp; H250,""))</f>
        <v/>
      </c>
      <c r="F250" s="4" t="str">
        <f t="shared" si="41"/>
        <v>Bloomberg-Unemployment Rate-03-2014</v>
      </c>
      <c r="G250" s="7">
        <v>41711</v>
      </c>
      <c r="H250" s="7" t="str">
        <f t="shared" si="32"/>
        <v>03-2014</v>
      </c>
      <c r="I250" s="7" t="str">
        <f t="shared" ca="1" si="33"/>
        <v>Bloomberg: JPM-Unemployment Rate-03-2014</v>
      </c>
      <c r="J250" s="4" t="str">
        <f t="shared" ca="1" si="42"/>
        <v>Unemployment Rate-JPM:03-2014</v>
      </c>
      <c r="K250" s="1" t="s">
        <v>35</v>
      </c>
      <c r="L250" s="2"/>
      <c r="M250" s="2"/>
      <c r="N250" s="2"/>
      <c r="O250" s="2"/>
      <c r="P250" s="2"/>
      <c r="Q250" s="2"/>
      <c r="X250" s="2"/>
      <c r="Y250" s="2"/>
      <c r="Z250" s="2"/>
      <c r="AA250" s="2"/>
      <c r="AB250" s="2"/>
      <c r="AC250" s="2"/>
      <c r="BD250" s="2"/>
      <c r="BE250" s="2"/>
      <c r="BF250" s="2"/>
      <c r="BG250" s="2"/>
      <c r="BH250" s="2"/>
      <c r="BI250" s="2"/>
      <c r="BP250" s="2">
        <v>6.4000000000000001E-2</v>
      </c>
      <c r="BQ250" s="2">
        <v>6.3E-2</v>
      </c>
      <c r="BR250" s="2">
        <v>6.2E-2</v>
      </c>
      <c r="BS250" s="2">
        <v>6.0999999999999999E-2</v>
      </c>
      <c r="BT250" s="2"/>
      <c r="BU250" s="2"/>
    </row>
    <row r="251" spans="1:74" x14ac:dyDescent="0.55000000000000004">
      <c r="A251" s="4" t="str">
        <f t="shared" ca="1" si="31"/>
        <v>Laurentian</v>
      </c>
      <c r="B251" s="4" t="str">
        <f t="shared" si="40"/>
        <v>S. Lavoie</v>
      </c>
      <c r="C251" s="4" t="s">
        <v>88</v>
      </c>
      <c r="D251" s="4" t="s">
        <v>97</v>
      </c>
      <c r="E251" s="4" t="str">
        <f>IF(COUNTIF($E$2:E250,"Begin: " &amp; C251 &amp; "-" &amp; D251 &amp; "-" &amp; H251)=0,"Begin: " &amp; C251 &amp; "-" &amp; D251 &amp; "-" &amp; H251,IF((C251 &amp; "-" &amp; D251 &amp; "-" &amp; H251)&lt;&gt;(C252 &amp; "-" &amp; D252 &amp; "-" &amp; H252),"End: " &amp; C251 &amp; "-" &amp; D251 &amp; "-" &amp; H251,""))</f>
        <v/>
      </c>
      <c r="F251" s="4" t="str">
        <f t="shared" si="41"/>
        <v>Bloomberg-Unemployment Rate-03-2014</v>
      </c>
      <c r="G251" s="7">
        <v>41711</v>
      </c>
      <c r="H251" s="7" t="str">
        <f t="shared" si="32"/>
        <v>03-2014</v>
      </c>
      <c r="I251" s="7" t="str">
        <f t="shared" ca="1" si="33"/>
        <v>Bloomberg: Laurentian-Unemployment Rate-03-2014</v>
      </c>
      <c r="J251" s="4" t="str">
        <f t="shared" ca="1" si="42"/>
        <v>Unemployment Rate-Laurentian:03-2014</v>
      </c>
      <c r="K251" s="1" t="s">
        <v>36</v>
      </c>
      <c r="L251" s="2"/>
      <c r="M251" s="2"/>
      <c r="N251" s="2"/>
      <c r="O251" s="2"/>
      <c r="P251" s="2"/>
      <c r="Q251" s="2"/>
      <c r="X251" s="2"/>
      <c r="Y251" s="2"/>
      <c r="Z251" s="2"/>
      <c r="AA251" s="2"/>
      <c r="AB251" s="2"/>
      <c r="AC251" s="2"/>
      <c r="BD251" s="2"/>
      <c r="BE251" s="2"/>
      <c r="BF251" s="2"/>
      <c r="BG251" s="2"/>
      <c r="BH251" s="2"/>
      <c r="BI251" s="2"/>
      <c r="BP251" s="2">
        <v>6.6000000000000003E-2</v>
      </c>
      <c r="BQ251" s="2">
        <v>6.4000000000000001E-2</v>
      </c>
      <c r="BR251" s="2">
        <v>6.3E-2</v>
      </c>
      <c r="BS251" s="2">
        <v>6.2E-2</v>
      </c>
      <c r="BT251" s="2"/>
      <c r="BU251" s="2"/>
    </row>
    <row r="252" spans="1:74" x14ac:dyDescent="0.55000000000000004">
      <c r="A252" s="4" t="str">
        <f t="shared" ca="1" si="31"/>
        <v>MacroFin Analytics</v>
      </c>
      <c r="B252" s="4" t="str">
        <f t="shared" si="40"/>
        <v>P. Jain</v>
      </c>
      <c r="C252" s="4" t="s">
        <v>88</v>
      </c>
      <c r="D252" s="4" t="s">
        <v>97</v>
      </c>
      <c r="E252" s="4" t="str">
        <f>IF(COUNTIF($E$2:E251,"Begin: " &amp; C252 &amp; "-" &amp; D252 &amp; "-" &amp; H252)=0,"Begin: " &amp; C252 &amp; "-" &amp; D252 &amp; "-" &amp; H252,IF((C252 &amp; "-" &amp; D252 &amp; "-" &amp; H252)&lt;&gt;(C253 &amp; "-" &amp; D253 &amp; "-" &amp; H253),"End: " &amp; C252 &amp; "-" &amp; D252 &amp; "-" &amp; H252,""))</f>
        <v/>
      </c>
      <c r="F252" s="4" t="str">
        <f t="shared" si="41"/>
        <v>Bloomberg-Unemployment Rate-03-2014</v>
      </c>
      <c r="G252" s="7">
        <v>41711</v>
      </c>
      <c r="H252" s="7" t="str">
        <f t="shared" si="32"/>
        <v>03-2014</v>
      </c>
      <c r="I252" s="7" t="str">
        <f t="shared" ca="1" si="33"/>
        <v>Bloomberg: MacroFin Analytics-Unemployment Rate-03-2014</v>
      </c>
      <c r="J252" s="4" t="str">
        <f t="shared" ca="1" si="42"/>
        <v>Unemployment Rate-MacroFin Analytics:03-2014</v>
      </c>
      <c r="K252" s="1" t="s">
        <v>37</v>
      </c>
      <c r="L252" s="2"/>
      <c r="M252" s="2"/>
      <c r="N252" s="2"/>
      <c r="O252" s="2"/>
      <c r="P252" s="2"/>
      <c r="Q252" s="2"/>
      <c r="R252" s="2"/>
      <c r="X252" s="2"/>
      <c r="Y252" s="2"/>
      <c r="Z252" s="2"/>
      <c r="AA252" s="2"/>
      <c r="AB252" s="2"/>
      <c r="AC252" s="2"/>
      <c r="AD252" s="2"/>
      <c r="BD252" s="2"/>
      <c r="BE252" s="2"/>
      <c r="BF252" s="2"/>
      <c r="BG252" s="2"/>
      <c r="BH252" s="2"/>
      <c r="BI252" s="2"/>
      <c r="BJ252" s="2"/>
      <c r="BP252" s="2">
        <v>6.6000000000000003E-2</v>
      </c>
      <c r="BQ252" s="2">
        <v>6.6000000000000003E-2</v>
      </c>
      <c r="BR252" s="2">
        <v>6.5000000000000002E-2</v>
      </c>
      <c r="BS252" s="2">
        <v>6.5000000000000002E-2</v>
      </c>
      <c r="BT252" s="2"/>
      <c r="BU252" s="2"/>
      <c r="BV252" s="2"/>
    </row>
    <row r="253" spans="1:74" x14ac:dyDescent="0.55000000000000004">
      <c r="A253" s="4" t="str">
        <f t="shared" ca="1" si="31"/>
        <v>MAPI</v>
      </c>
      <c r="B253" s="4" t="str">
        <f t="shared" si="40"/>
        <v>D. Meckstroth</v>
      </c>
      <c r="C253" s="4" t="s">
        <v>88</v>
      </c>
      <c r="D253" s="4" t="s">
        <v>97</v>
      </c>
      <c r="E253" s="4" t="str">
        <f>IF(COUNTIF($E$2:E252,"Begin: " &amp; C253 &amp; "-" &amp; D253 &amp; "-" &amp; H253)=0,"Begin: " &amp; C253 &amp; "-" &amp; D253 &amp; "-" &amp; H253,IF((C253 &amp; "-" &amp; D253 &amp; "-" &amp; H253)&lt;&gt;(C254 &amp; "-" &amp; D254 &amp; "-" &amp; H254),"End: " &amp; C253 &amp; "-" &amp; D253 &amp; "-" &amp; H253,""))</f>
        <v/>
      </c>
      <c r="F253" s="4" t="str">
        <f t="shared" si="41"/>
        <v>Bloomberg-Unemployment Rate-03-2014</v>
      </c>
      <c r="G253" s="7">
        <v>41711</v>
      </c>
      <c r="H253" s="7" t="str">
        <f t="shared" si="32"/>
        <v>03-2014</v>
      </c>
      <c r="I253" s="7" t="str">
        <f t="shared" ca="1" si="33"/>
        <v>Bloomberg: MAPI-Unemployment Rate-03-2014</v>
      </c>
      <c r="J253" s="4" t="str">
        <f t="shared" ca="1" si="42"/>
        <v>Unemployment Rate-MAPI:03-2014</v>
      </c>
      <c r="K253" s="1" t="s">
        <v>190</v>
      </c>
      <c r="P253" s="2"/>
      <c r="Q253" s="2"/>
      <c r="AB253" s="2"/>
      <c r="AC253" s="2"/>
      <c r="BH253" s="2"/>
      <c r="BI253" s="2"/>
      <c r="BP253" t="s">
        <v>2</v>
      </c>
      <c r="BQ253" t="s">
        <v>2</v>
      </c>
      <c r="BR253" t="s">
        <v>2</v>
      </c>
      <c r="BS253" t="s">
        <v>2</v>
      </c>
      <c r="BT253" s="2"/>
      <c r="BU253" s="2"/>
    </row>
    <row r="254" spans="1:74" x14ac:dyDescent="0.55000000000000004">
      <c r="A254" s="4" t="str">
        <f t="shared" ca="1" si="31"/>
        <v>MBA</v>
      </c>
      <c r="B254" s="4" t="str">
        <f t="shared" si="40"/>
        <v>M. Fratantoni</v>
      </c>
      <c r="C254" s="4" t="s">
        <v>88</v>
      </c>
      <c r="D254" s="4" t="s">
        <v>97</v>
      </c>
      <c r="E254" s="4" t="str">
        <f>IF(COUNTIF($E$2:E253,"Begin: " &amp; C254 &amp; "-" &amp; D254 &amp; "-" &amp; H254)=0,"Begin: " &amp; C254 &amp; "-" &amp; D254 &amp; "-" &amp; H254,IF((C254 &amp; "-" &amp; D254 &amp; "-" &amp; H254)&lt;&gt;(C255 &amp; "-" &amp; D255 &amp; "-" &amp; H255),"End: " &amp; C254 &amp; "-" &amp; D254 &amp; "-" &amp; H254,""))</f>
        <v/>
      </c>
      <c r="F254" s="4" t="str">
        <f t="shared" si="41"/>
        <v>Bloomberg-Unemployment Rate-03-2014</v>
      </c>
      <c r="G254" s="7">
        <v>41711</v>
      </c>
      <c r="H254" s="7" t="str">
        <f t="shared" si="32"/>
        <v>03-2014</v>
      </c>
      <c r="I254" s="7" t="str">
        <f t="shared" ca="1" si="33"/>
        <v>Bloomberg: MBA-Unemployment Rate-03-2014</v>
      </c>
      <c r="J254" s="4" t="str">
        <f t="shared" ca="1" si="42"/>
        <v>Unemployment Rate-MBA:03-2014</v>
      </c>
      <c r="K254" s="1" t="s">
        <v>38</v>
      </c>
      <c r="L254" s="2"/>
      <c r="M254" s="2"/>
      <c r="N254" s="2"/>
      <c r="O254" s="2"/>
      <c r="P254" s="2"/>
      <c r="Q254" s="2"/>
      <c r="R254" s="2"/>
      <c r="X254" s="2"/>
      <c r="Y254" s="2"/>
      <c r="Z254" s="2"/>
      <c r="AA254" s="2"/>
      <c r="AB254" s="2"/>
      <c r="AC254" s="2"/>
      <c r="AD254" s="2"/>
      <c r="BD254" s="2"/>
      <c r="BE254" s="2"/>
      <c r="BF254" s="2"/>
      <c r="BG254" s="2"/>
      <c r="BH254" s="2"/>
      <c r="BI254" s="2"/>
      <c r="BJ254" s="2"/>
      <c r="BP254" s="2">
        <v>6.6000000000000003E-2</v>
      </c>
      <c r="BQ254" s="2">
        <v>6.5000000000000002E-2</v>
      </c>
      <c r="BR254" s="2">
        <v>6.3E-2</v>
      </c>
      <c r="BS254" s="2">
        <v>6.2E-2</v>
      </c>
      <c r="BT254" s="2"/>
      <c r="BU254" s="2"/>
      <c r="BV254" s="2"/>
    </row>
    <row r="255" spans="1:74" x14ac:dyDescent="0.55000000000000004">
      <c r="A255" s="4" t="str">
        <f t="shared" ca="1" si="31"/>
        <v>Mesirow Financial</v>
      </c>
      <c r="B255" s="4" t="str">
        <f t="shared" si="40"/>
        <v>D. Swonk</v>
      </c>
      <c r="C255" s="4" t="s">
        <v>88</v>
      </c>
      <c r="D255" s="4" t="s">
        <v>97</v>
      </c>
      <c r="E255" s="4" t="str">
        <f>IF(COUNTIF($E$2:E254,"Begin: " &amp; C255 &amp; "-" &amp; D255 &amp; "-" &amp; H255)=0,"Begin: " &amp; C255 &amp; "-" &amp; D255 &amp; "-" &amp; H255,IF((C255 &amp; "-" &amp; D255 &amp; "-" &amp; H255)&lt;&gt;(C256 &amp; "-" &amp; D256 &amp; "-" &amp; H256),"End: " &amp; C255 &amp; "-" &amp; D255 &amp; "-" &amp; H255,""))</f>
        <v/>
      </c>
      <c r="F255" s="4" t="str">
        <f t="shared" si="41"/>
        <v>Bloomberg-Unemployment Rate-03-2014</v>
      </c>
      <c r="G255" s="7">
        <v>41711</v>
      </c>
      <c r="H255" s="7" t="str">
        <f t="shared" si="32"/>
        <v>03-2014</v>
      </c>
      <c r="I255" s="7" t="str">
        <f t="shared" ca="1" si="33"/>
        <v>Bloomberg: Mesirow Financial-Unemployment Rate-03-2014</v>
      </c>
      <c r="J255" s="4" t="str">
        <f t="shared" ca="1" si="42"/>
        <v>Unemployment Rate-Mesirow Financial:03-2014</v>
      </c>
      <c r="K255" s="1" t="s">
        <v>39</v>
      </c>
      <c r="L255" s="2"/>
      <c r="M255" s="2"/>
      <c r="N255" s="2"/>
      <c r="O255" s="2"/>
      <c r="P255" s="2"/>
      <c r="Q255" s="2"/>
      <c r="X255" s="2"/>
      <c r="Y255" s="2"/>
      <c r="Z255" s="2"/>
      <c r="AA255" s="2"/>
      <c r="AB255" s="2"/>
      <c r="AC255" s="2"/>
      <c r="BD255" s="2"/>
      <c r="BE255" s="2"/>
      <c r="BF255" s="2"/>
      <c r="BG255" s="2"/>
      <c r="BH255" s="2"/>
      <c r="BI255" s="2"/>
      <c r="BP255" s="2">
        <v>6.6000000000000003E-2</v>
      </c>
      <c r="BQ255" s="2">
        <v>6.4000000000000001E-2</v>
      </c>
      <c r="BR255" s="2">
        <v>6.2E-2</v>
      </c>
      <c r="BS255" s="2">
        <v>6.0999999999999999E-2</v>
      </c>
      <c r="BT255" s="2"/>
      <c r="BU255" s="2"/>
    </row>
    <row r="256" spans="1:74" x14ac:dyDescent="0.55000000000000004">
      <c r="A256" s="4" t="str">
        <f t="shared" ca="1" si="31"/>
        <v>MFR</v>
      </c>
      <c r="B256" s="4" t="str">
        <f t="shared" si="40"/>
        <v>J. Shapiro</v>
      </c>
      <c r="C256" s="4" t="s">
        <v>88</v>
      </c>
      <c r="D256" s="4" t="s">
        <v>97</v>
      </c>
      <c r="E256" s="4" t="str">
        <f>IF(COUNTIF($E$2:E255,"Begin: " &amp; C256 &amp; "-" &amp; D256 &amp; "-" &amp; H256)=0,"Begin: " &amp; C256 &amp; "-" &amp; D256 &amp; "-" &amp; H256,IF((C256 &amp; "-" &amp; D256 &amp; "-" &amp; H256)&lt;&gt;(C257 &amp; "-" &amp; D257 &amp; "-" &amp; H257),"End: " &amp; C256 &amp; "-" &amp; D256 &amp; "-" &amp; H256,""))</f>
        <v/>
      </c>
      <c r="F256" s="4" t="str">
        <f t="shared" si="41"/>
        <v>Bloomberg-Unemployment Rate-03-2014</v>
      </c>
      <c r="G256" s="7">
        <v>41711</v>
      </c>
      <c r="H256" s="7" t="str">
        <f t="shared" si="32"/>
        <v>03-2014</v>
      </c>
      <c r="I256" s="7" t="str">
        <f t="shared" ca="1" si="33"/>
        <v>Bloomberg: MFR-Unemployment Rate-03-2014</v>
      </c>
      <c r="J256" s="4" t="str">
        <f t="shared" ca="1" si="42"/>
        <v>Unemployment Rate-MFR:03-2014</v>
      </c>
      <c r="K256" s="1" t="s">
        <v>40</v>
      </c>
      <c r="L256" s="2"/>
      <c r="M256" s="2"/>
      <c r="N256" s="2"/>
      <c r="O256" s="2"/>
      <c r="P256" s="2"/>
      <c r="Q256" s="2"/>
      <c r="X256" s="2"/>
      <c r="Y256" s="2"/>
      <c r="Z256" s="2"/>
      <c r="AA256" s="2"/>
      <c r="AB256" s="2"/>
      <c r="AC256" s="2"/>
      <c r="BD256" s="2"/>
      <c r="BE256" s="2"/>
      <c r="BF256" s="2"/>
      <c r="BG256" s="2"/>
      <c r="BH256" s="2"/>
      <c r="BI256" s="2"/>
      <c r="BP256" s="2">
        <v>6.6000000000000003E-2</v>
      </c>
      <c r="BQ256" s="2">
        <v>6.6000000000000003E-2</v>
      </c>
      <c r="BR256" s="2">
        <v>6.5000000000000002E-2</v>
      </c>
      <c r="BS256" s="2">
        <v>6.5000000000000002E-2</v>
      </c>
      <c r="BT256" s="2"/>
      <c r="BU256" s="2"/>
    </row>
    <row r="257" spans="1:74" x14ac:dyDescent="0.55000000000000004">
      <c r="A257" s="4" t="str">
        <f t="shared" ca="1" si="31"/>
        <v>Moody’s Analytics</v>
      </c>
      <c r="B257" s="4" t="str">
        <f t="shared" si="40"/>
        <v>M. Zandi</v>
      </c>
      <c r="C257" s="4" t="s">
        <v>88</v>
      </c>
      <c r="D257" s="4" t="s">
        <v>97</v>
      </c>
      <c r="E257" s="4" t="str">
        <f>IF(COUNTIF($E$2:E256,"Begin: " &amp; C257 &amp; "-" &amp; D257 &amp; "-" &amp; H257)=0,"Begin: " &amp; C257 &amp; "-" &amp; D257 &amp; "-" &amp; H257,IF((C257 &amp; "-" &amp; D257 &amp; "-" &amp; H257)&lt;&gt;(C258 &amp; "-" &amp; D258 &amp; "-" &amp; H258),"End: " &amp; C257 &amp; "-" &amp; D257 &amp; "-" &amp; H257,""))</f>
        <v/>
      </c>
      <c r="F257" s="4" t="str">
        <f t="shared" si="41"/>
        <v>Bloomberg-Unemployment Rate-03-2014</v>
      </c>
      <c r="G257" s="7">
        <v>41711</v>
      </c>
      <c r="H257" s="7" t="str">
        <f t="shared" si="32"/>
        <v>03-2014</v>
      </c>
      <c r="I257" s="7" t="str">
        <f t="shared" ca="1" si="33"/>
        <v>Bloomberg: Moody’s Analytics-Unemployment Rate-03-2014</v>
      </c>
      <c r="J257" s="4" t="str">
        <f t="shared" ca="1" si="42"/>
        <v>Unemployment Rate-Moody’s Analytics:03-2014</v>
      </c>
      <c r="K257" s="1" t="s">
        <v>41</v>
      </c>
      <c r="L257" s="2"/>
      <c r="M257" s="2"/>
      <c r="N257" s="2"/>
      <c r="O257" s="2"/>
      <c r="P257" s="2"/>
      <c r="Q257" s="2"/>
      <c r="R257" s="2"/>
      <c r="X257" s="2"/>
      <c r="Y257" s="2"/>
      <c r="Z257" s="2"/>
      <c r="AA257" s="2"/>
      <c r="AB257" s="2"/>
      <c r="AC257" s="2"/>
      <c r="AD257" s="2"/>
      <c r="BD257" s="2"/>
      <c r="BE257" s="2"/>
      <c r="BF257" s="2"/>
      <c r="BG257" s="2"/>
      <c r="BH257" s="2"/>
      <c r="BI257" s="2"/>
      <c r="BJ257" s="2"/>
      <c r="BP257" s="2">
        <v>6.6000000000000003E-2</v>
      </c>
      <c r="BQ257" s="2">
        <v>6.5000000000000002E-2</v>
      </c>
      <c r="BR257" s="2">
        <v>6.4000000000000001E-2</v>
      </c>
      <c r="BS257" s="2">
        <v>6.3E-2</v>
      </c>
      <c r="BT257" s="2"/>
      <c r="BU257" s="2"/>
      <c r="BV257" s="2"/>
    </row>
    <row r="258" spans="1:74" x14ac:dyDescent="0.55000000000000004">
      <c r="A258" s="4" t="str">
        <f t="shared" ref="A258:A321" ca="1" si="43">IF(C258="GIOA",INDEX(List_AnonymousForecasters,MATCH(LEFT(K258,FIND(":",K258,1)-1),List_IndividualForecasters,0),1),INDEX(List_FirmNamesOmega,MATCH(LEFT(K258,FIND(":",K258,1)-1),List_FirmNamesAlpha,0),1))</f>
        <v>Moody's Capital Mkt</v>
      </c>
      <c r="B258" s="4" t="str">
        <f t="shared" si="40"/>
        <v>J. Lonski</v>
      </c>
      <c r="C258" s="4" t="s">
        <v>88</v>
      </c>
      <c r="D258" s="4" t="s">
        <v>97</v>
      </c>
      <c r="E258" s="4" t="str">
        <f>IF(COUNTIF($E$2:E257,"Begin: " &amp; C258 &amp; "-" &amp; D258 &amp; "-" &amp; H258)=0,"Begin: " &amp; C258 &amp; "-" &amp; D258 &amp; "-" &amp; H258,IF((C258 &amp; "-" &amp; D258 &amp; "-" &amp; H258)&lt;&gt;(C259 &amp; "-" &amp; D259 &amp; "-" &amp; H259),"End: " &amp; C258 &amp; "-" &amp; D258 &amp; "-" &amp; H258,""))</f>
        <v/>
      </c>
      <c r="F258" s="4" t="str">
        <f t="shared" si="41"/>
        <v>Bloomberg-Unemployment Rate-03-2014</v>
      </c>
      <c r="G258" s="7">
        <v>41711</v>
      </c>
      <c r="H258" s="7" t="str">
        <f t="shared" si="32"/>
        <v>03-2014</v>
      </c>
      <c r="I258" s="7" t="str">
        <f t="shared" ca="1" si="33"/>
        <v>Bloomberg: Moody's Capital Mkt-Unemployment Rate-03-2014</v>
      </c>
      <c r="J258" s="4" t="str">
        <f t="shared" ca="1" si="42"/>
        <v>Unemployment Rate-Moody's Capital Mkt:03-2014</v>
      </c>
      <c r="K258" s="1" t="s">
        <v>78</v>
      </c>
      <c r="L258" s="2"/>
      <c r="M258" s="2"/>
      <c r="N258" s="2"/>
      <c r="O258" s="2"/>
      <c r="P258" s="2"/>
      <c r="Q258" s="2"/>
      <c r="R258" s="2"/>
      <c r="X258" s="2"/>
      <c r="Y258" s="2"/>
      <c r="Z258" s="2"/>
      <c r="AA258" s="2"/>
      <c r="AB258" s="2"/>
      <c r="AC258" s="2"/>
      <c r="AD258" s="2"/>
      <c r="BD258" s="2"/>
      <c r="BE258" s="2"/>
      <c r="BF258" s="2"/>
      <c r="BG258" s="2"/>
      <c r="BH258" s="2"/>
      <c r="BI258" s="2"/>
      <c r="BJ258" s="2"/>
      <c r="BP258" s="2">
        <v>6.7000000000000004E-2</v>
      </c>
      <c r="BQ258" s="2">
        <v>6.6000000000000003E-2</v>
      </c>
      <c r="BR258" s="2">
        <v>6.5000000000000002E-2</v>
      </c>
      <c r="BS258" s="2">
        <v>6.4000000000000001E-2</v>
      </c>
      <c r="BT258" s="2"/>
      <c r="BU258" s="2"/>
      <c r="BV258" s="2"/>
    </row>
    <row r="259" spans="1:74" x14ac:dyDescent="0.55000000000000004">
      <c r="A259" s="4" t="str">
        <f t="shared" ca="1" si="43"/>
        <v>NAHB</v>
      </c>
      <c r="B259" s="4" t="str">
        <f t="shared" si="40"/>
        <v>D. Crowe</v>
      </c>
      <c r="C259" s="4" t="s">
        <v>88</v>
      </c>
      <c r="D259" s="4" t="s">
        <v>97</v>
      </c>
      <c r="E259" s="4" t="str">
        <f>IF(COUNTIF($E$2:E258,"Begin: " &amp; C259 &amp; "-" &amp; D259 &amp; "-" &amp; H259)=0,"Begin: " &amp; C259 &amp; "-" &amp; D259 &amp; "-" &amp; H259,IF((C259 &amp; "-" &amp; D259 &amp; "-" &amp; H259)&lt;&gt;(C260 &amp; "-" &amp; D260 &amp; "-" &amp; H260),"End: " &amp; C259 &amp; "-" &amp; D259 &amp; "-" &amp; H259,""))</f>
        <v/>
      </c>
      <c r="F259" s="4" t="str">
        <f t="shared" si="41"/>
        <v>Bloomberg-Unemployment Rate-03-2014</v>
      </c>
      <c r="G259" s="7">
        <v>41711</v>
      </c>
      <c r="H259" s="7" t="str">
        <f t="shared" ref="H259:H322" si="44">TEXT(MONTH(G259),"00") &amp; "-" &amp; TEXT(YEAR(G259),"0000")</f>
        <v>03-2014</v>
      </c>
      <c r="I259" s="7" t="str">
        <f t="shared" ref="I259:I322" ca="1" si="45">C259 &amp; ": " &amp; A259 &amp; "-" &amp; D259 &amp; "-" &amp; H259</f>
        <v>Bloomberg: NAHB-Unemployment Rate-03-2014</v>
      </c>
      <c r="J259" s="4" t="str">
        <f t="shared" ca="1" si="42"/>
        <v>Unemployment Rate-NAHB:03-2014</v>
      </c>
      <c r="K259" s="1" t="s">
        <v>43</v>
      </c>
      <c r="L259" s="2"/>
      <c r="M259" s="2"/>
      <c r="N259" s="2"/>
      <c r="O259" s="2"/>
      <c r="P259" s="2"/>
      <c r="Q259" s="2"/>
      <c r="R259" s="2"/>
      <c r="X259" s="2"/>
      <c r="Y259" s="2"/>
      <c r="Z259" s="2"/>
      <c r="AA259" s="2"/>
      <c r="AB259" s="2"/>
      <c r="AC259" s="2"/>
      <c r="AD259" s="2"/>
      <c r="BD259" s="2"/>
      <c r="BE259" s="2"/>
      <c r="BF259" s="2"/>
      <c r="BG259" s="2"/>
      <c r="BH259" s="2"/>
      <c r="BI259" s="2"/>
      <c r="BJ259" s="2"/>
      <c r="BP259" s="2">
        <v>6.6000000000000003E-2</v>
      </c>
      <c r="BQ259" s="2">
        <v>6.6000000000000003E-2</v>
      </c>
      <c r="BR259" s="2">
        <v>6.5000000000000002E-2</v>
      </c>
      <c r="BS259" s="2">
        <v>6.5000000000000002E-2</v>
      </c>
      <c r="BT259" s="2"/>
      <c r="BU259" s="2"/>
      <c r="BV259" s="2"/>
    </row>
    <row r="260" spans="1:74" x14ac:dyDescent="0.55000000000000004">
      <c r="A260" s="4" t="str">
        <f t="shared" ca="1" si="43"/>
        <v>Naroff Economics</v>
      </c>
      <c r="B260" s="4" t="str">
        <f t="shared" si="40"/>
        <v>J. Naroff</v>
      </c>
      <c r="C260" s="4" t="s">
        <v>88</v>
      </c>
      <c r="D260" s="4" t="s">
        <v>97</v>
      </c>
      <c r="E260" s="4" t="str">
        <f>IF(COUNTIF($E$2:E259,"Begin: " &amp; C260 &amp; "-" &amp; D260 &amp; "-" &amp; H260)=0,"Begin: " &amp; C260 &amp; "-" &amp; D260 &amp; "-" &amp; H260,IF((C260 &amp; "-" &amp; D260 &amp; "-" &amp; H260)&lt;&gt;(C261 &amp; "-" &amp; D261 &amp; "-" &amp; H261),"End: " &amp; C260 &amp; "-" &amp; D260 &amp; "-" &amp; H260,""))</f>
        <v/>
      </c>
      <c r="F260" s="4" t="str">
        <f t="shared" si="41"/>
        <v>Bloomberg-Unemployment Rate-03-2014</v>
      </c>
      <c r="G260" s="7">
        <v>41711</v>
      </c>
      <c r="H260" s="7" t="str">
        <f t="shared" si="44"/>
        <v>03-2014</v>
      </c>
      <c r="I260" s="7" t="str">
        <f t="shared" ca="1" si="45"/>
        <v>Bloomberg: Naroff Economics-Unemployment Rate-03-2014</v>
      </c>
      <c r="J260" s="4" t="str">
        <f t="shared" ca="1" si="42"/>
        <v>Unemployment Rate-Naroff Economics:03-2014</v>
      </c>
      <c r="K260" s="1" t="s">
        <v>44</v>
      </c>
      <c r="L260" s="2"/>
      <c r="M260" s="2"/>
      <c r="N260" s="2"/>
      <c r="O260" s="2"/>
      <c r="P260" s="2"/>
      <c r="Q260" s="2"/>
      <c r="R260" s="2"/>
      <c r="X260" s="2"/>
      <c r="Y260" s="2"/>
      <c r="Z260" s="2"/>
      <c r="AA260" s="2"/>
      <c r="AB260" s="2"/>
      <c r="AC260" s="2"/>
      <c r="AD260" s="2"/>
      <c r="BD260" s="2"/>
      <c r="BE260" s="2"/>
      <c r="BF260" s="2"/>
      <c r="BG260" s="2"/>
      <c r="BH260" s="2"/>
      <c r="BI260" s="2"/>
      <c r="BJ260" s="2"/>
      <c r="BP260" s="2">
        <v>6.7000000000000004E-2</v>
      </c>
      <c r="BQ260" s="2">
        <v>6.5000000000000002E-2</v>
      </c>
      <c r="BR260" s="2">
        <v>6.3E-2</v>
      </c>
      <c r="BS260" s="2">
        <v>6.0999999999999999E-2</v>
      </c>
      <c r="BT260" s="2"/>
      <c r="BU260" s="2"/>
      <c r="BV260" s="2"/>
    </row>
    <row r="261" spans="1:74" x14ac:dyDescent="0.55000000000000004">
      <c r="A261" s="4" t="str">
        <f t="shared" ca="1" si="43"/>
        <v>Natl Bank Canada</v>
      </c>
      <c r="B261" s="4" t="str">
        <f t="shared" si="40"/>
        <v>S. Marion</v>
      </c>
      <c r="C261" s="4" t="s">
        <v>88</v>
      </c>
      <c r="D261" s="4" t="s">
        <v>97</v>
      </c>
      <c r="E261" s="4" t="str">
        <f>IF(COUNTIF($E$2:E260,"Begin: " &amp; C261 &amp; "-" &amp; D261 &amp; "-" &amp; H261)=0,"Begin: " &amp; C261 &amp; "-" &amp; D261 &amp; "-" &amp; H261,IF((C261 &amp; "-" &amp; D261 &amp; "-" &amp; H261)&lt;&gt;(C262 &amp; "-" &amp; D262 &amp; "-" &amp; H262),"End: " &amp; C261 &amp; "-" &amp; D261 &amp; "-" &amp; H261,""))</f>
        <v/>
      </c>
      <c r="F261" s="4" t="str">
        <f t="shared" si="41"/>
        <v>Bloomberg-Unemployment Rate-03-2014</v>
      </c>
      <c r="G261" s="7">
        <v>41711</v>
      </c>
      <c r="H261" s="7" t="str">
        <f t="shared" si="44"/>
        <v>03-2014</v>
      </c>
      <c r="I261" s="7" t="str">
        <f t="shared" ca="1" si="45"/>
        <v>Bloomberg: Natl Bank Canada-Unemployment Rate-03-2014</v>
      </c>
      <c r="J261" s="4" t="str">
        <f t="shared" ca="1" si="42"/>
        <v>Unemployment Rate-Natl Bank Canada:03-2014</v>
      </c>
      <c r="K261" s="1" t="s">
        <v>191</v>
      </c>
      <c r="L261" s="2"/>
      <c r="M261" s="2"/>
      <c r="N261" s="2"/>
      <c r="O261" s="2"/>
      <c r="P261" s="2"/>
      <c r="Q261" s="2"/>
      <c r="X261" s="2"/>
      <c r="Y261" s="2"/>
      <c r="Z261" s="2"/>
      <c r="AA261" s="2"/>
      <c r="AB261" s="2"/>
      <c r="AC261" s="2"/>
      <c r="BD261" s="2"/>
      <c r="BE261" s="2"/>
      <c r="BF261" s="2"/>
      <c r="BG261" s="2"/>
      <c r="BH261" s="2"/>
      <c r="BI261" s="2"/>
      <c r="BP261" s="2">
        <v>6.4000000000000001E-2</v>
      </c>
      <c r="BQ261" s="2">
        <v>6.2E-2</v>
      </c>
      <c r="BR261" s="2">
        <v>0.06</v>
      </c>
      <c r="BS261" s="2">
        <v>0.06</v>
      </c>
      <c r="BT261" s="2"/>
      <c r="BU261" s="2"/>
    </row>
    <row r="262" spans="1:74" x14ac:dyDescent="0.55000000000000004">
      <c r="A262" s="4" t="str">
        <f t="shared" ca="1" si="43"/>
        <v>Nomura</v>
      </c>
      <c r="B262" s="4" t="str">
        <f t="shared" si="40"/>
        <v>L. Alexander</v>
      </c>
      <c r="C262" s="4" t="s">
        <v>88</v>
      </c>
      <c r="D262" s="4" t="s">
        <v>97</v>
      </c>
      <c r="E262" s="4" t="str">
        <f>IF(COUNTIF($E$2:E261,"Begin: " &amp; C262 &amp; "-" &amp; D262 &amp; "-" &amp; H262)=0,"Begin: " &amp; C262 &amp; "-" &amp; D262 &amp; "-" &amp; H262,IF((C262 &amp; "-" &amp; D262 &amp; "-" &amp; H262)&lt;&gt;(C263 &amp; "-" &amp; D263 &amp; "-" &amp; H263),"End: " &amp; C262 &amp; "-" &amp; D262 &amp; "-" &amp; H262,""))</f>
        <v/>
      </c>
      <c r="F262" s="4" t="str">
        <f t="shared" si="41"/>
        <v>Bloomberg-Unemployment Rate-03-2014</v>
      </c>
      <c r="G262" s="7">
        <v>41711</v>
      </c>
      <c r="H262" s="7" t="str">
        <f t="shared" si="44"/>
        <v>03-2014</v>
      </c>
      <c r="I262" s="7" t="str">
        <f t="shared" ca="1" si="45"/>
        <v>Bloomberg: Nomura-Unemployment Rate-03-2014</v>
      </c>
      <c r="J262" s="4" t="str">
        <f t="shared" ca="1" si="42"/>
        <v>Unemployment Rate-Nomura:03-2014</v>
      </c>
      <c r="K262" s="1" t="s">
        <v>45</v>
      </c>
      <c r="L262" s="2"/>
      <c r="M262" s="2"/>
      <c r="N262" s="2"/>
      <c r="O262" s="2"/>
      <c r="P262" s="2"/>
      <c r="Q262" s="2"/>
      <c r="X262" s="2"/>
      <c r="Y262" s="2"/>
      <c r="Z262" s="2"/>
      <c r="AA262" s="2"/>
      <c r="AB262" s="2"/>
      <c r="AC262" s="2"/>
      <c r="BD262" s="2"/>
      <c r="BE262" s="2"/>
      <c r="BF262" s="2"/>
      <c r="BG262" s="2"/>
      <c r="BH262" s="2"/>
      <c r="BI262" s="2"/>
      <c r="BP262" s="2">
        <v>6.6000000000000003E-2</v>
      </c>
      <c r="BQ262" s="2">
        <v>6.4000000000000001E-2</v>
      </c>
      <c r="BR262" s="2">
        <v>6.3E-2</v>
      </c>
      <c r="BS262" s="2">
        <v>6.2E-2</v>
      </c>
      <c r="BT262" s="2"/>
      <c r="BU262" s="2"/>
    </row>
    <row r="263" spans="1:74" x14ac:dyDescent="0.55000000000000004">
      <c r="A263" s="4" t="str">
        <f t="shared" ca="1" si="43"/>
        <v>Nord LB</v>
      </c>
      <c r="B263" s="4" t="str">
        <f t="shared" si="40"/>
        <v>B. Krampen</v>
      </c>
      <c r="C263" s="4" t="s">
        <v>88</v>
      </c>
      <c r="D263" s="4" t="s">
        <v>97</v>
      </c>
      <c r="E263" s="4" t="str">
        <f>IF(COUNTIF($E$2:E262,"Begin: " &amp; C263 &amp; "-" &amp; D263 &amp; "-" &amp; H263)=0,"Begin: " &amp; C263 &amp; "-" &amp; D263 &amp; "-" &amp; H263,IF((C263 &amp; "-" &amp; D263 &amp; "-" &amp; H263)&lt;&gt;(C264 &amp; "-" &amp; D264 &amp; "-" &amp; H264),"End: " &amp; C263 &amp; "-" &amp; D263 &amp; "-" &amp; H263,""))</f>
        <v/>
      </c>
      <c r="F263" s="4" t="str">
        <f t="shared" si="41"/>
        <v>Bloomberg-Unemployment Rate-03-2014</v>
      </c>
      <c r="G263" s="7">
        <v>41711</v>
      </c>
      <c r="H263" s="7" t="str">
        <f t="shared" si="44"/>
        <v>03-2014</v>
      </c>
      <c r="I263" s="7" t="str">
        <f t="shared" ca="1" si="45"/>
        <v>Bloomberg: Nord LB-Unemployment Rate-03-2014</v>
      </c>
      <c r="J263" s="4" t="str">
        <f t="shared" ca="1" si="42"/>
        <v>Unemployment Rate-Nord LB:03-2014</v>
      </c>
      <c r="K263" s="1" t="s">
        <v>46</v>
      </c>
      <c r="P263" s="2"/>
      <c r="Q263" s="2"/>
      <c r="AB263" s="2"/>
      <c r="AC263" s="2"/>
      <c r="BH263" s="2"/>
      <c r="BI263" s="2"/>
      <c r="BP263" t="s">
        <v>2</v>
      </c>
      <c r="BQ263" t="s">
        <v>2</v>
      </c>
      <c r="BR263" t="s">
        <v>2</v>
      </c>
      <c r="BS263" t="s">
        <v>2</v>
      </c>
      <c r="BT263" s="2"/>
      <c r="BU263" s="2"/>
    </row>
    <row r="264" spans="1:74" x14ac:dyDescent="0.55000000000000004">
      <c r="A264" s="4" t="str">
        <f t="shared" ca="1" si="43"/>
        <v>Northern Trust</v>
      </c>
      <c r="B264" s="4" t="str">
        <f t="shared" si="40"/>
        <v>C. Tannenbaum</v>
      </c>
      <c r="C264" s="4" t="s">
        <v>88</v>
      </c>
      <c r="D264" s="4" t="s">
        <v>97</v>
      </c>
      <c r="E264" s="4" t="str">
        <f>IF(COUNTIF($E$2:E263,"Begin: " &amp; C264 &amp; "-" &amp; D264 &amp; "-" &amp; H264)=0,"Begin: " &amp; C264 &amp; "-" &amp; D264 &amp; "-" &amp; H264,IF((C264 &amp; "-" &amp; D264 &amp; "-" &amp; H264)&lt;&gt;(C265 &amp; "-" &amp; D265 &amp; "-" &amp; H265),"End: " &amp; C264 &amp; "-" &amp; D264 &amp; "-" &amp; H264,""))</f>
        <v/>
      </c>
      <c r="F264" s="4" t="str">
        <f t="shared" si="41"/>
        <v>Bloomberg-Unemployment Rate-03-2014</v>
      </c>
      <c r="G264" s="7">
        <v>41711</v>
      </c>
      <c r="H264" s="7" t="str">
        <f t="shared" si="44"/>
        <v>03-2014</v>
      </c>
      <c r="I264" s="7" t="str">
        <f t="shared" ca="1" si="45"/>
        <v>Bloomberg: Northern Trust-Unemployment Rate-03-2014</v>
      </c>
      <c r="J264" s="4" t="str">
        <f t="shared" ca="1" si="42"/>
        <v>Unemployment Rate-Northern Trust:03-2014</v>
      </c>
      <c r="K264" s="1" t="s">
        <v>47</v>
      </c>
      <c r="L264" s="2"/>
      <c r="M264" s="2"/>
      <c r="N264" s="2"/>
      <c r="O264" s="2"/>
      <c r="P264" s="2"/>
      <c r="X264" s="2"/>
      <c r="Y264" s="2"/>
      <c r="Z264" s="2"/>
      <c r="AA264" s="2"/>
      <c r="AB264" s="2"/>
      <c r="BD264" s="2"/>
      <c r="BE264" s="2"/>
      <c r="BF264" s="2"/>
      <c r="BG264" s="2"/>
      <c r="BH264" s="2"/>
      <c r="BP264" s="2">
        <v>6.7000000000000004E-2</v>
      </c>
      <c r="BQ264" s="2">
        <v>6.6000000000000003E-2</v>
      </c>
      <c r="BR264" s="2">
        <v>6.5000000000000002E-2</v>
      </c>
      <c r="BS264" s="2">
        <v>6.4000000000000001E-2</v>
      </c>
      <c r="BT264" s="2"/>
    </row>
    <row r="265" spans="1:74" x14ac:dyDescent="0.55000000000000004">
      <c r="A265" s="4" t="str">
        <f t="shared" ca="1" si="43"/>
        <v>OSK Group/DMG</v>
      </c>
      <c r="B265" s="4" t="str">
        <f t="shared" si="40"/>
        <v>T. Lam</v>
      </c>
      <c r="C265" s="4" t="s">
        <v>88</v>
      </c>
      <c r="D265" s="4" t="s">
        <v>97</v>
      </c>
      <c r="E265" s="4" t="str">
        <f>IF(COUNTIF($E$2:E264,"Begin: " &amp; C265 &amp; "-" &amp; D265 &amp; "-" &amp; H265)=0,"Begin: " &amp; C265 &amp; "-" &amp; D265 &amp; "-" &amp; H265,IF((C265 &amp; "-" &amp; D265 &amp; "-" &amp; H265)&lt;&gt;(C266 &amp; "-" &amp; D266 &amp; "-" &amp; H266),"End: " &amp; C265 &amp; "-" &amp; D265 &amp; "-" &amp; H265,""))</f>
        <v/>
      </c>
      <c r="F265" s="4" t="str">
        <f t="shared" si="41"/>
        <v>Bloomberg-Unemployment Rate-03-2014</v>
      </c>
      <c r="G265" s="7">
        <v>41711</v>
      </c>
      <c r="H265" s="7" t="str">
        <f t="shared" si="44"/>
        <v>03-2014</v>
      </c>
      <c r="I265" s="7" t="str">
        <f t="shared" ca="1" si="45"/>
        <v>Bloomberg: OSK Group/DMG-Unemployment Rate-03-2014</v>
      </c>
      <c r="J265" s="4" t="str">
        <f t="shared" ca="1" si="42"/>
        <v>Unemployment Rate-OSK Group/DMG:03-2014</v>
      </c>
      <c r="K265" s="1" t="s">
        <v>48</v>
      </c>
      <c r="L265" s="2"/>
      <c r="M265" s="2"/>
      <c r="N265" s="2"/>
      <c r="O265" s="2"/>
      <c r="P265" s="2"/>
      <c r="Q265" s="2"/>
      <c r="X265" s="2"/>
      <c r="Y265" s="2"/>
      <c r="Z265" s="2"/>
      <c r="AA265" s="2"/>
      <c r="AB265" s="2"/>
      <c r="AC265" s="2"/>
      <c r="BD265" s="2"/>
      <c r="BE265" s="2"/>
      <c r="BF265" s="2"/>
      <c r="BG265" s="2"/>
      <c r="BH265" s="2"/>
      <c r="BI265" s="2"/>
      <c r="BP265" s="2">
        <v>6.6000000000000003E-2</v>
      </c>
      <c r="BQ265" s="2">
        <v>6.6000000000000003E-2</v>
      </c>
      <c r="BR265" s="2">
        <v>6.4000000000000001E-2</v>
      </c>
      <c r="BS265" s="2">
        <v>6.2E-2</v>
      </c>
      <c r="BT265" s="2"/>
      <c r="BU265" s="2"/>
    </row>
    <row r="266" spans="1:74" x14ac:dyDescent="0.55000000000000004">
      <c r="A266" s="4" t="str">
        <f t="shared" ca="1" si="43"/>
        <v>Oxford Economics</v>
      </c>
      <c r="B266" s="4" t="str">
        <f t="shared" si="40"/>
        <v>G. Daco</v>
      </c>
      <c r="C266" s="4" t="s">
        <v>88</v>
      </c>
      <c r="D266" s="4" t="s">
        <v>97</v>
      </c>
      <c r="E266" s="4" t="str">
        <f>IF(COUNTIF($E$2:E265,"Begin: " &amp; C266 &amp; "-" &amp; D266 &amp; "-" &amp; H266)=0,"Begin: " &amp; C266 &amp; "-" &amp; D266 &amp; "-" &amp; H266,IF((C266 &amp; "-" &amp; D266 &amp; "-" &amp; H266)&lt;&gt;(C267 &amp; "-" &amp; D267 &amp; "-" &amp; H267),"End: " &amp; C266 &amp; "-" &amp; D266 &amp; "-" &amp; H266,""))</f>
        <v/>
      </c>
      <c r="F266" s="4" t="str">
        <f t="shared" si="41"/>
        <v>Bloomberg-Unemployment Rate-03-2014</v>
      </c>
      <c r="G266" s="7">
        <v>41711</v>
      </c>
      <c r="H266" s="7" t="str">
        <f t="shared" si="44"/>
        <v>03-2014</v>
      </c>
      <c r="I266" s="7" t="str">
        <f t="shared" ca="1" si="45"/>
        <v>Bloomberg: Oxford Economics-Unemployment Rate-03-2014</v>
      </c>
      <c r="J266" s="4" t="str">
        <f t="shared" ca="1" si="42"/>
        <v>Unemployment Rate-Oxford Economics:03-2014</v>
      </c>
      <c r="K266" s="1" t="s">
        <v>49</v>
      </c>
      <c r="L266" s="2"/>
      <c r="M266" s="2"/>
      <c r="N266" s="2"/>
      <c r="O266" s="2"/>
      <c r="P266" s="2"/>
      <c r="Q266" s="2"/>
      <c r="R266" s="2"/>
      <c r="X266" s="2"/>
      <c r="Y266" s="2"/>
      <c r="Z266" s="2"/>
      <c r="AA266" s="2"/>
      <c r="AB266" s="2"/>
      <c r="AC266" s="2"/>
      <c r="AD266" s="2"/>
      <c r="BD266" s="2"/>
      <c r="BE266" s="2"/>
      <c r="BF266" s="2"/>
      <c r="BG266" s="2"/>
      <c r="BH266" s="2"/>
      <c r="BI266" s="2"/>
      <c r="BJ266" s="2"/>
      <c r="BP266" s="2">
        <v>6.7000000000000004E-2</v>
      </c>
      <c r="BQ266" s="2">
        <v>6.6000000000000003E-2</v>
      </c>
      <c r="BR266" s="2">
        <v>6.5000000000000002E-2</v>
      </c>
      <c r="BS266" s="2">
        <v>6.4000000000000001E-2</v>
      </c>
      <c r="BT266" s="2"/>
      <c r="BU266" s="2"/>
      <c r="BV266" s="2"/>
    </row>
    <row r="267" spans="1:74" x14ac:dyDescent="0.55000000000000004">
      <c r="A267" s="4" t="str">
        <f t="shared" ca="1" si="43"/>
        <v>Pierpont Securities</v>
      </c>
      <c r="B267" s="4" t="str">
        <f t="shared" si="40"/>
        <v>S. Stanley</v>
      </c>
      <c r="C267" s="4" t="s">
        <v>88</v>
      </c>
      <c r="D267" s="4" t="s">
        <v>97</v>
      </c>
      <c r="E267" s="4" t="str">
        <f>IF(COUNTIF($E$2:E266,"Begin: " &amp; C267 &amp; "-" &amp; D267 &amp; "-" &amp; H267)=0,"Begin: " &amp; C267 &amp; "-" &amp; D267 &amp; "-" &amp; H267,IF((C267 &amp; "-" &amp; D267 &amp; "-" &amp; H267)&lt;&gt;(C268 &amp; "-" &amp; D268 &amp; "-" &amp; H268),"End: " &amp; C267 &amp; "-" &amp; D267 &amp; "-" &amp; H267,""))</f>
        <v/>
      </c>
      <c r="F267" s="4" t="str">
        <f t="shared" si="41"/>
        <v>Bloomberg-Unemployment Rate-03-2014</v>
      </c>
      <c r="G267" s="7">
        <v>41711</v>
      </c>
      <c r="H267" s="7" t="str">
        <f t="shared" si="44"/>
        <v>03-2014</v>
      </c>
      <c r="I267" s="7" t="str">
        <f t="shared" ca="1" si="45"/>
        <v>Bloomberg: Pierpont Securities-Unemployment Rate-03-2014</v>
      </c>
      <c r="J267" s="4" t="str">
        <f t="shared" ca="1" si="42"/>
        <v>Unemployment Rate-Pierpont Securities:03-2014</v>
      </c>
      <c r="K267" s="1" t="s">
        <v>50</v>
      </c>
      <c r="L267" s="2"/>
      <c r="M267" s="2"/>
      <c r="N267" s="2"/>
      <c r="O267" s="2"/>
      <c r="P267" s="2"/>
      <c r="Q267" s="2"/>
      <c r="R267" s="2"/>
      <c r="X267" s="2"/>
      <c r="Y267" s="2"/>
      <c r="Z267" s="2"/>
      <c r="AA267" s="2"/>
      <c r="AB267" s="2"/>
      <c r="AC267" s="2"/>
      <c r="AD267" s="2"/>
      <c r="BD267" s="2"/>
      <c r="BE267" s="2"/>
      <c r="BF267" s="2"/>
      <c r="BG267" s="2"/>
      <c r="BH267" s="2"/>
      <c r="BI267" s="2"/>
      <c r="BJ267" s="2"/>
      <c r="BP267" s="2">
        <v>6.7000000000000004E-2</v>
      </c>
      <c r="BQ267" s="2">
        <v>6.6000000000000003E-2</v>
      </c>
      <c r="BR267" s="2">
        <v>6.4000000000000001E-2</v>
      </c>
      <c r="BS267" s="2">
        <v>6.3E-2</v>
      </c>
      <c r="BT267" s="2"/>
      <c r="BU267" s="2"/>
      <c r="BV267" s="2"/>
    </row>
    <row r="268" spans="1:74" x14ac:dyDescent="0.55000000000000004">
      <c r="A268" s="4" t="str">
        <f t="shared" ca="1" si="43"/>
        <v>Pinebridge Invest.</v>
      </c>
      <c r="B268" s="4" t="str">
        <f t="shared" si="40"/>
        <v>M. Schomer</v>
      </c>
      <c r="C268" s="4" t="s">
        <v>88</v>
      </c>
      <c r="D268" s="4" t="s">
        <v>97</v>
      </c>
      <c r="E268" s="4" t="str">
        <f>IF(COUNTIF($E$2:E267,"Begin: " &amp; C268 &amp; "-" &amp; D268 &amp; "-" &amp; H268)=0,"Begin: " &amp; C268 &amp; "-" &amp; D268 &amp; "-" &amp; H268,IF((C268 &amp; "-" &amp; D268 &amp; "-" &amp; H268)&lt;&gt;(C269 &amp; "-" &amp; D269 &amp; "-" &amp; H269),"End: " &amp; C268 &amp; "-" &amp; D268 &amp; "-" &amp; H268,""))</f>
        <v/>
      </c>
      <c r="F268" s="4" t="str">
        <f t="shared" si="41"/>
        <v>Bloomberg-Unemployment Rate-03-2014</v>
      </c>
      <c r="G268" s="7">
        <v>41711</v>
      </c>
      <c r="H268" s="7" t="str">
        <f t="shared" si="44"/>
        <v>03-2014</v>
      </c>
      <c r="I268" s="7" t="str">
        <f t="shared" ca="1" si="45"/>
        <v>Bloomberg: Pinebridge Invest.-Unemployment Rate-03-2014</v>
      </c>
      <c r="J268" s="4" t="str">
        <f t="shared" ca="1" si="42"/>
        <v>Unemployment Rate-Pinebridge Invest.:03-2014</v>
      </c>
      <c r="K268" s="1" t="s">
        <v>51</v>
      </c>
      <c r="L268" s="2"/>
      <c r="M268" s="2"/>
      <c r="N268" s="2"/>
      <c r="O268" s="2"/>
      <c r="P268" s="2"/>
      <c r="Q268" s="2"/>
      <c r="R268" s="2"/>
      <c r="X268" s="2"/>
      <c r="Y268" s="2"/>
      <c r="Z268" s="2"/>
      <c r="AA268" s="2"/>
      <c r="AB268" s="2"/>
      <c r="AC268" s="2"/>
      <c r="AD268" s="2"/>
      <c r="BD268" s="2"/>
      <c r="BE268" s="2"/>
      <c r="BF268" s="2"/>
      <c r="BG268" s="2"/>
      <c r="BH268" s="2"/>
      <c r="BI268" s="2"/>
      <c r="BJ268" s="2"/>
      <c r="BP268" s="2">
        <v>6.6000000000000003E-2</v>
      </c>
      <c r="BQ268" s="2">
        <v>6.4000000000000001E-2</v>
      </c>
      <c r="BR268" s="2">
        <v>6.3E-2</v>
      </c>
      <c r="BS268" s="2">
        <v>6.2E-2</v>
      </c>
      <c r="BT268" s="2"/>
      <c r="BU268" s="2"/>
      <c r="BV268" s="2"/>
    </row>
    <row r="269" spans="1:74" x14ac:dyDescent="0.55000000000000004">
      <c r="A269" s="4" t="str">
        <f t="shared" ca="1" si="43"/>
        <v>Pt. Loma Nazarene U.</v>
      </c>
      <c r="B269" s="4" t="str">
        <f t="shared" si="40"/>
        <v>L. Reaser</v>
      </c>
      <c r="C269" s="4" t="s">
        <v>88</v>
      </c>
      <c r="D269" s="4" t="s">
        <v>97</v>
      </c>
      <c r="E269" s="4" t="str">
        <f>IF(COUNTIF($E$2:E268,"Begin: " &amp; C269 &amp; "-" &amp; D269 &amp; "-" &amp; H269)=0,"Begin: " &amp; C269 &amp; "-" &amp; D269 &amp; "-" &amp; H269,IF((C269 &amp; "-" &amp; D269 &amp; "-" &amp; H269)&lt;&gt;(C270 &amp; "-" &amp; D270 &amp; "-" &amp; H270),"End: " &amp; C269 &amp; "-" &amp; D269 &amp; "-" &amp; H269,""))</f>
        <v/>
      </c>
      <c r="F269" s="4" t="str">
        <f t="shared" si="41"/>
        <v>Bloomberg-Unemployment Rate-03-2014</v>
      </c>
      <c r="G269" s="7">
        <v>41711</v>
      </c>
      <c r="H269" s="7" t="str">
        <f t="shared" si="44"/>
        <v>03-2014</v>
      </c>
      <c r="I269" s="7" t="str">
        <f t="shared" ca="1" si="45"/>
        <v>Bloomberg: Pt. Loma Nazarene U.-Unemployment Rate-03-2014</v>
      </c>
      <c r="J269" s="4" t="str">
        <f t="shared" ca="1" si="42"/>
        <v>Unemployment Rate-Pt. Loma Nazarene U.:03-2014</v>
      </c>
      <c r="K269" s="1" t="s">
        <v>80</v>
      </c>
      <c r="L269" s="2"/>
      <c r="M269" s="2"/>
      <c r="N269" s="2"/>
      <c r="O269" s="2"/>
      <c r="P269" s="2"/>
      <c r="Q269" s="2"/>
      <c r="R269" s="2"/>
      <c r="X269" s="2"/>
      <c r="Y269" s="2"/>
      <c r="Z269" s="2"/>
      <c r="AA269" s="2"/>
      <c r="AB269" s="2"/>
      <c r="AC269" s="2"/>
      <c r="AD269" s="2"/>
      <c r="BD269" s="2"/>
      <c r="BE269" s="2"/>
      <c r="BF269" s="2"/>
      <c r="BG269" s="2"/>
      <c r="BH269" s="2"/>
      <c r="BI269" s="2"/>
      <c r="BJ269" s="2"/>
      <c r="BP269" s="2">
        <v>6.7000000000000004E-2</v>
      </c>
      <c r="BQ269" s="2">
        <v>6.5000000000000002E-2</v>
      </c>
      <c r="BR269" s="2">
        <v>6.3E-2</v>
      </c>
      <c r="BS269" s="2">
        <v>6.2E-2</v>
      </c>
      <c r="BT269" s="2"/>
      <c r="BU269" s="2"/>
      <c r="BV269" s="2"/>
    </row>
    <row r="270" spans="1:74" x14ac:dyDescent="0.55000000000000004">
      <c r="A270" s="4" t="str">
        <f t="shared" ca="1" si="43"/>
        <v>Rabobank</v>
      </c>
      <c r="B270" s="4" t="str">
        <f t="shared" si="40"/>
        <v>P. Marey</v>
      </c>
      <c r="C270" s="4" t="s">
        <v>88</v>
      </c>
      <c r="D270" s="4" t="s">
        <v>97</v>
      </c>
      <c r="E270" s="4" t="str">
        <f>IF(COUNTIF($E$2:E269,"Begin: " &amp; C270 &amp; "-" &amp; D270 &amp; "-" &amp; H270)=0,"Begin: " &amp; C270 &amp; "-" &amp; D270 &amp; "-" &amp; H270,IF((C270 &amp; "-" &amp; D270 &amp; "-" &amp; H270)&lt;&gt;(C271 &amp; "-" &amp; D271 &amp; "-" &amp; H271),"End: " &amp; C270 &amp; "-" &amp; D270 &amp; "-" &amp; H270,""))</f>
        <v/>
      </c>
      <c r="F270" s="4" t="str">
        <f t="shared" si="41"/>
        <v>Bloomberg-Unemployment Rate-03-2014</v>
      </c>
      <c r="G270" s="7">
        <v>41711</v>
      </c>
      <c r="H270" s="7" t="str">
        <f t="shared" si="44"/>
        <v>03-2014</v>
      </c>
      <c r="I270" s="7" t="str">
        <f t="shared" ca="1" si="45"/>
        <v>Bloomberg: Rabobank-Unemployment Rate-03-2014</v>
      </c>
      <c r="J270" s="4" t="str">
        <f t="shared" ca="1" si="42"/>
        <v>Unemployment Rate-Rabobank:03-2014</v>
      </c>
      <c r="K270" s="1" t="s">
        <v>81</v>
      </c>
      <c r="P270" s="2"/>
      <c r="Q270" s="2"/>
      <c r="AB270" s="2"/>
      <c r="AC270" s="2"/>
      <c r="BH270" s="2"/>
      <c r="BI270" s="2"/>
      <c r="BP270" t="s">
        <v>2</v>
      </c>
      <c r="BQ270" t="s">
        <v>2</v>
      </c>
      <c r="BR270" t="s">
        <v>2</v>
      </c>
      <c r="BS270" t="s">
        <v>2</v>
      </c>
      <c r="BT270" s="2"/>
      <c r="BU270" s="2"/>
    </row>
    <row r="271" spans="1:74" x14ac:dyDescent="0.55000000000000004">
      <c r="A271" s="4" t="str">
        <f t="shared" ca="1" si="43"/>
        <v>Raymond James</v>
      </c>
      <c r="B271" s="4" t="str">
        <f t="shared" si="40"/>
        <v>S. Brown</v>
      </c>
      <c r="C271" s="4" t="s">
        <v>88</v>
      </c>
      <c r="D271" s="4" t="s">
        <v>97</v>
      </c>
      <c r="E271" s="4" t="str">
        <f>IF(COUNTIF($E$2:E270,"Begin: " &amp; C271 &amp; "-" &amp; D271 &amp; "-" &amp; H271)=0,"Begin: " &amp; C271 &amp; "-" &amp; D271 &amp; "-" &amp; H271,IF((C271 &amp; "-" &amp; D271 &amp; "-" &amp; H271)&lt;&gt;(C272 &amp; "-" &amp; D272 &amp; "-" &amp; H272),"End: " &amp; C271 &amp; "-" &amp; D271 &amp; "-" &amp; H271,""))</f>
        <v/>
      </c>
      <c r="F271" s="4" t="str">
        <f t="shared" si="41"/>
        <v>Bloomberg-Unemployment Rate-03-2014</v>
      </c>
      <c r="G271" s="7">
        <v>41711</v>
      </c>
      <c r="H271" s="7" t="str">
        <f t="shared" si="44"/>
        <v>03-2014</v>
      </c>
      <c r="I271" s="7" t="str">
        <f t="shared" ca="1" si="45"/>
        <v>Bloomberg: Raymond James-Unemployment Rate-03-2014</v>
      </c>
      <c r="J271" s="4" t="str">
        <f t="shared" ca="1" si="42"/>
        <v>Unemployment Rate-Raymond James:03-2014</v>
      </c>
      <c r="K271" s="1" t="s">
        <v>52</v>
      </c>
      <c r="L271" s="2"/>
      <c r="M271" s="2"/>
      <c r="N271" s="2"/>
      <c r="O271" s="2"/>
      <c r="P271" s="2"/>
      <c r="Q271" s="2"/>
      <c r="X271" s="2"/>
      <c r="Y271" s="2"/>
      <c r="Z271" s="2"/>
      <c r="AA271" s="2"/>
      <c r="AB271" s="2"/>
      <c r="AC271" s="2"/>
      <c r="BD271" s="2"/>
      <c r="BE271" s="2"/>
      <c r="BF271" s="2"/>
      <c r="BG271" s="2"/>
      <c r="BH271" s="2"/>
      <c r="BI271" s="2"/>
      <c r="BP271" s="2">
        <v>6.5000000000000002E-2</v>
      </c>
      <c r="BQ271" s="2">
        <v>6.3E-2</v>
      </c>
      <c r="BR271" s="2">
        <v>6.0999999999999999E-2</v>
      </c>
      <c r="BS271" s="2">
        <v>0.06</v>
      </c>
      <c r="BT271" s="2"/>
      <c r="BU271" s="2"/>
    </row>
    <row r="272" spans="1:74" x14ac:dyDescent="0.55000000000000004">
      <c r="A272" s="4" t="str">
        <f t="shared" ca="1" si="43"/>
        <v>RBC Cap Markets</v>
      </c>
      <c r="B272" s="4" t="str">
        <f t="shared" si="40"/>
        <v>T. Porcelli</v>
      </c>
      <c r="C272" s="4" t="s">
        <v>88</v>
      </c>
      <c r="D272" s="4" t="s">
        <v>97</v>
      </c>
      <c r="E272" s="4" t="str">
        <f>IF(COUNTIF($E$2:E271,"Begin: " &amp; C272 &amp; "-" &amp; D272 &amp; "-" &amp; H272)=0,"Begin: " &amp; C272 &amp; "-" &amp; D272 &amp; "-" &amp; H272,IF((C272 &amp; "-" &amp; D272 &amp; "-" &amp; H272)&lt;&gt;(C273 &amp; "-" &amp; D273 &amp; "-" &amp; H273),"End: " &amp; C272 &amp; "-" &amp; D272 &amp; "-" &amp; H272,""))</f>
        <v/>
      </c>
      <c r="F272" s="4" t="str">
        <f t="shared" si="41"/>
        <v>Bloomberg-Unemployment Rate-03-2014</v>
      </c>
      <c r="G272" s="7">
        <v>41711</v>
      </c>
      <c r="H272" s="7" t="str">
        <f t="shared" si="44"/>
        <v>03-2014</v>
      </c>
      <c r="I272" s="7" t="str">
        <f t="shared" ca="1" si="45"/>
        <v>Bloomberg: RBC Cap Markets-Unemployment Rate-03-2014</v>
      </c>
      <c r="J272" s="4" t="str">
        <f t="shared" ca="1" si="42"/>
        <v>Unemployment Rate-RBC Cap Markets:03-2014</v>
      </c>
      <c r="K272" s="1" t="s">
        <v>53</v>
      </c>
      <c r="L272" s="2"/>
      <c r="M272" s="2"/>
      <c r="N272" s="2"/>
      <c r="O272" s="2"/>
      <c r="P272" s="2"/>
      <c r="Q272" s="2"/>
      <c r="X272" s="2"/>
      <c r="Y272" s="2"/>
      <c r="Z272" s="2"/>
      <c r="AA272" s="2"/>
      <c r="AB272" s="2"/>
      <c r="AC272" s="2"/>
      <c r="BD272" s="2"/>
      <c r="BE272" s="2"/>
      <c r="BF272" s="2"/>
      <c r="BG272" s="2"/>
      <c r="BH272" s="2"/>
      <c r="BI272" s="2"/>
      <c r="BP272" s="2">
        <v>6.5000000000000002E-2</v>
      </c>
      <c r="BQ272" s="2">
        <v>6.3E-2</v>
      </c>
      <c r="BR272" s="2">
        <v>6.2E-2</v>
      </c>
      <c r="BS272" s="2">
        <v>0.06</v>
      </c>
      <c r="BT272" s="2"/>
      <c r="BU272" s="2"/>
    </row>
    <row r="273" spans="1:74" x14ac:dyDescent="0.55000000000000004">
      <c r="A273" s="4" t="str">
        <f t="shared" ca="1" si="43"/>
        <v>RBC Financial</v>
      </c>
      <c r="B273" s="4" t="str">
        <f t="shared" si="40"/>
        <v>N. Janzen</v>
      </c>
      <c r="C273" s="4" t="s">
        <v>88</v>
      </c>
      <c r="D273" s="4" t="s">
        <v>97</v>
      </c>
      <c r="E273" s="4" t="str">
        <f>IF(COUNTIF($E$2:E272,"Begin: " &amp; C273 &amp; "-" &amp; D273 &amp; "-" &amp; H273)=0,"Begin: " &amp; C273 &amp; "-" &amp; D273 &amp; "-" &amp; H273,IF((C273 &amp; "-" &amp; D273 &amp; "-" &amp; H273)&lt;&gt;(C274 &amp; "-" &amp; D274 &amp; "-" &amp; H274),"End: " &amp; C273 &amp; "-" &amp; D273 &amp; "-" &amp; H273,""))</f>
        <v/>
      </c>
      <c r="F273" s="4" t="str">
        <f t="shared" si="41"/>
        <v>Bloomberg-Unemployment Rate-03-2014</v>
      </c>
      <c r="G273" s="7">
        <v>41711</v>
      </c>
      <c r="H273" s="7" t="str">
        <f t="shared" si="44"/>
        <v>03-2014</v>
      </c>
      <c r="I273" s="7" t="str">
        <f t="shared" ca="1" si="45"/>
        <v>Bloomberg: RBC Financial-Unemployment Rate-03-2014</v>
      </c>
      <c r="J273" s="4" t="str">
        <f t="shared" ca="1" si="42"/>
        <v>Unemployment Rate-RBC Financial:03-2014</v>
      </c>
      <c r="K273" s="1" t="s">
        <v>54</v>
      </c>
      <c r="L273" s="2"/>
      <c r="M273" s="2"/>
      <c r="N273" s="2"/>
      <c r="O273" s="2"/>
      <c r="P273" s="2"/>
      <c r="Q273" s="2"/>
      <c r="X273" s="2"/>
      <c r="Y273" s="2"/>
      <c r="Z273" s="2"/>
      <c r="AA273" s="2"/>
      <c r="AB273" s="2"/>
      <c r="AC273" s="2"/>
      <c r="BD273" s="2"/>
      <c r="BE273" s="2"/>
      <c r="BF273" s="2"/>
      <c r="BG273" s="2"/>
      <c r="BH273" s="2"/>
      <c r="BI273" s="2"/>
      <c r="BP273" s="2">
        <v>6.6000000000000003E-2</v>
      </c>
      <c r="BQ273" s="2">
        <v>6.6000000000000003E-2</v>
      </c>
      <c r="BR273" s="2">
        <v>6.6000000000000003E-2</v>
      </c>
      <c r="BS273" s="2">
        <v>6.5000000000000002E-2</v>
      </c>
      <c r="BT273" s="2"/>
      <c r="BU273" s="2"/>
    </row>
    <row r="274" spans="1:74" x14ac:dyDescent="0.55000000000000004">
      <c r="A274" s="4" t="str">
        <f t="shared" ca="1" si="43"/>
        <v>RBS</v>
      </c>
      <c r="B274" s="4" t="str">
        <f t="shared" si="40"/>
        <v>Girard/Sharif/Berger</v>
      </c>
      <c r="C274" s="4" t="s">
        <v>88</v>
      </c>
      <c r="D274" s="4" t="s">
        <v>97</v>
      </c>
      <c r="E274" s="4" t="str">
        <f>IF(COUNTIF($E$2:E273,"Begin: " &amp; C274 &amp; "-" &amp; D274 &amp; "-" &amp; H274)=0,"Begin: " &amp; C274 &amp; "-" &amp; D274 &amp; "-" &amp; H274,IF((C274 &amp; "-" &amp; D274 &amp; "-" &amp; H274)&lt;&gt;(C275 &amp; "-" &amp; D275 &amp; "-" &amp; H275),"End: " &amp; C274 &amp; "-" &amp; D274 &amp; "-" &amp; H274,""))</f>
        <v/>
      </c>
      <c r="F274" s="4" t="str">
        <f t="shared" si="41"/>
        <v>Bloomberg-Unemployment Rate-03-2014</v>
      </c>
      <c r="G274" s="7">
        <v>41711</v>
      </c>
      <c r="H274" s="7" t="str">
        <f t="shared" si="44"/>
        <v>03-2014</v>
      </c>
      <c r="I274" s="7" t="str">
        <f t="shared" ca="1" si="45"/>
        <v>Bloomberg: RBS-Unemployment Rate-03-2014</v>
      </c>
      <c r="J274" s="4" t="str">
        <f t="shared" ca="1" si="42"/>
        <v>Unemployment Rate-RBS:03-2014</v>
      </c>
      <c r="K274" s="1" t="s">
        <v>82</v>
      </c>
      <c r="L274" s="2"/>
      <c r="M274" s="2"/>
      <c r="N274" s="2"/>
      <c r="O274" s="2"/>
      <c r="P274" s="2"/>
      <c r="Q274" s="2"/>
      <c r="X274" s="2"/>
      <c r="Y274" s="2"/>
      <c r="Z274" s="2"/>
      <c r="AA274" s="2"/>
      <c r="AB274" s="2"/>
      <c r="AC274" s="2"/>
      <c r="BD274" s="2"/>
      <c r="BE274" s="2"/>
      <c r="BF274" s="2"/>
      <c r="BG274" s="2"/>
      <c r="BH274" s="2"/>
      <c r="BI274" s="2"/>
      <c r="BP274" s="2">
        <v>6.7000000000000004E-2</v>
      </c>
      <c r="BQ274" s="2">
        <v>6.6000000000000003E-2</v>
      </c>
      <c r="BR274" s="2">
        <v>6.4000000000000001E-2</v>
      </c>
      <c r="BS274" s="2">
        <v>6.3E-2</v>
      </c>
      <c r="BT274" s="2"/>
      <c r="BU274" s="2"/>
    </row>
    <row r="275" spans="1:74" x14ac:dyDescent="0.55000000000000004">
      <c r="A275" s="4" t="str">
        <f t="shared" ca="1" si="43"/>
        <v>RISI</v>
      </c>
      <c r="B275" s="4" t="str">
        <f t="shared" ref="B275:B287" si="46">MID(K275,FIND(":",K275,1)+2,LEN(K275)-FIND(":",K275,1))</f>
        <v>D. Katsnelson</v>
      </c>
      <c r="C275" s="4" t="s">
        <v>88</v>
      </c>
      <c r="D275" s="4" t="s">
        <v>97</v>
      </c>
      <c r="E275" s="4" t="str">
        <f>IF(COUNTIF($E$2:E274,"Begin: " &amp; C275 &amp; "-" &amp; D275 &amp; "-" &amp; H275)=0,"Begin: " &amp; C275 &amp; "-" &amp; D275 &amp; "-" &amp; H275,IF((C275 &amp; "-" &amp; D275 &amp; "-" &amp; H275)&lt;&gt;(C276 &amp; "-" &amp; D276 &amp; "-" &amp; H276),"End: " &amp; C275 &amp; "-" &amp; D275 &amp; "-" &amp; H275,""))</f>
        <v/>
      </c>
      <c r="F275" s="4" t="str">
        <f t="shared" ref="F275:F287" si="47">C275 &amp; "-" &amp; D275 &amp; "-" &amp; H275</f>
        <v>Bloomberg-Unemployment Rate-03-2014</v>
      </c>
      <c r="G275" s="7">
        <v>41711</v>
      </c>
      <c r="H275" s="7" t="str">
        <f t="shared" si="44"/>
        <v>03-2014</v>
      </c>
      <c r="I275" s="7" t="str">
        <f t="shared" ca="1" si="45"/>
        <v>Bloomberg: RISI-Unemployment Rate-03-2014</v>
      </c>
      <c r="J275" s="4" t="str">
        <f t="shared" ref="J275:J287" ca="1" si="48">D275 &amp; "-" &amp; A275 &amp; ":" &amp; TEXT(MONTH(G275),"00") &amp; "-" &amp; TEXT(YEAR(G275),"0000")</f>
        <v>Unemployment Rate-RISI:03-2014</v>
      </c>
      <c r="K275" s="1" t="s">
        <v>83</v>
      </c>
      <c r="L275" s="2"/>
      <c r="M275" s="2"/>
      <c r="N275" s="2"/>
      <c r="O275" s="2"/>
      <c r="P275" s="2"/>
      <c r="Q275" s="2"/>
      <c r="R275" s="2"/>
      <c r="X275" s="2"/>
      <c r="Y275" s="2"/>
      <c r="Z275" s="2"/>
      <c r="AA275" s="2"/>
      <c r="AB275" s="2"/>
      <c r="AC275" s="2"/>
      <c r="AD275" s="2"/>
      <c r="BD275" s="2"/>
      <c r="BE275" s="2"/>
      <c r="BF275" s="2"/>
      <c r="BG275" s="2"/>
      <c r="BH275" s="2"/>
      <c r="BI275" s="2"/>
      <c r="BJ275" s="2"/>
      <c r="BP275" s="2">
        <v>6.9000000000000006E-2</v>
      </c>
      <c r="BQ275" s="2">
        <v>6.8000000000000005E-2</v>
      </c>
      <c r="BR275" s="2">
        <v>6.8000000000000005E-2</v>
      </c>
      <c r="BS275" s="2">
        <v>6.7000000000000004E-2</v>
      </c>
      <c r="BT275" s="2"/>
      <c r="BU275" s="2"/>
      <c r="BV275" s="2"/>
    </row>
    <row r="276" spans="1:74" x14ac:dyDescent="0.55000000000000004">
      <c r="A276" s="4" t="str">
        <f t="shared" ca="1" si="43"/>
        <v>S. Polytechnic U</v>
      </c>
      <c r="B276" s="4" t="str">
        <f t="shared" si="46"/>
        <v>M. Melnik</v>
      </c>
      <c r="C276" s="4" t="s">
        <v>88</v>
      </c>
      <c r="D276" s="4" t="s">
        <v>97</v>
      </c>
      <c r="E276" s="4" t="str">
        <f>IF(COUNTIF($E$2:E275,"Begin: " &amp; C276 &amp; "-" &amp; D276 &amp; "-" &amp; H276)=0,"Begin: " &amp; C276 &amp; "-" &amp; D276 &amp; "-" &amp; H276,IF((C276 &amp; "-" &amp; D276 &amp; "-" &amp; H276)&lt;&gt;(C277 &amp; "-" &amp; D277 &amp; "-" &amp; H277),"End: " &amp; C276 &amp; "-" &amp; D276 &amp; "-" &amp; H276,""))</f>
        <v/>
      </c>
      <c r="F276" s="4" t="str">
        <f t="shared" si="47"/>
        <v>Bloomberg-Unemployment Rate-03-2014</v>
      </c>
      <c r="G276" s="7">
        <v>41711</v>
      </c>
      <c r="H276" s="7" t="str">
        <f t="shared" si="44"/>
        <v>03-2014</v>
      </c>
      <c r="I276" s="7" t="str">
        <f t="shared" ca="1" si="45"/>
        <v>Bloomberg: S. Polytechnic U-Unemployment Rate-03-2014</v>
      </c>
      <c r="J276" s="4" t="str">
        <f t="shared" ca="1" si="48"/>
        <v>Unemployment Rate-S. Polytechnic U:03-2014</v>
      </c>
      <c r="K276" s="1" t="s">
        <v>55</v>
      </c>
      <c r="L276" s="2"/>
      <c r="M276" s="2"/>
      <c r="N276" s="2"/>
      <c r="O276" s="2"/>
      <c r="P276" s="2"/>
      <c r="Q276" s="2"/>
      <c r="R276" s="2"/>
      <c r="X276" s="2"/>
      <c r="Y276" s="2"/>
      <c r="Z276" s="2"/>
      <c r="AA276" s="2"/>
      <c r="AB276" s="2"/>
      <c r="AC276" s="2"/>
      <c r="AD276" s="2"/>
      <c r="BD276" s="2"/>
      <c r="BE276" s="2"/>
      <c r="BF276" s="2"/>
      <c r="BG276" s="2"/>
      <c r="BH276" s="2"/>
      <c r="BI276" s="2"/>
      <c r="BJ276" s="2"/>
      <c r="BP276" s="2">
        <v>6.7000000000000004E-2</v>
      </c>
      <c r="BQ276" s="2">
        <v>6.7000000000000004E-2</v>
      </c>
      <c r="BR276" s="2">
        <v>6.5000000000000002E-2</v>
      </c>
      <c r="BS276" s="2">
        <v>6.5000000000000002E-2</v>
      </c>
      <c r="BT276" s="2"/>
      <c r="BU276" s="2"/>
      <c r="BV276" s="2"/>
    </row>
    <row r="277" spans="1:74" x14ac:dyDescent="0.55000000000000004">
      <c r="A277" s="4" t="str">
        <f t="shared" ca="1" si="43"/>
        <v>Scotiabank</v>
      </c>
      <c r="B277" s="4" t="str">
        <f t="shared" si="46"/>
        <v>A. Warren</v>
      </c>
      <c r="C277" s="4" t="s">
        <v>88</v>
      </c>
      <c r="D277" s="4" t="s">
        <v>97</v>
      </c>
      <c r="E277" s="4" t="str">
        <f>IF(COUNTIF($E$2:E276,"Begin: " &amp; C277 &amp; "-" &amp; D277 &amp; "-" &amp; H277)=0,"Begin: " &amp; C277 &amp; "-" &amp; D277 &amp; "-" &amp; H277,IF((C277 &amp; "-" &amp; D277 &amp; "-" &amp; H277)&lt;&gt;(C278 &amp; "-" &amp; D278 &amp; "-" &amp; H278),"End: " &amp; C277 &amp; "-" &amp; D277 &amp; "-" &amp; H277,""))</f>
        <v/>
      </c>
      <c r="F277" s="4" t="str">
        <f t="shared" si="47"/>
        <v>Bloomberg-Unemployment Rate-03-2014</v>
      </c>
      <c r="G277" s="7">
        <v>41711</v>
      </c>
      <c r="H277" s="7" t="str">
        <f t="shared" si="44"/>
        <v>03-2014</v>
      </c>
      <c r="I277" s="7" t="str">
        <f t="shared" ca="1" si="45"/>
        <v>Bloomberg: Scotiabank-Unemployment Rate-03-2014</v>
      </c>
      <c r="J277" s="4" t="str">
        <f t="shared" ca="1" si="48"/>
        <v>Unemployment Rate-Scotiabank:03-2014</v>
      </c>
      <c r="K277" s="1" t="s">
        <v>192</v>
      </c>
      <c r="L277" s="2"/>
      <c r="M277" s="2"/>
      <c r="N277" s="2"/>
      <c r="O277" s="2"/>
      <c r="P277" s="2"/>
      <c r="Q277" s="2"/>
      <c r="X277" s="2"/>
      <c r="Y277" s="2"/>
      <c r="Z277" s="2"/>
      <c r="AA277" s="2"/>
      <c r="AB277" s="2"/>
      <c r="AC277" s="2"/>
      <c r="BD277" s="2"/>
      <c r="BE277" s="2"/>
      <c r="BF277" s="2"/>
      <c r="BG277" s="2"/>
      <c r="BH277" s="2"/>
      <c r="BI277" s="2"/>
      <c r="BP277" s="2">
        <v>6.7000000000000004E-2</v>
      </c>
      <c r="BQ277" s="2">
        <v>6.5000000000000002E-2</v>
      </c>
      <c r="BR277" s="2">
        <v>6.4000000000000001E-2</v>
      </c>
      <c r="BS277" s="2">
        <v>6.3E-2</v>
      </c>
      <c r="BT277" s="2"/>
      <c r="BU277" s="2"/>
    </row>
    <row r="278" spans="1:74" x14ac:dyDescent="0.55000000000000004">
      <c r="A278" s="4" t="str">
        <f t="shared" ca="1" si="43"/>
        <v>Sterne Agee</v>
      </c>
      <c r="B278" s="4" t="str">
        <f t="shared" si="46"/>
        <v>L. Piegza</v>
      </c>
      <c r="C278" s="4" t="s">
        <v>88</v>
      </c>
      <c r="D278" s="4" t="s">
        <v>97</v>
      </c>
      <c r="E278" s="4" t="str">
        <f>IF(COUNTIF($E$2:E277,"Begin: " &amp; C278 &amp; "-" &amp; D278 &amp; "-" &amp; H278)=0,"Begin: " &amp; C278 &amp; "-" &amp; D278 &amp; "-" &amp; H278,IF((C278 &amp; "-" &amp; D278 &amp; "-" &amp; H278)&lt;&gt;(C279 &amp; "-" &amp; D279 &amp; "-" &amp; H279),"End: " &amp; C278 &amp; "-" &amp; D278 &amp; "-" &amp; H278,""))</f>
        <v/>
      </c>
      <c r="F278" s="4" t="str">
        <f t="shared" si="47"/>
        <v>Bloomberg-Unemployment Rate-03-2014</v>
      </c>
      <c r="G278" s="7">
        <v>41711</v>
      </c>
      <c r="H278" s="7" t="str">
        <f t="shared" si="44"/>
        <v>03-2014</v>
      </c>
      <c r="I278" s="7" t="str">
        <f t="shared" ca="1" si="45"/>
        <v>Bloomberg: Sterne Agee-Unemployment Rate-03-2014</v>
      </c>
      <c r="J278" s="4" t="str">
        <f t="shared" ca="1" si="48"/>
        <v>Unemployment Rate-Sterne Agee:03-2014</v>
      </c>
      <c r="K278" s="1" t="s">
        <v>58</v>
      </c>
      <c r="L278" s="2"/>
      <c r="M278" s="2"/>
      <c r="N278" s="2"/>
      <c r="O278" s="2"/>
      <c r="X278" s="2"/>
      <c r="Y278" s="2"/>
      <c r="Z278" s="2"/>
      <c r="AA278" s="2"/>
      <c r="BD278" s="2"/>
      <c r="BE278" s="2"/>
      <c r="BF278" s="2"/>
      <c r="BG278" s="2"/>
      <c r="BP278" s="2">
        <v>6.8000000000000005E-2</v>
      </c>
      <c r="BQ278" s="2">
        <v>6.7000000000000004E-2</v>
      </c>
      <c r="BR278" s="2">
        <v>6.5000000000000002E-2</v>
      </c>
      <c r="BS278" s="2">
        <v>6.4000000000000001E-2</v>
      </c>
    </row>
    <row r="279" spans="1:74" x14ac:dyDescent="0.55000000000000004">
      <c r="A279" s="4" t="str">
        <f t="shared" ca="1" si="43"/>
        <v>TD Securities</v>
      </c>
      <c r="B279" s="4" t="str">
        <f t="shared" si="46"/>
        <v>Green/Mulraine</v>
      </c>
      <c r="C279" s="4" t="s">
        <v>88</v>
      </c>
      <c r="D279" s="4" t="s">
        <v>97</v>
      </c>
      <c r="E279" s="4" t="str">
        <f>IF(COUNTIF($E$2:E278,"Begin: " &amp; C279 &amp; "-" &amp; D279 &amp; "-" &amp; H279)=0,"Begin: " &amp; C279 &amp; "-" &amp; D279 &amp; "-" &amp; H279,IF((C279 &amp; "-" &amp; D279 &amp; "-" &amp; H279)&lt;&gt;(C280 &amp; "-" &amp; D280 &amp; "-" &amp; H280),"End: " &amp; C279 &amp; "-" &amp; D279 &amp; "-" &amp; H279,""))</f>
        <v/>
      </c>
      <c r="F279" s="4" t="str">
        <f t="shared" si="47"/>
        <v>Bloomberg-Unemployment Rate-03-2014</v>
      </c>
      <c r="G279" s="7">
        <v>41711</v>
      </c>
      <c r="H279" s="7" t="str">
        <f t="shared" si="44"/>
        <v>03-2014</v>
      </c>
      <c r="I279" s="7" t="str">
        <f t="shared" ca="1" si="45"/>
        <v>Bloomberg: TD Securities-Unemployment Rate-03-2014</v>
      </c>
      <c r="J279" s="4" t="str">
        <f t="shared" ca="1" si="48"/>
        <v>Unemployment Rate-TD Securities:03-2014</v>
      </c>
      <c r="K279" s="1" t="s">
        <v>59</v>
      </c>
      <c r="L279" s="2"/>
      <c r="M279" s="2"/>
      <c r="N279" s="2"/>
      <c r="O279" s="2"/>
      <c r="P279" s="2"/>
      <c r="Q279" s="2"/>
      <c r="X279" s="2"/>
      <c r="Y279" s="2"/>
      <c r="Z279" s="2"/>
      <c r="AA279" s="2"/>
      <c r="AB279" s="2"/>
      <c r="AC279" s="2"/>
      <c r="BD279" s="2"/>
      <c r="BE279" s="2"/>
      <c r="BF279" s="2"/>
      <c r="BG279" s="2"/>
      <c r="BH279" s="2"/>
      <c r="BI279" s="2"/>
      <c r="BP279" s="2">
        <v>6.6000000000000003E-2</v>
      </c>
      <c r="BQ279" s="2">
        <v>6.5000000000000002E-2</v>
      </c>
      <c r="BR279" s="2">
        <v>6.4000000000000001E-2</v>
      </c>
      <c r="BS279" s="2">
        <v>6.3E-2</v>
      </c>
      <c r="BT279" s="2"/>
      <c r="BU279" s="2"/>
    </row>
    <row r="280" spans="1:74" x14ac:dyDescent="0.55000000000000004">
      <c r="A280" s="4" t="str">
        <f t="shared" ca="1" si="43"/>
        <v>U. of Maryland</v>
      </c>
      <c r="B280" s="4" t="str">
        <f t="shared" si="46"/>
        <v>P. Morici</v>
      </c>
      <c r="C280" s="4" t="s">
        <v>88</v>
      </c>
      <c r="D280" s="4" t="s">
        <v>97</v>
      </c>
      <c r="E280" s="4" t="str">
        <f>IF(COUNTIF($E$2:E279,"Begin: " &amp; C280 &amp; "-" &amp; D280 &amp; "-" &amp; H280)=0,"Begin: " &amp; C280 &amp; "-" &amp; D280 &amp; "-" &amp; H280,IF((C280 &amp; "-" &amp; D280 &amp; "-" &amp; H280)&lt;&gt;(C281 &amp; "-" &amp; D281 &amp; "-" &amp; H281),"End: " &amp; C280 &amp; "-" &amp; D280 &amp; "-" &amp; H280,""))</f>
        <v/>
      </c>
      <c r="F280" s="4" t="str">
        <f t="shared" si="47"/>
        <v>Bloomberg-Unemployment Rate-03-2014</v>
      </c>
      <c r="G280" s="7">
        <v>41711</v>
      </c>
      <c r="H280" s="7" t="str">
        <f t="shared" si="44"/>
        <v>03-2014</v>
      </c>
      <c r="I280" s="7" t="str">
        <f t="shared" ca="1" si="45"/>
        <v>Bloomberg: U. of Maryland-Unemployment Rate-03-2014</v>
      </c>
      <c r="J280" s="4" t="str">
        <f t="shared" ca="1" si="48"/>
        <v>Unemployment Rate-U. of Maryland:03-2014</v>
      </c>
      <c r="K280" s="1" t="s">
        <v>193</v>
      </c>
      <c r="L280" s="2"/>
      <c r="M280" s="2"/>
      <c r="N280" s="2"/>
      <c r="O280" s="2"/>
      <c r="P280" s="2"/>
      <c r="Q280" s="2"/>
      <c r="R280" s="2"/>
      <c r="X280" s="2"/>
      <c r="Y280" s="2"/>
      <c r="Z280" s="2"/>
      <c r="AA280" s="2"/>
      <c r="AB280" s="2"/>
      <c r="AC280" s="2"/>
      <c r="AD280" s="2"/>
      <c r="BD280" s="2"/>
      <c r="BE280" s="2"/>
      <c r="BF280" s="2"/>
      <c r="BG280" s="2"/>
      <c r="BH280" s="2"/>
      <c r="BI280" s="2"/>
      <c r="BJ280" s="2"/>
      <c r="BP280" s="2">
        <v>6.6000000000000003E-2</v>
      </c>
      <c r="BQ280" s="2">
        <v>6.5000000000000002E-2</v>
      </c>
      <c r="BR280" s="2">
        <v>6.5000000000000002E-2</v>
      </c>
      <c r="BS280" s="2">
        <v>6.4000000000000001E-2</v>
      </c>
      <c r="BT280" s="2"/>
      <c r="BU280" s="2"/>
      <c r="BV280" s="2"/>
    </row>
    <row r="281" spans="1:74" x14ac:dyDescent="0.55000000000000004">
      <c r="A281" s="4" t="str">
        <f t="shared" ca="1" si="43"/>
        <v>U. Texas El Paso</v>
      </c>
      <c r="B281" s="4" t="str">
        <f t="shared" si="46"/>
        <v>T. Fullerton</v>
      </c>
      <c r="C281" s="4" t="s">
        <v>88</v>
      </c>
      <c r="D281" s="4" t="s">
        <v>97</v>
      </c>
      <c r="E281" s="4" t="str">
        <f>IF(COUNTIF($E$2:E280,"Begin: " &amp; C281 &amp; "-" &amp; D281 &amp; "-" &amp; H281)=0,"Begin: " &amp; C281 &amp; "-" &amp; D281 &amp; "-" &amp; H281,IF((C281 &amp; "-" &amp; D281 &amp; "-" &amp; H281)&lt;&gt;(C282 &amp; "-" &amp; D282 &amp; "-" &amp; H282),"End: " &amp; C281 &amp; "-" &amp; D281 &amp; "-" &amp; H281,""))</f>
        <v/>
      </c>
      <c r="F281" s="4" t="str">
        <f t="shared" si="47"/>
        <v>Bloomberg-Unemployment Rate-03-2014</v>
      </c>
      <c r="G281" s="7">
        <v>41711</v>
      </c>
      <c r="H281" s="7" t="str">
        <f t="shared" si="44"/>
        <v>03-2014</v>
      </c>
      <c r="I281" s="7" t="str">
        <f t="shared" ca="1" si="45"/>
        <v>Bloomberg: U. Texas El Paso-Unemployment Rate-03-2014</v>
      </c>
      <c r="J281" s="4" t="str">
        <f t="shared" ca="1" si="48"/>
        <v>Unemployment Rate-U. Texas El Paso:03-2014</v>
      </c>
      <c r="K281" s="1" t="s">
        <v>60</v>
      </c>
      <c r="L281" s="2"/>
      <c r="M281" s="2"/>
      <c r="N281" s="2"/>
      <c r="O281" s="2"/>
      <c r="P281" s="2"/>
      <c r="Q281" s="2"/>
      <c r="R281" s="2"/>
      <c r="X281" s="2"/>
      <c r="Y281" s="2"/>
      <c r="Z281" s="2"/>
      <c r="AA281" s="2"/>
      <c r="AB281" s="2"/>
      <c r="AC281" s="2"/>
      <c r="AD281" s="2"/>
      <c r="BD281" s="2"/>
      <c r="BE281" s="2"/>
      <c r="BF281" s="2"/>
      <c r="BG281" s="2"/>
      <c r="BH281" s="2"/>
      <c r="BI281" s="2"/>
      <c r="BJ281" s="2"/>
      <c r="BP281" s="2">
        <v>6.7000000000000004E-2</v>
      </c>
      <c r="BQ281" s="2">
        <v>6.7000000000000004E-2</v>
      </c>
      <c r="BR281" s="2">
        <v>6.6000000000000003E-2</v>
      </c>
      <c r="BS281" s="2">
        <v>6.5000000000000002E-2</v>
      </c>
      <c r="BT281" s="2"/>
      <c r="BU281" s="2"/>
      <c r="BV281" s="2"/>
    </row>
    <row r="282" spans="1:74" x14ac:dyDescent="0.55000000000000004">
      <c r="A282" s="4" t="str">
        <f t="shared" ca="1" si="43"/>
        <v>UMB Bank</v>
      </c>
      <c r="B282" s="4" t="str">
        <f t="shared" si="46"/>
        <v>KC Mathews</v>
      </c>
      <c r="C282" s="4" t="s">
        <v>88</v>
      </c>
      <c r="D282" s="4" t="s">
        <v>97</v>
      </c>
      <c r="E282" s="4" t="str">
        <f>IF(COUNTIF($E$2:E281,"Begin: " &amp; C282 &amp; "-" &amp; D282 &amp; "-" &amp; H282)=0,"Begin: " &amp; C282 &amp; "-" &amp; D282 &amp; "-" &amp; H282,IF((C282 &amp; "-" &amp; D282 &amp; "-" &amp; H282)&lt;&gt;(C283 &amp; "-" &amp; D283 &amp; "-" &amp; H283),"End: " &amp; C282 &amp; "-" &amp; D282 &amp; "-" &amp; H282,""))</f>
        <v/>
      </c>
      <c r="F282" s="4" t="str">
        <f t="shared" si="47"/>
        <v>Bloomberg-Unemployment Rate-03-2014</v>
      </c>
      <c r="G282" s="7">
        <v>41711</v>
      </c>
      <c r="H282" s="7" t="str">
        <f t="shared" si="44"/>
        <v>03-2014</v>
      </c>
      <c r="I282" s="7" t="str">
        <f t="shared" ca="1" si="45"/>
        <v>Bloomberg: UMB Bank-Unemployment Rate-03-2014</v>
      </c>
      <c r="J282" s="4" t="str">
        <f t="shared" ca="1" si="48"/>
        <v>Unemployment Rate-UMB Bank:03-2014</v>
      </c>
      <c r="K282" s="1" t="s">
        <v>61</v>
      </c>
      <c r="L282" s="2"/>
      <c r="M282" s="2"/>
      <c r="N282" s="2"/>
      <c r="O282" s="2"/>
      <c r="P282" s="2"/>
      <c r="Q282" s="2"/>
      <c r="X282" s="2"/>
      <c r="Y282" s="2"/>
      <c r="Z282" s="2"/>
      <c r="AA282" s="2"/>
      <c r="AB282" s="2"/>
      <c r="AC282" s="2"/>
      <c r="BD282" s="2"/>
      <c r="BE282" s="2"/>
      <c r="BF282" s="2"/>
      <c r="BG282" s="2"/>
      <c r="BH282" s="2"/>
      <c r="BI282" s="2"/>
      <c r="BP282" s="2">
        <v>6.5000000000000002E-2</v>
      </c>
      <c r="BQ282" s="2">
        <v>6.3E-2</v>
      </c>
      <c r="BR282" s="2">
        <v>6.0999999999999999E-2</v>
      </c>
      <c r="BS282" s="2">
        <v>0.06</v>
      </c>
      <c r="BT282" s="2"/>
      <c r="BU282" s="2"/>
    </row>
    <row r="283" spans="1:74" x14ac:dyDescent="0.55000000000000004">
      <c r="A283" s="4" t="str">
        <f t="shared" ca="1" si="43"/>
        <v>Univ of Central FL</v>
      </c>
      <c r="B283" s="4" t="str">
        <f t="shared" si="46"/>
        <v>S. Snaith</v>
      </c>
      <c r="C283" s="4" t="s">
        <v>88</v>
      </c>
      <c r="D283" s="4" t="s">
        <v>97</v>
      </c>
      <c r="E283" s="4" t="str">
        <f>IF(COUNTIF($E$2:E282,"Begin: " &amp; C283 &amp; "-" &amp; D283 &amp; "-" &amp; H283)=0,"Begin: " &amp; C283 &amp; "-" &amp; D283 &amp; "-" &amp; H283,IF((C283 &amp; "-" &amp; D283 &amp; "-" &amp; H283)&lt;&gt;(C284 &amp; "-" &amp; D284 &amp; "-" &amp; H284),"End: " &amp; C283 &amp; "-" &amp; D283 &amp; "-" &amp; H283,""))</f>
        <v/>
      </c>
      <c r="F283" s="4" t="str">
        <f t="shared" si="47"/>
        <v>Bloomberg-Unemployment Rate-03-2014</v>
      </c>
      <c r="G283" s="7">
        <v>41711</v>
      </c>
      <c r="H283" s="7" t="str">
        <f t="shared" si="44"/>
        <v>03-2014</v>
      </c>
      <c r="I283" s="7" t="str">
        <f t="shared" ca="1" si="45"/>
        <v>Bloomberg: Univ of Central FL-Unemployment Rate-03-2014</v>
      </c>
      <c r="J283" s="4" t="str">
        <f t="shared" ca="1" si="48"/>
        <v>Unemployment Rate-Univ of Central FL:03-2014</v>
      </c>
      <c r="K283" s="1" t="s">
        <v>62</v>
      </c>
      <c r="L283" s="2"/>
      <c r="M283" s="2"/>
      <c r="N283" s="2"/>
      <c r="O283" s="2"/>
      <c r="P283" s="2"/>
      <c r="Q283" s="2"/>
      <c r="R283" s="2"/>
      <c r="X283" s="2"/>
      <c r="Y283" s="2"/>
      <c r="Z283" s="2"/>
      <c r="AA283" s="2"/>
      <c r="AB283" s="2"/>
      <c r="AC283" s="2"/>
      <c r="AD283" s="2"/>
      <c r="BD283" s="2"/>
      <c r="BE283" s="2"/>
      <c r="BF283" s="2"/>
      <c r="BG283" s="2"/>
      <c r="BH283" s="2"/>
      <c r="BI283" s="2"/>
      <c r="BJ283" s="2"/>
      <c r="BP283" s="2">
        <v>6.7000000000000004E-2</v>
      </c>
      <c r="BQ283" s="2">
        <v>6.6000000000000003E-2</v>
      </c>
      <c r="BR283" s="2">
        <v>6.4000000000000001E-2</v>
      </c>
      <c r="BS283" s="2">
        <v>6.2E-2</v>
      </c>
      <c r="BT283" s="2"/>
      <c r="BU283" s="2"/>
      <c r="BV283" s="2"/>
    </row>
    <row r="284" spans="1:74" x14ac:dyDescent="0.55000000000000004">
      <c r="A284" s="4" t="str">
        <f t="shared" ca="1" si="43"/>
        <v>US Chamber of Comm.</v>
      </c>
      <c r="B284" s="4" t="str">
        <f t="shared" si="46"/>
        <v>M. Regalia</v>
      </c>
      <c r="C284" s="4" t="s">
        <v>88</v>
      </c>
      <c r="D284" s="4" t="s">
        <v>97</v>
      </c>
      <c r="E284" s="4" t="str">
        <f>IF(COUNTIF($E$2:E283,"Begin: " &amp; C284 &amp; "-" &amp; D284 &amp; "-" &amp; H284)=0,"Begin: " &amp; C284 &amp; "-" &amp; D284 &amp; "-" &amp; H284,IF((C284 &amp; "-" &amp; D284 &amp; "-" &amp; H284)&lt;&gt;(C285 &amp; "-" &amp; D285 &amp; "-" &amp; H285),"End: " &amp; C284 &amp; "-" &amp; D284 &amp; "-" &amp; H284,""))</f>
        <v/>
      </c>
      <c r="F284" s="4" t="str">
        <f t="shared" si="47"/>
        <v>Bloomberg-Unemployment Rate-03-2014</v>
      </c>
      <c r="G284" s="7">
        <v>41711</v>
      </c>
      <c r="H284" s="7" t="str">
        <f t="shared" si="44"/>
        <v>03-2014</v>
      </c>
      <c r="I284" s="7" t="str">
        <f t="shared" ca="1" si="45"/>
        <v>Bloomberg: US Chamber of Comm.-Unemployment Rate-03-2014</v>
      </c>
      <c r="J284" s="4" t="str">
        <f t="shared" ca="1" si="48"/>
        <v>Unemployment Rate-US Chamber of Comm.:03-2014</v>
      </c>
      <c r="K284" s="1" t="s">
        <v>63</v>
      </c>
      <c r="L284" s="2"/>
      <c r="M284" s="2"/>
      <c r="N284" s="2"/>
      <c r="O284" s="2"/>
      <c r="P284" s="2"/>
      <c r="Q284" s="2"/>
      <c r="X284" s="2"/>
      <c r="Y284" s="2"/>
      <c r="Z284" s="2"/>
      <c r="AA284" s="2"/>
      <c r="AB284" s="2"/>
      <c r="AC284" s="2"/>
      <c r="BD284" s="2"/>
      <c r="BE284" s="2"/>
      <c r="BF284" s="2"/>
      <c r="BG284" s="2"/>
      <c r="BH284" s="2"/>
      <c r="BI284" s="2"/>
      <c r="BP284" s="2">
        <v>6.6000000000000003E-2</v>
      </c>
      <c r="BQ284" s="2">
        <v>6.6000000000000003E-2</v>
      </c>
      <c r="BR284" s="2">
        <v>6.5000000000000002E-2</v>
      </c>
      <c r="BS284" s="2">
        <v>6.5000000000000002E-2</v>
      </c>
      <c r="BT284" s="2"/>
      <c r="BU284" s="2"/>
    </row>
    <row r="285" spans="1:74" x14ac:dyDescent="0.55000000000000004">
      <c r="A285" s="4" t="str">
        <f t="shared" ca="1" si="43"/>
        <v>Vining Sparks</v>
      </c>
      <c r="B285" s="4" t="str">
        <f t="shared" si="46"/>
        <v>C. Dismuke</v>
      </c>
      <c r="C285" s="4" t="s">
        <v>88</v>
      </c>
      <c r="D285" s="4" t="s">
        <v>97</v>
      </c>
      <c r="E285" s="4" t="str">
        <f>IF(COUNTIF($E$2:E284,"Begin: " &amp; C285 &amp; "-" &amp; D285 &amp; "-" &amp; H285)=0,"Begin: " &amp; C285 &amp; "-" &amp; D285 &amp; "-" &amp; H285,IF((C285 &amp; "-" &amp; D285 &amp; "-" &amp; H285)&lt;&gt;(C286 &amp; "-" &amp; D286 &amp; "-" &amp; H286),"End: " &amp; C285 &amp; "-" &amp; D285 &amp; "-" &amp; H285,""))</f>
        <v/>
      </c>
      <c r="F285" s="4" t="str">
        <f t="shared" si="47"/>
        <v>Bloomberg-Unemployment Rate-03-2014</v>
      </c>
      <c r="G285" s="7">
        <v>41711</v>
      </c>
      <c r="H285" s="7" t="str">
        <f t="shared" si="44"/>
        <v>03-2014</v>
      </c>
      <c r="I285" s="7" t="str">
        <f t="shared" ca="1" si="45"/>
        <v>Bloomberg: Vining Sparks-Unemployment Rate-03-2014</v>
      </c>
      <c r="J285" s="4" t="str">
        <f t="shared" ca="1" si="48"/>
        <v>Unemployment Rate-Vining Sparks:03-2014</v>
      </c>
      <c r="K285" s="1" t="s">
        <v>84</v>
      </c>
      <c r="L285" s="2"/>
      <c r="M285" s="2"/>
      <c r="N285" s="2"/>
      <c r="O285" s="2"/>
      <c r="X285" s="2"/>
      <c r="Y285" s="2"/>
      <c r="Z285" s="2"/>
      <c r="AA285" s="2"/>
      <c r="BD285" s="2"/>
      <c r="BE285" s="2"/>
      <c r="BF285" s="2"/>
      <c r="BG285" s="2"/>
      <c r="BP285" s="2">
        <v>6.5000000000000002E-2</v>
      </c>
      <c r="BQ285" s="2">
        <v>6.4000000000000001E-2</v>
      </c>
      <c r="BR285" s="2">
        <v>6.3E-2</v>
      </c>
      <c r="BS285" s="2">
        <v>6.0999999999999999E-2</v>
      </c>
    </row>
    <row r="286" spans="1:74" x14ac:dyDescent="0.55000000000000004">
      <c r="A286" s="4" t="str">
        <f t="shared" ca="1" si="43"/>
        <v>Wayne Hummer Inv</v>
      </c>
      <c r="B286" s="4" t="str">
        <f t="shared" si="46"/>
        <v>W. Hummer</v>
      </c>
      <c r="C286" s="4" t="s">
        <v>88</v>
      </c>
      <c r="D286" s="4" t="s">
        <v>97</v>
      </c>
      <c r="E286" s="4" t="str">
        <f>IF(COUNTIF($E$2:E285,"Begin: " &amp; C286 &amp; "-" &amp; D286 &amp; "-" &amp; H286)=0,"Begin: " &amp; C286 &amp; "-" &amp; D286 &amp; "-" &amp; H286,IF((C286 &amp; "-" &amp; D286 &amp; "-" &amp; H286)&lt;&gt;(C287 &amp; "-" &amp; D287 &amp; "-" &amp; H287),"End: " &amp; C286 &amp; "-" &amp; D286 &amp; "-" &amp; H286,""))</f>
        <v/>
      </c>
      <c r="F286" s="4" t="str">
        <f t="shared" si="47"/>
        <v>Bloomberg-Unemployment Rate-03-2014</v>
      </c>
      <c r="G286" s="7">
        <v>41711</v>
      </c>
      <c r="H286" s="7" t="str">
        <f t="shared" si="44"/>
        <v>03-2014</v>
      </c>
      <c r="I286" s="7" t="str">
        <f t="shared" ca="1" si="45"/>
        <v>Bloomberg: Wayne Hummer Inv-Unemployment Rate-03-2014</v>
      </c>
      <c r="J286" s="4" t="str">
        <f t="shared" ca="1" si="48"/>
        <v>Unemployment Rate-Wayne Hummer Inv:03-2014</v>
      </c>
      <c r="K286" s="1" t="s">
        <v>64</v>
      </c>
      <c r="L286" s="2"/>
      <c r="M286" s="2"/>
      <c r="N286" s="2"/>
      <c r="O286" s="2"/>
      <c r="P286" s="2"/>
      <c r="Q286" s="2"/>
      <c r="R286" s="2"/>
      <c r="X286" s="2"/>
      <c r="Y286" s="2"/>
      <c r="Z286" s="2"/>
      <c r="AA286" s="2"/>
      <c r="AB286" s="2"/>
      <c r="AC286" s="2"/>
      <c r="AD286" s="2"/>
      <c r="BD286" s="2"/>
      <c r="BE286" s="2"/>
      <c r="BF286" s="2"/>
      <c r="BG286" s="2"/>
      <c r="BH286" s="2"/>
      <c r="BI286" s="2"/>
      <c r="BJ286" s="2"/>
      <c r="BP286" s="2">
        <v>6.6000000000000003E-2</v>
      </c>
      <c r="BQ286" s="2">
        <v>6.5000000000000002E-2</v>
      </c>
      <c r="BR286" s="2">
        <v>6.4000000000000001E-2</v>
      </c>
      <c r="BS286" s="2">
        <v>6.2E-2</v>
      </c>
      <c r="BT286" s="2"/>
      <c r="BU286" s="2"/>
      <c r="BV286" s="2"/>
    </row>
    <row r="287" spans="1:74" x14ac:dyDescent="0.55000000000000004">
      <c r="A287" s="4" t="str">
        <f t="shared" ca="1" si="43"/>
        <v>Wells Fargo &amp; Co.</v>
      </c>
      <c r="B287" s="4" t="str">
        <f t="shared" si="46"/>
        <v>J. Silvia</v>
      </c>
      <c r="C287" s="4" t="s">
        <v>88</v>
      </c>
      <c r="D287" s="4" t="s">
        <v>97</v>
      </c>
      <c r="E287" s="4" t="str">
        <f>IF(COUNTIF($E$2:E286,"Begin: " &amp; C287 &amp; "-" &amp; D287 &amp; "-" &amp; H287)=0,"Begin: " &amp; C287 &amp; "-" &amp; D287 &amp; "-" &amp; H287,IF((C287 &amp; "-" &amp; D287 &amp; "-" &amp; H287)&lt;&gt;(C288 &amp; "-" &amp; D288 &amp; "-" &amp; H288),"End: " &amp; C287 &amp; "-" &amp; D287 &amp; "-" &amp; H287,""))</f>
        <v>End: Bloomberg-Unemployment Rate-03-2014</v>
      </c>
      <c r="F287" s="4" t="str">
        <f t="shared" si="47"/>
        <v>Bloomberg-Unemployment Rate-03-2014</v>
      </c>
      <c r="G287" s="7">
        <v>41711</v>
      </c>
      <c r="H287" s="7" t="str">
        <f t="shared" si="44"/>
        <v>03-2014</v>
      </c>
      <c r="I287" s="7" t="str">
        <f t="shared" ca="1" si="45"/>
        <v>Bloomberg: Wells Fargo &amp; Co.-Unemployment Rate-03-2014</v>
      </c>
      <c r="J287" s="4" t="str">
        <f t="shared" ca="1" si="48"/>
        <v>Unemployment Rate-Wells Fargo &amp; Co.:03-2014</v>
      </c>
      <c r="K287" s="1" t="s">
        <v>65</v>
      </c>
      <c r="L287" s="2"/>
      <c r="M287" s="2"/>
      <c r="N287" s="2"/>
      <c r="O287" s="2"/>
      <c r="P287" s="2"/>
      <c r="Q287" s="2"/>
      <c r="X287" s="2"/>
      <c r="Y287" s="2"/>
      <c r="Z287" s="2"/>
      <c r="AA287" s="2"/>
      <c r="AB287" s="2"/>
      <c r="AC287" s="2"/>
      <c r="BD287" s="2"/>
      <c r="BE287" s="2"/>
      <c r="BF287" s="2"/>
      <c r="BG287" s="2"/>
      <c r="BH287" s="2"/>
      <c r="BI287" s="2"/>
      <c r="BP287" s="2">
        <v>6.6000000000000003E-2</v>
      </c>
      <c r="BQ287" s="2">
        <v>6.5000000000000002E-2</v>
      </c>
      <c r="BR287" s="2">
        <v>6.4000000000000001E-2</v>
      </c>
      <c r="BS287" s="2">
        <v>6.3E-2</v>
      </c>
      <c r="BT287" s="2"/>
      <c r="BU287" s="2"/>
    </row>
    <row r="288" spans="1:74" x14ac:dyDescent="0.55000000000000004">
      <c r="A288" s="4" t="str">
        <f t="shared" ca="1" si="43"/>
        <v>4Cast</v>
      </c>
      <c r="B288" s="4" t="str">
        <f t="shared" ref="B288" si="49">MID(K288,FIND(":",K288,1)+2,LEN(K288)-FIND(":",K288,1))</f>
        <v>D. Sloan</v>
      </c>
      <c r="C288" s="4" t="s">
        <v>88</v>
      </c>
      <c r="D288" s="4" t="s">
        <v>195</v>
      </c>
      <c r="E288" s="4" t="str">
        <f>IF(COUNTIF($E$2:E287,"Begin: " &amp; C288 &amp; "-" &amp; D288 &amp; "-" &amp; H288)=0,"Begin: " &amp; C288 &amp; "-" &amp; D288 &amp; "-" &amp; H288,IF((C288 &amp; "-" &amp; D288 &amp; "-" &amp; H288)&lt;&gt;(C289 &amp; "-" &amp; D289 &amp; "-" &amp; H289),"End: " &amp; C288 &amp; "-" &amp; D288 &amp; "-" &amp; H288,""))</f>
        <v>Begin: Bloomberg-CPI YoY-03-2014</v>
      </c>
      <c r="F288" s="4" t="str">
        <f t="shared" ref="F288" si="50">C288 &amp; "-" &amp; D288 &amp; "-" &amp; H288</f>
        <v>Bloomberg-CPI YoY-03-2014</v>
      </c>
      <c r="G288" s="7">
        <v>41711</v>
      </c>
      <c r="H288" s="7" t="str">
        <f t="shared" si="44"/>
        <v>03-2014</v>
      </c>
      <c r="I288" s="7" t="str">
        <f t="shared" ca="1" si="45"/>
        <v>Bloomberg: 4Cast-CPI YoY-03-2014</v>
      </c>
      <c r="J288" s="4" t="str">
        <f t="shared" ref="J288" ca="1" si="51">D288 &amp; "-" &amp; A288 &amp; ":" &amp; TEXT(MONTH(G288),"00") &amp; "-" &amp; TEXT(YEAR(G288),"0000")</f>
        <v>CPI YoY-4Cast:03-2014</v>
      </c>
      <c r="K288" s="1" t="s">
        <v>185</v>
      </c>
      <c r="L288" s="2"/>
      <c r="M288" s="2"/>
      <c r="N288" s="2"/>
      <c r="O288" s="2"/>
      <c r="P288" s="2"/>
      <c r="Q288" s="2"/>
      <c r="R288" s="2"/>
      <c r="X288" s="2"/>
      <c r="Y288" s="2"/>
      <c r="Z288" s="2"/>
      <c r="AA288" s="2"/>
      <c r="AB288" s="2"/>
      <c r="AC288" s="2"/>
      <c r="AD288" s="2"/>
      <c r="BD288" s="2"/>
      <c r="BE288" s="2"/>
      <c r="BF288" s="2"/>
      <c r="BG288" s="2"/>
      <c r="BH288" s="2"/>
      <c r="BI288" s="2"/>
      <c r="BJ288" s="2"/>
      <c r="BP288" s="2">
        <v>1.4E-2</v>
      </c>
      <c r="BQ288" s="2">
        <v>1.4E-2</v>
      </c>
      <c r="BR288" s="2">
        <v>1.4999999999999999E-2</v>
      </c>
      <c r="BS288" s="2">
        <v>1.7000000000000001E-2</v>
      </c>
      <c r="BT288" s="2"/>
      <c r="BU288" s="2"/>
      <c r="BV288" s="2"/>
    </row>
    <row r="289" spans="1:74" x14ac:dyDescent="0.55000000000000004">
      <c r="A289" s="4" t="str">
        <f t="shared" ca="1" si="43"/>
        <v>ABN Amro</v>
      </c>
      <c r="B289" s="4" t="str">
        <f t="shared" ref="B289:B352" si="52">MID(K289,FIND(":",K289,1)+2,LEN(K289)-FIND(":",K289,1))</f>
        <v>P. de Bruin</v>
      </c>
      <c r="C289" s="4" t="s">
        <v>88</v>
      </c>
      <c r="D289" s="4" t="s">
        <v>195</v>
      </c>
      <c r="E289" s="4" t="str">
        <f>IF(COUNTIF($E$2:E288,"Begin: " &amp; C289 &amp; "-" &amp; D289 &amp; "-" &amp; H289)=0,"Begin: " &amp; C289 &amp; "-" &amp; D289 &amp; "-" &amp; H289,IF((C289 &amp; "-" &amp; D289 &amp; "-" &amp; H289)&lt;&gt;(C290 &amp; "-" &amp; D290 &amp; "-" &amp; H290),"End: " &amp; C289 &amp; "-" &amp; D289 &amp; "-" &amp; H289,""))</f>
        <v/>
      </c>
      <c r="F289" s="4" t="str">
        <f t="shared" ref="F289:F352" si="53">C289 &amp; "-" &amp; D289 &amp; "-" &amp; H289</f>
        <v>Bloomberg-CPI YoY-03-2014</v>
      </c>
      <c r="G289" s="7">
        <v>41711</v>
      </c>
      <c r="H289" s="7" t="str">
        <f t="shared" si="44"/>
        <v>03-2014</v>
      </c>
      <c r="I289" s="7" t="str">
        <f t="shared" ca="1" si="45"/>
        <v>Bloomberg: ABN Amro-CPI YoY-03-2014</v>
      </c>
      <c r="J289" s="4" t="str">
        <f t="shared" ref="J289:J352" ca="1" si="54">D289 &amp; "-" &amp; A289 &amp; ":" &amp; TEXT(MONTH(G289),"00") &amp; "-" &amp; TEXT(YEAR(G289),"0000")</f>
        <v>CPI YoY-ABN Amro:03-2014</v>
      </c>
      <c r="K289" s="1" t="s">
        <v>1</v>
      </c>
      <c r="P289" s="2"/>
      <c r="Q289" s="2"/>
      <c r="AB289" s="2"/>
      <c r="AC289" s="2"/>
      <c r="BH289" s="2"/>
      <c r="BI289" s="2"/>
      <c r="BP289" t="s">
        <v>2</v>
      </c>
      <c r="BQ289" t="s">
        <v>2</v>
      </c>
      <c r="BR289" t="s">
        <v>2</v>
      </c>
      <c r="BS289" t="s">
        <v>2</v>
      </c>
      <c r="BT289" s="2"/>
      <c r="BU289" s="2"/>
    </row>
    <row r="290" spans="1:74" x14ac:dyDescent="0.55000000000000004">
      <c r="A290" s="4" t="str">
        <f t="shared" ca="1" si="43"/>
        <v>Action Economics</v>
      </c>
      <c r="B290" s="4" t="str">
        <f t="shared" si="52"/>
        <v>M. Englund</v>
      </c>
      <c r="C290" s="4" t="s">
        <v>88</v>
      </c>
      <c r="D290" s="4" t="s">
        <v>195</v>
      </c>
      <c r="E290" s="4" t="str">
        <f>IF(COUNTIF($E$2:E289,"Begin: " &amp; C290 &amp; "-" &amp; D290 &amp; "-" &amp; H290)=0,"Begin: " &amp; C290 &amp; "-" &amp; D290 &amp; "-" &amp; H290,IF((C290 &amp; "-" &amp; D290 &amp; "-" &amp; H290)&lt;&gt;(C291 &amp; "-" &amp; D291 &amp; "-" &amp; H291),"End: " &amp; C290 &amp; "-" &amp; D290 &amp; "-" &amp; H290,""))</f>
        <v/>
      </c>
      <c r="F290" s="4" t="str">
        <f t="shared" si="53"/>
        <v>Bloomberg-CPI YoY-03-2014</v>
      </c>
      <c r="G290" s="7">
        <v>41711</v>
      </c>
      <c r="H290" s="7" t="str">
        <f t="shared" si="44"/>
        <v>03-2014</v>
      </c>
      <c r="I290" s="7" t="str">
        <f t="shared" ca="1" si="45"/>
        <v>Bloomberg: Action Economics-CPI YoY-03-2014</v>
      </c>
      <c r="J290" s="4" t="str">
        <f t="shared" ca="1" si="54"/>
        <v>CPI YoY-Action Economics:03-2014</v>
      </c>
      <c r="K290" s="1" t="s">
        <v>3</v>
      </c>
      <c r="L290" s="2"/>
      <c r="M290" s="2"/>
      <c r="N290" s="2"/>
      <c r="O290" s="2"/>
      <c r="P290" s="2"/>
      <c r="Q290" s="2"/>
      <c r="R290" s="2"/>
      <c r="X290" s="2"/>
      <c r="Y290" s="2"/>
      <c r="Z290" s="2"/>
      <c r="AA290" s="2"/>
      <c r="AB290" s="2"/>
      <c r="AC290" s="2"/>
      <c r="AD290" s="2"/>
      <c r="BD290" s="2"/>
      <c r="BE290" s="2"/>
      <c r="BF290" s="2"/>
      <c r="BG290" s="2"/>
      <c r="BH290" s="2"/>
      <c r="BI290" s="2"/>
      <c r="BJ290" s="2"/>
      <c r="BP290" s="2">
        <v>1.4E-2</v>
      </c>
      <c r="BQ290" s="2">
        <v>1.7000000000000001E-2</v>
      </c>
      <c r="BR290" s="2">
        <v>1.6E-2</v>
      </c>
      <c r="BS290" s="2">
        <v>1.7999999999999999E-2</v>
      </c>
      <c r="BT290" s="2"/>
      <c r="BU290" s="2"/>
      <c r="BV290" s="2"/>
    </row>
    <row r="291" spans="1:74" x14ac:dyDescent="0.55000000000000004">
      <c r="A291" s="4" t="str">
        <f t="shared" ca="1" si="43"/>
        <v>Allianz</v>
      </c>
      <c r="B291" s="4" t="str">
        <f t="shared" si="52"/>
        <v/>
      </c>
      <c r="C291" s="4" t="s">
        <v>88</v>
      </c>
      <c r="D291" s="4" t="s">
        <v>195</v>
      </c>
      <c r="E291" s="4" t="str">
        <f>IF(COUNTIF($E$2:E290,"Begin: " &amp; C291 &amp; "-" &amp; D291 &amp; "-" &amp; H291)=0,"Begin: " &amp; C291 &amp; "-" &amp; D291 &amp; "-" &amp; H291,IF((C291 &amp; "-" &amp; D291 &amp; "-" &amp; H291)&lt;&gt;(C292 &amp; "-" &amp; D292 &amp; "-" &amp; H292),"End: " &amp; C291 &amp; "-" &amp; D291 &amp; "-" &amp; H291,""))</f>
        <v/>
      </c>
      <c r="F291" s="4" t="str">
        <f t="shared" si="53"/>
        <v>Bloomberg-CPI YoY-03-2014</v>
      </c>
      <c r="G291" s="7">
        <v>41711</v>
      </c>
      <c r="H291" s="7" t="str">
        <f t="shared" si="44"/>
        <v>03-2014</v>
      </c>
      <c r="I291" s="7" t="str">
        <f t="shared" ca="1" si="45"/>
        <v>Bloomberg: Allianz-CPI YoY-03-2014</v>
      </c>
      <c r="J291" s="4" t="str">
        <f t="shared" ca="1" si="54"/>
        <v>CPI YoY-Allianz:03-2014</v>
      </c>
      <c r="K291" s="1" t="s">
        <v>183</v>
      </c>
      <c r="L291" s="2"/>
      <c r="M291" s="2"/>
      <c r="N291" s="2"/>
      <c r="O291" s="2"/>
      <c r="P291" s="2"/>
      <c r="Q291" s="2"/>
      <c r="X291" s="2"/>
      <c r="Y291" s="2"/>
      <c r="Z291" s="2"/>
      <c r="AA291" s="2"/>
      <c r="AB291" s="2"/>
      <c r="AC291" s="2"/>
      <c r="BD291" s="2"/>
      <c r="BE291" s="2"/>
      <c r="BF291" s="2"/>
      <c r="BG291" s="2"/>
      <c r="BH291" s="2"/>
      <c r="BI291" s="2"/>
      <c r="BP291" s="2">
        <v>1.7000000000000001E-2</v>
      </c>
      <c r="BQ291" s="2">
        <v>2.1999999999999999E-2</v>
      </c>
      <c r="BR291" s="2">
        <v>2.4E-2</v>
      </c>
      <c r="BS291" s="2">
        <v>2.1000000000000001E-2</v>
      </c>
      <c r="BT291" s="2"/>
      <c r="BU291" s="2"/>
    </row>
    <row r="292" spans="1:74" x14ac:dyDescent="0.55000000000000004">
      <c r="A292" s="4" t="str">
        <f t="shared" ca="1" si="43"/>
        <v>Ameriprise Financial</v>
      </c>
      <c r="B292" s="4" t="str">
        <f t="shared" si="52"/>
        <v>R. Price</v>
      </c>
      <c r="C292" s="4" t="s">
        <v>88</v>
      </c>
      <c r="D292" s="4" t="s">
        <v>195</v>
      </c>
      <c r="E292" s="4" t="str">
        <f>IF(COUNTIF($E$2:E291,"Begin: " &amp; C292 &amp; "-" &amp; D292 &amp; "-" &amp; H292)=0,"Begin: " &amp; C292 &amp; "-" &amp; D292 &amp; "-" &amp; H292,IF((C292 &amp; "-" &amp; D292 &amp; "-" &amp; H292)&lt;&gt;(C293 &amp; "-" &amp; D293 &amp; "-" &amp; H293),"End: " &amp; C292 &amp; "-" &amp; D292 &amp; "-" &amp; H292,""))</f>
        <v/>
      </c>
      <c r="F292" s="4" t="str">
        <f t="shared" si="53"/>
        <v>Bloomberg-CPI YoY-03-2014</v>
      </c>
      <c r="G292" s="7">
        <v>41711</v>
      </c>
      <c r="H292" s="7" t="str">
        <f t="shared" si="44"/>
        <v>03-2014</v>
      </c>
      <c r="I292" s="7" t="str">
        <f t="shared" ca="1" si="45"/>
        <v>Bloomberg: Ameriprise Financial-CPI YoY-03-2014</v>
      </c>
      <c r="J292" s="4" t="str">
        <f t="shared" ca="1" si="54"/>
        <v>CPI YoY-Ameriprise Financial:03-2014</v>
      </c>
      <c r="K292" s="1" t="s">
        <v>71</v>
      </c>
      <c r="L292" s="2"/>
      <c r="M292" s="2"/>
      <c r="N292" s="2"/>
      <c r="O292" s="2"/>
      <c r="P292" s="2"/>
      <c r="Q292" s="2"/>
      <c r="R292" s="2"/>
      <c r="X292" s="2"/>
      <c r="Y292" s="2"/>
      <c r="Z292" s="2"/>
      <c r="AA292" s="2"/>
      <c r="AB292" s="2"/>
      <c r="AC292" s="2"/>
      <c r="AD292" s="2"/>
      <c r="BD292" s="2"/>
      <c r="BE292" s="2"/>
      <c r="BF292" s="2"/>
      <c r="BG292" s="2"/>
      <c r="BH292" s="2"/>
      <c r="BI292" s="2"/>
      <c r="BJ292" s="2"/>
      <c r="BP292" s="2">
        <v>1.7000000000000001E-2</v>
      </c>
      <c r="BQ292" s="2">
        <v>1.9E-2</v>
      </c>
      <c r="BR292" s="2">
        <v>2.1000000000000001E-2</v>
      </c>
      <c r="BS292" s="2">
        <v>2.4E-2</v>
      </c>
      <c r="BT292" s="2"/>
      <c r="BU292" s="2"/>
      <c r="BV292" s="2"/>
    </row>
    <row r="293" spans="1:74" x14ac:dyDescent="0.55000000000000004">
      <c r="A293" s="4" t="str">
        <f t="shared" ca="1" si="43"/>
        <v>Banca Aletti &amp; C</v>
      </c>
      <c r="B293" s="4" t="str">
        <f t="shared" si="52"/>
        <v>F. Panelli</v>
      </c>
      <c r="C293" s="4" t="s">
        <v>88</v>
      </c>
      <c r="D293" s="4" t="s">
        <v>195</v>
      </c>
      <c r="E293" s="4" t="str">
        <f>IF(COUNTIF($E$2:E292,"Begin: " &amp; C293 &amp; "-" &amp; D293 &amp; "-" &amp; H293)=0,"Begin: " &amp; C293 &amp; "-" &amp; D293 &amp; "-" &amp; H293,IF((C293 &amp; "-" &amp; D293 &amp; "-" &amp; H293)&lt;&gt;(C294 &amp; "-" &amp; D294 &amp; "-" &amp; H294),"End: " &amp; C293 &amp; "-" &amp; D293 &amp; "-" &amp; H293,""))</f>
        <v/>
      </c>
      <c r="F293" s="4" t="str">
        <f t="shared" si="53"/>
        <v>Bloomberg-CPI YoY-03-2014</v>
      </c>
      <c r="G293" s="7">
        <v>41711</v>
      </c>
      <c r="H293" s="7" t="str">
        <f t="shared" si="44"/>
        <v>03-2014</v>
      </c>
      <c r="I293" s="7" t="str">
        <f t="shared" ca="1" si="45"/>
        <v>Bloomberg: Banca Aletti &amp; C-CPI YoY-03-2014</v>
      </c>
      <c r="J293" s="4" t="str">
        <f t="shared" ca="1" si="54"/>
        <v>CPI YoY-Banca Aletti &amp; C:03-2014</v>
      </c>
      <c r="K293" s="1" t="s">
        <v>4</v>
      </c>
      <c r="L293" s="2"/>
      <c r="M293" s="2"/>
      <c r="N293" s="2"/>
      <c r="O293" s="2"/>
      <c r="P293" s="2"/>
      <c r="Q293" s="2"/>
      <c r="X293" s="2"/>
      <c r="Y293" s="2"/>
      <c r="Z293" s="2"/>
      <c r="AA293" s="2"/>
      <c r="AB293" s="2"/>
      <c r="AC293" s="2"/>
      <c r="BD293" s="2"/>
      <c r="BE293" s="2"/>
      <c r="BF293" s="2"/>
      <c r="BG293" s="2"/>
      <c r="BH293" s="2"/>
      <c r="BI293" s="2"/>
      <c r="BP293" s="2">
        <v>1.7000000000000001E-2</v>
      </c>
      <c r="BQ293" s="2">
        <v>0.02</v>
      </c>
      <c r="BR293" s="2">
        <v>1.7000000000000001E-2</v>
      </c>
      <c r="BS293" s="2">
        <v>1.6E-2</v>
      </c>
      <c r="BT293" s="2"/>
      <c r="BU293" s="2"/>
    </row>
    <row r="294" spans="1:74" x14ac:dyDescent="0.55000000000000004">
      <c r="A294" s="4" t="str">
        <f t="shared" ca="1" si="43"/>
        <v>Bank of the West</v>
      </c>
      <c r="B294" s="4" t="str">
        <f t="shared" si="52"/>
        <v>S. Anderson</v>
      </c>
      <c r="C294" s="4" t="s">
        <v>88</v>
      </c>
      <c r="D294" s="4" t="s">
        <v>195</v>
      </c>
      <c r="E294" s="4" t="str">
        <f>IF(COUNTIF($E$2:E293,"Begin: " &amp; C294 &amp; "-" &amp; D294 &amp; "-" &amp; H294)=0,"Begin: " &amp; C294 &amp; "-" &amp; D294 &amp; "-" &amp; H294,IF((C294 &amp; "-" &amp; D294 &amp; "-" &amp; H294)&lt;&gt;(C295 &amp; "-" &amp; D295 &amp; "-" &amp; H295),"End: " &amp; C294 &amp; "-" &amp; D294 &amp; "-" &amp; H294,""))</f>
        <v/>
      </c>
      <c r="F294" s="4" t="str">
        <f t="shared" si="53"/>
        <v>Bloomberg-CPI YoY-03-2014</v>
      </c>
      <c r="G294" s="7">
        <v>41711</v>
      </c>
      <c r="H294" s="7" t="str">
        <f t="shared" si="44"/>
        <v>03-2014</v>
      </c>
      <c r="I294" s="7" t="str">
        <f t="shared" ca="1" si="45"/>
        <v>Bloomberg: Bank of the West-CPI YoY-03-2014</v>
      </c>
      <c r="J294" s="4" t="str">
        <f t="shared" ca="1" si="54"/>
        <v>CPI YoY-Bank of the West:03-2014</v>
      </c>
      <c r="K294" s="1" t="s">
        <v>5</v>
      </c>
      <c r="L294" s="2"/>
      <c r="M294" s="2"/>
      <c r="N294" s="2"/>
      <c r="O294" s="2"/>
      <c r="P294" s="2"/>
      <c r="Q294" s="2"/>
      <c r="R294" s="2"/>
      <c r="X294" s="2"/>
      <c r="Y294" s="2"/>
      <c r="Z294" s="2"/>
      <c r="AA294" s="2"/>
      <c r="AB294" s="2"/>
      <c r="AC294" s="2"/>
      <c r="AD294" s="2"/>
      <c r="BD294" s="2"/>
      <c r="BE294" s="2"/>
      <c r="BF294" s="2"/>
      <c r="BG294" s="2"/>
      <c r="BH294" s="2"/>
      <c r="BI294" s="2"/>
      <c r="BJ294" s="2"/>
      <c r="BP294" s="2">
        <v>1.2999999999999999E-2</v>
      </c>
      <c r="BQ294" s="2">
        <v>1.6E-2</v>
      </c>
      <c r="BR294" s="2">
        <v>1.4E-2</v>
      </c>
      <c r="BS294" s="2">
        <v>1.6E-2</v>
      </c>
      <c r="BT294" s="2"/>
      <c r="BU294" s="2"/>
      <c r="BV294" s="2"/>
    </row>
    <row r="295" spans="1:74" x14ac:dyDescent="0.55000000000000004">
      <c r="A295" s="4" t="str">
        <f t="shared" ca="1" si="43"/>
        <v>Barclays</v>
      </c>
      <c r="B295" s="4" t="str">
        <f t="shared" si="52"/>
        <v>D. Maki</v>
      </c>
      <c r="C295" s="4" t="s">
        <v>88</v>
      </c>
      <c r="D295" s="4" t="s">
        <v>195</v>
      </c>
      <c r="E295" s="4" t="str">
        <f>IF(COUNTIF($E$2:E294,"Begin: " &amp; C295 &amp; "-" &amp; D295 &amp; "-" &amp; H295)=0,"Begin: " &amp; C295 &amp; "-" &amp; D295 &amp; "-" &amp; H295,IF((C295 &amp; "-" &amp; D295 &amp; "-" &amp; H295)&lt;&gt;(C296 &amp; "-" &amp; D296 &amp; "-" &amp; H296),"End: " &amp; C295 &amp; "-" &amp; D295 &amp; "-" &amp; H295,""))</f>
        <v/>
      </c>
      <c r="F295" s="4" t="str">
        <f t="shared" si="53"/>
        <v>Bloomberg-CPI YoY-03-2014</v>
      </c>
      <c r="G295" s="7">
        <v>41711</v>
      </c>
      <c r="H295" s="7" t="str">
        <f t="shared" si="44"/>
        <v>03-2014</v>
      </c>
      <c r="I295" s="7" t="str">
        <f t="shared" ca="1" si="45"/>
        <v>Bloomberg: Barclays-CPI YoY-03-2014</v>
      </c>
      <c r="J295" s="4" t="str">
        <f t="shared" ca="1" si="54"/>
        <v>CPI YoY-Barclays:03-2014</v>
      </c>
      <c r="K295" s="1" t="s">
        <v>7</v>
      </c>
      <c r="L295" s="2"/>
      <c r="M295" s="2"/>
      <c r="N295" s="2"/>
      <c r="O295" s="2"/>
      <c r="P295" s="2"/>
      <c r="Q295" s="2"/>
      <c r="X295" s="2"/>
      <c r="Y295" s="2"/>
      <c r="Z295" s="2"/>
      <c r="AA295" s="2"/>
      <c r="AB295" s="2"/>
      <c r="AC295" s="2"/>
      <c r="BD295" s="2"/>
      <c r="BE295" s="2"/>
      <c r="BF295" s="2"/>
      <c r="BG295" s="2"/>
      <c r="BH295" s="2"/>
      <c r="BI295" s="2"/>
      <c r="BP295" s="2">
        <v>1.2999999999999999E-2</v>
      </c>
      <c r="BQ295" s="2">
        <v>1.7999999999999999E-2</v>
      </c>
      <c r="BR295" s="2">
        <v>1.9E-2</v>
      </c>
      <c r="BS295" s="2">
        <v>2.1999999999999999E-2</v>
      </c>
      <c r="BT295" s="2"/>
      <c r="BU295" s="2"/>
    </row>
    <row r="296" spans="1:74" x14ac:dyDescent="0.55000000000000004">
      <c r="A296" s="4" t="str">
        <f t="shared" ca="1" si="43"/>
        <v>BBVA</v>
      </c>
      <c r="B296" s="4" t="str">
        <f t="shared" si="52"/>
        <v>N. Karp</v>
      </c>
      <c r="C296" s="4" t="s">
        <v>88</v>
      </c>
      <c r="D296" s="4" t="s">
        <v>195</v>
      </c>
      <c r="E296" s="4" t="str">
        <f>IF(COUNTIF($E$2:E295,"Begin: " &amp; C296 &amp; "-" &amp; D296 &amp; "-" &amp; H296)=0,"Begin: " &amp; C296 &amp; "-" &amp; D296 &amp; "-" &amp; H296,IF((C296 &amp; "-" &amp; D296 &amp; "-" &amp; H296)&lt;&gt;(C297 &amp; "-" &amp; D297 &amp; "-" &amp; H297),"End: " &amp; C296 &amp; "-" &amp; D296 &amp; "-" &amp; H296,""))</f>
        <v/>
      </c>
      <c r="F296" s="4" t="str">
        <f t="shared" si="53"/>
        <v>Bloomberg-CPI YoY-03-2014</v>
      </c>
      <c r="G296" s="7">
        <v>41711</v>
      </c>
      <c r="H296" s="7" t="str">
        <f t="shared" si="44"/>
        <v>03-2014</v>
      </c>
      <c r="I296" s="7" t="str">
        <f t="shared" ca="1" si="45"/>
        <v>Bloomberg: BBVA-CPI YoY-03-2014</v>
      </c>
      <c r="J296" s="4" t="str">
        <f t="shared" ca="1" si="54"/>
        <v>CPI YoY-BBVA:03-2014</v>
      </c>
      <c r="K296" s="1" t="s">
        <v>8</v>
      </c>
      <c r="L296" s="2"/>
      <c r="M296" s="2"/>
      <c r="N296" s="2"/>
      <c r="O296" s="2"/>
      <c r="P296" s="2"/>
      <c r="Q296" s="2"/>
      <c r="R296" s="2"/>
      <c r="X296" s="2"/>
      <c r="Y296" s="2"/>
      <c r="Z296" s="2"/>
      <c r="AA296" s="2"/>
      <c r="AB296" s="2"/>
      <c r="AC296" s="2"/>
      <c r="AD296" s="2"/>
      <c r="BD296" s="2"/>
      <c r="BE296" s="2"/>
      <c r="BF296" s="2"/>
      <c r="BG296" s="2"/>
      <c r="BH296" s="2"/>
      <c r="BI296" s="2"/>
      <c r="BJ296" s="2"/>
      <c r="BP296" s="2">
        <v>1.6E-2</v>
      </c>
      <c r="BQ296" s="2">
        <v>2.5000000000000001E-2</v>
      </c>
      <c r="BR296" s="2">
        <v>2.7E-2</v>
      </c>
      <c r="BS296" s="2">
        <v>2.7E-2</v>
      </c>
      <c r="BT296" s="2"/>
      <c r="BU296" s="2"/>
      <c r="BV296" s="2"/>
    </row>
    <row r="297" spans="1:74" x14ac:dyDescent="0.55000000000000004">
      <c r="A297" s="4" t="str">
        <f t="shared" ca="1" si="43"/>
        <v>Berenberg Bank</v>
      </c>
      <c r="B297" s="4" t="str">
        <f t="shared" si="52"/>
        <v>H. Schmieding</v>
      </c>
      <c r="C297" s="4" t="s">
        <v>88</v>
      </c>
      <c r="D297" s="4" t="s">
        <v>195</v>
      </c>
      <c r="E297" s="4" t="str">
        <f>IF(COUNTIF($E$2:E296,"Begin: " &amp; C297 &amp; "-" &amp; D297 &amp; "-" &amp; H297)=0,"Begin: " &amp; C297 &amp; "-" &amp; D297 &amp; "-" &amp; H297,IF((C297 &amp; "-" &amp; D297 &amp; "-" &amp; H297)&lt;&gt;(C298 &amp; "-" &amp; D298 &amp; "-" &amp; H298),"End: " &amp; C297 &amp; "-" &amp; D297 &amp; "-" &amp; H297,""))</f>
        <v/>
      </c>
      <c r="F297" s="4" t="str">
        <f t="shared" si="53"/>
        <v>Bloomberg-CPI YoY-03-2014</v>
      </c>
      <c r="G297" s="7">
        <v>41711</v>
      </c>
      <c r="H297" s="7" t="str">
        <f t="shared" si="44"/>
        <v>03-2014</v>
      </c>
      <c r="I297" s="7" t="str">
        <f t="shared" ca="1" si="45"/>
        <v>Bloomberg: Berenberg Bank-CPI YoY-03-2014</v>
      </c>
      <c r="J297" s="4" t="str">
        <f t="shared" ca="1" si="54"/>
        <v>CPI YoY-Berenberg Bank:03-2014</v>
      </c>
      <c r="K297" s="1" t="s">
        <v>9</v>
      </c>
      <c r="L297" s="2"/>
      <c r="M297" s="2"/>
      <c r="N297" s="2"/>
      <c r="O297" s="2"/>
      <c r="P297" s="2"/>
      <c r="Q297" s="2"/>
      <c r="X297" s="2"/>
      <c r="Y297" s="2"/>
      <c r="Z297" s="2"/>
      <c r="AA297" s="2"/>
      <c r="AB297" s="2"/>
      <c r="AC297" s="2"/>
      <c r="BD297" s="2"/>
      <c r="BE297" s="2"/>
      <c r="BF297" s="2"/>
      <c r="BG297" s="2"/>
      <c r="BH297" s="2"/>
      <c r="BI297" s="2"/>
      <c r="BP297" s="2">
        <v>1.6E-2</v>
      </c>
      <c r="BQ297" s="2">
        <v>1.7000000000000001E-2</v>
      </c>
      <c r="BR297" s="2">
        <v>1.7000000000000001E-2</v>
      </c>
      <c r="BS297" s="2">
        <v>1.7999999999999999E-2</v>
      </c>
      <c r="BT297" s="2"/>
      <c r="BU297" s="2"/>
    </row>
    <row r="298" spans="1:74" x14ac:dyDescent="0.55000000000000004">
      <c r="A298" s="4" t="str">
        <f t="shared" ca="1" si="43"/>
        <v>BMO Capital</v>
      </c>
      <c r="B298" s="4" t="str">
        <f t="shared" si="52"/>
        <v>D. Porter</v>
      </c>
      <c r="C298" s="4" t="s">
        <v>88</v>
      </c>
      <c r="D298" s="4" t="s">
        <v>195</v>
      </c>
      <c r="E298" s="4" t="str">
        <f>IF(COUNTIF($E$2:E297,"Begin: " &amp; C298 &amp; "-" &amp; D298 &amp; "-" &amp; H298)=0,"Begin: " &amp; C298 &amp; "-" &amp; D298 &amp; "-" &amp; H298,IF((C298 &amp; "-" &amp; D298 &amp; "-" &amp; H298)&lt;&gt;(C299 &amp; "-" &amp; D299 &amp; "-" &amp; H299),"End: " &amp; C298 &amp; "-" &amp; D298 &amp; "-" &amp; H298,""))</f>
        <v/>
      </c>
      <c r="F298" s="4" t="str">
        <f t="shared" si="53"/>
        <v>Bloomberg-CPI YoY-03-2014</v>
      </c>
      <c r="G298" s="7">
        <v>41711</v>
      </c>
      <c r="H298" s="7" t="str">
        <f t="shared" si="44"/>
        <v>03-2014</v>
      </c>
      <c r="I298" s="7" t="str">
        <f t="shared" ca="1" si="45"/>
        <v>Bloomberg: BMO Capital-CPI YoY-03-2014</v>
      </c>
      <c r="J298" s="4" t="str">
        <f t="shared" ca="1" si="54"/>
        <v>CPI YoY-BMO Capital:03-2014</v>
      </c>
      <c r="K298" s="1" t="s">
        <v>10</v>
      </c>
      <c r="L298" s="2"/>
      <c r="M298" s="2"/>
      <c r="N298" s="2"/>
      <c r="O298" s="2"/>
      <c r="P298" s="2"/>
      <c r="Q298" s="2"/>
      <c r="X298" s="2"/>
      <c r="Y298" s="2"/>
      <c r="Z298" s="2"/>
      <c r="AA298" s="2"/>
      <c r="AB298" s="2"/>
      <c r="AC298" s="2"/>
      <c r="BD298" s="2"/>
      <c r="BE298" s="2"/>
      <c r="BF298" s="2"/>
      <c r="BG298" s="2"/>
      <c r="BH298" s="2"/>
      <c r="BI298" s="2"/>
      <c r="BP298" s="2">
        <v>1.6E-2</v>
      </c>
      <c r="BQ298" s="2">
        <v>1.9E-2</v>
      </c>
      <c r="BR298" s="2">
        <v>1.7999999999999999E-2</v>
      </c>
      <c r="BS298" s="2">
        <v>0.02</v>
      </c>
      <c r="BT298" s="2"/>
      <c r="BU298" s="2"/>
    </row>
    <row r="299" spans="1:74" x14ac:dyDescent="0.55000000000000004">
      <c r="A299" s="4" t="str">
        <f t="shared" ca="1" si="43"/>
        <v>BNP Paribas</v>
      </c>
      <c r="B299" s="4" t="str">
        <f t="shared" si="52"/>
        <v>J. Coronado</v>
      </c>
      <c r="C299" s="4" t="s">
        <v>88</v>
      </c>
      <c r="D299" s="4" t="s">
        <v>195</v>
      </c>
      <c r="E299" s="4" t="str">
        <f>IF(COUNTIF($E$2:E298,"Begin: " &amp; C299 &amp; "-" &amp; D299 &amp; "-" &amp; H299)=0,"Begin: " &amp; C299 &amp; "-" &amp; D299 &amp; "-" &amp; H299,IF((C299 &amp; "-" &amp; D299 &amp; "-" &amp; H299)&lt;&gt;(C300 &amp; "-" &amp; D300 &amp; "-" &amp; H300),"End: " &amp; C299 &amp; "-" &amp; D299 &amp; "-" &amp; H299,""))</f>
        <v/>
      </c>
      <c r="F299" s="4" t="str">
        <f t="shared" si="53"/>
        <v>Bloomberg-CPI YoY-03-2014</v>
      </c>
      <c r="G299" s="7">
        <v>41711</v>
      </c>
      <c r="H299" s="7" t="str">
        <f t="shared" si="44"/>
        <v>03-2014</v>
      </c>
      <c r="I299" s="7" t="str">
        <f t="shared" ca="1" si="45"/>
        <v>Bloomberg: BNP Paribas-CPI YoY-03-2014</v>
      </c>
      <c r="J299" s="4" t="str">
        <f t="shared" ca="1" si="54"/>
        <v>CPI YoY-BNP Paribas:03-2014</v>
      </c>
      <c r="K299" s="1" t="s">
        <v>11</v>
      </c>
      <c r="L299" s="2"/>
      <c r="M299" s="2"/>
      <c r="N299" s="2"/>
      <c r="O299" s="2"/>
      <c r="P299" s="2"/>
      <c r="Q299" s="2"/>
      <c r="X299" s="2"/>
      <c r="Y299" s="2"/>
      <c r="Z299" s="2"/>
      <c r="AA299" s="2"/>
      <c r="AB299" s="2"/>
      <c r="AC299" s="2"/>
      <c r="BD299" s="2"/>
      <c r="BE299" s="2"/>
      <c r="BF299" s="2"/>
      <c r="BG299" s="2"/>
      <c r="BH299" s="2"/>
      <c r="BI299" s="2"/>
      <c r="BP299" s="2">
        <v>1.2999999999999999E-2</v>
      </c>
      <c r="BQ299" s="2">
        <v>1.6E-2</v>
      </c>
      <c r="BR299" s="2">
        <v>1.4999999999999999E-2</v>
      </c>
      <c r="BS299" s="2">
        <v>1.7999999999999999E-2</v>
      </c>
      <c r="BT299" s="2"/>
      <c r="BU299" s="2"/>
    </row>
    <row r="300" spans="1:74" x14ac:dyDescent="0.55000000000000004">
      <c r="A300" s="4" t="str">
        <f t="shared" ca="1" si="43"/>
        <v>BofA</v>
      </c>
      <c r="B300" s="4" t="str">
        <f t="shared" si="52"/>
        <v>E. Harris</v>
      </c>
      <c r="C300" s="4" t="s">
        <v>88</v>
      </c>
      <c r="D300" s="4" t="s">
        <v>195</v>
      </c>
      <c r="E300" s="4" t="str">
        <f>IF(COUNTIF($E$2:E299,"Begin: " &amp; C300 &amp; "-" &amp; D300 &amp; "-" &amp; H300)=0,"Begin: " &amp; C300 &amp; "-" &amp; D300 &amp; "-" &amp; H300,IF((C300 &amp; "-" &amp; D300 &amp; "-" &amp; H300)&lt;&gt;(C301 &amp; "-" &amp; D301 &amp; "-" &amp; H301),"End: " &amp; C300 &amp; "-" &amp; D300 &amp; "-" &amp; H300,""))</f>
        <v/>
      </c>
      <c r="F300" s="4" t="str">
        <f t="shared" si="53"/>
        <v>Bloomberg-CPI YoY-03-2014</v>
      </c>
      <c r="G300" s="7">
        <v>41711</v>
      </c>
      <c r="H300" s="7" t="str">
        <f t="shared" si="44"/>
        <v>03-2014</v>
      </c>
      <c r="I300" s="7" t="str">
        <f t="shared" ca="1" si="45"/>
        <v>Bloomberg: BofA-CPI YoY-03-2014</v>
      </c>
      <c r="J300" s="4" t="str">
        <f t="shared" ca="1" si="54"/>
        <v>CPI YoY-BofA:03-2014</v>
      </c>
      <c r="K300" s="1" t="s">
        <v>12</v>
      </c>
      <c r="L300" s="2"/>
      <c r="M300" s="2"/>
      <c r="N300" s="2"/>
      <c r="O300" s="2"/>
      <c r="P300" s="2"/>
      <c r="Q300" s="2"/>
      <c r="R300" s="2"/>
      <c r="X300" s="2"/>
      <c r="Y300" s="2"/>
      <c r="Z300" s="2"/>
      <c r="AA300" s="2"/>
      <c r="AB300" s="2"/>
      <c r="AC300" s="2"/>
      <c r="AD300" s="2"/>
      <c r="BD300" s="2"/>
      <c r="BE300" s="2"/>
      <c r="BF300" s="2"/>
      <c r="BG300" s="2"/>
      <c r="BH300" s="2"/>
      <c r="BI300" s="2"/>
      <c r="BJ300" s="2"/>
      <c r="BP300" s="2">
        <v>1.4E-2</v>
      </c>
      <c r="BQ300" s="2">
        <v>1.6E-2</v>
      </c>
      <c r="BR300" s="2">
        <v>1.4999999999999999E-2</v>
      </c>
      <c r="BS300" s="2">
        <v>1.4999999999999999E-2</v>
      </c>
      <c r="BT300" s="2"/>
      <c r="BU300" s="2"/>
      <c r="BV300" s="2"/>
    </row>
    <row r="301" spans="1:74" x14ac:dyDescent="0.55000000000000004">
      <c r="A301" s="4" t="str">
        <f t="shared" ca="1" si="43"/>
        <v>Cantor Fitzgerald</v>
      </c>
      <c r="B301" s="4" t="str">
        <f t="shared" si="52"/>
        <v>Lederer/Goldsmith</v>
      </c>
      <c r="C301" s="4" t="s">
        <v>88</v>
      </c>
      <c r="D301" s="4" t="s">
        <v>195</v>
      </c>
      <c r="E301" s="4" t="str">
        <f>IF(COUNTIF($E$2:E300,"Begin: " &amp; C301 &amp; "-" &amp; D301 &amp; "-" &amp; H301)=0,"Begin: " &amp; C301 &amp; "-" &amp; D301 &amp; "-" &amp; H301,IF((C301 &amp; "-" &amp; D301 &amp; "-" &amp; H301)&lt;&gt;(C302 &amp; "-" &amp; D302 &amp; "-" &amp; H302),"End: " &amp; C301 &amp; "-" &amp; D301 &amp; "-" &amp; H301,""))</f>
        <v/>
      </c>
      <c r="F301" s="4" t="str">
        <f t="shared" si="53"/>
        <v>Bloomberg-CPI YoY-03-2014</v>
      </c>
      <c r="G301" s="7">
        <v>41711</v>
      </c>
      <c r="H301" s="7" t="str">
        <f t="shared" si="44"/>
        <v>03-2014</v>
      </c>
      <c r="I301" s="7" t="str">
        <f t="shared" ca="1" si="45"/>
        <v>Bloomberg: Cantor Fitzgerald-CPI YoY-03-2014</v>
      </c>
      <c r="J301" s="4" t="str">
        <f t="shared" ca="1" si="54"/>
        <v>CPI YoY-Cantor Fitzgerald:03-2014</v>
      </c>
      <c r="K301" s="1" t="s">
        <v>13</v>
      </c>
      <c r="L301" s="2"/>
      <c r="M301" s="2"/>
      <c r="N301" s="2"/>
      <c r="O301" s="2"/>
      <c r="P301" s="2"/>
      <c r="Q301" s="2"/>
      <c r="R301" s="2"/>
      <c r="X301" s="2"/>
      <c r="Y301" s="2"/>
      <c r="Z301" s="2"/>
      <c r="AA301" s="2"/>
      <c r="AB301" s="2"/>
      <c r="AC301" s="2"/>
      <c r="AD301" s="2"/>
      <c r="BD301" s="2"/>
      <c r="BE301" s="2"/>
      <c r="BF301" s="2"/>
      <c r="BG301" s="2"/>
      <c r="BH301" s="2"/>
      <c r="BI301" s="2"/>
      <c r="BJ301" s="2"/>
      <c r="BP301" s="2">
        <v>1.7000000000000001E-2</v>
      </c>
      <c r="BQ301" s="2">
        <v>1.9E-2</v>
      </c>
      <c r="BR301" s="2">
        <v>0.02</v>
      </c>
      <c r="BS301" s="2">
        <v>0.02</v>
      </c>
      <c r="BT301" s="2"/>
      <c r="BU301" s="2"/>
      <c r="BV301" s="2"/>
    </row>
    <row r="302" spans="1:74" x14ac:dyDescent="0.55000000000000004">
      <c r="A302" s="4" t="str">
        <f t="shared" ca="1" si="43"/>
        <v>Capital Economics</v>
      </c>
      <c r="B302" s="4" t="str">
        <f t="shared" si="52"/>
        <v>ales/Ashworth</v>
      </c>
      <c r="C302" s="4" t="s">
        <v>88</v>
      </c>
      <c r="D302" s="4" t="s">
        <v>195</v>
      </c>
      <c r="E302" s="4" t="str">
        <f>IF(COUNTIF($E$2:E301,"Begin: " &amp; C302 &amp; "-" &amp; D302 &amp; "-" &amp; H302)=0,"Begin: " &amp; C302 &amp; "-" &amp; D302 &amp; "-" &amp; H302,IF((C302 &amp; "-" &amp; D302 &amp; "-" &amp; H302)&lt;&gt;(C303 &amp; "-" &amp; D303 &amp; "-" &amp; H303),"End: " &amp; C302 &amp; "-" &amp; D302 &amp; "-" &amp; H302,""))</f>
        <v/>
      </c>
      <c r="F302" s="4" t="str">
        <f t="shared" si="53"/>
        <v>Bloomberg-CPI YoY-03-2014</v>
      </c>
      <c r="G302" s="7">
        <v>41711</v>
      </c>
      <c r="H302" s="7" t="str">
        <f t="shared" si="44"/>
        <v>03-2014</v>
      </c>
      <c r="I302" s="7" t="str">
        <f t="shared" ca="1" si="45"/>
        <v>Bloomberg: Capital Economics-CPI YoY-03-2014</v>
      </c>
      <c r="J302" s="4" t="str">
        <f t="shared" ca="1" si="54"/>
        <v>CPI YoY-Capital Economics:03-2014</v>
      </c>
      <c r="K302" s="1" t="s">
        <v>14</v>
      </c>
      <c r="L302" s="2"/>
      <c r="M302" s="2"/>
      <c r="N302" s="2"/>
      <c r="O302" s="2"/>
      <c r="P302" s="2"/>
      <c r="Q302" s="2"/>
      <c r="X302" s="2"/>
      <c r="Y302" s="2"/>
      <c r="Z302" s="2"/>
      <c r="AA302" s="2"/>
      <c r="AB302" s="2"/>
      <c r="AC302" s="2"/>
      <c r="BD302" s="2"/>
      <c r="BE302" s="2"/>
      <c r="BF302" s="2"/>
      <c r="BG302" s="2"/>
      <c r="BH302" s="2"/>
      <c r="BI302" s="2"/>
      <c r="BP302" s="2">
        <v>1.2999999999999999E-2</v>
      </c>
      <c r="BQ302" s="2">
        <v>1.6E-2</v>
      </c>
      <c r="BR302" s="2">
        <v>1.6E-2</v>
      </c>
      <c r="BS302" s="2">
        <v>1.7000000000000001E-2</v>
      </c>
      <c r="BT302" s="2"/>
      <c r="BU302" s="2"/>
    </row>
    <row r="303" spans="1:74" x14ac:dyDescent="0.55000000000000004">
      <c r="A303" s="4" t="str">
        <f t="shared" ca="1" si="43"/>
        <v>CIBC World Mkts</v>
      </c>
      <c r="B303" s="4" t="str">
        <f t="shared" si="52"/>
        <v>A. Shenfeld</v>
      </c>
      <c r="C303" s="4" t="s">
        <v>88</v>
      </c>
      <c r="D303" s="4" t="s">
        <v>195</v>
      </c>
      <c r="E303" s="4" t="str">
        <f>IF(COUNTIF($E$2:E302,"Begin: " &amp; C303 &amp; "-" &amp; D303 &amp; "-" &amp; H303)=0,"Begin: " &amp; C303 &amp; "-" &amp; D303 &amp; "-" &amp; H303,IF((C303 &amp; "-" &amp; D303 &amp; "-" &amp; H303)&lt;&gt;(C304 &amp; "-" &amp; D304 &amp; "-" &amp; H304),"End: " &amp; C303 &amp; "-" &amp; D303 &amp; "-" &amp; H303,""))</f>
        <v/>
      </c>
      <c r="F303" s="4" t="str">
        <f t="shared" si="53"/>
        <v>Bloomberg-CPI YoY-03-2014</v>
      </c>
      <c r="G303" s="7">
        <v>41711</v>
      </c>
      <c r="H303" s="7" t="str">
        <f t="shared" si="44"/>
        <v>03-2014</v>
      </c>
      <c r="I303" s="7" t="str">
        <f t="shared" ca="1" si="45"/>
        <v>Bloomberg: CIBC World Mkts-CPI YoY-03-2014</v>
      </c>
      <c r="J303" s="4" t="str">
        <f t="shared" ca="1" si="54"/>
        <v>CPI YoY-CIBC World Mkts:03-2014</v>
      </c>
      <c r="K303" s="1" t="s">
        <v>15</v>
      </c>
      <c r="L303" s="2"/>
      <c r="M303" s="2"/>
      <c r="N303" s="2"/>
      <c r="O303" s="2"/>
      <c r="P303" s="2"/>
      <c r="Q303" s="2"/>
      <c r="X303" s="2"/>
      <c r="Y303" s="2"/>
      <c r="Z303" s="2"/>
      <c r="AA303" s="2"/>
      <c r="AB303" s="2"/>
      <c r="AC303" s="2"/>
      <c r="BD303" s="2"/>
      <c r="BE303" s="2"/>
      <c r="BF303" s="2"/>
      <c r="BG303" s="2"/>
      <c r="BH303" s="2"/>
      <c r="BI303" s="2"/>
      <c r="BP303" s="2">
        <v>1.4E-2</v>
      </c>
      <c r="BQ303" s="2">
        <v>1.4999999999999999E-2</v>
      </c>
      <c r="BR303" s="2">
        <v>1.7999999999999999E-2</v>
      </c>
      <c r="BS303" s="2">
        <v>2.4E-2</v>
      </c>
      <c r="BT303" s="2"/>
      <c r="BU303" s="2"/>
    </row>
    <row r="304" spans="1:74" x14ac:dyDescent="0.55000000000000004">
      <c r="A304" s="4" t="str">
        <f t="shared" ca="1" si="43"/>
        <v>Citi</v>
      </c>
      <c r="B304" s="4" t="str">
        <f t="shared" si="52"/>
        <v>R. DiClemente</v>
      </c>
      <c r="C304" s="4" t="s">
        <v>88</v>
      </c>
      <c r="D304" s="4" t="s">
        <v>195</v>
      </c>
      <c r="E304" s="4" t="str">
        <f>IF(COUNTIF($E$2:E303,"Begin: " &amp; C304 &amp; "-" &amp; D304 &amp; "-" &amp; H304)=0,"Begin: " &amp; C304 &amp; "-" &amp; D304 &amp; "-" &amp; H304,IF((C304 &amp; "-" &amp; D304 &amp; "-" &amp; H304)&lt;&gt;(C305 &amp; "-" &amp; D305 &amp; "-" &amp; H305),"End: " &amp; C304 &amp; "-" &amp; D304 &amp; "-" &amp; H304,""))</f>
        <v/>
      </c>
      <c r="F304" s="4" t="str">
        <f t="shared" si="53"/>
        <v>Bloomberg-CPI YoY-03-2014</v>
      </c>
      <c r="G304" s="7">
        <v>41711</v>
      </c>
      <c r="H304" s="7" t="str">
        <f t="shared" si="44"/>
        <v>03-2014</v>
      </c>
      <c r="I304" s="7" t="str">
        <f t="shared" ca="1" si="45"/>
        <v>Bloomberg: Citi-CPI YoY-03-2014</v>
      </c>
      <c r="J304" s="4" t="str">
        <f t="shared" ca="1" si="54"/>
        <v>CPI YoY-Citi:03-2014</v>
      </c>
      <c r="K304" s="1" t="s">
        <v>186</v>
      </c>
      <c r="L304" s="2"/>
      <c r="M304" s="2"/>
      <c r="N304" s="2"/>
      <c r="O304" s="2"/>
      <c r="P304" s="2"/>
      <c r="Q304" s="2"/>
      <c r="X304" s="2"/>
      <c r="Y304" s="2"/>
      <c r="Z304" s="2"/>
      <c r="AA304" s="2"/>
      <c r="AB304" s="2"/>
      <c r="AC304" s="2"/>
      <c r="BD304" s="2"/>
      <c r="BE304" s="2"/>
      <c r="BF304" s="2"/>
      <c r="BG304" s="2"/>
      <c r="BH304" s="2"/>
      <c r="BI304" s="2"/>
      <c r="BP304" s="2">
        <v>1.4E-2</v>
      </c>
      <c r="BQ304" s="2">
        <v>1.9E-2</v>
      </c>
      <c r="BR304" s="2">
        <v>1.9E-2</v>
      </c>
      <c r="BS304" s="2">
        <v>2.1000000000000001E-2</v>
      </c>
      <c r="BT304" s="2"/>
      <c r="BU304" s="2"/>
    </row>
    <row r="305" spans="1:74" x14ac:dyDescent="0.55000000000000004">
      <c r="A305" s="4" t="str">
        <f t="shared" ca="1" si="43"/>
        <v>CME Group</v>
      </c>
      <c r="B305" s="4" t="str">
        <f t="shared" si="52"/>
        <v>B. Putnam</v>
      </c>
      <c r="C305" s="4" t="s">
        <v>88</v>
      </c>
      <c r="D305" s="4" t="s">
        <v>195</v>
      </c>
      <c r="E305" s="4" t="str">
        <f>IF(COUNTIF($E$2:E304,"Begin: " &amp; C305 &amp; "-" &amp; D305 &amp; "-" &amp; H305)=0,"Begin: " &amp; C305 &amp; "-" &amp; D305 &amp; "-" &amp; H305,IF((C305 &amp; "-" &amp; D305 &amp; "-" &amp; H305)&lt;&gt;(C306 &amp; "-" &amp; D306 &amp; "-" &amp; H306),"End: " &amp; C305 &amp; "-" &amp; D305 &amp; "-" &amp; H305,""))</f>
        <v/>
      </c>
      <c r="F305" s="4" t="str">
        <f t="shared" si="53"/>
        <v>Bloomberg-CPI YoY-03-2014</v>
      </c>
      <c r="G305" s="7">
        <v>41711</v>
      </c>
      <c r="H305" s="7" t="str">
        <f t="shared" si="44"/>
        <v>03-2014</v>
      </c>
      <c r="I305" s="7" t="str">
        <f t="shared" ca="1" si="45"/>
        <v>Bloomberg: CME Group-CPI YoY-03-2014</v>
      </c>
      <c r="J305" s="4" t="str">
        <f t="shared" ca="1" si="54"/>
        <v>CPI YoY-CME Group:03-2014</v>
      </c>
      <c r="K305" s="1" t="s">
        <v>72</v>
      </c>
      <c r="L305" s="2"/>
      <c r="M305" s="2"/>
      <c r="N305" s="2"/>
      <c r="O305" s="2"/>
      <c r="P305" s="2"/>
      <c r="Q305" s="2"/>
      <c r="R305" s="2"/>
      <c r="X305" s="2"/>
      <c r="Y305" s="2"/>
      <c r="Z305" s="2"/>
      <c r="AA305" s="2"/>
      <c r="AB305" s="2"/>
      <c r="AC305" s="2"/>
      <c r="AD305" s="2"/>
      <c r="BD305" s="2"/>
      <c r="BE305" s="2"/>
      <c r="BF305" s="2"/>
      <c r="BG305" s="2"/>
      <c r="BH305" s="2"/>
      <c r="BI305" s="2"/>
      <c r="BJ305" s="2"/>
      <c r="BP305" s="2">
        <v>1.7000000000000001E-2</v>
      </c>
      <c r="BQ305" s="2">
        <v>1.9E-2</v>
      </c>
      <c r="BR305" s="2">
        <v>1.9E-2</v>
      </c>
      <c r="BS305" s="2">
        <v>2.3E-2</v>
      </c>
      <c r="BT305" s="2"/>
      <c r="BU305" s="2"/>
      <c r="BV305" s="2"/>
    </row>
    <row r="306" spans="1:74" x14ac:dyDescent="0.55000000000000004">
      <c r="A306" s="4" t="str">
        <f t="shared" ca="1" si="43"/>
        <v>Comerica Bank</v>
      </c>
      <c r="B306" s="4" t="str">
        <f t="shared" si="52"/>
        <v>R. Dye</v>
      </c>
      <c r="C306" s="4" t="s">
        <v>88</v>
      </c>
      <c r="D306" s="4" t="s">
        <v>195</v>
      </c>
      <c r="E306" s="4" t="str">
        <f>IF(COUNTIF($E$2:E305,"Begin: " &amp; C306 &amp; "-" &amp; D306 &amp; "-" &amp; H306)=0,"Begin: " &amp; C306 &amp; "-" &amp; D306 &amp; "-" &amp; H306,IF((C306 &amp; "-" &amp; D306 &amp; "-" &amp; H306)&lt;&gt;(C307 &amp; "-" &amp; D307 &amp; "-" &amp; H307),"End: " &amp; C306 &amp; "-" &amp; D306 &amp; "-" &amp; H306,""))</f>
        <v/>
      </c>
      <c r="F306" s="4" t="str">
        <f t="shared" si="53"/>
        <v>Bloomberg-CPI YoY-03-2014</v>
      </c>
      <c r="G306" s="7">
        <v>41711</v>
      </c>
      <c r="H306" s="7" t="str">
        <f t="shared" si="44"/>
        <v>03-2014</v>
      </c>
      <c r="I306" s="7" t="str">
        <f t="shared" ca="1" si="45"/>
        <v>Bloomberg: Comerica Bank-CPI YoY-03-2014</v>
      </c>
      <c r="J306" s="4" t="str">
        <f t="shared" ca="1" si="54"/>
        <v>CPI YoY-Comerica Bank:03-2014</v>
      </c>
      <c r="K306" s="1" t="s">
        <v>17</v>
      </c>
      <c r="L306" s="2"/>
      <c r="M306" s="2"/>
      <c r="N306" s="2"/>
      <c r="O306" s="2"/>
      <c r="P306" s="2"/>
      <c r="Q306" s="2"/>
      <c r="R306" s="2"/>
      <c r="X306" s="2"/>
      <c r="Y306" s="2"/>
      <c r="Z306" s="2"/>
      <c r="AA306" s="2"/>
      <c r="AB306" s="2"/>
      <c r="AC306" s="2"/>
      <c r="AD306" s="2"/>
      <c r="BD306" s="2"/>
      <c r="BE306" s="2"/>
      <c r="BF306" s="2"/>
      <c r="BG306" s="2"/>
      <c r="BH306" s="2"/>
      <c r="BI306" s="2"/>
      <c r="BJ306" s="2"/>
      <c r="BP306" s="2">
        <v>1.4E-2</v>
      </c>
      <c r="BQ306" s="2">
        <v>1.7000000000000001E-2</v>
      </c>
      <c r="BR306" s="2">
        <v>1.6E-2</v>
      </c>
      <c r="BS306" s="2">
        <v>1.7999999999999999E-2</v>
      </c>
      <c r="BT306" s="2"/>
      <c r="BU306" s="2"/>
      <c r="BV306" s="2"/>
    </row>
    <row r="307" spans="1:74" x14ac:dyDescent="0.55000000000000004">
      <c r="A307" s="4" t="str">
        <f t="shared" ca="1" si="43"/>
        <v>Commerzbank</v>
      </c>
      <c r="B307" s="4" t="str">
        <f t="shared" si="52"/>
        <v>Balz/Weidensteiner</v>
      </c>
      <c r="C307" s="4" t="s">
        <v>88</v>
      </c>
      <c r="D307" s="4" t="s">
        <v>195</v>
      </c>
      <c r="E307" s="4" t="str">
        <f>IF(COUNTIF($E$2:E306,"Begin: " &amp; C307 &amp; "-" &amp; D307 &amp; "-" &amp; H307)=0,"Begin: " &amp; C307 &amp; "-" &amp; D307 &amp; "-" &amp; H307,IF((C307 &amp; "-" &amp; D307 &amp; "-" &amp; H307)&lt;&gt;(C308 &amp; "-" &amp; D308 &amp; "-" &amp; H308),"End: " &amp; C307 &amp; "-" &amp; D307 &amp; "-" &amp; H307,""))</f>
        <v/>
      </c>
      <c r="F307" s="4" t="str">
        <f t="shared" si="53"/>
        <v>Bloomberg-CPI YoY-03-2014</v>
      </c>
      <c r="G307" s="7">
        <v>41711</v>
      </c>
      <c r="H307" s="7" t="str">
        <f t="shared" si="44"/>
        <v>03-2014</v>
      </c>
      <c r="I307" s="7" t="str">
        <f t="shared" ca="1" si="45"/>
        <v>Bloomberg: Commerzbank-CPI YoY-03-2014</v>
      </c>
      <c r="J307" s="4" t="str">
        <f t="shared" ca="1" si="54"/>
        <v>CPI YoY-Commerzbank:03-2014</v>
      </c>
      <c r="K307" s="1" t="s">
        <v>18</v>
      </c>
      <c r="L307" s="2"/>
      <c r="M307" s="2"/>
      <c r="N307" s="2"/>
      <c r="O307" s="2"/>
      <c r="P307" s="2"/>
      <c r="Q307" s="2"/>
      <c r="X307" s="2"/>
      <c r="Y307" s="2"/>
      <c r="Z307" s="2"/>
      <c r="AA307" s="2"/>
      <c r="AB307" s="2"/>
      <c r="AC307" s="2"/>
      <c r="BD307" s="2"/>
      <c r="BE307" s="2"/>
      <c r="BF307" s="2"/>
      <c r="BG307" s="2"/>
      <c r="BH307" s="2"/>
      <c r="BI307" s="2"/>
      <c r="BP307" s="2">
        <v>1.2999999999999999E-2</v>
      </c>
      <c r="BQ307" s="2">
        <v>1.6E-2</v>
      </c>
      <c r="BR307" s="2">
        <v>1.4999999999999999E-2</v>
      </c>
      <c r="BS307" s="2">
        <v>1.7000000000000001E-2</v>
      </c>
      <c r="BT307" s="2"/>
      <c r="BU307" s="2"/>
    </row>
    <row r="308" spans="1:74" x14ac:dyDescent="0.55000000000000004">
      <c r="A308" s="4" t="str">
        <f t="shared" ca="1" si="43"/>
        <v>Conference Board</v>
      </c>
      <c r="B308" s="4" t="str">
        <f t="shared" si="52"/>
        <v>B. van Ark</v>
      </c>
      <c r="C308" s="4" t="s">
        <v>88</v>
      </c>
      <c r="D308" s="4" t="s">
        <v>195</v>
      </c>
      <c r="E308" s="4" t="str">
        <f>IF(COUNTIF($E$2:E307,"Begin: " &amp; C308 &amp; "-" &amp; D308 &amp; "-" &amp; H308)=0,"Begin: " &amp; C308 &amp; "-" &amp; D308 &amp; "-" &amp; H308,IF((C308 &amp; "-" &amp; D308 &amp; "-" &amp; H308)&lt;&gt;(C309 &amp; "-" &amp; D309 &amp; "-" &amp; H309),"End: " &amp; C308 &amp; "-" &amp; D308 &amp; "-" &amp; H308,""))</f>
        <v/>
      </c>
      <c r="F308" s="4" t="str">
        <f t="shared" si="53"/>
        <v>Bloomberg-CPI YoY-03-2014</v>
      </c>
      <c r="G308" s="7">
        <v>41711</v>
      </c>
      <c r="H308" s="7" t="str">
        <f t="shared" si="44"/>
        <v>03-2014</v>
      </c>
      <c r="I308" s="7" t="str">
        <f t="shared" ca="1" si="45"/>
        <v>Bloomberg: Conference Board-CPI YoY-03-2014</v>
      </c>
      <c r="J308" s="4" t="str">
        <f t="shared" ca="1" si="54"/>
        <v>CPI YoY-Conference Board:03-2014</v>
      </c>
      <c r="K308" s="1" t="s">
        <v>73</v>
      </c>
      <c r="L308" s="2"/>
      <c r="M308" s="2"/>
      <c r="N308" s="2"/>
      <c r="O308" s="2"/>
      <c r="P308" s="2"/>
      <c r="Q308" s="2"/>
      <c r="X308" s="2"/>
      <c r="Y308" s="2"/>
      <c r="Z308" s="2"/>
      <c r="AA308" s="2"/>
      <c r="AB308" s="2"/>
      <c r="AC308" s="2"/>
      <c r="BD308" s="2"/>
      <c r="BE308" s="2"/>
      <c r="BF308" s="2"/>
      <c r="BG308" s="2"/>
      <c r="BH308" s="2"/>
      <c r="BI308" s="2"/>
      <c r="BP308" s="2">
        <v>1.4E-2</v>
      </c>
      <c r="BQ308" s="2">
        <v>1.7999999999999999E-2</v>
      </c>
      <c r="BR308" s="2">
        <v>1.7999999999999999E-2</v>
      </c>
      <c r="BS308" s="2">
        <v>0.02</v>
      </c>
      <c r="BT308" s="2"/>
      <c r="BU308" s="2"/>
    </row>
    <row r="309" spans="1:74" x14ac:dyDescent="0.55000000000000004">
      <c r="A309" s="4" t="str">
        <f t="shared" ca="1" si="43"/>
        <v>Credit Agricole CIB</v>
      </c>
      <c r="B309" s="4" t="str">
        <f t="shared" si="52"/>
        <v>M. Carey</v>
      </c>
      <c r="C309" s="4" t="s">
        <v>88</v>
      </c>
      <c r="D309" s="4" t="s">
        <v>195</v>
      </c>
      <c r="E309" s="4" t="str">
        <f>IF(COUNTIF($E$2:E308,"Begin: " &amp; C309 &amp; "-" &amp; D309 &amp; "-" &amp; H309)=0,"Begin: " &amp; C309 &amp; "-" &amp; D309 &amp; "-" &amp; H309,IF((C309 &amp; "-" &amp; D309 &amp; "-" &amp; H309)&lt;&gt;(C310 &amp; "-" &amp; D310 &amp; "-" &amp; H310),"End: " &amp; C309 &amp; "-" &amp; D309 &amp; "-" &amp; H309,""))</f>
        <v/>
      </c>
      <c r="F309" s="4" t="str">
        <f t="shared" si="53"/>
        <v>Bloomberg-CPI YoY-03-2014</v>
      </c>
      <c r="G309" s="7">
        <v>41711</v>
      </c>
      <c r="H309" s="7" t="str">
        <f t="shared" si="44"/>
        <v>03-2014</v>
      </c>
      <c r="I309" s="7" t="str">
        <f t="shared" ca="1" si="45"/>
        <v>Bloomberg: Credit Agricole CIB-CPI YoY-03-2014</v>
      </c>
      <c r="J309" s="4" t="str">
        <f t="shared" ca="1" si="54"/>
        <v>CPI YoY-Credit Agricole CIB:03-2014</v>
      </c>
      <c r="K309" s="1" t="s">
        <v>19</v>
      </c>
      <c r="L309" s="2"/>
      <c r="M309" s="2"/>
      <c r="N309" s="2"/>
      <c r="O309" s="2"/>
      <c r="P309" s="2"/>
      <c r="Q309" s="2"/>
      <c r="X309" s="2"/>
      <c r="Y309" s="2"/>
      <c r="Z309" s="2"/>
      <c r="AA309" s="2"/>
      <c r="AB309" s="2"/>
      <c r="AC309" s="2"/>
      <c r="BD309" s="2"/>
      <c r="BE309" s="2"/>
      <c r="BF309" s="2"/>
      <c r="BG309" s="2"/>
      <c r="BH309" s="2"/>
      <c r="BI309" s="2"/>
      <c r="BP309" s="2">
        <v>1.4999999999999999E-2</v>
      </c>
      <c r="BQ309" s="2">
        <v>1.7000000000000001E-2</v>
      </c>
      <c r="BR309" s="2">
        <v>1.6E-2</v>
      </c>
      <c r="BS309" s="2">
        <v>1.7999999999999999E-2</v>
      </c>
      <c r="BT309" s="2"/>
      <c r="BU309" s="2"/>
    </row>
    <row r="310" spans="1:74" x14ac:dyDescent="0.55000000000000004">
      <c r="A310" s="4" t="str">
        <f t="shared" ca="1" si="43"/>
        <v>CSFB</v>
      </c>
      <c r="B310" s="4" t="str">
        <f t="shared" si="52"/>
        <v>N. Soss</v>
      </c>
      <c r="C310" s="4" t="s">
        <v>88</v>
      </c>
      <c r="D310" s="4" t="s">
        <v>195</v>
      </c>
      <c r="E310" s="4" t="str">
        <f>IF(COUNTIF($E$2:E309,"Begin: " &amp; C310 &amp; "-" &amp; D310 &amp; "-" &amp; H310)=0,"Begin: " &amp; C310 &amp; "-" &amp; D310 &amp; "-" &amp; H310,IF((C310 &amp; "-" &amp; D310 &amp; "-" &amp; H310)&lt;&gt;(C311 &amp; "-" &amp; D311 &amp; "-" &amp; H311),"End: " &amp; C310 &amp; "-" &amp; D310 &amp; "-" &amp; H310,""))</f>
        <v/>
      </c>
      <c r="F310" s="4" t="str">
        <f t="shared" si="53"/>
        <v>Bloomberg-CPI YoY-03-2014</v>
      </c>
      <c r="G310" s="7">
        <v>41711</v>
      </c>
      <c r="H310" s="7" t="str">
        <f t="shared" si="44"/>
        <v>03-2014</v>
      </c>
      <c r="I310" s="7" t="str">
        <f t="shared" ca="1" si="45"/>
        <v>Bloomberg: CSFB-CPI YoY-03-2014</v>
      </c>
      <c r="J310" s="4" t="str">
        <f t="shared" ca="1" si="54"/>
        <v>CPI YoY-CSFB:03-2014</v>
      </c>
      <c r="K310" s="1" t="s">
        <v>187</v>
      </c>
      <c r="L310" s="2"/>
      <c r="M310" s="2"/>
      <c r="N310" s="2"/>
      <c r="O310" s="2"/>
      <c r="P310" s="2"/>
      <c r="Q310" s="2"/>
      <c r="X310" s="2"/>
      <c r="Y310" s="2"/>
      <c r="Z310" s="2"/>
      <c r="AA310" s="2"/>
      <c r="AB310" s="2"/>
      <c r="AC310" s="2"/>
      <c r="BD310" s="2"/>
      <c r="BE310" s="2"/>
      <c r="BF310" s="2"/>
      <c r="BG310" s="2"/>
      <c r="BH310" s="2"/>
      <c r="BI310" s="2"/>
      <c r="BP310" s="2">
        <v>1.2999999999999999E-2</v>
      </c>
      <c r="BQ310" s="2">
        <v>1.6E-2</v>
      </c>
      <c r="BR310" s="2">
        <v>1.6E-2</v>
      </c>
      <c r="BS310" s="2">
        <v>1.7999999999999999E-2</v>
      </c>
      <c r="BT310" s="2"/>
      <c r="BU310" s="2"/>
    </row>
    <row r="311" spans="1:74" x14ac:dyDescent="0.55000000000000004">
      <c r="A311" s="4" t="str">
        <f t="shared" ca="1" si="43"/>
        <v>Danske Bank</v>
      </c>
      <c r="B311" s="4" t="str">
        <f t="shared" si="52"/>
        <v>S. Roed-Frederiksen</v>
      </c>
      <c r="C311" s="4" t="s">
        <v>88</v>
      </c>
      <c r="D311" s="4" t="s">
        <v>195</v>
      </c>
      <c r="E311" s="4" t="str">
        <f>IF(COUNTIF($E$2:E310,"Begin: " &amp; C311 &amp; "-" &amp; D311 &amp; "-" &amp; H311)=0,"Begin: " &amp; C311 &amp; "-" &amp; D311 &amp; "-" &amp; H311,IF((C311 &amp; "-" &amp; D311 &amp; "-" &amp; H311)&lt;&gt;(C312 &amp; "-" &amp; D312 &amp; "-" &amp; H312),"End: " &amp; C311 &amp; "-" &amp; D311 &amp; "-" &amp; H311,""))</f>
        <v/>
      </c>
      <c r="F311" s="4" t="str">
        <f t="shared" si="53"/>
        <v>Bloomberg-CPI YoY-03-2014</v>
      </c>
      <c r="G311" s="7">
        <v>41711</v>
      </c>
      <c r="H311" s="7" t="str">
        <f t="shared" si="44"/>
        <v>03-2014</v>
      </c>
      <c r="I311" s="7" t="str">
        <f t="shared" ca="1" si="45"/>
        <v>Bloomberg: Danske Bank-CPI YoY-03-2014</v>
      </c>
      <c r="J311" s="4" t="str">
        <f t="shared" ca="1" si="54"/>
        <v>CPI YoY-Danske Bank:03-2014</v>
      </c>
      <c r="K311" s="1" t="s">
        <v>188</v>
      </c>
      <c r="P311" s="2"/>
      <c r="Q311" s="2"/>
      <c r="AB311" s="2"/>
      <c r="AC311" s="2"/>
      <c r="BH311" s="2"/>
      <c r="BI311" s="2"/>
      <c r="BP311" t="s">
        <v>2</v>
      </c>
      <c r="BQ311" t="s">
        <v>2</v>
      </c>
      <c r="BR311" t="s">
        <v>2</v>
      </c>
      <c r="BS311" t="s">
        <v>2</v>
      </c>
      <c r="BT311" s="2"/>
      <c r="BU311" s="2"/>
    </row>
    <row r="312" spans="1:74" x14ac:dyDescent="0.55000000000000004">
      <c r="A312" s="4" t="str">
        <f t="shared" ca="1" si="43"/>
        <v>Dekabank</v>
      </c>
      <c r="B312" s="4" t="str">
        <f t="shared" si="52"/>
        <v>G. Widmann</v>
      </c>
      <c r="C312" s="4" t="s">
        <v>88</v>
      </c>
      <c r="D312" s="4" t="s">
        <v>195</v>
      </c>
      <c r="E312" s="4" t="str">
        <f>IF(COUNTIF($E$2:E311,"Begin: " &amp; C312 &amp; "-" &amp; D312 &amp; "-" &amp; H312)=0,"Begin: " &amp; C312 &amp; "-" &amp; D312 &amp; "-" &amp; H312,IF((C312 &amp; "-" &amp; D312 &amp; "-" &amp; H312)&lt;&gt;(C313 &amp; "-" &amp; D313 &amp; "-" &amp; H313),"End: " &amp; C312 &amp; "-" &amp; D312 &amp; "-" &amp; H312,""))</f>
        <v/>
      </c>
      <c r="F312" s="4" t="str">
        <f t="shared" si="53"/>
        <v>Bloomberg-CPI YoY-03-2014</v>
      </c>
      <c r="G312" s="7">
        <v>41711</v>
      </c>
      <c r="H312" s="7" t="str">
        <f t="shared" si="44"/>
        <v>03-2014</v>
      </c>
      <c r="I312" s="7" t="str">
        <f t="shared" ca="1" si="45"/>
        <v>Bloomberg: Dekabank-CPI YoY-03-2014</v>
      </c>
      <c r="J312" s="4" t="str">
        <f t="shared" ca="1" si="54"/>
        <v>CPI YoY-Dekabank:03-2014</v>
      </c>
      <c r="K312" s="1" t="s">
        <v>21</v>
      </c>
      <c r="P312" s="2"/>
      <c r="Q312" s="2"/>
      <c r="AB312" s="2"/>
      <c r="AC312" s="2"/>
      <c r="BH312" s="2"/>
      <c r="BI312" s="2"/>
      <c r="BP312" t="s">
        <v>2</v>
      </c>
      <c r="BQ312" t="s">
        <v>2</v>
      </c>
      <c r="BR312" t="s">
        <v>2</v>
      </c>
      <c r="BS312" t="s">
        <v>2</v>
      </c>
      <c r="BT312" s="2"/>
      <c r="BU312" s="2"/>
    </row>
    <row r="313" spans="1:74" x14ac:dyDescent="0.55000000000000004">
      <c r="A313" s="4" t="str">
        <f t="shared" ca="1" si="43"/>
        <v>Desjardins</v>
      </c>
      <c r="B313" s="4" t="str">
        <f t="shared" si="52"/>
        <v>Dupuis/Genereux</v>
      </c>
      <c r="C313" s="4" t="s">
        <v>88</v>
      </c>
      <c r="D313" s="4" t="s">
        <v>195</v>
      </c>
      <c r="E313" s="4" t="str">
        <f>IF(COUNTIF($E$2:E312,"Begin: " &amp; C313 &amp; "-" &amp; D313 &amp; "-" &amp; H313)=0,"Begin: " &amp; C313 &amp; "-" &amp; D313 &amp; "-" &amp; H313,IF((C313 &amp; "-" &amp; D313 &amp; "-" &amp; H313)&lt;&gt;(C314 &amp; "-" &amp; D314 &amp; "-" &amp; H314),"End: " &amp; C313 &amp; "-" &amp; D313 &amp; "-" &amp; H313,""))</f>
        <v/>
      </c>
      <c r="F313" s="4" t="str">
        <f t="shared" si="53"/>
        <v>Bloomberg-CPI YoY-03-2014</v>
      </c>
      <c r="G313" s="7">
        <v>41711</v>
      </c>
      <c r="H313" s="7" t="str">
        <f t="shared" si="44"/>
        <v>03-2014</v>
      </c>
      <c r="I313" s="7" t="str">
        <f t="shared" ca="1" si="45"/>
        <v>Bloomberg: Desjardins-CPI YoY-03-2014</v>
      </c>
      <c r="J313" s="4" t="str">
        <f t="shared" ca="1" si="54"/>
        <v>CPI YoY-Desjardins:03-2014</v>
      </c>
      <c r="K313" s="1" t="s">
        <v>189</v>
      </c>
      <c r="L313" s="2"/>
      <c r="M313" s="2"/>
      <c r="N313" s="2"/>
      <c r="O313" s="2"/>
      <c r="P313" s="2"/>
      <c r="Q313" s="2"/>
      <c r="R313" s="2"/>
      <c r="X313" s="2"/>
      <c r="Y313" s="2"/>
      <c r="Z313" s="2"/>
      <c r="AA313" s="2"/>
      <c r="AB313" s="2"/>
      <c r="AC313" s="2"/>
      <c r="AD313" s="2"/>
      <c r="BD313" s="2"/>
      <c r="BE313" s="2"/>
      <c r="BF313" s="2"/>
      <c r="BG313" s="2"/>
      <c r="BH313" s="2"/>
      <c r="BI313" s="2"/>
      <c r="BJ313" s="2"/>
      <c r="BP313" s="2">
        <v>1.2999999999999999E-2</v>
      </c>
      <c r="BQ313" s="2">
        <v>1.2999999999999999E-2</v>
      </c>
      <c r="BR313" s="2">
        <v>1.6E-2</v>
      </c>
      <c r="BS313" s="2">
        <v>0.02</v>
      </c>
      <c r="BT313" s="2"/>
      <c r="BU313" s="2"/>
      <c r="BV313" s="2"/>
    </row>
    <row r="314" spans="1:74" x14ac:dyDescent="0.55000000000000004">
      <c r="A314" s="4" t="str">
        <f t="shared" ca="1" si="43"/>
        <v>Deutsche Bank</v>
      </c>
      <c r="B314" s="4" t="str">
        <f t="shared" si="52"/>
        <v>J. LaVorgna</v>
      </c>
      <c r="C314" s="4" t="s">
        <v>88</v>
      </c>
      <c r="D314" s="4" t="s">
        <v>195</v>
      </c>
      <c r="E314" s="4" t="str">
        <f>IF(COUNTIF($E$2:E313,"Begin: " &amp; C314 &amp; "-" &amp; D314 &amp; "-" &amp; H314)=0,"Begin: " &amp; C314 &amp; "-" &amp; D314 &amp; "-" &amp; H314,IF((C314 &amp; "-" &amp; D314 &amp; "-" &amp; H314)&lt;&gt;(C315 &amp; "-" &amp; D315 &amp; "-" &amp; H315),"End: " &amp; C314 &amp; "-" &amp; D314 &amp; "-" &amp; H314,""))</f>
        <v/>
      </c>
      <c r="F314" s="4" t="str">
        <f t="shared" si="53"/>
        <v>Bloomberg-CPI YoY-03-2014</v>
      </c>
      <c r="G314" s="7">
        <v>41711</v>
      </c>
      <c r="H314" s="7" t="str">
        <f t="shared" si="44"/>
        <v>03-2014</v>
      </c>
      <c r="I314" s="7" t="str">
        <f t="shared" ca="1" si="45"/>
        <v>Bloomberg: Deutsche Bank-CPI YoY-03-2014</v>
      </c>
      <c r="J314" s="4" t="str">
        <f t="shared" ca="1" si="54"/>
        <v>CPI YoY-Deutsche Bank:03-2014</v>
      </c>
      <c r="K314" s="1" t="s">
        <v>23</v>
      </c>
      <c r="L314" s="2"/>
      <c r="M314" s="2"/>
      <c r="N314" s="2"/>
      <c r="O314" s="2"/>
      <c r="P314" s="2"/>
      <c r="Q314" s="2"/>
      <c r="X314" s="2"/>
      <c r="Y314" s="2"/>
      <c r="Z314" s="2"/>
      <c r="AA314" s="2"/>
      <c r="AB314" s="2"/>
      <c r="AC314" s="2"/>
      <c r="BD314" s="2"/>
      <c r="BE314" s="2"/>
      <c r="BF314" s="2"/>
      <c r="BG314" s="2"/>
      <c r="BH314" s="2"/>
      <c r="BI314" s="2"/>
      <c r="BP314" s="2">
        <v>1.6E-2</v>
      </c>
      <c r="BQ314" s="2">
        <v>2.1000000000000001E-2</v>
      </c>
      <c r="BR314" s="2">
        <v>2.1999999999999999E-2</v>
      </c>
      <c r="BS314" s="2">
        <v>2.5999999999999999E-2</v>
      </c>
      <c r="BT314" s="2"/>
      <c r="BU314" s="2"/>
    </row>
    <row r="315" spans="1:74" x14ac:dyDescent="0.55000000000000004">
      <c r="A315" s="4" t="str">
        <f t="shared" ca="1" si="43"/>
        <v>Dundee Cap. Mkts</v>
      </c>
      <c r="B315" s="4" t="str">
        <f t="shared" si="52"/>
        <v>C. Schieven</v>
      </c>
      <c r="C315" s="4" t="s">
        <v>88</v>
      </c>
      <c r="D315" s="4" t="s">
        <v>195</v>
      </c>
      <c r="E315" s="4" t="str">
        <f>IF(COUNTIF($E$2:E314,"Begin: " &amp; C315 &amp; "-" &amp; D315 &amp; "-" &amp; H315)=0,"Begin: " &amp; C315 &amp; "-" &amp; D315 &amp; "-" &amp; H315,IF((C315 &amp; "-" &amp; D315 &amp; "-" &amp; H315)&lt;&gt;(C316 &amp; "-" &amp; D316 &amp; "-" &amp; H316),"End: " &amp; C315 &amp; "-" &amp; D315 &amp; "-" &amp; H315,""))</f>
        <v/>
      </c>
      <c r="F315" s="4" t="str">
        <f t="shared" si="53"/>
        <v>Bloomberg-CPI YoY-03-2014</v>
      </c>
      <c r="G315" s="7">
        <v>41711</v>
      </c>
      <c r="H315" s="7" t="str">
        <f t="shared" si="44"/>
        <v>03-2014</v>
      </c>
      <c r="I315" s="7" t="str">
        <f t="shared" ca="1" si="45"/>
        <v>Bloomberg: Dundee Cap. Mkts-CPI YoY-03-2014</v>
      </c>
      <c r="J315" s="4" t="str">
        <f t="shared" ca="1" si="54"/>
        <v>CPI YoY-Dundee Cap. Mkts:03-2014</v>
      </c>
      <c r="K315" s="1" t="s">
        <v>75</v>
      </c>
      <c r="L315" s="2"/>
      <c r="M315" s="2"/>
      <c r="N315" s="2"/>
      <c r="O315" s="2"/>
      <c r="P315" s="2"/>
      <c r="Q315" s="2"/>
      <c r="R315" s="2"/>
      <c r="X315" s="2"/>
      <c r="Y315" s="2"/>
      <c r="Z315" s="2"/>
      <c r="AA315" s="2"/>
      <c r="AB315" s="2"/>
      <c r="AC315" s="2"/>
      <c r="AD315" s="2"/>
      <c r="BD315" s="2"/>
      <c r="BE315" s="2"/>
      <c r="BF315" s="2"/>
      <c r="BG315" s="2"/>
      <c r="BH315" s="2"/>
      <c r="BI315" s="2"/>
      <c r="BJ315" s="2"/>
      <c r="BP315" s="2">
        <v>1.4999999999999999E-2</v>
      </c>
      <c r="BQ315" s="2">
        <v>1.4E-2</v>
      </c>
      <c r="BR315" s="2">
        <v>1.7000000000000001E-2</v>
      </c>
      <c r="BS315" s="2">
        <v>1.7999999999999999E-2</v>
      </c>
      <c r="BT315" s="2"/>
      <c r="BU315" s="2"/>
      <c r="BV315" s="2"/>
    </row>
    <row r="316" spans="1:74" x14ac:dyDescent="0.55000000000000004">
      <c r="A316" s="4" t="str">
        <f t="shared" ca="1" si="43"/>
        <v>DZ Bank</v>
      </c>
      <c r="B316" s="4" t="str">
        <f t="shared" si="52"/>
        <v>B. Figge</v>
      </c>
      <c r="C316" s="4" t="s">
        <v>88</v>
      </c>
      <c r="D316" s="4" t="s">
        <v>195</v>
      </c>
      <c r="E316" s="4" t="str">
        <f>IF(COUNTIF($E$2:E315,"Begin: " &amp; C316 &amp; "-" &amp; D316 &amp; "-" &amp; H316)=0,"Begin: " &amp; C316 &amp; "-" &amp; D316 &amp; "-" &amp; H316,IF((C316 &amp; "-" &amp; D316 &amp; "-" &amp; H316)&lt;&gt;(C317 &amp; "-" &amp; D317 &amp; "-" &amp; H317),"End: " &amp; C316 &amp; "-" &amp; D316 &amp; "-" &amp; H316,""))</f>
        <v/>
      </c>
      <c r="F316" s="4" t="str">
        <f t="shared" si="53"/>
        <v>Bloomberg-CPI YoY-03-2014</v>
      </c>
      <c r="G316" s="7">
        <v>41711</v>
      </c>
      <c r="H316" s="7" t="str">
        <f t="shared" si="44"/>
        <v>03-2014</v>
      </c>
      <c r="I316" s="7" t="str">
        <f t="shared" ca="1" si="45"/>
        <v>Bloomberg: DZ Bank-CPI YoY-03-2014</v>
      </c>
      <c r="J316" s="4" t="str">
        <f t="shared" ca="1" si="54"/>
        <v>CPI YoY-DZ Bank:03-2014</v>
      </c>
      <c r="K316" s="1" t="s">
        <v>24</v>
      </c>
      <c r="L316" s="2"/>
      <c r="M316" s="2"/>
      <c r="N316" s="2"/>
      <c r="O316" s="2"/>
      <c r="P316" s="2"/>
      <c r="Q316" s="2"/>
      <c r="X316" s="2"/>
      <c r="Y316" s="2"/>
      <c r="Z316" s="2"/>
      <c r="AA316" s="2"/>
      <c r="AB316" s="2"/>
      <c r="AC316" s="2"/>
      <c r="BD316" s="2"/>
      <c r="BE316" s="2"/>
      <c r="BF316" s="2"/>
      <c r="BG316" s="2"/>
      <c r="BH316" s="2"/>
      <c r="BI316" s="2"/>
      <c r="BP316" s="2">
        <v>1.4999999999999999E-2</v>
      </c>
      <c r="BQ316" s="2">
        <v>2.1000000000000001E-2</v>
      </c>
      <c r="BR316" s="2">
        <v>2.3E-2</v>
      </c>
      <c r="BS316" s="2">
        <v>2.5999999999999999E-2</v>
      </c>
      <c r="BT316" s="2"/>
      <c r="BU316" s="2"/>
    </row>
    <row r="317" spans="1:74" x14ac:dyDescent="0.55000000000000004">
      <c r="A317" s="4" t="str">
        <f t="shared" ca="1" si="43"/>
        <v>Euler Hermes</v>
      </c>
      <c r="B317" s="4" t="str">
        <f t="shared" si="52"/>
        <v>D. North</v>
      </c>
      <c r="C317" s="4" t="s">
        <v>88</v>
      </c>
      <c r="D317" s="4" t="s">
        <v>195</v>
      </c>
      <c r="E317" s="4" t="str">
        <f>IF(COUNTIF($E$2:E316,"Begin: " &amp; C317 &amp; "-" &amp; D317 &amp; "-" &amp; H317)=0,"Begin: " &amp; C317 &amp; "-" &amp; D317 &amp; "-" &amp; H317,IF((C317 &amp; "-" &amp; D317 &amp; "-" &amp; H317)&lt;&gt;(C318 &amp; "-" &amp; D318 &amp; "-" &amp; H318),"End: " &amp; C317 &amp; "-" &amp; D317 &amp; "-" &amp; H317,""))</f>
        <v/>
      </c>
      <c r="F317" s="4" t="str">
        <f t="shared" si="53"/>
        <v>Bloomberg-CPI YoY-03-2014</v>
      </c>
      <c r="G317" s="7">
        <v>41711</v>
      </c>
      <c r="H317" s="7" t="str">
        <f t="shared" si="44"/>
        <v>03-2014</v>
      </c>
      <c r="I317" s="7" t="str">
        <f t="shared" ca="1" si="45"/>
        <v>Bloomberg: Euler Hermes-CPI YoY-03-2014</v>
      </c>
      <c r="J317" s="4" t="str">
        <f t="shared" ca="1" si="54"/>
        <v>CPI YoY-Euler Hermes:03-2014</v>
      </c>
      <c r="K317" s="1" t="s">
        <v>25</v>
      </c>
      <c r="L317" s="2"/>
      <c r="M317" s="2"/>
      <c r="N317" s="2"/>
      <c r="O317" s="2"/>
      <c r="P317" s="2"/>
      <c r="Q317" s="2"/>
      <c r="R317" s="2"/>
      <c r="X317" s="2"/>
      <c r="Y317" s="2"/>
      <c r="Z317" s="2"/>
      <c r="AA317" s="2"/>
      <c r="AB317" s="2"/>
      <c r="AC317" s="2"/>
      <c r="AD317" s="2"/>
      <c r="BD317" s="2"/>
      <c r="BE317" s="2"/>
      <c r="BF317" s="2"/>
      <c r="BG317" s="2"/>
      <c r="BH317" s="2"/>
      <c r="BI317" s="2"/>
      <c r="BJ317" s="2"/>
      <c r="BP317" s="2">
        <v>1.4999999999999999E-2</v>
      </c>
      <c r="BQ317" s="2">
        <v>1.7999999999999999E-2</v>
      </c>
      <c r="BR317" s="2">
        <v>1.9E-2</v>
      </c>
      <c r="BS317" s="2">
        <v>2.1999999999999999E-2</v>
      </c>
      <c r="BT317" s="2"/>
      <c r="BU317" s="2"/>
      <c r="BV317" s="2"/>
    </row>
    <row r="318" spans="1:74" x14ac:dyDescent="0.55000000000000004">
      <c r="A318" s="4" t="str">
        <f t="shared" ca="1" si="43"/>
        <v>First Trust Adv.</v>
      </c>
      <c r="B318" s="4" t="str">
        <f t="shared" si="52"/>
        <v>Wesbury/Stein</v>
      </c>
      <c r="C318" s="4" t="s">
        <v>88</v>
      </c>
      <c r="D318" s="4" t="s">
        <v>195</v>
      </c>
      <c r="E318" s="4" t="str">
        <f>IF(COUNTIF($E$2:E317,"Begin: " &amp; C318 &amp; "-" &amp; D318 &amp; "-" &amp; H318)=0,"Begin: " &amp; C318 &amp; "-" &amp; D318 &amp; "-" &amp; H318,IF((C318 &amp; "-" &amp; D318 &amp; "-" &amp; H318)&lt;&gt;(C319 &amp; "-" &amp; D319 &amp; "-" &amp; H319),"End: " &amp; C318 &amp; "-" &amp; D318 &amp; "-" &amp; H318,""))</f>
        <v/>
      </c>
      <c r="F318" s="4" t="str">
        <f t="shared" si="53"/>
        <v>Bloomberg-CPI YoY-03-2014</v>
      </c>
      <c r="G318" s="7">
        <v>41711</v>
      </c>
      <c r="H318" s="7" t="str">
        <f t="shared" si="44"/>
        <v>03-2014</v>
      </c>
      <c r="I318" s="7" t="str">
        <f t="shared" ca="1" si="45"/>
        <v>Bloomberg: First Trust Adv.-CPI YoY-03-2014</v>
      </c>
      <c r="J318" s="4" t="str">
        <f t="shared" ca="1" si="54"/>
        <v>CPI YoY-First Trust Adv.:03-2014</v>
      </c>
      <c r="K318" s="1" t="s">
        <v>26</v>
      </c>
      <c r="L318" s="2"/>
      <c r="M318" s="2"/>
      <c r="N318" s="2"/>
      <c r="O318" s="2"/>
      <c r="P318" s="2"/>
      <c r="Q318" s="2"/>
      <c r="X318" s="2"/>
      <c r="Y318" s="2"/>
      <c r="Z318" s="2"/>
      <c r="AA318" s="2"/>
      <c r="AB318" s="2"/>
      <c r="AC318" s="2"/>
      <c r="BD318" s="2"/>
      <c r="BE318" s="2"/>
      <c r="BF318" s="2"/>
      <c r="BG318" s="2"/>
      <c r="BH318" s="2"/>
      <c r="BI318" s="2"/>
      <c r="BP318" s="2">
        <v>1.6E-2</v>
      </c>
      <c r="BQ318" s="2">
        <v>1.7999999999999999E-2</v>
      </c>
      <c r="BR318" s="2">
        <v>1.9E-2</v>
      </c>
      <c r="BS318" s="2">
        <v>0.02</v>
      </c>
      <c r="BT318" s="2"/>
      <c r="BU318" s="2"/>
    </row>
    <row r="319" spans="1:74" x14ac:dyDescent="0.55000000000000004">
      <c r="A319" s="4" t="str">
        <f t="shared" ca="1" si="43"/>
        <v>Freddie Mac</v>
      </c>
      <c r="B319" s="4" t="str">
        <f t="shared" si="52"/>
        <v>F. Nothaft</v>
      </c>
      <c r="C319" s="4" t="s">
        <v>88</v>
      </c>
      <c r="D319" s="4" t="s">
        <v>195</v>
      </c>
      <c r="E319" s="4" t="str">
        <f>IF(COUNTIF($E$2:E318,"Begin: " &amp; C319 &amp; "-" &amp; D319 &amp; "-" &amp; H319)=0,"Begin: " &amp; C319 &amp; "-" &amp; D319 &amp; "-" &amp; H319,IF((C319 &amp; "-" &amp; D319 &amp; "-" &amp; H319)&lt;&gt;(C320 &amp; "-" &amp; D320 &amp; "-" &amp; H320),"End: " &amp; C319 &amp; "-" &amp; D319 &amp; "-" &amp; H319,""))</f>
        <v/>
      </c>
      <c r="F319" s="4" t="str">
        <f t="shared" si="53"/>
        <v>Bloomberg-CPI YoY-03-2014</v>
      </c>
      <c r="G319" s="7">
        <v>41711</v>
      </c>
      <c r="H319" s="7" t="str">
        <f t="shared" si="44"/>
        <v>03-2014</v>
      </c>
      <c r="I319" s="7" t="str">
        <f t="shared" ca="1" si="45"/>
        <v>Bloomberg: Freddie Mac-CPI YoY-03-2014</v>
      </c>
      <c r="J319" s="4" t="str">
        <f t="shared" ca="1" si="54"/>
        <v>CPI YoY-Freddie Mac:03-2014</v>
      </c>
      <c r="K319" s="1" t="s">
        <v>184</v>
      </c>
      <c r="L319" s="2"/>
      <c r="M319" s="2"/>
      <c r="N319" s="2"/>
      <c r="O319" s="2"/>
      <c r="P319" s="2"/>
      <c r="Q319" s="2"/>
      <c r="X319" s="2"/>
      <c r="Y319" s="2"/>
      <c r="Z319" s="2"/>
      <c r="AA319" s="2"/>
      <c r="AB319" s="2"/>
      <c r="AC319" s="2"/>
      <c r="BD319" s="2"/>
      <c r="BE319" s="2"/>
      <c r="BF319" s="2"/>
      <c r="BG319" s="2"/>
      <c r="BH319" s="2"/>
      <c r="BI319" s="2"/>
      <c r="BP319" s="2">
        <v>0.02</v>
      </c>
      <c r="BQ319" s="2">
        <v>0.02</v>
      </c>
      <c r="BR319" s="2">
        <v>0.02</v>
      </c>
      <c r="BS319" s="2">
        <v>0.02</v>
      </c>
      <c r="BT319" s="2"/>
      <c r="BU319" s="2"/>
    </row>
    <row r="320" spans="1:74" x14ac:dyDescent="0.55000000000000004">
      <c r="A320" s="4" t="str">
        <f t="shared" ca="1" si="43"/>
        <v>Goldman Sachs</v>
      </c>
      <c r="B320" s="4" t="str">
        <f t="shared" si="52"/>
        <v>J. Hatzius</v>
      </c>
      <c r="C320" s="4" t="s">
        <v>88</v>
      </c>
      <c r="D320" s="4" t="s">
        <v>195</v>
      </c>
      <c r="E320" s="4" t="str">
        <f>IF(COUNTIF($E$2:E319,"Begin: " &amp; C320 &amp; "-" &amp; D320 &amp; "-" &amp; H320)=0,"Begin: " &amp; C320 &amp; "-" &amp; D320 &amp; "-" &amp; H320,IF((C320 &amp; "-" &amp; D320 &amp; "-" &amp; H320)&lt;&gt;(C321 &amp; "-" &amp; D321 &amp; "-" &amp; H321),"End: " &amp; C320 &amp; "-" &amp; D320 &amp; "-" &amp; H320,""))</f>
        <v/>
      </c>
      <c r="F320" s="4" t="str">
        <f t="shared" si="53"/>
        <v>Bloomberg-CPI YoY-03-2014</v>
      </c>
      <c r="G320" s="7">
        <v>41711</v>
      </c>
      <c r="H320" s="7" t="str">
        <f t="shared" si="44"/>
        <v>03-2014</v>
      </c>
      <c r="I320" s="7" t="str">
        <f t="shared" ca="1" si="45"/>
        <v>Bloomberg: Goldman Sachs-CPI YoY-03-2014</v>
      </c>
      <c r="J320" s="4" t="str">
        <f t="shared" ca="1" si="54"/>
        <v>CPI YoY-Goldman Sachs:03-2014</v>
      </c>
      <c r="K320" s="1" t="s">
        <v>27</v>
      </c>
      <c r="L320" s="2"/>
      <c r="M320" s="2"/>
      <c r="N320" s="2"/>
      <c r="O320" s="2"/>
      <c r="P320" s="2"/>
      <c r="Q320" s="2"/>
      <c r="R320" s="2"/>
      <c r="X320" s="2"/>
      <c r="Y320" s="2"/>
      <c r="Z320" s="2"/>
      <c r="AA320" s="2"/>
      <c r="AB320" s="2"/>
      <c r="AC320" s="2"/>
      <c r="AD320" s="2"/>
      <c r="BD320" s="2"/>
      <c r="BE320" s="2"/>
      <c r="BF320" s="2"/>
      <c r="BG320" s="2"/>
      <c r="BH320" s="2"/>
      <c r="BI320" s="2"/>
      <c r="BJ320" s="2"/>
      <c r="BP320" s="2">
        <v>1.4E-2</v>
      </c>
      <c r="BQ320" s="2">
        <v>1.7000000000000001E-2</v>
      </c>
      <c r="BR320" s="2">
        <v>1.6E-2</v>
      </c>
      <c r="BS320" s="2">
        <v>1.7999999999999999E-2</v>
      </c>
      <c r="BT320" s="2"/>
      <c r="BU320" s="2"/>
      <c r="BV320" s="2"/>
    </row>
    <row r="321" spans="1:74" x14ac:dyDescent="0.55000000000000004">
      <c r="A321" s="4" t="str">
        <f t="shared" ca="1" si="43"/>
        <v>Guerrilla Econ.</v>
      </c>
      <c r="B321" s="4" t="str">
        <f t="shared" si="52"/>
        <v>J. Dunham</v>
      </c>
      <c r="C321" s="4" t="s">
        <v>88</v>
      </c>
      <c r="D321" s="4" t="s">
        <v>195</v>
      </c>
      <c r="E321" s="4" t="str">
        <f>IF(COUNTIF($E$2:E320,"Begin: " &amp; C321 &amp; "-" &amp; D321 &amp; "-" &amp; H321)=0,"Begin: " &amp; C321 &amp; "-" &amp; D321 &amp; "-" &amp; H321,IF((C321 &amp; "-" &amp; D321 &amp; "-" &amp; H321)&lt;&gt;(C322 &amp; "-" &amp; D322 &amp; "-" &amp; H322),"End: " &amp; C321 &amp; "-" &amp; D321 &amp; "-" &amp; H321,""))</f>
        <v/>
      </c>
      <c r="F321" s="4" t="str">
        <f t="shared" si="53"/>
        <v>Bloomberg-CPI YoY-03-2014</v>
      </c>
      <c r="G321" s="7">
        <v>41711</v>
      </c>
      <c r="H321" s="7" t="str">
        <f t="shared" si="44"/>
        <v>03-2014</v>
      </c>
      <c r="I321" s="7" t="str">
        <f t="shared" ca="1" si="45"/>
        <v>Bloomberg: Guerrilla Econ.-CPI YoY-03-2014</v>
      </c>
      <c r="J321" s="4" t="str">
        <f t="shared" ca="1" si="54"/>
        <v>CPI YoY-Guerrilla Econ.:03-2014</v>
      </c>
      <c r="K321" s="1" t="s">
        <v>76</v>
      </c>
      <c r="L321" s="2"/>
      <c r="M321" s="2"/>
      <c r="N321" s="2"/>
      <c r="O321" s="2"/>
      <c r="P321" s="2"/>
      <c r="Q321" s="2"/>
      <c r="R321" s="2"/>
      <c r="X321" s="2"/>
      <c r="Y321" s="2"/>
      <c r="Z321" s="2"/>
      <c r="AA321" s="2"/>
      <c r="AB321" s="2"/>
      <c r="AC321" s="2"/>
      <c r="AD321" s="2"/>
      <c r="BD321" s="2"/>
      <c r="BE321" s="2"/>
      <c r="BF321" s="2"/>
      <c r="BG321" s="2"/>
      <c r="BH321" s="2"/>
      <c r="BI321" s="2"/>
      <c r="BJ321" s="2"/>
      <c r="BP321" s="2">
        <v>2.3E-2</v>
      </c>
      <c r="BQ321" s="2">
        <v>3.3000000000000002E-2</v>
      </c>
      <c r="BR321" s="2">
        <v>0.04</v>
      </c>
      <c r="BS321" s="2">
        <v>0.04</v>
      </c>
      <c r="BT321" s="2"/>
      <c r="BU321" s="2"/>
      <c r="BV321" s="2"/>
    </row>
    <row r="322" spans="1:74" x14ac:dyDescent="0.55000000000000004">
      <c r="A322" s="4" t="str">
        <f t="shared" ref="A322:A385" ca="1" si="55">IF(C322="GIOA",INDEX(List_AnonymousForecasters,MATCH(LEFT(K322,FIND(":",K322,1)-1),List_IndividualForecasters,0),1),INDEX(List_FirmNamesOmega,MATCH(LEFT(K322,FIND(":",K322,1)-1),List_FirmNamesAlpha,0),1))</f>
        <v>Heartland Financial</v>
      </c>
      <c r="B322" s="4" t="str">
        <f t="shared" si="52"/>
        <v>A. Douglas</v>
      </c>
      <c r="C322" s="4" t="s">
        <v>88</v>
      </c>
      <c r="D322" s="4" t="s">
        <v>195</v>
      </c>
      <c r="E322" s="4" t="str">
        <f>IF(COUNTIF($E$2:E321,"Begin: " &amp; C322 &amp; "-" &amp; D322 &amp; "-" &amp; H322)=0,"Begin: " &amp; C322 &amp; "-" &amp; D322 &amp; "-" &amp; H322,IF((C322 &amp; "-" &amp; D322 &amp; "-" &amp; H322)&lt;&gt;(C323 &amp; "-" &amp; D323 &amp; "-" &amp; H323),"End: " &amp; C322 &amp; "-" &amp; D322 &amp; "-" &amp; H322,""))</f>
        <v/>
      </c>
      <c r="F322" s="4" t="str">
        <f t="shared" si="53"/>
        <v>Bloomberg-CPI YoY-03-2014</v>
      </c>
      <c r="G322" s="7">
        <v>41711</v>
      </c>
      <c r="H322" s="7" t="str">
        <f t="shared" si="44"/>
        <v>03-2014</v>
      </c>
      <c r="I322" s="7" t="str">
        <f t="shared" ca="1" si="45"/>
        <v>Bloomberg: Heartland Financial-CPI YoY-03-2014</v>
      </c>
      <c r="J322" s="4" t="str">
        <f t="shared" ca="1" si="54"/>
        <v>CPI YoY-Heartland Financial:03-2014</v>
      </c>
      <c r="K322" s="1" t="s">
        <v>28</v>
      </c>
      <c r="L322" s="2"/>
      <c r="M322" s="2"/>
      <c r="N322" s="2"/>
      <c r="O322" s="2"/>
      <c r="P322" s="2"/>
      <c r="Q322" s="2"/>
      <c r="X322" s="2"/>
      <c r="Y322" s="2"/>
      <c r="Z322" s="2"/>
      <c r="AA322" s="2"/>
      <c r="AB322" s="2"/>
      <c r="AC322" s="2"/>
      <c r="BD322" s="2"/>
      <c r="BE322" s="2"/>
      <c r="BF322" s="2"/>
      <c r="BG322" s="2"/>
      <c r="BH322" s="2"/>
      <c r="BI322" s="2"/>
      <c r="BP322" s="2">
        <v>1.4999999999999999E-2</v>
      </c>
      <c r="BQ322" s="2">
        <v>1.7000000000000001E-2</v>
      </c>
      <c r="BR322" s="2">
        <v>1.9E-2</v>
      </c>
      <c r="BS322" s="2">
        <v>2.1999999999999999E-2</v>
      </c>
      <c r="BT322" s="2"/>
      <c r="BU322" s="2"/>
    </row>
    <row r="323" spans="1:74" x14ac:dyDescent="0.55000000000000004">
      <c r="A323" s="4" t="str">
        <f t="shared" ca="1" si="55"/>
        <v>Helaba</v>
      </c>
      <c r="B323" s="4" t="str">
        <f t="shared" si="52"/>
        <v>P. Franke</v>
      </c>
      <c r="C323" s="4" t="s">
        <v>88</v>
      </c>
      <c r="D323" s="4" t="s">
        <v>195</v>
      </c>
      <c r="E323" s="4" t="str">
        <f>IF(COUNTIF($E$2:E322,"Begin: " &amp; C323 &amp; "-" &amp; D323 &amp; "-" &amp; H323)=0,"Begin: " &amp; C323 &amp; "-" &amp; D323 &amp; "-" &amp; H323,IF((C323 &amp; "-" &amp; D323 &amp; "-" &amp; H323)&lt;&gt;(C324 &amp; "-" &amp; D324 &amp; "-" &amp; H324),"End: " &amp; C323 &amp; "-" &amp; D323 &amp; "-" &amp; H323,""))</f>
        <v/>
      </c>
      <c r="F323" s="4" t="str">
        <f t="shared" si="53"/>
        <v>Bloomberg-CPI YoY-03-2014</v>
      </c>
      <c r="G323" s="7">
        <v>41711</v>
      </c>
      <c r="H323" s="7" t="str">
        <f t="shared" ref="H323:H386" si="56">TEXT(MONTH(G323),"00") &amp; "-" &amp; TEXT(YEAR(G323),"0000")</f>
        <v>03-2014</v>
      </c>
      <c r="I323" s="7" t="str">
        <f t="shared" ref="I323:I386" ca="1" si="57">C323 &amp; ": " &amp; A323 &amp; "-" &amp; D323 &amp; "-" &amp; H323</f>
        <v>Bloomberg: Helaba-CPI YoY-03-2014</v>
      </c>
      <c r="J323" s="4" t="str">
        <f t="shared" ca="1" si="54"/>
        <v>CPI YoY-Helaba:03-2014</v>
      </c>
      <c r="K323" s="1" t="s">
        <v>29</v>
      </c>
      <c r="L323" s="2"/>
      <c r="M323" s="2"/>
      <c r="N323" s="2"/>
      <c r="O323" s="2"/>
      <c r="P323" s="2"/>
      <c r="Q323" s="2"/>
      <c r="X323" s="2"/>
      <c r="Y323" s="2"/>
      <c r="Z323" s="2"/>
      <c r="AA323" s="2"/>
      <c r="AB323" s="2"/>
      <c r="AC323" s="2"/>
      <c r="BD323" s="2"/>
      <c r="BE323" s="2"/>
      <c r="BF323" s="2"/>
      <c r="BG323" s="2"/>
      <c r="BH323" s="2"/>
      <c r="BI323" s="2"/>
      <c r="BP323" s="2">
        <v>1.4999999999999999E-2</v>
      </c>
      <c r="BQ323" s="2">
        <v>1.4E-2</v>
      </c>
      <c r="BR323" s="2">
        <v>1.7999999999999999E-2</v>
      </c>
      <c r="BS323" s="2">
        <v>1.7999999999999999E-2</v>
      </c>
      <c r="BT323" s="2"/>
      <c r="BU323" s="2"/>
    </row>
    <row r="324" spans="1:74" x14ac:dyDescent="0.55000000000000004">
      <c r="A324" s="4" t="str">
        <f t="shared" ca="1" si="55"/>
        <v>High Frequency Economics</v>
      </c>
      <c r="B324" s="4" t="str">
        <f t="shared" si="52"/>
        <v>J. Oâ€™Sullivan</v>
      </c>
      <c r="C324" s="4" t="s">
        <v>88</v>
      </c>
      <c r="D324" s="4" t="s">
        <v>195</v>
      </c>
      <c r="E324" s="4" t="str">
        <f>IF(COUNTIF($E$2:E323,"Begin: " &amp; C324 &amp; "-" &amp; D324 &amp; "-" &amp; H324)=0,"Begin: " &amp; C324 &amp; "-" &amp; D324 &amp; "-" &amp; H324,IF((C324 &amp; "-" &amp; D324 &amp; "-" &amp; H324)&lt;&gt;(C325 &amp; "-" &amp; D325 &amp; "-" &amp; H325),"End: " &amp; C324 &amp; "-" &amp; D324 &amp; "-" &amp; H324,""))</f>
        <v/>
      </c>
      <c r="F324" s="4" t="str">
        <f t="shared" si="53"/>
        <v>Bloomberg-CPI YoY-03-2014</v>
      </c>
      <c r="G324" s="7">
        <v>41711</v>
      </c>
      <c r="H324" s="7" t="str">
        <f t="shared" si="56"/>
        <v>03-2014</v>
      </c>
      <c r="I324" s="7" t="str">
        <f t="shared" ca="1" si="57"/>
        <v>Bloomberg: High Frequency Economics-CPI YoY-03-2014</v>
      </c>
      <c r="J324" s="4" t="str">
        <f t="shared" ca="1" si="54"/>
        <v>CPI YoY-High Frequency Economics:03-2014</v>
      </c>
      <c r="K324" s="1" t="s">
        <v>30</v>
      </c>
      <c r="L324" s="2"/>
      <c r="M324" s="2"/>
      <c r="N324" s="2"/>
      <c r="O324" s="2"/>
      <c r="P324" s="2"/>
      <c r="Q324" s="2"/>
      <c r="X324" s="2"/>
      <c r="Y324" s="2"/>
      <c r="Z324" s="2"/>
      <c r="AA324" s="2"/>
      <c r="AB324" s="2"/>
      <c r="AC324" s="2"/>
      <c r="BD324" s="2"/>
      <c r="BE324" s="2"/>
      <c r="BF324" s="2"/>
      <c r="BG324" s="2"/>
      <c r="BH324" s="2"/>
      <c r="BI324" s="2"/>
      <c r="BP324" s="2">
        <v>1.4E-2</v>
      </c>
      <c r="BQ324" s="2">
        <v>1.9E-2</v>
      </c>
      <c r="BR324" s="2">
        <v>1.9E-2</v>
      </c>
      <c r="BS324" s="2">
        <v>2.1999999999999999E-2</v>
      </c>
      <c r="BT324" s="2"/>
      <c r="BU324" s="2"/>
    </row>
    <row r="325" spans="1:74" x14ac:dyDescent="0.55000000000000004">
      <c r="A325" s="4" t="str">
        <f t="shared" ca="1" si="55"/>
        <v xml:space="preserve">HSH Nordbank </v>
      </c>
      <c r="B325" s="4" t="str">
        <f t="shared" si="52"/>
        <v>C. Rubia</v>
      </c>
      <c r="C325" s="4" t="s">
        <v>88</v>
      </c>
      <c r="D325" s="4" t="s">
        <v>195</v>
      </c>
      <c r="E325" s="4" t="str">
        <f>IF(COUNTIF($E$2:E324,"Begin: " &amp; C325 &amp; "-" &amp; D325 &amp; "-" &amp; H325)=0,"Begin: " &amp; C325 &amp; "-" &amp; D325 &amp; "-" &amp; H325,IF((C325 &amp; "-" &amp; D325 &amp; "-" &amp; H325)&lt;&gt;(C326 &amp; "-" &amp; D326 &amp; "-" &amp; H326),"End: " &amp; C325 &amp; "-" &amp; D325 &amp; "-" &amp; H325,""))</f>
        <v/>
      </c>
      <c r="F325" s="4" t="str">
        <f t="shared" si="53"/>
        <v>Bloomberg-CPI YoY-03-2014</v>
      </c>
      <c r="G325" s="7">
        <v>41711</v>
      </c>
      <c r="H325" s="7" t="str">
        <f t="shared" si="56"/>
        <v>03-2014</v>
      </c>
      <c r="I325" s="7" t="str">
        <f t="shared" ca="1" si="57"/>
        <v>Bloomberg: HSH Nordbank -CPI YoY-03-2014</v>
      </c>
      <c r="J325" s="4" t="str">
        <f t="shared" ca="1" si="54"/>
        <v>CPI YoY-HSH Nordbank :03-2014</v>
      </c>
      <c r="K325" s="1" t="s">
        <v>31</v>
      </c>
      <c r="L325" s="2"/>
      <c r="M325" s="2"/>
      <c r="N325" s="2"/>
      <c r="O325" s="2"/>
      <c r="P325" s="2"/>
      <c r="Q325" s="2"/>
      <c r="R325" s="2"/>
      <c r="X325" s="2"/>
      <c r="Y325" s="2"/>
      <c r="Z325" s="2"/>
      <c r="AA325" s="2"/>
      <c r="AB325" s="2"/>
      <c r="AC325" s="2"/>
      <c r="AD325" s="2"/>
      <c r="BD325" s="2"/>
      <c r="BE325" s="2"/>
      <c r="BF325" s="2"/>
      <c r="BG325" s="2"/>
      <c r="BH325" s="2"/>
      <c r="BI325" s="2"/>
      <c r="BJ325" s="2"/>
      <c r="BP325" s="2">
        <v>1.6E-2</v>
      </c>
      <c r="BQ325" s="2">
        <v>0.02</v>
      </c>
      <c r="BR325" s="2">
        <v>2.3E-2</v>
      </c>
      <c r="BS325" s="2">
        <v>2.5000000000000001E-2</v>
      </c>
      <c r="BT325" s="2"/>
      <c r="BU325" s="2"/>
      <c r="BV325" s="2"/>
    </row>
    <row r="326" spans="1:74" x14ac:dyDescent="0.55000000000000004">
      <c r="A326" s="4" t="str">
        <f t="shared" ca="1" si="55"/>
        <v>Hugh Johnson Adv</v>
      </c>
      <c r="B326" s="4" t="str">
        <f t="shared" si="52"/>
        <v>H. Johnson</v>
      </c>
      <c r="C326" s="4" t="s">
        <v>88</v>
      </c>
      <c r="D326" s="4" t="s">
        <v>195</v>
      </c>
      <c r="E326" s="4" t="str">
        <f>IF(COUNTIF($E$2:E325,"Begin: " &amp; C326 &amp; "-" &amp; D326 &amp; "-" &amp; H326)=0,"Begin: " &amp; C326 &amp; "-" &amp; D326 &amp; "-" &amp; H326,IF((C326 &amp; "-" &amp; D326 &amp; "-" &amp; H326)&lt;&gt;(C327 &amp; "-" &amp; D327 &amp; "-" &amp; H327),"End: " &amp; C326 &amp; "-" &amp; D326 &amp; "-" &amp; H326,""))</f>
        <v/>
      </c>
      <c r="F326" s="4" t="str">
        <f t="shared" si="53"/>
        <v>Bloomberg-CPI YoY-03-2014</v>
      </c>
      <c r="G326" s="7">
        <v>41711</v>
      </c>
      <c r="H326" s="7" t="str">
        <f t="shared" si="56"/>
        <v>03-2014</v>
      </c>
      <c r="I326" s="7" t="str">
        <f t="shared" ca="1" si="57"/>
        <v>Bloomberg: Hugh Johnson Adv-CPI YoY-03-2014</v>
      </c>
      <c r="J326" s="4" t="str">
        <f t="shared" ca="1" si="54"/>
        <v>CPI YoY-Hugh Johnson Adv:03-2014</v>
      </c>
      <c r="K326" s="1" t="s">
        <v>32</v>
      </c>
      <c r="L326" s="2"/>
      <c r="M326" s="2"/>
      <c r="N326" s="2"/>
      <c r="O326" s="2"/>
      <c r="P326" s="2"/>
      <c r="Q326" s="2"/>
      <c r="R326" s="2"/>
      <c r="X326" s="2"/>
      <c r="Y326" s="2"/>
      <c r="Z326" s="2"/>
      <c r="AA326" s="2"/>
      <c r="AB326" s="2"/>
      <c r="AC326" s="2"/>
      <c r="AD326" s="2"/>
      <c r="BD326" s="2"/>
      <c r="BE326" s="2"/>
      <c r="BF326" s="2"/>
      <c r="BG326" s="2"/>
      <c r="BH326" s="2"/>
      <c r="BI326" s="2"/>
      <c r="BJ326" s="2"/>
      <c r="BP326" s="2">
        <v>1.4E-2</v>
      </c>
      <c r="BQ326" s="2">
        <v>1.7000000000000001E-2</v>
      </c>
      <c r="BR326" s="2">
        <v>1.9E-2</v>
      </c>
      <c r="BS326" s="2">
        <v>1.9E-2</v>
      </c>
      <c r="BT326" s="2"/>
      <c r="BU326" s="2"/>
      <c r="BV326" s="2"/>
    </row>
    <row r="327" spans="1:74" x14ac:dyDescent="0.55000000000000004">
      <c r="A327" s="4" t="str">
        <f t="shared" ca="1" si="55"/>
        <v>IHS Global Insight</v>
      </c>
      <c r="B327" s="4" t="str">
        <f t="shared" si="52"/>
        <v>D. Handler</v>
      </c>
      <c r="C327" s="4" t="s">
        <v>88</v>
      </c>
      <c r="D327" s="4" t="s">
        <v>195</v>
      </c>
      <c r="E327" s="4" t="str">
        <f>IF(COUNTIF($E$2:E326,"Begin: " &amp; C327 &amp; "-" &amp; D327 &amp; "-" &amp; H327)=0,"Begin: " &amp; C327 &amp; "-" &amp; D327 &amp; "-" &amp; H327,IF((C327 &amp; "-" &amp; D327 &amp; "-" &amp; H327)&lt;&gt;(C328 &amp; "-" &amp; D328 &amp; "-" &amp; H328),"End: " &amp; C327 &amp; "-" &amp; D327 &amp; "-" &amp; H327,""))</f>
        <v/>
      </c>
      <c r="F327" s="4" t="str">
        <f t="shared" si="53"/>
        <v>Bloomberg-CPI YoY-03-2014</v>
      </c>
      <c r="G327" s="7">
        <v>41711</v>
      </c>
      <c r="H327" s="7" t="str">
        <f t="shared" si="56"/>
        <v>03-2014</v>
      </c>
      <c r="I327" s="7" t="str">
        <f t="shared" ca="1" si="57"/>
        <v>Bloomberg: IHS Global Insight-CPI YoY-03-2014</v>
      </c>
      <c r="J327" s="4" t="str">
        <f t="shared" ca="1" si="54"/>
        <v>CPI YoY-IHS Global Insight:03-2014</v>
      </c>
      <c r="K327" s="1" t="s">
        <v>33</v>
      </c>
      <c r="L327" s="2"/>
      <c r="M327" s="2"/>
      <c r="N327" s="2"/>
      <c r="O327" s="2"/>
      <c r="P327" s="2"/>
      <c r="Q327" s="2"/>
      <c r="R327" s="2"/>
      <c r="X327" s="2"/>
      <c r="Y327" s="2"/>
      <c r="Z327" s="2"/>
      <c r="AA327" s="2"/>
      <c r="AB327" s="2"/>
      <c r="AC327" s="2"/>
      <c r="AD327" s="2"/>
      <c r="BD327" s="2"/>
      <c r="BE327" s="2"/>
      <c r="BF327" s="2"/>
      <c r="BG327" s="2"/>
      <c r="BH327" s="2"/>
      <c r="BI327" s="2"/>
      <c r="BJ327" s="2"/>
      <c r="BP327" s="2">
        <v>1.2999999999999999E-2</v>
      </c>
      <c r="BQ327" s="2">
        <v>1.4E-2</v>
      </c>
      <c r="BR327" s="2">
        <v>1.9E-2</v>
      </c>
      <c r="BS327" s="2">
        <v>1.7999999999999999E-2</v>
      </c>
      <c r="BT327" s="2"/>
      <c r="BU327" s="2"/>
      <c r="BV327" s="2"/>
    </row>
    <row r="328" spans="1:74" x14ac:dyDescent="0.55000000000000004">
      <c r="A328" s="4" t="str">
        <f t="shared" ca="1" si="55"/>
        <v>ING</v>
      </c>
      <c r="B328" s="4" t="str">
        <f t="shared" si="52"/>
        <v>R. Carnell</v>
      </c>
      <c r="C328" s="4" t="s">
        <v>88</v>
      </c>
      <c r="D328" s="4" t="s">
        <v>195</v>
      </c>
      <c r="E328" s="4" t="str">
        <f>IF(COUNTIF($E$2:E327,"Begin: " &amp; C328 &amp; "-" &amp; D328 &amp; "-" &amp; H328)=0,"Begin: " &amp; C328 &amp; "-" &amp; D328 &amp; "-" &amp; H328,IF((C328 &amp; "-" &amp; D328 &amp; "-" &amp; H328)&lt;&gt;(C329 &amp; "-" &amp; D329 &amp; "-" &amp; H329),"End: " &amp; C328 &amp; "-" &amp; D328 &amp; "-" &amp; H328,""))</f>
        <v/>
      </c>
      <c r="F328" s="4" t="str">
        <f t="shared" si="53"/>
        <v>Bloomberg-CPI YoY-03-2014</v>
      </c>
      <c r="G328" s="7">
        <v>41711</v>
      </c>
      <c r="H328" s="7" t="str">
        <f t="shared" si="56"/>
        <v>03-2014</v>
      </c>
      <c r="I328" s="7" t="str">
        <f t="shared" ca="1" si="57"/>
        <v>Bloomberg: ING-CPI YoY-03-2014</v>
      </c>
      <c r="J328" s="4" t="str">
        <f t="shared" ca="1" si="54"/>
        <v>CPI YoY-ING:03-2014</v>
      </c>
      <c r="K328" s="1" t="s">
        <v>34</v>
      </c>
      <c r="L328" s="2"/>
      <c r="M328" s="2"/>
      <c r="N328" s="2"/>
      <c r="O328" s="2"/>
      <c r="P328" s="2"/>
      <c r="Q328" s="2"/>
      <c r="X328" s="2"/>
      <c r="Y328" s="2"/>
      <c r="Z328" s="2"/>
      <c r="AA328" s="2"/>
      <c r="AB328" s="2"/>
      <c r="AC328" s="2"/>
      <c r="BD328" s="2"/>
      <c r="BE328" s="2"/>
      <c r="BF328" s="2"/>
      <c r="BG328" s="2"/>
      <c r="BH328" s="2"/>
      <c r="BI328" s="2"/>
      <c r="BP328" s="2">
        <v>1.4999999999999999E-2</v>
      </c>
      <c r="BQ328" s="2">
        <v>1.9E-2</v>
      </c>
      <c r="BR328" s="2">
        <v>2.1999999999999999E-2</v>
      </c>
      <c r="BS328" s="2">
        <v>2.3E-2</v>
      </c>
      <c r="BT328" s="2"/>
      <c r="BU328" s="2"/>
    </row>
    <row r="329" spans="1:74" x14ac:dyDescent="0.55000000000000004">
      <c r="A329" s="4" t="str">
        <f t="shared" ca="1" si="55"/>
        <v>JPM</v>
      </c>
      <c r="B329" s="4" t="str">
        <f t="shared" si="52"/>
        <v>B. Kasman</v>
      </c>
      <c r="C329" s="4" t="s">
        <v>88</v>
      </c>
      <c r="D329" s="4" t="s">
        <v>195</v>
      </c>
      <c r="E329" s="4" t="str">
        <f>IF(COUNTIF($E$2:E328,"Begin: " &amp; C329 &amp; "-" &amp; D329 &amp; "-" &amp; H329)=0,"Begin: " &amp; C329 &amp; "-" &amp; D329 &amp; "-" &amp; H329,IF((C329 &amp; "-" &amp; D329 &amp; "-" &amp; H329)&lt;&gt;(C330 &amp; "-" &amp; D330 &amp; "-" &amp; H330),"End: " &amp; C329 &amp; "-" &amp; D329 &amp; "-" &amp; H329,""))</f>
        <v/>
      </c>
      <c r="F329" s="4" t="str">
        <f t="shared" si="53"/>
        <v>Bloomberg-CPI YoY-03-2014</v>
      </c>
      <c r="G329" s="7">
        <v>41711</v>
      </c>
      <c r="H329" s="7" t="str">
        <f t="shared" si="56"/>
        <v>03-2014</v>
      </c>
      <c r="I329" s="7" t="str">
        <f t="shared" ca="1" si="57"/>
        <v>Bloomberg: JPM-CPI YoY-03-2014</v>
      </c>
      <c r="J329" s="4" t="str">
        <f t="shared" ca="1" si="54"/>
        <v>CPI YoY-JPM:03-2014</v>
      </c>
      <c r="K329" s="1" t="s">
        <v>35</v>
      </c>
      <c r="L329" s="2"/>
      <c r="M329" s="2"/>
      <c r="N329" s="2"/>
      <c r="O329" s="2"/>
      <c r="P329" s="2"/>
      <c r="Q329" s="2"/>
      <c r="X329" s="2"/>
      <c r="Y329" s="2"/>
      <c r="Z329" s="2"/>
      <c r="AA329" s="2"/>
      <c r="AB329" s="2"/>
      <c r="AC329" s="2"/>
      <c r="BD329" s="2"/>
      <c r="BE329" s="2"/>
      <c r="BF329" s="2"/>
      <c r="BG329" s="2"/>
      <c r="BH329" s="2"/>
      <c r="BI329" s="2"/>
      <c r="BP329" s="2">
        <v>1.2999999999999999E-2</v>
      </c>
      <c r="BQ329" s="2">
        <v>1.7000000000000001E-2</v>
      </c>
      <c r="BR329" s="2">
        <v>1.6E-2</v>
      </c>
      <c r="BS329" s="2">
        <v>1.7000000000000001E-2</v>
      </c>
      <c r="BT329" s="2"/>
      <c r="BU329" s="2"/>
    </row>
    <row r="330" spans="1:74" x14ac:dyDescent="0.55000000000000004">
      <c r="A330" s="4" t="str">
        <f t="shared" ca="1" si="55"/>
        <v>Laurentian</v>
      </c>
      <c r="B330" s="4" t="str">
        <f t="shared" si="52"/>
        <v>S. Lavoie</v>
      </c>
      <c r="C330" s="4" t="s">
        <v>88</v>
      </c>
      <c r="D330" s="4" t="s">
        <v>195</v>
      </c>
      <c r="E330" s="4" t="str">
        <f>IF(COUNTIF($E$2:E329,"Begin: " &amp; C330 &amp; "-" &amp; D330 &amp; "-" &amp; H330)=0,"Begin: " &amp; C330 &amp; "-" &amp; D330 &amp; "-" &amp; H330,IF((C330 &amp; "-" &amp; D330 &amp; "-" &amp; H330)&lt;&gt;(C331 &amp; "-" &amp; D331 &amp; "-" &amp; H331),"End: " &amp; C330 &amp; "-" &amp; D330 &amp; "-" &amp; H330,""))</f>
        <v/>
      </c>
      <c r="F330" s="4" t="str">
        <f t="shared" si="53"/>
        <v>Bloomberg-CPI YoY-03-2014</v>
      </c>
      <c r="G330" s="7">
        <v>41711</v>
      </c>
      <c r="H330" s="7" t="str">
        <f t="shared" si="56"/>
        <v>03-2014</v>
      </c>
      <c r="I330" s="7" t="str">
        <f t="shared" ca="1" si="57"/>
        <v>Bloomberg: Laurentian-CPI YoY-03-2014</v>
      </c>
      <c r="J330" s="4" t="str">
        <f t="shared" ca="1" si="54"/>
        <v>CPI YoY-Laurentian:03-2014</v>
      </c>
      <c r="K330" s="1" t="s">
        <v>36</v>
      </c>
      <c r="L330" s="2"/>
      <c r="M330" s="2"/>
      <c r="N330" s="2"/>
      <c r="O330" s="2"/>
      <c r="P330" s="2"/>
      <c r="Q330" s="2"/>
      <c r="X330" s="2"/>
      <c r="Y330" s="2"/>
      <c r="Z330" s="2"/>
      <c r="AA330" s="2"/>
      <c r="AB330" s="2"/>
      <c r="AC330" s="2"/>
      <c r="BD330" s="2"/>
      <c r="BE330" s="2"/>
      <c r="BF330" s="2"/>
      <c r="BG330" s="2"/>
      <c r="BH330" s="2"/>
      <c r="BI330" s="2"/>
      <c r="BP330" s="2">
        <v>1.4E-2</v>
      </c>
      <c r="BQ330" s="2">
        <v>1.9E-2</v>
      </c>
      <c r="BR330" s="2">
        <v>1.7999999999999999E-2</v>
      </c>
      <c r="BS330" s="2">
        <v>1.7999999999999999E-2</v>
      </c>
      <c r="BT330" s="2"/>
      <c r="BU330" s="2"/>
    </row>
    <row r="331" spans="1:74" x14ac:dyDescent="0.55000000000000004">
      <c r="A331" s="4" t="str">
        <f t="shared" ca="1" si="55"/>
        <v>MacroFin Analytics</v>
      </c>
      <c r="B331" s="4" t="str">
        <f t="shared" si="52"/>
        <v>P. Jain</v>
      </c>
      <c r="C331" s="4" t="s">
        <v>88</v>
      </c>
      <c r="D331" s="4" t="s">
        <v>195</v>
      </c>
      <c r="E331" s="4" t="str">
        <f>IF(COUNTIF($E$2:E330,"Begin: " &amp; C331 &amp; "-" &amp; D331 &amp; "-" &amp; H331)=0,"Begin: " &amp; C331 &amp; "-" &amp; D331 &amp; "-" &amp; H331,IF((C331 &amp; "-" &amp; D331 &amp; "-" &amp; H331)&lt;&gt;(C332 &amp; "-" &amp; D332 &amp; "-" &amp; H332),"End: " &amp; C331 &amp; "-" &amp; D331 &amp; "-" &amp; H331,""))</f>
        <v/>
      </c>
      <c r="F331" s="4" t="str">
        <f t="shared" si="53"/>
        <v>Bloomberg-CPI YoY-03-2014</v>
      </c>
      <c r="G331" s="7">
        <v>41711</v>
      </c>
      <c r="H331" s="7" t="str">
        <f t="shared" si="56"/>
        <v>03-2014</v>
      </c>
      <c r="I331" s="7" t="str">
        <f t="shared" ca="1" si="57"/>
        <v>Bloomberg: MacroFin Analytics-CPI YoY-03-2014</v>
      </c>
      <c r="J331" s="4" t="str">
        <f t="shared" ca="1" si="54"/>
        <v>CPI YoY-MacroFin Analytics:03-2014</v>
      </c>
      <c r="K331" s="1" t="s">
        <v>37</v>
      </c>
      <c r="L331" s="2"/>
      <c r="M331" s="2"/>
      <c r="N331" s="2"/>
      <c r="O331" s="2"/>
      <c r="P331" s="2"/>
      <c r="Q331" s="2"/>
      <c r="R331" s="2"/>
      <c r="X331" s="2"/>
      <c r="Y331" s="2"/>
      <c r="Z331" s="2"/>
      <c r="AA331" s="2"/>
      <c r="AB331" s="2"/>
      <c r="AC331" s="2"/>
      <c r="AD331" s="2"/>
      <c r="BD331" s="2"/>
      <c r="BE331" s="2"/>
      <c r="BF331" s="2"/>
      <c r="BG331" s="2"/>
      <c r="BH331" s="2"/>
      <c r="BI331" s="2"/>
      <c r="BJ331" s="2"/>
      <c r="BP331" s="2">
        <v>1.2E-2</v>
      </c>
      <c r="BQ331" s="2">
        <v>1.7000000000000001E-2</v>
      </c>
      <c r="BR331" s="2">
        <v>1.4999999999999999E-2</v>
      </c>
      <c r="BS331" s="2">
        <v>1.7999999999999999E-2</v>
      </c>
      <c r="BT331" s="2"/>
      <c r="BU331" s="2"/>
      <c r="BV331" s="2"/>
    </row>
    <row r="332" spans="1:74" x14ac:dyDescent="0.55000000000000004">
      <c r="A332" s="4" t="str">
        <f t="shared" ca="1" si="55"/>
        <v>MAPI</v>
      </c>
      <c r="B332" s="4" t="str">
        <f t="shared" si="52"/>
        <v>D. Meckstroth</v>
      </c>
      <c r="C332" s="4" t="s">
        <v>88</v>
      </c>
      <c r="D332" s="4" t="s">
        <v>195</v>
      </c>
      <c r="E332" s="4" t="str">
        <f>IF(COUNTIF($E$2:E331,"Begin: " &amp; C332 &amp; "-" &amp; D332 &amp; "-" &amp; H332)=0,"Begin: " &amp; C332 &amp; "-" &amp; D332 &amp; "-" &amp; H332,IF((C332 &amp; "-" &amp; D332 &amp; "-" &amp; H332)&lt;&gt;(C333 &amp; "-" &amp; D333 &amp; "-" &amp; H333),"End: " &amp; C332 &amp; "-" &amp; D332 &amp; "-" &amp; H332,""))</f>
        <v/>
      </c>
      <c r="F332" s="4" t="str">
        <f t="shared" si="53"/>
        <v>Bloomberg-CPI YoY-03-2014</v>
      </c>
      <c r="G332" s="7">
        <v>41711</v>
      </c>
      <c r="H332" s="7" t="str">
        <f t="shared" si="56"/>
        <v>03-2014</v>
      </c>
      <c r="I332" s="7" t="str">
        <f t="shared" ca="1" si="57"/>
        <v>Bloomberg: MAPI-CPI YoY-03-2014</v>
      </c>
      <c r="J332" s="4" t="str">
        <f t="shared" ca="1" si="54"/>
        <v>CPI YoY-MAPI:03-2014</v>
      </c>
      <c r="K332" s="1" t="s">
        <v>190</v>
      </c>
      <c r="P332" s="2"/>
      <c r="Q332" s="2"/>
      <c r="AB332" s="2"/>
      <c r="AC332" s="2"/>
      <c r="BH332" s="2"/>
      <c r="BI332" s="2"/>
      <c r="BP332" t="s">
        <v>2</v>
      </c>
      <c r="BQ332" t="s">
        <v>2</v>
      </c>
      <c r="BR332" t="s">
        <v>2</v>
      </c>
      <c r="BS332" t="s">
        <v>2</v>
      </c>
      <c r="BT332" s="2"/>
      <c r="BU332" s="2"/>
    </row>
    <row r="333" spans="1:74" x14ac:dyDescent="0.55000000000000004">
      <c r="A333" s="4" t="str">
        <f t="shared" ca="1" si="55"/>
        <v>MBA</v>
      </c>
      <c r="B333" s="4" t="str">
        <f t="shared" si="52"/>
        <v>M. Fratantoni</v>
      </c>
      <c r="C333" s="4" t="s">
        <v>88</v>
      </c>
      <c r="D333" s="4" t="s">
        <v>195</v>
      </c>
      <c r="E333" s="4" t="str">
        <f>IF(COUNTIF($E$2:E332,"Begin: " &amp; C333 &amp; "-" &amp; D333 &amp; "-" &amp; H333)=0,"Begin: " &amp; C333 &amp; "-" &amp; D333 &amp; "-" &amp; H333,IF((C333 &amp; "-" &amp; D333 &amp; "-" &amp; H333)&lt;&gt;(C334 &amp; "-" &amp; D334 &amp; "-" &amp; H334),"End: " &amp; C333 &amp; "-" &amp; D333 &amp; "-" &amp; H333,""))</f>
        <v/>
      </c>
      <c r="F333" s="4" t="str">
        <f t="shared" si="53"/>
        <v>Bloomberg-CPI YoY-03-2014</v>
      </c>
      <c r="G333" s="7">
        <v>41711</v>
      </c>
      <c r="H333" s="7" t="str">
        <f t="shared" si="56"/>
        <v>03-2014</v>
      </c>
      <c r="I333" s="7" t="str">
        <f t="shared" ca="1" si="57"/>
        <v>Bloomberg: MBA-CPI YoY-03-2014</v>
      </c>
      <c r="J333" s="4" t="str">
        <f t="shared" ca="1" si="54"/>
        <v>CPI YoY-MBA:03-2014</v>
      </c>
      <c r="K333" s="1" t="s">
        <v>38</v>
      </c>
      <c r="L333" s="2"/>
      <c r="M333" s="2"/>
      <c r="N333" s="2"/>
      <c r="O333" s="2"/>
      <c r="P333" s="2"/>
      <c r="Q333" s="2"/>
      <c r="R333" s="2"/>
      <c r="X333" s="2"/>
      <c r="Y333" s="2"/>
      <c r="Z333" s="2"/>
      <c r="AA333" s="2"/>
      <c r="AB333" s="2"/>
      <c r="AC333" s="2"/>
      <c r="AD333" s="2"/>
      <c r="BD333" s="2"/>
      <c r="BE333" s="2"/>
      <c r="BF333" s="2"/>
      <c r="BG333" s="2"/>
      <c r="BH333" s="2"/>
      <c r="BI333" s="2"/>
      <c r="BJ333" s="2"/>
      <c r="BP333" s="2">
        <v>1.4E-2</v>
      </c>
      <c r="BQ333" s="2">
        <v>1.9E-2</v>
      </c>
      <c r="BR333" s="2">
        <v>1.7999999999999999E-2</v>
      </c>
      <c r="BS333" s="2">
        <v>2.1000000000000001E-2</v>
      </c>
      <c r="BT333" s="2"/>
      <c r="BU333" s="2"/>
      <c r="BV333" s="2"/>
    </row>
    <row r="334" spans="1:74" x14ac:dyDescent="0.55000000000000004">
      <c r="A334" s="4" t="str">
        <f t="shared" ca="1" si="55"/>
        <v>Mesirow Financial</v>
      </c>
      <c r="B334" s="4" t="str">
        <f t="shared" si="52"/>
        <v>D. Swonk</v>
      </c>
      <c r="C334" s="4" t="s">
        <v>88</v>
      </c>
      <c r="D334" s="4" t="s">
        <v>195</v>
      </c>
      <c r="E334" s="4" t="str">
        <f>IF(COUNTIF($E$2:E333,"Begin: " &amp; C334 &amp; "-" &amp; D334 &amp; "-" &amp; H334)=0,"Begin: " &amp; C334 &amp; "-" &amp; D334 &amp; "-" &amp; H334,IF((C334 &amp; "-" &amp; D334 &amp; "-" &amp; H334)&lt;&gt;(C335 &amp; "-" &amp; D335 &amp; "-" &amp; H335),"End: " &amp; C334 &amp; "-" &amp; D334 &amp; "-" &amp; H334,""))</f>
        <v/>
      </c>
      <c r="F334" s="4" t="str">
        <f t="shared" si="53"/>
        <v>Bloomberg-CPI YoY-03-2014</v>
      </c>
      <c r="G334" s="7">
        <v>41711</v>
      </c>
      <c r="H334" s="7" t="str">
        <f t="shared" si="56"/>
        <v>03-2014</v>
      </c>
      <c r="I334" s="7" t="str">
        <f t="shared" ca="1" si="57"/>
        <v>Bloomberg: Mesirow Financial-CPI YoY-03-2014</v>
      </c>
      <c r="J334" s="4" t="str">
        <f t="shared" ca="1" si="54"/>
        <v>CPI YoY-Mesirow Financial:03-2014</v>
      </c>
      <c r="K334" s="1" t="s">
        <v>39</v>
      </c>
      <c r="L334" s="2"/>
      <c r="M334" s="2"/>
      <c r="N334" s="2"/>
      <c r="O334" s="2"/>
      <c r="P334" s="2"/>
      <c r="Q334" s="2"/>
      <c r="X334" s="2"/>
      <c r="Y334" s="2"/>
      <c r="Z334" s="2"/>
      <c r="AA334" s="2"/>
      <c r="AB334" s="2"/>
      <c r="AC334" s="2"/>
      <c r="BD334" s="2"/>
      <c r="BE334" s="2"/>
      <c r="BF334" s="2"/>
      <c r="BG334" s="2"/>
      <c r="BH334" s="2"/>
      <c r="BI334" s="2"/>
      <c r="BP334" s="2">
        <v>1.4E-2</v>
      </c>
      <c r="BQ334" s="2">
        <v>1.7999999999999999E-2</v>
      </c>
      <c r="BR334" s="2">
        <v>1.9E-2</v>
      </c>
      <c r="BS334" s="2">
        <v>0.02</v>
      </c>
      <c r="BT334" s="2"/>
      <c r="BU334" s="2"/>
    </row>
    <row r="335" spans="1:74" x14ac:dyDescent="0.55000000000000004">
      <c r="A335" s="4" t="str">
        <f t="shared" ca="1" si="55"/>
        <v>MFR</v>
      </c>
      <c r="B335" s="4" t="str">
        <f t="shared" si="52"/>
        <v>J. Shapiro</v>
      </c>
      <c r="C335" s="4" t="s">
        <v>88</v>
      </c>
      <c r="D335" s="4" t="s">
        <v>195</v>
      </c>
      <c r="E335" s="4" t="str">
        <f>IF(COUNTIF($E$2:E334,"Begin: " &amp; C335 &amp; "-" &amp; D335 &amp; "-" &amp; H335)=0,"Begin: " &amp; C335 &amp; "-" &amp; D335 &amp; "-" &amp; H335,IF((C335 &amp; "-" &amp; D335 &amp; "-" &amp; H335)&lt;&gt;(C336 &amp; "-" &amp; D336 &amp; "-" &amp; H336),"End: " &amp; C335 &amp; "-" &amp; D335 &amp; "-" &amp; H335,""))</f>
        <v/>
      </c>
      <c r="F335" s="4" t="str">
        <f t="shared" si="53"/>
        <v>Bloomberg-CPI YoY-03-2014</v>
      </c>
      <c r="G335" s="7">
        <v>41711</v>
      </c>
      <c r="H335" s="7" t="str">
        <f t="shared" si="56"/>
        <v>03-2014</v>
      </c>
      <c r="I335" s="7" t="str">
        <f t="shared" ca="1" si="57"/>
        <v>Bloomberg: MFR-CPI YoY-03-2014</v>
      </c>
      <c r="J335" s="4" t="str">
        <f t="shared" ca="1" si="54"/>
        <v>CPI YoY-MFR:03-2014</v>
      </c>
      <c r="K335" s="1" t="s">
        <v>40</v>
      </c>
      <c r="L335" s="2"/>
      <c r="M335" s="2"/>
      <c r="N335" s="2"/>
      <c r="O335" s="2"/>
      <c r="P335" s="2"/>
      <c r="Q335" s="2"/>
      <c r="X335" s="2"/>
      <c r="Y335" s="2"/>
      <c r="Z335" s="2"/>
      <c r="AA335" s="2"/>
      <c r="AB335" s="2"/>
      <c r="AC335" s="2"/>
      <c r="BD335" s="2"/>
      <c r="BE335" s="2"/>
      <c r="BF335" s="2"/>
      <c r="BG335" s="2"/>
      <c r="BH335" s="2"/>
      <c r="BI335" s="2"/>
      <c r="BP335" s="2">
        <v>1.2999999999999999E-2</v>
      </c>
      <c r="BQ335" s="2">
        <v>1.7999999999999999E-2</v>
      </c>
      <c r="BR335" s="2">
        <v>1.7999999999999999E-2</v>
      </c>
      <c r="BS335" s="2">
        <v>1.9E-2</v>
      </c>
      <c r="BT335" s="2"/>
      <c r="BU335" s="2"/>
    </row>
    <row r="336" spans="1:74" x14ac:dyDescent="0.55000000000000004">
      <c r="A336" s="4" t="str">
        <f t="shared" ca="1" si="55"/>
        <v>Moody’s Analytics</v>
      </c>
      <c r="B336" s="4" t="str">
        <f t="shared" si="52"/>
        <v>M. Zandi</v>
      </c>
      <c r="C336" s="4" t="s">
        <v>88</v>
      </c>
      <c r="D336" s="4" t="s">
        <v>195</v>
      </c>
      <c r="E336" s="4" t="str">
        <f>IF(COUNTIF($E$2:E335,"Begin: " &amp; C336 &amp; "-" &amp; D336 &amp; "-" &amp; H336)=0,"Begin: " &amp; C336 &amp; "-" &amp; D336 &amp; "-" &amp; H336,IF((C336 &amp; "-" &amp; D336 &amp; "-" &amp; H336)&lt;&gt;(C337 &amp; "-" &amp; D337 &amp; "-" &amp; H337),"End: " &amp; C336 &amp; "-" &amp; D336 &amp; "-" &amp; H336,""))</f>
        <v/>
      </c>
      <c r="F336" s="4" t="str">
        <f t="shared" si="53"/>
        <v>Bloomberg-CPI YoY-03-2014</v>
      </c>
      <c r="G336" s="7">
        <v>41711</v>
      </c>
      <c r="H336" s="7" t="str">
        <f t="shared" si="56"/>
        <v>03-2014</v>
      </c>
      <c r="I336" s="7" t="str">
        <f t="shared" ca="1" si="57"/>
        <v>Bloomberg: Moody’s Analytics-CPI YoY-03-2014</v>
      </c>
      <c r="J336" s="4" t="str">
        <f t="shared" ca="1" si="54"/>
        <v>CPI YoY-Moody’s Analytics:03-2014</v>
      </c>
      <c r="K336" s="1" t="s">
        <v>41</v>
      </c>
      <c r="L336" s="2"/>
      <c r="M336" s="2"/>
      <c r="N336" s="2"/>
      <c r="O336" s="2"/>
      <c r="P336" s="2"/>
      <c r="Q336" s="2"/>
      <c r="R336" s="2"/>
      <c r="X336" s="2"/>
      <c r="Y336" s="2"/>
      <c r="Z336" s="2"/>
      <c r="AA336" s="2"/>
      <c r="AB336" s="2"/>
      <c r="AC336" s="2"/>
      <c r="AD336" s="2"/>
      <c r="BD336" s="2"/>
      <c r="BE336" s="2"/>
      <c r="BF336" s="2"/>
      <c r="BG336" s="2"/>
      <c r="BH336" s="2"/>
      <c r="BI336" s="2"/>
      <c r="BJ336" s="2"/>
      <c r="BP336" s="2">
        <v>1.4E-2</v>
      </c>
      <c r="BQ336" s="2">
        <v>1.9E-2</v>
      </c>
      <c r="BR336" s="2">
        <v>1.7999999999999999E-2</v>
      </c>
      <c r="BS336" s="2">
        <v>0.02</v>
      </c>
      <c r="BT336" s="2"/>
      <c r="BU336" s="2"/>
      <c r="BV336" s="2"/>
    </row>
    <row r="337" spans="1:74" x14ac:dyDescent="0.55000000000000004">
      <c r="A337" s="4" t="str">
        <f t="shared" ca="1" si="55"/>
        <v>Moody's Capital Mkt</v>
      </c>
      <c r="B337" s="4" t="str">
        <f t="shared" si="52"/>
        <v>J. Lonski</v>
      </c>
      <c r="C337" s="4" t="s">
        <v>88</v>
      </c>
      <c r="D337" s="4" t="s">
        <v>195</v>
      </c>
      <c r="E337" s="4" t="str">
        <f>IF(COUNTIF($E$2:E336,"Begin: " &amp; C337 &amp; "-" &amp; D337 &amp; "-" &amp; H337)=0,"Begin: " &amp; C337 &amp; "-" &amp; D337 &amp; "-" &amp; H337,IF((C337 &amp; "-" &amp; D337 &amp; "-" &amp; H337)&lt;&gt;(C338 &amp; "-" &amp; D338 &amp; "-" &amp; H338),"End: " &amp; C337 &amp; "-" &amp; D337 &amp; "-" &amp; H337,""))</f>
        <v/>
      </c>
      <c r="F337" s="4" t="str">
        <f t="shared" si="53"/>
        <v>Bloomberg-CPI YoY-03-2014</v>
      </c>
      <c r="G337" s="7">
        <v>41711</v>
      </c>
      <c r="H337" s="7" t="str">
        <f t="shared" si="56"/>
        <v>03-2014</v>
      </c>
      <c r="I337" s="7" t="str">
        <f t="shared" ca="1" si="57"/>
        <v>Bloomberg: Moody's Capital Mkt-CPI YoY-03-2014</v>
      </c>
      <c r="J337" s="4" t="str">
        <f t="shared" ca="1" si="54"/>
        <v>CPI YoY-Moody's Capital Mkt:03-2014</v>
      </c>
      <c r="K337" s="1" t="s">
        <v>78</v>
      </c>
      <c r="L337" s="2"/>
      <c r="M337" s="2"/>
      <c r="N337" s="2"/>
      <c r="O337" s="2"/>
      <c r="P337" s="2"/>
      <c r="Q337" s="2"/>
      <c r="R337" s="2"/>
      <c r="X337" s="2"/>
      <c r="Y337" s="2"/>
      <c r="Z337" s="2"/>
      <c r="AA337" s="2"/>
      <c r="AB337" s="2"/>
      <c r="AC337" s="2"/>
      <c r="AD337" s="2"/>
      <c r="BD337" s="2"/>
      <c r="BE337" s="2"/>
      <c r="BF337" s="2"/>
      <c r="BG337" s="2"/>
      <c r="BH337" s="2"/>
      <c r="BI337" s="2"/>
      <c r="BJ337" s="2"/>
      <c r="BP337" s="2">
        <v>1.7999999999999999E-2</v>
      </c>
      <c r="BQ337" s="2">
        <v>1.7999999999999999E-2</v>
      </c>
      <c r="BR337" s="2">
        <v>1.9E-2</v>
      </c>
      <c r="BS337" s="2">
        <v>0.02</v>
      </c>
      <c r="BT337" s="2"/>
      <c r="BU337" s="2"/>
      <c r="BV337" s="2"/>
    </row>
    <row r="338" spans="1:74" x14ac:dyDescent="0.55000000000000004">
      <c r="A338" s="4" t="str">
        <f t="shared" ca="1" si="55"/>
        <v>Morgan Stanley</v>
      </c>
      <c r="B338" s="4" t="str">
        <f t="shared" si="52"/>
        <v>Reinhart/Wieseman</v>
      </c>
      <c r="C338" s="4" t="s">
        <v>88</v>
      </c>
      <c r="D338" s="4" t="s">
        <v>195</v>
      </c>
      <c r="E338" s="4" t="str">
        <f>IF(COUNTIF($E$2:E337,"Begin: " &amp; C338 &amp; "-" &amp; D338 &amp; "-" &amp; H338)=0,"Begin: " &amp; C338 &amp; "-" &amp; D338 &amp; "-" &amp; H338,IF((C338 &amp; "-" &amp; D338 &amp; "-" &amp; H338)&lt;&gt;(C339 &amp; "-" &amp; D339 &amp; "-" &amp; H339),"End: " &amp; C338 &amp; "-" &amp; D338 &amp; "-" &amp; H338,""))</f>
        <v/>
      </c>
      <c r="F338" s="4" t="str">
        <f t="shared" si="53"/>
        <v>Bloomberg-CPI YoY-03-2014</v>
      </c>
      <c r="G338" s="7">
        <v>41711</v>
      </c>
      <c r="H338" s="7" t="str">
        <f t="shared" si="56"/>
        <v>03-2014</v>
      </c>
      <c r="I338" s="7" t="str">
        <f t="shared" ca="1" si="57"/>
        <v>Bloomberg: Morgan Stanley-CPI YoY-03-2014</v>
      </c>
      <c r="J338" s="4" t="str">
        <f t="shared" ca="1" si="54"/>
        <v>CPI YoY-Morgan Stanley:03-2014</v>
      </c>
      <c r="K338" s="1" t="s">
        <v>194</v>
      </c>
      <c r="L338" s="2"/>
      <c r="M338" s="2"/>
      <c r="N338" s="2"/>
      <c r="O338" s="2"/>
      <c r="P338" s="2"/>
      <c r="Q338" s="2"/>
      <c r="X338" s="2"/>
      <c r="Y338" s="2"/>
      <c r="Z338" s="2"/>
      <c r="AA338" s="2"/>
      <c r="AB338" s="2"/>
      <c r="AC338" s="2"/>
      <c r="BD338" s="2"/>
      <c r="BE338" s="2"/>
      <c r="BF338" s="2"/>
      <c r="BG338" s="2"/>
      <c r="BH338" s="2"/>
      <c r="BI338" s="2"/>
      <c r="BP338" s="2">
        <v>1.0999999999999999E-2</v>
      </c>
      <c r="BQ338" s="2">
        <v>1.7000000000000001E-2</v>
      </c>
      <c r="BR338" s="2">
        <v>1.4999999999999999E-2</v>
      </c>
      <c r="BS338" s="2">
        <v>1.6E-2</v>
      </c>
      <c r="BT338" s="2"/>
      <c r="BU338" s="2"/>
    </row>
    <row r="339" spans="1:74" x14ac:dyDescent="0.55000000000000004">
      <c r="A339" s="4" t="str">
        <f t="shared" ca="1" si="55"/>
        <v>NAHB</v>
      </c>
      <c r="B339" s="4" t="str">
        <f t="shared" si="52"/>
        <v>D. Crowe</v>
      </c>
      <c r="C339" s="4" t="s">
        <v>88</v>
      </c>
      <c r="D339" s="4" t="s">
        <v>195</v>
      </c>
      <c r="E339" s="4" t="str">
        <f>IF(COUNTIF($E$2:E338,"Begin: " &amp; C339 &amp; "-" &amp; D339 &amp; "-" &amp; H339)=0,"Begin: " &amp; C339 &amp; "-" &amp; D339 &amp; "-" &amp; H339,IF((C339 &amp; "-" &amp; D339 &amp; "-" &amp; H339)&lt;&gt;(C340 &amp; "-" &amp; D340 &amp; "-" &amp; H340),"End: " &amp; C339 &amp; "-" &amp; D339 &amp; "-" &amp; H339,""))</f>
        <v/>
      </c>
      <c r="F339" s="4" t="str">
        <f t="shared" si="53"/>
        <v>Bloomberg-CPI YoY-03-2014</v>
      </c>
      <c r="G339" s="7">
        <v>41711</v>
      </c>
      <c r="H339" s="7" t="str">
        <f t="shared" si="56"/>
        <v>03-2014</v>
      </c>
      <c r="I339" s="7" t="str">
        <f t="shared" ca="1" si="57"/>
        <v>Bloomberg: NAHB-CPI YoY-03-2014</v>
      </c>
      <c r="J339" s="4" t="str">
        <f t="shared" ca="1" si="54"/>
        <v>CPI YoY-NAHB:03-2014</v>
      </c>
      <c r="K339" s="1" t="s">
        <v>43</v>
      </c>
      <c r="L339" s="2"/>
      <c r="M339" s="2"/>
      <c r="N339" s="2"/>
      <c r="O339" s="2"/>
      <c r="P339" s="2"/>
      <c r="Q339" s="2"/>
      <c r="R339" s="2"/>
      <c r="X339" s="2"/>
      <c r="Y339" s="2"/>
      <c r="Z339" s="2"/>
      <c r="AA339" s="2"/>
      <c r="AB339" s="2"/>
      <c r="AC339" s="2"/>
      <c r="AD339" s="2"/>
      <c r="BD339" s="2"/>
      <c r="BE339" s="2"/>
      <c r="BF339" s="2"/>
      <c r="BG339" s="2"/>
      <c r="BH339" s="2"/>
      <c r="BI339" s="2"/>
      <c r="BJ339" s="2"/>
      <c r="BP339" s="2">
        <v>1.2999999999999999E-2</v>
      </c>
      <c r="BQ339" s="2">
        <v>1.6E-2</v>
      </c>
      <c r="BR339" s="2">
        <v>1.4999999999999999E-2</v>
      </c>
      <c r="BS339" s="2">
        <v>1.7000000000000001E-2</v>
      </c>
      <c r="BT339" s="2"/>
      <c r="BU339" s="2"/>
      <c r="BV339" s="2"/>
    </row>
    <row r="340" spans="1:74" x14ac:dyDescent="0.55000000000000004">
      <c r="A340" s="4" t="str">
        <f t="shared" ca="1" si="55"/>
        <v>Naroff Economics</v>
      </c>
      <c r="B340" s="4" t="str">
        <f t="shared" si="52"/>
        <v>J. Naroff</v>
      </c>
      <c r="C340" s="4" t="s">
        <v>88</v>
      </c>
      <c r="D340" s="4" t="s">
        <v>195</v>
      </c>
      <c r="E340" s="4" t="str">
        <f>IF(COUNTIF($E$2:E339,"Begin: " &amp; C340 &amp; "-" &amp; D340 &amp; "-" &amp; H340)=0,"Begin: " &amp; C340 &amp; "-" &amp; D340 &amp; "-" &amp; H340,IF((C340 &amp; "-" &amp; D340 &amp; "-" &amp; H340)&lt;&gt;(C341 &amp; "-" &amp; D341 &amp; "-" &amp; H341),"End: " &amp; C340 &amp; "-" &amp; D340 &amp; "-" &amp; H340,""))</f>
        <v/>
      </c>
      <c r="F340" s="4" t="str">
        <f t="shared" si="53"/>
        <v>Bloomberg-CPI YoY-03-2014</v>
      </c>
      <c r="G340" s="7">
        <v>41711</v>
      </c>
      <c r="H340" s="7" t="str">
        <f t="shared" si="56"/>
        <v>03-2014</v>
      </c>
      <c r="I340" s="7" t="str">
        <f t="shared" ca="1" si="57"/>
        <v>Bloomberg: Naroff Economics-CPI YoY-03-2014</v>
      </c>
      <c r="J340" s="4" t="str">
        <f t="shared" ca="1" si="54"/>
        <v>CPI YoY-Naroff Economics:03-2014</v>
      </c>
      <c r="K340" s="1" t="s">
        <v>44</v>
      </c>
      <c r="L340" s="2"/>
      <c r="M340" s="2"/>
      <c r="N340" s="2"/>
      <c r="O340" s="2"/>
      <c r="P340" s="2"/>
      <c r="Q340" s="2"/>
      <c r="R340" s="2"/>
      <c r="X340" s="2"/>
      <c r="Y340" s="2"/>
      <c r="Z340" s="2"/>
      <c r="AA340" s="2"/>
      <c r="AB340" s="2"/>
      <c r="AC340" s="2"/>
      <c r="AD340" s="2"/>
      <c r="BD340" s="2"/>
      <c r="BE340" s="2"/>
      <c r="BF340" s="2"/>
      <c r="BG340" s="2"/>
      <c r="BH340" s="2"/>
      <c r="BI340" s="2"/>
      <c r="BJ340" s="2"/>
      <c r="BP340" s="2">
        <v>1.0999999999999999E-2</v>
      </c>
      <c r="BQ340" s="2">
        <v>1.4999999999999999E-2</v>
      </c>
      <c r="BR340" s="2">
        <v>1.4E-2</v>
      </c>
      <c r="BS340" s="2">
        <v>1.7000000000000001E-2</v>
      </c>
      <c r="BT340" s="2"/>
      <c r="BU340" s="2"/>
      <c r="BV340" s="2"/>
    </row>
    <row r="341" spans="1:74" x14ac:dyDescent="0.55000000000000004">
      <c r="A341" s="4" t="str">
        <f t="shared" ca="1" si="55"/>
        <v>Natl Bank Canada</v>
      </c>
      <c r="B341" s="4" t="str">
        <f t="shared" si="52"/>
        <v>S. Marion</v>
      </c>
      <c r="C341" s="4" t="s">
        <v>88</v>
      </c>
      <c r="D341" s="4" t="s">
        <v>195</v>
      </c>
      <c r="E341" s="4" t="str">
        <f>IF(COUNTIF($E$2:E340,"Begin: " &amp; C341 &amp; "-" &amp; D341 &amp; "-" &amp; H341)=0,"Begin: " &amp; C341 &amp; "-" &amp; D341 &amp; "-" &amp; H341,IF((C341 &amp; "-" &amp; D341 &amp; "-" &amp; H341)&lt;&gt;(C342 &amp; "-" &amp; D342 &amp; "-" &amp; H342),"End: " &amp; C341 &amp; "-" &amp; D341 &amp; "-" &amp; H341,""))</f>
        <v/>
      </c>
      <c r="F341" s="4" t="str">
        <f t="shared" si="53"/>
        <v>Bloomberg-CPI YoY-03-2014</v>
      </c>
      <c r="G341" s="7">
        <v>41711</v>
      </c>
      <c r="H341" s="7" t="str">
        <f t="shared" si="56"/>
        <v>03-2014</v>
      </c>
      <c r="I341" s="7" t="str">
        <f t="shared" ca="1" si="57"/>
        <v>Bloomberg: Natl Bank Canada-CPI YoY-03-2014</v>
      </c>
      <c r="J341" s="4" t="str">
        <f t="shared" ca="1" si="54"/>
        <v>CPI YoY-Natl Bank Canada:03-2014</v>
      </c>
      <c r="K341" s="1" t="s">
        <v>191</v>
      </c>
      <c r="L341" s="2"/>
      <c r="M341" s="2"/>
      <c r="N341" s="2"/>
      <c r="O341" s="2"/>
      <c r="P341" s="2"/>
      <c r="Q341" s="2"/>
      <c r="X341" s="2"/>
      <c r="Y341" s="2"/>
      <c r="Z341" s="2"/>
      <c r="AA341" s="2"/>
      <c r="AB341" s="2"/>
      <c r="AC341" s="2"/>
      <c r="BD341" s="2"/>
      <c r="BE341" s="2"/>
      <c r="BF341" s="2"/>
      <c r="BG341" s="2"/>
      <c r="BH341" s="2"/>
      <c r="BI341" s="2"/>
      <c r="BP341" s="2">
        <v>1.4E-2</v>
      </c>
      <c r="BQ341" s="2">
        <v>1.7999999999999999E-2</v>
      </c>
      <c r="BR341" s="2">
        <v>1.7000000000000001E-2</v>
      </c>
      <c r="BS341" s="2">
        <v>1.7999999999999999E-2</v>
      </c>
      <c r="BT341" s="2"/>
      <c r="BU341" s="2"/>
    </row>
    <row r="342" spans="1:74" x14ac:dyDescent="0.55000000000000004">
      <c r="A342" s="4" t="str">
        <f t="shared" ca="1" si="55"/>
        <v>Nomura</v>
      </c>
      <c r="B342" s="4" t="str">
        <f t="shared" si="52"/>
        <v>L. Alexander</v>
      </c>
      <c r="C342" s="4" t="s">
        <v>88</v>
      </c>
      <c r="D342" s="4" t="s">
        <v>195</v>
      </c>
      <c r="E342" s="4" t="str">
        <f>IF(COUNTIF($E$2:E341,"Begin: " &amp; C342 &amp; "-" &amp; D342 &amp; "-" &amp; H342)=0,"Begin: " &amp; C342 &amp; "-" &amp; D342 &amp; "-" &amp; H342,IF((C342 &amp; "-" &amp; D342 &amp; "-" &amp; H342)&lt;&gt;(C343 &amp; "-" &amp; D343 &amp; "-" &amp; H343),"End: " &amp; C342 &amp; "-" &amp; D342 &amp; "-" &amp; H342,""))</f>
        <v/>
      </c>
      <c r="F342" s="4" t="str">
        <f t="shared" si="53"/>
        <v>Bloomberg-CPI YoY-03-2014</v>
      </c>
      <c r="G342" s="7">
        <v>41711</v>
      </c>
      <c r="H342" s="7" t="str">
        <f t="shared" si="56"/>
        <v>03-2014</v>
      </c>
      <c r="I342" s="7" t="str">
        <f t="shared" ca="1" si="57"/>
        <v>Bloomberg: Nomura-CPI YoY-03-2014</v>
      </c>
      <c r="J342" s="4" t="str">
        <f t="shared" ca="1" si="54"/>
        <v>CPI YoY-Nomura:03-2014</v>
      </c>
      <c r="K342" s="1" t="s">
        <v>45</v>
      </c>
      <c r="L342" s="2"/>
      <c r="M342" s="2"/>
      <c r="N342" s="2"/>
      <c r="O342" s="2"/>
      <c r="P342" s="2"/>
      <c r="Q342" s="2"/>
      <c r="X342" s="2"/>
      <c r="Y342" s="2"/>
      <c r="Z342" s="2"/>
      <c r="AA342" s="2"/>
      <c r="AB342" s="2"/>
      <c r="AC342" s="2"/>
      <c r="BD342" s="2"/>
      <c r="BE342" s="2"/>
      <c r="BF342" s="2"/>
      <c r="BG342" s="2"/>
      <c r="BH342" s="2"/>
      <c r="BI342" s="2"/>
      <c r="BP342" s="2">
        <v>1.2E-2</v>
      </c>
      <c r="BQ342" s="2">
        <v>1.7000000000000001E-2</v>
      </c>
      <c r="BR342" s="2">
        <v>1.4E-2</v>
      </c>
      <c r="BS342" s="2">
        <v>1.7000000000000001E-2</v>
      </c>
      <c r="BT342" s="2"/>
      <c r="BU342" s="2"/>
    </row>
    <row r="343" spans="1:74" x14ac:dyDescent="0.55000000000000004">
      <c r="A343" s="4" t="str">
        <f t="shared" ca="1" si="55"/>
        <v>Nord LB</v>
      </c>
      <c r="B343" s="4" t="str">
        <f t="shared" si="52"/>
        <v>B. Krampen</v>
      </c>
      <c r="C343" s="4" t="s">
        <v>88</v>
      </c>
      <c r="D343" s="4" t="s">
        <v>195</v>
      </c>
      <c r="E343" s="4" t="str">
        <f>IF(COUNTIF($E$2:E342,"Begin: " &amp; C343 &amp; "-" &amp; D343 &amp; "-" &amp; H343)=0,"Begin: " &amp; C343 &amp; "-" &amp; D343 &amp; "-" &amp; H343,IF((C343 &amp; "-" &amp; D343 &amp; "-" &amp; H343)&lt;&gt;(C344 &amp; "-" &amp; D344 &amp; "-" &amp; H344),"End: " &amp; C343 &amp; "-" &amp; D343 &amp; "-" &amp; H343,""))</f>
        <v/>
      </c>
      <c r="F343" s="4" t="str">
        <f t="shared" si="53"/>
        <v>Bloomberg-CPI YoY-03-2014</v>
      </c>
      <c r="G343" s="7">
        <v>41711</v>
      </c>
      <c r="H343" s="7" t="str">
        <f t="shared" si="56"/>
        <v>03-2014</v>
      </c>
      <c r="I343" s="7" t="str">
        <f t="shared" ca="1" si="57"/>
        <v>Bloomberg: Nord LB-CPI YoY-03-2014</v>
      </c>
      <c r="J343" s="4" t="str">
        <f t="shared" ca="1" si="54"/>
        <v>CPI YoY-Nord LB:03-2014</v>
      </c>
      <c r="K343" s="1" t="s">
        <v>46</v>
      </c>
      <c r="L343" s="2"/>
      <c r="M343" s="2"/>
      <c r="N343" s="2"/>
      <c r="O343" s="2"/>
      <c r="P343" s="2"/>
      <c r="Q343" s="2"/>
      <c r="X343" s="2"/>
      <c r="Y343" s="2"/>
      <c r="Z343" s="2"/>
      <c r="AA343" s="2"/>
      <c r="AB343" s="2"/>
      <c r="AC343" s="2"/>
      <c r="BD343" s="2"/>
      <c r="BE343" s="2"/>
      <c r="BF343" s="2"/>
      <c r="BG343" s="2"/>
      <c r="BH343" s="2"/>
      <c r="BI343" s="2"/>
      <c r="BP343" s="2">
        <v>1.4999999999999999E-2</v>
      </c>
      <c r="BQ343" s="2">
        <v>0.02</v>
      </c>
      <c r="BR343" s="2">
        <v>2.1000000000000001E-2</v>
      </c>
      <c r="BS343" s="2">
        <v>2.4E-2</v>
      </c>
      <c r="BT343" s="2"/>
      <c r="BU343" s="2"/>
    </row>
    <row r="344" spans="1:74" x14ac:dyDescent="0.55000000000000004">
      <c r="A344" s="4" t="str">
        <f t="shared" ca="1" si="55"/>
        <v>Northern Trust</v>
      </c>
      <c r="B344" s="4" t="str">
        <f t="shared" si="52"/>
        <v>C. Tannenbaum</v>
      </c>
      <c r="C344" s="4" t="s">
        <v>88</v>
      </c>
      <c r="D344" s="4" t="s">
        <v>195</v>
      </c>
      <c r="E344" s="4" t="str">
        <f>IF(COUNTIF($E$2:E343,"Begin: " &amp; C344 &amp; "-" &amp; D344 &amp; "-" &amp; H344)=0,"Begin: " &amp; C344 &amp; "-" &amp; D344 &amp; "-" &amp; H344,IF((C344 &amp; "-" &amp; D344 &amp; "-" &amp; H344)&lt;&gt;(C345 &amp; "-" &amp; D345 &amp; "-" &amp; H345),"End: " &amp; C344 &amp; "-" &amp; D344 &amp; "-" &amp; H344,""))</f>
        <v/>
      </c>
      <c r="F344" s="4" t="str">
        <f t="shared" si="53"/>
        <v>Bloomberg-CPI YoY-03-2014</v>
      </c>
      <c r="G344" s="7">
        <v>41711</v>
      </c>
      <c r="H344" s="7" t="str">
        <f t="shared" si="56"/>
        <v>03-2014</v>
      </c>
      <c r="I344" s="7" t="str">
        <f t="shared" ca="1" si="57"/>
        <v>Bloomberg: Northern Trust-CPI YoY-03-2014</v>
      </c>
      <c r="J344" s="4" t="str">
        <f t="shared" ca="1" si="54"/>
        <v>CPI YoY-Northern Trust:03-2014</v>
      </c>
      <c r="K344" s="1" t="s">
        <v>47</v>
      </c>
      <c r="L344" s="2"/>
      <c r="M344" s="2"/>
      <c r="N344" s="2"/>
      <c r="O344" s="2"/>
      <c r="P344" s="2"/>
      <c r="X344" s="2"/>
      <c r="Y344" s="2"/>
      <c r="Z344" s="2"/>
      <c r="AA344" s="2"/>
      <c r="AB344" s="2"/>
      <c r="BD344" s="2"/>
      <c r="BE344" s="2"/>
      <c r="BF344" s="2"/>
      <c r="BG344" s="2"/>
      <c r="BH344" s="2"/>
      <c r="BP344" s="2">
        <v>0.02</v>
      </c>
      <c r="BQ344" s="2">
        <v>1.9E-2</v>
      </c>
      <c r="BR344" s="2">
        <v>0.02</v>
      </c>
      <c r="BS344" s="2">
        <v>2.1000000000000001E-2</v>
      </c>
      <c r="BT344" s="2"/>
    </row>
    <row r="345" spans="1:74" x14ac:dyDescent="0.55000000000000004">
      <c r="A345" s="4" t="str">
        <f t="shared" ca="1" si="55"/>
        <v>OSK Group/DMG</v>
      </c>
      <c r="B345" s="4" t="str">
        <f t="shared" si="52"/>
        <v>T. Lam</v>
      </c>
      <c r="C345" s="4" t="s">
        <v>88</v>
      </c>
      <c r="D345" s="4" t="s">
        <v>195</v>
      </c>
      <c r="E345" s="4" t="str">
        <f>IF(COUNTIF($E$2:E344,"Begin: " &amp; C345 &amp; "-" &amp; D345 &amp; "-" &amp; H345)=0,"Begin: " &amp; C345 &amp; "-" &amp; D345 &amp; "-" &amp; H345,IF((C345 &amp; "-" &amp; D345 &amp; "-" &amp; H345)&lt;&gt;(C346 &amp; "-" &amp; D346 &amp; "-" &amp; H346),"End: " &amp; C345 &amp; "-" &amp; D345 &amp; "-" &amp; H345,""))</f>
        <v/>
      </c>
      <c r="F345" s="4" t="str">
        <f t="shared" si="53"/>
        <v>Bloomberg-CPI YoY-03-2014</v>
      </c>
      <c r="G345" s="7">
        <v>41711</v>
      </c>
      <c r="H345" s="7" t="str">
        <f t="shared" si="56"/>
        <v>03-2014</v>
      </c>
      <c r="I345" s="7" t="str">
        <f t="shared" ca="1" si="57"/>
        <v>Bloomberg: OSK Group/DMG-CPI YoY-03-2014</v>
      </c>
      <c r="J345" s="4" t="str">
        <f t="shared" ca="1" si="54"/>
        <v>CPI YoY-OSK Group/DMG:03-2014</v>
      </c>
      <c r="K345" s="1" t="s">
        <v>48</v>
      </c>
      <c r="L345" s="2"/>
      <c r="M345" s="2"/>
      <c r="N345" s="2"/>
      <c r="O345" s="2"/>
      <c r="P345" s="2"/>
      <c r="Q345" s="2"/>
      <c r="X345" s="2"/>
      <c r="Y345" s="2"/>
      <c r="Z345" s="2"/>
      <c r="AA345" s="2"/>
      <c r="AB345" s="2"/>
      <c r="AC345" s="2"/>
      <c r="BD345" s="2"/>
      <c r="BE345" s="2"/>
      <c r="BF345" s="2"/>
      <c r="BG345" s="2"/>
      <c r="BH345" s="2"/>
      <c r="BI345" s="2"/>
      <c r="BP345" s="2">
        <v>1.4E-2</v>
      </c>
      <c r="BQ345" s="2">
        <v>1.6E-2</v>
      </c>
      <c r="BR345" s="2">
        <v>1.7999999999999999E-2</v>
      </c>
      <c r="BS345" s="2">
        <v>1.9E-2</v>
      </c>
      <c r="BT345" s="2"/>
      <c r="BU345" s="2"/>
    </row>
    <row r="346" spans="1:74" x14ac:dyDescent="0.55000000000000004">
      <c r="A346" s="4" t="str">
        <f t="shared" ca="1" si="55"/>
        <v>Oxford Economics</v>
      </c>
      <c r="B346" s="4" t="str">
        <f t="shared" si="52"/>
        <v>G. Daco</v>
      </c>
      <c r="C346" s="4" t="s">
        <v>88</v>
      </c>
      <c r="D346" s="4" t="s">
        <v>195</v>
      </c>
      <c r="E346" s="4" t="str">
        <f>IF(COUNTIF($E$2:E345,"Begin: " &amp; C346 &amp; "-" &amp; D346 &amp; "-" &amp; H346)=0,"Begin: " &amp; C346 &amp; "-" &amp; D346 &amp; "-" &amp; H346,IF((C346 &amp; "-" &amp; D346 &amp; "-" &amp; H346)&lt;&gt;(C347 &amp; "-" &amp; D347 &amp; "-" &amp; H347),"End: " &amp; C346 &amp; "-" &amp; D346 &amp; "-" &amp; H346,""))</f>
        <v/>
      </c>
      <c r="F346" s="4" t="str">
        <f t="shared" si="53"/>
        <v>Bloomberg-CPI YoY-03-2014</v>
      </c>
      <c r="G346" s="7">
        <v>41711</v>
      </c>
      <c r="H346" s="7" t="str">
        <f t="shared" si="56"/>
        <v>03-2014</v>
      </c>
      <c r="I346" s="7" t="str">
        <f t="shared" ca="1" si="57"/>
        <v>Bloomberg: Oxford Economics-CPI YoY-03-2014</v>
      </c>
      <c r="J346" s="4" t="str">
        <f t="shared" ca="1" si="54"/>
        <v>CPI YoY-Oxford Economics:03-2014</v>
      </c>
      <c r="K346" s="1" t="s">
        <v>49</v>
      </c>
      <c r="L346" s="2"/>
      <c r="M346" s="2"/>
      <c r="N346" s="2"/>
      <c r="O346" s="2"/>
      <c r="P346" s="2"/>
      <c r="Q346" s="2"/>
      <c r="R346" s="2"/>
      <c r="X346" s="2"/>
      <c r="Y346" s="2"/>
      <c r="Z346" s="2"/>
      <c r="AA346" s="2"/>
      <c r="AB346" s="2"/>
      <c r="AC346" s="2"/>
      <c r="AD346" s="2"/>
      <c r="BD346" s="2"/>
      <c r="BE346" s="2"/>
      <c r="BF346" s="2"/>
      <c r="BG346" s="2"/>
      <c r="BH346" s="2"/>
      <c r="BI346" s="2"/>
      <c r="BJ346" s="2"/>
      <c r="BP346" s="2">
        <v>1.4999999999999999E-2</v>
      </c>
      <c r="BQ346" s="2">
        <v>1.7999999999999999E-2</v>
      </c>
      <c r="BR346" s="2">
        <v>1.7000000000000001E-2</v>
      </c>
      <c r="BS346" s="2">
        <v>1.9E-2</v>
      </c>
      <c r="BT346" s="2"/>
      <c r="BU346" s="2"/>
      <c r="BV346" s="2"/>
    </row>
    <row r="347" spans="1:74" x14ac:dyDescent="0.55000000000000004">
      <c r="A347" s="4" t="str">
        <f t="shared" ca="1" si="55"/>
        <v>Pierpont Securities</v>
      </c>
      <c r="B347" s="4" t="str">
        <f t="shared" si="52"/>
        <v>S. Stanley</v>
      </c>
      <c r="C347" s="4" t="s">
        <v>88</v>
      </c>
      <c r="D347" s="4" t="s">
        <v>195</v>
      </c>
      <c r="E347" s="4" t="str">
        <f>IF(COUNTIF($E$2:E346,"Begin: " &amp; C347 &amp; "-" &amp; D347 &amp; "-" &amp; H347)=0,"Begin: " &amp; C347 &amp; "-" &amp; D347 &amp; "-" &amp; H347,IF((C347 &amp; "-" &amp; D347 &amp; "-" &amp; H347)&lt;&gt;(C348 &amp; "-" &amp; D348 &amp; "-" &amp; H348),"End: " &amp; C347 &amp; "-" &amp; D347 &amp; "-" &amp; H347,""))</f>
        <v/>
      </c>
      <c r="F347" s="4" t="str">
        <f t="shared" si="53"/>
        <v>Bloomberg-CPI YoY-03-2014</v>
      </c>
      <c r="G347" s="7">
        <v>41711</v>
      </c>
      <c r="H347" s="7" t="str">
        <f t="shared" si="56"/>
        <v>03-2014</v>
      </c>
      <c r="I347" s="7" t="str">
        <f t="shared" ca="1" si="57"/>
        <v>Bloomberg: Pierpont Securities-CPI YoY-03-2014</v>
      </c>
      <c r="J347" s="4" t="str">
        <f t="shared" ca="1" si="54"/>
        <v>CPI YoY-Pierpont Securities:03-2014</v>
      </c>
      <c r="K347" s="1" t="s">
        <v>50</v>
      </c>
      <c r="L347" s="2"/>
      <c r="M347" s="2"/>
      <c r="N347" s="2"/>
      <c r="O347" s="2"/>
      <c r="P347" s="2"/>
      <c r="Q347" s="2"/>
      <c r="R347" s="2"/>
      <c r="X347" s="2"/>
      <c r="Y347" s="2"/>
      <c r="Z347" s="2"/>
      <c r="AA347" s="2"/>
      <c r="AB347" s="2"/>
      <c r="AC347" s="2"/>
      <c r="AD347" s="2"/>
      <c r="BD347" s="2"/>
      <c r="BE347" s="2"/>
      <c r="BF347" s="2"/>
      <c r="BG347" s="2"/>
      <c r="BH347" s="2"/>
      <c r="BI347" s="2"/>
      <c r="BJ347" s="2"/>
      <c r="BP347" s="2">
        <v>1.4999999999999999E-2</v>
      </c>
      <c r="BQ347" s="2">
        <v>1.7000000000000001E-2</v>
      </c>
      <c r="BR347" s="2">
        <v>1.7999999999999999E-2</v>
      </c>
      <c r="BS347" s="2">
        <v>0.02</v>
      </c>
      <c r="BT347" s="2"/>
      <c r="BU347" s="2"/>
      <c r="BV347" s="2"/>
    </row>
    <row r="348" spans="1:74" x14ac:dyDescent="0.55000000000000004">
      <c r="A348" s="4" t="str">
        <f t="shared" ca="1" si="55"/>
        <v>Pinebridge Invest.</v>
      </c>
      <c r="B348" s="4" t="str">
        <f t="shared" si="52"/>
        <v>M. Schomer</v>
      </c>
      <c r="C348" s="4" t="s">
        <v>88</v>
      </c>
      <c r="D348" s="4" t="s">
        <v>195</v>
      </c>
      <c r="E348" s="4" t="str">
        <f>IF(COUNTIF($E$2:E347,"Begin: " &amp; C348 &amp; "-" &amp; D348 &amp; "-" &amp; H348)=0,"Begin: " &amp; C348 &amp; "-" &amp; D348 &amp; "-" &amp; H348,IF((C348 &amp; "-" &amp; D348 &amp; "-" &amp; H348)&lt;&gt;(C349 &amp; "-" &amp; D349 &amp; "-" &amp; H349),"End: " &amp; C348 &amp; "-" &amp; D348 &amp; "-" &amp; H348,""))</f>
        <v/>
      </c>
      <c r="F348" s="4" t="str">
        <f t="shared" si="53"/>
        <v>Bloomberg-CPI YoY-03-2014</v>
      </c>
      <c r="G348" s="7">
        <v>41711</v>
      </c>
      <c r="H348" s="7" t="str">
        <f t="shared" si="56"/>
        <v>03-2014</v>
      </c>
      <c r="I348" s="7" t="str">
        <f t="shared" ca="1" si="57"/>
        <v>Bloomberg: Pinebridge Invest.-CPI YoY-03-2014</v>
      </c>
      <c r="J348" s="4" t="str">
        <f t="shared" ca="1" si="54"/>
        <v>CPI YoY-Pinebridge Invest.:03-2014</v>
      </c>
      <c r="K348" s="1" t="s">
        <v>51</v>
      </c>
      <c r="L348" s="2"/>
      <c r="M348" s="2"/>
      <c r="N348" s="2"/>
      <c r="O348" s="2"/>
      <c r="P348" s="2"/>
      <c r="Q348" s="2"/>
      <c r="R348" s="2"/>
      <c r="X348" s="2"/>
      <c r="Y348" s="2"/>
      <c r="Z348" s="2"/>
      <c r="AA348" s="2"/>
      <c r="AB348" s="2"/>
      <c r="AC348" s="2"/>
      <c r="AD348" s="2"/>
      <c r="BD348" s="2"/>
      <c r="BE348" s="2"/>
      <c r="BF348" s="2"/>
      <c r="BG348" s="2"/>
      <c r="BH348" s="2"/>
      <c r="BI348" s="2"/>
      <c r="BJ348" s="2"/>
      <c r="BP348" s="2">
        <v>1.9E-2</v>
      </c>
      <c r="BQ348" s="2">
        <v>1.7000000000000001E-2</v>
      </c>
      <c r="BR348" s="2">
        <v>1.7999999999999999E-2</v>
      </c>
      <c r="BS348" s="2">
        <v>1.9E-2</v>
      </c>
      <c r="BT348" s="2"/>
      <c r="BU348" s="2"/>
      <c r="BV348" s="2"/>
    </row>
    <row r="349" spans="1:74" x14ac:dyDescent="0.55000000000000004">
      <c r="A349" s="4" t="str">
        <f t="shared" ca="1" si="55"/>
        <v>Pt. Loma Nazarene U.</v>
      </c>
      <c r="B349" s="4" t="str">
        <f t="shared" si="52"/>
        <v>L. Reaser</v>
      </c>
      <c r="C349" s="4" t="s">
        <v>88</v>
      </c>
      <c r="D349" s="4" t="s">
        <v>195</v>
      </c>
      <c r="E349" s="4" t="str">
        <f>IF(COUNTIF($E$2:E348,"Begin: " &amp; C349 &amp; "-" &amp; D349 &amp; "-" &amp; H349)=0,"Begin: " &amp; C349 &amp; "-" &amp; D349 &amp; "-" &amp; H349,IF((C349 &amp; "-" &amp; D349 &amp; "-" &amp; H349)&lt;&gt;(C350 &amp; "-" &amp; D350 &amp; "-" &amp; H350),"End: " &amp; C349 &amp; "-" &amp; D349 &amp; "-" &amp; H349,""))</f>
        <v/>
      </c>
      <c r="F349" s="4" t="str">
        <f t="shared" si="53"/>
        <v>Bloomberg-CPI YoY-03-2014</v>
      </c>
      <c r="G349" s="7">
        <v>41711</v>
      </c>
      <c r="H349" s="7" t="str">
        <f t="shared" si="56"/>
        <v>03-2014</v>
      </c>
      <c r="I349" s="7" t="str">
        <f t="shared" ca="1" si="57"/>
        <v>Bloomberg: Pt. Loma Nazarene U.-CPI YoY-03-2014</v>
      </c>
      <c r="J349" s="4" t="str">
        <f t="shared" ca="1" si="54"/>
        <v>CPI YoY-Pt. Loma Nazarene U.:03-2014</v>
      </c>
      <c r="K349" s="1" t="s">
        <v>80</v>
      </c>
      <c r="L349" s="2"/>
      <c r="M349" s="2"/>
      <c r="N349" s="2"/>
      <c r="O349" s="2"/>
      <c r="P349" s="2"/>
      <c r="Q349" s="2"/>
      <c r="R349" s="2"/>
      <c r="X349" s="2"/>
      <c r="Y349" s="2"/>
      <c r="Z349" s="2"/>
      <c r="AA349" s="2"/>
      <c r="AB349" s="2"/>
      <c r="AC349" s="2"/>
      <c r="AD349" s="2"/>
      <c r="BD349" s="2"/>
      <c r="BE349" s="2"/>
      <c r="BF349" s="2"/>
      <c r="BG349" s="2"/>
      <c r="BH349" s="2"/>
      <c r="BI349" s="2"/>
      <c r="BJ349" s="2"/>
      <c r="BP349" s="2">
        <v>1.4E-2</v>
      </c>
      <c r="BQ349" s="2">
        <v>1.7000000000000001E-2</v>
      </c>
      <c r="BR349" s="2">
        <v>1.6E-2</v>
      </c>
      <c r="BS349" s="2">
        <v>1.4999999999999999E-2</v>
      </c>
      <c r="BT349" s="2"/>
      <c r="BU349" s="2"/>
      <c r="BV349" s="2"/>
    </row>
    <row r="350" spans="1:74" x14ac:dyDescent="0.55000000000000004">
      <c r="A350" s="4" t="str">
        <f t="shared" ca="1" si="55"/>
        <v>Rabobank</v>
      </c>
      <c r="B350" s="4" t="str">
        <f t="shared" si="52"/>
        <v>P. Marey</v>
      </c>
      <c r="C350" s="4" t="s">
        <v>88</v>
      </c>
      <c r="D350" s="4" t="s">
        <v>195</v>
      </c>
      <c r="E350" s="4" t="str">
        <f>IF(COUNTIF($E$2:E349,"Begin: " &amp; C350 &amp; "-" &amp; D350 &amp; "-" &amp; H350)=0,"Begin: " &amp; C350 &amp; "-" &amp; D350 &amp; "-" &amp; H350,IF((C350 &amp; "-" &amp; D350 &amp; "-" &amp; H350)&lt;&gt;(C351 &amp; "-" &amp; D351 &amp; "-" &amp; H351),"End: " &amp; C350 &amp; "-" &amp; D350 &amp; "-" &amp; H350,""))</f>
        <v/>
      </c>
      <c r="F350" s="4" t="str">
        <f t="shared" si="53"/>
        <v>Bloomberg-CPI YoY-03-2014</v>
      </c>
      <c r="G350" s="7">
        <v>41711</v>
      </c>
      <c r="H350" s="7" t="str">
        <f t="shared" si="56"/>
        <v>03-2014</v>
      </c>
      <c r="I350" s="7" t="str">
        <f t="shared" ca="1" si="57"/>
        <v>Bloomberg: Rabobank-CPI YoY-03-2014</v>
      </c>
      <c r="J350" s="4" t="str">
        <f t="shared" ca="1" si="54"/>
        <v>CPI YoY-Rabobank:03-2014</v>
      </c>
      <c r="K350" s="1" t="s">
        <v>81</v>
      </c>
      <c r="P350" s="2"/>
      <c r="Q350" s="2"/>
      <c r="AB350" s="2"/>
      <c r="AC350" s="2"/>
      <c r="BH350" s="2"/>
      <c r="BI350" s="2"/>
      <c r="BP350" t="s">
        <v>2</v>
      </c>
      <c r="BQ350" t="s">
        <v>2</v>
      </c>
      <c r="BR350" t="s">
        <v>2</v>
      </c>
      <c r="BS350" t="s">
        <v>2</v>
      </c>
      <c r="BT350" s="2"/>
      <c r="BU350" s="2"/>
    </row>
    <row r="351" spans="1:74" x14ac:dyDescent="0.55000000000000004">
      <c r="A351" s="4" t="str">
        <f t="shared" ca="1" si="55"/>
        <v>Raymond James</v>
      </c>
      <c r="B351" s="4" t="str">
        <f t="shared" si="52"/>
        <v>S. Brown</v>
      </c>
      <c r="C351" s="4" t="s">
        <v>88</v>
      </c>
      <c r="D351" s="4" t="s">
        <v>195</v>
      </c>
      <c r="E351" s="4" t="str">
        <f>IF(COUNTIF($E$2:E350,"Begin: " &amp; C351 &amp; "-" &amp; D351 &amp; "-" &amp; H351)=0,"Begin: " &amp; C351 &amp; "-" &amp; D351 &amp; "-" &amp; H351,IF((C351 &amp; "-" &amp; D351 &amp; "-" &amp; H351)&lt;&gt;(C352 &amp; "-" &amp; D352 &amp; "-" &amp; H352),"End: " &amp; C351 &amp; "-" &amp; D351 &amp; "-" &amp; H351,""))</f>
        <v/>
      </c>
      <c r="F351" s="4" t="str">
        <f t="shared" si="53"/>
        <v>Bloomberg-CPI YoY-03-2014</v>
      </c>
      <c r="G351" s="7">
        <v>41711</v>
      </c>
      <c r="H351" s="7" t="str">
        <f t="shared" si="56"/>
        <v>03-2014</v>
      </c>
      <c r="I351" s="7" t="str">
        <f t="shared" ca="1" si="57"/>
        <v>Bloomberg: Raymond James-CPI YoY-03-2014</v>
      </c>
      <c r="J351" s="4" t="str">
        <f t="shared" ca="1" si="54"/>
        <v>CPI YoY-Raymond James:03-2014</v>
      </c>
      <c r="K351" s="1" t="s">
        <v>52</v>
      </c>
      <c r="L351" s="2"/>
      <c r="M351" s="2"/>
      <c r="N351" s="2"/>
      <c r="O351" s="2"/>
      <c r="P351" s="2"/>
      <c r="Q351" s="2"/>
      <c r="R351" s="2"/>
      <c r="X351" s="2"/>
      <c r="Y351" s="2"/>
      <c r="Z351" s="2"/>
      <c r="AA351" s="2"/>
      <c r="AB351" s="2"/>
      <c r="AC351" s="2"/>
      <c r="AD351" s="2"/>
      <c r="BD351" s="2"/>
      <c r="BE351" s="2"/>
      <c r="BF351" s="2"/>
      <c r="BG351" s="2"/>
      <c r="BH351" s="2"/>
      <c r="BI351" s="2"/>
      <c r="BJ351" s="2"/>
      <c r="BP351" s="2">
        <v>1.4E-2</v>
      </c>
      <c r="BQ351" s="2">
        <v>1.7000000000000001E-2</v>
      </c>
      <c r="BR351" s="2">
        <v>1.6E-2</v>
      </c>
      <c r="BS351" s="2">
        <v>1.7999999999999999E-2</v>
      </c>
      <c r="BT351" s="2"/>
      <c r="BU351" s="2"/>
      <c r="BV351" s="2"/>
    </row>
    <row r="352" spans="1:74" x14ac:dyDescent="0.55000000000000004">
      <c r="A352" s="4" t="str">
        <f t="shared" ca="1" si="55"/>
        <v>RBC Cap Markets</v>
      </c>
      <c r="B352" s="4" t="str">
        <f t="shared" si="52"/>
        <v>T. Porcelli</v>
      </c>
      <c r="C352" s="4" t="s">
        <v>88</v>
      </c>
      <c r="D352" s="4" t="s">
        <v>195</v>
      </c>
      <c r="E352" s="4" t="str">
        <f>IF(COUNTIF($E$2:E351,"Begin: " &amp; C352 &amp; "-" &amp; D352 &amp; "-" &amp; H352)=0,"Begin: " &amp; C352 &amp; "-" &amp; D352 &amp; "-" &amp; H352,IF((C352 &amp; "-" &amp; D352 &amp; "-" &amp; H352)&lt;&gt;(C353 &amp; "-" &amp; D353 &amp; "-" &amp; H353),"End: " &amp; C352 &amp; "-" &amp; D352 &amp; "-" &amp; H352,""))</f>
        <v/>
      </c>
      <c r="F352" s="4" t="str">
        <f t="shared" si="53"/>
        <v>Bloomberg-CPI YoY-03-2014</v>
      </c>
      <c r="G352" s="7">
        <v>41711</v>
      </c>
      <c r="H352" s="7" t="str">
        <f t="shared" si="56"/>
        <v>03-2014</v>
      </c>
      <c r="I352" s="7" t="str">
        <f t="shared" ca="1" si="57"/>
        <v>Bloomberg: RBC Cap Markets-CPI YoY-03-2014</v>
      </c>
      <c r="J352" s="4" t="str">
        <f t="shared" ca="1" si="54"/>
        <v>CPI YoY-RBC Cap Markets:03-2014</v>
      </c>
      <c r="K352" s="1" t="s">
        <v>53</v>
      </c>
      <c r="L352" s="2"/>
      <c r="M352" s="2"/>
      <c r="N352" s="2"/>
      <c r="O352" s="2"/>
      <c r="P352" s="2"/>
      <c r="Q352" s="2"/>
      <c r="X352" s="2"/>
      <c r="Y352" s="2"/>
      <c r="Z352" s="2"/>
      <c r="AA352" s="2"/>
      <c r="AB352" s="2"/>
      <c r="AC352" s="2"/>
      <c r="BD352" s="2"/>
      <c r="BE352" s="2"/>
      <c r="BF352" s="2"/>
      <c r="BG352" s="2"/>
      <c r="BH352" s="2"/>
      <c r="BI352" s="2"/>
      <c r="BP352" s="2">
        <v>1.2999999999999999E-2</v>
      </c>
      <c r="BQ352" s="2">
        <v>1.7000000000000001E-2</v>
      </c>
      <c r="BR352" s="2">
        <v>1.7999999999999999E-2</v>
      </c>
      <c r="BS352" s="2">
        <v>0.02</v>
      </c>
      <c r="BT352" s="2"/>
      <c r="BU352" s="2"/>
    </row>
    <row r="353" spans="1:79" x14ac:dyDescent="0.55000000000000004">
      <c r="A353" s="4" t="str">
        <f t="shared" ca="1" si="55"/>
        <v>RBC Financial</v>
      </c>
      <c r="B353" s="4" t="str">
        <f t="shared" ref="B353:B365" si="58">MID(K353,FIND(":",K353,1)+2,LEN(K353)-FIND(":",K353,1))</f>
        <v>N. Janzen</v>
      </c>
      <c r="C353" s="4" t="s">
        <v>88</v>
      </c>
      <c r="D353" s="4" t="s">
        <v>195</v>
      </c>
      <c r="E353" s="4" t="str">
        <f>IF(COUNTIF($E$2:E352,"Begin: " &amp; C353 &amp; "-" &amp; D353 &amp; "-" &amp; H353)=0,"Begin: " &amp; C353 &amp; "-" &amp; D353 &amp; "-" &amp; H353,IF((C353 &amp; "-" &amp; D353 &amp; "-" &amp; H353)&lt;&gt;(C354 &amp; "-" &amp; D354 &amp; "-" &amp; H354),"End: " &amp; C353 &amp; "-" &amp; D353 &amp; "-" &amp; H353,""))</f>
        <v/>
      </c>
      <c r="F353" s="4" t="str">
        <f t="shared" ref="F353:F365" si="59">C353 &amp; "-" &amp; D353 &amp; "-" &amp; H353</f>
        <v>Bloomberg-CPI YoY-03-2014</v>
      </c>
      <c r="G353" s="7">
        <v>41711</v>
      </c>
      <c r="H353" s="7" t="str">
        <f t="shared" si="56"/>
        <v>03-2014</v>
      </c>
      <c r="I353" s="7" t="str">
        <f t="shared" ca="1" si="57"/>
        <v>Bloomberg: RBC Financial-CPI YoY-03-2014</v>
      </c>
      <c r="J353" s="4" t="str">
        <f t="shared" ref="J353:J365" ca="1" si="60">D353 &amp; "-" &amp; A353 &amp; ":" &amp; TEXT(MONTH(G353),"00") &amp; "-" &amp; TEXT(YEAR(G353),"0000")</f>
        <v>CPI YoY-RBC Financial:03-2014</v>
      </c>
      <c r="K353" s="1" t="s">
        <v>54</v>
      </c>
      <c r="L353" s="2"/>
      <c r="M353" s="2"/>
      <c r="N353" s="2"/>
      <c r="O353" s="2"/>
      <c r="P353" s="2"/>
      <c r="Q353" s="2"/>
      <c r="X353" s="2"/>
      <c r="Y353" s="2"/>
      <c r="Z353" s="2"/>
      <c r="AA353" s="2"/>
      <c r="AB353" s="2"/>
      <c r="AC353" s="2"/>
      <c r="BD353" s="2"/>
      <c r="BE353" s="2"/>
      <c r="BF353" s="2"/>
      <c r="BG353" s="2"/>
      <c r="BH353" s="2"/>
      <c r="BI353" s="2"/>
      <c r="BP353" s="2">
        <v>1.4E-2</v>
      </c>
      <c r="BQ353" s="2">
        <v>1.7999999999999999E-2</v>
      </c>
      <c r="BR353" s="2">
        <v>1.6E-2</v>
      </c>
      <c r="BS353" s="2">
        <v>1.7000000000000001E-2</v>
      </c>
      <c r="BT353" s="2"/>
      <c r="BU353" s="2"/>
    </row>
    <row r="354" spans="1:79" x14ac:dyDescent="0.55000000000000004">
      <c r="A354" s="4" t="str">
        <f t="shared" ca="1" si="55"/>
        <v>RBS</v>
      </c>
      <c r="B354" s="4" t="str">
        <f t="shared" si="58"/>
        <v>Girard/Sharif/Berger</v>
      </c>
      <c r="C354" s="4" t="s">
        <v>88</v>
      </c>
      <c r="D354" s="4" t="s">
        <v>195</v>
      </c>
      <c r="E354" s="4" t="str">
        <f>IF(COUNTIF($E$2:E353,"Begin: " &amp; C354 &amp; "-" &amp; D354 &amp; "-" &amp; H354)=0,"Begin: " &amp; C354 &amp; "-" &amp; D354 &amp; "-" &amp; H354,IF((C354 &amp; "-" &amp; D354 &amp; "-" &amp; H354)&lt;&gt;(C355 &amp; "-" &amp; D355 &amp; "-" &amp; H355),"End: " &amp; C354 &amp; "-" &amp; D354 &amp; "-" &amp; H354,""))</f>
        <v/>
      </c>
      <c r="F354" s="4" t="str">
        <f t="shared" si="59"/>
        <v>Bloomberg-CPI YoY-03-2014</v>
      </c>
      <c r="G354" s="7">
        <v>41711</v>
      </c>
      <c r="H354" s="7" t="str">
        <f t="shared" si="56"/>
        <v>03-2014</v>
      </c>
      <c r="I354" s="7" t="str">
        <f t="shared" ca="1" si="57"/>
        <v>Bloomberg: RBS-CPI YoY-03-2014</v>
      </c>
      <c r="J354" s="4" t="str">
        <f t="shared" ca="1" si="60"/>
        <v>CPI YoY-RBS:03-2014</v>
      </c>
      <c r="K354" s="1" t="s">
        <v>82</v>
      </c>
      <c r="L354" s="2"/>
      <c r="M354" s="2"/>
      <c r="N354" s="2"/>
      <c r="O354" s="2"/>
      <c r="X354" s="2"/>
      <c r="Y354" s="2"/>
      <c r="Z354" s="2"/>
      <c r="AA354" s="2"/>
      <c r="BD354" s="2"/>
      <c r="BE354" s="2"/>
      <c r="BF354" s="2"/>
      <c r="BG354" s="2"/>
      <c r="BP354" s="2">
        <v>1.4E-2</v>
      </c>
      <c r="BQ354" s="2">
        <v>1.7999999999999999E-2</v>
      </c>
      <c r="BR354" s="2">
        <v>1.9E-2</v>
      </c>
      <c r="BS354" s="2">
        <v>2.3E-2</v>
      </c>
    </row>
    <row r="355" spans="1:79" x14ac:dyDescent="0.55000000000000004">
      <c r="A355" s="4" t="str">
        <f t="shared" ca="1" si="55"/>
        <v>RISI</v>
      </c>
      <c r="B355" s="4" t="str">
        <f t="shared" si="58"/>
        <v>D. Katsnelson</v>
      </c>
      <c r="C355" s="4" t="s">
        <v>88</v>
      </c>
      <c r="D355" s="4" t="s">
        <v>195</v>
      </c>
      <c r="E355" s="4" t="str">
        <f>IF(COUNTIF($E$2:E354,"Begin: " &amp; C355 &amp; "-" &amp; D355 &amp; "-" &amp; H355)=0,"Begin: " &amp; C355 &amp; "-" &amp; D355 &amp; "-" &amp; H355,IF((C355 &amp; "-" &amp; D355 &amp; "-" &amp; H355)&lt;&gt;(C356 &amp; "-" &amp; D356 &amp; "-" &amp; H356),"End: " &amp; C355 &amp; "-" &amp; D355 &amp; "-" &amp; H355,""))</f>
        <v/>
      </c>
      <c r="F355" s="4" t="str">
        <f t="shared" si="59"/>
        <v>Bloomberg-CPI YoY-03-2014</v>
      </c>
      <c r="G355" s="7">
        <v>41711</v>
      </c>
      <c r="H355" s="7" t="str">
        <f t="shared" si="56"/>
        <v>03-2014</v>
      </c>
      <c r="I355" s="7" t="str">
        <f t="shared" ca="1" si="57"/>
        <v>Bloomberg: RISI-CPI YoY-03-2014</v>
      </c>
      <c r="J355" s="4" t="str">
        <f t="shared" ca="1" si="60"/>
        <v>CPI YoY-RISI:03-2014</v>
      </c>
      <c r="K355" s="1" t="s">
        <v>83</v>
      </c>
      <c r="L355" s="2"/>
      <c r="M355" s="2"/>
      <c r="N355" s="2"/>
      <c r="O355" s="2"/>
      <c r="P355" s="2"/>
      <c r="Q355" s="2"/>
      <c r="R355" s="2"/>
      <c r="X355" s="2"/>
      <c r="Y355" s="2"/>
      <c r="Z355" s="2"/>
      <c r="AA355" s="2"/>
      <c r="AB355" s="2"/>
      <c r="AC355" s="2"/>
      <c r="AD355" s="2"/>
      <c r="BD355" s="2"/>
      <c r="BE355" s="2"/>
      <c r="BF355" s="2"/>
      <c r="BG355" s="2"/>
      <c r="BH355" s="2"/>
      <c r="BI355" s="2"/>
      <c r="BJ355" s="2"/>
      <c r="BP355" s="2">
        <v>1.2E-2</v>
      </c>
      <c r="BQ355" s="2">
        <v>1.7000000000000001E-2</v>
      </c>
      <c r="BR355" s="2">
        <v>1.4999999999999999E-2</v>
      </c>
      <c r="BS355" s="2">
        <v>1.9E-2</v>
      </c>
      <c r="BT355" s="2"/>
      <c r="BU355" s="2"/>
      <c r="BV355" s="2"/>
    </row>
    <row r="356" spans="1:79" x14ac:dyDescent="0.55000000000000004">
      <c r="A356" s="4" t="str">
        <f t="shared" ca="1" si="55"/>
        <v>S. Polytechnic U</v>
      </c>
      <c r="B356" s="4" t="str">
        <f t="shared" si="58"/>
        <v>M. Melnik</v>
      </c>
      <c r="C356" s="4" t="s">
        <v>88</v>
      </c>
      <c r="D356" s="4" t="s">
        <v>195</v>
      </c>
      <c r="E356" s="4" t="str">
        <f>IF(COUNTIF($E$2:E355,"Begin: " &amp; C356 &amp; "-" &amp; D356 &amp; "-" &amp; H356)=0,"Begin: " &amp; C356 &amp; "-" &amp; D356 &amp; "-" &amp; H356,IF((C356 &amp; "-" &amp; D356 &amp; "-" &amp; H356)&lt;&gt;(C357 &amp; "-" &amp; D357 &amp; "-" &amp; H357),"End: " &amp; C356 &amp; "-" &amp; D356 &amp; "-" &amp; H356,""))</f>
        <v/>
      </c>
      <c r="F356" s="4" t="str">
        <f t="shared" si="59"/>
        <v>Bloomberg-CPI YoY-03-2014</v>
      </c>
      <c r="G356" s="7">
        <v>41711</v>
      </c>
      <c r="H356" s="7" t="str">
        <f t="shared" si="56"/>
        <v>03-2014</v>
      </c>
      <c r="I356" s="7" t="str">
        <f t="shared" ca="1" si="57"/>
        <v>Bloomberg: S. Polytechnic U-CPI YoY-03-2014</v>
      </c>
      <c r="J356" s="4" t="str">
        <f t="shared" ca="1" si="60"/>
        <v>CPI YoY-S. Polytechnic U:03-2014</v>
      </c>
      <c r="K356" s="1" t="s">
        <v>55</v>
      </c>
      <c r="L356" s="2"/>
      <c r="M356" s="2"/>
      <c r="N356" s="2"/>
      <c r="O356" s="2"/>
      <c r="P356" s="2"/>
      <c r="Q356" s="2"/>
      <c r="R356" s="2"/>
      <c r="X356" s="2"/>
      <c r="Y356" s="2"/>
      <c r="Z356" s="2"/>
      <c r="AA356" s="2"/>
      <c r="AB356" s="2"/>
      <c r="AC356" s="2"/>
      <c r="AD356" s="2"/>
      <c r="BD356" s="2"/>
      <c r="BE356" s="2"/>
      <c r="BF356" s="2"/>
      <c r="BG356" s="2"/>
      <c r="BH356" s="2"/>
      <c r="BI356" s="2"/>
      <c r="BJ356" s="2"/>
      <c r="BP356" s="2">
        <v>1.9E-2</v>
      </c>
      <c r="BQ356" s="2">
        <v>1.7000000000000001E-2</v>
      </c>
      <c r="BR356" s="2">
        <v>2.5000000000000001E-2</v>
      </c>
      <c r="BS356" s="2">
        <v>2.5000000000000001E-2</v>
      </c>
      <c r="BT356" s="2"/>
      <c r="BU356" s="2"/>
      <c r="BV356" s="2"/>
    </row>
    <row r="357" spans="1:79" x14ac:dyDescent="0.55000000000000004">
      <c r="A357" s="4" t="str">
        <f t="shared" ca="1" si="55"/>
        <v>Scotiabank</v>
      </c>
      <c r="B357" s="4" t="str">
        <f t="shared" si="58"/>
        <v>A. Warren</v>
      </c>
      <c r="C357" s="4" t="s">
        <v>88</v>
      </c>
      <c r="D357" s="4" t="s">
        <v>195</v>
      </c>
      <c r="E357" s="4" t="str">
        <f>IF(COUNTIF($E$2:E356,"Begin: " &amp; C357 &amp; "-" &amp; D357 &amp; "-" &amp; H357)=0,"Begin: " &amp; C357 &amp; "-" &amp; D357 &amp; "-" &amp; H357,IF((C357 &amp; "-" &amp; D357 &amp; "-" &amp; H357)&lt;&gt;(C358 &amp; "-" &amp; D358 &amp; "-" &amp; H358),"End: " &amp; C357 &amp; "-" &amp; D357 &amp; "-" &amp; H357,""))</f>
        <v/>
      </c>
      <c r="F357" s="4" t="str">
        <f t="shared" si="59"/>
        <v>Bloomberg-CPI YoY-03-2014</v>
      </c>
      <c r="G357" s="7">
        <v>41711</v>
      </c>
      <c r="H357" s="7" t="str">
        <f t="shared" si="56"/>
        <v>03-2014</v>
      </c>
      <c r="I357" s="7" t="str">
        <f t="shared" ca="1" si="57"/>
        <v>Bloomberg: Scotiabank-CPI YoY-03-2014</v>
      </c>
      <c r="J357" s="4" t="str">
        <f t="shared" ca="1" si="60"/>
        <v>CPI YoY-Scotiabank:03-2014</v>
      </c>
      <c r="K357" s="1" t="s">
        <v>192</v>
      </c>
      <c r="L357" s="2"/>
      <c r="M357" s="2"/>
      <c r="N357" s="2"/>
      <c r="O357" s="2"/>
      <c r="P357" s="2"/>
      <c r="Q357" s="2"/>
      <c r="X357" s="2"/>
      <c r="Y357" s="2"/>
      <c r="Z357" s="2"/>
      <c r="AA357" s="2"/>
      <c r="AB357" s="2"/>
      <c r="AC357" s="2"/>
      <c r="BD357" s="2"/>
      <c r="BE357" s="2"/>
      <c r="BF357" s="2"/>
      <c r="BG357" s="2"/>
      <c r="BH357" s="2"/>
      <c r="BI357" s="2"/>
      <c r="BP357" s="2">
        <v>1.4E-2</v>
      </c>
      <c r="BQ357" s="2">
        <v>1.4999999999999999E-2</v>
      </c>
      <c r="BR357" s="2">
        <v>1.6E-2</v>
      </c>
      <c r="BS357" s="2">
        <v>1.7000000000000001E-2</v>
      </c>
      <c r="BT357" s="2"/>
      <c r="BU357" s="2"/>
    </row>
    <row r="358" spans="1:79" x14ac:dyDescent="0.55000000000000004">
      <c r="A358" s="4" t="str">
        <f t="shared" ca="1" si="55"/>
        <v>Standard Chartered</v>
      </c>
      <c r="B358" s="4" t="str">
        <f t="shared" si="58"/>
        <v>Costerg/Weng</v>
      </c>
      <c r="C358" s="4" t="s">
        <v>88</v>
      </c>
      <c r="D358" s="4" t="s">
        <v>195</v>
      </c>
      <c r="E358" s="4" t="str">
        <f>IF(COUNTIF($E$2:E357,"Begin: " &amp; C358 &amp; "-" &amp; D358 &amp; "-" &amp; H358)=0,"Begin: " &amp; C358 &amp; "-" &amp; D358 &amp; "-" &amp; H358,IF((C358 &amp; "-" &amp; D358 &amp; "-" &amp; H358)&lt;&gt;(C359 &amp; "-" &amp; D359 &amp; "-" &amp; H359),"End: " &amp; C358 &amp; "-" &amp; D358 &amp; "-" &amp; H358,""))</f>
        <v/>
      </c>
      <c r="F358" s="4" t="str">
        <f t="shared" si="59"/>
        <v>Bloomberg-CPI YoY-03-2014</v>
      </c>
      <c r="G358" s="7">
        <v>41711</v>
      </c>
      <c r="H358" s="7" t="str">
        <f t="shared" si="56"/>
        <v>03-2014</v>
      </c>
      <c r="I358" s="7" t="str">
        <f t="shared" ca="1" si="57"/>
        <v>Bloomberg: Standard Chartered-CPI YoY-03-2014</v>
      </c>
      <c r="J358" s="4" t="str">
        <f t="shared" ca="1" si="60"/>
        <v>CPI YoY-Standard Chartered:03-2014</v>
      </c>
      <c r="K358" s="1" t="s">
        <v>57</v>
      </c>
      <c r="P358" s="2"/>
      <c r="Q358" s="2"/>
      <c r="R358" s="2"/>
      <c r="AB358" s="2"/>
      <c r="AC358" s="2"/>
      <c r="AD358" s="2"/>
      <c r="BH358" s="2"/>
      <c r="BI358" s="2"/>
      <c r="BJ358" s="2"/>
      <c r="BP358" t="s">
        <v>2</v>
      </c>
      <c r="BQ358" t="s">
        <v>2</v>
      </c>
      <c r="BR358" t="s">
        <v>2</v>
      </c>
      <c r="BS358" t="s">
        <v>2</v>
      </c>
      <c r="BT358" s="2"/>
      <c r="BU358" s="2"/>
      <c r="BV358" s="2"/>
    </row>
    <row r="359" spans="1:79" x14ac:dyDescent="0.55000000000000004">
      <c r="A359" s="4" t="str">
        <f t="shared" ca="1" si="55"/>
        <v>TD Securities</v>
      </c>
      <c r="B359" s="4" t="str">
        <f t="shared" si="58"/>
        <v>Green/Mulraine</v>
      </c>
      <c r="C359" s="4" t="s">
        <v>88</v>
      </c>
      <c r="D359" s="4" t="s">
        <v>195</v>
      </c>
      <c r="E359" s="4" t="str">
        <f>IF(COUNTIF($E$2:E358,"Begin: " &amp; C359 &amp; "-" &amp; D359 &amp; "-" &amp; H359)=0,"Begin: " &amp; C359 &amp; "-" &amp; D359 &amp; "-" &amp; H359,IF((C359 &amp; "-" &amp; D359 &amp; "-" &amp; H359)&lt;&gt;(C360 &amp; "-" &amp; D360 &amp; "-" &amp; H360),"End: " &amp; C359 &amp; "-" &amp; D359 &amp; "-" &amp; H359,""))</f>
        <v/>
      </c>
      <c r="F359" s="4" t="str">
        <f t="shared" si="59"/>
        <v>Bloomberg-CPI YoY-03-2014</v>
      </c>
      <c r="G359" s="7">
        <v>41711</v>
      </c>
      <c r="H359" s="7" t="str">
        <f t="shared" si="56"/>
        <v>03-2014</v>
      </c>
      <c r="I359" s="7" t="str">
        <f t="shared" ca="1" si="57"/>
        <v>Bloomberg: TD Securities-CPI YoY-03-2014</v>
      </c>
      <c r="J359" s="4" t="str">
        <f t="shared" ca="1" si="60"/>
        <v>CPI YoY-TD Securities:03-2014</v>
      </c>
      <c r="K359" s="1" t="s">
        <v>59</v>
      </c>
      <c r="L359" s="2"/>
      <c r="M359" s="2"/>
      <c r="N359" s="2"/>
      <c r="O359" s="2"/>
      <c r="P359" s="2"/>
      <c r="Q359" s="2"/>
      <c r="X359" s="2"/>
      <c r="Y359" s="2"/>
      <c r="Z359" s="2"/>
      <c r="AA359" s="2"/>
      <c r="AB359" s="2"/>
      <c r="AC359" s="2"/>
      <c r="BD359" s="2"/>
      <c r="BE359" s="2"/>
      <c r="BF359" s="2"/>
      <c r="BG359" s="2"/>
      <c r="BH359" s="2"/>
      <c r="BI359" s="2"/>
      <c r="BP359" s="2">
        <v>1.4E-2</v>
      </c>
      <c r="BQ359" s="2">
        <v>1.7999999999999999E-2</v>
      </c>
      <c r="BR359" s="2">
        <v>1.7000000000000001E-2</v>
      </c>
      <c r="BS359" s="2">
        <v>1.9E-2</v>
      </c>
      <c r="BT359" s="2"/>
      <c r="BU359" s="2"/>
    </row>
    <row r="360" spans="1:79" x14ac:dyDescent="0.55000000000000004">
      <c r="A360" s="4" t="str">
        <f t="shared" ca="1" si="55"/>
        <v>U. Texas El Paso</v>
      </c>
      <c r="B360" s="4" t="str">
        <f t="shared" si="58"/>
        <v>T. Fullerton</v>
      </c>
      <c r="C360" s="4" t="s">
        <v>88</v>
      </c>
      <c r="D360" s="4" t="s">
        <v>195</v>
      </c>
      <c r="E360" s="4" t="str">
        <f>IF(COUNTIF($E$2:E359,"Begin: " &amp; C360 &amp; "-" &amp; D360 &amp; "-" &amp; H360)=0,"Begin: " &amp; C360 &amp; "-" &amp; D360 &amp; "-" &amp; H360,IF((C360 &amp; "-" &amp; D360 &amp; "-" &amp; H360)&lt;&gt;(C361 &amp; "-" &amp; D361 &amp; "-" &amp; H361),"End: " &amp; C360 &amp; "-" &amp; D360 &amp; "-" &amp; H360,""))</f>
        <v/>
      </c>
      <c r="F360" s="4" t="str">
        <f t="shared" si="59"/>
        <v>Bloomberg-CPI YoY-03-2014</v>
      </c>
      <c r="G360" s="7">
        <v>41711</v>
      </c>
      <c r="H360" s="7" t="str">
        <f t="shared" si="56"/>
        <v>03-2014</v>
      </c>
      <c r="I360" s="7" t="str">
        <f t="shared" ca="1" si="57"/>
        <v>Bloomberg: U. Texas El Paso-CPI YoY-03-2014</v>
      </c>
      <c r="J360" s="4" t="str">
        <f t="shared" ca="1" si="60"/>
        <v>CPI YoY-U. Texas El Paso:03-2014</v>
      </c>
      <c r="K360" s="1" t="s">
        <v>60</v>
      </c>
      <c r="L360" s="2"/>
      <c r="M360" s="2"/>
      <c r="N360" s="2"/>
      <c r="O360" s="2"/>
      <c r="P360" s="2"/>
      <c r="Q360" s="2"/>
      <c r="R360" s="2"/>
      <c r="X360" s="2"/>
      <c r="Y360" s="2"/>
      <c r="Z360" s="2"/>
      <c r="AA360" s="2"/>
      <c r="AB360" s="2"/>
      <c r="AC360" s="2"/>
      <c r="AD360" s="2"/>
      <c r="BD360" s="2"/>
      <c r="BE360" s="2"/>
      <c r="BF360" s="2"/>
      <c r="BG360" s="2"/>
      <c r="BH360" s="2"/>
      <c r="BI360" s="2"/>
      <c r="BJ360" s="2"/>
      <c r="BP360" s="2">
        <v>0.02</v>
      </c>
      <c r="BQ360" s="2">
        <v>0.02</v>
      </c>
      <c r="BR360" s="2">
        <v>0.02</v>
      </c>
      <c r="BS360" s="2">
        <v>0.02</v>
      </c>
      <c r="BT360" s="2"/>
      <c r="BU360" s="2"/>
      <c r="BV360" s="2"/>
    </row>
    <row r="361" spans="1:79" x14ac:dyDescent="0.55000000000000004">
      <c r="A361" s="4" t="str">
        <f t="shared" ca="1" si="55"/>
        <v>Univ of Central FL</v>
      </c>
      <c r="B361" s="4" t="str">
        <f t="shared" si="58"/>
        <v>S. Snaith</v>
      </c>
      <c r="C361" s="4" t="s">
        <v>88</v>
      </c>
      <c r="D361" s="4" t="s">
        <v>195</v>
      </c>
      <c r="E361" s="4" t="str">
        <f>IF(COUNTIF($E$2:E360,"Begin: " &amp; C361 &amp; "-" &amp; D361 &amp; "-" &amp; H361)=0,"Begin: " &amp; C361 &amp; "-" &amp; D361 &amp; "-" &amp; H361,IF((C361 &amp; "-" &amp; D361 &amp; "-" &amp; H361)&lt;&gt;(C362 &amp; "-" &amp; D362 &amp; "-" &amp; H362),"End: " &amp; C361 &amp; "-" &amp; D361 &amp; "-" &amp; H361,""))</f>
        <v/>
      </c>
      <c r="F361" s="4" t="str">
        <f t="shared" si="59"/>
        <v>Bloomberg-CPI YoY-03-2014</v>
      </c>
      <c r="G361" s="7">
        <v>41711</v>
      </c>
      <c r="H361" s="7" t="str">
        <f t="shared" si="56"/>
        <v>03-2014</v>
      </c>
      <c r="I361" s="7" t="str">
        <f t="shared" ca="1" si="57"/>
        <v>Bloomberg: Univ of Central FL-CPI YoY-03-2014</v>
      </c>
      <c r="J361" s="4" t="str">
        <f t="shared" ca="1" si="60"/>
        <v>CPI YoY-Univ of Central FL:03-2014</v>
      </c>
      <c r="K361" s="1" t="s">
        <v>62</v>
      </c>
      <c r="L361" s="2"/>
      <c r="M361" s="2"/>
      <c r="N361" s="2"/>
      <c r="O361" s="2"/>
      <c r="P361" s="2"/>
      <c r="Q361" s="2"/>
      <c r="R361" s="2"/>
      <c r="X361" s="2"/>
      <c r="Y361" s="2"/>
      <c r="Z361" s="2"/>
      <c r="AA361" s="2"/>
      <c r="AB361" s="2"/>
      <c r="AC361" s="2"/>
      <c r="AD361" s="2"/>
      <c r="BD361" s="2"/>
      <c r="BE361" s="2"/>
      <c r="BF361" s="2"/>
      <c r="BG361" s="2"/>
      <c r="BH361" s="2"/>
      <c r="BI361" s="2"/>
      <c r="BJ361" s="2"/>
      <c r="BP361" s="2">
        <v>1.2E-2</v>
      </c>
      <c r="BQ361" s="2">
        <v>1.4E-2</v>
      </c>
      <c r="BR361" s="2">
        <v>1.4E-2</v>
      </c>
      <c r="BS361" s="2">
        <v>1.6E-2</v>
      </c>
      <c r="BT361" s="2"/>
      <c r="BU361" s="2"/>
      <c r="BV361" s="2"/>
    </row>
    <row r="362" spans="1:79" x14ac:dyDescent="0.55000000000000004">
      <c r="A362" s="4" t="str">
        <f t="shared" ca="1" si="55"/>
        <v>US Chamber of Comm.</v>
      </c>
      <c r="B362" s="4" t="str">
        <f t="shared" si="58"/>
        <v>M. Regalia</v>
      </c>
      <c r="C362" s="4" t="s">
        <v>88</v>
      </c>
      <c r="D362" s="4" t="s">
        <v>195</v>
      </c>
      <c r="E362" s="4" t="str">
        <f>IF(COUNTIF($E$2:E361,"Begin: " &amp; C362 &amp; "-" &amp; D362 &amp; "-" &amp; H362)=0,"Begin: " &amp; C362 &amp; "-" &amp; D362 &amp; "-" &amp; H362,IF((C362 &amp; "-" &amp; D362 &amp; "-" &amp; H362)&lt;&gt;(C363 &amp; "-" &amp; D363 &amp; "-" &amp; H363),"End: " &amp; C362 &amp; "-" &amp; D362 &amp; "-" &amp; H362,""))</f>
        <v/>
      </c>
      <c r="F362" s="4" t="str">
        <f t="shared" si="59"/>
        <v>Bloomberg-CPI YoY-03-2014</v>
      </c>
      <c r="G362" s="7">
        <v>41711</v>
      </c>
      <c r="H362" s="7" t="str">
        <f t="shared" si="56"/>
        <v>03-2014</v>
      </c>
      <c r="I362" s="7" t="str">
        <f t="shared" ca="1" si="57"/>
        <v>Bloomberg: US Chamber of Comm.-CPI YoY-03-2014</v>
      </c>
      <c r="J362" s="4" t="str">
        <f t="shared" ca="1" si="60"/>
        <v>CPI YoY-US Chamber of Comm.:03-2014</v>
      </c>
      <c r="K362" s="1" t="s">
        <v>63</v>
      </c>
      <c r="L362" s="2"/>
      <c r="M362" s="2"/>
      <c r="N362" s="2"/>
      <c r="O362" s="2"/>
      <c r="P362" s="2"/>
      <c r="Q362" s="2"/>
      <c r="X362" s="2"/>
      <c r="Y362" s="2"/>
      <c r="Z362" s="2"/>
      <c r="AA362" s="2"/>
      <c r="AB362" s="2"/>
      <c r="AC362" s="2"/>
      <c r="BD362" s="2"/>
      <c r="BE362" s="2"/>
      <c r="BF362" s="2"/>
      <c r="BG362" s="2"/>
      <c r="BH362" s="2"/>
      <c r="BI362" s="2"/>
      <c r="BP362" s="2">
        <v>1.4E-2</v>
      </c>
      <c r="BQ362" s="2">
        <v>1.7999999999999999E-2</v>
      </c>
      <c r="BR362" s="2">
        <v>1.7999999999999999E-2</v>
      </c>
      <c r="BS362" s="2">
        <v>2.1000000000000001E-2</v>
      </c>
      <c r="BT362" s="2"/>
      <c r="BU362" s="2"/>
    </row>
    <row r="363" spans="1:79" x14ac:dyDescent="0.55000000000000004">
      <c r="A363" s="4" t="str">
        <f t="shared" ca="1" si="55"/>
        <v>Vining Sparks</v>
      </c>
      <c r="B363" s="4" t="str">
        <f t="shared" si="58"/>
        <v>C. Dismuke</v>
      </c>
      <c r="C363" s="4" t="s">
        <v>88</v>
      </c>
      <c r="D363" s="4" t="s">
        <v>195</v>
      </c>
      <c r="E363" s="4" t="str">
        <f>IF(COUNTIF($E$2:E362,"Begin: " &amp; C363 &amp; "-" &amp; D363 &amp; "-" &amp; H363)=0,"Begin: " &amp; C363 &amp; "-" &amp; D363 &amp; "-" &amp; H363,IF((C363 &amp; "-" &amp; D363 &amp; "-" &amp; H363)&lt;&gt;(C364 &amp; "-" &amp; D364 &amp; "-" &amp; H364),"End: " &amp; C363 &amp; "-" &amp; D363 &amp; "-" &amp; H363,""))</f>
        <v/>
      </c>
      <c r="F363" s="4" t="str">
        <f t="shared" si="59"/>
        <v>Bloomberg-CPI YoY-03-2014</v>
      </c>
      <c r="G363" s="7">
        <v>41711</v>
      </c>
      <c r="H363" s="7" t="str">
        <f t="shared" si="56"/>
        <v>03-2014</v>
      </c>
      <c r="I363" s="7" t="str">
        <f t="shared" ca="1" si="57"/>
        <v>Bloomberg: Vining Sparks-CPI YoY-03-2014</v>
      </c>
      <c r="J363" s="4" t="str">
        <f t="shared" ca="1" si="60"/>
        <v>CPI YoY-Vining Sparks:03-2014</v>
      </c>
      <c r="K363" s="1" t="s">
        <v>84</v>
      </c>
      <c r="L363" s="2"/>
      <c r="M363" s="2"/>
      <c r="N363" s="2"/>
      <c r="O363" s="2"/>
      <c r="X363" s="2"/>
      <c r="Y363" s="2"/>
      <c r="Z363" s="2"/>
      <c r="AA363" s="2"/>
      <c r="BD363" s="2"/>
      <c r="BE363" s="2"/>
      <c r="BF363" s="2"/>
      <c r="BG363" s="2"/>
      <c r="BP363" s="2">
        <v>1.4999999999999999E-2</v>
      </c>
      <c r="BQ363" s="2">
        <v>1.7000000000000001E-2</v>
      </c>
      <c r="BR363" s="2">
        <v>1.7999999999999999E-2</v>
      </c>
      <c r="BS363" s="2">
        <v>1.9E-2</v>
      </c>
    </row>
    <row r="364" spans="1:79" x14ac:dyDescent="0.55000000000000004">
      <c r="A364" s="4" t="str">
        <f t="shared" ca="1" si="55"/>
        <v>Wayne Hummer Inv</v>
      </c>
      <c r="B364" s="4" t="str">
        <f t="shared" si="58"/>
        <v>W. Hummer</v>
      </c>
      <c r="C364" s="4" t="s">
        <v>88</v>
      </c>
      <c r="D364" s="4" t="s">
        <v>195</v>
      </c>
      <c r="E364" s="4" t="str">
        <f>IF(COUNTIF($E$2:E363,"Begin: " &amp; C364 &amp; "-" &amp; D364 &amp; "-" &amp; H364)=0,"Begin: " &amp; C364 &amp; "-" &amp; D364 &amp; "-" &amp; H364,IF((C364 &amp; "-" &amp; D364 &amp; "-" &amp; H364)&lt;&gt;(C365 &amp; "-" &amp; D365 &amp; "-" &amp; H365),"End: " &amp; C364 &amp; "-" &amp; D364 &amp; "-" &amp; H364,""))</f>
        <v/>
      </c>
      <c r="F364" s="4" t="str">
        <f t="shared" si="59"/>
        <v>Bloomberg-CPI YoY-03-2014</v>
      </c>
      <c r="G364" s="7">
        <v>41711</v>
      </c>
      <c r="H364" s="7" t="str">
        <f t="shared" si="56"/>
        <v>03-2014</v>
      </c>
      <c r="I364" s="7" t="str">
        <f t="shared" ca="1" si="57"/>
        <v>Bloomberg: Wayne Hummer Inv-CPI YoY-03-2014</v>
      </c>
      <c r="J364" s="4" t="str">
        <f t="shared" ca="1" si="60"/>
        <v>CPI YoY-Wayne Hummer Inv:03-2014</v>
      </c>
      <c r="K364" s="1" t="s">
        <v>64</v>
      </c>
      <c r="P364" s="2"/>
      <c r="Q364" s="2"/>
      <c r="R364" s="2"/>
      <c r="AB364" s="2"/>
      <c r="AC364" s="2"/>
      <c r="AD364" s="2"/>
      <c r="BH364" s="2"/>
      <c r="BI364" s="2"/>
      <c r="BJ364" s="2"/>
      <c r="BP364" t="s">
        <v>2</v>
      </c>
      <c r="BQ364" t="s">
        <v>2</v>
      </c>
      <c r="BR364" t="s">
        <v>2</v>
      </c>
      <c r="BS364" t="s">
        <v>2</v>
      </c>
      <c r="BT364" s="2"/>
      <c r="BU364" s="2"/>
      <c r="BV364" s="2"/>
    </row>
    <row r="365" spans="1:79" x14ac:dyDescent="0.55000000000000004">
      <c r="A365" s="4" t="str">
        <f t="shared" ca="1" si="55"/>
        <v>Wells Fargo &amp; Co.</v>
      </c>
      <c r="B365" s="4" t="str">
        <f t="shared" si="58"/>
        <v>J. Silvia</v>
      </c>
      <c r="C365" s="4" t="s">
        <v>88</v>
      </c>
      <c r="D365" s="4" t="s">
        <v>195</v>
      </c>
      <c r="E365" s="4" t="str">
        <f>IF(COUNTIF($E$2:E364,"Begin: " &amp; C365 &amp; "-" &amp; D365 &amp; "-" &amp; H365)=0,"Begin: " &amp; C365 &amp; "-" &amp; D365 &amp; "-" &amp; H365,IF((C365 &amp; "-" &amp; D365 &amp; "-" &amp; H365)&lt;&gt;(C366 &amp; "-" &amp; D366 &amp; "-" &amp; H366),"End: " &amp; C365 &amp; "-" &amp; D365 &amp; "-" &amp; H365,""))</f>
        <v>End: Bloomberg-CPI YoY-03-2014</v>
      </c>
      <c r="F365" s="4" t="str">
        <f t="shared" si="59"/>
        <v>Bloomberg-CPI YoY-03-2014</v>
      </c>
      <c r="G365" s="7">
        <v>41711</v>
      </c>
      <c r="H365" s="7" t="str">
        <f t="shared" si="56"/>
        <v>03-2014</v>
      </c>
      <c r="I365" s="7" t="str">
        <f t="shared" ca="1" si="57"/>
        <v>Bloomberg: Wells Fargo &amp; Co.-CPI YoY-03-2014</v>
      </c>
      <c r="J365" s="4" t="str">
        <f t="shared" ca="1" si="60"/>
        <v>CPI YoY-Wells Fargo &amp; Co.:03-2014</v>
      </c>
      <c r="K365" s="1" t="s">
        <v>65</v>
      </c>
      <c r="L365" s="2"/>
      <c r="M365" s="2"/>
      <c r="N365" s="2"/>
      <c r="O365" s="2"/>
      <c r="P365" s="2"/>
      <c r="Q365" s="2"/>
      <c r="X365" s="2"/>
      <c r="Y365" s="2"/>
      <c r="Z365" s="2"/>
      <c r="AA365" s="2"/>
      <c r="AB365" s="2"/>
      <c r="AC365" s="2"/>
      <c r="BD365" s="2"/>
      <c r="BE365" s="2"/>
      <c r="BF365" s="2"/>
      <c r="BG365" s="2"/>
      <c r="BH365" s="2"/>
      <c r="BI365" s="2"/>
      <c r="BP365" s="2">
        <v>1.4E-2</v>
      </c>
      <c r="BQ365" s="2">
        <v>1.7999999999999999E-2</v>
      </c>
      <c r="BR365" s="2">
        <v>1.7999999999999999E-2</v>
      </c>
      <c r="BS365" s="2">
        <v>0.02</v>
      </c>
      <c r="BT365" s="2"/>
      <c r="BU365" s="2"/>
    </row>
    <row r="366" spans="1:79" x14ac:dyDescent="0.55000000000000004">
      <c r="A366" s="4" t="str">
        <f t="shared" ca="1" si="55"/>
        <v>Nomura</v>
      </c>
      <c r="B366" s="4" t="str">
        <f t="shared" ref="B366" si="61">MID(K366,FIND(":",K366,1)+2,LEN(K366)-FIND(":",K366,1))</f>
        <v>Lewis Alexander</v>
      </c>
      <c r="C366" s="4" t="s">
        <v>246</v>
      </c>
      <c r="D366" s="4" t="s">
        <v>96</v>
      </c>
      <c r="E366" s="4" t="str">
        <f>IF(COUNTIF($E$2:E365,"Begin: " &amp; C366 &amp; "-" &amp; D366 &amp; "-" &amp; H366)=0,"Begin: " &amp; C366 &amp; "-" &amp; D366 &amp; "-" &amp; H366,IF((C366 &amp; "-" &amp; D366 &amp; "-" &amp; H366)&lt;&gt;(C367 &amp; "-" &amp; D367 &amp; "-" &amp; H367),"End: " &amp; C366 &amp; "-" &amp; D366 &amp; "-" &amp; H366,""))</f>
        <v>Begin: Wall Street Journal-10Yr Treasury Yield-03-2014</v>
      </c>
      <c r="F366" s="4" t="str">
        <f t="shared" ref="F366" si="62">C366 &amp; "-" &amp; D366 &amp; "-" &amp; H366</f>
        <v>Wall Street Journal-10Yr Treasury Yield-03-2014</v>
      </c>
      <c r="G366" s="7">
        <v>41711</v>
      </c>
      <c r="H366" s="7" t="str">
        <f t="shared" si="56"/>
        <v>03-2014</v>
      </c>
      <c r="I366" s="7" t="str">
        <f t="shared" ca="1" si="57"/>
        <v>Wall Street Journal: Nomura-10Yr Treasury Yield-03-2014</v>
      </c>
      <c r="J366" s="4" t="str">
        <f t="shared" ref="J366" ca="1" si="63">D366 &amp; "-" &amp; A366 &amp; ":" &amp; TEXT(MONTH(G366),"00") &amp; "-" &amp; TEXT(YEAR(G366),"0000")</f>
        <v>10Yr Treasury Yield-Nomura:03-2014</v>
      </c>
      <c r="K366" t="s">
        <v>196</v>
      </c>
      <c r="L366" s="12"/>
      <c r="X366" s="12"/>
      <c r="BD366" s="12"/>
      <c r="BP366" s="12"/>
      <c r="BQ366">
        <v>3.1</v>
      </c>
      <c r="BS366">
        <v>3.3</v>
      </c>
      <c r="BU366">
        <v>3.6</v>
      </c>
      <c r="BW366">
        <v>4</v>
      </c>
    </row>
    <row r="367" spans="1:79" x14ac:dyDescent="0.55000000000000004">
      <c r="A367" s="4" t="str">
        <f t="shared" ca="1" si="55"/>
        <v>Capital Economics</v>
      </c>
      <c r="B367" s="4" t="str">
        <f t="shared" ref="B367:B415" si="64">MID(K367,FIND(":",K367,1)+2,LEN(K367)-FIND(":",K367,1))</f>
        <v>Paul Ashworth</v>
      </c>
      <c r="C367" s="4" t="s">
        <v>246</v>
      </c>
      <c r="D367" s="4" t="s">
        <v>96</v>
      </c>
      <c r="E367" s="4" t="str">
        <f>IF(COUNTIF($E$2:E366,"Begin: " &amp; C367 &amp; "-" &amp; D367 &amp; "-" &amp; H367)=0,"Begin: " &amp; C367 &amp; "-" &amp; D367 &amp; "-" &amp; H367,IF((C367 &amp; "-" &amp; D367 &amp; "-" &amp; H367)&lt;&gt;(C368 &amp; "-" &amp; D368 &amp; "-" &amp; H368),"End: " &amp; C367 &amp; "-" &amp; D367 &amp; "-" &amp; H367,""))</f>
        <v/>
      </c>
      <c r="F367" s="4" t="str">
        <f t="shared" ref="F367:F415" si="65">C367 &amp; "-" &amp; D367 &amp; "-" &amp; H367</f>
        <v>Wall Street Journal-10Yr Treasury Yield-03-2014</v>
      </c>
      <c r="G367" s="7">
        <v>41711</v>
      </c>
      <c r="H367" s="7" t="str">
        <f t="shared" si="56"/>
        <v>03-2014</v>
      </c>
      <c r="I367" s="7" t="str">
        <f t="shared" ca="1" si="57"/>
        <v>Wall Street Journal: Capital Economics-10Yr Treasury Yield-03-2014</v>
      </c>
      <c r="J367" s="4" t="str">
        <f t="shared" ref="J367:J415" ca="1" si="66">D367 &amp; "-" &amp; A367 &amp; ":" &amp; TEXT(MONTH(G367),"00") &amp; "-" &amp; TEXT(YEAR(G367),"0000")</f>
        <v>10Yr Treasury Yield-Capital Economics:03-2014</v>
      </c>
      <c r="K367" t="s">
        <v>197</v>
      </c>
      <c r="L367" s="12"/>
      <c r="X367" s="12"/>
      <c r="BD367" s="12"/>
      <c r="BP367" s="12"/>
      <c r="BQ367">
        <v>3</v>
      </c>
      <c r="BS367">
        <v>3.25</v>
      </c>
      <c r="BU367">
        <v>3.35</v>
      </c>
      <c r="BW367">
        <v>3.5</v>
      </c>
      <c r="BY367">
        <v>4</v>
      </c>
      <c r="CA367">
        <v>4.5</v>
      </c>
    </row>
    <row r="368" spans="1:79" x14ac:dyDescent="0.55000000000000004">
      <c r="A368" s="4" t="str">
        <f t="shared" ca="1" si="55"/>
        <v>Combinatorics Capital</v>
      </c>
      <c r="B368" s="4" t="str">
        <f t="shared" si="64"/>
        <v>Ram Bhagavatula</v>
      </c>
      <c r="C368" s="4" t="s">
        <v>246</v>
      </c>
      <c r="D368" s="4" t="s">
        <v>96</v>
      </c>
      <c r="E368" s="4" t="str">
        <f>IF(COUNTIF($E$2:E367,"Begin: " &amp; C368 &amp; "-" &amp; D368 &amp; "-" &amp; H368)=0,"Begin: " &amp; C368 &amp; "-" &amp; D368 &amp; "-" &amp; H368,IF((C368 &amp; "-" &amp; D368 &amp; "-" &amp; H368)&lt;&gt;(C369 &amp; "-" &amp; D369 &amp; "-" &amp; H369),"End: " &amp; C368 &amp; "-" &amp; D368 &amp; "-" &amp; H368,""))</f>
        <v/>
      </c>
      <c r="F368" s="4" t="str">
        <f t="shared" si="65"/>
        <v>Wall Street Journal-10Yr Treasury Yield-03-2014</v>
      </c>
      <c r="G368" s="7">
        <v>41711</v>
      </c>
      <c r="H368" s="7" t="str">
        <f t="shared" si="56"/>
        <v>03-2014</v>
      </c>
      <c r="I368" s="7" t="str">
        <f t="shared" ca="1" si="57"/>
        <v>Wall Street Journal: Combinatorics Capital-10Yr Treasury Yield-03-2014</v>
      </c>
      <c r="J368" s="4" t="str">
        <f t="shared" ca="1" si="66"/>
        <v>10Yr Treasury Yield-Combinatorics Capital:03-2014</v>
      </c>
      <c r="K368" t="s">
        <v>198</v>
      </c>
      <c r="L368" s="12"/>
      <c r="X368" s="12"/>
      <c r="BD368" s="12"/>
      <c r="BP368" s="12"/>
      <c r="BQ368">
        <v>3.5</v>
      </c>
      <c r="BS368">
        <v>4.25</v>
      </c>
      <c r="BU368">
        <v>4.75</v>
      </c>
      <c r="BW368">
        <v>5.25</v>
      </c>
      <c r="BY368">
        <v>5.5</v>
      </c>
      <c r="CA368">
        <v>5.5</v>
      </c>
    </row>
    <row r="369" spans="1:79" x14ac:dyDescent="0.55000000000000004">
      <c r="A369" s="4" t="str">
        <f t="shared" ca="1" si="55"/>
        <v>Standard and Poor's</v>
      </c>
      <c r="B369" s="4" t="str">
        <f t="shared" si="64"/>
        <v>Beth Ann Bovino</v>
      </c>
      <c r="C369" s="4" t="s">
        <v>246</v>
      </c>
      <c r="D369" s="4" t="s">
        <v>96</v>
      </c>
      <c r="E369" s="4" t="str">
        <f>IF(COUNTIF($E$2:E368,"Begin: " &amp; C369 &amp; "-" &amp; D369 &amp; "-" &amp; H369)=0,"Begin: " &amp; C369 &amp; "-" &amp; D369 &amp; "-" &amp; H369,IF((C369 &amp; "-" &amp; D369 &amp; "-" &amp; H369)&lt;&gt;(C370 &amp; "-" &amp; D370 &amp; "-" &amp; H370),"End: " &amp; C369 &amp; "-" &amp; D369 &amp; "-" &amp; H369,""))</f>
        <v/>
      </c>
      <c r="F369" s="4" t="str">
        <f t="shared" si="65"/>
        <v>Wall Street Journal-10Yr Treasury Yield-03-2014</v>
      </c>
      <c r="G369" s="7">
        <v>41711</v>
      </c>
      <c r="H369" s="7" t="str">
        <f t="shared" si="56"/>
        <v>03-2014</v>
      </c>
      <c r="I369" s="7" t="str">
        <f t="shared" ca="1" si="57"/>
        <v>Wall Street Journal: Standard and Poor's-10Yr Treasury Yield-03-2014</v>
      </c>
      <c r="J369" s="4" t="str">
        <f t="shared" ca="1" si="66"/>
        <v>10Yr Treasury Yield-Standard and Poor's:03-2014</v>
      </c>
      <c r="K369" t="s">
        <v>199</v>
      </c>
      <c r="L369" s="12"/>
      <c r="X369" s="12"/>
      <c r="BD369" s="12"/>
      <c r="BP369" s="12"/>
      <c r="BQ369">
        <v>2.95</v>
      </c>
      <c r="BS369">
        <v>3.13</v>
      </c>
      <c r="BU369">
        <v>3.25</v>
      </c>
      <c r="BW369">
        <v>3.49</v>
      </c>
      <c r="BY369">
        <v>3.8</v>
      </c>
      <c r="CA369">
        <v>4.0999999999999996</v>
      </c>
    </row>
    <row r="370" spans="1:79" x14ac:dyDescent="0.55000000000000004">
      <c r="A370" s="4" t="str">
        <f t="shared" ca="1" si="55"/>
        <v>Credit Agricole CIB</v>
      </c>
      <c r="B370" s="4" t="str">
        <f t="shared" si="64"/>
        <v>Michael Carey</v>
      </c>
      <c r="C370" s="4" t="s">
        <v>246</v>
      </c>
      <c r="D370" s="4" t="s">
        <v>96</v>
      </c>
      <c r="E370" s="4" t="str">
        <f>IF(COUNTIF($E$2:E369,"Begin: " &amp; C370 &amp; "-" &amp; D370 &amp; "-" &amp; H370)=0,"Begin: " &amp; C370 &amp; "-" &amp; D370 &amp; "-" &amp; H370,IF((C370 &amp; "-" &amp; D370 &amp; "-" &amp; H370)&lt;&gt;(C371 &amp; "-" &amp; D371 &amp; "-" &amp; H371),"End: " &amp; C370 &amp; "-" &amp; D370 &amp; "-" &amp; H370,""))</f>
        <v/>
      </c>
      <c r="F370" s="4" t="str">
        <f t="shared" si="65"/>
        <v>Wall Street Journal-10Yr Treasury Yield-03-2014</v>
      </c>
      <c r="G370" s="7">
        <v>41711</v>
      </c>
      <c r="H370" s="7" t="str">
        <f t="shared" si="56"/>
        <v>03-2014</v>
      </c>
      <c r="I370" s="7" t="str">
        <f t="shared" ca="1" si="57"/>
        <v>Wall Street Journal: Credit Agricole CIB-10Yr Treasury Yield-03-2014</v>
      </c>
      <c r="J370" s="4" t="str">
        <f t="shared" ca="1" si="66"/>
        <v>10Yr Treasury Yield-Credit Agricole CIB:03-2014</v>
      </c>
      <c r="K370" t="s">
        <v>200</v>
      </c>
      <c r="L370" s="12"/>
      <c r="X370" s="12"/>
      <c r="BD370" s="12"/>
      <c r="BP370" s="12"/>
    </row>
    <row r="371" spans="1:79" x14ac:dyDescent="0.55000000000000004">
      <c r="A371" s="4" t="str">
        <f t="shared" ca="1" si="55"/>
        <v>AllianceBernstein</v>
      </c>
      <c r="B371" s="4" t="str">
        <f t="shared" si="64"/>
        <v>Joseph Carson</v>
      </c>
      <c r="C371" s="4" t="s">
        <v>246</v>
      </c>
      <c r="D371" s="4" t="s">
        <v>96</v>
      </c>
      <c r="E371" s="4" t="str">
        <f>IF(COUNTIF($E$2:E370,"Begin: " &amp; C371 &amp; "-" &amp; D371 &amp; "-" &amp; H371)=0,"Begin: " &amp; C371 &amp; "-" &amp; D371 &amp; "-" &amp; H371,IF((C371 &amp; "-" &amp; D371 &amp; "-" &amp; H371)&lt;&gt;(C372 &amp; "-" &amp; D372 &amp; "-" &amp; H372),"End: " &amp; C371 &amp; "-" &amp; D371 &amp; "-" &amp; H371,""))</f>
        <v/>
      </c>
      <c r="F371" s="4" t="str">
        <f t="shared" si="65"/>
        <v>Wall Street Journal-10Yr Treasury Yield-03-2014</v>
      </c>
      <c r="G371" s="7">
        <v>41711</v>
      </c>
      <c r="H371" s="7" t="str">
        <f t="shared" si="56"/>
        <v>03-2014</v>
      </c>
      <c r="I371" s="7" t="str">
        <f t="shared" ca="1" si="57"/>
        <v>Wall Street Journal: AllianceBernstein-10Yr Treasury Yield-03-2014</v>
      </c>
      <c r="J371" s="4" t="str">
        <f t="shared" ca="1" si="66"/>
        <v>10Yr Treasury Yield-AllianceBernstein:03-2014</v>
      </c>
      <c r="K371" t="s">
        <v>201</v>
      </c>
      <c r="L371" s="12"/>
      <c r="X371" s="12"/>
      <c r="BD371" s="12"/>
      <c r="BP371" s="12"/>
      <c r="BQ371">
        <v>3.25</v>
      </c>
      <c r="BS371">
        <v>3.65</v>
      </c>
      <c r="BU371">
        <v>4</v>
      </c>
      <c r="BW371">
        <v>4.25</v>
      </c>
      <c r="BY371">
        <v>4.5</v>
      </c>
      <c r="CA371">
        <v>4.5</v>
      </c>
    </row>
    <row r="372" spans="1:79" x14ac:dyDescent="0.55000000000000004">
      <c r="A372" s="4" t="str">
        <f t="shared" ca="1" si="55"/>
        <v>BNP Paribas</v>
      </c>
      <c r="B372" s="4" t="str">
        <f t="shared" si="64"/>
        <v>Julia Coronado</v>
      </c>
      <c r="C372" s="4" t="s">
        <v>246</v>
      </c>
      <c r="D372" s="4" t="s">
        <v>96</v>
      </c>
      <c r="E372" s="4" t="str">
        <f>IF(COUNTIF($E$2:E371,"Begin: " &amp; C372 &amp; "-" &amp; D372 &amp; "-" &amp; H372)=0,"Begin: " &amp; C372 &amp; "-" &amp; D372 &amp; "-" &amp; H372,IF((C372 &amp; "-" &amp; D372 &amp; "-" &amp; H372)&lt;&gt;(C373 &amp; "-" &amp; D373 &amp; "-" &amp; H373),"End: " &amp; C372 &amp; "-" &amp; D372 &amp; "-" &amp; H372,""))</f>
        <v/>
      </c>
      <c r="F372" s="4" t="str">
        <f t="shared" si="65"/>
        <v>Wall Street Journal-10Yr Treasury Yield-03-2014</v>
      </c>
      <c r="G372" s="7">
        <v>41711</v>
      </c>
      <c r="H372" s="7" t="str">
        <f t="shared" si="56"/>
        <v>03-2014</v>
      </c>
      <c r="I372" s="7" t="str">
        <f t="shared" ca="1" si="57"/>
        <v>Wall Street Journal: BNP Paribas-10Yr Treasury Yield-03-2014</v>
      </c>
      <c r="J372" s="4" t="str">
        <f t="shared" ca="1" si="66"/>
        <v>10Yr Treasury Yield-BNP Paribas:03-2014</v>
      </c>
      <c r="K372" t="s">
        <v>202</v>
      </c>
      <c r="L372" s="12"/>
      <c r="X372" s="12"/>
      <c r="BD372" s="12"/>
      <c r="BP372" s="12"/>
      <c r="BQ372">
        <v>3</v>
      </c>
      <c r="BS372">
        <v>3.25</v>
      </c>
      <c r="BU372">
        <v>3.6</v>
      </c>
      <c r="BW372">
        <v>3.75</v>
      </c>
      <c r="BY372">
        <v>3.85</v>
      </c>
      <c r="CA372">
        <v>3.85</v>
      </c>
    </row>
    <row r="373" spans="1:79" x14ac:dyDescent="0.55000000000000004">
      <c r="A373" s="4" t="str">
        <f t="shared" ca="1" si="55"/>
        <v>Econoclast</v>
      </c>
      <c r="B373" s="4" t="str">
        <f t="shared" si="64"/>
        <v>Mike Cosgrove</v>
      </c>
      <c r="C373" s="4" t="s">
        <v>246</v>
      </c>
      <c r="D373" s="4" t="s">
        <v>96</v>
      </c>
      <c r="E373" s="4" t="str">
        <f>IF(COUNTIF($E$2:E372,"Begin: " &amp; C373 &amp; "-" &amp; D373 &amp; "-" &amp; H373)=0,"Begin: " &amp; C373 &amp; "-" &amp; D373 &amp; "-" &amp; H373,IF((C373 &amp; "-" &amp; D373 &amp; "-" &amp; H373)&lt;&gt;(C374 &amp; "-" &amp; D374 &amp; "-" &amp; H374),"End: " &amp; C373 &amp; "-" &amp; D373 &amp; "-" &amp; H373,""))</f>
        <v/>
      </c>
      <c r="F373" s="4" t="str">
        <f t="shared" si="65"/>
        <v>Wall Street Journal-10Yr Treasury Yield-03-2014</v>
      </c>
      <c r="G373" s="7">
        <v>41711</v>
      </c>
      <c r="H373" s="7" t="str">
        <f t="shared" si="56"/>
        <v>03-2014</v>
      </c>
      <c r="I373" s="7" t="str">
        <f t="shared" ca="1" si="57"/>
        <v>Wall Street Journal: Econoclast-10Yr Treasury Yield-03-2014</v>
      </c>
      <c r="J373" s="4" t="str">
        <f t="shared" ca="1" si="66"/>
        <v>10Yr Treasury Yield-Econoclast:03-2014</v>
      </c>
      <c r="K373" t="s">
        <v>203</v>
      </c>
      <c r="L373" s="12"/>
      <c r="X373" s="12"/>
      <c r="BD373" s="12"/>
      <c r="BP373" s="12"/>
      <c r="BQ373">
        <v>3</v>
      </c>
      <c r="BS373">
        <v>3.3</v>
      </c>
      <c r="BU373">
        <v>3.8</v>
      </c>
      <c r="BW373">
        <v>4</v>
      </c>
      <c r="BY373">
        <v>4</v>
      </c>
      <c r="CA373">
        <v>4</v>
      </c>
    </row>
    <row r="374" spans="1:79" x14ac:dyDescent="0.55000000000000004">
      <c r="A374" s="4" t="str">
        <f t="shared" ca="1" si="55"/>
        <v>Wrightson ICAP</v>
      </c>
      <c r="B374" s="4" t="str">
        <f t="shared" si="64"/>
        <v>Lou Crandall</v>
      </c>
      <c r="C374" s="4" t="s">
        <v>246</v>
      </c>
      <c r="D374" s="4" t="s">
        <v>96</v>
      </c>
      <c r="E374" s="4" t="str">
        <f>IF(COUNTIF($E$2:E373,"Begin: " &amp; C374 &amp; "-" &amp; D374 &amp; "-" &amp; H374)=0,"Begin: " &amp; C374 &amp; "-" &amp; D374 &amp; "-" &amp; H374,IF((C374 &amp; "-" &amp; D374 &amp; "-" &amp; H374)&lt;&gt;(C375 &amp; "-" &amp; D375 &amp; "-" &amp; H375),"End: " &amp; C374 &amp; "-" &amp; D374 &amp; "-" &amp; H374,""))</f>
        <v/>
      </c>
      <c r="F374" s="4" t="str">
        <f t="shared" si="65"/>
        <v>Wall Street Journal-10Yr Treasury Yield-03-2014</v>
      </c>
      <c r="G374" s="7">
        <v>41711</v>
      </c>
      <c r="H374" s="7" t="str">
        <f t="shared" si="56"/>
        <v>03-2014</v>
      </c>
      <c r="I374" s="7" t="str">
        <f t="shared" ca="1" si="57"/>
        <v>Wall Street Journal: Wrightson ICAP-10Yr Treasury Yield-03-2014</v>
      </c>
      <c r="J374" s="4" t="str">
        <f t="shared" ca="1" si="66"/>
        <v>10Yr Treasury Yield-Wrightson ICAP:03-2014</v>
      </c>
      <c r="K374" t="s">
        <v>204</v>
      </c>
      <c r="L374" s="12"/>
      <c r="X374" s="12"/>
      <c r="BD374" s="12"/>
      <c r="BP374" s="12"/>
      <c r="BQ374">
        <v>3.2</v>
      </c>
      <c r="BS374">
        <v>3.4</v>
      </c>
      <c r="BU374">
        <v>3.6</v>
      </c>
      <c r="BW374">
        <v>3.8</v>
      </c>
      <c r="BY374">
        <v>4</v>
      </c>
      <c r="CA374">
        <v>4.2</v>
      </c>
    </row>
    <row r="375" spans="1:79" x14ac:dyDescent="0.55000000000000004">
      <c r="A375" s="4" t="str">
        <f t="shared" ca="1" si="55"/>
        <v>Vanderbilt University</v>
      </c>
      <c r="B375" s="4" t="str">
        <f t="shared" si="64"/>
        <v>J. Dewey Daane</v>
      </c>
      <c r="C375" s="4" t="s">
        <v>246</v>
      </c>
      <c r="D375" s="4" t="s">
        <v>96</v>
      </c>
      <c r="E375" s="4" t="str">
        <f>IF(COUNTIF($E$2:E374,"Begin: " &amp; C375 &amp; "-" &amp; D375 &amp; "-" &amp; H375)=0,"Begin: " &amp; C375 &amp; "-" &amp; D375 &amp; "-" &amp; H375,IF((C375 &amp; "-" &amp; D375 &amp; "-" &amp; H375)&lt;&gt;(C376 &amp; "-" &amp; D376 &amp; "-" &amp; H376),"End: " &amp; C375 &amp; "-" &amp; D375 &amp; "-" &amp; H375,""))</f>
        <v/>
      </c>
      <c r="F375" s="4" t="str">
        <f t="shared" si="65"/>
        <v>Wall Street Journal-10Yr Treasury Yield-03-2014</v>
      </c>
      <c r="G375" s="7">
        <v>41711</v>
      </c>
      <c r="H375" s="7" t="str">
        <f t="shared" si="56"/>
        <v>03-2014</v>
      </c>
      <c r="I375" s="7" t="str">
        <f t="shared" ca="1" si="57"/>
        <v>Wall Street Journal: Vanderbilt University-10Yr Treasury Yield-03-2014</v>
      </c>
      <c r="J375" s="4" t="str">
        <f t="shared" ca="1" si="66"/>
        <v>10Yr Treasury Yield-Vanderbilt University:03-2014</v>
      </c>
      <c r="K375" t="s">
        <v>205</v>
      </c>
      <c r="L375" s="12"/>
      <c r="X375" s="12"/>
      <c r="BD375" s="12"/>
      <c r="BP375" s="12"/>
      <c r="BQ375">
        <v>3</v>
      </c>
      <c r="BS375">
        <v>3</v>
      </c>
      <c r="BU375">
        <v>3</v>
      </c>
      <c r="BW375">
        <v>3</v>
      </c>
      <c r="BY375">
        <v>3</v>
      </c>
      <c r="CA375">
        <v>3</v>
      </c>
    </row>
    <row r="376" spans="1:79" x14ac:dyDescent="0.55000000000000004">
      <c r="A376" s="4" t="str">
        <f t="shared" ca="1" si="55"/>
        <v>Fannie Mae</v>
      </c>
      <c r="B376" s="4" t="str">
        <f t="shared" si="64"/>
        <v>Douglas Duncan</v>
      </c>
      <c r="C376" s="4" t="s">
        <v>246</v>
      </c>
      <c r="D376" s="4" t="s">
        <v>96</v>
      </c>
      <c r="E376" s="4" t="str">
        <f>IF(COUNTIF($E$2:E375,"Begin: " &amp; C376 &amp; "-" &amp; D376 &amp; "-" &amp; H376)=0,"Begin: " &amp; C376 &amp; "-" &amp; D376 &amp; "-" &amp; H376,IF((C376 &amp; "-" &amp; D376 &amp; "-" &amp; H376)&lt;&gt;(C377 &amp; "-" &amp; D377 &amp; "-" &amp; H377),"End: " &amp; C376 &amp; "-" &amp; D376 &amp; "-" &amp; H376,""))</f>
        <v/>
      </c>
      <c r="F376" s="4" t="str">
        <f t="shared" si="65"/>
        <v>Wall Street Journal-10Yr Treasury Yield-03-2014</v>
      </c>
      <c r="G376" s="7">
        <v>41711</v>
      </c>
      <c r="H376" s="7" t="str">
        <f t="shared" si="56"/>
        <v>03-2014</v>
      </c>
      <c r="I376" s="7" t="str">
        <f t="shared" ca="1" si="57"/>
        <v>Wall Street Journal: Fannie Mae-10Yr Treasury Yield-03-2014</v>
      </c>
      <c r="J376" s="4" t="str">
        <f t="shared" ca="1" si="66"/>
        <v>10Yr Treasury Yield-Fannie Mae:03-2014</v>
      </c>
      <c r="K376" t="s">
        <v>206</v>
      </c>
      <c r="L376" s="12"/>
      <c r="X376" s="12"/>
      <c r="BD376" s="12"/>
      <c r="BP376" s="12"/>
      <c r="BQ376">
        <v>2.8</v>
      </c>
      <c r="BS376">
        <v>3</v>
      </c>
      <c r="BU376">
        <v>3.2</v>
      </c>
      <c r="BW376">
        <v>3.4</v>
      </c>
      <c r="BY376">
        <v>3.5</v>
      </c>
      <c r="CA376">
        <v>3.7</v>
      </c>
    </row>
    <row r="377" spans="1:79" x14ac:dyDescent="0.55000000000000004">
      <c r="A377" s="4" t="str">
        <f t="shared" ca="1" si="55"/>
        <v>Comerica Bank</v>
      </c>
      <c r="B377" s="4" t="str">
        <f t="shared" si="64"/>
        <v>Robert Dye</v>
      </c>
      <c r="C377" s="4" t="s">
        <v>246</v>
      </c>
      <c r="D377" s="4" t="s">
        <v>96</v>
      </c>
      <c r="E377" s="4" t="str">
        <f>IF(COUNTIF($E$2:E376,"Begin: " &amp; C377 &amp; "-" &amp; D377 &amp; "-" &amp; H377)=0,"Begin: " &amp; C377 &amp; "-" &amp; D377 &amp; "-" &amp; H377,IF((C377 &amp; "-" &amp; D377 &amp; "-" &amp; H377)&lt;&gt;(C378 &amp; "-" &amp; D378 &amp; "-" &amp; H378),"End: " &amp; C377 &amp; "-" &amp; D377 &amp; "-" &amp; H377,""))</f>
        <v/>
      </c>
      <c r="F377" s="4" t="str">
        <f t="shared" si="65"/>
        <v>Wall Street Journal-10Yr Treasury Yield-03-2014</v>
      </c>
      <c r="G377" s="7">
        <v>41711</v>
      </c>
      <c r="H377" s="7" t="str">
        <f t="shared" si="56"/>
        <v>03-2014</v>
      </c>
      <c r="I377" s="7" t="str">
        <f t="shared" ca="1" si="57"/>
        <v>Wall Street Journal: Comerica Bank-10Yr Treasury Yield-03-2014</v>
      </c>
      <c r="J377" s="4" t="str">
        <f t="shared" ca="1" si="66"/>
        <v>10Yr Treasury Yield-Comerica Bank:03-2014</v>
      </c>
      <c r="K377" t="s">
        <v>207</v>
      </c>
      <c r="L377" s="12"/>
      <c r="X377" s="12"/>
      <c r="BD377" s="12"/>
      <c r="BP377" s="12"/>
      <c r="BQ377">
        <v>2.8</v>
      </c>
      <c r="BS377">
        <v>3.13</v>
      </c>
      <c r="BU377">
        <v>3.29</v>
      </c>
      <c r="BW377">
        <v>3.65</v>
      </c>
      <c r="BY377">
        <v>4.3600000000000003</v>
      </c>
      <c r="CA377">
        <v>4.7</v>
      </c>
    </row>
    <row r="378" spans="1:79" x14ac:dyDescent="0.55000000000000004">
      <c r="A378" s="4" t="str">
        <f t="shared" ca="1" si="55"/>
        <v>MFR</v>
      </c>
      <c r="B378" s="4" t="str">
        <f t="shared" si="64"/>
        <v>Maria Fiorini Ramirez/Joshua Shapiro</v>
      </c>
      <c r="C378" s="4" t="s">
        <v>246</v>
      </c>
      <c r="D378" s="4" t="s">
        <v>96</v>
      </c>
      <c r="E378" s="4" t="str">
        <f>IF(COUNTIF($E$2:E377,"Begin: " &amp; C378 &amp; "-" &amp; D378 &amp; "-" &amp; H378)=0,"Begin: " &amp; C378 &amp; "-" &amp; D378 &amp; "-" &amp; H378,IF((C378 &amp; "-" &amp; D378 &amp; "-" &amp; H378)&lt;&gt;(C379 &amp; "-" &amp; D379 &amp; "-" &amp; H379),"End: " &amp; C378 &amp; "-" &amp; D378 &amp; "-" &amp; H378,""))</f>
        <v/>
      </c>
      <c r="F378" s="4" t="str">
        <f t="shared" si="65"/>
        <v>Wall Street Journal-10Yr Treasury Yield-03-2014</v>
      </c>
      <c r="G378" s="7">
        <v>41711</v>
      </c>
      <c r="H378" s="7" t="str">
        <f t="shared" si="56"/>
        <v>03-2014</v>
      </c>
      <c r="I378" s="7" t="str">
        <f t="shared" ca="1" si="57"/>
        <v>Wall Street Journal: MFR-10Yr Treasury Yield-03-2014</v>
      </c>
      <c r="J378" s="4" t="str">
        <f t="shared" ca="1" si="66"/>
        <v>10Yr Treasury Yield-MFR:03-2014</v>
      </c>
      <c r="K378" t="s">
        <v>208</v>
      </c>
      <c r="L378" s="12"/>
      <c r="X378" s="12"/>
      <c r="BD378" s="12"/>
      <c r="BP378" s="12"/>
      <c r="BQ378">
        <v>3.15</v>
      </c>
      <c r="BS378">
        <v>3.45</v>
      </c>
      <c r="BU378">
        <v>3.9</v>
      </c>
    </row>
    <row r="379" spans="1:79" x14ac:dyDescent="0.55000000000000004">
      <c r="A379" s="4" t="str">
        <f t="shared" ca="1" si="55"/>
        <v>Mortgage Bankers Association</v>
      </c>
      <c r="B379" s="4" t="str">
        <f t="shared" si="64"/>
        <v>Mike Fratantoni</v>
      </c>
      <c r="C379" s="4" t="s">
        <v>246</v>
      </c>
      <c r="D379" s="4" t="s">
        <v>96</v>
      </c>
      <c r="E379" s="4" t="str">
        <f>IF(COUNTIF($E$2:E378,"Begin: " &amp; C379 &amp; "-" &amp; D379 &amp; "-" &amp; H379)=0,"Begin: " &amp; C379 &amp; "-" &amp; D379 &amp; "-" &amp; H379,IF((C379 &amp; "-" &amp; D379 &amp; "-" &amp; H379)&lt;&gt;(C380 &amp; "-" &amp; D380 &amp; "-" &amp; H380),"End: " &amp; C379 &amp; "-" &amp; D379 &amp; "-" &amp; H379,""))</f>
        <v/>
      </c>
      <c r="F379" s="4" t="str">
        <f t="shared" si="65"/>
        <v>Wall Street Journal-10Yr Treasury Yield-03-2014</v>
      </c>
      <c r="G379" s="7">
        <v>41711</v>
      </c>
      <c r="H379" s="7" t="str">
        <f t="shared" si="56"/>
        <v>03-2014</v>
      </c>
      <c r="I379" s="7" t="str">
        <f t="shared" ca="1" si="57"/>
        <v>Wall Street Journal: Mortgage Bankers Association-10Yr Treasury Yield-03-2014</v>
      </c>
      <c r="J379" s="4" t="str">
        <f t="shared" ca="1" si="66"/>
        <v>10Yr Treasury Yield-Mortgage Bankers Association:03-2014</v>
      </c>
      <c r="K379" t="s">
        <v>209</v>
      </c>
      <c r="L379" s="12"/>
      <c r="X379" s="12"/>
      <c r="BD379" s="12"/>
      <c r="BP379" s="12"/>
      <c r="BQ379">
        <v>3</v>
      </c>
      <c r="BS379">
        <v>3.3</v>
      </c>
      <c r="BU379">
        <v>3.5</v>
      </c>
      <c r="BW379">
        <v>3.6</v>
      </c>
      <c r="BY379">
        <v>3.8</v>
      </c>
      <c r="CA379">
        <v>4</v>
      </c>
    </row>
    <row r="380" spans="1:79" x14ac:dyDescent="0.55000000000000004">
      <c r="A380" s="4" t="str">
        <f t="shared" ca="1" si="55"/>
        <v>IHS Global Insight</v>
      </c>
      <c r="B380" s="4" t="str">
        <f t="shared" si="64"/>
        <v>Doug Handler</v>
      </c>
      <c r="C380" s="4" t="s">
        <v>246</v>
      </c>
      <c r="D380" s="4" t="s">
        <v>96</v>
      </c>
      <c r="E380" s="4" t="str">
        <f>IF(COUNTIF($E$2:E379,"Begin: " &amp; C380 &amp; "-" &amp; D380 &amp; "-" &amp; H380)=0,"Begin: " &amp; C380 &amp; "-" &amp; D380 &amp; "-" &amp; H380,IF((C380 &amp; "-" &amp; D380 &amp; "-" &amp; H380)&lt;&gt;(C381 &amp; "-" &amp; D381 &amp; "-" &amp; H381),"End: " &amp; C380 &amp; "-" &amp; D380 &amp; "-" &amp; H380,""))</f>
        <v/>
      </c>
      <c r="F380" s="4" t="str">
        <f t="shared" si="65"/>
        <v>Wall Street Journal-10Yr Treasury Yield-03-2014</v>
      </c>
      <c r="G380" s="7">
        <v>41711</v>
      </c>
      <c r="H380" s="7" t="str">
        <f t="shared" si="56"/>
        <v>03-2014</v>
      </c>
      <c r="I380" s="7" t="str">
        <f t="shared" ca="1" si="57"/>
        <v>Wall Street Journal: IHS Global Insight-10Yr Treasury Yield-03-2014</v>
      </c>
      <c r="J380" s="4" t="str">
        <f t="shared" ca="1" si="66"/>
        <v>10Yr Treasury Yield-IHS Global Insight:03-2014</v>
      </c>
      <c r="K380" t="s">
        <v>210</v>
      </c>
      <c r="L380" s="12"/>
      <c r="X380" s="12"/>
      <c r="BD380" s="12"/>
      <c r="BP380" s="12"/>
      <c r="BQ380">
        <v>2.98</v>
      </c>
      <c r="BS380">
        <v>3.13</v>
      </c>
      <c r="BU380">
        <v>3.27</v>
      </c>
      <c r="BW380">
        <v>3.6</v>
      </c>
      <c r="BY380">
        <v>3.87</v>
      </c>
      <c r="CA380">
        <v>4.1900000000000004</v>
      </c>
    </row>
    <row r="381" spans="1:79" x14ac:dyDescent="0.55000000000000004">
      <c r="A381" s="4" t="str">
        <f t="shared" ca="1" si="55"/>
        <v>BofA</v>
      </c>
      <c r="B381" s="4" t="str">
        <f t="shared" si="64"/>
        <v>Ethan Harris</v>
      </c>
      <c r="C381" s="4" t="s">
        <v>246</v>
      </c>
      <c r="D381" s="4" t="s">
        <v>96</v>
      </c>
      <c r="E381" s="4" t="str">
        <f>IF(COUNTIF($E$2:E380,"Begin: " &amp; C381 &amp; "-" &amp; D381 &amp; "-" &amp; H381)=0,"Begin: " &amp; C381 &amp; "-" &amp; D381 &amp; "-" &amp; H381,IF((C381 &amp; "-" &amp; D381 &amp; "-" &amp; H381)&lt;&gt;(C382 &amp; "-" &amp; D382 &amp; "-" &amp; H382),"End: " &amp; C381 &amp; "-" &amp; D381 &amp; "-" &amp; H381,""))</f>
        <v/>
      </c>
      <c r="F381" s="4" t="str">
        <f t="shared" si="65"/>
        <v>Wall Street Journal-10Yr Treasury Yield-03-2014</v>
      </c>
      <c r="G381" s="7">
        <v>41711</v>
      </c>
      <c r="H381" s="7" t="str">
        <f t="shared" si="56"/>
        <v>03-2014</v>
      </c>
      <c r="I381" s="7" t="str">
        <f t="shared" ca="1" si="57"/>
        <v>Wall Street Journal: BofA-10Yr Treasury Yield-03-2014</v>
      </c>
      <c r="J381" s="4" t="str">
        <f t="shared" ca="1" si="66"/>
        <v>10Yr Treasury Yield-BofA:03-2014</v>
      </c>
      <c r="K381" t="s">
        <v>211</v>
      </c>
      <c r="L381" s="12"/>
      <c r="X381" s="12"/>
      <c r="BD381" s="12"/>
      <c r="BP381" s="12"/>
      <c r="BQ381">
        <v>3.5</v>
      </c>
      <c r="BS381">
        <v>3.75</v>
      </c>
      <c r="BU381">
        <v>4</v>
      </c>
      <c r="BW381">
        <v>4.25</v>
      </c>
    </row>
    <row r="382" spans="1:79" x14ac:dyDescent="0.55000000000000004">
      <c r="A382" s="4" t="str">
        <f t="shared" ca="1" si="55"/>
        <v>UBS</v>
      </c>
      <c r="B382" s="4" t="str">
        <f t="shared" si="64"/>
        <v>Maury Harris</v>
      </c>
      <c r="C382" s="4" t="s">
        <v>246</v>
      </c>
      <c r="D382" s="4" t="s">
        <v>96</v>
      </c>
      <c r="E382" s="4" t="str">
        <f>IF(COUNTIF($E$2:E381,"Begin: " &amp; C382 &amp; "-" &amp; D382 &amp; "-" &amp; H382)=0,"Begin: " &amp; C382 &amp; "-" &amp; D382 &amp; "-" &amp; H382,IF((C382 &amp; "-" &amp; D382 &amp; "-" &amp; H382)&lt;&gt;(C383 &amp; "-" &amp; D383 &amp; "-" &amp; H383),"End: " &amp; C382 &amp; "-" &amp; D382 &amp; "-" &amp; H382,""))</f>
        <v/>
      </c>
      <c r="F382" s="4" t="str">
        <f t="shared" si="65"/>
        <v>Wall Street Journal-10Yr Treasury Yield-03-2014</v>
      </c>
      <c r="G382" s="7">
        <v>41711</v>
      </c>
      <c r="H382" s="7" t="str">
        <f t="shared" si="56"/>
        <v>03-2014</v>
      </c>
      <c r="I382" s="7" t="str">
        <f t="shared" ca="1" si="57"/>
        <v>Wall Street Journal: UBS-10Yr Treasury Yield-03-2014</v>
      </c>
      <c r="J382" s="4" t="str">
        <f t="shared" ca="1" si="66"/>
        <v>10Yr Treasury Yield-UBS:03-2014</v>
      </c>
      <c r="K382" t="s">
        <v>212</v>
      </c>
      <c r="L382" s="12"/>
      <c r="X382" s="12"/>
      <c r="BD382" s="12"/>
      <c r="BP382" s="12"/>
      <c r="BQ382">
        <v>3.2</v>
      </c>
      <c r="BS382">
        <v>3.5</v>
      </c>
      <c r="BU382">
        <v>3.7</v>
      </c>
      <c r="BW382">
        <v>4</v>
      </c>
    </row>
    <row r="383" spans="1:79" x14ac:dyDescent="0.55000000000000004">
      <c r="A383" s="4" t="str">
        <f t="shared" ca="1" si="55"/>
        <v>Goldman Sachs</v>
      </c>
      <c r="B383" s="4" t="str">
        <f t="shared" si="64"/>
        <v>Jan Hatzius</v>
      </c>
      <c r="C383" s="4" t="s">
        <v>246</v>
      </c>
      <c r="D383" s="4" t="s">
        <v>96</v>
      </c>
      <c r="E383" s="4" t="str">
        <f>IF(COUNTIF($E$2:E382,"Begin: " &amp; C383 &amp; "-" &amp; D383 &amp; "-" &amp; H383)=0,"Begin: " &amp; C383 &amp; "-" &amp; D383 &amp; "-" &amp; H383,IF((C383 &amp; "-" &amp; D383 &amp; "-" &amp; H383)&lt;&gt;(C384 &amp; "-" &amp; D384 &amp; "-" &amp; H384),"End: " &amp; C383 &amp; "-" &amp; D383 &amp; "-" &amp; H383,""))</f>
        <v/>
      </c>
      <c r="F383" s="4" t="str">
        <f t="shared" si="65"/>
        <v>Wall Street Journal-10Yr Treasury Yield-03-2014</v>
      </c>
      <c r="G383" s="7">
        <v>41711</v>
      </c>
      <c r="H383" s="7" t="str">
        <f t="shared" si="56"/>
        <v>03-2014</v>
      </c>
      <c r="I383" s="7" t="str">
        <f t="shared" ca="1" si="57"/>
        <v>Wall Street Journal: Goldman Sachs-10Yr Treasury Yield-03-2014</v>
      </c>
      <c r="J383" s="4" t="str">
        <f t="shared" ca="1" si="66"/>
        <v>10Yr Treasury Yield-Goldman Sachs:03-2014</v>
      </c>
      <c r="K383" t="s">
        <v>213</v>
      </c>
      <c r="L383" s="12"/>
      <c r="X383" s="12"/>
      <c r="BD383" s="12"/>
      <c r="BP383" s="12"/>
      <c r="BQ383">
        <v>3.05</v>
      </c>
      <c r="BS383">
        <v>3.25</v>
      </c>
      <c r="BU383">
        <v>3.5</v>
      </c>
      <c r="BW383">
        <v>3.75</v>
      </c>
      <c r="BY383">
        <v>3.85</v>
      </c>
      <c r="CA383">
        <v>4</v>
      </c>
    </row>
    <row r="384" spans="1:79" x14ac:dyDescent="0.55000000000000004">
      <c r="A384" s="4" t="str">
        <f t="shared" ca="1" si="55"/>
        <v>Avidbank</v>
      </c>
      <c r="B384" s="4" t="str">
        <f t="shared" si="64"/>
        <v>Tracy Herrick</v>
      </c>
      <c r="C384" s="4" t="s">
        <v>246</v>
      </c>
      <c r="D384" s="4" t="s">
        <v>96</v>
      </c>
      <c r="E384" s="4" t="str">
        <f>IF(COUNTIF($E$2:E383,"Begin: " &amp; C384 &amp; "-" &amp; D384 &amp; "-" &amp; H384)=0,"Begin: " &amp; C384 &amp; "-" &amp; D384 &amp; "-" &amp; H384,IF((C384 &amp; "-" &amp; D384 &amp; "-" &amp; H384)&lt;&gt;(C385 &amp; "-" &amp; D385 &amp; "-" &amp; H385),"End: " &amp; C384 &amp; "-" &amp; D384 &amp; "-" &amp; H384,""))</f>
        <v/>
      </c>
      <c r="F384" s="4" t="str">
        <f t="shared" si="65"/>
        <v>Wall Street Journal-10Yr Treasury Yield-03-2014</v>
      </c>
      <c r="G384" s="7">
        <v>41711</v>
      </c>
      <c r="H384" s="7" t="str">
        <f t="shared" si="56"/>
        <v>03-2014</v>
      </c>
      <c r="I384" s="7" t="str">
        <f t="shared" ca="1" si="57"/>
        <v>Wall Street Journal: Avidbank-10Yr Treasury Yield-03-2014</v>
      </c>
      <c r="J384" s="4" t="str">
        <f t="shared" ca="1" si="66"/>
        <v>10Yr Treasury Yield-Avidbank:03-2014</v>
      </c>
      <c r="K384" t="s">
        <v>214</v>
      </c>
      <c r="L384" s="12"/>
      <c r="X384" s="12"/>
      <c r="BD384" s="12"/>
      <c r="BP384" s="12"/>
      <c r="BQ384">
        <v>2.7</v>
      </c>
      <c r="BS384">
        <v>2.75</v>
      </c>
      <c r="BU384">
        <v>3.2</v>
      </c>
      <c r="BW384">
        <v>4.2</v>
      </c>
      <c r="BY384">
        <v>5.2</v>
      </c>
      <c r="CA384">
        <v>6.2</v>
      </c>
    </row>
    <row r="385" spans="1:79" x14ac:dyDescent="0.55000000000000004">
      <c r="A385" s="4" t="str">
        <f t="shared" ca="1" si="55"/>
        <v>PNC Financial Services Group</v>
      </c>
      <c r="B385" s="4" t="str">
        <f t="shared" si="64"/>
        <v>Stuart Hoffman *</v>
      </c>
      <c r="C385" s="4" t="s">
        <v>246</v>
      </c>
      <c r="D385" s="4" t="s">
        <v>96</v>
      </c>
      <c r="E385" s="4" t="str">
        <f>IF(COUNTIF($E$2:E384,"Begin: " &amp; C385 &amp; "-" &amp; D385 &amp; "-" &amp; H385)=0,"Begin: " &amp; C385 &amp; "-" &amp; D385 &amp; "-" &amp; H385,IF((C385 &amp; "-" &amp; D385 &amp; "-" &amp; H385)&lt;&gt;(C386 &amp; "-" &amp; D386 &amp; "-" &amp; H386),"End: " &amp; C385 &amp; "-" &amp; D385 &amp; "-" &amp; H385,""))</f>
        <v/>
      </c>
      <c r="F385" s="4" t="str">
        <f t="shared" si="65"/>
        <v>Wall Street Journal-10Yr Treasury Yield-03-2014</v>
      </c>
      <c r="G385" s="7">
        <v>41711</v>
      </c>
      <c r="H385" s="7" t="str">
        <f t="shared" si="56"/>
        <v>03-2014</v>
      </c>
      <c r="I385" s="7" t="str">
        <f t="shared" ca="1" si="57"/>
        <v>Wall Street Journal: PNC Financial Services Group-10Yr Treasury Yield-03-2014</v>
      </c>
      <c r="J385" s="4" t="str">
        <f t="shared" ca="1" si="66"/>
        <v>10Yr Treasury Yield-PNC Financial Services Group:03-2014</v>
      </c>
      <c r="K385" t="s">
        <v>215</v>
      </c>
      <c r="L385" s="12"/>
      <c r="X385" s="12"/>
      <c r="BD385" s="12"/>
      <c r="BP385" s="12"/>
    </row>
    <row r="386" spans="1:79" x14ac:dyDescent="0.55000000000000004">
      <c r="A386" s="4" t="str">
        <f t="shared" ref="A386:A449" ca="1" si="67">IF(C386="GIOA",INDEX(List_AnonymousForecasters,MATCH(LEFT(K386,FIND(":",K386,1)-1),List_IndividualForecasters,0),1),INDEX(List_FirmNamesOmega,MATCH(LEFT(K386,FIND(":",K386,1)-1),List_FirmNamesAlpha,0),1))</f>
        <v>National Retail Federation</v>
      </c>
      <c r="B386" s="4" t="str">
        <f t="shared" si="64"/>
        <v>Jack Kleinhenz</v>
      </c>
      <c r="C386" s="4" t="s">
        <v>246</v>
      </c>
      <c r="D386" s="4" t="s">
        <v>96</v>
      </c>
      <c r="E386" s="4" t="str">
        <f>IF(COUNTIF($E$2:E385,"Begin: " &amp; C386 &amp; "-" &amp; D386 &amp; "-" &amp; H386)=0,"Begin: " &amp; C386 &amp; "-" &amp; D386 &amp; "-" &amp; H386,IF((C386 &amp; "-" &amp; D386 &amp; "-" &amp; H386)&lt;&gt;(C387 &amp; "-" &amp; D387 &amp; "-" &amp; H387),"End: " &amp; C386 &amp; "-" &amp; D386 &amp; "-" &amp; H386,""))</f>
        <v/>
      </c>
      <c r="F386" s="4" t="str">
        <f t="shared" si="65"/>
        <v>Wall Street Journal-10Yr Treasury Yield-03-2014</v>
      </c>
      <c r="G386" s="7">
        <v>41711</v>
      </c>
      <c r="H386" s="7" t="str">
        <f t="shared" si="56"/>
        <v>03-2014</v>
      </c>
      <c r="I386" s="7" t="str">
        <f t="shared" ca="1" si="57"/>
        <v>Wall Street Journal: National Retail Federation-10Yr Treasury Yield-03-2014</v>
      </c>
      <c r="J386" s="4" t="str">
        <f t="shared" ca="1" si="66"/>
        <v>10Yr Treasury Yield-National Retail Federation:03-2014</v>
      </c>
      <c r="K386" t="s">
        <v>216</v>
      </c>
      <c r="L386" s="12"/>
      <c r="X386" s="12"/>
      <c r="BD386" s="12"/>
      <c r="BP386" s="12"/>
      <c r="BQ386">
        <v>2.9</v>
      </c>
      <c r="BS386">
        <v>3.25</v>
      </c>
      <c r="BU386">
        <v>3.5</v>
      </c>
      <c r="BW386">
        <v>3.8</v>
      </c>
      <c r="BY386">
        <v>4.25</v>
      </c>
      <c r="CA386">
        <v>4.4000000000000004</v>
      </c>
    </row>
    <row r="387" spans="1:79" x14ac:dyDescent="0.55000000000000004">
      <c r="A387" s="4" t="str">
        <f t="shared" ca="1" si="67"/>
        <v>Deutsche Bank</v>
      </c>
      <c r="B387" s="4" t="str">
        <f t="shared" si="64"/>
        <v>Joseph LaVorgna</v>
      </c>
      <c r="C387" s="4" t="s">
        <v>246</v>
      </c>
      <c r="D387" s="4" t="s">
        <v>96</v>
      </c>
      <c r="E387" s="4" t="str">
        <f>IF(COUNTIF($E$2:E386,"Begin: " &amp; C387 &amp; "-" &amp; D387 &amp; "-" &amp; H387)=0,"Begin: " &amp; C387 &amp; "-" &amp; D387 &amp; "-" &amp; H387,IF((C387 &amp; "-" &amp; D387 &amp; "-" &amp; H387)&lt;&gt;(C388 &amp; "-" &amp; D388 &amp; "-" &amp; H388),"End: " &amp; C387 &amp; "-" &amp; D387 &amp; "-" &amp; H387,""))</f>
        <v/>
      </c>
      <c r="F387" s="4" t="str">
        <f t="shared" si="65"/>
        <v>Wall Street Journal-10Yr Treasury Yield-03-2014</v>
      </c>
      <c r="G387" s="7">
        <v>41711</v>
      </c>
      <c r="H387" s="7" t="str">
        <f t="shared" ref="H387:H450" si="68">TEXT(MONTH(G387),"00") &amp; "-" &amp; TEXT(YEAR(G387),"0000")</f>
        <v>03-2014</v>
      </c>
      <c r="I387" s="7" t="str">
        <f t="shared" ref="I387:I450" ca="1" si="69">C387 &amp; ": " &amp; A387 &amp; "-" &amp; D387 &amp; "-" &amp; H387</f>
        <v>Wall Street Journal: Deutsche Bank-10Yr Treasury Yield-03-2014</v>
      </c>
      <c r="J387" s="4" t="str">
        <f t="shared" ca="1" si="66"/>
        <v>10Yr Treasury Yield-Deutsche Bank:03-2014</v>
      </c>
      <c r="K387" t="s">
        <v>217</v>
      </c>
      <c r="L387" s="12"/>
      <c r="X387" s="12"/>
      <c r="BD387" s="12"/>
      <c r="BP387" s="12"/>
      <c r="BQ387">
        <v>3.5</v>
      </c>
      <c r="BS387">
        <v>4</v>
      </c>
      <c r="BU387">
        <v>4.25</v>
      </c>
      <c r="BW387">
        <v>4.5</v>
      </c>
      <c r="BY387">
        <v>4.75</v>
      </c>
      <c r="CA387">
        <v>5</v>
      </c>
    </row>
    <row r="388" spans="1:79" x14ac:dyDescent="0.55000000000000004">
      <c r="A388" s="4" t="str">
        <f t="shared" ca="1" si="67"/>
        <v>UCLA Anderson Forecast</v>
      </c>
      <c r="B388" s="4" t="str">
        <f t="shared" si="64"/>
        <v>Edward Leamer/David Shulman</v>
      </c>
      <c r="C388" s="4" t="s">
        <v>246</v>
      </c>
      <c r="D388" s="4" t="s">
        <v>96</v>
      </c>
      <c r="E388" s="4" t="str">
        <f>IF(COUNTIF($E$2:E387,"Begin: " &amp; C388 &amp; "-" &amp; D388 &amp; "-" &amp; H388)=0,"Begin: " &amp; C388 &amp; "-" &amp; D388 &amp; "-" &amp; H388,IF((C388 &amp; "-" &amp; D388 &amp; "-" &amp; H388)&lt;&gt;(C389 &amp; "-" &amp; D389 &amp; "-" &amp; H389),"End: " &amp; C388 &amp; "-" &amp; D388 &amp; "-" &amp; H388,""))</f>
        <v/>
      </c>
      <c r="F388" s="4" t="str">
        <f t="shared" si="65"/>
        <v>Wall Street Journal-10Yr Treasury Yield-03-2014</v>
      </c>
      <c r="G388" s="7">
        <v>41711</v>
      </c>
      <c r="H388" s="7" t="str">
        <f t="shared" si="68"/>
        <v>03-2014</v>
      </c>
      <c r="I388" s="7" t="str">
        <f t="shared" ca="1" si="69"/>
        <v>Wall Street Journal: UCLA Anderson Forecast-10Yr Treasury Yield-03-2014</v>
      </c>
      <c r="J388" s="4" t="str">
        <f t="shared" ca="1" si="66"/>
        <v>10Yr Treasury Yield-UCLA Anderson Forecast:03-2014</v>
      </c>
      <c r="K388" t="s">
        <v>218</v>
      </c>
      <c r="L388" s="12"/>
      <c r="X388" s="12"/>
      <c r="BD388" s="12"/>
      <c r="BP388" s="12"/>
      <c r="BQ388">
        <v>3.3</v>
      </c>
      <c r="BS388">
        <v>3.7</v>
      </c>
      <c r="BU388">
        <v>4.0999999999999996</v>
      </c>
      <c r="BW388">
        <v>4.2</v>
      </c>
    </row>
    <row r="389" spans="1:79" x14ac:dyDescent="0.55000000000000004">
      <c r="A389" s="4" t="str">
        <f t="shared" ca="1" si="67"/>
        <v>NEMA Business Information Services</v>
      </c>
      <c r="B389" s="4" t="str">
        <f t="shared" si="64"/>
        <v>Don Leavens/Tim Gill</v>
      </c>
      <c r="C389" s="4" t="s">
        <v>246</v>
      </c>
      <c r="D389" s="4" t="s">
        <v>96</v>
      </c>
      <c r="E389" s="4" t="str">
        <f>IF(COUNTIF($E$2:E388,"Begin: " &amp; C389 &amp; "-" &amp; D389 &amp; "-" &amp; H389)=0,"Begin: " &amp; C389 &amp; "-" &amp; D389 &amp; "-" &amp; H389,IF((C389 &amp; "-" &amp; D389 &amp; "-" &amp; H389)&lt;&gt;(C390 &amp; "-" &amp; D390 &amp; "-" &amp; H390),"End: " &amp; C389 &amp; "-" &amp; D389 &amp; "-" &amp; H389,""))</f>
        <v/>
      </c>
      <c r="F389" s="4" t="str">
        <f t="shared" si="65"/>
        <v>Wall Street Journal-10Yr Treasury Yield-03-2014</v>
      </c>
      <c r="G389" s="7">
        <v>41711</v>
      </c>
      <c r="H389" s="7" t="str">
        <f t="shared" si="68"/>
        <v>03-2014</v>
      </c>
      <c r="I389" s="7" t="str">
        <f t="shared" ca="1" si="69"/>
        <v>Wall Street Journal: NEMA Business Information Services-10Yr Treasury Yield-03-2014</v>
      </c>
      <c r="J389" s="4" t="str">
        <f t="shared" ca="1" si="66"/>
        <v>10Yr Treasury Yield-NEMA Business Information Services:03-2014</v>
      </c>
      <c r="K389" t="s">
        <v>219</v>
      </c>
      <c r="L389" s="12"/>
      <c r="X389" s="12"/>
      <c r="BD389" s="12"/>
      <c r="BP389" s="12"/>
      <c r="BQ389">
        <v>3</v>
      </c>
      <c r="BS389">
        <v>3.3</v>
      </c>
      <c r="BU389">
        <v>3.75</v>
      </c>
      <c r="BW389">
        <v>4</v>
      </c>
      <c r="BY389">
        <v>4.3</v>
      </c>
      <c r="CA389">
        <v>4.5</v>
      </c>
    </row>
    <row r="390" spans="1:79" x14ac:dyDescent="0.55000000000000004">
      <c r="A390" s="4" t="str">
        <f t="shared" ca="1" si="67"/>
        <v>Moody's Investors Service</v>
      </c>
      <c r="B390" s="4" t="str">
        <f t="shared" si="64"/>
        <v>John Lonski</v>
      </c>
      <c r="C390" s="4" t="s">
        <v>246</v>
      </c>
      <c r="D390" s="4" t="s">
        <v>96</v>
      </c>
      <c r="E390" s="4" t="str">
        <f>IF(COUNTIF($E$2:E389,"Begin: " &amp; C390 &amp; "-" &amp; D390 &amp; "-" &amp; H390)=0,"Begin: " &amp; C390 &amp; "-" &amp; D390 &amp; "-" &amp; H390,IF((C390 &amp; "-" &amp; D390 &amp; "-" &amp; H390)&lt;&gt;(C391 &amp; "-" &amp; D391 &amp; "-" &amp; H391),"End: " &amp; C390 &amp; "-" &amp; D390 &amp; "-" &amp; H390,""))</f>
        <v/>
      </c>
      <c r="F390" s="4" t="str">
        <f t="shared" si="65"/>
        <v>Wall Street Journal-10Yr Treasury Yield-03-2014</v>
      </c>
      <c r="G390" s="7">
        <v>41711</v>
      </c>
      <c r="H390" s="7" t="str">
        <f t="shared" si="68"/>
        <v>03-2014</v>
      </c>
      <c r="I390" s="7" t="str">
        <f t="shared" ca="1" si="69"/>
        <v>Wall Street Journal: Moody's Investors Service-10Yr Treasury Yield-03-2014</v>
      </c>
      <c r="J390" s="4" t="str">
        <f t="shared" ca="1" si="66"/>
        <v>10Yr Treasury Yield-Moody's Investors Service:03-2014</v>
      </c>
      <c r="K390" t="s">
        <v>220</v>
      </c>
      <c r="L390" s="12"/>
      <c r="X390" s="12"/>
      <c r="BD390" s="12"/>
      <c r="BP390" s="12"/>
      <c r="BQ390">
        <v>2.8</v>
      </c>
      <c r="BS390">
        <v>3.1</v>
      </c>
      <c r="BU390">
        <v>3.25</v>
      </c>
      <c r="BW390">
        <v>3.25</v>
      </c>
      <c r="BY390">
        <v>3.25</v>
      </c>
      <c r="CA390">
        <v>3.15</v>
      </c>
    </row>
    <row r="391" spans="1:79" x14ac:dyDescent="0.55000000000000004">
      <c r="A391" s="4" t="str">
        <f t="shared" ca="1" si="67"/>
        <v>Barclays</v>
      </c>
      <c r="B391" s="4" t="str">
        <f t="shared" si="64"/>
        <v>Dean Maki</v>
      </c>
      <c r="C391" s="4" t="s">
        <v>246</v>
      </c>
      <c r="D391" s="4" t="s">
        <v>96</v>
      </c>
      <c r="E391" s="4" t="str">
        <f>IF(COUNTIF($E$2:E390,"Begin: " &amp; C391 &amp; "-" &amp; D391 &amp; "-" &amp; H391)=0,"Begin: " &amp; C391 &amp; "-" &amp; D391 &amp; "-" &amp; H391,IF((C391 &amp; "-" &amp; D391 &amp; "-" &amp; H391)&lt;&gt;(C392 &amp; "-" &amp; D392 &amp; "-" &amp; H392),"End: " &amp; C391 &amp; "-" &amp; D391 &amp; "-" &amp; H391,""))</f>
        <v/>
      </c>
      <c r="F391" s="4" t="str">
        <f t="shared" si="65"/>
        <v>Wall Street Journal-10Yr Treasury Yield-03-2014</v>
      </c>
      <c r="G391" s="7">
        <v>41711</v>
      </c>
      <c r="H391" s="7" t="str">
        <f t="shared" si="68"/>
        <v>03-2014</v>
      </c>
      <c r="I391" s="7" t="str">
        <f t="shared" ca="1" si="69"/>
        <v>Wall Street Journal: Barclays-10Yr Treasury Yield-03-2014</v>
      </c>
      <c r="J391" s="4" t="str">
        <f t="shared" ca="1" si="66"/>
        <v>10Yr Treasury Yield-Barclays:03-2014</v>
      </c>
      <c r="K391" t="s">
        <v>221</v>
      </c>
      <c r="L391" s="12"/>
      <c r="X391" s="12"/>
      <c r="BD391" s="12"/>
      <c r="BP391" s="12"/>
      <c r="BQ391">
        <v>3</v>
      </c>
      <c r="BS391">
        <v>3.5</v>
      </c>
    </row>
    <row r="392" spans="1:79" x14ac:dyDescent="0.55000000000000004">
      <c r="A392" s="4" t="str">
        <f t="shared" ca="1" si="67"/>
        <v>Societe Generale</v>
      </c>
      <c r="B392" s="4" t="str">
        <f t="shared" si="64"/>
        <v>Aneta Markowska</v>
      </c>
      <c r="C392" s="4" t="s">
        <v>246</v>
      </c>
      <c r="D392" s="4" t="s">
        <v>96</v>
      </c>
      <c r="E392" s="4" t="str">
        <f>IF(COUNTIF($E$2:E391,"Begin: " &amp; C392 &amp; "-" &amp; D392 &amp; "-" &amp; H392)=0,"Begin: " &amp; C392 &amp; "-" &amp; D392 &amp; "-" &amp; H392,IF((C392 &amp; "-" &amp; D392 &amp; "-" &amp; H392)&lt;&gt;(C393 &amp; "-" &amp; D393 &amp; "-" &amp; H393),"End: " &amp; C392 &amp; "-" &amp; D392 &amp; "-" &amp; H392,""))</f>
        <v/>
      </c>
      <c r="F392" s="4" t="str">
        <f t="shared" si="65"/>
        <v>Wall Street Journal-10Yr Treasury Yield-03-2014</v>
      </c>
      <c r="G392" s="7">
        <v>41711</v>
      </c>
      <c r="H392" s="7" t="str">
        <f t="shared" si="68"/>
        <v>03-2014</v>
      </c>
      <c r="I392" s="7" t="str">
        <f t="shared" ca="1" si="69"/>
        <v>Wall Street Journal: Societe Generale-10Yr Treasury Yield-03-2014</v>
      </c>
      <c r="J392" s="4" t="str">
        <f t="shared" ca="1" si="66"/>
        <v>10Yr Treasury Yield-Societe Generale:03-2014</v>
      </c>
      <c r="K392" t="s">
        <v>222</v>
      </c>
      <c r="L392" s="12"/>
      <c r="X392" s="12"/>
      <c r="BD392" s="12"/>
      <c r="BP392" s="12"/>
      <c r="BQ392">
        <v>3.35</v>
      </c>
      <c r="BS392">
        <v>3.75</v>
      </c>
      <c r="BU392">
        <v>4</v>
      </c>
      <c r="BW392">
        <v>4.25</v>
      </c>
      <c r="BY392">
        <v>4.45</v>
      </c>
      <c r="CA392">
        <v>4.75</v>
      </c>
    </row>
    <row r="393" spans="1:79" x14ac:dyDescent="0.55000000000000004">
      <c r="A393" s="4" t="str">
        <f t="shared" ca="1" si="67"/>
        <v>Eaton Corp.</v>
      </c>
      <c r="B393" s="4" t="str">
        <f t="shared" si="64"/>
        <v>Jim Meil/Arun Raha</v>
      </c>
      <c r="C393" s="4" t="s">
        <v>246</v>
      </c>
      <c r="D393" s="4" t="s">
        <v>96</v>
      </c>
      <c r="E393" s="4" t="str">
        <f>IF(COUNTIF($E$2:E392,"Begin: " &amp; C393 &amp; "-" &amp; D393 &amp; "-" &amp; H393)=0,"Begin: " &amp; C393 &amp; "-" &amp; D393 &amp; "-" &amp; H393,IF((C393 &amp; "-" &amp; D393 &amp; "-" &amp; H393)&lt;&gt;(C394 &amp; "-" &amp; D394 &amp; "-" &amp; H394),"End: " &amp; C393 &amp; "-" &amp; D393 &amp; "-" &amp; H393,""))</f>
        <v/>
      </c>
      <c r="F393" s="4" t="str">
        <f t="shared" si="65"/>
        <v>Wall Street Journal-10Yr Treasury Yield-03-2014</v>
      </c>
      <c r="G393" s="7">
        <v>41711</v>
      </c>
      <c r="H393" s="7" t="str">
        <f t="shared" si="68"/>
        <v>03-2014</v>
      </c>
      <c r="I393" s="7" t="str">
        <f t="shared" ca="1" si="69"/>
        <v>Wall Street Journal: Eaton Corp.-10Yr Treasury Yield-03-2014</v>
      </c>
      <c r="J393" s="4" t="str">
        <f t="shared" ca="1" si="66"/>
        <v>10Yr Treasury Yield-Eaton Corp.:03-2014</v>
      </c>
      <c r="K393" t="s">
        <v>223</v>
      </c>
      <c r="L393" s="12"/>
      <c r="X393" s="12"/>
      <c r="BD393" s="12"/>
      <c r="BP393" s="12"/>
      <c r="BQ393">
        <v>2.9</v>
      </c>
      <c r="BS393">
        <v>3.3</v>
      </c>
      <c r="BU393">
        <v>3.5</v>
      </c>
      <c r="BW393">
        <v>3.8</v>
      </c>
      <c r="BY393">
        <v>4</v>
      </c>
      <c r="CA393">
        <v>4.2</v>
      </c>
    </row>
    <row r="394" spans="1:79" x14ac:dyDescent="0.55000000000000004">
      <c r="A394" s="4" t="str">
        <f t="shared" ca="1" si="67"/>
        <v>JPM</v>
      </c>
      <c r="B394" s="4" t="str">
        <f t="shared" si="64"/>
        <v>Robert Mellman</v>
      </c>
      <c r="C394" s="4" t="s">
        <v>246</v>
      </c>
      <c r="D394" s="4" t="s">
        <v>96</v>
      </c>
      <c r="E394" s="4" t="str">
        <f>IF(COUNTIF($E$2:E393,"Begin: " &amp; C394 &amp; "-" &amp; D394 &amp; "-" &amp; H394)=0,"Begin: " &amp; C394 &amp; "-" &amp; D394 &amp; "-" &amp; H394,IF((C394 &amp; "-" &amp; D394 &amp; "-" &amp; H394)&lt;&gt;(C395 &amp; "-" &amp; D395 &amp; "-" &amp; H395),"End: " &amp; C394 &amp; "-" &amp; D394 &amp; "-" &amp; H394,""))</f>
        <v/>
      </c>
      <c r="F394" s="4" t="str">
        <f t="shared" si="65"/>
        <v>Wall Street Journal-10Yr Treasury Yield-03-2014</v>
      </c>
      <c r="G394" s="7">
        <v>41711</v>
      </c>
      <c r="H394" s="7" t="str">
        <f t="shared" si="68"/>
        <v>03-2014</v>
      </c>
      <c r="I394" s="7" t="str">
        <f t="shared" ca="1" si="69"/>
        <v>Wall Street Journal: JPM-10Yr Treasury Yield-03-2014</v>
      </c>
      <c r="J394" s="4" t="str">
        <f t="shared" ca="1" si="66"/>
        <v>10Yr Treasury Yield-JPM:03-2014</v>
      </c>
      <c r="K394" t="s">
        <v>224</v>
      </c>
      <c r="L394" s="12"/>
      <c r="X394" s="12"/>
      <c r="BD394" s="12"/>
      <c r="BP394" s="12"/>
      <c r="BQ394">
        <v>3</v>
      </c>
      <c r="BS394">
        <v>3.4</v>
      </c>
      <c r="BU394">
        <v>3.6</v>
      </c>
      <c r="BW394">
        <v>3.8</v>
      </c>
      <c r="BY394">
        <v>4</v>
      </c>
      <c r="CA394">
        <v>4.25</v>
      </c>
    </row>
    <row r="395" spans="1:79" x14ac:dyDescent="0.55000000000000004">
      <c r="A395" s="4" t="str">
        <f t="shared" ca="1" si="67"/>
        <v>MacroEcon Global Advisors</v>
      </c>
      <c r="B395" s="4" t="str">
        <f t="shared" si="64"/>
        <v>Mark Nielson</v>
      </c>
      <c r="C395" s="4" t="s">
        <v>246</v>
      </c>
      <c r="D395" s="4" t="s">
        <v>96</v>
      </c>
      <c r="E395" s="4" t="str">
        <f>IF(COUNTIF($E$2:E394,"Begin: " &amp; C395 &amp; "-" &amp; D395 &amp; "-" &amp; H395)=0,"Begin: " &amp; C395 &amp; "-" &amp; D395 &amp; "-" &amp; H395,IF((C395 &amp; "-" &amp; D395 &amp; "-" &amp; H395)&lt;&gt;(C396 &amp; "-" &amp; D396 &amp; "-" &amp; H396),"End: " &amp; C395 &amp; "-" &amp; D395 &amp; "-" &amp; H395,""))</f>
        <v/>
      </c>
      <c r="F395" s="4" t="str">
        <f t="shared" si="65"/>
        <v>Wall Street Journal-10Yr Treasury Yield-03-2014</v>
      </c>
      <c r="G395" s="7">
        <v>41711</v>
      </c>
      <c r="H395" s="7" t="str">
        <f t="shared" si="68"/>
        <v>03-2014</v>
      </c>
      <c r="I395" s="7" t="str">
        <f t="shared" ca="1" si="69"/>
        <v>Wall Street Journal: MacroEcon Global Advisors-10Yr Treasury Yield-03-2014</v>
      </c>
      <c r="J395" s="4" t="str">
        <f t="shared" ca="1" si="66"/>
        <v>10Yr Treasury Yield-MacroEcon Global Advisors:03-2014</v>
      </c>
      <c r="K395" t="s">
        <v>225</v>
      </c>
      <c r="L395" s="12"/>
      <c r="X395" s="12"/>
      <c r="BD395" s="12"/>
      <c r="BP395" s="12"/>
      <c r="BQ395">
        <v>3.24</v>
      </c>
      <c r="BS395">
        <v>3.38</v>
      </c>
      <c r="BU395">
        <v>3.7</v>
      </c>
      <c r="BW395">
        <v>4.08</v>
      </c>
      <c r="BY395">
        <v>4.1399999999999997</v>
      </c>
      <c r="CA395">
        <v>4.25</v>
      </c>
    </row>
    <row r="396" spans="1:79" x14ac:dyDescent="0.55000000000000004">
      <c r="A396" s="4" t="str">
        <f t="shared" ca="1" si="67"/>
        <v>International Council of Shopping Centers</v>
      </c>
      <c r="B396" s="4" t="str">
        <f t="shared" si="64"/>
        <v>Michael P. Niemira</v>
      </c>
      <c r="C396" s="4" t="s">
        <v>246</v>
      </c>
      <c r="D396" s="4" t="s">
        <v>96</v>
      </c>
      <c r="E396" s="4" t="str">
        <f>IF(COUNTIF($E$2:E395,"Begin: " &amp; C396 &amp; "-" &amp; D396 &amp; "-" &amp; H396)=0,"Begin: " &amp; C396 &amp; "-" &amp; D396 &amp; "-" &amp; H396,IF((C396 &amp; "-" &amp; D396 &amp; "-" &amp; H396)&lt;&gt;(C397 &amp; "-" &amp; D397 &amp; "-" &amp; H397),"End: " &amp; C396 &amp; "-" &amp; D396 &amp; "-" &amp; H396,""))</f>
        <v/>
      </c>
      <c r="F396" s="4" t="str">
        <f t="shared" si="65"/>
        <v>Wall Street Journal-10Yr Treasury Yield-03-2014</v>
      </c>
      <c r="G396" s="7">
        <v>41711</v>
      </c>
      <c r="H396" s="7" t="str">
        <f t="shared" si="68"/>
        <v>03-2014</v>
      </c>
      <c r="I396" s="7" t="str">
        <f t="shared" ca="1" si="69"/>
        <v>Wall Street Journal: International Council of Shopping Centers-10Yr Treasury Yield-03-2014</v>
      </c>
      <c r="J396" s="4" t="str">
        <f t="shared" ca="1" si="66"/>
        <v>10Yr Treasury Yield-International Council of Shopping Centers:03-2014</v>
      </c>
      <c r="K396" t="s">
        <v>226</v>
      </c>
      <c r="L396" s="12"/>
      <c r="X396" s="12"/>
      <c r="BD396" s="12"/>
      <c r="BP396" s="12"/>
      <c r="BQ396">
        <v>2.9</v>
      </c>
      <c r="BS396">
        <v>3</v>
      </c>
      <c r="BU396">
        <v>3.5</v>
      </c>
      <c r="BW396">
        <v>4</v>
      </c>
      <c r="BY396">
        <v>4.25</v>
      </c>
      <c r="CA396">
        <v>5</v>
      </c>
    </row>
    <row r="397" spans="1:79" x14ac:dyDescent="0.55000000000000004">
      <c r="A397" s="4" t="str">
        <f t="shared" ca="1" si="67"/>
        <v>High Frequency Economics</v>
      </c>
      <c r="B397" s="4" t="str">
        <f t="shared" si="64"/>
        <v>Jim O'Sullivan</v>
      </c>
      <c r="C397" s="4" t="s">
        <v>246</v>
      </c>
      <c r="D397" s="4" t="s">
        <v>96</v>
      </c>
      <c r="E397" s="4" t="str">
        <f>IF(COUNTIF($E$2:E396,"Begin: " &amp; C397 &amp; "-" &amp; D397 &amp; "-" &amp; H397)=0,"Begin: " &amp; C397 &amp; "-" &amp; D397 &amp; "-" &amp; H397,IF((C397 &amp; "-" &amp; D397 &amp; "-" &amp; H397)&lt;&gt;(C398 &amp; "-" &amp; D398 &amp; "-" &amp; H398),"End: " &amp; C397 &amp; "-" &amp; D397 &amp; "-" &amp; H397,""))</f>
        <v/>
      </c>
      <c r="F397" s="4" t="str">
        <f t="shared" si="65"/>
        <v>Wall Street Journal-10Yr Treasury Yield-03-2014</v>
      </c>
      <c r="G397" s="7">
        <v>41711</v>
      </c>
      <c r="H397" s="7" t="str">
        <f t="shared" si="68"/>
        <v>03-2014</v>
      </c>
      <c r="I397" s="7" t="str">
        <f t="shared" ca="1" si="69"/>
        <v>Wall Street Journal: High Frequency Economics-10Yr Treasury Yield-03-2014</v>
      </c>
      <c r="J397" s="4" t="str">
        <f t="shared" ca="1" si="66"/>
        <v>10Yr Treasury Yield-High Frequency Economics:03-2014</v>
      </c>
      <c r="K397" t="s">
        <v>227</v>
      </c>
      <c r="L397" s="12"/>
      <c r="X397" s="12"/>
      <c r="BD397" s="12"/>
      <c r="BP397" s="12"/>
      <c r="BQ397">
        <v>3.2</v>
      </c>
      <c r="BS397">
        <v>3.5</v>
      </c>
      <c r="BU397">
        <v>3.7</v>
      </c>
      <c r="BW397">
        <v>3.9</v>
      </c>
    </row>
    <row r="398" spans="1:79" x14ac:dyDescent="0.55000000000000004">
      <c r="A398" s="4" t="str">
        <f t="shared" ca="1" si="67"/>
        <v>Macroeconomic Advisers</v>
      </c>
      <c r="B398" s="4" t="str">
        <f t="shared" si="64"/>
        <v>Dr. Joel Prakken/ Chris Varvares</v>
      </c>
      <c r="C398" s="4" t="s">
        <v>246</v>
      </c>
      <c r="D398" s="4" t="s">
        <v>96</v>
      </c>
      <c r="E398" s="4" t="str">
        <f>IF(COUNTIF($E$2:E397,"Begin: " &amp; C398 &amp; "-" &amp; D398 &amp; "-" &amp; H398)=0,"Begin: " &amp; C398 &amp; "-" &amp; D398 &amp; "-" &amp; H398,IF((C398 &amp; "-" &amp; D398 &amp; "-" &amp; H398)&lt;&gt;(C399 &amp; "-" &amp; D399 &amp; "-" &amp; H399),"End: " &amp; C398 &amp; "-" &amp; D398 &amp; "-" &amp; H398,""))</f>
        <v/>
      </c>
      <c r="F398" s="4" t="str">
        <f t="shared" si="65"/>
        <v>Wall Street Journal-10Yr Treasury Yield-03-2014</v>
      </c>
      <c r="G398" s="7">
        <v>41711</v>
      </c>
      <c r="H398" s="7" t="str">
        <f t="shared" si="68"/>
        <v>03-2014</v>
      </c>
      <c r="I398" s="7" t="str">
        <f t="shared" ca="1" si="69"/>
        <v>Wall Street Journal: Macroeconomic Advisers-10Yr Treasury Yield-03-2014</v>
      </c>
      <c r="J398" s="4" t="str">
        <f t="shared" ca="1" si="66"/>
        <v>10Yr Treasury Yield-Macroeconomic Advisers:03-2014</v>
      </c>
      <c r="K398" t="s">
        <v>228</v>
      </c>
      <c r="L398" s="12"/>
      <c r="X398" s="12"/>
      <c r="BD398" s="12"/>
      <c r="BP398" s="12"/>
      <c r="BQ398">
        <v>2.95</v>
      </c>
      <c r="BS398">
        <v>3.45</v>
      </c>
      <c r="BU398">
        <v>3.75</v>
      </c>
      <c r="BW398">
        <v>4.0199999999999996</v>
      </c>
      <c r="BY398">
        <v>4.2699999999999996</v>
      </c>
      <c r="CA398">
        <v>4.5</v>
      </c>
    </row>
    <row r="399" spans="1:79" x14ac:dyDescent="0.55000000000000004">
      <c r="A399" s="4" t="str">
        <f t="shared" ca="1" si="67"/>
        <v>Morgan Stanley</v>
      </c>
      <c r="B399" s="4" t="str">
        <f t="shared" si="64"/>
        <v>Vincent Reinhart</v>
      </c>
      <c r="C399" s="4" t="s">
        <v>246</v>
      </c>
      <c r="D399" s="4" t="s">
        <v>96</v>
      </c>
      <c r="E399" s="4" t="str">
        <f>IF(COUNTIF($E$2:E398,"Begin: " &amp; C399 &amp; "-" &amp; D399 &amp; "-" &amp; H399)=0,"Begin: " &amp; C399 &amp; "-" &amp; D399 &amp; "-" &amp; H399,IF((C399 &amp; "-" &amp; D399 &amp; "-" &amp; H399)&lt;&gt;(C400 &amp; "-" &amp; D400 &amp; "-" &amp; H400),"End: " &amp; C399 &amp; "-" &amp; D399 &amp; "-" &amp; H399,""))</f>
        <v/>
      </c>
      <c r="F399" s="4" t="str">
        <f t="shared" si="65"/>
        <v>Wall Street Journal-10Yr Treasury Yield-03-2014</v>
      </c>
      <c r="G399" s="7">
        <v>41711</v>
      </c>
      <c r="H399" s="7" t="str">
        <f t="shared" si="68"/>
        <v>03-2014</v>
      </c>
      <c r="I399" s="7" t="str">
        <f t="shared" ca="1" si="69"/>
        <v>Wall Street Journal: Morgan Stanley-10Yr Treasury Yield-03-2014</v>
      </c>
      <c r="J399" s="4" t="str">
        <f t="shared" ca="1" si="66"/>
        <v>10Yr Treasury Yield-Morgan Stanley:03-2014</v>
      </c>
      <c r="K399" t="s">
        <v>229</v>
      </c>
      <c r="L399" s="12"/>
      <c r="X399" s="12"/>
      <c r="BD399" s="12"/>
      <c r="BP399" s="12"/>
      <c r="BQ399">
        <v>3.25</v>
      </c>
      <c r="BS399">
        <v>3.45</v>
      </c>
    </row>
    <row r="400" spans="1:79" x14ac:dyDescent="0.55000000000000004">
      <c r="A400" s="4" t="str">
        <f t="shared" ca="1" si="67"/>
        <v>RDQ Economics</v>
      </c>
      <c r="B400" s="4" t="str">
        <f t="shared" si="64"/>
        <v>John Ryding/Conrad DeQuadros</v>
      </c>
      <c r="C400" s="4" t="s">
        <v>246</v>
      </c>
      <c r="D400" s="4" t="s">
        <v>96</v>
      </c>
      <c r="E400" s="4" t="str">
        <f>IF(COUNTIF($E$2:E399,"Begin: " &amp; C400 &amp; "-" &amp; D400 &amp; "-" &amp; H400)=0,"Begin: " &amp; C400 &amp; "-" &amp; D400 &amp; "-" &amp; H400,IF((C400 &amp; "-" &amp; D400 &amp; "-" &amp; H400)&lt;&gt;(C401 &amp; "-" &amp; D401 &amp; "-" &amp; H401),"End: " &amp; C400 &amp; "-" &amp; D400 &amp; "-" &amp; H400,""))</f>
        <v/>
      </c>
      <c r="F400" s="4" t="str">
        <f t="shared" si="65"/>
        <v>Wall Street Journal-10Yr Treasury Yield-03-2014</v>
      </c>
      <c r="G400" s="7">
        <v>41711</v>
      </c>
      <c r="H400" s="7" t="str">
        <f t="shared" si="68"/>
        <v>03-2014</v>
      </c>
      <c r="I400" s="7" t="str">
        <f t="shared" ca="1" si="69"/>
        <v>Wall Street Journal: RDQ Economics-10Yr Treasury Yield-03-2014</v>
      </c>
      <c r="J400" s="4" t="str">
        <f t="shared" ca="1" si="66"/>
        <v>10Yr Treasury Yield-RDQ Economics:03-2014</v>
      </c>
      <c r="K400" t="s">
        <v>230</v>
      </c>
      <c r="L400" s="12"/>
      <c r="X400" s="12"/>
      <c r="BD400" s="12"/>
      <c r="BP400" s="12"/>
      <c r="BQ400">
        <v>3.3</v>
      </c>
      <c r="BS400">
        <v>4</v>
      </c>
      <c r="BU400">
        <v>4.4000000000000004</v>
      </c>
      <c r="BW400">
        <v>4.8</v>
      </c>
    </row>
    <row r="401" spans="1:79" x14ac:dyDescent="0.55000000000000004">
      <c r="A401" s="4" t="str">
        <f t="shared" ca="1" si="67"/>
        <v>Pantheon Macroeconomics</v>
      </c>
      <c r="B401" s="4" t="str">
        <f t="shared" si="64"/>
        <v>Ian Shepherdson</v>
      </c>
      <c r="C401" s="4" t="s">
        <v>246</v>
      </c>
      <c r="D401" s="4" t="s">
        <v>96</v>
      </c>
      <c r="E401" s="4" t="str">
        <f>IF(COUNTIF($E$2:E400,"Begin: " &amp; C401 &amp; "-" &amp; D401 &amp; "-" &amp; H401)=0,"Begin: " &amp; C401 &amp; "-" &amp; D401 &amp; "-" &amp; H401,IF((C401 &amp; "-" &amp; D401 &amp; "-" &amp; H401)&lt;&gt;(C402 &amp; "-" &amp; D402 &amp; "-" &amp; H402),"End: " &amp; C401 &amp; "-" &amp; D401 &amp; "-" &amp; H401,""))</f>
        <v/>
      </c>
      <c r="F401" s="4" t="str">
        <f t="shared" si="65"/>
        <v>Wall Street Journal-10Yr Treasury Yield-03-2014</v>
      </c>
      <c r="G401" s="7">
        <v>41711</v>
      </c>
      <c r="H401" s="7" t="str">
        <f t="shared" si="68"/>
        <v>03-2014</v>
      </c>
      <c r="I401" s="7" t="str">
        <f t="shared" ca="1" si="69"/>
        <v>Wall Street Journal: Pantheon Macroeconomics-10Yr Treasury Yield-03-2014</v>
      </c>
      <c r="J401" s="4" t="str">
        <f t="shared" ca="1" si="66"/>
        <v>10Yr Treasury Yield-Pantheon Macroeconomics:03-2014</v>
      </c>
      <c r="K401" t="s">
        <v>231</v>
      </c>
      <c r="L401" s="12"/>
      <c r="X401" s="12"/>
      <c r="BD401" s="12"/>
      <c r="BP401" s="12"/>
      <c r="BQ401">
        <v>3.1</v>
      </c>
      <c r="BS401">
        <v>3.5</v>
      </c>
      <c r="BU401">
        <v>4</v>
      </c>
      <c r="BW401">
        <v>4.25</v>
      </c>
      <c r="BY401">
        <v>4.5</v>
      </c>
      <c r="CA401">
        <v>5</v>
      </c>
    </row>
    <row r="402" spans="1:79" x14ac:dyDescent="0.55000000000000004">
      <c r="A402" s="4" t="str">
        <f t="shared" ca="1" si="67"/>
        <v>Wells Fargo &amp; Co.</v>
      </c>
      <c r="B402" s="4" t="str">
        <f t="shared" si="64"/>
        <v>John Silvia</v>
      </c>
      <c r="C402" s="4" t="s">
        <v>246</v>
      </c>
      <c r="D402" s="4" t="s">
        <v>96</v>
      </c>
      <c r="E402" s="4" t="str">
        <f>IF(COUNTIF($E$2:E401,"Begin: " &amp; C402 &amp; "-" &amp; D402 &amp; "-" &amp; H402)=0,"Begin: " &amp; C402 &amp; "-" &amp; D402 &amp; "-" &amp; H402,IF((C402 &amp; "-" &amp; D402 &amp; "-" &amp; H402)&lt;&gt;(C403 &amp; "-" &amp; D403 &amp; "-" &amp; H403),"End: " &amp; C402 &amp; "-" &amp; D402 &amp; "-" &amp; H402,""))</f>
        <v/>
      </c>
      <c r="F402" s="4" t="str">
        <f t="shared" si="65"/>
        <v>Wall Street Journal-10Yr Treasury Yield-03-2014</v>
      </c>
      <c r="G402" s="7">
        <v>41711</v>
      </c>
      <c r="H402" s="7" t="str">
        <f t="shared" si="68"/>
        <v>03-2014</v>
      </c>
      <c r="I402" s="7" t="str">
        <f t="shared" ca="1" si="69"/>
        <v>Wall Street Journal: Wells Fargo &amp; Co.-10Yr Treasury Yield-03-2014</v>
      </c>
      <c r="J402" s="4" t="str">
        <f t="shared" ca="1" si="66"/>
        <v>10Yr Treasury Yield-Wells Fargo &amp; Co.:03-2014</v>
      </c>
      <c r="K402" t="s">
        <v>232</v>
      </c>
      <c r="L402" s="12"/>
      <c r="X402" s="12"/>
      <c r="BD402" s="12"/>
      <c r="BP402" s="12"/>
      <c r="BQ402">
        <v>3.1</v>
      </c>
      <c r="BS402">
        <v>3.35</v>
      </c>
      <c r="BU402">
        <v>3.6</v>
      </c>
      <c r="BW402">
        <v>3.95</v>
      </c>
    </row>
    <row r="403" spans="1:79" x14ac:dyDescent="0.55000000000000004">
      <c r="A403" s="4" t="str">
        <f t="shared" ca="1" si="67"/>
        <v>Decision Economics, Inc.</v>
      </c>
      <c r="B403" s="4" t="str">
        <f t="shared" si="64"/>
        <v>Allen Sinai</v>
      </c>
      <c r="C403" s="4" t="s">
        <v>246</v>
      </c>
      <c r="D403" s="4" t="s">
        <v>96</v>
      </c>
      <c r="E403" s="4" t="str">
        <f>IF(COUNTIF($E$2:E402,"Begin: " &amp; C403 &amp; "-" &amp; D403 &amp; "-" &amp; H403)=0,"Begin: " &amp; C403 &amp; "-" &amp; D403 &amp; "-" &amp; H403,IF((C403 &amp; "-" &amp; D403 &amp; "-" &amp; H403)&lt;&gt;(C404 &amp; "-" &amp; D404 &amp; "-" &amp; H404),"End: " &amp; C403 &amp; "-" &amp; D403 &amp; "-" &amp; H403,""))</f>
        <v/>
      </c>
      <c r="F403" s="4" t="str">
        <f t="shared" si="65"/>
        <v>Wall Street Journal-10Yr Treasury Yield-03-2014</v>
      </c>
      <c r="G403" s="7">
        <v>41711</v>
      </c>
      <c r="H403" s="7" t="str">
        <f t="shared" si="68"/>
        <v>03-2014</v>
      </c>
      <c r="I403" s="7" t="str">
        <f t="shared" ca="1" si="69"/>
        <v>Wall Street Journal: Decision Economics, Inc.-10Yr Treasury Yield-03-2014</v>
      </c>
      <c r="J403" s="4" t="str">
        <f t="shared" ca="1" si="66"/>
        <v>10Yr Treasury Yield-Decision Economics, Inc.:03-2014</v>
      </c>
      <c r="K403" t="s">
        <v>233</v>
      </c>
      <c r="L403" s="12"/>
      <c r="X403" s="12"/>
      <c r="BD403" s="12"/>
      <c r="BP403" s="12"/>
      <c r="BQ403">
        <v>3.12</v>
      </c>
      <c r="BS403">
        <v>3.44</v>
      </c>
      <c r="BU403">
        <v>3.71</v>
      </c>
      <c r="BW403">
        <v>3.95</v>
      </c>
      <c r="BY403">
        <v>4.1399999999999997</v>
      </c>
      <c r="CA403">
        <v>4.47</v>
      </c>
    </row>
    <row r="404" spans="1:79" x14ac:dyDescent="0.55000000000000004">
      <c r="A404" s="4" t="str">
        <f t="shared" ca="1" si="67"/>
        <v>Parsec Financial</v>
      </c>
      <c r="B404" s="4" t="str">
        <f t="shared" si="64"/>
        <v>James F. Smith</v>
      </c>
      <c r="C404" s="4" t="s">
        <v>246</v>
      </c>
      <c r="D404" s="4" t="s">
        <v>96</v>
      </c>
      <c r="E404" s="4" t="str">
        <f>IF(COUNTIF($E$2:E403,"Begin: " &amp; C404 &amp; "-" &amp; D404 &amp; "-" &amp; H404)=0,"Begin: " &amp; C404 &amp; "-" &amp; D404 &amp; "-" &amp; H404,IF((C404 &amp; "-" &amp; D404 &amp; "-" &amp; H404)&lt;&gt;(C405 &amp; "-" &amp; D405 &amp; "-" &amp; H405),"End: " &amp; C404 &amp; "-" &amp; D404 &amp; "-" &amp; H404,""))</f>
        <v/>
      </c>
      <c r="F404" s="4" t="str">
        <f t="shared" si="65"/>
        <v>Wall Street Journal-10Yr Treasury Yield-03-2014</v>
      </c>
      <c r="G404" s="7">
        <v>41711</v>
      </c>
      <c r="H404" s="7" t="str">
        <f t="shared" si="68"/>
        <v>03-2014</v>
      </c>
      <c r="I404" s="7" t="str">
        <f t="shared" ca="1" si="69"/>
        <v>Wall Street Journal: Parsec Financial-10Yr Treasury Yield-03-2014</v>
      </c>
      <c r="J404" s="4" t="str">
        <f t="shared" ca="1" si="66"/>
        <v>10Yr Treasury Yield-Parsec Financial:03-2014</v>
      </c>
      <c r="K404" t="s">
        <v>234</v>
      </c>
      <c r="L404" s="12"/>
      <c r="X404" s="12"/>
      <c r="BD404" s="12"/>
      <c r="BP404" s="12"/>
      <c r="BQ404">
        <v>3.76</v>
      </c>
      <c r="BS404">
        <v>3.94</v>
      </c>
      <c r="BU404">
        <v>4.37</v>
      </c>
      <c r="BW404">
        <v>4.4400000000000004</v>
      </c>
      <c r="BY404">
        <v>4.21</v>
      </c>
      <c r="CA404">
        <v>4.3600000000000003</v>
      </c>
    </row>
    <row r="405" spans="1:79" x14ac:dyDescent="0.55000000000000004">
      <c r="A405" s="4" t="str">
        <f t="shared" ca="1" si="67"/>
        <v>Univ of Central FL</v>
      </c>
      <c r="B405" s="4" t="str">
        <f t="shared" si="64"/>
        <v>Sean M. Snaith</v>
      </c>
      <c r="C405" s="4" t="s">
        <v>246</v>
      </c>
      <c r="D405" s="4" t="s">
        <v>96</v>
      </c>
      <c r="E405" s="4" t="str">
        <f>IF(COUNTIF($E$2:E404,"Begin: " &amp; C405 &amp; "-" &amp; D405 &amp; "-" &amp; H405)=0,"Begin: " &amp; C405 &amp; "-" &amp; D405 &amp; "-" &amp; H405,IF((C405 &amp; "-" &amp; D405 &amp; "-" &amp; H405)&lt;&gt;(C406 &amp; "-" &amp; D406 &amp; "-" &amp; H406),"End: " &amp; C405 &amp; "-" &amp; D405 &amp; "-" &amp; H405,""))</f>
        <v/>
      </c>
      <c r="F405" s="4" t="str">
        <f t="shared" si="65"/>
        <v>Wall Street Journal-10Yr Treasury Yield-03-2014</v>
      </c>
      <c r="G405" s="7">
        <v>41711</v>
      </c>
      <c r="H405" s="7" t="str">
        <f t="shared" si="68"/>
        <v>03-2014</v>
      </c>
      <c r="I405" s="7" t="str">
        <f t="shared" ca="1" si="69"/>
        <v>Wall Street Journal: Univ of Central FL-10Yr Treasury Yield-03-2014</v>
      </c>
      <c r="J405" s="4" t="str">
        <f t="shared" ca="1" si="66"/>
        <v>10Yr Treasury Yield-Univ of Central FL:03-2014</v>
      </c>
      <c r="K405" t="s">
        <v>235</v>
      </c>
      <c r="L405" s="12"/>
      <c r="X405" s="12"/>
      <c r="BD405" s="12"/>
      <c r="BP405" s="12"/>
      <c r="BQ405">
        <v>2.85</v>
      </c>
      <c r="BS405">
        <v>3.2</v>
      </c>
      <c r="BU405">
        <v>3.45</v>
      </c>
      <c r="BW405">
        <v>3.92</v>
      </c>
      <c r="BY405">
        <v>4.12</v>
      </c>
      <c r="CA405">
        <v>4.21</v>
      </c>
    </row>
    <row r="406" spans="1:79" x14ac:dyDescent="0.55000000000000004">
      <c r="A406" s="4" t="str">
        <f t="shared" ca="1" si="67"/>
        <v>California State University</v>
      </c>
      <c r="B406" s="4" t="str">
        <f t="shared" si="64"/>
        <v>Sung Won Sohn</v>
      </c>
      <c r="C406" s="4" t="s">
        <v>246</v>
      </c>
      <c r="D406" s="4" t="s">
        <v>96</v>
      </c>
      <c r="E406" s="4" t="str">
        <f>IF(COUNTIF($E$2:E405,"Begin: " &amp; C406 &amp; "-" &amp; D406 &amp; "-" &amp; H406)=0,"Begin: " &amp; C406 &amp; "-" &amp; D406 &amp; "-" &amp; H406,IF((C406 &amp; "-" &amp; D406 &amp; "-" &amp; H406)&lt;&gt;(C407 &amp; "-" &amp; D407 &amp; "-" &amp; H407),"End: " &amp; C406 &amp; "-" &amp; D406 &amp; "-" &amp; H406,""))</f>
        <v/>
      </c>
      <c r="F406" s="4" t="str">
        <f t="shared" si="65"/>
        <v>Wall Street Journal-10Yr Treasury Yield-03-2014</v>
      </c>
      <c r="G406" s="7">
        <v>41711</v>
      </c>
      <c r="H406" s="7" t="str">
        <f t="shared" si="68"/>
        <v>03-2014</v>
      </c>
      <c r="I406" s="7" t="str">
        <f t="shared" ca="1" si="69"/>
        <v>Wall Street Journal: California State University-10Yr Treasury Yield-03-2014</v>
      </c>
      <c r="J406" s="4" t="str">
        <f t="shared" ca="1" si="66"/>
        <v>10Yr Treasury Yield-California State University:03-2014</v>
      </c>
      <c r="K406" t="s">
        <v>236</v>
      </c>
      <c r="L406" s="12"/>
      <c r="X406" s="12"/>
      <c r="BD406" s="12"/>
      <c r="BP406" s="12"/>
      <c r="BQ406">
        <v>2.9</v>
      </c>
      <c r="BS406">
        <v>3.1</v>
      </c>
      <c r="BU406">
        <v>3.3</v>
      </c>
      <c r="BW406">
        <v>3.5</v>
      </c>
      <c r="BY406">
        <v>3.7</v>
      </c>
      <c r="CA406">
        <v>3.9</v>
      </c>
    </row>
    <row r="407" spans="1:79" x14ac:dyDescent="0.55000000000000004">
      <c r="A407" s="4" t="str">
        <f t="shared" ca="1" si="67"/>
        <v>CSFB</v>
      </c>
      <c r="B407" s="4" t="str">
        <f t="shared" si="64"/>
        <v>Neal Soss</v>
      </c>
      <c r="C407" s="4" t="s">
        <v>246</v>
      </c>
      <c r="D407" s="4" t="s">
        <v>96</v>
      </c>
      <c r="E407" s="4" t="str">
        <f>IF(COUNTIF($E$2:E406,"Begin: " &amp; C407 &amp; "-" &amp; D407 &amp; "-" &amp; H407)=0,"Begin: " &amp; C407 &amp; "-" &amp; D407 &amp; "-" &amp; H407,IF((C407 &amp; "-" &amp; D407 &amp; "-" &amp; H407)&lt;&gt;(C408 &amp; "-" &amp; D408 &amp; "-" &amp; H408),"End: " &amp; C407 &amp; "-" &amp; D407 &amp; "-" &amp; H407,""))</f>
        <v/>
      </c>
      <c r="F407" s="4" t="str">
        <f t="shared" si="65"/>
        <v>Wall Street Journal-10Yr Treasury Yield-03-2014</v>
      </c>
      <c r="G407" s="7">
        <v>41711</v>
      </c>
      <c r="H407" s="7" t="str">
        <f t="shared" si="68"/>
        <v>03-2014</v>
      </c>
      <c r="I407" s="7" t="str">
        <f t="shared" ca="1" si="69"/>
        <v>Wall Street Journal: CSFB-10Yr Treasury Yield-03-2014</v>
      </c>
      <c r="J407" s="4" t="str">
        <f t="shared" ca="1" si="66"/>
        <v>10Yr Treasury Yield-CSFB:03-2014</v>
      </c>
      <c r="K407" t="s">
        <v>237</v>
      </c>
      <c r="L407" s="12"/>
      <c r="X407" s="12"/>
      <c r="BD407" s="12"/>
      <c r="BP407" s="12"/>
      <c r="BQ407">
        <v>3.1</v>
      </c>
      <c r="BS407">
        <v>3.65</v>
      </c>
    </row>
    <row r="408" spans="1:79" x14ac:dyDescent="0.55000000000000004">
      <c r="A408" s="4" t="str">
        <f t="shared" ca="1" si="67"/>
        <v>Pierpont Securities</v>
      </c>
      <c r="B408" s="4" t="str">
        <f t="shared" si="64"/>
        <v>Stephen Stanley</v>
      </c>
      <c r="C408" s="4" t="s">
        <v>246</v>
      </c>
      <c r="D408" s="4" t="s">
        <v>96</v>
      </c>
      <c r="E408" s="4" t="str">
        <f>IF(COUNTIF($E$2:E407,"Begin: " &amp; C408 &amp; "-" &amp; D408 &amp; "-" &amp; H408)=0,"Begin: " &amp; C408 &amp; "-" &amp; D408 &amp; "-" &amp; H408,IF((C408 &amp; "-" &amp; D408 &amp; "-" &amp; H408)&lt;&gt;(C409 &amp; "-" &amp; D409 &amp; "-" &amp; H409),"End: " &amp; C408 &amp; "-" &amp; D408 &amp; "-" &amp; H408,""))</f>
        <v/>
      </c>
      <c r="F408" s="4" t="str">
        <f t="shared" si="65"/>
        <v>Wall Street Journal-10Yr Treasury Yield-03-2014</v>
      </c>
      <c r="G408" s="7">
        <v>41711</v>
      </c>
      <c r="H408" s="7" t="str">
        <f t="shared" si="68"/>
        <v>03-2014</v>
      </c>
      <c r="I408" s="7" t="str">
        <f t="shared" ca="1" si="69"/>
        <v>Wall Street Journal: Pierpont Securities-10Yr Treasury Yield-03-2014</v>
      </c>
      <c r="J408" s="4" t="str">
        <f t="shared" ca="1" si="66"/>
        <v>10Yr Treasury Yield-Pierpont Securities:03-2014</v>
      </c>
      <c r="K408" t="s">
        <v>238</v>
      </c>
      <c r="L408" s="12"/>
      <c r="X408" s="12"/>
      <c r="BD408" s="12"/>
      <c r="BP408" s="12"/>
      <c r="BQ408">
        <v>3</v>
      </c>
      <c r="BS408">
        <v>3.6</v>
      </c>
      <c r="BU408">
        <v>4</v>
      </c>
      <c r="BW408">
        <v>4.4000000000000004</v>
      </c>
      <c r="BY408">
        <v>4.5999999999999996</v>
      </c>
      <c r="CA408">
        <v>4.8</v>
      </c>
    </row>
    <row r="409" spans="1:79" x14ac:dyDescent="0.55000000000000004">
      <c r="A409" s="4" t="str">
        <f t="shared" ca="1" si="67"/>
        <v>Economic Analysis Associates Inc.</v>
      </c>
      <c r="B409" s="4" t="str">
        <f t="shared" si="64"/>
        <v>Susan M. Sterne</v>
      </c>
      <c r="C409" s="4" t="s">
        <v>246</v>
      </c>
      <c r="D409" s="4" t="s">
        <v>96</v>
      </c>
      <c r="E409" s="4" t="str">
        <f>IF(COUNTIF($E$2:E408,"Begin: " &amp; C409 &amp; "-" &amp; D409 &amp; "-" &amp; H409)=0,"Begin: " &amp; C409 &amp; "-" &amp; D409 &amp; "-" &amp; H409,IF((C409 &amp; "-" &amp; D409 &amp; "-" &amp; H409)&lt;&gt;(C410 &amp; "-" &amp; D410 &amp; "-" &amp; H410),"End: " &amp; C409 &amp; "-" &amp; D409 &amp; "-" &amp; H409,""))</f>
        <v/>
      </c>
      <c r="F409" s="4" t="str">
        <f t="shared" si="65"/>
        <v>Wall Street Journal-10Yr Treasury Yield-03-2014</v>
      </c>
      <c r="G409" s="7">
        <v>41711</v>
      </c>
      <c r="H409" s="7" t="str">
        <f t="shared" si="68"/>
        <v>03-2014</v>
      </c>
      <c r="I409" s="7" t="str">
        <f t="shared" ca="1" si="69"/>
        <v>Wall Street Journal: Economic Analysis Associates Inc.-10Yr Treasury Yield-03-2014</v>
      </c>
      <c r="J409" s="4" t="str">
        <f t="shared" ca="1" si="66"/>
        <v>10Yr Treasury Yield-Economic Analysis Associates Inc.:03-2014</v>
      </c>
      <c r="K409" t="s">
        <v>239</v>
      </c>
      <c r="L409" s="12"/>
      <c r="X409" s="12"/>
      <c r="BD409" s="12"/>
      <c r="BP409" s="12"/>
      <c r="BQ409">
        <v>2.7</v>
      </c>
      <c r="BS409">
        <v>2.8</v>
      </c>
      <c r="BU409">
        <v>3</v>
      </c>
      <c r="BW409">
        <v>3</v>
      </c>
      <c r="BY409">
        <v>2.8</v>
      </c>
      <c r="CA409">
        <v>2.7</v>
      </c>
    </row>
    <row r="410" spans="1:79" x14ac:dyDescent="0.55000000000000004">
      <c r="A410" s="4" t="str">
        <f t="shared" ca="1" si="67"/>
        <v>Mesirow Financial</v>
      </c>
      <c r="B410" s="4" t="str">
        <f t="shared" si="64"/>
        <v>Diane Swonk</v>
      </c>
      <c r="C410" s="4" t="s">
        <v>246</v>
      </c>
      <c r="D410" s="4" t="s">
        <v>96</v>
      </c>
      <c r="E410" s="4" t="str">
        <f>IF(COUNTIF($E$2:E409,"Begin: " &amp; C410 &amp; "-" &amp; D410 &amp; "-" &amp; H410)=0,"Begin: " &amp; C410 &amp; "-" &amp; D410 &amp; "-" &amp; H410,IF((C410 &amp; "-" &amp; D410 &amp; "-" &amp; H410)&lt;&gt;(C411 &amp; "-" &amp; D411 &amp; "-" &amp; H411),"End: " &amp; C410 &amp; "-" &amp; D410 &amp; "-" &amp; H410,""))</f>
        <v/>
      </c>
      <c r="F410" s="4" t="str">
        <f t="shared" si="65"/>
        <v>Wall Street Journal-10Yr Treasury Yield-03-2014</v>
      </c>
      <c r="G410" s="7">
        <v>41711</v>
      </c>
      <c r="H410" s="7" t="str">
        <f t="shared" si="68"/>
        <v>03-2014</v>
      </c>
      <c r="I410" s="7" t="str">
        <f t="shared" ca="1" si="69"/>
        <v>Wall Street Journal: Mesirow Financial-10Yr Treasury Yield-03-2014</v>
      </c>
      <c r="J410" s="4" t="str">
        <f t="shared" ca="1" si="66"/>
        <v>10Yr Treasury Yield-Mesirow Financial:03-2014</v>
      </c>
      <c r="K410" t="s">
        <v>240</v>
      </c>
      <c r="L410" s="12"/>
      <c r="X410" s="12"/>
      <c r="BD410" s="12"/>
      <c r="BP410" s="12"/>
      <c r="BQ410">
        <v>2.8</v>
      </c>
      <c r="BS410">
        <v>3.1</v>
      </c>
      <c r="BU410">
        <v>3.5</v>
      </c>
      <c r="BW410">
        <v>3.6</v>
      </c>
      <c r="BY410">
        <v>3.9</v>
      </c>
      <c r="CA410">
        <v>4.2</v>
      </c>
    </row>
    <row r="411" spans="1:79" x14ac:dyDescent="0.55000000000000004">
      <c r="A411" s="4" t="str">
        <f t="shared" ca="1" si="67"/>
        <v>The Northern Trust</v>
      </c>
      <c r="B411" s="4" t="str">
        <f t="shared" si="64"/>
        <v xml:space="preserve">Carl Tannenbaum </v>
      </c>
      <c r="C411" s="4" t="s">
        <v>246</v>
      </c>
      <c r="D411" s="4" t="s">
        <v>96</v>
      </c>
      <c r="E411" s="4" t="str">
        <f>IF(COUNTIF($E$2:E410,"Begin: " &amp; C411 &amp; "-" &amp; D411 &amp; "-" &amp; H411)=0,"Begin: " &amp; C411 &amp; "-" &amp; D411 &amp; "-" &amp; H411,IF((C411 &amp; "-" &amp; D411 &amp; "-" &amp; H411)&lt;&gt;(C412 &amp; "-" &amp; D412 &amp; "-" &amp; H412),"End: " &amp; C411 &amp; "-" &amp; D411 &amp; "-" &amp; H411,""))</f>
        <v/>
      </c>
      <c r="F411" s="4" t="str">
        <f t="shared" si="65"/>
        <v>Wall Street Journal-10Yr Treasury Yield-03-2014</v>
      </c>
      <c r="G411" s="7">
        <v>41711</v>
      </c>
      <c r="H411" s="7" t="str">
        <f t="shared" si="68"/>
        <v>03-2014</v>
      </c>
      <c r="I411" s="7" t="str">
        <f t="shared" ca="1" si="69"/>
        <v>Wall Street Journal: The Northern Trust-10Yr Treasury Yield-03-2014</v>
      </c>
      <c r="J411" s="4" t="str">
        <f t="shared" ca="1" si="66"/>
        <v>10Yr Treasury Yield-The Northern Trust:03-2014</v>
      </c>
      <c r="K411" t="s">
        <v>241</v>
      </c>
      <c r="L411" s="12"/>
      <c r="X411" s="12"/>
      <c r="BD411" s="12"/>
      <c r="BP411" s="12"/>
      <c r="BQ411">
        <v>3</v>
      </c>
      <c r="BS411">
        <v>3.4</v>
      </c>
      <c r="BU411">
        <v>3.6</v>
      </c>
      <c r="BW411">
        <v>3.8</v>
      </c>
      <c r="BY411">
        <v>4.0999999999999996</v>
      </c>
      <c r="CA411">
        <v>4.3</v>
      </c>
    </row>
    <row r="412" spans="1:79" x14ac:dyDescent="0.55000000000000004">
      <c r="A412" s="4" t="str">
        <f t="shared" ca="1" si="67"/>
        <v>The Conference Board</v>
      </c>
      <c r="B412" s="4" t="str">
        <f t="shared" si="64"/>
        <v>Bart van Ark</v>
      </c>
      <c r="C412" s="4" t="s">
        <v>246</v>
      </c>
      <c r="D412" s="4" t="s">
        <v>96</v>
      </c>
      <c r="E412" s="4" t="str">
        <f>IF(COUNTIF($E$2:E411,"Begin: " &amp; C412 &amp; "-" &amp; D412 &amp; "-" &amp; H412)=0,"Begin: " &amp; C412 &amp; "-" &amp; D412 &amp; "-" &amp; H412,IF((C412 &amp; "-" &amp; D412 &amp; "-" &amp; H412)&lt;&gt;(C413 &amp; "-" &amp; D413 &amp; "-" &amp; H413),"End: " &amp; C412 &amp; "-" &amp; D412 &amp; "-" &amp; H412,""))</f>
        <v/>
      </c>
      <c r="F412" s="4" t="str">
        <f t="shared" si="65"/>
        <v>Wall Street Journal-10Yr Treasury Yield-03-2014</v>
      </c>
      <c r="G412" s="7">
        <v>41711</v>
      </c>
      <c r="H412" s="7" t="str">
        <f t="shared" si="68"/>
        <v>03-2014</v>
      </c>
      <c r="I412" s="7" t="str">
        <f t="shared" ca="1" si="69"/>
        <v>Wall Street Journal: The Conference Board-10Yr Treasury Yield-03-2014</v>
      </c>
      <c r="J412" s="4" t="str">
        <f t="shared" ca="1" si="66"/>
        <v>10Yr Treasury Yield-The Conference Board:03-2014</v>
      </c>
      <c r="K412" t="s">
        <v>242</v>
      </c>
      <c r="L412" s="12"/>
      <c r="X412" s="12"/>
      <c r="BD412" s="12"/>
      <c r="BP412" s="12"/>
      <c r="BQ412">
        <v>3.1</v>
      </c>
      <c r="BS412">
        <v>3.5</v>
      </c>
      <c r="BU412">
        <v>3.68</v>
      </c>
      <c r="BW412">
        <v>4.04</v>
      </c>
    </row>
    <row r="413" spans="1:79" x14ac:dyDescent="0.55000000000000004">
      <c r="A413" s="4" t="str">
        <f t="shared" ca="1" si="67"/>
        <v>First Trust Adv.</v>
      </c>
      <c r="B413" s="4" t="str">
        <f t="shared" si="64"/>
        <v>Brian S. Wesbury/ Robert Stein</v>
      </c>
      <c r="C413" s="4" t="s">
        <v>246</v>
      </c>
      <c r="D413" s="4" t="s">
        <v>96</v>
      </c>
      <c r="E413" s="4" t="str">
        <f>IF(COUNTIF($E$2:E412,"Begin: " &amp; C413 &amp; "-" &amp; D413 &amp; "-" &amp; H413)=0,"Begin: " &amp; C413 &amp; "-" &amp; D413 &amp; "-" &amp; H413,IF((C413 &amp; "-" &amp; D413 &amp; "-" &amp; H413)&lt;&gt;(C414 &amp; "-" &amp; D414 &amp; "-" &amp; H414),"End: " &amp; C413 &amp; "-" &amp; D413 &amp; "-" &amp; H413,""))</f>
        <v/>
      </c>
      <c r="F413" s="4" t="str">
        <f t="shared" si="65"/>
        <v>Wall Street Journal-10Yr Treasury Yield-03-2014</v>
      </c>
      <c r="G413" s="7">
        <v>41711</v>
      </c>
      <c r="H413" s="7" t="str">
        <f t="shared" si="68"/>
        <v>03-2014</v>
      </c>
      <c r="I413" s="7" t="str">
        <f t="shared" ca="1" si="69"/>
        <v>Wall Street Journal: First Trust Adv.-10Yr Treasury Yield-03-2014</v>
      </c>
      <c r="J413" s="4" t="str">
        <f t="shared" ca="1" si="66"/>
        <v>10Yr Treasury Yield-First Trust Adv.:03-2014</v>
      </c>
      <c r="K413" t="s">
        <v>243</v>
      </c>
      <c r="L413" s="12"/>
      <c r="X413" s="12"/>
      <c r="BD413" s="12"/>
      <c r="BP413" s="12"/>
      <c r="BQ413">
        <v>3.35</v>
      </c>
      <c r="BS413">
        <v>3.75</v>
      </c>
      <c r="BU413">
        <v>4.05</v>
      </c>
      <c r="BW413">
        <v>4.25</v>
      </c>
      <c r="BY413">
        <v>4.4000000000000004</v>
      </c>
      <c r="CA413">
        <v>4.5</v>
      </c>
    </row>
    <row r="414" spans="1:79" x14ac:dyDescent="0.55000000000000004">
      <c r="A414" s="4" t="str">
        <f t="shared" ca="1" si="67"/>
        <v>The Heritage Foundation</v>
      </c>
      <c r="B414" s="4" t="str">
        <f t="shared" si="64"/>
        <v>William T. Wilson</v>
      </c>
      <c r="C414" s="4" t="s">
        <v>246</v>
      </c>
      <c r="D414" s="4" t="s">
        <v>96</v>
      </c>
      <c r="E414" s="4" t="str">
        <f>IF(COUNTIF($E$2:E413,"Begin: " &amp; C414 &amp; "-" &amp; D414 &amp; "-" &amp; H414)=0,"Begin: " &amp; C414 &amp; "-" &amp; D414 &amp; "-" &amp; H414,IF((C414 &amp; "-" &amp; D414 &amp; "-" &amp; H414)&lt;&gt;(C415 &amp; "-" &amp; D415 &amp; "-" &amp; H415),"End: " &amp; C414 &amp; "-" &amp; D414 &amp; "-" &amp; H414,""))</f>
        <v/>
      </c>
      <c r="F414" s="4" t="str">
        <f t="shared" si="65"/>
        <v>Wall Street Journal-10Yr Treasury Yield-03-2014</v>
      </c>
      <c r="G414" s="7">
        <v>41711</v>
      </c>
      <c r="H414" s="7" t="str">
        <f t="shared" si="68"/>
        <v>03-2014</v>
      </c>
      <c r="I414" s="7" t="str">
        <f t="shared" ca="1" si="69"/>
        <v>Wall Street Journal: The Heritage Foundation-10Yr Treasury Yield-03-2014</v>
      </c>
      <c r="J414" s="4" t="str">
        <f t="shared" ca="1" si="66"/>
        <v>10Yr Treasury Yield-The Heritage Foundation:03-2014</v>
      </c>
      <c r="K414" t="s">
        <v>244</v>
      </c>
      <c r="L414" s="12"/>
      <c r="X414" s="12"/>
      <c r="BD414" s="12"/>
      <c r="BP414" s="12"/>
      <c r="BQ414">
        <v>2.8</v>
      </c>
      <c r="BS414">
        <v>3</v>
      </c>
      <c r="BU414">
        <v>3.2</v>
      </c>
      <c r="BW414">
        <v>3.2</v>
      </c>
      <c r="BY414">
        <v>3.4</v>
      </c>
      <c r="CA414">
        <v>3.6</v>
      </c>
    </row>
    <row r="415" spans="1:79" x14ac:dyDescent="0.55000000000000004">
      <c r="A415" s="4" t="str">
        <f t="shared" ca="1" si="67"/>
        <v>National Association of Realtors</v>
      </c>
      <c r="B415" s="4" t="str">
        <f t="shared" si="64"/>
        <v>Lawrence Yun</v>
      </c>
      <c r="C415" s="4" t="s">
        <v>246</v>
      </c>
      <c r="D415" s="4" t="s">
        <v>96</v>
      </c>
      <c r="E415" s="4" t="str">
        <f>IF(COUNTIF($E$2:E414,"Begin: " &amp; C415 &amp; "-" &amp; D415 &amp; "-" &amp; H415)=0,"Begin: " &amp; C415 &amp; "-" &amp; D415 &amp; "-" &amp; H415,IF((C415 &amp; "-" &amp; D415 &amp; "-" &amp; H415)&lt;&gt;(C416 &amp; "-" &amp; D416 &amp; "-" &amp; H416),"End: " &amp; C415 &amp; "-" &amp; D415 &amp; "-" &amp; H415,""))</f>
        <v>End: Wall Street Journal-10Yr Treasury Yield-03-2014</v>
      </c>
      <c r="F415" s="4" t="str">
        <f t="shared" si="65"/>
        <v>Wall Street Journal-10Yr Treasury Yield-03-2014</v>
      </c>
      <c r="G415" s="7">
        <v>41711</v>
      </c>
      <c r="H415" s="7" t="str">
        <f t="shared" si="68"/>
        <v>03-2014</v>
      </c>
      <c r="I415" s="7" t="str">
        <f t="shared" ca="1" si="69"/>
        <v>Wall Street Journal: National Association of Realtors-10Yr Treasury Yield-03-2014</v>
      </c>
      <c r="J415" s="4" t="str">
        <f t="shared" ca="1" si="66"/>
        <v>10Yr Treasury Yield-National Association of Realtors:03-2014</v>
      </c>
      <c r="K415" t="s">
        <v>245</v>
      </c>
      <c r="L415" s="12"/>
      <c r="X415" s="12"/>
      <c r="BD415" s="12"/>
      <c r="BP415" s="12"/>
      <c r="BQ415">
        <v>3.2</v>
      </c>
      <c r="BS415">
        <v>3.6</v>
      </c>
      <c r="BU415">
        <v>4</v>
      </c>
      <c r="BW415">
        <v>4.4000000000000004</v>
      </c>
      <c r="BY415">
        <v>4.5</v>
      </c>
      <c r="CA415">
        <v>4.5999999999999996</v>
      </c>
    </row>
    <row r="416" spans="1:79" x14ac:dyDescent="0.55000000000000004">
      <c r="A416" s="4" t="str">
        <f t="shared" ca="1" si="67"/>
        <v>Nomura</v>
      </c>
      <c r="B416" s="4" t="str">
        <f t="shared" ref="B416" si="70">MID(K416,FIND(":",K416,1)+2,LEN(K416)-FIND(":",K416,1))</f>
        <v>Lewis Alexander</v>
      </c>
      <c r="C416" s="4" t="s">
        <v>246</v>
      </c>
      <c r="D416" s="4" t="s">
        <v>87</v>
      </c>
      <c r="E416" s="4" t="str">
        <f>IF(COUNTIF($E$2:E415,"Begin: " &amp; C416 &amp; "-" &amp; D416 &amp; "-" &amp; H416)=0,"Begin: " &amp; C416 &amp; "-" &amp; D416 &amp; "-" &amp; H416,IF((C416 &amp; "-" &amp; D416 &amp; "-" &amp; H416)&lt;&gt;(C417 &amp; "-" &amp; D417 &amp; "-" &amp; H417),"End: " &amp; C416 &amp; "-" &amp; D416 &amp; "-" &amp; H416,""))</f>
        <v>Begin: Wall Street Journal-Fed Funds Rate-03-2014</v>
      </c>
      <c r="F416" s="4" t="str">
        <f t="shared" ref="F416" si="71">C416 &amp; "-" &amp; D416 &amp; "-" &amp; H416</f>
        <v>Wall Street Journal-Fed Funds Rate-03-2014</v>
      </c>
      <c r="G416" s="7">
        <v>41711</v>
      </c>
      <c r="H416" s="7" t="str">
        <f t="shared" si="68"/>
        <v>03-2014</v>
      </c>
      <c r="I416" s="7" t="str">
        <f t="shared" ca="1" si="69"/>
        <v>Wall Street Journal: Nomura-Fed Funds Rate-03-2014</v>
      </c>
      <c r="J416" s="4" t="str">
        <f t="shared" ref="J416" ca="1" si="72">D416 &amp; "-" &amp; A416 &amp; ":" &amp; TEXT(MONTH(G416),"00") &amp; "-" &amp; TEXT(YEAR(G416),"0000")</f>
        <v>Fed Funds Rate-Nomura:03-2014</v>
      </c>
      <c r="K416" t="s">
        <v>196</v>
      </c>
      <c r="BQ416">
        <v>0.125</v>
      </c>
      <c r="BS416">
        <v>0.125</v>
      </c>
      <c r="BU416">
        <v>0.125</v>
      </c>
      <c r="BW416">
        <v>0.5</v>
      </c>
    </row>
    <row r="417" spans="1:79" x14ac:dyDescent="0.55000000000000004">
      <c r="A417" s="4" t="str">
        <f t="shared" ca="1" si="67"/>
        <v>Capital Economics</v>
      </c>
      <c r="B417" s="4" t="str">
        <f t="shared" ref="B417:B465" si="73">MID(K417,FIND(":",K417,1)+2,LEN(K417)-FIND(":",K417,1))</f>
        <v>Paul Ashworth</v>
      </c>
      <c r="C417" s="4" t="s">
        <v>246</v>
      </c>
      <c r="D417" s="4" t="s">
        <v>87</v>
      </c>
      <c r="E417" s="4" t="str">
        <f>IF(COUNTIF($E$2:E416,"Begin: " &amp; C417 &amp; "-" &amp; D417 &amp; "-" &amp; H417)=0,"Begin: " &amp; C417 &amp; "-" &amp; D417 &amp; "-" &amp; H417,IF((C417 &amp; "-" &amp; D417 &amp; "-" &amp; H417)&lt;&gt;(C418 &amp; "-" &amp; D418 &amp; "-" &amp; H418),"End: " &amp; C417 &amp; "-" &amp; D417 &amp; "-" &amp; H417,""))</f>
        <v/>
      </c>
      <c r="F417" s="4" t="str">
        <f t="shared" ref="F417:F465" si="74">C417 &amp; "-" &amp; D417 &amp; "-" &amp; H417</f>
        <v>Wall Street Journal-Fed Funds Rate-03-2014</v>
      </c>
      <c r="G417" s="7">
        <v>41711</v>
      </c>
      <c r="H417" s="7" t="str">
        <f t="shared" si="68"/>
        <v>03-2014</v>
      </c>
      <c r="I417" s="7" t="str">
        <f t="shared" ca="1" si="69"/>
        <v>Wall Street Journal: Capital Economics-Fed Funds Rate-03-2014</v>
      </c>
      <c r="J417" s="4" t="str">
        <f t="shared" ref="J417:J465" ca="1" si="75">D417 &amp; "-" &amp; A417 &amp; ":" &amp; TEXT(MONTH(G417),"00") &amp; "-" &amp; TEXT(YEAR(G417),"0000")</f>
        <v>Fed Funds Rate-Capital Economics:03-2014</v>
      </c>
      <c r="K417" t="s">
        <v>197</v>
      </c>
      <c r="BQ417">
        <v>0.13</v>
      </c>
      <c r="BS417">
        <v>0.13</v>
      </c>
      <c r="BU417">
        <v>0.25</v>
      </c>
      <c r="BW417">
        <v>1</v>
      </c>
      <c r="BY417">
        <v>1.75</v>
      </c>
      <c r="CA417">
        <v>2.5</v>
      </c>
    </row>
    <row r="418" spans="1:79" x14ac:dyDescent="0.55000000000000004">
      <c r="A418" s="4" t="str">
        <f t="shared" ca="1" si="67"/>
        <v>Combinatorics Capital</v>
      </c>
      <c r="B418" s="4" t="str">
        <f t="shared" si="73"/>
        <v>Ram Bhagavatula</v>
      </c>
      <c r="C418" s="4" t="s">
        <v>246</v>
      </c>
      <c r="D418" s="4" t="s">
        <v>87</v>
      </c>
      <c r="E418" s="4" t="str">
        <f>IF(COUNTIF($E$2:E417,"Begin: " &amp; C418 &amp; "-" &amp; D418 &amp; "-" &amp; H418)=0,"Begin: " &amp; C418 &amp; "-" &amp; D418 &amp; "-" &amp; H418,IF((C418 &amp; "-" &amp; D418 &amp; "-" &amp; H418)&lt;&gt;(C419 &amp; "-" &amp; D419 &amp; "-" &amp; H419),"End: " &amp; C418 &amp; "-" &amp; D418 &amp; "-" &amp; H418,""))</f>
        <v/>
      </c>
      <c r="F418" s="4" t="str">
        <f t="shared" si="74"/>
        <v>Wall Street Journal-Fed Funds Rate-03-2014</v>
      </c>
      <c r="G418" s="7">
        <v>41711</v>
      </c>
      <c r="H418" s="7" t="str">
        <f t="shared" si="68"/>
        <v>03-2014</v>
      </c>
      <c r="I418" s="7" t="str">
        <f t="shared" ca="1" si="69"/>
        <v>Wall Street Journal: Combinatorics Capital-Fed Funds Rate-03-2014</v>
      </c>
      <c r="J418" s="4" t="str">
        <f t="shared" ca="1" si="75"/>
        <v>Fed Funds Rate-Combinatorics Capital:03-2014</v>
      </c>
      <c r="K418" t="s">
        <v>198</v>
      </c>
      <c r="BQ418">
        <v>0.25</v>
      </c>
      <c r="BS418">
        <v>0.5</v>
      </c>
      <c r="BU418">
        <v>1.5</v>
      </c>
      <c r="BW418">
        <v>2.25</v>
      </c>
      <c r="BY418">
        <v>3</v>
      </c>
      <c r="CA418">
        <v>4</v>
      </c>
    </row>
    <row r="419" spans="1:79" x14ac:dyDescent="0.55000000000000004">
      <c r="A419" s="4" t="str">
        <f t="shared" ca="1" si="67"/>
        <v>Standard and Poor's</v>
      </c>
      <c r="B419" s="4" t="str">
        <f t="shared" si="73"/>
        <v>Beth Ann Bovino</v>
      </c>
      <c r="C419" s="4" t="s">
        <v>246</v>
      </c>
      <c r="D419" s="4" t="s">
        <v>87</v>
      </c>
      <c r="E419" s="4" t="str">
        <f>IF(COUNTIF($E$2:E418,"Begin: " &amp; C419 &amp; "-" &amp; D419 &amp; "-" &amp; H419)=0,"Begin: " &amp; C419 &amp; "-" &amp; D419 &amp; "-" &amp; H419,IF((C419 &amp; "-" &amp; D419 &amp; "-" &amp; H419)&lt;&gt;(C420 &amp; "-" &amp; D420 &amp; "-" &amp; H420),"End: " &amp; C419 &amp; "-" &amp; D419 &amp; "-" &amp; H419,""))</f>
        <v/>
      </c>
      <c r="F419" s="4" t="str">
        <f t="shared" si="74"/>
        <v>Wall Street Journal-Fed Funds Rate-03-2014</v>
      </c>
      <c r="G419" s="7">
        <v>41711</v>
      </c>
      <c r="H419" s="7" t="str">
        <f t="shared" si="68"/>
        <v>03-2014</v>
      </c>
      <c r="I419" s="7" t="str">
        <f t="shared" ca="1" si="69"/>
        <v>Wall Street Journal: Standard and Poor's-Fed Funds Rate-03-2014</v>
      </c>
      <c r="J419" s="4" t="str">
        <f t="shared" ca="1" si="75"/>
        <v>Fed Funds Rate-Standard and Poor's:03-2014</v>
      </c>
      <c r="K419" t="s">
        <v>199</v>
      </c>
      <c r="BQ419">
        <v>0.09</v>
      </c>
      <c r="BS419">
        <v>0.09</v>
      </c>
      <c r="BU419">
        <v>0.14000000000000001</v>
      </c>
      <c r="BW419">
        <v>0.89</v>
      </c>
      <c r="BY419">
        <v>1.88</v>
      </c>
      <c r="CA419">
        <v>2.96</v>
      </c>
    </row>
    <row r="420" spans="1:79" x14ac:dyDescent="0.55000000000000004">
      <c r="A420" s="4" t="str">
        <f t="shared" ca="1" si="67"/>
        <v>Credit Agricole CIB</v>
      </c>
      <c r="B420" s="4" t="str">
        <f t="shared" si="73"/>
        <v>Michael Carey</v>
      </c>
      <c r="C420" s="4" t="s">
        <v>246</v>
      </c>
      <c r="D420" s="4" t="s">
        <v>87</v>
      </c>
      <c r="E420" s="4" t="str">
        <f>IF(COUNTIF($E$2:E419,"Begin: " &amp; C420 &amp; "-" &amp; D420 &amp; "-" &amp; H420)=0,"Begin: " &amp; C420 &amp; "-" &amp; D420 &amp; "-" &amp; H420,IF((C420 &amp; "-" &amp; D420 &amp; "-" &amp; H420)&lt;&gt;(C421 &amp; "-" &amp; D421 &amp; "-" &amp; H421),"End: " &amp; C420 &amp; "-" &amp; D420 &amp; "-" &amp; H420,""))</f>
        <v/>
      </c>
      <c r="F420" s="4" t="str">
        <f t="shared" si="74"/>
        <v>Wall Street Journal-Fed Funds Rate-03-2014</v>
      </c>
      <c r="G420" s="7">
        <v>41711</v>
      </c>
      <c r="H420" s="7" t="str">
        <f t="shared" si="68"/>
        <v>03-2014</v>
      </c>
      <c r="I420" s="7" t="str">
        <f t="shared" ca="1" si="69"/>
        <v>Wall Street Journal: Credit Agricole CIB-Fed Funds Rate-03-2014</v>
      </c>
      <c r="J420" s="4" t="str">
        <f t="shared" ca="1" si="75"/>
        <v>Fed Funds Rate-Credit Agricole CIB:03-2014</v>
      </c>
      <c r="K420" t="s">
        <v>200</v>
      </c>
      <c r="BQ420">
        <v>0.13</v>
      </c>
      <c r="BS420">
        <v>0.13</v>
      </c>
      <c r="BU420">
        <v>0.13</v>
      </c>
      <c r="BW420">
        <v>0.75</v>
      </c>
      <c r="BY420">
        <v>1.5</v>
      </c>
      <c r="CA420">
        <v>2</v>
      </c>
    </row>
    <row r="421" spans="1:79" x14ac:dyDescent="0.55000000000000004">
      <c r="A421" s="4" t="str">
        <f t="shared" ca="1" si="67"/>
        <v>AllianceBernstein</v>
      </c>
      <c r="B421" s="4" t="str">
        <f t="shared" si="73"/>
        <v>Joseph Carson</v>
      </c>
      <c r="C421" s="4" t="s">
        <v>246</v>
      </c>
      <c r="D421" s="4" t="s">
        <v>87</v>
      </c>
      <c r="E421" s="4" t="str">
        <f>IF(COUNTIF($E$2:E420,"Begin: " &amp; C421 &amp; "-" &amp; D421 &amp; "-" &amp; H421)=0,"Begin: " &amp; C421 &amp; "-" &amp; D421 &amp; "-" &amp; H421,IF((C421 &amp; "-" &amp; D421 &amp; "-" &amp; H421)&lt;&gt;(C422 &amp; "-" &amp; D422 &amp; "-" &amp; H422),"End: " &amp; C421 &amp; "-" &amp; D421 &amp; "-" &amp; H421,""))</f>
        <v/>
      </c>
      <c r="F421" s="4" t="str">
        <f t="shared" si="74"/>
        <v>Wall Street Journal-Fed Funds Rate-03-2014</v>
      </c>
      <c r="G421" s="7">
        <v>41711</v>
      </c>
      <c r="H421" s="7" t="str">
        <f t="shared" si="68"/>
        <v>03-2014</v>
      </c>
      <c r="I421" s="7" t="str">
        <f t="shared" ca="1" si="69"/>
        <v>Wall Street Journal: AllianceBernstein-Fed Funds Rate-03-2014</v>
      </c>
      <c r="J421" s="4" t="str">
        <f t="shared" ca="1" si="75"/>
        <v>Fed Funds Rate-AllianceBernstein:03-2014</v>
      </c>
      <c r="K421" t="s">
        <v>201</v>
      </c>
      <c r="BQ421">
        <v>0.15</v>
      </c>
      <c r="BS421">
        <v>0.15</v>
      </c>
      <c r="BU421">
        <v>0.5</v>
      </c>
      <c r="BW421">
        <v>1</v>
      </c>
      <c r="BY421">
        <v>1.5</v>
      </c>
      <c r="CA421">
        <v>2</v>
      </c>
    </row>
    <row r="422" spans="1:79" x14ac:dyDescent="0.55000000000000004">
      <c r="A422" s="4" t="str">
        <f t="shared" ca="1" si="67"/>
        <v>BNP Paribas</v>
      </c>
      <c r="B422" s="4" t="str">
        <f t="shared" si="73"/>
        <v>Julia Coronado</v>
      </c>
      <c r="C422" s="4" t="s">
        <v>246</v>
      </c>
      <c r="D422" s="4" t="s">
        <v>87</v>
      </c>
      <c r="E422" s="4" t="str">
        <f>IF(COUNTIF($E$2:E421,"Begin: " &amp; C422 &amp; "-" &amp; D422 &amp; "-" &amp; H422)=0,"Begin: " &amp; C422 &amp; "-" &amp; D422 &amp; "-" &amp; H422,IF((C422 &amp; "-" &amp; D422 &amp; "-" &amp; H422)&lt;&gt;(C423 &amp; "-" &amp; D423 &amp; "-" &amp; H423),"End: " &amp; C422 &amp; "-" &amp; D422 &amp; "-" &amp; H422,""))</f>
        <v/>
      </c>
      <c r="F422" s="4" t="str">
        <f t="shared" si="74"/>
        <v>Wall Street Journal-Fed Funds Rate-03-2014</v>
      </c>
      <c r="G422" s="7">
        <v>41711</v>
      </c>
      <c r="H422" s="7" t="str">
        <f t="shared" si="68"/>
        <v>03-2014</v>
      </c>
      <c r="I422" s="7" t="str">
        <f t="shared" ca="1" si="69"/>
        <v>Wall Street Journal: BNP Paribas-Fed Funds Rate-03-2014</v>
      </c>
      <c r="J422" s="4" t="str">
        <f t="shared" ca="1" si="75"/>
        <v>Fed Funds Rate-BNP Paribas:03-2014</v>
      </c>
      <c r="K422" t="s">
        <v>202</v>
      </c>
      <c r="BQ422">
        <v>0.13</v>
      </c>
      <c r="BS422">
        <v>0.13</v>
      </c>
      <c r="BU422">
        <v>0.13</v>
      </c>
      <c r="BW422">
        <v>0.13</v>
      </c>
      <c r="BY422">
        <v>0.75</v>
      </c>
      <c r="CA422">
        <v>1.25</v>
      </c>
    </row>
    <row r="423" spans="1:79" x14ac:dyDescent="0.55000000000000004">
      <c r="A423" s="4" t="str">
        <f t="shared" ca="1" si="67"/>
        <v>Econoclast</v>
      </c>
      <c r="B423" s="4" t="str">
        <f t="shared" si="73"/>
        <v>Mike Cosgrove</v>
      </c>
      <c r="C423" s="4" t="s">
        <v>246</v>
      </c>
      <c r="D423" s="4" t="s">
        <v>87</v>
      </c>
      <c r="E423" s="4" t="str">
        <f>IF(COUNTIF($E$2:E422,"Begin: " &amp; C423 &amp; "-" &amp; D423 &amp; "-" &amp; H423)=0,"Begin: " &amp; C423 &amp; "-" &amp; D423 &amp; "-" &amp; H423,IF((C423 &amp; "-" &amp; D423 &amp; "-" &amp; H423)&lt;&gt;(C424 &amp; "-" &amp; D424 &amp; "-" &amp; H424),"End: " &amp; C423 &amp; "-" &amp; D423 &amp; "-" &amp; H423,""))</f>
        <v/>
      </c>
      <c r="F423" s="4" t="str">
        <f t="shared" si="74"/>
        <v>Wall Street Journal-Fed Funds Rate-03-2014</v>
      </c>
      <c r="G423" s="7">
        <v>41711</v>
      </c>
      <c r="H423" s="7" t="str">
        <f t="shared" si="68"/>
        <v>03-2014</v>
      </c>
      <c r="I423" s="7" t="str">
        <f t="shared" ca="1" si="69"/>
        <v>Wall Street Journal: Econoclast-Fed Funds Rate-03-2014</v>
      </c>
      <c r="J423" s="4" t="str">
        <f t="shared" ca="1" si="75"/>
        <v>Fed Funds Rate-Econoclast:03-2014</v>
      </c>
      <c r="K423" t="s">
        <v>203</v>
      </c>
      <c r="BQ423">
        <v>0.12</v>
      </c>
      <c r="BS423">
        <v>0.12</v>
      </c>
      <c r="BU423">
        <v>0.5</v>
      </c>
      <c r="BW423">
        <v>1</v>
      </c>
      <c r="BY423">
        <v>1.5</v>
      </c>
      <c r="CA423">
        <v>2</v>
      </c>
    </row>
    <row r="424" spans="1:79" x14ac:dyDescent="0.55000000000000004">
      <c r="A424" s="4" t="str">
        <f t="shared" ca="1" si="67"/>
        <v>Wrightson ICAP</v>
      </c>
      <c r="B424" s="4" t="str">
        <f t="shared" si="73"/>
        <v>Lou Crandall</v>
      </c>
      <c r="C424" s="4" t="s">
        <v>246</v>
      </c>
      <c r="D424" s="4" t="s">
        <v>87</v>
      </c>
      <c r="E424" s="4" t="str">
        <f>IF(COUNTIF($E$2:E423,"Begin: " &amp; C424 &amp; "-" &amp; D424 &amp; "-" &amp; H424)=0,"Begin: " &amp; C424 &amp; "-" &amp; D424 &amp; "-" &amp; H424,IF((C424 &amp; "-" &amp; D424 &amp; "-" &amp; H424)&lt;&gt;(C425 &amp; "-" &amp; D425 &amp; "-" &amp; H425),"End: " &amp; C424 &amp; "-" &amp; D424 &amp; "-" &amp; H424,""))</f>
        <v/>
      </c>
      <c r="F424" s="4" t="str">
        <f t="shared" si="74"/>
        <v>Wall Street Journal-Fed Funds Rate-03-2014</v>
      </c>
      <c r="G424" s="7">
        <v>41711</v>
      </c>
      <c r="H424" s="7" t="str">
        <f t="shared" si="68"/>
        <v>03-2014</v>
      </c>
      <c r="I424" s="7" t="str">
        <f t="shared" ca="1" si="69"/>
        <v>Wall Street Journal: Wrightson ICAP-Fed Funds Rate-03-2014</v>
      </c>
      <c r="J424" s="4" t="str">
        <f t="shared" ca="1" si="75"/>
        <v>Fed Funds Rate-Wrightson ICAP:03-2014</v>
      </c>
      <c r="K424" t="s">
        <v>204</v>
      </c>
      <c r="BQ424">
        <v>0.25</v>
      </c>
      <c r="BS424">
        <v>0.25</v>
      </c>
      <c r="BU424">
        <v>0.5</v>
      </c>
      <c r="BW424">
        <v>1</v>
      </c>
      <c r="BY424">
        <v>1.5</v>
      </c>
      <c r="CA424">
        <v>2</v>
      </c>
    </row>
    <row r="425" spans="1:79" x14ac:dyDescent="0.55000000000000004">
      <c r="A425" s="4" t="str">
        <f t="shared" ca="1" si="67"/>
        <v>Vanderbilt University</v>
      </c>
      <c r="B425" s="4" t="str">
        <f t="shared" si="73"/>
        <v>J. Dewey Daane</v>
      </c>
      <c r="C425" s="4" t="s">
        <v>246</v>
      </c>
      <c r="D425" s="4" t="s">
        <v>87</v>
      </c>
      <c r="E425" s="4" t="str">
        <f>IF(COUNTIF($E$2:E424,"Begin: " &amp; C425 &amp; "-" &amp; D425 &amp; "-" &amp; H425)=0,"Begin: " &amp; C425 &amp; "-" &amp; D425 &amp; "-" &amp; H425,IF((C425 &amp; "-" &amp; D425 &amp; "-" &amp; H425)&lt;&gt;(C426 &amp; "-" &amp; D426 &amp; "-" &amp; H426),"End: " &amp; C425 &amp; "-" &amp; D425 &amp; "-" &amp; H425,""))</f>
        <v/>
      </c>
      <c r="F425" s="4" t="str">
        <f t="shared" si="74"/>
        <v>Wall Street Journal-Fed Funds Rate-03-2014</v>
      </c>
      <c r="G425" s="7">
        <v>41711</v>
      </c>
      <c r="H425" s="7" t="str">
        <f t="shared" si="68"/>
        <v>03-2014</v>
      </c>
      <c r="I425" s="7" t="str">
        <f t="shared" ca="1" si="69"/>
        <v>Wall Street Journal: Vanderbilt University-Fed Funds Rate-03-2014</v>
      </c>
      <c r="J425" s="4" t="str">
        <f t="shared" ca="1" si="75"/>
        <v>Fed Funds Rate-Vanderbilt University:03-2014</v>
      </c>
      <c r="K425" t="s">
        <v>205</v>
      </c>
      <c r="BQ425">
        <v>0</v>
      </c>
      <c r="BS425">
        <v>0</v>
      </c>
      <c r="BU425">
        <v>1</v>
      </c>
      <c r="BW425">
        <v>2</v>
      </c>
      <c r="BY425">
        <v>2</v>
      </c>
      <c r="CA425">
        <v>2</v>
      </c>
    </row>
    <row r="426" spans="1:79" x14ac:dyDescent="0.55000000000000004">
      <c r="A426" s="4" t="str">
        <f t="shared" ca="1" si="67"/>
        <v>Fannie Mae</v>
      </c>
      <c r="B426" s="4" t="str">
        <f t="shared" si="73"/>
        <v>Douglas Duncan</v>
      </c>
      <c r="C426" s="4" t="s">
        <v>246</v>
      </c>
      <c r="D426" s="4" t="s">
        <v>87</v>
      </c>
      <c r="E426" s="4" t="str">
        <f>IF(COUNTIF($E$2:E425,"Begin: " &amp; C426 &amp; "-" &amp; D426 &amp; "-" &amp; H426)=0,"Begin: " &amp; C426 &amp; "-" &amp; D426 &amp; "-" &amp; H426,IF((C426 &amp; "-" &amp; D426 &amp; "-" &amp; H426)&lt;&gt;(C427 &amp; "-" &amp; D427 &amp; "-" &amp; H427),"End: " &amp; C426 &amp; "-" &amp; D426 &amp; "-" &amp; H426,""))</f>
        <v/>
      </c>
      <c r="F426" s="4" t="str">
        <f t="shared" si="74"/>
        <v>Wall Street Journal-Fed Funds Rate-03-2014</v>
      </c>
      <c r="G426" s="7">
        <v>41711</v>
      </c>
      <c r="H426" s="7" t="str">
        <f t="shared" si="68"/>
        <v>03-2014</v>
      </c>
      <c r="I426" s="7" t="str">
        <f t="shared" ca="1" si="69"/>
        <v>Wall Street Journal: Fannie Mae-Fed Funds Rate-03-2014</v>
      </c>
      <c r="J426" s="4" t="str">
        <f t="shared" ca="1" si="75"/>
        <v>Fed Funds Rate-Fannie Mae:03-2014</v>
      </c>
      <c r="K426" t="s">
        <v>206</v>
      </c>
      <c r="BQ426">
        <v>0.2</v>
      </c>
      <c r="BS426">
        <v>0.2</v>
      </c>
      <c r="BU426">
        <v>0.2</v>
      </c>
      <c r="BW426">
        <v>0.6</v>
      </c>
      <c r="BY426">
        <v>1</v>
      </c>
      <c r="CA426">
        <v>1.4</v>
      </c>
    </row>
    <row r="427" spans="1:79" x14ac:dyDescent="0.55000000000000004">
      <c r="A427" s="4" t="str">
        <f t="shared" ca="1" si="67"/>
        <v>Comerica Bank</v>
      </c>
      <c r="B427" s="4" t="str">
        <f t="shared" si="73"/>
        <v>Robert Dye</v>
      </c>
      <c r="C427" s="4" t="s">
        <v>246</v>
      </c>
      <c r="D427" s="4" t="s">
        <v>87</v>
      </c>
      <c r="E427" s="4" t="str">
        <f>IF(COUNTIF($E$2:E426,"Begin: " &amp; C427 &amp; "-" &amp; D427 &amp; "-" &amp; H427)=0,"Begin: " &amp; C427 &amp; "-" &amp; D427 &amp; "-" &amp; H427,IF((C427 &amp; "-" &amp; D427 &amp; "-" &amp; H427)&lt;&gt;(C428 &amp; "-" &amp; D428 &amp; "-" &amp; H428),"End: " &amp; C427 &amp; "-" &amp; D427 &amp; "-" &amp; H427,""))</f>
        <v/>
      </c>
      <c r="F427" s="4" t="str">
        <f t="shared" si="74"/>
        <v>Wall Street Journal-Fed Funds Rate-03-2014</v>
      </c>
      <c r="G427" s="7">
        <v>41711</v>
      </c>
      <c r="H427" s="7" t="str">
        <f t="shared" si="68"/>
        <v>03-2014</v>
      </c>
      <c r="I427" s="7" t="str">
        <f t="shared" ca="1" si="69"/>
        <v>Wall Street Journal: Comerica Bank-Fed Funds Rate-03-2014</v>
      </c>
      <c r="J427" s="4" t="str">
        <f t="shared" ca="1" si="75"/>
        <v>Fed Funds Rate-Comerica Bank:03-2014</v>
      </c>
      <c r="K427" t="s">
        <v>207</v>
      </c>
      <c r="BQ427">
        <v>0.1</v>
      </c>
      <c r="BS427">
        <v>0.15</v>
      </c>
      <c r="BU427">
        <v>0.2</v>
      </c>
      <c r="BW427">
        <v>0.75</v>
      </c>
      <c r="BY427">
        <v>1.75</v>
      </c>
      <c r="CA427">
        <v>2.25</v>
      </c>
    </row>
    <row r="428" spans="1:79" x14ac:dyDescent="0.55000000000000004">
      <c r="A428" s="4" t="str">
        <f t="shared" ca="1" si="67"/>
        <v>MFR</v>
      </c>
      <c r="B428" s="4" t="str">
        <f t="shared" si="73"/>
        <v>Maria Fiorini Ramirez/Joshua Shapiro</v>
      </c>
      <c r="C428" s="4" t="s">
        <v>246</v>
      </c>
      <c r="D428" s="4" t="s">
        <v>87</v>
      </c>
      <c r="E428" s="4" t="str">
        <f>IF(COUNTIF($E$2:E427,"Begin: " &amp; C428 &amp; "-" &amp; D428 &amp; "-" &amp; H428)=0,"Begin: " &amp; C428 &amp; "-" &amp; D428 &amp; "-" &amp; H428,IF((C428 &amp; "-" &amp; D428 &amp; "-" &amp; H428)&lt;&gt;(C429 &amp; "-" &amp; D429 &amp; "-" &amp; H429),"End: " &amp; C428 &amp; "-" &amp; D428 &amp; "-" &amp; H428,""))</f>
        <v/>
      </c>
      <c r="F428" s="4" t="str">
        <f t="shared" si="74"/>
        <v>Wall Street Journal-Fed Funds Rate-03-2014</v>
      </c>
      <c r="G428" s="7">
        <v>41711</v>
      </c>
      <c r="H428" s="7" t="str">
        <f t="shared" si="68"/>
        <v>03-2014</v>
      </c>
      <c r="I428" s="7" t="str">
        <f t="shared" ca="1" si="69"/>
        <v>Wall Street Journal: MFR-Fed Funds Rate-03-2014</v>
      </c>
      <c r="J428" s="4" t="str">
        <f t="shared" ca="1" si="75"/>
        <v>Fed Funds Rate-MFR:03-2014</v>
      </c>
      <c r="K428" t="s">
        <v>208</v>
      </c>
      <c r="BQ428">
        <v>0.13</v>
      </c>
      <c r="BS428">
        <v>0.13</v>
      </c>
      <c r="BU428">
        <v>0.13</v>
      </c>
    </row>
    <row r="429" spans="1:79" x14ac:dyDescent="0.55000000000000004">
      <c r="A429" s="4" t="str">
        <f t="shared" ca="1" si="67"/>
        <v>Mortgage Bankers Association</v>
      </c>
      <c r="B429" s="4" t="str">
        <f t="shared" si="73"/>
        <v>Mike Fratantoni</v>
      </c>
      <c r="C429" s="4" t="s">
        <v>246</v>
      </c>
      <c r="D429" s="4" t="s">
        <v>87</v>
      </c>
      <c r="E429" s="4" t="str">
        <f>IF(COUNTIF($E$2:E428,"Begin: " &amp; C429 &amp; "-" &amp; D429 &amp; "-" &amp; H429)=0,"Begin: " &amp; C429 &amp; "-" &amp; D429 &amp; "-" &amp; H429,IF((C429 &amp; "-" &amp; D429 &amp; "-" &amp; H429)&lt;&gt;(C430 &amp; "-" &amp; D430 &amp; "-" &amp; H430),"End: " &amp; C429 &amp; "-" &amp; D429 &amp; "-" &amp; H429,""))</f>
        <v/>
      </c>
      <c r="F429" s="4" t="str">
        <f t="shared" si="74"/>
        <v>Wall Street Journal-Fed Funds Rate-03-2014</v>
      </c>
      <c r="G429" s="7">
        <v>41711</v>
      </c>
      <c r="H429" s="7" t="str">
        <f t="shared" si="68"/>
        <v>03-2014</v>
      </c>
      <c r="I429" s="7" t="str">
        <f t="shared" ca="1" si="69"/>
        <v>Wall Street Journal: Mortgage Bankers Association-Fed Funds Rate-03-2014</v>
      </c>
      <c r="J429" s="4" t="str">
        <f t="shared" ca="1" si="75"/>
        <v>Fed Funds Rate-Mortgage Bankers Association:03-2014</v>
      </c>
      <c r="K429" t="s">
        <v>209</v>
      </c>
      <c r="BQ429">
        <v>0</v>
      </c>
      <c r="BS429">
        <v>0</v>
      </c>
      <c r="BU429">
        <v>0.5</v>
      </c>
      <c r="BW429">
        <v>1.5</v>
      </c>
      <c r="BY429">
        <v>2</v>
      </c>
      <c r="CA429">
        <v>2.5</v>
      </c>
    </row>
    <row r="430" spans="1:79" x14ac:dyDescent="0.55000000000000004">
      <c r="A430" s="4" t="str">
        <f t="shared" ca="1" si="67"/>
        <v>IHS Global Insight</v>
      </c>
      <c r="B430" s="4" t="str">
        <f t="shared" si="73"/>
        <v>Doug Handler</v>
      </c>
      <c r="C430" s="4" t="s">
        <v>246</v>
      </c>
      <c r="D430" s="4" t="s">
        <v>87</v>
      </c>
      <c r="E430" s="4" t="str">
        <f>IF(COUNTIF($E$2:E429,"Begin: " &amp; C430 &amp; "-" &amp; D430 &amp; "-" &amp; H430)=0,"Begin: " &amp; C430 &amp; "-" &amp; D430 &amp; "-" &amp; H430,IF((C430 &amp; "-" &amp; D430 &amp; "-" &amp; H430)&lt;&gt;(C431 &amp; "-" &amp; D431 &amp; "-" &amp; H431),"End: " &amp; C430 &amp; "-" &amp; D430 &amp; "-" &amp; H430,""))</f>
        <v/>
      </c>
      <c r="F430" s="4" t="str">
        <f t="shared" si="74"/>
        <v>Wall Street Journal-Fed Funds Rate-03-2014</v>
      </c>
      <c r="G430" s="7">
        <v>41711</v>
      </c>
      <c r="H430" s="7" t="str">
        <f t="shared" si="68"/>
        <v>03-2014</v>
      </c>
      <c r="I430" s="7" t="str">
        <f t="shared" ca="1" si="69"/>
        <v>Wall Street Journal: IHS Global Insight-Fed Funds Rate-03-2014</v>
      </c>
      <c r="J430" s="4" t="str">
        <f t="shared" ca="1" si="75"/>
        <v>Fed Funds Rate-IHS Global Insight:03-2014</v>
      </c>
      <c r="K430" t="s">
        <v>210</v>
      </c>
      <c r="BQ430">
        <v>0.13</v>
      </c>
      <c r="BS430">
        <v>0.13</v>
      </c>
      <c r="BU430">
        <v>0.13</v>
      </c>
      <c r="BW430">
        <v>0.5</v>
      </c>
      <c r="BY430">
        <v>2</v>
      </c>
      <c r="CA430">
        <v>3.25</v>
      </c>
    </row>
    <row r="431" spans="1:79" x14ac:dyDescent="0.55000000000000004">
      <c r="A431" s="4" t="str">
        <f t="shared" ca="1" si="67"/>
        <v>BofA</v>
      </c>
      <c r="B431" s="4" t="str">
        <f t="shared" si="73"/>
        <v>Ethan Harris</v>
      </c>
      <c r="C431" s="4" t="s">
        <v>246</v>
      </c>
      <c r="D431" s="4" t="s">
        <v>87</v>
      </c>
      <c r="E431" s="4" t="str">
        <f>IF(COUNTIF($E$2:E430,"Begin: " &amp; C431 &amp; "-" &amp; D431 &amp; "-" &amp; H431)=0,"Begin: " &amp; C431 &amp; "-" &amp; D431 &amp; "-" &amp; H431,IF((C431 &amp; "-" &amp; D431 &amp; "-" &amp; H431)&lt;&gt;(C432 &amp; "-" &amp; D432 &amp; "-" &amp; H432),"End: " &amp; C431 &amp; "-" &amp; D431 &amp; "-" &amp; H431,""))</f>
        <v/>
      </c>
      <c r="F431" s="4" t="str">
        <f t="shared" si="74"/>
        <v>Wall Street Journal-Fed Funds Rate-03-2014</v>
      </c>
      <c r="G431" s="7">
        <v>41711</v>
      </c>
      <c r="H431" s="7" t="str">
        <f t="shared" si="68"/>
        <v>03-2014</v>
      </c>
      <c r="I431" s="7" t="str">
        <f t="shared" ca="1" si="69"/>
        <v>Wall Street Journal: BofA-Fed Funds Rate-03-2014</v>
      </c>
      <c r="J431" s="4" t="str">
        <f t="shared" ca="1" si="75"/>
        <v>Fed Funds Rate-BofA:03-2014</v>
      </c>
      <c r="K431" t="s">
        <v>211</v>
      </c>
      <c r="BQ431">
        <v>0.13</v>
      </c>
      <c r="BS431">
        <v>0.13</v>
      </c>
      <c r="BU431">
        <v>0.13</v>
      </c>
      <c r="BW431">
        <v>0.13</v>
      </c>
    </row>
    <row r="432" spans="1:79" x14ac:dyDescent="0.55000000000000004">
      <c r="A432" s="4" t="str">
        <f t="shared" ca="1" si="67"/>
        <v>UBS</v>
      </c>
      <c r="B432" s="4" t="str">
        <f t="shared" si="73"/>
        <v>Maury Harris</v>
      </c>
      <c r="C432" s="4" t="s">
        <v>246</v>
      </c>
      <c r="D432" s="4" t="s">
        <v>87</v>
      </c>
      <c r="E432" s="4" t="str">
        <f>IF(COUNTIF($E$2:E431,"Begin: " &amp; C432 &amp; "-" &amp; D432 &amp; "-" &amp; H432)=0,"Begin: " &amp; C432 &amp; "-" &amp; D432 &amp; "-" &amp; H432,IF((C432 &amp; "-" &amp; D432 &amp; "-" &amp; H432)&lt;&gt;(C433 &amp; "-" &amp; D433 &amp; "-" &amp; H433),"End: " &amp; C432 &amp; "-" &amp; D432 &amp; "-" &amp; H432,""))</f>
        <v/>
      </c>
      <c r="F432" s="4" t="str">
        <f t="shared" si="74"/>
        <v>Wall Street Journal-Fed Funds Rate-03-2014</v>
      </c>
      <c r="G432" s="7">
        <v>41711</v>
      </c>
      <c r="H432" s="7" t="str">
        <f t="shared" si="68"/>
        <v>03-2014</v>
      </c>
      <c r="I432" s="7" t="str">
        <f t="shared" ca="1" si="69"/>
        <v>Wall Street Journal: UBS-Fed Funds Rate-03-2014</v>
      </c>
      <c r="J432" s="4" t="str">
        <f t="shared" ca="1" si="75"/>
        <v>Fed Funds Rate-UBS:03-2014</v>
      </c>
      <c r="K432" t="s">
        <v>212</v>
      </c>
      <c r="BQ432">
        <v>0.13</v>
      </c>
      <c r="BS432">
        <v>0.13</v>
      </c>
      <c r="BU432">
        <v>0.25</v>
      </c>
      <c r="BW432">
        <v>0.75</v>
      </c>
    </row>
    <row r="433" spans="1:79" x14ac:dyDescent="0.55000000000000004">
      <c r="A433" s="4" t="str">
        <f t="shared" ca="1" si="67"/>
        <v>Goldman Sachs</v>
      </c>
      <c r="B433" s="4" t="str">
        <f t="shared" si="73"/>
        <v>Jan Hatzius</v>
      </c>
      <c r="C433" s="4" t="s">
        <v>246</v>
      </c>
      <c r="D433" s="4" t="s">
        <v>87</v>
      </c>
      <c r="E433" s="4" t="str">
        <f>IF(COUNTIF($E$2:E432,"Begin: " &amp; C433 &amp; "-" &amp; D433 &amp; "-" &amp; H433)=0,"Begin: " &amp; C433 &amp; "-" &amp; D433 &amp; "-" &amp; H433,IF((C433 &amp; "-" &amp; D433 &amp; "-" &amp; H433)&lt;&gt;(C434 &amp; "-" &amp; D434 &amp; "-" &amp; H434),"End: " &amp; C433 &amp; "-" &amp; D433 &amp; "-" &amp; H433,""))</f>
        <v/>
      </c>
      <c r="F433" s="4" t="str">
        <f t="shared" si="74"/>
        <v>Wall Street Journal-Fed Funds Rate-03-2014</v>
      </c>
      <c r="G433" s="7">
        <v>41711</v>
      </c>
      <c r="H433" s="7" t="str">
        <f t="shared" si="68"/>
        <v>03-2014</v>
      </c>
      <c r="I433" s="7" t="str">
        <f t="shared" ca="1" si="69"/>
        <v>Wall Street Journal: Goldman Sachs-Fed Funds Rate-03-2014</v>
      </c>
      <c r="J433" s="4" t="str">
        <f t="shared" ca="1" si="75"/>
        <v>Fed Funds Rate-Goldman Sachs:03-2014</v>
      </c>
      <c r="K433" t="s">
        <v>213</v>
      </c>
      <c r="BQ433">
        <v>0.125</v>
      </c>
      <c r="BS433">
        <v>0.125</v>
      </c>
      <c r="BU433">
        <v>0.125</v>
      </c>
      <c r="BW433">
        <v>0.125</v>
      </c>
      <c r="BY433">
        <v>0.75</v>
      </c>
      <c r="CA433">
        <v>1.5</v>
      </c>
    </row>
    <row r="434" spans="1:79" x14ac:dyDescent="0.55000000000000004">
      <c r="A434" s="4" t="str">
        <f t="shared" ca="1" si="67"/>
        <v>Avidbank</v>
      </c>
      <c r="B434" s="4" t="str">
        <f t="shared" si="73"/>
        <v>Tracy Herrick</v>
      </c>
      <c r="C434" s="4" t="s">
        <v>246</v>
      </c>
      <c r="D434" s="4" t="s">
        <v>87</v>
      </c>
      <c r="E434" s="4" t="str">
        <f>IF(COUNTIF($E$2:E433,"Begin: " &amp; C434 &amp; "-" &amp; D434 &amp; "-" &amp; H434)=0,"Begin: " &amp; C434 &amp; "-" &amp; D434 &amp; "-" &amp; H434,IF((C434 &amp; "-" &amp; D434 &amp; "-" &amp; H434)&lt;&gt;(C435 &amp; "-" &amp; D435 &amp; "-" &amp; H435),"End: " &amp; C434 &amp; "-" &amp; D434 &amp; "-" &amp; H434,""))</f>
        <v/>
      </c>
      <c r="F434" s="4" t="str">
        <f t="shared" si="74"/>
        <v>Wall Street Journal-Fed Funds Rate-03-2014</v>
      </c>
      <c r="G434" s="7">
        <v>41711</v>
      </c>
      <c r="H434" s="7" t="str">
        <f t="shared" si="68"/>
        <v>03-2014</v>
      </c>
      <c r="I434" s="7" t="str">
        <f t="shared" ca="1" si="69"/>
        <v>Wall Street Journal: Avidbank-Fed Funds Rate-03-2014</v>
      </c>
      <c r="J434" s="4" t="str">
        <f t="shared" ca="1" si="75"/>
        <v>Fed Funds Rate-Avidbank:03-2014</v>
      </c>
      <c r="K434" t="s">
        <v>214</v>
      </c>
      <c r="BQ434">
        <v>0.1</v>
      </c>
      <c r="BS434">
        <v>0.2</v>
      </c>
      <c r="BU434">
        <v>0.3</v>
      </c>
      <c r="BW434">
        <v>0.7</v>
      </c>
      <c r="BY434">
        <v>2</v>
      </c>
      <c r="CA434">
        <v>4</v>
      </c>
    </row>
    <row r="435" spans="1:79" x14ac:dyDescent="0.55000000000000004">
      <c r="A435" s="4" t="str">
        <f t="shared" ca="1" si="67"/>
        <v>PNC Financial Services Group</v>
      </c>
      <c r="B435" s="4" t="str">
        <f t="shared" si="73"/>
        <v>Stuart Hoffman *</v>
      </c>
      <c r="C435" s="4" t="s">
        <v>246</v>
      </c>
      <c r="D435" s="4" t="s">
        <v>87</v>
      </c>
      <c r="E435" s="4" t="str">
        <f>IF(COUNTIF($E$2:E434,"Begin: " &amp; C435 &amp; "-" &amp; D435 &amp; "-" &amp; H435)=0,"Begin: " &amp; C435 &amp; "-" &amp; D435 &amp; "-" &amp; H435,IF((C435 &amp; "-" &amp; D435 &amp; "-" &amp; H435)&lt;&gt;(C436 &amp; "-" &amp; D436 &amp; "-" &amp; H436),"End: " &amp; C435 &amp; "-" &amp; D435 &amp; "-" &amp; H435,""))</f>
        <v/>
      </c>
      <c r="F435" s="4" t="str">
        <f t="shared" si="74"/>
        <v>Wall Street Journal-Fed Funds Rate-03-2014</v>
      </c>
      <c r="G435" s="7">
        <v>41711</v>
      </c>
      <c r="H435" s="7" t="str">
        <f t="shared" si="68"/>
        <v>03-2014</v>
      </c>
      <c r="I435" s="7" t="str">
        <f t="shared" ca="1" si="69"/>
        <v>Wall Street Journal: PNC Financial Services Group-Fed Funds Rate-03-2014</v>
      </c>
      <c r="J435" s="4" t="str">
        <f t="shared" ca="1" si="75"/>
        <v>Fed Funds Rate-PNC Financial Services Group:03-2014</v>
      </c>
      <c r="K435" t="s">
        <v>215</v>
      </c>
    </row>
    <row r="436" spans="1:79" x14ac:dyDescent="0.55000000000000004">
      <c r="A436" s="4" t="str">
        <f t="shared" ca="1" si="67"/>
        <v>National Retail Federation</v>
      </c>
      <c r="B436" s="4" t="str">
        <f t="shared" si="73"/>
        <v>Jack Kleinhenz</v>
      </c>
      <c r="C436" s="4" t="s">
        <v>246</v>
      </c>
      <c r="D436" s="4" t="s">
        <v>87</v>
      </c>
      <c r="E436" s="4" t="str">
        <f>IF(COUNTIF($E$2:E435,"Begin: " &amp; C436 &amp; "-" &amp; D436 &amp; "-" &amp; H436)=0,"Begin: " &amp; C436 &amp; "-" &amp; D436 &amp; "-" &amp; H436,IF((C436 &amp; "-" &amp; D436 &amp; "-" &amp; H436)&lt;&gt;(C437 &amp; "-" &amp; D437 &amp; "-" &amp; H437),"End: " &amp; C436 &amp; "-" &amp; D436 &amp; "-" &amp; H436,""))</f>
        <v/>
      </c>
      <c r="F436" s="4" t="str">
        <f t="shared" si="74"/>
        <v>Wall Street Journal-Fed Funds Rate-03-2014</v>
      </c>
      <c r="G436" s="7">
        <v>41711</v>
      </c>
      <c r="H436" s="7" t="str">
        <f t="shared" si="68"/>
        <v>03-2014</v>
      </c>
      <c r="I436" s="7" t="str">
        <f t="shared" ca="1" si="69"/>
        <v>Wall Street Journal: National Retail Federation-Fed Funds Rate-03-2014</v>
      </c>
      <c r="J436" s="4" t="str">
        <f t="shared" ca="1" si="75"/>
        <v>Fed Funds Rate-National Retail Federation:03-2014</v>
      </c>
      <c r="K436" t="s">
        <v>216</v>
      </c>
      <c r="BQ436">
        <v>0.125</v>
      </c>
      <c r="BS436">
        <v>0.125</v>
      </c>
      <c r="BU436">
        <v>0.5</v>
      </c>
      <c r="BW436">
        <v>1</v>
      </c>
      <c r="BY436">
        <v>1.5</v>
      </c>
      <c r="CA436">
        <v>2</v>
      </c>
    </row>
    <row r="437" spans="1:79" x14ac:dyDescent="0.55000000000000004">
      <c r="A437" s="4" t="str">
        <f t="shared" ca="1" si="67"/>
        <v>Deutsche Bank</v>
      </c>
      <c r="B437" s="4" t="str">
        <f t="shared" si="73"/>
        <v>Joseph LaVorgna</v>
      </c>
      <c r="C437" s="4" t="s">
        <v>246</v>
      </c>
      <c r="D437" s="4" t="s">
        <v>87</v>
      </c>
      <c r="E437" s="4" t="str">
        <f>IF(COUNTIF($E$2:E436,"Begin: " &amp; C437 &amp; "-" &amp; D437 &amp; "-" &amp; H437)=0,"Begin: " &amp; C437 &amp; "-" &amp; D437 &amp; "-" &amp; H437,IF((C437 &amp; "-" &amp; D437 &amp; "-" &amp; H437)&lt;&gt;(C438 &amp; "-" &amp; D438 &amp; "-" &amp; H438),"End: " &amp; C437 &amp; "-" &amp; D437 &amp; "-" &amp; H437,""))</f>
        <v/>
      </c>
      <c r="F437" s="4" t="str">
        <f t="shared" si="74"/>
        <v>Wall Street Journal-Fed Funds Rate-03-2014</v>
      </c>
      <c r="G437" s="7">
        <v>41711</v>
      </c>
      <c r="H437" s="7" t="str">
        <f t="shared" si="68"/>
        <v>03-2014</v>
      </c>
      <c r="I437" s="7" t="str">
        <f t="shared" ca="1" si="69"/>
        <v>Wall Street Journal: Deutsche Bank-Fed Funds Rate-03-2014</v>
      </c>
      <c r="J437" s="4" t="str">
        <f t="shared" ca="1" si="75"/>
        <v>Fed Funds Rate-Deutsche Bank:03-2014</v>
      </c>
      <c r="K437" t="s">
        <v>217</v>
      </c>
      <c r="BQ437">
        <v>0.1</v>
      </c>
      <c r="BS437">
        <v>0.1</v>
      </c>
      <c r="BU437">
        <v>0.5</v>
      </c>
      <c r="BW437">
        <v>1.5</v>
      </c>
      <c r="BY437">
        <v>2.5</v>
      </c>
      <c r="CA437">
        <v>3.5</v>
      </c>
    </row>
    <row r="438" spans="1:79" x14ac:dyDescent="0.55000000000000004">
      <c r="A438" s="4" t="str">
        <f t="shared" ca="1" si="67"/>
        <v>UCLA Anderson Forecast</v>
      </c>
      <c r="B438" s="4" t="str">
        <f t="shared" si="73"/>
        <v>Edward Leamer/David Shulman</v>
      </c>
      <c r="C438" s="4" t="s">
        <v>246</v>
      </c>
      <c r="D438" s="4" t="s">
        <v>87</v>
      </c>
      <c r="E438" s="4" t="str">
        <f>IF(COUNTIF($E$2:E437,"Begin: " &amp; C438 &amp; "-" &amp; D438 &amp; "-" &amp; H438)=0,"Begin: " &amp; C438 &amp; "-" &amp; D438 &amp; "-" &amp; H438,IF((C438 &amp; "-" &amp; D438 &amp; "-" &amp; H438)&lt;&gt;(C439 &amp; "-" &amp; D439 &amp; "-" &amp; H439),"End: " &amp; C438 &amp; "-" &amp; D438 &amp; "-" &amp; H438,""))</f>
        <v/>
      </c>
      <c r="F438" s="4" t="str">
        <f t="shared" si="74"/>
        <v>Wall Street Journal-Fed Funds Rate-03-2014</v>
      </c>
      <c r="G438" s="7">
        <v>41711</v>
      </c>
      <c r="H438" s="7" t="str">
        <f t="shared" si="68"/>
        <v>03-2014</v>
      </c>
      <c r="I438" s="7" t="str">
        <f t="shared" ca="1" si="69"/>
        <v>Wall Street Journal: UCLA Anderson Forecast-Fed Funds Rate-03-2014</v>
      </c>
      <c r="J438" s="4" t="str">
        <f t="shared" ca="1" si="75"/>
        <v>Fed Funds Rate-UCLA Anderson Forecast:03-2014</v>
      </c>
      <c r="K438" t="s">
        <v>218</v>
      </c>
      <c r="BQ438">
        <v>0.2</v>
      </c>
      <c r="BS438">
        <v>0.2</v>
      </c>
      <c r="BU438">
        <v>0.75</v>
      </c>
      <c r="BW438">
        <v>1.5</v>
      </c>
    </row>
    <row r="439" spans="1:79" x14ac:dyDescent="0.55000000000000004">
      <c r="A439" s="4" t="str">
        <f t="shared" ca="1" si="67"/>
        <v>NEMA Business Information Services</v>
      </c>
      <c r="B439" s="4" t="str">
        <f t="shared" si="73"/>
        <v>Don Leavens/Tim Gill</v>
      </c>
      <c r="C439" s="4" t="s">
        <v>246</v>
      </c>
      <c r="D439" s="4" t="s">
        <v>87</v>
      </c>
      <c r="E439" s="4" t="str">
        <f>IF(COUNTIF($E$2:E438,"Begin: " &amp; C439 &amp; "-" &amp; D439 &amp; "-" &amp; H439)=0,"Begin: " &amp; C439 &amp; "-" &amp; D439 &amp; "-" &amp; H439,IF((C439 &amp; "-" &amp; D439 &amp; "-" &amp; H439)&lt;&gt;(C440 &amp; "-" &amp; D440 &amp; "-" &amp; H440),"End: " &amp; C439 &amp; "-" &amp; D439 &amp; "-" &amp; H439,""))</f>
        <v/>
      </c>
      <c r="F439" s="4" t="str">
        <f t="shared" si="74"/>
        <v>Wall Street Journal-Fed Funds Rate-03-2014</v>
      </c>
      <c r="G439" s="7">
        <v>41711</v>
      </c>
      <c r="H439" s="7" t="str">
        <f t="shared" si="68"/>
        <v>03-2014</v>
      </c>
      <c r="I439" s="7" t="str">
        <f t="shared" ca="1" si="69"/>
        <v>Wall Street Journal: NEMA Business Information Services-Fed Funds Rate-03-2014</v>
      </c>
      <c r="J439" s="4" t="str">
        <f t="shared" ca="1" si="75"/>
        <v>Fed Funds Rate-NEMA Business Information Services:03-2014</v>
      </c>
      <c r="K439" t="s">
        <v>219</v>
      </c>
      <c r="BQ439">
        <v>0</v>
      </c>
      <c r="BS439">
        <v>0</v>
      </c>
      <c r="BU439">
        <v>0</v>
      </c>
      <c r="BW439">
        <v>0.5</v>
      </c>
      <c r="BY439">
        <v>1.5</v>
      </c>
      <c r="CA439">
        <v>2.5</v>
      </c>
    </row>
    <row r="440" spans="1:79" x14ac:dyDescent="0.55000000000000004">
      <c r="A440" s="4" t="str">
        <f t="shared" ca="1" si="67"/>
        <v>Moody's Investors Service</v>
      </c>
      <c r="B440" s="4" t="str">
        <f t="shared" si="73"/>
        <v>John Lonski</v>
      </c>
      <c r="C440" s="4" t="s">
        <v>246</v>
      </c>
      <c r="D440" s="4" t="s">
        <v>87</v>
      </c>
      <c r="E440" s="4" t="str">
        <f>IF(COUNTIF($E$2:E439,"Begin: " &amp; C440 &amp; "-" &amp; D440 &amp; "-" &amp; H440)=0,"Begin: " &amp; C440 &amp; "-" &amp; D440 &amp; "-" &amp; H440,IF((C440 &amp; "-" &amp; D440 &amp; "-" &amp; H440)&lt;&gt;(C441 &amp; "-" &amp; D441 &amp; "-" &amp; H441),"End: " &amp; C440 &amp; "-" &amp; D440 &amp; "-" &amp; H440,""))</f>
        <v/>
      </c>
      <c r="F440" s="4" t="str">
        <f t="shared" si="74"/>
        <v>Wall Street Journal-Fed Funds Rate-03-2014</v>
      </c>
      <c r="G440" s="7">
        <v>41711</v>
      </c>
      <c r="H440" s="7" t="str">
        <f t="shared" si="68"/>
        <v>03-2014</v>
      </c>
      <c r="I440" s="7" t="str">
        <f t="shared" ca="1" si="69"/>
        <v>Wall Street Journal: Moody's Investors Service-Fed Funds Rate-03-2014</v>
      </c>
      <c r="J440" s="4" t="str">
        <f t="shared" ca="1" si="75"/>
        <v>Fed Funds Rate-Moody's Investors Service:03-2014</v>
      </c>
      <c r="K440" t="s">
        <v>220</v>
      </c>
      <c r="BQ440">
        <v>0.125</v>
      </c>
      <c r="BS440">
        <v>0.125</v>
      </c>
      <c r="BU440">
        <v>0.125</v>
      </c>
      <c r="BW440">
        <v>0.125</v>
      </c>
      <c r="BY440">
        <v>0.5</v>
      </c>
      <c r="CA440">
        <v>1.25</v>
      </c>
    </row>
    <row r="441" spans="1:79" x14ac:dyDescent="0.55000000000000004">
      <c r="A441" s="4" t="str">
        <f t="shared" ca="1" si="67"/>
        <v>Barclays</v>
      </c>
      <c r="B441" s="4" t="str">
        <f t="shared" si="73"/>
        <v>Dean Maki</v>
      </c>
      <c r="C441" s="4" t="s">
        <v>246</v>
      </c>
      <c r="D441" s="4" t="s">
        <v>87</v>
      </c>
      <c r="E441" s="4" t="str">
        <f>IF(COUNTIF($E$2:E440,"Begin: " &amp; C441 &amp; "-" &amp; D441 &amp; "-" &amp; H441)=0,"Begin: " &amp; C441 &amp; "-" &amp; D441 &amp; "-" &amp; H441,IF((C441 &amp; "-" &amp; D441 &amp; "-" &amp; H441)&lt;&gt;(C442 &amp; "-" &amp; D442 &amp; "-" &amp; H442),"End: " &amp; C441 &amp; "-" &amp; D441 &amp; "-" &amp; H441,""))</f>
        <v/>
      </c>
      <c r="F441" s="4" t="str">
        <f t="shared" si="74"/>
        <v>Wall Street Journal-Fed Funds Rate-03-2014</v>
      </c>
      <c r="G441" s="7">
        <v>41711</v>
      </c>
      <c r="H441" s="7" t="str">
        <f t="shared" si="68"/>
        <v>03-2014</v>
      </c>
      <c r="I441" s="7" t="str">
        <f t="shared" ca="1" si="69"/>
        <v>Wall Street Journal: Barclays-Fed Funds Rate-03-2014</v>
      </c>
      <c r="J441" s="4" t="str">
        <f t="shared" ca="1" si="75"/>
        <v>Fed Funds Rate-Barclays:03-2014</v>
      </c>
      <c r="K441" t="s">
        <v>221</v>
      </c>
      <c r="BQ441">
        <v>0.13</v>
      </c>
      <c r="BS441">
        <v>0.13</v>
      </c>
      <c r="BU441">
        <v>0.5</v>
      </c>
      <c r="BW441">
        <v>1</v>
      </c>
    </row>
    <row r="442" spans="1:79" x14ac:dyDescent="0.55000000000000004">
      <c r="A442" s="4" t="str">
        <f t="shared" ca="1" si="67"/>
        <v>Societe Generale</v>
      </c>
      <c r="B442" s="4" t="str">
        <f t="shared" si="73"/>
        <v>Aneta Markowska</v>
      </c>
      <c r="C442" s="4" t="s">
        <v>246</v>
      </c>
      <c r="D442" s="4" t="s">
        <v>87</v>
      </c>
      <c r="E442" s="4" t="str">
        <f>IF(COUNTIF($E$2:E441,"Begin: " &amp; C442 &amp; "-" &amp; D442 &amp; "-" &amp; H442)=0,"Begin: " &amp; C442 &amp; "-" &amp; D442 &amp; "-" &amp; H442,IF((C442 &amp; "-" &amp; D442 &amp; "-" &amp; H442)&lt;&gt;(C443 &amp; "-" &amp; D443 &amp; "-" &amp; H443),"End: " &amp; C442 &amp; "-" &amp; D442 &amp; "-" &amp; H442,""))</f>
        <v/>
      </c>
      <c r="F442" s="4" t="str">
        <f t="shared" si="74"/>
        <v>Wall Street Journal-Fed Funds Rate-03-2014</v>
      </c>
      <c r="G442" s="7">
        <v>41711</v>
      </c>
      <c r="H442" s="7" t="str">
        <f t="shared" si="68"/>
        <v>03-2014</v>
      </c>
      <c r="I442" s="7" t="str">
        <f t="shared" ca="1" si="69"/>
        <v>Wall Street Journal: Societe Generale-Fed Funds Rate-03-2014</v>
      </c>
      <c r="J442" s="4" t="str">
        <f t="shared" ca="1" si="75"/>
        <v>Fed Funds Rate-Societe Generale:03-2014</v>
      </c>
      <c r="K442" t="s">
        <v>222</v>
      </c>
      <c r="BQ442">
        <v>0.25</v>
      </c>
      <c r="BS442">
        <v>0.25</v>
      </c>
      <c r="BU442">
        <v>0.25</v>
      </c>
      <c r="BW442">
        <v>0.75</v>
      </c>
      <c r="BY442">
        <v>1.5</v>
      </c>
      <c r="CA442">
        <v>2</v>
      </c>
    </row>
    <row r="443" spans="1:79" x14ac:dyDescent="0.55000000000000004">
      <c r="A443" s="4" t="str">
        <f t="shared" ca="1" si="67"/>
        <v>Eaton Corp.</v>
      </c>
      <c r="B443" s="4" t="str">
        <f t="shared" si="73"/>
        <v>Jim Meil/Arun Raha</v>
      </c>
      <c r="C443" s="4" t="s">
        <v>246</v>
      </c>
      <c r="D443" s="4" t="s">
        <v>87</v>
      </c>
      <c r="E443" s="4" t="str">
        <f>IF(COUNTIF($E$2:E442,"Begin: " &amp; C443 &amp; "-" &amp; D443 &amp; "-" &amp; H443)=0,"Begin: " &amp; C443 &amp; "-" &amp; D443 &amp; "-" &amp; H443,IF((C443 &amp; "-" &amp; D443 &amp; "-" &amp; H443)&lt;&gt;(C444 &amp; "-" &amp; D444 &amp; "-" &amp; H444),"End: " &amp; C443 &amp; "-" &amp; D443 &amp; "-" &amp; H443,""))</f>
        <v/>
      </c>
      <c r="F443" s="4" t="str">
        <f t="shared" si="74"/>
        <v>Wall Street Journal-Fed Funds Rate-03-2014</v>
      </c>
      <c r="G443" s="7">
        <v>41711</v>
      </c>
      <c r="H443" s="7" t="str">
        <f t="shared" si="68"/>
        <v>03-2014</v>
      </c>
      <c r="I443" s="7" t="str">
        <f t="shared" ca="1" si="69"/>
        <v>Wall Street Journal: Eaton Corp.-Fed Funds Rate-03-2014</v>
      </c>
      <c r="J443" s="4" t="str">
        <f t="shared" ca="1" si="75"/>
        <v>Fed Funds Rate-Eaton Corp.:03-2014</v>
      </c>
      <c r="K443" t="s">
        <v>223</v>
      </c>
      <c r="BQ443">
        <v>0.125</v>
      </c>
      <c r="BS443">
        <v>0.125</v>
      </c>
      <c r="BU443">
        <v>0.125</v>
      </c>
      <c r="BW443">
        <v>1</v>
      </c>
      <c r="BY443">
        <v>2</v>
      </c>
      <c r="CA443">
        <v>2.5</v>
      </c>
    </row>
    <row r="444" spans="1:79" x14ac:dyDescent="0.55000000000000004">
      <c r="A444" s="4" t="str">
        <f t="shared" ca="1" si="67"/>
        <v>JPM</v>
      </c>
      <c r="B444" s="4" t="str">
        <f t="shared" si="73"/>
        <v>Robert Mellman</v>
      </c>
      <c r="C444" s="4" t="s">
        <v>246</v>
      </c>
      <c r="D444" s="4" t="s">
        <v>87</v>
      </c>
      <c r="E444" s="4" t="str">
        <f>IF(COUNTIF($E$2:E443,"Begin: " &amp; C444 &amp; "-" &amp; D444 &amp; "-" &amp; H444)=0,"Begin: " &amp; C444 &amp; "-" &amp; D444 &amp; "-" &amp; H444,IF((C444 &amp; "-" &amp; D444 &amp; "-" &amp; H444)&lt;&gt;(C445 &amp; "-" &amp; D445 &amp; "-" &amp; H445),"End: " &amp; C444 &amp; "-" &amp; D444 &amp; "-" &amp; H444,""))</f>
        <v/>
      </c>
      <c r="F444" s="4" t="str">
        <f t="shared" si="74"/>
        <v>Wall Street Journal-Fed Funds Rate-03-2014</v>
      </c>
      <c r="G444" s="7">
        <v>41711</v>
      </c>
      <c r="H444" s="7" t="str">
        <f t="shared" si="68"/>
        <v>03-2014</v>
      </c>
      <c r="I444" s="7" t="str">
        <f t="shared" ca="1" si="69"/>
        <v>Wall Street Journal: JPM-Fed Funds Rate-03-2014</v>
      </c>
      <c r="J444" s="4" t="str">
        <f t="shared" ca="1" si="75"/>
        <v>Fed Funds Rate-JPM:03-2014</v>
      </c>
      <c r="K444" t="s">
        <v>224</v>
      </c>
      <c r="BQ444">
        <v>0.13</v>
      </c>
      <c r="BS444">
        <v>0.13</v>
      </c>
      <c r="BU444">
        <v>0.13</v>
      </c>
      <c r="BW444">
        <v>0.5</v>
      </c>
      <c r="BY444">
        <v>1</v>
      </c>
      <c r="CA444">
        <v>1.75</v>
      </c>
    </row>
    <row r="445" spans="1:79" x14ac:dyDescent="0.55000000000000004">
      <c r="A445" s="4" t="str">
        <f t="shared" ca="1" si="67"/>
        <v>MacroEcon Global Advisors</v>
      </c>
      <c r="B445" s="4" t="str">
        <f t="shared" si="73"/>
        <v>Mark Nielson</v>
      </c>
      <c r="C445" s="4" t="s">
        <v>246</v>
      </c>
      <c r="D445" s="4" t="s">
        <v>87</v>
      </c>
      <c r="E445" s="4" t="str">
        <f>IF(COUNTIF($E$2:E444,"Begin: " &amp; C445 &amp; "-" &amp; D445 &amp; "-" &amp; H445)=0,"Begin: " &amp; C445 &amp; "-" &amp; D445 &amp; "-" &amp; H445,IF((C445 &amp; "-" &amp; D445 &amp; "-" &amp; H445)&lt;&gt;(C446 &amp; "-" &amp; D446 &amp; "-" &amp; H446),"End: " &amp; C445 &amp; "-" &amp; D445 &amp; "-" &amp; H445,""))</f>
        <v/>
      </c>
      <c r="F445" s="4" t="str">
        <f t="shared" si="74"/>
        <v>Wall Street Journal-Fed Funds Rate-03-2014</v>
      </c>
      <c r="G445" s="7">
        <v>41711</v>
      </c>
      <c r="H445" s="7" t="str">
        <f t="shared" si="68"/>
        <v>03-2014</v>
      </c>
      <c r="I445" s="7" t="str">
        <f t="shared" ca="1" si="69"/>
        <v>Wall Street Journal: MacroEcon Global Advisors-Fed Funds Rate-03-2014</v>
      </c>
      <c r="J445" s="4" t="str">
        <f t="shared" ca="1" si="75"/>
        <v>Fed Funds Rate-MacroEcon Global Advisors:03-2014</v>
      </c>
      <c r="K445" t="s">
        <v>225</v>
      </c>
      <c r="BQ445">
        <v>0.15</v>
      </c>
      <c r="BS445">
        <v>0.5</v>
      </c>
      <c r="BU445">
        <v>1</v>
      </c>
      <c r="BW445">
        <v>1.25</v>
      </c>
      <c r="BY445">
        <v>1.5</v>
      </c>
      <c r="CA445">
        <v>2</v>
      </c>
    </row>
    <row r="446" spans="1:79" x14ac:dyDescent="0.55000000000000004">
      <c r="A446" s="4" t="str">
        <f t="shared" ca="1" si="67"/>
        <v>International Council of Shopping Centers</v>
      </c>
      <c r="B446" s="4" t="str">
        <f t="shared" si="73"/>
        <v>Michael P. Niemira</v>
      </c>
      <c r="C446" s="4" t="s">
        <v>246</v>
      </c>
      <c r="D446" s="4" t="s">
        <v>87</v>
      </c>
      <c r="E446" s="4" t="str">
        <f>IF(COUNTIF($E$2:E445,"Begin: " &amp; C446 &amp; "-" &amp; D446 &amp; "-" &amp; H446)=0,"Begin: " &amp; C446 &amp; "-" &amp; D446 &amp; "-" &amp; H446,IF((C446 &amp; "-" &amp; D446 &amp; "-" &amp; H446)&lt;&gt;(C447 &amp; "-" &amp; D447 &amp; "-" &amp; H447),"End: " &amp; C446 &amp; "-" &amp; D446 &amp; "-" &amp; H446,""))</f>
        <v/>
      </c>
      <c r="F446" s="4" t="str">
        <f t="shared" si="74"/>
        <v>Wall Street Journal-Fed Funds Rate-03-2014</v>
      </c>
      <c r="G446" s="7">
        <v>41711</v>
      </c>
      <c r="H446" s="7" t="str">
        <f t="shared" si="68"/>
        <v>03-2014</v>
      </c>
      <c r="I446" s="7" t="str">
        <f t="shared" ca="1" si="69"/>
        <v>Wall Street Journal: International Council of Shopping Centers-Fed Funds Rate-03-2014</v>
      </c>
      <c r="J446" s="4" t="str">
        <f t="shared" ca="1" si="75"/>
        <v>Fed Funds Rate-International Council of Shopping Centers:03-2014</v>
      </c>
      <c r="K446" t="s">
        <v>226</v>
      </c>
      <c r="BQ446">
        <v>0.2</v>
      </c>
      <c r="BS446">
        <v>0.2</v>
      </c>
      <c r="BU446">
        <v>1</v>
      </c>
      <c r="BW446">
        <v>2</v>
      </c>
      <c r="BY446">
        <v>2.5</v>
      </c>
      <c r="CA446">
        <v>2.5</v>
      </c>
    </row>
    <row r="447" spans="1:79" x14ac:dyDescent="0.55000000000000004">
      <c r="A447" s="4" t="str">
        <f t="shared" ca="1" si="67"/>
        <v>High Frequency Economics</v>
      </c>
      <c r="B447" s="4" t="str">
        <f t="shared" si="73"/>
        <v>Jim O'Sullivan</v>
      </c>
      <c r="C447" s="4" t="s">
        <v>246</v>
      </c>
      <c r="D447" s="4" t="s">
        <v>87</v>
      </c>
      <c r="E447" s="4" t="str">
        <f>IF(COUNTIF($E$2:E446,"Begin: " &amp; C447 &amp; "-" &amp; D447 &amp; "-" &amp; H447)=0,"Begin: " &amp; C447 &amp; "-" &amp; D447 &amp; "-" &amp; H447,IF((C447 &amp; "-" &amp; D447 &amp; "-" &amp; H447)&lt;&gt;(C448 &amp; "-" &amp; D448 &amp; "-" &amp; H448),"End: " &amp; C447 &amp; "-" &amp; D447 &amp; "-" &amp; H447,""))</f>
        <v/>
      </c>
      <c r="F447" s="4" t="str">
        <f t="shared" si="74"/>
        <v>Wall Street Journal-Fed Funds Rate-03-2014</v>
      </c>
      <c r="G447" s="7">
        <v>41711</v>
      </c>
      <c r="H447" s="7" t="str">
        <f t="shared" si="68"/>
        <v>03-2014</v>
      </c>
      <c r="I447" s="7" t="str">
        <f t="shared" ca="1" si="69"/>
        <v>Wall Street Journal: High Frequency Economics-Fed Funds Rate-03-2014</v>
      </c>
      <c r="J447" s="4" t="str">
        <f t="shared" ca="1" si="75"/>
        <v>Fed Funds Rate-High Frequency Economics:03-2014</v>
      </c>
      <c r="K447" t="s">
        <v>227</v>
      </c>
      <c r="BQ447">
        <v>0.125</v>
      </c>
      <c r="BS447">
        <v>0.125</v>
      </c>
      <c r="BU447">
        <v>0.75</v>
      </c>
      <c r="BW447">
        <v>1.5</v>
      </c>
    </row>
    <row r="448" spans="1:79" x14ac:dyDescent="0.55000000000000004">
      <c r="A448" s="4" t="str">
        <f t="shared" ca="1" si="67"/>
        <v>Macroeconomic Advisers</v>
      </c>
      <c r="B448" s="4" t="str">
        <f t="shared" si="73"/>
        <v>Dr. Joel Prakken/ Chris Varvares</v>
      </c>
      <c r="C448" s="4" t="s">
        <v>246</v>
      </c>
      <c r="D448" s="4" t="s">
        <v>87</v>
      </c>
      <c r="E448" s="4" t="str">
        <f>IF(COUNTIF($E$2:E447,"Begin: " &amp; C448 &amp; "-" &amp; D448 &amp; "-" &amp; H448)=0,"Begin: " &amp; C448 &amp; "-" &amp; D448 &amp; "-" &amp; H448,IF((C448 &amp; "-" &amp; D448 &amp; "-" &amp; H448)&lt;&gt;(C449 &amp; "-" &amp; D449 &amp; "-" &amp; H449),"End: " &amp; C448 &amp; "-" &amp; D448 &amp; "-" &amp; H448,""))</f>
        <v/>
      </c>
      <c r="F448" s="4" t="str">
        <f t="shared" si="74"/>
        <v>Wall Street Journal-Fed Funds Rate-03-2014</v>
      </c>
      <c r="G448" s="7">
        <v>41711</v>
      </c>
      <c r="H448" s="7" t="str">
        <f t="shared" si="68"/>
        <v>03-2014</v>
      </c>
      <c r="I448" s="7" t="str">
        <f t="shared" ca="1" si="69"/>
        <v>Wall Street Journal: Macroeconomic Advisers-Fed Funds Rate-03-2014</v>
      </c>
      <c r="J448" s="4" t="str">
        <f t="shared" ca="1" si="75"/>
        <v>Fed Funds Rate-Macroeconomic Advisers:03-2014</v>
      </c>
      <c r="K448" t="s">
        <v>228</v>
      </c>
      <c r="BQ448">
        <v>0.13</v>
      </c>
      <c r="BS448">
        <v>0.13</v>
      </c>
      <c r="BU448">
        <v>0.39</v>
      </c>
      <c r="BW448">
        <v>0.95</v>
      </c>
      <c r="BY448">
        <v>1.93</v>
      </c>
      <c r="CA448">
        <v>3</v>
      </c>
    </row>
    <row r="449" spans="1:79" x14ac:dyDescent="0.55000000000000004">
      <c r="A449" s="4" t="str">
        <f t="shared" ca="1" si="67"/>
        <v>Morgan Stanley</v>
      </c>
      <c r="B449" s="4" t="str">
        <f t="shared" si="73"/>
        <v>Vincent Reinhart</v>
      </c>
      <c r="C449" s="4" t="s">
        <v>246</v>
      </c>
      <c r="D449" s="4" t="s">
        <v>87</v>
      </c>
      <c r="E449" s="4" t="str">
        <f>IF(COUNTIF($E$2:E448,"Begin: " &amp; C449 &amp; "-" &amp; D449 &amp; "-" &amp; H449)=0,"Begin: " &amp; C449 &amp; "-" &amp; D449 &amp; "-" &amp; H449,IF((C449 &amp; "-" &amp; D449 &amp; "-" &amp; H449)&lt;&gt;(C450 &amp; "-" &amp; D450 &amp; "-" &amp; H450),"End: " &amp; C449 &amp; "-" &amp; D449 &amp; "-" &amp; H449,""))</f>
        <v/>
      </c>
      <c r="F449" s="4" t="str">
        <f t="shared" si="74"/>
        <v>Wall Street Journal-Fed Funds Rate-03-2014</v>
      </c>
      <c r="G449" s="7">
        <v>41711</v>
      </c>
      <c r="H449" s="7" t="str">
        <f t="shared" si="68"/>
        <v>03-2014</v>
      </c>
      <c r="I449" s="7" t="str">
        <f t="shared" ca="1" si="69"/>
        <v>Wall Street Journal: Morgan Stanley-Fed Funds Rate-03-2014</v>
      </c>
      <c r="J449" s="4" t="str">
        <f t="shared" ca="1" si="75"/>
        <v>Fed Funds Rate-Morgan Stanley:03-2014</v>
      </c>
      <c r="K449" t="s">
        <v>229</v>
      </c>
      <c r="BQ449">
        <v>0.15</v>
      </c>
      <c r="BS449">
        <v>0.15</v>
      </c>
      <c r="BU449">
        <v>0.15</v>
      </c>
      <c r="BW449">
        <v>0.15</v>
      </c>
    </row>
    <row r="450" spans="1:79" x14ac:dyDescent="0.55000000000000004">
      <c r="A450" s="4" t="str">
        <f t="shared" ref="A450:A513" ca="1" si="76">IF(C450="GIOA",INDEX(List_AnonymousForecasters,MATCH(LEFT(K450,FIND(":",K450,1)-1),List_IndividualForecasters,0),1),INDEX(List_FirmNamesOmega,MATCH(LEFT(K450,FIND(":",K450,1)-1),List_FirmNamesAlpha,0),1))</f>
        <v>RDQ Economics</v>
      </c>
      <c r="B450" s="4" t="str">
        <f t="shared" si="73"/>
        <v>John Ryding/Conrad DeQuadros</v>
      </c>
      <c r="C450" s="4" t="s">
        <v>246</v>
      </c>
      <c r="D450" s="4" t="s">
        <v>87</v>
      </c>
      <c r="E450" s="4" t="str">
        <f>IF(COUNTIF($E$2:E449,"Begin: " &amp; C450 &amp; "-" &amp; D450 &amp; "-" &amp; H450)=0,"Begin: " &amp; C450 &amp; "-" &amp; D450 &amp; "-" &amp; H450,IF((C450 &amp; "-" &amp; D450 &amp; "-" &amp; H450)&lt;&gt;(C451 &amp; "-" &amp; D451 &amp; "-" &amp; H451),"End: " &amp; C450 &amp; "-" &amp; D450 &amp; "-" &amp; H450,""))</f>
        <v/>
      </c>
      <c r="F450" s="4" t="str">
        <f t="shared" si="74"/>
        <v>Wall Street Journal-Fed Funds Rate-03-2014</v>
      </c>
      <c r="G450" s="7">
        <v>41711</v>
      </c>
      <c r="H450" s="7" t="str">
        <f t="shared" si="68"/>
        <v>03-2014</v>
      </c>
      <c r="I450" s="7" t="str">
        <f t="shared" ca="1" si="69"/>
        <v>Wall Street Journal: RDQ Economics-Fed Funds Rate-03-2014</v>
      </c>
      <c r="J450" s="4" t="str">
        <f t="shared" ca="1" si="75"/>
        <v>Fed Funds Rate-RDQ Economics:03-2014</v>
      </c>
      <c r="K450" t="s">
        <v>230</v>
      </c>
      <c r="BQ450">
        <v>0.125</v>
      </c>
      <c r="BS450">
        <v>0.125</v>
      </c>
      <c r="BU450">
        <v>1</v>
      </c>
      <c r="BW450">
        <v>2</v>
      </c>
    </row>
    <row r="451" spans="1:79" x14ac:dyDescent="0.55000000000000004">
      <c r="A451" s="4" t="str">
        <f t="shared" ca="1" si="76"/>
        <v>Pantheon Macroeconomics</v>
      </c>
      <c r="B451" s="4" t="str">
        <f t="shared" si="73"/>
        <v>Ian Shepherdson</v>
      </c>
      <c r="C451" s="4" t="s">
        <v>246</v>
      </c>
      <c r="D451" s="4" t="s">
        <v>87</v>
      </c>
      <c r="E451" s="4" t="str">
        <f>IF(COUNTIF($E$2:E450,"Begin: " &amp; C451 &amp; "-" &amp; D451 &amp; "-" &amp; H451)=0,"Begin: " &amp; C451 &amp; "-" &amp; D451 &amp; "-" &amp; H451,IF((C451 &amp; "-" &amp; D451 &amp; "-" &amp; H451)&lt;&gt;(C452 &amp; "-" &amp; D452 &amp; "-" &amp; H452),"End: " &amp; C451 &amp; "-" &amp; D451 &amp; "-" &amp; H451,""))</f>
        <v/>
      </c>
      <c r="F451" s="4" t="str">
        <f t="shared" si="74"/>
        <v>Wall Street Journal-Fed Funds Rate-03-2014</v>
      </c>
      <c r="G451" s="7">
        <v>41711</v>
      </c>
      <c r="H451" s="7" t="str">
        <f t="shared" ref="H451:H514" si="77">TEXT(MONTH(G451),"00") &amp; "-" &amp; TEXT(YEAR(G451),"0000")</f>
        <v>03-2014</v>
      </c>
      <c r="I451" s="7" t="str">
        <f t="shared" ref="I451:I514" ca="1" si="78">C451 &amp; ": " &amp; A451 &amp; "-" &amp; D451 &amp; "-" &amp; H451</f>
        <v>Wall Street Journal: Pantheon Macroeconomics-Fed Funds Rate-03-2014</v>
      </c>
      <c r="J451" s="4" t="str">
        <f t="shared" ca="1" si="75"/>
        <v>Fed Funds Rate-Pantheon Macroeconomics:03-2014</v>
      </c>
      <c r="K451" t="s">
        <v>231</v>
      </c>
      <c r="BQ451">
        <v>0.125</v>
      </c>
      <c r="BS451">
        <v>0.125</v>
      </c>
      <c r="BU451">
        <v>0.125</v>
      </c>
      <c r="BW451">
        <v>1</v>
      </c>
      <c r="BY451">
        <v>1.75</v>
      </c>
      <c r="CA451">
        <v>3</v>
      </c>
    </row>
    <row r="452" spans="1:79" x14ac:dyDescent="0.55000000000000004">
      <c r="A452" s="4" t="str">
        <f t="shared" ca="1" si="76"/>
        <v>Wells Fargo &amp; Co.</v>
      </c>
      <c r="B452" s="4" t="str">
        <f t="shared" si="73"/>
        <v>John Silvia</v>
      </c>
      <c r="C452" s="4" t="s">
        <v>246</v>
      </c>
      <c r="D452" s="4" t="s">
        <v>87</v>
      </c>
      <c r="E452" s="4" t="str">
        <f>IF(COUNTIF($E$2:E451,"Begin: " &amp; C452 &amp; "-" &amp; D452 &amp; "-" &amp; H452)=0,"Begin: " &amp; C452 &amp; "-" &amp; D452 &amp; "-" &amp; H452,IF((C452 &amp; "-" &amp; D452 &amp; "-" &amp; H452)&lt;&gt;(C453 &amp; "-" &amp; D453 &amp; "-" &amp; H453),"End: " &amp; C452 &amp; "-" &amp; D452 &amp; "-" &amp; H452,""))</f>
        <v/>
      </c>
      <c r="F452" s="4" t="str">
        <f t="shared" si="74"/>
        <v>Wall Street Journal-Fed Funds Rate-03-2014</v>
      </c>
      <c r="G452" s="7">
        <v>41711</v>
      </c>
      <c r="H452" s="7" t="str">
        <f t="shared" si="77"/>
        <v>03-2014</v>
      </c>
      <c r="I452" s="7" t="str">
        <f t="shared" ca="1" si="78"/>
        <v>Wall Street Journal: Wells Fargo &amp; Co.-Fed Funds Rate-03-2014</v>
      </c>
      <c r="J452" s="4" t="str">
        <f t="shared" ca="1" si="75"/>
        <v>Fed Funds Rate-Wells Fargo &amp; Co.:03-2014</v>
      </c>
      <c r="K452" t="s">
        <v>232</v>
      </c>
      <c r="BQ452">
        <v>0.125</v>
      </c>
      <c r="BS452">
        <v>0.125</v>
      </c>
      <c r="BU452">
        <v>0.125</v>
      </c>
      <c r="BW452">
        <v>0.75</v>
      </c>
    </row>
    <row r="453" spans="1:79" x14ac:dyDescent="0.55000000000000004">
      <c r="A453" s="4" t="str">
        <f t="shared" ca="1" si="76"/>
        <v>Decision Economics, Inc.</v>
      </c>
      <c r="B453" s="4" t="str">
        <f t="shared" si="73"/>
        <v>Allen Sinai</v>
      </c>
      <c r="C453" s="4" t="s">
        <v>246</v>
      </c>
      <c r="D453" s="4" t="s">
        <v>87</v>
      </c>
      <c r="E453" s="4" t="str">
        <f>IF(COUNTIF($E$2:E452,"Begin: " &amp; C453 &amp; "-" &amp; D453 &amp; "-" &amp; H453)=0,"Begin: " &amp; C453 &amp; "-" &amp; D453 &amp; "-" &amp; H453,IF((C453 &amp; "-" &amp; D453 &amp; "-" &amp; H453)&lt;&gt;(C454 &amp; "-" &amp; D454 &amp; "-" &amp; H454),"End: " &amp; C453 &amp; "-" &amp; D453 &amp; "-" &amp; H453,""))</f>
        <v/>
      </c>
      <c r="F453" s="4" t="str">
        <f t="shared" si="74"/>
        <v>Wall Street Journal-Fed Funds Rate-03-2014</v>
      </c>
      <c r="G453" s="7">
        <v>41711</v>
      </c>
      <c r="H453" s="7" t="str">
        <f t="shared" si="77"/>
        <v>03-2014</v>
      </c>
      <c r="I453" s="7" t="str">
        <f t="shared" ca="1" si="78"/>
        <v>Wall Street Journal: Decision Economics, Inc.-Fed Funds Rate-03-2014</v>
      </c>
      <c r="J453" s="4" t="str">
        <f t="shared" ca="1" si="75"/>
        <v>Fed Funds Rate-Decision Economics, Inc.:03-2014</v>
      </c>
      <c r="K453" t="s">
        <v>233</v>
      </c>
      <c r="BQ453">
        <v>0</v>
      </c>
      <c r="BS453">
        <v>0</v>
      </c>
      <c r="BU453">
        <v>0.5</v>
      </c>
      <c r="BW453">
        <v>1</v>
      </c>
      <c r="BY453">
        <v>1.5</v>
      </c>
      <c r="CA453">
        <v>2</v>
      </c>
    </row>
    <row r="454" spans="1:79" x14ac:dyDescent="0.55000000000000004">
      <c r="A454" s="4" t="str">
        <f t="shared" ca="1" si="76"/>
        <v>Parsec Financial</v>
      </c>
      <c r="B454" s="4" t="str">
        <f t="shared" si="73"/>
        <v>James F. Smith</v>
      </c>
      <c r="C454" s="4" t="s">
        <v>246</v>
      </c>
      <c r="D454" s="4" t="s">
        <v>87</v>
      </c>
      <c r="E454" s="4" t="str">
        <f>IF(COUNTIF($E$2:E453,"Begin: " &amp; C454 &amp; "-" &amp; D454 &amp; "-" &amp; H454)=0,"Begin: " &amp; C454 &amp; "-" &amp; D454 &amp; "-" &amp; H454,IF((C454 &amp; "-" &amp; D454 &amp; "-" &amp; H454)&lt;&gt;(C455 &amp; "-" &amp; D455 &amp; "-" &amp; H455),"End: " &amp; C454 &amp; "-" &amp; D454 &amp; "-" &amp; H454,""))</f>
        <v/>
      </c>
      <c r="F454" s="4" t="str">
        <f t="shared" si="74"/>
        <v>Wall Street Journal-Fed Funds Rate-03-2014</v>
      </c>
      <c r="G454" s="7">
        <v>41711</v>
      </c>
      <c r="H454" s="7" t="str">
        <f t="shared" si="77"/>
        <v>03-2014</v>
      </c>
      <c r="I454" s="7" t="str">
        <f t="shared" ca="1" si="78"/>
        <v>Wall Street Journal: Parsec Financial-Fed Funds Rate-03-2014</v>
      </c>
      <c r="J454" s="4" t="str">
        <f t="shared" ca="1" si="75"/>
        <v>Fed Funds Rate-Parsec Financial:03-2014</v>
      </c>
      <c r="K454" t="s">
        <v>234</v>
      </c>
      <c r="BQ454">
        <v>0.13</v>
      </c>
      <c r="BS454">
        <v>0.75</v>
      </c>
      <c r="BU454">
        <v>1.5</v>
      </c>
      <c r="BW454">
        <v>2.5</v>
      </c>
      <c r="BY454">
        <v>2.75</v>
      </c>
      <c r="CA454">
        <v>3</v>
      </c>
    </row>
    <row r="455" spans="1:79" x14ac:dyDescent="0.55000000000000004">
      <c r="A455" s="4" t="str">
        <f t="shared" ca="1" si="76"/>
        <v>Univ of Central FL</v>
      </c>
      <c r="B455" s="4" t="str">
        <f t="shared" si="73"/>
        <v>Sean M. Snaith</v>
      </c>
      <c r="C455" s="4" t="s">
        <v>246</v>
      </c>
      <c r="D455" s="4" t="s">
        <v>87</v>
      </c>
      <c r="E455" s="4" t="str">
        <f>IF(COUNTIF($E$2:E454,"Begin: " &amp; C455 &amp; "-" &amp; D455 &amp; "-" &amp; H455)=0,"Begin: " &amp; C455 &amp; "-" &amp; D455 &amp; "-" &amp; H455,IF((C455 &amp; "-" &amp; D455 &amp; "-" &amp; H455)&lt;&gt;(C456 &amp; "-" &amp; D456 &amp; "-" &amp; H456),"End: " &amp; C455 &amp; "-" &amp; D455 &amp; "-" &amp; H455,""))</f>
        <v/>
      </c>
      <c r="F455" s="4" t="str">
        <f t="shared" si="74"/>
        <v>Wall Street Journal-Fed Funds Rate-03-2014</v>
      </c>
      <c r="G455" s="7">
        <v>41711</v>
      </c>
      <c r="H455" s="7" t="str">
        <f t="shared" si="77"/>
        <v>03-2014</v>
      </c>
      <c r="I455" s="7" t="str">
        <f t="shared" ca="1" si="78"/>
        <v>Wall Street Journal: Univ of Central FL-Fed Funds Rate-03-2014</v>
      </c>
      <c r="J455" s="4" t="str">
        <f t="shared" ca="1" si="75"/>
        <v>Fed Funds Rate-Univ of Central FL:03-2014</v>
      </c>
      <c r="K455" t="s">
        <v>235</v>
      </c>
      <c r="BQ455">
        <v>0.125</v>
      </c>
      <c r="BS455">
        <v>0.125</v>
      </c>
      <c r="BU455">
        <v>0.5</v>
      </c>
      <c r="BW455">
        <v>1.75</v>
      </c>
      <c r="BY455">
        <v>2.75</v>
      </c>
      <c r="CA455">
        <v>3.5</v>
      </c>
    </row>
    <row r="456" spans="1:79" x14ac:dyDescent="0.55000000000000004">
      <c r="A456" s="4" t="str">
        <f t="shared" ca="1" si="76"/>
        <v>California State University</v>
      </c>
      <c r="B456" s="4" t="str">
        <f t="shared" si="73"/>
        <v>Sung Won Sohn</v>
      </c>
      <c r="C456" s="4" t="s">
        <v>246</v>
      </c>
      <c r="D456" s="4" t="s">
        <v>87</v>
      </c>
      <c r="E456" s="4" t="str">
        <f>IF(COUNTIF($E$2:E455,"Begin: " &amp; C456 &amp; "-" &amp; D456 &amp; "-" &amp; H456)=0,"Begin: " &amp; C456 &amp; "-" &amp; D456 &amp; "-" &amp; H456,IF((C456 &amp; "-" &amp; D456 &amp; "-" &amp; H456)&lt;&gt;(C457 &amp; "-" &amp; D457 &amp; "-" &amp; H457),"End: " &amp; C456 &amp; "-" &amp; D456 &amp; "-" &amp; H456,""))</f>
        <v/>
      </c>
      <c r="F456" s="4" t="str">
        <f t="shared" si="74"/>
        <v>Wall Street Journal-Fed Funds Rate-03-2014</v>
      </c>
      <c r="G456" s="7">
        <v>41711</v>
      </c>
      <c r="H456" s="7" t="str">
        <f t="shared" si="77"/>
        <v>03-2014</v>
      </c>
      <c r="I456" s="7" t="str">
        <f t="shared" ca="1" si="78"/>
        <v>Wall Street Journal: California State University-Fed Funds Rate-03-2014</v>
      </c>
      <c r="J456" s="4" t="str">
        <f t="shared" ca="1" si="75"/>
        <v>Fed Funds Rate-California State University:03-2014</v>
      </c>
      <c r="K456" t="s">
        <v>236</v>
      </c>
      <c r="BQ456">
        <v>0.15</v>
      </c>
      <c r="BS456">
        <v>0.15</v>
      </c>
      <c r="BU456">
        <v>0.4</v>
      </c>
      <c r="BW456">
        <v>0.9</v>
      </c>
      <c r="BY456">
        <v>1.4</v>
      </c>
      <c r="CA456">
        <v>1.9</v>
      </c>
    </row>
    <row r="457" spans="1:79" x14ac:dyDescent="0.55000000000000004">
      <c r="A457" s="4" t="str">
        <f t="shared" ca="1" si="76"/>
        <v>CSFB</v>
      </c>
      <c r="B457" s="4" t="str">
        <f t="shared" si="73"/>
        <v>Neal Soss</v>
      </c>
      <c r="C457" s="4" t="s">
        <v>246</v>
      </c>
      <c r="D457" s="4" t="s">
        <v>87</v>
      </c>
      <c r="E457" s="4" t="str">
        <f>IF(COUNTIF($E$2:E456,"Begin: " &amp; C457 &amp; "-" &amp; D457 &amp; "-" &amp; H457)=0,"Begin: " &amp; C457 &amp; "-" &amp; D457 &amp; "-" &amp; H457,IF((C457 &amp; "-" &amp; D457 &amp; "-" &amp; H457)&lt;&gt;(C458 &amp; "-" &amp; D458 &amp; "-" &amp; H458),"End: " &amp; C457 &amp; "-" &amp; D457 &amp; "-" &amp; H457,""))</f>
        <v/>
      </c>
      <c r="F457" s="4" t="str">
        <f t="shared" si="74"/>
        <v>Wall Street Journal-Fed Funds Rate-03-2014</v>
      </c>
      <c r="G457" s="7">
        <v>41711</v>
      </c>
      <c r="H457" s="7" t="str">
        <f t="shared" si="77"/>
        <v>03-2014</v>
      </c>
      <c r="I457" s="7" t="str">
        <f t="shared" ca="1" si="78"/>
        <v>Wall Street Journal: CSFB-Fed Funds Rate-03-2014</v>
      </c>
      <c r="J457" s="4" t="str">
        <f t="shared" ca="1" si="75"/>
        <v>Fed Funds Rate-CSFB:03-2014</v>
      </c>
      <c r="K457" t="s">
        <v>237</v>
      </c>
      <c r="BQ457">
        <v>0.13</v>
      </c>
      <c r="BS457">
        <v>0.13</v>
      </c>
      <c r="BU457">
        <v>0.13</v>
      </c>
      <c r="BW457">
        <v>0.13</v>
      </c>
    </row>
    <row r="458" spans="1:79" x14ac:dyDescent="0.55000000000000004">
      <c r="A458" s="4" t="str">
        <f t="shared" ca="1" si="76"/>
        <v>Pierpont Securities</v>
      </c>
      <c r="B458" s="4" t="str">
        <f t="shared" si="73"/>
        <v>Stephen Stanley</v>
      </c>
      <c r="C458" s="4" t="s">
        <v>246</v>
      </c>
      <c r="D458" s="4" t="s">
        <v>87</v>
      </c>
      <c r="E458" s="4" t="str">
        <f>IF(COUNTIF($E$2:E457,"Begin: " &amp; C458 &amp; "-" &amp; D458 &amp; "-" &amp; H458)=0,"Begin: " &amp; C458 &amp; "-" &amp; D458 &amp; "-" &amp; H458,IF((C458 &amp; "-" &amp; D458 &amp; "-" &amp; H458)&lt;&gt;(C459 &amp; "-" &amp; D459 &amp; "-" &amp; H459),"End: " &amp; C458 &amp; "-" &amp; D458 &amp; "-" &amp; H458,""))</f>
        <v/>
      </c>
      <c r="F458" s="4" t="str">
        <f t="shared" si="74"/>
        <v>Wall Street Journal-Fed Funds Rate-03-2014</v>
      </c>
      <c r="G458" s="7">
        <v>41711</v>
      </c>
      <c r="H458" s="7" t="str">
        <f t="shared" si="77"/>
        <v>03-2014</v>
      </c>
      <c r="I458" s="7" t="str">
        <f t="shared" ca="1" si="78"/>
        <v>Wall Street Journal: Pierpont Securities-Fed Funds Rate-03-2014</v>
      </c>
      <c r="J458" s="4" t="str">
        <f t="shared" ca="1" si="75"/>
        <v>Fed Funds Rate-Pierpont Securities:03-2014</v>
      </c>
      <c r="K458" t="s">
        <v>238</v>
      </c>
      <c r="BQ458">
        <v>0.25</v>
      </c>
      <c r="BS458">
        <v>0.25</v>
      </c>
      <c r="BU458">
        <v>0.25</v>
      </c>
      <c r="BW458">
        <v>1</v>
      </c>
      <c r="BY458">
        <v>2</v>
      </c>
      <c r="CA458">
        <v>3</v>
      </c>
    </row>
    <row r="459" spans="1:79" x14ac:dyDescent="0.55000000000000004">
      <c r="A459" s="4" t="str">
        <f t="shared" ca="1" si="76"/>
        <v>Economic Analysis Associates Inc.</v>
      </c>
      <c r="B459" s="4" t="str">
        <f t="shared" si="73"/>
        <v>Susan M. Sterne</v>
      </c>
      <c r="C459" s="4" t="s">
        <v>246</v>
      </c>
      <c r="D459" s="4" t="s">
        <v>87</v>
      </c>
      <c r="E459" s="4" t="str">
        <f>IF(COUNTIF($E$2:E458,"Begin: " &amp; C459 &amp; "-" &amp; D459 &amp; "-" &amp; H459)=0,"Begin: " &amp; C459 &amp; "-" &amp; D459 &amp; "-" &amp; H459,IF((C459 &amp; "-" &amp; D459 &amp; "-" &amp; H459)&lt;&gt;(C460 &amp; "-" &amp; D460 &amp; "-" &amp; H460),"End: " &amp; C459 &amp; "-" &amp; D459 &amp; "-" &amp; H459,""))</f>
        <v/>
      </c>
      <c r="F459" s="4" t="str">
        <f t="shared" si="74"/>
        <v>Wall Street Journal-Fed Funds Rate-03-2014</v>
      </c>
      <c r="G459" s="7">
        <v>41711</v>
      </c>
      <c r="H459" s="7" t="str">
        <f t="shared" si="77"/>
        <v>03-2014</v>
      </c>
      <c r="I459" s="7" t="str">
        <f t="shared" ca="1" si="78"/>
        <v>Wall Street Journal: Economic Analysis Associates Inc.-Fed Funds Rate-03-2014</v>
      </c>
      <c r="J459" s="4" t="str">
        <f t="shared" ca="1" si="75"/>
        <v>Fed Funds Rate-Economic Analysis Associates Inc.:03-2014</v>
      </c>
      <c r="K459" t="s">
        <v>239</v>
      </c>
      <c r="BQ459">
        <v>0.06</v>
      </c>
      <c r="BS459">
        <v>0.12</v>
      </c>
      <c r="BU459">
        <v>0.25</v>
      </c>
      <c r="BW459">
        <v>0.5</v>
      </c>
      <c r="BY459">
        <v>0.5</v>
      </c>
      <c r="CA459">
        <v>0.25</v>
      </c>
    </row>
    <row r="460" spans="1:79" x14ac:dyDescent="0.55000000000000004">
      <c r="A460" s="4" t="str">
        <f t="shared" ca="1" si="76"/>
        <v>Mesirow Financial</v>
      </c>
      <c r="B460" s="4" t="str">
        <f t="shared" si="73"/>
        <v>Diane Swonk</v>
      </c>
      <c r="C460" s="4" t="s">
        <v>246</v>
      </c>
      <c r="D460" s="4" t="s">
        <v>87</v>
      </c>
      <c r="E460" s="4" t="str">
        <f>IF(COUNTIF($E$2:E459,"Begin: " &amp; C460 &amp; "-" &amp; D460 &amp; "-" &amp; H460)=0,"Begin: " &amp; C460 &amp; "-" &amp; D460 &amp; "-" &amp; H460,IF((C460 &amp; "-" &amp; D460 &amp; "-" &amp; H460)&lt;&gt;(C461 &amp; "-" &amp; D461 &amp; "-" &amp; H461),"End: " &amp; C460 &amp; "-" &amp; D460 &amp; "-" &amp; H460,""))</f>
        <v/>
      </c>
      <c r="F460" s="4" t="str">
        <f t="shared" si="74"/>
        <v>Wall Street Journal-Fed Funds Rate-03-2014</v>
      </c>
      <c r="G460" s="7">
        <v>41711</v>
      </c>
      <c r="H460" s="7" t="str">
        <f t="shared" si="77"/>
        <v>03-2014</v>
      </c>
      <c r="I460" s="7" t="str">
        <f t="shared" ca="1" si="78"/>
        <v>Wall Street Journal: Mesirow Financial-Fed Funds Rate-03-2014</v>
      </c>
      <c r="J460" s="4" t="str">
        <f t="shared" ca="1" si="75"/>
        <v>Fed Funds Rate-Mesirow Financial:03-2014</v>
      </c>
      <c r="K460" t="s">
        <v>240</v>
      </c>
      <c r="BQ460">
        <v>0</v>
      </c>
      <c r="BS460">
        <v>0</v>
      </c>
      <c r="BU460">
        <v>0</v>
      </c>
      <c r="BW460">
        <v>1</v>
      </c>
      <c r="BY460">
        <v>1.25</v>
      </c>
      <c r="CA460">
        <v>2</v>
      </c>
    </row>
    <row r="461" spans="1:79" x14ac:dyDescent="0.55000000000000004">
      <c r="A461" s="4" t="str">
        <f t="shared" ca="1" si="76"/>
        <v>The Northern Trust</v>
      </c>
      <c r="B461" s="4" t="str">
        <f t="shared" si="73"/>
        <v xml:space="preserve">Carl Tannenbaum </v>
      </c>
      <c r="C461" s="4" t="s">
        <v>246</v>
      </c>
      <c r="D461" s="4" t="s">
        <v>87</v>
      </c>
      <c r="E461" s="4" t="str">
        <f>IF(COUNTIF($E$2:E460,"Begin: " &amp; C461 &amp; "-" &amp; D461 &amp; "-" &amp; H461)=0,"Begin: " &amp; C461 &amp; "-" &amp; D461 &amp; "-" &amp; H461,IF((C461 &amp; "-" &amp; D461 &amp; "-" &amp; H461)&lt;&gt;(C462 &amp; "-" &amp; D462 &amp; "-" &amp; H462),"End: " &amp; C461 &amp; "-" &amp; D461 &amp; "-" &amp; H461,""))</f>
        <v/>
      </c>
      <c r="F461" s="4" t="str">
        <f t="shared" si="74"/>
        <v>Wall Street Journal-Fed Funds Rate-03-2014</v>
      </c>
      <c r="G461" s="7">
        <v>41711</v>
      </c>
      <c r="H461" s="7" t="str">
        <f t="shared" si="77"/>
        <v>03-2014</v>
      </c>
      <c r="I461" s="7" t="str">
        <f t="shared" ca="1" si="78"/>
        <v>Wall Street Journal: The Northern Trust-Fed Funds Rate-03-2014</v>
      </c>
      <c r="J461" s="4" t="str">
        <f t="shared" ca="1" si="75"/>
        <v>Fed Funds Rate-The Northern Trust:03-2014</v>
      </c>
      <c r="K461" t="s">
        <v>241</v>
      </c>
      <c r="BQ461">
        <v>0.1</v>
      </c>
      <c r="BS461">
        <v>0.1</v>
      </c>
      <c r="BU461">
        <v>0.1</v>
      </c>
      <c r="BW461">
        <v>0.5</v>
      </c>
      <c r="BY461">
        <v>1.5</v>
      </c>
      <c r="CA461">
        <v>2.5</v>
      </c>
    </row>
    <row r="462" spans="1:79" x14ac:dyDescent="0.55000000000000004">
      <c r="A462" s="4" t="str">
        <f t="shared" ca="1" si="76"/>
        <v>The Conference Board</v>
      </c>
      <c r="B462" s="4" t="str">
        <f t="shared" si="73"/>
        <v>Bart van Ark</v>
      </c>
      <c r="C462" s="4" t="s">
        <v>246</v>
      </c>
      <c r="D462" s="4" t="s">
        <v>87</v>
      </c>
      <c r="E462" s="4" t="str">
        <f>IF(COUNTIF($E$2:E461,"Begin: " &amp; C462 &amp; "-" &amp; D462 &amp; "-" &amp; H462)=0,"Begin: " &amp; C462 &amp; "-" &amp; D462 &amp; "-" &amp; H462,IF((C462 &amp; "-" &amp; D462 &amp; "-" &amp; H462)&lt;&gt;(C463 &amp; "-" &amp; D463 &amp; "-" &amp; H463),"End: " &amp; C462 &amp; "-" &amp; D462 &amp; "-" &amp; H462,""))</f>
        <v/>
      </c>
      <c r="F462" s="4" t="str">
        <f t="shared" si="74"/>
        <v>Wall Street Journal-Fed Funds Rate-03-2014</v>
      </c>
      <c r="G462" s="7">
        <v>41711</v>
      </c>
      <c r="H462" s="7" t="str">
        <f t="shared" si="77"/>
        <v>03-2014</v>
      </c>
      <c r="I462" s="7" t="str">
        <f t="shared" ca="1" si="78"/>
        <v>Wall Street Journal: The Conference Board-Fed Funds Rate-03-2014</v>
      </c>
      <c r="J462" s="4" t="str">
        <f t="shared" ca="1" si="75"/>
        <v>Fed Funds Rate-The Conference Board:03-2014</v>
      </c>
      <c r="K462" t="s">
        <v>242</v>
      </c>
      <c r="BQ462">
        <v>0.13</v>
      </c>
      <c r="BS462">
        <v>0.13</v>
      </c>
      <c r="BU462">
        <v>0.25</v>
      </c>
      <c r="BW462">
        <v>1</v>
      </c>
    </row>
    <row r="463" spans="1:79" x14ac:dyDescent="0.55000000000000004">
      <c r="A463" s="4" t="str">
        <f t="shared" ca="1" si="76"/>
        <v>First Trust Adv.</v>
      </c>
      <c r="B463" s="4" t="str">
        <f t="shared" si="73"/>
        <v>Brian S. Wesbury/ Robert Stein</v>
      </c>
      <c r="C463" s="4" t="s">
        <v>246</v>
      </c>
      <c r="D463" s="4" t="s">
        <v>87</v>
      </c>
      <c r="E463" s="4" t="str">
        <f>IF(COUNTIF($E$2:E462,"Begin: " &amp; C463 &amp; "-" &amp; D463 &amp; "-" &amp; H463)=0,"Begin: " &amp; C463 &amp; "-" &amp; D463 &amp; "-" &amp; H463,IF((C463 &amp; "-" &amp; D463 &amp; "-" &amp; H463)&lt;&gt;(C464 &amp; "-" &amp; D464 &amp; "-" &amp; H464),"End: " &amp; C463 &amp; "-" &amp; D463 &amp; "-" &amp; H463,""))</f>
        <v/>
      </c>
      <c r="F463" s="4" t="str">
        <f t="shared" si="74"/>
        <v>Wall Street Journal-Fed Funds Rate-03-2014</v>
      </c>
      <c r="G463" s="7">
        <v>41711</v>
      </c>
      <c r="H463" s="7" t="str">
        <f t="shared" si="77"/>
        <v>03-2014</v>
      </c>
      <c r="I463" s="7" t="str">
        <f t="shared" ca="1" si="78"/>
        <v>Wall Street Journal: First Trust Adv.-Fed Funds Rate-03-2014</v>
      </c>
      <c r="J463" s="4" t="str">
        <f t="shared" ca="1" si="75"/>
        <v>Fed Funds Rate-First Trust Adv.:03-2014</v>
      </c>
      <c r="K463" t="s">
        <v>243</v>
      </c>
      <c r="BQ463">
        <v>0.125</v>
      </c>
      <c r="BS463">
        <v>0.125</v>
      </c>
      <c r="BU463">
        <v>0.25</v>
      </c>
      <c r="BW463">
        <v>0.75</v>
      </c>
      <c r="BY463">
        <v>1.75</v>
      </c>
      <c r="CA463">
        <v>2.75</v>
      </c>
    </row>
    <row r="464" spans="1:79" x14ac:dyDescent="0.55000000000000004">
      <c r="A464" s="4" t="str">
        <f t="shared" ca="1" si="76"/>
        <v>The Heritage Foundation</v>
      </c>
      <c r="B464" s="4" t="str">
        <f t="shared" si="73"/>
        <v>William T. Wilson</v>
      </c>
      <c r="C464" s="4" t="s">
        <v>246</v>
      </c>
      <c r="D464" s="4" t="s">
        <v>87</v>
      </c>
      <c r="E464" s="4" t="str">
        <f>IF(COUNTIF($E$2:E463,"Begin: " &amp; C464 &amp; "-" &amp; D464 &amp; "-" &amp; H464)=0,"Begin: " &amp; C464 &amp; "-" &amp; D464 &amp; "-" &amp; H464,IF((C464 &amp; "-" &amp; D464 &amp; "-" &amp; H464)&lt;&gt;(C465 &amp; "-" &amp; D465 &amp; "-" &amp; H465),"End: " &amp; C464 &amp; "-" &amp; D464 &amp; "-" &amp; H464,""))</f>
        <v/>
      </c>
      <c r="F464" s="4" t="str">
        <f t="shared" si="74"/>
        <v>Wall Street Journal-Fed Funds Rate-03-2014</v>
      </c>
      <c r="G464" s="7">
        <v>41711</v>
      </c>
      <c r="H464" s="7" t="str">
        <f t="shared" si="77"/>
        <v>03-2014</v>
      </c>
      <c r="I464" s="7" t="str">
        <f t="shared" ca="1" si="78"/>
        <v>Wall Street Journal: The Heritage Foundation-Fed Funds Rate-03-2014</v>
      </c>
      <c r="J464" s="4" t="str">
        <f t="shared" ca="1" si="75"/>
        <v>Fed Funds Rate-The Heritage Foundation:03-2014</v>
      </c>
      <c r="K464" t="s">
        <v>244</v>
      </c>
      <c r="BQ464">
        <v>0.25</v>
      </c>
      <c r="BS464">
        <v>0.25</v>
      </c>
      <c r="BU464">
        <v>0.75</v>
      </c>
      <c r="BW464">
        <v>1.25</v>
      </c>
      <c r="BY464">
        <v>1.5</v>
      </c>
      <c r="CA464">
        <v>2</v>
      </c>
    </row>
    <row r="465" spans="1:79" x14ac:dyDescent="0.55000000000000004">
      <c r="A465" s="4" t="str">
        <f t="shared" ca="1" si="76"/>
        <v>National Association of Realtors</v>
      </c>
      <c r="B465" s="4" t="str">
        <f t="shared" si="73"/>
        <v>Lawrence Yun</v>
      </c>
      <c r="C465" s="4" t="s">
        <v>246</v>
      </c>
      <c r="D465" s="4" t="s">
        <v>87</v>
      </c>
      <c r="E465" s="4" t="str">
        <f>IF(COUNTIF($E$2:E464,"Begin: " &amp; C465 &amp; "-" &amp; D465 &amp; "-" &amp; H465)=0,"Begin: " &amp; C465 &amp; "-" &amp; D465 &amp; "-" &amp; H465,IF((C465 &amp; "-" &amp; D465 &amp; "-" &amp; H465)&lt;&gt;(C466 &amp; "-" &amp; D466 &amp; "-" &amp; H466),"End: " &amp; C465 &amp; "-" &amp; D465 &amp; "-" &amp; H465,""))</f>
        <v>End: Wall Street Journal-Fed Funds Rate-03-2014</v>
      </c>
      <c r="F465" s="4" t="str">
        <f t="shared" si="74"/>
        <v>Wall Street Journal-Fed Funds Rate-03-2014</v>
      </c>
      <c r="G465" s="7">
        <v>41711</v>
      </c>
      <c r="H465" s="7" t="str">
        <f t="shared" si="77"/>
        <v>03-2014</v>
      </c>
      <c r="I465" s="7" t="str">
        <f t="shared" ca="1" si="78"/>
        <v>Wall Street Journal: National Association of Realtors-Fed Funds Rate-03-2014</v>
      </c>
      <c r="J465" s="4" t="str">
        <f t="shared" ca="1" si="75"/>
        <v>Fed Funds Rate-National Association of Realtors:03-2014</v>
      </c>
      <c r="K465" t="s">
        <v>245</v>
      </c>
      <c r="BQ465">
        <v>0.1</v>
      </c>
      <c r="BS465">
        <v>0.1</v>
      </c>
      <c r="BU465">
        <v>0.8</v>
      </c>
      <c r="BW465">
        <v>1.3</v>
      </c>
      <c r="BY465">
        <v>2.5</v>
      </c>
      <c r="CA465">
        <v>2.8</v>
      </c>
    </row>
    <row r="466" spans="1:79" x14ac:dyDescent="0.55000000000000004">
      <c r="A466" s="4" t="str">
        <f t="shared" ca="1" si="76"/>
        <v>Nomura</v>
      </c>
      <c r="B466" s="4" t="str">
        <f t="shared" ref="B466" si="79">MID(K466,FIND(":",K466,1)+2,LEN(K466)-FIND(":",K466,1))</f>
        <v>Lewis Alexander</v>
      </c>
      <c r="C466" s="4" t="s">
        <v>246</v>
      </c>
      <c r="D466" s="4" t="s">
        <v>195</v>
      </c>
      <c r="E466" s="4" t="str">
        <f>IF(COUNTIF($E$2:E465,"Begin: " &amp; C466 &amp; "-" &amp; D466 &amp; "-" &amp; H466)=0,"Begin: " &amp; C466 &amp; "-" &amp; D466 &amp; "-" &amp; H466,IF((C466 &amp; "-" &amp; D466 &amp; "-" &amp; H466)&lt;&gt;(C467 &amp; "-" &amp; D467 &amp; "-" &amp; H467),"End: " &amp; C466 &amp; "-" &amp; D466 &amp; "-" &amp; H466,""))</f>
        <v>Begin: Wall Street Journal-CPI YoY-03-2014</v>
      </c>
      <c r="F466" s="4" t="str">
        <f t="shared" ref="F466" si="80">C466 &amp; "-" &amp; D466 &amp; "-" &amp; H466</f>
        <v>Wall Street Journal-CPI YoY-03-2014</v>
      </c>
      <c r="G466" s="7">
        <v>41711</v>
      </c>
      <c r="H466" s="7" t="str">
        <f t="shared" si="77"/>
        <v>03-2014</v>
      </c>
      <c r="I466" s="7" t="str">
        <f t="shared" ca="1" si="78"/>
        <v>Wall Street Journal: Nomura-CPI YoY-03-2014</v>
      </c>
      <c r="J466" s="4" t="str">
        <f t="shared" ref="J466" ca="1" si="81">D466 &amp; "-" &amp; A466 &amp; ":" &amp; TEXT(MONTH(G466),"00") &amp; "-" &amp; TEXT(YEAR(G466),"0000")</f>
        <v>CPI YoY-Nomura:03-2014</v>
      </c>
      <c r="K466" t="s">
        <v>196</v>
      </c>
      <c r="BQ466">
        <v>1.7</v>
      </c>
      <c r="BS466">
        <v>1.7</v>
      </c>
      <c r="BU466">
        <v>1.8</v>
      </c>
      <c r="BW466">
        <v>1.8</v>
      </c>
    </row>
    <row r="467" spans="1:79" x14ac:dyDescent="0.55000000000000004">
      <c r="A467" s="4" t="str">
        <f t="shared" ca="1" si="76"/>
        <v>Capital Economics</v>
      </c>
      <c r="B467" s="4" t="str">
        <f t="shared" ref="B467:B515" si="82">MID(K467,FIND(":",K467,1)+2,LEN(K467)-FIND(":",K467,1))</f>
        <v>Paul Ashworth</v>
      </c>
      <c r="C467" s="4" t="s">
        <v>246</v>
      </c>
      <c r="D467" s="4" t="s">
        <v>195</v>
      </c>
      <c r="E467" s="4" t="str">
        <f>IF(COUNTIF($E$2:E466,"Begin: " &amp; C467 &amp; "-" &amp; D467 &amp; "-" &amp; H467)=0,"Begin: " &amp; C467 &amp; "-" &amp; D467 &amp; "-" &amp; H467,IF((C467 &amp; "-" &amp; D467 &amp; "-" &amp; H467)&lt;&gt;(C468 &amp; "-" &amp; D468 &amp; "-" &amp; H468),"End: " &amp; C467 &amp; "-" &amp; D467 &amp; "-" &amp; H467,""))</f>
        <v/>
      </c>
      <c r="F467" s="4" t="str">
        <f t="shared" ref="F467:F515" si="83">C467 &amp; "-" &amp; D467 &amp; "-" &amp; H467</f>
        <v>Wall Street Journal-CPI YoY-03-2014</v>
      </c>
      <c r="G467" s="7">
        <v>41711</v>
      </c>
      <c r="H467" s="7" t="str">
        <f t="shared" si="77"/>
        <v>03-2014</v>
      </c>
      <c r="I467" s="7" t="str">
        <f t="shared" ca="1" si="78"/>
        <v>Wall Street Journal: Capital Economics-CPI YoY-03-2014</v>
      </c>
      <c r="J467" s="4" t="str">
        <f t="shared" ref="J467:J515" ca="1" si="84">D467 &amp; "-" &amp; A467 &amp; ":" &amp; TEXT(MONTH(G467),"00") &amp; "-" &amp; TEXT(YEAR(G467),"0000")</f>
        <v>CPI YoY-Capital Economics:03-2014</v>
      </c>
      <c r="K467" t="s">
        <v>197</v>
      </c>
      <c r="BQ467">
        <v>1.8</v>
      </c>
      <c r="BS467">
        <v>1.9</v>
      </c>
      <c r="BU467">
        <v>2</v>
      </c>
      <c r="BW467">
        <v>2.2000000000000002</v>
      </c>
      <c r="BY467">
        <v>2.5</v>
      </c>
      <c r="CA467">
        <v>2.5</v>
      </c>
    </row>
    <row r="468" spans="1:79" x14ac:dyDescent="0.55000000000000004">
      <c r="A468" s="4" t="str">
        <f t="shared" ca="1" si="76"/>
        <v>Combinatorics Capital</v>
      </c>
      <c r="B468" s="4" t="str">
        <f t="shared" si="82"/>
        <v>Ram Bhagavatula</v>
      </c>
      <c r="C468" s="4" t="s">
        <v>246</v>
      </c>
      <c r="D468" s="4" t="s">
        <v>195</v>
      </c>
      <c r="E468" s="4" t="str">
        <f>IF(COUNTIF($E$2:E467,"Begin: " &amp; C468 &amp; "-" &amp; D468 &amp; "-" &amp; H468)=0,"Begin: " &amp; C468 &amp; "-" &amp; D468 &amp; "-" &amp; H468,IF((C468 &amp; "-" &amp; D468 &amp; "-" &amp; H468)&lt;&gt;(C469 &amp; "-" &amp; D469 &amp; "-" &amp; H469),"End: " &amp; C468 &amp; "-" &amp; D468 &amp; "-" &amp; H468,""))</f>
        <v/>
      </c>
      <c r="F468" s="4" t="str">
        <f t="shared" si="83"/>
        <v>Wall Street Journal-CPI YoY-03-2014</v>
      </c>
      <c r="G468" s="7">
        <v>41711</v>
      </c>
      <c r="H468" s="7" t="str">
        <f t="shared" si="77"/>
        <v>03-2014</v>
      </c>
      <c r="I468" s="7" t="str">
        <f t="shared" ca="1" si="78"/>
        <v>Wall Street Journal: Combinatorics Capital-CPI YoY-03-2014</v>
      </c>
      <c r="J468" s="4" t="str">
        <f t="shared" ca="1" si="84"/>
        <v>CPI YoY-Combinatorics Capital:03-2014</v>
      </c>
      <c r="K468" t="s">
        <v>198</v>
      </c>
      <c r="BQ468">
        <v>1.8</v>
      </c>
      <c r="BS468">
        <v>2.2000000000000002</v>
      </c>
      <c r="BU468">
        <v>2.2000000000000002</v>
      </c>
      <c r="BW468">
        <v>2.4</v>
      </c>
      <c r="BY468">
        <v>2.4</v>
      </c>
      <c r="CA468">
        <v>2.5</v>
      </c>
    </row>
    <row r="469" spans="1:79" x14ac:dyDescent="0.55000000000000004">
      <c r="A469" s="4" t="str">
        <f t="shared" ca="1" si="76"/>
        <v>Standard and Poor's</v>
      </c>
      <c r="B469" s="4" t="str">
        <f t="shared" si="82"/>
        <v>Beth Ann Bovino</v>
      </c>
      <c r="C469" s="4" t="s">
        <v>246</v>
      </c>
      <c r="D469" s="4" t="s">
        <v>195</v>
      </c>
      <c r="E469" s="4" t="str">
        <f>IF(COUNTIF($E$2:E468,"Begin: " &amp; C469 &amp; "-" &amp; D469 &amp; "-" &amp; H469)=0,"Begin: " &amp; C469 &amp; "-" &amp; D469 &amp; "-" &amp; H469,IF((C469 &amp; "-" &amp; D469 &amp; "-" &amp; H469)&lt;&gt;(C470 &amp; "-" &amp; D470 &amp; "-" &amp; H470),"End: " &amp; C469 &amp; "-" &amp; D469 &amp; "-" &amp; H469,""))</f>
        <v/>
      </c>
      <c r="F469" s="4" t="str">
        <f t="shared" si="83"/>
        <v>Wall Street Journal-CPI YoY-03-2014</v>
      </c>
      <c r="G469" s="7">
        <v>41711</v>
      </c>
      <c r="H469" s="7" t="str">
        <f t="shared" si="77"/>
        <v>03-2014</v>
      </c>
      <c r="I469" s="7" t="str">
        <f t="shared" ca="1" si="78"/>
        <v>Wall Street Journal: Standard and Poor's-CPI YoY-03-2014</v>
      </c>
      <c r="J469" s="4" t="str">
        <f t="shared" ca="1" si="84"/>
        <v>CPI YoY-Standard and Poor's:03-2014</v>
      </c>
      <c r="K469" t="s">
        <v>199</v>
      </c>
      <c r="BQ469">
        <v>1.3</v>
      </c>
      <c r="BS469">
        <v>1.54</v>
      </c>
      <c r="BU469">
        <v>1.95</v>
      </c>
      <c r="BW469">
        <v>1.69</v>
      </c>
      <c r="BY469">
        <v>1.79</v>
      </c>
      <c r="CA469">
        <v>1.79</v>
      </c>
    </row>
    <row r="470" spans="1:79" x14ac:dyDescent="0.55000000000000004">
      <c r="A470" s="4" t="str">
        <f t="shared" ca="1" si="76"/>
        <v>Credit Agricole CIB</v>
      </c>
      <c r="B470" s="4" t="str">
        <f t="shared" si="82"/>
        <v>Michael Carey</v>
      </c>
      <c r="C470" s="4" t="s">
        <v>246</v>
      </c>
      <c r="D470" s="4" t="s">
        <v>195</v>
      </c>
      <c r="E470" s="4" t="str">
        <f>IF(COUNTIF($E$2:E469,"Begin: " &amp; C470 &amp; "-" &amp; D470 &amp; "-" &amp; H470)=0,"Begin: " &amp; C470 &amp; "-" &amp; D470 &amp; "-" &amp; H470,IF((C470 &amp; "-" &amp; D470 &amp; "-" &amp; H470)&lt;&gt;(C471 &amp; "-" &amp; D471 &amp; "-" &amp; H471),"End: " &amp; C470 &amp; "-" &amp; D470 &amp; "-" &amp; H470,""))</f>
        <v/>
      </c>
      <c r="F470" s="4" t="str">
        <f t="shared" si="83"/>
        <v>Wall Street Journal-CPI YoY-03-2014</v>
      </c>
      <c r="G470" s="7">
        <v>41711</v>
      </c>
      <c r="H470" s="7" t="str">
        <f t="shared" si="77"/>
        <v>03-2014</v>
      </c>
      <c r="I470" s="7" t="str">
        <f t="shared" ca="1" si="78"/>
        <v>Wall Street Journal: Credit Agricole CIB-CPI YoY-03-2014</v>
      </c>
      <c r="J470" s="4" t="str">
        <f t="shared" ca="1" si="84"/>
        <v>CPI YoY-Credit Agricole CIB:03-2014</v>
      </c>
      <c r="K470" t="s">
        <v>200</v>
      </c>
      <c r="BQ470">
        <v>1.4</v>
      </c>
      <c r="BS470">
        <v>1.7</v>
      </c>
      <c r="BU470">
        <v>1.8</v>
      </c>
      <c r="BW470">
        <v>1.9</v>
      </c>
    </row>
    <row r="471" spans="1:79" x14ac:dyDescent="0.55000000000000004">
      <c r="A471" s="4" t="str">
        <f t="shared" ca="1" si="76"/>
        <v>AllianceBernstein</v>
      </c>
      <c r="B471" s="4" t="str">
        <f t="shared" si="82"/>
        <v>Joseph Carson</v>
      </c>
      <c r="C471" s="4" t="s">
        <v>246</v>
      </c>
      <c r="D471" s="4" t="s">
        <v>195</v>
      </c>
      <c r="E471" s="4" t="str">
        <f>IF(COUNTIF($E$2:E470,"Begin: " &amp; C471 &amp; "-" &amp; D471 &amp; "-" &amp; H471)=0,"Begin: " &amp; C471 &amp; "-" &amp; D471 &amp; "-" &amp; H471,IF((C471 &amp; "-" &amp; D471 &amp; "-" &amp; H471)&lt;&gt;(C472 &amp; "-" &amp; D472 &amp; "-" &amp; H472),"End: " &amp; C471 &amp; "-" &amp; D471 &amp; "-" &amp; H471,""))</f>
        <v/>
      </c>
      <c r="F471" s="4" t="str">
        <f t="shared" si="83"/>
        <v>Wall Street Journal-CPI YoY-03-2014</v>
      </c>
      <c r="G471" s="7">
        <v>41711</v>
      </c>
      <c r="H471" s="7" t="str">
        <f t="shared" si="77"/>
        <v>03-2014</v>
      </c>
      <c r="I471" s="7" t="str">
        <f t="shared" ca="1" si="78"/>
        <v>Wall Street Journal: AllianceBernstein-CPI YoY-03-2014</v>
      </c>
      <c r="J471" s="4" t="str">
        <f t="shared" ca="1" si="84"/>
        <v>CPI YoY-AllianceBernstein:03-2014</v>
      </c>
      <c r="K471" t="s">
        <v>201</v>
      </c>
      <c r="BQ471">
        <v>1.8</v>
      </c>
      <c r="BS471">
        <v>2.2000000000000002</v>
      </c>
      <c r="BU471">
        <v>2.5</v>
      </c>
      <c r="BW471">
        <v>2.5</v>
      </c>
      <c r="BY471">
        <v>2.5</v>
      </c>
      <c r="CA471">
        <v>2.5</v>
      </c>
    </row>
    <row r="472" spans="1:79" x14ac:dyDescent="0.55000000000000004">
      <c r="A472" s="4" t="str">
        <f t="shared" ca="1" si="76"/>
        <v>BNP Paribas</v>
      </c>
      <c r="B472" s="4" t="str">
        <f t="shared" si="82"/>
        <v>Julia Coronado</v>
      </c>
      <c r="C472" s="4" t="s">
        <v>246</v>
      </c>
      <c r="D472" s="4" t="s">
        <v>195</v>
      </c>
      <c r="E472" s="4" t="str">
        <f>IF(COUNTIF($E$2:E471,"Begin: " &amp; C472 &amp; "-" &amp; D472 &amp; "-" &amp; H472)=0,"Begin: " &amp; C472 &amp; "-" &amp; D472 &amp; "-" &amp; H472,IF((C472 &amp; "-" &amp; D472 &amp; "-" &amp; H472)&lt;&gt;(C473 &amp; "-" &amp; D473 &amp; "-" &amp; H473),"End: " &amp; C472 &amp; "-" &amp; D472 &amp; "-" &amp; H472,""))</f>
        <v/>
      </c>
      <c r="F472" s="4" t="str">
        <f t="shared" si="83"/>
        <v>Wall Street Journal-CPI YoY-03-2014</v>
      </c>
      <c r="G472" s="7">
        <v>41711</v>
      </c>
      <c r="H472" s="7" t="str">
        <f t="shared" si="77"/>
        <v>03-2014</v>
      </c>
      <c r="I472" s="7" t="str">
        <f t="shared" ca="1" si="78"/>
        <v>Wall Street Journal: BNP Paribas-CPI YoY-03-2014</v>
      </c>
      <c r="J472" s="4" t="str">
        <f t="shared" ca="1" si="84"/>
        <v>CPI YoY-BNP Paribas:03-2014</v>
      </c>
      <c r="K472" t="s">
        <v>202</v>
      </c>
      <c r="BQ472">
        <v>1.6</v>
      </c>
      <c r="BS472">
        <v>1.8</v>
      </c>
      <c r="BU472">
        <v>1.8</v>
      </c>
      <c r="BW472">
        <v>1.8</v>
      </c>
      <c r="BY472">
        <v>1.5</v>
      </c>
      <c r="CA472">
        <v>1.9</v>
      </c>
    </row>
    <row r="473" spans="1:79" x14ac:dyDescent="0.55000000000000004">
      <c r="A473" s="4" t="str">
        <f t="shared" ca="1" si="76"/>
        <v>Econoclast</v>
      </c>
      <c r="B473" s="4" t="str">
        <f t="shared" si="82"/>
        <v>Mike Cosgrove</v>
      </c>
      <c r="C473" s="4" t="s">
        <v>246</v>
      </c>
      <c r="D473" s="4" t="s">
        <v>195</v>
      </c>
      <c r="E473" s="4" t="str">
        <f>IF(COUNTIF($E$2:E472,"Begin: " &amp; C473 &amp; "-" &amp; D473 &amp; "-" &amp; H473)=0,"Begin: " &amp; C473 &amp; "-" &amp; D473 &amp; "-" &amp; H473,IF((C473 &amp; "-" &amp; D473 &amp; "-" &amp; H473)&lt;&gt;(C474 &amp; "-" &amp; D474 &amp; "-" &amp; H474),"End: " &amp; C473 &amp; "-" &amp; D473 &amp; "-" &amp; H473,""))</f>
        <v/>
      </c>
      <c r="F473" s="4" t="str">
        <f t="shared" si="83"/>
        <v>Wall Street Journal-CPI YoY-03-2014</v>
      </c>
      <c r="G473" s="7">
        <v>41711</v>
      </c>
      <c r="H473" s="7" t="str">
        <f t="shared" si="77"/>
        <v>03-2014</v>
      </c>
      <c r="I473" s="7" t="str">
        <f t="shared" ca="1" si="78"/>
        <v>Wall Street Journal: Econoclast-CPI YoY-03-2014</v>
      </c>
      <c r="J473" s="4" t="str">
        <f t="shared" ca="1" si="84"/>
        <v>CPI YoY-Econoclast:03-2014</v>
      </c>
      <c r="K473" t="s">
        <v>203</v>
      </c>
      <c r="BQ473">
        <v>1.9</v>
      </c>
      <c r="BS473">
        <v>2.1</v>
      </c>
      <c r="BU473">
        <v>2.2000000000000002</v>
      </c>
      <c r="BW473">
        <v>2.4</v>
      </c>
      <c r="BY473">
        <v>2.5</v>
      </c>
      <c r="CA473">
        <v>2.5</v>
      </c>
    </row>
    <row r="474" spans="1:79" x14ac:dyDescent="0.55000000000000004">
      <c r="A474" s="4" t="str">
        <f t="shared" ca="1" si="76"/>
        <v>Wrightson ICAP</v>
      </c>
      <c r="B474" s="4" t="str">
        <f t="shared" si="82"/>
        <v>Lou Crandall</v>
      </c>
      <c r="C474" s="4" t="s">
        <v>246</v>
      </c>
      <c r="D474" s="4" t="s">
        <v>195</v>
      </c>
      <c r="E474" s="4" t="str">
        <f>IF(COUNTIF($E$2:E473,"Begin: " &amp; C474 &amp; "-" &amp; D474 &amp; "-" &amp; H474)=0,"Begin: " &amp; C474 &amp; "-" &amp; D474 &amp; "-" &amp; H474,IF((C474 &amp; "-" &amp; D474 &amp; "-" &amp; H474)&lt;&gt;(C475 &amp; "-" &amp; D475 &amp; "-" &amp; H475),"End: " &amp; C474 &amp; "-" &amp; D474 &amp; "-" &amp; H474,""))</f>
        <v/>
      </c>
      <c r="F474" s="4" t="str">
        <f t="shared" si="83"/>
        <v>Wall Street Journal-CPI YoY-03-2014</v>
      </c>
      <c r="G474" s="7">
        <v>41711</v>
      </c>
      <c r="H474" s="7" t="str">
        <f t="shared" si="77"/>
        <v>03-2014</v>
      </c>
      <c r="I474" s="7" t="str">
        <f t="shared" ca="1" si="78"/>
        <v>Wall Street Journal: Wrightson ICAP-CPI YoY-03-2014</v>
      </c>
      <c r="J474" s="4" t="str">
        <f t="shared" ca="1" si="84"/>
        <v>CPI YoY-Wrightson ICAP:03-2014</v>
      </c>
      <c r="K474" t="s">
        <v>204</v>
      </c>
      <c r="BQ474">
        <v>1.8</v>
      </c>
      <c r="BS474">
        <v>2.2999999999999998</v>
      </c>
      <c r="BU474">
        <v>2.4</v>
      </c>
      <c r="BW474">
        <v>2.5</v>
      </c>
      <c r="BY474">
        <v>2.5</v>
      </c>
      <c r="CA474">
        <v>2.5</v>
      </c>
    </row>
    <row r="475" spans="1:79" x14ac:dyDescent="0.55000000000000004">
      <c r="A475" s="4" t="str">
        <f t="shared" ca="1" si="76"/>
        <v>Vanderbilt University</v>
      </c>
      <c r="B475" s="4" t="str">
        <f t="shared" si="82"/>
        <v>J. Dewey Daane</v>
      </c>
      <c r="C475" s="4" t="s">
        <v>246</v>
      </c>
      <c r="D475" s="4" t="s">
        <v>195</v>
      </c>
      <c r="E475" s="4" t="str">
        <f>IF(COUNTIF($E$2:E474,"Begin: " &amp; C475 &amp; "-" &amp; D475 &amp; "-" &amp; H475)=0,"Begin: " &amp; C475 &amp; "-" &amp; D475 &amp; "-" &amp; H475,IF((C475 &amp; "-" &amp; D475 &amp; "-" &amp; H475)&lt;&gt;(C476 &amp; "-" &amp; D476 &amp; "-" &amp; H476),"End: " &amp; C475 &amp; "-" &amp; D475 &amp; "-" &amp; H475,""))</f>
        <v/>
      </c>
      <c r="F475" s="4" t="str">
        <f t="shared" si="83"/>
        <v>Wall Street Journal-CPI YoY-03-2014</v>
      </c>
      <c r="G475" s="7">
        <v>41711</v>
      </c>
      <c r="H475" s="7" t="str">
        <f t="shared" si="77"/>
        <v>03-2014</v>
      </c>
      <c r="I475" s="7" t="str">
        <f t="shared" ca="1" si="78"/>
        <v>Wall Street Journal: Vanderbilt University-CPI YoY-03-2014</v>
      </c>
      <c r="J475" s="4" t="str">
        <f t="shared" ca="1" si="84"/>
        <v>CPI YoY-Vanderbilt University:03-2014</v>
      </c>
      <c r="K475" t="s">
        <v>205</v>
      </c>
      <c r="BQ475">
        <v>2</v>
      </c>
      <c r="BS475">
        <v>2</v>
      </c>
      <c r="BU475">
        <v>2</v>
      </c>
      <c r="BW475">
        <v>2.5</v>
      </c>
      <c r="BY475">
        <v>3</v>
      </c>
      <c r="CA475">
        <v>3</v>
      </c>
    </row>
    <row r="476" spans="1:79" x14ac:dyDescent="0.55000000000000004">
      <c r="A476" s="4" t="str">
        <f t="shared" ca="1" si="76"/>
        <v>Fannie Mae</v>
      </c>
      <c r="B476" s="4" t="str">
        <f t="shared" si="82"/>
        <v>Douglas Duncan</v>
      </c>
      <c r="C476" s="4" t="s">
        <v>246</v>
      </c>
      <c r="D476" s="4" t="s">
        <v>195</v>
      </c>
      <c r="E476" s="4" t="str">
        <f>IF(COUNTIF($E$2:E475,"Begin: " &amp; C476 &amp; "-" &amp; D476 &amp; "-" &amp; H476)=0,"Begin: " &amp; C476 &amp; "-" &amp; D476 &amp; "-" &amp; H476,IF((C476 &amp; "-" &amp; D476 &amp; "-" &amp; H476)&lt;&gt;(C477 &amp; "-" &amp; D477 &amp; "-" &amp; H477),"End: " &amp; C476 &amp; "-" &amp; D476 &amp; "-" &amp; H476,""))</f>
        <v/>
      </c>
      <c r="F476" s="4" t="str">
        <f t="shared" si="83"/>
        <v>Wall Street Journal-CPI YoY-03-2014</v>
      </c>
      <c r="G476" s="7">
        <v>41711</v>
      </c>
      <c r="H476" s="7" t="str">
        <f t="shared" si="77"/>
        <v>03-2014</v>
      </c>
      <c r="I476" s="7" t="str">
        <f t="shared" ca="1" si="78"/>
        <v>Wall Street Journal: Fannie Mae-CPI YoY-03-2014</v>
      </c>
      <c r="J476" s="4" t="str">
        <f t="shared" ca="1" si="84"/>
        <v>CPI YoY-Fannie Mae:03-2014</v>
      </c>
      <c r="K476" t="s">
        <v>206</v>
      </c>
      <c r="BQ476">
        <v>1.8</v>
      </c>
      <c r="BS476">
        <v>1.9</v>
      </c>
      <c r="BU476">
        <v>1.7</v>
      </c>
      <c r="BW476">
        <v>1.7</v>
      </c>
      <c r="BY476">
        <v>2</v>
      </c>
      <c r="CA476">
        <v>2</v>
      </c>
    </row>
    <row r="477" spans="1:79" x14ac:dyDescent="0.55000000000000004">
      <c r="A477" s="4" t="str">
        <f t="shared" ca="1" si="76"/>
        <v>Comerica Bank</v>
      </c>
      <c r="B477" s="4" t="str">
        <f t="shared" si="82"/>
        <v>Robert Dye</v>
      </c>
      <c r="C477" s="4" t="s">
        <v>246</v>
      </c>
      <c r="D477" s="4" t="s">
        <v>195</v>
      </c>
      <c r="E477" s="4" t="str">
        <f>IF(COUNTIF($E$2:E476,"Begin: " &amp; C477 &amp; "-" &amp; D477 &amp; "-" &amp; H477)=0,"Begin: " &amp; C477 &amp; "-" &amp; D477 &amp; "-" &amp; H477,IF((C477 &amp; "-" &amp; D477 &amp; "-" &amp; H477)&lt;&gt;(C478 &amp; "-" &amp; D478 &amp; "-" &amp; H478),"End: " &amp; C477 &amp; "-" &amp; D477 &amp; "-" &amp; H477,""))</f>
        <v/>
      </c>
      <c r="F477" s="4" t="str">
        <f t="shared" si="83"/>
        <v>Wall Street Journal-CPI YoY-03-2014</v>
      </c>
      <c r="G477" s="7">
        <v>41711</v>
      </c>
      <c r="H477" s="7" t="str">
        <f t="shared" si="77"/>
        <v>03-2014</v>
      </c>
      <c r="I477" s="7" t="str">
        <f t="shared" ca="1" si="78"/>
        <v>Wall Street Journal: Comerica Bank-CPI YoY-03-2014</v>
      </c>
      <c r="J477" s="4" t="str">
        <f t="shared" ca="1" si="84"/>
        <v>CPI YoY-Comerica Bank:03-2014</v>
      </c>
      <c r="K477" t="s">
        <v>207</v>
      </c>
      <c r="BQ477">
        <v>1.7</v>
      </c>
      <c r="BS477">
        <v>1.8</v>
      </c>
      <c r="BU477">
        <v>1.9</v>
      </c>
      <c r="BW477">
        <v>2</v>
      </c>
      <c r="BY477">
        <v>2</v>
      </c>
      <c r="CA477">
        <v>2.1</v>
      </c>
    </row>
    <row r="478" spans="1:79" x14ac:dyDescent="0.55000000000000004">
      <c r="A478" s="4" t="str">
        <f t="shared" ca="1" si="76"/>
        <v>MFR</v>
      </c>
      <c r="B478" s="4" t="str">
        <f t="shared" si="82"/>
        <v>Maria Fiorini Ramirez/Joshua Shapiro</v>
      </c>
      <c r="C478" s="4" t="s">
        <v>246</v>
      </c>
      <c r="D478" s="4" t="s">
        <v>195</v>
      </c>
      <c r="E478" s="4" t="str">
        <f>IF(COUNTIF($E$2:E477,"Begin: " &amp; C478 &amp; "-" &amp; D478 &amp; "-" &amp; H478)=0,"Begin: " &amp; C478 &amp; "-" &amp; D478 &amp; "-" &amp; H478,IF((C478 &amp; "-" &amp; D478 &amp; "-" &amp; H478)&lt;&gt;(C479 &amp; "-" &amp; D479 &amp; "-" &amp; H479),"End: " &amp; C478 &amp; "-" &amp; D478 &amp; "-" &amp; H478,""))</f>
        <v/>
      </c>
      <c r="F478" s="4" t="str">
        <f t="shared" si="83"/>
        <v>Wall Street Journal-CPI YoY-03-2014</v>
      </c>
      <c r="G478" s="7">
        <v>41711</v>
      </c>
      <c r="H478" s="7" t="str">
        <f t="shared" si="77"/>
        <v>03-2014</v>
      </c>
      <c r="I478" s="7" t="str">
        <f t="shared" ca="1" si="78"/>
        <v>Wall Street Journal: MFR-CPI YoY-03-2014</v>
      </c>
      <c r="J478" s="4" t="str">
        <f t="shared" ca="1" si="84"/>
        <v>CPI YoY-MFR:03-2014</v>
      </c>
      <c r="K478" t="s">
        <v>208</v>
      </c>
      <c r="BQ478">
        <v>1.8</v>
      </c>
      <c r="BS478">
        <v>1.9</v>
      </c>
      <c r="BU478">
        <v>2</v>
      </c>
      <c r="BW478">
        <v>1.9</v>
      </c>
    </row>
    <row r="479" spans="1:79" x14ac:dyDescent="0.55000000000000004">
      <c r="A479" s="4" t="str">
        <f t="shared" ca="1" si="76"/>
        <v>Mortgage Bankers Association</v>
      </c>
      <c r="B479" s="4" t="str">
        <f t="shared" si="82"/>
        <v>Mike Fratantoni</v>
      </c>
      <c r="C479" s="4" t="s">
        <v>246</v>
      </c>
      <c r="D479" s="4" t="s">
        <v>195</v>
      </c>
      <c r="E479" s="4" t="str">
        <f>IF(COUNTIF($E$2:E478,"Begin: " &amp; C479 &amp; "-" &amp; D479 &amp; "-" &amp; H479)=0,"Begin: " &amp; C479 &amp; "-" &amp; D479 &amp; "-" &amp; H479,IF((C479 &amp; "-" &amp; D479 &amp; "-" &amp; H479)&lt;&gt;(C480 &amp; "-" &amp; D480 &amp; "-" &amp; H480),"End: " &amp; C479 &amp; "-" &amp; D479 &amp; "-" &amp; H479,""))</f>
        <v/>
      </c>
      <c r="F479" s="4" t="str">
        <f t="shared" si="83"/>
        <v>Wall Street Journal-CPI YoY-03-2014</v>
      </c>
      <c r="G479" s="7">
        <v>41711</v>
      </c>
      <c r="H479" s="7" t="str">
        <f t="shared" si="77"/>
        <v>03-2014</v>
      </c>
      <c r="I479" s="7" t="str">
        <f t="shared" ca="1" si="78"/>
        <v>Wall Street Journal: Mortgage Bankers Association-CPI YoY-03-2014</v>
      </c>
      <c r="J479" s="4" t="str">
        <f t="shared" ca="1" si="84"/>
        <v>CPI YoY-Mortgage Bankers Association:03-2014</v>
      </c>
      <c r="K479" t="s">
        <v>209</v>
      </c>
      <c r="BQ479">
        <v>1.9</v>
      </c>
      <c r="BS479">
        <v>2.1</v>
      </c>
      <c r="BU479">
        <v>2.2999999999999998</v>
      </c>
      <c r="BW479">
        <v>2.5</v>
      </c>
      <c r="BY479">
        <v>2.7</v>
      </c>
      <c r="CA479">
        <v>2.7</v>
      </c>
    </row>
    <row r="480" spans="1:79" x14ac:dyDescent="0.55000000000000004">
      <c r="A480" s="4" t="str">
        <f t="shared" ca="1" si="76"/>
        <v>IHS Global Insight</v>
      </c>
      <c r="B480" s="4" t="str">
        <f t="shared" si="82"/>
        <v>Doug Handler</v>
      </c>
      <c r="C480" s="4" t="s">
        <v>246</v>
      </c>
      <c r="D480" s="4" t="s">
        <v>195</v>
      </c>
      <c r="E480" s="4" t="str">
        <f>IF(COUNTIF($E$2:E479,"Begin: " &amp; C480 &amp; "-" &amp; D480 &amp; "-" &amp; H480)=0,"Begin: " &amp; C480 &amp; "-" &amp; D480 &amp; "-" &amp; H480,IF((C480 &amp; "-" &amp; D480 &amp; "-" &amp; H480)&lt;&gt;(C481 &amp; "-" &amp; D481 &amp; "-" &amp; H481),"End: " &amp; C480 &amp; "-" &amp; D480 &amp; "-" &amp; H480,""))</f>
        <v/>
      </c>
      <c r="F480" s="4" t="str">
        <f t="shared" si="83"/>
        <v>Wall Street Journal-CPI YoY-03-2014</v>
      </c>
      <c r="G480" s="7">
        <v>41711</v>
      </c>
      <c r="H480" s="7" t="str">
        <f t="shared" si="77"/>
        <v>03-2014</v>
      </c>
      <c r="I480" s="7" t="str">
        <f t="shared" ca="1" si="78"/>
        <v>Wall Street Journal: IHS Global Insight-CPI YoY-03-2014</v>
      </c>
      <c r="J480" s="4" t="str">
        <f t="shared" ca="1" si="84"/>
        <v>CPI YoY-IHS Global Insight:03-2014</v>
      </c>
      <c r="K480" t="s">
        <v>210</v>
      </c>
      <c r="BQ480">
        <v>1.4</v>
      </c>
      <c r="BS480">
        <v>1.8</v>
      </c>
      <c r="BU480">
        <v>1.6</v>
      </c>
      <c r="BW480">
        <v>1.2</v>
      </c>
      <c r="BY480">
        <v>1.6</v>
      </c>
      <c r="CA480">
        <v>1.9</v>
      </c>
    </row>
    <row r="481" spans="1:79" x14ac:dyDescent="0.55000000000000004">
      <c r="A481" s="4" t="str">
        <f t="shared" ca="1" si="76"/>
        <v>BofA</v>
      </c>
      <c r="B481" s="4" t="str">
        <f t="shared" si="82"/>
        <v>Ethan Harris</v>
      </c>
      <c r="C481" s="4" t="s">
        <v>246</v>
      </c>
      <c r="D481" s="4" t="s">
        <v>195</v>
      </c>
      <c r="E481" s="4" t="str">
        <f>IF(COUNTIF($E$2:E480,"Begin: " &amp; C481 &amp; "-" &amp; D481 &amp; "-" &amp; H481)=0,"Begin: " &amp; C481 &amp; "-" &amp; D481 &amp; "-" &amp; H481,IF((C481 &amp; "-" &amp; D481 &amp; "-" &amp; H481)&lt;&gt;(C482 &amp; "-" &amp; D482 &amp; "-" &amp; H482),"End: " &amp; C481 &amp; "-" &amp; D481 &amp; "-" &amp; H481,""))</f>
        <v/>
      </c>
      <c r="F481" s="4" t="str">
        <f t="shared" si="83"/>
        <v>Wall Street Journal-CPI YoY-03-2014</v>
      </c>
      <c r="G481" s="7">
        <v>41711</v>
      </c>
      <c r="H481" s="7" t="str">
        <f t="shared" si="77"/>
        <v>03-2014</v>
      </c>
      <c r="I481" s="7" t="str">
        <f t="shared" ca="1" si="78"/>
        <v>Wall Street Journal: BofA-CPI YoY-03-2014</v>
      </c>
      <c r="J481" s="4" t="str">
        <f t="shared" ca="1" si="84"/>
        <v>CPI YoY-BofA:03-2014</v>
      </c>
      <c r="K481" t="s">
        <v>211</v>
      </c>
      <c r="BQ481">
        <v>1.6</v>
      </c>
      <c r="BS481">
        <v>1.5</v>
      </c>
      <c r="BW481">
        <v>1.4</v>
      </c>
    </row>
    <row r="482" spans="1:79" x14ac:dyDescent="0.55000000000000004">
      <c r="A482" s="4" t="str">
        <f t="shared" ca="1" si="76"/>
        <v>UBS</v>
      </c>
      <c r="B482" s="4" t="str">
        <f t="shared" si="82"/>
        <v>Maury Harris</v>
      </c>
      <c r="C482" s="4" t="s">
        <v>246</v>
      </c>
      <c r="D482" s="4" t="s">
        <v>195</v>
      </c>
      <c r="E482" s="4" t="str">
        <f>IF(COUNTIF($E$2:E481,"Begin: " &amp; C482 &amp; "-" &amp; D482 &amp; "-" &amp; H482)=0,"Begin: " &amp; C482 &amp; "-" &amp; D482 &amp; "-" &amp; H482,IF((C482 &amp; "-" &amp; D482 &amp; "-" &amp; H482)&lt;&gt;(C483 &amp; "-" &amp; D483 &amp; "-" &amp; H483),"End: " &amp; C482 &amp; "-" &amp; D482 &amp; "-" &amp; H482,""))</f>
        <v/>
      </c>
      <c r="F482" s="4" t="str">
        <f t="shared" si="83"/>
        <v>Wall Street Journal-CPI YoY-03-2014</v>
      </c>
      <c r="G482" s="7">
        <v>41711</v>
      </c>
      <c r="H482" s="7" t="str">
        <f t="shared" si="77"/>
        <v>03-2014</v>
      </c>
      <c r="I482" s="7" t="str">
        <f t="shared" ca="1" si="78"/>
        <v>Wall Street Journal: UBS-CPI YoY-03-2014</v>
      </c>
      <c r="J482" s="4" t="str">
        <f t="shared" ca="1" si="84"/>
        <v>CPI YoY-UBS:03-2014</v>
      </c>
      <c r="K482" t="s">
        <v>212</v>
      </c>
      <c r="BQ482">
        <v>1.7</v>
      </c>
      <c r="BS482">
        <v>2.2999999999999998</v>
      </c>
      <c r="BU482">
        <v>2.5</v>
      </c>
      <c r="BW482">
        <v>2.5</v>
      </c>
    </row>
    <row r="483" spans="1:79" x14ac:dyDescent="0.55000000000000004">
      <c r="A483" s="4" t="str">
        <f t="shared" ca="1" si="76"/>
        <v>Goldman Sachs</v>
      </c>
      <c r="B483" s="4" t="str">
        <f t="shared" si="82"/>
        <v>Jan Hatzius</v>
      </c>
      <c r="C483" s="4" t="s">
        <v>246</v>
      </c>
      <c r="D483" s="4" t="s">
        <v>195</v>
      </c>
      <c r="E483" s="4" t="str">
        <f>IF(COUNTIF($E$2:E482,"Begin: " &amp; C483 &amp; "-" &amp; D483 &amp; "-" &amp; H483)=0,"Begin: " &amp; C483 &amp; "-" &amp; D483 &amp; "-" &amp; H483,IF((C483 &amp; "-" &amp; D483 &amp; "-" &amp; H483)&lt;&gt;(C484 &amp; "-" &amp; D484 &amp; "-" &amp; H484),"End: " &amp; C483 &amp; "-" &amp; D483 &amp; "-" &amp; H483,""))</f>
        <v/>
      </c>
      <c r="F483" s="4" t="str">
        <f t="shared" si="83"/>
        <v>Wall Street Journal-CPI YoY-03-2014</v>
      </c>
      <c r="G483" s="7">
        <v>41711</v>
      </c>
      <c r="H483" s="7" t="str">
        <f t="shared" si="77"/>
        <v>03-2014</v>
      </c>
      <c r="I483" s="7" t="str">
        <f t="shared" ca="1" si="78"/>
        <v>Wall Street Journal: Goldman Sachs-CPI YoY-03-2014</v>
      </c>
      <c r="J483" s="4" t="str">
        <f t="shared" ca="1" si="84"/>
        <v>CPI YoY-Goldman Sachs:03-2014</v>
      </c>
      <c r="K483" t="s">
        <v>213</v>
      </c>
      <c r="BQ483">
        <v>1.2</v>
      </c>
      <c r="BS483">
        <v>1.7</v>
      </c>
      <c r="BU483">
        <v>2</v>
      </c>
      <c r="BW483">
        <v>2.2000000000000002</v>
      </c>
      <c r="BY483">
        <v>2.5</v>
      </c>
      <c r="CA483">
        <v>2.4</v>
      </c>
    </row>
    <row r="484" spans="1:79" x14ac:dyDescent="0.55000000000000004">
      <c r="A484" s="4" t="str">
        <f t="shared" ca="1" si="76"/>
        <v>Avidbank</v>
      </c>
      <c r="B484" s="4" t="str">
        <f t="shared" si="82"/>
        <v>Tracy Herrick</v>
      </c>
      <c r="C484" s="4" t="s">
        <v>246</v>
      </c>
      <c r="D484" s="4" t="s">
        <v>195</v>
      </c>
      <c r="E484" s="4" t="str">
        <f>IF(COUNTIF($E$2:E483,"Begin: " &amp; C484 &amp; "-" &amp; D484 &amp; "-" &amp; H484)=0,"Begin: " &amp; C484 &amp; "-" &amp; D484 &amp; "-" &amp; H484,IF((C484 &amp; "-" &amp; D484 &amp; "-" &amp; H484)&lt;&gt;(C485 &amp; "-" &amp; D485 &amp; "-" &amp; H485),"End: " &amp; C484 &amp; "-" &amp; D484 &amp; "-" &amp; H484,""))</f>
        <v/>
      </c>
      <c r="F484" s="4" t="str">
        <f t="shared" si="83"/>
        <v>Wall Street Journal-CPI YoY-03-2014</v>
      </c>
      <c r="G484" s="7">
        <v>41711</v>
      </c>
      <c r="H484" s="7" t="str">
        <f t="shared" si="77"/>
        <v>03-2014</v>
      </c>
      <c r="I484" s="7" t="str">
        <f t="shared" ca="1" si="78"/>
        <v>Wall Street Journal: Avidbank-CPI YoY-03-2014</v>
      </c>
      <c r="J484" s="4" t="str">
        <f t="shared" ca="1" si="84"/>
        <v>CPI YoY-Avidbank:03-2014</v>
      </c>
      <c r="K484" t="s">
        <v>214</v>
      </c>
      <c r="BQ484">
        <v>2</v>
      </c>
      <c r="BS484">
        <v>1.9</v>
      </c>
      <c r="BU484">
        <v>2.5</v>
      </c>
      <c r="BW484">
        <v>2</v>
      </c>
      <c r="BY484">
        <v>2.6</v>
      </c>
      <c r="CA484">
        <v>3</v>
      </c>
    </row>
    <row r="485" spans="1:79" x14ac:dyDescent="0.55000000000000004">
      <c r="A485" s="4" t="str">
        <f t="shared" ca="1" si="76"/>
        <v>PNC Financial Services Group</v>
      </c>
      <c r="B485" s="4" t="str">
        <f t="shared" si="82"/>
        <v>Stuart Hoffman *</v>
      </c>
      <c r="C485" s="4" t="s">
        <v>246</v>
      </c>
      <c r="D485" s="4" t="s">
        <v>195</v>
      </c>
      <c r="E485" s="4" t="str">
        <f>IF(COUNTIF($E$2:E484,"Begin: " &amp; C485 &amp; "-" &amp; D485 &amp; "-" &amp; H485)=0,"Begin: " &amp; C485 &amp; "-" &amp; D485 &amp; "-" &amp; H485,IF((C485 &amp; "-" &amp; D485 &amp; "-" &amp; H485)&lt;&gt;(C486 &amp; "-" &amp; D486 &amp; "-" &amp; H486),"End: " &amp; C485 &amp; "-" &amp; D485 &amp; "-" &amp; H485,""))</f>
        <v/>
      </c>
      <c r="F485" s="4" t="str">
        <f t="shared" si="83"/>
        <v>Wall Street Journal-CPI YoY-03-2014</v>
      </c>
      <c r="G485" s="7">
        <v>41711</v>
      </c>
      <c r="H485" s="7" t="str">
        <f t="shared" si="77"/>
        <v>03-2014</v>
      </c>
      <c r="I485" s="7" t="str">
        <f t="shared" ca="1" si="78"/>
        <v>Wall Street Journal: PNC Financial Services Group-CPI YoY-03-2014</v>
      </c>
      <c r="J485" s="4" t="str">
        <f t="shared" ca="1" si="84"/>
        <v>CPI YoY-PNC Financial Services Group:03-2014</v>
      </c>
      <c r="K485" t="s">
        <v>215</v>
      </c>
    </row>
    <row r="486" spans="1:79" x14ac:dyDescent="0.55000000000000004">
      <c r="A486" s="4" t="str">
        <f t="shared" ca="1" si="76"/>
        <v>National Retail Federation</v>
      </c>
      <c r="B486" s="4" t="str">
        <f t="shared" si="82"/>
        <v>Jack Kleinhenz</v>
      </c>
      <c r="C486" s="4" t="s">
        <v>246</v>
      </c>
      <c r="D486" s="4" t="s">
        <v>195</v>
      </c>
      <c r="E486" s="4" t="str">
        <f>IF(COUNTIF($E$2:E485,"Begin: " &amp; C486 &amp; "-" &amp; D486 &amp; "-" &amp; H486)=0,"Begin: " &amp; C486 &amp; "-" &amp; D486 &amp; "-" &amp; H486,IF((C486 &amp; "-" &amp; D486 &amp; "-" &amp; H486)&lt;&gt;(C487 &amp; "-" &amp; D487 &amp; "-" &amp; H487),"End: " &amp; C486 &amp; "-" &amp; D486 &amp; "-" &amp; H486,""))</f>
        <v/>
      </c>
      <c r="F486" s="4" t="str">
        <f t="shared" si="83"/>
        <v>Wall Street Journal-CPI YoY-03-2014</v>
      </c>
      <c r="G486" s="7">
        <v>41711</v>
      </c>
      <c r="H486" s="7" t="str">
        <f t="shared" si="77"/>
        <v>03-2014</v>
      </c>
      <c r="I486" s="7" t="str">
        <f t="shared" ca="1" si="78"/>
        <v>Wall Street Journal: National Retail Federation-CPI YoY-03-2014</v>
      </c>
      <c r="J486" s="4" t="str">
        <f t="shared" ca="1" si="84"/>
        <v>CPI YoY-National Retail Federation:03-2014</v>
      </c>
      <c r="K486" t="s">
        <v>216</v>
      </c>
      <c r="BQ486">
        <v>1.6</v>
      </c>
      <c r="BS486">
        <v>2</v>
      </c>
      <c r="BU486">
        <v>2</v>
      </c>
      <c r="BW486">
        <v>2</v>
      </c>
      <c r="BY486">
        <v>2</v>
      </c>
      <c r="CA486">
        <v>2</v>
      </c>
    </row>
    <row r="487" spans="1:79" x14ac:dyDescent="0.55000000000000004">
      <c r="A487" s="4" t="str">
        <f t="shared" ca="1" si="76"/>
        <v>Deutsche Bank</v>
      </c>
      <c r="B487" s="4" t="str">
        <f t="shared" si="82"/>
        <v>Joseph LaVorgna</v>
      </c>
      <c r="C487" s="4" t="s">
        <v>246</v>
      </c>
      <c r="D487" s="4" t="s">
        <v>195</v>
      </c>
      <c r="E487" s="4" t="str">
        <f>IF(COUNTIF($E$2:E486,"Begin: " &amp; C487 &amp; "-" &amp; D487 &amp; "-" &amp; H487)=0,"Begin: " &amp; C487 &amp; "-" &amp; D487 &amp; "-" &amp; H487,IF((C487 &amp; "-" &amp; D487 &amp; "-" &amp; H487)&lt;&gt;(C488 &amp; "-" &amp; D488 &amp; "-" &amp; H488),"End: " &amp; C487 &amp; "-" &amp; D487 &amp; "-" &amp; H487,""))</f>
        <v/>
      </c>
      <c r="F487" s="4" t="str">
        <f t="shared" si="83"/>
        <v>Wall Street Journal-CPI YoY-03-2014</v>
      </c>
      <c r="G487" s="7">
        <v>41711</v>
      </c>
      <c r="H487" s="7" t="str">
        <f t="shared" si="77"/>
        <v>03-2014</v>
      </c>
      <c r="I487" s="7" t="str">
        <f t="shared" ca="1" si="78"/>
        <v>Wall Street Journal: Deutsche Bank-CPI YoY-03-2014</v>
      </c>
      <c r="J487" s="4" t="str">
        <f t="shared" ca="1" si="84"/>
        <v>CPI YoY-Deutsche Bank:03-2014</v>
      </c>
      <c r="K487" t="s">
        <v>217</v>
      </c>
      <c r="BQ487">
        <v>2.2000000000000002</v>
      </c>
      <c r="BS487">
        <v>2.6</v>
      </c>
      <c r="BU487">
        <v>2.4</v>
      </c>
      <c r="BW487">
        <v>2.2000000000000002</v>
      </c>
      <c r="BY487">
        <v>2.4</v>
      </c>
      <c r="CA487">
        <v>2.5</v>
      </c>
    </row>
    <row r="488" spans="1:79" x14ac:dyDescent="0.55000000000000004">
      <c r="A488" s="4" t="str">
        <f t="shared" ca="1" si="76"/>
        <v>UCLA Anderson Forecast</v>
      </c>
      <c r="B488" s="4" t="str">
        <f t="shared" si="82"/>
        <v>Edward Leamer/David Shulman</v>
      </c>
      <c r="C488" s="4" t="s">
        <v>246</v>
      </c>
      <c r="D488" s="4" t="s">
        <v>195</v>
      </c>
      <c r="E488" s="4" t="str">
        <f>IF(COUNTIF($E$2:E487,"Begin: " &amp; C488 &amp; "-" &amp; D488 &amp; "-" &amp; H488)=0,"Begin: " &amp; C488 &amp; "-" &amp; D488 &amp; "-" &amp; H488,IF((C488 &amp; "-" &amp; D488 &amp; "-" &amp; H488)&lt;&gt;(C489 &amp; "-" &amp; D489 &amp; "-" &amp; H489),"End: " &amp; C488 &amp; "-" &amp; D488 &amp; "-" &amp; H488,""))</f>
        <v/>
      </c>
      <c r="F488" s="4" t="str">
        <f t="shared" si="83"/>
        <v>Wall Street Journal-CPI YoY-03-2014</v>
      </c>
      <c r="G488" s="7">
        <v>41711</v>
      </c>
      <c r="H488" s="7" t="str">
        <f t="shared" si="77"/>
        <v>03-2014</v>
      </c>
      <c r="I488" s="7" t="str">
        <f t="shared" ca="1" si="78"/>
        <v>Wall Street Journal: UCLA Anderson Forecast-CPI YoY-03-2014</v>
      </c>
      <c r="J488" s="4" t="str">
        <f t="shared" ca="1" si="84"/>
        <v>CPI YoY-UCLA Anderson Forecast:03-2014</v>
      </c>
      <c r="K488" t="s">
        <v>218</v>
      </c>
      <c r="BQ488">
        <v>1.6</v>
      </c>
      <c r="BS488">
        <v>2</v>
      </c>
      <c r="BU488">
        <v>2.4</v>
      </c>
      <c r="BW488">
        <v>2.2999999999999998</v>
      </c>
    </row>
    <row r="489" spans="1:79" x14ac:dyDescent="0.55000000000000004">
      <c r="A489" s="4" t="str">
        <f t="shared" ca="1" si="76"/>
        <v>NEMA Business Information Services</v>
      </c>
      <c r="B489" s="4" t="str">
        <f t="shared" si="82"/>
        <v>Don Leavens/Tim Gill</v>
      </c>
      <c r="C489" s="4" t="s">
        <v>246</v>
      </c>
      <c r="D489" s="4" t="s">
        <v>195</v>
      </c>
      <c r="E489" s="4" t="str">
        <f>IF(COUNTIF($E$2:E488,"Begin: " &amp; C489 &amp; "-" &amp; D489 &amp; "-" &amp; H489)=0,"Begin: " &amp; C489 &amp; "-" &amp; D489 &amp; "-" &amp; H489,IF((C489 &amp; "-" &amp; D489 &amp; "-" &amp; H489)&lt;&gt;(C490 &amp; "-" &amp; D490 &amp; "-" &amp; H490),"End: " &amp; C489 &amp; "-" &amp; D489 &amp; "-" &amp; H489,""))</f>
        <v/>
      </c>
      <c r="F489" s="4" t="str">
        <f t="shared" si="83"/>
        <v>Wall Street Journal-CPI YoY-03-2014</v>
      </c>
      <c r="G489" s="7">
        <v>41711</v>
      </c>
      <c r="H489" s="7" t="str">
        <f t="shared" si="77"/>
        <v>03-2014</v>
      </c>
      <c r="I489" s="7" t="str">
        <f t="shared" ca="1" si="78"/>
        <v>Wall Street Journal: NEMA Business Information Services-CPI YoY-03-2014</v>
      </c>
      <c r="J489" s="4" t="str">
        <f t="shared" ca="1" si="84"/>
        <v>CPI YoY-NEMA Business Information Services:03-2014</v>
      </c>
      <c r="K489" t="s">
        <v>219</v>
      </c>
      <c r="BQ489">
        <v>1.4</v>
      </c>
      <c r="BS489">
        <v>1.5</v>
      </c>
      <c r="BU489">
        <v>1.6</v>
      </c>
      <c r="BW489">
        <v>1.9</v>
      </c>
      <c r="BY489">
        <v>2.1</v>
      </c>
      <c r="CA489">
        <v>1.9</v>
      </c>
    </row>
    <row r="490" spans="1:79" x14ac:dyDescent="0.55000000000000004">
      <c r="A490" s="4" t="str">
        <f t="shared" ca="1" si="76"/>
        <v>Moody's Investors Service</v>
      </c>
      <c r="B490" s="4" t="str">
        <f t="shared" si="82"/>
        <v>John Lonski</v>
      </c>
      <c r="C490" s="4" t="s">
        <v>246</v>
      </c>
      <c r="D490" s="4" t="s">
        <v>195</v>
      </c>
      <c r="E490" s="4" t="str">
        <f>IF(COUNTIF($E$2:E489,"Begin: " &amp; C490 &amp; "-" &amp; D490 &amp; "-" &amp; H490)=0,"Begin: " &amp; C490 &amp; "-" &amp; D490 &amp; "-" &amp; H490,IF((C490 &amp; "-" &amp; D490 &amp; "-" &amp; H490)&lt;&gt;(C491 &amp; "-" &amp; D491 &amp; "-" &amp; H491),"End: " &amp; C490 &amp; "-" &amp; D490 &amp; "-" &amp; H490,""))</f>
        <v/>
      </c>
      <c r="F490" s="4" t="str">
        <f t="shared" si="83"/>
        <v>Wall Street Journal-CPI YoY-03-2014</v>
      </c>
      <c r="G490" s="7">
        <v>41711</v>
      </c>
      <c r="H490" s="7" t="str">
        <f t="shared" si="77"/>
        <v>03-2014</v>
      </c>
      <c r="I490" s="7" t="str">
        <f t="shared" ca="1" si="78"/>
        <v>Wall Street Journal: Moody's Investors Service-CPI YoY-03-2014</v>
      </c>
      <c r="J490" s="4" t="str">
        <f t="shared" ca="1" si="84"/>
        <v>CPI YoY-Moody's Investors Service:03-2014</v>
      </c>
      <c r="K490" t="s">
        <v>220</v>
      </c>
      <c r="BQ490">
        <v>1.9</v>
      </c>
      <c r="BS490">
        <v>2</v>
      </c>
      <c r="BU490">
        <v>1.7</v>
      </c>
      <c r="BW490">
        <v>1.6</v>
      </c>
      <c r="BY490">
        <v>1.7</v>
      </c>
      <c r="CA490">
        <v>1.9</v>
      </c>
    </row>
    <row r="491" spans="1:79" x14ac:dyDescent="0.55000000000000004">
      <c r="A491" s="4" t="str">
        <f t="shared" ca="1" si="76"/>
        <v>Barclays</v>
      </c>
      <c r="B491" s="4" t="str">
        <f t="shared" si="82"/>
        <v>Dean Maki</v>
      </c>
      <c r="C491" s="4" t="s">
        <v>246</v>
      </c>
      <c r="D491" s="4" t="s">
        <v>195</v>
      </c>
      <c r="E491" s="4" t="str">
        <f>IF(COUNTIF($E$2:E490,"Begin: " &amp; C491 &amp; "-" &amp; D491 &amp; "-" &amp; H491)=0,"Begin: " &amp; C491 &amp; "-" &amp; D491 &amp; "-" &amp; H491,IF((C491 &amp; "-" &amp; D491 &amp; "-" &amp; H491)&lt;&gt;(C492 &amp; "-" &amp; D492 &amp; "-" &amp; H492),"End: " &amp; C491 &amp; "-" &amp; D491 &amp; "-" &amp; H491,""))</f>
        <v/>
      </c>
      <c r="F491" s="4" t="str">
        <f t="shared" si="83"/>
        <v>Wall Street Journal-CPI YoY-03-2014</v>
      </c>
      <c r="G491" s="7">
        <v>41711</v>
      </c>
      <c r="H491" s="7" t="str">
        <f t="shared" si="77"/>
        <v>03-2014</v>
      </c>
      <c r="I491" s="7" t="str">
        <f t="shared" ca="1" si="78"/>
        <v>Wall Street Journal: Barclays-CPI YoY-03-2014</v>
      </c>
      <c r="J491" s="4" t="str">
        <f t="shared" ca="1" si="84"/>
        <v>CPI YoY-Barclays:03-2014</v>
      </c>
      <c r="K491" t="s">
        <v>221</v>
      </c>
      <c r="BQ491">
        <v>1.8</v>
      </c>
      <c r="BS491">
        <v>2.2000000000000002</v>
      </c>
      <c r="BU491">
        <v>2</v>
      </c>
      <c r="BW491">
        <v>2.2000000000000002</v>
      </c>
    </row>
    <row r="492" spans="1:79" x14ac:dyDescent="0.55000000000000004">
      <c r="A492" s="4" t="str">
        <f t="shared" ca="1" si="76"/>
        <v>Societe Generale</v>
      </c>
      <c r="B492" s="4" t="str">
        <f t="shared" si="82"/>
        <v>Aneta Markowska</v>
      </c>
      <c r="C492" s="4" t="s">
        <v>246</v>
      </c>
      <c r="D492" s="4" t="s">
        <v>195</v>
      </c>
      <c r="E492" s="4" t="str">
        <f>IF(COUNTIF($E$2:E491,"Begin: " &amp; C492 &amp; "-" &amp; D492 &amp; "-" &amp; H492)=0,"Begin: " &amp; C492 &amp; "-" &amp; D492 &amp; "-" &amp; H492,IF((C492 &amp; "-" &amp; D492 &amp; "-" &amp; H492)&lt;&gt;(C493 &amp; "-" &amp; D493 &amp; "-" &amp; H493),"End: " &amp; C492 &amp; "-" &amp; D492 &amp; "-" &amp; H492,""))</f>
        <v/>
      </c>
      <c r="F492" s="4" t="str">
        <f t="shared" si="83"/>
        <v>Wall Street Journal-CPI YoY-03-2014</v>
      </c>
      <c r="G492" s="7">
        <v>41711</v>
      </c>
      <c r="H492" s="7" t="str">
        <f t="shared" si="77"/>
        <v>03-2014</v>
      </c>
      <c r="I492" s="7" t="str">
        <f t="shared" ca="1" si="78"/>
        <v>Wall Street Journal: Societe Generale-CPI YoY-03-2014</v>
      </c>
      <c r="J492" s="4" t="str">
        <f t="shared" ca="1" si="84"/>
        <v>CPI YoY-Societe Generale:03-2014</v>
      </c>
      <c r="K492" t="s">
        <v>222</v>
      </c>
      <c r="BQ492">
        <v>1.5</v>
      </c>
      <c r="BS492">
        <v>2.2000000000000002</v>
      </c>
      <c r="BU492">
        <v>2.5</v>
      </c>
      <c r="BW492">
        <v>2.4</v>
      </c>
      <c r="BY492">
        <v>2.6</v>
      </c>
      <c r="CA492">
        <v>2.6</v>
      </c>
    </row>
    <row r="493" spans="1:79" x14ac:dyDescent="0.55000000000000004">
      <c r="A493" s="4" t="str">
        <f t="shared" ca="1" si="76"/>
        <v>Eaton Corp.</v>
      </c>
      <c r="B493" s="4" t="str">
        <f t="shared" si="82"/>
        <v>Jim Meil/Arun Raha</v>
      </c>
      <c r="C493" s="4" t="s">
        <v>246</v>
      </c>
      <c r="D493" s="4" t="s">
        <v>195</v>
      </c>
      <c r="E493" s="4" t="str">
        <f>IF(COUNTIF($E$2:E492,"Begin: " &amp; C493 &amp; "-" &amp; D493 &amp; "-" &amp; H493)=0,"Begin: " &amp; C493 &amp; "-" &amp; D493 &amp; "-" &amp; H493,IF((C493 &amp; "-" &amp; D493 &amp; "-" &amp; H493)&lt;&gt;(C494 &amp; "-" &amp; D494 &amp; "-" &amp; H494),"End: " &amp; C493 &amp; "-" &amp; D493 &amp; "-" &amp; H493,""))</f>
        <v/>
      </c>
      <c r="F493" s="4" t="str">
        <f t="shared" si="83"/>
        <v>Wall Street Journal-CPI YoY-03-2014</v>
      </c>
      <c r="G493" s="7">
        <v>41711</v>
      </c>
      <c r="H493" s="7" t="str">
        <f t="shared" si="77"/>
        <v>03-2014</v>
      </c>
      <c r="I493" s="7" t="str">
        <f t="shared" ca="1" si="78"/>
        <v>Wall Street Journal: Eaton Corp.-CPI YoY-03-2014</v>
      </c>
      <c r="J493" s="4" t="str">
        <f t="shared" ca="1" si="84"/>
        <v>CPI YoY-Eaton Corp.:03-2014</v>
      </c>
      <c r="K493" t="s">
        <v>223</v>
      </c>
      <c r="BQ493">
        <v>1.6</v>
      </c>
      <c r="BS493">
        <v>1.7</v>
      </c>
      <c r="BU493">
        <v>1.8</v>
      </c>
      <c r="BW493">
        <v>2</v>
      </c>
      <c r="BY493">
        <v>2</v>
      </c>
      <c r="CA493">
        <v>2</v>
      </c>
    </row>
    <row r="494" spans="1:79" x14ac:dyDescent="0.55000000000000004">
      <c r="A494" s="4" t="str">
        <f t="shared" ca="1" si="76"/>
        <v>JPM</v>
      </c>
      <c r="B494" s="4" t="str">
        <f t="shared" si="82"/>
        <v>Robert Mellman</v>
      </c>
      <c r="C494" s="4" t="s">
        <v>246</v>
      </c>
      <c r="D494" s="4" t="s">
        <v>195</v>
      </c>
      <c r="E494" s="4" t="str">
        <f>IF(COUNTIF($E$2:E493,"Begin: " &amp; C494 &amp; "-" &amp; D494 &amp; "-" &amp; H494)=0,"Begin: " &amp; C494 &amp; "-" &amp; D494 &amp; "-" &amp; H494,IF((C494 &amp; "-" &amp; D494 &amp; "-" &amp; H494)&lt;&gt;(C495 &amp; "-" &amp; D495 &amp; "-" &amp; H495),"End: " &amp; C494 &amp; "-" &amp; D494 &amp; "-" &amp; H494,""))</f>
        <v/>
      </c>
      <c r="F494" s="4" t="str">
        <f t="shared" si="83"/>
        <v>Wall Street Journal-CPI YoY-03-2014</v>
      </c>
      <c r="G494" s="7">
        <v>41711</v>
      </c>
      <c r="H494" s="7" t="str">
        <f t="shared" si="77"/>
        <v>03-2014</v>
      </c>
      <c r="I494" s="7" t="str">
        <f t="shared" ca="1" si="78"/>
        <v>Wall Street Journal: JPM-CPI YoY-03-2014</v>
      </c>
      <c r="J494" s="4" t="str">
        <f t="shared" ca="1" si="84"/>
        <v>CPI YoY-JPM:03-2014</v>
      </c>
      <c r="K494" t="s">
        <v>224</v>
      </c>
      <c r="BQ494">
        <v>1.4</v>
      </c>
      <c r="BS494">
        <v>1.4</v>
      </c>
      <c r="BU494">
        <v>1.6</v>
      </c>
      <c r="BW494">
        <v>1.7</v>
      </c>
      <c r="BY494">
        <v>1.8</v>
      </c>
      <c r="CA494">
        <v>1.9</v>
      </c>
    </row>
    <row r="495" spans="1:79" x14ac:dyDescent="0.55000000000000004">
      <c r="A495" s="4" t="str">
        <f t="shared" ca="1" si="76"/>
        <v>MacroEcon Global Advisors</v>
      </c>
      <c r="B495" s="4" t="str">
        <f t="shared" si="82"/>
        <v>Mark Nielson</v>
      </c>
      <c r="C495" s="4" t="s">
        <v>246</v>
      </c>
      <c r="D495" s="4" t="s">
        <v>195</v>
      </c>
      <c r="E495" s="4" t="str">
        <f>IF(COUNTIF($E$2:E494,"Begin: " &amp; C495 &amp; "-" &amp; D495 &amp; "-" &amp; H495)=0,"Begin: " &amp; C495 &amp; "-" &amp; D495 &amp; "-" &amp; H495,IF((C495 &amp; "-" &amp; D495 &amp; "-" &amp; H495)&lt;&gt;(C496 &amp; "-" &amp; D496 &amp; "-" &amp; H496),"End: " &amp; C495 &amp; "-" &amp; D495 &amp; "-" &amp; H495,""))</f>
        <v/>
      </c>
      <c r="F495" s="4" t="str">
        <f t="shared" si="83"/>
        <v>Wall Street Journal-CPI YoY-03-2014</v>
      </c>
      <c r="G495" s="7">
        <v>41711</v>
      </c>
      <c r="H495" s="7" t="str">
        <f t="shared" si="77"/>
        <v>03-2014</v>
      </c>
      <c r="I495" s="7" t="str">
        <f t="shared" ca="1" si="78"/>
        <v>Wall Street Journal: MacroEcon Global Advisors-CPI YoY-03-2014</v>
      </c>
      <c r="J495" s="4" t="str">
        <f t="shared" ca="1" si="84"/>
        <v>CPI YoY-MacroEcon Global Advisors:03-2014</v>
      </c>
      <c r="K495" t="s">
        <v>225</v>
      </c>
      <c r="BQ495">
        <v>3</v>
      </c>
      <c r="BS495">
        <v>3.2</v>
      </c>
      <c r="BU495">
        <v>3.4</v>
      </c>
      <c r="BW495">
        <v>3.5</v>
      </c>
      <c r="BY495">
        <v>3.7</v>
      </c>
      <c r="CA495">
        <v>3.9</v>
      </c>
    </row>
    <row r="496" spans="1:79" x14ac:dyDescent="0.55000000000000004">
      <c r="A496" s="4" t="str">
        <f t="shared" ca="1" si="76"/>
        <v>International Council of Shopping Centers</v>
      </c>
      <c r="B496" s="4" t="str">
        <f t="shared" si="82"/>
        <v>Michael P. Niemira</v>
      </c>
      <c r="C496" s="4" t="s">
        <v>246</v>
      </c>
      <c r="D496" s="4" t="s">
        <v>195</v>
      </c>
      <c r="E496" s="4" t="str">
        <f>IF(COUNTIF($E$2:E495,"Begin: " &amp; C496 &amp; "-" &amp; D496 &amp; "-" &amp; H496)=0,"Begin: " &amp; C496 &amp; "-" &amp; D496 &amp; "-" &amp; H496,IF((C496 &amp; "-" &amp; D496 &amp; "-" &amp; H496)&lt;&gt;(C497 &amp; "-" &amp; D497 &amp; "-" &amp; H497),"End: " &amp; C496 &amp; "-" &amp; D496 &amp; "-" &amp; H496,""))</f>
        <v/>
      </c>
      <c r="F496" s="4" t="str">
        <f t="shared" si="83"/>
        <v>Wall Street Journal-CPI YoY-03-2014</v>
      </c>
      <c r="G496" s="7">
        <v>41711</v>
      </c>
      <c r="H496" s="7" t="str">
        <f t="shared" si="77"/>
        <v>03-2014</v>
      </c>
      <c r="I496" s="7" t="str">
        <f t="shared" ca="1" si="78"/>
        <v>Wall Street Journal: International Council of Shopping Centers-CPI YoY-03-2014</v>
      </c>
      <c r="J496" s="4" t="str">
        <f t="shared" ca="1" si="84"/>
        <v>CPI YoY-International Council of Shopping Centers:03-2014</v>
      </c>
      <c r="K496" t="s">
        <v>226</v>
      </c>
      <c r="BQ496">
        <v>1.6</v>
      </c>
      <c r="BS496">
        <v>1.8</v>
      </c>
      <c r="BU496">
        <v>2</v>
      </c>
      <c r="BW496">
        <v>2.2000000000000002</v>
      </c>
      <c r="BY496">
        <v>2.6</v>
      </c>
      <c r="CA496">
        <v>2.9</v>
      </c>
    </row>
    <row r="497" spans="1:79" x14ac:dyDescent="0.55000000000000004">
      <c r="A497" s="4" t="str">
        <f t="shared" ca="1" si="76"/>
        <v>High Frequency Economics</v>
      </c>
      <c r="B497" s="4" t="str">
        <f t="shared" si="82"/>
        <v>Jim O'Sullivan</v>
      </c>
      <c r="C497" s="4" t="s">
        <v>246</v>
      </c>
      <c r="D497" s="4" t="s">
        <v>195</v>
      </c>
      <c r="E497" s="4" t="str">
        <f>IF(COUNTIF($E$2:E496,"Begin: " &amp; C497 &amp; "-" &amp; D497 &amp; "-" &amp; H497)=0,"Begin: " &amp; C497 &amp; "-" &amp; D497 &amp; "-" &amp; H497,IF((C497 &amp; "-" &amp; D497 &amp; "-" &amp; H497)&lt;&gt;(C498 &amp; "-" &amp; D498 &amp; "-" &amp; H498),"End: " &amp; C497 &amp; "-" &amp; D497 &amp; "-" &amp; H497,""))</f>
        <v/>
      </c>
      <c r="F497" s="4" t="str">
        <f t="shared" si="83"/>
        <v>Wall Street Journal-CPI YoY-03-2014</v>
      </c>
      <c r="G497" s="7">
        <v>41711</v>
      </c>
      <c r="H497" s="7" t="str">
        <f t="shared" si="77"/>
        <v>03-2014</v>
      </c>
      <c r="I497" s="7" t="str">
        <f t="shared" ca="1" si="78"/>
        <v>Wall Street Journal: High Frequency Economics-CPI YoY-03-2014</v>
      </c>
      <c r="J497" s="4" t="str">
        <f t="shared" ca="1" si="84"/>
        <v>CPI YoY-High Frequency Economics:03-2014</v>
      </c>
      <c r="K497" t="s">
        <v>227</v>
      </c>
      <c r="BQ497">
        <v>2</v>
      </c>
      <c r="BS497">
        <v>2.2000000000000002</v>
      </c>
      <c r="BU497">
        <v>2.2999999999999998</v>
      </c>
      <c r="BW497">
        <v>3.5</v>
      </c>
    </row>
    <row r="498" spans="1:79" x14ac:dyDescent="0.55000000000000004">
      <c r="A498" s="4" t="str">
        <f t="shared" ca="1" si="76"/>
        <v>Macroeconomic Advisers</v>
      </c>
      <c r="B498" s="4" t="str">
        <f t="shared" si="82"/>
        <v>Dr. Joel Prakken/ Chris Varvares</v>
      </c>
      <c r="C498" s="4" t="s">
        <v>246</v>
      </c>
      <c r="D498" s="4" t="s">
        <v>195</v>
      </c>
      <c r="E498" s="4" t="str">
        <f>IF(COUNTIF($E$2:E497,"Begin: " &amp; C498 &amp; "-" &amp; D498 &amp; "-" &amp; H498)=0,"Begin: " &amp; C498 &amp; "-" &amp; D498 &amp; "-" &amp; H498,IF((C498 &amp; "-" &amp; D498 &amp; "-" &amp; H498)&lt;&gt;(C499 &amp; "-" &amp; D499 &amp; "-" &amp; H499),"End: " &amp; C498 &amp; "-" &amp; D498 &amp; "-" &amp; H498,""))</f>
        <v/>
      </c>
      <c r="F498" s="4" t="str">
        <f t="shared" si="83"/>
        <v>Wall Street Journal-CPI YoY-03-2014</v>
      </c>
      <c r="G498" s="7">
        <v>41711</v>
      </c>
      <c r="H498" s="7" t="str">
        <f t="shared" si="77"/>
        <v>03-2014</v>
      </c>
      <c r="I498" s="7" t="str">
        <f t="shared" ca="1" si="78"/>
        <v>Wall Street Journal: Macroeconomic Advisers-CPI YoY-03-2014</v>
      </c>
      <c r="J498" s="4" t="str">
        <f t="shared" ca="1" si="84"/>
        <v>CPI YoY-Macroeconomic Advisers:03-2014</v>
      </c>
      <c r="K498" t="s">
        <v>228</v>
      </c>
      <c r="BQ498">
        <v>1.79</v>
      </c>
      <c r="BS498">
        <v>1.85</v>
      </c>
      <c r="BU498">
        <v>1.58</v>
      </c>
      <c r="BW498">
        <v>1.56</v>
      </c>
      <c r="BY498">
        <v>1.85</v>
      </c>
      <c r="CA498">
        <v>1.98</v>
      </c>
    </row>
    <row r="499" spans="1:79" x14ac:dyDescent="0.55000000000000004">
      <c r="A499" s="4" t="str">
        <f t="shared" ca="1" si="76"/>
        <v>Morgan Stanley</v>
      </c>
      <c r="B499" s="4" t="str">
        <f t="shared" si="82"/>
        <v>Vincent Reinhart</v>
      </c>
      <c r="C499" s="4" t="s">
        <v>246</v>
      </c>
      <c r="D499" s="4" t="s">
        <v>195</v>
      </c>
      <c r="E499" s="4" t="str">
        <f>IF(COUNTIF($E$2:E498,"Begin: " &amp; C499 &amp; "-" &amp; D499 &amp; "-" &amp; H499)=0,"Begin: " &amp; C499 &amp; "-" &amp; D499 &amp; "-" &amp; H499,IF((C499 &amp; "-" &amp; D499 &amp; "-" &amp; H499)&lt;&gt;(C500 &amp; "-" &amp; D500 &amp; "-" &amp; H500),"End: " &amp; C499 &amp; "-" &amp; D499 &amp; "-" &amp; H499,""))</f>
        <v/>
      </c>
      <c r="F499" s="4" t="str">
        <f t="shared" si="83"/>
        <v>Wall Street Journal-CPI YoY-03-2014</v>
      </c>
      <c r="G499" s="7">
        <v>41711</v>
      </c>
      <c r="H499" s="7" t="str">
        <f t="shared" si="77"/>
        <v>03-2014</v>
      </c>
      <c r="I499" s="7" t="str">
        <f t="shared" ca="1" si="78"/>
        <v>Wall Street Journal: Morgan Stanley-CPI YoY-03-2014</v>
      </c>
      <c r="J499" s="4" t="str">
        <f t="shared" ca="1" si="84"/>
        <v>CPI YoY-Morgan Stanley:03-2014</v>
      </c>
      <c r="K499" t="s">
        <v>229</v>
      </c>
      <c r="BQ499">
        <v>1.42</v>
      </c>
      <c r="BS499">
        <v>1.21</v>
      </c>
      <c r="BU499">
        <v>1.58</v>
      </c>
      <c r="BW499">
        <v>1.23</v>
      </c>
    </row>
    <row r="500" spans="1:79" x14ac:dyDescent="0.55000000000000004">
      <c r="A500" s="4" t="str">
        <f t="shared" ca="1" si="76"/>
        <v>RDQ Economics</v>
      </c>
      <c r="B500" s="4" t="str">
        <f t="shared" si="82"/>
        <v>John Ryding/Conrad DeQuadros</v>
      </c>
      <c r="C500" s="4" t="s">
        <v>246</v>
      </c>
      <c r="D500" s="4" t="s">
        <v>195</v>
      </c>
      <c r="E500" s="4" t="str">
        <f>IF(COUNTIF($E$2:E499,"Begin: " &amp; C500 &amp; "-" &amp; D500 &amp; "-" &amp; H500)=0,"Begin: " &amp; C500 &amp; "-" &amp; D500 &amp; "-" &amp; H500,IF((C500 &amp; "-" &amp; D500 &amp; "-" &amp; H500)&lt;&gt;(C501 &amp; "-" &amp; D501 &amp; "-" &amp; H501),"End: " &amp; C500 &amp; "-" &amp; D500 &amp; "-" &amp; H500,""))</f>
        <v/>
      </c>
      <c r="F500" s="4" t="str">
        <f t="shared" si="83"/>
        <v>Wall Street Journal-CPI YoY-03-2014</v>
      </c>
      <c r="G500" s="7">
        <v>41711</v>
      </c>
      <c r="H500" s="7" t="str">
        <f t="shared" si="77"/>
        <v>03-2014</v>
      </c>
      <c r="I500" s="7" t="str">
        <f t="shared" ca="1" si="78"/>
        <v>Wall Street Journal: RDQ Economics-CPI YoY-03-2014</v>
      </c>
      <c r="J500" s="4" t="str">
        <f t="shared" ca="1" si="84"/>
        <v>CPI YoY-RDQ Economics:03-2014</v>
      </c>
      <c r="K500" t="s">
        <v>230</v>
      </c>
      <c r="BQ500">
        <v>1.6</v>
      </c>
      <c r="BS500">
        <v>1.6</v>
      </c>
      <c r="BU500">
        <v>1.8</v>
      </c>
      <c r="BW500">
        <v>2.1</v>
      </c>
    </row>
    <row r="501" spans="1:79" x14ac:dyDescent="0.55000000000000004">
      <c r="A501" s="4" t="str">
        <f t="shared" ca="1" si="76"/>
        <v>Pantheon Macroeconomics</v>
      </c>
      <c r="B501" s="4" t="str">
        <f t="shared" si="82"/>
        <v>Ian Shepherdson</v>
      </c>
      <c r="C501" s="4" t="s">
        <v>246</v>
      </c>
      <c r="D501" s="4" t="s">
        <v>195</v>
      </c>
      <c r="E501" s="4" t="str">
        <f>IF(COUNTIF($E$2:E500,"Begin: " &amp; C501 &amp; "-" &amp; D501 &amp; "-" &amp; H501)=0,"Begin: " &amp; C501 &amp; "-" &amp; D501 &amp; "-" &amp; H501,IF((C501 &amp; "-" &amp; D501 &amp; "-" &amp; H501)&lt;&gt;(C502 &amp; "-" &amp; D502 &amp; "-" &amp; H502),"End: " &amp; C501 &amp; "-" &amp; D501 &amp; "-" &amp; H501,""))</f>
        <v/>
      </c>
      <c r="F501" s="4" t="str">
        <f t="shared" si="83"/>
        <v>Wall Street Journal-CPI YoY-03-2014</v>
      </c>
      <c r="G501" s="7">
        <v>41711</v>
      </c>
      <c r="H501" s="7" t="str">
        <f t="shared" si="77"/>
        <v>03-2014</v>
      </c>
      <c r="I501" s="7" t="str">
        <f t="shared" ca="1" si="78"/>
        <v>Wall Street Journal: Pantheon Macroeconomics-CPI YoY-03-2014</v>
      </c>
      <c r="J501" s="4" t="str">
        <f t="shared" ca="1" si="84"/>
        <v>CPI YoY-Pantheon Macroeconomics:03-2014</v>
      </c>
      <c r="K501" t="s">
        <v>231</v>
      </c>
      <c r="BQ501">
        <v>1.7</v>
      </c>
      <c r="BS501">
        <v>2</v>
      </c>
      <c r="BU501">
        <v>2.2000000000000002</v>
      </c>
      <c r="BW501">
        <v>2.5</v>
      </c>
      <c r="BY501">
        <v>2.5</v>
      </c>
      <c r="CA501">
        <v>2.5</v>
      </c>
    </row>
    <row r="502" spans="1:79" x14ac:dyDescent="0.55000000000000004">
      <c r="A502" s="4" t="str">
        <f t="shared" ca="1" si="76"/>
        <v>Wells Fargo &amp; Co.</v>
      </c>
      <c r="B502" s="4" t="str">
        <f t="shared" si="82"/>
        <v>John Silvia</v>
      </c>
      <c r="C502" s="4" t="s">
        <v>246</v>
      </c>
      <c r="D502" s="4" t="s">
        <v>195</v>
      </c>
      <c r="E502" s="4" t="str">
        <f>IF(COUNTIF($E$2:E501,"Begin: " &amp; C502 &amp; "-" &amp; D502 &amp; "-" &amp; H502)=0,"Begin: " &amp; C502 &amp; "-" &amp; D502 &amp; "-" &amp; H502,IF((C502 &amp; "-" &amp; D502 &amp; "-" &amp; H502)&lt;&gt;(C503 &amp; "-" &amp; D503 &amp; "-" &amp; H503),"End: " &amp; C502 &amp; "-" &amp; D502 &amp; "-" &amp; H502,""))</f>
        <v/>
      </c>
      <c r="F502" s="4" t="str">
        <f t="shared" si="83"/>
        <v>Wall Street Journal-CPI YoY-03-2014</v>
      </c>
      <c r="G502" s="7">
        <v>41711</v>
      </c>
      <c r="H502" s="7" t="str">
        <f t="shared" si="77"/>
        <v>03-2014</v>
      </c>
      <c r="I502" s="7" t="str">
        <f t="shared" ca="1" si="78"/>
        <v>Wall Street Journal: Wells Fargo &amp; Co.-CPI YoY-03-2014</v>
      </c>
      <c r="J502" s="4" t="str">
        <f t="shared" ca="1" si="84"/>
        <v>CPI YoY-Wells Fargo &amp; Co.:03-2014</v>
      </c>
      <c r="K502" t="s">
        <v>232</v>
      </c>
      <c r="BQ502">
        <v>1.7</v>
      </c>
      <c r="BS502">
        <v>1.95</v>
      </c>
      <c r="BU502">
        <v>2.0499999999999998</v>
      </c>
      <c r="BW502">
        <v>2.2400000000000002</v>
      </c>
    </row>
    <row r="503" spans="1:79" x14ac:dyDescent="0.55000000000000004">
      <c r="A503" s="4" t="str">
        <f t="shared" ca="1" si="76"/>
        <v>Decision Economics, Inc.</v>
      </c>
      <c r="B503" s="4" t="str">
        <f t="shared" si="82"/>
        <v>Allen Sinai</v>
      </c>
      <c r="C503" s="4" t="s">
        <v>246</v>
      </c>
      <c r="D503" s="4" t="s">
        <v>195</v>
      </c>
      <c r="E503" s="4" t="str">
        <f>IF(COUNTIF($E$2:E502,"Begin: " &amp; C503 &amp; "-" &amp; D503 &amp; "-" &amp; H503)=0,"Begin: " &amp; C503 &amp; "-" &amp; D503 &amp; "-" &amp; H503,IF((C503 &amp; "-" &amp; D503 &amp; "-" &amp; H503)&lt;&gt;(C504 &amp; "-" &amp; D504 &amp; "-" &amp; H504),"End: " &amp; C503 &amp; "-" &amp; D503 &amp; "-" &amp; H503,""))</f>
        <v/>
      </c>
      <c r="F503" s="4" t="str">
        <f t="shared" si="83"/>
        <v>Wall Street Journal-CPI YoY-03-2014</v>
      </c>
      <c r="G503" s="7">
        <v>41711</v>
      </c>
      <c r="H503" s="7" t="str">
        <f t="shared" si="77"/>
        <v>03-2014</v>
      </c>
      <c r="I503" s="7" t="str">
        <f t="shared" ca="1" si="78"/>
        <v>Wall Street Journal: Decision Economics, Inc.-CPI YoY-03-2014</v>
      </c>
      <c r="J503" s="4" t="str">
        <f t="shared" ca="1" si="84"/>
        <v>CPI YoY-Decision Economics, Inc.:03-2014</v>
      </c>
      <c r="K503" t="s">
        <v>233</v>
      </c>
      <c r="BQ503">
        <v>1.6</v>
      </c>
      <c r="BS503">
        <v>1.9</v>
      </c>
      <c r="BU503">
        <v>2</v>
      </c>
      <c r="BW503">
        <v>2.2000000000000002</v>
      </c>
      <c r="BY503">
        <v>2.2999999999999998</v>
      </c>
      <c r="CA503">
        <v>2.4</v>
      </c>
    </row>
    <row r="504" spans="1:79" x14ac:dyDescent="0.55000000000000004">
      <c r="A504" s="4" t="str">
        <f t="shared" ca="1" si="76"/>
        <v>Parsec Financial</v>
      </c>
      <c r="B504" s="4" t="str">
        <f t="shared" si="82"/>
        <v>James F. Smith</v>
      </c>
      <c r="C504" s="4" t="s">
        <v>246</v>
      </c>
      <c r="D504" s="4" t="s">
        <v>195</v>
      </c>
      <c r="E504" s="4" t="str">
        <f>IF(COUNTIF($E$2:E503,"Begin: " &amp; C504 &amp; "-" &amp; D504 &amp; "-" &amp; H504)=0,"Begin: " &amp; C504 &amp; "-" &amp; D504 &amp; "-" &amp; H504,IF((C504 &amp; "-" &amp; D504 &amp; "-" &amp; H504)&lt;&gt;(C505 &amp; "-" &amp; D505 &amp; "-" &amp; H505),"End: " &amp; C504 &amp; "-" &amp; D504 &amp; "-" &amp; H504,""))</f>
        <v/>
      </c>
      <c r="F504" s="4" t="str">
        <f t="shared" si="83"/>
        <v>Wall Street Journal-CPI YoY-03-2014</v>
      </c>
      <c r="G504" s="7">
        <v>41711</v>
      </c>
      <c r="H504" s="7" t="str">
        <f t="shared" si="77"/>
        <v>03-2014</v>
      </c>
      <c r="I504" s="7" t="str">
        <f t="shared" ca="1" si="78"/>
        <v>Wall Street Journal: Parsec Financial-CPI YoY-03-2014</v>
      </c>
      <c r="J504" s="4" t="str">
        <f t="shared" ca="1" si="84"/>
        <v>CPI YoY-Parsec Financial:03-2014</v>
      </c>
      <c r="K504" t="s">
        <v>234</v>
      </c>
      <c r="BQ504">
        <v>1</v>
      </c>
      <c r="BS504">
        <v>1.1000000000000001</v>
      </c>
      <c r="BU504">
        <v>1.2</v>
      </c>
      <c r="BW504">
        <v>1.3</v>
      </c>
      <c r="BY504">
        <v>1.4</v>
      </c>
      <c r="CA504">
        <v>1.5</v>
      </c>
    </row>
    <row r="505" spans="1:79" x14ac:dyDescent="0.55000000000000004">
      <c r="A505" s="4" t="str">
        <f t="shared" ca="1" si="76"/>
        <v>Univ of Central FL</v>
      </c>
      <c r="B505" s="4" t="str">
        <f t="shared" si="82"/>
        <v>Sean M. Snaith</v>
      </c>
      <c r="C505" s="4" t="s">
        <v>246</v>
      </c>
      <c r="D505" s="4" t="s">
        <v>195</v>
      </c>
      <c r="E505" s="4" t="str">
        <f>IF(COUNTIF($E$2:E504,"Begin: " &amp; C505 &amp; "-" &amp; D505 &amp; "-" &amp; H505)=0,"Begin: " &amp; C505 &amp; "-" &amp; D505 &amp; "-" &amp; H505,IF((C505 &amp; "-" &amp; D505 &amp; "-" &amp; H505)&lt;&gt;(C506 &amp; "-" &amp; D506 &amp; "-" &amp; H506),"End: " &amp; C505 &amp; "-" &amp; D505 &amp; "-" &amp; H505,""))</f>
        <v/>
      </c>
      <c r="F505" s="4" t="str">
        <f t="shared" si="83"/>
        <v>Wall Street Journal-CPI YoY-03-2014</v>
      </c>
      <c r="G505" s="7">
        <v>41711</v>
      </c>
      <c r="H505" s="7" t="str">
        <f t="shared" si="77"/>
        <v>03-2014</v>
      </c>
      <c r="I505" s="7" t="str">
        <f t="shared" ca="1" si="78"/>
        <v>Wall Street Journal: Univ of Central FL-CPI YoY-03-2014</v>
      </c>
      <c r="J505" s="4" t="str">
        <f t="shared" ca="1" si="84"/>
        <v>CPI YoY-Univ of Central FL:03-2014</v>
      </c>
      <c r="K505" t="s">
        <v>235</v>
      </c>
      <c r="BQ505">
        <v>1.4</v>
      </c>
      <c r="BS505">
        <v>1.6</v>
      </c>
      <c r="BU505">
        <v>1.9</v>
      </c>
      <c r="BW505">
        <v>1.6</v>
      </c>
      <c r="BY505">
        <v>1.7</v>
      </c>
      <c r="CA505">
        <v>1.6</v>
      </c>
    </row>
    <row r="506" spans="1:79" x14ac:dyDescent="0.55000000000000004">
      <c r="A506" s="4" t="str">
        <f t="shared" ca="1" si="76"/>
        <v>California State University</v>
      </c>
      <c r="B506" s="4" t="str">
        <f t="shared" si="82"/>
        <v>Sung Won Sohn</v>
      </c>
      <c r="C506" s="4" t="s">
        <v>246</v>
      </c>
      <c r="D506" s="4" t="s">
        <v>195</v>
      </c>
      <c r="E506" s="4" t="str">
        <f>IF(COUNTIF($E$2:E505,"Begin: " &amp; C506 &amp; "-" &amp; D506 &amp; "-" &amp; H506)=0,"Begin: " &amp; C506 &amp; "-" &amp; D506 &amp; "-" &amp; H506,IF((C506 &amp; "-" &amp; D506 &amp; "-" &amp; H506)&lt;&gt;(C507 &amp; "-" &amp; D507 &amp; "-" &amp; H507),"End: " &amp; C506 &amp; "-" &amp; D506 &amp; "-" &amp; H506,""))</f>
        <v/>
      </c>
      <c r="F506" s="4" t="str">
        <f t="shared" si="83"/>
        <v>Wall Street Journal-CPI YoY-03-2014</v>
      </c>
      <c r="G506" s="7">
        <v>41711</v>
      </c>
      <c r="H506" s="7" t="str">
        <f t="shared" si="77"/>
        <v>03-2014</v>
      </c>
      <c r="I506" s="7" t="str">
        <f t="shared" ca="1" si="78"/>
        <v>Wall Street Journal: California State University-CPI YoY-03-2014</v>
      </c>
      <c r="J506" s="4" t="str">
        <f t="shared" ca="1" si="84"/>
        <v>CPI YoY-California State University:03-2014</v>
      </c>
      <c r="K506" t="s">
        <v>236</v>
      </c>
      <c r="BQ506">
        <v>1.9</v>
      </c>
      <c r="BS506">
        <v>2</v>
      </c>
      <c r="BU506">
        <v>2</v>
      </c>
      <c r="BW506">
        <v>1.9</v>
      </c>
      <c r="BY506">
        <v>1.7</v>
      </c>
      <c r="CA506">
        <v>2.1</v>
      </c>
    </row>
    <row r="507" spans="1:79" x14ac:dyDescent="0.55000000000000004">
      <c r="A507" s="4" t="str">
        <f t="shared" ca="1" si="76"/>
        <v>CSFB</v>
      </c>
      <c r="B507" s="4" t="str">
        <f t="shared" si="82"/>
        <v>Neal Soss</v>
      </c>
      <c r="C507" s="4" t="s">
        <v>246</v>
      </c>
      <c r="D507" s="4" t="s">
        <v>195</v>
      </c>
      <c r="E507" s="4" t="str">
        <f>IF(COUNTIF($E$2:E506,"Begin: " &amp; C507 &amp; "-" &amp; D507 &amp; "-" &amp; H507)=0,"Begin: " &amp; C507 &amp; "-" &amp; D507 &amp; "-" &amp; H507,IF((C507 &amp; "-" &amp; D507 &amp; "-" &amp; H507)&lt;&gt;(C508 &amp; "-" &amp; D508 &amp; "-" &amp; H508),"End: " &amp; C507 &amp; "-" &amp; D507 &amp; "-" &amp; H507,""))</f>
        <v/>
      </c>
      <c r="F507" s="4" t="str">
        <f t="shared" si="83"/>
        <v>Wall Street Journal-CPI YoY-03-2014</v>
      </c>
      <c r="G507" s="7">
        <v>41711</v>
      </c>
      <c r="H507" s="7" t="str">
        <f t="shared" si="77"/>
        <v>03-2014</v>
      </c>
      <c r="I507" s="7" t="str">
        <f t="shared" ca="1" si="78"/>
        <v>Wall Street Journal: CSFB-CPI YoY-03-2014</v>
      </c>
      <c r="J507" s="4" t="str">
        <f t="shared" ca="1" si="84"/>
        <v>CPI YoY-CSFB:03-2014</v>
      </c>
      <c r="K507" t="s">
        <v>237</v>
      </c>
      <c r="BQ507">
        <v>1.6</v>
      </c>
      <c r="BS507">
        <v>1.8</v>
      </c>
      <c r="BU507">
        <v>1.8</v>
      </c>
      <c r="BW507">
        <v>1.8</v>
      </c>
    </row>
    <row r="508" spans="1:79" x14ac:dyDescent="0.55000000000000004">
      <c r="A508" s="4" t="str">
        <f t="shared" ca="1" si="76"/>
        <v>Pierpont Securities</v>
      </c>
      <c r="B508" s="4" t="str">
        <f t="shared" si="82"/>
        <v>Stephen Stanley</v>
      </c>
      <c r="C508" s="4" t="s">
        <v>246</v>
      </c>
      <c r="D508" s="4" t="s">
        <v>195</v>
      </c>
      <c r="E508" s="4" t="str">
        <f>IF(COUNTIF($E$2:E507,"Begin: " &amp; C508 &amp; "-" &amp; D508 &amp; "-" &amp; H508)=0,"Begin: " &amp; C508 &amp; "-" &amp; D508 &amp; "-" &amp; H508,IF((C508 &amp; "-" &amp; D508 &amp; "-" &amp; H508)&lt;&gt;(C509 &amp; "-" &amp; D509 &amp; "-" &amp; H509),"End: " &amp; C508 &amp; "-" &amp; D508 &amp; "-" &amp; H508,""))</f>
        <v/>
      </c>
      <c r="F508" s="4" t="str">
        <f t="shared" si="83"/>
        <v>Wall Street Journal-CPI YoY-03-2014</v>
      </c>
      <c r="G508" s="7">
        <v>41711</v>
      </c>
      <c r="H508" s="7" t="str">
        <f t="shared" si="77"/>
        <v>03-2014</v>
      </c>
      <c r="I508" s="7" t="str">
        <f t="shared" ca="1" si="78"/>
        <v>Wall Street Journal: Pierpont Securities-CPI YoY-03-2014</v>
      </c>
      <c r="J508" s="4" t="str">
        <f t="shared" ca="1" si="84"/>
        <v>CPI YoY-Pierpont Securities:03-2014</v>
      </c>
      <c r="K508" t="s">
        <v>238</v>
      </c>
      <c r="BQ508">
        <v>1.7</v>
      </c>
      <c r="BS508">
        <v>2</v>
      </c>
      <c r="BU508">
        <v>2.2000000000000002</v>
      </c>
      <c r="BW508">
        <v>2.4</v>
      </c>
      <c r="BY508">
        <v>2.6</v>
      </c>
      <c r="CA508">
        <v>2.8</v>
      </c>
    </row>
    <row r="509" spans="1:79" x14ac:dyDescent="0.55000000000000004">
      <c r="A509" s="4" t="str">
        <f t="shared" ca="1" si="76"/>
        <v>Economic Analysis Associates Inc.</v>
      </c>
      <c r="B509" s="4" t="str">
        <f t="shared" si="82"/>
        <v>Susan M. Sterne</v>
      </c>
      <c r="C509" s="4" t="s">
        <v>246</v>
      </c>
      <c r="D509" s="4" t="s">
        <v>195</v>
      </c>
      <c r="E509" s="4" t="str">
        <f>IF(COUNTIF($E$2:E508,"Begin: " &amp; C509 &amp; "-" &amp; D509 &amp; "-" &amp; H509)=0,"Begin: " &amp; C509 &amp; "-" &amp; D509 &amp; "-" &amp; H509,IF((C509 &amp; "-" &amp; D509 &amp; "-" &amp; H509)&lt;&gt;(C510 &amp; "-" &amp; D510 &amp; "-" &amp; H510),"End: " &amp; C509 &amp; "-" &amp; D509 &amp; "-" &amp; H509,""))</f>
        <v/>
      </c>
      <c r="F509" s="4" t="str">
        <f t="shared" si="83"/>
        <v>Wall Street Journal-CPI YoY-03-2014</v>
      </c>
      <c r="G509" s="7">
        <v>41711</v>
      </c>
      <c r="H509" s="7" t="str">
        <f t="shared" si="77"/>
        <v>03-2014</v>
      </c>
      <c r="I509" s="7" t="str">
        <f t="shared" ca="1" si="78"/>
        <v>Wall Street Journal: Economic Analysis Associates Inc.-CPI YoY-03-2014</v>
      </c>
      <c r="J509" s="4" t="str">
        <f t="shared" ca="1" si="84"/>
        <v>CPI YoY-Economic Analysis Associates Inc.:03-2014</v>
      </c>
      <c r="K509" t="s">
        <v>239</v>
      </c>
      <c r="BQ509">
        <v>1.9</v>
      </c>
      <c r="BS509">
        <v>2.5</v>
      </c>
      <c r="BU509">
        <v>2.2000000000000002</v>
      </c>
      <c r="BW509">
        <v>2.1</v>
      </c>
      <c r="BY509">
        <v>2</v>
      </c>
      <c r="CA509">
        <v>1.7</v>
      </c>
    </row>
    <row r="510" spans="1:79" x14ac:dyDescent="0.55000000000000004">
      <c r="A510" s="4" t="str">
        <f t="shared" ca="1" si="76"/>
        <v>Mesirow Financial</v>
      </c>
      <c r="B510" s="4" t="str">
        <f t="shared" si="82"/>
        <v>Diane Swonk</v>
      </c>
      <c r="C510" s="4" t="s">
        <v>246</v>
      </c>
      <c r="D510" s="4" t="s">
        <v>195</v>
      </c>
      <c r="E510" s="4" t="str">
        <f>IF(COUNTIF($E$2:E509,"Begin: " &amp; C510 &amp; "-" &amp; D510 &amp; "-" &amp; H510)=0,"Begin: " &amp; C510 &amp; "-" &amp; D510 &amp; "-" &amp; H510,IF((C510 &amp; "-" &amp; D510 &amp; "-" &amp; H510)&lt;&gt;(C511 &amp; "-" &amp; D511 &amp; "-" &amp; H511),"End: " &amp; C510 &amp; "-" &amp; D510 &amp; "-" &amp; H510,""))</f>
        <v/>
      </c>
      <c r="F510" s="4" t="str">
        <f t="shared" si="83"/>
        <v>Wall Street Journal-CPI YoY-03-2014</v>
      </c>
      <c r="G510" s="7">
        <v>41711</v>
      </c>
      <c r="H510" s="7" t="str">
        <f t="shared" si="77"/>
        <v>03-2014</v>
      </c>
      <c r="I510" s="7" t="str">
        <f t="shared" ca="1" si="78"/>
        <v>Wall Street Journal: Mesirow Financial-CPI YoY-03-2014</v>
      </c>
      <c r="J510" s="4" t="str">
        <f t="shared" ca="1" si="84"/>
        <v>CPI YoY-Mesirow Financial:03-2014</v>
      </c>
      <c r="K510" t="s">
        <v>240</v>
      </c>
      <c r="BQ510">
        <v>1.5</v>
      </c>
      <c r="BS510">
        <v>1.7</v>
      </c>
      <c r="BU510">
        <v>1.7</v>
      </c>
      <c r="BW510">
        <v>2</v>
      </c>
      <c r="BY510">
        <v>2</v>
      </c>
      <c r="CA510">
        <v>2</v>
      </c>
    </row>
    <row r="511" spans="1:79" x14ac:dyDescent="0.55000000000000004">
      <c r="A511" s="4" t="str">
        <f t="shared" ca="1" si="76"/>
        <v>The Northern Trust</v>
      </c>
      <c r="B511" s="4" t="str">
        <f t="shared" si="82"/>
        <v xml:space="preserve">Carl Tannenbaum </v>
      </c>
      <c r="C511" s="4" t="s">
        <v>246</v>
      </c>
      <c r="D511" s="4" t="s">
        <v>195</v>
      </c>
      <c r="E511" s="4" t="str">
        <f>IF(COUNTIF($E$2:E510,"Begin: " &amp; C511 &amp; "-" &amp; D511 &amp; "-" &amp; H511)=0,"Begin: " &amp; C511 &amp; "-" &amp; D511 &amp; "-" &amp; H511,IF((C511 &amp; "-" &amp; D511 &amp; "-" &amp; H511)&lt;&gt;(C512 &amp; "-" &amp; D512 &amp; "-" &amp; H512),"End: " &amp; C511 &amp; "-" &amp; D511 &amp; "-" &amp; H511,""))</f>
        <v/>
      </c>
      <c r="F511" s="4" t="str">
        <f t="shared" si="83"/>
        <v>Wall Street Journal-CPI YoY-03-2014</v>
      </c>
      <c r="G511" s="7">
        <v>41711</v>
      </c>
      <c r="H511" s="7" t="str">
        <f t="shared" si="77"/>
        <v>03-2014</v>
      </c>
      <c r="I511" s="7" t="str">
        <f t="shared" ca="1" si="78"/>
        <v>Wall Street Journal: The Northern Trust-CPI YoY-03-2014</v>
      </c>
      <c r="J511" s="4" t="str">
        <f t="shared" ca="1" si="84"/>
        <v>CPI YoY-The Northern Trust:03-2014</v>
      </c>
      <c r="K511" t="s">
        <v>241</v>
      </c>
      <c r="BQ511">
        <v>1.7</v>
      </c>
      <c r="BS511">
        <v>1.8</v>
      </c>
      <c r="BU511">
        <v>2.1</v>
      </c>
      <c r="BW511">
        <v>2.2000000000000002</v>
      </c>
      <c r="BY511">
        <v>2.2999999999999998</v>
      </c>
      <c r="CA511">
        <v>2.2999999999999998</v>
      </c>
    </row>
    <row r="512" spans="1:79" x14ac:dyDescent="0.55000000000000004">
      <c r="A512" s="4" t="str">
        <f t="shared" ca="1" si="76"/>
        <v>The Conference Board</v>
      </c>
      <c r="B512" s="4" t="str">
        <f t="shared" si="82"/>
        <v>Bart van Ark</v>
      </c>
      <c r="C512" s="4" t="s">
        <v>246</v>
      </c>
      <c r="D512" s="4" t="s">
        <v>195</v>
      </c>
      <c r="E512" s="4" t="str">
        <f>IF(COUNTIF($E$2:E511,"Begin: " &amp; C512 &amp; "-" &amp; D512 &amp; "-" &amp; H512)=0,"Begin: " &amp; C512 &amp; "-" &amp; D512 &amp; "-" &amp; H512,IF((C512 &amp; "-" &amp; D512 &amp; "-" &amp; H512)&lt;&gt;(C513 &amp; "-" &amp; D513 &amp; "-" &amp; H513),"End: " &amp; C512 &amp; "-" &amp; D512 &amp; "-" &amp; H512,""))</f>
        <v/>
      </c>
      <c r="F512" s="4" t="str">
        <f t="shared" si="83"/>
        <v>Wall Street Journal-CPI YoY-03-2014</v>
      </c>
      <c r="G512" s="7">
        <v>41711</v>
      </c>
      <c r="H512" s="7" t="str">
        <f t="shared" si="77"/>
        <v>03-2014</v>
      </c>
      <c r="I512" s="7" t="str">
        <f t="shared" ca="1" si="78"/>
        <v>Wall Street Journal: The Conference Board-CPI YoY-03-2014</v>
      </c>
      <c r="J512" s="4" t="str">
        <f t="shared" ca="1" si="84"/>
        <v>CPI YoY-The Conference Board:03-2014</v>
      </c>
      <c r="K512" t="s">
        <v>242</v>
      </c>
      <c r="BQ512">
        <v>2</v>
      </c>
      <c r="BS512">
        <v>2</v>
      </c>
      <c r="BU512">
        <v>2.2000000000000002</v>
      </c>
      <c r="BW512">
        <v>2.2999999999999998</v>
      </c>
    </row>
    <row r="513" spans="1:79" x14ac:dyDescent="0.55000000000000004">
      <c r="A513" s="4" t="str">
        <f t="shared" ca="1" si="76"/>
        <v>First Trust Adv.</v>
      </c>
      <c r="B513" s="4" t="str">
        <f t="shared" si="82"/>
        <v>Brian S. Wesbury/ Robert Stein</v>
      </c>
      <c r="C513" s="4" t="s">
        <v>246</v>
      </c>
      <c r="D513" s="4" t="s">
        <v>195</v>
      </c>
      <c r="E513" s="4" t="str">
        <f>IF(COUNTIF($E$2:E512,"Begin: " &amp; C513 &amp; "-" &amp; D513 &amp; "-" &amp; H513)=0,"Begin: " &amp; C513 &amp; "-" &amp; D513 &amp; "-" &amp; H513,IF((C513 &amp; "-" &amp; D513 &amp; "-" &amp; H513)&lt;&gt;(C514 &amp; "-" &amp; D514 &amp; "-" &amp; H514),"End: " &amp; C513 &amp; "-" &amp; D513 &amp; "-" &amp; H513,""))</f>
        <v/>
      </c>
      <c r="F513" s="4" t="str">
        <f t="shared" si="83"/>
        <v>Wall Street Journal-CPI YoY-03-2014</v>
      </c>
      <c r="G513" s="7">
        <v>41711</v>
      </c>
      <c r="H513" s="7" t="str">
        <f t="shared" si="77"/>
        <v>03-2014</v>
      </c>
      <c r="I513" s="7" t="str">
        <f t="shared" ca="1" si="78"/>
        <v>Wall Street Journal: First Trust Adv.-CPI YoY-03-2014</v>
      </c>
      <c r="J513" s="4" t="str">
        <f t="shared" ca="1" si="84"/>
        <v>CPI YoY-First Trust Adv.:03-2014</v>
      </c>
      <c r="K513" t="s">
        <v>243</v>
      </c>
      <c r="BQ513">
        <v>1.8</v>
      </c>
      <c r="BS513">
        <v>2</v>
      </c>
      <c r="BU513">
        <v>2.2999999999999998</v>
      </c>
      <c r="BW513">
        <v>2.5</v>
      </c>
      <c r="BY513">
        <v>2.8</v>
      </c>
      <c r="CA513">
        <v>3</v>
      </c>
    </row>
    <row r="514" spans="1:79" x14ac:dyDescent="0.55000000000000004">
      <c r="A514" s="4" t="str">
        <f t="shared" ref="A514:A577" ca="1" si="85">IF(C514="GIOA",INDEX(List_AnonymousForecasters,MATCH(LEFT(K514,FIND(":",K514,1)-1),List_IndividualForecasters,0),1),INDEX(List_FirmNamesOmega,MATCH(LEFT(K514,FIND(":",K514,1)-1),List_FirmNamesAlpha,0),1))</f>
        <v>The Heritage Foundation</v>
      </c>
      <c r="B514" s="4" t="str">
        <f t="shared" si="82"/>
        <v>William T. Wilson</v>
      </c>
      <c r="C514" s="4" t="s">
        <v>246</v>
      </c>
      <c r="D514" s="4" t="s">
        <v>195</v>
      </c>
      <c r="E514" s="4" t="str">
        <f>IF(COUNTIF($E$2:E513,"Begin: " &amp; C514 &amp; "-" &amp; D514 &amp; "-" &amp; H514)=0,"Begin: " &amp; C514 &amp; "-" &amp; D514 &amp; "-" &amp; H514,IF((C514 &amp; "-" &amp; D514 &amp; "-" &amp; H514)&lt;&gt;(C515 &amp; "-" &amp; D515 &amp; "-" &amp; H515),"End: " &amp; C514 &amp; "-" &amp; D514 &amp; "-" &amp; H514,""))</f>
        <v/>
      </c>
      <c r="F514" s="4" t="str">
        <f t="shared" si="83"/>
        <v>Wall Street Journal-CPI YoY-03-2014</v>
      </c>
      <c r="G514" s="7">
        <v>41711</v>
      </c>
      <c r="H514" s="7" t="str">
        <f t="shared" si="77"/>
        <v>03-2014</v>
      </c>
      <c r="I514" s="7" t="str">
        <f t="shared" ca="1" si="78"/>
        <v>Wall Street Journal: The Heritage Foundation-CPI YoY-03-2014</v>
      </c>
      <c r="J514" s="4" t="str">
        <f t="shared" ca="1" si="84"/>
        <v>CPI YoY-The Heritage Foundation:03-2014</v>
      </c>
      <c r="K514" t="s">
        <v>244</v>
      </c>
      <c r="BQ514">
        <v>1.5</v>
      </c>
      <c r="BS514">
        <v>1.7</v>
      </c>
      <c r="BU514">
        <v>1.8</v>
      </c>
      <c r="BW514">
        <v>1.8</v>
      </c>
      <c r="BY514">
        <v>2</v>
      </c>
      <c r="CA514">
        <v>2</v>
      </c>
    </row>
    <row r="515" spans="1:79" x14ac:dyDescent="0.55000000000000004">
      <c r="A515" s="4" t="str">
        <f t="shared" ca="1" si="85"/>
        <v>National Association of Realtors</v>
      </c>
      <c r="B515" s="4" t="str">
        <f t="shared" si="82"/>
        <v>Lawrence Yun</v>
      </c>
      <c r="C515" s="4" t="s">
        <v>246</v>
      </c>
      <c r="D515" s="4" t="s">
        <v>195</v>
      </c>
      <c r="E515" s="4" t="str">
        <f>IF(COUNTIF($E$2:E514,"Begin: " &amp; C515 &amp; "-" &amp; D515 &amp; "-" &amp; H515)=0,"Begin: " &amp; C515 &amp; "-" &amp; D515 &amp; "-" &amp; H515,IF((C515 &amp; "-" &amp; D515 &amp; "-" &amp; H515)&lt;&gt;(C516 &amp; "-" &amp; D516 &amp; "-" &amp; H516),"End: " &amp; C515 &amp; "-" &amp; D515 &amp; "-" &amp; H515,""))</f>
        <v>End: Wall Street Journal-CPI YoY-03-2014</v>
      </c>
      <c r="F515" s="4" t="str">
        <f t="shared" si="83"/>
        <v>Wall Street Journal-CPI YoY-03-2014</v>
      </c>
      <c r="G515" s="7">
        <v>41711</v>
      </c>
      <c r="H515" s="7" t="str">
        <f t="shared" ref="H515:H578" si="86">TEXT(MONTH(G515),"00") &amp; "-" &amp; TEXT(YEAR(G515),"0000")</f>
        <v>03-2014</v>
      </c>
      <c r="I515" s="7" t="str">
        <f t="shared" ref="I515:I578" ca="1" si="87">C515 &amp; ": " &amp; A515 &amp; "-" &amp; D515 &amp; "-" &amp; H515</f>
        <v>Wall Street Journal: National Association of Realtors-CPI YoY-03-2014</v>
      </c>
      <c r="J515" s="4" t="str">
        <f t="shared" ca="1" si="84"/>
        <v>CPI YoY-National Association of Realtors:03-2014</v>
      </c>
      <c r="K515" t="s">
        <v>245</v>
      </c>
      <c r="BQ515">
        <v>2.1</v>
      </c>
      <c r="BS515">
        <v>2.7</v>
      </c>
      <c r="BU515">
        <v>3.3</v>
      </c>
      <c r="BW515">
        <v>3.7</v>
      </c>
      <c r="BY515">
        <v>3.5</v>
      </c>
      <c r="CA515">
        <v>3.3</v>
      </c>
    </row>
    <row r="516" spans="1:79" x14ac:dyDescent="0.55000000000000004">
      <c r="A516" s="4" t="str">
        <f t="shared" ca="1" si="85"/>
        <v>Nomura</v>
      </c>
      <c r="B516" s="4" t="str">
        <f t="shared" ref="B516" si="88">MID(K516,FIND(":",K516,1)+2,LEN(K516)-FIND(":",K516,1))</f>
        <v>Lewis Alexander</v>
      </c>
      <c r="C516" s="4" t="s">
        <v>246</v>
      </c>
      <c r="D516" s="4" t="s">
        <v>97</v>
      </c>
      <c r="E516" s="4" t="str">
        <f>IF(COUNTIF($E$2:E515,"Begin: " &amp; C516 &amp; "-" &amp; D516 &amp; "-" &amp; H516)=0,"Begin: " &amp; C516 &amp; "-" &amp; D516 &amp; "-" &amp; H516,IF((C516 &amp; "-" &amp; D516 &amp; "-" &amp; H516)&lt;&gt;(C517 &amp; "-" &amp; D517 &amp; "-" &amp; H517),"End: " &amp; C516 &amp; "-" &amp; D516 &amp; "-" &amp; H516,""))</f>
        <v>Begin: Wall Street Journal-Unemployment Rate-03-2014</v>
      </c>
      <c r="F516" s="4" t="str">
        <f t="shared" ref="F516" si="89">C516 &amp; "-" &amp; D516 &amp; "-" &amp; H516</f>
        <v>Wall Street Journal-Unemployment Rate-03-2014</v>
      </c>
      <c r="G516" s="7">
        <v>41711</v>
      </c>
      <c r="H516" s="7" t="str">
        <f t="shared" si="86"/>
        <v>03-2014</v>
      </c>
      <c r="I516" s="7" t="str">
        <f t="shared" ca="1" si="87"/>
        <v>Wall Street Journal: Nomura-Unemployment Rate-03-2014</v>
      </c>
      <c r="J516" s="4" t="str">
        <f t="shared" ref="J516" ca="1" si="90">D516 &amp; "-" &amp; A516 &amp; ":" &amp; TEXT(MONTH(G516),"00") &amp; "-" &amp; TEXT(YEAR(G516),"0000")</f>
        <v>Unemployment Rate-Nomura:03-2014</v>
      </c>
      <c r="K516" t="s">
        <v>196</v>
      </c>
      <c r="BQ516">
        <v>6.4</v>
      </c>
      <c r="BS516">
        <v>6.2</v>
      </c>
      <c r="BU516">
        <v>6</v>
      </c>
      <c r="BW516">
        <v>5.8</v>
      </c>
    </row>
    <row r="517" spans="1:79" x14ac:dyDescent="0.55000000000000004">
      <c r="A517" s="4" t="str">
        <f t="shared" ca="1" si="85"/>
        <v>Capital Economics</v>
      </c>
      <c r="B517" s="4" t="str">
        <f t="shared" ref="B517:B565" si="91">MID(K517,FIND(":",K517,1)+2,LEN(K517)-FIND(":",K517,1))</f>
        <v>Paul Ashworth</v>
      </c>
      <c r="C517" s="4" t="s">
        <v>246</v>
      </c>
      <c r="D517" s="4" t="s">
        <v>97</v>
      </c>
      <c r="E517" s="4" t="str">
        <f>IF(COUNTIF($E$2:E516,"Begin: " &amp; C517 &amp; "-" &amp; D517 &amp; "-" &amp; H517)=0,"Begin: " &amp; C517 &amp; "-" &amp; D517 &amp; "-" &amp; H517,IF((C517 &amp; "-" &amp; D517 &amp; "-" &amp; H517)&lt;&gt;(C518 &amp; "-" &amp; D518 &amp; "-" &amp; H518),"End: " &amp; C517 &amp; "-" &amp; D517 &amp; "-" &amp; H517,""))</f>
        <v/>
      </c>
      <c r="F517" s="4" t="str">
        <f t="shared" ref="F517:F565" si="92">C517 &amp; "-" &amp; D517 &amp; "-" &amp; H517</f>
        <v>Wall Street Journal-Unemployment Rate-03-2014</v>
      </c>
      <c r="G517" s="7">
        <v>41711</v>
      </c>
      <c r="H517" s="7" t="str">
        <f t="shared" si="86"/>
        <v>03-2014</v>
      </c>
      <c r="I517" s="7" t="str">
        <f t="shared" ca="1" si="87"/>
        <v>Wall Street Journal: Capital Economics-Unemployment Rate-03-2014</v>
      </c>
      <c r="J517" s="4" t="str">
        <f t="shared" ref="J517:J565" ca="1" si="93">D517 &amp; "-" &amp; A517 &amp; ":" &amp; TEXT(MONTH(G517),"00") &amp; "-" &amp; TEXT(YEAR(G517),"0000")</f>
        <v>Unemployment Rate-Capital Economics:03-2014</v>
      </c>
      <c r="K517" t="s">
        <v>197</v>
      </c>
      <c r="BQ517">
        <v>6.3</v>
      </c>
      <c r="BS517">
        <v>6</v>
      </c>
      <c r="BU517">
        <v>5.7</v>
      </c>
      <c r="BW517">
        <v>5.5</v>
      </c>
      <c r="BY517">
        <v>5.3</v>
      </c>
      <c r="CA517">
        <v>5.2</v>
      </c>
    </row>
    <row r="518" spans="1:79" x14ac:dyDescent="0.55000000000000004">
      <c r="A518" s="4" t="str">
        <f t="shared" ca="1" si="85"/>
        <v>Combinatorics Capital</v>
      </c>
      <c r="B518" s="4" t="str">
        <f t="shared" si="91"/>
        <v>Ram Bhagavatula</v>
      </c>
      <c r="C518" s="4" t="s">
        <v>246</v>
      </c>
      <c r="D518" s="4" t="s">
        <v>97</v>
      </c>
      <c r="E518" s="4" t="str">
        <f>IF(COUNTIF($E$2:E517,"Begin: " &amp; C518 &amp; "-" &amp; D518 &amp; "-" &amp; H518)=0,"Begin: " &amp; C518 &amp; "-" &amp; D518 &amp; "-" &amp; H518,IF((C518 &amp; "-" &amp; D518 &amp; "-" &amp; H518)&lt;&gt;(C519 &amp; "-" &amp; D519 &amp; "-" &amp; H519),"End: " &amp; C518 &amp; "-" &amp; D518 &amp; "-" &amp; H518,""))</f>
        <v/>
      </c>
      <c r="F518" s="4" t="str">
        <f t="shared" si="92"/>
        <v>Wall Street Journal-Unemployment Rate-03-2014</v>
      </c>
      <c r="G518" s="7">
        <v>41711</v>
      </c>
      <c r="H518" s="7" t="str">
        <f t="shared" si="86"/>
        <v>03-2014</v>
      </c>
      <c r="I518" s="7" t="str">
        <f t="shared" ca="1" si="87"/>
        <v>Wall Street Journal: Combinatorics Capital-Unemployment Rate-03-2014</v>
      </c>
      <c r="J518" s="4" t="str">
        <f t="shared" ca="1" si="93"/>
        <v>Unemployment Rate-Combinatorics Capital:03-2014</v>
      </c>
      <c r="K518" t="s">
        <v>198</v>
      </c>
      <c r="BQ518">
        <v>6.4</v>
      </c>
      <c r="BS518">
        <v>6</v>
      </c>
      <c r="BU518">
        <v>5.5</v>
      </c>
      <c r="BW518">
        <v>5.2</v>
      </c>
      <c r="BY518">
        <v>5</v>
      </c>
      <c r="CA518">
        <v>5</v>
      </c>
    </row>
    <row r="519" spans="1:79" x14ac:dyDescent="0.55000000000000004">
      <c r="A519" s="4" t="str">
        <f t="shared" ca="1" si="85"/>
        <v>Standard and Poor's</v>
      </c>
      <c r="B519" s="4" t="str">
        <f t="shared" si="91"/>
        <v>Beth Ann Bovino</v>
      </c>
      <c r="C519" s="4" t="s">
        <v>246</v>
      </c>
      <c r="D519" s="4" t="s">
        <v>97</v>
      </c>
      <c r="E519" s="4" t="str">
        <f>IF(COUNTIF($E$2:E518,"Begin: " &amp; C519 &amp; "-" &amp; D519 &amp; "-" &amp; H519)=0,"Begin: " &amp; C519 &amp; "-" &amp; D519 &amp; "-" &amp; H519,IF((C519 &amp; "-" &amp; D519 &amp; "-" &amp; H519)&lt;&gt;(C520 &amp; "-" &amp; D520 &amp; "-" &amp; H520),"End: " &amp; C519 &amp; "-" &amp; D519 &amp; "-" &amp; H519,""))</f>
        <v/>
      </c>
      <c r="F519" s="4" t="str">
        <f t="shared" si="92"/>
        <v>Wall Street Journal-Unemployment Rate-03-2014</v>
      </c>
      <c r="G519" s="7">
        <v>41711</v>
      </c>
      <c r="H519" s="7" t="str">
        <f t="shared" si="86"/>
        <v>03-2014</v>
      </c>
      <c r="I519" s="7" t="str">
        <f t="shared" ca="1" si="87"/>
        <v>Wall Street Journal: Standard and Poor's-Unemployment Rate-03-2014</v>
      </c>
      <c r="J519" s="4" t="str">
        <f t="shared" ca="1" si="93"/>
        <v>Unemployment Rate-Standard and Poor's:03-2014</v>
      </c>
      <c r="K519" t="s">
        <v>199</v>
      </c>
      <c r="BQ519">
        <v>6.53</v>
      </c>
      <c r="BS519">
        <v>6.03</v>
      </c>
      <c r="BU519">
        <v>5.75</v>
      </c>
      <c r="BW519">
        <v>5.55</v>
      </c>
      <c r="BY519">
        <v>5.39</v>
      </c>
      <c r="CA519">
        <v>5.23</v>
      </c>
    </row>
    <row r="520" spans="1:79" x14ac:dyDescent="0.55000000000000004">
      <c r="A520" s="4" t="str">
        <f t="shared" ca="1" si="85"/>
        <v>Credit Agricole CIB</v>
      </c>
      <c r="B520" s="4" t="str">
        <f t="shared" si="91"/>
        <v>Michael Carey</v>
      </c>
      <c r="C520" s="4" t="s">
        <v>246</v>
      </c>
      <c r="D520" s="4" t="s">
        <v>97</v>
      </c>
      <c r="E520" s="4" t="str">
        <f>IF(COUNTIF($E$2:E519,"Begin: " &amp; C520 &amp; "-" &amp; D520 &amp; "-" &amp; H520)=0,"Begin: " &amp; C520 &amp; "-" &amp; D520 &amp; "-" &amp; H520,IF((C520 &amp; "-" &amp; D520 &amp; "-" &amp; H520)&lt;&gt;(C521 &amp; "-" &amp; D521 &amp; "-" &amp; H521),"End: " &amp; C520 &amp; "-" &amp; D520 &amp; "-" &amp; H520,""))</f>
        <v/>
      </c>
      <c r="F520" s="4" t="str">
        <f t="shared" si="92"/>
        <v>Wall Street Journal-Unemployment Rate-03-2014</v>
      </c>
      <c r="G520" s="7">
        <v>41711</v>
      </c>
      <c r="H520" s="7" t="str">
        <f t="shared" si="86"/>
        <v>03-2014</v>
      </c>
      <c r="I520" s="7" t="str">
        <f t="shared" ca="1" si="87"/>
        <v>Wall Street Journal: Credit Agricole CIB-Unemployment Rate-03-2014</v>
      </c>
      <c r="J520" s="4" t="str">
        <f t="shared" ca="1" si="93"/>
        <v>Unemployment Rate-Credit Agricole CIB:03-2014</v>
      </c>
      <c r="K520" t="s">
        <v>200</v>
      </c>
      <c r="BQ520">
        <v>6.3</v>
      </c>
      <c r="BS520">
        <v>6.1</v>
      </c>
      <c r="BU520">
        <v>6</v>
      </c>
      <c r="BW520">
        <v>5.7</v>
      </c>
    </row>
    <row r="521" spans="1:79" x14ac:dyDescent="0.55000000000000004">
      <c r="A521" s="4" t="str">
        <f t="shared" ca="1" si="85"/>
        <v>AllianceBernstein</v>
      </c>
      <c r="B521" s="4" t="str">
        <f t="shared" si="91"/>
        <v>Joseph Carson</v>
      </c>
      <c r="C521" s="4" t="s">
        <v>246</v>
      </c>
      <c r="D521" s="4" t="s">
        <v>97</v>
      </c>
      <c r="E521" s="4" t="str">
        <f>IF(COUNTIF($E$2:E520,"Begin: " &amp; C521 &amp; "-" &amp; D521 &amp; "-" &amp; H521)=0,"Begin: " &amp; C521 &amp; "-" &amp; D521 &amp; "-" &amp; H521,IF((C521 &amp; "-" &amp; D521 &amp; "-" &amp; H521)&lt;&gt;(C522 &amp; "-" &amp; D522 &amp; "-" &amp; H522),"End: " &amp; C521 &amp; "-" &amp; D521 &amp; "-" &amp; H521,""))</f>
        <v/>
      </c>
      <c r="F521" s="4" t="str">
        <f t="shared" si="92"/>
        <v>Wall Street Journal-Unemployment Rate-03-2014</v>
      </c>
      <c r="G521" s="7">
        <v>41711</v>
      </c>
      <c r="H521" s="7" t="str">
        <f t="shared" si="86"/>
        <v>03-2014</v>
      </c>
      <c r="I521" s="7" t="str">
        <f t="shared" ca="1" si="87"/>
        <v>Wall Street Journal: AllianceBernstein-Unemployment Rate-03-2014</v>
      </c>
      <c r="J521" s="4" t="str">
        <f t="shared" ca="1" si="93"/>
        <v>Unemployment Rate-AllianceBernstein:03-2014</v>
      </c>
      <c r="K521" t="s">
        <v>201</v>
      </c>
      <c r="BQ521">
        <v>6.4</v>
      </c>
      <c r="BS521">
        <v>6.1</v>
      </c>
      <c r="BU521">
        <v>5.9</v>
      </c>
      <c r="BW521">
        <v>5.7</v>
      </c>
      <c r="BY521">
        <v>5.5</v>
      </c>
      <c r="CA521">
        <v>5.5</v>
      </c>
    </row>
    <row r="522" spans="1:79" x14ac:dyDescent="0.55000000000000004">
      <c r="A522" s="4" t="str">
        <f t="shared" ca="1" si="85"/>
        <v>BNP Paribas</v>
      </c>
      <c r="B522" s="4" t="str">
        <f t="shared" si="91"/>
        <v>Julia Coronado</v>
      </c>
      <c r="C522" s="4" t="s">
        <v>246</v>
      </c>
      <c r="D522" s="4" t="s">
        <v>97</v>
      </c>
      <c r="E522" s="4" t="str">
        <f>IF(COUNTIF($E$2:E521,"Begin: " &amp; C522 &amp; "-" &amp; D522 &amp; "-" &amp; H522)=0,"Begin: " &amp; C522 &amp; "-" &amp; D522 &amp; "-" &amp; H522,IF((C522 &amp; "-" &amp; D522 &amp; "-" &amp; H522)&lt;&gt;(C523 &amp; "-" &amp; D523 &amp; "-" &amp; H523),"End: " &amp; C522 &amp; "-" &amp; D522 &amp; "-" &amp; H522,""))</f>
        <v/>
      </c>
      <c r="F522" s="4" t="str">
        <f t="shared" si="92"/>
        <v>Wall Street Journal-Unemployment Rate-03-2014</v>
      </c>
      <c r="G522" s="7">
        <v>41711</v>
      </c>
      <c r="H522" s="7" t="str">
        <f t="shared" si="86"/>
        <v>03-2014</v>
      </c>
      <c r="I522" s="7" t="str">
        <f t="shared" ca="1" si="87"/>
        <v>Wall Street Journal: BNP Paribas-Unemployment Rate-03-2014</v>
      </c>
      <c r="J522" s="4" t="str">
        <f t="shared" ca="1" si="93"/>
        <v>Unemployment Rate-BNP Paribas:03-2014</v>
      </c>
      <c r="K522" t="s">
        <v>202</v>
      </c>
      <c r="BQ522">
        <v>6.4</v>
      </c>
      <c r="BS522">
        <v>6</v>
      </c>
      <c r="BU522">
        <v>5.7</v>
      </c>
      <c r="BW522">
        <v>5.5</v>
      </c>
      <c r="BY522">
        <v>5.3</v>
      </c>
      <c r="CA522">
        <v>5.2</v>
      </c>
    </row>
    <row r="523" spans="1:79" x14ac:dyDescent="0.55000000000000004">
      <c r="A523" s="4" t="str">
        <f t="shared" ca="1" si="85"/>
        <v>Econoclast</v>
      </c>
      <c r="B523" s="4" t="str">
        <f t="shared" si="91"/>
        <v>Mike Cosgrove</v>
      </c>
      <c r="C523" s="4" t="s">
        <v>246</v>
      </c>
      <c r="D523" s="4" t="s">
        <v>97</v>
      </c>
      <c r="E523" s="4" t="str">
        <f>IF(COUNTIF($E$2:E522,"Begin: " &amp; C523 &amp; "-" &amp; D523 &amp; "-" &amp; H523)=0,"Begin: " &amp; C523 &amp; "-" &amp; D523 &amp; "-" &amp; H523,IF((C523 &amp; "-" &amp; D523 &amp; "-" &amp; H523)&lt;&gt;(C524 &amp; "-" &amp; D524 &amp; "-" &amp; H524),"End: " &amp; C523 &amp; "-" &amp; D523 &amp; "-" &amp; H523,""))</f>
        <v/>
      </c>
      <c r="F523" s="4" t="str">
        <f t="shared" si="92"/>
        <v>Wall Street Journal-Unemployment Rate-03-2014</v>
      </c>
      <c r="G523" s="7">
        <v>41711</v>
      </c>
      <c r="H523" s="7" t="str">
        <f t="shared" si="86"/>
        <v>03-2014</v>
      </c>
      <c r="I523" s="7" t="str">
        <f t="shared" ca="1" si="87"/>
        <v>Wall Street Journal: Econoclast-Unemployment Rate-03-2014</v>
      </c>
      <c r="J523" s="4" t="str">
        <f t="shared" ca="1" si="93"/>
        <v>Unemployment Rate-Econoclast:03-2014</v>
      </c>
      <c r="K523" t="s">
        <v>203</v>
      </c>
      <c r="BQ523">
        <v>6.4</v>
      </c>
      <c r="BS523">
        <v>6.1</v>
      </c>
      <c r="BU523">
        <v>6.1</v>
      </c>
      <c r="BW523">
        <v>5.8</v>
      </c>
      <c r="BY523">
        <v>5.7</v>
      </c>
      <c r="CA523">
        <v>5.7</v>
      </c>
    </row>
    <row r="524" spans="1:79" x14ac:dyDescent="0.55000000000000004">
      <c r="A524" s="4" t="str">
        <f t="shared" ca="1" si="85"/>
        <v>Wrightson ICAP</v>
      </c>
      <c r="B524" s="4" t="str">
        <f t="shared" si="91"/>
        <v>Lou Crandall</v>
      </c>
      <c r="C524" s="4" t="s">
        <v>246</v>
      </c>
      <c r="D524" s="4" t="s">
        <v>97</v>
      </c>
      <c r="E524" s="4" t="str">
        <f>IF(COUNTIF($E$2:E523,"Begin: " &amp; C524 &amp; "-" &amp; D524 &amp; "-" &amp; H524)=0,"Begin: " &amp; C524 &amp; "-" &amp; D524 &amp; "-" &amp; H524,IF((C524 &amp; "-" &amp; D524 &amp; "-" &amp; H524)&lt;&gt;(C525 &amp; "-" &amp; D525 &amp; "-" &amp; H525),"End: " &amp; C524 &amp; "-" &amp; D524 &amp; "-" &amp; H524,""))</f>
        <v/>
      </c>
      <c r="F524" s="4" t="str">
        <f t="shared" si="92"/>
        <v>Wall Street Journal-Unemployment Rate-03-2014</v>
      </c>
      <c r="G524" s="7">
        <v>41711</v>
      </c>
      <c r="H524" s="7" t="str">
        <f t="shared" si="86"/>
        <v>03-2014</v>
      </c>
      <c r="I524" s="7" t="str">
        <f t="shared" ca="1" si="87"/>
        <v>Wall Street Journal: Wrightson ICAP-Unemployment Rate-03-2014</v>
      </c>
      <c r="J524" s="4" t="str">
        <f t="shared" ca="1" si="93"/>
        <v>Unemployment Rate-Wrightson ICAP:03-2014</v>
      </c>
      <c r="K524" t="s">
        <v>204</v>
      </c>
      <c r="BQ524">
        <v>6.4</v>
      </c>
      <c r="BS524">
        <v>6.1</v>
      </c>
      <c r="BU524">
        <v>5.9</v>
      </c>
      <c r="BW524">
        <v>5.7</v>
      </c>
      <c r="BY524">
        <v>5.6</v>
      </c>
      <c r="CA524">
        <v>5.5</v>
      </c>
    </row>
    <row r="525" spans="1:79" x14ac:dyDescent="0.55000000000000004">
      <c r="A525" s="4" t="str">
        <f t="shared" ca="1" si="85"/>
        <v>Vanderbilt University</v>
      </c>
      <c r="B525" s="4" t="str">
        <f t="shared" si="91"/>
        <v>J. Dewey Daane</v>
      </c>
      <c r="C525" s="4" t="s">
        <v>246</v>
      </c>
      <c r="D525" s="4" t="s">
        <v>97</v>
      </c>
      <c r="E525" s="4" t="str">
        <f>IF(COUNTIF($E$2:E524,"Begin: " &amp; C525 &amp; "-" &amp; D525 &amp; "-" &amp; H525)=0,"Begin: " &amp; C525 &amp; "-" &amp; D525 &amp; "-" &amp; H525,IF((C525 &amp; "-" &amp; D525 &amp; "-" &amp; H525)&lt;&gt;(C526 &amp; "-" &amp; D526 &amp; "-" &amp; H526),"End: " &amp; C525 &amp; "-" &amp; D525 &amp; "-" &amp; H525,""))</f>
        <v/>
      </c>
      <c r="F525" s="4" t="str">
        <f t="shared" si="92"/>
        <v>Wall Street Journal-Unemployment Rate-03-2014</v>
      </c>
      <c r="G525" s="7">
        <v>41711</v>
      </c>
      <c r="H525" s="7" t="str">
        <f t="shared" si="86"/>
        <v>03-2014</v>
      </c>
      <c r="I525" s="7" t="str">
        <f t="shared" ca="1" si="87"/>
        <v>Wall Street Journal: Vanderbilt University-Unemployment Rate-03-2014</v>
      </c>
      <c r="J525" s="4" t="str">
        <f t="shared" ca="1" si="93"/>
        <v>Unemployment Rate-Vanderbilt University:03-2014</v>
      </c>
      <c r="K525" t="s">
        <v>205</v>
      </c>
      <c r="BQ525">
        <v>7</v>
      </c>
      <c r="BS525">
        <v>7</v>
      </c>
      <c r="BU525">
        <v>7</v>
      </c>
      <c r="BW525">
        <v>7</v>
      </c>
      <c r="BY525">
        <v>6.5</v>
      </c>
      <c r="CA525">
        <v>6.5</v>
      </c>
    </row>
    <row r="526" spans="1:79" x14ac:dyDescent="0.55000000000000004">
      <c r="A526" s="4" t="str">
        <f t="shared" ca="1" si="85"/>
        <v>Fannie Mae</v>
      </c>
      <c r="B526" s="4" t="str">
        <f t="shared" si="91"/>
        <v>Douglas Duncan</v>
      </c>
      <c r="C526" s="4" t="s">
        <v>246</v>
      </c>
      <c r="D526" s="4" t="s">
        <v>97</v>
      </c>
      <c r="E526" s="4" t="str">
        <f>IF(COUNTIF($E$2:E525,"Begin: " &amp; C526 &amp; "-" &amp; D526 &amp; "-" &amp; H526)=0,"Begin: " &amp; C526 &amp; "-" &amp; D526 &amp; "-" &amp; H526,IF((C526 &amp; "-" &amp; D526 &amp; "-" &amp; H526)&lt;&gt;(C527 &amp; "-" &amp; D527 &amp; "-" &amp; H527),"End: " &amp; C526 &amp; "-" &amp; D526 &amp; "-" &amp; H526,""))</f>
        <v/>
      </c>
      <c r="F526" s="4" t="str">
        <f t="shared" si="92"/>
        <v>Wall Street Journal-Unemployment Rate-03-2014</v>
      </c>
      <c r="G526" s="7">
        <v>41711</v>
      </c>
      <c r="H526" s="7" t="str">
        <f t="shared" si="86"/>
        <v>03-2014</v>
      </c>
      <c r="I526" s="7" t="str">
        <f t="shared" ca="1" si="87"/>
        <v>Wall Street Journal: Fannie Mae-Unemployment Rate-03-2014</v>
      </c>
      <c r="J526" s="4" t="str">
        <f t="shared" ca="1" si="93"/>
        <v>Unemployment Rate-Fannie Mae:03-2014</v>
      </c>
      <c r="K526" t="s">
        <v>206</v>
      </c>
      <c r="BQ526">
        <v>6.3</v>
      </c>
      <c r="BS526">
        <v>6.2</v>
      </c>
      <c r="BU526">
        <v>6.1</v>
      </c>
      <c r="BW526">
        <v>6</v>
      </c>
      <c r="BY526">
        <v>5.9</v>
      </c>
      <c r="CA526">
        <v>5.7</v>
      </c>
    </row>
    <row r="527" spans="1:79" x14ac:dyDescent="0.55000000000000004">
      <c r="A527" s="4" t="str">
        <f t="shared" ca="1" si="85"/>
        <v>Comerica Bank</v>
      </c>
      <c r="B527" s="4" t="str">
        <f t="shared" si="91"/>
        <v>Robert Dye</v>
      </c>
      <c r="C527" s="4" t="s">
        <v>246</v>
      </c>
      <c r="D527" s="4" t="s">
        <v>97</v>
      </c>
      <c r="E527" s="4" t="str">
        <f>IF(COUNTIF($E$2:E526,"Begin: " &amp; C527 &amp; "-" &amp; D527 &amp; "-" &amp; H527)=0,"Begin: " &amp; C527 &amp; "-" &amp; D527 &amp; "-" &amp; H527,IF((C527 &amp; "-" &amp; D527 &amp; "-" &amp; H527)&lt;&gt;(C528 &amp; "-" &amp; D528 &amp; "-" &amp; H528),"End: " &amp; C527 &amp; "-" &amp; D527 &amp; "-" &amp; H527,""))</f>
        <v/>
      </c>
      <c r="F527" s="4" t="str">
        <f t="shared" si="92"/>
        <v>Wall Street Journal-Unemployment Rate-03-2014</v>
      </c>
      <c r="G527" s="7">
        <v>41711</v>
      </c>
      <c r="H527" s="7" t="str">
        <f t="shared" si="86"/>
        <v>03-2014</v>
      </c>
      <c r="I527" s="7" t="str">
        <f t="shared" ca="1" si="87"/>
        <v>Wall Street Journal: Comerica Bank-Unemployment Rate-03-2014</v>
      </c>
      <c r="J527" s="4" t="str">
        <f t="shared" ca="1" si="93"/>
        <v>Unemployment Rate-Comerica Bank:03-2014</v>
      </c>
      <c r="K527" t="s">
        <v>207</v>
      </c>
      <c r="BQ527">
        <v>6.6</v>
      </c>
      <c r="BS527">
        <v>6.2</v>
      </c>
      <c r="BU527">
        <v>5.9</v>
      </c>
      <c r="BW527">
        <v>5.6</v>
      </c>
      <c r="BY527">
        <v>5.3</v>
      </c>
      <c r="CA527">
        <v>5</v>
      </c>
    </row>
    <row r="528" spans="1:79" x14ac:dyDescent="0.55000000000000004">
      <c r="A528" s="4" t="str">
        <f t="shared" ca="1" si="85"/>
        <v>MFR</v>
      </c>
      <c r="B528" s="4" t="str">
        <f t="shared" si="91"/>
        <v>Maria Fiorini Ramirez/Joshua Shapiro</v>
      </c>
      <c r="C528" s="4" t="s">
        <v>246</v>
      </c>
      <c r="D528" s="4" t="s">
        <v>97</v>
      </c>
      <c r="E528" s="4" t="str">
        <f>IF(COUNTIF($E$2:E527,"Begin: " &amp; C528 &amp; "-" &amp; D528 &amp; "-" &amp; H528)=0,"Begin: " &amp; C528 &amp; "-" &amp; D528 &amp; "-" &amp; H528,IF((C528 &amp; "-" &amp; D528 &amp; "-" &amp; H528)&lt;&gt;(C529 &amp; "-" &amp; D529 &amp; "-" &amp; H529),"End: " &amp; C528 &amp; "-" &amp; D528 &amp; "-" &amp; H528,""))</f>
        <v/>
      </c>
      <c r="F528" s="4" t="str">
        <f t="shared" si="92"/>
        <v>Wall Street Journal-Unemployment Rate-03-2014</v>
      </c>
      <c r="G528" s="7">
        <v>41711</v>
      </c>
      <c r="H528" s="7" t="str">
        <f t="shared" si="86"/>
        <v>03-2014</v>
      </c>
      <c r="I528" s="7" t="str">
        <f t="shared" ca="1" si="87"/>
        <v>Wall Street Journal: MFR-Unemployment Rate-03-2014</v>
      </c>
      <c r="J528" s="4" t="str">
        <f t="shared" ca="1" si="93"/>
        <v>Unemployment Rate-MFR:03-2014</v>
      </c>
      <c r="K528" t="s">
        <v>208</v>
      </c>
      <c r="BQ528">
        <v>6.5</v>
      </c>
      <c r="BS528">
        <v>6.4</v>
      </c>
      <c r="BU528">
        <v>6.2</v>
      </c>
      <c r="BW528">
        <v>6</v>
      </c>
    </row>
    <row r="529" spans="1:79" x14ac:dyDescent="0.55000000000000004">
      <c r="A529" s="4" t="str">
        <f t="shared" ca="1" si="85"/>
        <v>Mortgage Bankers Association</v>
      </c>
      <c r="B529" s="4" t="str">
        <f t="shared" si="91"/>
        <v>Mike Fratantoni</v>
      </c>
      <c r="C529" s="4" t="s">
        <v>246</v>
      </c>
      <c r="D529" s="4" t="s">
        <v>97</v>
      </c>
      <c r="E529" s="4" t="str">
        <f>IF(COUNTIF($E$2:E528,"Begin: " &amp; C529 &amp; "-" &amp; D529 &amp; "-" &amp; H529)=0,"Begin: " &amp; C529 &amp; "-" &amp; D529 &amp; "-" &amp; H529,IF((C529 &amp; "-" &amp; D529 &amp; "-" &amp; H529)&lt;&gt;(C530 &amp; "-" &amp; D530 &amp; "-" &amp; H530),"End: " &amp; C529 &amp; "-" &amp; D529 &amp; "-" &amp; H529,""))</f>
        <v/>
      </c>
      <c r="F529" s="4" t="str">
        <f t="shared" si="92"/>
        <v>Wall Street Journal-Unemployment Rate-03-2014</v>
      </c>
      <c r="G529" s="7">
        <v>41711</v>
      </c>
      <c r="H529" s="7" t="str">
        <f t="shared" si="86"/>
        <v>03-2014</v>
      </c>
      <c r="I529" s="7" t="str">
        <f t="shared" ca="1" si="87"/>
        <v>Wall Street Journal: Mortgage Bankers Association-Unemployment Rate-03-2014</v>
      </c>
      <c r="J529" s="4" t="str">
        <f t="shared" ca="1" si="93"/>
        <v>Unemployment Rate-Mortgage Bankers Association:03-2014</v>
      </c>
      <c r="K529" t="s">
        <v>209</v>
      </c>
      <c r="BQ529">
        <v>6.5</v>
      </c>
      <c r="BS529">
        <v>6.2</v>
      </c>
      <c r="BU529">
        <v>6.1</v>
      </c>
      <c r="BW529">
        <v>6</v>
      </c>
      <c r="BY529">
        <v>5.9</v>
      </c>
      <c r="CA529">
        <v>5.7</v>
      </c>
    </row>
    <row r="530" spans="1:79" x14ac:dyDescent="0.55000000000000004">
      <c r="A530" s="4" t="str">
        <f t="shared" ca="1" si="85"/>
        <v>IHS Global Insight</v>
      </c>
      <c r="B530" s="4" t="str">
        <f t="shared" si="91"/>
        <v>Doug Handler</v>
      </c>
      <c r="C530" s="4" t="s">
        <v>246</v>
      </c>
      <c r="D530" s="4" t="s">
        <v>97</v>
      </c>
      <c r="E530" s="4" t="str">
        <f>IF(COUNTIF($E$2:E529,"Begin: " &amp; C530 &amp; "-" &amp; D530 &amp; "-" &amp; H530)=0,"Begin: " &amp; C530 &amp; "-" &amp; D530 &amp; "-" &amp; H530,IF((C530 &amp; "-" &amp; D530 &amp; "-" &amp; H530)&lt;&gt;(C531 &amp; "-" &amp; D531 &amp; "-" &amp; H531),"End: " &amp; C530 &amp; "-" &amp; D530 &amp; "-" &amp; H530,""))</f>
        <v/>
      </c>
      <c r="F530" s="4" t="str">
        <f t="shared" si="92"/>
        <v>Wall Street Journal-Unemployment Rate-03-2014</v>
      </c>
      <c r="G530" s="7">
        <v>41711</v>
      </c>
      <c r="H530" s="7" t="str">
        <f t="shared" si="86"/>
        <v>03-2014</v>
      </c>
      <c r="I530" s="7" t="str">
        <f t="shared" ca="1" si="87"/>
        <v>Wall Street Journal: IHS Global Insight-Unemployment Rate-03-2014</v>
      </c>
      <c r="J530" s="4" t="str">
        <f t="shared" ca="1" si="93"/>
        <v>Unemployment Rate-IHS Global Insight:03-2014</v>
      </c>
      <c r="K530" t="s">
        <v>210</v>
      </c>
      <c r="BQ530">
        <v>6.4</v>
      </c>
      <c r="BS530">
        <v>6.2</v>
      </c>
      <c r="BU530">
        <v>5.8</v>
      </c>
      <c r="BW530">
        <v>5.6</v>
      </c>
      <c r="BY530">
        <v>5.4</v>
      </c>
      <c r="CA530">
        <v>5.2</v>
      </c>
    </row>
    <row r="531" spans="1:79" x14ac:dyDescent="0.55000000000000004">
      <c r="A531" s="4" t="str">
        <f t="shared" ca="1" si="85"/>
        <v>BofA</v>
      </c>
      <c r="B531" s="4" t="str">
        <f t="shared" si="91"/>
        <v>Ethan Harris</v>
      </c>
      <c r="C531" s="4" t="s">
        <v>246</v>
      </c>
      <c r="D531" s="4" t="s">
        <v>97</v>
      </c>
      <c r="E531" s="4" t="str">
        <f>IF(COUNTIF($E$2:E530,"Begin: " &amp; C531 &amp; "-" &amp; D531 &amp; "-" &amp; H531)=0,"Begin: " &amp; C531 &amp; "-" &amp; D531 &amp; "-" &amp; H531,IF((C531 &amp; "-" &amp; D531 &amp; "-" &amp; H531)&lt;&gt;(C532 &amp; "-" &amp; D532 &amp; "-" &amp; H532),"End: " &amp; C531 &amp; "-" &amp; D531 &amp; "-" &amp; H531,""))</f>
        <v/>
      </c>
      <c r="F531" s="4" t="str">
        <f t="shared" si="92"/>
        <v>Wall Street Journal-Unemployment Rate-03-2014</v>
      </c>
      <c r="G531" s="7">
        <v>41711</v>
      </c>
      <c r="H531" s="7" t="str">
        <f t="shared" si="86"/>
        <v>03-2014</v>
      </c>
      <c r="I531" s="7" t="str">
        <f t="shared" ca="1" si="87"/>
        <v>Wall Street Journal: BofA-Unemployment Rate-03-2014</v>
      </c>
      <c r="J531" s="4" t="str">
        <f t="shared" ca="1" si="93"/>
        <v>Unemployment Rate-BofA:03-2014</v>
      </c>
      <c r="K531" t="s">
        <v>211</v>
      </c>
      <c r="BQ531">
        <v>6.4</v>
      </c>
      <c r="BS531">
        <v>6.1</v>
      </c>
      <c r="BW531">
        <v>5.9</v>
      </c>
    </row>
    <row r="532" spans="1:79" x14ac:dyDescent="0.55000000000000004">
      <c r="A532" s="4" t="str">
        <f t="shared" ca="1" si="85"/>
        <v>UBS</v>
      </c>
      <c r="B532" s="4" t="str">
        <f t="shared" si="91"/>
        <v>Maury Harris</v>
      </c>
      <c r="C532" s="4" t="s">
        <v>246</v>
      </c>
      <c r="D532" s="4" t="s">
        <v>97</v>
      </c>
      <c r="E532" s="4" t="str">
        <f>IF(COUNTIF($E$2:E531,"Begin: " &amp; C532 &amp; "-" &amp; D532 &amp; "-" &amp; H532)=0,"Begin: " &amp; C532 &amp; "-" &amp; D532 &amp; "-" &amp; H532,IF((C532 &amp; "-" &amp; D532 &amp; "-" &amp; H532)&lt;&gt;(C533 &amp; "-" &amp; D533 &amp; "-" &amp; H533),"End: " &amp; C532 &amp; "-" &amp; D532 &amp; "-" &amp; H532,""))</f>
        <v/>
      </c>
      <c r="F532" s="4" t="str">
        <f t="shared" si="92"/>
        <v>Wall Street Journal-Unemployment Rate-03-2014</v>
      </c>
      <c r="G532" s="7">
        <v>41711</v>
      </c>
      <c r="H532" s="7" t="str">
        <f t="shared" si="86"/>
        <v>03-2014</v>
      </c>
      <c r="I532" s="7" t="str">
        <f t="shared" ca="1" si="87"/>
        <v>Wall Street Journal: UBS-Unemployment Rate-03-2014</v>
      </c>
      <c r="J532" s="4" t="str">
        <f t="shared" ca="1" si="93"/>
        <v>Unemployment Rate-UBS:03-2014</v>
      </c>
      <c r="K532" t="s">
        <v>212</v>
      </c>
      <c r="BQ532">
        <v>6.7</v>
      </c>
      <c r="BS532">
        <v>6.4</v>
      </c>
      <c r="BU532">
        <v>6.2</v>
      </c>
      <c r="BW532">
        <v>5.9</v>
      </c>
    </row>
    <row r="533" spans="1:79" x14ac:dyDescent="0.55000000000000004">
      <c r="A533" s="4" t="str">
        <f t="shared" ca="1" si="85"/>
        <v>Goldman Sachs</v>
      </c>
      <c r="B533" s="4" t="str">
        <f t="shared" si="91"/>
        <v>Jan Hatzius</v>
      </c>
      <c r="C533" s="4" t="s">
        <v>246</v>
      </c>
      <c r="D533" s="4" t="s">
        <v>97</v>
      </c>
      <c r="E533" s="4" t="str">
        <f>IF(COUNTIF($E$2:E532,"Begin: " &amp; C533 &amp; "-" &amp; D533 &amp; "-" &amp; H533)=0,"Begin: " &amp; C533 &amp; "-" &amp; D533 &amp; "-" &amp; H533,IF((C533 &amp; "-" &amp; D533 &amp; "-" &amp; H533)&lt;&gt;(C534 &amp; "-" &amp; D534 &amp; "-" &amp; H534),"End: " &amp; C533 &amp; "-" &amp; D533 &amp; "-" &amp; H533,""))</f>
        <v/>
      </c>
      <c r="F533" s="4" t="str">
        <f t="shared" si="92"/>
        <v>Wall Street Journal-Unemployment Rate-03-2014</v>
      </c>
      <c r="G533" s="7">
        <v>41711</v>
      </c>
      <c r="H533" s="7" t="str">
        <f t="shared" si="86"/>
        <v>03-2014</v>
      </c>
      <c r="I533" s="7" t="str">
        <f t="shared" ca="1" si="87"/>
        <v>Wall Street Journal: Goldman Sachs-Unemployment Rate-03-2014</v>
      </c>
      <c r="J533" s="4" t="str">
        <f t="shared" ca="1" si="93"/>
        <v>Unemployment Rate-Goldman Sachs:03-2014</v>
      </c>
      <c r="K533" t="s">
        <v>213</v>
      </c>
      <c r="BQ533">
        <v>6.5</v>
      </c>
      <c r="BS533">
        <v>6.1</v>
      </c>
      <c r="BU533">
        <v>6</v>
      </c>
      <c r="BW533">
        <v>5.7</v>
      </c>
      <c r="BY533">
        <v>5.5</v>
      </c>
      <c r="CA533">
        <v>5.3</v>
      </c>
    </row>
    <row r="534" spans="1:79" x14ac:dyDescent="0.55000000000000004">
      <c r="A534" s="4" t="str">
        <f t="shared" ca="1" si="85"/>
        <v>Avidbank</v>
      </c>
      <c r="B534" s="4" t="str">
        <f t="shared" si="91"/>
        <v>Tracy Herrick</v>
      </c>
      <c r="C534" s="4" t="s">
        <v>246</v>
      </c>
      <c r="D534" s="4" t="s">
        <v>97</v>
      </c>
      <c r="E534" s="4" t="str">
        <f>IF(COUNTIF($E$2:E533,"Begin: " &amp; C534 &amp; "-" &amp; D534 &amp; "-" &amp; H534)=0,"Begin: " &amp; C534 &amp; "-" &amp; D534 &amp; "-" &amp; H534,IF((C534 &amp; "-" &amp; D534 &amp; "-" &amp; H534)&lt;&gt;(C535 &amp; "-" &amp; D535 &amp; "-" &amp; H535),"End: " &amp; C534 &amp; "-" &amp; D534 &amp; "-" &amp; H534,""))</f>
        <v/>
      </c>
      <c r="F534" s="4" t="str">
        <f t="shared" si="92"/>
        <v>Wall Street Journal-Unemployment Rate-03-2014</v>
      </c>
      <c r="G534" s="7">
        <v>41711</v>
      </c>
      <c r="H534" s="7" t="str">
        <f t="shared" si="86"/>
        <v>03-2014</v>
      </c>
      <c r="I534" s="7" t="str">
        <f t="shared" ca="1" si="87"/>
        <v>Wall Street Journal: Avidbank-Unemployment Rate-03-2014</v>
      </c>
      <c r="J534" s="4" t="str">
        <f t="shared" ca="1" si="93"/>
        <v>Unemployment Rate-Avidbank:03-2014</v>
      </c>
      <c r="K534" t="s">
        <v>214</v>
      </c>
      <c r="BQ534">
        <v>6</v>
      </c>
      <c r="BS534">
        <v>5.8</v>
      </c>
      <c r="BU534">
        <v>6</v>
      </c>
      <c r="BW534">
        <v>5.9</v>
      </c>
      <c r="BY534">
        <v>6.1</v>
      </c>
      <c r="CA534">
        <v>5.9</v>
      </c>
    </row>
    <row r="535" spans="1:79" x14ac:dyDescent="0.55000000000000004">
      <c r="A535" s="4" t="str">
        <f t="shared" ca="1" si="85"/>
        <v>PNC Financial Services Group</v>
      </c>
      <c r="B535" s="4" t="str">
        <f t="shared" si="91"/>
        <v>Stuart Hoffman *</v>
      </c>
      <c r="C535" s="4" t="s">
        <v>246</v>
      </c>
      <c r="D535" s="4" t="s">
        <v>97</v>
      </c>
      <c r="E535" s="4" t="str">
        <f>IF(COUNTIF($E$2:E534,"Begin: " &amp; C535 &amp; "-" &amp; D535 &amp; "-" &amp; H535)=0,"Begin: " &amp; C535 &amp; "-" &amp; D535 &amp; "-" &amp; H535,IF((C535 &amp; "-" &amp; D535 &amp; "-" &amp; H535)&lt;&gt;(C536 &amp; "-" &amp; D536 &amp; "-" &amp; H536),"End: " &amp; C535 &amp; "-" &amp; D535 &amp; "-" &amp; H535,""))</f>
        <v/>
      </c>
      <c r="F535" s="4" t="str">
        <f t="shared" si="92"/>
        <v>Wall Street Journal-Unemployment Rate-03-2014</v>
      </c>
      <c r="G535" s="7">
        <v>41711</v>
      </c>
      <c r="H535" s="7" t="str">
        <f t="shared" si="86"/>
        <v>03-2014</v>
      </c>
      <c r="I535" s="7" t="str">
        <f t="shared" ca="1" si="87"/>
        <v>Wall Street Journal: PNC Financial Services Group-Unemployment Rate-03-2014</v>
      </c>
      <c r="J535" s="4" t="str">
        <f t="shared" ca="1" si="93"/>
        <v>Unemployment Rate-PNC Financial Services Group:03-2014</v>
      </c>
      <c r="K535" t="s">
        <v>215</v>
      </c>
    </row>
    <row r="536" spans="1:79" x14ac:dyDescent="0.55000000000000004">
      <c r="A536" s="4" t="str">
        <f t="shared" ca="1" si="85"/>
        <v>National Retail Federation</v>
      </c>
      <c r="B536" s="4" t="str">
        <f t="shared" si="91"/>
        <v>Jack Kleinhenz</v>
      </c>
      <c r="C536" s="4" t="s">
        <v>246</v>
      </c>
      <c r="D536" s="4" t="s">
        <v>97</v>
      </c>
      <c r="E536" s="4" t="str">
        <f>IF(COUNTIF($E$2:E535,"Begin: " &amp; C536 &amp; "-" &amp; D536 &amp; "-" &amp; H536)=0,"Begin: " &amp; C536 &amp; "-" &amp; D536 &amp; "-" &amp; H536,IF((C536 &amp; "-" &amp; D536 &amp; "-" &amp; H536)&lt;&gt;(C537 &amp; "-" &amp; D537 &amp; "-" &amp; H537),"End: " &amp; C536 &amp; "-" &amp; D536 &amp; "-" &amp; H536,""))</f>
        <v/>
      </c>
      <c r="F536" s="4" t="str">
        <f t="shared" si="92"/>
        <v>Wall Street Journal-Unemployment Rate-03-2014</v>
      </c>
      <c r="G536" s="7">
        <v>41711</v>
      </c>
      <c r="H536" s="7" t="str">
        <f t="shared" si="86"/>
        <v>03-2014</v>
      </c>
      <c r="I536" s="7" t="str">
        <f t="shared" ca="1" si="87"/>
        <v>Wall Street Journal: National Retail Federation-Unemployment Rate-03-2014</v>
      </c>
      <c r="J536" s="4" t="str">
        <f t="shared" ca="1" si="93"/>
        <v>Unemployment Rate-National Retail Federation:03-2014</v>
      </c>
      <c r="K536" t="s">
        <v>216</v>
      </c>
      <c r="BQ536">
        <v>6.5</v>
      </c>
      <c r="BS536">
        <v>6.3</v>
      </c>
      <c r="BU536">
        <v>5.7</v>
      </c>
      <c r="BW536">
        <v>5.5</v>
      </c>
      <c r="BY536">
        <v>5.5</v>
      </c>
      <c r="CA536">
        <v>5.5</v>
      </c>
    </row>
    <row r="537" spans="1:79" x14ac:dyDescent="0.55000000000000004">
      <c r="A537" s="4" t="str">
        <f t="shared" ca="1" si="85"/>
        <v>Deutsche Bank</v>
      </c>
      <c r="B537" s="4" t="str">
        <f t="shared" si="91"/>
        <v>Joseph LaVorgna</v>
      </c>
      <c r="C537" s="4" t="s">
        <v>246</v>
      </c>
      <c r="D537" s="4" t="s">
        <v>97</v>
      </c>
      <c r="E537" s="4" t="str">
        <f>IF(COUNTIF($E$2:E536,"Begin: " &amp; C537 &amp; "-" &amp; D537 &amp; "-" &amp; H537)=0,"Begin: " &amp; C537 &amp; "-" &amp; D537 &amp; "-" &amp; H537,IF((C537 &amp; "-" &amp; D537 &amp; "-" &amp; H537)&lt;&gt;(C538 &amp; "-" &amp; D538 &amp; "-" &amp; H538),"End: " &amp; C537 &amp; "-" &amp; D537 &amp; "-" &amp; H537,""))</f>
        <v/>
      </c>
      <c r="F537" s="4" t="str">
        <f t="shared" si="92"/>
        <v>Wall Street Journal-Unemployment Rate-03-2014</v>
      </c>
      <c r="G537" s="7">
        <v>41711</v>
      </c>
      <c r="H537" s="7" t="str">
        <f t="shared" si="86"/>
        <v>03-2014</v>
      </c>
      <c r="I537" s="7" t="str">
        <f t="shared" ca="1" si="87"/>
        <v>Wall Street Journal: Deutsche Bank-Unemployment Rate-03-2014</v>
      </c>
      <c r="J537" s="4" t="str">
        <f t="shared" ca="1" si="93"/>
        <v>Unemployment Rate-Deutsche Bank:03-2014</v>
      </c>
      <c r="K537" t="s">
        <v>217</v>
      </c>
      <c r="BQ537">
        <v>6.4</v>
      </c>
      <c r="BS537">
        <v>6.1</v>
      </c>
      <c r="BU537">
        <v>5.9</v>
      </c>
      <c r="BW537">
        <v>5.7</v>
      </c>
      <c r="BY537">
        <v>5.5</v>
      </c>
      <c r="CA537">
        <v>5.3</v>
      </c>
    </row>
    <row r="538" spans="1:79" x14ac:dyDescent="0.55000000000000004">
      <c r="A538" s="4" t="str">
        <f t="shared" ca="1" si="85"/>
        <v>UCLA Anderson Forecast</v>
      </c>
      <c r="B538" s="4" t="str">
        <f t="shared" si="91"/>
        <v>Edward Leamer/David Shulman</v>
      </c>
      <c r="C538" s="4" t="s">
        <v>246</v>
      </c>
      <c r="D538" s="4" t="s">
        <v>97</v>
      </c>
      <c r="E538" s="4" t="str">
        <f>IF(COUNTIF($E$2:E537,"Begin: " &amp; C538 &amp; "-" &amp; D538 &amp; "-" &amp; H538)=0,"Begin: " &amp; C538 &amp; "-" &amp; D538 &amp; "-" &amp; H538,IF((C538 &amp; "-" &amp; D538 &amp; "-" &amp; H538)&lt;&gt;(C539 &amp; "-" &amp; D539 &amp; "-" &amp; H539),"End: " &amp; C538 &amp; "-" &amp; D538 &amp; "-" &amp; H538,""))</f>
        <v/>
      </c>
      <c r="F538" s="4" t="str">
        <f t="shared" si="92"/>
        <v>Wall Street Journal-Unemployment Rate-03-2014</v>
      </c>
      <c r="G538" s="7">
        <v>41711</v>
      </c>
      <c r="H538" s="7" t="str">
        <f t="shared" si="86"/>
        <v>03-2014</v>
      </c>
      <c r="I538" s="7" t="str">
        <f t="shared" ca="1" si="87"/>
        <v>Wall Street Journal: UCLA Anderson Forecast-Unemployment Rate-03-2014</v>
      </c>
      <c r="J538" s="4" t="str">
        <f t="shared" ca="1" si="93"/>
        <v>Unemployment Rate-UCLA Anderson Forecast:03-2014</v>
      </c>
      <c r="K538" t="s">
        <v>218</v>
      </c>
      <c r="BQ538">
        <v>6.5</v>
      </c>
      <c r="BS538">
        <v>6.2</v>
      </c>
      <c r="BU538">
        <v>5.8</v>
      </c>
      <c r="BW538">
        <v>5.6</v>
      </c>
    </row>
    <row r="539" spans="1:79" x14ac:dyDescent="0.55000000000000004">
      <c r="A539" s="4" t="str">
        <f t="shared" ca="1" si="85"/>
        <v>NEMA Business Information Services</v>
      </c>
      <c r="B539" s="4" t="str">
        <f t="shared" si="91"/>
        <v>Don Leavens/Tim Gill</v>
      </c>
      <c r="C539" s="4" t="s">
        <v>246</v>
      </c>
      <c r="D539" s="4" t="s">
        <v>97</v>
      </c>
      <c r="E539" s="4" t="str">
        <f>IF(COUNTIF($E$2:E538,"Begin: " &amp; C539 &amp; "-" &amp; D539 &amp; "-" &amp; H539)=0,"Begin: " &amp; C539 &amp; "-" &amp; D539 &amp; "-" &amp; H539,IF((C539 &amp; "-" &amp; D539 &amp; "-" &amp; H539)&lt;&gt;(C540 &amp; "-" &amp; D540 &amp; "-" &amp; H540),"End: " &amp; C539 &amp; "-" &amp; D539 &amp; "-" &amp; H539,""))</f>
        <v/>
      </c>
      <c r="F539" s="4" t="str">
        <f t="shared" si="92"/>
        <v>Wall Street Journal-Unemployment Rate-03-2014</v>
      </c>
      <c r="G539" s="7">
        <v>41711</v>
      </c>
      <c r="H539" s="7" t="str">
        <f t="shared" si="86"/>
        <v>03-2014</v>
      </c>
      <c r="I539" s="7" t="str">
        <f t="shared" ca="1" si="87"/>
        <v>Wall Street Journal: NEMA Business Information Services-Unemployment Rate-03-2014</v>
      </c>
      <c r="J539" s="4" t="str">
        <f t="shared" ca="1" si="93"/>
        <v>Unemployment Rate-NEMA Business Information Services:03-2014</v>
      </c>
      <c r="K539" t="s">
        <v>219</v>
      </c>
      <c r="BQ539">
        <v>6.6</v>
      </c>
      <c r="BS539">
        <v>6.3</v>
      </c>
      <c r="BU539">
        <v>6.3</v>
      </c>
      <c r="BW539">
        <v>6.2</v>
      </c>
      <c r="BY539">
        <v>6.1</v>
      </c>
      <c r="CA539">
        <v>5.9</v>
      </c>
    </row>
    <row r="540" spans="1:79" x14ac:dyDescent="0.55000000000000004">
      <c r="A540" s="4" t="str">
        <f t="shared" ca="1" si="85"/>
        <v>Moody's Investors Service</v>
      </c>
      <c r="B540" s="4" t="str">
        <f t="shared" si="91"/>
        <v>John Lonski</v>
      </c>
      <c r="C540" s="4" t="s">
        <v>246</v>
      </c>
      <c r="D540" s="4" t="s">
        <v>97</v>
      </c>
      <c r="E540" s="4" t="str">
        <f>IF(COUNTIF($E$2:E539,"Begin: " &amp; C540 &amp; "-" &amp; D540 &amp; "-" &amp; H540)=0,"Begin: " &amp; C540 &amp; "-" &amp; D540 &amp; "-" &amp; H540,IF((C540 &amp; "-" &amp; D540 &amp; "-" &amp; H540)&lt;&gt;(C541 &amp; "-" &amp; D541 &amp; "-" &amp; H541),"End: " &amp; C540 &amp; "-" &amp; D540 &amp; "-" &amp; H540,""))</f>
        <v/>
      </c>
      <c r="F540" s="4" t="str">
        <f t="shared" si="92"/>
        <v>Wall Street Journal-Unemployment Rate-03-2014</v>
      </c>
      <c r="G540" s="7">
        <v>41711</v>
      </c>
      <c r="H540" s="7" t="str">
        <f t="shared" si="86"/>
        <v>03-2014</v>
      </c>
      <c r="I540" s="7" t="str">
        <f t="shared" ca="1" si="87"/>
        <v>Wall Street Journal: Moody's Investors Service-Unemployment Rate-03-2014</v>
      </c>
      <c r="J540" s="4" t="str">
        <f t="shared" ca="1" si="93"/>
        <v>Unemployment Rate-Moody's Investors Service:03-2014</v>
      </c>
      <c r="K540" t="s">
        <v>220</v>
      </c>
      <c r="BQ540">
        <v>6.6</v>
      </c>
      <c r="BS540">
        <v>6.4</v>
      </c>
      <c r="BU540">
        <v>6.2</v>
      </c>
      <c r="BW540">
        <v>6</v>
      </c>
      <c r="BY540">
        <v>5.8</v>
      </c>
      <c r="CA540">
        <v>5.5</v>
      </c>
    </row>
    <row r="541" spans="1:79" x14ac:dyDescent="0.55000000000000004">
      <c r="A541" s="4" t="str">
        <f t="shared" ca="1" si="85"/>
        <v>Barclays</v>
      </c>
      <c r="B541" s="4" t="str">
        <f t="shared" si="91"/>
        <v>Dean Maki</v>
      </c>
      <c r="C541" s="4" t="s">
        <v>246</v>
      </c>
      <c r="D541" s="4" t="s">
        <v>97</v>
      </c>
      <c r="E541" s="4" t="str">
        <f>IF(COUNTIF($E$2:E540,"Begin: " &amp; C541 &amp; "-" &amp; D541 &amp; "-" &amp; H541)=0,"Begin: " &amp; C541 &amp; "-" &amp; D541 &amp; "-" &amp; H541,IF((C541 &amp; "-" &amp; D541 &amp; "-" &amp; H541)&lt;&gt;(C542 &amp; "-" &amp; D542 &amp; "-" &amp; H542),"End: " &amp; C541 &amp; "-" &amp; D541 &amp; "-" &amp; H541,""))</f>
        <v/>
      </c>
      <c r="F541" s="4" t="str">
        <f t="shared" si="92"/>
        <v>Wall Street Journal-Unemployment Rate-03-2014</v>
      </c>
      <c r="G541" s="7">
        <v>41711</v>
      </c>
      <c r="H541" s="7" t="str">
        <f t="shared" si="86"/>
        <v>03-2014</v>
      </c>
      <c r="I541" s="7" t="str">
        <f t="shared" ca="1" si="87"/>
        <v>Wall Street Journal: Barclays-Unemployment Rate-03-2014</v>
      </c>
      <c r="J541" s="4" t="str">
        <f t="shared" ca="1" si="93"/>
        <v>Unemployment Rate-Barclays:03-2014</v>
      </c>
      <c r="K541" t="s">
        <v>221</v>
      </c>
      <c r="BQ541">
        <v>6.3</v>
      </c>
      <c r="BS541">
        <v>6</v>
      </c>
      <c r="BU541">
        <v>5.7</v>
      </c>
      <c r="BW541">
        <v>5.5</v>
      </c>
    </row>
    <row r="542" spans="1:79" x14ac:dyDescent="0.55000000000000004">
      <c r="A542" s="4" t="str">
        <f t="shared" ca="1" si="85"/>
        <v>Societe Generale</v>
      </c>
      <c r="B542" s="4" t="str">
        <f t="shared" si="91"/>
        <v>Aneta Markowska</v>
      </c>
      <c r="C542" s="4" t="s">
        <v>246</v>
      </c>
      <c r="D542" s="4" t="s">
        <v>97</v>
      </c>
      <c r="E542" s="4" t="str">
        <f>IF(COUNTIF($E$2:E541,"Begin: " &amp; C542 &amp; "-" &amp; D542 &amp; "-" &amp; H542)=0,"Begin: " &amp; C542 &amp; "-" &amp; D542 &amp; "-" &amp; H542,IF((C542 &amp; "-" &amp; D542 &amp; "-" &amp; H542)&lt;&gt;(C543 &amp; "-" &amp; D543 &amp; "-" &amp; H543),"End: " &amp; C542 &amp; "-" &amp; D542 &amp; "-" &amp; H542,""))</f>
        <v/>
      </c>
      <c r="F542" s="4" t="str">
        <f t="shared" si="92"/>
        <v>Wall Street Journal-Unemployment Rate-03-2014</v>
      </c>
      <c r="G542" s="7">
        <v>41711</v>
      </c>
      <c r="H542" s="7" t="str">
        <f t="shared" si="86"/>
        <v>03-2014</v>
      </c>
      <c r="I542" s="7" t="str">
        <f t="shared" ca="1" si="87"/>
        <v>Wall Street Journal: Societe Generale-Unemployment Rate-03-2014</v>
      </c>
      <c r="J542" s="4" t="str">
        <f t="shared" ca="1" si="93"/>
        <v>Unemployment Rate-Societe Generale:03-2014</v>
      </c>
      <c r="K542" t="s">
        <v>222</v>
      </c>
      <c r="BQ542">
        <v>6.3</v>
      </c>
      <c r="BS542">
        <v>6</v>
      </c>
      <c r="BU542">
        <v>5.7</v>
      </c>
      <c r="BW542">
        <v>5.5</v>
      </c>
      <c r="BY542">
        <v>5.3</v>
      </c>
      <c r="CA542">
        <v>5.2</v>
      </c>
    </row>
    <row r="543" spans="1:79" x14ac:dyDescent="0.55000000000000004">
      <c r="A543" s="4" t="str">
        <f t="shared" ca="1" si="85"/>
        <v>Eaton Corp.</v>
      </c>
      <c r="B543" s="4" t="str">
        <f t="shared" si="91"/>
        <v>Jim Meil/Arun Raha</v>
      </c>
      <c r="C543" s="4" t="s">
        <v>246</v>
      </c>
      <c r="D543" s="4" t="s">
        <v>97</v>
      </c>
      <c r="E543" s="4" t="str">
        <f>IF(COUNTIF($E$2:E542,"Begin: " &amp; C543 &amp; "-" &amp; D543 &amp; "-" &amp; H543)=0,"Begin: " &amp; C543 &amp; "-" &amp; D543 &amp; "-" &amp; H543,IF((C543 &amp; "-" &amp; D543 &amp; "-" &amp; H543)&lt;&gt;(C544 &amp; "-" &amp; D544 &amp; "-" &amp; H544),"End: " &amp; C543 &amp; "-" &amp; D543 &amp; "-" &amp; H543,""))</f>
        <v/>
      </c>
      <c r="F543" s="4" t="str">
        <f t="shared" si="92"/>
        <v>Wall Street Journal-Unemployment Rate-03-2014</v>
      </c>
      <c r="G543" s="7">
        <v>41711</v>
      </c>
      <c r="H543" s="7" t="str">
        <f t="shared" si="86"/>
        <v>03-2014</v>
      </c>
      <c r="I543" s="7" t="str">
        <f t="shared" ca="1" si="87"/>
        <v>Wall Street Journal: Eaton Corp.-Unemployment Rate-03-2014</v>
      </c>
      <c r="J543" s="4" t="str">
        <f t="shared" ca="1" si="93"/>
        <v>Unemployment Rate-Eaton Corp.:03-2014</v>
      </c>
      <c r="K543" t="s">
        <v>223</v>
      </c>
      <c r="BQ543">
        <v>6.6</v>
      </c>
      <c r="BS543">
        <v>6.5</v>
      </c>
      <c r="BU543">
        <v>6.2</v>
      </c>
      <c r="BW543">
        <v>6</v>
      </c>
      <c r="BY543">
        <v>5.8</v>
      </c>
      <c r="CA543">
        <v>5.4</v>
      </c>
    </row>
    <row r="544" spans="1:79" x14ac:dyDescent="0.55000000000000004">
      <c r="A544" s="4" t="str">
        <f t="shared" ca="1" si="85"/>
        <v>JPM</v>
      </c>
      <c r="B544" s="4" t="str">
        <f t="shared" si="91"/>
        <v>Robert Mellman</v>
      </c>
      <c r="C544" s="4" t="s">
        <v>246</v>
      </c>
      <c r="D544" s="4" t="s">
        <v>97</v>
      </c>
      <c r="E544" s="4" t="str">
        <f>IF(COUNTIF($E$2:E543,"Begin: " &amp; C544 &amp; "-" &amp; D544 &amp; "-" &amp; H544)=0,"Begin: " &amp; C544 &amp; "-" &amp; D544 &amp; "-" &amp; H544,IF((C544 &amp; "-" &amp; D544 &amp; "-" &amp; H544)&lt;&gt;(C545 &amp; "-" &amp; D545 &amp; "-" &amp; H545),"End: " &amp; C544 &amp; "-" &amp; D544 &amp; "-" &amp; H544,""))</f>
        <v/>
      </c>
      <c r="F544" s="4" t="str">
        <f t="shared" si="92"/>
        <v>Wall Street Journal-Unemployment Rate-03-2014</v>
      </c>
      <c r="G544" s="7">
        <v>41711</v>
      </c>
      <c r="H544" s="7" t="str">
        <f t="shared" si="86"/>
        <v>03-2014</v>
      </c>
      <c r="I544" s="7" t="str">
        <f t="shared" ca="1" si="87"/>
        <v>Wall Street Journal: JPM-Unemployment Rate-03-2014</v>
      </c>
      <c r="J544" s="4" t="str">
        <f t="shared" ca="1" si="93"/>
        <v>Unemployment Rate-JPM:03-2014</v>
      </c>
      <c r="K544" t="s">
        <v>224</v>
      </c>
      <c r="BQ544">
        <v>6.3</v>
      </c>
      <c r="BS544">
        <v>6.1</v>
      </c>
      <c r="BU544">
        <v>5.9</v>
      </c>
      <c r="BW544">
        <v>5.7</v>
      </c>
      <c r="BY544">
        <v>5.6</v>
      </c>
      <c r="CA544">
        <v>5.5</v>
      </c>
    </row>
    <row r="545" spans="1:79" x14ac:dyDescent="0.55000000000000004">
      <c r="A545" s="4" t="str">
        <f t="shared" ca="1" si="85"/>
        <v>MacroEcon Global Advisors</v>
      </c>
      <c r="B545" s="4" t="str">
        <f t="shared" si="91"/>
        <v>Mark Nielson</v>
      </c>
      <c r="C545" s="4" t="s">
        <v>246</v>
      </c>
      <c r="D545" s="4" t="s">
        <v>97</v>
      </c>
      <c r="E545" s="4" t="str">
        <f>IF(COUNTIF($E$2:E544,"Begin: " &amp; C545 &amp; "-" &amp; D545 &amp; "-" &amp; H545)=0,"Begin: " &amp; C545 &amp; "-" &amp; D545 &amp; "-" &amp; H545,IF((C545 &amp; "-" &amp; D545 &amp; "-" &amp; H545)&lt;&gt;(C546 &amp; "-" &amp; D546 &amp; "-" &amp; H546),"End: " &amp; C545 &amp; "-" &amp; D545 &amp; "-" &amp; H545,""))</f>
        <v/>
      </c>
      <c r="F545" s="4" t="str">
        <f t="shared" si="92"/>
        <v>Wall Street Journal-Unemployment Rate-03-2014</v>
      </c>
      <c r="G545" s="7">
        <v>41711</v>
      </c>
      <c r="H545" s="7" t="str">
        <f t="shared" si="86"/>
        <v>03-2014</v>
      </c>
      <c r="I545" s="7" t="str">
        <f t="shared" ca="1" si="87"/>
        <v>Wall Street Journal: MacroEcon Global Advisors-Unemployment Rate-03-2014</v>
      </c>
      <c r="J545" s="4" t="str">
        <f t="shared" ca="1" si="93"/>
        <v>Unemployment Rate-MacroEcon Global Advisors:03-2014</v>
      </c>
      <c r="K545" t="s">
        <v>225</v>
      </c>
      <c r="BQ545">
        <v>6.5</v>
      </c>
      <c r="BS545">
        <v>6.3</v>
      </c>
      <c r="BU545">
        <v>6.1</v>
      </c>
      <c r="BW545">
        <v>6.1</v>
      </c>
      <c r="BY545">
        <v>6</v>
      </c>
      <c r="CA545">
        <v>6</v>
      </c>
    </row>
    <row r="546" spans="1:79" x14ac:dyDescent="0.55000000000000004">
      <c r="A546" s="4" t="str">
        <f t="shared" ca="1" si="85"/>
        <v>International Council of Shopping Centers</v>
      </c>
      <c r="B546" s="4" t="str">
        <f t="shared" si="91"/>
        <v>Michael P. Niemira</v>
      </c>
      <c r="C546" s="4" t="s">
        <v>246</v>
      </c>
      <c r="D546" s="4" t="s">
        <v>97</v>
      </c>
      <c r="E546" s="4" t="str">
        <f>IF(COUNTIF($E$2:E545,"Begin: " &amp; C546 &amp; "-" &amp; D546 &amp; "-" &amp; H546)=0,"Begin: " &amp; C546 &amp; "-" &amp; D546 &amp; "-" &amp; H546,IF((C546 &amp; "-" &amp; D546 &amp; "-" &amp; H546)&lt;&gt;(C547 &amp; "-" &amp; D547 &amp; "-" &amp; H547),"End: " &amp; C546 &amp; "-" &amp; D546 &amp; "-" &amp; H546,""))</f>
        <v/>
      </c>
      <c r="F546" s="4" t="str">
        <f t="shared" si="92"/>
        <v>Wall Street Journal-Unemployment Rate-03-2014</v>
      </c>
      <c r="G546" s="7">
        <v>41711</v>
      </c>
      <c r="H546" s="7" t="str">
        <f t="shared" si="86"/>
        <v>03-2014</v>
      </c>
      <c r="I546" s="7" t="str">
        <f t="shared" ca="1" si="87"/>
        <v>Wall Street Journal: International Council of Shopping Centers-Unemployment Rate-03-2014</v>
      </c>
      <c r="J546" s="4" t="str">
        <f t="shared" ca="1" si="93"/>
        <v>Unemployment Rate-International Council of Shopping Centers:03-2014</v>
      </c>
      <c r="K546" t="s">
        <v>226</v>
      </c>
      <c r="BQ546">
        <v>6.5</v>
      </c>
      <c r="BS546">
        <v>6.4</v>
      </c>
      <c r="BU546">
        <v>6.2</v>
      </c>
      <c r="BW546">
        <v>6.1</v>
      </c>
      <c r="BY546">
        <v>6.1</v>
      </c>
      <c r="CA546">
        <v>6.1</v>
      </c>
    </row>
    <row r="547" spans="1:79" x14ac:dyDescent="0.55000000000000004">
      <c r="A547" s="4" t="str">
        <f t="shared" ca="1" si="85"/>
        <v>High Frequency Economics</v>
      </c>
      <c r="B547" s="4" t="str">
        <f t="shared" si="91"/>
        <v>Jim O'Sullivan</v>
      </c>
      <c r="C547" s="4" t="s">
        <v>246</v>
      </c>
      <c r="D547" s="4" t="s">
        <v>97</v>
      </c>
      <c r="E547" s="4" t="str">
        <f>IF(COUNTIF($E$2:E546,"Begin: " &amp; C547 &amp; "-" &amp; D547 &amp; "-" &amp; H547)=0,"Begin: " &amp; C547 &amp; "-" &amp; D547 &amp; "-" &amp; H547,IF((C547 &amp; "-" &amp; D547 &amp; "-" &amp; H547)&lt;&gt;(C548 &amp; "-" &amp; D548 &amp; "-" &amp; H548),"End: " &amp; C547 &amp; "-" &amp; D547 &amp; "-" &amp; H547,""))</f>
        <v/>
      </c>
      <c r="F547" s="4" t="str">
        <f t="shared" si="92"/>
        <v>Wall Street Journal-Unemployment Rate-03-2014</v>
      </c>
      <c r="G547" s="7">
        <v>41711</v>
      </c>
      <c r="H547" s="7" t="str">
        <f t="shared" si="86"/>
        <v>03-2014</v>
      </c>
      <c r="I547" s="7" t="str">
        <f t="shared" ca="1" si="87"/>
        <v>Wall Street Journal: High Frequency Economics-Unemployment Rate-03-2014</v>
      </c>
      <c r="J547" s="4" t="str">
        <f t="shared" ca="1" si="93"/>
        <v>Unemployment Rate-High Frequency Economics:03-2014</v>
      </c>
      <c r="K547" t="s">
        <v>227</v>
      </c>
      <c r="BQ547">
        <v>6.4</v>
      </c>
      <c r="BS547">
        <v>6</v>
      </c>
      <c r="BU547">
        <v>5.8</v>
      </c>
      <c r="BW547">
        <v>5.6</v>
      </c>
    </row>
    <row r="548" spans="1:79" x14ac:dyDescent="0.55000000000000004">
      <c r="A548" s="4" t="str">
        <f t="shared" ca="1" si="85"/>
        <v>Macroeconomic Advisers</v>
      </c>
      <c r="B548" s="4" t="str">
        <f t="shared" si="91"/>
        <v>Dr. Joel Prakken/ Chris Varvares</v>
      </c>
      <c r="C548" s="4" t="s">
        <v>246</v>
      </c>
      <c r="D548" s="4" t="s">
        <v>97</v>
      </c>
      <c r="E548" s="4" t="str">
        <f>IF(COUNTIF($E$2:E547,"Begin: " &amp; C548 &amp; "-" &amp; D548 &amp; "-" &amp; H548)=0,"Begin: " &amp; C548 &amp; "-" &amp; D548 &amp; "-" &amp; H548,IF((C548 &amp; "-" &amp; D548 &amp; "-" &amp; H548)&lt;&gt;(C549 &amp; "-" &amp; D549 &amp; "-" &amp; H549),"End: " &amp; C548 &amp; "-" &amp; D548 &amp; "-" &amp; H548,""))</f>
        <v/>
      </c>
      <c r="F548" s="4" t="str">
        <f t="shared" si="92"/>
        <v>Wall Street Journal-Unemployment Rate-03-2014</v>
      </c>
      <c r="G548" s="7">
        <v>41711</v>
      </c>
      <c r="H548" s="7" t="str">
        <f t="shared" si="86"/>
        <v>03-2014</v>
      </c>
      <c r="I548" s="7" t="str">
        <f t="shared" ca="1" si="87"/>
        <v>Wall Street Journal: Macroeconomic Advisers-Unemployment Rate-03-2014</v>
      </c>
      <c r="J548" s="4" t="str">
        <f t="shared" ca="1" si="93"/>
        <v>Unemployment Rate-Macroeconomic Advisers:03-2014</v>
      </c>
      <c r="K548" t="s">
        <v>228</v>
      </c>
      <c r="BQ548">
        <v>6.4</v>
      </c>
      <c r="BS548">
        <v>6.3</v>
      </c>
      <c r="BU548">
        <v>6.1</v>
      </c>
      <c r="BW548">
        <v>5.9</v>
      </c>
      <c r="BY548">
        <v>5.7</v>
      </c>
      <c r="CA548">
        <v>5.5</v>
      </c>
    </row>
    <row r="549" spans="1:79" x14ac:dyDescent="0.55000000000000004">
      <c r="A549" s="4" t="str">
        <f t="shared" ca="1" si="85"/>
        <v>Morgan Stanley</v>
      </c>
      <c r="B549" s="4" t="str">
        <f t="shared" si="91"/>
        <v>Vincent Reinhart</v>
      </c>
      <c r="C549" s="4" t="s">
        <v>246</v>
      </c>
      <c r="D549" s="4" t="s">
        <v>97</v>
      </c>
      <c r="E549" s="4" t="str">
        <f>IF(COUNTIF($E$2:E548,"Begin: " &amp; C549 &amp; "-" &amp; D549 &amp; "-" &amp; H549)=0,"Begin: " &amp; C549 &amp; "-" &amp; D549 &amp; "-" &amp; H549,IF((C549 &amp; "-" &amp; D549 &amp; "-" &amp; H549)&lt;&gt;(C550 &amp; "-" &amp; D550 &amp; "-" &amp; H550),"End: " &amp; C549 &amp; "-" &amp; D549 &amp; "-" &amp; H549,""))</f>
        <v/>
      </c>
      <c r="F549" s="4" t="str">
        <f t="shared" si="92"/>
        <v>Wall Street Journal-Unemployment Rate-03-2014</v>
      </c>
      <c r="G549" s="7">
        <v>41711</v>
      </c>
      <c r="H549" s="7" t="str">
        <f t="shared" si="86"/>
        <v>03-2014</v>
      </c>
      <c r="I549" s="7" t="str">
        <f t="shared" ca="1" si="87"/>
        <v>Wall Street Journal: Morgan Stanley-Unemployment Rate-03-2014</v>
      </c>
      <c r="J549" s="4" t="str">
        <f t="shared" ca="1" si="93"/>
        <v>Unemployment Rate-Morgan Stanley:03-2014</v>
      </c>
      <c r="K549" t="s">
        <v>229</v>
      </c>
      <c r="BQ549">
        <v>6.7</v>
      </c>
      <c r="BS549">
        <v>6.4</v>
      </c>
      <c r="BU549">
        <v>6</v>
      </c>
      <c r="BW549">
        <v>5.7</v>
      </c>
    </row>
    <row r="550" spans="1:79" x14ac:dyDescent="0.55000000000000004">
      <c r="A550" s="4" t="str">
        <f t="shared" ca="1" si="85"/>
        <v>RDQ Economics</v>
      </c>
      <c r="B550" s="4" t="str">
        <f t="shared" si="91"/>
        <v>John Ryding/Conrad DeQuadros</v>
      </c>
      <c r="C550" s="4" t="s">
        <v>246</v>
      </c>
      <c r="D550" s="4" t="s">
        <v>97</v>
      </c>
      <c r="E550" s="4" t="str">
        <f>IF(COUNTIF($E$2:E549,"Begin: " &amp; C550 &amp; "-" &amp; D550 &amp; "-" &amp; H550)=0,"Begin: " &amp; C550 &amp; "-" &amp; D550 &amp; "-" &amp; H550,IF((C550 &amp; "-" &amp; D550 &amp; "-" &amp; H550)&lt;&gt;(C551 &amp; "-" &amp; D551 &amp; "-" &amp; H551),"End: " &amp; C550 &amp; "-" &amp; D550 &amp; "-" &amp; H550,""))</f>
        <v/>
      </c>
      <c r="F550" s="4" t="str">
        <f t="shared" si="92"/>
        <v>Wall Street Journal-Unemployment Rate-03-2014</v>
      </c>
      <c r="G550" s="7">
        <v>41711</v>
      </c>
      <c r="H550" s="7" t="str">
        <f t="shared" si="86"/>
        <v>03-2014</v>
      </c>
      <c r="I550" s="7" t="str">
        <f t="shared" ca="1" si="87"/>
        <v>Wall Street Journal: RDQ Economics-Unemployment Rate-03-2014</v>
      </c>
      <c r="J550" s="4" t="str">
        <f t="shared" ca="1" si="93"/>
        <v>Unemployment Rate-RDQ Economics:03-2014</v>
      </c>
      <c r="K550" t="s">
        <v>230</v>
      </c>
      <c r="BQ550">
        <v>6.5</v>
      </c>
      <c r="BS550">
        <v>6.2</v>
      </c>
      <c r="BU550">
        <v>5.8</v>
      </c>
      <c r="BW550">
        <v>5.5</v>
      </c>
    </row>
    <row r="551" spans="1:79" x14ac:dyDescent="0.55000000000000004">
      <c r="A551" s="4" t="str">
        <f t="shared" ca="1" si="85"/>
        <v>Pantheon Macroeconomics</v>
      </c>
      <c r="B551" s="4" t="str">
        <f t="shared" si="91"/>
        <v>Ian Shepherdson</v>
      </c>
      <c r="C551" s="4" t="s">
        <v>246</v>
      </c>
      <c r="D551" s="4" t="s">
        <v>97</v>
      </c>
      <c r="E551" s="4" t="str">
        <f>IF(COUNTIF($E$2:E550,"Begin: " &amp; C551 &amp; "-" &amp; D551 &amp; "-" &amp; H551)=0,"Begin: " &amp; C551 &amp; "-" &amp; D551 &amp; "-" &amp; H551,IF((C551 &amp; "-" &amp; D551 &amp; "-" &amp; H551)&lt;&gt;(C552 &amp; "-" &amp; D552 &amp; "-" &amp; H552),"End: " &amp; C551 &amp; "-" &amp; D551 &amp; "-" &amp; H551,""))</f>
        <v/>
      </c>
      <c r="F551" s="4" t="str">
        <f t="shared" si="92"/>
        <v>Wall Street Journal-Unemployment Rate-03-2014</v>
      </c>
      <c r="G551" s="7">
        <v>41711</v>
      </c>
      <c r="H551" s="7" t="str">
        <f t="shared" si="86"/>
        <v>03-2014</v>
      </c>
      <c r="I551" s="7" t="str">
        <f t="shared" ca="1" si="87"/>
        <v>Wall Street Journal: Pantheon Macroeconomics-Unemployment Rate-03-2014</v>
      </c>
      <c r="J551" s="4" t="str">
        <f t="shared" ca="1" si="93"/>
        <v>Unemployment Rate-Pantheon Macroeconomics:03-2014</v>
      </c>
      <c r="K551" t="s">
        <v>231</v>
      </c>
      <c r="BQ551">
        <v>6.3</v>
      </c>
      <c r="BS551">
        <v>5.9</v>
      </c>
      <c r="BU551">
        <v>5.5</v>
      </c>
      <c r="BW551">
        <v>5.2</v>
      </c>
      <c r="BY551">
        <v>5</v>
      </c>
      <c r="CA551">
        <v>4.8</v>
      </c>
    </row>
    <row r="552" spans="1:79" x14ac:dyDescent="0.55000000000000004">
      <c r="A552" s="4" t="str">
        <f t="shared" ca="1" si="85"/>
        <v>Wells Fargo &amp; Co.</v>
      </c>
      <c r="B552" s="4" t="str">
        <f t="shared" si="91"/>
        <v>John Silvia</v>
      </c>
      <c r="C552" s="4" t="s">
        <v>246</v>
      </c>
      <c r="D552" s="4" t="s">
        <v>97</v>
      </c>
      <c r="E552" s="4" t="str">
        <f>IF(COUNTIF($E$2:E551,"Begin: " &amp; C552 &amp; "-" &amp; D552 &amp; "-" &amp; H552)=0,"Begin: " &amp; C552 &amp; "-" &amp; D552 &amp; "-" &amp; H552,IF((C552 &amp; "-" &amp; D552 &amp; "-" &amp; H552)&lt;&gt;(C553 &amp; "-" &amp; D553 &amp; "-" &amp; H553),"End: " &amp; C552 &amp; "-" &amp; D552 &amp; "-" &amp; H552,""))</f>
        <v/>
      </c>
      <c r="F552" s="4" t="str">
        <f t="shared" si="92"/>
        <v>Wall Street Journal-Unemployment Rate-03-2014</v>
      </c>
      <c r="G552" s="7">
        <v>41711</v>
      </c>
      <c r="H552" s="7" t="str">
        <f t="shared" si="86"/>
        <v>03-2014</v>
      </c>
      <c r="I552" s="7" t="str">
        <f t="shared" ca="1" si="87"/>
        <v>Wall Street Journal: Wells Fargo &amp; Co.-Unemployment Rate-03-2014</v>
      </c>
      <c r="J552" s="4" t="str">
        <f t="shared" ca="1" si="93"/>
        <v>Unemployment Rate-Wells Fargo &amp; Co.:03-2014</v>
      </c>
      <c r="K552" t="s">
        <v>232</v>
      </c>
      <c r="BQ552">
        <v>6.5</v>
      </c>
      <c r="BS552">
        <v>6.3</v>
      </c>
      <c r="BU552">
        <v>6.1</v>
      </c>
      <c r="BW552">
        <v>6</v>
      </c>
    </row>
    <row r="553" spans="1:79" x14ac:dyDescent="0.55000000000000004">
      <c r="A553" s="4" t="str">
        <f t="shared" ca="1" si="85"/>
        <v>Decision Economics, Inc.</v>
      </c>
      <c r="B553" s="4" t="str">
        <f t="shared" si="91"/>
        <v>Allen Sinai</v>
      </c>
      <c r="C553" s="4" t="s">
        <v>246</v>
      </c>
      <c r="D553" s="4" t="s">
        <v>97</v>
      </c>
      <c r="E553" s="4" t="str">
        <f>IF(COUNTIF($E$2:E552,"Begin: " &amp; C553 &amp; "-" &amp; D553 &amp; "-" &amp; H553)=0,"Begin: " &amp; C553 &amp; "-" &amp; D553 &amp; "-" &amp; H553,IF((C553 &amp; "-" &amp; D553 &amp; "-" &amp; H553)&lt;&gt;(C554 &amp; "-" &amp; D554 &amp; "-" &amp; H554),"End: " &amp; C553 &amp; "-" &amp; D553 &amp; "-" &amp; H553,""))</f>
        <v/>
      </c>
      <c r="F553" s="4" t="str">
        <f t="shared" si="92"/>
        <v>Wall Street Journal-Unemployment Rate-03-2014</v>
      </c>
      <c r="G553" s="7">
        <v>41711</v>
      </c>
      <c r="H553" s="7" t="str">
        <f t="shared" si="86"/>
        <v>03-2014</v>
      </c>
      <c r="I553" s="7" t="str">
        <f t="shared" ca="1" si="87"/>
        <v>Wall Street Journal: Decision Economics, Inc.-Unemployment Rate-03-2014</v>
      </c>
      <c r="J553" s="4" t="str">
        <f t="shared" ca="1" si="93"/>
        <v>Unemployment Rate-Decision Economics, Inc.:03-2014</v>
      </c>
      <c r="K553" t="s">
        <v>233</v>
      </c>
      <c r="BQ553">
        <v>6.5</v>
      </c>
      <c r="BS553">
        <v>6</v>
      </c>
      <c r="BU553">
        <v>5.6</v>
      </c>
      <c r="BW553">
        <v>5.3</v>
      </c>
      <c r="BY553">
        <v>5.0999999999999996</v>
      </c>
      <c r="CA553">
        <v>5</v>
      </c>
    </row>
    <row r="554" spans="1:79" x14ac:dyDescent="0.55000000000000004">
      <c r="A554" s="4" t="str">
        <f t="shared" ca="1" si="85"/>
        <v>Parsec Financial</v>
      </c>
      <c r="B554" s="4" t="str">
        <f t="shared" si="91"/>
        <v>James F. Smith</v>
      </c>
      <c r="C554" s="4" t="s">
        <v>246</v>
      </c>
      <c r="D554" s="4" t="s">
        <v>97</v>
      </c>
      <c r="E554" s="4" t="str">
        <f>IF(COUNTIF($E$2:E553,"Begin: " &amp; C554 &amp; "-" &amp; D554 &amp; "-" &amp; H554)=0,"Begin: " &amp; C554 &amp; "-" &amp; D554 &amp; "-" &amp; H554,IF((C554 &amp; "-" &amp; D554 &amp; "-" &amp; H554)&lt;&gt;(C555 &amp; "-" &amp; D555 &amp; "-" &amp; H555),"End: " &amp; C554 &amp; "-" &amp; D554 &amp; "-" &amp; H554,""))</f>
        <v/>
      </c>
      <c r="F554" s="4" t="str">
        <f t="shared" si="92"/>
        <v>Wall Street Journal-Unemployment Rate-03-2014</v>
      </c>
      <c r="G554" s="7">
        <v>41711</v>
      </c>
      <c r="H554" s="7" t="str">
        <f t="shared" si="86"/>
        <v>03-2014</v>
      </c>
      <c r="I554" s="7" t="str">
        <f t="shared" ca="1" si="87"/>
        <v>Wall Street Journal: Parsec Financial-Unemployment Rate-03-2014</v>
      </c>
      <c r="J554" s="4" t="str">
        <f t="shared" ca="1" si="93"/>
        <v>Unemployment Rate-Parsec Financial:03-2014</v>
      </c>
      <c r="K554" t="s">
        <v>234</v>
      </c>
      <c r="BQ554">
        <v>6</v>
      </c>
      <c r="BS554">
        <v>5.5</v>
      </c>
      <c r="BU554">
        <v>5</v>
      </c>
      <c r="BW554">
        <v>4.5</v>
      </c>
      <c r="BY554">
        <v>4.2</v>
      </c>
      <c r="CA554">
        <v>3.8</v>
      </c>
    </row>
    <row r="555" spans="1:79" x14ac:dyDescent="0.55000000000000004">
      <c r="A555" s="4" t="str">
        <f t="shared" ca="1" si="85"/>
        <v>Univ of Central FL</v>
      </c>
      <c r="B555" s="4" t="str">
        <f t="shared" si="91"/>
        <v>Sean M. Snaith</v>
      </c>
      <c r="C555" s="4" t="s">
        <v>246</v>
      </c>
      <c r="D555" s="4" t="s">
        <v>97</v>
      </c>
      <c r="E555" s="4" t="str">
        <f>IF(COUNTIF($E$2:E554,"Begin: " &amp; C555 &amp; "-" &amp; D555 &amp; "-" &amp; H555)=0,"Begin: " &amp; C555 &amp; "-" &amp; D555 &amp; "-" &amp; H555,IF((C555 &amp; "-" &amp; D555 &amp; "-" &amp; H555)&lt;&gt;(C556 &amp; "-" &amp; D556 &amp; "-" &amp; H556),"End: " &amp; C555 &amp; "-" &amp; D555 &amp; "-" &amp; H555,""))</f>
        <v/>
      </c>
      <c r="F555" s="4" t="str">
        <f t="shared" si="92"/>
        <v>Wall Street Journal-Unemployment Rate-03-2014</v>
      </c>
      <c r="G555" s="7">
        <v>41711</v>
      </c>
      <c r="H555" s="7" t="str">
        <f t="shared" si="86"/>
        <v>03-2014</v>
      </c>
      <c r="I555" s="7" t="str">
        <f t="shared" ca="1" si="87"/>
        <v>Wall Street Journal: Univ of Central FL-Unemployment Rate-03-2014</v>
      </c>
      <c r="J555" s="4" t="str">
        <f t="shared" ca="1" si="93"/>
        <v>Unemployment Rate-Univ of Central FL:03-2014</v>
      </c>
      <c r="K555" t="s">
        <v>235</v>
      </c>
      <c r="BQ555">
        <v>6.6</v>
      </c>
      <c r="BS555">
        <v>6.2</v>
      </c>
      <c r="BU555">
        <v>6</v>
      </c>
      <c r="BW555">
        <v>5.9</v>
      </c>
      <c r="BY555">
        <v>5.8</v>
      </c>
      <c r="CA555">
        <v>5.7</v>
      </c>
    </row>
    <row r="556" spans="1:79" x14ac:dyDescent="0.55000000000000004">
      <c r="A556" s="4" t="str">
        <f t="shared" ca="1" si="85"/>
        <v>California State University</v>
      </c>
      <c r="B556" s="4" t="str">
        <f t="shared" si="91"/>
        <v>Sung Won Sohn</v>
      </c>
      <c r="C556" s="4" t="s">
        <v>246</v>
      </c>
      <c r="D556" s="4" t="s">
        <v>97</v>
      </c>
      <c r="E556" s="4" t="str">
        <f>IF(COUNTIF($E$2:E555,"Begin: " &amp; C556 &amp; "-" &amp; D556 &amp; "-" &amp; H556)=0,"Begin: " &amp; C556 &amp; "-" &amp; D556 &amp; "-" &amp; H556,IF((C556 &amp; "-" &amp; D556 &amp; "-" &amp; H556)&lt;&gt;(C557 &amp; "-" &amp; D557 &amp; "-" &amp; H557),"End: " &amp; C556 &amp; "-" &amp; D556 &amp; "-" &amp; H556,""))</f>
        <v/>
      </c>
      <c r="F556" s="4" t="str">
        <f t="shared" si="92"/>
        <v>Wall Street Journal-Unemployment Rate-03-2014</v>
      </c>
      <c r="G556" s="7">
        <v>41711</v>
      </c>
      <c r="H556" s="7" t="str">
        <f t="shared" si="86"/>
        <v>03-2014</v>
      </c>
      <c r="I556" s="7" t="str">
        <f t="shared" ca="1" si="87"/>
        <v>Wall Street Journal: California State University-Unemployment Rate-03-2014</v>
      </c>
      <c r="J556" s="4" t="str">
        <f t="shared" ca="1" si="93"/>
        <v>Unemployment Rate-California State University:03-2014</v>
      </c>
      <c r="K556" t="s">
        <v>236</v>
      </c>
      <c r="BQ556">
        <v>6.5</v>
      </c>
      <c r="BS556">
        <v>6.4</v>
      </c>
      <c r="BU556">
        <v>6.3</v>
      </c>
      <c r="BW556">
        <v>6.2</v>
      </c>
      <c r="BY556">
        <v>6.1</v>
      </c>
      <c r="CA556">
        <v>6</v>
      </c>
    </row>
    <row r="557" spans="1:79" x14ac:dyDescent="0.55000000000000004">
      <c r="A557" s="4" t="str">
        <f t="shared" ca="1" si="85"/>
        <v>CSFB</v>
      </c>
      <c r="B557" s="4" t="str">
        <f t="shared" si="91"/>
        <v>Neal Soss</v>
      </c>
      <c r="C557" s="4" t="s">
        <v>246</v>
      </c>
      <c r="D557" s="4" t="s">
        <v>97</v>
      </c>
      <c r="E557" s="4" t="str">
        <f>IF(COUNTIF($E$2:E556,"Begin: " &amp; C557 &amp; "-" &amp; D557 &amp; "-" &amp; H557)=0,"Begin: " &amp; C557 &amp; "-" &amp; D557 &amp; "-" &amp; H557,IF((C557 &amp; "-" &amp; D557 &amp; "-" &amp; H557)&lt;&gt;(C558 &amp; "-" &amp; D558 &amp; "-" &amp; H558),"End: " &amp; C557 &amp; "-" &amp; D557 &amp; "-" &amp; H557,""))</f>
        <v/>
      </c>
      <c r="F557" s="4" t="str">
        <f t="shared" si="92"/>
        <v>Wall Street Journal-Unemployment Rate-03-2014</v>
      </c>
      <c r="G557" s="7">
        <v>41711</v>
      </c>
      <c r="H557" s="7" t="str">
        <f t="shared" si="86"/>
        <v>03-2014</v>
      </c>
      <c r="I557" s="7" t="str">
        <f t="shared" ca="1" si="87"/>
        <v>Wall Street Journal: CSFB-Unemployment Rate-03-2014</v>
      </c>
      <c r="J557" s="4" t="str">
        <f t="shared" ca="1" si="93"/>
        <v>Unemployment Rate-CSFB:03-2014</v>
      </c>
      <c r="K557" t="s">
        <v>237</v>
      </c>
      <c r="BQ557">
        <v>6.4</v>
      </c>
      <c r="BS557">
        <v>6</v>
      </c>
      <c r="BU557">
        <v>5.7</v>
      </c>
      <c r="BW557">
        <v>5.5</v>
      </c>
    </row>
    <row r="558" spans="1:79" x14ac:dyDescent="0.55000000000000004">
      <c r="A558" s="4" t="str">
        <f t="shared" ca="1" si="85"/>
        <v>Pierpont Securities</v>
      </c>
      <c r="B558" s="4" t="str">
        <f t="shared" si="91"/>
        <v>Stephen Stanley</v>
      </c>
      <c r="C558" s="4" t="s">
        <v>246</v>
      </c>
      <c r="D558" s="4" t="s">
        <v>97</v>
      </c>
      <c r="E558" s="4" t="str">
        <f>IF(COUNTIF($E$2:E557,"Begin: " &amp; C558 &amp; "-" &amp; D558 &amp; "-" &amp; H558)=0,"Begin: " &amp; C558 &amp; "-" &amp; D558 &amp; "-" &amp; H558,IF((C558 &amp; "-" &amp; D558 &amp; "-" &amp; H558)&lt;&gt;(C559 &amp; "-" &amp; D559 &amp; "-" &amp; H559),"End: " &amp; C558 &amp; "-" &amp; D558 &amp; "-" &amp; H558,""))</f>
        <v/>
      </c>
      <c r="F558" s="4" t="str">
        <f t="shared" si="92"/>
        <v>Wall Street Journal-Unemployment Rate-03-2014</v>
      </c>
      <c r="G558" s="7">
        <v>41711</v>
      </c>
      <c r="H558" s="7" t="str">
        <f t="shared" si="86"/>
        <v>03-2014</v>
      </c>
      <c r="I558" s="7" t="str">
        <f t="shared" ca="1" si="87"/>
        <v>Wall Street Journal: Pierpont Securities-Unemployment Rate-03-2014</v>
      </c>
      <c r="J558" s="4" t="str">
        <f t="shared" ca="1" si="93"/>
        <v>Unemployment Rate-Pierpont Securities:03-2014</v>
      </c>
      <c r="K558" t="s">
        <v>238</v>
      </c>
      <c r="BQ558">
        <v>6.6</v>
      </c>
      <c r="BS558">
        <v>6.3</v>
      </c>
      <c r="BU558">
        <v>6.1</v>
      </c>
      <c r="BW558">
        <v>5.9</v>
      </c>
      <c r="BY558">
        <v>5.7</v>
      </c>
      <c r="CA558">
        <v>5.5</v>
      </c>
    </row>
    <row r="559" spans="1:79" x14ac:dyDescent="0.55000000000000004">
      <c r="A559" s="4" t="str">
        <f t="shared" ca="1" si="85"/>
        <v>Economic Analysis Associates Inc.</v>
      </c>
      <c r="B559" s="4" t="str">
        <f t="shared" si="91"/>
        <v>Susan M. Sterne</v>
      </c>
      <c r="C559" s="4" t="s">
        <v>246</v>
      </c>
      <c r="D559" s="4" t="s">
        <v>97</v>
      </c>
      <c r="E559" s="4" t="str">
        <f>IF(COUNTIF($E$2:E558,"Begin: " &amp; C559 &amp; "-" &amp; D559 &amp; "-" &amp; H559)=0,"Begin: " &amp; C559 &amp; "-" &amp; D559 &amp; "-" &amp; H559,IF((C559 &amp; "-" &amp; D559 &amp; "-" &amp; H559)&lt;&gt;(C560 &amp; "-" &amp; D560 &amp; "-" &amp; H560),"End: " &amp; C559 &amp; "-" &amp; D559 &amp; "-" &amp; H559,""))</f>
        <v/>
      </c>
      <c r="F559" s="4" t="str">
        <f t="shared" si="92"/>
        <v>Wall Street Journal-Unemployment Rate-03-2014</v>
      </c>
      <c r="G559" s="7">
        <v>41711</v>
      </c>
      <c r="H559" s="7" t="str">
        <f t="shared" si="86"/>
        <v>03-2014</v>
      </c>
      <c r="I559" s="7" t="str">
        <f t="shared" ca="1" si="87"/>
        <v>Wall Street Journal: Economic Analysis Associates Inc.-Unemployment Rate-03-2014</v>
      </c>
      <c r="J559" s="4" t="str">
        <f t="shared" ca="1" si="93"/>
        <v>Unemployment Rate-Economic Analysis Associates Inc.:03-2014</v>
      </c>
      <c r="K559" t="s">
        <v>239</v>
      </c>
      <c r="BQ559">
        <v>6.5</v>
      </c>
      <c r="BS559">
        <v>6.2</v>
      </c>
      <c r="BU559">
        <v>5.8</v>
      </c>
      <c r="BW559">
        <v>5.5</v>
      </c>
      <c r="BY559">
        <v>5.8</v>
      </c>
      <c r="CA559">
        <v>6</v>
      </c>
    </row>
    <row r="560" spans="1:79" x14ac:dyDescent="0.55000000000000004">
      <c r="A560" s="4" t="str">
        <f t="shared" ca="1" si="85"/>
        <v>Mesirow Financial</v>
      </c>
      <c r="B560" s="4" t="str">
        <f t="shared" si="91"/>
        <v>Diane Swonk</v>
      </c>
      <c r="C560" s="4" t="s">
        <v>246</v>
      </c>
      <c r="D560" s="4" t="s">
        <v>97</v>
      </c>
      <c r="E560" s="4" t="str">
        <f>IF(COUNTIF($E$2:E559,"Begin: " &amp; C560 &amp; "-" &amp; D560 &amp; "-" &amp; H560)=0,"Begin: " &amp; C560 &amp; "-" &amp; D560 &amp; "-" &amp; H560,IF((C560 &amp; "-" &amp; D560 &amp; "-" &amp; H560)&lt;&gt;(C561 &amp; "-" &amp; D561 &amp; "-" &amp; H561),"End: " &amp; C560 &amp; "-" &amp; D560 &amp; "-" &amp; H560,""))</f>
        <v/>
      </c>
      <c r="F560" s="4" t="str">
        <f t="shared" si="92"/>
        <v>Wall Street Journal-Unemployment Rate-03-2014</v>
      </c>
      <c r="G560" s="7">
        <v>41711</v>
      </c>
      <c r="H560" s="7" t="str">
        <f t="shared" si="86"/>
        <v>03-2014</v>
      </c>
      <c r="I560" s="7" t="str">
        <f t="shared" ca="1" si="87"/>
        <v>Wall Street Journal: Mesirow Financial-Unemployment Rate-03-2014</v>
      </c>
      <c r="J560" s="4" t="str">
        <f t="shared" ca="1" si="93"/>
        <v>Unemployment Rate-Mesirow Financial:03-2014</v>
      </c>
      <c r="K560" t="s">
        <v>240</v>
      </c>
      <c r="BQ560">
        <v>6.4</v>
      </c>
      <c r="BS560">
        <v>6.2</v>
      </c>
      <c r="BU560">
        <v>5.8</v>
      </c>
      <c r="BW560">
        <v>5.6</v>
      </c>
      <c r="BY560">
        <v>5.4</v>
      </c>
      <c r="CA560">
        <v>5.5</v>
      </c>
    </row>
    <row r="561" spans="1:79" x14ac:dyDescent="0.55000000000000004">
      <c r="A561" s="4" t="str">
        <f t="shared" ca="1" si="85"/>
        <v>The Northern Trust</v>
      </c>
      <c r="B561" s="4" t="str">
        <f t="shared" si="91"/>
        <v xml:space="preserve">Carl Tannenbaum </v>
      </c>
      <c r="C561" s="4" t="s">
        <v>246</v>
      </c>
      <c r="D561" s="4" t="s">
        <v>97</v>
      </c>
      <c r="E561" s="4" t="str">
        <f>IF(COUNTIF($E$2:E560,"Begin: " &amp; C561 &amp; "-" &amp; D561 &amp; "-" &amp; H561)=0,"Begin: " &amp; C561 &amp; "-" &amp; D561 &amp; "-" &amp; H561,IF((C561 &amp; "-" &amp; D561 &amp; "-" &amp; H561)&lt;&gt;(C562 &amp; "-" &amp; D562 &amp; "-" &amp; H562),"End: " &amp; C561 &amp; "-" &amp; D561 &amp; "-" &amp; H561,""))</f>
        <v/>
      </c>
      <c r="F561" s="4" t="str">
        <f t="shared" si="92"/>
        <v>Wall Street Journal-Unemployment Rate-03-2014</v>
      </c>
      <c r="G561" s="7">
        <v>41711</v>
      </c>
      <c r="H561" s="7" t="str">
        <f t="shared" si="86"/>
        <v>03-2014</v>
      </c>
      <c r="I561" s="7" t="str">
        <f t="shared" ca="1" si="87"/>
        <v>Wall Street Journal: The Northern Trust-Unemployment Rate-03-2014</v>
      </c>
      <c r="J561" s="4" t="str">
        <f t="shared" ca="1" si="93"/>
        <v>Unemployment Rate-The Northern Trust:03-2014</v>
      </c>
      <c r="K561" t="s">
        <v>241</v>
      </c>
      <c r="BQ561">
        <v>6.6</v>
      </c>
      <c r="BS561">
        <v>6.4</v>
      </c>
      <c r="BU561">
        <v>6.2</v>
      </c>
      <c r="BW561">
        <v>6</v>
      </c>
      <c r="BY561">
        <v>5.9</v>
      </c>
      <c r="CA561">
        <v>6</v>
      </c>
    </row>
    <row r="562" spans="1:79" x14ac:dyDescent="0.55000000000000004">
      <c r="A562" s="4" t="str">
        <f t="shared" ca="1" si="85"/>
        <v>The Conference Board</v>
      </c>
      <c r="B562" s="4" t="str">
        <f t="shared" si="91"/>
        <v>Bart van Ark</v>
      </c>
      <c r="C562" s="4" t="s">
        <v>246</v>
      </c>
      <c r="D562" s="4" t="s">
        <v>97</v>
      </c>
      <c r="E562" s="4" t="str">
        <f>IF(COUNTIF($E$2:E561,"Begin: " &amp; C562 &amp; "-" &amp; D562 &amp; "-" &amp; H562)=0,"Begin: " &amp; C562 &amp; "-" &amp; D562 &amp; "-" &amp; H562,IF((C562 &amp; "-" &amp; D562 &amp; "-" &amp; H562)&lt;&gt;(C563 &amp; "-" &amp; D563 &amp; "-" &amp; H563),"End: " &amp; C562 &amp; "-" &amp; D562 &amp; "-" &amp; H562,""))</f>
        <v/>
      </c>
      <c r="F562" s="4" t="str">
        <f t="shared" si="92"/>
        <v>Wall Street Journal-Unemployment Rate-03-2014</v>
      </c>
      <c r="G562" s="7">
        <v>41711</v>
      </c>
      <c r="H562" s="7" t="str">
        <f t="shared" si="86"/>
        <v>03-2014</v>
      </c>
      <c r="I562" s="7" t="str">
        <f t="shared" ca="1" si="87"/>
        <v>Wall Street Journal: The Conference Board-Unemployment Rate-03-2014</v>
      </c>
      <c r="J562" s="4" t="str">
        <f t="shared" ca="1" si="93"/>
        <v>Unemployment Rate-The Conference Board:03-2014</v>
      </c>
      <c r="K562" t="s">
        <v>242</v>
      </c>
      <c r="BQ562">
        <v>6.4</v>
      </c>
      <c r="BS562">
        <v>6</v>
      </c>
      <c r="BU562">
        <v>5.7</v>
      </c>
      <c r="BW562">
        <v>5.5</v>
      </c>
    </row>
    <row r="563" spans="1:79" x14ac:dyDescent="0.55000000000000004">
      <c r="A563" s="4" t="str">
        <f t="shared" ca="1" si="85"/>
        <v>First Trust Adv.</v>
      </c>
      <c r="B563" s="4" t="str">
        <f t="shared" si="91"/>
        <v>Brian S. Wesbury/ Robert Stein</v>
      </c>
      <c r="C563" s="4" t="s">
        <v>246</v>
      </c>
      <c r="D563" s="4" t="s">
        <v>97</v>
      </c>
      <c r="E563" s="4" t="str">
        <f>IF(COUNTIF($E$2:E562,"Begin: " &amp; C563 &amp; "-" &amp; D563 &amp; "-" &amp; H563)=0,"Begin: " &amp; C563 &amp; "-" &amp; D563 &amp; "-" &amp; H563,IF((C563 &amp; "-" &amp; D563 &amp; "-" &amp; H563)&lt;&gt;(C564 &amp; "-" &amp; D564 &amp; "-" &amp; H564),"End: " &amp; C563 &amp; "-" &amp; D563 &amp; "-" &amp; H563,""))</f>
        <v/>
      </c>
      <c r="F563" s="4" t="str">
        <f t="shared" si="92"/>
        <v>Wall Street Journal-Unemployment Rate-03-2014</v>
      </c>
      <c r="G563" s="7">
        <v>41711</v>
      </c>
      <c r="H563" s="7" t="str">
        <f t="shared" si="86"/>
        <v>03-2014</v>
      </c>
      <c r="I563" s="7" t="str">
        <f t="shared" ca="1" si="87"/>
        <v>Wall Street Journal: First Trust Adv.-Unemployment Rate-03-2014</v>
      </c>
      <c r="J563" s="4" t="str">
        <f t="shared" ca="1" si="93"/>
        <v>Unemployment Rate-First Trust Adv.:03-2014</v>
      </c>
      <c r="K563" t="s">
        <v>243</v>
      </c>
      <c r="BQ563">
        <v>6.5</v>
      </c>
      <c r="BS563">
        <v>6</v>
      </c>
      <c r="BU563">
        <v>5.6</v>
      </c>
      <c r="BW563">
        <v>5.3</v>
      </c>
      <c r="BY563">
        <v>4.9000000000000004</v>
      </c>
      <c r="CA563">
        <v>4.5999999999999996</v>
      </c>
    </row>
    <row r="564" spans="1:79" x14ac:dyDescent="0.55000000000000004">
      <c r="A564" s="4" t="str">
        <f t="shared" ca="1" si="85"/>
        <v>The Heritage Foundation</v>
      </c>
      <c r="B564" s="4" t="str">
        <f t="shared" si="91"/>
        <v>William T. Wilson</v>
      </c>
      <c r="C564" s="4" t="s">
        <v>246</v>
      </c>
      <c r="D564" s="4" t="s">
        <v>97</v>
      </c>
      <c r="E564" s="4" t="str">
        <f>IF(COUNTIF($E$2:E563,"Begin: " &amp; C564 &amp; "-" &amp; D564 &amp; "-" &amp; H564)=0,"Begin: " &amp; C564 &amp; "-" &amp; D564 &amp; "-" &amp; H564,IF((C564 &amp; "-" &amp; D564 &amp; "-" &amp; H564)&lt;&gt;(C565 &amp; "-" &amp; D565 &amp; "-" &amp; H565),"End: " &amp; C564 &amp; "-" &amp; D564 &amp; "-" &amp; H564,""))</f>
        <v/>
      </c>
      <c r="F564" s="4" t="str">
        <f t="shared" si="92"/>
        <v>Wall Street Journal-Unemployment Rate-03-2014</v>
      </c>
      <c r="G564" s="7">
        <v>41711</v>
      </c>
      <c r="H564" s="7" t="str">
        <f t="shared" si="86"/>
        <v>03-2014</v>
      </c>
      <c r="I564" s="7" t="str">
        <f t="shared" ca="1" si="87"/>
        <v>Wall Street Journal: The Heritage Foundation-Unemployment Rate-03-2014</v>
      </c>
      <c r="J564" s="4" t="str">
        <f t="shared" ca="1" si="93"/>
        <v>Unemployment Rate-The Heritage Foundation:03-2014</v>
      </c>
      <c r="K564" t="s">
        <v>244</v>
      </c>
      <c r="BQ564">
        <v>6.6</v>
      </c>
      <c r="BS564">
        <v>6.4</v>
      </c>
      <c r="BU564">
        <v>6.3</v>
      </c>
      <c r="BW564">
        <v>6.1</v>
      </c>
      <c r="BY564">
        <v>5.9</v>
      </c>
      <c r="CA564">
        <v>5.8</v>
      </c>
    </row>
    <row r="565" spans="1:79" x14ac:dyDescent="0.55000000000000004">
      <c r="A565" s="4" t="str">
        <f t="shared" ca="1" si="85"/>
        <v>National Association of Realtors</v>
      </c>
      <c r="B565" s="4" t="str">
        <f t="shared" si="91"/>
        <v>Lawrence Yun</v>
      </c>
      <c r="C565" s="4" t="s">
        <v>246</v>
      </c>
      <c r="D565" s="4" t="s">
        <v>97</v>
      </c>
      <c r="E565" s="4" t="str">
        <f>IF(COUNTIF($E$2:E564,"Begin: " &amp; C565 &amp; "-" &amp; D565 &amp; "-" &amp; H565)=0,"Begin: " &amp; C565 &amp; "-" &amp; D565 &amp; "-" &amp; H565,IF((C565 &amp; "-" &amp; D565 &amp; "-" &amp; H565)&lt;&gt;(C566 &amp; "-" &amp; D566 &amp; "-" &amp; H566),"End: " &amp; C565 &amp; "-" &amp; D565 &amp; "-" &amp; H565,""))</f>
        <v>End: Wall Street Journal-Unemployment Rate-03-2014</v>
      </c>
      <c r="F565" s="4" t="str">
        <f t="shared" si="92"/>
        <v>Wall Street Journal-Unemployment Rate-03-2014</v>
      </c>
      <c r="G565" s="7">
        <v>41711</v>
      </c>
      <c r="H565" s="7" t="str">
        <f t="shared" si="86"/>
        <v>03-2014</v>
      </c>
      <c r="I565" s="7" t="str">
        <f t="shared" ca="1" si="87"/>
        <v>Wall Street Journal: National Association of Realtors-Unemployment Rate-03-2014</v>
      </c>
      <c r="J565" s="4" t="str">
        <f t="shared" ca="1" si="93"/>
        <v>Unemployment Rate-National Association of Realtors:03-2014</v>
      </c>
      <c r="K565" t="s">
        <v>245</v>
      </c>
      <c r="BQ565">
        <v>6.5</v>
      </c>
      <c r="BS565">
        <v>6.3</v>
      </c>
      <c r="BU565">
        <v>6.2</v>
      </c>
      <c r="BW565">
        <v>6.1</v>
      </c>
      <c r="BY565">
        <v>6.1</v>
      </c>
      <c r="CA565">
        <v>6.1</v>
      </c>
    </row>
    <row r="566" spans="1:79" x14ac:dyDescent="0.55000000000000004">
      <c r="A566" s="4" t="str">
        <f t="shared" ca="1" si="85"/>
        <v>Nomura</v>
      </c>
      <c r="B566" s="4" t="str">
        <f t="shared" ref="B566" si="94">MID(K566,FIND(":",K566,1)+2,LEN(K566)-FIND(":",K566,1))</f>
        <v>Lewis Alexander</v>
      </c>
      <c r="C566" s="4" t="s">
        <v>246</v>
      </c>
      <c r="D566" s="4" t="s">
        <v>248</v>
      </c>
      <c r="E566" s="4" t="str">
        <f>IF(COUNTIF($E$2:E565,"Begin: " &amp; C566 &amp; "-" &amp; D566 &amp; "-" &amp; H566)=0,"Begin: " &amp; C566 &amp; "-" &amp; D566 &amp; "-" &amp; H566,IF((C566 &amp; "-" &amp; D566 &amp; "-" &amp; H566)&lt;&gt;(C567 &amp; "-" &amp; D567 &amp; "-" &amp; H567),"End: " &amp; C566 &amp; "-" &amp; D566 &amp; "-" &amp; H566,""))</f>
        <v>Begin: Wall Street Journal-GDP-03-2014</v>
      </c>
      <c r="F566" s="4" t="str">
        <f t="shared" ref="F566" si="95">C566 &amp; "-" &amp; D566 &amp; "-" &amp; H566</f>
        <v>Wall Street Journal-GDP-03-2014</v>
      </c>
      <c r="G566" s="7">
        <v>41711</v>
      </c>
      <c r="H566" s="7" t="str">
        <f t="shared" si="86"/>
        <v>03-2014</v>
      </c>
      <c r="I566" s="7" t="str">
        <f t="shared" ca="1" si="87"/>
        <v>Wall Street Journal: Nomura-GDP-03-2014</v>
      </c>
      <c r="J566" s="4" t="str">
        <f t="shared" ref="J566" ca="1" si="96">D566 &amp; "-" &amp; A566 &amp; ":" &amp; TEXT(MONTH(G566),"00") &amp; "-" &amp; TEXT(YEAR(G566),"0000")</f>
        <v>GDP-Nomura:03-2014</v>
      </c>
      <c r="K566" t="s">
        <v>196</v>
      </c>
      <c r="BQ566">
        <v>2.6</v>
      </c>
      <c r="BR566">
        <v>3.2</v>
      </c>
      <c r="BS566">
        <v>3.4</v>
      </c>
      <c r="BT566">
        <v>3.3</v>
      </c>
      <c r="BU566">
        <v>3.3</v>
      </c>
    </row>
    <row r="567" spans="1:79" x14ac:dyDescent="0.55000000000000004">
      <c r="A567" s="4" t="str">
        <f t="shared" ca="1" si="85"/>
        <v>Capital Economics</v>
      </c>
      <c r="B567" s="4" t="str">
        <f t="shared" ref="B567:B615" si="97">MID(K567,FIND(":",K567,1)+2,LEN(K567)-FIND(":",K567,1))</f>
        <v>Paul Ashworth</v>
      </c>
      <c r="C567" s="4" t="s">
        <v>246</v>
      </c>
      <c r="D567" s="4" t="s">
        <v>248</v>
      </c>
      <c r="E567" s="4" t="str">
        <f>IF(COUNTIF($E$2:E566,"Begin: " &amp; C567 &amp; "-" &amp; D567 &amp; "-" &amp; H567)=0,"Begin: " &amp; C567 &amp; "-" &amp; D567 &amp; "-" &amp; H567,IF((C567 &amp; "-" &amp; D567 &amp; "-" &amp; H567)&lt;&gt;(C568 &amp; "-" &amp; D568 &amp; "-" &amp; H568),"End: " &amp; C567 &amp; "-" &amp; D567 &amp; "-" &amp; H567,""))</f>
        <v/>
      </c>
      <c r="F567" s="4" t="str">
        <f t="shared" ref="F567:F615" si="98">C567 &amp; "-" &amp; D567 &amp; "-" &amp; H567</f>
        <v>Wall Street Journal-GDP-03-2014</v>
      </c>
      <c r="G567" s="7">
        <v>41711</v>
      </c>
      <c r="H567" s="7" t="str">
        <f t="shared" si="86"/>
        <v>03-2014</v>
      </c>
      <c r="I567" s="7" t="str">
        <f t="shared" ca="1" si="87"/>
        <v>Wall Street Journal: Capital Economics-GDP-03-2014</v>
      </c>
      <c r="J567" s="4" t="str">
        <f t="shared" ref="J567:J615" ca="1" si="99">D567 &amp; "-" &amp; A567 &amp; ":" &amp; TEXT(MONTH(G567),"00") &amp; "-" &amp; TEXT(YEAR(G567),"0000")</f>
        <v>GDP-Capital Economics:03-2014</v>
      </c>
      <c r="K567" t="s">
        <v>197</v>
      </c>
      <c r="BQ567">
        <v>3.5</v>
      </c>
      <c r="BR567">
        <v>3</v>
      </c>
      <c r="BS567">
        <v>2.7</v>
      </c>
      <c r="BT567">
        <v>2.8</v>
      </c>
      <c r="BU567">
        <v>3</v>
      </c>
    </row>
    <row r="568" spans="1:79" x14ac:dyDescent="0.55000000000000004">
      <c r="A568" s="4" t="str">
        <f t="shared" ca="1" si="85"/>
        <v>Combinatorics Capital</v>
      </c>
      <c r="B568" s="4" t="str">
        <f t="shared" si="97"/>
        <v>Ram Bhagavatula</v>
      </c>
      <c r="C568" s="4" t="s">
        <v>246</v>
      </c>
      <c r="D568" s="4" t="s">
        <v>248</v>
      </c>
      <c r="E568" s="4" t="str">
        <f>IF(COUNTIF($E$2:E567,"Begin: " &amp; C568 &amp; "-" &amp; D568 &amp; "-" &amp; H568)=0,"Begin: " &amp; C568 &amp; "-" &amp; D568 &amp; "-" &amp; H568,IF((C568 &amp; "-" &amp; D568 &amp; "-" &amp; H568)&lt;&gt;(C569 &amp; "-" &amp; D569 &amp; "-" &amp; H569),"End: " &amp; C568 &amp; "-" &amp; D568 &amp; "-" &amp; H568,""))</f>
        <v/>
      </c>
      <c r="F568" s="4" t="str">
        <f t="shared" si="98"/>
        <v>Wall Street Journal-GDP-03-2014</v>
      </c>
      <c r="G568" s="7">
        <v>41711</v>
      </c>
      <c r="H568" s="7" t="str">
        <f t="shared" si="86"/>
        <v>03-2014</v>
      </c>
      <c r="I568" s="7" t="str">
        <f t="shared" ca="1" si="87"/>
        <v>Wall Street Journal: Combinatorics Capital-GDP-03-2014</v>
      </c>
      <c r="J568" s="4" t="str">
        <f t="shared" ca="1" si="99"/>
        <v>GDP-Combinatorics Capital:03-2014</v>
      </c>
      <c r="K568" t="s">
        <v>198</v>
      </c>
      <c r="BQ568">
        <v>4</v>
      </c>
      <c r="BR568">
        <v>4.25</v>
      </c>
      <c r="BS568">
        <v>4</v>
      </c>
      <c r="BT568">
        <v>3.5</v>
      </c>
      <c r="BU568">
        <v>3.5</v>
      </c>
    </row>
    <row r="569" spans="1:79" x14ac:dyDescent="0.55000000000000004">
      <c r="A569" s="4" t="str">
        <f t="shared" ca="1" si="85"/>
        <v>Standard and Poor's</v>
      </c>
      <c r="B569" s="4" t="str">
        <f t="shared" si="97"/>
        <v>Beth Ann Bovino</v>
      </c>
      <c r="C569" s="4" t="s">
        <v>246</v>
      </c>
      <c r="D569" s="4" t="s">
        <v>248</v>
      </c>
      <c r="E569" s="4" t="str">
        <f>IF(COUNTIF($E$2:E568,"Begin: " &amp; C569 &amp; "-" &amp; D569 &amp; "-" &amp; H569)=0,"Begin: " &amp; C569 &amp; "-" &amp; D569 &amp; "-" &amp; H569,IF((C569 &amp; "-" &amp; D569 &amp; "-" &amp; H569)&lt;&gt;(C570 &amp; "-" &amp; D570 &amp; "-" &amp; H570),"End: " &amp; C569 &amp; "-" &amp; D569 &amp; "-" &amp; H569,""))</f>
        <v/>
      </c>
      <c r="F569" s="4" t="str">
        <f t="shared" si="98"/>
        <v>Wall Street Journal-GDP-03-2014</v>
      </c>
      <c r="G569" s="7">
        <v>41711</v>
      </c>
      <c r="H569" s="7" t="str">
        <f t="shared" si="86"/>
        <v>03-2014</v>
      </c>
      <c r="I569" s="7" t="str">
        <f t="shared" ca="1" si="87"/>
        <v>Wall Street Journal: Standard and Poor's-GDP-03-2014</v>
      </c>
      <c r="J569" s="4" t="str">
        <f t="shared" ca="1" si="99"/>
        <v>GDP-Standard and Poor's:03-2014</v>
      </c>
      <c r="K569" t="s">
        <v>199</v>
      </c>
      <c r="BQ569">
        <v>2.89</v>
      </c>
      <c r="BR569">
        <v>3.13</v>
      </c>
      <c r="BS569">
        <v>3.27</v>
      </c>
      <c r="BT569">
        <v>3.48</v>
      </c>
      <c r="BU569">
        <v>3.15</v>
      </c>
    </row>
    <row r="570" spans="1:79" x14ac:dyDescent="0.55000000000000004">
      <c r="A570" s="4" t="str">
        <f t="shared" ca="1" si="85"/>
        <v>Credit Agricole CIB</v>
      </c>
      <c r="B570" s="4" t="str">
        <f t="shared" si="97"/>
        <v>Michael Carey</v>
      </c>
      <c r="C570" s="4" t="s">
        <v>246</v>
      </c>
      <c r="D570" s="4" t="s">
        <v>248</v>
      </c>
      <c r="E570" s="4" t="str">
        <f>IF(COUNTIF($E$2:E569,"Begin: " &amp; C570 &amp; "-" &amp; D570 &amp; "-" &amp; H570)=0,"Begin: " &amp; C570 &amp; "-" &amp; D570 &amp; "-" &amp; H570,IF((C570 &amp; "-" &amp; D570 &amp; "-" &amp; H570)&lt;&gt;(C571 &amp; "-" &amp; D571 &amp; "-" &amp; H571),"End: " &amp; C570 &amp; "-" &amp; D570 &amp; "-" &amp; H570,""))</f>
        <v/>
      </c>
      <c r="F570" s="4" t="str">
        <f t="shared" si="98"/>
        <v>Wall Street Journal-GDP-03-2014</v>
      </c>
      <c r="G570" s="7">
        <v>41711</v>
      </c>
      <c r="H570" s="7" t="str">
        <f t="shared" si="86"/>
        <v>03-2014</v>
      </c>
      <c r="I570" s="7" t="str">
        <f t="shared" ca="1" si="87"/>
        <v>Wall Street Journal: Credit Agricole CIB-GDP-03-2014</v>
      </c>
      <c r="J570" s="4" t="str">
        <f t="shared" ca="1" si="99"/>
        <v>GDP-Credit Agricole CIB:03-2014</v>
      </c>
      <c r="K570" t="s">
        <v>200</v>
      </c>
      <c r="BQ570">
        <v>3</v>
      </c>
      <c r="BR570">
        <v>2.9</v>
      </c>
      <c r="BS570">
        <v>3</v>
      </c>
      <c r="BT570">
        <v>2.8</v>
      </c>
      <c r="BU570">
        <v>2.9</v>
      </c>
    </row>
    <row r="571" spans="1:79" x14ac:dyDescent="0.55000000000000004">
      <c r="A571" s="4" t="str">
        <f t="shared" ca="1" si="85"/>
        <v>AllianceBernstein</v>
      </c>
      <c r="B571" s="4" t="str">
        <f t="shared" si="97"/>
        <v>Joseph Carson</v>
      </c>
      <c r="C571" s="4" t="s">
        <v>246</v>
      </c>
      <c r="D571" s="4" t="s">
        <v>248</v>
      </c>
      <c r="E571" s="4" t="str">
        <f>IF(COUNTIF($E$2:E570,"Begin: " &amp; C571 &amp; "-" &amp; D571 &amp; "-" &amp; H571)=0,"Begin: " &amp; C571 &amp; "-" &amp; D571 &amp; "-" &amp; H571,IF((C571 &amp; "-" &amp; D571 &amp; "-" &amp; H571)&lt;&gt;(C572 &amp; "-" &amp; D572 &amp; "-" &amp; H572),"End: " &amp; C571 &amp; "-" &amp; D571 &amp; "-" &amp; H571,""))</f>
        <v/>
      </c>
      <c r="F571" s="4" t="str">
        <f t="shared" si="98"/>
        <v>Wall Street Journal-GDP-03-2014</v>
      </c>
      <c r="G571" s="7">
        <v>41711</v>
      </c>
      <c r="H571" s="7" t="str">
        <f t="shared" si="86"/>
        <v>03-2014</v>
      </c>
      <c r="I571" s="7" t="str">
        <f t="shared" ca="1" si="87"/>
        <v>Wall Street Journal: AllianceBernstein-GDP-03-2014</v>
      </c>
      <c r="J571" s="4" t="str">
        <f t="shared" ca="1" si="99"/>
        <v>GDP-AllianceBernstein:03-2014</v>
      </c>
      <c r="K571" t="s">
        <v>201</v>
      </c>
      <c r="BQ571">
        <v>3.5</v>
      </c>
      <c r="BR571">
        <v>4</v>
      </c>
      <c r="BS571">
        <v>4</v>
      </c>
      <c r="BT571">
        <v>3</v>
      </c>
      <c r="BU571">
        <v>3</v>
      </c>
    </row>
    <row r="572" spans="1:79" x14ac:dyDescent="0.55000000000000004">
      <c r="A572" s="4" t="str">
        <f t="shared" ca="1" si="85"/>
        <v>BNP Paribas</v>
      </c>
      <c r="B572" s="4" t="str">
        <f t="shared" si="97"/>
        <v>Julia Coronado</v>
      </c>
      <c r="C572" s="4" t="s">
        <v>246</v>
      </c>
      <c r="D572" s="4" t="s">
        <v>248</v>
      </c>
      <c r="E572" s="4" t="str">
        <f>IF(COUNTIF($E$2:E571,"Begin: " &amp; C572 &amp; "-" &amp; D572 &amp; "-" &amp; H572)=0,"Begin: " &amp; C572 &amp; "-" &amp; D572 &amp; "-" &amp; H572,IF((C572 &amp; "-" &amp; D572 &amp; "-" &amp; H572)&lt;&gt;(C573 &amp; "-" &amp; D573 &amp; "-" &amp; H573),"End: " &amp; C572 &amp; "-" &amp; D572 &amp; "-" &amp; H572,""))</f>
        <v/>
      </c>
      <c r="F572" s="4" t="str">
        <f t="shared" si="98"/>
        <v>Wall Street Journal-GDP-03-2014</v>
      </c>
      <c r="G572" s="7">
        <v>41711</v>
      </c>
      <c r="H572" s="7" t="str">
        <f t="shared" si="86"/>
        <v>03-2014</v>
      </c>
      <c r="I572" s="7" t="str">
        <f t="shared" ca="1" si="87"/>
        <v>Wall Street Journal: BNP Paribas-GDP-03-2014</v>
      </c>
      <c r="J572" s="4" t="str">
        <f t="shared" ca="1" si="99"/>
        <v>GDP-BNP Paribas:03-2014</v>
      </c>
      <c r="K572" t="s">
        <v>202</v>
      </c>
      <c r="BQ572">
        <v>2.6</v>
      </c>
      <c r="BR572">
        <v>2.2999999999999998</v>
      </c>
      <c r="BS572">
        <v>2.2999999999999998</v>
      </c>
      <c r="BT572">
        <v>2.2000000000000002</v>
      </c>
      <c r="BU572">
        <v>2.2999999999999998</v>
      </c>
    </row>
    <row r="573" spans="1:79" x14ac:dyDescent="0.55000000000000004">
      <c r="A573" s="4" t="str">
        <f t="shared" ca="1" si="85"/>
        <v>Econoclast</v>
      </c>
      <c r="B573" s="4" t="str">
        <f t="shared" si="97"/>
        <v>Mike Cosgrove</v>
      </c>
      <c r="C573" s="4" t="s">
        <v>246</v>
      </c>
      <c r="D573" s="4" t="s">
        <v>248</v>
      </c>
      <c r="E573" s="4" t="str">
        <f>IF(COUNTIF($E$2:E572,"Begin: " &amp; C573 &amp; "-" &amp; D573 &amp; "-" &amp; H573)=0,"Begin: " &amp; C573 &amp; "-" &amp; D573 &amp; "-" &amp; H573,IF((C573 &amp; "-" &amp; D573 &amp; "-" &amp; H573)&lt;&gt;(C574 &amp; "-" &amp; D574 &amp; "-" &amp; H574),"End: " &amp; C573 &amp; "-" &amp; D573 &amp; "-" &amp; H573,""))</f>
        <v/>
      </c>
      <c r="F573" s="4" t="str">
        <f t="shared" si="98"/>
        <v>Wall Street Journal-GDP-03-2014</v>
      </c>
      <c r="G573" s="7">
        <v>41711</v>
      </c>
      <c r="H573" s="7" t="str">
        <f t="shared" si="86"/>
        <v>03-2014</v>
      </c>
      <c r="I573" s="7" t="str">
        <f t="shared" ca="1" si="87"/>
        <v>Wall Street Journal: Econoclast-GDP-03-2014</v>
      </c>
      <c r="J573" s="4" t="str">
        <f t="shared" ca="1" si="99"/>
        <v>GDP-Econoclast:03-2014</v>
      </c>
      <c r="K573" t="s">
        <v>203</v>
      </c>
      <c r="BQ573">
        <v>2</v>
      </c>
      <c r="BR573">
        <v>2.1</v>
      </c>
      <c r="BS573">
        <v>2</v>
      </c>
      <c r="BT573">
        <v>2.5</v>
      </c>
      <c r="BU573">
        <v>2.6</v>
      </c>
    </row>
    <row r="574" spans="1:79" x14ac:dyDescent="0.55000000000000004">
      <c r="A574" s="4" t="str">
        <f t="shared" ca="1" si="85"/>
        <v>Wrightson ICAP</v>
      </c>
      <c r="B574" s="4" t="str">
        <f t="shared" si="97"/>
        <v>Lou Crandall</v>
      </c>
      <c r="C574" s="4" t="s">
        <v>246</v>
      </c>
      <c r="D574" s="4" t="s">
        <v>248</v>
      </c>
      <c r="E574" s="4" t="str">
        <f>IF(COUNTIF($E$2:E573,"Begin: " &amp; C574 &amp; "-" &amp; D574 &amp; "-" &amp; H574)=0,"Begin: " &amp; C574 &amp; "-" &amp; D574 &amp; "-" &amp; H574,IF((C574 &amp; "-" &amp; D574 &amp; "-" &amp; H574)&lt;&gt;(C575 &amp; "-" &amp; D575 &amp; "-" &amp; H575),"End: " &amp; C574 &amp; "-" &amp; D574 &amp; "-" &amp; H574,""))</f>
        <v/>
      </c>
      <c r="F574" s="4" t="str">
        <f t="shared" si="98"/>
        <v>Wall Street Journal-GDP-03-2014</v>
      </c>
      <c r="G574" s="7">
        <v>41711</v>
      </c>
      <c r="H574" s="7" t="str">
        <f t="shared" si="86"/>
        <v>03-2014</v>
      </c>
      <c r="I574" s="7" t="str">
        <f t="shared" ca="1" si="87"/>
        <v>Wall Street Journal: Wrightson ICAP-GDP-03-2014</v>
      </c>
      <c r="J574" s="4" t="str">
        <f t="shared" ca="1" si="99"/>
        <v>GDP-Wrightson ICAP:03-2014</v>
      </c>
      <c r="K574" t="s">
        <v>204</v>
      </c>
      <c r="BQ574">
        <v>3</v>
      </c>
      <c r="BR574">
        <v>3</v>
      </c>
      <c r="BS574">
        <v>2.8</v>
      </c>
      <c r="BT574">
        <v>2.7</v>
      </c>
      <c r="BU574">
        <v>2.7</v>
      </c>
    </row>
    <row r="575" spans="1:79" x14ac:dyDescent="0.55000000000000004">
      <c r="A575" s="4" t="str">
        <f t="shared" ca="1" si="85"/>
        <v>Vanderbilt University</v>
      </c>
      <c r="B575" s="4" t="str">
        <f t="shared" si="97"/>
        <v>J. Dewey Daane</v>
      </c>
      <c r="C575" s="4" t="s">
        <v>246</v>
      </c>
      <c r="D575" s="4" t="s">
        <v>248</v>
      </c>
      <c r="E575" s="4" t="str">
        <f>IF(COUNTIF($E$2:E574,"Begin: " &amp; C575 &amp; "-" &amp; D575 &amp; "-" &amp; H575)=0,"Begin: " &amp; C575 &amp; "-" &amp; D575 &amp; "-" &amp; H575,IF((C575 &amp; "-" &amp; D575 &amp; "-" &amp; H575)&lt;&gt;(C576 &amp; "-" &amp; D576 &amp; "-" &amp; H576),"End: " &amp; C575 &amp; "-" &amp; D575 &amp; "-" &amp; H575,""))</f>
        <v/>
      </c>
      <c r="F575" s="4" t="str">
        <f t="shared" si="98"/>
        <v>Wall Street Journal-GDP-03-2014</v>
      </c>
      <c r="G575" s="7">
        <v>41711</v>
      </c>
      <c r="H575" s="7" t="str">
        <f t="shared" si="86"/>
        <v>03-2014</v>
      </c>
      <c r="I575" s="7" t="str">
        <f t="shared" ca="1" si="87"/>
        <v>Wall Street Journal: Vanderbilt University-GDP-03-2014</v>
      </c>
      <c r="J575" s="4" t="str">
        <f t="shared" ca="1" si="99"/>
        <v>GDP-Vanderbilt University:03-2014</v>
      </c>
      <c r="K575" t="s">
        <v>205</v>
      </c>
      <c r="BQ575">
        <v>2.2000000000000002</v>
      </c>
      <c r="BR575">
        <v>2</v>
      </c>
      <c r="BS575">
        <v>2</v>
      </c>
      <c r="BT575">
        <v>2.5</v>
      </c>
      <c r="BU575">
        <v>2.5</v>
      </c>
    </row>
    <row r="576" spans="1:79" x14ac:dyDescent="0.55000000000000004">
      <c r="A576" s="4" t="str">
        <f t="shared" ca="1" si="85"/>
        <v>Fannie Mae</v>
      </c>
      <c r="B576" s="4" t="str">
        <f t="shared" si="97"/>
        <v>Douglas Duncan</v>
      </c>
      <c r="C576" s="4" t="s">
        <v>246</v>
      </c>
      <c r="D576" s="4" t="s">
        <v>248</v>
      </c>
      <c r="E576" s="4" t="str">
        <f>IF(COUNTIF($E$2:E575,"Begin: " &amp; C576 &amp; "-" &amp; D576 &amp; "-" &amp; H576)=0,"Begin: " &amp; C576 &amp; "-" &amp; D576 &amp; "-" &amp; H576,IF((C576 &amp; "-" &amp; D576 &amp; "-" &amp; H576)&lt;&gt;(C577 &amp; "-" &amp; D577 &amp; "-" &amp; H577),"End: " &amp; C576 &amp; "-" &amp; D576 &amp; "-" &amp; H576,""))</f>
        <v/>
      </c>
      <c r="F576" s="4" t="str">
        <f t="shared" si="98"/>
        <v>Wall Street Journal-GDP-03-2014</v>
      </c>
      <c r="G576" s="7">
        <v>41711</v>
      </c>
      <c r="H576" s="7" t="str">
        <f t="shared" si="86"/>
        <v>03-2014</v>
      </c>
      <c r="I576" s="7" t="str">
        <f t="shared" ca="1" si="87"/>
        <v>Wall Street Journal: Fannie Mae-GDP-03-2014</v>
      </c>
      <c r="J576" s="4" t="str">
        <f t="shared" ca="1" si="99"/>
        <v>GDP-Fannie Mae:03-2014</v>
      </c>
      <c r="K576" t="s">
        <v>206</v>
      </c>
      <c r="BQ576">
        <v>2.7</v>
      </c>
      <c r="BR576">
        <v>3</v>
      </c>
      <c r="BS576">
        <v>3</v>
      </c>
      <c r="BT576">
        <v>2.8</v>
      </c>
      <c r="BU576">
        <v>2.6</v>
      </c>
    </row>
    <row r="577" spans="1:73" x14ac:dyDescent="0.55000000000000004">
      <c r="A577" s="4" t="str">
        <f t="shared" ca="1" si="85"/>
        <v>Comerica Bank</v>
      </c>
      <c r="B577" s="4" t="str">
        <f t="shared" si="97"/>
        <v>Robert Dye</v>
      </c>
      <c r="C577" s="4" t="s">
        <v>246</v>
      </c>
      <c r="D577" s="4" t="s">
        <v>248</v>
      </c>
      <c r="E577" s="4" t="str">
        <f>IF(COUNTIF($E$2:E576,"Begin: " &amp; C577 &amp; "-" &amp; D577 &amp; "-" &amp; H577)=0,"Begin: " &amp; C577 &amp; "-" &amp; D577 &amp; "-" &amp; H577,IF((C577 &amp; "-" &amp; D577 &amp; "-" &amp; H577)&lt;&gt;(C578 &amp; "-" &amp; D578 &amp; "-" &amp; H578),"End: " &amp; C577 &amp; "-" &amp; D577 &amp; "-" &amp; H577,""))</f>
        <v/>
      </c>
      <c r="F577" s="4" t="str">
        <f t="shared" si="98"/>
        <v>Wall Street Journal-GDP-03-2014</v>
      </c>
      <c r="G577" s="7">
        <v>41711</v>
      </c>
      <c r="H577" s="7" t="str">
        <f t="shared" si="86"/>
        <v>03-2014</v>
      </c>
      <c r="I577" s="7" t="str">
        <f t="shared" ca="1" si="87"/>
        <v>Wall Street Journal: Comerica Bank-GDP-03-2014</v>
      </c>
      <c r="J577" s="4" t="str">
        <f t="shared" ca="1" si="99"/>
        <v>GDP-Comerica Bank:03-2014</v>
      </c>
      <c r="K577" t="s">
        <v>207</v>
      </c>
      <c r="BQ577">
        <v>3</v>
      </c>
      <c r="BR577">
        <v>2.9</v>
      </c>
      <c r="BS577">
        <v>3.3</v>
      </c>
      <c r="BT577">
        <v>3.3</v>
      </c>
      <c r="BU577">
        <v>3.2</v>
      </c>
    </row>
    <row r="578" spans="1:73" x14ac:dyDescent="0.55000000000000004">
      <c r="A578" s="4" t="str">
        <f t="shared" ref="A578:A641" ca="1" si="100">IF(C578="GIOA",INDEX(List_AnonymousForecasters,MATCH(LEFT(K578,FIND(":",K578,1)-1),List_IndividualForecasters,0),1),INDEX(List_FirmNamesOmega,MATCH(LEFT(K578,FIND(":",K578,1)-1),List_FirmNamesAlpha,0),1))</f>
        <v>MFR</v>
      </c>
      <c r="B578" s="4" t="str">
        <f t="shared" si="97"/>
        <v>Maria Fiorini Ramirez/Joshua Shapiro</v>
      </c>
      <c r="C578" s="4" t="s">
        <v>246</v>
      </c>
      <c r="D578" s="4" t="s">
        <v>248</v>
      </c>
      <c r="E578" s="4" t="str">
        <f>IF(COUNTIF($E$2:E577,"Begin: " &amp; C578 &amp; "-" &amp; D578 &amp; "-" &amp; H578)=0,"Begin: " &amp; C578 &amp; "-" &amp; D578 &amp; "-" &amp; H578,IF((C578 &amp; "-" &amp; D578 &amp; "-" &amp; H578)&lt;&gt;(C579 &amp; "-" &amp; D579 &amp; "-" &amp; H579),"End: " &amp; C578 &amp; "-" &amp; D578 &amp; "-" &amp; H578,""))</f>
        <v/>
      </c>
      <c r="F578" s="4" t="str">
        <f t="shared" si="98"/>
        <v>Wall Street Journal-GDP-03-2014</v>
      </c>
      <c r="G578" s="7">
        <v>41711</v>
      </c>
      <c r="H578" s="7" t="str">
        <f t="shared" si="86"/>
        <v>03-2014</v>
      </c>
      <c r="I578" s="7" t="str">
        <f t="shared" ca="1" si="87"/>
        <v>Wall Street Journal: MFR-GDP-03-2014</v>
      </c>
      <c r="J578" s="4" t="str">
        <f t="shared" ca="1" si="99"/>
        <v>GDP-MFR:03-2014</v>
      </c>
      <c r="K578" t="s">
        <v>208</v>
      </c>
      <c r="BQ578">
        <v>2.8</v>
      </c>
      <c r="BR578">
        <v>3.5</v>
      </c>
      <c r="BS578">
        <v>3.3</v>
      </c>
      <c r="BT578">
        <v>2.8</v>
      </c>
      <c r="BU578">
        <v>2.9</v>
      </c>
    </row>
    <row r="579" spans="1:73" x14ac:dyDescent="0.55000000000000004">
      <c r="A579" s="4" t="str">
        <f t="shared" ca="1" si="100"/>
        <v>Mortgage Bankers Association</v>
      </c>
      <c r="B579" s="4" t="str">
        <f t="shared" si="97"/>
        <v>Mike Fratantoni</v>
      </c>
      <c r="C579" s="4" t="s">
        <v>246</v>
      </c>
      <c r="D579" s="4" t="s">
        <v>248</v>
      </c>
      <c r="E579" s="4" t="str">
        <f>IF(COUNTIF($E$2:E578,"Begin: " &amp; C579 &amp; "-" &amp; D579 &amp; "-" &amp; H579)=0,"Begin: " &amp; C579 &amp; "-" &amp; D579 &amp; "-" &amp; H579,IF((C579 &amp; "-" &amp; D579 &amp; "-" &amp; H579)&lt;&gt;(C580 &amp; "-" &amp; D580 &amp; "-" &amp; H580),"End: " &amp; C579 &amp; "-" &amp; D579 &amp; "-" &amp; H579,""))</f>
        <v/>
      </c>
      <c r="F579" s="4" t="str">
        <f t="shared" si="98"/>
        <v>Wall Street Journal-GDP-03-2014</v>
      </c>
      <c r="G579" s="7">
        <v>41711</v>
      </c>
      <c r="H579" s="7" t="str">
        <f t="shared" ref="H579:H642" si="101">TEXT(MONTH(G579),"00") &amp; "-" &amp; TEXT(YEAR(G579),"0000")</f>
        <v>03-2014</v>
      </c>
      <c r="I579" s="7" t="str">
        <f t="shared" ref="I579:I642" ca="1" si="102">C579 &amp; ": " &amp; A579 &amp; "-" &amp; D579 &amp; "-" &amp; H579</f>
        <v>Wall Street Journal: Mortgage Bankers Association-GDP-03-2014</v>
      </c>
      <c r="J579" s="4" t="str">
        <f t="shared" ca="1" si="99"/>
        <v>GDP-Mortgage Bankers Association:03-2014</v>
      </c>
      <c r="K579" t="s">
        <v>209</v>
      </c>
      <c r="BQ579">
        <v>2.4</v>
      </c>
      <c r="BR579">
        <v>2.6</v>
      </c>
      <c r="BS579">
        <v>2.6</v>
      </c>
      <c r="BT579">
        <v>2.5</v>
      </c>
      <c r="BU579">
        <v>2.5</v>
      </c>
    </row>
    <row r="580" spans="1:73" x14ac:dyDescent="0.55000000000000004">
      <c r="A580" s="4" t="str">
        <f t="shared" ca="1" si="100"/>
        <v>IHS Global Insight</v>
      </c>
      <c r="B580" s="4" t="str">
        <f t="shared" si="97"/>
        <v>Doug Handler</v>
      </c>
      <c r="C580" s="4" t="s">
        <v>246</v>
      </c>
      <c r="D580" s="4" t="s">
        <v>248</v>
      </c>
      <c r="E580" s="4" t="str">
        <f>IF(COUNTIF($E$2:E579,"Begin: " &amp; C580 &amp; "-" &amp; D580 &amp; "-" &amp; H580)=0,"Begin: " &amp; C580 &amp; "-" &amp; D580 &amp; "-" &amp; H580,IF((C580 &amp; "-" &amp; D580 &amp; "-" &amp; H580)&lt;&gt;(C581 &amp; "-" &amp; D581 &amp; "-" &amp; H581),"End: " &amp; C580 &amp; "-" &amp; D580 &amp; "-" &amp; H580,""))</f>
        <v/>
      </c>
      <c r="F580" s="4" t="str">
        <f t="shared" si="98"/>
        <v>Wall Street Journal-GDP-03-2014</v>
      </c>
      <c r="G580" s="7">
        <v>41711</v>
      </c>
      <c r="H580" s="7" t="str">
        <f t="shared" si="101"/>
        <v>03-2014</v>
      </c>
      <c r="I580" s="7" t="str">
        <f t="shared" ca="1" si="102"/>
        <v>Wall Street Journal: IHS Global Insight-GDP-03-2014</v>
      </c>
      <c r="J580" s="4" t="str">
        <f t="shared" ca="1" si="99"/>
        <v>GDP-IHS Global Insight:03-2014</v>
      </c>
      <c r="K580" t="s">
        <v>210</v>
      </c>
      <c r="BQ580">
        <v>2.6</v>
      </c>
      <c r="BR580">
        <v>2.9</v>
      </c>
      <c r="BS580">
        <v>3.2</v>
      </c>
      <c r="BT580">
        <v>3.4</v>
      </c>
      <c r="BU580">
        <v>3.4</v>
      </c>
    </row>
    <row r="581" spans="1:73" x14ac:dyDescent="0.55000000000000004">
      <c r="A581" s="4" t="str">
        <f t="shared" ca="1" si="100"/>
        <v>BofA</v>
      </c>
      <c r="B581" s="4" t="str">
        <f t="shared" si="97"/>
        <v>Ethan Harris</v>
      </c>
      <c r="C581" s="4" t="s">
        <v>246</v>
      </c>
      <c r="D581" s="4" t="s">
        <v>248</v>
      </c>
      <c r="E581" s="4" t="str">
        <f>IF(COUNTIF($E$2:E580,"Begin: " &amp; C581 &amp; "-" &amp; D581 &amp; "-" &amp; H581)=0,"Begin: " &amp; C581 &amp; "-" &amp; D581 &amp; "-" &amp; H581,IF((C581 &amp; "-" &amp; D581 &amp; "-" &amp; H581)&lt;&gt;(C582 &amp; "-" &amp; D582 &amp; "-" &amp; H582),"End: " &amp; C581 &amp; "-" &amp; D581 &amp; "-" &amp; H581,""))</f>
        <v/>
      </c>
      <c r="F581" s="4" t="str">
        <f t="shared" si="98"/>
        <v>Wall Street Journal-GDP-03-2014</v>
      </c>
      <c r="G581" s="7">
        <v>41711</v>
      </c>
      <c r="H581" s="7" t="str">
        <f t="shared" si="101"/>
        <v>03-2014</v>
      </c>
      <c r="I581" s="7" t="str">
        <f t="shared" ca="1" si="102"/>
        <v>Wall Street Journal: BofA-GDP-03-2014</v>
      </c>
      <c r="J581" s="4" t="str">
        <f t="shared" ca="1" si="99"/>
        <v>GDP-BofA:03-2014</v>
      </c>
      <c r="K581" t="s">
        <v>211</v>
      </c>
      <c r="BQ581">
        <v>3.2</v>
      </c>
      <c r="BR581">
        <v>3.4</v>
      </c>
      <c r="BS581">
        <v>3.4</v>
      </c>
    </row>
    <row r="582" spans="1:73" x14ac:dyDescent="0.55000000000000004">
      <c r="A582" s="4" t="str">
        <f t="shared" ca="1" si="100"/>
        <v>UBS</v>
      </c>
      <c r="B582" s="4" t="str">
        <f t="shared" si="97"/>
        <v>Maury Harris</v>
      </c>
      <c r="C582" s="4" t="s">
        <v>246</v>
      </c>
      <c r="D582" s="4" t="s">
        <v>248</v>
      </c>
      <c r="E582" s="4" t="str">
        <f>IF(COUNTIF($E$2:E581,"Begin: " &amp; C582 &amp; "-" &amp; D582 &amp; "-" &amp; H582)=0,"Begin: " &amp; C582 &amp; "-" &amp; D582 &amp; "-" &amp; H582,IF((C582 &amp; "-" &amp; D582 &amp; "-" &amp; H582)&lt;&gt;(C583 &amp; "-" &amp; D583 &amp; "-" &amp; H583),"End: " &amp; C582 &amp; "-" &amp; D582 &amp; "-" &amp; H582,""))</f>
        <v/>
      </c>
      <c r="F582" s="4" t="str">
        <f t="shared" si="98"/>
        <v>Wall Street Journal-GDP-03-2014</v>
      </c>
      <c r="G582" s="7">
        <v>41711</v>
      </c>
      <c r="H582" s="7" t="str">
        <f t="shared" si="101"/>
        <v>03-2014</v>
      </c>
      <c r="I582" s="7" t="str">
        <f t="shared" ca="1" si="102"/>
        <v>Wall Street Journal: UBS-GDP-03-2014</v>
      </c>
      <c r="J582" s="4" t="str">
        <f t="shared" ca="1" si="99"/>
        <v>GDP-UBS:03-2014</v>
      </c>
      <c r="K582" t="s">
        <v>212</v>
      </c>
      <c r="BQ582">
        <v>3.7</v>
      </c>
      <c r="BR582">
        <v>3.5</v>
      </c>
      <c r="BS582">
        <v>3.6</v>
      </c>
      <c r="BT582">
        <v>3</v>
      </c>
      <c r="BU582">
        <v>3</v>
      </c>
    </row>
    <row r="583" spans="1:73" x14ac:dyDescent="0.55000000000000004">
      <c r="A583" s="4" t="str">
        <f t="shared" ca="1" si="100"/>
        <v>Goldman Sachs</v>
      </c>
      <c r="B583" s="4" t="str">
        <f t="shared" si="97"/>
        <v>Jan Hatzius</v>
      </c>
      <c r="C583" s="4" t="s">
        <v>246</v>
      </c>
      <c r="D583" s="4" t="s">
        <v>248</v>
      </c>
      <c r="E583" s="4" t="str">
        <f>IF(COUNTIF($E$2:E582,"Begin: " &amp; C583 &amp; "-" &amp; D583 &amp; "-" &amp; H583)=0,"Begin: " &amp; C583 &amp; "-" &amp; D583 &amp; "-" &amp; H583,IF((C583 &amp; "-" &amp; D583 &amp; "-" &amp; H583)&lt;&gt;(C584 &amp; "-" &amp; D584 &amp; "-" &amp; H584),"End: " &amp; C583 &amp; "-" &amp; D583 &amp; "-" &amp; H583,""))</f>
        <v/>
      </c>
      <c r="F583" s="4" t="str">
        <f t="shared" si="98"/>
        <v>Wall Street Journal-GDP-03-2014</v>
      </c>
      <c r="G583" s="7">
        <v>41711</v>
      </c>
      <c r="H583" s="7" t="str">
        <f t="shared" si="101"/>
        <v>03-2014</v>
      </c>
      <c r="I583" s="7" t="str">
        <f t="shared" ca="1" si="102"/>
        <v>Wall Street Journal: Goldman Sachs-GDP-03-2014</v>
      </c>
      <c r="J583" s="4" t="str">
        <f t="shared" ca="1" si="99"/>
        <v>GDP-Goldman Sachs:03-2014</v>
      </c>
      <c r="K583" t="s">
        <v>213</v>
      </c>
      <c r="BQ583">
        <v>3</v>
      </c>
      <c r="BR583">
        <v>3.5</v>
      </c>
      <c r="BS583">
        <v>3.5</v>
      </c>
      <c r="BT583">
        <v>3</v>
      </c>
      <c r="BU583">
        <v>3</v>
      </c>
    </row>
    <row r="584" spans="1:73" x14ac:dyDescent="0.55000000000000004">
      <c r="A584" s="4" t="str">
        <f t="shared" ca="1" si="100"/>
        <v>Avidbank</v>
      </c>
      <c r="B584" s="4" t="str">
        <f t="shared" si="97"/>
        <v>Tracy Herrick</v>
      </c>
      <c r="C584" s="4" t="s">
        <v>246</v>
      </c>
      <c r="D584" s="4" t="s">
        <v>248</v>
      </c>
      <c r="E584" s="4" t="str">
        <f>IF(COUNTIF($E$2:E583,"Begin: " &amp; C584 &amp; "-" &amp; D584 &amp; "-" &amp; H584)=0,"Begin: " &amp; C584 &amp; "-" &amp; D584 &amp; "-" &amp; H584,IF((C584 &amp; "-" &amp; D584 &amp; "-" &amp; H584)&lt;&gt;(C585 &amp; "-" &amp; D585 &amp; "-" &amp; H585),"End: " &amp; C584 &amp; "-" &amp; D584 &amp; "-" &amp; H584,""))</f>
        <v/>
      </c>
      <c r="F584" s="4" t="str">
        <f t="shared" si="98"/>
        <v>Wall Street Journal-GDP-03-2014</v>
      </c>
      <c r="G584" s="7">
        <v>41711</v>
      </c>
      <c r="H584" s="7" t="str">
        <f t="shared" si="101"/>
        <v>03-2014</v>
      </c>
      <c r="I584" s="7" t="str">
        <f t="shared" ca="1" si="102"/>
        <v>Wall Street Journal: Avidbank-GDP-03-2014</v>
      </c>
      <c r="J584" s="4" t="str">
        <f t="shared" ca="1" si="99"/>
        <v>GDP-Avidbank:03-2014</v>
      </c>
      <c r="K584" t="s">
        <v>214</v>
      </c>
      <c r="BQ584">
        <v>3</v>
      </c>
      <c r="BR584">
        <v>3</v>
      </c>
      <c r="BS584">
        <v>3.5</v>
      </c>
      <c r="BT584">
        <v>4</v>
      </c>
      <c r="BU584">
        <v>3</v>
      </c>
    </row>
    <row r="585" spans="1:73" x14ac:dyDescent="0.55000000000000004">
      <c r="A585" s="4" t="str">
        <f t="shared" ca="1" si="100"/>
        <v>PNC Financial Services Group</v>
      </c>
      <c r="B585" s="4" t="str">
        <f t="shared" si="97"/>
        <v>Stuart Hoffman *</v>
      </c>
      <c r="C585" s="4" t="s">
        <v>246</v>
      </c>
      <c r="D585" s="4" t="s">
        <v>248</v>
      </c>
      <c r="E585" s="4" t="str">
        <f>IF(COUNTIF($E$2:E584,"Begin: " &amp; C585 &amp; "-" &amp; D585 &amp; "-" &amp; H585)=0,"Begin: " &amp; C585 &amp; "-" &amp; D585 &amp; "-" &amp; H585,IF((C585 &amp; "-" &amp; D585 &amp; "-" &amp; H585)&lt;&gt;(C586 &amp; "-" &amp; D586 &amp; "-" &amp; H586),"End: " &amp; C585 &amp; "-" &amp; D585 &amp; "-" &amp; H585,""))</f>
        <v/>
      </c>
      <c r="F585" s="4" t="str">
        <f t="shared" si="98"/>
        <v>Wall Street Journal-GDP-03-2014</v>
      </c>
      <c r="G585" s="7">
        <v>41711</v>
      </c>
      <c r="H585" s="7" t="str">
        <f t="shared" si="101"/>
        <v>03-2014</v>
      </c>
      <c r="I585" s="7" t="str">
        <f t="shared" ca="1" si="102"/>
        <v>Wall Street Journal: PNC Financial Services Group-GDP-03-2014</v>
      </c>
      <c r="J585" s="4" t="str">
        <f t="shared" ca="1" si="99"/>
        <v>GDP-PNC Financial Services Group:03-2014</v>
      </c>
      <c r="K585" t="s">
        <v>215</v>
      </c>
    </row>
    <row r="586" spans="1:73" x14ac:dyDescent="0.55000000000000004">
      <c r="A586" s="4" t="str">
        <f t="shared" ca="1" si="100"/>
        <v>National Retail Federation</v>
      </c>
      <c r="B586" s="4" t="str">
        <f t="shared" si="97"/>
        <v>Jack Kleinhenz</v>
      </c>
      <c r="C586" s="4" t="s">
        <v>246</v>
      </c>
      <c r="D586" s="4" t="s">
        <v>248</v>
      </c>
      <c r="E586" s="4" t="str">
        <f>IF(COUNTIF($E$2:E585,"Begin: " &amp; C586 &amp; "-" &amp; D586 &amp; "-" &amp; H586)=0,"Begin: " &amp; C586 &amp; "-" &amp; D586 &amp; "-" &amp; H586,IF((C586 &amp; "-" &amp; D586 &amp; "-" &amp; H586)&lt;&gt;(C587 &amp; "-" &amp; D587 &amp; "-" &amp; H587),"End: " &amp; C586 &amp; "-" &amp; D586 &amp; "-" &amp; H586,""))</f>
        <v/>
      </c>
      <c r="F586" s="4" t="str">
        <f t="shared" si="98"/>
        <v>Wall Street Journal-GDP-03-2014</v>
      </c>
      <c r="G586" s="7">
        <v>41711</v>
      </c>
      <c r="H586" s="7" t="str">
        <f t="shared" si="101"/>
        <v>03-2014</v>
      </c>
      <c r="I586" s="7" t="str">
        <f t="shared" ca="1" si="102"/>
        <v>Wall Street Journal: National Retail Federation-GDP-03-2014</v>
      </c>
      <c r="J586" s="4" t="str">
        <f t="shared" ca="1" si="99"/>
        <v>GDP-National Retail Federation:03-2014</v>
      </c>
      <c r="K586" t="s">
        <v>216</v>
      </c>
      <c r="BQ586">
        <v>2.5</v>
      </c>
      <c r="BR586">
        <v>2.8</v>
      </c>
      <c r="BS586">
        <v>2.8</v>
      </c>
      <c r="BT586">
        <v>2.7</v>
      </c>
      <c r="BU586">
        <v>2.8</v>
      </c>
    </row>
    <row r="587" spans="1:73" x14ac:dyDescent="0.55000000000000004">
      <c r="A587" s="4" t="str">
        <f t="shared" ca="1" si="100"/>
        <v>Deutsche Bank</v>
      </c>
      <c r="B587" s="4" t="str">
        <f t="shared" si="97"/>
        <v>Joseph LaVorgna</v>
      </c>
      <c r="C587" s="4" t="s">
        <v>246</v>
      </c>
      <c r="D587" s="4" t="s">
        <v>248</v>
      </c>
      <c r="E587" s="4" t="str">
        <f>IF(COUNTIF($E$2:E586,"Begin: " &amp; C587 &amp; "-" &amp; D587 &amp; "-" &amp; H587)=0,"Begin: " &amp; C587 &amp; "-" &amp; D587 &amp; "-" &amp; H587,IF((C587 &amp; "-" &amp; D587 &amp; "-" &amp; H587)&lt;&gt;(C588 &amp; "-" &amp; D588 &amp; "-" &amp; H588),"End: " &amp; C587 &amp; "-" &amp; D587 &amp; "-" &amp; H587,""))</f>
        <v/>
      </c>
      <c r="F587" s="4" t="str">
        <f t="shared" si="98"/>
        <v>Wall Street Journal-GDP-03-2014</v>
      </c>
      <c r="G587" s="7">
        <v>41711</v>
      </c>
      <c r="H587" s="7" t="str">
        <f t="shared" si="101"/>
        <v>03-2014</v>
      </c>
      <c r="I587" s="7" t="str">
        <f t="shared" ca="1" si="102"/>
        <v>Wall Street Journal: Deutsche Bank-GDP-03-2014</v>
      </c>
      <c r="J587" s="4" t="str">
        <f t="shared" ca="1" si="99"/>
        <v>GDP-Deutsche Bank:03-2014</v>
      </c>
      <c r="K587" t="s">
        <v>217</v>
      </c>
      <c r="BQ587">
        <v>3.2</v>
      </c>
      <c r="BR587">
        <v>3.5</v>
      </c>
      <c r="BS587">
        <v>3.7</v>
      </c>
      <c r="BT587">
        <v>3.8</v>
      </c>
      <c r="BU587">
        <v>4</v>
      </c>
    </row>
    <row r="588" spans="1:73" x14ac:dyDescent="0.55000000000000004">
      <c r="A588" s="4" t="str">
        <f t="shared" ca="1" si="100"/>
        <v>UCLA Anderson Forecast</v>
      </c>
      <c r="B588" s="4" t="str">
        <f t="shared" si="97"/>
        <v>Edward Leamer/David Shulman</v>
      </c>
      <c r="C588" s="4" t="s">
        <v>246</v>
      </c>
      <c r="D588" s="4" t="s">
        <v>248</v>
      </c>
      <c r="E588" s="4" t="str">
        <f>IF(COUNTIF($E$2:E587,"Begin: " &amp; C588 &amp; "-" &amp; D588 &amp; "-" &amp; H588)=0,"Begin: " &amp; C588 &amp; "-" &amp; D588 &amp; "-" &amp; H588,IF((C588 &amp; "-" &amp; D588 &amp; "-" &amp; H588)&lt;&gt;(C589 &amp; "-" &amp; D589 &amp; "-" &amp; H589),"End: " &amp; C588 &amp; "-" &amp; D588 &amp; "-" &amp; H588,""))</f>
        <v/>
      </c>
      <c r="F588" s="4" t="str">
        <f t="shared" si="98"/>
        <v>Wall Street Journal-GDP-03-2014</v>
      </c>
      <c r="G588" s="7">
        <v>41711</v>
      </c>
      <c r="H588" s="7" t="str">
        <f t="shared" si="101"/>
        <v>03-2014</v>
      </c>
      <c r="I588" s="7" t="str">
        <f t="shared" ca="1" si="102"/>
        <v>Wall Street Journal: UCLA Anderson Forecast-GDP-03-2014</v>
      </c>
      <c r="J588" s="4" t="str">
        <f t="shared" ca="1" si="99"/>
        <v>GDP-UCLA Anderson Forecast:03-2014</v>
      </c>
      <c r="K588" t="s">
        <v>218</v>
      </c>
      <c r="BQ588">
        <v>3</v>
      </c>
      <c r="BR588">
        <v>3.1</v>
      </c>
      <c r="BS588">
        <v>3.3</v>
      </c>
      <c r="BT588">
        <v>3.1</v>
      </c>
      <c r="BU588">
        <v>3</v>
      </c>
    </row>
    <row r="589" spans="1:73" x14ac:dyDescent="0.55000000000000004">
      <c r="A589" s="4" t="str">
        <f t="shared" ca="1" si="100"/>
        <v>NEMA Business Information Services</v>
      </c>
      <c r="B589" s="4" t="str">
        <f t="shared" si="97"/>
        <v>Don Leavens/Tim Gill</v>
      </c>
      <c r="C589" s="4" t="s">
        <v>246</v>
      </c>
      <c r="D589" s="4" t="s">
        <v>248</v>
      </c>
      <c r="E589" s="4" t="str">
        <f>IF(COUNTIF($E$2:E588,"Begin: " &amp; C589 &amp; "-" &amp; D589 &amp; "-" &amp; H589)=0,"Begin: " &amp; C589 &amp; "-" &amp; D589 &amp; "-" &amp; H589,IF((C589 &amp; "-" &amp; D589 &amp; "-" &amp; H589)&lt;&gt;(C590 &amp; "-" &amp; D590 &amp; "-" &amp; H590),"End: " &amp; C589 &amp; "-" &amp; D589 &amp; "-" &amp; H589,""))</f>
        <v/>
      </c>
      <c r="F589" s="4" t="str">
        <f t="shared" si="98"/>
        <v>Wall Street Journal-GDP-03-2014</v>
      </c>
      <c r="G589" s="7">
        <v>41711</v>
      </c>
      <c r="H589" s="7" t="str">
        <f t="shared" si="101"/>
        <v>03-2014</v>
      </c>
      <c r="I589" s="7" t="str">
        <f t="shared" ca="1" si="102"/>
        <v>Wall Street Journal: NEMA Business Information Services-GDP-03-2014</v>
      </c>
      <c r="J589" s="4" t="str">
        <f t="shared" ca="1" si="99"/>
        <v>GDP-NEMA Business Information Services:03-2014</v>
      </c>
      <c r="K589" t="s">
        <v>219</v>
      </c>
      <c r="BQ589">
        <v>2.8</v>
      </c>
      <c r="BR589">
        <v>2.4</v>
      </c>
      <c r="BS589">
        <v>2.9</v>
      </c>
      <c r="BT589">
        <v>3</v>
      </c>
      <c r="BU589">
        <v>2.7</v>
      </c>
    </row>
    <row r="590" spans="1:73" x14ac:dyDescent="0.55000000000000004">
      <c r="A590" s="4" t="str">
        <f t="shared" ca="1" si="100"/>
        <v>Moody's Investors Service</v>
      </c>
      <c r="B590" s="4" t="str">
        <f t="shared" si="97"/>
        <v>John Lonski</v>
      </c>
      <c r="C590" s="4" t="s">
        <v>246</v>
      </c>
      <c r="D590" s="4" t="s">
        <v>248</v>
      </c>
      <c r="E590" s="4" t="str">
        <f>IF(COUNTIF($E$2:E589,"Begin: " &amp; C590 &amp; "-" &amp; D590 &amp; "-" &amp; H590)=0,"Begin: " &amp; C590 &amp; "-" &amp; D590 &amp; "-" &amp; H590,IF((C590 &amp; "-" &amp; D590 &amp; "-" &amp; H590)&lt;&gt;(C591 &amp; "-" &amp; D591 &amp; "-" &amp; H591),"End: " &amp; C590 &amp; "-" &amp; D590 &amp; "-" &amp; H590,""))</f>
        <v/>
      </c>
      <c r="F590" s="4" t="str">
        <f t="shared" si="98"/>
        <v>Wall Street Journal-GDP-03-2014</v>
      </c>
      <c r="G590" s="7">
        <v>41711</v>
      </c>
      <c r="H590" s="7" t="str">
        <f t="shared" si="101"/>
        <v>03-2014</v>
      </c>
      <c r="I590" s="7" t="str">
        <f t="shared" ca="1" si="102"/>
        <v>Wall Street Journal: Moody's Investors Service-GDP-03-2014</v>
      </c>
      <c r="J590" s="4" t="str">
        <f t="shared" ca="1" si="99"/>
        <v>GDP-Moody's Investors Service:03-2014</v>
      </c>
      <c r="K590" t="s">
        <v>220</v>
      </c>
      <c r="BQ590">
        <v>2.5</v>
      </c>
      <c r="BR590">
        <v>3</v>
      </c>
      <c r="BS590">
        <v>2.9</v>
      </c>
      <c r="BT590">
        <v>2.4</v>
      </c>
      <c r="BU590">
        <v>2.6</v>
      </c>
    </row>
    <row r="591" spans="1:73" x14ac:dyDescent="0.55000000000000004">
      <c r="A591" s="4" t="str">
        <f t="shared" ca="1" si="100"/>
        <v>Barclays</v>
      </c>
      <c r="B591" s="4" t="str">
        <f t="shared" si="97"/>
        <v>Dean Maki</v>
      </c>
      <c r="C591" s="4" t="s">
        <v>246</v>
      </c>
      <c r="D591" s="4" t="s">
        <v>248</v>
      </c>
      <c r="E591" s="4" t="str">
        <f>IF(COUNTIF($E$2:E590,"Begin: " &amp; C591 &amp; "-" &amp; D591 &amp; "-" &amp; H591)=0,"Begin: " &amp; C591 &amp; "-" &amp; D591 &amp; "-" &amp; H591,IF((C591 &amp; "-" &amp; D591 &amp; "-" &amp; H591)&lt;&gt;(C592 &amp; "-" &amp; D592 &amp; "-" &amp; H592),"End: " &amp; C591 &amp; "-" &amp; D591 &amp; "-" &amp; H591,""))</f>
        <v/>
      </c>
      <c r="F591" s="4" t="str">
        <f t="shared" si="98"/>
        <v>Wall Street Journal-GDP-03-2014</v>
      </c>
      <c r="G591" s="7">
        <v>41711</v>
      </c>
      <c r="H591" s="7" t="str">
        <f t="shared" si="101"/>
        <v>03-2014</v>
      </c>
      <c r="I591" s="7" t="str">
        <f t="shared" ca="1" si="102"/>
        <v>Wall Street Journal: Barclays-GDP-03-2014</v>
      </c>
      <c r="J591" s="4" t="str">
        <f t="shared" ca="1" si="99"/>
        <v>GDP-Barclays:03-2014</v>
      </c>
      <c r="K591" t="s">
        <v>221</v>
      </c>
      <c r="BQ591">
        <v>2.5</v>
      </c>
      <c r="BR591">
        <v>2.5</v>
      </c>
      <c r="BS591">
        <v>2.5</v>
      </c>
      <c r="BT591">
        <v>2.5</v>
      </c>
      <c r="BU591">
        <v>2.5</v>
      </c>
    </row>
    <row r="592" spans="1:73" x14ac:dyDescent="0.55000000000000004">
      <c r="A592" s="4" t="str">
        <f t="shared" ca="1" si="100"/>
        <v>Societe Generale</v>
      </c>
      <c r="B592" s="4" t="str">
        <f t="shared" si="97"/>
        <v>Aneta Markowska</v>
      </c>
      <c r="C592" s="4" t="s">
        <v>246</v>
      </c>
      <c r="D592" s="4" t="s">
        <v>248</v>
      </c>
      <c r="E592" s="4" t="str">
        <f>IF(COUNTIF($E$2:E591,"Begin: " &amp; C592 &amp; "-" &amp; D592 &amp; "-" &amp; H592)=0,"Begin: " &amp; C592 &amp; "-" &amp; D592 &amp; "-" &amp; H592,IF((C592 &amp; "-" &amp; D592 &amp; "-" &amp; H592)&lt;&gt;(C593 &amp; "-" &amp; D593 &amp; "-" &amp; H593),"End: " &amp; C592 &amp; "-" &amp; D592 &amp; "-" &amp; H592,""))</f>
        <v/>
      </c>
      <c r="F592" s="4" t="str">
        <f t="shared" si="98"/>
        <v>Wall Street Journal-GDP-03-2014</v>
      </c>
      <c r="G592" s="7">
        <v>41711</v>
      </c>
      <c r="H592" s="7" t="str">
        <f t="shared" si="101"/>
        <v>03-2014</v>
      </c>
      <c r="I592" s="7" t="str">
        <f t="shared" ca="1" si="102"/>
        <v>Wall Street Journal: Societe Generale-GDP-03-2014</v>
      </c>
      <c r="J592" s="4" t="str">
        <f t="shared" ca="1" si="99"/>
        <v>GDP-Societe Generale:03-2014</v>
      </c>
      <c r="K592" t="s">
        <v>222</v>
      </c>
      <c r="BQ592">
        <v>3.6</v>
      </c>
      <c r="BR592">
        <v>3.5</v>
      </c>
      <c r="BS592">
        <v>3.3</v>
      </c>
      <c r="BT592">
        <v>3.2</v>
      </c>
      <c r="BU592">
        <v>3.1</v>
      </c>
    </row>
    <row r="593" spans="1:73" x14ac:dyDescent="0.55000000000000004">
      <c r="A593" s="4" t="str">
        <f t="shared" ca="1" si="100"/>
        <v>Eaton Corp.</v>
      </c>
      <c r="B593" s="4" t="str">
        <f t="shared" si="97"/>
        <v>Jim Meil/Arun Raha</v>
      </c>
      <c r="C593" s="4" t="s">
        <v>246</v>
      </c>
      <c r="D593" s="4" t="s">
        <v>248</v>
      </c>
      <c r="E593" s="4" t="str">
        <f>IF(COUNTIF($E$2:E592,"Begin: " &amp; C593 &amp; "-" &amp; D593 &amp; "-" &amp; H593)=0,"Begin: " &amp; C593 &amp; "-" &amp; D593 &amp; "-" &amp; H593,IF((C593 &amp; "-" &amp; D593 &amp; "-" &amp; H593)&lt;&gt;(C594 &amp; "-" &amp; D594 &amp; "-" &amp; H594),"End: " &amp; C593 &amp; "-" &amp; D593 &amp; "-" &amp; H593,""))</f>
        <v/>
      </c>
      <c r="F593" s="4" t="str">
        <f t="shared" si="98"/>
        <v>Wall Street Journal-GDP-03-2014</v>
      </c>
      <c r="G593" s="7">
        <v>41711</v>
      </c>
      <c r="H593" s="7" t="str">
        <f t="shared" si="101"/>
        <v>03-2014</v>
      </c>
      <c r="I593" s="7" t="str">
        <f t="shared" ca="1" si="102"/>
        <v>Wall Street Journal: Eaton Corp.-GDP-03-2014</v>
      </c>
      <c r="J593" s="4" t="str">
        <f t="shared" ca="1" si="99"/>
        <v>GDP-Eaton Corp.:03-2014</v>
      </c>
      <c r="K593" t="s">
        <v>223</v>
      </c>
      <c r="BQ593">
        <v>2.2999999999999998</v>
      </c>
      <c r="BR593">
        <v>2.2999999999999998</v>
      </c>
      <c r="BS593">
        <v>3.4</v>
      </c>
      <c r="BT593">
        <v>2.8</v>
      </c>
      <c r="BU593">
        <v>2.6</v>
      </c>
    </row>
    <row r="594" spans="1:73" x14ac:dyDescent="0.55000000000000004">
      <c r="A594" s="4" t="str">
        <f t="shared" ca="1" si="100"/>
        <v>JPM</v>
      </c>
      <c r="B594" s="4" t="str">
        <f t="shared" si="97"/>
        <v>Robert Mellman</v>
      </c>
      <c r="C594" s="4" t="s">
        <v>246</v>
      </c>
      <c r="D594" s="4" t="s">
        <v>248</v>
      </c>
      <c r="E594" s="4" t="str">
        <f>IF(COUNTIF($E$2:E593,"Begin: " &amp; C594 &amp; "-" &amp; D594 &amp; "-" &amp; H594)=0,"Begin: " &amp; C594 &amp; "-" &amp; D594 &amp; "-" &amp; H594,IF((C594 &amp; "-" &amp; D594 &amp; "-" &amp; H594)&lt;&gt;(C595 &amp; "-" &amp; D595 &amp; "-" &amp; H595),"End: " &amp; C594 &amp; "-" &amp; D594 &amp; "-" &amp; H594,""))</f>
        <v/>
      </c>
      <c r="F594" s="4" t="str">
        <f t="shared" si="98"/>
        <v>Wall Street Journal-GDP-03-2014</v>
      </c>
      <c r="G594" s="7">
        <v>41711</v>
      </c>
      <c r="H594" s="7" t="str">
        <f t="shared" si="101"/>
        <v>03-2014</v>
      </c>
      <c r="I594" s="7" t="str">
        <f t="shared" ca="1" si="102"/>
        <v>Wall Street Journal: JPM-GDP-03-2014</v>
      </c>
      <c r="J594" s="4" t="str">
        <f t="shared" ca="1" si="99"/>
        <v>GDP-JPM:03-2014</v>
      </c>
      <c r="K594" t="s">
        <v>224</v>
      </c>
      <c r="BQ594">
        <v>2.5</v>
      </c>
      <c r="BR594">
        <v>3</v>
      </c>
      <c r="BS594">
        <v>3</v>
      </c>
      <c r="BT594">
        <v>3</v>
      </c>
      <c r="BU594">
        <v>3</v>
      </c>
    </row>
    <row r="595" spans="1:73" x14ac:dyDescent="0.55000000000000004">
      <c r="A595" s="4" t="str">
        <f t="shared" ca="1" si="100"/>
        <v>MacroEcon Global Advisors</v>
      </c>
      <c r="B595" s="4" t="str">
        <f t="shared" si="97"/>
        <v>Mark Nielson</v>
      </c>
      <c r="C595" s="4" t="s">
        <v>246</v>
      </c>
      <c r="D595" s="4" t="s">
        <v>248</v>
      </c>
      <c r="E595" s="4" t="str">
        <f>IF(COUNTIF($E$2:E594,"Begin: " &amp; C595 &amp; "-" &amp; D595 &amp; "-" &amp; H595)=0,"Begin: " &amp; C595 &amp; "-" &amp; D595 &amp; "-" &amp; H595,IF((C595 &amp; "-" &amp; D595 &amp; "-" &amp; H595)&lt;&gt;(C596 &amp; "-" &amp; D596 &amp; "-" &amp; H596),"End: " &amp; C595 &amp; "-" &amp; D595 &amp; "-" &amp; H595,""))</f>
        <v/>
      </c>
      <c r="F595" s="4" t="str">
        <f t="shared" si="98"/>
        <v>Wall Street Journal-GDP-03-2014</v>
      </c>
      <c r="G595" s="7">
        <v>41711</v>
      </c>
      <c r="H595" s="7" t="str">
        <f t="shared" si="101"/>
        <v>03-2014</v>
      </c>
      <c r="I595" s="7" t="str">
        <f t="shared" ca="1" si="102"/>
        <v>Wall Street Journal: MacroEcon Global Advisors-GDP-03-2014</v>
      </c>
      <c r="J595" s="4" t="str">
        <f t="shared" ca="1" si="99"/>
        <v>GDP-MacroEcon Global Advisors:03-2014</v>
      </c>
      <c r="K595" t="s">
        <v>225</v>
      </c>
      <c r="BQ595">
        <v>3.1</v>
      </c>
      <c r="BR595">
        <v>3</v>
      </c>
      <c r="BS595">
        <v>2.9</v>
      </c>
      <c r="BT595">
        <v>2.9</v>
      </c>
      <c r="BU595">
        <v>2.9</v>
      </c>
    </row>
    <row r="596" spans="1:73" x14ac:dyDescent="0.55000000000000004">
      <c r="A596" s="4" t="str">
        <f t="shared" ca="1" si="100"/>
        <v>International Council of Shopping Centers</v>
      </c>
      <c r="B596" s="4" t="str">
        <f t="shared" si="97"/>
        <v>Michael P. Niemira</v>
      </c>
      <c r="C596" s="4" t="s">
        <v>246</v>
      </c>
      <c r="D596" s="4" t="s">
        <v>248</v>
      </c>
      <c r="E596" s="4" t="str">
        <f>IF(COUNTIF($E$2:E595,"Begin: " &amp; C596 &amp; "-" &amp; D596 &amp; "-" &amp; H596)=0,"Begin: " &amp; C596 &amp; "-" &amp; D596 &amp; "-" &amp; H596,IF((C596 &amp; "-" &amp; D596 &amp; "-" &amp; H596)&lt;&gt;(C597 &amp; "-" &amp; D597 &amp; "-" &amp; H597),"End: " &amp; C596 &amp; "-" &amp; D596 &amp; "-" &amp; H596,""))</f>
        <v/>
      </c>
      <c r="F596" s="4" t="str">
        <f t="shared" si="98"/>
        <v>Wall Street Journal-GDP-03-2014</v>
      </c>
      <c r="G596" s="7">
        <v>41711</v>
      </c>
      <c r="H596" s="7" t="str">
        <f t="shared" si="101"/>
        <v>03-2014</v>
      </c>
      <c r="I596" s="7" t="str">
        <f t="shared" ca="1" si="102"/>
        <v>Wall Street Journal: International Council of Shopping Centers-GDP-03-2014</v>
      </c>
      <c r="J596" s="4" t="str">
        <f t="shared" ca="1" si="99"/>
        <v>GDP-International Council of Shopping Centers:03-2014</v>
      </c>
      <c r="K596" t="s">
        <v>226</v>
      </c>
      <c r="BQ596">
        <v>2.9</v>
      </c>
      <c r="BR596">
        <v>3</v>
      </c>
      <c r="BS596">
        <v>2.4</v>
      </c>
      <c r="BT596">
        <v>2.5</v>
      </c>
      <c r="BU596">
        <v>2.5</v>
      </c>
    </row>
    <row r="597" spans="1:73" x14ac:dyDescent="0.55000000000000004">
      <c r="A597" s="4" t="str">
        <f t="shared" ca="1" si="100"/>
        <v>High Frequency Economics</v>
      </c>
      <c r="B597" s="4" t="str">
        <f t="shared" si="97"/>
        <v>Jim O'Sullivan</v>
      </c>
      <c r="C597" s="4" t="s">
        <v>246</v>
      </c>
      <c r="D597" s="4" t="s">
        <v>248</v>
      </c>
      <c r="E597" s="4" t="str">
        <f>IF(COUNTIF($E$2:E596,"Begin: " &amp; C597 &amp; "-" &amp; D597 &amp; "-" &amp; H597)=0,"Begin: " &amp; C597 &amp; "-" &amp; D597 &amp; "-" &amp; H597,IF((C597 &amp; "-" &amp; D597 &amp; "-" &amp; H597)&lt;&gt;(C598 &amp; "-" &amp; D598 &amp; "-" &amp; H598),"End: " &amp; C597 &amp; "-" &amp; D597 &amp; "-" &amp; H597,""))</f>
        <v/>
      </c>
      <c r="F597" s="4" t="str">
        <f t="shared" si="98"/>
        <v>Wall Street Journal-GDP-03-2014</v>
      </c>
      <c r="G597" s="7">
        <v>41711</v>
      </c>
      <c r="H597" s="7" t="str">
        <f t="shared" si="101"/>
        <v>03-2014</v>
      </c>
      <c r="I597" s="7" t="str">
        <f t="shared" ca="1" si="102"/>
        <v>Wall Street Journal: High Frequency Economics-GDP-03-2014</v>
      </c>
      <c r="J597" s="4" t="str">
        <f t="shared" ca="1" si="99"/>
        <v>GDP-High Frequency Economics:03-2014</v>
      </c>
      <c r="K597" t="s">
        <v>227</v>
      </c>
      <c r="BQ597">
        <v>3.5</v>
      </c>
      <c r="BR597">
        <v>3.3</v>
      </c>
      <c r="BS597">
        <v>3.3</v>
      </c>
      <c r="BT597">
        <v>2.9</v>
      </c>
      <c r="BU597">
        <v>2.9</v>
      </c>
    </row>
    <row r="598" spans="1:73" x14ac:dyDescent="0.55000000000000004">
      <c r="A598" s="4" t="str">
        <f t="shared" ca="1" si="100"/>
        <v>Macroeconomic Advisers</v>
      </c>
      <c r="B598" s="4" t="str">
        <f t="shared" si="97"/>
        <v>Dr. Joel Prakken/ Chris Varvares</v>
      </c>
      <c r="C598" s="4" t="s">
        <v>246</v>
      </c>
      <c r="D598" s="4" t="s">
        <v>248</v>
      </c>
      <c r="E598" s="4" t="str">
        <f>IF(COUNTIF($E$2:E597,"Begin: " &amp; C598 &amp; "-" &amp; D598 &amp; "-" &amp; H598)=0,"Begin: " &amp; C598 &amp; "-" &amp; D598 &amp; "-" &amp; H598,IF((C598 &amp; "-" &amp; D598 &amp; "-" &amp; H598)&lt;&gt;(C599 &amp; "-" &amp; D599 &amp; "-" &amp; H599),"End: " &amp; C598 &amp; "-" &amp; D598 &amp; "-" &amp; H598,""))</f>
        <v/>
      </c>
      <c r="F598" s="4" t="str">
        <f t="shared" si="98"/>
        <v>Wall Street Journal-GDP-03-2014</v>
      </c>
      <c r="G598" s="7">
        <v>41711</v>
      </c>
      <c r="H598" s="7" t="str">
        <f t="shared" si="101"/>
        <v>03-2014</v>
      </c>
      <c r="I598" s="7" t="str">
        <f t="shared" ca="1" si="102"/>
        <v>Wall Street Journal: Macroeconomic Advisers-GDP-03-2014</v>
      </c>
      <c r="J598" s="4" t="str">
        <f t="shared" ca="1" si="99"/>
        <v>GDP-Macroeconomic Advisers:03-2014</v>
      </c>
      <c r="K598" t="s">
        <v>228</v>
      </c>
      <c r="BQ598">
        <v>3.6</v>
      </c>
      <c r="BR598">
        <v>3.5</v>
      </c>
      <c r="BS598">
        <v>3.6</v>
      </c>
      <c r="BT598">
        <v>3.3</v>
      </c>
      <c r="BU598">
        <v>3.4</v>
      </c>
    </row>
    <row r="599" spans="1:73" x14ac:dyDescent="0.55000000000000004">
      <c r="A599" s="4" t="str">
        <f t="shared" ca="1" si="100"/>
        <v>Morgan Stanley</v>
      </c>
      <c r="B599" s="4" t="str">
        <f t="shared" si="97"/>
        <v>Vincent Reinhart</v>
      </c>
      <c r="C599" s="4" t="s">
        <v>246</v>
      </c>
      <c r="D599" s="4" t="s">
        <v>248</v>
      </c>
      <c r="E599" s="4" t="str">
        <f>IF(COUNTIF($E$2:E598,"Begin: " &amp; C599 &amp; "-" &amp; D599 &amp; "-" &amp; H599)=0,"Begin: " &amp; C599 &amp; "-" &amp; D599 &amp; "-" &amp; H599,IF((C599 &amp; "-" &amp; D599 &amp; "-" &amp; H599)&lt;&gt;(C600 &amp; "-" &amp; D600 &amp; "-" &amp; H600),"End: " &amp; C599 &amp; "-" &amp; D599 &amp; "-" &amp; H599,""))</f>
        <v/>
      </c>
      <c r="F599" s="4" t="str">
        <f t="shared" si="98"/>
        <v>Wall Street Journal-GDP-03-2014</v>
      </c>
      <c r="G599" s="7">
        <v>41711</v>
      </c>
      <c r="H599" s="7" t="str">
        <f t="shared" si="101"/>
        <v>03-2014</v>
      </c>
      <c r="I599" s="7" t="str">
        <f t="shared" ca="1" si="102"/>
        <v>Wall Street Journal: Morgan Stanley-GDP-03-2014</v>
      </c>
      <c r="J599" s="4" t="str">
        <f t="shared" ca="1" si="99"/>
        <v>GDP-Morgan Stanley:03-2014</v>
      </c>
      <c r="K599" t="s">
        <v>229</v>
      </c>
      <c r="BQ599">
        <v>4</v>
      </c>
      <c r="BR599">
        <v>2.5</v>
      </c>
      <c r="BS599">
        <v>2.8</v>
      </c>
      <c r="BT599">
        <v>2.6</v>
      </c>
      <c r="BU599">
        <v>2.7</v>
      </c>
    </row>
    <row r="600" spans="1:73" x14ac:dyDescent="0.55000000000000004">
      <c r="A600" s="4" t="str">
        <f t="shared" ca="1" si="100"/>
        <v>RDQ Economics</v>
      </c>
      <c r="B600" s="4" t="str">
        <f t="shared" si="97"/>
        <v>John Ryding/Conrad DeQuadros</v>
      </c>
      <c r="C600" s="4" t="s">
        <v>246</v>
      </c>
      <c r="D600" s="4" t="s">
        <v>248</v>
      </c>
      <c r="E600" s="4" t="str">
        <f>IF(COUNTIF($E$2:E599,"Begin: " &amp; C600 &amp; "-" &amp; D600 &amp; "-" &amp; H600)=0,"Begin: " &amp; C600 &amp; "-" &amp; D600 &amp; "-" &amp; H600,IF((C600 &amp; "-" &amp; D600 &amp; "-" &amp; H600)&lt;&gt;(C601 &amp; "-" &amp; D601 &amp; "-" &amp; H601),"End: " &amp; C600 &amp; "-" &amp; D600 &amp; "-" &amp; H600,""))</f>
        <v/>
      </c>
      <c r="F600" s="4" t="str">
        <f t="shared" si="98"/>
        <v>Wall Street Journal-GDP-03-2014</v>
      </c>
      <c r="G600" s="7">
        <v>41711</v>
      </c>
      <c r="H600" s="7" t="str">
        <f t="shared" si="101"/>
        <v>03-2014</v>
      </c>
      <c r="I600" s="7" t="str">
        <f t="shared" ca="1" si="102"/>
        <v>Wall Street Journal: RDQ Economics-GDP-03-2014</v>
      </c>
      <c r="J600" s="4" t="str">
        <f t="shared" ca="1" si="99"/>
        <v>GDP-RDQ Economics:03-2014</v>
      </c>
      <c r="K600" t="s">
        <v>230</v>
      </c>
      <c r="BQ600">
        <v>3.3</v>
      </c>
      <c r="BR600">
        <v>3.4</v>
      </c>
      <c r="BS600">
        <v>3.4</v>
      </c>
      <c r="BT600">
        <v>3.4</v>
      </c>
      <c r="BU600">
        <v>3.5</v>
      </c>
    </row>
    <row r="601" spans="1:73" x14ac:dyDescent="0.55000000000000004">
      <c r="A601" s="4" t="str">
        <f t="shared" ca="1" si="100"/>
        <v>Pantheon Macroeconomics</v>
      </c>
      <c r="B601" s="4" t="str">
        <f t="shared" si="97"/>
        <v>Ian Shepherdson</v>
      </c>
      <c r="C601" s="4" t="s">
        <v>246</v>
      </c>
      <c r="D601" s="4" t="s">
        <v>248</v>
      </c>
      <c r="E601" s="4" t="str">
        <f>IF(COUNTIF($E$2:E600,"Begin: " &amp; C601 &amp; "-" &amp; D601 &amp; "-" &amp; H601)=0,"Begin: " &amp; C601 &amp; "-" &amp; D601 &amp; "-" &amp; H601,IF((C601 &amp; "-" &amp; D601 &amp; "-" &amp; H601)&lt;&gt;(C602 &amp; "-" &amp; D602 &amp; "-" &amp; H602),"End: " &amp; C601 &amp; "-" &amp; D601 &amp; "-" &amp; H601,""))</f>
        <v/>
      </c>
      <c r="F601" s="4" t="str">
        <f t="shared" si="98"/>
        <v>Wall Street Journal-GDP-03-2014</v>
      </c>
      <c r="G601" s="7">
        <v>41711</v>
      </c>
      <c r="H601" s="7" t="str">
        <f t="shared" si="101"/>
        <v>03-2014</v>
      </c>
      <c r="I601" s="7" t="str">
        <f t="shared" ca="1" si="102"/>
        <v>Wall Street Journal: Pantheon Macroeconomics-GDP-03-2014</v>
      </c>
      <c r="J601" s="4" t="str">
        <f t="shared" ca="1" si="99"/>
        <v>GDP-Pantheon Macroeconomics:03-2014</v>
      </c>
      <c r="K601" t="s">
        <v>231</v>
      </c>
      <c r="BQ601">
        <v>2.5</v>
      </c>
      <c r="BR601">
        <v>3</v>
      </c>
      <c r="BS601">
        <v>3.5</v>
      </c>
      <c r="BT601">
        <v>3.5</v>
      </c>
      <c r="BU601">
        <v>3.5</v>
      </c>
    </row>
    <row r="602" spans="1:73" x14ac:dyDescent="0.55000000000000004">
      <c r="A602" s="4" t="str">
        <f t="shared" ca="1" si="100"/>
        <v>Wells Fargo &amp; Co.</v>
      </c>
      <c r="B602" s="4" t="str">
        <f t="shared" si="97"/>
        <v>John Silvia</v>
      </c>
      <c r="C602" s="4" t="s">
        <v>246</v>
      </c>
      <c r="D602" s="4" t="s">
        <v>248</v>
      </c>
      <c r="E602" s="4" t="str">
        <f>IF(COUNTIF($E$2:E601,"Begin: " &amp; C602 &amp; "-" &amp; D602 &amp; "-" &amp; H602)=0,"Begin: " &amp; C602 &amp; "-" &amp; D602 &amp; "-" &amp; H602,IF((C602 &amp; "-" &amp; D602 &amp; "-" &amp; H602)&lt;&gt;(C603 &amp; "-" &amp; D603 &amp; "-" &amp; H603),"End: " &amp; C602 &amp; "-" &amp; D602 &amp; "-" &amp; H602,""))</f>
        <v/>
      </c>
      <c r="F602" s="4" t="str">
        <f t="shared" si="98"/>
        <v>Wall Street Journal-GDP-03-2014</v>
      </c>
      <c r="G602" s="7">
        <v>41711</v>
      </c>
      <c r="H602" s="7" t="str">
        <f t="shared" si="101"/>
        <v>03-2014</v>
      </c>
      <c r="I602" s="7" t="str">
        <f t="shared" ca="1" si="102"/>
        <v>Wall Street Journal: Wells Fargo &amp; Co.-GDP-03-2014</v>
      </c>
      <c r="J602" s="4" t="str">
        <f t="shared" ca="1" si="99"/>
        <v>GDP-Wells Fargo &amp; Co.:03-2014</v>
      </c>
      <c r="K602" t="s">
        <v>232</v>
      </c>
      <c r="BQ602">
        <v>2.7</v>
      </c>
      <c r="BR602">
        <v>2.9</v>
      </c>
      <c r="BS602">
        <v>3.1</v>
      </c>
      <c r="BT602">
        <v>3.2</v>
      </c>
      <c r="BU602">
        <v>3.2</v>
      </c>
    </row>
    <row r="603" spans="1:73" x14ac:dyDescent="0.55000000000000004">
      <c r="A603" s="4" t="str">
        <f t="shared" ca="1" si="100"/>
        <v>Decision Economics, Inc.</v>
      </c>
      <c r="B603" s="4" t="str">
        <f t="shared" si="97"/>
        <v>Allen Sinai</v>
      </c>
      <c r="C603" s="4" t="s">
        <v>246</v>
      </c>
      <c r="D603" s="4" t="s">
        <v>248</v>
      </c>
      <c r="E603" s="4" t="str">
        <f>IF(COUNTIF($E$2:E602,"Begin: " &amp; C603 &amp; "-" &amp; D603 &amp; "-" &amp; H603)=0,"Begin: " &amp; C603 &amp; "-" &amp; D603 &amp; "-" &amp; H603,IF((C603 &amp; "-" &amp; D603 &amp; "-" &amp; H603)&lt;&gt;(C604 &amp; "-" &amp; D604 &amp; "-" &amp; H604),"End: " &amp; C603 &amp; "-" &amp; D603 &amp; "-" &amp; H603,""))</f>
        <v/>
      </c>
      <c r="F603" s="4" t="str">
        <f t="shared" si="98"/>
        <v>Wall Street Journal-GDP-03-2014</v>
      </c>
      <c r="G603" s="7">
        <v>41711</v>
      </c>
      <c r="H603" s="7" t="str">
        <f t="shared" si="101"/>
        <v>03-2014</v>
      </c>
      <c r="I603" s="7" t="str">
        <f t="shared" ca="1" si="102"/>
        <v>Wall Street Journal: Decision Economics, Inc.-GDP-03-2014</v>
      </c>
      <c r="J603" s="4" t="str">
        <f t="shared" ca="1" si="99"/>
        <v>GDP-Decision Economics, Inc.:03-2014</v>
      </c>
      <c r="K603" t="s">
        <v>233</v>
      </c>
      <c r="BQ603">
        <v>3.5</v>
      </c>
      <c r="BR603">
        <v>3</v>
      </c>
      <c r="BS603">
        <v>2.8</v>
      </c>
      <c r="BT603">
        <v>3</v>
      </c>
      <c r="BU603">
        <v>3.5</v>
      </c>
    </row>
    <row r="604" spans="1:73" x14ac:dyDescent="0.55000000000000004">
      <c r="A604" s="4" t="str">
        <f t="shared" ca="1" si="100"/>
        <v>Parsec Financial</v>
      </c>
      <c r="B604" s="4" t="str">
        <f t="shared" si="97"/>
        <v>James F. Smith</v>
      </c>
      <c r="C604" s="4" t="s">
        <v>246</v>
      </c>
      <c r="D604" s="4" t="s">
        <v>248</v>
      </c>
      <c r="E604" s="4" t="str">
        <f>IF(COUNTIF($E$2:E603,"Begin: " &amp; C604 &amp; "-" &amp; D604 &amp; "-" &amp; H604)=0,"Begin: " &amp; C604 &amp; "-" &amp; D604 &amp; "-" &amp; H604,IF((C604 &amp; "-" &amp; D604 &amp; "-" &amp; H604)&lt;&gt;(C605 &amp; "-" &amp; D605 &amp; "-" &amp; H605),"End: " &amp; C604 &amp; "-" &amp; D604 &amp; "-" &amp; H604,""))</f>
        <v/>
      </c>
      <c r="F604" s="4" t="str">
        <f t="shared" si="98"/>
        <v>Wall Street Journal-GDP-03-2014</v>
      </c>
      <c r="G604" s="7">
        <v>41711</v>
      </c>
      <c r="H604" s="7" t="str">
        <f t="shared" si="101"/>
        <v>03-2014</v>
      </c>
      <c r="I604" s="7" t="str">
        <f t="shared" ca="1" si="102"/>
        <v>Wall Street Journal: Parsec Financial-GDP-03-2014</v>
      </c>
      <c r="J604" s="4" t="str">
        <f t="shared" ca="1" si="99"/>
        <v>GDP-Parsec Financial:03-2014</v>
      </c>
      <c r="K604" t="s">
        <v>234</v>
      </c>
      <c r="BQ604">
        <v>3.8</v>
      </c>
      <c r="BR604">
        <v>4</v>
      </c>
      <c r="BS604">
        <v>4.3</v>
      </c>
      <c r="BT604">
        <v>2.9</v>
      </c>
      <c r="BU604">
        <v>3.3</v>
      </c>
    </row>
    <row r="605" spans="1:73" x14ac:dyDescent="0.55000000000000004">
      <c r="A605" s="4" t="str">
        <f t="shared" ca="1" si="100"/>
        <v>Univ of Central FL</v>
      </c>
      <c r="B605" s="4" t="str">
        <f t="shared" si="97"/>
        <v>Sean M. Snaith</v>
      </c>
      <c r="C605" s="4" t="s">
        <v>246</v>
      </c>
      <c r="D605" s="4" t="s">
        <v>248</v>
      </c>
      <c r="E605" s="4" t="str">
        <f>IF(COUNTIF($E$2:E604,"Begin: " &amp; C605 &amp; "-" &amp; D605 &amp; "-" &amp; H605)=0,"Begin: " &amp; C605 &amp; "-" &amp; D605 &amp; "-" &amp; H605,IF((C605 &amp; "-" &amp; D605 &amp; "-" &amp; H605)&lt;&gt;(C606 &amp; "-" &amp; D606 &amp; "-" &amp; H606),"End: " &amp; C605 &amp; "-" &amp; D605 &amp; "-" &amp; H605,""))</f>
        <v/>
      </c>
      <c r="F605" s="4" t="str">
        <f t="shared" si="98"/>
        <v>Wall Street Journal-GDP-03-2014</v>
      </c>
      <c r="G605" s="7">
        <v>41711</v>
      </c>
      <c r="H605" s="7" t="str">
        <f t="shared" si="101"/>
        <v>03-2014</v>
      </c>
      <c r="I605" s="7" t="str">
        <f t="shared" ca="1" si="102"/>
        <v>Wall Street Journal: Univ of Central FL-GDP-03-2014</v>
      </c>
      <c r="J605" s="4" t="str">
        <f t="shared" ca="1" si="99"/>
        <v>GDP-Univ of Central FL:03-2014</v>
      </c>
      <c r="K605" t="s">
        <v>235</v>
      </c>
      <c r="BQ605">
        <v>2.2000000000000002</v>
      </c>
      <c r="BR605">
        <v>2.5</v>
      </c>
      <c r="BS605">
        <v>2.8</v>
      </c>
      <c r="BT605">
        <v>3.1</v>
      </c>
      <c r="BU605">
        <v>2.9</v>
      </c>
    </row>
    <row r="606" spans="1:73" x14ac:dyDescent="0.55000000000000004">
      <c r="A606" s="4" t="str">
        <f t="shared" ca="1" si="100"/>
        <v>California State University</v>
      </c>
      <c r="B606" s="4" t="str">
        <f t="shared" si="97"/>
        <v>Sung Won Sohn</v>
      </c>
      <c r="C606" s="4" t="s">
        <v>246</v>
      </c>
      <c r="D606" s="4" t="s">
        <v>248</v>
      </c>
      <c r="E606" s="4" t="str">
        <f>IF(COUNTIF($E$2:E605,"Begin: " &amp; C606 &amp; "-" &amp; D606 &amp; "-" &amp; H606)=0,"Begin: " &amp; C606 &amp; "-" &amp; D606 &amp; "-" &amp; H606,IF((C606 &amp; "-" &amp; D606 &amp; "-" &amp; H606)&lt;&gt;(C607 &amp; "-" &amp; D607 &amp; "-" &amp; H607),"End: " &amp; C606 &amp; "-" &amp; D606 &amp; "-" &amp; H606,""))</f>
        <v/>
      </c>
      <c r="F606" s="4" t="str">
        <f t="shared" si="98"/>
        <v>Wall Street Journal-GDP-03-2014</v>
      </c>
      <c r="G606" s="7">
        <v>41711</v>
      </c>
      <c r="H606" s="7" t="str">
        <f t="shared" si="101"/>
        <v>03-2014</v>
      </c>
      <c r="I606" s="7" t="str">
        <f t="shared" ca="1" si="102"/>
        <v>Wall Street Journal: California State University-GDP-03-2014</v>
      </c>
      <c r="J606" s="4" t="str">
        <f t="shared" ca="1" si="99"/>
        <v>GDP-California State University:03-2014</v>
      </c>
      <c r="K606" t="s">
        <v>236</v>
      </c>
      <c r="BQ606">
        <v>2</v>
      </c>
      <c r="BR606">
        <v>2.5</v>
      </c>
      <c r="BS606">
        <v>3</v>
      </c>
      <c r="BT606">
        <v>3</v>
      </c>
      <c r="BU606">
        <v>3</v>
      </c>
    </row>
    <row r="607" spans="1:73" x14ac:dyDescent="0.55000000000000004">
      <c r="A607" s="4" t="str">
        <f t="shared" ca="1" si="100"/>
        <v>CSFB</v>
      </c>
      <c r="B607" s="4" t="str">
        <f t="shared" si="97"/>
        <v>Neal Soss</v>
      </c>
      <c r="C607" s="4" t="s">
        <v>246</v>
      </c>
      <c r="D607" s="4" t="s">
        <v>248</v>
      </c>
      <c r="E607" s="4" t="str">
        <f>IF(COUNTIF($E$2:E606,"Begin: " &amp; C607 &amp; "-" &amp; D607 &amp; "-" &amp; H607)=0,"Begin: " &amp; C607 &amp; "-" &amp; D607 &amp; "-" &amp; H607,IF((C607 &amp; "-" &amp; D607 &amp; "-" &amp; H607)&lt;&gt;(C608 &amp; "-" &amp; D608 &amp; "-" &amp; H608),"End: " &amp; C607 &amp; "-" &amp; D607 &amp; "-" &amp; H607,""))</f>
        <v/>
      </c>
      <c r="F607" s="4" t="str">
        <f t="shared" si="98"/>
        <v>Wall Street Journal-GDP-03-2014</v>
      </c>
      <c r="G607" s="7">
        <v>41711</v>
      </c>
      <c r="H607" s="7" t="str">
        <f t="shared" si="101"/>
        <v>03-2014</v>
      </c>
      <c r="I607" s="7" t="str">
        <f t="shared" ca="1" si="102"/>
        <v>Wall Street Journal: CSFB-GDP-03-2014</v>
      </c>
      <c r="J607" s="4" t="str">
        <f t="shared" ca="1" si="99"/>
        <v>GDP-CSFB:03-2014</v>
      </c>
      <c r="K607" t="s">
        <v>237</v>
      </c>
      <c r="BQ607">
        <v>3.1</v>
      </c>
      <c r="BR607">
        <v>2.8</v>
      </c>
      <c r="BS607">
        <v>3.1</v>
      </c>
      <c r="BT607">
        <v>3</v>
      </c>
      <c r="BU607">
        <v>3</v>
      </c>
    </row>
    <row r="608" spans="1:73" x14ac:dyDescent="0.55000000000000004">
      <c r="A608" s="4" t="str">
        <f t="shared" ca="1" si="100"/>
        <v>Pierpont Securities</v>
      </c>
      <c r="B608" s="4" t="str">
        <f t="shared" si="97"/>
        <v>Stephen Stanley</v>
      </c>
      <c r="C608" s="4" t="s">
        <v>246</v>
      </c>
      <c r="D608" s="4" t="s">
        <v>248</v>
      </c>
      <c r="E608" s="4" t="str">
        <f>IF(COUNTIF($E$2:E607,"Begin: " &amp; C608 &amp; "-" &amp; D608 &amp; "-" &amp; H608)=0,"Begin: " &amp; C608 &amp; "-" &amp; D608 &amp; "-" &amp; H608,IF((C608 &amp; "-" &amp; D608 &amp; "-" &amp; H608)&lt;&gt;(C609 &amp; "-" &amp; D609 &amp; "-" &amp; H609),"End: " &amp; C608 &amp; "-" &amp; D608 &amp; "-" &amp; H608,""))</f>
        <v/>
      </c>
      <c r="F608" s="4" t="str">
        <f t="shared" si="98"/>
        <v>Wall Street Journal-GDP-03-2014</v>
      </c>
      <c r="G608" s="7">
        <v>41711</v>
      </c>
      <c r="H608" s="7" t="str">
        <f t="shared" si="101"/>
        <v>03-2014</v>
      </c>
      <c r="I608" s="7" t="str">
        <f t="shared" ca="1" si="102"/>
        <v>Wall Street Journal: Pierpont Securities-GDP-03-2014</v>
      </c>
      <c r="J608" s="4" t="str">
        <f t="shared" ca="1" si="99"/>
        <v>GDP-Pierpont Securities:03-2014</v>
      </c>
      <c r="K608" t="s">
        <v>238</v>
      </c>
      <c r="BQ608">
        <v>2.2000000000000002</v>
      </c>
      <c r="BR608">
        <v>2.4</v>
      </c>
      <c r="BS608">
        <v>2.5</v>
      </c>
      <c r="BT608">
        <v>2.7</v>
      </c>
      <c r="BU608">
        <v>2.6</v>
      </c>
    </row>
    <row r="609" spans="1:75" x14ac:dyDescent="0.55000000000000004">
      <c r="A609" s="4" t="str">
        <f t="shared" ca="1" si="100"/>
        <v>Economic Analysis Associates Inc.</v>
      </c>
      <c r="B609" s="4" t="str">
        <f t="shared" si="97"/>
        <v>Susan M. Sterne</v>
      </c>
      <c r="C609" s="4" t="s">
        <v>246</v>
      </c>
      <c r="D609" s="4" t="s">
        <v>248</v>
      </c>
      <c r="E609" s="4" t="str">
        <f>IF(COUNTIF($E$2:E608,"Begin: " &amp; C609 &amp; "-" &amp; D609 &amp; "-" &amp; H609)=0,"Begin: " &amp; C609 &amp; "-" &amp; D609 &amp; "-" &amp; H609,IF((C609 &amp; "-" &amp; D609 &amp; "-" &amp; H609)&lt;&gt;(C610 &amp; "-" &amp; D610 &amp; "-" &amp; H610),"End: " &amp; C609 &amp; "-" &amp; D609 &amp; "-" &amp; H609,""))</f>
        <v/>
      </c>
      <c r="F609" s="4" t="str">
        <f t="shared" si="98"/>
        <v>Wall Street Journal-GDP-03-2014</v>
      </c>
      <c r="G609" s="7">
        <v>41711</v>
      </c>
      <c r="H609" s="7" t="str">
        <f t="shared" si="101"/>
        <v>03-2014</v>
      </c>
      <c r="I609" s="7" t="str">
        <f t="shared" ca="1" si="102"/>
        <v>Wall Street Journal: Economic Analysis Associates Inc.-GDP-03-2014</v>
      </c>
      <c r="J609" s="4" t="str">
        <f t="shared" ca="1" si="99"/>
        <v>GDP-Economic Analysis Associates Inc.:03-2014</v>
      </c>
      <c r="K609" t="s">
        <v>239</v>
      </c>
      <c r="BQ609">
        <v>1.7</v>
      </c>
      <c r="BR609">
        <v>3.1</v>
      </c>
      <c r="BS609">
        <v>3.5</v>
      </c>
      <c r="BT609">
        <v>2.9</v>
      </c>
      <c r="BU609">
        <v>1.6</v>
      </c>
    </row>
    <row r="610" spans="1:75" x14ac:dyDescent="0.55000000000000004">
      <c r="A610" s="4" t="str">
        <f t="shared" ca="1" si="100"/>
        <v>Mesirow Financial</v>
      </c>
      <c r="B610" s="4" t="str">
        <f t="shared" si="97"/>
        <v>Diane Swonk</v>
      </c>
      <c r="C610" s="4" t="s">
        <v>246</v>
      </c>
      <c r="D610" s="4" t="s">
        <v>248</v>
      </c>
      <c r="E610" s="4" t="str">
        <f>IF(COUNTIF($E$2:E609,"Begin: " &amp; C610 &amp; "-" &amp; D610 &amp; "-" &amp; H610)=0,"Begin: " &amp; C610 &amp; "-" &amp; D610 &amp; "-" &amp; H610,IF((C610 &amp; "-" &amp; D610 &amp; "-" &amp; H610)&lt;&gt;(C611 &amp; "-" &amp; D611 &amp; "-" &amp; H611),"End: " &amp; C610 &amp; "-" &amp; D610 &amp; "-" &amp; H610,""))</f>
        <v/>
      </c>
      <c r="F610" s="4" t="str">
        <f t="shared" si="98"/>
        <v>Wall Street Journal-GDP-03-2014</v>
      </c>
      <c r="G610" s="7">
        <v>41711</v>
      </c>
      <c r="H610" s="7" t="str">
        <f t="shared" si="101"/>
        <v>03-2014</v>
      </c>
      <c r="I610" s="7" t="str">
        <f t="shared" ca="1" si="102"/>
        <v>Wall Street Journal: Mesirow Financial-GDP-03-2014</v>
      </c>
      <c r="J610" s="4" t="str">
        <f t="shared" ca="1" si="99"/>
        <v>GDP-Mesirow Financial:03-2014</v>
      </c>
      <c r="K610" t="s">
        <v>240</v>
      </c>
      <c r="BQ610">
        <v>3.5</v>
      </c>
      <c r="BR610">
        <v>3.4</v>
      </c>
      <c r="BS610">
        <v>3.4</v>
      </c>
      <c r="BT610">
        <v>3.4</v>
      </c>
      <c r="BU610">
        <v>3.5</v>
      </c>
    </row>
    <row r="611" spans="1:75" x14ac:dyDescent="0.55000000000000004">
      <c r="A611" s="4" t="str">
        <f t="shared" ca="1" si="100"/>
        <v>The Northern Trust</v>
      </c>
      <c r="B611" s="4" t="str">
        <f t="shared" si="97"/>
        <v xml:space="preserve">Carl Tannenbaum </v>
      </c>
      <c r="C611" s="4" t="s">
        <v>246</v>
      </c>
      <c r="D611" s="4" t="s">
        <v>248</v>
      </c>
      <c r="E611" s="4" t="str">
        <f>IF(COUNTIF($E$2:E610,"Begin: " &amp; C611 &amp; "-" &amp; D611 &amp; "-" &amp; H611)=0,"Begin: " &amp; C611 &amp; "-" &amp; D611 &amp; "-" &amp; H611,IF((C611 &amp; "-" &amp; D611 &amp; "-" &amp; H611)&lt;&gt;(C612 &amp; "-" &amp; D612 &amp; "-" &amp; H612),"End: " &amp; C611 &amp; "-" &amp; D611 &amp; "-" &amp; H611,""))</f>
        <v/>
      </c>
      <c r="F611" s="4" t="str">
        <f t="shared" si="98"/>
        <v>Wall Street Journal-GDP-03-2014</v>
      </c>
      <c r="G611" s="7">
        <v>41711</v>
      </c>
      <c r="H611" s="7" t="str">
        <f t="shared" si="101"/>
        <v>03-2014</v>
      </c>
      <c r="I611" s="7" t="str">
        <f t="shared" ca="1" si="102"/>
        <v>Wall Street Journal: The Northern Trust-GDP-03-2014</v>
      </c>
      <c r="J611" s="4" t="str">
        <f t="shared" ca="1" si="99"/>
        <v>GDP-The Northern Trust:03-2014</v>
      </c>
      <c r="K611" t="s">
        <v>241</v>
      </c>
      <c r="BQ611">
        <v>3.1</v>
      </c>
      <c r="BR611">
        <v>3.4</v>
      </c>
      <c r="BS611">
        <v>3.5</v>
      </c>
      <c r="BT611">
        <v>3.4</v>
      </c>
      <c r="BU611">
        <v>3.2</v>
      </c>
    </row>
    <row r="612" spans="1:75" x14ac:dyDescent="0.55000000000000004">
      <c r="A612" s="4" t="str">
        <f t="shared" ca="1" si="100"/>
        <v>The Conference Board</v>
      </c>
      <c r="B612" s="4" t="str">
        <f t="shared" si="97"/>
        <v>Bart van Ark</v>
      </c>
      <c r="C612" s="4" t="s">
        <v>246</v>
      </c>
      <c r="D612" s="4" t="s">
        <v>248</v>
      </c>
      <c r="E612" s="4" t="str">
        <f>IF(COUNTIF($E$2:E611,"Begin: " &amp; C612 &amp; "-" &amp; D612 &amp; "-" &amp; H612)=0,"Begin: " &amp; C612 &amp; "-" &amp; D612 &amp; "-" &amp; H612,IF((C612 &amp; "-" &amp; D612 &amp; "-" &amp; H612)&lt;&gt;(C613 &amp; "-" &amp; D613 &amp; "-" &amp; H613),"End: " &amp; C612 &amp; "-" &amp; D612 &amp; "-" &amp; H612,""))</f>
        <v/>
      </c>
      <c r="F612" s="4" t="str">
        <f t="shared" si="98"/>
        <v>Wall Street Journal-GDP-03-2014</v>
      </c>
      <c r="G612" s="7">
        <v>41711</v>
      </c>
      <c r="H612" s="7" t="str">
        <f t="shared" si="101"/>
        <v>03-2014</v>
      </c>
      <c r="I612" s="7" t="str">
        <f t="shared" ca="1" si="102"/>
        <v>Wall Street Journal: The Conference Board-GDP-03-2014</v>
      </c>
      <c r="J612" s="4" t="str">
        <f t="shared" ca="1" si="99"/>
        <v>GDP-The Conference Board:03-2014</v>
      </c>
      <c r="K612" t="s">
        <v>242</v>
      </c>
      <c r="BQ612">
        <v>2.7</v>
      </c>
      <c r="BR612">
        <v>2.6</v>
      </c>
      <c r="BS612">
        <v>3</v>
      </c>
      <c r="BT612">
        <v>2.6</v>
      </c>
      <c r="BU612">
        <v>2.6</v>
      </c>
    </row>
    <row r="613" spans="1:75" x14ac:dyDescent="0.55000000000000004">
      <c r="A613" s="4" t="str">
        <f t="shared" ca="1" si="100"/>
        <v>First Trust Adv.</v>
      </c>
      <c r="B613" s="4" t="str">
        <f t="shared" si="97"/>
        <v>Brian S. Wesbury/ Robert Stein</v>
      </c>
      <c r="C613" s="4" t="s">
        <v>246</v>
      </c>
      <c r="D613" s="4" t="s">
        <v>248</v>
      </c>
      <c r="E613" s="4" t="str">
        <f>IF(COUNTIF($E$2:E612,"Begin: " &amp; C613 &amp; "-" &amp; D613 &amp; "-" &amp; H613)=0,"Begin: " &amp; C613 &amp; "-" &amp; D613 &amp; "-" &amp; H613,IF((C613 &amp; "-" &amp; D613 &amp; "-" &amp; H613)&lt;&gt;(C614 &amp; "-" &amp; D614 &amp; "-" &amp; H614),"End: " &amp; C613 &amp; "-" &amp; D613 &amp; "-" &amp; H613,""))</f>
        <v/>
      </c>
      <c r="F613" s="4" t="str">
        <f t="shared" si="98"/>
        <v>Wall Street Journal-GDP-03-2014</v>
      </c>
      <c r="G613" s="7">
        <v>41711</v>
      </c>
      <c r="H613" s="7" t="str">
        <f t="shared" si="101"/>
        <v>03-2014</v>
      </c>
      <c r="I613" s="7" t="str">
        <f t="shared" ca="1" si="102"/>
        <v>Wall Street Journal: First Trust Adv.-GDP-03-2014</v>
      </c>
      <c r="J613" s="4" t="str">
        <f t="shared" ca="1" si="99"/>
        <v>GDP-First Trust Adv.:03-2014</v>
      </c>
      <c r="K613" t="s">
        <v>243</v>
      </c>
      <c r="BQ613">
        <v>3</v>
      </c>
      <c r="BR613">
        <v>3</v>
      </c>
      <c r="BS613">
        <v>3</v>
      </c>
      <c r="BT613">
        <v>3</v>
      </c>
      <c r="BU613">
        <v>3</v>
      </c>
    </row>
    <row r="614" spans="1:75" x14ac:dyDescent="0.55000000000000004">
      <c r="A614" s="4" t="str">
        <f t="shared" ca="1" si="100"/>
        <v>The Heritage Foundation</v>
      </c>
      <c r="B614" s="4" t="str">
        <f t="shared" si="97"/>
        <v>William T. Wilson</v>
      </c>
      <c r="C614" s="4" t="s">
        <v>246</v>
      </c>
      <c r="D614" s="4" t="s">
        <v>248</v>
      </c>
      <c r="E614" s="4" t="str">
        <f>IF(COUNTIF($E$2:E613,"Begin: " &amp; C614 &amp; "-" &amp; D614 &amp; "-" &amp; H614)=0,"Begin: " &amp; C614 &amp; "-" &amp; D614 &amp; "-" &amp; H614,IF((C614 &amp; "-" &amp; D614 &amp; "-" &amp; H614)&lt;&gt;(C615 &amp; "-" &amp; D615 &amp; "-" &amp; H615),"End: " &amp; C614 &amp; "-" &amp; D614 &amp; "-" &amp; H614,""))</f>
        <v/>
      </c>
      <c r="F614" s="4" t="str">
        <f t="shared" si="98"/>
        <v>Wall Street Journal-GDP-03-2014</v>
      </c>
      <c r="G614" s="7">
        <v>41711</v>
      </c>
      <c r="H614" s="7" t="str">
        <f t="shared" si="101"/>
        <v>03-2014</v>
      </c>
      <c r="I614" s="7" t="str">
        <f t="shared" ca="1" si="102"/>
        <v>Wall Street Journal: The Heritage Foundation-GDP-03-2014</v>
      </c>
      <c r="J614" s="4" t="str">
        <f t="shared" ca="1" si="99"/>
        <v>GDP-The Heritage Foundation:03-2014</v>
      </c>
      <c r="K614" t="s">
        <v>244</v>
      </c>
      <c r="BQ614">
        <v>2.8</v>
      </c>
      <c r="BR614">
        <v>2.8</v>
      </c>
      <c r="BS614">
        <v>2.8</v>
      </c>
      <c r="BT614">
        <v>2.5</v>
      </c>
      <c r="BU614">
        <v>2.5</v>
      </c>
    </row>
    <row r="615" spans="1:75" x14ac:dyDescent="0.55000000000000004">
      <c r="A615" s="4" t="str">
        <f t="shared" ca="1" si="100"/>
        <v>National Association of Realtors</v>
      </c>
      <c r="B615" s="4" t="str">
        <f t="shared" si="97"/>
        <v>Lawrence Yun</v>
      </c>
      <c r="C615" s="4" t="s">
        <v>246</v>
      </c>
      <c r="D615" s="4" t="s">
        <v>248</v>
      </c>
      <c r="E615" s="4" t="str">
        <f>IF(COUNTIF($E$2:E614,"Begin: " &amp; C615 &amp; "-" &amp; D615 &amp; "-" &amp; H615)=0,"Begin: " &amp; C615 &amp; "-" &amp; D615 &amp; "-" &amp; H615,IF((C615 &amp; "-" &amp; D615 &amp; "-" &amp; H615)&lt;&gt;(C616 &amp; "-" &amp; D616 &amp; "-" &amp; H616),"End: " &amp; C615 &amp; "-" &amp; D615 &amp; "-" &amp; H615,""))</f>
        <v>End: Wall Street Journal-GDP-03-2014</v>
      </c>
      <c r="F615" s="4" t="str">
        <f t="shared" si="98"/>
        <v>Wall Street Journal-GDP-03-2014</v>
      </c>
      <c r="G615" s="7">
        <v>41711</v>
      </c>
      <c r="H615" s="7" t="str">
        <f t="shared" si="101"/>
        <v>03-2014</v>
      </c>
      <c r="I615" s="7" t="str">
        <f t="shared" ca="1" si="102"/>
        <v>Wall Street Journal: National Association of Realtors-GDP-03-2014</v>
      </c>
      <c r="J615" s="4" t="str">
        <f t="shared" ca="1" si="99"/>
        <v>GDP-National Association of Realtors:03-2014</v>
      </c>
      <c r="K615" t="s">
        <v>245</v>
      </c>
      <c r="BQ615">
        <v>2.4</v>
      </c>
      <c r="BR615">
        <v>2.7</v>
      </c>
      <c r="BS615">
        <v>2.8</v>
      </c>
      <c r="BT615">
        <v>3</v>
      </c>
      <c r="BU615">
        <v>3</v>
      </c>
    </row>
    <row r="616" spans="1:75" x14ac:dyDescent="0.55000000000000004">
      <c r="A616" s="4" t="str">
        <f t="shared" ca="1" si="100"/>
        <v>Nomura</v>
      </c>
      <c r="B616" s="4" t="str">
        <f t="shared" ref="B616" si="103">MID(K616,FIND(":",K616,1)+2,LEN(K616)-FIND(":",K616,1))</f>
        <v>Lewis Alexander</v>
      </c>
      <c r="C616" s="4" t="s">
        <v>246</v>
      </c>
      <c r="D616" s="4" t="s">
        <v>249</v>
      </c>
      <c r="E616" s="4" t="str">
        <f>IF(COUNTIF($E$2:E615,"Begin: " &amp; C616 &amp; "-" &amp; D616 &amp; "-" &amp; H616)=0,"Begin: " &amp; C616 &amp; "-" &amp; D616 &amp; "-" &amp; H616,IF((C616 &amp; "-" &amp; D616 &amp; "-" &amp; H616)&lt;&gt;(C617 &amp; "-" &amp; D617 &amp; "-" &amp; H617),"End: " &amp; C616 &amp; "-" &amp; D616 &amp; "-" &amp; H616,""))</f>
        <v>Begin: Wall Street Journal-Crude Oil-03-2014</v>
      </c>
      <c r="F616" s="4" t="str">
        <f t="shared" ref="F616" si="104">C616 &amp; "-" &amp; D616 &amp; "-" &amp; H616</f>
        <v>Wall Street Journal-Crude Oil-03-2014</v>
      </c>
      <c r="G616" s="7">
        <v>41711</v>
      </c>
      <c r="H616" s="7" t="str">
        <f t="shared" si="101"/>
        <v>03-2014</v>
      </c>
      <c r="I616" s="7" t="str">
        <f t="shared" ca="1" si="102"/>
        <v>Wall Street Journal: Nomura-Crude Oil-03-2014</v>
      </c>
      <c r="J616" s="4" t="str">
        <f t="shared" ref="J616" ca="1" si="105">D616 &amp; "-" &amp; A616 &amp; ":" &amp; TEXT(MONTH(G616),"00") &amp; "-" &amp; TEXT(YEAR(G616),"0000")</f>
        <v>Crude Oil-Nomura:03-2014</v>
      </c>
      <c r="K616" t="s">
        <v>196</v>
      </c>
    </row>
    <row r="617" spans="1:75" x14ac:dyDescent="0.55000000000000004">
      <c r="A617" s="4" t="str">
        <f t="shared" ca="1" si="100"/>
        <v>Capital Economics</v>
      </c>
      <c r="B617" s="4" t="str">
        <f t="shared" ref="B617:B665" si="106">MID(K617,FIND(":",K617,1)+2,LEN(K617)-FIND(":",K617,1))</f>
        <v>Paul Ashworth</v>
      </c>
      <c r="C617" s="4" t="s">
        <v>246</v>
      </c>
      <c r="D617" s="4" t="s">
        <v>249</v>
      </c>
      <c r="E617" s="4" t="str">
        <f>IF(COUNTIF($E$2:E616,"Begin: " &amp; C617 &amp; "-" &amp; D617 &amp; "-" &amp; H617)=0,"Begin: " &amp; C617 &amp; "-" &amp; D617 &amp; "-" &amp; H617,IF((C617 &amp; "-" &amp; D617 &amp; "-" &amp; H617)&lt;&gt;(C618 &amp; "-" &amp; D618 &amp; "-" &amp; H618),"End: " &amp; C617 &amp; "-" &amp; D617 &amp; "-" &amp; H617,""))</f>
        <v/>
      </c>
      <c r="F617" s="4" t="str">
        <f t="shared" ref="F617:F665" si="107">C617 &amp; "-" &amp; D617 &amp; "-" &amp; H617</f>
        <v>Wall Street Journal-Crude Oil-03-2014</v>
      </c>
      <c r="G617" s="7">
        <v>41711</v>
      </c>
      <c r="H617" s="7" t="str">
        <f t="shared" si="101"/>
        <v>03-2014</v>
      </c>
      <c r="I617" s="7" t="str">
        <f t="shared" ca="1" si="102"/>
        <v>Wall Street Journal: Capital Economics-Crude Oil-03-2014</v>
      </c>
      <c r="J617" s="4" t="str">
        <f t="shared" ref="J617:J665" ca="1" si="108">D617 &amp; "-" &amp; A617 &amp; ":" &amp; TEXT(MONTH(G617),"00") &amp; "-" &amp; TEXT(YEAR(G617),"0000")</f>
        <v>Crude Oil-Capital Economics:03-2014</v>
      </c>
      <c r="K617" t="s">
        <v>197</v>
      </c>
    </row>
    <row r="618" spans="1:75" x14ac:dyDescent="0.55000000000000004">
      <c r="A618" s="4" t="str">
        <f t="shared" ca="1" si="100"/>
        <v>Combinatorics Capital</v>
      </c>
      <c r="B618" s="4" t="str">
        <f t="shared" si="106"/>
        <v>Ram Bhagavatula</v>
      </c>
      <c r="C618" s="4" t="s">
        <v>246</v>
      </c>
      <c r="D618" s="4" t="s">
        <v>249</v>
      </c>
      <c r="E618" s="4" t="str">
        <f>IF(COUNTIF($E$2:E617,"Begin: " &amp; C618 &amp; "-" &amp; D618 &amp; "-" &amp; H618)=0,"Begin: " &amp; C618 &amp; "-" &amp; D618 &amp; "-" &amp; H618,IF((C618 &amp; "-" &amp; D618 &amp; "-" &amp; H618)&lt;&gt;(C619 &amp; "-" &amp; D619 &amp; "-" &amp; H619),"End: " &amp; C618 &amp; "-" &amp; D618 &amp; "-" &amp; H618,""))</f>
        <v/>
      </c>
      <c r="F618" s="4" t="str">
        <f t="shared" si="107"/>
        <v>Wall Street Journal-Crude Oil-03-2014</v>
      </c>
      <c r="G618" s="7">
        <v>41711</v>
      </c>
      <c r="H618" s="7" t="str">
        <f t="shared" si="101"/>
        <v>03-2014</v>
      </c>
      <c r="I618" s="7" t="str">
        <f t="shared" ca="1" si="102"/>
        <v>Wall Street Journal: Combinatorics Capital-Crude Oil-03-2014</v>
      </c>
      <c r="J618" s="4" t="str">
        <f t="shared" ca="1" si="108"/>
        <v>Crude Oil-Combinatorics Capital:03-2014</v>
      </c>
      <c r="K618" t="s">
        <v>198</v>
      </c>
      <c r="BQ618">
        <v>98</v>
      </c>
      <c r="BS618">
        <v>92</v>
      </c>
      <c r="BU618">
        <v>88</v>
      </c>
      <c r="BW618">
        <v>88</v>
      </c>
    </row>
    <row r="619" spans="1:75" x14ac:dyDescent="0.55000000000000004">
      <c r="A619" s="4" t="str">
        <f t="shared" ca="1" si="100"/>
        <v>Standard and Poor's</v>
      </c>
      <c r="B619" s="4" t="str">
        <f t="shared" si="106"/>
        <v>Beth Ann Bovino</v>
      </c>
      <c r="C619" s="4" t="s">
        <v>246</v>
      </c>
      <c r="D619" s="4" t="s">
        <v>249</v>
      </c>
      <c r="E619" s="4" t="str">
        <f>IF(COUNTIF($E$2:E618,"Begin: " &amp; C619 &amp; "-" &amp; D619 &amp; "-" &amp; H619)=0,"Begin: " &amp; C619 &amp; "-" &amp; D619 &amp; "-" &amp; H619,IF((C619 &amp; "-" &amp; D619 &amp; "-" &amp; H619)&lt;&gt;(C620 &amp; "-" &amp; D620 &amp; "-" &amp; H620),"End: " &amp; C619 &amp; "-" &amp; D619 &amp; "-" &amp; H619,""))</f>
        <v/>
      </c>
      <c r="F619" s="4" t="str">
        <f t="shared" si="107"/>
        <v>Wall Street Journal-Crude Oil-03-2014</v>
      </c>
      <c r="G619" s="7">
        <v>41711</v>
      </c>
      <c r="H619" s="7" t="str">
        <f t="shared" si="101"/>
        <v>03-2014</v>
      </c>
      <c r="I619" s="7" t="str">
        <f t="shared" ca="1" si="102"/>
        <v>Wall Street Journal: Standard and Poor's-Crude Oil-03-2014</v>
      </c>
      <c r="J619" s="4" t="str">
        <f t="shared" ca="1" si="108"/>
        <v>Crude Oil-Standard and Poor's:03-2014</v>
      </c>
      <c r="K619" t="s">
        <v>199</v>
      </c>
      <c r="BQ619">
        <v>97.5</v>
      </c>
      <c r="BS619">
        <v>93.9</v>
      </c>
      <c r="BU619">
        <v>89.7</v>
      </c>
      <c r="BW619">
        <v>87.6</v>
      </c>
    </row>
    <row r="620" spans="1:75" x14ac:dyDescent="0.55000000000000004">
      <c r="A620" s="4" t="str">
        <f t="shared" ca="1" si="100"/>
        <v>Credit Agricole CIB</v>
      </c>
      <c r="B620" s="4" t="str">
        <f t="shared" si="106"/>
        <v>Michael Carey</v>
      </c>
      <c r="C620" s="4" t="s">
        <v>246</v>
      </c>
      <c r="D620" s="4" t="s">
        <v>249</v>
      </c>
      <c r="E620" s="4" t="str">
        <f>IF(COUNTIF($E$2:E619,"Begin: " &amp; C620 &amp; "-" &amp; D620 &amp; "-" &amp; H620)=0,"Begin: " &amp; C620 &amp; "-" &amp; D620 &amp; "-" &amp; H620,IF((C620 &amp; "-" &amp; D620 &amp; "-" &amp; H620)&lt;&gt;(C621 &amp; "-" &amp; D621 &amp; "-" &amp; H621),"End: " &amp; C620 &amp; "-" &amp; D620 &amp; "-" &amp; H620,""))</f>
        <v/>
      </c>
      <c r="F620" s="4" t="str">
        <f t="shared" si="107"/>
        <v>Wall Street Journal-Crude Oil-03-2014</v>
      </c>
      <c r="G620" s="7">
        <v>41711</v>
      </c>
      <c r="H620" s="7" t="str">
        <f t="shared" si="101"/>
        <v>03-2014</v>
      </c>
      <c r="I620" s="7" t="str">
        <f t="shared" ca="1" si="102"/>
        <v>Wall Street Journal: Credit Agricole CIB-Crude Oil-03-2014</v>
      </c>
      <c r="J620" s="4" t="str">
        <f t="shared" ca="1" si="108"/>
        <v>Crude Oil-Credit Agricole CIB:03-2014</v>
      </c>
      <c r="K620" t="s">
        <v>200</v>
      </c>
    </row>
    <row r="621" spans="1:75" x14ac:dyDescent="0.55000000000000004">
      <c r="A621" s="4" t="str">
        <f t="shared" ca="1" si="100"/>
        <v>AllianceBernstein</v>
      </c>
      <c r="B621" s="4" t="str">
        <f t="shared" si="106"/>
        <v>Joseph Carson</v>
      </c>
      <c r="C621" s="4" t="s">
        <v>246</v>
      </c>
      <c r="D621" s="4" t="s">
        <v>249</v>
      </c>
      <c r="E621" s="4" t="str">
        <f>IF(COUNTIF($E$2:E620,"Begin: " &amp; C621 &amp; "-" &amp; D621 &amp; "-" &amp; H621)=0,"Begin: " &amp; C621 &amp; "-" &amp; D621 &amp; "-" &amp; H621,IF((C621 &amp; "-" &amp; D621 &amp; "-" &amp; H621)&lt;&gt;(C622 &amp; "-" &amp; D622 &amp; "-" &amp; H622),"End: " &amp; C621 &amp; "-" &amp; D621 &amp; "-" &amp; H621,""))</f>
        <v/>
      </c>
      <c r="F621" s="4" t="str">
        <f t="shared" si="107"/>
        <v>Wall Street Journal-Crude Oil-03-2014</v>
      </c>
      <c r="G621" s="7">
        <v>41711</v>
      </c>
      <c r="H621" s="7" t="str">
        <f t="shared" si="101"/>
        <v>03-2014</v>
      </c>
      <c r="I621" s="7" t="str">
        <f t="shared" ca="1" si="102"/>
        <v>Wall Street Journal: AllianceBernstein-Crude Oil-03-2014</v>
      </c>
      <c r="J621" s="4" t="str">
        <f t="shared" ca="1" si="108"/>
        <v>Crude Oil-AllianceBernstein:03-2014</v>
      </c>
      <c r="K621" t="s">
        <v>201</v>
      </c>
      <c r="BQ621">
        <v>95</v>
      </c>
      <c r="BS621">
        <v>90</v>
      </c>
      <c r="BU621">
        <v>90</v>
      </c>
      <c r="BW621">
        <v>90</v>
      </c>
    </row>
    <row r="622" spans="1:75" x14ac:dyDescent="0.55000000000000004">
      <c r="A622" s="4" t="str">
        <f t="shared" ca="1" si="100"/>
        <v>BNP Paribas</v>
      </c>
      <c r="B622" s="4" t="str">
        <f t="shared" si="106"/>
        <v>Julia Coronado</v>
      </c>
      <c r="C622" s="4" t="s">
        <v>246</v>
      </c>
      <c r="D622" s="4" t="s">
        <v>249</v>
      </c>
      <c r="E622" s="4" t="str">
        <f>IF(COUNTIF($E$2:E621,"Begin: " &amp; C622 &amp; "-" &amp; D622 &amp; "-" &amp; H622)=0,"Begin: " &amp; C622 &amp; "-" &amp; D622 &amp; "-" &amp; H622,IF((C622 &amp; "-" &amp; D622 &amp; "-" &amp; H622)&lt;&gt;(C623 &amp; "-" &amp; D623 &amp; "-" &amp; H623),"End: " &amp; C622 &amp; "-" &amp; D622 &amp; "-" &amp; H622,""))</f>
        <v/>
      </c>
      <c r="F622" s="4" t="str">
        <f t="shared" si="107"/>
        <v>Wall Street Journal-Crude Oil-03-2014</v>
      </c>
      <c r="G622" s="7">
        <v>41711</v>
      </c>
      <c r="H622" s="7" t="str">
        <f t="shared" si="101"/>
        <v>03-2014</v>
      </c>
      <c r="I622" s="7" t="str">
        <f t="shared" ca="1" si="102"/>
        <v>Wall Street Journal: BNP Paribas-Crude Oil-03-2014</v>
      </c>
      <c r="J622" s="4" t="str">
        <f t="shared" ca="1" si="108"/>
        <v>Crude Oil-BNP Paribas:03-2014</v>
      </c>
      <c r="K622" t="s">
        <v>202</v>
      </c>
      <c r="BQ622">
        <v>89</v>
      </c>
      <c r="BS622">
        <v>96</v>
      </c>
      <c r="BU622">
        <v>94</v>
      </c>
      <c r="BW622">
        <v>94</v>
      </c>
    </row>
    <row r="623" spans="1:75" x14ac:dyDescent="0.55000000000000004">
      <c r="A623" s="4" t="str">
        <f t="shared" ca="1" si="100"/>
        <v>Econoclast</v>
      </c>
      <c r="B623" s="4" t="str">
        <f t="shared" si="106"/>
        <v>Mike Cosgrove</v>
      </c>
      <c r="C623" s="4" t="s">
        <v>246</v>
      </c>
      <c r="D623" s="4" t="s">
        <v>249</v>
      </c>
      <c r="E623" s="4" t="str">
        <f>IF(COUNTIF($E$2:E622,"Begin: " &amp; C623 &amp; "-" &amp; D623 &amp; "-" &amp; H623)=0,"Begin: " &amp; C623 &amp; "-" &amp; D623 &amp; "-" &amp; H623,IF((C623 &amp; "-" &amp; D623 &amp; "-" &amp; H623)&lt;&gt;(C624 &amp; "-" &amp; D624 &amp; "-" &amp; H624),"End: " &amp; C623 &amp; "-" &amp; D623 &amp; "-" &amp; H623,""))</f>
        <v/>
      </c>
      <c r="F623" s="4" t="str">
        <f t="shared" si="107"/>
        <v>Wall Street Journal-Crude Oil-03-2014</v>
      </c>
      <c r="G623" s="7">
        <v>41711</v>
      </c>
      <c r="H623" s="7" t="str">
        <f t="shared" si="101"/>
        <v>03-2014</v>
      </c>
      <c r="I623" s="7" t="str">
        <f t="shared" ca="1" si="102"/>
        <v>Wall Street Journal: Econoclast-Crude Oil-03-2014</v>
      </c>
      <c r="J623" s="4" t="str">
        <f t="shared" ca="1" si="108"/>
        <v>Crude Oil-Econoclast:03-2014</v>
      </c>
      <c r="K623" t="s">
        <v>203</v>
      </c>
      <c r="BQ623">
        <v>95</v>
      </c>
      <c r="BS623">
        <v>95</v>
      </c>
      <c r="BU623">
        <v>95</v>
      </c>
      <c r="BW623">
        <v>95</v>
      </c>
    </row>
    <row r="624" spans="1:75" x14ac:dyDescent="0.55000000000000004">
      <c r="A624" s="4" t="str">
        <f t="shared" ca="1" si="100"/>
        <v>Wrightson ICAP</v>
      </c>
      <c r="B624" s="4" t="str">
        <f t="shared" si="106"/>
        <v>Lou Crandall</v>
      </c>
      <c r="C624" s="4" t="s">
        <v>246</v>
      </c>
      <c r="D624" s="4" t="s">
        <v>249</v>
      </c>
      <c r="E624" s="4" t="str">
        <f>IF(COUNTIF($E$2:E623,"Begin: " &amp; C624 &amp; "-" &amp; D624 &amp; "-" &amp; H624)=0,"Begin: " &amp; C624 &amp; "-" &amp; D624 &amp; "-" &amp; H624,IF((C624 &amp; "-" &amp; D624 &amp; "-" &amp; H624)&lt;&gt;(C625 &amp; "-" &amp; D625 &amp; "-" &amp; H625),"End: " &amp; C624 &amp; "-" &amp; D624 &amp; "-" &amp; H624,""))</f>
        <v/>
      </c>
      <c r="F624" s="4" t="str">
        <f t="shared" si="107"/>
        <v>Wall Street Journal-Crude Oil-03-2014</v>
      </c>
      <c r="G624" s="7">
        <v>41711</v>
      </c>
      <c r="H624" s="7" t="str">
        <f t="shared" si="101"/>
        <v>03-2014</v>
      </c>
      <c r="I624" s="7" t="str">
        <f t="shared" ca="1" si="102"/>
        <v>Wall Street Journal: Wrightson ICAP-Crude Oil-03-2014</v>
      </c>
      <c r="J624" s="4" t="str">
        <f t="shared" ca="1" si="108"/>
        <v>Crude Oil-Wrightson ICAP:03-2014</v>
      </c>
      <c r="K624" t="s">
        <v>204</v>
      </c>
      <c r="BQ624">
        <v>100</v>
      </c>
      <c r="BS624">
        <v>105</v>
      </c>
      <c r="BU624">
        <v>105</v>
      </c>
      <c r="BW624">
        <v>105</v>
      </c>
    </row>
    <row r="625" spans="1:75" x14ac:dyDescent="0.55000000000000004">
      <c r="A625" s="4" t="str">
        <f t="shared" ca="1" si="100"/>
        <v>Vanderbilt University</v>
      </c>
      <c r="B625" s="4" t="str">
        <f t="shared" si="106"/>
        <v>J. Dewey Daane</v>
      </c>
      <c r="C625" s="4" t="s">
        <v>246</v>
      </c>
      <c r="D625" s="4" t="s">
        <v>249</v>
      </c>
      <c r="E625" s="4" t="str">
        <f>IF(COUNTIF($E$2:E624,"Begin: " &amp; C625 &amp; "-" &amp; D625 &amp; "-" &amp; H625)=0,"Begin: " &amp; C625 &amp; "-" &amp; D625 &amp; "-" &amp; H625,IF((C625 &amp; "-" &amp; D625 &amp; "-" &amp; H625)&lt;&gt;(C626 &amp; "-" &amp; D626 &amp; "-" &amp; H626),"End: " &amp; C625 &amp; "-" &amp; D625 &amp; "-" &amp; H625,""))</f>
        <v/>
      </c>
      <c r="F625" s="4" t="str">
        <f t="shared" si="107"/>
        <v>Wall Street Journal-Crude Oil-03-2014</v>
      </c>
      <c r="G625" s="7">
        <v>41711</v>
      </c>
      <c r="H625" s="7" t="str">
        <f t="shared" si="101"/>
        <v>03-2014</v>
      </c>
      <c r="I625" s="7" t="str">
        <f t="shared" ca="1" si="102"/>
        <v>Wall Street Journal: Vanderbilt University-Crude Oil-03-2014</v>
      </c>
      <c r="J625" s="4" t="str">
        <f t="shared" ca="1" si="108"/>
        <v>Crude Oil-Vanderbilt University:03-2014</v>
      </c>
      <c r="K625" t="s">
        <v>205</v>
      </c>
      <c r="BQ625">
        <v>90</v>
      </c>
      <c r="BS625">
        <v>90</v>
      </c>
      <c r="BU625">
        <v>90</v>
      </c>
      <c r="BW625">
        <v>90</v>
      </c>
    </row>
    <row r="626" spans="1:75" x14ac:dyDescent="0.55000000000000004">
      <c r="A626" s="4" t="str">
        <f t="shared" ca="1" si="100"/>
        <v>Fannie Mae</v>
      </c>
      <c r="B626" s="4" t="str">
        <f t="shared" si="106"/>
        <v>Douglas Duncan</v>
      </c>
      <c r="C626" s="4" t="s">
        <v>246</v>
      </c>
      <c r="D626" s="4" t="s">
        <v>249</v>
      </c>
      <c r="E626" s="4" t="str">
        <f>IF(COUNTIF($E$2:E625,"Begin: " &amp; C626 &amp; "-" &amp; D626 &amp; "-" &amp; H626)=0,"Begin: " &amp; C626 &amp; "-" &amp; D626 &amp; "-" &amp; H626,IF((C626 &amp; "-" &amp; D626 &amp; "-" &amp; H626)&lt;&gt;(C627 &amp; "-" &amp; D627 &amp; "-" &amp; H627),"End: " &amp; C626 &amp; "-" &amp; D626 &amp; "-" &amp; H626,""))</f>
        <v/>
      </c>
      <c r="F626" s="4" t="str">
        <f t="shared" si="107"/>
        <v>Wall Street Journal-Crude Oil-03-2014</v>
      </c>
      <c r="G626" s="7">
        <v>41711</v>
      </c>
      <c r="H626" s="7" t="str">
        <f t="shared" si="101"/>
        <v>03-2014</v>
      </c>
      <c r="I626" s="7" t="str">
        <f t="shared" ca="1" si="102"/>
        <v>Wall Street Journal: Fannie Mae-Crude Oil-03-2014</v>
      </c>
      <c r="J626" s="4" t="str">
        <f t="shared" ca="1" si="108"/>
        <v>Crude Oil-Fannie Mae:03-2014</v>
      </c>
      <c r="K626" t="s">
        <v>206</v>
      </c>
      <c r="BQ626">
        <v>98</v>
      </c>
      <c r="BS626">
        <v>97</v>
      </c>
      <c r="BU626">
        <v>95</v>
      </c>
      <c r="BW626">
        <v>92</v>
      </c>
    </row>
    <row r="627" spans="1:75" x14ac:dyDescent="0.55000000000000004">
      <c r="A627" s="4" t="str">
        <f t="shared" ca="1" si="100"/>
        <v>Comerica Bank</v>
      </c>
      <c r="B627" s="4" t="str">
        <f t="shared" si="106"/>
        <v>Robert Dye</v>
      </c>
      <c r="C627" s="4" t="s">
        <v>246</v>
      </c>
      <c r="D627" s="4" t="s">
        <v>249</v>
      </c>
      <c r="E627" s="4" t="str">
        <f>IF(COUNTIF($E$2:E626,"Begin: " &amp; C627 &amp; "-" &amp; D627 &amp; "-" &amp; H627)=0,"Begin: " &amp; C627 &amp; "-" &amp; D627 &amp; "-" &amp; H627,IF((C627 &amp; "-" &amp; D627 &amp; "-" &amp; H627)&lt;&gt;(C628 &amp; "-" &amp; D628 &amp; "-" &amp; H628),"End: " &amp; C627 &amp; "-" &amp; D627 &amp; "-" &amp; H627,""))</f>
        <v/>
      </c>
      <c r="F627" s="4" t="str">
        <f t="shared" si="107"/>
        <v>Wall Street Journal-Crude Oil-03-2014</v>
      </c>
      <c r="G627" s="7">
        <v>41711</v>
      </c>
      <c r="H627" s="7" t="str">
        <f t="shared" si="101"/>
        <v>03-2014</v>
      </c>
      <c r="I627" s="7" t="str">
        <f t="shared" ca="1" si="102"/>
        <v>Wall Street Journal: Comerica Bank-Crude Oil-03-2014</v>
      </c>
      <c r="J627" s="4" t="str">
        <f t="shared" ca="1" si="108"/>
        <v>Crude Oil-Comerica Bank:03-2014</v>
      </c>
      <c r="K627" t="s">
        <v>207</v>
      </c>
      <c r="BQ627">
        <v>100</v>
      </c>
      <c r="BS627">
        <v>100</v>
      </c>
      <c r="BU627">
        <v>105</v>
      </c>
      <c r="BW627">
        <v>105</v>
      </c>
    </row>
    <row r="628" spans="1:75" x14ac:dyDescent="0.55000000000000004">
      <c r="A628" s="4" t="str">
        <f t="shared" ca="1" si="100"/>
        <v>MFR</v>
      </c>
      <c r="B628" s="4" t="str">
        <f t="shared" si="106"/>
        <v>Maria Fiorini Ramirez/Joshua Shapiro</v>
      </c>
      <c r="C628" s="4" t="s">
        <v>246</v>
      </c>
      <c r="D628" s="4" t="s">
        <v>249</v>
      </c>
      <c r="E628" s="4" t="str">
        <f>IF(COUNTIF($E$2:E627,"Begin: " &amp; C628 &amp; "-" &amp; D628 &amp; "-" &amp; H628)=0,"Begin: " &amp; C628 &amp; "-" &amp; D628 &amp; "-" &amp; H628,IF((C628 &amp; "-" &amp; D628 &amp; "-" &amp; H628)&lt;&gt;(C629 &amp; "-" &amp; D629 &amp; "-" &amp; H629),"End: " &amp; C628 &amp; "-" &amp; D628 &amp; "-" &amp; H628,""))</f>
        <v/>
      </c>
      <c r="F628" s="4" t="str">
        <f t="shared" si="107"/>
        <v>Wall Street Journal-Crude Oil-03-2014</v>
      </c>
      <c r="G628" s="7">
        <v>41711</v>
      </c>
      <c r="H628" s="7" t="str">
        <f t="shared" si="101"/>
        <v>03-2014</v>
      </c>
      <c r="I628" s="7" t="str">
        <f t="shared" ca="1" si="102"/>
        <v>Wall Street Journal: MFR-Crude Oil-03-2014</v>
      </c>
      <c r="J628" s="4" t="str">
        <f t="shared" ca="1" si="108"/>
        <v>Crude Oil-MFR:03-2014</v>
      </c>
      <c r="K628" t="s">
        <v>208</v>
      </c>
    </row>
    <row r="629" spans="1:75" x14ac:dyDescent="0.55000000000000004">
      <c r="A629" s="4" t="str">
        <f t="shared" ca="1" si="100"/>
        <v>Mortgage Bankers Association</v>
      </c>
      <c r="B629" s="4" t="str">
        <f t="shared" si="106"/>
        <v>Mike Fratantoni</v>
      </c>
      <c r="C629" s="4" t="s">
        <v>246</v>
      </c>
      <c r="D629" s="4" t="s">
        <v>249</v>
      </c>
      <c r="E629" s="4" t="str">
        <f>IF(COUNTIF($E$2:E628,"Begin: " &amp; C629 &amp; "-" &amp; D629 &amp; "-" &amp; H629)=0,"Begin: " &amp; C629 &amp; "-" &amp; D629 &amp; "-" &amp; H629,IF((C629 &amp; "-" &amp; D629 &amp; "-" &amp; H629)&lt;&gt;(C630 &amp; "-" &amp; D630 &amp; "-" &amp; H630),"End: " &amp; C629 &amp; "-" &amp; D629 &amp; "-" &amp; H629,""))</f>
        <v/>
      </c>
      <c r="F629" s="4" t="str">
        <f t="shared" si="107"/>
        <v>Wall Street Journal-Crude Oil-03-2014</v>
      </c>
      <c r="G629" s="7">
        <v>41711</v>
      </c>
      <c r="H629" s="7" t="str">
        <f t="shared" si="101"/>
        <v>03-2014</v>
      </c>
      <c r="I629" s="7" t="str">
        <f t="shared" ca="1" si="102"/>
        <v>Wall Street Journal: Mortgage Bankers Association-Crude Oil-03-2014</v>
      </c>
      <c r="J629" s="4" t="str">
        <f t="shared" ca="1" si="108"/>
        <v>Crude Oil-Mortgage Bankers Association:03-2014</v>
      </c>
      <c r="K629" t="s">
        <v>209</v>
      </c>
      <c r="BQ629">
        <v>101</v>
      </c>
      <c r="BS629">
        <v>100</v>
      </c>
      <c r="BU629">
        <v>98</v>
      </c>
      <c r="BW629">
        <v>96</v>
      </c>
    </row>
    <row r="630" spans="1:75" x14ac:dyDescent="0.55000000000000004">
      <c r="A630" s="4" t="str">
        <f t="shared" ca="1" si="100"/>
        <v>IHS Global Insight</v>
      </c>
      <c r="B630" s="4" t="str">
        <f t="shared" si="106"/>
        <v>Doug Handler</v>
      </c>
      <c r="C630" s="4" t="s">
        <v>246</v>
      </c>
      <c r="D630" s="4" t="s">
        <v>249</v>
      </c>
      <c r="E630" s="4" t="str">
        <f>IF(COUNTIF($E$2:E629,"Begin: " &amp; C630 &amp; "-" &amp; D630 &amp; "-" &amp; H630)=0,"Begin: " &amp; C630 &amp; "-" &amp; D630 &amp; "-" &amp; H630,IF((C630 &amp; "-" &amp; D630 &amp; "-" &amp; H630)&lt;&gt;(C631 &amp; "-" &amp; D631 &amp; "-" &amp; H631),"End: " &amp; C630 &amp; "-" &amp; D630 &amp; "-" &amp; H630,""))</f>
        <v/>
      </c>
      <c r="F630" s="4" t="str">
        <f t="shared" si="107"/>
        <v>Wall Street Journal-Crude Oil-03-2014</v>
      </c>
      <c r="G630" s="7">
        <v>41711</v>
      </c>
      <c r="H630" s="7" t="str">
        <f t="shared" si="101"/>
        <v>03-2014</v>
      </c>
      <c r="I630" s="7" t="str">
        <f t="shared" ca="1" si="102"/>
        <v>Wall Street Journal: IHS Global Insight-Crude Oil-03-2014</v>
      </c>
      <c r="J630" s="4" t="str">
        <f t="shared" ca="1" si="108"/>
        <v>Crude Oil-IHS Global Insight:03-2014</v>
      </c>
      <c r="K630" t="s">
        <v>210</v>
      </c>
      <c r="BQ630">
        <v>98</v>
      </c>
      <c r="BS630">
        <v>95</v>
      </c>
      <c r="BU630">
        <v>89</v>
      </c>
      <c r="BW630">
        <v>91</v>
      </c>
    </row>
    <row r="631" spans="1:75" x14ac:dyDescent="0.55000000000000004">
      <c r="A631" s="4" t="str">
        <f t="shared" ca="1" si="100"/>
        <v>BofA</v>
      </c>
      <c r="B631" s="4" t="str">
        <f t="shared" si="106"/>
        <v>Ethan Harris</v>
      </c>
      <c r="C631" s="4" t="s">
        <v>246</v>
      </c>
      <c r="D631" s="4" t="s">
        <v>249</v>
      </c>
      <c r="E631" s="4" t="str">
        <f>IF(COUNTIF($E$2:E630,"Begin: " &amp; C631 &amp; "-" &amp; D631 &amp; "-" &amp; H631)=0,"Begin: " &amp; C631 &amp; "-" &amp; D631 &amp; "-" &amp; H631,IF((C631 &amp; "-" &amp; D631 &amp; "-" &amp; H631)&lt;&gt;(C632 &amp; "-" &amp; D632 &amp; "-" &amp; H632),"End: " &amp; C631 &amp; "-" &amp; D631 &amp; "-" &amp; H631,""))</f>
        <v/>
      </c>
      <c r="F631" s="4" t="str">
        <f t="shared" si="107"/>
        <v>Wall Street Journal-Crude Oil-03-2014</v>
      </c>
      <c r="G631" s="7">
        <v>41711</v>
      </c>
      <c r="H631" s="7" t="str">
        <f t="shared" si="101"/>
        <v>03-2014</v>
      </c>
      <c r="I631" s="7" t="str">
        <f t="shared" ca="1" si="102"/>
        <v>Wall Street Journal: BofA-Crude Oil-03-2014</v>
      </c>
      <c r="J631" s="4" t="str">
        <f t="shared" ca="1" si="108"/>
        <v>Crude Oil-BofA:03-2014</v>
      </c>
      <c r="K631" t="s">
        <v>211</v>
      </c>
    </row>
    <row r="632" spans="1:75" x14ac:dyDescent="0.55000000000000004">
      <c r="A632" s="4" t="str">
        <f t="shared" ca="1" si="100"/>
        <v>UBS</v>
      </c>
      <c r="B632" s="4" t="str">
        <f t="shared" si="106"/>
        <v>Maury Harris</v>
      </c>
      <c r="C632" s="4" t="s">
        <v>246</v>
      </c>
      <c r="D632" s="4" t="s">
        <v>249</v>
      </c>
      <c r="E632" s="4" t="str">
        <f>IF(COUNTIF($E$2:E631,"Begin: " &amp; C632 &amp; "-" &amp; D632 &amp; "-" &amp; H632)=0,"Begin: " &amp; C632 &amp; "-" &amp; D632 &amp; "-" &amp; H632,IF((C632 &amp; "-" &amp; D632 &amp; "-" &amp; H632)&lt;&gt;(C633 &amp; "-" &amp; D633 &amp; "-" &amp; H633),"End: " &amp; C632 &amp; "-" &amp; D632 &amp; "-" &amp; H632,""))</f>
        <v/>
      </c>
      <c r="F632" s="4" t="str">
        <f t="shared" si="107"/>
        <v>Wall Street Journal-Crude Oil-03-2014</v>
      </c>
      <c r="G632" s="7">
        <v>41711</v>
      </c>
      <c r="H632" s="7" t="str">
        <f t="shared" si="101"/>
        <v>03-2014</v>
      </c>
      <c r="I632" s="7" t="str">
        <f t="shared" ca="1" si="102"/>
        <v>Wall Street Journal: UBS-Crude Oil-03-2014</v>
      </c>
      <c r="J632" s="4" t="str">
        <f t="shared" ca="1" si="108"/>
        <v>Crude Oil-UBS:03-2014</v>
      </c>
      <c r="K632" t="s">
        <v>212</v>
      </c>
    </row>
    <row r="633" spans="1:75" x14ac:dyDescent="0.55000000000000004">
      <c r="A633" s="4" t="str">
        <f t="shared" ca="1" si="100"/>
        <v>Goldman Sachs</v>
      </c>
      <c r="B633" s="4" t="str">
        <f t="shared" si="106"/>
        <v>Jan Hatzius</v>
      </c>
      <c r="C633" s="4" t="s">
        <v>246</v>
      </c>
      <c r="D633" s="4" t="s">
        <v>249</v>
      </c>
      <c r="E633" s="4" t="str">
        <f>IF(COUNTIF($E$2:E632,"Begin: " &amp; C633 &amp; "-" &amp; D633 &amp; "-" &amp; H633)=0,"Begin: " &amp; C633 &amp; "-" &amp; D633 &amp; "-" &amp; H633,IF((C633 &amp; "-" &amp; D633 &amp; "-" &amp; H633)&lt;&gt;(C634 &amp; "-" &amp; D634 &amp; "-" &amp; H634),"End: " &amp; C633 &amp; "-" &amp; D633 &amp; "-" &amp; H633,""))</f>
        <v/>
      </c>
      <c r="F633" s="4" t="str">
        <f t="shared" si="107"/>
        <v>Wall Street Journal-Crude Oil-03-2014</v>
      </c>
      <c r="G633" s="7">
        <v>41711</v>
      </c>
      <c r="H633" s="7" t="str">
        <f t="shared" si="101"/>
        <v>03-2014</v>
      </c>
      <c r="I633" s="7" t="str">
        <f t="shared" ca="1" si="102"/>
        <v>Wall Street Journal: Goldman Sachs-Crude Oil-03-2014</v>
      </c>
      <c r="J633" s="4" t="str">
        <f t="shared" ca="1" si="108"/>
        <v>Crude Oil-Goldman Sachs:03-2014</v>
      </c>
      <c r="K633" t="s">
        <v>213</v>
      </c>
      <c r="BQ633">
        <v>96</v>
      </c>
      <c r="BS633">
        <v>92</v>
      </c>
      <c r="BU633">
        <v>90</v>
      </c>
    </row>
    <row r="634" spans="1:75" x14ac:dyDescent="0.55000000000000004">
      <c r="A634" s="4" t="str">
        <f t="shared" ca="1" si="100"/>
        <v>Avidbank</v>
      </c>
      <c r="B634" s="4" t="str">
        <f t="shared" si="106"/>
        <v>Tracy Herrick</v>
      </c>
      <c r="C634" s="4" t="s">
        <v>246</v>
      </c>
      <c r="D634" s="4" t="s">
        <v>249</v>
      </c>
      <c r="E634" s="4" t="str">
        <f>IF(COUNTIF($E$2:E633,"Begin: " &amp; C634 &amp; "-" &amp; D634 &amp; "-" &amp; H634)=0,"Begin: " &amp; C634 &amp; "-" &amp; D634 &amp; "-" &amp; H634,IF((C634 &amp; "-" &amp; D634 &amp; "-" &amp; H634)&lt;&gt;(C635 &amp; "-" &amp; D635 &amp; "-" &amp; H635),"End: " &amp; C634 &amp; "-" &amp; D634 &amp; "-" &amp; H634,""))</f>
        <v/>
      </c>
      <c r="F634" s="4" t="str">
        <f t="shared" si="107"/>
        <v>Wall Street Journal-Crude Oil-03-2014</v>
      </c>
      <c r="G634" s="7">
        <v>41711</v>
      </c>
      <c r="H634" s="7" t="str">
        <f t="shared" si="101"/>
        <v>03-2014</v>
      </c>
      <c r="I634" s="7" t="str">
        <f t="shared" ca="1" si="102"/>
        <v>Wall Street Journal: Avidbank-Crude Oil-03-2014</v>
      </c>
      <c r="J634" s="4" t="str">
        <f t="shared" ca="1" si="108"/>
        <v>Crude Oil-Avidbank:03-2014</v>
      </c>
      <c r="K634" t="s">
        <v>214</v>
      </c>
      <c r="BQ634">
        <v>95</v>
      </c>
      <c r="BS634">
        <v>100</v>
      </c>
      <c r="BU634">
        <v>94</v>
      </c>
      <c r="BW634">
        <v>95</v>
      </c>
    </row>
    <row r="635" spans="1:75" x14ac:dyDescent="0.55000000000000004">
      <c r="A635" s="4" t="str">
        <f t="shared" ca="1" si="100"/>
        <v>PNC Financial Services Group</v>
      </c>
      <c r="B635" s="4" t="str">
        <f t="shared" si="106"/>
        <v>Stuart Hoffman *</v>
      </c>
      <c r="C635" s="4" t="s">
        <v>246</v>
      </c>
      <c r="D635" s="4" t="s">
        <v>249</v>
      </c>
      <c r="E635" s="4" t="str">
        <f>IF(COUNTIF($E$2:E634,"Begin: " &amp; C635 &amp; "-" &amp; D635 &amp; "-" &amp; H635)=0,"Begin: " &amp; C635 &amp; "-" &amp; D635 &amp; "-" &amp; H635,IF((C635 &amp; "-" &amp; D635 &amp; "-" &amp; H635)&lt;&gt;(C636 &amp; "-" &amp; D636 &amp; "-" &amp; H636),"End: " &amp; C635 &amp; "-" &amp; D635 &amp; "-" &amp; H635,""))</f>
        <v/>
      </c>
      <c r="F635" s="4" t="str">
        <f t="shared" si="107"/>
        <v>Wall Street Journal-Crude Oil-03-2014</v>
      </c>
      <c r="G635" s="7">
        <v>41711</v>
      </c>
      <c r="H635" s="7" t="str">
        <f t="shared" si="101"/>
        <v>03-2014</v>
      </c>
      <c r="I635" s="7" t="str">
        <f t="shared" ca="1" si="102"/>
        <v>Wall Street Journal: PNC Financial Services Group-Crude Oil-03-2014</v>
      </c>
      <c r="J635" s="4" t="str">
        <f t="shared" ca="1" si="108"/>
        <v>Crude Oil-PNC Financial Services Group:03-2014</v>
      </c>
      <c r="K635" t="s">
        <v>215</v>
      </c>
    </row>
    <row r="636" spans="1:75" x14ac:dyDescent="0.55000000000000004">
      <c r="A636" s="4" t="str">
        <f t="shared" ca="1" si="100"/>
        <v>National Retail Federation</v>
      </c>
      <c r="B636" s="4" t="str">
        <f t="shared" si="106"/>
        <v>Jack Kleinhenz</v>
      </c>
      <c r="C636" s="4" t="s">
        <v>246</v>
      </c>
      <c r="D636" s="4" t="s">
        <v>249</v>
      </c>
      <c r="E636" s="4" t="str">
        <f>IF(COUNTIF($E$2:E635,"Begin: " &amp; C636 &amp; "-" &amp; D636 &amp; "-" &amp; H636)=0,"Begin: " &amp; C636 &amp; "-" &amp; D636 &amp; "-" &amp; H636,IF((C636 &amp; "-" &amp; D636 &amp; "-" &amp; H636)&lt;&gt;(C637 &amp; "-" &amp; D637 &amp; "-" &amp; H637),"End: " &amp; C636 &amp; "-" &amp; D636 &amp; "-" &amp; H636,""))</f>
        <v/>
      </c>
      <c r="F636" s="4" t="str">
        <f t="shared" si="107"/>
        <v>Wall Street Journal-Crude Oil-03-2014</v>
      </c>
      <c r="G636" s="7">
        <v>41711</v>
      </c>
      <c r="H636" s="7" t="str">
        <f t="shared" si="101"/>
        <v>03-2014</v>
      </c>
      <c r="I636" s="7" t="str">
        <f t="shared" ca="1" si="102"/>
        <v>Wall Street Journal: National Retail Federation-Crude Oil-03-2014</v>
      </c>
      <c r="J636" s="4" t="str">
        <f t="shared" ca="1" si="108"/>
        <v>Crude Oil-National Retail Federation:03-2014</v>
      </c>
      <c r="K636" t="s">
        <v>216</v>
      </c>
      <c r="BQ636">
        <v>96</v>
      </c>
      <c r="BS636">
        <v>95</v>
      </c>
      <c r="BU636">
        <v>96</v>
      </c>
      <c r="BW636">
        <v>95</v>
      </c>
    </row>
    <row r="637" spans="1:75" x14ac:dyDescent="0.55000000000000004">
      <c r="A637" s="4" t="str">
        <f t="shared" ca="1" si="100"/>
        <v>Deutsche Bank</v>
      </c>
      <c r="B637" s="4" t="str">
        <f t="shared" si="106"/>
        <v>Joseph LaVorgna</v>
      </c>
      <c r="C637" s="4" t="s">
        <v>246</v>
      </c>
      <c r="D637" s="4" t="s">
        <v>249</v>
      </c>
      <c r="E637" s="4" t="str">
        <f>IF(COUNTIF($E$2:E636,"Begin: " &amp; C637 &amp; "-" &amp; D637 &amp; "-" &amp; H637)=0,"Begin: " &amp; C637 &amp; "-" &amp; D637 &amp; "-" &amp; H637,IF((C637 &amp; "-" &amp; D637 &amp; "-" &amp; H637)&lt;&gt;(C638 &amp; "-" &amp; D638 &amp; "-" &amp; H638),"End: " &amp; C637 &amp; "-" &amp; D637 &amp; "-" &amp; H637,""))</f>
        <v/>
      </c>
      <c r="F637" s="4" t="str">
        <f t="shared" si="107"/>
        <v>Wall Street Journal-Crude Oil-03-2014</v>
      </c>
      <c r="G637" s="7">
        <v>41711</v>
      </c>
      <c r="H637" s="7" t="str">
        <f t="shared" si="101"/>
        <v>03-2014</v>
      </c>
      <c r="I637" s="7" t="str">
        <f t="shared" ca="1" si="102"/>
        <v>Wall Street Journal: Deutsche Bank-Crude Oil-03-2014</v>
      </c>
      <c r="J637" s="4" t="str">
        <f t="shared" ca="1" si="108"/>
        <v>Crude Oil-Deutsche Bank:03-2014</v>
      </c>
      <c r="K637" t="s">
        <v>217</v>
      </c>
    </row>
    <row r="638" spans="1:75" x14ac:dyDescent="0.55000000000000004">
      <c r="A638" s="4" t="str">
        <f t="shared" ca="1" si="100"/>
        <v>UCLA Anderson Forecast</v>
      </c>
      <c r="B638" s="4" t="str">
        <f t="shared" si="106"/>
        <v>Edward Leamer/David Shulman</v>
      </c>
      <c r="C638" s="4" t="s">
        <v>246</v>
      </c>
      <c r="D638" s="4" t="s">
        <v>249</v>
      </c>
      <c r="E638" s="4" t="str">
        <f>IF(COUNTIF($E$2:E637,"Begin: " &amp; C638 &amp; "-" &amp; D638 &amp; "-" &amp; H638)=0,"Begin: " &amp; C638 &amp; "-" &amp; D638 &amp; "-" &amp; H638,IF((C638 &amp; "-" &amp; D638 &amp; "-" &amp; H638)&lt;&gt;(C639 &amp; "-" &amp; D639 &amp; "-" &amp; H639),"End: " &amp; C638 &amp; "-" &amp; D638 &amp; "-" &amp; H638,""))</f>
        <v/>
      </c>
      <c r="F638" s="4" t="str">
        <f t="shared" si="107"/>
        <v>Wall Street Journal-Crude Oil-03-2014</v>
      </c>
      <c r="G638" s="7">
        <v>41711</v>
      </c>
      <c r="H638" s="7" t="str">
        <f t="shared" si="101"/>
        <v>03-2014</v>
      </c>
      <c r="I638" s="7" t="str">
        <f t="shared" ca="1" si="102"/>
        <v>Wall Street Journal: UCLA Anderson Forecast-Crude Oil-03-2014</v>
      </c>
      <c r="J638" s="4" t="str">
        <f t="shared" ca="1" si="108"/>
        <v>Crude Oil-UCLA Anderson Forecast:03-2014</v>
      </c>
      <c r="K638" t="s">
        <v>218</v>
      </c>
    </row>
    <row r="639" spans="1:75" x14ac:dyDescent="0.55000000000000004">
      <c r="A639" s="4" t="str">
        <f t="shared" ca="1" si="100"/>
        <v>NEMA Business Information Services</v>
      </c>
      <c r="B639" s="4" t="str">
        <f t="shared" si="106"/>
        <v>Don Leavens/Tim Gill</v>
      </c>
      <c r="C639" s="4" t="s">
        <v>246</v>
      </c>
      <c r="D639" s="4" t="s">
        <v>249</v>
      </c>
      <c r="E639" s="4" t="str">
        <f>IF(COUNTIF($E$2:E638,"Begin: " &amp; C639 &amp; "-" &amp; D639 &amp; "-" &amp; H639)=0,"Begin: " &amp; C639 &amp; "-" &amp; D639 &amp; "-" &amp; H639,IF((C639 &amp; "-" &amp; D639 &amp; "-" &amp; H639)&lt;&gt;(C640 &amp; "-" &amp; D640 &amp; "-" &amp; H640),"End: " &amp; C639 &amp; "-" &amp; D639 &amp; "-" &amp; H639,""))</f>
        <v/>
      </c>
      <c r="F639" s="4" t="str">
        <f t="shared" si="107"/>
        <v>Wall Street Journal-Crude Oil-03-2014</v>
      </c>
      <c r="G639" s="7">
        <v>41711</v>
      </c>
      <c r="H639" s="7" t="str">
        <f t="shared" si="101"/>
        <v>03-2014</v>
      </c>
      <c r="I639" s="7" t="str">
        <f t="shared" ca="1" si="102"/>
        <v>Wall Street Journal: NEMA Business Information Services-Crude Oil-03-2014</v>
      </c>
      <c r="J639" s="4" t="str">
        <f t="shared" ca="1" si="108"/>
        <v>Crude Oil-NEMA Business Information Services:03-2014</v>
      </c>
      <c r="K639" t="s">
        <v>219</v>
      </c>
      <c r="BQ639">
        <v>99</v>
      </c>
      <c r="BS639">
        <v>94</v>
      </c>
      <c r="BU639">
        <v>90</v>
      </c>
      <c r="BW639">
        <v>87</v>
      </c>
    </row>
    <row r="640" spans="1:75" x14ac:dyDescent="0.55000000000000004">
      <c r="A640" s="4" t="str">
        <f t="shared" ca="1" si="100"/>
        <v>Moody's Investors Service</v>
      </c>
      <c r="B640" s="4" t="str">
        <f t="shared" si="106"/>
        <v>John Lonski</v>
      </c>
      <c r="C640" s="4" t="s">
        <v>246</v>
      </c>
      <c r="D640" s="4" t="s">
        <v>249</v>
      </c>
      <c r="E640" s="4" t="str">
        <f>IF(COUNTIF($E$2:E639,"Begin: " &amp; C640 &amp; "-" &amp; D640 &amp; "-" &amp; H640)=0,"Begin: " &amp; C640 &amp; "-" &amp; D640 &amp; "-" &amp; H640,IF((C640 &amp; "-" &amp; D640 &amp; "-" &amp; H640)&lt;&gt;(C641 &amp; "-" &amp; D641 &amp; "-" &amp; H641),"End: " &amp; C640 &amp; "-" &amp; D640 &amp; "-" &amp; H640,""))</f>
        <v/>
      </c>
      <c r="F640" s="4" t="str">
        <f t="shared" si="107"/>
        <v>Wall Street Journal-Crude Oil-03-2014</v>
      </c>
      <c r="G640" s="7">
        <v>41711</v>
      </c>
      <c r="H640" s="7" t="str">
        <f t="shared" si="101"/>
        <v>03-2014</v>
      </c>
      <c r="I640" s="7" t="str">
        <f t="shared" ca="1" si="102"/>
        <v>Wall Street Journal: Moody's Investors Service-Crude Oil-03-2014</v>
      </c>
      <c r="J640" s="4" t="str">
        <f t="shared" ca="1" si="108"/>
        <v>Crude Oil-Moody's Investors Service:03-2014</v>
      </c>
      <c r="K640" t="s">
        <v>220</v>
      </c>
      <c r="BQ640">
        <v>97</v>
      </c>
      <c r="BS640">
        <v>95</v>
      </c>
      <c r="BU640">
        <v>94</v>
      </c>
      <c r="BW640">
        <v>93</v>
      </c>
    </row>
    <row r="641" spans="1:75" x14ac:dyDescent="0.55000000000000004">
      <c r="A641" s="4" t="str">
        <f t="shared" ca="1" si="100"/>
        <v>Barclays</v>
      </c>
      <c r="B641" s="4" t="str">
        <f t="shared" si="106"/>
        <v>Dean Maki</v>
      </c>
      <c r="C641" s="4" t="s">
        <v>246</v>
      </c>
      <c r="D641" s="4" t="s">
        <v>249</v>
      </c>
      <c r="E641" s="4" t="str">
        <f>IF(COUNTIF($E$2:E640,"Begin: " &amp; C641 &amp; "-" &amp; D641 &amp; "-" &amp; H641)=0,"Begin: " &amp; C641 &amp; "-" &amp; D641 &amp; "-" &amp; H641,IF((C641 &amp; "-" &amp; D641 &amp; "-" &amp; H641)&lt;&gt;(C642 &amp; "-" &amp; D642 &amp; "-" &amp; H642),"End: " &amp; C641 &amp; "-" &amp; D641 &amp; "-" &amp; H641,""))</f>
        <v/>
      </c>
      <c r="F641" s="4" t="str">
        <f t="shared" si="107"/>
        <v>Wall Street Journal-Crude Oil-03-2014</v>
      </c>
      <c r="G641" s="7">
        <v>41711</v>
      </c>
      <c r="H641" s="7" t="str">
        <f t="shared" si="101"/>
        <v>03-2014</v>
      </c>
      <c r="I641" s="7" t="str">
        <f t="shared" ca="1" si="102"/>
        <v>Wall Street Journal: Barclays-Crude Oil-03-2014</v>
      </c>
      <c r="J641" s="4" t="str">
        <f t="shared" ca="1" si="108"/>
        <v>Crude Oil-Barclays:03-2014</v>
      </c>
      <c r="K641" t="s">
        <v>221</v>
      </c>
    </row>
    <row r="642" spans="1:75" x14ac:dyDescent="0.55000000000000004">
      <c r="A642" s="4" t="str">
        <f t="shared" ref="A642:A705" ca="1" si="109">IF(C642="GIOA",INDEX(List_AnonymousForecasters,MATCH(LEFT(K642,FIND(":",K642,1)-1),List_IndividualForecasters,0),1),INDEX(List_FirmNamesOmega,MATCH(LEFT(K642,FIND(":",K642,1)-1),List_FirmNamesAlpha,0),1))</f>
        <v>Societe Generale</v>
      </c>
      <c r="B642" s="4" t="str">
        <f t="shared" si="106"/>
        <v>Aneta Markowska</v>
      </c>
      <c r="C642" s="4" t="s">
        <v>246</v>
      </c>
      <c r="D642" s="4" t="s">
        <v>249</v>
      </c>
      <c r="E642" s="4" t="str">
        <f>IF(COUNTIF($E$2:E641,"Begin: " &amp; C642 &amp; "-" &amp; D642 &amp; "-" &amp; H642)=0,"Begin: " &amp; C642 &amp; "-" &amp; D642 &amp; "-" &amp; H642,IF((C642 &amp; "-" &amp; D642 &amp; "-" &amp; H642)&lt;&gt;(C643 &amp; "-" &amp; D643 &amp; "-" &amp; H643),"End: " &amp; C642 &amp; "-" &amp; D642 &amp; "-" &amp; H642,""))</f>
        <v/>
      </c>
      <c r="F642" s="4" t="str">
        <f t="shared" si="107"/>
        <v>Wall Street Journal-Crude Oil-03-2014</v>
      </c>
      <c r="G642" s="7">
        <v>41711</v>
      </c>
      <c r="H642" s="7" t="str">
        <f t="shared" si="101"/>
        <v>03-2014</v>
      </c>
      <c r="I642" s="7" t="str">
        <f t="shared" ca="1" si="102"/>
        <v>Wall Street Journal: Societe Generale-Crude Oil-03-2014</v>
      </c>
      <c r="J642" s="4" t="str">
        <f t="shared" ca="1" si="108"/>
        <v>Crude Oil-Societe Generale:03-2014</v>
      </c>
      <c r="K642" t="s">
        <v>222</v>
      </c>
    </row>
    <row r="643" spans="1:75" x14ac:dyDescent="0.55000000000000004">
      <c r="A643" s="4" t="str">
        <f t="shared" ca="1" si="109"/>
        <v>Eaton Corp.</v>
      </c>
      <c r="B643" s="4" t="str">
        <f t="shared" si="106"/>
        <v>Jim Meil/Arun Raha</v>
      </c>
      <c r="C643" s="4" t="s">
        <v>246</v>
      </c>
      <c r="D643" s="4" t="s">
        <v>249</v>
      </c>
      <c r="E643" s="4" t="str">
        <f>IF(COUNTIF($E$2:E642,"Begin: " &amp; C643 &amp; "-" &amp; D643 &amp; "-" &amp; H643)=0,"Begin: " &amp; C643 &amp; "-" &amp; D643 &amp; "-" &amp; H643,IF((C643 &amp; "-" &amp; D643 &amp; "-" &amp; H643)&lt;&gt;(C644 &amp; "-" &amp; D644 &amp; "-" &amp; H644),"End: " &amp; C643 &amp; "-" &amp; D643 &amp; "-" &amp; H643,""))</f>
        <v/>
      </c>
      <c r="F643" s="4" t="str">
        <f t="shared" si="107"/>
        <v>Wall Street Journal-Crude Oil-03-2014</v>
      </c>
      <c r="G643" s="7">
        <v>41711</v>
      </c>
      <c r="H643" s="7" t="str">
        <f t="shared" ref="H643:H665" si="110">TEXT(MONTH(G643),"00") &amp; "-" &amp; TEXT(YEAR(G643),"0000")</f>
        <v>03-2014</v>
      </c>
      <c r="I643" s="7" t="str">
        <f t="shared" ref="I643:I706" ca="1" si="111">C643 &amp; ": " &amp; A643 &amp; "-" &amp; D643 &amp; "-" &amp; H643</f>
        <v>Wall Street Journal: Eaton Corp.-Crude Oil-03-2014</v>
      </c>
      <c r="J643" s="4" t="str">
        <f t="shared" ca="1" si="108"/>
        <v>Crude Oil-Eaton Corp.:03-2014</v>
      </c>
      <c r="K643" t="s">
        <v>223</v>
      </c>
      <c r="BQ643">
        <v>101</v>
      </c>
      <c r="BS643">
        <v>98</v>
      </c>
      <c r="BU643">
        <v>99</v>
      </c>
      <c r="BW643">
        <v>100</v>
      </c>
    </row>
    <row r="644" spans="1:75" x14ac:dyDescent="0.55000000000000004">
      <c r="A644" s="4" t="str">
        <f t="shared" ca="1" si="109"/>
        <v>JPM</v>
      </c>
      <c r="B644" s="4" t="str">
        <f t="shared" si="106"/>
        <v>Robert Mellman</v>
      </c>
      <c r="C644" s="4" t="s">
        <v>246</v>
      </c>
      <c r="D644" s="4" t="s">
        <v>249</v>
      </c>
      <c r="E644" s="4" t="str">
        <f>IF(COUNTIF($E$2:E643,"Begin: " &amp; C644 &amp; "-" &amp; D644 &amp; "-" &amp; H644)=0,"Begin: " &amp; C644 &amp; "-" &amp; D644 &amp; "-" &amp; H644,IF((C644 &amp; "-" &amp; D644 &amp; "-" &amp; H644)&lt;&gt;(C645 &amp; "-" &amp; D645 &amp; "-" &amp; H645),"End: " &amp; C644 &amp; "-" &amp; D644 &amp; "-" &amp; H644,""))</f>
        <v/>
      </c>
      <c r="F644" s="4" t="str">
        <f t="shared" si="107"/>
        <v>Wall Street Journal-Crude Oil-03-2014</v>
      </c>
      <c r="G644" s="7">
        <v>41711</v>
      </c>
      <c r="H644" s="7" t="str">
        <f t="shared" si="110"/>
        <v>03-2014</v>
      </c>
      <c r="I644" s="7" t="str">
        <f t="shared" ca="1" si="111"/>
        <v>Wall Street Journal: JPM-Crude Oil-03-2014</v>
      </c>
      <c r="J644" s="4" t="str">
        <f t="shared" ca="1" si="108"/>
        <v>Crude Oil-JPM:03-2014</v>
      </c>
      <c r="K644" t="s">
        <v>224</v>
      </c>
      <c r="BQ644">
        <v>96</v>
      </c>
      <c r="BS644">
        <v>100</v>
      </c>
      <c r="BU644">
        <v>105</v>
      </c>
      <c r="BW644">
        <v>105</v>
      </c>
    </row>
    <row r="645" spans="1:75" x14ac:dyDescent="0.55000000000000004">
      <c r="A645" s="4" t="str">
        <f t="shared" ca="1" si="109"/>
        <v>MacroEcon Global Advisors</v>
      </c>
      <c r="B645" s="4" t="str">
        <f t="shared" si="106"/>
        <v>Mark Nielson</v>
      </c>
      <c r="C645" s="4" t="s">
        <v>246</v>
      </c>
      <c r="D645" s="4" t="s">
        <v>249</v>
      </c>
      <c r="E645" s="4" t="str">
        <f>IF(COUNTIF($E$2:E644,"Begin: " &amp; C645 &amp; "-" &amp; D645 &amp; "-" &amp; H645)=0,"Begin: " &amp; C645 &amp; "-" &amp; D645 &amp; "-" &amp; H645,IF((C645 &amp; "-" &amp; D645 &amp; "-" &amp; H645)&lt;&gt;(C646 &amp; "-" &amp; D646 &amp; "-" &amp; H646),"End: " &amp; C645 &amp; "-" &amp; D645 &amp; "-" &amp; H645,""))</f>
        <v/>
      </c>
      <c r="F645" s="4" t="str">
        <f t="shared" si="107"/>
        <v>Wall Street Journal-Crude Oil-03-2014</v>
      </c>
      <c r="G645" s="7">
        <v>41711</v>
      </c>
      <c r="H645" s="7" t="str">
        <f t="shared" si="110"/>
        <v>03-2014</v>
      </c>
      <c r="I645" s="7" t="str">
        <f t="shared" ca="1" si="111"/>
        <v>Wall Street Journal: MacroEcon Global Advisors-Crude Oil-03-2014</v>
      </c>
      <c r="J645" s="4" t="str">
        <f t="shared" ca="1" si="108"/>
        <v>Crude Oil-MacroEcon Global Advisors:03-2014</v>
      </c>
      <c r="K645" t="s">
        <v>225</v>
      </c>
      <c r="BQ645">
        <v>85</v>
      </c>
      <c r="BS645">
        <v>82</v>
      </c>
      <c r="BU645">
        <v>78</v>
      </c>
      <c r="BW645">
        <v>77</v>
      </c>
    </row>
    <row r="646" spans="1:75" x14ac:dyDescent="0.55000000000000004">
      <c r="A646" s="4" t="str">
        <f t="shared" ca="1" si="109"/>
        <v>International Council of Shopping Centers</v>
      </c>
      <c r="B646" s="4" t="str">
        <f t="shared" si="106"/>
        <v>Michael P. Niemira</v>
      </c>
      <c r="C646" s="4" t="s">
        <v>246</v>
      </c>
      <c r="D646" s="4" t="s">
        <v>249</v>
      </c>
      <c r="E646" s="4" t="str">
        <f>IF(COUNTIF($E$2:E645,"Begin: " &amp; C646 &amp; "-" &amp; D646 &amp; "-" &amp; H646)=0,"Begin: " &amp; C646 &amp; "-" &amp; D646 &amp; "-" &amp; H646,IF((C646 &amp; "-" &amp; D646 &amp; "-" &amp; H646)&lt;&gt;(C647 &amp; "-" &amp; D647 &amp; "-" &amp; H647),"End: " &amp; C646 &amp; "-" &amp; D646 &amp; "-" &amp; H646,""))</f>
        <v/>
      </c>
      <c r="F646" s="4" t="str">
        <f t="shared" si="107"/>
        <v>Wall Street Journal-Crude Oil-03-2014</v>
      </c>
      <c r="G646" s="7">
        <v>41711</v>
      </c>
      <c r="H646" s="7" t="str">
        <f t="shared" si="110"/>
        <v>03-2014</v>
      </c>
      <c r="I646" s="7" t="str">
        <f t="shared" ca="1" si="111"/>
        <v>Wall Street Journal: International Council of Shopping Centers-Crude Oil-03-2014</v>
      </c>
      <c r="J646" s="4" t="str">
        <f t="shared" ca="1" si="108"/>
        <v>Crude Oil-International Council of Shopping Centers:03-2014</v>
      </c>
      <c r="K646" t="s">
        <v>226</v>
      </c>
      <c r="BQ646">
        <v>105</v>
      </c>
      <c r="BS646">
        <v>115</v>
      </c>
      <c r="BU646">
        <v>107</v>
      </c>
      <c r="BW646">
        <v>115</v>
      </c>
    </row>
    <row r="647" spans="1:75" x14ac:dyDescent="0.55000000000000004">
      <c r="A647" s="4" t="str">
        <f t="shared" ca="1" si="109"/>
        <v>High Frequency Economics</v>
      </c>
      <c r="B647" s="4" t="str">
        <f t="shared" si="106"/>
        <v>Jim O'Sullivan</v>
      </c>
      <c r="C647" s="4" t="s">
        <v>246</v>
      </c>
      <c r="D647" s="4" t="s">
        <v>249</v>
      </c>
      <c r="E647" s="4" t="str">
        <f>IF(COUNTIF($E$2:E646,"Begin: " &amp; C647 &amp; "-" &amp; D647 &amp; "-" &amp; H647)=0,"Begin: " &amp; C647 &amp; "-" &amp; D647 &amp; "-" &amp; H647,IF((C647 &amp; "-" &amp; D647 &amp; "-" &amp; H647)&lt;&gt;(C648 &amp; "-" &amp; D648 &amp; "-" &amp; H648),"End: " &amp; C647 &amp; "-" &amp; D647 &amp; "-" &amp; H647,""))</f>
        <v/>
      </c>
      <c r="F647" s="4" t="str">
        <f t="shared" si="107"/>
        <v>Wall Street Journal-Crude Oil-03-2014</v>
      </c>
      <c r="G647" s="7">
        <v>41711</v>
      </c>
      <c r="H647" s="7" t="str">
        <f t="shared" si="110"/>
        <v>03-2014</v>
      </c>
      <c r="I647" s="7" t="str">
        <f t="shared" ca="1" si="111"/>
        <v>Wall Street Journal: High Frequency Economics-Crude Oil-03-2014</v>
      </c>
      <c r="J647" s="4" t="str">
        <f t="shared" ca="1" si="108"/>
        <v>Crude Oil-High Frequency Economics:03-2014</v>
      </c>
      <c r="K647" t="s">
        <v>227</v>
      </c>
      <c r="BQ647">
        <v>102</v>
      </c>
      <c r="BS647">
        <v>104</v>
      </c>
      <c r="BU647">
        <v>105</v>
      </c>
      <c r="BW647">
        <v>106</v>
      </c>
    </row>
    <row r="648" spans="1:75" x14ac:dyDescent="0.55000000000000004">
      <c r="A648" s="4" t="str">
        <f t="shared" ca="1" si="109"/>
        <v>Macroeconomic Advisers</v>
      </c>
      <c r="B648" s="4" t="str">
        <f t="shared" si="106"/>
        <v>Dr. Joel Prakken/ Chris Varvares</v>
      </c>
      <c r="C648" s="4" t="s">
        <v>246</v>
      </c>
      <c r="D648" s="4" t="s">
        <v>249</v>
      </c>
      <c r="E648" s="4" t="str">
        <f>IF(COUNTIF($E$2:E647,"Begin: " &amp; C648 &amp; "-" &amp; D648 &amp; "-" &amp; H648)=0,"Begin: " &amp; C648 &amp; "-" &amp; D648 &amp; "-" &amp; H648,IF((C648 &amp; "-" &amp; D648 &amp; "-" &amp; H648)&lt;&gt;(C649 &amp; "-" &amp; D649 &amp; "-" &amp; H649),"End: " &amp; C648 &amp; "-" &amp; D648 &amp; "-" &amp; H648,""))</f>
        <v/>
      </c>
      <c r="F648" s="4" t="str">
        <f t="shared" si="107"/>
        <v>Wall Street Journal-Crude Oil-03-2014</v>
      </c>
      <c r="G648" s="7">
        <v>41711</v>
      </c>
      <c r="H648" s="7" t="str">
        <f t="shared" si="110"/>
        <v>03-2014</v>
      </c>
      <c r="I648" s="7" t="str">
        <f t="shared" ca="1" si="111"/>
        <v>Wall Street Journal: Macroeconomic Advisers-Crude Oil-03-2014</v>
      </c>
      <c r="J648" s="4" t="str">
        <f t="shared" ca="1" si="108"/>
        <v>Crude Oil-Macroeconomic Advisers:03-2014</v>
      </c>
      <c r="K648" t="s">
        <v>228</v>
      </c>
    </row>
    <row r="649" spans="1:75" x14ac:dyDescent="0.55000000000000004">
      <c r="A649" s="4" t="str">
        <f t="shared" ca="1" si="109"/>
        <v>Morgan Stanley</v>
      </c>
      <c r="B649" s="4" t="str">
        <f t="shared" si="106"/>
        <v>Vincent Reinhart</v>
      </c>
      <c r="C649" s="4" t="s">
        <v>246</v>
      </c>
      <c r="D649" s="4" t="s">
        <v>249</v>
      </c>
      <c r="E649" s="4" t="str">
        <f>IF(COUNTIF($E$2:E648,"Begin: " &amp; C649 &amp; "-" &amp; D649 &amp; "-" &amp; H649)=0,"Begin: " &amp; C649 &amp; "-" &amp; D649 &amp; "-" &amp; H649,IF((C649 &amp; "-" &amp; D649 &amp; "-" &amp; H649)&lt;&gt;(C650 &amp; "-" &amp; D650 &amp; "-" &amp; H650),"End: " &amp; C649 &amp; "-" &amp; D649 &amp; "-" &amp; H649,""))</f>
        <v/>
      </c>
      <c r="F649" s="4" t="str">
        <f t="shared" si="107"/>
        <v>Wall Street Journal-Crude Oil-03-2014</v>
      </c>
      <c r="G649" s="7">
        <v>41711</v>
      </c>
      <c r="H649" s="7" t="str">
        <f t="shared" si="110"/>
        <v>03-2014</v>
      </c>
      <c r="I649" s="7" t="str">
        <f t="shared" ca="1" si="111"/>
        <v>Wall Street Journal: Morgan Stanley-Crude Oil-03-2014</v>
      </c>
      <c r="J649" s="4" t="str">
        <f t="shared" ca="1" si="108"/>
        <v>Crude Oil-Morgan Stanley:03-2014</v>
      </c>
      <c r="K649" t="s">
        <v>229</v>
      </c>
    </row>
    <row r="650" spans="1:75" x14ac:dyDescent="0.55000000000000004">
      <c r="A650" s="4" t="str">
        <f t="shared" ca="1" si="109"/>
        <v>RDQ Economics</v>
      </c>
      <c r="B650" s="4" t="str">
        <f t="shared" si="106"/>
        <v>John Ryding/Conrad DeQuadros</v>
      </c>
      <c r="C650" s="4" t="s">
        <v>246</v>
      </c>
      <c r="D650" s="4" t="s">
        <v>249</v>
      </c>
      <c r="E650" s="4" t="str">
        <f>IF(COUNTIF($E$2:E649,"Begin: " &amp; C650 &amp; "-" &amp; D650 &amp; "-" &amp; H650)=0,"Begin: " &amp; C650 &amp; "-" &amp; D650 &amp; "-" &amp; H650,IF((C650 &amp; "-" &amp; D650 &amp; "-" &amp; H650)&lt;&gt;(C651 &amp; "-" &amp; D651 &amp; "-" &amp; H651),"End: " &amp; C650 &amp; "-" &amp; D650 &amp; "-" &amp; H650,""))</f>
        <v/>
      </c>
      <c r="F650" s="4" t="str">
        <f t="shared" si="107"/>
        <v>Wall Street Journal-Crude Oil-03-2014</v>
      </c>
      <c r="G650" s="7">
        <v>41711</v>
      </c>
      <c r="H650" s="7" t="str">
        <f t="shared" si="110"/>
        <v>03-2014</v>
      </c>
      <c r="I650" s="7" t="str">
        <f t="shared" ca="1" si="111"/>
        <v>Wall Street Journal: RDQ Economics-Crude Oil-03-2014</v>
      </c>
      <c r="J650" s="4" t="str">
        <f t="shared" ca="1" si="108"/>
        <v>Crude Oil-RDQ Economics:03-2014</v>
      </c>
      <c r="K650" t="s">
        <v>230</v>
      </c>
    </row>
    <row r="651" spans="1:75" x14ac:dyDescent="0.55000000000000004">
      <c r="A651" s="4" t="str">
        <f t="shared" ca="1" si="109"/>
        <v>Pantheon Macroeconomics</v>
      </c>
      <c r="B651" s="4" t="str">
        <f t="shared" si="106"/>
        <v>Ian Shepherdson</v>
      </c>
      <c r="C651" s="4" t="s">
        <v>246</v>
      </c>
      <c r="D651" s="4" t="s">
        <v>249</v>
      </c>
      <c r="E651" s="4" t="str">
        <f>IF(COUNTIF($E$2:E650,"Begin: " &amp; C651 &amp; "-" &amp; D651 &amp; "-" &amp; H651)=0,"Begin: " &amp; C651 &amp; "-" &amp; D651 &amp; "-" &amp; H651,IF((C651 &amp; "-" &amp; D651 &amp; "-" &amp; H651)&lt;&gt;(C652 &amp; "-" &amp; D652 &amp; "-" &amp; H652),"End: " &amp; C651 &amp; "-" &amp; D651 &amp; "-" &amp; H651,""))</f>
        <v/>
      </c>
      <c r="F651" s="4" t="str">
        <f t="shared" si="107"/>
        <v>Wall Street Journal-Crude Oil-03-2014</v>
      </c>
      <c r="G651" s="7">
        <v>41711</v>
      </c>
      <c r="H651" s="7" t="str">
        <f t="shared" si="110"/>
        <v>03-2014</v>
      </c>
      <c r="I651" s="7" t="str">
        <f t="shared" ca="1" si="111"/>
        <v>Wall Street Journal: Pantheon Macroeconomics-Crude Oil-03-2014</v>
      </c>
      <c r="J651" s="4" t="str">
        <f t="shared" ca="1" si="108"/>
        <v>Crude Oil-Pantheon Macroeconomics:03-2014</v>
      </c>
      <c r="K651" t="s">
        <v>231</v>
      </c>
    </row>
    <row r="652" spans="1:75" x14ac:dyDescent="0.55000000000000004">
      <c r="A652" s="4" t="str">
        <f t="shared" ca="1" si="109"/>
        <v>Wells Fargo &amp; Co.</v>
      </c>
      <c r="B652" s="4" t="str">
        <f t="shared" si="106"/>
        <v>John Silvia</v>
      </c>
      <c r="C652" s="4" t="s">
        <v>246</v>
      </c>
      <c r="D652" s="4" t="s">
        <v>249</v>
      </c>
      <c r="E652" s="4" t="str">
        <f>IF(COUNTIF($E$2:E651,"Begin: " &amp; C652 &amp; "-" &amp; D652 &amp; "-" &amp; H652)=0,"Begin: " &amp; C652 &amp; "-" &amp; D652 &amp; "-" &amp; H652,IF((C652 &amp; "-" &amp; D652 &amp; "-" &amp; H652)&lt;&gt;(C653 &amp; "-" &amp; D653 &amp; "-" &amp; H653),"End: " &amp; C652 &amp; "-" &amp; D652 &amp; "-" &amp; H652,""))</f>
        <v/>
      </c>
      <c r="F652" s="4" t="str">
        <f t="shared" si="107"/>
        <v>Wall Street Journal-Crude Oil-03-2014</v>
      </c>
      <c r="G652" s="7">
        <v>41711</v>
      </c>
      <c r="H652" s="7" t="str">
        <f t="shared" si="110"/>
        <v>03-2014</v>
      </c>
      <c r="I652" s="7" t="str">
        <f t="shared" ca="1" si="111"/>
        <v>Wall Street Journal: Wells Fargo &amp; Co.-Crude Oil-03-2014</v>
      </c>
      <c r="J652" s="4" t="str">
        <f t="shared" ca="1" si="108"/>
        <v>Crude Oil-Wells Fargo &amp; Co.:03-2014</v>
      </c>
      <c r="K652" t="s">
        <v>232</v>
      </c>
      <c r="BQ652">
        <v>96</v>
      </c>
      <c r="BS652">
        <v>95</v>
      </c>
      <c r="BU652">
        <v>93</v>
      </c>
      <c r="BW652">
        <v>91</v>
      </c>
    </row>
    <row r="653" spans="1:75" x14ac:dyDescent="0.55000000000000004">
      <c r="A653" s="4" t="str">
        <f t="shared" ca="1" si="109"/>
        <v>Decision Economics, Inc.</v>
      </c>
      <c r="B653" s="4" t="str">
        <f t="shared" si="106"/>
        <v>Allen Sinai</v>
      </c>
      <c r="C653" s="4" t="s">
        <v>246</v>
      </c>
      <c r="D653" s="4" t="s">
        <v>249</v>
      </c>
      <c r="E653" s="4" t="str">
        <f>IF(COUNTIF($E$2:E652,"Begin: " &amp; C653 &amp; "-" &amp; D653 &amp; "-" &amp; H653)=0,"Begin: " &amp; C653 &amp; "-" &amp; D653 &amp; "-" &amp; H653,IF((C653 &amp; "-" &amp; D653 &amp; "-" &amp; H653)&lt;&gt;(C654 &amp; "-" &amp; D654 &amp; "-" &amp; H654),"End: " &amp; C653 &amp; "-" &amp; D653 &amp; "-" &amp; H653,""))</f>
        <v/>
      </c>
      <c r="F653" s="4" t="str">
        <f t="shared" si="107"/>
        <v>Wall Street Journal-Crude Oil-03-2014</v>
      </c>
      <c r="G653" s="7">
        <v>41711</v>
      </c>
      <c r="H653" s="7" t="str">
        <f t="shared" si="110"/>
        <v>03-2014</v>
      </c>
      <c r="I653" s="7" t="str">
        <f t="shared" ca="1" si="111"/>
        <v>Wall Street Journal: Decision Economics, Inc.-Crude Oil-03-2014</v>
      </c>
      <c r="J653" s="4" t="str">
        <f t="shared" ca="1" si="108"/>
        <v>Crude Oil-Decision Economics, Inc.:03-2014</v>
      </c>
      <c r="K653" t="s">
        <v>233</v>
      </c>
      <c r="BQ653">
        <v>108.65</v>
      </c>
      <c r="BS653">
        <v>107.5</v>
      </c>
      <c r="BU653">
        <v>109.42</v>
      </c>
      <c r="BW653">
        <v>110</v>
      </c>
    </row>
    <row r="654" spans="1:75" x14ac:dyDescent="0.55000000000000004">
      <c r="A654" s="4" t="str">
        <f t="shared" ca="1" si="109"/>
        <v>Parsec Financial</v>
      </c>
      <c r="B654" s="4" t="str">
        <f t="shared" si="106"/>
        <v>James F. Smith</v>
      </c>
      <c r="C654" s="4" t="s">
        <v>246</v>
      </c>
      <c r="D654" s="4" t="s">
        <v>249</v>
      </c>
      <c r="E654" s="4" t="str">
        <f>IF(COUNTIF($E$2:E653,"Begin: " &amp; C654 &amp; "-" &amp; D654 &amp; "-" &amp; H654)=0,"Begin: " &amp; C654 &amp; "-" &amp; D654 &amp; "-" &amp; H654,IF((C654 &amp; "-" &amp; D654 &amp; "-" &amp; H654)&lt;&gt;(C655 &amp; "-" &amp; D655 &amp; "-" &amp; H655),"End: " &amp; C654 &amp; "-" &amp; D654 &amp; "-" &amp; H654,""))</f>
        <v/>
      </c>
      <c r="F654" s="4" t="str">
        <f t="shared" si="107"/>
        <v>Wall Street Journal-Crude Oil-03-2014</v>
      </c>
      <c r="G654" s="7">
        <v>41711</v>
      </c>
      <c r="H654" s="7" t="str">
        <f t="shared" si="110"/>
        <v>03-2014</v>
      </c>
      <c r="I654" s="7" t="str">
        <f t="shared" ca="1" si="111"/>
        <v>Wall Street Journal: Parsec Financial-Crude Oil-03-2014</v>
      </c>
      <c r="J654" s="4" t="str">
        <f t="shared" ca="1" si="108"/>
        <v>Crude Oil-Parsec Financial:03-2014</v>
      </c>
      <c r="K654" t="s">
        <v>234</v>
      </c>
      <c r="BQ654">
        <v>78.430000000000007</v>
      </c>
      <c r="BS654">
        <v>66.209999999999994</v>
      </c>
      <c r="BU654">
        <v>67.36</v>
      </c>
      <c r="BW654">
        <v>68.430000000000007</v>
      </c>
    </row>
    <row r="655" spans="1:75" x14ac:dyDescent="0.55000000000000004">
      <c r="A655" s="4" t="str">
        <f t="shared" ca="1" si="109"/>
        <v>Univ of Central FL</v>
      </c>
      <c r="B655" s="4" t="str">
        <f t="shared" si="106"/>
        <v>Sean M. Snaith</v>
      </c>
      <c r="C655" s="4" t="s">
        <v>246</v>
      </c>
      <c r="D655" s="4" t="s">
        <v>249</v>
      </c>
      <c r="E655" s="4" t="str">
        <f>IF(COUNTIF($E$2:E654,"Begin: " &amp; C655 &amp; "-" &amp; D655 &amp; "-" &amp; H655)=0,"Begin: " &amp; C655 &amp; "-" &amp; D655 &amp; "-" &amp; H655,IF((C655 &amp; "-" &amp; D655 &amp; "-" &amp; H655)&lt;&gt;(C656 &amp; "-" &amp; D656 &amp; "-" &amp; H656),"End: " &amp; C655 &amp; "-" &amp; D655 &amp; "-" &amp; H655,""))</f>
        <v/>
      </c>
      <c r="F655" s="4" t="str">
        <f t="shared" si="107"/>
        <v>Wall Street Journal-Crude Oil-03-2014</v>
      </c>
      <c r="G655" s="7">
        <v>41711</v>
      </c>
      <c r="H655" s="7" t="str">
        <f t="shared" si="110"/>
        <v>03-2014</v>
      </c>
      <c r="I655" s="7" t="str">
        <f t="shared" ca="1" si="111"/>
        <v>Wall Street Journal: Univ of Central FL-Crude Oil-03-2014</v>
      </c>
      <c r="J655" s="4" t="str">
        <f t="shared" ca="1" si="108"/>
        <v>Crude Oil-Univ of Central FL:03-2014</v>
      </c>
      <c r="K655" t="s">
        <v>235</v>
      </c>
      <c r="BQ655">
        <v>100.75</v>
      </c>
      <c r="BS655">
        <v>96.25</v>
      </c>
      <c r="BU655">
        <v>90.5</v>
      </c>
      <c r="BW655">
        <v>89.85</v>
      </c>
    </row>
    <row r="656" spans="1:75" x14ac:dyDescent="0.55000000000000004">
      <c r="A656" s="4" t="str">
        <f t="shared" ca="1" si="109"/>
        <v>California State University</v>
      </c>
      <c r="B656" s="4" t="str">
        <f t="shared" si="106"/>
        <v>Sung Won Sohn</v>
      </c>
      <c r="C656" s="4" t="s">
        <v>246</v>
      </c>
      <c r="D656" s="4" t="s">
        <v>249</v>
      </c>
      <c r="E656" s="4" t="str">
        <f>IF(COUNTIF($E$2:E655,"Begin: " &amp; C656 &amp; "-" &amp; D656 &amp; "-" &amp; H656)=0,"Begin: " &amp; C656 &amp; "-" &amp; D656 &amp; "-" &amp; H656,IF((C656 &amp; "-" &amp; D656 &amp; "-" &amp; H656)&lt;&gt;(C657 &amp; "-" &amp; D657 &amp; "-" &amp; H657),"End: " &amp; C656 &amp; "-" &amp; D656 &amp; "-" &amp; H656,""))</f>
        <v/>
      </c>
      <c r="F656" s="4" t="str">
        <f t="shared" si="107"/>
        <v>Wall Street Journal-Crude Oil-03-2014</v>
      </c>
      <c r="G656" s="7">
        <v>41711</v>
      </c>
      <c r="H656" s="7" t="str">
        <f t="shared" si="110"/>
        <v>03-2014</v>
      </c>
      <c r="I656" s="7" t="str">
        <f t="shared" ca="1" si="111"/>
        <v>Wall Street Journal: California State University-Crude Oil-03-2014</v>
      </c>
      <c r="J656" s="4" t="str">
        <f t="shared" ca="1" si="108"/>
        <v>Crude Oil-California State University:03-2014</v>
      </c>
      <c r="K656" t="s">
        <v>236</v>
      </c>
      <c r="BQ656">
        <v>95</v>
      </c>
      <c r="BS656">
        <v>93</v>
      </c>
      <c r="BU656">
        <v>89</v>
      </c>
      <c r="BW656">
        <v>86</v>
      </c>
    </row>
    <row r="657" spans="1:75" x14ac:dyDescent="0.55000000000000004">
      <c r="A657" s="4" t="str">
        <f t="shared" ca="1" si="109"/>
        <v>CSFB</v>
      </c>
      <c r="B657" s="4" t="str">
        <f t="shared" si="106"/>
        <v>Neal Soss</v>
      </c>
      <c r="C657" s="4" t="s">
        <v>246</v>
      </c>
      <c r="D657" s="4" t="s">
        <v>249</v>
      </c>
      <c r="E657" s="4" t="str">
        <f>IF(COUNTIF($E$2:E656,"Begin: " &amp; C657 &amp; "-" &amp; D657 &amp; "-" &amp; H657)=0,"Begin: " &amp; C657 &amp; "-" &amp; D657 &amp; "-" &amp; H657,IF((C657 &amp; "-" &amp; D657 &amp; "-" &amp; H657)&lt;&gt;(C658 &amp; "-" &amp; D658 &amp; "-" &amp; H658),"End: " &amp; C657 &amp; "-" &amp; D657 &amp; "-" &amp; H657,""))</f>
        <v/>
      </c>
      <c r="F657" s="4" t="str">
        <f t="shared" si="107"/>
        <v>Wall Street Journal-Crude Oil-03-2014</v>
      </c>
      <c r="G657" s="7">
        <v>41711</v>
      </c>
      <c r="H657" s="7" t="str">
        <f t="shared" si="110"/>
        <v>03-2014</v>
      </c>
      <c r="I657" s="7" t="str">
        <f t="shared" ca="1" si="111"/>
        <v>Wall Street Journal: CSFB-Crude Oil-03-2014</v>
      </c>
      <c r="J657" s="4" t="str">
        <f t="shared" ca="1" si="108"/>
        <v>Crude Oil-CSFB:03-2014</v>
      </c>
      <c r="K657" t="s">
        <v>237</v>
      </c>
    </row>
    <row r="658" spans="1:75" x14ac:dyDescent="0.55000000000000004">
      <c r="A658" s="4" t="str">
        <f t="shared" ca="1" si="109"/>
        <v>Pierpont Securities</v>
      </c>
      <c r="B658" s="4" t="str">
        <f t="shared" si="106"/>
        <v>Stephen Stanley</v>
      </c>
      <c r="C658" s="4" t="s">
        <v>246</v>
      </c>
      <c r="D658" s="4" t="s">
        <v>249</v>
      </c>
      <c r="E658" s="4" t="str">
        <f>IF(COUNTIF($E$2:E657,"Begin: " &amp; C658 &amp; "-" &amp; D658 &amp; "-" &amp; H658)=0,"Begin: " &amp; C658 &amp; "-" &amp; D658 &amp; "-" &amp; H658,IF((C658 &amp; "-" &amp; D658 &amp; "-" &amp; H658)&lt;&gt;(C659 &amp; "-" &amp; D659 &amp; "-" &amp; H659),"End: " &amp; C658 &amp; "-" &amp; D658 &amp; "-" &amp; H658,""))</f>
        <v/>
      </c>
      <c r="F658" s="4" t="str">
        <f t="shared" si="107"/>
        <v>Wall Street Journal-Crude Oil-03-2014</v>
      </c>
      <c r="G658" s="7">
        <v>41711</v>
      </c>
      <c r="H658" s="7" t="str">
        <f t="shared" si="110"/>
        <v>03-2014</v>
      </c>
      <c r="I658" s="7" t="str">
        <f t="shared" ca="1" si="111"/>
        <v>Wall Street Journal: Pierpont Securities-Crude Oil-03-2014</v>
      </c>
      <c r="J658" s="4" t="str">
        <f t="shared" ca="1" si="108"/>
        <v>Crude Oil-Pierpont Securities:03-2014</v>
      </c>
      <c r="K658" t="s">
        <v>238</v>
      </c>
      <c r="BQ658">
        <v>105</v>
      </c>
      <c r="BS658">
        <v>100</v>
      </c>
      <c r="BU658">
        <v>110</v>
      </c>
      <c r="BW658">
        <v>105</v>
      </c>
    </row>
    <row r="659" spans="1:75" x14ac:dyDescent="0.55000000000000004">
      <c r="A659" s="4" t="str">
        <f t="shared" ca="1" si="109"/>
        <v>Economic Analysis Associates Inc.</v>
      </c>
      <c r="B659" s="4" t="str">
        <f t="shared" si="106"/>
        <v>Susan M. Sterne</v>
      </c>
      <c r="C659" s="4" t="s">
        <v>246</v>
      </c>
      <c r="D659" s="4" t="s">
        <v>249</v>
      </c>
      <c r="E659" s="4" t="str">
        <f>IF(COUNTIF($E$2:E658,"Begin: " &amp; C659 &amp; "-" &amp; D659 &amp; "-" &amp; H659)=0,"Begin: " &amp; C659 &amp; "-" &amp; D659 &amp; "-" &amp; H659,IF((C659 &amp; "-" &amp; D659 &amp; "-" &amp; H659)&lt;&gt;(C660 &amp; "-" &amp; D660 &amp; "-" &amp; H660),"End: " &amp; C659 &amp; "-" &amp; D659 &amp; "-" &amp; H659,""))</f>
        <v/>
      </c>
      <c r="F659" s="4" t="str">
        <f t="shared" si="107"/>
        <v>Wall Street Journal-Crude Oil-03-2014</v>
      </c>
      <c r="G659" s="7">
        <v>41711</v>
      </c>
      <c r="H659" s="7" t="str">
        <f t="shared" si="110"/>
        <v>03-2014</v>
      </c>
      <c r="I659" s="7" t="str">
        <f t="shared" ca="1" si="111"/>
        <v>Wall Street Journal: Economic Analysis Associates Inc.-Crude Oil-03-2014</v>
      </c>
      <c r="J659" s="4" t="str">
        <f t="shared" ca="1" si="108"/>
        <v>Crude Oil-Economic Analysis Associates Inc.:03-2014</v>
      </c>
      <c r="K659" t="s">
        <v>239</v>
      </c>
      <c r="BQ659">
        <v>105</v>
      </c>
      <c r="BS659">
        <v>100</v>
      </c>
      <c r="BU659">
        <v>98</v>
      </c>
      <c r="BW659">
        <v>96</v>
      </c>
    </row>
    <row r="660" spans="1:75" x14ac:dyDescent="0.55000000000000004">
      <c r="A660" s="4" t="str">
        <f t="shared" ca="1" si="109"/>
        <v>Mesirow Financial</v>
      </c>
      <c r="B660" s="4" t="str">
        <f t="shared" si="106"/>
        <v>Diane Swonk</v>
      </c>
      <c r="C660" s="4" t="s">
        <v>246</v>
      </c>
      <c r="D660" s="4" t="s">
        <v>249</v>
      </c>
      <c r="E660" s="4" t="str">
        <f>IF(COUNTIF($E$2:E659,"Begin: " &amp; C660 &amp; "-" &amp; D660 &amp; "-" &amp; H660)=0,"Begin: " &amp; C660 &amp; "-" &amp; D660 &amp; "-" &amp; H660,IF((C660 &amp; "-" &amp; D660 &amp; "-" &amp; H660)&lt;&gt;(C661 &amp; "-" &amp; D661 &amp; "-" &amp; H661),"End: " &amp; C660 &amp; "-" &amp; D660 &amp; "-" &amp; H660,""))</f>
        <v/>
      </c>
      <c r="F660" s="4" t="str">
        <f t="shared" si="107"/>
        <v>Wall Street Journal-Crude Oil-03-2014</v>
      </c>
      <c r="G660" s="7">
        <v>41711</v>
      </c>
      <c r="H660" s="7" t="str">
        <f t="shared" si="110"/>
        <v>03-2014</v>
      </c>
      <c r="I660" s="7" t="str">
        <f t="shared" ca="1" si="111"/>
        <v>Wall Street Journal: Mesirow Financial-Crude Oil-03-2014</v>
      </c>
      <c r="J660" s="4" t="str">
        <f t="shared" ca="1" si="108"/>
        <v>Crude Oil-Mesirow Financial:03-2014</v>
      </c>
      <c r="K660" t="s">
        <v>240</v>
      </c>
      <c r="BQ660">
        <v>90</v>
      </c>
      <c r="BS660">
        <v>92</v>
      </c>
      <c r="BU660">
        <v>90</v>
      </c>
      <c r="BW660">
        <v>85</v>
      </c>
    </row>
    <row r="661" spans="1:75" x14ac:dyDescent="0.55000000000000004">
      <c r="A661" s="4" t="str">
        <f t="shared" ca="1" si="109"/>
        <v>The Northern Trust</v>
      </c>
      <c r="B661" s="4" t="str">
        <f t="shared" si="106"/>
        <v xml:space="preserve">Carl Tannenbaum </v>
      </c>
      <c r="C661" s="4" t="s">
        <v>246</v>
      </c>
      <c r="D661" s="4" t="s">
        <v>249</v>
      </c>
      <c r="E661" s="4" t="str">
        <f>IF(COUNTIF($E$2:E660,"Begin: " &amp; C661 &amp; "-" &amp; D661 &amp; "-" &amp; H661)=0,"Begin: " &amp; C661 &amp; "-" &amp; D661 &amp; "-" &amp; H661,IF((C661 &amp; "-" &amp; D661 &amp; "-" &amp; H661)&lt;&gt;(C662 &amp; "-" &amp; D662 &amp; "-" &amp; H662),"End: " &amp; C661 &amp; "-" &amp; D661 &amp; "-" &amp; H661,""))</f>
        <v/>
      </c>
      <c r="F661" s="4" t="str">
        <f t="shared" si="107"/>
        <v>Wall Street Journal-Crude Oil-03-2014</v>
      </c>
      <c r="G661" s="7">
        <v>41711</v>
      </c>
      <c r="H661" s="7" t="str">
        <f t="shared" si="110"/>
        <v>03-2014</v>
      </c>
      <c r="I661" s="7" t="str">
        <f t="shared" ca="1" si="111"/>
        <v>Wall Street Journal: The Northern Trust-Crude Oil-03-2014</v>
      </c>
      <c r="J661" s="4" t="str">
        <f t="shared" ca="1" si="108"/>
        <v>Crude Oil-The Northern Trust:03-2014</v>
      </c>
      <c r="K661" t="s">
        <v>241</v>
      </c>
    </row>
    <row r="662" spans="1:75" x14ac:dyDescent="0.55000000000000004">
      <c r="A662" s="4" t="str">
        <f t="shared" ca="1" si="109"/>
        <v>The Conference Board</v>
      </c>
      <c r="B662" s="4" t="str">
        <f t="shared" si="106"/>
        <v>Bart van Ark</v>
      </c>
      <c r="C662" s="4" t="s">
        <v>246</v>
      </c>
      <c r="D662" s="4" t="s">
        <v>249</v>
      </c>
      <c r="E662" s="4" t="str">
        <f>IF(COUNTIF($E$2:E661,"Begin: " &amp; C662 &amp; "-" &amp; D662 &amp; "-" &amp; H662)=0,"Begin: " &amp; C662 &amp; "-" &amp; D662 &amp; "-" &amp; H662,IF((C662 &amp; "-" &amp; D662 &amp; "-" &amp; H662)&lt;&gt;(C663 &amp; "-" &amp; D663 &amp; "-" &amp; H663),"End: " &amp; C662 &amp; "-" &amp; D662 &amp; "-" &amp; H662,""))</f>
        <v/>
      </c>
      <c r="F662" s="4" t="str">
        <f t="shared" si="107"/>
        <v>Wall Street Journal-Crude Oil-03-2014</v>
      </c>
      <c r="G662" s="7">
        <v>41711</v>
      </c>
      <c r="H662" s="7" t="str">
        <f t="shared" si="110"/>
        <v>03-2014</v>
      </c>
      <c r="I662" s="7" t="str">
        <f t="shared" ca="1" si="111"/>
        <v>Wall Street Journal: The Conference Board-Crude Oil-03-2014</v>
      </c>
      <c r="J662" s="4" t="str">
        <f t="shared" ca="1" si="108"/>
        <v>Crude Oil-The Conference Board:03-2014</v>
      </c>
      <c r="K662" t="s">
        <v>242</v>
      </c>
    </row>
    <row r="663" spans="1:75" x14ac:dyDescent="0.55000000000000004">
      <c r="A663" s="4" t="str">
        <f t="shared" ca="1" si="109"/>
        <v>First Trust Adv.</v>
      </c>
      <c r="B663" s="4" t="str">
        <f t="shared" si="106"/>
        <v>Brian S. Wesbury/ Robert Stein</v>
      </c>
      <c r="C663" s="4" t="s">
        <v>246</v>
      </c>
      <c r="D663" s="4" t="s">
        <v>249</v>
      </c>
      <c r="E663" s="4" t="str">
        <f>IF(COUNTIF($E$2:E662,"Begin: " &amp; C663 &amp; "-" &amp; D663 &amp; "-" &amp; H663)=0,"Begin: " &amp; C663 &amp; "-" &amp; D663 &amp; "-" &amp; H663,IF((C663 &amp; "-" &amp; D663 &amp; "-" &amp; H663)&lt;&gt;(C664 &amp; "-" &amp; D664 &amp; "-" &amp; H664),"End: " &amp; C663 &amp; "-" &amp; D663 &amp; "-" &amp; H663,""))</f>
        <v/>
      </c>
      <c r="F663" s="4" t="str">
        <f t="shared" si="107"/>
        <v>Wall Street Journal-Crude Oil-03-2014</v>
      </c>
      <c r="G663" s="7">
        <v>41711</v>
      </c>
      <c r="H663" s="7" t="str">
        <f t="shared" si="110"/>
        <v>03-2014</v>
      </c>
      <c r="I663" s="7" t="str">
        <f t="shared" ca="1" si="111"/>
        <v>Wall Street Journal: First Trust Adv.-Crude Oil-03-2014</v>
      </c>
      <c r="J663" s="4" t="str">
        <f t="shared" ca="1" si="108"/>
        <v>Crude Oil-First Trust Adv.:03-2014</v>
      </c>
      <c r="K663" t="s">
        <v>243</v>
      </c>
      <c r="BQ663">
        <v>99</v>
      </c>
      <c r="BS663">
        <v>95</v>
      </c>
      <c r="BU663">
        <v>95</v>
      </c>
      <c r="BW663">
        <v>95</v>
      </c>
    </row>
    <row r="664" spans="1:75" x14ac:dyDescent="0.55000000000000004">
      <c r="A664" s="4" t="str">
        <f t="shared" ca="1" si="109"/>
        <v>The Heritage Foundation</v>
      </c>
      <c r="B664" s="4" t="str">
        <f t="shared" si="106"/>
        <v>William T. Wilson</v>
      </c>
      <c r="C664" s="4" t="s">
        <v>246</v>
      </c>
      <c r="D664" s="4" t="s">
        <v>249</v>
      </c>
      <c r="E664" s="4" t="str">
        <f>IF(COUNTIF($E$2:E663,"Begin: " &amp; C664 &amp; "-" &amp; D664 &amp; "-" &amp; H664)=0,"Begin: " &amp; C664 &amp; "-" &amp; D664 &amp; "-" &amp; H664,IF((C664 &amp; "-" &amp; D664 &amp; "-" &amp; H664)&lt;&gt;(C665 &amp; "-" &amp; D665 &amp; "-" &amp; H665),"End: " &amp; C664 &amp; "-" &amp; D664 &amp; "-" &amp; H664,""))</f>
        <v/>
      </c>
      <c r="F664" s="4" t="str">
        <f t="shared" si="107"/>
        <v>Wall Street Journal-Crude Oil-03-2014</v>
      </c>
      <c r="G664" s="7">
        <v>41711</v>
      </c>
      <c r="H664" s="7" t="str">
        <f t="shared" si="110"/>
        <v>03-2014</v>
      </c>
      <c r="I664" s="7" t="str">
        <f t="shared" ca="1" si="111"/>
        <v>Wall Street Journal: The Heritage Foundation-Crude Oil-03-2014</v>
      </c>
      <c r="J664" s="4" t="str">
        <f t="shared" ca="1" si="108"/>
        <v>Crude Oil-The Heritage Foundation:03-2014</v>
      </c>
      <c r="K664" t="s">
        <v>244</v>
      </c>
      <c r="BQ664">
        <v>102</v>
      </c>
      <c r="BS664">
        <v>105</v>
      </c>
      <c r="BU664">
        <v>107</v>
      </c>
      <c r="BW664">
        <v>108</v>
      </c>
    </row>
    <row r="665" spans="1:75" x14ac:dyDescent="0.55000000000000004">
      <c r="A665" s="4" t="str">
        <f t="shared" ca="1" si="109"/>
        <v>National Association of Realtors</v>
      </c>
      <c r="B665" s="4" t="str">
        <f t="shared" si="106"/>
        <v>Lawrence Yun</v>
      </c>
      <c r="C665" s="4" t="s">
        <v>246</v>
      </c>
      <c r="D665" s="4" t="s">
        <v>249</v>
      </c>
      <c r="E665" s="4" t="str">
        <f>IF(COUNTIF($E$2:E664,"Begin: " &amp; C665 &amp; "-" &amp; D665 &amp; "-" &amp; H665)=0,"Begin: " &amp; C665 &amp; "-" &amp; D665 &amp; "-" &amp; H665,IF((C665 &amp; "-" &amp; D665 &amp; "-" &amp; H665)&lt;&gt;(C666 &amp; "-" &amp; D666 &amp; "-" &amp; H666),"End: " &amp; C665 &amp; "-" &amp; D665 &amp; "-" &amp; H665,""))</f>
        <v>End: Wall Street Journal-Crude Oil-03-2014</v>
      </c>
      <c r="F665" s="4" t="str">
        <f t="shared" si="107"/>
        <v>Wall Street Journal-Crude Oil-03-2014</v>
      </c>
      <c r="G665" s="7">
        <v>41711</v>
      </c>
      <c r="H665" s="7" t="str">
        <f t="shared" si="110"/>
        <v>03-2014</v>
      </c>
      <c r="I665" s="7" t="str">
        <f t="shared" ca="1" si="111"/>
        <v>Wall Street Journal: National Association of Realtors-Crude Oil-03-2014</v>
      </c>
      <c r="J665" s="4" t="str">
        <f t="shared" ca="1" si="108"/>
        <v>Crude Oil-National Association of Realtors:03-2014</v>
      </c>
      <c r="K665" t="s">
        <v>245</v>
      </c>
      <c r="BQ665">
        <v>100</v>
      </c>
      <c r="BS665">
        <v>95</v>
      </c>
      <c r="BU665">
        <v>95</v>
      </c>
      <c r="BW665">
        <v>95</v>
      </c>
    </row>
    <row r="666" spans="1:75" x14ac:dyDescent="0.55000000000000004">
      <c r="A666" s="4" t="str">
        <f t="shared" ca="1" si="109"/>
        <v>4Cast</v>
      </c>
      <c r="B666" s="4" t="str">
        <f t="shared" ref="B666" si="112">MID(K666,FIND(":",K666,1)+2,LEN(K666)-FIND(":",K666,1))</f>
        <v>D. Sloan</v>
      </c>
      <c r="C666" s="4" t="s">
        <v>88</v>
      </c>
      <c r="D666" s="4" t="s">
        <v>248</v>
      </c>
      <c r="E666" s="4" t="str">
        <f>IF(COUNTIF($E$2:E665,"Begin: " &amp; C666 &amp; "-" &amp; D666 &amp; "-" &amp; H666)=0,"Begin: " &amp; C666 &amp; "-" &amp; D666 &amp; "-" &amp; H666,IF((C666 &amp; "-" &amp; D666 &amp; "-" &amp; H666)&lt;&gt;(C667 &amp; "-" &amp; D667 &amp; "-" &amp; H667),"End: " &amp; C666 &amp; "-" &amp; D666 &amp; "-" &amp; H666,""))</f>
        <v>Begin: Bloomberg-GDP-03-2014</v>
      </c>
      <c r="F666" s="4" t="str">
        <f t="shared" ref="F666" si="113">C666 &amp; "-" &amp; D666 &amp; "-" &amp; H666</f>
        <v>Bloomberg-GDP-03-2014</v>
      </c>
      <c r="G666" s="7">
        <v>41711</v>
      </c>
      <c r="H666" s="7" t="str">
        <f t="shared" ref="H666" si="114">TEXT(MONTH(G666),"00") &amp; "-" &amp; TEXT(YEAR(G666),"0000")</f>
        <v>03-2014</v>
      </c>
      <c r="I666" s="7" t="str">
        <f t="shared" ca="1" si="111"/>
        <v>Bloomberg: 4Cast-GDP-03-2014</v>
      </c>
      <c r="J666" s="4" t="str">
        <f t="shared" ref="J666" ca="1" si="115">D666 &amp; "-" &amp; A666 &amp; ":" &amp; TEXT(MONTH(G666),"00") &amp; "-" &amp; TEXT(YEAR(G666),"0000")</f>
        <v>GDP-4Cast:03-2014</v>
      </c>
      <c r="K666" t="s">
        <v>185</v>
      </c>
      <c r="BP666">
        <v>0.01</v>
      </c>
      <c r="BQ666">
        <v>0.03</v>
      </c>
      <c r="BR666">
        <v>3.5999999999999997E-2</v>
      </c>
      <c r="BS666">
        <v>4.1000000000000002E-2</v>
      </c>
    </row>
    <row r="667" spans="1:75" x14ac:dyDescent="0.55000000000000004">
      <c r="A667" s="4" t="str">
        <f t="shared" ca="1" si="109"/>
        <v>ABN Amro</v>
      </c>
      <c r="B667" s="4" t="str">
        <f t="shared" ref="B667:B730" si="116">MID(K667,FIND(":",K667,1)+2,LEN(K667)-FIND(":",K667,1))</f>
        <v>P. de Bruin</v>
      </c>
      <c r="C667" s="4" t="s">
        <v>88</v>
      </c>
      <c r="D667" s="4" t="s">
        <v>248</v>
      </c>
      <c r="E667" s="4" t="str">
        <f>IF(COUNTIF($E$2:E666,"Begin: " &amp; C667 &amp; "-" &amp; D667 &amp; "-" &amp; H667)=0,"Begin: " &amp; C667 &amp; "-" &amp; D667 &amp; "-" &amp; H667,IF((C667 &amp; "-" &amp; D667 &amp; "-" &amp; H667)&lt;&gt;(C668 &amp; "-" &amp; D668 &amp; "-" &amp; H668),"End: " &amp; C667 &amp; "-" &amp; D667 &amp; "-" &amp; H667,""))</f>
        <v/>
      </c>
      <c r="F667" s="4" t="str">
        <f t="shared" ref="F667:F730" si="117">C667 &amp; "-" &amp; D667 &amp; "-" &amp; H667</f>
        <v>Bloomberg-GDP-03-2014</v>
      </c>
      <c r="G667" s="7">
        <v>41711</v>
      </c>
      <c r="H667" s="7" t="str">
        <f t="shared" ref="H667:H730" si="118">TEXT(MONTH(G667),"00") &amp; "-" &amp; TEXT(YEAR(G667),"0000")</f>
        <v>03-2014</v>
      </c>
      <c r="I667" s="7" t="str">
        <f t="shared" ca="1" si="111"/>
        <v>Bloomberg: ABN Amro-GDP-03-2014</v>
      </c>
      <c r="J667" s="4" t="str">
        <f t="shared" ref="J667:J730" ca="1" si="119">D667 &amp; "-" &amp; A667 &amp; ":" &amp; TEXT(MONTH(G667),"00") &amp; "-" &amp; TEXT(YEAR(G667),"0000")</f>
        <v>GDP-ABN Amro:03-2014</v>
      </c>
      <c r="K667" t="s">
        <v>1</v>
      </c>
      <c r="BP667" t="s">
        <v>2</v>
      </c>
      <c r="BQ667" t="s">
        <v>2</v>
      </c>
      <c r="BR667" t="s">
        <v>2</v>
      </c>
      <c r="BS667" t="s">
        <v>2</v>
      </c>
    </row>
    <row r="668" spans="1:75" x14ac:dyDescent="0.55000000000000004">
      <c r="A668" s="4" t="str">
        <f t="shared" ca="1" si="109"/>
        <v>Action Economics</v>
      </c>
      <c r="B668" s="4" t="str">
        <f t="shared" si="116"/>
        <v>M. Englund</v>
      </c>
      <c r="C668" s="4" t="s">
        <v>88</v>
      </c>
      <c r="D668" s="4" t="s">
        <v>248</v>
      </c>
      <c r="E668" s="4" t="str">
        <f>IF(COUNTIF($E$2:E667,"Begin: " &amp; C668 &amp; "-" &amp; D668 &amp; "-" &amp; H668)=0,"Begin: " &amp; C668 &amp; "-" &amp; D668 &amp; "-" &amp; H668,IF((C668 &amp; "-" &amp; D668 &amp; "-" &amp; H668)&lt;&gt;(C669 &amp; "-" &amp; D669 &amp; "-" &amp; H669),"End: " &amp; C668 &amp; "-" &amp; D668 &amp; "-" &amp; H668,""))</f>
        <v/>
      </c>
      <c r="F668" s="4" t="str">
        <f t="shared" si="117"/>
        <v>Bloomberg-GDP-03-2014</v>
      </c>
      <c r="G668" s="7">
        <v>41711</v>
      </c>
      <c r="H668" s="7" t="str">
        <f t="shared" si="118"/>
        <v>03-2014</v>
      </c>
      <c r="I668" s="7" t="str">
        <f t="shared" ca="1" si="111"/>
        <v>Bloomberg: Action Economics-GDP-03-2014</v>
      </c>
      <c r="J668" s="4" t="str">
        <f t="shared" ca="1" si="119"/>
        <v>GDP-Action Economics:03-2014</v>
      </c>
      <c r="K668" t="s">
        <v>3</v>
      </c>
      <c r="BP668">
        <v>0.02</v>
      </c>
      <c r="BQ668">
        <v>2.8000000000000001E-2</v>
      </c>
      <c r="BR668">
        <v>3.1E-2</v>
      </c>
      <c r="BS668">
        <v>3.1E-2</v>
      </c>
    </row>
    <row r="669" spans="1:75" x14ac:dyDescent="0.55000000000000004">
      <c r="A669" s="4" t="str">
        <f t="shared" ca="1" si="109"/>
        <v>Allianz</v>
      </c>
      <c r="B669" s="4" t="str">
        <f t="shared" si="116"/>
        <v/>
      </c>
      <c r="C669" s="4" t="s">
        <v>88</v>
      </c>
      <c r="D669" s="4" t="s">
        <v>248</v>
      </c>
      <c r="E669" s="4" t="str">
        <f>IF(COUNTIF($E$2:E668,"Begin: " &amp; C669 &amp; "-" &amp; D669 &amp; "-" &amp; H669)=0,"Begin: " &amp; C669 &amp; "-" &amp; D669 &amp; "-" &amp; H669,IF((C669 &amp; "-" &amp; D669 &amp; "-" &amp; H669)&lt;&gt;(C670 &amp; "-" &amp; D670 &amp; "-" &amp; H670),"End: " &amp; C669 &amp; "-" &amp; D669 &amp; "-" &amp; H669,""))</f>
        <v/>
      </c>
      <c r="F669" s="4" t="str">
        <f t="shared" si="117"/>
        <v>Bloomberg-GDP-03-2014</v>
      </c>
      <c r="G669" s="7">
        <v>41711</v>
      </c>
      <c r="H669" s="7" t="str">
        <f t="shared" si="118"/>
        <v>03-2014</v>
      </c>
      <c r="I669" s="7" t="str">
        <f t="shared" ca="1" si="111"/>
        <v>Bloomberg: Allianz-GDP-03-2014</v>
      </c>
      <c r="J669" s="4" t="str">
        <f t="shared" ca="1" si="119"/>
        <v>GDP-Allianz:03-2014</v>
      </c>
      <c r="K669" t="s">
        <v>183</v>
      </c>
      <c r="BP669">
        <v>2.1999999999999999E-2</v>
      </c>
      <c r="BQ669">
        <v>3.2000000000000001E-2</v>
      </c>
      <c r="BR669">
        <v>2.8000000000000001E-2</v>
      </c>
      <c r="BS669">
        <v>2.7E-2</v>
      </c>
    </row>
    <row r="670" spans="1:75" x14ac:dyDescent="0.55000000000000004">
      <c r="A670" s="4" t="str">
        <f t="shared" ca="1" si="109"/>
        <v>Ameriprise Financial</v>
      </c>
      <c r="B670" s="4" t="str">
        <f t="shared" si="116"/>
        <v>R. Price</v>
      </c>
      <c r="C670" s="4" t="s">
        <v>88</v>
      </c>
      <c r="D670" s="4" t="s">
        <v>248</v>
      </c>
      <c r="E670" s="4" t="str">
        <f>IF(COUNTIF($E$2:E669,"Begin: " &amp; C670 &amp; "-" &amp; D670 &amp; "-" &amp; H670)=0,"Begin: " &amp; C670 &amp; "-" &amp; D670 &amp; "-" &amp; H670,IF((C670 &amp; "-" &amp; D670 &amp; "-" &amp; H670)&lt;&gt;(C671 &amp; "-" &amp; D671 &amp; "-" &amp; H671),"End: " &amp; C670 &amp; "-" &amp; D670 &amp; "-" &amp; H670,""))</f>
        <v/>
      </c>
      <c r="F670" s="4" t="str">
        <f t="shared" si="117"/>
        <v>Bloomberg-GDP-03-2014</v>
      </c>
      <c r="G670" s="7">
        <v>41711</v>
      </c>
      <c r="H670" s="7" t="str">
        <f t="shared" si="118"/>
        <v>03-2014</v>
      </c>
      <c r="I670" s="7" t="str">
        <f t="shared" ca="1" si="111"/>
        <v>Bloomberg: Ameriprise Financial-GDP-03-2014</v>
      </c>
      <c r="J670" s="4" t="str">
        <f t="shared" ca="1" si="119"/>
        <v>GDP-Ameriprise Financial:03-2014</v>
      </c>
      <c r="K670" t="s">
        <v>71</v>
      </c>
      <c r="BP670">
        <v>1.4999999999999999E-2</v>
      </c>
      <c r="BQ670">
        <v>3.2000000000000001E-2</v>
      </c>
      <c r="BR670">
        <v>3.5000000000000003E-2</v>
      </c>
      <c r="BS670">
        <v>0.04</v>
      </c>
    </row>
    <row r="671" spans="1:75" x14ac:dyDescent="0.55000000000000004">
      <c r="A671" s="4" t="str">
        <f t="shared" ca="1" si="109"/>
        <v>Banca Aletti &amp; C</v>
      </c>
      <c r="B671" s="4" t="str">
        <f t="shared" si="116"/>
        <v>F. Panelli</v>
      </c>
      <c r="C671" s="4" t="s">
        <v>88</v>
      </c>
      <c r="D671" s="4" t="s">
        <v>248</v>
      </c>
      <c r="E671" s="4" t="str">
        <f>IF(COUNTIF($E$2:E670,"Begin: " &amp; C671 &amp; "-" &amp; D671 &amp; "-" &amp; H671)=0,"Begin: " &amp; C671 &amp; "-" &amp; D671 &amp; "-" &amp; H671,IF((C671 &amp; "-" &amp; D671 &amp; "-" &amp; H671)&lt;&gt;(C672 &amp; "-" &amp; D672 &amp; "-" &amp; H672),"End: " &amp; C671 &amp; "-" &amp; D671 &amp; "-" &amp; H671,""))</f>
        <v/>
      </c>
      <c r="F671" s="4" t="str">
        <f t="shared" si="117"/>
        <v>Bloomberg-GDP-03-2014</v>
      </c>
      <c r="G671" s="7">
        <v>41711</v>
      </c>
      <c r="H671" s="7" t="str">
        <f t="shared" si="118"/>
        <v>03-2014</v>
      </c>
      <c r="I671" s="7" t="str">
        <f t="shared" ca="1" si="111"/>
        <v>Bloomberg: Banca Aletti &amp; C-GDP-03-2014</v>
      </c>
      <c r="J671" s="4" t="str">
        <f t="shared" ca="1" si="119"/>
        <v>GDP-Banca Aletti &amp; C:03-2014</v>
      </c>
      <c r="K671" t="s">
        <v>4</v>
      </c>
      <c r="BP671">
        <v>1.7999999999999999E-2</v>
      </c>
      <c r="BQ671">
        <v>2.7E-2</v>
      </c>
      <c r="BR671">
        <v>2.9000000000000001E-2</v>
      </c>
      <c r="BS671">
        <v>2.9000000000000001E-2</v>
      </c>
    </row>
    <row r="672" spans="1:75" x14ac:dyDescent="0.55000000000000004">
      <c r="A672" s="4" t="str">
        <f t="shared" ca="1" si="109"/>
        <v>Bank of the West</v>
      </c>
      <c r="B672" s="4" t="str">
        <f t="shared" si="116"/>
        <v>S. Anderson</v>
      </c>
      <c r="C672" s="4" t="s">
        <v>88</v>
      </c>
      <c r="D672" s="4" t="s">
        <v>248</v>
      </c>
      <c r="E672" s="4" t="str">
        <f>IF(COUNTIF($E$2:E671,"Begin: " &amp; C672 &amp; "-" &amp; D672 &amp; "-" &amp; H672)=0,"Begin: " &amp; C672 &amp; "-" &amp; D672 &amp; "-" &amp; H672,IF((C672 &amp; "-" &amp; D672 &amp; "-" &amp; H672)&lt;&gt;(C673 &amp; "-" &amp; D673 &amp; "-" &amp; H673),"End: " &amp; C672 &amp; "-" &amp; D672 &amp; "-" &amp; H672,""))</f>
        <v/>
      </c>
      <c r="F672" s="4" t="str">
        <f t="shared" si="117"/>
        <v>Bloomberg-GDP-03-2014</v>
      </c>
      <c r="G672" s="7">
        <v>41711</v>
      </c>
      <c r="H672" s="7" t="str">
        <f t="shared" si="118"/>
        <v>03-2014</v>
      </c>
      <c r="I672" s="7" t="str">
        <f t="shared" ca="1" si="111"/>
        <v>Bloomberg: Bank of the West-GDP-03-2014</v>
      </c>
      <c r="J672" s="4" t="str">
        <f t="shared" ca="1" si="119"/>
        <v>GDP-Bank of the West:03-2014</v>
      </c>
      <c r="K672" t="s">
        <v>5</v>
      </c>
      <c r="BP672">
        <v>1.4999999999999999E-2</v>
      </c>
      <c r="BQ672">
        <v>0.03</v>
      </c>
      <c r="BR672">
        <v>3.1E-2</v>
      </c>
      <c r="BS672">
        <v>3.3000000000000002E-2</v>
      </c>
    </row>
    <row r="673" spans="1:71" x14ac:dyDescent="0.55000000000000004">
      <c r="A673" s="4" t="str">
        <f t="shared" ca="1" si="109"/>
        <v>Bank Tokyo-Mitsubishi</v>
      </c>
      <c r="B673" s="4" t="str">
        <f t="shared" si="116"/>
        <v>Rupkey</v>
      </c>
      <c r="C673" s="4" t="s">
        <v>88</v>
      </c>
      <c r="D673" s="4" t="s">
        <v>248</v>
      </c>
      <c r="E673" s="4" t="str">
        <f>IF(COUNTIF($E$2:E672,"Begin: " &amp; C673 &amp; "-" &amp; D673 &amp; "-" &amp; H673)=0,"Begin: " &amp; C673 &amp; "-" &amp; D673 &amp; "-" &amp; H673,IF((C673 &amp; "-" &amp; D673 &amp; "-" &amp; H673)&lt;&gt;(C674 &amp; "-" &amp; D674 &amp; "-" &amp; H674),"End: " &amp; C673 &amp; "-" &amp; D673 &amp; "-" &amp; H673,""))</f>
        <v/>
      </c>
      <c r="F673" s="4" t="str">
        <f t="shared" si="117"/>
        <v>Bloomberg-GDP-03-2014</v>
      </c>
      <c r="G673" s="7">
        <v>41711</v>
      </c>
      <c r="H673" s="7" t="str">
        <f t="shared" si="118"/>
        <v>03-2014</v>
      </c>
      <c r="I673" s="7" t="str">
        <f t="shared" ca="1" si="111"/>
        <v>Bloomberg: Bank Tokyo-Mitsubishi-GDP-03-2014</v>
      </c>
      <c r="J673" s="4" t="str">
        <f t="shared" ca="1" si="119"/>
        <v>GDP-Bank Tokyo-Mitsubishi:03-2014</v>
      </c>
      <c r="K673" t="s">
        <v>6</v>
      </c>
      <c r="BP673">
        <v>2.1999999999999999E-2</v>
      </c>
      <c r="BQ673">
        <v>3.2000000000000001E-2</v>
      </c>
      <c r="BR673">
        <v>2.9000000000000001E-2</v>
      </c>
      <c r="BS673">
        <v>2.8000000000000001E-2</v>
      </c>
    </row>
    <row r="674" spans="1:71" x14ac:dyDescent="0.55000000000000004">
      <c r="A674" s="4" t="str">
        <f t="shared" ca="1" si="109"/>
        <v>Barclays</v>
      </c>
      <c r="B674" s="4" t="str">
        <f t="shared" si="116"/>
        <v>D. Maki</v>
      </c>
      <c r="C674" s="4" t="s">
        <v>88</v>
      </c>
      <c r="D674" s="4" t="s">
        <v>248</v>
      </c>
      <c r="E674" s="4" t="str">
        <f>IF(COUNTIF($E$2:E673,"Begin: " &amp; C674 &amp; "-" &amp; D674 &amp; "-" &amp; H674)=0,"Begin: " &amp; C674 &amp; "-" &amp; D674 &amp; "-" &amp; H674,IF((C674 &amp; "-" &amp; D674 &amp; "-" &amp; H674)&lt;&gt;(C675 &amp; "-" &amp; D675 &amp; "-" &amp; H675),"End: " &amp; C674 &amp; "-" &amp; D674 &amp; "-" &amp; H674,""))</f>
        <v/>
      </c>
      <c r="F674" s="4" t="str">
        <f t="shared" si="117"/>
        <v>Bloomberg-GDP-03-2014</v>
      </c>
      <c r="G674" s="7">
        <v>41711</v>
      </c>
      <c r="H674" s="7" t="str">
        <f t="shared" si="118"/>
        <v>03-2014</v>
      </c>
      <c r="I674" s="7" t="str">
        <f t="shared" ca="1" si="111"/>
        <v>Bloomberg: Barclays-GDP-03-2014</v>
      </c>
      <c r="J674" s="4" t="str">
        <f t="shared" ca="1" si="119"/>
        <v>GDP-Barclays:03-2014</v>
      </c>
      <c r="K674" t="s">
        <v>7</v>
      </c>
      <c r="BP674">
        <v>2.5000000000000001E-2</v>
      </c>
      <c r="BQ674">
        <v>2.5000000000000001E-2</v>
      </c>
      <c r="BR674">
        <v>2.5000000000000001E-2</v>
      </c>
      <c r="BS674">
        <v>2.5000000000000001E-2</v>
      </c>
    </row>
    <row r="675" spans="1:71" x14ac:dyDescent="0.55000000000000004">
      <c r="A675" s="4" t="str">
        <f t="shared" ca="1" si="109"/>
        <v>BBVA</v>
      </c>
      <c r="B675" s="4" t="str">
        <f t="shared" si="116"/>
        <v>N. Karp</v>
      </c>
      <c r="C675" s="4" t="s">
        <v>88</v>
      </c>
      <c r="D675" s="4" t="s">
        <v>248</v>
      </c>
      <c r="E675" s="4" t="str">
        <f>IF(COUNTIF($E$2:E674,"Begin: " &amp; C675 &amp; "-" &amp; D675 &amp; "-" &amp; H675)=0,"Begin: " &amp; C675 &amp; "-" &amp; D675 &amp; "-" &amp; H675,IF((C675 &amp; "-" &amp; D675 &amp; "-" &amp; H675)&lt;&gt;(C676 &amp; "-" &amp; D676 &amp; "-" &amp; H676),"End: " &amp; C675 &amp; "-" &amp; D675 &amp; "-" &amp; H675,""))</f>
        <v/>
      </c>
      <c r="F675" s="4" t="str">
        <f t="shared" si="117"/>
        <v>Bloomberg-GDP-03-2014</v>
      </c>
      <c r="G675" s="7">
        <v>41711</v>
      </c>
      <c r="H675" s="7" t="str">
        <f t="shared" si="118"/>
        <v>03-2014</v>
      </c>
      <c r="I675" s="7" t="str">
        <f t="shared" ca="1" si="111"/>
        <v>Bloomberg: BBVA-GDP-03-2014</v>
      </c>
      <c r="J675" s="4" t="str">
        <f t="shared" ca="1" si="119"/>
        <v>GDP-BBVA:03-2014</v>
      </c>
      <c r="K675" t="s">
        <v>8</v>
      </c>
      <c r="BP675">
        <v>1.6E-2</v>
      </c>
      <c r="BQ675">
        <v>2.5999999999999999E-2</v>
      </c>
      <c r="BR675">
        <v>2.5000000000000001E-2</v>
      </c>
      <c r="BS675">
        <v>2.3E-2</v>
      </c>
    </row>
    <row r="676" spans="1:71" x14ac:dyDescent="0.55000000000000004">
      <c r="A676" s="4" t="str">
        <f t="shared" ca="1" si="109"/>
        <v>Berenberg Bank</v>
      </c>
      <c r="B676" s="4" t="str">
        <f t="shared" si="116"/>
        <v>H. Schmieding</v>
      </c>
      <c r="C676" s="4" t="s">
        <v>88</v>
      </c>
      <c r="D676" s="4" t="s">
        <v>248</v>
      </c>
      <c r="E676" s="4" t="str">
        <f>IF(COUNTIF($E$2:E675,"Begin: " &amp; C676 &amp; "-" &amp; D676 &amp; "-" &amp; H676)=0,"Begin: " &amp; C676 &amp; "-" &amp; D676 &amp; "-" &amp; H676,IF((C676 &amp; "-" &amp; D676 &amp; "-" &amp; H676)&lt;&gt;(C677 &amp; "-" &amp; D677 &amp; "-" &amp; H677),"End: " &amp; C676 &amp; "-" &amp; D676 &amp; "-" &amp; H676,""))</f>
        <v/>
      </c>
      <c r="F676" s="4" t="str">
        <f t="shared" si="117"/>
        <v>Bloomberg-GDP-03-2014</v>
      </c>
      <c r="G676" s="7">
        <v>41711</v>
      </c>
      <c r="H676" s="7" t="str">
        <f t="shared" si="118"/>
        <v>03-2014</v>
      </c>
      <c r="I676" s="7" t="str">
        <f t="shared" ca="1" si="111"/>
        <v>Bloomberg: Berenberg Bank-GDP-03-2014</v>
      </c>
      <c r="J676" s="4" t="str">
        <f t="shared" ca="1" si="119"/>
        <v>GDP-Berenberg Bank:03-2014</v>
      </c>
      <c r="K676" t="s">
        <v>9</v>
      </c>
      <c r="BP676">
        <v>2.5999999999999999E-2</v>
      </c>
      <c r="BQ676">
        <v>3.3000000000000002E-2</v>
      </c>
      <c r="BR676">
        <v>2.9000000000000001E-2</v>
      </c>
      <c r="BS676">
        <v>2.9000000000000001E-2</v>
      </c>
    </row>
    <row r="677" spans="1:71" x14ac:dyDescent="0.55000000000000004">
      <c r="A677" s="4" t="str">
        <f t="shared" ca="1" si="109"/>
        <v>BMO Capital</v>
      </c>
      <c r="B677" s="4" t="str">
        <f t="shared" si="116"/>
        <v>D. Porter</v>
      </c>
      <c r="C677" s="4" t="s">
        <v>88</v>
      </c>
      <c r="D677" s="4" t="s">
        <v>248</v>
      </c>
      <c r="E677" s="4" t="str">
        <f>IF(COUNTIF($E$2:E676,"Begin: " &amp; C677 &amp; "-" &amp; D677 &amp; "-" &amp; H677)=0,"Begin: " &amp; C677 &amp; "-" &amp; D677 &amp; "-" &amp; H677,IF((C677 &amp; "-" &amp; D677 &amp; "-" &amp; H677)&lt;&gt;(C678 &amp; "-" &amp; D678 &amp; "-" &amp; H678),"End: " &amp; C677 &amp; "-" &amp; D677 &amp; "-" &amp; H677,""))</f>
        <v/>
      </c>
      <c r="F677" s="4" t="str">
        <f t="shared" si="117"/>
        <v>Bloomberg-GDP-03-2014</v>
      </c>
      <c r="G677" s="7">
        <v>41711</v>
      </c>
      <c r="H677" s="7" t="str">
        <f t="shared" si="118"/>
        <v>03-2014</v>
      </c>
      <c r="I677" s="7" t="str">
        <f t="shared" ca="1" si="111"/>
        <v>Bloomberg: BMO Capital-GDP-03-2014</v>
      </c>
      <c r="J677" s="4" t="str">
        <f t="shared" ca="1" si="119"/>
        <v>GDP-BMO Capital:03-2014</v>
      </c>
      <c r="K677" t="s">
        <v>10</v>
      </c>
      <c r="BP677">
        <v>1.7000000000000001E-2</v>
      </c>
      <c r="BQ677">
        <v>0.03</v>
      </c>
      <c r="BR677">
        <v>2.9000000000000001E-2</v>
      </c>
      <c r="BS677">
        <v>0.03</v>
      </c>
    </row>
    <row r="678" spans="1:71" x14ac:dyDescent="0.55000000000000004">
      <c r="A678" s="4" t="str">
        <f t="shared" ca="1" si="109"/>
        <v>BNP Paribas</v>
      </c>
      <c r="B678" s="4" t="str">
        <f t="shared" si="116"/>
        <v>J. Coronado</v>
      </c>
      <c r="C678" s="4" t="s">
        <v>88</v>
      </c>
      <c r="D678" s="4" t="s">
        <v>248</v>
      </c>
      <c r="E678" s="4" t="str">
        <f>IF(COUNTIF($E$2:E677,"Begin: " &amp; C678 &amp; "-" &amp; D678 &amp; "-" &amp; H678)=0,"Begin: " &amp; C678 &amp; "-" &amp; D678 &amp; "-" &amp; H678,IF((C678 &amp; "-" &amp; D678 &amp; "-" &amp; H678)&lt;&gt;(C679 &amp; "-" &amp; D679 &amp; "-" &amp; H679),"End: " &amp; C678 &amp; "-" &amp; D678 &amp; "-" &amp; H678,""))</f>
        <v/>
      </c>
      <c r="F678" s="4" t="str">
        <f t="shared" si="117"/>
        <v>Bloomberg-GDP-03-2014</v>
      </c>
      <c r="G678" s="7">
        <v>41711</v>
      </c>
      <c r="H678" s="7" t="str">
        <f t="shared" si="118"/>
        <v>03-2014</v>
      </c>
      <c r="I678" s="7" t="str">
        <f t="shared" ca="1" si="111"/>
        <v>Bloomberg: BNP Paribas-GDP-03-2014</v>
      </c>
      <c r="J678" s="4" t="str">
        <f t="shared" ca="1" si="119"/>
        <v>GDP-BNP Paribas:03-2014</v>
      </c>
      <c r="K678" t="s">
        <v>11</v>
      </c>
      <c r="BP678">
        <v>0.01</v>
      </c>
      <c r="BQ678">
        <v>2.5999999999999999E-2</v>
      </c>
      <c r="BR678">
        <v>2.3E-2</v>
      </c>
      <c r="BS678">
        <v>2.3E-2</v>
      </c>
    </row>
    <row r="679" spans="1:71" x14ac:dyDescent="0.55000000000000004">
      <c r="A679" s="4" t="str">
        <f t="shared" ca="1" si="109"/>
        <v>BofA</v>
      </c>
      <c r="B679" s="4" t="str">
        <f t="shared" si="116"/>
        <v>E. Harris</v>
      </c>
      <c r="C679" s="4" t="s">
        <v>88</v>
      </c>
      <c r="D679" s="4" t="s">
        <v>248</v>
      </c>
      <c r="E679" s="4" t="str">
        <f>IF(COUNTIF($E$2:E678,"Begin: " &amp; C679 &amp; "-" &amp; D679 &amp; "-" &amp; H679)=0,"Begin: " &amp; C679 &amp; "-" &amp; D679 &amp; "-" &amp; H679,IF((C679 &amp; "-" &amp; D679 &amp; "-" &amp; H679)&lt;&gt;(C680 &amp; "-" &amp; D680 &amp; "-" &amp; H680),"End: " &amp; C679 &amp; "-" &amp; D679 &amp; "-" &amp; H679,""))</f>
        <v/>
      </c>
      <c r="F679" s="4" t="str">
        <f t="shared" si="117"/>
        <v>Bloomberg-GDP-03-2014</v>
      </c>
      <c r="G679" s="7">
        <v>41711</v>
      </c>
      <c r="H679" s="7" t="str">
        <f t="shared" si="118"/>
        <v>03-2014</v>
      </c>
      <c r="I679" s="7" t="str">
        <f t="shared" ca="1" si="111"/>
        <v>Bloomberg: BofA-GDP-03-2014</v>
      </c>
      <c r="J679" s="4" t="str">
        <f t="shared" ca="1" si="119"/>
        <v>GDP-BofA:03-2014</v>
      </c>
      <c r="K679" t="s">
        <v>12</v>
      </c>
      <c r="BP679">
        <v>1.7000000000000001E-2</v>
      </c>
      <c r="BQ679">
        <v>3.2000000000000001E-2</v>
      </c>
      <c r="BR679">
        <v>3.4000000000000002E-2</v>
      </c>
      <c r="BS679">
        <v>3.4000000000000002E-2</v>
      </c>
    </row>
    <row r="680" spans="1:71" x14ac:dyDescent="0.55000000000000004">
      <c r="A680" s="4" t="str">
        <f t="shared" ca="1" si="109"/>
        <v>Bradesco Asset Mngt</v>
      </c>
      <c r="B680" s="4" t="str">
        <f t="shared" si="116"/>
        <v>F. Barbosa</v>
      </c>
      <c r="C680" s="4" t="s">
        <v>88</v>
      </c>
      <c r="D680" s="4" t="s">
        <v>248</v>
      </c>
      <c r="E680" s="4" t="str">
        <f>IF(COUNTIF($E$2:E679,"Begin: " &amp; C680 &amp; "-" &amp; D680 &amp; "-" &amp; H680)=0,"Begin: " &amp; C680 &amp; "-" &amp; D680 &amp; "-" &amp; H680,IF((C680 &amp; "-" &amp; D680 &amp; "-" &amp; H680)&lt;&gt;(C681 &amp; "-" &amp; D681 &amp; "-" &amp; H681),"End: " &amp; C680 &amp; "-" &amp; D680 &amp; "-" &amp; H680,""))</f>
        <v/>
      </c>
      <c r="F680" s="4" t="str">
        <f t="shared" si="117"/>
        <v>Bloomberg-GDP-03-2014</v>
      </c>
      <c r="G680" s="7">
        <v>41711</v>
      </c>
      <c r="H680" s="7" t="str">
        <f t="shared" si="118"/>
        <v>03-2014</v>
      </c>
      <c r="I680" s="7" t="str">
        <f t="shared" ca="1" si="111"/>
        <v>Bloomberg: Bradesco Asset Mngt-GDP-03-2014</v>
      </c>
      <c r="J680" s="4" t="str">
        <f t="shared" ca="1" si="119"/>
        <v>GDP-Bradesco Asset Mngt:03-2014</v>
      </c>
      <c r="K680" t="s">
        <v>250</v>
      </c>
      <c r="BP680" t="s">
        <v>2</v>
      </c>
      <c r="BQ680" t="s">
        <v>2</v>
      </c>
      <c r="BR680" t="s">
        <v>2</v>
      </c>
      <c r="BS680" t="s">
        <v>2</v>
      </c>
    </row>
    <row r="681" spans="1:71" x14ac:dyDescent="0.55000000000000004">
      <c r="A681" s="4" t="str">
        <f t="shared" ca="1" si="109"/>
        <v>Business Monitor</v>
      </c>
      <c r="B681" s="4" t="str">
        <f t="shared" si="116"/>
        <v>D. Snowdon</v>
      </c>
      <c r="C681" s="4" t="s">
        <v>88</v>
      </c>
      <c r="D681" s="4" t="s">
        <v>248</v>
      </c>
      <c r="E681" s="4" t="str">
        <f>IF(COUNTIF($E$2:E680,"Begin: " &amp; C681 &amp; "-" &amp; D681 &amp; "-" &amp; H681)=0,"Begin: " &amp; C681 &amp; "-" &amp; D681 &amp; "-" &amp; H681,IF((C681 &amp; "-" &amp; D681 &amp; "-" &amp; H681)&lt;&gt;(C682 &amp; "-" &amp; D682 &amp; "-" &amp; H682),"End: " &amp; C681 &amp; "-" &amp; D681 &amp; "-" &amp; H681,""))</f>
        <v/>
      </c>
      <c r="F681" s="4" t="str">
        <f t="shared" si="117"/>
        <v>Bloomberg-GDP-03-2014</v>
      </c>
      <c r="G681" s="7">
        <v>41711</v>
      </c>
      <c r="H681" s="7" t="str">
        <f t="shared" si="118"/>
        <v>03-2014</v>
      </c>
      <c r="I681" s="7" t="str">
        <f t="shared" ca="1" si="111"/>
        <v>Bloomberg: Business Monitor-GDP-03-2014</v>
      </c>
      <c r="J681" s="4" t="str">
        <f t="shared" ca="1" si="119"/>
        <v>GDP-Business Monitor:03-2014</v>
      </c>
      <c r="K681" t="s">
        <v>251</v>
      </c>
      <c r="BP681" t="s">
        <v>2</v>
      </c>
      <c r="BQ681" t="s">
        <v>2</v>
      </c>
      <c r="BR681" t="s">
        <v>2</v>
      </c>
      <c r="BS681" t="s">
        <v>2</v>
      </c>
    </row>
    <row r="682" spans="1:71" x14ac:dyDescent="0.55000000000000004">
      <c r="A682" s="4" t="str">
        <f t="shared" ca="1" si="109"/>
        <v>Cantor Fitzgerald</v>
      </c>
      <c r="B682" s="4" t="str">
        <f t="shared" si="116"/>
        <v>Lederer/Goldsmith</v>
      </c>
      <c r="C682" s="4" t="s">
        <v>88</v>
      </c>
      <c r="D682" s="4" t="s">
        <v>248</v>
      </c>
      <c r="E682" s="4" t="str">
        <f>IF(COUNTIF($E$2:E681,"Begin: " &amp; C682 &amp; "-" &amp; D682 &amp; "-" &amp; H682)=0,"Begin: " &amp; C682 &amp; "-" &amp; D682 &amp; "-" &amp; H682,IF((C682 &amp; "-" &amp; D682 &amp; "-" &amp; H682)&lt;&gt;(C683 &amp; "-" &amp; D683 &amp; "-" &amp; H683),"End: " &amp; C682 &amp; "-" &amp; D682 &amp; "-" &amp; H682,""))</f>
        <v/>
      </c>
      <c r="F682" s="4" t="str">
        <f t="shared" si="117"/>
        <v>Bloomberg-GDP-03-2014</v>
      </c>
      <c r="G682" s="7">
        <v>41711</v>
      </c>
      <c r="H682" s="7" t="str">
        <f t="shared" si="118"/>
        <v>03-2014</v>
      </c>
      <c r="I682" s="7" t="str">
        <f t="shared" ca="1" si="111"/>
        <v>Bloomberg: Cantor Fitzgerald-GDP-03-2014</v>
      </c>
      <c r="J682" s="4" t="str">
        <f t="shared" ca="1" si="119"/>
        <v>GDP-Cantor Fitzgerald:03-2014</v>
      </c>
      <c r="K682" t="s">
        <v>13</v>
      </c>
      <c r="BP682">
        <v>2.4E-2</v>
      </c>
      <c r="BQ682">
        <v>2.4E-2</v>
      </c>
      <c r="BR682">
        <v>2.4E-2</v>
      </c>
      <c r="BS682">
        <v>2.5000000000000001E-2</v>
      </c>
    </row>
    <row r="683" spans="1:71" x14ac:dyDescent="0.55000000000000004">
      <c r="A683" s="4" t="str">
        <f t="shared" ca="1" si="109"/>
        <v>Capital Economics</v>
      </c>
      <c r="B683" s="4" t="str">
        <f t="shared" si="116"/>
        <v>ales/Ashworth</v>
      </c>
      <c r="C683" s="4" t="s">
        <v>88</v>
      </c>
      <c r="D683" s="4" t="s">
        <v>248</v>
      </c>
      <c r="E683" s="4" t="str">
        <f>IF(COUNTIF($E$2:E682,"Begin: " &amp; C683 &amp; "-" &amp; D683 &amp; "-" &amp; H683)=0,"Begin: " &amp; C683 &amp; "-" &amp; D683 &amp; "-" &amp; H683,IF((C683 &amp; "-" &amp; D683 &amp; "-" &amp; H683)&lt;&gt;(C684 &amp; "-" &amp; D684 &amp; "-" &amp; H684),"End: " &amp; C683 &amp; "-" &amp; D683 &amp; "-" &amp; H683,""))</f>
        <v/>
      </c>
      <c r="F683" s="4" t="str">
        <f t="shared" si="117"/>
        <v>Bloomberg-GDP-03-2014</v>
      </c>
      <c r="G683" s="7">
        <v>41711</v>
      </c>
      <c r="H683" s="7" t="str">
        <f t="shared" si="118"/>
        <v>03-2014</v>
      </c>
      <c r="I683" s="7" t="str">
        <f t="shared" ca="1" si="111"/>
        <v>Bloomberg: Capital Economics-GDP-03-2014</v>
      </c>
      <c r="J683" s="4" t="str">
        <f t="shared" ca="1" si="119"/>
        <v>GDP-Capital Economics:03-2014</v>
      </c>
      <c r="K683" t="s">
        <v>14</v>
      </c>
      <c r="BP683">
        <v>0.02</v>
      </c>
      <c r="BQ683">
        <v>3.5000000000000003E-2</v>
      </c>
      <c r="BR683">
        <v>2.8000000000000001E-2</v>
      </c>
      <c r="BS683">
        <v>0.03</v>
      </c>
    </row>
    <row r="684" spans="1:71" x14ac:dyDescent="0.55000000000000004">
      <c r="A684" s="4" t="str">
        <f t="shared" ca="1" si="109"/>
        <v>CIBC World Mkts</v>
      </c>
      <c r="B684" s="4" t="str">
        <f t="shared" si="116"/>
        <v>A. Shenfeld</v>
      </c>
      <c r="C684" s="4" t="s">
        <v>88</v>
      </c>
      <c r="D684" s="4" t="s">
        <v>248</v>
      </c>
      <c r="E684" s="4" t="str">
        <f>IF(COUNTIF($E$2:E683,"Begin: " &amp; C684 &amp; "-" &amp; D684 &amp; "-" &amp; H684)=0,"Begin: " &amp; C684 &amp; "-" &amp; D684 &amp; "-" &amp; H684,IF((C684 &amp; "-" &amp; D684 &amp; "-" &amp; H684)&lt;&gt;(C685 &amp; "-" &amp; D685 &amp; "-" &amp; H685),"End: " &amp; C684 &amp; "-" &amp; D684 &amp; "-" &amp; H684,""))</f>
        <v/>
      </c>
      <c r="F684" s="4" t="str">
        <f t="shared" si="117"/>
        <v>Bloomberg-GDP-03-2014</v>
      </c>
      <c r="G684" s="7">
        <v>41711</v>
      </c>
      <c r="H684" s="7" t="str">
        <f t="shared" si="118"/>
        <v>03-2014</v>
      </c>
      <c r="I684" s="7" t="str">
        <f t="shared" ca="1" si="111"/>
        <v>Bloomberg: CIBC World Mkts-GDP-03-2014</v>
      </c>
      <c r="J684" s="4" t="str">
        <f t="shared" ca="1" si="119"/>
        <v>GDP-CIBC World Mkts:03-2014</v>
      </c>
      <c r="K684" t="s">
        <v>15</v>
      </c>
      <c r="BP684">
        <v>1.6E-2</v>
      </c>
      <c r="BQ684">
        <v>0.04</v>
      </c>
      <c r="BR684">
        <v>3.3000000000000002E-2</v>
      </c>
      <c r="BS684">
        <v>3.4000000000000002E-2</v>
      </c>
    </row>
    <row r="685" spans="1:71" x14ac:dyDescent="0.55000000000000004">
      <c r="A685" s="4" t="str">
        <f t="shared" ca="1" si="109"/>
        <v>Citi</v>
      </c>
      <c r="B685" s="4" t="str">
        <f t="shared" si="116"/>
        <v>R. DiClemente</v>
      </c>
      <c r="C685" s="4" t="s">
        <v>88</v>
      </c>
      <c r="D685" s="4" t="s">
        <v>248</v>
      </c>
      <c r="E685" s="4" t="str">
        <f>IF(COUNTIF($E$2:E684,"Begin: " &amp; C685 &amp; "-" &amp; D685 &amp; "-" &amp; H685)=0,"Begin: " &amp; C685 &amp; "-" &amp; D685 &amp; "-" &amp; H685,IF((C685 &amp; "-" &amp; D685 &amp; "-" &amp; H685)&lt;&gt;(C686 &amp; "-" &amp; D686 &amp; "-" &amp; H686),"End: " &amp; C685 &amp; "-" &amp; D685 &amp; "-" &amp; H685,""))</f>
        <v/>
      </c>
      <c r="F685" s="4" t="str">
        <f t="shared" si="117"/>
        <v>Bloomberg-GDP-03-2014</v>
      </c>
      <c r="G685" s="7">
        <v>41711</v>
      </c>
      <c r="H685" s="7" t="str">
        <f t="shared" si="118"/>
        <v>03-2014</v>
      </c>
      <c r="I685" s="7" t="str">
        <f t="shared" ca="1" si="111"/>
        <v>Bloomberg: Citi-GDP-03-2014</v>
      </c>
      <c r="J685" s="4" t="str">
        <f t="shared" ca="1" si="119"/>
        <v>GDP-Citi:03-2014</v>
      </c>
      <c r="K685" t="s">
        <v>186</v>
      </c>
      <c r="BP685">
        <v>0.01</v>
      </c>
      <c r="BQ685">
        <v>3.5000000000000003E-2</v>
      </c>
      <c r="BR685">
        <v>3.4000000000000002E-2</v>
      </c>
      <c r="BS685">
        <v>3.1E-2</v>
      </c>
    </row>
    <row r="686" spans="1:71" x14ac:dyDescent="0.55000000000000004">
      <c r="A686" s="4" t="str">
        <f t="shared" ca="1" si="109"/>
        <v>CME Group</v>
      </c>
      <c r="B686" s="4" t="str">
        <f t="shared" si="116"/>
        <v>B. Putnam</v>
      </c>
      <c r="C686" s="4" t="s">
        <v>88</v>
      </c>
      <c r="D686" s="4" t="s">
        <v>248</v>
      </c>
      <c r="E686" s="4" t="str">
        <f>IF(COUNTIF($E$2:E685,"Begin: " &amp; C686 &amp; "-" &amp; D686 &amp; "-" &amp; H686)=0,"Begin: " &amp; C686 &amp; "-" &amp; D686 &amp; "-" &amp; H686,IF((C686 &amp; "-" &amp; D686 &amp; "-" &amp; H686)&lt;&gt;(C687 &amp; "-" &amp; D687 &amp; "-" &amp; H687),"End: " &amp; C686 &amp; "-" &amp; D686 &amp; "-" &amp; H686,""))</f>
        <v/>
      </c>
      <c r="F686" s="4" t="str">
        <f t="shared" si="117"/>
        <v>Bloomberg-GDP-03-2014</v>
      </c>
      <c r="G686" s="7">
        <v>41711</v>
      </c>
      <c r="H686" s="7" t="str">
        <f t="shared" si="118"/>
        <v>03-2014</v>
      </c>
      <c r="I686" s="7" t="str">
        <f t="shared" ca="1" si="111"/>
        <v>Bloomberg: CME Group-GDP-03-2014</v>
      </c>
      <c r="J686" s="4" t="str">
        <f t="shared" ca="1" si="119"/>
        <v>GDP-CME Group:03-2014</v>
      </c>
      <c r="K686" t="s">
        <v>72</v>
      </c>
      <c r="BP686">
        <v>2.5000000000000001E-2</v>
      </c>
      <c r="BQ686">
        <v>3.5000000000000003E-2</v>
      </c>
      <c r="BR686">
        <v>3.5000000000000003E-2</v>
      </c>
      <c r="BS686">
        <v>3.5000000000000003E-2</v>
      </c>
    </row>
    <row r="687" spans="1:71" x14ac:dyDescent="0.55000000000000004">
      <c r="A687" s="4" t="str">
        <f t="shared" ca="1" si="109"/>
        <v>Comerica Bank</v>
      </c>
      <c r="B687" s="4" t="str">
        <f t="shared" si="116"/>
        <v>R. Dye</v>
      </c>
      <c r="C687" s="4" t="s">
        <v>88</v>
      </c>
      <c r="D687" s="4" t="s">
        <v>248</v>
      </c>
      <c r="E687" s="4" t="str">
        <f>IF(COUNTIF($E$2:E686,"Begin: " &amp; C687 &amp; "-" &amp; D687 &amp; "-" &amp; H687)=0,"Begin: " &amp; C687 &amp; "-" &amp; D687 &amp; "-" &amp; H687,IF((C687 &amp; "-" &amp; D687 &amp; "-" &amp; H687)&lt;&gt;(C688 &amp; "-" &amp; D688 &amp; "-" &amp; H688),"End: " &amp; C687 &amp; "-" &amp; D687 &amp; "-" &amp; H687,""))</f>
        <v/>
      </c>
      <c r="F687" s="4" t="str">
        <f t="shared" si="117"/>
        <v>Bloomberg-GDP-03-2014</v>
      </c>
      <c r="G687" s="7">
        <v>41711</v>
      </c>
      <c r="H687" s="7" t="str">
        <f t="shared" si="118"/>
        <v>03-2014</v>
      </c>
      <c r="I687" s="7" t="str">
        <f t="shared" ca="1" si="111"/>
        <v>Bloomberg: Comerica Bank-GDP-03-2014</v>
      </c>
      <c r="J687" s="4" t="str">
        <f t="shared" ca="1" si="119"/>
        <v>GDP-Comerica Bank:03-2014</v>
      </c>
      <c r="K687" t="s">
        <v>17</v>
      </c>
      <c r="BP687">
        <v>0.01</v>
      </c>
      <c r="BQ687">
        <v>0.03</v>
      </c>
      <c r="BR687">
        <v>2.9000000000000001E-2</v>
      </c>
      <c r="BS687">
        <v>3.3000000000000002E-2</v>
      </c>
    </row>
    <row r="688" spans="1:71" x14ac:dyDescent="0.55000000000000004">
      <c r="A688" s="4" t="str">
        <f t="shared" ca="1" si="109"/>
        <v>Commerzbank</v>
      </c>
      <c r="B688" s="4" t="str">
        <f t="shared" si="116"/>
        <v>Balz/Weidensteiner</v>
      </c>
      <c r="C688" s="4" t="s">
        <v>88</v>
      </c>
      <c r="D688" s="4" t="s">
        <v>248</v>
      </c>
      <c r="E688" s="4" t="str">
        <f>IF(COUNTIF($E$2:E687,"Begin: " &amp; C688 &amp; "-" &amp; D688 &amp; "-" &amp; H688)=0,"Begin: " &amp; C688 &amp; "-" &amp; D688 &amp; "-" &amp; H688,IF((C688 &amp; "-" &amp; D688 &amp; "-" &amp; H688)&lt;&gt;(C689 &amp; "-" &amp; D689 &amp; "-" &amp; H689),"End: " &amp; C688 &amp; "-" &amp; D688 &amp; "-" &amp; H688,""))</f>
        <v/>
      </c>
      <c r="F688" s="4" t="str">
        <f t="shared" si="117"/>
        <v>Bloomberg-GDP-03-2014</v>
      </c>
      <c r="G688" s="7">
        <v>41711</v>
      </c>
      <c r="H688" s="7" t="str">
        <f t="shared" si="118"/>
        <v>03-2014</v>
      </c>
      <c r="I688" s="7" t="str">
        <f t="shared" ca="1" si="111"/>
        <v>Bloomberg: Commerzbank-GDP-03-2014</v>
      </c>
      <c r="J688" s="4" t="str">
        <f t="shared" ca="1" si="119"/>
        <v>GDP-Commerzbank:03-2014</v>
      </c>
      <c r="K688" t="s">
        <v>18</v>
      </c>
      <c r="BP688">
        <v>0.02</v>
      </c>
      <c r="BQ688">
        <v>0.03</v>
      </c>
      <c r="BR688">
        <v>0.03</v>
      </c>
      <c r="BS688">
        <v>0.03</v>
      </c>
    </row>
    <row r="689" spans="1:71" x14ac:dyDescent="0.55000000000000004">
      <c r="A689" s="4" t="str">
        <f t="shared" ca="1" si="109"/>
        <v>Conference Board</v>
      </c>
      <c r="B689" s="4" t="str">
        <f t="shared" si="116"/>
        <v>B. van Ark</v>
      </c>
      <c r="C689" s="4" t="s">
        <v>88</v>
      </c>
      <c r="D689" s="4" t="s">
        <v>248</v>
      </c>
      <c r="E689" s="4" t="str">
        <f>IF(COUNTIF($E$2:E688,"Begin: " &amp; C689 &amp; "-" &amp; D689 &amp; "-" &amp; H689)=0,"Begin: " &amp; C689 &amp; "-" &amp; D689 &amp; "-" &amp; H689,IF((C689 &amp; "-" &amp; D689 &amp; "-" &amp; H689)&lt;&gt;(C690 &amp; "-" &amp; D690 &amp; "-" &amp; H690),"End: " &amp; C689 &amp; "-" &amp; D689 &amp; "-" &amp; H689,""))</f>
        <v/>
      </c>
      <c r="F689" s="4" t="str">
        <f t="shared" si="117"/>
        <v>Bloomberg-GDP-03-2014</v>
      </c>
      <c r="G689" s="7">
        <v>41711</v>
      </c>
      <c r="H689" s="7" t="str">
        <f t="shared" si="118"/>
        <v>03-2014</v>
      </c>
      <c r="I689" s="7" t="str">
        <f t="shared" ca="1" si="111"/>
        <v>Bloomberg: Conference Board-GDP-03-2014</v>
      </c>
      <c r="J689" s="4" t="str">
        <f t="shared" ca="1" si="119"/>
        <v>GDP-Conference Board:03-2014</v>
      </c>
      <c r="K689" t="s">
        <v>73</v>
      </c>
      <c r="BP689">
        <v>1.7999999999999999E-2</v>
      </c>
      <c r="BQ689">
        <v>2.7E-2</v>
      </c>
      <c r="BR689">
        <v>2.5999999999999999E-2</v>
      </c>
      <c r="BS689">
        <v>0.03</v>
      </c>
    </row>
    <row r="690" spans="1:71" x14ac:dyDescent="0.55000000000000004">
      <c r="A690" s="4" t="str">
        <f t="shared" ca="1" si="109"/>
        <v>Credit Agricole CIB</v>
      </c>
      <c r="B690" s="4" t="str">
        <f t="shared" si="116"/>
        <v>M. Carey</v>
      </c>
      <c r="C690" s="4" t="s">
        <v>88</v>
      </c>
      <c r="D690" s="4" t="s">
        <v>248</v>
      </c>
      <c r="E690" s="4" t="str">
        <f>IF(COUNTIF($E$2:E689,"Begin: " &amp; C690 &amp; "-" &amp; D690 &amp; "-" &amp; H690)=0,"Begin: " &amp; C690 &amp; "-" &amp; D690 &amp; "-" &amp; H690,IF((C690 &amp; "-" &amp; D690 &amp; "-" &amp; H690)&lt;&gt;(C691 &amp; "-" &amp; D691 &amp; "-" &amp; H691),"End: " &amp; C690 &amp; "-" &amp; D690 &amp; "-" &amp; H690,""))</f>
        <v/>
      </c>
      <c r="F690" s="4" t="str">
        <f t="shared" si="117"/>
        <v>Bloomberg-GDP-03-2014</v>
      </c>
      <c r="G690" s="7">
        <v>41711</v>
      </c>
      <c r="H690" s="7" t="str">
        <f t="shared" si="118"/>
        <v>03-2014</v>
      </c>
      <c r="I690" s="7" t="str">
        <f t="shared" ca="1" si="111"/>
        <v>Bloomberg: Credit Agricole CIB-GDP-03-2014</v>
      </c>
      <c r="J690" s="4" t="str">
        <f t="shared" ca="1" si="119"/>
        <v>GDP-Credit Agricole CIB:03-2014</v>
      </c>
      <c r="K690" t="s">
        <v>19</v>
      </c>
      <c r="BP690">
        <v>2.5000000000000001E-2</v>
      </c>
      <c r="BQ690">
        <v>2.5999999999999999E-2</v>
      </c>
      <c r="BR690">
        <v>2.9000000000000001E-2</v>
      </c>
      <c r="BS690">
        <v>2.8000000000000001E-2</v>
      </c>
    </row>
    <row r="691" spans="1:71" x14ac:dyDescent="0.55000000000000004">
      <c r="A691" s="4" t="str">
        <f t="shared" ca="1" si="109"/>
        <v>CSFB</v>
      </c>
      <c r="B691" s="4" t="str">
        <f t="shared" si="116"/>
        <v>N. Soss</v>
      </c>
      <c r="C691" s="4" t="s">
        <v>88</v>
      </c>
      <c r="D691" s="4" t="s">
        <v>248</v>
      </c>
      <c r="E691" s="4" t="str">
        <f>IF(COUNTIF($E$2:E690,"Begin: " &amp; C691 &amp; "-" &amp; D691 &amp; "-" &amp; H691)=0,"Begin: " &amp; C691 &amp; "-" &amp; D691 &amp; "-" &amp; H691,IF((C691 &amp; "-" &amp; D691 &amp; "-" &amp; H691)&lt;&gt;(C692 &amp; "-" &amp; D692 &amp; "-" &amp; H692),"End: " &amp; C691 &amp; "-" &amp; D691 &amp; "-" &amp; H691,""))</f>
        <v/>
      </c>
      <c r="F691" s="4" t="str">
        <f t="shared" si="117"/>
        <v>Bloomberg-GDP-03-2014</v>
      </c>
      <c r="G691" s="7">
        <v>41711</v>
      </c>
      <c r="H691" s="7" t="str">
        <f t="shared" si="118"/>
        <v>03-2014</v>
      </c>
      <c r="I691" s="7" t="str">
        <f t="shared" ca="1" si="111"/>
        <v>Bloomberg: CSFB-GDP-03-2014</v>
      </c>
      <c r="J691" s="4" t="str">
        <f t="shared" ca="1" si="119"/>
        <v>GDP-CSFB:03-2014</v>
      </c>
      <c r="K691" t="s">
        <v>187</v>
      </c>
      <c r="BP691">
        <v>1.6E-2</v>
      </c>
      <c r="BQ691">
        <v>3.1E-2</v>
      </c>
      <c r="BR691">
        <v>2.8000000000000001E-2</v>
      </c>
      <c r="BS691">
        <v>3.1E-2</v>
      </c>
    </row>
    <row r="692" spans="1:71" x14ac:dyDescent="0.55000000000000004">
      <c r="A692" s="4" t="str">
        <f t="shared" ca="1" si="109"/>
        <v>Danske Bank</v>
      </c>
      <c r="B692" s="4" t="str">
        <f t="shared" si="116"/>
        <v>S. Roed-Frederiksen</v>
      </c>
      <c r="C692" s="4" t="s">
        <v>88</v>
      </c>
      <c r="D692" s="4" t="s">
        <v>248</v>
      </c>
      <c r="E692" s="4" t="str">
        <f>IF(COUNTIF($E$2:E691,"Begin: " &amp; C692 &amp; "-" &amp; D692 &amp; "-" &amp; H692)=0,"Begin: " &amp; C692 &amp; "-" &amp; D692 &amp; "-" &amp; H692,IF((C692 &amp; "-" &amp; D692 &amp; "-" &amp; H692)&lt;&gt;(C693 &amp; "-" &amp; D693 &amp; "-" &amp; H693),"End: " &amp; C692 &amp; "-" &amp; D692 &amp; "-" &amp; H692,""))</f>
        <v/>
      </c>
      <c r="F692" s="4" t="str">
        <f t="shared" si="117"/>
        <v>Bloomberg-GDP-03-2014</v>
      </c>
      <c r="G692" s="7">
        <v>41711</v>
      </c>
      <c r="H692" s="7" t="str">
        <f t="shared" si="118"/>
        <v>03-2014</v>
      </c>
      <c r="I692" s="7" t="str">
        <f t="shared" ca="1" si="111"/>
        <v>Bloomberg: Danske Bank-GDP-03-2014</v>
      </c>
      <c r="J692" s="4" t="str">
        <f t="shared" ca="1" si="119"/>
        <v>GDP-Danske Bank:03-2014</v>
      </c>
      <c r="K692" t="s">
        <v>188</v>
      </c>
      <c r="BP692" t="s">
        <v>2</v>
      </c>
      <c r="BQ692" t="s">
        <v>2</v>
      </c>
      <c r="BR692" t="s">
        <v>2</v>
      </c>
      <c r="BS692" t="s">
        <v>2</v>
      </c>
    </row>
    <row r="693" spans="1:71" x14ac:dyDescent="0.55000000000000004">
      <c r="A693" s="4" t="str">
        <f t="shared" ca="1" si="109"/>
        <v>Dekabank</v>
      </c>
      <c r="B693" s="4" t="str">
        <f t="shared" si="116"/>
        <v>G. Widmann</v>
      </c>
      <c r="C693" s="4" t="s">
        <v>88</v>
      </c>
      <c r="D693" s="4" t="s">
        <v>248</v>
      </c>
      <c r="E693" s="4" t="str">
        <f>IF(COUNTIF($E$2:E692,"Begin: " &amp; C693 &amp; "-" &amp; D693 &amp; "-" &amp; H693)=0,"Begin: " &amp; C693 &amp; "-" &amp; D693 &amp; "-" &amp; H693,IF((C693 &amp; "-" &amp; D693 &amp; "-" &amp; H693)&lt;&gt;(C694 &amp; "-" &amp; D694 &amp; "-" &amp; H694),"End: " &amp; C693 &amp; "-" &amp; D693 &amp; "-" &amp; H693,""))</f>
        <v/>
      </c>
      <c r="F693" s="4" t="str">
        <f t="shared" si="117"/>
        <v>Bloomberg-GDP-03-2014</v>
      </c>
      <c r="G693" s="7">
        <v>41711</v>
      </c>
      <c r="H693" s="7" t="str">
        <f t="shared" si="118"/>
        <v>03-2014</v>
      </c>
      <c r="I693" s="7" t="str">
        <f t="shared" ca="1" si="111"/>
        <v>Bloomberg: Dekabank-GDP-03-2014</v>
      </c>
      <c r="J693" s="4" t="str">
        <f t="shared" ca="1" si="119"/>
        <v>GDP-Dekabank:03-2014</v>
      </c>
      <c r="K693" t="s">
        <v>21</v>
      </c>
      <c r="BP693" t="s">
        <v>2</v>
      </c>
      <c r="BQ693" t="s">
        <v>2</v>
      </c>
      <c r="BR693" t="s">
        <v>2</v>
      </c>
      <c r="BS693" t="s">
        <v>2</v>
      </c>
    </row>
    <row r="694" spans="1:71" x14ac:dyDescent="0.55000000000000004">
      <c r="A694" s="4" t="str">
        <f t="shared" ca="1" si="109"/>
        <v>Desjardins</v>
      </c>
      <c r="B694" s="4" t="str">
        <f t="shared" si="116"/>
        <v>Dupuis/Genereux</v>
      </c>
      <c r="C694" s="4" t="s">
        <v>88</v>
      </c>
      <c r="D694" s="4" t="s">
        <v>248</v>
      </c>
      <c r="E694" s="4" t="str">
        <f>IF(COUNTIF($E$2:E693,"Begin: " &amp; C694 &amp; "-" &amp; D694 &amp; "-" &amp; H694)=0,"Begin: " &amp; C694 &amp; "-" &amp; D694 &amp; "-" &amp; H694,IF((C694 &amp; "-" &amp; D694 &amp; "-" &amp; H694)&lt;&gt;(C695 &amp; "-" &amp; D695 &amp; "-" &amp; H695),"End: " &amp; C694 &amp; "-" &amp; D694 &amp; "-" &amp; H694,""))</f>
        <v/>
      </c>
      <c r="F694" s="4" t="str">
        <f t="shared" si="117"/>
        <v>Bloomberg-GDP-03-2014</v>
      </c>
      <c r="G694" s="7">
        <v>41711</v>
      </c>
      <c r="H694" s="7" t="str">
        <f t="shared" si="118"/>
        <v>03-2014</v>
      </c>
      <c r="I694" s="7" t="str">
        <f t="shared" ca="1" si="111"/>
        <v>Bloomberg: Desjardins-GDP-03-2014</v>
      </c>
      <c r="J694" s="4" t="str">
        <f t="shared" ca="1" si="119"/>
        <v>GDP-Desjardins:03-2014</v>
      </c>
      <c r="K694" t="s">
        <v>189</v>
      </c>
      <c r="BP694">
        <v>1.6E-2</v>
      </c>
      <c r="BQ694">
        <v>3.3000000000000002E-2</v>
      </c>
      <c r="BR694">
        <v>3.4000000000000002E-2</v>
      </c>
      <c r="BS694">
        <v>3.3000000000000002E-2</v>
      </c>
    </row>
    <row r="695" spans="1:71" x14ac:dyDescent="0.55000000000000004">
      <c r="A695" s="4" t="str">
        <f t="shared" ca="1" si="109"/>
        <v>Deutsche Bank</v>
      </c>
      <c r="B695" s="4" t="str">
        <f t="shared" si="116"/>
        <v>J. LaVorgna</v>
      </c>
      <c r="C695" s="4" t="s">
        <v>88</v>
      </c>
      <c r="D695" s="4" t="s">
        <v>248</v>
      </c>
      <c r="E695" s="4" t="str">
        <f>IF(COUNTIF($E$2:E694,"Begin: " &amp; C695 &amp; "-" &amp; D695 &amp; "-" &amp; H695)=0,"Begin: " &amp; C695 &amp; "-" &amp; D695 &amp; "-" &amp; H695,IF((C695 &amp; "-" &amp; D695 &amp; "-" &amp; H695)&lt;&gt;(C696 &amp; "-" &amp; D696 &amp; "-" &amp; H696),"End: " &amp; C695 &amp; "-" &amp; D695 &amp; "-" &amp; H695,""))</f>
        <v/>
      </c>
      <c r="F695" s="4" t="str">
        <f t="shared" si="117"/>
        <v>Bloomberg-GDP-03-2014</v>
      </c>
      <c r="G695" s="7">
        <v>41711</v>
      </c>
      <c r="H695" s="7" t="str">
        <f t="shared" si="118"/>
        <v>03-2014</v>
      </c>
      <c r="I695" s="7" t="str">
        <f t="shared" ca="1" si="111"/>
        <v>Bloomberg: Deutsche Bank-GDP-03-2014</v>
      </c>
      <c r="J695" s="4" t="str">
        <f t="shared" ca="1" si="119"/>
        <v>GDP-Deutsche Bank:03-2014</v>
      </c>
      <c r="K695" t="s">
        <v>23</v>
      </c>
      <c r="BP695">
        <v>3.1E-2</v>
      </c>
      <c r="BQ695">
        <v>3.2000000000000001E-2</v>
      </c>
      <c r="BR695">
        <v>3.5000000000000003E-2</v>
      </c>
      <c r="BS695">
        <v>3.6999999999999998E-2</v>
      </c>
    </row>
    <row r="696" spans="1:71" x14ac:dyDescent="0.55000000000000004">
      <c r="A696" s="4" t="str">
        <f t="shared" ca="1" si="109"/>
        <v>Dundee Cap. Mkts</v>
      </c>
      <c r="B696" s="4" t="str">
        <f t="shared" si="116"/>
        <v>C. Schieven</v>
      </c>
      <c r="C696" s="4" t="s">
        <v>88</v>
      </c>
      <c r="D696" s="4" t="s">
        <v>248</v>
      </c>
      <c r="E696" s="4" t="str">
        <f>IF(COUNTIF($E$2:E695,"Begin: " &amp; C696 &amp; "-" &amp; D696 &amp; "-" &amp; H696)=0,"Begin: " &amp; C696 &amp; "-" &amp; D696 &amp; "-" &amp; H696,IF((C696 &amp; "-" &amp; D696 &amp; "-" &amp; H696)&lt;&gt;(C697 &amp; "-" &amp; D697 &amp; "-" &amp; H697),"End: " &amp; C696 &amp; "-" &amp; D696 &amp; "-" &amp; H696,""))</f>
        <v/>
      </c>
      <c r="F696" s="4" t="str">
        <f t="shared" si="117"/>
        <v>Bloomberg-GDP-03-2014</v>
      </c>
      <c r="G696" s="7">
        <v>41711</v>
      </c>
      <c r="H696" s="7" t="str">
        <f t="shared" si="118"/>
        <v>03-2014</v>
      </c>
      <c r="I696" s="7" t="str">
        <f t="shared" ca="1" si="111"/>
        <v>Bloomberg: Dundee Cap. Mkts-GDP-03-2014</v>
      </c>
      <c r="J696" s="4" t="str">
        <f t="shared" ca="1" si="119"/>
        <v>GDP-Dundee Cap. Mkts:03-2014</v>
      </c>
      <c r="K696" t="s">
        <v>75</v>
      </c>
      <c r="BP696">
        <v>0.02</v>
      </c>
      <c r="BQ696">
        <v>2.5999999999999999E-2</v>
      </c>
      <c r="BR696">
        <v>2.4E-2</v>
      </c>
      <c r="BS696">
        <v>2.3E-2</v>
      </c>
    </row>
    <row r="697" spans="1:71" x14ac:dyDescent="0.55000000000000004">
      <c r="A697" s="4" t="str">
        <f t="shared" ca="1" si="109"/>
        <v>DZ Bank</v>
      </c>
      <c r="B697" s="4" t="str">
        <f t="shared" si="116"/>
        <v>B. Figge</v>
      </c>
      <c r="C697" s="4" t="s">
        <v>88</v>
      </c>
      <c r="D697" s="4" t="s">
        <v>248</v>
      </c>
      <c r="E697" s="4" t="str">
        <f>IF(COUNTIF($E$2:E696,"Begin: " &amp; C697 &amp; "-" &amp; D697 &amp; "-" &amp; H697)=0,"Begin: " &amp; C697 &amp; "-" &amp; D697 &amp; "-" &amp; H697,IF((C697 &amp; "-" &amp; D697 &amp; "-" &amp; H697)&lt;&gt;(C698 &amp; "-" &amp; D698 &amp; "-" &amp; H698),"End: " &amp; C697 &amp; "-" &amp; D697 &amp; "-" &amp; H697,""))</f>
        <v/>
      </c>
      <c r="F697" s="4" t="str">
        <f t="shared" si="117"/>
        <v>Bloomberg-GDP-03-2014</v>
      </c>
      <c r="G697" s="7">
        <v>41711</v>
      </c>
      <c r="H697" s="7" t="str">
        <f t="shared" si="118"/>
        <v>03-2014</v>
      </c>
      <c r="I697" s="7" t="str">
        <f t="shared" ca="1" si="111"/>
        <v>Bloomberg: DZ Bank-GDP-03-2014</v>
      </c>
      <c r="J697" s="4" t="str">
        <f t="shared" ca="1" si="119"/>
        <v>GDP-DZ Bank:03-2014</v>
      </c>
      <c r="K697" t="s">
        <v>24</v>
      </c>
      <c r="BP697">
        <v>2.4E-2</v>
      </c>
      <c r="BQ697">
        <v>3.5999999999999997E-2</v>
      </c>
      <c r="BR697">
        <v>3.5999999999999997E-2</v>
      </c>
      <c r="BS697">
        <v>3.3000000000000002E-2</v>
      </c>
    </row>
    <row r="698" spans="1:71" x14ac:dyDescent="0.55000000000000004">
      <c r="A698" s="4" t="str">
        <f t="shared" ca="1" si="109"/>
        <v>Euler Hermes</v>
      </c>
      <c r="B698" s="4" t="str">
        <f t="shared" si="116"/>
        <v>D. North</v>
      </c>
      <c r="C698" s="4" t="s">
        <v>88</v>
      </c>
      <c r="D698" s="4" t="s">
        <v>248</v>
      </c>
      <c r="E698" s="4" t="str">
        <f>IF(COUNTIF($E$2:E697,"Begin: " &amp; C698 &amp; "-" &amp; D698 &amp; "-" &amp; H698)=0,"Begin: " &amp; C698 &amp; "-" &amp; D698 &amp; "-" &amp; H698,IF((C698 &amp; "-" &amp; D698 &amp; "-" &amp; H698)&lt;&gt;(C699 &amp; "-" &amp; D699 &amp; "-" &amp; H699),"End: " &amp; C698 &amp; "-" &amp; D698 &amp; "-" &amp; H698,""))</f>
        <v/>
      </c>
      <c r="F698" s="4" t="str">
        <f t="shared" si="117"/>
        <v>Bloomberg-GDP-03-2014</v>
      </c>
      <c r="G698" s="7">
        <v>41711</v>
      </c>
      <c r="H698" s="7" t="str">
        <f t="shared" si="118"/>
        <v>03-2014</v>
      </c>
      <c r="I698" s="7" t="str">
        <f t="shared" ca="1" si="111"/>
        <v>Bloomberg: Euler Hermes-GDP-03-2014</v>
      </c>
      <c r="J698" s="4" t="str">
        <f t="shared" ca="1" si="119"/>
        <v>GDP-Euler Hermes:03-2014</v>
      </c>
      <c r="K698" t="s">
        <v>25</v>
      </c>
      <c r="BP698">
        <v>0.02</v>
      </c>
      <c r="BQ698">
        <v>0.03</v>
      </c>
      <c r="BR698">
        <v>3.1E-2</v>
      </c>
      <c r="BS698">
        <v>3.3000000000000002E-2</v>
      </c>
    </row>
    <row r="699" spans="1:71" x14ac:dyDescent="0.55000000000000004">
      <c r="A699" s="4" t="str">
        <f t="shared" ca="1" si="109"/>
        <v>First Trust Adv.</v>
      </c>
      <c r="B699" s="4" t="str">
        <f t="shared" si="116"/>
        <v>Wesbury/Stein</v>
      </c>
      <c r="C699" s="4" t="s">
        <v>88</v>
      </c>
      <c r="D699" s="4" t="s">
        <v>248</v>
      </c>
      <c r="E699" s="4" t="str">
        <f>IF(COUNTIF($E$2:E698,"Begin: " &amp; C699 &amp; "-" &amp; D699 &amp; "-" &amp; H699)=0,"Begin: " &amp; C699 &amp; "-" &amp; D699 &amp; "-" &amp; H699,IF((C699 &amp; "-" &amp; D699 &amp; "-" &amp; H699)&lt;&gt;(C700 &amp; "-" &amp; D700 &amp; "-" &amp; H700),"End: " &amp; C699 &amp; "-" &amp; D699 &amp; "-" &amp; H699,""))</f>
        <v/>
      </c>
      <c r="F699" s="4" t="str">
        <f t="shared" si="117"/>
        <v>Bloomberg-GDP-03-2014</v>
      </c>
      <c r="G699" s="7">
        <v>41711</v>
      </c>
      <c r="H699" s="7" t="str">
        <f t="shared" si="118"/>
        <v>03-2014</v>
      </c>
      <c r="I699" s="7" t="str">
        <f t="shared" ca="1" si="111"/>
        <v>Bloomberg: First Trust Adv.-GDP-03-2014</v>
      </c>
      <c r="J699" s="4" t="str">
        <f t="shared" ca="1" si="119"/>
        <v>GDP-First Trust Adv.:03-2014</v>
      </c>
      <c r="K699" t="s">
        <v>26</v>
      </c>
      <c r="BP699">
        <v>5.0000000000000001E-3</v>
      </c>
      <c r="BQ699">
        <v>0.03</v>
      </c>
      <c r="BR699">
        <v>0.03</v>
      </c>
      <c r="BS699">
        <v>0.03</v>
      </c>
    </row>
    <row r="700" spans="1:71" x14ac:dyDescent="0.55000000000000004">
      <c r="A700" s="4" t="str">
        <f t="shared" ca="1" si="109"/>
        <v>Freddie Mac</v>
      </c>
      <c r="B700" s="4" t="str">
        <f t="shared" si="116"/>
        <v>F. Nothaft</v>
      </c>
      <c r="C700" s="4" t="s">
        <v>88</v>
      </c>
      <c r="D700" s="4" t="s">
        <v>248</v>
      </c>
      <c r="E700" s="4" t="str">
        <f>IF(COUNTIF($E$2:E699,"Begin: " &amp; C700 &amp; "-" &amp; D700 &amp; "-" &amp; H700)=0,"Begin: " &amp; C700 &amp; "-" &amp; D700 &amp; "-" &amp; H700,IF((C700 &amp; "-" &amp; D700 &amp; "-" &amp; H700)&lt;&gt;(C701 &amp; "-" &amp; D701 &amp; "-" &amp; H701),"End: " &amp; C700 &amp; "-" &amp; D700 &amp; "-" &amp; H700,""))</f>
        <v/>
      </c>
      <c r="F700" s="4" t="str">
        <f t="shared" si="117"/>
        <v>Bloomberg-GDP-03-2014</v>
      </c>
      <c r="G700" s="7">
        <v>41711</v>
      </c>
      <c r="H700" s="7" t="str">
        <f t="shared" si="118"/>
        <v>03-2014</v>
      </c>
      <c r="I700" s="7" t="str">
        <f t="shared" ca="1" si="111"/>
        <v>Bloomberg: Freddie Mac-GDP-03-2014</v>
      </c>
      <c r="J700" s="4" t="str">
        <f t="shared" ca="1" si="119"/>
        <v>GDP-Freddie Mac:03-2014</v>
      </c>
      <c r="K700" t="s">
        <v>184</v>
      </c>
      <c r="BP700">
        <v>2.1000000000000001E-2</v>
      </c>
      <c r="BQ700">
        <v>2.8000000000000001E-2</v>
      </c>
      <c r="BR700">
        <v>0.03</v>
      </c>
      <c r="BS700">
        <v>3.2000000000000001E-2</v>
      </c>
    </row>
    <row r="701" spans="1:71" x14ac:dyDescent="0.55000000000000004">
      <c r="A701" s="4" t="str">
        <f t="shared" ca="1" si="109"/>
        <v>Goldman Sachs</v>
      </c>
      <c r="B701" s="4" t="str">
        <f t="shared" si="116"/>
        <v>J. Hatzius</v>
      </c>
      <c r="C701" s="4" t="s">
        <v>88</v>
      </c>
      <c r="D701" s="4" t="s">
        <v>248</v>
      </c>
      <c r="E701" s="4" t="str">
        <f>IF(COUNTIF($E$2:E700,"Begin: " &amp; C701 &amp; "-" &amp; D701 &amp; "-" &amp; H701)=0,"Begin: " &amp; C701 &amp; "-" &amp; D701 &amp; "-" &amp; H701,IF((C701 &amp; "-" &amp; D701 &amp; "-" &amp; H701)&lt;&gt;(C702 &amp; "-" &amp; D702 &amp; "-" &amp; H702),"End: " &amp; C701 &amp; "-" &amp; D701 &amp; "-" &amp; H701,""))</f>
        <v/>
      </c>
      <c r="F701" s="4" t="str">
        <f t="shared" si="117"/>
        <v>Bloomberg-GDP-03-2014</v>
      </c>
      <c r="G701" s="7">
        <v>41711</v>
      </c>
      <c r="H701" s="7" t="str">
        <f t="shared" si="118"/>
        <v>03-2014</v>
      </c>
      <c r="I701" s="7" t="str">
        <f t="shared" ca="1" si="111"/>
        <v>Bloomberg: Goldman Sachs-GDP-03-2014</v>
      </c>
      <c r="J701" s="4" t="str">
        <f t="shared" ca="1" si="119"/>
        <v>GDP-Goldman Sachs:03-2014</v>
      </c>
      <c r="K701" t="s">
        <v>27</v>
      </c>
      <c r="BP701">
        <v>1.7000000000000001E-2</v>
      </c>
      <c r="BQ701">
        <v>0.03</v>
      </c>
      <c r="BR701">
        <v>3.5000000000000003E-2</v>
      </c>
      <c r="BS701">
        <v>3.5000000000000003E-2</v>
      </c>
    </row>
    <row r="702" spans="1:71" x14ac:dyDescent="0.55000000000000004">
      <c r="A702" s="4" t="str">
        <f t="shared" ca="1" si="109"/>
        <v>Heartland Financial</v>
      </c>
      <c r="B702" s="4" t="str">
        <f t="shared" si="116"/>
        <v>A. Douglas</v>
      </c>
      <c r="C702" s="4" t="s">
        <v>88</v>
      </c>
      <c r="D702" s="4" t="s">
        <v>248</v>
      </c>
      <c r="E702" s="4" t="str">
        <f>IF(COUNTIF($E$2:E701,"Begin: " &amp; C702 &amp; "-" &amp; D702 &amp; "-" &amp; H702)=0,"Begin: " &amp; C702 &amp; "-" &amp; D702 &amp; "-" &amp; H702,IF((C702 &amp; "-" &amp; D702 &amp; "-" &amp; H702)&lt;&gt;(C703 &amp; "-" &amp; D703 &amp; "-" &amp; H703),"End: " &amp; C702 &amp; "-" &amp; D702 &amp; "-" &amp; H702,""))</f>
        <v/>
      </c>
      <c r="F702" s="4" t="str">
        <f t="shared" si="117"/>
        <v>Bloomberg-GDP-03-2014</v>
      </c>
      <c r="G702" s="7">
        <v>41711</v>
      </c>
      <c r="H702" s="7" t="str">
        <f t="shared" si="118"/>
        <v>03-2014</v>
      </c>
      <c r="I702" s="7" t="str">
        <f t="shared" ca="1" si="111"/>
        <v>Bloomberg: Heartland Financial-GDP-03-2014</v>
      </c>
      <c r="J702" s="4" t="str">
        <f t="shared" ca="1" si="119"/>
        <v>GDP-Heartland Financial:03-2014</v>
      </c>
      <c r="K702" t="s">
        <v>28</v>
      </c>
      <c r="BP702">
        <v>0.02</v>
      </c>
      <c r="BQ702">
        <v>3.5000000000000003E-2</v>
      </c>
      <c r="BR702">
        <v>3.3000000000000002E-2</v>
      </c>
      <c r="BS702">
        <v>3.5000000000000003E-2</v>
      </c>
    </row>
    <row r="703" spans="1:71" x14ac:dyDescent="0.55000000000000004">
      <c r="A703" s="4" t="str">
        <f t="shared" ca="1" si="109"/>
        <v>Helaba</v>
      </c>
      <c r="B703" s="4" t="str">
        <f t="shared" si="116"/>
        <v>P. Franke</v>
      </c>
      <c r="C703" s="4" t="s">
        <v>88</v>
      </c>
      <c r="D703" s="4" t="s">
        <v>248</v>
      </c>
      <c r="E703" s="4" t="str">
        <f>IF(COUNTIF($E$2:E702,"Begin: " &amp; C703 &amp; "-" &amp; D703 &amp; "-" &amp; H703)=0,"Begin: " &amp; C703 &amp; "-" &amp; D703 &amp; "-" &amp; H703,IF((C703 &amp; "-" &amp; D703 &amp; "-" &amp; H703)&lt;&gt;(C704 &amp; "-" &amp; D704 &amp; "-" &amp; H704),"End: " &amp; C703 &amp; "-" &amp; D703 &amp; "-" &amp; H703,""))</f>
        <v/>
      </c>
      <c r="F703" s="4" t="str">
        <f t="shared" si="117"/>
        <v>Bloomberg-GDP-03-2014</v>
      </c>
      <c r="G703" s="7">
        <v>41711</v>
      </c>
      <c r="H703" s="7" t="str">
        <f t="shared" si="118"/>
        <v>03-2014</v>
      </c>
      <c r="I703" s="7" t="str">
        <f t="shared" ca="1" si="111"/>
        <v>Bloomberg: Helaba-GDP-03-2014</v>
      </c>
      <c r="J703" s="4" t="str">
        <f t="shared" ca="1" si="119"/>
        <v>GDP-Helaba:03-2014</v>
      </c>
      <c r="K703" t="s">
        <v>29</v>
      </c>
      <c r="BP703">
        <v>1.7000000000000001E-2</v>
      </c>
      <c r="BQ703">
        <v>2.3E-2</v>
      </c>
      <c r="BR703">
        <v>3.2000000000000001E-2</v>
      </c>
      <c r="BS703">
        <v>3.4000000000000002E-2</v>
      </c>
    </row>
    <row r="704" spans="1:71" x14ac:dyDescent="0.55000000000000004">
      <c r="A704" s="4" t="str">
        <f t="shared" ca="1" si="109"/>
        <v>High Frequency Economics</v>
      </c>
      <c r="B704" s="4" t="str">
        <f t="shared" si="116"/>
        <v>J. O’Sullivan</v>
      </c>
      <c r="C704" s="4" t="s">
        <v>88</v>
      </c>
      <c r="D704" s="4" t="s">
        <v>248</v>
      </c>
      <c r="E704" s="4" t="str">
        <f>IF(COUNTIF($E$2:E703,"Begin: " &amp; C704 &amp; "-" &amp; D704 &amp; "-" &amp; H704)=0,"Begin: " &amp; C704 &amp; "-" &amp; D704 &amp; "-" &amp; H704,IF((C704 &amp; "-" &amp; D704 &amp; "-" &amp; H704)&lt;&gt;(C705 &amp; "-" &amp; D705 &amp; "-" &amp; H705),"End: " &amp; C704 &amp; "-" &amp; D704 &amp; "-" &amp; H704,""))</f>
        <v/>
      </c>
      <c r="F704" s="4" t="str">
        <f t="shared" si="117"/>
        <v>Bloomberg-GDP-03-2014</v>
      </c>
      <c r="G704" s="7">
        <v>41711</v>
      </c>
      <c r="H704" s="7" t="str">
        <f t="shared" si="118"/>
        <v>03-2014</v>
      </c>
      <c r="I704" s="7" t="str">
        <f t="shared" ca="1" si="111"/>
        <v>Bloomberg: High Frequency Economics-GDP-03-2014</v>
      </c>
      <c r="J704" s="4" t="str">
        <f t="shared" ca="1" si="119"/>
        <v>GDP-High Frequency Economics:03-2014</v>
      </c>
      <c r="K704" t="s">
        <v>252</v>
      </c>
      <c r="BP704">
        <v>2.3E-2</v>
      </c>
      <c r="BQ704">
        <v>3.5000000000000003E-2</v>
      </c>
      <c r="BR704">
        <v>3.3000000000000002E-2</v>
      </c>
      <c r="BS704">
        <v>3.3000000000000002E-2</v>
      </c>
    </row>
    <row r="705" spans="1:71" x14ac:dyDescent="0.55000000000000004">
      <c r="A705" s="4" t="str">
        <f t="shared" ca="1" si="109"/>
        <v>HSBC</v>
      </c>
      <c r="B705" s="4" t="str">
        <f t="shared" si="116"/>
        <v>K. Logan</v>
      </c>
      <c r="C705" s="4" t="s">
        <v>88</v>
      </c>
      <c r="D705" s="4" t="s">
        <v>248</v>
      </c>
      <c r="E705" s="4" t="str">
        <f>IF(COUNTIF($E$2:E704,"Begin: " &amp; C705 &amp; "-" &amp; D705 &amp; "-" &amp; H705)=0,"Begin: " &amp; C705 &amp; "-" &amp; D705 &amp; "-" &amp; H705,IF((C705 &amp; "-" &amp; D705 &amp; "-" &amp; H705)&lt;&gt;(C706 &amp; "-" &amp; D706 &amp; "-" &amp; H706),"End: " &amp; C705 &amp; "-" &amp; D705 &amp; "-" &amp; H705,""))</f>
        <v/>
      </c>
      <c r="F705" s="4" t="str">
        <f t="shared" si="117"/>
        <v>Bloomberg-GDP-03-2014</v>
      </c>
      <c r="G705" s="7">
        <v>41711</v>
      </c>
      <c r="H705" s="7" t="str">
        <f t="shared" si="118"/>
        <v>03-2014</v>
      </c>
      <c r="I705" s="7" t="str">
        <f t="shared" ca="1" si="111"/>
        <v>Bloomberg: HSBC-GDP-03-2014</v>
      </c>
      <c r="J705" s="4" t="str">
        <f t="shared" ca="1" si="119"/>
        <v>GDP-HSBC:03-2014</v>
      </c>
      <c r="K705" t="s">
        <v>77</v>
      </c>
      <c r="BP705">
        <v>1.7000000000000001E-2</v>
      </c>
      <c r="BQ705">
        <v>2.4E-2</v>
      </c>
      <c r="BR705">
        <v>2.4E-2</v>
      </c>
      <c r="BS705">
        <v>2.5999999999999999E-2</v>
      </c>
    </row>
    <row r="706" spans="1:71" x14ac:dyDescent="0.55000000000000004">
      <c r="A706" s="4" t="str">
        <f t="shared" ref="A706:A769" ca="1" si="120">IF(C706="GIOA",INDEX(List_AnonymousForecasters,MATCH(LEFT(K706,FIND(":",K706,1)-1),List_IndividualForecasters,0),1),INDEX(List_FirmNamesOmega,MATCH(LEFT(K706,FIND(":",K706,1)-1),List_FirmNamesAlpha,0),1))</f>
        <v xml:space="preserve">HSH Nordbank </v>
      </c>
      <c r="B706" s="4" t="str">
        <f t="shared" si="116"/>
        <v>C. Rubia</v>
      </c>
      <c r="C706" s="4" t="s">
        <v>88</v>
      </c>
      <c r="D706" s="4" t="s">
        <v>248</v>
      </c>
      <c r="E706" s="4" t="str">
        <f>IF(COUNTIF($E$2:E705,"Begin: " &amp; C706 &amp; "-" &amp; D706 &amp; "-" &amp; H706)=0,"Begin: " &amp; C706 &amp; "-" &amp; D706 &amp; "-" &amp; H706,IF((C706 &amp; "-" &amp; D706 &amp; "-" &amp; H706)&lt;&gt;(C707 &amp; "-" &amp; D707 &amp; "-" &amp; H707),"End: " &amp; C706 &amp; "-" &amp; D706 &amp; "-" &amp; H706,""))</f>
        <v/>
      </c>
      <c r="F706" s="4" t="str">
        <f t="shared" si="117"/>
        <v>Bloomberg-GDP-03-2014</v>
      </c>
      <c r="G706" s="7">
        <v>41711</v>
      </c>
      <c r="H706" s="7" t="str">
        <f t="shared" si="118"/>
        <v>03-2014</v>
      </c>
      <c r="I706" s="7" t="str">
        <f t="shared" ca="1" si="111"/>
        <v>Bloomberg: HSH Nordbank -GDP-03-2014</v>
      </c>
      <c r="J706" s="4" t="str">
        <f t="shared" ca="1" si="119"/>
        <v>GDP-HSH Nordbank :03-2014</v>
      </c>
      <c r="K706" t="s">
        <v>31</v>
      </c>
      <c r="BP706">
        <v>1.7999999999999999E-2</v>
      </c>
      <c r="BQ706">
        <v>0.02</v>
      </c>
      <c r="BR706">
        <v>2.3E-2</v>
      </c>
      <c r="BS706">
        <v>2.8000000000000001E-2</v>
      </c>
    </row>
    <row r="707" spans="1:71" x14ac:dyDescent="0.55000000000000004">
      <c r="A707" s="4" t="str">
        <f t="shared" ca="1" si="120"/>
        <v>Hugh Johnson Adv</v>
      </c>
      <c r="B707" s="4" t="str">
        <f t="shared" si="116"/>
        <v>H. Johnson</v>
      </c>
      <c r="C707" s="4" t="s">
        <v>88</v>
      </c>
      <c r="D707" s="4" t="s">
        <v>248</v>
      </c>
      <c r="E707" s="4" t="str">
        <f>IF(COUNTIF($E$2:E706,"Begin: " &amp; C707 &amp; "-" &amp; D707 &amp; "-" &amp; H707)=0,"Begin: " &amp; C707 &amp; "-" &amp; D707 &amp; "-" &amp; H707,IF((C707 &amp; "-" &amp; D707 &amp; "-" &amp; H707)&lt;&gt;(C708 &amp; "-" &amp; D708 &amp; "-" &amp; H708),"End: " &amp; C707 &amp; "-" &amp; D707 &amp; "-" &amp; H707,""))</f>
        <v/>
      </c>
      <c r="F707" s="4" t="str">
        <f t="shared" si="117"/>
        <v>Bloomberg-GDP-03-2014</v>
      </c>
      <c r="G707" s="7">
        <v>41711</v>
      </c>
      <c r="H707" s="7" t="str">
        <f t="shared" si="118"/>
        <v>03-2014</v>
      </c>
      <c r="I707" s="7" t="str">
        <f t="shared" ref="I707:I770" ca="1" si="121">C707 &amp; ": " &amp; A707 &amp; "-" &amp; D707 &amp; "-" &amp; H707</f>
        <v>Bloomberg: Hugh Johnson Adv-GDP-03-2014</v>
      </c>
      <c r="J707" s="4" t="str">
        <f t="shared" ca="1" si="119"/>
        <v>GDP-Hugh Johnson Adv:03-2014</v>
      </c>
      <c r="K707" t="s">
        <v>32</v>
      </c>
      <c r="BP707">
        <v>2.4E-2</v>
      </c>
      <c r="BQ707">
        <v>2.5999999999999999E-2</v>
      </c>
      <c r="BR707">
        <v>2.8000000000000001E-2</v>
      </c>
      <c r="BS707">
        <v>2.9000000000000001E-2</v>
      </c>
    </row>
    <row r="708" spans="1:71" x14ac:dyDescent="0.55000000000000004">
      <c r="A708" s="4" t="str">
        <f t="shared" ca="1" si="120"/>
        <v>IHS Global Insight</v>
      </c>
      <c r="B708" s="4" t="str">
        <f t="shared" si="116"/>
        <v>D. Handler</v>
      </c>
      <c r="C708" s="4" t="s">
        <v>88</v>
      </c>
      <c r="D708" s="4" t="s">
        <v>248</v>
      </c>
      <c r="E708" s="4" t="str">
        <f>IF(COUNTIF($E$2:E707,"Begin: " &amp; C708 &amp; "-" &amp; D708 &amp; "-" &amp; H708)=0,"Begin: " &amp; C708 &amp; "-" &amp; D708 &amp; "-" &amp; H708,IF((C708 &amp; "-" &amp; D708 &amp; "-" &amp; H708)&lt;&gt;(C709 &amp; "-" &amp; D709 &amp; "-" &amp; H709),"End: " &amp; C708 &amp; "-" &amp; D708 &amp; "-" &amp; H708,""))</f>
        <v/>
      </c>
      <c r="F708" s="4" t="str">
        <f t="shared" si="117"/>
        <v>Bloomberg-GDP-03-2014</v>
      </c>
      <c r="G708" s="7">
        <v>41711</v>
      </c>
      <c r="H708" s="7" t="str">
        <f t="shared" si="118"/>
        <v>03-2014</v>
      </c>
      <c r="I708" s="7" t="str">
        <f t="shared" ca="1" si="121"/>
        <v>Bloomberg: IHS Global Insight-GDP-03-2014</v>
      </c>
      <c r="J708" s="4" t="str">
        <f t="shared" ca="1" si="119"/>
        <v>GDP-IHS Global Insight:03-2014</v>
      </c>
      <c r="K708" t="s">
        <v>33</v>
      </c>
      <c r="BP708">
        <v>1.4E-2</v>
      </c>
      <c r="BQ708">
        <v>2.5999999999999999E-2</v>
      </c>
      <c r="BR708">
        <v>2.9000000000000001E-2</v>
      </c>
      <c r="BS708">
        <v>3.2000000000000001E-2</v>
      </c>
    </row>
    <row r="709" spans="1:71" x14ac:dyDescent="0.55000000000000004">
      <c r="A709" s="4" t="str">
        <f t="shared" ca="1" si="120"/>
        <v>ING</v>
      </c>
      <c r="B709" s="4" t="str">
        <f t="shared" si="116"/>
        <v>R. Carnell</v>
      </c>
      <c r="C709" s="4" t="s">
        <v>88</v>
      </c>
      <c r="D709" s="4" t="s">
        <v>248</v>
      </c>
      <c r="E709" s="4" t="str">
        <f>IF(COUNTIF($E$2:E708,"Begin: " &amp; C709 &amp; "-" &amp; D709 &amp; "-" &amp; H709)=0,"Begin: " &amp; C709 &amp; "-" &amp; D709 &amp; "-" &amp; H709,IF((C709 &amp; "-" &amp; D709 &amp; "-" &amp; H709)&lt;&gt;(C710 &amp; "-" &amp; D710 &amp; "-" &amp; H710),"End: " &amp; C709 &amp; "-" &amp; D709 &amp; "-" &amp; H709,""))</f>
        <v/>
      </c>
      <c r="F709" s="4" t="str">
        <f t="shared" si="117"/>
        <v>Bloomberg-GDP-03-2014</v>
      </c>
      <c r="G709" s="7">
        <v>41711</v>
      </c>
      <c r="H709" s="7" t="str">
        <f t="shared" si="118"/>
        <v>03-2014</v>
      </c>
      <c r="I709" s="7" t="str">
        <f t="shared" ca="1" si="121"/>
        <v>Bloomberg: ING-GDP-03-2014</v>
      </c>
      <c r="J709" s="4" t="str">
        <f t="shared" ca="1" si="119"/>
        <v>GDP-ING:03-2014</v>
      </c>
      <c r="K709" t="s">
        <v>34</v>
      </c>
      <c r="BP709">
        <v>3.5999999999999997E-2</v>
      </c>
      <c r="BQ709">
        <v>3.6999999999999998E-2</v>
      </c>
      <c r="BR709">
        <v>3.5000000000000003E-2</v>
      </c>
      <c r="BS709" t="s">
        <v>2</v>
      </c>
    </row>
    <row r="710" spans="1:71" x14ac:dyDescent="0.55000000000000004">
      <c r="A710" s="4" t="str">
        <f t="shared" ca="1" si="120"/>
        <v>JPM</v>
      </c>
      <c r="B710" s="4" t="str">
        <f t="shared" si="116"/>
        <v>B. Kasman</v>
      </c>
      <c r="C710" s="4" t="s">
        <v>88</v>
      </c>
      <c r="D710" s="4" t="s">
        <v>248</v>
      </c>
      <c r="E710" s="4" t="str">
        <f>IF(COUNTIF($E$2:E709,"Begin: " &amp; C710 &amp; "-" &amp; D710 &amp; "-" &amp; H710)=0,"Begin: " &amp; C710 &amp; "-" &amp; D710 &amp; "-" &amp; H710,IF((C710 &amp; "-" &amp; D710 &amp; "-" &amp; H710)&lt;&gt;(C711 &amp; "-" &amp; D711 &amp; "-" &amp; H711),"End: " &amp; C710 &amp; "-" &amp; D710 &amp; "-" &amp; H710,""))</f>
        <v/>
      </c>
      <c r="F710" s="4" t="str">
        <f t="shared" si="117"/>
        <v>Bloomberg-GDP-03-2014</v>
      </c>
      <c r="G710" s="7">
        <v>41711</v>
      </c>
      <c r="H710" s="7" t="str">
        <f t="shared" si="118"/>
        <v>03-2014</v>
      </c>
      <c r="I710" s="7" t="str">
        <f t="shared" ca="1" si="121"/>
        <v>Bloomberg: JPM-GDP-03-2014</v>
      </c>
      <c r="J710" s="4" t="str">
        <f t="shared" ca="1" si="119"/>
        <v>GDP-JPM:03-2014</v>
      </c>
      <c r="K710" t="s">
        <v>35</v>
      </c>
      <c r="BP710">
        <v>0.02</v>
      </c>
      <c r="BQ710">
        <v>2.5000000000000001E-2</v>
      </c>
      <c r="BR710">
        <v>0.03</v>
      </c>
      <c r="BS710">
        <v>0.03</v>
      </c>
    </row>
    <row r="711" spans="1:71" x14ac:dyDescent="0.55000000000000004">
      <c r="A711" s="4" t="str">
        <f t="shared" ca="1" si="120"/>
        <v>Laurentian</v>
      </c>
      <c r="B711" s="4" t="str">
        <f t="shared" si="116"/>
        <v>S. Lavoie</v>
      </c>
      <c r="C711" s="4" t="s">
        <v>88</v>
      </c>
      <c r="D711" s="4" t="s">
        <v>248</v>
      </c>
      <c r="E711" s="4" t="str">
        <f>IF(COUNTIF($E$2:E710,"Begin: " &amp; C711 &amp; "-" &amp; D711 &amp; "-" &amp; H711)=0,"Begin: " &amp; C711 &amp; "-" &amp; D711 &amp; "-" &amp; H711,IF((C711 &amp; "-" &amp; D711 &amp; "-" &amp; H711)&lt;&gt;(C712 &amp; "-" &amp; D712 &amp; "-" &amp; H712),"End: " &amp; C711 &amp; "-" &amp; D711 &amp; "-" &amp; H711,""))</f>
        <v/>
      </c>
      <c r="F711" s="4" t="str">
        <f t="shared" si="117"/>
        <v>Bloomberg-GDP-03-2014</v>
      </c>
      <c r="G711" s="7">
        <v>41711</v>
      </c>
      <c r="H711" s="7" t="str">
        <f t="shared" si="118"/>
        <v>03-2014</v>
      </c>
      <c r="I711" s="7" t="str">
        <f t="shared" ca="1" si="121"/>
        <v>Bloomberg: Laurentian-GDP-03-2014</v>
      </c>
      <c r="J711" s="4" t="str">
        <f t="shared" ca="1" si="119"/>
        <v>GDP-Laurentian:03-2014</v>
      </c>
      <c r="K711" t="s">
        <v>36</v>
      </c>
      <c r="BP711">
        <v>1.7999999999999999E-2</v>
      </c>
      <c r="BQ711">
        <v>2.8000000000000001E-2</v>
      </c>
      <c r="BR711">
        <v>2.8000000000000001E-2</v>
      </c>
      <c r="BS711">
        <v>2.7E-2</v>
      </c>
    </row>
    <row r="712" spans="1:71" x14ac:dyDescent="0.55000000000000004">
      <c r="A712" s="4" t="str">
        <f t="shared" ca="1" si="120"/>
        <v>MacroFin Analytics</v>
      </c>
      <c r="B712" s="4" t="str">
        <f t="shared" si="116"/>
        <v>P. Jain</v>
      </c>
      <c r="C712" s="4" t="s">
        <v>88</v>
      </c>
      <c r="D712" s="4" t="s">
        <v>248</v>
      </c>
      <c r="E712" s="4" t="str">
        <f>IF(COUNTIF($E$2:E711,"Begin: " &amp; C712 &amp; "-" &amp; D712 &amp; "-" &amp; H712)=0,"Begin: " &amp; C712 &amp; "-" &amp; D712 &amp; "-" &amp; H712,IF((C712 &amp; "-" &amp; D712 &amp; "-" &amp; H712)&lt;&gt;(C713 &amp; "-" &amp; D713 &amp; "-" &amp; H713),"End: " &amp; C712 &amp; "-" &amp; D712 &amp; "-" &amp; H712,""))</f>
        <v/>
      </c>
      <c r="F712" s="4" t="str">
        <f t="shared" si="117"/>
        <v>Bloomberg-GDP-03-2014</v>
      </c>
      <c r="G712" s="7">
        <v>41711</v>
      </c>
      <c r="H712" s="7" t="str">
        <f t="shared" si="118"/>
        <v>03-2014</v>
      </c>
      <c r="I712" s="7" t="str">
        <f t="shared" ca="1" si="121"/>
        <v>Bloomberg: MacroFin Analytics-GDP-03-2014</v>
      </c>
      <c r="J712" s="4" t="str">
        <f t="shared" ca="1" si="119"/>
        <v>GDP-MacroFin Analytics:03-2014</v>
      </c>
      <c r="K712" t="s">
        <v>37</v>
      </c>
      <c r="BP712">
        <v>1.7999999999999999E-2</v>
      </c>
      <c r="BQ712">
        <v>2.5000000000000001E-2</v>
      </c>
      <c r="BR712">
        <v>2.8000000000000001E-2</v>
      </c>
      <c r="BS712">
        <v>0.03</v>
      </c>
    </row>
    <row r="713" spans="1:71" x14ac:dyDescent="0.55000000000000004">
      <c r="A713" s="4" t="str">
        <f t="shared" ca="1" si="120"/>
        <v>MAPI</v>
      </c>
      <c r="B713" s="4" t="str">
        <f t="shared" si="116"/>
        <v>D. Meckstroth</v>
      </c>
      <c r="C713" s="4" t="s">
        <v>88</v>
      </c>
      <c r="D713" s="4" t="s">
        <v>248</v>
      </c>
      <c r="E713" s="4" t="str">
        <f>IF(COUNTIF($E$2:E712,"Begin: " &amp; C713 &amp; "-" &amp; D713 &amp; "-" &amp; H713)=0,"Begin: " &amp; C713 &amp; "-" &amp; D713 &amp; "-" &amp; H713,IF((C713 &amp; "-" &amp; D713 &amp; "-" &amp; H713)&lt;&gt;(C714 &amp; "-" &amp; D714 &amp; "-" &amp; H714),"End: " &amp; C713 &amp; "-" &amp; D713 &amp; "-" &amp; H713,""))</f>
        <v/>
      </c>
      <c r="F713" s="4" t="str">
        <f t="shared" si="117"/>
        <v>Bloomberg-GDP-03-2014</v>
      </c>
      <c r="G713" s="7">
        <v>41711</v>
      </c>
      <c r="H713" s="7" t="str">
        <f t="shared" si="118"/>
        <v>03-2014</v>
      </c>
      <c r="I713" s="7" t="str">
        <f t="shared" ca="1" si="121"/>
        <v>Bloomberg: MAPI-GDP-03-2014</v>
      </c>
      <c r="J713" s="4" t="str">
        <f t="shared" ca="1" si="119"/>
        <v>GDP-MAPI:03-2014</v>
      </c>
      <c r="K713" t="s">
        <v>190</v>
      </c>
      <c r="BP713" t="s">
        <v>2</v>
      </c>
      <c r="BQ713" t="s">
        <v>2</v>
      </c>
      <c r="BR713" t="s">
        <v>2</v>
      </c>
      <c r="BS713" t="s">
        <v>2</v>
      </c>
    </row>
    <row r="714" spans="1:71" x14ac:dyDescent="0.55000000000000004">
      <c r="A714" s="4" t="str">
        <f t="shared" ca="1" si="120"/>
        <v>MBA</v>
      </c>
      <c r="B714" s="4" t="str">
        <f t="shared" si="116"/>
        <v>M. Fratantoni</v>
      </c>
      <c r="C714" s="4" t="s">
        <v>88</v>
      </c>
      <c r="D714" s="4" t="s">
        <v>248</v>
      </c>
      <c r="E714" s="4" t="str">
        <f>IF(COUNTIF($E$2:E713,"Begin: " &amp; C714 &amp; "-" &amp; D714 &amp; "-" &amp; H714)=0,"Begin: " &amp; C714 &amp; "-" &amp; D714 &amp; "-" &amp; H714,IF((C714 &amp; "-" &amp; D714 &amp; "-" &amp; H714)&lt;&gt;(C715 &amp; "-" &amp; D715 &amp; "-" &amp; H715),"End: " &amp; C714 &amp; "-" &amp; D714 &amp; "-" &amp; H714,""))</f>
        <v/>
      </c>
      <c r="F714" s="4" t="str">
        <f t="shared" si="117"/>
        <v>Bloomberg-GDP-03-2014</v>
      </c>
      <c r="G714" s="7">
        <v>41711</v>
      </c>
      <c r="H714" s="7" t="str">
        <f t="shared" si="118"/>
        <v>03-2014</v>
      </c>
      <c r="I714" s="7" t="str">
        <f t="shared" ca="1" si="121"/>
        <v>Bloomberg: MBA-GDP-03-2014</v>
      </c>
      <c r="J714" s="4" t="str">
        <f t="shared" ca="1" si="119"/>
        <v>GDP-MBA:03-2014</v>
      </c>
      <c r="K714" t="s">
        <v>38</v>
      </c>
      <c r="BP714">
        <v>1.7000000000000001E-2</v>
      </c>
      <c r="BQ714">
        <v>2.3E-2</v>
      </c>
      <c r="BR714">
        <v>2.5999999999999999E-2</v>
      </c>
      <c r="BS714">
        <v>2.5999999999999999E-2</v>
      </c>
    </row>
    <row r="715" spans="1:71" x14ac:dyDescent="0.55000000000000004">
      <c r="A715" s="4" t="str">
        <f t="shared" ca="1" si="120"/>
        <v>Mesirow Financial</v>
      </c>
      <c r="B715" s="4" t="str">
        <f t="shared" si="116"/>
        <v>D. Swonk</v>
      </c>
      <c r="C715" s="4" t="s">
        <v>88</v>
      </c>
      <c r="D715" s="4" t="s">
        <v>248</v>
      </c>
      <c r="E715" s="4" t="str">
        <f>IF(COUNTIF($E$2:E714,"Begin: " &amp; C715 &amp; "-" &amp; D715 &amp; "-" &amp; H715)=0,"Begin: " &amp; C715 &amp; "-" &amp; D715 &amp; "-" &amp; H715,IF((C715 &amp; "-" &amp; D715 &amp; "-" &amp; H715)&lt;&gt;(C716 &amp; "-" &amp; D716 &amp; "-" &amp; H716),"End: " &amp; C715 &amp; "-" &amp; D715 &amp; "-" &amp; H715,""))</f>
        <v/>
      </c>
      <c r="F715" s="4" t="str">
        <f t="shared" si="117"/>
        <v>Bloomberg-GDP-03-2014</v>
      </c>
      <c r="G715" s="7">
        <v>41711</v>
      </c>
      <c r="H715" s="7" t="str">
        <f t="shared" si="118"/>
        <v>03-2014</v>
      </c>
      <c r="I715" s="7" t="str">
        <f t="shared" ca="1" si="121"/>
        <v>Bloomberg: Mesirow Financial-GDP-03-2014</v>
      </c>
      <c r="J715" s="4" t="str">
        <f t="shared" ca="1" si="119"/>
        <v>GDP-Mesirow Financial:03-2014</v>
      </c>
      <c r="K715" t="s">
        <v>39</v>
      </c>
      <c r="BP715">
        <v>1.4999999999999999E-2</v>
      </c>
      <c r="BQ715">
        <v>3.5999999999999997E-2</v>
      </c>
      <c r="BR715">
        <v>3.6999999999999998E-2</v>
      </c>
      <c r="BS715">
        <v>3.5000000000000003E-2</v>
      </c>
    </row>
    <row r="716" spans="1:71" x14ac:dyDescent="0.55000000000000004">
      <c r="A716" s="4" t="str">
        <f t="shared" ca="1" si="120"/>
        <v>MFR</v>
      </c>
      <c r="B716" s="4" t="str">
        <f t="shared" si="116"/>
        <v>J. Shapiro</v>
      </c>
      <c r="C716" s="4" t="s">
        <v>88</v>
      </c>
      <c r="D716" s="4" t="s">
        <v>248</v>
      </c>
      <c r="E716" s="4" t="str">
        <f>IF(COUNTIF($E$2:E715,"Begin: " &amp; C716 &amp; "-" &amp; D716 &amp; "-" &amp; H716)=0,"Begin: " &amp; C716 &amp; "-" &amp; D716 &amp; "-" &amp; H716,IF((C716 &amp; "-" &amp; D716 &amp; "-" &amp; H716)&lt;&gt;(C717 &amp; "-" &amp; D717 &amp; "-" &amp; H717),"End: " &amp; C716 &amp; "-" &amp; D716 &amp; "-" &amp; H716,""))</f>
        <v/>
      </c>
      <c r="F716" s="4" t="str">
        <f t="shared" si="117"/>
        <v>Bloomberg-GDP-03-2014</v>
      </c>
      <c r="G716" s="7">
        <v>41711</v>
      </c>
      <c r="H716" s="7" t="str">
        <f t="shared" si="118"/>
        <v>03-2014</v>
      </c>
      <c r="I716" s="7" t="str">
        <f t="shared" ca="1" si="121"/>
        <v>Bloomberg: MFR-GDP-03-2014</v>
      </c>
      <c r="J716" s="4" t="str">
        <f t="shared" ca="1" si="119"/>
        <v>GDP-MFR:03-2014</v>
      </c>
      <c r="K716" t="s">
        <v>40</v>
      </c>
      <c r="BP716">
        <v>1.7999999999999999E-2</v>
      </c>
      <c r="BQ716">
        <v>2.8000000000000001E-2</v>
      </c>
      <c r="BR716">
        <v>3.5000000000000003E-2</v>
      </c>
      <c r="BS716">
        <v>3.3000000000000002E-2</v>
      </c>
    </row>
    <row r="717" spans="1:71" x14ac:dyDescent="0.55000000000000004">
      <c r="A717" s="4" t="str">
        <f t="shared" ca="1" si="120"/>
        <v>Moody’s Analytics</v>
      </c>
      <c r="B717" s="4" t="str">
        <f t="shared" si="116"/>
        <v>M. Zandi</v>
      </c>
      <c r="C717" s="4" t="s">
        <v>88</v>
      </c>
      <c r="D717" s="4" t="s">
        <v>248</v>
      </c>
      <c r="E717" s="4" t="str">
        <f>IF(COUNTIF($E$2:E716,"Begin: " &amp; C717 &amp; "-" &amp; D717 &amp; "-" &amp; H717)=0,"Begin: " &amp; C717 &amp; "-" &amp; D717 &amp; "-" &amp; H717,IF((C717 &amp; "-" &amp; D717 &amp; "-" &amp; H717)&lt;&gt;(C718 &amp; "-" &amp; D718 &amp; "-" &amp; H718),"End: " &amp; C717 &amp; "-" &amp; D717 &amp; "-" &amp; H717,""))</f>
        <v/>
      </c>
      <c r="F717" s="4" t="str">
        <f t="shared" si="117"/>
        <v>Bloomberg-GDP-03-2014</v>
      </c>
      <c r="G717" s="7">
        <v>41711</v>
      </c>
      <c r="H717" s="7" t="str">
        <f t="shared" si="118"/>
        <v>03-2014</v>
      </c>
      <c r="I717" s="7" t="str">
        <f t="shared" ca="1" si="121"/>
        <v>Bloomberg: Moody’s Analytics-GDP-03-2014</v>
      </c>
      <c r="J717" s="4" t="str">
        <f t="shared" ca="1" si="119"/>
        <v>GDP-Moody’s Analytics:03-2014</v>
      </c>
      <c r="K717" t="s">
        <v>253</v>
      </c>
      <c r="BP717">
        <v>2.1999999999999999E-2</v>
      </c>
      <c r="BQ717">
        <v>3.9E-2</v>
      </c>
      <c r="BR717">
        <v>3.6999999999999998E-2</v>
      </c>
      <c r="BS717">
        <v>0.04</v>
      </c>
    </row>
    <row r="718" spans="1:71" x14ac:dyDescent="0.55000000000000004">
      <c r="A718" s="4" t="str">
        <f t="shared" ca="1" si="120"/>
        <v>Moody's Capital Mkt</v>
      </c>
      <c r="B718" s="4" t="str">
        <f t="shared" si="116"/>
        <v>J. Lonski</v>
      </c>
      <c r="C718" s="4" t="s">
        <v>88</v>
      </c>
      <c r="D718" s="4" t="s">
        <v>248</v>
      </c>
      <c r="E718" s="4" t="str">
        <f>IF(COUNTIF($E$2:E717,"Begin: " &amp; C718 &amp; "-" &amp; D718 &amp; "-" &amp; H718)=0,"Begin: " &amp; C718 &amp; "-" &amp; D718 &amp; "-" &amp; H718,IF((C718 &amp; "-" &amp; D718 &amp; "-" &amp; H718)&lt;&gt;(C719 &amp; "-" &amp; D719 &amp; "-" &amp; H719),"End: " &amp; C718 &amp; "-" &amp; D718 &amp; "-" &amp; H718,""))</f>
        <v/>
      </c>
      <c r="F718" s="4" t="str">
        <f t="shared" si="117"/>
        <v>Bloomberg-GDP-03-2014</v>
      </c>
      <c r="G718" s="7">
        <v>41711</v>
      </c>
      <c r="H718" s="7" t="str">
        <f t="shared" si="118"/>
        <v>03-2014</v>
      </c>
      <c r="I718" s="7" t="str">
        <f t="shared" ca="1" si="121"/>
        <v>Bloomberg: Moody's Capital Mkt-GDP-03-2014</v>
      </c>
      <c r="J718" s="4" t="str">
        <f t="shared" ca="1" si="119"/>
        <v>GDP-Moody's Capital Mkt:03-2014</v>
      </c>
      <c r="K718" t="s">
        <v>78</v>
      </c>
      <c r="BP718">
        <v>1.6E-2</v>
      </c>
      <c r="BQ718">
        <v>2.5999999999999999E-2</v>
      </c>
      <c r="BR718">
        <v>0.03</v>
      </c>
      <c r="BS718">
        <v>3.1E-2</v>
      </c>
    </row>
    <row r="719" spans="1:71" x14ac:dyDescent="0.55000000000000004">
      <c r="A719" s="4" t="str">
        <f t="shared" ca="1" si="120"/>
        <v>Morgan Stanley</v>
      </c>
      <c r="B719" s="4" t="str">
        <f t="shared" si="116"/>
        <v>Reinhart/Wieseman</v>
      </c>
      <c r="C719" s="4" t="s">
        <v>88</v>
      </c>
      <c r="D719" s="4" t="s">
        <v>248</v>
      </c>
      <c r="E719" s="4" t="str">
        <f>IF(COUNTIF($E$2:E718,"Begin: " &amp; C719 &amp; "-" &amp; D719 &amp; "-" &amp; H719)=0,"Begin: " &amp; C719 &amp; "-" &amp; D719 &amp; "-" &amp; H719,IF((C719 &amp; "-" &amp; D719 &amp; "-" &amp; H719)&lt;&gt;(C720 &amp; "-" &amp; D720 &amp; "-" &amp; H720),"End: " &amp; C719 &amp; "-" &amp; D719 &amp; "-" &amp; H719,""))</f>
        <v/>
      </c>
      <c r="F719" s="4" t="str">
        <f t="shared" si="117"/>
        <v>Bloomberg-GDP-03-2014</v>
      </c>
      <c r="G719" s="7">
        <v>41711</v>
      </c>
      <c r="H719" s="7" t="str">
        <f t="shared" si="118"/>
        <v>03-2014</v>
      </c>
      <c r="I719" s="7" t="str">
        <f t="shared" ca="1" si="121"/>
        <v>Bloomberg: Morgan Stanley-GDP-03-2014</v>
      </c>
      <c r="J719" s="4" t="str">
        <f t="shared" ca="1" si="119"/>
        <v>GDP-Morgan Stanley:03-2014</v>
      </c>
      <c r="K719" t="s">
        <v>194</v>
      </c>
      <c r="BP719">
        <v>7.0000000000000001E-3</v>
      </c>
      <c r="BQ719">
        <v>0.04</v>
      </c>
      <c r="BR719">
        <v>2.5000000000000001E-2</v>
      </c>
      <c r="BS719">
        <v>2.8000000000000001E-2</v>
      </c>
    </row>
    <row r="720" spans="1:71" x14ac:dyDescent="0.55000000000000004">
      <c r="A720" s="4" t="str">
        <f t="shared" ca="1" si="120"/>
        <v>NAHB</v>
      </c>
      <c r="B720" s="4" t="str">
        <f t="shared" si="116"/>
        <v>D. Crowe</v>
      </c>
      <c r="C720" s="4" t="s">
        <v>88</v>
      </c>
      <c r="D720" s="4" t="s">
        <v>248</v>
      </c>
      <c r="E720" s="4" t="str">
        <f>IF(COUNTIF($E$2:E719,"Begin: " &amp; C720 &amp; "-" &amp; D720 &amp; "-" &amp; H720)=0,"Begin: " &amp; C720 &amp; "-" &amp; D720 &amp; "-" &amp; H720,IF((C720 &amp; "-" &amp; D720 &amp; "-" &amp; H720)&lt;&gt;(C721 &amp; "-" &amp; D721 &amp; "-" &amp; H721),"End: " &amp; C720 &amp; "-" &amp; D720 &amp; "-" &amp; H720,""))</f>
        <v/>
      </c>
      <c r="F720" s="4" t="str">
        <f t="shared" si="117"/>
        <v>Bloomberg-GDP-03-2014</v>
      </c>
      <c r="G720" s="7">
        <v>41711</v>
      </c>
      <c r="H720" s="7" t="str">
        <f t="shared" si="118"/>
        <v>03-2014</v>
      </c>
      <c r="I720" s="7" t="str">
        <f t="shared" ca="1" si="121"/>
        <v>Bloomberg: NAHB-GDP-03-2014</v>
      </c>
      <c r="J720" s="4" t="str">
        <f t="shared" ca="1" si="119"/>
        <v>GDP-NAHB:03-2014</v>
      </c>
      <c r="K720" t="s">
        <v>43</v>
      </c>
      <c r="BP720">
        <v>2.1999999999999999E-2</v>
      </c>
      <c r="BQ720">
        <v>0.03</v>
      </c>
      <c r="BR720">
        <v>3.4000000000000002E-2</v>
      </c>
      <c r="BS720">
        <v>3.5999999999999997E-2</v>
      </c>
    </row>
    <row r="721" spans="1:71" x14ac:dyDescent="0.55000000000000004">
      <c r="A721" s="4" t="str">
        <f t="shared" ca="1" si="120"/>
        <v>Naroff Economics</v>
      </c>
      <c r="B721" s="4" t="str">
        <f t="shared" si="116"/>
        <v>J. Naroff</v>
      </c>
      <c r="C721" s="4" t="s">
        <v>88</v>
      </c>
      <c r="D721" s="4" t="s">
        <v>248</v>
      </c>
      <c r="E721" s="4" t="str">
        <f>IF(COUNTIF($E$2:E720,"Begin: " &amp; C721 &amp; "-" &amp; D721 &amp; "-" &amp; H721)=0,"Begin: " &amp; C721 &amp; "-" &amp; D721 &amp; "-" &amp; H721,IF((C721 &amp; "-" &amp; D721 &amp; "-" &amp; H721)&lt;&gt;(C722 &amp; "-" &amp; D722 &amp; "-" &amp; H722),"End: " &amp; C721 &amp; "-" &amp; D721 &amp; "-" &amp; H721,""))</f>
        <v/>
      </c>
      <c r="F721" s="4" t="str">
        <f t="shared" si="117"/>
        <v>Bloomberg-GDP-03-2014</v>
      </c>
      <c r="G721" s="7">
        <v>41711</v>
      </c>
      <c r="H721" s="7" t="str">
        <f t="shared" si="118"/>
        <v>03-2014</v>
      </c>
      <c r="I721" s="7" t="str">
        <f t="shared" ca="1" si="121"/>
        <v>Bloomberg: Naroff Economics-GDP-03-2014</v>
      </c>
      <c r="J721" s="4" t="str">
        <f t="shared" ca="1" si="119"/>
        <v>GDP-Naroff Economics:03-2014</v>
      </c>
      <c r="K721" t="s">
        <v>44</v>
      </c>
      <c r="BP721">
        <v>2.1000000000000001E-2</v>
      </c>
      <c r="BQ721">
        <v>4.3999999999999997E-2</v>
      </c>
      <c r="BR721">
        <v>3.1E-2</v>
      </c>
      <c r="BS721">
        <v>4.5999999999999999E-2</v>
      </c>
    </row>
    <row r="722" spans="1:71" x14ac:dyDescent="0.55000000000000004">
      <c r="A722" s="4" t="str">
        <f t="shared" ca="1" si="120"/>
        <v>Natl Bank Canada</v>
      </c>
      <c r="B722" s="4" t="str">
        <f t="shared" si="116"/>
        <v>S. Marion</v>
      </c>
      <c r="C722" s="4" t="s">
        <v>88</v>
      </c>
      <c r="D722" s="4" t="s">
        <v>248</v>
      </c>
      <c r="E722" s="4" t="str">
        <f>IF(COUNTIF($E$2:E721,"Begin: " &amp; C722 &amp; "-" &amp; D722 &amp; "-" &amp; H722)=0,"Begin: " &amp; C722 &amp; "-" &amp; D722 &amp; "-" &amp; H722,IF((C722 &amp; "-" &amp; D722 &amp; "-" &amp; H722)&lt;&gt;(C723 &amp; "-" &amp; D723 &amp; "-" &amp; H723),"End: " &amp; C722 &amp; "-" &amp; D722 &amp; "-" &amp; H722,""))</f>
        <v/>
      </c>
      <c r="F722" s="4" t="str">
        <f t="shared" si="117"/>
        <v>Bloomberg-GDP-03-2014</v>
      </c>
      <c r="G722" s="7">
        <v>41711</v>
      </c>
      <c r="H722" s="7" t="str">
        <f t="shared" si="118"/>
        <v>03-2014</v>
      </c>
      <c r="I722" s="7" t="str">
        <f t="shared" ca="1" si="121"/>
        <v>Bloomberg: Natl Bank Canada-GDP-03-2014</v>
      </c>
      <c r="J722" s="4" t="str">
        <f t="shared" ca="1" si="119"/>
        <v>GDP-Natl Bank Canada:03-2014</v>
      </c>
      <c r="K722" t="s">
        <v>191</v>
      </c>
      <c r="BP722">
        <v>1.4999999999999999E-2</v>
      </c>
      <c r="BQ722">
        <v>4.1000000000000002E-2</v>
      </c>
      <c r="BR722">
        <v>3.3000000000000002E-2</v>
      </c>
      <c r="BS722">
        <v>2.3E-2</v>
      </c>
    </row>
    <row r="723" spans="1:71" x14ac:dyDescent="0.55000000000000004">
      <c r="A723" s="4" t="str">
        <f t="shared" ca="1" si="120"/>
        <v>Nomura</v>
      </c>
      <c r="B723" s="4" t="str">
        <f t="shared" si="116"/>
        <v>L. Alexander</v>
      </c>
      <c r="C723" s="4" t="s">
        <v>88</v>
      </c>
      <c r="D723" s="4" t="s">
        <v>248</v>
      </c>
      <c r="E723" s="4" t="str">
        <f>IF(COUNTIF($E$2:E722,"Begin: " &amp; C723 &amp; "-" &amp; D723 &amp; "-" &amp; H723)=0,"Begin: " &amp; C723 &amp; "-" &amp; D723 &amp; "-" &amp; H723,IF((C723 &amp; "-" &amp; D723 &amp; "-" &amp; H723)&lt;&gt;(C724 &amp; "-" &amp; D724 &amp; "-" &amp; H724),"End: " &amp; C723 &amp; "-" &amp; D723 &amp; "-" &amp; H723,""))</f>
        <v/>
      </c>
      <c r="F723" s="4" t="str">
        <f t="shared" si="117"/>
        <v>Bloomberg-GDP-03-2014</v>
      </c>
      <c r="G723" s="7">
        <v>41711</v>
      </c>
      <c r="H723" s="7" t="str">
        <f t="shared" si="118"/>
        <v>03-2014</v>
      </c>
      <c r="I723" s="7" t="str">
        <f t="shared" ca="1" si="121"/>
        <v>Bloomberg: Nomura-GDP-03-2014</v>
      </c>
      <c r="J723" s="4" t="str">
        <f t="shared" ca="1" si="119"/>
        <v>GDP-Nomura:03-2014</v>
      </c>
      <c r="K723" t="s">
        <v>45</v>
      </c>
      <c r="BP723">
        <v>1.4999999999999999E-2</v>
      </c>
      <c r="BQ723">
        <v>2.5999999999999999E-2</v>
      </c>
      <c r="BR723">
        <v>3.2000000000000001E-2</v>
      </c>
      <c r="BS723">
        <v>3.4000000000000002E-2</v>
      </c>
    </row>
    <row r="724" spans="1:71" x14ac:dyDescent="0.55000000000000004">
      <c r="A724" s="4" t="str">
        <f t="shared" ca="1" si="120"/>
        <v>Nord LB</v>
      </c>
      <c r="B724" s="4" t="str">
        <f t="shared" si="116"/>
        <v>B. Krampen</v>
      </c>
      <c r="C724" s="4" t="s">
        <v>88</v>
      </c>
      <c r="D724" s="4" t="s">
        <v>248</v>
      </c>
      <c r="E724" s="4" t="str">
        <f>IF(COUNTIF($E$2:E723,"Begin: " &amp; C724 &amp; "-" &amp; D724 &amp; "-" &amp; H724)=0,"Begin: " &amp; C724 &amp; "-" &amp; D724 &amp; "-" &amp; H724,IF((C724 &amp; "-" &amp; D724 &amp; "-" &amp; H724)&lt;&gt;(C725 &amp; "-" &amp; D725 &amp; "-" &amp; H725),"End: " &amp; C724 &amp; "-" &amp; D724 &amp; "-" &amp; H724,""))</f>
        <v/>
      </c>
      <c r="F724" s="4" t="str">
        <f t="shared" si="117"/>
        <v>Bloomberg-GDP-03-2014</v>
      </c>
      <c r="G724" s="7">
        <v>41711</v>
      </c>
      <c r="H724" s="7" t="str">
        <f t="shared" si="118"/>
        <v>03-2014</v>
      </c>
      <c r="I724" s="7" t="str">
        <f t="shared" ca="1" si="121"/>
        <v>Bloomberg: Nord LB-GDP-03-2014</v>
      </c>
      <c r="J724" s="4" t="str">
        <f t="shared" ca="1" si="119"/>
        <v>GDP-Nord LB:03-2014</v>
      </c>
      <c r="K724" t="s">
        <v>46</v>
      </c>
      <c r="BP724">
        <v>2.1999999999999999E-2</v>
      </c>
      <c r="BQ724">
        <v>2.8000000000000001E-2</v>
      </c>
      <c r="BR724">
        <v>0.03</v>
      </c>
      <c r="BS724">
        <v>2.8000000000000001E-2</v>
      </c>
    </row>
    <row r="725" spans="1:71" x14ac:dyDescent="0.55000000000000004">
      <c r="A725" s="4" t="str">
        <f t="shared" ca="1" si="120"/>
        <v>Northern Trust</v>
      </c>
      <c r="B725" s="4" t="str">
        <f t="shared" si="116"/>
        <v>C. Tannenbaum</v>
      </c>
      <c r="C725" s="4" t="s">
        <v>88</v>
      </c>
      <c r="D725" s="4" t="s">
        <v>248</v>
      </c>
      <c r="E725" s="4" t="str">
        <f>IF(COUNTIF($E$2:E724,"Begin: " &amp; C725 &amp; "-" &amp; D725 &amp; "-" &amp; H725)=0,"Begin: " &amp; C725 &amp; "-" &amp; D725 &amp; "-" &amp; H725,IF((C725 &amp; "-" &amp; D725 &amp; "-" &amp; H725)&lt;&gt;(C726 &amp; "-" &amp; D726 &amp; "-" &amp; H726),"End: " &amp; C725 &amp; "-" &amp; D725 &amp; "-" &amp; H725,""))</f>
        <v/>
      </c>
      <c r="F725" s="4" t="str">
        <f t="shared" si="117"/>
        <v>Bloomberg-GDP-03-2014</v>
      </c>
      <c r="G725" s="7">
        <v>41711</v>
      </c>
      <c r="H725" s="7" t="str">
        <f t="shared" si="118"/>
        <v>03-2014</v>
      </c>
      <c r="I725" s="7" t="str">
        <f t="shared" ca="1" si="121"/>
        <v>Bloomberg: Northern Trust-GDP-03-2014</v>
      </c>
      <c r="J725" s="4" t="str">
        <f t="shared" ca="1" si="119"/>
        <v>GDP-Northern Trust:03-2014</v>
      </c>
      <c r="K725" t="s">
        <v>47</v>
      </c>
      <c r="BP725">
        <v>1.9E-2</v>
      </c>
      <c r="BQ725">
        <v>3.1E-2</v>
      </c>
      <c r="BR725">
        <v>3.4000000000000002E-2</v>
      </c>
      <c r="BS725">
        <v>3.5000000000000003E-2</v>
      </c>
    </row>
    <row r="726" spans="1:71" x14ac:dyDescent="0.55000000000000004">
      <c r="A726" s="4" t="str">
        <f t="shared" ca="1" si="120"/>
        <v>OSK Group/DMG</v>
      </c>
      <c r="B726" s="4" t="str">
        <f t="shared" si="116"/>
        <v>T. Lam</v>
      </c>
      <c r="C726" s="4" t="s">
        <v>88</v>
      </c>
      <c r="D726" s="4" t="s">
        <v>248</v>
      </c>
      <c r="E726" s="4" t="str">
        <f>IF(COUNTIF($E$2:E725,"Begin: " &amp; C726 &amp; "-" &amp; D726 &amp; "-" &amp; H726)=0,"Begin: " &amp; C726 &amp; "-" &amp; D726 &amp; "-" &amp; H726,IF((C726 &amp; "-" &amp; D726 &amp; "-" &amp; H726)&lt;&gt;(C727 &amp; "-" &amp; D727 &amp; "-" &amp; H727),"End: " &amp; C726 &amp; "-" &amp; D726 &amp; "-" &amp; H726,""))</f>
        <v/>
      </c>
      <c r="F726" s="4" t="str">
        <f t="shared" si="117"/>
        <v>Bloomberg-GDP-03-2014</v>
      </c>
      <c r="G726" s="7">
        <v>41711</v>
      </c>
      <c r="H726" s="7" t="str">
        <f t="shared" si="118"/>
        <v>03-2014</v>
      </c>
      <c r="I726" s="7" t="str">
        <f t="shared" ca="1" si="121"/>
        <v>Bloomberg: OSK Group/DMG-GDP-03-2014</v>
      </c>
      <c r="J726" s="4" t="str">
        <f t="shared" ca="1" si="119"/>
        <v>GDP-OSK Group/DMG:03-2014</v>
      </c>
      <c r="K726" t="s">
        <v>48</v>
      </c>
      <c r="BP726">
        <v>2.1999999999999999E-2</v>
      </c>
      <c r="BQ726">
        <v>2.5000000000000001E-2</v>
      </c>
      <c r="BR726">
        <v>2.8000000000000001E-2</v>
      </c>
      <c r="BS726">
        <v>0.03</v>
      </c>
    </row>
    <row r="727" spans="1:71" x14ac:dyDescent="0.55000000000000004">
      <c r="A727" s="4" t="str">
        <f t="shared" ca="1" si="120"/>
        <v>Oxford Economics</v>
      </c>
      <c r="B727" s="4" t="str">
        <f t="shared" si="116"/>
        <v>G. Daco</v>
      </c>
      <c r="C727" s="4" t="s">
        <v>88</v>
      </c>
      <c r="D727" s="4" t="s">
        <v>248</v>
      </c>
      <c r="E727" s="4" t="str">
        <f>IF(COUNTIF($E$2:E726,"Begin: " &amp; C727 &amp; "-" &amp; D727 &amp; "-" &amp; H727)=0,"Begin: " &amp; C727 &amp; "-" &amp; D727 &amp; "-" &amp; H727,IF((C727 &amp; "-" &amp; D727 &amp; "-" &amp; H727)&lt;&gt;(C728 &amp; "-" &amp; D728 &amp; "-" &amp; H728),"End: " &amp; C727 &amp; "-" &amp; D727 &amp; "-" &amp; H727,""))</f>
        <v/>
      </c>
      <c r="F727" s="4" t="str">
        <f t="shared" si="117"/>
        <v>Bloomberg-GDP-03-2014</v>
      </c>
      <c r="G727" s="7">
        <v>41711</v>
      </c>
      <c r="H727" s="7" t="str">
        <f t="shared" si="118"/>
        <v>03-2014</v>
      </c>
      <c r="I727" s="7" t="str">
        <f t="shared" ca="1" si="121"/>
        <v>Bloomberg: Oxford Economics-GDP-03-2014</v>
      </c>
      <c r="J727" s="4" t="str">
        <f t="shared" ca="1" si="119"/>
        <v>GDP-Oxford Economics:03-2014</v>
      </c>
      <c r="K727" t="s">
        <v>49</v>
      </c>
      <c r="BP727">
        <v>0.02</v>
      </c>
      <c r="BQ727">
        <v>3.1E-2</v>
      </c>
      <c r="BR727">
        <v>3.4000000000000002E-2</v>
      </c>
      <c r="BS727">
        <v>3.5999999999999997E-2</v>
      </c>
    </row>
    <row r="728" spans="1:71" x14ac:dyDescent="0.55000000000000004">
      <c r="A728" s="4" t="str">
        <f t="shared" ca="1" si="120"/>
        <v>Pierpont Securities</v>
      </c>
      <c r="B728" s="4" t="str">
        <f t="shared" si="116"/>
        <v>S. Stanley</v>
      </c>
      <c r="C728" s="4" t="s">
        <v>88</v>
      </c>
      <c r="D728" s="4" t="s">
        <v>248</v>
      </c>
      <c r="E728" s="4" t="str">
        <f>IF(COUNTIF($E$2:E727,"Begin: " &amp; C728 &amp; "-" &amp; D728 &amp; "-" &amp; H728)=0,"Begin: " &amp; C728 &amp; "-" &amp; D728 &amp; "-" &amp; H728,IF((C728 &amp; "-" &amp; D728 &amp; "-" &amp; H728)&lt;&gt;(C729 &amp; "-" &amp; D729 &amp; "-" &amp; H729),"End: " &amp; C728 &amp; "-" &amp; D728 &amp; "-" &amp; H728,""))</f>
        <v/>
      </c>
      <c r="F728" s="4" t="str">
        <f t="shared" si="117"/>
        <v>Bloomberg-GDP-03-2014</v>
      </c>
      <c r="G728" s="7">
        <v>41711</v>
      </c>
      <c r="H728" s="7" t="str">
        <f t="shared" si="118"/>
        <v>03-2014</v>
      </c>
      <c r="I728" s="7" t="str">
        <f t="shared" ca="1" si="121"/>
        <v>Bloomberg: Pierpont Securities-GDP-03-2014</v>
      </c>
      <c r="J728" s="4" t="str">
        <f t="shared" ca="1" si="119"/>
        <v>GDP-Pierpont Securities:03-2014</v>
      </c>
      <c r="K728" t="s">
        <v>50</v>
      </c>
      <c r="BP728">
        <v>8.0000000000000002E-3</v>
      </c>
      <c r="BQ728">
        <v>2.1999999999999999E-2</v>
      </c>
      <c r="BR728">
        <v>2.4E-2</v>
      </c>
      <c r="BS728">
        <v>2.5000000000000001E-2</v>
      </c>
    </row>
    <row r="729" spans="1:71" x14ac:dyDescent="0.55000000000000004">
      <c r="A729" s="4" t="str">
        <f t="shared" ca="1" si="120"/>
        <v>Pinebridge Invest.</v>
      </c>
      <c r="B729" s="4" t="str">
        <f t="shared" si="116"/>
        <v>M. Schomer</v>
      </c>
      <c r="C729" s="4" t="s">
        <v>88</v>
      </c>
      <c r="D729" s="4" t="s">
        <v>248</v>
      </c>
      <c r="E729" s="4" t="str">
        <f>IF(COUNTIF($E$2:E728,"Begin: " &amp; C729 &amp; "-" &amp; D729 &amp; "-" &amp; H729)=0,"Begin: " &amp; C729 &amp; "-" &amp; D729 &amp; "-" &amp; H729,IF((C729 &amp; "-" &amp; D729 &amp; "-" &amp; H729)&lt;&gt;(C730 &amp; "-" &amp; D730 &amp; "-" &amp; H730),"End: " &amp; C729 &amp; "-" &amp; D729 &amp; "-" &amp; H729,""))</f>
        <v/>
      </c>
      <c r="F729" s="4" t="str">
        <f t="shared" si="117"/>
        <v>Bloomberg-GDP-03-2014</v>
      </c>
      <c r="G729" s="7">
        <v>41711</v>
      </c>
      <c r="H729" s="7" t="str">
        <f t="shared" si="118"/>
        <v>03-2014</v>
      </c>
      <c r="I729" s="7" t="str">
        <f t="shared" ca="1" si="121"/>
        <v>Bloomberg: Pinebridge Invest.-GDP-03-2014</v>
      </c>
      <c r="J729" s="4" t="str">
        <f t="shared" ca="1" si="119"/>
        <v>GDP-Pinebridge Invest.:03-2014</v>
      </c>
      <c r="K729" t="s">
        <v>51</v>
      </c>
      <c r="BP729">
        <v>1.9E-2</v>
      </c>
      <c r="BQ729">
        <v>2.7E-2</v>
      </c>
      <c r="BR729">
        <v>0.03</v>
      </c>
      <c r="BS729">
        <v>3.1E-2</v>
      </c>
    </row>
    <row r="730" spans="1:71" x14ac:dyDescent="0.55000000000000004">
      <c r="A730" s="4" t="str">
        <f t="shared" ca="1" si="120"/>
        <v>Pt. Loma Nazarene U.</v>
      </c>
      <c r="B730" s="4" t="str">
        <f t="shared" si="116"/>
        <v>L. Reaser</v>
      </c>
      <c r="C730" s="4" t="s">
        <v>88</v>
      </c>
      <c r="D730" s="4" t="s">
        <v>248</v>
      </c>
      <c r="E730" s="4" t="str">
        <f>IF(COUNTIF($E$2:E729,"Begin: " &amp; C730 &amp; "-" &amp; D730 &amp; "-" &amp; H730)=0,"Begin: " &amp; C730 &amp; "-" &amp; D730 &amp; "-" &amp; H730,IF((C730 &amp; "-" &amp; D730 &amp; "-" &amp; H730)&lt;&gt;(C731 &amp; "-" &amp; D731 &amp; "-" &amp; H731),"End: " &amp; C730 &amp; "-" &amp; D730 &amp; "-" &amp; H730,""))</f>
        <v/>
      </c>
      <c r="F730" s="4" t="str">
        <f t="shared" si="117"/>
        <v>Bloomberg-GDP-03-2014</v>
      </c>
      <c r="G730" s="7">
        <v>41711</v>
      </c>
      <c r="H730" s="7" t="str">
        <f t="shared" si="118"/>
        <v>03-2014</v>
      </c>
      <c r="I730" s="7" t="str">
        <f t="shared" ca="1" si="121"/>
        <v>Bloomberg: Pt. Loma Nazarene U.-GDP-03-2014</v>
      </c>
      <c r="J730" s="4" t="str">
        <f t="shared" ca="1" si="119"/>
        <v>GDP-Pt. Loma Nazarene U.:03-2014</v>
      </c>
      <c r="K730" t="s">
        <v>80</v>
      </c>
      <c r="BP730">
        <v>1.7000000000000001E-2</v>
      </c>
      <c r="BQ730">
        <v>2.8000000000000001E-2</v>
      </c>
      <c r="BR730">
        <v>3.1E-2</v>
      </c>
      <c r="BS730">
        <v>0.03</v>
      </c>
    </row>
    <row r="731" spans="1:71" x14ac:dyDescent="0.55000000000000004">
      <c r="A731" s="4" t="str">
        <f t="shared" ca="1" si="120"/>
        <v>Rabobank</v>
      </c>
      <c r="B731" s="4" t="str">
        <f t="shared" ref="B731:B749" si="122">MID(K731,FIND(":",K731,1)+2,LEN(K731)-FIND(":",K731,1))</f>
        <v>P. Marey</v>
      </c>
      <c r="C731" s="4" t="s">
        <v>88</v>
      </c>
      <c r="D731" s="4" t="s">
        <v>248</v>
      </c>
      <c r="E731" s="4" t="str">
        <f>IF(COUNTIF($E$2:E730,"Begin: " &amp; C731 &amp; "-" &amp; D731 &amp; "-" &amp; H731)=0,"Begin: " &amp; C731 &amp; "-" &amp; D731 &amp; "-" &amp; H731,IF((C731 &amp; "-" &amp; D731 &amp; "-" &amp; H731)&lt;&gt;(C732 &amp; "-" &amp; D732 &amp; "-" &amp; H732),"End: " &amp; C731 &amp; "-" &amp; D731 &amp; "-" &amp; H731,""))</f>
        <v/>
      </c>
      <c r="F731" s="4" t="str">
        <f t="shared" ref="F731:F749" si="123">C731 &amp; "-" &amp; D731 &amp; "-" &amp; H731</f>
        <v>Bloomberg-GDP-03-2014</v>
      </c>
      <c r="G731" s="7">
        <v>41711</v>
      </c>
      <c r="H731" s="7" t="str">
        <f t="shared" ref="H731:H749" si="124">TEXT(MONTH(G731),"00") &amp; "-" &amp; TEXT(YEAR(G731),"0000")</f>
        <v>03-2014</v>
      </c>
      <c r="I731" s="7" t="str">
        <f t="shared" ca="1" si="121"/>
        <v>Bloomberg: Rabobank-GDP-03-2014</v>
      </c>
      <c r="J731" s="4" t="str">
        <f t="shared" ref="J731:J749" ca="1" si="125">D731 &amp; "-" &amp; A731 &amp; ":" &amp; TEXT(MONTH(G731),"00") &amp; "-" &amp; TEXT(YEAR(G731),"0000")</f>
        <v>GDP-Rabobank:03-2014</v>
      </c>
      <c r="K731" t="s">
        <v>81</v>
      </c>
      <c r="BP731">
        <v>2.1999999999999999E-2</v>
      </c>
      <c r="BQ731">
        <v>2.3E-2</v>
      </c>
      <c r="BR731">
        <v>2.5000000000000001E-2</v>
      </c>
      <c r="BS731" t="s">
        <v>2</v>
      </c>
    </row>
    <row r="732" spans="1:71" x14ac:dyDescent="0.55000000000000004">
      <c r="A732" s="4" t="str">
        <f t="shared" ca="1" si="120"/>
        <v>Raymond James</v>
      </c>
      <c r="B732" s="4" t="str">
        <f t="shared" si="122"/>
        <v>S. Brown</v>
      </c>
      <c r="C732" s="4" t="s">
        <v>88</v>
      </c>
      <c r="D732" s="4" t="s">
        <v>248</v>
      </c>
      <c r="E732" s="4" t="str">
        <f>IF(COUNTIF($E$2:E731,"Begin: " &amp; C732 &amp; "-" &amp; D732 &amp; "-" &amp; H732)=0,"Begin: " &amp; C732 &amp; "-" &amp; D732 &amp; "-" &amp; H732,IF((C732 &amp; "-" &amp; D732 &amp; "-" &amp; H732)&lt;&gt;(C733 &amp; "-" &amp; D733 &amp; "-" &amp; H733),"End: " &amp; C732 &amp; "-" &amp; D732 &amp; "-" &amp; H732,""))</f>
        <v/>
      </c>
      <c r="F732" s="4" t="str">
        <f t="shared" si="123"/>
        <v>Bloomberg-GDP-03-2014</v>
      </c>
      <c r="G732" s="7">
        <v>41711</v>
      </c>
      <c r="H732" s="7" t="str">
        <f t="shared" si="124"/>
        <v>03-2014</v>
      </c>
      <c r="I732" s="7" t="str">
        <f t="shared" ca="1" si="121"/>
        <v>Bloomberg: Raymond James-GDP-03-2014</v>
      </c>
      <c r="J732" s="4" t="str">
        <f t="shared" ca="1" si="125"/>
        <v>GDP-Raymond James:03-2014</v>
      </c>
      <c r="K732" t="s">
        <v>52</v>
      </c>
      <c r="BP732">
        <v>0.02</v>
      </c>
      <c r="BQ732">
        <v>2.8000000000000001E-2</v>
      </c>
      <c r="BR732">
        <v>3.1E-2</v>
      </c>
      <c r="BS732">
        <v>3.1E-2</v>
      </c>
    </row>
    <row r="733" spans="1:71" x14ac:dyDescent="0.55000000000000004">
      <c r="A733" s="4" t="str">
        <f t="shared" ca="1" si="120"/>
        <v>RBC Cap Markets</v>
      </c>
      <c r="B733" s="4" t="str">
        <f t="shared" si="122"/>
        <v>T. Porcelli</v>
      </c>
      <c r="C733" s="4" t="s">
        <v>88</v>
      </c>
      <c r="D733" s="4" t="s">
        <v>248</v>
      </c>
      <c r="E733" s="4" t="str">
        <f>IF(COUNTIF($E$2:E732,"Begin: " &amp; C733 &amp; "-" &amp; D733 &amp; "-" &amp; H733)=0,"Begin: " &amp; C733 &amp; "-" &amp; D733 &amp; "-" &amp; H733,IF((C733 &amp; "-" &amp; D733 &amp; "-" &amp; H733)&lt;&gt;(C734 &amp; "-" &amp; D734 &amp; "-" &amp; H734),"End: " &amp; C733 &amp; "-" &amp; D733 &amp; "-" &amp; H733,""))</f>
        <v/>
      </c>
      <c r="F733" s="4" t="str">
        <f t="shared" si="123"/>
        <v>Bloomberg-GDP-03-2014</v>
      </c>
      <c r="G733" s="7">
        <v>41711</v>
      </c>
      <c r="H733" s="7" t="str">
        <f t="shared" si="124"/>
        <v>03-2014</v>
      </c>
      <c r="I733" s="7" t="str">
        <f t="shared" ca="1" si="121"/>
        <v>Bloomberg: RBC Cap Markets-GDP-03-2014</v>
      </c>
      <c r="J733" s="4" t="str">
        <f t="shared" ca="1" si="125"/>
        <v>GDP-RBC Cap Markets:03-2014</v>
      </c>
      <c r="K733" t="s">
        <v>53</v>
      </c>
      <c r="BP733">
        <v>1.9E-2</v>
      </c>
      <c r="BQ733">
        <v>2.5000000000000001E-2</v>
      </c>
      <c r="BR733">
        <v>2.7E-2</v>
      </c>
      <c r="BS733">
        <v>2.5000000000000001E-2</v>
      </c>
    </row>
    <row r="734" spans="1:71" x14ac:dyDescent="0.55000000000000004">
      <c r="A734" s="4" t="str">
        <f t="shared" ca="1" si="120"/>
        <v>RBC Financial</v>
      </c>
      <c r="B734" s="4" t="str">
        <f t="shared" si="122"/>
        <v>N. Janzen</v>
      </c>
      <c r="C734" s="4" t="s">
        <v>88</v>
      </c>
      <c r="D734" s="4" t="s">
        <v>248</v>
      </c>
      <c r="E734" s="4" t="str">
        <f>IF(COUNTIF($E$2:E733,"Begin: " &amp; C734 &amp; "-" &amp; D734 &amp; "-" &amp; H734)=0,"Begin: " &amp; C734 &amp; "-" &amp; D734 &amp; "-" &amp; H734,IF((C734 &amp; "-" &amp; D734 &amp; "-" &amp; H734)&lt;&gt;(C735 &amp; "-" &amp; D735 &amp; "-" &amp; H735),"End: " &amp; C734 &amp; "-" &amp; D734 &amp; "-" &amp; H734,""))</f>
        <v/>
      </c>
      <c r="F734" s="4" t="str">
        <f t="shared" si="123"/>
        <v>Bloomberg-GDP-03-2014</v>
      </c>
      <c r="G734" s="7">
        <v>41711</v>
      </c>
      <c r="H734" s="7" t="str">
        <f t="shared" si="124"/>
        <v>03-2014</v>
      </c>
      <c r="I734" s="7" t="str">
        <f t="shared" ca="1" si="121"/>
        <v>Bloomberg: RBC Financial-GDP-03-2014</v>
      </c>
      <c r="J734" s="4" t="str">
        <f t="shared" ca="1" si="125"/>
        <v>GDP-RBC Financial:03-2014</v>
      </c>
      <c r="K734" t="s">
        <v>54</v>
      </c>
      <c r="BP734">
        <v>1.7000000000000001E-2</v>
      </c>
      <c r="BQ734">
        <v>3.2000000000000001E-2</v>
      </c>
      <c r="BR734">
        <v>3.1E-2</v>
      </c>
      <c r="BS734">
        <v>3.3000000000000002E-2</v>
      </c>
    </row>
    <row r="735" spans="1:71" x14ac:dyDescent="0.55000000000000004">
      <c r="A735" s="4" t="str">
        <f t="shared" ca="1" si="120"/>
        <v>RBS</v>
      </c>
      <c r="B735" s="4" t="str">
        <f t="shared" si="122"/>
        <v>Girard/Sharif/Berger</v>
      </c>
      <c r="C735" s="4" t="s">
        <v>88</v>
      </c>
      <c r="D735" s="4" t="s">
        <v>248</v>
      </c>
      <c r="E735" s="4" t="str">
        <f>IF(COUNTIF($E$2:E734,"Begin: " &amp; C735 &amp; "-" &amp; D735 &amp; "-" &amp; H735)=0,"Begin: " &amp; C735 &amp; "-" &amp; D735 &amp; "-" &amp; H735,IF((C735 &amp; "-" &amp; D735 &amp; "-" &amp; H735)&lt;&gt;(C736 &amp; "-" &amp; D736 &amp; "-" &amp; H736),"End: " &amp; C735 &amp; "-" &amp; D735 &amp; "-" &amp; H735,""))</f>
        <v/>
      </c>
      <c r="F735" s="4" t="str">
        <f t="shared" si="123"/>
        <v>Bloomberg-GDP-03-2014</v>
      </c>
      <c r="G735" s="7">
        <v>41711</v>
      </c>
      <c r="H735" s="7" t="str">
        <f t="shared" si="124"/>
        <v>03-2014</v>
      </c>
      <c r="I735" s="7" t="str">
        <f t="shared" ca="1" si="121"/>
        <v>Bloomberg: RBS-GDP-03-2014</v>
      </c>
      <c r="J735" s="4" t="str">
        <f t="shared" ca="1" si="125"/>
        <v>GDP-RBS:03-2014</v>
      </c>
      <c r="K735" t="s">
        <v>82</v>
      </c>
      <c r="BP735">
        <v>1.4999999999999999E-2</v>
      </c>
      <c r="BQ735">
        <v>2.1999999999999999E-2</v>
      </c>
      <c r="BR735">
        <v>2.4E-2</v>
      </c>
      <c r="BS735">
        <v>2.5999999999999999E-2</v>
      </c>
    </row>
    <row r="736" spans="1:71" x14ac:dyDescent="0.55000000000000004">
      <c r="A736" s="4" t="str">
        <f t="shared" ca="1" si="120"/>
        <v>RISI</v>
      </c>
      <c r="B736" s="4" t="str">
        <f t="shared" si="122"/>
        <v>D. Katsnelson</v>
      </c>
      <c r="C736" s="4" t="s">
        <v>88</v>
      </c>
      <c r="D736" s="4" t="s">
        <v>248</v>
      </c>
      <c r="E736" s="4" t="str">
        <f>IF(COUNTIF($E$2:E735,"Begin: " &amp; C736 &amp; "-" &amp; D736 &amp; "-" &amp; H736)=0,"Begin: " &amp; C736 &amp; "-" &amp; D736 &amp; "-" &amp; H736,IF((C736 &amp; "-" &amp; D736 &amp; "-" &amp; H736)&lt;&gt;(C737 &amp; "-" &amp; D737 &amp; "-" &amp; H737),"End: " &amp; C736 &amp; "-" &amp; D736 &amp; "-" &amp; H736,""))</f>
        <v/>
      </c>
      <c r="F736" s="4" t="str">
        <f t="shared" si="123"/>
        <v>Bloomberg-GDP-03-2014</v>
      </c>
      <c r="G736" s="7">
        <v>41711</v>
      </c>
      <c r="H736" s="7" t="str">
        <f t="shared" si="124"/>
        <v>03-2014</v>
      </c>
      <c r="I736" s="7" t="str">
        <f t="shared" ca="1" si="121"/>
        <v>Bloomberg: RISI-GDP-03-2014</v>
      </c>
      <c r="J736" s="4" t="str">
        <f t="shared" ca="1" si="125"/>
        <v>GDP-RISI:03-2014</v>
      </c>
      <c r="K736" t="s">
        <v>83</v>
      </c>
      <c r="BP736">
        <v>0.02</v>
      </c>
      <c r="BQ736">
        <v>2.8000000000000001E-2</v>
      </c>
      <c r="BR736">
        <v>3.2000000000000001E-2</v>
      </c>
      <c r="BS736">
        <v>2.9000000000000001E-2</v>
      </c>
    </row>
    <row r="737" spans="1:74" x14ac:dyDescent="0.55000000000000004">
      <c r="A737" s="4" t="str">
        <f t="shared" ca="1" si="120"/>
        <v>S. Polytechnic U</v>
      </c>
      <c r="B737" s="4" t="str">
        <f t="shared" si="122"/>
        <v>M. Melnik</v>
      </c>
      <c r="C737" s="4" t="s">
        <v>88</v>
      </c>
      <c r="D737" s="4" t="s">
        <v>248</v>
      </c>
      <c r="E737" s="4" t="str">
        <f>IF(COUNTIF($E$2:E736,"Begin: " &amp; C737 &amp; "-" &amp; D737 &amp; "-" &amp; H737)=0,"Begin: " &amp; C737 &amp; "-" &amp; D737 &amp; "-" &amp; H737,IF((C737 &amp; "-" &amp; D737 &amp; "-" &amp; H737)&lt;&gt;(C738 &amp; "-" &amp; D738 &amp; "-" &amp; H738),"End: " &amp; C737 &amp; "-" &amp; D737 &amp; "-" &amp; H737,""))</f>
        <v/>
      </c>
      <c r="F737" s="4" t="str">
        <f t="shared" si="123"/>
        <v>Bloomberg-GDP-03-2014</v>
      </c>
      <c r="G737" s="7">
        <v>41711</v>
      </c>
      <c r="H737" s="7" t="str">
        <f t="shared" si="124"/>
        <v>03-2014</v>
      </c>
      <c r="I737" s="7" t="str">
        <f t="shared" ca="1" si="121"/>
        <v>Bloomberg: S. Polytechnic U-GDP-03-2014</v>
      </c>
      <c r="J737" s="4" t="str">
        <f t="shared" ca="1" si="125"/>
        <v>GDP-S. Polytechnic U:03-2014</v>
      </c>
      <c r="K737" t="s">
        <v>55</v>
      </c>
      <c r="BP737">
        <v>6.0000000000000001E-3</v>
      </c>
      <c r="BQ737">
        <v>0.01</v>
      </c>
      <c r="BR737">
        <v>1.7000000000000001E-2</v>
      </c>
      <c r="BS737">
        <v>1.7000000000000001E-2</v>
      </c>
    </row>
    <row r="738" spans="1:74" x14ac:dyDescent="0.55000000000000004">
      <c r="A738" s="4" t="str">
        <f t="shared" ca="1" si="120"/>
        <v>Scotiabank</v>
      </c>
      <c r="B738" s="4" t="str">
        <f t="shared" si="122"/>
        <v>A. Warren</v>
      </c>
      <c r="C738" s="4" t="s">
        <v>88</v>
      </c>
      <c r="D738" s="4" t="s">
        <v>248</v>
      </c>
      <c r="E738" s="4" t="str">
        <f>IF(COUNTIF($E$2:E737,"Begin: " &amp; C738 &amp; "-" &amp; D738 &amp; "-" &amp; H738)=0,"Begin: " &amp; C738 &amp; "-" &amp; D738 &amp; "-" &amp; H738,IF((C738 &amp; "-" &amp; D738 &amp; "-" &amp; H738)&lt;&gt;(C739 &amp; "-" &amp; D739 &amp; "-" &amp; H739),"End: " &amp; C738 &amp; "-" &amp; D738 &amp; "-" &amp; H738,""))</f>
        <v/>
      </c>
      <c r="F738" s="4" t="str">
        <f t="shared" si="123"/>
        <v>Bloomberg-GDP-03-2014</v>
      </c>
      <c r="G738" s="7">
        <v>41711</v>
      </c>
      <c r="H738" s="7" t="str">
        <f t="shared" si="124"/>
        <v>03-2014</v>
      </c>
      <c r="I738" s="7" t="str">
        <f t="shared" ca="1" si="121"/>
        <v>Bloomberg: Scotiabank-GDP-03-2014</v>
      </c>
      <c r="J738" s="4" t="str">
        <f t="shared" ca="1" si="125"/>
        <v>GDP-Scotiabank:03-2014</v>
      </c>
      <c r="K738" t="s">
        <v>192</v>
      </c>
      <c r="BP738">
        <v>0.02</v>
      </c>
      <c r="BQ738">
        <v>3.2000000000000001E-2</v>
      </c>
      <c r="BR738">
        <v>3.2000000000000001E-2</v>
      </c>
      <c r="BS738">
        <v>0.03</v>
      </c>
    </row>
    <row r="739" spans="1:74" x14ac:dyDescent="0.55000000000000004">
      <c r="A739" s="4" t="str">
        <f t="shared" ca="1" si="120"/>
        <v>Standard Chartered</v>
      </c>
      <c r="B739" s="4" t="str">
        <f t="shared" si="122"/>
        <v>Costerg/Weng</v>
      </c>
      <c r="C739" s="4" t="s">
        <v>88</v>
      </c>
      <c r="D739" s="4" t="s">
        <v>248</v>
      </c>
      <c r="E739" s="4" t="str">
        <f>IF(COUNTIF($E$2:E738,"Begin: " &amp; C739 &amp; "-" &amp; D739 &amp; "-" &amp; H739)=0,"Begin: " &amp; C739 &amp; "-" &amp; D739 &amp; "-" &amp; H739,IF((C739 &amp; "-" &amp; D739 &amp; "-" &amp; H739)&lt;&gt;(C740 &amp; "-" &amp; D740 &amp; "-" &amp; H740),"End: " &amp; C739 &amp; "-" &amp; D739 &amp; "-" &amp; H739,""))</f>
        <v/>
      </c>
      <c r="F739" s="4" t="str">
        <f t="shared" si="123"/>
        <v>Bloomberg-GDP-03-2014</v>
      </c>
      <c r="G739" s="7">
        <v>41711</v>
      </c>
      <c r="H739" s="7" t="str">
        <f t="shared" si="124"/>
        <v>03-2014</v>
      </c>
      <c r="I739" s="7" t="str">
        <f t="shared" ca="1" si="121"/>
        <v>Bloomberg: Standard Chartered-GDP-03-2014</v>
      </c>
      <c r="J739" s="4" t="str">
        <f t="shared" ca="1" si="125"/>
        <v>GDP-Standard Chartered:03-2014</v>
      </c>
      <c r="K739" t="s">
        <v>57</v>
      </c>
      <c r="BP739">
        <v>1.9E-2</v>
      </c>
      <c r="BQ739">
        <v>2.1999999999999999E-2</v>
      </c>
      <c r="BR739" t="s">
        <v>2</v>
      </c>
      <c r="BS739" t="s">
        <v>2</v>
      </c>
    </row>
    <row r="740" spans="1:74" x14ac:dyDescent="0.55000000000000004">
      <c r="A740" s="4" t="str">
        <f t="shared" ca="1" si="120"/>
        <v>Sterne Agee</v>
      </c>
      <c r="B740" s="4" t="str">
        <f t="shared" si="122"/>
        <v>L. Piegza</v>
      </c>
      <c r="C740" s="4" t="s">
        <v>88</v>
      </c>
      <c r="D740" s="4" t="s">
        <v>248</v>
      </c>
      <c r="E740" s="4" t="str">
        <f>IF(COUNTIF($E$2:E739,"Begin: " &amp; C740 &amp; "-" &amp; D740 &amp; "-" &amp; H740)=0,"Begin: " &amp; C740 &amp; "-" &amp; D740 &amp; "-" &amp; H740,IF((C740 &amp; "-" &amp; D740 &amp; "-" &amp; H740)&lt;&gt;(C741 &amp; "-" &amp; D741 &amp; "-" &amp; H741),"End: " &amp; C740 &amp; "-" &amp; D740 &amp; "-" &amp; H740,""))</f>
        <v/>
      </c>
      <c r="F740" s="4" t="str">
        <f t="shared" si="123"/>
        <v>Bloomberg-GDP-03-2014</v>
      </c>
      <c r="G740" s="7">
        <v>41711</v>
      </c>
      <c r="H740" s="7" t="str">
        <f t="shared" si="124"/>
        <v>03-2014</v>
      </c>
      <c r="I740" s="7" t="str">
        <f t="shared" ca="1" si="121"/>
        <v>Bloomberg: Sterne Agee-GDP-03-2014</v>
      </c>
      <c r="J740" s="4" t="str">
        <f t="shared" ca="1" si="125"/>
        <v>GDP-Sterne Agee:03-2014</v>
      </c>
      <c r="K740" t="s">
        <v>58</v>
      </c>
      <c r="BP740">
        <v>0.02</v>
      </c>
      <c r="BQ740">
        <v>1.7000000000000001E-2</v>
      </c>
      <c r="BR740">
        <v>2.3E-2</v>
      </c>
      <c r="BS740">
        <v>2.1000000000000001E-2</v>
      </c>
    </row>
    <row r="741" spans="1:74" x14ac:dyDescent="0.55000000000000004">
      <c r="A741" s="4" t="str">
        <f t="shared" ca="1" si="120"/>
        <v>TD Securities</v>
      </c>
      <c r="B741" s="4" t="str">
        <f t="shared" si="122"/>
        <v>Green/Mulraine</v>
      </c>
      <c r="C741" s="4" t="s">
        <v>88</v>
      </c>
      <c r="D741" s="4" t="s">
        <v>248</v>
      </c>
      <c r="E741" s="4" t="str">
        <f>IF(COUNTIF($E$2:E740,"Begin: " &amp; C741 &amp; "-" &amp; D741 &amp; "-" &amp; H741)=0,"Begin: " &amp; C741 &amp; "-" &amp; D741 &amp; "-" &amp; H741,IF((C741 &amp; "-" &amp; D741 &amp; "-" &amp; H741)&lt;&gt;(C742 &amp; "-" &amp; D742 &amp; "-" &amp; H742),"End: " &amp; C741 &amp; "-" &amp; D741 &amp; "-" &amp; H741,""))</f>
        <v/>
      </c>
      <c r="F741" s="4" t="str">
        <f t="shared" si="123"/>
        <v>Bloomberg-GDP-03-2014</v>
      </c>
      <c r="G741" s="7">
        <v>41711</v>
      </c>
      <c r="H741" s="7" t="str">
        <f t="shared" si="124"/>
        <v>03-2014</v>
      </c>
      <c r="I741" s="7" t="str">
        <f t="shared" ca="1" si="121"/>
        <v>Bloomberg: TD Securities-GDP-03-2014</v>
      </c>
      <c r="J741" s="4" t="str">
        <f t="shared" ca="1" si="125"/>
        <v>GDP-TD Securities:03-2014</v>
      </c>
      <c r="K741" t="s">
        <v>59</v>
      </c>
      <c r="BP741">
        <v>1.4E-2</v>
      </c>
      <c r="BQ741">
        <v>3.5000000000000003E-2</v>
      </c>
      <c r="BR741">
        <v>3.1E-2</v>
      </c>
      <c r="BS741">
        <v>3.2000000000000001E-2</v>
      </c>
    </row>
    <row r="742" spans="1:74" x14ac:dyDescent="0.55000000000000004">
      <c r="A742" s="4" t="str">
        <f t="shared" ca="1" si="120"/>
        <v>U. of Maryland</v>
      </c>
      <c r="B742" s="4" t="str">
        <f t="shared" si="122"/>
        <v>P. Morici</v>
      </c>
      <c r="C742" s="4" t="s">
        <v>88</v>
      </c>
      <c r="D742" s="4" t="s">
        <v>248</v>
      </c>
      <c r="E742" s="4" t="str">
        <f>IF(COUNTIF($E$2:E741,"Begin: " &amp; C742 &amp; "-" &amp; D742 &amp; "-" &amp; H742)=0,"Begin: " &amp; C742 &amp; "-" &amp; D742 &amp; "-" &amp; H742,IF((C742 &amp; "-" &amp; D742 &amp; "-" &amp; H742)&lt;&gt;(C743 &amp; "-" &amp; D743 &amp; "-" &amp; H743),"End: " &amp; C742 &amp; "-" &amp; D742 &amp; "-" &amp; H742,""))</f>
        <v/>
      </c>
      <c r="F742" s="4" t="str">
        <f t="shared" si="123"/>
        <v>Bloomberg-GDP-03-2014</v>
      </c>
      <c r="G742" s="7">
        <v>41711</v>
      </c>
      <c r="H742" s="7" t="str">
        <f t="shared" si="124"/>
        <v>03-2014</v>
      </c>
      <c r="I742" s="7" t="str">
        <f t="shared" ca="1" si="121"/>
        <v>Bloomberg: U. of Maryland-GDP-03-2014</v>
      </c>
      <c r="J742" s="4" t="str">
        <f t="shared" ca="1" si="125"/>
        <v>GDP-U. of Maryland:03-2014</v>
      </c>
      <c r="K742" t="s">
        <v>193</v>
      </c>
      <c r="BP742">
        <v>1.7999999999999999E-2</v>
      </c>
      <c r="BQ742">
        <v>2.5999999999999999E-2</v>
      </c>
      <c r="BR742">
        <v>0.03</v>
      </c>
      <c r="BS742">
        <v>2.8000000000000001E-2</v>
      </c>
    </row>
    <row r="743" spans="1:74" x14ac:dyDescent="0.55000000000000004">
      <c r="A743" s="4" t="str">
        <f t="shared" ca="1" si="120"/>
        <v>U. Texas El Paso</v>
      </c>
      <c r="B743" s="4" t="str">
        <f t="shared" si="122"/>
        <v>T. Fullerton</v>
      </c>
      <c r="C743" s="4" t="s">
        <v>88</v>
      </c>
      <c r="D743" s="4" t="s">
        <v>248</v>
      </c>
      <c r="E743" s="4" t="str">
        <f>IF(COUNTIF($E$2:E742,"Begin: " &amp; C743 &amp; "-" &amp; D743 &amp; "-" &amp; H743)=0,"Begin: " &amp; C743 &amp; "-" &amp; D743 &amp; "-" &amp; H743,IF((C743 &amp; "-" &amp; D743 &amp; "-" &amp; H743)&lt;&gt;(C744 &amp; "-" &amp; D744 &amp; "-" &amp; H744),"End: " &amp; C743 &amp; "-" &amp; D743 &amp; "-" &amp; H743,""))</f>
        <v/>
      </c>
      <c r="F743" s="4" t="str">
        <f t="shared" si="123"/>
        <v>Bloomberg-GDP-03-2014</v>
      </c>
      <c r="G743" s="7">
        <v>41711</v>
      </c>
      <c r="H743" s="7" t="str">
        <f t="shared" si="124"/>
        <v>03-2014</v>
      </c>
      <c r="I743" s="7" t="str">
        <f t="shared" ca="1" si="121"/>
        <v>Bloomberg: U. Texas El Paso-GDP-03-2014</v>
      </c>
      <c r="J743" s="4" t="str">
        <f t="shared" ca="1" si="125"/>
        <v>GDP-U. Texas El Paso:03-2014</v>
      </c>
      <c r="K743" t="s">
        <v>60</v>
      </c>
      <c r="BP743">
        <v>1.4999999999999999E-2</v>
      </c>
      <c r="BQ743">
        <v>2.5000000000000001E-2</v>
      </c>
      <c r="BR743">
        <v>0.03</v>
      </c>
      <c r="BS743">
        <v>2.8000000000000001E-2</v>
      </c>
    </row>
    <row r="744" spans="1:74" x14ac:dyDescent="0.55000000000000004">
      <c r="A744" s="4" t="str">
        <f t="shared" ca="1" si="120"/>
        <v>UMB Bank</v>
      </c>
      <c r="B744" s="4" t="str">
        <f t="shared" si="122"/>
        <v>KC Mathews</v>
      </c>
      <c r="C744" s="4" t="s">
        <v>88</v>
      </c>
      <c r="D744" s="4" t="s">
        <v>248</v>
      </c>
      <c r="E744" s="4" t="str">
        <f>IF(COUNTIF($E$2:E743,"Begin: " &amp; C744 &amp; "-" &amp; D744 &amp; "-" &amp; H744)=0,"Begin: " &amp; C744 &amp; "-" &amp; D744 &amp; "-" &amp; H744,IF((C744 &amp; "-" &amp; D744 &amp; "-" &amp; H744)&lt;&gt;(C745 &amp; "-" &amp; D745 &amp; "-" &amp; H745),"End: " &amp; C744 &amp; "-" &amp; D744 &amp; "-" &amp; H744,""))</f>
        <v/>
      </c>
      <c r="F744" s="4" t="str">
        <f t="shared" si="123"/>
        <v>Bloomberg-GDP-03-2014</v>
      </c>
      <c r="G744" s="7">
        <v>41711</v>
      </c>
      <c r="H744" s="7" t="str">
        <f t="shared" si="124"/>
        <v>03-2014</v>
      </c>
      <c r="I744" s="7" t="str">
        <f t="shared" ca="1" si="121"/>
        <v>Bloomberg: UMB Bank-GDP-03-2014</v>
      </c>
      <c r="J744" s="4" t="str">
        <f t="shared" ca="1" si="125"/>
        <v>GDP-UMB Bank:03-2014</v>
      </c>
      <c r="K744" t="s">
        <v>61</v>
      </c>
      <c r="BP744">
        <v>2.1000000000000001E-2</v>
      </c>
      <c r="BQ744">
        <v>2.5000000000000001E-2</v>
      </c>
      <c r="BR744">
        <v>2.4E-2</v>
      </c>
      <c r="BS744">
        <v>2.5000000000000001E-2</v>
      </c>
    </row>
    <row r="745" spans="1:74" x14ac:dyDescent="0.55000000000000004">
      <c r="A745" s="4" t="str">
        <f t="shared" ca="1" si="120"/>
        <v>Univ of Central FL</v>
      </c>
      <c r="B745" s="4" t="str">
        <f t="shared" si="122"/>
        <v>S. Snaith</v>
      </c>
      <c r="C745" s="4" t="s">
        <v>88</v>
      </c>
      <c r="D745" s="4" t="s">
        <v>248</v>
      </c>
      <c r="E745" s="4" t="str">
        <f>IF(COUNTIF($E$2:E744,"Begin: " &amp; C745 &amp; "-" &amp; D745 &amp; "-" &amp; H745)=0,"Begin: " &amp; C745 &amp; "-" &amp; D745 &amp; "-" &amp; H745,IF((C745 &amp; "-" &amp; D745 &amp; "-" &amp; H745)&lt;&gt;(C746 &amp; "-" &amp; D746 &amp; "-" &amp; H746),"End: " &amp; C745 &amp; "-" &amp; D745 &amp; "-" &amp; H745,""))</f>
        <v/>
      </c>
      <c r="F745" s="4" t="str">
        <f t="shared" si="123"/>
        <v>Bloomberg-GDP-03-2014</v>
      </c>
      <c r="G745" s="7">
        <v>41711</v>
      </c>
      <c r="H745" s="7" t="str">
        <f t="shared" si="124"/>
        <v>03-2014</v>
      </c>
      <c r="I745" s="7" t="str">
        <f t="shared" ca="1" si="121"/>
        <v>Bloomberg: Univ of Central FL-GDP-03-2014</v>
      </c>
      <c r="J745" s="4" t="str">
        <f t="shared" ca="1" si="125"/>
        <v>GDP-Univ of Central FL:03-2014</v>
      </c>
      <c r="K745" t="s">
        <v>62</v>
      </c>
      <c r="BP745">
        <v>1.6E-2</v>
      </c>
      <c r="BQ745">
        <v>2.1999999999999999E-2</v>
      </c>
      <c r="BR745">
        <v>2.5000000000000001E-2</v>
      </c>
      <c r="BS745">
        <v>2.9000000000000001E-2</v>
      </c>
    </row>
    <row r="746" spans="1:74" x14ac:dyDescent="0.55000000000000004">
      <c r="A746" s="4" t="str">
        <f t="shared" ca="1" si="120"/>
        <v>US Chamber of Comm.</v>
      </c>
      <c r="B746" s="4" t="str">
        <f t="shared" si="122"/>
        <v>M. Regalia</v>
      </c>
      <c r="C746" s="4" t="s">
        <v>88</v>
      </c>
      <c r="D746" s="4" t="s">
        <v>248</v>
      </c>
      <c r="E746" s="4" t="str">
        <f>IF(COUNTIF($E$2:E745,"Begin: " &amp; C746 &amp; "-" &amp; D746 &amp; "-" &amp; H746)=0,"Begin: " &amp; C746 &amp; "-" &amp; D746 &amp; "-" &amp; H746,IF((C746 &amp; "-" &amp; D746 &amp; "-" &amp; H746)&lt;&gt;(C747 &amp; "-" &amp; D747 &amp; "-" &amp; H747),"End: " &amp; C746 &amp; "-" &amp; D746 &amp; "-" &amp; H746,""))</f>
        <v/>
      </c>
      <c r="F746" s="4" t="str">
        <f t="shared" si="123"/>
        <v>Bloomberg-GDP-03-2014</v>
      </c>
      <c r="G746" s="7">
        <v>41711</v>
      </c>
      <c r="H746" s="7" t="str">
        <f t="shared" si="124"/>
        <v>03-2014</v>
      </c>
      <c r="I746" s="7" t="str">
        <f t="shared" ca="1" si="121"/>
        <v>Bloomberg: US Chamber of Comm.-GDP-03-2014</v>
      </c>
      <c r="J746" s="4" t="str">
        <f t="shared" ca="1" si="125"/>
        <v>GDP-US Chamber of Comm.:03-2014</v>
      </c>
      <c r="K746" t="s">
        <v>63</v>
      </c>
      <c r="BP746">
        <v>2.5000000000000001E-2</v>
      </c>
      <c r="BQ746">
        <v>3.1E-2</v>
      </c>
      <c r="BR746">
        <v>0.03</v>
      </c>
      <c r="BS746">
        <v>3.2000000000000001E-2</v>
      </c>
    </row>
    <row r="747" spans="1:74" x14ac:dyDescent="0.55000000000000004">
      <c r="A747" s="4" t="str">
        <f t="shared" ca="1" si="120"/>
        <v>Vining Sparks</v>
      </c>
      <c r="B747" s="4" t="str">
        <f t="shared" si="122"/>
        <v>C. Dismuke</v>
      </c>
      <c r="C747" s="4" t="s">
        <v>88</v>
      </c>
      <c r="D747" s="4" t="s">
        <v>248</v>
      </c>
      <c r="E747" s="4" t="str">
        <f>IF(COUNTIF($E$2:E746,"Begin: " &amp; C747 &amp; "-" &amp; D747 &amp; "-" &amp; H747)=0,"Begin: " &amp; C747 &amp; "-" &amp; D747 &amp; "-" &amp; H747,IF((C747 &amp; "-" &amp; D747 &amp; "-" &amp; H747)&lt;&gt;(C748 &amp; "-" &amp; D748 &amp; "-" &amp; H748),"End: " &amp; C747 &amp; "-" &amp; D747 &amp; "-" &amp; H747,""))</f>
        <v/>
      </c>
      <c r="F747" s="4" t="str">
        <f t="shared" si="123"/>
        <v>Bloomberg-GDP-03-2014</v>
      </c>
      <c r="G747" s="7">
        <v>41711</v>
      </c>
      <c r="H747" s="7" t="str">
        <f t="shared" si="124"/>
        <v>03-2014</v>
      </c>
      <c r="I747" s="7" t="str">
        <f t="shared" ca="1" si="121"/>
        <v>Bloomberg: Vining Sparks-GDP-03-2014</v>
      </c>
      <c r="J747" s="4" t="str">
        <f t="shared" ca="1" si="125"/>
        <v>GDP-Vining Sparks:03-2014</v>
      </c>
      <c r="K747" t="s">
        <v>84</v>
      </c>
      <c r="BP747">
        <v>1.9E-2</v>
      </c>
      <c r="BQ747">
        <v>2.9000000000000001E-2</v>
      </c>
      <c r="BR747">
        <v>0.03</v>
      </c>
      <c r="BS747">
        <v>3.1E-2</v>
      </c>
    </row>
    <row r="748" spans="1:74" x14ac:dyDescent="0.55000000000000004">
      <c r="A748" s="4" t="str">
        <f t="shared" ca="1" si="120"/>
        <v>Wayne Hummer Inv</v>
      </c>
      <c r="B748" s="4" t="str">
        <f t="shared" si="122"/>
        <v>W. Hummer</v>
      </c>
      <c r="C748" s="4" t="s">
        <v>88</v>
      </c>
      <c r="D748" s="4" t="s">
        <v>248</v>
      </c>
      <c r="E748" s="4" t="str">
        <f>IF(COUNTIF($E$2:E747,"Begin: " &amp; C748 &amp; "-" &amp; D748 &amp; "-" &amp; H748)=0,"Begin: " &amp; C748 &amp; "-" &amp; D748 &amp; "-" &amp; H748,IF((C748 &amp; "-" &amp; D748 &amp; "-" &amp; H748)&lt;&gt;(C749 &amp; "-" &amp; D749 &amp; "-" &amp; H749),"End: " &amp; C748 &amp; "-" &amp; D748 &amp; "-" &amp; H748,""))</f>
        <v/>
      </c>
      <c r="F748" s="4" t="str">
        <f t="shared" si="123"/>
        <v>Bloomberg-GDP-03-2014</v>
      </c>
      <c r="G748" s="7">
        <v>41711</v>
      </c>
      <c r="H748" s="7" t="str">
        <f t="shared" si="124"/>
        <v>03-2014</v>
      </c>
      <c r="I748" s="7" t="str">
        <f t="shared" ca="1" si="121"/>
        <v>Bloomberg: Wayne Hummer Inv-GDP-03-2014</v>
      </c>
      <c r="J748" s="4" t="str">
        <f t="shared" ca="1" si="125"/>
        <v>GDP-Wayne Hummer Inv:03-2014</v>
      </c>
      <c r="K748" t="s">
        <v>64</v>
      </c>
      <c r="BP748">
        <v>2.5000000000000001E-2</v>
      </c>
      <c r="BQ748">
        <v>2.9000000000000001E-2</v>
      </c>
      <c r="BR748">
        <v>2.9000000000000001E-2</v>
      </c>
      <c r="BS748">
        <v>0.03</v>
      </c>
    </row>
    <row r="749" spans="1:74" x14ac:dyDescent="0.55000000000000004">
      <c r="A749" s="4" t="str">
        <f t="shared" ca="1" si="120"/>
        <v>Wells Fargo &amp; Co.</v>
      </c>
      <c r="B749" s="4" t="str">
        <f t="shared" si="122"/>
        <v>J. Silvia</v>
      </c>
      <c r="C749" s="4" t="s">
        <v>88</v>
      </c>
      <c r="D749" s="4" t="s">
        <v>248</v>
      </c>
      <c r="E749" s="4" t="str">
        <f>IF(COUNTIF($E$2:E748,"Begin: " &amp; C749 &amp; "-" &amp; D749 &amp; "-" &amp; H749)=0,"Begin: " &amp; C749 &amp; "-" &amp; D749 &amp; "-" &amp; H749,IF((C749 &amp; "-" &amp; D749 &amp; "-" &amp; H749)&lt;&gt;(C750 &amp; "-" &amp; D750 &amp; "-" &amp; H750),"End: " &amp; C749 &amp; "-" &amp; D749 &amp; "-" &amp; H749,""))</f>
        <v>End: Bloomberg-GDP-03-2014</v>
      </c>
      <c r="F749" s="4" t="str">
        <f t="shared" si="123"/>
        <v>Bloomberg-GDP-03-2014</v>
      </c>
      <c r="G749" s="7">
        <v>41711</v>
      </c>
      <c r="H749" s="7" t="str">
        <f t="shared" si="124"/>
        <v>03-2014</v>
      </c>
      <c r="I749" s="7" t="str">
        <f t="shared" ca="1" si="121"/>
        <v>Bloomberg: Wells Fargo &amp; Co.-GDP-03-2014</v>
      </c>
      <c r="J749" s="4" t="str">
        <f t="shared" ca="1" si="125"/>
        <v>GDP-Wells Fargo &amp; Co.:03-2014</v>
      </c>
      <c r="K749" t="s">
        <v>65</v>
      </c>
      <c r="BP749">
        <v>0.01</v>
      </c>
      <c r="BQ749">
        <v>2.7E-2</v>
      </c>
      <c r="BR749">
        <v>2.9000000000000001E-2</v>
      </c>
      <c r="BS749">
        <v>3.1E-2</v>
      </c>
    </row>
    <row r="750" spans="1:74" x14ac:dyDescent="0.55000000000000004">
      <c r="A750" s="4" t="str">
        <f t="shared" ca="1" si="120"/>
        <v>Action Economics</v>
      </c>
      <c r="B750" s="4" t="str">
        <f t="shared" ref="B750" si="126">MID(K750,FIND(":",K750,1)+2,LEN(K750)-FIND(":",K750,1))</f>
        <v>M. Englund</v>
      </c>
      <c r="C750" s="4" t="s">
        <v>88</v>
      </c>
      <c r="D750" s="4" t="s">
        <v>255</v>
      </c>
      <c r="E750" s="4" t="str">
        <f>IF(COUNTIF($E$2:E749,"Begin: " &amp; C750 &amp; "-" &amp; D750 &amp; "-" &amp; H750)=0,"Begin: " &amp; C750 &amp; "-" &amp; D750 &amp; "-" &amp; H750,IF((C750 &amp; "-" &amp; D750 &amp; "-" &amp; H750)&lt;&gt;(C751 &amp; "-" &amp; D751 &amp; "-" &amp; H751),"End: " &amp; C750 &amp; "-" &amp; D750 &amp; "-" &amp; H750,""))</f>
        <v>Begin: Bloomberg-30Yr Treasury Yield-03-2014</v>
      </c>
      <c r="F750" s="4" t="str">
        <f t="shared" ref="F750" si="127">C750 &amp; "-" &amp; D750 &amp; "-" &amp; H750</f>
        <v>Bloomberg-30Yr Treasury Yield-03-2014</v>
      </c>
      <c r="G750" s="7">
        <v>41711</v>
      </c>
      <c r="H750" s="7" t="str">
        <f t="shared" ref="H750" si="128">TEXT(MONTH(G750),"00") &amp; "-" &amp; TEXT(YEAR(G750),"0000")</f>
        <v>03-2014</v>
      </c>
      <c r="I750" s="7" t="str">
        <f t="shared" ca="1" si="121"/>
        <v>Bloomberg: Action Economics-30Yr Treasury Yield-03-2014</v>
      </c>
      <c r="J750" s="4" t="str">
        <f t="shared" ref="J750" ca="1" si="129">D750 &amp; "-" &amp; A750 &amp; ":" &amp; TEXT(MONTH(G750),"00") &amp; "-" &amp; TEXT(YEAR(G750),"0000")</f>
        <v>30Yr Treasury Yield-Action Economics:03-2014</v>
      </c>
      <c r="K750" t="s">
        <v>3</v>
      </c>
      <c r="BP750">
        <v>3.6400000000000002E-2</v>
      </c>
      <c r="BQ750">
        <v>3.8300000000000001E-2</v>
      </c>
      <c r="BR750">
        <v>3.95E-2</v>
      </c>
      <c r="BS750">
        <v>4.1000000000000002E-2</v>
      </c>
      <c r="BT750">
        <v>4.2000000000000003E-2</v>
      </c>
      <c r="BU750">
        <v>4.3499999999999997E-2</v>
      </c>
      <c r="BV750">
        <v>4.4699999999999997E-2</v>
      </c>
    </row>
    <row r="751" spans="1:74" x14ac:dyDescent="0.55000000000000004">
      <c r="A751" s="4" t="str">
        <f t="shared" ca="1" si="120"/>
        <v>Bank of the West</v>
      </c>
      <c r="B751" s="4" t="str">
        <f t="shared" ref="B751:B802" si="130">MID(K751,FIND(":",K751,1)+2,LEN(K751)-FIND(":",K751,1))</f>
        <v>S. Anderson</v>
      </c>
      <c r="C751" s="4" t="s">
        <v>88</v>
      </c>
      <c r="D751" s="4" t="s">
        <v>255</v>
      </c>
      <c r="E751" s="4" t="str">
        <f>IF(COUNTIF($E$2:E750,"Begin: " &amp; C751 &amp; "-" &amp; D751 &amp; "-" &amp; H751)=0,"Begin: " &amp; C751 &amp; "-" &amp; D751 &amp; "-" &amp; H751,IF((C751 &amp; "-" &amp; D751 &amp; "-" &amp; H751)&lt;&gt;(C752 &amp; "-" &amp; D752 &amp; "-" &amp; H752),"End: " &amp; C751 &amp; "-" &amp; D751 &amp; "-" &amp; H751,""))</f>
        <v/>
      </c>
      <c r="F751" s="4" t="str">
        <f t="shared" ref="F751:F802" si="131">C751 &amp; "-" &amp; D751 &amp; "-" &amp; H751</f>
        <v>Bloomberg-30Yr Treasury Yield-03-2014</v>
      </c>
      <c r="G751" s="7">
        <v>41711</v>
      </c>
      <c r="H751" s="7" t="str">
        <f t="shared" ref="H751:H802" si="132">TEXT(MONTH(G751),"00") &amp; "-" &amp; TEXT(YEAR(G751),"0000")</f>
        <v>03-2014</v>
      </c>
      <c r="I751" s="7" t="str">
        <f t="shared" ca="1" si="121"/>
        <v>Bloomberg: Bank of the West-30Yr Treasury Yield-03-2014</v>
      </c>
      <c r="J751" s="4" t="str">
        <f t="shared" ref="J751:J802" ca="1" si="133">D751 &amp; "-" &amp; A751 &amp; ":" &amp; TEXT(MONTH(G751),"00") &amp; "-" &amp; TEXT(YEAR(G751),"0000")</f>
        <v>30Yr Treasury Yield-Bank of the West:03-2014</v>
      </c>
      <c r="K751" t="s">
        <v>5</v>
      </c>
      <c r="BP751">
        <v>3.7499999999999999E-2</v>
      </c>
      <c r="BQ751">
        <v>3.9E-2</v>
      </c>
      <c r="BR751">
        <v>4.0500000000000001E-2</v>
      </c>
      <c r="BS751">
        <v>4.1000000000000002E-2</v>
      </c>
      <c r="BT751">
        <v>4.2900000000000001E-2</v>
      </c>
      <c r="BU751">
        <v>4.4600000000000001E-2</v>
      </c>
      <c r="BV751">
        <v>4.4999999999999998E-2</v>
      </c>
    </row>
    <row r="752" spans="1:74" x14ac:dyDescent="0.55000000000000004">
      <c r="A752" s="4" t="str">
        <f t="shared" ca="1" si="120"/>
        <v>Bank Tokyo-Mitsubishi</v>
      </c>
      <c r="B752" s="4" t="str">
        <f t="shared" si="130"/>
        <v>Rupkey</v>
      </c>
      <c r="C752" s="4" t="s">
        <v>88</v>
      </c>
      <c r="D752" s="4" t="s">
        <v>255</v>
      </c>
      <c r="E752" s="4" t="str">
        <f>IF(COUNTIF($E$2:E751,"Begin: " &amp; C752 &amp; "-" &amp; D752 &amp; "-" &amp; H752)=0,"Begin: " &amp; C752 &amp; "-" &amp; D752 &amp; "-" &amp; H752,IF((C752 &amp; "-" &amp; D752 &amp; "-" &amp; H752)&lt;&gt;(C753 &amp; "-" &amp; D753 &amp; "-" &amp; H753),"End: " &amp; C752 &amp; "-" &amp; D752 &amp; "-" &amp; H752,""))</f>
        <v/>
      </c>
      <c r="F752" s="4" t="str">
        <f t="shared" si="131"/>
        <v>Bloomberg-30Yr Treasury Yield-03-2014</v>
      </c>
      <c r="G752" s="7">
        <v>41711</v>
      </c>
      <c r="H752" s="7" t="str">
        <f t="shared" si="132"/>
        <v>03-2014</v>
      </c>
      <c r="I752" s="7" t="str">
        <f t="shared" ca="1" si="121"/>
        <v>Bloomberg: Bank Tokyo-Mitsubishi-30Yr Treasury Yield-03-2014</v>
      </c>
      <c r="J752" s="4" t="str">
        <f t="shared" ca="1" si="133"/>
        <v>30Yr Treasury Yield-Bank Tokyo-Mitsubishi:03-2014</v>
      </c>
      <c r="K752" t="s">
        <v>6</v>
      </c>
      <c r="BP752">
        <v>0.04</v>
      </c>
      <c r="BQ752">
        <v>4.2000000000000003E-2</v>
      </c>
      <c r="BR752">
        <v>4.2999999999999997E-2</v>
      </c>
      <c r="BS752">
        <v>4.4999999999999998E-2</v>
      </c>
      <c r="BT752" t="s">
        <v>2</v>
      </c>
      <c r="BU752" t="s">
        <v>2</v>
      </c>
      <c r="BV752" t="s">
        <v>2</v>
      </c>
    </row>
    <row r="753" spans="1:74" x14ac:dyDescent="0.55000000000000004">
      <c r="A753" s="4" t="str">
        <f t="shared" ca="1" si="120"/>
        <v>Barclays</v>
      </c>
      <c r="B753" s="4" t="str">
        <f t="shared" si="130"/>
        <v>D. Maki</v>
      </c>
      <c r="C753" s="4" t="s">
        <v>88</v>
      </c>
      <c r="D753" s="4" t="s">
        <v>255</v>
      </c>
      <c r="E753" s="4" t="str">
        <f>IF(COUNTIF($E$2:E752,"Begin: " &amp; C753 &amp; "-" &amp; D753 &amp; "-" &amp; H753)=0,"Begin: " &amp; C753 &amp; "-" &amp; D753 &amp; "-" &amp; H753,IF((C753 &amp; "-" &amp; D753 &amp; "-" &amp; H753)&lt;&gt;(C754 &amp; "-" &amp; D754 &amp; "-" &amp; H754),"End: " &amp; C753 &amp; "-" &amp; D753 &amp; "-" &amp; H753,""))</f>
        <v/>
      </c>
      <c r="F753" s="4" t="str">
        <f t="shared" si="131"/>
        <v>Bloomberg-30Yr Treasury Yield-03-2014</v>
      </c>
      <c r="G753" s="7">
        <v>41711</v>
      </c>
      <c r="H753" s="7" t="str">
        <f t="shared" si="132"/>
        <v>03-2014</v>
      </c>
      <c r="I753" s="7" t="str">
        <f t="shared" ca="1" si="121"/>
        <v>Bloomberg: Barclays-30Yr Treasury Yield-03-2014</v>
      </c>
      <c r="J753" s="4" t="str">
        <f t="shared" ca="1" si="133"/>
        <v>30Yr Treasury Yield-Barclays:03-2014</v>
      </c>
      <c r="K753" t="s">
        <v>7</v>
      </c>
      <c r="BP753">
        <v>3.95E-2</v>
      </c>
      <c r="BQ753">
        <v>0.04</v>
      </c>
      <c r="BR753">
        <v>4.2000000000000003E-2</v>
      </c>
      <c r="BS753">
        <v>4.3999999999999997E-2</v>
      </c>
      <c r="BT753" t="s">
        <v>2</v>
      </c>
      <c r="BU753" t="s">
        <v>2</v>
      </c>
      <c r="BV753" t="s">
        <v>2</v>
      </c>
    </row>
    <row r="754" spans="1:74" x14ac:dyDescent="0.55000000000000004">
      <c r="A754" s="4" t="str">
        <f t="shared" ca="1" si="120"/>
        <v>BBVA</v>
      </c>
      <c r="B754" s="4" t="str">
        <f t="shared" si="130"/>
        <v>N. Karp</v>
      </c>
      <c r="C754" s="4" t="s">
        <v>88</v>
      </c>
      <c r="D754" s="4" t="s">
        <v>255</v>
      </c>
      <c r="E754" s="4" t="str">
        <f>IF(COUNTIF($E$2:E753,"Begin: " &amp; C754 &amp; "-" &amp; D754 &amp; "-" &amp; H754)=0,"Begin: " &amp; C754 &amp; "-" &amp; D754 &amp; "-" &amp; H754,IF((C754 &amp; "-" &amp; D754 &amp; "-" &amp; H754)&lt;&gt;(C755 &amp; "-" &amp; D755 &amp; "-" &amp; H755),"End: " &amp; C754 &amp; "-" &amp; D754 &amp; "-" &amp; H754,""))</f>
        <v/>
      </c>
      <c r="F754" s="4" t="str">
        <f t="shared" si="131"/>
        <v>Bloomberg-30Yr Treasury Yield-03-2014</v>
      </c>
      <c r="G754" s="7">
        <v>41711</v>
      </c>
      <c r="H754" s="7" t="str">
        <f t="shared" si="132"/>
        <v>03-2014</v>
      </c>
      <c r="I754" s="7" t="str">
        <f t="shared" ca="1" si="121"/>
        <v>Bloomberg: BBVA-30Yr Treasury Yield-03-2014</v>
      </c>
      <c r="J754" s="4" t="str">
        <f t="shared" ca="1" si="133"/>
        <v>30Yr Treasury Yield-BBVA:03-2014</v>
      </c>
      <c r="K754" t="s">
        <v>8</v>
      </c>
      <c r="BP754">
        <v>3.7199999999999997E-2</v>
      </c>
      <c r="BQ754">
        <v>3.8600000000000002E-2</v>
      </c>
      <c r="BR754">
        <v>3.9600000000000003E-2</v>
      </c>
      <c r="BS754">
        <v>0.04</v>
      </c>
      <c r="BT754">
        <v>4.0500000000000001E-2</v>
      </c>
      <c r="BU754">
        <v>4.1000000000000002E-2</v>
      </c>
      <c r="BV754">
        <v>4.1200000000000001E-2</v>
      </c>
    </row>
    <row r="755" spans="1:74" x14ac:dyDescent="0.55000000000000004">
      <c r="A755" s="4" t="str">
        <f t="shared" ca="1" si="120"/>
        <v>BNP Paribas</v>
      </c>
      <c r="B755" s="4" t="str">
        <f t="shared" si="130"/>
        <v>J. Coronado</v>
      </c>
      <c r="C755" s="4" t="s">
        <v>88</v>
      </c>
      <c r="D755" s="4" t="s">
        <v>255</v>
      </c>
      <c r="E755" s="4" t="str">
        <f>IF(COUNTIF($E$2:E754,"Begin: " &amp; C755 &amp; "-" &amp; D755 &amp; "-" &amp; H755)=0,"Begin: " &amp; C755 &amp; "-" &amp; D755 &amp; "-" &amp; H755,IF((C755 &amp; "-" &amp; D755 &amp; "-" &amp; H755)&lt;&gt;(C756 &amp; "-" &amp; D756 &amp; "-" &amp; H756),"End: " &amp; C755 &amp; "-" &amp; D755 &amp; "-" &amp; H755,""))</f>
        <v/>
      </c>
      <c r="F755" s="4" t="str">
        <f t="shared" si="131"/>
        <v>Bloomberg-30Yr Treasury Yield-03-2014</v>
      </c>
      <c r="G755" s="7">
        <v>41711</v>
      </c>
      <c r="H755" s="7" t="str">
        <f t="shared" si="132"/>
        <v>03-2014</v>
      </c>
      <c r="I755" s="7" t="str">
        <f t="shared" ca="1" si="121"/>
        <v>Bloomberg: BNP Paribas-30Yr Treasury Yield-03-2014</v>
      </c>
      <c r="J755" s="4" t="str">
        <f t="shared" ca="1" si="133"/>
        <v>30Yr Treasury Yield-BNP Paribas:03-2014</v>
      </c>
      <c r="K755" t="s">
        <v>11</v>
      </c>
      <c r="BP755">
        <v>3.85E-2</v>
      </c>
      <c r="BQ755">
        <v>3.95E-2</v>
      </c>
      <c r="BR755">
        <v>4.0500000000000001E-2</v>
      </c>
      <c r="BS755">
        <v>4.1000000000000002E-2</v>
      </c>
      <c r="BT755">
        <v>4.2000000000000003E-2</v>
      </c>
      <c r="BU755">
        <v>4.3999999999999997E-2</v>
      </c>
      <c r="BV755">
        <v>4.3999999999999997E-2</v>
      </c>
    </row>
    <row r="756" spans="1:74" x14ac:dyDescent="0.55000000000000004">
      <c r="A756" s="4" t="str">
        <f t="shared" ca="1" si="120"/>
        <v>BofA</v>
      </c>
      <c r="B756" s="4" t="str">
        <f t="shared" si="130"/>
        <v>E. Harris</v>
      </c>
      <c r="C756" s="4" t="s">
        <v>88</v>
      </c>
      <c r="D756" s="4" t="s">
        <v>255</v>
      </c>
      <c r="E756" s="4" t="str">
        <f>IF(COUNTIF($E$2:E755,"Begin: " &amp; C756 &amp; "-" &amp; D756 &amp; "-" &amp; H756)=0,"Begin: " &amp; C756 &amp; "-" &amp; D756 &amp; "-" &amp; H756,IF((C756 &amp; "-" &amp; D756 &amp; "-" &amp; H756)&lt;&gt;(C757 &amp; "-" &amp; D757 &amp; "-" &amp; H757),"End: " &amp; C756 &amp; "-" &amp; D756 &amp; "-" &amp; H756,""))</f>
        <v/>
      </c>
      <c r="F756" s="4" t="str">
        <f t="shared" si="131"/>
        <v>Bloomberg-30Yr Treasury Yield-03-2014</v>
      </c>
      <c r="G756" s="7">
        <v>41711</v>
      </c>
      <c r="H756" s="7" t="str">
        <f t="shared" si="132"/>
        <v>03-2014</v>
      </c>
      <c r="I756" s="7" t="str">
        <f t="shared" ca="1" si="121"/>
        <v>Bloomberg: BofA-30Yr Treasury Yield-03-2014</v>
      </c>
      <c r="J756" s="4" t="str">
        <f t="shared" ca="1" si="133"/>
        <v>30Yr Treasury Yield-BofA:03-2014</v>
      </c>
      <c r="K756" t="s">
        <v>12</v>
      </c>
      <c r="BP756">
        <v>3.7999999999999999E-2</v>
      </c>
      <c r="BQ756">
        <v>4.3999999999999997E-2</v>
      </c>
      <c r="BR756">
        <v>4.5999999999999999E-2</v>
      </c>
      <c r="BS756">
        <v>4.5999999999999999E-2</v>
      </c>
      <c r="BT756">
        <v>4.5999999999999999E-2</v>
      </c>
      <c r="BU756">
        <v>4.7E-2</v>
      </c>
      <c r="BV756" t="s">
        <v>2</v>
      </c>
    </row>
    <row r="757" spans="1:74" x14ac:dyDescent="0.55000000000000004">
      <c r="A757" s="4" t="str">
        <f t="shared" ca="1" si="120"/>
        <v>Cantor Fitzgerald</v>
      </c>
      <c r="B757" s="4" t="str">
        <f t="shared" si="130"/>
        <v>Lederer/Goldsmith</v>
      </c>
      <c r="C757" s="4" t="s">
        <v>88</v>
      </c>
      <c r="D757" s="4" t="s">
        <v>255</v>
      </c>
      <c r="E757" s="4" t="str">
        <f>IF(COUNTIF($E$2:E756,"Begin: " &amp; C757 &amp; "-" &amp; D757 &amp; "-" &amp; H757)=0,"Begin: " &amp; C757 &amp; "-" &amp; D757 &amp; "-" &amp; H757,IF((C757 &amp; "-" &amp; D757 &amp; "-" &amp; H757)&lt;&gt;(C758 &amp; "-" &amp; D758 &amp; "-" &amp; H758),"End: " &amp; C757 &amp; "-" &amp; D757 &amp; "-" &amp; H757,""))</f>
        <v/>
      </c>
      <c r="F757" s="4" t="str">
        <f t="shared" si="131"/>
        <v>Bloomberg-30Yr Treasury Yield-03-2014</v>
      </c>
      <c r="G757" s="7">
        <v>41711</v>
      </c>
      <c r="H757" s="7" t="str">
        <f t="shared" si="132"/>
        <v>03-2014</v>
      </c>
      <c r="I757" s="7" t="str">
        <f t="shared" ca="1" si="121"/>
        <v>Bloomberg: Cantor Fitzgerald-30Yr Treasury Yield-03-2014</v>
      </c>
      <c r="J757" s="4" t="str">
        <f t="shared" ca="1" si="133"/>
        <v>30Yr Treasury Yield-Cantor Fitzgerald:03-2014</v>
      </c>
      <c r="K757" t="s">
        <v>13</v>
      </c>
      <c r="BP757">
        <v>3.7499999999999999E-2</v>
      </c>
      <c r="BQ757">
        <v>3.8800000000000001E-2</v>
      </c>
      <c r="BR757">
        <v>3.8800000000000001E-2</v>
      </c>
      <c r="BS757">
        <v>0.04</v>
      </c>
      <c r="BT757">
        <v>4.1300000000000003E-2</v>
      </c>
      <c r="BU757">
        <v>4.2500000000000003E-2</v>
      </c>
      <c r="BV757">
        <v>4.2500000000000003E-2</v>
      </c>
    </row>
    <row r="758" spans="1:74" x14ac:dyDescent="0.55000000000000004">
      <c r="A758" s="4" t="str">
        <f t="shared" ca="1" si="120"/>
        <v>CIBC World Mkts</v>
      </c>
      <c r="B758" s="4" t="str">
        <f t="shared" si="130"/>
        <v>A. Shenfeld</v>
      </c>
      <c r="C758" s="4" t="s">
        <v>88</v>
      </c>
      <c r="D758" s="4" t="s">
        <v>255</v>
      </c>
      <c r="E758" s="4" t="str">
        <f>IF(COUNTIF($E$2:E757,"Begin: " &amp; C758 &amp; "-" &amp; D758 &amp; "-" &amp; H758)=0,"Begin: " &amp; C758 &amp; "-" &amp; D758 &amp; "-" &amp; H758,IF((C758 &amp; "-" &amp; D758 &amp; "-" &amp; H758)&lt;&gt;(C759 &amp; "-" &amp; D759 &amp; "-" &amp; H759),"End: " &amp; C758 &amp; "-" &amp; D758 &amp; "-" &amp; H758,""))</f>
        <v/>
      </c>
      <c r="F758" s="4" t="str">
        <f t="shared" si="131"/>
        <v>Bloomberg-30Yr Treasury Yield-03-2014</v>
      </c>
      <c r="G758" s="7">
        <v>41711</v>
      </c>
      <c r="H758" s="7" t="str">
        <f t="shared" si="132"/>
        <v>03-2014</v>
      </c>
      <c r="I758" s="7" t="str">
        <f t="shared" ca="1" si="121"/>
        <v>Bloomberg: CIBC World Mkts-30Yr Treasury Yield-03-2014</v>
      </c>
      <c r="J758" s="4" t="str">
        <f t="shared" ca="1" si="133"/>
        <v>30Yr Treasury Yield-CIBC World Mkts:03-2014</v>
      </c>
      <c r="K758" t="s">
        <v>15</v>
      </c>
      <c r="BP758">
        <v>3.7999999999999999E-2</v>
      </c>
      <c r="BQ758">
        <v>0.04</v>
      </c>
      <c r="BR758">
        <v>4.0500000000000001E-2</v>
      </c>
      <c r="BS758">
        <v>4.1000000000000002E-2</v>
      </c>
      <c r="BT758">
        <v>4.1500000000000002E-2</v>
      </c>
      <c r="BU758">
        <v>4.2500000000000003E-2</v>
      </c>
      <c r="BV758">
        <v>4.2999999999999997E-2</v>
      </c>
    </row>
    <row r="759" spans="1:74" x14ac:dyDescent="0.55000000000000004">
      <c r="A759" s="4" t="str">
        <f t="shared" ca="1" si="120"/>
        <v>Comerica Bank</v>
      </c>
      <c r="B759" s="4" t="str">
        <f t="shared" si="130"/>
        <v>R. Dye</v>
      </c>
      <c r="C759" s="4" t="s">
        <v>88</v>
      </c>
      <c r="D759" s="4" t="s">
        <v>255</v>
      </c>
      <c r="E759" s="4" t="str">
        <f>IF(COUNTIF($E$2:E758,"Begin: " &amp; C759 &amp; "-" &amp; D759 &amp; "-" &amp; H759)=0,"Begin: " &amp; C759 &amp; "-" &amp; D759 &amp; "-" &amp; H759,IF((C759 &amp; "-" &amp; D759 &amp; "-" &amp; H759)&lt;&gt;(C760 &amp; "-" &amp; D760 &amp; "-" &amp; H760),"End: " &amp; C759 &amp; "-" &amp; D759 &amp; "-" &amp; H759,""))</f>
        <v/>
      </c>
      <c r="F759" s="4" t="str">
        <f t="shared" si="131"/>
        <v>Bloomberg-30Yr Treasury Yield-03-2014</v>
      </c>
      <c r="G759" s="7">
        <v>41711</v>
      </c>
      <c r="H759" s="7" t="str">
        <f t="shared" si="132"/>
        <v>03-2014</v>
      </c>
      <c r="I759" s="7" t="str">
        <f t="shared" ca="1" si="121"/>
        <v>Bloomberg: Comerica Bank-30Yr Treasury Yield-03-2014</v>
      </c>
      <c r="J759" s="4" t="str">
        <f t="shared" ca="1" si="133"/>
        <v>30Yr Treasury Yield-Comerica Bank:03-2014</v>
      </c>
      <c r="K759" t="s">
        <v>17</v>
      </c>
      <c r="BP759">
        <v>3.7199999999999997E-2</v>
      </c>
      <c r="BQ759">
        <v>3.7400000000000003E-2</v>
      </c>
      <c r="BR759">
        <v>3.8899999999999997E-2</v>
      </c>
      <c r="BS759">
        <v>4.0599999999999997E-2</v>
      </c>
      <c r="BT759">
        <v>4.2000000000000003E-2</v>
      </c>
      <c r="BU759">
        <v>4.2900000000000001E-2</v>
      </c>
      <c r="BV759">
        <v>4.3999999999999997E-2</v>
      </c>
    </row>
    <row r="760" spans="1:74" x14ac:dyDescent="0.55000000000000004">
      <c r="A760" s="4" t="str">
        <f t="shared" ca="1" si="120"/>
        <v>Commerzbank</v>
      </c>
      <c r="B760" s="4" t="str">
        <f t="shared" si="130"/>
        <v>C. Rieger</v>
      </c>
      <c r="C760" s="4" t="s">
        <v>88</v>
      </c>
      <c r="D760" s="4" t="s">
        <v>255</v>
      </c>
      <c r="E760" s="4" t="str">
        <f>IF(COUNTIF($E$2:E759,"Begin: " &amp; C760 &amp; "-" &amp; D760 &amp; "-" &amp; H760)=0,"Begin: " &amp; C760 &amp; "-" &amp; D760 &amp; "-" &amp; H760,IF((C760 &amp; "-" &amp; D760 &amp; "-" &amp; H760)&lt;&gt;(C761 &amp; "-" &amp; D761 &amp; "-" &amp; H761),"End: " &amp; C760 &amp; "-" &amp; D760 &amp; "-" &amp; H760,""))</f>
        <v/>
      </c>
      <c r="F760" s="4" t="str">
        <f t="shared" si="131"/>
        <v>Bloomberg-30Yr Treasury Yield-03-2014</v>
      </c>
      <c r="G760" s="7">
        <v>41711</v>
      </c>
      <c r="H760" s="7" t="str">
        <f t="shared" si="132"/>
        <v>03-2014</v>
      </c>
      <c r="I760" s="7" t="str">
        <f t="shared" ca="1" si="121"/>
        <v>Bloomberg: Commerzbank-30Yr Treasury Yield-03-2014</v>
      </c>
      <c r="J760" s="4" t="str">
        <f t="shared" ca="1" si="133"/>
        <v>30Yr Treasury Yield-Commerzbank:03-2014</v>
      </c>
      <c r="K760" t="s">
        <v>179</v>
      </c>
      <c r="BP760" t="s">
        <v>2</v>
      </c>
      <c r="BQ760">
        <v>3.7999999999999999E-2</v>
      </c>
      <c r="BR760">
        <v>3.9E-2</v>
      </c>
      <c r="BS760">
        <v>0.04</v>
      </c>
      <c r="BT760">
        <v>4.0500000000000001E-2</v>
      </c>
      <c r="BU760">
        <v>4.1000000000000002E-2</v>
      </c>
      <c r="BV760">
        <v>4.1500000000000002E-2</v>
      </c>
    </row>
    <row r="761" spans="1:74" x14ac:dyDescent="0.55000000000000004">
      <c r="A761" s="4" t="str">
        <f t="shared" ca="1" si="120"/>
        <v>CSFB</v>
      </c>
      <c r="B761" s="4" t="str">
        <f t="shared" si="130"/>
        <v>Soss/Lantz</v>
      </c>
      <c r="C761" s="4" t="s">
        <v>88</v>
      </c>
      <c r="D761" s="4" t="s">
        <v>255</v>
      </c>
      <c r="E761" s="4" t="str">
        <f>IF(COUNTIF($E$2:E760,"Begin: " &amp; C761 &amp; "-" &amp; D761 &amp; "-" &amp; H761)=0,"Begin: " &amp; C761 &amp; "-" &amp; D761 &amp; "-" &amp; H761,IF((C761 &amp; "-" &amp; D761 &amp; "-" &amp; H761)&lt;&gt;(C762 &amp; "-" &amp; D762 &amp; "-" &amp; H762),"End: " &amp; C761 &amp; "-" &amp; D761 &amp; "-" &amp; H761,""))</f>
        <v/>
      </c>
      <c r="F761" s="4" t="str">
        <f t="shared" si="131"/>
        <v>Bloomberg-30Yr Treasury Yield-03-2014</v>
      </c>
      <c r="G761" s="7">
        <v>41711</v>
      </c>
      <c r="H761" s="7" t="str">
        <f t="shared" si="132"/>
        <v>03-2014</v>
      </c>
      <c r="I761" s="7" t="str">
        <f t="shared" ca="1" si="121"/>
        <v>Bloomberg: CSFB-30Yr Treasury Yield-03-2014</v>
      </c>
      <c r="J761" s="4" t="str">
        <f t="shared" ca="1" si="133"/>
        <v>30Yr Treasury Yield-CSFB:03-2014</v>
      </c>
      <c r="K761" t="s">
        <v>20</v>
      </c>
      <c r="BP761">
        <v>3.7499999999999999E-2</v>
      </c>
      <c r="BQ761">
        <v>3.95E-2</v>
      </c>
      <c r="BR761">
        <v>4.1500000000000002E-2</v>
      </c>
      <c r="BS761">
        <v>4.3499999999999997E-2</v>
      </c>
      <c r="BT761" t="s">
        <v>2</v>
      </c>
      <c r="BU761" t="s">
        <v>2</v>
      </c>
      <c r="BV761" t="s">
        <v>2</v>
      </c>
    </row>
    <row r="762" spans="1:74" x14ac:dyDescent="0.55000000000000004">
      <c r="A762" s="4" t="str">
        <f t="shared" ca="1" si="120"/>
        <v>DA Davidson</v>
      </c>
      <c r="B762" s="4" t="str">
        <f t="shared" si="130"/>
        <v>S. Stark</v>
      </c>
      <c r="C762" s="4" t="s">
        <v>88</v>
      </c>
      <c r="D762" s="4" t="s">
        <v>255</v>
      </c>
      <c r="E762" s="4" t="str">
        <f>IF(COUNTIF($E$2:E761,"Begin: " &amp; C762 &amp; "-" &amp; D762 &amp; "-" &amp; H762)=0,"Begin: " &amp; C762 &amp; "-" &amp; D762 &amp; "-" &amp; H762,IF((C762 &amp; "-" &amp; D762 &amp; "-" &amp; H762)&lt;&gt;(C763 &amp; "-" &amp; D763 &amp; "-" &amp; H763),"End: " &amp; C762 &amp; "-" &amp; D762 &amp; "-" &amp; H762,""))</f>
        <v/>
      </c>
      <c r="F762" s="4" t="str">
        <f t="shared" si="131"/>
        <v>Bloomberg-30Yr Treasury Yield-03-2014</v>
      </c>
      <c r="G762" s="7">
        <v>41711</v>
      </c>
      <c r="H762" s="7" t="str">
        <f t="shared" si="132"/>
        <v>03-2014</v>
      </c>
      <c r="I762" s="7" t="str">
        <f t="shared" ca="1" si="121"/>
        <v>Bloomberg: DA Davidson-30Yr Treasury Yield-03-2014</v>
      </c>
      <c r="J762" s="4" t="str">
        <f t="shared" ca="1" si="133"/>
        <v>30Yr Treasury Yield-DA Davidson:03-2014</v>
      </c>
      <c r="K762" t="s">
        <v>74</v>
      </c>
      <c r="BP762">
        <v>3.85E-2</v>
      </c>
      <c r="BQ762">
        <v>3.95E-2</v>
      </c>
      <c r="BR762">
        <v>4.1000000000000002E-2</v>
      </c>
      <c r="BS762">
        <v>4.2500000000000003E-2</v>
      </c>
      <c r="BT762">
        <v>4.3499999999999997E-2</v>
      </c>
      <c r="BU762">
        <v>4.4499999999999998E-2</v>
      </c>
      <c r="BV762">
        <v>4.5499999999999999E-2</v>
      </c>
    </row>
    <row r="763" spans="1:74" x14ac:dyDescent="0.55000000000000004">
      <c r="A763" s="4" t="str">
        <f t="shared" ca="1" si="120"/>
        <v>Dekabank</v>
      </c>
      <c r="B763" s="4" t="str">
        <f t="shared" si="130"/>
        <v>G. Widmann</v>
      </c>
      <c r="C763" s="4" t="s">
        <v>88</v>
      </c>
      <c r="D763" s="4" t="s">
        <v>255</v>
      </c>
      <c r="E763" s="4" t="str">
        <f>IF(COUNTIF($E$2:E762,"Begin: " &amp; C763 &amp; "-" &amp; D763 &amp; "-" &amp; H763)=0,"Begin: " &amp; C763 &amp; "-" &amp; D763 &amp; "-" &amp; H763,IF((C763 &amp; "-" &amp; D763 &amp; "-" &amp; H763)&lt;&gt;(C764 &amp; "-" &amp; D764 &amp; "-" &amp; H764),"End: " &amp; C763 &amp; "-" &amp; D763 &amp; "-" &amp; H763,""))</f>
        <v/>
      </c>
      <c r="F763" s="4" t="str">
        <f t="shared" si="131"/>
        <v>Bloomberg-30Yr Treasury Yield-03-2014</v>
      </c>
      <c r="G763" s="7">
        <v>41711</v>
      </c>
      <c r="H763" s="7" t="str">
        <f t="shared" si="132"/>
        <v>03-2014</v>
      </c>
      <c r="I763" s="7" t="str">
        <f t="shared" ca="1" si="121"/>
        <v>Bloomberg: Dekabank-30Yr Treasury Yield-03-2014</v>
      </c>
      <c r="J763" s="4" t="str">
        <f t="shared" ca="1" si="133"/>
        <v>30Yr Treasury Yield-Dekabank:03-2014</v>
      </c>
      <c r="K763" t="s">
        <v>21</v>
      </c>
      <c r="BP763" t="s">
        <v>2</v>
      </c>
      <c r="BQ763">
        <v>0.04</v>
      </c>
      <c r="BR763">
        <v>0.04</v>
      </c>
      <c r="BS763" t="s">
        <v>2</v>
      </c>
      <c r="BT763">
        <v>4.1000000000000002E-2</v>
      </c>
      <c r="BU763" t="s">
        <v>2</v>
      </c>
      <c r="BV763" t="s">
        <v>2</v>
      </c>
    </row>
    <row r="764" spans="1:74" x14ac:dyDescent="0.55000000000000004">
      <c r="A764" s="4" t="str">
        <f t="shared" ca="1" si="120"/>
        <v>Desjardins</v>
      </c>
      <c r="B764" s="4" t="str">
        <f t="shared" si="130"/>
        <v>Dupuis/D’Anjou</v>
      </c>
      <c r="C764" s="4" t="s">
        <v>88</v>
      </c>
      <c r="D764" s="4" t="s">
        <v>255</v>
      </c>
      <c r="E764" s="4" t="str">
        <f>IF(COUNTIF($E$2:E763,"Begin: " &amp; C764 &amp; "-" &amp; D764 &amp; "-" &amp; H764)=0,"Begin: " &amp; C764 &amp; "-" &amp; D764 &amp; "-" &amp; H764,IF((C764 &amp; "-" &amp; D764 &amp; "-" &amp; H764)&lt;&gt;(C765 &amp; "-" &amp; D765 &amp; "-" &amp; H765),"End: " &amp; C764 &amp; "-" &amp; D764 &amp; "-" &amp; H764,""))</f>
        <v/>
      </c>
      <c r="F764" s="4" t="str">
        <f t="shared" si="131"/>
        <v>Bloomberg-30Yr Treasury Yield-03-2014</v>
      </c>
      <c r="G764" s="7">
        <v>41711</v>
      </c>
      <c r="H764" s="7" t="str">
        <f t="shared" si="132"/>
        <v>03-2014</v>
      </c>
      <c r="I764" s="7" t="str">
        <f t="shared" ca="1" si="121"/>
        <v>Bloomberg: Desjardins-30Yr Treasury Yield-03-2014</v>
      </c>
      <c r="J764" s="4" t="str">
        <f t="shared" ca="1" si="133"/>
        <v>30Yr Treasury Yield-Desjardins:03-2014</v>
      </c>
      <c r="K764" t="s">
        <v>256</v>
      </c>
      <c r="BP764">
        <v>3.7499999999999999E-2</v>
      </c>
      <c r="BQ764">
        <v>3.9E-2</v>
      </c>
      <c r="BR764">
        <v>0.04</v>
      </c>
      <c r="BS764">
        <v>4.1000000000000002E-2</v>
      </c>
      <c r="BT764">
        <v>4.2000000000000003E-2</v>
      </c>
      <c r="BU764">
        <v>4.2500000000000003E-2</v>
      </c>
      <c r="BV764">
        <v>4.2999999999999997E-2</v>
      </c>
    </row>
    <row r="765" spans="1:74" x14ac:dyDescent="0.55000000000000004">
      <c r="A765" s="4" t="str">
        <f t="shared" ca="1" si="120"/>
        <v>Dundee Cap. Mkts</v>
      </c>
      <c r="B765" s="4" t="str">
        <f t="shared" si="130"/>
        <v>C. Schieven</v>
      </c>
      <c r="C765" s="4" t="s">
        <v>88</v>
      </c>
      <c r="D765" s="4" t="s">
        <v>255</v>
      </c>
      <c r="E765" s="4" t="str">
        <f>IF(COUNTIF($E$2:E764,"Begin: " &amp; C765 &amp; "-" &amp; D765 &amp; "-" &amp; H765)=0,"Begin: " &amp; C765 &amp; "-" &amp; D765 &amp; "-" &amp; H765,IF((C765 &amp; "-" &amp; D765 &amp; "-" &amp; H765)&lt;&gt;(C766 &amp; "-" &amp; D766 &amp; "-" &amp; H766),"End: " &amp; C765 &amp; "-" &amp; D765 &amp; "-" &amp; H765,""))</f>
        <v/>
      </c>
      <c r="F765" s="4" t="str">
        <f t="shared" si="131"/>
        <v>Bloomberg-30Yr Treasury Yield-03-2014</v>
      </c>
      <c r="G765" s="7">
        <v>41711</v>
      </c>
      <c r="H765" s="7" t="str">
        <f t="shared" si="132"/>
        <v>03-2014</v>
      </c>
      <c r="I765" s="7" t="str">
        <f t="shared" ca="1" si="121"/>
        <v>Bloomberg: Dundee Cap. Mkts-30Yr Treasury Yield-03-2014</v>
      </c>
      <c r="J765" s="4" t="str">
        <f t="shared" ca="1" si="133"/>
        <v>30Yr Treasury Yield-Dundee Cap. Mkts:03-2014</v>
      </c>
      <c r="K765" t="s">
        <v>75</v>
      </c>
      <c r="BP765">
        <v>3.6999999999999998E-2</v>
      </c>
      <c r="BQ765">
        <v>3.7499999999999999E-2</v>
      </c>
      <c r="BR765">
        <v>3.7999999999999999E-2</v>
      </c>
      <c r="BS765">
        <v>3.85E-2</v>
      </c>
      <c r="BT765">
        <v>3.95E-2</v>
      </c>
      <c r="BU765">
        <v>0.04</v>
      </c>
      <c r="BV765">
        <v>4.1500000000000002E-2</v>
      </c>
    </row>
    <row r="766" spans="1:74" x14ac:dyDescent="0.55000000000000004">
      <c r="A766" s="4" t="str">
        <f t="shared" ca="1" si="120"/>
        <v>DZ Bank</v>
      </c>
      <c r="B766" s="4" t="str">
        <f t="shared" si="130"/>
        <v>B. Figge</v>
      </c>
      <c r="C766" s="4" t="s">
        <v>88</v>
      </c>
      <c r="D766" s="4" t="s">
        <v>255</v>
      </c>
      <c r="E766" s="4" t="str">
        <f>IF(COUNTIF($E$2:E765,"Begin: " &amp; C766 &amp; "-" &amp; D766 &amp; "-" &amp; H766)=0,"Begin: " &amp; C766 &amp; "-" &amp; D766 &amp; "-" &amp; H766,IF((C766 &amp; "-" &amp; D766 &amp; "-" &amp; H766)&lt;&gt;(C767 &amp; "-" &amp; D767 &amp; "-" &amp; H767),"End: " &amp; C766 &amp; "-" &amp; D766 &amp; "-" &amp; H766,""))</f>
        <v/>
      </c>
      <c r="F766" s="4" t="str">
        <f t="shared" si="131"/>
        <v>Bloomberg-30Yr Treasury Yield-03-2014</v>
      </c>
      <c r="G766" s="7">
        <v>41711</v>
      </c>
      <c r="H766" s="7" t="str">
        <f t="shared" si="132"/>
        <v>03-2014</v>
      </c>
      <c r="I766" s="7" t="str">
        <f t="shared" ca="1" si="121"/>
        <v>Bloomberg: DZ Bank-30Yr Treasury Yield-03-2014</v>
      </c>
      <c r="J766" s="4" t="str">
        <f t="shared" ca="1" si="133"/>
        <v>30Yr Treasury Yield-DZ Bank:03-2014</v>
      </c>
      <c r="K766" t="s">
        <v>24</v>
      </c>
      <c r="BP766">
        <v>3.9E-2</v>
      </c>
      <c r="BQ766">
        <v>3.9E-2</v>
      </c>
      <c r="BR766">
        <v>0.04</v>
      </c>
      <c r="BS766">
        <v>0.04</v>
      </c>
      <c r="BT766">
        <v>4.2000000000000003E-2</v>
      </c>
      <c r="BU766">
        <v>4.4999999999999998E-2</v>
      </c>
      <c r="BV766">
        <v>4.5999999999999999E-2</v>
      </c>
    </row>
    <row r="767" spans="1:74" x14ac:dyDescent="0.55000000000000004">
      <c r="A767" s="4" t="str">
        <f t="shared" ca="1" si="120"/>
        <v>Euler Hermes</v>
      </c>
      <c r="B767" s="4" t="str">
        <f t="shared" si="130"/>
        <v>D. North</v>
      </c>
      <c r="C767" s="4" t="s">
        <v>88</v>
      </c>
      <c r="D767" s="4" t="s">
        <v>255</v>
      </c>
      <c r="E767" s="4" t="str">
        <f>IF(COUNTIF($E$2:E766,"Begin: " &amp; C767 &amp; "-" &amp; D767 &amp; "-" &amp; H767)=0,"Begin: " &amp; C767 &amp; "-" &amp; D767 &amp; "-" &amp; H767,IF((C767 &amp; "-" &amp; D767 &amp; "-" &amp; H767)&lt;&gt;(C768 &amp; "-" &amp; D768 &amp; "-" &amp; H768),"End: " &amp; C767 &amp; "-" &amp; D767 &amp; "-" &amp; H767,""))</f>
        <v/>
      </c>
      <c r="F767" s="4" t="str">
        <f t="shared" si="131"/>
        <v>Bloomberg-30Yr Treasury Yield-03-2014</v>
      </c>
      <c r="G767" s="7">
        <v>41711</v>
      </c>
      <c r="H767" s="7" t="str">
        <f t="shared" si="132"/>
        <v>03-2014</v>
      </c>
      <c r="I767" s="7" t="str">
        <f t="shared" ca="1" si="121"/>
        <v>Bloomberg: Euler Hermes-30Yr Treasury Yield-03-2014</v>
      </c>
      <c r="J767" s="4" t="str">
        <f t="shared" ca="1" si="133"/>
        <v>30Yr Treasury Yield-Euler Hermes:03-2014</v>
      </c>
      <c r="K767" t="s">
        <v>25</v>
      </c>
      <c r="BP767">
        <v>3.7999999999999999E-2</v>
      </c>
      <c r="BQ767">
        <v>4.2000000000000003E-2</v>
      </c>
      <c r="BR767">
        <v>4.2999999999999997E-2</v>
      </c>
      <c r="BS767">
        <v>4.3999999999999997E-2</v>
      </c>
      <c r="BT767">
        <v>4.5999999999999999E-2</v>
      </c>
      <c r="BU767">
        <v>4.8000000000000001E-2</v>
      </c>
      <c r="BV767">
        <v>4.9000000000000002E-2</v>
      </c>
    </row>
    <row r="768" spans="1:74" x14ac:dyDescent="0.55000000000000004">
      <c r="A768" s="4" t="str">
        <f t="shared" ca="1" si="120"/>
        <v>First Trust Adv.</v>
      </c>
      <c r="B768" s="4" t="str">
        <f t="shared" si="130"/>
        <v>Wesbury/Stein</v>
      </c>
      <c r="C768" s="4" t="s">
        <v>88</v>
      </c>
      <c r="D768" s="4" t="s">
        <v>255</v>
      </c>
      <c r="E768" s="4" t="str">
        <f>IF(COUNTIF($E$2:E767,"Begin: " &amp; C768 &amp; "-" &amp; D768 &amp; "-" &amp; H768)=0,"Begin: " &amp; C768 &amp; "-" &amp; D768 &amp; "-" &amp; H768,IF((C768 &amp; "-" &amp; D768 &amp; "-" &amp; H768)&lt;&gt;(C769 &amp; "-" &amp; D769 &amp; "-" &amp; H769),"End: " &amp; C768 &amp; "-" &amp; D768 &amp; "-" &amp; H768,""))</f>
        <v/>
      </c>
      <c r="F768" s="4" t="str">
        <f t="shared" si="131"/>
        <v>Bloomberg-30Yr Treasury Yield-03-2014</v>
      </c>
      <c r="G768" s="7">
        <v>41711</v>
      </c>
      <c r="H768" s="7" t="str">
        <f t="shared" si="132"/>
        <v>03-2014</v>
      </c>
      <c r="I768" s="7" t="str">
        <f t="shared" ca="1" si="121"/>
        <v>Bloomberg: First Trust Adv.-30Yr Treasury Yield-03-2014</v>
      </c>
      <c r="J768" s="4" t="str">
        <f t="shared" ca="1" si="133"/>
        <v>30Yr Treasury Yield-First Trust Adv.:03-2014</v>
      </c>
      <c r="K768" t="s">
        <v>26</v>
      </c>
      <c r="BP768">
        <v>3.7999999999999999E-2</v>
      </c>
      <c r="BQ768">
        <v>4.2500000000000003E-2</v>
      </c>
      <c r="BR768">
        <v>4.2500000000000003E-2</v>
      </c>
      <c r="BS768">
        <v>4.65E-2</v>
      </c>
      <c r="BT768">
        <v>4.8000000000000001E-2</v>
      </c>
      <c r="BU768">
        <v>4.9500000000000002E-2</v>
      </c>
      <c r="BV768">
        <v>0.05</v>
      </c>
    </row>
    <row r="769" spans="1:74" x14ac:dyDescent="0.55000000000000004">
      <c r="A769" s="4" t="str">
        <f t="shared" ca="1" si="120"/>
        <v>Guerrilla Econ.</v>
      </c>
      <c r="B769" s="4" t="str">
        <f t="shared" si="130"/>
        <v>J. Dunham</v>
      </c>
      <c r="C769" s="4" t="s">
        <v>88</v>
      </c>
      <c r="D769" s="4" t="s">
        <v>255</v>
      </c>
      <c r="E769" s="4" t="str">
        <f>IF(COUNTIF($E$2:E768,"Begin: " &amp; C769 &amp; "-" &amp; D769 &amp; "-" &amp; H769)=0,"Begin: " &amp; C769 &amp; "-" &amp; D769 &amp; "-" &amp; H769,IF((C769 &amp; "-" &amp; D769 &amp; "-" &amp; H769)&lt;&gt;(C770 &amp; "-" &amp; D770 &amp; "-" &amp; H770),"End: " &amp; C769 &amp; "-" &amp; D769 &amp; "-" &amp; H769,""))</f>
        <v/>
      </c>
      <c r="F769" s="4" t="str">
        <f t="shared" si="131"/>
        <v>Bloomberg-30Yr Treasury Yield-03-2014</v>
      </c>
      <c r="G769" s="7">
        <v>41711</v>
      </c>
      <c r="H769" s="7" t="str">
        <f t="shared" si="132"/>
        <v>03-2014</v>
      </c>
      <c r="I769" s="7" t="str">
        <f t="shared" ca="1" si="121"/>
        <v>Bloomberg: Guerrilla Econ.-30Yr Treasury Yield-03-2014</v>
      </c>
      <c r="J769" s="4" t="str">
        <f t="shared" ca="1" si="133"/>
        <v>30Yr Treasury Yield-Guerrilla Econ.:03-2014</v>
      </c>
      <c r="K769" t="s">
        <v>76</v>
      </c>
      <c r="BP769">
        <v>3.7499999999999999E-2</v>
      </c>
      <c r="BQ769">
        <v>0.04</v>
      </c>
      <c r="BR769">
        <v>4.4999999999999998E-2</v>
      </c>
      <c r="BS769">
        <v>4.4999999999999998E-2</v>
      </c>
      <c r="BT769">
        <v>4.3799999999999999E-2</v>
      </c>
      <c r="BU769">
        <v>4.3799999999999999E-2</v>
      </c>
      <c r="BV769">
        <v>5.2499999999999998E-2</v>
      </c>
    </row>
    <row r="770" spans="1:74" x14ac:dyDescent="0.55000000000000004">
      <c r="A770" s="4" t="str">
        <f t="shared" ref="A770:A833" ca="1" si="134">IF(C770="GIOA",INDEX(List_AnonymousForecasters,MATCH(LEFT(K770,FIND(":",K770,1)-1),List_IndividualForecasters,0),1),INDEX(List_FirmNamesOmega,MATCH(LEFT(K770,FIND(":",K770,1)-1),List_FirmNamesAlpha,0),1))</f>
        <v>Heartland Financial</v>
      </c>
      <c r="B770" s="4" t="str">
        <f t="shared" si="130"/>
        <v>A. Douglas</v>
      </c>
      <c r="C770" s="4" t="s">
        <v>88</v>
      </c>
      <c r="D770" s="4" t="s">
        <v>255</v>
      </c>
      <c r="E770" s="4" t="str">
        <f>IF(COUNTIF($E$2:E769,"Begin: " &amp; C770 &amp; "-" &amp; D770 &amp; "-" &amp; H770)=0,"Begin: " &amp; C770 &amp; "-" &amp; D770 &amp; "-" &amp; H770,IF((C770 &amp; "-" &amp; D770 &amp; "-" &amp; H770)&lt;&gt;(C771 &amp; "-" &amp; D771 &amp; "-" &amp; H771),"End: " &amp; C770 &amp; "-" &amp; D770 &amp; "-" &amp; H770,""))</f>
        <v/>
      </c>
      <c r="F770" s="4" t="str">
        <f t="shared" si="131"/>
        <v>Bloomberg-30Yr Treasury Yield-03-2014</v>
      </c>
      <c r="G770" s="7">
        <v>41711</v>
      </c>
      <c r="H770" s="7" t="str">
        <f t="shared" si="132"/>
        <v>03-2014</v>
      </c>
      <c r="I770" s="7" t="str">
        <f t="shared" ca="1" si="121"/>
        <v>Bloomberg: Heartland Financial-30Yr Treasury Yield-03-2014</v>
      </c>
      <c r="J770" s="4" t="str">
        <f t="shared" ca="1" si="133"/>
        <v>30Yr Treasury Yield-Heartland Financial:03-2014</v>
      </c>
      <c r="K770" t="s">
        <v>28</v>
      </c>
      <c r="BP770">
        <v>0.04</v>
      </c>
      <c r="BQ770">
        <v>4.1500000000000002E-2</v>
      </c>
      <c r="BR770">
        <v>4.2999999999999997E-2</v>
      </c>
      <c r="BS770">
        <v>4.4999999999999998E-2</v>
      </c>
      <c r="BT770">
        <v>4.7500000000000001E-2</v>
      </c>
      <c r="BU770">
        <v>4.7500000000000001E-2</v>
      </c>
      <c r="BV770">
        <v>4.8500000000000001E-2</v>
      </c>
    </row>
    <row r="771" spans="1:74" x14ac:dyDescent="0.55000000000000004">
      <c r="A771" s="4" t="str">
        <f t="shared" ca="1" si="134"/>
        <v>Helaba</v>
      </c>
      <c r="B771" s="4" t="str">
        <f t="shared" si="130"/>
        <v>P. Franke</v>
      </c>
      <c r="C771" s="4" t="s">
        <v>88</v>
      </c>
      <c r="D771" s="4" t="s">
        <v>255</v>
      </c>
      <c r="E771" s="4" t="str">
        <f>IF(COUNTIF($E$2:E770,"Begin: " &amp; C771 &amp; "-" &amp; D771 &amp; "-" &amp; H771)=0,"Begin: " &amp; C771 &amp; "-" &amp; D771 &amp; "-" &amp; H771,IF((C771 &amp; "-" &amp; D771 &amp; "-" &amp; H771)&lt;&gt;(C772 &amp; "-" &amp; D772 &amp; "-" &amp; H772),"End: " &amp; C771 &amp; "-" &amp; D771 &amp; "-" &amp; H771,""))</f>
        <v/>
      </c>
      <c r="F771" s="4" t="str">
        <f t="shared" si="131"/>
        <v>Bloomberg-30Yr Treasury Yield-03-2014</v>
      </c>
      <c r="G771" s="7">
        <v>41711</v>
      </c>
      <c r="H771" s="7" t="str">
        <f t="shared" si="132"/>
        <v>03-2014</v>
      </c>
      <c r="I771" s="7" t="str">
        <f t="shared" ref="I771:I834" ca="1" si="135">C771 &amp; ": " &amp; A771 &amp; "-" &amp; D771 &amp; "-" &amp; H771</f>
        <v>Bloomberg: Helaba-30Yr Treasury Yield-03-2014</v>
      </c>
      <c r="J771" s="4" t="str">
        <f t="shared" ca="1" si="133"/>
        <v>30Yr Treasury Yield-Helaba:03-2014</v>
      </c>
      <c r="K771" t="s">
        <v>29</v>
      </c>
      <c r="BP771">
        <v>2.9000000000000001E-2</v>
      </c>
      <c r="BQ771">
        <v>4.1000000000000002E-2</v>
      </c>
      <c r="BR771">
        <v>4.2000000000000003E-2</v>
      </c>
      <c r="BS771">
        <v>4.3999999999999997E-2</v>
      </c>
      <c r="BT771">
        <v>4.3999999999999997E-2</v>
      </c>
      <c r="BU771">
        <v>4.7E-2</v>
      </c>
      <c r="BV771">
        <v>4.3999999999999997E-2</v>
      </c>
    </row>
    <row r="772" spans="1:74" x14ac:dyDescent="0.55000000000000004">
      <c r="A772" s="4" t="str">
        <f t="shared" ca="1" si="134"/>
        <v>High Frequency Economics</v>
      </c>
      <c r="B772" s="4" t="str">
        <f t="shared" si="130"/>
        <v>J. O’Sullivan</v>
      </c>
      <c r="C772" s="4" t="s">
        <v>88</v>
      </c>
      <c r="D772" s="4" t="s">
        <v>255</v>
      </c>
      <c r="E772" s="4" t="str">
        <f>IF(COUNTIF($E$2:E771,"Begin: " &amp; C772 &amp; "-" &amp; D772 &amp; "-" &amp; H772)=0,"Begin: " &amp; C772 &amp; "-" &amp; D772 &amp; "-" &amp; H772,IF((C772 &amp; "-" &amp; D772 &amp; "-" &amp; H772)&lt;&gt;(C773 &amp; "-" &amp; D773 &amp; "-" &amp; H773),"End: " &amp; C772 &amp; "-" &amp; D772 &amp; "-" &amp; H772,""))</f>
        <v/>
      </c>
      <c r="F772" s="4" t="str">
        <f t="shared" si="131"/>
        <v>Bloomberg-30Yr Treasury Yield-03-2014</v>
      </c>
      <c r="G772" s="7">
        <v>41711</v>
      </c>
      <c r="H772" s="7" t="str">
        <f t="shared" si="132"/>
        <v>03-2014</v>
      </c>
      <c r="I772" s="7" t="str">
        <f t="shared" ca="1" si="135"/>
        <v>Bloomberg: High Frequency Economics-30Yr Treasury Yield-03-2014</v>
      </c>
      <c r="J772" s="4" t="str">
        <f t="shared" ca="1" si="133"/>
        <v>30Yr Treasury Yield-High Frequency Economics:03-2014</v>
      </c>
      <c r="K772" t="s">
        <v>252</v>
      </c>
      <c r="BP772">
        <v>3.7999999999999999E-2</v>
      </c>
      <c r="BQ772">
        <v>4.1000000000000002E-2</v>
      </c>
      <c r="BR772">
        <v>4.2000000000000003E-2</v>
      </c>
      <c r="BS772">
        <v>4.2999999999999997E-2</v>
      </c>
      <c r="BT772">
        <v>4.3499999999999997E-2</v>
      </c>
      <c r="BU772">
        <v>0.04</v>
      </c>
      <c r="BV772">
        <v>4.4499999999999998E-2</v>
      </c>
    </row>
    <row r="773" spans="1:74" x14ac:dyDescent="0.55000000000000004">
      <c r="A773" s="4" t="str">
        <f t="shared" ca="1" si="134"/>
        <v>Hugh Johnson Adv</v>
      </c>
      <c r="B773" s="4" t="str">
        <f t="shared" si="130"/>
        <v>H. Johnson</v>
      </c>
      <c r="C773" s="4" t="s">
        <v>88</v>
      </c>
      <c r="D773" s="4" t="s">
        <v>255</v>
      </c>
      <c r="E773" s="4" t="str">
        <f>IF(COUNTIF($E$2:E772,"Begin: " &amp; C773 &amp; "-" &amp; D773 &amp; "-" &amp; H773)=0,"Begin: " &amp; C773 &amp; "-" &amp; D773 &amp; "-" &amp; H773,IF((C773 &amp; "-" &amp; D773 &amp; "-" &amp; H773)&lt;&gt;(C774 &amp; "-" &amp; D774 &amp; "-" &amp; H774),"End: " &amp; C773 &amp; "-" &amp; D773 &amp; "-" &amp; H773,""))</f>
        <v/>
      </c>
      <c r="F773" s="4" t="str">
        <f t="shared" si="131"/>
        <v>Bloomberg-30Yr Treasury Yield-03-2014</v>
      </c>
      <c r="G773" s="7">
        <v>41711</v>
      </c>
      <c r="H773" s="7" t="str">
        <f t="shared" si="132"/>
        <v>03-2014</v>
      </c>
      <c r="I773" s="7" t="str">
        <f t="shared" ca="1" si="135"/>
        <v>Bloomberg: Hugh Johnson Adv-30Yr Treasury Yield-03-2014</v>
      </c>
      <c r="J773" s="4" t="str">
        <f t="shared" ca="1" si="133"/>
        <v>30Yr Treasury Yield-Hugh Johnson Adv:03-2014</v>
      </c>
      <c r="K773" t="s">
        <v>32</v>
      </c>
      <c r="BP773">
        <v>3.8199999999999998E-2</v>
      </c>
      <c r="BQ773">
        <v>3.8100000000000002E-2</v>
      </c>
      <c r="BR773">
        <v>3.8300000000000001E-2</v>
      </c>
      <c r="BS773">
        <v>3.8800000000000001E-2</v>
      </c>
      <c r="BT773">
        <v>3.8899999999999997E-2</v>
      </c>
      <c r="BU773">
        <v>3.9600000000000003E-2</v>
      </c>
      <c r="BV773">
        <v>3.9800000000000002E-2</v>
      </c>
    </row>
    <row r="774" spans="1:74" x14ac:dyDescent="0.55000000000000004">
      <c r="A774" s="4" t="str">
        <f t="shared" ca="1" si="134"/>
        <v>IHS Global Insight</v>
      </c>
      <c r="B774" s="4" t="str">
        <f t="shared" si="130"/>
        <v>D. Handler</v>
      </c>
      <c r="C774" s="4" t="s">
        <v>88</v>
      </c>
      <c r="D774" s="4" t="s">
        <v>255</v>
      </c>
      <c r="E774" s="4" t="str">
        <f>IF(COUNTIF($E$2:E773,"Begin: " &amp; C774 &amp; "-" &amp; D774 &amp; "-" &amp; H774)=0,"Begin: " &amp; C774 &amp; "-" &amp; D774 &amp; "-" &amp; H774,IF((C774 &amp; "-" &amp; D774 &amp; "-" &amp; H774)&lt;&gt;(C775 &amp; "-" &amp; D775 &amp; "-" &amp; H775),"End: " &amp; C774 &amp; "-" &amp; D774 &amp; "-" &amp; H774,""))</f>
        <v/>
      </c>
      <c r="F774" s="4" t="str">
        <f t="shared" si="131"/>
        <v>Bloomberg-30Yr Treasury Yield-03-2014</v>
      </c>
      <c r="G774" s="7">
        <v>41711</v>
      </c>
      <c r="H774" s="7" t="str">
        <f t="shared" si="132"/>
        <v>03-2014</v>
      </c>
      <c r="I774" s="7" t="str">
        <f t="shared" ca="1" si="135"/>
        <v>Bloomberg: IHS Global Insight-30Yr Treasury Yield-03-2014</v>
      </c>
      <c r="J774" s="4" t="str">
        <f t="shared" ca="1" si="133"/>
        <v>30Yr Treasury Yield-IHS Global Insight:03-2014</v>
      </c>
      <c r="K774" t="s">
        <v>33</v>
      </c>
      <c r="BP774">
        <v>3.6600000000000001E-2</v>
      </c>
      <c r="BQ774">
        <v>3.9899999999999998E-2</v>
      </c>
      <c r="BR774">
        <v>4.0300000000000002E-2</v>
      </c>
      <c r="BS774">
        <v>4.1000000000000002E-2</v>
      </c>
      <c r="BT774">
        <v>4.1599999999999998E-2</v>
      </c>
      <c r="BU774">
        <v>4.2299999999999997E-2</v>
      </c>
      <c r="BV774">
        <v>4.3200000000000002E-2</v>
      </c>
    </row>
    <row r="775" spans="1:74" x14ac:dyDescent="0.55000000000000004">
      <c r="A775" s="4" t="str">
        <f t="shared" ca="1" si="134"/>
        <v>ING</v>
      </c>
      <c r="B775" s="4" t="str">
        <f t="shared" si="130"/>
        <v>R. Carnell</v>
      </c>
      <c r="C775" s="4" t="s">
        <v>88</v>
      </c>
      <c r="D775" s="4" t="s">
        <v>255</v>
      </c>
      <c r="E775" s="4" t="str">
        <f>IF(COUNTIF($E$2:E774,"Begin: " &amp; C775 &amp; "-" &amp; D775 &amp; "-" &amp; H775)=0,"Begin: " &amp; C775 &amp; "-" &amp; D775 &amp; "-" &amp; H775,IF((C775 &amp; "-" &amp; D775 &amp; "-" &amp; H775)&lt;&gt;(C776 &amp; "-" &amp; D776 &amp; "-" &amp; H776),"End: " &amp; C775 &amp; "-" &amp; D775 &amp; "-" &amp; H775,""))</f>
        <v/>
      </c>
      <c r="F775" s="4" t="str">
        <f t="shared" si="131"/>
        <v>Bloomberg-30Yr Treasury Yield-03-2014</v>
      </c>
      <c r="G775" s="7">
        <v>41711</v>
      </c>
      <c r="H775" s="7" t="str">
        <f t="shared" si="132"/>
        <v>03-2014</v>
      </c>
      <c r="I775" s="7" t="str">
        <f t="shared" ca="1" si="135"/>
        <v>Bloomberg: ING-30Yr Treasury Yield-03-2014</v>
      </c>
      <c r="J775" s="4" t="str">
        <f t="shared" ca="1" si="133"/>
        <v>30Yr Treasury Yield-ING:03-2014</v>
      </c>
      <c r="K775" t="s">
        <v>34</v>
      </c>
      <c r="BP775">
        <v>3.7999999999999999E-2</v>
      </c>
      <c r="BQ775">
        <v>3.7999999999999999E-2</v>
      </c>
      <c r="BR775">
        <v>0.04</v>
      </c>
      <c r="BS775">
        <v>4.0500000000000001E-2</v>
      </c>
      <c r="BT775">
        <v>4.1500000000000002E-2</v>
      </c>
      <c r="BU775">
        <v>4.2999999999999997E-2</v>
      </c>
      <c r="BV775" t="s">
        <v>2</v>
      </c>
    </row>
    <row r="776" spans="1:74" x14ac:dyDescent="0.55000000000000004">
      <c r="A776" s="4" t="str">
        <f t="shared" ca="1" si="134"/>
        <v>Laurentian</v>
      </c>
      <c r="B776" s="4" t="str">
        <f t="shared" si="130"/>
        <v>S. Lavoie</v>
      </c>
      <c r="C776" s="4" t="s">
        <v>88</v>
      </c>
      <c r="D776" s="4" t="s">
        <v>255</v>
      </c>
      <c r="E776" s="4" t="str">
        <f>IF(COUNTIF($E$2:E775,"Begin: " &amp; C776 &amp; "-" &amp; D776 &amp; "-" &amp; H776)=0,"Begin: " &amp; C776 &amp; "-" &amp; D776 &amp; "-" &amp; H776,IF((C776 &amp; "-" &amp; D776 &amp; "-" &amp; H776)&lt;&gt;(C777 &amp; "-" &amp; D777 &amp; "-" &amp; H777),"End: " &amp; C776 &amp; "-" &amp; D776 &amp; "-" &amp; H776,""))</f>
        <v/>
      </c>
      <c r="F776" s="4" t="str">
        <f t="shared" si="131"/>
        <v>Bloomberg-30Yr Treasury Yield-03-2014</v>
      </c>
      <c r="G776" s="7">
        <v>41711</v>
      </c>
      <c r="H776" s="7" t="str">
        <f t="shared" si="132"/>
        <v>03-2014</v>
      </c>
      <c r="I776" s="7" t="str">
        <f t="shared" ca="1" si="135"/>
        <v>Bloomberg: Laurentian-30Yr Treasury Yield-03-2014</v>
      </c>
      <c r="J776" s="4" t="str">
        <f t="shared" ca="1" si="133"/>
        <v>30Yr Treasury Yield-Laurentian:03-2014</v>
      </c>
      <c r="K776" t="s">
        <v>36</v>
      </c>
      <c r="BP776">
        <v>4.1000000000000002E-2</v>
      </c>
      <c r="BQ776">
        <v>4.3499999999999997E-2</v>
      </c>
      <c r="BR776">
        <v>4.4999999999999998E-2</v>
      </c>
      <c r="BS776">
        <v>4.7E-2</v>
      </c>
      <c r="BT776">
        <v>4.7500000000000001E-2</v>
      </c>
      <c r="BU776">
        <v>4.8500000000000001E-2</v>
      </c>
      <c r="BV776">
        <v>0.05</v>
      </c>
    </row>
    <row r="777" spans="1:74" x14ac:dyDescent="0.55000000000000004">
      <c r="A777" s="4" t="str">
        <f t="shared" ca="1" si="134"/>
        <v>MacroFin Analytics</v>
      </c>
      <c r="B777" s="4" t="str">
        <f t="shared" si="130"/>
        <v>P. Jain</v>
      </c>
      <c r="C777" s="4" t="s">
        <v>88</v>
      </c>
      <c r="D777" s="4" t="s">
        <v>255</v>
      </c>
      <c r="E777" s="4" t="str">
        <f>IF(COUNTIF($E$2:E776,"Begin: " &amp; C777 &amp; "-" &amp; D777 &amp; "-" &amp; H777)=0,"Begin: " &amp; C777 &amp; "-" &amp; D777 &amp; "-" &amp; H777,IF((C777 &amp; "-" &amp; D777 &amp; "-" &amp; H777)&lt;&gt;(C778 &amp; "-" &amp; D778 &amp; "-" &amp; H778),"End: " &amp; C777 &amp; "-" &amp; D777 &amp; "-" &amp; H777,""))</f>
        <v/>
      </c>
      <c r="F777" s="4" t="str">
        <f t="shared" si="131"/>
        <v>Bloomberg-30Yr Treasury Yield-03-2014</v>
      </c>
      <c r="G777" s="7">
        <v>41711</v>
      </c>
      <c r="H777" s="7" t="str">
        <f t="shared" si="132"/>
        <v>03-2014</v>
      </c>
      <c r="I777" s="7" t="str">
        <f t="shared" ca="1" si="135"/>
        <v>Bloomberg: MacroFin Analytics-30Yr Treasury Yield-03-2014</v>
      </c>
      <c r="J777" s="4" t="str">
        <f t="shared" ca="1" si="133"/>
        <v>30Yr Treasury Yield-MacroFin Analytics:03-2014</v>
      </c>
      <c r="K777" t="s">
        <v>37</v>
      </c>
      <c r="BP777">
        <v>3.7600000000000001E-2</v>
      </c>
      <c r="BQ777">
        <v>3.9E-2</v>
      </c>
      <c r="BR777">
        <v>0.04</v>
      </c>
      <c r="BS777">
        <v>4.0500000000000001E-2</v>
      </c>
      <c r="BT777">
        <v>4.07E-2</v>
      </c>
      <c r="BU777">
        <v>4.3499999999999997E-2</v>
      </c>
      <c r="BV777">
        <v>4.4499999999999998E-2</v>
      </c>
    </row>
    <row r="778" spans="1:74" x14ac:dyDescent="0.55000000000000004">
      <c r="A778" s="4" t="str">
        <f t="shared" ca="1" si="134"/>
        <v>Mesirow Financial</v>
      </c>
      <c r="B778" s="4" t="str">
        <f t="shared" si="130"/>
        <v>D. Swonk</v>
      </c>
      <c r="C778" s="4" t="s">
        <v>88</v>
      </c>
      <c r="D778" s="4" t="s">
        <v>255</v>
      </c>
      <c r="E778" s="4" t="str">
        <f>IF(COUNTIF($E$2:E777,"Begin: " &amp; C778 &amp; "-" &amp; D778 &amp; "-" &amp; H778)=0,"Begin: " &amp; C778 &amp; "-" &amp; D778 &amp; "-" &amp; H778,IF((C778 &amp; "-" &amp; D778 &amp; "-" &amp; H778)&lt;&gt;(C779 &amp; "-" &amp; D779 &amp; "-" &amp; H779),"End: " &amp; C778 &amp; "-" &amp; D778 &amp; "-" &amp; H778,""))</f>
        <v/>
      </c>
      <c r="F778" s="4" t="str">
        <f t="shared" si="131"/>
        <v>Bloomberg-30Yr Treasury Yield-03-2014</v>
      </c>
      <c r="G778" s="7">
        <v>41711</v>
      </c>
      <c r="H778" s="7" t="str">
        <f t="shared" si="132"/>
        <v>03-2014</v>
      </c>
      <c r="I778" s="7" t="str">
        <f t="shared" ca="1" si="135"/>
        <v>Bloomberg: Mesirow Financial-30Yr Treasury Yield-03-2014</v>
      </c>
      <c r="J778" s="4" t="str">
        <f t="shared" ca="1" si="133"/>
        <v>30Yr Treasury Yield-Mesirow Financial:03-2014</v>
      </c>
      <c r="K778" t="s">
        <v>39</v>
      </c>
      <c r="BP778">
        <v>3.7699999999999997E-2</v>
      </c>
      <c r="BQ778">
        <v>3.7699999999999997E-2</v>
      </c>
      <c r="BR778">
        <v>3.9899999999999998E-2</v>
      </c>
      <c r="BS778">
        <v>4.07E-2</v>
      </c>
      <c r="BT778">
        <v>4.19E-2</v>
      </c>
      <c r="BU778">
        <v>4.2700000000000002E-2</v>
      </c>
      <c r="BV778">
        <v>4.3400000000000001E-2</v>
      </c>
    </row>
    <row r="779" spans="1:74" x14ac:dyDescent="0.55000000000000004">
      <c r="A779" s="4" t="str">
        <f t="shared" ca="1" si="134"/>
        <v>MFR</v>
      </c>
      <c r="B779" s="4" t="str">
        <f t="shared" si="130"/>
        <v>J. Shapiro</v>
      </c>
      <c r="C779" s="4" t="s">
        <v>88</v>
      </c>
      <c r="D779" s="4" t="s">
        <v>255</v>
      </c>
      <c r="E779" s="4" t="str">
        <f>IF(COUNTIF($E$2:E778,"Begin: " &amp; C779 &amp; "-" &amp; D779 &amp; "-" &amp; H779)=0,"Begin: " &amp; C779 &amp; "-" &amp; D779 &amp; "-" &amp; H779,IF((C779 &amp; "-" &amp; D779 &amp; "-" &amp; H779)&lt;&gt;(C780 &amp; "-" &amp; D780 &amp; "-" &amp; H780),"End: " &amp; C779 &amp; "-" &amp; D779 &amp; "-" &amp; H779,""))</f>
        <v/>
      </c>
      <c r="F779" s="4" t="str">
        <f t="shared" si="131"/>
        <v>Bloomberg-30Yr Treasury Yield-03-2014</v>
      </c>
      <c r="G779" s="7">
        <v>41711</v>
      </c>
      <c r="H779" s="7" t="str">
        <f t="shared" si="132"/>
        <v>03-2014</v>
      </c>
      <c r="I779" s="7" t="str">
        <f t="shared" ca="1" si="135"/>
        <v>Bloomberg: MFR-30Yr Treasury Yield-03-2014</v>
      </c>
      <c r="J779" s="4" t="str">
        <f t="shared" ca="1" si="133"/>
        <v>30Yr Treasury Yield-MFR:03-2014</v>
      </c>
      <c r="K779" t="s">
        <v>40</v>
      </c>
      <c r="BP779">
        <v>3.9E-2</v>
      </c>
      <c r="BQ779">
        <v>4.1500000000000002E-2</v>
      </c>
      <c r="BR779">
        <v>4.2999999999999997E-2</v>
      </c>
      <c r="BS779">
        <v>4.4499999999999998E-2</v>
      </c>
      <c r="BT779">
        <v>4.5999999999999999E-2</v>
      </c>
      <c r="BU779">
        <v>4.9000000000000002E-2</v>
      </c>
      <c r="BV779" t="s">
        <v>2</v>
      </c>
    </row>
    <row r="780" spans="1:74" x14ac:dyDescent="0.55000000000000004">
      <c r="A780" s="4" t="str">
        <f t="shared" ca="1" si="134"/>
        <v>Moody’s Analytics</v>
      </c>
      <c r="B780" s="4" t="str">
        <f t="shared" si="130"/>
        <v>M. Zandi</v>
      </c>
      <c r="C780" s="4" t="s">
        <v>88</v>
      </c>
      <c r="D780" s="4" t="s">
        <v>255</v>
      </c>
      <c r="E780" s="4" t="str">
        <f>IF(COUNTIF($E$2:E779,"Begin: " &amp; C780 &amp; "-" &amp; D780 &amp; "-" &amp; H780)=0,"Begin: " &amp; C780 &amp; "-" &amp; D780 &amp; "-" &amp; H780,IF((C780 &amp; "-" &amp; D780 &amp; "-" &amp; H780)&lt;&gt;(C781 &amp; "-" &amp; D781 &amp; "-" &amp; H781),"End: " &amp; C780 &amp; "-" &amp; D780 &amp; "-" &amp; H780,""))</f>
        <v/>
      </c>
      <c r="F780" s="4" t="str">
        <f t="shared" si="131"/>
        <v>Bloomberg-30Yr Treasury Yield-03-2014</v>
      </c>
      <c r="G780" s="7">
        <v>41711</v>
      </c>
      <c r="H780" s="7" t="str">
        <f t="shared" si="132"/>
        <v>03-2014</v>
      </c>
      <c r="I780" s="7" t="str">
        <f t="shared" ca="1" si="135"/>
        <v>Bloomberg: Moody’s Analytics-30Yr Treasury Yield-03-2014</v>
      </c>
      <c r="J780" s="4" t="str">
        <f t="shared" ca="1" si="133"/>
        <v>30Yr Treasury Yield-Moody’s Analytics:03-2014</v>
      </c>
      <c r="K780" t="s">
        <v>253</v>
      </c>
      <c r="BP780">
        <v>3.8199999999999998E-2</v>
      </c>
      <c r="BQ780">
        <v>4.0899999999999999E-2</v>
      </c>
      <c r="BR780">
        <v>4.2599999999999999E-2</v>
      </c>
      <c r="BS780">
        <v>4.3900000000000002E-2</v>
      </c>
      <c r="BT780">
        <v>4.5400000000000003E-2</v>
      </c>
      <c r="BU780">
        <v>4.82E-2</v>
      </c>
      <c r="BV780">
        <v>5.04E-2</v>
      </c>
    </row>
    <row r="781" spans="1:74" x14ac:dyDescent="0.55000000000000004">
      <c r="A781" s="4" t="str">
        <f t="shared" ca="1" si="134"/>
        <v>Moody's Capital Mkt</v>
      </c>
      <c r="B781" s="4" t="str">
        <f t="shared" si="130"/>
        <v>J. Lonski</v>
      </c>
      <c r="C781" s="4" t="s">
        <v>88</v>
      </c>
      <c r="D781" s="4" t="s">
        <v>255</v>
      </c>
      <c r="E781" s="4" t="str">
        <f>IF(COUNTIF($E$2:E780,"Begin: " &amp; C781 &amp; "-" &amp; D781 &amp; "-" &amp; H781)=0,"Begin: " &amp; C781 &amp; "-" &amp; D781 &amp; "-" &amp; H781,IF((C781 &amp; "-" &amp; D781 &amp; "-" &amp; H781)&lt;&gt;(C782 &amp; "-" &amp; D782 &amp; "-" &amp; H782),"End: " &amp; C781 &amp; "-" &amp; D781 &amp; "-" &amp; H781,""))</f>
        <v/>
      </c>
      <c r="F781" s="4" t="str">
        <f t="shared" si="131"/>
        <v>Bloomberg-30Yr Treasury Yield-03-2014</v>
      </c>
      <c r="G781" s="7">
        <v>41711</v>
      </c>
      <c r="H781" s="7" t="str">
        <f t="shared" si="132"/>
        <v>03-2014</v>
      </c>
      <c r="I781" s="7" t="str">
        <f t="shared" ca="1" si="135"/>
        <v>Bloomberg: Moody's Capital Mkt-30Yr Treasury Yield-03-2014</v>
      </c>
      <c r="J781" s="4" t="str">
        <f t="shared" ca="1" si="133"/>
        <v>30Yr Treasury Yield-Moody's Capital Mkt:03-2014</v>
      </c>
      <c r="K781" t="s">
        <v>78</v>
      </c>
      <c r="BP781">
        <v>3.7499999999999999E-2</v>
      </c>
      <c r="BQ781">
        <v>3.7999999999999999E-2</v>
      </c>
      <c r="BR781">
        <v>3.8100000000000002E-2</v>
      </c>
      <c r="BS781">
        <v>3.85E-2</v>
      </c>
      <c r="BT781">
        <v>3.8899999999999997E-2</v>
      </c>
      <c r="BU781">
        <v>3.9399999999999998E-2</v>
      </c>
      <c r="BV781">
        <v>3.9E-2</v>
      </c>
    </row>
    <row r="782" spans="1:74" x14ac:dyDescent="0.55000000000000004">
      <c r="A782" s="4" t="str">
        <f t="shared" ca="1" si="134"/>
        <v>NAHB</v>
      </c>
      <c r="B782" s="4" t="str">
        <f t="shared" si="130"/>
        <v>D. Crowe</v>
      </c>
      <c r="C782" s="4" t="s">
        <v>88</v>
      </c>
      <c r="D782" s="4" t="s">
        <v>255</v>
      </c>
      <c r="E782" s="4" t="str">
        <f>IF(COUNTIF($E$2:E781,"Begin: " &amp; C782 &amp; "-" &amp; D782 &amp; "-" &amp; H782)=0,"Begin: " &amp; C782 &amp; "-" &amp; D782 &amp; "-" &amp; H782,IF((C782 &amp; "-" &amp; D782 &amp; "-" &amp; H782)&lt;&gt;(C783 &amp; "-" &amp; D783 &amp; "-" &amp; H783),"End: " &amp; C782 &amp; "-" &amp; D782 &amp; "-" &amp; H782,""))</f>
        <v/>
      </c>
      <c r="F782" s="4" t="str">
        <f t="shared" si="131"/>
        <v>Bloomberg-30Yr Treasury Yield-03-2014</v>
      </c>
      <c r="G782" s="7">
        <v>41711</v>
      </c>
      <c r="H782" s="7" t="str">
        <f t="shared" si="132"/>
        <v>03-2014</v>
      </c>
      <c r="I782" s="7" t="str">
        <f t="shared" ca="1" si="135"/>
        <v>Bloomberg: NAHB-30Yr Treasury Yield-03-2014</v>
      </c>
      <c r="J782" s="4" t="str">
        <f t="shared" ca="1" si="133"/>
        <v>30Yr Treasury Yield-NAHB:03-2014</v>
      </c>
      <c r="K782" t="s">
        <v>43</v>
      </c>
      <c r="BP782">
        <v>3.78E-2</v>
      </c>
      <c r="BQ782">
        <v>3.9100000000000003E-2</v>
      </c>
      <c r="BR782">
        <v>4.0599999999999997E-2</v>
      </c>
      <c r="BS782">
        <v>4.2799999999999998E-2</v>
      </c>
      <c r="BT782">
        <v>4.58E-2</v>
      </c>
      <c r="BU782">
        <v>4.9000000000000002E-2</v>
      </c>
      <c r="BV782">
        <v>5.2299999999999999E-2</v>
      </c>
    </row>
    <row r="783" spans="1:74" x14ac:dyDescent="0.55000000000000004">
      <c r="A783" s="4" t="str">
        <f t="shared" ca="1" si="134"/>
        <v>Naroff Economics</v>
      </c>
      <c r="B783" s="4" t="str">
        <f t="shared" si="130"/>
        <v>J. Naroff</v>
      </c>
      <c r="C783" s="4" t="s">
        <v>88</v>
      </c>
      <c r="D783" s="4" t="s">
        <v>255</v>
      </c>
      <c r="E783" s="4" t="str">
        <f>IF(COUNTIF($E$2:E782,"Begin: " &amp; C783 &amp; "-" &amp; D783 &amp; "-" &amp; H783)=0,"Begin: " &amp; C783 &amp; "-" &amp; D783 &amp; "-" &amp; H783,IF((C783 &amp; "-" &amp; D783 &amp; "-" &amp; H783)&lt;&gt;(C784 &amp; "-" &amp; D784 &amp; "-" &amp; H784),"End: " &amp; C783 &amp; "-" &amp; D783 &amp; "-" &amp; H783,""))</f>
        <v/>
      </c>
      <c r="F783" s="4" t="str">
        <f t="shared" si="131"/>
        <v>Bloomberg-30Yr Treasury Yield-03-2014</v>
      </c>
      <c r="G783" s="7">
        <v>41711</v>
      </c>
      <c r="H783" s="7" t="str">
        <f t="shared" si="132"/>
        <v>03-2014</v>
      </c>
      <c r="I783" s="7" t="str">
        <f t="shared" ca="1" si="135"/>
        <v>Bloomberg: Naroff Economics-30Yr Treasury Yield-03-2014</v>
      </c>
      <c r="J783" s="4" t="str">
        <f t="shared" ca="1" si="133"/>
        <v>30Yr Treasury Yield-Naroff Economics:03-2014</v>
      </c>
      <c r="K783" t="s">
        <v>44</v>
      </c>
      <c r="BP783">
        <v>3.6999999999999998E-2</v>
      </c>
      <c r="BQ783">
        <v>3.9199999999999999E-2</v>
      </c>
      <c r="BR783">
        <v>4.07E-2</v>
      </c>
      <c r="BS783">
        <v>4.2200000000000001E-2</v>
      </c>
      <c r="BT783">
        <v>4.4999999999999998E-2</v>
      </c>
      <c r="BU783">
        <v>4.8500000000000001E-2</v>
      </c>
      <c r="BV783">
        <v>4.8500000000000001E-2</v>
      </c>
    </row>
    <row r="784" spans="1:74" x14ac:dyDescent="0.55000000000000004">
      <c r="A784" s="4" t="str">
        <f t="shared" ca="1" si="134"/>
        <v>Natl Bank Canada</v>
      </c>
      <c r="B784" s="4" t="str">
        <f t="shared" si="130"/>
        <v>P. Pinsonnault</v>
      </c>
      <c r="C784" s="4" t="s">
        <v>88</v>
      </c>
      <c r="D784" s="4" t="s">
        <v>255</v>
      </c>
      <c r="E784" s="4" t="str">
        <f>IF(COUNTIF($E$2:E783,"Begin: " &amp; C784 &amp; "-" &amp; D784 &amp; "-" &amp; H784)=0,"Begin: " &amp; C784 &amp; "-" &amp; D784 &amp; "-" &amp; H784,IF((C784 &amp; "-" &amp; D784 &amp; "-" &amp; H784)&lt;&gt;(C785 &amp; "-" &amp; D785 &amp; "-" &amp; H785),"End: " &amp; C784 &amp; "-" &amp; D784 &amp; "-" &amp; H784,""))</f>
        <v/>
      </c>
      <c r="F784" s="4" t="str">
        <f t="shared" si="131"/>
        <v>Bloomberg-30Yr Treasury Yield-03-2014</v>
      </c>
      <c r="G784" s="7">
        <v>41711</v>
      </c>
      <c r="H784" s="7" t="str">
        <f t="shared" si="132"/>
        <v>03-2014</v>
      </c>
      <c r="I784" s="7" t="str">
        <f t="shared" ca="1" si="135"/>
        <v>Bloomberg: Natl Bank Canada-30Yr Treasury Yield-03-2014</v>
      </c>
      <c r="J784" s="4" t="str">
        <f t="shared" ca="1" si="133"/>
        <v>30Yr Treasury Yield-Natl Bank Canada:03-2014</v>
      </c>
      <c r="K784" t="s">
        <v>79</v>
      </c>
      <c r="BP784">
        <v>3.73E-2</v>
      </c>
      <c r="BQ784">
        <v>4.02E-2</v>
      </c>
      <c r="BR784">
        <v>4.1000000000000002E-2</v>
      </c>
      <c r="BS784">
        <v>4.2200000000000001E-2</v>
      </c>
      <c r="BT784">
        <v>4.2999999999999997E-2</v>
      </c>
      <c r="BU784">
        <v>4.3900000000000002E-2</v>
      </c>
      <c r="BV784">
        <v>4.4699999999999997E-2</v>
      </c>
    </row>
    <row r="785" spans="1:74" x14ac:dyDescent="0.55000000000000004">
      <c r="A785" s="4" t="str">
        <f t="shared" ca="1" si="134"/>
        <v>Nord LB</v>
      </c>
      <c r="B785" s="4" t="str">
        <f t="shared" si="130"/>
        <v>B. Krampen</v>
      </c>
      <c r="C785" s="4" t="s">
        <v>88</v>
      </c>
      <c r="D785" s="4" t="s">
        <v>255</v>
      </c>
      <c r="E785" s="4" t="str">
        <f>IF(COUNTIF($E$2:E784,"Begin: " &amp; C785 &amp; "-" &amp; D785 &amp; "-" &amp; H785)=0,"Begin: " &amp; C785 &amp; "-" &amp; D785 &amp; "-" &amp; H785,IF((C785 &amp; "-" &amp; D785 &amp; "-" &amp; H785)&lt;&gt;(C786 &amp; "-" &amp; D786 &amp; "-" &amp; H786),"End: " &amp; C785 &amp; "-" &amp; D785 &amp; "-" &amp; H785,""))</f>
        <v/>
      </c>
      <c r="F785" s="4" t="str">
        <f t="shared" si="131"/>
        <v>Bloomberg-30Yr Treasury Yield-03-2014</v>
      </c>
      <c r="G785" s="7">
        <v>41711</v>
      </c>
      <c r="H785" s="7" t="str">
        <f t="shared" si="132"/>
        <v>03-2014</v>
      </c>
      <c r="I785" s="7" t="str">
        <f t="shared" ca="1" si="135"/>
        <v>Bloomberg: Nord LB-30Yr Treasury Yield-03-2014</v>
      </c>
      <c r="J785" s="4" t="str">
        <f t="shared" ca="1" si="133"/>
        <v>30Yr Treasury Yield-Nord LB:03-2014</v>
      </c>
      <c r="K785" t="s">
        <v>46</v>
      </c>
      <c r="BP785">
        <v>3.7999999999999999E-2</v>
      </c>
      <c r="BQ785">
        <v>3.9E-2</v>
      </c>
      <c r="BR785">
        <v>4.1000000000000002E-2</v>
      </c>
      <c r="BS785">
        <v>4.2000000000000003E-2</v>
      </c>
      <c r="BT785">
        <v>4.2999999999999997E-2</v>
      </c>
      <c r="BU785">
        <v>4.3999999999999997E-2</v>
      </c>
      <c r="BV785">
        <v>4.4999999999999998E-2</v>
      </c>
    </row>
    <row r="786" spans="1:74" x14ac:dyDescent="0.55000000000000004">
      <c r="A786" s="4" t="str">
        <f t="shared" ca="1" si="134"/>
        <v>Oxford Economics</v>
      </c>
      <c r="B786" s="4" t="str">
        <f t="shared" si="130"/>
        <v>G. Daco</v>
      </c>
      <c r="C786" s="4" t="s">
        <v>88</v>
      </c>
      <c r="D786" s="4" t="s">
        <v>255</v>
      </c>
      <c r="E786" s="4" t="str">
        <f>IF(COUNTIF($E$2:E785,"Begin: " &amp; C786 &amp; "-" &amp; D786 &amp; "-" &amp; H786)=0,"Begin: " &amp; C786 &amp; "-" &amp; D786 &amp; "-" &amp; H786,IF((C786 &amp; "-" &amp; D786 &amp; "-" &amp; H786)&lt;&gt;(C787 &amp; "-" &amp; D787 &amp; "-" &amp; H787),"End: " &amp; C786 &amp; "-" &amp; D786 &amp; "-" &amp; H786,""))</f>
        <v/>
      </c>
      <c r="F786" s="4" t="str">
        <f t="shared" si="131"/>
        <v>Bloomberg-30Yr Treasury Yield-03-2014</v>
      </c>
      <c r="G786" s="7">
        <v>41711</v>
      </c>
      <c r="H786" s="7" t="str">
        <f t="shared" si="132"/>
        <v>03-2014</v>
      </c>
      <c r="I786" s="7" t="str">
        <f t="shared" ca="1" si="135"/>
        <v>Bloomberg: Oxford Economics-30Yr Treasury Yield-03-2014</v>
      </c>
      <c r="J786" s="4" t="str">
        <f t="shared" ca="1" si="133"/>
        <v>30Yr Treasury Yield-Oxford Economics:03-2014</v>
      </c>
      <c r="K786" t="s">
        <v>49</v>
      </c>
      <c r="BP786">
        <v>3.8300000000000001E-2</v>
      </c>
      <c r="BQ786">
        <v>4.0300000000000002E-2</v>
      </c>
      <c r="BR786">
        <v>4.24E-2</v>
      </c>
      <c r="BS786">
        <v>4.3799999999999999E-2</v>
      </c>
      <c r="BT786">
        <v>4.4999999999999998E-2</v>
      </c>
      <c r="BU786">
        <v>4.6199999999999998E-2</v>
      </c>
      <c r="BV786">
        <v>4.7500000000000001E-2</v>
      </c>
    </row>
    <row r="787" spans="1:74" x14ac:dyDescent="0.55000000000000004">
      <c r="A787" s="4" t="str">
        <f t="shared" ca="1" si="134"/>
        <v>Pierpont Securities</v>
      </c>
      <c r="B787" s="4" t="str">
        <f t="shared" si="130"/>
        <v>S. Stanley</v>
      </c>
      <c r="C787" s="4" t="s">
        <v>88</v>
      </c>
      <c r="D787" s="4" t="s">
        <v>255</v>
      </c>
      <c r="E787" s="4" t="str">
        <f>IF(COUNTIF($E$2:E786,"Begin: " &amp; C787 &amp; "-" &amp; D787 &amp; "-" &amp; H787)=0,"Begin: " &amp; C787 &amp; "-" &amp; D787 &amp; "-" &amp; H787,IF((C787 &amp; "-" &amp; D787 &amp; "-" &amp; H787)&lt;&gt;(C788 &amp; "-" &amp; D788 &amp; "-" &amp; H788),"End: " &amp; C787 &amp; "-" &amp; D787 &amp; "-" &amp; H787,""))</f>
        <v/>
      </c>
      <c r="F787" s="4" t="str">
        <f t="shared" si="131"/>
        <v>Bloomberg-30Yr Treasury Yield-03-2014</v>
      </c>
      <c r="G787" s="7">
        <v>41711</v>
      </c>
      <c r="H787" s="7" t="str">
        <f t="shared" si="132"/>
        <v>03-2014</v>
      </c>
      <c r="I787" s="7" t="str">
        <f t="shared" ca="1" si="135"/>
        <v>Bloomberg: Pierpont Securities-30Yr Treasury Yield-03-2014</v>
      </c>
      <c r="J787" s="4" t="str">
        <f t="shared" ca="1" si="133"/>
        <v>30Yr Treasury Yield-Pierpont Securities:03-2014</v>
      </c>
      <c r="K787" t="s">
        <v>50</v>
      </c>
      <c r="BP787">
        <v>3.7499999999999999E-2</v>
      </c>
      <c r="BQ787">
        <v>0.04</v>
      </c>
      <c r="BR787">
        <v>4.2999999999999997E-2</v>
      </c>
      <c r="BS787">
        <v>4.7E-2</v>
      </c>
      <c r="BT787">
        <v>4.8000000000000001E-2</v>
      </c>
      <c r="BU787">
        <v>4.9000000000000002E-2</v>
      </c>
      <c r="BV787">
        <v>0.05</v>
      </c>
    </row>
    <row r="788" spans="1:74" x14ac:dyDescent="0.55000000000000004">
      <c r="A788" s="4" t="str">
        <f t="shared" ca="1" si="134"/>
        <v>Pinebridge Invest.</v>
      </c>
      <c r="B788" s="4" t="str">
        <f t="shared" si="130"/>
        <v>M. Schomer</v>
      </c>
      <c r="C788" s="4" t="s">
        <v>88</v>
      </c>
      <c r="D788" s="4" t="s">
        <v>255</v>
      </c>
      <c r="E788" s="4" t="str">
        <f>IF(COUNTIF($E$2:E787,"Begin: " &amp; C788 &amp; "-" &amp; D788 &amp; "-" &amp; H788)=0,"Begin: " &amp; C788 &amp; "-" &amp; D788 &amp; "-" &amp; H788,IF((C788 &amp; "-" &amp; D788 &amp; "-" &amp; H788)&lt;&gt;(C789 &amp; "-" &amp; D789 &amp; "-" &amp; H789),"End: " &amp; C788 &amp; "-" &amp; D788 &amp; "-" &amp; H788,""))</f>
        <v/>
      </c>
      <c r="F788" s="4" t="str">
        <f t="shared" si="131"/>
        <v>Bloomberg-30Yr Treasury Yield-03-2014</v>
      </c>
      <c r="G788" s="7">
        <v>41711</v>
      </c>
      <c r="H788" s="7" t="str">
        <f t="shared" si="132"/>
        <v>03-2014</v>
      </c>
      <c r="I788" s="7" t="str">
        <f t="shared" ca="1" si="135"/>
        <v>Bloomberg: Pinebridge Invest.-30Yr Treasury Yield-03-2014</v>
      </c>
      <c r="J788" s="4" t="str">
        <f t="shared" ca="1" si="133"/>
        <v>30Yr Treasury Yield-Pinebridge Invest.:03-2014</v>
      </c>
      <c r="K788" t="s">
        <v>51</v>
      </c>
      <c r="BP788">
        <v>3.6999999999999998E-2</v>
      </c>
      <c r="BQ788">
        <v>3.6999999999999998E-2</v>
      </c>
      <c r="BR788">
        <v>0.04</v>
      </c>
      <c r="BS788">
        <v>4.1500000000000002E-2</v>
      </c>
      <c r="BT788">
        <v>4.2999999999999997E-2</v>
      </c>
      <c r="BU788">
        <v>4.2999999999999997E-2</v>
      </c>
      <c r="BV788">
        <v>4.7E-2</v>
      </c>
    </row>
    <row r="789" spans="1:74" x14ac:dyDescent="0.55000000000000004">
      <c r="A789" s="4" t="str">
        <f t="shared" ca="1" si="134"/>
        <v>Pt. Loma Nazarene U.</v>
      </c>
      <c r="B789" s="4" t="str">
        <f t="shared" si="130"/>
        <v>L. Reaser</v>
      </c>
      <c r="C789" s="4" t="s">
        <v>88</v>
      </c>
      <c r="D789" s="4" t="s">
        <v>255</v>
      </c>
      <c r="E789" s="4" t="str">
        <f>IF(COUNTIF($E$2:E788,"Begin: " &amp; C789 &amp; "-" &amp; D789 &amp; "-" &amp; H789)=0,"Begin: " &amp; C789 &amp; "-" &amp; D789 &amp; "-" &amp; H789,IF((C789 &amp; "-" &amp; D789 &amp; "-" &amp; H789)&lt;&gt;(C790 &amp; "-" &amp; D790 &amp; "-" &amp; H790),"End: " &amp; C789 &amp; "-" &amp; D789 &amp; "-" &amp; H789,""))</f>
        <v/>
      </c>
      <c r="F789" s="4" t="str">
        <f t="shared" si="131"/>
        <v>Bloomberg-30Yr Treasury Yield-03-2014</v>
      </c>
      <c r="G789" s="7">
        <v>41711</v>
      </c>
      <c r="H789" s="7" t="str">
        <f t="shared" si="132"/>
        <v>03-2014</v>
      </c>
      <c r="I789" s="7" t="str">
        <f t="shared" ca="1" si="135"/>
        <v>Bloomberg: Pt. Loma Nazarene U.-30Yr Treasury Yield-03-2014</v>
      </c>
      <c r="J789" s="4" t="str">
        <f t="shared" ca="1" si="133"/>
        <v>30Yr Treasury Yield-Pt. Loma Nazarene U.:03-2014</v>
      </c>
      <c r="K789" t="s">
        <v>80</v>
      </c>
      <c r="BP789">
        <v>2.75E-2</v>
      </c>
      <c r="BQ789">
        <v>2.8500000000000001E-2</v>
      </c>
      <c r="BR789">
        <v>2.9499999999999998E-2</v>
      </c>
      <c r="BS789">
        <v>3.0499999999999999E-2</v>
      </c>
      <c r="BT789">
        <v>3.2000000000000001E-2</v>
      </c>
      <c r="BU789">
        <v>3.4000000000000002E-2</v>
      </c>
      <c r="BV789">
        <v>3.5000000000000003E-2</v>
      </c>
    </row>
    <row r="790" spans="1:74" x14ac:dyDescent="0.55000000000000004">
      <c r="A790" s="4" t="str">
        <f t="shared" ca="1" si="134"/>
        <v>Raymond James</v>
      </c>
      <c r="B790" s="4" t="str">
        <f t="shared" si="130"/>
        <v>S. Brown</v>
      </c>
      <c r="C790" s="4" t="s">
        <v>88</v>
      </c>
      <c r="D790" s="4" t="s">
        <v>255</v>
      </c>
      <c r="E790" s="4" t="str">
        <f>IF(COUNTIF($E$2:E789,"Begin: " &amp; C790 &amp; "-" &amp; D790 &amp; "-" &amp; H790)=0,"Begin: " &amp; C790 &amp; "-" &amp; D790 &amp; "-" &amp; H790,IF((C790 &amp; "-" &amp; D790 &amp; "-" &amp; H790)&lt;&gt;(C791 &amp; "-" &amp; D791 &amp; "-" &amp; H791),"End: " &amp; C790 &amp; "-" &amp; D790 &amp; "-" &amp; H790,""))</f>
        <v/>
      </c>
      <c r="F790" s="4" t="str">
        <f t="shared" si="131"/>
        <v>Bloomberg-30Yr Treasury Yield-03-2014</v>
      </c>
      <c r="G790" s="7">
        <v>41711</v>
      </c>
      <c r="H790" s="7" t="str">
        <f t="shared" si="132"/>
        <v>03-2014</v>
      </c>
      <c r="I790" s="7" t="str">
        <f t="shared" ca="1" si="135"/>
        <v>Bloomberg: Raymond James-30Yr Treasury Yield-03-2014</v>
      </c>
      <c r="J790" s="4" t="str">
        <f t="shared" ca="1" si="133"/>
        <v>30Yr Treasury Yield-Raymond James:03-2014</v>
      </c>
      <c r="K790" t="s">
        <v>52</v>
      </c>
      <c r="BP790">
        <v>3.7499999999999999E-2</v>
      </c>
      <c r="BQ790">
        <v>3.8399999999999997E-2</v>
      </c>
      <c r="BR790">
        <v>3.95E-2</v>
      </c>
      <c r="BS790">
        <v>0.04</v>
      </c>
      <c r="BT790">
        <v>4.1000000000000002E-2</v>
      </c>
      <c r="BU790">
        <v>4.24E-2</v>
      </c>
      <c r="BV790">
        <v>4.3299999999999998E-2</v>
      </c>
    </row>
    <row r="791" spans="1:74" x14ac:dyDescent="0.55000000000000004">
      <c r="A791" s="4" t="str">
        <f t="shared" ca="1" si="134"/>
        <v>RBC Cap Markets</v>
      </c>
      <c r="B791" s="4" t="str">
        <f t="shared" si="130"/>
        <v>T. Porcelli</v>
      </c>
      <c r="C791" s="4" t="s">
        <v>88</v>
      </c>
      <c r="D791" s="4" t="s">
        <v>255</v>
      </c>
      <c r="E791" s="4" t="str">
        <f>IF(COUNTIF($E$2:E790,"Begin: " &amp; C791 &amp; "-" &amp; D791 &amp; "-" &amp; H791)=0,"Begin: " &amp; C791 &amp; "-" &amp; D791 &amp; "-" &amp; H791,IF((C791 &amp; "-" &amp; D791 &amp; "-" &amp; H791)&lt;&gt;(C792 &amp; "-" &amp; D792 &amp; "-" &amp; H792),"End: " &amp; C791 &amp; "-" &amp; D791 &amp; "-" &amp; H791,""))</f>
        <v/>
      </c>
      <c r="F791" s="4" t="str">
        <f t="shared" si="131"/>
        <v>Bloomberg-30Yr Treasury Yield-03-2014</v>
      </c>
      <c r="G791" s="7">
        <v>41711</v>
      </c>
      <c r="H791" s="7" t="str">
        <f t="shared" si="132"/>
        <v>03-2014</v>
      </c>
      <c r="I791" s="7" t="str">
        <f t="shared" ca="1" si="135"/>
        <v>Bloomberg: RBC Cap Markets-30Yr Treasury Yield-03-2014</v>
      </c>
      <c r="J791" s="4" t="str">
        <f t="shared" ca="1" si="133"/>
        <v>30Yr Treasury Yield-RBC Cap Markets:03-2014</v>
      </c>
      <c r="K791" t="s">
        <v>53</v>
      </c>
      <c r="BP791">
        <v>3.85E-2</v>
      </c>
      <c r="BQ791">
        <v>0.04</v>
      </c>
      <c r="BR791">
        <v>4.0500000000000001E-2</v>
      </c>
      <c r="BS791">
        <v>4.3499999999999997E-2</v>
      </c>
      <c r="BT791">
        <v>4.4499999999999998E-2</v>
      </c>
      <c r="BU791">
        <v>4.5499999999999999E-2</v>
      </c>
      <c r="BV791">
        <v>4.7E-2</v>
      </c>
    </row>
    <row r="792" spans="1:74" x14ac:dyDescent="0.55000000000000004">
      <c r="A792" s="4" t="str">
        <f t="shared" ca="1" si="134"/>
        <v>RBC Financial</v>
      </c>
      <c r="B792" s="4" t="str">
        <f t="shared" si="130"/>
        <v>N. Janzen</v>
      </c>
      <c r="C792" s="4" t="s">
        <v>88</v>
      </c>
      <c r="D792" s="4" t="s">
        <v>255</v>
      </c>
      <c r="E792" s="4" t="str">
        <f>IF(COUNTIF($E$2:E791,"Begin: " &amp; C792 &amp; "-" &amp; D792 &amp; "-" &amp; H792)=0,"Begin: " &amp; C792 &amp; "-" &amp; D792 &amp; "-" &amp; H792,IF((C792 &amp; "-" &amp; D792 &amp; "-" &amp; H792)&lt;&gt;(C793 &amp; "-" &amp; D793 &amp; "-" &amp; H793),"End: " &amp; C792 &amp; "-" &amp; D792 &amp; "-" &amp; H792,""))</f>
        <v/>
      </c>
      <c r="F792" s="4" t="str">
        <f t="shared" si="131"/>
        <v>Bloomberg-30Yr Treasury Yield-03-2014</v>
      </c>
      <c r="G792" s="7">
        <v>41711</v>
      </c>
      <c r="H792" s="7" t="str">
        <f t="shared" si="132"/>
        <v>03-2014</v>
      </c>
      <c r="I792" s="7" t="str">
        <f t="shared" ca="1" si="135"/>
        <v>Bloomberg: RBC Financial-30Yr Treasury Yield-03-2014</v>
      </c>
      <c r="J792" s="4" t="str">
        <f t="shared" ca="1" si="133"/>
        <v>30Yr Treasury Yield-RBC Financial:03-2014</v>
      </c>
      <c r="K792" t="s">
        <v>54</v>
      </c>
      <c r="BP792">
        <v>3.85E-2</v>
      </c>
      <c r="BQ792">
        <v>0.04</v>
      </c>
      <c r="BR792">
        <v>4.0500000000000001E-2</v>
      </c>
      <c r="BS792">
        <v>4.3499999999999997E-2</v>
      </c>
      <c r="BT792">
        <v>4.4499999999999998E-2</v>
      </c>
      <c r="BU792">
        <v>4.5499999999999999E-2</v>
      </c>
      <c r="BV792">
        <v>4.7E-2</v>
      </c>
    </row>
    <row r="793" spans="1:74" x14ac:dyDescent="0.55000000000000004">
      <c r="A793" s="4" t="str">
        <f t="shared" ca="1" si="134"/>
        <v>RBS</v>
      </c>
      <c r="B793" s="4" t="str">
        <f t="shared" si="130"/>
        <v>Girard/Sharif/Berger</v>
      </c>
      <c r="C793" s="4" t="s">
        <v>88</v>
      </c>
      <c r="D793" s="4" t="s">
        <v>255</v>
      </c>
      <c r="E793" s="4" t="str">
        <f>IF(COUNTIF($E$2:E792,"Begin: " &amp; C793 &amp; "-" &amp; D793 &amp; "-" &amp; H793)=0,"Begin: " &amp; C793 &amp; "-" &amp; D793 &amp; "-" &amp; H793,IF((C793 &amp; "-" &amp; D793 &amp; "-" &amp; H793)&lt;&gt;(C794 &amp; "-" &amp; D794 &amp; "-" &amp; H794),"End: " &amp; C793 &amp; "-" &amp; D793 &amp; "-" &amp; H793,""))</f>
        <v/>
      </c>
      <c r="F793" s="4" t="str">
        <f t="shared" si="131"/>
        <v>Bloomberg-30Yr Treasury Yield-03-2014</v>
      </c>
      <c r="G793" s="7">
        <v>41711</v>
      </c>
      <c r="H793" s="7" t="str">
        <f t="shared" si="132"/>
        <v>03-2014</v>
      </c>
      <c r="I793" s="7" t="str">
        <f t="shared" ca="1" si="135"/>
        <v>Bloomberg: RBS-30Yr Treasury Yield-03-2014</v>
      </c>
      <c r="J793" s="4" t="str">
        <f t="shared" ca="1" si="133"/>
        <v>30Yr Treasury Yield-RBS:03-2014</v>
      </c>
      <c r="K793" t="s">
        <v>82</v>
      </c>
      <c r="BP793">
        <v>2.9000000000000001E-2</v>
      </c>
      <c r="BQ793">
        <v>2.75E-2</v>
      </c>
      <c r="BR793">
        <v>0.03</v>
      </c>
      <c r="BS793">
        <v>3.2000000000000001E-2</v>
      </c>
      <c r="BT793">
        <v>3.4000000000000002E-2</v>
      </c>
      <c r="BU793">
        <v>3.5000000000000003E-2</v>
      </c>
      <c r="BV793">
        <v>3.7499999999999999E-2</v>
      </c>
    </row>
    <row r="794" spans="1:74" x14ac:dyDescent="0.55000000000000004">
      <c r="A794" s="4" t="str">
        <f t="shared" ca="1" si="134"/>
        <v>RISI</v>
      </c>
      <c r="B794" s="4" t="str">
        <f t="shared" si="130"/>
        <v>D. Katsnelson</v>
      </c>
      <c r="C794" s="4" t="s">
        <v>88</v>
      </c>
      <c r="D794" s="4" t="s">
        <v>255</v>
      </c>
      <c r="E794" s="4" t="str">
        <f>IF(COUNTIF($E$2:E793,"Begin: " &amp; C794 &amp; "-" &amp; D794 &amp; "-" &amp; H794)=0,"Begin: " &amp; C794 &amp; "-" &amp; D794 &amp; "-" &amp; H794,IF((C794 &amp; "-" &amp; D794 &amp; "-" &amp; H794)&lt;&gt;(C795 &amp; "-" &amp; D795 &amp; "-" &amp; H795),"End: " &amp; C794 &amp; "-" &amp; D794 &amp; "-" &amp; H794,""))</f>
        <v/>
      </c>
      <c r="F794" s="4" t="str">
        <f t="shared" si="131"/>
        <v>Bloomberg-30Yr Treasury Yield-03-2014</v>
      </c>
      <c r="G794" s="7">
        <v>41711</v>
      </c>
      <c r="H794" s="7" t="str">
        <f t="shared" si="132"/>
        <v>03-2014</v>
      </c>
      <c r="I794" s="7" t="str">
        <f t="shared" ca="1" si="135"/>
        <v>Bloomberg: RISI-30Yr Treasury Yield-03-2014</v>
      </c>
      <c r="J794" s="4" t="str">
        <f t="shared" ca="1" si="133"/>
        <v>30Yr Treasury Yield-RISI:03-2014</v>
      </c>
      <c r="K794" t="s">
        <v>83</v>
      </c>
      <c r="BP794">
        <v>3.73E-2</v>
      </c>
      <c r="BQ794">
        <v>3.8699999999999998E-2</v>
      </c>
      <c r="BR794">
        <v>3.9800000000000002E-2</v>
      </c>
      <c r="BS794">
        <v>4.1399999999999999E-2</v>
      </c>
      <c r="BT794">
        <v>4.2900000000000001E-2</v>
      </c>
      <c r="BU794">
        <v>4.4299999999999999E-2</v>
      </c>
      <c r="BV794">
        <v>4.6199999999999998E-2</v>
      </c>
    </row>
    <row r="795" spans="1:74" x14ac:dyDescent="0.55000000000000004">
      <c r="A795" s="4" t="str">
        <f t="shared" ca="1" si="134"/>
        <v>S. Polytechnic U</v>
      </c>
      <c r="B795" s="4" t="str">
        <f t="shared" si="130"/>
        <v>M. Melnik</v>
      </c>
      <c r="C795" s="4" t="s">
        <v>88</v>
      </c>
      <c r="D795" s="4" t="s">
        <v>255</v>
      </c>
      <c r="E795" s="4" t="str">
        <f>IF(COUNTIF($E$2:E794,"Begin: " &amp; C795 &amp; "-" &amp; D795 &amp; "-" &amp; H795)=0,"Begin: " &amp; C795 &amp; "-" &amp; D795 &amp; "-" &amp; H795,IF((C795 &amp; "-" &amp; D795 &amp; "-" &amp; H795)&lt;&gt;(C796 &amp; "-" &amp; D796 &amp; "-" &amp; H796),"End: " &amp; C795 &amp; "-" &amp; D795 &amp; "-" &amp; H795,""))</f>
        <v/>
      </c>
      <c r="F795" s="4" t="str">
        <f t="shared" si="131"/>
        <v>Bloomberg-30Yr Treasury Yield-03-2014</v>
      </c>
      <c r="G795" s="7">
        <v>41711</v>
      </c>
      <c r="H795" s="7" t="str">
        <f t="shared" si="132"/>
        <v>03-2014</v>
      </c>
      <c r="I795" s="7" t="str">
        <f t="shared" ca="1" si="135"/>
        <v>Bloomberg: S. Polytechnic U-30Yr Treasury Yield-03-2014</v>
      </c>
      <c r="J795" s="4" t="str">
        <f t="shared" ca="1" si="133"/>
        <v>30Yr Treasury Yield-S. Polytechnic U:03-2014</v>
      </c>
      <c r="K795" t="s">
        <v>55</v>
      </c>
      <c r="BP795">
        <v>3.6999999999999998E-2</v>
      </c>
      <c r="BQ795">
        <v>3.5999999999999997E-2</v>
      </c>
      <c r="BR795">
        <v>3.85E-2</v>
      </c>
      <c r="BS795">
        <v>0.04</v>
      </c>
      <c r="BT795">
        <v>4.1000000000000002E-2</v>
      </c>
      <c r="BU795">
        <v>4.1000000000000002E-2</v>
      </c>
      <c r="BV795">
        <v>4.1000000000000002E-2</v>
      </c>
    </row>
    <row r="796" spans="1:74" x14ac:dyDescent="0.55000000000000004">
      <c r="A796" s="4" t="str">
        <f t="shared" ca="1" si="134"/>
        <v>Scotiabank</v>
      </c>
      <c r="B796" s="4" t="str">
        <f t="shared" si="130"/>
        <v>D. Holt</v>
      </c>
      <c r="C796" s="4" t="s">
        <v>88</v>
      </c>
      <c r="D796" s="4" t="s">
        <v>255</v>
      </c>
      <c r="E796" s="4" t="str">
        <f>IF(COUNTIF($E$2:E795,"Begin: " &amp; C796 &amp; "-" &amp; D796 &amp; "-" &amp; H796)=0,"Begin: " &amp; C796 &amp; "-" &amp; D796 &amp; "-" &amp; H796,IF((C796 &amp; "-" &amp; D796 &amp; "-" &amp; H796)&lt;&gt;(C797 &amp; "-" &amp; D797 &amp; "-" &amp; H797),"End: " &amp; C796 &amp; "-" &amp; D796 &amp; "-" &amp; H796,""))</f>
        <v/>
      </c>
      <c r="F796" s="4" t="str">
        <f t="shared" si="131"/>
        <v>Bloomberg-30Yr Treasury Yield-03-2014</v>
      </c>
      <c r="G796" s="7">
        <v>41711</v>
      </c>
      <c r="H796" s="7" t="str">
        <f t="shared" si="132"/>
        <v>03-2014</v>
      </c>
      <c r="I796" s="7" t="str">
        <f t="shared" ca="1" si="135"/>
        <v>Bloomberg: Scotiabank-30Yr Treasury Yield-03-2014</v>
      </c>
      <c r="J796" s="4" t="str">
        <f t="shared" ca="1" si="133"/>
        <v>30Yr Treasury Yield-Scotiabank:03-2014</v>
      </c>
      <c r="K796" t="s">
        <v>56</v>
      </c>
      <c r="BP796">
        <v>3.6999999999999998E-2</v>
      </c>
      <c r="BQ796">
        <v>3.85E-2</v>
      </c>
      <c r="BR796">
        <v>4.1500000000000002E-2</v>
      </c>
      <c r="BS796">
        <v>4.2500000000000003E-2</v>
      </c>
      <c r="BT796">
        <v>4.4499999999999998E-2</v>
      </c>
      <c r="BU796">
        <v>4.5499999999999999E-2</v>
      </c>
      <c r="BV796">
        <v>4.65E-2</v>
      </c>
    </row>
    <row r="797" spans="1:74" x14ac:dyDescent="0.55000000000000004">
      <c r="A797" s="4" t="str">
        <f t="shared" ca="1" si="134"/>
        <v>TD Securities</v>
      </c>
      <c r="B797" s="4" t="str">
        <f t="shared" si="130"/>
        <v>Green/Mulraine</v>
      </c>
      <c r="C797" s="4" t="s">
        <v>88</v>
      </c>
      <c r="D797" s="4" t="s">
        <v>255</v>
      </c>
      <c r="E797" s="4" t="str">
        <f>IF(COUNTIF($E$2:E796,"Begin: " &amp; C797 &amp; "-" &amp; D797 &amp; "-" &amp; H797)=0,"Begin: " &amp; C797 &amp; "-" &amp; D797 &amp; "-" &amp; H797,IF((C797 &amp; "-" &amp; D797 &amp; "-" &amp; H797)&lt;&gt;(C798 &amp; "-" &amp; D798 &amp; "-" &amp; H798),"End: " &amp; C797 &amp; "-" &amp; D797 &amp; "-" &amp; H797,""))</f>
        <v/>
      </c>
      <c r="F797" s="4" t="str">
        <f t="shared" si="131"/>
        <v>Bloomberg-30Yr Treasury Yield-03-2014</v>
      </c>
      <c r="G797" s="7">
        <v>41711</v>
      </c>
      <c r="H797" s="7" t="str">
        <f t="shared" si="132"/>
        <v>03-2014</v>
      </c>
      <c r="I797" s="7" t="str">
        <f t="shared" ca="1" si="135"/>
        <v>Bloomberg: TD Securities-30Yr Treasury Yield-03-2014</v>
      </c>
      <c r="J797" s="4" t="str">
        <f t="shared" ca="1" si="133"/>
        <v>30Yr Treasury Yield-TD Securities:03-2014</v>
      </c>
      <c r="K797" t="s">
        <v>59</v>
      </c>
      <c r="BP797">
        <v>0.04</v>
      </c>
      <c r="BQ797">
        <v>4.1500000000000002E-2</v>
      </c>
      <c r="BR797">
        <v>4.2999999999999997E-2</v>
      </c>
      <c r="BS797">
        <v>4.3999999999999997E-2</v>
      </c>
      <c r="BT797">
        <v>4.5999999999999999E-2</v>
      </c>
      <c r="BU797">
        <v>4.5999999999999999E-2</v>
      </c>
      <c r="BV797">
        <v>4.5999999999999999E-2</v>
      </c>
    </row>
    <row r="798" spans="1:74" x14ac:dyDescent="0.55000000000000004">
      <c r="A798" s="4" t="str">
        <f t="shared" ca="1" si="134"/>
        <v>U. Texas El Paso</v>
      </c>
      <c r="B798" s="4" t="str">
        <f t="shared" si="130"/>
        <v>T. Fullerton</v>
      </c>
      <c r="C798" s="4" t="s">
        <v>88</v>
      </c>
      <c r="D798" s="4" t="s">
        <v>255</v>
      </c>
      <c r="E798" s="4" t="str">
        <f>IF(COUNTIF($E$2:E797,"Begin: " &amp; C798 &amp; "-" &amp; D798 &amp; "-" &amp; H798)=0,"Begin: " &amp; C798 &amp; "-" &amp; D798 &amp; "-" &amp; H798,IF((C798 &amp; "-" &amp; D798 &amp; "-" &amp; H798)&lt;&gt;(C799 &amp; "-" &amp; D799 &amp; "-" &amp; H799),"End: " &amp; C798 &amp; "-" &amp; D798 &amp; "-" &amp; H798,""))</f>
        <v/>
      </c>
      <c r="F798" s="4" t="str">
        <f t="shared" si="131"/>
        <v>Bloomberg-30Yr Treasury Yield-03-2014</v>
      </c>
      <c r="G798" s="7">
        <v>41711</v>
      </c>
      <c r="H798" s="7" t="str">
        <f t="shared" si="132"/>
        <v>03-2014</v>
      </c>
      <c r="I798" s="7" t="str">
        <f t="shared" ca="1" si="135"/>
        <v>Bloomberg: U. Texas El Paso-30Yr Treasury Yield-03-2014</v>
      </c>
      <c r="J798" s="4" t="str">
        <f t="shared" ca="1" si="133"/>
        <v>30Yr Treasury Yield-U. Texas El Paso:03-2014</v>
      </c>
      <c r="K798" t="s">
        <v>60</v>
      </c>
      <c r="BP798">
        <v>3.6999999999999998E-2</v>
      </c>
      <c r="BQ798">
        <v>3.7999999999999999E-2</v>
      </c>
      <c r="BR798">
        <v>3.9E-2</v>
      </c>
      <c r="BS798">
        <v>0.04</v>
      </c>
      <c r="BT798">
        <v>4.1000000000000002E-2</v>
      </c>
      <c r="BU798">
        <v>4.2000000000000003E-2</v>
      </c>
      <c r="BV798">
        <v>4.2999999999999997E-2</v>
      </c>
    </row>
    <row r="799" spans="1:74" x14ac:dyDescent="0.55000000000000004">
      <c r="A799" s="4" t="str">
        <f t="shared" ca="1" si="134"/>
        <v>Univ of Central FL</v>
      </c>
      <c r="B799" s="4" t="str">
        <f t="shared" si="130"/>
        <v>S. Snaith</v>
      </c>
      <c r="C799" s="4" t="s">
        <v>88</v>
      </c>
      <c r="D799" s="4" t="s">
        <v>255</v>
      </c>
      <c r="E799" s="4" t="str">
        <f>IF(COUNTIF($E$2:E798,"Begin: " &amp; C799 &amp; "-" &amp; D799 &amp; "-" &amp; H799)=0,"Begin: " &amp; C799 &amp; "-" &amp; D799 &amp; "-" &amp; H799,IF((C799 &amp; "-" &amp; D799 &amp; "-" &amp; H799)&lt;&gt;(C800 &amp; "-" &amp; D800 &amp; "-" &amp; H800),"End: " &amp; C799 &amp; "-" &amp; D799 &amp; "-" &amp; H799,""))</f>
        <v/>
      </c>
      <c r="F799" s="4" t="str">
        <f t="shared" si="131"/>
        <v>Bloomberg-30Yr Treasury Yield-03-2014</v>
      </c>
      <c r="G799" s="7">
        <v>41711</v>
      </c>
      <c r="H799" s="7" t="str">
        <f t="shared" si="132"/>
        <v>03-2014</v>
      </c>
      <c r="I799" s="7" t="str">
        <f t="shared" ca="1" si="135"/>
        <v>Bloomberg: Univ of Central FL-30Yr Treasury Yield-03-2014</v>
      </c>
      <c r="J799" s="4" t="str">
        <f t="shared" ca="1" si="133"/>
        <v>30Yr Treasury Yield-Univ of Central FL:03-2014</v>
      </c>
      <c r="K799" t="s">
        <v>62</v>
      </c>
      <c r="BP799">
        <v>3.6700000000000003E-2</v>
      </c>
      <c r="BQ799">
        <v>3.8199999999999998E-2</v>
      </c>
      <c r="BR799">
        <v>3.9800000000000002E-2</v>
      </c>
      <c r="BS799">
        <v>4.0300000000000002E-2</v>
      </c>
      <c r="BT799">
        <v>4.1099999999999998E-2</v>
      </c>
      <c r="BU799">
        <v>4.2299999999999997E-2</v>
      </c>
      <c r="BV799">
        <v>4.5999999999999999E-2</v>
      </c>
    </row>
    <row r="800" spans="1:74" x14ac:dyDescent="0.55000000000000004">
      <c r="A800" s="4" t="str">
        <f t="shared" ca="1" si="134"/>
        <v>US Chamber of Comm.</v>
      </c>
      <c r="B800" s="4" t="str">
        <f t="shared" si="130"/>
        <v>M. Regalia</v>
      </c>
      <c r="C800" s="4" t="s">
        <v>88</v>
      </c>
      <c r="D800" s="4" t="s">
        <v>255</v>
      </c>
      <c r="E800" s="4" t="str">
        <f>IF(COUNTIF($E$2:E799,"Begin: " &amp; C800 &amp; "-" &amp; D800 &amp; "-" &amp; H800)=0,"Begin: " &amp; C800 &amp; "-" &amp; D800 &amp; "-" &amp; H800,IF((C800 &amp; "-" &amp; D800 &amp; "-" &amp; H800)&lt;&gt;(C801 &amp; "-" &amp; D801 &amp; "-" &amp; H801),"End: " &amp; C800 &amp; "-" &amp; D800 &amp; "-" &amp; H800,""))</f>
        <v/>
      </c>
      <c r="F800" s="4" t="str">
        <f t="shared" si="131"/>
        <v>Bloomberg-30Yr Treasury Yield-03-2014</v>
      </c>
      <c r="G800" s="7">
        <v>41711</v>
      </c>
      <c r="H800" s="7" t="str">
        <f t="shared" si="132"/>
        <v>03-2014</v>
      </c>
      <c r="I800" s="7" t="str">
        <f t="shared" ca="1" si="135"/>
        <v>Bloomberg: US Chamber of Comm.-30Yr Treasury Yield-03-2014</v>
      </c>
      <c r="J800" s="4" t="str">
        <f t="shared" ca="1" si="133"/>
        <v>30Yr Treasury Yield-US Chamber of Comm.:03-2014</v>
      </c>
      <c r="K800" t="s">
        <v>63</v>
      </c>
      <c r="BP800">
        <v>3.6999999999999998E-2</v>
      </c>
      <c r="BQ800">
        <v>3.85E-2</v>
      </c>
      <c r="BR800">
        <v>4.0500000000000001E-2</v>
      </c>
      <c r="BS800">
        <v>4.2999999999999997E-2</v>
      </c>
      <c r="BT800">
        <v>4.4999999999999998E-2</v>
      </c>
      <c r="BU800">
        <v>4.65E-2</v>
      </c>
      <c r="BV800">
        <v>4.7500000000000001E-2</v>
      </c>
    </row>
    <row r="801" spans="1:74" x14ac:dyDescent="0.55000000000000004">
      <c r="A801" s="4" t="str">
        <f t="shared" ca="1" si="134"/>
        <v>Wayne Hummer Inv</v>
      </c>
      <c r="B801" s="4" t="str">
        <f t="shared" si="130"/>
        <v>W. Hummer</v>
      </c>
      <c r="C801" s="4" t="s">
        <v>88</v>
      </c>
      <c r="D801" s="4" t="s">
        <v>255</v>
      </c>
      <c r="E801" s="4" t="str">
        <f>IF(COUNTIF($E$2:E800,"Begin: " &amp; C801 &amp; "-" &amp; D801 &amp; "-" &amp; H801)=0,"Begin: " &amp; C801 &amp; "-" &amp; D801 &amp; "-" &amp; H801,IF((C801 &amp; "-" &amp; D801 &amp; "-" &amp; H801)&lt;&gt;(C802 &amp; "-" &amp; D802 &amp; "-" &amp; H802),"End: " &amp; C801 &amp; "-" &amp; D801 &amp; "-" &amp; H801,""))</f>
        <v/>
      </c>
      <c r="F801" s="4" t="str">
        <f t="shared" si="131"/>
        <v>Bloomberg-30Yr Treasury Yield-03-2014</v>
      </c>
      <c r="G801" s="7">
        <v>41711</v>
      </c>
      <c r="H801" s="7" t="str">
        <f t="shared" si="132"/>
        <v>03-2014</v>
      </c>
      <c r="I801" s="7" t="str">
        <f t="shared" ca="1" si="135"/>
        <v>Bloomberg: Wayne Hummer Inv-30Yr Treasury Yield-03-2014</v>
      </c>
      <c r="J801" s="4" t="str">
        <f t="shared" ca="1" si="133"/>
        <v>30Yr Treasury Yield-Wayne Hummer Inv:03-2014</v>
      </c>
      <c r="K801" t="s">
        <v>64</v>
      </c>
      <c r="BP801">
        <v>3.85E-2</v>
      </c>
      <c r="BQ801">
        <v>0.04</v>
      </c>
      <c r="BR801">
        <v>4.0599999999999997E-2</v>
      </c>
      <c r="BS801">
        <v>4.2500000000000003E-2</v>
      </c>
      <c r="BT801">
        <v>4.3299999999999998E-2</v>
      </c>
      <c r="BU801">
        <v>4.3999999999999997E-2</v>
      </c>
      <c r="BV801">
        <v>4.4900000000000002E-2</v>
      </c>
    </row>
    <row r="802" spans="1:74" x14ac:dyDescent="0.55000000000000004">
      <c r="A802" s="4" t="str">
        <f t="shared" ca="1" si="134"/>
        <v>Wells Fargo &amp; Co.</v>
      </c>
      <c r="B802" s="4" t="str">
        <f t="shared" si="130"/>
        <v>J. Silvia</v>
      </c>
      <c r="C802" s="4" t="s">
        <v>88</v>
      </c>
      <c r="D802" s="4" t="s">
        <v>255</v>
      </c>
      <c r="E802" s="4" t="str">
        <f>IF(COUNTIF($E$2:E801,"Begin: " &amp; C802 &amp; "-" &amp; D802 &amp; "-" &amp; H802)=0,"Begin: " &amp; C802 &amp; "-" &amp; D802 &amp; "-" &amp; H802,IF((C802 &amp; "-" &amp; D802 &amp; "-" &amp; H802)&lt;&gt;(C803 &amp; "-" &amp; D803 &amp; "-" &amp; H803),"End: " &amp; C802 &amp; "-" &amp; D802 &amp; "-" &amp; H802,""))</f>
        <v>End: Bloomberg-30Yr Treasury Yield-03-2014</v>
      </c>
      <c r="F802" s="4" t="str">
        <f t="shared" si="131"/>
        <v>Bloomberg-30Yr Treasury Yield-03-2014</v>
      </c>
      <c r="G802" s="7">
        <v>41711</v>
      </c>
      <c r="H802" s="7" t="str">
        <f t="shared" si="132"/>
        <v>03-2014</v>
      </c>
      <c r="I802" s="7" t="str">
        <f t="shared" ca="1" si="135"/>
        <v>Bloomberg: Wells Fargo &amp; Co.-30Yr Treasury Yield-03-2014</v>
      </c>
      <c r="J802" s="4" t="str">
        <f t="shared" ca="1" si="133"/>
        <v>30Yr Treasury Yield-Wells Fargo &amp; Co.:03-2014</v>
      </c>
      <c r="K802" t="s">
        <v>65</v>
      </c>
      <c r="BP802">
        <v>3.9E-2</v>
      </c>
      <c r="BQ802">
        <v>0.04</v>
      </c>
      <c r="BR802">
        <v>4.0500000000000001E-2</v>
      </c>
      <c r="BS802">
        <v>4.2299999999999997E-2</v>
      </c>
      <c r="BT802">
        <v>4.3799999999999999E-2</v>
      </c>
      <c r="BU802">
        <v>4.4900000000000002E-2</v>
      </c>
      <c r="BV802">
        <v>4.65E-2</v>
      </c>
    </row>
    <row r="803" spans="1:74" x14ac:dyDescent="0.55000000000000004">
      <c r="A803" s="4" t="str">
        <f t="shared" ca="1" si="134"/>
        <v>ABN Amro</v>
      </c>
      <c r="B803" s="4" t="str">
        <f t="shared" ref="B803" si="136">MID(K803,FIND(":",K803,1)+2,LEN(K803)-FIND(":",K803,1))</f>
        <v>P. de Bruin</v>
      </c>
      <c r="C803" s="4" t="s">
        <v>88</v>
      </c>
      <c r="D803" s="4" t="s">
        <v>254</v>
      </c>
      <c r="E803" s="4" t="str">
        <f>IF(COUNTIF($E$2:E802,"Begin: " &amp; C803 &amp; "-" &amp; D803 &amp; "-" &amp; H803)=0,"Begin: " &amp; C803 &amp; "-" &amp; D803 &amp; "-" &amp; H803,IF((C803 &amp; "-" &amp; D803 &amp; "-" &amp; H803)&lt;&gt;(C804 &amp; "-" &amp; D804 &amp; "-" &amp; H804),"End: " &amp; C803 &amp; "-" &amp; D803 &amp; "-" &amp; H803,""))</f>
        <v>Begin: Bloomberg-3Mo Libor Rate-03-2014</v>
      </c>
      <c r="F803" s="4" t="str">
        <f t="shared" ref="F803" si="137">C803 &amp; "-" &amp; D803 &amp; "-" &amp; H803</f>
        <v>Bloomberg-3Mo Libor Rate-03-2014</v>
      </c>
      <c r="G803" s="7">
        <v>41711</v>
      </c>
      <c r="H803" s="7" t="str">
        <f t="shared" ref="H803" si="138">TEXT(MONTH(G803),"00") &amp; "-" &amp; TEXT(YEAR(G803),"0000")</f>
        <v>03-2014</v>
      </c>
      <c r="I803" s="7" t="str">
        <f t="shared" ca="1" si="135"/>
        <v>Bloomberg: ABN Amro-3Mo Libor Rate-03-2014</v>
      </c>
      <c r="J803" s="4" t="str">
        <f t="shared" ref="J803" ca="1" si="139">D803 &amp; "-" &amp; A803 &amp; ":" &amp; TEXT(MONTH(G803),"00") &amp; "-" &amp; TEXT(YEAR(G803),"0000")</f>
        <v>3Mo Libor Rate-ABN Amro:03-2014</v>
      </c>
      <c r="K803" t="s">
        <v>1</v>
      </c>
      <c r="BP803">
        <v>3.0000000000000001E-3</v>
      </c>
      <c r="BQ803">
        <v>3.0000000000000001E-3</v>
      </c>
      <c r="BR803">
        <v>3.0000000000000001E-3</v>
      </c>
      <c r="BS803">
        <v>3.0000000000000001E-3</v>
      </c>
      <c r="BT803">
        <v>5.0000000000000001E-3</v>
      </c>
      <c r="BU803" t="s">
        <v>2</v>
      </c>
      <c r="BV803" t="s">
        <v>2</v>
      </c>
    </row>
    <row r="804" spans="1:74" x14ac:dyDescent="0.55000000000000004">
      <c r="A804" s="4" t="str">
        <f t="shared" ca="1" si="134"/>
        <v>Action Economics</v>
      </c>
      <c r="B804" s="4" t="str">
        <f t="shared" ref="B804:B848" si="140">MID(K804,FIND(":",K804,1)+2,LEN(K804)-FIND(":",K804,1))</f>
        <v>M. Englund</v>
      </c>
      <c r="C804" s="4" t="s">
        <v>88</v>
      </c>
      <c r="D804" s="4" t="s">
        <v>254</v>
      </c>
      <c r="E804" s="4" t="str">
        <f>IF(COUNTIF($E$2:E803,"Begin: " &amp; C804 &amp; "-" &amp; D804 &amp; "-" &amp; H804)=0,"Begin: " &amp; C804 &amp; "-" &amp; D804 &amp; "-" &amp; H804,IF((C804 &amp; "-" &amp; D804 &amp; "-" &amp; H804)&lt;&gt;(C805 &amp; "-" &amp; D805 &amp; "-" &amp; H805),"End: " &amp; C804 &amp; "-" &amp; D804 &amp; "-" &amp; H804,""))</f>
        <v/>
      </c>
      <c r="F804" s="4" t="str">
        <f t="shared" ref="F804:F848" si="141">C804 &amp; "-" &amp; D804 &amp; "-" &amp; H804</f>
        <v>Bloomberg-3Mo Libor Rate-03-2014</v>
      </c>
      <c r="G804" s="7">
        <v>41711</v>
      </c>
      <c r="H804" s="7" t="str">
        <f t="shared" ref="H804:H848" si="142">TEXT(MONTH(G804),"00") &amp; "-" &amp; TEXT(YEAR(G804),"0000")</f>
        <v>03-2014</v>
      </c>
      <c r="I804" s="7" t="str">
        <f t="shared" ca="1" si="135"/>
        <v>Bloomberg: Action Economics-3Mo Libor Rate-03-2014</v>
      </c>
      <c r="J804" s="4" t="str">
        <f t="shared" ref="J804:J848" ca="1" si="143">D804 &amp; "-" &amp; A804 &amp; ":" &amp; TEXT(MONTH(G804),"00") &amp; "-" &amp; TEXT(YEAR(G804),"0000")</f>
        <v>3Mo Libor Rate-Action Economics:03-2014</v>
      </c>
      <c r="K804" t="s">
        <v>3</v>
      </c>
      <c r="BP804">
        <v>2.5000000000000001E-3</v>
      </c>
      <c r="BQ804">
        <v>3.2000000000000002E-3</v>
      </c>
      <c r="BR804">
        <v>3.7000000000000002E-3</v>
      </c>
      <c r="BS804">
        <v>4.3E-3</v>
      </c>
      <c r="BT804">
        <v>5.4999999999999997E-3</v>
      </c>
      <c r="BU804">
        <v>6.4999999999999997E-3</v>
      </c>
      <c r="BV804">
        <v>0.01</v>
      </c>
    </row>
    <row r="805" spans="1:74" x14ac:dyDescent="0.55000000000000004">
      <c r="A805" s="4" t="str">
        <f t="shared" ca="1" si="134"/>
        <v>Allianz</v>
      </c>
      <c r="B805" s="4" t="str">
        <f t="shared" si="140"/>
        <v/>
      </c>
      <c r="C805" s="4" t="s">
        <v>88</v>
      </c>
      <c r="D805" s="4" t="s">
        <v>254</v>
      </c>
      <c r="E805" s="4" t="str">
        <f>IF(COUNTIF($E$2:E804,"Begin: " &amp; C805 &amp; "-" &amp; D805 &amp; "-" &amp; H805)=0,"Begin: " &amp; C805 &amp; "-" &amp; D805 &amp; "-" &amp; H805,IF((C805 &amp; "-" &amp; D805 &amp; "-" &amp; H805)&lt;&gt;(C806 &amp; "-" &amp; D806 &amp; "-" &amp; H806),"End: " &amp; C805 &amp; "-" &amp; D805 &amp; "-" &amp; H805,""))</f>
        <v/>
      </c>
      <c r="F805" s="4" t="str">
        <f t="shared" si="141"/>
        <v>Bloomberg-3Mo Libor Rate-03-2014</v>
      </c>
      <c r="G805" s="7">
        <v>41711</v>
      </c>
      <c r="H805" s="7" t="str">
        <f t="shared" si="142"/>
        <v>03-2014</v>
      </c>
      <c r="I805" s="7" t="str">
        <f t="shared" ca="1" si="135"/>
        <v>Bloomberg: Allianz-3Mo Libor Rate-03-2014</v>
      </c>
      <c r="J805" s="4" t="str">
        <f t="shared" ca="1" si="143"/>
        <v>3Mo Libor Rate-Allianz:03-2014</v>
      </c>
      <c r="K805" t="s">
        <v>183</v>
      </c>
      <c r="BP805">
        <v>2E-3</v>
      </c>
      <c r="BQ805">
        <v>3.0000000000000001E-3</v>
      </c>
      <c r="BR805">
        <v>3.0000000000000001E-3</v>
      </c>
      <c r="BS805">
        <v>3.0000000000000001E-3</v>
      </c>
      <c r="BT805">
        <v>4.0000000000000001E-3</v>
      </c>
      <c r="BU805">
        <v>6.0000000000000001E-3</v>
      </c>
      <c r="BV805">
        <v>8.9999999999999993E-3</v>
      </c>
    </row>
    <row r="806" spans="1:74" x14ac:dyDescent="0.55000000000000004">
      <c r="A806" s="4" t="str">
        <f t="shared" ca="1" si="134"/>
        <v>Banca Aletti &amp; C</v>
      </c>
      <c r="B806" s="4" t="str">
        <f t="shared" si="140"/>
        <v>F. Panelli</v>
      </c>
      <c r="C806" s="4" t="s">
        <v>88</v>
      </c>
      <c r="D806" s="4" t="s">
        <v>254</v>
      </c>
      <c r="E806" s="4" t="str">
        <f>IF(COUNTIF($E$2:E805,"Begin: " &amp; C806 &amp; "-" &amp; D806 &amp; "-" &amp; H806)=0,"Begin: " &amp; C806 &amp; "-" &amp; D806 &amp; "-" &amp; H806,IF((C806 &amp; "-" &amp; D806 &amp; "-" &amp; H806)&lt;&gt;(C807 &amp; "-" &amp; D807 &amp; "-" &amp; H807),"End: " &amp; C806 &amp; "-" &amp; D806 &amp; "-" &amp; H806,""))</f>
        <v/>
      </c>
      <c r="F806" s="4" t="str">
        <f t="shared" si="141"/>
        <v>Bloomberg-3Mo Libor Rate-03-2014</v>
      </c>
      <c r="G806" s="7">
        <v>41711</v>
      </c>
      <c r="H806" s="7" t="str">
        <f t="shared" si="142"/>
        <v>03-2014</v>
      </c>
      <c r="I806" s="7" t="str">
        <f t="shared" ca="1" si="135"/>
        <v>Bloomberg: Banca Aletti &amp; C-3Mo Libor Rate-03-2014</v>
      </c>
      <c r="J806" s="4" t="str">
        <f t="shared" ca="1" si="143"/>
        <v>3Mo Libor Rate-Banca Aletti &amp; C:03-2014</v>
      </c>
      <c r="K806" t="s">
        <v>4</v>
      </c>
      <c r="BP806">
        <v>2.5000000000000001E-3</v>
      </c>
      <c r="BQ806">
        <v>2.5000000000000001E-3</v>
      </c>
      <c r="BR806">
        <v>3.5000000000000001E-3</v>
      </c>
      <c r="BS806">
        <v>4.0000000000000001E-3</v>
      </c>
      <c r="BT806">
        <v>5.0000000000000001E-3</v>
      </c>
      <c r="BU806" t="s">
        <v>2</v>
      </c>
      <c r="BV806" t="s">
        <v>2</v>
      </c>
    </row>
    <row r="807" spans="1:74" x14ac:dyDescent="0.55000000000000004">
      <c r="A807" s="4" t="str">
        <f t="shared" ca="1" si="134"/>
        <v>Bank of the West</v>
      </c>
      <c r="B807" s="4" t="str">
        <f t="shared" si="140"/>
        <v>S. Anderson</v>
      </c>
      <c r="C807" s="4" t="s">
        <v>88</v>
      </c>
      <c r="D807" s="4" t="s">
        <v>254</v>
      </c>
      <c r="E807" s="4" t="str">
        <f>IF(COUNTIF($E$2:E806,"Begin: " &amp; C807 &amp; "-" &amp; D807 &amp; "-" &amp; H807)=0,"Begin: " &amp; C807 &amp; "-" &amp; D807 &amp; "-" &amp; H807,IF((C807 &amp; "-" &amp; D807 &amp; "-" &amp; H807)&lt;&gt;(C808 &amp; "-" &amp; D808 &amp; "-" &amp; H808),"End: " &amp; C807 &amp; "-" &amp; D807 &amp; "-" &amp; H807,""))</f>
        <v/>
      </c>
      <c r="F807" s="4" t="str">
        <f t="shared" si="141"/>
        <v>Bloomberg-3Mo Libor Rate-03-2014</v>
      </c>
      <c r="G807" s="7">
        <v>41711</v>
      </c>
      <c r="H807" s="7" t="str">
        <f t="shared" si="142"/>
        <v>03-2014</v>
      </c>
      <c r="I807" s="7" t="str">
        <f t="shared" ca="1" si="135"/>
        <v>Bloomberg: Bank of the West-3Mo Libor Rate-03-2014</v>
      </c>
      <c r="J807" s="4" t="str">
        <f t="shared" ca="1" si="143"/>
        <v>3Mo Libor Rate-Bank of the West:03-2014</v>
      </c>
      <c r="K807" t="s">
        <v>5</v>
      </c>
      <c r="BP807">
        <v>2.3999999999999998E-3</v>
      </c>
      <c r="BQ807">
        <v>2.5000000000000001E-3</v>
      </c>
      <c r="BR807">
        <v>2.5000000000000001E-3</v>
      </c>
      <c r="BS807">
        <v>2.5000000000000001E-3</v>
      </c>
      <c r="BT807">
        <v>2.7000000000000001E-3</v>
      </c>
      <c r="BU807">
        <v>2.7000000000000001E-3</v>
      </c>
      <c r="BV807">
        <v>2.7000000000000001E-3</v>
      </c>
    </row>
    <row r="808" spans="1:74" x14ac:dyDescent="0.55000000000000004">
      <c r="A808" s="4" t="str">
        <f t="shared" ca="1" si="134"/>
        <v>Bank Tokyo-Mitsubishi</v>
      </c>
      <c r="B808" s="4" t="str">
        <f t="shared" si="140"/>
        <v>Rupkey</v>
      </c>
      <c r="C808" s="4" t="s">
        <v>88</v>
      </c>
      <c r="D808" s="4" t="s">
        <v>254</v>
      </c>
      <c r="E808" s="4" t="str">
        <f>IF(COUNTIF($E$2:E807,"Begin: " &amp; C808 &amp; "-" &amp; D808 &amp; "-" &amp; H808)=0,"Begin: " &amp; C808 &amp; "-" &amp; D808 &amp; "-" &amp; H808,IF((C808 &amp; "-" &amp; D808 &amp; "-" &amp; H808)&lt;&gt;(C809 &amp; "-" &amp; D809 &amp; "-" &amp; H809),"End: " &amp; C808 &amp; "-" &amp; D808 &amp; "-" &amp; H808,""))</f>
        <v/>
      </c>
      <c r="F808" s="4" t="str">
        <f t="shared" si="141"/>
        <v>Bloomberg-3Mo Libor Rate-03-2014</v>
      </c>
      <c r="G808" s="7">
        <v>41711</v>
      </c>
      <c r="H808" s="7" t="str">
        <f t="shared" si="142"/>
        <v>03-2014</v>
      </c>
      <c r="I808" s="7" t="str">
        <f t="shared" ca="1" si="135"/>
        <v>Bloomberg: Bank Tokyo-Mitsubishi-3Mo Libor Rate-03-2014</v>
      </c>
      <c r="J808" s="4" t="str">
        <f t="shared" ca="1" si="143"/>
        <v>3Mo Libor Rate-Bank Tokyo-Mitsubishi:03-2014</v>
      </c>
      <c r="K808" t="s">
        <v>6</v>
      </c>
      <c r="BP808">
        <v>2.5000000000000001E-3</v>
      </c>
      <c r="BQ808">
        <v>3.0000000000000001E-3</v>
      </c>
      <c r="BR808">
        <v>5.0000000000000001E-3</v>
      </c>
      <c r="BS808">
        <v>0.01</v>
      </c>
      <c r="BT808" t="s">
        <v>2</v>
      </c>
      <c r="BU808" t="s">
        <v>2</v>
      </c>
      <c r="BV808" t="s">
        <v>2</v>
      </c>
    </row>
    <row r="809" spans="1:74" x14ac:dyDescent="0.55000000000000004">
      <c r="A809" s="4" t="str">
        <f t="shared" ca="1" si="134"/>
        <v>Barclays</v>
      </c>
      <c r="B809" s="4" t="str">
        <f t="shared" si="140"/>
        <v>D. Maki</v>
      </c>
      <c r="C809" s="4" t="s">
        <v>88</v>
      </c>
      <c r="D809" s="4" t="s">
        <v>254</v>
      </c>
      <c r="E809" s="4" t="str">
        <f>IF(COUNTIF($E$2:E808,"Begin: " &amp; C809 &amp; "-" &amp; D809 &amp; "-" &amp; H809)=0,"Begin: " &amp; C809 &amp; "-" &amp; D809 &amp; "-" &amp; H809,IF((C809 &amp; "-" &amp; D809 &amp; "-" &amp; H809)&lt;&gt;(C810 &amp; "-" &amp; D810 &amp; "-" &amp; H810),"End: " &amp; C809 &amp; "-" &amp; D809 &amp; "-" &amp; H809,""))</f>
        <v/>
      </c>
      <c r="F809" s="4" t="str">
        <f t="shared" si="141"/>
        <v>Bloomberg-3Mo Libor Rate-03-2014</v>
      </c>
      <c r="G809" s="7">
        <v>41711</v>
      </c>
      <c r="H809" s="7" t="str">
        <f t="shared" si="142"/>
        <v>03-2014</v>
      </c>
      <c r="I809" s="7" t="str">
        <f t="shared" ca="1" si="135"/>
        <v>Bloomberg: Barclays-3Mo Libor Rate-03-2014</v>
      </c>
      <c r="J809" s="4" t="str">
        <f t="shared" ca="1" si="143"/>
        <v>3Mo Libor Rate-Barclays:03-2014</v>
      </c>
      <c r="K809" t="s">
        <v>7</v>
      </c>
      <c r="BP809">
        <v>2.5000000000000001E-3</v>
      </c>
      <c r="BQ809">
        <v>3.0000000000000001E-3</v>
      </c>
      <c r="BR809">
        <v>3.5000000000000001E-3</v>
      </c>
      <c r="BS809">
        <v>3.7000000000000002E-3</v>
      </c>
      <c r="BT809" t="s">
        <v>2</v>
      </c>
      <c r="BU809" t="s">
        <v>2</v>
      </c>
      <c r="BV809" t="s">
        <v>2</v>
      </c>
    </row>
    <row r="810" spans="1:74" x14ac:dyDescent="0.55000000000000004">
      <c r="A810" s="4" t="str">
        <f t="shared" ca="1" si="134"/>
        <v>BBVA</v>
      </c>
      <c r="B810" s="4" t="str">
        <f t="shared" si="140"/>
        <v>N. Karp</v>
      </c>
      <c r="C810" s="4" t="s">
        <v>88</v>
      </c>
      <c r="D810" s="4" t="s">
        <v>254</v>
      </c>
      <c r="E810" s="4" t="str">
        <f>IF(COUNTIF($E$2:E809,"Begin: " &amp; C810 &amp; "-" &amp; D810 &amp; "-" &amp; H810)=0,"Begin: " &amp; C810 &amp; "-" &amp; D810 &amp; "-" &amp; H810,IF((C810 &amp; "-" &amp; D810 &amp; "-" &amp; H810)&lt;&gt;(C811 &amp; "-" &amp; D811 &amp; "-" &amp; H811),"End: " &amp; C810 &amp; "-" &amp; D810 &amp; "-" &amp; H810,""))</f>
        <v/>
      </c>
      <c r="F810" s="4" t="str">
        <f t="shared" si="141"/>
        <v>Bloomberg-3Mo Libor Rate-03-2014</v>
      </c>
      <c r="G810" s="7">
        <v>41711</v>
      </c>
      <c r="H810" s="7" t="str">
        <f t="shared" si="142"/>
        <v>03-2014</v>
      </c>
      <c r="I810" s="7" t="str">
        <f t="shared" ca="1" si="135"/>
        <v>Bloomberg: BBVA-3Mo Libor Rate-03-2014</v>
      </c>
      <c r="J810" s="4" t="str">
        <f t="shared" ca="1" si="143"/>
        <v>3Mo Libor Rate-BBVA:03-2014</v>
      </c>
      <c r="K810" t="s">
        <v>8</v>
      </c>
      <c r="BP810">
        <v>2.7000000000000001E-3</v>
      </c>
      <c r="BQ810">
        <v>3.2000000000000002E-3</v>
      </c>
      <c r="BR810">
        <v>4.0000000000000001E-3</v>
      </c>
      <c r="BS810">
        <v>4.7999999999999996E-3</v>
      </c>
      <c r="BT810">
        <v>5.4999999999999997E-3</v>
      </c>
      <c r="BU810">
        <v>6.7999999999999996E-3</v>
      </c>
      <c r="BV810">
        <v>8.9999999999999993E-3</v>
      </c>
    </row>
    <row r="811" spans="1:74" x14ac:dyDescent="0.55000000000000004">
      <c r="A811" s="4" t="str">
        <f t="shared" ca="1" si="134"/>
        <v>BMO Capital</v>
      </c>
      <c r="B811" s="4" t="str">
        <f t="shared" si="140"/>
        <v>D. Porter</v>
      </c>
      <c r="C811" s="4" t="s">
        <v>88</v>
      </c>
      <c r="D811" s="4" t="s">
        <v>254</v>
      </c>
      <c r="E811" s="4" t="str">
        <f>IF(COUNTIF($E$2:E810,"Begin: " &amp; C811 &amp; "-" &amp; D811 &amp; "-" &amp; H811)=0,"Begin: " &amp; C811 &amp; "-" &amp; D811 &amp; "-" &amp; H811,IF((C811 &amp; "-" &amp; D811 &amp; "-" &amp; H811)&lt;&gt;(C812 &amp; "-" &amp; D812 &amp; "-" &amp; H812),"End: " &amp; C811 &amp; "-" &amp; D811 &amp; "-" &amp; H811,""))</f>
        <v/>
      </c>
      <c r="F811" s="4" t="str">
        <f t="shared" si="141"/>
        <v>Bloomberg-3Mo Libor Rate-03-2014</v>
      </c>
      <c r="G811" s="7">
        <v>41711</v>
      </c>
      <c r="H811" s="7" t="str">
        <f t="shared" si="142"/>
        <v>03-2014</v>
      </c>
      <c r="I811" s="7" t="str">
        <f t="shared" ca="1" si="135"/>
        <v>Bloomberg: BMO Capital-3Mo Libor Rate-03-2014</v>
      </c>
      <c r="J811" s="4" t="str">
        <f t="shared" ca="1" si="143"/>
        <v>3Mo Libor Rate-BMO Capital:03-2014</v>
      </c>
      <c r="K811" t="s">
        <v>10</v>
      </c>
      <c r="BP811">
        <v>2.3999999999999998E-3</v>
      </c>
      <c r="BQ811">
        <v>2.3999999999999998E-3</v>
      </c>
      <c r="BR811">
        <v>2.3999999999999998E-3</v>
      </c>
      <c r="BS811">
        <v>2.3999999999999998E-3</v>
      </c>
      <c r="BT811">
        <v>2.3999999999999998E-3</v>
      </c>
      <c r="BU811">
        <v>2.3999999999999998E-3</v>
      </c>
      <c r="BV811">
        <v>2.3999999999999998E-3</v>
      </c>
    </row>
    <row r="812" spans="1:74" x14ac:dyDescent="0.55000000000000004">
      <c r="A812" s="4" t="str">
        <f t="shared" ca="1" si="134"/>
        <v>BNP Paribas</v>
      </c>
      <c r="B812" s="4" t="str">
        <f t="shared" si="140"/>
        <v>J. Coronado</v>
      </c>
      <c r="C812" s="4" t="s">
        <v>88</v>
      </c>
      <c r="D812" s="4" t="s">
        <v>254</v>
      </c>
      <c r="E812" s="4" t="str">
        <f>IF(COUNTIF($E$2:E811,"Begin: " &amp; C812 &amp; "-" &amp; D812 &amp; "-" &amp; H812)=0,"Begin: " &amp; C812 &amp; "-" &amp; D812 &amp; "-" &amp; H812,IF((C812 &amp; "-" &amp; D812 &amp; "-" &amp; H812)&lt;&gt;(C813 &amp; "-" &amp; D813 &amp; "-" &amp; H813),"End: " &amp; C812 &amp; "-" &amp; D812 &amp; "-" &amp; H812,""))</f>
        <v/>
      </c>
      <c r="F812" s="4" t="str">
        <f t="shared" si="141"/>
        <v>Bloomberg-3Mo Libor Rate-03-2014</v>
      </c>
      <c r="G812" s="7">
        <v>41711</v>
      </c>
      <c r="H812" s="7" t="str">
        <f t="shared" si="142"/>
        <v>03-2014</v>
      </c>
      <c r="I812" s="7" t="str">
        <f t="shared" ca="1" si="135"/>
        <v>Bloomberg: BNP Paribas-3Mo Libor Rate-03-2014</v>
      </c>
      <c r="J812" s="4" t="str">
        <f t="shared" ca="1" si="143"/>
        <v>3Mo Libor Rate-BNP Paribas:03-2014</v>
      </c>
      <c r="K812" t="s">
        <v>11</v>
      </c>
      <c r="BP812">
        <v>2.5000000000000001E-3</v>
      </c>
      <c r="BQ812">
        <v>2.5000000000000001E-3</v>
      </c>
      <c r="BR812">
        <v>2.5000000000000001E-3</v>
      </c>
      <c r="BS812">
        <v>2.5000000000000001E-3</v>
      </c>
      <c r="BT812">
        <v>2.5000000000000001E-3</v>
      </c>
      <c r="BU812">
        <v>3.0000000000000001E-3</v>
      </c>
      <c r="BV812">
        <v>3.0000000000000001E-3</v>
      </c>
    </row>
    <row r="813" spans="1:74" x14ac:dyDescent="0.55000000000000004">
      <c r="A813" s="4" t="str">
        <f t="shared" ca="1" si="134"/>
        <v>BofA</v>
      </c>
      <c r="B813" s="4" t="str">
        <f t="shared" si="140"/>
        <v>E. Harris</v>
      </c>
      <c r="C813" s="4" t="s">
        <v>88</v>
      </c>
      <c r="D813" s="4" t="s">
        <v>254</v>
      </c>
      <c r="E813" s="4" t="str">
        <f>IF(COUNTIF($E$2:E812,"Begin: " &amp; C813 &amp; "-" &amp; D813 &amp; "-" &amp; H813)=0,"Begin: " &amp; C813 &amp; "-" &amp; D813 &amp; "-" &amp; H813,IF((C813 &amp; "-" &amp; D813 &amp; "-" &amp; H813)&lt;&gt;(C814 &amp; "-" &amp; D814 &amp; "-" &amp; H814),"End: " &amp; C813 &amp; "-" &amp; D813 &amp; "-" &amp; H813,""))</f>
        <v/>
      </c>
      <c r="F813" s="4" t="str">
        <f t="shared" si="141"/>
        <v>Bloomberg-3Mo Libor Rate-03-2014</v>
      </c>
      <c r="G813" s="7">
        <v>41711</v>
      </c>
      <c r="H813" s="7" t="str">
        <f t="shared" si="142"/>
        <v>03-2014</v>
      </c>
      <c r="I813" s="7" t="str">
        <f t="shared" ca="1" si="135"/>
        <v>Bloomberg: BofA-3Mo Libor Rate-03-2014</v>
      </c>
      <c r="J813" s="4" t="str">
        <f t="shared" ca="1" si="143"/>
        <v>3Mo Libor Rate-BofA:03-2014</v>
      </c>
      <c r="K813" t="s">
        <v>12</v>
      </c>
      <c r="BP813">
        <v>2.3E-3</v>
      </c>
      <c r="BQ813">
        <v>2.5000000000000001E-3</v>
      </c>
      <c r="BR813">
        <v>2.5000000000000001E-3</v>
      </c>
      <c r="BS813">
        <v>2.5000000000000001E-3</v>
      </c>
      <c r="BT813">
        <v>3.0000000000000001E-3</v>
      </c>
      <c r="BU813">
        <v>3.0000000000000001E-3</v>
      </c>
      <c r="BV813" t="s">
        <v>2</v>
      </c>
    </row>
    <row r="814" spans="1:74" x14ac:dyDescent="0.55000000000000004">
      <c r="A814" s="4" t="str">
        <f t="shared" ca="1" si="134"/>
        <v>CME Group</v>
      </c>
      <c r="B814" s="4" t="str">
        <f t="shared" si="140"/>
        <v>B. Putnam</v>
      </c>
      <c r="C814" s="4" t="s">
        <v>88</v>
      </c>
      <c r="D814" s="4" t="s">
        <v>254</v>
      </c>
      <c r="E814" s="4" t="str">
        <f>IF(COUNTIF($E$2:E813,"Begin: " &amp; C814 &amp; "-" &amp; D814 &amp; "-" &amp; H814)=0,"Begin: " &amp; C814 &amp; "-" &amp; D814 &amp; "-" &amp; H814,IF((C814 &amp; "-" &amp; D814 &amp; "-" &amp; H814)&lt;&gt;(C815 &amp; "-" &amp; D815 &amp; "-" &amp; H815),"End: " &amp; C814 &amp; "-" &amp; D814 &amp; "-" &amp; H814,""))</f>
        <v/>
      </c>
      <c r="F814" s="4" t="str">
        <f t="shared" si="141"/>
        <v>Bloomberg-3Mo Libor Rate-03-2014</v>
      </c>
      <c r="G814" s="7">
        <v>41711</v>
      </c>
      <c r="H814" s="7" t="str">
        <f t="shared" si="142"/>
        <v>03-2014</v>
      </c>
      <c r="I814" s="7" t="str">
        <f t="shared" ca="1" si="135"/>
        <v>Bloomberg: CME Group-3Mo Libor Rate-03-2014</v>
      </c>
      <c r="J814" s="4" t="str">
        <f t="shared" ca="1" si="143"/>
        <v>3Mo Libor Rate-CME Group:03-2014</v>
      </c>
      <c r="K814" t="s">
        <v>72</v>
      </c>
      <c r="BP814">
        <v>2.5000000000000001E-3</v>
      </c>
      <c r="BQ814">
        <v>2.5000000000000001E-3</v>
      </c>
      <c r="BR814">
        <v>2.5000000000000001E-3</v>
      </c>
      <c r="BS814">
        <v>3.8E-3</v>
      </c>
      <c r="BT814">
        <v>6.3E-3</v>
      </c>
      <c r="BU814">
        <v>6.3E-3</v>
      </c>
      <c r="BV814">
        <v>8.8000000000000005E-3</v>
      </c>
    </row>
    <row r="815" spans="1:74" x14ac:dyDescent="0.55000000000000004">
      <c r="A815" s="4" t="str">
        <f t="shared" ca="1" si="134"/>
        <v>Comerica Bank</v>
      </c>
      <c r="B815" s="4" t="str">
        <f t="shared" si="140"/>
        <v>R. Dye</v>
      </c>
      <c r="C815" s="4" t="s">
        <v>88</v>
      </c>
      <c r="D815" s="4" t="s">
        <v>254</v>
      </c>
      <c r="E815" s="4" t="str">
        <f>IF(COUNTIF($E$2:E814,"Begin: " &amp; C815 &amp; "-" &amp; D815 &amp; "-" &amp; H815)=0,"Begin: " &amp; C815 &amp; "-" &amp; D815 &amp; "-" &amp; H815,IF((C815 &amp; "-" &amp; D815 &amp; "-" &amp; H815)&lt;&gt;(C816 &amp; "-" &amp; D816 &amp; "-" &amp; H816),"End: " &amp; C815 &amp; "-" &amp; D815 &amp; "-" &amp; H815,""))</f>
        <v/>
      </c>
      <c r="F815" s="4" t="str">
        <f t="shared" si="141"/>
        <v>Bloomberg-3Mo Libor Rate-03-2014</v>
      </c>
      <c r="G815" s="7">
        <v>41711</v>
      </c>
      <c r="H815" s="7" t="str">
        <f t="shared" si="142"/>
        <v>03-2014</v>
      </c>
      <c r="I815" s="7" t="str">
        <f t="shared" ca="1" si="135"/>
        <v>Bloomberg: Comerica Bank-3Mo Libor Rate-03-2014</v>
      </c>
      <c r="J815" s="4" t="str">
        <f t="shared" ca="1" si="143"/>
        <v>3Mo Libor Rate-Comerica Bank:03-2014</v>
      </c>
      <c r="K815" t="s">
        <v>17</v>
      </c>
      <c r="BP815">
        <v>2.3999999999999998E-3</v>
      </c>
      <c r="BQ815">
        <v>2.3999999999999998E-3</v>
      </c>
      <c r="BR815">
        <v>2.5999999999999999E-3</v>
      </c>
      <c r="BS815">
        <v>2.8999999999999998E-3</v>
      </c>
      <c r="BT815">
        <v>3.0000000000000001E-3</v>
      </c>
      <c r="BU815">
        <v>3.3E-3</v>
      </c>
      <c r="BV815">
        <v>5.4000000000000003E-3</v>
      </c>
    </row>
    <row r="816" spans="1:74" x14ac:dyDescent="0.55000000000000004">
      <c r="A816" s="4" t="str">
        <f t="shared" ca="1" si="134"/>
        <v>Commerzbank</v>
      </c>
      <c r="B816" s="4" t="str">
        <f t="shared" si="140"/>
        <v>C. Rieger</v>
      </c>
      <c r="C816" s="4" t="s">
        <v>88</v>
      </c>
      <c r="D816" s="4" t="s">
        <v>254</v>
      </c>
      <c r="E816" s="4" t="str">
        <f>IF(COUNTIF($E$2:E815,"Begin: " &amp; C816 &amp; "-" &amp; D816 &amp; "-" &amp; H816)=0,"Begin: " &amp; C816 &amp; "-" &amp; D816 &amp; "-" &amp; H816,IF((C816 &amp; "-" &amp; D816 &amp; "-" &amp; H816)&lt;&gt;(C817 &amp; "-" &amp; D817 &amp; "-" &amp; H817),"End: " &amp; C816 &amp; "-" &amp; D816 &amp; "-" &amp; H816,""))</f>
        <v/>
      </c>
      <c r="F816" s="4" t="str">
        <f t="shared" si="141"/>
        <v>Bloomberg-3Mo Libor Rate-03-2014</v>
      </c>
      <c r="G816" s="7">
        <v>41711</v>
      </c>
      <c r="H816" s="7" t="str">
        <f t="shared" si="142"/>
        <v>03-2014</v>
      </c>
      <c r="I816" s="7" t="str">
        <f t="shared" ca="1" si="135"/>
        <v>Bloomberg: Commerzbank-3Mo Libor Rate-03-2014</v>
      </c>
      <c r="J816" s="4" t="str">
        <f t="shared" ca="1" si="143"/>
        <v>3Mo Libor Rate-Commerzbank:03-2014</v>
      </c>
      <c r="K816" t="s">
        <v>179</v>
      </c>
      <c r="BP816" t="s">
        <v>2</v>
      </c>
      <c r="BQ816">
        <v>2.5000000000000001E-3</v>
      </c>
      <c r="BR816">
        <v>2.5000000000000001E-3</v>
      </c>
      <c r="BS816">
        <v>2.5000000000000001E-3</v>
      </c>
      <c r="BT816">
        <v>3.0000000000000001E-3</v>
      </c>
      <c r="BU816">
        <v>8.0000000000000002E-3</v>
      </c>
      <c r="BV816">
        <v>1.4E-2</v>
      </c>
    </row>
    <row r="817" spans="1:74" x14ac:dyDescent="0.55000000000000004">
      <c r="A817" s="4" t="str">
        <f t="shared" ca="1" si="134"/>
        <v>Credit Agricole CIB</v>
      </c>
      <c r="B817" s="4" t="str">
        <f t="shared" si="140"/>
        <v>M. Carey</v>
      </c>
      <c r="C817" s="4" t="s">
        <v>88</v>
      </c>
      <c r="D817" s="4" t="s">
        <v>254</v>
      </c>
      <c r="E817" s="4" t="str">
        <f>IF(COUNTIF($E$2:E816,"Begin: " &amp; C817 &amp; "-" &amp; D817 &amp; "-" &amp; H817)=0,"Begin: " &amp; C817 &amp; "-" &amp; D817 &amp; "-" &amp; H817,IF((C817 &amp; "-" &amp; D817 &amp; "-" &amp; H817)&lt;&gt;(C818 &amp; "-" &amp; D818 &amp; "-" &amp; H818),"End: " &amp; C817 &amp; "-" &amp; D817 &amp; "-" &amp; H817,""))</f>
        <v/>
      </c>
      <c r="F817" s="4" t="str">
        <f t="shared" si="141"/>
        <v>Bloomberg-3Mo Libor Rate-03-2014</v>
      </c>
      <c r="G817" s="7">
        <v>41711</v>
      </c>
      <c r="H817" s="7" t="str">
        <f t="shared" si="142"/>
        <v>03-2014</v>
      </c>
      <c r="I817" s="7" t="str">
        <f t="shared" ca="1" si="135"/>
        <v>Bloomberg: Credit Agricole CIB-3Mo Libor Rate-03-2014</v>
      </c>
      <c r="J817" s="4" t="str">
        <f t="shared" ca="1" si="143"/>
        <v>3Mo Libor Rate-Credit Agricole CIB:03-2014</v>
      </c>
      <c r="K817" t="s">
        <v>19</v>
      </c>
      <c r="BP817">
        <v>2.5000000000000001E-3</v>
      </c>
      <c r="BQ817">
        <v>4.0000000000000001E-3</v>
      </c>
      <c r="BR817">
        <v>5.0000000000000001E-3</v>
      </c>
      <c r="BS817">
        <v>6.0000000000000001E-3</v>
      </c>
      <c r="BT817">
        <v>6.0000000000000001E-3</v>
      </c>
      <c r="BU817">
        <v>6.7999999999999996E-3</v>
      </c>
      <c r="BV817">
        <v>7.4999999999999997E-3</v>
      </c>
    </row>
    <row r="818" spans="1:74" x14ac:dyDescent="0.55000000000000004">
      <c r="A818" s="4" t="str">
        <f t="shared" ca="1" si="134"/>
        <v>DA Davidson</v>
      </c>
      <c r="B818" s="4" t="str">
        <f t="shared" si="140"/>
        <v>S. Stark</v>
      </c>
      <c r="C818" s="4" t="s">
        <v>88</v>
      </c>
      <c r="D818" s="4" t="s">
        <v>254</v>
      </c>
      <c r="E818" s="4" t="str">
        <f>IF(COUNTIF($E$2:E817,"Begin: " &amp; C818 &amp; "-" &amp; D818 &amp; "-" &amp; H818)=0,"Begin: " &amp; C818 &amp; "-" &amp; D818 &amp; "-" &amp; H818,IF((C818 &amp; "-" &amp; D818 &amp; "-" &amp; H818)&lt;&gt;(C819 &amp; "-" &amp; D819 &amp; "-" &amp; H819),"End: " &amp; C818 &amp; "-" &amp; D818 &amp; "-" &amp; H818,""))</f>
        <v/>
      </c>
      <c r="F818" s="4" t="str">
        <f t="shared" si="141"/>
        <v>Bloomberg-3Mo Libor Rate-03-2014</v>
      </c>
      <c r="G818" s="7">
        <v>41711</v>
      </c>
      <c r="H818" s="7" t="str">
        <f t="shared" si="142"/>
        <v>03-2014</v>
      </c>
      <c r="I818" s="7" t="str">
        <f t="shared" ca="1" si="135"/>
        <v>Bloomberg: DA Davidson-3Mo Libor Rate-03-2014</v>
      </c>
      <c r="J818" s="4" t="str">
        <f t="shared" ca="1" si="143"/>
        <v>3Mo Libor Rate-DA Davidson:03-2014</v>
      </c>
      <c r="K818" t="s">
        <v>74</v>
      </c>
      <c r="BP818">
        <v>2.5000000000000001E-3</v>
      </c>
      <c r="BQ818">
        <v>2.5000000000000001E-3</v>
      </c>
      <c r="BR818">
        <v>3.0000000000000001E-3</v>
      </c>
      <c r="BS818">
        <v>5.0000000000000001E-3</v>
      </c>
      <c r="BT818">
        <v>8.0000000000000002E-3</v>
      </c>
      <c r="BU818">
        <v>1.2500000000000001E-2</v>
      </c>
      <c r="BV818">
        <v>1.7500000000000002E-2</v>
      </c>
    </row>
    <row r="819" spans="1:74" x14ac:dyDescent="0.55000000000000004">
      <c r="A819" s="4" t="str">
        <f t="shared" ca="1" si="134"/>
        <v>Dekabank</v>
      </c>
      <c r="B819" s="4" t="str">
        <f t="shared" si="140"/>
        <v>G. Widmann</v>
      </c>
      <c r="C819" s="4" t="s">
        <v>88</v>
      </c>
      <c r="D819" s="4" t="s">
        <v>254</v>
      </c>
      <c r="E819" s="4" t="str">
        <f>IF(COUNTIF($E$2:E818,"Begin: " &amp; C819 &amp; "-" &amp; D819 &amp; "-" &amp; H819)=0,"Begin: " &amp; C819 &amp; "-" &amp; D819 &amp; "-" &amp; H819,IF((C819 &amp; "-" &amp; D819 &amp; "-" &amp; H819)&lt;&gt;(C820 &amp; "-" &amp; D820 &amp; "-" &amp; H820),"End: " &amp; C819 &amp; "-" &amp; D819 &amp; "-" &amp; H819,""))</f>
        <v/>
      </c>
      <c r="F819" s="4" t="str">
        <f t="shared" si="141"/>
        <v>Bloomberg-3Mo Libor Rate-03-2014</v>
      </c>
      <c r="G819" s="7">
        <v>41711</v>
      </c>
      <c r="H819" s="7" t="str">
        <f t="shared" si="142"/>
        <v>03-2014</v>
      </c>
      <c r="I819" s="7" t="str">
        <f t="shared" ca="1" si="135"/>
        <v>Bloomberg: Dekabank-3Mo Libor Rate-03-2014</v>
      </c>
      <c r="J819" s="4" t="str">
        <f t="shared" ca="1" si="143"/>
        <v>3Mo Libor Rate-Dekabank:03-2014</v>
      </c>
      <c r="K819" t="s">
        <v>21</v>
      </c>
      <c r="BP819" t="s">
        <v>2</v>
      </c>
      <c r="BQ819">
        <v>3.0000000000000001E-3</v>
      </c>
      <c r="BR819">
        <v>3.0000000000000001E-3</v>
      </c>
      <c r="BS819" t="s">
        <v>2</v>
      </c>
      <c r="BT819">
        <v>3.5000000000000001E-3</v>
      </c>
      <c r="BU819" t="s">
        <v>2</v>
      </c>
      <c r="BV819" t="s">
        <v>2</v>
      </c>
    </row>
    <row r="820" spans="1:74" x14ac:dyDescent="0.55000000000000004">
      <c r="A820" s="4" t="str">
        <f t="shared" ca="1" si="134"/>
        <v>Dundee Cap. Mkts</v>
      </c>
      <c r="B820" s="4" t="str">
        <f t="shared" si="140"/>
        <v>C. Schieven</v>
      </c>
      <c r="C820" s="4" t="s">
        <v>88</v>
      </c>
      <c r="D820" s="4" t="s">
        <v>254</v>
      </c>
      <c r="E820" s="4" t="str">
        <f>IF(COUNTIF($E$2:E819,"Begin: " &amp; C820 &amp; "-" &amp; D820 &amp; "-" &amp; H820)=0,"Begin: " &amp; C820 &amp; "-" &amp; D820 &amp; "-" &amp; H820,IF((C820 &amp; "-" &amp; D820 &amp; "-" &amp; H820)&lt;&gt;(C821 &amp; "-" &amp; D821 &amp; "-" &amp; H821),"End: " &amp; C820 &amp; "-" &amp; D820 &amp; "-" &amp; H820,""))</f>
        <v/>
      </c>
      <c r="F820" s="4" t="str">
        <f t="shared" si="141"/>
        <v>Bloomberg-3Mo Libor Rate-03-2014</v>
      </c>
      <c r="G820" s="7">
        <v>41711</v>
      </c>
      <c r="H820" s="7" t="str">
        <f t="shared" si="142"/>
        <v>03-2014</v>
      </c>
      <c r="I820" s="7" t="str">
        <f t="shared" ca="1" si="135"/>
        <v>Bloomberg: Dundee Cap. Mkts-3Mo Libor Rate-03-2014</v>
      </c>
      <c r="J820" s="4" t="str">
        <f t="shared" ca="1" si="143"/>
        <v>3Mo Libor Rate-Dundee Cap. Mkts:03-2014</v>
      </c>
      <c r="K820" t="s">
        <v>75</v>
      </c>
      <c r="BP820">
        <v>2.3999999999999998E-3</v>
      </c>
      <c r="BQ820">
        <v>2.3999999999999998E-3</v>
      </c>
      <c r="BR820">
        <v>2.8E-3</v>
      </c>
      <c r="BS820">
        <v>3.0000000000000001E-3</v>
      </c>
      <c r="BT820">
        <v>3.0000000000000001E-3</v>
      </c>
      <c r="BU820">
        <v>3.5000000000000001E-3</v>
      </c>
      <c r="BV820">
        <v>3.5000000000000001E-3</v>
      </c>
    </row>
    <row r="821" spans="1:74" x14ac:dyDescent="0.55000000000000004">
      <c r="A821" s="4" t="str">
        <f t="shared" ca="1" si="134"/>
        <v>DZ Bank</v>
      </c>
      <c r="B821" s="4" t="str">
        <f t="shared" si="140"/>
        <v>B. Figge</v>
      </c>
      <c r="C821" s="4" t="s">
        <v>88</v>
      </c>
      <c r="D821" s="4" t="s">
        <v>254</v>
      </c>
      <c r="E821" s="4" t="str">
        <f>IF(COUNTIF($E$2:E820,"Begin: " &amp; C821 &amp; "-" &amp; D821 &amp; "-" &amp; H821)=0,"Begin: " &amp; C821 &amp; "-" &amp; D821 &amp; "-" &amp; H821,IF((C821 &amp; "-" &amp; D821 &amp; "-" &amp; H821)&lt;&gt;(C822 &amp; "-" &amp; D822 &amp; "-" &amp; H822),"End: " &amp; C821 &amp; "-" &amp; D821 &amp; "-" &amp; H821,""))</f>
        <v/>
      </c>
      <c r="F821" s="4" t="str">
        <f t="shared" si="141"/>
        <v>Bloomberg-3Mo Libor Rate-03-2014</v>
      </c>
      <c r="G821" s="7">
        <v>41711</v>
      </c>
      <c r="H821" s="7" t="str">
        <f t="shared" si="142"/>
        <v>03-2014</v>
      </c>
      <c r="I821" s="7" t="str">
        <f t="shared" ca="1" si="135"/>
        <v>Bloomberg: DZ Bank-3Mo Libor Rate-03-2014</v>
      </c>
      <c r="J821" s="4" t="str">
        <f t="shared" ca="1" si="143"/>
        <v>3Mo Libor Rate-DZ Bank:03-2014</v>
      </c>
      <c r="K821" t="s">
        <v>24</v>
      </c>
      <c r="BP821">
        <v>3.0000000000000001E-3</v>
      </c>
      <c r="BQ821">
        <v>5.0000000000000001E-3</v>
      </c>
      <c r="BR821">
        <v>6.0000000000000001E-3</v>
      </c>
      <c r="BS821">
        <v>6.4999999999999997E-3</v>
      </c>
      <c r="BT821">
        <v>7.0000000000000001E-3</v>
      </c>
      <c r="BU821">
        <v>7.4999999999999997E-3</v>
      </c>
      <c r="BV821">
        <v>8.9999999999999993E-3</v>
      </c>
    </row>
    <row r="822" spans="1:74" x14ac:dyDescent="0.55000000000000004">
      <c r="A822" s="4" t="str">
        <f t="shared" ca="1" si="134"/>
        <v>Guerrilla Econ.</v>
      </c>
      <c r="B822" s="4" t="str">
        <f t="shared" si="140"/>
        <v>J. Dunham</v>
      </c>
      <c r="C822" s="4" t="s">
        <v>88</v>
      </c>
      <c r="D822" s="4" t="s">
        <v>254</v>
      </c>
      <c r="E822" s="4" t="str">
        <f>IF(COUNTIF($E$2:E821,"Begin: " &amp; C822 &amp; "-" &amp; D822 &amp; "-" &amp; H822)=0,"Begin: " &amp; C822 &amp; "-" &amp; D822 &amp; "-" &amp; H822,IF((C822 &amp; "-" &amp; D822 &amp; "-" &amp; H822)&lt;&gt;(C823 &amp; "-" &amp; D823 &amp; "-" &amp; H823),"End: " &amp; C822 &amp; "-" &amp; D822 &amp; "-" &amp; H822,""))</f>
        <v/>
      </c>
      <c r="F822" s="4" t="str">
        <f t="shared" si="141"/>
        <v>Bloomberg-3Mo Libor Rate-03-2014</v>
      </c>
      <c r="G822" s="7">
        <v>41711</v>
      </c>
      <c r="H822" s="7" t="str">
        <f t="shared" si="142"/>
        <v>03-2014</v>
      </c>
      <c r="I822" s="7" t="str">
        <f t="shared" ca="1" si="135"/>
        <v>Bloomberg: Guerrilla Econ.-3Mo Libor Rate-03-2014</v>
      </c>
      <c r="J822" s="4" t="str">
        <f t="shared" ca="1" si="143"/>
        <v>3Mo Libor Rate-Guerrilla Econ.:03-2014</v>
      </c>
      <c r="K822" t="s">
        <v>76</v>
      </c>
      <c r="BP822">
        <v>3.0999999999999999E-3</v>
      </c>
      <c r="BQ822">
        <v>6.3E-3</v>
      </c>
      <c r="BR822">
        <v>9.4000000000000004E-3</v>
      </c>
      <c r="BS822">
        <v>1.2500000000000001E-2</v>
      </c>
      <c r="BT822">
        <v>1.5599999999999999E-2</v>
      </c>
      <c r="BU822">
        <v>1.5599999999999999E-2</v>
      </c>
      <c r="BV822">
        <v>1.8800000000000001E-2</v>
      </c>
    </row>
    <row r="823" spans="1:74" x14ac:dyDescent="0.55000000000000004">
      <c r="A823" s="4" t="str">
        <f t="shared" ca="1" si="134"/>
        <v>Heartland Financial</v>
      </c>
      <c r="B823" s="4" t="str">
        <f t="shared" si="140"/>
        <v>A. Douglas</v>
      </c>
      <c r="C823" s="4" t="s">
        <v>88</v>
      </c>
      <c r="D823" s="4" t="s">
        <v>254</v>
      </c>
      <c r="E823" s="4" t="str">
        <f>IF(COUNTIF($E$2:E822,"Begin: " &amp; C823 &amp; "-" &amp; D823 &amp; "-" &amp; H823)=0,"Begin: " &amp; C823 &amp; "-" &amp; D823 &amp; "-" &amp; H823,IF((C823 &amp; "-" &amp; D823 &amp; "-" &amp; H823)&lt;&gt;(C824 &amp; "-" &amp; D824 &amp; "-" &amp; H824),"End: " &amp; C823 &amp; "-" &amp; D823 &amp; "-" &amp; H823,""))</f>
        <v/>
      </c>
      <c r="F823" s="4" t="str">
        <f t="shared" si="141"/>
        <v>Bloomberg-3Mo Libor Rate-03-2014</v>
      </c>
      <c r="G823" s="7">
        <v>41711</v>
      </c>
      <c r="H823" s="7" t="str">
        <f t="shared" si="142"/>
        <v>03-2014</v>
      </c>
      <c r="I823" s="7" t="str">
        <f t="shared" ca="1" si="135"/>
        <v>Bloomberg: Heartland Financial-3Mo Libor Rate-03-2014</v>
      </c>
      <c r="J823" s="4" t="str">
        <f t="shared" ca="1" si="143"/>
        <v>3Mo Libor Rate-Heartland Financial:03-2014</v>
      </c>
      <c r="K823" t="s">
        <v>28</v>
      </c>
      <c r="BP823">
        <v>3.0000000000000001E-3</v>
      </c>
      <c r="BQ823">
        <v>3.5000000000000001E-3</v>
      </c>
      <c r="BR823">
        <v>4.0000000000000001E-3</v>
      </c>
      <c r="BS823">
        <v>5.0000000000000001E-3</v>
      </c>
      <c r="BT823">
        <v>5.4999999999999997E-3</v>
      </c>
      <c r="BU823">
        <v>6.4999999999999997E-3</v>
      </c>
      <c r="BV823">
        <v>1.15E-2</v>
      </c>
    </row>
    <row r="824" spans="1:74" x14ac:dyDescent="0.55000000000000004">
      <c r="A824" s="4" t="str">
        <f t="shared" ca="1" si="134"/>
        <v>Helaba</v>
      </c>
      <c r="B824" s="4" t="str">
        <f t="shared" si="140"/>
        <v>P. Franke</v>
      </c>
      <c r="C824" s="4" t="s">
        <v>88</v>
      </c>
      <c r="D824" s="4" t="s">
        <v>254</v>
      </c>
      <c r="E824" s="4" t="str">
        <f>IF(COUNTIF($E$2:E823,"Begin: " &amp; C824 &amp; "-" &amp; D824 &amp; "-" &amp; H824)=0,"Begin: " &amp; C824 &amp; "-" &amp; D824 &amp; "-" &amp; H824,IF((C824 &amp; "-" &amp; D824 &amp; "-" &amp; H824)&lt;&gt;(C825 &amp; "-" &amp; D825 &amp; "-" &amp; H825),"End: " &amp; C824 &amp; "-" &amp; D824 &amp; "-" &amp; H824,""))</f>
        <v/>
      </c>
      <c r="F824" s="4" t="str">
        <f t="shared" si="141"/>
        <v>Bloomberg-3Mo Libor Rate-03-2014</v>
      </c>
      <c r="G824" s="7">
        <v>41711</v>
      </c>
      <c r="H824" s="7" t="str">
        <f t="shared" si="142"/>
        <v>03-2014</v>
      </c>
      <c r="I824" s="7" t="str">
        <f t="shared" ca="1" si="135"/>
        <v>Bloomberg: Helaba-3Mo Libor Rate-03-2014</v>
      </c>
      <c r="J824" s="4" t="str">
        <f t="shared" ca="1" si="143"/>
        <v>3Mo Libor Rate-Helaba:03-2014</v>
      </c>
      <c r="K824" t="s">
        <v>29</v>
      </c>
      <c r="BP824">
        <v>3.0000000000000001E-3</v>
      </c>
      <c r="BQ824">
        <v>3.0000000000000001E-3</v>
      </c>
      <c r="BR824">
        <v>4.0000000000000001E-3</v>
      </c>
      <c r="BS824">
        <v>5.0000000000000001E-3</v>
      </c>
      <c r="BT824">
        <v>8.0000000000000002E-3</v>
      </c>
      <c r="BU824">
        <v>1.2999999999999999E-2</v>
      </c>
      <c r="BV824">
        <v>1.6E-2</v>
      </c>
    </row>
    <row r="825" spans="1:74" x14ac:dyDescent="0.55000000000000004">
      <c r="A825" s="4" t="str">
        <f t="shared" ca="1" si="134"/>
        <v xml:space="preserve">HSH Nordbank </v>
      </c>
      <c r="B825" s="4" t="str">
        <f t="shared" si="140"/>
        <v>C. Rubia</v>
      </c>
      <c r="C825" s="4" t="s">
        <v>88</v>
      </c>
      <c r="D825" s="4" t="s">
        <v>254</v>
      </c>
      <c r="E825" s="4" t="str">
        <f>IF(COUNTIF($E$2:E824,"Begin: " &amp; C825 &amp; "-" &amp; D825 &amp; "-" &amp; H825)=0,"Begin: " &amp; C825 &amp; "-" &amp; D825 &amp; "-" &amp; H825,IF((C825 &amp; "-" &amp; D825 &amp; "-" &amp; H825)&lt;&gt;(C826 &amp; "-" &amp; D826 &amp; "-" &amp; H826),"End: " &amp; C825 &amp; "-" &amp; D825 &amp; "-" &amp; H825,""))</f>
        <v/>
      </c>
      <c r="F825" s="4" t="str">
        <f t="shared" si="141"/>
        <v>Bloomberg-3Mo Libor Rate-03-2014</v>
      </c>
      <c r="G825" s="7">
        <v>41711</v>
      </c>
      <c r="H825" s="7" t="str">
        <f t="shared" si="142"/>
        <v>03-2014</v>
      </c>
      <c r="I825" s="7" t="str">
        <f t="shared" ca="1" si="135"/>
        <v>Bloomberg: HSH Nordbank -3Mo Libor Rate-03-2014</v>
      </c>
      <c r="J825" s="4" t="str">
        <f t="shared" ca="1" si="143"/>
        <v>3Mo Libor Rate-HSH Nordbank :03-2014</v>
      </c>
      <c r="K825" t="s">
        <v>31</v>
      </c>
      <c r="BP825" t="s">
        <v>2</v>
      </c>
      <c r="BQ825">
        <v>2.7000000000000001E-3</v>
      </c>
      <c r="BR825">
        <v>3.0000000000000001E-3</v>
      </c>
      <c r="BS825">
        <v>3.3E-3</v>
      </c>
      <c r="BT825">
        <v>3.5000000000000001E-3</v>
      </c>
      <c r="BU825">
        <v>4.0000000000000001E-3</v>
      </c>
      <c r="BV825">
        <v>5.0000000000000001E-3</v>
      </c>
    </row>
    <row r="826" spans="1:74" x14ac:dyDescent="0.55000000000000004">
      <c r="A826" s="4" t="str">
        <f t="shared" ca="1" si="134"/>
        <v>Hugh Johnson Adv</v>
      </c>
      <c r="B826" s="4" t="str">
        <f t="shared" si="140"/>
        <v>H. Johnson</v>
      </c>
      <c r="C826" s="4" t="s">
        <v>88</v>
      </c>
      <c r="D826" s="4" t="s">
        <v>254</v>
      </c>
      <c r="E826" s="4" t="str">
        <f>IF(COUNTIF($E$2:E825,"Begin: " &amp; C826 &amp; "-" &amp; D826 &amp; "-" &amp; H826)=0,"Begin: " &amp; C826 &amp; "-" &amp; D826 &amp; "-" &amp; H826,IF((C826 &amp; "-" &amp; D826 &amp; "-" &amp; H826)&lt;&gt;(C827 &amp; "-" &amp; D827 &amp; "-" &amp; H827),"End: " &amp; C826 &amp; "-" &amp; D826 &amp; "-" &amp; H826,""))</f>
        <v/>
      </c>
      <c r="F826" s="4" t="str">
        <f t="shared" si="141"/>
        <v>Bloomberg-3Mo Libor Rate-03-2014</v>
      </c>
      <c r="G826" s="7">
        <v>41711</v>
      </c>
      <c r="H826" s="7" t="str">
        <f t="shared" si="142"/>
        <v>03-2014</v>
      </c>
      <c r="I826" s="7" t="str">
        <f t="shared" ca="1" si="135"/>
        <v>Bloomberg: Hugh Johnson Adv-3Mo Libor Rate-03-2014</v>
      </c>
      <c r="J826" s="4" t="str">
        <f t="shared" ca="1" si="143"/>
        <v>3Mo Libor Rate-Hugh Johnson Adv:03-2014</v>
      </c>
      <c r="K826" t="s">
        <v>32</v>
      </c>
      <c r="BP826">
        <v>3.8999999999999998E-3</v>
      </c>
      <c r="BQ826">
        <v>4.0000000000000001E-3</v>
      </c>
      <c r="BR826">
        <v>4.4000000000000003E-3</v>
      </c>
      <c r="BS826">
        <v>5.4999999999999997E-3</v>
      </c>
      <c r="BT826">
        <v>5.3E-3</v>
      </c>
      <c r="BU826">
        <v>6.8999999999999999E-3</v>
      </c>
      <c r="BV826">
        <v>6.4000000000000003E-3</v>
      </c>
    </row>
    <row r="827" spans="1:74" x14ac:dyDescent="0.55000000000000004">
      <c r="A827" s="4" t="str">
        <f t="shared" ca="1" si="134"/>
        <v>IHS Global Insight</v>
      </c>
      <c r="B827" s="4" t="str">
        <f t="shared" si="140"/>
        <v>D. Handler</v>
      </c>
      <c r="C827" s="4" t="s">
        <v>88</v>
      </c>
      <c r="D827" s="4" t="s">
        <v>254</v>
      </c>
      <c r="E827" s="4" t="str">
        <f>IF(COUNTIF($E$2:E826,"Begin: " &amp; C827 &amp; "-" &amp; D827 &amp; "-" &amp; H827)=0,"Begin: " &amp; C827 &amp; "-" &amp; D827 &amp; "-" &amp; H827,IF((C827 &amp; "-" &amp; D827 &amp; "-" &amp; H827)&lt;&gt;(C828 &amp; "-" &amp; D828 &amp; "-" &amp; H828),"End: " &amp; C827 &amp; "-" &amp; D827 &amp; "-" &amp; H827,""))</f>
        <v/>
      </c>
      <c r="F827" s="4" t="str">
        <f t="shared" si="141"/>
        <v>Bloomberg-3Mo Libor Rate-03-2014</v>
      </c>
      <c r="G827" s="7">
        <v>41711</v>
      </c>
      <c r="H827" s="7" t="str">
        <f t="shared" si="142"/>
        <v>03-2014</v>
      </c>
      <c r="I827" s="7" t="str">
        <f t="shared" ca="1" si="135"/>
        <v>Bloomberg: IHS Global Insight-3Mo Libor Rate-03-2014</v>
      </c>
      <c r="J827" s="4" t="str">
        <f t="shared" ca="1" si="143"/>
        <v>3Mo Libor Rate-IHS Global Insight:03-2014</v>
      </c>
      <c r="K827" t="s">
        <v>33</v>
      </c>
      <c r="BP827">
        <v>2.3E-3</v>
      </c>
      <c r="BQ827">
        <v>2.5999999999999999E-3</v>
      </c>
      <c r="BR827">
        <v>2.8E-3</v>
      </c>
      <c r="BS827">
        <v>2.8999999999999998E-3</v>
      </c>
      <c r="BT827">
        <v>2.8999999999999998E-3</v>
      </c>
      <c r="BU827">
        <v>4.7999999999999996E-3</v>
      </c>
      <c r="BV827">
        <v>9.7999999999999997E-3</v>
      </c>
    </row>
    <row r="828" spans="1:74" x14ac:dyDescent="0.55000000000000004">
      <c r="A828" s="4" t="str">
        <f t="shared" ca="1" si="134"/>
        <v>ING</v>
      </c>
      <c r="B828" s="4" t="str">
        <f t="shared" si="140"/>
        <v>R. Carnell</v>
      </c>
      <c r="C828" s="4" t="s">
        <v>88</v>
      </c>
      <c r="D828" s="4" t="s">
        <v>254</v>
      </c>
      <c r="E828" s="4" t="str">
        <f>IF(COUNTIF($E$2:E827,"Begin: " &amp; C828 &amp; "-" &amp; D828 &amp; "-" &amp; H828)=0,"Begin: " &amp; C828 &amp; "-" &amp; D828 &amp; "-" &amp; H828,IF((C828 &amp; "-" &amp; D828 &amp; "-" &amp; H828)&lt;&gt;(C829 &amp; "-" &amp; D829 &amp; "-" &amp; H829),"End: " &amp; C828 &amp; "-" &amp; D828 &amp; "-" &amp; H828,""))</f>
        <v/>
      </c>
      <c r="F828" s="4" t="str">
        <f t="shared" si="141"/>
        <v>Bloomberg-3Mo Libor Rate-03-2014</v>
      </c>
      <c r="G828" s="7">
        <v>41711</v>
      </c>
      <c r="H828" s="7" t="str">
        <f t="shared" si="142"/>
        <v>03-2014</v>
      </c>
      <c r="I828" s="7" t="str">
        <f t="shared" ca="1" si="135"/>
        <v>Bloomberg: ING-3Mo Libor Rate-03-2014</v>
      </c>
      <c r="J828" s="4" t="str">
        <f t="shared" ca="1" si="143"/>
        <v>3Mo Libor Rate-ING:03-2014</v>
      </c>
      <c r="K828" t="s">
        <v>34</v>
      </c>
      <c r="BP828">
        <v>3.0000000000000001E-3</v>
      </c>
      <c r="BQ828">
        <v>3.0000000000000001E-3</v>
      </c>
      <c r="BR828">
        <v>3.0000000000000001E-3</v>
      </c>
      <c r="BS828">
        <v>3.0000000000000001E-3</v>
      </c>
      <c r="BT828">
        <v>3.0000000000000001E-3</v>
      </c>
      <c r="BU828">
        <v>4.0000000000000001E-3</v>
      </c>
      <c r="BV828" t="s">
        <v>2</v>
      </c>
    </row>
    <row r="829" spans="1:74" x14ac:dyDescent="0.55000000000000004">
      <c r="A829" s="4" t="str">
        <f t="shared" ca="1" si="134"/>
        <v>MacroFin Analytics</v>
      </c>
      <c r="B829" s="4" t="str">
        <f t="shared" si="140"/>
        <v>P. Jain</v>
      </c>
      <c r="C829" s="4" t="s">
        <v>88</v>
      </c>
      <c r="D829" s="4" t="s">
        <v>254</v>
      </c>
      <c r="E829" s="4" t="str">
        <f>IF(COUNTIF($E$2:E828,"Begin: " &amp; C829 &amp; "-" &amp; D829 &amp; "-" &amp; H829)=0,"Begin: " &amp; C829 &amp; "-" &amp; D829 &amp; "-" &amp; H829,IF((C829 &amp; "-" &amp; D829 &amp; "-" &amp; H829)&lt;&gt;(C830 &amp; "-" &amp; D830 &amp; "-" &amp; H830),"End: " &amp; C829 &amp; "-" &amp; D829 &amp; "-" &amp; H829,""))</f>
        <v/>
      </c>
      <c r="F829" s="4" t="str">
        <f t="shared" si="141"/>
        <v>Bloomberg-3Mo Libor Rate-03-2014</v>
      </c>
      <c r="G829" s="7">
        <v>41711</v>
      </c>
      <c r="H829" s="7" t="str">
        <f t="shared" si="142"/>
        <v>03-2014</v>
      </c>
      <c r="I829" s="7" t="str">
        <f t="shared" ca="1" si="135"/>
        <v>Bloomberg: MacroFin Analytics-3Mo Libor Rate-03-2014</v>
      </c>
      <c r="J829" s="4" t="str">
        <f t="shared" ca="1" si="143"/>
        <v>3Mo Libor Rate-MacroFin Analytics:03-2014</v>
      </c>
      <c r="K829" t="s">
        <v>37</v>
      </c>
      <c r="BP829">
        <v>2.5000000000000001E-3</v>
      </c>
      <c r="BQ829">
        <v>2.8E-3</v>
      </c>
      <c r="BR829">
        <v>3.5000000000000001E-3</v>
      </c>
      <c r="BS829">
        <v>4.4000000000000003E-3</v>
      </c>
      <c r="BT829">
        <v>4.7999999999999996E-3</v>
      </c>
      <c r="BU829">
        <v>5.0000000000000001E-3</v>
      </c>
      <c r="BV829">
        <v>7.4999999999999997E-3</v>
      </c>
    </row>
    <row r="830" spans="1:74" x14ac:dyDescent="0.55000000000000004">
      <c r="A830" s="4" t="str">
        <f t="shared" ca="1" si="134"/>
        <v>Moody’s Analytics</v>
      </c>
      <c r="B830" s="4" t="str">
        <f t="shared" si="140"/>
        <v>M. Zandi</v>
      </c>
      <c r="C830" s="4" t="s">
        <v>88</v>
      </c>
      <c r="D830" s="4" t="s">
        <v>254</v>
      </c>
      <c r="E830" s="4" t="str">
        <f>IF(COUNTIF($E$2:E829,"Begin: " &amp; C830 &amp; "-" &amp; D830 &amp; "-" &amp; H830)=0,"Begin: " &amp; C830 &amp; "-" &amp; D830 &amp; "-" &amp; H830,IF((C830 &amp; "-" &amp; D830 &amp; "-" &amp; H830)&lt;&gt;(C831 &amp; "-" &amp; D831 &amp; "-" &amp; H831),"End: " &amp; C830 &amp; "-" &amp; D830 &amp; "-" &amp; H830,""))</f>
        <v/>
      </c>
      <c r="F830" s="4" t="str">
        <f t="shared" si="141"/>
        <v>Bloomberg-3Mo Libor Rate-03-2014</v>
      </c>
      <c r="G830" s="7">
        <v>41711</v>
      </c>
      <c r="H830" s="7" t="str">
        <f t="shared" si="142"/>
        <v>03-2014</v>
      </c>
      <c r="I830" s="7" t="str">
        <f t="shared" ca="1" si="135"/>
        <v>Bloomberg: Moody’s Analytics-3Mo Libor Rate-03-2014</v>
      </c>
      <c r="J830" s="4" t="str">
        <f t="shared" ca="1" si="143"/>
        <v>3Mo Libor Rate-Moody’s Analytics:03-2014</v>
      </c>
      <c r="K830" t="s">
        <v>253</v>
      </c>
      <c r="BP830">
        <v>2.7000000000000001E-3</v>
      </c>
      <c r="BQ830">
        <v>3.0000000000000001E-3</v>
      </c>
      <c r="BR830">
        <v>3.3999999999999998E-3</v>
      </c>
      <c r="BS830">
        <v>4.0000000000000001E-3</v>
      </c>
      <c r="BT830">
        <v>4.3E-3</v>
      </c>
      <c r="BU830">
        <v>4.1999999999999997E-3</v>
      </c>
      <c r="BV830">
        <v>5.7000000000000002E-3</v>
      </c>
    </row>
    <row r="831" spans="1:74" x14ac:dyDescent="0.55000000000000004">
      <c r="A831" s="4" t="str">
        <f t="shared" ca="1" si="134"/>
        <v>Moody's Capital Mkt</v>
      </c>
      <c r="B831" s="4" t="str">
        <f t="shared" si="140"/>
        <v>J. Lonski</v>
      </c>
      <c r="C831" s="4" t="s">
        <v>88</v>
      </c>
      <c r="D831" s="4" t="s">
        <v>254</v>
      </c>
      <c r="E831" s="4" t="str">
        <f>IF(COUNTIF($E$2:E830,"Begin: " &amp; C831 &amp; "-" &amp; D831 &amp; "-" &amp; H831)=0,"Begin: " &amp; C831 &amp; "-" &amp; D831 &amp; "-" &amp; H831,IF((C831 &amp; "-" &amp; D831 &amp; "-" &amp; H831)&lt;&gt;(C832 &amp; "-" &amp; D832 &amp; "-" &amp; H832),"End: " &amp; C831 &amp; "-" &amp; D831 &amp; "-" &amp; H831,""))</f>
        <v/>
      </c>
      <c r="F831" s="4" t="str">
        <f t="shared" si="141"/>
        <v>Bloomberg-3Mo Libor Rate-03-2014</v>
      </c>
      <c r="G831" s="7">
        <v>41711</v>
      </c>
      <c r="H831" s="7" t="str">
        <f t="shared" si="142"/>
        <v>03-2014</v>
      </c>
      <c r="I831" s="7" t="str">
        <f t="shared" ca="1" si="135"/>
        <v>Bloomberg: Moody's Capital Mkt-3Mo Libor Rate-03-2014</v>
      </c>
      <c r="J831" s="4" t="str">
        <f t="shared" ca="1" si="143"/>
        <v>3Mo Libor Rate-Moody's Capital Mkt:03-2014</v>
      </c>
      <c r="K831" t="s">
        <v>78</v>
      </c>
      <c r="BP831">
        <v>2.3999999999999998E-3</v>
      </c>
      <c r="BQ831">
        <v>2.5000000000000001E-3</v>
      </c>
      <c r="BR831">
        <v>2.5000000000000001E-3</v>
      </c>
      <c r="BS831">
        <v>2.5000000000000001E-3</v>
      </c>
      <c r="BT831">
        <v>4.4999999999999997E-3</v>
      </c>
      <c r="BU831">
        <v>7.4999999999999997E-3</v>
      </c>
      <c r="BV831">
        <v>1.2500000000000001E-2</v>
      </c>
    </row>
    <row r="832" spans="1:74" x14ac:dyDescent="0.55000000000000004">
      <c r="A832" s="4" t="str">
        <f t="shared" ca="1" si="134"/>
        <v>NAHB</v>
      </c>
      <c r="B832" s="4" t="str">
        <f t="shared" si="140"/>
        <v>D. Crowe</v>
      </c>
      <c r="C832" s="4" t="s">
        <v>88</v>
      </c>
      <c r="D832" s="4" t="s">
        <v>254</v>
      </c>
      <c r="E832" s="4" t="str">
        <f>IF(COUNTIF($E$2:E831,"Begin: " &amp; C832 &amp; "-" &amp; D832 &amp; "-" &amp; H832)=0,"Begin: " &amp; C832 &amp; "-" &amp; D832 &amp; "-" &amp; H832,IF((C832 &amp; "-" &amp; D832 &amp; "-" &amp; H832)&lt;&gt;(C833 &amp; "-" &amp; D833 &amp; "-" &amp; H833),"End: " &amp; C832 &amp; "-" &amp; D832 &amp; "-" &amp; H832,""))</f>
        <v/>
      </c>
      <c r="F832" s="4" t="str">
        <f t="shared" si="141"/>
        <v>Bloomberg-3Mo Libor Rate-03-2014</v>
      </c>
      <c r="G832" s="7">
        <v>41711</v>
      </c>
      <c r="H832" s="7" t="str">
        <f t="shared" si="142"/>
        <v>03-2014</v>
      </c>
      <c r="I832" s="7" t="str">
        <f t="shared" ca="1" si="135"/>
        <v>Bloomberg: NAHB-3Mo Libor Rate-03-2014</v>
      </c>
      <c r="J832" s="4" t="str">
        <f t="shared" ca="1" si="143"/>
        <v>3Mo Libor Rate-NAHB:03-2014</v>
      </c>
      <c r="K832" t="s">
        <v>43</v>
      </c>
      <c r="BP832">
        <v>2.3999999999999998E-3</v>
      </c>
      <c r="BQ832">
        <v>2.5000000000000001E-3</v>
      </c>
      <c r="BR832">
        <v>2.5999999999999999E-3</v>
      </c>
      <c r="BS832">
        <v>2.7000000000000001E-3</v>
      </c>
      <c r="BT832">
        <v>2.8E-3</v>
      </c>
      <c r="BU832">
        <v>2.8999999999999998E-3</v>
      </c>
      <c r="BV832">
        <v>3.8999999999999998E-3</v>
      </c>
    </row>
    <row r="833" spans="1:74" x14ac:dyDescent="0.55000000000000004">
      <c r="A833" s="4" t="str">
        <f t="shared" ca="1" si="134"/>
        <v>Naroff Economics</v>
      </c>
      <c r="B833" s="4" t="str">
        <f t="shared" si="140"/>
        <v>J. Naroff</v>
      </c>
      <c r="C833" s="4" t="s">
        <v>88</v>
      </c>
      <c r="D833" s="4" t="s">
        <v>254</v>
      </c>
      <c r="E833" s="4" t="str">
        <f>IF(COUNTIF($E$2:E832,"Begin: " &amp; C833 &amp; "-" &amp; D833 &amp; "-" &amp; H833)=0,"Begin: " &amp; C833 &amp; "-" &amp; D833 &amp; "-" &amp; H833,IF((C833 &amp; "-" &amp; D833 &amp; "-" &amp; H833)&lt;&gt;(C834 &amp; "-" &amp; D834 &amp; "-" &amp; H834),"End: " &amp; C833 &amp; "-" &amp; D833 &amp; "-" &amp; H833,""))</f>
        <v/>
      </c>
      <c r="F833" s="4" t="str">
        <f t="shared" si="141"/>
        <v>Bloomberg-3Mo Libor Rate-03-2014</v>
      </c>
      <c r="G833" s="7">
        <v>41711</v>
      </c>
      <c r="H833" s="7" t="str">
        <f t="shared" si="142"/>
        <v>03-2014</v>
      </c>
      <c r="I833" s="7" t="str">
        <f t="shared" ca="1" si="135"/>
        <v>Bloomberg: Naroff Economics-3Mo Libor Rate-03-2014</v>
      </c>
      <c r="J833" s="4" t="str">
        <f t="shared" ca="1" si="143"/>
        <v>3Mo Libor Rate-Naroff Economics:03-2014</v>
      </c>
      <c r="K833" t="s">
        <v>44</v>
      </c>
      <c r="BP833">
        <v>3.2000000000000002E-3</v>
      </c>
      <c r="BQ833">
        <v>3.7000000000000002E-3</v>
      </c>
      <c r="BR833">
        <v>4.3E-3</v>
      </c>
      <c r="BS833">
        <v>5.0000000000000001E-3</v>
      </c>
      <c r="BT833">
        <v>6.1999999999999998E-3</v>
      </c>
      <c r="BU833">
        <v>1.0500000000000001E-2</v>
      </c>
      <c r="BV833">
        <v>1.4E-2</v>
      </c>
    </row>
    <row r="834" spans="1:74" x14ac:dyDescent="0.55000000000000004">
      <c r="A834" s="4" t="str">
        <f t="shared" ref="A834:A896" ca="1" si="144">IF(C834="GIOA",INDEX(List_AnonymousForecasters,MATCH(LEFT(K834,FIND(":",K834,1)-1),List_IndividualForecasters,0),1),INDEX(List_FirmNamesOmega,MATCH(LEFT(K834,FIND(":",K834,1)-1),List_FirmNamesAlpha,0),1))</f>
        <v>Nord LB</v>
      </c>
      <c r="B834" s="4" t="str">
        <f t="shared" si="140"/>
        <v>B. Krampen</v>
      </c>
      <c r="C834" s="4" t="s">
        <v>88</v>
      </c>
      <c r="D834" s="4" t="s">
        <v>254</v>
      </c>
      <c r="E834" s="4" t="str">
        <f>IF(COUNTIF($E$2:E833,"Begin: " &amp; C834 &amp; "-" &amp; D834 &amp; "-" &amp; H834)=0,"Begin: " &amp; C834 &amp; "-" &amp; D834 &amp; "-" &amp; H834,IF((C834 &amp; "-" &amp; D834 &amp; "-" &amp; H834)&lt;&gt;(C835 &amp; "-" &amp; D835 &amp; "-" &amp; H835),"End: " &amp; C834 &amp; "-" &amp; D834 &amp; "-" &amp; H834,""))</f>
        <v/>
      </c>
      <c r="F834" s="4" t="str">
        <f t="shared" si="141"/>
        <v>Bloomberg-3Mo Libor Rate-03-2014</v>
      </c>
      <c r="G834" s="7">
        <v>41711</v>
      </c>
      <c r="H834" s="7" t="str">
        <f t="shared" si="142"/>
        <v>03-2014</v>
      </c>
      <c r="I834" s="7" t="str">
        <f t="shared" ca="1" si="135"/>
        <v>Bloomberg: Nord LB-3Mo Libor Rate-03-2014</v>
      </c>
      <c r="J834" s="4" t="str">
        <f t="shared" ca="1" si="143"/>
        <v>3Mo Libor Rate-Nord LB:03-2014</v>
      </c>
      <c r="K834" t="s">
        <v>46</v>
      </c>
      <c r="BP834">
        <v>3.0000000000000001E-3</v>
      </c>
      <c r="BQ834">
        <v>3.0000000000000001E-3</v>
      </c>
      <c r="BR834">
        <v>3.0000000000000001E-3</v>
      </c>
      <c r="BS834">
        <v>4.0000000000000001E-3</v>
      </c>
      <c r="BT834">
        <v>4.0000000000000001E-3</v>
      </c>
      <c r="BU834">
        <v>5.0000000000000001E-3</v>
      </c>
      <c r="BV834">
        <v>7.0000000000000001E-3</v>
      </c>
    </row>
    <row r="835" spans="1:74" x14ac:dyDescent="0.55000000000000004">
      <c r="A835" s="4" t="str">
        <f t="shared" ca="1" si="144"/>
        <v>Oxford Economics</v>
      </c>
      <c r="B835" s="4" t="str">
        <f t="shared" si="140"/>
        <v>G. Daco</v>
      </c>
      <c r="C835" s="4" t="s">
        <v>88</v>
      </c>
      <c r="D835" s="4" t="s">
        <v>254</v>
      </c>
      <c r="E835" s="4" t="str">
        <f>IF(COUNTIF($E$2:E834,"Begin: " &amp; C835 &amp; "-" &amp; D835 &amp; "-" &amp; H835)=0,"Begin: " &amp; C835 &amp; "-" &amp; D835 &amp; "-" &amp; H835,IF((C835 &amp; "-" &amp; D835 &amp; "-" &amp; H835)&lt;&gt;(C836 &amp; "-" &amp; D836 &amp; "-" &amp; H836),"End: " &amp; C835 &amp; "-" &amp; D835 &amp; "-" &amp; H835,""))</f>
        <v/>
      </c>
      <c r="F835" s="4" t="str">
        <f t="shared" si="141"/>
        <v>Bloomberg-3Mo Libor Rate-03-2014</v>
      </c>
      <c r="G835" s="7">
        <v>41711</v>
      </c>
      <c r="H835" s="7" t="str">
        <f t="shared" si="142"/>
        <v>03-2014</v>
      </c>
      <c r="I835" s="7" t="str">
        <f t="shared" ref="I835:I899" ca="1" si="145">C835 &amp; ": " &amp; A835 &amp; "-" &amp; D835 &amp; "-" &amp; H835</f>
        <v>Bloomberg: Oxford Economics-3Mo Libor Rate-03-2014</v>
      </c>
      <c r="J835" s="4" t="str">
        <f t="shared" ca="1" si="143"/>
        <v>3Mo Libor Rate-Oxford Economics:03-2014</v>
      </c>
      <c r="K835" t="s">
        <v>49</v>
      </c>
      <c r="BP835">
        <v>2.7000000000000001E-3</v>
      </c>
      <c r="BQ835">
        <v>3.0000000000000001E-3</v>
      </c>
      <c r="BR835">
        <v>3.0999999999999999E-3</v>
      </c>
      <c r="BS835">
        <v>3.2000000000000002E-3</v>
      </c>
      <c r="BT835">
        <v>3.3E-3</v>
      </c>
      <c r="BU835">
        <v>4.1000000000000003E-3</v>
      </c>
      <c r="BV835">
        <v>6.4000000000000003E-3</v>
      </c>
    </row>
    <row r="836" spans="1:74" x14ac:dyDescent="0.55000000000000004">
      <c r="A836" s="4" t="str">
        <f t="shared" ca="1" si="144"/>
        <v>Pierpont Securities</v>
      </c>
      <c r="B836" s="4" t="str">
        <f t="shared" si="140"/>
        <v>S. Stanley</v>
      </c>
      <c r="C836" s="4" t="s">
        <v>88</v>
      </c>
      <c r="D836" s="4" t="s">
        <v>254</v>
      </c>
      <c r="E836" s="4" t="str">
        <f>IF(COUNTIF($E$2:E835,"Begin: " &amp; C836 &amp; "-" &amp; D836 &amp; "-" &amp; H836)=0,"Begin: " &amp; C836 &amp; "-" &amp; D836 &amp; "-" &amp; H836,IF((C836 &amp; "-" &amp; D836 &amp; "-" &amp; H836)&lt;&gt;(C837 &amp; "-" &amp; D837 &amp; "-" &amp; H837),"End: " &amp; C836 &amp; "-" &amp; D836 &amp; "-" &amp; H836,""))</f>
        <v/>
      </c>
      <c r="F836" s="4" t="str">
        <f t="shared" si="141"/>
        <v>Bloomberg-3Mo Libor Rate-03-2014</v>
      </c>
      <c r="G836" s="7">
        <v>41711</v>
      </c>
      <c r="H836" s="7" t="str">
        <f t="shared" si="142"/>
        <v>03-2014</v>
      </c>
      <c r="I836" s="7" t="str">
        <f t="shared" ca="1" si="145"/>
        <v>Bloomberg: Pierpont Securities-3Mo Libor Rate-03-2014</v>
      </c>
      <c r="J836" s="4" t="str">
        <f t="shared" ca="1" si="143"/>
        <v>3Mo Libor Rate-Pierpont Securities:03-2014</v>
      </c>
      <c r="K836" t="s">
        <v>50</v>
      </c>
      <c r="BP836">
        <v>2.3999999999999998E-3</v>
      </c>
      <c r="BQ836">
        <v>2.3999999999999998E-3</v>
      </c>
      <c r="BR836">
        <v>2.5000000000000001E-3</v>
      </c>
      <c r="BS836">
        <v>2.5000000000000001E-3</v>
      </c>
      <c r="BT836">
        <v>2.8E-3</v>
      </c>
      <c r="BU836">
        <v>3.5000000000000001E-3</v>
      </c>
      <c r="BV836">
        <v>0.01</v>
      </c>
    </row>
    <row r="837" spans="1:74" x14ac:dyDescent="0.55000000000000004">
      <c r="A837" s="4" t="str">
        <f t="shared" ca="1" si="144"/>
        <v>Pinebridge Invest.</v>
      </c>
      <c r="B837" s="4" t="str">
        <f t="shared" si="140"/>
        <v>M. Schomer</v>
      </c>
      <c r="C837" s="4" t="s">
        <v>88</v>
      </c>
      <c r="D837" s="4" t="s">
        <v>254</v>
      </c>
      <c r="E837" s="4" t="str">
        <f>IF(COUNTIF($E$2:E836,"Begin: " &amp; C837 &amp; "-" &amp; D837 &amp; "-" &amp; H837)=0,"Begin: " &amp; C837 &amp; "-" &amp; D837 &amp; "-" &amp; H837,IF((C837 &amp; "-" &amp; D837 &amp; "-" &amp; H837)&lt;&gt;(C838 &amp; "-" &amp; D838 &amp; "-" &amp; H838),"End: " &amp; C837 &amp; "-" &amp; D837 &amp; "-" &amp; H837,""))</f>
        <v/>
      </c>
      <c r="F837" s="4" t="str">
        <f t="shared" si="141"/>
        <v>Bloomberg-3Mo Libor Rate-03-2014</v>
      </c>
      <c r="G837" s="7">
        <v>41711</v>
      </c>
      <c r="H837" s="7" t="str">
        <f t="shared" si="142"/>
        <v>03-2014</v>
      </c>
      <c r="I837" s="7" t="str">
        <f t="shared" ca="1" si="145"/>
        <v>Bloomberg: Pinebridge Invest.-3Mo Libor Rate-03-2014</v>
      </c>
      <c r="J837" s="4" t="str">
        <f t="shared" ca="1" si="143"/>
        <v>3Mo Libor Rate-Pinebridge Invest.:03-2014</v>
      </c>
      <c r="K837" t="s">
        <v>51</v>
      </c>
      <c r="BP837">
        <v>2.5000000000000001E-3</v>
      </c>
      <c r="BQ837">
        <v>3.0000000000000001E-3</v>
      </c>
      <c r="BR837">
        <v>3.5000000000000001E-3</v>
      </c>
      <c r="BS837">
        <v>4.0000000000000001E-3</v>
      </c>
      <c r="BT837">
        <v>7.0000000000000001E-3</v>
      </c>
      <c r="BU837">
        <v>1.2E-2</v>
      </c>
      <c r="BV837">
        <v>1.7500000000000002E-2</v>
      </c>
    </row>
    <row r="838" spans="1:74" x14ac:dyDescent="0.55000000000000004">
      <c r="A838" s="4" t="str">
        <f t="shared" ca="1" si="144"/>
        <v>Pt. Loma Nazarene U.</v>
      </c>
      <c r="B838" s="4" t="str">
        <f t="shared" si="140"/>
        <v>L. Reaser</v>
      </c>
      <c r="C838" s="4" t="s">
        <v>88</v>
      </c>
      <c r="D838" s="4" t="s">
        <v>254</v>
      </c>
      <c r="E838" s="4" t="str">
        <f>IF(COUNTIF($E$2:E837,"Begin: " &amp; C838 &amp; "-" &amp; D838 &amp; "-" &amp; H838)=0,"Begin: " &amp; C838 &amp; "-" &amp; D838 &amp; "-" &amp; H838,IF((C838 &amp; "-" &amp; D838 &amp; "-" &amp; H838)&lt;&gt;(C839 &amp; "-" &amp; D839 &amp; "-" &amp; H839),"End: " &amp; C838 &amp; "-" &amp; D838 &amp; "-" &amp; H838,""))</f>
        <v/>
      </c>
      <c r="F838" s="4" t="str">
        <f t="shared" si="141"/>
        <v>Bloomberg-3Mo Libor Rate-03-2014</v>
      </c>
      <c r="G838" s="7">
        <v>41711</v>
      </c>
      <c r="H838" s="7" t="str">
        <f t="shared" si="142"/>
        <v>03-2014</v>
      </c>
      <c r="I838" s="7" t="str">
        <f t="shared" ca="1" si="145"/>
        <v>Bloomberg: Pt. Loma Nazarene U.-3Mo Libor Rate-03-2014</v>
      </c>
      <c r="J838" s="4" t="str">
        <f t="shared" ca="1" si="143"/>
        <v>3Mo Libor Rate-Pt. Loma Nazarene U.:03-2014</v>
      </c>
      <c r="K838" t="s">
        <v>80</v>
      </c>
      <c r="BP838">
        <v>2.5000000000000001E-3</v>
      </c>
      <c r="BQ838">
        <v>2.5000000000000001E-3</v>
      </c>
      <c r="BR838">
        <v>2.5000000000000001E-3</v>
      </c>
      <c r="BS838">
        <v>2.5000000000000001E-3</v>
      </c>
      <c r="BT838">
        <v>2.5000000000000001E-3</v>
      </c>
      <c r="BU838">
        <v>2.5000000000000001E-3</v>
      </c>
      <c r="BV838">
        <v>4.0000000000000001E-3</v>
      </c>
    </row>
    <row r="839" spans="1:74" x14ac:dyDescent="0.55000000000000004">
      <c r="A839" s="4" t="str">
        <f t="shared" ca="1" si="144"/>
        <v>Rabobank</v>
      </c>
      <c r="B839" s="4" t="str">
        <f t="shared" si="140"/>
        <v>P. Marey</v>
      </c>
      <c r="C839" s="4" t="s">
        <v>88</v>
      </c>
      <c r="D839" s="4" t="s">
        <v>254</v>
      </c>
      <c r="E839" s="4" t="str">
        <f>IF(COUNTIF($E$2:E838,"Begin: " &amp; C839 &amp; "-" &amp; D839 &amp; "-" &amp; H839)=0,"Begin: " &amp; C839 &amp; "-" &amp; D839 &amp; "-" &amp; H839,IF((C839 &amp; "-" &amp; D839 &amp; "-" &amp; H839)&lt;&gt;(C840 &amp; "-" &amp; D840 &amp; "-" &amp; H840),"End: " &amp; C839 &amp; "-" &amp; D839 &amp; "-" &amp; H839,""))</f>
        <v/>
      </c>
      <c r="F839" s="4" t="str">
        <f t="shared" si="141"/>
        <v>Bloomberg-3Mo Libor Rate-03-2014</v>
      </c>
      <c r="G839" s="7">
        <v>41711</v>
      </c>
      <c r="H839" s="7" t="str">
        <f t="shared" si="142"/>
        <v>03-2014</v>
      </c>
      <c r="I839" s="7" t="str">
        <f t="shared" ca="1" si="145"/>
        <v>Bloomberg: Rabobank-3Mo Libor Rate-03-2014</v>
      </c>
      <c r="J839" s="4" t="str">
        <f t="shared" ca="1" si="143"/>
        <v>3Mo Libor Rate-Rabobank:03-2014</v>
      </c>
      <c r="K839" t="s">
        <v>81</v>
      </c>
      <c r="BP839">
        <v>2.3999999999999998E-3</v>
      </c>
      <c r="BQ839">
        <v>2.5000000000000001E-3</v>
      </c>
      <c r="BR839">
        <v>2.5999999999999999E-3</v>
      </c>
      <c r="BS839">
        <v>3.3E-3</v>
      </c>
      <c r="BT839" t="s">
        <v>2</v>
      </c>
      <c r="BU839" t="s">
        <v>2</v>
      </c>
      <c r="BV839" t="s">
        <v>2</v>
      </c>
    </row>
    <row r="840" spans="1:74" x14ac:dyDescent="0.55000000000000004">
      <c r="A840" s="4" t="str">
        <f t="shared" ca="1" si="144"/>
        <v>S. Polytechnic U</v>
      </c>
      <c r="B840" s="4" t="str">
        <f t="shared" si="140"/>
        <v>M. Melnik</v>
      </c>
      <c r="C840" s="4" t="s">
        <v>88</v>
      </c>
      <c r="D840" s="4" t="s">
        <v>254</v>
      </c>
      <c r="E840" s="4" t="str">
        <f>IF(COUNTIF($E$2:E839,"Begin: " &amp; C840 &amp; "-" &amp; D840 &amp; "-" &amp; H840)=0,"Begin: " &amp; C840 &amp; "-" &amp; D840 &amp; "-" &amp; H840,IF((C840 &amp; "-" &amp; D840 &amp; "-" &amp; H840)&lt;&gt;(C841 &amp; "-" &amp; D841 &amp; "-" &amp; H841),"End: " &amp; C840 &amp; "-" &amp; D840 &amp; "-" &amp; H840,""))</f>
        <v/>
      </c>
      <c r="F840" s="4" t="str">
        <f t="shared" si="141"/>
        <v>Bloomberg-3Mo Libor Rate-03-2014</v>
      </c>
      <c r="G840" s="7">
        <v>41711</v>
      </c>
      <c r="H840" s="7" t="str">
        <f t="shared" si="142"/>
        <v>03-2014</v>
      </c>
      <c r="I840" s="7" t="str">
        <f t="shared" ca="1" si="145"/>
        <v>Bloomberg: S. Polytechnic U-3Mo Libor Rate-03-2014</v>
      </c>
      <c r="J840" s="4" t="str">
        <f t="shared" ca="1" si="143"/>
        <v>3Mo Libor Rate-S. Polytechnic U:03-2014</v>
      </c>
      <c r="K840" t="s">
        <v>55</v>
      </c>
      <c r="BP840">
        <v>3.8999999999999998E-3</v>
      </c>
      <c r="BQ840">
        <v>5.0000000000000001E-3</v>
      </c>
      <c r="BR840">
        <v>6.0000000000000001E-3</v>
      </c>
      <c r="BS840">
        <v>5.4999999999999997E-3</v>
      </c>
      <c r="BT840">
        <v>7.0000000000000001E-3</v>
      </c>
      <c r="BU840">
        <v>7.0000000000000001E-3</v>
      </c>
      <c r="BV840">
        <v>7.0000000000000001E-3</v>
      </c>
    </row>
    <row r="841" spans="1:74" x14ac:dyDescent="0.55000000000000004">
      <c r="A841" s="4" t="str">
        <f t="shared" ca="1" si="144"/>
        <v>Standard Chartered</v>
      </c>
      <c r="B841" s="4" t="str">
        <f t="shared" si="140"/>
        <v>Costerg/Weng</v>
      </c>
      <c r="C841" s="4" t="s">
        <v>88</v>
      </c>
      <c r="D841" s="4" t="s">
        <v>254</v>
      </c>
      <c r="E841" s="4" t="str">
        <f>IF(COUNTIF($E$2:E840,"Begin: " &amp; C841 &amp; "-" &amp; D841 &amp; "-" &amp; H841)=0,"Begin: " &amp; C841 &amp; "-" &amp; D841 &amp; "-" &amp; H841,IF((C841 &amp; "-" &amp; D841 &amp; "-" &amp; H841)&lt;&gt;(C842 &amp; "-" &amp; D842 &amp; "-" &amp; H842),"End: " &amp; C841 &amp; "-" &amp; D841 &amp; "-" &amp; H841,""))</f>
        <v/>
      </c>
      <c r="F841" s="4" t="str">
        <f t="shared" si="141"/>
        <v>Bloomberg-3Mo Libor Rate-03-2014</v>
      </c>
      <c r="G841" s="7">
        <v>41711</v>
      </c>
      <c r="H841" s="7" t="str">
        <f t="shared" si="142"/>
        <v>03-2014</v>
      </c>
      <c r="I841" s="7" t="str">
        <f t="shared" ca="1" si="145"/>
        <v>Bloomberg: Standard Chartered-3Mo Libor Rate-03-2014</v>
      </c>
      <c r="J841" s="4" t="str">
        <f t="shared" ca="1" si="143"/>
        <v>3Mo Libor Rate-Standard Chartered:03-2014</v>
      </c>
      <c r="K841" t="s">
        <v>57</v>
      </c>
      <c r="BP841">
        <v>2.5000000000000001E-3</v>
      </c>
      <c r="BQ841">
        <v>2.5000000000000001E-3</v>
      </c>
      <c r="BR841">
        <v>2.5000000000000001E-3</v>
      </c>
      <c r="BS841">
        <v>2.5000000000000001E-3</v>
      </c>
      <c r="BT841">
        <v>3.5000000000000001E-3</v>
      </c>
      <c r="BU841" t="s">
        <v>2</v>
      </c>
      <c r="BV841" t="s">
        <v>2</v>
      </c>
    </row>
    <row r="842" spans="1:74" x14ac:dyDescent="0.55000000000000004">
      <c r="A842" s="4" t="str">
        <f t="shared" ca="1" si="144"/>
        <v>TD Securities</v>
      </c>
      <c r="B842" s="4" t="str">
        <f t="shared" si="140"/>
        <v>Green/Mulraine</v>
      </c>
      <c r="C842" s="4" t="s">
        <v>88</v>
      </c>
      <c r="D842" s="4" t="s">
        <v>254</v>
      </c>
      <c r="E842" s="4" t="str">
        <f>IF(COUNTIF($E$2:E841,"Begin: " &amp; C842 &amp; "-" &amp; D842 &amp; "-" &amp; H842)=0,"Begin: " &amp; C842 &amp; "-" &amp; D842 &amp; "-" &amp; H842,IF((C842 &amp; "-" &amp; D842 &amp; "-" &amp; H842)&lt;&gt;(C843 &amp; "-" &amp; D843 &amp; "-" &amp; H843),"End: " &amp; C842 &amp; "-" &amp; D842 &amp; "-" &amp; H842,""))</f>
        <v/>
      </c>
      <c r="F842" s="4" t="str">
        <f t="shared" si="141"/>
        <v>Bloomberg-3Mo Libor Rate-03-2014</v>
      </c>
      <c r="G842" s="7">
        <v>41711</v>
      </c>
      <c r="H842" s="7" t="str">
        <f t="shared" si="142"/>
        <v>03-2014</v>
      </c>
      <c r="I842" s="7" t="str">
        <f t="shared" ca="1" si="145"/>
        <v>Bloomberg: TD Securities-3Mo Libor Rate-03-2014</v>
      </c>
      <c r="J842" s="4" t="str">
        <f t="shared" ca="1" si="143"/>
        <v>3Mo Libor Rate-TD Securities:03-2014</v>
      </c>
      <c r="K842" t="s">
        <v>59</v>
      </c>
      <c r="BP842">
        <v>2.5000000000000001E-3</v>
      </c>
      <c r="BQ842">
        <v>3.0000000000000001E-3</v>
      </c>
      <c r="BR842">
        <v>3.0000000000000001E-3</v>
      </c>
      <c r="BS842">
        <v>3.0000000000000001E-3</v>
      </c>
      <c r="BT842">
        <v>3.5000000000000001E-3</v>
      </c>
      <c r="BU842">
        <v>7.4999999999999997E-3</v>
      </c>
      <c r="BV842">
        <v>9.4999999999999998E-3</v>
      </c>
    </row>
    <row r="843" spans="1:74" x14ac:dyDescent="0.55000000000000004">
      <c r="A843" s="4" t="str">
        <f t="shared" ca="1" si="144"/>
        <v>U. Texas El Paso</v>
      </c>
      <c r="B843" s="4" t="str">
        <f t="shared" si="140"/>
        <v>T. Fullerton</v>
      </c>
      <c r="C843" s="4" t="s">
        <v>88</v>
      </c>
      <c r="D843" s="4" t="s">
        <v>254</v>
      </c>
      <c r="E843" s="4" t="str">
        <f>IF(COUNTIF($E$2:E842,"Begin: " &amp; C843 &amp; "-" &amp; D843 &amp; "-" &amp; H843)=0,"Begin: " &amp; C843 &amp; "-" &amp; D843 &amp; "-" &amp; H843,IF((C843 &amp; "-" &amp; D843 &amp; "-" &amp; H843)&lt;&gt;(C844 &amp; "-" &amp; D844 &amp; "-" &amp; H844),"End: " &amp; C843 &amp; "-" &amp; D843 &amp; "-" &amp; H843,""))</f>
        <v/>
      </c>
      <c r="F843" s="4" t="str">
        <f t="shared" si="141"/>
        <v>Bloomberg-3Mo Libor Rate-03-2014</v>
      </c>
      <c r="G843" s="7">
        <v>41711</v>
      </c>
      <c r="H843" s="7" t="str">
        <f t="shared" si="142"/>
        <v>03-2014</v>
      </c>
      <c r="I843" s="7" t="str">
        <f t="shared" ca="1" si="145"/>
        <v>Bloomberg: U. Texas El Paso-3Mo Libor Rate-03-2014</v>
      </c>
      <c r="J843" s="4" t="str">
        <f t="shared" ca="1" si="143"/>
        <v>3Mo Libor Rate-U. Texas El Paso:03-2014</v>
      </c>
      <c r="K843" t="s">
        <v>60</v>
      </c>
      <c r="BP843">
        <v>3.0000000000000001E-3</v>
      </c>
      <c r="BQ843">
        <v>4.0000000000000001E-3</v>
      </c>
      <c r="BR843">
        <v>5.0000000000000001E-3</v>
      </c>
      <c r="BS843">
        <v>6.0000000000000001E-3</v>
      </c>
      <c r="BT843">
        <v>8.0000000000000002E-3</v>
      </c>
      <c r="BU843">
        <v>8.9999999999999993E-3</v>
      </c>
      <c r="BV843">
        <v>0.01</v>
      </c>
    </row>
    <row r="844" spans="1:74" x14ac:dyDescent="0.55000000000000004">
      <c r="A844" s="4" t="str">
        <f t="shared" ca="1" si="144"/>
        <v>UMB Bank</v>
      </c>
      <c r="B844" s="4" t="str">
        <f t="shared" si="140"/>
        <v>KC Mathews</v>
      </c>
      <c r="C844" s="4" t="s">
        <v>88</v>
      </c>
      <c r="D844" s="4" t="s">
        <v>254</v>
      </c>
      <c r="E844" s="4" t="str">
        <f>IF(COUNTIF($E$2:E843,"Begin: " &amp; C844 &amp; "-" &amp; D844 &amp; "-" &amp; H844)=0,"Begin: " &amp; C844 &amp; "-" &amp; D844 &amp; "-" &amp; H844,IF((C844 &amp; "-" &amp; D844 &amp; "-" &amp; H844)&lt;&gt;(C845 &amp; "-" &amp; D845 &amp; "-" &amp; H845),"End: " &amp; C844 &amp; "-" &amp; D844 &amp; "-" &amp; H844,""))</f>
        <v/>
      </c>
      <c r="F844" s="4" t="str">
        <f t="shared" si="141"/>
        <v>Bloomberg-3Mo Libor Rate-03-2014</v>
      </c>
      <c r="G844" s="7">
        <v>41711</v>
      </c>
      <c r="H844" s="7" t="str">
        <f t="shared" si="142"/>
        <v>03-2014</v>
      </c>
      <c r="I844" s="7" t="str">
        <f t="shared" ca="1" si="145"/>
        <v>Bloomberg: UMB Bank-3Mo Libor Rate-03-2014</v>
      </c>
      <c r="J844" s="4" t="str">
        <f t="shared" ca="1" si="143"/>
        <v>3Mo Libor Rate-UMB Bank:03-2014</v>
      </c>
      <c r="K844" t="s">
        <v>61</v>
      </c>
      <c r="BP844">
        <v>4.1000000000000003E-3</v>
      </c>
      <c r="BQ844">
        <v>4.1999999999999997E-3</v>
      </c>
      <c r="BR844">
        <v>4.1999999999999997E-3</v>
      </c>
      <c r="BS844">
        <v>4.1000000000000003E-3</v>
      </c>
      <c r="BT844">
        <v>4.3E-3</v>
      </c>
      <c r="BU844">
        <v>6.7000000000000002E-3</v>
      </c>
      <c r="BV844">
        <v>6.6E-3</v>
      </c>
    </row>
    <row r="845" spans="1:74" x14ac:dyDescent="0.55000000000000004">
      <c r="A845" s="4" t="str">
        <f t="shared" ca="1" si="144"/>
        <v>Univ of Central FL</v>
      </c>
      <c r="B845" s="4" t="str">
        <f t="shared" si="140"/>
        <v>S. Snaith</v>
      </c>
      <c r="C845" s="4" t="s">
        <v>88</v>
      </c>
      <c r="D845" s="4" t="s">
        <v>254</v>
      </c>
      <c r="E845" s="4" t="str">
        <f>IF(COUNTIF($E$2:E844,"Begin: " &amp; C845 &amp; "-" &amp; D845 &amp; "-" &amp; H845)=0,"Begin: " &amp; C845 &amp; "-" &amp; D845 &amp; "-" &amp; H845,IF((C845 &amp; "-" &amp; D845 &amp; "-" &amp; H845)&lt;&gt;(C846 &amp; "-" &amp; D846 &amp; "-" &amp; H846),"End: " &amp; C845 &amp; "-" &amp; D845 &amp; "-" &amp; H845,""))</f>
        <v/>
      </c>
      <c r="F845" s="4" t="str">
        <f t="shared" si="141"/>
        <v>Bloomberg-3Mo Libor Rate-03-2014</v>
      </c>
      <c r="G845" s="7">
        <v>41711</v>
      </c>
      <c r="H845" s="7" t="str">
        <f t="shared" si="142"/>
        <v>03-2014</v>
      </c>
      <c r="I845" s="7" t="str">
        <f t="shared" ca="1" si="145"/>
        <v>Bloomberg: Univ of Central FL-3Mo Libor Rate-03-2014</v>
      </c>
      <c r="J845" s="4" t="str">
        <f t="shared" ca="1" si="143"/>
        <v>3Mo Libor Rate-Univ of Central FL:03-2014</v>
      </c>
      <c r="K845" t="s">
        <v>62</v>
      </c>
      <c r="BP845">
        <v>2.3999999999999998E-3</v>
      </c>
      <c r="BQ845">
        <v>2.7000000000000001E-3</v>
      </c>
      <c r="BR845">
        <v>2.8999999999999998E-3</v>
      </c>
      <c r="BS845">
        <v>2.8999999999999998E-3</v>
      </c>
      <c r="BT845">
        <v>3.3E-3</v>
      </c>
      <c r="BU845">
        <v>4.7999999999999996E-3</v>
      </c>
      <c r="BV845">
        <v>1.38E-2</v>
      </c>
    </row>
    <row r="846" spans="1:74" x14ac:dyDescent="0.55000000000000004">
      <c r="A846" s="4" t="str">
        <f t="shared" ca="1" si="144"/>
        <v>US Chamber of Comm.</v>
      </c>
      <c r="B846" s="4" t="str">
        <f t="shared" si="140"/>
        <v>M. Regalia</v>
      </c>
      <c r="C846" s="4" t="s">
        <v>88</v>
      </c>
      <c r="D846" s="4" t="s">
        <v>254</v>
      </c>
      <c r="E846" s="4" t="str">
        <f>IF(COUNTIF($E$2:E845,"Begin: " &amp; C846 &amp; "-" &amp; D846 &amp; "-" &amp; H846)=0,"Begin: " &amp; C846 &amp; "-" &amp; D846 &amp; "-" &amp; H846,IF((C846 &amp; "-" &amp; D846 &amp; "-" &amp; H846)&lt;&gt;(C847 &amp; "-" &amp; D847 &amp; "-" &amp; H847),"End: " &amp; C846 &amp; "-" &amp; D846 &amp; "-" &amp; H846,""))</f>
        <v/>
      </c>
      <c r="F846" s="4" t="str">
        <f t="shared" si="141"/>
        <v>Bloomberg-3Mo Libor Rate-03-2014</v>
      </c>
      <c r="G846" s="7">
        <v>41711</v>
      </c>
      <c r="H846" s="7" t="str">
        <f t="shared" si="142"/>
        <v>03-2014</v>
      </c>
      <c r="I846" s="7" t="str">
        <f t="shared" ca="1" si="145"/>
        <v>Bloomberg: US Chamber of Comm.-3Mo Libor Rate-03-2014</v>
      </c>
      <c r="J846" s="4" t="str">
        <f t="shared" ca="1" si="143"/>
        <v>3Mo Libor Rate-US Chamber of Comm.:03-2014</v>
      </c>
      <c r="K846" t="s">
        <v>63</v>
      </c>
      <c r="BP846">
        <v>2.5999999999999999E-3</v>
      </c>
      <c r="BQ846">
        <v>2.8E-3</v>
      </c>
      <c r="BR846">
        <v>3.0999999999999999E-3</v>
      </c>
      <c r="BS846">
        <v>3.5000000000000001E-3</v>
      </c>
      <c r="BT846">
        <v>4.1999999999999997E-3</v>
      </c>
      <c r="BU846">
        <v>5.0000000000000001E-3</v>
      </c>
      <c r="BV846">
        <v>5.7999999999999996E-3</v>
      </c>
    </row>
    <row r="847" spans="1:74" x14ac:dyDescent="0.55000000000000004">
      <c r="A847" s="4" t="str">
        <f t="shared" ca="1" si="144"/>
        <v>Wayne Hummer Inv</v>
      </c>
      <c r="B847" s="4" t="str">
        <f t="shared" si="140"/>
        <v>W. Hummer</v>
      </c>
      <c r="C847" s="4" t="s">
        <v>88</v>
      </c>
      <c r="D847" s="4" t="s">
        <v>254</v>
      </c>
      <c r="E847" s="4" t="str">
        <f>IF(COUNTIF($E$2:E846,"Begin: " &amp; C847 &amp; "-" &amp; D847 &amp; "-" &amp; H847)=0,"Begin: " &amp; C847 &amp; "-" &amp; D847 &amp; "-" &amp; H847,IF((C847 &amp; "-" &amp; D847 &amp; "-" &amp; H847)&lt;&gt;(C848 &amp; "-" &amp; D848 &amp; "-" &amp; H848),"End: " &amp; C847 &amp; "-" &amp; D847 &amp; "-" &amp; H847,""))</f>
        <v/>
      </c>
      <c r="F847" s="4" t="str">
        <f t="shared" si="141"/>
        <v>Bloomberg-3Mo Libor Rate-03-2014</v>
      </c>
      <c r="G847" s="7">
        <v>41711</v>
      </c>
      <c r="H847" s="7" t="str">
        <f t="shared" si="142"/>
        <v>03-2014</v>
      </c>
      <c r="I847" s="7" t="str">
        <f t="shared" ca="1" si="145"/>
        <v>Bloomberg: Wayne Hummer Inv-3Mo Libor Rate-03-2014</v>
      </c>
      <c r="J847" s="4" t="str">
        <f t="shared" ca="1" si="143"/>
        <v>3Mo Libor Rate-Wayne Hummer Inv:03-2014</v>
      </c>
      <c r="K847" t="s">
        <v>64</v>
      </c>
      <c r="BP847">
        <v>2.5999999999999999E-3</v>
      </c>
      <c r="BQ847">
        <v>3.0000000000000001E-3</v>
      </c>
      <c r="BR847">
        <v>3.0999999999999999E-3</v>
      </c>
      <c r="BS847">
        <v>3.5000000000000001E-3</v>
      </c>
      <c r="BT847">
        <v>4.0000000000000001E-3</v>
      </c>
      <c r="BU847">
        <v>5.0000000000000001E-3</v>
      </c>
      <c r="BV847">
        <v>7.1999999999999998E-3</v>
      </c>
    </row>
    <row r="848" spans="1:74" x14ac:dyDescent="0.55000000000000004">
      <c r="A848" s="4" t="str">
        <f t="shared" ca="1" si="144"/>
        <v>Wells Fargo &amp; Co.</v>
      </c>
      <c r="B848" s="4" t="str">
        <f t="shared" si="140"/>
        <v>J. Silvia</v>
      </c>
      <c r="C848" s="4" t="s">
        <v>88</v>
      </c>
      <c r="D848" s="4" t="s">
        <v>254</v>
      </c>
      <c r="E848" s="4" t="str">
        <f>IF(COUNTIF($E$2:E847,"Begin: " &amp; C848 &amp; "-" &amp; D848 &amp; "-" &amp; H848)=0,"Begin: " &amp; C848 &amp; "-" &amp; D848 &amp; "-" &amp; H848,IF((C848 &amp; "-" &amp; D848 &amp; "-" &amp; H848)&lt;&gt;(C849 &amp; "-" &amp; D849 &amp; "-" &amp; H849),"End: " &amp; C848 &amp; "-" &amp; D848 &amp; "-" &amp; H848,""))</f>
        <v>End: Bloomberg-3Mo Libor Rate-03-2014</v>
      </c>
      <c r="F848" s="4" t="str">
        <f t="shared" si="141"/>
        <v>Bloomberg-3Mo Libor Rate-03-2014</v>
      </c>
      <c r="G848" s="7">
        <v>41711</v>
      </c>
      <c r="H848" s="7" t="str">
        <f t="shared" si="142"/>
        <v>03-2014</v>
      </c>
      <c r="I848" s="7" t="str">
        <f t="shared" ca="1" si="145"/>
        <v>Bloomberg: Wells Fargo &amp; Co.-3Mo Libor Rate-03-2014</v>
      </c>
      <c r="J848" s="4" t="str">
        <f t="shared" ca="1" si="143"/>
        <v>3Mo Libor Rate-Wells Fargo &amp; Co.:03-2014</v>
      </c>
      <c r="K848" t="s">
        <v>65</v>
      </c>
      <c r="BP848">
        <v>2.5000000000000001E-3</v>
      </c>
      <c r="BQ848">
        <v>2.5000000000000001E-3</v>
      </c>
      <c r="BR848">
        <v>2.5000000000000001E-3</v>
      </c>
      <c r="BS848">
        <v>2.5000000000000001E-3</v>
      </c>
      <c r="BT848">
        <v>3.0000000000000001E-3</v>
      </c>
      <c r="BU848">
        <v>4.4999999999999997E-3</v>
      </c>
      <c r="BV848">
        <v>7.0000000000000001E-3</v>
      </c>
    </row>
    <row r="849" spans="1:75" x14ac:dyDescent="0.55000000000000004">
      <c r="A849" s="4" t="str">
        <f t="shared" ca="1" si="144"/>
        <v>Stevens</v>
      </c>
      <c r="B849" s="4" t="str">
        <f t="shared" ref="B849" si="146">MID(K849,FIND(":",K849,1)+2,LEN(K849)-FIND(":",K849,1))</f>
        <v>Snohomish County</v>
      </c>
      <c r="C849" s="4" t="s">
        <v>92</v>
      </c>
      <c r="D849" s="4" t="s">
        <v>87</v>
      </c>
      <c r="E849" s="4" t="str">
        <f>IF(COUNTIF($E$2:E848,"Begin: " &amp; C849 &amp; "-" &amp; D849 &amp; "-" &amp; H849)=0,"Begin: " &amp; C849 &amp; "-" &amp; D849 &amp; "-" &amp; H849,IF((C849 &amp; "-" &amp; D849 &amp; "-" &amp; H849)&lt;&gt;(C850 &amp; "-" &amp; D850 &amp; "-" &amp; H850),"End: " &amp; C849 &amp; "-" &amp; D849 &amp; "-" &amp; H849,""))</f>
        <v>Begin: GIOA-Fed Funds Rate-03-2014</v>
      </c>
      <c r="F849" s="4" t="str">
        <f t="shared" ref="F849" si="147">C849 &amp; "-" &amp; D849 &amp; "-" &amp; H849</f>
        <v>GIOA-Fed Funds Rate-03-2014</v>
      </c>
      <c r="G849" s="7">
        <v>41711</v>
      </c>
      <c r="H849" s="7" t="str">
        <f t="shared" ref="H849" si="148">TEXT(MONTH(G849),"00") &amp; "-" &amp; TEXT(YEAR(G849),"0000")</f>
        <v>03-2014</v>
      </c>
      <c r="I849" s="7" t="str">
        <f t="shared" ca="1" si="145"/>
        <v>GIOA: Stevens-Fed Funds Rate-03-2014</v>
      </c>
      <c r="J849" s="4" t="str">
        <f t="shared" ref="J849" ca="1" si="149">D849 &amp; "-" &amp; A849 &amp; ":" &amp; TEXT(MONTH(G849),"00") &amp; "-" &amp; TEXT(YEAR(G849),"0000")</f>
        <v>Fed Funds Rate-Stevens:03-2014</v>
      </c>
      <c r="K849" t="s">
        <v>257</v>
      </c>
      <c r="BQ849">
        <v>2.5000000000000001E-3</v>
      </c>
      <c r="BS849">
        <v>2.5000000000000001E-3</v>
      </c>
      <c r="BU849">
        <v>2.5000000000000001E-3</v>
      </c>
      <c r="BW849">
        <v>2.5000000000000001E-3</v>
      </c>
    </row>
    <row r="850" spans="1:75" x14ac:dyDescent="0.55000000000000004">
      <c r="A850" s="4" t="str">
        <f t="shared" ca="1" si="144"/>
        <v>Clarice Starling</v>
      </c>
      <c r="B850" s="4" t="str">
        <f t="shared" ref="B850:B896" si="150">MID(K850,FIND(":",K850,1)+2,LEN(K850)-FIND(":",K850,1))</f>
        <v>Coconino County Treasurer</v>
      </c>
      <c r="C850" s="4" t="s">
        <v>92</v>
      </c>
      <c r="D850" s="4" t="s">
        <v>87</v>
      </c>
      <c r="E850" s="4" t="str">
        <f>IF(COUNTIF($E$2:E849,"Begin: " &amp; C850 &amp; "-" &amp; D850 &amp; "-" &amp; H850)=0,"Begin: " &amp; C850 &amp; "-" &amp; D850 &amp; "-" &amp; H850,IF((C850 &amp; "-" &amp; D850 &amp; "-" &amp; H850)&lt;&gt;(C851 &amp; "-" &amp; D851 &amp; "-" &amp; H851),"End: " &amp; C850 &amp; "-" &amp; D850 &amp; "-" &amp; H850,""))</f>
        <v/>
      </c>
      <c r="F850" s="4" t="str">
        <f t="shared" ref="F850:F896" si="151">C850 &amp; "-" &amp; D850 &amp; "-" &amp; H850</f>
        <v>GIOA-Fed Funds Rate-03-2014</v>
      </c>
      <c r="G850" s="7">
        <v>41711</v>
      </c>
      <c r="H850" s="7" t="str">
        <f t="shared" ref="H850:H896" si="152">TEXT(MONTH(G850),"00") &amp; "-" &amp; TEXT(YEAR(G850),"0000")</f>
        <v>03-2014</v>
      </c>
      <c r="I850" s="7" t="str">
        <f t="shared" ca="1" si="145"/>
        <v>GIOA: Clarice Starling-Fed Funds Rate-03-2014</v>
      </c>
      <c r="J850" s="4" t="str">
        <f t="shared" ref="J850:J896" ca="1" si="153">D850 &amp; "-" &amp; A850 &amp; ":" &amp; TEXT(MONTH(G850),"00") &amp; "-" &amp; TEXT(YEAR(G850),"0000")</f>
        <v>Fed Funds Rate-Clarice Starling:03-2014</v>
      </c>
      <c r="K850" t="s">
        <v>258</v>
      </c>
      <c r="BQ850">
        <v>2.5000000000000001E-3</v>
      </c>
    </row>
    <row r="851" spans="1:75" x14ac:dyDescent="0.55000000000000004">
      <c r="A851" s="4" t="str">
        <f t="shared" ca="1" si="144"/>
        <v>Harry Potter</v>
      </c>
      <c r="B851" s="4" t="str">
        <f t="shared" ref="B851" si="154">MID(K851,FIND(":",K851,1)+2,LEN(K851)-FIND(":",K851,1))</f>
        <v>FTN Mainstreet</v>
      </c>
      <c r="C851" s="4" t="s">
        <v>92</v>
      </c>
      <c r="D851" s="4" t="s">
        <v>87</v>
      </c>
      <c r="E851" s="4" t="str">
        <f>IF(COUNTIF($E$2:E850,"Begin: " &amp; C851 &amp; "-" &amp; D851 &amp; "-" &amp; H851)=0,"Begin: " &amp; C851 &amp; "-" &amp; D851 &amp; "-" &amp; H851,IF((C851 &amp; "-" &amp; D851 &amp; "-" &amp; H851)&lt;&gt;(C852 &amp; "-" &amp; D852 &amp; "-" &amp; H852),"End: " &amp; C851 &amp; "-" &amp; D851 &amp; "-" &amp; H851,""))</f>
        <v/>
      </c>
      <c r="F851" s="4" t="str">
        <f t="shared" ref="F851" si="155">C851 &amp; "-" &amp; D851 &amp; "-" &amp; H851</f>
        <v>GIOA-Fed Funds Rate-03-2014</v>
      </c>
      <c r="G851" s="7">
        <v>41711</v>
      </c>
      <c r="H851" s="7" t="str">
        <f t="shared" ref="H851" si="156">TEXT(MONTH(G851),"00") &amp; "-" &amp; TEXT(YEAR(G851),"0000")</f>
        <v>03-2014</v>
      </c>
      <c r="I851" s="7" t="str">
        <f t="shared" ref="I851" ca="1" si="157">C851 &amp; ": " &amp; A851 &amp; "-" &amp; D851 &amp; "-" &amp; H851</f>
        <v>GIOA: Harry Potter-Fed Funds Rate-03-2014</v>
      </c>
      <c r="J851" s="4" t="str">
        <f t="shared" ref="J851" ca="1" si="158">D851 &amp; "-" &amp; A851 &amp; ":" &amp; TEXT(MONTH(G851),"00") &amp; "-" &amp; TEXT(YEAR(G851),"0000")</f>
        <v>Fed Funds Rate-Harry Potter:03-2014</v>
      </c>
      <c r="K851" t="s">
        <v>446</v>
      </c>
      <c r="BQ851">
        <v>2.5000000000000001E-3</v>
      </c>
      <c r="BS851">
        <v>2.5000000000000001E-3</v>
      </c>
      <c r="BU851">
        <v>2.5000000000000001E-3</v>
      </c>
      <c r="BW851">
        <v>7.4999999999999997E-3</v>
      </c>
    </row>
    <row r="852" spans="1:75" x14ac:dyDescent="0.55000000000000004">
      <c r="A852" s="4" t="str">
        <f t="shared" ca="1" si="144"/>
        <v>Captain Spock</v>
      </c>
      <c r="B852" s="4" t="str">
        <f t="shared" ref="B852" si="159">MID(K852,FIND(":",K852,1)+2,LEN(K852)-FIND(":",K852,1))</f>
        <v>Cantor</v>
      </c>
      <c r="C852" s="4" t="s">
        <v>92</v>
      </c>
      <c r="D852" s="4" t="s">
        <v>87</v>
      </c>
      <c r="E852" s="4" t="str">
        <f>IF(COUNTIF($E$2:E851,"Begin: " &amp; C852 &amp; "-" &amp; D852 &amp; "-" &amp; H852)=0,"Begin: " &amp; C852 &amp; "-" &amp; D852 &amp; "-" &amp; H852,IF((C852 &amp; "-" &amp; D852 &amp; "-" &amp; H852)&lt;&gt;(C853 &amp; "-" &amp; D853 &amp; "-" &amp; H853),"End: " &amp; C852 &amp; "-" &amp; D852 &amp; "-" &amp; H852,""))</f>
        <v/>
      </c>
      <c r="F852" s="4" t="str">
        <f t="shared" ref="F852" si="160">C852 &amp; "-" &amp; D852 &amp; "-" &amp; H852</f>
        <v>GIOA-Fed Funds Rate-03-2014</v>
      </c>
      <c r="G852" s="7">
        <v>41711</v>
      </c>
      <c r="H852" s="7" t="str">
        <f t="shared" ref="H852" si="161">TEXT(MONTH(G852),"00") &amp; "-" &amp; TEXT(YEAR(G852),"0000")</f>
        <v>03-2014</v>
      </c>
      <c r="I852" s="7" t="str">
        <f t="shared" ref="I852" ca="1" si="162">C852 &amp; ": " &amp; A852 &amp; "-" &amp; D852 &amp; "-" &amp; H852</f>
        <v>GIOA: Captain Spock-Fed Funds Rate-03-2014</v>
      </c>
      <c r="J852" s="4" t="str">
        <f t="shared" ref="J852" ca="1" si="163">D852 &amp; "-" &amp; A852 &amp; ":" &amp; TEXT(MONTH(G852),"00") &amp; "-" &amp; TEXT(YEAR(G852),"0000")</f>
        <v>Fed Funds Rate-Captain Spock:03-2014</v>
      </c>
      <c r="K852" t="s">
        <v>447</v>
      </c>
      <c r="BQ852">
        <v>0</v>
      </c>
      <c r="BS852">
        <v>0</v>
      </c>
      <c r="BU852">
        <v>0</v>
      </c>
      <c r="BW852">
        <v>0</v>
      </c>
    </row>
    <row r="853" spans="1:75" x14ac:dyDescent="0.55000000000000004">
      <c r="A853" s="4" t="str">
        <f t="shared" ca="1" si="144"/>
        <v>Severus Snape</v>
      </c>
      <c r="B853" s="4" t="str">
        <f t="shared" si="150"/>
        <v>sfgov</v>
      </c>
      <c r="C853" s="4" t="s">
        <v>92</v>
      </c>
      <c r="D853" s="4" t="s">
        <v>87</v>
      </c>
      <c r="E853" s="4" t="str">
        <f>IF(COUNTIF($E$2:E852,"Begin: " &amp; C853 &amp; "-" &amp; D853 &amp; "-" &amp; H853)=0,"Begin: " &amp; C853 &amp; "-" &amp; D853 &amp; "-" &amp; H853,IF((C853 &amp; "-" &amp; D853 &amp; "-" &amp; H853)&lt;&gt;(C854 &amp; "-" &amp; D854 &amp; "-" &amp; H854),"End: " &amp; C853 &amp; "-" &amp; D853 &amp; "-" &amp; H853,""))</f>
        <v/>
      </c>
      <c r="F853" s="4" t="str">
        <f t="shared" si="151"/>
        <v>GIOA-Fed Funds Rate-03-2014</v>
      </c>
      <c r="G853" s="7">
        <v>41711</v>
      </c>
      <c r="H853" s="7" t="str">
        <f t="shared" si="152"/>
        <v>03-2014</v>
      </c>
      <c r="I853" s="7" t="str">
        <f t="shared" ca="1" si="145"/>
        <v>GIOA: Severus Snape-Fed Funds Rate-03-2014</v>
      </c>
      <c r="J853" s="4" t="str">
        <f t="shared" ca="1" si="153"/>
        <v>Fed Funds Rate-Severus Snape:03-2014</v>
      </c>
      <c r="K853" t="s">
        <v>259</v>
      </c>
      <c r="BQ853">
        <v>0</v>
      </c>
      <c r="BS853">
        <v>5.0000000000000001E-3</v>
      </c>
      <c r="BU853">
        <v>0.01</v>
      </c>
      <c r="BW853">
        <v>1.4999999999999999E-2</v>
      </c>
    </row>
    <row r="854" spans="1:75" x14ac:dyDescent="0.55000000000000004">
      <c r="A854" s="4" t="str">
        <f t="shared" ca="1" si="144"/>
        <v>Sherlock Holmes</v>
      </c>
      <c r="B854" s="4" t="str">
        <f t="shared" si="150"/>
        <v>Solano County</v>
      </c>
      <c r="C854" s="4" t="s">
        <v>92</v>
      </c>
      <c r="D854" s="4" t="s">
        <v>87</v>
      </c>
      <c r="E854" s="4" t="str">
        <f>IF(COUNTIF($E$2:E853,"Begin: " &amp; C854 &amp; "-" &amp; D854 &amp; "-" &amp; H854)=0,"Begin: " &amp; C854 &amp; "-" &amp; D854 &amp; "-" &amp; H854,IF((C854 &amp; "-" &amp; D854 &amp; "-" &amp; H854)&lt;&gt;(C855 &amp; "-" &amp; D855 &amp; "-" &amp; H855),"End: " &amp; C854 &amp; "-" &amp; D854 &amp; "-" &amp; H854,""))</f>
        <v/>
      </c>
      <c r="F854" s="4" t="str">
        <f t="shared" si="151"/>
        <v>GIOA-Fed Funds Rate-03-2014</v>
      </c>
      <c r="G854" s="7">
        <v>41711</v>
      </c>
      <c r="H854" s="7" t="str">
        <f t="shared" si="152"/>
        <v>03-2014</v>
      </c>
      <c r="I854" s="7" t="str">
        <f t="shared" ca="1" si="145"/>
        <v>GIOA: Sherlock Holmes-Fed Funds Rate-03-2014</v>
      </c>
      <c r="J854" s="4" t="str">
        <f t="shared" ca="1" si="153"/>
        <v>Fed Funds Rate-Sherlock Holmes:03-2014</v>
      </c>
      <c r="K854" t="s">
        <v>260</v>
      </c>
      <c r="BQ854">
        <v>2.5000000000000001E-3</v>
      </c>
      <c r="BS854">
        <v>2.5000000000000001E-3</v>
      </c>
      <c r="BU854">
        <v>2.5000000000000001E-3</v>
      </c>
      <c r="BW854">
        <v>5.0000000000000001E-3</v>
      </c>
    </row>
    <row r="855" spans="1:75" x14ac:dyDescent="0.55000000000000004">
      <c r="A855" s="4" t="str">
        <f t="shared" ca="1" si="144"/>
        <v>Clyde Griffiths</v>
      </c>
      <c r="B855" s="4" t="str">
        <f t="shared" si="150"/>
        <v>City of Albuquerque, NM</v>
      </c>
      <c r="C855" s="4" t="s">
        <v>92</v>
      </c>
      <c r="D855" s="4" t="s">
        <v>87</v>
      </c>
      <c r="E855" s="4" t="str">
        <f>IF(COUNTIF($E$2:E854,"Begin: " &amp; C855 &amp; "-" &amp; D855 &amp; "-" &amp; H855)=0,"Begin: " &amp; C855 &amp; "-" &amp; D855 &amp; "-" &amp; H855,IF((C855 &amp; "-" &amp; D855 &amp; "-" &amp; H855)&lt;&gt;(C856 &amp; "-" &amp; D856 &amp; "-" &amp; H856),"End: " &amp; C855 &amp; "-" &amp; D855 &amp; "-" &amp; H855,""))</f>
        <v/>
      </c>
      <c r="F855" s="4" t="str">
        <f t="shared" si="151"/>
        <v>GIOA-Fed Funds Rate-03-2014</v>
      </c>
      <c r="G855" s="7">
        <v>41711</v>
      </c>
      <c r="H855" s="7" t="str">
        <f t="shared" si="152"/>
        <v>03-2014</v>
      </c>
      <c r="I855" s="7" t="str">
        <f t="shared" ca="1" si="145"/>
        <v>GIOA: Clyde Griffiths-Fed Funds Rate-03-2014</v>
      </c>
      <c r="J855" s="4" t="str">
        <f t="shared" ca="1" si="153"/>
        <v>Fed Funds Rate-Clyde Griffiths:03-2014</v>
      </c>
      <c r="K855" t="s">
        <v>261</v>
      </c>
      <c r="BQ855">
        <v>2.5000000000000001E-3</v>
      </c>
      <c r="BS855">
        <v>2.5000000000000001E-3</v>
      </c>
      <c r="BU855">
        <v>5.0000000000000001E-3</v>
      </c>
      <c r="BW855">
        <v>5.0000000000000001E-3</v>
      </c>
    </row>
    <row r="856" spans="1:75" x14ac:dyDescent="0.55000000000000004">
      <c r="A856" s="4" t="str">
        <f t="shared" ca="1" si="144"/>
        <v>Erin Brockovich</v>
      </c>
      <c r="B856" s="4" t="str">
        <f t="shared" si="150"/>
        <v>Wyoming State Treasurer's Office</v>
      </c>
      <c r="C856" s="4" t="s">
        <v>92</v>
      </c>
      <c r="D856" s="4" t="s">
        <v>87</v>
      </c>
      <c r="E856" s="4" t="str">
        <f>IF(COUNTIF($E$2:E855,"Begin: " &amp; C856 &amp; "-" &amp; D856 &amp; "-" &amp; H856)=0,"Begin: " &amp; C856 &amp; "-" &amp; D856 &amp; "-" &amp; H856,IF((C856 &amp; "-" &amp; D856 &amp; "-" &amp; H856)&lt;&gt;(C857 &amp; "-" &amp; D857 &amp; "-" &amp; H857),"End: " &amp; C856 &amp; "-" &amp; D856 &amp; "-" &amp; H856,""))</f>
        <v/>
      </c>
      <c r="F856" s="4" t="str">
        <f t="shared" si="151"/>
        <v>GIOA-Fed Funds Rate-03-2014</v>
      </c>
      <c r="G856" s="7">
        <v>41711</v>
      </c>
      <c r="H856" s="7" t="str">
        <f t="shared" si="152"/>
        <v>03-2014</v>
      </c>
      <c r="I856" s="7" t="str">
        <f t="shared" ca="1" si="145"/>
        <v>GIOA: Erin Brockovich-Fed Funds Rate-03-2014</v>
      </c>
      <c r="J856" s="4" t="str">
        <f t="shared" ca="1" si="153"/>
        <v>Fed Funds Rate-Erin Brockovich:03-2014</v>
      </c>
      <c r="K856" t="s">
        <v>262</v>
      </c>
      <c r="BQ856">
        <v>2.5000000000000001E-3</v>
      </c>
      <c r="BS856">
        <v>2.5000000000000001E-3</v>
      </c>
      <c r="BU856">
        <v>7.4999999999999997E-3</v>
      </c>
      <c r="BW856">
        <v>0.01</v>
      </c>
    </row>
    <row r="857" spans="1:75" x14ac:dyDescent="0.55000000000000004">
      <c r="A857" s="4" t="str">
        <f t="shared" ca="1" si="144"/>
        <v>Mrs. John Iselin</v>
      </c>
      <c r="B857" s="4" t="str">
        <f t="shared" si="150"/>
        <v>City of Burbank</v>
      </c>
      <c r="C857" s="4" t="s">
        <v>92</v>
      </c>
      <c r="D857" s="4" t="s">
        <v>87</v>
      </c>
      <c r="E857" s="4" t="str">
        <f>IF(COUNTIF($E$2:E856,"Begin: " &amp; C857 &amp; "-" &amp; D857 &amp; "-" &amp; H857)=0,"Begin: " &amp; C857 &amp; "-" &amp; D857 &amp; "-" &amp; H857,IF((C857 &amp; "-" &amp; D857 &amp; "-" &amp; H857)&lt;&gt;(C858 &amp; "-" &amp; D858 &amp; "-" &amp; H858),"End: " &amp; C857 &amp; "-" &amp; D857 &amp; "-" &amp; H857,""))</f>
        <v/>
      </c>
      <c r="F857" s="4" t="str">
        <f t="shared" si="151"/>
        <v>GIOA-Fed Funds Rate-03-2014</v>
      </c>
      <c r="G857" s="7">
        <v>41711</v>
      </c>
      <c r="H857" s="7" t="str">
        <f t="shared" si="152"/>
        <v>03-2014</v>
      </c>
      <c r="I857" s="7" t="str">
        <f t="shared" ca="1" si="145"/>
        <v>GIOA: Mrs. John Iselin-Fed Funds Rate-03-2014</v>
      </c>
      <c r="J857" s="4" t="str">
        <f t="shared" ca="1" si="153"/>
        <v>Fed Funds Rate-Mrs. John Iselin:03-2014</v>
      </c>
      <c r="K857" t="s">
        <v>263</v>
      </c>
      <c r="BQ857">
        <v>8.0000000000000004E-4</v>
      </c>
      <c r="BS857">
        <v>1E-3</v>
      </c>
      <c r="BU857">
        <v>2.5000000000000001E-3</v>
      </c>
      <c r="BW857">
        <v>5.0000000000000001E-3</v>
      </c>
    </row>
    <row r="858" spans="1:75" x14ac:dyDescent="0.55000000000000004">
      <c r="A858" s="4" t="str">
        <f t="shared" ca="1" si="144"/>
        <v>James Bond</v>
      </c>
      <c r="B858" s="4" t="str">
        <f t="shared" si="150"/>
        <v>Walla Walla County</v>
      </c>
      <c r="C858" s="4" t="s">
        <v>92</v>
      </c>
      <c r="D858" s="4" t="s">
        <v>87</v>
      </c>
      <c r="E858" s="4" t="str">
        <f>IF(COUNTIF($E$2:E857,"Begin: " &amp; C858 &amp; "-" &amp; D858 &amp; "-" &amp; H858)=0,"Begin: " &amp; C858 &amp; "-" &amp; D858 &amp; "-" &amp; H858,IF((C858 &amp; "-" &amp; D858 &amp; "-" &amp; H858)&lt;&gt;(C859 &amp; "-" &amp; D859 &amp; "-" &amp; H859),"End: " &amp; C858 &amp; "-" &amp; D858 &amp; "-" &amp; H858,""))</f>
        <v/>
      </c>
      <c r="F858" s="4" t="str">
        <f t="shared" si="151"/>
        <v>GIOA-Fed Funds Rate-03-2014</v>
      </c>
      <c r="G858" s="7">
        <v>41711</v>
      </c>
      <c r="H858" s="7" t="str">
        <f t="shared" si="152"/>
        <v>03-2014</v>
      </c>
      <c r="I858" s="7" t="str">
        <f t="shared" ca="1" si="145"/>
        <v>GIOA: James Bond-Fed Funds Rate-03-2014</v>
      </c>
      <c r="J858" s="4" t="str">
        <f t="shared" ca="1" si="153"/>
        <v>Fed Funds Rate-James Bond:03-2014</v>
      </c>
      <c r="K858" t="s">
        <v>264</v>
      </c>
      <c r="BQ858">
        <v>0</v>
      </c>
      <c r="BS858">
        <v>0</v>
      </c>
      <c r="BU858">
        <v>0</v>
      </c>
      <c r="BW858">
        <v>2.5000000000000001E-3</v>
      </c>
    </row>
    <row r="859" spans="1:75" x14ac:dyDescent="0.55000000000000004">
      <c r="A859" s="4" t="str">
        <f t="shared" ca="1" si="144"/>
        <v>Sam Spade</v>
      </c>
      <c r="B859" s="4" t="str">
        <f t="shared" si="150"/>
        <v>Washington State Treasurer</v>
      </c>
      <c r="C859" s="4" t="s">
        <v>92</v>
      </c>
      <c r="D859" s="4" t="s">
        <v>87</v>
      </c>
      <c r="E859" s="4" t="str">
        <f>IF(COUNTIF($E$2:E858,"Begin: " &amp; C859 &amp; "-" &amp; D859 &amp; "-" &amp; H859)=0,"Begin: " &amp; C859 &amp; "-" &amp; D859 &amp; "-" &amp; H859,IF((C859 &amp; "-" &amp; D859 &amp; "-" &amp; H859)&lt;&gt;(C860 &amp; "-" &amp; D860 &amp; "-" &amp; H860),"End: " &amp; C859 &amp; "-" &amp; D859 &amp; "-" &amp; H859,""))</f>
        <v/>
      </c>
      <c r="F859" s="4" t="str">
        <f t="shared" si="151"/>
        <v>GIOA-Fed Funds Rate-03-2014</v>
      </c>
      <c r="G859" s="7">
        <v>41711</v>
      </c>
      <c r="H859" s="7" t="str">
        <f t="shared" si="152"/>
        <v>03-2014</v>
      </c>
      <c r="I859" s="7" t="str">
        <f t="shared" ca="1" si="145"/>
        <v>GIOA: Sam Spade-Fed Funds Rate-03-2014</v>
      </c>
      <c r="J859" s="4" t="str">
        <f t="shared" ca="1" si="153"/>
        <v>Fed Funds Rate-Sam Spade:03-2014</v>
      </c>
      <c r="K859" t="s">
        <v>265</v>
      </c>
      <c r="BQ859">
        <v>0</v>
      </c>
      <c r="BS859">
        <v>0</v>
      </c>
      <c r="BU859">
        <v>0</v>
      </c>
      <c r="BW859">
        <v>0</v>
      </c>
    </row>
    <row r="860" spans="1:75" x14ac:dyDescent="0.55000000000000004">
      <c r="A860" s="4" t="str">
        <f t="shared" ca="1" si="144"/>
        <v>The Alien</v>
      </c>
      <c r="B860" s="4" t="str">
        <f t="shared" si="150"/>
        <v>City of Phoenix</v>
      </c>
      <c r="C860" s="4" t="s">
        <v>92</v>
      </c>
      <c r="D860" s="4" t="s">
        <v>87</v>
      </c>
      <c r="E860" s="4" t="str">
        <f>IF(COUNTIF($E$2:E859,"Begin: " &amp; C860 &amp; "-" &amp; D860 &amp; "-" &amp; H860)=0,"Begin: " &amp; C860 &amp; "-" &amp; D860 &amp; "-" &amp; H860,IF((C860 &amp; "-" &amp; D860 &amp; "-" &amp; H860)&lt;&gt;(C861 &amp; "-" &amp; D861 &amp; "-" &amp; H861),"End: " &amp; C860 &amp; "-" &amp; D860 &amp; "-" &amp; H860,""))</f>
        <v/>
      </c>
      <c r="F860" s="4" t="str">
        <f t="shared" si="151"/>
        <v>GIOA-Fed Funds Rate-03-2014</v>
      </c>
      <c r="G860" s="7">
        <v>41711</v>
      </c>
      <c r="H860" s="7" t="str">
        <f t="shared" si="152"/>
        <v>03-2014</v>
      </c>
      <c r="I860" s="7" t="str">
        <f t="shared" ca="1" si="145"/>
        <v>GIOA: The Alien-Fed Funds Rate-03-2014</v>
      </c>
      <c r="J860" s="4" t="str">
        <f t="shared" ca="1" si="153"/>
        <v>Fed Funds Rate-The Alien:03-2014</v>
      </c>
      <c r="K860" t="s">
        <v>266</v>
      </c>
      <c r="BQ860">
        <v>0</v>
      </c>
      <c r="BS860">
        <v>0</v>
      </c>
      <c r="BU860">
        <v>5.0000000000000001E-3</v>
      </c>
      <c r="BW860">
        <v>5.0000000000000001E-3</v>
      </c>
    </row>
    <row r="861" spans="1:75" x14ac:dyDescent="0.55000000000000004">
      <c r="A861" s="4" t="str">
        <f t="shared" ca="1" si="144"/>
        <v>Phyllis Dietrichson</v>
      </c>
      <c r="B861" s="4" t="str">
        <f t="shared" si="150"/>
        <v>Whatcom County, WA</v>
      </c>
      <c r="C861" s="4" t="s">
        <v>92</v>
      </c>
      <c r="D861" s="4" t="s">
        <v>87</v>
      </c>
      <c r="E861" s="4" t="str">
        <f>IF(COUNTIF($E$2:E860,"Begin: " &amp; C861 &amp; "-" &amp; D861 &amp; "-" &amp; H861)=0,"Begin: " &amp; C861 &amp; "-" &amp; D861 &amp; "-" &amp; H861,IF((C861 &amp; "-" &amp; D861 &amp; "-" &amp; H861)&lt;&gt;(C862 &amp; "-" &amp; D862 &amp; "-" &amp; H862),"End: " &amp; C861 &amp; "-" &amp; D861 &amp; "-" &amp; H861,""))</f>
        <v/>
      </c>
      <c r="F861" s="4" t="str">
        <f t="shared" si="151"/>
        <v>GIOA-Fed Funds Rate-03-2014</v>
      </c>
      <c r="G861" s="7">
        <v>41711</v>
      </c>
      <c r="H861" s="7" t="str">
        <f t="shared" si="152"/>
        <v>03-2014</v>
      </c>
      <c r="I861" s="7" t="str">
        <f t="shared" ca="1" si="145"/>
        <v>GIOA: Phyllis Dietrichson-Fed Funds Rate-03-2014</v>
      </c>
      <c r="J861" s="4" t="str">
        <f t="shared" ca="1" si="153"/>
        <v>Fed Funds Rate-Phyllis Dietrichson:03-2014</v>
      </c>
      <c r="K861" t="s">
        <v>267</v>
      </c>
      <c r="BQ861">
        <v>2.5000000000000001E-3</v>
      </c>
      <c r="BS861">
        <v>2.5000000000000001E-3</v>
      </c>
      <c r="BU861">
        <v>3.7499999999999999E-3</v>
      </c>
      <c r="BW861">
        <v>6.2500000000000003E-3</v>
      </c>
    </row>
    <row r="862" spans="1:75" x14ac:dyDescent="0.55000000000000004">
      <c r="A862" s="4" t="str">
        <f t="shared" ca="1" si="144"/>
        <v>Big Brother</v>
      </c>
      <c r="B862" s="4" t="str">
        <f t="shared" si="150"/>
        <v>Los Angeles Dept of Water &amp; Power</v>
      </c>
      <c r="C862" s="4" t="s">
        <v>92</v>
      </c>
      <c r="D862" s="4" t="s">
        <v>87</v>
      </c>
      <c r="E862" s="4" t="str">
        <f>IF(COUNTIF($E$2:E861,"Begin: " &amp; C862 &amp; "-" &amp; D862 &amp; "-" &amp; H862)=0,"Begin: " &amp; C862 &amp; "-" &amp; D862 &amp; "-" &amp; H862,IF((C862 &amp; "-" &amp; D862 &amp; "-" &amp; H862)&lt;&gt;(C863 &amp; "-" &amp; D863 &amp; "-" &amp; H863),"End: " &amp; C862 &amp; "-" &amp; D862 &amp; "-" &amp; H862,""))</f>
        <v/>
      </c>
      <c r="F862" s="4" t="str">
        <f t="shared" si="151"/>
        <v>GIOA-Fed Funds Rate-03-2014</v>
      </c>
      <c r="G862" s="7">
        <v>41711</v>
      </c>
      <c r="H862" s="7" t="str">
        <f t="shared" si="152"/>
        <v>03-2014</v>
      </c>
      <c r="I862" s="7" t="str">
        <f t="shared" ca="1" si="145"/>
        <v>GIOA: Big Brother-Fed Funds Rate-03-2014</v>
      </c>
      <c r="J862" s="4" t="str">
        <f t="shared" ca="1" si="153"/>
        <v>Fed Funds Rate-Big Brother:03-2014</v>
      </c>
      <c r="K862" t="s">
        <v>268</v>
      </c>
      <c r="BQ862">
        <v>0</v>
      </c>
      <c r="BS862">
        <v>0</v>
      </c>
      <c r="BU862">
        <v>0</v>
      </c>
      <c r="BW862">
        <v>0</v>
      </c>
    </row>
    <row r="863" spans="1:75" x14ac:dyDescent="0.55000000000000004">
      <c r="A863" s="4" t="str">
        <f t="shared" ca="1" si="144"/>
        <v>Princess Leia</v>
      </c>
      <c r="B863" s="4" t="str">
        <f t="shared" si="150"/>
        <v>Maryland STO</v>
      </c>
      <c r="C863" s="4" t="s">
        <v>92</v>
      </c>
      <c r="D863" s="4" t="s">
        <v>87</v>
      </c>
      <c r="E863" s="4" t="str">
        <f>IF(COUNTIF($E$2:E862,"Begin: " &amp; C863 &amp; "-" &amp; D863 &amp; "-" &amp; H863)=0,"Begin: " &amp; C863 &amp; "-" &amp; D863 &amp; "-" &amp; H863,IF((C863 &amp; "-" &amp; D863 &amp; "-" &amp; H863)&lt;&gt;(C864 &amp; "-" &amp; D864 &amp; "-" &amp; H864),"End: " &amp; C863 &amp; "-" &amp; D863 &amp; "-" &amp; H863,""))</f>
        <v/>
      </c>
      <c r="F863" s="4" t="str">
        <f t="shared" si="151"/>
        <v>GIOA-Fed Funds Rate-03-2014</v>
      </c>
      <c r="G863" s="7">
        <v>41711</v>
      </c>
      <c r="H863" s="7" t="str">
        <f t="shared" si="152"/>
        <v>03-2014</v>
      </c>
      <c r="I863" s="7" t="str">
        <f t="shared" ca="1" si="145"/>
        <v>GIOA: Princess Leia-Fed Funds Rate-03-2014</v>
      </c>
      <c r="J863" s="4" t="str">
        <f t="shared" ca="1" si="153"/>
        <v>Fed Funds Rate-Princess Leia:03-2014</v>
      </c>
      <c r="K863" t="s">
        <v>269</v>
      </c>
      <c r="BQ863">
        <v>2.5000000000000001E-3</v>
      </c>
      <c r="BS863">
        <v>2.5000000000000001E-3</v>
      </c>
      <c r="BU863">
        <v>2.5000000000000001E-3</v>
      </c>
      <c r="BW863">
        <v>5.0000000000000001E-3</v>
      </c>
    </row>
    <row r="864" spans="1:75" x14ac:dyDescent="0.55000000000000004">
      <c r="A864" s="4" t="str">
        <f t="shared" ca="1" si="144"/>
        <v>Albus Dumbledore</v>
      </c>
      <c r="B864" s="4" t="str">
        <f t="shared" si="150"/>
        <v>Indiana Treasurer's office</v>
      </c>
      <c r="C864" s="4" t="s">
        <v>92</v>
      </c>
      <c r="D864" s="4" t="s">
        <v>87</v>
      </c>
      <c r="E864" s="4" t="str">
        <f>IF(COUNTIF($E$2:E863,"Begin: " &amp; C864 &amp; "-" &amp; D864 &amp; "-" &amp; H864)=0,"Begin: " &amp; C864 &amp; "-" &amp; D864 &amp; "-" &amp; H864,IF((C864 &amp; "-" &amp; D864 &amp; "-" &amp; H864)&lt;&gt;(C865 &amp; "-" &amp; D865 &amp; "-" &amp; H865),"End: " &amp; C864 &amp; "-" &amp; D864 &amp; "-" &amp; H864,""))</f>
        <v/>
      </c>
      <c r="F864" s="4" t="str">
        <f t="shared" si="151"/>
        <v>GIOA-Fed Funds Rate-03-2014</v>
      </c>
      <c r="G864" s="7">
        <v>41711</v>
      </c>
      <c r="H864" s="7" t="str">
        <f t="shared" si="152"/>
        <v>03-2014</v>
      </c>
      <c r="I864" s="7" t="str">
        <f t="shared" ca="1" si="145"/>
        <v>GIOA: Albus Dumbledore-Fed Funds Rate-03-2014</v>
      </c>
      <c r="J864" s="4" t="str">
        <f t="shared" ca="1" si="153"/>
        <v>Fed Funds Rate-Albus Dumbledore:03-2014</v>
      </c>
      <c r="K864" t="s">
        <v>270</v>
      </c>
      <c r="BQ864">
        <v>1E-3</v>
      </c>
      <c r="BS864">
        <v>1E-3</v>
      </c>
      <c r="BU864">
        <v>4.4999999999999997E-3</v>
      </c>
      <c r="BW864">
        <v>7.4999999999999997E-3</v>
      </c>
    </row>
    <row r="865" spans="1:75" x14ac:dyDescent="0.55000000000000004">
      <c r="A865" s="4" t="str">
        <f t="shared" ca="1" si="144"/>
        <v>Harry Lime</v>
      </c>
      <c r="B865" s="4" t="str">
        <f t="shared" si="150"/>
        <v>City of Tulsa, OK</v>
      </c>
      <c r="C865" s="4" t="s">
        <v>92</v>
      </c>
      <c r="D865" s="4" t="s">
        <v>87</v>
      </c>
      <c r="E865" s="4" t="str">
        <f>IF(COUNTIF($E$2:E864,"Begin: " &amp; C865 &amp; "-" &amp; D865 &amp; "-" &amp; H865)=0,"Begin: " &amp; C865 &amp; "-" &amp; D865 &amp; "-" &amp; H865,IF((C865 &amp; "-" &amp; D865 &amp; "-" &amp; H865)&lt;&gt;(C866 &amp; "-" &amp; D866 &amp; "-" &amp; H866),"End: " &amp; C865 &amp; "-" &amp; D865 &amp; "-" &amp; H865,""))</f>
        <v/>
      </c>
      <c r="F865" s="4" t="str">
        <f t="shared" si="151"/>
        <v>GIOA-Fed Funds Rate-03-2014</v>
      </c>
      <c r="G865" s="7">
        <v>41711</v>
      </c>
      <c r="H865" s="7" t="str">
        <f t="shared" si="152"/>
        <v>03-2014</v>
      </c>
      <c r="I865" s="7" t="str">
        <f t="shared" ca="1" si="145"/>
        <v>GIOA: Harry Lime-Fed Funds Rate-03-2014</v>
      </c>
      <c r="J865" s="4" t="str">
        <f t="shared" ca="1" si="153"/>
        <v>Fed Funds Rate-Harry Lime:03-2014</v>
      </c>
      <c r="K865" t="s">
        <v>271</v>
      </c>
      <c r="BQ865">
        <v>1E-3</v>
      </c>
      <c r="BS865">
        <v>2E-3</v>
      </c>
      <c r="BU865">
        <v>3.0000000000000001E-3</v>
      </c>
      <c r="BW865">
        <v>3.0000000000000001E-3</v>
      </c>
    </row>
    <row r="866" spans="1:75" x14ac:dyDescent="0.55000000000000004">
      <c r="A866" s="4" t="str">
        <f t="shared" ca="1" si="144"/>
        <v>Maurice Bendrix</v>
      </c>
      <c r="B866" s="4" t="str">
        <f t="shared" si="150"/>
        <v>Los Angeles County, California</v>
      </c>
      <c r="C866" s="4" t="s">
        <v>92</v>
      </c>
      <c r="D866" s="4" t="s">
        <v>87</v>
      </c>
      <c r="E866" s="4" t="str">
        <f>IF(COUNTIF($E$2:E865,"Begin: " &amp; C866 &amp; "-" &amp; D866 &amp; "-" &amp; H866)=0,"Begin: " &amp; C866 &amp; "-" &amp; D866 &amp; "-" &amp; H866,IF((C866 &amp; "-" &amp; D866 &amp; "-" &amp; H866)&lt;&gt;(C867 &amp; "-" &amp; D867 &amp; "-" &amp; H867),"End: " &amp; C866 &amp; "-" &amp; D866 &amp; "-" &amp; H866,""))</f>
        <v/>
      </c>
      <c r="F866" s="4" t="str">
        <f t="shared" si="151"/>
        <v>GIOA-Fed Funds Rate-03-2014</v>
      </c>
      <c r="G866" s="7">
        <v>41711</v>
      </c>
      <c r="H866" s="7" t="str">
        <f t="shared" si="152"/>
        <v>03-2014</v>
      </c>
      <c r="I866" s="7" t="str">
        <f t="shared" ca="1" si="145"/>
        <v>GIOA: Maurice Bendrix-Fed Funds Rate-03-2014</v>
      </c>
      <c r="J866" s="4" t="str">
        <f t="shared" ca="1" si="153"/>
        <v>Fed Funds Rate-Maurice Bendrix:03-2014</v>
      </c>
      <c r="K866" t="s">
        <v>272</v>
      </c>
      <c r="BQ866">
        <v>0</v>
      </c>
      <c r="BS866">
        <v>0</v>
      </c>
      <c r="BU866">
        <v>0</v>
      </c>
      <c r="BW866">
        <v>0</v>
      </c>
    </row>
    <row r="867" spans="1:75" x14ac:dyDescent="0.55000000000000004">
      <c r="A867" s="4" t="str">
        <f t="shared" ca="1" si="144"/>
        <v>Lily Bart</v>
      </c>
      <c r="B867" s="4" t="str">
        <f t="shared" si="150"/>
        <v>State of Arizona</v>
      </c>
      <c r="C867" s="4" t="s">
        <v>92</v>
      </c>
      <c r="D867" s="4" t="s">
        <v>87</v>
      </c>
      <c r="E867" s="4" t="str">
        <f>IF(COUNTIF($E$2:E866,"Begin: " &amp; C867 &amp; "-" &amp; D867 &amp; "-" &amp; H867)=0,"Begin: " &amp; C867 &amp; "-" &amp; D867 &amp; "-" &amp; H867,IF((C867 &amp; "-" &amp; D867 &amp; "-" &amp; H867)&lt;&gt;(C868 &amp; "-" &amp; D868 &amp; "-" &amp; H868),"End: " &amp; C867 &amp; "-" &amp; D867 &amp; "-" &amp; H867,""))</f>
        <v/>
      </c>
      <c r="F867" s="4" t="str">
        <f t="shared" si="151"/>
        <v>GIOA-Fed Funds Rate-03-2014</v>
      </c>
      <c r="G867" s="7">
        <v>41711</v>
      </c>
      <c r="H867" s="7" t="str">
        <f t="shared" si="152"/>
        <v>03-2014</v>
      </c>
      <c r="I867" s="7" t="str">
        <f t="shared" ca="1" si="145"/>
        <v>GIOA: Lily Bart-Fed Funds Rate-03-2014</v>
      </c>
      <c r="J867" s="4" t="str">
        <f t="shared" ca="1" si="153"/>
        <v>Fed Funds Rate-Lily Bart:03-2014</v>
      </c>
      <c r="K867" t="s">
        <v>273</v>
      </c>
      <c r="BQ867">
        <v>0</v>
      </c>
      <c r="BS867">
        <v>0</v>
      </c>
      <c r="BU867">
        <v>0</v>
      </c>
      <c r="BW867">
        <v>0</v>
      </c>
    </row>
    <row r="868" spans="1:75" x14ac:dyDescent="0.55000000000000004">
      <c r="A868" s="4" t="str">
        <f t="shared" ca="1" si="144"/>
        <v>Charles Kinbote</v>
      </c>
      <c r="B868" s="4" t="str">
        <f t="shared" si="150"/>
        <v>Sonoma County ACTTC</v>
      </c>
      <c r="C868" s="4" t="s">
        <v>92</v>
      </c>
      <c r="D868" s="4" t="s">
        <v>87</v>
      </c>
      <c r="E868" s="4" t="str">
        <f>IF(COUNTIF($E$2:E867,"Begin: " &amp; C868 &amp; "-" &amp; D868 &amp; "-" &amp; H868)=0,"Begin: " &amp; C868 &amp; "-" &amp; D868 &amp; "-" &amp; H868,IF((C868 &amp; "-" &amp; D868 &amp; "-" &amp; H868)&lt;&gt;(C869 &amp; "-" &amp; D869 &amp; "-" &amp; H869),"End: " &amp; C868 &amp; "-" &amp; D868 &amp; "-" &amp; H868,""))</f>
        <v/>
      </c>
      <c r="F868" s="4" t="str">
        <f t="shared" si="151"/>
        <v>GIOA-Fed Funds Rate-03-2014</v>
      </c>
      <c r="G868" s="7">
        <v>41711</v>
      </c>
      <c r="H868" s="7" t="str">
        <f t="shared" si="152"/>
        <v>03-2014</v>
      </c>
      <c r="I868" s="7" t="str">
        <f t="shared" ca="1" si="145"/>
        <v>GIOA: Charles Kinbote-Fed Funds Rate-03-2014</v>
      </c>
      <c r="J868" s="4" t="str">
        <f t="shared" ca="1" si="153"/>
        <v>Fed Funds Rate-Charles Kinbote:03-2014</v>
      </c>
      <c r="K868" t="s">
        <v>274</v>
      </c>
      <c r="BQ868">
        <v>0</v>
      </c>
      <c r="BS868">
        <v>0</v>
      </c>
      <c r="BU868">
        <v>2.5000000000000001E-3</v>
      </c>
      <c r="BW868">
        <v>7.4999999999999997E-3</v>
      </c>
    </row>
    <row r="869" spans="1:75" x14ac:dyDescent="0.55000000000000004">
      <c r="A869" s="4" t="e">
        <f t="shared" ca="1" si="144"/>
        <v>#N/A</v>
      </c>
      <c r="B869" s="4" t="str">
        <f t="shared" si="150"/>
        <v>Douglas County, Colorado</v>
      </c>
      <c r="C869" s="4" t="s">
        <v>92</v>
      </c>
      <c r="D869" s="4" t="s">
        <v>87</v>
      </c>
      <c r="E869" s="4" t="str">
        <f>IF(COUNTIF($E$2:E868,"Begin: " &amp; C869 &amp; "-" &amp; D869 &amp; "-" &amp; H869)=0,"Begin: " &amp; C869 &amp; "-" &amp; D869 &amp; "-" &amp; H869,IF((C869 &amp; "-" &amp; D869 &amp; "-" &amp; H869)&lt;&gt;(C870 &amp; "-" &amp; D870 &amp; "-" &amp; H870),"End: " &amp; C869 &amp; "-" &amp; D869 &amp; "-" &amp; H869,""))</f>
        <v/>
      </c>
      <c r="F869" s="4" t="str">
        <f t="shared" si="151"/>
        <v>GIOA-Fed Funds Rate-03-2014</v>
      </c>
      <c r="G869" s="7">
        <v>41711</v>
      </c>
      <c r="H869" s="7" t="str">
        <f t="shared" si="152"/>
        <v>03-2014</v>
      </c>
      <c r="I869" s="7" t="e">
        <f t="shared" ca="1" si="145"/>
        <v>#N/A</v>
      </c>
      <c r="J869" s="4" t="e">
        <f t="shared" ca="1" si="153"/>
        <v>#N/A</v>
      </c>
      <c r="K869" t="s">
        <v>275</v>
      </c>
      <c r="BQ869">
        <v>2.5000000000000001E-3</v>
      </c>
      <c r="BS869">
        <v>2.5000000000000001E-3</v>
      </c>
      <c r="BU869">
        <v>5.0000000000000001E-3</v>
      </c>
      <c r="BW869">
        <v>5.0000000000000001E-3</v>
      </c>
    </row>
    <row r="870" spans="1:75" x14ac:dyDescent="0.55000000000000004">
      <c r="A870" s="4" t="str">
        <f t="shared" ca="1" si="144"/>
        <v>Obi-Wan Kenobi</v>
      </c>
      <c r="B870" s="4" t="str">
        <f t="shared" si="150"/>
        <v>Yakima County</v>
      </c>
      <c r="C870" s="4" t="s">
        <v>92</v>
      </c>
      <c r="D870" s="4" t="s">
        <v>87</v>
      </c>
      <c r="E870" s="4" t="str">
        <f>IF(COUNTIF($E$2:E869,"Begin: " &amp; C870 &amp; "-" &amp; D870 &amp; "-" &amp; H870)=0,"Begin: " &amp; C870 &amp; "-" &amp; D870 &amp; "-" &amp; H870,IF((C870 &amp; "-" &amp; D870 &amp; "-" &amp; H870)&lt;&gt;(C871 &amp; "-" &amp; D871 &amp; "-" &amp; H871),"End: " &amp; C870 &amp; "-" &amp; D870 &amp; "-" &amp; H870,""))</f>
        <v/>
      </c>
      <c r="F870" s="4" t="str">
        <f t="shared" si="151"/>
        <v>GIOA-Fed Funds Rate-03-2014</v>
      </c>
      <c r="G870" s="7">
        <v>41711</v>
      </c>
      <c r="H870" s="7" t="str">
        <f t="shared" si="152"/>
        <v>03-2014</v>
      </c>
      <c r="I870" s="7" t="str">
        <f t="shared" ca="1" si="145"/>
        <v>GIOA: Obi-Wan Kenobi-Fed Funds Rate-03-2014</v>
      </c>
      <c r="J870" s="4" t="str">
        <f t="shared" ca="1" si="153"/>
        <v>Fed Funds Rate-Obi-Wan Kenobi:03-2014</v>
      </c>
      <c r="K870" t="s">
        <v>276</v>
      </c>
      <c r="BQ870">
        <v>2.5000000000000001E-3</v>
      </c>
      <c r="BS870">
        <v>2.5000000000000001E-3</v>
      </c>
      <c r="BU870">
        <v>2.5000000000000001E-3</v>
      </c>
      <c r="BW870">
        <v>2.5000000000000001E-3</v>
      </c>
    </row>
    <row r="871" spans="1:75" x14ac:dyDescent="0.55000000000000004">
      <c r="A871" s="4" t="str">
        <f t="shared" ca="1" si="144"/>
        <v>Harry Callahan</v>
      </c>
      <c r="B871" s="4" t="str">
        <f t="shared" si="150"/>
        <v>Ohio Treasurer of State</v>
      </c>
      <c r="C871" s="4" t="s">
        <v>92</v>
      </c>
      <c r="D871" s="4" t="s">
        <v>87</v>
      </c>
      <c r="E871" s="4" t="str">
        <f>IF(COUNTIF($E$2:E870,"Begin: " &amp; C871 &amp; "-" &amp; D871 &amp; "-" &amp; H871)=0,"Begin: " &amp; C871 &amp; "-" &amp; D871 &amp; "-" &amp; H871,IF((C871 &amp; "-" &amp; D871 &amp; "-" &amp; H871)&lt;&gt;(C872 &amp; "-" &amp; D872 &amp; "-" &amp; H872),"End: " &amp; C871 &amp; "-" &amp; D871 &amp; "-" &amp; H871,""))</f>
        <v/>
      </c>
      <c r="F871" s="4" t="str">
        <f t="shared" si="151"/>
        <v>GIOA-Fed Funds Rate-03-2014</v>
      </c>
      <c r="G871" s="7">
        <v>41711</v>
      </c>
      <c r="H871" s="7" t="str">
        <f t="shared" si="152"/>
        <v>03-2014</v>
      </c>
      <c r="I871" s="7" t="str">
        <f t="shared" ca="1" si="145"/>
        <v>GIOA: Harry Callahan-Fed Funds Rate-03-2014</v>
      </c>
      <c r="J871" s="4" t="str">
        <f t="shared" ca="1" si="153"/>
        <v>Fed Funds Rate-Harry Callahan:03-2014</v>
      </c>
      <c r="K871" t="s">
        <v>277</v>
      </c>
      <c r="BQ871">
        <v>2.5000000000000001E-3</v>
      </c>
      <c r="BS871">
        <v>2.5000000000000001E-3</v>
      </c>
      <c r="BU871">
        <v>2.5000000000000001E-3</v>
      </c>
      <c r="BW871">
        <v>5.0000000000000001E-3</v>
      </c>
    </row>
    <row r="872" spans="1:75" x14ac:dyDescent="0.55000000000000004">
      <c r="A872" s="4" t="str">
        <f t="shared" ca="1" si="144"/>
        <v>Stephen Dedalus</v>
      </c>
      <c r="B872" s="4" t="str">
        <f t="shared" si="150"/>
        <v>St. Louis County, MN</v>
      </c>
      <c r="C872" s="4" t="s">
        <v>92</v>
      </c>
      <c r="D872" s="4" t="s">
        <v>87</v>
      </c>
      <c r="E872" s="4" t="str">
        <f>IF(COUNTIF($E$2:E871,"Begin: " &amp; C872 &amp; "-" &amp; D872 &amp; "-" &amp; H872)=0,"Begin: " &amp; C872 &amp; "-" &amp; D872 &amp; "-" &amp; H872,IF((C872 &amp; "-" &amp; D872 &amp; "-" &amp; H872)&lt;&gt;(C873 &amp; "-" &amp; D873 &amp; "-" &amp; H873),"End: " &amp; C872 &amp; "-" &amp; D872 &amp; "-" &amp; H872,""))</f>
        <v/>
      </c>
      <c r="F872" s="4" t="str">
        <f t="shared" si="151"/>
        <v>GIOA-Fed Funds Rate-03-2014</v>
      </c>
      <c r="G872" s="7">
        <v>41711</v>
      </c>
      <c r="H872" s="7" t="str">
        <f t="shared" si="152"/>
        <v>03-2014</v>
      </c>
      <c r="I872" s="7" t="str">
        <f t="shared" ca="1" si="145"/>
        <v>GIOA: Stephen Dedalus-Fed Funds Rate-03-2014</v>
      </c>
      <c r="J872" s="4" t="str">
        <f t="shared" ca="1" si="153"/>
        <v>Fed Funds Rate-Stephen Dedalus:03-2014</v>
      </c>
      <c r="K872" t="s">
        <v>278</v>
      </c>
      <c r="BQ872">
        <v>2.5000000000000001E-3</v>
      </c>
      <c r="BS872">
        <v>2.5000000000000001E-3</v>
      </c>
      <c r="BU872">
        <v>2.5000000000000001E-3</v>
      </c>
      <c r="BW872">
        <v>5.0000000000000001E-3</v>
      </c>
    </row>
    <row r="873" spans="1:75" x14ac:dyDescent="0.55000000000000004">
      <c r="A873" s="4" t="str">
        <f t="shared" ca="1" si="144"/>
        <v>The Cat in the Hat</v>
      </c>
      <c r="B873" s="4" t="str">
        <f t="shared" si="150"/>
        <v>ERS</v>
      </c>
      <c r="C873" s="4" t="s">
        <v>92</v>
      </c>
      <c r="D873" s="4" t="s">
        <v>87</v>
      </c>
      <c r="E873" s="4" t="str">
        <f>IF(COUNTIF($E$2:E872,"Begin: " &amp; C873 &amp; "-" &amp; D873 &amp; "-" &amp; H873)=0,"Begin: " &amp; C873 &amp; "-" &amp; D873 &amp; "-" &amp; H873,IF((C873 &amp; "-" &amp; D873 &amp; "-" &amp; H873)&lt;&gt;(C874 &amp; "-" &amp; D874 &amp; "-" &amp; H874),"End: " &amp; C873 &amp; "-" &amp; D873 &amp; "-" &amp; H873,""))</f>
        <v/>
      </c>
      <c r="F873" s="4" t="str">
        <f t="shared" si="151"/>
        <v>GIOA-Fed Funds Rate-03-2014</v>
      </c>
      <c r="G873" s="7">
        <v>41711</v>
      </c>
      <c r="H873" s="7" t="str">
        <f t="shared" si="152"/>
        <v>03-2014</v>
      </c>
      <c r="I873" s="7" t="str">
        <f t="shared" ca="1" si="145"/>
        <v>GIOA: The Cat in the Hat-Fed Funds Rate-03-2014</v>
      </c>
      <c r="J873" s="4" t="str">
        <f t="shared" ca="1" si="153"/>
        <v>Fed Funds Rate-The Cat in the Hat:03-2014</v>
      </c>
      <c r="K873" t="s">
        <v>279</v>
      </c>
      <c r="BQ873">
        <v>2.5000000000000001E-3</v>
      </c>
      <c r="BS873">
        <v>2.5000000000000001E-3</v>
      </c>
      <c r="BU873">
        <v>5.0000000000000001E-3</v>
      </c>
      <c r="BW873">
        <v>7.4999999999999997E-3</v>
      </c>
    </row>
    <row r="874" spans="1:75" x14ac:dyDescent="0.55000000000000004">
      <c r="A874" s="4" t="str">
        <f t="shared" ca="1" si="144"/>
        <v>Augie March</v>
      </c>
      <c r="B874" s="4" t="str">
        <f t="shared" si="150"/>
        <v>City of Ventura, CA</v>
      </c>
      <c r="C874" s="4" t="s">
        <v>92</v>
      </c>
      <c r="D874" s="4" t="s">
        <v>87</v>
      </c>
      <c r="E874" s="4" t="str">
        <f>IF(COUNTIF($E$2:E873,"Begin: " &amp; C874 &amp; "-" &amp; D874 &amp; "-" &amp; H874)=0,"Begin: " &amp; C874 &amp; "-" &amp; D874 &amp; "-" &amp; H874,IF((C874 &amp; "-" &amp; D874 &amp; "-" &amp; H874)&lt;&gt;(C875 &amp; "-" &amp; D875 &amp; "-" &amp; H875),"End: " &amp; C874 &amp; "-" &amp; D874 &amp; "-" &amp; H874,""))</f>
        <v/>
      </c>
      <c r="F874" s="4" t="str">
        <f t="shared" si="151"/>
        <v>GIOA-Fed Funds Rate-03-2014</v>
      </c>
      <c r="G874" s="7">
        <v>41711</v>
      </c>
      <c r="H874" s="7" t="str">
        <f t="shared" si="152"/>
        <v>03-2014</v>
      </c>
      <c r="I874" s="7" t="str">
        <f t="shared" ca="1" si="145"/>
        <v>GIOA: Augie March-Fed Funds Rate-03-2014</v>
      </c>
      <c r="J874" s="4" t="str">
        <f t="shared" ca="1" si="153"/>
        <v>Fed Funds Rate-Augie March:03-2014</v>
      </c>
      <c r="K874" t="s">
        <v>280</v>
      </c>
      <c r="BQ874">
        <v>0</v>
      </c>
      <c r="BS874">
        <v>0</v>
      </c>
      <c r="BU874">
        <v>0</v>
      </c>
      <c r="BW874">
        <v>5.0000000000000001E-3</v>
      </c>
    </row>
    <row r="875" spans="1:75" x14ac:dyDescent="0.55000000000000004">
      <c r="A875" s="4" t="str">
        <f t="shared" ca="1" si="144"/>
        <v>Indiana Jones</v>
      </c>
      <c r="B875" s="4" t="str">
        <f t="shared" si="150"/>
        <v>Monterey County, CA</v>
      </c>
      <c r="C875" s="4" t="s">
        <v>92</v>
      </c>
      <c r="D875" s="4" t="s">
        <v>87</v>
      </c>
      <c r="E875" s="4" t="str">
        <f>IF(COUNTIF($E$2:E874,"Begin: " &amp; C875 &amp; "-" &amp; D875 &amp; "-" &amp; H875)=0,"Begin: " &amp; C875 &amp; "-" &amp; D875 &amp; "-" &amp; H875,IF((C875 &amp; "-" &amp; D875 &amp; "-" &amp; H875)&lt;&gt;(C876 &amp; "-" &amp; D876 &amp; "-" &amp; H876),"End: " &amp; C875 &amp; "-" &amp; D875 &amp; "-" &amp; H875,""))</f>
        <v/>
      </c>
      <c r="F875" s="4" t="str">
        <f t="shared" si="151"/>
        <v>GIOA-Fed Funds Rate-03-2014</v>
      </c>
      <c r="G875" s="7">
        <v>41711</v>
      </c>
      <c r="H875" s="7" t="str">
        <f t="shared" si="152"/>
        <v>03-2014</v>
      </c>
      <c r="I875" s="7" t="str">
        <f t="shared" ca="1" si="145"/>
        <v>GIOA: Indiana Jones-Fed Funds Rate-03-2014</v>
      </c>
      <c r="J875" s="4" t="str">
        <f t="shared" ca="1" si="153"/>
        <v>Fed Funds Rate-Indiana Jones:03-2014</v>
      </c>
      <c r="K875" t="s">
        <v>281</v>
      </c>
      <c r="BQ875">
        <v>2.5000000000000001E-3</v>
      </c>
      <c r="BS875">
        <v>2.5000000000000001E-3</v>
      </c>
      <c r="BU875">
        <v>5.0000000000000001E-3</v>
      </c>
      <c r="BW875">
        <v>5.0000000000000001E-3</v>
      </c>
    </row>
    <row r="876" spans="1:75" x14ac:dyDescent="0.55000000000000004">
      <c r="A876" s="4" t="str">
        <f t="shared" ca="1" si="144"/>
        <v>Ellen Ripley</v>
      </c>
      <c r="B876" s="4" t="str">
        <f t="shared" si="150"/>
        <v>Douglas County, Colorado</v>
      </c>
      <c r="C876" s="4" t="s">
        <v>92</v>
      </c>
      <c r="D876" s="4" t="s">
        <v>87</v>
      </c>
      <c r="E876" s="4" t="str">
        <f>IF(COUNTIF($E$2:E875,"Begin: " &amp; C876 &amp; "-" &amp; D876 &amp; "-" &amp; H876)=0,"Begin: " &amp; C876 &amp; "-" &amp; D876 &amp; "-" &amp; H876,IF((C876 &amp; "-" &amp; D876 &amp; "-" &amp; H876)&lt;&gt;(C877 &amp; "-" &amp; D877 &amp; "-" &amp; H877),"End: " &amp; C876 &amp; "-" &amp; D876 &amp; "-" &amp; H876,""))</f>
        <v/>
      </c>
      <c r="F876" s="4" t="str">
        <f t="shared" si="151"/>
        <v>GIOA-Fed Funds Rate-03-2014</v>
      </c>
      <c r="G876" s="7">
        <v>41711</v>
      </c>
      <c r="H876" s="7" t="str">
        <f t="shared" si="152"/>
        <v>03-2014</v>
      </c>
      <c r="I876" s="7" t="str">
        <f t="shared" ca="1" si="145"/>
        <v>GIOA: Ellen Ripley-Fed Funds Rate-03-2014</v>
      </c>
      <c r="J876" s="4" t="str">
        <f t="shared" ca="1" si="153"/>
        <v>Fed Funds Rate-Ellen Ripley:03-2014</v>
      </c>
      <c r="K876" t="s">
        <v>282</v>
      </c>
      <c r="BQ876">
        <v>1E-3</v>
      </c>
      <c r="BS876">
        <v>1E-3</v>
      </c>
      <c r="BU876">
        <v>2.2000000000000001E-3</v>
      </c>
      <c r="BW876">
        <v>8.0000000000000002E-3</v>
      </c>
    </row>
    <row r="877" spans="1:75" x14ac:dyDescent="0.55000000000000004">
      <c r="A877" s="4" t="str">
        <f t="shared" ca="1" si="144"/>
        <v>Jimmy "Popeye" Doyle</v>
      </c>
      <c r="B877" s="4" t="str">
        <f t="shared" si="150"/>
        <v>Sacramento County, CA</v>
      </c>
      <c r="C877" s="4" t="s">
        <v>92</v>
      </c>
      <c r="D877" s="4" t="s">
        <v>87</v>
      </c>
      <c r="E877" s="4" t="str">
        <f>IF(COUNTIF($E$2:E876,"Begin: " &amp; C877 &amp; "-" &amp; D877 &amp; "-" &amp; H877)=0,"Begin: " &amp; C877 &amp; "-" &amp; D877 &amp; "-" &amp; H877,IF((C877 &amp; "-" &amp; D877 &amp; "-" &amp; H877)&lt;&gt;(C878 &amp; "-" &amp; D878 &amp; "-" &amp; H878),"End: " &amp; C877 &amp; "-" &amp; D877 &amp; "-" &amp; H877,""))</f>
        <v/>
      </c>
      <c r="F877" s="4" t="str">
        <f t="shared" si="151"/>
        <v>GIOA-Fed Funds Rate-03-2014</v>
      </c>
      <c r="G877" s="7">
        <v>41711</v>
      </c>
      <c r="H877" s="7" t="str">
        <f t="shared" si="152"/>
        <v>03-2014</v>
      </c>
      <c r="I877" s="7" t="str">
        <f t="shared" ca="1" si="145"/>
        <v>GIOA: Jimmy "Popeye" Doyle-Fed Funds Rate-03-2014</v>
      </c>
      <c r="J877" s="4" t="str">
        <f t="shared" ca="1" si="153"/>
        <v>Fed Funds Rate-Jimmy "Popeye" Doyle:03-2014</v>
      </c>
      <c r="K877" t="s">
        <v>283</v>
      </c>
      <c r="BQ877">
        <v>5.0000000000000001E-3</v>
      </c>
      <c r="BS877">
        <v>0.01</v>
      </c>
      <c r="BU877">
        <v>1.4999999999999999E-2</v>
      </c>
      <c r="BW877">
        <v>0.02</v>
      </c>
    </row>
    <row r="878" spans="1:75" x14ac:dyDescent="0.55000000000000004">
      <c r="A878" s="4" t="str">
        <f t="shared" ca="1" si="144"/>
        <v>George Bailey</v>
      </c>
      <c r="B878" s="4" t="str">
        <f t="shared" si="150"/>
        <v>City of Glendale, CA</v>
      </c>
      <c r="C878" s="4" t="s">
        <v>92</v>
      </c>
      <c r="D878" s="4" t="s">
        <v>87</v>
      </c>
      <c r="E878" s="4" t="str">
        <f>IF(COUNTIF($E$2:E877,"Begin: " &amp; C878 &amp; "-" &amp; D878 &amp; "-" &amp; H878)=0,"Begin: " &amp; C878 &amp; "-" &amp; D878 &amp; "-" &amp; H878,IF((C878 &amp; "-" &amp; D878 &amp; "-" &amp; H878)&lt;&gt;(C879 &amp; "-" &amp; D879 &amp; "-" &amp; H879),"End: " &amp; C878 &amp; "-" &amp; D878 &amp; "-" &amp; H878,""))</f>
        <v/>
      </c>
      <c r="F878" s="4" t="str">
        <f t="shared" si="151"/>
        <v>GIOA-Fed Funds Rate-03-2014</v>
      </c>
      <c r="G878" s="7">
        <v>41711</v>
      </c>
      <c r="H878" s="7" t="str">
        <f t="shared" si="152"/>
        <v>03-2014</v>
      </c>
      <c r="I878" s="7" t="str">
        <f t="shared" ca="1" si="145"/>
        <v>GIOA: George Bailey-Fed Funds Rate-03-2014</v>
      </c>
      <c r="J878" s="4" t="str">
        <f t="shared" ca="1" si="153"/>
        <v>Fed Funds Rate-George Bailey:03-2014</v>
      </c>
      <c r="K878" t="s">
        <v>284</v>
      </c>
      <c r="BQ878">
        <v>2.5000000000000001E-3</v>
      </c>
      <c r="BS878">
        <v>2.5000000000000001E-3</v>
      </c>
      <c r="BU878">
        <v>5.0000000000000001E-3</v>
      </c>
      <c r="BW878">
        <v>5.0000000000000001E-3</v>
      </c>
    </row>
    <row r="879" spans="1:75" x14ac:dyDescent="0.55000000000000004">
      <c r="A879" s="4" t="str">
        <f t="shared" ca="1" si="144"/>
        <v>Frank Serpico</v>
      </c>
      <c r="B879" s="4" t="str">
        <f t="shared" si="150"/>
        <v>Santa Fe County, NM</v>
      </c>
      <c r="C879" s="4" t="s">
        <v>92</v>
      </c>
      <c r="D879" s="4" t="s">
        <v>87</v>
      </c>
      <c r="E879" s="4" t="str">
        <f>IF(COUNTIF($E$2:E878,"Begin: " &amp; C879 &amp; "-" &amp; D879 &amp; "-" &amp; H879)=0,"Begin: " &amp; C879 &amp; "-" &amp; D879 &amp; "-" &amp; H879,IF((C879 &amp; "-" &amp; D879 &amp; "-" &amp; H879)&lt;&gt;(C880 &amp; "-" &amp; D880 &amp; "-" &amp; H880),"End: " &amp; C879 &amp; "-" &amp; D879 &amp; "-" &amp; H879,""))</f>
        <v/>
      </c>
      <c r="F879" s="4" t="str">
        <f t="shared" si="151"/>
        <v>GIOA-Fed Funds Rate-03-2014</v>
      </c>
      <c r="G879" s="7">
        <v>41711</v>
      </c>
      <c r="H879" s="7" t="str">
        <f t="shared" si="152"/>
        <v>03-2014</v>
      </c>
      <c r="I879" s="7" t="str">
        <f t="shared" ca="1" si="145"/>
        <v>GIOA: Frank Serpico-Fed Funds Rate-03-2014</v>
      </c>
      <c r="J879" s="4" t="str">
        <f t="shared" ca="1" si="153"/>
        <v>Fed Funds Rate-Frank Serpico:03-2014</v>
      </c>
      <c r="K879" t="s">
        <v>285</v>
      </c>
      <c r="BQ879">
        <v>2.3E-3</v>
      </c>
      <c r="BS879">
        <v>2.8000000000000004E-3</v>
      </c>
      <c r="BU879">
        <v>3.2000000000000002E-3</v>
      </c>
      <c r="BW879">
        <v>3.8E-3</v>
      </c>
    </row>
    <row r="880" spans="1:75" x14ac:dyDescent="0.55000000000000004">
      <c r="A880" s="4" t="str">
        <f t="shared" ca="1" si="144"/>
        <v>Alex Portnoy</v>
      </c>
      <c r="B880" s="4" t="str">
        <f t="shared" si="150"/>
        <v>State of Montana Treasurer's Officce</v>
      </c>
      <c r="C880" s="4" t="s">
        <v>92</v>
      </c>
      <c r="D880" s="4" t="s">
        <v>87</v>
      </c>
      <c r="E880" s="4" t="str">
        <f>IF(COUNTIF($E$2:E879,"Begin: " &amp; C880 &amp; "-" &amp; D880 &amp; "-" &amp; H880)=0,"Begin: " &amp; C880 &amp; "-" &amp; D880 &amp; "-" &amp; H880,IF((C880 &amp; "-" &amp; D880 &amp; "-" &amp; H880)&lt;&gt;(C881 &amp; "-" &amp; D881 &amp; "-" &amp; H881),"End: " &amp; C880 &amp; "-" &amp; D880 &amp; "-" &amp; H880,""))</f>
        <v/>
      </c>
      <c r="F880" s="4" t="str">
        <f t="shared" si="151"/>
        <v>GIOA-Fed Funds Rate-03-2014</v>
      </c>
      <c r="G880" s="7">
        <v>41711</v>
      </c>
      <c r="H880" s="7" t="str">
        <f t="shared" si="152"/>
        <v>03-2014</v>
      </c>
      <c r="I880" s="7" t="str">
        <f t="shared" ca="1" si="145"/>
        <v>GIOA: Alex Portnoy-Fed Funds Rate-03-2014</v>
      </c>
      <c r="J880" s="4" t="str">
        <f t="shared" ca="1" si="153"/>
        <v>Fed Funds Rate-Alex Portnoy:03-2014</v>
      </c>
      <c r="K880" t="s">
        <v>286</v>
      </c>
      <c r="BQ880">
        <v>0</v>
      </c>
      <c r="BS880">
        <v>0</v>
      </c>
      <c r="BU880">
        <v>0</v>
      </c>
      <c r="BW880">
        <v>2.5000000000000001E-3</v>
      </c>
    </row>
    <row r="881" spans="1:75" x14ac:dyDescent="0.55000000000000004">
      <c r="A881" s="4" t="str">
        <f t="shared" ca="1" si="144"/>
        <v>Batman</v>
      </c>
      <c r="B881" s="4" t="str">
        <f t="shared" si="150"/>
        <v>Santa Fe County, NM</v>
      </c>
      <c r="C881" s="4" t="s">
        <v>92</v>
      </c>
      <c r="D881" s="4" t="s">
        <v>87</v>
      </c>
      <c r="E881" s="4" t="str">
        <f>IF(COUNTIF($E$2:E880,"Begin: " &amp; C881 &amp; "-" &amp; D881 &amp; "-" &amp; H881)=0,"Begin: " &amp; C881 &amp; "-" &amp; D881 &amp; "-" &amp; H881,IF((C881 &amp; "-" &amp; D881 &amp; "-" &amp; H881)&lt;&gt;(C882 &amp; "-" &amp; D882 &amp; "-" &amp; H882),"End: " &amp; C881 &amp; "-" &amp; D881 &amp; "-" &amp; H881,""))</f>
        <v/>
      </c>
      <c r="F881" s="4" t="str">
        <f t="shared" si="151"/>
        <v>GIOA-Fed Funds Rate-03-2014</v>
      </c>
      <c r="G881" s="7">
        <v>41711</v>
      </c>
      <c r="H881" s="7" t="str">
        <f t="shared" si="152"/>
        <v>03-2014</v>
      </c>
      <c r="I881" s="7" t="str">
        <f t="shared" ca="1" si="145"/>
        <v>GIOA: Batman-Fed Funds Rate-03-2014</v>
      </c>
      <c r="J881" s="4" t="str">
        <f t="shared" ca="1" si="153"/>
        <v>Fed Funds Rate-Batman:03-2014</v>
      </c>
      <c r="K881" t="s">
        <v>287</v>
      </c>
      <c r="BQ881">
        <v>2.3E-3</v>
      </c>
      <c r="BS881">
        <v>2.8000000000000004E-3</v>
      </c>
      <c r="BU881">
        <v>3.0999999999999999E-3</v>
      </c>
      <c r="BW881">
        <v>3.0000000000000001E-3</v>
      </c>
    </row>
    <row r="882" spans="1:75" x14ac:dyDescent="0.55000000000000004">
      <c r="A882" s="4" t="str">
        <f t="shared" ca="1" si="144"/>
        <v>Stephen Maturin</v>
      </c>
      <c r="B882" s="4" t="str">
        <f t="shared" si="150"/>
        <v>City of Saint Paul, MN</v>
      </c>
      <c r="C882" s="4" t="s">
        <v>92</v>
      </c>
      <c r="D882" s="4" t="s">
        <v>87</v>
      </c>
      <c r="E882" s="4" t="str">
        <f>IF(COUNTIF($E$2:E881,"Begin: " &amp; C882 &amp; "-" &amp; D882 &amp; "-" &amp; H882)=0,"Begin: " &amp; C882 &amp; "-" &amp; D882 &amp; "-" &amp; H882,IF((C882 &amp; "-" &amp; D882 &amp; "-" &amp; H882)&lt;&gt;(C883 &amp; "-" &amp; D883 &amp; "-" &amp; H883),"End: " &amp; C882 &amp; "-" &amp; D882 &amp; "-" &amp; H882,""))</f>
        <v/>
      </c>
      <c r="F882" s="4" t="str">
        <f t="shared" si="151"/>
        <v>GIOA-Fed Funds Rate-03-2014</v>
      </c>
      <c r="G882" s="7">
        <v>41711</v>
      </c>
      <c r="H882" s="7" t="str">
        <f t="shared" si="152"/>
        <v>03-2014</v>
      </c>
      <c r="I882" s="7" t="str">
        <f t="shared" ca="1" si="145"/>
        <v>GIOA: Stephen Maturin-Fed Funds Rate-03-2014</v>
      </c>
      <c r="J882" s="4" t="str">
        <f t="shared" ca="1" si="153"/>
        <v>Fed Funds Rate-Stephen Maturin:03-2014</v>
      </c>
      <c r="K882" t="s">
        <v>288</v>
      </c>
      <c r="BQ882">
        <v>2.5000000000000001E-3</v>
      </c>
      <c r="BS882">
        <v>2.5000000000000001E-3</v>
      </c>
      <c r="BU882">
        <v>2.5000000000000001E-3</v>
      </c>
      <c r="BW882">
        <v>5.0000000000000001E-3</v>
      </c>
    </row>
    <row r="883" spans="1:75" x14ac:dyDescent="0.55000000000000004">
      <c r="A883" s="4" t="str">
        <f t="shared" ca="1" si="144"/>
        <v>Regan MacNeil</v>
      </c>
      <c r="B883" s="4" t="str">
        <f t="shared" si="150"/>
        <v>City of Bloomington, MN</v>
      </c>
      <c r="C883" s="4" t="s">
        <v>92</v>
      </c>
      <c r="D883" s="4" t="s">
        <v>87</v>
      </c>
      <c r="E883" s="4" t="str">
        <f>IF(COUNTIF($E$2:E882,"Begin: " &amp; C883 &amp; "-" &amp; D883 &amp; "-" &amp; H883)=0,"Begin: " &amp; C883 &amp; "-" &amp; D883 &amp; "-" &amp; H883,IF((C883 &amp; "-" &amp; D883 &amp; "-" &amp; H883)&lt;&gt;(C884 &amp; "-" &amp; D884 &amp; "-" &amp; H884),"End: " &amp; C883 &amp; "-" &amp; D883 &amp; "-" &amp; H883,""))</f>
        <v/>
      </c>
      <c r="F883" s="4" t="str">
        <f t="shared" si="151"/>
        <v>GIOA-Fed Funds Rate-03-2014</v>
      </c>
      <c r="G883" s="7">
        <v>41711</v>
      </c>
      <c r="H883" s="7" t="str">
        <f t="shared" si="152"/>
        <v>03-2014</v>
      </c>
      <c r="I883" s="7" t="str">
        <f t="shared" ca="1" si="145"/>
        <v>GIOA: Regan MacNeil-Fed Funds Rate-03-2014</v>
      </c>
      <c r="J883" s="4" t="str">
        <f t="shared" ca="1" si="153"/>
        <v>Fed Funds Rate-Regan MacNeil:03-2014</v>
      </c>
      <c r="K883" t="s">
        <v>289</v>
      </c>
      <c r="BQ883">
        <v>2.5000000000000001E-3</v>
      </c>
      <c r="BS883">
        <v>2.5000000000000001E-3</v>
      </c>
      <c r="BU883">
        <v>2.5000000000000001E-3</v>
      </c>
      <c r="BW883">
        <v>5.0000000000000001E-3</v>
      </c>
    </row>
    <row r="884" spans="1:75" x14ac:dyDescent="0.55000000000000004">
      <c r="A884" s="4" t="str">
        <f t="shared" ca="1" si="144"/>
        <v>Cody Jarrett</v>
      </c>
      <c r="B884" s="4" t="str">
        <f t="shared" si="150"/>
        <v>State of New Mexico</v>
      </c>
      <c r="C884" s="4" t="s">
        <v>92</v>
      </c>
      <c r="D884" s="4" t="s">
        <v>87</v>
      </c>
      <c r="E884" s="4" t="str">
        <f>IF(COUNTIF($E$2:E883,"Begin: " &amp; C884 &amp; "-" &amp; D884 &amp; "-" &amp; H884)=0,"Begin: " &amp; C884 &amp; "-" &amp; D884 &amp; "-" &amp; H884,IF((C884 &amp; "-" &amp; D884 &amp; "-" &amp; H884)&lt;&gt;(C885 &amp; "-" &amp; D885 &amp; "-" &amp; H885),"End: " &amp; C884 &amp; "-" &amp; D884 &amp; "-" &amp; H884,""))</f>
        <v/>
      </c>
      <c r="F884" s="4" t="str">
        <f t="shared" si="151"/>
        <v>GIOA-Fed Funds Rate-03-2014</v>
      </c>
      <c r="G884" s="7">
        <v>41711</v>
      </c>
      <c r="H884" s="7" t="str">
        <f t="shared" si="152"/>
        <v>03-2014</v>
      </c>
      <c r="I884" s="7" t="str">
        <f t="shared" ca="1" si="145"/>
        <v>GIOA: Cody Jarrett-Fed Funds Rate-03-2014</v>
      </c>
      <c r="J884" s="4" t="str">
        <f t="shared" ca="1" si="153"/>
        <v>Fed Funds Rate-Cody Jarrett:03-2014</v>
      </c>
      <c r="K884" t="s">
        <v>290</v>
      </c>
      <c r="BQ884">
        <v>1E-3</v>
      </c>
      <c r="BS884">
        <v>1E-3</v>
      </c>
      <c r="BU884">
        <v>2E-3</v>
      </c>
      <c r="BW884">
        <v>3.0000000000000001E-3</v>
      </c>
    </row>
    <row r="885" spans="1:75" x14ac:dyDescent="0.55000000000000004">
      <c r="A885" s="4" t="str">
        <f t="shared" ca="1" si="144"/>
        <v>Eeyore</v>
      </c>
      <c r="B885" s="4" t="str">
        <f t="shared" si="150"/>
        <v>City of San Diego, CA</v>
      </c>
      <c r="C885" s="4" t="s">
        <v>92</v>
      </c>
      <c r="D885" s="4" t="s">
        <v>87</v>
      </c>
      <c r="E885" s="4" t="str">
        <f>IF(COUNTIF($E$2:E884,"Begin: " &amp; C885 &amp; "-" &amp; D885 &amp; "-" &amp; H885)=0,"Begin: " &amp; C885 &amp; "-" &amp; D885 &amp; "-" &amp; H885,IF((C885 &amp; "-" &amp; D885 &amp; "-" &amp; H885)&lt;&gt;(C886 &amp; "-" &amp; D886 &amp; "-" &amp; H886),"End: " &amp; C885 &amp; "-" &amp; D885 &amp; "-" &amp; H885,""))</f>
        <v/>
      </c>
      <c r="F885" s="4" t="str">
        <f t="shared" si="151"/>
        <v>GIOA-Fed Funds Rate-03-2014</v>
      </c>
      <c r="G885" s="7">
        <v>41711</v>
      </c>
      <c r="H885" s="7" t="str">
        <f t="shared" si="152"/>
        <v>03-2014</v>
      </c>
      <c r="I885" s="7" t="str">
        <f t="shared" ca="1" si="145"/>
        <v>GIOA: Eeyore-Fed Funds Rate-03-2014</v>
      </c>
      <c r="J885" s="4" t="str">
        <f t="shared" ca="1" si="153"/>
        <v>Fed Funds Rate-Eeyore:03-2014</v>
      </c>
      <c r="K885" t="s">
        <v>291</v>
      </c>
      <c r="BQ885">
        <v>0</v>
      </c>
      <c r="BS885">
        <v>0</v>
      </c>
      <c r="BU885">
        <v>0</v>
      </c>
      <c r="BW885">
        <v>0.01</v>
      </c>
    </row>
    <row r="886" spans="1:75" x14ac:dyDescent="0.55000000000000004">
      <c r="A886" s="4" t="str">
        <f t="shared" ca="1" si="144"/>
        <v>Nurse Ratched</v>
      </c>
      <c r="B886" s="4" t="str">
        <f t="shared" si="150"/>
        <v>State of New Mexico</v>
      </c>
      <c r="C886" s="4" t="s">
        <v>92</v>
      </c>
      <c r="D886" s="4" t="s">
        <v>87</v>
      </c>
      <c r="E886" s="4" t="str">
        <f>IF(COUNTIF($E$2:E885,"Begin: " &amp; C886 &amp; "-" &amp; D886 &amp; "-" &amp; H886)=0,"Begin: " &amp; C886 &amp; "-" &amp; D886 &amp; "-" &amp; H886,IF((C886 &amp; "-" &amp; D886 &amp; "-" &amp; H886)&lt;&gt;(C887 &amp; "-" &amp; D887 &amp; "-" &amp; H887),"End: " &amp; C886 &amp; "-" &amp; D886 &amp; "-" &amp; H886,""))</f>
        <v/>
      </c>
      <c r="F886" s="4" t="str">
        <f t="shared" si="151"/>
        <v>GIOA-Fed Funds Rate-03-2014</v>
      </c>
      <c r="G886" s="7">
        <v>41711</v>
      </c>
      <c r="H886" s="7" t="str">
        <f t="shared" si="152"/>
        <v>03-2014</v>
      </c>
      <c r="I886" s="7" t="str">
        <f t="shared" ca="1" si="145"/>
        <v>GIOA: Nurse Ratched-Fed Funds Rate-03-2014</v>
      </c>
      <c r="J886" s="4" t="str">
        <f t="shared" ca="1" si="153"/>
        <v>Fed Funds Rate-Nurse Ratched:03-2014</v>
      </c>
      <c r="K886" t="s">
        <v>292</v>
      </c>
      <c r="BQ886">
        <v>2.5000000000000001E-3</v>
      </c>
      <c r="BS886">
        <v>2.5000000000000001E-3</v>
      </c>
      <c r="BU886">
        <v>2.5000000000000001E-3</v>
      </c>
      <c r="BW886">
        <v>2.5000000000000001E-3</v>
      </c>
    </row>
    <row r="887" spans="1:75" x14ac:dyDescent="0.55000000000000004">
      <c r="A887" s="4" t="str">
        <f t="shared" ca="1" si="144"/>
        <v>Hana</v>
      </c>
      <c r="B887" s="4" t="str">
        <f t="shared" si="150"/>
        <v>Thurston County, WA</v>
      </c>
      <c r="C887" s="4" t="s">
        <v>92</v>
      </c>
      <c r="D887" s="4" t="s">
        <v>87</v>
      </c>
      <c r="E887" s="4" t="str">
        <f>IF(COUNTIF($E$2:E886,"Begin: " &amp; C887 &amp; "-" &amp; D887 &amp; "-" &amp; H887)=0,"Begin: " &amp; C887 &amp; "-" &amp; D887 &amp; "-" &amp; H887,IF((C887 &amp; "-" &amp; D887 &amp; "-" &amp; H887)&lt;&gt;(C888 &amp; "-" &amp; D888 &amp; "-" &amp; H888),"End: " &amp; C887 &amp; "-" &amp; D887 &amp; "-" &amp; H887,""))</f>
        <v/>
      </c>
      <c r="F887" s="4" t="str">
        <f t="shared" si="151"/>
        <v>GIOA-Fed Funds Rate-03-2014</v>
      </c>
      <c r="G887" s="7">
        <v>41711</v>
      </c>
      <c r="H887" s="7" t="str">
        <f t="shared" si="152"/>
        <v>03-2014</v>
      </c>
      <c r="I887" s="7" t="str">
        <f t="shared" ca="1" si="145"/>
        <v>GIOA: Hana-Fed Funds Rate-03-2014</v>
      </c>
      <c r="J887" s="4" t="str">
        <f t="shared" ca="1" si="153"/>
        <v>Fed Funds Rate-Hana:03-2014</v>
      </c>
      <c r="K887" t="s">
        <v>293</v>
      </c>
      <c r="BQ887">
        <v>2.5000000000000001E-3</v>
      </c>
      <c r="BS887">
        <v>2.5000000000000001E-3</v>
      </c>
      <c r="BU887">
        <v>5.0000000000000001E-3</v>
      </c>
      <c r="BW887">
        <v>5.0000000000000001E-3</v>
      </c>
    </row>
    <row r="888" spans="1:75" x14ac:dyDescent="0.55000000000000004">
      <c r="A888" s="4" t="str">
        <f t="shared" ca="1" si="144"/>
        <v>Morpheus</v>
      </c>
      <c r="B888" s="4" t="str">
        <f t="shared" si="150"/>
        <v>City of Santa Monica, CA</v>
      </c>
      <c r="C888" s="4" t="s">
        <v>92</v>
      </c>
      <c r="D888" s="4" t="s">
        <v>87</v>
      </c>
      <c r="E888" s="4" t="str">
        <f>IF(COUNTIF($E$2:E887,"Begin: " &amp; C888 &amp; "-" &amp; D888 &amp; "-" &amp; H888)=0,"Begin: " &amp; C888 &amp; "-" &amp; D888 &amp; "-" &amp; H888,IF((C888 &amp; "-" &amp; D888 &amp; "-" &amp; H888)&lt;&gt;(C889 &amp; "-" &amp; D889 &amp; "-" &amp; H889),"End: " &amp; C888 &amp; "-" &amp; D888 &amp; "-" &amp; H888,""))</f>
        <v/>
      </c>
      <c r="F888" s="4" t="str">
        <f t="shared" si="151"/>
        <v>GIOA-Fed Funds Rate-03-2014</v>
      </c>
      <c r="G888" s="7">
        <v>41711</v>
      </c>
      <c r="H888" s="7" t="str">
        <f t="shared" si="152"/>
        <v>03-2014</v>
      </c>
      <c r="I888" s="7" t="str">
        <f t="shared" ca="1" si="145"/>
        <v>GIOA: Morpheus-Fed Funds Rate-03-2014</v>
      </c>
      <c r="J888" s="4" t="str">
        <f t="shared" ca="1" si="153"/>
        <v>Fed Funds Rate-Morpheus:03-2014</v>
      </c>
      <c r="K888" t="s">
        <v>294</v>
      </c>
      <c r="BQ888">
        <v>2.5000000000000001E-3</v>
      </c>
      <c r="BS888">
        <v>2.5000000000000001E-3</v>
      </c>
      <c r="BU888">
        <v>5.0000000000000001E-3</v>
      </c>
      <c r="BW888">
        <v>0.01</v>
      </c>
    </row>
    <row r="889" spans="1:75" x14ac:dyDescent="0.55000000000000004">
      <c r="A889" s="4" t="str">
        <f t="shared" ca="1" si="144"/>
        <v>Hazel Motes</v>
      </c>
      <c r="B889" s="4" t="str">
        <f t="shared" si="150"/>
        <v>Unknown</v>
      </c>
      <c r="C889" s="4" t="s">
        <v>92</v>
      </c>
      <c r="D889" s="4" t="s">
        <v>87</v>
      </c>
      <c r="E889" s="4" t="str">
        <f>IF(COUNTIF($E$2:E888,"Begin: " &amp; C889 &amp; "-" &amp; D889 &amp; "-" &amp; H889)=0,"Begin: " &amp; C889 &amp; "-" &amp; D889 &amp; "-" &amp; H889,IF((C889 &amp; "-" &amp; D889 &amp; "-" &amp; H889)&lt;&gt;(C890 &amp; "-" &amp; D890 &amp; "-" &amp; H890),"End: " &amp; C889 &amp; "-" &amp; D889 &amp; "-" &amp; H889,""))</f>
        <v/>
      </c>
      <c r="F889" s="4" t="str">
        <f t="shared" si="151"/>
        <v>GIOA-Fed Funds Rate-03-2014</v>
      </c>
      <c r="G889" s="7">
        <v>41711</v>
      </c>
      <c r="H889" s="7" t="str">
        <f t="shared" si="152"/>
        <v>03-2014</v>
      </c>
      <c r="I889" s="7" t="str">
        <f t="shared" ca="1" si="145"/>
        <v>GIOA: Hazel Motes-Fed Funds Rate-03-2014</v>
      </c>
      <c r="J889" s="4" t="str">
        <f t="shared" ca="1" si="153"/>
        <v>Fed Funds Rate-Hazel Motes:03-2014</v>
      </c>
      <c r="K889" t="s">
        <v>295</v>
      </c>
      <c r="BQ889">
        <v>0</v>
      </c>
      <c r="BS889">
        <v>0</v>
      </c>
      <c r="BU889">
        <v>5.0000000000000001E-3</v>
      </c>
      <c r="BW889">
        <v>5.0000000000000001E-3</v>
      </c>
    </row>
    <row r="890" spans="1:75" x14ac:dyDescent="0.55000000000000004">
      <c r="A890" s="4" t="str">
        <f t="shared" ca="1" si="144"/>
        <v>Atticus Finch</v>
      </c>
      <c r="B890" s="4" t="str">
        <f t="shared" si="150"/>
        <v>Humboldt County, CA</v>
      </c>
      <c r="C890" s="4" t="s">
        <v>92</v>
      </c>
      <c r="D890" s="4" t="s">
        <v>87</v>
      </c>
      <c r="E890" s="4" t="str">
        <f>IF(COUNTIF($E$2:E889,"Begin: " &amp; C890 &amp; "-" &amp; D890 &amp; "-" &amp; H890)=0,"Begin: " &amp; C890 &amp; "-" &amp; D890 &amp; "-" &amp; H890,IF((C890 &amp; "-" &amp; D890 &amp; "-" &amp; H890)&lt;&gt;(C891 &amp; "-" &amp; D891 &amp; "-" &amp; H891),"End: " &amp; C890 &amp; "-" &amp; D890 &amp; "-" &amp; H890,""))</f>
        <v/>
      </c>
      <c r="F890" s="4" t="str">
        <f t="shared" si="151"/>
        <v>GIOA-Fed Funds Rate-03-2014</v>
      </c>
      <c r="G890" s="7">
        <v>41711</v>
      </c>
      <c r="H890" s="7" t="str">
        <f t="shared" si="152"/>
        <v>03-2014</v>
      </c>
      <c r="I890" s="7" t="str">
        <f t="shared" ca="1" si="145"/>
        <v>GIOA: Atticus Finch-Fed Funds Rate-03-2014</v>
      </c>
      <c r="J890" s="4" t="str">
        <f t="shared" ca="1" si="153"/>
        <v>Fed Funds Rate-Atticus Finch:03-2014</v>
      </c>
      <c r="K890" t="s">
        <v>296</v>
      </c>
      <c r="BQ890">
        <v>0</v>
      </c>
      <c r="BS890">
        <v>0</v>
      </c>
      <c r="BU890">
        <v>0</v>
      </c>
      <c r="BW890">
        <v>5.0000000000000001E-3</v>
      </c>
    </row>
    <row r="891" spans="1:75" x14ac:dyDescent="0.55000000000000004">
      <c r="A891" s="4" t="str">
        <f t="shared" ca="1" si="144"/>
        <v>Philip Marlowe</v>
      </c>
      <c r="B891" s="4" t="str">
        <f t="shared" si="150"/>
        <v>Dallas ISD</v>
      </c>
      <c r="C891" s="4" t="s">
        <v>92</v>
      </c>
      <c r="D891" s="4" t="s">
        <v>87</v>
      </c>
      <c r="E891" s="4" t="str">
        <f>IF(COUNTIF($E$2:E890,"Begin: " &amp; C891 &amp; "-" &amp; D891 &amp; "-" &amp; H891)=0,"Begin: " &amp; C891 &amp; "-" &amp; D891 &amp; "-" &amp; H891,IF((C891 &amp; "-" &amp; D891 &amp; "-" &amp; H891)&lt;&gt;(C892 &amp; "-" &amp; D892 &amp; "-" &amp; H892),"End: " &amp; C891 &amp; "-" &amp; D891 &amp; "-" &amp; H891,""))</f>
        <v/>
      </c>
      <c r="F891" s="4" t="str">
        <f t="shared" si="151"/>
        <v>GIOA-Fed Funds Rate-03-2014</v>
      </c>
      <c r="G891" s="7">
        <v>41711</v>
      </c>
      <c r="H891" s="7" t="str">
        <f t="shared" si="152"/>
        <v>03-2014</v>
      </c>
      <c r="I891" s="7" t="str">
        <f t="shared" ca="1" si="145"/>
        <v>GIOA: Philip Marlowe-Fed Funds Rate-03-2014</v>
      </c>
      <c r="J891" s="4" t="str">
        <f t="shared" ca="1" si="153"/>
        <v>Fed Funds Rate-Philip Marlowe:03-2014</v>
      </c>
      <c r="K891" t="s">
        <v>297</v>
      </c>
      <c r="BQ891">
        <v>2.5000000000000001E-3</v>
      </c>
      <c r="BS891">
        <v>3.0000000000000001E-3</v>
      </c>
      <c r="BU891">
        <v>3.5000000000000001E-3</v>
      </c>
      <c r="BW891">
        <v>5.0000000000000001E-3</v>
      </c>
    </row>
    <row r="892" spans="1:75" x14ac:dyDescent="0.55000000000000004">
      <c r="A892" s="4" t="str">
        <f t="shared" ca="1" si="144"/>
        <v>Luke Skywalker</v>
      </c>
      <c r="B892" s="4" t="str">
        <f t="shared" si="150"/>
        <v>Chicago Metropolitan Water Reclamation</v>
      </c>
      <c r="C892" s="4" t="s">
        <v>92</v>
      </c>
      <c r="D892" s="4" t="s">
        <v>87</v>
      </c>
      <c r="E892" s="4" t="str">
        <f>IF(COUNTIF($E$2:E891,"Begin: " &amp; C892 &amp; "-" &amp; D892 &amp; "-" &amp; H892)=0,"Begin: " &amp; C892 &amp; "-" &amp; D892 &amp; "-" &amp; H892,IF((C892 &amp; "-" &amp; D892 &amp; "-" &amp; H892)&lt;&gt;(C893 &amp; "-" &amp; D893 &amp; "-" &amp; H893),"End: " &amp; C892 &amp; "-" &amp; D892 &amp; "-" &amp; H892,""))</f>
        <v/>
      </c>
      <c r="F892" s="4" t="str">
        <f t="shared" si="151"/>
        <v>GIOA-Fed Funds Rate-03-2014</v>
      </c>
      <c r="G892" s="7">
        <v>41711</v>
      </c>
      <c r="H892" s="7" t="str">
        <f t="shared" si="152"/>
        <v>03-2014</v>
      </c>
      <c r="I892" s="7" t="str">
        <f t="shared" ca="1" si="145"/>
        <v>GIOA: Luke Skywalker-Fed Funds Rate-03-2014</v>
      </c>
      <c r="J892" s="4" t="str">
        <f t="shared" ca="1" si="153"/>
        <v>Fed Funds Rate-Luke Skywalker:03-2014</v>
      </c>
      <c r="K892" t="s">
        <v>298</v>
      </c>
      <c r="BQ892">
        <v>2.5000000000000001E-3</v>
      </c>
      <c r="BS892">
        <v>2.8E-3</v>
      </c>
      <c r="BU892">
        <v>4.0000000000000001E-3</v>
      </c>
      <c r="BW892">
        <v>8.0000000000000002E-3</v>
      </c>
    </row>
    <row r="893" spans="1:75" x14ac:dyDescent="0.55000000000000004">
      <c r="A893" s="4" t="str">
        <f t="shared" ca="1" si="144"/>
        <v>Rocky Balboa</v>
      </c>
      <c r="B893" s="4" t="str">
        <f t="shared" si="150"/>
        <v>Idaho State Treasurer</v>
      </c>
      <c r="C893" s="4" t="s">
        <v>92</v>
      </c>
      <c r="D893" s="4" t="s">
        <v>87</v>
      </c>
      <c r="E893" s="4" t="str">
        <f>IF(COUNTIF($E$2:E892,"Begin: " &amp; C893 &amp; "-" &amp; D893 &amp; "-" &amp; H893)=0,"Begin: " &amp; C893 &amp; "-" &amp; D893 &amp; "-" &amp; H893,IF((C893 &amp; "-" &amp; D893 &amp; "-" &amp; H893)&lt;&gt;(C894 &amp; "-" &amp; D894 &amp; "-" &amp; H894),"End: " &amp; C893 &amp; "-" &amp; D893 &amp; "-" &amp; H893,""))</f>
        <v/>
      </c>
      <c r="F893" s="4" t="str">
        <f t="shared" si="151"/>
        <v>GIOA-Fed Funds Rate-03-2014</v>
      </c>
      <c r="G893" s="7">
        <v>41711</v>
      </c>
      <c r="H893" s="7" t="str">
        <f t="shared" si="152"/>
        <v>03-2014</v>
      </c>
      <c r="I893" s="7" t="str">
        <f t="shared" ca="1" si="145"/>
        <v>GIOA: Rocky Balboa-Fed Funds Rate-03-2014</v>
      </c>
      <c r="J893" s="4" t="str">
        <f t="shared" ca="1" si="153"/>
        <v>Fed Funds Rate-Rocky Balboa:03-2014</v>
      </c>
      <c r="K893" t="s">
        <v>299</v>
      </c>
      <c r="BQ893">
        <v>2.5000000000000001E-3</v>
      </c>
      <c r="BS893">
        <v>2.5000000000000001E-3</v>
      </c>
      <c r="BU893">
        <v>2.5000000000000001E-3</v>
      </c>
      <c r="BW893">
        <v>2.5000000000000001E-3</v>
      </c>
    </row>
    <row r="894" spans="1:75" x14ac:dyDescent="0.55000000000000004">
      <c r="A894" s="4" t="str">
        <f t="shared" ca="1" si="144"/>
        <v>Arthur Chipping</v>
      </c>
      <c r="B894" s="4" t="str">
        <f t="shared" si="150"/>
        <v>Cuyahoga County, OH</v>
      </c>
      <c r="C894" s="4" t="s">
        <v>92</v>
      </c>
      <c r="D894" s="4" t="s">
        <v>87</v>
      </c>
      <c r="E894" s="4" t="str">
        <f>IF(COUNTIF($E$2:E893,"Begin: " &amp; C894 &amp; "-" &amp; D894 &amp; "-" &amp; H894)=0,"Begin: " &amp; C894 &amp; "-" &amp; D894 &amp; "-" &amp; H894,IF((C894 &amp; "-" &amp; D894 &amp; "-" &amp; H894)&lt;&gt;(C895 &amp; "-" &amp; D895 &amp; "-" &amp; H895),"End: " &amp; C894 &amp; "-" &amp; D894 &amp; "-" &amp; H894,""))</f>
        <v/>
      </c>
      <c r="F894" s="4" t="str">
        <f t="shared" si="151"/>
        <v>GIOA-Fed Funds Rate-03-2014</v>
      </c>
      <c r="G894" s="7">
        <v>41711</v>
      </c>
      <c r="H894" s="7" t="str">
        <f t="shared" si="152"/>
        <v>03-2014</v>
      </c>
      <c r="I894" s="7" t="str">
        <f t="shared" ca="1" si="145"/>
        <v>GIOA: Arthur Chipping-Fed Funds Rate-03-2014</v>
      </c>
      <c r="J894" s="4" t="str">
        <f t="shared" ca="1" si="153"/>
        <v>Fed Funds Rate-Arthur Chipping:03-2014</v>
      </c>
      <c r="K894" t="s">
        <v>300</v>
      </c>
      <c r="BQ894">
        <v>2.5000000000000001E-3</v>
      </c>
      <c r="BS894">
        <v>2.5000000000000001E-3</v>
      </c>
      <c r="BU894">
        <v>2.5000000000000001E-3</v>
      </c>
      <c r="BW894">
        <v>7.4999999999999997E-3</v>
      </c>
    </row>
    <row r="895" spans="1:75" x14ac:dyDescent="0.55000000000000004">
      <c r="A895" s="4" t="str">
        <f t="shared" ca="1" si="144"/>
        <v>Charlie Marlow</v>
      </c>
      <c r="B895" s="4" t="str">
        <f t="shared" si="150"/>
        <v>Port of Everett</v>
      </c>
      <c r="C895" s="4" t="s">
        <v>92</v>
      </c>
      <c r="D895" s="4" t="s">
        <v>87</v>
      </c>
      <c r="E895" s="4" t="str">
        <f>IF(COUNTIF($E$2:E894,"Begin: " &amp; C895 &amp; "-" &amp; D895 &amp; "-" &amp; H895)=0,"Begin: " &amp; C895 &amp; "-" &amp; D895 &amp; "-" &amp; H895,IF((C895 &amp; "-" &amp; D895 &amp; "-" &amp; H895)&lt;&gt;(C896 &amp; "-" &amp; D896 &amp; "-" &amp; H896),"End: " &amp; C895 &amp; "-" &amp; D895 &amp; "-" &amp; H895,""))</f>
        <v/>
      </c>
      <c r="F895" s="4" t="str">
        <f t="shared" si="151"/>
        <v>GIOA-Fed Funds Rate-03-2014</v>
      </c>
      <c r="G895" s="7">
        <v>41711</v>
      </c>
      <c r="H895" s="7" t="str">
        <f t="shared" si="152"/>
        <v>03-2014</v>
      </c>
      <c r="I895" s="7" t="str">
        <f t="shared" ca="1" si="145"/>
        <v>GIOA: Charlie Marlow-Fed Funds Rate-03-2014</v>
      </c>
      <c r="J895" s="4" t="str">
        <f t="shared" ca="1" si="153"/>
        <v>Fed Funds Rate-Charlie Marlow:03-2014</v>
      </c>
      <c r="K895" t="s">
        <v>301</v>
      </c>
      <c r="BQ895">
        <v>2.5000000000000001E-3</v>
      </c>
      <c r="BS895">
        <v>5.0000000000000001E-3</v>
      </c>
      <c r="BU895">
        <v>0.01</v>
      </c>
      <c r="BW895">
        <v>1.4999999999999999E-2</v>
      </c>
    </row>
    <row r="896" spans="1:75" x14ac:dyDescent="0.55000000000000004">
      <c r="A896" s="4" t="str">
        <f t="shared" ca="1" si="144"/>
        <v>Janie Crawford</v>
      </c>
      <c r="B896" s="4" t="str">
        <f t="shared" si="150"/>
        <v>County of Napa, CA</v>
      </c>
      <c r="C896" s="4" t="s">
        <v>92</v>
      </c>
      <c r="D896" s="4" t="s">
        <v>87</v>
      </c>
      <c r="E896" s="4" t="str">
        <f>IF(COUNTIF($E$2:E895,"Begin: " &amp; C896 &amp; "-" &amp; D896 &amp; "-" &amp; H896)=0,"Begin: " &amp; C896 &amp; "-" &amp; D896 &amp; "-" &amp; H896,IF((C896 &amp; "-" &amp; D896 &amp; "-" &amp; H896)&lt;&gt;(C897 &amp; "-" &amp; D897 &amp; "-" &amp; H897),"End: " &amp; C896 &amp; "-" &amp; D896 &amp; "-" &amp; H896,""))</f>
        <v>End: GIOA-Fed Funds Rate-03-2014</v>
      </c>
      <c r="F896" s="4" t="str">
        <f t="shared" si="151"/>
        <v>GIOA-Fed Funds Rate-03-2014</v>
      </c>
      <c r="G896" s="7">
        <v>41711</v>
      </c>
      <c r="H896" s="7" t="str">
        <f t="shared" si="152"/>
        <v>03-2014</v>
      </c>
      <c r="I896" s="7" t="str">
        <f t="shared" ca="1" si="145"/>
        <v>GIOA: Janie Crawford-Fed Funds Rate-03-2014</v>
      </c>
      <c r="J896" s="4" t="str">
        <f t="shared" ca="1" si="153"/>
        <v>Fed Funds Rate-Janie Crawford:03-2014</v>
      </c>
      <c r="K896" t="s">
        <v>302</v>
      </c>
      <c r="BQ896">
        <v>2.5000000000000001E-3</v>
      </c>
      <c r="BS896">
        <v>2.5000000000000001E-3</v>
      </c>
      <c r="BU896">
        <v>2.5000000000000001E-3</v>
      </c>
      <c r="BW896">
        <v>5.0000000000000001E-3</v>
      </c>
    </row>
    <row r="897" spans="1:75" x14ac:dyDescent="0.55000000000000004">
      <c r="A897" s="4" t="str">
        <f t="shared" ref="A897:A959" ca="1" si="164">IF(C897="GIOA",INDEX(List_AnonymousForecasters,MATCH(LEFT(K897,FIND(":",K897,1)-1),List_IndividualForecasters,0),1),INDEX(List_FirmNamesOmega,MATCH(LEFT(K897,FIND(":",K897,1)-1),List_FirmNamesAlpha,0),1))</f>
        <v>Stevens</v>
      </c>
      <c r="B897" s="4" t="str">
        <f t="shared" ref="B897" si="165">MID(K897,FIND(":",K897,1)+2,LEN(K897)-FIND(":",K897,1))</f>
        <v>Snohomish County</v>
      </c>
      <c r="C897" s="4" t="s">
        <v>92</v>
      </c>
      <c r="D897" s="4" t="s">
        <v>95</v>
      </c>
      <c r="E897" s="4" t="str">
        <f>IF(COUNTIF($E$2:E896,"Begin: " &amp; C897 &amp; "-" &amp; D897 &amp; "-" &amp; H897)=0,"Begin: " &amp; C897 &amp; "-" &amp; D897 &amp; "-" &amp; H897,IF((C897 &amp; "-" &amp; D897 &amp; "-" &amp; H897)&lt;&gt;(C898 &amp; "-" &amp; D898 &amp; "-" &amp; H898),"End: " &amp; C897 &amp; "-" &amp; D897 &amp; "-" &amp; H897,""))</f>
        <v>Begin: GIOA-2Yr Treasury Yield-03-2014</v>
      </c>
      <c r="F897" s="4" t="str">
        <f t="shared" ref="F897" si="166">C897 &amp; "-" &amp; D897 &amp; "-" &amp; H897</f>
        <v>GIOA-2Yr Treasury Yield-03-2014</v>
      </c>
      <c r="G897" s="7">
        <v>41711</v>
      </c>
      <c r="H897" s="7" t="str">
        <f t="shared" ref="H897" si="167">TEXT(MONTH(G897),"00") &amp; "-" &amp; TEXT(YEAR(G897),"0000")</f>
        <v>03-2014</v>
      </c>
      <c r="I897" s="7" t="str">
        <f t="shared" ca="1" si="145"/>
        <v>GIOA: Stevens-2Yr Treasury Yield-03-2014</v>
      </c>
      <c r="J897" s="4" t="str">
        <f t="shared" ref="J897" ca="1" si="168">D897 &amp; "-" &amp; A897 &amp; ":" &amp; TEXT(MONTH(G897),"00") &amp; "-" &amp; TEXT(YEAR(G897),"0000")</f>
        <v>2Yr Treasury Yield-Stevens:03-2014</v>
      </c>
      <c r="K897" t="s">
        <v>257</v>
      </c>
      <c r="BQ897">
        <v>5.3E-3</v>
      </c>
      <c r="BS897">
        <v>6.1999999999999998E-3</v>
      </c>
      <c r="BU897">
        <v>7.4000000000000003E-3</v>
      </c>
      <c r="BW897">
        <v>8.2000000000000007E-3</v>
      </c>
    </row>
    <row r="898" spans="1:75" x14ac:dyDescent="0.55000000000000004">
      <c r="A898" s="4" t="str">
        <f t="shared" ca="1" si="164"/>
        <v>Clarice Starling</v>
      </c>
      <c r="B898" s="4" t="str">
        <f t="shared" ref="B898:B944" si="169">MID(K898,FIND(":",K898,1)+2,LEN(K898)-FIND(":",K898,1))</f>
        <v>Coconino County Treasurer</v>
      </c>
      <c r="C898" s="4" t="s">
        <v>92</v>
      </c>
      <c r="D898" s="4" t="s">
        <v>95</v>
      </c>
      <c r="E898" s="4" t="str">
        <f>IF(COUNTIF($E$2:E897,"Begin: " &amp; C898 &amp; "-" &amp; D898 &amp; "-" &amp; H898)=0,"Begin: " &amp; C898 &amp; "-" &amp; D898 &amp; "-" &amp; H898,IF((C898 &amp; "-" &amp; D898 &amp; "-" &amp; H898)&lt;&gt;(C899 &amp; "-" &amp; D899 &amp; "-" &amp; H899),"End: " &amp; C898 &amp; "-" &amp; D898 &amp; "-" &amp; H898,""))</f>
        <v/>
      </c>
      <c r="F898" s="4" t="str">
        <f t="shared" ref="F898:F944" si="170">C898 &amp; "-" &amp; D898 &amp; "-" &amp; H898</f>
        <v>GIOA-2Yr Treasury Yield-03-2014</v>
      </c>
      <c r="G898" s="7">
        <v>41711</v>
      </c>
      <c r="H898" s="7" t="str">
        <f t="shared" ref="H898:H944" si="171">TEXT(MONTH(G898),"00") &amp; "-" &amp; TEXT(YEAR(G898),"0000")</f>
        <v>03-2014</v>
      </c>
      <c r="I898" s="7" t="str">
        <f t="shared" ca="1" si="145"/>
        <v>GIOA: Clarice Starling-2Yr Treasury Yield-03-2014</v>
      </c>
      <c r="J898" s="4" t="str">
        <f t="shared" ref="J898:J944" ca="1" si="172">D898 &amp; "-" &amp; A898 &amp; ":" &amp; TEXT(MONTH(G898),"00") &amp; "-" &amp; TEXT(YEAR(G898),"0000")</f>
        <v>2Yr Treasury Yield-Clarice Starling:03-2014</v>
      </c>
      <c r="K898" t="s">
        <v>258</v>
      </c>
      <c r="BQ898">
        <v>3.5000000000000001E-3</v>
      </c>
    </row>
    <row r="899" spans="1:75" x14ac:dyDescent="0.55000000000000004">
      <c r="A899" s="4" t="str">
        <f t="shared" ca="1" si="164"/>
        <v>Severus Snape</v>
      </c>
      <c r="B899" s="4" t="str">
        <f t="shared" si="169"/>
        <v>sfgov</v>
      </c>
      <c r="C899" s="4" t="s">
        <v>92</v>
      </c>
      <c r="D899" s="4" t="s">
        <v>95</v>
      </c>
      <c r="E899" s="4" t="str">
        <f>IF(COUNTIF($E$2:E898,"Begin: " &amp; C899 &amp; "-" &amp; D899 &amp; "-" &amp; H899)=0,"Begin: " &amp; C899 &amp; "-" &amp; D899 &amp; "-" &amp; H899,IF((C899 &amp; "-" &amp; D899 &amp; "-" &amp; H899)&lt;&gt;(C900 &amp; "-" &amp; D900 &amp; "-" &amp; H900),"End: " &amp; C899 &amp; "-" &amp; D899 &amp; "-" &amp; H899,""))</f>
        <v/>
      </c>
      <c r="F899" s="4" t="str">
        <f t="shared" si="170"/>
        <v>GIOA-2Yr Treasury Yield-03-2014</v>
      </c>
      <c r="G899" s="7">
        <v>41711</v>
      </c>
      <c r="H899" s="7" t="str">
        <f t="shared" si="171"/>
        <v>03-2014</v>
      </c>
      <c r="I899" s="7" t="str">
        <f t="shared" ca="1" si="145"/>
        <v>GIOA: Severus Snape-2Yr Treasury Yield-03-2014</v>
      </c>
      <c r="J899" s="4" t="str">
        <f t="shared" ca="1" si="172"/>
        <v>2Yr Treasury Yield-Severus Snape:03-2014</v>
      </c>
      <c r="K899" t="s">
        <v>259</v>
      </c>
      <c r="BQ899">
        <v>4.0000000000000001E-3</v>
      </c>
      <c r="BS899">
        <v>6.4999999999999997E-3</v>
      </c>
      <c r="BU899">
        <v>0.01</v>
      </c>
      <c r="BW899">
        <v>0.01</v>
      </c>
    </row>
    <row r="900" spans="1:75" x14ac:dyDescent="0.55000000000000004">
      <c r="A900" s="4" t="str">
        <f t="shared" ca="1" si="164"/>
        <v>Sherlock Holmes</v>
      </c>
      <c r="B900" s="4" t="str">
        <f t="shared" si="169"/>
        <v>Solano County</v>
      </c>
      <c r="C900" s="4" t="s">
        <v>92</v>
      </c>
      <c r="D900" s="4" t="s">
        <v>95</v>
      </c>
      <c r="E900" s="4" t="str">
        <f>IF(COUNTIF($E$2:E899,"Begin: " &amp; C900 &amp; "-" &amp; D900 &amp; "-" &amp; H900)=0,"Begin: " &amp; C900 &amp; "-" &amp; D900 &amp; "-" &amp; H900,IF((C900 &amp; "-" &amp; D900 &amp; "-" &amp; H900)&lt;&gt;(C901 &amp; "-" &amp; D901 &amp; "-" &amp; H901),"End: " &amp; C900 &amp; "-" &amp; D900 &amp; "-" &amp; H900,""))</f>
        <v/>
      </c>
      <c r="F900" s="4" t="str">
        <f t="shared" si="170"/>
        <v>GIOA-2Yr Treasury Yield-03-2014</v>
      </c>
      <c r="G900" s="7">
        <v>41711</v>
      </c>
      <c r="H900" s="7" t="str">
        <f t="shared" si="171"/>
        <v>03-2014</v>
      </c>
      <c r="I900" s="7" t="str">
        <f t="shared" ref="I900:I966" ca="1" si="173">C900 &amp; ": " &amp; A900 &amp; "-" &amp; D900 &amp; "-" &amp; H900</f>
        <v>GIOA: Sherlock Holmes-2Yr Treasury Yield-03-2014</v>
      </c>
      <c r="J900" s="4" t="str">
        <f t="shared" ca="1" si="172"/>
        <v>2Yr Treasury Yield-Sherlock Holmes:03-2014</v>
      </c>
      <c r="K900" t="s">
        <v>260</v>
      </c>
      <c r="BQ900">
        <v>4.4999999999999997E-3</v>
      </c>
      <c r="BS900">
        <v>7.4999999999999997E-3</v>
      </c>
      <c r="BU900">
        <v>7.4999999999999997E-3</v>
      </c>
      <c r="BW900">
        <v>1.2500000000000001E-2</v>
      </c>
    </row>
    <row r="901" spans="1:75" x14ac:dyDescent="0.55000000000000004">
      <c r="A901" s="4" t="str">
        <f t="shared" ca="1" si="164"/>
        <v>Clyde Griffiths</v>
      </c>
      <c r="B901" s="4" t="str">
        <f t="shared" si="169"/>
        <v>City of Albuquerque, NM</v>
      </c>
      <c r="C901" s="4" t="s">
        <v>92</v>
      </c>
      <c r="D901" s="4" t="s">
        <v>95</v>
      </c>
      <c r="E901" s="4" t="str">
        <f>IF(COUNTIF($E$2:E900,"Begin: " &amp; C901 &amp; "-" &amp; D901 &amp; "-" &amp; H901)=0,"Begin: " &amp; C901 &amp; "-" &amp; D901 &amp; "-" &amp; H901,IF((C901 &amp; "-" &amp; D901 &amp; "-" &amp; H901)&lt;&gt;(C902 &amp; "-" &amp; D902 &amp; "-" &amp; H902),"End: " &amp; C901 &amp; "-" &amp; D901 &amp; "-" &amp; H901,""))</f>
        <v/>
      </c>
      <c r="F901" s="4" t="str">
        <f t="shared" si="170"/>
        <v>GIOA-2Yr Treasury Yield-03-2014</v>
      </c>
      <c r="G901" s="7">
        <v>41711</v>
      </c>
      <c r="H901" s="7" t="str">
        <f t="shared" si="171"/>
        <v>03-2014</v>
      </c>
      <c r="I901" s="7" t="str">
        <f t="shared" ca="1" si="173"/>
        <v>GIOA: Clyde Griffiths-2Yr Treasury Yield-03-2014</v>
      </c>
      <c r="J901" s="4" t="str">
        <f t="shared" ca="1" si="172"/>
        <v>2Yr Treasury Yield-Clyde Griffiths:03-2014</v>
      </c>
      <c r="K901" t="s">
        <v>261</v>
      </c>
      <c r="BQ901">
        <v>5.0000000000000001E-3</v>
      </c>
      <c r="BS901">
        <v>5.0000000000000001E-3</v>
      </c>
      <c r="BU901">
        <v>7.4999999999999997E-3</v>
      </c>
      <c r="BW901">
        <v>7.4999999999999997E-3</v>
      </c>
    </row>
    <row r="902" spans="1:75" x14ac:dyDescent="0.55000000000000004">
      <c r="A902" s="4" t="str">
        <f t="shared" ca="1" si="164"/>
        <v>Erin Brockovich</v>
      </c>
      <c r="B902" s="4" t="str">
        <f t="shared" si="169"/>
        <v>Wyoming State Treasurer's Office</v>
      </c>
      <c r="C902" s="4" t="s">
        <v>92</v>
      </c>
      <c r="D902" s="4" t="s">
        <v>95</v>
      </c>
      <c r="E902" s="4" t="str">
        <f>IF(COUNTIF($E$2:E901,"Begin: " &amp; C902 &amp; "-" &amp; D902 &amp; "-" &amp; H902)=0,"Begin: " &amp; C902 &amp; "-" &amp; D902 &amp; "-" &amp; H902,IF((C902 &amp; "-" &amp; D902 &amp; "-" &amp; H902)&lt;&gt;(C903 &amp; "-" &amp; D903 &amp; "-" &amp; H903),"End: " &amp; C902 &amp; "-" &amp; D902 &amp; "-" &amp; H902,""))</f>
        <v/>
      </c>
      <c r="F902" s="4" t="str">
        <f t="shared" si="170"/>
        <v>GIOA-2Yr Treasury Yield-03-2014</v>
      </c>
      <c r="G902" s="7">
        <v>41711</v>
      </c>
      <c r="H902" s="7" t="str">
        <f t="shared" si="171"/>
        <v>03-2014</v>
      </c>
      <c r="I902" s="7" t="str">
        <f t="shared" ca="1" si="173"/>
        <v>GIOA: Erin Brockovich-2Yr Treasury Yield-03-2014</v>
      </c>
      <c r="J902" s="4" t="str">
        <f t="shared" ca="1" si="172"/>
        <v>2Yr Treasury Yield-Erin Brockovich:03-2014</v>
      </c>
      <c r="K902" t="s">
        <v>262</v>
      </c>
      <c r="BQ902">
        <v>4.4999999999999997E-3</v>
      </c>
      <c r="BS902">
        <v>5.0000000000000001E-3</v>
      </c>
      <c r="BU902">
        <v>0.01</v>
      </c>
      <c r="BW902">
        <v>1.2500000000000001E-2</v>
      </c>
    </row>
    <row r="903" spans="1:75" x14ac:dyDescent="0.55000000000000004">
      <c r="A903" s="4" t="str">
        <f t="shared" ca="1" si="164"/>
        <v>Mrs. John Iselin</v>
      </c>
      <c r="B903" s="4" t="str">
        <f t="shared" si="169"/>
        <v>City of Burbank</v>
      </c>
      <c r="C903" s="4" t="s">
        <v>92</v>
      </c>
      <c r="D903" s="4" t="s">
        <v>95</v>
      </c>
      <c r="E903" s="4" t="str">
        <f>IF(COUNTIF($E$2:E902,"Begin: " &amp; C903 &amp; "-" &amp; D903 &amp; "-" &amp; H903)=0,"Begin: " &amp; C903 &amp; "-" &amp; D903 &amp; "-" &amp; H903,IF((C903 &amp; "-" &amp; D903 &amp; "-" &amp; H903)&lt;&gt;(C904 &amp; "-" &amp; D904 &amp; "-" &amp; H904),"End: " &amp; C903 &amp; "-" &amp; D903 &amp; "-" &amp; H903,""))</f>
        <v/>
      </c>
      <c r="F903" s="4" t="str">
        <f t="shared" si="170"/>
        <v>GIOA-2Yr Treasury Yield-03-2014</v>
      </c>
      <c r="G903" s="7">
        <v>41711</v>
      </c>
      <c r="H903" s="7" t="str">
        <f t="shared" si="171"/>
        <v>03-2014</v>
      </c>
      <c r="I903" s="7" t="str">
        <f t="shared" ca="1" si="173"/>
        <v>GIOA: Mrs. John Iselin-2Yr Treasury Yield-03-2014</v>
      </c>
      <c r="J903" s="4" t="str">
        <f t="shared" ca="1" si="172"/>
        <v>2Yr Treasury Yield-Mrs. John Iselin:03-2014</v>
      </c>
      <c r="K903" t="s">
        <v>263</v>
      </c>
      <c r="BQ903">
        <v>4.4999999999999997E-3</v>
      </c>
      <c r="BS903">
        <v>4.4999999999999997E-3</v>
      </c>
      <c r="BU903">
        <v>5.0000000000000001E-3</v>
      </c>
      <c r="BW903">
        <v>6.0000000000000001E-3</v>
      </c>
    </row>
    <row r="904" spans="1:75" x14ac:dyDescent="0.55000000000000004">
      <c r="A904" s="4" t="str">
        <f t="shared" ca="1" si="164"/>
        <v>James Bond</v>
      </c>
      <c r="B904" s="4" t="str">
        <f t="shared" si="169"/>
        <v>Walla Walla County</v>
      </c>
      <c r="C904" s="4" t="s">
        <v>92</v>
      </c>
      <c r="D904" s="4" t="s">
        <v>95</v>
      </c>
      <c r="E904" s="4" t="str">
        <f>IF(COUNTIF($E$2:E903,"Begin: " &amp; C904 &amp; "-" &amp; D904 &amp; "-" &amp; H904)=0,"Begin: " &amp; C904 &amp; "-" &amp; D904 &amp; "-" &amp; H904,IF((C904 &amp; "-" &amp; D904 &amp; "-" &amp; H904)&lt;&gt;(C905 &amp; "-" &amp; D905 &amp; "-" &amp; H905),"End: " &amp; C904 &amp; "-" &amp; D904 &amp; "-" &amp; H904,""))</f>
        <v/>
      </c>
      <c r="F904" s="4" t="str">
        <f t="shared" si="170"/>
        <v>GIOA-2Yr Treasury Yield-03-2014</v>
      </c>
      <c r="G904" s="7">
        <v>41711</v>
      </c>
      <c r="H904" s="7" t="str">
        <f t="shared" si="171"/>
        <v>03-2014</v>
      </c>
      <c r="I904" s="7" t="str">
        <f t="shared" ca="1" si="173"/>
        <v>GIOA: James Bond-2Yr Treasury Yield-03-2014</v>
      </c>
      <c r="J904" s="4" t="str">
        <f t="shared" ca="1" si="172"/>
        <v>2Yr Treasury Yield-James Bond:03-2014</v>
      </c>
      <c r="K904" t="s">
        <v>264</v>
      </c>
      <c r="BQ904">
        <v>4.0000000000000001E-3</v>
      </c>
      <c r="BS904">
        <v>6.0000000000000001E-3</v>
      </c>
      <c r="BU904">
        <v>8.0000000000000002E-3</v>
      </c>
      <c r="BW904">
        <v>0.01</v>
      </c>
    </row>
    <row r="905" spans="1:75" x14ac:dyDescent="0.55000000000000004">
      <c r="A905" s="4" t="str">
        <f t="shared" ca="1" si="164"/>
        <v>Harry Potter</v>
      </c>
      <c r="B905" s="4" t="str">
        <f t="shared" ref="B905:B906" si="174">MID(K905,FIND(":",K905,1)+2,LEN(K905)-FIND(":",K905,1))</f>
        <v>FTN Mainstreet</v>
      </c>
      <c r="C905" s="4" t="s">
        <v>92</v>
      </c>
      <c r="D905" s="4" t="s">
        <v>95</v>
      </c>
      <c r="E905" s="4" t="str">
        <f>IF(COUNTIF($E$2:E904,"Begin: " &amp; C905 &amp; "-" &amp; D905 &amp; "-" &amp; H905)=0,"Begin: " &amp; C905 &amp; "-" &amp; D905 &amp; "-" &amp; H905,IF((C905 &amp; "-" &amp; D905 &amp; "-" &amp; H905)&lt;&gt;(C906 &amp; "-" &amp; D906 &amp; "-" &amp; H906),"End: " &amp; C905 &amp; "-" &amp; D905 &amp; "-" &amp; H905,""))</f>
        <v/>
      </c>
      <c r="F905" s="4" t="str">
        <f t="shared" ref="F905:F906" si="175">C905 &amp; "-" &amp; D905 &amp; "-" &amp; H905</f>
        <v>GIOA-2Yr Treasury Yield-03-2014</v>
      </c>
      <c r="G905" s="7">
        <v>41711</v>
      </c>
      <c r="H905" s="7" t="str">
        <f t="shared" ref="H905:H906" si="176">TEXT(MONTH(G905),"00") &amp; "-" &amp; TEXT(YEAR(G905),"0000")</f>
        <v>03-2014</v>
      </c>
      <c r="I905" s="7" t="str">
        <f t="shared" ref="I905:I906" ca="1" si="177">C905 &amp; ": " &amp; A905 &amp; "-" &amp; D905 &amp; "-" &amp; H905</f>
        <v>GIOA: Harry Potter-2Yr Treasury Yield-03-2014</v>
      </c>
      <c r="J905" s="4" t="str">
        <f t="shared" ref="J905:J906" ca="1" si="178">D905 &amp; "-" &amp; A905 &amp; ":" &amp; TEXT(MONTH(G905),"00") &amp; "-" &amp; TEXT(YEAR(G905),"0000")</f>
        <v>2Yr Treasury Yield-Harry Potter:03-2014</v>
      </c>
      <c r="K905" t="s">
        <v>446</v>
      </c>
      <c r="BQ905">
        <v>5.4999999999999997E-3</v>
      </c>
      <c r="BS905">
        <v>6.0000000000000001E-3</v>
      </c>
      <c r="BU905">
        <v>6.0000000000000001E-3</v>
      </c>
      <c r="BW905">
        <v>8.5000000000000006E-3</v>
      </c>
    </row>
    <row r="906" spans="1:75" x14ac:dyDescent="0.55000000000000004">
      <c r="A906" s="4" t="str">
        <f t="shared" ca="1" si="164"/>
        <v>Captain Spock</v>
      </c>
      <c r="B906" s="4" t="str">
        <f t="shared" si="174"/>
        <v>Cantor</v>
      </c>
      <c r="C906" s="4" t="s">
        <v>92</v>
      </c>
      <c r="D906" s="4" t="s">
        <v>95</v>
      </c>
      <c r="E906" s="4" t="str">
        <f>IF(COUNTIF($E$2:E905,"Begin: " &amp; C906 &amp; "-" &amp; D906 &amp; "-" &amp; H906)=0,"Begin: " &amp; C906 &amp; "-" &amp; D906 &amp; "-" &amp; H906,IF((C906 &amp; "-" &amp; D906 &amp; "-" &amp; H906)&lt;&gt;(C907 &amp; "-" &amp; D907 &amp; "-" &amp; H907),"End: " &amp; C906 &amp; "-" &amp; D906 &amp; "-" &amp; H906,""))</f>
        <v/>
      </c>
      <c r="F906" s="4" t="str">
        <f t="shared" si="175"/>
        <v>GIOA-2Yr Treasury Yield-03-2014</v>
      </c>
      <c r="G906" s="7">
        <v>41711</v>
      </c>
      <c r="H906" s="7" t="str">
        <f t="shared" si="176"/>
        <v>03-2014</v>
      </c>
      <c r="I906" s="7" t="str">
        <f t="shared" ca="1" si="177"/>
        <v>GIOA: Captain Spock-2Yr Treasury Yield-03-2014</v>
      </c>
      <c r="J906" s="4" t="str">
        <f t="shared" ca="1" si="178"/>
        <v>2Yr Treasury Yield-Captain Spock:03-2014</v>
      </c>
      <c r="K906" t="s">
        <v>447</v>
      </c>
      <c r="BQ906">
        <v>3.3999999999999998E-3</v>
      </c>
      <c r="BS906">
        <v>3.3999999999999998E-3</v>
      </c>
      <c r="BU906">
        <v>3.3999999999999998E-3</v>
      </c>
      <c r="BW906">
        <v>3.3999999999999998E-3</v>
      </c>
    </row>
    <row r="907" spans="1:75" x14ac:dyDescent="0.55000000000000004">
      <c r="A907" s="4" t="str">
        <f t="shared" ca="1" si="164"/>
        <v>Sam Spade</v>
      </c>
      <c r="B907" s="4" t="str">
        <f t="shared" si="169"/>
        <v>Washington State Treasurer</v>
      </c>
      <c r="C907" s="4" t="s">
        <v>92</v>
      </c>
      <c r="D907" s="4" t="s">
        <v>95</v>
      </c>
      <c r="E907" s="4" t="str">
        <f>IF(COUNTIF($E$2:E906,"Begin: " &amp; C907 &amp; "-" &amp; D907 &amp; "-" &amp; H907)=0,"Begin: " &amp; C907 &amp; "-" &amp; D907 &amp; "-" &amp; H907,IF((C907 &amp; "-" &amp; D907 &amp; "-" &amp; H907)&lt;&gt;(C908 &amp; "-" &amp; D908 &amp; "-" &amp; H908),"End: " &amp; C907 &amp; "-" &amp; D907 &amp; "-" &amp; H907,""))</f>
        <v/>
      </c>
      <c r="F907" s="4" t="str">
        <f t="shared" si="170"/>
        <v>GIOA-2Yr Treasury Yield-03-2014</v>
      </c>
      <c r="G907" s="7">
        <v>41711</v>
      </c>
      <c r="H907" s="7" t="str">
        <f t="shared" si="171"/>
        <v>03-2014</v>
      </c>
      <c r="I907" s="7" t="str">
        <f t="shared" ca="1" si="173"/>
        <v>GIOA: Sam Spade-2Yr Treasury Yield-03-2014</v>
      </c>
      <c r="J907" s="4" t="str">
        <f t="shared" ca="1" si="172"/>
        <v>2Yr Treasury Yield-Sam Spade:03-2014</v>
      </c>
      <c r="K907" t="s">
        <v>265</v>
      </c>
      <c r="BQ907">
        <v>5.0000000000000001E-3</v>
      </c>
      <c r="BS907">
        <v>7.4999999999999997E-3</v>
      </c>
      <c r="BU907">
        <v>0.01</v>
      </c>
      <c r="BW907">
        <v>1.2500000000000001E-2</v>
      </c>
    </row>
    <row r="908" spans="1:75" x14ac:dyDescent="0.55000000000000004">
      <c r="A908" s="4" t="str">
        <f t="shared" ca="1" si="164"/>
        <v>The Alien</v>
      </c>
      <c r="B908" s="4" t="str">
        <f t="shared" si="169"/>
        <v>City of Phoenix</v>
      </c>
      <c r="C908" s="4" t="s">
        <v>92</v>
      </c>
      <c r="D908" s="4" t="s">
        <v>95</v>
      </c>
      <c r="E908" s="4" t="str">
        <f>IF(COUNTIF($E$2:E907,"Begin: " &amp; C908 &amp; "-" &amp; D908 &amp; "-" &amp; H908)=0,"Begin: " &amp; C908 &amp; "-" &amp; D908 &amp; "-" &amp; H908,IF((C908 &amp; "-" &amp; D908 &amp; "-" &amp; H908)&lt;&gt;(C909 &amp; "-" &amp; D909 &amp; "-" &amp; H909),"End: " &amp; C908 &amp; "-" &amp; D908 &amp; "-" &amp; H908,""))</f>
        <v/>
      </c>
      <c r="F908" s="4" t="str">
        <f t="shared" si="170"/>
        <v>GIOA-2Yr Treasury Yield-03-2014</v>
      </c>
      <c r="G908" s="7">
        <v>41711</v>
      </c>
      <c r="H908" s="7" t="str">
        <f t="shared" si="171"/>
        <v>03-2014</v>
      </c>
      <c r="I908" s="7" t="str">
        <f t="shared" ca="1" si="173"/>
        <v>GIOA: The Alien-2Yr Treasury Yield-03-2014</v>
      </c>
      <c r="J908" s="4" t="str">
        <f t="shared" ca="1" si="172"/>
        <v>2Yr Treasury Yield-The Alien:03-2014</v>
      </c>
      <c r="K908" t="s">
        <v>266</v>
      </c>
      <c r="BQ908">
        <v>4.0000000000000001E-3</v>
      </c>
      <c r="BS908">
        <v>5.0000000000000001E-3</v>
      </c>
      <c r="BU908">
        <v>0.01</v>
      </c>
      <c r="BW908">
        <v>0.01</v>
      </c>
    </row>
    <row r="909" spans="1:75" x14ac:dyDescent="0.55000000000000004">
      <c r="A909" s="4" t="str">
        <f t="shared" ca="1" si="164"/>
        <v>Phyllis Dietrichson</v>
      </c>
      <c r="B909" s="4" t="str">
        <f t="shared" si="169"/>
        <v>Whatcom County, WA</v>
      </c>
      <c r="C909" s="4" t="s">
        <v>92</v>
      </c>
      <c r="D909" s="4" t="s">
        <v>95</v>
      </c>
      <c r="E909" s="4" t="str">
        <f>IF(COUNTIF($E$2:E908,"Begin: " &amp; C909 &amp; "-" &amp; D909 &amp; "-" &amp; H909)=0,"Begin: " &amp; C909 &amp; "-" &amp; D909 &amp; "-" &amp; H909,IF((C909 &amp; "-" &amp; D909 &amp; "-" &amp; H909)&lt;&gt;(C910 &amp; "-" &amp; D910 &amp; "-" &amp; H910),"End: " &amp; C909 &amp; "-" &amp; D909 &amp; "-" &amp; H909,""))</f>
        <v/>
      </c>
      <c r="F909" s="4" t="str">
        <f t="shared" si="170"/>
        <v>GIOA-2Yr Treasury Yield-03-2014</v>
      </c>
      <c r="G909" s="7">
        <v>41711</v>
      </c>
      <c r="H909" s="7" t="str">
        <f t="shared" si="171"/>
        <v>03-2014</v>
      </c>
      <c r="I909" s="7" t="str">
        <f t="shared" ca="1" si="173"/>
        <v>GIOA: Phyllis Dietrichson-2Yr Treasury Yield-03-2014</v>
      </c>
      <c r="J909" s="4" t="str">
        <f t="shared" ca="1" si="172"/>
        <v>2Yr Treasury Yield-Phyllis Dietrichson:03-2014</v>
      </c>
      <c r="K909" t="s">
        <v>267</v>
      </c>
      <c r="BQ909">
        <v>4.4999999999999997E-3</v>
      </c>
      <c r="BS909">
        <v>7.0000000000000001E-3</v>
      </c>
      <c r="BU909">
        <v>1.2500000000000001E-2</v>
      </c>
      <c r="BW909">
        <v>1.95E-2</v>
      </c>
    </row>
    <row r="910" spans="1:75" x14ac:dyDescent="0.55000000000000004">
      <c r="A910" s="4" t="str">
        <f t="shared" ca="1" si="164"/>
        <v>Big Brother</v>
      </c>
      <c r="B910" s="4" t="str">
        <f t="shared" si="169"/>
        <v>Los Angeles Dept of Water &amp; Power</v>
      </c>
      <c r="C910" s="4" t="s">
        <v>92</v>
      </c>
      <c r="D910" s="4" t="s">
        <v>95</v>
      </c>
      <c r="E910" s="4" t="str">
        <f>IF(COUNTIF($E$2:E909,"Begin: " &amp; C910 &amp; "-" &amp; D910 &amp; "-" &amp; H910)=0,"Begin: " &amp; C910 &amp; "-" &amp; D910 &amp; "-" &amp; H910,IF((C910 &amp; "-" &amp; D910 &amp; "-" &amp; H910)&lt;&gt;(C911 &amp; "-" &amp; D911 &amp; "-" &amp; H911),"End: " &amp; C910 &amp; "-" &amp; D910 &amp; "-" &amp; H910,""))</f>
        <v/>
      </c>
      <c r="F910" s="4" t="str">
        <f t="shared" si="170"/>
        <v>GIOA-2Yr Treasury Yield-03-2014</v>
      </c>
      <c r="G910" s="7">
        <v>41711</v>
      </c>
      <c r="H910" s="7" t="str">
        <f t="shared" si="171"/>
        <v>03-2014</v>
      </c>
      <c r="I910" s="7" t="str">
        <f t="shared" ca="1" si="173"/>
        <v>GIOA: Big Brother-2Yr Treasury Yield-03-2014</v>
      </c>
      <c r="J910" s="4" t="str">
        <f t="shared" ca="1" si="172"/>
        <v>2Yr Treasury Yield-Big Brother:03-2014</v>
      </c>
      <c r="K910" t="s">
        <v>268</v>
      </c>
      <c r="BQ910">
        <v>4.4999999999999997E-3</v>
      </c>
      <c r="BS910">
        <v>5.1999999999999998E-3</v>
      </c>
      <c r="BU910">
        <v>6.4999999999999997E-3</v>
      </c>
      <c r="BW910">
        <v>8.5000000000000006E-3</v>
      </c>
    </row>
    <row r="911" spans="1:75" x14ac:dyDescent="0.55000000000000004">
      <c r="A911" s="4" t="str">
        <f t="shared" ca="1" si="164"/>
        <v>Princess Leia</v>
      </c>
      <c r="B911" s="4" t="str">
        <f t="shared" si="169"/>
        <v>Maryland STO</v>
      </c>
      <c r="C911" s="4" t="s">
        <v>92</v>
      </c>
      <c r="D911" s="4" t="s">
        <v>95</v>
      </c>
      <c r="E911" s="4" t="str">
        <f>IF(COUNTIF($E$2:E910,"Begin: " &amp; C911 &amp; "-" &amp; D911 &amp; "-" &amp; H911)=0,"Begin: " &amp; C911 &amp; "-" &amp; D911 &amp; "-" &amp; H911,IF((C911 &amp; "-" &amp; D911 &amp; "-" &amp; H911)&lt;&gt;(C912 &amp; "-" &amp; D912 &amp; "-" &amp; H912),"End: " &amp; C911 &amp; "-" &amp; D911 &amp; "-" &amp; H911,""))</f>
        <v/>
      </c>
      <c r="F911" s="4" t="str">
        <f t="shared" si="170"/>
        <v>GIOA-2Yr Treasury Yield-03-2014</v>
      </c>
      <c r="G911" s="7">
        <v>41711</v>
      </c>
      <c r="H911" s="7" t="str">
        <f t="shared" si="171"/>
        <v>03-2014</v>
      </c>
      <c r="I911" s="7" t="str">
        <f t="shared" ca="1" si="173"/>
        <v>GIOA: Princess Leia-2Yr Treasury Yield-03-2014</v>
      </c>
      <c r="J911" s="4" t="str">
        <f t="shared" ca="1" si="172"/>
        <v>2Yr Treasury Yield-Princess Leia:03-2014</v>
      </c>
      <c r="K911" t="s">
        <v>269</v>
      </c>
      <c r="BQ911">
        <v>4.0000000000000001E-3</v>
      </c>
      <c r="BS911">
        <v>4.4999999999999997E-3</v>
      </c>
      <c r="BU911">
        <v>5.0000000000000001E-3</v>
      </c>
      <c r="BW911">
        <v>7.4999999999999997E-3</v>
      </c>
    </row>
    <row r="912" spans="1:75" x14ac:dyDescent="0.55000000000000004">
      <c r="A912" s="4" t="str">
        <f t="shared" ca="1" si="164"/>
        <v>Albus Dumbledore</v>
      </c>
      <c r="B912" s="4" t="str">
        <f t="shared" si="169"/>
        <v>Indiana Treasurer's office</v>
      </c>
      <c r="C912" s="4" t="s">
        <v>92</v>
      </c>
      <c r="D912" s="4" t="s">
        <v>95</v>
      </c>
      <c r="E912" s="4" t="str">
        <f>IF(COUNTIF($E$2:E911,"Begin: " &amp; C912 &amp; "-" &amp; D912 &amp; "-" &amp; H912)=0,"Begin: " &amp; C912 &amp; "-" &amp; D912 &amp; "-" &amp; H912,IF((C912 &amp; "-" &amp; D912 &amp; "-" &amp; H912)&lt;&gt;(C913 &amp; "-" &amp; D913 &amp; "-" &amp; H913),"End: " &amp; C912 &amp; "-" &amp; D912 &amp; "-" &amp; H912,""))</f>
        <v/>
      </c>
      <c r="F912" s="4" t="str">
        <f t="shared" si="170"/>
        <v>GIOA-2Yr Treasury Yield-03-2014</v>
      </c>
      <c r="G912" s="7">
        <v>41711</v>
      </c>
      <c r="H912" s="7" t="str">
        <f t="shared" si="171"/>
        <v>03-2014</v>
      </c>
      <c r="I912" s="7" t="str">
        <f t="shared" ca="1" si="173"/>
        <v>GIOA: Albus Dumbledore-2Yr Treasury Yield-03-2014</v>
      </c>
      <c r="J912" s="4" t="str">
        <f t="shared" ca="1" si="172"/>
        <v>2Yr Treasury Yield-Albus Dumbledore:03-2014</v>
      </c>
      <c r="K912" t="s">
        <v>270</v>
      </c>
      <c r="BQ912">
        <v>4.4999999999999997E-3</v>
      </c>
      <c r="BS912">
        <v>5.5999999999999999E-3</v>
      </c>
      <c r="BU912">
        <v>1.2500000000000001E-2</v>
      </c>
      <c r="BW912">
        <v>0.02</v>
      </c>
    </row>
    <row r="913" spans="1:75" x14ac:dyDescent="0.55000000000000004">
      <c r="A913" s="4" t="str">
        <f t="shared" ca="1" si="164"/>
        <v>Harry Lime</v>
      </c>
      <c r="B913" s="4" t="str">
        <f t="shared" si="169"/>
        <v>City of Tulsa, OK</v>
      </c>
      <c r="C913" s="4" t="s">
        <v>92</v>
      </c>
      <c r="D913" s="4" t="s">
        <v>95</v>
      </c>
      <c r="E913" s="4" t="str">
        <f>IF(COUNTIF($E$2:E912,"Begin: " &amp; C913 &amp; "-" &amp; D913 &amp; "-" &amp; H913)=0,"Begin: " &amp; C913 &amp; "-" &amp; D913 &amp; "-" &amp; H913,IF((C913 &amp; "-" &amp; D913 &amp; "-" &amp; H913)&lt;&gt;(C914 &amp; "-" &amp; D914 &amp; "-" &amp; H914),"End: " &amp; C913 &amp; "-" &amp; D913 &amp; "-" &amp; H913,""))</f>
        <v/>
      </c>
      <c r="F913" s="4" t="str">
        <f t="shared" si="170"/>
        <v>GIOA-2Yr Treasury Yield-03-2014</v>
      </c>
      <c r="G913" s="7">
        <v>41711</v>
      </c>
      <c r="H913" s="7" t="str">
        <f t="shared" si="171"/>
        <v>03-2014</v>
      </c>
      <c r="I913" s="7" t="str">
        <f t="shared" ca="1" si="173"/>
        <v>GIOA: Harry Lime-2Yr Treasury Yield-03-2014</v>
      </c>
      <c r="J913" s="4" t="str">
        <f t="shared" ca="1" si="172"/>
        <v>2Yr Treasury Yield-Harry Lime:03-2014</v>
      </c>
      <c r="K913" t="s">
        <v>271</v>
      </c>
      <c r="BQ913">
        <v>6.0000000000000001E-3</v>
      </c>
      <c r="BS913">
        <v>8.5000000000000006E-3</v>
      </c>
      <c r="BU913">
        <v>1.35E-2</v>
      </c>
      <c r="BW913">
        <v>1.3599999999999999E-2</v>
      </c>
    </row>
    <row r="914" spans="1:75" x14ac:dyDescent="0.55000000000000004">
      <c r="A914" s="4" t="str">
        <f t="shared" ca="1" si="164"/>
        <v>Maurice Bendrix</v>
      </c>
      <c r="B914" s="4" t="str">
        <f t="shared" si="169"/>
        <v>Los Angeles County, California</v>
      </c>
      <c r="C914" s="4" t="s">
        <v>92</v>
      </c>
      <c r="D914" s="4" t="s">
        <v>95</v>
      </c>
      <c r="E914" s="4" t="str">
        <f>IF(COUNTIF($E$2:E913,"Begin: " &amp; C914 &amp; "-" &amp; D914 &amp; "-" &amp; H914)=0,"Begin: " &amp; C914 &amp; "-" &amp; D914 &amp; "-" &amp; H914,IF((C914 &amp; "-" &amp; D914 &amp; "-" &amp; H914)&lt;&gt;(C915 &amp; "-" &amp; D915 &amp; "-" &amp; H915),"End: " &amp; C914 &amp; "-" &amp; D914 &amp; "-" &amp; H914,""))</f>
        <v/>
      </c>
      <c r="F914" s="4" t="str">
        <f t="shared" si="170"/>
        <v>GIOA-2Yr Treasury Yield-03-2014</v>
      </c>
      <c r="G914" s="7">
        <v>41711</v>
      </c>
      <c r="H914" s="7" t="str">
        <f t="shared" si="171"/>
        <v>03-2014</v>
      </c>
      <c r="I914" s="7" t="str">
        <f t="shared" ca="1" si="173"/>
        <v>GIOA: Maurice Bendrix-2Yr Treasury Yield-03-2014</v>
      </c>
      <c r="J914" s="4" t="str">
        <f t="shared" ca="1" si="172"/>
        <v>2Yr Treasury Yield-Maurice Bendrix:03-2014</v>
      </c>
      <c r="K914" t="s">
        <v>272</v>
      </c>
      <c r="BQ914">
        <v>4.0000000000000001E-3</v>
      </c>
      <c r="BS914">
        <v>4.4999999999999997E-3</v>
      </c>
      <c r="BU914">
        <v>5.0000000000000001E-3</v>
      </c>
      <c r="BW914">
        <v>5.0000000000000001E-3</v>
      </c>
    </row>
    <row r="915" spans="1:75" x14ac:dyDescent="0.55000000000000004">
      <c r="A915" s="4" t="str">
        <f t="shared" ca="1" si="164"/>
        <v>Lily Bart</v>
      </c>
      <c r="B915" s="4" t="str">
        <f t="shared" si="169"/>
        <v>State of Arizona</v>
      </c>
      <c r="C915" s="4" t="s">
        <v>92</v>
      </c>
      <c r="D915" s="4" t="s">
        <v>95</v>
      </c>
      <c r="E915" s="4" t="str">
        <f>IF(COUNTIF($E$2:E914,"Begin: " &amp; C915 &amp; "-" &amp; D915 &amp; "-" &amp; H915)=0,"Begin: " &amp; C915 &amp; "-" &amp; D915 &amp; "-" &amp; H915,IF((C915 &amp; "-" &amp; D915 &amp; "-" &amp; H915)&lt;&gt;(C916 &amp; "-" &amp; D916 &amp; "-" &amp; H916),"End: " &amp; C915 &amp; "-" &amp; D915 &amp; "-" &amp; H915,""))</f>
        <v/>
      </c>
      <c r="F915" s="4" t="str">
        <f t="shared" si="170"/>
        <v>GIOA-2Yr Treasury Yield-03-2014</v>
      </c>
      <c r="G915" s="7">
        <v>41711</v>
      </c>
      <c r="H915" s="7" t="str">
        <f t="shared" si="171"/>
        <v>03-2014</v>
      </c>
      <c r="I915" s="7" t="str">
        <f t="shared" ca="1" si="173"/>
        <v>GIOA: Lily Bart-2Yr Treasury Yield-03-2014</v>
      </c>
      <c r="J915" s="4" t="str">
        <f t="shared" ca="1" si="172"/>
        <v>2Yr Treasury Yield-Lily Bart:03-2014</v>
      </c>
      <c r="K915" t="s">
        <v>273</v>
      </c>
      <c r="BQ915">
        <v>4.0000000000000001E-3</v>
      </c>
      <c r="BS915">
        <v>5.0000000000000001E-3</v>
      </c>
      <c r="BU915">
        <v>6.0000000000000001E-3</v>
      </c>
      <c r="BW915">
        <v>7.4999999999999997E-3</v>
      </c>
    </row>
    <row r="916" spans="1:75" x14ac:dyDescent="0.55000000000000004">
      <c r="A916" s="4" t="str">
        <f t="shared" ca="1" si="164"/>
        <v>Charles Kinbote</v>
      </c>
      <c r="B916" s="4" t="str">
        <f t="shared" si="169"/>
        <v>Sonoma County ACTTC</v>
      </c>
      <c r="C916" s="4" t="s">
        <v>92</v>
      </c>
      <c r="D916" s="4" t="s">
        <v>95</v>
      </c>
      <c r="E916" s="4" t="str">
        <f>IF(COUNTIF($E$2:E915,"Begin: " &amp; C916 &amp; "-" &amp; D916 &amp; "-" &amp; H916)=0,"Begin: " &amp; C916 &amp; "-" &amp; D916 &amp; "-" &amp; H916,IF((C916 &amp; "-" &amp; D916 &amp; "-" &amp; H916)&lt;&gt;(C917 &amp; "-" &amp; D917 &amp; "-" &amp; H917),"End: " &amp; C916 &amp; "-" &amp; D916 &amp; "-" &amp; H916,""))</f>
        <v/>
      </c>
      <c r="F916" s="4" t="str">
        <f t="shared" si="170"/>
        <v>GIOA-2Yr Treasury Yield-03-2014</v>
      </c>
      <c r="G916" s="7">
        <v>41711</v>
      </c>
      <c r="H916" s="7" t="str">
        <f t="shared" si="171"/>
        <v>03-2014</v>
      </c>
      <c r="I916" s="7" t="str">
        <f t="shared" ca="1" si="173"/>
        <v>GIOA: Charles Kinbote-2Yr Treasury Yield-03-2014</v>
      </c>
      <c r="J916" s="4" t="str">
        <f t="shared" ca="1" si="172"/>
        <v>2Yr Treasury Yield-Charles Kinbote:03-2014</v>
      </c>
      <c r="K916" t="s">
        <v>274</v>
      </c>
      <c r="BQ916">
        <v>4.4999999999999997E-3</v>
      </c>
      <c r="BS916">
        <v>7.0000000000000001E-3</v>
      </c>
      <c r="BU916">
        <v>8.9999999999999993E-3</v>
      </c>
      <c r="BW916">
        <v>1.0500000000000001E-2</v>
      </c>
    </row>
    <row r="917" spans="1:75" x14ac:dyDescent="0.55000000000000004">
      <c r="A917" s="4" t="e">
        <f t="shared" ca="1" si="164"/>
        <v>#N/A</v>
      </c>
      <c r="B917" s="4" t="str">
        <f t="shared" si="169"/>
        <v>Douglas County, Colorado</v>
      </c>
      <c r="C917" s="4" t="s">
        <v>92</v>
      </c>
      <c r="D917" s="4" t="s">
        <v>95</v>
      </c>
      <c r="E917" s="4" t="str">
        <f>IF(COUNTIF($E$2:E916,"Begin: " &amp; C917 &amp; "-" &amp; D917 &amp; "-" &amp; H917)=0,"Begin: " &amp; C917 &amp; "-" &amp; D917 &amp; "-" &amp; H917,IF((C917 &amp; "-" &amp; D917 &amp; "-" &amp; H917)&lt;&gt;(C918 &amp; "-" &amp; D918 &amp; "-" &amp; H918),"End: " &amp; C917 &amp; "-" &amp; D917 &amp; "-" &amp; H917,""))</f>
        <v/>
      </c>
      <c r="F917" s="4" t="str">
        <f t="shared" si="170"/>
        <v>GIOA-2Yr Treasury Yield-03-2014</v>
      </c>
      <c r="G917" s="7">
        <v>41711</v>
      </c>
      <c r="H917" s="7" t="str">
        <f t="shared" si="171"/>
        <v>03-2014</v>
      </c>
      <c r="I917" s="7" t="e">
        <f t="shared" ca="1" si="173"/>
        <v>#N/A</v>
      </c>
      <c r="J917" s="4" t="e">
        <f t="shared" ca="1" si="172"/>
        <v>#N/A</v>
      </c>
      <c r="K917" t="s">
        <v>275</v>
      </c>
      <c r="BQ917">
        <v>4.4999999999999997E-3</v>
      </c>
      <c r="BS917">
        <v>5.0000000000000001E-3</v>
      </c>
      <c r="BU917">
        <v>7.0000000000000001E-3</v>
      </c>
      <c r="BW917">
        <v>8.0000000000000002E-3</v>
      </c>
    </row>
    <row r="918" spans="1:75" x14ac:dyDescent="0.55000000000000004">
      <c r="A918" s="4" t="str">
        <f t="shared" ca="1" si="164"/>
        <v>Obi-Wan Kenobi</v>
      </c>
      <c r="B918" s="4" t="str">
        <f t="shared" si="169"/>
        <v>Yakima County</v>
      </c>
      <c r="C918" s="4" t="s">
        <v>92</v>
      </c>
      <c r="D918" s="4" t="s">
        <v>95</v>
      </c>
      <c r="E918" s="4" t="str">
        <f>IF(COUNTIF($E$2:E917,"Begin: " &amp; C918 &amp; "-" &amp; D918 &amp; "-" &amp; H918)=0,"Begin: " &amp; C918 &amp; "-" &amp; D918 &amp; "-" &amp; H918,IF((C918 &amp; "-" &amp; D918 &amp; "-" &amp; H918)&lt;&gt;(C919 &amp; "-" &amp; D919 &amp; "-" &amp; H919),"End: " &amp; C918 &amp; "-" &amp; D918 &amp; "-" &amp; H918,""))</f>
        <v/>
      </c>
      <c r="F918" s="4" t="str">
        <f t="shared" si="170"/>
        <v>GIOA-2Yr Treasury Yield-03-2014</v>
      </c>
      <c r="G918" s="7">
        <v>41711</v>
      </c>
      <c r="H918" s="7" t="str">
        <f t="shared" si="171"/>
        <v>03-2014</v>
      </c>
      <c r="I918" s="7" t="str">
        <f t="shared" ca="1" si="173"/>
        <v>GIOA: Obi-Wan Kenobi-2Yr Treasury Yield-03-2014</v>
      </c>
      <c r="J918" s="4" t="str">
        <f t="shared" ca="1" si="172"/>
        <v>2Yr Treasury Yield-Obi-Wan Kenobi:03-2014</v>
      </c>
      <c r="K918" t="s">
        <v>276</v>
      </c>
      <c r="BQ918">
        <v>4.0000000000000001E-3</v>
      </c>
      <c r="BS918">
        <v>5.0000000000000001E-3</v>
      </c>
      <c r="BU918">
        <v>7.4999999999999997E-3</v>
      </c>
      <c r="BW918">
        <v>0.01</v>
      </c>
    </row>
    <row r="919" spans="1:75" x14ac:dyDescent="0.55000000000000004">
      <c r="A919" s="4" t="str">
        <f t="shared" ca="1" si="164"/>
        <v>Harry Callahan</v>
      </c>
      <c r="B919" s="4" t="str">
        <f t="shared" si="169"/>
        <v>Ohio Treasurer of State</v>
      </c>
      <c r="C919" s="4" t="s">
        <v>92</v>
      </c>
      <c r="D919" s="4" t="s">
        <v>95</v>
      </c>
      <c r="E919" s="4" t="str">
        <f>IF(COUNTIF($E$2:E918,"Begin: " &amp; C919 &amp; "-" &amp; D919 &amp; "-" &amp; H919)=0,"Begin: " &amp; C919 &amp; "-" &amp; D919 &amp; "-" &amp; H919,IF((C919 &amp; "-" &amp; D919 &amp; "-" &amp; H919)&lt;&gt;(C920 &amp; "-" &amp; D920 &amp; "-" &amp; H920),"End: " &amp; C919 &amp; "-" &amp; D919 &amp; "-" &amp; H919,""))</f>
        <v/>
      </c>
      <c r="F919" s="4" t="str">
        <f t="shared" si="170"/>
        <v>GIOA-2Yr Treasury Yield-03-2014</v>
      </c>
      <c r="G919" s="7">
        <v>41711</v>
      </c>
      <c r="H919" s="7" t="str">
        <f t="shared" si="171"/>
        <v>03-2014</v>
      </c>
      <c r="I919" s="7" t="str">
        <f t="shared" ca="1" si="173"/>
        <v>GIOA: Harry Callahan-2Yr Treasury Yield-03-2014</v>
      </c>
      <c r="J919" s="4" t="str">
        <f t="shared" ca="1" si="172"/>
        <v>2Yr Treasury Yield-Harry Callahan:03-2014</v>
      </c>
      <c r="K919" t="s">
        <v>277</v>
      </c>
      <c r="BQ919">
        <v>4.4999999999999997E-3</v>
      </c>
      <c r="BS919">
        <v>6.4999999999999997E-3</v>
      </c>
      <c r="BU919">
        <v>7.4999999999999997E-3</v>
      </c>
      <c r="BW919">
        <v>8.9999999999999993E-3</v>
      </c>
    </row>
    <row r="920" spans="1:75" x14ac:dyDescent="0.55000000000000004">
      <c r="A920" s="4" t="str">
        <f t="shared" ca="1" si="164"/>
        <v>Stephen Dedalus</v>
      </c>
      <c r="B920" s="4" t="str">
        <f t="shared" si="169"/>
        <v>St. Louis County, MN</v>
      </c>
      <c r="C920" s="4" t="s">
        <v>92</v>
      </c>
      <c r="D920" s="4" t="s">
        <v>95</v>
      </c>
      <c r="E920" s="4" t="str">
        <f>IF(COUNTIF($E$2:E919,"Begin: " &amp; C920 &amp; "-" &amp; D920 &amp; "-" &amp; H920)=0,"Begin: " &amp; C920 &amp; "-" &amp; D920 &amp; "-" &amp; H920,IF((C920 &amp; "-" &amp; D920 &amp; "-" &amp; H920)&lt;&gt;(C921 &amp; "-" &amp; D921 &amp; "-" &amp; H921),"End: " &amp; C920 &amp; "-" &amp; D920 &amp; "-" &amp; H920,""))</f>
        <v/>
      </c>
      <c r="F920" s="4" t="str">
        <f t="shared" si="170"/>
        <v>GIOA-2Yr Treasury Yield-03-2014</v>
      </c>
      <c r="G920" s="7">
        <v>41711</v>
      </c>
      <c r="H920" s="7" t="str">
        <f t="shared" si="171"/>
        <v>03-2014</v>
      </c>
      <c r="I920" s="7" t="str">
        <f t="shared" ca="1" si="173"/>
        <v>GIOA: Stephen Dedalus-2Yr Treasury Yield-03-2014</v>
      </c>
      <c r="J920" s="4" t="str">
        <f t="shared" ca="1" si="172"/>
        <v>2Yr Treasury Yield-Stephen Dedalus:03-2014</v>
      </c>
      <c r="K920" t="s">
        <v>278</v>
      </c>
      <c r="BQ920">
        <v>4.4999999999999997E-3</v>
      </c>
      <c r="BS920">
        <v>5.0000000000000001E-3</v>
      </c>
      <c r="BU920">
        <v>6.0000000000000001E-3</v>
      </c>
      <c r="BW920">
        <v>8.5000000000000006E-3</v>
      </c>
    </row>
    <row r="921" spans="1:75" x14ac:dyDescent="0.55000000000000004">
      <c r="A921" s="4" t="str">
        <f t="shared" ca="1" si="164"/>
        <v>The Cat in the Hat</v>
      </c>
      <c r="B921" s="4" t="str">
        <f t="shared" si="169"/>
        <v>ERS</v>
      </c>
      <c r="C921" s="4" t="s">
        <v>92</v>
      </c>
      <c r="D921" s="4" t="s">
        <v>95</v>
      </c>
      <c r="E921" s="4" t="str">
        <f>IF(COUNTIF($E$2:E920,"Begin: " &amp; C921 &amp; "-" &amp; D921 &amp; "-" &amp; H921)=0,"Begin: " &amp; C921 &amp; "-" &amp; D921 &amp; "-" &amp; H921,IF((C921 &amp; "-" &amp; D921 &amp; "-" &amp; H921)&lt;&gt;(C922 &amp; "-" &amp; D922 &amp; "-" &amp; H922),"End: " &amp; C921 &amp; "-" &amp; D921 &amp; "-" &amp; H921,""))</f>
        <v/>
      </c>
      <c r="F921" s="4" t="str">
        <f t="shared" si="170"/>
        <v>GIOA-2Yr Treasury Yield-03-2014</v>
      </c>
      <c r="G921" s="7">
        <v>41711</v>
      </c>
      <c r="H921" s="7" t="str">
        <f t="shared" si="171"/>
        <v>03-2014</v>
      </c>
      <c r="I921" s="7" t="str">
        <f t="shared" ca="1" si="173"/>
        <v>GIOA: The Cat in the Hat-2Yr Treasury Yield-03-2014</v>
      </c>
      <c r="J921" s="4" t="str">
        <f t="shared" ca="1" si="172"/>
        <v>2Yr Treasury Yield-The Cat in the Hat:03-2014</v>
      </c>
      <c r="K921" t="s">
        <v>279</v>
      </c>
      <c r="BQ921">
        <v>5.0000000000000001E-3</v>
      </c>
      <c r="BS921">
        <v>6.0000000000000001E-3</v>
      </c>
      <c r="BU921">
        <v>8.9999999999999993E-3</v>
      </c>
      <c r="BW921">
        <v>1.2E-2</v>
      </c>
    </row>
    <row r="922" spans="1:75" x14ac:dyDescent="0.55000000000000004">
      <c r="A922" s="4" t="str">
        <f t="shared" ca="1" si="164"/>
        <v>Augie March</v>
      </c>
      <c r="B922" s="4" t="str">
        <f t="shared" si="169"/>
        <v>City of Ventura, CA</v>
      </c>
      <c r="C922" s="4" t="s">
        <v>92</v>
      </c>
      <c r="D922" s="4" t="s">
        <v>95</v>
      </c>
      <c r="E922" s="4" t="str">
        <f>IF(COUNTIF($E$2:E921,"Begin: " &amp; C922 &amp; "-" &amp; D922 &amp; "-" &amp; H922)=0,"Begin: " &amp; C922 &amp; "-" &amp; D922 &amp; "-" &amp; H922,IF((C922 &amp; "-" &amp; D922 &amp; "-" &amp; H922)&lt;&gt;(C923 &amp; "-" &amp; D923 &amp; "-" &amp; H923),"End: " &amp; C922 &amp; "-" &amp; D922 &amp; "-" &amp; H922,""))</f>
        <v/>
      </c>
      <c r="F922" s="4" t="str">
        <f t="shared" si="170"/>
        <v>GIOA-2Yr Treasury Yield-03-2014</v>
      </c>
      <c r="G922" s="7">
        <v>41711</v>
      </c>
      <c r="H922" s="7" t="str">
        <f t="shared" si="171"/>
        <v>03-2014</v>
      </c>
      <c r="I922" s="7" t="str">
        <f t="shared" ca="1" si="173"/>
        <v>GIOA: Augie March-2Yr Treasury Yield-03-2014</v>
      </c>
      <c r="J922" s="4" t="str">
        <f t="shared" ca="1" si="172"/>
        <v>2Yr Treasury Yield-Augie March:03-2014</v>
      </c>
      <c r="K922" t="s">
        <v>280</v>
      </c>
      <c r="BQ922">
        <v>5.0000000000000001E-3</v>
      </c>
      <c r="BS922">
        <v>5.0000000000000001E-3</v>
      </c>
      <c r="BU922">
        <v>6.0000000000000001E-3</v>
      </c>
      <c r="BW922">
        <v>8.0000000000000002E-3</v>
      </c>
    </row>
    <row r="923" spans="1:75" x14ac:dyDescent="0.55000000000000004">
      <c r="A923" s="4" t="str">
        <f t="shared" ca="1" si="164"/>
        <v>Indiana Jones</v>
      </c>
      <c r="B923" s="4" t="str">
        <f t="shared" si="169"/>
        <v>Monterey County, CA</v>
      </c>
      <c r="C923" s="4" t="s">
        <v>92</v>
      </c>
      <c r="D923" s="4" t="s">
        <v>95</v>
      </c>
      <c r="E923" s="4" t="str">
        <f>IF(COUNTIF($E$2:E922,"Begin: " &amp; C923 &amp; "-" &amp; D923 &amp; "-" &amp; H923)=0,"Begin: " &amp; C923 &amp; "-" &amp; D923 &amp; "-" &amp; H923,IF((C923 &amp; "-" &amp; D923 &amp; "-" &amp; H923)&lt;&gt;(C924 &amp; "-" &amp; D924 &amp; "-" &amp; H924),"End: " &amp; C923 &amp; "-" &amp; D923 &amp; "-" &amp; H923,""))</f>
        <v/>
      </c>
      <c r="F923" s="4" t="str">
        <f t="shared" si="170"/>
        <v>GIOA-2Yr Treasury Yield-03-2014</v>
      </c>
      <c r="G923" s="7">
        <v>41711</v>
      </c>
      <c r="H923" s="7" t="str">
        <f t="shared" si="171"/>
        <v>03-2014</v>
      </c>
      <c r="I923" s="7" t="str">
        <f t="shared" ca="1" si="173"/>
        <v>GIOA: Indiana Jones-2Yr Treasury Yield-03-2014</v>
      </c>
      <c r="J923" s="4" t="str">
        <f t="shared" ca="1" si="172"/>
        <v>2Yr Treasury Yield-Indiana Jones:03-2014</v>
      </c>
      <c r="K923" t="s">
        <v>281</v>
      </c>
      <c r="BQ923">
        <v>5.0000000000000001E-3</v>
      </c>
      <c r="BS923">
        <v>6.0000000000000001E-3</v>
      </c>
      <c r="BU923">
        <v>7.4999999999999997E-3</v>
      </c>
      <c r="BW923">
        <v>8.0000000000000002E-3</v>
      </c>
    </row>
    <row r="924" spans="1:75" x14ac:dyDescent="0.55000000000000004">
      <c r="A924" s="4" t="str">
        <f t="shared" ca="1" si="164"/>
        <v>Ellen Ripley</v>
      </c>
      <c r="B924" s="4" t="str">
        <f t="shared" si="169"/>
        <v>Douglas County, Colorado</v>
      </c>
      <c r="C924" s="4" t="s">
        <v>92</v>
      </c>
      <c r="D924" s="4" t="s">
        <v>95</v>
      </c>
      <c r="E924" s="4" t="str">
        <f>IF(COUNTIF($E$2:E923,"Begin: " &amp; C924 &amp; "-" &amp; D924 &amp; "-" &amp; H924)=0,"Begin: " &amp; C924 &amp; "-" &amp; D924 &amp; "-" &amp; H924,IF((C924 &amp; "-" &amp; D924 &amp; "-" &amp; H924)&lt;&gt;(C925 &amp; "-" &amp; D925 &amp; "-" &amp; H925),"End: " &amp; C924 &amp; "-" &amp; D924 &amp; "-" &amp; H924,""))</f>
        <v/>
      </c>
      <c r="F924" s="4" t="str">
        <f t="shared" si="170"/>
        <v>GIOA-2Yr Treasury Yield-03-2014</v>
      </c>
      <c r="G924" s="7">
        <v>41711</v>
      </c>
      <c r="H924" s="7" t="str">
        <f t="shared" si="171"/>
        <v>03-2014</v>
      </c>
      <c r="I924" s="7" t="str">
        <f t="shared" ca="1" si="173"/>
        <v>GIOA: Ellen Ripley-2Yr Treasury Yield-03-2014</v>
      </c>
      <c r="J924" s="4" t="str">
        <f t="shared" ca="1" si="172"/>
        <v>2Yr Treasury Yield-Ellen Ripley:03-2014</v>
      </c>
      <c r="K924" t="s">
        <v>282</v>
      </c>
      <c r="BQ924">
        <v>4.3E-3</v>
      </c>
      <c r="BS924">
        <v>4.5000000000000005E-3</v>
      </c>
      <c r="BU924">
        <v>5.4000000000000003E-3</v>
      </c>
      <c r="BW924">
        <v>1.03E-2</v>
      </c>
    </row>
    <row r="925" spans="1:75" x14ac:dyDescent="0.55000000000000004">
      <c r="A925" s="4" t="str">
        <f t="shared" ca="1" si="164"/>
        <v>Jimmy "Popeye" Doyle</v>
      </c>
      <c r="B925" s="4" t="str">
        <f t="shared" si="169"/>
        <v>Sacramento County, CA</v>
      </c>
      <c r="C925" s="4" t="s">
        <v>92</v>
      </c>
      <c r="D925" s="4" t="s">
        <v>95</v>
      </c>
      <c r="E925" s="4" t="str">
        <f>IF(COUNTIF($E$2:E924,"Begin: " &amp; C925 &amp; "-" &amp; D925 &amp; "-" &amp; H925)=0,"Begin: " &amp; C925 &amp; "-" &amp; D925 &amp; "-" &amp; H925,IF((C925 &amp; "-" &amp; D925 &amp; "-" &amp; H925)&lt;&gt;(C926 &amp; "-" &amp; D926 &amp; "-" &amp; H926),"End: " &amp; C925 &amp; "-" &amp; D925 &amp; "-" &amp; H925,""))</f>
        <v/>
      </c>
      <c r="F925" s="4" t="str">
        <f t="shared" si="170"/>
        <v>GIOA-2Yr Treasury Yield-03-2014</v>
      </c>
      <c r="G925" s="7">
        <v>41711</v>
      </c>
      <c r="H925" s="7" t="str">
        <f t="shared" si="171"/>
        <v>03-2014</v>
      </c>
      <c r="I925" s="7" t="str">
        <f t="shared" ca="1" si="173"/>
        <v>GIOA: Jimmy "Popeye" Doyle-2Yr Treasury Yield-03-2014</v>
      </c>
      <c r="J925" s="4" t="str">
        <f t="shared" ca="1" si="172"/>
        <v>2Yr Treasury Yield-Jimmy "Popeye" Doyle:03-2014</v>
      </c>
      <c r="K925" t="s">
        <v>283</v>
      </c>
      <c r="BQ925">
        <v>0.02</v>
      </c>
      <c r="BS925">
        <v>2.5000000000000001E-2</v>
      </c>
      <c r="BU925">
        <v>0.03</v>
      </c>
      <c r="BW925">
        <v>3.5000000000000003E-2</v>
      </c>
    </row>
    <row r="926" spans="1:75" x14ac:dyDescent="0.55000000000000004">
      <c r="A926" s="4" t="str">
        <f t="shared" ca="1" si="164"/>
        <v>George Bailey</v>
      </c>
      <c r="B926" s="4" t="str">
        <f t="shared" si="169"/>
        <v>City of Glendale, CA</v>
      </c>
      <c r="C926" s="4" t="s">
        <v>92</v>
      </c>
      <c r="D926" s="4" t="s">
        <v>95</v>
      </c>
      <c r="E926" s="4" t="str">
        <f>IF(COUNTIF($E$2:E925,"Begin: " &amp; C926 &amp; "-" &amp; D926 &amp; "-" &amp; H926)=0,"Begin: " &amp; C926 &amp; "-" &amp; D926 &amp; "-" &amp; H926,IF((C926 &amp; "-" &amp; D926 &amp; "-" &amp; H926)&lt;&gt;(C927 &amp; "-" &amp; D927 &amp; "-" &amp; H927),"End: " &amp; C926 &amp; "-" &amp; D926 &amp; "-" &amp; H926,""))</f>
        <v/>
      </c>
      <c r="F926" s="4" t="str">
        <f t="shared" si="170"/>
        <v>GIOA-2Yr Treasury Yield-03-2014</v>
      </c>
      <c r="G926" s="7">
        <v>41711</v>
      </c>
      <c r="H926" s="7" t="str">
        <f t="shared" si="171"/>
        <v>03-2014</v>
      </c>
      <c r="I926" s="7" t="str">
        <f t="shared" ca="1" si="173"/>
        <v>GIOA: George Bailey-2Yr Treasury Yield-03-2014</v>
      </c>
      <c r="J926" s="4" t="str">
        <f t="shared" ca="1" si="172"/>
        <v>2Yr Treasury Yield-George Bailey:03-2014</v>
      </c>
      <c r="K926" t="s">
        <v>284</v>
      </c>
      <c r="BQ926">
        <v>5.0000000000000001E-3</v>
      </c>
      <c r="BS926">
        <v>5.0000000000000001E-3</v>
      </c>
      <c r="BU926">
        <v>5.5000000000000005E-3</v>
      </c>
      <c r="BW926">
        <v>5.5000000000000005E-3</v>
      </c>
    </row>
    <row r="927" spans="1:75" x14ac:dyDescent="0.55000000000000004">
      <c r="A927" s="4" t="str">
        <f t="shared" ca="1" si="164"/>
        <v>Frank Serpico</v>
      </c>
      <c r="B927" s="4" t="str">
        <f t="shared" si="169"/>
        <v>Santa Fe County, NM</v>
      </c>
      <c r="C927" s="4" t="s">
        <v>92</v>
      </c>
      <c r="D927" s="4" t="s">
        <v>95</v>
      </c>
      <c r="E927" s="4" t="str">
        <f>IF(COUNTIF($E$2:E926,"Begin: " &amp; C927 &amp; "-" &amp; D927 &amp; "-" &amp; H927)=0,"Begin: " &amp; C927 &amp; "-" &amp; D927 &amp; "-" &amp; H927,IF((C927 &amp; "-" &amp; D927 &amp; "-" &amp; H927)&lt;&gt;(C928 &amp; "-" &amp; D928 &amp; "-" &amp; H928),"End: " &amp; C927 &amp; "-" &amp; D927 &amp; "-" &amp; H927,""))</f>
        <v/>
      </c>
      <c r="F927" s="4" t="str">
        <f t="shared" si="170"/>
        <v>GIOA-2Yr Treasury Yield-03-2014</v>
      </c>
      <c r="G927" s="7">
        <v>41711</v>
      </c>
      <c r="H927" s="7" t="str">
        <f t="shared" si="171"/>
        <v>03-2014</v>
      </c>
      <c r="I927" s="7" t="str">
        <f t="shared" ca="1" si="173"/>
        <v>GIOA: Frank Serpico-2Yr Treasury Yield-03-2014</v>
      </c>
      <c r="J927" s="4" t="str">
        <f t="shared" ca="1" si="172"/>
        <v>2Yr Treasury Yield-Frank Serpico:03-2014</v>
      </c>
      <c r="K927" t="s">
        <v>285</v>
      </c>
      <c r="BQ927">
        <v>5.1999999999999998E-3</v>
      </c>
      <c r="BS927">
        <v>5.5000000000000005E-3</v>
      </c>
      <c r="BU927">
        <v>6.5000000000000006E-3</v>
      </c>
      <c r="BW927">
        <v>7.4999999999999997E-3</v>
      </c>
    </row>
    <row r="928" spans="1:75" x14ac:dyDescent="0.55000000000000004">
      <c r="A928" s="4" t="str">
        <f t="shared" ca="1" si="164"/>
        <v>Alex Portnoy</v>
      </c>
      <c r="B928" s="4" t="str">
        <f t="shared" si="169"/>
        <v>State of Montana Treasurer's Officce</v>
      </c>
      <c r="C928" s="4" t="s">
        <v>92</v>
      </c>
      <c r="D928" s="4" t="s">
        <v>95</v>
      </c>
      <c r="E928" s="4" t="str">
        <f>IF(COUNTIF($E$2:E927,"Begin: " &amp; C928 &amp; "-" &amp; D928 &amp; "-" &amp; H928)=0,"Begin: " &amp; C928 &amp; "-" &amp; D928 &amp; "-" &amp; H928,IF((C928 &amp; "-" &amp; D928 &amp; "-" &amp; H928)&lt;&gt;(C929 &amp; "-" &amp; D929 &amp; "-" &amp; H929),"End: " &amp; C928 &amp; "-" &amp; D928 &amp; "-" &amp; H928,""))</f>
        <v/>
      </c>
      <c r="F928" s="4" t="str">
        <f t="shared" si="170"/>
        <v>GIOA-2Yr Treasury Yield-03-2014</v>
      </c>
      <c r="G928" s="7">
        <v>41711</v>
      </c>
      <c r="H928" s="7" t="str">
        <f t="shared" si="171"/>
        <v>03-2014</v>
      </c>
      <c r="I928" s="7" t="str">
        <f t="shared" ca="1" si="173"/>
        <v>GIOA: Alex Portnoy-2Yr Treasury Yield-03-2014</v>
      </c>
      <c r="J928" s="4" t="str">
        <f t="shared" ca="1" si="172"/>
        <v>2Yr Treasury Yield-Alex Portnoy:03-2014</v>
      </c>
      <c r="K928" t="s">
        <v>286</v>
      </c>
      <c r="BQ928">
        <v>4.5000000000000005E-3</v>
      </c>
      <c r="BS928">
        <v>4.5000000000000005E-3</v>
      </c>
      <c r="BU928">
        <v>5.0000000000000001E-3</v>
      </c>
      <c r="BW928">
        <v>7.4999999999999997E-3</v>
      </c>
    </row>
    <row r="929" spans="1:75" x14ac:dyDescent="0.55000000000000004">
      <c r="A929" s="4" t="str">
        <f t="shared" ca="1" si="164"/>
        <v>Batman</v>
      </c>
      <c r="B929" s="4" t="str">
        <f t="shared" si="169"/>
        <v>Santa Fe County, NM</v>
      </c>
      <c r="C929" s="4" t="s">
        <v>92</v>
      </c>
      <c r="D929" s="4" t="s">
        <v>95</v>
      </c>
      <c r="E929" s="4" t="str">
        <f>IF(COUNTIF($E$2:E928,"Begin: " &amp; C929 &amp; "-" &amp; D929 &amp; "-" &amp; H929)=0,"Begin: " &amp; C929 &amp; "-" &amp; D929 &amp; "-" &amp; H929,IF((C929 &amp; "-" &amp; D929 &amp; "-" &amp; H929)&lt;&gt;(C930 &amp; "-" &amp; D930 &amp; "-" &amp; H930),"End: " &amp; C929 &amp; "-" &amp; D929 &amp; "-" &amp; H929,""))</f>
        <v/>
      </c>
      <c r="F929" s="4" t="str">
        <f t="shared" si="170"/>
        <v>GIOA-2Yr Treasury Yield-03-2014</v>
      </c>
      <c r="G929" s="7">
        <v>41711</v>
      </c>
      <c r="H929" s="7" t="str">
        <f t="shared" si="171"/>
        <v>03-2014</v>
      </c>
      <c r="I929" s="7" t="str">
        <f t="shared" ca="1" si="173"/>
        <v>GIOA: Batman-2Yr Treasury Yield-03-2014</v>
      </c>
      <c r="J929" s="4" t="str">
        <f t="shared" ca="1" si="172"/>
        <v>2Yr Treasury Yield-Batman:03-2014</v>
      </c>
      <c r="K929" t="s">
        <v>287</v>
      </c>
      <c r="BQ929">
        <v>5.0000000000000001E-3</v>
      </c>
      <c r="BS929">
        <v>5.3E-3</v>
      </c>
      <c r="BU929">
        <v>6.0000000000000001E-3</v>
      </c>
      <c r="BW929">
        <v>6.5000000000000006E-3</v>
      </c>
    </row>
    <row r="930" spans="1:75" x14ac:dyDescent="0.55000000000000004">
      <c r="A930" s="4" t="str">
        <f t="shared" ca="1" si="164"/>
        <v>Stephen Maturin</v>
      </c>
      <c r="B930" s="4" t="str">
        <f t="shared" si="169"/>
        <v>City of Saint Paul, MN</v>
      </c>
      <c r="C930" s="4" t="s">
        <v>92</v>
      </c>
      <c r="D930" s="4" t="s">
        <v>95</v>
      </c>
      <c r="E930" s="4" t="str">
        <f>IF(COUNTIF($E$2:E929,"Begin: " &amp; C930 &amp; "-" &amp; D930 &amp; "-" &amp; H930)=0,"Begin: " &amp; C930 &amp; "-" &amp; D930 &amp; "-" &amp; H930,IF((C930 &amp; "-" &amp; D930 &amp; "-" &amp; H930)&lt;&gt;(C931 &amp; "-" &amp; D931 &amp; "-" &amp; H931),"End: " &amp; C930 &amp; "-" &amp; D930 &amp; "-" &amp; H930,""))</f>
        <v/>
      </c>
      <c r="F930" s="4" t="str">
        <f t="shared" si="170"/>
        <v>GIOA-2Yr Treasury Yield-03-2014</v>
      </c>
      <c r="G930" s="7">
        <v>41711</v>
      </c>
      <c r="H930" s="7" t="str">
        <f t="shared" si="171"/>
        <v>03-2014</v>
      </c>
      <c r="I930" s="7" t="str">
        <f t="shared" ca="1" si="173"/>
        <v>GIOA: Stephen Maturin-2Yr Treasury Yield-03-2014</v>
      </c>
      <c r="J930" s="4" t="str">
        <f t="shared" ca="1" si="172"/>
        <v>2Yr Treasury Yield-Stephen Maturin:03-2014</v>
      </c>
      <c r="K930" t="s">
        <v>288</v>
      </c>
      <c r="BQ930">
        <v>4.5000000000000005E-3</v>
      </c>
      <c r="BS930">
        <v>5.0000000000000001E-3</v>
      </c>
      <c r="BU930">
        <v>5.0000000000000001E-3</v>
      </c>
      <c r="BW930">
        <v>7.4999999999999997E-3</v>
      </c>
    </row>
    <row r="931" spans="1:75" x14ac:dyDescent="0.55000000000000004">
      <c r="A931" s="4" t="str">
        <f t="shared" ca="1" si="164"/>
        <v>Regan MacNeil</v>
      </c>
      <c r="B931" s="4" t="str">
        <f t="shared" si="169"/>
        <v>City of Bloomington, MN</v>
      </c>
      <c r="C931" s="4" t="s">
        <v>92</v>
      </c>
      <c r="D931" s="4" t="s">
        <v>95</v>
      </c>
      <c r="E931" s="4" t="str">
        <f>IF(COUNTIF($E$2:E930,"Begin: " &amp; C931 &amp; "-" &amp; D931 &amp; "-" &amp; H931)=0,"Begin: " &amp; C931 &amp; "-" &amp; D931 &amp; "-" &amp; H931,IF((C931 &amp; "-" &amp; D931 &amp; "-" &amp; H931)&lt;&gt;(C932 &amp; "-" &amp; D932 &amp; "-" &amp; H932),"End: " &amp; C931 &amp; "-" &amp; D931 &amp; "-" &amp; H931,""))</f>
        <v/>
      </c>
      <c r="F931" s="4" t="str">
        <f t="shared" si="170"/>
        <v>GIOA-2Yr Treasury Yield-03-2014</v>
      </c>
      <c r="G931" s="7">
        <v>41711</v>
      </c>
      <c r="H931" s="7" t="str">
        <f t="shared" si="171"/>
        <v>03-2014</v>
      </c>
      <c r="I931" s="7" t="str">
        <f t="shared" ca="1" si="173"/>
        <v>GIOA: Regan MacNeil-2Yr Treasury Yield-03-2014</v>
      </c>
      <c r="J931" s="4" t="str">
        <f t="shared" ca="1" si="172"/>
        <v>2Yr Treasury Yield-Regan MacNeil:03-2014</v>
      </c>
      <c r="K931" t="s">
        <v>289</v>
      </c>
      <c r="BQ931">
        <v>4.3E-3</v>
      </c>
      <c r="BS931">
        <v>5.0000000000000001E-3</v>
      </c>
      <c r="BU931">
        <v>6.0000000000000001E-3</v>
      </c>
      <c r="BW931">
        <v>9.0000000000000011E-3</v>
      </c>
    </row>
    <row r="932" spans="1:75" x14ac:dyDescent="0.55000000000000004">
      <c r="A932" s="4" t="str">
        <f t="shared" ca="1" si="164"/>
        <v>Cody Jarrett</v>
      </c>
      <c r="B932" s="4" t="str">
        <f t="shared" si="169"/>
        <v>State of New Mexico</v>
      </c>
      <c r="C932" s="4" t="s">
        <v>92</v>
      </c>
      <c r="D932" s="4" t="s">
        <v>95</v>
      </c>
      <c r="E932" s="4" t="str">
        <f>IF(COUNTIF($E$2:E931,"Begin: " &amp; C932 &amp; "-" &amp; D932 &amp; "-" &amp; H932)=0,"Begin: " &amp; C932 &amp; "-" &amp; D932 &amp; "-" &amp; H932,IF((C932 &amp; "-" &amp; D932 &amp; "-" &amp; H932)&lt;&gt;(C933 &amp; "-" &amp; D933 &amp; "-" &amp; H933),"End: " &amp; C932 &amp; "-" &amp; D932 &amp; "-" &amp; H932,""))</f>
        <v/>
      </c>
      <c r="F932" s="4" t="str">
        <f t="shared" si="170"/>
        <v>GIOA-2Yr Treasury Yield-03-2014</v>
      </c>
      <c r="G932" s="7">
        <v>41711</v>
      </c>
      <c r="H932" s="7" t="str">
        <f t="shared" si="171"/>
        <v>03-2014</v>
      </c>
      <c r="I932" s="7" t="str">
        <f t="shared" ca="1" si="173"/>
        <v>GIOA: Cody Jarrett-2Yr Treasury Yield-03-2014</v>
      </c>
      <c r="J932" s="4" t="str">
        <f t="shared" ca="1" si="172"/>
        <v>2Yr Treasury Yield-Cody Jarrett:03-2014</v>
      </c>
      <c r="K932" t="s">
        <v>290</v>
      </c>
      <c r="BQ932">
        <v>4.5000000000000005E-3</v>
      </c>
      <c r="BS932">
        <v>5.5000000000000005E-3</v>
      </c>
      <c r="BU932">
        <v>6.9999999999999993E-3</v>
      </c>
      <c r="BW932">
        <v>9.0000000000000011E-3</v>
      </c>
    </row>
    <row r="933" spans="1:75" x14ac:dyDescent="0.55000000000000004">
      <c r="A933" s="4" t="str">
        <f t="shared" ca="1" si="164"/>
        <v>Eeyore</v>
      </c>
      <c r="B933" s="4" t="str">
        <f t="shared" si="169"/>
        <v>City of San Diego, CA</v>
      </c>
      <c r="C933" s="4" t="s">
        <v>92</v>
      </c>
      <c r="D933" s="4" t="s">
        <v>95</v>
      </c>
      <c r="E933" s="4" t="str">
        <f>IF(COUNTIF($E$2:E932,"Begin: " &amp; C933 &amp; "-" &amp; D933 &amp; "-" &amp; H933)=0,"Begin: " &amp; C933 &amp; "-" &amp; D933 &amp; "-" &amp; H933,IF((C933 &amp; "-" &amp; D933 &amp; "-" &amp; H933)&lt;&gt;(C934 &amp; "-" &amp; D934 &amp; "-" &amp; H934),"End: " &amp; C933 &amp; "-" &amp; D933 &amp; "-" &amp; H933,""))</f>
        <v/>
      </c>
      <c r="F933" s="4" t="str">
        <f t="shared" si="170"/>
        <v>GIOA-2Yr Treasury Yield-03-2014</v>
      </c>
      <c r="G933" s="7">
        <v>41711</v>
      </c>
      <c r="H933" s="7" t="str">
        <f t="shared" si="171"/>
        <v>03-2014</v>
      </c>
      <c r="I933" s="7" t="str">
        <f t="shared" ca="1" si="173"/>
        <v>GIOA: Eeyore-2Yr Treasury Yield-03-2014</v>
      </c>
      <c r="J933" s="4" t="str">
        <f t="shared" ca="1" si="172"/>
        <v>2Yr Treasury Yield-Eeyore:03-2014</v>
      </c>
      <c r="K933" t="s">
        <v>291</v>
      </c>
      <c r="BQ933">
        <v>5.0000000000000001E-3</v>
      </c>
      <c r="BS933">
        <v>8.5000000000000006E-3</v>
      </c>
      <c r="BU933">
        <v>1.2500000000000001E-2</v>
      </c>
      <c r="BW933">
        <v>1.6E-2</v>
      </c>
    </row>
    <row r="934" spans="1:75" x14ac:dyDescent="0.55000000000000004">
      <c r="A934" s="4" t="str">
        <f t="shared" ca="1" si="164"/>
        <v>Nurse Ratched</v>
      </c>
      <c r="B934" s="4" t="str">
        <f t="shared" si="169"/>
        <v>State of New Mexico</v>
      </c>
      <c r="C934" s="4" t="s">
        <v>92</v>
      </c>
      <c r="D934" s="4" t="s">
        <v>95</v>
      </c>
      <c r="E934" s="4" t="str">
        <f>IF(COUNTIF($E$2:E933,"Begin: " &amp; C934 &amp; "-" &amp; D934 &amp; "-" &amp; H934)=0,"Begin: " &amp; C934 &amp; "-" &amp; D934 &amp; "-" &amp; H934,IF((C934 &amp; "-" &amp; D934 &amp; "-" &amp; H934)&lt;&gt;(C935 &amp; "-" &amp; D935 &amp; "-" &amp; H935),"End: " &amp; C934 &amp; "-" &amp; D934 &amp; "-" &amp; H934,""))</f>
        <v/>
      </c>
      <c r="F934" s="4" t="str">
        <f t="shared" si="170"/>
        <v>GIOA-2Yr Treasury Yield-03-2014</v>
      </c>
      <c r="G934" s="7">
        <v>41711</v>
      </c>
      <c r="H934" s="7" t="str">
        <f t="shared" si="171"/>
        <v>03-2014</v>
      </c>
      <c r="I934" s="7" t="str">
        <f t="shared" ca="1" si="173"/>
        <v>GIOA: Nurse Ratched-2Yr Treasury Yield-03-2014</v>
      </c>
      <c r="J934" s="4" t="str">
        <f t="shared" ca="1" si="172"/>
        <v>2Yr Treasury Yield-Nurse Ratched:03-2014</v>
      </c>
      <c r="K934" t="s">
        <v>292</v>
      </c>
      <c r="BQ934">
        <v>4.4999999999999997E-3</v>
      </c>
      <c r="BS934">
        <v>4.4999999999999997E-3</v>
      </c>
      <c r="BU934">
        <v>4.4999999999999997E-3</v>
      </c>
      <c r="BW934">
        <v>4.4999999999999997E-3</v>
      </c>
    </row>
    <row r="935" spans="1:75" x14ac:dyDescent="0.55000000000000004">
      <c r="A935" s="4" t="str">
        <f t="shared" ca="1" si="164"/>
        <v>Hana</v>
      </c>
      <c r="B935" s="4" t="str">
        <f t="shared" si="169"/>
        <v>Thurston County, WA</v>
      </c>
      <c r="C935" s="4" t="s">
        <v>92</v>
      </c>
      <c r="D935" s="4" t="s">
        <v>95</v>
      </c>
      <c r="E935" s="4" t="str">
        <f>IF(COUNTIF($E$2:E934,"Begin: " &amp; C935 &amp; "-" &amp; D935 &amp; "-" &amp; H935)=0,"Begin: " &amp; C935 &amp; "-" &amp; D935 &amp; "-" &amp; H935,IF((C935 &amp; "-" &amp; D935 &amp; "-" &amp; H935)&lt;&gt;(C936 &amp; "-" &amp; D936 &amp; "-" &amp; H936),"End: " &amp; C935 &amp; "-" &amp; D935 &amp; "-" &amp; H935,""))</f>
        <v/>
      </c>
      <c r="F935" s="4" t="str">
        <f t="shared" si="170"/>
        <v>GIOA-2Yr Treasury Yield-03-2014</v>
      </c>
      <c r="G935" s="7">
        <v>41711</v>
      </c>
      <c r="H935" s="7" t="str">
        <f t="shared" si="171"/>
        <v>03-2014</v>
      </c>
      <c r="I935" s="7" t="str">
        <f t="shared" ca="1" si="173"/>
        <v>GIOA: Hana-2Yr Treasury Yield-03-2014</v>
      </c>
      <c r="J935" s="4" t="str">
        <f t="shared" ca="1" si="172"/>
        <v>2Yr Treasury Yield-Hana:03-2014</v>
      </c>
      <c r="K935" t="s">
        <v>293</v>
      </c>
      <c r="BQ935">
        <v>4.3E-3</v>
      </c>
      <c r="BS935">
        <v>4.4999999999999997E-3</v>
      </c>
      <c r="BU935">
        <v>6.4999999999999997E-3</v>
      </c>
      <c r="BW935">
        <v>6.7999999999999996E-3</v>
      </c>
    </row>
    <row r="936" spans="1:75" x14ac:dyDescent="0.55000000000000004">
      <c r="A936" s="4" t="str">
        <f t="shared" ca="1" si="164"/>
        <v>Morpheus</v>
      </c>
      <c r="B936" s="4" t="str">
        <f t="shared" si="169"/>
        <v>City of Santa Monica, CA</v>
      </c>
      <c r="C936" s="4" t="s">
        <v>92</v>
      </c>
      <c r="D936" s="4" t="s">
        <v>95</v>
      </c>
      <c r="E936" s="4" t="str">
        <f>IF(COUNTIF($E$2:E935,"Begin: " &amp; C936 &amp; "-" &amp; D936 &amp; "-" &amp; H936)=0,"Begin: " &amp; C936 &amp; "-" &amp; D936 &amp; "-" &amp; H936,IF((C936 &amp; "-" &amp; D936 &amp; "-" &amp; H936)&lt;&gt;(C937 &amp; "-" &amp; D937 &amp; "-" &amp; H937),"End: " &amp; C936 &amp; "-" &amp; D936 &amp; "-" &amp; H936,""))</f>
        <v/>
      </c>
      <c r="F936" s="4" t="str">
        <f t="shared" si="170"/>
        <v>GIOA-2Yr Treasury Yield-03-2014</v>
      </c>
      <c r="G936" s="7">
        <v>41711</v>
      </c>
      <c r="H936" s="7" t="str">
        <f t="shared" si="171"/>
        <v>03-2014</v>
      </c>
      <c r="I936" s="7" t="str">
        <f t="shared" ca="1" si="173"/>
        <v>GIOA: Morpheus-2Yr Treasury Yield-03-2014</v>
      </c>
      <c r="J936" s="4" t="str">
        <f t="shared" ca="1" si="172"/>
        <v>2Yr Treasury Yield-Morpheus:03-2014</v>
      </c>
      <c r="K936" t="s">
        <v>294</v>
      </c>
      <c r="BQ936">
        <v>4.0000000000000001E-3</v>
      </c>
      <c r="BS936">
        <v>4.0000000000000001E-3</v>
      </c>
      <c r="BU936">
        <v>6.0000000000000001E-3</v>
      </c>
      <c r="BW936">
        <v>1.0999999999999999E-2</v>
      </c>
    </row>
    <row r="937" spans="1:75" x14ac:dyDescent="0.55000000000000004">
      <c r="A937" s="4" t="str">
        <f t="shared" ca="1" si="164"/>
        <v>Hazel Motes</v>
      </c>
      <c r="B937" s="4" t="str">
        <f t="shared" si="169"/>
        <v>Unknown</v>
      </c>
      <c r="C937" s="4" t="s">
        <v>92</v>
      </c>
      <c r="D937" s="4" t="s">
        <v>95</v>
      </c>
      <c r="E937" s="4" t="str">
        <f>IF(COUNTIF($E$2:E936,"Begin: " &amp; C937 &amp; "-" &amp; D937 &amp; "-" &amp; H937)=0,"Begin: " &amp; C937 &amp; "-" &amp; D937 &amp; "-" &amp; H937,IF((C937 &amp; "-" &amp; D937 &amp; "-" &amp; H937)&lt;&gt;(C938 &amp; "-" &amp; D938 &amp; "-" &amp; H938),"End: " &amp; C937 &amp; "-" &amp; D937 &amp; "-" &amp; H937,""))</f>
        <v/>
      </c>
      <c r="F937" s="4" t="str">
        <f t="shared" si="170"/>
        <v>GIOA-2Yr Treasury Yield-03-2014</v>
      </c>
      <c r="G937" s="7">
        <v>41711</v>
      </c>
      <c r="H937" s="7" t="str">
        <f t="shared" si="171"/>
        <v>03-2014</v>
      </c>
      <c r="I937" s="7" t="str">
        <f t="shared" ca="1" si="173"/>
        <v>GIOA: Hazel Motes-2Yr Treasury Yield-03-2014</v>
      </c>
      <c r="J937" s="4" t="str">
        <f t="shared" ca="1" si="172"/>
        <v>2Yr Treasury Yield-Hazel Motes:03-2014</v>
      </c>
      <c r="K937" t="s">
        <v>295</v>
      </c>
      <c r="BQ937">
        <v>7.4999999999999997E-3</v>
      </c>
      <c r="BS937">
        <v>0.01</v>
      </c>
      <c r="BU937">
        <v>1.2500000000000001E-2</v>
      </c>
      <c r="BW937">
        <v>1.2500000000000001E-2</v>
      </c>
    </row>
    <row r="938" spans="1:75" x14ac:dyDescent="0.55000000000000004">
      <c r="A938" s="4" t="str">
        <f t="shared" ca="1" si="164"/>
        <v>Atticus Finch</v>
      </c>
      <c r="B938" s="4" t="str">
        <f t="shared" si="169"/>
        <v>Humboldt County, CA</v>
      </c>
      <c r="C938" s="4" t="s">
        <v>92</v>
      </c>
      <c r="D938" s="4" t="s">
        <v>95</v>
      </c>
      <c r="E938" s="4" t="str">
        <f>IF(COUNTIF($E$2:E937,"Begin: " &amp; C938 &amp; "-" &amp; D938 &amp; "-" &amp; H938)=0,"Begin: " &amp; C938 &amp; "-" &amp; D938 &amp; "-" &amp; H938,IF((C938 &amp; "-" &amp; D938 &amp; "-" &amp; H938)&lt;&gt;(C939 &amp; "-" &amp; D939 &amp; "-" &amp; H939),"End: " &amp; C938 &amp; "-" &amp; D938 &amp; "-" &amp; H938,""))</f>
        <v/>
      </c>
      <c r="F938" s="4" t="str">
        <f t="shared" si="170"/>
        <v>GIOA-2Yr Treasury Yield-03-2014</v>
      </c>
      <c r="G938" s="7">
        <v>41711</v>
      </c>
      <c r="H938" s="7" t="str">
        <f t="shared" si="171"/>
        <v>03-2014</v>
      </c>
      <c r="I938" s="7" t="str">
        <f t="shared" ca="1" si="173"/>
        <v>GIOA: Atticus Finch-2Yr Treasury Yield-03-2014</v>
      </c>
      <c r="J938" s="4" t="str">
        <f t="shared" ca="1" si="172"/>
        <v>2Yr Treasury Yield-Atticus Finch:03-2014</v>
      </c>
      <c r="K938" t="s">
        <v>296</v>
      </c>
      <c r="BQ938">
        <v>5.0000000000000001E-3</v>
      </c>
      <c r="BS938">
        <v>5.4999999999999997E-3</v>
      </c>
      <c r="BU938">
        <v>6.0000000000000001E-3</v>
      </c>
      <c r="BW938">
        <v>6.4999999999999997E-3</v>
      </c>
    </row>
    <row r="939" spans="1:75" x14ac:dyDescent="0.55000000000000004">
      <c r="A939" s="4" t="str">
        <f t="shared" ca="1" si="164"/>
        <v>Philip Marlowe</v>
      </c>
      <c r="B939" s="4" t="str">
        <f t="shared" si="169"/>
        <v>Dallas ISD</v>
      </c>
      <c r="C939" s="4" t="s">
        <v>92</v>
      </c>
      <c r="D939" s="4" t="s">
        <v>95</v>
      </c>
      <c r="E939" s="4" t="str">
        <f>IF(COUNTIF($E$2:E938,"Begin: " &amp; C939 &amp; "-" &amp; D939 &amp; "-" &amp; H939)=0,"Begin: " &amp; C939 &amp; "-" &amp; D939 &amp; "-" &amp; H939,IF((C939 &amp; "-" &amp; D939 &amp; "-" &amp; H939)&lt;&gt;(C940 &amp; "-" &amp; D940 &amp; "-" &amp; H940),"End: " &amp; C939 &amp; "-" &amp; D939 &amp; "-" &amp; H939,""))</f>
        <v/>
      </c>
      <c r="F939" s="4" t="str">
        <f t="shared" si="170"/>
        <v>GIOA-2Yr Treasury Yield-03-2014</v>
      </c>
      <c r="G939" s="7">
        <v>41711</v>
      </c>
      <c r="H939" s="7" t="str">
        <f t="shared" si="171"/>
        <v>03-2014</v>
      </c>
      <c r="I939" s="7" t="str">
        <f t="shared" ca="1" si="173"/>
        <v>GIOA: Philip Marlowe-2Yr Treasury Yield-03-2014</v>
      </c>
      <c r="J939" s="4" t="str">
        <f t="shared" ca="1" si="172"/>
        <v>2Yr Treasury Yield-Philip Marlowe:03-2014</v>
      </c>
      <c r="K939" t="s">
        <v>297</v>
      </c>
      <c r="BQ939">
        <v>4.4999999999999997E-3</v>
      </c>
      <c r="BS939">
        <v>5.1999999999999998E-3</v>
      </c>
      <c r="BU939">
        <v>6.0000000000000001E-3</v>
      </c>
      <c r="BW939">
        <v>7.4999999999999997E-3</v>
      </c>
    </row>
    <row r="940" spans="1:75" x14ac:dyDescent="0.55000000000000004">
      <c r="A940" s="4" t="str">
        <f t="shared" ca="1" si="164"/>
        <v>Luke Skywalker</v>
      </c>
      <c r="B940" s="4" t="str">
        <f t="shared" si="169"/>
        <v>Chicago Metropolitan Water Reclamation</v>
      </c>
      <c r="C940" s="4" t="s">
        <v>92</v>
      </c>
      <c r="D940" s="4" t="s">
        <v>95</v>
      </c>
      <c r="E940" s="4" t="str">
        <f>IF(COUNTIF($E$2:E939,"Begin: " &amp; C940 &amp; "-" &amp; D940 &amp; "-" &amp; H940)=0,"Begin: " &amp; C940 &amp; "-" &amp; D940 &amp; "-" &amp; H940,IF((C940 &amp; "-" &amp; D940 &amp; "-" &amp; H940)&lt;&gt;(C941 &amp; "-" &amp; D941 &amp; "-" &amp; H941),"End: " &amp; C940 &amp; "-" &amp; D940 &amp; "-" &amp; H940,""))</f>
        <v/>
      </c>
      <c r="F940" s="4" t="str">
        <f t="shared" si="170"/>
        <v>GIOA-2Yr Treasury Yield-03-2014</v>
      </c>
      <c r="G940" s="7">
        <v>41711</v>
      </c>
      <c r="H940" s="7" t="str">
        <f t="shared" si="171"/>
        <v>03-2014</v>
      </c>
      <c r="I940" s="7" t="str">
        <f t="shared" ca="1" si="173"/>
        <v>GIOA: Luke Skywalker-2Yr Treasury Yield-03-2014</v>
      </c>
      <c r="J940" s="4" t="str">
        <f t="shared" ca="1" si="172"/>
        <v>2Yr Treasury Yield-Luke Skywalker:03-2014</v>
      </c>
      <c r="K940" t="s">
        <v>298</v>
      </c>
      <c r="BQ940">
        <v>4.7000000000000002E-3</v>
      </c>
      <c r="BS940">
        <v>5.0000000000000001E-3</v>
      </c>
      <c r="BU940">
        <v>8.0000000000000002E-3</v>
      </c>
      <c r="BW940">
        <v>1.6E-2</v>
      </c>
    </row>
    <row r="941" spans="1:75" x14ac:dyDescent="0.55000000000000004">
      <c r="A941" s="4" t="str">
        <f t="shared" ca="1" si="164"/>
        <v>Rocky Balboa</v>
      </c>
      <c r="B941" s="4" t="str">
        <f t="shared" si="169"/>
        <v>Idaho State Treasurer</v>
      </c>
      <c r="C941" s="4" t="s">
        <v>92</v>
      </c>
      <c r="D941" s="4" t="s">
        <v>95</v>
      </c>
      <c r="E941" s="4" t="str">
        <f>IF(COUNTIF($E$2:E940,"Begin: " &amp; C941 &amp; "-" &amp; D941 &amp; "-" &amp; H941)=0,"Begin: " &amp; C941 &amp; "-" &amp; D941 &amp; "-" &amp; H941,IF((C941 &amp; "-" &amp; D941 &amp; "-" &amp; H941)&lt;&gt;(C942 &amp; "-" &amp; D942 &amp; "-" &amp; H942),"End: " &amp; C941 &amp; "-" &amp; D941 &amp; "-" &amp; H941,""))</f>
        <v/>
      </c>
      <c r="F941" s="4" t="str">
        <f t="shared" si="170"/>
        <v>GIOA-2Yr Treasury Yield-03-2014</v>
      </c>
      <c r="G941" s="7">
        <v>41711</v>
      </c>
      <c r="H941" s="7" t="str">
        <f t="shared" si="171"/>
        <v>03-2014</v>
      </c>
      <c r="I941" s="7" t="str">
        <f t="shared" ca="1" si="173"/>
        <v>GIOA: Rocky Balboa-2Yr Treasury Yield-03-2014</v>
      </c>
      <c r="J941" s="4" t="str">
        <f t="shared" ca="1" si="172"/>
        <v>2Yr Treasury Yield-Rocky Balboa:03-2014</v>
      </c>
      <c r="K941" t="s">
        <v>299</v>
      </c>
      <c r="BQ941">
        <v>4.0000000000000001E-3</v>
      </c>
      <c r="BS941">
        <v>7.4999999999999997E-3</v>
      </c>
      <c r="BU941">
        <v>1.2500000000000001E-2</v>
      </c>
      <c r="BW941">
        <v>7.4999999999999997E-3</v>
      </c>
    </row>
    <row r="942" spans="1:75" x14ac:dyDescent="0.55000000000000004">
      <c r="A942" s="4" t="str">
        <f t="shared" ca="1" si="164"/>
        <v>Arthur Chipping</v>
      </c>
      <c r="B942" s="4" t="str">
        <f t="shared" si="169"/>
        <v>Cuyahoga County, OH</v>
      </c>
      <c r="C942" s="4" t="s">
        <v>92</v>
      </c>
      <c r="D942" s="4" t="s">
        <v>95</v>
      </c>
      <c r="E942" s="4" t="str">
        <f>IF(COUNTIF($E$2:E941,"Begin: " &amp; C942 &amp; "-" &amp; D942 &amp; "-" &amp; H942)=0,"Begin: " &amp; C942 &amp; "-" &amp; D942 &amp; "-" &amp; H942,IF((C942 &amp; "-" &amp; D942 &amp; "-" &amp; H942)&lt;&gt;(C943 &amp; "-" &amp; D943 &amp; "-" &amp; H943),"End: " &amp; C942 &amp; "-" &amp; D942 &amp; "-" &amp; H942,""))</f>
        <v/>
      </c>
      <c r="F942" s="4" t="str">
        <f t="shared" si="170"/>
        <v>GIOA-2Yr Treasury Yield-03-2014</v>
      </c>
      <c r="G942" s="7">
        <v>41711</v>
      </c>
      <c r="H942" s="7" t="str">
        <f t="shared" si="171"/>
        <v>03-2014</v>
      </c>
      <c r="I942" s="7" t="str">
        <f t="shared" ca="1" si="173"/>
        <v>GIOA: Arthur Chipping-2Yr Treasury Yield-03-2014</v>
      </c>
      <c r="J942" s="4" t="str">
        <f t="shared" ca="1" si="172"/>
        <v>2Yr Treasury Yield-Arthur Chipping:03-2014</v>
      </c>
      <c r="K942" t="s">
        <v>300</v>
      </c>
      <c r="BQ942">
        <v>3.2000000000000002E-3</v>
      </c>
      <c r="BS942">
        <v>4.0000000000000001E-3</v>
      </c>
      <c r="BU942">
        <v>3.5999999999999999E-3</v>
      </c>
      <c r="BW942">
        <v>8.0000000000000002E-3</v>
      </c>
    </row>
    <row r="943" spans="1:75" x14ac:dyDescent="0.55000000000000004">
      <c r="A943" s="4" t="str">
        <f t="shared" ca="1" si="164"/>
        <v>Charlie Marlow</v>
      </c>
      <c r="B943" s="4" t="str">
        <f t="shared" si="169"/>
        <v>Port of Everett</v>
      </c>
      <c r="C943" s="4" t="s">
        <v>92</v>
      </c>
      <c r="D943" s="4" t="s">
        <v>95</v>
      </c>
      <c r="E943" s="4" t="str">
        <f>IF(COUNTIF($E$2:E942,"Begin: " &amp; C943 &amp; "-" &amp; D943 &amp; "-" &amp; H943)=0,"Begin: " &amp; C943 &amp; "-" &amp; D943 &amp; "-" &amp; H943,IF((C943 &amp; "-" &amp; D943 &amp; "-" &amp; H943)&lt;&gt;(C944 &amp; "-" &amp; D944 &amp; "-" &amp; H944),"End: " &amp; C943 &amp; "-" &amp; D943 &amp; "-" &amp; H943,""))</f>
        <v/>
      </c>
      <c r="F943" s="4" t="str">
        <f t="shared" si="170"/>
        <v>GIOA-2Yr Treasury Yield-03-2014</v>
      </c>
      <c r="G943" s="7">
        <v>41711</v>
      </c>
      <c r="H943" s="7" t="str">
        <f t="shared" si="171"/>
        <v>03-2014</v>
      </c>
      <c r="I943" s="7" t="str">
        <f t="shared" ca="1" si="173"/>
        <v>GIOA: Charlie Marlow-2Yr Treasury Yield-03-2014</v>
      </c>
      <c r="J943" s="4" t="str">
        <f t="shared" ca="1" si="172"/>
        <v>2Yr Treasury Yield-Charlie Marlow:03-2014</v>
      </c>
      <c r="K943" t="s">
        <v>301</v>
      </c>
      <c r="BQ943">
        <v>5.0000000000000001E-3</v>
      </c>
      <c r="BS943">
        <v>7.4999999999999997E-3</v>
      </c>
      <c r="BU943">
        <v>1.2999999999999999E-2</v>
      </c>
      <c r="BW943">
        <v>1.7999999999999999E-2</v>
      </c>
    </row>
    <row r="944" spans="1:75" x14ac:dyDescent="0.55000000000000004">
      <c r="A944" s="4" t="str">
        <f t="shared" ca="1" si="164"/>
        <v>Janie Crawford</v>
      </c>
      <c r="B944" s="4" t="str">
        <f t="shared" si="169"/>
        <v>County of Napa, CA</v>
      </c>
      <c r="C944" s="4" t="s">
        <v>92</v>
      </c>
      <c r="D944" s="4" t="s">
        <v>95</v>
      </c>
      <c r="E944" s="4" t="str">
        <f>IF(COUNTIF($E$2:E943,"Begin: " &amp; C944 &amp; "-" &amp; D944 &amp; "-" &amp; H944)=0,"Begin: " &amp; C944 &amp; "-" &amp; D944 &amp; "-" &amp; H944,IF((C944 &amp; "-" &amp; D944 &amp; "-" &amp; H944)&lt;&gt;(C945 &amp; "-" &amp; D945 &amp; "-" &amp; H945),"End: " &amp; C944 &amp; "-" &amp; D944 &amp; "-" &amp; H944,""))</f>
        <v>End: GIOA-2Yr Treasury Yield-03-2014</v>
      </c>
      <c r="F944" s="4" t="str">
        <f t="shared" si="170"/>
        <v>GIOA-2Yr Treasury Yield-03-2014</v>
      </c>
      <c r="G944" s="7">
        <v>41711</v>
      </c>
      <c r="H944" s="7" t="str">
        <f t="shared" si="171"/>
        <v>03-2014</v>
      </c>
      <c r="I944" s="7" t="str">
        <f t="shared" ca="1" si="173"/>
        <v>GIOA: Janie Crawford-2Yr Treasury Yield-03-2014</v>
      </c>
      <c r="J944" s="4" t="str">
        <f t="shared" ca="1" si="172"/>
        <v>2Yr Treasury Yield-Janie Crawford:03-2014</v>
      </c>
      <c r="K944" t="s">
        <v>302</v>
      </c>
      <c r="BQ944">
        <v>4.4999999999999997E-3</v>
      </c>
      <c r="BS944">
        <v>4.4999999999999997E-3</v>
      </c>
      <c r="BU944">
        <v>4.7000000000000002E-3</v>
      </c>
      <c r="BW944">
        <v>6.0000000000000001E-3</v>
      </c>
    </row>
    <row r="945" spans="1:75" x14ac:dyDescent="0.55000000000000004">
      <c r="A945" s="4" t="str">
        <f t="shared" ca="1" si="164"/>
        <v>Stevens</v>
      </c>
      <c r="B945" s="4" t="str">
        <f t="shared" ref="B945" si="179">MID(K945,FIND(":",K945,1)+2,LEN(K945)-FIND(":",K945,1))</f>
        <v>Snohomish County</v>
      </c>
      <c r="C945" s="4" t="s">
        <v>92</v>
      </c>
      <c r="D945" s="4" t="s">
        <v>96</v>
      </c>
      <c r="E945" s="4" t="str">
        <f>IF(COUNTIF($E$2:E944,"Begin: " &amp; C945 &amp; "-" &amp; D945 &amp; "-" &amp; H945)=0,"Begin: " &amp; C945 &amp; "-" &amp; D945 &amp; "-" &amp; H945,IF((C945 &amp; "-" &amp; D945 &amp; "-" &amp; H945)&lt;&gt;(C946 &amp; "-" &amp; D946 &amp; "-" &amp; H946),"End: " &amp; C945 &amp; "-" &amp; D945 &amp; "-" &amp; H945,""))</f>
        <v>Begin: GIOA-10Yr Treasury Yield-03-2014</v>
      </c>
      <c r="F945" s="4" t="str">
        <f t="shared" ref="F945" si="180">C945 &amp; "-" &amp; D945 &amp; "-" &amp; H945</f>
        <v>GIOA-10Yr Treasury Yield-03-2014</v>
      </c>
      <c r="G945" s="7">
        <v>41711</v>
      </c>
      <c r="H945" s="7" t="str">
        <f t="shared" ref="H945" si="181">TEXT(MONTH(G945),"00") &amp; "-" &amp; TEXT(YEAR(G945),"0000")</f>
        <v>03-2014</v>
      </c>
      <c r="I945" s="7" t="str">
        <f t="shared" ca="1" si="173"/>
        <v>GIOA: Stevens-10Yr Treasury Yield-03-2014</v>
      </c>
      <c r="J945" s="4" t="str">
        <f t="shared" ref="J945" ca="1" si="182">D945 &amp; "-" &amp; A945 &amp; ":" &amp; TEXT(MONTH(G945),"00") &amp; "-" &amp; TEXT(YEAR(G945),"0000")</f>
        <v>10Yr Treasury Yield-Stevens:03-2014</v>
      </c>
      <c r="K945" t="s">
        <v>257</v>
      </c>
      <c r="BQ945">
        <v>2.8400000000000002E-2</v>
      </c>
      <c r="BS945">
        <v>2.9499999999999998E-2</v>
      </c>
      <c r="BU945">
        <v>3.2000000000000001E-2</v>
      </c>
      <c r="BW945">
        <v>3.4000000000000002E-2</v>
      </c>
    </row>
    <row r="946" spans="1:75" x14ac:dyDescent="0.55000000000000004">
      <c r="A946" s="4" t="str">
        <f t="shared" ca="1" si="164"/>
        <v>Clarice Starling</v>
      </c>
      <c r="B946" s="4" t="str">
        <f t="shared" ref="B946:B992" si="183">MID(K946,FIND(":",K946,1)+2,LEN(K946)-FIND(":",K946,1))</f>
        <v>Coconino County Treasurer</v>
      </c>
      <c r="C946" s="4" t="s">
        <v>92</v>
      </c>
      <c r="D946" s="4" t="s">
        <v>96</v>
      </c>
      <c r="E946" s="4" t="str">
        <f>IF(COUNTIF($E$2:E945,"Begin: " &amp; C946 &amp; "-" &amp; D946 &amp; "-" &amp; H946)=0,"Begin: " &amp; C946 &amp; "-" &amp; D946 &amp; "-" &amp; H946,IF((C946 &amp; "-" &amp; D946 &amp; "-" &amp; H946)&lt;&gt;(C947 &amp; "-" &amp; D947 &amp; "-" &amp; H947),"End: " &amp; C946 &amp; "-" &amp; D946 &amp; "-" &amp; H946,""))</f>
        <v/>
      </c>
      <c r="F946" s="4" t="str">
        <f t="shared" ref="F946:F992" si="184">C946 &amp; "-" &amp; D946 &amp; "-" &amp; H946</f>
        <v>GIOA-10Yr Treasury Yield-03-2014</v>
      </c>
      <c r="G946" s="7">
        <v>41711</v>
      </c>
      <c r="H946" s="7" t="str">
        <f t="shared" ref="H946:H992" si="185">TEXT(MONTH(G946),"00") &amp; "-" &amp; TEXT(YEAR(G946),"0000")</f>
        <v>03-2014</v>
      </c>
      <c r="I946" s="7" t="str">
        <f t="shared" ca="1" si="173"/>
        <v>GIOA: Clarice Starling-10Yr Treasury Yield-03-2014</v>
      </c>
      <c r="J946" s="4" t="str">
        <f t="shared" ref="J946:J992" ca="1" si="186">D946 &amp; "-" &amp; A946 &amp; ":" &amp; TEXT(MONTH(G946),"00") &amp; "-" &amp; TEXT(YEAR(G946),"0000")</f>
        <v>10Yr Treasury Yield-Clarice Starling:03-2014</v>
      </c>
      <c r="K946" t="s">
        <v>258</v>
      </c>
      <c r="BQ946">
        <v>2.81E-2</v>
      </c>
    </row>
    <row r="947" spans="1:75" x14ac:dyDescent="0.55000000000000004">
      <c r="A947" s="4" t="str">
        <f t="shared" ca="1" si="164"/>
        <v>Severus Snape</v>
      </c>
      <c r="B947" s="4" t="str">
        <f t="shared" si="183"/>
        <v>sfgov</v>
      </c>
      <c r="C947" s="4" t="s">
        <v>92</v>
      </c>
      <c r="D947" s="4" t="s">
        <v>96</v>
      </c>
      <c r="E947" s="4" t="str">
        <f>IF(COUNTIF($E$2:E946,"Begin: " &amp; C947 &amp; "-" &amp; D947 &amp; "-" &amp; H947)=0,"Begin: " &amp; C947 &amp; "-" &amp; D947 &amp; "-" &amp; H947,IF((C947 &amp; "-" &amp; D947 &amp; "-" &amp; H947)&lt;&gt;(C948 &amp; "-" &amp; D948 &amp; "-" &amp; H948),"End: " &amp; C947 &amp; "-" &amp; D947 &amp; "-" &amp; H947,""))</f>
        <v/>
      </c>
      <c r="F947" s="4" t="str">
        <f t="shared" si="184"/>
        <v>GIOA-10Yr Treasury Yield-03-2014</v>
      </c>
      <c r="G947" s="7">
        <v>41711</v>
      </c>
      <c r="H947" s="7" t="str">
        <f t="shared" si="185"/>
        <v>03-2014</v>
      </c>
      <c r="I947" s="7" t="str">
        <f t="shared" ca="1" si="173"/>
        <v>GIOA: Severus Snape-10Yr Treasury Yield-03-2014</v>
      </c>
      <c r="J947" s="4" t="str">
        <f t="shared" ca="1" si="186"/>
        <v>10Yr Treasury Yield-Severus Snape:03-2014</v>
      </c>
      <c r="K947" t="s">
        <v>259</v>
      </c>
      <c r="BQ947">
        <v>2.75E-2</v>
      </c>
      <c r="BS947">
        <v>3.2500000000000001E-2</v>
      </c>
      <c r="BU947">
        <v>0.03</v>
      </c>
      <c r="BW947">
        <v>0.03</v>
      </c>
    </row>
    <row r="948" spans="1:75" x14ac:dyDescent="0.55000000000000004">
      <c r="A948" s="4" t="str">
        <f t="shared" ca="1" si="164"/>
        <v>Sherlock Holmes</v>
      </c>
      <c r="B948" s="4" t="str">
        <f t="shared" si="183"/>
        <v>Solano County</v>
      </c>
      <c r="C948" s="4" t="s">
        <v>92</v>
      </c>
      <c r="D948" s="4" t="s">
        <v>96</v>
      </c>
      <c r="E948" s="4" t="str">
        <f>IF(COUNTIF($E$2:E947,"Begin: " &amp; C948 &amp; "-" &amp; D948 &amp; "-" &amp; H948)=0,"Begin: " &amp; C948 &amp; "-" &amp; D948 &amp; "-" &amp; H948,IF((C948 &amp; "-" &amp; D948 &amp; "-" &amp; H948)&lt;&gt;(C949 &amp; "-" &amp; D949 &amp; "-" &amp; H949),"End: " &amp; C948 &amp; "-" &amp; D948 &amp; "-" &amp; H948,""))</f>
        <v/>
      </c>
      <c r="F948" s="4" t="str">
        <f t="shared" si="184"/>
        <v>GIOA-10Yr Treasury Yield-03-2014</v>
      </c>
      <c r="G948" s="7">
        <v>41711</v>
      </c>
      <c r="H948" s="7" t="str">
        <f t="shared" si="185"/>
        <v>03-2014</v>
      </c>
      <c r="I948" s="7" t="str">
        <f t="shared" ca="1" si="173"/>
        <v>GIOA: Sherlock Holmes-10Yr Treasury Yield-03-2014</v>
      </c>
      <c r="J948" s="4" t="str">
        <f t="shared" ca="1" si="186"/>
        <v>10Yr Treasury Yield-Sherlock Holmes:03-2014</v>
      </c>
      <c r="K948" t="s">
        <v>260</v>
      </c>
      <c r="BQ948">
        <v>2.75E-2</v>
      </c>
      <c r="BS948">
        <v>2.75E-2</v>
      </c>
      <c r="BU948">
        <v>2.8000000000000001E-2</v>
      </c>
      <c r="BW948">
        <v>0.03</v>
      </c>
    </row>
    <row r="949" spans="1:75" x14ac:dyDescent="0.55000000000000004">
      <c r="A949" s="4" t="str">
        <f t="shared" ca="1" si="164"/>
        <v>Clyde Griffiths</v>
      </c>
      <c r="B949" s="4" t="str">
        <f t="shared" si="183"/>
        <v>City of Albuquerque, NM</v>
      </c>
      <c r="C949" s="4" t="s">
        <v>92</v>
      </c>
      <c r="D949" s="4" t="s">
        <v>96</v>
      </c>
      <c r="E949" s="4" t="str">
        <f>IF(COUNTIF($E$2:E948,"Begin: " &amp; C949 &amp; "-" &amp; D949 &amp; "-" &amp; H949)=0,"Begin: " &amp; C949 &amp; "-" &amp; D949 &amp; "-" &amp; H949,IF((C949 &amp; "-" &amp; D949 &amp; "-" &amp; H949)&lt;&gt;(C950 &amp; "-" &amp; D950 &amp; "-" &amp; H950),"End: " &amp; C949 &amp; "-" &amp; D949 &amp; "-" &amp; H949,""))</f>
        <v/>
      </c>
      <c r="F949" s="4" t="str">
        <f t="shared" si="184"/>
        <v>GIOA-10Yr Treasury Yield-03-2014</v>
      </c>
      <c r="G949" s="7">
        <v>41711</v>
      </c>
      <c r="H949" s="7" t="str">
        <f t="shared" si="185"/>
        <v>03-2014</v>
      </c>
      <c r="I949" s="7" t="str">
        <f t="shared" ca="1" si="173"/>
        <v>GIOA: Clyde Griffiths-10Yr Treasury Yield-03-2014</v>
      </c>
      <c r="J949" s="4" t="str">
        <f t="shared" ca="1" si="186"/>
        <v>10Yr Treasury Yield-Clyde Griffiths:03-2014</v>
      </c>
      <c r="K949" t="s">
        <v>261</v>
      </c>
      <c r="BQ949">
        <v>2.75E-2</v>
      </c>
      <c r="BS949">
        <v>2.75E-2</v>
      </c>
      <c r="BU949">
        <v>0.03</v>
      </c>
      <c r="BW949">
        <v>0.03</v>
      </c>
    </row>
    <row r="950" spans="1:75" x14ac:dyDescent="0.55000000000000004">
      <c r="A950" s="4" t="str">
        <f t="shared" ca="1" si="164"/>
        <v>Erin Brockovich</v>
      </c>
      <c r="B950" s="4" t="str">
        <f t="shared" si="183"/>
        <v>Wyoming State Treasurer's Office</v>
      </c>
      <c r="C950" s="4" t="s">
        <v>92</v>
      </c>
      <c r="D950" s="4" t="s">
        <v>96</v>
      </c>
      <c r="E950" s="4" t="str">
        <f>IF(COUNTIF($E$2:E949,"Begin: " &amp; C950 &amp; "-" &amp; D950 &amp; "-" &amp; H950)=0,"Begin: " &amp; C950 &amp; "-" &amp; D950 &amp; "-" &amp; H950,IF((C950 &amp; "-" &amp; D950 &amp; "-" &amp; H950)&lt;&gt;(C951 &amp; "-" &amp; D951 &amp; "-" &amp; H951),"End: " &amp; C950 &amp; "-" &amp; D950 &amp; "-" &amp; H950,""))</f>
        <v/>
      </c>
      <c r="F950" s="4" t="str">
        <f t="shared" si="184"/>
        <v>GIOA-10Yr Treasury Yield-03-2014</v>
      </c>
      <c r="G950" s="7">
        <v>41711</v>
      </c>
      <c r="H950" s="7" t="str">
        <f t="shared" si="185"/>
        <v>03-2014</v>
      </c>
      <c r="I950" s="7" t="str">
        <f t="shared" ca="1" si="173"/>
        <v>GIOA: Erin Brockovich-10Yr Treasury Yield-03-2014</v>
      </c>
      <c r="J950" s="4" t="str">
        <f t="shared" ca="1" si="186"/>
        <v>10Yr Treasury Yield-Erin Brockovich:03-2014</v>
      </c>
      <c r="K950" t="s">
        <v>262</v>
      </c>
      <c r="BQ950">
        <v>2.75E-2</v>
      </c>
      <c r="BS950">
        <v>0.03</v>
      </c>
      <c r="BU950">
        <v>3.2500000000000001E-2</v>
      </c>
      <c r="BW950">
        <v>3.5000000000000003E-2</v>
      </c>
    </row>
    <row r="951" spans="1:75" x14ac:dyDescent="0.55000000000000004">
      <c r="A951" s="4" t="str">
        <f t="shared" ca="1" si="164"/>
        <v>Mrs. John Iselin</v>
      </c>
      <c r="B951" s="4" t="str">
        <f t="shared" si="183"/>
        <v>City of Burbank</v>
      </c>
      <c r="C951" s="4" t="s">
        <v>92</v>
      </c>
      <c r="D951" s="4" t="s">
        <v>96</v>
      </c>
      <c r="E951" s="4" t="str">
        <f>IF(COUNTIF($E$2:E950,"Begin: " &amp; C951 &amp; "-" &amp; D951 &amp; "-" &amp; H951)=0,"Begin: " &amp; C951 &amp; "-" &amp; D951 &amp; "-" &amp; H951,IF((C951 &amp; "-" &amp; D951 &amp; "-" &amp; H951)&lt;&gt;(C952 &amp; "-" &amp; D952 &amp; "-" &amp; H952),"End: " &amp; C951 &amp; "-" &amp; D951 &amp; "-" &amp; H951,""))</f>
        <v/>
      </c>
      <c r="F951" s="4" t="str">
        <f t="shared" si="184"/>
        <v>GIOA-10Yr Treasury Yield-03-2014</v>
      </c>
      <c r="G951" s="7">
        <v>41711</v>
      </c>
      <c r="H951" s="7" t="str">
        <f t="shared" si="185"/>
        <v>03-2014</v>
      </c>
      <c r="I951" s="7" t="str">
        <f t="shared" ca="1" si="173"/>
        <v>GIOA: Mrs. John Iselin-10Yr Treasury Yield-03-2014</v>
      </c>
      <c r="J951" s="4" t="str">
        <f t="shared" ca="1" si="186"/>
        <v>10Yr Treasury Yield-Mrs. John Iselin:03-2014</v>
      </c>
      <c r="K951" t="s">
        <v>263</v>
      </c>
      <c r="BQ951">
        <v>2.75E-2</v>
      </c>
      <c r="BS951">
        <v>0.03</v>
      </c>
      <c r="BU951">
        <v>3.2500000000000001E-2</v>
      </c>
      <c r="BW951">
        <v>3.5000000000000003E-2</v>
      </c>
    </row>
    <row r="952" spans="1:75" x14ac:dyDescent="0.55000000000000004">
      <c r="A952" s="4" t="str">
        <f t="shared" ca="1" si="164"/>
        <v>James Bond</v>
      </c>
      <c r="B952" s="4" t="str">
        <f t="shared" si="183"/>
        <v>Walla Walla County</v>
      </c>
      <c r="C952" s="4" t="s">
        <v>92</v>
      </c>
      <c r="D952" s="4" t="s">
        <v>96</v>
      </c>
      <c r="E952" s="4" t="str">
        <f>IF(COUNTIF($E$2:E951,"Begin: " &amp; C952 &amp; "-" &amp; D952 &amp; "-" &amp; H952)=0,"Begin: " &amp; C952 &amp; "-" &amp; D952 &amp; "-" &amp; H952,IF((C952 &amp; "-" &amp; D952 &amp; "-" &amp; H952)&lt;&gt;(C953 &amp; "-" &amp; D953 &amp; "-" &amp; H953),"End: " &amp; C952 &amp; "-" &amp; D952 &amp; "-" &amp; H952,""))</f>
        <v/>
      </c>
      <c r="F952" s="4" t="str">
        <f t="shared" si="184"/>
        <v>GIOA-10Yr Treasury Yield-03-2014</v>
      </c>
      <c r="G952" s="7">
        <v>41711</v>
      </c>
      <c r="H952" s="7" t="str">
        <f t="shared" si="185"/>
        <v>03-2014</v>
      </c>
      <c r="I952" s="7" t="str">
        <f t="shared" ca="1" si="173"/>
        <v>GIOA: James Bond-10Yr Treasury Yield-03-2014</v>
      </c>
      <c r="J952" s="4" t="str">
        <f t="shared" ca="1" si="186"/>
        <v>10Yr Treasury Yield-James Bond:03-2014</v>
      </c>
      <c r="K952" t="s">
        <v>264</v>
      </c>
      <c r="BQ952">
        <v>0.03</v>
      </c>
      <c r="BS952">
        <v>0.04</v>
      </c>
      <c r="BU952">
        <v>4.4999999999999998E-2</v>
      </c>
      <c r="BW952">
        <v>0.05</v>
      </c>
    </row>
    <row r="953" spans="1:75" x14ac:dyDescent="0.55000000000000004">
      <c r="A953" s="4" t="str">
        <f t="shared" ca="1" si="164"/>
        <v>Harry Potter</v>
      </c>
      <c r="B953" s="4" t="str">
        <f t="shared" ref="B953:B954" si="187">MID(K953,FIND(":",K953,1)+2,LEN(K953)-FIND(":",K953,1))</f>
        <v>FTN Mainstreet</v>
      </c>
      <c r="C953" s="4" t="s">
        <v>92</v>
      </c>
      <c r="D953" s="4" t="s">
        <v>96</v>
      </c>
      <c r="E953" s="4" t="str">
        <f>IF(COUNTIF($E$2:E952,"Begin: " &amp; C953 &amp; "-" &amp; D953 &amp; "-" &amp; H953)=0,"Begin: " &amp; C953 &amp; "-" &amp; D953 &amp; "-" &amp; H953,IF((C953 &amp; "-" &amp; D953 &amp; "-" &amp; H953)&lt;&gt;(C954 &amp; "-" &amp; D954 &amp; "-" &amp; H954),"End: " &amp; C953 &amp; "-" &amp; D953 &amp; "-" &amp; H953,""))</f>
        <v/>
      </c>
      <c r="F953" s="4" t="str">
        <f t="shared" ref="F953:F954" si="188">C953 &amp; "-" &amp; D953 &amp; "-" &amp; H953</f>
        <v>GIOA-10Yr Treasury Yield-03-2014</v>
      </c>
      <c r="G953" s="7">
        <v>41711</v>
      </c>
      <c r="H953" s="7" t="str">
        <f t="shared" ref="H953:H954" si="189">TEXT(MONTH(G953),"00") &amp; "-" &amp; TEXT(YEAR(G953),"0000")</f>
        <v>03-2014</v>
      </c>
      <c r="I953" s="7" t="str">
        <f t="shared" ref="I953:I954" ca="1" si="190">C953 &amp; ": " &amp; A953 &amp; "-" &amp; D953 &amp; "-" &amp; H953</f>
        <v>GIOA: Harry Potter-10Yr Treasury Yield-03-2014</v>
      </c>
      <c r="J953" s="4" t="str">
        <f t="shared" ref="J953:J954" ca="1" si="191">D953 &amp; "-" &amp; A953 &amp; ":" &amp; TEXT(MONTH(G953),"00") &amp; "-" &amp; TEXT(YEAR(G953),"0000")</f>
        <v>10Yr Treasury Yield-Harry Potter:03-2014</v>
      </c>
      <c r="K953" t="s">
        <v>446</v>
      </c>
      <c r="BQ953">
        <v>2.5999999999999999E-2</v>
      </c>
      <c r="BS953">
        <v>2.7E-2</v>
      </c>
      <c r="BU953">
        <v>2.8500000000000001E-2</v>
      </c>
      <c r="BW953">
        <v>0.03</v>
      </c>
    </row>
    <row r="954" spans="1:75" x14ac:dyDescent="0.55000000000000004">
      <c r="A954" s="4" t="str">
        <f t="shared" ca="1" si="164"/>
        <v>Captain Spock</v>
      </c>
      <c r="B954" s="4" t="str">
        <f t="shared" si="187"/>
        <v>Cantor</v>
      </c>
      <c r="C954" s="4" t="s">
        <v>92</v>
      </c>
      <c r="D954" s="4" t="s">
        <v>96</v>
      </c>
      <c r="E954" s="4" t="str">
        <f>IF(COUNTIF($E$2:E953,"Begin: " &amp; C954 &amp; "-" &amp; D954 &amp; "-" &amp; H954)=0,"Begin: " &amp; C954 &amp; "-" &amp; D954 &amp; "-" &amp; H954,IF((C954 &amp; "-" &amp; D954 &amp; "-" &amp; H954)&lt;&gt;(C955 &amp; "-" &amp; D955 &amp; "-" &amp; H955),"End: " &amp; C954 &amp; "-" &amp; D954 &amp; "-" &amp; H954,""))</f>
        <v/>
      </c>
      <c r="F954" s="4" t="str">
        <f t="shared" si="188"/>
        <v>GIOA-10Yr Treasury Yield-03-2014</v>
      </c>
      <c r="G954" s="7">
        <v>41711</v>
      </c>
      <c r="H954" s="7" t="str">
        <f t="shared" si="189"/>
        <v>03-2014</v>
      </c>
      <c r="I954" s="7" t="str">
        <f t="shared" ca="1" si="190"/>
        <v>GIOA: Captain Spock-10Yr Treasury Yield-03-2014</v>
      </c>
      <c r="J954" s="4" t="str">
        <f t="shared" ca="1" si="191"/>
        <v>10Yr Treasury Yield-Captain Spock:03-2014</v>
      </c>
      <c r="K954" t="s">
        <v>447</v>
      </c>
      <c r="BQ954">
        <v>2.6599999999999999E-2</v>
      </c>
      <c r="BS954">
        <v>2.6599999999999999E-2</v>
      </c>
      <c r="BU954">
        <v>2.6599999999999999E-2</v>
      </c>
      <c r="BW954">
        <v>2.6599999999999999E-2</v>
      </c>
    </row>
    <row r="955" spans="1:75" x14ac:dyDescent="0.55000000000000004">
      <c r="A955" s="4" t="str">
        <f t="shared" ca="1" si="164"/>
        <v>Sam Spade</v>
      </c>
      <c r="B955" s="4" t="str">
        <f t="shared" si="183"/>
        <v>Washington State Treasurer</v>
      </c>
      <c r="C955" s="4" t="s">
        <v>92</v>
      </c>
      <c r="D955" s="4" t="s">
        <v>96</v>
      </c>
      <c r="E955" s="4" t="str">
        <f>IF(COUNTIF($E$2:E954,"Begin: " &amp; C955 &amp; "-" &amp; D955 &amp; "-" &amp; H955)=0,"Begin: " &amp; C955 &amp; "-" &amp; D955 &amp; "-" &amp; H955,IF((C955 &amp; "-" &amp; D955 &amp; "-" &amp; H955)&lt;&gt;(C956 &amp; "-" &amp; D956 &amp; "-" &amp; H956),"End: " &amp; C955 &amp; "-" &amp; D955 &amp; "-" &amp; H955,""))</f>
        <v/>
      </c>
      <c r="F955" s="4" t="str">
        <f t="shared" si="184"/>
        <v>GIOA-10Yr Treasury Yield-03-2014</v>
      </c>
      <c r="G955" s="7">
        <v>41711</v>
      </c>
      <c r="H955" s="7" t="str">
        <f t="shared" si="185"/>
        <v>03-2014</v>
      </c>
      <c r="I955" s="7" t="str">
        <f t="shared" ca="1" si="173"/>
        <v>GIOA: Sam Spade-10Yr Treasury Yield-03-2014</v>
      </c>
      <c r="J955" s="4" t="str">
        <f t="shared" ca="1" si="186"/>
        <v>10Yr Treasury Yield-Sam Spade:03-2014</v>
      </c>
      <c r="K955" t="s">
        <v>265</v>
      </c>
      <c r="BQ955">
        <v>2.75E-2</v>
      </c>
      <c r="BS955">
        <v>2.9000000000000001E-2</v>
      </c>
      <c r="BU955">
        <v>0.03</v>
      </c>
      <c r="BW955">
        <v>0.03</v>
      </c>
    </row>
    <row r="956" spans="1:75" x14ac:dyDescent="0.55000000000000004">
      <c r="A956" s="4" t="str">
        <f t="shared" ca="1" si="164"/>
        <v>The Alien</v>
      </c>
      <c r="B956" s="4" t="str">
        <f t="shared" si="183"/>
        <v>City of Phoenix</v>
      </c>
      <c r="C956" s="4" t="s">
        <v>92</v>
      </c>
      <c r="D956" s="4" t="s">
        <v>96</v>
      </c>
      <c r="E956" s="4" t="str">
        <f>IF(COUNTIF($E$2:E955,"Begin: " &amp; C956 &amp; "-" &amp; D956 &amp; "-" &amp; H956)=0,"Begin: " &amp; C956 &amp; "-" &amp; D956 &amp; "-" &amp; H956,IF((C956 &amp; "-" &amp; D956 &amp; "-" &amp; H956)&lt;&gt;(C957 &amp; "-" &amp; D957 &amp; "-" &amp; H957),"End: " &amp; C956 &amp; "-" &amp; D956 &amp; "-" &amp; H956,""))</f>
        <v/>
      </c>
      <c r="F956" s="4" t="str">
        <f t="shared" si="184"/>
        <v>GIOA-10Yr Treasury Yield-03-2014</v>
      </c>
      <c r="G956" s="7">
        <v>41711</v>
      </c>
      <c r="H956" s="7" t="str">
        <f t="shared" si="185"/>
        <v>03-2014</v>
      </c>
      <c r="I956" s="7" t="str">
        <f t="shared" ca="1" si="173"/>
        <v>GIOA: The Alien-10Yr Treasury Yield-03-2014</v>
      </c>
      <c r="J956" s="4" t="str">
        <f t="shared" ca="1" si="186"/>
        <v>10Yr Treasury Yield-The Alien:03-2014</v>
      </c>
      <c r="K956" t="s">
        <v>266</v>
      </c>
      <c r="BQ956">
        <v>2.7E-2</v>
      </c>
      <c r="BS956">
        <v>0.03</v>
      </c>
      <c r="BU956">
        <v>3.2500000000000001E-2</v>
      </c>
      <c r="BW956">
        <v>3.4000000000000002E-2</v>
      </c>
    </row>
    <row r="957" spans="1:75" x14ac:dyDescent="0.55000000000000004">
      <c r="A957" s="4" t="str">
        <f t="shared" ca="1" si="164"/>
        <v>Phyllis Dietrichson</v>
      </c>
      <c r="B957" s="4" t="str">
        <f t="shared" si="183"/>
        <v>Whatcom County, WA</v>
      </c>
      <c r="C957" s="4" t="s">
        <v>92</v>
      </c>
      <c r="D957" s="4" t="s">
        <v>96</v>
      </c>
      <c r="E957" s="4" t="str">
        <f>IF(COUNTIF($E$2:E956,"Begin: " &amp; C957 &amp; "-" &amp; D957 &amp; "-" &amp; H957)=0,"Begin: " &amp; C957 &amp; "-" &amp; D957 &amp; "-" &amp; H957,IF((C957 &amp; "-" &amp; D957 &amp; "-" &amp; H957)&lt;&gt;(C958 &amp; "-" &amp; D958 &amp; "-" &amp; H958),"End: " &amp; C957 &amp; "-" &amp; D957 &amp; "-" &amp; H957,""))</f>
        <v/>
      </c>
      <c r="F957" s="4" t="str">
        <f t="shared" si="184"/>
        <v>GIOA-10Yr Treasury Yield-03-2014</v>
      </c>
      <c r="G957" s="7">
        <v>41711</v>
      </c>
      <c r="H957" s="7" t="str">
        <f t="shared" si="185"/>
        <v>03-2014</v>
      </c>
      <c r="I957" s="7" t="str">
        <f t="shared" ca="1" si="173"/>
        <v>GIOA: Phyllis Dietrichson-10Yr Treasury Yield-03-2014</v>
      </c>
      <c r="J957" s="4" t="str">
        <f t="shared" ca="1" si="186"/>
        <v>10Yr Treasury Yield-Phyllis Dietrichson:03-2014</v>
      </c>
      <c r="K957" t="s">
        <v>267</v>
      </c>
      <c r="BQ957">
        <v>2.8000000000000001E-2</v>
      </c>
      <c r="BS957">
        <v>3.2500000000000001E-2</v>
      </c>
      <c r="BU957">
        <v>3.7499999999999999E-2</v>
      </c>
      <c r="BW957">
        <v>4.1500000000000002E-2</v>
      </c>
    </row>
    <row r="958" spans="1:75" x14ac:dyDescent="0.55000000000000004">
      <c r="A958" s="4" t="str">
        <f t="shared" ca="1" si="164"/>
        <v>Big Brother</v>
      </c>
      <c r="B958" s="4" t="str">
        <f t="shared" si="183"/>
        <v>Los Angeles Dept of Water &amp; Power</v>
      </c>
      <c r="C958" s="4" t="s">
        <v>92</v>
      </c>
      <c r="D958" s="4" t="s">
        <v>96</v>
      </c>
      <c r="E958" s="4" t="str">
        <f>IF(COUNTIF($E$2:E957,"Begin: " &amp; C958 &amp; "-" &amp; D958 &amp; "-" &amp; H958)=0,"Begin: " &amp; C958 &amp; "-" &amp; D958 &amp; "-" &amp; H958,IF((C958 &amp; "-" &amp; D958 &amp; "-" &amp; H958)&lt;&gt;(C959 &amp; "-" &amp; D959 &amp; "-" &amp; H959),"End: " &amp; C958 &amp; "-" &amp; D958 &amp; "-" &amp; H958,""))</f>
        <v/>
      </c>
      <c r="F958" s="4" t="str">
        <f t="shared" si="184"/>
        <v>GIOA-10Yr Treasury Yield-03-2014</v>
      </c>
      <c r="G958" s="7">
        <v>41711</v>
      </c>
      <c r="H958" s="7" t="str">
        <f t="shared" si="185"/>
        <v>03-2014</v>
      </c>
      <c r="I958" s="7" t="str">
        <f t="shared" ca="1" si="173"/>
        <v>GIOA: Big Brother-10Yr Treasury Yield-03-2014</v>
      </c>
      <c r="J958" s="4" t="str">
        <f t="shared" ca="1" si="186"/>
        <v>10Yr Treasury Yield-Big Brother:03-2014</v>
      </c>
      <c r="K958" t="s">
        <v>268</v>
      </c>
      <c r="BQ958">
        <v>2.8000000000000001E-2</v>
      </c>
      <c r="BS958">
        <v>3.1E-2</v>
      </c>
      <c r="BU958">
        <v>3.2500000000000001E-2</v>
      </c>
      <c r="BW958">
        <v>3.5000000000000003E-2</v>
      </c>
    </row>
    <row r="959" spans="1:75" x14ac:dyDescent="0.55000000000000004">
      <c r="A959" s="4" t="str">
        <f t="shared" ca="1" si="164"/>
        <v>Princess Leia</v>
      </c>
      <c r="B959" s="4" t="str">
        <f t="shared" si="183"/>
        <v>Maryland STO</v>
      </c>
      <c r="C959" s="4" t="s">
        <v>92</v>
      </c>
      <c r="D959" s="4" t="s">
        <v>96</v>
      </c>
      <c r="E959" s="4" t="str">
        <f>IF(COUNTIF($E$2:E958,"Begin: " &amp; C959 &amp; "-" &amp; D959 &amp; "-" &amp; H959)=0,"Begin: " &amp; C959 &amp; "-" &amp; D959 &amp; "-" &amp; H959,IF((C959 &amp; "-" &amp; D959 &amp; "-" &amp; H959)&lt;&gt;(C960 &amp; "-" &amp; D960 &amp; "-" &amp; H960),"End: " &amp; C959 &amp; "-" &amp; D959 &amp; "-" &amp; H959,""))</f>
        <v/>
      </c>
      <c r="F959" s="4" t="str">
        <f t="shared" si="184"/>
        <v>GIOA-10Yr Treasury Yield-03-2014</v>
      </c>
      <c r="G959" s="7">
        <v>41711</v>
      </c>
      <c r="H959" s="7" t="str">
        <f t="shared" si="185"/>
        <v>03-2014</v>
      </c>
      <c r="I959" s="7" t="str">
        <f t="shared" ca="1" si="173"/>
        <v>GIOA: Princess Leia-10Yr Treasury Yield-03-2014</v>
      </c>
      <c r="J959" s="4" t="str">
        <f t="shared" ca="1" si="186"/>
        <v>10Yr Treasury Yield-Princess Leia:03-2014</v>
      </c>
      <c r="K959" t="s">
        <v>269</v>
      </c>
      <c r="BQ959">
        <v>2.7E-2</v>
      </c>
      <c r="BS959">
        <v>2.8000000000000001E-2</v>
      </c>
      <c r="BU959">
        <v>2.9000000000000001E-2</v>
      </c>
      <c r="BW959">
        <v>2.9499999999999998E-2</v>
      </c>
    </row>
    <row r="960" spans="1:75" x14ac:dyDescent="0.55000000000000004">
      <c r="A960" s="4" t="str">
        <f t="shared" ref="A960:A1021" ca="1" si="192">IF(C960="GIOA",INDEX(List_AnonymousForecasters,MATCH(LEFT(K960,FIND(":",K960,1)-1),List_IndividualForecasters,0),1),INDEX(List_FirmNamesOmega,MATCH(LEFT(K960,FIND(":",K960,1)-1),List_FirmNamesAlpha,0),1))</f>
        <v>Albus Dumbledore</v>
      </c>
      <c r="B960" s="4" t="str">
        <f t="shared" si="183"/>
        <v>Indiana Treasurer's office</v>
      </c>
      <c r="C960" s="4" t="s">
        <v>92</v>
      </c>
      <c r="D960" s="4" t="s">
        <v>96</v>
      </c>
      <c r="E960" s="4" t="str">
        <f>IF(COUNTIF($E$2:E959,"Begin: " &amp; C960 &amp; "-" &amp; D960 &amp; "-" &amp; H960)=0,"Begin: " &amp; C960 &amp; "-" &amp; D960 &amp; "-" &amp; H960,IF((C960 &amp; "-" &amp; D960 &amp; "-" &amp; H960)&lt;&gt;(C961 &amp; "-" &amp; D961 &amp; "-" &amp; H961),"End: " &amp; C960 &amp; "-" &amp; D960 &amp; "-" &amp; H960,""))</f>
        <v/>
      </c>
      <c r="F960" s="4" t="str">
        <f t="shared" si="184"/>
        <v>GIOA-10Yr Treasury Yield-03-2014</v>
      </c>
      <c r="G960" s="7">
        <v>41711</v>
      </c>
      <c r="H960" s="7" t="str">
        <f t="shared" si="185"/>
        <v>03-2014</v>
      </c>
      <c r="I960" s="7" t="str">
        <f t="shared" ca="1" si="173"/>
        <v>GIOA: Albus Dumbledore-10Yr Treasury Yield-03-2014</v>
      </c>
      <c r="J960" s="4" t="str">
        <f t="shared" ca="1" si="186"/>
        <v>10Yr Treasury Yield-Albus Dumbledore:03-2014</v>
      </c>
      <c r="K960" t="s">
        <v>270</v>
      </c>
      <c r="BQ960">
        <v>2.7400000000000001E-2</v>
      </c>
      <c r="BS960">
        <v>2.9499999999999998E-2</v>
      </c>
      <c r="BU960">
        <v>3.5000000000000003E-2</v>
      </c>
      <c r="BW960">
        <v>3.6499999999999998E-2</v>
      </c>
    </row>
    <row r="961" spans="1:75" x14ac:dyDescent="0.55000000000000004">
      <c r="A961" s="4" t="str">
        <f t="shared" ca="1" si="192"/>
        <v>Harry Lime</v>
      </c>
      <c r="B961" s="4" t="str">
        <f t="shared" si="183"/>
        <v>City of Tulsa, OK</v>
      </c>
      <c r="C961" s="4" t="s">
        <v>92</v>
      </c>
      <c r="D961" s="4" t="s">
        <v>96</v>
      </c>
      <c r="E961" s="4" t="str">
        <f>IF(COUNTIF($E$2:E960,"Begin: " &amp; C961 &amp; "-" &amp; D961 &amp; "-" &amp; H961)=0,"Begin: " &amp; C961 &amp; "-" &amp; D961 &amp; "-" &amp; H961,IF((C961 &amp; "-" &amp; D961 &amp; "-" &amp; H961)&lt;&gt;(C962 &amp; "-" &amp; D962 &amp; "-" &amp; H962),"End: " &amp; C961 &amp; "-" &amp; D961 &amp; "-" &amp; H961,""))</f>
        <v/>
      </c>
      <c r="F961" s="4" t="str">
        <f t="shared" si="184"/>
        <v>GIOA-10Yr Treasury Yield-03-2014</v>
      </c>
      <c r="G961" s="7">
        <v>41711</v>
      </c>
      <c r="H961" s="7" t="str">
        <f t="shared" si="185"/>
        <v>03-2014</v>
      </c>
      <c r="I961" s="7" t="str">
        <f t="shared" ca="1" si="173"/>
        <v>GIOA: Harry Lime-10Yr Treasury Yield-03-2014</v>
      </c>
      <c r="J961" s="4" t="str">
        <f t="shared" ca="1" si="186"/>
        <v>10Yr Treasury Yield-Harry Lime:03-2014</v>
      </c>
      <c r="K961" t="s">
        <v>271</v>
      </c>
      <c r="BQ961">
        <v>2.75E-2</v>
      </c>
      <c r="BS961">
        <v>2.76E-2</v>
      </c>
      <c r="BU961">
        <v>2.7900000000000001E-2</v>
      </c>
      <c r="BW961">
        <v>2.9499999999999998E-2</v>
      </c>
    </row>
    <row r="962" spans="1:75" x14ac:dyDescent="0.55000000000000004">
      <c r="A962" s="4" t="str">
        <f t="shared" ca="1" si="192"/>
        <v>Maurice Bendrix</v>
      </c>
      <c r="B962" s="4" t="str">
        <f t="shared" si="183"/>
        <v>Los Angeles County, California</v>
      </c>
      <c r="C962" s="4" t="s">
        <v>92</v>
      </c>
      <c r="D962" s="4" t="s">
        <v>96</v>
      </c>
      <c r="E962" s="4" t="str">
        <f>IF(COUNTIF($E$2:E961,"Begin: " &amp; C962 &amp; "-" &amp; D962 &amp; "-" &amp; H962)=0,"Begin: " &amp; C962 &amp; "-" &amp; D962 &amp; "-" &amp; H962,IF((C962 &amp; "-" &amp; D962 &amp; "-" &amp; H962)&lt;&gt;(C963 &amp; "-" &amp; D963 &amp; "-" &amp; H963),"End: " &amp; C962 &amp; "-" &amp; D962 &amp; "-" &amp; H962,""))</f>
        <v/>
      </c>
      <c r="F962" s="4" t="str">
        <f t="shared" si="184"/>
        <v>GIOA-10Yr Treasury Yield-03-2014</v>
      </c>
      <c r="G962" s="7">
        <v>41711</v>
      </c>
      <c r="H962" s="7" t="str">
        <f t="shared" si="185"/>
        <v>03-2014</v>
      </c>
      <c r="I962" s="7" t="str">
        <f t="shared" ca="1" si="173"/>
        <v>GIOA: Maurice Bendrix-10Yr Treasury Yield-03-2014</v>
      </c>
      <c r="J962" s="4" t="str">
        <f t="shared" ca="1" si="186"/>
        <v>10Yr Treasury Yield-Maurice Bendrix:03-2014</v>
      </c>
      <c r="K962" t="s">
        <v>272</v>
      </c>
      <c r="BQ962">
        <v>2.6499999999999999E-2</v>
      </c>
      <c r="BS962">
        <v>2.75E-2</v>
      </c>
      <c r="BU962">
        <v>0.03</v>
      </c>
      <c r="BW962">
        <v>0.03</v>
      </c>
    </row>
    <row r="963" spans="1:75" x14ac:dyDescent="0.55000000000000004">
      <c r="A963" s="4" t="str">
        <f t="shared" ca="1" si="192"/>
        <v>Lily Bart</v>
      </c>
      <c r="B963" s="4" t="str">
        <f t="shared" si="183"/>
        <v>State of Arizona</v>
      </c>
      <c r="C963" s="4" t="s">
        <v>92</v>
      </c>
      <c r="D963" s="4" t="s">
        <v>96</v>
      </c>
      <c r="E963" s="4" t="str">
        <f>IF(COUNTIF($E$2:E962,"Begin: " &amp; C963 &amp; "-" &amp; D963 &amp; "-" &amp; H963)=0,"Begin: " &amp; C963 &amp; "-" &amp; D963 &amp; "-" &amp; H963,IF((C963 &amp; "-" &amp; D963 &amp; "-" &amp; H963)&lt;&gt;(C964 &amp; "-" &amp; D964 &amp; "-" &amp; H964),"End: " &amp; C963 &amp; "-" &amp; D963 &amp; "-" &amp; H963,""))</f>
        <v/>
      </c>
      <c r="F963" s="4" t="str">
        <f t="shared" si="184"/>
        <v>GIOA-10Yr Treasury Yield-03-2014</v>
      </c>
      <c r="G963" s="7">
        <v>41711</v>
      </c>
      <c r="H963" s="7" t="str">
        <f t="shared" si="185"/>
        <v>03-2014</v>
      </c>
      <c r="I963" s="7" t="str">
        <f t="shared" ca="1" si="173"/>
        <v>GIOA: Lily Bart-10Yr Treasury Yield-03-2014</v>
      </c>
      <c r="J963" s="4" t="str">
        <f t="shared" ca="1" si="186"/>
        <v>10Yr Treasury Yield-Lily Bart:03-2014</v>
      </c>
      <c r="K963" t="s">
        <v>273</v>
      </c>
      <c r="BQ963">
        <v>2.7E-2</v>
      </c>
      <c r="BS963">
        <v>0.03</v>
      </c>
      <c r="BU963">
        <v>0.03</v>
      </c>
      <c r="BW963">
        <v>0.03</v>
      </c>
    </row>
    <row r="964" spans="1:75" x14ac:dyDescent="0.55000000000000004">
      <c r="A964" s="4" t="str">
        <f t="shared" ca="1" si="192"/>
        <v>Charles Kinbote</v>
      </c>
      <c r="B964" s="4" t="str">
        <f t="shared" si="183"/>
        <v>Sonoma County ACTTC</v>
      </c>
      <c r="C964" s="4" t="s">
        <v>92</v>
      </c>
      <c r="D964" s="4" t="s">
        <v>96</v>
      </c>
      <c r="E964" s="4" t="str">
        <f>IF(COUNTIF($E$2:E963,"Begin: " &amp; C964 &amp; "-" &amp; D964 &amp; "-" &amp; H964)=0,"Begin: " &amp; C964 &amp; "-" &amp; D964 &amp; "-" &amp; H964,IF((C964 &amp; "-" &amp; D964 &amp; "-" &amp; H964)&lt;&gt;(C965 &amp; "-" &amp; D965 &amp; "-" &amp; H965),"End: " &amp; C964 &amp; "-" &amp; D964 &amp; "-" &amp; H964,""))</f>
        <v/>
      </c>
      <c r="F964" s="4" t="str">
        <f t="shared" si="184"/>
        <v>GIOA-10Yr Treasury Yield-03-2014</v>
      </c>
      <c r="G964" s="7">
        <v>41711</v>
      </c>
      <c r="H964" s="7" t="str">
        <f t="shared" si="185"/>
        <v>03-2014</v>
      </c>
      <c r="I964" s="7" t="str">
        <f t="shared" ca="1" si="173"/>
        <v>GIOA: Charles Kinbote-10Yr Treasury Yield-03-2014</v>
      </c>
      <c r="J964" s="4" t="str">
        <f t="shared" ca="1" si="186"/>
        <v>10Yr Treasury Yield-Charles Kinbote:03-2014</v>
      </c>
      <c r="K964" t="s">
        <v>274</v>
      </c>
      <c r="BQ964">
        <v>2.7E-2</v>
      </c>
      <c r="BS964">
        <v>2.9000000000000001E-2</v>
      </c>
      <c r="BU964">
        <v>3.125E-2</v>
      </c>
      <c r="BW964">
        <v>0.03</v>
      </c>
    </row>
    <row r="965" spans="1:75" x14ac:dyDescent="0.55000000000000004">
      <c r="A965" s="4" t="e">
        <f t="shared" ca="1" si="192"/>
        <v>#N/A</v>
      </c>
      <c r="B965" s="4" t="str">
        <f t="shared" si="183"/>
        <v>Douglas County, Colorado</v>
      </c>
      <c r="C965" s="4" t="s">
        <v>92</v>
      </c>
      <c r="D965" s="4" t="s">
        <v>96</v>
      </c>
      <c r="E965" s="4" t="str">
        <f>IF(COUNTIF($E$2:E964,"Begin: " &amp; C965 &amp; "-" &amp; D965 &amp; "-" &amp; H965)=0,"Begin: " &amp; C965 &amp; "-" &amp; D965 &amp; "-" &amp; H965,IF((C965 &amp; "-" &amp; D965 &amp; "-" &amp; H965)&lt;&gt;(C966 &amp; "-" &amp; D966 &amp; "-" &amp; H966),"End: " &amp; C965 &amp; "-" &amp; D965 &amp; "-" &amp; H965,""))</f>
        <v/>
      </c>
      <c r="F965" s="4" t="str">
        <f t="shared" si="184"/>
        <v>GIOA-10Yr Treasury Yield-03-2014</v>
      </c>
      <c r="G965" s="7">
        <v>41711</v>
      </c>
      <c r="H965" s="7" t="str">
        <f t="shared" si="185"/>
        <v>03-2014</v>
      </c>
      <c r="I965" s="7" t="e">
        <f t="shared" ca="1" si="173"/>
        <v>#N/A</v>
      </c>
      <c r="J965" s="4" t="e">
        <f t="shared" ca="1" si="186"/>
        <v>#N/A</v>
      </c>
      <c r="K965" t="s">
        <v>275</v>
      </c>
      <c r="BQ965">
        <v>2.8000000000000001E-2</v>
      </c>
      <c r="BS965">
        <v>2.9499999999999998E-2</v>
      </c>
      <c r="BU965">
        <v>3.5000000000000003E-2</v>
      </c>
      <c r="BW965">
        <v>3.7499999999999999E-2</v>
      </c>
    </row>
    <row r="966" spans="1:75" x14ac:dyDescent="0.55000000000000004">
      <c r="A966" s="4" t="str">
        <f t="shared" ca="1" si="192"/>
        <v>Obi-Wan Kenobi</v>
      </c>
      <c r="B966" s="4" t="str">
        <f t="shared" si="183"/>
        <v>Yakima County</v>
      </c>
      <c r="C966" s="4" t="s">
        <v>92</v>
      </c>
      <c r="D966" s="4" t="s">
        <v>96</v>
      </c>
      <c r="E966" s="4" t="str">
        <f>IF(COUNTIF($E$2:E965,"Begin: " &amp; C966 &amp; "-" &amp; D966 &amp; "-" &amp; H966)=0,"Begin: " &amp; C966 &amp; "-" &amp; D966 &amp; "-" &amp; H966,IF((C966 &amp; "-" &amp; D966 &amp; "-" &amp; H966)&lt;&gt;(C967 &amp; "-" &amp; D967 &amp; "-" &amp; H967),"End: " &amp; C966 &amp; "-" &amp; D966 &amp; "-" &amp; H966,""))</f>
        <v/>
      </c>
      <c r="F966" s="4" t="str">
        <f t="shared" si="184"/>
        <v>GIOA-10Yr Treasury Yield-03-2014</v>
      </c>
      <c r="G966" s="7">
        <v>41711</v>
      </c>
      <c r="H966" s="7" t="str">
        <f t="shared" si="185"/>
        <v>03-2014</v>
      </c>
      <c r="I966" s="7" t="str">
        <f t="shared" ca="1" si="173"/>
        <v>GIOA: Obi-Wan Kenobi-10Yr Treasury Yield-03-2014</v>
      </c>
      <c r="J966" s="4" t="str">
        <f t="shared" ca="1" si="186"/>
        <v>10Yr Treasury Yield-Obi-Wan Kenobi:03-2014</v>
      </c>
      <c r="K966" t="s">
        <v>276</v>
      </c>
      <c r="BQ966">
        <v>2.5000000000000001E-2</v>
      </c>
      <c r="BS966">
        <v>2.5000000000000001E-2</v>
      </c>
      <c r="BU966">
        <v>2.75E-2</v>
      </c>
      <c r="BW966">
        <v>0.03</v>
      </c>
    </row>
    <row r="967" spans="1:75" x14ac:dyDescent="0.55000000000000004">
      <c r="A967" s="4" t="str">
        <f t="shared" ca="1" si="192"/>
        <v>Harry Callahan</v>
      </c>
      <c r="B967" s="4" t="str">
        <f t="shared" si="183"/>
        <v>Ohio Treasurer of State</v>
      </c>
      <c r="C967" s="4" t="s">
        <v>92</v>
      </c>
      <c r="D967" s="4" t="s">
        <v>96</v>
      </c>
      <c r="E967" s="4" t="str">
        <f>IF(COUNTIF($E$2:E966,"Begin: " &amp; C967 &amp; "-" &amp; D967 &amp; "-" &amp; H967)=0,"Begin: " &amp; C967 &amp; "-" &amp; D967 &amp; "-" &amp; H967,IF((C967 &amp; "-" &amp; D967 &amp; "-" &amp; H967)&lt;&gt;(C968 &amp; "-" &amp; D968 &amp; "-" &amp; H968),"End: " &amp; C967 &amp; "-" &amp; D967 &amp; "-" &amp; H967,""))</f>
        <v/>
      </c>
      <c r="F967" s="4" t="str">
        <f t="shared" si="184"/>
        <v>GIOA-10Yr Treasury Yield-03-2014</v>
      </c>
      <c r="G967" s="7">
        <v>41711</v>
      </c>
      <c r="H967" s="7" t="str">
        <f t="shared" si="185"/>
        <v>03-2014</v>
      </c>
      <c r="I967" s="7" t="str">
        <f t="shared" ref="I967:I1030" ca="1" si="193">C967 &amp; ": " &amp; A967 &amp; "-" &amp; D967 &amp; "-" &amp; H967</f>
        <v>GIOA: Harry Callahan-10Yr Treasury Yield-03-2014</v>
      </c>
      <c r="J967" s="4" t="str">
        <f t="shared" ca="1" si="186"/>
        <v>10Yr Treasury Yield-Harry Callahan:03-2014</v>
      </c>
      <c r="K967" t="s">
        <v>277</v>
      </c>
      <c r="BQ967">
        <v>2.75E-2</v>
      </c>
      <c r="BS967">
        <v>0.03</v>
      </c>
      <c r="BU967">
        <v>3.5000000000000003E-2</v>
      </c>
      <c r="BW967">
        <v>3.7499999999999999E-2</v>
      </c>
    </row>
    <row r="968" spans="1:75" x14ac:dyDescent="0.55000000000000004">
      <c r="A968" s="4" t="str">
        <f t="shared" ca="1" si="192"/>
        <v>Stephen Dedalus</v>
      </c>
      <c r="B968" s="4" t="str">
        <f t="shared" si="183"/>
        <v>St. Louis County, MN</v>
      </c>
      <c r="C968" s="4" t="s">
        <v>92</v>
      </c>
      <c r="D968" s="4" t="s">
        <v>96</v>
      </c>
      <c r="E968" s="4" t="str">
        <f>IF(COUNTIF($E$2:E967,"Begin: " &amp; C968 &amp; "-" &amp; D968 &amp; "-" &amp; H968)=0,"Begin: " &amp; C968 &amp; "-" &amp; D968 &amp; "-" &amp; H968,IF((C968 &amp; "-" &amp; D968 &amp; "-" &amp; H968)&lt;&gt;(C969 &amp; "-" &amp; D969 &amp; "-" &amp; H969),"End: " &amp; C968 &amp; "-" &amp; D968 &amp; "-" &amp; H968,""))</f>
        <v/>
      </c>
      <c r="F968" s="4" t="str">
        <f t="shared" si="184"/>
        <v>GIOA-10Yr Treasury Yield-03-2014</v>
      </c>
      <c r="G968" s="7">
        <v>41711</v>
      </c>
      <c r="H968" s="7" t="str">
        <f t="shared" si="185"/>
        <v>03-2014</v>
      </c>
      <c r="I968" s="7" t="str">
        <f t="shared" ca="1" si="193"/>
        <v>GIOA: Stephen Dedalus-10Yr Treasury Yield-03-2014</v>
      </c>
      <c r="J968" s="4" t="str">
        <f t="shared" ca="1" si="186"/>
        <v>10Yr Treasury Yield-Stephen Dedalus:03-2014</v>
      </c>
      <c r="K968" t="s">
        <v>278</v>
      </c>
      <c r="BQ968">
        <v>2.8000000000000001E-2</v>
      </c>
      <c r="BS968">
        <v>3.15E-2</v>
      </c>
      <c r="BU968">
        <v>3.2500000000000001E-2</v>
      </c>
      <c r="BW968">
        <v>3.5000000000000003E-2</v>
      </c>
    </row>
    <row r="969" spans="1:75" x14ac:dyDescent="0.55000000000000004">
      <c r="A969" s="4" t="str">
        <f t="shared" ca="1" si="192"/>
        <v>The Cat in the Hat</v>
      </c>
      <c r="B969" s="4" t="str">
        <f t="shared" si="183"/>
        <v>ERS</v>
      </c>
      <c r="C969" s="4" t="s">
        <v>92</v>
      </c>
      <c r="D969" s="4" t="s">
        <v>96</v>
      </c>
      <c r="E969" s="4" t="str">
        <f>IF(COUNTIF($E$2:E968,"Begin: " &amp; C969 &amp; "-" &amp; D969 &amp; "-" &amp; H969)=0,"Begin: " &amp; C969 &amp; "-" &amp; D969 &amp; "-" &amp; H969,IF((C969 &amp; "-" &amp; D969 &amp; "-" &amp; H969)&lt;&gt;(C970 &amp; "-" &amp; D970 &amp; "-" &amp; H970),"End: " &amp; C969 &amp; "-" &amp; D969 &amp; "-" &amp; H969,""))</f>
        <v/>
      </c>
      <c r="F969" s="4" t="str">
        <f t="shared" si="184"/>
        <v>GIOA-10Yr Treasury Yield-03-2014</v>
      </c>
      <c r="G969" s="7">
        <v>41711</v>
      </c>
      <c r="H969" s="7" t="str">
        <f t="shared" si="185"/>
        <v>03-2014</v>
      </c>
      <c r="I969" s="7" t="str">
        <f t="shared" ca="1" si="193"/>
        <v>GIOA: The Cat in the Hat-10Yr Treasury Yield-03-2014</v>
      </c>
      <c r="J969" s="4" t="str">
        <f t="shared" ca="1" si="186"/>
        <v>10Yr Treasury Yield-The Cat in the Hat:03-2014</v>
      </c>
      <c r="K969" t="s">
        <v>279</v>
      </c>
      <c r="BQ969">
        <v>0.03</v>
      </c>
      <c r="BS969">
        <v>3.3000000000000002E-2</v>
      </c>
      <c r="BU969">
        <v>3.5999999999999997E-2</v>
      </c>
      <c r="BW969">
        <v>3.7499999999999999E-2</v>
      </c>
    </row>
    <row r="970" spans="1:75" x14ac:dyDescent="0.55000000000000004">
      <c r="A970" s="4" t="str">
        <f t="shared" ca="1" si="192"/>
        <v>Augie March</v>
      </c>
      <c r="B970" s="4" t="str">
        <f t="shared" si="183"/>
        <v>City of Ventura, CA</v>
      </c>
      <c r="C970" s="4" t="s">
        <v>92</v>
      </c>
      <c r="D970" s="4" t="s">
        <v>96</v>
      </c>
      <c r="E970" s="4" t="str">
        <f>IF(COUNTIF($E$2:E969,"Begin: " &amp; C970 &amp; "-" &amp; D970 &amp; "-" &amp; H970)=0,"Begin: " &amp; C970 &amp; "-" &amp; D970 &amp; "-" &amp; H970,IF((C970 &amp; "-" &amp; D970 &amp; "-" &amp; H970)&lt;&gt;(C971 &amp; "-" &amp; D971 &amp; "-" &amp; H971),"End: " &amp; C970 &amp; "-" &amp; D970 &amp; "-" &amp; H970,""))</f>
        <v/>
      </c>
      <c r="F970" s="4" t="str">
        <f t="shared" si="184"/>
        <v>GIOA-10Yr Treasury Yield-03-2014</v>
      </c>
      <c r="G970" s="7">
        <v>41711</v>
      </c>
      <c r="H970" s="7" t="str">
        <f t="shared" si="185"/>
        <v>03-2014</v>
      </c>
      <c r="I970" s="7" t="str">
        <f t="shared" ca="1" si="193"/>
        <v>GIOA: Augie March-10Yr Treasury Yield-03-2014</v>
      </c>
      <c r="J970" s="4" t="str">
        <f t="shared" ca="1" si="186"/>
        <v>10Yr Treasury Yield-Augie March:03-2014</v>
      </c>
      <c r="K970" t="s">
        <v>280</v>
      </c>
      <c r="BQ970">
        <v>2.75E-2</v>
      </c>
      <c r="BS970">
        <v>2.8999999999999998E-2</v>
      </c>
      <c r="BU970">
        <v>2.8999999999999998E-2</v>
      </c>
      <c r="BW970">
        <v>0.03</v>
      </c>
    </row>
    <row r="971" spans="1:75" x14ac:dyDescent="0.55000000000000004">
      <c r="A971" s="4" t="str">
        <f t="shared" ca="1" si="192"/>
        <v>Indiana Jones</v>
      </c>
      <c r="B971" s="4" t="str">
        <f t="shared" si="183"/>
        <v>Monterey County, CA</v>
      </c>
      <c r="C971" s="4" t="s">
        <v>92</v>
      </c>
      <c r="D971" s="4" t="s">
        <v>96</v>
      </c>
      <c r="E971" s="4" t="str">
        <f>IF(COUNTIF($E$2:E970,"Begin: " &amp; C971 &amp; "-" &amp; D971 &amp; "-" &amp; H971)=0,"Begin: " &amp; C971 &amp; "-" &amp; D971 &amp; "-" &amp; H971,IF((C971 &amp; "-" &amp; D971 &amp; "-" &amp; H971)&lt;&gt;(C972 &amp; "-" &amp; D972 &amp; "-" &amp; H972),"End: " &amp; C971 &amp; "-" &amp; D971 &amp; "-" &amp; H971,""))</f>
        <v/>
      </c>
      <c r="F971" s="4" t="str">
        <f t="shared" si="184"/>
        <v>GIOA-10Yr Treasury Yield-03-2014</v>
      </c>
      <c r="G971" s="7">
        <v>41711</v>
      </c>
      <c r="H971" s="7" t="str">
        <f t="shared" si="185"/>
        <v>03-2014</v>
      </c>
      <c r="I971" s="7" t="str">
        <f t="shared" ca="1" si="193"/>
        <v>GIOA: Indiana Jones-10Yr Treasury Yield-03-2014</v>
      </c>
      <c r="J971" s="4" t="str">
        <f t="shared" ca="1" si="186"/>
        <v>10Yr Treasury Yield-Indiana Jones:03-2014</v>
      </c>
      <c r="K971" t="s">
        <v>281</v>
      </c>
      <c r="BQ971">
        <v>2.75E-2</v>
      </c>
      <c r="BS971">
        <v>2.7999999999999997E-2</v>
      </c>
      <c r="BU971">
        <v>2.7999999999999997E-2</v>
      </c>
      <c r="BW971">
        <v>0.03</v>
      </c>
    </row>
    <row r="972" spans="1:75" x14ac:dyDescent="0.55000000000000004">
      <c r="A972" s="4" t="str">
        <f t="shared" ca="1" si="192"/>
        <v>Ellen Ripley</v>
      </c>
      <c r="B972" s="4" t="str">
        <f t="shared" si="183"/>
        <v>Douglas County, Colorado</v>
      </c>
      <c r="C972" s="4" t="s">
        <v>92</v>
      </c>
      <c r="D972" s="4" t="s">
        <v>96</v>
      </c>
      <c r="E972" s="4" t="str">
        <f>IF(COUNTIF($E$2:E971,"Begin: " &amp; C972 &amp; "-" &amp; D972 &amp; "-" &amp; H972)=0,"Begin: " &amp; C972 &amp; "-" &amp; D972 &amp; "-" &amp; H972,IF((C972 &amp; "-" &amp; D972 &amp; "-" &amp; H972)&lt;&gt;(C973 &amp; "-" &amp; D973 &amp; "-" &amp; H973),"End: " &amp; C972 &amp; "-" &amp; D972 &amp; "-" &amp; H972,""))</f>
        <v/>
      </c>
      <c r="F972" s="4" t="str">
        <f t="shared" si="184"/>
        <v>GIOA-10Yr Treasury Yield-03-2014</v>
      </c>
      <c r="G972" s="7">
        <v>41711</v>
      </c>
      <c r="H972" s="7" t="str">
        <f t="shared" si="185"/>
        <v>03-2014</v>
      </c>
      <c r="I972" s="7" t="str">
        <f t="shared" ca="1" si="193"/>
        <v>GIOA: Ellen Ripley-10Yr Treasury Yield-03-2014</v>
      </c>
      <c r="J972" s="4" t="str">
        <f t="shared" ca="1" si="186"/>
        <v>10Yr Treasury Yield-Ellen Ripley:03-2014</v>
      </c>
      <c r="K972" t="s">
        <v>282</v>
      </c>
      <c r="BQ972">
        <v>2.8199999999999999E-2</v>
      </c>
      <c r="BS972">
        <v>3.0099999999999998E-2</v>
      </c>
      <c r="BU972">
        <v>3.2500000000000001E-2</v>
      </c>
      <c r="BW972">
        <v>4.0999999999999995E-2</v>
      </c>
    </row>
    <row r="973" spans="1:75" x14ac:dyDescent="0.55000000000000004">
      <c r="A973" s="4" t="str">
        <f t="shared" ca="1" si="192"/>
        <v>Jimmy "Popeye" Doyle</v>
      </c>
      <c r="B973" s="4" t="str">
        <f t="shared" si="183"/>
        <v>Sacramento County, CA</v>
      </c>
      <c r="C973" s="4" t="s">
        <v>92</v>
      </c>
      <c r="D973" s="4" t="s">
        <v>96</v>
      </c>
      <c r="E973" s="4" t="str">
        <f>IF(COUNTIF($E$2:E972,"Begin: " &amp; C973 &amp; "-" &amp; D973 &amp; "-" &amp; H973)=0,"Begin: " &amp; C973 &amp; "-" &amp; D973 &amp; "-" &amp; H973,IF((C973 &amp; "-" &amp; D973 &amp; "-" &amp; H973)&lt;&gt;(C974 &amp; "-" &amp; D974 &amp; "-" &amp; H974),"End: " &amp; C973 &amp; "-" &amp; D973 &amp; "-" &amp; H973,""))</f>
        <v/>
      </c>
      <c r="F973" s="4" t="str">
        <f t="shared" si="184"/>
        <v>GIOA-10Yr Treasury Yield-03-2014</v>
      </c>
      <c r="G973" s="7">
        <v>41711</v>
      </c>
      <c r="H973" s="7" t="str">
        <f t="shared" si="185"/>
        <v>03-2014</v>
      </c>
      <c r="I973" s="7" t="str">
        <f t="shared" ca="1" si="193"/>
        <v>GIOA: Jimmy "Popeye" Doyle-10Yr Treasury Yield-03-2014</v>
      </c>
      <c r="J973" s="4" t="str">
        <f t="shared" ca="1" si="186"/>
        <v>10Yr Treasury Yield-Jimmy "Popeye" Doyle:03-2014</v>
      </c>
      <c r="K973" t="s">
        <v>283</v>
      </c>
      <c r="BQ973">
        <v>4.2500000000000003E-2</v>
      </c>
      <c r="BS973">
        <v>4.7500000000000001E-2</v>
      </c>
      <c r="BU973">
        <v>0.05</v>
      </c>
      <c r="BW973">
        <v>5.5E-2</v>
      </c>
    </row>
    <row r="974" spans="1:75" x14ac:dyDescent="0.55000000000000004">
      <c r="A974" s="4" t="str">
        <f t="shared" ca="1" si="192"/>
        <v>George Bailey</v>
      </c>
      <c r="B974" s="4" t="str">
        <f t="shared" si="183"/>
        <v>City of Glendale, CA</v>
      </c>
      <c r="C974" s="4" t="s">
        <v>92</v>
      </c>
      <c r="D974" s="4" t="s">
        <v>96</v>
      </c>
      <c r="E974" s="4" t="str">
        <f>IF(COUNTIF($E$2:E973,"Begin: " &amp; C974 &amp; "-" &amp; D974 &amp; "-" &amp; H974)=0,"Begin: " &amp; C974 &amp; "-" &amp; D974 &amp; "-" &amp; H974,IF((C974 &amp; "-" &amp; D974 &amp; "-" &amp; H974)&lt;&gt;(C975 &amp; "-" &amp; D975 &amp; "-" &amp; H975),"End: " &amp; C974 &amp; "-" &amp; D974 &amp; "-" &amp; H974,""))</f>
        <v/>
      </c>
      <c r="F974" s="4" t="str">
        <f t="shared" si="184"/>
        <v>GIOA-10Yr Treasury Yield-03-2014</v>
      </c>
      <c r="G974" s="7">
        <v>41711</v>
      </c>
      <c r="H974" s="7" t="str">
        <f t="shared" si="185"/>
        <v>03-2014</v>
      </c>
      <c r="I974" s="7" t="str">
        <f t="shared" ca="1" si="193"/>
        <v>GIOA: George Bailey-10Yr Treasury Yield-03-2014</v>
      </c>
      <c r="J974" s="4" t="str">
        <f t="shared" ca="1" si="186"/>
        <v>10Yr Treasury Yield-George Bailey:03-2014</v>
      </c>
      <c r="K974" t="s">
        <v>284</v>
      </c>
      <c r="BQ974">
        <v>2.75E-2</v>
      </c>
      <c r="BS974">
        <v>2.75E-2</v>
      </c>
      <c r="BU974">
        <v>0.03</v>
      </c>
      <c r="BW974">
        <v>0.03</v>
      </c>
    </row>
    <row r="975" spans="1:75" x14ac:dyDescent="0.55000000000000004">
      <c r="A975" s="4" t="str">
        <f t="shared" ca="1" si="192"/>
        <v>Frank Serpico</v>
      </c>
      <c r="B975" s="4" t="str">
        <f t="shared" si="183"/>
        <v>Santa Fe County, NM</v>
      </c>
      <c r="C975" s="4" t="s">
        <v>92</v>
      </c>
      <c r="D975" s="4" t="s">
        <v>96</v>
      </c>
      <c r="E975" s="4" t="str">
        <f>IF(COUNTIF($E$2:E974,"Begin: " &amp; C975 &amp; "-" &amp; D975 &amp; "-" &amp; H975)=0,"Begin: " &amp; C975 &amp; "-" &amp; D975 &amp; "-" &amp; H975,IF((C975 &amp; "-" &amp; D975 &amp; "-" &amp; H975)&lt;&gt;(C976 &amp; "-" &amp; D976 &amp; "-" &amp; H976),"End: " &amp; C975 &amp; "-" &amp; D975 &amp; "-" &amp; H975,""))</f>
        <v/>
      </c>
      <c r="F975" s="4" t="str">
        <f t="shared" si="184"/>
        <v>GIOA-10Yr Treasury Yield-03-2014</v>
      </c>
      <c r="G975" s="7">
        <v>41711</v>
      </c>
      <c r="H975" s="7" t="str">
        <f t="shared" si="185"/>
        <v>03-2014</v>
      </c>
      <c r="I975" s="7" t="str">
        <f t="shared" ca="1" si="193"/>
        <v>GIOA: Frank Serpico-10Yr Treasury Yield-03-2014</v>
      </c>
      <c r="J975" s="4" t="str">
        <f t="shared" ca="1" si="186"/>
        <v>10Yr Treasury Yield-Frank Serpico:03-2014</v>
      </c>
      <c r="K975" t="s">
        <v>285</v>
      </c>
      <c r="BQ975">
        <v>2.8500000000000001E-2</v>
      </c>
      <c r="BS975">
        <v>3.1E-2</v>
      </c>
      <c r="BU975">
        <v>3.2000000000000001E-2</v>
      </c>
      <c r="BW975">
        <v>3.5000000000000003E-2</v>
      </c>
    </row>
    <row r="976" spans="1:75" x14ac:dyDescent="0.55000000000000004">
      <c r="A976" s="4" t="str">
        <f t="shared" ca="1" si="192"/>
        <v>Alex Portnoy</v>
      </c>
      <c r="B976" s="4" t="str">
        <f t="shared" si="183"/>
        <v>State of Montana Treasurer's Officce</v>
      </c>
      <c r="C976" s="4" t="s">
        <v>92</v>
      </c>
      <c r="D976" s="4" t="s">
        <v>96</v>
      </c>
      <c r="E976" s="4" t="str">
        <f>IF(COUNTIF($E$2:E975,"Begin: " &amp; C976 &amp; "-" &amp; D976 &amp; "-" &amp; H976)=0,"Begin: " &amp; C976 &amp; "-" &amp; D976 &amp; "-" &amp; H976,IF((C976 &amp; "-" &amp; D976 &amp; "-" &amp; H976)&lt;&gt;(C977 &amp; "-" &amp; D977 &amp; "-" &amp; H977),"End: " &amp; C976 &amp; "-" &amp; D976 &amp; "-" &amp; H976,""))</f>
        <v/>
      </c>
      <c r="F976" s="4" t="str">
        <f t="shared" si="184"/>
        <v>GIOA-10Yr Treasury Yield-03-2014</v>
      </c>
      <c r="G976" s="7">
        <v>41711</v>
      </c>
      <c r="H976" s="7" t="str">
        <f t="shared" si="185"/>
        <v>03-2014</v>
      </c>
      <c r="I976" s="7" t="str">
        <f t="shared" ca="1" si="193"/>
        <v>GIOA: Alex Portnoy-10Yr Treasury Yield-03-2014</v>
      </c>
      <c r="J976" s="4" t="str">
        <f t="shared" ca="1" si="186"/>
        <v>10Yr Treasury Yield-Alex Portnoy:03-2014</v>
      </c>
      <c r="K976" t="s">
        <v>286</v>
      </c>
      <c r="BQ976">
        <v>2.75E-2</v>
      </c>
      <c r="BS976">
        <v>0.03</v>
      </c>
      <c r="BU976">
        <v>2.8999999999999998E-2</v>
      </c>
      <c r="BW976">
        <v>3.1E-2</v>
      </c>
    </row>
    <row r="977" spans="1:75" x14ac:dyDescent="0.55000000000000004">
      <c r="A977" s="4" t="str">
        <f t="shared" ca="1" si="192"/>
        <v>Batman</v>
      </c>
      <c r="B977" s="4" t="str">
        <f t="shared" si="183"/>
        <v>Santa Fe County, NM</v>
      </c>
      <c r="C977" s="4" t="s">
        <v>92</v>
      </c>
      <c r="D977" s="4" t="s">
        <v>96</v>
      </c>
      <c r="E977" s="4" t="str">
        <f>IF(COUNTIF($E$2:E976,"Begin: " &amp; C977 &amp; "-" &amp; D977 &amp; "-" &amp; H977)=0,"Begin: " &amp; C977 &amp; "-" &amp; D977 &amp; "-" &amp; H977,IF((C977 &amp; "-" &amp; D977 &amp; "-" &amp; H977)&lt;&gt;(C978 &amp; "-" &amp; D978 &amp; "-" &amp; H978),"End: " &amp; C977 &amp; "-" &amp; D977 &amp; "-" &amp; H977,""))</f>
        <v/>
      </c>
      <c r="F977" s="4" t="str">
        <f t="shared" si="184"/>
        <v>GIOA-10Yr Treasury Yield-03-2014</v>
      </c>
      <c r="G977" s="7">
        <v>41711</v>
      </c>
      <c r="H977" s="7" t="str">
        <f t="shared" si="185"/>
        <v>03-2014</v>
      </c>
      <c r="I977" s="7" t="str">
        <f t="shared" ca="1" si="193"/>
        <v>GIOA: Batman-10Yr Treasury Yield-03-2014</v>
      </c>
      <c r="J977" s="4" t="str">
        <f t="shared" ca="1" si="186"/>
        <v>10Yr Treasury Yield-Batman:03-2014</v>
      </c>
      <c r="K977" t="s">
        <v>287</v>
      </c>
      <c r="BQ977">
        <v>2.8300000000000002E-2</v>
      </c>
      <c r="BS977">
        <v>2.9500000000000002E-2</v>
      </c>
      <c r="BU977">
        <v>2.98E-2</v>
      </c>
      <c r="BW977">
        <v>3.4000000000000002E-2</v>
      </c>
    </row>
    <row r="978" spans="1:75" x14ac:dyDescent="0.55000000000000004">
      <c r="A978" s="4" t="str">
        <f t="shared" ca="1" si="192"/>
        <v>Stephen Maturin</v>
      </c>
      <c r="B978" s="4" t="str">
        <f t="shared" si="183"/>
        <v>City of Saint Paul, MN</v>
      </c>
      <c r="C978" s="4" t="s">
        <v>92</v>
      </c>
      <c r="D978" s="4" t="s">
        <v>96</v>
      </c>
      <c r="E978" s="4" t="str">
        <f>IF(COUNTIF($E$2:E977,"Begin: " &amp; C978 &amp; "-" &amp; D978 &amp; "-" &amp; H978)=0,"Begin: " &amp; C978 &amp; "-" &amp; D978 &amp; "-" &amp; H978,IF((C978 &amp; "-" &amp; D978 &amp; "-" &amp; H978)&lt;&gt;(C979 &amp; "-" &amp; D979 &amp; "-" &amp; H979),"End: " &amp; C978 &amp; "-" &amp; D978 &amp; "-" &amp; H978,""))</f>
        <v/>
      </c>
      <c r="F978" s="4" t="str">
        <f t="shared" si="184"/>
        <v>GIOA-10Yr Treasury Yield-03-2014</v>
      </c>
      <c r="G978" s="7">
        <v>41711</v>
      </c>
      <c r="H978" s="7" t="str">
        <f t="shared" si="185"/>
        <v>03-2014</v>
      </c>
      <c r="I978" s="7" t="str">
        <f t="shared" ca="1" si="193"/>
        <v>GIOA: Stephen Maturin-10Yr Treasury Yield-03-2014</v>
      </c>
      <c r="J978" s="4" t="str">
        <f t="shared" ca="1" si="186"/>
        <v>10Yr Treasury Yield-Stephen Maturin:03-2014</v>
      </c>
      <c r="K978" t="s">
        <v>288</v>
      </c>
      <c r="BQ978">
        <v>2.7000000000000003E-2</v>
      </c>
      <c r="BS978">
        <v>2.75E-2</v>
      </c>
      <c r="BU978">
        <v>0.03</v>
      </c>
      <c r="BW978">
        <v>3.2500000000000001E-2</v>
      </c>
    </row>
    <row r="979" spans="1:75" x14ac:dyDescent="0.55000000000000004">
      <c r="A979" s="4" t="str">
        <f t="shared" ca="1" si="192"/>
        <v>Regan MacNeil</v>
      </c>
      <c r="B979" s="4" t="str">
        <f t="shared" si="183"/>
        <v>City of Bloomington, MN</v>
      </c>
      <c r="C979" s="4" t="s">
        <v>92</v>
      </c>
      <c r="D979" s="4" t="s">
        <v>96</v>
      </c>
      <c r="E979" s="4" t="str">
        <f>IF(COUNTIF($E$2:E978,"Begin: " &amp; C979 &amp; "-" &amp; D979 &amp; "-" &amp; H979)=0,"Begin: " &amp; C979 &amp; "-" &amp; D979 &amp; "-" &amp; H979,IF((C979 &amp; "-" &amp; D979 &amp; "-" &amp; H979)&lt;&gt;(C980 &amp; "-" &amp; D980 &amp; "-" &amp; H980),"End: " &amp; C979 &amp; "-" &amp; D979 &amp; "-" &amp; H979,""))</f>
        <v/>
      </c>
      <c r="F979" s="4" t="str">
        <f t="shared" si="184"/>
        <v>GIOA-10Yr Treasury Yield-03-2014</v>
      </c>
      <c r="G979" s="7">
        <v>41711</v>
      </c>
      <c r="H979" s="7" t="str">
        <f t="shared" si="185"/>
        <v>03-2014</v>
      </c>
      <c r="I979" s="7" t="str">
        <f t="shared" ca="1" si="193"/>
        <v>GIOA: Regan MacNeil-10Yr Treasury Yield-03-2014</v>
      </c>
      <c r="J979" s="4" t="str">
        <f t="shared" ca="1" si="186"/>
        <v>10Yr Treasury Yield-Regan MacNeil:03-2014</v>
      </c>
      <c r="K979" t="s">
        <v>289</v>
      </c>
      <c r="BQ979">
        <v>2.6000000000000002E-2</v>
      </c>
      <c r="BS979">
        <v>2.7999999999999997E-2</v>
      </c>
      <c r="BU979">
        <v>0.03</v>
      </c>
      <c r="BW979">
        <v>3.15E-2</v>
      </c>
    </row>
    <row r="980" spans="1:75" x14ac:dyDescent="0.55000000000000004">
      <c r="A980" s="4" t="str">
        <f t="shared" ca="1" si="192"/>
        <v>Cody Jarrett</v>
      </c>
      <c r="B980" s="4" t="str">
        <f t="shared" si="183"/>
        <v>State of New Mexico</v>
      </c>
      <c r="C980" s="4" t="s">
        <v>92</v>
      </c>
      <c r="D980" s="4" t="s">
        <v>96</v>
      </c>
      <c r="E980" s="4" t="str">
        <f>IF(COUNTIF($E$2:E979,"Begin: " &amp; C980 &amp; "-" &amp; D980 &amp; "-" &amp; H980)=0,"Begin: " &amp; C980 &amp; "-" &amp; D980 &amp; "-" &amp; H980,IF((C980 &amp; "-" &amp; D980 &amp; "-" &amp; H980)&lt;&gt;(C981 &amp; "-" &amp; D981 &amp; "-" &amp; H981),"End: " &amp; C980 &amp; "-" &amp; D980 &amp; "-" &amp; H980,""))</f>
        <v/>
      </c>
      <c r="F980" s="4" t="str">
        <f t="shared" si="184"/>
        <v>GIOA-10Yr Treasury Yield-03-2014</v>
      </c>
      <c r="G980" s="7">
        <v>41711</v>
      </c>
      <c r="H980" s="7" t="str">
        <f t="shared" si="185"/>
        <v>03-2014</v>
      </c>
      <c r="I980" s="7" t="str">
        <f t="shared" ca="1" si="193"/>
        <v>GIOA: Cody Jarrett-10Yr Treasury Yield-03-2014</v>
      </c>
      <c r="J980" s="4" t="str">
        <f t="shared" ca="1" si="186"/>
        <v>10Yr Treasury Yield-Cody Jarrett:03-2014</v>
      </c>
      <c r="K980" t="s">
        <v>290</v>
      </c>
      <c r="BQ980">
        <v>2.9500000000000002E-2</v>
      </c>
      <c r="BS980">
        <v>3.2500000000000001E-2</v>
      </c>
      <c r="BU980">
        <v>3.7499999999999999E-2</v>
      </c>
      <c r="BW980">
        <v>4.2500000000000003E-2</v>
      </c>
    </row>
    <row r="981" spans="1:75" x14ac:dyDescent="0.55000000000000004">
      <c r="A981" s="4" t="str">
        <f t="shared" ca="1" si="192"/>
        <v>Eeyore</v>
      </c>
      <c r="B981" s="4" t="str">
        <f t="shared" si="183"/>
        <v>City of San Diego, CA</v>
      </c>
      <c r="C981" s="4" t="s">
        <v>92</v>
      </c>
      <c r="D981" s="4" t="s">
        <v>96</v>
      </c>
      <c r="E981" s="4" t="str">
        <f>IF(COUNTIF($E$2:E980,"Begin: " &amp; C981 &amp; "-" &amp; D981 &amp; "-" &amp; H981)=0,"Begin: " &amp; C981 &amp; "-" &amp; D981 &amp; "-" &amp; H981,IF((C981 &amp; "-" &amp; D981 &amp; "-" &amp; H981)&lt;&gt;(C982 &amp; "-" &amp; D982 &amp; "-" &amp; H982),"End: " &amp; C981 &amp; "-" &amp; D981 &amp; "-" &amp; H981,""))</f>
        <v/>
      </c>
      <c r="F981" s="4" t="str">
        <f t="shared" si="184"/>
        <v>GIOA-10Yr Treasury Yield-03-2014</v>
      </c>
      <c r="G981" s="7">
        <v>41711</v>
      </c>
      <c r="H981" s="7" t="str">
        <f t="shared" si="185"/>
        <v>03-2014</v>
      </c>
      <c r="I981" s="7" t="str">
        <f t="shared" ca="1" si="193"/>
        <v>GIOA: Eeyore-10Yr Treasury Yield-03-2014</v>
      </c>
      <c r="J981" s="4" t="str">
        <f t="shared" ca="1" si="186"/>
        <v>10Yr Treasury Yield-Eeyore:03-2014</v>
      </c>
      <c r="K981" t="s">
        <v>291</v>
      </c>
      <c r="BQ981">
        <v>2.8500000000000001E-2</v>
      </c>
      <c r="BS981">
        <v>3.15E-2</v>
      </c>
      <c r="BU981">
        <v>3.5000000000000003E-2</v>
      </c>
      <c r="BW981">
        <v>0.04</v>
      </c>
    </row>
    <row r="982" spans="1:75" x14ac:dyDescent="0.55000000000000004">
      <c r="A982" s="4" t="str">
        <f t="shared" ca="1" si="192"/>
        <v>Nurse Ratched</v>
      </c>
      <c r="B982" s="4" t="str">
        <f t="shared" si="183"/>
        <v>State of New Mexico</v>
      </c>
      <c r="C982" s="4" t="s">
        <v>92</v>
      </c>
      <c r="D982" s="4" t="s">
        <v>96</v>
      </c>
      <c r="E982" s="4" t="str">
        <f>IF(COUNTIF($E$2:E981,"Begin: " &amp; C982 &amp; "-" &amp; D982 &amp; "-" &amp; H982)=0,"Begin: " &amp; C982 &amp; "-" &amp; D982 &amp; "-" &amp; H982,IF((C982 &amp; "-" &amp; D982 &amp; "-" &amp; H982)&lt;&gt;(C983 &amp; "-" &amp; D983 &amp; "-" &amp; H983),"End: " &amp; C982 &amp; "-" &amp; D982 &amp; "-" &amp; H982,""))</f>
        <v/>
      </c>
      <c r="F982" s="4" t="str">
        <f t="shared" si="184"/>
        <v>GIOA-10Yr Treasury Yield-03-2014</v>
      </c>
      <c r="G982" s="7">
        <v>41711</v>
      </c>
      <c r="H982" s="7" t="str">
        <f t="shared" si="185"/>
        <v>03-2014</v>
      </c>
      <c r="I982" s="7" t="str">
        <f t="shared" ca="1" si="193"/>
        <v>GIOA: Nurse Ratched-10Yr Treasury Yield-03-2014</v>
      </c>
      <c r="J982" s="4" t="str">
        <f t="shared" ca="1" si="186"/>
        <v>10Yr Treasury Yield-Nurse Ratched:03-2014</v>
      </c>
      <c r="K982" t="s">
        <v>292</v>
      </c>
      <c r="BQ982">
        <v>2.75E-2</v>
      </c>
      <c r="BS982">
        <v>2.5000000000000001E-2</v>
      </c>
      <c r="BU982">
        <v>2.5000000000000001E-2</v>
      </c>
      <c r="BW982">
        <v>2.5000000000000001E-2</v>
      </c>
    </row>
    <row r="983" spans="1:75" x14ac:dyDescent="0.55000000000000004">
      <c r="A983" s="4" t="str">
        <f t="shared" ca="1" si="192"/>
        <v>Hana</v>
      </c>
      <c r="B983" s="4" t="str">
        <f t="shared" si="183"/>
        <v>Thurston County, WA</v>
      </c>
      <c r="C983" s="4" t="s">
        <v>92</v>
      </c>
      <c r="D983" s="4" t="s">
        <v>96</v>
      </c>
      <c r="E983" s="4" t="str">
        <f>IF(COUNTIF($E$2:E982,"Begin: " &amp; C983 &amp; "-" &amp; D983 &amp; "-" &amp; H983)=0,"Begin: " &amp; C983 &amp; "-" &amp; D983 &amp; "-" &amp; H983,IF((C983 &amp; "-" &amp; D983 &amp; "-" &amp; H983)&lt;&gt;(C984 &amp; "-" &amp; D984 &amp; "-" &amp; H984),"End: " &amp; C983 &amp; "-" &amp; D983 &amp; "-" &amp; H983,""))</f>
        <v/>
      </c>
      <c r="F983" s="4" t="str">
        <f t="shared" si="184"/>
        <v>GIOA-10Yr Treasury Yield-03-2014</v>
      </c>
      <c r="G983" s="7">
        <v>41711</v>
      </c>
      <c r="H983" s="7" t="str">
        <f t="shared" si="185"/>
        <v>03-2014</v>
      </c>
      <c r="I983" s="7" t="str">
        <f t="shared" ca="1" si="193"/>
        <v>GIOA: Hana-10Yr Treasury Yield-03-2014</v>
      </c>
      <c r="J983" s="4" t="str">
        <f t="shared" ca="1" si="186"/>
        <v>10Yr Treasury Yield-Hana:03-2014</v>
      </c>
      <c r="K983" t="s">
        <v>293</v>
      </c>
      <c r="BQ983">
        <v>2.7E-2</v>
      </c>
      <c r="BS983">
        <v>2.75E-2</v>
      </c>
      <c r="BU983">
        <v>0.03</v>
      </c>
      <c r="BW983">
        <v>3.5000000000000003E-2</v>
      </c>
    </row>
    <row r="984" spans="1:75" x14ac:dyDescent="0.55000000000000004">
      <c r="A984" s="4" t="str">
        <f t="shared" ca="1" si="192"/>
        <v>Morpheus</v>
      </c>
      <c r="B984" s="4" t="str">
        <f t="shared" si="183"/>
        <v>City of Santa Monica, CA</v>
      </c>
      <c r="C984" s="4" t="s">
        <v>92</v>
      </c>
      <c r="D984" s="4" t="s">
        <v>96</v>
      </c>
      <c r="E984" s="4" t="str">
        <f>IF(COUNTIF($E$2:E983,"Begin: " &amp; C984 &amp; "-" &amp; D984 &amp; "-" &amp; H984)=0,"Begin: " &amp; C984 &amp; "-" &amp; D984 &amp; "-" &amp; H984,IF((C984 &amp; "-" &amp; D984 &amp; "-" &amp; H984)&lt;&gt;(C985 &amp; "-" &amp; D985 &amp; "-" &amp; H985),"End: " &amp; C984 &amp; "-" &amp; D984 &amp; "-" &amp; H984,""))</f>
        <v/>
      </c>
      <c r="F984" s="4" t="str">
        <f t="shared" si="184"/>
        <v>GIOA-10Yr Treasury Yield-03-2014</v>
      </c>
      <c r="G984" s="7">
        <v>41711</v>
      </c>
      <c r="H984" s="7" t="str">
        <f t="shared" si="185"/>
        <v>03-2014</v>
      </c>
      <c r="I984" s="7" t="str">
        <f t="shared" ca="1" si="193"/>
        <v>GIOA: Morpheus-10Yr Treasury Yield-03-2014</v>
      </c>
      <c r="J984" s="4" t="str">
        <f t="shared" ca="1" si="186"/>
        <v>10Yr Treasury Yield-Morpheus:03-2014</v>
      </c>
      <c r="K984" t="s">
        <v>294</v>
      </c>
      <c r="BQ984">
        <v>1.7000000000000001E-2</v>
      </c>
      <c r="BS984">
        <v>1.7999999999999999E-2</v>
      </c>
      <c r="BU984">
        <v>0.02</v>
      </c>
      <c r="BW984">
        <v>2.5000000000000001E-2</v>
      </c>
    </row>
    <row r="985" spans="1:75" x14ac:dyDescent="0.55000000000000004">
      <c r="A985" s="4" t="str">
        <f t="shared" ca="1" si="192"/>
        <v>Hazel Motes</v>
      </c>
      <c r="B985" s="4" t="str">
        <f t="shared" si="183"/>
        <v>Unknown</v>
      </c>
      <c r="C985" s="4" t="s">
        <v>92</v>
      </c>
      <c r="D985" s="4" t="s">
        <v>96</v>
      </c>
      <c r="E985" s="4" t="str">
        <f>IF(COUNTIF($E$2:E984,"Begin: " &amp; C985 &amp; "-" &amp; D985 &amp; "-" &amp; H985)=0,"Begin: " &amp; C985 &amp; "-" &amp; D985 &amp; "-" &amp; H985,IF((C985 &amp; "-" &amp; D985 &amp; "-" &amp; H985)&lt;&gt;(C986 &amp; "-" &amp; D986 &amp; "-" &amp; H986),"End: " &amp; C985 &amp; "-" &amp; D985 &amp; "-" &amp; H985,""))</f>
        <v/>
      </c>
      <c r="F985" s="4" t="str">
        <f t="shared" si="184"/>
        <v>GIOA-10Yr Treasury Yield-03-2014</v>
      </c>
      <c r="G985" s="7">
        <v>41711</v>
      </c>
      <c r="H985" s="7" t="str">
        <f t="shared" si="185"/>
        <v>03-2014</v>
      </c>
      <c r="I985" s="7" t="str">
        <f t="shared" ca="1" si="193"/>
        <v>GIOA: Hazel Motes-10Yr Treasury Yield-03-2014</v>
      </c>
      <c r="J985" s="4" t="str">
        <f t="shared" ca="1" si="186"/>
        <v>10Yr Treasury Yield-Hazel Motes:03-2014</v>
      </c>
      <c r="K985" t="s">
        <v>295</v>
      </c>
      <c r="BQ985">
        <v>0.03</v>
      </c>
      <c r="BS985">
        <v>3.5000000000000003E-2</v>
      </c>
      <c r="BU985">
        <v>3.7499999999999999E-2</v>
      </c>
      <c r="BW985">
        <v>3.7499999999999999E-2</v>
      </c>
    </row>
    <row r="986" spans="1:75" x14ac:dyDescent="0.55000000000000004">
      <c r="A986" s="4" t="str">
        <f t="shared" ca="1" si="192"/>
        <v>Atticus Finch</v>
      </c>
      <c r="B986" s="4" t="str">
        <f t="shared" si="183"/>
        <v>Humboldt County, CA</v>
      </c>
      <c r="C986" s="4" t="s">
        <v>92</v>
      </c>
      <c r="D986" s="4" t="s">
        <v>96</v>
      </c>
      <c r="E986" s="4" t="str">
        <f>IF(COUNTIF($E$2:E985,"Begin: " &amp; C986 &amp; "-" &amp; D986 &amp; "-" &amp; H986)=0,"Begin: " &amp; C986 &amp; "-" &amp; D986 &amp; "-" &amp; H986,IF((C986 &amp; "-" &amp; D986 &amp; "-" &amp; H986)&lt;&gt;(C987 &amp; "-" &amp; D987 &amp; "-" &amp; H987),"End: " &amp; C986 &amp; "-" &amp; D986 &amp; "-" &amp; H986,""))</f>
        <v/>
      </c>
      <c r="F986" s="4" t="str">
        <f t="shared" si="184"/>
        <v>GIOA-10Yr Treasury Yield-03-2014</v>
      </c>
      <c r="G986" s="7">
        <v>41711</v>
      </c>
      <c r="H986" s="7" t="str">
        <f t="shared" si="185"/>
        <v>03-2014</v>
      </c>
      <c r="I986" s="7" t="str">
        <f t="shared" ca="1" si="193"/>
        <v>GIOA: Atticus Finch-10Yr Treasury Yield-03-2014</v>
      </c>
      <c r="J986" s="4" t="str">
        <f t="shared" ca="1" si="186"/>
        <v>10Yr Treasury Yield-Atticus Finch:03-2014</v>
      </c>
      <c r="K986" t="s">
        <v>296</v>
      </c>
      <c r="BQ986">
        <v>2.8000000000000001E-2</v>
      </c>
      <c r="BS986">
        <v>0.03</v>
      </c>
      <c r="BU986">
        <v>0.03</v>
      </c>
      <c r="BW986">
        <v>3.4000000000000002E-2</v>
      </c>
    </row>
    <row r="987" spans="1:75" x14ac:dyDescent="0.55000000000000004">
      <c r="A987" s="4" t="str">
        <f t="shared" ca="1" si="192"/>
        <v>Philip Marlowe</v>
      </c>
      <c r="B987" s="4" t="str">
        <f t="shared" si="183"/>
        <v>Dallas ISD</v>
      </c>
      <c r="C987" s="4" t="s">
        <v>92</v>
      </c>
      <c r="D987" s="4" t="s">
        <v>96</v>
      </c>
      <c r="E987" s="4" t="str">
        <f>IF(COUNTIF($E$2:E986,"Begin: " &amp; C987 &amp; "-" &amp; D987 &amp; "-" &amp; H987)=0,"Begin: " &amp; C987 &amp; "-" &amp; D987 &amp; "-" &amp; H987,IF((C987 &amp; "-" &amp; D987 &amp; "-" &amp; H987)&lt;&gt;(C988 &amp; "-" &amp; D988 &amp; "-" &amp; H988),"End: " &amp; C987 &amp; "-" &amp; D987 &amp; "-" &amp; H987,""))</f>
        <v/>
      </c>
      <c r="F987" s="4" t="str">
        <f t="shared" si="184"/>
        <v>GIOA-10Yr Treasury Yield-03-2014</v>
      </c>
      <c r="G987" s="7">
        <v>41711</v>
      </c>
      <c r="H987" s="7" t="str">
        <f t="shared" si="185"/>
        <v>03-2014</v>
      </c>
      <c r="I987" s="7" t="str">
        <f t="shared" ca="1" si="193"/>
        <v>GIOA: Philip Marlowe-10Yr Treasury Yield-03-2014</v>
      </c>
      <c r="J987" s="4" t="str">
        <f t="shared" ca="1" si="186"/>
        <v>10Yr Treasury Yield-Philip Marlowe:03-2014</v>
      </c>
      <c r="K987" t="s">
        <v>297</v>
      </c>
      <c r="BQ987">
        <v>2.75E-2</v>
      </c>
      <c r="BS987">
        <v>2.9000000000000001E-2</v>
      </c>
      <c r="BU987">
        <v>0.03</v>
      </c>
      <c r="BW987">
        <v>3.2500000000000001E-2</v>
      </c>
    </row>
    <row r="988" spans="1:75" x14ac:dyDescent="0.55000000000000004">
      <c r="A988" s="4" t="str">
        <f t="shared" ca="1" si="192"/>
        <v>Luke Skywalker</v>
      </c>
      <c r="B988" s="4" t="str">
        <f t="shared" si="183"/>
        <v>Chicago Metropolitan Water Reclamation</v>
      </c>
      <c r="C988" s="4" t="s">
        <v>92</v>
      </c>
      <c r="D988" s="4" t="s">
        <v>96</v>
      </c>
      <c r="E988" s="4" t="str">
        <f>IF(COUNTIF($E$2:E987,"Begin: " &amp; C988 &amp; "-" &amp; D988 &amp; "-" &amp; H988)=0,"Begin: " &amp; C988 &amp; "-" &amp; D988 &amp; "-" &amp; H988,IF((C988 &amp; "-" &amp; D988 &amp; "-" &amp; H988)&lt;&gt;(C989 &amp; "-" &amp; D989 &amp; "-" &amp; H989),"End: " &amp; C988 &amp; "-" &amp; D988 &amp; "-" &amp; H988,""))</f>
        <v/>
      </c>
      <c r="F988" s="4" t="str">
        <f t="shared" si="184"/>
        <v>GIOA-10Yr Treasury Yield-03-2014</v>
      </c>
      <c r="G988" s="7">
        <v>41711</v>
      </c>
      <c r="H988" s="7" t="str">
        <f t="shared" si="185"/>
        <v>03-2014</v>
      </c>
      <c r="I988" s="7" t="str">
        <f t="shared" ca="1" si="193"/>
        <v>GIOA: Luke Skywalker-10Yr Treasury Yield-03-2014</v>
      </c>
      <c r="J988" s="4" t="str">
        <f t="shared" ca="1" si="186"/>
        <v>10Yr Treasury Yield-Luke Skywalker:03-2014</v>
      </c>
      <c r="K988" t="s">
        <v>298</v>
      </c>
      <c r="BQ988">
        <v>2.75E-2</v>
      </c>
      <c r="BS988">
        <v>2.9000000000000001E-2</v>
      </c>
      <c r="BU988">
        <v>4.9000000000000002E-2</v>
      </c>
      <c r="BW988">
        <v>6.2E-2</v>
      </c>
    </row>
    <row r="989" spans="1:75" x14ac:dyDescent="0.55000000000000004">
      <c r="A989" s="4" t="str">
        <f t="shared" ca="1" si="192"/>
        <v>Rocky Balboa</v>
      </c>
      <c r="B989" s="4" t="str">
        <f t="shared" si="183"/>
        <v>Idaho State Treasurer</v>
      </c>
      <c r="C989" s="4" t="s">
        <v>92</v>
      </c>
      <c r="D989" s="4" t="s">
        <v>96</v>
      </c>
      <c r="E989" s="4" t="str">
        <f>IF(COUNTIF($E$2:E988,"Begin: " &amp; C989 &amp; "-" &amp; D989 &amp; "-" &amp; H989)=0,"Begin: " &amp; C989 &amp; "-" &amp; D989 &amp; "-" &amp; H989,IF((C989 &amp; "-" &amp; D989 &amp; "-" &amp; H989)&lt;&gt;(C990 &amp; "-" &amp; D990 &amp; "-" &amp; H990),"End: " &amp; C989 &amp; "-" &amp; D989 &amp; "-" &amp; H989,""))</f>
        <v/>
      </c>
      <c r="F989" s="4" t="str">
        <f t="shared" si="184"/>
        <v>GIOA-10Yr Treasury Yield-03-2014</v>
      </c>
      <c r="G989" s="7">
        <v>41711</v>
      </c>
      <c r="H989" s="7" t="str">
        <f t="shared" si="185"/>
        <v>03-2014</v>
      </c>
      <c r="I989" s="7" t="str">
        <f t="shared" ca="1" si="193"/>
        <v>GIOA: Rocky Balboa-10Yr Treasury Yield-03-2014</v>
      </c>
      <c r="J989" s="4" t="str">
        <f t="shared" ca="1" si="186"/>
        <v>10Yr Treasury Yield-Rocky Balboa:03-2014</v>
      </c>
      <c r="K989" t="s">
        <v>299</v>
      </c>
      <c r="BQ989">
        <v>2.5999999999999999E-2</v>
      </c>
      <c r="BS989">
        <v>0.03</v>
      </c>
      <c r="BU989">
        <v>3.2500000000000001E-2</v>
      </c>
      <c r="BW989">
        <v>2.75E-2</v>
      </c>
    </row>
    <row r="990" spans="1:75" x14ac:dyDescent="0.55000000000000004">
      <c r="A990" s="4" t="str">
        <f t="shared" ca="1" si="192"/>
        <v>Arthur Chipping</v>
      </c>
      <c r="B990" s="4" t="str">
        <f t="shared" si="183"/>
        <v>Cuyahoga County, OH</v>
      </c>
      <c r="C990" s="4" t="s">
        <v>92</v>
      </c>
      <c r="D990" s="4" t="s">
        <v>96</v>
      </c>
      <c r="E990" s="4" t="str">
        <f>IF(COUNTIF($E$2:E989,"Begin: " &amp; C990 &amp; "-" &amp; D990 &amp; "-" &amp; H990)=0,"Begin: " &amp; C990 &amp; "-" &amp; D990 &amp; "-" &amp; H990,IF((C990 &amp; "-" &amp; D990 &amp; "-" &amp; H990)&lt;&gt;(C991 &amp; "-" &amp; D991 &amp; "-" &amp; H991),"End: " &amp; C990 &amp; "-" &amp; D990 &amp; "-" &amp; H990,""))</f>
        <v/>
      </c>
      <c r="F990" s="4" t="str">
        <f t="shared" si="184"/>
        <v>GIOA-10Yr Treasury Yield-03-2014</v>
      </c>
      <c r="G990" s="7">
        <v>41711</v>
      </c>
      <c r="H990" s="7" t="str">
        <f t="shared" si="185"/>
        <v>03-2014</v>
      </c>
      <c r="I990" s="7" t="str">
        <f t="shared" ca="1" si="193"/>
        <v>GIOA: Arthur Chipping-10Yr Treasury Yield-03-2014</v>
      </c>
      <c r="J990" s="4" t="str">
        <f t="shared" ca="1" si="186"/>
        <v>10Yr Treasury Yield-Arthur Chipping:03-2014</v>
      </c>
      <c r="K990" t="s">
        <v>300</v>
      </c>
    </row>
    <row r="991" spans="1:75" x14ac:dyDescent="0.55000000000000004">
      <c r="A991" s="4" t="str">
        <f t="shared" ca="1" si="192"/>
        <v>Charlie Marlow</v>
      </c>
      <c r="B991" s="4" t="str">
        <f t="shared" si="183"/>
        <v>Port of Everett</v>
      </c>
      <c r="C991" s="4" t="s">
        <v>92</v>
      </c>
      <c r="D991" s="4" t="s">
        <v>96</v>
      </c>
      <c r="E991" s="4" t="str">
        <f>IF(COUNTIF($E$2:E990,"Begin: " &amp; C991 &amp; "-" &amp; D991 &amp; "-" &amp; H991)=0,"Begin: " &amp; C991 &amp; "-" &amp; D991 &amp; "-" &amp; H991,IF((C991 &amp; "-" &amp; D991 &amp; "-" &amp; H991)&lt;&gt;(C992 &amp; "-" &amp; D992 &amp; "-" &amp; H992),"End: " &amp; C991 &amp; "-" &amp; D991 &amp; "-" &amp; H991,""))</f>
        <v/>
      </c>
      <c r="F991" s="4" t="str">
        <f t="shared" si="184"/>
        <v>GIOA-10Yr Treasury Yield-03-2014</v>
      </c>
      <c r="G991" s="7">
        <v>41711</v>
      </c>
      <c r="H991" s="7" t="str">
        <f t="shared" si="185"/>
        <v>03-2014</v>
      </c>
      <c r="I991" s="7" t="str">
        <f t="shared" ca="1" si="193"/>
        <v>GIOA: Charlie Marlow-10Yr Treasury Yield-03-2014</v>
      </c>
      <c r="J991" s="4" t="str">
        <f t="shared" ca="1" si="186"/>
        <v>10Yr Treasury Yield-Charlie Marlow:03-2014</v>
      </c>
      <c r="K991" t="s">
        <v>301</v>
      </c>
      <c r="BQ991">
        <v>2.8000000000000001E-2</v>
      </c>
      <c r="BS991">
        <v>3.2500000000000001E-2</v>
      </c>
      <c r="BU991">
        <v>3.5999999999999997E-2</v>
      </c>
      <c r="BW991">
        <v>0.04</v>
      </c>
    </row>
    <row r="992" spans="1:75" x14ac:dyDescent="0.55000000000000004">
      <c r="A992" s="4" t="str">
        <f t="shared" ca="1" si="192"/>
        <v>Janie Crawford</v>
      </c>
      <c r="B992" s="4" t="str">
        <f t="shared" si="183"/>
        <v>County of Napa, CA</v>
      </c>
      <c r="C992" s="4" t="s">
        <v>92</v>
      </c>
      <c r="D992" s="4" t="s">
        <v>96</v>
      </c>
      <c r="E992" s="4" t="str">
        <f>IF(COUNTIF($E$2:E991,"Begin: " &amp; C992 &amp; "-" &amp; D992 &amp; "-" &amp; H992)=0,"Begin: " &amp; C992 &amp; "-" &amp; D992 &amp; "-" &amp; H992,IF((C992 &amp; "-" &amp; D992 &amp; "-" &amp; H992)&lt;&gt;(C993 &amp; "-" &amp; D993 &amp; "-" &amp; H993),"End: " &amp; C992 &amp; "-" &amp; D992 &amp; "-" &amp; H992,""))</f>
        <v>End: GIOA-10Yr Treasury Yield-03-2014</v>
      </c>
      <c r="F992" s="4" t="str">
        <f t="shared" si="184"/>
        <v>GIOA-10Yr Treasury Yield-03-2014</v>
      </c>
      <c r="G992" s="7">
        <v>41711</v>
      </c>
      <c r="H992" s="7" t="str">
        <f t="shared" si="185"/>
        <v>03-2014</v>
      </c>
      <c r="I992" s="7" t="str">
        <f t="shared" ca="1" si="193"/>
        <v>GIOA: Janie Crawford-10Yr Treasury Yield-03-2014</v>
      </c>
      <c r="J992" s="4" t="str">
        <f t="shared" ca="1" si="186"/>
        <v>10Yr Treasury Yield-Janie Crawford:03-2014</v>
      </c>
      <c r="K992" t="s">
        <v>302</v>
      </c>
      <c r="BQ992">
        <v>2.75E-2</v>
      </c>
      <c r="BS992">
        <v>2.75E-2</v>
      </c>
      <c r="BU992">
        <v>2.8000000000000001E-2</v>
      </c>
      <c r="BW992">
        <v>0.03</v>
      </c>
    </row>
    <row r="993" spans="1:75" x14ac:dyDescent="0.55000000000000004">
      <c r="A993" s="4" t="str">
        <f t="shared" ca="1" si="192"/>
        <v>Stevens</v>
      </c>
      <c r="B993" s="4" t="str">
        <f t="shared" ref="B993" si="194">MID(K993,FIND(":",K993,1)+2,LEN(K993)-FIND(":",K993,1))</f>
        <v>Snohomish County</v>
      </c>
      <c r="C993" s="4" t="s">
        <v>92</v>
      </c>
      <c r="D993" s="4" t="s">
        <v>97</v>
      </c>
      <c r="E993" s="4" t="str">
        <f>IF(COUNTIF($E$2:E992,"Begin: " &amp; C993 &amp; "-" &amp; D993 &amp; "-" &amp; H993)=0,"Begin: " &amp; C993 &amp; "-" &amp; D993 &amp; "-" &amp; H993,IF((C993 &amp; "-" &amp; D993 &amp; "-" &amp; H993)&lt;&gt;(C994 &amp; "-" &amp; D994 &amp; "-" &amp; H994),"End: " &amp; C993 &amp; "-" &amp; D993 &amp; "-" &amp; H993,""))</f>
        <v>Begin: GIOA-Unemployment Rate-03-2014</v>
      </c>
      <c r="F993" s="4" t="str">
        <f t="shared" ref="F993" si="195">C993 &amp; "-" &amp; D993 &amp; "-" &amp; H993</f>
        <v>GIOA-Unemployment Rate-03-2014</v>
      </c>
      <c r="G993" s="7">
        <v>41711</v>
      </c>
      <c r="H993" s="7" t="str">
        <f t="shared" ref="H993" si="196">TEXT(MONTH(G993),"00") &amp; "-" &amp; TEXT(YEAR(G993),"0000")</f>
        <v>03-2014</v>
      </c>
      <c r="I993" s="7" t="str">
        <f t="shared" ca="1" si="193"/>
        <v>GIOA: Stevens-Unemployment Rate-03-2014</v>
      </c>
      <c r="J993" s="4" t="str">
        <f t="shared" ref="J993" ca="1" si="197">D993 &amp; "-" &amp; A993 &amp; ":" &amp; TEXT(MONTH(G993),"00") &amp; "-" &amp; TEXT(YEAR(G993),"0000")</f>
        <v>Unemployment Rate-Stevens:03-2014</v>
      </c>
      <c r="K993" t="s">
        <v>257</v>
      </c>
      <c r="BQ993">
        <v>6.5000000000000002E-2</v>
      </c>
      <c r="BS993">
        <v>6.3E-2</v>
      </c>
      <c r="BU993">
        <v>5.8999999999999997E-2</v>
      </c>
      <c r="BW993">
        <v>5.6000000000000001E-2</v>
      </c>
    </row>
    <row r="994" spans="1:75" x14ac:dyDescent="0.55000000000000004">
      <c r="A994" s="4" t="str">
        <f t="shared" ca="1" si="192"/>
        <v>Clarice Starling</v>
      </c>
      <c r="B994" s="4" t="str">
        <f t="shared" ref="B994:B1040" si="198">MID(K994,FIND(":",K994,1)+2,LEN(K994)-FIND(":",K994,1))</f>
        <v>Coconino County Treasurer</v>
      </c>
      <c r="C994" s="4" t="s">
        <v>92</v>
      </c>
      <c r="D994" s="4" t="s">
        <v>97</v>
      </c>
      <c r="E994" s="4" t="str">
        <f>IF(COUNTIF($E$2:E993,"Begin: " &amp; C994 &amp; "-" &amp; D994 &amp; "-" &amp; H994)=0,"Begin: " &amp; C994 &amp; "-" &amp; D994 &amp; "-" &amp; H994,IF((C994 &amp; "-" &amp; D994 &amp; "-" &amp; H994)&lt;&gt;(C995 &amp; "-" &amp; D995 &amp; "-" &amp; H995),"End: " &amp; C994 &amp; "-" &amp; D994 &amp; "-" &amp; H994,""))</f>
        <v/>
      </c>
      <c r="F994" s="4" t="str">
        <f t="shared" ref="F994:F1040" si="199">C994 &amp; "-" &amp; D994 &amp; "-" &amp; H994</f>
        <v>GIOA-Unemployment Rate-03-2014</v>
      </c>
      <c r="G994" s="7">
        <v>41711</v>
      </c>
      <c r="H994" s="7" t="str">
        <f t="shared" ref="H994:H1040" si="200">TEXT(MONTH(G994),"00") &amp; "-" &amp; TEXT(YEAR(G994),"0000")</f>
        <v>03-2014</v>
      </c>
      <c r="I994" s="7" t="str">
        <f t="shared" ca="1" si="193"/>
        <v>GIOA: Clarice Starling-Unemployment Rate-03-2014</v>
      </c>
      <c r="J994" s="4" t="str">
        <f t="shared" ref="J994:J1040" ca="1" si="201">D994 &amp; "-" &amp; A994 &amp; ":" &amp; TEXT(MONTH(G994),"00") &amp; "-" &amp; TEXT(YEAR(G994),"0000")</f>
        <v>Unemployment Rate-Clarice Starling:03-2014</v>
      </c>
      <c r="K994" t="s">
        <v>258</v>
      </c>
      <c r="BQ994">
        <v>6.4000000000000001E-2</v>
      </c>
    </row>
    <row r="995" spans="1:75" x14ac:dyDescent="0.55000000000000004">
      <c r="A995" s="4" t="str">
        <f t="shared" ca="1" si="192"/>
        <v>Severus Snape</v>
      </c>
      <c r="B995" s="4" t="str">
        <f t="shared" si="198"/>
        <v>sfgov</v>
      </c>
      <c r="C995" s="4" t="s">
        <v>92</v>
      </c>
      <c r="D995" s="4" t="s">
        <v>97</v>
      </c>
      <c r="E995" s="4" t="str">
        <f>IF(COUNTIF($E$2:E994,"Begin: " &amp; C995 &amp; "-" &amp; D995 &amp; "-" &amp; H995)=0,"Begin: " &amp; C995 &amp; "-" &amp; D995 &amp; "-" &amp; H995,IF((C995 &amp; "-" &amp; D995 &amp; "-" &amp; H995)&lt;&gt;(C996 &amp; "-" &amp; D996 &amp; "-" &amp; H996),"End: " &amp; C995 &amp; "-" &amp; D995 &amp; "-" &amp; H995,""))</f>
        <v/>
      </c>
      <c r="F995" s="4" t="str">
        <f t="shared" si="199"/>
        <v>GIOA-Unemployment Rate-03-2014</v>
      </c>
      <c r="G995" s="7">
        <v>41711</v>
      </c>
      <c r="H995" s="7" t="str">
        <f t="shared" si="200"/>
        <v>03-2014</v>
      </c>
      <c r="I995" s="7" t="str">
        <f t="shared" ca="1" si="193"/>
        <v>GIOA: Severus Snape-Unemployment Rate-03-2014</v>
      </c>
      <c r="J995" s="4" t="str">
        <f t="shared" ca="1" si="201"/>
        <v>Unemployment Rate-Severus Snape:03-2014</v>
      </c>
      <c r="K995" t="s">
        <v>259</v>
      </c>
      <c r="BQ995">
        <v>6.8000000000000005E-2</v>
      </c>
      <c r="BS995">
        <v>6.3E-2</v>
      </c>
      <c r="BU995">
        <v>0.06</v>
      </c>
      <c r="BW995">
        <v>0.06</v>
      </c>
    </row>
    <row r="996" spans="1:75" x14ac:dyDescent="0.55000000000000004">
      <c r="A996" s="4" t="str">
        <f t="shared" ca="1" si="192"/>
        <v>Sherlock Holmes</v>
      </c>
      <c r="B996" s="4" t="str">
        <f t="shared" si="198"/>
        <v>Solano County</v>
      </c>
      <c r="C996" s="4" t="s">
        <v>92</v>
      </c>
      <c r="D996" s="4" t="s">
        <v>97</v>
      </c>
      <c r="E996" s="4" t="str">
        <f>IF(COUNTIF($E$2:E995,"Begin: " &amp; C996 &amp; "-" &amp; D996 &amp; "-" &amp; H996)=0,"Begin: " &amp; C996 &amp; "-" &amp; D996 &amp; "-" &amp; H996,IF((C996 &amp; "-" &amp; D996 &amp; "-" &amp; H996)&lt;&gt;(C997 &amp; "-" &amp; D997 &amp; "-" &amp; H997),"End: " &amp; C996 &amp; "-" &amp; D996 &amp; "-" &amp; H996,""))</f>
        <v/>
      </c>
      <c r="F996" s="4" t="str">
        <f t="shared" si="199"/>
        <v>GIOA-Unemployment Rate-03-2014</v>
      </c>
      <c r="G996" s="7">
        <v>41711</v>
      </c>
      <c r="H996" s="7" t="str">
        <f t="shared" si="200"/>
        <v>03-2014</v>
      </c>
      <c r="I996" s="7" t="str">
        <f t="shared" ca="1" si="193"/>
        <v>GIOA: Sherlock Holmes-Unemployment Rate-03-2014</v>
      </c>
      <c r="J996" s="4" t="str">
        <f t="shared" ca="1" si="201"/>
        <v>Unemployment Rate-Sherlock Holmes:03-2014</v>
      </c>
      <c r="K996" t="s">
        <v>260</v>
      </c>
      <c r="BQ996">
        <v>6.4000000000000001E-2</v>
      </c>
      <c r="BS996">
        <v>0.06</v>
      </c>
      <c r="BU996">
        <v>5.8999999999999997E-2</v>
      </c>
      <c r="BW996">
        <v>5.7000000000000002E-2</v>
      </c>
    </row>
    <row r="997" spans="1:75" x14ac:dyDescent="0.55000000000000004">
      <c r="A997" s="4" t="str">
        <f t="shared" ca="1" si="192"/>
        <v>Clyde Griffiths</v>
      </c>
      <c r="B997" s="4" t="str">
        <f t="shared" si="198"/>
        <v>City of Albuquerque, NM</v>
      </c>
      <c r="C997" s="4" t="s">
        <v>92</v>
      </c>
      <c r="D997" s="4" t="s">
        <v>97</v>
      </c>
      <c r="E997" s="4" t="str">
        <f>IF(COUNTIF($E$2:E996,"Begin: " &amp; C997 &amp; "-" &amp; D997 &amp; "-" &amp; H997)=0,"Begin: " &amp; C997 &amp; "-" &amp; D997 &amp; "-" &amp; H997,IF((C997 &amp; "-" &amp; D997 &amp; "-" &amp; H997)&lt;&gt;(C998 &amp; "-" &amp; D998 &amp; "-" &amp; H998),"End: " &amp; C997 &amp; "-" &amp; D997 &amp; "-" &amp; H997,""))</f>
        <v/>
      </c>
      <c r="F997" s="4" t="str">
        <f t="shared" si="199"/>
        <v>GIOA-Unemployment Rate-03-2014</v>
      </c>
      <c r="G997" s="7">
        <v>41711</v>
      </c>
      <c r="H997" s="7" t="str">
        <f t="shared" si="200"/>
        <v>03-2014</v>
      </c>
      <c r="I997" s="7" t="str">
        <f t="shared" ca="1" si="193"/>
        <v>GIOA: Clyde Griffiths-Unemployment Rate-03-2014</v>
      </c>
      <c r="J997" s="4" t="str">
        <f t="shared" ca="1" si="201"/>
        <v>Unemployment Rate-Clyde Griffiths:03-2014</v>
      </c>
      <c r="K997" t="s">
        <v>261</v>
      </c>
      <c r="BQ997">
        <v>6.7500000000000004E-2</v>
      </c>
      <c r="BS997">
        <v>6.7500000000000004E-2</v>
      </c>
      <c r="BU997">
        <v>6.5000000000000002E-2</v>
      </c>
      <c r="BW997">
        <v>6.5000000000000002E-2</v>
      </c>
    </row>
    <row r="998" spans="1:75" x14ac:dyDescent="0.55000000000000004">
      <c r="A998" s="4" t="str">
        <f t="shared" ca="1" si="192"/>
        <v>Harry Potter</v>
      </c>
      <c r="B998" s="4" t="str">
        <f t="shared" ref="B998:B999" si="202">MID(K998,FIND(":",K998,1)+2,LEN(K998)-FIND(":",K998,1))</f>
        <v>FTN Mainstreet</v>
      </c>
      <c r="C998" s="4" t="s">
        <v>92</v>
      </c>
      <c r="D998" s="4" t="s">
        <v>97</v>
      </c>
      <c r="E998" s="4" t="str">
        <f>IF(COUNTIF($E$2:E997,"Begin: " &amp; C998 &amp; "-" &amp; D998 &amp; "-" &amp; H998)=0,"Begin: " &amp; C998 &amp; "-" &amp; D998 &amp; "-" &amp; H998,IF((C998 &amp; "-" &amp; D998 &amp; "-" &amp; H998)&lt;&gt;(C999 &amp; "-" &amp; D999 &amp; "-" &amp; H999),"End: " &amp; C998 &amp; "-" &amp; D998 &amp; "-" &amp; H998,""))</f>
        <v/>
      </c>
      <c r="F998" s="4" t="str">
        <f t="shared" ref="F998:F999" si="203">C998 &amp; "-" &amp; D998 &amp; "-" &amp; H998</f>
        <v>GIOA-Unemployment Rate-03-2014</v>
      </c>
      <c r="G998" s="7">
        <v>41711</v>
      </c>
      <c r="H998" s="7" t="str">
        <f t="shared" ref="H998:H999" si="204">TEXT(MONTH(G998),"00") &amp; "-" &amp; TEXT(YEAR(G998),"0000")</f>
        <v>03-2014</v>
      </c>
      <c r="I998" s="7" t="str">
        <f t="shared" ref="I998:I999" ca="1" si="205">C998 &amp; ": " &amp; A998 &amp; "-" &amp; D998 &amp; "-" &amp; H998</f>
        <v>GIOA: Harry Potter-Unemployment Rate-03-2014</v>
      </c>
      <c r="J998" s="4" t="str">
        <f t="shared" ref="J998:J999" ca="1" si="206">D998 &amp; "-" &amp; A998 &amp; ":" &amp; TEXT(MONTH(G998),"00") &amp; "-" &amp; TEXT(YEAR(G998),"0000")</f>
        <v>Unemployment Rate-Harry Potter:03-2014</v>
      </c>
      <c r="K998" t="s">
        <v>446</v>
      </c>
      <c r="BQ998">
        <v>6.4000000000000001E-2</v>
      </c>
      <c r="BS998">
        <v>0.06</v>
      </c>
      <c r="BU998">
        <v>5.8000000000000003E-2</v>
      </c>
      <c r="BW998">
        <v>5.6000000000000001E-2</v>
      </c>
    </row>
    <row r="999" spans="1:75" x14ac:dyDescent="0.55000000000000004">
      <c r="A999" s="4" t="str">
        <f t="shared" ca="1" si="192"/>
        <v>Captain Spock</v>
      </c>
      <c r="B999" s="4" t="str">
        <f t="shared" si="202"/>
        <v>Cantor</v>
      </c>
      <c r="C999" s="4" t="s">
        <v>92</v>
      </c>
      <c r="D999" s="4" t="s">
        <v>97</v>
      </c>
      <c r="E999" s="4" t="str">
        <f>IF(COUNTIF($E$2:E998,"Begin: " &amp; C999 &amp; "-" &amp; D999 &amp; "-" &amp; H999)=0,"Begin: " &amp; C999 &amp; "-" &amp; D999 &amp; "-" &amp; H999,IF((C999 &amp; "-" &amp; D999 &amp; "-" &amp; H999)&lt;&gt;(C1000 &amp; "-" &amp; D1000 &amp; "-" &amp; H1000),"End: " &amp; C999 &amp; "-" &amp; D999 &amp; "-" &amp; H999,""))</f>
        <v/>
      </c>
      <c r="F999" s="4" t="str">
        <f t="shared" si="203"/>
        <v>GIOA-Unemployment Rate-03-2014</v>
      </c>
      <c r="G999" s="7">
        <v>41711</v>
      </c>
      <c r="H999" s="7" t="str">
        <f t="shared" si="204"/>
        <v>03-2014</v>
      </c>
      <c r="I999" s="7" t="str">
        <f t="shared" ca="1" si="205"/>
        <v>GIOA: Captain Spock-Unemployment Rate-03-2014</v>
      </c>
      <c r="J999" s="4" t="str">
        <f t="shared" ca="1" si="206"/>
        <v>Unemployment Rate-Captain Spock:03-2014</v>
      </c>
      <c r="K999" t="s">
        <v>447</v>
      </c>
      <c r="BQ999">
        <v>6.6000000000000003E-2</v>
      </c>
      <c r="BS999">
        <v>6.6000000000000003E-2</v>
      </c>
      <c r="BU999">
        <v>6.6000000000000003E-2</v>
      </c>
      <c r="BW999">
        <v>6.6000000000000003E-2</v>
      </c>
    </row>
    <row r="1000" spans="1:75" x14ac:dyDescent="0.55000000000000004">
      <c r="A1000" s="4" t="str">
        <f t="shared" ca="1" si="192"/>
        <v>Erin Brockovich</v>
      </c>
      <c r="B1000" s="4" t="str">
        <f t="shared" si="198"/>
        <v>Wyoming State Treasurer's Office</v>
      </c>
      <c r="C1000" s="4" t="s">
        <v>92</v>
      </c>
      <c r="D1000" s="4" t="s">
        <v>97</v>
      </c>
      <c r="E1000" s="4" t="str">
        <f>IF(COUNTIF($E$2:E999,"Begin: " &amp; C1000 &amp; "-" &amp; D1000 &amp; "-" &amp; H1000)=0,"Begin: " &amp; C1000 &amp; "-" &amp; D1000 &amp; "-" &amp; H1000,IF((C1000 &amp; "-" &amp; D1000 &amp; "-" &amp; H1000)&lt;&gt;(C1001 &amp; "-" &amp; D1001 &amp; "-" &amp; H1001),"End: " &amp; C1000 &amp; "-" &amp; D1000 &amp; "-" &amp; H1000,""))</f>
        <v/>
      </c>
      <c r="F1000" s="4" t="str">
        <f t="shared" si="199"/>
        <v>GIOA-Unemployment Rate-03-2014</v>
      </c>
      <c r="G1000" s="7">
        <v>41711</v>
      </c>
      <c r="H1000" s="7" t="str">
        <f t="shared" si="200"/>
        <v>03-2014</v>
      </c>
      <c r="I1000" s="7" t="str">
        <f t="shared" ca="1" si="193"/>
        <v>GIOA: Erin Brockovich-Unemployment Rate-03-2014</v>
      </c>
      <c r="J1000" s="4" t="str">
        <f t="shared" ca="1" si="201"/>
        <v>Unemployment Rate-Erin Brockovich:03-2014</v>
      </c>
      <c r="K1000" t="s">
        <v>262</v>
      </c>
      <c r="BQ1000">
        <v>6.6000000000000003E-2</v>
      </c>
      <c r="BS1000">
        <v>6.6000000000000003E-2</v>
      </c>
      <c r="BU1000">
        <v>6.5000000000000002E-2</v>
      </c>
      <c r="BW1000">
        <v>6.5000000000000002E-2</v>
      </c>
    </row>
    <row r="1001" spans="1:75" x14ac:dyDescent="0.55000000000000004">
      <c r="A1001" s="4" t="str">
        <f t="shared" ca="1" si="192"/>
        <v>Mrs. John Iselin</v>
      </c>
      <c r="B1001" s="4" t="str">
        <f t="shared" si="198"/>
        <v>City of Burbank</v>
      </c>
      <c r="C1001" s="4" t="s">
        <v>92</v>
      </c>
      <c r="D1001" s="4" t="s">
        <v>97</v>
      </c>
      <c r="E1001" s="4" t="str">
        <f>IF(COUNTIF($E$2:E1000,"Begin: " &amp; C1001 &amp; "-" &amp; D1001 &amp; "-" &amp; H1001)=0,"Begin: " &amp; C1001 &amp; "-" &amp; D1001 &amp; "-" &amp; H1001,IF((C1001 &amp; "-" &amp; D1001 &amp; "-" &amp; H1001)&lt;&gt;(C1002 &amp; "-" &amp; D1002 &amp; "-" &amp; H1002),"End: " &amp; C1001 &amp; "-" &amp; D1001 &amp; "-" &amp; H1001,""))</f>
        <v/>
      </c>
      <c r="F1001" s="4" t="str">
        <f t="shared" si="199"/>
        <v>GIOA-Unemployment Rate-03-2014</v>
      </c>
      <c r="G1001" s="7">
        <v>41711</v>
      </c>
      <c r="H1001" s="7" t="str">
        <f t="shared" si="200"/>
        <v>03-2014</v>
      </c>
      <c r="I1001" s="7" t="str">
        <f t="shared" ca="1" si="193"/>
        <v>GIOA: Mrs. John Iselin-Unemployment Rate-03-2014</v>
      </c>
      <c r="J1001" s="4" t="str">
        <f t="shared" ca="1" si="201"/>
        <v>Unemployment Rate-Mrs. John Iselin:03-2014</v>
      </c>
      <c r="K1001" t="s">
        <v>263</v>
      </c>
      <c r="BQ1001">
        <v>6.5000000000000002E-2</v>
      </c>
      <c r="BS1001">
        <v>6.3E-2</v>
      </c>
      <c r="BU1001">
        <v>6.6000000000000003E-2</v>
      </c>
      <c r="BW1001">
        <v>6.7000000000000004E-2</v>
      </c>
    </row>
    <row r="1002" spans="1:75" x14ac:dyDescent="0.55000000000000004">
      <c r="A1002" s="4" t="str">
        <f t="shared" ca="1" si="192"/>
        <v>James Bond</v>
      </c>
      <c r="B1002" s="4" t="str">
        <f t="shared" si="198"/>
        <v>Walla Walla County</v>
      </c>
      <c r="C1002" s="4" t="s">
        <v>92</v>
      </c>
      <c r="D1002" s="4" t="s">
        <v>97</v>
      </c>
      <c r="E1002" s="4" t="str">
        <f>IF(COUNTIF($E$2:E1001,"Begin: " &amp; C1002 &amp; "-" &amp; D1002 &amp; "-" &amp; H1002)=0,"Begin: " &amp; C1002 &amp; "-" &amp; D1002 &amp; "-" &amp; H1002,IF((C1002 &amp; "-" &amp; D1002 &amp; "-" &amp; H1002)&lt;&gt;(C1003 &amp; "-" &amp; D1003 &amp; "-" &amp; H1003),"End: " &amp; C1002 &amp; "-" &amp; D1002 &amp; "-" &amp; H1002,""))</f>
        <v/>
      </c>
      <c r="F1002" s="4" t="str">
        <f t="shared" si="199"/>
        <v>GIOA-Unemployment Rate-03-2014</v>
      </c>
      <c r="G1002" s="7">
        <v>41711</v>
      </c>
      <c r="H1002" s="7" t="str">
        <f t="shared" si="200"/>
        <v>03-2014</v>
      </c>
      <c r="I1002" s="7" t="str">
        <f t="shared" ca="1" si="193"/>
        <v>GIOA: James Bond-Unemployment Rate-03-2014</v>
      </c>
      <c r="J1002" s="4" t="str">
        <f t="shared" ca="1" si="201"/>
        <v>Unemployment Rate-James Bond:03-2014</v>
      </c>
      <c r="K1002" t="s">
        <v>264</v>
      </c>
      <c r="BQ1002">
        <v>6.5000000000000002E-2</v>
      </c>
      <c r="BS1002">
        <v>6.7500000000000004E-2</v>
      </c>
      <c r="BU1002">
        <v>6.25E-2</v>
      </c>
      <c r="BW1002">
        <v>6.5000000000000002E-2</v>
      </c>
    </row>
    <row r="1003" spans="1:75" x14ac:dyDescent="0.55000000000000004">
      <c r="A1003" s="4" t="str">
        <f t="shared" ca="1" si="192"/>
        <v>Sam Spade</v>
      </c>
      <c r="B1003" s="4" t="str">
        <f t="shared" si="198"/>
        <v>Washington State Treasurer</v>
      </c>
      <c r="C1003" s="4" t="s">
        <v>92</v>
      </c>
      <c r="D1003" s="4" t="s">
        <v>97</v>
      </c>
      <c r="E1003" s="4" t="str">
        <f>IF(COUNTIF($E$2:E1002,"Begin: " &amp; C1003 &amp; "-" &amp; D1003 &amp; "-" &amp; H1003)=0,"Begin: " &amp; C1003 &amp; "-" &amp; D1003 &amp; "-" &amp; H1003,IF((C1003 &amp; "-" &amp; D1003 &amp; "-" &amp; H1003)&lt;&gt;(C1004 &amp; "-" &amp; D1004 &amp; "-" &amp; H1004),"End: " &amp; C1003 &amp; "-" &amp; D1003 &amp; "-" &amp; H1003,""))</f>
        <v/>
      </c>
      <c r="F1003" s="4" t="str">
        <f t="shared" si="199"/>
        <v>GIOA-Unemployment Rate-03-2014</v>
      </c>
      <c r="G1003" s="7">
        <v>41711</v>
      </c>
      <c r="H1003" s="7" t="str">
        <f t="shared" si="200"/>
        <v>03-2014</v>
      </c>
      <c r="I1003" s="7" t="str">
        <f t="shared" ca="1" si="193"/>
        <v>GIOA: Sam Spade-Unemployment Rate-03-2014</v>
      </c>
      <c r="J1003" s="4" t="str">
        <f t="shared" ca="1" si="201"/>
        <v>Unemployment Rate-Sam Spade:03-2014</v>
      </c>
      <c r="K1003" t="s">
        <v>265</v>
      </c>
      <c r="BQ1003">
        <v>6.7000000000000004E-2</v>
      </c>
      <c r="BS1003">
        <v>6.5000000000000002E-2</v>
      </c>
      <c r="BU1003">
        <v>6.3E-2</v>
      </c>
      <c r="BW1003">
        <v>6.3E-2</v>
      </c>
    </row>
    <row r="1004" spans="1:75" x14ac:dyDescent="0.55000000000000004">
      <c r="A1004" s="4" t="str">
        <f t="shared" ca="1" si="192"/>
        <v>The Alien</v>
      </c>
      <c r="B1004" s="4" t="str">
        <f t="shared" si="198"/>
        <v>City of Phoenix</v>
      </c>
      <c r="C1004" s="4" t="s">
        <v>92</v>
      </c>
      <c r="D1004" s="4" t="s">
        <v>97</v>
      </c>
      <c r="E1004" s="4" t="str">
        <f>IF(COUNTIF($E$2:E1003,"Begin: " &amp; C1004 &amp; "-" &amp; D1004 &amp; "-" &amp; H1004)=0,"Begin: " &amp; C1004 &amp; "-" &amp; D1004 &amp; "-" &amp; H1004,IF((C1004 &amp; "-" &amp; D1004 &amp; "-" &amp; H1004)&lt;&gt;(C1005 &amp; "-" &amp; D1005 &amp; "-" &amp; H1005),"End: " &amp; C1004 &amp; "-" &amp; D1004 &amp; "-" &amp; H1004,""))</f>
        <v/>
      </c>
      <c r="F1004" s="4" t="str">
        <f t="shared" si="199"/>
        <v>GIOA-Unemployment Rate-03-2014</v>
      </c>
      <c r="G1004" s="7">
        <v>41711</v>
      </c>
      <c r="H1004" s="7" t="str">
        <f t="shared" si="200"/>
        <v>03-2014</v>
      </c>
      <c r="I1004" s="7" t="str">
        <f t="shared" ca="1" si="193"/>
        <v>GIOA: The Alien-Unemployment Rate-03-2014</v>
      </c>
      <c r="J1004" s="4" t="str">
        <f t="shared" ca="1" si="201"/>
        <v>Unemployment Rate-The Alien:03-2014</v>
      </c>
      <c r="K1004" t="s">
        <v>266</v>
      </c>
      <c r="BQ1004">
        <v>6.5000000000000002E-2</v>
      </c>
      <c r="BS1004">
        <v>6.4000000000000001E-2</v>
      </c>
      <c r="BU1004">
        <v>0.06</v>
      </c>
      <c r="BW1004">
        <v>5.8999999999999997E-2</v>
      </c>
    </row>
    <row r="1005" spans="1:75" x14ac:dyDescent="0.55000000000000004">
      <c r="A1005" s="4" t="str">
        <f t="shared" ca="1" si="192"/>
        <v>Phyllis Dietrichson</v>
      </c>
      <c r="B1005" s="4" t="str">
        <f t="shared" si="198"/>
        <v>Whatcom County, WA</v>
      </c>
      <c r="C1005" s="4" t="s">
        <v>92</v>
      </c>
      <c r="D1005" s="4" t="s">
        <v>97</v>
      </c>
      <c r="E1005" s="4" t="str">
        <f>IF(COUNTIF($E$2:E1004,"Begin: " &amp; C1005 &amp; "-" &amp; D1005 &amp; "-" &amp; H1005)=0,"Begin: " &amp; C1005 &amp; "-" &amp; D1005 &amp; "-" &amp; H1005,IF((C1005 &amp; "-" &amp; D1005 &amp; "-" &amp; H1005)&lt;&gt;(C1006 &amp; "-" &amp; D1006 &amp; "-" &amp; H1006),"End: " &amp; C1005 &amp; "-" &amp; D1005 &amp; "-" &amp; H1005,""))</f>
        <v/>
      </c>
      <c r="F1005" s="4" t="str">
        <f t="shared" si="199"/>
        <v>GIOA-Unemployment Rate-03-2014</v>
      </c>
      <c r="G1005" s="7">
        <v>41711</v>
      </c>
      <c r="H1005" s="7" t="str">
        <f t="shared" si="200"/>
        <v>03-2014</v>
      </c>
      <c r="I1005" s="7" t="str">
        <f t="shared" ca="1" si="193"/>
        <v>GIOA: Phyllis Dietrichson-Unemployment Rate-03-2014</v>
      </c>
      <c r="J1005" s="4" t="str">
        <f t="shared" ca="1" si="201"/>
        <v>Unemployment Rate-Phyllis Dietrichson:03-2014</v>
      </c>
      <c r="K1005" t="s">
        <v>267</v>
      </c>
      <c r="BQ1005">
        <v>6.6000000000000003E-2</v>
      </c>
      <c r="BS1005">
        <v>6.3E-2</v>
      </c>
      <c r="BU1005">
        <v>5.9499999999999997E-2</v>
      </c>
      <c r="BW1005">
        <v>5.7500000000000002E-2</v>
      </c>
    </row>
    <row r="1006" spans="1:75" x14ac:dyDescent="0.55000000000000004">
      <c r="A1006" s="4" t="str">
        <f t="shared" ca="1" si="192"/>
        <v>Big Brother</v>
      </c>
      <c r="B1006" s="4" t="str">
        <f t="shared" si="198"/>
        <v>Los Angeles Dept of Water &amp; Power</v>
      </c>
      <c r="C1006" s="4" t="s">
        <v>92</v>
      </c>
      <c r="D1006" s="4" t="s">
        <v>97</v>
      </c>
      <c r="E1006" s="4" t="str">
        <f>IF(COUNTIF($E$2:E1005,"Begin: " &amp; C1006 &amp; "-" &amp; D1006 &amp; "-" &amp; H1006)=0,"Begin: " &amp; C1006 &amp; "-" &amp; D1006 &amp; "-" &amp; H1006,IF((C1006 &amp; "-" &amp; D1006 &amp; "-" &amp; H1006)&lt;&gt;(C1007 &amp; "-" &amp; D1007 &amp; "-" &amp; H1007),"End: " &amp; C1006 &amp; "-" &amp; D1006 &amp; "-" &amp; H1006,""))</f>
        <v/>
      </c>
      <c r="F1006" s="4" t="str">
        <f t="shared" si="199"/>
        <v>GIOA-Unemployment Rate-03-2014</v>
      </c>
      <c r="G1006" s="7">
        <v>41711</v>
      </c>
      <c r="H1006" s="7" t="str">
        <f t="shared" si="200"/>
        <v>03-2014</v>
      </c>
      <c r="I1006" s="7" t="str">
        <f t="shared" ca="1" si="193"/>
        <v>GIOA: Big Brother-Unemployment Rate-03-2014</v>
      </c>
      <c r="J1006" s="4" t="str">
        <f t="shared" ca="1" si="201"/>
        <v>Unemployment Rate-Big Brother:03-2014</v>
      </c>
      <c r="K1006" t="s">
        <v>268</v>
      </c>
      <c r="BQ1006">
        <v>6.6000000000000003E-2</v>
      </c>
      <c r="BS1006">
        <v>6.4000000000000001E-2</v>
      </c>
      <c r="BU1006">
        <v>6.2E-2</v>
      </c>
      <c r="BW1006">
        <v>6.0999999999999999E-2</v>
      </c>
    </row>
    <row r="1007" spans="1:75" x14ac:dyDescent="0.55000000000000004">
      <c r="A1007" s="4" t="str">
        <f t="shared" ca="1" si="192"/>
        <v>Princess Leia</v>
      </c>
      <c r="B1007" s="4" t="str">
        <f t="shared" si="198"/>
        <v>Maryland STO</v>
      </c>
      <c r="C1007" s="4" t="s">
        <v>92</v>
      </c>
      <c r="D1007" s="4" t="s">
        <v>97</v>
      </c>
      <c r="E1007" s="4" t="str">
        <f>IF(COUNTIF($E$2:E1006,"Begin: " &amp; C1007 &amp; "-" &amp; D1007 &amp; "-" &amp; H1007)=0,"Begin: " &amp; C1007 &amp; "-" &amp; D1007 &amp; "-" &amp; H1007,IF((C1007 &amp; "-" &amp; D1007 &amp; "-" &amp; H1007)&lt;&gt;(C1008 &amp; "-" &amp; D1008 &amp; "-" &amp; H1008),"End: " &amp; C1007 &amp; "-" &amp; D1007 &amp; "-" &amp; H1007,""))</f>
        <v/>
      </c>
      <c r="F1007" s="4" t="str">
        <f t="shared" si="199"/>
        <v>GIOA-Unemployment Rate-03-2014</v>
      </c>
      <c r="G1007" s="7">
        <v>41711</v>
      </c>
      <c r="H1007" s="7" t="str">
        <f t="shared" si="200"/>
        <v>03-2014</v>
      </c>
      <c r="I1007" s="7" t="str">
        <f t="shared" ca="1" si="193"/>
        <v>GIOA: Princess Leia-Unemployment Rate-03-2014</v>
      </c>
      <c r="J1007" s="4" t="str">
        <f t="shared" ca="1" si="201"/>
        <v>Unemployment Rate-Princess Leia:03-2014</v>
      </c>
      <c r="K1007" t="s">
        <v>269</v>
      </c>
      <c r="BQ1007">
        <v>6.7500000000000004E-2</v>
      </c>
      <c r="BS1007">
        <v>6.7000000000000004E-2</v>
      </c>
      <c r="BU1007">
        <v>6.6500000000000004E-2</v>
      </c>
      <c r="BW1007">
        <v>6.5000000000000002E-2</v>
      </c>
    </row>
    <row r="1008" spans="1:75" x14ac:dyDescent="0.55000000000000004">
      <c r="A1008" s="4" t="str">
        <f t="shared" ca="1" si="192"/>
        <v>Albus Dumbledore</v>
      </c>
      <c r="B1008" s="4" t="str">
        <f t="shared" si="198"/>
        <v>Indiana Treasurer's office</v>
      </c>
      <c r="C1008" s="4" t="s">
        <v>92</v>
      </c>
      <c r="D1008" s="4" t="s">
        <v>97</v>
      </c>
      <c r="E1008" s="4" t="str">
        <f>IF(COUNTIF($E$2:E1007,"Begin: " &amp; C1008 &amp; "-" &amp; D1008 &amp; "-" &amp; H1008)=0,"Begin: " &amp; C1008 &amp; "-" &amp; D1008 &amp; "-" &amp; H1008,IF((C1008 &amp; "-" &amp; D1008 &amp; "-" &amp; H1008)&lt;&gt;(C1009 &amp; "-" &amp; D1009 &amp; "-" &amp; H1009),"End: " &amp; C1008 &amp; "-" &amp; D1008 &amp; "-" &amp; H1008,""))</f>
        <v/>
      </c>
      <c r="F1008" s="4" t="str">
        <f t="shared" si="199"/>
        <v>GIOA-Unemployment Rate-03-2014</v>
      </c>
      <c r="G1008" s="7">
        <v>41711</v>
      </c>
      <c r="H1008" s="7" t="str">
        <f t="shared" si="200"/>
        <v>03-2014</v>
      </c>
      <c r="I1008" s="7" t="str">
        <f t="shared" ca="1" si="193"/>
        <v>GIOA: Albus Dumbledore-Unemployment Rate-03-2014</v>
      </c>
      <c r="J1008" s="4" t="str">
        <f t="shared" ca="1" si="201"/>
        <v>Unemployment Rate-Albus Dumbledore:03-2014</v>
      </c>
      <c r="K1008" t="s">
        <v>270</v>
      </c>
      <c r="BQ1008">
        <v>6.6000000000000003E-2</v>
      </c>
      <c r="BS1008">
        <v>6.2E-2</v>
      </c>
      <c r="BU1008">
        <v>0.06</v>
      </c>
      <c r="BW1008">
        <v>0.06</v>
      </c>
    </row>
    <row r="1009" spans="1:75" x14ac:dyDescent="0.55000000000000004">
      <c r="A1009" s="4" t="str">
        <f t="shared" ca="1" si="192"/>
        <v>Harry Lime</v>
      </c>
      <c r="B1009" s="4" t="str">
        <f t="shared" si="198"/>
        <v>City of Tulsa, OK</v>
      </c>
      <c r="C1009" s="4" t="s">
        <v>92</v>
      </c>
      <c r="D1009" s="4" t="s">
        <v>97</v>
      </c>
      <c r="E1009" s="4" t="str">
        <f>IF(COUNTIF($E$2:E1008,"Begin: " &amp; C1009 &amp; "-" &amp; D1009 &amp; "-" &amp; H1009)=0,"Begin: " &amp; C1009 &amp; "-" &amp; D1009 &amp; "-" &amp; H1009,IF((C1009 &amp; "-" &amp; D1009 &amp; "-" &amp; H1009)&lt;&gt;(C1010 &amp; "-" &amp; D1010 &amp; "-" &amp; H1010),"End: " &amp; C1009 &amp; "-" &amp; D1009 &amp; "-" &amp; H1009,""))</f>
        <v/>
      </c>
      <c r="F1009" s="4" t="str">
        <f t="shared" si="199"/>
        <v>GIOA-Unemployment Rate-03-2014</v>
      </c>
      <c r="G1009" s="7">
        <v>41711</v>
      </c>
      <c r="H1009" s="7" t="str">
        <f t="shared" si="200"/>
        <v>03-2014</v>
      </c>
      <c r="I1009" s="7" t="str">
        <f t="shared" ca="1" si="193"/>
        <v>GIOA: Harry Lime-Unemployment Rate-03-2014</v>
      </c>
      <c r="J1009" s="4" t="str">
        <f t="shared" ca="1" si="201"/>
        <v>Unemployment Rate-Harry Lime:03-2014</v>
      </c>
      <c r="K1009" t="s">
        <v>271</v>
      </c>
      <c r="BQ1009">
        <v>6.9000000000000006E-2</v>
      </c>
      <c r="BS1009">
        <v>6.8000000000000005E-2</v>
      </c>
      <c r="BU1009">
        <v>6.5000000000000002E-2</v>
      </c>
      <c r="BW1009">
        <v>5.8999999999999997E-2</v>
      </c>
    </row>
    <row r="1010" spans="1:75" x14ac:dyDescent="0.55000000000000004">
      <c r="A1010" s="4" t="str">
        <f t="shared" ca="1" si="192"/>
        <v>Maurice Bendrix</v>
      </c>
      <c r="B1010" s="4" t="str">
        <f t="shared" si="198"/>
        <v>Los Angeles County, California</v>
      </c>
      <c r="C1010" s="4" t="s">
        <v>92</v>
      </c>
      <c r="D1010" s="4" t="s">
        <v>97</v>
      </c>
      <c r="E1010" s="4" t="str">
        <f>IF(COUNTIF($E$2:E1009,"Begin: " &amp; C1010 &amp; "-" &amp; D1010 &amp; "-" &amp; H1010)=0,"Begin: " &amp; C1010 &amp; "-" &amp; D1010 &amp; "-" &amp; H1010,IF((C1010 &amp; "-" &amp; D1010 &amp; "-" &amp; H1010)&lt;&gt;(C1011 &amp; "-" &amp; D1011 &amp; "-" &amp; H1011),"End: " &amp; C1010 &amp; "-" &amp; D1010 &amp; "-" &amp; H1010,""))</f>
        <v/>
      </c>
      <c r="F1010" s="4" t="str">
        <f t="shared" si="199"/>
        <v>GIOA-Unemployment Rate-03-2014</v>
      </c>
      <c r="G1010" s="7">
        <v>41711</v>
      </c>
      <c r="H1010" s="7" t="str">
        <f t="shared" si="200"/>
        <v>03-2014</v>
      </c>
      <c r="I1010" s="7" t="str">
        <f t="shared" ca="1" si="193"/>
        <v>GIOA: Maurice Bendrix-Unemployment Rate-03-2014</v>
      </c>
      <c r="J1010" s="4" t="str">
        <f t="shared" ca="1" si="201"/>
        <v>Unemployment Rate-Maurice Bendrix:03-2014</v>
      </c>
      <c r="K1010" t="s">
        <v>272</v>
      </c>
      <c r="BQ1010">
        <v>6.5000000000000002E-2</v>
      </c>
      <c r="BS1010">
        <v>6.4000000000000001E-2</v>
      </c>
      <c r="BU1010">
        <v>6.3E-2</v>
      </c>
      <c r="BW1010">
        <v>6.2E-2</v>
      </c>
    </row>
    <row r="1011" spans="1:75" x14ac:dyDescent="0.55000000000000004">
      <c r="A1011" s="4" t="str">
        <f t="shared" ca="1" si="192"/>
        <v>Lily Bart</v>
      </c>
      <c r="B1011" s="4" t="str">
        <f t="shared" si="198"/>
        <v>State of Arizona</v>
      </c>
      <c r="C1011" s="4" t="s">
        <v>92</v>
      </c>
      <c r="D1011" s="4" t="s">
        <v>97</v>
      </c>
      <c r="E1011" s="4" t="str">
        <f>IF(COUNTIF($E$2:E1010,"Begin: " &amp; C1011 &amp; "-" &amp; D1011 &amp; "-" &amp; H1011)=0,"Begin: " &amp; C1011 &amp; "-" &amp; D1011 &amp; "-" &amp; H1011,IF((C1011 &amp; "-" &amp; D1011 &amp; "-" &amp; H1011)&lt;&gt;(C1012 &amp; "-" &amp; D1012 &amp; "-" &amp; H1012),"End: " &amp; C1011 &amp; "-" &amp; D1011 &amp; "-" &amp; H1011,""))</f>
        <v/>
      </c>
      <c r="F1011" s="4" t="str">
        <f t="shared" si="199"/>
        <v>GIOA-Unemployment Rate-03-2014</v>
      </c>
      <c r="G1011" s="7">
        <v>41711</v>
      </c>
      <c r="H1011" s="7" t="str">
        <f t="shared" si="200"/>
        <v>03-2014</v>
      </c>
      <c r="I1011" s="7" t="str">
        <f t="shared" ca="1" si="193"/>
        <v>GIOA: Lily Bart-Unemployment Rate-03-2014</v>
      </c>
      <c r="J1011" s="4" t="str">
        <f t="shared" ca="1" si="201"/>
        <v>Unemployment Rate-Lily Bart:03-2014</v>
      </c>
      <c r="K1011" t="s">
        <v>273</v>
      </c>
      <c r="BQ1011">
        <v>6.7000000000000004E-2</v>
      </c>
      <c r="BS1011">
        <v>6.6000000000000003E-2</v>
      </c>
      <c r="BU1011">
        <v>6.5000000000000002E-2</v>
      </c>
      <c r="BW1011">
        <v>6.5000000000000002E-2</v>
      </c>
    </row>
    <row r="1012" spans="1:75" x14ac:dyDescent="0.55000000000000004">
      <c r="A1012" s="4" t="str">
        <f t="shared" ca="1" si="192"/>
        <v>Charles Kinbote</v>
      </c>
      <c r="B1012" s="4" t="str">
        <f t="shared" si="198"/>
        <v>Sonoma County ACTTC</v>
      </c>
      <c r="C1012" s="4" t="s">
        <v>92</v>
      </c>
      <c r="D1012" s="4" t="s">
        <v>97</v>
      </c>
      <c r="E1012" s="4" t="str">
        <f>IF(COUNTIF($E$2:E1011,"Begin: " &amp; C1012 &amp; "-" &amp; D1012 &amp; "-" &amp; H1012)=0,"Begin: " &amp; C1012 &amp; "-" &amp; D1012 &amp; "-" &amp; H1012,IF((C1012 &amp; "-" &amp; D1012 &amp; "-" &amp; H1012)&lt;&gt;(C1013 &amp; "-" &amp; D1013 &amp; "-" &amp; H1013),"End: " &amp; C1012 &amp; "-" &amp; D1012 &amp; "-" &amp; H1012,""))</f>
        <v/>
      </c>
      <c r="F1012" s="4" t="str">
        <f t="shared" si="199"/>
        <v>GIOA-Unemployment Rate-03-2014</v>
      </c>
      <c r="G1012" s="7">
        <v>41711</v>
      </c>
      <c r="H1012" s="7" t="str">
        <f t="shared" si="200"/>
        <v>03-2014</v>
      </c>
      <c r="I1012" s="7" t="str">
        <f t="shared" ca="1" si="193"/>
        <v>GIOA: Charles Kinbote-Unemployment Rate-03-2014</v>
      </c>
      <c r="J1012" s="4" t="str">
        <f t="shared" ca="1" si="201"/>
        <v>Unemployment Rate-Charles Kinbote:03-2014</v>
      </c>
      <c r="K1012" t="s">
        <v>274</v>
      </c>
      <c r="BQ1012">
        <v>6.5000000000000002E-2</v>
      </c>
      <c r="BS1012">
        <v>6.3500000000000001E-2</v>
      </c>
      <c r="BU1012">
        <v>6.3E-2</v>
      </c>
      <c r="BW1012">
        <v>6.25E-2</v>
      </c>
    </row>
    <row r="1013" spans="1:75" x14ac:dyDescent="0.55000000000000004">
      <c r="A1013" s="4" t="e">
        <f t="shared" ca="1" si="192"/>
        <v>#N/A</v>
      </c>
      <c r="B1013" s="4" t="str">
        <f t="shared" si="198"/>
        <v>Douglas County, Colorado</v>
      </c>
      <c r="C1013" s="4" t="s">
        <v>92</v>
      </c>
      <c r="D1013" s="4" t="s">
        <v>97</v>
      </c>
      <c r="E1013" s="4" t="str">
        <f>IF(COUNTIF($E$2:E1012,"Begin: " &amp; C1013 &amp; "-" &amp; D1013 &amp; "-" &amp; H1013)=0,"Begin: " &amp; C1013 &amp; "-" &amp; D1013 &amp; "-" &amp; H1013,IF((C1013 &amp; "-" &amp; D1013 &amp; "-" &amp; H1013)&lt;&gt;(C1014 &amp; "-" &amp; D1014 &amp; "-" &amp; H1014),"End: " &amp; C1013 &amp; "-" &amp; D1013 &amp; "-" &amp; H1013,""))</f>
        <v/>
      </c>
      <c r="F1013" s="4" t="str">
        <f t="shared" si="199"/>
        <v>GIOA-Unemployment Rate-03-2014</v>
      </c>
      <c r="G1013" s="7">
        <v>41711</v>
      </c>
      <c r="H1013" s="7" t="str">
        <f t="shared" si="200"/>
        <v>03-2014</v>
      </c>
      <c r="I1013" s="7" t="e">
        <f t="shared" ca="1" si="193"/>
        <v>#N/A</v>
      </c>
      <c r="J1013" s="4" t="e">
        <f t="shared" ca="1" si="201"/>
        <v>#N/A</v>
      </c>
      <c r="K1013" t="s">
        <v>275</v>
      </c>
      <c r="BQ1013">
        <v>6.7000000000000004E-2</v>
      </c>
      <c r="BS1013">
        <v>6.7000000000000004E-2</v>
      </c>
      <c r="BU1013">
        <v>6.8000000000000005E-2</v>
      </c>
      <c r="BW1013">
        <v>6.8000000000000005E-2</v>
      </c>
    </row>
    <row r="1014" spans="1:75" x14ac:dyDescent="0.55000000000000004">
      <c r="A1014" s="4" t="str">
        <f t="shared" ca="1" si="192"/>
        <v>Obi-Wan Kenobi</v>
      </c>
      <c r="B1014" s="4" t="str">
        <f t="shared" si="198"/>
        <v>Yakima County</v>
      </c>
      <c r="C1014" s="4" t="s">
        <v>92</v>
      </c>
      <c r="D1014" s="4" t="s">
        <v>97</v>
      </c>
      <c r="E1014" s="4" t="str">
        <f>IF(COUNTIF($E$2:E1013,"Begin: " &amp; C1014 &amp; "-" &amp; D1014 &amp; "-" &amp; H1014)=0,"Begin: " &amp; C1014 &amp; "-" &amp; D1014 &amp; "-" &amp; H1014,IF((C1014 &amp; "-" &amp; D1014 &amp; "-" &amp; H1014)&lt;&gt;(C1015 &amp; "-" &amp; D1015 &amp; "-" &amp; H1015),"End: " &amp; C1014 &amp; "-" &amp; D1014 &amp; "-" &amp; H1014,""))</f>
        <v/>
      </c>
      <c r="F1014" s="4" t="str">
        <f t="shared" si="199"/>
        <v>GIOA-Unemployment Rate-03-2014</v>
      </c>
      <c r="G1014" s="7">
        <v>41711</v>
      </c>
      <c r="H1014" s="7" t="str">
        <f t="shared" si="200"/>
        <v>03-2014</v>
      </c>
      <c r="I1014" s="7" t="str">
        <f t="shared" ca="1" si="193"/>
        <v>GIOA: Obi-Wan Kenobi-Unemployment Rate-03-2014</v>
      </c>
      <c r="J1014" s="4" t="str">
        <f t="shared" ca="1" si="201"/>
        <v>Unemployment Rate-Obi-Wan Kenobi:03-2014</v>
      </c>
      <c r="K1014" t="s">
        <v>276</v>
      </c>
      <c r="BQ1014">
        <v>6.4000000000000001E-2</v>
      </c>
      <c r="BS1014">
        <v>6.4000000000000001E-2</v>
      </c>
      <c r="BU1014">
        <v>6.2E-2</v>
      </c>
      <c r="BW1014">
        <v>0.06</v>
      </c>
    </row>
    <row r="1015" spans="1:75" x14ac:dyDescent="0.55000000000000004">
      <c r="A1015" s="4" t="str">
        <f t="shared" ca="1" si="192"/>
        <v>Harry Callahan</v>
      </c>
      <c r="B1015" s="4" t="str">
        <f t="shared" si="198"/>
        <v>Ohio Treasurer of State</v>
      </c>
      <c r="C1015" s="4" t="s">
        <v>92</v>
      </c>
      <c r="D1015" s="4" t="s">
        <v>97</v>
      </c>
      <c r="E1015" s="4" t="str">
        <f>IF(COUNTIF($E$2:E1014,"Begin: " &amp; C1015 &amp; "-" &amp; D1015 &amp; "-" &amp; H1015)=0,"Begin: " &amp; C1015 &amp; "-" &amp; D1015 &amp; "-" &amp; H1015,IF((C1015 &amp; "-" &amp; D1015 &amp; "-" &amp; H1015)&lt;&gt;(C1016 &amp; "-" &amp; D1016 &amp; "-" &amp; H1016),"End: " &amp; C1015 &amp; "-" &amp; D1015 &amp; "-" &amp; H1015,""))</f>
        <v/>
      </c>
      <c r="F1015" s="4" t="str">
        <f t="shared" si="199"/>
        <v>GIOA-Unemployment Rate-03-2014</v>
      </c>
      <c r="G1015" s="7">
        <v>41711</v>
      </c>
      <c r="H1015" s="7" t="str">
        <f t="shared" si="200"/>
        <v>03-2014</v>
      </c>
      <c r="I1015" s="7" t="str">
        <f t="shared" ca="1" si="193"/>
        <v>GIOA: Harry Callahan-Unemployment Rate-03-2014</v>
      </c>
      <c r="J1015" s="4" t="str">
        <f t="shared" ca="1" si="201"/>
        <v>Unemployment Rate-Harry Callahan:03-2014</v>
      </c>
      <c r="K1015" t="s">
        <v>277</v>
      </c>
      <c r="BQ1015">
        <v>6.5000000000000002E-2</v>
      </c>
      <c r="BS1015">
        <v>6.5000000000000002E-2</v>
      </c>
      <c r="BU1015">
        <v>6.25E-2</v>
      </c>
      <c r="BW1015">
        <v>0.06</v>
      </c>
    </row>
    <row r="1016" spans="1:75" x14ac:dyDescent="0.55000000000000004">
      <c r="A1016" s="4" t="str">
        <f t="shared" ca="1" si="192"/>
        <v>Stephen Dedalus</v>
      </c>
      <c r="B1016" s="4" t="str">
        <f t="shared" si="198"/>
        <v>St. Louis County, MN</v>
      </c>
      <c r="C1016" s="4" t="s">
        <v>92</v>
      </c>
      <c r="D1016" s="4" t="s">
        <v>97</v>
      </c>
      <c r="E1016" s="4" t="str">
        <f>IF(COUNTIF($E$2:E1015,"Begin: " &amp; C1016 &amp; "-" &amp; D1016 &amp; "-" &amp; H1016)=0,"Begin: " &amp; C1016 &amp; "-" &amp; D1016 &amp; "-" &amp; H1016,IF((C1016 &amp; "-" &amp; D1016 &amp; "-" &amp; H1016)&lt;&gt;(C1017 &amp; "-" &amp; D1017 &amp; "-" &amp; H1017),"End: " &amp; C1016 &amp; "-" &amp; D1016 &amp; "-" &amp; H1016,""))</f>
        <v/>
      </c>
      <c r="F1016" s="4" t="str">
        <f t="shared" si="199"/>
        <v>GIOA-Unemployment Rate-03-2014</v>
      </c>
      <c r="G1016" s="7">
        <v>41711</v>
      </c>
      <c r="H1016" s="7" t="str">
        <f t="shared" si="200"/>
        <v>03-2014</v>
      </c>
      <c r="I1016" s="7" t="str">
        <f t="shared" ca="1" si="193"/>
        <v>GIOA: Stephen Dedalus-Unemployment Rate-03-2014</v>
      </c>
      <c r="J1016" s="4" t="str">
        <f t="shared" ca="1" si="201"/>
        <v>Unemployment Rate-Stephen Dedalus:03-2014</v>
      </c>
      <c r="K1016" t="s">
        <v>278</v>
      </c>
      <c r="BQ1016">
        <v>6.6000000000000003E-2</v>
      </c>
      <c r="BS1016">
        <v>6.4500000000000002E-2</v>
      </c>
      <c r="BU1016">
        <v>6.25E-2</v>
      </c>
      <c r="BW1016">
        <v>0.06</v>
      </c>
    </row>
    <row r="1017" spans="1:75" x14ac:dyDescent="0.55000000000000004">
      <c r="A1017" s="4" t="str">
        <f t="shared" ca="1" si="192"/>
        <v>The Cat in the Hat</v>
      </c>
      <c r="B1017" s="4" t="str">
        <f t="shared" si="198"/>
        <v>ERS</v>
      </c>
      <c r="C1017" s="4" t="s">
        <v>92</v>
      </c>
      <c r="D1017" s="4" t="s">
        <v>97</v>
      </c>
      <c r="E1017" s="4" t="str">
        <f>IF(COUNTIF($E$2:E1016,"Begin: " &amp; C1017 &amp; "-" &amp; D1017 &amp; "-" &amp; H1017)=0,"Begin: " &amp; C1017 &amp; "-" &amp; D1017 &amp; "-" &amp; H1017,IF((C1017 &amp; "-" &amp; D1017 &amp; "-" &amp; H1017)&lt;&gt;(C1018 &amp; "-" &amp; D1018 &amp; "-" &amp; H1018),"End: " &amp; C1017 &amp; "-" &amp; D1017 &amp; "-" &amp; H1017,""))</f>
        <v/>
      </c>
      <c r="F1017" s="4" t="str">
        <f t="shared" si="199"/>
        <v>GIOA-Unemployment Rate-03-2014</v>
      </c>
      <c r="G1017" s="7">
        <v>41711</v>
      </c>
      <c r="H1017" s="7" t="str">
        <f t="shared" si="200"/>
        <v>03-2014</v>
      </c>
      <c r="I1017" s="7" t="str">
        <f t="shared" ca="1" si="193"/>
        <v>GIOA: The Cat in the Hat-Unemployment Rate-03-2014</v>
      </c>
      <c r="J1017" s="4" t="str">
        <f t="shared" ca="1" si="201"/>
        <v>Unemployment Rate-The Cat in the Hat:03-2014</v>
      </c>
      <c r="K1017" t="s">
        <v>279</v>
      </c>
      <c r="BQ1017">
        <v>6.5000000000000002E-2</v>
      </c>
      <c r="BS1017">
        <v>6.3E-2</v>
      </c>
      <c r="BU1017">
        <v>6.2E-2</v>
      </c>
      <c r="BW1017">
        <v>0.06</v>
      </c>
    </row>
    <row r="1018" spans="1:75" x14ac:dyDescent="0.55000000000000004">
      <c r="A1018" s="4" t="str">
        <f t="shared" ca="1" si="192"/>
        <v>Augie March</v>
      </c>
      <c r="B1018" s="4" t="str">
        <f t="shared" si="198"/>
        <v>City of Ventura, CA</v>
      </c>
      <c r="C1018" s="4" t="s">
        <v>92</v>
      </c>
      <c r="D1018" s="4" t="s">
        <v>97</v>
      </c>
      <c r="E1018" s="4" t="str">
        <f>IF(COUNTIF($E$2:E1017,"Begin: " &amp; C1018 &amp; "-" &amp; D1018 &amp; "-" &amp; H1018)=0,"Begin: " &amp; C1018 &amp; "-" &amp; D1018 &amp; "-" &amp; H1018,IF((C1018 &amp; "-" &amp; D1018 &amp; "-" &amp; H1018)&lt;&gt;(C1019 &amp; "-" &amp; D1019 &amp; "-" &amp; H1019),"End: " &amp; C1018 &amp; "-" &amp; D1018 &amp; "-" &amp; H1018,""))</f>
        <v/>
      </c>
      <c r="F1018" s="4" t="str">
        <f t="shared" si="199"/>
        <v>GIOA-Unemployment Rate-03-2014</v>
      </c>
      <c r="G1018" s="7">
        <v>41711</v>
      </c>
      <c r="H1018" s="7" t="str">
        <f t="shared" si="200"/>
        <v>03-2014</v>
      </c>
      <c r="I1018" s="7" t="str">
        <f t="shared" ca="1" si="193"/>
        <v>GIOA: Augie March-Unemployment Rate-03-2014</v>
      </c>
      <c r="J1018" s="4" t="str">
        <f t="shared" ca="1" si="201"/>
        <v>Unemployment Rate-Augie March:03-2014</v>
      </c>
      <c r="K1018" t="s">
        <v>280</v>
      </c>
      <c r="BQ1018">
        <v>6.7000000000000004E-2</v>
      </c>
      <c r="BS1018">
        <v>6.5000000000000002E-2</v>
      </c>
      <c r="BU1018">
        <v>0.06</v>
      </c>
      <c r="BW1018">
        <v>0.06</v>
      </c>
    </row>
    <row r="1019" spans="1:75" x14ac:dyDescent="0.55000000000000004">
      <c r="A1019" s="4" t="str">
        <f t="shared" ca="1" si="192"/>
        <v>Indiana Jones</v>
      </c>
      <c r="B1019" s="4" t="str">
        <f t="shared" si="198"/>
        <v>Monterey County, CA</v>
      </c>
      <c r="C1019" s="4" t="s">
        <v>92</v>
      </c>
      <c r="D1019" s="4" t="s">
        <v>97</v>
      </c>
      <c r="E1019" s="4" t="str">
        <f>IF(COUNTIF($E$2:E1018,"Begin: " &amp; C1019 &amp; "-" &amp; D1019 &amp; "-" &amp; H1019)=0,"Begin: " &amp; C1019 &amp; "-" &amp; D1019 &amp; "-" &amp; H1019,IF((C1019 &amp; "-" &amp; D1019 &amp; "-" &amp; H1019)&lt;&gt;(C1020 &amp; "-" &amp; D1020 &amp; "-" &amp; H1020),"End: " &amp; C1019 &amp; "-" &amp; D1019 &amp; "-" &amp; H1019,""))</f>
        <v/>
      </c>
      <c r="F1019" s="4" t="str">
        <f t="shared" si="199"/>
        <v>GIOA-Unemployment Rate-03-2014</v>
      </c>
      <c r="G1019" s="7">
        <v>41711</v>
      </c>
      <c r="H1019" s="7" t="str">
        <f t="shared" si="200"/>
        <v>03-2014</v>
      </c>
      <c r="I1019" s="7" t="str">
        <f t="shared" ca="1" si="193"/>
        <v>GIOA: Indiana Jones-Unemployment Rate-03-2014</v>
      </c>
      <c r="J1019" s="4" t="str">
        <f t="shared" ca="1" si="201"/>
        <v>Unemployment Rate-Indiana Jones:03-2014</v>
      </c>
      <c r="K1019" t="s">
        <v>281</v>
      </c>
      <c r="BQ1019">
        <v>6.0700000000000004E-2</v>
      </c>
      <c r="BS1019">
        <v>6.0499999999999998E-2</v>
      </c>
      <c r="BU1019">
        <v>6.8000000000000005E-2</v>
      </c>
      <c r="BW1019">
        <v>6.5000000000000002E-2</v>
      </c>
    </row>
    <row r="1020" spans="1:75" x14ac:dyDescent="0.55000000000000004">
      <c r="A1020" s="4" t="str">
        <f t="shared" ca="1" si="192"/>
        <v>Ellen Ripley</v>
      </c>
      <c r="B1020" s="4" t="str">
        <f t="shared" si="198"/>
        <v>Douglas County, Colorado</v>
      </c>
      <c r="C1020" s="4" t="s">
        <v>92</v>
      </c>
      <c r="D1020" s="4" t="s">
        <v>97</v>
      </c>
      <c r="E1020" s="4" t="str">
        <f>IF(COUNTIF($E$2:E1019,"Begin: " &amp; C1020 &amp; "-" &amp; D1020 &amp; "-" &amp; H1020)=0,"Begin: " &amp; C1020 &amp; "-" &amp; D1020 &amp; "-" &amp; H1020,IF((C1020 &amp; "-" &amp; D1020 &amp; "-" &amp; H1020)&lt;&gt;(C1021 &amp; "-" &amp; D1021 &amp; "-" &amp; H1021),"End: " &amp; C1020 &amp; "-" &amp; D1020 &amp; "-" &amp; H1020,""))</f>
        <v/>
      </c>
      <c r="F1020" s="4" t="str">
        <f t="shared" si="199"/>
        <v>GIOA-Unemployment Rate-03-2014</v>
      </c>
      <c r="G1020" s="7">
        <v>41711</v>
      </c>
      <c r="H1020" s="7" t="str">
        <f t="shared" si="200"/>
        <v>03-2014</v>
      </c>
      <c r="I1020" s="7" t="str">
        <f t="shared" ca="1" si="193"/>
        <v>GIOA: Ellen Ripley-Unemployment Rate-03-2014</v>
      </c>
      <c r="J1020" s="4" t="str">
        <f t="shared" ca="1" si="201"/>
        <v>Unemployment Rate-Ellen Ripley:03-2014</v>
      </c>
      <c r="K1020" t="s">
        <v>282</v>
      </c>
      <c r="BQ1020">
        <v>6.5000000000000002E-2</v>
      </c>
      <c r="BS1020">
        <v>6.7500000000000004E-2</v>
      </c>
      <c r="BU1020">
        <v>6.3E-2</v>
      </c>
      <c r="BW1020">
        <v>6.5000000000000002E-2</v>
      </c>
    </row>
    <row r="1021" spans="1:75" x14ac:dyDescent="0.55000000000000004">
      <c r="A1021" s="4" t="str">
        <f t="shared" ca="1" si="192"/>
        <v>Jimmy "Popeye" Doyle</v>
      </c>
      <c r="B1021" s="4" t="str">
        <f t="shared" si="198"/>
        <v>Sacramento County, CA</v>
      </c>
      <c r="C1021" s="4" t="s">
        <v>92</v>
      </c>
      <c r="D1021" s="4" t="s">
        <v>97</v>
      </c>
      <c r="E1021" s="4" t="str">
        <f>IF(COUNTIF($E$2:E1020,"Begin: " &amp; C1021 &amp; "-" &amp; D1021 &amp; "-" &amp; H1021)=0,"Begin: " &amp; C1021 &amp; "-" &amp; D1021 &amp; "-" &amp; H1021,IF((C1021 &amp; "-" &amp; D1021 &amp; "-" &amp; H1021)&lt;&gt;(C1022 &amp; "-" &amp; D1022 &amp; "-" &amp; H1022),"End: " &amp; C1021 &amp; "-" &amp; D1021 &amp; "-" &amp; H1021,""))</f>
        <v/>
      </c>
      <c r="F1021" s="4" t="str">
        <f t="shared" si="199"/>
        <v>GIOA-Unemployment Rate-03-2014</v>
      </c>
      <c r="G1021" s="7">
        <v>41711</v>
      </c>
      <c r="H1021" s="7" t="str">
        <f t="shared" si="200"/>
        <v>03-2014</v>
      </c>
      <c r="I1021" s="7" t="str">
        <f t="shared" ca="1" si="193"/>
        <v>GIOA: Jimmy "Popeye" Doyle-Unemployment Rate-03-2014</v>
      </c>
      <c r="J1021" s="4" t="str">
        <f t="shared" ca="1" si="201"/>
        <v>Unemployment Rate-Jimmy "Popeye" Doyle:03-2014</v>
      </c>
      <c r="K1021" t="s">
        <v>283</v>
      </c>
      <c r="BQ1021">
        <v>0.06</v>
      </c>
      <c r="BS1021">
        <v>0.06</v>
      </c>
      <c r="BU1021">
        <v>5.7500000000000002E-2</v>
      </c>
      <c r="BW1021">
        <v>5.7500000000000002E-2</v>
      </c>
    </row>
    <row r="1022" spans="1:75" x14ac:dyDescent="0.55000000000000004">
      <c r="A1022" s="4" t="str">
        <f t="shared" ref="A1022:A1084" ca="1" si="207">IF(C1022="GIOA",INDEX(List_AnonymousForecasters,MATCH(LEFT(K1022,FIND(":",K1022,1)-1),List_IndividualForecasters,0),1),INDEX(List_FirmNamesOmega,MATCH(LEFT(K1022,FIND(":",K1022,1)-1),List_FirmNamesAlpha,0),1))</f>
        <v>George Bailey</v>
      </c>
      <c r="B1022" s="4" t="str">
        <f t="shared" si="198"/>
        <v>City of Glendale, CA</v>
      </c>
      <c r="C1022" s="4" t="s">
        <v>92</v>
      </c>
      <c r="D1022" s="4" t="s">
        <v>97</v>
      </c>
      <c r="E1022" s="4" t="str">
        <f>IF(COUNTIF($E$2:E1021,"Begin: " &amp; C1022 &amp; "-" &amp; D1022 &amp; "-" &amp; H1022)=0,"Begin: " &amp; C1022 &amp; "-" &amp; D1022 &amp; "-" &amp; H1022,IF((C1022 &amp; "-" &amp; D1022 &amp; "-" &amp; H1022)&lt;&gt;(C1023 &amp; "-" &amp; D1023 &amp; "-" &amp; H1023),"End: " &amp; C1022 &amp; "-" &amp; D1022 &amp; "-" &amp; H1022,""))</f>
        <v/>
      </c>
      <c r="F1022" s="4" t="str">
        <f t="shared" si="199"/>
        <v>GIOA-Unemployment Rate-03-2014</v>
      </c>
      <c r="G1022" s="7">
        <v>41711</v>
      </c>
      <c r="H1022" s="7" t="str">
        <f t="shared" si="200"/>
        <v>03-2014</v>
      </c>
      <c r="I1022" s="7" t="str">
        <f t="shared" ca="1" si="193"/>
        <v>GIOA: George Bailey-Unemployment Rate-03-2014</v>
      </c>
      <c r="J1022" s="4" t="str">
        <f t="shared" ca="1" si="201"/>
        <v>Unemployment Rate-George Bailey:03-2014</v>
      </c>
      <c r="K1022" t="s">
        <v>284</v>
      </c>
      <c r="BQ1022">
        <v>6.7000000000000004E-2</v>
      </c>
      <c r="BS1022">
        <v>6.7000000000000004E-2</v>
      </c>
      <c r="BU1022">
        <v>6.5000000000000002E-2</v>
      </c>
      <c r="BW1022">
        <v>6.5000000000000002E-2</v>
      </c>
    </row>
    <row r="1023" spans="1:75" x14ac:dyDescent="0.55000000000000004">
      <c r="A1023" s="4" t="str">
        <f t="shared" ca="1" si="207"/>
        <v>Frank Serpico</v>
      </c>
      <c r="B1023" s="4" t="str">
        <f t="shared" si="198"/>
        <v>Santa Fe County, NM</v>
      </c>
      <c r="C1023" s="4" t="s">
        <v>92</v>
      </c>
      <c r="D1023" s="4" t="s">
        <v>97</v>
      </c>
      <c r="E1023" s="4" t="str">
        <f>IF(COUNTIF($E$2:E1022,"Begin: " &amp; C1023 &amp; "-" &amp; D1023 &amp; "-" &amp; H1023)=0,"Begin: " &amp; C1023 &amp; "-" &amp; D1023 &amp; "-" &amp; H1023,IF((C1023 &amp; "-" &amp; D1023 &amp; "-" &amp; H1023)&lt;&gt;(C1024 &amp; "-" &amp; D1024 &amp; "-" &amp; H1024),"End: " &amp; C1023 &amp; "-" &amp; D1023 &amp; "-" &amp; H1023,""))</f>
        <v/>
      </c>
      <c r="F1023" s="4" t="str">
        <f t="shared" si="199"/>
        <v>GIOA-Unemployment Rate-03-2014</v>
      </c>
      <c r="G1023" s="7">
        <v>41711</v>
      </c>
      <c r="H1023" s="7" t="str">
        <f t="shared" si="200"/>
        <v>03-2014</v>
      </c>
      <c r="I1023" s="7" t="str">
        <f t="shared" ca="1" si="193"/>
        <v>GIOA: Frank Serpico-Unemployment Rate-03-2014</v>
      </c>
      <c r="J1023" s="4" t="str">
        <f t="shared" ca="1" si="201"/>
        <v>Unemployment Rate-Frank Serpico:03-2014</v>
      </c>
      <c r="K1023" t="s">
        <v>285</v>
      </c>
      <c r="BQ1023">
        <v>6.25E-2</v>
      </c>
      <c r="BS1023">
        <v>0.06</v>
      </c>
      <c r="BU1023">
        <v>5.7500000000000002E-2</v>
      </c>
      <c r="BW1023">
        <v>5.2499999999999998E-2</v>
      </c>
    </row>
    <row r="1024" spans="1:75" x14ac:dyDescent="0.55000000000000004">
      <c r="A1024" s="4" t="str">
        <f t="shared" ca="1" si="207"/>
        <v>Alex Portnoy</v>
      </c>
      <c r="B1024" s="4" t="str">
        <f t="shared" si="198"/>
        <v>State of Montana Treasurer's Officce</v>
      </c>
      <c r="C1024" s="4" t="s">
        <v>92</v>
      </c>
      <c r="D1024" s="4" t="s">
        <v>97</v>
      </c>
      <c r="E1024" s="4" t="str">
        <f>IF(COUNTIF($E$2:E1023,"Begin: " &amp; C1024 &amp; "-" &amp; D1024 &amp; "-" &amp; H1024)=0,"Begin: " &amp; C1024 &amp; "-" &amp; D1024 &amp; "-" &amp; H1024,IF((C1024 &amp; "-" &amp; D1024 &amp; "-" &amp; H1024)&lt;&gt;(C1025 &amp; "-" &amp; D1025 &amp; "-" &amp; H1025),"End: " &amp; C1024 &amp; "-" &amp; D1024 &amp; "-" &amp; H1024,""))</f>
        <v/>
      </c>
      <c r="F1024" s="4" t="str">
        <f t="shared" si="199"/>
        <v>GIOA-Unemployment Rate-03-2014</v>
      </c>
      <c r="G1024" s="7">
        <v>41711</v>
      </c>
      <c r="H1024" s="7" t="str">
        <f t="shared" si="200"/>
        <v>03-2014</v>
      </c>
      <c r="I1024" s="7" t="str">
        <f t="shared" ca="1" si="193"/>
        <v>GIOA: Alex Portnoy-Unemployment Rate-03-2014</v>
      </c>
      <c r="J1024" s="4" t="str">
        <f t="shared" ca="1" si="201"/>
        <v>Unemployment Rate-Alex Portnoy:03-2014</v>
      </c>
      <c r="K1024" t="s">
        <v>286</v>
      </c>
      <c r="BQ1024">
        <v>6.7000000000000004E-2</v>
      </c>
      <c r="BS1024">
        <v>6.7000000000000004E-2</v>
      </c>
      <c r="BU1024">
        <v>6.7000000000000004E-2</v>
      </c>
      <c r="BW1024">
        <v>6.7000000000000004E-2</v>
      </c>
    </row>
    <row r="1025" spans="1:75" x14ac:dyDescent="0.55000000000000004">
      <c r="A1025" s="4" t="str">
        <f t="shared" ca="1" si="207"/>
        <v>Batman</v>
      </c>
      <c r="B1025" s="4" t="str">
        <f t="shared" si="198"/>
        <v>Santa Fe County, NM</v>
      </c>
      <c r="C1025" s="4" t="s">
        <v>92</v>
      </c>
      <c r="D1025" s="4" t="s">
        <v>97</v>
      </c>
      <c r="E1025" s="4" t="str">
        <f>IF(COUNTIF($E$2:E1024,"Begin: " &amp; C1025 &amp; "-" &amp; D1025 &amp; "-" &amp; H1025)=0,"Begin: " &amp; C1025 &amp; "-" &amp; D1025 &amp; "-" &amp; H1025,IF((C1025 &amp; "-" &amp; D1025 &amp; "-" &amp; H1025)&lt;&gt;(C1026 &amp; "-" &amp; D1026 &amp; "-" &amp; H1026),"End: " &amp; C1025 &amp; "-" &amp; D1025 &amp; "-" &amp; H1025,""))</f>
        <v/>
      </c>
      <c r="F1025" s="4" t="str">
        <f t="shared" si="199"/>
        <v>GIOA-Unemployment Rate-03-2014</v>
      </c>
      <c r="G1025" s="7">
        <v>41711</v>
      </c>
      <c r="H1025" s="7" t="str">
        <f t="shared" si="200"/>
        <v>03-2014</v>
      </c>
      <c r="I1025" s="7" t="str">
        <f t="shared" ca="1" si="193"/>
        <v>GIOA: Batman-Unemployment Rate-03-2014</v>
      </c>
      <c r="J1025" s="4" t="str">
        <f t="shared" ca="1" si="201"/>
        <v>Unemployment Rate-Batman:03-2014</v>
      </c>
      <c r="K1025" t="s">
        <v>287</v>
      </c>
      <c r="BQ1025">
        <v>6.9500000000000006E-2</v>
      </c>
      <c r="BS1025">
        <v>6.7799999999999999E-2</v>
      </c>
      <c r="BU1025">
        <v>6.5500000000000003E-2</v>
      </c>
      <c r="BW1025">
        <v>6.5000000000000002E-2</v>
      </c>
    </row>
    <row r="1026" spans="1:75" x14ac:dyDescent="0.55000000000000004">
      <c r="A1026" s="4" t="str">
        <f t="shared" ca="1" si="207"/>
        <v>Stephen Maturin</v>
      </c>
      <c r="B1026" s="4" t="str">
        <f t="shared" si="198"/>
        <v>City of Saint Paul, MN</v>
      </c>
      <c r="C1026" s="4" t="s">
        <v>92</v>
      </c>
      <c r="D1026" s="4" t="s">
        <v>97</v>
      </c>
      <c r="E1026" s="4" t="str">
        <f>IF(COUNTIF($E$2:E1025,"Begin: " &amp; C1026 &amp; "-" &amp; D1026 &amp; "-" &amp; H1026)=0,"Begin: " &amp; C1026 &amp; "-" &amp; D1026 &amp; "-" &amp; H1026,IF((C1026 &amp; "-" &amp; D1026 &amp; "-" &amp; H1026)&lt;&gt;(C1027 &amp; "-" &amp; D1027 &amp; "-" &amp; H1027),"End: " &amp; C1026 &amp; "-" &amp; D1026 &amp; "-" &amp; H1026,""))</f>
        <v/>
      </c>
      <c r="F1026" s="4" t="str">
        <f t="shared" si="199"/>
        <v>GIOA-Unemployment Rate-03-2014</v>
      </c>
      <c r="G1026" s="7">
        <v>41711</v>
      </c>
      <c r="H1026" s="7" t="str">
        <f t="shared" si="200"/>
        <v>03-2014</v>
      </c>
      <c r="I1026" s="7" t="str">
        <f t="shared" ca="1" si="193"/>
        <v>GIOA: Stephen Maturin-Unemployment Rate-03-2014</v>
      </c>
      <c r="J1026" s="4" t="str">
        <f t="shared" ca="1" si="201"/>
        <v>Unemployment Rate-Stephen Maturin:03-2014</v>
      </c>
      <c r="K1026" t="s">
        <v>288</v>
      </c>
      <c r="BQ1026">
        <v>6.5000000000000002E-2</v>
      </c>
      <c r="BS1026">
        <v>6.5000000000000002E-2</v>
      </c>
      <c r="BU1026">
        <v>6.25E-2</v>
      </c>
      <c r="BW1026">
        <v>6.25E-2</v>
      </c>
    </row>
    <row r="1027" spans="1:75" x14ac:dyDescent="0.55000000000000004">
      <c r="A1027" s="4" t="str">
        <f t="shared" ca="1" si="207"/>
        <v>Regan MacNeil</v>
      </c>
      <c r="B1027" s="4" t="str">
        <f t="shared" si="198"/>
        <v>City of Bloomington, MN</v>
      </c>
      <c r="C1027" s="4" t="s">
        <v>92</v>
      </c>
      <c r="D1027" s="4" t="s">
        <v>97</v>
      </c>
      <c r="E1027" s="4" t="str">
        <f>IF(COUNTIF($E$2:E1026,"Begin: " &amp; C1027 &amp; "-" &amp; D1027 &amp; "-" &amp; H1027)=0,"Begin: " &amp; C1027 &amp; "-" &amp; D1027 &amp; "-" &amp; H1027,IF((C1027 &amp; "-" &amp; D1027 &amp; "-" &amp; H1027)&lt;&gt;(C1028 &amp; "-" &amp; D1028 &amp; "-" &amp; H1028),"End: " &amp; C1027 &amp; "-" &amp; D1027 &amp; "-" &amp; H1027,""))</f>
        <v/>
      </c>
      <c r="F1027" s="4" t="str">
        <f t="shared" si="199"/>
        <v>GIOA-Unemployment Rate-03-2014</v>
      </c>
      <c r="G1027" s="7">
        <v>41711</v>
      </c>
      <c r="H1027" s="7" t="str">
        <f t="shared" si="200"/>
        <v>03-2014</v>
      </c>
      <c r="I1027" s="7" t="str">
        <f t="shared" ca="1" si="193"/>
        <v>GIOA: Regan MacNeil-Unemployment Rate-03-2014</v>
      </c>
      <c r="J1027" s="4" t="str">
        <f t="shared" ca="1" si="201"/>
        <v>Unemployment Rate-Regan MacNeil:03-2014</v>
      </c>
      <c r="K1027" t="s">
        <v>289</v>
      </c>
      <c r="BQ1027">
        <v>6.6000000000000003E-2</v>
      </c>
      <c r="BS1027">
        <v>6.4000000000000001E-2</v>
      </c>
      <c r="BU1027">
        <v>6.25E-2</v>
      </c>
      <c r="BW1027">
        <v>0.06</v>
      </c>
    </row>
    <row r="1028" spans="1:75" x14ac:dyDescent="0.55000000000000004">
      <c r="A1028" s="4" t="str">
        <f t="shared" ca="1" si="207"/>
        <v>Cody Jarrett</v>
      </c>
      <c r="B1028" s="4" t="str">
        <f t="shared" si="198"/>
        <v>State of New Mexico</v>
      </c>
      <c r="C1028" s="4" t="s">
        <v>92</v>
      </c>
      <c r="D1028" s="4" t="s">
        <v>97</v>
      </c>
      <c r="E1028" s="4" t="str">
        <f>IF(COUNTIF($E$2:E1027,"Begin: " &amp; C1028 &amp; "-" &amp; D1028 &amp; "-" &amp; H1028)=0,"Begin: " &amp; C1028 &amp; "-" &amp; D1028 &amp; "-" &amp; H1028,IF((C1028 &amp; "-" &amp; D1028 &amp; "-" &amp; H1028)&lt;&gt;(C1029 &amp; "-" &amp; D1029 &amp; "-" &amp; H1029),"End: " &amp; C1028 &amp; "-" &amp; D1028 &amp; "-" &amp; H1028,""))</f>
        <v/>
      </c>
      <c r="F1028" s="4" t="str">
        <f t="shared" si="199"/>
        <v>GIOA-Unemployment Rate-03-2014</v>
      </c>
      <c r="G1028" s="7">
        <v>41711</v>
      </c>
      <c r="H1028" s="7" t="str">
        <f t="shared" si="200"/>
        <v>03-2014</v>
      </c>
      <c r="I1028" s="7" t="str">
        <f t="shared" ca="1" si="193"/>
        <v>GIOA: Cody Jarrett-Unemployment Rate-03-2014</v>
      </c>
      <c r="J1028" s="4" t="str">
        <f t="shared" ca="1" si="201"/>
        <v>Unemployment Rate-Cody Jarrett:03-2014</v>
      </c>
      <c r="K1028" t="s">
        <v>290</v>
      </c>
      <c r="BQ1028">
        <v>6.5000000000000002E-2</v>
      </c>
      <c r="BS1028">
        <v>6.8000000000000005E-2</v>
      </c>
      <c r="BU1028">
        <v>6.8000000000000005E-2</v>
      </c>
      <c r="BW1028">
        <v>7.0000000000000007E-2</v>
      </c>
    </row>
    <row r="1029" spans="1:75" x14ac:dyDescent="0.55000000000000004">
      <c r="A1029" s="4" t="str">
        <f t="shared" ca="1" si="207"/>
        <v>Eeyore</v>
      </c>
      <c r="B1029" s="4" t="str">
        <f t="shared" si="198"/>
        <v>City of San Diego, CA</v>
      </c>
      <c r="C1029" s="4" t="s">
        <v>92</v>
      </c>
      <c r="D1029" s="4" t="s">
        <v>97</v>
      </c>
      <c r="E1029" s="4" t="str">
        <f>IF(COUNTIF($E$2:E1028,"Begin: " &amp; C1029 &amp; "-" &amp; D1029 &amp; "-" &amp; H1029)=0,"Begin: " &amp; C1029 &amp; "-" &amp; D1029 &amp; "-" &amp; H1029,IF((C1029 &amp; "-" &amp; D1029 &amp; "-" &amp; H1029)&lt;&gt;(C1030 &amp; "-" &amp; D1030 &amp; "-" &amp; H1030),"End: " &amp; C1029 &amp; "-" &amp; D1029 &amp; "-" &amp; H1029,""))</f>
        <v/>
      </c>
      <c r="F1029" s="4" t="str">
        <f t="shared" si="199"/>
        <v>GIOA-Unemployment Rate-03-2014</v>
      </c>
      <c r="G1029" s="7">
        <v>41711</v>
      </c>
      <c r="H1029" s="7" t="str">
        <f t="shared" si="200"/>
        <v>03-2014</v>
      </c>
      <c r="I1029" s="7" t="str">
        <f t="shared" ca="1" si="193"/>
        <v>GIOA: Eeyore-Unemployment Rate-03-2014</v>
      </c>
      <c r="J1029" s="4" t="str">
        <f t="shared" ca="1" si="201"/>
        <v>Unemployment Rate-Eeyore:03-2014</v>
      </c>
      <c r="K1029" t="s">
        <v>291</v>
      </c>
      <c r="BQ1029">
        <v>6.5000000000000002E-2</v>
      </c>
      <c r="BS1029">
        <v>6.4000000000000001E-2</v>
      </c>
      <c r="BU1029">
        <v>6.2E-2</v>
      </c>
      <c r="BW1029">
        <v>5.9000000000000004E-2</v>
      </c>
    </row>
    <row r="1030" spans="1:75" x14ac:dyDescent="0.55000000000000004">
      <c r="A1030" s="4" t="str">
        <f t="shared" ca="1" si="207"/>
        <v>Nurse Ratched</v>
      </c>
      <c r="B1030" s="4" t="str">
        <f t="shared" si="198"/>
        <v>State of New Mexico</v>
      </c>
      <c r="C1030" s="4" t="s">
        <v>92</v>
      </c>
      <c r="D1030" s="4" t="s">
        <v>97</v>
      </c>
      <c r="E1030" s="4" t="str">
        <f>IF(COUNTIF($E$2:E1029,"Begin: " &amp; C1030 &amp; "-" &amp; D1030 &amp; "-" &amp; H1030)=0,"Begin: " &amp; C1030 &amp; "-" &amp; D1030 &amp; "-" &amp; H1030,IF((C1030 &amp; "-" &amp; D1030 &amp; "-" &amp; H1030)&lt;&gt;(C1031 &amp; "-" &amp; D1031 &amp; "-" &amp; H1031),"End: " &amp; C1030 &amp; "-" &amp; D1030 &amp; "-" &amp; H1030,""))</f>
        <v/>
      </c>
      <c r="F1030" s="4" t="str">
        <f t="shared" si="199"/>
        <v>GIOA-Unemployment Rate-03-2014</v>
      </c>
      <c r="G1030" s="7">
        <v>41711</v>
      </c>
      <c r="H1030" s="7" t="str">
        <f t="shared" si="200"/>
        <v>03-2014</v>
      </c>
      <c r="I1030" s="7" t="str">
        <f t="shared" ca="1" si="193"/>
        <v>GIOA: Nurse Ratched-Unemployment Rate-03-2014</v>
      </c>
      <c r="J1030" s="4" t="str">
        <f t="shared" ca="1" si="201"/>
        <v>Unemployment Rate-Nurse Ratched:03-2014</v>
      </c>
      <c r="K1030" t="s">
        <v>292</v>
      </c>
      <c r="BQ1030">
        <v>6.7000000000000004E-2</v>
      </c>
      <c r="BS1030">
        <v>6.5000000000000002E-2</v>
      </c>
      <c r="BU1030">
        <v>6.5000000000000002E-2</v>
      </c>
      <c r="BW1030">
        <v>6.5000000000000002E-2</v>
      </c>
    </row>
    <row r="1031" spans="1:75" x14ac:dyDescent="0.55000000000000004">
      <c r="A1031" s="4" t="str">
        <f t="shared" ca="1" si="207"/>
        <v>Hana</v>
      </c>
      <c r="B1031" s="4" t="str">
        <f t="shared" si="198"/>
        <v>Thurston County, WA</v>
      </c>
      <c r="C1031" s="4" t="s">
        <v>92</v>
      </c>
      <c r="D1031" s="4" t="s">
        <v>97</v>
      </c>
      <c r="E1031" s="4" t="str">
        <f>IF(COUNTIF($E$2:E1030,"Begin: " &amp; C1031 &amp; "-" &amp; D1031 &amp; "-" &amp; H1031)=0,"Begin: " &amp; C1031 &amp; "-" &amp; D1031 &amp; "-" &amp; H1031,IF((C1031 &amp; "-" &amp; D1031 &amp; "-" &amp; H1031)&lt;&gt;(C1032 &amp; "-" &amp; D1032 &amp; "-" &amp; H1032),"End: " &amp; C1031 &amp; "-" &amp; D1031 &amp; "-" &amp; H1031,""))</f>
        <v/>
      </c>
      <c r="F1031" s="4" t="str">
        <f t="shared" si="199"/>
        <v>GIOA-Unemployment Rate-03-2014</v>
      </c>
      <c r="G1031" s="7">
        <v>41711</v>
      </c>
      <c r="H1031" s="7" t="str">
        <f t="shared" si="200"/>
        <v>03-2014</v>
      </c>
      <c r="I1031" s="7" t="str">
        <f t="shared" ref="I1031:I1088" ca="1" si="208">C1031 &amp; ": " &amp; A1031 &amp; "-" &amp; D1031 &amp; "-" &amp; H1031</f>
        <v>GIOA: Hana-Unemployment Rate-03-2014</v>
      </c>
      <c r="J1031" s="4" t="str">
        <f t="shared" ca="1" si="201"/>
        <v>Unemployment Rate-Hana:03-2014</v>
      </c>
      <c r="K1031" t="s">
        <v>293</v>
      </c>
      <c r="BQ1031">
        <v>6.3E-2</v>
      </c>
      <c r="BS1031">
        <v>6.3E-2</v>
      </c>
      <c r="BU1031">
        <v>0.06</v>
      </c>
      <c r="BW1031">
        <v>5.8000000000000003E-2</v>
      </c>
    </row>
    <row r="1032" spans="1:75" x14ac:dyDescent="0.55000000000000004">
      <c r="A1032" s="4" t="str">
        <f t="shared" ca="1" si="207"/>
        <v>Morpheus</v>
      </c>
      <c r="B1032" s="4" t="str">
        <f t="shared" si="198"/>
        <v>City of Santa Monica, CA</v>
      </c>
      <c r="C1032" s="4" t="s">
        <v>92</v>
      </c>
      <c r="D1032" s="4" t="s">
        <v>97</v>
      </c>
      <c r="E1032" s="4" t="str">
        <f>IF(COUNTIF($E$2:E1031,"Begin: " &amp; C1032 &amp; "-" &amp; D1032 &amp; "-" &amp; H1032)=0,"Begin: " &amp; C1032 &amp; "-" &amp; D1032 &amp; "-" &amp; H1032,IF((C1032 &amp; "-" &amp; D1032 &amp; "-" &amp; H1032)&lt;&gt;(C1033 &amp; "-" &amp; D1033 &amp; "-" &amp; H1033),"End: " &amp; C1032 &amp; "-" &amp; D1032 &amp; "-" &amp; H1032,""))</f>
        <v/>
      </c>
      <c r="F1032" s="4" t="str">
        <f t="shared" si="199"/>
        <v>GIOA-Unemployment Rate-03-2014</v>
      </c>
      <c r="G1032" s="7">
        <v>41711</v>
      </c>
      <c r="H1032" s="7" t="str">
        <f t="shared" si="200"/>
        <v>03-2014</v>
      </c>
      <c r="I1032" s="7" t="str">
        <f t="shared" ca="1" si="208"/>
        <v>GIOA: Morpheus-Unemployment Rate-03-2014</v>
      </c>
      <c r="J1032" s="4" t="str">
        <f t="shared" ca="1" si="201"/>
        <v>Unemployment Rate-Morpheus:03-2014</v>
      </c>
      <c r="K1032" t="s">
        <v>294</v>
      </c>
      <c r="BQ1032">
        <v>6.2E-2</v>
      </c>
      <c r="BS1032">
        <v>0.06</v>
      </c>
      <c r="BU1032">
        <v>0.06</v>
      </c>
      <c r="BW1032">
        <v>0.06</v>
      </c>
    </row>
    <row r="1033" spans="1:75" x14ac:dyDescent="0.55000000000000004">
      <c r="A1033" s="4" t="str">
        <f t="shared" ca="1" si="207"/>
        <v>Hazel Motes</v>
      </c>
      <c r="B1033" s="4" t="str">
        <f t="shared" si="198"/>
        <v>Unknown</v>
      </c>
      <c r="C1033" s="4" t="s">
        <v>92</v>
      </c>
      <c r="D1033" s="4" t="s">
        <v>97</v>
      </c>
      <c r="E1033" s="4" t="str">
        <f>IF(COUNTIF($E$2:E1032,"Begin: " &amp; C1033 &amp; "-" &amp; D1033 &amp; "-" &amp; H1033)=0,"Begin: " &amp; C1033 &amp; "-" &amp; D1033 &amp; "-" &amp; H1033,IF((C1033 &amp; "-" &amp; D1033 &amp; "-" &amp; H1033)&lt;&gt;(C1034 &amp; "-" &amp; D1034 &amp; "-" &amp; H1034),"End: " &amp; C1033 &amp; "-" &amp; D1033 &amp; "-" &amp; H1033,""))</f>
        <v/>
      </c>
      <c r="F1033" s="4" t="str">
        <f t="shared" si="199"/>
        <v>GIOA-Unemployment Rate-03-2014</v>
      </c>
      <c r="G1033" s="7">
        <v>41711</v>
      </c>
      <c r="H1033" s="7" t="str">
        <f t="shared" si="200"/>
        <v>03-2014</v>
      </c>
      <c r="I1033" s="7" t="str">
        <f t="shared" ca="1" si="208"/>
        <v>GIOA: Hazel Motes-Unemployment Rate-03-2014</v>
      </c>
      <c r="J1033" s="4" t="str">
        <f t="shared" ca="1" si="201"/>
        <v>Unemployment Rate-Hazel Motes:03-2014</v>
      </c>
      <c r="K1033" t="s">
        <v>295</v>
      </c>
      <c r="BQ1033">
        <v>6.5000000000000002E-2</v>
      </c>
      <c r="BS1033">
        <v>6.5000000000000002E-2</v>
      </c>
      <c r="BU1033">
        <v>6.5000000000000002E-2</v>
      </c>
      <c r="BW1033">
        <v>6.5000000000000002E-2</v>
      </c>
    </row>
    <row r="1034" spans="1:75" x14ac:dyDescent="0.55000000000000004">
      <c r="A1034" s="4" t="str">
        <f t="shared" ca="1" si="207"/>
        <v>Atticus Finch</v>
      </c>
      <c r="B1034" s="4" t="str">
        <f t="shared" si="198"/>
        <v>Humboldt County, CA</v>
      </c>
      <c r="C1034" s="4" t="s">
        <v>92</v>
      </c>
      <c r="D1034" s="4" t="s">
        <v>97</v>
      </c>
      <c r="E1034" s="4" t="str">
        <f>IF(COUNTIF($E$2:E1033,"Begin: " &amp; C1034 &amp; "-" &amp; D1034 &amp; "-" &amp; H1034)=0,"Begin: " &amp; C1034 &amp; "-" &amp; D1034 &amp; "-" &amp; H1034,IF((C1034 &amp; "-" &amp; D1034 &amp; "-" &amp; H1034)&lt;&gt;(C1035 &amp; "-" &amp; D1035 &amp; "-" &amp; H1035),"End: " &amp; C1034 &amp; "-" &amp; D1034 &amp; "-" &amp; H1034,""))</f>
        <v/>
      </c>
      <c r="F1034" s="4" t="str">
        <f t="shared" si="199"/>
        <v>GIOA-Unemployment Rate-03-2014</v>
      </c>
      <c r="G1034" s="7">
        <v>41711</v>
      </c>
      <c r="H1034" s="7" t="str">
        <f t="shared" si="200"/>
        <v>03-2014</v>
      </c>
      <c r="I1034" s="7" t="str">
        <f t="shared" ca="1" si="208"/>
        <v>GIOA: Atticus Finch-Unemployment Rate-03-2014</v>
      </c>
      <c r="J1034" s="4" t="str">
        <f t="shared" ca="1" si="201"/>
        <v>Unemployment Rate-Atticus Finch:03-2014</v>
      </c>
      <c r="K1034" t="s">
        <v>296</v>
      </c>
      <c r="BQ1034">
        <v>6.6000000000000003E-2</v>
      </c>
      <c r="BS1034">
        <v>6.3E-2</v>
      </c>
      <c r="BU1034">
        <v>0.06</v>
      </c>
      <c r="BW1034">
        <v>5.5E-2</v>
      </c>
    </row>
    <row r="1035" spans="1:75" x14ac:dyDescent="0.55000000000000004">
      <c r="A1035" s="4" t="str">
        <f t="shared" ca="1" si="207"/>
        <v>Philip Marlowe</v>
      </c>
      <c r="B1035" s="4" t="str">
        <f t="shared" si="198"/>
        <v>Dallas ISD</v>
      </c>
      <c r="C1035" s="4" t="s">
        <v>92</v>
      </c>
      <c r="D1035" s="4" t="s">
        <v>97</v>
      </c>
      <c r="E1035" s="4" t="str">
        <f>IF(COUNTIF($E$2:E1034,"Begin: " &amp; C1035 &amp; "-" &amp; D1035 &amp; "-" &amp; H1035)=0,"Begin: " &amp; C1035 &amp; "-" &amp; D1035 &amp; "-" &amp; H1035,IF((C1035 &amp; "-" &amp; D1035 &amp; "-" &amp; H1035)&lt;&gt;(C1036 &amp; "-" &amp; D1036 &amp; "-" &amp; H1036),"End: " &amp; C1035 &amp; "-" &amp; D1035 &amp; "-" &amp; H1035,""))</f>
        <v/>
      </c>
      <c r="F1035" s="4" t="str">
        <f t="shared" si="199"/>
        <v>GIOA-Unemployment Rate-03-2014</v>
      </c>
      <c r="G1035" s="7">
        <v>41711</v>
      </c>
      <c r="H1035" s="7" t="str">
        <f t="shared" si="200"/>
        <v>03-2014</v>
      </c>
      <c r="I1035" s="7" t="str">
        <f t="shared" ca="1" si="208"/>
        <v>GIOA: Philip Marlowe-Unemployment Rate-03-2014</v>
      </c>
      <c r="J1035" s="4" t="str">
        <f t="shared" ca="1" si="201"/>
        <v>Unemployment Rate-Philip Marlowe:03-2014</v>
      </c>
      <c r="K1035" t="s">
        <v>297</v>
      </c>
      <c r="BQ1035">
        <v>6.5000000000000002E-2</v>
      </c>
      <c r="BS1035">
        <v>6.4000000000000001E-2</v>
      </c>
      <c r="BU1035">
        <v>6.4000000000000001E-2</v>
      </c>
      <c r="BW1035">
        <v>6.9000000000000006E-2</v>
      </c>
    </row>
    <row r="1036" spans="1:75" x14ac:dyDescent="0.55000000000000004">
      <c r="A1036" s="4" t="str">
        <f t="shared" ca="1" si="207"/>
        <v>Luke Skywalker</v>
      </c>
      <c r="B1036" s="4" t="str">
        <f t="shared" si="198"/>
        <v>Chicago Metropolitan Water Reclamation</v>
      </c>
      <c r="C1036" s="4" t="s">
        <v>92</v>
      </c>
      <c r="D1036" s="4" t="s">
        <v>97</v>
      </c>
      <c r="E1036" s="4" t="str">
        <f>IF(COUNTIF($E$2:E1035,"Begin: " &amp; C1036 &amp; "-" &amp; D1036 &amp; "-" &amp; H1036)=0,"Begin: " &amp; C1036 &amp; "-" &amp; D1036 &amp; "-" &amp; H1036,IF((C1036 &amp; "-" &amp; D1036 &amp; "-" &amp; H1036)&lt;&gt;(C1037 &amp; "-" &amp; D1037 &amp; "-" &amp; H1037),"End: " &amp; C1036 &amp; "-" &amp; D1036 &amp; "-" &amp; H1036,""))</f>
        <v/>
      </c>
      <c r="F1036" s="4" t="str">
        <f t="shared" si="199"/>
        <v>GIOA-Unemployment Rate-03-2014</v>
      </c>
      <c r="G1036" s="7">
        <v>41711</v>
      </c>
      <c r="H1036" s="7" t="str">
        <f t="shared" si="200"/>
        <v>03-2014</v>
      </c>
      <c r="I1036" s="7" t="str">
        <f t="shared" ca="1" si="208"/>
        <v>GIOA: Luke Skywalker-Unemployment Rate-03-2014</v>
      </c>
      <c r="J1036" s="4" t="str">
        <f t="shared" ca="1" si="201"/>
        <v>Unemployment Rate-Luke Skywalker:03-2014</v>
      </c>
      <c r="K1036" t="s">
        <v>298</v>
      </c>
      <c r="BQ1036">
        <v>6.7000000000000004E-2</v>
      </c>
      <c r="BS1036">
        <v>6.5000000000000002E-2</v>
      </c>
      <c r="BU1036">
        <v>6.3E-2</v>
      </c>
      <c r="BW1036">
        <v>0.06</v>
      </c>
    </row>
    <row r="1037" spans="1:75" x14ac:dyDescent="0.55000000000000004">
      <c r="A1037" s="4" t="str">
        <f t="shared" ca="1" si="207"/>
        <v>Rocky Balboa</v>
      </c>
      <c r="B1037" s="4" t="str">
        <f t="shared" si="198"/>
        <v>Idaho State Treasurer</v>
      </c>
      <c r="C1037" s="4" t="s">
        <v>92</v>
      </c>
      <c r="D1037" s="4" t="s">
        <v>97</v>
      </c>
      <c r="E1037" s="4" t="str">
        <f>IF(COUNTIF($E$2:E1036,"Begin: " &amp; C1037 &amp; "-" &amp; D1037 &amp; "-" &amp; H1037)=0,"Begin: " &amp; C1037 &amp; "-" &amp; D1037 &amp; "-" &amp; H1037,IF((C1037 &amp; "-" &amp; D1037 &amp; "-" &amp; H1037)&lt;&gt;(C1038 &amp; "-" &amp; D1038 &amp; "-" &amp; H1038),"End: " &amp; C1037 &amp; "-" &amp; D1037 &amp; "-" &amp; H1037,""))</f>
        <v/>
      </c>
      <c r="F1037" s="4" t="str">
        <f t="shared" si="199"/>
        <v>GIOA-Unemployment Rate-03-2014</v>
      </c>
      <c r="G1037" s="7">
        <v>41711</v>
      </c>
      <c r="H1037" s="7" t="str">
        <f t="shared" si="200"/>
        <v>03-2014</v>
      </c>
      <c r="I1037" s="7" t="str">
        <f t="shared" ca="1" si="208"/>
        <v>GIOA: Rocky Balboa-Unemployment Rate-03-2014</v>
      </c>
      <c r="J1037" s="4" t="str">
        <f t="shared" ca="1" si="201"/>
        <v>Unemployment Rate-Rocky Balboa:03-2014</v>
      </c>
      <c r="K1037" t="s">
        <v>299</v>
      </c>
      <c r="BQ1037">
        <v>6.5000000000000002E-2</v>
      </c>
      <c r="BS1037">
        <v>6.3E-2</v>
      </c>
      <c r="BU1037">
        <v>6.0999999999999999E-2</v>
      </c>
      <c r="BW1037">
        <v>6.3E-2</v>
      </c>
    </row>
    <row r="1038" spans="1:75" x14ac:dyDescent="0.55000000000000004">
      <c r="A1038" s="4" t="str">
        <f t="shared" ca="1" si="207"/>
        <v>Arthur Chipping</v>
      </c>
      <c r="B1038" s="4" t="str">
        <f t="shared" si="198"/>
        <v>Cuyahoga County, OH</v>
      </c>
      <c r="C1038" s="4" t="s">
        <v>92</v>
      </c>
      <c r="D1038" s="4" t="s">
        <v>97</v>
      </c>
      <c r="E1038" s="4" t="str">
        <f>IF(COUNTIF($E$2:E1037,"Begin: " &amp; C1038 &amp; "-" &amp; D1038 &amp; "-" &amp; H1038)=0,"Begin: " &amp; C1038 &amp; "-" &amp; D1038 &amp; "-" &amp; H1038,IF((C1038 &amp; "-" &amp; D1038 &amp; "-" &amp; H1038)&lt;&gt;(C1039 &amp; "-" &amp; D1039 &amp; "-" &amp; H1039),"End: " &amp; C1038 &amp; "-" &amp; D1038 &amp; "-" &amp; H1038,""))</f>
        <v/>
      </c>
      <c r="F1038" s="4" t="str">
        <f t="shared" si="199"/>
        <v>GIOA-Unemployment Rate-03-2014</v>
      </c>
      <c r="G1038" s="7">
        <v>41711</v>
      </c>
      <c r="H1038" s="7" t="str">
        <f t="shared" si="200"/>
        <v>03-2014</v>
      </c>
      <c r="I1038" s="7" t="str">
        <f t="shared" ca="1" si="208"/>
        <v>GIOA: Arthur Chipping-Unemployment Rate-03-2014</v>
      </c>
      <c r="J1038" s="4" t="str">
        <f t="shared" ca="1" si="201"/>
        <v>Unemployment Rate-Arthur Chipping:03-2014</v>
      </c>
      <c r="K1038" t="s">
        <v>300</v>
      </c>
      <c r="BQ1038">
        <v>7.4999999999999997E-2</v>
      </c>
      <c r="BS1038">
        <v>7.2999999999999995E-2</v>
      </c>
      <c r="BU1038">
        <v>7.2999999999999995E-2</v>
      </c>
      <c r="BW1038">
        <v>7.0000000000000007E-2</v>
      </c>
    </row>
    <row r="1039" spans="1:75" x14ac:dyDescent="0.55000000000000004">
      <c r="A1039" s="4" t="str">
        <f t="shared" ca="1" si="207"/>
        <v>Charlie Marlow</v>
      </c>
      <c r="B1039" s="4" t="str">
        <f t="shared" si="198"/>
        <v>Port of Everett</v>
      </c>
      <c r="C1039" s="4" t="s">
        <v>92</v>
      </c>
      <c r="D1039" s="4" t="s">
        <v>97</v>
      </c>
      <c r="E1039" s="4" t="str">
        <f>IF(COUNTIF($E$2:E1038,"Begin: " &amp; C1039 &amp; "-" &amp; D1039 &amp; "-" &amp; H1039)=0,"Begin: " &amp; C1039 &amp; "-" &amp; D1039 &amp; "-" &amp; H1039,IF((C1039 &amp; "-" &amp; D1039 &amp; "-" &amp; H1039)&lt;&gt;(C1040 &amp; "-" &amp; D1040 &amp; "-" &amp; H1040),"End: " &amp; C1039 &amp; "-" &amp; D1039 &amp; "-" &amp; H1039,""))</f>
        <v/>
      </c>
      <c r="F1039" s="4" t="str">
        <f t="shared" si="199"/>
        <v>GIOA-Unemployment Rate-03-2014</v>
      </c>
      <c r="G1039" s="7">
        <v>41711</v>
      </c>
      <c r="H1039" s="7" t="str">
        <f t="shared" si="200"/>
        <v>03-2014</v>
      </c>
      <c r="I1039" s="7" t="str">
        <f t="shared" ca="1" si="208"/>
        <v>GIOA: Charlie Marlow-Unemployment Rate-03-2014</v>
      </c>
      <c r="J1039" s="4" t="str">
        <f t="shared" ca="1" si="201"/>
        <v>Unemployment Rate-Charlie Marlow:03-2014</v>
      </c>
      <c r="K1039" t="s">
        <v>301</v>
      </c>
      <c r="BQ1039">
        <v>6.6000000000000003E-2</v>
      </c>
      <c r="BS1039">
        <v>6.4000000000000001E-2</v>
      </c>
      <c r="BU1039">
        <v>6.2E-2</v>
      </c>
      <c r="BW1039">
        <v>0.06</v>
      </c>
    </row>
    <row r="1040" spans="1:75" x14ac:dyDescent="0.55000000000000004">
      <c r="A1040" s="4" t="str">
        <f t="shared" ca="1" si="207"/>
        <v>Janie Crawford</v>
      </c>
      <c r="B1040" s="4" t="str">
        <f t="shared" si="198"/>
        <v>County of Napa, CA</v>
      </c>
      <c r="C1040" s="4" t="s">
        <v>92</v>
      </c>
      <c r="D1040" s="4" t="s">
        <v>97</v>
      </c>
      <c r="E1040" s="4" t="str">
        <f>IF(COUNTIF($E$2:E1039,"Begin: " &amp; C1040 &amp; "-" &amp; D1040 &amp; "-" &amp; H1040)=0,"Begin: " &amp; C1040 &amp; "-" &amp; D1040 &amp; "-" &amp; H1040,IF((C1040 &amp; "-" &amp; D1040 &amp; "-" &amp; H1040)&lt;&gt;(C1041 &amp; "-" &amp; D1041 &amp; "-" &amp; H1041),"End: " &amp; C1040 &amp; "-" &amp; D1040 &amp; "-" &amp; H1040,""))</f>
        <v>End: GIOA-Unemployment Rate-03-2014</v>
      </c>
      <c r="F1040" s="4" t="str">
        <f t="shared" si="199"/>
        <v>GIOA-Unemployment Rate-03-2014</v>
      </c>
      <c r="G1040" s="7">
        <v>41711</v>
      </c>
      <c r="H1040" s="7" t="str">
        <f t="shared" si="200"/>
        <v>03-2014</v>
      </c>
      <c r="I1040" s="7" t="str">
        <f t="shared" ca="1" si="208"/>
        <v>GIOA: Janie Crawford-Unemployment Rate-03-2014</v>
      </c>
      <c r="J1040" s="4" t="str">
        <f t="shared" ca="1" si="201"/>
        <v>Unemployment Rate-Janie Crawford:03-2014</v>
      </c>
      <c r="K1040" t="s">
        <v>302</v>
      </c>
      <c r="BQ1040">
        <v>6.5000000000000002E-2</v>
      </c>
      <c r="BS1040">
        <v>6.5000000000000002E-2</v>
      </c>
      <c r="BU1040">
        <v>0.06</v>
      </c>
      <c r="BW1040">
        <v>5.8900000000000001E-2</v>
      </c>
    </row>
    <row r="1041" spans="1:75" x14ac:dyDescent="0.55000000000000004">
      <c r="A1041" s="4" t="str">
        <f t="shared" ca="1" si="207"/>
        <v>Stevens</v>
      </c>
      <c r="B1041" s="4" t="str">
        <f t="shared" ref="B1041" si="209">MID(K1041,FIND(":",K1041,1)+2,LEN(K1041)-FIND(":",K1041,1))</f>
        <v>Snohomish County</v>
      </c>
      <c r="C1041" s="4" t="s">
        <v>92</v>
      </c>
      <c r="D1041" s="4" t="s">
        <v>195</v>
      </c>
      <c r="E1041" s="4" t="str">
        <f>IF(COUNTIF($E$2:E1040,"Begin: " &amp; C1041 &amp; "-" &amp; D1041 &amp; "-" &amp; H1041)=0,"Begin: " &amp; C1041 &amp; "-" &amp; D1041 &amp; "-" &amp; H1041,IF((C1041 &amp; "-" &amp; D1041 &amp; "-" &amp; H1041)&lt;&gt;(C1042 &amp; "-" &amp; D1042 &amp; "-" &amp; H1042),"End: " &amp; C1041 &amp; "-" &amp; D1041 &amp; "-" &amp; H1041,""))</f>
        <v>Begin: GIOA-CPI YoY-03-2014</v>
      </c>
      <c r="F1041" s="4" t="str">
        <f t="shared" ref="F1041" si="210">C1041 &amp; "-" &amp; D1041 &amp; "-" &amp; H1041</f>
        <v>GIOA-CPI YoY-03-2014</v>
      </c>
      <c r="G1041" s="7">
        <v>41711</v>
      </c>
      <c r="H1041" s="7" t="str">
        <f t="shared" ref="H1041" si="211">TEXT(MONTH(G1041),"00") &amp; "-" &amp; TEXT(YEAR(G1041),"0000")</f>
        <v>03-2014</v>
      </c>
      <c r="I1041" s="7" t="str">
        <f t="shared" ca="1" si="208"/>
        <v>GIOA: Stevens-CPI YoY-03-2014</v>
      </c>
      <c r="J1041" s="4" t="str">
        <f t="shared" ref="J1041" ca="1" si="212">D1041 &amp; "-" &amp; A1041 &amp; ":" &amp; TEXT(MONTH(G1041),"00") &amp; "-" &amp; TEXT(YEAR(G1041),"0000")</f>
        <v>CPI YoY-Stevens:03-2014</v>
      </c>
      <c r="K1041" t="s">
        <v>257</v>
      </c>
      <c r="BQ1041">
        <v>1.6E-2</v>
      </c>
      <c r="BS1041">
        <v>1.8499999999999999E-2</v>
      </c>
      <c r="BU1041">
        <v>2.0500000000000001E-2</v>
      </c>
      <c r="BW1041">
        <v>2.1000000000000001E-2</v>
      </c>
    </row>
    <row r="1042" spans="1:75" x14ac:dyDescent="0.55000000000000004">
      <c r="A1042" s="4" t="str">
        <f t="shared" ca="1" si="207"/>
        <v>Clarice Starling</v>
      </c>
      <c r="B1042" s="4" t="str">
        <f t="shared" ref="B1042:B1088" si="213">MID(K1042,FIND(":",K1042,1)+2,LEN(K1042)-FIND(":",K1042,1))</f>
        <v>Coconino County Treasurer</v>
      </c>
      <c r="C1042" s="4" t="s">
        <v>92</v>
      </c>
      <c r="D1042" s="4" t="s">
        <v>195</v>
      </c>
      <c r="E1042" s="4" t="str">
        <f>IF(COUNTIF($E$2:E1041,"Begin: " &amp; C1042 &amp; "-" &amp; D1042 &amp; "-" &amp; H1042)=0,"Begin: " &amp; C1042 &amp; "-" &amp; D1042 &amp; "-" &amp; H1042,IF((C1042 &amp; "-" &amp; D1042 &amp; "-" &amp; H1042)&lt;&gt;(C1043 &amp; "-" &amp; D1043 &amp; "-" &amp; H1043),"End: " &amp; C1042 &amp; "-" &amp; D1042 &amp; "-" &amp; H1042,""))</f>
        <v/>
      </c>
      <c r="F1042" s="4" t="str">
        <f t="shared" ref="F1042:F1088" si="214">C1042 &amp; "-" &amp; D1042 &amp; "-" &amp; H1042</f>
        <v>GIOA-CPI YoY-03-2014</v>
      </c>
      <c r="G1042" s="7">
        <v>41711</v>
      </c>
      <c r="H1042" s="7" t="str">
        <f t="shared" ref="H1042:H1088" si="215">TEXT(MONTH(G1042),"00") &amp; "-" &amp; TEXT(YEAR(G1042),"0000")</f>
        <v>03-2014</v>
      </c>
      <c r="I1042" s="7" t="str">
        <f t="shared" ca="1" si="208"/>
        <v>GIOA: Clarice Starling-CPI YoY-03-2014</v>
      </c>
      <c r="J1042" s="4" t="str">
        <f t="shared" ref="J1042:J1088" ca="1" si="216">D1042 &amp; "-" &amp; A1042 &amp; ":" &amp; TEXT(MONTH(G1042),"00") &amp; "-" &amp; TEXT(YEAR(G1042),"0000")</f>
        <v>CPI YoY-Clarice Starling:03-2014</v>
      </c>
      <c r="K1042" t="s">
        <v>258</v>
      </c>
      <c r="BQ1042">
        <v>1.7000000000000001E-2</v>
      </c>
    </row>
    <row r="1043" spans="1:75" x14ac:dyDescent="0.55000000000000004">
      <c r="A1043" s="4" t="str">
        <f t="shared" ca="1" si="207"/>
        <v>Severus Snape</v>
      </c>
      <c r="B1043" s="4" t="str">
        <f t="shared" si="213"/>
        <v>sfgov</v>
      </c>
      <c r="C1043" s="4" t="s">
        <v>92</v>
      </c>
      <c r="D1043" s="4" t="s">
        <v>195</v>
      </c>
      <c r="E1043" s="4" t="str">
        <f>IF(COUNTIF($E$2:E1042,"Begin: " &amp; C1043 &amp; "-" &amp; D1043 &amp; "-" &amp; H1043)=0,"Begin: " &amp; C1043 &amp; "-" &amp; D1043 &amp; "-" &amp; H1043,IF((C1043 &amp; "-" &amp; D1043 &amp; "-" &amp; H1043)&lt;&gt;(C1044 &amp; "-" &amp; D1044 &amp; "-" &amp; H1044),"End: " &amp; C1043 &amp; "-" &amp; D1043 &amp; "-" &amp; H1043,""))</f>
        <v/>
      </c>
      <c r="F1043" s="4" t="str">
        <f t="shared" si="214"/>
        <v>GIOA-CPI YoY-03-2014</v>
      </c>
      <c r="G1043" s="7">
        <v>41711</v>
      </c>
      <c r="H1043" s="7" t="str">
        <f t="shared" si="215"/>
        <v>03-2014</v>
      </c>
      <c r="I1043" s="7" t="str">
        <f t="shared" ca="1" si="208"/>
        <v>GIOA: Severus Snape-CPI YoY-03-2014</v>
      </c>
      <c r="J1043" s="4" t="str">
        <f t="shared" ca="1" si="216"/>
        <v>CPI YoY-Severus Snape:03-2014</v>
      </c>
      <c r="K1043" t="s">
        <v>259</v>
      </c>
      <c r="BQ1043">
        <v>1.4999999999999999E-2</v>
      </c>
      <c r="BS1043">
        <v>1.4999999999999999E-2</v>
      </c>
      <c r="BU1043">
        <v>0.02</v>
      </c>
      <c r="BW1043">
        <v>1.7500000000000002E-2</v>
      </c>
    </row>
    <row r="1044" spans="1:75" x14ac:dyDescent="0.55000000000000004">
      <c r="A1044" s="4" t="str">
        <f t="shared" ca="1" si="207"/>
        <v>Sherlock Holmes</v>
      </c>
      <c r="B1044" s="4" t="str">
        <f t="shared" si="213"/>
        <v>Solano County</v>
      </c>
      <c r="C1044" s="4" t="s">
        <v>92</v>
      </c>
      <c r="D1044" s="4" t="s">
        <v>195</v>
      </c>
      <c r="E1044" s="4" t="str">
        <f>IF(COUNTIF($E$2:E1043,"Begin: " &amp; C1044 &amp; "-" &amp; D1044 &amp; "-" &amp; H1044)=0,"Begin: " &amp; C1044 &amp; "-" &amp; D1044 &amp; "-" &amp; H1044,IF((C1044 &amp; "-" &amp; D1044 &amp; "-" &amp; H1044)&lt;&gt;(C1045 &amp; "-" &amp; D1045 &amp; "-" &amp; H1045),"End: " &amp; C1044 &amp; "-" &amp; D1044 &amp; "-" &amp; H1044,""))</f>
        <v/>
      </c>
      <c r="F1044" s="4" t="str">
        <f t="shared" si="214"/>
        <v>GIOA-CPI YoY-03-2014</v>
      </c>
      <c r="G1044" s="7">
        <v>41711</v>
      </c>
      <c r="H1044" s="7" t="str">
        <f t="shared" si="215"/>
        <v>03-2014</v>
      </c>
      <c r="I1044" s="7" t="str">
        <f t="shared" ca="1" si="208"/>
        <v>GIOA: Sherlock Holmes-CPI YoY-03-2014</v>
      </c>
      <c r="J1044" s="4" t="str">
        <f t="shared" ca="1" si="216"/>
        <v>CPI YoY-Sherlock Holmes:03-2014</v>
      </c>
      <c r="K1044" t="s">
        <v>260</v>
      </c>
      <c r="BQ1044">
        <v>1.4999999999999999E-2</v>
      </c>
      <c r="BS1044">
        <v>1.6E-2</v>
      </c>
      <c r="BU1044">
        <v>1.7999999999999999E-2</v>
      </c>
      <c r="BW1044">
        <v>0.02</v>
      </c>
    </row>
    <row r="1045" spans="1:75" x14ac:dyDescent="0.55000000000000004">
      <c r="A1045" s="4" t="str">
        <f t="shared" ca="1" si="207"/>
        <v>Clyde Griffiths</v>
      </c>
      <c r="B1045" s="4" t="str">
        <f t="shared" si="213"/>
        <v>City of Albuquerque, NM</v>
      </c>
      <c r="C1045" s="4" t="s">
        <v>92</v>
      </c>
      <c r="D1045" s="4" t="s">
        <v>195</v>
      </c>
      <c r="E1045" s="4" t="str">
        <f>IF(COUNTIF($E$2:E1044,"Begin: " &amp; C1045 &amp; "-" &amp; D1045 &amp; "-" &amp; H1045)=0,"Begin: " &amp; C1045 &amp; "-" &amp; D1045 &amp; "-" &amp; H1045,IF((C1045 &amp; "-" &amp; D1045 &amp; "-" &amp; H1045)&lt;&gt;(C1046 &amp; "-" &amp; D1046 &amp; "-" &amp; H1046),"End: " &amp; C1045 &amp; "-" &amp; D1045 &amp; "-" &amp; H1045,""))</f>
        <v/>
      </c>
      <c r="F1045" s="4" t="str">
        <f t="shared" si="214"/>
        <v>GIOA-CPI YoY-03-2014</v>
      </c>
      <c r="G1045" s="7">
        <v>41711</v>
      </c>
      <c r="H1045" s="7" t="str">
        <f t="shared" si="215"/>
        <v>03-2014</v>
      </c>
      <c r="I1045" s="7" t="str">
        <f t="shared" ca="1" si="208"/>
        <v>GIOA: Clyde Griffiths-CPI YoY-03-2014</v>
      </c>
      <c r="J1045" s="4" t="str">
        <f t="shared" ca="1" si="216"/>
        <v>CPI YoY-Clyde Griffiths:03-2014</v>
      </c>
      <c r="K1045" t="s">
        <v>261</v>
      </c>
      <c r="BQ1045">
        <v>1.4999999999999999E-2</v>
      </c>
      <c r="BS1045">
        <v>1.4999999999999999E-2</v>
      </c>
      <c r="BU1045">
        <v>1.7500000000000002E-2</v>
      </c>
      <c r="BW1045">
        <v>0.02</v>
      </c>
    </row>
    <row r="1046" spans="1:75" x14ac:dyDescent="0.55000000000000004">
      <c r="A1046" s="4" t="str">
        <f t="shared" ca="1" si="207"/>
        <v>Erin Brockovich</v>
      </c>
      <c r="B1046" s="4" t="str">
        <f t="shared" si="213"/>
        <v>Wyoming State Treasurer's Office</v>
      </c>
      <c r="C1046" s="4" t="s">
        <v>92</v>
      </c>
      <c r="D1046" s="4" t="s">
        <v>195</v>
      </c>
      <c r="E1046" s="4" t="str">
        <f>IF(COUNTIF($E$2:E1045,"Begin: " &amp; C1046 &amp; "-" &amp; D1046 &amp; "-" &amp; H1046)=0,"Begin: " &amp; C1046 &amp; "-" &amp; D1046 &amp; "-" &amp; H1046,IF((C1046 &amp; "-" &amp; D1046 &amp; "-" &amp; H1046)&lt;&gt;(C1047 &amp; "-" &amp; D1047 &amp; "-" &amp; H1047),"End: " &amp; C1046 &amp; "-" &amp; D1046 &amp; "-" &amp; H1046,""))</f>
        <v/>
      </c>
      <c r="F1046" s="4" t="str">
        <f t="shared" si="214"/>
        <v>GIOA-CPI YoY-03-2014</v>
      </c>
      <c r="G1046" s="7">
        <v>41711</v>
      </c>
      <c r="H1046" s="7" t="str">
        <f t="shared" si="215"/>
        <v>03-2014</v>
      </c>
      <c r="I1046" s="7" t="str">
        <f t="shared" ca="1" si="208"/>
        <v>GIOA: Erin Brockovich-CPI YoY-03-2014</v>
      </c>
      <c r="J1046" s="4" t="str">
        <f t="shared" ca="1" si="216"/>
        <v>CPI YoY-Erin Brockovich:03-2014</v>
      </c>
      <c r="K1046" t="s">
        <v>262</v>
      </c>
      <c r="BQ1046">
        <v>1.7999999999999999E-2</v>
      </c>
      <c r="BS1046">
        <v>1.7999999999999999E-2</v>
      </c>
      <c r="BU1046">
        <v>1.7999999999999999E-2</v>
      </c>
      <c r="BW1046">
        <v>1.7999999999999999E-2</v>
      </c>
    </row>
    <row r="1047" spans="1:75" x14ac:dyDescent="0.55000000000000004">
      <c r="A1047" s="4" t="str">
        <f t="shared" ca="1" si="207"/>
        <v>Mrs. John Iselin</v>
      </c>
      <c r="B1047" s="4" t="str">
        <f t="shared" si="213"/>
        <v>City of Burbank</v>
      </c>
      <c r="C1047" s="4" t="s">
        <v>92</v>
      </c>
      <c r="D1047" s="4" t="s">
        <v>195</v>
      </c>
      <c r="E1047" s="4" t="str">
        <f>IF(COUNTIF($E$2:E1046,"Begin: " &amp; C1047 &amp; "-" &amp; D1047 &amp; "-" &amp; H1047)=0,"Begin: " &amp; C1047 &amp; "-" &amp; D1047 &amp; "-" &amp; H1047,IF((C1047 &amp; "-" &amp; D1047 &amp; "-" &amp; H1047)&lt;&gt;(C1048 &amp; "-" &amp; D1048 &amp; "-" &amp; H1048),"End: " &amp; C1047 &amp; "-" &amp; D1047 &amp; "-" &amp; H1047,""))</f>
        <v/>
      </c>
      <c r="F1047" s="4" t="str">
        <f t="shared" si="214"/>
        <v>GIOA-CPI YoY-03-2014</v>
      </c>
      <c r="G1047" s="7">
        <v>41711</v>
      </c>
      <c r="H1047" s="7" t="str">
        <f t="shared" si="215"/>
        <v>03-2014</v>
      </c>
      <c r="I1047" s="7" t="str">
        <f t="shared" ca="1" si="208"/>
        <v>GIOA: Mrs. John Iselin-CPI YoY-03-2014</v>
      </c>
      <c r="J1047" s="4" t="str">
        <f t="shared" ca="1" si="216"/>
        <v>CPI YoY-Mrs. John Iselin:03-2014</v>
      </c>
      <c r="K1047" t="s">
        <v>263</v>
      </c>
      <c r="BQ1047">
        <v>1.4999999999999999E-2</v>
      </c>
      <c r="BS1047">
        <v>1.4999999999999999E-2</v>
      </c>
      <c r="BU1047">
        <v>1.7500000000000002E-2</v>
      </c>
      <c r="BW1047">
        <v>0.02</v>
      </c>
    </row>
    <row r="1048" spans="1:75" x14ac:dyDescent="0.55000000000000004">
      <c r="A1048" s="4" t="str">
        <f t="shared" ca="1" si="207"/>
        <v>James Bond</v>
      </c>
      <c r="B1048" s="4" t="str">
        <f t="shared" si="213"/>
        <v>Walla Walla County</v>
      </c>
      <c r="C1048" s="4" t="s">
        <v>92</v>
      </c>
      <c r="D1048" s="4" t="s">
        <v>195</v>
      </c>
      <c r="E1048" s="4" t="str">
        <f>IF(COUNTIF($E$2:E1047,"Begin: " &amp; C1048 &amp; "-" &amp; D1048 &amp; "-" &amp; H1048)=0,"Begin: " &amp; C1048 &amp; "-" &amp; D1048 &amp; "-" &amp; H1048,IF((C1048 &amp; "-" &amp; D1048 &amp; "-" &amp; H1048)&lt;&gt;(C1049 &amp; "-" &amp; D1049 &amp; "-" &amp; H1049),"End: " &amp; C1048 &amp; "-" &amp; D1048 &amp; "-" &amp; H1048,""))</f>
        <v/>
      </c>
      <c r="F1048" s="4" t="str">
        <f t="shared" si="214"/>
        <v>GIOA-CPI YoY-03-2014</v>
      </c>
      <c r="G1048" s="7">
        <v>41711</v>
      </c>
      <c r="H1048" s="7" t="str">
        <f t="shared" si="215"/>
        <v>03-2014</v>
      </c>
      <c r="I1048" s="7" t="str">
        <f t="shared" ca="1" si="208"/>
        <v>GIOA: James Bond-CPI YoY-03-2014</v>
      </c>
      <c r="J1048" s="4" t="str">
        <f t="shared" ca="1" si="216"/>
        <v>CPI YoY-James Bond:03-2014</v>
      </c>
      <c r="K1048" t="s">
        <v>264</v>
      </c>
      <c r="BQ1048">
        <v>1.4999999999999999E-2</v>
      </c>
      <c r="BS1048">
        <v>2.5000000000000001E-2</v>
      </c>
      <c r="BU1048">
        <v>0.03</v>
      </c>
      <c r="BW1048">
        <v>3.5000000000000003E-2</v>
      </c>
    </row>
    <row r="1049" spans="1:75" x14ac:dyDescent="0.55000000000000004">
      <c r="A1049" s="4" t="str">
        <f t="shared" ca="1" si="207"/>
        <v>Sam Spade</v>
      </c>
      <c r="B1049" s="4" t="str">
        <f t="shared" si="213"/>
        <v>Washington State Treasurer</v>
      </c>
      <c r="C1049" s="4" t="s">
        <v>92</v>
      </c>
      <c r="D1049" s="4" t="s">
        <v>195</v>
      </c>
      <c r="E1049" s="4" t="str">
        <f>IF(COUNTIF($E$2:E1048,"Begin: " &amp; C1049 &amp; "-" &amp; D1049 &amp; "-" &amp; H1049)=0,"Begin: " &amp; C1049 &amp; "-" &amp; D1049 &amp; "-" &amp; H1049,IF((C1049 &amp; "-" &amp; D1049 &amp; "-" &amp; H1049)&lt;&gt;(C1050 &amp; "-" &amp; D1050 &amp; "-" &amp; H1050),"End: " &amp; C1049 &amp; "-" &amp; D1049 &amp; "-" &amp; H1049,""))</f>
        <v/>
      </c>
      <c r="F1049" s="4" t="str">
        <f t="shared" si="214"/>
        <v>GIOA-CPI YoY-03-2014</v>
      </c>
      <c r="G1049" s="7">
        <v>41711</v>
      </c>
      <c r="H1049" s="7" t="str">
        <f t="shared" si="215"/>
        <v>03-2014</v>
      </c>
      <c r="I1049" s="7" t="str">
        <f t="shared" ca="1" si="208"/>
        <v>GIOA: Sam Spade-CPI YoY-03-2014</v>
      </c>
      <c r="J1049" s="4" t="str">
        <f t="shared" ca="1" si="216"/>
        <v>CPI YoY-Sam Spade:03-2014</v>
      </c>
      <c r="K1049" t="s">
        <v>265</v>
      </c>
      <c r="BQ1049">
        <v>1.6E-2</v>
      </c>
      <c r="BS1049">
        <v>1.7000000000000001E-2</v>
      </c>
      <c r="BU1049">
        <v>1.7000000000000001E-2</v>
      </c>
      <c r="BW1049">
        <v>1.7000000000000001E-2</v>
      </c>
    </row>
    <row r="1050" spans="1:75" x14ac:dyDescent="0.55000000000000004">
      <c r="A1050" s="4" t="str">
        <f t="shared" ca="1" si="207"/>
        <v>The Alien</v>
      </c>
      <c r="B1050" s="4" t="str">
        <f t="shared" si="213"/>
        <v>City of Phoenix</v>
      </c>
      <c r="C1050" s="4" t="s">
        <v>92</v>
      </c>
      <c r="D1050" s="4" t="s">
        <v>195</v>
      </c>
      <c r="E1050" s="4" t="str">
        <f>IF(COUNTIF($E$2:E1049,"Begin: " &amp; C1050 &amp; "-" &amp; D1050 &amp; "-" &amp; H1050)=0,"Begin: " &amp; C1050 &amp; "-" &amp; D1050 &amp; "-" &amp; H1050,IF((C1050 &amp; "-" &amp; D1050 &amp; "-" &amp; H1050)&lt;&gt;(C1051 &amp; "-" &amp; D1051 &amp; "-" &amp; H1051),"End: " &amp; C1050 &amp; "-" &amp; D1050 &amp; "-" &amp; H1050,""))</f>
        <v/>
      </c>
      <c r="F1050" s="4" t="str">
        <f t="shared" si="214"/>
        <v>GIOA-CPI YoY-03-2014</v>
      </c>
      <c r="G1050" s="7">
        <v>41711</v>
      </c>
      <c r="H1050" s="7" t="str">
        <f t="shared" si="215"/>
        <v>03-2014</v>
      </c>
      <c r="I1050" s="7" t="str">
        <f t="shared" ca="1" si="208"/>
        <v>GIOA: The Alien-CPI YoY-03-2014</v>
      </c>
      <c r="J1050" s="4" t="str">
        <f t="shared" ca="1" si="216"/>
        <v>CPI YoY-The Alien:03-2014</v>
      </c>
      <c r="K1050" t="s">
        <v>266</v>
      </c>
      <c r="BQ1050">
        <v>1.6E-2</v>
      </c>
      <c r="BS1050">
        <v>1.7000000000000001E-2</v>
      </c>
      <c r="BU1050">
        <v>1.7999999999999999E-2</v>
      </c>
      <c r="BW1050">
        <v>1.9E-2</v>
      </c>
    </row>
    <row r="1051" spans="1:75" x14ac:dyDescent="0.55000000000000004">
      <c r="A1051" s="4" t="str">
        <f t="shared" ca="1" si="207"/>
        <v>Phyllis Dietrichson</v>
      </c>
      <c r="B1051" s="4" t="str">
        <f t="shared" si="213"/>
        <v>Whatcom County, WA</v>
      </c>
      <c r="C1051" s="4" t="s">
        <v>92</v>
      </c>
      <c r="D1051" s="4" t="s">
        <v>195</v>
      </c>
      <c r="E1051" s="4" t="str">
        <f>IF(COUNTIF($E$2:E1050,"Begin: " &amp; C1051 &amp; "-" &amp; D1051 &amp; "-" &amp; H1051)=0,"Begin: " &amp; C1051 &amp; "-" &amp; D1051 &amp; "-" &amp; H1051,IF((C1051 &amp; "-" &amp; D1051 &amp; "-" &amp; H1051)&lt;&gt;(C1052 &amp; "-" &amp; D1052 &amp; "-" &amp; H1052),"End: " &amp; C1051 &amp; "-" &amp; D1051 &amp; "-" &amp; H1051,""))</f>
        <v/>
      </c>
      <c r="F1051" s="4" t="str">
        <f t="shared" si="214"/>
        <v>GIOA-CPI YoY-03-2014</v>
      </c>
      <c r="G1051" s="7">
        <v>41711</v>
      </c>
      <c r="H1051" s="7" t="str">
        <f t="shared" si="215"/>
        <v>03-2014</v>
      </c>
      <c r="I1051" s="7" t="str">
        <f t="shared" ca="1" si="208"/>
        <v>GIOA: Phyllis Dietrichson-CPI YoY-03-2014</v>
      </c>
      <c r="J1051" s="4" t="str">
        <f t="shared" ca="1" si="216"/>
        <v>CPI YoY-Phyllis Dietrichson:03-2014</v>
      </c>
      <c r="K1051" t="s">
        <v>267</v>
      </c>
      <c r="BQ1051">
        <v>1.4999999999999999E-2</v>
      </c>
      <c r="BS1051">
        <v>1.6E-2</v>
      </c>
      <c r="BU1051">
        <v>1.7999999999999999E-2</v>
      </c>
      <c r="BW1051">
        <v>1.95E-2</v>
      </c>
    </row>
    <row r="1052" spans="1:75" x14ac:dyDescent="0.55000000000000004">
      <c r="A1052" s="4" t="str">
        <f t="shared" ca="1" si="207"/>
        <v>Big Brother</v>
      </c>
      <c r="B1052" s="4" t="str">
        <f t="shared" si="213"/>
        <v>Los Angeles Dept of Water &amp; Power</v>
      </c>
      <c r="C1052" s="4" t="s">
        <v>92</v>
      </c>
      <c r="D1052" s="4" t="s">
        <v>195</v>
      </c>
      <c r="E1052" s="4" t="str">
        <f>IF(COUNTIF($E$2:E1051,"Begin: " &amp; C1052 &amp; "-" &amp; D1052 &amp; "-" &amp; H1052)=0,"Begin: " &amp; C1052 &amp; "-" &amp; D1052 &amp; "-" &amp; H1052,IF((C1052 &amp; "-" &amp; D1052 &amp; "-" &amp; H1052)&lt;&gt;(C1053 &amp; "-" &amp; D1053 &amp; "-" &amp; H1053),"End: " &amp; C1052 &amp; "-" &amp; D1052 &amp; "-" &amp; H1052,""))</f>
        <v/>
      </c>
      <c r="F1052" s="4" t="str">
        <f t="shared" si="214"/>
        <v>GIOA-CPI YoY-03-2014</v>
      </c>
      <c r="G1052" s="7">
        <v>41711</v>
      </c>
      <c r="H1052" s="7" t="str">
        <f t="shared" si="215"/>
        <v>03-2014</v>
      </c>
      <c r="I1052" s="7" t="str">
        <f t="shared" ca="1" si="208"/>
        <v>GIOA: Big Brother-CPI YoY-03-2014</v>
      </c>
      <c r="J1052" s="4" t="str">
        <f t="shared" ca="1" si="216"/>
        <v>CPI YoY-Big Brother:03-2014</v>
      </c>
      <c r="K1052" t="s">
        <v>268</v>
      </c>
      <c r="BQ1052">
        <v>1.2E-2</v>
      </c>
      <c r="BS1052">
        <v>1.2999999999999999E-2</v>
      </c>
      <c r="BU1052">
        <v>1.4E-2</v>
      </c>
      <c r="BW1052">
        <v>1.4999999999999999E-2</v>
      </c>
    </row>
    <row r="1053" spans="1:75" x14ac:dyDescent="0.55000000000000004">
      <c r="A1053" s="4" t="str">
        <f t="shared" ca="1" si="207"/>
        <v>Princess Leia</v>
      </c>
      <c r="B1053" s="4" t="str">
        <f t="shared" si="213"/>
        <v>Maryland STO</v>
      </c>
      <c r="C1053" s="4" t="s">
        <v>92</v>
      </c>
      <c r="D1053" s="4" t="s">
        <v>195</v>
      </c>
      <c r="E1053" s="4" t="str">
        <f>IF(COUNTIF($E$2:E1052,"Begin: " &amp; C1053 &amp; "-" &amp; D1053 &amp; "-" &amp; H1053)=0,"Begin: " &amp; C1053 &amp; "-" &amp; D1053 &amp; "-" &amp; H1053,IF((C1053 &amp; "-" &amp; D1053 &amp; "-" &amp; H1053)&lt;&gt;(C1054 &amp; "-" &amp; D1054 &amp; "-" &amp; H1054),"End: " &amp; C1053 &amp; "-" &amp; D1053 &amp; "-" &amp; H1053,""))</f>
        <v/>
      </c>
      <c r="F1053" s="4" t="str">
        <f t="shared" si="214"/>
        <v>GIOA-CPI YoY-03-2014</v>
      </c>
      <c r="G1053" s="7">
        <v>41711</v>
      </c>
      <c r="H1053" s="7" t="str">
        <f t="shared" si="215"/>
        <v>03-2014</v>
      </c>
      <c r="I1053" s="7" t="str">
        <f t="shared" ca="1" si="208"/>
        <v>GIOA: Princess Leia-CPI YoY-03-2014</v>
      </c>
      <c r="J1053" s="4" t="str">
        <f t="shared" ca="1" si="216"/>
        <v>CPI YoY-Princess Leia:03-2014</v>
      </c>
      <c r="K1053" t="s">
        <v>269</v>
      </c>
      <c r="BQ1053">
        <v>1.6E-2</v>
      </c>
      <c r="BS1053">
        <v>1.7500000000000002E-2</v>
      </c>
      <c r="BU1053">
        <v>1.8499999999999999E-2</v>
      </c>
      <c r="BW1053">
        <v>0.02</v>
      </c>
    </row>
    <row r="1054" spans="1:75" x14ac:dyDescent="0.55000000000000004">
      <c r="A1054" s="4" t="str">
        <f t="shared" ca="1" si="207"/>
        <v>Albus Dumbledore</v>
      </c>
      <c r="B1054" s="4" t="str">
        <f t="shared" si="213"/>
        <v>Indiana Treasurer's office</v>
      </c>
      <c r="C1054" s="4" t="s">
        <v>92</v>
      </c>
      <c r="D1054" s="4" t="s">
        <v>195</v>
      </c>
      <c r="E1054" s="4" t="str">
        <f>IF(COUNTIF($E$2:E1053,"Begin: " &amp; C1054 &amp; "-" &amp; D1054 &amp; "-" &amp; H1054)=0,"Begin: " &amp; C1054 &amp; "-" &amp; D1054 &amp; "-" &amp; H1054,IF((C1054 &amp; "-" &amp; D1054 &amp; "-" &amp; H1054)&lt;&gt;(C1055 &amp; "-" &amp; D1055 &amp; "-" &amp; H1055),"End: " &amp; C1054 &amp; "-" &amp; D1054 &amp; "-" &amp; H1054,""))</f>
        <v/>
      </c>
      <c r="F1054" s="4" t="str">
        <f t="shared" si="214"/>
        <v>GIOA-CPI YoY-03-2014</v>
      </c>
      <c r="G1054" s="7">
        <v>41711</v>
      </c>
      <c r="H1054" s="7" t="str">
        <f t="shared" si="215"/>
        <v>03-2014</v>
      </c>
      <c r="I1054" s="7" t="str">
        <f t="shared" ca="1" si="208"/>
        <v>GIOA: Albus Dumbledore-CPI YoY-03-2014</v>
      </c>
      <c r="J1054" s="4" t="str">
        <f t="shared" ca="1" si="216"/>
        <v>CPI YoY-Albus Dumbledore:03-2014</v>
      </c>
      <c r="K1054" t="s">
        <v>270</v>
      </c>
      <c r="BQ1054">
        <v>1.4999999999999999E-2</v>
      </c>
      <c r="BS1054">
        <v>1.6E-2</v>
      </c>
      <c r="BU1054">
        <v>1.8700000000000001E-2</v>
      </c>
      <c r="BW1054">
        <v>2.2499999999999999E-2</v>
      </c>
    </row>
    <row r="1055" spans="1:75" x14ac:dyDescent="0.55000000000000004">
      <c r="A1055" s="4" t="str">
        <f t="shared" ca="1" si="207"/>
        <v>Harry Potter</v>
      </c>
      <c r="B1055" s="4" t="str">
        <f t="shared" ref="B1055:B1056" si="217">MID(K1055,FIND(":",K1055,1)+2,LEN(K1055)-FIND(":",K1055,1))</f>
        <v>FTN Mainstreet</v>
      </c>
      <c r="C1055" s="4" t="s">
        <v>92</v>
      </c>
      <c r="D1055" s="4" t="s">
        <v>195</v>
      </c>
      <c r="E1055" s="4" t="str">
        <f>IF(COUNTIF($E$2:E1054,"Begin: " &amp; C1055 &amp; "-" &amp; D1055 &amp; "-" &amp; H1055)=0,"Begin: " &amp; C1055 &amp; "-" &amp; D1055 &amp; "-" &amp; H1055,IF((C1055 &amp; "-" &amp; D1055 &amp; "-" &amp; H1055)&lt;&gt;(C1056 &amp; "-" &amp; D1056 &amp; "-" &amp; H1056),"End: " &amp; C1055 &amp; "-" &amp; D1055 &amp; "-" &amp; H1055,""))</f>
        <v/>
      </c>
      <c r="F1055" s="4" t="str">
        <f t="shared" ref="F1055:F1056" si="218">C1055 &amp; "-" &amp; D1055 &amp; "-" &amp; H1055</f>
        <v>GIOA-CPI YoY-03-2014</v>
      </c>
      <c r="G1055" s="7">
        <v>41711</v>
      </c>
      <c r="H1055" s="7" t="str">
        <f t="shared" ref="H1055:H1056" si="219">TEXT(MONTH(G1055),"00") &amp; "-" &amp; TEXT(YEAR(G1055),"0000")</f>
        <v>03-2014</v>
      </c>
      <c r="I1055" s="7" t="str">
        <f t="shared" ref="I1055:I1056" ca="1" si="220">C1055 &amp; ": " &amp; A1055 &amp; "-" &amp; D1055 &amp; "-" &amp; H1055</f>
        <v>GIOA: Harry Potter-CPI YoY-03-2014</v>
      </c>
      <c r="J1055" s="4" t="str">
        <f t="shared" ref="J1055:J1056" ca="1" si="221">D1055 &amp; "-" &amp; A1055 &amp; ":" &amp; TEXT(MONTH(G1055),"00") &amp; "-" &amp; TEXT(YEAR(G1055),"0000")</f>
        <v>CPI YoY-Harry Potter:03-2014</v>
      </c>
      <c r="K1055" t="s">
        <v>446</v>
      </c>
      <c r="BQ1055">
        <v>0.02</v>
      </c>
      <c r="BS1055">
        <v>2.1000000000000001E-2</v>
      </c>
      <c r="BU1055">
        <v>2.1999999999999999E-2</v>
      </c>
      <c r="BW1055">
        <v>2.3E-2</v>
      </c>
    </row>
    <row r="1056" spans="1:75" x14ac:dyDescent="0.55000000000000004">
      <c r="A1056" s="4" t="str">
        <f t="shared" ca="1" si="207"/>
        <v>Captain Spock</v>
      </c>
      <c r="B1056" s="4" t="str">
        <f t="shared" si="217"/>
        <v>Cantor</v>
      </c>
      <c r="C1056" s="4" t="s">
        <v>92</v>
      </c>
      <c r="D1056" s="4" t="s">
        <v>195</v>
      </c>
      <c r="E1056" s="4" t="str">
        <f>IF(COUNTIF($E$2:E1055,"Begin: " &amp; C1056 &amp; "-" &amp; D1056 &amp; "-" &amp; H1056)=0,"Begin: " &amp; C1056 &amp; "-" &amp; D1056 &amp; "-" &amp; H1056,IF((C1056 &amp; "-" &amp; D1056 &amp; "-" &amp; H1056)&lt;&gt;(C1057 &amp; "-" &amp; D1057 &amp; "-" &amp; H1057),"End: " &amp; C1056 &amp; "-" &amp; D1056 &amp; "-" &amp; H1056,""))</f>
        <v/>
      </c>
      <c r="F1056" s="4" t="str">
        <f t="shared" si="218"/>
        <v>GIOA-CPI YoY-03-2014</v>
      </c>
      <c r="G1056" s="7">
        <v>41711</v>
      </c>
      <c r="H1056" s="7" t="str">
        <f t="shared" si="219"/>
        <v>03-2014</v>
      </c>
      <c r="I1056" s="7" t="str">
        <f t="shared" ca="1" si="220"/>
        <v>GIOA: Captain Spock-CPI YoY-03-2014</v>
      </c>
      <c r="J1056" s="4" t="str">
        <f t="shared" ca="1" si="221"/>
        <v>CPI YoY-Captain Spock:03-2014</v>
      </c>
      <c r="K1056" t="s">
        <v>447</v>
      </c>
      <c r="BQ1056">
        <v>1.4999999999999999E-2</v>
      </c>
      <c r="BS1056">
        <v>1.4999999999999999E-2</v>
      </c>
      <c r="BU1056">
        <v>1.4999999999999999E-2</v>
      </c>
      <c r="BW1056">
        <v>1.4999999999999999E-2</v>
      </c>
    </row>
    <row r="1057" spans="1:75" x14ac:dyDescent="0.55000000000000004">
      <c r="A1057" s="4" t="str">
        <f t="shared" ca="1" si="207"/>
        <v>Harry Lime</v>
      </c>
      <c r="B1057" s="4" t="str">
        <f t="shared" si="213"/>
        <v>City of Tulsa, OK</v>
      </c>
      <c r="C1057" s="4" t="s">
        <v>92</v>
      </c>
      <c r="D1057" s="4" t="s">
        <v>195</v>
      </c>
      <c r="E1057" s="4" t="str">
        <f>IF(COUNTIF($E$2:E1056,"Begin: " &amp; C1057 &amp; "-" &amp; D1057 &amp; "-" &amp; H1057)=0,"Begin: " &amp; C1057 &amp; "-" &amp; D1057 &amp; "-" &amp; H1057,IF((C1057 &amp; "-" &amp; D1057 &amp; "-" &amp; H1057)&lt;&gt;(C1058 &amp; "-" &amp; D1058 &amp; "-" &amp; H1058),"End: " &amp; C1057 &amp; "-" &amp; D1057 &amp; "-" &amp; H1057,""))</f>
        <v/>
      </c>
      <c r="F1057" s="4" t="str">
        <f t="shared" si="214"/>
        <v>GIOA-CPI YoY-03-2014</v>
      </c>
      <c r="G1057" s="7">
        <v>41711</v>
      </c>
      <c r="H1057" s="7" t="str">
        <f t="shared" si="215"/>
        <v>03-2014</v>
      </c>
      <c r="I1057" s="7" t="str">
        <f t="shared" ca="1" si="208"/>
        <v>GIOA: Harry Lime-CPI YoY-03-2014</v>
      </c>
      <c r="J1057" s="4" t="str">
        <f t="shared" ca="1" si="216"/>
        <v>CPI YoY-Harry Lime:03-2014</v>
      </c>
      <c r="K1057" t="s">
        <v>271</v>
      </c>
      <c r="BQ1057">
        <v>2.1000000000000001E-2</v>
      </c>
      <c r="BS1057">
        <v>0.02</v>
      </c>
      <c r="BU1057">
        <v>0.02</v>
      </c>
      <c r="BW1057">
        <v>2.4E-2</v>
      </c>
    </row>
    <row r="1058" spans="1:75" x14ac:dyDescent="0.55000000000000004">
      <c r="A1058" s="4" t="str">
        <f t="shared" ca="1" si="207"/>
        <v>Maurice Bendrix</v>
      </c>
      <c r="B1058" s="4" t="str">
        <f t="shared" si="213"/>
        <v>Los Angeles County, California</v>
      </c>
      <c r="C1058" s="4" t="s">
        <v>92</v>
      </c>
      <c r="D1058" s="4" t="s">
        <v>195</v>
      </c>
      <c r="E1058" s="4" t="str">
        <f>IF(COUNTIF($E$2:E1057,"Begin: " &amp; C1058 &amp; "-" &amp; D1058 &amp; "-" &amp; H1058)=0,"Begin: " &amp; C1058 &amp; "-" &amp; D1058 &amp; "-" &amp; H1058,IF((C1058 &amp; "-" &amp; D1058 &amp; "-" &amp; H1058)&lt;&gt;(C1059 &amp; "-" &amp; D1059 &amp; "-" &amp; H1059),"End: " &amp; C1058 &amp; "-" &amp; D1058 &amp; "-" &amp; H1058,""))</f>
        <v/>
      </c>
      <c r="F1058" s="4" t="str">
        <f t="shared" si="214"/>
        <v>GIOA-CPI YoY-03-2014</v>
      </c>
      <c r="G1058" s="7">
        <v>41711</v>
      </c>
      <c r="H1058" s="7" t="str">
        <f t="shared" si="215"/>
        <v>03-2014</v>
      </c>
      <c r="I1058" s="7" t="str">
        <f t="shared" ca="1" si="208"/>
        <v>GIOA: Maurice Bendrix-CPI YoY-03-2014</v>
      </c>
      <c r="J1058" s="4" t="str">
        <f t="shared" ca="1" si="216"/>
        <v>CPI YoY-Maurice Bendrix:03-2014</v>
      </c>
      <c r="K1058" t="s">
        <v>272</v>
      </c>
      <c r="BQ1058">
        <v>1.7500000000000002E-2</v>
      </c>
      <c r="BS1058">
        <v>0.02</v>
      </c>
      <c r="BU1058">
        <v>0.02</v>
      </c>
      <c r="BW1058">
        <v>0.02</v>
      </c>
    </row>
    <row r="1059" spans="1:75" x14ac:dyDescent="0.55000000000000004">
      <c r="A1059" s="4" t="str">
        <f t="shared" ca="1" si="207"/>
        <v>Lily Bart</v>
      </c>
      <c r="B1059" s="4" t="str">
        <f t="shared" si="213"/>
        <v>State of Arizona</v>
      </c>
      <c r="C1059" s="4" t="s">
        <v>92</v>
      </c>
      <c r="D1059" s="4" t="s">
        <v>195</v>
      </c>
      <c r="E1059" s="4" t="str">
        <f>IF(COUNTIF($E$2:E1058,"Begin: " &amp; C1059 &amp; "-" &amp; D1059 &amp; "-" &amp; H1059)=0,"Begin: " &amp; C1059 &amp; "-" &amp; D1059 &amp; "-" &amp; H1059,IF((C1059 &amp; "-" &amp; D1059 &amp; "-" &amp; H1059)&lt;&gt;(C1060 &amp; "-" &amp; D1060 &amp; "-" &amp; H1060),"End: " &amp; C1059 &amp; "-" &amp; D1059 &amp; "-" &amp; H1059,""))</f>
        <v/>
      </c>
      <c r="F1059" s="4" t="str">
        <f t="shared" si="214"/>
        <v>GIOA-CPI YoY-03-2014</v>
      </c>
      <c r="G1059" s="7">
        <v>41711</v>
      </c>
      <c r="H1059" s="7" t="str">
        <f t="shared" si="215"/>
        <v>03-2014</v>
      </c>
      <c r="I1059" s="7" t="str">
        <f t="shared" ca="1" si="208"/>
        <v>GIOA: Lily Bart-CPI YoY-03-2014</v>
      </c>
      <c r="J1059" s="4" t="str">
        <f t="shared" ca="1" si="216"/>
        <v>CPI YoY-Lily Bart:03-2014</v>
      </c>
      <c r="K1059" t="s">
        <v>273</v>
      </c>
      <c r="BQ1059">
        <v>1.4999999999999999E-2</v>
      </c>
      <c r="BS1059">
        <v>1.9E-2</v>
      </c>
      <c r="BU1059">
        <v>0.02</v>
      </c>
      <c r="BW1059">
        <v>0.02</v>
      </c>
    </row>
    <row r="1060" spans="1:75" x14ac:dyDescent="0.55000000000000004">
      <c r="A1060" s="4" t="str">
        <f t="shared" ca="1" si="207"/>
        <v>Charles Kinbote</v>
      </c>
      <c r="B1060" s="4" t="str">
        <f t="shared" si="213"/>
        <v>Sonoma County ACTTC</v>
      </c>
      <c r="C1060" s="4" t="s">
        <v>92</v>
      </c>
      <c r="D1060" s="4" t="s">
        <v>195</v>
      </c>
      <c r="E1060" s="4" t="str">
        <f>IF(COUNTIF($E$2:E1059,"Begin: " &amp; C1060 &amp; "-" &amp; D1060 &amp; "-" &amp; H1060)=0,"Begin: " &amp; C1060 &amp; "-" &amp; D1060 &amp; "-" &amp; H1060,IF((C1060 &amp; "-" &amp; D1060 &amp; "-" &amp; H1060)&lt;&gt;(C1061 &amp; "-" &amp; D1061 &amp; "-" &amp; H1061),"End: " &amp; C1060 &amp; "-" &amp; D1060 &amp; "-" &amp; H1060,""))</f>
        <v/>
      </c>
      <c r="F1060" s="4" t="str">
        <f t="shared" si="214"/>
        <v>GIOA-CPI YoY-03-2014</v>
      </c>
      <c r="G1060" s="7">
        <v>41711</v>
      </c>
      <c r="H1060" s="7" t="str">
        <f t="shared" si="215"/>
        <v>03-2014</v>
      </c>
      <c r="I1060" s="7" t="str">
        <f t="shared" ca="1" si="208"/>
        <v>GIOA: Charles Kinbote-CPI YoY-03-2014</v>
      </c>
      <c r="J1060" s="4" t="str">
        <f t="shared" ca="1" si="216"/>
        <v>CPI YoY-Charles Kinbote:03-2014</v>
      </c>
      <c r="K1060" t="s">
        <v>274</v>
      </c>
      <c r="BQ1060">
        <v>1.4999999999999999E-2</v>
      </c>
      <c r="BS1060">
        <v>1.4999999999999999E-2</v>
      </c>
      <c r="BU1060">
        <v>1.7000000000000001E-2</v>
      </c>
      <c r="BW1060">
        <v>1.9E-2</v>
      </c>
    </row>
    <row r="1061" spans="1:75" x14ac:dyDescent="0.55000000000000004">
      <c r="A1061" s="4" t="e">
        <f t="shared" ca="1" si="207"/>
        <v>#N/A</v>
      </c>
      <c r="B1061" s="4" t="str">
        <f t="shared" si="213"/>
        <v>Douglas County, Colorado</v>
      </c>
      <c r="C1061" s="4" t="s">
        <v>92</v>
      </c>
      <c r="D1061" s="4" t="s">
        <v>195</v>
      </c>
      <c r="E1061" s="4" t="str">
        <f>IF(COUNTIF($E$2:E1060,"Begin: " &amp; C1061 &amp; "-" &amp; D1061 &amp; "-" &amp; H1061)=0,"Begin: " &amp; C1061 &amp; "-" &amp; D1061 &amp; "-" &amp; H1061,IF((C1061 &amp; "-" &amp; D1061 &amp; "-" &amp; H1061)&lt;&gt;(C1062 &amp; "-" &amp; D1062 &amp; "-" &amp; H1062),"End: " &amp; C1061 &amp; "-" &amp; D1061 &amp; "-" &amp; H1061,""))</f>
        <v/>
      </c>
      <c r="F1061" s="4" t="str">
        <f t="shared" si="214"/>
        <v>GIOA-CPI YoY-03-2014</v>
      </c>
      <c r="G1061" s="7">
        <v>41711</v>
      </c>
      <c r="H1061" s="7" t="str">
        <f t="shared" si="215"/>
        <v>03-2014</v>
      </c>
      <c r="I1061" s="7" t="e">
        <f t="shared" ca="1" si="208"/>
        <v>#N/A</v>
      </c>
      <c r="J1061" s="4" t="e">
        <f t="shared" ca="1" si="216"/>
        <v>#N/A</v>
      </c>
      <c r="K1061" t="s">
        <v>275</v>
      </c>
      <c r="BQ1061">
        <v>1.4E-2</v>
      </c>
      <c r="BS1061">
        <v>1.6E-2</v>
      </c>
      <c r="BU1061">
        <v>0.02</v>
      </c>
      <c r="BW1061">
        <v>2.3E-2</v>
      </c>
    </row>
    <row r="1062" spans="1:75" x14ac:dyDescent="0.55000000000000004">
      <c r="A1062" s="4" t="str">
        <f t="shared" ca="1" si="207"/>
        <v>Obi-Wan Kenobi</v>
      </c>
      <c r="B1062" s="4" t="str">
        <f t="shared" si="213"/>
        <v>Yakima County</v>
      </c>
      <c r="C1062" s="4" t="s">
        <v>92</v>
      </c>
      <c r="D1062" s="4" t="s">
        <v>195</v>
      </c>
      <c r="E1062" s="4" t="str">
        <f>IF(COUNTIF($E$2:E1061,"Begin: " &amp; C1062 &amp; "-" &amp; D1062 &amp; "-" &amp; H1062)=0,"Begin: " &amp; C1062 &amp; "-" &amp; D1062 &amp; "-" &amp; H1062,IF((C1062 &amp; "-" &amp; D1062 &amp; "-" &amp; H1062)&lt;&gt;(C1063 &amp; "-" &amp; D1063 &amp; "-" &amp; H1063),"End: " &amp; C1062 &amp; "-" &amp; D1062 &amp; "-" &amp; H1062,""))</f>
        <v/>
      </c>
      <c r="F1062" s="4" t="str">
        <f t="shared" si="214"/>
        <v>GIOA-CPI YoY-03-2014</v>
      </c>
      <c r="G1062" s="7">
        <v>41711</v>
      </c>
      <c r="H1062" s="7" t="str">
        <f t="shared" si="215"/>
        <v>03-2014</v>
      </c>
      <c r="I1062" s="7" t="str">
        <f t="shared" ca="1" si="208"/>
        <v>GIOA: Obi-Wan Kenobi-CPI YoY-03-2014</v>
      </c>
      <c r="J1062" s="4" t="str">
        <f t="shared" ca="1" si="216"/>
        <v>CPI YoY-Obi-Wan Kenobi:03-2014</v>
      </c>
      <c r="K1062" t="s">
        <v>276</v>
      </c>
      <c r="BQ1062">
        <v>1.2500000000000001E-2</v>
      </c>
      <c r="BS1062">
        <v>1.2500000000000001E-2</v>
      </c>
      <c r="BU1062">
        <v>1.4999999999999999E-2</v>
      </c>
      <c r="BW1062">
        <v>1.7500000000000002E-2</v>
      </c>
    </row>
    <row r="1063" spans="1:75" x14ac:dyDescent="0.55000000000000004">
      <c r="A1063" s="4" t="str">
        <f t="shared" ca="1" si="207"/>
        <v>Harry Callahan</v>
      </c>
      <c r="B1063" s="4" t="str">
        <f t="shared" si="213"/>
        <v>Ohio Treasurer of State</v>
      </c>
      <c r="C1063" s="4" t="s">
        <v>92</v>
      </c>
      <c r="D1063" s="4" t="s">
        <v>195</v>
      </c>
      <c r="E1063" s="4" t="str">
        <f>IF(COUNTIF($E$2:E1062,"Begin: " &amp; C1063 &amp; "-" &amp; D1063 &amp; "-" &amp; H1063)=0,"Begin: " &amp; C1063 &amp; "-" &amp; D1063 &amp; "-" &amp; H1063,IF((C1063 &amp; "-" &amp; D1063 &amp; "-" &amp; H1063)&lt;&gt;(C1064 &amp; "-" &amp; D1064 &amp; "-" &amp; H1064),"End: " &amp; C1063 &amp; "-" &amp; D1063 &amp; "-" &amp; H1063,""))</f>
        <v/>
      </c>
      <c r="F1063" s="4" t="str">
        <f t="shared" si="214"/>
        <v>GIOA-CPI YoY-03-2014</v>
      </c>
      <c r="G1063" s="7">
        <v>41711</v>
      </c>
      <c r="H1063" s="7" t="str">
        <f t="shared" si="215"/>
        <v>03-2014</v>
      </c>
      <c r="I1063" s="7" t="str">
        <f t="shared" ca="1" si="208"/>
        <v>GIOA: Harry Callahan-CPI YoY-03-2014</v>
      </c>
      <c r="J1063" s="4" t="str">
        <f t="shared" ca="1" si="216"/>
        <v>CPI YoY-Harry Callahan:03-2014</v>
      </c>
      <c r="K1063" t="s">
        <v>277</v>
      </c>
      <c r="BQ1063">
        <v>1.7500000000000002E-2</v>
      </c>
      <c r="BS1063">
        <v>1.7500000000000002E-2</v>
      </c>
      <c r="BU1063">
        <v>0.02</v>
      </c>
      <c r="BW1063">
        <v>2.2499999999999999E-2</v>
      </c>
    </row>
    <row r="1064" spans="1:75" x14ac:dyDescent="0.55000000000000004">
      <c r="A1064" s="4" t="str">
        <f t="shared" ca="1" si="207"/>
        <v>Stephen Dedalus</v>
      </c>
      <c r="B1064" s="4" t="str">
        <f t="shared" si="213"/>
        <v>St. Louis County, MN</v>
      </c>
      <c r="C1064" s="4" t="s">
        <v>92</v>
      </c>
      <c r="D1064" s="4" t="s">
        <v>195</v>
      </c>
      <c r="E1064" s="4" t="str">
        <f>IF(COUNTIF($E$2:E1063,"Begin: " &amp; C1064 &amp; "-" &amp; D1064 &amp; "-" &amp; H1064)=0,"Begin: " &amp; C1064 &amp; "-" &amp; D1064 &amp; "-" &amp; H1064,IF((C1064 &amp; "-" &amp; D1064 &amp; "-" &amp; H1064)&lt;&gt;(C1065 &amp; "-" &amp; D1065 &amp; "-" &amp; H1065),"End: " &amp; C1064 &amp; "-" &amp; D1064 &amp; "-" &amp; H1064,""))</f>
        <v/>
      </c>
      <c r="F1064" s="4" t="str">
        <f t="shared" si="214"/>
        <v>GIOA-CPI YoY-03-2014</v>
      </c>
      <c r="G1064" s="7">
        <v>41711</v>
      </c>
      <c r="H1064" s="7" t="str">
        <f t="shared" si="215"/>
        <v>03-2014</v>
      </c>
      <c r="I1064" s="7" t="str">
        <f t="shared" ca="1" si="208"/>
        <v>GIOA: Stephen Dedalus-CPI YoY-03-2014</v>
      </c>
      <c r="J1064" s="4" t="str">
        <f t="shared" ca="1" si="216"/>
        <v>CPI YoY-Stephen Dedalus:03-2014</v>
      </c>
      <c r="K1064" t="s">
        <v>278</v>
      </c>
      <c r="BQ1064">
        <v>1.7999999999999999E-2</v>
      </c>
      <c r="BS1064">
        <v>1.6500000000000001E-2</v>
      </c>
      <c r="BU1064">
        <v>0.02</v>
      </c>
      <c r="BW1064">
        <v>1.8499999999999999E-2</v>
      </c>
    </row>
    <row r="1065" spans="1:75" x14ac:dyDescent="0.55000000000000004">
      <c r="A1065" s="4" t="str">
        <f t="shared" ca="1" si="207"/>
        <v>The Cat in the Hat</v>
      </c>
      <c r="B1065" s="4" t="str">
        <f t="shared" si="213"/>
        <v>ERS</v>
      </c>
      <c r="C1065" s="4" t="s">
        <v>92</v>
      </c>
      <c r="D1065" s="4" t="s">
        <v>195</v>
      </c>
      <c r="E1065" s="4" t="str">
        <f>IF(COUNTIF($E$2:E1064,"Begin: " &amp; C1065 &amp; "-" &amp; D1065 &amp; "-" &amp; H1065)=0,"Begin: " &amp; C1065 &amp; "-" &amp; D1065 &amp; "-" &amp; H1065,IF((C1065 &amp; "-" &amp; D1065 &amp; "-" &amp; H1065)&lt;&gt;(C1066 &amp; "-" &amp; D1066 &amp; "-" &amp; H1066),"End: " &amp; C1065 &amp; "-" &amp; D1065 &amp; "-" &amp; H1065,""))</f>
        <v/>
      </c>
      <c r="F1065" s="4" t="str">
        <f t="shared" si="214"/>
        <v>GIOA-CPI YoY-03-2014</v>
      </c>
      <c r="G1065" s="7">
        <v>41711</v>
      </c>
      <c r="H1065" s="7" t="str">
        <f t="shared" si="215"/>
        <v>03-2014</v>
      </c>
      <c r="I1065" s="7" t="str">
        <f t="shared" ca="1" si="208"/>
        <v>GIOA: The Cat in the Hat-CPI YoY-03-2014</v>
      </c>
      <c r="J1065" s="4" t="str">
        <f t="shared" ca="1" si="216"/>
        <v>CPI YoY-The Cat in the Hat:03-2014</v>
      </c>
      <c r="K1065" t="s">
        <v>279</v>
      </c>
      <c r="BQ1065">
        <v>1.6E-2</v>
      </c>
      <c r="BS1065">
        <v>1.7999999999999999E-2</v>
      </c>
      <c r="BU1065">
        <v>0.02</v>
      </c>
      <c r="BW1065">
        <v>2.1999999999999999E-2</v>
      </c>
    </row>
    <row r="1066" spans="1:75" x14ac:dyDescent="0.55000000000000004">
      <c r="A1066" s="4" t="str">
        <f t="shared" ca="1" si="207"/>
        <v>Augie March</v>
      </c>
      <c r="B1066" s="4" t="str">
        <f t="shared" si="213"/>
        <v>City of Ventura, CA</v>
      </c>
      <c r="C1066" s="4" t="s">
        <v>92</v>
      </c>
      <c r="D1066" s="4" t="s">
        <v>195</v>
      </c>
      <c r="E1066" s="4" t="str">
        <f>IF(COUNTIF($E$2:E1065,"Begin: " &amp; C1066 &amp; "-" &amp; D1066 &amp; "-" &amp; H1066)=0,"Begin: " &amp; C1066 &amp; "-" &amp; D1066 &amp; "-" &amp; H1066,IF((C1066 &amp; "-" &amp; D1066 &amp; "-" &amp; H1066)&lt;&gt;(C1067 &amp; "-" &amp; D1067 &amp; "-" &amp; H1067),"End: " &amp; C1066 &amp; "-" &amp; D1066 &amp; "-" &amp; H1066,""))</f>
        <v/>
      </c>
      <c r="F1066" s="4" t="str">
        <f t="shared" si="214"/>
        <v>GIOA-CPI YoY-03-2014</v>
      </c>
      <c r="G1066" s="7">
        <v>41711</v>
      </c>
      <c r="H1066" s="7" t="str">
        <f t="shared" si="215"/>
        <v>03-2014</v>
      </c>
      <c r="I1066" s="7" t="str">
        <f t="shared" ca="1" si="208"/>
        <v>GIOA: Augie March-CPI YoY-03-2014</v>
      </c>
      <c r="J1066" s="4" t="str">
        <f t="shared" ca="1" si="216"/>
        <v>CPI YoY-Augie March:03-2014</v>
      </c>
      <c r="K1066" t="s">
        <v>280</v>
      </c>
      <c r="BQ1066">
        <v>1.2E-2</v>
      </c>
      <c r="BS1066">
        <v>1.4999999999999999E-2</v>
      </c>
      <c r="BU1066">
        <v>0.02</v>
      </c>
      <c r="BW1066">
        <v>2.5000000000000001E-2</v>
      </c>
    </row>
    <row r="1067" spans="1:75" x14ac:dyDescent="0.55000000000000004">
      <c r="A1067" s="4" t="str">
        <f t="shared" ca="1" si="207"/>
        <v>Indiana Jones</v>
      </c>
      <c r="B1067" s="4" t="str">
        <f t="shared" si="213"/>
        <v>Monterey County, CA</v>
      </c>
      <c r="C1067" s="4" t="s">
        <v>92</v>
      </c>
      <c r="D1067" s="4" t="s">
        <v>195</v>
      </c>
      <c r="E1067" s="4" t="str">
        <f>IF(COUNTIF($E$2:E1066,"Begin: " &amp; C1067 &amp; "-" &amp; D1067 &amp; "-" &amp; H1067)=0,"Begin: " &amp; C1067 &amp; "-" &amp; D1067 &amp; "-" &amp; H1067,IF((C1067 &amp; "-" &amp; D1067 &amp; "-" &amp; H1067)&lt;&gt;(C1068 &amp; "-" &amp; D1068 &amp; "-" &amp; H1068),"End: " &amp; C1067 &amp; "-" &amp; D1067 &amp; "-" &amp; H1067,""))</f>
        <v/>
      </c>
      <c r="F1067" s="4" t="str">
        <f t="shared" si="214"/>
        <v>GIOA-CPI YoY-03-2014</v>
      </c>
      <c r="G1067" s="7">
        <v>41711</v>
      </c>
      <c r="H1067" s="7" t="str">
        <f t="shared" si="215"/>
        <v>03-2014</v>
      </c>
      <c r="I1067" s="7" t="str">
        <f t="shared" ca="1" si="208"/>
        <v>GIOA: Indiana Jones-CPI YoY-03-2014</v>
      </c>
      <c r="J1067" s="4" t="str">
        <f t="shared" ca="1" si="216"/>
        <v>CPI YoY-Indiana Jones:03-2014</v>
      </c>
      <c r="K1067" t="s">
        <v>281</v>
      </c>
      <c r="BQ1067">
        <v>1.1000000000000001E-2</v>
      </c>
      <c r="BS1067">
        <v>1.3000000000000001E-2</v>
      </c>
      <c r="BU1067">
        <v>1.4999999999999999E-2</v>
      </c>
      <c r="BW1067">
        <v>1.7500000000000002E-2</v>
      </c>
    </row>
    <row r="1068" spans="1:75" x14ac:dyDescent="0.55000000000000004">
      <c r="A1068" s="4" t="str">
        <f t="shared" ca="1" si="207"/>
        <v>Ellen Ripley</v>
      </c>
      <c r="B1068" s="4" t="str">
        <f t="shared" si="213"/>
        <v>Douglas County, Colorado</v>
      </c>
      <c r="C1068" s="4" t="s">
        <v>92</v>
      </c>
      <c r="D1068" s="4" t="s">
        <v>195</v>
      </c>
      <c r="E1068" s="4" t="str">
        <f>IF(COUNTIF($E$2:E1067,"Begin: " &amp; C1068 &amp; "-" &amp; D1068 &amp; "-" &amp; H1068)=0,"Begin: " &amp; C1068 &amp; "-" &amp; D1068 &amp; "-" &amp; H1068,IF((C1068 &amp; "-" &amp; D1068 &amp; "-" &amp; H1068)&lt;&gt;(C1069 &amp; "-" &amp; D1069 &amp; "-" &amp; H1069),"End: " &amp; C1068 &amp; "-" &amp; D1068 &amp; "-" &amp; H1068,""))</f>
        <v/>
      </c>
      <c r="F1068" s="4" t="str">
        <f t="shared" si="214"/>
        <v>GIOA-CPI YoY-03-2014</v>
      </c>
      <c r="G1068" s="7">
        <v>41711</v>
      </c>
      <c r="H1068" s="7" t="str">
        <f t="shared" si="215"/>
        <v>03-2014</v>
      </c>
      <c r="I1068" s="7" t="str">
        <f t="shared" ca="1" si="208"/>
        <v>GIOA: Ellen Ripley-CPI YoY-03-2014</v>
      </c>
      <c r="J1068" s="4" t="str">
        <f t="shared" ca="1" si="216"/>
        <v>CPI YoY-Ellen Ripley:03-2014</v>
      </c>
      <c r="K1068" t="s">
        <v>282</v>
      </c>
      <c r="BQ1068">
        <v>2.1000000000000001E-2</v>
      </c>
      <c r="BS1068">
        <v>2.5000000000000001E-2</v>
      </c>
      <c r="BU1068">
        <v>2.7999999999999997E-2</v>
      </c>
      <c r="BW1068">
        <v>3.2000000000000001E-2</v>
      </c>
    </row>
    <row r="1069" spans="1:75" x14ac:dyDescent="0.55000000000000004">
      <c r="A1069" s="4" t="str">
        <f t="shared" ca="1" si="207"/>
        <v>Jimmy "Popeye" Doyle</v>
      </c>
      <c r="B1069" s="4" t="str">
        <f t="shared" si="213"/>
        <v>Sacramento County, CA</v>
      </c>
      <c r="C1069" s="4" t="s">
        <v>92</v>
      </c>
      <c r="D1069" s="4" t="s">
        <v>195</v>
      </c>
      <c r="E1069" s="4" t="str">
        <f>IF(COUNTIF($E$2:E1068,"Begin: " &amp; C1069 &amp; "-" &amp; D1069 &amp; "-" &amp; H1069)=0,"Begin: " &amp; C1069 &amp; "-" &amp; D1069 &amp; "-" &amp; H1069,IF((C1069 &amp; "-" &amp; D1069 &amp; "-" &amp; H1069)&lt;&gt;(C1070 &amp; "-" &amp; D1070 &amp; "-" &amp; H1070),"End: " &amp; C1069 &amp; "-" &amp; D1069 &amp; "-" &amp; H1069,""))</f>
        <v/>
      </c>
      <c r="F1069" s="4" t="str">
        <f t="shared" si="214"/>
        <v>GIOA-CPI YoY-03-2014</v>
      </c>
      <c r="G1069" s="7">
        <v>41711</v>
      </c>
      <c r="H1069" s="7" t="str">
        <f t="shared" si="215"/>
        <v>03-2014</v>
      </c>
      <c r="I1069" s="7" t="str">
        <f t="shared" ca="1" si="208"/>
        <v>GIOA: Jimmy "Popeye" Doyle-CPI YoY-03-2014</v>
      </c>
      <c r="J1069" s="4" t="str">
        <f t="shared" ca="1" si="216"/>
        <v>CPI YoY-Jimmy "Popeye" Doyle:03-2014</v>
      </c>
      <c r="K1069" t="s">
        <v>283</v>
      </c>
      <c r="BQ1069">
        <v>0.02</v>
      </c>
      <c r="BS1069">
        <v>2.2499999999999999E-2</v>
      </c>
      <c r="BU1069">
        <v>2.75E-2</v>
      </c>
      <c r="BW1069">
        <v>0.03</v>
      </c>
    </row>
    <row r="1070" spans="1:75" x14ac:dyDescent="0.55000000000000004">
      <c r="A1070" s="4" t="str">
        <f t="shared" ca="1" si="207"/>
        <v>George Bailey</v>
      </c>
      <c r="B1070" s="4" t="str">
        <f t="shared" si="213"/>
        <v>City of Glendale, CA</v>
      </c>
      <c r="C1070" s="4" t="s">
        <v>92</v>
      </c>
      <c r="D1070" s="4" t="s">
        <v>195</v>
      </c>
      <c r="E1070" s="4" t="str">
        <f>IF(COUNTIF($E$2:E1069,"Begin: " &amp; C1070 &amp; "-" &amp; D1070 &amp; "-" &amp; H1070)=0,"Begin: " &amp; C1070 &amp; "-" &amp; D1070 &amp; "-" &amp; H1070,IF((C1070 &amp; "-" &amp; D1070 &amp; "-" &amp; H1070)&lt;&gt;(C1071 &amp; "-" &amp; D1071 &amp; "-" &amp; H1071),"End: " &amp; C1070 &amp; "-" &amp; D1070 &amp; "-" &amp; H1070,""))</f>
        <v/>
      </c>
      <c r="F1070" s="4" t="str">
        <f t="shared" si="214"/>
        <v>GIOA-CPI YoY-03-2014</v>
      </c>
      <c r="G1070" s="7">
        <v>41711</v>
      </c>
      <c r="H1070" s="7" t="str">
        <f t="shared" si="215"/>
        <v>03-2014</v>
      </c>
      <c r="I1070" s="7" t="str">
        <f t="shared" ca="1" si="208"/>
        <v>GIOA: George Bailey-CPI YoY-03-2014</v>
      </c>
      <c r="J1070" s="4" t="str">
        <f t="shared" ca="1" si="216"/>
        <v>CPI YoY-George Bailey:03-2014</v>
      </c>
      <c r="K1070" t="s">
        <v>284</v>
      </c>
      <c r="BQ1070">
        <v>1.1000000000000001E-2</v>
      </c>
      <c r="BS1070">
        <v>1.1000000000000001E-2</v>
      </c>
      <c r="BU1070">
        <v>1.4999999999999999E-2</v>
      </c>
      <c r="BW1070">
        <v>0.02</v>
      </c>
    </row>
    <row r="1071" spans="1:75" x14ac:dyDescent="0.55000000000000004">
      <c r="A1071" s="4" t="str">
        <f t="shared" ca="1" si="207"/>
        <v>Frank Serpico</v>
      </c>
      <c r="B1071" s="4" t="str">
        <f t="shared" si="213"/>
        <v>Santa Fe County, NM</v>
      </c>
      <c r="C1071" s="4" t="s">
        <v>92</v>
      </c>
      <c r="D1071" s="4" t="s">
        <v>195</v>
      </c>
      <c r="E1071" s="4" t="str">
        <f>IF(COUNTIF($E$2:E1070,"Begin: " &amp; C1071 &amp; "-" &amp; D1071 &amp; "-" &amp; H1071)=0,"Begin: " &amp; C1071 &amp; "-" &amp; D1071 &amp; "-" &amp; H1071,IF((C1071 &amp; "-" &amp; D1071 &amp; "-" &amp; H1071)&lt;&gt;(C1072 &amp; "-" &amp; D1072 &amp; "-" &amp; H1072),"End: " &amp; C1071 &amp; "-" &amp; D1071 &amp; "-" &amp; H1071,""))</f>
        <v/>
      </c>
      <c r="F1071" s="4" t="str">
        <f t="shared" si="214"/>
        <v>GIOA-CPI YoY-03-2014</v>
      </c>
      <c r="G1071" s="7">
        <v>41711</v>
      </c>
      <c r="H1071" s="7" t="str">
        <f t="shared" si="215"/>
        <v>03-2014</v>
      </c>
      <c r="I1071" s="7" t="str">
        <f t="shared" ca="1" si="208"/>
        <v>GIOA: Frank Serpico-CPI YoY-03-2014</v>
      </c>
      <c r="J1071" s="4" t="str">
        <f t="shared" ca="1" si="216"/>
        <v>CPI YoY-Frank Serpico:03-2014</v>
      </c>
      <c r="K1071" t="s">
        <v>285</v>
      </c>
      <c r="BQ1071">
        <v>0.01</v>
      </c>
      <c r="BS1071">
        <v>1.8000000000000002E-2</v>
      </c>
      <c r="BU1071">
        <v>0.02</v>
      </c>
      <c r="BW1071">
        <v>2.7999999999999997E-2</v>
      </c>
    </row>
    <row r="1072" spans="1:75" x14ac:dyDescent="0.55000000000000004">
      <c r="A1072" s="4" t="str">
        <f t="shared" ca="1" si="207"/>
        <v>Alex Portnoy</v>
      </c>
      <c r="B1072" s="4" t="str">
        <f t="shared" si="213"/>
        <v>State of Montana Treasurer's Officce</v>
      </c>
      <c r="C1072" s="4" t="s">
        <v>92</v>
      </c>
      <c r="D1072" s="4" t="s">
        <v>195</v>
      </c>
      <c r="E1072" s="4" t="str">
        <f>IF(COUNTIF($E$2:E1071,"Begin: " &amp; C1072 &amp; "-" &amp; D1072 &amp; "-" &amp; H1072)=0,"Begin: " &amp; C1072 &amp; "-" &amp; D1072 &amp; "-" &amp; H1072,IF((C1072 &amp; "-" &amp; D1072 &amp; "-" &amp; H1072)&lt;&gt;(C1073 &amp; "-" &amp; D1073 &amp; "-" &amp; H1073),"End: " &amp; C1072 &amp; "-" &amp; D1072 &amp; "-" &amp; H1072,""))</f>
        <v/>
      </c>
      <c r="F1072" s="4" t="str">
        <f t="shared" si="214"/>
        <v>GIOA-CPI YoY-03-2014</v>
      </c>
      <c r="G1072" s="7">
        <v>41711</v>
      </c>
      <c r="H1072" s="7" t="str">
        <f t="shared" si="215"/>
        <v>03-2014</v>
      </c>
      <c r="I1072" s="7" t="str">
        <f t="shared" ca="1" si="208"/>
        <v>GIOA: Alex Portnoy-CPI YoY-03-2014</v>
      </c>
      <c r="J1072" s="4" t="str">
        <f t="shared" ca="1" si="216"/>
        <v>CPI YoY-Alex Portnoy:03-2014</v>
      </c>
      <c r="K1072" t="s">
        <v>286</v>
      </c>
      <c r="BQ1072">
        <v>1.1000000000000001E-2</v>
      </c>
      <c r="BS1072">
        <v>1.3000000000000001E-2</v>
      </c>
      <c r="BU1072">
        <v>1.3000000000000001E-2</v>
      </c>
      <c r="BW1072">
        <v>1.3000000000000001E-2</v>
      </c>
    </row>
    <row r="1073" spans="1:75" x14ac:dyDescent="0.55000000000000004">
      <c r="A1073" s="4" t="str">
        <f t="shared" ca="1" si="207"/>
        <v>Batman</v>
      </c>
      <c r="B1073" s="4" t="str">
        <f t="shared" si="213"/>
        <v>Santa Fe County, NM</v>
      </c>
      <c r="C1073" s="4" t="s">
        <v>92</v>
      </c>
      <c r="D1073" s="4" t="s">
        <v>195</v>
      </c>
      <c r="E1073" s="4" t="str">
        <f>IF(COUNTIF($E$2:E1072,"Begin: " &amp; C1073 &amp; "-" &amp; D1073 &amp; "-" &amp; H1073)=0,"Begin: " &amp; C1073 &amp; "-" &amp; D1073 &amp; "-" &amp; H1073,IF((C1073 &amp; "-" &amp; D1073 &amp; "-" &amp; H1073)&lt;&gt;(C1074 &amp; "-" &amp; D1074 &amp; "-" &amp; H1074),"End: " &amp; C1073 &amp; "-" &amp; D1073 &amp; "-" &amp; H1073,""))</f>
        <v/>
      </c>
      <c r="F1073" s="4" t="str">
        <f t="shared" si="214"/>
        <v>GIOA-CPI YoY-03-2014</v>
      </c>
      <c r="G1073" s="7">
        <v>41711</v>
      </c>
      <c r="H1073" s="7" t="str">
        <f t="shared" si="215"/>
        <v>03-2014</v>
      </c>
      <c r="I1073" s="7" t="str">
        <f t="shared" ca="1" si="208"/>
        <v>GIOA: Batman-CPI YoY-03-2014</v>
      </c>
      <c r="J1073" s="4" t="str">
        <f t="shared" ca="1" si="216"/>
        <v>CPI YoY-Batman:03-2014</v>
      </c>
      <c r="K1073" t="s">
        <v>287</v>
      </c>
      <c r="BQ1073">
        <v>0.01</v>
      </c>
      <c r="BS1073">
        <v>1.4999999999999999E-2</v>
      </c>
      <c r="BU1073">
        <v>1.8500000000000003E-2</v>
      </c>
      <c r="BW1073">
        <v>2.2000000000000002E-2</v>
      </c>
    </row>
    <row r="1074" spans="1:75" x14ac:dyDescent="0.55000000000000004">
      <c r="A1074" s="4" t="str">
        <f t="shared" ca="1" si="207"/>
        <v>Stephen Maturin</v>
      </c>
      <c r="B1074" s="4" t="str">
        <f t="shared" si="213"/>
        <v>City of Saint Paul, MN</v>
      </c>
      <c r="C1074" s="4" t="s">
        <v>92</v>
      </c>
      <c r="D1074" s="4" t="s">
        <v>195</v>
      </c>
      <c r="E1074" s="4" t="str">
        <f>IF(COUNTIF($E$2:E1073,"Begin: " &amp; C1074 &amp; "-" &amp; D1074 &amp; "-" &amp; H1074)=0,"Begin: " &amp; C1074 &amp; "-" &amp; D1074 &amp; "-" &amp; H1074,IF((C1074 &amp; "-" &amp; D1074 &amp; "-" &amp; H1074)&lt;&gt;(C1075 &amp; "-" &amp; D1075 &amp; "-" &amp; H1075),"End: " &amp; C1074 &amp; "-" &amp; D1074 &amp; "-" &amp; H1074,""))</f>
        <v/>
      </c>
      <c r="F1074" s="4" t="str">
        <f t="shared" si="214"/>
        <v>GIOA-CPI YoY-03-2014</v>
      </c>
      <c r="G1074" s="7">
        <v>41711</v>
      </c>
      <c r="H1074" s="7" t="str">
        <f t="shared" si="215"/>
        <v>03-2014</v>
      </c>
      <c r="I1074" s="7" t="str">
        <f t="shared" ca="1" si="208"/>
        <v>GIOA: Stephen Maturin-CPI YoY-03-2014</v>
      </c>
      <c r="J1074" s="4" t="str">
        <f t="shared" ca="1" si="216"/>
        <v>CPI YoY-Stephen Maturin:03-2014</v>
      </c>
      <c r="K1074" t="s">
        <v>288</v>
      </c>
      <c r="BQ1074">
        <v>1.3999999999999999E-2</v>
      </c>
      <c r="BS1074">
        <v>1.7500000000000002E-2</v>
      </c>
      <c r="BU1074">
        <v>0.02</v>
      </c>
      <c r="BW1074">
        <v>2.2499999999999999E-2</v>
      </c>
    </row>
    <row r="1075" spans="1:75" x14ac:dyDescent="0.55000000000000004">
      <c r="A1075" s="4" t="str">
        <f t="shared" ca="1" si="207"/>
        <v>Regan MacNeil</v>
      </c>
      <c r="B1075" s="4" t="str">
        <f t="shared" si="213"/>
        <v>City of Bloomington, MN</v>
      </c>
      <c r="C1075" s="4" t="s">
        <v>92</v>
      </c>
      <c r="D1075" s="4" t="s">
        <v>195</v>
      </c>
      <c r="E1075" s="4" t="str">
        <f>IF(COUNTIF($E$2:E1074,"Begin: " &amp; C1075 &amp; "-" &amp; D1075 &amp; "-" &amp; H1075)=0,"Begin: " &amp; C1075 &amp; "-" &amp; D1075 &amp; "-" &amp; H1075,IF((C1075 &amp; "-" &amp; D1075 &amp; "-" &amp; H1075)&lt;&gt;(C1076 &amp; "-" &amp; D1076 &amp; "-" &amp; H1076),"End: " &amp; C1075 &amp; "-" &amp; D1075 &amp; "-" &amp; H1075,""))</f>
        <v/>
      </c>
      <c r="F1075" s="4" t="str">
        <f t="shared" si="214"/>
        <v>GIOA-CPI YoY-03-2014</v>
      </c>
      <c r="G1075" s="7">
        <v>41711</v>
      </c>
      <c r="H1075" s="7" t="str">
        <f t="shared" si="215"/>
        <v>03-2014</v>
      </c>
      <c r="I1075" s="7" t="str">
        <f t="shared" ca="1" si="208"/>
        <v>GIOA: Regan MacNeil-CPI YoY-03-2014</v>
      </c>
      <c r="J1075" s="4" t="str">
        <f t="shared" ca="1" si="216"/>
        <v>CPI YoY-Regan MacNeil:03-2014</v>
      </c>
      <c r="K1075" t="s">
        <v>289</v>
      </c>
      <c r="BQ1075">
        <v>2.1000000000000001E-2</v>
      </c>
      <c r="BS1075">
        <v>2.5000000000000001E-2</v>
      </c>
      <c r="BU1075">
        <v>0.03</v>
      </c>
      <c r="BW1075">
        <v>3.7999999999999999E-2</v>
      </c>
    </row>
    <row r="1076" spans="1:75" x14ac:dyDescent="0.55000000000000004">
      <c r="A1076" s="4" t="str">
        <f t="shared" ca="1" si="207"/>
        <v>Cody Jarrett</v>
      </c>
      <c r="B1076" s="4" t="str">
        <f t="shared" si="213"/>
        <v>State of New Mexico</v>
      </c>
      <c r="C1076" s="4" t="s">
        <v>92</v>
      </c>
      <c r="D1076" s="4" t="s">
        <v>195</v>
      </c>
      <c r="E1076" s="4" t="str">
        <f>IF(COUNTIF($E$2:E1075,"Begin: " &amp; C1076 &amp; "-" &amp; D1076 &amp; "-" &amp; H1076)=0,"Begin: " &amp; C1076 &amp; "-" &amp; D1076 &amp; "-" &amp; H1076,IF((C1076 &amp; "-" &amp; D1076 &amp; "-" &amp; H1076)&lt;&gt;(C1077 &amp; "-" &amp; D1077 &amp; "-" &amp; H1077),"End: " &amp; C1076 &amp; "-" &amp; D1076 &amp; "-" &amp; H1076,""))</f>
        <v/>
      </c>
      <c r="F1076" s="4" t="str">
        <f t="shared" si="214"/>
        <v>GIOA-CPI YoY-03-2014</v>
      </c>
      <c r="G1076" s="7">
        <v>41711</v>
      </c>
      <c r="H1076" s="7" t="str">
        <f t="shared" si="215"/>
        <v>03-2014</v>
      </c>
      <c r="I1076" s="7" t="str">
        <f t="shared" ca="1" si="208"/>
        <v>GIOA: Cody Jarrett-CPI YoY-03-2014</v>
      </c>
      <c r="J1076" s="4" t="str">
        <f t="shared" ca="1" si="216"/>
        <v>CPI YoY-Cody Jarrett:03-2014</v>
      </c>
      <c r="K1076" t="s">
        <v>290</v>
      </c>
      <c r="BQ1076">
        <v>8.0000000000000002E-3</v>
      </c>
      <c r="BS1076">
        <v>1.4999999999999999E-2</v>
      </c>
      <c r="BU1076">
        <v>2.2000000000000002E-2</v>
      </c>
      <c r="BW1076">
        <v>0.03</v>
      </c>
    </row>
    <row r="1077" spans="1:75" x14ac:dyDescent="0.55000000000000004">
      <c r="A1077" s="4" t="str">
        <f t="shared" ca="1" si="207"/>
        <v>Eeyore</v>
      </c>
      <c r="B1077" s="4" t="str">
        <f t="shared" si="213"/>
        <v>City of San Diego, CA</v>
      </c>
      <c r="C1077" s="4" t="s">
        <v>92</v>
      </c>
      <c r="D1077" s="4" t="s">
        <v>195</v>
      </c>
      <c r="E1077" s="4" t="str">
        <f>IF(COUNTIF($E$2:E1076,"Begin: " &amp; C1077 &amp; "-" &amp; D1077 &amp; "-" &amp; H1077)=0,"Begin: " &amp; C1077 &amp; "-" &amp; D1077 &amp; "-" &amp; H1077,IF((C1077 &amp; "-" &amp; D1077 &amp; "-" &amp; H1077)&lt;&gt;(C1078 &amp; "-" &amp; D1078 &amp; "-" &amp; H1078),"End: " &amp; C1077 &amp; "-" &amp; D1077 &amp; "-" &amp; H1077,""))</f>
        <v/>
      </c>
      <c r="F1077" s="4" t="str">
        <f t="shared" si="214"/>
        <v>GIOA-CPI YoY-03-2014</v>
      </c>
      <c r="G1077" s="7">
        <v>41711</v>
      </c>
      <c r="H1077" s="7" t="str">
        <f t="shared" si="215"/>
        <v>03-2014</v>
      </c>
      <c r="I1077" s="7" t="str">
        <f t="shared" ca="1" si="208"/>
        <v>GIOA: Eeyore-CPI YoY-03-2014</v>
      </c>
      <c r="J1077" s="4" t="str">
        <f t="shared" ca="1" si="216"/>
        <v>CPI YoY-Eeyore:03-2014</v>
      </c>
      <c r="K1077" t="s">
        <v>291</v>
      </c>
      <c r="BQ1077">
        <v>1.1000000000000001E-2</v>
      </c>
      <c r="BS1077">
        <v>1.3000000000000001E-2</v>
      </c>
      <c r="BU1077">
        <v>1.8000000000000002E-2</v>
      </c>
      <c r="BW1077">
        <v>1.9E-2</v>
      </c>
    </row>
    <row r="1078" spans="1:75" x14ac:dyDescent="0.55000000000000004">
      <c r="A1078" s="4" t="str">
        <f t="shared" ca="1" si="207"/>
        <v>Nurse Ratched</v>
      </c>
      <c r="B1078" s="4" t="str">
        <f t="shared" si="213"/>
        <v>State of New Mexico</v>
      </c>
      <c r="C1078" s="4" t="s">
        <v>92</v>
      </c>
      <c r="D1078" s="4" t="s">
        <v>195</v>
      </c>
      <c r="E1078" s="4" t="str">
        <f>IF(COUNTIF($E$2:E1077,"Begin: " &amp; C1078 &amp; "-" &amp; D1078 &amp; "-" &amp; H1078)=0,"Begin: " &amp; C1078 &amp; "-" &amp; D1078 &amp; "-" &amp; H1078,IF((C1078 &amp; "-" &amp; D1078 &amp; "-" &amp; H1078)&lt;&gt;(C1079 &amp; "-" &amp; D1079 &amp; "-" &amp; H1079),"End: " &amp; C1078 &amp; "-" &amp; D1078 &amp; "-" &amp; H1078,""))</f>
        <v/>
      </c>
      <c r="F1078" s="4" t="str">
        <f t="shared" si="214"/>
        <v>GIOA-CPI YoY-03-2014</v>
      </c>
      <c r="G1078" s="7">
        <v>41711</v>
      </c>
      <c r="H1078" s="7" t="str">
        <f t="shared" si="215"/>
        <v>03-2014</v>
      </c>
      <c r="I1078" s="7" t="str">
        <f t="shared" ca="1" si="208"/>
        <v>GIOA: Nurse Ratched-CPI YoY-03-2014</v>
      </c>
      <c r="J1078" s="4" t="str">
        <f t="shared" ca="1" si="216"/>
        <v>CPI YoY-Nurse Ratched:03-2014</v>
      </c>
      <c r="K1078" t="s">
        <v>292</v>
      </c>
      <c r="BQ1078">
        <v>1.0999999999999999E-2</v>
      </c>
      <c r="BS1078">
        <v>1.4999999999999999E-2</v>
      </c>
      <c r="BU1078">
        <v>1.4999999999999999E-2</v>
      </c>
      <c r="BW1078">
        <v>1.4999999999999999E-2</v>
      </c>
    </row>
    <row r="1079" spans="1:75" x14ac:dyDescent="0.55000000000000004">
      <c r="A1079" s="4" t="str">
        <f t="shared" ca="1" si="207"/>
        <v>Hana</v>
      </c>
      <c r="B1079" s="4" t="str">
        <f t="shared" si="213"/>
        <v>Thurston County, WA</v>
      </c>
      <c r="C1079" s="4" t="s">
        <v>92</v>
      </c>
      <c r="D1079" s="4" t="s">
        <v>195</v>
      </c>
      <c r="E1079" s="4" t="str">
        <f>IF(COUNTIF($E$2:E1078,"Begin: " &amp; C1079 &amp; "-" &amp; D1079 &amp; "-" &amp; H1079)=0,"Begin: " &amp; C1079 &amp; "-" &amp; D1079 &amp; "-" &amp; H1079,IF((C1079 &amp; "-" &amp; D1079 &amp; "-" &amp; H1079)&lt;&gt;(C1080 &amp; "-" &amp; D1080 &amp; "-" &amp; H1080),"End: " &amp; C1079 &amp; "-" &amp; D1079 &amp; "-" &amp; H1079,""))</f>
        <v/>
      </c>
      <c r="F1079" s="4" t="str">
        <f t="shared" si="214"/>
        <v>GIOA-CPI YoY-03-2014</v>
      </c>
      <c r="G1079" s="7">
        <v>41711</v>
      </c>
      <c r="H1079" s="7" t="str">
        <f t="shared" si="215"/>
        <v>03-2014</v>
      </c>
      <c r="I1079" s="7" t="str">
        <f t="shared" ca="1" si="208"/>
        <v>GIOA: Hana-CPI YoY-03-2014</v>
      </c>
      <c r="J1079" s="4" t="str">
        <f t="shared" ca="1" si="216"/>
        <v>CPI YoY-Hana:03-2014</v>
      </c>
      <c r="K1079" t="s">
        <v>293</v>
      </c>
      <c r="BQ1079">
        <v>1.2E-2</v>
      </c>
      <c r="BS1079">
        <v>1.4E-2</v>
      </c>
      <c r="BU1079">
        <v>1.4999999999999999E-2</v>
      </c>
      <c r="BW1079">
        <v>0.02</v>
      </c>
    </row>
    <row r="1080" spans="1:75" x14ac:dyDescent="0.55000000000000004">
      <c r="A1080" s="4" t="str">
        <f t="shared" ca="1" si="207"/>
        <v>Morpheus</v>
      </c>
      <c r="B1080" s="4" t="str">
        <f t="shared" si="213"/>
        <v>City of Santa Monica, CA</v>
      </c>
      <c r="C1080" s="4" t="s">
        <v>92</v>
      </c>
      <c r="D1080" s="4" t="s">
        <v>195</v>
      </c>
      <c r="E1080" s="4" t="str">
        <f>IF(COUNTIF($E$2:E1079,"Begin: " &amp; C1080 &amp; "-" &amp; D1080 &amp; "-" &amp; H1080)=0,"Begin: " &amp; C1080 &amp; "-" &amp; D1080 &amp; "-" &amp; H1080,IF((C1080 &amp; "-" &amp; D1080 &amp; "-" &amp; H1080)&lt;&gt;(C1081 &amp; "-" &amp; D1081 &amp; "-" &amp; H1081),"End: " &amp; C1080 &amp; "-" &amp; D1080 &amp; "-" &amp; H1080,""))</f>
        <v/>
      </c>
      <c r="F1080" s="4" t="str">
        <f t="shared" si="214"/>
        <v>GIOA-CPI YoY-03-2014</v>
      </c>
      <c r="G1080" s="7">
        <v>41711</v>
      </c>
      <c r="H1080" s="7" t="str">
        <f t="shared" si="215"/>
        <v>03-2014</v>
      </c>
      <c r="I1080" s="7" t="str">
        <f t="shared" ca="1" si="208"/>
        <v>GIOA: Morpheus-CPI YoY-03-2014</v>
      </c>
      <c r="J1080" s="4" t="str">
        <f t="shared" ca="1" si="216"/>
        <v>CPI YoY-Morpheus:03-2014</v>
      </c>
      <c r="K1080" t="s">
        <v>294</v>
      </c>
      <c r="BQ1080">
        <v>1.2E-2</v>
      </c>
      <c r="BS1080">
        <v>0.02</v>
      </c>
      <c r="BU1080">
        <v>0.02</v>
      </c>
      <c r="BW1080">
        <v>0.02</v>
      </c>
    </row>
    <row r="1081" spans="1:75" x14ac:dyDescent="0.55000000000000004">
      <c r="A1081" s="4" t="str">
        <f t="shared" ca="1" si="207"/>
        <v>Hazel Motes</v>
      </c>
      <c r="B1081" s="4" t="str">
        <f t="shared" si="213"/>
        <v>Unknown</v>
      </c>
      <c r="C1081" s="4" t="s">
        <v>92</v>
      </c>
      <c r="D1081" s="4" t="s">
        <v>195</v>
      </c>
      <c r="E1081" s="4" t="str">
        <f>IF(COUNTIF($E$2:E1080,"Begin: " &amp; C1081 &amp; "-" &amp; D1081 &amp; "-" &amp; H1081)=0,"Begin: " &amp; C1081 &amp; "-" &amp; D1081 &amp; "-" &amp; H1081,IF((C1081 &amp; "-" &amp; D1081 &amp; "-" &amp; H1081)&lt;&gt;(C1082 &amp; "-" &amp; D1082 &amp; "-" &amp; H1082),"End: " &amp; C1081 &amp; "-" &amp; D1081 &amp; "-" &amp; H1081,""))</f>
        <v/>
      </c>
      <c r="F1081" s="4" t="str">
        <f t="shared" si="214"/>
        <v>GIOA-CPI YoY-03-2014</v>
      </c>
      <c r="G1081" s="7">
        <v>41711</v>
      </c>
      <c r="H1081" s="7" t="str">
        <f t="shared" si="215"/>
        <v>03-2014</v>
      </c>
      <c r="I1081" s="7" t="str">
        <f t="shared" ca="1" si="208"/>
        <v>GIOA: Hazel Motes-CPI YoY-03-2014</v>
      </c>
      <c r="J1081" s="4" t="str">
        <f t="shared" ca="1" si="216"/>
        <v>CPI YoY-Hazel Motes:03-2014</v>
      </c>
      <c r="K1081" t="s">
        <v>295</v>
      </c>
      <c r="BQ1081">
        <v>1.4999999999999999E-2</v>
      </c>
      <c r="BS1081">
        <v>1.7500000000000002E-2</v>
      </c>
      <c r="BU1081">
        <v>1.7500000000000002E-2</v>
      </c>
      <c r="BW1081">
        <v>1.8499999999999999E-2</v>
      </c>
    </row>
    <row r="1082" spans="1:75" x14ac:dyDescent="0.55000000000000004">
      <c r="A1082" s="4" t="str">
        <f t="shared" ca="1" si="207"/>
        <v>Atticus Finch</v>
      </c>
      <c r="B1082" s="4" t="str">
        <f t="shared" si="213"/>
        <v>Humboldt County, CA</v>
      </c>
      <c r="C1082" s="4" t="s">
        <v>92</v>
      </c>
      <c r="D1082" s="4" t="s">
        <v>195</v>
      </c>
      <c r="E1082" s="4" t="str">
        <f>IF(COUNTIF($E$2:E1081,"Begin: " &amp; C1082 &amp; "-" &amp; D1082 &amp; "-" &amp; H1082)=0,"Begin: " &amp; C1082 &amp; "-" &amp; D1082 &amp; "-" &amp; H1082,IF((C1082 &amp; "-" &amp; D1082 &amp; "-" &amp; H1082)&lt;&gt;(C1083 &amp; "-" &amp; D1083 &amp; "-" &amp; H1083),"End: " &amp; C1082 &amp; "-" &amp; D1082 &amp; "-" &amp; H1082,""))</f>
        <v/>
      </c>
      <c r="F1082" s="4" t="str">
        <f t="shared" si="214"/>
        <v>GIOA-CPI YoY-03-2014</v>
      </c>
      <c r="G1082" s="7">
        <v>41711</v>
      </c>
      <c r="H1082" s="7" t="str">
        <f t="shared" si="215"/>
        <v>03-2014</v>
      </c>
      <c r="I1082" s="7" t="str">
        <f t="shared" ca="1" si="208"/>
        <v>GIOA: Atticus Finch-CPI YoY-03-2014</v>
      </c>
      <c r="J1082" s="4" t="str">
        <f t="shared" ca="1" si="216"/>
        <v>CPI YoY-Atticus Finch:03-2014</v>
      </c>
      <c r="K1082" t="s">
        <v>296</v>
      </c>
      <c r="BQ1082">
        <v>1.2E-2</v>
      </c>
      <c r="BS1082">
        <v>1.2999999999999999E-2</v>
      </c>
      <c r="BU1082">
        <v>1.2999999999999999E-2</v>
      </c>
      <c r="BW1082">
        <v>1.4999999999999999E-2</v>
      </c>
    </row>
    <row r="1083" spans="1:75" x14ac:dyDescent="0.55000000000000004">
      <c r="A1083" s="4" t="str">
        <f t="shared" ca="1" si="207"/>
        <v>Philip Marlowe</v>
      </c>
      <c r="B1083" s="4" t="str">
        <f t="shared" si="213"/>
        <v>Dallas ISD</v>
      </c>
      <c r="C1083" s="4" t="s">
        <v>92</v>
      </c>
      <c r="D1083" s="4" t="s">
        <v>195</v>
      </c>
      <c r="E1083" s="4" t="str">
        <f>IF(COUNTIF($E$2:E1082,"Begin: " &amp; C1083 &amp; "-" &amp; D1083 &amp; "-" &amp; H1083)=0,"Begin: " &amp; C1083 &amp; "-" &amp; D1083 &amp; "-" &amp; H1083,IF((C1083 &amp; "-" &amp; D1083 &amp; "-" &amp; H1083)&lt;&gt;(C1084 &amp; "-" &amp; D1084 &amp; "-" &amp; H1084),"End: " &amp; C1083 &amp; "-" &amp; D1083 &amp; "-" &amp; H1083,""))</f>
        <v/>
      </c>
      <c r="F1083" s="4" t="str">
        <f t="shared" si="214"/>
        <v>GIOA-CPI YoY-03-2014</v>
      </c>
      <c r="G1083" s="7">
        <v>41711</v>
      </c>
      <c r="H1083" s="7" t="str">
        <f t="shared" si="215"/>
        <v>03-2014</v>
      </c>
      <c r="I1083" s="7" t="str">
        <f t="shared" ca="1" si="208"/>
        <v>GIOA: Philip Marlowe-CPI YoY-03-2014</v>
      </c>
      <c r="J1083" s="4" t="str">
        <f t="shared" ca="1" si="216"/>
        <v>CPI YoY-Philip Marlowe:03-2014</v>
      </c>
      <c r="K1083" t="s">
        <v>297</v>
      </c>
      <c r="BQ1083">
        <v>2.5000000000000001E-2</v>
      </c>
      <c r="BS1083">
        <v>2.3E-2</v>
      </c>
      <c r="BU1083">
        <v>2.8000000000000001E-2</v>
      </c>
      <c r="BW1083">
        <v>0.03</v>
      </c>
    </row>
    <row r="1084" spans="1:75" x14ac:dyDescent="0.55000000000000004">
      <c r="A1084" s="4" t="str">
        <f t="shared" ca="1" si="207"/>
        <v>Luke Skywalker</v>
      </c>
      <c r="B1084" s="4" t="str">
        <f t="shared" si="213"/>
        <v>Chicago Metropolitan Water Reclamation</v>
      </c>
      <c r="C1084" s="4" t="s">
        <v>92</v>
      </c>
      <c r="D1084" s="4" t="s">
        <v>195</v>
      </c>
      <c r="E1084" s="4" t="str">
        <f>IF(COUNTIF($E$2:E1083,"Begin: " &amp; C1084 &amp; "-" &amp; D1084 &amp; "-" &amp; H1084)=0,"Begin: " &amp; C1084 &amp; "-" &amp; D1084 &amp; "-" &amp; H1084,IF((C1084 &amp; "-" &amp; D1084 &amp; "-" &amp; H1084)&lt;&gt;(C1085 &amp; "-" &amp; D1085 &amp; "-" &amp; H1085),"End: " &amp; C1084 &amp; "-" &amp; D1084 &amp; "-" &amp; H1084,""))</f>
        <v/>
      </c>
      <c r="F1084" s="4" t="str">
        <f t="shared" si="214"/>
        <v>GIOA-CPI YoY-03-2014</v>
      </c>
      <c r="G1084" s="7">
        <v>41711</v>
      </c>
      <c r="H1084" s="7" t="str">
        <f t="shared" si="215"/>
        <v>03-2014</v>
      </c>
      <c r="I1084" s="7" t="str">
        <f t="shared" ca="1" si="208"/>
        <v>GIOA: Luke Skywalker-CPI YoY-03-2014</v>
      </c>
      <c r="J1084" s="4" t="str">
        <f t="shared" ca="1" si="216"/>
        <v>CPI YoY-Luke Skywalker:03-2014</v>
      </c>
      <c r="K1084" t="s">
        <v>298</v>
      </c>
      <c r="BQ1084">
        <v>1.7999999999999999E-2</v>
      </c>
      <c r="BS1084">
        <v>0.02</v>
      </c>
      <c r="BU1084">
        <v>2.3E-2</v>
      </c>
      <c r="BW1084">
        <v>2.8000000000000001E-2</v>
      </c>
    </row>
    <row r="1085" spans="1:75" x14ac:dyDescent="0.55000000000000004">
      <c r="A1085" s="4" t="str">
        <f t="shared" ref="A1085:A1088" ca="1" si="222">IF(C1085="GIOA",INDEX(List_AnonymousForecasters,MATCH(LEFT(K1085,FIND(":",K1085,1)-1),List_IndividualForecasters,0),1),INDEX(List_FirmNamesOmega,MATCH(LEFT(K1085,FIND(":",K1085,1)-1),List_FirmNamesAlpha,0),1))</f>
        <v>Rocky Balboa</v>
      </c>
      <c r="B1085" s="4" t="str">
        <f t="shared" si="213"/>
        <v>Idaho State Treasurer</v>
      </c>
      <c r="C1085" s="4" t="s">
        <v>92</v>
      </c>
      <c r="D1085" s="4" t="s">
        <v>195</v>
      </c>
      <c r="E1085" s="4" t="str">
        <f>IF(COUNTIF($E$2:E1084,"Begin: " &amp; C1085 &amp; "-" &amp; D1085 &amp; "-" &amp; H1085)=0,"Begin: " &amp; C1085 &amp; "-" &amp; D1085 &amp; "-" &amp; H1085,IF((C1085 &amp; "-" &amp; D1085 &amp; "-" &amp; H1085)&lt;&gt;(C1086 &amp; "-" &amp; D1086 &amp; "-" &amp; H1086),"End: " &amp; C1085 &amp; "-" &amp; D1085 &amp; "-" &amp; H1085,""))</f>
        <v/>
      </c>
      <c r="F1085" s="4" t="str">
        <f t="shared" si="214"/>
        <v>GIOA-CPI YoY-03-2014</v>
      </c>
      <c r="G1085" s="7">
        <v>41711</v>
      </c>
      <c r="H1085" s="7" t="str">
        <f t="shared" si="215"/>
        <v>03-2014</v>
      </c>
      <c r="I1085" s="7" t="str">
        <f t="shared" ca="1" si="208"/>
        <v>GIOA: Rocky Balboa-CPI YoY-03-2014</v>
      </c>
      <c r="J1085" s="4" t="str">
        <f t="shared" ca="1" si="216"/>
        <v>CPI YoY-Rocky Balboa:03-2014</v>
      </c>
      <c r="K1085" t="s">
        <v>299</v>
      </c>
      <c r="BQ1085">
        <v>0.01</v>
      </c>
      <c r="BS1085">
        <v>1.2E-2</v>
      </c>
      <c r="BU1085">
        <v>1.4E-2</v>
      </c>
      <c r="BW1085">
        <v>1.2E-2</v>
      </c>
    </row>
    <row r="1086" spans="1:75" x14ac:dyDescent="0.55000000000000004">
      <c r="A1086" s="4" t="str">
        <f t="shared" ca="1" si="222"/>
        <v>Arthur Chipping</v>
      </c>
      <c r="B1086" s="4" t="str">
        <f t="shared" si="213"/>
        <v>Cuyahoga County, OH</v>
      </c>
      <c r="C1086" s="4" t="s">
        <v>92</v>
      </c>
      <c r="D1086" s="4" t="s">
        <v>195</v>
      </c>
      <c r="E1086" s="4" t="str">
        <f>IF(COUNTIF($E$2:E1085,"Begin: " &amp; C1086 &amp; "-" &amp; D1086 &amp; "-" &amp; H1086)=0,"Begin: " &amp; C1086 &amp; "-" &amp; D1086 &amp; "-" &amp; H1086,IF((C1086 &amp; "-" &amp; D1086 &amp; "-" &amp; H1086)&lt;&gt;(C1087 &amp; "-" &amp; D1087 &amp; "-" &amp; H1087),"End: " &amp; C1086 &amp; "-" &amp; D1086 &amp; "-" &amp; H1086,""))</f>
        <v/>
      </c>
      <c r="F1086" s="4" t="str">
        <f t="shared" si="214"/>
        <v>GIOA-CPI YoY-03-2014</v>
      </c>
      <c r="G1086" s="7">
        <v>41711</v>
      </c>
      <c r="H1086" s="7" t="str">
        <f t="shared" si="215"/>
        <v>03-2014</v>
      </c>
      <c r="I1086" s="7" t="str">
        <f t="shared" ca="1" si="208"/>
        <v>GIOA: Arthur Chipping-CPI YoY-03-2014</v>
      </c>
      <c r="J1086" s="4" t="str">
        <f t="shared" ca="1" si="216"/>
        <v>CPI YoY-Arthur Chipping:03-2014</v>
      </c>
      <c r="K1086" t="s">
        <v>300</v>
      </c>
    </row>
    <row r="1087" spans="1:75" x14ac:dyDescent="0.55000000000000004">
      <c r="A1087" s="4" t="str">
        <f t="shared" ca="1" si="222"/>
        <v>Charlie Marlow</v>
      </c>
      <c r="B1087" s="4" t="str">
        <f t="shared" si="213"/>
        <v>Port of Everett</v>
      </c>
      <c r="C1087" s="4" t="s">
        <v>92</v>
      </c>
      <c r="D1087" s="4" t="s">
        <v>195</v>
      </c>
      <c r="E1087" s="4" t="str">
        <f>IF(COUNTIF($E$2:E1086,"Begin: " &amp; C1087 &amp; "-" &amp; D1087 &amp; "-" &amp; H1087)=0,"Begin: " &amp; C1087 &amp; "-" &amp; D1087 &amp; "-" &amp; H1087,IF((C1087 &amp; "-" &amp; D1087 &amp; "-" &amp; H1087)&lt;&gt;(C1088 &amp; "-" &amp; D1088 &amp; "-" &amp; H1088),"End: " &amp; C1087 &amp; "-" &amp; D1087 &amp; "-" &amp; H1087,""))</f>
        <v/>
      </c>
      <c r="F1087" s="4" t="str">
        <f t="shared" si="214"/>
        <v>GIOA-CPI YoY-03-2014</v>
      </c>
      <c r="G1087" s="7">
        <v>41711</v>
      </c>
      <c r="H1087" s="7" t="str">
        <f t="shared" si="215"/>
        <v>03-2014</v>
      </c>
      <c r="I1087" s="7" t="str">
        <f t="shared" ca="1" si="208"/>
        <v>GIOA: Charlie Marlow-CPI YoY-03-2014</v>
      </c>
      <c r="J1087" s="4" t="str">
        <f t="shared" ca="1" si="216"/>
        <v>CPI YoY-Charlie Marlow:03-2014</v>
      </c>
      <c r="K1087" t="s">
        <v>301</v>
      </c>
      <c r="BQ1087">
        <v>1.7999999999999999E-2</v>
      </c>
      <c r="BS1087">
        <v>0.02</v>
      </c>
      <c r="BU1087">
        <v>0.02</v>
      </c>
      <c r="BW1087">
        <v>0.02</v>
      </c>
    </row>
    <row r="1088" spans="1:75" x14ac:dyDescent="0.55000000000000004">
      <c r="A1088" s="4" t="str">
        <f t="shared" ca="1" si="222"/>
        <v>Janie Crawford</v>
      </c>
      <c r="B1088" s="4" t="str">
        <f t="shared" si="213"/>
        <v>County of Napa, CA</v>
      </c>
      <c r="C1088" s="4" t="s">
        <v>92</v>
      </c>
      <c r="D1088" s="4" t="s">
        <v>195</v>
      </c>
      <c r="E1088" s="4" t="e">
        <f>IF(COUNTIF($E$2:E1087,"Begin: " &amp; C1088 &amp; "-" &amp; D1088 &amp; "-" &amp; H1088)=0,"Begin: " &amp; C1088 &amp; "-" &amp; D1088 &amp; "-" &amp; H1088,IF((C1088 &amp; "-" &amp; D1088 &amp; "-" &amp; H1088)&lt;&gt;(#REF! &amp; "-" &amp;#REF! &amp; "-" &amp;#REF!),"End: " &amp; C1088 &amp; "-" &amp; D1088 &amp; "-" &amp; H1088,""))</f>
        <v>#REF!</v>
      </c>
      <c r="F1088" s="4" t="str">
        <f t="shared" si="214"/>
        <v>GIOA-CPI YoY-03-2014</v>
      </c>
      <c r="G1088" s="7">
        <v>41711</v>
      </c>
      <c r="H1088" s="7" t="str">
        <f t="shared" si="215"/>
        <v>03-2014</v>
      </c>
      <c r="I1088" s="7" t="str">
        <f t="shared" ca="1" si="208"/>
        <v>GIOA: Janie Crawford-CPI YoY-03-2014</v>
      </c>
      <c r="J1088" s="4" t="str">
        <f t="shared" ca="1" si="216"/>
        <v>CPI YoY-Janie Crawford:03-2014</v>
      </c>
      <c r="K1088" t="s">
        <v>302</v>
      </c>
      <c r="BQ1088">
        <v>1.0999999999999999E-2</v>
      </c>
      <c r="BS1088">
        <v>1.0999999999999999E-2</v>
      </c>
      <c r="BU1088">
        <v>1.2E-2</v>
      </c>
      <c r="BW1088">
        <v>0.02</v>
      </c>
    </row>
    <row r="1089" spans="1:99" x14ac:dyDescent="0.55000000000000004">
      <c r="A1089" s="4" t="str">
        <f t="shared" ref="A1089" ca="1" si="223">IF(ISERROR(IF(C1089="GIOA",INDEX(List_AnonymousForecasters,MATCH(LEFT(K1089,FIND(":",K1089,1)-1),List_IndividualForecasters,0),1),INDEX(List_FirmNamesOmega,MATCH(LEFT(K1089,FIND(":",K1089,1)-1),List_FirmNamesAlpha,0),1))),LEFT(K1089,FIND(":",K1089,1)-1),IF(C1089="GIOA",INDEX(List_AnonymousForecasters,MATCH(LEFT(K1089,FIND(":",K1089,1)-1),List_IndividualForecasters,0),1),INDEX(List_FirmNamesOmega,MATCH(LEFT(K1089,FIND(":",K1089,1)-1),List_FirmNamesAlpha,0),1)))</f>
        <v>Nomura</v>
      </c>
      <c r="B1089" s="4" t="str">
        <f t="shared" ref="B1089" si="224">MID(K1089,FIND(":",K1089,1)+2,LEN(K1089)-FIND(":",K1089,1))</f>
        <v>Lewis Alexander</v>
      </c>
      <c r="C1089" s="4" t="s">
        <v>246</v>
      </c>
      <c r="D1089" s="4" t="s">
        <v>96</v>
      </c>
      <c r="E1089" s="4" t="str">
        <f>IF(COUNTIF($E$2:E1088,"Begin: " &amp; C1089 &amp; "-" &amp; D1089 &amp; "-" &amp; H1089)=0,"Begin: " &amp; C1089 &amp; "-" &amp; D1089 &amp; "-" &amp; H1089,IF((C1089 &amp; "-" &amp; D1089 &amp; "-" &amp; H1089)&lt;&gt;(C1090 &amp; "-" &amp; D1090 &amp; "-" &amp; H1090),"End: " &amp; C1089 &amp; "-" &amp; D1089 &amp; "-" &amp; H1089,""))</f>
        <v>Begin: Wall Street Journal-10Yr Treasury Yield-01-2019</v>
      </c>
      <c r="F1089" s="4" t="str">
        <f t="shared" ref="F1089" si="225">C1089 &amp; "-" &amp; D1089 &amp; "-" &amp; H1089</f>
        <v>Wall Street Journal-10Yr Treasury Yield-01-2019</v>
      </c>
      <c r="G1089" s="7">
        <v>43475</v>
      </c>
      <c r="H1089" s="7" t="str">
        <f t="shared" ref="H1089" si="226">TEXT(MONTH(G1089),"00") &amp; "-" &amp; TEXT(YEAR(G1089),"0000")</f>
        <v>01-2019</v>
      </c>
      <c r="I1089" s="7" t="str">
        <f t="shared" ref="I1089" ca="1" si="227">C1089 &amp; ": " &amp; A1089 &amp; "-" &amp; D1089 &amp; "-" &amp; H1089</f>
        <v>Wall Street Journal: Nomura-10Yr Treasury Yield-01-2019</v>
      </c>
      <c r="J1089" s="4" t="str">
        <f t="shared" ref="J1089" ca="1" si="228">D1089 &amp; "-" &amp; A1089 &amp; ":" &amp; TEXT(MONTH(G1089),"00") &amp; "-" &amp; TEXT(YEAR(G1089),"0000")</f>
        <v>10Yr Treasury Yield-Nomura:01-2019</v>
      </c>
      <c r="K1089" t="s">
        <v>196</v>
      </c>
      <c r="CK1089">
        <v>3.1</v>
      </c>
      <c r="CM1089">
        <v>2.75</v>
      </c>
      <c r="CO1089">
        <v>2.6</v>
      </c>
      <c r="CQ1089">
        <v>2.6</v>
      </c>
    </row>
    <row r="1090" spans="1:99" x14ac:dyDescent="0.55000000000000004">
      <c r="A1090" s="4" t="str">
        <f t="shared" ref="A1090:A1153" ca="1" si="229">IF(ISERROR(IF(C1090="GIOA",INDEX(List_AnonymousForecasters,MATCH(LEFT(K1090,FIND(":",K1090,1)-1),List_IndividualForecasters,0),1),INDEX(List_FirmNamesOmega,MATCH(LEFT(K1090,FIND(":",K1090,1)-1),List_FirmNamesAlpha,0),1))),LEFT(K1090,FIND(":",K1090,1)-1),IF(C1090="GIOA",INDEX(List_AnonymousForecasters,MATCH(LEFT(K1090,FIND(":",K1090,1)-1),List_IndividualForecasters,0),1),INDEX(List_FirmNamesOmega,MATCH(LEFT(K1090,FIND(":",K1090,1)-1),List_FirmNamesAlpha,0),1)))</f>
        <v>Bank of the West</v>
      </c>
      <c r="B1090" s="4" t="str">
        <f t="shared" ref="B1090:B1153" si="230">MID(K1090,FIND(":",K1090,1)+2,LEN(K1090)-FIND(":",K1090,1))</f>
        <v>Scott Anderson</v>
      </c>
      <c r="C1090" s="4" t="s">
        <v>246</v>
      </c>
      <c r="D1090" s="4" t="s">
        <v>96</v>
      </c>
      <c r="E1090" s="4" t="str">
        <f>IF(COUNTIF($E$2:E1089,"Begin: " &amp; C1090 &amp; "-" &amp; D1090 &amp; "-" &amp; H1090)=0,"Begin: " &amp; C1090 &amp; "-" &amp; D1090 &amp; "-" &amp; H1090,IF((C1090 &amp; "-" &amp; D1090 &amp; "-" &amp; H1090)&lt;&gt;(C1091 &amp; "-" &amp; D1091 &amp; "-" &amp; H1091),"End: " &amp; C1090 &amp; "-" &amp; D1090 &amp; "-" &amp; H1090,""))</f>
        <v/>
      </c>
      <c r="F1090" s="4" t="str">
        <f t="shared" ref="F1090:F1153" si="231">C1090 &amp; "-" &amp; D1090 &amp; "-" &amp; H1090</f>
        <v>Wall Street Journal-10Yr Treasury Yield-01-2019</v>
      </c>
      <c r="G1090" s="7">
        <v>43475</v>
      </c>
      <c r="H1090" s="7" t="str">
        <f t="shared" ref="H1090:H1153" si="232">TEXT(MONTH(G1090),"00") &amp; "-" &amp; TEXT(YEAR(G1090),"0000")</f>
        <v>01-2019</v>
      </c>
      <c r="I1090" s="7" t="str">
        <f t="shared" ref="I1090:I1153" ca="1" si="233">C1090 &amp; ": " &amp; A1090 &amp; "-" &amp; D1090 &amp; "-" &amp; H1090</f>
        <v>Wall Street Journal: Bank of the West-10Yr Treasury Yield-01-2019</v>
      </c>
      <c r="J1090" s="4" t="str">
        <f t="shared" ref="J1090:J1153" ca="1" si="234">D1090 &amp; "-" &amp; A1090 &amp; ":" &amp; TEXT(MONTH(G1090),"00") &amp; "-" &amp; TEXT(YEAR(G1090),"0000")</f>
        <v>10Yr Treasury Yield-Bank of the West:01-2019</v>
      </c>
      <c r="K1090" t="s">
        <v>763</v>
      </c>
      <c r="CK1090">
        <v>2.87</v>
      </c>
      <c r="CM1090">
        <v>2.96</v>
      </c>
      <c r="CO1090">
        <v>2.8</v>
      </c>
      <c r="CQ1090">
        <v>2.5</v>
      </c>
      <c r="CS1090">
        <v>2.4</v>
      </c>
      <c r="CU1090">
        <v>2.5</v>
      </c>
    </row>
    <row r="1091" spans="1:99" x14ac:dyDescent="0.55000000000000004">
      <c r="A1091" s="4" t="str">
        <f t="shared" ca="1" si="229"/>
        <v>Capital Economics</v>
      </c>
      <c r="B1091" s="4" t="str">
        <f t="shared" si="230"/>
        <v>Paul Ashworth</v>
      </c>
      <c r="C1091" s="4" t="s">
        <v>246</v>
      </c>
      <c r="D1091" s="4" t="s">
        <v>96</v>
      </c>
      <c r="E1091" s="4" t="str">
        <f>IF(COUNTIF($E$2:E1090,"Begin: " &amp; C1091 &amp; "-" &amp; D1091 &amp; "-" &amp; H1091)=0,"Begin: " &amp; C1091 &amp; "-" &amp; D1091 &amp; "-" &amp; H1091,IF((C1091 &amp; "-" &amp; D1091 &amp; "-" &amp; H1091)&lt;&gt;(C1092 &amp; "-" &amp; D1092 &amp; "-" &amp; H1092),"End: " &amp; C1091 &amp; "-" &amp; D1091 &amp; "-" &amp; H1091,""))</f>
        <v/>
      </c>
      <c r="F1091" s="4" t="str">
        <f t="shared" si="231"/>
        <v>Wall Street Journal-10Yr Treasury Yield-01-2019</v>
      </c>
      <c r="G1091" s="7">
        <v>43475</v>
      </c>
      <c r="H1091" s="7" t="str">
        <f t="shared" si="232"/>
        <v>01-2019</v>
      </c>
      <c r="I1091" s="7" t="str">
        <f t="shared" ca="1" si="233"/>
        <v>Wall Street Journal: Capital Economics-10Yr Treasury Yield-01-2019</v>
      </c>
      <c r="J1091" s="4" t="str">
        <f t="shared" ca="1" si="234"/>
        <v>10Yr Treasury Yield-Capital Economics:01-2019</v>
      </c>
      <c r="K1091" t="s">
        <v>197</v>
      </c>
      <c r="CK1091">
        <v>2.6</v>
      </c>
      <c r="CM1091">
        <v>2.5</v>
      </c>
      <c r="CO1091">
        <v>2.2999999999999998</v>
      </c>
      <c r="CQ1091">
        <v>2.5</v>
      </c>
      <c r="CS1091">
        <v>2.8</v>
      </c>
      <c r="CU1091">
        <v>3</v>
      </c>
    </row>
    <row r="1092" spans="1:99" x14ac:dyDescent="0.55000000000000004">
      <c r="A1092" s="4" t="str">
        <f t="shared" ca="1" si="229"/>
        <v>Deloitte LP</v>
      </c>
      <c r="B1092" s="4" t="str">
        <f t="shared" si="230"/>
        <v>Daniel Bachman</v>
      </c>
      <c r="C1092" s="4" t="s">
        <v>246</v>
      </c>
      <c r="D1092" s="4" t="s">
        <v>96</v>
      </c>
      <c r="E1092" s="4" t="str">
        <f>IF(COUNTIF($E$2:E1091,"Begin: " &amp; C1092 &amp; "-" &amp; D1092 &amp; "-" &amp; H1092)=0,"Begin: " &amp; C1092 &amp; "-" &amp; D1092 &amp; "-" &amp; H1092,IF((C1092 &amp; "-" &amp; D1092 &amp; "-" &amp; H1092)&lt;&gt;(C1093 &amp; "-" &amp; D1093 &amp; "-" &amp; H1093),"End: " &amp; C1092 &amp; "-" &amp; D1092 &amp; "-" &amp; H1092,""))</f>
        <v/>
      </c>
      <c r="F1092" s="4" t="str">
        <f t="shared" si="231"/>
        <v>Wall Street Journal-10Yr Treasury Yield-01-2019</v>
      </c>
      <c r="G1092" s="7">
        <v>43475</v>
      </c>
      <c r="H1092" s="7" t="str">
        <f t="shared" si="232"/>
        <v>01-2019</v>
      </c>
      <c r="I1092" s="7" t="str">
        <f t="shared" ca="1" si="233"/>
        <v>Wall Street Journal: Deloitte LP-10Yr Treasury Yield-01-2019</v>
      </c>
      <c r="J1092" s="4" t="str">
        <f t="shared" ca="1" si="234"/>
        <v>10Yr Treasury Yield-Deloitte LP:01-2019</v>
      </c>
      <c r="K1092" t="s">
        <v>749</v>
      </c>
      <c r="CK1092">
        <v>3.77</v>
      </c>
      <c r="CM1092">
        <v>4.18</v>
      </c>
      <c r="CO1092">
        <v>4.3</v>
      </c>
      <c r="CQ1092">
        <v>4.45</v>
      </c>
      <c r="CS1092">
        <v>4.58</v>
      </c>
      <c r="CU1092">
        <v>4.6500000000000004</v>
      </c>
    </row>
    <row r="1093" spans="1:99" x14ac:dyDescent="0.55000000000000004">
      <c r="A1093" s="4" t="str">
        <f t="shared" ca="1" si="229"/>
        <v>Economic Outlook Group</v>
      </c>
      <c r="B1093" s="4" t="str">
        <f t="shared" si="230"/>
        <v>Bernard Baumohl</v>
      </c>
      <c r="C1093" s="4" t="s">
        <v>246</v>
      </c>
      <c r="D1093" s="4" t="s">
        <v>96</v>
      </c>
      <c r="E1093" s="4" t="str">
        <f>IF(COUNTIF($E$2:E1092,"Begin: " &amp; C1093 &amp; "-" &amp; D1093 &amp; "-" &amp; H1093)=0,"Begin: " &amp; C1093 &amp; "-" &amp; D1093 &amp; "-" &amp; H1093,IF((C1093 &amp; "-" &amp; D1093 &amp; "-" &amp; H1093)&lt;&gt;(C1094 &amp; "-" &amp; D1094 &amp; "-" &amp; H1094),"End: " &amp; C1093 &amp; "-" &amp; D1093 &amp; "-" &amp; H1093,""))</f>
        <v/>
      </c>
      <c r="F1093" s="4" t="str">
        <f t="shared" si="231"/>
        <v>Wall Street Journal-10Yr Treasury Yield-01-2019</v>
      </c>
      <c r="G1093" s="7">
        <v>43475</v>
      </c>
      <c r="H1093" s="7" t="str">
        <f t="shared" si="232"/>
        <v>01-2019</v>
      </c>
      <c r="I1093" s="7" t="str">
        <f t="shared" ca="1" si="233"/>
        <v>Wall Street Journal: Economic Outlook Group-10Yr Treasury Yield-01-2019</v>
      </c>
      <c r="J1093" s="4" t="str">
        <f t="shared" ca="1" si="234"/>
        <v>10Yr Treasury Yield-Economic Outlook Group:01-2019</v>
      </c>
      <c r="K1093" t="s">
        <v>426</v>
      </c>
      <c r="CK1093">
        <v>3.05</v>
      </c>
      <c r="CM1093">
        <v>3.65</v>
      </c>
      <c r="CO1093">
        <v>3.85</v>
      </c>
      <c r="CQ1093">
        <v>3.7</v>
      </c>
      <c r="CS1093">
        <v>3.3</v>
      </c>
      <c r="CU1093">
        <v>3.3</v>
      </c>
    </row>
    <row r="1094" spans="1:99" x14ac:dyDescent="0.55000000000000004">
      <c r="A1094" s="4" t="str">
        <f t="shared" ca="1" si="229"/>
        <v>Nationwide Insurance</v>
      </c>
      <c r="B1094" s="4" t="str">
        <f t="shared" si="230"/>
        <v>David Berson</v>
      </c>
      <c r="C1094" s="4" t="s">
        <v>246</v>
      </c>
      <c r="D1094" s="4" t="s">
        <v>96</v>
      </c>
      <c r="E1094" s="4" t="str">
        <f>IF(COUNTIF($E$2:E1093,"Begin: " &amp; C1094 &amp; "-" &amp; D1094 &amp; "-" &amp; H1094)=0,"Begin: " &amp; C1094 &amp; "-" &amp; D1094 &amp; "-" &amp; H1094,IF((C1094 &amp; "-" &amp; D1094 &amp; "-" &amp; H1094)&lt;&gt;(C1095 &amp; "-" &amp; D1095 &amp; "-" &amp; H1095),"End: " &amp; C1094 &amp; "-" &amp; D1094 &amp; "-" &amp; H1094,""))</f>
        <v/>
      </c>
      <c r="F1094" s="4" t="str">
        <f t="shared" si="231"/>
        <v>Wall Street Journal-10Yr Treasury Yield-01-2019</v>
      </c>
      <c r="G1094" s="7">
        <v>43475</v>
      </c>
      <c r="H1094" s="7" t="str">
        <f t="shared" si="232"/>
        <v>01-2019</v>
      </c>
      <c r="I1094" s="7" t="str">
        <f t="shared" ca="1" si="233"/>
        <v>Wall Street Journal: Nationwide Insurance-10Yr Treasury Yield-01-2019</v>
      </c>
      <c r="J1094" s="4" t="str">
        <f t="shared" ca="1" si="234"/>
        <v>10Yr Treasury Yield-Nationwide Insurance:01-2019</v>
      </c>
      <c r="K1094" t="s">
        <v>427</v>
      </c>
      <c r="CK1094">
        <v>2.85</v>
      </c>
      <c r="CM1094">
        <v>3</v>
      </c>
      <c r="CO1094">
        <v>3.1</v>
      </c>
      <c r="CQ1094">
        <v>3.15</v>
      </c>
      <c r="CS1094">
        <v>3.05</v>
      </c>
      <c r="CU1094">
        <v>2.9</v>
      </c>
    </row>
    <row r="1095" spans="1:99" x14ac:dyDescent="0.55000000000000004">
      <c r="A1095" s="4" t="str">
        <f t="shared" ca="1" si="229"/>
        <v>Tufts University</v>
      </c>
      <c r="B1095" s="4" t="str">
        <f t="shared" si="230"/>
        <v>Brian Bethune</v>
      </c>
      <c r="C1095" s="4" t="s">
        <v>246</v>
      </c>
      <c r="D1095" s="4" t="s">
        <v>96</v>
      </c>
      <c r="E1095" s="4" t="str">
        <f>IF(COUNTIF($E$2:E1094,"Begin: " &amp; C1095 &amp; "-" &amp; D1095 &amp; "-" &amp; H1095)=0,"Begin: " &amp; C1095 &amp; "-" &amp; D1095 &amp; "-" &amp; H1095,IF((C1095 &amp; "-" &amp; D1095 &amp; "-" &amp; H1095)&lt;&gt;(C1096 &amp; "-" &amp; D1096 &amp; "-" &amp; H1096),"End: " &amp; C1095 &amp; "-" &amp; D1095 &amp; "-" &amp; H1095,""))</f>
        <v/>
      </c>
      <c r="F1095" s="4" t="str">
        <f t="shared" si="231"/>
        <v>Wall Street Journal-10Yr Treasury Yield-01-2019</v>
      </c>
      <c r="G1095" s="7">
        <v>43475</v>
      </c>
      <c r="H1095" s="7" t="str">
        <f t="shared" si="232"/>
        <v>01-2019</v>
      </c>
      <c r="I1095" s="7" t="str">
        <f t="shared" ca="1" si="233"/>
        <v>Wall Street Journal: Tufts University-10Yr Treasury Yield-01-2019</v>
      </c>
      <c r="J1095" s="4" t="str">
        <f t="shared" ca="1" si="234"/>
        <v>10Yr Treasury Yield-Tufts University:01-2019</v>
      </c>
      <c r="K1095" t="s">
        <v>428</v>
      </c>
      <c r="CK1095">
        <v>2.8</v>
      </c>
      <c r="CM1095">
        <v>3.05</v>
      </c>
      <c r="CO1095">
        <v>3.04</v>
      </c>
      <c r="CQ1095">
        <v>3.25</v>
      </c>
      <c r="CS1095">
        <v>3.28</v>
      </c>
      <c r="CU1095">
        <v>3.32</v>
      </c>
    </row>
    <row r="1096" spans="1:99" x14ac:dyDescent="0.55000000000000004">
      <c r="A1096" s="4" t="str">
        <f t="shared" ca="1" si="229"/>
        <v>TS Lombard</v>
      </c>
      <c r="B1096" s="4" t="str">
        <f t="shared" si="230"/>
        <v>Steven Blitz</v>
      </c>
      <c r="C1096" s="4" t="s">
        <v>246</v>
      </c>
      <c r="D1096" s="4" t="s">
        <v>96</v>
      </c>
      <c r="E1096" s="4" t="str">
        <f>IF(COUNTIF($E$2:E1095,"Begin: " &amp; C1096 &amp; "-" &amp; D1096 &amp; "-" &amp; H1096)=0,"Begin: " &amp; C1096 &amp; "-" &amp; D1096 &amp; "-" &amp; H1096,IF((C1096 &amp; "-" &amp; D1096 &amp; "-" &amp; H1096)&lt;&gt;(C1097 &amp; "-" &amp; D1097 &amp; "-" &amp; H1097),"End: " &amp; C1096 &amp; "-" &amp; D1096 &amp; "-" &amp; H1096,""))</f>
        <v/>
      </c>
      <c r="F1096" s="4" t="str">
        <f t="shared" si="231"/>
        <v>Wall Street Journal-10Yr Treasury Yield-01-2019</v>
      </c>
      <c r="G1096" s="7">
        <v>43475</v>
      </c>
      <c r="H1096" s="7" t="str">
        <f t="shared" si="232"/>
        <v>01-2019</v>
      </c>
      <c r="I1096" s="7" t="str">
        <f t="shared" ca="1" si="233"/>
        <v>Wall Street Journal: TS Lombard-10Yr Treasury Yield-01-2019</v>
      </c>
      <c r="J1096" s="4" t="str">
        <f t="shared" ca="1" si="234"/>
        <v>10Yr Treasury Yield-TS Lombard:01-2019</v>
      </c>
      <c r="K1096" t="s">
        <v>768</v>
      </c>
      <c r="CK1096">
        <v>2.5</v>
      </c>
      <c r="CM1096">
        <v>3.5</v>
      </c>
      <c r="CO1096">
        <v>3</v>
      </c>
      <c r="CQ1096">
        <v>2.5</v>
      </c>
      <c r="CS1096">
        <v>2</v>
      </c>
      <c r="CU1096">
        <v>2</v>
      </c>
    </row>
    <row r="1097" spans="1:99" x14ac:dyDescent="0.55000000000000004">
      <c r="A1097" s="4" t="str">
        <f t="shared" ca="1" si="229"/>
        <v>Standard and Poor's</v>
      </c>
      <c r="B1097" s="4" t="str">
        <f t="shared" si="230"/>
        <v>Beth Ann Bovino</v>
      </c>
      <c r="C1097" s="4" t="s">
        <v>246</v>
      </c>
      <c r="D1097" s="4" t="s">
        <v>96</v>
      </c>
      <c r="E1097" s="4" t="str">
        <f>IF(COUNTIF($E$2:E1096,"Begin: " &amp; C1097 &amp; "-" &amp; D1097 &amp; "-" &amp; H1097)=0,"Begin: " &amp; C1097 &amp; "-" &amp; D1097 &amp; "-" &amp; H1097,IF((C1097 &amp; "-" &amp; D1097 &amp; "-" &amp; H1097)&lt;&gt;(C1098 &amp; "-" &amp; D1098 &amp; "-" &amp; H1098),"End: " &amp; C1097 &amp; "-" &amp; D1097 &amp; "-" &amp; H1097,""))</f>
        <v/>
      </c>
      <c r="F1097" s="4" t="str">
        <f t="shared" si="231"/>
        <v>Wall Street Journal-10Yr Treasury Yield-01-2019</v>
      </c>
      <c r="G1097" s="7">
        <v>43475</v>
      </c>
      <c r="H1097" s="7" t="str">
        <f t="shared" si="232"/>
        <v>01-2019</v>
      </c>
      <c r="I1097" s="7" t="str">
        <f t="shared" ca="1" si="233"/>
        <v>Wall Street Journal: Standard and Poor's-10Yr Treasury Yield-01-2019</v>
      </c>
      <c r="J1097" s="4" t="str">
        <f t="shared" ca="1" si="234"/>
        <v>10Yr Treasury Yield-Standard and Poor's:01-2019</v>
      </c>
      <c r="K1097" t="s">
        <v>199</v>
      </c>
      <c r="CK1097">
        <v>3.3</v>
      </c>
      <c r="CM1097">
        <v>3.4</v>
      </c>
      <c r="CO1097">
        <v>3.6</v>
      </c>
      <c r="CQ1097">
        <v>3.5</v>
      </c>
      <c r="CS1097">
        <v>3.6</v>
      </c>
      <c r="CU1097">
        <v>3.7</v>
      </c>
    </row>
    <row r="1098" spans="1:99" x14ac:dyDescent="0.55000000000000004">
      <c r="A1098" s="4" t="str">
        <f t="shared" ca="1" si="229"/>
        <v>Wells Fargo &amp; Co.</v>
      </c>
      <c r="B1098" s="4" t="str">
        <f t="shared" si="230"/>
        <v>Jay Bryson</v>
      </c>
      <c r="C1098" s="4" t="s">
        <v>246</v>
      </c>
      <c r="D1098" s="4" t="s">
        <v>96</v>
      </c>
      <c r="E1098" s="4" t="str">
        <f>IF(COUNTIF($E$2:E1097,"Begin: " &amp; C1098 &amp; "-" &amp; D1098 &amp; "-" &amp; H1098)=0,"Begin: " &amp; C1098 &amp; "-" &amp; D1098 &amp; "-" &amp; H1098,IF((C1098 &amp; "-" &amp; D1098 &amp; "-" &amp; H1098)&lt;&gt;(C1099 &amp; "-" &amp; D1099 &amp; "-" &amp; H1099),"End: " &amp; C1098 &amp; "-" &amp; D1098 &amp; "-" &amp; H1098,""))</f>
        <v/>
      </c>
      <c r="F1098" s="4" t="str">
        <f t="shared" si="231"/>
        <v>Wall Street Journal-10Yr Treasury Yield-01-2019</v>
      </c>
      <c r="G1098" s="7">
        <v>43475</v>
      </c>
      <c r="H1098" s="7" t="str">
        <f t="shared" si="232"/>
        <v>01-2019</v>
      </c>
      <c r="I1098" s="7" t="str">
        <f t="shared" ca="1" si="233"/>
        <v>Wall Street Journal: Wells Fargo &amp; Co.-10Yr Treasury Yield-01-2019</v>
      </c>
      <c r="J1098" s="4" t="str">
        <f t="shared" ca="1" si="234"/>
        <v>10Yr Treasury Yield-Wells Fargo &amp; Co.:01-2019</v>
      </c>
      <c r="K1098" t="s">
        <v>786</v>
      </c>
      <c r="CK1098">
        <v>3.1</v>
      </c>
      <c r="CM1098">
        <v>3.3</v>
      </c>
      <c r="CO1098">
        <v>3.25</v>
      </c>
      <c r="CQ1098">
        <v>3.2</v>
      </c>
    </row>
    <row r="1099" spans="1:99" x14ac:dyDescent="0.55000000000000004">
      <c r="A1099" s="4" t="str">
        <f t="shared" ca="1" si="229"/>
        <v>Credit Agricole CIB</v>
      </c>
      <c r="B1099" s="4" t="str">
        <f t="shared" si="230"/>
        <v>Michael Carey</v>
      </c>
      <c r="C1099" s="4" t="s">
        <v>246</v>
      </c>
      <c r="D1099" s="4" t="s">
        <v>96</v>
      </c>
      <c r="E1099" s="4" t="str">
        <f>IF(COUNTIF($E$2:E1098,"Begin: " &amp; C1099 &amp; "-" &amp; D1099 &amp; "-" &amp; H1099)=0,"Begin: " &amp; C1099 &amp; "-" &amp; D1099 &amp; "-" &amp; H1099,IF((C1099 &amp; "-" &amp; D1099 &amp; "-" &amp; H1099)&lt;&gt;(C1100 &amp; "-" &amp; D1100 &amp; "-" &amp; H1100),"End: " &amp; C1099 &amp; "-" &amp; D1099 &amp; "-" &amp; H1099,""))</f>
        <v/>
      </c>
      <c r="F1099" s="4" t="str">
        <f t="shared" si="231"/>
        <v>Wall Street Journal-10Yr Treasury Yield-01-2019</v>
      </c>
      <c r="G1099" s="7">
        <v>43475</v>
      </c>
      <c r="H1099" s="7" t="str">
        <f t="shared" si="232"/>
        <v>01-2019</v>
      </c>
      <c r="I1099" s="7" t="str">
        <f t="shared" ca="1" si="233"/>
        <v>Wall Street Journal: Credit Agricole CIB-10Yr Treasury Yield-01-2019</v>
      </c>
      <c r="J1099" s="4" t="str">
        <f t="shared" ca="1" si="234"/>
        <v>10Yr Treasury Yield-Credit Agricole CIB:01-2019</v>
      </c>
      <c r="K1099" t="s">
        <v>200</v>
      </c>
      <c r="CK1099">
        <v>3.05</v>
      </c>
      <c r="CM1099">
        <v>3.3</v>
      </c>
      <c r="CO1099">
        <v>3.4</v>
      </c>
      <c r="CQ1099">
        <v>3.45</v>
      </c>
    </row>
    <row r="1100" spans="1:99" x14ac:dyDescent="0.55000000000000004">
      <c r="A1100" s="4" t="str">
        <f t="shared" ca="1" si="229"/>
        <v>Econoclast</v>
      </c>
      <c r="B1100" s="4" t="str">
        <f t="shared" si="230"/>
        <v>Mike Cosgrove</v>
      </c>
      <c r="C1100" s="4" t="s">
        <v>246</v>
      </c>
      <c r="D1100" s="4" t="s">
        <v>96</v>
      </c>
      <c r="E1100" s="4" t="str">
        <f>IF(COUNTIF($E$2:E1099,"Begin: " &amp; C1100 &amp; "-" &amp; D1100 &amp; "-" &amp; H1100)=0,"Begin: " &amp; C1100 &amp; "-" &amp; D1100 &amp; "-" &amp; H1100,IF((C1100 &amp; "-" &amp; D1100 &amp; "-" &amp; H1100)&lt;&gt;(C1101 &amp; "-" &amp; D1101 &amp; "-" &amp; H1101),"End: " &amp; C1100 &amp; "-" &amp; D1100 &amp; "-" &amp; H1100,""))</f>
        <v/>
      </c>
      <c r="F1100" s="4" t="str">
        <f t="shared" si="231"/>
        <v>Wall Street Journal-10Yr Treasury Yield-01-2019</v>
      </c>
      <c r="G1100" s="7">
        <v>43475</v>
      </c>
      <c r="H1100" s="7" t="str">
        <f t="shared" si="232"/>
        <v>01-2019</v>
      </c>
      <c r="I1100" s="7" t="str">
        <f t="shared" ca="1" si="233"/>
        <v>Wall Street Journal: Econoclast-10Yr Treasury Yield-01-2019</v>
      </c>
      <c r="J1100" s="4" t="str">
        <f t="shared" ca="1" si="234"/>
        <v>10Yr Treasury Yield-Econoclast:01-2019</v>
      </c>
      <c r="K1100" t="s">
        <v>203</v>
      </c>
      <c r="CK1100">
        <v>2.9</v>
      </c>
      <c r="CM1100">
        <v>3</v>
      </c>
      <c r="CO1100">
        <v>3</v>
      </c>
      <c r="CQ1100">
        <v>2.7</v>
      </c>
      <c r="CS1100">
        <v>2.5</v>
      </c>
      <c r="CU1100">
        <v>2.5</v>
      </c>
    </row>
    <row r="1101" spans="1:99" x14ac:dyDescent="0.55000000000000004">
      <c r="A1101" s="4" t="str">
        <f t="shared" ca="1" si="229"/>
        <v>Pictet Wealth Management</v>
      </c>
      <c r="B1101" s="4" t="str">
        <f t="shared" si="230"/>
        <v>Thomas Costerg</v>
      </c>
      <c r="C1101" s="4" t="s">
        <v>246</v>
      </c>
      <c r="D1101" s="4" t="s">
        <v>96</v>
      </c>
      <c r="E1101" s="4" t="str">
        <f>IF(COUNTIF($E$2:E1100,"Begin: " &amp; C1101 &amp; "-" &amp; D1101 &amp; "-" &amp; H1101)=0,"Begin: " &amp; C1101 &amp; "-" &amp; D1101 &amp; "-" &amp; H1101,IF((C1101 &amp; "-" &amp; D1101 &amp; "-" &amp; H1101)&lt;&gt;(C1102 &amp; "-" &amp; D1102 &amp; "-" &amp; H1102),"End: " &amp; C1101 &amp; "-" &amp; D1101 &amp; "-" &amp; H1101,""))</f>
        <v/>
      </c>
      <c r="F1101" s="4" t="str">
        <f t="shared" si="231"/>
        <v>Wall Street Journal-10Yr Treasury Yield-01-2019</v>
      </c>
      <c r="G1101" s="7">
        <v>43475</v>
      </c>
      <c r="H1101" s="7" t="str">
        <f t="shared" si="232"/>
        <v>01-2019</v>
      </c>
      <c r="I1101" s="7" t="str">
        <f t="shared" ca="1" si="233"/>
        <v>Wall Street Journal: Pictet Wealth Management-10Yr Treasury Yield-01-2019</v>
      </c>
      <c r="J1101" s="4" t="str">
        <f t="shared" ca="1" si="234"/>
        <v>10Yr Treasury Yield-Pictet Wealth Management:01-2019</v>
      </c>
      <c r="K1101" t="s">
        <v>773</v>
      </c>
      <c r="CM1101">
        <v>3.4</v>
      </c>
    </row>
    <row r="1102" spans="1:99" x14ac:dyDescent="0.55000000000000004">
      <c r="A1102" s="4" t="str">
        <f t="shared" ca="1" si="229"/>
        <v>Wrightson ICAP</v>
      </c>
      <c r="B1102" s="4" t="str">
        <f t="shared" si="230"/>
        <v>Lou Crandall</v>
      </c>
      <c r="C1102" s="4" t="s">
        <v>246</v>
      </c>
      <c r="D1102" s="4" t="s">
        <v>96</v>
      </c>
      <c r="E1102" s="4" t="str">
        <f>IF(COUNTIF($E$2:E1101,"Begin: " &amp; C1102 &amp; "-" &amp; D1102 &amp; "-" &amp; H1102)=0,"Begin: " &amp; C1102 &amp; "-" &amp; D1102 &amp; "-" &amp; H1102,IF((C1102 &amp; "-" &amp; D1102 &amp; "-" &amp; H1102)&lt;&gt;(C1103 &amp; "-" &amp; D1103 &amp; "-" &amp; H1103),"End: " &amp; C1102 &amp; "-" &amp; D1102 &amp; "-" &amp; H1102,""))</f>
        <v/>
      </c>
      <c r="F1102" s="4" t="str">
        <f t="shared" si="231"/>
        <v>Wall Street Journal-10Yr Treasury Yield-01-2019</v>
      </c>
      <c r="G1102" s="7">
        <v>43475</v>
      </c>
      <c r="H1102" s="7" t="str">
        <f t="shared" si="232"/>
        <v>01-2019</v>
      </c>
      <c r="I1102" s="7" t="str">
        <f t="shared" ca="1" si="233"/>
        <v>Wall Street Journal: Wrightson ICAP-10Yr Treasury Yield-01-2019</v>
      </c>
      <c r="J1102" s="4" t="str">
        <f t="shared" ca="1" si="234"/>
        <v>10Yr Treasury Yield-Wrightson ICAP:01-2019</v>
      </c>
      <c r="K1102" t="s">
        <v>204</v>
      </c>
      <c r="CK1102">
        <v>2.9</v>
      </c>
      <c r="CM1102">
        <v>3</v>
      </c>
      <c r="CO1102">
        <v>3.1</v>
      </c>
      <c r="CQ1102">
        <v>3.1</v>
      </c>
      <c r="CS1102">
        <v>3.1</v>
      </c>
      <c r="CU1102">
        <v>3.1</v>
      </c>
    </row>
    <row r="1103" spans="1:99" x14ac:dyDescent="0.55000000000000004">
      <c r="A1103" s="4" t="str">
        <f t="shared" ca="1" si="229"/>
        <v>Equifax</v>
      </c>
      <c r="B1103" s="4" t="str">
        <f t="shared" si="230"/>
        <v>Amy Crews Cutts</v>
      </c>
      <c r="C1103" s="4" t="s">
        <v>246</v>
      </c>
      <c r="D1103" s="4" t="s">
        <v>96</v>
      </c>
      <c r="E1103" s="4" t="str">
        <f>IF(COUNTIF($E$2:E1102,"Begin: " &amp; C1103 &amp; "-" &amp; D1103 &amp; "-" &amp; H1103)=0,"Begin: " &amp; C1103 &amp; "-" &amp; D1103 &amp; "-" &amp; H1103,IF((C1103 &amp; "-" &amp; D1103 &amp; "-" &amp; H1103)&lt;&gt;(C1104 &amp; "-" &amp; D1104 &amp; "-" &amp; H1104),"End: " &amp; C1103 &amp; "-" &amp; D1103 &amp; "-" &amp; H1103,""))</f>
        <v/>
      </c>
      <c r="F1103" s="4" t="str">
        <f t="shared" si="231"/>
        <v>Wall Street Journal-10Yr Treasury Yield-01-2019</v>
      </c>
      <c r="G1103" s="7">
        <v>43475</v>
      </c>
      <c r="H1103" s="7" t="str">
        <f t="shared" si="232"/>
        <v>01-2019</v>
      </c>
      <c r="I1103" s="7" t="str">
        <f t="shared" ca="1" si="233"/>
        <v>Wall Street Journal: Equifax-10Yr Treasury Yield-01-2019</v>
      </c>
      <c r="J1103" s="4" t="str">
        <f t="shared" ca="1" si="234"/>
        <v>10Yr Treasury Yield-Equifax:01-2019</v>
      </c>
      <c r="K1103" t="s">
        <v>750</v>
      </c>
      <c r="CK1103">
        <v>2.65</v>
      </c>
      <c r="CM1103">
        <v>2.7</v>
      </c>
      <c r="CO1103">
        <v>2.5499999999999998</v>
      </c>
      <c r="CQ1103">
        <v>2.4</v>
      </c>
      <c r="CS1103">
        <v>2.5</v>
      </c>
      <c r="CU1103">
        <v>2.5</v>
      </c>
    </row>
    <row r="1104" spans="1:99" x14ac:dyDescent="0.55000000000000004">
      <c r="A1104" s="4" t="str">
        <f t="shared" ca="1" si="229"/>
        <v>Oxford Economics</v>
      </c>
      <c r="B1104" s="4" t="str">
        <f t="shared" si="230"/>
        <v>Greg Daco</v>
      </c>
      <c r="C1104" s="4" t="s">
        <v>246</v>
      </c>
      <c r="D1104" s="4" t="s">
        <v>96</v>
      </c>
      <c r="E1104" s="4" t="str">
        <f>IF(COUNTIF($E$2:E1103,"Begin: " &amp; C1104 &amp; "-" &amp; D1104 &amp; "-" &amp; H1104)=0,"Begin: " &amp; C1104 &amp; "-" &amp; D1104 &amp; "-" &amp; H1104,IF((C1104 &amp; "-" &amp; D1104 &amp; "-" &amp; H1104)&lt;&gt;(C1105 &amp; "-" &amp; D1105 &amp; "-" &amp; H1105),"End: " &amp; C1104 &amp; "-" &amp; D1104 &amp; "-" &amp; H1104,""))</f>
        <v/>
      </c>
      <c r="F1104" s="4" t="str">
        <f t="shared" si="231"/>
        <v>Wall Street Journal-10Yr Treasury Yield-01-2019</v>
      </c>
      <c r="G1104" s="7">
        <v>43475</v>
      </c>
      <c r="H1104" s="7" t="str">
        <f t="shared" si="232"/>
        <v>01-2019</v>
      </c>
      <c r="I1104" s="7" t="str">
        <f t="shared" ca="1" si="233"/>
        <v>Wall Street Journal: Oxford Economics-10Yr Treasury Yield-01-2019</v>
      </c>
      <c r="J1104" s="4" t="str">
        <f t="shared" ca="1" si="234"/>
        <v>10Yr Treasury Yield-Oxford Economics:01-2019</v>
      </c>
      <c r="K1104" t="s">
        <v>429</v>
      </c>
      <c r="CK1104">
        <v>2.88</v>
      </c>
      <c r="CM1104">
        <v>3</v>
      </c>
      <c r="CO1104">
        <v>3.09</v>
      </c>
      <c r="CQ1104">
        <v>3.2</v>
      </c>
      <c r="CS1104">
        <v>3.3</v>
      </c>
      <c r="CU1104">
        <v>3.4</v>
      </c>
    </row>
    <row r="1105" spans="1:99" x14ac:dyDescent="0.55000000000000004">
      <c r="A1105" s="4" t="str">
        <f t="shared" ca="1" si="229"/>
        <v>Georgia State University</v>
      </c>
      <c r="B1105" s="4" t="str">
        <f t="shared" si="230"/>
        <v>Rajeev Dhawan</v>
      </c>
      <c r="C1105" s="4" t="s">
        <v>246</v>
      </c>
      <c r="D1105" s="4" t="s">
        <v>96</v>
      </c>
      <c r="E1105" s="4" t="str">
        <f>IF(COUNTIF($E$2:E1104,"Begin: " &amp; C1105 &amp; "-" &amp; D1105 &amp; "-" &amp; H1105)=0,"Begin: " &amp; C1105 &amp; "-" &amp; D1105 &amp; "-" &amp; H1105,IF((C1105 &amp; "-" &amp; D1105 &amp; "-" &amp; H1105)&lt;&gt;(C1106 &amp; "-" &amp; D1106 &amp; "-" &amp; H1106),"End: " &amp; C1105 &amp; "-" &amp; D1105 &amp; "-" &amp; H1105,""))</f>
        <v/>
      </c>
      <c r="F1105" s="4" t="str">
        <f t="shared" si="231"/>
        <v>Wall Street Journal-10Yr Treasury Yield-01-2019</v>
      </c>
      <c r="G1105" s="7">
        <v>43475</v>
      </c>
      <c r="H1105" s="7" t="str">
        <f t="shared" si="232"/>
        <v>01-2019</v>
      </c>
      <c r="I1105" s="7" t="str">
        <f t="shared" ca="1" si="233"/>
        <v>Wall Street Journal: Georgia State University-10Yr Treasury Yield-01-2019</v>
      </c>
      <c r="J1105" s="4" t="str">
        <f t="shared" ca="1" si="234"/>
        <v>10Yr Treasury Yield-Georgia State University:01-2019</v>
      </c>
      <c r="K1105" t="s">
        <v>430</v>
      </c>
      <c r="CK1105">
        <v>3.1</v>
      </c>
      <c r="CM1105">
        <v>3.21</v>
      </c>
      <c r="CO1105">
        <v>3.63</v>
      </c>
      <c r="CQ1105">
        <v>3.34</v>
      </c>
      <c r="CS1105">
        <v>3.17</v>
      </c>
      <c r="CU1105">
        <v>2.99</v>
      </c>
    </row>
    <row r="1106" spans="1:99" x14ac:dyDescent="0.55000000000000004">
      <c r="A1106" s="4" t="str">
        <f t="shared" ca="1" si="229"/>
        <v>National Association of Home Builders</v>
      </c>
      <c r="B1106" s="4" t="str">
        <f t="shared" si="230"/>
        <v>Robert Dietz</v>
      </c>
      <c r="C1106" s="4" t="s">
        <v>246</v>
      </c>
      <c r="D1106" s="4" t="s">
        <v>96</v>
      </c>
      <c r="E1106" s="4" t="str">
        <f>IF(COUNTIF($E$2:E1105,"Begin: " &amp; C1106 &amp; "-" &amp; D1106 &amp; "-" &amp; H1106)=0,"Begin: " &amp; C1106 &amp; "-" &amp; D1106 &amp; "-" &amp; H1106,IF((C1106 &amp; "-" &amp; D1106 &amp; "-" &amp; H1106)&lt;&gt;(C1107 &amp; "-" &amp; D1107 &amp; "-" &amp; H1107),"End: " &amp; C1106 &amp; "-" &amp; D1106 &amp; "-" &amp; H1106,""))</f>
        <v/>
      </c>
      <c r="F1106" s="4" t="str">
        <f t="shared" si="231"/>
        <v>Wall Street Journal-10Yr Treasury Yield-01-2019</v>
      </c>
      <c r="G1106" s="7">
        <v>43475</v>
      </c>
      <c r="H1106" s="7" t="str">
        <f t="shared" si="232"/>
        <v>01-2019</v>
      </c>
      <c r="I1106" s="7" t="str">
        <f t="shared" ca="1" si="233"/>
        <v>Wall Street Journal: National Association of Home Builders-10Yr Treasury Yield-01-2019</v>
      </c>
      <c r="J1106" s="4" t="str">
        <f t="shared" ca="1" si="234"/>
        <v>10Yr Treasury Yield-National Association of Home Builders:01-2019</v>
      </c>
      <c r="K1106" t="s">
        <v>754</v>
      </c>
      <c r="CK1106">
        <v>3</v>
      </c>
      <c r="CM1106">
        <v>3.1</v>
      </c>
      <c r="CO1106">
        <v>3.2</v>
      </c>
      <c r="CQ1106">
        <v>3.1</v>
      </c>
    </row>
    <row r="1107" spans="1:99" x14ac:dyDescent="0.55000000000000004">
      <c r="A1107" s="4" t="str">
        <f t="shared" ca="1" si="229"/>
        <v>Fannie Mae</v>
      </c>
      <c r="B1107" s="4" t="str">
        <f t="shared" si="230"/>
        <v>Douglas Duncan</v>
      </c>
      <c r="C1107" s="4" t="s">
        <v>246</v>
      </c>
      <c r="D1107" s="4" t="s">
        <v>96</v>
      </c>
      <c r="E1107" s="4" t="str">
        <f>IF(COUNTIF($E$2:E1106,"Begin: " &amp; C1107 &amp; "-" &amp; D1107 &amp; "-" &amp; H1107)=0,"Begin: " &amp; C1107 &amp; "-" &amp; D1107 &amp; "-" &amp; H1107,IF((C1107 &amp; "-" &amp; D1107 &amp; "-" &amp; H1107)&lt;&gt;(C1108 &amp; "-" &amp; D1108 &amp; "-" &amp; H1108),"End: " &amp; C1107 &amp; "-" &amp; D1107 &amp; "-" &amp; H1107,""))</f>
        <v/>
      </c>
      <c r="F1107" s="4" t="str">
        <f t="shared" si="231"/>
        <v>Wall Street Journal-10Yr Treasury Yield-01-2019</v>
      </c>
      <c r="G1107" s="7">
        <v>43475</v>
      </c>
      <c r="H1107" s="7" t="str">
        <f t="shared" si="232"/>
        <v>01-2019</v>
      </c>
      <c r="I1107" s="7" t="str">
        <f t="shared" ca="1" si="233"/>
        <v>Wall Street Journal: Fannie Mae-10Yr Treasury Yield-01-2019</v>
      </c>
      <c r="J1107" s="4" t="str">
        <f t="shared" ca="1" si="234"/>
        <v>10Yr Treasury Yield-Fannie Mae:01-2019</v>
      </c>
      <c r="K1107" t="s">
        <v>206</v>
      </c>
      <c r="CK1107">
        <v>2.7</v>
      </c>
      <c r="CM1107">
        <v>2.7</v>
      </c>
      <c r="CO1107">
        <v>2.8</v>
      </c>
      <c r="CQ1107">
        <v>2.8</v>
      </c>
      <c r="CS1107">
        <v>2.8</v>
      </c>
      <c r="CU1107">
        <v>2.9</v>
      </c>
    </row>
    <row r="1108" spans="1:99" x14ac:dyDescent="0.55000000000000004">
      <c r="A1108" s="4" t="str">
        <f t="shared" ca="1" si="229"/>
        <v>Comerica Bank</v>
      </c>
      <c r="B1108" s="4" t="str">
        <f t="shared" si="230"/>
        <v>Robert Dye</v>
      </c>
      <c r="C1108" s="4" t="s">
        <v>246</v>
      </c>
      <c r="D1108" s="4" t="s">
        <v>96</v>
      </c>
      <c r="E1108" s="4" t="str">
        <f>IF(COUNTIF($E$2:E1107,"Begin: " &amp; C1108 &amp; "-" &amp; D1108 &amp; "-" &amp; H1108)=0,"Begin: " &amp; C1108 &amp; "-" &amp; D1108 &amp; "-" &amp; H1108,IF((C1108 &amp; "-" &amp; D1108 &amp; "-" &amp; H1108)&lt;&gt;(C1109 &amp; "-" &amp; D1109 &amp; "-" &amp; H1109),"End: " &amp; C1108 &amp; "-" &amp; D1108 &amp; "-" &amp; H1108,""))</f>
        <v/>
      </c>
      <c r="F1108" s="4" t="str">
        <f t="shared" si="231"/>
        <v>Wall Street Journal-10Yr Treasury Yield-01-2019</v>
      </c>
      <c r="G1108" s="7">
        <v>43475</v>
      </c>
      <c r="H1108" s="7" t="str">
        <f t="shared" si="232"/>
        <v>01-2019</v>
      </c>
      <c r="I1108" s="7" t="str">
        <f t="shared" ca="1" si="233"/>
        <v>Wall Street Journal: Comerica Bank-10Yr Treasury Yield-01-2019</v>
      </c>
      <c r="J1108" s="4" t="str">
        <f t="shared" ca="1" si="234"/>
        <v>10Yr Treasury Yield-Comerica Bank:01-2019</v>
      </c>
      <c r="K1108" t="s">
        <v>207</v>
      </c>
      <c r="CK1108">
        <v>2.97</v>
      </c>
      <c r="CM1108">
        <v>3.25</v>
      </c>
      <c r="CO1108">
        <v>3.35</v>
      </c>
      <c r="CQ1108">
        <v>3.39</v>
      </c>
      <c r="CS1108">
        <v>3.43</v>
      </c>
      <c r="CU1108">
        <v>3.44</v>
      </c>
    </row>
    <row r="1109" spans="1:99" x14ac:dyDescent="0.55000000000000004">
      <c r="A1109" s="4" t="str">
        <f t="shared" ca="1" si="229"/>
        <v>PNC Financial Services Group</v>
      </c>
      <c r="B1109" s="4" t="str">
        <f t="shared" si="230"/>
        <v>Augustine Faucher</v>
      </c>
      <c r="C1109" s="4" t="s">
        <v>246</v>
      </c>
      <c r="D1109" s="4" t="s">
        <v>96</v>
      </c>
      <c r="E1109" s="4" t="str">
        <f>IF(COUNTIF($E$2:E1108,"Begin: " &amp; C1109 &amp; "-" &amp; D1109 &amp; "-" &amp; H1109)=0,"Begin: " &amp; C1109 &amp; "-" &amp; D1109 &amp; "-" &amp; H1109,IF((C1109 &amp; "-" &amp; D1109 &amp; "-" &amp; H1109)&lt;&gt;(C1110 &amp; "-" &amp; D1110 &amp; "-" &amp; H1110),"End: " &amp; C1109 &amp; "-" &amp; D1109 &amp; "-" &amp; H1109,""))</f>
        <v/>
      </c>
      <c r="F1109" s="4" t="str">
        <f t="shared" si="231"/>
        <v>Wall Street Journal-10Yr Treasury Yield-01-2019</v>
      </c>
      <c r="G1109" s="7">
        <v>43475</v>
      </c>
      <c r="H1109" s="7" t="str">
        <f t="shared" si="232"/>
        <v>01-2019</v>
      </c>
      <c r="I1109" s="7" t="str">
        <f t="shared" ca="1" si="233"/>
        <v>Wall Street Journal: PNC Financial Services Group-10Yr Treasury Yield-01-2019</v>
      </c>
      <c r="J1109" s="4" t="str">
        <f t="shared" ca="1" si="234"/>
        <v>10Yr Treasury Yield-PNC Financial Services Group:01-2019</v>
      </c>
      <c r="K1109" t="s">
        <v>769</v>
      </c>
      <c r="CK1109">
        <v>2.85</v>
      </c>
      <c r="CM1109">
        <v>2.95</v>
      </c>
      <c r="CO1109">
        <v>2.92</v>
      </c>
      <c r="CQ1109">
        <v>2.86</v>
      </c>
      <c r="CS1109">
        <v>2.86</v>
      </c>
      <c r="CU1109">
        <v>2.86</v>
      </c>
    </row>
    <row r="1110" spans="1:99" x14ac:dyDescent="0.55000000000000004">
      <c r="A1110" s="4" t="str">
        <f t="shared" ca="1" si="229"/>
        <v>California Lutheran University</v>
      </c>
      <c r="B1110" s="4" t="str">
        <f t="shared" si="230"/>
        <v>Matthew Fienup/Dan Hamilton</v>
      </c>
      <c r="C1110" s="4" t="s">
        <v>246</v>
      </c>
      <c r="D1110" s="4" t="s">
        <v>96</v>
      </c>
      <c r="E1110" s="4" t="str">
        <f>IF(COUNTIF($E$2:E1109,"Begin: " &amp; C1110 &amp; "-" &amp; D1110 &amp; "-" &amp; H1110)=0,"Begin: " &amp; C1110 &amp; "-" &amp; D1110 &amp; "-" &amp; H1110,IF((C1110 &amp; "-" &amp; D1110 &amp; "-" &amp; H1110)&lt;&gt;(C1111 &amp; "-" &amp; D1111 &amp; "-" &amp; H1111),"End: " &amp; C1110 &amp; "-" &amp; D1110 &amp; "-" &amp; H1110,""))</f>
        <v/>
      </c>
      <c r="F1110" s="4" t="str">
        <f t="shared" si="231"/>
        <v>Wall Street Journal-10Yr Treasury Yield-01-2019</v>
      </c>
      <c r="G1110" s="7">
        <v>43475</v>
      </c>
      <c r="H1110" s="7" t="str">
        <f t="shared" si="232"/>
        <v>01-2019</v>
      </c>
      <c r="I1110" s="7" t="str">
        <f t="shared" ca="1" si="233"/>
        <v>Wall Street Journal: California Lutheran University-10Yr Treasury Yield-01-2019</v>
      </c>
      <c r="J1110" s="4" t="str">
        <f t="shared" ca="1" si="234"/>
        <v>10Yr Treasury Yield-California Lutheran University:01-2019</v>
      </c>
      <c r="K1110" t="s">
        <v>796</v>
      </c>
      <c r="CK1110">
        <v>3.27</v>
      </c>
      <c r="CM1110">
        <v>3.67</v>
      </c>
      <c r="CO1110">
        <v>3.76</v>
      </c>
      <c r="CQ1110">
        <v>3.97</v>
      </c>
      <c r="CS1110">
        <v>4.12</v>
      </c>
      <c r="CU1110">
        <v>4.25</v>
      </c>
    </row>
    <row r="1111" spans="1:99" x14ac:dyDescent="0.55000000000000004">
      <c r="A1111" s="4" t="str">
        <f t="shared" ca="1" si="229"/>
        <v>MFR</v>
      </c>
      <c r="B1111" s="4" t="str">
        <f t="shared" si="230"/>
        <v>Maria Fiorini Ramirez/Joshua Shapiro</v>
      </c>
      <c r="C1111" s="4" t="s">
        <v>246</v>
      </c>
      <c r="D1111" s="4" t="s">
        <v>96</v>
      </c>
      <c r="E1111" s="4" t="str">
        <f>IF(COUNTIF($E$2:E1110,"Begin: " &amp; C1111 &amp; "-" &amp; D1111 &amp; "-" &amp; H1111)=0,"Begin: " &amp; C1111 &amp; "-" &amp; D1111 &amp; "-" &amp; H1111,IF((C1111 &amp; "-" &amp; D1111 &amp; "-" &amp; H1111)&lt;&gt;(C1112 &amp; "-" &amp; D1112 &amp; "-" &amp; H1112),"End: " &amp; C1111 &amp; "-" &amp; D1111 &amp; "-" &amp; H1111,""))</f>
        <v/>
      </c>
      <c r="F1111" s="4" t="str">
        <f t="shared" si="231"/>
        <v>Wall Street Journal-10Yr Treasury Yield-01-2019</v>
      </c>
      <c r="G1111" s="7">
        <v>43475</v>
      </c>
      <c r="H1111" s="7" t="str">
        <f t="shared" si="232"/>
        <v>01-2019</v>
      </c>
      <c r="I1111" s="7" t="str">
        <f t="shared" ca="1" si="233"/>
        <v>Wall Street Journal: MFR-10Yr Treasury Yield-01-2019</v>
      </c>
      <c r="J1111" s="4" t="str">
        <f t="shared" ca="1" si="234"/>
        <v>10Yr Treasury Yield-MFR:01-2019</v>
      </c>
      <c r="K1111" t="s">
        <v>208</v>
      </c>
      <c r="CK1111">
        <v>3</v>
      </c>
      <c r="CM1111">
        <v>3.25</v>
      </c>
    </row>
    <row r="1112" spans="1:99" x14ac:dyDescent="0.55000000000000004">
      <c r="A1112" s="4" t="str">
        <f t="shared" ca="1" si="229"/>
        <v>Chamber of Commerce</v>
      </c>
      <c r="B1112" s="4" t="str">
        <f t="shared" si="230"/>
        <v>J.D. Foster</v>
      </c>
      <c r="C1112" s="4" t="s">
        <v>246</v>
      </c>
      <c r="D1112" s="4" t="s">
        <v>96</v>
      </c>
      <c r="E1112" s="4" t="str">
        <f>IF(COUNTIF($E$2:E1111,"Begin: " &amp; C1112 &amp; "-" &amp; D1112 &amp; "-" &amp; H1112)=0,"Begin: " &amp; C1112 &amp; "-" &amp; D1112 &amp; "-" &amp; H1112,IF((C1112 &amp; "-" &amp; D1112 &amp; "-" &amp; H1112)&lt;&gt;(C1113 &amp; "-" &amp; D1113 &amp; "-" &amp; H1113),"End: " &amp; C1112 &amp; "-" &amp; D1112 &amp; "-" &amp; H1112,""))</f>
        <v/>
      </c>
      <c r="F1112" s="4" t="str">
        <f t="shared" si="231"/>
        <v>Wall Street Journal-10Yr Treasury Yield-01-2019</v>
      </c>
      <c r="G1112" s="7">
        <v>43475</v>
      </c>
      <c r="H1112" s="7" t="str">
        <f t="shared" si="232"/>
        <v>01-2019</v>
      </c>
      <c r="I1112" s="7" t="str">
        <f t="shared" ca="1" si="233"/>
        <v>Wall Street Journal: Chamber of Commerce-10Yr Treasury Yield-01-2019</v>
      </c>
      <c r="J1112" s="4" t="str">
        <f t="shared" ca="1" si="234"/>
        <v>10Yr Treasury Yield-Chamber of Commerce:01-2019</v>
      </c>
      <c r="K1112" t="s">
        <v>766</v>
      </c>
      <c r="CK1112">
        <v>3.15</v>
      </c>
      <c r="CM1112">
        <v>3.3</v>
      </c>
      <c r="CO1112">
        <v>3.35</v>
      </c>
      <c r="CQ1112">
        <v>3.3</v>
      </c>
    </row>
    <row r="1113" spans="1:99" x14ac:dyDescent="0.55000000000000004">
      <c r="A1113" s="4" t="str">
        <f t="shared" ca="1" si="229"/>
        <v>Mortgage Bankers Association</v>
      </c>
      <c r="B1113" s="4" t="str">
        <f t="shared" si="230"/>
        <v>Mike Fratantoni</v>
      </c>
      <c r="C1113" s="4" t="s">
        <v>246</v>
      </c>
      <c r="D1113" s="4" t="s">
        <v>96</v>
      </c>
      <c r="E1113" s="4" t="str">
        <f>IF(COUNTIF($E$2:E1112,"Begin: " &amp; C1113 &amp; "-" &amp; D1113 &amp; "-" &amp; H1113)=0,"Begin: " &amp; C1113 &amp; "-" &amp; D1113 &amp; "-" &amp; H1113,IF((C1113 &amp; "-" &amp; D1113 &amp; "-" &amp; H1113)&lt;&gt;(C1114 &amp; "-" &amp; D1114 &amp; "-" &amp; H1114),"End: " &amp; C1113 &amp; "-" &amp; D1113 &amp; "-" &amp; H1113,""))</f>
        <v/>
      </c>
      <c r="F1113" s="4" t="str">
        <f t="shared" si="231"/>
        <v>Wall Street Journal-10Yr Treasury Yield-01-2019</v>
      </c>
      <c r="G1113" s="7">
        <v>43475</v>
      </c>
      <c r="H1113" s="7" t="str">
        <f t="shared" si="232"/>
        <v>01-2019</v>
      </c>
      <c r="I1113" s="7" t="str">
        <f t="shared" ca="1" si="233"/>
        <v>Wall Street Journal: Mortgage Bankers Association-10Yr Treasury Yield-01-2019</v>
      </c>
      <c r="J1113" s="4" t="str">
        <f t="shared" ca="1" si="234"/>
        <v>10Yr Treasury Yield-Mortgage Bankers Association:01-2019</v>
      </c>
      <c r="K1113" t="s">
        <v>209</v>
      </c>
      <c r="CK1113">
        <v>3.1</v>
      </c>
      <c r="CM1113">
        <v>3.2</v>
      </c>
      <c r="CO1113">
        <v>3.3</v>
      </c>
      <c r="CQ1113">
        <v>3.3</v>
      </c>
      <c r="CS1113">
        <v>3.3</v>
      </c>
      <c r="CU1113">
        <v>3.3</v>
      </c>
    </row>
    <row r="1114" spans="1:99" x14ac:dyDescent="0.55000000000000004">
      <c r="A1114" s="4" t="str">
        <f t="shared" ca="1" si="229"/>
        <v>Robert Fry Economics LLC</v>
      </c>
      <c r="B1114" s="4" t="str">
        <f t="shared" si="230"/>
        <v>Robert Fry</v>
      </c>
      <c r="C1114" s="4" t="s">
        <v>246</v>
      </c>
      <c r="D1114" s="4" t="s">
        <v>96</v>
      </c>
      <c r="E1114" s="4" t="str">
        <f>IF(COUNTIF($E$2:E1113,"Begin: " &amp; C1114 &amp; "-" &amp; D1114 &amp; "-" &amp; H1114)=0,"Begin: " &amp; C1114 &amp; "-" &amp; D1114 &amp; "-" &amp; H1114,IF((C1114 &amp; "-" &amp; D1114 &amp; "-" &amp; H1114)&lt;&gt;(C1115 &amp; "-" &amp; D1115 &amp; "-" &amp; H1115),"End: " &amp; C1114 &amp; "-" &amp; D1114 &amp; "-" &amp; H1114,""))</f>
        <v/>
      </c>
      <c r="F1114" s="4" t="str">
        <f t="shared" si="231"/>
        <v>Wall Street Journal-10Yr Treasury Yield-01-2019</v>
      </c>
      <c r="G1114" s="7">
        <v>43475</v>
      </c>
      <c r="H1114" s="7" t="str">
        <f t="shared" si="232"/>
        <v>01-2019</v>
      </c>
      <c r="I1114" s="7" t="str">
        <f t="shared" ca="1" si="233"/>
        <v>Wall Street Journal: Robert Fry Economics LLC-10Yr Treasury Yield-01-2019</v>
      </c>
      <c r="J1114" s="4" t="str">
        <f t="shared" ca="1" si="234"/>
        <v>10Yr Treasury Yield-Robert Fry Economics LLC:01-2019</v>
      </c>
      <c r="K1114" t="s">
        <v>764</v>
      </c>
      <c r="CK1114">
        <v>2.8</v>
      </c>
      <c r="CM1114">
        <v>3.2</v>
      </c>
      <c r="CO1114">
        <v>3.6</v>
      </c>
      <c r="CQ1114">
        <v>4</v>
      </c>
      <c r="CS1114">
        <v>4</v>
      </c>
      <c r="CU1114">
        <v>4</v>
      </c>
    </row>
    <row r="1115" spans="1:99" x14ac:dyDescent="0.55000000000000004">
      <c r="A1115" s="4" t="str">
        <f t="shared" ca="1" si="229"/>
        <v>Societe Generale</v>
      </c>
      <c r="B1115" s="4" t="str">
        <f t="shared" si="230"/>
        <v>Stephen Gallagher</v>
      </c>
      <c r="C1115" s="4" t="s">
        <v>246</v>
      </c>
      <c r="D1115" s="4" t="s">
        <v>96</v>
      </c>
      <c r="E1115" s="4" t="str">
        <f>IF(COUNTIF($E$2:E1114,"Begin: " &amp; C1115 &amp; "-" &amp; D1115 &amp; "-" &amp; H1115)=0,"Begin: " &amp; C1115 &amp; "-" &amp; D1115 &amp; "-" &amp; H1115,IF((C1115 &amp; "-" &amp; D1115 &amp; "-" &amp; H1115)&lt;&gt;(C1116 &amp; "-" &amp; D1116 &amp; "-" &amp; H1116),"End: " &amp; C1115 &amp; "-" &amp; D1115 &amp; "-" &amp; H1115,""))</f>
        <v/>
      </c>
      <c r="F1115" s="4" t="str">
        <f t="shared" si="231"/>
        <v>Wall Street Journal-10Yr Treasury Yield-01-2019</v>
      </c>
      <c r="G1115" s="7">
        <v>43475</v>
      </c>
      <c r="H1115" s="7" t="str">
        <f t="shared" si="232"/>
        <v>01-2019</v>
      </c>
      <c r="I1115" s="7" t="str">
        <f t="shared" ca="1" si="233"/>
        <v>Wall Street Journal: Societe Generale-10Yr Treasury Yield-01-2019</v>
      </c>
      <c r="J1115" s="4" t="str">
        <f t="shared" ca="1" si="234"/>
        <v>10Yr Treasury Yield-Societe Generale:01-2019</v>
      </c>
      <c r="K1115" t="s">
        <v>657</v>
      </c>
      <c r="CK1115">
        <v>2.9</v>
      </c>
      <c r="CM1115">
        <v>2.75</v>
      </c>
      <c r="CO1115">
        <v>2.35</v>
      </c>
      <c r="CQ1115">
        <v>2.85</v>
      </c>
      <c r="CS1115">
        <v>3.25</v>
      </c>
      <c r="CU1115">
        <v>3.4</v>
      </c>
    </row>
    <row r="1116" spans="1:99" x14ac:dyDescent="0.55000000000000004">
      <c r="A1116" s="4" t="str">
        <f t="shared" ca="1" si="229"/>
        <v>Barclays</v>
      </c>
      <c r="B1116" s="4" t="str">
        <f t="shared" si="230"/>
        <v>Michael Gapen</v>
      </c>
      <c r="C1116" s="4" t="s">
        <v>246</v>
      </c>
      <c r="D1116" s="4" t="s">
        <v>96</v>
      </c>
      <c r="E1116" s="4" t="str">
        <f>IF(COUNTIF($E$2:E1115,"Begin: " &amp; C1116 &amp; "-" &amp; D1116 &amp; "-" &amp; H1116)=0,"Begin: " &amp; C1116 &amp; "-" &amp; D1116 &amp; "-" &amp; H1116,IF((C1116 &amp; "-" &amp; D1116 &amp; "-" &amp; H1116)&lt;&gt;(C1117 &amp; "-" &amp; D1117 &amp; "-" &amp; H1117),"End: " &amp; C1116 &amp; "-" &amp; D1116 &amp; "-" &amp; H1116,""))</f>
        <v/>
      </c>
      <c r="F1116" s="4" t="str">
        <f t="shared" si="231"/>
        <v>Wall Street Journal-10Yr Treasury Yield-01-2019</v>
      </c>
      <c r="G1116" s="7">
        <v>43475</v>
      </c>
      <c r="H1116" s="7" t="str">
        <f t="shared" si="232"/>
        <v>01-2019</v>
      </c>
      <c r="I1116" s="7" t="str">
        <f t="shared" ca="1" si="233"/>
        <v>Wall Street Journal: Barclays-10Yr Treasury Yield-01-2019</v>
      </c>
      <c r="J1116" s="4" t="str">
        <f t="shared" ca="1" si="234"/>
        <v>10Yr Treasury Yield-Barclays:01-2019</v>
      </c>
      <c r="K1116" t="s">
        <v>431</v>
      </c>
      <c r="CK1116">
        <v>3</v>
      </c>
      <c r="CM1116">
        <v>3</v>
      </c>
    </row>
    <row r="1117" spans="1:99" x14ac:dyDescent="0.55000000000000004">
      <c r="A1117" s="4" t="str">
        <f t="shared" ca="1" si="229"/>
        <v>NatWest Markets</v>
      </c>
      <c r="B1117" s="4" t="str">
        <f t="shared" si="230"/>
        <v>Michelle Girard</v>
      </c>
      <c r="C1117" s="4" t="s">
        <v>246</v>
      </c>
      <c r="D1117" s="4" t="s">
        <v>96</v>
      </c>
      <c r="E1117" s="4" t="str">
        <f>IF(COUNTIF($E$2:E1116,"Begin: " &amp; C1117 &amp; "-" &amp; D1117 &amp; "-" &amp; H1117)=0,"Begin: " &amp; C1117 &amp; "-" &amp; D1117 &amp; "-" &amp; H1117,IF((C1117 &amp; "-" &amp; D1117 &amp; "-" &amp; H1117)&lt;&gt;(C1118 &amp; "-" &amp; D1118 &amp; "-" &amp; H1118),"End: " &amp; C1117 &amp; "-" &amp; D1117 &amp; "-" &amp; H1117,""))</f>
        <v/>
      </c>
      <c r="F1117" s="4" t="str">
        <f t="shared" si="231"/>
        <v>Wall Street Journal-10Yr Treasury Yield-01-2019</v>
      </c>
      <c r="G1117" s="7">
        <v>43475</v>
      </c>
      <c r="H1117" s="7" t="str">
        <f t="shared" si="232"/>
        <v>01-2019</v>
      </c>
      <c r="I1117" s="7" t="str">
        <f t="shared" ca="1" si="233"/>
        <v>Wall Street Journal: NatWest Markets-10Yr Treasury Yield-01-2019</v>
      </c>
      <c r="J1117" s="4" t="str">
        <f t="shared" ca="1" si="234"/>
        <v>10Yr Treasury Yield-NatWest Markets:01-2019</v>
      </c>
      <c r="K1117" t="s">
        <v>797</v>
      </c>
    </row>
    <row r="1118" spans="1:99" x14ac:dyDescent="0.55000000000000004">
      <c r="A1118" s="4" t="str">
        <f t="shared" ca="1" si="229"/>
        <v>BMO Capital</v>
      </c>
      <c r="B1118" s="4" t="str">
        <f t="shared" si="230"/>
        <v>Michael Gregory</v>
      </c>
      <c r="C1118" s="4" t="s">
        <v>246</v>
      </c>
      <c r="D1118" s="4" t="s">
        <v>96</v>
      </c>
      <c r="E1118" s="4" t="str">
        <f>IF(COUNTIF($E$2:E1117,"Begin: " &amp; C1118 &amp; "-" &amp; D1118 &amp; "-" &amp; H1118)=0,"Begin: " &amp; C1118 &amp; "-" &amp; D1118 &amp; "-" &amp; H1118,IF((C1118 &amp; "-" &amp; D1118 &amp; "-" &amp; H1118)&lt;&gt;(C1119 &amp; "-" &amp; D1119 &amp; "-" &amp; H1119),"End: " &amp; C1118 &amp; "-" &amp; D1118 &amp; "-" &amp; H1118,""))</f>
        <v/>
      </c>
      <c r="F1118" s="4" t="str">
        <f t="shared" si="231"/>
        <v>Wall Street Journal-10Yr Treasury Yield-01-2019</v>
      </c>
      <c r="G1118" s="7">
        <v>43475</v>
      </c>
      <c r="H1118" s="7" t="str">
        <f t="shared" si="232"/>
        <v>01-2019</v>
      </c>
      <c r="I1118" s="7" t="str">
        <f t="shared" ca="1" si="233"/>
        <v>Wall Street Journal: BMO Capital-10Yr Treasury Yield-01-2019</v>
      </c>
      <c r="J1118" s="4" t="str">
        <f t="shared" ca="1" si="234"/>
        <v>10Yr Treasury Yield-BMO Capital:01-2019</v>
      </c>
      <c r="K1118" t="s">
        <v>798</v>
      </c>
      <c r="CK1118">
        <v>2.82</v>
      </c>
      <c r="CM1118">
        <v>3.02</v>
      </c>
      <c r="CO1118">
        <v>3.25</v>
      </c>
      <c r="CQ1118">
        <v>3.13</v>
      </c>
      <c r="CS1118">
        <v>3.1</v>
      </c>
      <c r="CU1118">
        <v>3.22</v>
      </c>
    </row>
    <row r="1119" spans="1:99" x14ac:dyDescent="0.55000000000000004">
      <c r="A1119" s="4" t="str">
        <f t="shared" ca="1" si="229"/>
        <v>TD Securities</v>
      </c>
      <c r="B1119" s="4" t="str">
        <f t="shared" si="230"/>
        <v>Michael Hanson</v>
      </c>
      <c r="C1119" s="4" t="s">
        <v>246</v>
      </c>
      <c r="D1119" s="4" t="s">
        <v>96</v>
      </c>
      <c r="E1119" s="4" t="str">
        <f>IF(COUNTIF($E$2:E1118,"Begin: " &amp; C1119 &amp; "-" &amp; D1119 &amp; "-" &amp; H1119)=0,"Begin: " &amp; C1119 &amp; "-" &amp; D1119 &amp; "-" &amp; H1119,IF((C1119 &amp; "-" &amp; D1119 &amp; "-" &amp; H1119)&lt;&gt;(C1120 &amp; "-" &amp; D1120 &amp; "-" &amp; H1120),"End: " &amp; C1119 &amp; "-" &amp; D1119 &amp; "-" &amp; H1119,""))</f>
        <v/>
      </c>
      <c r="F1119" s="4" t="str">
        <f t="shared" si="231"/>
        <v>Wall Street Journal-10Yr Treasury Yield-01-2019</v>
      </c>
      <c r="G1119" s="7">
        <v>43475</v>
      </c>
      <c r="H1119" s="7" t="str">
        <f t="shared" si="232"/>
        <v>01-2019</v>
      </c>
      <c r="I1119" s="7" t="str">
        <f t="shared" ca="1" si="233"/>
        <v>Wall Street Journal: TD Securities-10Yr Treasury Yield-01-2019</v>
      </c>
      <c r="J1119" s="4" t="str">
        <f t="shared" ca="1" si="234"/>
        <v>10Yr Treasury Yield-TD Securities:01-2019</v>
      </c>
      <c r="K1119" t="s">
        <v>799</v>
      </c>
      <c r="CK1119">
        <v>3.2</v>
      </c>
      <c r="CM1119">
        <v>3</v>
      </c>
      <c r="CO1119">
        <v>3</v>
      </c>
      <c r="CQ1119">
        <v>3</v>
      </c>
    </row>
    <row r="1120" spans="1:99" x14ac:dyDescent="0.55000000000000004">
      <c r="A1120" s="4" t="str">
        <f t="shared" ca="1" si="229"/>
        <v>Goldman Sachs</v>
      </c>
      <c r="B1120" s="4" t="str">
        <f t="shared" si="230"/>
        <v>Jan Hatzius</v>
      </c>
      <c r="C1120" s="4" t="s">
        <v>246</v>
      </c>
      <c r="D1120" s="4" t="s">
        <v>96</v>
      </c>
      <c r="E1120" s="4" t="str">
        <f>IF(COUNTIF($E$2:E1119,"Begin: " &amp; C1120 &amp; "-" &amp; D1120 &amp; "-" &amp; H1120)=0,"Begin: " &amp; C1120 &amp; "-" &amp; D1120 &amp; "-" &amp; H1120,IF((C1120 &amp; "-" &amp; D1120 &amp; "-" &amp; H1120)&lt;&gt;(C1121 &amp; "-" &amp; D1121 &amp; "-" &amp; H1121),"End: " &amp; C1120 &amp; "-" &amp; D1120 &amp; "-" &amp; H1120,""))</f>
        <v/>
      </c>
      <c r="F1120" s="4" t="str">
        <f t="shared" si="231"/>
        <v>Wall Street Journal-10Yr Treasury Yield-01-2019</v>
      </c>
      <c r="G1120" s="7">
        <v>43475</v>
      </c>
      <c r="H1120" s="7" t="str">
        <f t="shared" si="232"/>
        <v>01-2019</v>
      </c>
      <c r="I1120" s="7" t="str">
        <f t="shared" ca="1" si="233"/>
        <v>Wall Street Journal: Goldman Sachs-10Yr Treasury Yield-01-2019</v>
      </c>
      <c r="J1120" s="4" t="str">
        <f t="shared" ca="1" si="234"/>
        <v>10Yr Treasury Yield-Goldman Sachs:01-2019</v>
      </c>
      <c r="K1120" t="s">
        <v>213</v>
      </c>
      <c r="CK1120">
        <v>2.9</v>
      </c>
      <c r="CM1120">
        <v>3</v>
      </c>
      <c r="CO1120">
        <v>2.95</v>
      </c>
      <c r="CQ1120">
        <v>2.85</v>
      </c>
      <c r="CS1120">
        <v>2.8</v>
      </c>
      <c r="CU1120">
        <v>2.8</v>
      </c>
    </row>
    <row r="1121" spans="1:99" x14ac:dyDescent="0.55000000000000004">
      <c r="A1121" s="4" t="str">
        <f t="shared" ca="1" si="229"/>
        <v>Scotiabank</v>
      </c>
      <c r="B1121" s="4" t="str">
        <f t="shared" si="230"/>
        <v>Derek Holt</v>
      </c>
      <c r="C1121" s="4" t="s">
        <v>246</v>
      </c>
      <c r="D1121" s="4" t="s">
        <v>96</v>
      </c>
      <c r="E1121" s="4" t="str">
        <f>IF(COUNTIF($E$2:E1120,"Begin: " &amp; C1121 &amp; "-" &amp; D1121 &amp; "-" &amp; H1121)=0,"Begin: " &amp; C1121 &amp; "-" &amp; D1121 &amp; "-" &amp; H1121,IF((C1121 &amp; "-" &amp; D1121 &amp; "-" &amp; H1121)&lt;&gt;(C1122 &amp; "-" &amp; D1122 &amp; "-" &amp; H1122),"End: " &amp; C1121 &amp; "-" &amp; D1121 &amp; "-" &amp; H1121,""))</f>
        <v/>
      </c>
      <c r="F1121" s="4" t="str">
        <f t="shared" si="231"/>
        <v>Wall Street Journal-10Yr Treasury Yield-01-2019</v>
      </c>
      <c r="G1121" s="7">
        <v>43475</v>
      </c>
      <c r="H1121" s="7" t="str">
        <f t="shared" si="232"/>
        <v>01-2019</v>
      </c>
      <c r="I1121" s="7" t="str">
        <f t="shared" ca="1" si="233"/>
        <v>Wall Street Journal: Scotiabank-10Yr Treasury Yield-01-2019</v>
      </c>
      <c r="J1121" s="4" t="str">
        <f t="shared" ca="1" si="234"/>
        <v>10Yr Treasury Yield-Scotiabank:01-2019</v>
      </c>
      <c r="K1121" t="s">
        <v>432</v>
      </c>
      <c r="CK1121">
        <v>3.2</v>
      </c>
      <c r="CM1121">
        <v>3.4</v>
      </c>
      <c r="CO1121">
        <v>3.45</v>
      </c>
      <c r="CQ1121">
        <v>3.55</v>
      </c>
      <c r="CS1121">
        <v>3.25</v>
      </c>
      <c r="CU1121">
        <v>3.25</v>
      </c>
    </row>
    <row r="1122" spans="1:99" x14ac:dyDescent="0.55000000000000004">
      <c r="A1122" s="4" t="str">
        <f t="shared" ca="1" si="229"/>
        <v>KPMG</v>
      </c>
      <c r="B1122" s="4" t="str">
        <f t="shared" si="230"/>
        <v>Constance Hunter</v>
      </c>
      <c r="C1122" s="4" t="s">
        <v>246</v>
      </c>
      <c r="D1122" s="4" t="s">
        <v>96</v>
      </c>
      <c r="E1122" s="4" t="str">
        <f>IF(COUNTIF($E$2:E1121,"Begin: " &amp; C1122 &amp; "-" &amp; D1122 &amp; "-" &amp; H1122)=0,"Begin: " &amp; C1122 &amp; "-" &amp; D1122 &amp; "-" &amp; H1122,IF((C1122 &amp; "-" &amp; D1122 &amp; "-" &amp; H1122)&lt;&gt;(C1123 &amp; "-" &amp; D1123 &amp; "-" &amp; H1123),"End: " &amp; C1122 &amp; "-" &amp; D1122 &amp; "-" &amp; H1122,""))</f>
        <v/>
      </c>
      <c r="F1122" s="4" t="str">
        <f t="shared" si="231"/>
        <v>Wall Street Journal-10Yr Treasury Yield-01-2019</v>
      </c>
      <c r="G1122" s="7">
        <v>43475</v>
      </c>
      <c r="H1122" s="7" t="str">
        <f t="shared" si="232"/>
        <v>01-2019</v>
      </c>
      <c r="I1122" s="7" t="str">
        <f t="shared" ca="1" si="233"/>
        <v>Wall Street Journal: KPMG-10Yr Treasury Yield-01-2019</v>
      </c>
      <c r="J1122" s="4" t="str">
        <f t="shared" ca="1" si="234"/>
        <v>10Yr Treasury Yield-KPMG:01-2019</v>
      </c>
      <c r="K1122" t="s">
        <v>686</v>
      </c>
      <c r="CK1122">
        <v>2.58</v>
      </c>
      <c r="CM1122">
        <v>2.79</v>
      </c>
      <c r="CO1122">
        <v>2.9</v>
      </c>
      <c r="CQ1122">
        <v>3.1</v>
      </c>
      <c r="CS1122">
        <v>3.06</v>
      </c>
    </row>
    <row r="1123" spans="1:99" x14ac:dyDescent="0.55000000000000004">
      <c r="A1123" s="4" t="str">
        <f t="shared" ca="1" si="229"/>
        <v>BBVA</v>
      </c>
      <c r="B1123" s="4" t="str">
        <f t="shared" si="230"/>
        <v xml:space="preserve">Nathaniel Karp
</v>
      </c>
      <c r="C1123" s="4" t="s">
        <v>246</v>
      </c>
      <c r="D1123" s="4" t="s">
        <v>96</v>
      </c>
      <c r="E1123" s="4" t="str">
        <f>IF(COUNTIF($E$2:E1122,"Begin: " &amp; C1123 &amp; "-" &amp; D1123 &amp; "-" &amp; H1123)=0,"Begin: " &amp; C1123 &amp; "-" &amp; D1123 &amp; "-" &amp; H1123,IF((C1123 &amp; "-" &amp; D1123 &amp; "-" &amp; H1123)&lt;&gt;(C1124 &amp; "-" &amp; D1124 &amp; "-" &amp; H1124),"End: " &amp; C1123 &amp; "-" &amp; D1123 &amp; "-" &amp; H1123,""))</f>
        <v/>
      </c>
      <c r="F1123" s="4" t="str">
        <f t="shared" si="231"/>
        <v>Wall Street Journal-10Yr Treasury Yield-01-2019</v>
      </c>
      <c r="G1123" s="7">
        <v>43475</v>
      </c>
      <c r="H1123" s="7" t="str">
        <f t="shared" si="232"/>
        <v>01-2019</v>
      </c>
      <c r="I1123" s="7" t="str">
        <f t="shared" ca="1" si="233"/>
        <v>Wall Street Journal: BBVA-10Yr Treasury Yield-01-2019</v>
      </c>
      <c r="J1123" s="4" t="str">
        <f t="shared" ca="1" si="234"/>
        <v>10Yr Treasury Yield-BBVA:01-2019</v>
      </c>
      <c r="K1123" t="s">
        <v>434</v>
      </c>
      <c r="CK1123">
        <v>2.97</v>
      </c>
      <c r="CM1123">
        <v>3.15</v>
      </c>
      <c r="CO1123">
        <v>3.23</v>
      </c>
      <c r="CQ1123">
        <v>3.31</v>
      </c>
      <c r="CS1123">
        <v>3.44</v>
      </c>
      <c r="CU1123">
        <v>3.57</v>
      </c>
    </row>
    <row r="1124" spans="1:99" x14ac:dyDescent="0.55000000000000004">
      <c r="A1124" s="4" t="str">
        <f t="shared" ca="1" si="229"/>
        <v>National Retail Federation</v>
      </c>
      <c r="B1124" s="4" t="str">
        <f t="shared" si="230"/>
        <v>Jack Kleinhenz</v>
      </c>
      <c r="C1124" s="4" t="s">
        <v>246</v>
      </c>
      <c r="D1124" s="4" t="s">
        <v>96</v>
      </c>
      <c r="E1124" s="4" t="str">
        <f>IF(COUNTIF($E$2:E1123,"Begin: " &amp; C1124 &amp; "-" &amp; D1124 &amp; "-" &amp; H1124)=0,"Begin: " &amp; C1124 &amp; "-" &amp; D1124 &amp; "-" &amp; H1124,IF((C1124 &amp; "-" &amp; D1124 &amp; "-" &amp; H1124)&lt;&gt;(C1125 &amp; "-" &amp; D1125 &amp; "-" &amp; H1125),"End: " &amp; C1124 &amp; "-" &amp; D1124 &amp; "-" &amp; H1124,""))</f>
        <v/>
      </c>
      <c r="F1124" s="4" t="str">
        <f t="shared" si="231"/>
        <v>Wall Street Journal-10Yr Treasury Yield-01-2019</v>
      </c>
      <c r="G1124" s="7">
        <v>43475</v>
      </c>
      <c r="H1124" s="7" t="str">
        <f t="shared" si="232"/>
        <v>01-2019</v>
      </c>
      <c r="I1124" s="7" t="str">
        <f t="shared" ca="1" si="233"/>
        <v>Wall Street Journal: National Retail Federation-10Yr Treasury Yield-01-2019</v>
      </c>
      <c r="J1124" s="4" t="str">
        <f t="shared" ca="1" si="234"/>
        <v>10Yr Treasury Yield-National Retail Federation:01-2019</v>
      </c>
      <c r="K1124" t="s">
        <v>216</v>
      </c>
      <c r="CK1124">
        <v>2.85</v>
      </c>
      <c r="CM1124">
        <v>2.9</v>
      </c>
      <c r="CO1124">
        <v>2.85</v>
      </c>
      <c r="CQ1124">
        <v>2.85</v>
      </c>
    </row>
    <row r="1125" spans="1:99" x14ac:dyDescent="0.55000000000000004">
      <c r="A1125" s="4" t="str">
        <f t="shared" ca="1" si="229"/>
        <v>Natixis CIB Americas</v>
      </c>
      <c r="B1125" s="4" t="str">
        <f t="shared" si="230"/>
        <v>Joseph LaVorgna</v>
      </c>
      <c r="C1125" s="4" t="s">
        <v>246</v>
      </c>
      <c r="D1125" s="4" t="s">
        <v>96</v>
      </c>
      <c r="E1125" s="4" t="str">
        <f>IF(COUNTIF($E$2:E1124,"Begin: " &amp; C1125 &amp; "-" &amp; D1125 &amp; "-" &amp; H1125)=0,"Begin: " &amp; C1125 &amp; "-" &amp; D1125 &amp; "-" &amp; H1125,IF((C1125 &amp; "-" &amp; D1125 &amp; "-" &amp; H1125)&lt;&gt;(C1126 &amp; "-" &amp; D1126 &amp; "-" &amp; H1126),"End: " &amp; C1125 &amp; "-" &amp; D1125 &amp; "-" &amp; H1125,""))</f>
        <v/>
      </c>
      <c r="F1125" s="4" t="str">
        <f t="shared" si="231"/>
        <v>Wall Street Journal-10Yr Treasury Yield-01-2019</v>
      </c>
      <c r="G1125" s="7">
        <v>43475</v>
      </c>
      <c r="H1125" s="7" t="str">
        <f t="shared" si="232"/>
        <v>01-2019</v>
      </c>
      <c r="I1125" s="7" t="str">
        <f t="shared" ca="1" si="233"/>
        <v>Wall Street Journal: Natixis CIB Americas-10Yr Treasury Yield-01-2019</v>
      </c>
      <c r="J1125" s="4" t="str">
        <f t="shared" ca="1" si="234"/>
        <v>10Yr Treasury Yield-Natixis CIB Americas:01-2019</v>
      </c>
      <c r="K1125" t="s">
        <v>774</v>
      </c>
      <c r="CK1125">
        <v>2.95</v>
      </c>
      <c r="CM1125">
        <v>2.5</v>
      </c>
      <c r="CO1125">
        <v>2.5</v>
      </c>
      <c r="CQ1125">
        <v>2.75</v>
      </c>
      <c r="CS1125">
        <v>3</v>
      </c>
      <c r="CU1125">
        <v>3</v>
      </c>
    </row>
    <row r="1126" spans="1:99" x14ac:dyDescent="0.55000000000000004">
      <c r="A1126" s="4" t="str">
        <f t="shared" ca="1" si="229"/>
        <v>UCLA Anderson Forecast</v>
      </c>
      <c r="B1126" s="4" t="str">
        <f t="shared" si="230"/>
        <v>Edward Leamer/David Shulman</v>
      </c>
      <c r="C1126" s="4" t="s">
        <v>246</v>
      </c>
      <c r="D1126" s="4" t="s">
        <v>96</v>
      </c>
      <c r="E1126" s="4" t="str">
        <f>IF(COUNTIF($E$2:E1125,"Begin: " &amp; C1126 &amp; "-" &amp; D1126 &amp; "-" &amp; H1126)=0,"Begin: " &amp; C1126 &amp; "-" &amp; D1126 &amp; "-" &amp; H1126,IF((C1126 &amp; "-" &amp; D1126 &amp; "-" &amp; H1126)&lt;&gt;(C1127 &amp; "-" &amp; D1127 &amp; "-" &amp; H1127),"End: " &amp; C1126 &amp; "-" &amp; D1126 &amp; "-" &amp; H1126,""))</f>
        <v/>
      </c>
      <c r="F1126" s="4" t="str">
        <f t="shared" si="231"/>
        <v>Wall Street Journal-10Yr Treasury Yield-01-2019</v>
      </c>
      <c r="G1126" s="7">
        <v>43475</v>
      </c>
      <c r="H1126" s="7" t="str">
        <f t="shared" si="232"/>
        <v>01-2019</v>
      </c>
      <c r="I1126" s="7" t="str">
        <f t="shared" ca="1" si="233"/>
        <v>Wall Street Journal: UCLA Anderson Forecast-10Yr Treasury Yield-01-2019</v>
      </c>
      <c r="J1126" s="4" t="str">
        <f t="shared" ca="1" si="234"/>
        <v>10Yr Treasury Yield-UCLA Anderson Forecast:01-2019</v>
      </c>
      <c r="K1126" t="s">
        <v>218</v>
      </c>
      <c r="CK1126">
        <v>3.2</v>
      </c>
      <c r="CM1126">
        <v>3.5</v>
      </c>
      <c r="CO1126">
        <v>3</v>
      </c>
      <c r="CQ1126">
        <v>2.8</v>
      </c>
    </row>
    <row r="1127" spans="1:99" x14ac:dyDescent="0.55000000000000004">
      <c r="A1127" s="4" t="str">
        <f t="shared" ca="1" si="229"/>
        <v>NEMA Business Information Services</v>
      </c>
      <c r="B1127" s="4" t="str">
        <f t="shared" si="230"/>
        <v>Don Leavens/Steven Wilcox</v>
      </c>
      <c r="C1127" s="4" t="s">
        <v>246</v>
      </c>
      <c r="D1127" s="4" t="s">
        <v>96</v>
      </c>
      <c r="E1127" s="4" t="str">
        <f>IF(COUNTIF($E$2:E1126,"Begin: " &amp; C1127 &amp; "-" &amp; D1127 &amp; "-" &amp; H1127)=0,"Begin: " &amp; C1127 &amp; "-" &amp; D1127 &amp; "-" &amp; H1127,IF((C1127 &amp; "-" &amp; D1127 &amp; "-" &amp; H1127)&lt;&gt;(C1128 &amp; "-" &amp; D1128 &amp; "-" &amp; H1128),"End: " &amp; C1127 &amp; "-" &amp; D1127 &amp; "-" &amp; H1127,""))</f>
        <v/>
      </c>
      <c r="F1127" s="4" t="str">
        <f t="shared" si="231"/>
        <v>Wall Street Journal-10Yr Treasury Yield-01-2019</v>
      </c>
      <c r="G1127" s="7">
        <v>43475</v>
      </c>
      <c r="H1127" s="7" t="str">
        <f t="shared" si="232"/>
        <v>01-2019</v>
      </c>
      <c r="I1127" s="7" t="str">
        <f t="shared" ca="1" si="233"/>
        <v>Wall Street Journal: NEMA Business Information Services-10Yr Treasury Yield-01-2019</v>
      </c>
      <c r="J1127" s="4" t="str">
        <f t="shared" ca="1" si="234"/>
        <v>10Yr Treasury Yield-NEMA Business Information Services:01-2019</v>
      </c>
      <c r="K1127" t="s">
        <v>765</v>
      </c>
      <c r="CK1127">
        <v>2.93</v>
      </c>
      <c r="CM1127">
        <v>3.18</v>
      </c>
      <c r="CO1127">
        <v>3.25</v>
      </c>
      <c r="CQ1127">
        <v>3.33</v>
      </c>
      <c r="CS1127">
        <v>3.4</v>
      </c>
      <c r="CU1127">
        <v>3.43</v>
      </c>
    </row>
    <row r="1128" spans="1:99" x14ac:dyDescent="0.55000000000000004">
      <c r="A1128" s="4" t="str">
        <f t="shared" ca="1" si="229"/>
        <v>HSBC</v>
      </c>
      <c r="B1128" s="4" t="str">
        <f t="shared" si="230"/>
        <v>Kevin Logan</v>
      </c>
      <c r="C1128" s="4" t="s">
        <v>246</v>
      </c>
      <c r="D1128" s="4" t="s">
        <v>96</v>
      </c>
      <c r="E1128" s="4" t="str">
        <f>IF(COUNTIF($E$2:E1127,"Begin: " &amp; C1128 &amp; "-" &amp; D1128 &amp; "-" &amp; H1128)=0,"Begin: " &amp; C1128 &amp; "-" &amp; D1128 &amp; "-" &amp; H1128,IF((C1128 &amp; "-" &amp; D1128 &amp; "-" &amp; H1128)&lt;&gt;(C1129 &amp; "-" &amp; D1129 &amp; "-" &amp; H1129),"End: " &amp; C1128 &amp; "-" &amp; D1128 &amp; "-" &amp; H1128,""))</f>
        <v/>
      </c>
      <c r="F1128" s="4" t="str">
        <f t="shared" si="231"/>
        <v>Wall Street Journal-10Yr Treasury Yield-01-2019</v>
      </c>
      <c r="G1128" s="7">
        <v>43475</v>
      </c>
      <c r="H1128" s="7" t="str">
        <f t="shared" si="232"/>
        <v>01-2019</v>
      </c>
      <c r="I1128" s="7" t="str">
        <f t="shared" ca="1" si="233"/>
        <v>Wall Street Journal: HSBC-10Yr Treasury Yield-01-2019</v>
      </c>
      <c r="J1128" s="4" t="str">
        <f t="shared" ca="1" si="234"/>
        <v>10Yr Treasury Yield-HSBC:01-2019</v>
      </c>
      <c r="K1128" t="s">
        <v>435</v>
      </c>
      <c r="CK1128">
        <v>2.8</v>
      </c>
      <c r="CM1128">
        <v>2.5</v>
      </c>
      <c r="CO1128">
        <v>2.5</v>
      </c>
      <c r="CQ1128">
        <v>2.5</v>
      </c>
    </row>
    <row r="1129" spans="1:99" x14ac:dyDescent="0.55000000000000004">
      <c r="A1129" s="4" t="str">
        <f t="shared" ca="1" si="229"/>
        <v>Moody's Investors Service</v>
      </c>
      <c r="B1129" s="4" t="str">
        <f t="shared" si="230"/>
        <v>John Lonski</v>
      </c>
      <c r="C1129" s="4" t="s">
        <v>246</v>
      </c>
      <c r="D1129" s="4" t="s">
        <v>96</v>
      </c>
      <c r="E1129" s="4" t="str">
        <f>IF(COUNTIF($E$2:E1128,"Begin: " &amp; C1129 &amp; "-" &amp; D1129 &amp; "-" &amp; H1129)=0,"Begin: " &amp; C1129 &amp; "-" &amp; D1129 &amp; "-" &amp; H1129,IF((C1129 &amp; "-" &amp; D1129 &amp; "-" &amp; H1129)&lt;&gt;(C1130 &amp; "-" &amp; D1130 &amp; "-" &amp; H1130),"End: " &amp; C1129 &amp; "-" &amp; D1129 &amp; "-" &amp; H1129,""))</f>
        <v/>
      </c>
      <c r="F1129" s="4" t="str">
        <f t="shared" si="231"/>
        <v>Wall Street Journal-10Yr Treasury Yield-01-2019</v>
      </c>
      <c r="G1129" s="7">
        <v>43475</v>
      </c>
      <c r="H1129" s="7" t="str">
        <f t="shared" si="232"/>
        <v>01-2019</v>
      </c>
      <c r="I1129" s="7" t="str">
        <f t="shared" ca="1" si="233"/>
        <v>Wall Street Journal: Moody's Investors Service-10Yr Treasury Yield-01-2019</v>
      </c>
      <c r="J1129" s="4" t="str">
        <f t="shared" ca="1" si="234"/>
        <v>10Yr Treasury Yield-Moody's Investors Service:01-2019</v>
      </c>
      <c r="K1129" t="s">
        <v>220</v>
      </c>
      <c r="CK1129">
        <v>2.92</v>
      </c>
      <c r="CM1129">
        <v>2.85</v>
      </c>
      <c r="CO1129">
        <v>2.75</v>
      </c>
      <c r="CQ1129">
        <v>2.65</v>
      </c>
      <c r="CS1129">
        <v>2.6</v>
      </c>
      <c r="CU1129">
        <v>2.5499999999999998</v>
      </c>
    </row>
    <row r="1130" spans="1:99" x14ac:dyDescent="0.55000000000000004">
      <c r="A1130" s="4" t="str">
        <f t="shared" ca="1" si="229"/>
        <v>National Auto Dealer Association</v>
      </c>
      <c r="B1130" s="4" t="str">
        <f t="shared" si="230"/>
        <v>Patrick Manzi</v>
      </c>
      <c r="C1130" s="4" t="s">
        <v>246</v>
      </c>
      <c r="D1130" s="4" t="s">
        <v>96</v>
      </c>
      <c r="E1130" s="4" t="str">
        <f>IF(COUNTIF($E$2:E1129,"Begin: " &amp; C1130 &amp; "-" &amp; D1130 &amp; "-" &amp; H1130)=0,"Begin: " &amp; C1130 &amp; "-" &amp; D1130 &amp; "-" &amp; H1130,IF((C1130 &amp; "-" &amp; D1130 &amp; "-" &amp; H1130)&lt;&gt;(C1131 &amp; "-" &amp; D1131 &amp; "-" &amp; H1131),"End: " &amp; C1130 &amp; "-" &amp; D1130 &amp; "-" &amp; H1130,""))</f>
        <v/>
      </c>
      <c r="F1130" s="4" t="str">
        <f t="shared" si="231"/>
        <v>Wall Street Journal-10Yr Treasury Yield-01-2019</v>
      </c>
      <c r="G1130" s="7">
        <v>43475</v>
      </c>
      <c r="H1130" s="7" t="str">
        <f t="shared" si="232"/>
        <v>01-2019</v>
      </c>
      <c r="I1130" s="7" t="str">
        <f t="shared" ca="1" si="233"/>
        <v>Wall Street Journal: National Auto Dealer Association-10Yr Treasury Yield-01-2019</v>
      </c>
      <c r="J1130" s="4" t="str">
        <f t="shared" ca="1" si="234"/>
        <v>10Yr Treasury Yield-National Auto Dealer Association:01-2019</v>
      </c>
      <c r="K1130" t="s">
        <v>800</v>
      </c>
      <c r="CK1130">
        <v>2.6</v>
      </c>
      <c r="CM1130">
        <v>2.6</v>
      </c>
    </row>
    <row r="1131" spans="1:99" x14ac:dyDescent="0.55000000000000004">
      <c r="A1131" s="4" t="str">
        <f t="shared" ca="1" si="229"/>
        <v>MetLife Investment Management</v>
      </c>
      <c r="B1131" s="4" t="str">
        <f t="shared" si="230"/>
        <v>Drew T. Matus</v>
      </c>
      <c r="C1131" s="4" t="s">
        <v>246</v>
      </c>
      <c r="D1131" s="4" t="s">
        <v>96</v>
      </c>
      <c r="E1131" s="4" t="str">
        <f>IF(COUNTIF($E$2:E1130,"Begin: " &amp; C1131 &amp; "-" &amp; D1131 &amp; "-" &amp; H1131)=0,"Begin: " &amp; C1131 &amp; "-" &amp; D1131 &amp; "-" &amp; H1131,IF((C1131 &amp; "-" &amp; D1131 &amp; "-" &amp; H1131)&lt;&gt;(C1132 &amp; "-" &amp; D1132 &amp; "-" &amp; H1132),"End: " &amp; C1131 &amp; "-" &amp; D1131 &amp; "-" &amp; H1131,""))</f>
        <v/>
      </c>
      <c r="F1131" s="4" t="str">
        <f t="shared" si="231"/>
        <v>Wall Street Journal-10Yr Treasury Yield-01-2019</v>
      </c>
      <c r="G1131" s="7">
        <v>43475</v>
      </c>
      <c r="H1131" s="7" t="str">
        <f t="shared" si="232"/>
        <v>01-2019</v>
      </c>
      <c r="I1131" s="7" t="str">
        <f t="shared" ca="1" si="233"/>
        <v>Wall Street Journal: MetLife Investment Management-10Yr Treasury Yield-01-2019</v>
      </c>
      <c r="J1131" s="4" t="str">
        <f t="shared" ca="1" si="234"/>
        <v>10Yr Treasury Yield-MetLife Investment Management:01-2019</v>
      </c>
      <c r="K1131" t="s">
        <v>801</v>
      </c>
      <c r="CK1131">
        <v>3</v>
      </c>
      <c r="CM1131">
        <v>3.3</v>
      </c>
    </row>
    <row r="1132" spans="1:99" x14ac:dyDescent="0.55000000000000004">
      <c r="A1132" s="4" t="str">
        <f t="shared" ca="1" si="229"/>
        <v>Jeffries &amp; Company</v>
      </c>
      <c r="B1132" s="4" t="str">
        <f t="shared" si="230"/>
        <v>Ward McCarthy *</v>
      </c>
      <c r="C1132" s="4" t="s">
        <v>246</v>
      </c>
      <c r="D1132" s="4" t="s">
        <v>96</v>
      </c>
      <c r="E1132" s="4" t="str">
        <f>IF(COUNTIF($E$2:E1131,"Begin: " &amp; C1132 &amp; "-" &amp; D1132 &amp; "-" &amp; H1132)=0,"Begin: " &amp; C1132 &amp; "-" &amp; D1132 &amp; "-" &amp; H1132,IF((C1132 &amp; "-" &amp; D1132 &amp; "-" &amp; H1132)&lt;&gt;(C1133 &amp; "-" &amp; D1133 &amp; "-" &amp; H1133),"End: " &amp; C1132 &amp; "-" &amp; D1132 &amp; "-" &amp; H1132,""))</f>
        <v/>
      </c>
      <c r="F1132" s="4" t="str">
        <f t="shared" si="231"/>
        <v>Wall Street Journal-10Yr Treasury Yield-01-2019</v>
      </c>
      <c r="G1132" s="7">
        <v>43475</v>
      </c>
      <c r="H1132" s="7" t="str">
        <f t="shared" si="232"/>
        <v>01-2019</v>
      </c>
      <c r="I1132" s="7" t="str">
        <f t="shared" ca="1" si="233"/>
        <v>Wall Street Journal: Jeffries &amp; Company-10Yr Treasury Yield-01-2019</v>
      </c>
      <c r="J1132" s="4" t="str">
        <f t="shared" ca="1" si="234"/>
        <v>10Yr Treasury Yield-Jeffries &amp; Company:01-2019</v>
      </c>
      <c r="K1132" t="s">
        <v>436</v>
      </c>
    </row>
    <row r="1133" spans="1:99" x14ac:dyDescent="0.55000000000000004">
      <c r="A1133" s="4" t="str">
        <f t="shared" ca="1" si="229"/>
        <v>ACT Research</v>
      </c>
      <c r="B1133" s="4" t="str">
        <f t="shared" si="230"/>
        <v>Jim Meil</v>
      </c>
      <c r="C1133" s="4" t="s">
        <v>246</v>
      </c>
      <c r="D1133" s="4" t="s">
        <v>96</v>
      </c>
      <c r="E1133" s="4" t="str">
        <f>IF(COUNTIF($E$2:E1132,"Begin: " &amp; C1133 &amp; "-" &amp; D1133 &amp; "-" &amp; H1133)=0,"Begin: " &amp; C1133 &amp; "-" &amp; D1133 &amp; "-" &amp; H1133,IF((C1133 &amp; "-" &amp; D1133 &amp; "-" &amp; H1133)&lt;&gt;(C1134 &amp; "-" &amp; D1134 &amp; "-" &amp; H1134),"End: " &amp; C1133 &amp; "-" &amp; D1133 &amp; "-" &amp; H1133,""))</f>
        <v/>
      </c>
      <c r="F1133" s="4" t="str">
        <f t="shared" si="231"/>
        <v>Wall Street Journal-10Yr Treasury Yield-01-2019</v>
      </c>
      <c r="G1133" s="7">
        <v>43475</v>
      </c>
      <c r="H1133" s="7" t="str">
        <f t="shared" si="232"/>
        <v>01-2019</v>
      </c>
      <c r="I1133" s="7" t="str">
        <f t="shared" ca="1" si="233"/>
        <v>Wall Street Journal: ACT Research-10Yr Treasury Yield-01-2019</v>
      </c>
      <c r="J1133" s="4" t="str">
        <f t="shared" ca="1" si="234"/>
        <v>10Yr Treasury Yield-ACT Research:01-2019</v>
      </c>
      <c r="K1133" t="s">
        <v>437</v>
      </c>
      <c r="CK1133">
        <v>2.9</v>
      </c>
      <c r="CM1133">
        <v>3</v>
      </c>
      <c r="CO1133">
        <v>3.25</v>
      </c>
      <c r="CQ1133">
        <v>3.25</v>
      </c>
    </row>
    <row r="1134" spans="1:99" x14ac:dyDescent="0.55000000000000004">
      <c r="A1134" s="4" t="str">
        <f t="shared" ca="1" si="229"/>
        <v>Standard Chartered</v>
      </c>
      <c r="B1134" s="4" t="str">
        <f t="shared" si="230"/>
        <v>Sonia Meskin</v>
      </c>
      <c r="C1134" s="4" t="s">
        <v>246</v>
      </c>
      <c r="D1134" s="4" t="s">
        <v>96</v>
      </c>
      <c r="E1134" s="4" t="str">
        <f>IF(COUNTIF($E$2:E1133,"Begin: " &amp; C1134 &amp; "-" &amp; D1134 &amp; "-" &amp; H1134)=0,"Begin: " &amp; C1134 &amp; "-" &amp; D1134 &amp; "-" &amp; H1134,IF((C1134 &amp; "-" &amp; D1134 &amp; "-" &amp; H1134)&lt;&gt;(C1135 &amp; "-" &amp; D1135 &amp; "-" &amp; H1135),"End: " &amp; C1134 &amp; "-" &amp; D1134 &amp; "-" &amp; H1134,""))</f>
        <v/>
      </c>
      <c r="F1134" s="4" t="str">
        <f t="shared" si="231"/>
        <v>Wall Street Journal-10Yr Treasury Yield-01-2019</v>
      </c>
      <c r="G1134" s="7">
        <v>43475</v>
      </c>
      <c r="H1134" s="7" t="str">
        <f t="shared" si="232"/>
        <v>01-2019</v>
      </c>
      <c r="I1134" s="7" t="str">
        <f t="shared" ca="1" si="233"/>
        <v>Wall Street Journal: Standard Chartered-10Yr Treasury Yield-01-2019</v>
      </c>
      <c r="J1134" s="4" t="str">
        <f t="shared" ca="1" si="234"/>
        <v>10Yr Treasury Yield-Standard Chartered:01-2019</v>
      </c>
      <c r="K1134" t="s">
        <v>802</v>
      </c>
      <c r="CK1134">
        <v>2.6</v>
      </c>
      <c r="CM1134">
        <v>2.75</v>
      </c>
    </row>
    <row r="1135" spans="1:99" x14ac:dyDescent="0.55000000000000004">
      <c r="A1135" s="4" t="str">
        <f t="shared" ca="1" si="229"/>
        <v>BofA</v>
      </c>
      <c r="B1135" s="4" t="str">
        <f t="shared" si="230"/>
        <v>Michelle Meyer</v>
      </c>
      <c r="C1135" s="4" t="s">
        <v>246</v>
      </c>
      <c r="D1135" s="4" t="s">
        <v>96</v>
      </c>
      <c r="E1135" s="4" t="str">
        <f>IF(COUNTIF($E$2:E1134,"Begin: " &amp; C1135 &amp; "-" &amp; D1135 &amp; "-" &amp; H1135)=0,"Begin: " &amp; C1135 &amp; "-" &amp; D1135 &amp; "-" &amp; H1135,IF((C1135 &amp; "-" &amp; D1135 &amp; "-" &amp; H1135)&lt;&gt;(C1136 &amp; "-" &amp; D1136 &amp; "-" &amp; H1136),"End: " &amp; C1135 &amp; "-" &amp; D1135 &amp; "-" &amp; H1135,""))</f>
        <v/>
      </c>
      <c r="F1135" s="4" t="str">
        <f t="shared" si="231"/>
        <v>Wall Street Journal-10Yr Treasury Yield-01-2019</v>
      </c>
      <c r="G1135" s="7">
        <v>43475</v>
      </c>
      <c r="H1135" s="7" t="str">
        <f t="shared" si="232"/>
        <v>01-2019</v>
      </c>
      <c r="I1135" s="7" t="str">
        <f t="shared" ca="1" si="233"/>
        <v>Wall Street Journal: BofA-10Yr Treasury Yield-01-2019</v>
      </c>
      <c r="J1135" s="4" t="str">
        <f t="shared" ca="1" si="234"/>
        <v>10Yr Treasury Yield-BofA:01-2019</v>
      </c>
      <c r="K1135" t="s">
        <v>803</v>
      </c>
      <c r="CK1135">
        <v>3.05</v>
      </c>
      <c r="CM1135">
        <v>3</v>
      </c>
    </row>
    <row r="1136" spans="1:99" x14ac:dyDescent="0.55000000000000004">
      <c r="A1136" s="4" t="str">
        <f t="shared" ca="1" si="229"/>
        <v>Daiwa Capital</v>
      </c>
      <c r="B1136" s="4" t="str">
        <f t="shared" si="230"/>
        <v>Michael Moran</v>
      </c>
      <c r="C1136" s="4" t="s">
        <v>246</v>
      </c>
      <c r="D1136" s="4" t="s">
        <v>96</v>
      </c>
      <c r="E1136" s="4" t="str">
        <f>IF(COUNTIF($E$2:E1135,"Begin: " &amp; C1136 &amp; "-" &amp; D1136 &amp; "-" &amp; H1136)=0,"Begin: " &amp; C1136 &amp; "-" &amp; D1136 &amp; "-" &amp; H1136,IF((C1136 &amp; "-" &amp; D1136 &amp; "-" &amp; H1136)&lt;&gt;(C1137 &amp; "-" &amp; D1137 &amp; "-" &amp; H1137),"End: " &amp; C1136 &amp; "-" &amp; D1136 &amp; "-" &amp; H1136,""))</f>
        <v/>
      </c>
      <c r="F1136" s="4" t="str">
        <f t="shared" si="231"/>
        <v>Wall Street Journal-10Yr Treasury Yield-01-2019</v>
      </c>
      <c r="G1136" s="7">
        <v>43475</v>
      </c>
      <c r="H1136" s="7" t="str">
        <f t="shared" si="232"/>
        <v>01-2019</v>
      </c>
      <c r="I1136" s="7" t="str">
        <f t="shared" ca="1" si="233"/>
        <v>Wall Street Journal: Daiwa Capital-10Yr Treasury Yield-01-2019</v>
      </c>
      <c r="J1136" s="4" t="str">
        <f t="shared" ca="1" si="234"/>
        <v>10Yr Treasury Yield-Daiwa Capital:01-2019</v>
      </c>
      <c r="K1136" t="s">
        <v>438</v>
      </c>
      <c r="CK1136">
        <v>2.85</v>
      </c>
      <c r="CM1136">
        <v>3</v>
      </c>
      <c r="CO1136">
        <v>2.9</v>
      </c>
      <c r="CQ1136">
        <v>2.6</v>
      </c>
      <c r="CS1136">
        <v>2.2000000000000002</v>
      </c>
      <c r="CU1136">
        <v>2.15</v>
      </c>
    </row>
    <row r="1137" spans="1:99" x14ac:dyDescent="0.55000000000000004">
      <c r="A1137" s="4" t="str">
        <f t="shared" ca="1" si="229"/>
        <v>National Association of Manufacturers</v>
      </c>
      <c r="B1137" s="4" t="str">
        <f t="shared" si="230"/>
        <v>Chad Moutray</v>
      </c>
      <c r="C1137" s="4" t="s">
        <v>246</v>
      </c>
      <c r="D1137" s="4" t="s">
        <v>96</v>
      </c>
      <c r="E1137" s="4" t="str">
        <f>IF(COUNTIF($E$2:E1136,"Begin: " &amp; C1137 &amp; "-" &amp; D1137 &amp; "-" &amp; H1137)=0,"Begin: " &amp; C1137 &amp; "-" &amp; D1137 &amp; "-" &amp; H1137,IF((C1137 &amp; "-" &amp; D1137 &amp; "-" &amp; H1137)&lt;&gt;(C1138 &amp; "-" &amp; D1138 &amp; "-" &amp; H1138),"End: " &amp; C1137 &amp; "-" &amp; D1137 &amp; "-" &amp; H1137,""))</f>
        <v/>
      </c>
      <c r="F1137" s="4" t="str">
        <f t="shared" si="231"/>
        <v>Wall Street Journal-10Yr Treasury Yield-01-2019</v>
      </c>
      <c r="G1137" s="7">
        <v>43475</v>
      </c>
      <c r="H1137" s="7" t="str">
        <f t="shared" si="232"/>
        <v>01-2019</v>
      </c>
      <c r="I1137" s="7" t="str">
        <f t="shared" ca="1" si="233"/>
        <v>Wall Street Journal: National Association of Manufacturers-10Yr Treasury Yield-01-2019</v>
      </c>
      <c r="J1137" s="4" t="str">
        <f t="shared" ca="1" si="234"/>
        <v>10Yr Treasury Yield-National Association of Manufacturers:01-2019</v>
      </c>
      <c r="K1137" t="s">
        <v>439</v>
      </c>
      <c r="CK1137">
        <v>3.42</v>
      </c>
      <c r="CM1137">
        <v>3.49</v>
      </c>
      <c r="CO1137">
        <v>3.44</v>
      </c>
      <c r="CQ1137">
        <v>3.5</v>
      </c>
      <c r="CS1137">
        <v>3.74</v>
      </c>
      <c r="CU1137">
        <v>4.08</v>
      </c>
    </row>
    <row r="1138" spans="1:99" x14ac:dyDescent="0.55000000000000004">
      <c r="A1138" s="4" t="str">
        <f t="shared" ca="1" si="229"/>
        <v>Naroff Economics</v>
      </c>
      <c r="B1138" s="4" t="str">
        <f t="shared" si="230"/>
        <v>Joel Naroff</v>
      </c>
      <c r="C1138" s="4" t="s">
        <v>246</v>
      </c>
      <c r="D1138" s="4" t="s">
        <v>96</v>
      </c>
      <c r="E1138" s="4" t="str">
        <f>IF(COUNTIF($E$2:E1137,"Begin: " &amp; C1138 &amp; "-" &amp; D1138 &amp; "-" &amp; H1138)=0,"Begin: " &amp; C1138 &amp; "-" &amp; D1138 &amp; "-" &amp; H1138,IF((C1138 &amp; "-" &amp; D1138 &amp; "-" &amp; H1138)&lt;&gt;(C1139 &amp; "-" &amp; D1139 &amp; "-" &amp; H1139),"End: " &amp; C1138 &amp; "-" &amp; D1138 &amp; "-" &amp; H1138,""))</f>
        <v/>
      </c>
      <c r="F1138" s="4" t="str">
        <f t="shared" si="231"/>
        <v>Wall Street Journal-10Yr Treasury Yield-01-2019</v>
      </c>
      <c r="G1138" s="7">
        <v>43475</v>
      </c>
      <c r="H1138" s="7" t="str">
        <f t="shared" si="232"/>
        <v>01-2019</v>
      </c>
      <c r="I1138" s="7" t="str">
        <f t="shared" ca="1" si="233"/>
        <v>Wall Street Journal: Naroff Economics-10Yr Treasury Yield-01-2019</v>
      </c>
      <c r="J1138" s="4" t="str">
        <f t="shared" ca="1" si="234"/>
        <v>10Yr Treasury Yield-Naroff Economics:01-2019</v>
      </c>
      <c r="K1138" t="s">
        <v>440</v>
      </c>
      <c r="CK1138">
        <v>3.3</v>
      </c>
      <c r="CM1138">
        <v>3.75</v>
      </c>
      <c r="CO1138">
        <v>3.55</v>
      </c>
      <c r="CQ1138">
        <v>3.1</v>
      </c>
      <c r="CS1138">
        <v>3</v>
      </c>
      <c r="CU1138">
        <v>3.15</v>
      </c>
    </row>
    <row r="1139" spans="1:99" x14ac:dyDescent="0.55000000000000004">
      <c r="A1139" s="4" t="str">
        <f t="shared" ca="1" si="229"/>
        <v>MacroEcon Global Advisors</v>
      </c>
      <c r="B1139" s="4" t="str">
        <f t="shared" si="230"/>
        <v>Mark Nielson *</v>
      </c>
      <c r="C1139" s="4" t="s">
        <v>246</v>
      </c>
      <c r="D1139" s="4" t="s">
        <v>96</v>
      </c>
      <c r="E1139" s="4" t="str">
        <f>IF(COUNTIF($E$2:E1138,"Begin: " &amp; C1139 &amp; "-" &amp; D1139 &amp; "-" &amp; H1139)=0,"Begin: " &amp; C1139 &amp; "-" &amp; D1139 &amp; "-" &amp; H1139,IF((C1139 &amp; "-" &amp; D1139 &amp; "-" &amp; H1139)&lt;&gt;(C1140 &amp; "-" &amp; D1140 &amp; "-" &amp; H1140),"End: " &amp; C1139 &amp; "-" &amp; D1139 &amp; "-" &amp; H1139,""))</f>
        <v/>
      </c>
      <c r="F1139" s="4" t="str">
        <f t="shared" si="231"/>
        <v>Wall Street Journal-10Yr Treasury Yield-01-2019</v>
      </c>
      <c r="G1139" s="7">
        <v>43475</v>
      </c>
      <c r="H1139" s="7" t="str">
        <f t="shared" si="232"/>
        <v>01-2019</v>
      </c>
      <c r="I1139" s="7" t="str">
        <f t="shared" ca="1" si="233"/>
        <v>Wall Street Journal: MacroEcon Global Advisors-10Yr Treasury Yield-01-2019</v>
      </c>
      <c r="J1139" s="4" t="str">
        <f t="shared" ca="1" si="234"/>
        <v>10Yr Treasury Yield-MacroEcon Global Advisors:01-2019</v>
      </c>
      <c r="K1139" t="s">
        <v>425</v>
      </c>
    </row>
    <row r="1140" spans="1:99" x14ac:dyDescent="0.55000000000000004">
      <c r="A1140" s="4" t="str">
        <f t="shared" ca="1" si="229"/>
        <v>Corelogic</v>
      </c>
      <c r="B1140" s="4" t="str">
        <f t="shared" si="230"/>
        <v>Frank Nothaft</v>
      </c>
      <c r="C1140" s="4" t="s">
        <v>246</v>
      </c>
      <c r="D1140" s="4" t="s">
        <v>96</v>
      </c>
      <c r="E1140" s="4" t="str">
        <f>IF(COUNTIF($E$2:E1139,"Begin: " &amp; C1140 &amp; "-" &amp; D1140 &amp; "-" &amp; H1140)=0,"Begin: " &amp; C1140 &amp; "-" &amp; D1140 &amp; "-" &amp; H1140,IF((C1140 &amp; "-" &amp; D1140 &amp; "-" &amp; H1140)&lt;&gt;(C1141 &amp; "-" &amp; D1141 &amp; "-" &amp; H1141),"End: " &amp; C1140 &amp; "-" &amp; D1140 &amp; "-" &amp; H1140,""))</f>
        <v/>
      </c>
      <c r="F1140" s="4" t="str">
        <f t="shared" si="231"/>
        <v>Wall Street Journal-10Yr Treasury Yield-01-2019</v>
      </c>
      <c r="G1140" s="7">
        <v>43475</v>
      </c>
      <c r="H1140" s="7" t="str">
        <f t="shared" si="232"/>
        <v>01-2019</v>
      </c>
      <c r="I1140" s="7" t="str">
        <f t="shared" ca="1" si="233"/>
        <v>Wall Street Journal: Corelogic-10Yr Treasury Yield-01-2019</v>
      </c>
      <c r="J1140" s="4" t="str">
        <f t="shared" ca="1" si="234"/>
        <v>10Yr Treasury Yield-Corelogic:01-2019</v>
      </c>
      <c r="K1140" t="s">
        <v>752</v>
      </c>
      <c r="CK1140">
        <v>3</v>
      </c>
      <c r="CM1140">
        <v>3.12</v>
      </c>
      <c r="CO1140">
        <v>3.25</v>
      </c>
      <c r="CQ1140">
        <v>3.37</v>
      </c>
      <c r="CS1140">
        <v>3.4</v>
      </c>
      <c r="CU1140">
        <v>3.4</v>
      </c>
    </row>
    <row r="1141" spans="1:99" x14ac:dyDescent="0.55000000000000004">
      <c r="A1141" s="4" t="str">
        <f t="shared" ca="1" si="229"/>
        <v>High Frequency Economics</v>
      </c>
      <c r="B1141" s="4" t="str">
        <f t="shared" si="230"/>
        <v>Jim O'Sullivan</v>
      </c>
      <c r="C1141" s="4" t="s">
        <v>246</v>
      </c>
      <c r="D1141" s="4" t="s">
        <v>96</v>
      </c>
      <c r="E1141" s="4" t="str">
        <f>IF(COUNTIF($E$2:E1140,"Begin: " &amp; C1141 &amp; "-" &amp; D1141 &amp; "-" &amp; H1141)=0,"Begin: " &amp; C1141 &amp; "-" &amp; D1141 &amp; "-" &amp; H1141,IF((C1141 &amp; "-" &amp; D1141 &amp; "-" &amp; H1141)&lt;&gt;(C1142 &amp; "-" &amp; D1142 &amp; "-" &amp; H1142),"End: " &amp; C1141 &amp; "-" &amp; D1141 &amp; "-" &amp; H1141,""))</f>
        <v/>
      </c>
      <c r="F1141" s="4" t="str">
        <f t="shared" si="231"/>
        <v>Wall Street Journal-10Yr Treasury Yield-01-2019</v>
      </c>
      <c r="G1141" s="7">
        <v>43475</v>
      </c>
      <c r="H1141" s="7" t="str">
        <f t="shared" si="232"/>
        <v>01-2019</v>
      </c>
      <c r="I1141" s="7" t="str">
        <f t="shared" ca="1" si="233"/>
        <v>Wall Street Journal: High Frequency Economics-10Yr Treasury Yield-01-2019</v>
      </c>
      <c r="J1141" s="4" t="str">
        <f t="shared" ca="1" si="234"/>
        <v>10Yr Treasury Yield-High Frequency Economics:01-2019</v>
      </c>
      <c r="K1141" t="s">
        <v>227</v>
      </c>
      <c r="CK1141">
        <v>3</v>
      </c>
      <c r="CM1141">
        <v>3</v>
      </c>
      <c r="CO1141">
        <v>3</v>
      </c>
      <c r="CQ1141">
        <v>3</v>
      </c>
    </row>
    <row r="1142" spans="1:99" x14ac:dyDescent="0.55000000000000004">
      <c r="A1142" s="4" t="str">
        <f t="shared" ca="1" si="229"/>
        <v>Stifel, Nicoulas and Company, Incorporated (formerly Sterne Agee)</v>
      </c>
      <c r="B1142" s="4" t="str">
        <f t="shared" si="230"/>
        <v>Lindsey Piegza</v>
      </c>
      <c r="C1142" s="4" t="s">
        <v>246</v>
      </c>
      <c r="D1142" s="4" t="s">
        <v>96</v>
      </c>
      <c r="E1142" s="4" t="str">
        <f>IF(COUNTIF($E$2:E1141,"Begin: " &amp; C1142 &amp; "-" &amp; D1142 &amp; "-" &amp; H1142)=0,"Begin: " &amp; C1142 &amp; "-" &amp; D1142 &amp; "-" &amp; H1142,IF((C1142 &amp; "-" &amp; D1142 &amp; "-" &amp; H1142)&lt;&gt;(C1143 &amp; "-" &amp; D1143 &amp; "-" &amp; H1143),"End: " &amp; C1142 &amp; "-" &amp; D1142 &amp; "-" &amp; H1142,""))</f>
        <v/>
      </c>
      <c r="F1142" s="4" t="str">
        <f t="shared" si="231"/>
        <v>Wall Street Journal-10Yr Treasury Yield-01-2019</v>
      </c>
      <c r="G1142" s="7">
        <v>43475</v>
      </c>
      <c r="H1142" s="7" t="str">
        <f t="shared" si="232"/>
        <v>01-2019</v>
      </c>
      <c r="I1142" s="7" t="str">
        <f t="shared" ca="1" si="233"/>
        <v>Wall Street Journal: Stifel, Nicoulas and Company, Incorporated (formerly Sterne Agee)-10Yr Treasury Yield-01-2019</v>
      </c>
      <c r="J1142" s="4" t="str">
        <f t="shared" ca="1" si="234"/>
        <v>10Yr Treasury Yield-Stifel, Nicoulas and Company, Incorporated (formerly Sterne Agee):01-2019</v>
      </c>
      <c r="K1142" t="s">
        <v>675</v>
      </c>
      <c r="CK1142">
        <v>2.75</v>
      </c>
      <c r="CM1142">
        <v>2.65</v>
      </c>
      <c r="CO1142">
        <v>2.65</v>
      </c>
    </row>
    <row r="1143" spans="1:99" x14ac:dyDescent="0.55000000000000004">
      <c r="A1143" s="4" t="str">
        <f t="shared" ca="1" si="229"/>
        <v>Macroeconomic Advisers</v>
      </c>
      <c r="B1143" s="4" t="str">
        <f t="shared" si="230"/>
        <v>Dr. Joel Prakken/ Chris Varvares</v>
      </c>
      <c r="C1143" s="4" t="s">
        <v>246</v>
      </c>
      <c r="D1143" s="4" t="s">
        <v>96</v>
      </c>
      <c r="E1143" s="4" t="str">
        <f>IF(COUNTIF($E$2:E1142,"Begin: " &amp; C1143 &amp; "-" &amp; D1143 &amp; "-" &amp; H1143)=0,"Begin: " &amp; C1143 &amp; "-" &amp; D1143 &amp; "-" &amp; H1143,IF((C1143 &amp; "-" &amp; D1143 &amp; "-" &amp; H1143)&lt;&gt;(C1144 &amp; "-" &amp; D1144 &amp; "-" &amp; H1144),"End: " &amp; C1143 &amp; "-" &amp; D1143 &amp; "-" &amp; H1143,""))</f>
        <v/>
      </c>
      <c r="F1143" s="4" t="str">
        <f t="shared" si="231"/>
        <v>Wall Street Journal-10Yr Treasury Yield-01-2019</v>
      </c>
      <c r="G1143" s="7">
        <v>43475</v>
      </c>
      <c r="H1143" s="7" t="str">
        <f t="shared" si="232"/>
        <v>01-2019</v>
      </c>
      <c r="I1143" s="7" t="str">
        <f t="shared" ca="1" si="233"/>
        <v>Wall Street Journal: Macroeconomic Advisers-10Yr Treasury Yield-01-2019</v>
      </c>
      <c r="J1143" s="4" t="str">
        <f t="shared" ca="1" si="234"/>
        <v>10Yr Treasury Yield-Macroeconomic Advisers:01-2019</v>
      </c>
      <c r="K1143" t="s">
        <v>228</v>
      </c>
      <c r="CK1143">
        <v>3.04</v>
      </c>
      <c r="CM1143">
        <v>3.15</v>
      </c>
      <c r="CO1143">
        <v>3.27</v>
      </c>
      <c r="CQ1143">
        <v>3.35</v>
      </c>
      <c r="CS1143">
        <v>3.41</v>
      </c>
      <c r="CU1143">
        <v>3.43</v>
      </c>
    </row>
    <row r="1144" spans="1:99" x14ac:dyDescent="0.55000000000000004">
      <c r="A1144" s="4" t="str">
        <f t="shared" ca="1" si="229"/>
        <v>Ameriprise Financial</v>
      </c>
      <c r="B1144" s="4" t="str">
        <f t="shared" si="230"/>
        <v>Russell Price</v>
      </c>
      <c r="C1144" s="4" t="s">
        <v>246</v>
      </c>
      <c r="D1144" s="4" t="s">
        <v>96</v>
      </c>
      <c r="E1144" s="4" t="str">
        <f>IF(COUNTIF($E$2:E1143,"Begin: " &amp; C1144 &amp; "-" &amp; D1144 &amp; "-" &amp; H1144)=0,"Begin: " &amp; C1144 &amp; "-" &amp; D1144 &amp; "-" &amp; H1144,IF((C1144 &amp; "-" &amp; D1144 &amp; "-" &amp; H1144)&lt;&gt;(C1145 &amp; "-" &amp; D1145 &amp; "-" &amp; H1145),"End: " &amp; C1144 &amp; "-" &amp; D1144 &amp; "-" &amp; H1144,""))</f>
        <v/>
      </c>
      <c r="F1144" s="4" t="str">
        <f t="shared" si="231"/>
        <v>Wall Street Journal-10Yr Treasury Yield-01-2019</v>
      </c>
      <c r="G1144" s="7">
        <v>43475</v>
      </c>
      <c r="H1144" s="7" t="str">
        <f t="shared" si="232"/>
        <v>01-2019</v>
      </c>
      <c r="I1144" s="7" t="str">
        <f t="shared" ca="1" si="233"/>
        <v>Wall Street Journal: Ameriprise Financial-10Yr Treasury Yield-01-2019</v>
      </c>
      <c r="J1144" s="4" t="str">
        <f t="shared" ca="1" si="234"/>
        <v>10Yr Treasury Yield-Ameriprise Financial:01-2019</v>
      </c>
      <c r="K1144" t="s">
        <v>441</v>
      </c>
      <c r="CK1144">
        <v>2.9</v>
      </c>
      <c r="CM1144">
        <v>3</v>
      </c>
      <c r="CO1144">
        <v>3.3</v>
      </c>
      <c r="CQ1144">
        <v>3.5</v>
      </c>
      <c r="CS1144">
        <v>3.9</v>
      </c>
      <c r="CU1144">
        <v>4</v>
      </c>
    </row>
    <row r="1145" spans="1:99" x14ac:dyDescent="0.55000000000000004">
      <c r="A1145" s="4" t="str">
        <f t="shared" ca="1" si="229"/>
        <v>Eaton Corp.</v>
      </c>
      <c r="B1145" s="4" t="str">
        <f t="shared" si="230"/>
        <v>Arun Raha</v>
      </c>
      <c r="C1145" s="4" t="s">
        <v>246</v>
      </c>
      <c r="D1145" s="4" t="s">
        <v>96</v>
      </c>
      <c r="E1145" s="4" t="str">
        <f>IF(COUNTIF($E$2:E1144,"Begin: " &amp; C1145 &amp; "-" &amp; D1145 &amp; "-" &amp; H1145)=0,"Begin: " &amp; C1145 &amp; "-" &amp; D1145 &amp; "-" &amp; H1145,IF((C1145 &amp; "-" &amp; D1145 &amp; "-" &amp; H1145)&lt;&gt;(C1146 &amp; "-" &amp; D1146 &amp; "-" &amp; H1146),"End: " &amp; C1145 &amp; "-" &amp; D1145 &amp; "-" &amp; H1145,""))</f>
        <v/>
      </c>
      <c r="F1145" s="4" t="str">
        <f t="shared" si="231"/>
        <v>Wall Street Journal-10Yr Treasury Yield-01-2019</v>
      </c>
      <c r="G1145" s="7">
        <v>43475</v>
      </c>
      <c r="H1145" s="7" t="str">
        <f t="shared" si="232"/>
        <v>01-2019</v>
      </c>
      <c r="I1145" s="7" t="str">
        <f t="shared" ca="1" si="233"/>
        <v>Wall Street Journal: Eaton Corp.-10Yr Treasury Yield-01-2019</v>
      </c>
      <c r="J1145" s="4" t="str">
        <f t="shared" ca="1" si="234"/>
        <v>10Yr Treasury Yield-Eaton Corp.:01-2019</v>
      </c>
      <c r="K1145" t="s">
        <v>442</v>
      </c>
      <c r="CK1145">
        <v>2.6</v>
      </c>
      <c r="CM1145">
        <v>2.5</v>
      </c>
      <c r="CO1145">
        <v>2.4</v>
      </c>
      <c r="CQ1145">
        <v>2.2999999999999998</v>
      </c>
      <c r="CS1145">
        <v>2.4</v>
      </c>
      <c r="CU1145">
        <v>2.4</v>
      </c>
    </row>
    <row r="1146" spans="1:99" x14ac:dyDescent="0.55000000000000004">
      <c r="A1146" s="4" t="str">
        <f t="shared" ca="1" si="229"/>
        <v>Point Loma Nazarene University</v>
      </c>
      <c r="B1146" s="4" t="str">
        <f t="shared" si="230"/>
        <v>Lynn Reaser</v>
      </c>
      <c r="C1146" s="4" t="s">
        <v>246</v>
      </c>
      <c r="D1146" s="4" t="s">
        <v>96</v>
      </c>
      <c r="E1146" s="4" t="str">
        <f>IF(COUNTIF($E$2:E1145,"Begin: " &amp; C1146 &amp; "-" &amp; D1146 &amp; "-" &amp; H1146)=0,"Begin: " &amp; C1146 &amp; "-" &amp; D1146 &amp; "-" &amp; H1146,IF((C1146 &amp; "-" &amp; D1146 &amp; "-" &amp; H1146)&lt;&gt;(C1147 &amp; "-" &amp; D1147 &amp; "-" &amp; H1147),"End: " &amp; C1146 &amp; "-" &amp; D1146 &amp; "-" &amp; H1146,""))</f>
        <v/>
      </c>
      <c r="F1146" s="4" t="str">
        <f t="shared" si="231"/>
        <v>Wall Street Journal-10Yr Treasury Yield-01-2019</v>
      </c>
      <c r="G1146" s="7">
        <v>43475</v>
      </c>
      <c r="H1146" s="7" t="str">
        <f t="shared" si="232"/>
        <v>01-2019</v>
      </c>
      <c r="I1146" s="7" t="str">
        <f t="shared" ca="1" si="233"/>
        <v>Wall Street Journal: Point Loma Nazarene University-10Yr Treasury Yield-01-2019</v>
      </c>
      <c r="J1146" s="4" t="str">
        <f t="shared" ca="1" si="234"/>
        <v>10Yr Treasury Yield-Point Loma Nazarene University:01-2019</v>
      </c>
      <c r="K1146" t="s">
        <v>658</v>
      </c>
      <c r="CK1146">
        <v>3</v>
      </c>
      <c r="CM1146">
        <v>3.15</v>
      </c>
      <c r="CO1146">
        <v>3.5</v>
      </c>
      <c r="CQ1146">
        <v>3.5</v>
      </c>
      <c r="CS1146">
        <v>3</v>
      </c>
      <c r="CU1146">
        <v>2.75</v>
      </c>
    </row>
    <row r="1147" spans="1:99" x14ac:dyDescent="0.55000000000000004">
      <c r="A1147" s="4" t="str">
        <f t="shared" ca="1" si="229"/>
        <v>Deutsche Bank</v>
      </c>
      <c r="B1147" s="4" t="str">
        <f t="shared" si="230"/>
        <v>Brett Ryan/Matthew Luzzetti</v>
      </c>
      <c r="C1147" s="4" t="s">
        <v>246</v>
      </c>
      <c r="D1147" s="4" t="s">
        <v>96</v>
      </c>
      <c r="E1147" s="4" t="str">
        <f>IF(COUNTIF($E$2:E1146,"Begin: " &amp; C1147 &amp; "-" &amp; D1147 &amp; "-" &amp; H1147)=0,"Begin: " &amp; C1147 &amp; "-" &amp; D1147 &amp; "-" &amp; H1147,IF((C1147 &amp; "-" &amp; D1147 &amp; "-" &amp; H1147)&lt;&gt;(C1148 &amp; "-" &amp; D1148 &amp; "-" &amp; H1148),"End: " &amp; C1147 &amp; "-" &amp; D1147 &amp; "-" &amp; H1147,""))</f>
        <v/>
      </c>
      <c r="F1147" s="4" t="str">
        <f t="shared" si="231"/>
        <v>Wall Street Journal-10Yr Treasury Yield-01-2019</v>
      </c>
      <c r="G1147" s="7">
        <v>43475</v>
      </c>
      <c r="H1147" s="7" t="str">
        <f t="shared" si="232"/>
        <v>01-2019</v>
      </c>
      <c r="I1147" s="7" t="str">
        <f t="shared" ca="1" si="233"/>
        <v>Wall Street Journal: Deutsche Bank-10Yr Treasury Yield-01-2019</v>
      </c>
      <c r="J1147" s="4" t="str">
        <f t="shared" ca="1" si="234"/>
        <v>10Yr Treasury Yield-Deutsche Bank:01-2019</v>
      </c>
      <c r="K1147" t="s">
        <v>804</v>
      </c>
    </row>
    <row r="1148" spans="1:99" x14ac:dyDescent="0.55000000000000004">
      <c r="A1148" s="4" t="str">
        <f t="shared" ca="1" si="229"/>
        <v>Prestige Economics LLC</v>
      </c>
      <c r="B1148" s="4" t="str">
        <f t="shared" si="230"/>
        <v>Jason Schenker *</v>
      </c>
      <c r="C1148" s="4" t="s">
        <v>246</v>
      </c>
      <c r="D1148" s="4" t="s">
        <v>96</v>
      </c>
      <c r="E1148" s="4" t="str">
        <f>IF(COUNTIF($E$2:E1147,"Begin: " &amp; C1148 &amp; "-" &amp; D1148 &amp; "-" &amp; H1148)=0,"Begin: " &amp; C1148 &amp; "-" &amp; D1148 &amp; "-" &amp; H1148,IF((C1148 &amp; "-" &amp; D1148 &amp; "-" &amp; H1148)&lt;&gt;(C1149 &amp; "-" &amp; D1149 &amp; "-" &amp; H1149),"End: " &amp; C1148 &amp; "-" &amp; D1148 &amp; "-" &amp; H1148,""))</f>
        <v/>
      </c>
      <c r="F1148" s="4" t="str">
        <f t="shared" si="231"/>
        <v>Wall Street Journal-10Yr Treasury Yield-01-2019</v>
      </c>
      <c r="G1148" s="7">
        <v>43475</v>
      </c>
      <c r="H1148" s="7" t="str">
        <f t="shared" si="232"/>
        <v>01-2019</v>
      </c>
      <c r="I1148" s="7" t="str">
        <f t="shared" ca="1" si="233"/>
        <v>Wall Street Journal: Prestige Economics LLC-10Yr Treasury Yield-01-2019</v>
      </c>
      <c r="J1148" s="4" t="str">
        <f t="shared" ca="1" si="234"/>
        <v>10Yr Treasury Yield-Prestige Economics LLC:01-2019</v>
      </c>
      <c r="K1148" t="s">
        <v>767</v>
      </c>
    </row>
    <row r="1149" spans="1:99" x14ac:dyDescent="0.55000000000000004">
      <c r="A1149" s="4" t="str">
        <f t="shared" ca="1" si="229"/>
        <v>Pantheon Macroeconomics</v>
      </c>
      <c r="B1149" s="4" t="str">
        <f t="shared" si="230"/>
        <v>Ian Shepherdson</v>
      </c>
      <c r="C1149" s="4" t="s">
        <v>246</v>
      </c>
      <c r="D1149" s="4" t="s">
        <v>96</v>
      </c>
      <c r="E1149" s="4" t="str">
        <f>IF(COUNTIF($E$2:E1148,"Begin: " &amp; C1149 &amp; "-" &amp; D1149 &amp; "-" &amp; H1149)=0,"Begin: " &amp; C1149 &amp; "-" &amp; D1149 &amp; "-" &amp; H1149,IF((C1149 &amp; "-" &amp; D1149 &amp; "-" &amp; H1149)&lt;&gt;(C1150 &amp; "-" &amp; D1150 &amp; "-" &amp; H1150),"End: " &amp; C1149 &amp; "-" &amp; D1149 &amp; "-" &amp; H1149,""))</f>
        <v/>
      </c>
      <c r="F1149" s="4" t="str">
        <f t="shared" si="231"/>
        <v>Wall Street Journal-10Yr Treasury Yield-01-2019</v>
      </c>
      <c r="G1149" s="7">
        <v>43475</v>
      </c>
      <c r="H1149" s="7" t="str">
        <f t="shared" si="232"/>
        <v>01-2019</v>
      </c>
      <c r="I1149" s="7" t="str">
        <f t="shared" ca="1" si="233"/>
        <v>Wall Street Journal: Pantheon Macroeconomics-10Yr Treasury Yield-01-2019</v>
      </c>
      <c r="J1149" s="4" t="str">
        <f t="shared" ca="1" si="234"/>
        <v>10Yr Treasury Yield-Pantheon Macroeconomics:01-2019</v>
      </c>
      <c r="K1149" t="s">
        <v>231</v>
      </c>
      <c r="CK1149">
        <v>3.1</v>
      </c>
      <c r="CM1149">
        <v>3</v>
      </c>
      <c r="CO1149">
        <v>2.25</v>
      </c>
      <c r="CQ1149">
        <v>1.75</v>
      </c>
      <c r="CS1149">
        <v>2.25</v>
      </c>
      <c r="CU1149">
        <v>2.5</v>
      </c>
    </row>
    <row r="1150" spans="1:99" x14ac:dyDescent="0.55000000000000004">
      <c r="A1150" s="4" t="str">
        <f t="shared" ca="1" si="229"/>
        <v>Decision Economics, Inc.</v>
      </c>
      <c r="B1150" s="4" t="str">
        <f t="shared" si="230"/>
        <v>Allen Sinai</v>
      </c>
      <c r="C1150" s="4" t="s">
        <v>246</v>
      </c>
      <c r="D1150" s="4" t="s">
        <v>96</v>
      </c>
      <c r="E1150" s="4" t="str">
        <f>IF(COUNTIF($E$2:E1149,"Begin: " &amp; C1150 &amp; "-" &amp; D1150 &amp; "-" &amp; H1150)=0,"Begin: " &amp; C1150 &amp; "-" &amp; D1150 &amp; "-" &amp; H1150,IF((C1150 &amp; "-" &amp; D1150 &amp; "-" &amp; H1150)&lt;&gt;(C1151 &amp; "-" &amp; D1151 &amp; "-" &amp; H1151),"End: " &amp; C1150 &amp; "-" &amp; D1150 &amp; "-" &amp; H1150,""))</f>
        <v/>
      </c>
      <c r="F1150" s="4" t="str">
        <f t="shared" si="231"/>
        <v>Wall Street Journal-10Yr Treasury Yield-01-2019</v>
      </c>
      <c r="G1150" s="7">
        <v>43475</v>
      </c>
      <c r="H1150" s="7" t="str">
        <f t="shared" si="232"/>
        <v>01-2019</v>
      </c>
      <c r="I1150" s="7" t="str">
        <f t="shared" ca="1" si="233"/>
        <v>Wall Street Journal: Decision Economics, Inc.-10Yr Treasury Yield-01-2019</v>
      </c>
      <c r="J1150" s="4" t="str">
        <f t="shared" ca="1" si="234"/>
        <v>10Yr Treasury Yield-Decision Economics, Inc.:01-2019</v>
      </c>
      <c r="K1150" t="s">
        <v>233</v>
      </c>
      <c r="CK1150">
        <v>2.97</v>
      </c>
      <c r="CM1150">
        <v>3.18</v>
      </c>
      <c r="CO1150">
        <v>3.52</v>
      </c>
      <c r="CQ1150">
        <v>3.67</v>
      </c>
      <c r="CS1150">
        <v>3.57</v>
      </c>
      <c r="CU1150">
        <v>3.5</v>
      </c>
    </row>
    <row r="1151" spans="1:99" x14ac:dyDescent="0.55000000000000004">
      <c r="A1151" s="4" t="str">
        <f t="shared" ca="1" si="229"/>
        <v>Parsec Financial</v>
      </c>
      <c r="B1151" s="4" t="str">
        <f t="shared" si="230"/>
        <v>James F. Smith</v>
      </c>
      <c r="C1151" s="4" t="s">
        <v>246</v>
      </c>
      <c r="D1151" s="4" t="s">
        <v>96</v>
      </c>
      <c r="E1151" s="4" t="str">
        <f>IF(COUNTIF($E$2:E1150,"Begin: " &amp; C1151 &amp; "-" &amp; D1151 &amp; "-" &amp; H1151)=0,"Begin: " &amp; C1151 &amp; "-" &amp; D1151 &amp; "-" &amp; H1151,IF((C1151 &amp; "-" &amp; D1151 &amp; "-" &amp; H1151)&lt;&gt;(C1152 &amp; "-" &amp; D1152 &amp; "-" &amp; H1152),"End: " &amp; C1151 &amp; "-" &amp; D1151 &amp; "-" &amp; H1151,""))</f>
        <v/>
      </c>
      <c r="F1151" s="4" t="str">
        <f t="shared" si="231"/>
        <v>Wall Street Journal-10Yr Treasury Yield-01-2019</v>
      </c>
      <c r="G1151" s="7">
        <v>43475</v>
      </c>
      <c r="H1151" s="7" t="str">
        <f t="shared" si="232"/>
        <v>01-2019</v>
      </c>
      <c r="I1151" s="7" t="str">
        <f t="shared" ca="1" si="233"/>
        <v>Wall Street Journal: Parsec Financial-10Yr Treasury Yield-01-2019</v>
      </c>
      <c r="J1151" s="4" t="str">
        <f t="shared" ca="1" si="234"/>
        <v>10Yr Treasury Yield-Parsec Financial:01-2019</v>
      </c>
      <c r="K1151" t="s">
        <v>234</v>
      </c>
      <c r="CK1151">
        <v>3.1</v>
      </c>
      <c r="CM1151">
        <v>3.32</v>
      </c>
      <c r="CO1151">
        <v>3.41</v>
      </c>
      <c r="CQ1151">
        <v>3.28</v>
      </c>
      <c r="CS1151">
        <v>3.17</v>
      </c>
      <c r="CU1151">
        <v>3.04</v>
      </c>
    </row>
    <row r="1152" spans="1:99" x14ac:dyDescent="0.55000000000000004">
      <c r="A1152" s="4" t="str">
        <f t="shared" ca="1" si="229"/>
        <v>Univ of Central FL</v>
      </c>
      <c r="B1152" s="4" t="str">
        <f t="shared" si="230"/>
        <v>Sean M. Snaith</v>
      </c>
      <c r="C1152" s="4" t="s">
        <v>246</v>
      </c>
      <c r="D1152" s="4" t="s">
        <v>96</v>
      </c>
      <c r="E1152" s="4" t="str">
        <f>IF(COUNTIF($E$2:E1151,"Begin: " &amp; C1152 &amp; "-" &amp; D1152 &amp; "-" &amp; H1152)=0,"Begin: " &amp; C1152 &amp; "-" &amp; D1152 &amp; "-" &amp; H1152,IF((C1152 &amp; "-" &amp; D1152 &amp; "-" &amp; H1152)&lt;&gt;(C1153 &amp; "-" &amp; D1153 &amp; "-" &amp; H1153),"End: " &amp; C1152 &amp; "-" &amp; D1152 &amp; "-" &amp; H1152,""))</f>
        <v/>
      </c>
      <c r="F1152" s="4" t="str">
        <f t="shared" si="231"/>
        <v>Wall Street Journal-10Yr Treasury Yield-01-2019</v>
      </c>
      <c r="G1152" s="7">
        <v>43475</v>
      </c>
      <c r="H1152" s="7" t="str">
        <f t="shared" si="232"/>
        <v>01-2019</v>
      </c>
      <c r="I1152" s="7" t="str">
        <f t="shared" ca="1" si="233"/>
        <v>Wall Street Journal: Univ of Central FL-10Yr Treasury Yield-01-2019</v>
      </c>
      <c r="J1152" s="4" t="str">
        <f t="shared" ca="1" si="234"/>
        <v>10Yr Treasury Yield-Univ of Central FL:01-2019</v>
      </c>
      <c r="K1152" t="s">
        <v>235</v>
      </c>
      <c r="CK1152">
        <v>2.95</v>
      </c>
      <c r="CM1152">
        <v>3.12</v>
      </c>
      <c r="CO1152">
        <v>3.2</v>
      </c>
      <c r="CQ1152">
        <v>3.25</v>
      </c>
      <c r="CS1152">
        <v>3.26</v>
      </c>
      <c r="CU1152">
        <v>3.29</v>
      </c>
    </row>
    <row r="1153" spans="1:99" x14ac:dyDescent="0.55000000000000004">
      <c r="A1153" s="4" t="str">
        <f t="shared" ca="1" si="229"/>
        <v>SS Economics</v>
      </c>
      <c r="B1153" s="4" t="str">
        <f t="shared" si="230"/>
        <v>Sung Won Sohn</v>
      </c>
      <c r="C1153" s="4" t="s">
        <v>246</v>
      </c>
      <c r="D1153" s="4" t="s">
        <v>96</v>
      </c>
      <c r="E1153" s="4" t="str">
        <f>IF(COUNTIF($E$2:E1152,"Begin: " &amp; C1153 &amp; "-" &amp; D1153 &amp; "-" &amp; H1153)=0,"Begin: " &amp; C1153 &amp; "-" &amp; D1153 &amp; "-" &amp; H1153,IF((C1153 &amp; "-" &amp; D1153 &amp; "-" &amp; H1153)&lt;&gt;(C1154 &amp; "-" &amp; D1154 &amp; "-" &amp; H1154),"End: " &amp; C1153 &amp; "-" &amp; D1153 &amp; "-" &amp; H1153,""))</f>
        <v/>
      </c>
      <c r="F1153" s="4" t="str">
        <f t="shared" si="231"/>
        <v>Wall Street Journal-10Yr Treasury Yield-01-2019</v>
      </c>
      <c r="G1153" s="7">
        <v>43475</v>
      </c>
      <c r="H1153" s="7" t="str">
        <f t="shared" si="232"/>
        <v>01-2019</v>
      </c>
      <c r="I1153" s="7" t="str">
        <f t="shared" ca="1" si="233"/>
        <v>Wall Street Journal: SS Economics-10Yr Treasury Yield-01-2019</v>
      </c>
      <c r="J1153" s="4" t="str">
        <f t="shared" ca="1" si="234"/>
        <v>10Yr Treasury Yield-SS Economics:01-2019</v>
      </c>
      <c r="K1153" t="s">
        <v>785</v>
      </c>
      <c r="CK1153">
        <v>2.75</v>
      </c>
      <c r="CM1153">
        <v>2.85</v>
      </c>
      <c r="CO1153">
        <v>2.95</v>
      </c>
      <c r="CQ1153">
        <v>3.05</v>
      </c>
      <c r="CS1153">
        <v>3.15</v>
      </c>
      <c r="CU1153">
        <v>3.25</v>
      </c>
    </row>
    <row r="1154" spans="1:99" x14ac:dyDescent="0.55000000000000004">
      <c r="A1154" s="4" t="str">
        <f t="shared" ref="A1154:A1164" ca="1" si="235">IF(ISERROR(IF(C1154="GIOA",INDEX(List_AnonymousForecasters,MATCH(LEFT(K1154,FIND(":",K1154,1)-1),List_IndividualForecasters,0),1),INDEX(List_FirmNamesOmega,MATCH(LEFT(K1154,FIND(":",K1154,1)-1),List_FirmNamesAlpha,0),1))),LEFT(K1154,FIND(":",K1154,1)-1),IF(C1154="GIOA",INDEX(List_AnonymousForecasters,MATCH(LEFT(K1154,FIND(":",K1154,1)-1),List_IndividualForecasters,0),1),INDEX(List_FirmNamesOmega,MATCH(LEFT(K1154,FIND(":",K1154,1)-1),List_FirmNamesAlpha,0),1)))</f>
        <v>Pierpont Securities</v>
      </c>
      <c r="B1154" s="4" t="str">
        <f t="shared" ref="B1154:B1164" si="236">MID(K1154,FIND(":",K1154,1)+2,LEN(K1154)-FIND(":",K1154,1))</f>
        <v>Stephen Stanley</v>
      </c>
      <c r="C1154" s="4" t="s">
        <v>246</v>
      </c>
      <c r="D1154" s="4" t="s">
        <v>96</v>
      </c>
      <c r="E1154" s="4" t="str">
        <f>IF(COUNTIF($E$2:E1153,"Begin: " &amp; C1154 &amp; "-" &amp; D1154 &amp; "-" &amp; H1154)=0,"Begin: " &amp; C1154 &amp; "-" &amp; D1154 &amp; "-" &amp; H1154,IF((C1154 &amp; "-" &amp; D1154 &amp; "-" &amp; H1154)&lt;&gt;(C1155 &amp; "-" &amp; D1155 &amp; "-" &amp; H1155),"End: " &amp; C1154 &amp; "-" &amp; D1154 &amp; "-" &amp; H1154,""))</f>
        <v/>
      </c>
      <c r="F1154" s="4" t="str">
        <f t="shared" ref="F1154:F1164" si="237">C1154 &amp; "-" &amp; D1154 &amp; "-" &amp; H1154</f>
        <v>Wall Street Journal-10Yr Treasury Yield-01-2019</v>
      </c>
      <c r="G1154" s="7">
        <v>43475</v>
      </c>
      <c r="H1154" s="7" t="str">
        <f t="shared" ref="H1154:H1164" si="238">TEXT(MONTH(G1154),"00") &amp; "-" &amp; TEXT(YEAR(G1154),"0000")</f>
        <v>01-2019</v>
      </c>
      <c r="I1154" s="7" t="str">
        <f t="shared" ref="I1154:I1164" ca="1" si="239">C1154 &amp; ": " &amp; A1154 &amp; "-" &amp; D1154 &amp; "-" &amp; H1154</f>
        <v>Wall Street Journal: Pierpont Securities-10Yr Treasury Yield-01-2019</v>
      </c>
      <c r="J1154" s="4" t="str">
        <f t="shared" ref="J1154:J1164" ca="1" si="240">D1154 &amp; "-" &amp; A1154 &amp; ":" &amp; TEXT(MONTH(G1154),"00") &amp; "-" &amp; TEXT(YEAR(G1154),"0000")</f>
        <v>10Yr Treasury Yield-Pierpont Securities:01-2019</v>
      </c>
      <c r="K1154" t="s">
        <v>238</v>
      </c>
      <c r="CK1154">
        <v>3.4</v>
      </c>
      <c r="CM1154">
        <v>3.8</v>
      </c>
      <c r="CO1154">
        <v>4</v>
      </c>
      <c r="CQ1154">
        <v>4.2</v>
      </c>
      <c r="CS1154">
        <v>4.3499999999999996</v>
      </c>
      <c r="CU1154">
        <v>4.4000000000000004</v>
      </c>
    </row>
    <row r="1155" spans="1:99" x14ac:dyDescent="0.55000000000000004">
      <c r="A1155" s="4" t="str">
        <f t="shared" ca="1" si="235"/>
        <v>Economic Analysis Associates Inc.</v>
      </c>
      <c r="B1155" s="4" t="str">
        <f t="shared" si="236"/>
        <v>Susan M. Sterne</v>
      </c>
      <c r="C1155" s="4" t="s">
        <v>246</v>
      </c>
      <c r="D1155" s="4" t="s">
        <v>96</v>
      </c>
      <c r="E1155" s="4" t="str">
        <f>IF(COUNTIF($E$2:E1154,"Begin: " &amp; C1155 &amp; "-" &amp; D1155 &amp; "-" &amp; H1155)=0,"Begin: " &amp; C1155 &amp; "-" &amp; D1155 &amp; "-" &amp; H1155,IF((C1155 &amp; "-" &amp; D1155 &amp; "-" &amp; H1155)&lt;&gt;(C1156 &amp; "-" &amp; D1156 &amp; "-" &amp; H1156),"End: " &amp; C1155 &amp; "-" &amp; D1155 &amp; "-" &amp; H1155,""))</f>
        <v/>
      </c>
      <c r="F1155" s="4" t="str">
        <f t="shared" si="237"/>
        <v>Wall Street Journal-10Yr Treasury Yield-01-2019</v>
      </c>
      <c r="G1155" s="7">
        <v>43475</v>
      </c>
      <c r="H1155" s="7" t="str">
        <f t="shared" si="238"/>
        <v>01-2019</v>
      </c>
      <c r="I1155" s="7" t="str">
        <f t="shared" ca="1" si="239"/>
        <v>Wall Street Journal: Economic Analysis Associates Inc.-10Yr Treasury Yield-01-2019</v>
      </c>
      <c r="J1155" s="4" t="str">
        <f t="shared" ca="1" si="240"/>
        <v>10Yr Treasury Yield-Economic Analysis Associates Inc.:01-2019</v>
      </c>
      <c r="K1155" t="s">
        <v>239</v>
      </c>
      <c r="CK1155">
        <v>2.6</v>
      </c>
      <c r="CM1155">
        <v>2.7</v>
      </c>
      <c r="CO1155">
        <v>2.9</v>
      </c>
      <c r="CQ1155">
        <v>2.9</v>
      </c>
      <c r="CS1155">
        <v>3</v>
      </c>
      <c r="CU1155">
        <v>3.1</v>
      </c>
    </row>
    <row r="1156" spans="1:99" x14ac:dyDescent="0.55000000000000004">
      <c r="A1156" s="4" t="str">
        <f t="shared" ca="1" si="235"/>
        <v>CSFB</v>
      </c>
      <c r="B1156" s="4" t="str">
        <f t="shared" si="236"/>
        <v>James Sweeney</v>
      </c>
      <c r="C1156" s="4" t="s">
        <v>246</v>
      </c>
      <c r="D1156" s="4" t="s">
        <v>96</v>
      </c>
      <c r="E1156" s="4" t="str">
        <f>IF(COUNTIF($E$2:E1155,"Begin: " &amp; C1156 &amp; "-" &amp; D1156 &amp; "-" &amp; H1156)=0,"Begin: " &amp; C1156 &amp; "-" &amp; D1156 &amp; "-" &amp; H1156,IF((C1156 &amp; "-" &amp; D1156 &amp; "-" &amp; H1156)&lt;&gt;(C1157 &amp; "-" &amp; D1157 &amp; "-" &amp; H1157),"End: " &amp; C1156 &amp; "-" &amp; D1156 &amp; "-" &amp; H1156,""))</f>
        <v/>
      </c>
      <c r="F1156" s="4" t="str">
        <f t="shared" si="237"/>
        <v>Wall Street Journal-10Yr Treasury Yield-01-2019</v>
      </c>
      <c r="G1156" s="7">
        <v>43475</v>
      </c>
      <c r="H1156" s="7" t="str">
        <f t="shared" si="238"/>
        <v>01-2019</v>
      </c>
      <c r="I1156" s="7" t="str">
        <f t="shared" ca="1" si="239"/>
        <v>Wall Street Journal: CSFB-10Yr Treasury Yield-01-2019</v>
      </c>
      <c r="J1156" s="4" t="str">
        <f t="shared" ca="1" si="240"/>
        <v>10Yr Treasury Yield-CSFB:01-2019</v>
      </c>
      <c r="K1156" t="s">
        <v>679</v>
      </c>
      <c r="CM1156">
        <v>3.3</v>
      </c>
    </row>
    <row r="1157" spans="1:99" x14ac:dyDescent="0.55000000000000004">
      <c r="A1157" s="4" t="str">
        <f t="shared" ca="1" si="235"/>
        <v>American Chemisty Council</v>
      </c>
      <c r="B1157" s="4" t="str">
        <f t="shared" si="236"/>
        <v>Kevin Swift</v>
      </c>
      <c r="C1157" s="4" t="s">
        <v>246</v>
      </c>
      <c r="D1157" s="4" t="s">
        <v>96</v>
      </c>
      <c r="E1157" s="4" t="str">
        <f>IF(COUNTIF($E$2:E1156,"Begin: " &amp; C1157 &amp; "-" &amp; D1157 &amp; "-" &amp; H1157)=0,"Begin: " &amp; C1157 &amp; "-" &amp; D1157 &amp; "-" &amp; H1157,IF((C1157 &amp; "-" &amp; D1157 &amp; "-" &amp; H1157)&lt;&gt;(C1158 &amp; "-" &amp; D1158 &amp; "-" &amp; H1158),"End: " &amp; C1157 &amp; "-" &amp; D1157 &amp; "-" &amp; H1157,""))</f>
        <v/>
      </c>
      <c r="F1157" s="4" t="str">
        <f t="shared" si="237"/>
        <v>Wall Street Journal-10Yr Treasury Yield-01-2019</v>
      </c>
      <c r="G1157" s="7">
        <v>43475</v>
      </c>
      <c r="H1157" s="7" t="str">
        <f t="shared" si="238"/>
        <v>01-2019</v>
      </c>
      <c r="I1157" s="7" t="str">
        <f t="shared" ca="1" si="239"/>
        <v>Wall Street Journal: American Chemisty Council-10Yr Treasury Yield-01-2019</v>
      </c>
      <c r="J1157" s="4" t="str">
        <f t="shared" ca="1" si="240"/>
        <v>10Yr Treasury Yield-American Chemisty Council:01-2019</v>
      </c>
      <c r="K1157" t="s">
        <v>443</v>
      </c>
      <c r="CK1157">
        <v>2.6</v>
      </c>
      <c r="CM1157">
        <v>2.85</v>
      </c>
      <c r="CO1157">
        <v>3.05</v>
      </c>
      <c r="CQ1157">
        <v>3.15</v>
      </c>
      <c r="CS1157">
        <v>3.15</v>
      </c>
      <c r="CU1157">
        <v>3.05</v>
      </c>
    </row>
    <row r="1158" spans="1:99" x14ac:dyDescent="0.55000000000000004">
      <c r="A1158" s="4" t="str">
        <f t="shared" ca="1" si="235"/>
        <v>Grant Thornton</v>
      </c>
      <c r="B1158" s="4" t="str">
        <f t="shared" si="236"/>
        <v>Diane Swonk</v>
      </c>
      <c r="C1158" s="4" t="s">
        <v>246</v>
      </c>
      <c r="D1158" s="4" t="s">
        <v>96</v>
      </c>
      <c r="E1158" s="4" t="str">
        <f>IF(COUNTIF($E$2:E1157,"Begin: " &amp; C1158 &amp; "-" &amp; D1158 &amp; "-" &amp; H1158)=0,"Begin: " &amp; C1158 &amp; "-" &amp; D1158 &amp; "-" &amp; H1158,IF((C1158 &amp; "-" &amp; D1158 &amp; "-" &amp; H1158)&lt;&gt;(C1159 &amp; "-" &amp; D1159 &amp; "-" &amp; H1159),"End: " &amp; C1158 &amp; "-" &amp; D1158 &amp; "-" &amp; H1158,""))</f>
        <v/>
      </c>
      <c r="F1158" s="4" t="str">
        <f t="shared" si="237"/>
        <v>Wall Street Journal-10Yr Treasury Yield-01-2019</v>
      </c>
      <c r="G1158" s="7">
        <v>43475</v>
      </c>
      <c r="H1158" s="7" t="str">
        <f t="shared" si="238"/>
        <v>01-2019</v>
      </c>
      <c r="I1158" s="7" t="str">
        <f t="shared" ca="1" si="239"/>
        <v>Wall Street Journal: Grant Thornton-10Yr Treasury Yield-01-2019</v>
      </c>
      <c r="J1158" s="4" t="str">
        <f t="shared" ca="1" si="240"/>
        <v>10Yr Treasury Yield-Grant Thornton:01-2019</v>
      </c>
      <c r="K1158" t="s">
        <v>772</v>
      </c>
      <c r="CK1158">
        <v>3</v>
      </c>
      <c r="CM1158">
        <v>2.9</v>
      </c>
      <c r="CO1158">
        <v>2</v>
      </c>
      <c r="CQ1158">
        <v>2.1</v>
      </c>
      <c r="CS1158">
        <v>2.2999999999999998</v>
      </c>
      <c r="CU1158">
        <v>2.2999999999999998</v>
      </c>
    </row>
    <row r="1159" spans="1:99" x14ac:dyDescent="0.55000000000000004">
      <c r="A1159" s="4" t="str">
        <f t="shared" ca="1" si="235"/>
        <v>The Northern Trust</v>
      </c>
      <c r="B1159" s="4" t="str">
        <f t="shared" si="236"/>
        <v xml:space="preserve">Carl Tannenbaum </v>
      </c>
      <c r="C1159" s="4" t="s">
        <v>246</v>
      </c>
      <c r="D1159" s="4" t="s">
        <v>96</v>
      </c>
      <c r="E1159" s="4" t="str">
        <f>IF(COUNTIF($E$2:E1158,"Begin: " &amp; C1159 &amp; "-" &amp; D1159 &amp; "-" &amp; H1159)=0,"Begin: " &amp; C1159 &amp; "-" &amp; D1159 &amp; "-" &amp; H1159,IF((C1159 &amp; "-" &amp; D1159 &amp; "-" &amp; H1159)&lt;&gt;(C1160 &amp; "-" &amp; D1160 &amp; "-" &amp; H1160),"End: " &amp; C1159 &amp; "-" &amp; D1159 &amp; "-" &amp; H1159,""))</f>
        <v/>
      </c>
      <c r="F1159" s="4" t="str">
        <f t="shared" si="237"/>
        <v>Wall Street Journal-10Yr Treasury Yield-01-2019</v>
      </c>
      <c r="G1159" s="7">
        <v>43475</v>
      </c>
      <c r="H1159" s="7" t="str">
        <f t="shared" si="238"/>
        <v>01-2019</v>
      </c>
      <c r="I1159" s="7" t="str">
        <f t="shared" ca="1" si="239"/>
        <v>Wall Street Journal: The Northern Trust-10Yr Treasury Yield-01-2019</v>
      </c>
      <c r="J1159" s="4" t="str">
        <f t="shared" ca="1" si="240"/>
        <v>10Yr Treasury Yield-The Northern Trust:01-2019</v>
      </c>
      <c r="K1159" t="s">
        <v>241</v>
      </c>
      <c r="CK1159">
        <v>3.2</v>
      </c>
      <c r="CM1159">
        <v>3.5</v>
      </c>
      <c r="CO1159">
        <v>3.5</v>
      </c>
      <c r="CQ1159">
        <v>3.5</v>
      </c>
      <c r="CS1159">
        <v>3.5</v>
      </c>
      <c r="CU1159">
        <v>3.5</v>
      </c>
    </row>
    <row r="1160" spans="1:99" x14ac:dyDescent="0.55000000000000004">
      <c r="A1160" s="4" t="str">
        <f t="shared" ca="1" si="235"/>
        <v>BNP Paribas</v>
      </c>
      <c r="B1160" s="4" t="str">
        <f t="shared" si="236"/>
        <v>US Economics Team</v>
      </c>
      <c r="C1160" s="4" t="s">
        <v>246</v>
      </c>
      <c r="D1160" s="4" t="s">
        <v>96</v>
      </c>
      <c r="E1160" s="4" t="str">
        <f>IF(COUNTIF($E$2:E1159,"Begin: " &amp; C1160 &amp; "-" &amp; D1160 &amp; "-" &amp; H1160)=0,"Begin: " &amp; C1160 &amp; "-" &amp; D1160 &amp; "-" &amp; H1160,IF((C1160 &amp; "-" &amp; D1160 &amp; "-" &amp; H1160)&lt;&gt;(C1161 &amp; "-" &amp; D1161 &amp; "-" &amp; H1161),"End: " &amp; C1160 &amp; "-" &amp; D1160 &amp; "-" &amp; H1160,""))</f>
        <v/>
      </c>
      <c r="F1160" s="4" t="str">
        <f t="shared" si="237"/>
        <v>Wall Street Journal-10Yr Treasury Yield-01-2019</v>
      </c>
      <c r="G1160" s="7">
        <v>43475</v>
      </c>
      <c r="H1160" s="7" t="str">
        <f t="shared" si="238"/>
        <v>01-2019</v>
      </c>
      <c r="I1160" s="7" t="str">
        <f t="shared" ca="1" si="239"/>
        <v>Wall Street Journal: BNP Paribas-10Yr Treasury Yield-01-2019</v>
      </c>
      <c r="J1160" s="4" t="str">
        <f t="shared" ca="1" si="240"/>
        <v>10Yr Treasury Yield-BNP Paribas:01-2019</v>
      </c>
      <c r="K1160" t="s">
        <v>444</v>
      </c>
      <c r="CK1160">
        <v>3.4</v>
      </c>
      <c r="CM1160">
        <v>3.5</v>
      </c>
      <c r="CO1160">
        <v>3.4</v>
      </c>
      <c r="CQ1160">
        <v>3.3</v>
      </c>
    </row>
    <row r="1161" spans="1:99" x14ac:dyDescent="0.55000000000000004">
      <c r="A1161" s="4" t="str">
        <f t="shared" ca="1" si="235"/>
        <v>The Conference Board</v>
      </c>
      <c r="B1161" s="4" t="str">
        <f t="shared" si="236"/>
        <v>Bart van Ark</v>
      </c>
      <c r="C1161" s="4" t="s">
        <v>246</v>
      </c>
      <c r="D1161" s="4" t="s">
        <v>96</v>
      </c>
      <c r="E1161" s="4" t="str">
        <f>IF(COUNTIF($E$2:E1160,"Begin: " &amp; C1161 &amp; "-" &amp; D1161 &amp; "-" &amp; H1161)=0,"Begin: " &amp; C1161 &amp; "-" &amp; D1161 &amp; "-" &amp; H1161,IF((C1161 &amp; "-" &amp; D1161 &amp; "-" &amp; H1161)&lt;&gt;(C1162 &amp; "-" &amp; D1162 &amp; "-" &amp; H1162),"End: " &amp; C1161 &amp; "-" &amp; D1161 &amp; "-" &amp; H1161,""))</f>
        <v/>
      </c>
      <c r="F1161" s="4" t="str">
        <f t="shared" si="237"/>
        <v>Wall Street Journal-10Yr Treasury Yield-01-2019</v>
      </c>
      <c r="G1161" s="7">
        <v>43475</v>
      </c>
      <c r="H1161" s="7" t="str">
        <f t="shared" si="238"/>
        <v>01-2019</v>
      </c>
      <c r="I1161" s="7" t="str">
        <f t="shared" ca="1" si="239"/>
        <v>Wall Street Journal: The Conference Board-10Yr Treasury Yield-01-2019</v>
      </c>
      <c r="J1161" s="4" t="str">
        <f t="shared" ca="1" si="240"/>
        <v>10Yr Treasury Yield-The Conference Board:01-2019</v>
      </c>
      <c r="K1161" t="s">
        <v>242</v>
      </c>
      <c r="CK1161">
        <v>2.93</v>
      </c>
      <c r="CM1161">
        <v>3.18</v>
      </c>
      <c r="CO1161">
        <v>3.18</v>
      </c>
      <c r="CQ1161">
        <v>3.18</v>
      </c>
      <c r="CS1161">
        <v>3.18</v>
      </c>
      <c r="CU1161">
        <v>3.18</v>
      </c>
    </row>
    <row r="1162" spans="1:99" x14ac:dyDescent="0.55000000000000004">
      <c r="A1162" s="4" t="str">
        <f t="shared" ca="1" si="235"/>
        <v>First Trust Adv.</v>
      </c>
      <c r="B1162" s="4" t="str">
        <f t="shared" si="236"/>
        <v>Brian S. Wesbury/ Robert Stein</v>
      </c>
      <c r="C1162" s="4" t="s">
        <v>246</v>
      </c>
      <c r="D1162" s="4" t="s">
        <v>96</v>
      </c>
      <c r="E1162" s="4" t="str">
        <f>IF(COUNTIF($E$2:E1161,"Begin: " &amp; C1162 &amp; "-" &amp; D1162 &amp; "-" &amp; H1162)=0,"Begin: " &amp; C1162 &amp; "-" &amp; D1162 &amp; "-" &amp; H1162,IF((C1162 &amp; "-" &amp; D1162 &amp; "-" &amp; H1162)&lt;&gt;(C1163 &amp; "-" &amp; D1163 &amp; "-" &amp; H1163),"End: " &amp; C1162 &amp; "-" &amp; D1162 &amp; "-" &amp; H1162,""))</f>
        <v/>
      </c>
      <c r="F1162" s="4" t="str">
        <f t="shared" si="237"/>
        <v>Wall Street Journal-10Yr Treasury Yield-01-2019</v>
      </c>
      <c r="G1162" s="7">
        <v>43475</v>
      </c>
      <c r="H1162" s="7" t="str">
        <f t="shared" si="238"/>
        <v>01-2019</v>
      </c>
      <c r="I1162" s="7" t="str">
        <f t="shared" ca="1" si="239"/>
        <v>Wall Street Journal: First Trust Adv.-10Yr Treasury Yield-01-2019</v>
      </c>
      <c r="J1162" s="4" t="str">
        <f t="shared" ca="1" si="240"/>
        <v>10Yr Treasury Yield-First Trust Adv.:01-2019</v>
      </c>
      <c r="K1162" t="s">
        <v>243</v>
      </c>
      <c r="CK1162">
        <v>3</v>
      </c>
      <c r="CM1162">
        <v>3.4</v>
      </c>
      <c r="CO1162">
        <v>3.6</v>
      </c>
      <c r="CQ1162">
        <v>3.7</v>
      </c>
    </row>
    <row r="1163" spans="1:99" x14ac:dyDescent="0.55000000000000004">
      <c r="A1163" s="4" t="str">
        <f t="shared" ca="1" si="235"/>
        <v>National Association of Realtors</v>
      </c>
      <c r="B1163" s="4" t="str">
        <f t="shared" si="236"/>
        <v>Lawrence Yun</v>
      </c>
      <c r="C1163" s="4" t="s">
        <v>246</v>
      </c>
      <c r="D1163" s="4" t="s">
        <v>96</v>
      </c>
      <c r="E1163" s="4" t="str">
        <f>IF(COUNTIF($E$2:E1162,"Begin: " &amp; C1163 &amp; "-" &amp; D1163 &amp; "-" &amp; H1163)=0,"Begin: " &amp; C1163 &amp; "-" &amp; D1163 &amp; "-" &amp; H1163,IF((C1163 &amp; "-" &amp; D1163 &amp; "-" &amp; H1163)&lt;&gt;(C1164 &amp; "-" &amp; D1164 &amp; "-" &amp; H1164),"End: " &amp; C1163 &amp; "-" &amp; D1163 &amp; "-" &amp; H1163,""))</f>
        <v/>
      </c>
      <c r="F1163" s="4" t="str">
        <f t="shared" si="237"/>
        <v>Wall Street Journal-10Yr Treasury Yield-01-2019</v>
      </c>
      <c r="G1163" s="7">
        <v>43475</v>
      </c>
      <c r="H1163" s="7" t="str">
        <f t="shared" si="238"/>
        <v>01-2019</v>
      </c>
      <c r="I1163" s="7" t="str">
        <f t="shared" ca="1" si="239"/>
        <v>Wall Street Journal: National Association of Realtors-10Yr Treasury Yield-01-2019</v>
      </c>
      <c r="J1163" s="4" t="str">
        <f t="shared" ca="1" si="240"/>
        <v>10Yr Treasury Yield-National Association of Realtors:01-2019</v>
      </c>
      <c r="K1163" t="s">
        <v>245</v>
      </c>
      <c r="CK1163">
        <v>2.9</v>
      </c>
      <c r="CM1163">
        <v>3</v>
      </c>
      <c r="CO1163">
        <v>3.1</v>
      </c>
      <c r="CQ1163">
        <v>3.1</v>
      </c>
      <c r="CS1163">
        <v>3.1</v>
      </c>
      <c r="CU1163">
        <v>3</v>
      </c>
    </row>
    <row r="1164" spans="1:99" x14ac:dyDescent="0.55000000000000004">
      <c r="A1164" s="4" t="str">
        <f t="shared" ca="1" si="235"/>
        <v>Morgan Stanley</v>
      </c>
      <c r="B1164" s="4" t="str">
        <f t="shared" si="236"/>
        <v>Ellen Zentner</v>
      </c>
      <c r="C1164" s="4" t="s">
        <v>246</v>
      </c>
      <c r="D1164" s="4" t="s">
        <v>96</v>
      </c>
      <c r="E1164" s="4" t="str">
        <f>IF(COUNTIF($E$2:E1163,"Begin: " &amp; C1164 &amp; "-" &amp; D1164 &amp; "-" &amp; H1164)=0,"Begin: " &amp; C1164 &amp; "-" &amp; D1164 &amp; "-" &amp; H1164,IF((C1164 &amp; "-" &amp; D1164 &amp; "-" &amp; H1164)&lt;&gt;(C1165 &amp; "-" &amp; D1165 &amp; "-" &amp; H1165),"End: " &amp; C1164 &amp; "-" &amp; D1164 &amp; "-" &amp; H1164,""))</f>
        <v>End: Wall Street Journal-10Yr Treasury Yield-01-2019</v>
      </c>
      <c r="F1164" s="4" t="str">
        <f t="shared" si="237"/>
        <v>Wall Street Journal-10Yr Treasury Yield-01-2019</v>
      </c>
      <c r="G1164" s="7">
        <v>43475</v>
      </c>
      <c r="H1164" s="7" t="str">
        <f t="shared" si="238"/>
        <v>01-2019</v>
      </c>
      <c r="I1164" s="7" t="str">
        <f t="shared" ca="1" si="239"/>
        <v>Wall Street Journal: Morgan Stanley-10Yr Treasury Yield-01-2019</v>
      </c>
      <c r="J1164" s="4" t="str">
        <f t="shared" ca="1" si="240"/>
        <v>10Yr Treasury Yield-Morgan Stanley:01-2019</v>
      </c>
      <c r="K1164" t="s">
        <v>680</v>
      </c>
      <c r="CK1164">
        <v>3</v>
      </c>
      <c r="CM1164">
        <v>2.75</v>
      </c>
    </row>
    <row r="1165" spans="1:99" x14ac:dyDescent="0.55000000000000004">
      <c r="A1165" s="4" t="str">
        <f t="shared" ref="A1165" ca="1" si="241">IF(ISERROR(IF(C1165="GIOA",INDEX(List_AnonymousForecasters,MATCH(LEFT(K1165,FIND(":",K1165,1)-1),List_IndividualForecasters,0),1),INDEX(List_FirmNamesOmega,MATCH(LEFT(K1165,FIND(":",K1165,1)-1),List_FirmNamesAlpha,0),1))),LEFT(K1165,FIND(":",K1165,1)-1),IF(C1165="GIOA",INDEX(List_AnonymousForecasters,MATCH(LEFT(K1165,FIND(":",K1165,1)-1),List_IndividualForecasters,0),1),INDEX(List_FirmNamesOmega,MATCH(LEFT(K1165,FIND(":",K1165,1)-1),List_FirmNamesAlpha,0),1)))</f>
        <v>Nomura</v>
      </c>
      <c r="B1165" s="4" t="str">
        <f t="shared" ref="B1165" si="242">MID(K1165,FIND(":",K1165,1)+2,LEN(K1165)-FIND(":",K1165,1))</f>
        <v>Lewis Alexander</v>
      </c>
      <c r="C1165" s="4" t="s">
        <v>246</v>
      </c>
      <c r="D1165" s="4" t="s">
        <v>87</v>
      </c>
      <c r="E1165" s="4" t="str">
        <f>IF(COUNTIF($E$2:E1164,"Begin: " &amp; C1165 &amp; "-" &amp; D1165 &amp; "-" &amp; H1165)=0,"Begin: " &amp; C1165 &amp; "-" &amp; D1165 &amp; "-" &amp; H1165,IF((C1165 &amp; "-" &amp; D1165 &amp; "-" &amp; H1165)&lt;&gt;(C1166 &amp; "-" &amp; D1166 &amp; "-" &amp; H1166),"End: " &amp; C1165 &amp; "-" &amp; D1165 &amp; "-" &amp; H1165,""))</f>
        <v>Begin: Wall Street Journal-Fed Funds Rate-01-2019</v>
      </c>
      <c r="F1165" s="4" t="str">
        <f t="shared" ref="F1165" si="243">C1165 &amp; "-" &amp; D1165 &amp; "-" &amp; H1165</f>
        <v>Wall Street Journal-Fed Funds Rate-01-2019</v>
      </c>
      <c r="G1165" s="7">
        <v>43475</v>
      </c>
      <c r="H1165" s="7" t="str">
        <f t="shared" ref="H1165" si="244">TEXT(MONTH(G1165),"00") &amp; "-" &amp; TEXT(YEAR(G1165),"0000")</f>
        <v>01-2019</v>
      </c>
      <c r="I1165" s="7" t="str">
        <f t="shared" ref="I1165" ca="1" si="245">C1165 &amp; ": " &amp; A1165 &amp; "-" &amp; D1165 &amp; "-" &amp; H1165</f>
        <v>Wall Street Journal: Nomura-Fed Funds Rate-01-2019</v>
      </c>
      <c r="J1165" s="4" t="str">
        <f t="shared" ref="J1165" ca="1" si="246">D1165 &amp; "-" &amp; A1165 &amp; ":" &amp; TEXT(MONTH(G1165),"00") &amp; "-" &amp; TEXT(YEAR(G1165),"0000")</f>
        <v>Fed Funds Rate-Nomura:01-2019</v>
      </c>
      <c r="K1165" t="s">
        <v>196</v>
      </c>
      <c r="CK1165">
        <v>2.625</v>
      </c>
      <c r="CM1165">
        <v>2.875</v>
      </c>
      <c r="CO1165">
        <v>2.875</v>
      </c>
      <c r="CQ1165">
        <v>2.875</v>
      </c>
    </row>
    <row r="1166" spans="1:99" x14ac:dyDescent="0.55000000000000004">
      <c r="A1166" s="4" t="str">
        <f t="shared" ref="A1166:A1229" ca="1" si="247">IF(ISERROR(IF(C1166="GIOA",INDEX(List_AnonymousForecasters,MATCH(LEFT(K1166,FIND(":",K1166,1)-1),List_IndividualForecasters,0),1),INDEX(List_FirmNamesOmega,MATCH(LEFT(K1166,FIND(":",K1166,1)-1),List_FirmNamesAlpha,0),1))),LEFT(K1166,FIND(":",K1166,1)-1),IF(C1166="GIOA",INDEX(List_AnonymousForecasters,MATCH(LEFT(K1166,FIND(":",K1166,1)-1),List_IndividualForecasters,0),1),INDEX(List_FirmNamesOmega,MATCH(LEFT(K1166,FIND(":",K1166,1)-1),List_FirmNamesAlpha,0),1)))</f>
        <v>Bank of the West</v>
      </c>
      <c r="B1166" s="4" t="str">
        <f t="shared" ref="B1166:B1229" si="248">MID(K1166,FIND(":",K1166,1)+2,LEN(K1166)-FIND(":",K1166,1))</f>
        <v>Scott Anderson</v>
      </c>
      <c r="C1166" s="4" t="s">
        <v>246</v>
      </c>
      <c r="D1166" s="4" t="s">
        <v>87</v>
      </c>
      <c r="E1166" s="4" t="str">
        <f>IF(COUNTIF($E$2:E1165,"Begin: " &amp; C1166 &amp; "-" &amp; D1166 &amp; "-" &amp; H1166)=0,"Begin: " &amp; C1166 &amp; "-" &amp; D1166 &amp; "-" &amp; H1166,IF((C1166 &amp; "-" &amp; D1166 &amp; "-" &amp; H1166)&lt;&gt;(C1167 &amp; "-" &amp; D1167 &amp; "-" &amp; H1167),"End: " &amp; C1166 &amp; "-" &amp; D1166 &amp; "-" &amp; H1166,""))</f>
        <v/>
      </c>
      <c r="F1166" s="4" t="str">
        <f t="shared" ref="F1166:F1229" si="249">C1166 &amp; "-" &amp; D1166 &amp; "-" &amp; H1166</f>
        <v>Wall Street Journal-Fed Funds Rate-01-2019</v>
      </c>
      <c r="G1166" s="7">
        <v>43475</v>
      </c>
      <c r="H1166" s="7" t="str">
        <f t="shared" ref="H1166:H1229" si="250">TEXT(MONTH(G1166),"00") &amp; "-" &amp; TEXT(YEAR(G1166),"0000")</f>
        <v>01-2019</v>
      </c>
      <c r="I1166" s="7" t="str">
        <f t="shared" ref="I1166:I1229" ca="1" si="251">C1166 &amp; ": " &amp; A1166 &amp; "-" &amp; D1166 &amp; "-" &amp; H1166</f>
        <v>Wall Street Journal: Bank of the West-Fed Funds Rate-01-2019</v>
      </c>
      <c r="J1166" s="4" t="str">
        <f t="shared" ref="J1166:J1229" ca="1" si="252">D1166 &amp; "-" &amp; A1166 &amp; ":" &amp; TEXT(MONTH(G1166),"00") &amp; "-" &amp; TEXT(YEAR(G1166),"0000")</f>
        <v>Fed Funds Rate-Bank of the West:01-2019</v>
      </c>
      <c r="K1166" t="s">
        <v>763</v>
      </c>
      <c r="CK1166">
        <v>2.625</v>
      </c>
      <c r="CM1166">
        <v>2.625</v>
      </c>
      <c r="CO1166">
        <v>2.125</v>
      </c>
      <c r="CQ1166">
        <v>1.625</v>
      </c>
      <c r="CS1166">
        <v>1.375</v>
      </c>
      <c r="CU1166">
        <v>1.375</v>
      </c>
    </row>
    <row r="1167" spans="1:99" x14ac:dyDescent="0.55000000000000004">
      <c r="A1167" s="4" t="str">
        <f t="shared" ca="1" si="247"/>
        <v>Capital Economics</v>
      </c>
      <c r="B1167" s="4" t="str">
        <f t="shared" si="248"/>
        <v>Paul Ashworth</v>
      </c>
      <c r="C1167" s="4" t="s">
        <v>246</v>
      </c>
      <c r="D1167" s="4" t="s">
        <v>87</v>
      </c>
      <c r="E1167" s="4" t="str">
        <f>IF(COUNTIF($E$2:E1166,"Begin: " &amp; C1167 &amp; "-" &amp; D1167 &amp; "-" &amp; H1167)=0,"Begin: " &amp; C1167 &amp; "-" &amp; D1167 &amp; "-" &amp; H1167,IF((C1167 &amp; "-" &amp; D1167 &amp; "-" &amp; H1167)&lt;&gt;(C1168 &amp; "-" &amp; D1168 &amp; "-" &amp; H1168),"End: " &amp; C1167 &amp; "-" &amp; D1167 &amp; "-" &amp; H1167,""))</f>
        <v/>
      </c>
      <c r="F1167" s="4" t="str">
        <f t="shared" si="249"/>
        <v>Wall Street Journal-Fed Funds Rate-01-2019</v>
      </c>
      <c r="G1167" s="7">
        <v>43475</v>
      </c>
      <c r="H1167" s="7" t="str">
        <f t="shared" si="250"/>
        <v>01-2019</v>
      </c>
      <c r="I1167" s="7" t="str">
        <f t="shared" ca="1" si="251"/>
        <v>Wall Street Journal: Capital Economics-Fed Funds Rate-01-2019</v>
      </c>
      <c r="J1167" s="4" t="str">
        <f t="shared" ca="1" si="252"/>
        <v>Fed Funds Rate-Capital Economics:01-2019</v>
      </c>
      <c r="K1167" t="s">
        <v>197</v>
      </c>
      <c r="CK1167">
        <v>2.88</v>
      </c>
      <c r="CM1167">
        <v>2.88</v>
      </c>
      <c r="CO1167">
        <v>2.13</v>
      </c>
      <c r="CQ1167">
        <v>2.13</v>
      </c>
      <c r="CS1167">
        <v>2.13</v>
      </c>
      <c r="CU1167">
        <v>2.13</v>
      </c>
    </row>
    <row r="1168" spans="1:99" x14ac:dyDescent="0.55000000000000004">
      <c r="A1168" s="4" t="str">
        <f t="shared" ca="1" si="247"/>
        <v>Deloitte LP</v>
      </c>
      <c r="B1168" s="4" t="str">
        <f t="shared" si="248"/>
        <v>Daniel Bachman</v>
      </c>
      <c r="C1168" s="4" t="s">
        <v>246</v>
      </c>
      <c r="D1168" s="4" t="s">
        <v>87</v>
      </c>
      <c r="E1168" s="4" t="str">
        <f>IF(COUNTIF($E$2:E1167,"Begin: " &amp; C1168 &amp; "-" &amp; D1168 &amp; "-" &amp; H1168)=0,"Begin: " &amp; C1168 &amp; "-" &amp; D1168 &amp; "-" &amp; H1168,IF((C1168 &amp; "-" &amp; D1168 &amp; "-" &amp; H1168)&lt;&gt;(C1169 &amp; "-" &amp; D1169 &amp; "-" &amp; H1169),"End: " &amp; C1168 &amp; "-" &amp; D1168 &amp; "-" &amp; H1168,""))</f>
        <v/>
      </c>
      <c r="F1168" s="4" t="str">
        <f t="shared" si="249"/>
        <v>Wall Street Journal-Fed Funds Rate-01-2019</v>
      </c>
      <c r="G1168" s="7">
        <v>43475</v>
      </c>
      <c r="H1168" s="7" t="str">
        <f t="shared" si="250"/>
        <v>01-2019</v>
      </c>
      <c r="I1168" s="7" t="str">
        <f t="shared" ca="1" si="251"/>
        <v>Wall Street Journal: Deloitte LP-Fed Funds Rate-01-2019</v>
      </c>
      <c r="J1168" s="4" t="str">
        <f t="shared" ca="1" si="252"/>
        <v>Fed Funds Rate-Deloitte LP:01-2019</v>
      </c>
      <c r="K1168" t="s">
        <v>749</v>
      </c>
      <c r="CK1168">
        <v>2.875</v>
      </c>
      <c r="CM1168">
        <v>3.125</v>
      </c>
      <c r="CO1168">
        <v>3.125</v>
      </c>
      <c r="CQ1168">
        <v>3.125</v>
      </c>
      <c r="CS1168">
        <v>3.125</v>
      </c>
      <c r="CU1168">
        <v>3.125</v>
      </c>
    </row>
    <row r="1169" spans="1:99" x14ac:dyDescent="0.55000000000000004">
      <c r="A1169" s="4" t="str">
        <f t="shared" ca="1" si="247"/>
        <v>Economic Outlook Group</v>
      </c>
      <c r="B1169" s="4" t="str">
        <f t="shared" si="248"/>
        <v>Bernard Baumohl</v>
      </c>
      <c r="C1169" s="4" t="s">
        <v>246</v>
      </c>
      <c r="D1169" s="4" t="s">
        <v>87</v>
      </c>
      <c r="E1169" s="4" t="str">
        <f>IF(COUNTIF($E$2:E1168,"Begin: " &amp; C1169 &amp; "-" &amp; D1169 &amp; "-" &amp; H1169)=0,"Begin: " &amp; C1169 &amp; "-" &amp; D1169 &amp; "-" &amp; H1169,IF((C1169 &amp; "-" &amp; D1169 &amp; "-" &amp; H1169)&lt;&gt;(C1170 &amp; "-" &amp; D1170 &amp; "-" &amp; H1170),"End: " &amp; C1169 &amp; "-" &amp; D1169 &amp; "-" &amp; H1169,""))</f>
        <v/>
      </c>
      <c r="F1169" s="4" t="str">
        <f t="shared" si="249"/>
        <v>Wall Street Journal-Fed Funds Rate-01-2019</v>
      </c>
      <c r="G1169" s="7">
        <v>43475</v>
      </c>
      <c r="H1169" s="7" t="str">
        <f t="shared" si="250"/>
        <v>01-2019</v>
      </c>
      <c r="I1169" s="7" t="str">
        <f t="shared" ca="1" si="251"/>
        <v>Wall Street Journal: Economic Outlook Group-Fed Funds Rate-01-2019</v>
      </c>
      <c r="J1169" s="4" t="str">
        <f t="shared" ca="1" si="252"/>
        <v>Fed Funds Rate-Economic Outlook Group:01-2019</v>
      </c>
      <c r="K1169" t="s">
        <v>426</v>
      </c>
      <c r="CK1169">
        <v>2.63</v>
      </c>
      <c r="CM1169">
        <v>2.63</v>
      </c>
      <c r="CO1169">
        <v>2.38</v>
      </c>
      <c r="CQ1169">
        <v>2.38</v>
      </c>
      <c r="CS1169">
        <v>2.13</v>
      </c>
      <c r="CU1169">
        <v>2.38</v>
      </c>
    </row>
    <row r="1170" spans="1:99" x14ac:dyDescent="0.55000000000000004">
      <c r="A1170" s="4" t="str">
        <f t="shared" ca="1" si="247"/>
        <v>Nationwide Insurance</v>
      </c>
      <c r="B1170" s="4" t="str">
        <f t="shared" si="248"/>
        <v>David Berson</v>
      </c>
      <c r="C1170" s="4" t="s">
        <v>246</v>
      </c>
      <c r="D1170" s="4" t="s">
        <v>87</v>
      </c>
      <c r="E1170" s="4" t="str">
        <f>IF(COUNTIF($E$2:E1169,"Begin: " &amp; C1170 &amp; "-" &amp; D1170 &amp; "-" &amp; H1170)=0,"Begin: " &amp; C1170 &amp; "-" &amp; D1170 &amp; "-" &amp; H1170,IF((C1170 &amp; "-" &amp; D1170 &amp; "-" &amp; H1170)&lt;&gt;(C1171 &amp; "-" &amp; D1171 &amp; "-" &amp; H1171),"End: " &amp; C1170 &amp; "-" &amp; D1170 &amp; "-" &amp; H1170,""))</f>
        <v/>
      </c>
      <c r="F1170" s="4" t="str">
        <f t="shared" si="249"/>
        <v>Wall Street Journal-Fed Funds Rate-01-2019</v>
      </c>
      <c r="G1170" s="7">
        <v>43475</v>
      </c>
      <c r="H1170" s="7" t="str">
        <f t="shared" si="250"/>
        <v>01-2019</v>
      </c>
      <c r="I1170" s="7" t="str">
        <f t="shared" ca="1" si="251"/>
        <v>Wall Street Journal: Nationwide Insurance-Fed Funds Rate-01-2019</v>
      </c>
      <c r="J1170" s="4" t="str">
        <f t="shared" ca="1" si="252"/>
        <v>Fed Funds Rate-Nationwide Insurance:01-2019</v>
      </c>
      <c r="K1170" t="s">
        <v>427</v>
      </c>
      <c r="CK1170">
        <v>2.625</v>
      </c>
      <c r="CM1170">
        <v>2.875</v>
      </c>
      <c r="CO1170">
        <v>3.125</v>
      </c>
      <c r="CQ1170">
        <v>3.125</v>
      </c>
      <c r="CS1170">
        <v>3.375</v>
      </c>
      <c r="CU1170">
        <v>3.125</v>
      </c>
    </row>
    <row r="1171" spans="1:99" x14ac:dyDescent="0.55000000000000004">
      <c r="A1171" s="4" t="str">
        <f t="shared" ca="1" si="247"/>
        <v>Tufts University</v>
      </c>
      <c r="B1171" s="4" t="str">
        <f t="shared" si="248"/>
        <v>Brian Bethune</v>
      </c>
      <c r="C1171" s="4" t="s">
        <v>246</v>
      </c>
      <c r="D1171" s="4" t="s">
        <v>87</v>
      </c>
      <c r="E1171" s="4" t="str">
        <f>IF(COUNTIF($E$2:E1170,"Begin: " &amp; C1171 &amp; "-" &amp; D1171 &amp; "-" &amp; H1171)=0,"Begin: " &amp; C1171 &amp; "-" &amp; D1171 &amp; "-" &amp; H1171,IF((C1171 &amp; "-" &amp; D1171 &amp; "-" &amp; H1171)&lt;&gt;(C1172 &amp; "-" &amp; D1172 &amp; "-" &amp; H1172),"End: " &amp; C1171 &amp; "-" &amp; D1171 &amp; "-" &amp; H1171,""))</f>
        <v/>
      </c>
      <c r="F1171" s="4" t="str">
        <f t="shared" si="249"/>
        <v>Wall Street Journal-Fed Funds Rate-01-2019</v>
      </c>
      <c r="G1171" s="7">
        <v>43475</v>
      </c>
      <c r="H1171" s="7" t="str">
        <f t="shared" si="250"/>
        <v>01-2019</v>
      </c>
      <c r="I1171" s="7" t="str">
        <f t="shared" ca="1" si="251"/>
        <v>Wall Street Journal: Tufts University-Fed Funds Rate-01-2019</v>
      </c>
      <c r="J1171" s="4" t="str">
        <f t="shared" ca="1" si="252"/>
        <v>Fed Funds Rate-Tufts University:01-2019</v>
      </c>
      <c r="K1171" t="s">
        <v>428</v>
      </c>
      <c r="CK1171">
        <v>2.375</v>
      </c>
      <c r="CM1171">
        <v>2.625</v>
      </c>
      <c r="CO1171">
        <v>2.625</v>
      </c>
      <c r="CQ1171">
        <v>2.875</v>
      </c>
      <c r="CS1171">
        <v>2.875</v>
      </c>
      <c r="CU1171">
        <v>2.875</v>
      </c>
    </row>
    <row r="1172" spans="1:99" x14ac:dyDescent="0.55000000000000004">
      <c r="A1172" s="4" t="str">
        <f t="shared" ca="1" si="247"/>
        <v>TS Lombard</v>
      </c>
      <c r="B1172" s="4" t="str">
        <f t="shared" si="248"/>
        <v>Steven Blitz</v>
      </c>
      <c r="C1172" s="4" t="s">
        <v>246</v>
      </c>
      <c r="D1172" s="4" t="s">
        <v>87</v>
      </c>
      <c r="E1172" s="4" t="str">
        <f>IF(COUNTIF($E$2:E1171,"Begin: " &amp; C1172 &amp; "-" &amp; D1172 &amp; "-" &amp; H1172)=0,"Begin: " &amp; C1172 &amp; "-" &amp; D1172 &amp; "-" &amp; H1172,IF((C1172 &amp; "-" &amp; D1172 &amp; "-" &amp; H1172)&lt;&gt;(C1173 &amp; "-" &amp; D1173 &amp; "-" &amp; H1173),"End: " &amp; C1172 &amp; "-" &amp; D1172 &amp; "-" &amp; H1172,""))</f>
        <v/>
      </c>
      <c r="F1172" s="4" t="str">
        <f t="shared" si="249"/>
        <v>Wall Street Journal-Fed Funds Rate-01-2019</v>
      </c>
      <c r="G1172" s="7">
        <v>43475</v>
      </c>
      <c r="H1172" s="7" t="str">
        <f t="shared" si="250"/>
        <v>01-2019</v>
      </c>
      <c r="I1172" s="7" t="str">
        <f t="shared" ca="1" si="251"/>
        <v>Wall Street Journal: TS Lombard-Fed Funds Rate-01-2019</v>
      </c>
      <c r="J1172" s="4" t="str">
        <f t="shared" ca="1" si="252"/>
        <v>Fed Funds Rate-TS Lombard:01-2019</v>
      </c>
      <c r="K1172" t="s">
        <v>768</v>
      </c>
      <c r="CK1172">
        <v>2.38</v>
      </c>
      <c r="CM1172">
        <v>2.13</v>
      </c>
      <c r="CO1172">
        <v>2.63</v>
      </c>
      <c r="CQ1172">
        <v>3</v>
      </c>
      <c r="CS1172">
        <v>2.5</v>
      </c>
      <c r="CU1172">
        <v>1.5</v>
      </c>
    </row>
    <row r="1173" spans="1:99" x14ac:dyDescent="0.55000000000000004">
      <c r="A1173" s="4" t="str">
        <f t="shared" ca="1" si="247"/>
        <v>Standard and Poor's</v>
      </c>
      <c r="B1173" s="4" t="str">
        <f t="shared" si="248"/>
        <v>Beth Ann Bovino</v>
      </c>
      <c r="C1173" s="4" t="s">
        <v>246</v>
      </c>
      <c r="D1173" s="4" t="s">
        <v>87</v>
      </c>
      <c r="E1173" s="4" t="str">
        <f>IF(COUNTIF($E$2:E1172,"Begin: " &amp; C1173 &amp; "-" &amp; D1173 &amp; "-" &amp; H1173)=0,"Begin: " &amp; C1173 &amp; "-" &amp; D1173 &amp; "-" &amp; H1173,IF((C1173 &amp; "-" &amp; D1173 &amp; "-" &amp; H1173)&lt;&gt;(C1174 &amp; "-" &amp; D1174 &amp; "-" &amp; H1174),"End: " &amp; C1173 &amp; "-" &amp; D1173 &amp; "-" &amp; H1173,""))</f>
        <v/>
      </c>
      <c r="F1173" s="4" t="str">
        <f t="shared" si="249"/>
        <v>Wall Street Journal-Fed Funds Rate-01-2019</v>
      </c>
      <c r="G1173" s="7">
        <v>43475</v>
      </c>
      <c r="H1173" s="7" t="str">
        <f t="shared" si="250"/>
        <v>01-2019</v>
      </c>
      <c r="I1173" s="7" t="str">
        <f t="shared" ca="1" si="251"/>
        <v>Wall Street Journal: Standard and Poor's-Fed Funds Rate-01-2019</v>
      </c>
      <c r="J1173" s="4" t="str">
        <f t="shared" ca="1" si="252"/>
        <v>Fed Funds Rate-Standard and Poor's:01-2019</v>
      </c>
      <c r="K1173" t="s">
        <v>199</v>
      </c>
      <c r="CK1173">
        <v>2.625</v>
      </c>
      <c r="CM1173">
        <v>2.875</v>
      </c>
      <c r="CO1173">
        <v>2.875</v>
      </c>
      <c r="CQ1173">
        <v>2.125</v>
      </c>
      <c r="CS1173">
        <v>2.375</v>
      </c>
      <c r="CU1173">
        <v>2.625</v>
      </c>
    </row>
    <row r="1174" spans="1:99" x14ac:dyDescent="0.55000000000000004">
      <c r="A1174" s="4" t="str">
        <f t="shared" ca="1" si="247"/>
        <v>Wells Fargo &amp; Co.</v>
      </c>
      <c r="B1174" s="4" t="str">
        <f t="shared" si="248"/>
        <v>Jay Bryson</v>
      </c>
      <c r="C1174" s="4" t="s">
        <v>246</v>
      </c>
      <c r="D1174" s="4" t="s">
        <v>87</v>
      </c>
      <c r="E1174" s="4" t="str">
        <f>IF(COUNTIF($E$2:E1173,"Begin: " &amp; C1174 &amp; "-" &amp; D1174 &amp; "-" &amp; H1174)=0,"Begin: " &amp; C1174 &amp; "-" &amp; D1174 &amp; "-" &amp; H1174,IF((C1174 &amp; "-" &amp; D1174 &amp; "-" &amp; H1174)&lt;&gt;(C1175 &amp; "-" &amp; D1175 &amp; "-" &amp; H1175),"End: " &amp; C1174 &amp; "-" &amp; D1174 &amp; "-" &amp; H1174,""))</f>
        <v/>
      </c>
      <c r="F1174" s="4" t="str">
        <f t="shared" si="249"/>
        <v>Wall Street Journal-Fed Funds Rate-01-2019</v>
      </c>
      <c r="G1174" s="7">
        <v>43475</v>
      </c>
      <c r="H1174" s="7" t="str">
        <f t="shared" si="250"/>
        <v>01-2019</v>
      </c>
      <c r="I1174" s="7" t="str">
        <f t="shared" ca="1" si="251"/>
        <v>Wall Street Journal: Wells Fargo &amp; Co.-Fed Funds Rate-01-2019</v>
      </c>
      <c r="J1174" s="4" t="str">
        <f t="shared" ca="1" si="252"/>
        <v>Fed Funds Rate-Wells Fargo &amp; Co.:01-2019</v>
      </c>
      <c r="K1174" t="s">
        <v>786</v>
      </c>
      <c r="CK1174">
        <v>2.625</v>
      </c>
      <c r="CM1174">
        <v>2.875</v>
      </c>
      <c r="CO1174">
        <v>2.875</v>
      </c>
      <c r="CQ1174">
        <v>2.625</v>
      </c>
    </row>
    <row r="1175" spans="1:99" x14ac:dyDescent="0.55000000000000004">
      <c r="A1175" s="4" t="str">
        <f t="shared" ca="1" si="247"/>
        <v>Credit Agricole CIB</v>
      </c>
      <c r="B1175" s="4" t="str">
        <f t="shared" si="248"/>
        <v>Michael Carey</v>
      </c>
      <c r="C1175" s="4" t="s">
        <v>246</v>
      </c>
      <c r="D1175" s="4" t="s">
        <v>87</v>
      </c>
      <c r="E1175" s="4" t="str">
        <f>IF(COUNTIF($E$2:E1174,"Begin: " &amp; C1175 &amp; "-" &amp; D1175 &amp; "-" &amp; H1175)=0,"Begin: " &amp; C1175 &amp; "-" &amp; D1175 &amp; "-" &amp; H1175,IF((C1175 &amp; "-" &amp; D1175 &amp; "-" &amp; H1175)&lt;&gt;(C1176 &amp; "-" &amp; D1176 &amp; "-" &amp; H1176),"End: " &amp; C1175 &amp; "-" &amp; D1175 &amp; "-" &amp; H1175,""))</f>
        <v/>
      </c>
      <c r="F1175" s="4" t="str">
        <f t="shared" si="249"/>
        <v>Wall Street Journal-Fed Funds Rate-01-2019</v>
      </c>
      <c r="G1175" s="7">
        <v>43475</v>
      </c>
      <c r="H1175" s="7" t="str">
        <f t="shared" si="250"/>
        <v>01-2019</v>
      </c>
      <c r="I1175" s="7" t="str">
        <f t="shared" ca="1" si="251"/>
        <v>Wall Street Journal: Credit Agricole CIB-Fed Funds Rate-01-2019</v>
      </c>
      <c r="J1175" s="4" t="str">
        <f t="shared" ca="1" si="252"/>
        <v>Fed Funds Rate-Credit Agricole CIB:01-2019</v>
      </c>
      <c r="K1175" t="s">
        <v>200</v>
      </c>
      <c r="CK1175">
        <v>2.625</v>
      </c>
      <c r="CM1175">
        <v>2.875</v>
      </c>
      <c r="CO1175">
        <v>2.875</v>
      </c>
      <c r="CQ1175">
        <v>2.875</v>
      </c>
    </row>
    <row r="1176" spans="1:99" x14ac:dyDescent="0.55000000000000004">
      <c r="A1176" s="4" t="str">
        <f t="shared" ca="1" si="247"/>
        <v>Econoclast</v>
      </c>
      <c r="B1176" s="4" t="str">
        <f t="shared" si="248"/>
        <v>Mike Cosgrove</v>
      </c>
      <c r="C1176" s="4" t="s">
        <v>246</v>
      </c>
      <c r="D1176" s="4" t="s">
        <v>87</v>
      </c>
      <c r="E1176" s="4" t="str">
        <f>IF(COUNTIF($E$2:E1175,"Begin: " &amp; C1176 &amp; "-" &amp; D1176 &amp; "-" &amp; H1176)=0,"Begin: " &amp; C1176 &amp; "-" &amp; D1176 &amp; "-" &amp; H1176,IF((C1176 &amp; "-" &amp; D1176 &amp; "-" &amp; H1176)&lt;&gt;(C1177 &amp; "-" &amp; D1177 &amp; "-" &amp; H1177),"End: " &amp; C1176 &amp; "-" &amp; D1176 &amp; "-" &amp; H1176,""))</f>
        <v/>
      </c>
      <c r="F1176" s="4" t="str">
        <f t="shared" si="249"/>
        <v>Wall Street Journal-Fed Funds Rate-01-2019</v>
      </c>
      <c r="G1176" s="7">
        <v>43475</v>
      </c>
      <c r="H1176" s="7" t="str">
        <f t="shared" si="250"/>
        <v>01-2019</v>
      </c>
      <c r="I1176" s="7" t="str">
        <f t="shared" ca="1" si="251"/>
        <v>Wall Street Journal: Econoclast-Fed Funds Rate-01-2019</v>
      </c>
      <c r="J1176" s="4" t="str">
        <f t="shared" ca="1" si="252"/>
        <v>Fed Funds Rate-Econoclast:01-2019</v>
      </c>
      <c r="K1176" t="s">
        <v>203</v>
      </c>
      <c r="CK1176">
        <v>2.4</v>
      </c>
      <c r="CM1176">
        <v>2.63</v>
      </c>
      <c r="CO1176">
        <v>2.4</v>
      </c>
      <c r="CQ1176">
        <v>2</v>
      </c>
      <c r="CS1176">
        <v>2.4</v>
      </c>
      <c r="CU1176">
        <v>2.4</v>
      </c>
    </row>
    <row r="1177" spans="1:99" x14ac:dyDescent="0.55000000000000004">
      <c r="A1177" s="4" t="str">
        <f t="shared" ca="1" si="247"/>
        <v>Pictet Wealth Management</v>
      </c>
      <c r="B1177" s="4" t="str">
        <f t="shared" si="248"/>
        <v>Thomas Costerg</v>
      </c>
      <c r="C1177" s="4" t="s">
        <v>246</v>
      </c>
      <c r="D1177" s="4" t="s">
        <v>87</v>
      </c>
      <c r="E1177" s="4" t="str">
        <f>IF(COUNTIF($E$2:E1176,"Begin: " &amp; C1177 &amp; "-" &amp; D1177 &amp; "-" &amp; H1177)=0,"Begin: " &amp; C1177 &amp; "-" &amp; D1177 &amp; "-" &amp; H1177,IF((C1177 &amp; "-" &amp; D1177 &amp; "-" &amp; H1177)&lt;&gt;(C1178 &amp; "-" &amp; D1178 &amp; "-" &amp; H1178),"End: " &amp; C1177 &amp; "-" &amp; D1177 &amp; "-" &amp; H1177,""))</f>
        <v/>
      </c>
      <c r="F1177" s="4" t="str">
        <f t="shared" si="249"/>
        <v>Wall Street Journal-Fed Funds Rate-01-2019</v>
      </c>
      <c r="G1177" s="7">
        <v>43475</v>
      </c>
      <c r="H1177" s="7" t="str">
        <f t="shared" si="250"/>
        <v>01-2019</v>
      </c>
      <c r="I1177" s="7" t="str">
        <f t="shared" ca="1" si="251"/>
        <v>Wall Street Journal: Pictet Wealth Management-Fed Funds Rate-01-2019</v>
      </c>
      <c r="J1177" s="4" t="str">
        <f t="shared" ca="1" si="252"/>
        <v>Fed Funds Rate-Pictet Wealth Management:01-2019</v>
      </c>
      <c r="K1177" t="s">
        <v>773</v>
      </c>
      <c r="CK1177">
        <v>2.625</v>
      </c>
      <c r="CM1177">
        <v>2.875</v>
      </c>
      <c r="CO1177">
        <v>2.875</v>
      </c>
      <c r="CQ1177">
        <v>2.875</v>
      </c>
      <c r="CS1177">
        <v>2.875</v>
      </c>
      <c r="CU1177">
        <v>2.875</v>
      </c>
    </row>
    <row r="1178" spans="1:99" x14ac:dyDescent="0.55000000000000004">
      <c r="A1178" s="4" t="str">
        <f t="shared" ca="1" si="247"/>
        <v>Wrightson ICAP</v>
      </c>
      <c r="B1178" s="4" t="str">
        <f t="shared" si="248"/>
        <v>Lou Crandall</v>
      </c>
      <c r="C1178" s="4" t="s">
        <v>246</v>
      </c>
      <c r="D1178" s="4" t="s">
        <v>87</v>
      </c>
      <c r="E1178" s="4" t="str">
        <f>IF(COUNTIF($E$2:E1177,"Begin: " &amp; C1178 &amp; "-" &amp; D1178 &amp; "-" &amp; H1178)=0,"Begin: " &amp; C1178 &amp; "-" &amp; D1178 &amp; "-" &amp; H1178,IF((C1178 &amp; "-" &amp; D1178 &amp; "-" &amp; H1178)&lt;&gt;(C1179 &amp; "-" &amp; D1179 &amp; "-" &amp; H1179),"End: " &amp; C1178 &amp; "-" &amp; D1178 &amp; "-" &amp; H1178,""))</f>
        <v/>
      </c>
      <c r="F1178" s="4" t="str">
        <f t="shared" si="249"/>
        <v>Wall Street Journal-Fed Funds Rate-01-2019</v>
      </c>
      <c r="G1178" s="7">
        <v>43475</v>
      </c>
      <c r="H1178" s="7" t="str">
        <f t="shared" si="250"/>
        <v>01-2019</v>
      </c>
      <c r="I1178" s="7" t="str">
        <f t="shared" ca="1" si="251"/>
        <v>Wall Street Journal: Wrightson ICAP-Fed Funds Rate-01-2019</v>
      </c>
      <c r="J1178" s="4" t="str">
        <f t="shared" ca="1" si="252"/>
        <v>Fed Funds Rate-Wrightson ICAP:01-2019</v>
      </c>
      <c r="K1178" t="s">
        <v>204</v>
      </c>
      <c r="CK1178">
        <v>2.375</v>
      </c>
      <c r="CM1178">
        <v>2.625</v>
      </c>
      <c r="CO1178">
        <v>2.875</v>
      </c>
      <c r="CQ1178">
        <v>2.875</v>
      </c>
      <c r="CS1178">
        <v>2.875</v>
      </c>
      <c r="CU1178">
        <v>2.875</v>
      </c>
    </row>
    <row r="1179" spans="1:99" x14ac:dyDescent="0.55000000000000004">
      <c r="A1179" s="4" t="str">
        <f t="shared" ca="1" si="247"/>
        <v>Equifax</v>
      </c>
      <c r="B1179" s="4" t="str">
        <f t="shared" si="248"/>
        <v>Amy Crews Cutts</v>
      </c>
      <c r="C1179" s="4" t="s">
        <v>246</v>
      </c>
      <c r="D1179" s="4" t="s">
        <v>87</v>
      </c>
      <c r="E1179" s="4" t="str">
        <f>IF(COUNTIF($E$2:E1178,"Begin: " &amp; C1179 &amp; "-" &amp; D1179 &amp; "-" &amp; H1179)=0,"Begin: " &amp; C1179 &amp; "-" &amp; D1179 &amp; "-" &amp; H1179,IF((C1179 &amp; "-" &amp; D1179 &amp; "-" &amp; H1179)&lt;&gt;(C1180 &amp; "-" &amp; D1180 &amp; "-" &amp; H1180),"End: " &amp; C1179 &amp; "-" &amp; D1179 &amp; "-" &amp; H1179,""))</f>
        <v/>
      </c>
      <c r="F1179" s="4" t="str">
        <f t="shared" si="249"/>
        <v>Wall Street Journal-Fed Funds Rate-01-2019</v>
      </c>
      <c r="G1179" s="7">
        <v>43475</v>
      </c>
      <c r="H1179" s="7" t="str">
        <f t="shared" si="250"/>
        <v>01-2019</v>
      </c>
      <c r="I1179" s="7" t="str">
        <f t="shared" ca="1" si="251"/>
        <v>Wall Street Journal: Equifax-Fed Funds Rate-01-2019</v>
      </c>
      <c r="J1179" s="4" t="str">
        <f t="shared" ca="1" si="252"/>
        <v>Fed Funds Rate-Equifax:01-2019</v>
      </c>
      <c r="K1179" t="s">
        <v>750</v>
      </c>
      <c r="CK1179">
        <v>2.625</v>
      </c>
      <c r="CM1179">
        <v>2.625</v>
      </c>
      <c r="CO1179">
        <v>2.125</v>
      </c>
      <c r="CQ1179">
        <v>1.875</v>
      </c>
      <c r="CS1179">
        <v>1.125</v>
      </c>
      <c r="CU1179">
        <v>1.125</v>
      </c>
    </row>
    <row r="1180" spans="1:99" x14ac:dyDescent="0.55000000000000004">
      <c r="A1180" s="4" t="str">
        <f t="shared" ca="1" si="247"/>
        <v>Oxford Economics</v>
      </c>
      <c r="B1180" s="4" t="str">
        <f t="shared" si="248"/>
        <v>Greg Daco</v>
      </c>
      <c r="C1180" s="4" t="s">
        <v>246</v>
      </c>
      <c r="D1180" s="4" t="s">
        <v>87</v>
      </c>
      <c r="E1180" s="4" t="str">
        <f>IF(COUNTIF($E$2:E1179,"Begin: " &amp; C1180 &amp; "-" &amp; D1180 &amp; "-" &amp; H1180)=0,"Begin: " &amp; C1180 &amp; "-" &amp; D1180 &amp; "-" &amp; H1180,IF((C1180 &amp; "-" &amp; D1180 &amp; "-" &amp; H1180)&lt;&gt;(C1181 &amp; "-" &amp; D1181 &amp; "-" &amp; H1181),"End: " &amp; C1180 &amp; "-" &amp; D1180 &amp; "-" &amp; H1180,""))</f>
        <v/>
      </c>
      <c r="F1180" s="4" t="str">
        <f t="shared" si="249"/>
        <v>Wall Street Journal-Fed Funds Rate-01-2019</v>
      </c>
      <c r="G1180" s="7">
        <v>43475</v>
      </c>
      <c r="H1180" s="7" t="str">
        <f t="shared" si="250"/>
        <v>01-2019</v>
      </c>
      <c r="I1180" s="7" t="str">
        <f t="shared" ca="1" si="251"/>
        <v>Wall Street Journal: Oxford Economics-Fed Funds Rate-01-2019</v>
      </c>
      <c r="J1180" s="4" t="str">
        <f t="shared" ca="1" si="252"/>
        <v>Fed Funds Rate-Oxford Economics:01-2019</v>
      </c>
      <c r="K1180" t="s">
        <v>429</v>
      </c>
      <c r="CK1180">
        <v>2.63</v>
      </c>
      <c r="CM1180">
        <v>2.88</v>
      </c>
      <c r="CO1180">
        <v>2.88</v>
      </c>
      <c r="CQ1180">
        <v>2.88</v>
      </c>
      <c r="CS1180">
        <v>2.88</v>
      </c>
      <c r="CU1180">
        <v>2.88</v>
      </c>
    </row>
    <row r="1181" spans="1:99" x14ac:dyDescent="0.55000000000000004">
      <c r="A1181" s="4" t="str">
        <f t="shared" ca="1" si="247"/>
        <v>Georgia State University</v>
      </c>
      <c r="B1181" s="4" t="str">
        <f t="shared" si="248"/>
        <v>Rajeev Dhawan</v>
      </c>
      <c r="C1181" s="4" t="s">
        <v>246</v>
      </c>
      <c r="D1181" s="4" t="s">
        <v>87</v>
      </c>
      <c r="E1181" s="4" t="str">
        <f>IF(COUNTIF($E$2:E1180,"Begin: " &amp; C1181 &amp; "-" &amp; D1181 &amp; "-" &amp; H1181)=0,"Begin: " &amp; C1181 &amp; "-" &amp; D1181 &amp; "-" &amp; H1181,IF((C1181 &amp; "-" &amp; D1181 &amp; "-" &amp; H1181)&lt;&gt;(C1182 &amp; "-" &amp; D1182 &amp; "-" &amp; H1182),"End: " &amp; C1181 &amp; "-" &amp; D1181 &amp; "-" &amp; H1181,""))</f>
        <v/>
      </c>
      <c r="F1181" s="4" t="str">
        <f t="shared" si="249"/>
        <v>Wall Street Journal-Fed Funds Rate-01-2019</v>
      </c>
      <c r="G1181" s="7">
        <v>43475</v>
      </c>
      <c r="H1181" s="7" t="str">
        <f t="shared" si="250"/>
        <v>01-2019</v>
      </c>
      <c r="I1181" s="7" t="str">
        <f t="shared" ca="1" si="251"/>
        <v>Wall Street Journal: Georgia State University-Fed Funds Rate-01-2019</v>
      </c>
      <c r="J1181" s="4" t="str">
        <f t="shared" ca="1" si="252"/>
        <v>Fed Funds Rate-Georgia State University:01-2019</v>
      </c>
      <c r="K1181" t="s">
        <v>430</v>
      </c>
      <c r="CK1181">
        <v>2.625</v>
      </c>
      <c r="CM1181">
        <v>2.625</v>
      </c>
      <c r="CO1181">
        <v>2.375</v>
      </c>
      <c r="CQ1181">
        <v>2.125</v>
      </c>
      <c r="CS1181">
        <v>2.125</v>
      </c>
      <c r="CU1181">
        <v>2.125</v>
      </c>
    </row>
    <row r="1182" spans="1:99" x14ac:dyDescent="0.55000000000000004">
      <c r="A1182" s="4" t="str">
        <f t="shared" ca="1" si="247"/>
        <v>National Association of Home Builders</v>
      </c>
      <c r="B1182" s="4" t="str">
        <f t="shared" si="248"/>
        <v>Robert Dietz</v>
      </c>
      <c r="C1182" s="4" t="s">
        <v>246</v>
      </c>
      <c r="D1182" s="4" t="s">
        <v>87</v>
      </c>
      <c r="E1182" s="4" t="str">
        <f>IF(COUNTIF($E$2:E1181,"Begin: " &amp; C1182 &amp; "-" &amp; D1182 &amp; "-" &amp; H1182)=0,"Begin: " &amp; C1182 &amp; "-" &amp; D1182 &amp; "-" &amp; H1182,IF((C1182 &amp; "-" &amp; D1182 &amp; "-" &amp; H1182)&lt;&gt;(C1183 &amp; "-" &amp; D1183 &amp; "-" &amp; H1183),"End: " &amp; C1182 &amp; "-" &amp; D1182 &amp; "-" &amp; H1182,""))</f>
        <v/>
      </c>
      <c r="F1182" s="4" t="str">
        <f t="shared" si="249"/>
        <v>Wall Street Journal-Fed Funds Rate-01-2019</v>
      </c>
      <c r="G1182" s="7">
        <v>43475</v>
      </c>
      <c r="H1182" s="7" t="str">
        <f t="shared" si="250"/>
        <v>01-2019</v>
      </c>
      <c r="I1182" s="7" t="str">
        <f t="shared" ca="1" si="251"/>
        <v>Wall Street Journal: National Association of Home Builders-Fed Funds Rate-01-2019</v>
      </c>
      <c r="J1182" s="4" t="str">
        <f t="shared" ca="1" si="252"/>
        <v>Fed Funds Rate-National Association of Home Builders:01-2019</v>
      </c>
      <c r="K1182" t="s">
        <v>754</v>
      </c>
      <c r="CK1182">
        <v>2.65</v>
      </c>
      <c r="CM1182">
        <v>2.9</v>
      </c>
      <c r="CO1182">
        <v>2.93</v>
      </c>
      <c r="CQ1182">
        <v>2.98</v>
      </c>
    </row>
    <row r="1183" spans="1:99" x14ac:dyDescent="0.55000000000000004">
      <c r="A1183" s="4" t="str">
        <f t="shared" ca="1" si="247"/>
        <v>Fannie Mae</v>
      </c>
      <c r="B1183" s="4" t="str">
        <f t="shared" si="248"/>
        <v>Douglas Duncan</v>
      </c>
      <c r="C1183" s="4" t="s">
        <v>246</v>
      </c>
      <c r="D1183" s="4" t="s">
        <v>87</v>
      </c>
      <c r="E1183" s="4" t="str">
        <f>IF(COUNTIF($E$2:E1182,"Begin: " &amp; C1183 &amp; "-" &amp; D1183 &amp; "-" &amp; H1183)=0,"Begin: " &amp; C1183 &amp; "-" &amp; D1183 &amp; "-" &amp; H1183,IF((C1183 &amp; "-" &amp; D1183 &amp; "-" &amp; H1183)&lt;&gt;(C1184 &amp; "-" &amp; D1184 &amp; "-" &amp; H1184),"End: " &amp; C1183 &amp; "-" &amp; D1183 &amp; "-" &amp; H1183,""))</f>
        <v/>
      </c>
      <c r="F1183" s="4" t="str">
        <f t="shared" si="249"/>
        <v>Wall Street Journal-Fed Funds Rate-01-2019</v>
      </c>
      <c r="G1183" s="7">
        <v>43475</v>
      </c>
      <c r="H1183" s="7" t="str">
        <f t="shared" si="250"/>
        <v>01-2019</v>
      </c>
      <c r="I1183" s="7" t="str">
        <f t="shared" ca="1" si="251"/>
        <v>Wall Street Journal: Fannie Mae-Fed Funds Rate-01-2019</v>
      </c>
      <c r="J1183" s="4" t="str">
        <f t="shared" ca="1" si="252"/>
        <v>Fed Funds Rate-Fannie Mae:01-2019</v>
      </c>
      <c r="K1183" t="s">
        <v>206</v>
      </c>
      <c r="CK1183">
        <v>2.625</v>
      </c>
      <c r="CM1183">
        <v>2.625</v>
      </c>
      <c r="CO1183">
        <v>2.625</v>
      </c>
      <c r="CQ1183">
        <v>2.625</v>
      </c>
      <c r="CS1183">
        <v>2.625</v>
      </c>
      <c r="CU1183">
        <v>2.625</v>
      </c>
    </row>
    <row r="1184" spans="1:99" x14ac:dyDescent="0.55000000000000004">
      <c r="A1184" s="4" t="str">
        <f t="shared" ca="1" si="247"/>
        <v>Comerica Bank</v>
      </c>
      <c r="B1184" s="4" t="str">
        <f t="shared" si="248"/>
        <v>Robert Dye</v>
      </c>
      <c r="C1184" s="4" t="s">
        <v>246</v>
      </c>
      <c r="D1184" s="4" t="s">
        <v>87</v>
      </c>
      <c r="E1184" s="4" t="str">
        <f>IF(COUNTIF($E$2:E1183,"Begin: " &amp; C1184 &amp; "-" &amp; D1184 &amp; "-" &amp; H1184)=0,"Begin: " &amp; C1184 &amp; "-" &amp; D1184 &amp; "-" &amp; H1184,IF((C1184 &amp; "-" &amp; D1184 &amp; "-" &amp; H1184)&lt;&gt;(C1185 &amp; "-" &amp; D1185 &amp; "-" &amp; H1185),"End: " &amp; C1184 &amp; "-" &amp; D1184 &amp; "-" &amp; H1184,""))</f>
        <v/>
      </c>
      <c r="F1184" s="4" t="str">
        <f t="shared" si="249"/>
        <v>Wall Street Journal-Fed Funds Rate-01-2019</v>
      </c>
      <c r="G1184" s="7">
        <v>43475</v>
      </c>
      <c r="H1184" s="7" t="str">
        <f t="shared" si="250"/>
        <v>01-2019</v>
      </c>
      <c r="I1184" s="7" t="str">
        <f t="shared" ca="1" si="251"/>
        <v>Wall Street Journal: Comerica Bank-Fed Funds Rate-01-2019</v>
      </c>
      <c r="J1184" s="4" t="str">
        <f t="shared" ca="1" si="252"/>
        <v>Fed Funds Rate-Comerica Bank:01-2019</v>
      </c>
      <c r="K1184" t="s">
        <v>207</v>
      </c>
      <c r="CK1184">
        <v>2.875</v>
      </c>
      <c r="CM1184">
        <v>2.875</v>
      </c>
      <c r="CO1184">
        <v>2.875</v>
      </c>
      <c r="CQ1184">
        <v>2.875</v>
      </c>
      <c r="CS1184">
        <v>2.875</v>
      </c>
      <c r="CU1184">
        <v>2.875</v>
      </c>
    </row>
    <row r="1185" spans="1:99" x14ac:dyDescent="0.55000000000000004">
      <c r="A1185" s="4" t="str">
        <f t="shared" ca="1" si="247"/>
        <v>PNC Financial Services Group</v>
      </c>
      <c r="B1185" s="4" t="str">
        <f t="shared" si="248"/>
        <v>Augustine Faucher</v>
      </c>
      <c r="C1185" s="4" t="s">
        <v>246</v>
      </c>
      <c r="D1185" s="4" t="s">
        <v>87</v>
      </c>
      <c r="E1185" s="4" t="str">
        <f>IF(COUNTIF($E$2:E1184,"Begin: " &amp; C1185 &amp; "-" &amp; D1185 &amp; "-" &amp; H1185)=0,"Begin: " &amp; C1185 &amp; "-" &amp; D1185 &amp; "-" &amp; H1185,IF((C1185 &amp; "-" &amp; D1185 &amp; "-" &amp; H1185)&lt;&gt;(C1186 &amp; "-" &amp; D1186 &amp; "-" &amp; H1186),"End: " &amp; C1185 &amp; "-" &amp; D1185 &amp; "-" &amp; H1185,""))</f>
        <v/>
      </c>
      <c r="F1185" s="4" t="str">
        <f t="shared" si="249"/>
        <v>Wall Street Journal-Fed Funds Rate-01-2019</v>
      </c>
      <c r="G1185" s="7">
        <v>43475</v>
      </c>
      <c r="H1185" s="7" t="str">
        <f t="shared" si="250"/>
        <v>01-2019</v>
      </c>
      <c r="I1185" s="7" t="str">
        <f t="shared" ca="1" si="251"/>
        <v>Wall Street Journal: PNC Financial Services Group-Fed Funds Rate-01-2019</v>
      </c>
      <c r="J1185" s="4" t="str">
        <f t="shared" ca="1" si="252"/>
        <v>Fed Funds Rate-PNC Financial Services Group:01-2019</v>
      </c>
      <c r="K1185" t="s">
        <v>769</v>
      </c>
      <c r="CK1185">
        <v>2.38</v>
      </c>
      <c r="CM1185">
        <v>2.63</v>
      </c>
      <c r="CO1185">
        <v>2.63</v>
      </c>
      <c r="CQ1185">
        <v>2.63</v>
      </c>
      <c r="CS1185">
        <v>2.63</v>
      </c>
      <c r="CU1185">
        <v>2.63</v>
      </c>
    </row>
    <row r="1186" spans="1:99" x14ac:dyDescent="0.55000000000000004">
      <c r="A1186" s="4" t="str">
        <f t="shared" ca="1" si="247"/>
        <v>California Lutheran University</v>
      </c>
      <c r="B1186" s="4" t="str">
        <f t="shared" si="248"/>
        <v>Matthew Fienup/Dan Hamilton</v>
      </c>
      <c r="C1186" s="4" t="s">
        <v>246</v>
      </c>
      <c r="D1186" s="4" t="s">
        <v>87</v>
      </c>
      <c r="E1186" s="4" t="str">
        <f>IF(COUNTIF($E$2:E1185,"Begin: " &amp; C1186 &amp; "-" &amp; D1186 &amp; "-" &amp; H1186)=0,"Begin: " &amp; C1186 &amp; "-" &amp; D1186 &amp; "-" &amp; H1186,IF((C1186 &amp; "-" &amp; D1186 &amp; "-" &amp; H1186)&lt;&gt;(C1187 &amp; "-" &amp; D1187 &amp; "-" &amp; H1187),"End: " &amp; C1186 &amp; "-" &amp; D1186 &amp; "-" &amp; H1186,""))</f>
        <v/>
      </c>
      <c r="F1186" s="4" t="str">
        <f t="shared" si="249"/>
        <v>Wall Street Journal-Fed Funds Rate-01-2019</v>
      </c>
      <c r="G1186" s="7">
        <v>43475</v>
      </c>
      <c r="H1186" s="7" t="str">
        <f t="shared" si="250"/>
        <v>01-2019</v>
      </c>
      <c r="I1186" s="7" t="str">
        <f t="shared" ca="1" si="251"/>
        <v>Wall Street Journal: California Lutheran University-Fed Funds Rate-01-2019</v>
      </c>
      <c r="J1186" s="4" t="str">
        <f t="shared" ca="1" si="252"/>
        <v>Fed Funds Rate-California Lutheran University:01-2019</v>
      </c>
      <c r="K1186" t="s">
        <v>796</v>
      </c>
      <c r="CK1186">
        <v>2.625</v>
      </c>
      <c r="CM1186">
        <v>2.875</v>
      </c>
      <c r="CO1186">
        <v>3.125</v>
      </c>
      <c r="CQ1186">
        <v>3.375</v>
      </c>
      <c r="CS1186">
        <v>3.625</v>
      </c>
      <c r="CU1186">
        <v>3.875</v>
      </c>
    </row>
    <row r="1187" spans="1:99" x14ac:dyDescent="0.55000000000000004">
      <c r="A1187" s="4" t="str">
        <f t="shared" ca="1" si="247"/>
        <v>MFR</v>
      </c>
      <c r="B1187" s="4" t="str">
        <f t="shared" si="248"/>
        <v>Maria Fiorini Ramirez/Joshua Shapiro</v>
      </c>
      <c r="C1187" s="4" t="s">
        <v>246</v>
      </c>
      <c r="D1187" s="4" t="s">
        <v>87</v>
      </c>
      <c r="E1187" s="4" t="str">
        <f>IF(COUNTIF($E$2:E1186,"Begin: " &amp; C1187 &amp; "-" &amp; D1187 &amp; "-" &amp; H1187)=0,"Begin: " &amp; C1187 &amp; "-" &amp; D1187 &amp; "-" &amp; H1187,IF((C1187 &amp; "-" &amp; D1187 &amp; "-" &amp; H1187)&lt;&gt;(C1188 &amp; "-" &amp; D1188 &amp; "-" &amp; H1188),"End: " &amp; C1187 &amp; "-" &amp; D1187 &amp; "-" &amp; H1187,""))</f>
        <v/>
      </c>
      <c r="F1187" s="4" t="str">
        <f t="shared" si="249"/>
        <v>Wall Street Journal-Fed Funds Rate-01-2019</v>
      </c>
      <c r="G1187" s="7">
        <v>43475</v>
      </c>
      <c r="H1187" s="7" t="str">
        <f t="shared" si="250"/>
        <v>01-2019</v>
      </c>
      <c r="I1187" s="7" t="str">
        <f t="shared" ca="1" si="251"/>
        <v>Wall Street Journal: MFR-Fed Funds Rate-01-2019</v>
      </c>
      <c r="J1187" s="4" t="str">
        <f t="shared" ca="1" si="252"/>
        <v>Fed Funds Rate-MFR:01-2019</v>
      </c>
      <c r="K1187" t="s">
        <v>208</v>
      </c>
      <c r="CK1187">
        <v>2.625</v>
      </c>
      <c r="CM1187">
        <v>2.625</v>
      </c>
    </row>
    <row r="1188" spans="1:99" x14ac:dyDescent="0.55000000000000004">
      <c r="A1188" s="4" t="str">
        <f t="shared" ca="1" si="247"/>
        <v>Chamber of Commerce</v>
      </c>
      <c r="B1188" s="4" t="str">
        <f t="shared" si="248"/>
        <v>J.D. Foster</v>
      </c>
      <c r="C1188" s="4" t="s">
        <v>246</v>
      </c>
      <c r="D1188" s="4" t="s">
        <v>87</v>
      </c>
      <c r="E1188" s="4" t="str">
        <f>IF(COUNTIF($E$2:E1187,"Begin: " &amp; C1188 &amp; "-" &amp; D1188 &amp; "-" &amp; H1188)=0,"Begin: " &amp; C1188 &amp; "-" &amp; D1188 &amp; "-" &amp; H1188,IF((C1188 &amp; "-" &amp; D1188 &amp; "-" &amp; H1188)&lt;&gt;(C1189 &amp; "-" &amp; D1189 &amp; "-" &amp; H1189),"End: " &amp; C1188 &amp; "-" &amp; D1188 &amp; "-" &amp; H1188,""))</f>
        <v/>
      </c>
      <c r="F1188" s="4" t="str">
        <f t="shared" si="249"/>
        <v>Wall Street Journal-Fed Funds Rate-01-2019</v>
      </c>
      <c r="G1188" s="7">
        <v>43475</v>
      </c>
      <c r="H1188" s="7" t="str">
        <f t="shared" si="250"/>
        <v>01-2019</v>
      </c>
      <c r="I1188" s="7" t="str">
        <f t="shared" ca="1" si="251"/>
        <v>Wall Street Journal: Chamber of Commerce-Fed Funds Rate-01-2019</v>
      </c>
      <c r="J1188" s="4" t="str">
        <f t="shared" ca="1" si="252"/>
        <v>Fed Funds Rate-Chamber of Commerce:01-2019</v>
      </c>
      <c r="K1188" t="s">
        <v>766</v>
      </c>
      <c r="CK1188">
        <v>2.625</v>
      </c>
      <c r="CM1188">
        <v>2.875</v>
      </c>
      <c r="CO1188">
        <v>3.125</v>
      </c>
      <c r="CQ1188">
        <v>3.125</v>
      </c>
    </row>
    <row r="1189" spans="1:99" x14ac:dyDescent="0.55000000000000004">
      <c r="A1189" s="4" t="str">
        <f t="shared" ca="1" si="247"/>
        <v>Mortgage Bankers Association</v>
      </c>
      <c r="B1189" s="4" t="str">
        <f t="shared" si="248"/>
        <v>Mike Fratantoni</v>
      </c>
      <c r="C1189" s="4" t="s">
        <v>246</v>
      </c>
      <c r="D1189" s="4" t="s">
        <v>87</v>
      </c>
      <c r="E1189" s="4" t="str">
        <f>IF(COUNTIF($E$2:E1188,"Begin: " &amp; C1189 &amp; "-" &amp; D1189 &amp; "-" &amp; H1189)=0,"Begin: " &amp; C1189 &amp; "-" &amp; D1189 &amp; "-" &amp; H1189,IF((C1189 &amp; "-" &amp; D1189 &amp; "-" &amp; H1189)&lt;&gt;(C1190 &amp; "-" &amp; D1190 &amp; "-" &amp; H1190),"End: " &amp; C1189 &amp; "-" &amp; D1189 &amp; "-" &amp; H1189,""))</f>
        <v/>
      </c>
      <c r="F1189" s="4" t="str">
        <f t="shared" si="249"/>
        <v>Wall Street Journal-Fed Funds Rate-01-2019</v>
      </c>
      <c r="G1189" s="7">
        <v>43475</v>
      </c>
      <c r="H1189" s="7" t="str">
        <f t="shared" si="250"/>
        <v>01-2019</v>
      </c>
      <c r="I1189" s="7" t="str">
        <f t="shared" ca="1" si="251"/>
        <v>Wall Street Journal: Mortgage Bankers Association-Fed Funds Rate-01-2019</v>
      </c>
      <c r="J1189" s="4" t="str">
        <f t="shared" ca="1" si="252"/>
        <v>Fed Funds Rate-Mortgage Bankers Association:01-2019</v>
      </c>
      <c r="K1189" t="s">
        <v>209</v>
      </c>
      <c r="CK1189">
        <v>2.375</v>
      </c>
      <c r="CM1189">
        <v>2.875</v>
      </c>
      <c r="CO1189">
        <v>2.875</v>
      </c>
      <c r="CQ1189">
        <v>2.875</v>
      </c>
      <c r="CS1189">
        <v>2.875</v>
      </c>
      <c r="CU1189">
        <v>2.875</v>
      </c>
    </row>
    <row r="1190" spans="1:99" x14ac:dyDescent="0.55000000000000004">
      <c r="A1190" s="4" t="str">
        <f t="shared" ca="1" si="247"/>
        <v>Robert Fry Economics LLC</v>
      </c>
      <c r="B1190" s="4" t="str">
        <f t="shared" si="248"/>
        <v>Robert Fry</v>
      </c>
      <c r="C1190" s="4" t="s">
        <v>246</v>
      </c>
      <c r="D1190" s="4" t="s">
        <v>87</v>
      </c>
      <c r="E1190" s="4" t="str">
        <f>IF(COUNTIF($E$2:E1189,"Begin: " &amp; C1190 &amp; "-" &amp; D1190 &amp; "-" &amp; H1190)=0,"Begin: " &amp; C1190 &amp; "-" &amp; D1190 &amp; "-" &amp; H1190,IF((C1190 &amp; "-" &amp; D1190 &amp; "-" &amp; H1190)&lt;&gt;(C1191 &amp; "-" &amp; D1191 &amp; "-" &amp; H1191),"End: " &amp; C1190 &amp; "-" &amp; D1190 &amp; "-" &amp; H1190,""))</f>
        <v/>
      </c>
      <c r="F1190" s="4" t="str">
        <f t="shared" si="249"/>
        <v>Wall Street Journal-Fed Funds Rate-01-2019</v>
      </c>
      <c r="G1190" s="7">
        <v>43475</v>
      </c>
      <c r="H1190" s="7" t="str">
        <f t="shared" si="250"/>
        <v>01-2019</v>
      </c>
      <c r="I1190" s="7" t="str">
        <f t="shared" ca="1" si="251"/>
        <v>Wall Street Journal: Robert Fry Economics LLC-Fed Funds Rate-01-2019</v>
      </c>
      <c r="J1190" s="4" t="str">
        <f t="shared" ca="1" si="252"/>
        <v>Fed Funds Rate-Robert Fry Economics LLC:01-2019</v>
      </c>
      <c r="K1190" t="s">
        <v>764</v>
      </c>
      <c r="CK1190">
        <v>2.375</v>
      </c>
      <c r="CM1190">
        <v>2.625</v>
      </c>
      <c r="CO1190">
        <v>2.875</v>
      </c>
      <c r="CQ1190">
        <v>3.125</v>
      </c>
      <c r="CS1190">
        <v>3.125</v>
      </c>
      <c r="CU1190">
        <v>3.125</v>
      </c>
    </row>
    <row r="1191" spans="1:99" x14ac:dyDescent="0.55000000000000004">
      <c r="A1191" s="4" t="str">
        <f t="shared" ca="1" si="247"/>
        <v>Societe Generale</v>
      </c>
      <c r="B1191" s="4" t="str">
        <f t="shared" si="248"/>
        <v>Stephen Gallagher</v>
      </c>
      <c r="C1191" s="4" t="s">
        <v>246</v>
      </c>
      <c r="D1191" s="4" t="s">
        <v>87</v>
      </c>
      <c r="E1191" s="4" t="str">
        <f>IF(COUNTIF($E$2:E1190,"Begin: " &amp; C1191 &amp; "-" &amp; D1191 &amp; "-" &amp; H1191)=0,"Begin: " &amp; C1191 &amp; "-" &amp; D1191 &amp; "-" &amp; H1191,IF((C1191 &amp; "-" &amp; D1191 &amp; "-" &amp; H1191)&lt;&gt;(C1192 &amp; "-" &amp; D1192 &amp; "-" &amp; H1192),"End: " &amp; C1191 &amp; "-" &amp; D1191 &amp; "-" &amp; H1191,""))</f>
        <v/>
      </c>
      <c r="F1191" s="4" t="str">
        <f t="shared" si="249"/>
        <v>Wall Street Journal-Fed Funds Rate-01-2019</v>
      </c>
      <c r="G1191" s="7">
        <v>43475</v>
      </c>
      <c r="H1191" s="7" t="str">
        <f t="shared" si="250"/>
        <v>01-2019</v>
      </c>
      <c r="I1191" s="7" t="str">
        <f t="shared" ca="1" si="251"/>
        <v>Wall Street Journal: Societe Generale-Fed Funds Rate-01-2019</v>
      </c>
      <c r="J1191" s="4" t="str">
        <f t="shared" ca="1" si="252"/>
        <v>Fed Funds Rate-Societe Generale:01-2019</v>
      </c>
      <c r="K1191" t="s">
        <v>657</v>
      </c>
      <c r="CK1191">
        <v>2.625</v>
      </c>
      <c r="CM1191">
        <v>2.875</v>
      </c>
      <c r="CO1191">
        <v>2.375</v>
      </c>
      <c r="CQ1191">
        <v>1.875</v>
      </c>
      <c r="CS1191">
        <v>1.875</v>
      </c>
      <c r="CU1191">
        <v>2.625</v>
      </c>
    </row>
    <row r="1192" spans="1:99" x14ac:dyDescent="0.55000000000000004">
      <c r="A1192" s="4" t="str">
        <f t="shared" ca="1" si="247"/>
        <v>Barclays</v>
      </c>
      <c r="B1192" s="4" t="str">
        <f t="shared" si="248"/>
        <v>Michael Gapen</v>
      </c>
      <c r="C1192" s="4" t="s">
        <v>246</v>
      </c>
      <c r="D1192" s="4" t="s">
        <v>87</v>
      </c>
      <c r="E1192" s="4" t="str">
        <f>IF(COUNTIF($E$2:E1191,"Begin: " &amp; C1192 &amp; "-" &amp; D1192 &amp; "-" &amp; H1192)=0,"Begin: " &amp; C1192 &amp; "-" &amp; D1192 &amp; "-" &amp; H1192,IF((C1192 &amp; "-" &amp; D1192 &amp; "-" &amp; H1192)&lt;&gt;(C1193 &amp; "-" &amp; D1193 &amp; "-" &amp; H1193),"End: " &amp; C1192 &amp; "-" &amp; D1192 &amp; "-" &amp; H1192,""))</f>
        <v/>
      </c>
      <c r="F1192" s="4" t="str">
        <f t="shared" si="249"/>
        <v>Wall Street Journal-Fed Funds Rate-01-2019</v>
      </c>
      <c r="G1192" s="7">
        <v>43475</v>
      </c>
      <c r="H1192" s="7" t="str">
        <f t="shared" si="250"/>
        <v>01-2019</v>
      </c>
      <c r="I1192" s="7" t="str">
        <f t="shared" ca="1" si="251"/>
        <v>Wall Street Journal: Barclays-Fed Funds Rate-01-2019</v>
      </c>
      <c r="J1192" s="4" t="str">
        <f t="shared" ca="1" si="252"/>
        <v>Fed Funds Rate-Barclays:01-2019</v>
      </c>
      <c r="K1192" t="s">
        <v>431</v>
      </c>
      <c r="CK1192">
        <v>2.875</v>
      </c>
      <c r="CM1192">
        <v>3.125</v>
      </c>
      <c r="CO1192">
        <v>3.125</v>
      </c>
      <c r="CQ1192">
        <v>3.125</v>
      </c>
    </row>
    <row r="1193" spans="1:99" x14ac:dyDescent="0.55000000000000004">
      <c r="A1193" s="4" t="str">
        <f t="shared" ca="1" si="247"/>
        <v>NatWest Markets</v>
      </c>
      <c r="B1193" s="4" t="str">
        <f t="shared" si="248"/>
        <v>Michelle Girard</v>
      </c>
      <c r="C1193" s="4" t="s">
        <v>246</v>
      </c>
      <c r="D1193" s="4" t="s">
        <v>87</v>
      </c>
      <c r="E1193" s="4" t="str">
        <f>IF(COUNTIF($E$2:E1192,"Begin: " &amp; C1193 &amp; "-" &amp; D1193 &amp; "-" &amp; H1193)=0,"Begin: " &amp; C1193 &amp; "-" &amp; D1193 &amp; "-" &amp; H1193,IF((C1193 &amp; "-" &amp; D1193 &amp; "-" &amp; H1193)&lt;&gt;(C1194 &amp; "-" &amp; D1194 &amp; "-" &amp; H1194),"End: " &amp; C1193 &amp; "-" &amp; D1193 &amp; "-" &amp; H1193,""))</f>
        <v/>
      </c>
      <c r="F1193" s="4" t="str">
        <f t="shared" si="249"/>
        <v>Wall Street Journal-Fed Funds Rate-01-2019</v>
      </c>
      <c r="G1193" s="7">
        <v>43475</v>
      </c>
      <c r="H1193" s="7" t="str">
        <f t="shared" si="250"/>
        <v>01-2019</v>
      </c>
      <c r="I1193" s="7" t="str">
        <f t="shared" ca="1" si="251"/>
        <v>Wall Street Journal: NatWest Markets-Fed Funds Rate-01-2019</v>
      </c>
      <c r="J1193" s="4" t="str">
        <f t="shared" ca="1" si="252"/>
        <v>Fed Funds Rate-NatWest Markets:01-2019</v>
      </c>
      <c r="K1193" t="s">
        <v>797</v>
      </c>
      <c r="CM1193">
        <v>2.875</v>
      </c>
    </row>
    <row r="1194" spans="1:99" x14ac:dyDescent="0.55000000000000004">
      <c r="A1194" s="4" t="str">
        <f t="shared" ca="1" si="247"/>
        <v>BMO Capital</v>
      </c>
      <c r="B1194" s="4" t="str">
        <f t="shared" si="248"/>
        <v>Michael Gregory</v>
      </c>
      <c r="C1194" s="4" t="s">
        <v>246</v>
      </c>
      <c r="D1194" s="4" t="s">
        <v>87</v>
      </c>
      <c r="E1194" s="4" t="str">
        <f>IF(COUNTIF($E$2:E1193,"Begin: " &amp; C1194 &amp; "-" &amp; D1194 &amp; "-" &amp; H1194)=0,"Begin: " &amp; C1194 &amp; "-" &amp; D1194 &amp; "-" &amp; H1194,IF((C1194 &amp; "-" &amp; D1194 &amp; "-" &amp; H1194)&lt;&gt;(C1195 &amp; "-" &amp; D1195 &amp; "-" &amp; H1195),"End: " &amp; C1194 &amp; "-" &amp; D1194 &amp; "-" &amp; H1194,""))</f>
        <v/>
      </c>
      <c r="F1194" s="4" t="str">
        <f t="shared" si="249"/>
        <v>Wall Street Journal-Fed Funds Rate-01-2019</v>
      </c>
      <c r="G1194" s="7">
        <v>43475</v>
      </c>
      <c r="H1194" s="7" t="str">
        <f t="shared" si="250"/>
        <v>01-2019</v>
      </c>
      <c r="I1194" s="7" t="str">
        <f t="shared" ca="1" si="251"/>
        <v>Wall Street Journal: BMO Capital-Fed Funds Rate-01-2019</v>
      </c>
      <c r="J1194" s="4" t="str">
        <f t="shared" ca="1" si="252"/>
        <v>Fed Funds Rate-BMO Capital:01-2019</v>
      </c>
      <c r="K1194" t="s">
        <v>798</v>
      </c>
      <c r="CK1194">
        <v>2.625</v>
      </c>
      <c r="CM1194">
        <v>2.875</v>
      </c>
      <c r="CO1194">
        <v>3.125</v>
      </c>
      <c r="CQ1194">
        <v>3.125</v>
      </c>
      <c r="CS1194">
        <v>2.875</v>
      </c>
      <c r="CU1194">
        <v>2.875</v>
      </c>
    </row>
    <row r="1195" spans="1:99" x14ac:dyDescent="0.55000000000000004">
      <c r="A1195" s="4" t="str">
        <f t="shared" ca="1" si="247"/>
        <v>TD Securities</v>
      </c>
      <c r="B1195" s="4" t="str">
        <f t="shared" si="248"/>
        <v>Michael Hanson</v>
      </c>
      <c r="C1195" s="4" t="s">
        <v>246</v>
      </c>
      <c r="D1195" s="4" t="s">
        <v>87</v>
      </c>
      <c r="E1195" s="4" t="str">
        <f>IF(COUNTIF($E$2:E1194,"Begin: " &amp; C1195 &amp; "-" &amp; D1195 &amp; "-" &amp; H1195)=0,"Begin: " &amp; C1195 &amp; "-" &amp; D1195 &amp; "-" &amp; H1195,IF((C1195 &amp; "-" &amp; D1195 &amp; "-" &amp; H1195)&lt;&gt;(C1196 &amp; "-" &amp; D1196 &amp; "-" &amp; H1196),"End: " &amp; C1195 &amp; "-" &amp; D1195 &amp; "-" &amp; H1195,""))</f>
        <v/>
      </c>
      <c r="F1195" s="4" t="str">
        <f t="shared" si="249"/>
        <v>Wall Street Journal-Fed Funds Rate-01-2019</v>
      </c>
      <c r="G1195" s="7">
        <v>43475</v>
      </c>
      <c r="H1195" s="7" t="str">
        <f t="shared" si="250"/>
        <v>01-2019</v>
      </c>
      <c r="I1195" s="7" t="str">
        <f t="shared" ca="1" si="251"/>
        <v>Wall Street Journal: TD Securities-Fed Funds Rate-01-2019</v>
      </c>
      <c r="J1195" s="4" t="str">
        <f t="shared" ca="1" si="252"/>
        <v>Fed Funds Rate-TD Securities:01-2019</v>
      </c>
      <c r="K1195" t="s">
        <v>799</v>
      </c>
      <c r="CK1195">
        <v>2.625</v>
      </c>
      <c r="CM1195">
        <v>2.875</v>
      </c>
      <c r="CO1195">
        <v>2.875</v>
      </c>
      <c r="CQ1195">
        <v>2.875</v>
      </c>
    </row>
    <row r="1196" spans="1:99" x14ac:dyDescent="0.55000000000000004">
      <c r="A1196" s="4" t="str">
        <f t="shared" ca="1" si="247"/>
        <v>Goldman Sachs</v>
      </c>
      <c r="B1196" s="4" t="str">
        <f t="shared" si="248"/>
        <v>Jan Hatzius</v>
      </c>
      <c r="C1196" s="4" t="s">
        <v>246</v>
      </c>
      <c r="D1196" s="4" t="s">
        <v>87</v>
      </c>
      <c r="E1196" s="4" t="str">
        <f>IF(COUNTIF($E$2:E1195,"Begin: " &amp; C1196 &amp; "-" &amp; D1196 &amp; "-" &amp; H1196)=0,"Begin: " &amp; C1196 &amp; "-" &amp; D1196 &amp; "-" &amp; H1196,IF((C1196 &amp; "-" &amp; D1196 &amp; "-" &amp; H1196)&lt;&gt;(C1197 &amp; "-" &amp; D1197 &amp; "-" &amp; H1197),"End: " &amp; C1196 &amp; "-" &amp; D1196 &amp; "-" &amp; H1196,""))</f>
        <v/>
      </c>
      <c r="F1196" s="4" t="str">
        <f t="shared" si="249"/>
        <v>Wall Street Journal-Fed Funds Rate-01-2019</v>
      </c>
      <c r="G1196" s="7">
        <v>43475</v>
      </c>
      <c r="H1196" s="7" t="str">
        <f t="shared" si="250"/>
        <v>01-2019</v>
      </c>
      <c r="I1196" s="7" t="str">
        <f t="shared" ca="1" si="251"/>
        <v>Wall Street Journal: Goldman Sachs-Fed Funds Rate-01-2019</v>
      </c>
      <c r="J1196" s="4" t="str">
        <f t="shared" ca="1" si="252"/>
        <v>Fed Funds Rate-Goldman Sachs:01-2019</v>
      </c>
      <c r="K1196" t="s">
        <v>213</v>
      </c>
      <c r="CK1196">
        <v>2.625</v>
      </c>
      <c r="CM1196">
        <v>2.875</v>
      </c>
      <c r="CO1196">
        <v>2.875</v>
      </c>
      <c r="CQ1196">
        <v>2.875</v>
      </c>
      <c r="CS1196">
        <v>2.875</v>
      </c>
      <c r="CU1196">
        <v>2.875</v>
      </c>
    </row>
    <row r="1197" spans="1:99" x14ac:dyDescent="0.55000000000000004">
      <c r="A1197" s="4" t="str">
        <f t="shared" ca="1" si="247"/>
        <v>Scotiabank</v>
      </c>
      <c r="B1197" s="4" t="str">
        <f t="shared" si="248"/>
        <v>Derek Holt</v>
      </c>
      <c r="C1197" s="4" t="s">
        <v>246</v>
      </c>
      <c r="D1197" s="4" t="s">
        <v>87</v>
      </c>
      <c r="E1197" s="4" t="str">
        <f>IF(COUNTIF($E$2:E1196,"Begin: " &amp; C1197 &amp; "-" &amp; D1197 &amp; "-" &amp; H1197)=0,"Begin: " &amp; C1197 &amp; "-" &amp; D1197 &amp; "-" &amp; H1197,IF((C1197 &amp; "-" &amp; D1197 &amp; "-" &amp; H1197)&lt;&gt;(C1198 &amp; "-" &amp; D1198 &amp; "-" &amp; H1198),"End: " &amp; C1197 &amp; "-" &amp; D1197 &amp; "-" &amp; H1197,""))</f>
        <v/>
      </c>
      <c r="F1197" s="4" t="str">
        <f t="shared" si="249"/>
        <v>Wall Street Journal-Fed Funds Rate-01-2019</v>
      </c>
      <c r="G1197" s="7">
        <v>43475</v>
      </c>
      <c r="H1197" s="7" t="str">
        <f t="shared" si="250"/>
        <v>01-2019</v>
      </c>
      <c r="I1197" s="7" t="str">
        <f t="shared" ca="1" si="251"/>
        <v>Wall Street Journal: Scotiabank-Fed Funds Rate-01-2019</v>
      </c>
      <c r="J1197" s="4" t="str">
        <f t="shared" ca="1" si="252"/>
        <v>Fed Funds Rate-Scotiabank:01-2019</v>
      </c>
      <c r="K1197" t="s">
        <v>432</v>
      </c>
      <c r="CK1197">
        <v>2.875</v>
      </c>
      <c r="CM1197">
        <v>3.125</v>
      </c>
      <c r="CO1197">
        <v>3.125</v>
      </c>
      <c r="CQ1197">
        <v>3.125</v>
      </c>
      <c r="CS1197">
        <v>3.125</v>
      </c>
      <c r="CU1197">
        <v>3.125</v>
      </c>
    </row>
    <row r="1198" spans="1:99" x14ac:dyDescent="0.55000000000000004">
      <c r="A1198" s="4" t="str">
        <f t="shared" ca="1" si="247"/>
        <v>KPMG</v>
      </c>
      <c r="B1198" s="4" t="str">
        <f t="shared" si="248"/>
        <v>Constance Hunter</v>
      </c>
      <c r="C1198" s="4" t="s">
        <v>246</v>
      </c>
      <c r="D1198" s="4" t="s">
        <v>87</v>
      </c>
      <c r="E1198" s="4" t="str">
        <f>IF(COUNTIF($E$2:E1197,"Begin: " &amp; C1198 &amp; "-" &amp; D1198 &amp; "-" &amp; H1198)=0,"Begin: " &amp; C1198 &amp; "-" &amp; D1198 &amp; "-" &amp; H1198,IF((C1198 &amp; "-" &amp; D1198 &amp; "-" &amp; H1198)&lt;&gt;(C1199 &amp; "-" &amp; D1199 &amp; "-" &amp; H1199),"End: " &amp; C1198 &amp; "-" &amp; D1198 &amp; "-" &amp; H1198,""))</f>
        <v/>
      </c>
      <c r="F1198" s="4" t="str">
        <f t="shared" si="249"/>
        <v>Wall Street Journal-Fed Funds Rate-01-2019</v>
      </c>
      <c r="G1198" s="7">
        <v>43475</v>
      </c>
      <c r="H1198" s="7" t="str">
        <f t="shared" si="250"/>
        <v>01-2019</v>
      </c>
      <c r="I1198" s="7" t="str">
        <f t="shared" ca="1" si="251"/>
        <v>Wall Street Journal: KPMG-Fed Funds Rate-01-2019</v>
      </c>
      <c r="J1198" s="4" t="str">
        <f t="shared" ca="1" si="252"/>
        <v>Fed Funds Rate-KPMG:01-2019</v>
      </c>
      <c r="K1198" t="s">
        <v>686</v>
      </c>
      <c r="CK1198">
        <v>2.13</v>
      </c>
      <c r="CM1198">
        <v>1.88</v>
      </c>
      <c r="CO1198">
        <v>0.88</v>
      </c>
      <c r="CQ1198">
        <v>1.1299999999999999</v>
      </c>
      <c r="CS1198">
        <v>1.37</v>
      </c>
    </row>
    <row r="1199" spans="1:99" x14ac:dyDescent="0.55000000000000004">
      <c r="A1199" s="4" t="str">
        <f t="shared" ca="1" si="247"/>
        <v>BBVA</v>
      </c>
      <c r="B1199" s="4" t="str">
        <f t="shared" si="248"/>
        <v xml:space="preserve">Nathaniel Karp
</v>
      </c>
      <c r="C1199" s="4" t="s">
        <v>246</v>
      </c>
      <c r="D1199" s="4" t="s">
        <v>87</v>
      </c>
      <c r="E1199" s="4" t="str">
        <f>IF(COUNTIF($E$2:E1198,"Begin: " &amp; C1199 &amp; "-" &amp; D1199 &amp; "-" &amp; H1199)=0,"Begin: " &amp; C1199 &amp; "-" &amp; D1199 &amp; "-" &amp; H1199,IF((C1199 &amp; "-" &amp; D1199 &amp; "-" &amp; H1199)&lt;&gt;(C1200 &amp; "-" &amp; D1200 &amp; "-" &amp; H1200),"End: " &amp; C1199 &amp; "-" &amp; D1199 &amp; "-" &amp; H1199,""))</f>
        <v/>
      </c>
      <c r="F1199" s="4" t="str">
        <f t="shared" si="249"/>
        <v>Wall Street Journal-Fed Funds Rate-01-2019</v>
      </c>
      <c r="G1199" s="7">
        <v>43475</v>
      </c>
      <c r="H1199" s="7" t="str">
        <f t="shared" si="250"/>
        <v>01-2019</v>
      </c>
      <c r="I1199" s="7" t="str">
        <f t="shared" ca="1" si="251"/>
        <v>Wall Street Journal: BBVA-Fed Funds Rate-01-2019</v>
      </c>
      <c r="J1199" s="4" t="str">
        <f t="shared" ca="1" si="252"/>
        <v>Fed Funds Rate-BBVA:01-2019</v>
      </c>
      <c r="K1199" t="s">
        <v>434</v>
      </c>
      <c r="CK1199">
        <v>2.63</v>
      </c>
      <c r="CM1199">
        <v>2.87</v>
      </c>
      <c r="CO1199">
        <v>2.87</v>
      </c>
      <c r="CQ1199">
        <v>2.87</v>
      </c>
      <c r="CS1199">
        <v>2.87</v>
      </c>
      <c r="CU1199">
        <v>2.87</v>
      </c>
    </row>
    <row r="1200" spans="1:99" x14ac:dyDescent="0.55000000000000004">
      <c r="A1200" s="4" t="str">
        <f t="shared" ca="1" si="247"/>
        <v>National Retail Federation</v>
      </c>
      <c r="B1200" s="4" t="str">
        <f t="shared" si="248"/>
        <v>Jack Kleinhenz</v>
      </c>
      <c r="C1200" s="4" t="s">
        <v>246</v>
      </c>
      <c r="D1200" s="4" t="s">
        <v>87</v>
      </c>
      <c r="E1200" s="4" t="str">
        <f>IF(COUNTIF($E$2:E1199,"Begin: " &amp; C1200 &amp; "-" &amp; D1200 &amp; "-" &amp; H1200)=0,"Begin: " &amp; C1200 &amp; "-" &amp; D1200 &amp; "-" &amp; H1200,IF((C1200 &amp; "-" &amp; D1200 &amp; "-" &amp; H1200)&lt;&gt;(C1201 &amp; "-" &amp; D1201 &amp; "-" &amp; H1201),"End: " &amp; C1200 &amp; "-" &amp; D1200 &amp; "-" &amp; H1200,""))</f>
        <v/>
      </c>
      <c r="F1200" s="4" t="str">
        <f t="shared" si="249"/>
        <v>Wall Street Journal-Fed Funds Rate-01-2019</v>
      </c>
      <c r="G1200" s="7">
        <v>43475</v>
      </c>
      <c r="H1200" s="7" t="str">
        <f t="shared" si="250"/>
        <v>01-2019</v>
      </c>
      <c r="I1200" s="7" t="str">
        <f t="shared" ca="1" si="251"/>
        <v>Wall Street Journal: National Retail Federation-Fed Funds Rate-01-2019</v>
      </c>
      <c r="J1200" s="4" t="str">
        <f t="shared" ca="1" si="252"/>
        <v>Fed Funds Rate-National Retail Federation:01-2019</v>
      </c>
      <c r="K1200" t="s">
        <v>216</v>
      </c>
      <c r="CK1200">
        <v>2.38</v>
      </c>
      <c r="CM1200">
        <v>2.88</v>
      </c>
      <c r="CO1200">
        <v>2.88</v>
      </c>
      <c r="CQ1200">
        <v>2.88</v>
      </c>
    </row>
    <row r="1201" spans="1:99" x14ac:dyDescent="0.55000000000000004">
      <c r="A1201" s="4" t="str">
        <f t="shared" ca="1" si="247"/>
        <v>Natixis CIB Americas</v>
      </c>
      <c r="B1201" s="4" t="str">
        <f t="shared" si="248"/>
        <v>Joseph LaVorgna</v>
      </c>
      <c r="C1201" s="4" t="s">
        <v>246</v>
      </c>
      <c r="D1201" s="4" t="s">
        <v>87</v>
      </c>
      <c r="E1201" s="4" t="str">
        <f>IF(COUNTIF($E$2:E1200,"Begin: " &amp; C1201 &amp; "-" &amp; D1201 &amp; "-" &amp; H1201)=0,"Begin: " &amp; C1201 &amp; "-" &amp; D1201 &amp; "-" &amp; H1201,IF((C1201 &amp; "-" &amp; D1201 &amp; "-" &amp; H1201)&lt;&gt;(C1202 &amp; "-" &amp; D1202 &amp; "-" &amp; H1202),"End: " &amp; C1201 &amp; "-" &amp; D1201 &amp; "-" &amp; H1201,""))</f>
        <v/>
      </c>
      <c r="F1201" s="4" t="str">
        <f t="shared" si="249"/>
        <v>Wall Street Journal-Fed Funds Rate-01-2019</v>
      </c>
      <c r="G1201" s="7">
        <v>43475</v>
      </c>
      <c r="H1201" s="7" t="str">
        <f t="shared" si="250"/>
        <v>01-2019</v>
      </c>
      <c r="I1201" s="7" t="str">
        <f t="shared" ca="1" si="251"/>
        <v>Wall Street Journal: Natixis CIB Americas-Fed Funds Rate-01-2019</v>
      </c>
      <c r="J1201" s="4" t="str">
        <f t="shared" ca="1" si="252"/>
        <v>Fed Funds Rate-Natixis CIB Americas:01-2019</v>
      </c>
      <c r="K1201" t="s">
        <v>774</v>
      </c>
      <c r="CK1201">
        <v>2.375</v>
      </c>
      <c r="CM1201">
        <v>2.375</v>
      </c>
      <c r="CO1201">
        <v>2.375</v>
      </c>
      <c r="CQ1201">
        <v>2.375</v>
      </c>
      <c r="CS1201">
        <v>2.125</v>
      </c>
      <c r="CU1201">
        <v>2.125</v>
      </c>
    </row>
    <row r="1202" spans="1:99" x14ac:dyDescent="0.55000000000000004">
      <c r="A1202" s="4" t="str">
        <f t="shared" ca="1" si="247"/>
        <v>UCLA Anderson Forecast</v>
      </c>
      <c r="B1202" s="4" t="str">
        <f t="shared" si="248"/>
        <v>Edward Leamer/David Shulman</v>
      </c>
      <c r="C1202" s="4" t="s">
        <v>246</v>
      </c>
      <c r="D1202" s="4" t="s">
        <v>87</v>
      </c>
      <c r="E1202" s="4" t="str">
        <f>IF(COUNTIF($E$2:E1201,"Begin: " &amp; C1202 &amp; "-" &amp; D1202 &amp; "-" &amp; H1202)=0,"Begin: " &amp; C1202 &amp; "-" &amp; D1202 &amp; "-" &amp; H1202,IF((C1202 &amp; "-" &amp; D1202 &amp; "-" &amp; H1202)&lt;&gt;(C1203 &amp; "-" &amp; D1203 &amp; "-" &amp; H1203),"End: " &amp; C1202 &amp; "-" &amp; D1202 &amp; "-" &amp; H1202,""))</f>
        <v/>
      </c>
      <c r="F1202" s="4" t="str">
        <f t="shared" si="249"/>
        <v>Wall Street Journal-Fed Funds Rate-01-2019</v>
      </c>
      <c r="G1202" s="7">
        <v>43475</v>
      </c>
      <c r="H1202" s="7" t="str">
        <f t="shared" si="250"/>
        <v>01-2019</v>
      </c>
      <c r="I1202" s="7" t="str">
        <f t="shared" ca="1" si="251"/>
        <v>Wall Street Journal: UCLA Anderson Forecast-Fed Funds Rate-01-2019</v>
      </c>
      <c r="J1202" s="4" t="str">
        <f t="shared" ca="1" si="252"/>
        <v>Fed Funds Rate-UCLA Anderson Forecast:01-2019</v>
      </c>
      <c r="K1202" t="s">
        <v>218</v>
      </c>
      <c r="CK1202">
        <v>2.625</v>
      </c>
      <c r="CM1202">
        <v>2.625</v>
      </c>
      <c r="CO1202">
        <v>2.625</v>
      </c>
      <c r="CQ1202">
        <v>2.125</v>
      </c>
    </row>
    <row r="1203" spans="1:99" x14ac:dyDescent="0.55000000000000004">
      <c r="A1203" s="4" t="str">
        <f t="shared" ca="1" si="247"/>
        <v>NEMA Business Information Services</v>
      </c>
      <c r="B1203" s="4" t="str">
        <f t="shared" si="248"/>
        <v>Don Leavens/Steven Wilcox</v>
      </c>
      <c r="C1203" s="4" t="s">
        <v>246</v>
      </c>
      <c r="D1203" s="4" t="s">
        <v>87</v>
      </c>
      <c r="E1203" s="4" t="str">
        <f>IF(COUNTIF($E$2:E1202,"Begin: " &amp; C1203 &amp; "-" &amp; D1203 &amp; "-" &amp; H1203)=0,"Begin: " &amp; C1203 &amp; "-" &amp; D1203 &amp; "-" &amp; H1203,IF((C1203 &amp; "-" &amp; D1203 &amp; "-" &amp; H1203)&lt;&gt;(C1204 &amp; "-" &amp; D1204 &amp; "-" &amp; H1204),"End: " &amp; C1203 &amp; "-" &amp; D1203 &amp; "-" &amp; H1203,""))</f>
        <v/>
      </c>
      <c r="F1203" s="4" t="str">
        <f t="shared" si="249"/>
        <v>Wall Street Journal-Fed Funds Rate-01-2019</v>
      </c>
      <c r="G1203" s="7">
        <v>43475</v>
      </c>
      <c r="H1203" s="7" t="str">
        <f t="shared" si="250"/>
        <v>01-2019</v>
      </c>
      <c r="I1203" s="7" t="str">
        <f t="shared" ca="1" si="251"/>
        <v>Wall Street Journal: NEMA Business Information Services-Fed Funds Rate-01-2019</v>
      </c>
      <c r="J1203" s="4" t="str">
        <f t="shared" ca="1" si="252"/>
        <v>Fed Funds Rate-NEMA Business Information Services:01-2019</v>
      </c>
      <c r="K1203" t="s">
        <v>765</v>
      </c>
      <c r="CK1203">
        <v>2.625</v>
      </c>
      <c r="CM1203">
        <v>2.625</v>
      </c>
      <c r="CO1203">
        <v>2.625</v>
      </c>
      <c r="CQ1203">
        <v>2.625</v>
      </c>
      <c r="CS1203">
        <v>2.375</v>
      </c>
      <c r="CU1203">
        <v>2.375</v>
      </c>
    </row>
    <row r="1204" spans="1:99" x14ac:dyDescent="0.55000000000000004">
      <c r="A1204" s="4" t="str">
        <f t="shared" ca="1" si="247"/>
        <v>HSBC</v>
      </c>
      <c r="B1204" s="4" t="str">
        <f t="shared" si="248"/>
        <v>Kevin Logan</v>
      </c>
      <c r="C1204" s="4" t="s">
        <v>246</v>
      </c>
      <c r="D1204" s="4" t="s">
        <v>87</v>
      </c>
      <c r="E1204" s="4" t="str">
        <f>IF(COUNTIF($E$2:E1203,"Begin: " &amp; C1204 &amp; "-" &amp; D1204 &amp; "-" &amp; H1204)=0,"Begin: " &amp; C1204 &amp; "-" &amp; D1204 &amp; "-" &amp; H1204,IF((C1204 &amp; "-" &amp; D1204 &amp; "-" &amp; H1204)&lt;&gt;(C1205 &amp; "-" &amp; D1205 &amp; "-" &amp; H1205),"End: " &amp; C1204 &amp; "-" &amp; D1204 &amp; "-" &amp; H1204,""))</f>
        <v/>
      </c>
      <c r="F1204" s="4" t="str">
        <f t="shared" si="249"/>
        <v>Wall Street Journal-Fed Funds Rate-01-2019</v>
      </c>
      <c r="G1204" s="7">
        <v>43475</v>
      </c>
      <c r="H1204" s="7" t="str">
        <f t="shared" si="250"/>
        <v>01-2019</v>
      </c>
      <c r="I1204" s="7" t="str">
        <f t="shared" ca="1" si="251"/>
        <v>Wall Street Journal: HSBC-Fed Funds Rate-01-2019</v>
      </c>
      <c r="J1204" s="4" t="str">
        <f t="shared" ca="1" si="252"/>
        <v>Fed Funds Rate-HSBC:01-2019</v>
      </c>
      <c r="K1204" t="s">
        <v>435</v>
      </c>
      <c r="CK1204">
        <v>2.375</v>
      </c>
      <c r="CM1204">
        <v>2.625</v>
      </c>
      <c r="CO1204">
        <v>2.625</v>
      </c>
      <c r="CQ1204">
        <v>2.125</v>
      </c>
    </row>
    <row r="1205" spans="1:99" x14ac:dyDescent="0.55000000000000004">
      <c r="A1205" s="4" t="str">
        <f t="shared" ca="1" si="247"/>
        <v>Moody's Investors Service</v>
      </c>
      <c r="B1205" s="4" t="str">
        <f t="shared" si="248"/>
        <v>John Lonski</v>
      </c>
      <c r="C1205" s="4" t="s">
        <v>246</v>
      </c>
      <c r="D1205" s="4" t="s">
        <v>87</v>
      </c>
      <c r="E1205" s="4" t="str">
        <f>IF(COUNTIF($E$2:E1204,"Begin: " &amp; C1205 &amp; "-" &amp; D1205 &amp; "-" &amp; H1205)=0,"Begin: " &amp; C1205 &amp; "-" &amp; D1205 &amp; "-" &amp; H1205,IF((C1205 &amp; "-" &amp; D1205 &amp; "-" &amp; H1205)&lt;&gt;(C1206 &amp; "-" &amp; D1206 &amp; "-" &amp; H1206),"End: " &amp; C1205 &amp; "-" &amp; D1205 &amp; "-" &amp; H1205,""))</f>
        <v/>
      </c>
      <c r="F1205" s="4" t="str">
        <f t="shared" si="249"/>
        <v>Wall Street Journal-Fed Funds Rate-01-2019</v>
      </c>
      <c r="G1205" s="7">
        <v>43475</v>
      </c>
      <c r="H1205" s="7" t="str">
        <f t="shared" si="250"/>
        <v>01-2019</v>
      </c>
      <c r="I1205" s="7" t="str">
        <f t="shared" ca="1" si="251"/>
        <v>Wall Street Journal: Moody's Investors Service-Fed Funds Rate-01-2019</v>
      </c>
      <c r="J1205" s="4" t="str">
        <f t="shared" ca="1" si="252"/>
        <v>Fed Funds Rate-Moody's Investors Service:01-2019</v>
      </c>
      <c r="K1205" t="s">
        <v>220</v>
      </c>
      <c r="CK1205">
        <v>2.375</v>
      </c>
      <c r="CM1205">
        <v>2.375</v>
      </c>
      <c r="CO1205">
        <v>2.375</v>
      </c>
      <c r="CQ1205">
        <v>2.125</v>
      </c>
      <c r="CS1205">
        <v>2.125</v>
      </c>
      <c r="CU1205">
        <v>2.125</v>
      </c>
    </row>
    <row r="1206" spans="1:99" x14ac:dyDescent="0.55000000000000004">
      <c r="A1206" s="4" t="str">
        <f t="shared" ca="1" si="247"/>
        <v>National Auto Dealer Association</v>
      </c>
      <c r="B1206" s="4" t="str">
        <f t="shared" si="248"/>
        <v>Patrick Manzi</v>
      </c>
      <c r="C1206" s="4" t="s">
        <v>246</v>
      </c>
      <c r="D1206" s="4" t="s">
        <v>87</v>
      </c>
      <c r="E1206" s="4" t="str">
        <f>IF(COUNTIF($E$2:E1205,"Begin: " &amp; C1206 &amp; "-" &amp; D1206 &amp; "-" &amp; H1206)=0,"Begin: " &amp; C1206 &amp; "-" &amp; D1206 &amp; "-" &amp; H1206,IF((C1206 &amp; "-" &amp; D1206 &amp; "-" &amp; H1206)&lt;&gt;(C1207 &amp; "-" &amp; D1207 &amp; "-" &amp; H1207),"End: " &amp; C1206 &amp; "-" &amp; D1206 &amp; "-" &amp; H1206,""))</f>
        <v/>
      </c>
      <c r="F1206" s="4" t="str">
        <f t="shared" si="249"/>
        <v>Wall Street Journal-Fed Funds Rate-01-2019</v>
      </c>
      <c r="G1206" s="7">
        <v>43475</v>
      </c>
      <c r="H1206" s="7" t="str">
        <f t="shared" si="250"/>
        <v>01-2019</v>
      </c>
      <c r="I1206" s="7" t="str">
        <f t="shared" ca="1" si="251"/>
        <v>Wall Street Journal: National Auto Dealer Association-Fed Funds Rate-01-2019</v>
      </c>
      <c r="J1206" s="4" t="str">
        <f t="shared" ca="1" si="252"/>
        <v>Fed Funds Rate-National Auto Dealer Association:01-2019</v>
      </c>
      <c r="K1206" t="s">
        <v>800</v>
      </c>
      <c r="CK1206">
        <v>2.625</v>
      </c>
      <c r="CM1206">
        <v>2.625</v>
      </c>
      <c r="CO1206">
        <v>2.625</v>
      </c>
      <c r="CQ1206">
        <v>2.375</v>
      </c>
    </row>
    <row r="1207" spans="1:99" x14ac:dyDescent="0.55000000000000004">
      <c r="A1207" s="4" t="str">
        <f t="shared" ca="1" si="247"/>
        <v>MetLife Investment Management</v>
      </c>
      <c r="B1207" s="4" t="str">
        <f t="shared" si="248"/>
        <v>Drew T. Matus</v>
      </c>
      <c r="C1207" s="4" t="s">
        <v>246</v>
      </c>
      <c r="D1207" s="4" t="s">
        <v>87</v>
      </c>
      <c r="E1207" s="4" t="str">
        <f>IF(COUNTIF($E$2:E1206,"Begin: " &amp; C1207 &amp; "-" &amp; D1207 &amp; "-" &amp; H1207)=0,"Begin: " &amp; C1207 &amp; "-" &amp; D1207 &amp; "-" &amp; H1207,IF((C1207 &amp; "-" &amp; D1207 &amp; "-" &amp; H1207)&lt;&gt;(C1208 &amp; "-" &amp; D1208 &amp; "-" &amp; H1208),"End: " &amp; C1207 &amp; "-" &amp; D1207 &amp; "-" &amp; H1207,""))</f>
        <v/>
      </c>
      <c r="F1207" s="4" t="str">
        <f t="shared" si="249"/>
        <v>Wall Street Journal-Fed Funds Rate-01-2019</v>
      </c>
      <c r="G1207" s="7">
        <v>43475</v>
      </c>
      <c r="H1207" s="7" t="str">
        <f t="shared" si="250"/>
        <v>01-2019</v>
      </c>
      <c r="I1207" s="7" t="str">
        <f t="shared" ca="1" si="251"/>
        <v>Wall Street Journal: MetLife Investment Management-Fed Funds Rate-01-2019</v>
      </c>
      <c r="J1207" s="4" t="str">
        <f t="shared" ca="1" si="252"/>
        <v>Fed Funds Rate-MetLife Investment Management:01-2019</v>
      </c>
      <c r="K1207" t="s">
        <v>801</v>
      </c>
      <c r="CK1207">
        <v>2.625</v>
      </c>
      <c r="CM1207">
        <v>2.875</v>
      </c>
      <c r="CO1207">
        <v>3.125</v>
      </c>
    </row>
    <row r="1208" spans="1:99" x14ac:dyDescent="0.55000000000000004">
      <c r="A1208" s="4" t="str">
        <f t="shared" ca="1" si="247"/>
        <v>Jeffries &amp; Company</v>
      </c>
      <c r="B1208" s="4" t="str">
        <f t="shared" si="248"/>
        <v>Ward McCarthy *</v>
      </c>
      <c r="C1208" s="4" t="s">
        <v>246</v>
      </c>
      <c r="D1208" s="4" t="s">
        <v>87</v>
      </c>
      <c r="E1208" s="4" t="str">
        <f>IF(COUNTIF($E$2:E1207,"Begin: " &amp; C1208 &amp; "-" &amp; D1208 &amp; "-" &amp; H1208)=0,"Begin: " &amp; C1208 &amp; "-" &amp; D1208 &amp; "-" &amp; H1208,IF((C1208 &amp; "-" &amp; D1208 &amp; "-" &amp; H1208)&lt;&gt;(C1209 &amp; "-" &amp; D1209 &amp; "-" &amp; H1209),"End: " &amp; C1208 &amp; "-" &amp; D1208 &amp; "-" &amp; H1208,""))</f>
        <v/>
      </c>
      <c r="F1208" s="4" t="str">
        <f t="shared" si="249"/>
        <v>Wall Street Journal-Fed Funds Rate-01-2019</v>
      </c>
      <c r="G1208" s="7">
        <v>43475</v>
      </c>
      <c r="H1208" s="7" t="str">
        <f t="shared" si="250"/>
        <v>01-2019</v>
      </c>
      <c r="I1208" s="7" t="str">
        <f t="shared" ca="1" si="251"/>
        <v>Wall Street Journal: Jeffries &amp; Company-Fed Funds Rate-01-2019</v>
      </c>
      <c r="J1208" s="4" t="str">
        <f t="shared" ca="1" si="252"/>
        <v>Fed Funds Rate-Jeffries &amp; Company:01-2019</v>
      </c>
      <c r="K1208" t="s">
        <v>436</v>
      </c>
    </row>
    <row r="1209" spans="1:99" x14ac:dyDescent="0.55000000000000004">
      <c r="A1209" s="4" t="str">
        <f t="shared" ca="1" si="247"/>
        <v>ACT Research</v>
      </c>
      <c r="B1209" s="4" t="str">
        <f t="shared" si="248"/>
        <v>Jim Meil</v>
      </c>
      <c r="C1209" s="4" t="s">
        <v>246</v>
      </c>
      <c r="D1209" s="4" t="s">
        <v>87</v>
      </c>
      <c r="E1209" s="4" t="str">
        <f>IF(COUNTIF($E$2:E1208,"Begin: " &amp; C1209 &amp; "-" &amp; D1209 &amp; "-" &amp; H1209)=0,"Begin: " &amp; C1209 &amp; "-" &amp; D1209 &amp; "-" &amp; H1209,IF((C1209 &amp; "-" &amp; D1209 &amp; "-" &amp; H1209)&lt;&gt;(C1210 &amp; "-" &amp; D1210 &amp; "-" &amp; H1210),"End: " &amp; C1209 &amp; "-" &amp; D1209 &amp; "-" &amp; H1209,""))</f>
        <v/>
      </c>
      <c r="F1209" s="4" t="str">
        <f t="shared" si="249"/>
        <v>Wall Street Journal-Fed Funds Rate-01-2019</v>
      </c>
      <c r="G1209" s="7">
        <v>43475</v>
      </c>
      <c r="H1209" s="7" t="str">
        <f t="shared" si="250"/>
        <v>01-2019</v>
      </c>
      <c r="I1209" s="7" t="str">
        <f t="shared" ca="1" si="251"/>
        <v>Wall Street Journal: ACT Research-Fed Funds Rate-01-2019</v>
      </c>
      <c r="J1209" s="4" t="str">
        <f t="shared" ca="1" si="252"/>
        <v>Fed Funds Rate-ACT Research:01-2019</v>
      </c>
      <c r="K1209" t="s">
        <v>437</v>
      </c>
      <c r="CK1209">
        <v>2.63</v>
      </c>
      <c r="CM1209">
        <v>2.63</v>
      </c>
      <c r="CO1209">
        <v>2.88</v>
      </c>
      <c r="CQ1209">
        <v>3.13</v>
      </c>
    </row>
    <row r="1210" spans="1:99" x14ac:dyDescent="0.55000000000000004">
      <c r="A1210" s="4" t="str">
        <f t="shared" ca="1" si="247"/>
        <v>Standard Chartered</v>
      </c>
      <c r="B1210" s="4" t="str">
        <f t="shared" si="248"/>
        <v>Sonia Meskin</v>
      </c>
      <c r="C1210" s="4" t="s">
        <v>246</v>
      </c>
      <c r="D1210" s="4" t="s">
        <v>87</v>
      </c>
      <c r="E1210" s="4" t="str">
        <f>IF(COUNTIF($E$2:E1209,"Begin: " &amp; C1210 &amp; "-" &amp; D1210 &amp; "-" &amp; H1210)=0,"Begin: " &amp; C1210 &amp; "-" &amp; D1210 &amp; "-" &amp; H1210,IF((C1210 &amp; "-" &amp; D1210 &amp; "-" &amp; H1210)&lt;&gt;(C1211 &amp; "-" &amp; D1211 &amp; "-" &amp; H1211),"End: " &amp; C1210 &amp; "-" &amp; D1210 &amp; "-" &amp; H1210,""))</f>
        <v/>
      </c>
      <c r="F1210" s="4" t="str">
        <f t="shared" si="249"/>
        <v>Wall Street Journal-Fed Funds Rate-01-2019</v>
      </c>
      <c r="G1210" s="7">
        <v>43475</v>
      </c>
      <c r="H1210" s="7" t="str">
        <f t="shared" si="250"/>
        <v>01-2019</v>
      </c>
      <c r="I1210" s="7" t="str">
        <f t="shared" ca="1" si="251"/>
        <v>Wall Street Journal: Standard Chartered-Fed Funds Rate-01-2019</v>
      </c>
      <c r="J1210" s="4" t="str">
        <f t="shared" ca="1" si="252"/>
        <v>Fed Funds Rate-Standard Chartered:01-2019</v>
      </c>
      <c r="K1210" t="s">
        <v>802</v>
      </c>
      <c r="CK1210">
        <v>2.5</v>
      </c>
      <c r="CM1210">
        <v>3</v>
      </c>
    </row>
    <row r="1211" spans="1:99" x14ac:dyDescent="0.55000000000000004">
      <c r="A1211" s="4" t="str">
        <f t="shared" ca="1" si="247"/>
        <v>BofA</v>
      </c>
      <c r="B1211" s="4" t="str">
        <f t="shared" si="248"/>
        <v>Michelle Meyer</v>
      </c>
      <c r="C1211" s="4" t="s">
        <v>246</v>
      </c>
      <c r="D1211" s="4" t="s">
        <v>87</v>
      </c>
      <c r="E1211" s="4" t="str">
        <f>IF(COUNTIF($E$2:E1210,"Begin: " &amp; C1211 &amp; "-" &amp; D1211 &amp; "-" &amp; H1211)=0,"Begin: " &amp; C1211 &amp; "-" &amp; D1211 &amp; "-" &amp; H1211,IF((C1211 &amp; "-" &amp; D1211 &amp; "-" &amp; H1211)&lt;&gt;(C1212 &amp; "-" &amp; D1212 &amp; "-" &amp; H1212),"End: " &amp; C1211 &amp; "-" &amp; D1211 &amp; "-" &amp; H1211,""))</f>
        <v/>
      </c>
      <c r="F1211" s="4" t="str">
        <f t="shared" si="249"/>
        <v>Wall Street Journal-Fed Funds Rate-01-2019</v>
      </c>
      <c r="G1211" s="7">
        <v>43475</v>
      </c>
      <c r="H1211" s="7" t="str">
        <f t="shared" si="250"/>
        <v>01-2019</v>
      </c>
      <c r="I1211" s="7" t="str">
        <f t="shared" ca="1" si="251"/>
        <v>Wall Street Journal: BofA-Fed Funds Rate-01-2019</v>
      </c>
      <c r="J1211" s="4" t="str">
        <f t="shared" ca="1" si="252"/>
        <v>Fed Funds Rate-BofA:01-2019</v>
      </c>
      <c r="K1211" t="s">
        <v>803</v>
      </c>
      <c r="CK1211">
        <v>2.875</v>
      </c>
      <c r="CM1211">
        <v>2.875</v>
      </c>
      <c r="CO1211">
        <v>2.875</v>
      </c>
      <c r="CQ1211">
        <v>2.875</v>
      </c>
    </row>
    <row r="1212" spans="1:99" x14ac:dyDescent="0.55000000000000004">
      <c r="A1212" s="4" t="str">
        <f t="shared" ca="1" si="247"/>
        <v>Daiwa Capital</v>
      </c>
      <c r="B1212" s="4" t="str">
        <f t="shared" si="248"/>
        <v>Michael Moran</v>
      </c>
      <c r="C1212" s="4" t="s">
        <v>246</v>
      </c>
      <c r="D1212" s="4" t="s">
        <v>87</v>
      </c>
      <c r="E1212" s="4" t="str">
        <f>IF(COUNTIF($E$2:E1211,"Begin: " &amp; C1212 &amp; "-" &amp; D1212 &amp; "-" &amp; H1212)=0,"Begin: " &amp; C1212 &amp; "-" &amp; D1212 &amp; "-" &amp; H1212,IF((C1212 &amp; "-" &amp; D1212 &amp; "-" &amp; H1212)&lt;&gt;(C1213 &amp; "-" &amp; D1213 &amp; "-" &amp; H1213),"End: " &amp; C1212 &amp; "-" &amp; D1212 &amp; "-" &amp; H1212,""))</f>
        <v/>
      </c>
      <c r="F1212" s="4" t="str">
        <f t="shared" si="249"/>
        <v>Wall Street Journal-Fed Funds Rate-01-2019</v>
      </c>
      <c r="G1212" s="7">
        <v>43475</v>
      </c>
      <c r="H1212" s="7" t="str">
        <f t="shared" si="250"/>
        <v>01-2019</v>
      </c>
      <c r="I1212" s="7" t="str">
        <f t="shared" ca="1" si="251"/>
        <v>Wall Street Journal: Daiwa Capital-Fed Funds Rate-01-2019</v>
      </c>
      <c r="J1212" s="4" t="str">
        <f t="shared" ca="1" si="252"/>
        <v>Fed Funds Rate-Daiwa Capital:01-2019</v>
      </c>
      <c r="K1212" t="s">
        <v>438</v>
      </c>
      <c r="CK1212">
        <v>2.625</v>
      </c>
      <c r="CM1212">
        <v>2.875</v>
      </c>
      <c r="CO1212">
        <v>2.875</v>
      </c>
      <c r="CQ1212">
        <v>2.375</v>
      </c>
      <c r="CS1212">
        <v>1.875</v>
      </c>
      <c r="CU1212">
        <v>1.625</v>
      </c>
    </row>
    <row r="1213" spans="1:99" x14ac:dyDescent="0.55000000000000004">
      <c r="A1213" s="4" t="str">
        <f t="shared" ca="1" si="247"/>
        <v>National Association of Manufacturers</v>
      </c>
      <c r="B1213" s="4" t="str">
        <f t="shared" si="248"/>
        <v>Chad Moutray</v>
      </c>
      <c r="C1213" s="4" t="s">
        <v>246</v>
      </c>
      <c r="D1213" s="4" t="s">
        <v>87</v>
      </c>
      <c r="E1213" s="4" t="str">
        <f>IF(COUNTIF($E$2:E1212,"Begin: " &amp; C1213 &amp; "-" &amp; D1213 &amp; "-" &amp; H1213)=0,"Begin: " &amp; C1213 &amp; "-" &amp; D1213 &amp; "-" &amp; H1213,IF((C1213 &amp; "-" &amp; D1213 &amp; "-" &amp; H1213)&lt;&gt;(C1214 &amp; "-" &amp; D1214 &amp; "-" &amp; H1214),"End: " &amp; C1213 &amp; "-" &amp; D1213 &amp; "-" &amp; H1213,""))</f>
        <v/>
      </c>
      <c r="F1213" s="4" t="str">
        <f t="shared" si="249"/>
        <v>Wall Street Journal-Fed Funds Rate-01-2019</v>
      </c>
      <c r="G1213" s="7">
        <v>43475</v>
      </c>
      <c r="H1213" s="7" t="str">
        <f t="shared" si="250"/>
        <v>01-2019</v>
      </c>
      <c r="I1213" s="7" t="str">
        <f t="shared" ca="1" si="251"/>
        <v>Wall Street Journal: National Association of Manufacturers-Fed Funds Rate-01-2019</v>
      </c>
      <c r="J1213" s="4" t="str">
        <f t="shared" ca="1" si="252"/>
        <v>Fed Funds Rate-National Association of Manufacturers:01-2019</v>
      </c>
      <c r="K1213" t="s">
        <v>439</v>
      </c>
      <c r="CK1213">
        <v>2.875</v>
      </c>
      <c r="CM1213">
        <v>2.875</v>
      </c>
      <c r="CO1213">
        <v>2.875</v>
      </c>
      <c r="CQ1213">
        <v>3.125</v>
      </c>
      <c r="CS1213">
        <v>3.375</v>
      </c>
      <c r="CU1213">
        <v>3.625</v>
      </c>
    </row>
    <row r="1214" spans="1:99" x14ac:dyDescent="0.55000000000000004">
      <c r="A1214" s="4" t="str">
        <f t="shared" ca="1" si="247"/>
        <v>Naroff Economics</v>
      </c>
      <c r="B1214" s="4" t="str">
        <f t="shared" si="248"/>
        <v>Joel Naroff</v>
      </c>
      <c r="C1214" s="4" t="s">
        <v>246</v>
      </c>
      <c r="D1214" s="4" t="s">
        <v>87</v>
      </c>
      <c r="E1214" s="4" t="str">
        <f>IF(COUNTIF($E$2:E1213,"Begin: " &amp; C1214 &amp; "-" &amp; D1214 &amp; "-" &amp; H1214)=0,"Begin: " &amp; C1214 &amp; "-" &amp; D1214 &amp; "-" &amp; H1214,IF((C1214 &amp; "-" &amp; D1214 &amp; "-" &amp; H1214)&lt;&gt;(C1215 &amp; "-" &amp; D1215 &amp; "-" &amp; H1215),"End: " &amp; C1214 &amp; "-" &amp; D1214 &amp; "-" &amp; H1214,""))</f>
        <v/>
      </c>
      <c r="F1214" s="4" t="str">
        <f t="shared" si="249"/>
        <v>Wall Street Journal-Fed Funds Rate-01-2019</v>
      </c>
      <c r="G1214" s="7">
        <v>43475</v>
      </c>
      <c r="H1214" s="7" t="str">
        <f t="shared" si="250"/>
        <v>01-2019</v>
      </c>
      <c r="I1214" s="7" t="str">
        <f t="shared" ca="1" si="251"/>
        <v>Wall Street Journal: Naroff Economics-Fed Funds Rate-01-2019</v>
      </c>
      <c r="J1214" s="4" t="str">
        <f t="shared" ca="1" si="252"/>
        <v>Fed Funds Rate-Naroff Economics:01-2019</v>
      </c>
      <c r="K1214" t="s">
        <v>440</v>
      </c>
      <c r="CK1214">
        <v>2.875</v>
      </c>
      <c r="CM1214">
        <v>3.125</v>
      </c>
      <c r="CO1214">
        <v>2.875</v>
      </c>
      <c r="CQ1214">
        <v>2.375</v>
      </c>
      <c r="CS1214">
        <v>2.375</v>
      </c>
      <c r="CU1214">
        <v>2.875</v>
      </c>
    </row>
    <row r="1215" spans="1:99" x14ac:dyDescent="0.55000000000000004">
      <c r="A1215" s="4" t="str">
        <f t="shared" ca="1" si="247"/>
        <v>MacroEcon Global Advisors</v>
      </c>
      <c r="B1215" s="4" t="str">
        <f t="shared" si="248"/>
        <v>Mark Nielson *</v>
      </c>
      <c r="C1215" s="4" t="s">
        <v>246</v>
      </c>
      <c r="D1215" s="4" t="s">
        <v>87</v>
      </c>
      <c r="E1215" s="4" t="str">
        <f>IF(COUNTIF($E$2:E1214,"Begin: " &amp; C1215 &amp; "-" &amp; D1215 &amp; "-" &amp; H1215)=0,"Begin: " &amp; C1215 &amp; "-" &amp; D1215 &amp; "-" &amp; H1215,IF((C1215 &amp; "-" &amp; D1215 &amp; "-" &amp; H1215)&lt;&gt;(C1216 &amp; "-" &amp; D1216 &amp; "-" &amp; H1216),"End: " &amp; C1215 &amp; "-" &amp; D1215 &amp; "-" &amp; H1215,""))</f>
        <v/>
      </c>
      <c r="F1215" s="4" t="str">
        <f t="shared" si="249"/>
        <v>Wall Street Journal-Fed Funds Rate-01-2019</v>
      </c>
      <c r="G1215" s="7">
        <v>43475</v>
      </c>
      <c r="H1215" s="7" t="str">
        <f t="shared" si="250"/>
        <v>01-2019</v>
      </c>
      <c r="I1215" s="7" t="str">
        <f t="shared" ca="1" si="251"/>
        <v>Wall Street Journal: MacroEcon Global Advisors-Fed Funds Rate-01-2019</v>
      </c>
      <c r="J1215" s="4" t="str">
        <f t="shared" ca="1" si="252"/>
        <v>Fed Funds Rate-MacroEcon Global Advisors:01-2019</v>
      </c>
      <c r="K1215" t="s">
        <v>425</v>
      </c>
    </row>
    <row r="1216" spans="1:99" x14ac:dyDescent="0.55000000000000004">
      <c r="A1216" s="4" t="str">
        <f t="shared" ca="1" si="247"/>
        <v>Corelogic</v>
      </c>
      <c r="B1216" s="4" t="str">
        <f t="shared" si="248"/>
        <v>Frank Nothaft</v>
      </c>
      <c r="C1216" s="4" t="s">
        <v>246</v>
      </c>
      <c r="D1216" s="4" t="s">
        <v>87</v>
      </c>
      <c r="E1216" s="4" t="str">
        <f>IF(COUNTIF($E$2:E1215,"Begin: " &amp; C1216 &amp; "-" &amp; D1216 &amp; "-" &amp; H1216)=0,"Begin: " &amp; C1216 &amp; "-" &amp; D1216 &amp; "-" &amp; H1216,IF((C1216 &amp; "-" &amp; D1216 &amp; "-" &amp; H1216)&lt;&gt;(C1217 &amp; "-" &amp; D1217 &amp; "-" &amp; H1217),"End: " &amp; C1216 &amp; "-" &amp; D1216 &amp; "-" &amp; H1216,""))</f>
        <v/>
      </c>
      <c r="F1216" s="4" t="str">
        <f t="shared" si="249"/>
        <v>Wall Street Journal-Fed Funds Rate-01-2019</v>
      </c>
      <c r="G1216" s="7">
        <v>43475</v>
      </c>
      <c r="H1216" s="7" t="str">
        <f t="shared" si="250"/>
        <v>01-2019</v>
      </c>
      <c r="I1216" s="7" t="str">
        <f t="shared" ca="1" si="251"/>
        <v>Wall Street Journal: Corelogic-Fed Funds Rate-01-2019</v>
      </c>
      <c r="J1216" s="4" t="str">
        <f t="shared" ca="1" si="252"/>
        <v>Fed Funds Rate-Corelogic:01-2019</v>
      </c>
      <c r="K1216" t="s">
        <v>752</v>
      </c>
      <c r="CK1216">
        <v>2.625</v>
      </c>
      <c r="CM1216">
        <v>2.875</v>
      </c>
      <c r="CO1216">
        <v>3.125</v>
      </c>
      <c r="CQ1216">
        <v>3.125</v>
      </c>
      <c r="CS1216">
        <v>3.125</v>
      </c>
      <c r="CU1216">
        <v>3.125</v>
      </c>
    </row>
    <row r="1217" spans="1:99" x14ac:dyDescent="0.55000000000000004">
      <c r="A1217" s="4" t="str">
        <f t="shared" ca="1" si="247"/>
        <v>High Frequency Economics</v>
      </c>
      <c r="B1217" s="4" t="str">
        <f t="shared" si="248"/>
        <v>Jim O'Sullivan</v>
      </c>
      <c r="C1217" s="4" t="s">
        <v>246</v>
      </c>
      <c r="D1217" s="4" t="s">
        <v>87</v>
      </c>
      <c r="E1217" s="4" t="str">
        <f>IF(COUNTIF($E$2:E1216,"Begin: " &amp; C1217 &amp; "-" &amp; D1217 &amp; "-" &amp; H1217)=0,"Begin: " &amp; C1217 &amp; "-" &amp; D1217 &amp; "-" &amp; H1217,IF((C1217 &amp; "-" &amp; D1217 &amp; "-" &amp; H1217)&lt;&gt;(C1218 &amp; "-" &amp; D1218 &amp; "-" &amp; H1218),"End: " &amp; C1217 &amp; "-" &amp; D1217 &amp; "-" &amp; H1217,""))</f>
        <v/>
      </c>
      <c r="F1217" s="4" t="str">
        <f t="shared" si="249"/>
        <v>Wall Street Journal-Fed Funds Rate-01-2019</v>
      </c>
      <c r="G1217" s="7">
        <v>43475</v>
      </c>
      <c r="H1217" s="7" t="str">
        <f t="shared" si="250"/>
        <v>01-2019</v>
      </c>
      <c r="I1217" s="7" t="str">
        <f t="shared" ca="1" si="251"/>
        <v>Wall Street Journal: High Frequency Economics-Fed Funds Rate-01-2019</v>
      </c>
      <c r="J1217" s="4" t="str">
        <f t="shared" ca="1" si="252"/>
        <v>Fed Funds Rate-High Frequency Economics:01-2019</v>
      </c>
      <c r="K1217" t="s">
        <v>227</v>
      </c>
      <c r="CK1217">
        <v>2.625</v>
      </c>
      <c r="CM1217">
        <v>2.625</v>
      </c>
      <c r="CO1217">
        <v>2.625</v>
      </c>
      <c r="CQ1217">
        <v>2.625</v>
      </c>
    </row>
    <row r="1218" spans="1:99" x14ac:dyDescent="0.55000000000000004">
      <c r="A1218" s="4" t="str">
        <f t="shared" ca="1" si="247"/>
        <v>Stifel, Nicoulas and Company, Incorporated (formerly Sterne Agee)</v>
      </c>
      <c r="B1218" s="4" t="str">
        <f t="shared" si="248"/>
        <v>Lindsey Piegza</v>
      </c>
      <c r="C1218" s="4" t="s">
        <v>246</v>
      </c>
      <c r="D1218" s="4" t="s">
        <v>87</v>
      </c>
      <c r="E1218" s="4" t="str">
        <f>IF(COUNTIF($E$2:E1217,"Begin: " &amp; C1218 &amp; "-" &amp; D1218 &amp; "-" &amp; H1218)=0,"Begin: " &amp; C1218 &amp; "-" &amp; D1218 &amp; "-" &amp; H1218,IF((C1218 &amp; "-" &amp; D1218 &amp; "-" &amp; H1218)&lt;&gt;(C1219 &amp; "-" &amp; D1219 &amp; "-" &amp; H1219),"End: " &amp; C1218 &amp; "-" &amp; D1218 &amp; "-" &amp; H1218,""))</f>
        <v/>
      </c>
      <c r="F1218" s="4" t="str">
        <f t="shared" si="249"/>
        <v>Wall Street Journal-Fed Funds Rate-01-2019</v>
      </c>
      <c r="G1218" s="7">
        <v>43475</v>
      </c>
      <c r="H1218" s="7" t="str">
        <f t="shared" si="250"/>
        <v>01-2019</v>
      </c>
      <c r="I1218" s="7" t="str">
        <f t="shared" ca="1" si="251"/>
        <v>Wall Street Journal: Stifel, Nicoulas and Company, Incorporated (formerly Sterne Agee)-Fed Funds Rate-01-2019</v>
      </c>
      <c r="J1218" s="4" t="str">
        <f t="shared" ca="1" si="252"/>
        <v>Fed Funds Rate-Stifel, Nicoulas and Company, Incorporated (formerly Sterne Agee):01-2019</v>
      </c>
      <c r="K1218" t="s">
        <v>675</v>
      </c>
      <c r="CK1218">
        <v>2.625</v>
      </c>
      <c r="CM1218">
        <v>2.375</v>
      </c>
      <c r="CO1218">
        <v>2.125</v>
      </c>
    </row>
    <row r="1219" spans="1:99" x14ac:dyDescent="0.55000000000000004">
      <c r="A1219" s="4" t="str">
        <f t="shared" ca="1" si="247"/>
        <v>Macroeconomic Advisers</v>
      </c>
      <c r="B1219" s="4" t="str">
        <f t="shared" si="248"/>
        <v>Dr. Joel Prakken/ Chris Varvares</v>
      </c>
      <c r="C1219" s="4" t="s">
        <v>246</v>
      </c>
      <c r="D1219" s="4" t="s">
        <v>87</v>
      </c>
      <c r="E1219" s="4" t="str">
        <f>IF(COUNTIF($E$2:E1218,"Begin: " &amp; C1219 &amp; "-" &amp; D1219 &amp; "-" &amp; H1219)=0,"Begin: " &amp; C1219 &amp; "-" &amp; D1219 &amp; "-" &amp; H1219,IF((C1219 &amp; "-" &amp; D1219 &amp; "-" &amp; H1219)&lt;&gt;(C1220 &amp; "-" &amp; D1220 &amp; "-" &amp; H1220),"End: " &amp; C1219 &amp; "-" &amp; D1219 &amp; "-" &amp; H1219,""))</f>
        <v/>
      </c>
      <c r="F1219" s="4" t="str">
        <f t="shared" si="249"/>
        <v>Wall Street Journal-Fed Funds Rate-01-2019</v>
      </c>
      <c r="G1219" s="7">
        <v>43475</v>
      </c>
      <c r="H1219" s="7" t="str">
        <f t="shared" si="250"/>
        <v>01-2019</v>
      </c>
      <c r="I1219" s="7" t="str">
        <f t="shared" ca="1" si="251"/>
        <v>Wall Street Journal: Macroeconomic Advisers-Fed Funds Rate-01-2019</v>
      </c>
      <c r="J1219" s="4" t="str">
        <f t="shared" ca="1" si="252"/>
        <v>Fed Funds Rate-Macroeconomic Advisers:01-2019</v>
      </c>
      <c r="K1219" t="s">
        <v>228</v>
      </c>
      <c r="CK1219">
        <v>2.625</v>
      </c>
      <c r="CM1219">
        <v>2.875</v>
      </c>
      <c r="CO1219">
        <v>3.125</v>
      </c>
      <c r="CQ1219">
        <v>3.125</v>
      </c>
      <c r="CS1219">
        <v>3.125</v>
      </c>
      <c r="CU1219">
        <v>3.125</v>
      </c>
    </row>
    <row r="1220" spans="1:99" x14ac:dyDescent="0.55000000000000004">
      <c r="A1220" s="4" t="str">
        <f t="shared" ca="1" si="247"/>
        <v>Ameriprise Financial</v>
      </c>
      <c r="B1220" s="4" t="str">
        <f t="shared" si="248"/>
        <v>Russell Price</v>
      </c>
      <c r="C1220" s="4" t="s">
        <v>246</v>
      </c>
      <c r="D1220" s="4" t="s">
        <v>87</v>
      </c>
      <c r="E1220" s="4" t="str">
        <f>IF(COUNTIF($E$2:E1219,"Begin: " &amp; C1220 &amp; "-" &amp; D1220 &amp; "-" &amp; H1220)=0,"Begin: " &amp; C1220 &amp; "-" &amp; D1220 &amp; "-" &amp; H1220,IF((C1220 &amp; "-" &amp; D1220 &amp; "-" &amp; H1220)&lt;&gt;(C1221 &amp; "-" &amp; D1221 &amp; "-" &amp; H1221),"End: " &amp; C1220 &amp; "-" &amp; D1220 &amp; "-" &amp; H1220,""))</f>
        <v/>
      </c>
      <c r="F1220" s="4" t="str">
        <f t="shared" si="249"/>
        <v>Wall Street Journal-Fed Funds Rate-01-2019</v>
      </c>
      <c r="G1220" s="7">
        <v>43475</v>
      </c>
      <c r="H1220" s="7" t="str">
        <f t="shared" si="250"/>
        <v>01-2019</v>
      </c>
      <c r="I1220" s="7" t="str">
        <f t="shared" ca="1" si="251"/>
        <v>Wall Street Journal: Ameriprise Financial-Fed Funds Rate-01-2019</v>
      </c>
      <c r="J1220" s="4" t="str">
        <f t="shared" ca="1" si="252"/>
        <v>Fed Funds Rate-Ameriprise Financial:01-2019</v>
      </c>
      <c r="K1220" t="s">
        <v>441</v>
      </c>
      <c r="CK1220">
        <v>2.375</v>
      </c>
      <c r="CM1220">
        <v>2.625</v>
      </c>
      <c r="CO1220">
        <v>2.875</v>
      </c>
      <c r="CQ1220">
        <v>2.875</v>
      </c>
      <c r="CS1220">
        <v>2.875</v>
      </c>
      <c r="CU1220">
        <v>2.875</v>
      </c>
    </row>
    <row r="1221" spans="1:99" x14ac:dyDescent="0.55000000000000004">
      <c r="A1221" s="4" t="str">
        <f t="shared" ca="1" si="247"/>
        <v>Eaton Corp.</v>
      </c>
      <c r="B1221" s="4" t="str">
        <f t="shared" si="248"/>
        <v>Arun Raha</v>
      </c>
      <c r="C1221" s="4" t="s">
        <v>246</v>
      </c>
      <c r="D1221" s="4" t="s">
        <v>87</v>
      </c>
      <c r="E1221" s="4" t="str">
        <f>IF(COUNTIF($E$2:E1220,"Begin: " &amp; C1221 &amp; "-" &amp; D1221 &amp; "-" &amp; H1221)=0,"Begin: " &amp; C1221 &amp; "-" &amp; D1221 &amp; "-" &amp; H1221,IF((C1221 &amp; "-" &amp; D1221 &amp; "-" &amp; H1221)&lt;&gt;(C1222 &amp; "-" &amp; D1222 &amp; "-" &amp; H1222),"End: " &amp; C1221 &amp; "-" &amp; D1221 &amp; "-" &amp; H1221,""))</f>
        <v/>
      </c>
      <c r="F1221" s="4" t="str">
        <f t="shared" si="249"/>
        <v>Wall Street Journal-Fed Funds Rate-01-2019</v>
      </c>
      <c r="G1221" s="7">
        <v>43475</v>
      </c>
      <c r="H1221" s="7" t="str">
        <f t="shared" si="250"/>
        <v>01-2019</v>
      </c>
      <c r="I1221" s="7" t="str">
        <f t="shared" ca="1" si="251"/>
        <v>Wall Street Journal: Eaton Corp.-Fed Funds Rate-01-2019</v>
      </c>
      <c r="J1221" s="4" t="str">
        <f t="shared" ca="1" si="252"/>
        <v>Fed Funds Rate-Eaton Corp.:01-2019</v>
      </c>
      <c r="K1221" t="s">
        <v>442</v>
      </c>
      <c r="CK1221">
        <v>2.375</v>
      </c>
      <c r="CM1221">
        <v>2.625</v>
      </c>
      <c r="CO1221">
        <v>2.875</v>
      </c>
      <c r="CQ1221">
        <v>2.375</v>
      </c>
      <c r="CS1221">
        <v>1.87</v>
      </c>
      <c r="CU1221">
        <v>1.625</v>
      </c>
    </row>
    <row r="1222" spans="1:99" x14ac:dyDescent="0.55000000000000004">
      <c r="A1222" s="4" t="str">
        <f t="shared" ca="1" si="247"/>
        <v>Point Loma Nazarene University</v>
      </c>
      <c r="B1222" s="4" t="str">
        <f t="shared" si="248"/>
        <v>Lynn Reaser</v>
      </c>
      <c r="C1222" s="4" t="s">
        <v>246</v>
      </c>
      <c r="D1222" s="4" t="s">
        <v>87</v>
      </c>
      <c r="E1222" s="4" t="str">
        <f>IF(COUNTIF($E$2:E1221,"Begin: " &amp; C1222 &amp; "-" &amp; D1222 &amp; "-" &amp; H1222)=0,"Begin: " &amp; C1222 &amp; "-" &amp; D1222 &amp; "-" &amp; H1222,IF((C1222 &amp; "-" &amp; D1222 &amp; "-" &amp; H1222)&lt;&gt;(C1223 &amp; "-" &amp; D1223 &amp; "-" &amp; H1223),"End: " &amp; C1222 &amp; "-" &amp; D1222 &amp; "-" &amp; H1222,""))</f>
        <v/>
      </c>
      <c r="F1222" s="4" t="str">
        <f t="shared" si="249"/>
        <v>Wall Street Journal-Fed Funds Rate-01-2019</v>
      </c>
      <c r="G1222" s="7">
        <v>43475</v>
      </c>
      <c r="H1222" s="7" t="str">
        <f t="shared" si="250"/>
        <v>01-2019</v>
      </c>
      <c r="I1222" s="7" t="str">
        <f t="shared" ca="1" si="251"/>
        <v>Wall Street Journal: Point Loma Nazarene University-Fed Funds Rate-01-2019</v>
      </c>
      <c r="J1222" s="4" t="str">
        <f t="shared" ca="1" si="252"/>
        <v>Fed Funds Rate-Point Loma Nazarene University:01-2019</v>
      </c>
      <c r="K1222" t="s">
        <v>658</v>
      </c>
      <c r="CK1222">
        <v>2.625</v>
      </c>
      <c r="CM1222">
        <v>2.875</v>
      </c>
      <c r="CO1222">
        <v>3.125</v>
      </c>
      <c r="CQ1222">
        <v>3.125</v>
      </c>
      <c r="CS1222">
        <v>2.875</v>
      </c>
      <c r="CU1222">
        <v>2.625</v>
      </c>
    </row>
    <row r="1223" spans="1:99" x14ac:dyDescent="0.55000000000000004">
      <c r="A1223" s="4" t="str">
        <f t="shared" ca="1" si="247"/>
        <v>Deutsche Bank</v>
      </c>
      <c r="B1223" s="4" t="str">
        <f t="shared" si="248"/>
        <v>Brett Ryan/Matthew Luzzetti</v>
      </c>
      <c r="C1223" s="4" t="s">
        <v>246</v>
      </c>
      <c r="D1223" s="4" t="s">
        <v>87</v>
      </c>
      <c r="E1223" s="4" t="str">
        <f>IF(COUNTIF($E$2:E1222,"Begin: " &amp; C1223 &amp; "-" &amp; D1223 &amp; "-" &amp; H1223)=0,"Begin: " &amp; C1223 &amp; "-" &amp; D1223 &amp; "-" &amp; H1223,IF((C1223 &amp; "-" &amp; D1223 &amp; "-" &amp; H1223)&lt;&gt;(C1224 &amp; "-" &amp; D1224 &amp; "-" &amp; H1224),"End: " &amp; C1223 &amp; "-" &amp; D1223 &amp; "-" &amp; H1223,""))</f>
        <v/>
      </c>
      <c r="F1223" s="4" t="str">
        <f t="shared" si="249"/>
        <v>Wall Street Journal-Fed Funds Rate-01-2019</v>
      </c>
      <c r="G1223" s="7">
        <v>43475</v>
      </c>
      <c r="H1223" s="7" t="str">
        <f t="shared" si="250"/>
        <v>01-2019</v>
      </c>
      <c r="I1223" s="7" t="str">
        <f t="shared" ca="1" si="251"/>
        <v>Wall Street Journal: Deutsche Bank-Fed Funds Rate-01-2019</v>
      </c>
      <c r="J1223" s="4" t="str">
        <f t="shared" ca="1" si="252"/>
        <v>Fed Funds Rate-Deutsche Bank:01-2019</v>
      </c>
      <c r="K1223" t="s">
        <v>804</v>
      </c>
      <c r="CK1223">
        <v>2.625</v>
      </c>
      <c r="CM1223">
        <v>2.875</v>
      </c>
      <c r="CO1223">
        <v>3.125</v>
      </c>
      <c r="CQ1223">
        <v>3.125</v>
      </c>
      <c r="CS1223">
        <v>2.875</v>
      </c>
      <c r="CU1223">
        <v>2.875</v>
      </c>
    </row>
    <row r="1224" spans="1:99" x14ac:dyDescent="0.55000000000000004">
      <c r="A1224" s="4" t="str">
        <f t="shared" ca="1" si="247"/>
        <v>Prestige Economics LLC</v>
      </c>
      <c r="B1224" s="4" t="str">
        <f t="shared" si="248"/>
        <v>Jason Schenker *</v>
      </c>
      <c r="C1224" s="4" t="s">
        <v>246</v>
      </c>
      <c r="D1224" s="4" t="s">
        <v>87</v>
      </c>
      <c r="E1224" s="4" t="str">
        <f>IF(COUNTIF($E$2:E1223,"Begin: " &amp; C1224 &amp; "-" &amp; D1224 &amp; "-" &amp; H1224)=0,"Begin: " &amp; C1224 &amp; "-" &amp; D1224 &amp; "-" &amp; H1224,IF((C1224 &amp; "-" &amp; D1224 &amp; "-" &amp; H1224)&lt;&gt;(C1225 &amp; "-" &amp; D1225 &amp; "-" &amp; H1225),"End: " &amp; C1224 &amp; "-" &amp; D1224 &amp; "-" &amp; H1224,""))</f>
        <v/>
      </c>
      <c r="F1224" s="4" t="str">
        <f t="shared" si="249"/>
        <v>Wall Street Journal-Fed Funds Rate-01-2019</v>
      </c>
      <c r="G1224" s="7">
        <v>43475</v>
      </c>
      <c r="H1224" s="7" t="str">
        <f t="shared" si="250"/>
        <v>01-2019</v>
      </c>
      <c r="I1224" s="7" t="str">
        <f t="shared" ca="1" si="251"/>
        <v>Wall Street Journal: Prestige Economics LLC-Fed Funds Rate-01-2019</v>
      </c>
      <c r="J1224" s="4" t="str">
        <f t="shared" ca="1" si="252"/>
        <v>Fed Funds Rate-Prestige Economics LLC:01-2019</v>
      </c>
      <c r="K1224" t="s">
        <v>767</v>
      </c>
    </row>
    <row r="1225" spans="1:99" x14ac:dyDescent="0.55000000000000004">
      <c r="A1225" s="4" t="str">
        <f t="shared" ca="1" si="247"/>
        <v>Pantheon Macroeconomics</v>
      </c>
      <c r="B1225" s="4" t="str">
        <f t="shared" si="248"/>
        <v>Ian Shepherdson</v>
      </c>
      <c r="C1225" s="4" t="s">
        <v>246</v>
      </c>
      <c r="D1225" s="4" t="s">
        <v>87</v>
      </c>
      <c r="E1225" s="4" t="str">
        <f>IF(COUNTIF($E$2:E1224,"Begin: " &amp; C1225 &amp; "-" &amp; D1225 &amp; "-" &amp; H1225)=0,"Begin: " &amp; C1225 &amp; "-" &amp; D1225 &amp; "-" &amp; H1225,IF((C1225 &amp; "-" &amp; D1225 &amp; "-" &amp; H1225)&lt;&gt;(C1226 &amp; "-" &amp; D1226 &amp; "-" &amp; H1226),"End: " &amp; C1225 &amp; "-" &amp; D1225 &amp; "-" &amp; H1225,""))</f>
        <v/>
      </c>
      <c r="F1225" s="4" t="str">
        <f t="shared" si="249"/>
        <v>Wall Street Journal-Fed Funds Rate-01-2019</v>
      </c>
      <c r="G1225" s="7">
        <v>43475</v>
      </c>
      <c r="H1225" s="7" t="str">
        <f t="shared" si="250"/>
        <v>01-2019</v>
      </c>
      <c r="I1225" s="7" t="str">
        <f t="shared" ca="1" si="251"/>
        <v>Wall Street Journal: Pantheon Macroeconomics-Fed Funds Rate-01-2019</v>
      </c>
      <c r="J1225" s="4" t="str">
        <f t="shared" ca="1" si="252"/>
        <v>Fed Funds Rate-Pantheon Macroeconomics:01-2019</v>
      </c>
      <c r="K1225" t="s">
        <v>231</v>
      </c>
      <c r="CK1225">
        <v>2.625</v>
      </c>
      <c r="CM1225">
        <v>3.125</v>
      </c>
      <c r="CO1225">
        <v>2.375</v>
      </c>
      <c r="CQ1225">
        <v>1.875</v>
      </c>
      <c r="CS1225">
        <v>1.875</v>
      </c>
      <c r="CU1225">
        <v>2.375</v>
      </c>
    </row>
    <row r="1226" spans="1:99" x14ac:dyDescent="0.55000000000000004">
      <c r="A1226" s="4" t="str">
        <f t="shared" ca="1" si="247"/>
        <v>Decision Economics, Inc.</v>
      </c>
      <c r="B1226" s="4" t="str">
        <f t="shared" si="248"/>
        <v>Allen Sinai</v>
      </c>
      <c r="C1226" s="4" t="s">
        <v>246</v>
      </c>
      <c r="D1226" s="4" t="s">
        <v>87</v>
      </c>
      <c r="E1226" s="4" t="str">
        <f>IF(COUNTIF($E$2:E1225,"Begin: " &amp; C1226 &amp; "-" &amp; D1226 &amp; "-" &amp; H1226)=0,"Begin: " &amp; C1226 &amp; "-" &amp; D1226 &amp; "-" &amp; H1226,IF((C1226 &amp; "-" &amp; D1226 &amp; "-" &amp; H1226)&lt;&gt;(C1227 &amp; "-" &amp; D1227 &amp; "-" &amp; H1227),"End: " &amp; C1226 &amp; "-" &amp; D1226 &amp; "-" &amp; H1226,""))</f>
        <v/>
      </c>
      <c r="F1226" s="4" t="str">
        <f t="shared" si="249"/>
        <v>Wall Street Journal-Fed Funds Rate-01-2019</v>
      </c>
      <c r="G1226" s="7">
        <v>43475</v>
      </c>
      <c r="H1226" s="7" t="str">
        <f t="shared" si="250"/>
        <v>01-2019</v>
      </c>
      <c r="I1226" s="7" t="str">
        <f t="shared" ca="1" si="251"/>
        <v>Wall Street Journal: Decision Economics, Inc.-Fed Funds Rate-01-2019</v>
      </c>
      <c r="J1226" s="4" t="str">
        <f t="shared" ca="1" si="252"/>
        <v>Fed Funds Rate-Decision Economics, Inc.:01-2019</v>
      </c>
      <c r="K1226" t="s">
        <v>233</v>
      </c>
      <c r="CK1226">
        <v>2.62</v>
      </c>
      <c r="CM1226">
        <v>2.62</v>
      </c>
      <c r="CO1226">
        <v>3.12</v>
      </c>
      <c r="CQ1226">
        <v>3.37</v>
      </c>
      <c r="CS1226">
        <v>3.62</v>
      </c>
      <c r="CU1226">
        <v>3.62</v>
      </c>
    </row>
    <row r="1227" spans="1:99" x14ac:dyDescent="0.55000000000000004">
      <c r="A1227" s="4" t="str">
        <f t="shared" ca="1" si="247"/>
        <v>Parsec Financial</v>
      </c>
      <c r="B1227" s="4" t="str">
        <f t="shared" si="248"/>
        <v>James F. Smith</v>
      </c>
      <c r="C1227" s="4" t="s">
        <v>246</v>
      </c>
      <c r="D1227" s="4" t="s">
        <v>87</v>
      </c>
      <c r="E1227" s="4" t="str">
        <f>IF(COUNTIF($E$2:E1226,"Begin: " &amp; C1227 &amp; "-" &amp; D1227 &amp; "-" &amp; H1227)=0,"Begin: " &amp; C1227 &amp; "-" &amp; D1227 &amp; "-" &amp; H1227,IF((C1227 &amp; "-" &amp; D1227 &amp; "-" &amp; H1227)&lt;&gt;(C1228 &amp; "-" &amp; D1228 &amp; "-" &amp; H1228),"End: " &amp; C1227 &amp; "-" &amp; D1227 &amp; "-" &amp; H1227,""))</f>
        <v/>
      </c>
      <c r="F1227" s="4" t="str">
        <f t="shared" si="249"/>
        <v>Wall Street Journal-Fed Funds Rate-01-2019</v>
      </c>
      <c r="G1227" s="7">
        <v>43475</v>
      </c>
      <c r="H1227" s="7" t="str">
        <f t="shared" si="250"/>
        <v>01-2019</v>
      </c>
      <c r="I1227" s="7" t="str">
        <f t="shared" ca="1" si="251"/>
        <v>Wall Street Journal: Parsec Financial-Fed Funds Rate-01-2019</v>
      </c>
      <c r="J1227" s="4" t="str">
        <f t="shared" ca="1" si="252"/>
        <v>Fed Funds Rate-Parsec Financial:01-2019</v>
      </c>
      <c r="K1227" t="s">
        <v>234</v>
      </c>
      <c r="CK1227">
        <v>2.625</v>
      </c>
      <c r="CM1227">
        <v>2.875</v>
      </c>
      <c r="CO1227">
        <v>3.125</v>
      </c>
      <c r="CQ1227">
        <v>3.375</v>
      </c>
      <c r="CS1227">
        <v>2.875</v>
      </c>
      <c r="CU1227">
        <v>2.375</v>
      </c>
    </row>
    <row r="1228" spans="1:99" x14ac:dyDescent="0.55000000000000004">
      <c r="A1228" s="4" t="str">
        <f t="shared" ca="1" si="247"/>
        <v>Univ of Central FL</v>
      </c>
      <c r="B1228" s="4" t="str">
        <f t="shared" si="248"/>
        <v>Sean M. Snaith</v>
      </c>
      <c r="C1228" s="4" t="s">
        <v>246</v>
      </c>
      <c r="D1228" s="4" t="s">
        <v>87</v>
      </c>
      <c r="E1228" s="4" t="str">
        <f>IF(COUNTIF($E$2:E1227,"Begin: " &amp; C1228 &amp; "-" &amp; D1228 &amp; "-" &amp; H1228)=0,"Begin: " &amp; C1228 &amp; "-" &amp; D1228 &amp; "-" &amp; H1228,IF((C1228 &amp; "-" &amp; D1228 &amp; "-" &amp; H1228)&lt;&gt;(C1229 &amp; "-" &amp; D1229 &amp; "-" &amp; H1229),"End: " &amp; C1228 &amp; "-" &amp; D1228 &amp; "-" &amp; H1228,""))</f>
        <v/>
      </c>
      <c r="F1228" s="4" t="str">
        <f t="shared" si="249"/>
        <v>Wall Street Journal-Fed Funds Rate-01-2019</v>
      </c>
      <c r="G1228" s="7">
        <v>43475</v>
      </c>
      <c r="H1228" s="7" t="str">
        <f t="shared" si="250"/>
        <v>01-2019</v>
      </c>
      <c r="I1228" s="7" t="str">
        <f t="shared" ca="1" si="251"/>
        <v>Wall Street Journal: Univ of Central FL-Fed Funds Rate-01-2019</v>
      </c>
      <c r="J1228" s="4" t="str">
        <f t="shared" ca="1" si="252"/>
        <v>Fed Funds Rate-Univ of Central FL:01-2019</v>
      </c>
      <c r="K1228" t="s">
        <v>235</v>
      </c>
      <c r="CK1228">
        <v>2.625</v>
      </c>
      <c r="CM1228">
        <v>2.875</v>
      </c>
      <c r="CO1228">
        <v>2.875</v>
      </c>
      <c r="CQ1228">
        <v>2.875</v>
      </c>
      <c r="CS1228">
        <v>2.875</v>
      </c>
      <c r="CU1228">
        <v>2.875</v>
      </c>
    </row>
    <row r="1229" spans="1:99" x14ac:dyDescent="0.55000000000000004">
      <c r="A1229" s="4" t="str">
        <f t="shared" ca="1" si="247"/>
        <v>SS Economics</v>
      </c>
      <c r="B1229" s="4" t="str">
        <f t="shared" si="248"/>
        <v>Sung Won Sohn</v>
      </c>
      <c r="C1229" s="4" t="s">
        <v>246</v>
      </c>
      <c r="D1229" s="4" t="s">
        <v>87</v>
      </c>
      <c r="E1229" s="4" t="str">
        <f>IF(COUNTIF($E$2:E1228,"Begin: " &amp; C1229 &amp; "-" &amp; D1229 &amp; "-" &amp; H1229)=0,"Begin: " &amp; C1229 &amp; "-" &amp; D1229 &amp; "-" &amp; H1229,IF((C1229 &amp; "-" &amp; D1229 &amp; "-" &amp; H1229)&lt;&gt;(C1230 &amp; "-" &amp; D1230 &amp; "-" &amp; H1230),"End: " &amp; C1229 &amp; "-" &amp; D1229 &amp; "-" &amp; H1229,""))</f>
        <v/>
      </c>
      <c r="F1229" s="4" t="str">
        <f t="shared" si="249"/>
        <v>Wall Street Journal-Fed Funds Rate-01-2019</v>
      </c>
      <c r="G1229" s="7">
        <v>43475</v>
      </c>
      <c r="H1229" s="7" t="str">
        <f t="shared" si="250"/>
        <v>01-2019</v>
      </c>
      <c r="I1229" s="7" t="str">
        <f t="shared" ca="1" si="251"/>
        <v>Wall Street Journal: SS Economics-Fed Funds Rate-01-2019</v>
      </c>
      <c r="J1229" s="4" t="str">
        <f t="shared" ca="1" si="252"/>
        <v>Fed Funds Rate-SS Economics:01-2019</v>
      </c>
      <c r="K1229" t="s">
        <v>785</v>
      </c>
      <c r="CK1229">
        <v>2.625</v>
      </c>
      <c r="CM1229">
        <v>2.6259999999999999</v>
      </c>
      <c r="CO1229">
        <v>2.875</v>
      </c>
      <c r="CQ1229">
        <v>2.875</v>
      </c>
      <c r="CS1229">
        <v>3.125</v>
      </c>
      <c r="CU1229">
        <v>3.125</v>
      </c>
    </row>
    <row r="1230" spans="1:99" x14ac:dyDescent="0.55000000000000004">
      <c r="A1230" s="4" t="str">
        <f t="shared" ref="A1230:A1240" ca="1" si="253">IF(ISERROR(IF(C1230="GIOA",INDEX(List_AnonymousForecasters,MATCH(LEFT(K1230,FIND(":",K1230,1)-1),List_IndividualForecasters,0),1),INDEX(List_FirmNamesOmega,MATCH(LEFT(K1230,FIND(":",K1230,1)-1),List_FirmNamesAlpha,0),1))),LEFT(K1230,FIND(":",K1230,1)-1),IF(C1230="GIOA",INDEX(List_AnonymousForecasters,MATCH(LEFT(K1230,FIND(":",K1230,1)-1),List_IndividualForecasters,0),1),INDEX(List_FirmNamesOmega,MATCH(LEFT(K1230,FIND(":",K1230,1)-1),List_FirmNamesAlpha,0),1)))</f>
        <v>Pierpont Securities</v>
      </c>
      <c r="B1230" s="4" t="str">
        <f t="shared" ref="B1230:B1240" si="254">MID(K1230,FIND(":",K1230,1)+2,LEN(K1230)-FIND(":",K1230,1))</f>
        <v>Stephen Stanley</v>
      </c>
      <c r="C1230" s="4" t="s">
        <v>246</v>
      </c>
      <c r="D1230" s="4" t="s">
        <v>87</v>
      </c>
      <c r="E1230" s="4" t="str">
        <f>IF(COUNTIF($E$2:E1229,"Begin: " &amp; C1230 &amp; "-" &amp; D1230 &amp; "-" &amp; H1230)=0,"Begin: " &amp; C1230 &amp; "-" &amp; D1230 &amp; "-" &amp; H1230,IF((C1230 &amp; "-" &amp; D1230 &amp; "-" &amp; H1230)&lt;&gt;(C1231 &amp; "-" &amp; D1231 &amp; "-" &amp; H1231),"End: " &amp; C1230 &amp; "-" &amp; D1230 &amp; "-" &amp; H1230,""))</f>
        <v/>
      </c>
      <c r="F1230" s="4" t="str">
        <f t="shared" ref="F1230:F1240" si="255">C1230 &amp; "-" &amp; D1230 &amp; "-" &amp; H1230</f>
        <v>Wall Street Journal-Fed Funds Rate-01-2019</v>
      </c>
      <c r="G1230" s="7">
        <v>43475</v>
      </c>
      <c r="H1230" s="7" t="str">
        <f t="shared" ref="H1230:H1240" si="256">TEXT(MONTH(G1230),"00") &amp; "-" &amp; TEXT(YEAR(G1230),"0000")</f>
        <v>01-2019</v>
      </c>
      <c r="I1230" s="7" t="str">
        <f t="shared" ref="I1230:I1240" ca="1" si="257">C1230 &amp; ": " &amp; A1230 &amp; "-" &amp; D1230 &amp; "-" &amp; H1230</f>
        <v>Wall Street Journal: Pierpont Securities-Fed Funds Rate-01-2019</v>
      </c>
      <c r="J1230" s="4" t="str">
        <f t="shared" ref="J1230:J1240" ca="1" si="258">D1230 &amp; "-" &amp; A1230 &amp; ":" &amp; TEXT(MONTH(G1230),"00") &amp; "-" &amp; TEXT(YEAR(G1230),"0000")</f>
        <v>Fed Funds Rate-Pierpont Securities:01-2019</v>
      </c>
      <c r="K1230" t="s">
        <v>238</v>
      </c>
      <c r="CK1230">
        <v>2.875</v>
      </c>
      <c r="CM1230">
        <v>3.125</v>
      </c>
      <c r="CO1230">
        <v>3.625</v>
      </c>
      <c r="CQ1230">
        <v>3.875</v>
      </c>
      <c r="CS1230">
        <v>4.375</v>
      </c>
      <c r="CU1230">
        <v>4.625</v>
      </c>
    </row>
    <row r="1231" spans="1:99" x14ac:dyDescent="0.55000000000000004">
      <c r="A1231" s="4" t="str">
        <f t="shared" ca="1" si="253"/>
        <v>Economic Analysis Associates Inc.</v>
      </c>
      <c r="B1231" s="4" t="str">
        <f t="shared" si="254"/>
        <v>Susan M. Sterne</v>
      </c>
      <c r="C1231" s="4" t="s">
        <v>246</v>
      </c>
      <c r="D1231" s="4" t="s">
        <v>87</v>
      </c>
      <c r="E1231" s="4" t="str">
        <f>IF(COUNTIF($E$2:E1230,"Begin: " &amp; C1231 &amp; "-" &amp; D1231 &amp; "-" &amp; H1231)=0,"Begin: " &amp; C1231 &amp; "-" &amp; D1231 &amp; "-" &amp; H1231,IF((C1231 &amp; "-" &amp; D1231 &amp; "-" &amp; H1231)&lt;&gt;(C1232 &amp; "-" &amp; D1232 &amp; "-" &amp; H1232),"End: " &amp; C1231 &amp; "-" &amp; D1231 &amp; "-" &amp; H1231,""))</f>
        <v/>
      </c>
      <c r="F1231" s="4" t="str">
        <f t="shared" si="255"/>
        <v>Wall Street Journal-Fed Funds Rate-01-2019</v>
      </c>
      <c r="G1231" s="7">
        <v>43475</v>
      </c>
      <c r="H1231" s="7" t="str">
        <f t="shared" si="256"/>
        <v>01-2019</v>
      </c>
      <c r="I1231" s="7" t="str">
        <f t="shared" ca="1" si="257"/>
        <v>Wall Street Journal: Economic Analysis Associates Inc.-Fed Funds Rate-01-2019</v>
      </c>
      <c r="J1231" s="4" t="str">
        <f t="shared" ca="1" si="258"/>
        <v>Fed Funds Rate-Economic Analysis Associates Inc.:01-2019</v>
      </c>
      <c r="K1231" t="s">
        <v>239</v>
      </c>
      <c r="CK1231">
        <v>2.38</v>
      </c>
      <c r="CM1231">
        <v>2.5</v>
      </c>
      <c r="CO1231">
        <v>2.5</v>
      </c>
      <c r="CQ1231">
        <v>2.5</v>
      </c>
      <c r="CS1231">
        <v>2.68</v>
      </c>
      <c r="CU1231">
        <v>2.68</v>
      </c>
    </row>
    <row r="1232" spans="1:99" x14ac:dyDescent="0.55000000000000004">
      <c r="A1232" s="4" t="str">
        <f t="shared" ca="1" si="253"/>
        <v>CSFB</v>
      </c>
      <c r="B1232" s="4" t="str">
        <f t="shared" si="254"/>
        <v>James Sweeney</v>
      </c>
      <c r="C1232" s="4" t="s">
        <v>246</v>
      </c>
      <c r="D1232" s="4" t="s">
        <v>87</v>
      </c>
      <c r="E1232" s="4" t="str">
        <f>IF(COUNTIF($E$2:E1231,"Begin: " &amp; C1232 &amp; "-" &amp; D1232 &amp; "-" &amp; H1232)=0,"Begin: " &amp; C1232 &amp; "-" &amp; D1232 &amp; "-" &amp; H1232,IF((C1232 &amp; "-" &amp; D1232 &amp; "-" &amp; H1232)&lt;&gt;(C1233 &amp; "-" &amp; D1233 &amp; "-" &amp; H1233),"End: " &amp; C1232 &amp; "-" &amp; D1232 &amp; "-" &amp; H1232,""))</f>
        <v/>
      </c>
      <c r="F1232" s="4" t="str">
        <f t="shared" si="255"/>
        <v>Wall Street Journal-Fed Funds Rate-01-2019</v>
      </c>
      <c r="G1232" s="7">
        <v>43475</v>
      </c>
      <c r="H1232" s="7" t="str">
        <f t="shared" si="256"/>
        <v>01-2019</v>
      </c>
      <c r="I1232" s="7" t="str">
        <f t="shared" ca="1" si="257"/>
        <v>Wall Street Journal: CSFB-Fed Funds Rate-01-2019</v>
      </c>
      <c r="J1232" s="4" t="str">
        <f t="shared" ca="1" si="258"/>
        <v>Fed Funds Rate-CSFB:01-2019</v>
      </c>
      <c r="K1232" t="s">
        <v>679</v>
      </c>
      <c r="CM1232">
        <v>2.875</v>
      </c>
    </row>
    <row r="1233" spans="1:99" x14ac:dyDescent="0.55000000000000004">
      <c r="A1233" s="4" t="str">
        <f t="shared" ca="1" si="253"/>
        <v>American Chemisty Council</v>
      </c>
      <c r="B1233" s="4" t="str">
        <f t="shared" si="254"/>
        <v>Kevin Swift</v>
      </c>
      <c r="C1233" s="4" t="s">
        <v>246</v>
      </c>
      <c r="D1233" s="4" t="s">
        <v>87</v>
      </c>
      <c r="E1233" s="4" t="str">
        <f>IF(COUNTIF($E$2:E1232,"Begin: " &amp; C1233 &amp; "-" &amp; D1233 &amp; "-" &amp; H1233)=0,"Begin: " &amp; C1233 &amp; "-" &amp; D1233 &amp; "-" &amp; H1233,IF((C1233 &amp; "-" &amp; D1233 &amp; "-" &amp; H1233)&lt;&gt;(C1234 &amp; "-" &amp; D1234 &amp; "-" &amp; H1234),"End: " &amp; C1233 &amp; "-" &amp; D1233 &amp; "-" &amp; H1233,""))</f>
        <v/>
      </c>
      <c r="F1233" s="4" t="str">
        <f t="shared" si="255"/>
        <v>Wall Street Journal-Fed Funds Rate-01-2019</v>
      </c>
      <c r="G1233" s="7">
        <v>43475</v>
      </c>
      <c r="H1233" s="7" t="str">
        <f t="shared" si="256"/>
        <v>01-2019</v>
      </c>
      <c r="I1233" s="7" t="str">
        <f t="shared" ca="1" si="257"/>
        <v>Wall Street Journal: American Chemisty Council-Fed Funds Rate-01-2019</v>
      </c>
      <c r="J1233" s="4" t="str">
        <f t="shared" ca="1" si="258"/>
        <v>Fed Funds Rate-American Chemisty Council:01-2019</v>
      </c>
      <c r="K1233" t="s">
        <v>443</v>
      </c>
      <c r="CK1233">
        <v>2.375</v>
      </c>
      <c r="CM1233">
        <v>2.6749999999999998</v>
      </c>
      <c r="CO1233">
        <v>2.875</v>
      </c>
      <c r="CQ1233">
        <v>3.125</v>
      </c>
      <c r="CS1233">
        <v>3.125</v>
      </c>
      <c r="CU1233">
        <v>2.875</v>
      </c>
    </row>
    <row r="1234" spans="1:99" x14ac:dyDescent="0.55000000000000004">
      <c r="A1234" s="4" t="str">
        <f t="shared" ca="1" si="253"/>
        <v>Grant Thornton</v>
      </c>
      <c r="B1234" s="4" t="str">
        <f t="shared" si="254"/>
        <v>Diane Swonk</v>
      </c>
      <c r="C1234" s="4" t="s">
        <v>246</v>
      </c>
      <c r="D1234" s="4" t="s">
        <v>87</v>
      </c>
      <c r="E1234" s="4" t="str">
        <f>IF(COUNTIF($E$2:E1233,"Begin: " &amp; C1234 &amp; "-" &amp; D1234 &amp; "-" &amp; H1234)=0,"Begin: " &amp; C1234 &amp; "-" &amp; D1234 &amp; "-" &amp; H1234,IF((C1234 &amp; "-" &amp; D1234 &amp; "-" &amp; H1234)&lt;&gt;(C1235 &amp; "-" &amp; D1235 &amp; "-" &amp; H1235),"End: " &amp; C1234 &amp; "-" &amp; D1234 &amp; "-" &amp; H1234,""))</f>
        <v/>
      </c>
      <c r="F1234" s="4" t="str">
        <f t="shared" si="255"/>
        <v>Wall Street Journal-Fed Funds Rate-01-2019</v>
      </c>
      <c r="G1234" s="7">
        <v>43475</v>
      </c>
      <c r="H1234" s="7" t="str">
        <f t="shared" si="256"/>
        <v>01-2019</v>
      </c>
      <c r="I1234" s="7" t="str">
        <f t="shared" ca="1" si="257"/>
        <v>Wall Street Journal: Grant Thornton-Fed Funds Rate-01-2019</v>
      </c>
      <c r="J1234" s="4" t="str">
        <f t="shared" ca="1" si="258"/>
        <v>Fed Funds Rate-Grant Thornton:01-2019</v>
      </c>
      <c r="K1234" t="s">
        <v>772</v>
      </c>
      <c r="CK1234">
        <v>1.625</v>
      </c>
      <c r="CM1234">
        <v>1.375</v>
      </c>
      <c r="CO1234">
        <v>0.82499999999999996</v>
      </c>
      <c r="CQ1234">
        <v>0.125</v>
      </c>
      <c r="CS1234">
        <v>0.125</v>
      </c>
      <c r="CU1234">
        <v>0.125</v>
      </c>
    </row>
    <row r="1235" spans="1:99" x14ac:dyDescent="0.55000000000000004">
      <c r="A1235" s="4" t="str">
        <f t="shared" ca="1" si="253"/>
        <v>The Northern Trust</v>
      </c>
      <c r="B1235" s="4" t="str">
        <f t="shared" si="254"/>
        <v xml:space="preserve">Carl Tannenbaum </v>
      </c>
      <c r="C1235" s="4" t="s">
        <v>246</v>
      </c>
      <c r="D1235" s="4" t="s">
        <v>87</v>
      </c>
      <c r="E1235" s="4" t="str">
        <f>IF(COUNTIF($E$2:E1234,"Begin: " &amp; C1235 &amp; "-" &amp; D1235 &amp; "-" &amp; H1235)=0,"Begin: " &amp; C1235 &amp; "-" &amp; D1235 &amp; "-" &amp; H1235,IF((C1235 &amp; "-" &amp; D1235 &amp; "-" &amp; H1235)&lt;&gt;(C1236 &amp; "-" &amp; D1236 &amp; "-" &amp; H1236),"End: " &amp; C1235 &amp; "-" &amp; D1235 &amp; "-" &amp; H1235,""))</f>
        <v/>
      </c>
      <c r="F1235" s="4" t="str">
        <f t="shared" si="255"/>
        <v>Wall Street Journal-Fed Funds Rate-01-2019</v>
      </c>
      <c r="G1235" s="7">
        <v>43475</v>
      </c>
      <c r="H1235" s="7" t="str">
        <f t="shared" si="256"/>
        <v>01-2019</v>
      </c>
      <c r="I1235" s="7" t="str">
        <f t="shared" ca="1" si="257"/>
        <v>Wall Street Journal: The Northern Trust-Fed Funds Rate-01-2019</v>
      </c>
      <c r="J1235" s="4" t="str">
        <f t="shared" ca="1" si="258"/>
        <v>Fed Funds Rate-The Northern Trust:01-2019</v>
      </c>
      <c r="K1235" t="s">
        <v>241</v>
      </c>
      <c r="CK1235">
        <v>2.625</v>
      </c>
      <c r="CM1235">
        <v>2.625</v>
      </c>
      <c r="CO1235">
        <v>2.625</v>
      </c>
      <c r="CQ1235">
        <v>2.625</v>
      </c>
      <c r="CS1235">
        <v>2.625</v>
      </c>
      <c r="CU1235">
        <v>2.625</v>
      </c>
    </row>
    <row r="1236" spans="1:99" x14ac:dyDescent="0.55000000000000004">
      <c r="A1236" s="4" t="str">
        <f t="shared" ca="1" si="253"/>
        <v>BNP Paribas</v>
      </c>
      <c r="B1236" s="4" t="str">
        <f t="shared" si="254"/>
        <v>US Economics Team</v>
      </c>
      <c r="C1236" s="4" t="s">
        <v>246</v>
      </c>
      <c r="D1236" s="4" t="s">
        <v>87</v>
      </c>
      <c r="E1236" s="4" t="str">
        <f>IF(COUNTIF($E$2:E1235,"Begin: " &amp; C1236 &amp; "-" &amp; D1236 &amp; "-" &amp; H1236)=0,"Begin: " &amp; C1236 &amp; "-" &amp; D1236 &amp; "-" &amp; H1236,IF((C1236 &amp; "-" &amp; D1236 &amp; "-" &amp; H1236)&lt;&gt;(C1237 &amp; "-" &amp; D1237 &amp; "-" &amp; H1237),"End: " &amp; C1236 &amp; "-" &amp; D1236 &amp; "-" &amp; H1236,""))</f>
        <v/>
      </c>
      <c r="F1236" s="4" t="str">
        <f t="shared" si="255"/>
        <v>Wall Street Journal-Fed Funds Rate-01-2019</v>
      </c>
      <c r="G1236" s="7">
        <v>43475</v>
      </c>
      <c r="H1236" s="7" t="str">
        <f t="shared" si="256"/>
        <v>01-2019</v>
      </c>
      <c r="I1236" s="7" t="str">
        <f t="shared" ca="1" si="257"/>
        <v>Wall Street Journal: BNP Paribas-Fed Funds Rate-01-2019</v>
      </c>
      <c r="J1236" s="4" t="str">
        <f t="shared" ca="1" si="258"/>
        <v>Fed Funds Rate-BNP Paribas:01-2019</v>
      </c>
      <c r="K1236" t="s">
        <v>444</v>
      </c>
      <c r="CK1236">
        <v>2.875</v>
      </c>
      <c r="CM1236">
        <v>2.875</v>
      </c>
      <c r="CO1236">
        <v>2.875</v>
      </c>
      <c r="CQ1236">
        <v>2.875</v>
      </c>
    </row>
    <row r="1237" spans="1:99" x14ac:dyDescent="0.55000000000000004">
      <c r="A1237" s="4" t="str">
        <f t="shared" ca="1" si="253"/>
        <v>The Conference Board</v>
      </c>
      <c r="B1237" s="4" t="str">
        <f t="shared" si="254"/>
        <v>Bart van Ark</v>
      </c>
      <c r="C1237" s="4" t="s">
        <v>246</v>
      </c>
      <c r="D1237" s="4" t="s">
        <v>87</v>
      </c>
      <c r="E1237" s="4" t="str">
        <f>IF(COUNTIF($E$2:E1236,"Begin: " &amp; C1237 &amp; "-" &amp; D1237 &amp; "-" &amp; H1237)=0,"Begin: " &amp; C1237 &amp; "-" &amp; D1237 &amp; "-" &amp; H1237,IF((C1237 &amp; "-" &amp; D1237 &amp; "-" &amp; H1237)&lt;&gt;(C1238 &amp; "-" &amp; D1238 &amp; "-" &amp; H1238),"End: " &amp; C1237 &amp; "-" &amp; D1237 &amp; "-" &amp; H1237,""))</f>
        <v/>
      </c>
      <c r="F1237" s="4" t="str">
        <f t="shared" si="255"/>
        <v>Wall Street Journal-Fed Funds Rate-01-2019</v>
      </c>
      <c r="G1237" s="7">
        <v>43475</v>
      </c>
      <c r="H1237" s="7" t="str">
        <f t="shared" si="256"/>
        <v>01-2019</v>
      </c>
      <c r="I1237" s="7" t="str">
        <f t="shared" ca="1" si="257"/>
        <v>Wall Street Journal: The Conference Board-Fed Funds Rate-01-2019</v>
      </c>
      <c r="J1237" s="4" t="str">
        <f t="shared" ca="1" si="258"/>
        <v>Fed Funds Rate-The Conference Board:01-2019</v>
      </c>
      <c r="K1237" t="s">
        <v>242</v>
      </c>
      <c r="CK1237">
        <v>2.63</v>
      </c>
      <c r="CM1237">
        <v>2.88</v>
      </c>
      <c r="CO1237">
        <v>2.88</v>
      </c>
      <c r="CQ1237">
        <v>2.88</v>
      </c>
      <c r="CS1237">
        <v>2.88</v>
      </c>
      <c r="CU1237">
        <v>2.88</v>
      </c>
    </row>
    <row r="1238" spans="1:99" x14ac:dyDescent="0.55000000000000004">
      <c r="A1238" s="4" t="str">
        <f t="shared" ca="1" si="253"/>
        <v>First Trust Adv.</v>
      </c>
      <c r="B1238" s="4" t="str">
        <f t="shared" si="254"/>
        <v>Brian S. Wesbury/ Robert Stein</v>
      </c>
      <c r="C1238" s="4" t="s">
        <v>246</v>
      </c>
      <c r="D1238" s="4" t="s">
        <v>87</v>
      </c>
      <c r="E1238" s="4" t="str">
        <f>IF(COUNTIF($E$2:E1237,"Begin: " &amp; C1238 &amp; "-" &amp; D1238 &amp; "-" &amp; H1238)=0,"Begin: " &amp; C1238 &amp; "-" &amp; D1238 &amp; "-" &amp; H1238,IF((C1238 &amp; "-" &amp; D1238 &amp; "-" &amp; H1238)&lt;&gt;(C1239 &amp; "-" &amp; D1239 &amp; "-" &amp; H1239),"End: " &amp; C1238 &amp; "-" &amp; D1238 &amp; "-" &amp; H1238,""))</f>
        <v/>
      </c>
      <c r="F1238" s="4" t="str">
        <f t="shared" si="255"/>
        <v>Wall Street Journal-Fed Funds Rate-01-2019</v>
      </c>
      <c r="G1238" s="7">
        <v>43475</v>
      </c>
      <c r="H1238" s="7" t="str">
        <f t="shared" si="256"/>
        <v>01-2019</v>
      </c>
      <c r="I1238" s="7" t="str">
        <f t="shared" ca="1" si="257"/>
        <v>Wall Street Journal: First Trust Adv.-Fed Funds Rate-01-2019</v>
      </c>
      <c r="J1238" s="4" t="str">
        <f t="shared" ca="1" si="258"/>
        <v>Fed Funds Rate-First Trust Adv.:01-2019</v>
      </c>
      <c r="K1238" t="s">
        <v>243</v>
      </c>
      <c r="CK1238">
        <v>2.625</v>
      </c>
      <c r="CM1238">
        <v>2.875</v>
      </c>
      <c r="CO1238">
        <v>3.125</v>
      </c>
      <c r="CQ1238">
        <v>3.125</v>
      </c>
    </row>
    <row r="1239" spans="1:99" x14ac:dyDescent="0.55000000000000004">
      <c r="A1239" s="4" t="str">
        <f t="shared" ca="1" si="253"/>
        <v>National Association of Realtors</v>
      </c>
      <c r="B1239" s="4" t="str">
        <f t="shared" si="254"/>
        <v>Lawrence Yun</v>
      </c>
      <c r="C1239" s="4" t="s">
        <v>246</v>
      </c>
      <c r="D1239" s="4" t="s">
        <v>87</v>
      </c>
      <c r="E1239" s="4" t="str">
        <f>IF(COUNTIF($E$2:E1238,"Begin: " &amp; C1239 &amp; "-" &amp; D1239 &amp; "-" &amp; H1239)=0,"Begin: " &amp; C1239 &amp; "-" &amp; D1239 &amp; "-" &amp; H1239,IF((C1239 &amp; "-" &amp; D1239 &amp; "-" &amp; H1239)&lt;&gt;(C1240 &amp; "-" &amp; D1240 &amp; "-" &amp; H1240),"End: " &amp; C1239 &amp; "-" &amp; D1239 &amp; "-" &amp; H1239,""))</f>
        <v/>
      </c>
      <c r="F1239" s="4" t="str">
        <f t="shared" si="255"/>
        <v>Wall Street Journal-Fed Funds Rate-01-2019</v>
      </c>
      <c r="G1239" s="7">
        <v>43475</v>
      </c>
      <c r="H1239" s="7" t="str">
        <f t="shared" si="256"/>
        <v>01-2019</v>
      </c>
      <c r="I1239" s="7" t="str">
        <f t="shared" ca="1" si="257"/>
        <v>Wall Street Journal: National Association of Realtors-Fed Funds Rate-01-2019</v>
      </c>
      <c r="J1239" s="4" t="str">
        <f t="shared" ca="1" si="258"/>
        <v>Fed Funds Rate-National Association of Realtors:01-2019</v>
      </c>
      <c r="K1239" t="s">
        <v>245</v>
      </c>
      <c r="CK1239">
        <v>2.375</v>
      </c>
      <c r="CM1239">
        <v>2.6</v>
      </c>
      <c r="CO1239">
        <v>2.6</v>
      </c>
      <c r="CQ1239">
        <v>2.9</v>
      </c>
      <c r="CS1239">
        <v>2.9</v>
      </c>
      <c r="CU1239">
        <v>2.6</v>
      </c>
    </row>
    <row r="1240" spans="1:99" x14ac:dyDescent="0.55000000000000004">
      <c r="A1240" s="4" t="str">
        <f t="shared" ca="1" si="253"/>
        <v>Morgan Stanley</v>
      </c>
      <c r="B1240" s="4" t="str">
        <f t="shared" si="254"/>
        <v>Ellen Zentner</v>
      </c>
      <c r="C1240" s="4" t="s">
        <v>246</v>
      </c>
      <c r="D1240" s="4" t="s">
        <v>87</v>
      </c>
      <c r="E1240" s="4" t="str">
        <f>IF(COUNTIF($E$2:E1239,"Begin: " &amp; C1240 &amp; "-" &amp; D1240 &amp; "-" &amp; H1240)=0,"Begin: " &amp; C1240 &amp; "-" &amp; D1240 &amp; "-" &amp; H1240,IF((C1240 &amp; "-" &amp; D1240 &amp; "-" &amp; H1240)&lt;&gt;(C1241 &amp; "-" &amp; D1241 &amp; "-" &amp; H1241),"End: " &amp; C1240 &amp; "-" &amp; D1240 &amp; "-" &amp; H1240,""))</f>
        <v>End: Wall Street Journal-Fed Funds Rate-01-2019</v>
      </c>
      <c r="F1240" s="4" t="str">
        <f t="shared" si="255"/>
        <v>Wall Street Journal-Fed Funds Rate-01-2019</v>
      </c>
      <c r="G1240" s="7">
        <v>43475</v>
      </c>
      <c r="H1240" s="7" t="str">
        <f t="shared" si="256"/>
        <v>01-2019</v>
      </c>
      <c r="I1240" s="7" t="str">
        <f t="shared" ca="1" si="257"/>
        <v>Wall Street Journal: Morgan Stanley-Fed Funds Rate-01-2019</v>
      </c>
      <c r="J1240" s="4" t="str">
        <f t="shared" ca="1" si="258"/>
        <v>Fed Funds Rate-Morgan Stanley:01-2019</v>
      </c>
      <c r="K1240" t="s">
        <v>680</v>
      </c>
      <c r="CK1240">
        <v>2.875</v>
      </c>
      <c r="CM1240">
        <v>2.875</v>
      </c>
      <c r="CO1240">
        <v>3.375</v>
      </c>
      <c r="CQ1240">
        <v>3.875</v>
      </c>
    </row>
    <row r="1241" spans="1:99" x14ac:dyDescent="0.55000000000000004">
      <c r="A1241" s="4" t="str">
        <f t="shared" ref="A1241" ca="1" si="259">IF(ISERROR(IF(C1241="GIOA",INDEX(List_AnonymousForecasters,MATCH(LEFT(K1241,FIND(":",K1241,1)-1),List_IndividualForecasters,0),1),INDEX(List_FirmNamesOmega,MATCH(LEFT(K1241,FIND(":",K1241,1)-1),List_FirmNamesAlpha,0),1))),LEFT(K1241,FIND(":",K1241,1)-1),IF(C1241="GIOA",INDEX(List_AnonymousForecasters,MATCH(LEFT(K1241,FIND(":",K1241,1)-1),List_IndividualForecasters,0),1),INDEX(List_FirmNamesOmega,MATCH(LEFT(K1241,FIND(":",K1241,1)-1),List_FirmNamesAlpha,0),1)))</f>
        <v>Nomura</v>
      </c>
      <c r="B1241" s="4" t="str">
        <f t="shared" ref="B1241" si="260">MID(K1241,FIND(":",K1241,1)+2,LEN(K1241)-FIND(":",K1241,1))</f>
        <v>Lewis Alexander</v>
      </c>
      <c r="C1241" s="4" t="s">
        <v>246</v>
      </c>
      <c r="D1241" s="4" t="s">
        <v>248</v>
      </c>
      <c r="E1241" s="4" t="str">
        <f>IF(COUNTIF($E$2:E1240,"Begin: " &amp; C1241 &amp; "-" &amp; D1241 &amp; "-" &amp; H1241)=0,"Begin: " &amp; C1241 &amp; "-" &amp; D1241 &amp; "-" &amp; H1241,IF((C1241 &amp; "-" &amp; D1241 &amp; "-" &amp; H1241)&lt;&gt;(C1242 &amp; "-" &amp; D1242 &amp; "-" &amp; H1242),"End: " &amp; C1241 &amp; "-" &amp; D1241 &amp; "-" &amp; H1241,""))</f>
        <v>Begin: Wall Street Journal-GDP-01-2019</v>
      </c>
      <c r="F1241" s="4" t="str">
        <f t="shared" ref="F1241" si="261">C1241 &amp; "-" &amp; D1241 &amp; "-" &amp; H1241</f>
        <v>Wall Street Journal-GDP-01-2019</v>
      </c>
      <c r="G1241" s="7">
        <v>43475</v>
      </c>
      <c r="H1241" s="7" t="str">
        <f t="shared" ref="H1241" si="262">TEXT(MONTH(G1241),"00") &amp; "-" &amp; TEXT(YEAR(G1241),"0000")</f>
        <v>01-2019</v>
      </c>
      <c r="I1241" s="7" t="str">
        <f t="shared" ref="I1241" ca="1" si="263">C1241 &amp; ": " &amp; A1241 &amp; "-" &amp; D1241 &amp; "-" &amp; H1241</f>
        <v>Wall Street Journal: Nomura-GDP-01-2019</v>
      </c>
      <c r="J1241" s="4" t="str">
        <f t="shared" ref="J1241" ca="1" si="264">D1241 &amp; "-" &amp; A1241 &amp; ":" &amp; TEXT(MONTH(G1241),"00") &amp; "-" &amp; TEXT(YEAR(G1241),"0000")</f>
        <v>GDP-Nomura:01-2019</v>
      </c>
      <c r="K1241" t="s">
        <v>196</v>
      </c>
      <c r="CI1241">
        <v>2.2999999999999998</v>
      </c>
      <c r="CJ1241">
        <v>2.2000000000000002</v>
      </c>
      <c r="CK1241">
        <v>1.9</v>
      </c>
      <c r="CL1241">
        <v>1.8</v>
      </c>
      <c r="CM1241">
        <v>1.9</v>
      </c>
    </row>
    <row r="1242" spans="1:99" x14ac:dyDescent="0.55000000000000004">
      <c r="A1242" s="4" t="str">
        <f t="shared" ref="A1242:A1305" ca="1" si="265">IF(ISERROR(IF(C1242="GIOA",INDEX(List_AnonymousForecasters,MATCH(LEFT(K1242,FIND(":",K1242,1)-1),List_IndividualForecasters,0),1),INDEX(List_FirmNamesOmega,MATCH(LEFT(K1242,FIND(":",K1242,1)-1),List_FirmNamesAlpha,0),1))),LEFT(K1242,FIND(":",K1242,1)-1),IF(C1242="GIOA",INDEX(List_AnonymousForecasters,MATCH(LEFT(K1242,FIND(":",K1242,1)-1),List_IndividualForecasters,0),1),INDEX(List_FirmNamesOmega,MATCH(LEFT(K1242,FIND(":",K1242,1)-1),List_FirmNamesAlpha,0),1)))</f>
        <v>Bank of the West</v>
      </c>
      <c r="B1242" s="4" t="str">
        <f t="shared" ref="B1242:B1305" si="266">MID(K1242,FIND(":",K1242,1)+2,LEN(K1242)-FIND(":",K1242,1))</f>
        <v>Scott Anderson</v>
      </c>
      <c r="C1242" s="4" t="s">
        <v>246</v>
      </c>
      <c r="D1242" s="4" t="s">
        <v>248</v>
      </c>
      <c r="E1242" s="4" t="str">
        <f>IF(COUNTIF($E$2:E1241,"Begin: " &amp; C1242 &amp; "-" &amp; D1242 &amp; "-" &amp; H1242)=0,"Begin: " &amp; C1242 &amp; "-" &amp; D1242 &amp; "-" &amp; H1242,IF((C1242 &amp; "-" &amp; D1242 &amp; "-" &amp; H1242)&lt;&gt;(C1243 &amp; "-" &amp; D1243 &amp; "-" &amp; H1243),"End: " &amp; C1242 &amp; "-" &amp; D1242 &amp; "-" &amp; H1242,""))</f>
        <v/>
      </c>
      <c r="F1242" s="4" t="str">
        <f t="shared" ref="F1242:F1305" si="267">C1242 &amp; "-" &amp; D1242 &amp; "-" &amp; H1242</f>
        <v>Wall Street Journal-GDP-01-2019</v>
      </c>
      <c r="G1242" s="7">
        <v>43475</v>
      </c>
      <c r="H1242" s="7" t="str">
        <f t="shared" ref="H1242:H1305" si="268">TEXT(MONTH(G1242),"00") &amp; "-" &amp; TEXT(YEAR(G1242),"0000")</f>
        <v>01-2019</v>
      </c>
      <c r="I1242" s="7" t="str">
        <f t="shared" ref="I1242:I1305" ca="1" si="269">C1242 &amp; ": " &amp; A1242 &amp; "-" &amp; D1242 &amp; "-" &amp; H1242</f>
        <v>Wall Street Journal: Bank of the West-GDP-01-2019</v>
      </c>
      <c r="J1242" s="4" t="str">
        <f t="shared" ref="J1242:J1305" ca="1" si="270">D1242 &amp; "-" &amp; A1242 &amp; ":" &amp; TEXT(MONTH(G1242),"00") &amp; "-" &amp; TEXT(YEAR(G1242),"0000")</f>
        <v>GDP-Bank of the West:01-2019</v>
      </c>
      <c r="K1242" t="s">
        <v>763</v>
      </c>
      <c r="CI1242">
        <v>2.5</v>
      </c>
      <c r="CJ1242">
        <v>2.1</v>
      </c>
      <c r="CK1242">
        <v>2</v>
      </c>
      <c r="CL1242">
        <v>1.8</v>
      </c>
      <c r="CM1242">
        <v>1.7</v>
      </c>
    </row>
    <row r="1243" spans="1:99" x14ac:dyDescent="0.55000000000000004">
      <c r="A1243" s="4" t="str">
        <f t="shared" ca="1" si="265"/>
        <v>Capital Economics</v>
      </c>
      <c r="B1243" s="4" t="str">
        <f t="shared" si="266"/>
        <v>Paul Ashworth</v>
      </c>
      <c r="C1243" s="4" t="s">
        <v>246</v>
      </c>
      <c r="D1243" s="4" t="s">
        <v>248</v>
      </c>
      <c r="E1243" s="4" t="str">
        <f>IF(COUNTIF($E$2:E1242,"Begin: " &amp; C1243 &amp; "-" &amp; D1243 &amp; "-" &amp; H1243)=0,"Begin: " &amp; C1243 &amp; "-" &amp; D1243 &amp; "-" &amp; H1243,IF((C1243 &amp; "-" &amp; D1243 &amp; "-" &amp; H1243)&lt;&gt;(C1244 &amp; "-" &amp; D1244 &amp; "-" &amp; H1244),"End: " &amp; C1243 &amp; "-" &amp; D1243 &amp; "-" &amp; H1243,""))</f>
        <v/>
      </c>
      <c r="F1243" s="4" t="str">
        <f t="shared" si="267"/>
        <v>Wall Street Journal-GDP-01-2019</v>
      </c>
      <c r="G1243" s="7">
        <v>43475</v>
      </c>
      <c r="H1243" s="7" t="str">
        <f t="shared" si="268"/>
        <v>01-2019</v>
      </c>
      <c r="I1243" s="7" t="str">
        <f t="shared" ca="1" si="269"/>
        <v>Wall Street Journal: Capital Economics-GDP-01-2019</v>
      </c>
      <c r="J1243" s="4" t="str">
        <f t="shared" ca="1" si="270"/>
        <v>GDP-Capital Economics:01-2019</v>
      </c>
      <c r="K1243" t="s">
        <v>197</v>
      </c>
      <c r="CI1243">
        <v>2.8</v>
      </c>
      <c r="CJ1243">
        <v>2</v>
      </c>
      <c r="CK1243">
        <v>1.7</v>
      </c>
      <c r="CL1243">
        <v>1.5</v>
      </c>
      <c r="CM1243">
        <v>1.4</v>
      </c>
    </row>
    <row r="1244" spans="1:99" x14ac:dyDescent="0.55000000000000004">
      <c r="A1244" s="4" t="str">
        <f t="shared" ca="1" si="265"/>
        <v>Deloitte LP</v>
      </c>
      <c r="B1244" s="4" t="str">
        <f t="shared" si="266"/>
        <v>Daniel Bachman</v>
      </c>
      <c r="C1244" s="4" t="s">
        <v>246</v>
      </c>
      <c r="D1244" s="4" t="s">
        <v>248</v>
      </c>
      <c r="E1244" s="4" t="str">
        <f>IF(COUNTIF($E$2:E1243,"Begin: " &amp; C1244 &amp; "-" &amp; D1244 &amp; "-" &amp; H1244)=0,"Begin: " &amp; C1244 &amp; "-" &amp; D1244 &amp; "-" &amp; H1244,IF((C1244 &amp; "-" &amp; D1244 &amp; "-" &amp; H1244)&lt;&gt;(C1245 &amp; "-" &amp; D1245 &amp; "-" &amp; H1245),"End: " &amp; C1244 &amp; "-" &amp; D1244 &amp; "-" &amp; H1244,""))</f>
        <v/>
      </c>
      <c r="F1244" s="4" t="str">
        <f t="shared" si="267"/>
        <v>Wall Street Journal-GDP-01-2019</v>
      </c>
      <c r="G1244" s="7">
        <v>43475</v>
      </c>
      <c r="H1244" s="7" t="str">
        <f t="shared" si="268"/>
        <v>01-2019</v>
      </c>
      <c r="I1244" s="7" t="str">
        <f t="shared" ca="1" si="269"/>
        <v>Wall Street Journal: Deloitte LP-GDP-01-2019</v>
      </c>
      <c r="J1244" s="4" t="str">
        <f t="shared" ca="1" si="270"/>
        <v>GDP-Deloitte LP:01-2019</v>
      </c>
      <c r="K1244" t="s">
        <v>749</v>
      </c>
      <c r="CI1244">
        <v>2.2000000000000002</v>
      </c>
      <c r="CJ1244">
        <v>2</v>
      </c>
      <c r="CK1244">
        <v>2.8</v>
      </c>
      <c r="CL1244">
        <v>2.2999999999999998</v>
      </c>
      <c r="CM1244">
        <v>0.7</v>
      </c>
    </row>
    <row r="1245" spans="1:99" x14ac:dyDescent="0.55000000000000004">
      <c r="A1245" s="4" t="str">
        <f t="shared" ca="1" si="265"/>
        <v>Economic Outlook Group</v>
      </c>
      <c r="B1245" s="4" t="str">
        <f t="shared" si="266"/>
        <v>Bernard Baumohl</v>
      </c>
      <c r="C1245" s="4" t="s">
        <v>246</v>
      </c>
      <c r="D1245" s="4" t="s">
        <v>248</v>
      </c>
      <c r="E1245" s="4" t="str">
        <f>IF(COUNTIF($E$2:E1244,"Begin: " &amp; C1245 &amp; "-" &amp; D1245 &amp; "-" &amp; H1245)=0,"Begin: " &amp; C1245 &amp; "-" &amp; D1245 &amp; "-" &amp; H1245,IF((C1245 &amp; "-" &amp; D1245 &amp; "-" &amp; H1245)&lt;&gt;(C1246 &amp; "-" &amp; D1246 &amp; "-" &amp; H1246),"End: " &amp; C1245 &amp; "-" &amp; D1245 &amp; "-" &amp; H1245,""))</f>
        <v/>
      </c>
      <c r="F1245" s="4" t="str">
        <f t="shared" si="267"/>
        <v>Wall Street Journal-GDP-01-2019</v>
      </c>
      <c r="G1245" s="7">
        <v>43475</v>
      </c>
      <c r="H1245" s="7" t="str">
        <f t="shared" si="268"/>
        <v>01-2019</v>
      </c>
      <c r="I1245" s="7" t="str">
        <f t="shared" ca="1" si="269"/>
        <v>Wall Street Journal: Economic Outlook Group-GDP-01-2019</v>
      </c>
      <c r="J1245" s="4" t="str">
        <f t="shared" ca="1" si="270"/>
        <v>GDP-Economic Outlook Group:01-2019</v>
      </c>
      <c r="K1245" t="s">
        <v>426</v>
      </c>
      <c r="CI1245">
        <v>2.7</v>
      </c>
      <c r="CJ1245">
        <v>2.5</v>
      </c>
      <c r="CK1245">
        <v>2.6</v>
      </c>
      <c r="CL1245">
        <v>2.2000000000000002</v>
      </c>
      <c r="CM1245">
        <v>2.1</v>
      </c>
    </row>
    <row r="1246" spans="1:99" x14ac:dyDescent="0.55000000000000004">
      <c r="A1246" s="4" t="str">
        <f t="shared" ca="1" si="265"/>
        <v>Nationwide Insurance</v>
      </c>
      <c r="B1246" s="4" t="str">
        <f t="shared" si="266"/>
        <v>David Berson</v>
      </c>
      <c r="C1246" s="4" t="s">
        <v>246</v>
      </c>
      <c r="D1246" s="4" t="s">
        <v>248</v>
      </c>
      <c r="E1246" s="4" t="str">
        <f>IF(COUNTIF($E$2:E1245,"Begin: " &amp; C1246 &amp; "-" &amp; D1246 &amp; "-" &amp; H1246)=0,"Begin: " &amp; C1246 &amp; "-" &amp; D1246 &amp; "-" &amp; H1246,IF((C1246 &amp; "-" &amp; D1246 &amp; "-" &amp; H1246)&lt;&gt;(C1247 &amp; "-" &amp; D1247 &amp; "-" &amp; H1247),"End: " &amp; C1246 &amp; "-" &amp; D1246 &amp; "-" &amp; H1246,""))</f>
        <v/>
      </c>
      <c r="F1246" s="4" t="str">
        <f t="shared" si="267"/>
        <v>Wall Street Journal-GDP-01-2019</v>
      </c>
      <c r="G1246" s="7">
        <v>43475</v>
      </c>
      <c r="H1246" s="7" t="str">
        <f t="shared" si="268"/>
        <v>01-2019</v>
      </c>
      <c r="I1246" s="7" t="str">
        <f t="shared" ca="1" si="269"/>
        <v>Wall Street Journal: Nationwide Insurance-GDP-01-2019</v>
      </c>
      <c r="J1246" s="4" t="str">
        <f t="shared" ca="1" si="270"/>
        <v>GDP-Nationwide Insurance:01-2019</v>
      </c>
      <c r="K1246" t="s">
        <v>427</v>
      </c>
      <c r="CI1246">
        <v>2.8</v>
      </c>
      <c r="CJ1246">
        <v>1.6</v>
      </c>
      <c r="CK1246">
        <v>2.4</v>
      </c>
      <c r="CL1246">
        <v>2.1</v>
      </c>
      <c r="CM1246">
        <v>2</v>
      </c>
    </row>
    <row r="1247" spans="1:99" x14ac:dyDescent="0.55000000000000004">
      <c r="A1247" s="4" t="str">
        <f t="shared" ca="1" si="265"/>
        <v>Tufts University</v>
      </c>
      <c r="B1247" s="4" t="str">
        <f t="shared" si="266"/>
        <v>Brian Bethune</v>
      </c>
      <c r="C1247" s="4" t="s">
        <v>246</v>
      </c>
      <c r="D1247" s="4" t="s">
        <v>248</v>
      </c>
      <c r="E1247" s="4" t="str">
        <f>IF(COUNTIF($E$2:E1246,"Begin: " &amp; C1247 &amp; "-" &amp; D1247 &amp; "-" &amp; H1247)=0,"Begin: " &amp; C1247 &amp; "-" &amp; D1247 &amp; "-" &amp; H1247,IF((C1247 &amp; "-" &amp; D1247 &amp; "-" &amp; H1247)&lt;&gt;(C1248 &amp; "-" &amp; D1248 &amp; "-" &amp; H1248),"End: " &amp; C1247 &amp; "-" &amp; D1247 &amp; "-" &amp; H1247,""))</f>
        <v/>
      </c>
      <c r="F1247" s="4" t="str">
        <f t="shared" si="267"/>
        <v>Wall Street Journal-GDP-01-2019</v>
      </c>
      <c r="G1247" s="7">
        <v>43475</v>
      </c>
      <c r="H1247" s="7" t="str">
        <f t="shared" si="268"/>
        <v>01-2019</v>
      </c>
      <c r="I1247" s="7" t="str">
        <f t="shared" ca="1" si="269"/>
        <v>Wall Street Journal: Tufts University-GDP-01-2019</v>
      </c>
      <c r="J1247" s="4" t="str">
        <f t="shared" ca="1" si="270"/>
        <v>GDP-Tufts University:01-2019</v>
      </c>
      <c r="K1247" t="s">
        <v>428</v>
      </c>
      <c r="CI1247">
        <v>2.7</v>
      </c>
      <c r="CJ1247">
        <v>2.5</v>
      </c>
      <c r="CK1247">
        <v>2.8</v>
      </c>
      <c r="CL1247">
        <v>2.5</v>
      </c>
      <c r="CM1247">
        <v>2.2000000000000002</v>
      </c>
    </row>
    <row r="1248" spans="1:99" x14ac:dyDescent="0.55000000000000004">
      <c r="A1248" s="4" t="str">
        <f t="shared" ca="1" si="265"/>
        <v>TS Lombard</v>
      </c>
      <c r="B1248" s="4" t="str">
        <f t="shared" si="266"/>
        <v>Steven Blitz</v>
      </c>
      <c r="C1248" s="4" t="s">
        <v>246</v>
      </c>
      <c r="D1248" s="4" t="s">
        <v>248</v>
      </c>
      <c r="E1248" s="4" t="str">
        <f>IF(COUNTIF($E$2:E1247,"Begin: " &amp; C1248 &amp; "-" &amp; D1248 &amp; "-" &amp; H1248)=0,"Begin: " &amp; C1248 &amp; "-" &amp; D1248 &amp; "-" &amp; H1248,IF((C1248 &amp; "-" &amp; D1248 &amp; "-" &amp; H1248)&lt;&gt;(C1249 &amp; "-" &amp; D1249 &amp; "-" &amp; H1249),"End: " &amp; C1248 &amp; "-" &amp; D1248 &amp; "-" &amp; H1248,""))</f>
        <v/>
      </c>
      <c r="F1248" s="4" t="str">
        <f t="shared" si="267"/>
        <v>Wall Street Journal-GDP-01-2019</v>
      </c>
      <c r="G1248" s="7">
        <v>43475</v>
      </c>
      <c r="H1248" s="7" t="str">
        <f t="shared" si="268"/>
        <v>01-2019</v>
      </c>
      <c r="I1248" s="7" t="str">
        <f t="shared" ca="1" si="269"/>
        <v>Wall Street Journal: TS Lombard-GDP-01-2019</v>
      </c>
      <c r="J1248" s="4" t="str">
        <f t="shared" ca="1" si="270"/>
        <v>GDP-TS Lombard:01-2019</v>
      </c>
      <c r="K1248" t="s">
        <v>768</v>
      </c>
      <c r="CI1248">
        <v>2.5</v>
      </c>
      <c r="CJ1248">
        <v>1.8</v>
      </c>
      <c r="CK1248">
        <v>1.2</v>
      </c>
      <c r="CL1248">
        <v>2</v>
      </c>
      <c r="CM1248">
        <v>2.4</v>
      </c>
    </row>
    <row r="1249" spans="1:91" x14ac:dyDescent="0.55000000000000004">
      <c r="A1249" s="4" t="str">
        <f t="shared" ca="1" si="265"/>
        <v>Standard and Poor's</v>
      </c>
      <c r="B1249" s="4" t="str">
        <f t="shared" si="266"/>
        <v>Beth Ann Bovino</v>
      </c>
      <c r="C1249" s="4" t="s">
        <v>246</v>
      </c>
      <c r="D1249" s="4" t="s">
        <v>248</v>
      </c>
      <c r="E1249" s="4" t="str">
        <f>IF(COUNTIF($E$2:E1248,"Begin: " &amp; C1249 &amp; "-" &amp; D1249 &amp; "-" &amp; H1249)=0,"Begin: " &amp; C1249 &amp; "-" &amp; D1249 &amp; "-" &amp; H1249,IF((C1249 &amp; "-" &amp; D1249 &amp; "-" &amp; H1249)&lt;&gt;(C1250 &amp; "-" &amp; D1250 &amp; "-" &amp; H1250),"End: " &amp; C1249 &amp; "-" &amp; D1249 &amp; "-" &amp; H1249,""))</f>
        <v/>
      </c>
      <c r="F1249" s="4" t="str">
        <f t="shared" si="267"/>
        <v>Wall Street Journal-GDP-01-2019</v>
      </c>
      <c r="G1249" s="7">
        <v>43475</v>
      </c>
      <c r="H1249" s="7" t="str">
        <f t="shared" si="268"/>
        <v>01-2019</v>
      </c>
      <c r="I1249" s="7" t="str">
        <f t="shared" ca="1" si="269"/>
        <v>Wall Street Journal: Standard and Poor's-GDP-01-2019</v>
      </c>
      <c r="J1249" s="4" t="str">
        <f t="shared" ca="1" si="270"/>
        <v>GDP-Standard and Poor's:01-2019</v>
      </c>
      <c r="K1249" t="s">
        <v>199</v>
      </c>
      <c r="CI1249">
        <v>2.5</v>
      </c>
      <c r="CJ1249">
        <v>1.5</v>
      </c>
      <c r="CK1249">
        <v>2</v>
      </c>
      <c r="CL1249">
        <v>1.9</v>
      </c>
      <c r="CM1249">
        <v>2</v>
      </c>
    </row>
    <row r="1250" spans="1:91" x14ac:dyDescent="0.55000000000000004">
      <c r="A1250" s="4" t="str">
        <f t="shared" ca="1" si="265"/>
        <v>Wells Fargo &amp; Co.</v>
      </c>
      <c r="B1250" s="4" t="str">
        <f t="shared" si="266"/>
        <v>Jay Bryson</v>
      </c>
      <c r="C1250" s="4" t="s">
        <v>246</v>
      </c>
      <c r="D1250" s="4" t="s">
        <v>248</v>
      </c>
      <c r="E1250" s="4" t="str">
        <f>IF(COUNTIF($E$2:E1249,"Begin: " &amp; C1250 &amp; "-" &amp; D1250 &amp; "-" &amp; H1250)=0,"Begin: " &amp; C1250 &amp; "-" &amp; D1250 &amp; "-" &amp; H1250,IF((C1250 &amp; "-" &amp; D1250 &amp; "-" &amp; H1250)&lt;&gt;(C1251 &amp; "-" &amp; D1251 &amp; "-" &amp; H1251),"End: " &amp; C1250 &amp; "-" &amp; D1250 &amp; "-" &amp; H1250,""))</f>
        <v/>
      </c>
      <c r="F1250" s="4" t="str">
        <f t="shared" si="267"/>
        <v>Wall Street Journal-GDP-01-2019</v>
      </c>
      <c r="G1250" s="7">
        <v>43475</v>
      </c>
      <c r="H1250" s="7" t="str">
        <f t="shared" si="268"/>
        <v>01-2019</v>
      </c>
      <c r="I1250" s="7" t="str">
        <f t="shared" ca="1" si="269"/>
        <v>Wall Street Journal: Wells Fargo &amp; Co.-GDP-01-2019</v>
      </c>
      <c r="J1250" s="4" t="str">
        <f t="shared" ca="1" si="270"/>
        <v>GDP-Wells Fargo &amp; Co.:01-2019</v>
      </c>
      <c r="K1250" t="s">
        <v>786</v>
      </c>
      <c r="CI1250">
        <v>2.5</v>
      </c>
      <c r="CJ1250">
        <v>2.2000000000000002</v>
      </c>
      <c r="CK1250">
        <v>2.4</v>
      </c>
      <c r="CL1250">
        <v>2.4</v>
      </c>
      <c r="CM1250">
        <v>2.4</v>
      </c>
    </row>
    <row r="1251" spans="1:91" x14ac:dyDescent="0.55000000000000004">
      <c r="A1251" s="4" t="str">
        <f t="shared" ca="1" si="265"/>
        <v>Credit Agricole CIB</v>
      </c>
      <c r="B1251" s="4" t="str">
        <f t="shared" si="266"/>
        <v>Michael Carey</v>
      </c>
      <c r="C1251" s="4" t="s">
        <v>246</v>
      </c>
      <c r="D1251" s="4" t="s">
        <v>248</v>
      </c>
      <c r="E1251" s="4" t="str">
        <f>IF(COUNTIF($E$2:E1250,"Begin: " &amp; C1251 &amp; "-" &amp; D1251 &amp; "-" &amp; H1251)=0,"Begin: " &amp; C1251 &amp; "-" &amp; D1251 &amp; "-" &amp; H1251,IF((C1251 &amp; "-" &amp; D1251 &amp; "-" &amp; H1251)&lt;&gt;(C1252 &amp; "-" &amp; D1252 &amp; "-" &amp; H1252),"End: " &amp; C1251 &amp; "-" &amp; D1251 &amp; "-" &amp; H1251,""))</f>
        <v/>
      </c>
      <c r="F1251" s="4" t="str">
        <f t="shared" si="267"/>
        <v>Wall Street Journal-GDP-01-2019</v>
      </c>
      <c r="G1251" s="7">
        <v>43475</v>
      </c>
      <c r="H1251" s="7" t="str">
        <f t="shared" si="268"/>
        <v>01-2019</v>
      </c>
      <c r="I1251" s="7" t="str">
        <f t="shared" ca="1" si="269"/>
        <v>Wall Street Journal: Credit Agricole CIB-GDP-01-2019</v>
      </c>
      <c r="J1251" s="4" t="str">
        <f t="shared" ca="1" si="270"/>
        <v>GDP-Credit Agricole CIB:01-2019</v>
      </c>
      <c r="K1251" t="s">
        <v>200</v>
      </c>
      <c r="CI1251">
        <v>2.7</v>
      </c>
      <c r="CJ1251">
        <v>2.1</v>
      </c>
      <c r="CK1251">
        <v>2.4</v>
      </c>
      <c r="CL1251">
        <v>2.2999999999999998</v>
      </c>
      <c r="CM1251">
        <v>2.1</v>
      </c>
    </row>
    <row r="1252" spans="1:91" x14ac:dyDescent="0.55000000000000004">
      <c r="A1252" s="4" t="str">
        <f t="shared" ca="1" si="265"/>
        <v>Econoclast</v>
      </c>
      <c r="B1252" s="4" t="str">
        <f t="shared" si="266"/>
        <v>Mike Cosgrove</v>
      </c>
      <c r="C1252" s="4" t="s">
        <v>246</v>
      </c>
      <c r="D1252" s="4" t="s">
        <v>248</v>
      </c>
      <c r="E1252" s="4" t="str">
        <f>IF(COUNTIF($E$2:E1251,"Begin: " &amp; C1252 &amp; "-" &amp; D1252 &amp; "-" &amp; H1252)=0,"Begin: " &amp; C1252 &amp; "-" &amp; D1252 &amp; "-" &amp; H1252,IF((C1252 &amp; "-" &amp; D1252 &amp; "-" &amp; H1252)&lt;&gt;(C1253 &amp; "-" &amp; D1253 &amp; "-" &amp; H1253),"End: " &amp; C1252 &amp; "-" &amp; D1252 &amp; "-" &amp; H1252,""))</f>
        <v/>
      </c>
      <c r="F1252" s="4" t="str">
        <f t="shared" si="267"/>
        <v>Wall Street Journal-GDP-01-2019</v>
      </c>
      <c r="G1252" s="7">
        <v>43475</v>
      </c>
      <c r="H1252" s="7" t="str">
        <f t="shared" si="268"/>
        <v>01-2019</v>
      </c>
      <c r="I1252" s="7" t="str">
        <f t="shared" ca="1" si="269"/>
        <v>Wall Street Journal: Econoclast-GDP-01-2019</v>
      </c>
      <c r="J1252" s="4" t="str">
        <f t="shared" ca="1" si="270"/>
        <v>GDP-Econoclast:01-2019</v>
      </c>
      <c r="K1252" t="s">
        <v>203</v>
      </c>
      <c r="CI1252">
        <v>2.2999999999999998</v>
      </c>
      <c r="CJ1252">
        <v>2</v>
      </c>
      <c r="CK1252">
        <v>2.5</v>
      </c>
      <c r="CL1252">
        <v>2.5</v>
      </c>
      <c r="CM1252">
        <v>2.2999999999999998</v>
      </c>
    </row>
    <row r="1253" spans="1:91" x14ac:dyDescent="0.55000000000000004">
      <c r="A1253" s="4" t="str">
        <f t="shared" ca="1" si="265"/>
        <v>Pictet Wealth Management</v>
      </c>
      <c r="B1253" s="4" t="str">
        <f t="shared" si="266"/>
        <v>Thomas Costerg</v>
      </c>
      <c r="C1253" s="4" t="s">
        <v>246</v>
      </c>
      <c r="D1253" s="4" t="s">
        <v>248</v>
      </c>
      <c r="E1253" s="4" t="str">
        <f>IF(COUNTIF($E$2:E1252,"Begin: " &amp; C1253 &amp; "-" &amp; D1253 &amp; "-" &amp; H1253)=0,"Begin: " &amp; C1253 &amp; "-" &amp; D1253 &amp; "-" &amp; H1253,IF((C1253 &amp; "-" &amp; D1253 &amp; "-" &amp; H1253)&lt;&gt;(C1254 &amp; "-" &amp; D1254 &amp; "-" &amp; H1254),"End: " &amp; C1253 &amp; "-" &amp; D1253 &amp; "-" &amp; H1253,""))</f>
        <v/>
      </c>
      <c r="F1253" s="4" t="str">
        <f t="shared" si="267"/>
        <v>Wall Street Journal-GDP-01-2019</v>
      </c>
      <c r="G1253" s="7">
        <v>43475</v>
      </c>
      <c r="H1253" s="7" t="str">
        <f t="shared" si="268"/>
        <v>01-2019</v>
      </c>
      <c r="I1253" s="7" t="str">
        <f t="shared" ca="1" si="269"/>
        <v>Wall Street Journal: Pictet Wealth Management-GDP-01-2019</v>
      </c>
      <c r="J1253" s="4" t="str">
        <f t="shared" ca="1" si="270"/>
        <v>GDP-Pictet Wealth Management:01-2019</v>
      </c>
      <c r="K1253" t="s">
        <v>773</v>
      </c>
      <c r="CI1253">
        <v>3</v>
      </c>
      <c r="CJ1253">
        <v>1.6</v>
      </c>
      <c r="CK1253">
        <v>2</v>
      </c>
      <c r="CL1253">
        <v>2</v>
      </c>
      <c r="CM1253">
        <v>1.7</v>
      </c>
    </row>
    <row r="1254" spans="1:91" x14ac:dyDescent="0.55000000000000004">
      <c r="A1254" s="4" t="str">
        <f t="shared" ca="1" si="265"/>
        <v>Wrightson ICAP</v>
      </c>
      <c r="B1254" s="4" t="str">
        <f t="shared" si="266"/>
        <v>Lou Crandall</v>
      </c>
      <c r="C1254" s="4" t="s">
        <v>246</v>
      </c>
      <c r="D1254" s="4" t="s">
        <v>248</v>
      </c>
      <c r="E1254" s="4" t="str">
        <f>IF(COUNTIF($E$2:E1253,"Begin: " &amp; C1254 &amp; "-" &amp; D1254 &amp; "-" &amp; H1254)=0,"Begin: " &amp; C1254 &amp; "-" &amp; D1254 &amp; "-" &amp; H1254,IF((C1254 &amp; "-" &amp; D1254 &amp; "-" &amp; H1254)&lt;&gt;(C1255 &amp; "-" &amp; D1255 &amp; "-" &amp; H1255),"End: " &amp; C1254 &amp; "-" &amp; D1254 &amp; "-" &amp; H1254,""))</f>
        <v/>
      </c>
      <c r="F1254" s="4" t="str">
        <f t="shared" si="267"/>
        <v>Wall Street Journal-GDP-01-2019</v>
      </c>
      <c r="G1254" s="7">
        <v>43475</v>
      </c>
      <c r="H1254" s="7" t="str">
        <f t="shared" si="268"/>
        <v>01-2019</v>
      </c>
      <c r="I1254" s="7" t="str">
        <f t="shared" ca="1" si="269"/>
        <v>Wall Street Journal: Wrightson ICAP-GDP-01-2019</v>
      </c>
      <c r="J1254" s="4" t="str">
        <f t="shared" ca="1" si="270"/>
        <v>GDP-Wrightson ICAP:01-2019</v>
      </c>
      <c r="K1254" t="s">
        <v>204</v>
      </c>
      <c r="CI1254">
        <v>2.5</v>
      </c>
      <c r="CJ1254">
        <v>2.2000000000000002</v>
      </c>
      <c r="CK1254">
        <v>2.8</v>
      </c>
      <c r="CL1254">
        <v>2.5</v>
      </c>
      <c r="CM1254">
        <v>2.25</v>
      </c>
    </row>
    <row r="1255" spans="1:91" x14ac:dyDescent="0.55000000000000004">
      <c r="A1255" s="4" t="str">
        <f t="shared" ca="1" si="265"/>
        <v>Equifax</v>
      </c>
      <c r="B1255" s="4" t="str">
        <f t="shared" si="266"/>
        <v>Amy Crews Cutts</v>
      </c>
      <c r="C1255" s="4" t="s">
        <v>246</v>
      </c>
      <c r="D1255" s="4" t="s">
        <v>248</v>
      </c>
      <c r="E1255" s="4" t="str">
        <f>IF(COUNTIF($E$2:E1254,"Begin: " &amp; C1255 &amp; "-" &amp; D1255 &amp; "-" &amp; H1255)=0,"Begin: " &amp; C1255 &amp; "-" &amp; D1255 &amp; "-" &amp; H1255,IF((C1255 &amp; "-" &amp; D1255 &amp; "-" &amp; H1255)&lt;&gt;(C1256 &amp; "-" &amp; D1256 &amp; "-" &amp; H1256),"End: " &amp; C1255 &amp; "-" &amp; D1255 &amp; "-" &amp; H1255,""))</f>
        <v/>
      </c>
      <c r="F1255" s="4" t="str">
        <f t="shared" si="267"/>
        <v>Wall Street Journal-GDP-01-2019</v>
      </c>
      <c r="G1255" s="7">
        <v>43475</v>
      </c>
      <c r="H1255" s="7" t="str">
        <f t="shared" si="268"/>
        <v>01-2019</v>
      </c>
      <c r="I1255" s="7" t="str">
        <f t="shared" ca="1" si="269"/>
        <v>Wall Street Journal: Equifax-GDP-01-2019</v>
      </c>
      <c r="J1255" s="4" t="str">
        <f t="shared" ca="1" si="270"/>
        <v>GDP-Equifax:01-2019</v>
      </c>
      <c r="K1255" t="s">
        <v>750</v>
      </c>
      <c r="CI1255">
        <v>2.6</v>
      </c>
      <c r="CJ1255">
        <v>1.9</v>
      </c>
      <c r="CK1255">
        <v>1.8</v>
      </c>
      <c r="CL1255">
        <v>1.7</v>
      </c>
      <c r="CM1255">
        <v>1.5</v>
      </c>
    </row>
    <row r="1256" spans="1:91" x14ac:dyDescent="0.55000000000000004">
      <c r="A1256" s="4" t="str">
        <f t="shared" ca="1" si="265"/>
        <v>Oxford Economics</v>
      </c>
      <c r="B1256" s="4" t="str">
        <f t="shared" si="266"/>
        <v>Greg Daco</v>
      </c>
      <c r="C1256" s="4" t="s">
        <v>246</v>
      </c>
      <c r="D1256" s="4" t="s">
        <v>248</v>
      </c>
      <c r="E1256" s="4" t="str">
        <f>IF(COUNTIF($E$2:E1255,"Begin: " &amp; C1256 &amp; "-" &amp; D1256 &amp; "-" &amp; H1256)=0,"Begin: " &amp; C1256 &amp; "-" &amp; D1256 &amp; "-" &amp; H1256,IF((C1256 &amp; "-" &amp; D1256 &amp; "-" &amp; H1256)&lt;&gt;(C1257 &amp; "-" &amp; D1257 &amp; "-" &amp; H1257),"End: " &amp; C1256 &amp; "-" &amp; D1256 &amp; "-" &amp; H1256,""))</f>
        <v/>
      </c>
      <c r="F1256" s="4" t="str">
        <f t="shared" si="267"/>
        <v>Wall Street Journal-GDP-01-2019</v>
      </c>
      <c r="G1256" s="7">
        <v>43475</v>
      </c>
      <c r="H1256" s="7" t="str">
        <f t="shared" si="268"/>
        <v>01-2019</v>
      </c>
      <c r="I1256" s="7" t="str">
        <f t="shared" ca="1" si="269"/>
        <v>Wall Street Journal: Oxford Economics-GDP-01-2019</v>
      </c>
      <c r="J1256" s="4" t="str">
        <f t="shared" ca="1" si="270"/>
        <v>GDP-Oxford Economics:01-2019</v>
      </c>
      <c r="K1256" t="s">
        <v>429</v>
      </c>
      <c r="CI1256">
        <v>2.7</v>
      </c>
      <c r="CJ1256">
        <v>2.1</v>
      </c>
      <c r="CK1256">
        <v>2.2000000000000002</v>
      </c>
      <c r="CL1256">
        <v>2.2000000000000002</v>
      </c>
      <c r="CM1256">
        <v>1.8</v>
      </c>
    </row>
    <row r="1257" spans="1:91" x14ac:dyDescent="0.55000000000000004">
      <c r="A1257" s="4" t="str">
        <f t="shared" ca="1" si="265"/>
        <v>Georgia State University</v>
      </c>
      <c r="B1257" s="4" t="str">
        <f t="shared" si="266"/>
        <v>Rajeev Dhawan</v>
      </c>
      <c r="C1257" s="4" t="s">
        <v>246</v>
      </c>
      <c r="D1257" s="4" t="s">
        <v>248</v>
      </c>
      <c r="E1257" s="4" t="str">
        <f>IF(COUNTIF($E$2:E1256,"Begin: " &amp; C1257 &amp; "-" &amp; D1257 &amp; "-" &amp; H1257)=0,"Begin: " &amp; C1257 &amp; "-" &amp; D1257 &amp; "-" &amp; H1257,IF((C1257 &amp; "-" &amp; D1257 &amp; "-" &amp; H1257)&lt;&gt;(C1258 &amp; "-" &amp; D1258 &amp; "-" &amp; H1258),"End: " &amp; C1257 &amp; "-" &amp; D1257 &amp; "-" &amp; H1257,""))</f>
        <v/>
      </c>
      <c r="F1257" s="4" t="str">
        <f t="shared" si="267"/>
        <v>Wall Street Journal-GDP-01-2019</v>
      </c>
      <c r="G1257" s="7">
        <v>43475</v>
      </c>
      <c r="H1257" s="7" t="str">
        <f t="shared" si="268"/>
        <v>01-2019</v>
      </c>
      <c r="I1257" s="7" t="str">
        <f t="shared" ca="1" si="269"/>
        <v>Wall Street Journal: Georgia State University-GDP-01-2019</v>
      </c>
      <c r="J1257" s="4" t="str">
        <f t="shared" ca="1" si="270"/>
        <v>GDP-Georgia State University:01-2019</v>
      </c>
      <c r="K1257" t="s">
        <v>430</v>
      </c>
      <c r="CI1257">
        <v>3.2</v>
      </c>
      <c r="CJ1257">
        <v>1.8</v>
      </c>
      <c r="CK1257">
        <v>2.2999999999999998</v>
      </c>
      <c r="CL1257">
        <v>2</v>
      </c>
      <c r="CM1257">
        <v>1.8</v>
      </c>
    </row>
    <row r="1258" spans="1:91" x14ac:dyDescent="0.55000000000000004">
      <c r="A1258" s="4" t="str">
        <f t="shared" ca="1" si="265"/>
        <v>National Association of Home Builders</v>
      </c>
      <c r="B1258" s="4" t="str">
        <f t="shared" si="266"/>
        <v>Robert Dietz</v>
      </c>
      <c r="C1258" s="4" t="s">
        <v>246</v>
      </c>
      <c r="D1258" s="4" t="s">
        <v>248</v>
      </c>
      <c r="E1258" s="4" t="str">
        <f>IF(COUNTIF($E$2:E1257,"Begin: " &amp; C1258 &amp; "-" &amp; D1258 &amp; "-" &amp; H1258)=0,"Begin: " &amp; C1258 &amp; "-" &amp; D1258 &amp; "-" &amp; H1258,IF((C1258 &amp; "-" &amp; D1258 &amp; "-" &amp; H1258)&lt;&gt;(C1259 &amp; "-" &amp; D1259 &amp; "-" &amp; H1259),"End: " &amp; C1258 &amp; "-" &amp; D1258 &amp; "-" &amp; H1258,""))</f>
        <v/>
      </c>
      <c r="F1258" s="4" t="str">
        <f t="shared" si="267"/>
        <v>Wall Street Journal-GDP-01-2019</v>
      </c>
      <c r="G1258" s="7">
        <v>43475</v>
      </c>
      <c r="H1258" s="7" t="str">
        <f t="shared" si="268"/>
        <v>01-2019</v>
      </c>
      <c r="I1258" s="7" t="str">
        <f t="shared" ca="1" si="269"/>
        <v>Wall Street Journal: National Association of Home Builders-GDP-01-2019</v>
      </c>
      <c r="J1258" s="4" t="str">
        <f t="shared" ca="1" si="270"/>
        <v>GDP-National Association of Home Builders:01-2019</v>
      </c>
      <c r="K1258" t="s">
        <v>754</v>
      </c>
      <c r="CI1258">
        <v>2.5</v>
      </c>
      <c r="CJ1258">
        <v>1.7</v>
      </c>
      <c r="CK1258">
        <v>2.6</v>
      </c>
      <c r="CL1258">
        <v>2.4</v>
      </c>
      <c r="CM1258">
        <v>1.8</v>
      </c>
    </row>
    <row r="1259" spans="1:91" x14ac:dyDescent="0.55000000000000004">
      <c r="A1259" s="4" t="str">
        <f t="shared" ca="1" si="265"/>
        <v>Fannie Mae</v>
      </c>
      <c r="B1259" s="4" t="str">
        <f t="shared" si="266"/>
        <v>Douglas Duncan</v>
      </c>
      <c r="C1259" s="4" t="s">
        <v>246</v>
      </c>
      <c r="D1259" s="4" t="s">
        <v>248</v>
      </c>
      <c r="E1259" s="4" t="str">
        <f>IF(COUNTIF($E$2:E1258,"Begin: " &amp; C1259 &amp; "-" &amp; D1259 &amp; "-" &amp; H1259)=0,"Begin: " &amp; C1259 &amp; "-" &amp; D1259 &amp; "-" &amp; H1259,IF((C1259 &amp; "-" &amp; D1259 &amp; "-" &amp; H1259)&lt;&gt;(C1260 &amp; "-" &amp; D1260 &amp; "-" &amp; H1260),"End: " &amp; C1259 &amp; "-" &amp; D1259 &amp; "-" &amp; H1259,""))</f>
        <v/>
      </c>
      <c r="F1259" s="4" t="str">
        <f t="shared" si="267"/>
        <v>Wall Street Journal-GDP-01-2019</v>
      </c>
      <c r="G1259" s="7">
        <v>43475</v>
      </c>
      <c r="H1259" s="7" t="str">
        <f t="shared" si="268"/>
        <v>01-2019</v>
      </c>
      <c r="I1259" s="7" t="str">
        <f t="shared" ca="1" si="269"/>
        <v>Wall Street Journal: Fannie Mae-GDP-01-2019</v>
      </c>
      <c r="J1259" s="4" t="str">
        <f t="shared" ca="1" si="270"/>
        <v>GDP-Fannie Mae:01-2019</v>
      </c>
      <c r="K1259" t="s">
        <v>206</v>
      </c>
      <c r="CI1259">
        <v>2.7</v>
      </c>
      <c r="CJ1259">
        <v>1.8</v>
      </c>
      <c r="CK1259">
        <v>2.5</v>
      </c>
      <c r="CL1259">
        <v>2.2999999999999998</v>
      </c>
      <c r="CM1259">
        <v>2.1</v>
      </c>
    </row>
    <row r="1260" spans="1:91" x14ac:dyDescent="0.55000000000000004">
      <c r="A1260" s="4" t="str">
        <f t="shared" ca="1" si="265"/>
        <v>Comerica Bank</v>
      </c>
      <c r="B1260" s="4" t="str">
        <f t="shared" si="266"/>
        <v>Robert Dye</v>
      </c>
      <c r="C1260" s="4" t="s">
        <v>246</v>
      </c>
      <c r="D1260" s="4" t="s">
        <v>248</v>
      </c>
      <c r="E1260" s="4" t="str">
        <f>IF(COUNTIF($E$2:E1259,"Begin: " &amp; C1260 &amp; "-" &amp; D1260 &amp; "-" &amp; H1260)=0,"Begin: " &amp; C1260 &amp; "-" &amp; D1260 &amp; "-" &amp; H1260,IF((C1260 &amp; "-" &amp; D1260 &amp; "-" &amp; H1260)&lt;&gt;(C1261 &amp; "-" &amp; D1261 &amp; "-" &amp; H1261),"End: " &amp; C1260 &amp; "-" &amp; D1260 &amp; "-" &amp; H1260,""))</f>
        <v/>
      </c>
      <c r="F1260" s="4" t="str">
        <f t="shared" si="267"/>
        <v>Wall Street Journal-GDP-01-2019</v>
      </c>
      <c r="G1260" s="7">
        <v>43475</v>
      </c>
      <c r="H1260" s="7" t="str">
        <f t="shared" si="268"/>
        <v>01-2019</v>
      </c>
      <c r="I1260" s="7" t="str">
        <f t="shared" ca="1" si="269"/>
        <v>Wall Street Journal: Comerica Bank-GDP-01-2019</v>
      </c>
      <c r="J1260" s="4" t="str">
        <f t="shared" ca="1" si="270"/>
        <v>GDP-Comerica Bank:01-2019</v>
      </c>
      <c r="K1260" t="s">
        <v>207</v>
      </c>
      <c r="CI1260">
        <v>2.7</v>
      </c>
      <c r="CJ1260">
        <v>2.4</v>
      </c>
      <c r="CK1260">
        <v>2.8</v>
      </c>
      <c r="CL1260">
        <v>2.7</v>
      </c>
      <c r="CM1260">
        <v>2.4</v>
      </c>
    </row>
    <row r="1261" spans="1:91" x14ac:dyDescent="0.55000000000000004">
      <c r="A1261" s="4" t="str">
        <f t="shared" ca="1" si="265"/>
        <v>PNC Financial Services Group</v>
      </c>
      <c r="B1261" s="4" t="str">
        <f t="shared" si="266"/>
        <v>Augustine Faucher</v>
      </c>
      <c r="C1261" s="4" t="s">
        <v>246</v>
      </c>
      <c r="D1261" s="4" t="s">
        <v>248</v>
      </c>
      <c r="E1261" s="4" t="str">
        <f>IF(COUNTIF($E$2:E1260,"Begin: " &amp; C1261 &amp; "-" &amp; D1261 &amp; "-" &amp; H1261)=0,"Begin: " &amp; C1261 &amp; "-" &amp; D1261 &amp; "-" &amp; H1261,IF((C1261 &amp; "-" &amp; D1261 &amp; "-" &amp; H1261)&lt;&gt;(C1262 &amp; "-" &amp; D1262 &amp; "-" &amp; H1262),"End: " &amp; C1261 &amp; "-" &amp; D1261 &amp; "-" &amp; H1261,""))</f>
        <v/>
      </c>
      <c r="F1261" s="4" t="str">
        <f t="shared" si="267"/>
        <v>Wall Street Journal-GDP-01-2019</v>
      </c>
      <c r="G1261" s="7">
        <v>43475</v>
      </c>
      <c r="H1261" s="7" t="str">
        <f t="shared" si="268"/>
        <v>01-2019</v>
      </c>
      <c r="I1261" s="7" t="str">
        <f t="shared" ca="1" si="269"/>
        <v>Wall Street Journal: PNC Financial Services Group-GDP-01-2019</v>
      </c>
      <c r="J1261" s="4" t="str">
        <f t="shared" ca="1" si="270"/>
        <v>GDP-PNC Financial Services Group:01-2019</v>
      </c>
      <c r="K1261" t="s">
        <v>769</v>
      </c>
      <c r="CI1261">
        <v>2</v>
      </c>
      <c r="CJ1261">
        <v>2.8</v>
      </c>
      <c r="CK1261">
        <v>2.8</v>
      </c>
      <c r="CL1261">
        <v>2.7</v>
      </c>
      <c r="CM1261">
        <v>1.9</v>
      </c>
    </row>
    <row r="1262" spans="1:91" x14ac:dyDescent="0.55000000000000004">
      <c r="A1262" s="4" t="str">
        <f t="shared" ca="1" si="265"/>
        <v>California Lutheran University</v>
      </c>
      <c r="B1262" s="4" t="str">
        <f t="shared" si="266"/>
        <v>Matthew Fienup/Dan Hamilton</v>
      </c>
      <c r="C1262" s="4" t="s">
        <v>246</v>
      </c>
      <c r="D1262" s="4" t="s">
        <v>248</v>
      </c>
      <c r="E1262" s="4" t="str">
        <f>IF(COUNTIF($E$2:E1261,"Begin: " &amp; C1262 &amp; "-" &amp; D1262 &amp; "-" &amp; H1262)=0,"Begin: " &amp; C1262 &amp; "-" &amp; D1262 &amp; "-" &amp; H1262,IF((C1262 &amp; "-" &amp; D1262 &amp; "-" &amp; H1262)&lt;&gt;(C1263 &amp; "-" &amp; D1263 &amp; "-" &amp; H1263),"End: " &amp; C1262 &amp; "-" &amp; D1262 &amp; "-" &amp; H1262,""))</f>
        <v/>
      </c>
      <c r="F1262" s="4" t="str">
        <f t="shared" si="267"/>
        <v>Wall Street Journal-GDP-01-2019</v>
      </c>
      <c r="G1262" s="7">
        <v>43475</v>
      </c>
      <c r="H1262" s="7" t="str">
        <f t="shared" si="268"/>
        <v>01-2019</v>
      </c>
      <c r="I1262" s="7" t="str">
        <f t="shared" ca="1" si="269"/>
        <v>Wall Street Journal: California Lutheran University-GDP-01-2019</v>
      </c>
      <c r="J1262" s="4" t="str">
        <f t="shared" ca="1" si="270"/>
        <v>GDP-California Lutheran University:01-2019</v>
      </c>
      <c r="K1262" t="s">
        <v>796</v>
      </c>
      <c r="CI1262">
        <v>2.72</v>
      </c>
      <c r="CJ1262">
        <v>2.61</v>
      </c>
      <c r="CK1262">
        <v>2.71</v>
      </c>
      <c r="CL1262">
        <v>2.73</v>
      </c>
      <c r="CM1262">
        <v>2.72</v>
      </c>
    </row>
    <row r="1263" spans="1:91" x14ac:dyDescent="0.55000000000000004">
      <c r="A1263" s="4" t="str">
        <f t="shared" ca="1" si="265"/>
        <v>MFR</v>
      </c>
      <c r="B1263" s="4" t="str">
        <f t="shared" si="266"/>
        <v>Maria Fiorini Ramirez/Joshua Shapiro</v>
      </c>
      <c r="C1263" s="4" t="s">
        <v>246</v>
      </c>
      <c r="D1263" s="4" t="s">
        <v>248</v>
      </c>
      <c r="E1263" s="4" t="str">
        <f>IF(COUNTIF($E$2:E1262,"Begin: " &amp; C1263 &amp; "-" &amp; D1263 &amp; "-" &amp; H1263)=0,"Begin: " &amp; C1263 &amp; "-" &amp; D1263 &amp; "-" &amp; H1263,IF((C1263 &amp; "-" &amp; D1263 &amp; "-" &amp; H1263)&lt;&gt;(C1264 &amp; "-" &amp; D1264 &amp; "-" &amp; H1264),"End: " &amp; C1263 &amp; "-" &amp; D1263 &amp; "-" &amp; H1263,""))</f>
        <v/>
      </c>
      <c r="F1263" s="4" t="str">
        <f t="shared" si="267"/>
        <v>Wall Street Journal-GDP-01-2019</v>
      </c>
      <c r="G1263" s="7">
        <v>43475</v>
      </c>
      <c r="H1263" s="7" t="str">
        <f t="shared" si="268"/>
        <v>01-2019</v>
      </c>
      <c r="I1263" s="7" t="str">
        <f t="shared" ca="1" si="269"/>
        <v>Wall Street Journal: MFR-GDP-01-2019</v>
      </c>
      <c r="J1263" s="4" t="str">
        <f t="shared" ca="1" si="270"/>
        <v>GDP-MFR:01-2019</v>
      </c>
      <c r="K1263" t="s">
        <v>208</v>
      </c>
      <c r="CI1263">
        <v>2.9</v>
      </c>
      <c r="CJ1263">
        <v>2.5</v>
      </c>
      <c r="CK1263">
        <v>2.8</v>
      </c>
      <c r="CL1263">
        <v>2.2999999999999998</v>
      </c>
      <c r="CM1263">
        <v>2.2000000000000002</v>
      </c>
    </row>
    <row r="1264" spans="1:91" x14ac:dyDescent="0.55000000000000004">
      <c r="A1264" s="4" t="str">
        <f t="shared" ca="1" si="265"/>
        <v>Chamber of Commerce</v>
      </c>
      <c r="B1264" s="4" t="str">
        <f t="shared" si="266"/>
        <v>J.D. Foster</v>
      </c>
      <c r="C1264" s="4" t="s">
        <v>246</v>
      </c>
      <c r="D1264" s="4" t="s">
        <v>248</v>
      </c>
      <c r="E1264" s="4" t="str">
        <f>IF(COUNTIF($E$2:E1263,"Begin: " &amp; C1264 &amp; "-" &amp; D1264 &amp; "-" &amp; H1264)=0,"Begin: " &amp; C1264 &amp; "-" &amp; D1264 &amp; "-" &amp; H1264,IF((C1264 &amp; "-" &amp; D1264 &amp; "-" &amp; H1264)&lt;&gt;(C1265 &amp; "-" &amp; D1265 &amp; "-" &amp; H1265),"End: " &amp; C1264 &amp; "-" &amp; D1264 &amp; "-" &amp; H1264,""))</f>
        <v/>
      </c>
      <c r="F1264" s="4" t="str">
        <f t="shared" si="267"/>
        <v>Wall Street Journal-GDP-01-2019</v>
      </c>
      <c r="G1264" s="7">
        <v>43475</v>
      </c>
      <c r="H1264" s="7" t="str">
        <f t="shared" si="268"/>
        <v>01-2019</v>
      </c>
      <c r="I1264" s="7" t="str">
        <f t="shared" ca="1" si="269"/>
        <v>Wall Street Journal: Chamber of Commerce-GDP-01-2019</v>
      </c>
      <c r="J1264" s="4" t="str">
        <f t="shared" ca="1" si="270"/>
        <v>GDP-Chamber of Commerce:01-2019</v>
      </c>
      <c r="K1264" t="s">
        <v>766</v>
      </c>
      <c r="CI1264">
        <v>2.2000000000000002</v>
      </c>
      <c r="CJ1264">
        <v>3.3</v>
      </c>
      <c r="CK1264">
        <v>2.6</v>
      </c>
      <c r="CL1264">
        <v>2.5</v>
      </c>
      <c r="CM1264">
        <v>2.5</v>
      </c>
    </row>
    <row r="1265" spans="1:91" x14ac:dyDescent="0.55000000000000004">
      <c r="A1265" s="4" t="str">
        <f t="shared" ca="1" si="265"/>
        <v>Mortgage Bankers Association</v>
      </c>
      <c r="B1265" s="4" t="str">
        <f t="shared" si="266"/>
        <v>Mike Fratantoni</v>
      </c>
      <c r="C1265" s="4" t="s">
        <v>246</v>
      </c>
      <c r="D1265" s="4" t="s">
        <v>248</v>
      </c>
      <c r="E1265" s="4" t="str">
        <f>IF(COUNTIF($E$2:E1264,"Begin: " &amp; C1265 &amp; "-" &amp; D1265 &amp; "-" &amp; H1265)=0,"Begin: " &amp; C1265 &amp; "-" &amp; D1265 &amp; "-" &amp; H1265,IF((C1265 &amp; "-" &amp; D1265 &amp; "-" &amp; H1265)&lt;&gt;(C1266 &amp; "-" &amp; D1266 &amp; "-" &amp; H1266),"End: " &amp; C1265 &amp; "-" &amp; D1265 &amp; "-" &amp; H1265,""))</f>
        <v/>
      </c>
      <c r="F1265" s="4" t="str">
        <f t="shared" si="267"/>
        <v>Wall Street Journal-GDP-01-2019</v>
      </c>
      <c r="G1265" s="7">
        <v>43475</v>
      </c>
      <c r="H1265" s="7" t="str">
        <f t="shared" si="268"/>
        <v>01-2019</v>
      </c>
      <c r="I1265" s="7" t="str">
        <f t="shared" ca="1" si="269"/>
        <v>Wall Street Journal: Mortgage Bankers Association-GDP-01-2019</v>
      </c>
      <c r="J1265" s="4" t="str">
        <f t="shared" ca="1" si="270"/>
        <v>GDP-Mortgage Bankers Association:01-2019</v>
      </c>
      <c r="K1265" t="s">
        <v>209</v>
      </c>
      <c r="CI1265">
        <v>2.5</v>
      </c>
      <c r="CJ1265">
        <v>1.9</v>
      </c>
      <c r="CK1265">
        <v>2.2000000000000002</v>
      </c>
      <c r="CL1265">
        <v>2.2000000000000002</v>
      </c>
      <c r="CM1265">
        <v>2</v>
      </c>
    </row>
    <row r="1266" spans="1:91" x14ac:dyDescent="0.55000000000000004">
      <c r="A1266" s="4" t="str">
        <f t="shared" ca="1" si="265"/>
        <v>Robert Fry Economics LLC</v>
      </c>
      <c r="B1266" s="4" t="str">
        <f t="shared" si="266"/>
        <v>Robert Fry</v>
      </c>
      <c r="C1266" s="4" t="s">
        <v>246</v>
      </c>
      <c r="D1266" s="4" t="s">
        <v>248</v>
      </c>
      <c r="E1266" s="4" t="str">
        <f>IF(COUNTIF($E$2:E1265,"Begin: " &amp; C1266 &amp; "-" &amp; D1266 &amp; "-" &amp; H1266)=0,"Begin: " &amp; C1266 &amp; "-" &amp; D1266 &amp; "-" &amp; H1266,IF((C1266 &amp; "-" &amp; D1266 &amp; "-" &amp; H1266)&lt;&gt;(C1267 &amp; "-" &amp; D1267 &amp; "-" &amp; H1267),"End: " &amp; C1266 &amp; "-" &amp; D1266 &amp; "-" &amp; H1266,""))</f>
        <v/>
      </c>
      <c r="F1266" s="4" t="str">
        <f t="shared" si="267"/>
        <v>Wall Street Journal-GDP-01-2019</v>
      </c>
      <c r="G1266" s="7">
        <v>43475</v>
      </c>
      <c r="H1266" s="7" t="str">
        <f t="shared" si="268"/>
        <v>01-2019</v>
      </c>
      <c r="I1266" s="7" t="str">
        <f t="shared" ca="1" si="269"/>
        <v>Wall Street Journal: Robert Fry Economics LLC-GDP-01-2019</v>
      </c>
      <c r="J1266" s="4" t="str">
        <f t="shared" ca="1" si="270"/>
        <v>GDP-Robert Fry Economics LLC:01-2019</v>
      </c>
      <c r="K1266" t="s">
        <v>764</v>
      </c>
      <c r="CI1266">
        <v>3</v>
      </c>
      <c r="CJ1266">
        <v>2</v>
      </c>
      <c r="CK1266">
        <v>2</v>
      </c>
      <c r="CL1266">
        <v>3</v>
      </c>
      <c r="CM1266">
        <v>3</v>
      </c>
    </row>
    <row r="1267" spans="1:91" x14ac:dyDescent="0.55000000000000004">
      <c r="A1267" s="4" t="str">
        <f t="shared" ca="1" si="265"/>
        <v>Societe Generale</v>
      </c>
      <c r="B1267" s="4" t="str">
        <f t="shared" si="266"/>
        <v>Stephen Gallagher</v>
      </c>
      <c r="C1267" s="4" t="s">
        <v>246</v>
      </c>
      <c r="D1267" s="4" t="s">
        <v>248</v>
      </c>
      <c r="E1267" s="4" t="str">
        <f>IF(COUNTIF($E$2:E1266,"Begin: " &amp; C1267 &amp; "-" &amp; D1267 &amp; "-" &amp; H1267)=0,"Begin: " &amp; C1267 &amp; "-" &amp; D1267 &amp; "-" &amp; H1267,IF((C1267 &amp; "-" &amp; D1267 &amp; "-" &amp; H1267)&lt;&gt;(C1268 &amp; "-" &amp; D1268 &amp; "-" &amp; H1268),"End: " &amp; C1267 &amp; "-" &amp; D1267 &amp; "-" &amp; H1267,""))</f>
        <v/>
      </c>
      <c r="F1267" s="4" t="str">
        <f t="shared" si="267"/>
        <v>Wall Street Journal-GDP-01-2019</v>
      </c>
      <c r="G1267" s="7">
        <v>43475</v>
      </c>
      <c r="H1267" s="7" t="str">
        <f t="shared" si="268"/>
        <v>01-2019</v>
      </c>
      <c r="I1267" s="7" t="str">
        <f t="shared" ca="1" si="269"/>
        <v>Wall Street Journal: Societe Generale-GDP-01-2019</v>
      </c>
      <c r="J1267" s="4" t="str">
        <f t="shared" ca="1" si="270"/>
        <v>GDP-Societe Generale:01-2019</v>
      </c>
      <c r="K1267" t="s">
        <v>657</v>
      </c>
      <c r="CI1267">
        <v>2.2999999999999998</v>
      </c>
      <c r="CJ1267">
        <v>2.4</v>
      </c>
      <c r="CK1267">
        <v>2.2000000000000002</v>
      </c>
      <c r="CL1267">
        <v>1.6</v>
      </c>
      <c r="CM1267">
        <v>1.1000000000000001</v>
      </c>
    </row>
    <row r="1268" spans="1:91" x14ac:dyDescent="0.55000000000000004">
      <c r="A1268" s="4" t="str">
        <f t="shared" ca="1" si="265"/>
        <v>Barclays</v>
      </c>
      <c r="B1268" s="4" t="str">
        <f t="shared" si="266"/>
        <v>Michael Gapen</v>
      </c>
      <c r="C1268" s="4" t="s">
        <v>246</v>
      </c>
      <c r="D1268" s="4" t="s">
        <v>248</v>
      </c>
      <c r="E1268" s="4" t="str">
        <f>IF(COUNTIF($E$2:E1267,"Begin: " &amp; C1268 &amp; "-" &amp; D1268 &amp; "-" &amp; H1268)=0,"Begin: " &amp; C1268 &amp; "-" &amp; D1268 &amp; "-" &amp; H1268,IF((C1268 &amp; "-" &amp; D1268 &amp; "-" &amp; H1268)&lt;&gt;(C1269 &amp; "-" &amp; D1269 &amp; "-" &amp; H1269),"End: " &amp; C1268 &amp; "-" &amp; D1268 &amp; "-" &amp; H1268,""))</f>
        <v/>
      </c>
      <c r="F1268" s="4" t="str">
        <f t="shared" si="267"/>
        <v>Wall Street Journal-GDP-01-2019</v>
      </c>
      <c r="G1268" s="7">
        <v>43475</v>
      </c>
      <c r="H1268" s="7" t="str">
        <f t="shared" si="268"/>
        <v>01-2019</v>
      </c>
      <c r="I1268" s="7" t="str">
        <f t="shared" ca="1" si="269"/>
        <v>Wall Street Journal: Barclays-GDP-01-2019</v>
      </c>
      <c r="J1268" s="4" t="str">
        <f t="shared" ca="1" si="270"/>
        <v>GDP-Barclays:01-2019</v>
      </c>
      <c r="K1268" t="s">
        <v>431</v>
      </c>
      <c r="CI1268">
        <v>3</v>
      </c>
      <c r="CJ1268">
        <v>3</v>
      </c>
      <c r="CK1268">
        <v>2.5</v>
      </c>
      <c r="CL1268">
        <v>2.5</v>
      </c>
      <c r="CM1268">
        <v>2</v>
      </c>
    </row>
    <row r="1269" spans="1:91" x14ac:dyDescent="0.55000000000000004">
      <c r="A1269" s="4" t="str">
        <f t="shared" ca="1" si="265"/>
        <v>NatWest Markets</v>
      </c>
      <c r="B1269" s="4" t="str">
        <f t="shared" si="266"/>
        <v>Michelle Girard</v>
      </c>
      <c r="C1269" s="4" t="s">
        <v>246</v>
      </c>
      <c r="D1269" s="4" t="s">
        <v>248</v>
      </c>
      <c r="E1269" s="4" t="str">
        <f>IF(COUNTIF($E$2:E1268,"Begin: " &amp; C1269 &amp; "-" &amp; D1269 &amp; "-" &amp; H1269)=0,"Begin: " &amp; C1269 &amp; "-" &amp; D1269 &amp; "-" &amp; H1269,IF((C1269 &amp; "-" &amp; D1269 &amp; "-" &amp; H1269)&lt;&gt;(C1270 &amp; "-" &amp; D1270 &amp; "-" &amp; H1270),"End: " &amp; C1269 &amp; "-" &amp; D1269 &amp; "-" &amp; H1269,""))</f>
        <v/>
      </c>
      <c r="F1269" s="4" t="str">
        <f t="shared" si="267"/>
        <v>Wall Street Journal-GDP-01-2019</v>
      </c>
      <c r="G1269" s="7">
        <v>43475</v>
      </c>
      <c r="H1269" s="7" t="str">
        <f t="shared" si="268"/>
        <v>01-2019</v>
      </c>
      <c r="I1269" s="7" t="str">
        <f t="shared" ca="1" si="269"/>
        <v>Wall Street Journal: NatWest Markets-GDP-01-2019</v>
      </c>
      <c r="J1269" s="4" t="str">
        <f t="shared" ca="1" si="270"/>
        <v>GDP-NatWest Markets:01-2019</v>
      </c>
      <c r="K1269" t="s">
        <v>797</v>
      </c>
    </row>
    <row r="1270" spans="1:91" x14ac:dyDescent="0.55000000000000004">
      <c r="A1270" s="4" t="str">
        <f t="shared" ca="1" si="265"/>
        <v>BMO Capital</v>
      </c>
      <c r="B1270" s="4" t="str">
        <f t="shared" si="266"/>
        <v>Michael Gregory</v>
      </c>
      <c r="C1270" s="4" t="s">
        <v>246</v>
      </c>
      <c r="D1270" s="4" t="s">
        <v>248</v>
      </c>
      <c r="E1270" s="4" t="str">
        <f>IF(COUNTIF($E$2:E1269,"Begin: " &amp; C1270 &amp; "-" &amp; D1270 &amp; "-" &amp; H1270)=0,"Begin: " &amp; C1270 &amp; "-" &amp; D1270 &amp; "-" &amp; H1270,IF((C1270 &amp; "-" &amp; D1270 &amp; "-" &amp; H1270)&lt;&gt;(C1271 &amp; "-" &amp; D1271 &amp; "-" &amp; H1271),"End: " &amp; C1270 &amp; "-" &amp; D1270 &amp; "-" &amp; H1270,""))</f>
        <v/>
      </c>
      <c r="F1270" s="4" t="str">
        <f t="shared" si="267"/>
        <v>Wall Street Journal-GDP-01-2019</v>
      </c>
      <c r="G1270" s="7">
        <v>43475</v>
      </c>
      <c r="H1270" s="7" t="str">
        <f t="shared" si="268"/>
        <v>01-2019</v>
      </c>
      <c r="I1270" s="7" t="str">
        <f t="shared" ca="1" si="269"/>
        <v>Wall Street Journal: BMO Capital-GDP-01-2019</v>
      </c>
      <c r="J1270" s="4" t="str">
        <f t="shared" ca="1" si="270"/>
        <v>GDP-BMO Capital:01-2019</v>
      </c>
      <c r="K1270" t="s">
        <v>798</v>
      </c>
      <c r="CI1270">
        <v>2.6</v>
      </c>
      <c r="CJ1270">
        <v>1.9</v>
      </c>
      <c r="CK1270">
        <v>2.4</v>
      </c>
      <c r="CL1270">
        <v>2</v>
      </c>
      <c r="CM1270">
        <v>1.9</v>
      </c>
    </row>
    <row r="1271" spans="1:91" x14ac:dyDescent="0.55000000000000004">
      <c r="A1271" s="4" t="str">
        <f t="shared" ca="1" si="265"/>
        <v>TD Securities</v>
      </c>
      <c r="B1271" s="4" t="str">
        <f t="shared" si="266"/>
        <v>Michael Hanson</v>
      </c>
      <c r="C1271" s="4" t="s">
        <v>246</v>
      </c>
      <c r="D1271" s="4" t="s">
        <v>248</v>
      </c>
      <c r="E1271" s="4" t="str">
        <f>IF(COUNTIF($E$2:E1270,"Begin: " &amp; C1271 &amp; "-" &amp; D1271 &amp; "-" &amp; H1271)=0,"Begin: " &amp; C1271 &amp; "-" &amp; D1271 &amp; "-" &amp; H1271,IF((C1271 &amp; "-" &amp; D1271 &amp; "-" &amp; H1271)&lt;&gt;(C1272 &amp; "-" &amp; D1272 &amp; "-" &amp; H1272),"End: " &amp; C1271 &amp; "-" &amp; D1271 &amp; "-" &amp; H1271,""))</f>
        <v/>
      </c>
      <c r="F1271" s="4" t="str">
        <f t="shared" si="267"/>
        <v>Wall Street Journal-GDP-01-2019</v>
      </c>
      <c r="G1271" s="7">
        <v>43475</v>
      </c>
      <c r="H1271" s="7" t="str">
        <f t="shared" si="268"/>
        <v>01-2019</v>
      </c>
      <c r="I1271" s="7" t="str">
        <f t="shared" ca="1" si="269"/>
        <v>Wall Street Journal: TD Securities-GDP-01-2019</v>
      </c>
      <c r="J1271" s="4" t="str">
        <f t="shared" ca="1" si="270"/>
        <v>GDP-TD Securities:01-2019</v>
      </c>
      <c r="K1271" t="s">
        <v>799</v>
      </c>
      <c r="CI1271">
        <v>2</v>
      </c>
      <c r="CJ1271">
        <v>2.1</v>
      </c>
      <c r="CK1271">
        <v>2.5</v>
      </c>
      <c r="CL1271">
        <v>2.2999999999999998</v>
      </c>
      <c r="CM1271">
        <v>2</v>
      </c>
    </row>
    <row r="1272" spans="1:91" x14ac:dyDescent="0.55000000000000004">
      <c r="A1272" s="4" t="str">
        <f t="shared" ca="1" si="265"/>
        <v>Goldman Sachs</v>
      </c>
      <c r="B1272" s="4" t="str">
        <f t="shared" si="266"/>
        <v>Jan Hatzius</v>
      </c>
      <c r="C1272" s="4" t="s">
        <v>246</v>
      </c>
      <c r="D1272" s="4" t="s">
        <v>248</v>
      </c>
      <c r="E1272" s="4" t="str">
        <f>IF(COUNTIF($E$2:E1271,"Begin: " &amp; C1272 &amp; "-" &amp; D1272 &amp; "-" &amp; H1272)=0,"Begin: " &amp; C1272 &amp; "-" &amp; D1272 &amp; "-" &amp; H1272,IF((C1272 &amp; "-" &amp; D1272 &amp; "-" &amp; H1272)&lt;&gt;(C1273 &amp; "-" &amp; D1273 &amp; "-" &amp; H1273),"End: " &amp; C1272 &amp; "-" &amp; D1272 &amp; "-" &amp; H1272,""))</f>
        <v/>
      </c>
      <c r="F1272" s="4" t="str">
        <f t="shared" si="267"/>
        <v>Wall Street Journal-GDP-01-2019</v>
      </c>
      <c r="G1272" s="7">
        <v>43475</v>
      </c>
      <c r="H1272" s="7" t="str">
        <f t="shared" si="268"/>
        <v>01-2019</v>
      </c>
      <c r="I1272" s="7" t="str">
        <f t="shared" ca="1" si="269"/>
        <v>Wall Street Journal: Goldman Sachs-GDP-01-2019</v>
      </c>
      <c r="J1272" s="4" t="str">
        <f t="shared" ca="1" si="270"/>
        <v>GDP-Goldman Sachs:01-2019</v>
      </c>
      <c r="K1272" t="s">
        <v>213</v>
      </c>
      <c r="CI1272">
        <v>2.6</v>
      </c>
      <c r="CJ1272">
        <v>2</v>
      </c>
      <c r="CK1272">
        <v>2.1</v>
      </c>
      <c r="CL1272">
        <v>1.75</v>
      </c>
      <c r="CM1272">
        <v>1.75</v>
      </c>
    </row>
    <row r="1273" spans="1:91" x14ac:dyDescent="0.55000000000000004">
      <c r="A1273" s="4" t="str">
        <f t="shared" ca="1" si="265"/>
        <v>Scotiabank</v>
      </c>
      <c r="B1273" s="4" t="str">
        <f t="shared" si="266"/>
        <v>Derek Holt</v>
      </c>
      <c r="C1273" s="4" t="s">
        <v>246</v>
      </c>
      <c r="D1273" s="4" t="s">
        <v>248</v>
      </c>
      <c r="E1273" s="4" t="str">
        <f>IF(COUNTIF($E$2:E1272,"Begin: " &amp; C1273 &amp; "-" &amp; D1273 &amp; "-" &amp; H1273)=0,"Begin: " &amp; C1273 &amp; "-" &amp; D1273 &amp; "-" &amp; H1273,IF((C1273 &amp; "-" &amp; D1273 &amp; "-" &amp; H1273)&lt;&gt;(C1274 &amp; "-" &amp; D1274 &amp; "-" &amp; H1274),"End: " &amp; C1273 &amp; "-" &amp; D1273 &amp; "-" &amp; H1273,""))</f>
        <v/>
      </c>
      <c r="F1273" s="4" t="str">
        <f t="shared" si="267"/>
        <v>Wall Street Journal-GDP-01-2019</v>
      </c>
      <c r="G1273" s="7">
        <v>43475</v>
      </c>
      <c r="H1273" s="7" t="str">
        <f t="shared" si="268"/>
        <v>01-2019</v>
      </c>
      <c r="I1273" s="7" t="str">
        <f t="shared" ca="1" si="269"/>
        <v>Wall Street Journal: Scotiabank-GDP-01-2019</v>
      </c>
      <c r="J1273" s="4" t="str">
        <f t="shared" ca="1" si="270"/>
        <v>GDP-Scotiabank:01-2019</v>
      </c>
      <c r="K1273" t="s">
        <v>432</v>
      </c>
      <c r="CI1273">
        <v>2.7</v>
      </c>
      <c r="CJ1273">
        <v>2.1</v>
      </c>
      <c r="CK1273">
        <v>1.8</v>
      </c>
      <c r="CL1273">
        <v>1.8</v>
      </c>
      <c r="CM1273">
        <v>1.7</v>
      </c>
    </row>
    <row r="1274" spans="1:91" x14ac:dyDescent="0.55000000000000004">
      <c r="A1274" s="4" t="str">
        <f t="shared" ca="1" si="265"/>
        <v>KPMG</v>
      </c>
      <c r="B1274" s="4" t="str">
        <f t="shared" si="266"/>
        <v>Constance Hunter</v>
      </c>
      <c r="C1274" s="4" t="s">
        <v>246</v>
      </c>
      <c r="D1274" s="4" t="s">
        <v>248</v>
      </c>
      <c r="E1274" s="4" t="str">
        <f>IF(COUNTIF($E$2:E1273,"Begin: " &amp; C1274 &amp; "-" &amp; D1274 &amp; "-" &amp; H1274)=0,"Begin: " &amp; C1274 &amp; "-" &amp; D1274 &amp; "-" &amp; H1274,IF((C1274 &amp; "-" &amp; D1274 &amp; "-" &amp; H1274)&lt;&gt;(C1275 &amp; "-" &amp; D1275 &amp; "-" &amp; H1275),"End: " &amp; C1274 &amp; "-" &amp; D1274 &amp; "-" &amp; H1274,""))</f>
        <v/>
      </c>
      <c r="F1274" s="4" t="str">
        <f t="shared" si="267"/>
        <v>Wall Street Journal-GDP-01-2019</v>
      </c>
      <c r="G1274" s="7">
        <v>43475</v>
      </c>
      <c r="H1274" s="7" t="str">
        <f t="shared" si="268"/>
        <v>01-2019</v>
      </c>
      <c r="I1274" s="7" t="str">
        <f t="shared" ca="1" si="269"/>
        <v>Wall Street Journal: KPMG-GDP-01-2019</v>
      </c>
      <c r="J1274" s="4" t="str">
        <f t="shared" ca="1" si="270"/>
        <v>GDP-KPMG:01-2019</v>
      </c>
      <c r="K1274" t="s">
        <v>686</v>
      </c>
      <c r="CI1274">
        <v>2.9</v>
      </c>
      <c r="CJ1274">
        <v>0.5</v>
      </c>
      <c r="CK1274">
        <v>0.4</v>
      </c>
      <c r="CL1274">
        <v>0.8</v>
      </c>
      <c r="CM1274">
        <v>2.2999999999999998</v>
      </c>
    </row>
    <row r="1275" spans="1:91" x14ac:dyDescent="0.55000000000000004">
      <c r="A1275" s="4" t="str">
        <f t="shared" ca="1" si="265"/>
        <v>BBVA</v>
      </c>
      <c r="B1275" s="4" t="str">
        <f t="shared" si="266"/>
        <v xml:space="preserve">Nathaniel Karp
</v>
      </c>
      <c r="C1275" s="4" t="s">
        <v>246</v>
      </c>
      <c r="D1275" s="4" t="s">
        <v>248</v>
      </c>
      <c r="E1275" s="4" t="str">
        <f>IF(COUNTIF($E$2:E1274,"Begin: " &amp; C1275 &amp; "-" &amp; D1275 &amp; "-" &amp; H1275)=0,"Begin: " &amp; C1275 &amp; "-" &amp; D1275 &amp; "-" &amp; H1275,IF((C1275 &amp; "-" &amp; D1275 &amp; "-" &amp; H1275)&lt;&gt;(C1276 &amp; "-" &amp; D1276 &amp; "-" &amp; H1276),"End: " &amp; C1275 &amp; "-" &amp; D1275 &amp; "-" &amp; H1275,""))</f>
        <v/>
      </c>
      <c r="F1275" s="4" t="str">
        <f t="shared" si="267"/>
        <v>Wall Street Journal-GDP-01-2019</v>
      </c>
      <c r="G1275" s="7">
        <v>43475</v>
      </c>
      <c r="H1275" s="7" t="str">
        <f t="shared" si="268"/>
        <v>01-2019</v>
      </c>
      <c r="I1275" s="7" t="str">
        <f t="shared" ca="1" si="269"/>
        <v>Wall Street Journal: BBVA-GDP-01-2019</v>
      </c>
      <c r="J1275" s="4" t="str">
        <f t="shared" ca="1" si="270"/>
        <v>GDP-BBVA:01-2019</v>
      </c>
      <c r="K1275" t="s">
        <v>434</v>
      </c>
      <c r="CI1275">
        <v>2.7</v>
      </c>
      <c r="CJ1275">
        <v>2.2000000000000002</v>
      </c>
      <c r="CK1275">
        <v>2.2999999999999998</v>
      </c>
      <c r="CL1275">
        <v>2.2000000000000002</v>
      </c>
      <c r="CM1275">
        <v>2</v>
      </c>
    </row>
    <row r="1276" spans="1:91" x14ac:dyDescent="0.55000000000000004">
      <c r="A1276" s="4" t="str">
        <f t="shared" ca="1" si="265"/>
        <v>National Retail Federation</v>
      </c>
      <c r="B1276" s="4" t="str">
        <f t="shared" si="266"/>
        <v>Jack Kleinhenz</v>
      </c>
      <c r="C1276" s="4" t="s">
        <v>246</v>
      </c>
      <c r="D1276" s="4" t="s">
        <v>248</v>
      </c>
      <c r="E1276" s="4" t="str">
        <f>IF(COUNTIF($E$2:E1275,"Begin: " &amp; C1276 &amp; "-" &amp; D1276 &amp; "-" &amp; H1276)=0,"Begin: " &amp; C1276 &amp; "-" &amp; D1276 &amp; "-" &amp; H1276,IF((C1276 &amp; "-" &amp; D1276 &amp; "-" &amp; H1276)&lt;&gt;(C1277 &amp; "-" &amp; D1277 &amp; "-" &amp; H1277),"End: " &amp; C1276 &amp; "-" &amp; D1276 &amp; "-" &amp; H1276,""))</f>
        <v/>
      </c>
      <c r="F1276" s="4" t="str">
        <f t="shared" si="267"/>
        <v>Wall Street Journal-GDP-01-2019</v>
      </c>
      <c r="G1276" s="7">
        <v>43475</v>
      </c>
      <c r="H1276" s="7" t="str">
        <f t="shared" si="268"/>
        <v>01-2019</v>
      </c>
      <c r="I1276" s="7" t="str">
        <f t="shared" ca="1" si="269"/>
        <v>Wall Street Journal: National Retail Federation-GDP-01-2019</v>
      </c>
      <c r="J1276" s="4" t="str">
        <f t="shared" ca="1" si="270"/>
        <v>GDP-National Retail Federation:01-2019</v>
      </c>
      <c r="K1276" t="s">
        <v>216</v>
      </c>
      <c r="CI1276">
        <v>2.5</v>
      </c>
      <c r="CJ1276">
        <v>2.5</v>
      </c>
      <c r="CK1276">
        <v>2.8</v>
      </c>
      <c r="CL1276">
        <v>2.6</v>
      </c>
      <c r="CM1276">
        <v>2.5</v>
      </c>
    </row>
    <row r="1277" spans="1:91" x14ac:dyDescent="0.55000000000000004">
      <c r="A1277" s="4" t="str">
        <f t="shared" ca="1" si="265"/>
        <v>Natixis CIB Americas</v>
      </c>
      <c r="B1277" s="4" t="str">
        <f t="shared" si="266"/>
        <v>Joseph LaVorgna</v>
      </c>
      <c r="C1277" s="4" t="s">
        <v>246</v>
      </c>
      <c r="D1277" s="4" t="s">
        <v>248</v>
      </c>
      <c r="E1277" s="4" t="str">
        <f>IF(COUNTIF($E$2:E1276,"Begin: " &amp; C1277 &amp; "-" &amp; D1277 &amp; "-" &amp; H1277)=0,"Begin: " &amp; C1277 &amp; "-" &amp; D1277 &amp; "-" &amp; H1277,IF((C1277 &amp; "-" &amp; D1277 &amp; "-" &amp; H1277)&lt;&gt;(C1278 &amp; "-" &amp; D1278 &amp; "-" &amp; H1278),"End: " &amp; C1277 &amp; "-" &amp; D1277 &amp; "-" &amp; H1277,""))</f>
        <v/>
      </c>
      <c r="F1277" s="4" t="str">
        <f t="shared" si="267"/>
        <v>Wall Street Journal-GDP-01-2019</v>
      </c>
      <c r="G1277" s="7">
        <v>43475</v>
      </c>
      <c r="H1277" s="7" t="str">
        <f t="shared" si="268"/>
        <v>01-2019</v>
      </c>
      <c r="I1277" s="7" t="str">
        <f t="shared" ca="1" si="269"/>
        <v>Wall Street Journal: Natixis CIB Americas-GDP-01-2019</v>
      </c>
      <c r="J1277" s="4" t="str">
        <f t="shared" ca="1" si="270"/>
        <v>GDP-Natixis CIB Americas:01-2019</v>
      </c>
      <c r="K1277" t="s">
        <v>774</v>
      </c>
      <c r="CI1277">
        <v>3</v>
      </c>
      <c r="CJ1277">
        <v>2</v>
      </c>
      <c r="CK1277">
        <v>4</v>
      </c>
      <c r="CL1277">
        <v>2</v>
      </c>
      <c r="CM1277">
        <v>2</v>
      </c>
    </row>
    <row r="1278" spans="1:91" x14ac:dyDescent="0.55000000000000004">
      <c r="A1278" s="4" t="str">
        <f t="shared" ca="1" si="265"/>
        <v>UCLA Anderson Forecast</v>
      </c>
      <c r="B1278" s="4" t="str">
        <f t="shared" si="266"/>
        <v>Edward Leamer/David Shulman</v>
      </c>
      <c r="C1278" s="4" t="s">
        <v>246</v>
      </c>
      <c r="D1278" s="4" t="s">
        <v>248</v>
      </c>
      <c r="E1278" s="4" t="str">
        <f>IF(COUNTIF($E$2:E1277,"Begin: " &amp; C1278 &amp; "-" &amp; D1278 &amp; "-" &amp; H1278)=0,"Begin: " &amp; C1278 &amp; "-" &amp; D1278 &amp; "-" &amp; H1278,IF((C1278 &amp; "-" &amp; D1278 &amp; "-" &amp; H1278)&lt;&gt;(C1279 &amp; "-" &amp; D1279 &amp; "-" &amp; H1279),"End: " &amp; C1278 &amp; "-" &amp; D1278 &amp; "-" &amp; H1278,""))</f>
        <v/>
      </c>
      <c r="F1278" s="4" t="str">
        <f t="shared" si="267"/>
        <v>Wall Street Journal-GDP-01-2019</v>
      </c>
      <c r="G1278" s="7">
        <v>43475</v>
      </c>
      <c r="H1278" s="7" t="str">
        <f t="shared" si="268"/>
        <v>01-2019</v>
      </c>
      <c r="I1278" s="7" t="str">
        <f t="shared" ca="1" si="269"/>
        <v>Wall Street Journal: UCLA Anderson Forecast-GDP-01-2019</v>
      </c>
      <c r="J1278" s="4" t="str">
        <f t="shared" ca="1" si="270"/>
        <v>GDP-UCLA Anderson Forecast:01-2019</v>
      </c>
      <c r="K1278" t="s">
        <v>218</v>
      </c>
      <c r="CI1278">
        <v>2.6</v>
      </c>
      <c r="CJ1278">
        <v>2.4</v>
      </c>
      <c r="CK1278">
        <v>2.2000000000000002</v>
      </c>
      <c r="CL1278">
        <v>2</v>
      </c>
      <c r="CM1278">
        <v>1.7</v>
      </c>
    </row>
    <row r="1279" spans="1:91" x14ac:dyDescent="0.55000000000000004">
      <c r="A1279" s="4" t="str">
        <f t="shared" ca="1" si="265"/>
        <v>NEMA Business Information Services</v>
      </c>
      <c r="B1279" s="4" t="str">
        <f t="shared" si="266"/>
        <v>Don Leavens/Steven Wilcox</v>
      </c>
      <c r="C1279" s="4" t="s">
        <v>246</v>
      </c>
      <c r="D1279" s="4" t="s">
        <v>248</v>
      </c>
      <c r="E1279" s="4" t="str">
        <f>IF(COUNTIF($E$2:E1278,"Begin: " &amp; C1279 &amp; "-" &amp; D1279 &amp; "-" &amp; H1279)=0,"Begin: " &amp; C1279 &amp; "-" &amp; D1279 &amp; "-" &amp; H1279,IF((C1279 &amp; "-" &amp; D1279 &amp; "-" &amp; H1279)&lt;&gt;(C1280 &amp; "-" &amp; D1280 &amp; "-" &amp; H1280),"End: " &amp; C1279 &amp; "-" &amp; D1279 &amp; "-" &amp; H1279,""))</f>
        <v/>
      </c>
      <c r="F1279" s="4" t="str">
        <f t="shared" si="267"/>
        <v>Wall Street Journal-GDP-01-2019</v>
      </c>
      <c r="G1279" s="7">
        <v>43475</v>
      </c>
      <c r="H1279" s="7" t="str">
        <f t="shared" si="268"/>
        <v>01-2019</v>
      </c>
      <c r="I1279" s="7" t="str">
        <f t="shared" ca="1" si="269"/>
        <v>Wall Street Journal: NEMA Business Information Services-GDP-01-2019</v>
      </c>
      <c r="J1279" s="4" t="str">
        <f t="shared" ca="1" si="270"/>
        <v>GDP-NEMA Business Information Services:01-2019</v>
      </c>
      <c r="K1279" t="s">
        <v>765</v>
      </c>
      <c r="CI1279">
        <v>2.7</v>
      </c>
      <c r="CJ1279">
        <v>2</v>
      </c>
      <c r="CK1279">
        <v>2.2000000000000002</v>
      </c>
      <c r="CL1279">
        <v>2.2999999999999998</v>
      </c>
      <c r="CM1279">
        <v>2.2999999999999998</v>
      </c>
    </row>
    <row r="1280" spans="1:91" x14ac:dyDescent="0.55000000000000004">
      <c r="A1280" s="4" t="str">
        <f t="shared" ca="1" si="265"/>
        <v>HSBC</v>
      </c>
      <c r="B1280" s="4" t="str">
        <f t="shared" si="266"/>
        <v>Kevin Logan</v>
      </c>
      <c r="C1280" s="4" t="s">
        <v>246</v>
      </c>
      <c r="D1280" s="4" t="s">
        <v>248</v>
      </c>
      <c r="E1280" s="4" t="str">
        <f>IF(COUNTIF($E$2:E1279,"Begin: " &amp; C1280 &amp; "-" &amp; D1280 &amp; "-" &amp; H1280)=0,"Begin: " &amp; C1280 &amp; "-" &amp; D1280 &amp; "-" &amp; H1280,IF((C1280 &amp; "-" &amp; D1280 &amp; "-" &amp; H1280)&lt;&gt;(C1281 &amp; "-" &amp; D1281 &amp; "-" &amp; H1281),"End: " &amp; C1280 &amp; "-" &amp; D1280 &amp; "-" &amp; H1280,""))</f>
        <v/>
      </c>
      <c r="F1280" s="4" t="str">
        <f t="shared" si="267"/>
        <v>Wall Street Journal-GDP-01-2019</v>
      </c>
      <c r="G1280" s="7">
        <v>43475</v>
      </c>
      <c r="H1280" s="7" t="str">
        <f t="shared" si="268"/>
        <v>01-2019</v>
      </c>
      <c r="I1280" s="7" t="str">
        <f t="shared" ca="1" si="269"/>
        <v>Wall Street Journal: HSBC-GDP-01-2019</v>
      </c>
      <c r="J1280" s="4" t="str">
        <f t="shared" ca="1" si="270"/>
        <v>GDP-HSBC:01-2019</v>
      </c>
      <c r="K1280" t="s">
        <v>435</v>
      </c>
      <c r="CI1280">
        <v>3</v>
      </c>
      <c r="CJ1280">
        <v>1.7</v>
      </c>
      <c r="CK1280">
        <v>2.1</v>
      </c>
      <c r="CL1280">
        <v>1.7</v>
      </c>
      <c r="CM1280">
        <v>1.8</v>
      </c>
    </row>
    <row r="1281" spans="1:91" x14ac:dyDescent="0.55000000000000004">
      <c r="A1281" s="4" t="str">
        <f t="shared" ca="1" si="265"/>
        <v>Moody's Investors Service</v>
      </c>
      <c r="B1281" s="4" t="str">
        <f t="shared" si="266"/>
        <v>John Lonski</v>
      </c>
      <c r="C1281" s="4" t="s">
        <v>246</v>
      </c>
      <c r="D1281" s="4" t="s">
        <v>248</v>
      </c>
      <c r="E1281" s="4" t="str">
        <f>IF(COUNTIF($E$2:E1280,"Begin: " &amp; C1281 &amp; "-" &amp; D1281 &amp; "-" &amp; H1281)=0,"Begin: " &amp; C1281 &amp; "-" &amp; D1281 &amp; "-" &amp; H1281,IF((C1281 &amp; "-" &amp; D1281 &amp; "-" &amp; H1281)&lt;&gt;(C1282 &amp; "-" &amp; D1282 &amp; "-" &amp; H1282),"End: " &amp; C1281 &amp; "-" &amp; D1281 &amp; "-" &amp; H1281,""))</f>
        <v/>
      </c>
      <c r="F1281" s="4" t="str">
        <f t="shared" si="267"/>
        <v>Wall Street Journal-GDP-01-2019</v>
      </c>
      <c r="G1281" s="7">
        <v>43475</v>
      </c>
      <c r="H1281" s="7" t="str">
        <f t="shared" si="268"/>
        <v>01-2019</v>
      </c>
      <c r="I1281" s="7" t="str">
        <f t="shared" ca="1" si="269"/>
        <v>Wall Street Journal: Moody's Investors Service-GDP-01-2019</v>
      </c>
      <c r="J1281" s="4" t="str">
        <f t="shared" ca="1" si="270"/>
        <v>GDP-Moody's Investors Service:01-2019</v>
      </c>
      <c r="K1281" t="s">
        <v>220</v>
      </c>
      <c r="CI1281">
        <v>2.2000000000000002</v>
      </c>
      <c r="CJ1281">
        <v>2.8</v>
      </c>
      <c r="CK1281">
        <v>3.2</v>
      </c>
      <c r="CL1281">
        <v>1.5</v>
      </c>
      <c r="CM1281">
        <v>1.6</v>
      </c>
    </row>
    <row r="1282" spans="1:91" x14ac:dyDescent="0.55000000000000004">
      <c r="A1282" s="4" t="str">
        <f t="shared" ca="1" si="265"/>
        <v>National Auto Dealer Association</v>
      </c>
      <c r="B1282" s="4" t="str">
        <f t="shared" si="266"/>
        <v>Patrick Manzi</v>
      </c>
      <c r="C1282" s="4" t="s">
        <v>246</v>
      </c>
      <c r="D1282" s="4" t="s">
        <v>248</v>
      </c>
      <c r="E1282" s="4" t="str">
        <f>IF(COUNTIF($E$2:E1281,"Begin: " &amp; C1282 &amp; "-" &amp; D1282 &amp; "-" &amp; H1282)=0,"Begin: " &amp; C1282 &amp; "-" &amp; D1282 &amp; "-" &amp; H1282,IF((C1282 &amp; "-" &amp; D1282 &amp; "-" &amp; H1282)&lt;&gt;(C1283 &amp; "-" &amp; D1283 &amp; "-" &amp; H1283),"End: " &amp; C1282 &amp; "-" &amp; D1282 &amp; "-" &amp; H1282,""))</f>
        <v/>
      </c>
      <c r="F1282" s="4" t="str">
        <f t="shared" si="267"/>
        <v>Wall Street Journal-GDP-01-2019</v>
      </c>
      <c r="G1282" s="7">
        <v>43475</v>
      </c>
      <c r="H1282" s="7" t="str">
        <f t="shared" si="268"/>
        <v>01-2019</v>
      </c>
      <c r="I1282" s="7" t="str">
        <f t="shared" ca="1" si="269"/>
        <v>Wall Street Journal: National Auto Dealer Association-GDP-01-2019</v>
      </c>
      <c r="J1282" s="4" t="str">
        <f t="shared" ca="1" si="270"/>
        <v>GDP-National Auto Dealer Association:01-2019</v>
      </c>
      <c r="K1282" t="s">
        <v>800</v>
      </c>
      <c r="CI1282">
        <v>3.5</v>
      </c>
      <c r="CJ1282">
        <v>2</v>
      </c>
      <c r="CK1282">
        <v>2.5</v>
      </c>
      <c r="CL1282">
        <v>2.75</v>
      </c>
      <c r="CM1282">
        <v>2.4</v>
      </c>
    </row>
    <row r="1283" spans="1:91" x14ac:dyDescent="0.55000000000000004">
      <c r="A1283" s="4" t="str">
        <f t="shared" ca="1" si="265"/>
        <v>MetLife Investment Management</v>
      </c>
      <c r="B1283" s="4" t="str">
        <f t="shared" si="266"/>
        <v>Drew T. Matus</v>
      </c>
      <c r="C1283" s="4" t="s">
        <v>246</v>
      </c>
      <c r="D1283" s="4" t="s">
        <v>248</v>
      </c>
      <c r="E1283" s="4" t="str">
        <f>IF(COUNTIF($E$2:E1282,"Begin: " &amp; C1283 &amp; "-" &amp; D1283 &amp; "-" &amp; H1283)=0,"Begin: " &amp; C1283 &amp; "-" &amp; D1283 &amp; "-" &amp; H1283,IF((C1283 &amp; "-" &amp; D1283 &amp; "-" &amp; H1283)&lt;&gt;(C1284 &amp; "-" &amp; D1284 &amp; "-" &amp; H1284),"End: " &amp; C1283 &amp; "-" &amp; D1283 &amp; "-" &amp; H1283,""))</f>
        <v/>
      </c>
      <c r="F1283" s="4" t="str">
        <f t="shared" si="267"/>
        <v>Wall Street Journal-GDP-01-2019</v>
      </c>
      <c r="G1283" s="7">
        <v>43475</v>
      </c>
      <c r="H1283" s="7" t="str">
        <f t="shared" si="268"/>
        <v>01-2019</v>
      </c>
      <c r="I1283" s="7" t="str">
        <f t="shared" ca="1" si="269"/>
        <v>Wall Street Journal: MetLife Investment Management-GDP-01-2019</v>
      </c>
      <c r="J1283" s="4" t="str">
        <f t="shared" ca="1" si="270"/>
        <v>GDP-MetLife Investment Management:01-2019</v>
      </c>
      <c r="K1283" t="s">
        <v>801</v>
      </c>
    </row>
    <row r="1284" spans="1:91" x14ac:dyDescent="0.55000000000000004">
      <c r="A1284" s="4" t="str">
        <f t="shared" ca="1" si="265"/>
        <v>Jeffries &amp; Company</v>
      </c>
      <c r="B1284" s="4" t="str">
        <f t="shared" si="266"/>
        <v>Ward McCarthy *</v>
      </c>
      <c r="C1284" s="4" t="s">
        <v>246</v>
      </c>
      <c r="D1284" s="4" t="s">
        <v>248</v>
      </c>
      <c r="E1284" s="4" t="str">
        <f>IF(COUNTIF($E$2:E1283,"Begin: " &amp; C1284 &amp; "-" &amp; D1284 &amp; "-" &amp; H1284)=0,"Begin: " &amp; C1284 &amp; "-" &amp; D1284 &amp; "-" &amp; H1284,IF((C1284 &amp; "-" &amp; D1284 &amp; "-" &amp; H1284)&lt;&gt;(C1285 &amp; "-" &amp; D1285 &amp; "-" &amp; H1285),"End: " &amp; C1284 &amp; "-" &amp; D1284 &amp; "-" &amp; H1284,""))</f>
        <v/>
      </c>
      <c r="F1284" s="4" t="str">
        <f t="shared" si="267"/>
        <v>Wall Street Journal-GDP-01-2019</v>
      </c>
      <c r="G1284" s="7">
        <v>43475</v>
      </c>
      <c r="H1284" s="7" t="str">
        <f t="shared" si="268"/>
        <v>01-2019</v>
      </c>
      <c r="I1284" s="7" t="str">
        <f t="shared" ca="1" si="269"/>
        <v>Wall Street Journal: Jeffries &amp; Company-GDP-01-2019</v>
      </c>
      <c r="J1284" s="4" t="str">
        <f t="shared" ca="1" si="270"/>
        <v>GDP-Jeffries &amp; Company:01-2019</v>
      </c>
      <c r="K1284" t="s">
        <v>436</v>
      </c>
    </row>
    <row r="1285" spans="1:91" x14ac:dyDescent="0.55000000000000004">
      <c r="A1285" s="4" t="str">
        <f t="shared" ca="1" si="265"/>
        <v>ACT Research</v>
      </c>
      <c r="B1285" s="4" t="str">
        <f t="shared" si="266"/>
        <v>Jim Meil</v>
      </c>
      <c r="C1285" s="4" t="s">
        <v>246</v>
      </c>
      <c r="D1285" s="4" t="s">
        <v>248</v>
      </c>
      <c r="E1285" s="4" t="str">
        <f>IF(COUNTIF($E$2:E1284,"Begin: " &amp; C1285 &amp; "-" &amp; D1285 &amp; "-" &amp; H1285)=0,"Begin: " &amp; C1285 &amp; "-" &amp; D1285 &amp; "-" &amp; H1285,IF((C1285 &amp; "-" &amp; D1285 &amp; "-" &amp; H1285)&lt;&gt;(C1286 &amp; "-" &amp; D1286 &amp; "-" &amp; H1286),"End: " &amp; C1285 &amp; "-" &amp; D1285 &amp; "-" &amp; H1285,""))</f>
        <v/>
      </c>
      <c r="F1285" s="4" t="str">
        <f t="shared" si="267"/>
        <v>Wall Street Journal-GDP-01-2019</v>
      </c>
      <c r="G1285" s="7">
        <v>43475</v>
      </c>
      <c r="H1285" s="7" t="str">
        <f t="shared" si="268"/>
        <v>01-2019</v>
      </c>
      <c r="I1285" s="7" t="str">
        <f t="shared" ca="1" si="269"/>
        <v>Wall Street Journal: ACT Research-GDP-01-2019</v>
      </c>
      <c r="J1285" s="4" t="str">
        <f t="shared" ca="1" si="270"/>
        <v>GDP-ACT Research:01-2019</v>
      </c>
      <c r="K1285" t="s">
        <v>437</v>
      </c>
      <c r="CI1285">
        <v>2.4</v>
      </c>
      <c r="CJ1285">
        <v>2.4</v>
      </c>
      <c r="CK1285">
        <v>2.1</v>
      </c>
      <c r="CL1285">
        <v>2.2000000000000002</v>
      </c>
      <c r="CM1285">
        <v>1.9</v>
      </c>
    </row>
    <row r="1286" spans="1:91" x14ac:dyDescent="0.55000000000000004">
      <c r="A1286" s="4" t="str">
        <f t="shared" ca="1" si="265"/>
        <v>Standard Chartered</v>
      </c>
      <c r="B1286" s="4" t="str">
        <f t="shared" si="266"/>
        <v>Sonia Meskin</v>
      </c>
      <c r="C1286" s="4" t="s">
        <v>246</v>
      </c>
      <c r="D1286" s="4" t="s">
        <v>248</v>
      </c>
      <c r="E1286" s="4" t="str">
        <f>IF(COUNTIF($E$2:E1285,"Begin: " &amp; C1286 &amp; "-" &amp; D1286 &amp; "-" &amp; H1286)=0,"Begin: " &amp; C1286 &amp; "-" &amp; D1286 &amp; "-" &amp; H1286,IF((C1286 &amp; "-" &amp; D1286 &amp; "-" &amp; H1286)&lt;&gt;(C1287 &amp; "-" &amp; D1287 &amp; "-" &amp; H1287),"End: " &amp; C1286 &amp; "-" &amp; D1286 &amp; "-" &amp; H1286,""))</f>
        <v/>
      </c>
      <c r="F1286" s="4" t="str">
        <f t="shared" si="267"/>
        <v>Wall Street Journal-GDP-01-2019</v>
      </c>
      <c r="G1286" s="7">
        <v>43475</v>
      </c>
      <c r="H1286" s="7" t="str">
        <f t="shared" si="268"/>
        <v>01-2019</v>
      </c>
      <c r="I1286" s="7" t="str">
        <f t="shared" ca="1" si="269"/>
        <v>Wall Street Journal: Standard Chartered-GDP-01-2019</v>
      </c>
      <c r="J1286" s="4" t="str">
        <f t="shared" ca="1" si="270"/>
        <v>GDP-Standard Chartered:01-2019</v>
      </c>
      <c r="K1286" t="s">
        <v>802</v>
      </c>
    </row>
    <row r="1287" spans="1:91" x14ac:dyDescent="0.55000000000000004">
      <c r="A1287" s="4" t="str">
        <f t="shared" ca="1" si="265"/>
        <v>BofA</v>
      </c>
      <c r="B1287" s="4" t="str">
        <f t="shared" si="266"/>
        <v>Michelle Meyer</v>
      </c>
      <c r="C1287" s="4" t="s">
        <v>246</v>
      </c>
      <c r="D1287" s="4" t="s">
        <v>248</v>
      </c>
      <c r="E1287" s="4" t="str">
        <f>IF(COUNTIF($E$2:E1286,"Begin: " &amp; C1287 &amp; "-" &amp; D1287 &amp; "-" &amp; H1287)=0,"Begin: " &amp; C1287 &amp; "-" &amp; D1287 &amp; "-" &amp; H1287,IF((C1287 &amp; "-" &amp; D1287 &amp; "-" &amp; H1287)&lt;&gt;(C1288 &amp; "-" &amp; D1288 &amp; "-" &amp; H1288),"End: " &amp; C1287 &amp; "-" &amp; D1287 &amp; "-" &amp; H1287,""))</f>
        <v/>
      </c>
      <c r="F1287" s="4" t="str">
        <f t="shared" si="267"/>
        <v>Wall Street Journal-GDP-01-2019</v>
      </c>
      <c r="G1287" s="7">
        <v>43475</v>
      </c>
      <c r="H1287" s="7" t="str">
        <f t="shared" si="268"/>
        <v>01-2019</v>
      </c>
      <c r="I1287" s="7" t="str">
        <f t="shared" ca="1" si="269"/>
        <v>Wall Street Journal: BofA-GDP-01-2019</v>
      </c>
      <c r="J1287" s="4" t="str">
        <f t="shared" ca="1" si="270"/>
        <v>GDP-BofA:01-2019</v>
      </c>
      <c r="K1287" t="s">
        <v>803</v>
      </c>
      <c r="CI1287">
        <v>2.8</v>
      </c>
      <c r="CJ1287">
        <v>2.2000000000000002</v>
      </c>
      <c r="CK1287">
        <v>2.4</v>
      </c>
      <c r="CL1287">
        <v>1.9</v>
      </c>
      <c r="CM1287">
        <v>1.9</v>
      </c>
    </row>
    <row r="1288" spans="1:91" x14ac:dyDescent="0.55000000000000004">
      <c r="A1288" s="4" t="str">
        <f t="shared" ca="1" si="265"/>
        <v>Daiwa Capital</v>
      </c>
      <c r="B1288" s="4" t="str">
        <f t="shared" si="266"/>
        <v>Michael Moran</v>
      </c>
      <c r="C1288" s="4" t="s">
        <v>246</v>
      </c>
      <c r="D1288" s="4" t="s">
        <v>248</v>
      </c>
      <c r="E1288" s="4" t="str">
        <f>IF(COUNTIF($E$2:E1287,"Begin: " &amp; C1288 &amp; "-" &amp; D1288 &amp; "-" &amp; H1288)=0,"Begin: " &amp; C1288 &amp; "-" &amp; D1288 &amp; "-" &amp; H1288,IF((C1288 &amp; "-" &amp; D1288 &amp; "-" &amp; H1288)&lt;&gt;(C1289 &amp; "-" &amp; D1289 &amp; "-" &amp; H1289),"End: " &amp; C1288 &amp; "-" &amp; D1288 &amp; "-" &amp; H1288,""))</f>
        <v/>
      </c>
      <c r="F1288" s="4" t="str">
        <f t="shared" si="267"/>
        <v>Wall Street Journal-GDP-01-2019</v>
      </c>
      <c r="G1288" s="7">
        <v>43475</v>
      </c>
      <c r="H1288" s="7" t="str">
        <f t="shared" si="268"/>
        <v>01-2019</v>
      </c>
      <c r="I1288" s="7" t="str">
        <f t="shared" ca="1" si="269"/>
        <v>Wall Street Journal: Daiwa Capital-GDP-01-2019</v>
      </c>
      <c r="J1288" s="4" t="str">
        <f t="shared" ca="1" si="270"/>
        <v>GDP-Daiwa Capital:01-2019</v>
      </c>
      <c r="K1288" t="s">
        <v>438</v>
      </c>
      <c r="CI1288">
        <v>2.4</v>
      </c>
      <c r="CJ1288">
        <v>2.1</v>
      </c>
      <c r="CK1288">
        <v>1.9</v>
      </c>
      <c r="CL1288">
        <v>1.8</v>
      </c>
      <c r="CM1288">
        <v>1.6</v>
      </c>
    </row>
    <row r="1289" spans="1:91" x14ac:dyDescent="0.55000000000000004">
      <c r="A1289" s="4" t="str">
        <f t="shared" ca="1" si="265"/>
        <v>National Association of Manufacturers</v>
      </c>
      <c r="B1289" s="4" t="str">
        <f t="shared" si="266"/>
        <v>Chad Moutray</v>
      </c>
      <c r="C1289" s="4" t="s">
        <v>246</v>
      </c>
      <c r="D1289" s="4" t="s">
        <v>248</v>
      </c>
      <c r="E1289" s="4" t="str">
        <f>IF(COUNTIF($E$2:E1288,"Begin: " &amp; C1289 &amp; "-" &amp; D1289 &amp; "-" &amp; H1289)=0,"Begin: " &amp; C1289 &amp; "-" &amp; D1289 &amp; "-" &amp; H1289,IF((C1289 &amp; "-" &amp; D1289 &amp; "-" &amp; H1289)&lt;&gt;(C1290 &amp; "-" &amp; D1290 &amp; "-" &amp; H1290),"End: " &amp; C1289 &amp; "-" &amp; D1289 &amp; "-" &amp; H1289,""))</f>
        <v/>
      </c>
      <c r="F1289" s="4" t="str">
        <f t="shared" si="267"/>
        <v>Wall Street Journal-GDP-01-2019</v>
      </c>
      <c r="G1289" s="7">
        <v>43475</v>
      </c>
      <c r="H1289" s="7" t="str">
        <f t="shared" si="268"/>
        <v>01-2019</v>
      </c>
      <c r="I1289" s="7" t="str">
        <f t="shared" ca="1" si="269"/>
        <v>Wall Street Journal: National Association of Manufacturers-GDP-01-2019</v>
      </c>
      <c r="J1289" s="4" t="str">
        <f t="shared" ca="1" si="270"/>
        <v>GDP-National Association of Manufacturers:01-2019</v>
      </c>
      <c r="K1289" t="s">
        <v>439</v>
      </c>
      <c r="CI1289">
        <v>2.6</v>
      </c>
      <c r="CJ1289">
        <v>2</v>
      </c>
      <c r="CK1289">
        <v>2.5</v>
      </c>
      <c r="CL1289">
        <v>2.2999999999999998</v>
      </c>
      <c r="CM1289">
        <v>1.5</v>
      </c>
    </row>
    <row r="1290" spans="1:91" x14ac:dyDescent="0.55000000000000004">
      <c r="A1290" s="4" t="str">
        <f t="shared" ca="1" si="265"/>
        <v>Naroff Economics</v>
      </c>
      <c r="B1290" s="4" t="str">
        <f t="shared" si="266"/>
        <v>Joel Naroff</v>
      </c>
      <c r="C1290" s="4" t="s">
        <v>246</v>
      </c>
      <c r="D1290" s="4" t="s">
        <v>248</v>
      </c>
      <c r="E1290" s="4" t="str">
        <f>IF(COUNTIF($E$2:E1289,"Begin: " &amp; C1290 &amp; "-" &amp; D1290 &amp; "-" &amp; H1290)=0,"Begin: " &amp; C1290 &amp; "-" &amp; D1290 &amp; "-" &amp; H1290,IF((C1290 &amp; "-" &amp; D1290 &amp; "-" &amp; H1290)&lt;&gt;(C1291 &amp; "-" &amp; D1291 &amp; "-" &amp; H1291),"End: " &amp; C1290 &amp; "-" &amp; D1290 &amp; "-" &amp; H1290,""))</f>
        <v/>
      </c>
      <c r="F1290" s="4" t="str">
        <f t="shared" si="267"/>
        <v>Wall Street Journal-GDP-01-2019</v>
      </c>
      <c r="G1290" s="7">
        <v>43475</v>
      </c>
      <c r="H1290" s="7" t="str">
        <f t="shared" si="268"/>
        <v>01-2019</v>
      </c>
      <c r="I1290" s="7" t="str">
        <f t="shared" ca="1" si="269"/>
        <v>Wall Street Journal: Naroff Economics-GDP-01-2019</v>
      </c>
      <c r="J1290" s="4" t="str">
        <f t="shared" ca="1" si="270"/>
        <v>GDP-Naroff Economics:01-2019</v>
      </c>
      <c r="K1290" t="s">
        <v>440</v>
      </c>
      <c r="CI1290">
        <v>2.6</v>
      </c>
      <c r="CJ1290">
        <v>3</v>
      </c>
      <c r="CK1290">
        <v>2.6</v>
      </c>
      <c r="CL1290">
        <v>2.1</v>
      </c>
      <c r="CM1290">
        <v>1.5</v>
      </c>
    </row>
    <row r="1291" spans="1:91" x14ac:dyDescent="0.55000000000000004">
      <c r="A1291" s="4" t="str">
        <f t="shared" ca="1" si="265"/>
        <v>MacroEcon Global Advisors</v>
      </c>
      <c r="B1291" s="4" t="str">
        <f t="shared" si="266"/>
        <v>Mark Nielson *</v>
      </c>
      <c r="C1291" s="4" t="s">
        <v>246</v>
      </c>
      <c r="D1291" s="4" t="s">
        <v>248</v>
      </c>
      <c r="E1291" s="4" t="str">
        <f>IF(COUNTIF($E$2:E1290,"Begin: " &amp; C1291 &amp; "-" &amp; D1291 &amp; "-" &amp; H1291)=0,"Begin: " &amp; C1291 &amp; "-" &amp; D1291 &amp; "-" &amp; H1291,IF((C1291 &amp; "-" &amp; D1291 &amp; "-" &amp; H1291)&lt;&gt;(C1292 &amp; "-" &amp; D1292 &amp; "-" &amp; H1292),"End: " &amp; C1291 &amp; "-" &amp; D1291 &amp; "-" &amp; H1291,""))</f>
        <v/>
      </c>
      <c r="F1291" s="4" t="str">
        <f t="shared" si="267"/>
        <v>Wall Street Journal-GDP-01-2019</v>
      </c>
      <c r="G1291" s="7">
        <v>43475</v>
      </c>
      <c r="H1291" s="7" t="str">
        <f t="shared" si="268"/>
        <v>01-2019</v>
      </c>
      <c r="I1291" s="7" t="str">
        <f t="shared" ca="1" si="269"/>
        <v>Wall Street Journal: MacroEcon Global Advisors-GDP-01-2019</v>
      </c>
      <c r="J1291" s="4" t="str">
        <f t="shared" ca="1" si="270"/>
        <v>GDP-MacroEcon Global Advisors:01-2019</v>
      </c>
      <c r="K1291" t="s">
        <v>425</v>
      </c>
    </row>
    <row r="1292" spans="1:91" x14ac:dyDescent="0.55000000000000004">
      <c r="A1292" s="4" t="str">
        <f t="shared" ca="1" si="265"/>
        <v>Corelogic</v>
      </c>
      <c r="B1292" s="4" t="str">
        <f t="shared" si="266"/>
        <v>Frank Nothaft</v>
      </c>
      <c r="C1292" s="4" t="s">
        <v>246</v>
      </c>
      <c r="D1292" s="4" t="s">
        <v>248</v>
      </c>
      <c r="E1292" s="4" t="str">
        <f>IF(COUNTIF($E$2:E1291,"Begin: " &amp; C1292 &amp; "-" &amp; D1292 &amp; "-" &amp; H1292)=0,"Begin: " &amp; C1292 &amp; "-" &amp; D1292 &amp; "-" &amp; H1292,IF((C1292 &amp; "-" &amp; D1292 &amp; "-" &amp; H1292)&lt;&gt;(C1293 &amp; "-" &amp; D1293 &amp; "-" &amp; H1293),"End: " &amp; C1292 &amp; "-" &amp; D1292 &amp; "-" &amp; H1292,""))</f>
        <v/>
      </c>
      <c r="F1292" s="4" t="str">
        <f t="shared" si="267"/>
        <v>Wall Street Journal-GDP-01-2019</v>
      </c>
      <c r="G1292" s="7">
        <v>43475</v>
      </c>
      <c r="H1292" s="7" t="str">
        <f t="shared" si="268"/>
        <v>01-2019</v>
      </c>
      <c r="I1292" s="7" t="str">
        <f t="shared" ca="1" si="269"/>
        <v>Wall Street Journal: Corelogic-GDP-01-2019</v>
      </c>
      <c r="J1292" s="4" t="str">
        <f t="shared" ca="1" si="270"/>
        <v>GDP-Corelogic:01-2019</v>
      </c>
      <c r="K1292" t="s">
        <v>752</v>
      </c>
      <c r="CI1292">
        <v>2.7</v>
      </c>
      <c r="CJ1292">
        <v>1.4</v>
      </c>
      <c r="CK1292">
        <v>2.7</v>
      </c>
      <c r="CL1292">
        <v>2.2999999999999998</v>
      </c>
      <c r="CM1292">
        <v>2.2999999999999998</v>
      </c>
    </row>
    <row r="1293" spans="1:91" x14ac:dyDescent="0.55000000000000004">
      <c r="A1293" s="4" t="str">
        <f t="shared" ca="1" si="265"/>
        <v>High Frequency Economics</v>
      </c>
      <c r="B1293" s="4" t="str">
        <f t="shared" si="266"/>
        <v>Jim O'Sullivan</v>
      </c>
      <c r="C1293" s="4" t="s">
        <v>246</v>
      </c>
      <c r="D1293" s="4" t="s">
        <v>248</v>
      </c>
      <c r="E1293" s="4" t="str">
        <f>IF(COUNTIF($E$2:E1292,"Begin: " &amp; C1293 &amp; "-" &amp; D1293 &amp; "-" &amp; H1293)=0,"Begin: " &amp; C1293 &amp; "-" &amp; D1293 &amp; "-" &amp; H1293,IF((C1293 &amp; "-" &amp; D1293 &amp; "-" &amp; H1293)&lt;&gt;(C1294 &amp; "-" &amp; D1294 &amp; "-" &amp; H1294),"End: " &amp; C1293 &amp; "-" &amp; D1293 &amp; "-" &amp; H1293,""))</f>
        <v/>
      </c>
      <c r="F1293" s="4" t="str">
        <f t="shared" si="267"/>
        <v>Wall Street Journal-GDP-01-2019</v>
      </c>
      <c r="G1293" s="7">
        <v>43475</v>
      </c>
      <c r="H1293" s="7" t="str">
        <f t="shared" si="268"/>
        <v>01-2019</v>
      </c>
      <c r="I1293" s="7" t="str">
        <f t="shared" ca="1" si="269"/>
        <v>Wall Street Journal: High Frequency Economics-GDP-01-2019</v>
      </c>
      <c r="J1293" s="4" t="str">
        <f t="shared" ca="1" si="270"/>
        <v>GDP-High Frequency Economics:01-2019</v>
      </c>
      <c r="K1293" t="s">
        <v>227</v>
      </c>
      <c r="CI1293">
        <v>3</v>
      </c>
      <c r="CJ1293">
        <v>2.4</v>
      </c>
      <c r="CK1293">
        <v>2.2999999999999998</v>
      </c>
      <c r="CL1293">
        <v>2</v>
      </c>
      <c r="CM1293">
        <v>2</v>
      </c>
    </row>
    <row r="1294" spans="1:91" x14ac:dyDescent="0.55000000000000004">
      <c r="A1294" s="4" t="str">
        <f t="shared" ca="1" si="265"/>
        <v>Stifel, Nicoulas and Company, Incorporated (formerly Sterne Agee)</v>
      </c>
      <c r="B1294" s="4" t="str">
        <f t="shared" si="266"/>
        <v>Lindsey Piegza</v>
      </c>
      <c r="C1294" s="4" t="s">
        <v>246</v>
      </c>
      <c r="D1294" s="4" t="s">
        <v>248</v>
      </c>
      <c r="E1294" s="4" t="str">
        <f>IF(COUNTIF($E$2:E1293,"Begin: " &amp; C1294 &amp; "-" &amp; D1294 &amp; "-" &amp; H1294)=0,"Begin: " &amp; C1294 &amp; "-" &amp; D1294 &amp; "-" &amp; H1294,IF((C1294 &amp; "-" &amp; D1294 &amp; "-" &amp; H1294)&lt;&gt;(C1295 &amp; "-" &amp; D1295 &amp; "-" &amp; H1295),"End: " &amp; C1294 &amp; "-" &amp; D1294 &amp; "-" &amp; H1294,""))</f>
        <v/>
      </c>
      <c r="F1294" s="4" t="str">
        <f t="shared" si="267"/>
        <v>Wall Street Journal-GDP-01-2019</v>
      </c>
      <c r="G1294" s="7">
        <v>43475</v>
      </c>
      <c r="H1294" s="7" t="str">
        <f t="shared" si="268"/>
        <v>01-2019</v>
      </c>
      <c r="I1294" s="7" t="str">
        <f t="shared" ca="1" si="269"/>
        <v>Wall Street Journal: Stifel, Nicoulas and Company, Incorporated (formerly Sterne Agee)-GDP-01-2019</v>
      </c>
      <c r="J1294" s="4" t="str">
        <f t="shared" ca="1" si="270"/>
        <v>GDP-Stifel, Nicoulas and Company, Incorporated (formerly Sterne Agee):01-2019</v>
      </c>
      <c r="K1294" t="s">
        <v>675</v>
      </c>
      <c r="CI1294">
        <v>2.6</v>
      </c>
      <c r="CJ1294">
        <v>1.1000000000000001</v>
      </c>
      <c r="CK1294">
        <v>2.5</v>
      </c>
      <c r="CL1294">
        <v>1.6</v>
      </c>
      <c r="CM1294">
        <v>1.8</v>
      </c>
    </row>
    <row r="1295" spans="1:91" x14ac:dyDescent="0.55000000000000004">
      <c r="A1295" s="4" t="str">
        <f t="shared" ca="1" si="265"/>
        <v>Macroeconomic Advisers</v>
      </c>
      <c r="B1295" s="4" t="str">
        <f t="shared" si="266"/>
        <v>Dr. Joel Prakken/ Chris Varvares</v>
      </c>
      <c r="C1295" s="4" t="s">
        <v>246</v>
      </c>
      <c r="D1295" s="4" t="s">
        <v>248</v>
      </c>
      <c r="E1295" s="4" t="str">
        <f>IF(COUNTIF($E$2:E1294,"Begin: " &amp; C1295 &amp; "-" &amp; D1295 &amp; "-" &amp; H1295)=0,"Begin: " &amp; C1295 &amp; "-" &amp; D1295 &amp; "-" &amp; H1295,IF((C1295 &amp; "-" &amp; D1295 &amp; "-" &amp; H1295)&lt;&gt;(C1296 &amp; "-" &amp; D1296 &amp; "-" &amp; H1296),"End: " &amp; C1295 &amp; "-" &amp; D1295 &amp; "-" &amp; H1295,""))</f>
        <v/>
      </c>
      <c r="F1295" s="4" t="str">
        <f t="shared" si="267"/>
        <v>Wall Street Journal-GDP-01-2019</v>
      </c>
      <c r="G1295" s="7">
        <v>43475</v>
      </c>
      <c r="H1295" s="7" t="str">
        <f t="shared" si="268"/>
        <v>01-2019</v>
      </c>
      <c r="I1295" s="7" t="str">
        <f t="shared" ca="1" si="269"/>
        <v>Wall Street Journal: Macroeconomic Advisers-GDP-01-2019</v>
      </c>
      <c r="J1295" s="4" t="str">
        <f t="shared" ca="1" si="270"/>
        <v>GDP-Macroeconomic Advisers:01-2019</v>
      </c>
      <c r="K1295" t="s">
        <v>228</v>
      </c>
      <c r="CI1295">
        <v>2.8</v>
      </c>
      <c r="CJ1295">
        <v>1.6</v>
      </c>
      <c r="CK1295">
        <v>2.4</v>
      </c>
      <c r="CL1295">
        <v>2.2999999999999998</v>
      </c>
      <c r="CM1295">
        <v>2.2999999999999998</v>
      </c>
    </row>
    <row r="1296" spans="1:91" x14ac:dyDescent="0.55000000000000004">
      <c r="A1296" s="4" t="str">
        <f t="shared" ca="1" si="265"/>
        <v>Ameriprise Financial</v>
      </c>
      <c r="B1296" s="4" t="str">
        <f t="shared" si="266"/>
        <v>Russell Price</v>
      </c>
      <c r="C1296" s="4" t="s">
        <v>246</v>
      </c>
      <c r="D1296" s="4" t="s">
        <v>248</v>
      </c>
      <c r="E1296" s="4" t="str">
        <f>IF(COUNTIF($E$2:E1295,"Begin: " &amp; C1296 &amp; "-" &amp; D1296 &amp; "-" &amp; H1296)=0,"Begin: " &amp; C1296 &amp; "-" &amp; D1296 &amp; "-" &amp; H1296,IF((C1296 &amp; "-" &amp; D1296 &amp; "-" &amp; H1296)&lt;&gt;(C1297 &amp; "-" &amp; D1297 &amp; "-" &amp; H1297),"End: " &amp; C1296 &amp; "-" &amp; D1296 &amp; "-" &amp; H1296,""))</f>
        <v/>
      </c>
      <c r="F1296" s="4" t="str">
        <f t="shared" si="267"/>
        <v>Wall Street Journal-GDP-01-2019</v>
      </c>
      <c r="G1296" s="7">
        <v>43475</v>
      </c>
      <c r="H1296" s="7" t="str">
        <f t="shared" si="268"/>
        <v>01-2019</v>
      </c>
      <c r="I1296" s="7" t="str">
        <f t="shared" ca="1" si="269"/>
        <v>Wall Street Journal: Ameriprise Financial-GDP-01-2019</v>
      </c>
      <c r="J1296" s="4" t="str">
        <f t="shared" ca="1" si="270"/>
        <v>GDP-Ameriprise Financial:01-2019</v>
      </c>
      <c r="K1296" t="s">
        <v>441</v>
      </c>
      <c r="CI1296">
        <v>2.2000000000000002</v>
      </c>
      <c r="CJ1296">
        <v>2.7</v>
      </c>
      <c r="CK1296">
        <v>2.9</v>
      </c>
      <c r="CL1296">
        <v>2.5</v>
      </c>
      <c r="CM1296">
        <v>2.2000000000000002</v>
      </c>
    </row>
    <row r="1297" spans="1:91" x14ac:dyDescent="0.55000000000000004">
      <c r="A1297" s="4" t="str">
        <f t="shared" ca="1" si="265"/>
        <v>Eaton Corp.</v>
      </c>
      <c r="B1297" s="4" t="str">
        <f t="shared" si="266"/>
        <v>Arun Raha</v>
      </c>
      <c r="C1297" s="4" t="s">
        <v>246</v>
      </c>
      <c r="D1297" s="4" t="s">
        <v>248</v>
      </c>
      <c r="E1297" s="4" t="str">
        <f>IF(COUNTIF($E$2:E1296,"Begin: " &amp; C1297 &amp; "-" &amp; D1297 &amp; "-" &amp; H1297)=0,"Begin: " &amp; C1297 &amp; "-" &amp; D1297 &amp; "-" &amp; H1297,IF((C1297 &amp; "-" &amp; D1297 &amp; "-" &amp; H1297)&lt;&gt;(C1298 &amp; "-" &amp; D1298 &amp; "-" &amp; H1298),"End: " &amp; C1297 &amp; "-" &amp; D1297 &amp; "-" &amp; H1297,""))</f>
        <v/>
      </c>
      <c r="F1297" s="4" t="str">
        <f t="shared" si="267"/>
        <v>Wall Street Journal-GDP-01-2019</v>
      </c>
      <c r="G1297" s="7">
        <v>43475</v>
      </c>
      <c r="H1297" s="7" t="str">
        <f t="shared" si="268"/>
        <v>01-2019</v>
      </c>
      <c r="I1297" s="7" t="str">
        <f t="shared" ca="1" si="269"/>
        <v>Wall Street Journal: Eaton Corp.-GDP-01-2019</v>
      </c>
      <c r="J1297" s="4" t="str">
        <f t="shared" ca="1" si="270"/>
        <v>GDP-Eaton Corp.:01-2019</v>
      </c>
      <c r="K1297" t="s">
        <v>442</v>
      </c>
      <c r="CI1297">
        <v>2.4</v>
      </c>
      <c r="CJ1297">
        <v>1.8</v>
      </c>
      <c r="CK1297">
        <v>2.5</v>
      </c>
      <c r="CL1297">
        <v>2.2000000000000002</v>
      </c>
      <c r="CM1297">
        <v>2.2999999999999998</v>
      </c>
    </row>
    <row r="1298" spans="1:91" x14ac:dyDescent="0.55000000000000004">
      <c r="A1298" s="4" t="str">
        <f t="shared" ca="1" si="265"/>
        <v>Point Loma Nazarene University</v>
      </c>
      <c r="B1298" s="4" t="str">
        <f t="shared" si="266"/>
        <v>Lynn Reaser</v>
      </c>
      <c r="C1298" s="4" t="s">
        <v>246</v>
      </c>
      <c r="D1298" s="4" t="s">
        <v>248</v>
      </c>
      <c r="E1298" s="4" t="str">
        <f>IF(COUNTIF($E$2:E1297,"Begin: " &amp; C1298 &amp; "-" &amp; D1298 &amp; "-" &amp; H1298)=0,"Begin: " &amp; C1298 &amp; "-" &amp; D1298 &amp; "-" &amp; H1298,IF((C1298 &amp; "-" &amp; D1298 &amp; "-" &amp; H1298)&lt;&gt;(C1299 &amp; "-" &amp; D1299 &amp; "-" &amp; H1299),"End: " &amp; C1298 &amp; "-" &amp; D1298 &amp; "-" &amp; H1298,""))</f>
        <v/>
      </c>
      <c r="F1298" s="4" t="str">
        <f t="shared" si="267"/>
        <v>Wall Street Journal-GDP-01-2019</v>
      </c>
      <c r="G1298" s="7">
        <v>43475</v>
      </c>
      <c r="H1298" s="7" t="str">
        <f t="shared" si="268"/>
        <v>01-2019</v>
      </c>
      <c r="I1298" s="7" t="str">
        <f t="shared" ca="1" si="269"/>
        <v>Wall Street Journal: Point Loma Nazarene University-GDP-01-2019</v>
      </c>
      <c r="J1298" s="4" t="str">
        <f t="shared" ca="1" si="270"/>
        <v>GDP-Point Loma Nazarene University:01-2019</v>
      </c>
      <c r="K1298" t="s">
        <v>658</v>
      </c>
      <c r="CI1298">
        <v>2.8</v>
      </c>
      <c r="CJ1298">
        <v>2.2000000000000002</v>
      </c>
      <c r="CK1298">
        <v>2.7</v>
      </c>
      <c r="CL1298">
        <v>2.4</v>
      </c>
      <c r="CM1298">
        <v>2.2999999999999998</v>
      </c>
    </row>
    <row r="1299" spans="1:91" x14ac:dyDescent="0.55000000000000004">
      <c r="A1299" s="4" t="str">
        <f t="shared" ca="1" si="265"/>
        <v>Deutsche Bank</v>
      </c>
      <c r="B1299" s="4" t="str">
        <f t="shared" si="266"/>
        <v>Brett Ryan/Matthew Luzzetti</v>
      </c>
      <c r="C1299" s="4" t="s">
        <v>246</v>
      </c>
      <c r="D1299" s="4" t="s">
        <v>248</v>
      </c>
      <c r="E1299" s="4" t="str">
        <f>IF(COUNTIF($E$2:E1298,"Begin: " &amp; C1299 &amp; "-" &amp; D1299 &amp; "-" &amp; H1299)=0,"Begin: " &amp; C1299 &amp; "-" &amp; D1299 &amp; "-" &amp; H1299,IF((C1299 &amp; "-" &amp; D1299 &amp; "-" &amp; H1299)&lt;&gt;(C1300 &amp; "-" &amp; D1300 &amp; "-" &amp; H1300),"End: " &amp; C1299 &amp; "-" &amp; D1299 &amp; "-" &amp; H1299,""))</f>
        <v/>
      </c>
      <c r="F1299" s="4" t="str">
        <f t="shared" si="267"/>
        <v>Wall Street Journal-GDP-01-2019</v>
      </c>
      <c r="G1299" s="7">
        <v>43475</v>
      </c>
      <c r="H1299" s="7" t="str">
        <f t="shared" si="268"/>
        <v>01-2019</v>
      </c>
      <c r="I1299" s="7" t="str">
        <f t="shared" ca="1" si="269"/>
        <v>Wall Street Journal: Deutsche Bank-GDP-01-2019</v>
      </c>
      <c r="J1299" s="4" t="str">
        <f t="shared" ca="1" si="270"/>
        <v>GDP-Deutsche Bank:01-2019</v>
      </c>
      <c r="K1299" t="s">
        <v>804</v>
      </c>
      <c r="CI1299">
        <v>2.7</v>
      </c>
      <c r="CJ1299">
        <v>1.9</v>
      </c>
      <c r="CK1299">
        <v>2.5</v>
      </c>
      <c r="CL1299">
        <v>2.2999999999999998</v>
      </c>
      <c r="CM1299">
        <v>2.4</v>
      </c>
    </row>
    <row r="1300" spans="1:91" x14ac:dyDescent="0.55000000000000004">
      <c r="A1300" s="4" t="str">
        <f t="shared" ca="1" si="265"/>
        <v>Prestige Economics LLC</v>
      </c>
      <c r="B1300" s="4" t="str">
        <f t="shared" si="266"/>
        <v>Jason Schenker *</v>
      </c>
      <c r="C1300" s="4" t="s">
        <v>246</v>
      </c>
      <c r="D1300" s="4" t="s">
        <v>248</v>
      </c>
      <c r="E1300" s="4" t="str">
        <f>IF(COUNTIF($E$2:E1299,"Begin: " &amp; C1300 &amp; "-" &amp; D1300 &amp; "-" &amp; H1300)=0,"Begin: " &amp; C1300 &amp; "-" &amp; D1300 &amp; "-" &amp; H1300,IF((C1300 &amp; "-" &amp; D1300 &amp; "-" &amp; H1300)&lt;&gt;(C1301 &amp; "-" &amp; D1301 &amp; "-" &amp; H1301),"End: " &amp; C1300 &amp; "-" &amp; D1300 &amp; "-" &amp; H1300,""))</f>
        <v/>
      </c>
      <c r="F1300" s="4" t="str">
        <f t="shared" si="267"/>
        <v>Wall Street Journal-GDP-01-2019</v>
      </c>
      <c r="G1300" s="7">
        <v>43475</v>
      </c>
      <c r="H1300" s="7" t="str">
        <f t="shared" si="268"/>
        <v>01-2019</v>
      </c>
      <c r="I1300" s="7" t="str">
        <f t="shared" ca="1" si="269"/>
        <v>Wall Street Journal: Prestige Economics LLC-GDP-01-2019</v>
      </c>
      <c r="J1300" s="4" t="str">
        <f t="shared" ca="1" si="270"/>
        <v>GDP-Prestige Economics LLC:01-2019</v>
      </c>
      <c r="K1300" t="s">
        <v>767</v>
      </c>
    </row>
    <row r="1301" spans="1:91" x14ac:dyDescent="0.55000000000000004">
      <c r="A1301" s="4" t="str">
        <f t="shared" ca="1" si="265"/>
        <v>Pantheon Macroeconomics</v>
      </c>
      <c r="B1301" s="4" t="str">
        <f t="shared" si="266"/>
        <v>Ian Shepherdson</v>
      </c>
      <c r="C1301" s="4" t="s">
        <v>246</v>
      </c>
      <c r="D1301" s="4" t="s">
        <v>248</v>
      </c>
      <c r="E1301" s="4" t="str">
        <f>IF(COUNTIF($E$2:E1300,"Begin: " &amp; C1301 &amp; "-" &amp; D1301 &amp; "-" &amp; H1301)=0,"Begin: " &amp; C1301 &amp; "-" &amp; D1301 &amp; "-" &amp; H1301,IF((C1301 &amp; "-" &amp; D1301 &amp; "-" &amp; H1301)&lt;&gt;(C1302 &amp; "-" &amp; D1302 &amp; "-" &amp; H1302),"End: " &amp; C1301 &amp; "-" &amp; D1301 &amp; "-" &amp; H1301,""))</f>
        <v/>
      </c>
      <c r="F1301" s="4" t="str">
        <f t="shared" si="267"/>
        <v>Wall Street Journal-GDP-01-2019</v>
      </c>
      <c r="G1301" s="7">
        <v>43475</v>
      </c>
      <c r="H1301" s="7" t="str">
        <f t="shared" si="268"/>
        <v>01-2019</v>
      </c>
      <c r="I1301" s="7" t="str">
        <f t="shared" ca="1" si="269"/>
        <v>Wall Street Journal: Pantheon Macroeconomics-GDP-01-2019</v>
      </c>
      <c r="J1301" s="4" t="str">
        <f t="shared" ca="1" si="270"/>
        <v>GDP-Pantheon Macroeconomics:01-2019</v>
      </c>
      <c r="K1301" t="s">
        <v>231</v>
      </c>
      <c r="CI1301">
        <v>3</v>
      </c>
      <c r="CJ1301">
        <v>1.5</v>
      </c>
      <c r="CK1301">
        <v>2.5</v>
      </c>
      <c r="CL1301">
        <v>2</v>
      </c>
      <c r="CM1301">
        <v>1</v>
      </c>
    </row>
    <row r="1302" spans="1:91" x14ac:dyDescent="0.55000000000000004">
      <c r="A1302" s="4" t="str">
        <f t="shared" ca="1" si="265"/>
        <v>Decision Economics, Inc.</v>
      </c>
      <c r="B1302" s="4" t="str">
        <f t="shared" si="266"/>
        <v>Allen Sinai</v>
      </c>
      <c r="C1302" s="4" t="s">
        <v>246</v>
      </c>
      <c r="D1302" s="4" t="s">
        <v>248</v>
      </c>
      <c r="E1302" s="4" t="str">
        <f>IF(COUNTIF($E$2:E1301,"Begin: " &amp; C1302 &amp; "-" &amp; D1302 &amp; "-" &amp; H1302)=0,"Begin: " &amp; C1302 &amp; "-" &amp; D1302 &amp; "-" &amp; H1302,IF((C1302 &amp; "-" &amp; D1302 &amp; "-" &amp; H1302)&lt;&gt;(C1303 &amp; "-" &amp; D1303 &amp; "-" &amp; H1303),"End: " &amp; C1302 &amp; "-" &amp; D1302 &amp; "-" &amp; H1302,""))</f>
        <v/>
      </c>
      <c r="F1302" s="4" t="str">
        <f t="shared" si="267"/>
        <v>Wall Street Journal-GDP-01-2019</v>
      </c>
      <c r="G1302" s="7">
        <v>43475</v>
      </c>
      <c r="H1302" s="7" t="str">
        <f t="shared" si="268"/>
        <v>01-2019</v>
      </c>
      <c r="I1302" s="7" t="str">
        <f t="shared" ca="1" si="269"/>
        <v>Wall Street Journal: Decision Economics, Inc.-GDP-01-2019</v>
      </c>
      <c r="J1302" s="4" t="str">
        <f t="shared" ca="1" si="270"/>
        <v>GDP-Decision Economics, Inc.:01-2019</v>
      </c>
      <c r="K1302" t="s">
        <v>233</v>
      </c>
      <c r="CI1302">
        <v>3.2</v>
      </c>
      <c r="CJ1302">
        <v>2.4</v>
      </c>
      <c r="CK1302">
        <v>3.4</v>
      </c>
      <c r="CL1302">
        <v>3.7</v>
      </c>
      <c r="CM1302">
        <v>3.1</v>
      </c>
    </row>
    <row r="1303" spans="1:91" x14ac:dyDescent="0.55000000000000004">
      <c r="A1303" s="4" t="str">
        <f t="shared" ca="1" si="265"/>
        <v>Parsec Financial</v>
      </c>
      <c r="B1303" s="4" t="str">
        <f t="shared" si="266"/>
        <v>James F. Smith</v>
      </c>
      <c r="C1303" s="4" t="s">
        <v>246</v>
      </c>
      <c r="D1303" s="4" t="s">
        <v>248</v>
      </c>
      <c r="E1303" s="4" t="str">
        <f>IF(COUNTIF($E$2:E1302,"Begin: " &amp; C1303 &amp; "-" &amp; D1303 &amp; "-" &amp; H1303)=0,"Begin: " &amp; C1303 &amp; "-" &amp; D1303 &amp; "-" &amp; H1303,IF((C1303 &amp; "-" &amp; D1303 &amp; "-" &amp; H1303)&lt;&gt;(C1304 &amp; "-" &amp; D1304 &amp; "-" &amp; H1304),"End: " &amp; C1303 &amp; "-" &amp; D1303 &amp; "-" &amp; H1303,""))</f>
        <v/>
      </c>
      <c r="F1303" s="4" t="str">
        <f t="shared" si="267"/>
        <v>Wall Street Journal-GDP-01-2019</v>
      </c>
      <c r="G1303" s="7">
        <v>43475</v>
      </c>
      <c r="H1303" s="7" t="str">
        <f t="shared" si="268"/>
        <v>01-2019</v>
      </c>
      <c r="I1303" s="7" t="str">
        <f t="shared" ca="1" si="269"/>
        <v>Wall Street Journal: Parsec Financial-GDP-01-2019</v>
      </c>
      <c r="J1303" s="4" t="str">
        <f t="shared" ca="1" si="270"/>
        <v>GDP-Parsec Financial:01-2019</v>
      </c>
      <c r="K1303" t="s">
        <v>234</v>
      </c>
      <c r="CI1303">
        <v>4.0999999999999996</v>
      </c>
      <c r="CJ1303">
        <v>3.7</v>
      </c>
      <c r="CK1303">
        <v>3.6</v>
      </c>
      <c r="CL1303">
        <v>3.4</v>
      </c>
      <c r="CM1303">
        <v>3.3</v>
      </c>
    </row>
    <row r="1304" spans="1:91" x14ac:dyDescent="0.55000000000000004">
      <c r="A1304" s="4" t="str">
        <f t="shared" ca="1" si="265"/>
        <v>Univ of Central FL</v>
      </c>
      <c r="B1304" s="4" t="str">
        <f t="shared" si="266"/>
        <v>Sean M. Snaith</v>
      </c>
      <c r="C1304" s="4" t="s">
        <v>246</v>
      </c>
      <c r="D1304" s="4" t="s">
        <v>248</v>
      </c>
      <c r="E1304" s="4" t="str">
        <f>IF(COUNTIF($E$2:E1303,"Begin: " &amp; C1304 &amp; "-" &amp; D1304 &amp; "-" &amp; H1304)=0,"Begin: " &amp; C1304 &amp; "-" &amp; D1304 &amp; "-" &amp; H1304,IF((C1304 &amp; "-" &amp; D1304 &amp; "-" &amp; H1304)&lt;&gt;(C1305 &amp; "-" &amp; D1305 &amp; "-" &amp; H1305),"End: " &amp; C1304 &amp; "-" &amp; D1304 &amp; "-" &amp; H1304,""))</f>
        <v/>
      </c>
      <c r="F1304" s="4" t="str">
        <f t="shared" si="267"/>
        <v>Wall Street Journal-GDP-01-2019</v>
      </c>
      <c r="G1304" s="7">
        <v>43475</v>
      </c>
      <c r="H1304" s="7" t="str">
        <f t="shared" si="268"/>
        <v>01-2019</v>
      </c>
      <c r="I1304" s="7" t="str">
        <f t="shared" ca="1" si="269"/>
        <v>Wall Street Journal: Univ of Central FL-GDP-01-2019</v>
      </c>
      <c r="J1304" s="4" t="str">
        <f t="shared" ca="1" si="270"/>
        <v>GDP-Univ of Central FL:01-2019</v>
      </c>
      <c r="K1304" t="s">
        <v>235</v>
      </c>
      <c r="CI1304">
        <v>2.9</v>
      </c>
      <c r="CJ1304">
        <v>3</v>
      </c>
      <c r="CK1304">
        <v>3</v>
      </c>
      <c r="CL1304">
        <v>2.8</v>
      </c>
      <c r="CM1304">
        <v>2.8</v>
      </c>
    </row>
    <row r="1305" spans="1:91" x14ac:dyDescent="0.55000000000000004">
      <c r="A1305" s="4" t="str">
        <f t="shared" ca="1" si="265"/>
        <v>SS Economics</v>
      </c>
      <c r="B1305" s="4" t="str">
        <f t="shared" si="266"/>
        <v>Sung Won Sohn</v>
      </c>
      <c r="C1305" s="4" t="s">
        <v>246</v>
      </c>
      <c r="D1305" s="4" t="s">
        <v>248</v>
      </c>
      <c r="E1305" s="4" t="str">
        <f>IF(COUNTIF($E$2:E1304,"Begin: " &amp; C1305 &amp; "-" &amp; D1305 &amp; "-" &amp; H1305)=0,"Begin: " &amp; C1305 &amp; "-" &amp; D1305 &amp; "-" &amp; H1305,IF((C1305 &amp; "-" &amp; D1305 &amp; "-" &amp; H1305)&lt;&gt;(C1306 &amp; "-" &amp; D1306 &amp; "-" &amp; H1306),"End: " &amp; C1305 &amp; "-" &amp; D1305 &amp; "-" &amp; H1305,""))</f>
        <v/>
      </c>
      <c r="F1305" s="4" t="str">
        <f t="shared" si="267"/>
        <v>Wall Street Journal-GDP-01-2019</v>
      </c>
      <c r="G1305" s="7">
        <v>43475</v>
      </c>
      <c r="H1305" s="7" t="str">
        <f t="shared" si="268"/>
        <v>01-2019</v>
      </c>
      <c r="I1305" s="7" t="str">
        <f t="shared" ca="1" si="269"/>
        <v>Wall Street Journal: SS Economics-GDP-01-2019</v>
      </c>
      <c r="J1305" s="4" t="str">
        <f t="shared" ca="1" si="270"/>
        <v>GDP-SS Economics:01-2019</v>
      </c>
      <c r="K1305" t="s">
        <v>785</v>
      </c>
      <c r="CI1305">
        <v>2.2000000000000002</v>
      </c>
      <c r="CJ1305">
        <v>2.4</v>
      </c>
      <c r="CK1305">
        <v>2.5</v>
      </c>
      <c r="CL1305">
        <v>2.5</v>
      </c>
      <c r="CM1305">
        <v>2.2999999999999998</v>
      </c>
    </row>
    <row r="1306" spans="1:91" x14ac:dyDescent="0.55000000000000004">
      <c r="A1306" s="4" t="str">
        <f t="shared" ref="A1306:A1316" ca="1" si="271">IF(ISERROR(IF(C1306="GIOA",INDEX(List_AnonymousForecasters,MATCH(LEFT(K1306,FIND(":",K1306,1)-1),List_IndividualForecasters,0),1),INDEX(List_FirmNamesOmega,MATCH(LEFT(K1306,FIND(":",K1306,1)-1),List_FirmNamesAlpha,0),1))),LEFT(K1306,FIND(":",K1306,1)-1),IF(C1306="GIOA",INDEX(List_AnonymousForecasters,MATCH(LEFT(K1306,FIND(":",K1306,1)-1),List_IndividualForecasters,0),1),INDEX(List_FirmNamesOmega,MATCH(LEFT(K1306,FIND(":",K1306,1)-1),List_FirmNamesAlpha,0),1)))</f>
        <v>Pierpont Securities</v>
      </c>
      <c r="B1306" s="4" t="str">
        <f t="shared" ref="B1306:B1316" si="272">MID(K1306,FIND(":",K1306,1)+2,LEN(K1306)-FIND(":",K1306,1))</f>
        <v>Stephen Stanley</v>
      </c>
      <c r="C1306" s="4" t="s">
        <v>246</v>
      </c>
      <c r="D1306" s="4" t="s">
        <v>248</v>
      </c>
      <c r="E1306" s="4" t="str">
        <f>IF(COUNTIF($E$2:E1305,"Begin: " &amp; C1306 &amp; "-" &amp; D1306 &amp; "-" &amp; H1306)=0,"Begin: " &amp; C1306 &amp; "-" &amp; D1306 &amp; "-" &amp; H1306,IF((C1306 &amp; "-" &amp; D1306 &amp; "-" &amp; H1306)&lt;&gt;(C1307 &amp; "-" &amp; D1307 &amp; "-" &amp; H1307),"End: " &amp; C1306 &amp; "-" &amp; D1306 &amp; "-" &amp; H1306,""))</f>
        <v/>
      </c>
      <c r="F1306" s="4" t="str">
        <f t="shared" ref="F1306:F1316" si="273">C1306 &amp; "-" &amp; D1306 &amp; "-" &amp; H1306</f>
        <v>Wall Street Journal-GDP-01-2019</v>
      </c>
      <c r="G1306" s="7">
        <v>43475</v>
      </c>
      <c r="H1306" s="7" t="str">
        <f t="shared" ref="H1306:H1316" si="274">TEXT(MONTH(G1306),"00") &amp; "-" &amp; TEXT(YEAR(G1306),"0000")</f>
        <v>01-2019</v>
      </c>
      <c r="I1306" s="7" t="str">
        <f t="shared" ref="I1306:I1316" ca="1" si="275">C1306 &amp; ": " &amp; A1306 &amp; "-" &amp; D1306 &amp; "-" &amp; H1306</f>
        <v>Wall Street Journal: Pierpont Securities-GDP-01-2019</v>
      </c>
      <c r="J1306" s="4" t="str">
        <f t="shared" ref="J1306:J1316" ca="1" si="276">D1306 &amp; "-" &amp; A1306 &amp; ":" &amp; TEXT(MONTH(G1306),"00") &amp; "-" &amp; TEXT(YEAR(G1306),"0000")</f>
        <v>GDP-Pierpont Securities:01-2019</v>
      </c>
      <c r="K1306" t="s">
        <v>238</v>
      </c>
      <c r="CI1306">
        <v>2.9</v>
      </c>
      <c r="CJ1306">
        <v>2.8</v>
      </c>
      <c r="CK1306">
        <v>3.6</v>
      </c>
      <c r="CL1306">
        <v>2.8</v>
      </c>
      <c r="CM1306">
        <v>2.7</v>
      </c>
    </row>
    <row r="1307" spans="1:91" x14ac:dyDescent="0.55000000000000004">
      <c r="A1307" s="4" t="str">
        <f t="shared" ca="1" si="271"/>
        <v>Economic Analysis Associates Inc.</v>
      </c>
      <c r="B1307" s="4" t="str">
        <f t="shared" si="272"/>
        <v>Susan M. Sterne</v>
      </c>
      <c r="C1307" s="4" t="s">
        <v>246</v>
      </c>
      <c r="D1307" s="4" t="s">
        <v>248</v>
      </c>
      <c r="E1307" s="4" t="str">
        <f>IF(COUNTIF($E$2:E1306,"Begin: " &amp; C1307 &amp; "-" &amp; D1307 &amp; "-" &amp; H1307)=0,"Begin: " &amp; C1307 &amp; "-" &amp; D1307 &amp; "-" &amp; H1307,IF((C1307 &amp; "-" &amp; D1307 &amp; "-" &amp; H1307)&lt;&gt;(C1308 &amp; "-" &amp; D1308 &amp; "-" &amp; H1308),"End: " &amp; C1307 &amp; "-" &amp; D1307 &amp; "-" &amp; H1307,""))</f>
        <v/>
      </c>
      <c r="F1307" s="4" t="str">
        <f t="shared" si="273"/>
        <v>Wall Street Journal-GDP-01-2019</v>
      </c>
      <c r="G1307" s="7">
        <v>43475</v>
      </c>
      <c r="H1307" s="7" t="str">
        <f t="shared" si="274"/>
        <v>01-2019</v>
      </c>
      <c r="I1307" s="7" t="str">
        <f t="shared" ca="1" si="275"/>
        <v>Wall Street Journal: Economic Analysis Associates Inc.-GDP-01-2019</v>
      </c>
      <c r="J1307" s="4" t="str">
        <f t="shared" ca="1" si="276"/>
        <v>GDP-Economic Analysis Associates Inc.:01-2019</v>
      </c>
      <c r="K1307" t="s">
        <v>239</v>
      </c>
      <c r="CI1307">
        <v>1.6</v>
      </c>
      <c r="CJ1307">
        <v>1.7</v>
      </c>
      <c r="CK1307">
        <v>1.8</v>
      </c>
      <c r="CL1307">
        <v>1.1000000000000001</v>
      </c>
      <c r="CM1307">
        <v>1.7</v>
      </c>
    </row>
    <row r="1308" spans="1:91" x14ac:dyDescent="0.55000000000000004">
      <c r="A1308" s="4" t="str">
        <f t="shared" ca="1" si="271"/>
        <v>CSFB</v>
      </c>
      <c r="B1308" s="4" t="str">
        <f t="shared" si="272"/>
        <v>James Sweeney</v>
      </c>
      <c r="C1308" s="4" t="s">
        <v>246</v>
      </c>
      <c r="D1308" s="4" t="s">
        <v>248</v>
      </c>
      <c r="E1308" s="4" t="str">
        <f>IF(COUNTIF($E$2:E1307,"Begin: " &amp; C1308 &amp; "-" &amp; D1308 &amp; "-" &amp; H1308)=0,"Begin: " &amp; C1308 &amp; "-" &amp; D1308 &amp; "-" &amp; H1308,IF((C1308 &amp; "-" &amp; D1308 &amp; "-" &amp; H1308)&lt;&gt;(C1309 &amp; "-" &amp; D1309 &amp; "-" &amp; H1309),"End: " &amp; C1308 &amp; "-" &amp; D1308 &amp; "-" &amp; H1308,""))</f>
        <v/>
      </c>
      <c r="F1308" s="4" t="str">
        <f t="shared" si="273"/>
        <v>Wall Street Journal-GDP-01-2019</v>
      </c>
      <c r="G1308" s="7">
        <v>43475</v>
      </c>
      <c r="H1308" s="7" t="str">
        <f t="shared" si="274"/>
        <v>01-2019</v>
      </c>
      <c r="I1308" s="7" t="str">
        <f t="shared" ca="1" si="275"/>
        <v>Wall Street Journal: CSFB-GDP-01-2019</v>
      </c>
      <c r="J1308" s="4" t="str">
        <f t="shared" ca="1" si="276"/>
        <v>GDP-CSFB:01-2019</v>
      </c>
      <c r="K1308" t="s">
        <v>679</v>
      </c>
      <c r="CI1308">
        <v>2.5</v>
      </c>
      <c r="CJ1308">
        <v>2.7</v>
      </c>
      <c r="CK1308">
        <v>2.2000000000000002</v>
      </c>
      <c r="CL1308">
        <v>2.1</v>
      </c>
      <c r="CM1308">
        <v>2.2999999999999998</v>
      </c>
    </row>
    <row r="1309" spans="1:91" x14ac:dyDescent="0.55000000000000004">
      <c r="A1309" s="4" t="str">
        <f t="shared" ca="1" si="271"/>
        <v>American Chemisty Council</v>
      </c>
      <c r="B1309" s="4" t="str">
        <f t="shared" si="272"/>
        <v>Kevin Swift</v>
      </c>
      <c r="C1309" s="4" t="s">
        <v>246</v>
      </c>
      <c r="D1309" s="4" t="s">
        <v>248</v>
      </c>
      <c r="E1309" s="4" t="str">
        <f>IF(COUNTIF($E$2:E1308,"Begin: " &amp; C1309 &amp; "-" &amp; D1309 &amp; "-" &amp; H1309)=0,"Begin: " &amp; C1309 &amp; "-" &amp; D1309 &amp; "-" &amp; H1309,IF((C1309 &amp; "-" &amp; D1309 &amp; "-" &amp; H1309)&lt;&gt;(C1310 &amp; "-" &amp; D1310 &amp; "-" &amp; H1310),"End: " &amp; C1309 &amp; "-" &amp; D1309 &amp; "-" &amp; H1309,""))</f>
        <v/>
      </c>
      <c r="F1309" s="4" t="str">
        <f t="shared" si="273"/>
        <v>Wall Street Journal-GDP-01-2019</v>
      </c>
      <c r="G1309" s="7">
        <v>43475</v>
      </c>
      <c r="H1309" s="7" t="str">
        <f t="shared" si="274"/>
        <v>01-2019</v>
      </c>
      <c r="I1309" s="7" t="str">
        <f t="shared" ca="1" si="275"/>
        <v>Wall Street Journal: American Chemisty Council-GDP-01-2019</v>
      </c>
      <c r="J1309" s="4" t="str">
        <f t="shared" ca="1" si="276"/>
        <v>GDP-American Chemisty Council:01-2019</v>
      </c>
      <c r="K1309" t="s">
        <v>443</v>
      </c>
      <c r="CI1309">
        <v>2.8</v>
      </c>
      <c r="CJ1309">
        <v>1.8</v>
      </c>
      <c r="CK1309">
        <v>2.5</v>
      </c>
      <c r="CL1309">
        <v>2.2999999999999998</v>
      </c>
      <c r="CM1309">
        <v>2.2999999999999998</v>
      </c>
    </row>
    <row r="1310" spans="1:91" x14ac:dyDescent="0.55000000000000004">
      <c r="A1310" s="4" t="str">
        <f t="shared" ca="1" si="271"/>
        <v>Grant Thornton</v>
      </c>
      <c r="B1310" s="4" t="str">
        <f t="shared" si="272"/>
        <v>Diane Swonk</v>
      </c>
      <c r="C1310" s="4" t="s">
        <v>246</v>
      </c>
      <c r="D1310" s="4" t="s">
        <v>248</v>
      </c>
      <c r="E1310" s="4" t="str">
        <f>IF(COUNTIF($E$2:E1309,"Begin: " &amp; C1310 &amp; "-" &amp; D1310 &amp; "-" &amp; H1310)=0,"Begin: " &amp; C1310 &amp; "-" &amp; D1310 &amp; "-" &amp; H1310,IF((C1310 &amp; "-" &amp; D1310 &amp; "-" &amp; H1310)&lt;&gt;(C1311 &amp; "-" &amp; D1311 &amp; "-" &amp; H1311),"End: " &amp; C1310 &amp; "-" &amp; D1310 &amp; "-" &amp; H1310,""))</f>
        <v/>
      </c>
      <c r="F1310" s="4" t="str">
        <f t="shared" si="273"/>
        <v>Wall Street Journal-GDP-01-2019</v>
      </c>
      <c r="G1310" s="7">
        <v>43475</v>
      </c>
      <c r="H1310" s="7" t="str">
        <f t="shared" si="274"/>
        <v>01-2019</v>
      </c>
      <c r="I1310" s="7" t="str">
        <f t="shared" ca="1" si="275"/>
        <v>Wall Street Journal: Grant Thornton-GDP-01-2019</v>
      </c>
      <c r="J1310" s="4" t="str">
        <f t="shared" ca="1" si="276"/>
        <v>GDP-Grant Thornton:01-2019</v>
      </c>
      <c r="K1310" t="s">
        <v>772</v>
      </c>
      <c r="CI1310">
        <v>2.7</v>
      </c>
      <c r="CJ1310">
        <v>1.6</v>
      </c>
      <c r="CK1310">
        <v>2.1</v>
      </c>
      <c r="CL1310">
        <v>2</v>
      </c>
      <c r="CM1310">
        <v>1.4</v>
      </c>
    </row>
    <row r="1311" spans="1:91" x14ac:dyDescent="0.55000000000000004">
      <c r="A1311" s="4" t="str">
        <f t="shared" ca="1" si="271"/>
        <v>The Northern Trust</v>
      </c>
      <c r="B1311" s="4" t="str">
        <f t="shared" si="272"/>
        <v xml:space="preserve">Carl Tannenbaum </v>
      </c>
      <c r="C1311" s="4" t="s">
        <v>246</v>
      </c>
      <c r="D1311" s="4" t="s">
        <v>248</v>
      </c>
      <c r="E1311" s="4" t="str">
        <f>IF(COUNTIF($E$2:E1310,"Begin: " &amp; C1311 &amp; "-" &amp; D1311 &amp; "-" &amp; H1311)=0,"Begin: " &amp; C1311 &amp; "-" &amp; D1311 &amp; "-" &amp; H1311,IF((C1311 &amp; "-" &amp; D1311 &amp; "-" &amp; H1311)&lt;&gt;(C1312 &amp; "-" &amp; D1312 &amp; "-" &amp; H1312),"End: " &amp; C1311 &amp; "-" &amp; D1311 &amp; "-" &amp; H1311,""))</f>
        <v/>
      </c>
      <c r="F1311" s="4" t="str">
        <f t="shared" si="273"/>
        <v>Wall Street Journal-GDP-01-2019</v>
      </c>
      <c r="G1311" s="7">
        <v>43475</v>
      </c>
      <c r="H1311" s="7" t="str">
        <f t="shared" si="274"/>
        <v>01-2019</v>
      </c>
      <c r="I1311" s="7" t="str">
        <f t="shared" ca="1" si="275"/>
        <v>Wall Street Journal: The Northern Trust-GDP-01-2019</v>
      </c>
      <c r="J1311" s="4" t="str">
        <f t="shared" ca="1" si="276"/>
        <v>GDP-The Northern Trust:01-2019</v>
      </c>
      <c r="K1311" t="s">
        <v>241</v>
      </c>
      <c r="CI1311">
        <v>2.7</v>
      </c>
      <c r="CJ1311">
        <v>2.2999999999999998</v>
      </c>
      <c r="CK1311">
        <v>2.2999999999999998</v>
      </c>
      <c r="CL1311">
        <v>2.1</v>
      </c>
      <c r="CM1311">
        <v>1.6</v>
      </c>
    </row>
    <row r="1312" spans="1:91" x14ac:dyDescent="0.55000000000000004">
      <c r="A1312" s="4" t="str">
        <f t="shared" ca="1" si="271"/>
        <v>BNP Paribas</v>
      </c>
      <c r="B1312" s="4" t="str">
        <f t="shared" si="272"/>
        <v>US Economics Team</v>
      </c>
      <c r="C1312" s="4" t="s">
        <v>246</v>
      </c>
      <c r="D1312" s="4" t="s">
        <v>248</v>
      </c>
      <c r="E1312" s="4" t="str">
        <f>IF(COUNTIF($E$2:E1311,"Begin: " &amp; C1312 &amp; "-" &amp; D1312 &amp; "-" &amp; H1312)=0,"Begin: " &amp; C1312 &amp; "-" &amp; D1312 &amp; "-" &amp; H1312,IF((C1312 &amp; "-" &amp; D1312 &amp; "-" &amp; H1312)&lt;&gt;(C1313 &amp; "-" &amp; D1313 &amp; "-" &amp; H1313),"End: " &amp; C1312 &amp; "-" &amp; D1312 &amp; "-" &amp; H1312,""))</f>
        <v/>
      </c>
      <c r="F1312" s="4" t="str">
        <f t="shared" si="273"/>
        <v>Wall Street Journal-GDP-01-2019</v>
      </c>
      <c r="G1312" s="7">
        <v>43475</v>
      </c>
      <c r="H1312" s="7" t="str">
        <f t="shared" si="274"/>
        <v>01-2019</v>
      </c>
      <c r="I1312" s="7" t="str">
        <f t="shared" ca="1" si="275"/>
        <v>Wall Street Journal: BNP Paribas-GDP-01-2019</v>
      </c>
      <c r="J1312" s="4" t="str">
        <f t="shared" ca="1" si="276"/>
        <v>GDP-BNP Paribas:01-2019</v>
      </c>
      <c r="K1312" t="s">
        <v>444</v>
      </c>
      <c r="CI1312">
        <v>2.2000000000000002</v>
      </c>
      <c r="CJ1312">
        <v>1.5</v>
      </c>
      <c r="CK1312">
        <v>2.1</v>
      </c>
      <c r="CL1312">
        <v>1.5</v>
      </c>
      <c r="CM1312">
        <v>1.5</v>
      </c>
    </row>
    <row r="1313" spans="1:99" x14ac:dyDescent="0.55000000000000004">
      <c r="A1313" s="4" t="str">
        <f t="shared" ca="1" si="271"/>
        <v>The Conference Board</v>
      </c>
      <c r="B1313" s="4" t="str">
        <f t="shared" si="272"/>
        <v>Bart van Ark</v>
      </c>
      <c r="C1313" s="4" t="s">
        <v>246</v>
      </c>
      <c r="D1313" s="4" t="s">
        <v>248</v>
      </c>
      <c r="E1313" s="4" t="str">
        <f>IF(COUNTIF($E$2:E1312,"Begin: " &amp; C1313 &amp; "-" &amp; D1313 &amp; "-" &amp; H1313)=0,"Begin: " &amp; C1313 &amp; "-" &amp; D1313 &amp; "-" &amp; H1313,IF((C1313 &amp; "-" &amp; D1313 &amp; "-" &amp; H1313)&lt;&gt;(C1314 &amp; "-" &amp; D1314 &amp; "-" &amp; H1314),"End: " &amp; C1313 &amp; "-" &amp; D1313 &amp; "-" &amp; H1313,""))</f>
        <v/>
      </c>
      <c r="F1313" s="4" t="str">
        <f t="shared" si="273"/>
        <v>Wall Street Journal-GDP-01-2019</v>
      </c>
      <c r="G1313" s="7">
        <v>43475</v>
      </c>
      <c r="H1313" s="7" t="str">
        <f t="shared" si="274"/>
        <v>01-2019</v>
      </c>
      <c r="I1313" s="7" t="str">
        <f t="shared" ca="1" si="275"/>
        <v>Wall Street Journal: The Conference Board-GDP-01-2019</v>
      </c>
      <c r="J1313" s="4" t="str">
        <f t="shared" ca="1" si="276"/>
        <v>GDP-The Conference Board:01-2019</v>
      </c>
      <c r="K1313" t="s">
        <v>242</v>
      </c>
      <c r="CI1313">
        <v>2.5</v>
      </c>
      <c r="CJ1313">
        <v>2.8</v>
      </c>
      <c r="CK1313">
        <v>2.5</v>
      </c>
      <c r="CL1313">
        <v>2.2999999999999998</v>
      </c>
      <c r="CM1313">
        <v>2</v>
      </c>
    </row>
    <row r="1314" spans="1:99" x14ac:dyDescent="0.55000000000000004">
      <c r="A1314" s="4" t="str">
        <f t="shared" ca="1" si="271"/>
        <v>First Trust Adv.</v>
      </c>
      <c r="B1314" s="4" t="str">
        <f t="shared" si="272"/>
        <v>Brian S. Wesbury/ Robert Stein</v>
      </c>
      <c r="C1314" s="4" t="s">
        <v>246</v>
      </c>
      <c r="D1314" s="4" t="s">
        <v>248</v>
      </c>
      <c r="E1314" s="4" t="str">
        <f>IF(COUNTIF($E$2:E1313,"Begin: " &amp; C1314 &amp; "-" &amp; D1314 &amp; "-" &amp; H1314)=0,"Begin: " &amp; C1314 &amp; "-" &amp; D1314 &amp; "-" &amp; H1314,IF((C1314 &amp; "-" &amp; D1314 &amp; "-" &amp; H1314)&lt;&gt;(C1315 &amp; "-" &amp; D1315 &amp; "-" &amp; H1315),"End: " &amp; C1314 &amp; "-" &amp; D1314 &amp; "-" &amp; H1314,""))</f>
        <v/>
      </c>
      <c r="F1314" s="4" t="str">
        <f t="shared" si="273"/>
        <v>Wall Street Journal-GDP-01-2019</v>
      </c>
      <c r="G1314" s="7">
        <v>43475</v>
      </c>
      <c r="H1314" s="7" t="str">
        <f t="shared" si="274"/>
        <v>01-2019</v>
      </c>
      <c r="I1314" s="7" t="str">
        <f t="shared" ca="1" si="275"/>
        <v>Wall Street Journal: First Trust Adv.-GDP-01-2019</v>
      </c>
      <c r="J1314" s="4" t="str">
        <f t="shared" ca="1" si="276"/>
        <v>GDP-First Trust Adv.:01-2019</v>
      </c>
      <c r="K1314" t="s">
        <v>243</v>
      </c>
      <c r="CI1314">
        <v>2</v>
      </c>
      <c r="CJ1314">
        <v>3</v>
      </c>
      <c r="CK1314">
        <v>3</v>
      </c>
      <c r="CL1314">
        <v>3</v>
      </c>
      <c r="CM1314">
        <v>3</v>
      </c>
    </row>
    <row r="1315" spans="1:99" x14ac:dyDescent="0.55000000000000004">
      <c r="A1315" s="4" t="str">
        <f t="shared" ca="1" si="271"/>
        <v>National Association of Realtors</v>
      </c>
      <c r="B1315" s="4" t="str">
        <f t="shared" si="272"/>
        <v>Lawrence Yun</v>
      </c>
      <c r="C1315" s="4" t="s">
        <v>246</v>
      </c>
      <c r="D1315" s="4" t="s">
        <v>248</v>
      </c>
      <c r="E1315" s="4" t="str">
        <f>IF(COUNTIF($E$2:E1314,"Begin: " &amp; C1315 &amp; "-" &amp; D1315 &amp; "-" &amp; H1315)=0,"Begin: " &amp; C1315 &amp; "-" &amp; D1315 &amp; "-" &amp; H1315,IF((C1315 &amp; "-" &amp; D1315 &amp; "-" &amp; H1315)&lt;&gt;(C1316 &amp; "-" &amp; D1316 &amp; "-" &amp; H1316),"End: " &amp; C1315 &amp; "-" &amp; D1315 &amp; "-" &amp; H1315,""))</f>
        <v/>
      </c>
      <c r="F1315" s="4" t="str">
        <f t="shared" si="273"/>
        <v>Wall Street Journal-GDP-01-2019</v>
      </c>
      <c r="G1315" s="7">
        <v>43475</v>
      </c>
      <c r="H1315" s="7" t="str">
        <f t="shared" si="274"/>
        <v>01-2019</v>
      </c>
      <c r="I1315" s="7" t="str">
        <f t="shared" ca="1" si="275"/>
        <v>Wall Street Journal: National Association of Realtors-GDP-01-2019</v>
      </c>
      <c r="J1315" s="4" t="str">
        <f t="shared" ca="1" si="276"/>
        <v>GDP-National Association of Realtors:01-2019</v>
      </c>
      <c r="K1315" t="s">
        <v>245</v>
      </c>
      <c r="CI1315">
        <v>2.2000000000000002</v>
      </c>
      <c r="CJ1315">
        <v>1.8</v>
      </c>
      <c r="CK1315">
        <v>1.5</v>
      </c>
      <c r="CL1315">
        <v>2.1</v>
      </c>
      <c r="CM1315">
        <v>2.2999999999999998</v>
      </c>
    </row>
    <row r="1316" spans="1:99" x14ac:dyDescent="0.55000000000000004">
      <c r="A1316" s="4" t="str">
        <f t="shared" ca="1" si="271"/>
        <v>Morgan Stanley</v>
      </c>
      <c r="B1316" s="4" t="str">
        <f t="shared" si="272"/>
        <v>Ellen Zentner</v>
      </c>
      <c r="C1316" s="4" t="s">
        <v>246</v>
      </c>
      <c r="D1316" s="4" t="s">
        <v>248</v>
      </c>
      <c r="E1316" s="4" t="str">
        <f>IF(COUNTIF($E$2:E1315,"Begin: " &amp; C1316 &amp; "-" &amp; D1316 &amp; "-" &amp; H1316)=0,"Begin: " &amp; C1316 &amp; "-" &amp; D1316 &amp; "-" &amp; H1316,IF((C1316 &amp; "-" &amp; D1316 &amp; "-" &amp; H1316)&lt;&gt;(C1317 &amp; "-" &amp; D1317 &amp; "-" &amp; H1317),"End: " &amp; C1316 &amp; "-" &amp; D1316 &amp; "-" &amp; H1316,""))</f>
        <v>End: Wall Street Journal-GDP-01-2019</v>
      </c>
      <c r="F1316" s="4" t="str">
        <f t="shared" si="273"/>
        <v>Wall Street Journal-GDP-01-2019</v>
      </c>
      <c r="G1316" s="7">
        <v>43475</v>
      </c>
      <c r="H1316" s="7" t="str">
        <f t="shared" si="274"/>
        <v>01-2019</v>
      </c>
      <c r="I1316" s="7" t="str">
        <f t="shared" ca="1" si="275"/>
        <v>Wall Street Journal: Morgan Stanley-GDP-01-2019</v>
      </c>
      <c r="J1316" s="4" t="str">
        <f t="shared" ca="1" si="276"/>
        <v>GDP-Morgan Stanley:01-2019</v>
      </c>
      <c r="K1316" t="s">
        <v>680</v>
      </c>
      <c r="CI1316">
        <v>3.5</v>
      </c>
      <c r="CJ1316">
        <v>2.5</v>
      </c>
      <c r="CK1316">
        <v>1.8</v>
      </c>
      <c r="CL1316">
        <v>1</v>
      </c>
      <c r="CM1316">
        <v>1.5</v>
      </c>
    </row>
    <row r="1317" spans="1:99" x14ac:dyDescent="0.55000000000000004">
      <c r="A1317" s="4" t="str">
        <f t="shared" ref="A1317" ca="1" si="277">IF(ISERROR(IF(C1317="GIOA",INDEX(List_AnonymousForecasters,MATCH(LEFT(K1317,FIND(":",K1317,1)-1),List_IndividualForecasters,0),1),INDEX(List_FirmNamesOmega,MATCH(LEFT(K1317,FIND(":",K1317,1)-1),List_FirmNamesAlpha,0),1))),LEFT(K1317,FIND(":",K1317,1)-1),IF(C1317="GIOA",INDEX(List_AnonymousForecasters,MATCH(LEFT(K1317,FIND(":",K1317,1)-1),List_IndividualForecasters,0),1),INDEX(List_FirmNamesOmega,MATCH(LEFT(K1317,FIND(":",K1317,1)-1),List_FirmNamesAlpha,0),1)))</f>
        <v>Nomura</v>
      </c>
      <c r="B1317" s="4" t="str">
        <f t="shared" ref="B1317" si="278">MID(K1317,FIND(":",K1317,1)+2,LEN(K1317)-FIND(":",K1317,1))</f>
        <v>Lewis Alexander</v>
      </c>
      <c r="C1317" s="4" t="s">
        <v>246</v>
      </c>
      <c r="D1317" s="4" t="s">
        <v>195</v>
      </c>
      <c r="E1317" s="4" t="str">
        <f>IF(COUNTIF($E$2:E1316,"Begin: " &amp; C1317 &amp; "-" &amp; D1317 &amp; "-" &amp; H1317)=0,"Begin: " &amp; C1317 &amp; "-" &amp; D1317 &amp; "-" &amp; H1317,IF((C1317 &amp; "-" &amp; D1317 &amp; "-" &amp; H1317)&lt;&gt;(C1318 &amp; "-" &amp; D1318 &amp; "-" &amp; H1318),"End: " &amp; C1317 &amp; "-" &amp; D1317 &amp; "-" &amp; H1317,""))</f>
        <v>Begin: Wall Street Journal-CPI YoY-01-2019</v>
      </c>
      <c r="F1317" s="4" t="str">
        <f t="shared" ref="F1317" si="279">C1317 &amp; "-" &amp; D1317 &amp; "-" &amp; H1317</f>
        <v>Wall Street Journal-CPI YoY-01-2019</v>
      </c>
      <c r="G1317" s="7">
        <v>43475</v>
      </c>
      <c r="H1317" s="7" t="str">
        <f t="shared" ref="H1317" si="280">TEXT(MONTH(G1317),"00") &amp; "-" &amp; TEXT(YEAR(G1317),"0000")</f>
        <v>01-2019</v>
      </c>
      <c r="I1317" s="7" t="str">
        <f t="shared" ref="I1317" ca="1" si="281">C1317 &amp; ": " &amp; A1317 &amp; "-" &amp; D1317 &amp; "-" &amp; H1317</f>
        <v>Wall Street Journal: Nomura-CPI YoY-01-2019</v>
      </c>
      <c r="J1317" s="4" t="str">
        <f t="shared" ref="J1317" ca="1" si="282">D1317 &amp; "-" &amp; A1317 &amp; ":" &amp; TEXT(MONTH(G1317),"00") &amp; "-" &amp; TEXT(YEAR(G1317),"0000")</f>
        <v>CPI YoY-Nomura:01-2019</v>
      </c>
      <c r="K1317" t="s">
        <v>196</v>
      </c>
      <c r="CI1317">
        <v>1.8</v>
      </c>
      <c r="CK1317">
        <v>1.4</v>
      </c>
      <c r="CM1317">
        <v>2.1</v>
      </c>
      <c r="CO1317">
        <v>2.6</v>
      </c>
      <c r="CQ1317">
        <v>2.6</v>
      </c>
    </row>
    <row r="1318" spans="1:99" x14ac:dyDescent="0.55000000000000004">
      <c r="A1318" s="4" t="str">
        <f t="shared" ref="A1318:A1381" ca="1" si="283">IF(ISERROR(IF(C1318="GIOA",INDEX(List_AnonymousForecasters,MATCH(LEFT(K1318,FIND(":",K1318,1)-1),List_IndividualForecasters,0),1),INDEX(List_FirmNamesOmega,MATCH(LEFT(K1318,FIND(":",K1318,1)-1),List_FirmNamesAlpha,0),1))),LEFT(K1318,FIND(":",K1318,1)-1),IF(C1318="GIOA",INDEX(List_AnonymousForecasters,MATCH(LEFT(K1318,FIND(":",K1318,1)-1),List_IndividualForecasters,0),1),INDEX(List_FirmNamesOmega,MATCH(LEFT(K1318,FIND(":",K1318,1)-1),List_FirmNamesAlpha,0),1)))</f>
        <v>Bank of the West</v>
      </c>
      <c r="B1318" s="4" t="str">
        <f t="shared" ref="B1318:B1381" si="284">MID(K1318,FIND(":",K1318,1)+2,LEN(K1318)-FIND(":",K1318,1))</f>
        <v>Scott Anderson</v>
      </c>
      <c r="C1318" s="4" t="s">
        <v>246</v>
      </c>
      <c r="D1318" s="4" t="s">
        <v>195</v>
      </c>
      <c r="E1318" s="4" t="str">
        <f>IF(COUNTIF($E$2:E1317,"Begin: " &amp; C1318 &amp; "-" &amp; D1318 &amp; "-" &amp; H1318)=0,"Begin: " &amp; C1318 &amp; "-" &amp; D1318 &amp; "-" &amp; H1318,IF((C1318 &amp; "-" &amp; D1318 &amp; "-" &amp; H1318)&lt;&gt;(C1319 &amp; "-" &amp; D1319 &amp; "-" &amp; H1319),"End: " &amp; C1318 &amp; "-" &amp; D1318 &amp; "-" &amp; H1318,""))</f>
        <v/>
      </c>
      <c r="F1318" s="4" t="str">
        <f t="shared" ref="F1318:F1381" si="285">C1318 &amp; "-" &amp; D1318 &amp; "-" &amp; H1318</f>
        <v>Wall Street Journal-CPI YoY-01-2019</v>
      </c>
      <c r="G1318" s="7">
        <v>43475</v>
      </c>
      <c r="H1318" s="7" t="str">
        <f t="shared" ref="H1318:H1381" si="286">TEXT(MONTH(G1318),"00") &amp; "-" &amp; TEXT(YEAR(G1318),"0000")</f>
        <v>01-2019</v>
      </c>
      <c r="I1318" s="7" t="str">
        <f t="shared" ref="I1318:I1381" ca="1" si="287">C1318 &amp; ": " &amp; A1318 &amp; "-" &amp; D1318 &amp; "-" &amp; H1318</f>
        <v>Wall Street Journal: Bank of the West-CPI YoY-01-2019</v>
      </c>
      <c r="J1318" s="4" t="str">
        <f t="shared" ref="J1318:J1381" ca="1" si="288">D1318 &amp; "-" &amp; A1318 &amp; ":" &amp; TEXT(MONTH(G1318),"00") &amp; "-" &amp; TEXT(YEAR(G1318),"0000")</f>
        <v>CPI YoY-Bank of the West:01-2019</v>
      </c>
      <c r="K1318" t="s">
        <v>763</v>
      </c>
      <c r="CI1318">
        <v>1.9</v>
      </c>
      <c r="CK1318">
        <v>1.5</v>
      </c>
      <c r="CM1318">
        <v>1.7</v>
      </c>
      <c r="CO1318">
        <v>2</v>
      </c>
      <c r="CQ1318">
        <v>1.7</v>
      </c>
      <c r="CS1318">
        <v>1.9</v>
      </c>
      <c r="CU1318">
        <v>2.2000000000000002</v>
      </c>
    </row>
    <row r="1319" spans="1:99" x14ac:dyDescent="0.55000000000000004">
      <c r="A1319" s="4" t="str">
        <f t="shared" ca="1" si="283"/>
        <v>Capital Economics</v>
      </c>
      <c r="B1319" s="4" t="str">
        <f t="shared" si="284"/>
        <v>Paul Ashworth</v>
      </c>
      <c r="C1319" s="4" t="s">
        <v>246</v>
      </c>
      <c r="D1319" s="4" t="s">
        <v>195</v>
      </c>
      <c r="E1319" s="4" t="str">
        <f>IF(COUNTIF($E$2:E1318,"Begin: " &amp; C1319 &amp; "-" &amp; D1319 &amp; "-" &amp; H1319)=0,"Begin: " &amp; C1319 &amp; "-" &amp; D1319 &amp; "-" &amp; H1319,IF((C1319 &amp; "-" &amp; D1319 &amp; "-" &amp; H1319)&lt;&gt;(C1320 &amp; "-" &amp; D1320 &amp; "-" &amp; H1320),"End: " &amp; C1319 &amp; "-" &amp; D1319 &amp; "-" &amp; H1319,""))</f>
        <v/>
      </c>
      <c r="F1319" s="4" t="str">
        <f t="shared" si="285"/>
        <v>Wall Street Journal-CPI YoY-01-2019</v>
      </c>
      <c r="G1319" s="7">
        <v>43475</v>
      </c>
      <c r="H1319" s="7" t="str">
        <f t="shared" si="286"/>
        <v>01-2019</v>
      </c>
      <c r="I1319" s="7" t="str">
        <f t="shared" ca="1" si="287"/>
        <v>Wall Street Journal: Capital Economics-CPI YoY-01-2019</v>
      </c>
      <c r="J1319" s="4" t="str">
        <f t="shared" ca="1" si="288"/>
        <v>CPI YoY-Capital Economics:01-2019</v>
      </c>
      <c r="K1319" t="s">
        <v>197</v>
      </c>
      <c r="CI1319">
        <v>1.8</v>
      </c>
      <c r="CK1319">
        <v>1.4</v>
      </c>
      <c r="CM1319">
        <v>1.5</v>
      </c>
      <c r="CO1319">
        <v>1.7</v>
      </c>
      <c r="CQ1319">
        <v>1.9</v>
      </c>
      <c r="CS1319">
        <v>2</v>
      </c>
      <c r="CU1319">
        <v>2</v>
      </c>
    </row>
    <row r="1320" spans="1:99" x14ac:dyDescent="0.55000000000000004">
      <c r="A1320" s="4" t="str">
        <f t="shared" ca="1" si="283"/>
        <v>Deloitte LP</v>
      </c>
      <c r="B1320" s="4" t="str">
        <f t="shared" si="284"/>
        <v>Daniel Bachman</v>
      </c>
      <c r="C1320" s="4" t="s">
        <v>246</v>
      </c>
      <c r="D1320" s="4" t="s">
        <v>195</v>
      </c>
      <c r="E1320" s="4" t="str">
        <f>IF(COUNTIF($E$2:E1319,"Begin: " &amp; C1320 &amp; "-" &amp; D1320 &amp; "-" &amp; H1320)=0,"Begin: " &amp; C1320 &amp; "-" &amp; D1320 &amp; "-" &amp; H1320,IF((C1320 &amp; "-" &amp; D1320 &amp; "-" &amp; H1320)&lt;&gt;(C1321 &amp; "-" &amp; D1321 &amp; "-" &amp; H1321),"End: " &amp; C1320 &amp; "-" &amp; D1320 &amp; "-" &amp; H1320,""))</f>
        <v/>
      </c>
      <c r="F1320" s="4" t="str">
        <f t="shared" si="285"/>
        <v>Wall Street Journal-CPI YoY-01-2019</v>
      </c>
      <c r="G1320" s="7">
        <v>43475</v>
      </c>
      <c r="H1320" s="7" t="str">
        <f t="shared" si="286"/>
        <v>01-2019</v>
      </c>
      <c r="I1320" s="7" t="str">
        <f t="shared" ca="1" si="287"/>
        <v>Wall Street Journal: Deloitte LP-CPI YoY-01-2019</v>
      </c>
      <c r="J1320" s="4" t="str">
        <f t="shared" ca="1" si="288"/>
        <v>CPI YoY-Deloitte LP:01-2019</v>
      </c>
      <c r="K1320" t="s">
        <v>749</v>
      </c>
      <c r="CI1320">
        <v>2.2999999999999998</v>
      </c>
      <c r="CK1320">
        <v>2</v>
      </c>
      <c r="CM1320">
        <v>2.1</v>
      </c>
      <c r="CO1320">
        <v>1.7</v>
      </c>
      <c r="CQ1320">
        <v>1.6</v>
      </c>
      <c r="CS1320">
        <v>1.6</v>
      </c>
      <c r="CU1320">
        <v>1.7</v>
      </c>
    </row>
    <row r="1321" spans="1:99" x14ac:dyDescent="0.55000000000000004">
      <c r="A1321" s="4" t="str">
        <f t="shared" ca="1" si="283"/>
        <v>Economic Outlook Group</v>
      </c>
      <c r="B1321" s="4" t="str">
        <f t="shared" si="284"/>
        <v>Bernard Baumohl</v>
      </c>
      <c r="C1321" s="4" t="s">
        <v>246</v>
      </c>
      <c r="D1321" s="4" t="s">
        <v>195</v>
      </c>
      <c r="E1321" s="4" t="str">
        <f>IF(COUNTIF($E$2:E1320,"Begin: " &amp; C1321 &amp; "-" &amp; D1321 &amp; "-" &amp; H1321)=0,"Begin: " &amp; C1321 &amp; "-" &amp; D1321 &amp; "-" &amp; H1321,IF((C1321 &amp; "-" &amp; D1321 &amp; "-" &amp; H1321)&lt;&gt;(C1322 &amp; "-" &amp; D1322 &amp; "-" &amp; H1322),"End: " &amp; C1321 &amp; "-" &amp; D1321 &amp; "-" &amp; H1321,""))</f>
        <v/>
      </c>
      <c r="F1321" s="4" t="str">
        <f t="shared" si="285"/>
        <v>Wall Street Journal-CPI YoY-01-2019</v>
      </c>
      <c r="G1321" s="7">
        <v>43475</v>
      </c>
      <c r="H1321" s="7" t="str">
        <f t="shared" si="286"/>
        <v>01-2019</v>
      </c>
      <c r="I1321" s="7" t="str">
        <f t="shared" ca="1" si="287"/>
        <v>Wall Street Journal: Economic Outlook Group-CPI YoY-01-2019</v>
      </c>
      <c r="J1321" s="4" t="str">
        <f t="shared" ca="1" si="288"/>
        <v>CPI YoY-Economic Outlook Group:01-2019</v>
      </c>
      <c r="K1321" t="s">
        <v>426</v>
      </c>
      <c r="CI1321">
        <v>2.7</v>
      </c>
      <c r="CK1321">
        <v>3.4</v>
      </c>
      <c r="CM1321">
        <v>3</v>
      </c>
      <c r="CO1321">
        <v>2.8</v>
      </c>
      <c r="CQ1321">
        <v>2.5</v>
      </c>
      <c r="CS1321">
        <v>2.5</v>
      </c>
      <c r="CU1321">
        <v>2.7</v>
      </c>
    </row>
    <row r="1322" spans="1:99" x14ac:dyDescent="0.55000000000000004">
      <c r="A1322" s="4" t="str">
        <f t="shared" ca="1" si="283"/>
        <v>Nationwide Insurance</v>
      </c>
      <c r="B1322" s="4" t="str">
        <f t="shared" si="284"/>
        <v>David Berson</v>
      </c>
      <c r="C1322" s="4" t="s">
        <v>246</v>
      </c>
      <c r="D1322" s="4" t="s">
        <v>195</v>
      </c>
      <c r="E1322" s="4" t="str">
        <f>IF(COUNTIF($E$2:E1321,"Begin: " &amp; C1322 &amp; "-" &amp; D1322 &amp; "-" &amp; H1322)=0,"Begin: " &amp; C1322 &amp; "-" &amp; D1322 &amp; "-" &amp; H1322,IF((C1322 &amp; "-" &amp; D1322 &amp; "-" &amp; H1322)&lt;&gt;(C1323 &amp; "-" &amp; D1323 &amp; "-" &amp; H1323),"End: " &amp; C1322 &amp; "-" &amp; D1322 &amp; "-" &amp; H1322,""))</f>
        <v/>
      </c>
      <c r="F1322" s="4" t="str">
        <f t="shared" si="285"/>
        <v>Wall Street Journal-CPI YoY-01-2019</v>
      </c>
      <c r="G1322" s="7">
        <v>43475</v>
      </c>
      <c r="H1322" s="7" t="str">
        <f t="shared" si="286"/>
        <v>01-2019</v>
      </c>
      <c r="I1322" s="7" t="str">
        <f t="shared" ca="1" si="287"/>
        <v>Wall Street Journal: Nationwide Insurance-CPI YoY-01-2019</v>
      </c>
      <c r="J1322" s="4" t="str">
        <f t="shared" ca="1" si="288"/>
        <v>CPI YoY-Nationwide Insurance:01-2019</v>
      </c>
      <c r="K1322" t="s">
        <v>427</v>
      </c>
      <c r="CI1322">
        <v>1.9</v>
      </c>
      <c r="CK1322">
        <v>2.2000000000000002</v>
      </c>
      <c r="CM1322">
        <v>2.4</v>
      </c>
      <c r="CO1322">
        <v>2.5</v>
      </c>
      <c r="CQ1322">
        <v>2.6</v>
      </c>
      <c r="CS1322">
        <v>2.7</v>
      </c>
      <c r="CU1322">
        <v>2.2999999999999998</v>
      </c>
    </row>
    <row r="1323" spans="1:99" x14ac:dyDescent="0.55000000000000004">
      <c r="A1323" s="4" t="str">
        <f t="shared" ca="1" si="283"/>
        <v>Tufts University</v>
      </c>
      <c r="B1323" s="4" t="str">
        <f t="shared" si="284"/>
        <v>Brian Bethune</v>
      </c>
      <c r="C1323" s="4" t="s">
        <v>246</v>
      </c>
      <c r="D1323" s="4" t="s">
        <v>195</v>
      </c>
      <c r="E1323" s="4" t="str">
        <f>IF(COUNTIF($E$2:E1322,"Begin: " &amp; C1323 &amp; "-" &amp; D1323 &amp; "-" &amp; H1323)=0,"Begin: " &amp; C1323 &amp; "-" &amp; D1323 &amp; "-" &amp; H1323,IF((C1323 &amp; "-" &amp; D1323 &amp; "-" &amp; H1323)&lt;&gt;(C1324 &amp; "-" &amp; D1324 &amp; "-" &amp; H1324),"End: " &amp; C1323 &amp; "-" &amp; D1323 &amp; "-" &amp; H1323,""))</f>
        <v/>
      </c>
      <c r="F1323" s="4" t="str">
        <f t="shared" si="285"/>
        <v>Wall Street Journal-CPI YoY-01-2019</v>
      </c>
      <c r="G1323" s="7">
        <v>43475</v>
      </c>
      <c r="H1323" s="7" t="str">
        <f t="shared" si="286"/>
        <v>01-2019</v>
      </c>
      <c r="I1323" s="7" t="str">
        <f t="shared" ca="1" si="287"/>
        <v>Wall Street Journal: Tufts University-CPI YoY-01-2019</v>
      </c>
      <c r="J1323" s="4" t="str">
        <f t="shared" ca="1" si="288"/>
        <v>CPI YoY-Tufts University:01-2019</v>
      </c>
      <c r="K1323" t="s">
        <v>428</v>
      </c>
      <c r="CI1323">
        <v>2.2000000000000002</v>
      </c>
      <c r="CK1323">
        <v>2</v>
      </c>
      <c r="CM1323">
        <v>2</v>
      </c>
      <c r="CO1323">
        <v>2.2000000000000002</v>
      </c>
      <c r="CQ1323">
        <v>2.2999999999999998</v>
      </c>
      <c r="CS1323">
        <v>2.2999999999999998</v>
      </c>
      <c r="CU1323">
        <v>2.2999999999999998</v>
      </c>
    </row>
    <row r="1324" spans="1:99" x14ac:dyDescent="0.55000000000000004">
      <c r="A1324" s="4" t="str">
        <f t="shared" ca="1" si="283"/>
        <v>TS Lombard</v>
      </c>
      <c r="B1324" s="4" t="str">
        <f t="shared" si="284"/>
        <v>Steven Blitz</v>
      </c>
      <c r="C1324" s="4" t="s">
        <v>246</v>
      </c>
      <c r="D1324" s="4" t="s">
        <v>195</v>
      </c>
      <c r="E1324" s="4" t="str">
        <f>IF(COUNTIF($E$2:E1323,"Begin: " &amp; C1324 &amp; "-" &amp; D1324 &amp; "-" &amp; H1324)=0,"Begin: " &amp; C1324 &amp; "-" &amp; D1324 &amp; "-" &amp; H1324,IF((C1324 &amp; "-" &amp; D1324 &amp; "-" &amp; H1324)&lt;&gt;(C1325 &amp; "-" &amp; D1325 &amp; "-" &amp; H1325),"End: " &amp; C1324 &amp; "-" &amp; D1324 &amp; "-" &amp; H1324,""))</f>
        <v/>
      </c>
      <c r="F1324" s="4" t="str">
        <f t="shared" si="285"/>
        <v>Wall Street Journal-CPI YoY-01-2019</v>
      </c>
      <c r="G1324" s="7">
        <v>43475</v>
      </c>
      <c r="H1324" s="7" t="str">
        <f t="shared" si="286"/>
        <v>01-2019</v>
      </c>
      <c r="I1324" s="7" t="str">
        <f t="shared" ca="1" si="287"/>
        <v>Wall Street Journal: TS Lombard-CPI YoY-01-2019</v>
      </c>
      <c r="J1324" s="4" t="str">
        <f t="shared" ca="1" si="288"/>
        <v>CPI YoY-TS Lombard:01-2019</v>
      </c>
      <c r="K1324" t="s">
        <v>768</v>
      </c>
      <c r="CI1324">
        <v>2</v>
      </c>
      <c r="CK1324">
        <v>1.8</v>
      </c>
      <c r="CM1324">
        <v>1.5</v>
      </c>
      <c r="CO1324">
        <v>1.5</v>
      </c>
      <c r="CQ1324">
        <v>2.5</v>
      </c>
      <c r="CS1324">
        <v>3</v>
      </c>
      <c r="CU1324">
        <v>3</v>
      </c>
    </row>
    <row r="1325" spans="1:99" x14ac:dyDescent="0.55000000000000004">
      <c r="A1325" s="4" t="str">
        <f t="shared" ca="1" si="283"/>
        <v>Standard and Poor's</v>
      </c>
      <c r="B1325" s="4" t="str">
        <f t="shared" si="284"/>
        <v>Beth Ann Bovino</v>
      </c>
      <c r="C1325" s="4" t="s">
        <v>246</v>
      </c>
      <c r="D1325" s="4" t="s">
        <v>195</v>
      </c>
      <c r="E1325" s="4" t="str">
        <f>IF(COUNTIF($E$2:E1324,"Begin: " &amp; C1325 &amp; "-" &amp; D1325 &amp; "-" &amp; H1325)=0,"Begin: " &amp; C1325 &amp; "-" &amp; D1325 &amp; "-" &amp; H1325,IF((C1325 &amp; "-" &amp; D1325 &amp; "-" &amp; H1325)&lt;&gt;(C1326 &amp; "-" &amp; D1326 &amp; "-" &amp; H1326),"End: " &amp; C1325 &amp; "-" &amp; D1325 &amp; "-" &amp; H1325,""))</f>
        <v/>
      </c>
      <c r="F1325" s="4" t="str">
        <f t="shared" si="285"/>
        <v>Wall Street Journal-CPI YoY-01-2019</v>
      </c>
      <c r="G1325" s="7">
        <v>43475</v>
      </c>
      <c r="H1325" s="7" t="str">
        <f t="shared" si="286"/>
        <v>01-2019</v>
      </c>
      <c r="I1325" s="7" t="str">
        <f t="shared" ca="1" si="287"/>
        <v>Wall Street Journal: Standard and Poor's-CPI YoY-01-2019</v>
      </c>
      <c r="J1325" s="4" t="str">
        <f t="shared" ca="1" si="288"/>
        <v>CPI YoY-Standard and Poor's:01-2019</v>
      </c>
      <c r="K1325" t="s">
        <v>199</v>
      </c>
      <c r="CI1325">
        <v>2.2999999999999998</v>
      </c>
      <c r="CK1325">
        <v>2.2000000000000002</v>
      </c>
      <c r="CM1325">
        <v>2.2000000000000002</v>
      </c>
      <c r="CO1325">
        <v>2.2999999999999998</v>
      </c>
      <c r="CQ1325">
        <v>2.4</v>
      </c>
      <c r="CS1325">
        <v>2.2999999999999998</v>
      </c>
      <c r="CU1325">
        <v>2.1</v>
      </c>
    </row>
    <row r="1326" spans="1:99" x14ac:dyDescent="0.55000000000000004">
      <c r="A1326" s="4" t="str">
        <f t="shared" ca="1" si="283"/>
        <v>Wells Fargo &amp; Co.</v>
      </c>
      <c r="B1326" s="4" t="str">
        <f t="shared" si="284"/>
        <v>Jay Bryson</v>
      </c>
      <c r="C1326" s="4" t="s">
        <v>246</v>
      </c>
      <c r="D1326" s="4" t="s">
        <v>195</v>
      </c>
      <c r="E1326" s="4" t="str">
        <f>IF(COUNTIF($E$2:E1325,"Begin: " &amp; C1326 &amp; "-" &amp; D1326 &amp; "-" &amp; H1326)=0,"Begin: " &amp; C1326 &amp; "-" &amp; D1326 &amp; "-" &amp; H1326,IF((C1326 &amp; "-" &amp; D1326 &amp; "-" &amp; H1326)&lt;&gt;(C1327 &amp; "-" &amp; D1327 &amp; "-" &amp; H1327),"End: " &amp; C1326 &amp; "-" &amp; D1326 &amp; "-" &amp; H1326,""))</f>
        <v/>
      </c>
      <c r="F1326" s="4" t="str">
        <f t="shared" si="285"/>
        <v>Wall Street Journal-CPI YoY-01-2019</v>
      </c>
      <c r="G1326" s="7">
        <v>43475</v>
      </c>
      <c r="H1326" s="7" t="str">
        <f t="shared" si="286"/>
        <v>01-2019</v>
      </c>
      <c r="I1326" s="7" t="str">
        <f t="shared" ca="1" si="287"/>
        <v>Wall Street Journal: Wells Fargo &amp; Co.-CPI YoY-01-2019</v>
      </c>
      <c r="J1326" s="4" t="str">
        <f t="shared" ca="1" si="288"/>
        <v>CPI YoY-Wells Fargo &amp; Co.:01-2019</v>
      </c>
      <c r="K1326" t="s">
        <v>786</v>
      </c>
      <c r="CI1326">
        <v>1.9</v>
      </c>
      <c r="CK1326">
        <v>2.08</v>
      </c>
      <c r="CM1326">
        <v>2.74</v>
      </c>
      <c r="CO1326">
        <v>2.64</v>
      </c>
      <c r="CQ1326">
        <v>2.42</v>
      </c>
    </row>
    <row r="1327" spans="1:99" x14ac:dyDescent="0.55000000000000004">
      <c r="A1327" s="4" t="str">
        <f t="shared" ca="1" si="283"/>
        <v>Credit Agricole CIB</v>
      </c>
      <c r="B1327" s="4" t="str">
        <f t="shared" si="284"/>
        <v>Michael Carey</v>
      </c>
      <c r="C1327" s="4" t="s">
        <v>246</v>
      </c>
      <c r="D1327" s="4" t="s">
        <v>195</v>
      </c>
      <c r="E1327" s="4" t="str">
        <f>IF(COUNTIF($E$2:E1326,"Begin: " &amp; C1327 &amp; "-" &amp; D1327 &amp; "-" &amp; H1327)=0,"Begin: " &amp; C1327 &amp; "-" &amp; D1327 &amp; "-" &amp; H1327,IF((C1327 &amp; "-" &amp; D1327 &amp; "-" &amp; H1327)&lt;&gt;(C1328 &amp; "-" &amp; D1328 &amp; "-" &amp; H1328),"End: " &amp; C1327 &amp; "-" &amp; D1327 &amp; "-" &amp; H1327,""))</f>
        <v/>
      </c>
      <c r="F1327" s="4" t="str">
        <f t="shared" si="285"/>
        <v>Wall Street Journal-CPI YoY-01-2019</v>
      </c>
      <c r="G1327" s="7">
        <v>43475</v>
      </c>
      <c r="H1327" s="7" t="str">
        <f t="shared" si="286"/>
        <v>01-2019</v>
      </c>
      <c r="I1327" s="7" t="str">
        <f t="shared" ca="1" si="287"/>
        <v>Wall Street Journal: Credit Agricole CIB-CPI YoY-01-2019</v>
      </c>
      <c r="J1327" s="4" t="str">
        <f t="shared" ca="1" si="288"/>
        <v>CPI YoY-Credit Agricole CIB:01-2019</v>
      </c>
      <c r="K1327" t="s">
        <v>200</v>
      </c>
      <c r="CI1327">
        <v>1.8</v>
      </c>
      <c r="CK1327">
        <v>0.9</v>
      </c>
      <c r="CM1327">
        <v>1.8</v>
      </c>
      <c r="CO1327">
        <v>2.1</v>
      </c>
      <c r="CQ1327">
        <v>2.2000000000000002</v>
      </c>
    </row>
    <row r="1328" spans="1:99" x14ac:dyDescent="0.55000000000000004">
      <c r="A1328" s="4" t="str">
        <f t="shared" ca="1" si="283"/>
        <v>Econoclast</v>
      </c>
      <c r="B1328" s="4" t="str">
        <f t="shared" si="284"/>
        <v>Mike Cosgrove</v>
      </c>
      <c r="C1328" s="4" t="s">
        <v>246</v>
      </c>
      <c r="D1328" s="4" t="s">
        <v>195</v>
      </c>
      <c r="E1328" s="4" t="str">
        <f>IF(COUNTIF($E$2:E1327,"Begin: " &amp; C1328 &amp; "-" &amp; D1328 &amp; "-" &amp; H1328)=0,"Begin: " &amp; C1328 &amp; "-" &amp; D1328 &amp; "-" &amp; H1328,IF((C1328 &amp; "-" &amp; D1328 &amp; "-" &amp; H1328)&lt;&gt;(C1329 &amp; "-" &amp; D1329 &amp; "-" &amp; H1329),"End: " &amp; C1328 &amp; "-" &amp; D1328 &amp; "-" &amp; H1328,""))</f>
        <v/>
      </c>
      <c r="F1328" s="4" t="str">
        <f t="shared" si="285"/>
        <v>Wall Street Journal-CPI YoY-01-2019</v>
      </c>
      <c r="G1328" s="7">
        <v>43475</v>
      </c>
      <c r="H1328" s="7" t="str">
        <f t="shared" si="286"/>
        <v>01-2019</v>
      </c>
      <c r="I1328" s="7" t="str">
        <f t="shared" ca="1" si="287"/>
        <v>Wall Street Journal: Econoclast-CPI YoY-01-2019</v>
      </c>
      <c r="J1328" s="4" t="str">
        <f t="shared" ca="1" si="288"/>
        <v>CPI YoY-Econoclast:01-2019</v>
      </c>
      <c r="K1328" t="s">
        <v>203</v>
      </c>
      <c r="CI1328">
        <v>1.8</v>
      </c>
      <c r="CK1328">
        <v>1.9</v>
      </c>
      <c r="CM1328">
        <v>2</v>
      </c>
      <c r="CO1328">
        <v>1.9</v>
      </c>
      <c r="CQ1328">
        <v>2</v>
      </c>
      <c r="CS1328">
        <v>2</v>
      </c>
      <c r="CU1328">
        <v>2</v>
      </c>
    </row>
    <row r="1329" spans="1:99" x14ac:dyDescent="0.55000000000000004">
      <c r="A1329" s="4" t="str">
        <f t="shared" ca="1" si="283"/>
        <v>Pictet Wealth Management</v>
      </c>
      <c r="B1329" s="4" t="str">
        <f t="shared" si="284"/>
        <v>Thomas Costerg</v>
      </c>
      <c r="C1329" s="4" t="s">
        <v>246</v>
      </c>
      <c r="D1329" s="4" t="s">
        <v>195</v>
      </c>
      <c r="E1329" s="4" t="str">
        <f>IF(COUNTIF($E$2:E1328,"Begin: " &amp; C1329 &amp; "-" &amp; D1329 &amp; "-" &amp; H1329)=0,"Begin: " &amp; C1329 &amp; "-" &amp; D1329 &amp; "-" &amp; H1329,IF((C1329 &amp; "-" &amp; D1329 &amp; "-" &amp; H1329)&lt;&gt;(C1330 &amp; "-" &amp; D1330 &amp; "-" &amp; H1330),"End: " &amp; C1329 &amp; "-" &amp; D1329 &amp; "-" &amp; H1329,""))</f>
        <v/>
      </c>
      <c r="F1329" s="4" t="str">
        <f t="shared" si="285"/>
        <v>Wall Street Journal-CPI YoY-01-2019</v>
      </c>
      <c r="G1329" s="7">
        <v>43475</v>
      </c>
      <c r="H1329" s="7" t="str">
        <f t="shared" si="286"/>
        <v>01-2019</v>
      </c>
      <c r="I1329" s="7" t="str">
        <f t="shared" ca="1" si="287"/>
        <v>Wall Street Journal: Pictet Wealth Management-CPI YoY-01-2019</v>
      </c>
      <c r="J1329" s="4" t="str">
        <f t="shared" ca="1" si="288"/>
        <v>CPI YoY-Pictet Wealth Management:01-2019</v>
      </c>
      <c r="K1329" t="s">
        <v>773</v>
      </c>
      <c r="CQ1329">
        <v>1.8</v>
      </c>
      <c r="CU1329">
        <v>1.8</v>
      </c>
    </row>
    <row r="1330" spans="1:99" x14ac:dyDescent="0.55000000000000004">
      <c r="A1330" s="4" t="str">
        <f t="shared" ca="1" si="283"/>
        <v>Wrightson ICAP</v>
      </c>
      <c r="B1330" s="4" t="str">
        <f t="shared" si="284"/>
        <v>Lou Crandall</v>
      </c>
      <c r="C1330" s="4" t="s">
        <v>246</v>
      </c>
      <c r="D1330" s="4" t="s">
        <v>195</v>
      </c>
      <c r="E1330" s="4" t="str">
        <f>IF(COUNTIF($E$2:E1329,"Begin: " &amp; C1330 &amp; "-" &amp; D1330 &amp; "-" &amp; H1330)=0,"Begin: " &amp; C1330 &amp; "-" &amp; D1330 &amp; "-" &amp; H1330,IF((C1330 &amp; "-" &amp; D1330 &amp; "-" &amp; H1330)&lt;&gt;(C1331 &amp; "-" &amp; D1331 &amp; "-" &amp; H1331),"End: " &amp; C1330 &amp; "-" &amp; D1330 &amp; "-" &amp; H1330,""))</f>
        <v/>
      </c>
      <c r="F1330" s="4" t="str">
        <f t="shared" si="285"/>
        <v>Wall Street Journal-CPI YoY-01-2019</v>
      </c>
      <c r="G1330" s="7">
        <v>43475</v>
      </c>
      <c r="H1330" s="7" t="str">
        <f t="shared" si="286"/>
        <v>01-2019</v>
      </c>
      <c r="I1330" s="7" t="str">
        <f t="shared" ca="1" si="287"/>
        <v>Wall Street Journal: Wrightson ICAP-CPI YoY-01-2019</v>
      </c>
      <c r="J1330" s="4" t="str">
        <f t="shared" ca="1" si="288"/>
        <v>CPI YoY-Wrightson ICAP:01-2019</v>
      </c>
      <c r="K1330" t="s">
        <v>204</v>
      </c>
      <c r="CI1330">
        <v>1.8</v>
      </c>
      <c r="CK1330">
        <v>1.8</v>
      </c>
      <c r="CM1330">
        <v>2.5</v>
      </c>
      <c r="CO1330">
        <v>2.6</v>
      </c>
      <c r="CQ1330">
        <v>2.5</v>
      </c>
      <c r="CS1330">
        <v>2.5</v>
      </c>
      <c r="CU1330">
        <v>2.5</v>
      </c>
    </row>
    <row r="1331" spans="1:99" x14ac:dyDescent="0.55000000000000004">
      <c r="A1331" s="4" t="str">
        <f t="shared" ca="1" si="283"/>
        <v>Equifax</v>
      </c>
      <c r="B1331" s="4" t="str">
        <f t="shared" si="284"/>
        <v>Amy Crews Cutts</v>
      </c>
      <c r="C1331" s="4" t="s">
        <v>246</v>
      </c>
      <c r="D1331" s="4" t="s">
        <v>195</v>
      </c>
      <c r="E1331" s="4" t="str">
        <f>IF(COUNTIF($E$2:E1330,"Begin: " &amp; C1331 &amp; "-" &amp; D1331 &amp; "-" &amp; H1331)=0,"Begin: " &amp; C1331 &amp; "-" &amp; D1331 &amp; "-" &amp; H1331,IF((C1331 &amp; "-" &amp; D1331 &amp; "-" &amp; H1331)&lt;&gt;(C1332 &amp; "-" &amp; D1332 &amp; "-" &amp; H1332),"End: " &amp; C1331 &amp; "-" &amp; D1331 &amp; "-" &amp; H1331,""))</f>
        <v/>
      </c>
      <c r="F1331" s="4" t="str">
        <f t="shared" si="285"/>
        <v>Wall Street Journal-CPI YoY-01-2019</v>
      </c>
      <c r="G1331" s="7">
        <v>43475</v>
      </c>
      <c r="H1331" s="7" t="str">
        <f t="shared" si="286"/>
        <v>01-2019</v>
      </c>
      <c r="I1331" s="7" t="str">
        <f t="shared" ca="1" si="287"/>
        <v>Wall Street Journal: Equifax-CPI YoY-01-2019</v>
      </c>
      <c r="J1331" s="4" t="str">
        <f t="shared" ca="1" si="288"/>
        <v>CPI YoY-Equifax:01-2019</v>
      </c>
      <c r="K1331" t="s">
        <v>750</v>
      </c>
    </row>
    <row r="1332" spans="1:99" x14ac:dyDescent="0.55000000000000004">
      <c r="A1332" s="4" t="str">
        <f t="shared" ca="1" si="283"/>
        <v>Oxford Economics</v>
      </c>
      <c r="B1332" s="4" t="str">
        <f t="shared" si="284"/>
        <v>Greg Daco</v>
      </c>
      <c r="C1332" s="4" t="s">
        <v>246</v>
      </c>
      <c r="D1332" s="4" t="s">
        <v>195</v>
      </c>
      <c r="E1332" s="4" t="str">
        <f>IF(COUNTIF($E$2:E1331,"Begin: " &amp; C1332 &amp; "-" &amp; D1332 &amp; "-" &amp; H1332)=0,"Begin: " &amp; C1332 &amp; "-" &amp; D1332 &amp; "-" &amp; H1332,IF((C1332 &amp; "-" &amp; D1332 &amp; "-" &amp; H1332)&lt;&gt;(C1333 &amp; "-" &amp; D1333 &amp; "-" &amp; H1333),"End: " &amp; C1332 &amp; "-" &amp; D1332 &amp; "-" &amp; H1332,""))</f>
        <v/>
      </c>
      <c r="F1332" s="4" t="str">
        <f t="shared" si="285"/>
        <v>Wall Street Journal-CPI YoY-01-2019</v>
      </c>
      <c r="G1332" s="7">
        <v>43475</v>
      </c>
      <c r="H1332" s="7" t="str">
        <f t="shared" si="286"/>
        <v>01-2019</v>
      </c>
      <c r="I1332" s="7" t="str">
        <f t="shared" ca="1" si="287"/>
        <v>Wall Street Journal: Oxford Economics-CPI YoY-01-2019</v>
      </c>
      <c r="J1332" s="4" t="str">
        <f t="shared" ca="1" si="288"/>
        <v>CPI YoY-Oxford Economics:01-2019</v>
      </c>
      <c r="K1332" t="s">
        <v>429</v>
      </c>
      <c r="CI1332">
        <v>1.9</v>
      </c>
      <c r="CK1332">
        <v>1.7</v>
      </c>
      <c r="CM1332">
        <v>2</v>
      </c>
      <c r="CO1332">
        <v>2</v>
      </c>
      <c r="CQ1332">
        <v>1.9</v>
      </c>
      <c r="CS1332">
        <v>1.9</v>
      </c>
      <c r="CU1332">
        <v>2</v>
      </c>
    </row>
    <row r="1333" spans="1:99" x14ac:dyDescent="0.55000000000000004">
      <c r="A1333" s="4" t="str">
        <f t="shared" ca="1" si="283"/>
        <v>Georgia State University</v>
      </c>
      <c r="B1333" s="4" t="str">
        <f t="shared" si="284"/>
        <v>Rajeev Dhawan</v>
      </c>
      <c r="C1333" s="4" t="s">
        <v>246</v>
      </c>
      <c r="D1333" s="4" t="s">
        <v>195</v>
      </c>
      <c r="E1333" s="4" t="str">
        <f>IF(COUNTIF($E$2:E1332,"Begin: " &amp; C1333 &amp; "-" &amp; D1333 &amp; "-" &amp; H1333)=0,"Begin: " &amp; C1333 &amp; "-" &amp; D1333 &amp; "-" &amp; H1333,IF((C1333 &amp; "-" &amp; D1333 &amp; "-" &amp; H1333)&lt;&gt;(C1334 &amp; "-" &amp; D1334 &amp; "-" &amp; H1334),"End: " &amp; C1333 &amp; "-" &amp; D1333 &amp; "-" &amp; H1333,""))</f>
        <v/>
      </c>
      <c r="F1333" s="4" t="str">
        <f t="shared" si="285"/>
        <v>Wall Street Journal-CPI YoY-01-2019</v>
      </c>
      <c r="G1333" s="7">
        <v>43475</v>
      </c>
      <c r="H1333" s="7" t="str">
        <f t="shared" si="286"/>
        <v>01-2019</v>
      </c>
      <c r="I1333" s="7" t="str">
        <f t="shared" ca="1" si="287"/>
        <v>Wall Street Journal: Georgia State University-CPI YoY-01-2019</v>
      </c>
      <c r="J1333" s="4" t="str">
        <f t="shared" ca="1" si="288"/>
        <v>CPI YoY-Georgia State University:01-2019</v>
      </c>
      <c r="K1333" t="s">
        <v>430</v>
      </c>
      <c r="CI1333">
        <v>1.8</v>
      </c>
      <c r="CK1333">
        <v>2.5</v>
      </c>
      <c r="CM1333">
        <v>1.9</v>
      </c>
      <c r="CO1333">
        <v>1.4</v>
      </c>
      <c r="CQ1333">
        <v>1.6</v>
      </c>
      <c r="CS1333">
        <v>1.8</v>
      </c>
      <c r="CU1333">
        <v>2.1</v>
      </c>
    </row>
    <row r="1334" spans="1:99" x14ac:dyDescent="0.55000000000000004">
      <c r="A1334" s="4" t="str">
        <f t="shared" ca="1" si="283"/>
        <v>National Association of Home Builders</v>
      </c>
      <c r="B1334" s="4" t="str">
        <f t="shared" si="284"/>
        <v>Robert Dietz</v>
      </c>
      <c r="C1334" s="4" t="s">
        <v>246</v>
      </c>
      <c r="D1334" s="4" t="s">
        <v>195</v>
      </c>
      <c r="E1334" s="4" t="str">
        <f>IF(COUNTIF($E$2:E1333,"Begin: " &amp; C1334 &amp; "-" &amp; D1334 &amp; "-" &amp; H1334)=0,"Begin: " &amp; C1334 &amp; "-" &amp; D1334 &amp; "-" &amp; H1334,IF((C1334 &amp; "-" &amp; D1334 &amp; "-" &amp; H1334)&lt;&gt;(C1335 &amp; "-" &amp; D1335 &amp; "-" &amp; H1335),"End: " &amp; C1334 &amp; "-" &amp; D1334 &amp; "-" &amp; H1334,""))</f>
        <v/>
      </c>
      <c r="F1334" s="4" t="str">
        <f t="shared" si="285"/>
        <v>Wall Street Journal-CPI YoY-01-2019</v>
      </c>
      <c r="G1334" s="7">
        <v>43475</v>
      </c>
      <c r="H1334" s="7" t="str">
        <f t="shared" si="286"/>
        <v>01-2019</v>
      </c>
      <c r="I1334" s="7" t="str">
        <f t="shared" ca="1" si="287"/>
        <v>Wall Street Journal: National Association of Home Builders-CPI YoY-01-2019</v>
      </c>
      <c r="J1334" s="4" t="str">
        <f t="shared" ca="1" si="288"/>
        <v>CPI YoY-National Association of Home Builders:01-2019</v>
      </c>
      <c r="K1334" t="s">
        <v>754</v>
      </c>
      <c r="CI1334">
        <v>1.5</v>
      </c>
      <c r="CK1334">
        <v>1.9</v>
      </c>
      <c r="CM1334">
        <v>2.1</v>
      </c>
      <c r="CO1334">
        <v>2.2000000000000002</v>
      </c>
      <c r="CQ1334">
        <v>2.2000000000000002</v>
      </c>
    </row>
    <row r="1335" spans="1:99" x14ac:dyDescent="0.55000000000000004">
      <c r="A1335" s="4" t="str">
        <f t="shared" ca="1" si="283"/>
        <v>Fannie Mae</v>
      </c>
      <c r="B1335" s="4" t="str">
        <f t="shared" si="284"/>
        <v>Douglas Duncan</v>
      </c>
      <c r="C1335" s="4" t="s">
        <v>246</v>
      </c>
      <c r="D1335" s="4" t="s">
        <v>195</v>
      </c>
      <c r="E1335" s="4" t="str">
        <f>IF(COUNTIF($E$2:E1334,"Begin: " &amp; C1335 &amp; "-" &amp; D1335 &amp; "-" &amp; H1335)=0,"Begin: " &amp; C1335 &amp; "-" &amp; D1335 &amp; "-" &amp; H1335,IF((C1335 &amp; "-" &amp; D1335 &amp; "-" &amp; H1335)&lt;&gt;(C1336 &amp; "-" &amp; D1336 &amp; "-" &amp; H1336),"End: " &amp; C1335 &amp; "-" &amp; D1335 &amp; "-" &amp; H1335,""))</f>
        <v/>
      </c>
      <c r="F1335" s="4" t="str">
        <f t="shared" si="285"/>
        <v>Wall Street Journal-CPI YoY-01-2019</v>
      </c>
      <c r="G1335" s="7">
        <v>43475</v>
      </c>
      <c r="H1335" s="7" t="str">
        <f t="shared" si="286"/>
        <v>01-2019</v>
      </c>
      <c r="I1335" s="7" t="str">
        <f t="shared" ca="1" si="287"/>
        <v>Wall Street Journal: Fannie Mae-CPI YoY-01-2019</v>
      </c>
      <c r="J1335" s="4" t="str">
        <f t="shared" ca="1" si="288"/>
        <v>CPI YoY-Fannie Mae:01-2019</v>
      </c>
      <c r="K1335" t="s">
        <v>206</v>
      </c>
      <c r="CI1335">
        <v>2.2999999999999998</v>
      </c>
      <c r="CK1335">
        <v>2.2000000000000002</v>
      </c>
      <c r="CM1335">
        <v>2.2000000000000002</v>
      </c>
      <c r="CO1335">
        <v>2.1</v>
      </c>
      <c r="CQ1335">
        <v>2</v>
      </c>
      <c r="CS1335">
        <v>2.5</v>
      </c>
      <c r="CU1335">
        <v>2.2000000000000002</v>
      </c>
    </row>
    <row r="1336" spans="1:99" x14ac:dyDescent="0.55000000000000004">
      <c r="A1336" s="4" t="str">
        <f t="shared" ca="1" si="283"/>
        <v>Comerica Bank</v>
      </c>
      <c r="B1336" s="4" t="str">
        <f t="shared" si="284"/>
        <v>Robert Dye</v>
      </c>
      <c r="C1336" s="4" t="s">
        <v>246</v>
      </c>
      <c r="D1336" s="4" t="s">
        <v>195</v>
      </c>
      <c r="E1336" s="4" t="str">
        <f>IF(COUNTIF($E$2:E1335,"Begin: " &amp; C1336 &amp; "-" &amp; D1336 &amp; "-" &amp; H1336)=0,"Begin: " &amp; C1336 &amp; "-" &amp; D1336 &amp; "-" &amp; H1336,IF((C1336 &amp; "-" &amp; D1336 &amp; "-" &amp; H1336)&lt;&gt;(C1337 &amp; "-" &amp; D1337 &amp; "-" &amp; H1337),"End: " &amp; C1336 &amp; "-" &amp; D1336 &amp; "-" &amp; H1336,""))</f>
        <v/>
      </c>
      <c r="F1336" s="4" t="str">
        <f t="shared" si="285"/>
        <v>Wall Street Journal-CPI YoY-01-2019</v>
      </c>
      <c r="G1336" s="7">
        <v>43475</v>
      </c>
      <c r="H1336" s="7" t="str">
        <f t="shared" si="286"/>
        <v>01-2019</v>
      </c>
      <c r="I1336" s="7" t="str">
        <f t="shared" ca="1" si="287"/>
        <v>Wall Street Journal: Comerica Bank-CPI YoY-01-2019</v>
      </c>
      <c r="J1336" s="4" t="str">
        <f t="shared" ca="1" si="288"/>
        <v>CPI YoY-Comerica Bank:01-2019</v>
      </c>
      <c r="K1336" t="s">
        <v>207</v>
      </c>
      <c r="CI1336">
        <v>2.2000000000000002</v>
      </c>
      <c r="CK1336">
        <v>2</v>
      </c>
      <c r="CM1336">
        <v>2</v>
      </c>
      <c r="CO1336">
        <v>2</v>
      </c>
      <c r="CQ1336">
        <v>2</v>
      </c>
      <c r="CS1336">
        <v>2</v>
      </c>
      <c r="CU1336">
        <v>2</v>
      </c>
    </row>
    <row r="1337" spans="1:99" x14ac:dyDescent="0.55000000000000004">
      <c r="A1337" s="4" t="str">
        <f t="shared" ca="1" si="283"/>
        <v>PNC Financial Services Group</v>
      </c>
      <c r="B1337" s="4" t="str">
        <f t="shared" si="284"/>
        <v>Augustine Faucher</v>
      </c>
      <c r="C1337" s="4" t="s">
        <v>246</v>
      </c>
      <c r="D1337" s="4" t="s">
        <v>195</v>
      </c>
      <c r="E1337" s="4" t="str">
        <f>IF(COUNTIF($E$2:E1336,"Begin: " &amp; C1337 &amp; "-" &amp; D1337 &amp; "-" &amp; H1337)=0,"Begin: " &amp; C1337 &amp; "-" &amp; D1337 &amp; "-" &amp; H1337,IF((C1337 &amp; "-" &amp; D1337 &amp; "-" &amp; H1337)&lt;&gt;(C1338 &amp; "-" &amp; D1338 &amp; "-" &amp; H1338),"End: " &amp; C1337 &amp; "-" &amp; D1337 &amp; "-" &amp; H1337,""))</f>
        <v/>
      </c>
      <c r="F1337" s="4" t="str">
        <f t="shared" si="285"/>
        <v>Wall Street Journal-CPI YoY-01-2019</v>
      </c>
      <c r="G1337" s="7">
        <v>43475</v>
      </c>
      <c r="H1337" s="7" t="str">
        <f t="shared" si="286"/>
        <v>01-2019</v>
      </c>
      <c r="I1337" s="7" t="str">
        <f t="shared" ca="1" si="287"/>
        <v>Wall Street Journal: PNC Financial Services Group-CPI YoY-01-2019</v>
      </c>
      <c r="J1337" s="4" t="str">
        <f t="shared" ca="1" si="288"/>
        <v>CPI YoY-PNC Financial Services Group:01-2019</v>
      </c>
      <c r="K1337" t="s">
        <v>769</v>
      </c>
      <c r="CI1337">
        <v>1.7</v>
      </c>
      <c r="CK1337">
        <v>1.7</v>
      </c>
      <c r="CM1337">
        <v>2.4</v>
      </c>
      <c r="CO1337">
        <v>2.4</v>
      </c>
      <c r="CQ1337">
        <v>2.4</v>
      </c>
      <c r="CS1337">
        <v>2.4</v>
      </c>
      <c r="CU1337">
        <v>2.4</v>
      </c>
    </row>
    <row r="1338" spans="1:99" x14ac:dyDescent="0.55000000000000004">
      <c r="A1338" s="4" t="str">
        <f t="shared" ca="1" si="283"/>
        <v>California Lutheran University</v>
      </c>
      <c r="B1338" s="4" t="str">
        <f t="shared" si="284"/>
        <v>Matthew Fienup/Dan Hamilton</v>
      </c>
      <c r="C1338" s="4" t="s">
        <v>246</v>
      </c>
      <c r="D1338" s="4" t="s">
        <v>195</v>
      </c>
      <c r="E1338" s="4" t="str">
        <f>IF(COUNTIF($E$2:E1337,"Begin: " &amp; C1338 &amp; "-" &amp; D1338 &amp; "-" &amp; H1338)=0,"Begin: " &amp; C1338 &amp; "-" &amp; D1338 &amp; "-" &amp; H1338,IF((C1338 &amp; "-" &amp; D1338 &amp; "-" &amp; H1338)&lt;&gt;(C1339 &amp; "-" &amp; D1339 &amp; "-" &amp; H1339),"End: " &amp; C1338 &amp; "-" &amp; D1338 &amp; "-" &amp; H1338,""))</f>
        <v/>
      </c>
      <c r="F1338" s="4" t="str">
        <f t="shared" si="285"/>
        <v>Wall Street Journal-CPI YoY-01-2019</v>
      </c>
      <c r="G1338" s="7">
        <v>43475</v>
      </c>
      <c r="H1338" s="7" t="str">
        <f t="shared" si="286"/>
        <v>01-2019</v>
      </c>
      <c r="I1338" s="7" t="str">
        <f t="shared" ca="1" si="287"/>
        <v>Wall Street Journal: California Lutheran University-CPI YoY-01-2019</v>
      </c>
      <c r="J1338" s="4" t="str">
        <f t="shared" ca="1" si="288"/>
        <v>CPI YoY-California Lutheran University:01-2019</v>
      </c>
      <c r="K1338" t="s">
        <v>796</v>
      </c>
      <c r="CI1338">
        <v>2.85</v>
      </c>
      <c r="CK1338">
        <v>2</v>
      </c>
      <c r="CM1338">
        <v>2.23</v>
      </c>
      <c r="CO1338">
        <v>2.37</v>
      </c>
      <c r="CQ1338">
        <v>2.4500000000000002</v>
      </c>
      <c r="CS1338">
        <v>2.4700000000000002</v>
      </c>
      <c r="CU1338">
        <v>2.52</v>
      </c>
    </row>
    <row r="1339" spans="1:99" x14ac:dyDescent="0.55000000000000004">
      <c r="A1339" s="4" t="str">
        <f t="shared" ca="1" si="283"/>
        <v>MFR</v>
      </c>
      <c r="B1339" s="4" t="str">
        <f t="shared" si="284"/>
        <v>Maria Fiorini Ramirez/Joshua Shapiro</v>
      </c>
      <c r="C1339" s="4" t="s">
        <v>246</v>
      </c>
      <c r="D1339" s="4" t="s">
        <v>195</v>
      </c>
      <c r="E1339" s="4" t="str">
        <f>IF(COUNTIF($E$2:E1338,"Begin: " &amp; C1339 &amp; "-" &amp; D1339 &amp; "-" &amp; H1339)=0,"Begin: " &amp; C1339 &amp; "-" &amp; D1339 &amp; "-" &amp; H1339,IF((C1339 &amp; "-" &amp; D1339 &amp; "-" &amp; H1339)&lt;&gt;(C1340 &amp; "-" &amp; D1340 &amp; "-" &amp; H1340),"End: " &amp; C1339 &amp; "-" &amp; D1339 &amp; "-" &amp; H1339,""))</f>
        <v/>
      </c>
      <c r="F1339" s="4" t="str">
        <f t="shared" si="285"/>
        <v>Wall Street Journal-CPI YoY-01-2019</v>
      </c>
      <c r="G1339" s="7">
        <v>43475</v>
      </c>
      <c r="H1339" s="7" t="str">
        <f t="shared" si="286"/>
        <v>01-2019</v>
      </c>
      <c r="I1339" s="7" t="str">
        <f t="shared" ca="1" si="287"/>
        <v>Wall Street Journal: MFR-CPI YoY-01-2019</v>
      </c>
      <c r="J1339" s="4" t="str">
        <f t="shared" ca="1" si="288"/>
        <v>CPI YoY-MFR:01-2019</v>
      </c>
      <c r="K1339" t="s">
        <v>208</v>
      </c>
      <c r="CI1339">
        <v>2.2000000000000002</v>
      </c>
      <c r="CK1339">
        <v>2.4</v>
      </c>
      <c r="CM1339">
        <v>2.6</v>
      </c>
    </row>
    <row r="1340" spans="1:99" x14ac:dyDescent="0.55000000000000004">
      <c r="A1340" s="4" t="str">
        <f t="shared" ca="1" si="283"/>
        <v>Chamber of Commerce</v>
      </c>
      <c r="B1340" s="4" t="str">
        <f t="shared" si="284"/>
        <v>J.D. Foster</v>
      </c>
      <c r="C1340" s="4" t="s">
        <v>246</v>
      </c>
      <c r="D1340" s="4" t="s">
        <v>195</v>
      </c>
      <c r="E1340" s="4" t="str">
        <f>IF(COUNTIF($E$2:E1339,"Begin: " &amp; C1340 &amp; "-" &amp; D1340 &amp; "-" &amp; H1340)=0,"Begin: " &amp; C1340 &amp; "-" &amp; D1340 &amp; "-" &amp; H1340,IF((C1340 &amp; "-" &amp; D1340 &amp; "-" &amp; H1340)&lt;&gt;(C1341 &amp; "-" &amp; D1341 &amp; "-" &amp; H1341),"End: " &amp; C1340 &amp; "-" &amp; D1340 &amp; "-" &amp; H1340,""))</f>
        <v/>
      </c>
      <c r="F1340" s="4" t="str">
        <f t="shared" si="285"/>
        <v>Wall Street Journal-CPI YoY-01-2019</v>
      </c>
      <c r="G1340" s="7">
        <v>43475</v>
      </c>
      <c r="H1340" s="7" t="str">
        <f t="shared" si="286"/>
        <v>01-2019</v>
      </c>
      <c r="I1340" s="7" t="str">
        <f t="shared" ca="1" si="287"/>
        <v>Wall Street Journal: Chamber of Commerce-CPI YoY-01-2019</v>
      </c>
      <c r="J1340" s="4" t="str">
        <f t="shared" ca="1" si="288"/>
        <v>CPI YoY-Chamber of Commerce:01-2019</v>
      </c>
      <c r="K1340" t="s">
        <v>766</v>
      </c>
      <c r="CI1340">
        <v>2.4</v>
      </c>
      <c r="CK1340">
        <v>2.2999999999999998</v>
      </c>
      <c r="CM1340">
        <v>2.2000000000000002</v>
      </c>
      <c r="CO1340">
        <v>2.1</v>
      </c>
      <c r="CQ1340">
        <v>2.1</v>
      </c>
    </row>
    <row r="1341" spans="1:99" x14ac:dyDescent="0.55000000000000004">
      <c r="A1341" s="4" t="str">
        <f t="shared" ca="1" si="283"/>
        <v>Mortgage Bankers Association</v>
      </c>
      <c r="B1341" s="4" t="str">
        <f t="shared" si="284"/>
        <v>Mike Fratantoni</v>
      </c>
      <c r="C1341" s="4" t="s">
        <v>246</v>
      </c>
      <c r="D1341" s="4" t="s">
        <v>195</v>
      </c>
      <c r="E1341" s="4" t="str">
        <f>IF(COUNTIF($E$2:E1340,"Begin: " &amp; C1341 &amp; "-" &amp; D1341 &amp; "-" &amp; H1341)=0,"Begin: " &amp; C1341 &amp; "-" &amp; D1341 &amp; "-" &amp; H1341,IF((C1341 &amp; "-" &amp; D1341 &amp; "-" &amp; H1341)&lt;&gt;(C1342 &amp; "-" &amp; D1342 &amp; "-" &amp; H1342),"End: " &amp; C1341 &amp; "-" &amp; D1341 &amp; "-" &amp; H1341,""))</f>
        <v/>
      </c>
      <c r="F1341" s="4" t="str">
        <f t="shared" si="285"/>
        <v>Wall Street Journal-CPI YoY-01-2019</v>
      </c>
      <c r="G1341" s="7">
        <v>43475</v>
      </c>
      <c r="H1341" s="7" t="str">
        <f t="shared" si="286"/>
        <v>01-2019</v>
      </c>
      <c r="I1341" s="7" t="str">
        <f t="shared" ca="1" si="287"/>
        <v>Wall Street Journal: Mortgage Bankers Association-CPI YoY-01-2019</v>
      </c>
      <c r="J1341" s="4" t="str">
        <f t="shared" ca="1" si="288"/>
        <v>CPI YoY-Mortgage Bankers Association:01-2019</v>
      </c>
      <c r="K1341" t="s">
        <v>209</v>
      </c>
      <c r="CI1341">
        <v>2.2000000000000002</v>
      </c>
      <c r="CK1341">
        <v>2</v>
      </c>
      <c r="CM1341">
        <v>2.5</v>
      </c>
      <c r="CO1341">
        <v>2.2999999999999998</v>
      </c>
      <c r="CQ1341">
        <v>2</v>
      </c>
      <c r="CS1341">
        <v>2</v>
      </c>
      <c r="CU1341">
        <v>2</v>
      </c>
    </row>
    <row r="1342" spans="1:99" x14ac:dyDescent="0.55000000000000004">
      <c r="A1342" s="4" t="str">
        <f t="shared" ca="1" si="283"/>
        <v>Robert Fry Economics LLC</v>
      </c>
      <c r="B1342" s="4" t="str">
        <f t="shared" si="284"/>
        <v>Robert Fry</v>
      </c>
      <c r="C1342" s="4" t="s">
        <v>246</v>
      </c>
      <c r="D1342" s="4" t="s">
        <v>195</v>
      </c>
      <c r="E1342" s="4" t="str">
        <f>IF(COUNTIF($E$2:E1341,"Begin: " &amp; C1342 &amp; "-" &amp; D1342 &amp; "-" &amp; H1342)=0,"Begin: " &amp; C1342 &amp; "-" &amp; D1342 &amp; "-" &amp; H1342,IF((C1342 &amp; "-" &amp; D1342 &amp; "-" &amp; H1342)&lt;&gt;(C1343 &amp; "-" &amp; D1343 &amp; "-" &amp; H1343),"End: " &amp; C1342 &amp; "-" &amp; D1342 &amp; "-" &amp; H1342,""))</f>
        <v/>
      </c>
      <c r="F1342" s="4" t="str">
        <f t="shared" si="285"/>
        <v>Wall Street Journal-CPI YoY-01-2019</v>
      </c>
      <c r="G1342" s="7">
        <v>43475</v>
      </c>
      <c r="H1342" s="7" t="str">
        <f t="shared" si="286"/>
        <v>01-2019</v>
      </c>
      <c r="I1342" s="7" t="str">
        <f t="shared" ca="1" si="287"/>
        <v>Wall Street Journal: Robert Fry Economics LLC-CPI YoY-01-2019</v>
      </c>
      <c r="J1342" s="4" t="str">
        <f t="shared" ca="1" si="288"/>
        <v>CPI YoY-Robert Fry Economics LLC:01-2019</v>
      </c>
      <c r="K1342" t="s">
        <v>764</v>
      </c>
      <c r="CI1342">
        <v>2.2000000000000002</v>
      </c>
      <c r="CK1342">
        <v>1.9</v>
      </c>
      <c r="CM1342">
        <v>2.1</v>
      </c>
      <c r="CO1342">
        <v>2.2999999999999998</v>
      </c>
      <c r="CQ1342">
        <v>2.2999999999999998</v>
      </c>
      <c r="CS1342">
        <v>2.2999999999999998</v>
      </c>
      <c r="CU1342">
        <v>2.2999999999999998</v>
      </c>
    </row>
    <row r="1343" spans="1:99" x14ac:dyDescent="0.55000000000000004">
      <c r="A1343" s="4" t="str">
        <f t="shared" ca="1" si="283"/>
        <v>Societe Generale</v>
      </c>
      <c r="B1343" s="4" t="str">
        <f t="shared" si="284"/>
        <v>Stephen Gallagher</v>
      </c>
      <c r="C1343" s="4" t="s">
        <v>246</v>
      </c>
      <c r="D1343" s="4" t="s">
        <v>195</v>
      </c>
      <c r="E1343" s="4" t="str">
        <f>IF(COUNTIF($E$2:E1342,"Begin: " &amp; C1343 &amp; "-" &amp; D1343 &amp; "-" &amp; H1343)=0,"Begin: " &amp; C1343 &amp; "-" &amp; D1343 &amp; "-" &amp; H1343,IF((C1343 &amp; "-" &amp; D1343 &amp; "-" &amp; H1343)&lt;&gt;(C1344 &amp; "-" &amp; D1344 &amp; "-" &amp; H1344),"End: " &amp; C1343 &amp; "-" &amp; D1343 &amp; "-" &amp; H1343,""))</f>
        <v/>
      </c>
      <c r="F1343" s="4" t="str">
        <f t="shared" si="285"/>
        <v>Wall Street Journal-CPI YoY-01-2019</v>
      </c>
      <c r="G1343" s="7">
        <v>43475</v>
      </c>
      <c r="H1343" s="7" t="str">
        <f t="shared" si="286"/>
        <v>01-2019</v>
      </c>
      <c r="I1343" s="7" t="str">
        <f t="shared" ca="1" si="287"/>
        <v>Wall Street Journal: Societe Generale-CPI YoY-01-2019</v>
      </c>
      <c r="J1343" s="4" t="str">
        <f t="shared" ca="1" si="288"/>
        <v>CPI YoY-Societe Generale:01-2019</v>
      </c>
      <c r="K1343" t="s">
        <v>657</v>
      </c>
      <c r="CI1343">
        <v>2.1</v>
      </c>
      <c r="CK1343">
        <v>2</v>
      </c>
      <c r="CM1343">
        <v>2.5</v>
      </c>
      <c r="CO1343">
        <v>1.9</v>
      </c>
      <c r="CQ1343">
        <v>1.6</v>
      </c>
      <c r="CS1343">
        <v>2</v>
      </c>
      <c r="CU1343">
        <v>2</v>
      </c>
    </row>
    <row r="1344" spans="1:99" x14ac:dyDescent="0.55000000000000004">
      <c r="A1344" s="4" t="str">
        <f t="shared" ca="1" si="283"/>
        <v>Barclays</v>
      </c>
      <c r="B1344" s="4" t="str">
        <f t="shared" si="284"/>
        <v>Michael Gapen</v>
      </c>
      <c r="C1344" s="4" t="s">
        <v>246</v>
      </c>
      <c r="D1344" s="4" t="s">
        <v>195</v>
      </c>
      <c r="E1344" s="4" t="str">
        <f>IF(COUNTIF($E$2:E1343,"Begin: " &amp; C1344 &amp; "-" &amp; D1344 &amp; "-" &amp; H1344)=0,"Begin: " &amp; C1344 &amp; "-" &amp; D1344 &amp; "-" &amp; H1344,IF((C1344 &amp; "-" &amp; D1344 &amp; "-" &amp; H1344)&lt;&gt;(C1345 &amp; "-" &amp; D1345 &amp; "-" &amp; H1345),"End: " &amp; C1344 &amp; "-" &amp; D1344 &amp; "-" &amp; H1344,""))</f>
        <v/>
      </c>
      <c r="F1344" s="4" t="str">
        <f t="shared" si="285"/>
        <v>Wall Street Journal-CPI YoY-01-2019</v>
      </c>
      <c r="G1344" s="7">
        <v>43475</v>
      </c>
      <c r="H1344" s="7" t="str">
        <f t="shared" si="286"/>
        <v>01-2019</v>
      </c>
      <c r="I1344" s="7" t="str">
        <f t="shared" ca="1" si="287"/>
        <v>Wall Street Journal: Barclays-CPI YoY-01-2019</v>
      </c>
      <c r="J1344" s="4" t="str">
        <f t="shared" ca="1" si="288"/>
        <v>CPI YoY-Barclays:01-2019</v>
      </c>
      <c r="K1344" t="s">
        <v>431</v>
      </c>
      <c r="CI1344">
        <v>2.2000000000000002</v>
      </c>
      <c r="CK1344">
        <v>2.2000000000000002</v>
      </c>
      <c r="CM1344">
        <v>2.5</v>
      </c>
      <c r="CO1344">
        <v>2.6</v>
      </c>
      <c r="CQ1344">
        <v>2.5</v>
      </c>
    </row>
    <row r="1345" spans="1:99" x14ac:dyDescent="0.55000000000000004">
      <c r="A1345" s="4" t="str">
        <f t="shared" ca="1" si="283"/>
        <v>NatWest Markets</v>
      </c>
      <c r="B1345" s="4" t="str">
        <f t="shared" si="284"/>
        <v>Michelle Girard</v>
      </c>
      <c r="C1345" s="4" t="s">
        <v>246</v>
      </c>
      <c r="D1345" s="4" t="s">
        <v>195</v>
      </c>
      <c r="E1345" s="4" t="str">
        <f>IF(COUNTIF($E$2:E1344,"Begin: " &amp; C1345 &amp; "-" &amp; D1345 &amp; "-" &amp; H1345)=0,"Begin: " &amp; C1345 &amp; "-" &amp; D1345 &amp; "-" &amp; H1345,IF((C1345 &amp; "-" &amp; D1345 &amp; "-" &amp; H1345)&lt;&gt;(C1346 &amp; "-" &amp; D1346 &amp; "-" &amp; H1346),"End: " &amp; C1345 &amp; "-" &amp; D1345 &amp; "-" &amp; H1345,""))</f>
        <v/>
      </c>
      <c r="F1345" s="4" t="str">
        <f t="shared" si="285"/>
        <v>Wall Street Journal-CPI YoY-01-2019</v>
      </c>
      <c r="G1345" s="7">
        <v>43475</v>
      </c>
      <c r="H1345" s="7" t="str">
        <f t="shared" si="286"/>
        <v>01-2019</v>
      </c>
      <c r="I1345" s="7" t="str">
        <f t="shared" ca="1" si="287"/>
        <v>Wall Street Journal: NatWest Markets-CPI YoY-01-2019</v>
      </c>
      <c r="J1345" s="4" t="str">
        <f t="shared" ca="1" si="288"/>
        <v>CPI YoY-NatWest Markets:01-2019</v>
      </c>
      <c r="K1345" t="s">
        <v>797</v>
      </c>
    </row>
    <row r="1346" spans="1:99" x14ac:dyDescent="0.55000000000000004">
      <c r="A1346" s="4" t="str">
        <f t="shared" ca="1" si="283"/>
        <v>BMO Capital</v>
      </c>
      <c r="B1346" s="4" t="str">
        <f t="shared" si="284"/>
        <v>Michael Gregory</v>
      </c>
      <c r="C1346" s="4" t="s">
        <v>246</v>
      </c>
      <c r="D1346" s="4" t="s">
        <v>195</v>
      </c>
      <c r="E1346" s="4" t="str">
        <f>IF(COUNTIF($E$2:E1345,"Begin: " &amp; C1346 &amp; "-" &amp; D1346 &amp; "-" &amp; H1346)=0,"Begin: " &amp; C1346 &amp; "-" &amp; D1346 &amp; "-" &amp; H1346,IF((C1346 &amp; "-" &amp; D1346 &amp; "-" &amp; H1346)&lt;&gt;(C1347 &amp; "-" &amp; D1347 &amp; "-" &amp; H1347),"End: " &amp; C1346 &amp; "-" &amp; D1346 &amp; "-" &amp; H1346,""))</f>
        <v/>
      </c>
      <c r="F1346" s="4" t="str">
        <f t="shared" si="285"/>
        <v>Wall Street Journal-CPI YoY-01-2019</v>
      </c>
      <c r="G1346" s="7">
        <v>43475</v>
      </c>
      <c r="H1346" s="7" t="str">
        <f t="shared" si="286"/>
        <v>01-2019</v>
      </c>
      <c r="I1346" s="7" t="str">
        <f t="shared" ca="1" si="287"/>
        <v>Wall Street Journal: BMO Capital-CPI YoY-01-2019</v>
      </c>
      <c r="J1346" s="4" t="str">
        <f t="shared" ca="1" si="288"/>
        <v>CPI YoY-BMO Capital:01-2019</v>
      </c>
      <c r="K1346" t="s">
        <v>798</v>
      </c>
      <c r="CI1346">
        <v>2</v>
      </c>
      <c r="CK1346">
        <v>2</v>
      </c>
      <c r="CM1346">
        <v>2.2999999999999998</v>
      </c>
      <c r="CO1346">
        <v>2</v>
      </c>
      <c r="CQ1346">
        <v>1.9</v>
      </c>
      <c r="CS1346">
        <v>2</v>
      </c>
      <c r="CU1346">
        <v>2</v>
      </c>
    </row>
    <row r="1347" spans="1:99" x14ac:dyDescent="0.55000000000000004">
      <c r="A1347" s="4" t="str">
        <f t="shared" ca="1" si="283"/>
        <v>TD Securities</v>
      </c>
      <c r="B1347" s="4" t="str">
        <f t="shared" si="284"/>
        <v>Michael Hanson</v>
      </c>
      <c r="C1347" s="4" t="s">
        <v>246</v>
      </c>
      <c r="D1347" s="4" t="s">
        <v>195</v>
      </c>
      <c r="E1347" s="4" t="str">
        <f>IF(COUNTIF($E$2:E1346,"Begin: " &amp; C1347 &amp; "-" &amp; D1347 &amp; "-" &amp; H1347)=0,"Begin: " &amp; C1347 &amp; "-" &amp; D1347 &amp; "-" &amp; H1347,IF((C1347 &amp; "-" &amp; D1347 &amp; "-" &amp; H1347)&lt;&gt;(C1348 &amp; "-" &amp; D1348 &amp; "-" &amp; H1348),"End: " &amp; C1347 &amp; "-" &amp; D1347 &amp; "-" &amp; H1347,""))</f>
        <v/>
      </c>
      <c r="F1347" s="4" t="str">
        <f t="shared" si="285"/>
        <v>Wall Street Journal-CPI YoY-01-2019</v>
      </c>
      <c r="G1347" s="7">
        <v>43475</v>
      </c>
      <c r="H1347" s="7" t="str">
        <f t="shared" si="286"/>
        <v>01-2019</v>
      </c>
      <c r="I1347" s="7" t="str">
        <f t="shared" ca="1" si="287"/>
        <v>Wall Street Journal: TD Securities-CPI YoY-01-2019</v>
      </c>
      <c r="J1347" s="4" t="str">
        <f t="shared" ca="1" si="288"/>
        <v>CPI YoY-TD Securities:01-2019</v>
      </c>
      <c r="K1347" t="s">
        <v>799</v>
      </c>
      <c r="CI1347">
        <v>1.9</v>
      </c>
      <c r="CK1347">
        <v>1.8</v>
      </c>
      <c r="CM1347">
        <v>2.1</v>
      </c>
      <c r="CO1347">
        <v>2.1</v>
      </c>
      <c r="CQ1347">
        <v>2.2000000000000002</v>
      </c>
    </row>
    <row r="1348" spans="1:99" x14ac:dyDescent="0.55000000000000004">
      <c r="A1348" s="4" t="str">
        <f t="shared" ca="1" si="283"/>
        <v>Goldman Sachs</v>
      </c>
      <c r="B1348" s="4" t="str">
        <f t="shared" si="284"/>
        <v>Jan Hatzius</v>
      </c>
      <c r="C1348" s="4" t="s">
        <v>246</v>
      </c>
      <c r="D1348" s="4" t="s">
        <v>195</v>
      </c>
      <c r="E1348" s="4" t="str">
        <f>IF(COUNTIF($E$2:E1347,"Begin: " &amp; C1348 &amp; "-" &amp; D1348 &amp; "-" &amp; H1348)=0,"Begin: " &amp; C1348 &amp; "-" &amp; D1348 &amp; "-" &amp; H1348,IF((C1348 &amp; "-" &amp; D1348 &amp; "-" &amp; H1348)&lt;&gt;(C1349 &amp; "-" &amp; D1349 &amp; "-" &amp; H1349),"End: " &amp; C1348 &amp; "-" &amp; D1348 &amp; "-" &amp; H1348,""))</f>
        <v/>
      </c>
      <c r="F1348" s="4" t="str">
        <f t="shared" si="285"/>
        <v>Wall Street Journal-CPI YoY-01-2019</v>
      </c>
      <c r="G1348" s="7">
        <v>43475</v>
      </c>
      <c r="H1348" s="7" t="str">
        <f t="shared" si="286"/>
        <v>01-2019</v>
      </c>
      <c r="I1348" s="7" t="str">
        <f t="shared" ca="1" si="287"/>
        <v>Wall Street Journal: Goldman Sachs-CPI YoY-01-2019</v>
      </c>
      <c r="J1348" s="4" t="str">
        <f t="shared" ca="1" si="288"/>
        <v>CPI YoY-Goldman Sachs:01-2019</v>
      </c>
      <c r="K1348" t="s">
        <v>213</v>
      </c>
      <c r="CI1348">
        <v>1.9</v>
      </c>
      <c r="CK1348">
        <v>1.6</v>
      </c>
      <c r="CM1348">
        <v>2</v>
      </c>
      <c r="CO1348">
        <v>2.2000000000000002</v>
      </c>
      <c r="CQ1348">
        <v>2.4</v>
      </c>
      <c r="CS1348">
        <v>2.2999999999999998</v>
      </c>
      <c r="CU1348">
        <v>2.2999999999999998</v>
      </c>
    </row>
    <row r="1349" spans="1:99" x14ac:dyDescent="0.55000000000000004">
      <c r="A1349" s="4" t="str">
        <f t="shared" ca="1" si="283"/>
        <v>Scotiabank</v>
      </c>
      <c r="B1349" s="4" t="str">
        <f t="shared" si="284"/>
        <v>Derek Holt</v>
      </c>
      <c r="C1349" s="4" t="s">
        <v>246</v>
      </c>
      <c r="D1349" s="4" t="s">
        <v>195</v>
      </c>
      <c r="E1349" s="4" t="str">
        <f>IF(COUNTIF($E$2:E1348,"Begin: " &amp; C1349 &amp; "-" &amp; D1349 &amp; "-" &amp; H1349)=0,"Begin: " &amp; C1349 &amp; "-" &amp; D1349 &amp; "-" &amp; H1349,IF((C1349 &amp; "-" &amp; D1349 &amp; "-" &amp; H1349)&lt;&gt;(C1350 &amp; "-" &amp; D1350 &amp; "-" &amp; H1350),"End: " &amp; C1349 &amp; "-" &amp; D1349 &amp; "-" &amp; H1349,""))</f>
        <v/>
      </c>
      <c r="F1349" s="4" t="str">
        <f t="shared" si="285"/>
        <v>Wall Street Journal-CPI YoY-01-2019</v>
      </c>
      <c r="G1349" s="7">
        <v>43475</v>
      </c>
      <c r="H1349" s="7" t="str">
        <f t="shared" si="286"/>
        <v>01-2019</v>
      </c>
      <c r="I1349" s="7" t="str">
        <f t="shared" ca="1" si="287"/>
        <v>Wall Street Journal: Scotiabank-CPI YoY-01-2019</v>
      </c>
      <c r="J1349" s="4" t="str">
        <f t="shared" ca="1" si="288"/>
        <v>CPI YoY-Scotiabank:01-2019</v>
      </c>
      <c r="K1349" t="s">
        <v>432</v>
      </c>
      <c r="CI1349">
        <v>2</v>
      </c>
      <c r="CK1349">
        <v>1.6</v>
      </c>
      <c r="CM1349">
        <v>2.1</v>
      </c>
      <c r="CO1349">
        <v>2.2999999999999998</v>
      </c>
      <c r="CQ1349">
        <v>2.2999999999999998</v>
      </c>
      <c r="CS1349">
        <v>2</v>
      </c>
      <c r="CU1349">
        <v>2</v>
      </c>
    </row>
    <row r="1350" spans="1:99" x14ac:dyDescent="0.55000000000000004">
      <c r="A1350" s="4" t="str">
        <f t="shared" ca="1" si="283"/>
        <v>KPMG</v>
      </c>
      <c r="B1350" s="4" t="str">
        <f t="shared" si="284"/>
        <v>Constance Hunter</v>
      </c>
      <c r="C1350" s="4" t="s">
        <v>246</v>
      </c>
      <c r="D1350" s="4" t="s">
        <v>195</v>
      </c>
      <c r="E1350" s="4" t="str">
        <f>IF(COUNTIF($E$2:E1349,"Begin: " &amp; C1350 &amp; "-" &amp; D1350 &amp; "-" &amp; H1350)=0,"Begin: " &amp; C1350 &amp; "-" &amp; D1350 &amp; "-" &amp; H1350,IF((C1350 &amp; "-" &amp; D1350 &amp; "-" &amp; H1350)&lt;&gt;(C1351 &amp; "-" &amp; D1351 &amp; "-" &amp; H1351),"End: " &amp; C1350 &amp; "-" &amp; D1350 &amp; "-" &amp; H1350,""))</f>
        <v/>
      </c>
      <c r="F1350" s="4" t="str">
        <f t="shared" si="285"/>
        <v>Wall Street Journal-CPI YoY-01-2019</v>
      </c>
      <c r="G1350" s="7">
        <v>43475</v>
      </c>
      <c r="H1350" s="7" t="str">
        <f t="shared" si="286"/>
        <v>01-2019</v>
      </c>
      <c r="I1350" s="7" t="str">
        <f t="shared" ca="1" si="287"/>
        <v>Wall Street Journal: KPMG-CPI YoY-01-2019</v>
      </c>
      <c r="J1350" s="4" t="str">
        <f t="shared" ca="1" si="288"/>
        <v>CPI YoY-KPMG:01-2019</v>
      </c>
      <c r="K1350" t="s">
        <v>686</v>
      </c>
      <c r="CI1350">
        <v>2.2000000000000002</v>
      </c>
      <c r="CK1350">
        <v>2</v>
      </c>
      <c r="CM1350">
        <v>2.4</v>
      </c>
      <c r="CO1350">
        <v>2.2000000000000002</v>
      </c>
      <c r="CQ1350">
        <v>2.1</v>
      </c>
      <c r="CS1350">
        <v>2.4</v>
      </c>
    </row>
    <row r="1351" spans="1:99" x14ac:dyDescent="0.55000000000000004">
      <c r="A1351" s="4" t="str">
        <f t="shared" ca="1" si="283"/>
        <v>BBVA</v>
      </c>
      <c r="B1351" s="4" t="str">
        <f t="shared" si="284"/>
        <v xml:space="preserve">Nathaniel Karp
</v>
      </c>
      <c r="C1351" s="4" t="s">
        <v>246</v>
      </c>
      <c r="D1351" s="4" t="s">
        <v>195</v>
      </c>
      <c r="E1351" s="4" t="str">
        <f>IF(COUNTIF($E$2:E1350,"Begin: " &amp; C1351 &amp; "-" &amp; D1351 &amp; "-" &amp; H1351)=0,"Begin: " &amp; C1351 &amp; "-" &amp; D1351 &amp; "-" &amp; H1351,IF((C1351 &amp; "-" &amp; D1351 &amp; "-" &amp; H1351)&lt;&gt;(C1352 &amp; "-" &amp; D1352 &amp; "-" &amp; H1352),"End: " &amp; C1351 &amp; "-" &amp; D1351 &amp; "-" &amp; H1351,""))</f>
        <v/>
      </c>
      <c r="F1351" s="4" t="str">
        <f t="shared" si="285"/>
        <v>Wall Street Journal-CPI YoY-01-2019</v>
      </c>
      <c r="G1351" s="7">
        <v>43475</v>
      </c>
      <c r="H1351" s="7" t="str">
        <f t="shared" si="286"/>
        <v>01-2019</v>
      </c>
      <c r="I1351" s="7" t="str">
        <f t="shared" ca="1" si="287"/>
        <v>Wall Street Journal: BBVA-CPI YoY-01-2019</v>
      </c>
      <c r="J1351" s="4" t="str">
        <f t="shared" ca="1" si="288"/>
        <v>CPI YoY-BBVA:01-2019</v>
      </c>
      <c r="K1351" t="s">
        <v>434</v>
      </c>
      <c r="CI1351">
        <v>2.2200000000000002</v>
      </c>
      <c r="CK1351">
        <v>2.2999999999999998</v>
      </c>
      <c r="CM1351">
        <v>2.21</v>
      </c>
      <c r="CO1351">
        <v>2.0299999999999998</v>
      </c>
      <c r="CQ1351">
        <v>2.04</v>
      </c>
      <c r="CS1351">
        <v>2.13</v>
      </c>
      <c r="CU1351">
        <v>2.06</v>
      </c>
    </row>
    <row r="1352" spans="1:99" x14ac:dyDescent="0.55000000000000004">
      <c r="A1352" s="4" t="str">
        <f t="shared" ca="1" si="283"/>
        <v>National Retail Federation</v>
      </c>
      <c r="B1352" s="4" t="str">
        <f t="shared" si="284"/>
        <v>Jack Kleinhenz</v>
      </c>
      <c r="C1352" s="4" t="s">
        <v>246</v>
      </c>
      <c r="D1352" s="4" t="s">
        <v>195</v>
      </c>
      <c r="E1352" s="4" t="str">
        <f>IF(COUNTIF($E$2:E1351,"Begin: " &amp; C1352 &amp; "-" &amp; D1352 &amp; "-" &amp; H1352)=0,"Begin: " &amp; C1352 &amp; "-" &amp; D1352 &amp; "-" &amp; H1352,IF((C1352 &amp; "-" &amp; D1352 &amp; "-" &amp; H1352)&lt;&gt;(C1353 &amp; "-" &amp; D1353 &amp; "-" &amp; H1353),"End: " &amp; C1352 &amp; "-" &amp; D1352 &amp; "-" &amp; H1352,""))</f>
        <v/>
      </c>
      <c r="F1352" s="4" t="str">
        <f t="shared" si="285"/>
        <v>Wall Street Journal-CPI YoY-01-2019</v>
      </c>
      <c r="G1352" s="7">
        <v>43475</v>
      </c>
      <c r="H1352" s="7" t="str">
        <f t="shared" si="286"/>
        <v>01-2019</v>
      </c>
      <c r="I1352" s="7" t="str">
        <f t="shared" ca="1" si="287"/>
        <v>Wall Street Journal: National Retail Federation-CPI YoY-01-2019</v>
      </c>
      <c r="J1352" s="4" t="str">
        <f t="shared" ca="1" si="288"/>
        <v>CPI YoY-National Retail Federation:01-2019</v>
      </c>
      <c r="K1352" t="s">
        <v>216</v>
      </c>
      <c r="CI1352">
        <v>2.1</v>
      </c>
      <c r="CK1352">
        <v>2.2999999999999998</v>
      </c>
      <c r="CM1352">
        <v>2.2000000000000002</v>
      </c>
      <c r="CO1352">
        <v>2.1</v>
      </c>
      <c r="CQ1352">
        <v>2</v>
      </c>
    </row>
    <row r="1353" spans="1:99" x14ac:dyDescent="0.55000000000000004">
      <c r="A1353" s="4" t="str">
        <f t="shared" ca="1" si="283"/>
        <v>Natixis CIB Americas</v>
      </c>
      <c r="B1353" s="4" t="str">
        <f t="shared" si="284"/>
        <v>Joseph LaVorgna</v>
      </c>
      <c r="C1353" s="4" t="s">
        <v>246</v>
      </c>
      <c r="D1353" s="4" t="s">
        <v>195</v>
      </c>
      <c r="E1353" s="4" t="str">
        <f>IF(COUNTIF($E$2:E1352,"Begin: " &amp; C1353 &amp; "-" &amp; D1353 &amp; "-" &amp; H1353)=0,"Begin: " &amp; C1353 &amp; "-" &amp; D1353 &amp; "-" &amp; H1353,IF((C1353 &amp; "-" &amp; D1353 &amp; "-" &amp; H1353)&lt;&gt;(C1354 &amp; "-" &amp; D1354 &amp; "-" &amp; H1354),"End: " &amp; C1353 &amp; "-" &amp; D1353 &amp; "-" &amp; H1353,""))</f>
        <v/>
      </c>
      <c r="F1353" s="4" t="str">
        <f t="shared" si="285"/>
        <v>Wall Street Journal-CPI YoY-01-2019</v>
      </c>
      <c r="G1353" s="7">
        <v>43475</v>
      </c>
      <c r="H1353" s="7" t="str">
        <f t="shared" si="286"/>
        <v>01-2019</v>
      </c>
      <c r="I1353" s="7" t="str">
        <f t="shared" ca="1" si="287"/>
        <v>Wall Street Journal: Natixis CIB Americas-CPI YoY-01-2019</v>
      </c>
      <c r="J1353" s="4" t="str">
        <f t="shared" ca="1" si="288"/>
        <v>CPI YoY-Natixis CIB Americas:01-2019</v>
      </c>
      <c r="K1353" t="s">
        <v>774</v>
      </c>
      <c r="CI1353">
        <v>2</v>
      </c>
      <c r="CK1353">
        <v>1</v>
      </c>
      <c r="CM1353">
        <v>1.7</v>
      </c>
      <c r="CO1353">
        <v>2</v>
      </c>
      <c r="CQ1353">
        <v>1.5</v>
      </c>
      <c r="CS1353">
        <v>1.5</v>
      </c>
      <c r="CU1353">
        <v>1.5</v>
      </c>
    </row>
    <row r="1354" spans="1:99" x14ac:dyDescent="0.55000000000000004">
      <c r="A1354" s="4" t="str">
        <f t="shared" ca="1" si="283"/>
        <v>UCLA Anderson Forecast</v>
      </c>
      <c r="B1354" s="4" t="str">
        <f t="shared" si="284"/>
        <v>Edward Leamer/David Shulman</v>
      </c>
      <c r="C1354" s="4" t="s">
        <v>246</v>
      </c>
      <c r="D1354" s="4" t="s">
        <v>195</v>
      </c>
      <c r="E1354" s="4" t="str">
        <f>IF(COUNTIF($E$2:E1353,"Begin: " &amp; C1354 &amp; "-" &amp; D1354 &amp; "-" &amp; H1354)=0,"Begin: " &amp; C1354 &amp; "-" &amp; D1354 &amp; "-" &amp; H1354,IF((C1354 &amp; "-" &amp; D1354 &amp; "-" &amp; H1354)&lt;&gt;(C1355 &amp; "-" &amp; D1355 &amp; "-" &amp; H1355),"End: " &amp; C1354 &amp; "-" &amp; D1354 &amp; "-" &amp; H1354,""))</f>
        <v/>
      </c>
      <c r="F1354" s="4" t="str">
        <f t="shared" si="285"/>
        <v>Wall Street Journal-CPI YoY-01-2019</v>
      </c>
      <c r="G1354" s="7">
        <v>43475</v>
      </c>
      <c r="H1354" s="7" t="str">
        <f t="shared" si="286"/>
        <v>01-2019</v>
      </c>
      <c r="I1354" s="7" t="str">
        <f t="shared" ca="1" si="287"/>
        <v>Wall Street Journal: UCLA Anderson Forecast-CPI YoY-01-2019</v>
      </c>
      <c r="J1354" s="4" t="str">
        <f t="shared" ca="1" si="288"/>
        <v>CPI YoY-UCLA Anderson Forecast:01-2019</v>
      </c>
      <c r="K1354" t="s">
        <v>218</v>
      </c>
      <c r="CI1354">
        <v>2</v>
      </c>
      <c r="CK1354">
        <v>2.1</v>
      </c>
      <c r="CM1354">
        <v>2.4</v>
      </c>
      <c r="CO1354">
        <v>2.4</v>
      </c>
      <c r="CQ1354">
        <v>2.4</v>
      </c>
    </row>
    <row r="1355" spans="1:99" x14ac:dyDescent="0.55000000000000004">
      <c r="A1355" s="4" t="str">
        <f t="shared" ca="1" si="283"/>
        <v>NEMA Business Information Services</v>
      </c>
      <c r="B1355" s="4" t="str">
        <f t="shared" si="284"/>
        <v>Don Leavens/Steven Wilcox</v>
      </c>
      <c r="C1355" s="4" t="s">
        <v>246</v>
      </c>
      <c r="D1355" s="4" t="s">
        <v>195</v>
      </c>
      <c r="E1355" s="4" t="str">
        <f>IF(COUNTIF($E$2:E1354,"Begin: " &amp; C1355 &amp; "-" &amp; D1355 &amp; "-" &amp; H1355)=0,"Begin: " &amp; C1355 &amp; "-" &amp; D1355 &amp; "-" &amp; H1355,IF((C1355 &amp; "-" &amp; D1355 &amp; "-" &amp; H1355)&lt;&gt;(C1356 &amp; "-" &amp; D1356 &amp; "-" &amp; H1356),"End: " &amp; C1355 &amp; "-" &amp; D1355 &amp; "-" &amp; H1355,""))</f>
        <v/>
      </c>
      <c r="F1355" s="4" t="str">
        <f t="shared" si="285"/>
        <v>Wall Street Journal-CPI YoY-01-2019</v>
      </c>
      <c r="G1355" s="7">
        <v>43475</v>
      </c>
      <c r="H1355" s="7" t="str">
        <f t="shared" si="286"/>
        <v>01-2019</v>
      </c>
      <c r="I1355" s="7" t="str">
        <f t="shared" ca="1" si="287"/>
        <v>Wall Street Journal: NEMA Business Information Services-CPI YoY-01-2019</v>
      </c>
      <c r="J1355" s="4" t="str">
        <f t="shared" ca="1" si="288"/>
        <v>CPI YoY-NEMA Business Information Services:01-2019</v>
      </c>
      <c r="K1355" t="s">
        <v>765</v>
      </c>
      <c r="CI1355">
        <v>2.2000000000000002</v>
      </c>
      <c r="CK1355">
        <v>2</v>
      </c>
      <c r="CM1355">
        <v>2.4</v>
      </c>
      <c r="CO1355">
        <v>2.4</v>
      </c>
      <c r="CQ1355">
        <v>2.2999999999999998</v>
      </c>
      <c r="CS1355">
        <v>2.7</v>
      </c>
      <c r="CU1355">
        <v>2.6</v>
      </c>
    </row>
    <row r="1356" spans="1:99" x14ac:dyDescent="0.55000000000000004">
      <c r="A1356" s="4" t="str">
        <f t="shared" ca="1" si="283"/>
        <v>HSBC</v>
      </c>
      <c r="B1356" s="4" t="str">
        <f t="shared" si="284"/>
        <v>Kevin Logan</v>
      </c>
      <c r="C1356" s="4" t="s">
        <v>246</v>
      </c>
      <c r="D1356" s="4" t="s">
        <v>195</v>
      </c>
      <c r="E1356" s="4" t="str">
        <f>IF(COUNTIF($E$2:E1355,"Begin: " &amp; C1356 &amp; "-" &amp; D1356 &amp; "-" &amp; H1356)=0,"Begin: " &amp; C1356 &amp; "-" &amp; D1356 &amp; "-" &amp; H1356,IF((C1356 &amp; "-" &amp; D1356 &amp; "-" &amp; H1356)&lt;&gt;(C1357 &amp; "-" &amp; D1357 &amp; "-" &amp; H1357),"End: " &amp; C1356 &amp; "-" &amp; D1356 &amp; "-" &amp; H1356,""))</f>
        <v/>
      </c>
      <c r="F1356" s="4" t="str">
        <f t="shared" si="285"/>
        <v>Wall Street Journal-CPI YoY-01-2019</v>
      </c>
      <c r="G1356" s="7">
        <v>43475</v>
      </c>
      <c r="H1356" s="7" t="str">
        <f t="shared" si="286"/>
        <v>01-2019</v>
      </c>
      <c r="I1356" s="7" t="str">
        <f t="shared" ca="1" si="287"/>
        <v>Wall Street Journal: HSBC-CPI YoY-01-2019</v>
      </c>
      <c r="J1356" s="4" t="str">
        <f t="shared" ca="1" si="288"/>
        <v>CPI YoY-HSBC:01-2019</v>
      </c>
      <c r="K1356" t="s">
        <v>435</v>
      </c>
      <c r="CI1356">
        <v>2.4</v>
      </c>
      <c r="CK1356">
        <v>1.6</v>
      </c>
      <c r="CM1356">
        <v>2</v>
      </c>
      <c r="CO1356">
        <v>2.2000000000000002</v>
      </c>
      <c r="CQ1356">
        <v>2.4</v>
      </c>
    </row>
    <row r="1357" spans="1:99" x14ac:dyDescent="0.55000000000000004">
      <c r="A1357" s="4" t="str">
        <f t="shared" ca="1" si="283"/>
        <v>Moody's Investors Service</v>
      </c>
      <c r="B1357" s="4" t="str">
        <f t="shared" si="284"/>
        <v>John Lonski</v>
      </c>
      <c r="C1357" s="4" t="s">
        <v>246</v>
      </c>
      <c r="D1357" s="4" t="s">
        <v>195</v>
      </c>
      <c r="E1357" s="4" t="str">
        <f>IF(COUNTIF($E$2:E1356,"Begin: " &amp; C1357 &amp; "-" &amp; D1357 &amp; "-" &amp; H1357)=0,"Begin: " &amp; C1357 &amp; "-" &amp; D1357 &amp; "-" &amp; H1357,IF((C1357 &amp; "-" &amp; D1357 &amp; "-" &amp; H1357)&lt;&gt;(C1358 &amp; "-" &amp; D1358 &amp; "-" &amp; H1358),"End: " &amp; C1357 &amp; "-" &amp; D1357 &amp; "-" &amp; H1357,""))</f>
        <v/>
      </c>
      <c r="F1357" s="4" t="str">
        <f t="shared" si="285"/>
        <v>Wall Street Journal-CPI YoY-01-2019</v>
      </c>
      <c r="G1357" s="7">
        <v>43475</v>
      </c>
      <c r="H1357" s="7" t="str">
        <f t="shared" si="286"/>
        <v>01-2019</v>
      </c>
      <c r="I1357" s="7" t="str">
        <f t="shared" ca="1" si="287"/>
        <v>Wall Street Journal: Moody's Investors Service-CPI YoY-01-2019</v>
      </c>
      <c r="J1357" s="4" t="str">
        <f t="shared" ca="1" si="288"/>
        <v>CPI YoY-Moody's Investors Service:01-2019</v>
      </c>
      <c r="K1357" t="s">
        <v>220</v>
      </c>
      <c r="CI1357">
        <v>2</v>
      </c>
      <c r="CK1357">
        <v>1.6</v>
      </c>
      <c r="CM1357">
        <v>1.7</v>
      </c>
      <c r="CO1357">
        <v>1.8</v>
      </c>
      <c r="CQ1357">
        <v>1.9</v>
      </c>
      <c r="CS1357">
        <v>1.7</v>
      </c>
      <c r="CU1357">
        <v>1.8</v>
      </c>
    </row>
    <row r="1358" spans="1:99" x14ac:dyDescent="0.55000000000000004">
      <c r="A1358" s="4" t="str">
        <f t="shared" ca="1" si="283"/>
        <v>National Auto Dealer Association</v>
      </c>
      <c r="B1358" s="4" t="str">
        <f t="shared" si="284"/>
        <v>Patrick Manzi</v>
      </c>
      <c r="C1358" s="4" t="s">
        <v>246</v>
      </c>
      <c r="D1358" s="4" t="s">
        <v>195</v>
      </c>
      <c r="E1358" s="4" t="str">
        <f>IF(COUNTIF($E$2:E1357,"Begin: " &amp; C1358 &amp; "-" &amp; D1358 &amp; "-" &amp; H1358)=0,"Begin: " &amp; C1358 &amp; "-" &amp; D1358 &amp; "-" &amp; H1358,IF((C1358 &amp; "-" &amp; D1358 &amp; "-" &amp; H1358)&lt;&gt;(C1359 &amp; "-" &amp; D1359 &amp; "-" &amp; H1359),"End: " &amp; C1358 &amp; "-" &amp; D1358 &amp; "-" &amp; H1358,""))</f>
        <v/>
      </c>
      <c r="F1358" s="4" t="str">
        <f t="shared" si="285"/>
        <v>Wall Street Journal-CPI YoY-01-2019</v>
      </c>
      <c r="G1358" s="7">
        <v>43475</v>
      </c>
      <c r="H1358" s="7" t="str">
        <f t="shared" si="286"/>
        <v>01-2019</v>
      </c>
      <c r="I1358" s="7" t="str">
        <f t="shared" ca="1" si="287"/>
        <v>Wall Street Journal: National Auto Dealer Association-CPI YoY-01-2019</v>
      </c>
      <c r="J1358" s="4" t="str">
        <f t="shared" ca="1" si="288"/>
        <v>CPI YoY-National Auto Dealer Association:01-2019</v>
      </c>
      <c r="K1358" t="s">
        <v>800</v>
      </c>
    </row>
    <row r="1359" spans="1:99" x14ac:dyDescent="0.55000000000000004">
      <c r="A1359" s="4" t="str">
        <f t="shared" ca="1" si="283"/>
        <v>MetLife Investment Management</v>
      </c>
      <c r="B1359" s="4" t="str">
        <f t="shared" si="284"/>
        <v>Drew T. Matus</v>
      </c>
      <c r="C1359" s="4" t="s">
        <v>246</v>
      </c>
      <c r="D1359" s="4" t="s">
        <v>195</v>
      </c>
      <c r="E1359" s="4" t="str">
        <f>IF(COUNTIF($E$2:E1358,"Begin: " &amp; C1359 &amp; "-" &amp; D1359 &amp; "-" &amp; H1359)=0,"Begin: " &amp; C1359 &amp; "-" &amp; D1359 &amp; "-" &amp; H1359,IF((C1359 &amp; "-" &amp; D1359 &amp; "-" &amp; H1359)&lt;&gt;(C1360 &amp; "-" &amp; D1360 &amp; "-" &amp; H1360),"End: " &amp; C1359 &amp; "-" &amp; D1359 &amp; "-" &amp; H1359,""))</f>
        <v/>
      </c>
      <c r="F1359" s="4" t="str">
        <f t="shared" si="285"/>
        <v>Wall Street Journal-CPI YoY-01-2019</v>
      </c>
      <c r="G1359" s="7">
        <v>43475</v>
      </c>
      <c r="H1359" s="7" t="str">
        <f t="shared" si="286"/>
        <v>01-2019</v>
      </c>
      <c r="I1359" s="7" t="str">
        <f t="shared" ca="1" si="287"/>
        <v>Wall Street Journal: MetLife Investment Management-CPI YoY-01-2019</v>
      </c>
      <c r="J1359" s="4" t="str">
        <f t="shared" ca="1" si="288"/>
        <v>CPI YoY-MetLife Investment Management:01-2019</v>
      </c>
      <c r="K1359" t="s">
        <v>801</v>
      </c>
      <c r="CK1359">
        <v>2.6</v>
      </c>
      <c r="CM1359">
        <v>2.6</v>
      </c>
      <c r="CO1359">
        <v>2.2000000000000002</v>
      </c>
    </row>
    <row r="1360" spans="1:99" x14ac:dyDescent="0.55000000000000004">
      <c r="A1360" s="4" t="str">
        <f t="shared" ca="1" si="283"/>
        <v>Jeffries &amp; Company</v>
      </c>
      <c r="B1360" s="4" t="str">
        <f t="shared" si="284"/>
        <v>Ward McCarthy *</v>
      </c>
      <c r="C1360" s="4" t="s">
        <v>246</v>
      </c>
      <c r="D1360" s="4" t="s">
        <v>195</v>
      </c>
      <c r="E1360" s="4" t="str">
        <f>IF(COUNTIF($E$2:E1359,"Begin: " &amp; C1360 &amp; "-" &amp; D1360 &amp; "-" &amp; H1360)=0,"Begin: " &amp; C1360 &amp; "-" &amp; D1360 &amp; "-" &amp; H1360,IF((C1360 &amp; "-" &amp; D1360 &amp; "-" &amp; H1360)&lt;&gt;(C1361 &amp; "-" &amp; D1361 &amp; "-" &amp; H1361),"End: " &amp; C1360 &amp; "-" &amp; D1360 &amp; "-" &amp; H1360,""))</f>
        <v/>
      </c>
      <c r="F1360" s="4" t="str">
        <f t="shared" si="285"/>
        <v>Wall Street Journal-CPI YoY-01-2019</v>
      </c>
      <c r="G1360" s="7">
        <v>43475</v>
      </c>
      <c r="H1360" s="7" t="str">
        <f t="shared" si="286"/>
        <v>01-2019</v>
      </c>
      <c r="I1360" s="7" t="str">
        <f t="shared" ca="1" si="287"/>
        <v>Wall Street Journal: Jeffries &amp; Company-CPI YoY-01-2019</v>
      </c>
      <c r="J1360" s="4" t="str">
        <f t="shared" ca="1" si="288"/>
        <v>CPI YoY-Jeffries &amp; Company:01-2019</v>
      </c>
      <c r="K1360" t="s">
        <v>436</v>
      </c>
    </row>
    <row r="1361" spans="1:99" x14ac:dyDescent="0.55000000000000004">
      <c r="A1361" s="4" t="str">
        <f t="shared" ca="1" si="283"/>
        <v>ACT Research</v>
      </c>
      <c r="B1361" s="4" t="str">
        <f t="shared" si="284"/>
        <v>Jim Meil</v>
      </c>
      <c r="C1361" s="4" t="s">
        <v>246</v>
      </c>
      <c r="D1361" s="4" t="s">
        <v>195</v>
      </c>
      <c r="E1361" s="4" t="str">
        <f>IF(COUNTIF($E$2:E1360,"Begin: " &amp; C1361 &amp; "-" &amp; D1361 &amp; "-" &amp; H1361)=0,"Begin: " &amp; C1361 &amp; "-" &amp; D1361 &amp; "-" &amp; H1361,IF((C1361 &amp; "-" &amp; D1361 &amp; "-" &amp; H1361)&lt;&gt;(C1362 &amp; "-" &amp; D1362 &amp; "-" &amp; H1362),"End: " &amp; C1361 &amp; "-" &amp; D1361 &amp; "-" &amp; H1361,""))</f>
        <v/>
      </c>
      <c r="F1361" s="4" t="str">
        <f t="shared" si="285"/>
        <v>Wall Street Journal-CPI YoY-01-2019</v>
      </c>
      <c r="G1361" s="7">
        <v>43475</v>
      </c>
      <c r="H1361" s="7" t="str">
        <f t="shared" si="286"/>
        <v>01-2019</v>
      </c>
      <c r="I1361" s="7" t="str">
        <f t="shared" ca="1" si="287"/>
        <v>Wall Street Journal: ACT Research-CPI YoY-01-2019</v>
      </c>
      <c r="J1361" s="4" t="str">
        <f t="shared" ca="1" si="288"/>
        <v>CPI YoY-ACT Research:01-2019</v>
      </c>
      <c r="K1361" t="s">
        <v>437</v>
      </c>
      <c r="CI1361">
        <v>1.6</v>
      </c>
      <c r="CK1361">
        <v>1.8</v>
      </c>
      <c r="CM1361">
        <v>2</v>
      </c>
      <c r="CO1361">
        <v>1.8</v>
      </c>
      <c r="CQ1361">
        <v>1.9</v>
      </c>
    </row>
    <row r="1362" spans="1:99" x14ac:dyDescent="0.55000000000000004">
      <c r="A1362" s="4" t="str">
        <f t="shared" ca="1" si="283"/>
        <v>Standard Chartered</v>
      </c>
      <c r="B1362" s="4" t="str">
        <f t="shared" si="284"/>
        <v>Sonia Meskin</v>
      </c>
      <c r="C1362" s="4" t="s">
        <v>246</v>
      </c>
      <c r="D1362" s="4" t="s">
        <v>195</v>
      </c>
      <c r="E1362" s="4" t="str">
        <f>IF(COUNTIF($E$2:E1361,"Begin: " &amp; C1362 &amp; "-" &amp; D1362 &amp; "-" &amp; H1362)=0,"Begin: " &amp; C1362 &amp; "-" &amp; D1362 &amp; "-" &amp; H1362,IF((C1362 &amp; "-" &amp; D1362 &amp; "-" &amp; H1362)&lt;&gt;(C1363 &amp; "-" &amp; D1363 &amp; "-" &amp; H1363),"End: " &amp; C1362 &amp; "-" &amp; D1362 &amp; "-" &amp; H1362,""))</f>
        <v/>
      </c>
      <c r="F1362" s="4" t="str">
        <f t="shared" si="285"/>
        <v>Wall Street Journal-CPI YoY-01-2019</v>
      </c>
      <c r="G1362" s="7">
        <v>43475</v>
      </c>
      <c r="H1362" s="7" t="str">
        <f t="shared" si="286"/>
        <v>01-2019</v>
      </c>
      <c r="I1362" s="7" t="str">
        <f t="shared" ca="1" si="287"/>
        <v>Wall Street Journal: Standard Chartered-CPI YoY-01-2019</v>
      </c>
      <c r="J1362" s="4" t="str">
        <f t="shared" ca="1" si="288"/>
        <v>CPI YoY-Standard Chartered:01-2019</v>
      </c>
      <c r="K1362" t="s">
        <v>802</v>
      </c>
    </row>
    <row r="1363" spans="1:99" x14ac:dyDescent="0.55000000000000004">
      <c r="A1363" s="4" t="str">
        <f t="shared" ca="1" si="283"/>
        <v>BofA</v>
      </c>
      <c r="B1363" s="4" t="str">
        <f t="shared" si="284"/>
        <v>Michelle Meyer</v>
      </c>
      <c r="C1363" s="4" t="s">
        <v>246</v>
      </c>
      <c r="D1363" s="4" t="s">
        <v>195</v>
      </c>
      <c r="E1363" s="4" t="str">
        <f>IF(COUNTIF($E$2:E1362,"Begin: " &amp; C1363 &amp; "-" &amp; D1363 &amp; "-" &amp; H1363)=0,"Begin: " &amp; C1363 &amp; "-" &amp; D1363 &amp; "-" &amp; H1363,IF((C1363 &amp; "-" &amp; D1363 &amp; "-" &amp; H1363)&lt;&gt;(C1364 &amp; "-" &amp; D1364 &amp; "-" &amp; H1364),"End: " &amp; C1363 &amp; "-" &amp; D1363 &amp; "-" &amp; H1363,""))</f>
        <v/>
      </c>
      <c r="F1363" s="4" t="str">
        <f t="shared" si="285"/>
        <v>Wall Street Journal-CPI YoY-01-2019</v>
      </c>
      <c r="G1363" s="7">
        <v>43475</v>
      </c>
      <c r="H1363" s="7" t="str">
        <f t="shared" si="286"/>
        <v>01-2019</v>
      </c>
      <c r="I1363" s="7" t="str">
        <f t="shared" ca="1" si="287"/>
        <v>Wall Street Journal: BofA-CPI YoY-01-2019</v>
      </c>
      <c r="J1363" s="4" t="str">
        <f t="shared" ca="1" si="288"/>
        <v>CPI YoY-BofA:01-2019</v>
      </c>
      <c r="K1363" t="s">
        <v>803</v>
      </c>
      <c r="CI1363">
        <v>2.2000000000000002</v>
      </c>
      <c r="CK1363">
        <v>1.5</v>
      </c>
      <c r="CM1363">
        <v>1.6</v>
      </c>
    </row>
    <row r="1364" spans="1:99" x14ac:dyDescent="0.55000000000000004">
      <c r="A1364" s="4" t="str">
        <f t="shared" ca="1" si="283"/>
        <v>Daiwa Capital</v>
      </c>
      <c r="B1364" s="4" t="str">
        <f t="shared" si="284"/>
        <v>Michael Moran</v>
      </c>
      <c r="C1364" s="4" t="s">
        <v>246</v>
      </c>
      <c r="D1364" s="4" t="s">
        <v>195</v>
      </c>
      <c r="E1364" s="4" t="str">
        <f>IF(COUNTIF($E$2:E1363,"Begin: " &amp; C1364 &amp; "-" &amp; D1364 &amp; "-" &amp; H1364)=0,"Begin: " &amp; C1364 &amp; "-" &amp; D1364 &amp; "-" &amp; H1364,IF((C1364 &amp; "-" &amp; D1364 &amp; "-" &amp; H1364)&lt;&gt;(C1365 &amp; "-" &amp; D1365 &amp; "-" &amp; H1365),"End: " &amp; C1364 &amp; "-" &amp; D1364 &amp; "-" &amp; H1364,""))</f>
        <v/>
      </c>
      <c r="F1364" s="4" t="str">
        <f t="shared" si="285"/>
        <v>Wall Street Journal-CPI YoY-01-2019</v>
      </c>
      <c r="G1364" s="7">
        <v>43475</v>
      </c>
      <c r="H1364" s="7" t="str">
        <f t="shared" si="286"/>
        <v>01-2019</v>
      </c>
      <c r="I1364" s="7" t="str">
        <f t="shared" ca="1" si="287"/>
        <v>Wall Street Journal: Daiwa Capital-CPI YoY-01-2019</v>
      </c>
      <c r="J1364" s="4" t="str">
        <f t="shared" ca="1" si="288"/>
        <v>CPI YoY-Daiwa Capital:01-2019</v>
      </c>
      <c r="K1364" t="s">
        <v>438</v>
      </c>
      <c r="CI1364">
        <v>2.2000000000000002</v>
      </c>
      <c r="CK1364">
        <v>2</v>
      </c>
      <c r="CM1364">
        <v>2.2999999999999998</v>
      </c>
      <c r="CO1364">
        <v>2.4</v>
      </c>
      <c r="CQ1364">
        <v>2.2999999999999998</v>
      </c>
      <c r="CS1364">
        <v>2.1</v>
      </c>
      <c r="CU1364">
        <v>1.9</v>
      </c>
    </row>
    <row r="1365" spans="1:99" x14ac:dyDescent="0.55000000000000004">
      <c r="A1365" s="4" t="str">
        <f t="shared" ca="1" si="283"/>
        <v>National Association of Manufacturers</v>
      </c>
      <c r="B1365" s="4" t="str">
        <f t="shared" si="284"/>
        <v>Chad Moutray</v>
      </c>
      <c r="C1365" s="4" t="s">
        <v>246</v>
      </c>
      <c r="D1365" s="4" t="s">
        <v>195</v>
      </c>
      <c r="E1365" s="4" t="str">
        <f>IF(COUNTIF($E$2:E1364,"Begin: " &amp; C1365 &amp; "-" &amp; D1365 &amp; "-" &amp; H1365)=0,"Begin: " &amp; C1365 &amp; "-" &amp; D1365 &amp; "-" &amp; H1365,IF((C1365 &amp; "-" &amp; D1365 &amp; "-" &amp; H1365)&lt;&gt;(C1366 &amp; "-" &amp; D1366 &amp; "-" &amp; H1366),"End: " &amp; C1365 &amp; "-" &amp; D1365 &amp; "-" &amp; H1365,""))</f>
        <v/>
      </c>
      <c r="F1365" s="4" t="str">
        <f t="shared" si="285"/>
        <v>Wall Street Journal-CPI YoY-01-2019</v>
      </c>
      <c r="G1365" s="7">
        <v>43475</v>
      </c>
      <c r="H1365" s="7" t="str">
        <f t="shared" si="286"/>
        <v>01-2019</v>
      </c>
      <c r="I1365" s="7" t="str">
        <f t="shared" ca="1" si="287"/>
        <v>Wall Street Journal: National Association of Manufacturers-CPI YoY-01-2019</v>
      </c>
      <c r="J1365" s="4" t="str">
        <f t="shared" ca="1" si="288"/>
        <v>CPI YoY-National Association of Manufacturers:01-2019</v>
      </c>
      <c r="K1365" t="s">
        <v>439</v>
      </c>
      <c r="CI1365">
        <v>2.2000000000000002</v>
      </c>
      <c r="CK1365">
        <v>2.2000000000000002</v>
      </c>
      <c r="CM1365">
        <v>2.5</v>
      </c>
      <c r="CO1365">
        <v>2.1</v>
      </c>
      <c r="CQ1365">
        <v>1.9</v>
      </c>
      <c r="CS1365">
        <v>2.2000000000000002</v>
      </c>
      <c r="CU1365">
        <v>2.2000000000000002</v>
      </c>
    </row>
    <row r="1366" spans="1:99" x14ac:dyDescent="0.55000000000000004">
      <c r="A1366" s="4" t="str">
        <f t="shared" ca="1" si="283"/>
        <v>Naroff Economics</v>
      </c>
      <c r="B1366" s="4" t="str">
        <f t="shared" si="284"/>
        <v>Joel Naroff</v>
      </c>
      <c r="C1366" s="4" t="s">
        <v>246</v>
      </c>
      <c r="D1366" s="4" t="s">
        <v>195</v>
      </c>
      <c r="E1366" s="4" t="str">
        <f>IF(COUNTIF($E$2:E1365,"Begin: " &amp; C1366 &amp; "-" &amp; D1366 &amp; "-" &amp; H1366)=0,"Begin: " &amp; C1366 &amp; "-" &amp; D1366 &amp; "-" &amp; H1366,IF((C1366 &amp; "-" &amp; D1366 &amp; "-" &amp; H1366)&lt;&gt;(C1367 &amp; "-" &amp; D1367 &amp; "-" &amp; H1367),"End: " &amp; C1366 &amp; "-" &amp; D1366 &amp; "-" &amp; H1366,""))</f>
        <v/>
      </c>
      <c r="F1366" s="4" t="str">
        <f t="shared" si="285"/>
        <v>Wall Street Journal-CPI YoY-01-2019</v>
      </c>
      <c r="G1366" s="7">
        <v>43475</v>
      </c>
      <c r="H1366" s="7" t="str">
        <f t="shared" si="286"/>
        <v>01-2019</v>
      </c>
      <c r="I1366" s="7" t="str">
        <f t="shared" ca="1" si="287"/>
        <v>Wall Street Journal: Naroff Economics-CPI YoY-01-2019</v>
      </c>
      <c r="J1366" s="4" t="str">
        <f t="shared" ca="1" si="288"/>
        <v>CPI YoY-Naroff Economics:01-2019</v>
      </c>
      <c r="K1366" t="s">
        <v>440</v>
      </c>
      <c r="CI1366">
        <v>2</v>
      </c>
      <c r="CK1366">
        <v>1.9</v>
      </c>
      <c r="CM1366">
        <v>2.2999999999999998</v>
      </c>
      <c r="CO1366">
        <v>2.1</v>
      </c>
      <c r="CQ1366">
        <v>1.7</v>
      </c>
      <c r="CS1366">
        <v>2.1</v>
      </c>
      <c r="CU1366">
        <v>2.2999999999999998</v>
      </c>
    </row>
    <row r="1367" spans="1:99" x14ac:dyDescent="0.55000000000000004">
      <c r="A1367" s="4" t="str">
        <f t="shared" ca="1" si="283"/>
        <v>MacroEcon Global Advisors</v>
      </c>
      <c r="B1367" s="4" t="str">
        <f t="shared" si="284"/>
        <v>Mark Nielson *</v>
      </c>
      <c r="C1367" s="4" t="s">
        <v>246</v>
      </c>
      <c r="D1367" s="4" t="s">
        <v>195</v>
      </c>
      <c r="E1367" s="4" t="str">
        <f>IF(COUNTIF($E$2:E1366,"Begin: " &amp; C1367 &amp; "-" &amp; D1367 &amp; "-" &amp; H1367)=0,"Begin: " &amp; C1367 &amp; "-" &amp; D1367 &amp; "-" &amp; H1367,IF((C1367 &amp; "-" &amp; D1367 &amp; "-" &amp; H1367)&lt;&gt;(C1368 &amp; "-" &amp; D1368 &amp; "-" &amp; H1368),"End: " &amp; C1367 &amp; "-" &amp; D1367 &amp; "-" &amp; H1367,""))</f>
        <v/>
      </c>
      <c r="F1367" s="4" t="str">
        <f t="shared" si="285"/>
        <v>Wall Street Journal-CPI YoY-01-2019</v>
      </c>
      <c r="G1367" s="7">
        <v>43475</v>
      </c>
      <c r="H1367" s="7" t="str">
        <f t="shared" si="286"/>
        <v>01-2019</v>
      </c>
      <c r="I1367" s="7" t="str">
        <f t="shared" ca="1" si="287"/>
        <v>Wall Street Journal: MacroEcon Global Advisors-CPI YoY-01-2019</v>
      </c>
      <c r="J1367" s="4" t="str">
        <f t="shared" ca="1" si="288"/>
        <v>CPI YoY-MacroEcon Global Advisors:01-2019</v>
      </c>
      <c r="K1367" t="s">
        <v>425</v>
      </c>
    </row>
    <row r="1368" spans="1:99" x14ac:dyDescent="0.55000000000000004">
      <c r="A1368" s="4" t="str">
        <f t="shared" ca="1" si="283"/>
        <v>Corelogic</v>
      </c>
      <c r="B1368" s="4" t="str">
        <f t="shared" si="284"/>
        <v>Frank Nothaft</v>
      </c>
      <c r="C1368" s="4" t="s">
        <v>246</v>
      </c>
      <c r="D1368" s="4" t="s">
        <v>195</v>
      </c>
      <c r="E1368" s="4" t="str">
        <f>IF(COUNTIF($E$2:E1367,"Begin: " &amp; C1368 &amp; "-" &amp; D1368 &amp; "-" &amp; H1368)=0,"Begin: " &amp; C1368 &amp; "-" &amp; D1368 &amp; "-" &amp; H1368,IF((C1368 &amp; "-" &amp; D1368 &amp; "-" &amp; H1368)&lt;&gt;(C1369 &amp; "-" &amp; D1369 &amp; "-" &amp; H1369),"End: " &amp; C1368 &amp; "-" &amp; D1368 &amp; "-" &amp; H1368,""))</f>
        <v/>
      </c>
      <c r="F1368" s="4" t="str">
        <f t="shared" si="285"/>
        <v>Wall Street Journal-CPI YoY-01-2019</v>
      </c>
      <c r="G1368" s="7">
        <v>43475</v>
      </c>
      <c r="H1368" s="7" t="str">
        <f t="shared" si="286"/>
        <v>01-2019</v>
      </c>
      <c r="I1368" s="7" t="str">
        <f t="shared" ca="1" si="287"/>
        <v>Wall Street Journal: Corelogic-CPI YoY-01-2019</v>
      </c>
      <c r="J1368" s="4" t="str">
        <f t="shared" ca="1" si="288"/>
        <v>CPI YoY-Corelogic:01-2019</v>
      </c>
      <c r="K1368" t="s">
        <v>752</v>
      </c>
      <c r="CI1368">
        <v>2.2000000000000002</v>
      </c>
      <c r="CK1368">
        <v>2</v>
      </c>
      <c r="CM1368">
        <v>2.4</v>
      </c>
      <c r="CO1368">
        <v>2.2999999999999998</v>
      </c>
      <c r="CQ1368">
        <v>2.2999999999999998</v>
      </c>
      <c r="CS1368">
        <v>2.5</v>
      </c>
      <c r="CU1368">
        <v>2.5</v>
      </c>
    </row>
    <row r="1369" spans="1:99" x14ac:dyDescent="0.55000000000000004">
      <c r="A1369" s="4" t="str">
        <f t="shared" ca="1" si="283"/>
        <v>High Frequency Economics</v>
      </c>
      <c r="B1369" s="4" t="str">
        <f t="shared" si="284"/>
        <v>Jim O'Sullivan</v>
      </c>
      <c r="C1369" s="4" t="s">
        <v>246</v>
      </c>
      <c r="D1369" s="4" t="s">
        <v>195</v>
      </c>
      <c r="E1369" s="4" t="str">
        <f>IF(COUNTIF($E$2:E1368,"Begin: " &amp; C1369 &amp; "-" &amp; D1369 &amp; "-" &amp; H1369)=0,"Begin: " &amp; C1369 &amp; "-" &amp; D1369 &amp; "-" &amp; H1369,IF((C1369 &amp; "-" &amp; D1369 &amp; "-" &amp; H1369)&lt;&gt;(C1370 &amp; "-" &amp; D1370 &amp; "-" &amp; H1370),"End: " &amp; C1369 &amp; "-" &amp; D1369 &amp; "-" &amp; H1369,""))</f>
        <v/>
      </c>
      <c r="F1369" s="4" t="str">
        <f t="shared" si="285"/>
        <v>Wall Street Journal-CPI YoY-01-2019</v>
      </c>
      <c r="G1369" s="7">
        <v>43475</v>
      </c>
      <c r="H1369" s="7" t="str">
        <f t="shared" si="286"/>
        <v>01-2019</v>
      </c>
      <c r="I1369" s="7" t="str">
        <f t="shared" ca="1" si="287"/>
        <v>Wall Street Journal: High Frequency Economics-CPI YoY-01-2019</v>
      </c>
      <c r="J1369" s="4" t="str">
        <f t="shared" ca="1" si="288"/>
        <v>CPI YoY-High Frequency Economics:01-2019</v>
      </c>
      <c r="K1369" t="s">
        <v>227</v>
      </c>
      <c r="CI1369">
        <v>1.9</v>
      </c>
      <c r="CK1369">
        <v>1.8</v>
      </c>
      <c r="CM1369">
        <v>2.4</v>
      </c>
      <c r="CO1369">
        <v>2.7</v>
      </c>
      <c r="CQ1369">
        <v>2.7</v>
      </c>
    </row>
    <row r="1370" spans="1:99" x14ac:dyDescent="0.55000000000000004">
      <c r="A1370" s="4" t="str">
        <f t="shared" ca="1" si="283"/>
        <v>Stifel, Nicoulas and Company, Incorporated (formerly Sterne Agee)</v>
      </c>
      <c r="B1370" s="4" t="str">
        <f t="shared" si="284"/>
        <v>Lindsey Piegza</v>
      </c>
      <c r="C1370" s="4" t="s">
        <v>246</v>
      </c>
      <c r="D1370" s="4" t="s">
        <v>195</v>
      </c>
      <c r="E1370" s="4" t="str">
        <f>IF(COUNTIF($E$2:E1369,"Begin: " &amp; C1370 &amp; "-" &amp; D1370 &amp; "-" &amp; H1370)=0,"Begin: " &amp; C1370 &amp; "-" &amp; D1370 &amp; "-" &amp; H1370,IF((C1370 &amp; "-" &amp; D1370 &amp; "-" &amp; H1370)&lt;&gt;(C1371 &amp; "-" &amp; D1371 &amp; "-" &amp; H1371),"End: " &amp; C1370 &amp; "-" &amp; D1370 &amp; "-" &amp; H1370,""))</f>
        <v/>
      </c>
      <c r="F1370" s="4" t="str">
        <f t="shared" si="285"/>
        <v>Wall Street Journal-CPI YoY-01-2019</v>
      </c>
      <c r="G1370" s="7">
        <v>43475</v>
      </c>
      <c r="H1370" s="7" t="str">
        <f t="shared" si="286"/>
        <v>01-2019</v>
      </c>
      <c r="I1370" s="7" t="str">
        <f t="shared" ca="1" si="287"/>
        <v>Wall Street Journal: Stifel, Nicoulas and Company, Incorporated (formerly Sterne Agee)-CPI YoY-01-2019</v>
      </c>
      <c r="J1370" s="4" t="str">
        <f t="shared" ca="1" si="288"/>
        <v>CPI YoY-Stifel, Nicoulas and Company, Incorporated (formerly Sterne Agee):01-2019</v>
      </c>
      <c r="K1370" t="s">
        <v>675</v>
      </c>
      <c r="CI1370">
        <v>2.4</v>
      </c>
      <c r="CK1370">
        <v>2.2000000000000002</v>
      </c>
      <c r="CM1370">
        <v>2.1</v>
      </c>
      <c r="CO1370">
        <v>2</v>
      </c>
    </row>
    <row r="1371" spans="1:99" x14ac:dyDescent="0.55000000000000004">
      <c r="A1371" s="4" t="str">
        <f t="shared" ca="1" si="283"/>
        <v>Macroeconomic Advisers</v>
      </c>
      <c r="B1371" s="4" t="str">
        <f t="shared" si="284"/>
        <v>Dr. Joel Prakken/ Chris Varvares</v>
      </c>
      <c r="C1371" s="4" t="s">
        <v>246</v>
      </c>
      <c r="D1371" s="4" t="s">
        <v>195</v>
      </c>
      <c r="E1371" s="4" t="str">
        <f>IF(COUNTIF($E$2:E1370,"Begin: " &amp; C1371 &amp; "-" &amp; D1371 &amp; "-" &amp; H1371)=0,"Begin: " &amp; C1371 &amp; "-" &amp; D1371 &amp; "-" &amp; H1371,IF((C1371 &amp; "-" &amp; D1371 &amp; "-" &amp; H1371)&lt;&gt;(C1372 &amp; "-" &amp; D1372 &amp; "-" &amp; H1372),"End: " &amp; C1371 &amp; "-" &amp; D1371 &amp; "-" &amp; H1371,""))</f>
        <v/>
      </c>
      <c r="F1371" s="4" t="str">
        <f t="shared" si="285"/>
        <v>Wall Street Journal-CPI YoY-01-2019</v>
      </c>
      <c r="G1371" s="7">
        <v>43475</v>
      </c>
      <c r="H1371" s="7" t="str">
        <f t="shared" si="286"/>
        <v>01-2019</v>
      </c>
      <c r="I1371" s="7" t="str">
        <f t="shared" ca="1" si="287"/>
        <v>Wall Street Journal: Macroeconomic Advisers-CPI YoY-01-2019</v>
      </c>
      <c r="J1371" s="4" t="str">
        <f t="shared" ca="1" si="288"/>
        <v>CPI YoY-Macroeconomic Advisers:01-2019</v>
      </c>
      <c r="K1371" t="s">
        <v>228</v>
      </c>
      <c r="CI1371">
        <v>1.8</v>
      </c>
      <c r="CK1371">
        <v>2.1</v>
      </c>
      <c r="CM1371">
        <v>2.9</v>
      </c>
      <c r="CO1371">
        <v>2.2999999999999998</v>
      </c>
      <c r="CQ1371">
        <v>2.2000000000000002</v>
      </c>
      <c r="CS1371">
        <v>2.7</v>
      </c>
      <c r="CU1371">
        <v>2.6</v>
      </c>
    </row>
    <row r="1372" spans="1:99" x14ac:dyDescent="0.55000000000000004">
      <c r="A1372" s="4" t="str">
        <f t="shared" ca="1" si="283"/>
        <v>Ameriprise Financial</v>
      </c>
      <c r="B1372" s="4" t="str">
        <f t="shared" si="284"/>
        <v>Russell Price</v>
      </c>
      <c r="C1372" s="4" t="s">
        <v>246</v>
      </c>
      <c r="D1372" s="4" t="s">
        <v>195</v>
      </c>
      <c r="E1372" s="4" t="str">
        <f>IF(COUNTIF($E$2:E1371,"Begin: " &amp; C1372 &amp; "-" &amp; D1372 &amp; "-" &amp; H1372)=0,"Begin: " &amp; C1372 &amp; "-" &amp; D1372 &amp; "-" &amp; H1372,IF((C1372 &amp; "-" &amp; D1372 &amp; "-" &amp; H1372)&lt;&gt;(C1373 &amp; "-" &amp; D1373 &amp; "-" &amp; H1373),"End: " &amp; C1372 &amp; "-" &amp; D1372 &amp; "-" &amp; H1372,""))</f>
        <v/>
      </c>
      <c r="F1372" s="4" t="str">
        <f t="shared" si="285"/>
        <v>Wall Street Journal-CPI YoY-01-2019</v>
      </c>
      <c r="G1372" s="7">
        <v>43475</v>
      </c>
      <c r="H1372" s="7" t="str">
        <f t="shared" si="286"/>
        <v>01-2019</v>
      </c>
      <c r="I1372" s="7" t="str">
        <f t="shared" ca="1" si="287"/>
        <v>Wall Street Journal: Ameriprise Financial-CPI YoY-01-2019</v>
      </c>
      <c r="J1372" s="4" t="str">
        <f t="shared" ca="1" si="288"/>
        <v>CPI YoY-Ameriprise Financial:01-2019</v>
      </c>
      <c r="K1372" t="s">
        <v>441</v>
      </c>
      <c r="CI1372">
        <v>1.9</v>
      </c>
      <c r="CK1372">
        <v>2</v>
      </c>
      <c r="CM1372">
        <v>2.4</v>
      </c>
      <c r="CO1372">
        <v>2.2000000000000002</v>
      </c>
      <c r="CQ1372">
        <v>2.2000000000000002</v>
      </c>
      <c r="CS1372">
        <v>2.2000000000000002</v>
      </c>
      <c r="CU1372">
        <v>2.2000000000000002</v>
      </c>
    </row>
    <row r="1373" spans="1:99" x14ac:dyDescent="0.55000000000000004">
      <c r="A1373" s="4" t="str">
        <f t="shared" ca="1" si="283"/>
        <v>Eaton Corp.</v>
      </c>
      <c r="B1373" s="4" t="str">
        <f t="shared" si="284"/>
        <v>Arun Raha</v>
      </c>
      <c r="C1373" s="4" t="s">
        <v>246</v>
      </c>
      <c r="D1373" s="4" t="s">
        <v>195</v>
      </c>
      <c r="E1373" s="4" t="str">
        <f>IF(COUNTIF($E$2:E1372,"Begin: " &amp; C1373 &amp; "-" &amp; D1373 &amp; "-" &amp; H1373)=0,"Begin: " &amp; C1373 &amp; "-" &amp; D1373 &amp; "-" &amp; H1373,IF((C1373 &amp; "-" &amp; D1373 &amp; "-" &amp; H1373)&lt;&gt;(C1374 &amp; "-" &amp; D1374 &amp; "-" &amp; H1374),"End: " &amp; C1373 &amp; "-" &amp; D1373 &amp; "-" &amp; H1373,""))</f>
        <v/>
      </c>
      <c r="F1373" s="4" t="str">
        <f t="shared" si="285"/>
        <v>Wall Street Journal-CPI YoY-01-2019</v>
      </c>
      <c r="G1373" s="7">
        <v>43475</v>
      </c>
      <c r="H1373" s="7" t="str">
        <f t="shared" si="286"/>
        <v>01-2019</v>
      </c>
      <c r="I1373" s="7" t="str">
        <f t="shared" ca="1" si="287"/>
        <v>Wall Street Journal: Eaton Corp.-CPI YoY-01-2019</v>
      </c>
      <c r="J1373" s="4" t="str">
        <f t="shared" ca="1" si="288"/>
        <v>CPI YoY-Eaton Corp.:01-2019</v>
      </c>
      <c r="K1373" t="s">
        <v>442</v>
      </c>
      <c r="CI1373">
        <v>2.1</v>
      </c>
      <c r="CK1373">
        <v>2</v>
      </c>
      <c r="CM1373">
        <v>1.9</v>
      </c>
      <c r="CO1373">
        <v>1.9</v>
      </c>
      <c r="CQ1373">
        <v>1.8</v>
      </c>
      <c r="CS1373">
        <v>1.8</v>
      </c>
      <c r="CU1373">
        <v>1.9</v>
      </c>
    </row>
    <row r="1374" spans="1:99" x14ac:dyDescent="0.55000000000000004">
      <c r="A1374" s="4" t="str">
        <f t="shared" ca="1" si="283"/>
        <v>Point Loma Nazarene University</v>
      </c>
      <c r="B1374" s="4" t="str">
        <f t="shared" si="284"/>
        <v>Lynn Reaser</v>
      </c>
      <c r="C1374" s="4" t="s">
        <v>246</v>
      </c>
      <c r="D1374" s="4" t="s">
        <v>195</v>
      </c>
      <c r="E1374" s="4" t="str">
        <f>IF(COUNTIF($E$2:E1373,"Begin: " &amp; C1374 &amp; "-" &amp; D1374 &amp; "-" &amp; H1374)=0,"Begin: " &amp; C1374 &amp; "-" &amp; D1374 &amp; "-" &amp; H1374,IF((C1374 &amp; "-" &amp; D1374 &amp; "-" &amp; H1374)&lt;&gt;(C1375 &amp; "-" &amp; D1375 &amp; "-" &amp; H1375),"End: " &amp; C1374 &amp; "-" &amp; D1374 &amp; "-" &amp; H1374,""))</f>
        <v/>
      </c>
      <c r="F1374" s="4" t="str">
        <f t="shared" si="285"/>
        <v>Wall Street Journal-CPI YoY-01-2019</v>
      </c>
      <c r="G1374" s="7">
        <v>43475</v>
      </c>
      <c r="H1374" s="7" t="str">
        <f t="shared" si="286"/>
        <v>01-2019</v>
      </c>
      <c r="I1374" s="7" t="str">
        <f t="shared" ca="1" si="287"/>
        <v>Wall Street Journal: Point Loma Nazarene University-CPI YoY-01-2019</v>
      </c>
      <c r="J1374" s="4" t="str">
        <f t="shared" ca="1" si="288"/>
        <v>CPI YoY-Point Loma Nazarene University:01-2019</v>
      </c>
      <c r="K1374" t="s">
        <v>658</v>
      </c>
      <c r="CI1374">
        <v>2.2000000000000002</v>
      </c>
      <c r="CK1374">
        <v>2.1</v>
      </c>
      <c r="CM1374">
        <v>2.2000000000000002</v>
      </c>
      <c r="CO1374">
        <v>2.2000000000000002</v>
      </c>
      <c r="CQ1374">
        <v>2.1</v>
      </c>
      <c r="CS1374">
        <v>2</v>
      </c>
      <c r="CU1374">
        <v>2</v>
      </c>
    </row>
    <row r="1375" spans="1:99" x14ac:dyDescent="0.55000000000000004">
      <c r="A1375" s="4" t="str">
        <f t="shared" ca="1" si="283"/>
        <v>Deutsche Bank</v>
      </c>
      <c r="B1375" s="4" t="str">
        <f t="shared" si="284"/>
        <v>Brett Ryan/Matthew Luzzetti</v>
      </c>
      <c r="C1375" s="4" t="s">
        <v>246</v>
      </c>
      <c r="D1375" s="4" t="s">
        <v>195</v>
      </c>
      <c r="E1375" s="4" t="str">
        <f>IF(COUNTIF($E$2:E1374,"Begin: " &amp; C1375 &amp; "-" &amp; D1375 &amp; "-" &amp; H1375)=0,"Begin: " &amp; C1375 &amp; "-" &amp; D1375 &amp; "-" &amp; H1375,IF((C1375 &amp; "-" &amp; D1375 &amp; "-" &amp; H1375)&lt;&gt;(C1376 &amp; "-" &amp; D1376 &amp; "-" &amp; H1376),"End: " &amp; C1375 &amp; "-" &amp; D1375 &amp; "-" &amp; H1375,""))</f>
        <v/>
      </c>
      <c r="F1375" s="4" t="str">
        <f t="shared" si="285"/>
        <v>Wall Street Journal-CPI YoY-01-2019</v>
      </c>
      <c r="G1375" s="7">
        <v>43475</v>
      </c>
      <c r="H1375" s="7" t="str">
        <f t="shared" si="286"/>
        <v>01-2019</v>
      </c>
      <c r="I1375" s="7" t="str">
        <f t="shared" ca="1" si="287"/>
        <v>Wall Street Journal: Deutsche Bank-CPI YoY-01-2019</v>
      </c>
      <c r="J1375" s="4" t="str">
        <f t="shared" ca="1" si="288"/>
        <v>CPI YoY-Deutsche Bank:01-2019</v>
      </c>
      <c r="K1375" t="s">
        <v>804</v>
      </c>
      <c r="CI1375">
        <v>2.1</v>
      </c>
      <c r="CK1375">
        <v>1.5</v>
      </c>
      <c r="CM1375">
        <v>1.7</v>
      </c>
      <c r="CO1375">
        <v>2.2000000000000002</v>
      </c>
      <c r="CQ1375">
        <v>2.2999999999999998</v>
      </c>
      <c r="CS1375">
        <v>2.4</v>
      </c>
      <c r="CU1375">
        <v>2.2999999999999998</v>
      </c>
    </row>
    <row r="1376" spans="1:99" x14ac:dyDescent="0.55000000000000004">
      <c r="A1376" s="4" t="str">
        <f t="shared" ca="1" si="283"/>
        <v>Prestige Economics LLC</v>
      </c>
      <c r="B1376" s="4" t="str">
        <f t="shared" si="284"/>
        <v>Jason Schenker *</v>
      </c>
      <c r="C1376" s="4" t="s">
        <v>246</v>
      </c>
      <c r="D1376" s="4" t="s">
        <v>195</v>
      </c>
      <c r="E1376" s="4" t="str">
        <f>IF(COUNTIF($E$2:E1375,"Begin: " &amp; C1376 &amp; "-" &amp; D1376 &amp; "-" &amp; H1376)=0,"Begin: " &amp; C1376 &amp; "-" &amp; D1376 &amp; "-" &amp; H1376,IF((C1376 &amp; "-" &amp; D1376 &amp; "-" &amp; H1376)&lt;&gt;(C1377 &amp; "-" &amp; D1377 &amp; "-" &amp; H1377),"End: " &amp; C1376 &amp; "-" &amp; D1376 &amp; "-" &amp; H1376,""))</f>
        <v/>
      </c>
      <c r="F1376" s="4" t="str">
        <f t="shared" si="285"/>
        <v>Wall Street Journal-CPI YoY-01-2019</v>
      </c>
      <c r="G1376" s="7">
        <v>43475</v>
      </c>
      <c r="H1376" s="7" t="str">
        <f t="shared" si="286"/>
        <v>01-2019</v>
      </c>
      <c r="I1376" s="7" t="str">
        <f t="shared" ca="1" si="287"/>
        <v>Wall Street Journal: Prestige Economics LLC-CPI YoY-01-2019</v>
      </c>
      <c r="J1376" s="4" t="str">
        <f t="shared" ca="1" si="288"/>
        <v>CPI YoY-Prestige Economics LLC:01-2019</v>
      </c>
      <c r="K1376" t="s">
        <v>767</v>
      </c>
    </row>
    <row r="1377" spans="1:99" x14ac:dyDescent="0.55000000000000004">
      <c r="A1377" s="4" t="str">
        <f t="shared" ca="1" si="283"/>
        <v>Pantheon Macroeconomics</v>
      </c>
      <c r="B1377" s="4" t="str">
        <f t="shared" si="284"/>
        <v>Ian Shepherdson</v>
      </c>
      <c r="C1377" s="4" t="s">
        <v>246</v>
      </c>
      <c r="D1377" s="4" t="s">
        <v>195</v>
      </c>
      <c r="E1377" s="4" t="str">
        <f>IF(COUNTIF($E$2:E1376,"Begin: " &amp; C1377 &amp; "-" &amp; D1377 &amp; "-" &amp; H1377)=0,"Begin: " &amp; C1377 &amp; "-" &amp; D1377 &amp; "-" &amp; H1377,IF((C1377 &amp; "-" &amp; D1377 &amp; "-" &amp; H1377)&lt;&gt;(C1378 &amp; "-" &amp; D1378 &amp; "-" &amp; H1378),"End: " &amp; C1377 &amp; "-" &amp; D1377 &amp; "-" &amp; H1377,""))</f>
        <v/>
      </c>
      <c r="F1377" s="4" t="str">
        <f t="shared" si="285"/>
        <v>Wall Street Journal-CPI YoY-01-2019</v>
      </c>
      <c r="G1377" s="7">
        <v>43475</v>
      </c>
      <c r="H1377" s="7" t="str">
        <f t="shared" si="286"/>
        <v>01-2019</v>
      </c>
      <c r="I1377" s="7" t="str">
        <f t="shared" ca="1" si="287"/>
        <v>Wall Street Journal: Pantheon Macroeconomics-CPI YoY-01-2019</v>
      </c>
      <c r="J1377" s="4" t="str">
        <f t="shared" ca="1" si="288"/>
        <v>CPI YoY-Pantheon Macroeconomics:01-2019</v>
      </c>
      <c r="K1377" t="s">
        <v>231</v>
      </c>
      <c r="CI1377">
        <v>1.9</v>
      </c>
      <c r="CK1377">
        <v>1.7</v>
      </c>
      <c r="CM1377">
        <v>2.2999999999999998</v>
      </c>
      <c r="CO1377">
        <v>2.5</v>
      </c>
      <c r="CQ1377">
        <v>2.5</v>
      </c>
      <c r="CS1377">
        <v>2.2999999999999998</v>
      </c>
      <c r="CU1377">
        <v>2</v>
      </c>
    </row>
    <row r="1378" spans="1:99" x14ac:dyDescent="0.55000000000000004">
      <c r="A1378" s="4" t="str">
        <f t="shared" ca="1" si="283"/>
        <v>Decision Economics, Inc.</v>
      </c>
      <c r="B1378" s="4" t="str">
        <f t="shared" si="284"/>
        <v>Allen Sinai</v>
      </c>
      <c r="C1378" s="4" t="s">
        <v>246</v>
      </c>
      <c r="D1378" s="4" t="s">
        <v>195</v>
      </c>
      <c r="E1378" s="4" t="str">
        <f>IF(COUNTIF($E$2:E1377,"Begin: " &amp; C1378 &amp; "-" &amp; D1378 &amp; "-" &amp; H1378)=0,"Begin: " &amp; C1378 &amp; "-" &amp; D1378 &amp; "-" &amp; H1378,IF((C1378 &amp; "-" &amp; D1378 &amp; "-" &amp; H1378)&lt;&gt;(C1379 &amp; "-" &amp; D1379 &amp; "-" &amp; H1379),"End: " &amp; C1378 &amp; "-" &amp; D1378 &amp; "-" &amp; H1378,""))</f>
        <v/>
      </c>
      <c r="F1378" s="4" t="str">
        <f t="shared" si="285"/>
        <v>Wall Street Journal-CPI YoY-01-2019</v>
      </c>
      <c r="G1378" s="7">
        <v>43475</v>
      </c>
      <c r="H1378" s="7" t="str">
        <f t="shared" si="286"/>
        <v>01-2019</v>
      </c>
      <c r="I1378" s="7" t="str">
        <f t="shared" ca="1" si="287"/>
        <v>Wall Street Journal: Decision Economics, Inc.-CPI YoY-01-2019</v>
      </c>
      <c r="J1378" s="4" t="str">
        <f t="shared" ca="1" si="288"/>
        <v>CPI YoY-Decision Economics, Inc.:01-2019</v>
      </c>
      <c r="K1378" t="s">
        <v>233</v>
      </c>
      <c r="CI1378">
        <v>2.1</v>
      </c>
      <c r="CK1378">
        <v>1.8</v>
      </c>
      <c r="CM1378">
        <v>1.9</v>
      </c>
      <c r="CO1378">
        <v>2.1</v>
      </c>
      <c r="CQ1378">
        <v>2.2999999999999998</v>
      </c>
      <c r="CS1378">
        <v>2.4</v>
      </c>
      <c r="CU1378">
        <v>2.5</v>
      </c>
    </row>
    <row r="1379" spans="1:99" x14ac:dyDescent="0.55000000000000004">
      <c r="A1379" s="4" t="str">
        <f t="shared" ca="1" si="283"/>
        <v>Parsec Financial</v>
      </c>
      <c r="B1379" s="4" t="str">
        <f t="shared" si="284"/>
        <v>James F. Smith</v>
      </c>
      <c r="C1379" s="4" t="s">
        <v>246</v>
      </c>
      <c r="D1379" s="4" t="s">
        <v>195</v>
      </c>
      <c r="E1379" s="4" t="str">
        <f>IF(COUNTIF($E$2:E1378,"Begin: " &amp; C1379 &amp; "-" &amp; D1379 &amp; "-" &amp; H1379)=0,"Begin: " &amp; C1379 &amp; "-" &amp; D1379 &amp; "-" &amp; H1379,IF((C1379 &amp; "-" &amp; D1379 &amp; "-" &amp; H1379)&lt;&gt;(C1380 &amp; "-" &amp; D1380 &amp; "-" &amp; H1380),"End: " &amp; C1379 &amp; "-" &amp; D1379 &amp; "-" &amp; H1379,""))</f>
        <v/>
      </c>
      <c r="F1379" s="4" t="str">
        <f t="shared" si="285"/>
        <v>Wall Street Journal-CPI YoY-01-2019</v>
      </c>
      <c r="G1379" s="7">
        <v>43475</v>
      </c>
      <c r="H1379" s="7" t="str">
        <f t="shared" si="286"/>
        <v>01-2019</v>
      </c>
      <c r="I1379" s="7" t="str">
        <f t="shared" ca="1" si="287"/>
        <v>Wall Street Journal: Parsec Financial-CPI YoY-01-2019</v>
      </c>
      <c r="J1379" s="4" t="str">
        <f t="shared" ca="1" si="288"/>
        <v>CPI YoY-Parsec Financial:01-2019</v>
      </c>
      <c r="K1379" t="s">
        <v>234</v>
      </c>
      <c r="CI1379">
        <v>1.8</v>
      </c>
      <c r="CK1379">
        <v>1.9</v>
      </c>
      <c r="CM1379">
        <v>2</v>
      </c>
      <c r="CO1379">
        <v>2.1</v>
      </c>
      <c r="CQ1379">
        <v>2.2999999999999998</v>
      </c>
      <c r="CS1379">
        <v>1.7</v>
      </c>
      <c r="CU1379">
        <v>1.4</v>
      </c>
    </row>
    <row r="1380" spans="1:99" x14ac:dyDescent="0.55000000000000004">
      <c r="A1380" s="4" t="str">
        <f t="shared" ca="1" si="283"/>
        <v>Univ of Central FL</v>
      </c>
      <c r="B1380" s="4" t="str">
        <f t="shared" si="284"/>
        <v>Sean M. Snaith</v>
      </c>
      <c r="C1380" s="4" t="s">
        <v>246</v>
      </c>
      <c r="D1380" s="4" t="s">
        <v>195</v>
      </c>
      <c r="E1380" s="4" t="str">
        <f>IF(COUNTIF($E$2:E1379,"Begin: " &amp; C1380 &amp; "-" &amp; D1380 &amp; "-" &amp; H1380)=0,"Begin: " &amp; C1380 &amp; "-" &amp; D1380 &amp; "-" &amp; H1380,IF((C1380 &amp; "-" &amp; D1380 &amp; "-" &amp; H1380)&lt;&gt;(C1381 &amp; "-" &amp; D1381 &amp; "-" &amp; H1381),"End: " &amp; C1380 &amp; "-" &amp; D1380 &amp; "-" &amp; H1380,""))</f>
        <v/>
      </c>
      <c r="F1380" s="4" t="str">
        <f t="shared" si="285"/>
        <v>Wall Street Journal-CPI YoY-01-2019</v>
      </c>
      <c r="G1380" s="7">
        <v>43475</v>
      </c>
      <c r="H1380" s="7" t="str">
        <f t="shared" si="286"/>
        <v>01-2019</v>
      </c>
      <c r="I1380" s="7" t="str">
        <f t="shared" ca="1" si="287"/>
        <v>Wall Street Journal: Univ of Central FL-CPI YoY-01-2019</v>
      </c>
      <c r="J1380" s="4" t="str">
        <f t="shared" ca="1" si="288"/>
        <v>CPI YoY-Univ of Central FL:01-2019</v>
      </c>
      <c r="K1380" t="s">
        <v>235</v>
      </c>
      <c r="CI1380">
        <v>1.5</v>
      </c>
      <c r="CK1380">
        <v>3.2</v>
      </c>
      <c r="CM1380">
        <v>2.8</v>
      </c>
      <c r="CO1380">
        <v>1.9</v>
      </c>
      <c r="CQ1380">
        <v>1.9</v>
      </c>
      <c r="CS1380">
        <v>2.5</v>
      </c>
      <c r="CU1380">
        <v>2.2000000000000002</v>
      </c>
    </row>
    <row r="1381" spans="1:99" x14ac:dyDescent="0.55000000000000004">
      <c r="A1381" s="4" t="str">
        <f t="shared" ca="1" si="283"/>
        <v>SS Economics</v>
      </c>
      <c r="B1381" s="4" t="str">
        <f t="shared" si="284"/>
        <v>Sung Won Sohn</v>
      </c>
      <c r="C1381" s="4" t="s">
        <v>246</v>
      </c>
      <c r="D1381" s="4" t="s">
        <v>195</v>
      </c>
      <c r="E1381" s="4" t="str">
        <f>IF(COUNTIF($E$2:E1380,"Begin: " &amp; C1381 &amp; "-" &amp; D1381 &amp; "-" &amp; H1381)=0,"Begin: " &amp; C1381 &amp; "-" &amp; D1381 &amp; "-" &amp; H1381,IF((C1381 &amp; "-" &amp; D1381 &amp; "-" &amp; H1381)&lt;&gt;(C1382 &amp; "-" &amp; D1382 &amp; "-" &amp; H1382),"End: " &amp; C1381 &amp; "-" &amp; D1381 &amp; "-" &amp; H1381,""))</f>
        <v/>
      </c>
      <c r="F1381" s="4" t="str">
        <f t="shared" si="285"/>
        <v>Wall Street Journal-CPI YoY-01-2019</v>
      </c>
      <c r="G1381" s="7">
        <v>43475</v>
      </c>
      <c r="H1381" s="7" t="str">
        <f t="shared" si="286"/>
        <v>01-2019</v>
      </c>
      <c r="I1381" s="7" t="str">
        <f t="shared" ca="1" si="287"/>
        <v>Wall Street Journal: SS Economics-CPI YoY-01-2019</v>
      </c>
      <c r="J1381" s="4" t="str">
        <f t="shared" ca="1" si="288"/>
        <v>CPI YoY-SS Economics:01-2019</v>
      </c>
      <c r="K1381" t="s">
        <v>785</v>
      </c>
      <c r="CI1381">
        <v>2.4</v>
      </c>
      <c r="CK1381">
        <v>2.2999999999999998</v>
      </c>
      <c r="CM1381">
        <v>2.2000000000000002</v>
      </c>
      <c r="CO1381">
        <v>2.2999999999999998</v>
      </c>
      <c r="CQ1381">
        <v>2.4</v>
      </c>
      <c r="CS1381">
        <v>2.4</v>
      </c>
      <c r="CU1381">
        <v>2</v>
      </c>
    </row>
    <row r="1382" spans="1:99" x14ac:dyDescent="0.55000000000000004">
      <c r="A1382" s="4" t="str">
        <f t="shared" ref="A1382:A1392" ca="1" si="289">IF(ISERROR(IF(C1382="GIOA",INDEX(List_AnonymousForecasters,MATCH(LEFT(K1382,FIND(":",K1382,1)-1),List_IndividualForecasters,0),1),INDEX(List_FirmNamesOmega,MATCH(LEFT(K1382,FIND(":",K1382,1)-1),List_FirmNamesAlpha,0),1))),LEFT(K1382,FIND(":",K1382,1)-1),IF(C1382="GIOA",INDEX(List_AnonymousForecasters,MATCH(LEFT(K1382,FIND(":",K1382,1)-1),List_IndividualForecasters,0),1),INDEX(List_FirmNamesOmega,MATCH(LEFT(K1382,FIND(":",K1382,1)-1),List_FirmNamesAlpha,0),1)))</f>
        <v>Pierpont Securities</v>
      </c>
      <c r="B1382" s="4" t="str">
        <f t="shared" ref="B1382:B1392" si="290">MID(K1382,FIND(":",K1382,1)+2,LEN(K1382)-FIND(":",K1382,1))</f>
        <v>Stephen Stanley</v>
      </c>
      <c r="C1382" s="4" t="s">
        <v>246</v>
      </c>
      <c r="D1382" s="4" t="s">
        <v>195</v>
      </c>
      <c r="E1382" s="4" t="str">
        <f>IF(COUNTIF($E$2:E1381,"Begin: " &amp; C1382 &amp; "-" &amp; D1382 &amp; "-" &amp; H1382)=0,"Begin: " &amp; C1382 &amp; "-" &amp; D1382 &amp; "-" &amp; H1382,IF((C1382 &amp; "-" &amp; D1382 &amp; "-" &amp; H1382)&lt;&gt;(C1383 &amp; "-" &amp; D1383 &amp; "-" &amp; H1383),"End: " &amp; C1382 &amp; "-" &amp; D1382 &amp; "-" &amp; H1382,""))</f>
        <v/>
      </c>
      <c r="F1382" s="4" t="str">
        <f t="shared" ref="F1382:F1392" si="291">C1382 &amp; "-" &amp; D1382 &amp; "-" &amp; H1382</f>
        <v>Wall Street Journal-CPI YoY-01-2019</v>
      </c>
      <c r="G1382" s="7">
        <v>43475</v>
      </c>
      <c r="H1382" s="7" t="str">
        <f t="shared" ref="H1382:H1392" si="292">TEXT(MONTH(G1382),"00") &amp; "-" &amp; TEXT(YEAR(G1382),"0000")</f>
        <v>01-2019</v>
      </c>
      <c r="I1382" s="7" t="str">
        <f t="shared" ref="I1382:I1392" ca="1" si="293">C1382 &amp; ": " &amp; A1382 &amp; "-" &amp; D1382 &amp; "-" &amp; H1382</f>
        <v>Wall Street Journal: Pierpont Securities-CPI YoY-01-2019</v>
      </c>
      <c r="J1382" s="4" t="str">
        <f t="shared" ref="J1382:J1392" ca="1" si="294">D1382 &amp; "-" &amp; A1382 &amp; ":" &amp; TEXT(MONTH(G1382),"00") &amp; "-" &amp; TEXT(YEAR(G1382),"0000")</f>
        <v>CPI YoY-Pierpont Securities:01-2019</v>
      </c>
      <c r="K1382" t="s">
        <v>238</v>
      </c>
      <c r="CI1382">
        <v>1.9</v>
      </c>
      <c r="CK1382">
        <v>1.9</v>
      </c>
      <c r="CM1382">
        <v>2.7</v>
      </c>
      <c r="CO1382">
        <v>3.1</v>
      </c>
      <c r="CQ1382">
        <v>3.1</v>
      </c>
      <c r="CS1382">
        <v>3.1</v>
      </c>
      <c r="CU1382">
        <v>2.9</v>
      </c>
    </row>
    <row r="1383" spans="1:99" x14ac:dyDescent="0.55000000000000004">
      <c r="A1383" s="4" t="str">
        <f t="shared" ca="1" si="289"/>
        <v>Economic Analysis Associates Inc.</v>
      </c>
      <c r="B1383" s="4" t="str">
        <f t="shared" si="290"/>
        <v>Susan M. Sterne</v>
      </c>
      <c r="C1383" s="4" t="s">
        <v>246</v>
      </c>
      <c r="D1383" s="4" t="s">
        <v>195</v>
      </c>
      <c r="E1383" s="4" t="str">
        <f>IF(COUNTIF($E$2:E1382,"Begin: " &amp; C1383 &amp; "-" &amp; D1383 &amp; "-" &amp; H1383)=0,"Begin: " &amp; C1383 &amp; "-" &amp; D1383 &amp; "-" &amp; H1383,IF((C1383 &amp; "-" &amp; D1383 &amp; "-" &amp; H1383)&lt;&gt;(C1384 &amp; "-" &amp; D1384 &amp; "-" &amp; H1384),"End: " &amp; C1383 &amp; "-" &amp; D1383 &amp; "-" &amp; H1383,""))</f>
        <v/>
      </c>
      <c r="F1383" s="4" t="str">
        <f t="shared" si="291"/>
        <v>Wall Street Journal-CPI YoY-01-2019</v>
      </c>
      <c r="G1383" s="7">
        <v>43475</v>
      </c>
      <c r="H1383" s="7" t="str">
        <f t="shared" si="292"/>
        <v>01-2019</v>
      </c>
      <c r="I1383" s="7" t="str">
        <f t="shared" ca="1" si="293"/>
        <v>Wall Street Journal: Economic Analysis Associates Inc.-CPI YoY-01-2019</v>
      </c>
      <c r="J1383" s="4" t="str">
        <f t="shared" ca="1" si="294"/>
        <v>CPI YoY-Economic Analysis Associates Inc.:01-2019</v>
      </c>
      <c r="K1383" t="s">
        <v>239</v>
      </c>
      <c r="CI1383">
        <v>1.8</v>
      </c>
      <c r="CK1383">
        <v>2.2000000000000002</v>
      </c>
      <c r="CM1383">
        <v>2.7</v>
      </c>
      <c r="CO1383">
        <v>2.2999999999999998</v>
      </c>
      <c r="CQ1383">
        <v>2.1</v>
      </c>
      <c r="CS1383">
        <v>2</v>
      </c>
      <c r="CU1383">
        <v>2.2999999999999998</v>
      </c>
    </row>
    <row r="1384" spans="1:99" x14ac:dyDescent="0.55000000000000004">
      <c r="A1384" s="4" t="str">
        <f t="shared" ca="1" si="289"/>
        <v>CSFB</v>
      </c>
      <c r="B1384" s="4" t="str">
        <f t="shared" si="290"/>
        <v>James Sweeney</v>
      </c>
      <c r="C1384" s="4" t="s">
        <v>246</v>
      </c>
      <c r="D1384" s="4" t="s">
        <v>195</v>
      </c>
      <c r="E1384" s="4" t="str">
        <f>IF(COUNTIF($E$2:E1383,"Begin: " &amp; C1384 &amp; "-" &amp; D1384 &amp; "-" &amp; H1384)=0,"Begin: " &amp; C1384 &amp; "-" &amp; D1384 &amp; "-" &amp; H1384,IF((C1384 &amp; "-" &amp; D1384 &amp; "-" &amp; H1384)&lt;&gt;(C1385 &amp; "-" &amp; D1385 &amp; "-" &amp; H1385),"End: " &amp; C1384 &amp; "-" &amp; D1384 &amp; "-" &amp; H1384,""))</f>
        <v/>
      </c>
      <c r="F1384" s="4" t="str">
        <f t="shared" si="291"/>
        <v>Wall Street Journal-CPI YoY-01-2019</v>
      </c>
      <c r="G1384" s="7">
        <v>43475</v>
      </c>
      <c r="H1384" s="7" t="str">
        <f t="shared" si="292"/>
        <v>01-2019</v>
      </c>
      <c r="I1384" s="7" t="str">
        <f t="shared" ca="1" si="293"/>
        <v>Wall Street Journal: CSFB-CPI YoY-01-2019</v>
      </c>
      <c r="J1384" s="4" t="str">
        <f t="shared" ca="1" si="294"/>
        <v>CPI YoY-CSFB:01-2019</v>
      </c>
      <c r="K1384" t="s">
        <v>679</v>
      </c>
      <c r="CI1384">
        <v>1.8</v>
      </c>
      <c r="CK1384">
        <v>1.7</v>
      </c>
      <c r="CM1384">
        <v>2.2999999999999998</v>
      </c>
      <c r="CO1384">
        <v>2.1</v>
      </c>
      <c r="CQ1384">
        <v>2.1</v>
      </c>
    </row>
    <row r="1385" spans="1:99" x14ac:dyDescent="0.55000000000000004">
      <c r="A1385" s="4" t="str">
        <f t="shared" ca="1" si="289"/>
        <v>American Chemisty Council</v>
      </c>
      <c r="B1385" s="4" t="str">
        <f t="shared" si="290"/>
        <v>Kevin Swift</v>
      </c>
      <c r="C1385" s="4" t="s">
        <v>246</v>
      </c>
      <c r="D1385" s="4" t="s">
        <v>195</v>
      </c>
      <c r="E1385" s="4" t="str">
        <f>IF(COUNTIF($E$2:E1384,"Begin: " &amp; C1385 &amp; "-" &amp; D1385 &amp; "-" &amp; H1385)=0,"Begin: " &amp; C1385 &amp; "-" &amp; D1385 &amp; "-" &amp; H1385,IF((C1385 &amp; "-" &amp; D1385 &amp; "-" &amp; H1385)&lt;&gt;(C1386 &amp; "-" &amp; D1386 &amp; "-" &amp; H1386),"End: " &amp; C1385 &amp; "-" &amp; D1385 &amp; "-" &amp; H1385,""))</f>
        <v/>
      </c>
      <c r="F1385" s="4" t="str">
        <f t="shared" si="291"/>
        <v>Wall Street Journal-CPI YoY-01-2019</v>
      </c>
      <c r="G1385" s="7">
        <v>43475</v>
      </c>
      <c r="H1385" s="7" t="str">
        <f t="shared" si="292"/>
        <v>01-2019</v>
      </c>
      <c r="I1385" s="7" t="str">
        <f t="shared" ca="1" si="293"/>
        <v>Wall Street Journal: American Chemisty Council-CPI YoY-01-2019</v>
      </c>
      <c r="J1385" s="4" t="str">
        <f t="shared" ca="1" si="294"/>
        <v>CPI YoY-American Chemisty Council:01-2019</v>
      </c>
      <c r="K1385" t="s">
        <v>443</v>
      </c>
      <c r="CI1385">
        <v>2.2999999999999998</v>
      </c>
      <c r="CK1385">
        <v>2</v>
      </c>
      <c r="CM1385">
        <v>2.2999999999999998</v>
      </c>
      <c r="CO1385">
        <v>2.5</v>
      </c>
      <c r="CQ1385">
        <v>2.2999999999999998</v>
      </c>
      <c r="CS1385">
        <v>2</v>
      </c>
      <c r="CU1385">
        <v>2</v>
      </c>
    </row>
    <row r="1386" spans="1:99" x14ac:dyDescent="0.55000000000000004">
      <c r="A1386" s="4" t="str">
        <f t="shared" ca="1" si="289"/>
        <v>Grant Thornton</v>
      </c>
      <c r="B1386" s="4" t="str">
        <f t="shared" si="290"/>
        <v>Diane Swonk</v>
      </c>
      <c r="C1386" s="4" t="s">
        <v>246</v>
      </c>
      <c r="D1386" s="4" t="s">
        <v>195</v>
      </c>
      <c r="E1386" s="4" t="str">
        <f>IF(COUNTIF($E$2:E1385,"Begin: " &amp; C1386 &amp; "-" &amp; D1386 &amp; "-" &amp; H1386)=0,"Begin: " &amp; C1386 &amp; "-" &amp; D1386 &amp; "-" &amp; H1386,IF((C1386 &amp; "-" &amp; D1386 &amp; "-" &amp; H1386)&lt;&gt;(C1387 &amp; "-" &amp; D1387 &amp; "-" &amp; H1387),"End: " &amp; C1386 &amp; "-" &amp; D1386 &amp; "-" &amp; H1386,""))</f>
        <v/>
      </c>
      <c r="F1386" s="4" t="str">
        <f t="shared" si="291"/>
        <v>Wall Street Journal-CPI YoY-01-2019</v>
      </c>
      <c r="G1386" s="7">
        <v>43475</v>
      </c>
      <c r="H1386" s="7" t="str">
        <f t="shared" si="292"/>
        <v>01-2019</v>
      </c>
      <c r="I1386" s="7" t="str">
        <f t="shared" ca="1" si="293"/>
        <v>Wall Street Journal: Grant Thornton-CPI YoY-01-2019</v>
      </c>
      <c r="J1386" s="4" t="str">
        <f t="shared" ca="1" si="294"/>
        <v>CPI YoY-Grant Thornton:01-2019</v>
      </c>
      <c r="K1386" t="s">
        <v>772</v>
      </c>
      <c r="CI1386">
        <v>2</v>
      </c>
      <c r="CK1386">
        <v>1.7</v>
      </c>
      <c r="CM1386">
        <v>2</v>
      </c>
      <c r="CO1386">
        <v>2.4</v>
      </c>
      <c r="CQ1386">
        <v>2.6</v>
      </c>
      <c r="CS1386">
        <v>2.6</v>
      </c>
      <c r="CU1386">
        <v>2.5</v>
      </c>
    </row>
    <row r="1387" spans="1:99" x14ac:dyDescent="0.55000000000000004">
      <c r="A1387" s="4" t="str">
        <f t="shared" ca="1" si="289"/>
        <v>The Northern Trust</v>
      </c>
      <c r="B1387" s="4" t="str">
        <f t="shared" si="290"/>
        <v xml:space="preserve">Carl Tannenbaum </v>
      </c>
      <c r="C1387" s="4" t="s">
        <v>246</v>
      </c>
      <c r="D1387" s="4" t="s">
        <v>195</v>
      </c>
      <c r="E1387" s="4" t="str">
        <f>IF(COUNTIF($E$2:E1386,"Begin: " &amp; C1387 &amp; "-" &amp; D1387 &amp; "-" &amp; H1387)=0,"Begin: " &amp; C1387 &amp; "-" &amp; D1387 &amp; "-" &amp; H1387,IF((C1387 &amp; "-" &amp; D1387 &amp; "-" &amp; H1387)&lt;&gt;(C1388 &amp; "-" &amp; D1388 &amp; "-" &amp; H1388),"End: " &amp; C1387 &amp; "-" &amp; D1387 &amp; "-" &amp; H1387,""))</f>
        <v/>
      </c>
      <c r="F1387" s="4" t="str">
        <f t="shared" si="291"/>
        <v>Wall Street Journal-CPI YoY-01-2019</v>
      </c>
      <c r="G1387" s="7">
        <v>43475</v>
      </c>
      <c r="H1387" s="7" t="str">
        <f t="shared" si="292"/>
        <v>01-2019</v>
      </c>
      <c r="I1387" s="7" t="str">
        <f t="shared" ca="1" si="293"/>
        <v>Wall Street Journal: The Northern Trust-CPI YoY-01-2019</v>
      </c>
      <c r="J1387" s="4" t="str">
        <f t="shared" ca="1" si="294"/>
        <v>CPI YoY-The Northern Trust:01-2019</v>
      </c>
      <c r="K1387" t="s">
        <v>241</v>
      </c>
      <c r="CI1387">
        <v>1.8</v>
      </c>
      <c r="CK1387">
        <v>1.9</v>
      </c>
      <c r="CM1387">
        <v>2.1</v>
      </c>
      <c r="CO1387">
        <v>2.4</v>
      </c>
      <c r="CQ1387">
        <v>2.5</v>
      </c>
      <c r="CS1387">
        <v>2.4</v>
      </c>
      <c r="CU1387">
        <v>2.4</v>
      </c>
    </row>
    <row r="1388" spans="1:99" x14ac:dyDescent="0.55000000000000004">
      <c r="A1388" s="4" t="str">
        <f t="shared" ca="1" si="289"/>
        <v>BNP Paribas</v>
      </c>
      <c r="B1388" s="4" t="str">
        <f t="shared" si="290"/>
        <v>US Economics Team</v>
      </c>
      <c r="C1388" s="4" t="s">
        <v>246</v>
      </c>
      <c r="D1388" s="4" t="s">
        <v>195</v>
      </c>
      <c r="E1388" s="4" t="str">
        <f>IF(COUNTIF($E$2:E1387,"Begin: " &amp; C1388 &amp; "-" &amp; D1388 &amp; "-" &amp; H1388)=0,"Begin: " &amp; C1388 &amp; "-" &amp; D1388 &amp; "-" &amp; H1388,IF((C1388 &amp; "-" &amp; D1388 &amp; "-" &amp; H1388)&lt;&gt;(C1389 &amp; "-" &amp; D1389 &amp; "-" &amp; H1389),"End: " &amp; C1388 &amp; "-" &amp; D1388 &amp; "-" &amp; H1388,""))</f>
        <v/>
      </c>
      <c r="F1388" s="4" t="str">
        <f t="shared" si="291"/>
        <v>Wall Street Journal-CPI YoY-01-2019</v>
      </c>
      <c r="G1388" s="7">
        <v>43475</v>
      </c>
      <c r="H1388" s="7" t="str">
        <f t="shared" si="292"/>
        <v>01-2019</v>
      </c>
      <c r="I1388" s="7" t="str">
        <f t="shared" ca="1" si="293"/>
        <v>Wall Street Journal: BNP Paribas-CPI YoY-01-2019</v>
      </c>
      <c r="J1388" s="4" t="str">
        <f t="shared" ca="1" si="294"/>
        <v>CPI YoY-BNP Paribas:01-2019</v>
      </c>
      <c r="K1388" t="s">
        <v>444</v>
      </c>
      <c r="CI1388">
        <v>1.8</v>
      </c>
      <c r="CK1388">
        <v>1.4</v>
      </c>
      <c r="CM1388">
        <v>1.8</v>
      </c>
      <c r="CO1388">
        <v>1.9</v>
      </c>
      <c r="CQ1388">
        <v>2.2000000000000002</v>
      </c>
    </row>
    <row r="1389" spans="1:99" x14ac:dyDescent="0.55000000000000004">
      <c r="A1389" s="4" t="str">
        <f t="shared" ca="1" si="289"/>
        <v>The Conference Board</v>
      </c>
      <c r="B1389" s="4" t="str">
        <f t="shared" si="290"/>
        <v>Bart van Ark</v>
      </c>
      <c r="C1389" s="4" t="s">
        <v>246</v>
      </c>
      <c r="D1389" s="4" t="s">
        <v>195</v>
      </c>
      <c r="E1389" s="4" t="str">
        <f>IF(COUNTIF($E$2:E1388,"Begin: " &amp; C1389 &amp; "-" &amp; D1389 &amp; "-" &amp; H1389)=0,"Begin: " &amp; C1389 &amp; "-" &amp; D1389 &amp; "-" &amp; H1389,IF((C1389 &amp; "-" &amp; D1389 &amp; "-" &amp; H1389)&lt;&gt;(C1390 &amp; "-" &amp; D1390 &amp; "-" &amp; H1390),"End: " &amp; C1389 &amp; "-" &amp; D1389 &amp; "-" &amp; H1389,""))</f>
        <v/>
      </c>
      <c r="F1389" s="4" t="str">
        <f t="shared" si="291"/>
        <v>Wall Street Journal-CPI YoY-01-2019</v>
      </c>
      <c r="G1389" s="7">
        <v>43475</v>
      </c>
      <c r="H1389" s="7" t="str">
        <f t="shared" si="292"/>
        <v>01-2019</v>
      </c>
      <c r="I1389" s="7" t="str">
        <f t="shared" ca="1" si="293"/>
        <v>Wall Street Journal: The Conference Board-CPI YoY-01-2019</v>
      </c>
      <c r="J1389" s="4" t="str">
        <f t="shared" ca="1" si="294"/>
        <v>CPI YoY-The Conference Board:01-2019</v>
      </c>
      <c r="K1389" t="s">
        <v>242</v>
      </c>
      <c r="CI1389">
        <v>2.2999999999999998</v>
      </c>
      <c r="CK1389">
        <v>2.2000000000000002</v>
      </c>
      <c r="CM1389">
        <v>2.2999999999999998</v>
      </c>
      <c r="CO1389">
        <v>2.2999999999999998</v>
      </c>
      <c r="CQ1389">
        <v>2.2999999999999998</v>
      </c>
    </row>
    <row r="1390" spans="1:99" x14ac:dyDescent="0.55000000000000004">
      <c r="A1390" s="4" t="str">
        <f t="shared" ca="1" si="289"/>
        <v>First Trust Adv.</v>
      </c>
      <c r="B1390" s="4" t="str">
        <f t="shared" si="290"/>
        <v>Brian S. Wesbury/ Robert Stein</v>
      </c>
      <c r="C1390" s="4" t="s">
        <v>246</v>
      </c>
      <c r="D1390" s="4" t="s">
        <v>195</v>
      </c>
      <c r="E1390" s="4" t="str">
        <f>IF(COUNTIF($E$2:E1389,"Begin: " &amp; C1390 &amp; "-" &amp; D1390 &amp; "-" &amp; H1390)=0,"Begin: " &amp; C1390 &amp; "-" &amp; D1390 &amp; "-" &amp; H1390,IF((C1390 &amp; "-" &amp; D1390 &amp; "-" &amp; H1390)&lt;&gt;(C1391 &amp; "-" &amp; D1391 &amp; "-" &amp; H1391),"End: " &amp; C1390 &amp; "-" &amp; D1390 &amp; "-" &amp; H1390,""))</f>
        <v/>
      </c>
      <c r="F1390" s="4" t="str">
        <f t="shared" si="291"/>
        <v>Wall Street Journal-CPI YoY-01-2019</v>
      </c>
      <c r="G1390" s="7">
        <v>43475</v>
      </c>
      <c r="H1390" s="7" t="str">
        <f t="shared" si="292"/>
        <v>01-2019</v>
      </c>
      <c r="I1390" s="7" t="str">
        <f t="shared" ca="1" si="293"/>
        <v>Wall Street Journal: First Trust Adv.-CPI YoY-01-2019</v>
      </c>
      <c r="J1390" s="4" t="str">
        <f t="shared" ca="1" si="294"/>
        <v>CPI YoY-First Trust Adv.:01-2019</v>
      </c>
      <c r="K1390" t="s">
        <v>243</v>
      </c>
      <c r="CI1390">
        <v>1.8</v>
      </c>
      <c r="CK1390">
        <v>2.2999999999999998</v>
      </c>
      <c r="CM1390">
        <v>2.5</v>
      </c>
      <c r="CO1390">
        <v>2.5</v>
      </c>
      <c r="CQ1390">
        <v>2.5</v>
      </c>
    </row>
    <row r="1391" spans="1:99" x14ac:dyDescent="0.55000000000000004">
      <c r="A1391" s="4" t="str">
        <f t="shared" ca="1" si="289"/>
        <v>National Association of Realtors</v>
      </c>
      <c r="B1391" s="4" t="str">
        <f t="shared" si="290"/>
        <v>Lawrence Yun</v>
      </c>
      <c r="C1391" s="4" t="s">
        <v>246</v>
      </c>
      <c r="D1391" s="4" t="s">
        <v>195</v>
      </c>
      <c r="E1391" s="4" t="str">
        <f>IF(COUNTIF($E$2:E1390,"Begin: " &amp; C1391 &amp; "-" &amp; D1391 &amp; "-" &amp; H1391)=0,"Begin: " &amp; C1391 &amp; "-" &amp; D1391 &amp; "-" &amp; H1391,IF((C1391 &amp; "-" &amp; D1391 &amp; "-" &amp; H1391)&lt;&gt;(C1392 &amp; "-" &amp; D1392 &amp; "-" &amp; H1392),"End: " &amp; C1391 &amp; "-" &amp; D1391 &amp; "-" &amp; H1391,""))</f>
        <v/>
      </c>
      <c r="F1391" s="4" t="str">
        <f t="shared" si="291"/>
        <v>Wall Street Journal-CPI YoY-01-2019</v>
      </c>
      <c r="G1391" s="7">
        <v>43475</v>
      </c>
      <c r="H1391" s="7" t="str">
        <f t="shared" si="292"/>
        <v>01-2019</v>
      </c>
      <c r="I1391" s="7" t="str">
        <f t="shared" ca="1" si="293"/>
        <v>Wall Street Journal: National Association of Realtors-CPI YoY-01-2019</v>
      </c>
      <c r="J1391" s="4" t="str">
        <f t="shared" ca="1" si="294"/>
        <v>CPI YoY-National Association of Realtors:01-2019</v>
      </c>
      <c r="K1391" t="s">
        <v>245</v>
      </c>
      <c r="CI1391">
        <v>2.5</v>
      </c>
      <c r="CK1391">
        <v>1.1000000000000001</v>
      </c>
      <c r="CM1391">
        <v>1.4</v>
      </c>
      <c r="CO1391">
        <v>2</v>
      </c>
      <c r="CQ1391">
        <v>2.1</v>
      </c>
      <c r="CS1391">
        <v>2.2999999999999998</v>
      </c>
      <c r="CU1391">
        <v>2.2999999999999998</v>
      </c>
    </row>
    <row r="1392" spans="1:99" x14ac:dyDescent="0.55000000000000004">
      <c r="A1392" s="4" t="str">
        <f t="shared" ca="1" si="289"/>
        <v>Morgan Stanley</v>
      </c>
      <c r="B1392" s="4" t="str">
        <f t="shared" si="290"/>
        <v>Ellen Zentner</v>
      </c>
      <c r="C1392" s="4" t="s">
        <v>246</v>
      </c>
      <c r="D1392" s="4" t="s">
        <v>195</v>
      </c>
      <c r="E1392" s="4" t="str">
        <f>IF(COUNTIF($E$2:E1391,"Begin: " &amp; C1392 &amp; "-" &amp; D1392 &amp; "-" &amp; H1392)=0,"Begin: " &amp; C1392 &amp; "-" &amp; D1392 &amp; "-" &amp; H1392,IF((C1392 &amp; "-" &amp; D1392 &amp; "-" &amp; H1392)&lt;&gt;(C1393 &amp; "-" &amp; D1393 &amp; "-" &amp; H1393),"End: " &amp; C1392 &amp; "-" &amp; D1392 &amp; "-" &amp; H1392,""))</f>
        <v>End: Wall Street Journal-CPI YoY-01-2019</v>
      </c>
      <c r="F1392" s="4" t="str">
        <f t="shared" si="291"/>
        <v>Wall Street Journal-CPI YoY-01-2019</v>
      </c>
      <c r="G1392" s="7">
        <v>43475</v>
      </c>
      <c r="H1392" s="7" t="str">
        <f t="shared" si="292"/>
        <v>01-2019</v>
      </c>
      <c r="I1392" s="7" t="str">
        <f t="shared" ca="1" si="293"/>
        <v>Wall Street Journal: Morgan Stanley-CPI YoY-01-2019</v>
      </c>
      <c r="J1392" s="4" t="str">
        <f t="shared" ca="1" si="294"/>
        <v>CPI YoY-Morgan Stanley:01-2019</v>
      </c>
      <c r="K1392" t="s">
        <v>680</v>
      </c>
      <c r="CI1392">
        <v>1.9</v>
      </c>
      <c r="CK1392">
        <v>1.8</v>
      </c>
      <c r="CM1392">
        <v>2.2000000000000002</v>
      </c>
      <c r="CO1392">
        <v>2.7</v>
      </c>
      <c r="CQ1392">
        <v>2.8</v>
      </c>
    </row>
    <row r="1393" spans="1:99" x14ac:dyDescent="0.55000000000000004">
      <c r="A1393" s="4" t="str">
        <f t="shared" ref="A1393" ca="1" si="295">IF(ISERROR(IF(C1393="GIOA",INDEX(List_AnonymousForecasters,MATCH(LEFT(K1393,FIND(":",K1393,1)-1),List_IndividualForecasters,0),1),INDEX(List_FirmNamesOmega,MATCH(LEFT(K1393,FIND(":",K1393,1)-1),List_FirmNamesAlpha,0),1))),LEFT(K1393,FIND(":",K1393,1)-1),IF(C1393="GIOA",INDEX(List_AnonymousForecasters,MATCH(LEFT(K1393,FIND(":",K1393,1)-1),List_IndividualForecasters,0),1),INDEX(List_FirmNamesOmega,MATCH(LEFT(K1393,FIND(":",K1393,1)-1),List_FirmNamesAlpha,0),1)))</f>
        <v>Nomura</v>
      </c>
      <c r="B1393" s="4" t="str">
        <f t="shared" ref="B1393" si="296">MID(K1393,FIND(":",K1393,1)+2,LEN(K1393)-FIND(":",K1393,1))</f>
        <v>Lewis Alexander</v>
      </c>
      <c r="C1393" s="4" t="s">
        <v>246</v>
      </c>
      <c r="D1393" s="4" t="s">
        <v>97</v>
      </c>
      <c r="E1393" s="4" t="str">
        <f>IF(COUNTIF($E$2:E1392,"Begin: " &amp; C1393 &amp; "-" &amp; D1393 &amp; "-" &amp; H1393)=0,"Begin: " &amp; C1393 &amp; "-" &amp; D1393 &amp; "-" &amp; H1393,IF((C1393 &amp; "-" &amp; D1393 &amp; "-" &amp; H1393)&lt;&gt;(C1394 &amp; "-" &amp; D1394 &amp; "-" &amp; H1394),"End: " &amp; C1393 &amp; "-" &amp; D1393 &amp; "-" &amp; H1393,""))</f>
        <v>Begin: Wall Street Journal-Unemployment Rate-01-2019</v>
      </c>
      <c r="F1393" s="4" t="str">
        <f t="shared" ref="F1393" si="297">C1393 &amp; "-" &amp; D1393 &amp; "-" &amp; H1393</f>
        <v>Wall Street Journal-Unemployment Rate-01-2019</v>
      </c>
      <c r="G1393" s="7">
        <v>43475</v>
      </c>
      <c r="H1393" s="7" t="str">
        <f t="shared" ref="H1393" si="298">TEXT(MONTH(G1393),"00") &amp; "-" &amp; TEXT(YEAR(G1393),"0000")</f>
        <v>01-2019</v>
      </c>
      <c r="I1393" s="7" t="str">
        <f t="shared" ref="I1393" ca="1" si="299">C1393 &amp; ": " &amp; A1393 &amp; "-" &amp; D1393 &amp; "-" &amp; H1393</f>
        <v>Wall Street Journal: Nomura-Unemployment Rate-01-2019</v>
      </c>
      <c r="J1393" s="4" t="str">
        <f t="shared" ref="J1393" ca="1" si="300">D1393 &amp; "-" &amp; A1393 &amp; ":" &amp; TEXT(MONTH(G1393),"00") &amp; "-" &amp; TEXT(YEAR(G1393),"0000")</f>
        <v>Unemployment Rate-Nomura:01-2019</v>
      </c>
      <c r="K1393" t="s">
        <v>196</v>
      </c>
      <c r="CK1393">
        <v>3.4</v>
      </c>
      <c r="CM1393">
        <v>3.3</v>
      </c>
      <c r="CO1393">
        <v>3.2</v>
      </c>
      <c r="CQ1393">
        <v>3.2</v>
      </c>
    </row>
    <row r="1394" spans="1:99" x14ac:dyDescent="0.55000000000000004">
      <c r="A1394" s="4" t="str">
        <f t="shared" ref="A1394:A1457" ca="1" si="301">IF(ISERROR(IF(C1394="GIOA",INDEX(List_AnonymousForecasters,MATCH(LEFT(K1394,FIND(":",K1394,1)-1),List_IndividualForecasters,0),1),INDEX(List_FirmNamesOmega,MATCH(LEFT(K1394,FIND(":",K1394,1)-1),List_FirmNamesAlpha,0),1))),LEFT(K1394,FIND(":",K1394,1)-1),IF(C1394="GIOA",INDEX(List_AnonymousForecasters,MATCH(LEFT(K1394,FIND(":",K1394,1)-1),List_IndividualForecasters,0),1),INDEX(List_FirmNamesOmega,MATCH(LEFT(K1394,FIND(":",K1394,1)-1),List_FirmNamesAlpha,0),1)))</f>
        <v>Bank of the West</v>
      </c>
      <c r="B1394" s="4" t="str">
        <f t="shared" ref="B1394:B1457" si="302">MID(K1394,FIND(":",K1394,1)+2,LEN(K1394)-FIND(":",K1394,1))</f>
        <v>Scott Anderson</v>
      </c>
      <c r="C1394" s="4" t="s">
        <v>246</v>
      </c>
      <c r="D1394" s="4" t="s">
        <v>97</v>
      </c>
      <c r="E1394" s="4" t="str">
        <f>IF(COUNTIF($E$2:E1393,"Begin: " &amp; C1394 &amp; "-" &amp; D1394 &amp; "-" &amp; H1394)=0,"Begin: " &amp; C1394 &amp; "-" &amp; D1394 &amp; "-" &amp; H1394,IF((C1394 &amp; "-" &amp; D1394 &amp; "-" &amp; H1394)&lt;&gt;(C1395 &amp; "-" &amp; D1395 &amp; "-" &amp; H1395),"End: " &amp; C1394 &amp; "-" &amp; D1394 &amp; "-" &amp; H1394,""))</f>
        <v/>
      </c>
      <c r="F1394" s="4" t="str">
        <f t="shared" ref="F1394:F1457" si="303">C1394 &amp; "-" &amp; D1394 &amp; "-" &amp; H1394</f>
        <v>Wall Street Journal-Unemployment Rate-01-2019</v>
      </c>
      <c r="G1394" s="7">
        <v>43475</v>
      </c>
      <c r="H1394" s="7" t="str">
        <f t="shared" ref="H1394:H1457" si="304">TEXT(MONTH(G1394),"00") &amp; "-" &amp; TEXT(YEAR(G1394),"0000")</f>
        <v>01-2019</v>
      </c>
      <c r="I1394" s="7" t="str">
        <f t="shared" ref="I1394:I1457" ca="1" si="305">C1394 &amp; ": " &amp; A1394 &amp; "-" &amp; D1394 &amp; "-" &amp; H1394</f>
        <v>Wall Street Journal: Bank of the West-Unemployment Rate-01-2019</v>
      </c>
      <c r="J1394" s="4" t="str">
        <f t="shared" ref="J1394:J1457" ca="1" si="306">D1394 &amp; "-" &amp; A1394 &amp; ":" &amp; TEXT(MONTH(G1394),"00") &amp; "-" &amp; TEXT(YEAR(G1394),"0000")</f>
        <v>Unemployment Rate-Bank of the West:01-2019</v>
      </c>
      <c r="K1394" t="s">
        <v>763</v>
      </c>
      <c r="CK1394">
        <v>3.6</v>
      </c>
      <c r="CM1394">
        <v>3.7</v>
      </c>
      <c r="CO1394">
        <v>4.2</v>
      </c>
      <c r="CQ1394">
        <v>4.8</v>
      </c>
      <c r="CS1394">
        <v>4.9000000000000004</v>
      </c>
      <c r="CU1394">
        <v>4.8</v>
      </c>
    </row>
    <row r="1395" spans="1:99" x14ac:dyDescent="0.55000000000000004">
      <c r="A1395" s="4" t="str">
        <f t="shared" ca="1" si="301"/>
        <v>Capital Economics</v>
      </c>
      <c r="B1395" s="4" t="str">
        <f t="shared" si="302"/>
        <v>Paul Ashworth</v>
      </c>
      <c r="C1395" s="4" t="s">
        <v>246</v>
      </c>
      <c r="D1395" s="4" t="s">
        <v>97</v>
      </c>
      <c r="E1395" s="4" t="str">
        <f>IF(COUNTIF($E$2:E1394,"Begin: " &amp; C1395 &amp; "-" &amp; D1395 &amp; "-" &amp; H1395)=0,"Begin: " &amp; C1395 &amp; "-" &amp; D1395 &amp; "-" &amp; H1395,IF((C1395 &amp; "-" &amp; D1395 &amp; "-" &amp; H1395)&lt;&gt;(C1396 &amp; "-" &amp; D1396 &amp; "-" &amp; H1396),"End: " &amp; C1395 &amp; "-" &amp; D1395 &amp; "-" &amp; H1395,""))</f>
        <v/>
      </c>
      <c r="F1395" s="4" t="str">
        <f t="shared" si="303"/>
        <v>Wall Street Journal-Unemployment Rate-01-2019</v>
      </c>
      <c r="G1395" s="7">
        <v>43475</v>
      </c>
      <c r="H1395" s="7" t="str">
        <f t="shared" si="304"/>
        <v>01-2019</v>
      </c>
      <c r="I1395" s="7" t="str">
        <f t="shared" ca="1" si="305"/>
        <v>Wall Street Journal: Capital Economics-Unemployment Rate-01-2019</v>
      </c>
      <c r="J1395" s="4" t="str">
        <f t="shared" ca="1" si="306"/>
        <v>Unemployment Rate-Capital Economics:01-2019</v>
      </c>
      <c r="K1395" t="s">
        <v>197</v>
      </c>
      <c r="CK1395">
        <v>3.6</v>
      </c>
      <c r="CM1395">
        <v>3.7</v>
      </c>
      <c r="CO1395">
        <v>3.9</v>
      </c>
      <c r="CQ1395">
        <v>4.2</v>
      </c>
      <c r="CS1395">
        <v>4.0999999999999996</v>
      </c>
      <c r="CU1395">
        <v>4</v>
      </c>
    </row>
    <row r="1396" spans="1:99" x14ac:dyDescent="0.55000000000000004">
      <c r="A1396" s="4" t="str">
        <f t="shared" ca="1" si="301"/>
        <v>Deloitte LP</v>
      </c>
      <c r="B1396" s="4" t="str">
        <f t="shared" si="302"/>
        <v>Daniel Bachman</v>
      </c>
      <c r="C1396" s="4" t="s">
        <v>246</v>
      </c>
      <c r="D1396" s="4" t="s">
        <v>97</v>
      </c>
      <c r="E1396" s="4" t="str">
        <f>IF(COUNTIF($E$2:E1395,"Begin: " &amp; C1396 &amp; "-" &amp; D1396 &amp; "-" &amp; H1396)=0,"Begin: " &amp; C1396 &amp; "-" &amp; D1396 &amp; "-" &amp; H1396,IF((C1396 &amp; "-" &amp; D1396 &amp; "-" &amp; H1396)&lt;&gt;(C1397 &amp; "-" &amp; D1397 &amp; "-" &amp; H1397),"End: " &amp; C1396 &amp; "-" &amp; D1396 &amp; "-" &amp; H1396,""))</f>
        <v/>
      </c>
      <c r="F1396" s="4" t="str">
        <f t="shared" si="303"/>
        <v>Wall Street Journal-Unemployment Rate-01-2019</v>
      </c>
      <c r="G1396" s="7">
        <v>43475</v>
      </c>
      <c r="H1396" s="7" t="str">
        <f t="shared" si="304"/>
        <v>01-2019</v>
      </c>
      <c r="I1396" s="7" t="str">
        <f t="shared" ca="1" si="305"/>
        <v>Wall Street Journal: Deloitte LP-Unemployment Rate-01-2019</v>
      </c>
      <c r="J1396" s="4" t="str">
        <f t="shared" ca="1" si="306"/>
        <v>Unemployment Rate-Deloitte LP:01-2019</v>
      </c>
      <c r="K1396" t="s">
        <v>749</v>
      </c>
      <c r="CK1396">
        <v>3.5</v>
      </c>
      <c r="CM1396">
        <v>3.6</v>
      </c>
      <c r="CO1396">
        <v>3.9</v>
      </c>
      <c r="CQ1396">
        <v>4.0999999999999996</v>
      </c>
      <c r="CS1396">
        <v>3.9</v>
      </c>
      <c r="CU1396">
        <v>3.7</v>
      </c>
    </row>
    <row r="1397" spans="1:99" x14ac:dyDescent="0.55000000000000004">
      <c r="A1397" s="4" t="str">
        <f t="shared" ca="1" si="301"/>
        <v>Economic Outlook Group</v>
      </c>
      <c r="B1397" s="4" t="str">
        <f t="shared" si="302"/>
        <v>Bernard Baumohl</v>
      </c>
      <c r="C1397" s="4" t="s">
        <v>246</v>
      </c>
      <c r="D1397" s="4" t="s">
        <v>97</v>
      </c>
      <c r="E1397" s="4" t="str">
        <f>IF(COUNTIF($E$2:E1396,"Begin: " &amp; C1397 &amp; "-" &amp; D1397 &amp; "-" &amp; H1397)=0,"Begin: " &amp; C1397 &amp; "-" &amp; D1397 &amp; "-" &amp; H1397,IF((C1397 &amp; "-" &amp; D1397 &amp; "-" &amp; H1397)&lt;&gt;(C1398 &amp; "-" &amp; D1398 &amp; "-" &amp; H1398),"End: " &amp; C1397 &amp; "-" &amp; D1397 &amp; "-" &amp; H1397,""))</f>
        <v/>
      </c>
      <c r="F1397" s="4" t="str">
        <f t="shared" si="303"/>
        <v>Wall Street Journal-Unemployment Rate-01-2019</v>
      </c>
      <c r="G1397" s="7">
        <v>43475</v>
      </c>
      <c r="H1397" s="7" t="str">
        <f t="shared" si="304"/>
        <v>01-2019</v>
      </c>
      <c r="I1397" s="7" t="str">
        <f t="shared" ca="1" si="305"/>
        <v>Wall Street Journal: Economic Outlook Group-Unemployment Rate-01-2019</v>
      </c>
      <c r="J1397" s="4" t="str">
        <f t="shared" ca="1" si="306"/>
        <v>Unemployment Rate-Economic Outlook Group:01-2019</v>
      </c>
      <c r="K1397" t="s">
        <v>426</v>
      </c>
      <c r="CK1397">
        <v>3.8</v>
      </c>
      <c r="CM1397">
        <v>3.9</v>
      </c>
      <c r="CO1397">
        <v>4.0999999999999996</v>
      </c>
      <c r="CQ1397">
        <v>4.4000000000000004</v>
      </c>
      <c r="CS1397">
        <v>4.3</v>
      </c>
      <c r="CU1397">
        <v>4.0999999999999996</v>
      </c>
    </row>
    <row r="1398" spans="1:99" x14ac:dyDescent="0.55000000000000004">
      <c r="A1398" s="4" t="str">
        <f t="shared" ca="1" si="301"/>
        <v>Nationwide Insurance</v>
      </c>
      <c r="B1398" s="4" t="str">
        <f t="shared" si="302"/>
        <v>David Berson</v>
      </c>
      <c r="C1398" s="4" t="s">
        <v>246</v>
      </c>
      <c r="D1398" s="4" t="s">
        <v>97</v>
      </c>
      <c r="E1398" s="4" t="str">
        <f>IF(COUNTIF($E$2:E1397,"Begin: " &amp; C1398 &amp; "-" &amp; D1398 &amp; "-" &amp; H1398)=0,"Begin: " &amp; C1398 &amp; "-" &amp; D1398 &amp; "-" &amp; H1398,IF((C1398 &amp; "-" &amp; D1398 &amp; "-" &amp; H1398)&lt;&gt;(C1399 &amp; "-" &amp; D1399 &amp; "-" &amp; H1399),"End: " &amp; C1398 &amp; "-" &amp; D1398 &amp; "-" &amp; H1398,""))</f>
        <v/>
      </c>
      <c r="F1398" s="4" t="str">
        <f t="shared" si="303"/>
        <v>Wall Street Journal-Unemployment Rate-01-2019</v>
      </c>
      <c r="G1398" s="7">
        <v>43475</v>
      </c>
      <c r="H1398" s="7" t="str">
        <f t="shared" si="304"/>
        <v>01-2019</v>
      </c>
      <c r="I1398" s="7" t="str">
        <f t="shared" ca="1" si="305"/>
        <v>Wall Street Journal: Nationwide Insurance-Unemployment Rate-01-2019</v>
      </c>
      <c r="J1398" s="4" t="str">
        <f t="shared" ca="1" si="306"/>
        <v>Unemployment Rate-Nationwide Insurance:01-2019</v>
      </c>
      <c r="K1398" t="s">
        <v>427</v>
      </c>
      <c r="CK1398">
        <v>3.7</v>
      </c>
      <c r="CM1398">
        <v>3.5</v>
      </c>
      <c r="CO1398">
        <v>3.6</v>
      </c>
      <c r="CQ1398">
        <v>3.8</v>
      </c>
      <c r="CS1398">
        <v>3.8</v>
      </c>
      <c r="CU1398">
        <v>4.2</v>
      </c>
    </row>
    <row r="1399" spans="1:99" x14ac:dyDescent="0.55000000000000004">
      <c r="A1399" s="4" t="str">
        <f t="shared" ca="1" si="301"/>
        <v>Tufts University</v>
      </c>
      <c r="B1399" s="4" t="str">
        <f t="shared" si="302"/>
        <v>Brian Bethune</v>
      </c>
      <c r="C1399" s="4" t="s">
        <v>246</v>
      </c>
      <c r="D1399" s="4" t="s">
        <v>97</v>
      </c>
      <c r="E1399" s="4" t="str">
        <f>IF(COUNTIF($E$2:E1398,"Begin: " &amp; C1399 &amp; "-" &amp; D1399 &amp; "-" &amp; H1399)=0,"Begin: " &amp; C1399 &amp; "-" &amp; D1399 &amp; "-" &amp; H1399,IF((C1399 &amp; "-" &amp; D1399 &amp; "-" &amp; H1399)&lt;&gt;(C1400 &amp; "-" &amp; D1400 &amp; "-" &amp; H1400),"End: " &amp; C1399 &amp; "-" &amp; D1399 &amp; "-" &amp; H1399,""))</f>
        <v/>
      </c>
      <c r="F1399" s="4" t="str">
        <f t="shared" si="303"/>
        <v>Wall Street Journal-Unemployment Rate-01-2019</v>
      </c>
      <c r="G1399" s="7">
        <v>43475</v>
      </c>
      <c r="H1399" s="7" t="str">
        <f t="shared" si="304"/>
        <v>01-2019</v>
      </c>
      <c r="I1399" s="7" t="str">
        <f t="shared" ca="1" si="305"/>
        <v>Wall Street Journal: Tufts University-Unemployment Rate-01-2019</v>
      </c>
      <c r="J1399" s="4" t="str">
        <f t="shared" ca="1" si="306"/>
        <v>Unemployment Rate-Tufts University:01-2019</v>
      </c>
      <c r="K1399" t="s">
        <v>428</v>
      </c>
      <c r="CK1399">
        <v>3.7</v>
      </c>
      <c r="CM1399">
        <v>3.8</v>
      </c>
      <c r="CO1399">
        <v>4</v>
      </c>
      <c r="CQ1399">
        <v>4.2</v>
      </c>
      <c r="CS1399">
        <v>4.2</v>
      </c>
      <c r="CU1399">
        <v>4.2</v>
      </c>
    </row>
    <row r="1400" spans="1:99" x14ac:dyDescent="0.55000000000000004">
      <c r="A1400" s="4" t="str">
        <f t="shared" ca="1" si="301"/>
        <v>TS Lombard</v>
      </c>
      <c r="B1400" s="4" t="str">
        <f t="shared" si="302"/>
        <v>Steven Blitz</v>
      </c>
      <c r="C1400" s="4" t="s">
        <v>246</v>
      </c>
      <c r="D1400" s="4" t="s">
        <v>97</v>
      </c>
      <c r="E1400" s="4" t="str">
        <f>IF(COUNTIF($E$2:E1399,"Begin: " &amp; C1400 &amp; "-" &amp; D1400 &amp; "-" &amp; H1400)=0,"Begin: " &amp; C1400 &amp; "-" &amp; D1400 &amp; "-" &amp; H1400,IF((C1400 &amp; "-" &amp; D1400 &amp; "-" &amp; H1400)&lt;&gt;(C1401 &amp; "-" &amp; D1401 &amp; "-" &amp; H1401),"End: " &amp; C1400 &amp; "-" &amp; D1400 &amp; "-" &amp; H1400,""))</f>
        <v/>
      </c>
      <c r="F1400" s="4" t="str">
        <f t="shared" si="303"/>
        <v>Wall Street Journal-Unemployment Rate-01-2019</v>
      </c>
      <c r="G1400" s="7">
        <v>43475</v>
      </c>
      <c r="H1400" s="7" t="str">
        <f t="shared" si="304"/>
        <v>01-2019</v>
      </c>
      <c r="I1400" s="7" t="str">
        <f t="shared" ca="1" si="305"/>
        <v>Wall Street Journal: TS Lombard-Unemployment Rate-01-2019</v>
      </c>
      <c r="J1400" s="4" t="str">
        <f t="shared" ca="1" si="306"/>
        <v>Unemployment Rate-TS Lombard:01-2019</v>
      </c>
      <c r="K1400" t="s">
        <v>768</v>
      </c>
      <c r="CK1400">
        <v>3.8</v>
      </c>
      <c r="CM1400">
        <v>4.5</v>
      </c>
      <c r="CO1400">
        <v>3.2</v>
      </c>
      <c r="CQ1400">
        <v>3.5</v>
      </c>
      <c r="CS1400">
        <v>4</v>
      </c>
      <c r="CU1400">
        <v>5</v>
      </c>
    </row>
    <row r="1401" spans="1:99" x14ac:dyDescent="0.55000000000000004">
      <c r="A1401" s="4" t="str">
        <f t="shared" ca="1" si="301"/>
        <v>Standard and Poor's</v>
      </c>
      <c r="B1401" s="4" t="str">
        <f t="shared" si="302"/>
        <v>Beth Ann Bovino</v>
      </c>
      <c r="C1401" s="4" t="s">
        <v>246</v>
      </c>
      <c r="D1401" s="4" t="s">
        <v>97</v>
      </c>
      <c r="E1401" s="4" t="str">
        <f>IF(COUNTIF($E$2:E1400,"Begin: " &amp; C1401 &amp; "-" &amp; D1401 &amp; "-" &amp; H1401)=0,"Begin: " &amp; C1401 &amp; "-" &amp; D1401 &amp; "-" &amp; H1401,IF((C1401 &amp; "-" &amp; D1401 &amp; "-" &amp; H1401)&lt;&gt;(C1402 &amp; "-" &amp; D1402 &amp; "-" &amp; H1402),"End: " &amp; C1401 &amp; "-" &amp; D1401 &amp; "-" &amp; H1401,""))</f>
        <v/>
      </c>
      <c r="F1401" s="4" t="str">
        <f t="shared" si="303"/>
        <v>Wall Street Journal-Unemployment Rate-01-2019</v>
      </c>
      <c r="G1401" s="7">
        <v>43475</v>
      </c>
      <c r="H1401" s="7" t="str">
        <f t="shared" si="304"/>
        <v>01-2019</v>
      </c>
      <c r="I1401" s="7" t="str">
        <f t="shared" ca="1" si="305"/>
        <v>Wall Street Journal: Standard and Poor's-Unemployment Rate-01-2019</v>
      </c>
      <c r="J1401" s="4" t="str">
        <f t="shared" ca="1" si="306"/>
        <v>Unemployment Rate-Standard and Poor's:01-2019</v>
      </c>
      <c r="K1401" t="s">
        <v>199</v>
      </c>
      <c r="CK1401">
        <v>3.5</v>
      </c>
      <c r="CM1401">
        <v>3.6</v>
      </c>
      <c r="CO1401">
        <v>3.6</v>
      </c>
      <c r="CQ1401">
        <v>3.7</v>
      </c>
      <c r="CS1401">
        <v>3.9</v>
      </c>
      <c r="CU1401">
        <v>3.9</v>
      </c>
    </row>
    <row r="1402" spans="1:99" x14ac:dyDescent="0.55000000000000004">
      <c r="A1402" s="4" t="str">
        <f t="shared" ca="1" si="301"/>
        <v>Wells Fargo &amp; Co.</v>
      </c>
      <c r="B1402" s="4" t="str">
        <f t="shared" si="302"/>
        <v>Jay Bryson</v>
      </c>
      <c r="C1402" s="4" t="s">
        <v>246</v>
      </c>
      <c r="D1402" s="4" t="s">
        <v>97</v>
      </c>
      <c r="E1402" s="4" t="str">
        <f>IF(COUNTIF($E$2:E1401,"Begin: " &amp; C1402 &amp; "-" &amp; D1402 &amp; "-" &amp; H1402)=0,"Begin: " &amp; C1402 &amp; "-" &amp; D1402 &amp; "-" &amp; H1402,IF((C1402 &amp; "-" &amp; D1402 &amp; "-" &amp; H1402)&lt;&gt;(C1403 &amp; "-" &amp; D1403 &amp; "-" &amp; H1403),"End: " &amp; C1402 &amp; "-" &amp; D1402 &amp; "-" &amp; H1402,""))</f>
        <v/>
      </c>
      <c r="F1402" s="4" t="str">
        <f t="shared" si="303"/>
        <v>Wall Street Journal-Unemployment Rate-01-2019</v>
      </c>
      <c r="G1402" s="7">
        <v>43475</v>
      </c>
      <c r="H1402" s="7" t="str">
        <f t="shared" si="304"/>
        <v>01-2019</v>
      </c>
      <c r="I1402" s="7" t="str">
        <f t="shared" ca="1" si="305"/>
        <v>Wall Street Journal: Wells Fargo &amp; Co.-Unemployment Rate-01-2019</v>
      </c>
      <c r="J1402" s="4" t="str">
        <f t="shared" ca="1" si="306"/>
        <v>Unemployment Rate-Wells Fargo &amp; Co.:01-2019</v>
      </c>
      <c r="K1402" t="s">
        <v>786</v>
      </c>
      <c r="CK1402">
        <v>3.6</v>
      </c>
      <c r="CM1402">
        <v>3.5</v>
      </c>
      <c r="CO1402">
        <v>3.3</v>
      </c>
      <c r="CQ1402">
        <v>3.3</v>
      </c>
    </row>
    <row r="1403" spans="1:99" x14ac:dyDescent="0.55000000000000004">
      <c r="A1403" s="4" t="str">
        <f t="shared" ca="1" si="301"/>
        <v>Credit Agricole CIB</v>
      </c>
      <c r="B1403" s="4" t="str">
        <f t="shared" si="302"/>
        <v>Michael Carey</v>
      </c>
      <c r="C1403" s="4" t="s">
        <v>246</v>
      </c>
      <c r="D1403" s="4" t="s">
        <v>97</v>
      </c>
      <c r="E1403" s="4" t="str">
        <f>IF(COUNTIF($E$2:E1402,"Begin: " &amp; C1403 &amp; "-" &amp; D1403 &amp; "-" &amp; H1403)=0,"Begin: " &amp; C1403 &amp; "-" &amp; D1403 &amp; "-" &amp; H1403,IF((C1403 &amp; "-" &amp; D1403 &amp; "-" &amp; H1403)&lt;&gt;(C1404 &amp; "-" &amp; D1404 &amp; "-" &amp; H1404),"End: " &amp; C1403 &amp; "-" &amp; D1403 &amp; "-" &amp; H1403,""))</f>
        <v/>
      </c>
      <c r="F1403" s="4" t="str">
        <f t="shared" si="303"/>
        <v>Wall Street Journal-Unemployment Rate-01-2019</v>
      </c>
      <c r="G1403" s="7">
        <v>43475</v>
      </c>
      <c r="H1403" s="7" t="str">
        <f t="shared" si="304"/>
        <v>01-2019</v>
      </c>
      <c r="I1403" s="7" t="str">
        <f t="shared" ca="1" si="305"/>
        <v>Wall Street Journal: Credit Agricole CIB-Unemployment Rate-01-2019</v>
      </c>
      <c r="J1403" s="4" t="str">
        <f t="shared" ca="1" si="306"/>
        <v>Unemployment Rate-Credit Agricole CIB:01-2019</v>
      </c>
      <c r="K1403" t="s">
        <v>200</v>
      </c>
      <c r="CK1403">
        <v>3.5</v>
      </c>
      <c r="CM1403">
        <v>3.5</v>
      </c>
      <c r="CO1403">
        <v>3.5</v>
      </c>
      <c r="CQ1403">
        <v>3.8</v>
      </c>
    </row>
    <row r="1404" spans="1:99" x14ac:dyDescent="0.55000000000000004">
      <c r="A1404" s="4" t="str">
        <f t="shared" ca="1" si="301"/>
        <v>Econoclast</v>
      </c>
      <c r="B1404" s="4" t="str">
        <f t="shared" si="302"/>
        <v>Mike Cosgrove</v>
      </c>
      <c r="C1404" s="4" t="s">
        <v>246</v>
      </c>
      <c r="D1404" s="4" t="s">
        <v>97</v>
      </c>
      <c r="E1404" s="4" t="str">
        <f>IF(COUNTIF($E$2:E1403,"Begin: " &amp; C1404 &amp; "-" &amp; D1404 &amp; "-" &amp; H1404)=0,"Begin: " &amp; C1404 &amp; "-" &amp; D1404 &amp; "-" &amp; H1404,IF((C1404 &amp; "-" &amp; D1404 &amp; "-" &amp; H1404)&lt;&gt;(C1405 &amp; "-" &amp; D1405 &amp; "-" &amp; H1405),"End: " &amp; C1404 &amp; "-" &amp; D1404 &amp; "-" &amp; H1404,""))</f>
        <v/>
      </c>
      <c r="F1404" s="4" t="str">
        <f t="shared" si="303"/>
        <v>Wall Street Journal-Unemployment Rate-01-2019</v>
      </c>
      <c r="G1404" s="7">
        <v>43475</v>
      </c>
      <c r="H1404" s="7" t="str">
        <f t="shared" si="304"/>
        <v>01-2019</v>
      </c>
      <c r="I1404" s="7" t="str">
        <f t="shared" ca="1" si="305"/>
        <v>Wall Street Journal: Econoclast-Unemployment Rate-01-2019</v>
      </c>
      <c r="J1404" s="4" t="str">
        <f t="shared" ca="1" si="306"/>
        <v>Unemployment Rate-Econoclast:01-2019</v>
      </c>
      <c r="K1404" t="s">
        <v>203</v>
      </c>
      <c r="CK1404">
        <v>3.8</v>
      </c>
      <c r="CM1404">
        <v>3.7</v>
      </c>
      <c r="CO1404">
        <v>3.9</v>
      </c>
      <c r="CQ1404">
        <v>4</v>
      </c>
      <c r="CS1404">
        <v>4.0999999999999996</v>
      </c>
      <c r="CU1404">
        <v>4.0999999999999996</v>
      </c>
    </row>
    <row r="1405" spans="1:99" x14ac:dyDescent="0.55000000000000004">
      <c r="A1405" s="4" t="str">
        <f t="shared" ca="1" si="301"/>
        <v>Pictet Wealth Management</v>
      </c>
      <c r="B1405" s="4" t="str">
        <f t="shared" si="302"/>
        <v>Thomas Costerg</v>
      </c>
      <c r="C1405" s="4" t="s">
        <v>246</v>
      </c>
      <c r="D1405" s="4" t="s">
        <v>97</v>
      </c>
      <c r="E1405" s="4" t="str">
        <f>IF(COUNTIF($E$2:E1404,"Begin: " &amp; C1405 &amp; "-" &amp; D1405 &amp; "-" &amp; H1405)=0,"Begin: " &amp; C1405 &amp; "-" &amp; D1405 &amp; "-" &amp; H1405,IF((C1405 &amp; "-" &amp; D1405 &amp; "-" &amp; H1405)&lt;&gt;(C1406 &amp; "-" &amp; D1406 &amp; "-" &amp; H1406),"End: " &amp; C1405 &amp; "-" &amp; D1405 &amp; "-" &amp; H1405,""))</f>
        <v/>
      </c>
      <c r="F1405" s="4" t="str">
        <f t="shared" si="303"/>
        <v>Wall Street Journal-Unemployment Rate-01-2019</v>
      </c>
      <c r="G1405" s="7">
        <v>43475</v>
      </c>
      <c r="H1405" s="7" t="str">
        <f t="shared" si="304"/>
        <v>01-2019</v>
      </c>
      <c r="I1405" s="7" t="str">
        <f t="shared" ca="1" si="305"/>
        <v>Wall Street Journal: Pictet Wealth Management-Unemployment Rate-01-2019</v>
      </c>
      <c r="J1405" s="4" t="str">
        <f t="shared" ca="1" si="306"/>
        <v>Unemployment Rate-Pictet Wealth Management:01-2019</v>
      </c>
      <c r="K1405" t="s">
        <v>773</v>
      </c>
      <c r="CK1405">
        <v>3.8</v>
      </c>
      <c r="CM1405">
        <v>4.5</v>
      </c>
    </row>
    <row r="1406" spans="1:99" x14ac:dyDescent="0.55000000000000004">
      <c r="A1406" s="4" t="str">
        <f t="shared" ca="1" si="301"/>
        <v>Wrightson ICAP</v>
      </c>
      <c r="B1406" s="4" t="str">
        <f t="shared" si="302"/>
        <v>Lou Crandall</v>
      </c>
      <c r="C1406" s="4" t="s">
        <v>246</v>
      </c>
      <c r="D1406" s="4" t="s">
        <v>97</v>
      </c>
      <c r="E1406" s="4" t="str">
        <f>IF(COUNTIF($E$2:E1405,"Begin: " &amp; C1406 &amp; "-" &amp; D1406 &amp; "-" &amp; H1406)=0,"Begin: " &amp; C1406 &amp; "-" &amp; D1406 &amp; "-" &amp; H1406,IF((C1406 &amp; "-" &amp; D1406 &amp; "-" &amp; H1406)&lt;&gt;(C1407 &amp; "-" &amp; D1407 &amp; "-" &amp; H1407),"End: " &amp; C1406 &amp; "-" &amp; D1406 &amp; "-" &amp; H1406,""))</f>
        <v/>
      </c>
      <c r="F1406" s="4" t="str">
        <f t="shared" si="303"/>
        <v>Wall Street Journal-Unemployment Rate-01-2019</v>
      </c>
      <c r="G1406" s="7">
        <v>43475</v>
      </c>
      <c r="H1406" s="7" t="str">
        <f t="shared" si="304"/>
        <v>01-2019</v>
      </c>
      <c r="I1406" s="7" t="str">
        <f t="shared" ca="1" si="305"/>
        <v>Wall Street Journal: Wrightson ICAP-Unemployment Rate-01-2019</v>
      </c>
      <c r="J1406" s="4" t="str">
        <f t="shared" ca="1" si="306"/>
        <v>Unemployment Rate-Wrightson ICAP:01-2019</v>
      </c>
      <c r="K1406" t="s">
        <v>204</v>
      </c>
      <c r="CK1406">
        <v>3.7</v>
      </c>
      <c r="CM1406">
        <v>3.6</v>
      </c>
      <c r="CO1406">
        <v>3.7</v>
      </c>
      <c r="CQ1406">
        <v>3.8</v>
      </c>
      <c r="CS1406">
        <v>3.9</v>
      </c>
      <c r="CU1406">
        <v>4</v>
      </c>
    </row>
    <row r="1407" spans="1:99" x14ac:dyDescent="0.55000000000000004">
      <c r="A1407" s="4" t="str">
        <f t="shared" ca="1" si="301"/>
        <v>Equifax</v>
      </c>
      <c r="B1407" s="4" t="str">
        <f t="shared" si="302"/>
        <v>Amy Crews Cutts</v>
      </c>
      <c r="C1407" s="4" t="s">
        <v>246</v>
      </c>
      <c r="D1407" s="4" t="s">
        <v>97</v>
      </c>
      <c r="E1407" s="4" t="str">
        <f>IF(COUNTIF($E$2:E1406,"Begin: " &amp; C1407 &amp; "-" &amp; D1407 &amp; "-" &amp; H1407)=0,"Begin: " &amp; C1407 &amp; "-" &amp; D1407 &amp; "-" &amp; H1407,IF((C1407 &amp; "-" &amp; D1407 &amp; "-" &amp; H1407)&lt;&gt;(C1408 &amp; "-" &amp; D1408 &amp; "-" &amp; H1408),"End: " &amp; C1407 &amp; "-" &amp; D1407 &amp; "-" &amp; H1407,""))</f>
        <v/>
      </c>
      <c r="F1407" s="4" t="str">
        <f t="shared" si="303"/>
        <v>Wall Street Journal-Unemployment Rate-01-2019</v>
      </c>
      <c r="G1407" s="7">
        <v>43475</v>
      </c>
      <c r="H1407" s="7" t="str">
        <f t="shared" si="304"/>
        <v>01-2019</v>
      </c>
      <c r="I1407" s="7" t="str">
        <f t="shared" ca="1" si="305"/>
        <v>Wall Street Journal: Equifax-Unemployment Rate-01-2019</v>
      </c>
      <c r="J1407" s="4" t="str">
        <f t="shared" ca="1" si="306"/>
        <v>Unemployment Rate-Equifax:01-2019</v>
      </c>
      <c r="K1407" t="s">
        <v>750</v>
      </c>
      <c r="CK1407">
        <v>4.0999999999999996</v>
      </c>
      <c r="CM1407">
        <v>4.5</v>
      </c>
      <c r="CO1407">
        <v>4.9000000000000004</v>
      </c>
      <c r="CQ1407">
        <v>5.2</v>
      </c>
      <c r="CS1407">
        <v>5.5</v>
      </c>
      <c r="CU1407">
        <v>5.5</v>
      </c>
    </row>
    <row r="1408" spans="1:99" x14ac:dyDescent="0.55000000000000004">
      <c r="A1408" s="4" t="str">
        <f t="shared" ca="1" si="301"/>
        <v>Oxford Economics</v>
      </c>
      <c r="B1408" s="4" t="str">
        <f t="shared" si="302"/>
        <v>Greg Daco</v>
      </c>
      <c r="C1408" s="4" t="s">
        <v>246</v>
      </c>
      <c r="D1408" s="4" t="s">
        <v>97</v>
      </c>
      <c r="E1408" s="4" t="str">
        <f>IF(COUNTIF($E$2:E1407,"Begin: " &amp; C1408 &amp; "-" &amp; D1408 &amp; "-" &amp; H1408)=0,"Begin: " &amp; C1408 &amp; "-" &amp; D1408 &amp; "-" &amp; H1408,IF((C1408 &amp; "-" &amp; D1408 &amp; "-" &amp; H1408)&lt;&gt;(C1409 &amp; "-" &amp; D1409 &amp; "-" &amp; H1409),"End: " &amp; C1408 &amp; "-" &amp; D1408 &amp; "-" &amp; H1408,""))</f>
        <v/>
      </c>
      <c r="F1408" s="4" t="str">
        <f t="shared" si="303"/>
        <v>Wall Street Journal-Unemployment Rate-01-2019</v>
      </c>
      <c r="G1408" s="7">
        <v>43475</v>
      </c>
      <c r="H1408" s="7" t="str">
        <f t="shared" si="304"/>
        <v>01-2019</v>
      </c>
      <c r="I1408" s="7" t="str">
        <f t="shared" ca="1" si="305"/>
        <v>Wall Street Journal: Oxford Economics-Unemployment Rate-01-2019</v>
      </c>
      <c r="J1408" s="4" t="str">
        <f t="shared" ca="1" si="306"/>
        <v>Unemployment Rate-Oxford Economics:01-2019</v>
      </c>
      <c r="K1408" t="s">
        <v>429</v>
      </c>
      <c r="CK1408">
        <v>3.6</v>
      </c>
      <c r="CM1408">
        <v>3.5</v>
      </c>
      <c r="CO1408">
        <v>3.5</v>
      </c>
      <c r="CQ1408">
        <v>3.6</v>
      </c>
      <c r="CS1408">
        <v>3.7</v>
      </c>
      <c r="CU1408">
        <v>3.8</v>
      </c>
    </row>
    <row r="1409" spans="1:99" x14ac:dyDescent="0.55000000000000004">
      <c r="A1409" s="4" t="str">
        <f t="shared" ca="1" si="301"/>
        <v>Georgia State University</v>
      </c>
      <c r="B1409" s="4" t="str">
        <f t="shared" si="302"/>
        <v>Rajeev Dhawan</v>
      </c>
      <c r="C1409" s="4" t="s">
        <v>246</v>
      </c>
      <c r="D1409" s="4" t="s">
        <v>97</v>
      </c>
      <c r="E1409" s="4" t="str">
        <f>IF(COUNTIF($E$2:E1408,"Begin: " &amp; C1409 &amp; "-" &amp; D1409 &amp; "-" &amp; H1409)=0,"Begin: " &amp; C1409 &amp; "-" &amp; D1409 &amp; "-" &amp; H1409,IF((C1409 &amp; "-" &amp; D1409 &amp; "-" &amp; H1409)&lt;&gt;(C1410 &amp; "-" &amp; D1410 &amp; "-" &amp; H1410),"End: " &amp; C1409 &amp; "-" &amp; D1409 &amp; "-" &amp; H1409,""))</f>
        <v/>
      </c>
      <c r="F1409" s="4" t="str">
        <f t="shared" si="303"/>
        <v>Wall Street Journal-Unemployment Rate-01-2019</v>
      </c>
      <c r="G1409" s="7">
        <v>43475</v>
      </c>
      <c r="H1409" s="7" t="str">
        <f t="shared" si="304"/>
        <v>01-2019</v>
      </c>
      <c r="I1409" s="7" t="str">
        <f t="shared" ca="1" si="305"/>
        <v>Wall Street Journal: Georgia State University-Unemployment Rate-01-2019</v>
      </c>
      <c r="J1409" s="4" t="str">
        <f t="shared" ca="1" si="306"/>
        <v>Unemployment Rate-Georgia State University:01-2019</v>
      </c>
      <c r="K1409" t="s">
        <v>430</v>
      </c>
      <c r="CK1409">
        <v>4.0999999999999996</v>
      </c>
      <c r="CM1409">
        <v>4.3</v>
      </c>
      <c r="CO1409">
        <v>4.3</v>
      </c>
      <c r="CQ1409">
        <v>4.5</v>
      </c>
      <c r="CS1409">
        <v>4.7</v>
      </c>
      <c r="CU1409">
        <v>4.9000000000000004</v>
      </c>
    </row>
    <row r="1410" spans="1:99" x14ac:dyDescent="0.55000000000000004">
      <c r="A1410" s="4" t="str">
        <f t="shared" ca="1" si="301"/>
        <v>National Association of Home Builders</v>
      </c>
      <c r="B1410" s="4" t="str">
        <f t="shared" si="302"/>
        <v>Robert Dietz</v>
      </c>
      <c r="C1410" s="4" t="s">
        <v>246</v>
      </c>
      <c r="D1410" s="4" t="s">
        <v>97</v>
      </c>
      <c r="E1410" s="4" t="str">
        <f>IF(COUNTIF($E$2:E1409,"Begin: " &amp; C1410 &amp; "-" &amp; D1410 &amp; "-" &amp; H1410)=0,"Begin: " &amp; C1410 &amp; "-" &amp; D1410 &amp; "-" &amp; H1410,IF((C1410 &amp; "-" &amp; D1410 &amp; "-" &amp; H1410)&lt;&gt;(C1411 &amp; "-" &amp; D1411 &amp; "-" &amp; H1411),"End: " &amp; C1410 &amp; "-" &amp; D1410 &amp; "-" &amp; H1410,""))</f>
        <v/>
      </c>
      <c r="F1410" s="4" t="str">
        <f t="shared" si="303"/>
        <v>Wall Street Journal-Unemployment Rate-01-2019</v>
      </c>
      <c r="G1410" s="7">
        <v>43475</v>
      </c>
      <c r="H1410" s="7" t="str">
        <f t="shared" si="304"/>
        <v>01-2019</v>
      </c>
      <c r="I1410" s="7" t="str">
        <f t="shared" ca="1" si="305"/>
        <v>Wall Street Journal: National Association of Home Builders-Unemployment Rate-01-2019</v>
      </c>
      <c r="J1410" s="4" t="str">
        <f t="shared" ca="1" si="306"/>
        <v>Unemployment Rate-National Association of Home Builders:01-2019</v>
      </c>
      <c r="K1410" t="s">
        <v>754</v>
      </c>
      <c r="CK1410">
        <v>3.6</v>
      </c>
      <c r="CM1410">
        <v>3.6</v>
      </c>
      <c r="CO1410">
        <v>3.8</v>
      </c>
      <c r="CQ1410">
        <v>4.2</v>
      </c>
    </row>
    <row r="1411" spans="1:99" x14ac:dyDescent="0.55000000000000004">
      <c r="A1411" s="4" t="str">
        <f t="shared" ca="1" si="301"/>
        <v>Fannie Mae</v>
      </c>
      <c r="B1411" s="4" t="str">
        <f t="shared" si="302"/>
        <v>Douglas Duncan</v>
      </c>
      <c r="C1411" s="4" t="s">
        <v>246</v>
      </c>
      <c r="D1411" s="4" t="s">
        <v>97</v>
      </c>
      <c r="E1411" s="4" t="str">
        <f>IF(COUNTIF($E$2:E1410,"Begin: " &amp; C1411 &amp; "-" &amp; D1411 &amp; "-" &amp; H1411)=0,"Begin: " &amp; C1411 &amp; "-" &amp; D1411 &amp; "-" &amp; H1411,IF((C1411 &amp; "-" &amp; D1411 &amp; "-" &amp; H1411)&lt;&gt;(C1412 &amp; "-" &amp; D1412 &amp; "-" &amp; H1412),"End: " &amp; C1411 &amp; "-" &amp; D1411 &amp; "-" &amp; H1411,""))</f>
        <v/>
      </c>
      <c r="F1411" s="4" t="str">
        <f t="shared" si="303"/>
        <v>Wall Street Journal-Unemployment Rate-01-2019</v>
      </c>
      <c r="G1411" s="7">
        <v>43475</v>
      </c>
      <c r="H1411" s="7" t="str">
        <f t="shared" si="304"/>
        <v>01-2019</v>
      </c>
      <c r="I1411" s="7" t="str">
        <f t="shared" ca="1" si="305"/>
        <v>Wall Street Journal: Fannie Mae-Unemployment Rate-01-2019</v>
      </c>
      <c r="J1411" s="4" t="str">
        <f t="shared" ca="1" si="306"/>
        <v>Unemployment Rate-Fannie Mae:01-2019</v>
      </c>
      <c r="K1411" t="s">
        <v>206</v>
      </c>
      <c r="CK1411">
        <v>3.5</v>
      </c>
      <c r="CM1411">
        <v>3.5</v>
      </c>
      <c r="CO1411">
        <v>3.5</v>
      </c>
      <c r="CQ1411">
        <v>3.7</v>
      </c>
      <c r="CS1411">
        <v>3.9</v>
      </c>
      <c r="CU1411">
        <v>4.0999999999999996</v>
      </c>
    </row>
    <row r="1412" spans="1:99" x14ac:dyDescent="0.55000000000000004">
      <c r="A1412" s="4" t="str">
        <f t="shared" ca="1" si="301"/>
        <v>Comerica Bank</v>
      </c>
      <c r="B1412" s="4" t="str">
        <f t="shared" si="302"/>
        <v>Robert Dye</v>
      </c>
      <c r="C1412" s="4" t="s">
        <v>246</v>
      </c>
      <c r="D1412" s="4" t="s">
        <v>97</v>
      </c>
      <c r="E1412" s="4" t="str">
        <f>IF(COUNTIF($E$2:E1411,"Begin: " &amp; C1412 &amp; "-" &amp; D1412 &amp; "-" &amp; H1412)=0,"Begin: " &amp; C1412 &amp; "-" &amp; D1412 &amp; "-" &amp; H1412,IF((C1412 &amp; "-" &amp; D1412 &amp; "-" &amp; H1412)&lt;&gt;(C1413 &amp; "-" &amp; D1413 &amp; "-" &amp; H1413),"End: " &amp; C1412 &amp; "-" &amp; D1412 &amp; "-" &amp; H1412,""))</f>
        <v/>
      </c>
      <c r="F1412" s="4" t="str">
        <f t="shared" si="303"/>
        <v>Wall Street Journal-Unemployment Rate-01-2019</v>
      </c>
      <c r="G1412" s="7">
        <v>43475</v>
      </c>
      <c r="H1412" s="7" t="str">
        <f t="shared" si="304"/>
        <v>01-2019</v>
      </c>
      <c r="I1412" s="7" t="str">
        <f t="shared" ca="1" si="305"/>
        <v>Wall Street Journal: Comerica Bank-Unemployment Rate-01-2019</v>
      </c>
      <c r="J1412" s="4" t="str">
        <f t="shared" ca="1" si="306"/>
        <v>Unemployment Rate-Comerica Bank:01-2019</v>
      </c>
      <c r="K1412" t="s">
        <v>207</v>
      </c>
      <c r="CK1412">
        <v>3.6</v>
      </c>
      <c r="CM1412">
        <v>3.4</v>
      </c>
      <c r="CO1412">
        <v>3.4</v>
      </c>
      <c r="CQ1412">
        <v>3.4</v>
      </c>
      <c r="CS1412">
        <v>3.4</v>
      </c>
      <c r="CU1412">
        <v>3.6</v>
      </c>
    </row>
    <row r="1413" spans="1:99" x14ac:dyDescent="0.55000000000000004">
      <c r="A1413" s="4" t="str">
        <f t="shared" ca="1" si="301"/>
        <v>PNC Financial Services Group</v>
      </c>
      <c r="B1413" s="4" t="str">
        <f t="shared" si="302"/>
        <v>Augustine Faucher</v>
      </c>
      <c r="C1413" s="4" t="s">
        <v>246</v>
      </c>
      <c r="D1413" s="4" t="s">
        <v>97</v>
      </c>
      <c r="E1413" s="4" t="str">
        <f>IF(COUNTIF($E$2:E1412,"Begin: " &amp; C1413 &amp; "-" &amp; D1413 &amp; "-" &amp; H1413)=0,"Begin: " &amp; C1413 &amp; "-" &amp; D1413 &amp; "-" &amp; H1413,IF((C1413 &amp; "-" &amp; D1413 &amp; "-" &amp; H1413)&lt;&gt;(C1414 &amp; "-" &amp; D1414 &amp; "-" &amp; H1414),"End: " &amp; C1413 &amp; "-" &amp; D1413 &amp; "-" &amp; H1413,""))</f>
        <v/>
      </c>
      <c r="F1413" s="4" t="str">
        <f t="shared" si="303"/>
        <v>Wall Street Journal-Unemployment Rate-01-2019</v>
      </c>
      <c r="G1413" s="7">
        <v>43475</v>
      </c>
      <c r="H1413" s="7" t="str">
        <f t="shared" si="304"/>
        <v>01-2019</v>
      </c>
      <c r="I1413" s="7" t="str">
        <f t="shared" ca="1" si="305"/>
        <v>Wall Street Journal: PNC Financial Services Group-Unemployment Rate-01-2019</v>
      </c>
      <c r="J1413" s="4" t="str">
        <f t="shared" ca="1" si="306"/>
        <v>Unemployment Rate-PNC Financial Services Group:01-2019</v>
      </c>
      <c r="K1413" t="s">
        <v>769</v>
      </c>
      <c r="CK1413">
        <v>3.5</v>
      </c>
      <c r="CM1413">
        <v>3.4</v>
      </c>
      <c r="CO1413">
        <v>3.5</v>
      </c>
      <c r="CQ1413">
        <v>3.6</v>
      </c>
      <c r="CS1413">
        <v>3.7</v>
      </c>
      <c r="CU1413">
        <v>3.8</v>
      </c>
    </row>
    <row r="1414" spans="1:99" x14ac:dyDescent="0.55000000000000004">
      <c r="A1414" s="4" t="str">
        <f t="shared" ca="1" si="301"/>
        <v>California Lutheran University</v>
      </c>
      <c r="B1414" s="4" t="str">
        <f t="shared" si="302"/>
        <v>Matthew Fienup/Dan Hamilton</v>
      </c>
      <c r="C1414" s="4" t="s">
        <v>246</v>
      </c>
      <c r="D1414" s="4" t="s">
        <v>97</v>
      </c>
      <c r="E1414" s="4" t="str">
        <f>IF(COUNTIF($E$2:E1413,"Begin: " &amp; C1414 &amp; "-" &amp; D1414 &amp; "-" &amp; H1414)=0,"Begin: " &amp; C1414 &amp; "-" &amp; D1414 &amp; "-" &amp; H1414,IF((C1414 &amp; "-" &amp; D1414 &amp; "-" &amp; H1414)&lt;&gt;(C1415 &amp; "-" &amp; D1415 &amp; "-" &amp; H1415),"End: " &amp; C1414 &amp; "-" &amp; D1414 &amp; "-" &amp; H1414,""))</f>
        <v/>
      </c>
      <c r="F1414" s="4" t="str">
        <f t="shared" si="303"/>
        <v>Wall Street Journal-Unemployment Rate-01-2019</v>
      </c>
      <c r="G1414" s="7">
        <v>43475</v>
      </c>
      <c r="H1414" s="7" t="str">
        <f t="shared" si="304"/>
        <v>01-2019</v>
      </c>
      <c r="I1414" s="7" t="str">
        <f t="shared" ca="1" si="305"/>
        <v>Wall Street Journal: California Lutheran University-Unemployment Rate-01-2019</v>
      </c>
      <c r="J1414" s="4" t="str">
        <f t="shared" ca="1" si="306"/>
        <v>Unemployment Rate-California Lutheran University:01-2019</v>
      </c>
      <c r="K1414" t="s">
        <v>796</v>
      </c>
      <c r="CK1414">
        <v>3.9</v>
      </c>
      <c r="CM1414">
        <v>3.9</v>
      </c>
      <c r="CO1414">
        <v>3.9</v>
      </c>
      <c r="CQ1414">
        <v>4</v>
      </c>
      <c r="CS1414">
        <v>4</v>
      </c>
      <c r="CU1414">
        <v>4.0999999999999996</v>
      </c>
    </row>
    <row r="1415" spans="1:99" x14ac:dyDescent="0.55000000000000004">
      <c r="A1415" s="4" t="str">
        <f t="shared" ca="1" si="301"/>
        <v>MFR</v>
      </c>
      <c r="B1415" s="4" t="str">
        <f t="shared" si="302"/>
        <v>Maria Fiorini Ramirez/Joshua Shapiro</v>
      </c>
      <c r="C1415" s="4" t="s">
        <v>246</v>
      </c>
      <c r="D1415" s="4" t="s">
        <v>97</v>
      </c>
      <c r="E1415" s="4" t="str">
        <f>IF(COUNTIF($E$2:E1414,"Begin: " &amp; C1415 &amp; "-" &amp; D1415 &amp; "-" &amp; H1415)=0,"Begin: " &amp; C1415 &amp; "-" &amp; D1415 &amp; "-" &amp; H1415,IF((C1415 &amp; "-" &amp; D1415 &amp; "-" &amp; H1415)&lt;&gt;(C1416 &amp; "-" &amp; D1416 &amp; "-" &amp; H1416),"End: " &amp; C1415 &amp; "-" &amp; D1415 &amp; "-" &amp; H1415,""))</f>
        <v/>
      </c>
      <c r="F1415" s="4" t="str">
        <f t="shared" si="303"/>
        <v>Wall Street Journal-Unemployment Rate-01-2019</v>
      </c>
      <c r="G1415" s="7">
        <v>43475</v>
      </c>
      <c r="H1415" s="7" t="str">
        <f t="shared" si="304"/>
        <v>01-2019</v>
      </c>
      <c r="I1415" s="7" t="str">
        <f t="shared" ca="1" si="305"/>
        <v>Wall Street Journal: MFR-Unemployment Rate-01-2019</v>
      </c>
      <c r="J1415" s="4" t="str">
        <f t="shared" ca="1" si="306"/>
        <v>Unemployment Rate-MFR:01-2019</v>
      </c>
      <c r="K1415" t="s">
        <v>208</v>
      </c>
      <c r="CK1415">
        <v>3.6</v>
      </c>
      <c r="CM1415">
        <v>3.5</v>
      </c>
    </row>
    <row r="1416" spans="1:99" x14ac:dyDescent="0.55000000000000004">
      <c r="A1416" s="4" t="str">
        <f t="shared" ca="1" si="301"/>
        <v>Chamber of Commerce</v>
      </c>
      <c r="B1416" s="4" t="str">
        <f t="shared" si="302"/>
        <v>J.D. Foster</v>
      </c>
      <c r="C1416" s="4" t="s">
        <v>246</v>
      </c>
      <c r="D1416" s="4" t="s">
        <v>97</v>
      </c>
      <c r="E1416" s="4" t="str">
        <f>IF(COUNTIF($E$2:E1415,"Begin: " &amp; C1416 &amp; "-" &amp; D1416 &amp; "-" &amp; H1416)=0,"Begin: " &amp; C1416 &amp; "-" &amp; D1416 &amp; "-" &amp; H1416,IF((C1416 &amp; "-" &amp; D1416 &amp; "-" &amp; H1416)&lt;&gt;(C1417 &amp; "-" &amp; D1417 &amp; "-" &amp; H1417),"End: " &amp; C1416 &amp; "-" &amp; D1416 &amp; "-" &amp; H1416,""))</f>
        <v/>
      </c>
      <c r="F1416" s="4" t="str">
        <f t="shared" si="303"/>
        <v>Wall Street Journal-Unemployment Rate-01-2019</v>
      </c>
      <c r="G1416" s="7">
        <v>43475</v>
      </c>
      <c r="H1416" s="7" t="str">
        <f t="shared" si="304"/>
        <v>01-2019</v>
      </c>
      <c r="I1416" s="7" t="str">
        <f t="shared" ca="1" si="305"/>
        <v>Wall Street Journal: Chamber of Commerce-Unemployment Rate-01-2019</v>
      </c>
      <c r="J1416" s="4" t="str">
        <f t="shared" ca="1" si="306"/>
        <v>Unemployment Rate-Chamber of Commerce:01-2019</v>
      </c>
      <c r="K1416" t="s">
        <v>766</v>
      </c>
      <c r="CK1416">
        <v>4</v>
      </c>
      <c r="CM1416">
        <v>3.9</v>
      </c>
      <c r="CO1416">
        <v>4</v>
      </c>
      <c r="CQ1416">
        <v>3.9</v>
      </c>
    </row>
    <row r="1417" spans="1:99" x14ac:dyDescent="0.55000000000000004">
      <c r="A1417" s="4" t="str">
        <f t="shared" ca="1" si="301"/>
        <v>Mortgage Bankers Association</v>
      </c>
      <c r="B1417" s="4" t="str">
        <f t="shared" si="302"/>
        <v>Mike Fratantoni</v>
      </c>
      <c r="C1417" s="4" t="s">
        <v>246</v>
      </c>
      <c r="D1417" s="4" t="s">
        <v>97</v>
      </c>
      <c r="E1417" s="4" t="str">
        <f>IF(COUNTIF($E$2:E1416,"Begin: " &amp; C1417 &amp; "-" &amp; D1417 &amp; "-" &amp; H1417)=0,"Begin: " &amp; C1417 &amp; "-" &amp; D1417 &amp; "-" &amp; H1417,IF((C1417 &amp; "-" &amp; D1417 &amp; "-" &amp; H1417)&lt;&gt;(C1418 &amp; "-" &amp; D1418 &amp; "-" &amp; H1418),"End: " &amp; C1417 &amp; "-" &amp; D1417 &amp; "-" &amp; H1417,""))</f>
        <v/>
      </c>
      <c r="F1417" s="4" t="str">
        <f t="shared" si="303"/>
        <v>Wall Street Journal-Unemployment Rate-01-2019</v>
      </c>
      <c r="G1417" s="7">
        <v>43475</v>
      </c>
      <c r="H1417" s="7" t="str">
        <f t="shared" si="304"/>
        <v>01-2019</v>
      </c>
      <c r="I1417" s="7" t="str">
        <f t="shared" ca="1" si="305"/>
        <v>Wall Street Journal: Mortgage Bankers Association-Unemployment Rate-01-2019</v>
      </c>
      <c r="J1417" s="4" t="str">
        <f t="shared" ca="1" si="306"/>
        <v>Unemployment Rate-Mortgage Bankers Association:01-2019</v>
      </c>
      <c r="K1417" t="s">
        <v>209</v>
      </c>
      <c r="CK1417">
        <v>3.6</v>
      </c>
      <c r="CM1417">
        <v>3.6</v>
      </c>
      <c r="CO1417">
        <v>3.7</v>
      </c>
      <c r="CQ1417">
        <v>3.7</v>
      </c>
      <c r="CS1417">
        <v>3.8</v>
      </c>
      <c r="CU1417">
        <v>3.8</v>
      </c>
    </row>
    <row r="1418" spans="1:99" x14ac:dyDescent="0.55000000000000004">
      <c r="A1418" s="4" t="str">
        <f t="shared" ca="1" si="301"/>
        <v>Robert Fry Economics LLC</v>
      </c>
      <c r="B1418" s="4" t="str">
        <f t="shared" si="302"/>
        <v>Robert Fry</v>
      </c>
      <c r="C1418" s="4" t="s">
        <v>246</v>
      </c>
      <c r="D1418" s="4" t="s">
        <v>97</v>
      </c>
      <c r="E1418" s="4" t="str">
        <f>IF(COUNTIF($E$2:E1417,"Begin: " &amp; C1418 &amp; "-" &amp; D1418 &amp; "-" &amp; H1418)=0,"Begin: " &amp; C1418 &amp; "-" &amp; D1418 &amp; "-" &amp; H1418,IF((C1418 &amp; "-" &amp; D1418 &amp; "-" &amp; H1418)&lt;&gt;(C1419 &amp; "-" &amp; D1419 &amp; "-" &amp; H1419),"End: " &amp; C1418 &amp; "-" &amp; D1418 &amp; "-" &amp; H1418,""))</f>
        <v/>
      </c>
      <c r="F1418" s="4" t="str">
        <f t="shared" si="303"/>
        <v>Wall Street Journal-Unemployment Rate-01-2019</v>
      </c>
      <c r="G1418" s="7">
        <v>43475</v>
      </c>
      <c r="H1418" s="7" t="str">
        <f t="shared" si="304"/>
        <v>01-2019</v>
      </c>
      <c r="I1418" s="7" t="str">
        <f t="shared" ca="1" si="305"/>
        <v>Wall Street Journal: Robert Fry Economics LLC-Unemployment Rate-01-2019</v>
      </c>
      <c r="J1418" s="4" t="str">
        <f t="shared" ca="1" si="306"/>
        <v>Unemployment Rate-Robert Fry Economics LLC:01-2019</v>
      </c>
      <c r="K1418" t="s">
        <v>764</v>
      </c>
      <c r="CK1418">
        <v>3.7</v>
      </c>
      <c r="CM1418">
        <v>3.6</v>
      </c>
      <c r="CO1418">
        <v>3.7</v>
      </c>
      <c r="CQ1418">
        <v>3.8</v>
      </c>
      <c r="CS1418">
        <v>3.8</v>
      </c>
      <c r="CU1418">
        <v>3.8</v>
      </c>
    </row>
    <row r="1419" spans="1:99" x14ac:dyDescent="0.55000000000000004">
      <c r="A1419" s="4" t="str">
        <f t="shared" ca="1" si="301"/>
        <v>Societe Generale</v>
      </c>
      <c r="B1419" s="4" t="str">
        <f t="shared" si="302"/>
        <v>Stephen Gallagher</v>
      </c>
      <c r="C1419" s="4" t="s">
        <v>246</v>
      </c>
      <c r="D1419" s="4" t="s">
        <v>97</v>
      </c>
      <c r="E1419" s="4" t="str">
        <f>IF(COUNTIF($E$2:E1418,"Begin: " &amp; C1419 &amp; "-" &amp; D1419 &amp; "-" &amp; H1419)=0,"Begin: " &amp; C1419 &amp; "-" &amp; D1419 &amp; "-" &amp; H1419,IF((C1419 &amp; "-" &amp; D1419 &amp; "-" &amp; H1419)&lt;&gt;(C1420 &amp; "-" &amp; D1420 &amp; "-" &amp; H1420),"End: " &amp; C1419 &amp; "-" &amp; D1419 &amp; "-" &amp; H1419,""))</f>
        <v/>
      </c>
      <c r="F1419" s="4" t="str">
        <f t="shared" si="303"/>
        <v>Wall Street Journal-Unemployment Rate-01-2019</v>
      </c>
      <c r="G1419" s="7">
        <v>43475</v>
      </c>
      <c r="H1419" s="7" t="str">
        <f t="shared" si="304"/>
        <v>01-2019</v>
      </c>
      <c r="I1419" s="7" t="str">
        <f t="shared" ca="1" si="305"/>
        <v>Wall Street Journal: Societe Generale-Unemployment Rate-01-2019</v>
      </c>
      <c r="J1419" s="4" t="str">
        <f t="shared" ca="1" si="306"/>
        <v>Unemployment Rate-Societe Generale:01-2019</v>
      </c>
      <c r="K1419" t="s">
        <v>657</v>
      </c>
      <c r="CK1419">
        <v>3.5</v>
      </c>
      <c r="CM1419">
        <v>3.4</v>
      </c>
      <c r="CO1419">
        <v>3.9</v>
      </c>
      <c r="CQ1419">
        <v>4.5</v>
      </c>
      <c r="CS1419">
        <v>4.3</v>
      </c>
      <c r="CU1419">
        <v>4.2</v>
      </c>
    </row>
    <row r="1420" spans="1:99" x14ac:dyDescent="0.55000000000000004">
      <c r="A1420" s="4" t="str">
        <f t="shared" ca="1" si="301"/>
        <v>Barclays</v>
      </c>
      <c r="B1420" s="4" t="str">
        <f t="shared" si="302"/>
        <v>Michael Gapen</v>
      </c>
      <c r="C1420" s="4" t="s">
        <v>246</v>
      </c>
      <c r="D1420" s="4" t="s">
        <v>97</v>
      </c>
      <c r="E1420" s="4" t="str">
        <f>IF(COUNTIF($E$2:E1419,"Begin: " &amp; C1420 &amp; "-" &amp; D1420 &amp; "-" &amp; H1420)=0,"Begin: " &amp; C1420 &amp; "-" &amp; D1420 &amp; "-" &amp; H1420,IF((C1420 &amp; "-" &amp; D1420 &amp; "-" &amp; H1420)&lt;&gt;(C1421 &amp; "-" &amp; D1421 &amp; "-" &amp; H1421),"End: " &amp; C1420 &amp; "-" &amp; D1420 &amp; "-" &amp; H1420,""))</f>
        <v/>
      </c>
      <c r="F1420" s="4" t="str">
        <f t="shared" si="303"/>
        <v>Wall Street Journal-Unemployment Rate-01-2019</v>
      </c>
      <c r="G1420" s="7">
        <v>43475</v>
      </c>
      <c r="H1420" s="7" t="str">
        <f t="shared" si="304"/>
        <v>01-2019</v>
      </c>
      <c r="I1420" s="7" t="str">
        <f t="shared" ca="1" si="305"/>
        <v>Wall Street Journal: Barclays-Unemployment Rate-01-2019</v>
      </c>
      <c r="J1420" s="4" t="str">
        <f t="shared" ca="1" si="306"/>
        <v>Unemployment Rate-Barclays:01-2019</v>
      </c>
      <c r="K1420" t="s">
        <v>431</v>
      </c>
      <c r="CK1420">
        <v>3.6</v>
      </c>
      <c r="CM1420">
        <v>3.4</v>
      </c>
      <c r="CO1420">
        <v>3.4</v>
      </c>
      <c r="CQ1420">
        <v>3.5</v>
      </c>
    </row>
    <row r="1421" spans="1:99" x14ac:dyDescent="0.55000000000000004">
      <c r="A1421" s="4" t="str">
        <f t="shared" ca="1" si="301"/>
        <v>NatWest Markets</v>
      </c>
      <c r="B1421" s="4" t="str">
        <f t="shared" si="302"/>
        <v>Michelle Girard</v>
      </c>
      <c r="C1421" s="4" t="s">
        <v>246</v>
      </c>
      <c r="D1421" s="4" t="s">
        <v>97</v>
      </c>
      <c r="E1421" s="4" t="str">
        <f>IF(COUNTIF($E$2:E1420,"Begin: " &amp; C1421 &amp; "-" &amp; D1421 &amp; "-" &amp; H1421)=0,"Begin: " &amp; C1421 &amp; "-" &amp; D1421 &amp; "-" &amp; H1421,IF((C1421 &amp; "-" &amp; D1421 &amp; "-" &amp; H1421)&lt;&gt;(C1422 &amp; "-" &amp; D1422 &amp; "-" &amp; H1422),"End: " &amp; C1421 &amp; "-" &amp; D1421 &amp; "-" &amp; H1421,""))</f>
        <v/>
      </c>
      <c r="F1421" s="4" t="str">
        <f t="shared" si="303"/>
        <v>Wall Street Journal-Unemployment Rate-01-2019</v>
      </c>
      <c r="G1421" s="7">
        <v>43475</v>
      </c>
      <c r="H1421" s="7" t="str">
        <f t="shared" si="304"/>
        <v>01-2019</v>
      </c>
      <c r="I1421" s="7" t="str">
        <f t="shared" ca="1" si="305"/>
        <v>Wall Street Journal: NatWest Markets-Unemployment Rate-01-2019</v>
      </c>
      <c r="J1421" s="4" t="str">
        <f t="shared" ca="1" si="306"/>
        <v>Unemployment Rate-NatWest Markets:01-2019</v>
      </c>
      <c r="K1421" t="s">
        <v>797</v>
      </c>
      <c r="CM1421">
        <v>3.4</v>
      </c>
    </row>
    <row r="1422" spans="1:99" x14ac:dyDescent="0.55000000000000004">
      <c r="A1422" s="4" t="str">
        <f t="shared" ca="1" si="301"/>
        <v>BMO Capital</v>
      </c>
      <c r="B1422" s="4" t="str">
        <f t="shared" si="302"/>
        <v>Michael Gregory</v>
      </c>
      <c r="C1422" s="4" t="s">
        <v>246</v>
      </c>
      <c r="D1422" s="4" t="s">
        <v>97</v>
      </c>
      <c r="E1422" s="4" t="str">
        <f>IF(COUNTIF($E$2:E1421,"Begin: " &amp; C1422 &amp; "-" &amp; D1422 &amp; "-" &amp; H1422)=0,"Begin: " &amp; C1422 &amp; "-" &amp; D1422 &amp; "-" &amp; H1422,IF((C1422 &amp; "-" &amp; D1422 &amp; "-" &amp; H1422)&lt;&gt;(C1423 &amp; "-" &amp; D1423 &amp; "-" &amp; H1423),"End: " &amp; C1422 &amp; "-" &amp; D1422 &amp; "-" &amp; H1422,""))</f>
        <v/>
      </c>
      <c r="F1422" s="4" t="str">
        <f t="shared" si="303"/>
        <v>Wall Street Journal-Unemployment Rate-01-2019</v>
      </c>
      <c r="G1422" s="7">
        <v>43475</v>
      </c>
      <c r="H1422" s="7" t="str">
        <f t="shared" si="304"/>
        <v>01-2019</v>
      </c>
      <c r="I1422" s="7" t="str">
        <f t="shared" ca="1" si="305"/>
        <v>Wall Street Journal: BMO Capital-Unemployment Rate-01-2019</v>
      </c>
      <c r="J1422" s="4" t="str">
        <f t="shared" ca="1" si="306"/>
        <v>Unemployment Rate-BMO Capital:01-2019</v>
      </c>
      <c r="K1422" t="s">
        <v>798</v>
      </c>
      <c r="CK1422">
        <v>3.5</v>
      </c>
      <c r="CM1422">
        <v>3.5</v>
      </c>
      <c r="CO1422">
        <v>3.6</v>
      </c>
      <c r="CQ1422">
        <v>3.7</v>
      </c>
      <c r="CS1422">
        <v>3.7</v>
      </c>
      <c r="CU1422">
        <v>3.7</v>
      </c>
    </row>
    <row r="1423" spans="1:99" x14ac:dyDescent="0.55000000000000004">
      <c r="A1423" s="4" t="str">
        <f t="shared" ca="1" si="301"/>
        <v>TD Securities</v>
      </c>
      <c r="B1423" s="4" t="str">
        <f t="shared" si="302"/>
        <v>Michael Hanson</v>
      </c>
      <c r="C1423" s="4" t="s">
        <v>246</v>
      </c>
      <c r="D1423" s="4" t="s">
        <v>97</v>
      </c>
      <c r="E1423" s="4" t="str">
        <f>IF(COUNTIF($E$2:E1422,"Begin: " &amp; C1423 &amp; "-" &amp; D1423 &amp; "-" &amp; H1423)=0,"Begin: " &amp; C1423 &amp; "-" &amp; D1423 &amp; "-" &amp; H1423,IF((C1423 &amp; "-" &amp; D1423 &amp; "-" &amp; H1423)&lt;&gt;(C1424 &amp; "-" &amp; D1424 &amp; "-" &amp; H1424),"End: " &amp; C1423 &amp; "-" &amp; D1423 &amp; "-" &amp; H1423,""))</f>
        <v/>
      </c>
      <c r="F1423" s="4" t="str">
        <f t="shared" si="303"/>
        <v>Wall Street Journal-Unemployment Rate-01-2019</v>
      </c>
      <c r="G1423" s="7">
        <v>43475</v>
      </c>
      <c r="H1423" s="7" t="str">
        <f t="shared" si="304"/>
        <v>01-2019</v>
      </c>
      <c r="I1423" s="7" t="str">
        <f t="shared" ca="1" si="305"/>
        <v>Wall Street Journal: TD Securities-Unemployment Rate-01-2019</v>
      </c>
      <c r="J1423" s="4" t="str">
        <f t="shared" ca="1" si="306"/>
        <v>Unemployment Rate-TD Securities:01-2019</v>
      </c>
      <c r="K1423" t="s">
        <v>799</v>
      </c>
      <c r="CK1423">
        <v>3.6</v>
      </c>
      <c r="CM1423">
        <v>3.6</v>
      </c>
      <c r="CO1423">
        <v>3.8</v>
      </c>
      <c r="CQ1423">
        <v>3.9</v>
      </c>
    </row>
    <row r="1424" spans="1:99" x14ac:dyDescent="0.55000000000000004">
      <c r="A1424" s="4" t="str">
        <f t="shared" ca="1" si="301"/>
        <v>Goldman Sachs</v>
      </c>
      <c r="B1424" s="4" t="str">
        <f t="shared" si="302"/>
        <v>Jan Hatzius</v>
      </c>
      <c r="C1424" s="4" t="s">
        <v>246</v>
      </c>
      <c r="D1424" s="4" t="s">
        <v>97</v>
      </c>
      <c r="E1424" s="4" t="str">
        <f>IF(COUNTIF($E$2:E1423,"Begin: " &amp; C1424 &amp; "-" &amp; D1424 &amp; "-" &amp; H1424)=0,"Begin: " &amp; C1424 &amp; "-" &amp; D1424 &amp; "-" &amp; H1424,IF((C1424 &amp; "-" &amp; D1424 &amp; "-" &amp; H1424)&lt;&gt;(C1425 &amp; "-" &amp; D1425 &amp; "-" &amp; H1425),"End: " &amp; C1424 &amp; "-" &amp; D1424 &amp; "-" &amp; H1424,""))</f>
        <v/>
      </c>
      <c r="F1424" s="4" t="str">
        <f t="shared" si="303"/>
        <v>Wall Street Journal-Unemployment Rate-01-2019</v>
      </c>
      <c r="G1424" s="7">
        <v>43475</v>
      </c>
      <c r="H1424" s="7" t="str">
        <f t="shared" si="304"/>
        <v>01-2019</v>
      </c>
      <c r="I1424" s="7" t="str">
        <f t="shared" ca="1" si="305"/>
        <v>Wall Street Journal: Goldman Sachs-Unemployment Rate-01-2019</v>
      </c>
      <c r="J1424" s="4" t="str">
        <f t="shared" ca="1" si="306"/>
        <v>Unemployment Rate-Goldman Sachs:01-2019</v>
      </c>
      <c r="K1424" t="s">
        <v>213</v>
      </c>
      <c r="CK1424">
        <v>3.6</v>
      </c>
      <c r="CM1424">
        <v>3.4</v>
      </c>
      <c r="CO1424">
        <v>3.4</v>
      </c>
      <c r="CQ1424">
        <v>3.5</v>
      </c>
      <c r="CS1424">
        <v>3.6</v>
      </c>
      <c r="CU1424">
        <v>3.7</v>
      </c>
    </row>
    <row r="1425" spans="1:99" x14ac:dyDescent="0.55000000000000004">
      <c r="A1425" s="4" t="str">
        <f t="shared" ca="1" si="301"/>
        <v>Scotiabank</v>
      </c>
      <c r="B1425" s="4" t="str">
        <f t="shared" si="302"/>
        <v>Derek Holt</v>
      </c>
      <c r="C1425" s="4" t="s">
        <v>246</v>
      </c>
      <c r="D1425" s="4" t="s">
        <v>97</v>
      </c>
      <c r="E1425" s="4" t="str">
        <f>IF(COUNTIF($E$2:E1424,"Begin: " &amp; C1425 &amp; "-" &amp; D1425 &amp; "-" &amp; H1425)=0,"Begin: " &amp; C1425 &amp; "-" &amp; D1425 &amp; "-" &amp; H1425,IF((C1425 &amp; "-" &amp; D1425 &amp; "-" &amp; H1425)&lt;&gt;(C1426 &amp; "-" &amp; D1426 &amp; "-" &amp; H1426),"End: " &amp; C1425 &amp; "-" &amp; D1425 &amp; "-" &amp; H1425,""))</f>
        <v/>
      </c>
      <c r="F1425" s="4" t="str">
        <f t="shared" si="303"/>
        <v>Wall Street Journal-Unemployment Rate-01-2019</v>
      </c>
      <c r="G1425" s="7">
        <v>43475</v>
      </c>
      <c r="H1425" s="7" t="str">
        <f t="shared" si="304"/>
        <v>01-2019</v>
      </c>
      <c r="I1425" s="7" t="str">
        <f t="shared" ca="1" si="305"/>
        <v>Wall Street Journal: Scotiabank-Unemployment Rate-01-2019</v>
      </c>
      <c r="J1425" s="4" t="str">
        <f t="shared" ca="1" si="306"/>
        <v>Unemployment Rate-Scotiabank:01-2019</v>
      </c>
      <c r="K1425" t="s">
        <v>432</v>
      </c>
      <c r="CK1425">
        <v>3.7</v>
      </c>
      <c r="CM1425">
        <v>3.7</v>
      </c>
      <c r="CO1425">
        <v>3.7</v>
      </c>
      <c r="CQ1425">
        <v>3.8</v>
      </c>
      <c r="CS1425">
        <v>4</v>
      </c>
      <c r="CU1425">
        <v>4.2</v>
      </c>
    </row>
    <row r="1426" spans="1:99" x14ac:dyDescent="0.55000000000000004">
      <c r="A1426" s="4" t="str">
        <f t="shared" ca="1" si="301"/>
        <v>KPMG</v>
      </c>
      <c r="B1426" s="4" t="str">
        <f t="shared" si="302"/>
        <v>Constance Hunter</v>
      </c>
      <c r="C1426" s="4" t="s">
        <v>246</v>
      </c>
      <c r="D1426" s="4" t="s">
        <v>97</v>
      </c>
      <c r="E1426" s="4" t="str">
        <f>IF(COUNTIF($E$2:E1425,"Begin: " &amp; C1426 &amp; "-" &amp; D1426 &amp; "-" &amp; H1426)=0,"Begin: " &amp; C1426 &amp; "-" &amp; D1426 &amp; "-" &amp; H1426,IF((C1426 &amp; "-" &amp; D1426 &amp; "-" &amp; H1426)&lt;&gt;(C1427 &amp; "-" &amp; D1427 &amp; "-" &amp; H1427),"End: " &amp; C1426 &amp; "-" &amp; D1426 &amp; "-" &amp; H1426,""))</f>
        <v/>
      </c>
      <c r="F1426" s="4" t="str">
        <f t="shared" si="303"/>
        <v>Wall Street Journal-Unemployment Rate-01-2019</v>
      </c>
      <c r="G1426" s="7">
        <v>43475</v>
      </c>
      <c r="H1426" s="7" t="str">
        <f t="shared" si="304"/>
        <v>01-2019</v>
      </c>
      <c r="I1426" s="7" t="str">
        <f t="shared" ca="1" si="305"/>
        <v>Wall Street Journal: KPMG-Unemployment Rate-01-2019</v>
      </c>
      <c r="J1426" s="4" t="str">
        <f t="shared" ca="1" si="306"/>
        <v>Unemployment Rate-KPMG:01-2019</v>
      </c>
      <c r="K1426" t="s">
        <v>686</v>
      </c>
      <c r="CK1426">
        <v>3.9</v>
      </c>
      <c r="CM1426">
        <v>4.3</v>
      </c>
      <c r="CO1426">
        <v>4.4000000000000004</v>
      </c>
      <c r="CQ1426">
        <v>4.5999999999999996</v>
      </c>
      <c r="CS1426">
        <v>4.5</v>
      </c>
    </row>
    <row r="1427" spans="1:99" x14ac:dyDescent="0.55000000000000004">
      <c r="A1427" s="4" t="str">
        <f t="shared" ca="1" si="301"/>
        <v>BBVA</v>
      </c>
      <c r="B1427" s="4" t="str">
        <f t="shared" si="302"/>
        <v xml:space="preserve">Nathaniel Karp
</v>
      </c>
      <c r="C1427" s="4" t="s">
        <v>246</v>
      </c>
      <c r="D1427" s="4" t="s">
        <v>97</v>
      </c>
      <c r="E1427" s="4" t="str">
        <f>IF(COUNTIF($E$2:E1426,"Begin: " &amp; C1427 &amp; "-" &amp; D1427 &amp; "-" &amp; H1427)=0,"Begin: " &amp; C1427 &amp; "-" &amp; D1427 &amp; "-" &amp; H1427,IF((C1427 &amp; "-" &amp; D1427 &amp; "-" &amp; H1427)&lt;&gt;(C1428 &amp; "-" &amp; D1428 &amp; "-" &amp; H1428),"End: " &amp; C1427 &amp; "-" &amp; D1427 &amp; "-" &amp; H1427,""))</f>
        <v/>
      </c>
      <c r="F1427" s="4" t="str">
        <f t="shared" si="303"/>
        <v>Wall Street Journal-Unemployment Rate-01-2019</v>
      </c>
      <c r="G1427" s="7">
        <v>43475</v>
      </c>
      <c r="H1427" s="7" t="str">
        <f t="shared" si="304"/>
        <v>01-2019</v>
      </c>
      <c r="I1427" s="7" t="str">
        <f t="shared" ca="1" si="305"/>
        <v>Wall Street Journal: BBVA-Unemployment Rate-01-2019</v>
      </c>
      <c r="J1427" s="4" t="str">
        <f t="shared" ca="1" si="306"/>
        <v>Unemployment Rate-BBVA:01-2019</v>
      </c>
      <c r="K1427" t="s">
        <v>434</v>
      </c>
      <c r="CK1427">
        <v>3.5</v>
      </c>
      <c r="CM1427">
        <v>3.6</v>
      </c>
      <c r="CO1427">
        <v>3.7</v>
      </c>
      <c r="CQ1427">
        <v>3.8</v>
      </c>
      <c r="CS1427">
        <v>4</v>
      </c>
      <c r="CU1427">
        <v>4.2</v>
      </c>
    </row>
    <row r="1428" spans="1:99" x14ac:dyDescent="0.55000000000000004">
      <c r="A1428" s="4" t="str">
        <f t="shared" ca="1" si="301"/>
        <v>National Retail Federation</v>
      </c>
      <c r="B1428" s="4" t="str">
        <f t="shared" si="302"/>
        <v>Jack Kleinhenz</v>
      </c>
      <c r="C1428" s="4" t="s">
        <v>246</v>
      </c>
      <c r="D1428" s="4" t="s">
        <v>97</v>
      </c>
      <c r="E1428" s="4" t="str">
        <f>IF(COUNTIF($E$2:E1427,"Begin: " &amp; C1428 &amp; "-" &amp; D1428 &amp; "-" &amp; H1428)=0,"Begin: " &amp; C1428 &amp; "-" &amp; D1428 &amp; "-" &amp; H1428,IF((C1428 &amp; "-" &amp; D1428 &amp; "-" &amp; H1428)&lt;&gt;(C1429 &amp; "-" &amp; D1429 &amp; "-" &amp; H1429),"End: " &amp; C1428 &amp; "-" &amp; D1428 &amp; "-" &amp; H1428,""))</f>
        <v/>
      </c>
      <c r="F1428" s="4" t="str">
        <f t="shared" si="303"/>
        <v>Wall Street Journal-Unemployment Rate-01-2019</v>
      </c>
      <c r="G1428" s="7">
        <v>43475</v>
      </c>
      <c r="H1428" s="7" t="str">
        <f t="shared" si="304"/>
        <v>01-2019</v>
      </c>
      <c r="I1428" s="7" t="str">
        <f t="shared" ca="1" si="305"/>
        <v>Wall Street Journal: National Retail Federation-Unemployment Rate-01-2019</v>
      </c>
      <c r="J1428" s="4" t="str">
        <f t="shared" ca="1" si="306"/>
        <v>Unemployment Rate-National Retail Federation:01-2019</v>
      </c>
      <c r="K1428" t="s">
        <v>216</v>
      </c>
      <c r="CK1428">
        <v>3.6</v>
      </c>
      <c r="CM1428">
        <v>3.5</v>
      </c>
      <c r="CO1428">
        <v>3.7</v>
      </c>
      <c r="CQ1428">
        <v>3.8</v>
      </c>
    </row>
    <row r="1429" spans="1:99" x14ac:dyDescent="0.55000000000000004">
      <c r="A1429" s="4" t="str">
        <f t="shared" ca="1" si="301"/>
        <v>Natixis CIB Americas</v>
      </c>
      <c r="B1429" s="4" t="str">
        <f t="shared" si="302"/>
        <v>Joseph LaVorgna</v>
      </c>
      <c r="C1429" s="4" t="s">
        <v>246</v>
      </c>
      <c r="D1429" s="4" t="s">
        <v>97</v>
      </c>
      <c r="E1429" s="4" t="str">
        <f>IF(COUNTIF($E$2:E1428,"Begin: " &amp; C1429 &amp; "-" &amp; D1429 &amp; "-" &amp; H1429)=0,"Begin: " &amp; C1429 &amp; "-" &amp; D1429 &amp; "-" &amp; H1429,IF((C1429 &amp; "-" &amp; D1429 &amp; "-" &amp; H1429)&lt;&gt;(C1430 &amp; "-" &amp; D1430 &amp; "-" &amp; H1430),"End: " &amp; C1429 &amp; "-" &amp; D1429 &amp; "-" &amp; H1429,""))</f>
        <v/>
      </c>
      <c r="F1429" s="4" t="str">
        <f t="shared" si="303"/>
        <v>Wall Street Journal-Unemployment Rate-01-2019</v>
      </c>
      <c r="G1429" s="7">
        <v>43475</v>
      </c>
      <c r="H1429" s="7" t="str">
        <f t="shared" si="304"/>
        <v>01-2019</v>
      </c>
      <c r="I1429" s="7" t="str">
        <f t="shared" ca="1" si="305"/>
        <v>Wall Street Journal: Natixis CIB Americas-Unemployment Rate-01-2019</v>
      </c>
      <c r="J1429" s="4" t="str">
        <f t="shared" ca="1" si="306"/>
        <v>Unemployment Rate-Natixis CIB Americas:01-2019</v>
      </c>
      <c r="K1429" t="s">
        <v>774</v>
      </c>
      <c r="CK1429">
        <v>3.8</v>
      </c>
      <c r="CM1429">
        <v>4.2</v>
      </c>
      <c r="CO1429">
        <v>4.5</v>
      </c>
      <c r="CQ1429">
        <v>4.5999999999999996</v>
      </c>
      <c r="CS1429">
        <v>4.8</v>
      </c>
      <c r="CU1429">
        <v>5</v>
      </c>
    </row>
    <row r="1430" spans="1:99" x14ac:dyDescent="0.55000000000000004">
      <c r="A1430" s="4" t="str">
        <f t="shared" ca="1" si="301"/>
        <v>UCLA Anderson Forecast</v>
      </c>
      <c r="B1430" s="4" t="str">
        <f t="shared" si="302"/>
        <v>Edward Leamer/David Shulman</v>
      </c>
      <c r="C1430" s="4" t="s">
        <v>246</v>
      </c>
      <c r="D1430" s="4" t="s">
        <v>97</v>
      </c>
      <c r="E1430" s="4" t="str">
        <f>IF(COUNTIF($E$2:E1429,"Begin: " &amp; C1430 &amp; "-" &amp; D1430 &amp; "-" &amp; H1430)=0,"Begin: " &amp; C1430 &amp; "-" &amp; D1430 &amp; "-" &amp; H1430,IF((C1430 &amp; "-" &amp; D1430 &amp; "-" &amp; H1430)&lt;&gt;(C1431 &amp; "-" &amp; D1431 &amp; "-" &amp; H1431),"End: " &amp; C1430 &amp; "-" &amp; D1430 &amp; "-" &amp; H1430,""))</f>
        <v/>
      </c>
      <c r="F1430" s="4" t="str">
        <f t="shared" si="303"/>
        <v>Wall Street Journal-Unemployment Rate-01-2019</v>
      </c>
      <c r="G1430" s="7">
        <v>43475</v>
      </c>
      <c r="H1430" s="7" t="str">
        <f t="shared" si="304"/>
        <v>01-2019</v>
      </c>
      <c r="I1430" s="7" t="str">
        <f t="shared" ca="1" si="305"/>
        <v>Wall Street Journal: UCLA Anderson Forecast-Unemployment Rate-01-2019</v>
      </c>
      <c r="J1430" s="4" t="str">
        <f t="shared" ca="1" si="306"/>
        <v>Unemployment Rate-UCLA Anderson Forecast:01-2019</v>
      </c>
      <c r="K1430" t="s">
        <v>218</v>
      </c>
      <c r="CK1430">
        <v>3.5</v>
      </c>
      <c r="CM1430">
        <v>3.5</v>
      </c>
      <c r="CO1430">
        <v>3.7</v>
      </c>
      <c r="CQ1430">
        <v>4</v>
      </c>
    </row>
    <row r="1431" spans="1:99" x14ac:dyDescent="0.55000000000000004">
      <c r="A1431" s="4" t="str">
        <f t="shared" ca="1" si="301"/>
        <v>NEMA Business Information Services</v>
      </c>
      <c r="B1431" s="4" t="str">
        <f t="shared" si="302"/>
        <v>Don Leavens/Steven Wilcox</v>
      </c>
      <c r="C1431" s="4" t="s">
        <v>246</v>
      </c>
      <c r="D1431" s="4" t="s">
        <v>97</v>
      </c>
      <c r="E1431" s="4" t="str">
        <f>IF(COUNTIF($E$2:E1430,"Begin: " &amp; C1431 &amp; "-" &amp; D1431 &amp; "-" &amp; H1431)=0,"Begin: " &amp; C1431 &amp; "-" &amp; D1431 &amp; "-" &amp; H1431,IF((C1431 &amp; "-" &amp; D1431 &amp; "-" &amp; H1431)&lt;&gt;(C1432 &amp; "-" &amp; D1432 &amp; "-" &amp; H1432),"End: " &amp; C1431 &amp; "-" &amp; D1431 &amp; "-" &amp; H1431,""))</f>
        <v/>
      </c>
      <c r="F1431" s="4" t="str">
        <f t="shared" si="303"/>
        <v>Wall Street Journal-Unemployment Rate-01-2019</v>
      </c>
      <c r="G1431" s="7">
        <v>43475</v>
      </c>
      <c r="H1431" s="7" t="str">
        <f t="shared" si="304"/>
        <v>01-2019</v>
      </c>
      <c r="I1431" s="7" t="str">
        <f t="shared" ca="1" si="305"/>
        <v>Wall Street Journal: NEMA Business Information Services-Unemployment Rate-01-2019</v>
      </c>
      <c r="J1431" s="4" t="str">
        <f t="shared" ca="1" si="306"/>
        <v>Unemployment Rate-NEMA Business Information Services:01-2019</v>
      </c>
      <c r="K1431" t="s">
        <v>765</v>
      </c>
      <c r="CK1431">
        <v>3.5</v>
      </c>
      <c r="CM1431">
        <v>3.6</v>
      </c>
      <c r="CO1431">
        <v>3.7</v>
      </c>
      <c r="CQ1431">
        <v>3.8</v>
      </c>
      <c r="CS1431">
        <v>3.9</v>
      </c>
      <c r="CU1431">
        <v>4</v>
      </c>
    </row>
    <row r="1432" spans="1:99" x14ac:dyDescent="0.55000000000000004">
      <c r="A1432" s="4" t="str">
        <f t="shared" ca="1" si="301"/>
        <v>HSBC</v>
      </c>
      <c r="B1432" s="4" t="str">
        <f t="shared" si="302"/>
        <v>Kevin Logan</v>
      </c>
      <c r="C1432" s="4" t="s">
        <v>246</v>
      </c>
      <c r="D1432" s="4" t="s">
        <v>97</v>
      </c>
      <c r="E1432" s="4" t="str">
        <f>IF(COUNTIF($E$2:E1431,"Begin: " &amp; C1432 &amp; "-" &amp; D1432 &amp; "-" &amp; H1432)=0,"Begin: " &amp; C1432 &amp; "-" &amp; D1432 &amp; "-" &amp; H1432,IF((C1432 &amp; "-" &amp; D1432 &amp; "-" &amp; H1432)&lt;&gt;(C1433 &amp; "-" &amp; D1433 &amp; "-" &amp; H1433),"End: " &amp; C1432 &amp; "-" &amp; D1432 &amp; "-" &amp; H1432,""))</f>
        <v/>
      </c>
      <c r="F1432" s="4" t="str">
        <f t="shared" si="303"/>
        <v>Wall Street Journal-Unemployment Rate-01-2019</v>
      </c>
      <c r="G1432" s="7">
        <v>43475</v>
      </c>
      <c r="H1432" s="7" t="str">
        <f t="shared" si="304"/>
        <v>01-2019</v>
      </c>
      <c r="I1432" s="7" t="str">
        <f t="shared" ca="1" si="305"/>
        <v>Wall Street Journal: HSBC-Unemployment Rate-01-2019</v>
      </c>
      <c r="J1432" s="4" t="str">
        <f t="shared" ca="1" si="306"/>
        <v>Unemployment Rate-HSBC:01-2019</v>
      </c>
      <c r="K1432" t="s">
        <v>435</v>
      </c>
      <c r="CK1432">
        <v>3.6</v>
      </c>
      <c r="CM1432">
        <v>3.5</v>
      </c>
      <c r="CO1432">
        <v>3.6</v>
      </c>
      <c r="CQ1432">
        <v>3.6</v>
      </c>
    </row>
    <row r="1433" spans="1:99" x14ac:dyDescent="0.55000000000000004">
      <c r="A1433" s="4" t="str">
        <f t="shared" ca="1" si="301"/>
        <v>Moody's Investors Service</v>
      </c>
      <c r="B1433" s="4" t="str">
        <f t="shared" si="302"/>
        <v>John Lonski</v>
      </c>
      <c r="C1433" s="4" t="s">
        <v>246</v>
      </c>
      <c r="D1433" s="4" t="s">
        <v>97</v>
      </c>
      <c r="E1433" s="4" t="str">
        <f>IF(COUNTIF($E$2:E1432,"Begin: " &amp; C1433 &amp; "-" &amp; D1433 &amp; "-" &amp; H1433)=0,"Begin: " &amp; C1433 &amp; "-" &amp; D1433 &amp; "-" &amp; H1433,IF((C1433 &amp; "-" &amp; D1433 &amp; "-" &amp; H1433)&lt;&gt;(C1434 &amp; "-" &amp; D1434 &amp; "-" &amp; H1434),"End: " &amp; C1433 &amp; "-" &amp; D1433 &amp; "-" &amp; H1433,""))</f>
        <v/>
      </c>
      <c r="F1433" s="4" t="str">
        <f t="shared" si="303"/>
        <v>Wall Street Journal-Unemployment Rate-01-2019</v>
      </c>
      <c r="G1433" s="7">
        <v>43475</v>
      </c>
      <c r="H1433" s="7" t="str">
        <f t="shared" si="304"/>
        <v>01-2019</v>
      </c>
      <c r="I1433" s="7" t="str">
        <f t="shared" ca="1" si="305"/>
        <v>Wall Street Journal: Moody's Investors Service-Unemployment Rate-01-2019</v>
      </c>
      <c r="J1433" s="4" t="str">
        <f t="shared" ca="1" si="306"/>
        <v>Unemployment Rate-Moody's Investors Service:01-2019</v>
      </c>
      <c r="K1433" t="s">
        <v>220</v>
      </c>
      <c r="CK1433">
        <v>3.63</v>
      </c>
      <c r="CM1433">
        <v>3.51</v>
      </c>
      <c r="CO1433">
        <v>3.53</v>
      </c>
      <c r="CQ1433">
        <v>3.56</v>
      </c>
      <c r="CS1433">
        <v>3.6</v>
      </c>
      <c r="CU1433">
        <v>3.65</v>
      </c>
    </row>
    <row r="1434" spans="1:99" x14ac:dyDescent="0.55000000000000004">
      <c r="A1434" s="4" t="str">
        <f t="shared" ca="1" si="301"/>
        <v>National Auto Dealer Association</v>
      </c>
      <c r="B1434" s="4" t="str">
        <f t="shared" si="302"/>
        <v>Patrick Manzi</v>
      </c>
      <c r="C1434" s="4" t="s">
        <v>246</v>
      </c>
      <c r="D1434" s="4" t="s">
        <v>97</v>
      </c>
      <c r="E1434" s="4" t="str">
        <f>IF(COUNTIF($E$2:E1433,"Begin: " &amp; C1434 &amp; "-" &amp; D1434 &amp; "-" &amp; H1434)=0,"Begin: " &amp; C1434 &amp; "-" &amp; D1434 &amp; "-" &amp; H1434,IF((C1434 &amp; "-" &amp; D1434 &amp; "-" &amp; H1434)&lt;&gt;(C1435 &amp; "-" &amp; D1435 &amp; "-" &amp; H1435),"End: " &amp; C1434 &amp; "-" &amp; D1434 &amp; "-" &amp; H1434,""))</f>
        <v/>
      </c>
      <c r="F1434" s="4" t="str">
        <f t="shared" si="303"/>
        <v>Wall Street Journal-Unemployment Rate-01-2019</v>
      </c>
      <c r="G1434" s="7">
        <v>43475</v>
      </c>
      <c r="H1434" s="7" t="str">
        <f t="shared" si="304"/>
        <v>01-2019</v>
      </c>
      <c r="I1434" s="7" t="str">
        <f t="shared" ca="1" si="305"/>
        <v>Wall Street Journal: National Auto Dealer Association-Unemployment Rate-01-2019</v>
      </c>
      <c r="J1434" s="4" t="str">
        <f t="shared" ca="1" si="306"/>
        <v>Unemployment Rate-National Auto Dealer Association:01-2019</v>
      </c>
      <c r="K1434" t="s">
        <v>800</v>
      </c>
      <c r="CK1434">
        <v>3.8</v>
      </c>
      <c r="CM1434">
        <v>3.7</v>
      </c>
      <c r="CO1434">
        <v>4</v>
      </c>
      <c r="CQ1434">
        <v>3.7</v>
      </c>
    </row>
    <row r="1435" spans="1:99" x14ac:dyDescent="0.55000000000000004">
      <c r="A1435" s="4" t="str">
        <f t="shared" ca="1" si="301"/>
        <v>MetLife Investment Management</v>
      </c>
      <c r="B1435" s="4" t="str">
        <f t="shared" si="302"/>
        <v>Drew T. Matus</v>
      </c>
      <c r="C1435" s="4" t="s">
        <v>246</v>
      </c>
      <c r="D1435" s="4" t="s">
        <v>97</v>
      </c>
      <c r="E1435" s="4" t="str">
        <f>IF(COUNTIF($E$2:E1434,"Begin: " &amp; C1435 &amp; "-" &amp; D1435 &amp; "-" &amp; H1435)=0,"Begin: " &amp; C1435 &amp; "-" &amp; D1435 &amp; "-" &amp; H1435,IF((C1435 &amp; "-" &amp; D1435 &amp; "-" &amp; H1435)&lt;&gt;(C1436 &amp; "-" &amp; D1436 &amp; "-" &amp; H1436),"End: " &amp; C1435 &amp; "-" &amp; D1435 &amp; "-" &amp; H1435,""))</f>
        <v/>
      </c>
      <c r="F1435" s="4" t="str">
        <f t="shared" si="303"/>
        <v>Wall Street Journal-Unemployment Rate-01-2019</v>
      </c>
      <c r="G1435" s="7">
        <v>43475</v>
      </c>
      <c r="H1435" s="7" t="str">
        <f t="shared" si="304"/>
        <v>01-2019</v>
      </c>
      <c r="I1435" s="7" t="str">
        <f t="shared" ca="1" si="305"/>
        <v>Wall Street Journal: MetLife Investment Management-Unemployment Rate-01-2019</v>
      </c>
      <c r="J1435" s="4" t="str">
        <f t="shared" ca="1" si="306"/>
        <v>Unemployment Rate-MetLife Investment Management:01-2019</v>
      </c>
      <c r="K1435" t="s">
        <v>801</v>
      </c>
    </row>
    <row r="1436" spans="1:99" x14ac:dyDescent="0.55000000000000004">
      <c r="A1436" s="4" t="str">
        <f t="shared" ca="1" si="301"/>
        <v>Jeffries &amp; Company</v>
      </c>
      <c r="B1436" s="4" t="str">
        <f t="shared" si="302"/>
        <v>Ward McCarthy *</v>
      </c>
      <c r="C1436" s="4" t="s">
        <v>246</v>
      </c>
      <c r="D1436" s="4" t="s">
        <v>97</v>
      </c>
      <c r="E1436" s="4" t="str">
        <f>IF(COUNTIF($E$2:E1435,"Begin: " &amp; C1436 &amp; "-" &amp; D1436 &amp; "-" &amp; H1436)=0,"Begin: " &amp; C1436 &amp; "-" &amp; D1436 &amp; "-" &amp; H1436,IF((C1436 &amp; "-" &amp; D1436 &amp; "-" &amp; H1436)&lt;&gt;(C1437 &amp; "-" &amp; D1437 &amp; "-" &amp; H1437),"End: " &amp; C1436 &amp; "-" &amp; D1436 &amp; "-" &amp; H1436,""))</f>
        <v/>
      </c>
      <c r="F1436" s="4" t="str">
        <f t="shared" si="303"/>
        <v>Wall Street Journal-Unemployment Rate-01-2019</v>
      </c>
      <c r="G1436" s="7">
        <v>43475</v>
      </c>
      <c r="H1436" s="7" t="str">
        <f t="shared" si="304"/>
        <v>01-2019</v>
      </c>
      <c r="I1436" s="7" t="str">
        <f t="shared" ca="1" si="305"/>
        <v>Wall Street Journal: Jeffries &amp; Company-Unemployment Rate-01-2019</v>
      </c>
      <c r="J1436" s="4" t="str">
        <f t="shared" ca="1" si="306"/>
        <v>Unemployment Rate-Jeffries &amp; Company:01-2019</v>
      </c>
      <c r="K1436" t="s">
        <v>436</v>
      </c>
    </row>
    <row r="1437" spans="1:99" x14ac:dyDescent="0.55000000000000004">
      <c r="A1437" s="4" t="str">
        <f t="shared" ca="1" si="301"/>
        <v>ACT Research</v>
      </c>
      <c r="B1437" s="4" t="str">
        <f t="shared" si="302"/>
        <v>Jim Meil</v>
      </c>
      <c r="C1437" s="4" t="s">
        <v>246</v>
      </c>
      <c r="D1437" s="4" t="s">
        <v>97</v>
      </c>
      <c r="E1437" s="4" t="str">
        <f>IF(COUNTIF($E$2:E1436,"Begin: " &amp; C1437 &amp; "-" &amp; D1437 &amp; "-" &amp; H1437)=0,"Begin: " &amp; C1437 &amp; "-" &amp; D1437 &amp; "-" &amp; H1437,IF((C1437 &amp; "-" &amp; D1437 &amp; "-" &amp; H1437)&lt;&gt;(C1438 &amp; "-" &amp; D1438 &amp; "-" &amp; H1438),"End: " &amp; C1437 &amp; "-" &amp; D1437 &amp; "-" &amp; H1437,""))</f>
        <v/>
      </c>
      <c r="F1437" s="4" t="str">
        <f t="shared" si="303"/>
        <v>Wall Street Journal-Unemployment Rate-01-2019</v>
      </c>
      <c r="G1437" s="7">
        <v>43475</v>
      </c>
      <c r="H1437" s="7" t="str">
        <f t="shared" si="304"/>
        <v>01-2019</v>
      </c>
      <c r="I1437" s="7" t="str">
        <f t="shared" ca="1" si="305"/>
        <v>Wall Street Journal: ACT Research-Unemployment Rate-01-2019</v>
      </c>
      <c r="J1437" s="4" t="str">
        <f t="shared" ca="1" si="306"/>
        <v>Unemployment Rate-ACT Research:01-2019</v>
      </c>
      <c r="K1437" t="s">
        <v>437</v>
      </c>
      <c r="CK1437">
        <v>3.4</v>
      </c>
      <c r="CM1437">
        <v>3.3</v>
      </c>
      <c r="CO1437">
        <v>3.5</v>
      </c>
      <c r="CQ1437">
        <v>3.5</v>
      </c>
    </row>
    <row r="1438" spans="1:99" x14ac:dyDescent="0.55000000000000004">
      <c r="A1438" s="4" t="str">
        <f t="shared" ca="1" si="301"/>
        <v>Standard Chartered</v>
      </c>
      <c r="B1438" s="4" t="str">
        <f t="shared" si="302"/>
        <v>Sonia Meskin</v>
      </c>
      <c r="C1438" s="4" t="s">
        <v>246</v>
      </c>
      <c r="D1438" s="4" t="s">
        <v>97</v>
      </c>
      <c r="E1438" s="4" t="str">
        <f>IF(COUNTIF($E$2:E1437,"Begin: " &amp; C1438 &amp; "-" &amp; D1438 &amp; "-" &amp; H1438)=0,"Begin: " &amp; C1438 &amp; "-" &amp; D1438 &amp; "-" &amp; H1438,IF((C1438 &amp; "-" &amp; D1438 &amp; "-" &amp; H1438)&lt;&gt;(C1439 &amp; "-" &amp; D1439 &amp; "-" &amp; H1439),"End: " &amp; C1438 &amp; "-" &amp; D1438 &amp; "-" &amp; H1438,""))</f>
        <v/>
      </c>
      <c r="F1438" s="4" t="str">
        <f t="shared" si="303"/>
        <v>Wall Street Journal-Unemployment Rate-01-2019</v>
      </c>
      <c r="G1438" s="7">
        <v>43475</v>
      </c>
      <c r="H1438" s="7" t="str">
        <f t="shared" si="304"/>
        <v>01-2019</v>
      </c>
      <c r="I1438" s="7" t="str">
        <f t="shared" ca="1" si="305"/>
        <v>Wall Street Journal: Standard Chartered-Unemployment Rate-01-2019</v>
      </c>
      <c r="J1438" s="4" t="str">
        <f t="shared" ca="1" si="306"/>
        <v>Unemployment Rate-Standard Chartered:01-2019</v>
      </c>
      <c r="K1438" t="s">
        <v>802</v>
      </c>
      <c r="CM1438">
        <v>3.7</v>
      </c>
    </row>
    <row r="1439" spans="1:99" x14ac:dyDescent="0.55000000000000004">
      <c r="A1439" s="4" t="str">
        <f t="shared" ca="1" si="301"/>
        <v>BofA</v>
      </c>
      <c r="B1439" s="4" t="str">
        <f t="shared" si="302"/>
        <v>Michelle Meyer</v>
      </c>
      <c r="C1439" s="4" t="s">
        <v>246</v>
      </c>
      <c r="D1439" s="4" t="s">
        <v>97</v>
      </c>
      <c r="E1439" s="4" t="str">
        <f>IF(COUNTIF($E$2:E1438,"Begin: " &amp; C1439 &amp; "-" &amp; D1439 &amp; "-" &amp; H1439)=0,"Begin: " &amp; C1439 &amp; "-" &amp; D1439 &amp; "-" &amp; H1439,IF((C1439 &amp; "-" &amp; D1439 &amp; "-" &amp; H1439)&lt;&gt;(C1440 &amp; "-" &amp; D1440 &amp; "-" &amp; H1440),"End: " &amp; C1439 &amp; "-" &amp; D1439 &amp; "-" &amp; H1439,""))</f>
        <v/>
      </c>
      <c r="F1439" s="4" t="str">
        <f t="shared" si="303"/>
        <v>Wall Street Journal-Unemployment Rate-01-2019</v>
      </c>
      <c r="G1439" s="7">
        <v>43475</v>
      </c>
      <c r="H1439" s="7" t="str">
        <f t="shared" si="304"/>
        <v>01-2019</v>
      </c>
      <c r="I1439" s="7" t="str">
        <f t="shared" ca="1" si="305"/>
        <v>Wall Street Journal: BofA-Unemployment Rate-01-2019</v>
      </c>
      <c r="J1439" s="4" t="str">
        <f t="shared" ca="1" si="306"/>
        <v>Unemployment Rate-BofA:01-2019</v>
      </c>
      <c r="K1439" t="s">
        <v>803</v>
      </c>
      <c r="CK1439">
        <v>3.5</v>
      </c>
      <c r="CM1439">
        <v>3.3</v>
      </c>
    </row>
    <row r="1440" spans="1:99" x14ac:dyDescent="0.55000000000000004">
      <c r="A1440" s="4" t="str">
        <f t="shared" ca="1" si="301"/>
        <v>Daiwa Capital</v>
      </c>
      <c r="B1440" s="4" t="str">
        <f t="shared" si="302"/>
        <v>Michael Moran</v>
      </c>
      <c r="C1440" s="4" t="s">
        <v>246</v>
      </c>
      <c r="D1440" s="4" t="s">
        <v>97</v>
      </c>
      <c r="E1440" s="4" t="str">
        <f>IF(COUNTIF($E$2:E1439,"Begin: " &amp; C1440 &amp; "-" &amp; D1440 &amp; "-" &amp; H1440)=0,"Begin: " &amp; C1440 &amp; "-" &amp; D1440 &amp; "-" &amp; H1440,IF((C1440 &amp; "-" &amp; D1440 &amp; "-" &amp; H1440)&lt;&gt;(C1441 &amp; "-" &amp; D1441 &amp; "-" &amp; H1441),"End: " &amp; C1440 &amp; "-" &amp; D1440 &amp; "-" &amp; H1440,""))</f>
        <v/>
      </c>
      <c r="F1440" s="4" t="str">
        <f t="shared" si="303"/>
        <v>Wall Street Journal-Unemployment Rate-01-2019</v>
      </c>
      <c r="G1440" s="7">
        <v>43475</v>
      </c>
      <c r="H1440" s="7" t="str">
        <f t="shared" si="304"/>
        <v>01-2019</v>
      </c>
      <c r="I1440" s="7" t="str">
        <f t="shared" ca="1" si="305"/>
        <v>Wall Street Journal: Daiwa Capital-Unemployment Rate-01-2019</v>
      </c>
      <c r="J1440" s="4" t="str">
        <f t="shared" ca="1" si="306"/>
        <v>Unemployment Rate-Daiwa Capital:01-2019</v>
      </c>
      <c r="K1440" t="s">
        <v>438</v>
      </c>
      <c r="CK1440">
        <v>3.6</v>
      </c>
      <c r="CM1440">
        <v>3.7</v>
      </c>
      <c r="CO1440">
        <v>3.9</v>
      </c>
      <c r="CQ1440">
        <v>4.0999999999999996</v>
      </c>
      <c r="CS1440">
        <v>4.5999999999999996</v>
      </c>
      <c r="CU1440">
        <v>5.2</v>
      </c>
    </row>
    <row r="1441" spans="1:99" x14ac:dyDescent="0.55000000000000004">
      <c r="A1441" s="4" t="str">
        <f t="shared" ca="1" si="301"/>
        <v>National Association of Manufacturers</v>
      </c>
      <c r="B1441" s="4" t="str">
        <f t="shared" si="302"/>
        <v>Chad Moutray</v>
      </c>
      <c r="C1441" s="4" t="s">
        <v>246</v>
      </c>
      <c r="D1441" s="4" t="s">
        <v>97</v>
      </c>
      <c r="E1441" s="4" t="str">
        <f>IF(COUNTIF($E$2:E1440,"Begin: " &amp; C1441 &amp; "-" &amp; D1441 &amp; "-" &amp; H1441)=0,"Begin: " &amp; C1441 &amp; "-" &amp; D1441 &amp; "-" &amp; H1441,IF((C1441 &amp; "-" &amp; D1441 &amp; "-" &amp; H1441)&lt;&gt;(C1442 &amp; "-" &amp; D1442 &amp; "-" &amp; H1442),"End: " &amp; C1441 &amp; "-" &amp; D1441 &amp; "-" &amp; H1441,""))</f>
        <v/>
      </c>
      <c r="F1441" s="4" t="str">
        <f t="shared" si="303"/>
        <v>Wall Street Journal-Unemployment Rate-01-2019</v>
      </c>
      <c r="G1441" s="7">
        <v>43475</v>
      </c>
      <c r="H1441" s="7" t="str">
        <f t="shared" si="304"/>
        <v>01-2019</v>
      </c>
      <c r="I1441" s="7" t="str">
        <f t="shared" ca="1" si="305"/>
        <v>Wall Street Journal: National Association of Manufacturers-Unemployment Rate-01-2019</v>
      </c>
      <c r="J1441" s="4" t="str">
        <f t="shared" ca="1" si="306"/>
        <v>Unemployment Rate-National Association of Manufacturers:01-2019</v>
      </c>
      <c r="K1441" t="s">
        <v>439</v>
      </c>
      <c r="CK1441">
        <v>3.6</v>
      </c>
      <c r="CM1441">
        <v>3.9</v>
      </c>
      <c r="CO1441">
        <v>4.0999999999999996</v>
      </c>
      <c r="CQ1441">
        <v>4.5</v>
      </c>
      <c r="CS1441">
        <v>5</v>
      </c>
      <c r="CU1441">
        <v>5.3</v>
      </c>
    </row>
    <row r="1442" spans="1:99" x14ac:dyDescent="0.55000000000000004">
      <c r="A1442" s="4" t="str">
        <f t="shared" ca="1" si="301"/>
        <v>Naroff Economics</v>
      </c>
      <c r="B1442" s="4" t="str">
        <f t="shared" si="302"/>
        <v>Joel Naroff</v>
      </c>
      <c r="C1442" s="4" t="s">
        <v>246</v>
      </c>
      <c r="D1442" s="4" t="s">
        <v>97</v>
      </c>
      <c r="E1442" s="4" t="str">
        <f>IF(COUNTIF($E$2:E1441,"Begin: " &amp; C1442 &amp; "-" &amp; D1442 &amp; "-" &amp; H1442)=0,"Begin: " &amp; C1442 &amp; "-" &amp; D1442 &amp; "-" &amp; H1442,IF((C1442 &amp; "-" &amp; D1442 &amp; "-" &amp; H1442)&lt;&gt;(C1443 &amp; "-" &amp; D1443 &amp; "-" &amp; H1443),"End: " &amp; C1442 &amp; "-" &amp; D1442 &amp; "-" &amp; H1442,""))</f>
        <v/>
      </c>
      <c r="F1442" s="4" t="str">
        <f t="shared" si="303"/>
        <v>Wall Street Journal-Unemployment Rate-01-2019</v>
      </c>
      <c r="G1442" s="7">
        <v>43475</v>
      </c>
      <c r="H1442" s="7" t="str">
        <f t="shared" si="304"/>
        <v>01-2019</v>
      </c>
      <c r="I1442" s="7" t="str">
        <f t="shared" ca="1" si="305"/>
        <v>Wall Street Journal: Naroff Economics-Unemployment Rate-01-2019</v>
      </c>
      <c r="J1442" s="4" t="str">
        <f t="shared" ca="1" si="306"/>
        <v>Unemployment Rate-Naroff Economics:01-2019</v>
      </c>
      <c r="K1442" t="s">
        <v>440</v>
      </c>
      <c r="CK1442">
        <v>3.6</v>
      </c>
      <c r="CM1442">
        <v>3.7</v>
      </c>
      <c r="CO1442">
        <v>3.9</v>
      </c>
      <c r="CQ1442">
        <v>4.8</v>
      </c>
      <c r="CS1442">
        <v>4.7</v>
      </c>
      <c r="CU1442">
        <v>4.5</v>
      </c>
    </row>
    <row r="1443" spans="1:99" x14ac:dyDescent="0.55000000000000004">
      <c r="A1443" s="4" t="str">
        <f t="shared" ca="1" si="301"/>
        <v>MacroEcon Global Advisors</v>
      </c>
      <c r="B1443" s="4" t="str">
        <f t="shared" si="302"/>
        <v>Mark Nielson *</v>
      </c>
      <c r="C1443" s="4" t="s">
        <v>246</v>
      </c>
      <c r="D1443" s="4" t="s">
        <v>97</v>
      </c>
      <c r="E1443" s="4" t="str">
        <f>IF(COUNTIF($E$2:E1442,"Begin: " &amp; C1443 &amp; "-" &amp; D1443 &amp; "-" &amp; H1443)=0,"Begin: " &amp; C1443 &amp; "-" &amp; D1443 &amp; "-" &amp; H1443,IF((C1443 &amp; "-" &amp; D1443 &amp; "-" &amp; H1443)&lt;&gt;(C1444 &amp; "-" &amp; D1444 &amp; "-" &amp; H1444),"End: " &amp; C1443 &amp; "-" &amp; D1443 &amp; "-" &amp; H1443,""))</f>
        <v/>
      </c>
      <c r="F1443" s="4" t="str">
        <f t="shared" si="303"/>
        <v>Wall Street Journal-Unemployment Rate-01-2019</v>
      </c>
      <c r="G1443" s="7">
        <v>43475</v>
      </c>
      <c r="H1443" s="7" t="str">
        <f t="shared" si="304"/>
        <v>01-2019</v>
      </c>
      <c r="I1443" s="7" t="str">
        <f t="shared" ca="1" si="305"/>
        <v>Wall Street Journal: MacroEcon Global Advisors-Unemployment Rate-01-2019</v>
      </c>
      <c r="J1443" s="4" t="str">
        <f t="shared" ca="1" si="306"/>
        <v>Unemployment Rate-MacroEcon Global Advisors:01-2019</v>
      </c>
      <c r="K1443" t="s">
        <v>425</v>
      </c>
    </row>
    <row r="1444" spans="1:99" x14ac:dyDescent="0.55000000000000004">
      <c r="A1444" s="4" t="str">
        <f t="shared" ca="1" si="301"/>
        <v>Corelogic</v>
      </c>
      <c r="B1444" s="4" t="str">
        <f t="shared" si="302"/>
        <v>Frank Nothaft</v>
      </c>
      <c r="C1444" s="4" t="s">
        <v>246</v>
      </c>
      <c r="D1444" s="4" t="s">
        <v>97</v>
      </c>
      <c r="E1444" s="4" t="str">
        <f>IF(COUNTIF($E$2:E1443,"Begin: " &amp; C1444 &amp; "-" &amp; D1444 &amp; "-" &amp; H1444)=0,"Begin: " &amp; C1444 &amp; "-" &amp; D1444 &amp; "-" &amp; H1444,IF((C1444 &amp; "-" &amp; D1444 &amp; "-" &amp; H1444)&lt;&gt;(C1445 &amp; "-" &amp; D1445 &amp; "-" &amp; H1445),"End: " &amp; C1444 &amp; "-" &amp; D1444 &amp; "-" &amp; H1444,""))</f>
        <v/>
      </c>
      <c r="F1444" s="4" t="str">
        <f t="shared" si="303"/>
        <v>Wall Street Journal-Unemployment Rate-01-2019</v>
      </c>
      <c r="G1444" s="7">
        <v>43475</v>
      </c>
      <c r="H1444" s="7" t="str">
        <f t="shared" si="304"/>
        <v>01-2019</v>
      </c>
      <c r="I1444" s="7" t="str">
        <f t="shared" ca="1" si="305"/>
        <v>Wall Street Journal: Corelogic-Unemployment Rate-01-2019</v>
      </c>
      <c r="J1444" s="4" t="str">
        <f t="shared" ca="1" si="306"/>
        <v>Unemployment Rate-Corelogic:01-2019</v>
      </c>
      <c r="K1444" t="s">
        <v>752</v>
      </c>
      <c r="CK1444">
        <v>3.6</v>
      </c>
      <c r="CM1444">
        <v>3.5</v>
      </c>
      <c r="CO1444">
        <v>3.6</v>
      </c>
      <c r="CQ1444">
        <v>3.8</v>
      </c>
      <c r="CS1444">
        <v>4</v>
      </c>
      <c r="CU1444">
        <v>4.2</v>
      </c>
    </row>
    <row r="1445" spans="1:99" x14ac:dyDescent="0.55000000000000004">
      <c r="A1445" s="4" t="str">
        <f t="shared" ca="1" si="301"/>
        <v>High Frequency Economics</v>
      </c>
      <c r="B1445" s="4" t="str">
        <f t="shared" si="302"/>
        <v>Jim O'Sullivan</v>
      </c>
      <c r="C1445" s="4" t="s">
        <v>246</v>
      </c>
      <c r="D1445" s="4" t="s">
        <v>97</v>
      </c>
      <c r="E1445" s="4" t="str">
        <f>IF(COUNTIF($E$2:E1444,"Begin: " &amp; C1445 &amp; "-" &amp; D1445 &amp; "-" &amp; H1445)=0,"Begin: " &amp; C1445 &amp; "-" &amp; D1445 &amp; "-" &amp; H1445,IF((C1445 &amp; "-" &amp; D1445 &amp; "-" &amp; H1445)&lt;&gt;(C1446 &amp; "-" &amp; D1446 &amp; "-" &amp; H1446),"End: " &amp; C1445 &amp; "-" &amp; D1445 &amp; "-" &amp; H1445,""))</f>
        <v/>
      </c>
      <c r="F1445" s="4" t="str">
        <f t="shared" si="303"/>
        <v>Wall Street Journal-Unemployment Rate-01-2019</v>
      </c>
      <c r="G1445" s="7">
        <v>43475</v>
      </c>
      <c r="H1445" s="7" t="str">
        <f t="shared" si="304"/>
        <v>01-2019</v>
      </c>
      <c r="I1445" s="7" t="str">
        <f t="shared" ca="1" si="305"/>
        <v>Wall Street Journal: High Frequency Economics-Unemployment Rate-01-2019</v>
      </c>
      <c r="J1445" s="4" t="str">
        <f t="shared" ca="1" si="306"/>
        <v>Unemployment Rate-High Frequency Economics:01-2019</v>
      </c>
      <c r="K1445" t="s">
        <v>227</v>
      </c>
      <c r="CK1445">
        <v>3.5</v>
      </c>
      <c r="CM1445">
        <v>3.4</v>
      </c>
      <c r="CO1445">
        <v>3.4</v>
      </c>
      <c r="CQ1445">
        <v>3.4</v>
      </c>
    </row>
    <row r="1446" spans="1:99" x14ac:dyDescent="0.55000000000000004">
      <c r="A1446" s="4" t="str">
        <f t="shared" ca="1" si="301"/>
        <v>Stifel, Nicoulas and Company, Incorporated (formerly Sterne Agee)</v>
      </c>
      <c r="B1446" s="4" t="str">
        <f t="shared" si="302"/>
        <v>Lindsey Piegza</v>
      </c>
      <c r="C1446" s="4" t="s">
        <v>246</v>
      </c>
      <c r="D1446" s="4" t="s">
        <v>97</v>
      </c>
      <c r="E1446" s="4" t="str">
        <f>IF(COUNTIF($E$2:E1445,"Begin: " &amp; C1446 &amp; "-" &amp; D1446 &amp; "-" &amp; H1446)=0,"Begin: " &amp; C1446 &amp; "-" &amp; D1446 &amp; "-" &amp; H1446,IF((C1446 &amp; "-" &amp; D1446 &amp; "-" &amp; H1446)&lt;&gt;(C1447 &amp; "-" &amp; D1447 &amp; "-" &amp; H1447),"End: " &amp; C1446 &amp; "-" &amp; D1446 &amp; "-" &amp; H1446,""))</f>
        <v/>
      </c>
      <c r="F1446" s="4" t="str">
        <f t="shared" si="303"/>
        <v>Wall Street Journal-Unemployment Rate-01-2019</v>
      </c>
      <c r="G1446" s="7">
        <v>43475</v>
      </c>
      <c r="H1446" s="7" t="str">
        <f t="shared" si="304"/>
        <v>01-2019</v>
      </c>
      <c r="I1446" s="7" t="str">
        <f t="shared" ca="1" si="305"/>
        <v>Wall Street Journal: Stifel, Nicoulas and Company, Incorporated (formerly Sterne Agee)-Unemployment Rate-01-2019</v>
      </c>
      <c r="J1446" s="4" t="str">
        <f t="shared" ca="1" si="306"/>
        <v>Unemployment Rate-Stifel, Nicoulas and Company, Incorporated (formerly Sterne Agee):01-2019</v>
      </c>
      <c r="K1446" t="s">
        <v>675</v>
      </c>
      <c r="CK1446">
        <v>4</v>
      </c>
      <c r="CM1446">
        <v>4.2</v>
      </c>
      <c r="CO1446">
        <v>4.5</v>
      </c>
    </row>
    <row r="1447" spans="1:99" x14ac:dyDescent="0.55000000000000004">
      <c r="A1447" s="4" t="str">
        <f t="shared" ca="1" si="301"/>
        <v>Macroeconomic Advisers</v>
      </c>
      <c r="B1447" s="4" t="str">
        <f t="shared" si="302"/>
        <v>Dr. Joel Prakken/ Chris Varvares</v>
      </c>
      <c r="C1447" s="4" t="s">
        <v>246</v>
      </c>
      <c r="D1447" s="4" t="s">
        <v>97</v>
      </c>
      <c r="E1447" s="4" t="str">
        <f>IF(COUNTIF($E$2:E1446,"Begin: " &amp; C1447 &amp; "-" &amp; D1447 &amp; "-" &amp; H1447)=0,"Begin: " &amp; C1447 &amp; "-" &amp; D1447 &amp; "-" &amp; H1447,IF((C1447 &amp; "-" &amp; D1447 &amp; "-" &amp; H1447)&lt;&gt;(C1448 &amp; "-" &amp; D1448 &amp; "-" &amp; H1448),"End: " &amp; C1447 &amp; "-" &amp; D1447 &amp; "-" &amp; H1447,""))</f>
        <v/>
      </c>
      <c r="F1447" s="4" t="str">
        <f t="shared" si="303"/>
        <v>Wall Street Journal-Unemployment Rate-01-2019</v>
      </c>
      <c r="G1447" s="7">
        <v>43475</v>
      </c>
      <c r="H1447" s="7" t="str">
        <f t="shared" si="304"/>
        <v>01-2019</v>
      </c>
      <c r="I1447" s="7" t="str">
        <f t="shared" ca="1" si="305"/>
        <v>Wall Street Journal: Macroeconomic Advisers-Unemployment Rate-01-2019</v>
      </c>
      <c r="J1447" s="4" t="str">
        <f t="shared" ca="1" si="306"/>
        <v>Unemployment Rate-Macroeconomic Advisers:01-2019</v>
      </c>
      <c r="K1447" t="s">
        <v>228</v>
      </c>
      <c r="CK1447">
        <v>3.6</v>
      </c>
      <c r="CM1447">
        <v>3.6</v>
      </c>
      <c r="CO1447">
        <v>3.6</v>
      </c>
      <c r="CQ1447">
        <v>3.8</v>
      </c>
      <c r="CS1447">
        <v>3.9</v>
      </c>
      <c r="CU1447">
        <v>4</v>
      </c>
    </row>
    <row r="1448" spans="1:99" x14ac:dyDescent="0.55000000000000004">
      <c r="A1448" s="4" t="str">
        <f t="shared" ca="1" si="301"/>
        <v>Ameriprise Financial</v>
      </c>
      <c r="B1448" s="4" t="str">
        <f t="shared" si="302"/>
        <v>Russell Price</v>
      </c>
      <c r="C1448" s="4" t="s">
        <v>246</v>
      </c>
      <c r="D1448" s="4" t="s">
        <v>97</v>
      </c>
      <c r="E1448" s="4" t="str">
        <f>IF(COUNTIF($E$2:E1447,"Begin: " &amp; C1448 &amp; "-" &amp; D1448 &amp; "-" &amp; H1448)=0,"Begin: " &amp; C1448 &amp; "-" &amp; D1448 &amp; "-" &amp; H1448,IF((C1448 &amp; "-" &amp; D1448 &amp; "-" &amp; H1448)&lt;&gt;(C1449 &amp; "-" &amp; D1449 &amp; "-" &amp; H1449),"End: " &amp; C1448 &amp; "-" &amp; D1448 &amp; "-" &amp; H1448,""))</f>
        <v/>
      </c>
      <c r="F1448" s="4" t="str">
        <f t="shared" si="303"/>
        <v>Wall Street Journal-Unemployment Rate-01-2019</v>
      </c>
      <c r="G1448" s="7">
        <v>43475</v>
      </c>
      <c r="H1448" s="7" t="str">
        <f t="shared" si="304"/>
        <v>01-2019</v>
      </c>
      <c r="I1448" s="7" t="str">
        <f t="shared" ca="1" si="305"/>
        <v>Wall Street Journal: Ameriprise Financial-Unemployment Rate-01-2019</v>
      </c>
      <c r="J1448" s="4" t="str">
        <f t="shared" ca="1" si="306"/>
        <v>Unemployment Rate-Ameriprise Financial:01-2019</v>
      </c>
      <c r="K1448" t="s">
        <v>441</v>
      </c>
      <c r="CK1448">
        <v>3.5</v>
      </c>
      <c r="CM1448">
        <v>3.5</v>
      </c>
      <c r="CO1448">
        <v>3.5</v>
      </c>
      <c r="CQ1448">
        <v>3.7</v>
      </c>
      <c r="CS1448">
        <v>3.8</v>
      </c>
      <c r="CU1448">
        <v>4.0999999999999996</v>
      </c>
    </row>
    <row r="1449" spans="1:99" x14ac:dyDescent="0.55000000000000004">
      <c r="A1449" s="4" t="str">
        <f t="shared" ca="1" si="301"/>
        <v>Eaton Corp.</v>
      </c>
      <c r="B1449" s="4" t="str">
        <f t="shared" si="302"/>
        <v>Arun Raha</v>
      </c>
      <c r="C1449" s="4" t="s">
        <v>246</v>
      </c>
      <c r="D1449" s="4" t="s">
        <v>97</v>
      </c>
      <c r="E1449" s="4" t="str">
        <f>IF(COUNTIF($E$2:E1448,"Begin: " &amp; C1449 &amp; "-" &amp; D1449 &amp; "-" &amp; H1449)=0,"Begin: " &amp; C1449 &amp; "-" &amp; D1449 &amp; "-" &amp; H1449,IF((C1449 &amp; "-" &amp; D1449 &amp; "-" &amp; H1449)&lt;&gt;(C1450 &amp; "-" &amp; D1450 &amp; "-" &amp; H1450),"End: " &amp; C1449 &amp; "-" &amp; D1449 &amp; "-" &amp; H1449,""))</f>
        <v/>
      </c>
      <c r="F1449" s="4" t="str">
        <f t="shared" si="303"/>
        <v>Wall Street Journal-Unemployment Rate-01-2019</v>
      </c>
      <c r="G1449" s="7">
        <v>43475</v>
      </c>
      <c r="H1449" s="7" t="str">
        <f t="shared" si="304"/>
        <v>01-2019</v>
      </c>
      <c r="I1449" s="7" t="str">
        <f t="shared" ca="1" si="305"/>
        <v>Wall Street Journal: Eaton Corp.-Unemployment Rate-01-2019</v>
      </c>
      <c r="J1449" s="4" t="str">
        <f t="shared" ca="1" si="306"/>
        <v>Unemployment Rate-Eaton Corp.:01-2019</v>
      </c>
      <c r="K1449" t="s">
        <v>442</v>
      </c>
      <c r="CK1449">
        <v>3.9</v>
      </c>
      <c r="CM1449">
        <v>3.8</v>
      </c>
      <c r="CO1449">
        <v>3.9</v>
      </c>
      <c r="CQ1449">
        <v>4.0999999999999996</v>
      </c>
      <c r="CS1449">
        <v>4.4000000000000004</v>
      </c>
      <c r="CU1449">
        <v>4</v>
      </c>
    </row>
    <row r="1450" spans="1:99" x14ac:dyDescent="0.55000000000000004">
      <c r="A1450" s="4" t="str">
        <f t="shared" ca="1" si="301"/>
        <v>Point Loma Nazarene University</v>
      </c>
      <c r="B1450" s="4" t="str">
        <f t="shared" si="302"/>
        <v>Lynn Reaser</v>
      </c>
      <c r="C1450" s="4" t="s">
        <v>246</v>
      </c>
      <c r="D1450" s="4" t="s">
        <v>97</v>
      </c>
      <c r="E1450" s="4" t="str">
        <f>IF(COUNTIF($E$2:E1449,"Begin: " &amp; C1450 &amp; "-" &amp; D1450 &amp; "-" &amp; H1450)=0,"Begin: " &amp; C1450 &amp; "-" &amp; D1450 &amp; "-" &amp; H1450,IF((C1450 &amp; "-" &amp; D1450 &amp; "-" &amp; H1450)&lt;&gt;(C1451 &amp; "-" &amp; D1451 &amp; "-" &amp; H1451),"End: " &amp; C1450 &amp; "-" &amp; D1450 &amp; "-" &amp; H1450,""))</f>
        <v/>
      </c>
      <c r="F1450" s="4" t="str">
        <f t="shared" si="303"/>
        <v>Wall Street Journal-Unemployment Rate-01-2019</v>
      </c>
      <c r="G1450" s="7">
        <v>43475</v>
      </c>
      <c r="H1450" s="7" t="str">
        <f t="shared" si="304"/>
        <v>01-2019</v>
      </c>
      <c r="I1450" s="7" t="str">
        <f t="shared" ca="1" si="305"/>
        <v>Wall Street Journal: Point Loma Nazarene University-Unemployment Rate-01-2019</v>
      </c>
      <c r="J1450" s="4" t="str">
        <f t="shared" ca="1" si="306"/>
        <v>Unemployment Rate-Point Loma Nazarene University:01-2019</v>
      </c>
      <c r="K1450" t="s">
        <v>658</v>
      </c>
      <c r="CK1450">
        <v>3.6</v>
      </c>
      <c r="CM1450">
        <v>3.6</v>
      </c>
      <c r="CO1450">
        <v>3.7</v>
      </c>
      <c r="CQ1450">
        <v>3.8</v>
      </c>
      <c r="CS1450">
        <v>4</v>
      </c>
      <c r="CU1450">
        <v>4.5</v>
      </c>
    </row>
    <row r="1451" spans="1:99" x14ac:dyDescent="0.55000000000000004">
      <c r="A1451" s="4" t="str">
        <f t="shared" ca="1" si="301"/>
        <v>Deutsche Bank</v>
      </c>
      <c r="B1451" s="4" t="str">
        <f t="shared" si="302"/>
        <v>Brett Ryan/Matthew Luzzetti</v>
      </c>
      <c r="C1451" s="4" t="s">
        <v>246</v>
      </c>
      <c r="D1451" s="4" t="s">
        <v>97</v>
      </c>
      <c r="E1451" s="4" t="str">
        <f>IF(COUNTIF($E$2:E1450,"Begin: " &amp; C1451 &amp; "-" &amp; D1451 &amp; "-" &amp; H1451)=0,"Begin: " &amp; C1451 &amp; "-" &amp; D1451 &amp; "-" &amp; H1451,IF((C1451 &amp; "-" &amp; D1451 &amp; "-" &amp; H1451)&lt;&gt;(C1452 &amp; "-" &amp; D1452 &amp; "-" &amp; H1452),"End: " &amp; C1451 &amp; "-" &amp; D1451 &amp; "-" &amp; H1451,""))</f>
        <v/>
      </c>
      <c r="F1451" s="4" t="str">
        <f t="shared" si="303"/>
        <v>Wall Street Journal-Unemployment Rate-01-2019</v>
      </c>
      <c r="G1451" s="7">
        <v>43475</v>
      </c>
      <c r="H1451" s="7" t="str">
        <f t="shared" si="304"/>
        <v>01-2019</v>
      </c>
      <c r="I1451" s="7" t="str">
        <f t="shared" ca="1" si="305"/>
        <v>Wall Street Journal: Deutsche Bank-Unemployment Rate-01-2019</v>
      </c>
      <c r="J1451" s="4" t="str">
        <f t="shared" ca="1" si="306"/>
        <v>Unemployment Rate-Deutsche Bank:01-2019</v>
      </c>
      <c r="K1451" t="s">
        <v>804</v>
      </c>
      <c r="CK1451">
        <v>3.5</v>
      </c>
      <c r="CM1451">
        <v>3.4</v>
      </c>
      <c r="CO1451">
        <v>3.5</v>
      </c>
      <c r="CQ1451">
        <v>3.8</v>
      </c>
      <c r="CS1451">
        <v>4</v>
      </c>
      <c r="CU1451">
        <v>4.3</v>
      </c>
    </row>
    <row r="1452" spans="1:99" x14ac:dyDescent="0.55000000000000004">
      <c r="A1452" s="4" t="str">
        <f t="shared" ca="1" si="301"/>
        <v>Prestige Economics LLC</v>
      </c>
      <c r="B1452" s="4" t="str">
        <f t="shared" si="302"/>
        <v>Jason Schenker *</v>
      </c>
      <c r="C1452" s="4" t="s">
        <v>246</v>
      </c>
      <c r="D1452" s="4" t="s">
        <v>97</v>
      </c>
      <c r="E1452" s="4" t="str">
        <f>IF(COUNTIF($E$2:E1451,"Begin: " &amp; C1452 &amp; "-" &amp; D1452 &amp; "-" &amp; H1452)=0,"Begin: " &amp; C1452 &amp; "-" &amp; D1452 &amp; "-" &amp; H1452,IF((C1452 &amp; "-" &amp; D1452 &amp; "-" &amp; H1452)&lt;&gt;(C1453 &amp; "-" &amp; D1453 &amp; "-" &amp; H1453),"End: " &amp; C1452 &amp; "-" &amp; D1452 &amp; "-" &amp; H1452,""))</f>
        <v/>
      </c>
      <c r="F1452" s="4" t="str">
        <f t="shared" si="303"/>
        <v>Wall Street Journal-Unemployment Rate-01-2019</v>
      </c>
      <c r="G1452" s="7">
        <v>43475</v>
      </c>
      <c r="H1452" s="7" t="str">
        <f t="shared" si="304"/>
        <v>01-2019</v>
      </c>
      <c r="I1452" s="7" t="str">
        <f t="shared" ca="1" si="305"/>
        <v>Wall Street Journal: Prestige Economics LLC-Unemployment Rate-01-2019</v>
      </c>
      <c r="J1452" s="4" t="str">
        <f t="shared" ca="1" si="306"/>
        <v>Unemployment Rate-Prestige Economics LLC:01-2019</v>
      </c>
      <c r="K1452" t="s">
        <v>767</v>
      </c>
    </row>
    <row r="1453" spans="1:99" x14ac:dyDescent="0.55000000000000004">
      <c r="A1453" s="4" t="str">
        <f t="shared" ca="1" si="301"/>
        <v>Pantheon Macroeconomics</v>
      </c>
      <c r="B1453" s="4" t="str">
        <f t="shared" si="302"/>
        <v>Ian Shepherdson</v>
      </c>
      <c r="C1453" s="4" t="s">
        <v>246</v>
      </c>
      <c r="D1453" s="4" t="s">
        <v>97</v>
      </c>
      <c r="E1453" s="4" t="str">
        <f>IF(COUNTIF($E$2:E1452,"Begin: " &amp; C1453 &amp; "-" &amp; D1453 &amp; "-" &amp; H1453)=0,"Begin: " &amp; C1453 &amp; "-" &amp; D1453 &amp; "-" &amp; H1453,IF((C1453 &amp; "-" &amp; D1453 &amp; "-" &amp; H1453)&lt;&gt;(C1454 &amp; "-" &amp; D1454 &amp; "-" &amp; H1454),"End: " &amp; C1453 &amp; "-" &amp; D1453 &amp; "-" &amp; H1453,""))</f>
        <v/>
      </c>
      <c r="F1453" s="4" t="str">
        <f t="shared" si="303"/>
        <v>Wall Street Journal-Unemployment Rate-01-2019</v>
      </c>
      <c r="G1453" s="7">
        <v>43475</v>
      </c>
      <c r="H1453" s="7" t="str">
        <f t="shared" si="304"/>
        <v>01-2019</v>
      </c>
      <c r="I1453" s="7" t="str">
        <f t="shared" ca="1" si="305"/>
        <v>Wall Street Journal: Pantheon Macroeconomics-Unemployment Rate-01-2019</v>
      </c>
      <c r="J1453" s="4" t="str">
        <f t="shared" ca="1" si="306"/>
        <v>Unemployment Rate-Pantheon Macroeconomics:01-2019</v>
      </c>
      <c r="K1453" t="s">
        <v>231</v>
      </c>
      <c r="CK1453">
        <v>3.4</v>
      </c>
      <c r="CM1453">
        <v>3.5</v>
      </c>
      <c r="CO1453">
        <v>4</v>
      </c>
      <c r="CQ1453">
        <v>4.5</v>
      </c>
      <c r="CS1453">
        <v>4.8</v>
      </c>
      <c r="CU1453">
        <v>4.5</v>
      </c>
    </row>
    <row r="1454" spans="1:99" x14ac:dyDescent="0.55000000000000004">
      <c r="A1454" s="4" t="str">
        <f t="shared" ca="1" si="301"/>
        <v>Decision Economics, Inc.</v>
      </c>
      <c r="B1454" s="4" t="str">
        <f t="shared" si="302"/>
        <v>Allen Sinai</v>
      </c>
      <c r="C1454" s="4" t="s">
        <v>246</v>
      </c>
      <c r="D1454" s="4" t="s">
        <v>97</v>
      </c>
      <c r="E1454" s="4" t="str">
        <f>IF(COUNTIF($E$2:E1453,"Begin: " &amp; C1454 &amp; "-" &amp; D1454 &amp; "-" &amp; H1454)=0,"Begin: " &amp; C1454 &amp; "-" &amp; D1454 &amp; "-" &amp; H1454,IF((C1454 &amp; "-" &amp; D1454 &amp; "-" &amp; H1454)&lt;&gt;(C1455 &amp; "-" &amp; D1455 &amp; "-" &amp; H1455),"End: " &amp; C1454 &amp; "-" &amp; D1454 &amp; "-" &amp; H1454,""))</f>
        <v/>
      </c>
      <c r="F1454" s="4" t="str">
        <f t="shared" si="303"/>
        <v>Wall Street Journal-Unemployment Rate-01-2019</v>
      </c>
      <c r="G1454" s="7">
        <v>43475</v>
      </c>
      <c r="H1454" s="7" t="str">
        <f t="shared" si="304"/>
        <v>01-2019</v>
      </c>
      <c r="I1454" s="7" t="str">
        <f t="shared" ca="1" si="305"/>
        <v>Wall Street Journal: Decision Economics, Inc.-Unemployment Rate-01-2019</v>
      </c>
      <c r="J1454" s="4" t="str">
        <f t="shared" ca="1" si="306"/>
        <v>Unemployment Rate-Decision Economics, Inc.:01-2019</v>
      </c>
      <c r="K1454" t="s">
        <v>233</v>
      </c>
      <c r="CK1454">
        <v>3.4</v>
      </c>
      <c r="CM1454">
        <v>3.2</v>
      </c>
      <c r="CO1454">
        <v>3.4</v>
      </c>
      <c r="CQ1454">
        <v>3.5</v>
      </c>
      <c r="CS1454">
        <v>3.7</v>
      </c>
      <c r="CU1454">
        <v>4</v>
      </c>
    </row>
    <row r="1455" spans="1:99" x14ac:dyDescent="0.55000000000000004">
      <c r="A1455" s="4" t="str">
        <f t="shared" ca="1" si="301"/>
        <v>Parsec Financial</v>
      </c>
      <c r="B1455" s="4" t="str">
        <f t="shared" si="302"/>
        <v>James F. Smith</v>
      </c>
      <c r="C1455" s="4" t="s">
        <v>246</v>
      </c>
      <c r="D1455" s="4" t="s">
        <v>97</v>
      </c>
      <c r="E1455" s="4" t="str">
        <f>IF(COUNTIF($E$2:E1454,"Begin: " &amp; C1455 &amp; "-" &amp; D1455 &amp; "-" &amp; H1455)=0,"Begin: " &amp; C1455 &amp; "-" &amp; D1455 &amp; "-" &amp; H1455,IF((C1455 &amp; "-" &amp; D1455 &amp; "-" &amp; H1455)&lt;&gt;(C1456 &amp; "-" &amp; D1456 &amp; "-" &amp; H1456),"End: " &amp; C1455 &amp; "-" &amp; D1455 &amp; "-" &amp; H1455,""))</f>
        <v/>
      </c>
      <c r="F1455" s="4" t="str">
        <f t="shared" si="303"/>
        <v>Wall Street Journal-Unemployment Rate-01-2019</v>
      </c>
      <c r="G1455" s="7">
        <v>43475</v>
      </c>
      <c r="H1455" s="7" t="str">
        <f t="shared" si="304"/>
        <v>01-2019</v>
      </c>
      <c r="I1455" s="7" t="str">
        <f t="shared" ca="1" si="305"/>
        <v>Wall Street Journal: Parsec Financial-Unemployment Rate-01-2019</v>
      </c>
      <c r="J1455" s="4" t="str">
        <f t="shared" ca="1" si="306"/>
        <v>Unemployment Rate-Parsec Financial:01-2019</v>
      </c>
      <c r="K1455" t="s">
        <v>234</v>
      </c>
      <c r="CK1455">
        <v>3.6</v>
      </c>
      <c r="CM1455">
        <v>3.3</v>
      </c>
      <c r="CO1455">
        <v>3</v>
      </c>
      <c r="CQ1455">
        <v>2.8</v>
      </c>
      <c r="CS1455">
        <v>3.1</v>
      </c>
      <c r="CU1455">
        <v>3.8</v>
      </c>
    </row>
    <row r="1456" spans="1:99" x14ac:dyDescent="0.55000000000000004">
      <c r="A1456" s="4" t="str">
        <f t="shared" ca="1" si="301"/>
        <v>Univ of Central FL</v>
      </c>
      <c r="B1456" s="4" t="str">
        <f t="shared" si="302"/>
        <v>Sean M. Snaith</v>
      </c>
      <c r="C1456" s="4" t="s">
        <v>246</v>
      </c>
      <c r="D1456" s="4" t="s">
        <v>97</v>
      </c>
      <c r="E1456" s="4" t="str">
        <f>IF(COUNTIF($E$2:E1455,"Begin: " &amp; C1456 &amp; "-" &amp; D1456 &amp; "-" &amp; H1456)=0,"Begin: " &amp; C1456 &amp; "-" &amp; D1456 &amp; "-" &amp; H1456,IF((C1456 &amp; "-" &amp; D1456 &amp; "-" &amp; H1456)&lt;&gt;(C1457 &amp; "-" &amp; D1457 &amp; "-" &amp; H1457),"End: " &amp; C1456 &amp; "-" &amp; D1456 &amp; "-" &amp; H1456,""))</f>
        <v/>
      </c>
      <c r="F1456" s="4" t="str">
        <f t="shared" si="303"/>
        <v>Wall Street Journal-Unemployment Rate-01-2019</v>
      </c>
      <c r="G1456" s="7">
        <v>43475</v>
      </c>
      <c r="H1456" s="7" t="str">
        <f t="shared" si="304"/>
        <v>01-2019</v>
      </c>
      <c r="I1456" s="7" t="str">
        <f t="shared" ca="1" si="305"/>
        <v>Wall Street Journal: Univ of Central FL-Unemployment Rate-01-2019</v>
      </c>
      <c r="J1456" s="4" t="str">
        <f t="shared" ca="1" si="306"/>
        <v>Unemployment Rate-Univ of Central FL:01-2019</v>
      </c>
      <c r="K1456" t="s">
        <v>235</v>
      </c>
      <c r="CK1456">
        <v>3.4</v>
      </c>
      <c r="CM1456">
        <v>3.3</v>
      </c>
      <c r="CO1456">
        <v>3.4</v>
      </c>
      <c r="CQ1456">
        <v>3.5</v>
      </c>
      <c r="CS1456">
        <v>3.5</v>
      </c>
      <c r="CU1456">
        <v>3.7</v>
      </c>
    </row>
    <row r="1457" spans="1:99" x14ac:dyDescent="0.55000000000000004">
      <c r="A1457" s="4" t="str">
        <f t="shared" ca="1" si="301"/>
        <v>SS Economics</v>
      </c>
      <c r="B1457" s="4" t="str">
        <f t="shared" si="302"/>
        <v>Sung Won Sohn</v>
      </c>
      <c r="C1457" s="4" t="s">
        <v>246</v>
      </c>
      <c r="D1457" s="4" t="s">
        <v>97</v>
      </c>
      <c r="E1457" s="4" t="str">
        <f>IF(COUNTIF($E$2:E1456,"Begin: " &amp; C1457 &amp; "-" &amp; D1457 &amp; "-" &amp; H1457)=0,"Begin: " &amp; C1457 &amp; "-" &amp; D1457 &amp; "-" &amp; H1457,IF((C1457 &amp; "-" &amp; D1457 &amp; "-" &amp; H1457)&lt;&gt;(C1458 &amp; "-" &amp; D1458 &amp; "-" &amp; H1458),"End: " &amp; C1457 &amp; "-" &amp; D1457 &amp; "-" &amp; H1457,""))</f>
        <v/>
      </c>
      <c r="F1457" s="4" t="str">
        <f t="shared" si="303"/>
        <v>Wall Street Journal-Unemployment Rate-01-2019</v>
      </c>
      <c r="G1457" s="7">
        <v>43475</v>
      </c>
      <c r="H1457" s="7" t="str">
        <f t="shared" si="304"/>
        <v>01-2019</v>
      </c>
      <c r="I1457" s="7" t="str">
        <f t="shared" ca="1" si="305"/>
        <v>Wall Street Journal: SS Economics-Unemployment Rate-01-2019</v>
      </c>
      <c r="J1457" s="4" t="str">
        <f t="shared" ca="1" si="306"/>
        <v>Unemployment Rate-SS Economics:01-2019</v>
      </c>
      <c r="K1457" t="s">
        <v>785</v>
      </c>
      <c r="CK1457">
        <v>3.7</v>
      </c>
      <c r="CM1457">
        <v>3.5</v>
      </c>
      <c r="CO1457">
        <v>3.4</v>
      </c>
      <c r="CQ1457">
        <v>3.4</v>
      </c>
      <c r="CS1457">
        <v>3.4</v>
      </c>
      <c r="CU1457">
        <v>3.4</v>
      </c>
    </row>
    <row r="1458" spans="1:99" x14ac:dyDescent="0.55000000000000004">
      <c r="A1458" s="4" t="str">
        <f t="shared" ref="A1458:A1468" ca="1" si="307">IF(ISERROR(IF(C1458="GIOA",INDEX(List_AnonymousForecasters,MATCH(LEFT(K1458,FIND(":",K1458,1)-1),List_IndividualForecasters,0),1),INDEX(List_FirmNamesOmega,MATCH(LEFT(K1458,FIND(":",K1458,1)-1),List_FirmNamesAlpha,0),1))),LEFT(K1458,FIND(":",K1458,1)-1),IF(C1458="GIOA",INDEX(List_AnonymousForecasters,MATCH(LEFT(K1458,FIND(":",K1458,1)-1),List_IndividualForecasters,0),1),INDEX(List_FirmNamesOmega,MATCH(LEFT(K1458,FIND(":",K1458,1)-1),List_FirmNamesAlpha,0),1)))</f>
        <v>Pierpont Securities</v>
      </c>
      <c r="B1458" s="4" t="str">
        <f t="shared" ref="B1458:B1468" si="308">MID(K1458,FIND(":",K1458,1)+2,LEN(K1458)-FIND(":",K1458,1))</f>
        <v>Stephen Stanley</v>
      </c>
      <c r="C1458" s="4" t="s">
        <v>246</v>
      </c>
      <c r="D1458" s="4" t="s">
        <v>97</v>
      </c>
      <c r="E1458" s="4" t="str">
        <f>IF(COUNTIF($E$2:E1457,"Begin: " &amp; C1458 &amp; "-" &amp; D1458 &amp; "-" &amp; H1458)=0,"Begin: " &amp; C1458 &amp; "-" &amp; D1458 &amp; "-" &amp; H1458,IF((C1458 &amp; "-" &amp; D1458 &amp; "-" &amp; H1458)&lt;&gt;(C1459 &amp; "-" &amp; D1459 &amp; "-" &amp; H1459),"End: " &amp; C1458 &amp; "-" &amp; D1458 &amp; "-" &amp; H1458,""))</f>
        <v/>
      </c>
      <c r="F1458" s="4" t="str">
        <f t="shared" ref="F1458:F1468" si="309">C1458 &amp; "-" &amp; D1458 &amp; "-" &amp; H1458</f>
        <v>Wall Street Journal-Unemployment Rate-01-2019</v>
      </c>
      <c r="G1458" s="7">
        <v>43475</v>
      </c>
      <c r="H1458" s="7" t="str">
        <f t="shared" ref="H1458:H1468" si="310">TEXT(MONTH(G1458),"00") &amp; "-" &amp; TEXT(YEAR(G1458),"0000")</f>
        <v>01-2019</v>
      </c>
      <c r="I1458" s="7" t="str">
        <f t="shared" ref="I1458:I1468" ca="1" si="311">C1458 &amp; ": " &amp; A1458 &amp; "-" &amp; D1458 &amp; "-" &amp; H1458</f>
        <v>Wall Street Journal: Pierpont Securities-Unemployment Rate-01-2019</v>
      </c>
      <c r="J1458" s="4" t="str">
        <f t="shared" ref="J1458:J1468" ca="1" si="312">D1458 &amp; "-" &amp; A1458 &amp; ":" &amp; TEXT(MONTH(G1458),"00") &amp; "-" &amp; TEXT(YEAR(G1458),"0000")</f>
        <v>Unemployment Rate-Pierpont Securities:01-2019</v>
      </c>
      <c r="K1458" t="s">
        <v>238</v>
      </c>
      <c r="CK1458">
        <v>3.6</v>
      </c>
      <c r="CM1458">
        <v>3.4</v>
      </c>
      <c r="CO1458">
        <v>3.3</v>
      </c>
      <c r="CQ1458">
        <v>3.3</v>
      </c>
      <c r="CS1458">
        <v>3.2</v>
      </c>
      <c r="CU1458">
        <v>3.2</v>
      </c>
    </row>
    <row r="1459" spans="1:99" x14ac:dyDescent="0.55000000000000004">
      <c r="A1459" s="4" t="str">
        <f t="shared" ca="1" si="307"/>
        <v>Economic Analysis Associates Inc.</v>
      </c>
      <c r="B1459" s="4" t="str">
        <f t="shared" si="308"/>
        <v>Susan M. Sterne</v>
      </c>
      <c r="C1459" s="4" t="s">
        <v>246</v>
      </c>
      <c r="D1459" s="4" t="s">
        <v>97</v>
      </c>
      <c r="E1459" s="4" t="str">
        <f>IF(COUNTIF($E$2:E1458,"Begin: " &amp; C1459 &amp; "-" &amp; D1459 &amp; "-" &amp; H1459)=0,"Begin: " &amp; C1459 &amp; "-" &amp; D1459 &amp; "-" &amp; H1459,IF((C1459 &amp; "-" &amp; D1459 &amp; "-" &amp; H1459)&lt;&gt;(C1460 &amp; "-" &amp; D1460 &amp; "-" &amp; H1460),"End: " &amp; C1459 &amp; "-" &amp; D1459 &amp; "-" &amp; H1459,""))</f>
        <v/>
      </c>
      <c r="F1459" s="4" t="str">
        <f t="shared" si="309"/>
        <v>Wall Street Journal-Unemployment Rate-01-2019</v>
      </c>
      <c r="G1459" s="7">
        <v>43475</v>
      </c>
      <c r="H1459" s="7" t="str">
        <f t="shared" si="310"/>
        <v>01-2019</v>
      </c>
      <c r="I1459" s="7" t="str">
        <f t="shared" ca="1" si="311"/>
        <v>Wall Street Journal: Economic Analysis Associates Inc.-Unemployment Rate-01-2019</v>
      </c>
      <c r="J1459" s="4" t="str">
        <f t="shared" ca="1" si="312"/>
        <v>Unemployment Rate-Economic Analysis Associates Inc.:01-2019</v>
      </c>
      <c r="K1459" t="s">
        <v>239</v>
      </c>
      <c r="CK1459">
        <v>3.9</v>
      </c>
      <c r="CM1459">
        <v>3.8</v>
      </c>
      <c r="CO1459">
        <v>3.7</v>
      </c>
      <c r="CQ1459">
        <v>3.6</v>
      </c>
      <c r="CS1459">
        <v>3.8</v>
      </c>
      <c r="CU1459">
        <v>3.9</v>
      </c>
    </row>
    <row r="1460" spans="1:99" x14ac:dyDescent="0.55000000000000004">
      <c r="A1460" s="4" t="str">
        <f t="shared" ca="1" si="307"/>
        <v>CSFB</v>
      </c>
      <c r="B1460" s="4" t="str">
        <f t="shared" si="308"/>
        <v>James Sweeney</v>
      </c>
      <c r="C1460" s="4" t="s">
        <v>246</v>
      </c>
      <c r="D1460" s="4" t="s">
        <v>97</v>
      </c>
      <c r="E1460" s="4" t="str">
        <f>IF(COUNTIF($E$2:E1459,"Begin: " &amp; C1460 &amp; "-" &amp; D1460 &amp; "-" &amp; H1460)=0,"Begin: " &amp; C1460 &amp; "-" &amp; D1460 &amp; "-" &amp; H1460,IF((C1460 &amp; "-" &amp; D1460 &amp; "-" &amp; H1460)&lt;&gt;(C1461 &amp; "-" &amp; D1461 &amp; "-" &amp; H1461),"End: " &amp; C1460 &amp; "-" &amp; D1460 &amp; "-" &amp; H1460,""))</f>
        <v/>
      </c>
      <c r="F1460" s="4" t="str">
        <f t="shared" si="309"/>
        <v>Wall Street Journal-Unemployment Rate-01-2019</v>
      </c>
      <c r="G1460" s="7">
        <v>43475</v>
      </c>
      <c r="H1460" s="7" t="str">
        <f t="shared" si="310"/>
        <v>01-2019</v>
      </c>
      <c r="I1460" s="7" t="str">
        <f t="shared" ca="1" si="311"/>
        <v>Wall Street Journal: CSFB-Unemployment Rate-01-2019</v>
      </c>
      <c r="J1460" s="4" t="str">
        <f t="shared" ca="1" si="312"/>
        <v>Unemployment Rate-CSFB:01-2019</v>
      </c>
      <c r="K1460" t="s">
        <v>679</v>
      </c>
      <c r="CK1460">
        <v>3.7</v>
      </c>
      <c r="CM1460">
        <v>3.7</v>
      </c>
    </row>
    <row r="1461" spans="1:99" x14ac:dyDescent="0.55000000000000004">
      <c r="A1461" s="4" t="str">
        <f t="shared" ca="1" si="307"/>
        <v>American Chemisty Council</v>
      </c>
      <c r="B1461" s="4" t="str">
        <f t="shared" si="308"/>
        <v>Kevin Swift</v>
      </c>
      <c r="C1461" s="4" t="s">
        <v>246</v>
      </c>
      <c r="D1461" s="4" t="s">
        <v>97</v>
      </c>
      <c r="E1461" s="4" t="str">
        <f>IF(COUNTIF($E$2:E1460,"Begin: " &amp; C1461 &amp; "-" &amp; D1461 &amp; "-" &amp; H1461)=0,"Begin: " &amp; C1461 &amp; "-" &amp; D1461 &amp; "-" &amp; H1461,IF((C1461 &amp; "-" &amp; D1461 &amp; "-" &amp; H1461)&lt;&gt;(C1462 &amp; "-" &amp; D1462 &amp; "-" &amp; H1462),"End: " &amp; C1461 &amp; "-" &amp; D1461 &amp; "-" &amp; H1461,""))</f>
        <v/>
      </c>
      <c r="F1461" s="4" t="str">
        <f t="shared" si="309"/>
        <v>Wall Street Journal-Unemployment Rate-01-2019</v>
      </c>
      <c r="G1461" s="7">
        <v>43475</v>
      </c>
      <c r="H1461" s="7" t="str">
        <f t="shared" si="310"/>
        <v>01-2019</v>
      </c>
      <c r="I1461" s="7" t="str">
        <f t="shared" ca="1" si="311"/>
        <v>Wall Street Journal: American Chemisty Council-Unemployment Rate-01-2019</v>
      </c>
      <c r="J1461" s="4" t="str">
        <f t="shared" ca="1" si="312"/>
        <v>Unemployment Rate-American Chemisty Council:01-2019</v>
      </c>
      <c r="K1461" t="s">
        <v>443</v>
      </c>
      <c r="CK1461">
        <v>3.6</v>
      </c>
      <c r="CM1461">
        <v>3.6</v>
      </c>
      <c r="CO1461">
        <v>3.7</v>
      </c>
      <c r="CQ1461">
        <v>3.8</v>
      </c>
      <c r="CS1461">
        <v>4</v>
      </c>
      <c r="CU1461">
        <v>4.3</v>
      </c>
    </row>
    <row r="1462" spans="1:99" x14ac:dyDescent="0.55000000000000004">
      <c r="A1462" s="4" t="str">
        <f t="shared" ca="1" si="307"/>
        <v>Grant Thornton</v>
      </c>
      <c r="B1462" s="4" t="str">
        <f t="shared" si="308"/>
        <v>Diane Swonk</v>
      </c>
      <c r="C1462" s="4" t="s">
        <v>246</v>
      </c>
      <c r="D1462" s="4" t="s">
        <v>97</v>
      </c>
      <c r="E1462" s="4" t="str">
        <f>IF(COUNTIF($E$2:E1461,"Begin: " &amp; C1462 &amp; "-" &amp; D1462 &amp; "-" &amp; H1462)=0,"Begin: " &amp; C1462 &amp; "-" &amp; D1462 &amp; "-" &amp; H1462,IF((C1462 &amp; "-" &amp; D1462 &amp; "-" &amp; H1462)&lt;&gt;(C1463 &amp; "-" &amp; D1463 &amp; "-" &amp; H1463),"End: " &amp; C1462 &amp; "-" &amp; D1462 &amp; "-" &amp; H1462,""))</f>
        <v/>
      </c>
      <c r="F1462" s="4" t="str">
        <f t="shared" si="309"/>
        <v>Wall Street Journal-Unemployment Rate-01-2019</v>
      </c>
      <c r="G1462" s="7">
        <v>43475</v>
      </c>
      <c r="H1462" s="7" t="str">
        <f t="shared" si="310"/>
        <v>01-2019</v>
      </c>
      <c r="I1462" s="7" t="str">
        <f t="shared" ca="1" si="311"/>
        <v>Wall Street Journal: Grant Thornton-Unemployment Rate-01-2019</v>
      </c>
      <c r="J1462" s="4" t="str">
        <f t="shared" ca="1" si="312"/>
        <v>Unemployment Rate-Grant Thornton:01-2019</v>
      </c>
      <c r="K1462" t="s">
        <v>772</v>
      </c>
      <c r="CK1462">
        <v>3.6</v>
      </c>
      <c r="CM1462">
        <v>3.7</v>
      </c>
      <c r="CO1462">
        <v>4.3</v>
      </c>
      <c r="CQ1462">
        <v>4.7</v>
      </c>
      <c r="CS1462">
        <v>4.8</v>
      </c>
      <c r="CU1462">
        <v>4.5999999999999996</v>
      </c>
    </row>
    <row r="1463" spans="1:99" x14ac:dyDescent="0.55000000000000004">
      <c r="A1463" s="4" t="str">
        <f t="shared" ca="1" si="307"/>
        <v>The Northern Trust</v>
      </c>
      <c r="B1463" s="4" t="str">
        <f t="shared" si="308"/>
        <v xml:space="preserve">Carl Tannenbaum </v>
      </c>
      <c r="C1463" s="4" t="s">
        <v>246</v>
      </c>
      <c r="D1463" s="4" t="s">
        <v>97</v>
      </c>
      <c r="E1463" s="4" t="str">
        <f>IF(COUNTIF($E$2:E1462,"Begin: " &amp; C1463 &amp; "-" &amp; D1463 &amp; "-" &amp; H1463)=0,"Begin: " &amp; C1463 &amp; "-" &amp; D1463 &amp; "-" &amp; H1463,IF((C1463 &amp; "-" &amp; D1463 &amp; "-" &amp; H1463)&lt;&gt;(C1464 &amp; "-" &amp; D1464 &amp; "-" &amp; H1464),"End: " &amp; C1463 &amp; "-" &amp; D1463 &amp; "-" &amp; H1463,""))</f>
        <v/>
      </c>
      <c r="F1463" s="4" t="str">
        <f t="shared" si="309"/>
        <v>Wall Street Journal-Unemployment Rate-01-2019</v>
      </c>
      <c r="G1463" s="7">
        <v>43475</v>
      </c>
      <c r="H1463" s="7" t="str">
        <f t="shared" si="310"/>
        <v>01-2019</v>
      </c>
      <c r="I1463" s="7" t="str">
        <f t="shared" ca="1" si="311"/>
        <v>Wall Street Journal: The Northern Trust-Unemployment Rate-01-2019</v>
      </c>
      <c r="J1463" s="4" t="str">
        <f t="shared" ca="1" si="312"/>
        <v>Unemployment Rate-The Northern Trust:01-2019</v>
      </c>
      <c r="K1463" t="s">
        <v>241</v>
      </c>
      <c r="CK1463">
        <v>3.7</v>
      </c>
      <c r="CM1463">
        <v>3.6</v>
      </c>
      <c r="CO1463">
        <v>3.6</v>
      </c>
      <c r="CQ1463">
        <v>3.6</v>
      </c>
      <c r="CS1463">
        <v>3.7</v>
      </c>
      <c r="CU1463">
        <v>3.8</v>
      </c>
    </row>
    <row r="1464" spans="1:99" x14ac:dyDescent="0.55000000000000004">
      <c r="A1464" s="4" t="str">
        <f t="shared" ca="1" si="307"/>
        <v>BNP Paribas</v>
      </c>
      <c r="B1464" s="4" t="str">
        <f t="shared" si="308"/>
        <v>US Economics Team</v>
      </c>
      <c r="C1464" s="4" t="s">
        <v>246</v>
      </c>
      <c r="D1464" s="4" t="s">
        <v>97</v>
      </c>
      <c r="E1464" s="4" t="str">
        <f>IF(COUNTIF($E$2:E1463,"Begin: " &amp; C1464 &amp; "-" &amp; D1464 &amp; "-" &amp; H1464)=0,"Begin: " &amp; C1464 &amp; "-" &amp; D1464 &amp; "-" &amp; H1464,IF((C1464 &amp; "-" &amp; D1464 &amp; "-" &amp; H1464)&lt;&gt;(C1465 &amp; "-" &amp; D1465 &amp; "-" &amp; H1465),"End: " &amp; C1464 &amp; "-" &amp; D1464 &amp; "-" &amp; H1464,""))</f>
        <v/>
      </c>
      <c r="F1464" s="4" t="str">
        <f t="shared" si="309"/>
        <v>Wall Street Journal-Unemployment Rate-01-2019</v>
      </c>
      <c r="G1464" s="7">
        <v>43475</v>
      </c>
      <c r="H1464" s="7" t="str">
        <f t="shared" si="310"/>
        <v>01-2019</v>
      </c>
      <c r="I1464" s="7" t="str">
        <f t="shared" ca="1" si="311"/>
        <v>Wall Street Journal: BNP Paribas-Unemployment Rate-01-2019</v>
      </c>
      <c r="J1464" s="4" t="str">
        <f t="shared" ca="1" si="312"/>
        <v>Unemployment Rate-BNP Paribas:01-2019</v>
      </c>
      <c r="K1464" t="s">
        <v>444</v>
      </c>
      <c r="CK1464">
        <v>3.6</v>
      </c>
      <c r="CM1464">
        <v>3.6</v>
      </c>
      <c r="CO1464">
        <v>3.7</v>
      </c>
      <c r="CQ1464">
        <v>3.9</v>
      </c>
    </row>
    <row r="1465" spans="1:99" x14ac:dyDescent="0.55000000000000004">
      <c r="A1465" s="4" t="str">
        <f t="shared" ca="1" si="307"/>
        <v>The Conference Board</v>
      </c>
      <c r="B1465" s="4" t="str">
        <f t="shared" si="308"/>
        <v>Bart van Ark</v>
      </c>
      <c r="C1465" s="4" t="s">
        <v>246</v>
      </c>
      <c r="D1465" s="4" t="s">
        <v>97</v>
      </c>
      <c r="E1465" s="4" t="str">
        <f>IF(COUNTIF($E$2:E1464,"Begin: " &amp; C1465 &amp; "-" &amp; D1465 &amp; "-" &amp; H1465)=0,"Begin: " &amp; C1465 &amp; "-" &amp; D1465 &amp; "-" &amp; H1465,IF((C1465 &amp; "-" &amp; D1465 &amp; "-" &amp; H1465)&lt;&gt;(C1466 &amp; "-" &amp; D1466 &amp; "-" &amp; H1466),"End: " &amp; C1465 &amp; "-" &amp; D1465 &amp; "-" &amp; H1465,""))</f>
        <v/>
      </c>
      <c r="F1465" s="4" t="str">
        <f t="shared" si="309"/>
        <v>Wall Street Journal-Unemployment Rate-01-2019</v>
      </c>
      <c r="G1465" s="7">
        <v>43475</v>
      </c>
      <c r="H1465" s="7" t="str">
        <f t="shared" si="310"/>
        <v>01-2019</v>
      </c>
      <c r="I1465" s="7" t="str">
        <f t="shared" ca="1" si="311"/>
        <v>Wall Street Journal: The Conference Board-Unemployment Rate-01-2019</v>
      </c>
      <c r="J1465" s="4" t="str">
        <f t="shared" ca="1" si="312"/>
        <v>Unemployment Rate-The Conference Board:01-2019</v>
      </c>
      <c r="K1465" t="s">
        <v>242</v>
      </c>
      <c r="CK1465">
        <v>3.7</v>
      </c>
      <c r="CM1465">
        <v>3.5</v>
      </c>
      <c r="CO1465">
        <v>3.4</v>
      </c>
      <c r="CQ1465">
        <v>3.3</v>
      </c>
    </row>
    <row r="1466" spans="1:99" x14ac:dyDescent="0.55000000000000004">
      <c r="A1466" s="4" t="str">
        <f t="shared" ca="1" si="307"/>
        <v>First Trust Adv.</v>
      </c>
      <c r="B1466" s="4" t="str">
        <f t="shared" si="308"/>
        <v>Brian S. Wesbury/ Robert Stein</v>
      </c>
      <c r="C1466" s="4" t="s">
        <v>246</v>
      </c>
      <c r="D1466" s="4" t="s">
        <v>97</v>
      </c>
      <c r="E1466" s="4" t="str">
        <f>IF(COUNTIF($E$2:E1465,"Begin: " &amp; C1466 &amp; "-" &amp; D1466 &amp; "-" &amp; H1466)=0,"Begin: " &amp; C1466 &amp; "-" &amp; D1466 &amp; "-" &amp; H1466,IF((C1466 &amp; "-" &amp; D1466 &amp; "-" &amp; H1466)&lt;&gt;(C1467 &amp; "-" &amp; D1467 &amp; "-" &amp; H1467),"End: " &amp; C1466 &amp; "-" &amp; D1466 &amp; "-" &amp; H1466,""))</f>
        <v/>
      </c>
      <c r="F1466" s="4" t="str">
        <f t="shared" si="309"/>
        <v>Wall Street Journal-Unemployment Rate-01-2019</v>
      </c>
      <c r="G1466" s="7">
        <v>43475</v>
      </c>
      <c r="H1466" s="7" t="str">
        <f t="shared" si="310"/>
        <v>01-2019</v>
      </c>
      <c r="I1466" s="7" t="str">
        <f t="shared" ca="1" si="311"/>
        <v>Wall Street Journal: First Trust Adv.-Unemployment Rate-01-2019</v>
      </c>
      <c r="J1466" s="4" t="str">
        <f t="shared" ca="1" si="312"/>
        <v>Unemployment Rate-First Trust Adv.:01-2019</v>
      </c>
      <c r="K1466" t="s">
        <v>243</v>
      </c>
      <c r="CK1466">
        <v>3.6</v>
      </c>
      <c r="CM1466">
        <v>3.4</v>
      </c>
      <c r="CO1466">
        <v>3.3</v>
      </c>
      <c r="CQ1466">
        <v>3.3</v>
      </c>
    </row>
    <row r="1467" spans="1:99" x14ac:dyDescent="0.55000000000000004">
      <c r="A1467" s="4" t="str">
        <f t="shared" ca="1" si="307"/>
        <v>National Association of Realtors</v>
      </c>
      <c r="B1467" s="4" t="str">
        <f t="shared" si="308"/>
        <v>Lawrence Yun</v>
      </c>
      <c r="C1467" s="4" t="s">
        <v>246</v>
      </c>
      <c r="D1467" s="4" t="s">
        <v>97</v>
      </c>
      <c r="E1467" s="4" t="str">
        <f>IF(COUNTIF($E$2:E1466,"Begin: " &amp; C1467 &amp; "-" &amp; D1467 &amp; "-" &amp; H1467)=0,"Begin: " &amp; C1467 &amp; "-" &amp; D1467 &amp; "-" &amp; H1467,IF((C1467 &amp; "-" &amp; D1467 &amp; "-" &amp; H1467)&lt;&gt;(C1468 &amp; "-" &amp; D1468 &amp; "-" &amp; H1468),"End: " &amp; C1467 &amp; "-" &amp; D1467 &amp; "-" &amp; H1467,""))</f>
        <v/>
      </c>
      <c r="F1467" s="4" t="str">
        <f t="shared" si="309"/>
        <v>Wall Street Journal-Unemployment Rate-01-2019</v>
      </c>
      <c r="G1467" s="7">
        <v>43475</v>
      </c>
      <c r="H1467" s="7" t="str">
        <f t="shared" si="310"/>
        <v>01-2019</v>
      </c>
      <c r="I1467" s="7" t="str">
        <f t="shared" ca="1" si="311"/>
        <v>Wall Street Journal: National Association of Realtors-Unemployment Rate-01-2019</v>
      </c>
      <c r="J1467" s="4" t="str">
        <f t="shared" ca="1" si="312"/>
        <v>Unemployment Rate-National Association of Realtors:01-2019</v>
      </c>
      <c r="K1467" t="s">
        <v>245</v>
      </c>
      <c r="CK1467">
        <v>3.9</v>
      </c>
      <c r="CM1467">
        <v>4.0999999999999996</v>
      </c>
      <c r="CO1467">
        <v>4.0999999999999996</v>
      </c>
      <c r="CQ1467">
        <v>4.2</v>
      </c>
      <c r="CS1467">
        <v>4.3</v>
      </c>
      <c r="CU1467">
        <v>4.4000000000000004</v>
      </c>
    </row>
    <row r="1468" spans="1:99" x14ac:dyDescent="0.55000000000000004">
      <c r="A1468" s="4" t="str">
        <f t="shared" ca="1" si="307"/>
        <v>Morgan Stanley</v>
      </c>
      <c r="B1468" s="4" t="str">
        <f t="shared" si="308"/>
        <v>Ellen Zentner</v>
      </c>
      <c r="C1468" s="4" t="s">
        <v>246</v>
      </c>
      <c r="D1468" s="4" t="s">
        <v>97</v>
      </c>
      <c r="E1468" s="4" t="str">
        <f>IF(COUNTIF($E$2:E1467,"Begin: " &amp; C1468 &amp; "-" &amp; D1468 &amp; "-" &amp; H1468)=0,"Begin: " &amp; C1468 &amp; "-" &amp; D1468 &amp; "-" &amp; H1468,IF((C1468 &amp; "-" &amp; D1468 &amp; "-" &amp; H1468)&lt;&gt;(C1469 &amp; "-" &amp; D1469 &amp; "-" &amp; H1469),"End: " &amp; C1468 &amp; "-" &amp; D1468 &amp; "-" &amp; H1468,""))</f>
        <v>End: Wall Street Journal-Unemployment Rate-01-2019</v>
      </c>
      <c r="F1468" s="4" t="str">
        <f t="shared" si="309"/>
        <v>Wall Street Journal-Unemployment Rate-01-2019</v>
      </c>
      <c r="G1468" s="7">
        <v>43475</v>
      </c>
      <c r="H1468" s="7" t="str">
        <f t="shared" si="310"/>
        <v>01-2019</v>
      </c>
      <c r="I1468" s="7" t="str">
        <f t="shared" ca="1" si="311"/>
        <v>Wall Street Journal: Morgan Stanley-Unemployment Rate-01-2019</v>
      </c>
      <c r="J1468" s="4" t="str">
        <f t="shared" ca="1" si="312"/>
        <v>Unemployment Rate-Morgan Stanley:01-2019</v>
      </c>
      <c r="K1468" t="s">
        <v>680</v>
      </c>
      <c r="CK1468">
        <v>3.5</v>
      </c>
      <c r="CM1468">
        <v>3.4</v>
      </c>
      <c r="CO1468">
        <v>3.3</v>
      </c>
      <c r="CQ1468">
        <v>3.2</v>
      </c>
    </row>
    <row r="1469" spans="1:99" x14ac:dyDescent="0.55000000000000004">
      <c r="A1469" s="4" t="str">
        <f t="shared" ref="A1469" ca="1" si="313">IF(ISERROR(IF(C1469="GIOA",INDEX(List_AnonymousForecasters,MATCH(LEFT(K1469,FIND(":",K1469,1)-1),List_IndividualForecasters,0),1),INDEX(List_FirmNamesOmega,MATCH(LEFT(K1469,FIND(":",K1469,1)-1),List_FirmNamesAlpha,0),1))),LEFT(K1469,FIND(":",K1469,1)-1),IF(C1469="GIOA",INDEX(List_AnonymousForecasters,MATCH(LEFT(K1469,FIND(":",K1469,1)-1),List_IndividualForecasters,0),1),INDEX(List_FirmNamesOmega,MATCH(LEFT(K1469,FIND(":",K1469,1)-1),List_FirmNamesAlpha,0),1)))</f>
        <v>Nomura</v>
      </c>
      <c r="B1469" s="4" t="str">
        <f t="shared" ref="B1469" si="314">MID(K1469,FIND(":",K1469,1)+2,LEN(K1469)-FIND(":",K1469,1))</f>
        <v>Lewis Alexander</v>
      </c>
      <c r="C1469" s="4" t="s">
        <v>246</v>
      </c>
      <c r="D1469" s="4" t="s">
        <v>249</v>
      </c>
      <c r="E1469" s="4" t="str">
        <f>IF(COUNTIF($E$2:E1468,"Begin: " &amp; C1469 &amp; "-" &amp; D1469 &amp; "-" &amp; H1469)=0,"Begin: " &amp; C1469 &amp; "-" &amp; D1469 &amp; "-" &amp; H1469,IF((C1469 &amp; "-" &amp; D1469 &amp; "-" &amp; H1469)&lt;&gt;(C1470 &amp; "-" &amp; D1470 &amp; "-" &amp; H1470),"End: " &amp; C1469 &amp; "-" &amp; D1469 &amp; "-" &amp; H1469,""))</f>
        <v>Begin: Wall Street Journal-Crude Oil-01-2019</v>
      </c>
      <c r="F1469" s="4" t="str">
        <f t="shared" ref="F1469" si="315">C1469 &amp; "-" &amp; D1469 &amp; "-" &amp; H1469</f>
        <v>Wall Street Journal-Crude Oil-01-2019</v>
      </c>
      <c r="G1469" s="7">
        <v>43475</v>
      </c>
      <c r="H1469" s="7" t="str">
        <f t="shared" ref="H1469" si="316">TEXT(MONTH(G1469),"00") &amp; "-" &amp; TEXT(YEAR(G1469),"0000")</f>
        <v>01-2019</v>
      </c>
      <c r="I1469" s="7" t="str">
        <f t="shared" ref="I1469" ca="1" si="317">C1469 &amp; ": " &amp; A1469 &amp; "-" &amp; D1469 &amp; "-" &amp; H1469</f>
        <v>Wall Street Journal: Nomura-Crude Oil-01-2019</v>
      </c>
      <c r="J1469" s="4" t="str">
        <f t="shared" ref="J1469" ca="1" si="318">D1469 &amp; "-" &amp; A1469 &amp; ":" &amp; TEXT(MONTH(G1469),"00") &amp; "-" &amp; TEXT(YEAR(G1469),"0000")</f>
        <v>Crude Oil-Nomura:01-2019</v>
      </c>
      <c r="K1469" t="s">
        <v>196</v>
      </c>
    </row>
    <row r="1470" spans="1:99" x14ac:dyDescent="0.55000000000000004">
      <c r="A1470" s="4" t="str">
        <f t="shared" ref="A1470:A1533" ca="1" si="319">IF(ISERROR(IF(C1470="GIOA",INDEX(List_AnonymousForecasters,MATCH(LEFT(K1470,FIND(":",K1470,1)-1),List_IndividualForecasters,0),1),INDEX(List_FirmNamesOmega,MATCH(LEFT(K1470,FIND(":",K1470,1)-1),List_FirmNamesAlpha,0),1))),LEFT(K1470,FIND(":",K1470,1)-1),IF(C1470="GIOA",INDEX(List_AnonymousForecasters,MATCH(LEFT(K1470,FIND(":",K1470,1)-1),List_IndividualForecasters,0),1),INDEX(List_FirmNamesOmega,MATCH(LEFT(K1470,FIND(":",K1470,1)-1),List_FirmNamesAlpha,0),1)))</f>
        <v>Bank of the West</v>
      </c>
      <c r="B1470" s="4" t="str">
        <f t="shared" ref="B1470:B1533" si="320">MID(K1470,FIND(":",K1470,1)+2,LEN(K1470)-FIND(":",K1470,1))</f>
        <v>Scott Anderson</v>
      </c>
      <c r="C1470" s="4" t="s">
        <v>246</v>
      </c>
      <c r="D1470" s="4" t="s">
        <v>249</v>
      </c>
      <c r="E1470" s="4" t="str">
        <f>IF(COUNTIF($E$2:E1469,"Begin: " &amp; C1470 &amp; "-" &amp; D1470 &amp; "-" &amp; H1470)=0,"Begin: " &amp; C1470 &amp; "-" &amp; D1470 &amp; "-" &amp; H1470,IF((C1470 &amp; "-" &amp; D1470 &amp; "-" &amp; H1470)&lt;&gt;(C1471 &amp; "-" &amp; D1471 &amp; "-" &amp; H1471),"End: " &amp; C1470 &amp; "-" &amp; D1470 &amp; "-" &amp; H1470,""))</f>
        <v/>
      </c>
      <c r="F1470" s="4" t="str">
        <f t="shared" ref="F1470:F1533" si="321">C1470 &amp; "-" &amp; D1470 &amp; "-" &amp; H1470</f>
        <v>Wall Street Journal-Crude Oil-01-2019</v>
      </c>
      <c r="G1470" s="7">
        <v>43475</v>
      </c>
      <c r="H1470" s="7" t="str">
        <f t="shared" ref="H1470:H1533" si="322">TEXT(MONTH(G1470),"00") &amp; "-" &amp; TEXT(YEAR(G1470),"0000")</f>
        <v>01-2019</v>
      </c>
      <c r="I1470" s="7" t="str">
        <f t="shared" ref="I1470:I1533" ca="1" si="323">C1470 &amp; ": " &amp; A1470 &amp; "-" &amp; D1470 &amp; "-" &amp; H1470</f>
        <v>Wall Street Journal: Bank of the West-Crude Oil-01-2019</v>
      </c>
      <c r="J1470" s="4" t="str">
        <f t="shared" ref="J1470:J1533" ca="1" si="324">D1470 &amp; "-" &amp; A1470 &amp; ":" &amp; TEXT(MONTH(G1470),"00") &amp; "-" &amp; TEXT(YEAR(G1470),"0000")</f>
        <v>Crude Oil-Bank of the West:01-2019</v>
      </c>
      <c r="K1470" t="s">
        <v>763</v>
      </c>
      <c r="CK1470">
        <v>49</v>
      </c>
      <c r="CM1470">
        <v>48</v>
      </c>
      <c r="CO1470">
        <v>47</v>
      </c>
      <c r="CQ1470">
        <v>45</v>
      </c>
      <c r="CS1470">
        <v>50</v>
      </c>
      <c r="CU1470">
        <v>53</v>
      </c>
    </row>
    <row r="1471" spans="1:99" x14ac:dyDescent="0.55000000000000004">
      <c r="A1471" s="4" t="str">
        <f t="shared" ca="1" si="319"/>
        <v>Capital Economics</v>
      </c>
      <c r="B1471" s="4" t="str">
        <f t="shared" si="320"/>
        <v>Paul Ashworth</v>
      </c>
      <c r="C1471" s="4" t="s">
        <v>246</v>
      </c>
      <c r="D1471" s="4" t="s">
        <v>249</v>
      </c>
      <c r="E1471" s="4" t="str">
        <f>IF(COUNTIF($E$2:E1470,"Begin: " &amp; C1471 &amp; "-" &amp; D1471 &amp; "-" &amp; H1471)=0,"Begin: " &amp; C1471 &amp; "-" &amp; D1471 &amp; "-" &amp; H1471,IF((C1471 &amp; "-" &amp; D1471 &amp; "-" &amp; H1471)&lt;&gt;(C1472 &amp; "-" &amp; D1472 &amp; "-" &amp; H1472),"End: " &amp; C1471 &amp; "-" &amp; D1471 &amp; "-" &amp; H1471,""))</f>
        <v/>
      </c>
      <c r="F1471" s="4" t="str">
        <f t="shared" si="321"/>
        <v>Wall Street Journal-Crude Oil-01-2019</v>
      </c>
      <c r="G1471" s="7">
        <v>43475</v>
      </c>
      <c r="H1471" s="7" t="str">
        <f t="shared" si="322"/>
        <v>01-2019</v>
      </c>
      <c r="I1471" s="7" t="str">
        <f t="shared" ca="1" si="323"/>
        <v>Wall Street Journal: Capital Economics-Crude Oil-01-2019</v>
      </c>
      <c r="J1471" s="4" t="str">
        <f t="shared" ca="1" si="324"/>
        <v>Crude Oil-Capital Economics:01-2019</v>
      </c>
      <c r="K1471" t="s">
        <v>197</v>
      </c>
    </row>
    <row r="1472" spans="1:99" x14ac:dyDescent="0.55000000000000004">
      <c r="A1472" s="4" t="str">
        <f t="shared" ca="1" si="319"/>
        <v>Deloitte LP</v>
      </c>
      <c r="B1472" s="4" t="str">
        <f t="shared" si="320"/>
        <v>Daniel Bachman</v>
      </c>
      <c r="C1472" s="4" t="s">
        <v>246</v>
      </c>
      <c r="D1472" s="4" t="s">
        <v>249</v>
      </c>
      <c r="E1472" s="4" t="str">
        <f>IF(COUNTIF($E$2:E1471,"Begin: " &amp; C1472 &amp; "-" &amp; D1472 &amp; "-" &amp; H1472)=0,"Begin: " &amp; C1472 &amp; "-" &amp; D1472 &amp; "-" &amp; H1472,IF((C1472 &amp; "-" &amp; D1472 &amp; "-" &amp; H1472)&lt;&gt;(C1473 &amp; "-" &amp; D1473 &amp; "-" &amp; H1473),"End: " &amp; C1472 &amp; "-" &amp; D1472 &amp; "-" &amp; H1472,""))</f>
        <v/>
      </c>
      <c r="F1472" s="4" t="str">
        <f t="shared" si="321"/>
        <v>Wall Street Journal-Crude Oil-01-2019</v>
      </c>
      <c r="G1472" s="7">
        <v>43475</v>
      </c>
      <c r="H1472" s="7" t="str">
        <f t="shared" si="322"/>
        <v>01-2019</v>
      </c>
      <c r="I1472" s="7" t="str">
        <f t="shared" ca="1" si="323"/>
        <v>Wall Street Journal: Deloitte LP-Crude Oil-01-2019</v>
      </c>
      <c r="J1472" s="4" t="str">
        <f t="shared" ca="1" si="324"/>
        <v>Crude Oil-Deloitte LP:01-2019</v>
      </c>
      <c r="K1472" t="s">
        <v>749</v>
      </c>
    </row>
    <row r="1473" spans="1:99" x14ac:dyDescent="0.55000000000000004">
      <c r="A1473" s="4" t="str">
        <f t="shared" ca="1" si="319"/>
        <v>Economic Outlook Group</v>
      </c>
      <c r="B1473" s="4" t="str">
        <f t="shared" si="320"/>
        <v>Bernard Baumohl</v>
      </c>
      <c r="C1473" s="4" t="s">
        <v>246</v>
      </c>
      <c r="D1473" s="4" t="s">
        <v>249</v>
      </c>
      <c r="E1473" s="4" t="str">
        <f>IF(COUNTIF($E$2:E1472,"Begin: " &amp; C1473 &amp; "-" &amp; D1473 &amp; "-" &amp; H1473)=0,"Begin: " &amp; C1473 &amp; "-" &amp; D1473 &amp; "-" &amp; H1473,IF((C1473 &amp; "-" &amp; D1473 &amp; "-" &amp; H1473)&lt;&gt;(C1474 &amp; "-" &amp; D1474 &amp; "-" &amp; H1474),"End: " &amp; C1473 &amp; "-" &amp; D1473 &amp; "-" &amp; H1473,""))</f>
        <v/>
      </c>
      <c r="F1473" s="4" t="str">
        <f t="shared" si="321"/>
        <v>Wall Street Journal-Crude Oil-01-2019</v>
      </c>
      <c r="G1473" s="7">
        <v>43475</v>
      </c>
      <c r="H1473" s="7" t="str">
        <f t="shared" si="322"/>
        <v>01-2019</v>
      </c>
      <c r="I1473" s="7" t="str">
        <f t="shared" ca="1" si="323"/>
        <v>Wall Street Journal: Economic Outlook Group-Crude Oil-01-2019</v>
      </c>
      <c r="J1473" s="4" t="str">
        <f t="shared" ca="1" si="324"/>
        <v>Crude Oil-Economic Outlook Group:01-2019</v>
      </c>
      <c r="K1473" t="s">
        <v>426</v>
      </c>
      <c r="CK1473">
        <v>53</v>
      </c>
      <c r="CM1473">
        <v>51</v>
      </c>
      <c r="CO1473">
        <v>48</v>
      </c>
      <c r="CQ1473">
        <v>44</v>
      </c>
      <c r="CS1473">
        <v>55</v>
      </c>
      <c r="CU1473">
        <v>60</v>
      </c>
    </row>
    <row r="1474" spans="1:99" x14ac:dyDescent="0.55000000000000004">
      <c r="A1474" s="4" t="str">
        <f t="shared" ca="1" si="319"/>
        <v>Nationwide Insurance</v>
      </c>
      <c r="B1474" s="4" t="str">
        <f t="shared" si="320"/>
        <v>David Berson</v>
      </c>
      <c r="C1474" s="4" t="s">
        <v>246</v>
      </c>
      <c r="D1474" s="4" t="s">
        <v>249</v>
      </c>
      <c r="E1474" s="4" t="str">
        <f>IF(COUNTIF($E$2:E1473,"Begin: " &amp; C1474 &amp; "-" &amp; D1474 &amp; "-" &amp; H1474)=0,"Begin: " &amp; C1474 &amp; "-" &amp; D1474 &amp; "-" &amp; H1474,IF((C1474 &amp; "-" &amp; D1474 &amp; "-" &amp; H1474)&lt;&gt;(C1475 &amp; "-" &amp; D1475 &amp; "-" &amp; H1475),"End: " &amp; C1474 &amp; "-" &amp; D1474 &amp; "-" &amp; H1474,""))</f>
        <v/>
      </c>
      <c r="F1474" s="4" t="str">
        <f t="shared" si="321"/>
        <v>Wall Street Journal-Crude Oil-01-2019</v>
      </c>
      <c r="G1474" s="7">
        <v>43475</v>
      </c>
      <c r="H1474" s="7" t="str">
        <f t="shared" si="322"/>
        <v>01-2019</v>
      </c>
      <c r="I1474" s="7" t="str">
        <f t="shared" ca="1" si="323"/>
        <v>Wall Street Journal: Nationwide Insurance-Crude Oil-01-2019</v>
      </c>
      <c r="J1474" s="4" t="str">
        <f t="shared" ca="1" si="324"/>
        <v>Crude Oil-Nationwide Insurance:01-2019</v>
      </c>
      <c r="K1474" t="s">
        <v>427</v>
      </c>
      <c r="CK1474">
        <v>53</v>
      </c>
      <c r="CM1474">
        <v>59</v>
      </c>
      <c r="CO1474">
        <v>62.5</v>
      </c>
      <c r="CQ1474">
        <v>65</v>
      </c>
      <c r="CS1474">
        <v>69</v>
      </c>
      <c r="CU1474">
        <v>61</v>
      </c>
    </row>
    <row r="1475" spans="1:99" x14ac:dyDescent="0.55000000000000004">
      <c r="A1475" s="4" t="str">
        <f t="shared" ca="1" si="319"/>
        <v>Tufts University</v>
      </c>
      <c r="B1475" s="4" t="str">
        <f t="shared" si="320"/>
        <v>Brian Bethune</v>
      </c>
      <c r="C1475" s="4" t="s">
        <v>246</v>
      </c>
      <c r="D1475" s="4" t="s">
        <v>249</v>
      </c>
      <c r="E1475" s="4" t="str">
        <f>IF(COUNTIF($E$2:E1474,"Begin: " &amp; C1475 &amp; "-" &amp; D1475 &amp; "-" &amp; H1475)=0,"Begin: " &amp; C1475 &amp; "-" &amp; D1475 &amp; "-" &amp; H1475,IF((C1475 &amp; "-" &amp; D1475 &amp; "-" &amp; H1475)&lt;&gt;(C1476 &amp; "-" &amp; D1476 &amp; "-" &amp; H1476),"End: " &amp; C1475 &amp; "-" &amp; D1475 &amp; "-" &amp; H1475,""))</f>
        <v/>
      </c>
      <c r="F1475" s="4" t="str">
        <f t="shared" si="321"/>
        <v>Wall Street Journal-Crude Oil-01-2019</v>
      </c>
      <c r="G1475" s="7">
        <v>43475</v>
      </c>
      <c r="H1475" s="7" t="str">
        <f t="shared" si="322"/>
        <v>01-2019</v>
      </c>
      <c r="I1475" s="7" t="str">
        <f t="shared" ca="1" si="323"/>
        <v>Wall Street Journal: Tufts University-Crude Oil-01-2019</v>
      </c>
      <c r="J1475" s="4" t="str">
        <f t="shared" ca="1" si="324"/>
        <v>Crude Oil-Tufts University:01-2019</v>
      </c>
      <c r="K1475" t="s">
        <v>428</v>
      </c>
      <c r="CK1475">
        <v>55</v>
      </c>
      <c r="CM1475">
        <v>58</v>
      </c>
      <c r="CO1475">
        <v>55</v>
      </c>
      <c r="CQ1475">
        <v>55</v>
      </c>
      <c r="CS1475">
        <v>58</v>
      </c>
      <c r="CU1475">
        <v>61</v>
      </c>
    </row>
    <row r="1476" spans="1:99" x14ac:dyDescent="0.55000000000000004">
      <c r="A1476" s="4" t="str">
        <f t="shared" ca="1" si="319"/>
        <v>TS Lombard</v>
      </c>
      <c r="B1476" s="4" t="str">
        <f t="shared" si="320"/>
        <v>Steven Blitz</v>
      </c>
      <c r="C1476" s="4" t="s">
        <v>246</v>
      </c>
      <c r="D1476" s="4" t="s">
        <v>249</v>
      </c>
      <c r="E1476" s="4" t="str">
        <f>IF(COUNTIF($E$2:E1475,"Begin: " &amp; C1476 &amp; "-" &amp; D1476 &amp; "-" &amp; H1476)=0,"Begin: " &amp; C1476 &amp; "-" &amp; D1476 &amp; "-" &amp; H1476,IF((C1476 &amp; "-" &amp; D1476 &amp; "-" &amp; H1476)&lt;&gt;(C1477 &amp; "-" &amp; D1477 &amp; "-" &amp; H1477),"End: " &amp; C1476 &amp; "-" &amp; D1476 &amp; "-" &amp; H1476,""))</f>
        <v/>
      </c>
      <c r="F1476" s="4" t="str">
        <f t="shared" si="321"/>
        <v>Wall Street Journal-Crude Oil-01-2019</v>
      </c>
      <c r="G1476" s="7">
        <v>43475</v>
      </c>
      <c r="H1476" s="7" t="str">
        <f t="shared" si="322"/>
        <v>01-2019</v>
      </c>
      <c r="I1476" s="7" t="str">
        <f t="shared" ca="1" si="323"/>
        <v>Wall Street Journal: TS Lombard-Crude Oil-01-2019</v>
      </c>
      <c r="J1476" s="4" t="str">
        <f t="shared" ca="1" si="324"/>
        <v>Crude Oil-TS Lombard:01-2019</v>
      </c>
      <c r="K1476" t="s">
        <v>768</v>
      </c>
      <c r="CK1476">
        <v>40</v>
      </c>
      <c r="CM1476">
        <v>50</v>
      </c>
      <c r="CO1476">
        <v>80</v>
      </c>
      <c r="CQ1476">
        <v>80</v>
      </c>
      <c r="CS1476">
        <v>50</v>
      </c>
      <c r="CU1476">
        <v>30</v>
      </c>
    </row>
    <row r="1477" spans="1:99" x14ac:dyDescent="0.55000000000000004">
      <c r="A1477" s="4" t="str">
        <f t="shared" ca="1" si="319"/>
        <v>Standard and Poor's</v>
      </c>
      <c r="B1477" s="4" t="str">
        <f t="shared" si="320"/>
        <v>Beth Ann Bovino</v>
      </c>
      <c r="C1477" s="4" t="s">
        <v>246</v>
      </c>
      <c r="D1477" s="4" t="s">
        <v>249</v>
      </c>
      <c r="E1477" s="4" t="str">
        <f>IF(COUNTIF($E$2:E1476,"Begin: " &amp; C1477 &amp; "-" &amp; D1477 &amp; "-" &amp; H1477)=0,"Begin: " &amp; C1477 &amp; "-" &amp; D1477 &amp; "-" &amp; H1477,IF((C1477 &amp; "-" &amp; D1477 &amp; "-" &amp; H1477)&lt;&gt;(C1478 &amp; "-" &amp; D1478 &amp; "-" &amp; H1478),"End: " &amp; C1477 &amp; "-" &amp; D1477 &amp; "-" &amp; H1477,""))</f>
        <v/>
      </c>
      <c r="F1477" s="4" t="str">
        <f t="shared" si="321"/>
        <v>Wall Street Journal-Crude Oil-01-2019</v>
      </c>
      <c r="G1477" s="7">
        <v>43475</v>
      </c>
      <c r="H1477" s="7" t="str">
        <f t="shared" si="322"/>
        <v>01-2019</v>
      </c>
      <c r="I1477" s="7" t="str">
        <f t="shared" ca="1" si="323"/>
        <v>Wall Street Journal: Standard and Poor's-Crude Oil-01-2019</v>
      </c>
      <c r="J1477" s="4" t="str">
        <f t="shared" ca="1" si="324"/>
        <v>Crude Oil-Standard and Poor's:01-2019</v>
      </c>
      <c r="K1477" t="s">
        <v>199</v>
      </c>
    </row>
    <row r="1478" spans="1:99" x14ac:dyDescent="0.55000000000000004">
      <c r="A1478" s="4" t="str">
        <f t="shared" ca="1" si="319"/>
        <v>Wells Fargo &amp; Co.</v>
      </c>
      <c r="B1478" s="4" t="str">
        <f t="shared" si="320"/>
        <v>Jay Bryson</v>
      </c>
      <c r="C1478" s="4" t="s">
        <v>246</v>
      </c>
      <c r="D1478" s="4" t="s">
        <v>249</v>
      </c>
      <c r="E1478" s="4" t="str">
        <f>IF(COUNTIF($E$2:E1477,"Begin: " &amp; C1478 &amp; "-" &amp; D1478 &amp; "-" &amp; H1478)=0,"Begin: " &amp; C1478 &amp; "-" &amp; D1478 &amp; "-" &amp; H1478,IF((C1478 &amp; "-" &amp; D1478 &amp; "-" &amp; H1478)&lt;&gt;(C1479 &amp; "-" &amp; D1479 &amp; "-" &amp; H1479),"End: " &amp; C1478 &amp; "-" &amp; D1478 &amp; "-" &amp; H1478,""))</f>
        <v/>
      </c>
      <c r="F1478" s="4" t="str">
        <f t="shared" si="321"/>
        <v>Wall Street Journal-Crude Oil-01-2019</v>
      </c>
      <c r="G1478" s="7">
        <v>43475</v>
      </c>
      <c r="H1478" s="7" t="str">
        <f t="shared" si="322"/>
        <v>01-2019</v>
      </c>
      <c r="I1478" s="7" t="str">
        <f t="shared" ca="1" si="323"/>
        <v>Wall Street Journal: Wells Fargo &amp; Co.-Crude Oil-01-2019</v>
      </c>
      <c r="J1478" s="4" t="str">
        <f t="shared" ca="1" si="324"/>
        <v>Crude Oil-Wells Fargo &amp; Co.:01-2019</v>
      </c>
      <c r="K1478" t="s">
        <v>786</v>
      </c>
      <c r="CK1478">
        <v>54</v>
      </c>
      <c r="CM1478">
        <v>60</v>
      </c>
      <c r="CO1478">
        <v>61</v>
      </c>
      <c r="CQ1478">
        <v>60</v>
      </c>
    </row>
    <row r="1479" spans="1:99" x14ac:dyDescent="0.55000000000000004">
      <c r="A1479" s="4" t="str">
        <f t="shared" ca="1" si="319"/>
        <v>Credit Agricole CIB</v>
      </c>
      <c r="B1479" s="4" t="str">
        <f t="shared" si="320"/>
        <v>Michael Carey</v>
      </c>
      <c r="C1479" s="4" t="s">
        <v>246</v>
      </c>
      <c r="D1479" s="4" t="s">
        <v>249</v>
      </c>
      <c r="E1479" s="4" t="str">
        <f>IF(COUNTIF($E$2:E1478,"Begin: " &amp; C1479 &amp; "-" &amp; D1479 &amp; "-" &amp; H1479)=0,"Begin: " &amp; C1479 &amp; "-" &amp; D1479 &amp; "-" &amp; H1479,IF((C1479 &amp; "-" &amp; D1479 &amp; "-" &amp; H1479)&lt;&gt;(C1480 &amp; "-" &amp; D1480 &amp; "-" &amp; H1480),"End: " &amp; C1479 &amp; "-" &amp; D1479 &amp; "-" &amp; H1479,""))</f>
        <v/>
      </c>
      <c r="F1479" s="4" t="str">
        <f t="shared" si="321"/>
        <v>Wall Street Journal-Crude Oil-01-2019</v>
      </c>
      <c r="G1479" s="7">
        <v>43475</v>
      </c>
      <c r="H1479" s="7" t="str">
        <f t="shared" si="322"/>
        <v>01-2019</v>
      </c>
      <c r="I1479" s="7" t="str">
        <f t="shared" ca="1" si="323"/>
        <v>Wall Street Journal: Credit Agricole CIB-Crude Oil-01-2019</v>
      </c>
      <c r="J1479" s="4" t="str">
        <f t="shared" ca="1" si="324"/>
        <v>Crude Oil-Credit Agricole CIB:01-2019</v>
      </c>
      <c r="K1479" t="s">
        <v>200</v>
      </c>
    </row>
    <row r="1480" spans="1:99" x14ac:dyDescent="0.55000000000000004">
      <c r="A1480" s="4" t="str">
        <f t="shared" ca="1" si="319"/>
        <v>Econoclast</v>
      </c>
      <c r="B1480" s="4" t="str">
        <f t="shared" si="320"/>
        <v>Mike Cosgrove</v>
      </c>
      <c r="C1480" s="4" t="s">
        <v>246</v>
      </c>
      <c r="D1480" s="4" t="s">
        <v>249</v>
      </c>
      <c r="E1480" s="4" t="str">
        <f>IF(COUNTIF($E$2:E1479,"Begin: " &amp; C1480 &amp; "-" &amp; D1480 &amp; "-" &amp; H1480)=0,"Begin: " &amp; C1480 &amp; "-" &amp; D1480 &amp; "-" &amp; H1480,IF((C1480 &amp; "-" &amp; D1480 &amp; "-" &amp; H1480)&lt;&gt;(C1481 &amp; "-" &amp; D1481 &amp; "-" &amp; H1481),"End: " &amp; C1480 &amp; "-" &amp; D1480 &amp; "-" &amp; H1480,""))</f>
        <v/>
      </c>
      <c r="F1480" s="4" t="str">
        <f t="shared" si="321"/>
        <v>Wall Street Journal-Crude Oil-01-2019</v>
      </c>
      <c r="G1480" s="7">
        <v>43475</v>
      </c>
      <c r="H1480" s="7" t="str">
        <f t="shared" si="322"/>
        <v>01-2019</v>
      </c>
      <c r="I1480" s="7" t="str">
        <f t="shared" ca="1" si="323"/>
        <v>Wall Street Journal: Econoclast-Crude Oil-01-2019</v>
      </c>
      <c r="J1480" s="4" t="str">
        <f t="shared" ca="1" si="324"/>
        <v>Crude Oil-Econoclast:01-2019</v>
      </c>
      <c r="K1480" t="s">
        <v>203</v>
      </c>
      <c r="CK1480">
        <v>55</v>
      </c>
      <c r="CM1480">
        <v>57</v>
      </c>
      <c r="CO1480">
        <v>60</v>
      </c>
      <c r="CQ1480">
        <v>55</v>
      </c>
      <c r="CS1480">
        <v>50</v>
      </c>
      <c r="CU1480">
        <v>55</v>
      </c>
    </row>
    <row r="1481" spans="1:99" x14ac:dyDescent="0.55000000000000004">
      <c r="A1481" s="4" t="str">
        <f t="shared" ca="1" si="319"/>
        <v>Pictet Wealth Management</v>
      </c>
      <c r="B1481" s="4" t="str">
        <f t="shared" si="320"/>
        <v>Thomas Costerg</v>
      </c>
      <c r="C1481" s="4" t="s">
        <v>246</v>
      </c>
      <c r="D1481" s="4" t="s">
        <v>249</v>
      </c>
      <c r="E1481" s="4" t="str">
        <f>IF(COUNTIF($E$2:E1480,"Begin: " &amp; C1481 &amp; "-" &amp; D1481 &amp; "-" &amp; H1481)=0,"Begin: " &amp; C1481 &amp; "-" &amp; D1481 &amp; "-" &amp; H1481,IF((C1481 &amp; "-" &amp; D1481 &amp; "-" &amp; H1481)&lt;&gt;(C1482 &amp; "-" &amp; D1482 &amp; "-" &amp; H1482),"End: " &amp; C1481 &amp; "-" &amp; D1481 &amp; "-" &amp; H1481,""))</f>
        <v/>
      </c>
      <c r="F1481" s="4" t="str">
        <f t="shared" si="321"/>
        <v>Wall Street Journal-Crude Oil-01-2019</v>
      </c>
      <c r="G1481" s="7">
        <v>43475</v>
      </c>
      <c r="H1481" s="7" t="str">
        <f t="shared" si="322"/>
        <v>01-2019</v>
      </c>
      <c r="I1481" s="7" t="str">
        <f t="shared" ca="1" si="323"/>
        <v>Wall Street Journal: Pictet Wealth Management-Crude Oil-01-2019</v>
      </c>
      <c r="J1481" s="4" t="str">
        <f t="shared" ca="1" si="324"/>
        <v>Crude Oil-Pictet Wealth Management:01-2019</v>
      </c>
      <c r="K1481" t="s">
        <v>773</v>
      </c>
      <c r="CM1481">
        <v>59</v>
      </c>
    </row>
    <row r="1482" spans="1:99" x14ac:dyDescent="0.55000000000000004">
      <c r="A1482" s="4" t="str">
        <f t="shared" ca="1" si="319"/>
        <v>Wrightson ICAP</v>
      </c>
      <c r="B1482" s="4" t="str">
        <f t="shared" si="320"/>
        <v>Lou Crandall</v>
      </c>
      <c r="C1482" s="4" t="s">
        <v>246</v>
      </c>
      <c r="D1482" s="4" t="s">
        <v>249</v>
      </c>
      <c r="E1482" s="4" t="str">
        <f>IF(COUNTIF($E$2:E1481,"Begin: " &amp; C1482 &amp; "-" &amp; D1482 &amp; "-" &amp; H1482)=0,"Begin: " &amp; C1482 &amp; "-" &amp; D1482 &amp; "-" &amp; H1482,IF((C1482 &amp; "-" &amp; D1482 &amp; "-" &amp; H1482)&lt;&gt;(C1483 &amp; "-" &amp; D1483 &amp; "-" &amp; H1483),"End: " &amp; C1482 &amp; "-" &amp; D1482 &amp; "-" &amp; H1482,""))</f>
        <v/>
      </c>
      <c r="F1482" s="4" t="str">
        <f t="shared" si="321"/>
        <v>Wall Street Journal-Crude Oil-01-2019</v>
      </c>
      <c r="G1482" s="7">
        <v>43475</v>
      </c>
      <c r="H1482" s="7" t="str">
        <f t="shared" si="322"/>
        <v>01-2019</v>
      </c>
      <c r="I1482" s="7" t="str">
        <f t="shared" ca="1" si="323"/>
        <v>Wall Street Journal: Wrightson ICAP-Crude Oil-01-2019</v>
      </c>
      <c r="J1482" s="4" t="str">
        <f t="shared" ca="1" si="324"/>
        <v>Crude Oil-Wrightson ICAP:01-2019</v>
      </c>
      <c r="K1482" t="s">
        <v>204</v>
      </c>
      <c r="CK1482">
        <v>50</v>
      </c>
      <c r="CM1482">
        <v>53</v>
      </c>
      <c r="CO1482">
        <v>55</v>
      </c>
      <c r="CQ1482">
        <v>58</v>
      </c>
      <c r="CS1482">
        <v>60</v>
      </c>
      <c r="CU1482">
        <v>63</v>
      </c>
    </row>
    <row r="1483" spans="1:99" x14ac:dyDescent="0.55000000000000004">
      <c r="A1483" s="4" t="str">
        <f t="shared" ca="1" si="319"/>
        <v>Equifax</v>
      </c>
      <c r="B1483" s="4" t="str">
        <f t="shared" si="320"/>
        <v>Amy Crews Cutts</v>
      </c>
      <c r="C1483" s="4" t="s">
        <v>246</v>
      </c>
      <c r="D1483" s="4" t="s">
        <v>249</v>
      </c>
      <c r="E1483" s="4" t="str">
        <f>IF(COUNTIF($E$2:E1482,"Begin: " &amp; C1483 &amp; "-" &amp; D1483 &amp; "-" &amp; H1483)=0,"Begin: " &amp; C1483 &amp; "-" &amp; D1483 &amp; "-" &amp; H1483,IF((C1483 &amp; "-" &amp; D1483 &amp; "-" &amp; H1483)&lt;&gt;(C1484 &amp; "-" &amp; D1484 &amp; "-" &amp; H1484),"End: " &amp; C1483 &amp; "-" &amp; D1483 &amp; "-" &amp; H1483,""))</f>
        <v/>
      </c>
      <c r="F1483" s="4" t="str">
        <f t="shared" si="321"/>
        <v>Wall Street Journal-Crude Oil-01-2019</v>
      </c>
      <c r="G1483" s="7">
        <v>43475</v>
      </c>
      <c r="H1483" s="7" t="str">
        <f t="shared" si="322"/>
        <v>01-2019</v>
      </c>
      <c r="I1483" s="7" t="str">
        <f t="shared" ca="1" si="323"/>
        <v>Wall Street Journal: Equifax-Crude Oil-01-2019</v>
      </c>
      <c r="J1483" s="4" t="str">
        <f t="shared" ca="1" si="324"/>
        <v>Crude Oil-Equifax:01-2019</v>
      </c>
      <c r="K1483" t="s">
        <v>750</v>
      </c>
    </row>
    <row r="1484" spans="1:99" x14ac:dyDescent="0.55000000000000004">
      <c r="A1484" s="4" t="str">
        <f t="shared" ca="1" si="319"/>
        <v>Oxford Economics</v>
      </c>
      <c r="B1484" s="4" t="str">
        <f t="shared" si="320"/>
        <v>Greg Daco</v>
      </c>
      <c r="C1484" s="4" t="s">
        <v>246</v>
      </c>
      <c r="D1484" s="4" t="s">
        <v>249</v>
      </c>
      <c r="E1484" s="4" t="str">
        <f>IF(COUNTIF($E$2:E1483,"Begin: " &amp; C1484 &amp; "-" &amp; D1484 &amp; "-" &amp; H1484)=0,"Begin: " &amp; C1484 &amp; "-" &amp; D1484 &amp; "-" &amp; H1484,IF((C1484 &amp; "-" &amp; D1484 &amp; "-" &amp; H1484)&lt;&gt;(C1485 &amp; "-" &amp; D1485 &amp; "-" &amp; H1485),"End: " &amp; C1484 &amp; "-" &amp; D1484 &amp; "-" &amp; H1484,""))</f>
        <v/>
      </c>
      <c r="F1484" s="4" t="str">
        <f t="shared" si="321"/>
        <v>Wall Street Journal-Crude Oil-01-2019</v>
      </c>
      <c r="G1484" s="7">
        <v>43475</v>
      </c>
      <c r="H1484" s="7" t="str">
        <f t="shared" si="322"/>
        <v>01-2019</v>
      </c>
      <c r="I1484" s="7" t="str">
        <f t="shared" ca="1" si="323"/>
        <v>Wall Street Journal: Oxford Economics-Crude Oil-01-2019</v>
      </c>
      <c r="J1484" s="4" t="str">
        <f t="shared" ca="1" si="324"/>
        <v>Crude Oil-Oxford Economics:01-2019</v>
      </c>
      <c r="K1484" t="s">
        <v>429</v>
      </c>
      <c r="CK1484">
        <v>62</v>
      </c>
      <c r="CM1484">
        <v>65</v>
      </c>
      <c r="CO1484">
        <v>66</v>
      </c>
      <c r="CQ1484">
        <v>66</v>
      </c>
      <c r="CS1484">
        <v>67</v>
      </c>
      <c r="CU1484">
        <v>68</v>
      </c>
    </row>
    <row r="1485" spans="1:99" x14ac:dyDescent="0.55000000000000004">
      <c r="A1485" s="4" t="str">
        <f t="shared" ca="1" si="319"/>
        <v>Georgia State University</v>
      </c>
      <c r="B1485" s="4" t="str">
        <f t="shared" si="320"/>
        <v>Rajeev Dhawan</v>
      </c>
      <c r="C1485" s="4" t="s">
        <v>246</v>
      </c>
      <c r="D1485" s="4" t="s">
        <v>249</v>
      </c>
      <c r="E1485" s="4" t="str">
        <f>IF(COUNTIF($E$2:E1484,"Begin: " &amp; C1485 &amp; "-" &amp; D1485 &amp; "-" &amp; H1485)=0,"Begin: " &amp; C1485 &amp; "-" &amp; D1485 &amp; "-" &amp; H1485,IF((C1485 &amp; "-" &amp; D1485 &amp; "-" &amp; H1485)&lt;&gt;(C1486 &amp; "-" &amp; D1486 &amp; "-" &amp; H1486),"End: " &amp; C1485 &amp; "-" &amp; D1485 &amp; "-" &amp; H1485,""))</f>
        <v/>
      </c>
      <c r="F1485" s="4" t="str">
        <f t="shared" si="321"/>
        <v>Wall Street Journal-Crude Oil-01-2019</v>
      </c>
      <c r="G1485" s="7">
        <v>43475</v>
      </c>
      <c r="H1485" s="7" t="str">
        <f t="shared" si="322"/>
        <v>01-2019</v>
      </c>
      <c r="I1485" s="7" t="str">
        <f t="shared" ca="1" si="323"/>
        <v>Wall Street Journal: Georgia State University-Crude Oil-01-2019</v>
      </c>
      <c r="J1485" s="4" t="str">
        <f t="shared" ca="1" si="324"/>
        <v>Crude Oil-Georgia State University:01-2019</v>
      </c>
      <c r="K1485" t="s">
        <v>430</v>
      </c>
      <c r="CK1485">
        <v>61.1</v>
      </c>
      <c r="CM1485">
        <v>65</v>
      </c>
      <c r="CO1485">
        <v>63</v>
      </c>
      <c r="CQ1485">
        <v>70.3</v>
      </c>
      <c r="CS1485">
        <v>74.2</v>
      </c>
      <c r="CU1485">
        <v>77.3</v>
      </c>
    </row>
    <row r="1486" spans="1:99" x14ac:dyDescent="0.55000000000000004">
      <c r="A1486" s="4" t="str">
        <f t="shared" ca="1" si="319"/>
        <v>National Association of Home Builders</v>
      </c>
      <c r="B1486" s="4" t="str">
        <f t="shared" si="320"/>
        <v>Robert Dietz</v>
      </c>
      <c r="C1486" s="4" t="s">
        <v>246</v>
      </c>
      <c r="D1486" s="4" t="s">
        <v>249</v>
      </c>
      <c r="E1486" s="4" t="str">
        <f>IF(COUNTIF($E$2:E1485,"Begin: " &amp; C1486 &amp; "-" &amp; D1486 &amp; "-" &amp; H1486)=0,"Begin: " &amp; C1486 &amp; "-" &amp; D1486 &amp; "-" &amp; H1486,IF((C1486 &amp; "-" &amp; D1486 &amp; "-" &amp; H1486)&lt;&gt;(C1487 &amp; "-" &amp; D1487 &amp; "-" &amp; H1487),"End: " &amp; C1486 &amp; "-" &amp; D1486 &amp; "-" &amp; H1486,""))</f>
        <v/>
      </c>
      <c r="F1486" s="4" t="str">
        <f t="shared" si="321"/>
        <v>Wall Street Journal-Crude Oil-01-2019</v>
      </c>
      <c r="G1486" s="7">
        <v>43475</v>
      </c>
      <c r="H1486" s="7" t="str">
        <f t="shared" si="322"/>
        <v>01-2019</v>
      </c>
      <c r="I1486" s="7" t="str">
        <f t="shared" ca="1" si="323"/>
        <v>Wall Street Journal: National Association of Home Builders-Crude Oil-01-2019</v>
      </c>
      <c r="J1486" s="4" t="str">
        <f t="shared" ca="1" si="324"/>
        <v>Crude Oil-National Association of Home Builders:01-2019</v>
      </c>
      <c r="K1486" t="s">
        <v>754</v>
      </c>
    </row>
    <row r="1487" spans="1:99" x14ac:dyDescent="0.55000000000000004">
      <c r="A1487" s="4" t="str">
        <f t="shared" ca="1" si="319"/>
        <v>Fannie Mae</v>
      </c>
      <c r="B1487" s="4" t="str">
        <f t="shared" si="320"/>
        <v>Douglas Duncan</v>
      </c>
      <c r="C1487" s="4" t="s">
        <v>246</v>
      </c>
      <c r="D1487" s="4" t="s">
        <v>249</v>
      </c>
      <c r="E1487" s="4" t="str">
        <f>IF(COUNTIF($E$2:E1486,"Begin: " &amp; C1487 &amp; "-" &amp; D1487 &amp; "-" &amp; H1487)=0,"Begin: " &amp; C1487 &amp; "-" &amp; D1487 &amp; "-" &amp; H1487,IF((C1487 &amp; "-" &amp; D1487 &amp; "-" &amp; H1487)&lt;&gt;(C1488 &amp; "-" &amp; D1488 &amp; "-" &amp; H1488),"End: " &amp; C1487 &amp; "-" &amp; D1487 &amp; "-" &amp; H1487,""))</f>
        <v/>
      </c>
      <c r="F1487" s="4" t="str">
        <f t="shared" si="321"/>
        <v>Wall Street Journal-Crude Oil-01-2019</v>
      </c>
      <c r="G1487" s="7">
        <v>43475</v>
      </c>
      <c r="H1487" s="7" t="str">
        <f t="shared" si="322"/>
        <v>01-2019</v>
      </c>
      <c r="I1487" s="7" t="str">
        <f t="shared" ca="1" si="323"/>
        <v>Wall Street Journal: Fannie Mae-Crude Oil-01-2019</v>
      </c>
      <c r="J1487" s="4" t="str">
        <f t="shared" ca="1" si="324"/>
        <v>Crude Oil-Fannie Mae:01-2019</v>
      </c>
      <c r="K1487" t="s">
        <v>206</v>
      </c>
      <c r="CK1487">
        <v>50</v>
      </c>
      <c r="CM1487">
        <v>52</v>
      </c>
      <c r="CO1487">
        <v>52</v>
      </c>
      <c r="CQ1487">
        <v>53</v>
      </c>
      <c r="CS1487">
        <v>55</v>
      </c>
      <c r="CU1487">
        <v>55</v>
      </c>
    </row>
    <row r="1488" spans="1:99" x14ac:dyDescent="0.55000000000000004">
      <c r="A1488" s="4" t="str">
        <f t="shared" ca="1" si="319"/>
        <v>Comerica Bank</v>
      </c>
      <c r="B1488" s="4" t="str">
        <f t="shared" si="320"/>
        <v>Robert Dye</v>
      </c>
      <c r="C1488" s="4" t="s">
        <v>246</v>
      </c>
      <c r="D1488" s="4" t="s">
        <v>249</v>
      </c>
      <c r="E1488" s="4" t="str">
        <f>IF(COUNTIF($E$2:E1487,"Begin: " &amp; C1488 &amp; "-" &amp; D1488 &amp; "-" &amp; H1488)=0,"Begin: " &amp; C1488 &amp; "-" &amp; D1488 &amp; "-" &amp; H1488,IF((C1488 &amp; "-" &amp; D1488 &amp; "-" &amp; H1488)&lt;&gt;(C1489 &amp; "-" &amp; D1489 &amp; "-" &amp; H1489),"End: " &amp; C1488 &amp; "-" &amp; D1488 &amp; "-" &amp; H1488,""))</f>
        <v/>
      </c>
      <c r="F1488" s="4" t="str">
        <f t="shared" si="321"/>
        <v>Wall Street Journal-Crude Oil-01-2019</v>
      </c>
      <c r="G1488" s="7">
        <v>43475</v>
      </c>
      <c r="H1488" s="7" t="str">
        <f t="shared" si="322"/>
        <v>01-2019</v>
      </c>
      <c r="I1488" s="7" t="str">
        <f t="shared" ca="1" si="323"/>
        <v>Wall Street Journal: Comerica Bank-Crude Oil-01-2019</v>
      </c>
      <c r="J1488" s="4" t="str">
        <f t="shared" ca="1" si="324"/>
        <v>Crude Oil-Comerica Bank:01-2019</v>
      </c>
      <c r="K1488" t="s">
        <v>207</v>
      </c>
      <c r="CK1488">
        <v>55</v>
      </c>
      <c r="CM1488">
        <v>60</v>
      </c>
      <c r="CO1488">
        <v>60</v>
      </c>
      <c r="CQ1488">
        <v>60</v>
      </c>
      <c r="CS1488">
        <v>60</v>
      </c>
      <c r="CU1488">
        <v>60</v>
      </c>
    </row>
    <row r="1489" spans="1:99" x14ac:dyDescent="0.55000000000000004">
      <c r="A1489" s="4" t="str">
        <f t="shared" ca="1" si="319"/>
        <v>PNC Financial Services Group</v>
      </c>
      <c r="B1489" s="4" t="str">
        <f t="shared" si="320"/>
        <v>Augustine Faucher</v>
      </c>
      <c r="C1489" s="4" t="s">
        <v>246</v>
      </c>
      <c r="D1489" s="4" t="s">
        <v>249</v>
      </c>
      <c r="E1489" s="4" t="str">
        <f>IF(COUNTIF($E$2:E1488,"Begin: " &amp; C1489 &amp; "-" &amp; D1489 &amp; "-" &amp; H1489)=0,"Begin: " &amp; C1489 &amp; "-" &amp; D1489 &amp; "-" &amp; H1489,IF((C1489 &amp; "-" &amp; D1489 &amp; "-" &amp; H1489)&lt;&gt;(C1490 &amp; "-" &amp; D1490 &amp; "-" &amp; H1490),"End: " &amp; C1489 &amp; "-" &amp; D1489 &amp; "-" &amp; H1489,""))</f>
        <v/>
      </c>
      <c r="F1489" s="4" t="str">
        <f t="shared" si="321"/>
        <v>Wall Street Journal-Crude Oil-01-2019</v>
      </c>
      <c r="G1489" s="7">
        <v>43475</v>
      </c>
      <c r="H1489" s="7" t="str">
        <f t="shared" si="322"/>
        <v>01-2019</v>
      </c>
      <c r="I1489" s="7" t="str">
        <f t="shared" ca="1" si="323"/>
        <v>Wall Street Journal: PNC Financial Services Group-Crude Oil-01-2019</v>
      </c>
      <c r="J1489" s="4" t="str">
        <f t="shared" ca="1" si="324"/>
        <v>Crude Oil-PNC Financial Services Group:01-2019</v>
      </c>
      <c r="K1489" t="s">
        <v>769</v>
      </c>
      <c r="CK1489">
        <v>59.8</v>
      </c>
      <c r="CM1489">
        <v>62.7</v>
      </c>
      <c r="CO1489">
        <v>64.5</v>
      </c>
      <c r="CQ1489">
        <v>66.400000000000006</v>
      </c>
      <c r="CS1489">
        <v>68</v>
      </c>
      <c r="CU1489">
        <v>69.7</v>
      </c>
    </row>
    <row r="1490" spans="1:99" x14ac:dyDescent="0.55000000000000004">
      <c r="A1490" s="4" t="str">
        <f t="shared" ca="1" si="319"/>
        <v>California Lutheran University</v>
      </c>
      <c r="B1490" s="4" t="str">
        <f t="shared" si="320"/>
        <v>Matthew Fienup/Dan Hamilton</v>
      </c>
      <c r="C1490" s="4" t="s">
        <v>246</v>
      </c>
      <c r="D1490" s="4" t="s">
        <v>249</v>
      </c>
      <c r="E1490" s="4" t="str">
        <f>IF(COUNTIF($E$2:E1489,"Begin: " &amp; C1490 &amp; "-" &amp; D1490 &amp; "-" &amp; H1490)=0,"Begin: " &amp; C1490 &amp; "-" &amp; D1490 &amp; "-" &amp; H1490,IF((C1490 &amp; "-" &amp; D1490 &amp; "-" &amp; H1490)&lt;&gt;(C1491 &amp; "-" &amp; D1491 &amp; "-" &amp; H1491),"End: " &amp; C1490 &amp; "-" &amp; D1490 &amp; "-" &amp; H1490,""))</f>
        <v/>
      </c>
      <c r="F1490" s="4" t="str">
        <f t="shared" si="321"/>
        <v>Wall Street Journal-Crude Oil-01-2019</v>
      </c>
      <c r="G1490" s="7">
        <v>43475</v>
      </c>
      <c r="H1490" s="7" t="str">
        <f t="shared" si="322"/>
        <v>01-2019</v>
      </c>
      <c r="I1490" s="7" t="str">
        <f t="shared" ca="1" si="323"/>
        <v>Wall Street Journal: California Lutheran University-Crude Oil-01-2019</v>
      </c>
      <c r="J1490" s="4" t="str">
        <f t="shared" ca="1" si="324"/>
        <v>Crude Oil-California Lutheran University:01-2019</v>
      </c>
      <c r="K1490" t="s">
        <v>796</v>
      </c>
      <c r="CK1490">
        <v>67.400000000000006</v>
      </c>
      <c r="CM1490">
        <v>50.75</v>
      </c>
      <c r="CO1490">
        <v>67.87</v>
      </c>
      <c r="CQ1490">
        <v>51.22</v>
      </c>
      <c r="CS1490">
        <v>68.38</v>
      </c>
      <c r="CU1490">
        <v>53.1</v>
      </c>
    </row>
    <row r="1491" spans="1:99" x14ac:dyDescent="0.55000000000000004">
      <c r="A1491" s="4" t="str">
        <f t="shared" ca="1" si="319"/>
        <v>MFR</v>
      </c>
      <c r="B1491" s="4" t="str">
        <f t="shared" si="320"/>
        <v>Maria Fiorini Ramirez/Joshua Shapiro</v>
      </c>
      <c r="C1491" s="4" t="s">
        <v>246</v>
      </c>
      <c r="D1491" s="4" t="s">
        <v>249</v>
      </c>
      <c r="E1491" s="4" t="str">
        <f>IF(COUNTIF($E$2:E1490,"Begin: " &amp; C1491 &amp; "-" &amp; D1491 &amp; "-" &amp; H1491)=0,"Begin: " &amp; C1491 &amp; "-" &amp; D1491 &amp; "-" &amp; H1491,IF((C1491 &amp; "-" &amp; D1491 &amp; "-" &amp; H1491)&lt;&gt;(C1492 &amp; "-" &amp; D1492 &amp; "-" &amp; H1492),"End: " &amp; C1491 &amp; "-" &amp; D1491 &amp; "-" &amp; H1491,""))</f>
        <v/>
      </c>
      <c r="F1491" s="4" t="str">
        <f t="shared" si="321"/>
        <v>Wall Street Journal-Crude Oil-01-2019</v>
      </c>
      <c r="G1491" s="7">
        <v>43475</v>
      </c>
      <c r="H1491" s="7" t="str">
        <f t="shared" si="322"/>
        <v>01-2019</v>
      </c>
      <c r="I1491" s="7" t="str">
        <f t="shared" ca="1" si="323"/>
        <v>Wall Street Journal: MFR-Crude Oil-01-2019</v>
      </c>
      <c r="J1491" s="4" t="str">
        <f t="shared" ca="1" si="324"/>
        <v>Crude Oil-MFR:01-2019</v>
      </c>
      <c r="K1491" t="s">
        <v>208</v>
      </c>
    </row>
    <row r="1492" spans="1:99" x14ac:dyDescent="0.55000000000000004">
      <c r="A1492" s="4" t="str">
        <f t="shared" ca="1" si="319"/>
        <v>Chamber of Commerce</v>
      </c>
      <c r="B1492" s="4" t="str">
        <f t="shared" si="320"/>
        <v>J.D. Foster</v>
      </c>
      <c r="C1492" s="4" t="s">
        <v>246</v>
      </c>
      <c r="D1492" s="4" t="s">
        <v>249</v>
      </c>
      <c r="E1492" s="4" t="str">
        <f>IF(COUNTIF($E$2:E1491,"Begin: " &amp; C1492 &amp; "-" &amp; D1492 &amp; "-" &amp; H1492)=0,"Begin: " &amp; C1492 &amp; "-" &amp; D1492 &amp; "-" &amp; H1492,IF((C1492 &amp; "-" &amp; D1492 &amp; "-" &amp; H1492)&lt;&gt;(C1493 &amp; "-" &amp; D1493 &amp; "-" &amp; H1493),"End: " &amp; C1492 &amp; "-" &amp; D1492 &amp; "-" &amp; H1492,""))</f>
        <v/>
      </c>
      <c r="F1492" s="4" t="str">
        <f t="shared" si="321"/>
        <v>Wall Street Journal-Crude Oil-01-2019</v>
      </c>
      <c r="G1492" s="7">
        <v>43475</v>
      </c>
      <c r="H1492" s="7" t="str">
        <f t="shared" si="322"/>
        <v>01-2019</v>
      </c>
      <c r="I1492" s="7" t="str">
        <f t="shared" ca="1" si="323"/>
        <v>Wall Street Journal: Chamber of Commerce-Crude Oil-01-2019</v>
      </c>
      <c r="J1492" s="4" t="str">
        <f t="shared" ca="1" si="324"/>
        <v>Crude Oil-Chamber of Commerce:01-2019</v>
      </c>
      <c r="K1492" t="s">
        <v>766</v>
      </c>
    </row>
    <row r="1493" spans="1:99" x14ac:dyDescent="0.55000000000000004">
      <c r="A1493" s="4" t="str">
        <f t="shared" ca="1" si="319"/>
        <v>Mortgage Bankers Association</v>
      </c>
      <c r="B1493" s="4" t="str">
        <f t="shared" si="320"/>
        <v>Mike Fratantoni</v>
      </c>
      <c r="C1493" s="4" t="s">
        <v>246</v>
      </c>
      <c r="D1493" s="4" t="s">
        <v>249</v>
      </c>
      <c r="E1493" s="4" t="str">
        <f>IF(COUNTIF($E$2:E1492,"Begin: " &amp; C1493 &amp; "-" &amp; D1493 &amp; "-" &amp; H1493)=0,"Begin: " &amp; C1493 &amp; "-" &amp; D1493 &amp; "-" &amp; H1493,IF((C1493 &amp; "-" &amp; D1493 &amp; "-" &amp; H1493)&lt;&gt;(C1494 &amp; "-" &amp; D1494 &amp; "-" &amp; H1494),"End: " &amp; C1493 &amp; "-" &amp; D1493 &amp; "-" &amp; H1493,""))</f>
        <v/>
      </c>
      <c r="F1493" s="4" t="str">
        <f t="shared" si="321"/>
        <v>Wall Street Journal-Crude Oil-01-2019</v>
      </c>
      <c r="G1493" s="7">
        <v>43475</v>
      </c>
      <c r="H1493" s="7" t="str">
        <f t="shared" si="322"/>
        <v>01-2019</v>
      </c>
      <c r="I1493" s="7" t="str">
        <f t="shared" ca="1" si="323"/>
        <v>Wall Street Journal: Mortgage Bankers Association-Crude Oil-01-2019</v>
      </c>
      <c r="J1493" s="4" t="str">
        <f t="shared" ca="1" si="324"/>
        <v>Crude Oil-Mortgage Bankers Association:01-2019</v>
      </c>
      <c r="K1493" t="s">
        <v>209</v>
      </c>
      <c r="CK1493">
        <v>49</v>
      </c>
      <c r="CM1493">
        <v>50</v>
      </c>
      <c r="CO1493">
        <v>52</v>
      </c>
      <c r="CQ1493">
        <v>52</v>
      </c>
      <c r="CS1493">
        <v>52</v>
      </c>
      <c r="CU1493">
        <v>52</v>
      </c>
    </row>
    <row r="1494" spans="1:99" x14ac:dyDescent="0.55000000000000004">
      <c r="A1494" s="4" t="str">
        <f t="shared" ca="1" si="319"/>
        <v>Robert Fry Economics LLC</v>
      </c>
      <c r="B1494" s="4" t="str">
        <f t="shared" si="320"/>
        <v>Robert Fry</v>
      </c>
      <c r="C1494" s="4" t="s">
        <v>246</v>
      </c>
      <c r="D1494" s="4" t="s">
        <v>249</v>
      </c>
      <c r="E1494" s="4" t="str">
        <f>IF(COUNTIF($E$2:E1493,"Begin: " &amp; C1494 &amp; "-" &amp; D1494 &amp; "-" &amp; H1494)=0,"Begin: " &amp; C1494 &amp; "-" &amp; D1494 &amp; "-" &amp; H1494,IF((C1494 &amp; "-" &amp; D1494 &amp; "-" &amp; H1494)&lt;&gt;(C1495 &amp; "-" &amp; D1495 &amp; "-" &amp; H1495),"End: " &amp; C1494 &amp; "-" &amp; D1494 &amp; "-" &amp; H1494,""))</f>
        <v/>
      </c>
      <c r="F1494" s="4" t="str">
        <f t="shared" si="321"/>
        <v>Wall Street Journal-Crude Oil-01-2019</v>
      </c>
      <c r="G1494" s="7">
        <v>43475</v>
      </c>
      <c r="H1494" s="7" t="str">
        <f t="shared" si="322"/>
        <v>01-2019</v>
      </c>
      <c r="I1494" s="7" t="str">
        <f t="shared" ca="1" si="323"/>
        <v>Wall Street Journal: Robert Fry Economics LLC-Crude Oil-01-2019</v>
      </c>
      <c r="J1494" s="4" t="str">
        <f t="shared" ca="1" si="324"/>
        <v>Crude Oil-Robert Fry Economics LLC:01-2019</v>
      </c>
      <c r="K1494" t="s">
        <v>764</v>
      </c>
      <c r="CK1494">
        <v>50</v>
      </c>
      <c r="CM1494">
        <v>51</v>
      </c>
      <c r="CO1494">
        <v>51.5</v>
      </c>
      <c r="CQ1494">
        <v>52</v>
      </c>
      <c r="CS1494">
        <v>52</v>
      </c>
      <c r="CU1494">
        <v>52</v>
      </c>
    </row>
    <row r="1495" spans="1:99" x14ac:dyDescent="0.55000000000000004">
      <c r="A1495" s="4" t="str">
        <f t="shared" ca="1" si="319"/>
        <v>Societe Generale</v>
      </c>
      <c r="B1495" s="4" t="str">
        <f t="shared" si="320"/>
        <v>Stephen Gallagher</v>
      </c>
      <c r="C1495" s="4" t="s">
        <v>246</v>
      </c>
      <c r="D1495" s="4" t="s">
        <v>249</v>
      </c>
      <c r="E1495" s="4" t="str">
        <f>IF(COUNTIF($E$2:E1494,"Begin: " &amp; C1495 &amp; "-" &amp; D1495 &amp; "-" &amp; H1495)=0,"Begin: " &amp; C1495 &amp; "-" &amp; D1495 &amp; "-" &amp; H1495,IF((C1495 &amp; "-" &amp; D1495 &amp; "-" &amp; H1495)&lt;&gt;(C1496 &amp; "-" &amp; D1496 &amp; "-" &amp; H1496),"End: " &amp; C1495 &amp; "-" &amp; D1495 &amp; "-" &amp; H1495,""))</f>
        <v/>
      </c>
      <c r="F1495" s="4" t="str">
        <f t="shared" si="321"/>
        <v>Wall Street Journal-Crude Oil-01-2019</v>
      </c>
      <c r="G1495" s="7">
        <v>43475</v>
      </c>
      <c r="H1495" s="7" t="str">
        <f t="shared" si="322"/>
        <v>01-2019</v>
      </c>
      <c r="I1495" s="7" t="str">
        <f t="shared" ca="1" si="323"/>
        <v>Wall Street Journal: Societe Generale-Crude Oil-01-2019</v>
      </c>
      <c r="J1495" s="4" t="str">
        <f t="shared" ca="1" si="324"/>
        <v>Crude Oil-Societe Generale:01-2019</v>
      </c>
      <c r="K1495" t="s">
        <v>657</v>
      </c>
    </row>
    <row r="1496" spans="1:99" x14ac:dyDescent="0.55000000000000004">
      <c r="A1496" s="4" t="str">
        <f t="shared" ca="1" si="319"/>
        <v>Barclays</v>
      </c>
      <c r="B1496" s="4" t="str">
        <f t="shared" si="320"/>
        <v>Michael Gapen</v>
      </c>
      <c r="C1496" s="4" t="s">
        <v>246</v>
      </c>
      <c r="D1496" s="4" t="s">
        <v>249</v>
      </c>
      <c r="E1496" s="4" t="str">
        <f>IF(COUNTIF($E$2:E1495,"Begin: " &amp; C1496 &amp; "-" &amp; D1496 &amp; "-" &amp; H1496)=0,"Begin: " &amp; C1496 &amp; "-" &amp; D1496 &amp; "-" &amp; H1496,IF((C1496 &amp; "-" &amp; D1496 &amp; "-" &amp; H1496)&lt;&gt;(C1497 &amp; "-" &amp; D1497 &amp; "-" &amp; H1497),"End: " &amp; C1496 &amp; "-" &amp; D1496 &amp; "-" &amp; H1496,""))</f>
        <v/>
      </c>
      <c r="F1496" s="4" t="str">
        <f t="shared" si="321"/>
        <v>Wall Street Journal-Crude Oil-01-2019</v>
      </c>
      <c r="G1496" s="7">
        <v>43475</v>
      </c>
      <c r="H1496" s="7" t="str">
        <f t="shared" si="322"/>
        <v>01-2019</v>
      </c>
      <c r="I1496" s="7" t="str">
        <f t="shared" ca="1" si="323"/>
        <v>Wall Street Journal: Barclays-Crude Oil-01-2019</v>
      </c>
      <c r="J1496" s="4" t="str">
        <f t="shared" ca="1" si="324"/>
        <v>Crude Oil-Barclays:01-2019</v>
      </c>
      <c r="K1496" t="s">
        <v>431</v>
      </c>
    </row>
    <row r="1497" spans="1:99" x14ac:dyDescent="0.55000000000000004">
      <c r="A1497" s="4" t="str">
        <f t="shared" ca="1" si="319"/>
        <v>NatWest Markets</v>
      </c>
      <c r="B1497" s="4" t="str">
        <f t="shared" si="320"/>
        <v>Michelle Girard</v>
      </c>
      <c r="C1497" s="4" t="s">
        <v>246</v>
      </c>
      <c r="D1497" s="4" t="s">
        <v>249</v>
      </c>
      <c r="E1497" s="4" t="str">
        <f>IF(COUNTIF($E$2:E1496,"Begin: " &amp; C1497 &amp; "-" &amp; D1497 &amp; "-" &amp; H1497)=0,"Begin: " &amp; C1497 &amp; "-" &amp; D1497 &amp; "-" &amp; H1497,IF((C1497 &amp; "-" &amp; D1497 &amp; "-" &amp; H1497)&lt;&gt;(C1498 &amp; "-" &amp; D1498 &amp; "-" &amp; H1498),"End: " &amp; C1497 &amp; "-" &amp; D1497 &amp; "-" &amp; H1497,""))</f>
        <v/>
      </c>
      <c r="F1497" s="4" t="str">
        <f t="shared" si="321"/>
        <v>Wall Street Journal-Crude Oil-01-2019</v>
      </c>
      <c r="G1497" s="7">
        <v>43475</v>
      </c>
      <c r="H1497" s="7" t="str">
        <f t="shared" si="322"/>
        <v>01-2019</v>
      </c>
      <c r="I1497" s="7" t="str">
        <f t="shared" ca="1" si="323"/>
        <v>Wall Street Journal: NatWest Markets-Crude Oil-01-2019</v>
      </c>
      <c r="J1497" s="4" t="str">
        <f t="shared" ca="1" si="324"/>
        <v>Crude Oil-NatWest Markets:01-2019</v>
      </c>
      <c r="K1497" t="s">
        <v>797</v>
      </c>
    </row>
    <row r="1498" spans="1:99" x14ac:dyDescent="0.55000000000000004">
      <c r="A1498" s="4" t="str">
        <f t="shared" ca="1" si="319"/>
        <v>BMO Capital</v>
      </c>
      <c r="B1498" s="4" t="str">
        <f t="shared" si="320"/>
        <v>Michael Gregory</v>
      </c>
      <c r="C1498" s="4" t="s">
        <v>246</v>
      </c>
      <c r="D1498" s="4" t="s">
        <v>249</v>
      </c>
      <c r="E1498" s="4" t="str">
        <f>IF(COUNTIF($E$2:E1497,"Begin: " &amp; C1498 &amp; "-" &amp; D1498 &amp; "-" &amp; H1498)=0,"Begin: " &amp; C1498 &amp; "-" &amp; D1498 &amp; "-" &amp; H1498,IF((C1498 &amp; "-" &amp; D1498 &amp; "-" &amp; H1498)&lt;&gt;(C1499 &amp; "-" &amp; D1499 &amp; "-" &amp; H1499),"End: " &amp; C1498 &amp; "-" &amp; D1498 &amp; "-" &amp; H1498,""))</f>
        <v/>
      </c>
      <c r="F1498" s="4" t="str">
        <f t="shared" si="321"/>
        <v>Wall Street Journal-Crude Oil-01-2019</v>
      </c>
      <c r="G1498" s="7">
        <v>43475</v>
      </c>
      <c r="H1498" s="7" t="str">
        <f t="shared" si="322"/>
        <v>01-2019</v>
      </c>
      <c r="I1498" s="7" t="str">
        <f t="shared" ca="1" si="323"/>
        <v>Wall Street Journal: BMO Capital-Crude Oil-01-2019</v>
      </c>
      <c r="J1498" s="4" t="str">
        <f t="shared" ca="1" si="324"/>
        <v>Crude Oil-BMO Capital:01-2019</v>
      </c>
      <c r="K1498" t="s">
        <v>798</v>
      </c>
      <c r="CK1498">
        <v>61</v>
      </c>
      <c r="CM1498">
        <v>62</v>
      </c>
      <c r="CO1498">
        <v>62</v>
      </c>
      <c r="CQ1498">
        <v>62</v>
      </c>
      <c r="CS1498">
        <v>62</v>
      </c>
      <c r="CU1498">
        <v>62</v>
      </c>
    </row>
    <row r="1499" spans="1:99" x14ac:dyDescent="0.55000000000000004">
      <c r="A1499" s="4" t="str">
        <f t="shared" ca="1" si="319"/>
        <v>TD Securities</v>
      </c>
      <c r="B1499" s="4" t="str">
        <f t="shared" si="320"/>
        <v>Michael Hanson</v>
      </c>
      <c r="C1499" s="4" t="s">
        <v>246</v>
      </c>
      <c r="D1499" s="4" t="s">
        <v>249</v>
      </c>
      <c r="E1499" s="4" t="str">
        <f>IF(COUNTIF($E$2:E1498,"Begin: " &amp; C1499 &amp; "-" &amp; D1499 &amp; "-" &amp; H1499)=0,"Begin: " &amp; C1499 &amp; "-" &amp; D1499 &amp; "-" &amp; H1499,IF((C1499 &amp; "-" &amp; D1499 &amp; "-" &amp; H1499)&lt;&gt;(C1500 &amp; "-" &amp; D1500 &amp; "-" &amp; H1500),"End: " &amp; C1499 &amp; "-" &amp; D1499 &amp; "-" &amp; H1499,""))</f>
        <v/>
      </c>
      <c r="F1499" s="4" t="str">
        <f t="shared" si="321"/>
        <v>Wall Street Journal-Crude Oil-01-2019</v>
      </c>
      <c r="G1499" s="7">
        <v>43475</v>
      </c>
      <c r="H1499" s="7" t="str">
        <f t="shared" si="322"/>
        <v>01-2019</v>
      </c>
      <c r="I1499" s="7" t="str">
        <f t="shared" ca="1" si="323"/>
        <v>Wall Street Journal: TD Securities-Crude Oil-01-2019</v>
      </c>
      <c r="J1499" s="4" t="str">
        <f t="shared" ca="1" si="324"/>
        <v>Crude Oil-TD Securities:01-2019</v>
      </c>
      <c r="K1499" t="s">
        <v>799</v>
      </c>
      <c r="CK1499">
        <v>60</v>
      </c>
      <c r="CM1499">
        <v>58</v>
      </c>
      <c r="CO1499">
        <v>60</v>
      </c>
      <c r="CQ1499">
        <v>60</v>
      </c>
    </row>
    <row r="1500" spans="1:99" x14ac:dyDescent="0.55000000000000004">
      <c r="A1500" s="4" t="str">
        <f t="shared" ca="1" si="319"/>
        <v>Goldman Sachs</v>
      </c>
      <c r="B1500" s="4" t="str">
        <f t="shared" si="320"/>
        <v>Jan Hatzius</v>
      </c>
      <c r="C1500" s="4" t="s">
        <v>246</v>
      </c>
      <c r="D1500" s="4" t="s">
        <v>249</v>
      </c>
      <c r="E1500" s="4" t="str">
        <f>IF(COUNTIF($E$2:E1499,"Begin: " &amp; C1500 &amp; "-" &amp; D1500 &amp; "-" &amp; H1500)=0,"Begin: " &amp; C1500 &amp; "-" &amp; D1500 &amp; "-" &amp; H1500,IF((C1500 &amp; "-" &amp; D1500 &amp; "-" &amp; H1500)&lt;&gt;(C1501 &amp; "-" &amp; D1501 &amp; "-" &amp; H1501),"End: " &amp; C1500 &amp; "-" &amp; D1500 &amp; "-" &amp; H1500,""))</f>
        <v/>
      </c>
      <c r="F1500" s="4" t="str">
        <f t="shared" si="321"/>
        <v>Wall Street Journal-Crude Oil-01-2019</v>
      </c>
      <c r="G1500" s="7">
        <v>43475</v>
      </c>
      <c r="H1500" s="7" t="str">
        <f t="shared" si="322"/>
        <v>01-2019</v>
      </c>
      <c r="I1500" s="7" t="str">
        <f t="shared" ca="1" si="323"/>
        <v>Wall Street Journal: Goldman Sachs-Crude Oil-01-2019</v>
      </c>
      <c r="J1500" s="4" t="str">
        <f t="shared" ca="1" si="324"/>
        <v>Crude Oil-Goldman Sachs:01-2019</v>
      </c>
      <c r="K1500" t="s">
        <v>213</v>
      </c>
    </row>
    <row r="1501" spans="1:99" x14ac:dyDescent="0.55000000000000004">
      <c r="A1501" s="4" t="str">
        <f t="shared" ca="1" si="319"/>
        <v>Scotiabank</v>
      </c>
      <c r="B1501" s="4" t="str">
        <f t="shared" si="320"/>
        <v>Derek Holt</v>
      </c>
      <c r="C1501" s="4" t="s">
        <v>246</v>
      </c>
      <c r="D1501" s="4" t="s">
        <v>249</v>
      </c>
      <c r="E1501" s="4" t="str">
        <f>IF(COUNTIF($E$2:E1500,"Begin: " &amp; C1501 &amp; "-" &amp; D1501 &amp; "-" &amp; H1501)=0,"Begin: " &amp; C1501 &amp; "-" &amp; D1501 &amp; "-" &amp; H1501,IF((C1501 &amp; "-" &amp; D1501 &amp; "-" &amp; H1501)&lt;&gt;(C1502 &amp; "-" &amp; D1502 &amp; "-" &amp; H1502),"End: " &amp; C1501 &amp; "-" &amp; D1501 &amp; "-" &amp; H1501,""))</f>
        <v/>
      </c>
      <c r="F1501" s="4" t="str">
        <f t="shared" si="321"/>
        <v>Wall Street Journal-Crude Oil-01-2019</v>
      </c>
      <c r="G1501" s="7">
        <v>43475</v>
      </c>
      <c r="H1501" s="7" t="str">
        <f t="shared" si="322"/>
        <v>01-2019</v>
      </c>
      <c r="I1501" s="7" t="str">
        <f t="shared" ca="1" si="323"/>
        <v>Wall Street Journal: Scotiabank-Crude Oil-01-2019</v>
      </c>
      <c r="J1501" s="4" t="str">
        <f t="shared" ca="1" si="324"/>
        <v>Crude Oil-Scotiabank:01-2019</v>
      </c>
      <c r="K1501" t="s">
        <v>432</v>
      </c>
      <c r="CK1501">
        <v>60</v>
      </c>
      <c r="CM1501">
        <v>61</v>
      </c>
      <c r="CO1501">
        <v>69</v>
      </c>
      <c r="CQ1501">
        <v>68.5</v>
      </c>
      <c r="CS1501">
        <v>65</v>
      </c>
      <c r="CU1501">
        <v>65</v>
      </c>
    </row>
    <row r="1502" spans="1:99" x14ac:dyDescent="0.55000000000000004">
      <c r="A1502" s="4" t="str">
        <f t="shared" ca="1" si="319"/>
        <v>KPMG</v>
      </c>
      <c r="B1502" s="4" t="str">
        <f t="shared" si="320"/>
        <v>Constance Hunter</v>
      </c>
      <c r="C1502" s="4" t="s">
        <v>246</v>
      </c>
      <c r="D1502" s="4" t="s">
        <v>249</v>
      </c>
      <c r="E1502" s="4" t="str">
        <f>IF(COUNTIF($E$2:E1501,"Begin: " &amp; C1502 &amp; "-" &amp; D1502 &amp; "-" &amp; H1502)=0,"Begin: " &amp; C1502 &amp; "-" &amp; D1502 &amp; "-" &amp; H1502,IF((C1502 &amp; "-" &amp; D1502 &amp; "-" &amp; H1502)&lt;&gt;(C1503 &amp; "-" &amp; D1503 &amp; "-" &amp; H1503),"End: " &amp; C1502 &amp; "-" &amp; D1502 &amp; "-" &amp; H1502,""))</f>
        <v/>
      </c>
      <c r="F1502" s="4" t="str">
        <f t="shared" si="321"/>
        <v>Wall Street Journal-Crude Oil-01-2019</v>
      </c>
      <c r="G1502" s="7">
        <v>43475</v>
      </c>
      <c r="H1502" s="7" t="str">
        <f t="shared" si="322"/>
        <v>01-2019</v>
      </c>
      <c r="I1502" s="7" t="str">
        <f t="shared" ca="1" si="323"/>
        <v>Wall Street Journal: KPMG-Crude Oil-01-2019</v>
      </c>
      <c r="J1502" s="4" t="str">
        <f t="shared" ca="1" si="324"/>
        <v>Crude Oil-KPMG:01-2019</v>
      </c>
      <c r="K1502" t="s">
        <v>686</v>
      </c>
      <c r="CK1502">
        <v>55.43</v>
      </c>
      <c r="CM1502">
        <v>61.92</v>
      </c>
      <c r="CO1502">
        <v>59.49</v>
      </c>
      <c r="CQ1502">
        <v>62.9</v>
      </c>
      <c r="CS1502">
        <v>67.180000000000007</v>
      </c>
    </row>
    <row r="1503" spans="1:99" x14ac:dyDescent="0.55000000000000004">
      <c r="A1503" s="4" t="str">
        <f t="shared" ca="1" si="319"/>
        <v>BBVA</v>
      </c>
      <c r="B1503" s="4" t="str">
        <f t="shared" si="320"/>
        <v xml:space="preserve">Nathaniel Karp
</v>
      </c>
      <c r="C1503" s="4" t="s">
        <v>246</v>
      </c>
      <c r="D1503" s="4" t="s">
        <v>249</v>
      </c>
      <c r="E1503" s="4" t="str">
        <f>IF(COUNTIF($E$2:E1502,"Begin: " &amp; C1503 &amp; "-" &amp; D1503 &amp; "-" &amp; H1503)=0,"Begin: " &amp; C1503 &amp; "-" &amp; D1503 &amp; "-" &amp; H1503,IF((C1503 &amp; "-" &amp; D1503 &amp; "-" &amp; H1503)&lt;&gt;(C1504 &amp; "-" &amp; D1504 &amp; "-" &amp; H1504),"End: " &amp; C1503 &amp; "-" &amp; D1503 &amp; "-" &amp; H1503,""))</f>
        <v/>
      </c>
      <c r="F1503" s="4" t="str">
        <f t="shared" si="321"/>
        <v>Wall Street Journal-Crude Oil-01-2019</v>
      </c>
      <c r="G1503" s="7">
        <v>43475</v>
      </c>
      <c r="H1503" s="7" t="str">
        <f t="shared" si="322"/>
        <v>01-2019</v>
      </c>
      <c r="I1503" s="7" t="str">
        <f t="shared" ca="1" si="323"/>
        <v>Wall Street Journal: BBVA-Crude Oil-01-2019</v>
      </c>
      <c r="J1503" s="4" t="str">
        <f t="shared" ca="1" si="324"/>
        <v>Crude Oil-BBVA:01-2019</v>
      </c>
      <c r="K1503" t="s">
        <v>434</v>
      </c>
      <c r="CK1503">
        <v>52</v>
      </c>
      <c r="CM1503">
        <v>57</v>
      </c>
      <c r="CO1503">
        <v>63</v>
      </c>
      <c r="CQ1503">
        <v>61</v>
      </c>
      <c r="CS1503">
        <v>59</v>
      </c>
      <c r="CU1503">
        <v>59</v>
      </c>
    </row>
    <row r="1504" spans="1:99" x14ac:dyDescent="0.55000000000000004">
      <c r="A1504" s="4" t="str">
        <f t="shared" ca="1" si="319"/>
        <v>National Retail Federation</v>
      </c>
      <c r="B1504" s="4" t="str">
        <f t="shared" si="320"/>
        <v>Jack Kleinhenz</v>
      </c>
      <c r="C1504" s="4" t="s">
        <v>246</v>
      </c>
      <c r="D1504" s="4" t="s">
        <v>249</v>
      </c>
      <c r="E1504" s="4" t="str">
        <f>IF(COUNTIF($E$2:E1503,"Begin: " &amp; C1504 &amp; "-" &amp; D1504 &amp; "-" &amp; H1504)=0,"Begin: " &amp; C1504 &amp; "-" &amp; D1504 &amp; "-" &amp; H1504,IF((C1504 &amp; "-" &amp; D1504 &amp; "-" &amp; H1504)&lt;&gt;(C1505 &amp; "-" &amp; D1505 &amp; "-" &amp; H1505),"End: " &amp; C1504 &amp; "-" &amp; D1504 &amp; "-" &amp; H1504,""))</f>
        <v/>
      </c>
      <c r="F1504" s="4" t="str">
        <f t="shared" si="321"/>
        <v>Wall Street Journal-Crude Oil-01-2019</v>
      </c>
      <c r="G1504" s="7">
        <v>43475</v>
      </c>
      <c r="H1504" s="7" t="str">
        <f t="shared" si="322"/>
        <v>01-2019</v>
      </c>
      <c r="I1504" s="7" t="str">
        <f t="shared" ca="1" si="323"/>
        <v>Wall Street Journal: National Retail Federation-Crude Oil-01-2019</v>
      </c>
      <c r="J1504" s="4" t="str">
        <f t="shared" ca="1" si="324"/>
        <v>Crude Oil-National Retail Federation:01-2019</v>
      </c>
      <c r="K1504" t="s">
        <v>216</v>
      </c>
      <c r="CK1504">
        <v>57.35</v>
      </c>
      <c r="CM1504">
        <v>58</v>
      </c>
      <c r="CO1504">
        <v>58.5</v>
      </c>
      <c r="CQ1504">
        <v>58</v>
      </c>
    </row>
    <row r="1505" spans="1:99" x14ac:dyDescent="0.55000000000000004">
      <c r="A1505" s="4" t="str">
        <f t="shared" ca="1" si="319"/>
        <v>Natixis CIB Americas</v>
      </c>
      <c r="B1505" s="4" t="str">
        <f t="shared" si="320"/>
        <v>Joseph LaVorgna</v>
      </c>
      <c r="C1505" s="4" t="s">
        <v>246</v>
      </c>
      <c r="D1505" s="4" t="s">
        <v>249</v>
      </c>
      <c r="E1505" s="4" t="str">
        <f>IF(COUNTIF($E$2:E1504,"Begin: " &amp; C1505 &amp; "-" &amp; D1505 &amp; "-" &amp; H1505)=0,"Begin: " &amp; C1505 &amp; "-" &amp; D1505 &amp; "-" &amp; H1505,IF((C1505 &amp; "-" &amp; D1505 &amp; "-" &amp; H1505)&lt;&gt;(C1506 &amp; "-" &amp; D1506 &amp; "-" &amp; H1506),"End: " &amp; C1505 &amp; "-" &amp; D1505 &amp; "-" &amp; H1505,""))</f>
        <v/>
      </c>
      <c r="F1505" s="4" t="str">
        <f t="shared" si="321"/>
        <v>Wall Street Journal-Crude Oil-01-2019</v>
      </c>
      <c r="G1505" s="7">
        <v>43475</v>
      </c>
      <c r="H1505" s="7" t="str">
        <f t="shared" si="322"/>
        <v>01-2019</v>
      </c>
      <c r="I1505" s="7" t="str">
        <f t="shared" ca="1" si="323"/>
        <v>Wall Street Journal: Natixis CIB Americas-Crude Oil-01-2019</v>
      </c>
      <c r="J1505" s="4" t="str">
        <f t="shared" ca="1" si="324"/>
        <v>Crude Oil-Natixis CIB Americas:01-2019</v>
      </c>
      <c r="K1505" t="s">
        <v>774</v>
      </c>
    </row>
    <row r="1506" spans="1:99" x14ac:dyDescent="0.55000000000000004">
      <c r="A1506" s="4" t="str">
        <f t="shared" ca="1" si="319"/>
        <v>UCLA Anderson Forecast</v>
      </c>
      <c r="B1506" s="4" t="str">
        <f t="shared" si="320"/>
        <v>Edward Leamer/David Shulman</v>
      </c>
      <c r="C1506" s="4" t="s">
        <v>246</v>
      </c>
      <c r="D1506" s="4" t="s">
        <v>249</v>
      </c>
      <c r="E1506" s="4" t="str">
        <f>IF(COUNTIF($E$2:E1505,"Begin: " &amp; C1506 &amp; "-" &amp; D1506 &amp; "-" &amp; H1506)=0,"Begin: " &amp; C1506 &amp; "-" &amp; D1506 &amp; "-" &amp; H1506,IF((C1506 &amp; "-" &amp; D1506 &amp; "-" &amp; H1506)&lt;&gt;(C1507 &amp; "-" &amp; D1507 &amp; "-" &amp; H1507),"End: " &amp; C1506 &amp; "-" &amp; D1506 &amp; "-" &amp; H1506,""))</f>
        <v/>
      </c>
      <c r="F1506" s="4" t="str">
        <f t="shared" si="321"/>
        <v>Wall Street Journal-Crude Oil-01-2019</v>
      </c>
      <c r="G1506" s="7">
        <v>43475</v>
      </c>
      <c r="H1506" s="7" t="str">
        <f t="shared" si="322"/>
        <v>01-2019</v>
      </c>
      <c r="I1506" s="7" t="str">
        <f t="shared" ca="1" si="323"/>
        <v>Wall Street Journal: UCLA Anderson Forecast-Crude Oil-01-2019</v>
      </c>
      <c r="J1506" s="4" t="str">
        <f t="shared" ca="1" si="324"/>
        <v>Crude Oil-UCLA Anderson Forecast:01-2019</v>
      </c>
      <c r="K1506" t="s">
        <v>218</v>
      </c>
    </row>
    <row r="1507" spans="1:99" x14ac:dyDescent="0.55000000000000004">
      <c r="A1507" s="4" t="str">
        <f t="shared" ca="1" si="319"/>
        <v>NEMA Business Information Services</v>
      </c>
      <c r="B1507" s="4" t="str">
        <f t="shared" si="320"/>
        <v>Don Leavens/Steven Wilcox</v>
      </c>
      <c r="C1507" s="4" t="s">
        <v>246</v>
      </c>
      <c r="D1507" s="4" t="s">
        <v>249</v>
      </c>
      <c r="E1507" s="4" t="str">
        <f>IF(COUNTIF($E$2:E1506,"Begin: " &amp; C1507 &amp; "-" &amp; D1507 &amp; "-" &amp; H1507)=0,"Begin: " &amp; C1507 &amp; "-" &amp; D1507 &amp; "-" &amp; H1507,IF((C1507 &amp; "-" &amp; D1507 &amp; "-" &amp; H1507)&lt;&gt;(C1508 &amp; "-" &amp; D1508 &amp; "-" &amp; H1508),"End: " &amp; C1507 &amp; "-" &amp; D1507 &amp; "-" &amp; H1507,""))</f>
        <v/>
      </c>
      <c r="F1507" s="4" t="str">
        <f t="shared" si="321"/>
        <v>Wall Street Journal-Crude Oil-01-2019</v>
      </c>
      <c r="G1507" s="7">
        <v>43475</v>
      </c>
      <c r="H1507" s="7" t="str">
        <f t="shared" si="322"/>
        <v>01-2019</v>
      </c>
      <c r="I1507" s="7" t="str">
        <f t="shared" ca="1" si="323"/>
        <v>Wall Street Journal: NEMA Business Information Services-Crude Oil-01-2019</v>
      </c>
      <c r="J1507" s="4" t="str">
        <f t="shared" ca="1" si="324"/>
        <v>Crude Oil-NEMA Business Information Services:01-2019</v>
      </c>
      <c r="K1507" t="s">
        <v>765</v>
      </c>
      <c r="CK1507">
        <v>55.42</v>
      </c>
      <c r="CM1507">
        <v>61.92</v>
      </c>
      <c r="CO1507">
        <v>59.49</v>
      </c>
      <c r="CQ1507">
        <v>62.93</v>
      </c>
      <c r="CS1507">
        <v>67.180000000000007</v>
      </c>
      <c r="CU1507">
        <v>68.819999999999993</v>
      </c>
    </row>
    <row r="1508" spans="1:99" x14ac:dyDescent="0.55000000000000004">
      <c r="A1508" s="4" t="str">
        <f t="shared" ca="1" si="319"/>
        <v>HSBC</v>
      </c>
      <c r="B1508" s="4" t="str">
        <f t="shared" si="320"/>
        <v>Kevin Logan</v>
      </c>
      <c r="C1508" s="4" t="s">
        <v>246</v>
      </c>
      <c r="D1508" s="4" t="s">
        <v>249</v>
      </c>
      <c r="E1508" s="4" t="str">
        <f>IF(COUNTIF($E$2:E1507,"Begin: " &amp; C1508 &amp; "-" &amp; D1508 &amp; "-" &amp; H1508)=0,"Begin: " &amp; C1508 &amp; "-" &amp; D1508 &amp; "-" &amp; H1508,IF((C1508 &amp; "-" &amp; D1508 &amp; "-" &amp; H1508)&lt;&gt;(C1509 &amp; "-" &amp; D1509 &amp; "-" &amp; H1509),"End: " &amp; C1508 &amp; "-" &amp; D1508 &amp; "-" &amp; H1508,""))</f>
        <v/>
      </c>
      <c r="F1508" s="4" t="str">
        <f t="shared" si="321"/>
        <v>Wall Street Journal-Crude Oil-01-2019</v>
      </c>
      <c r="G1508" s="7">
        <v>43475</v>
      </c>
      <c r="H1508" s="7" t="str">
        <f t="shared" si="322"/>
        <v>01-2019</v>
      </c>
      <c r="I1508" s="7" t="str">
        <f t="shared" ca="1" si="323"/>
        <v>Wall Street Journal: HSBC-Crude Oil-01-2019</v>
      </c>
      <c r="J1508" s="4" t="str">
        <f t="shared" ca="1" si="324"/>
        <v>Crude Oil-HSBC:01-2019</v>
      </c>
      <c r="K1508" t="s">
        <v>435</v>
      </c>
    </row>
    <row r="1509" spans="1:99" x14ac:dyDescent="0.55000000000000004">
      <c r="A1509" s="4" t="str">
        <f t="shared" ca="1" si="319"/>
        <v>Moody's Investors Service</v>
      </c>
      <c r="B1509" s="4" t="str">
        <f t="shared" si="320"/>
        <v>John Lonski</v>
      </c>
      <c r="C1509" s="4" t="s">
        <v>246</v>
      </c>
      <c r="D1509" s="4" t="s">
        <v>249</v>
      </c>
      <c r="E1509" s="4" t="str">
        <f>IF(COUNTIF($E$2:E1508,"Begin: " &amp; C1509 &amp; "-" &amp; D1509 &amp; "-" &amp; H1509)=0,"Begin: " &amp; C1509 &amp; "-" &amp; D1509 &amp; "-" &amp; H1509,IF((C1509 &amp; "-" &amp; D1509 &amp; "-" &amp; H1509)&lt;&gt;(C1510 &amp; "-" &amp; D1510 &amp; "-" &amp; H1510),"End: " &amp; C1509 &amp; "-" &amp; D1509 &amp; "-" &amp; H1509,""))</f>
        <v/>
      </c>
      <c r="F1509" s="4" t="str">
        <f t="shared" si="321"/>
        <v>Wall Street Journal-Crude Oil-01-2019</v>
      </c>
      <c r="G1509" s="7">
        <v>43475</v>
      </c>
      <c r="H1509" s="7" t="str">
        <f t="shared" si="322"/>
        <v>01-2019</v>
      </c>
      <c r="I1509" s="7" t="str">
        <f t="shared" ca="1" si="323"/>
        <v>Wall Street Journal: Moody's Investors Service-Crude Oil-01-2019</v>
      </c>
      <c r="J1509" s="4" t="str">
        <f t="shared" ca="1" si="324"/>
        <v>Crude Oil-Moody's Investors Service:01-2019</v>
      </c>
      <c r="K1509" t="s">
        <v>220</v>
      </c>
      <c r="CK1509">
        <v>58</v>
      </c>
      <c r="CM1509">
        <v>52</v>
      </c>
      <c r="CO1509">
        <v>57</v>
      </c>
      <c r="CQ1509">
        <v>48</v>
      </c>
      <c r="CS1509">
        <v>55</v>
      </c>
      <c r="CU1509">
        <v>49</v>
      </c>
    </row>
    <row r="1510" spans="1:99" x14ac:dyDescent="0.55000000000000004">
      <c r="A1510" s="4" t="str">
        <f t="shared" ca="1" si="319"/>
        <v>National Auto Dealer Association</v>
      </c>
      <c r="B1510" s="4" t="str">
        <f t="shared" si="320"/>
        <v>Patrick Manzi</v>
      </c>
      <c r="C1510" s="4" t="s">
        <v>246</v>
      </c>
      <c r="D1510" s="4" t="s">
        <v>249</v>
      </c>
      <c r="E1510" s="4" t="str">
        <f>IF(COUNTIF($E$2:E1509,"Begin: " &amp; C1510 &amp; "-" &amp; D1510 &amp; "-" &amp; H1510)=0,"Begin: " &amp; C1510 &amp; "-" &amp; D1510 &amp; "-" &amp; H1510,IF((C1510 &amp; "-" &amp; D1510 &amp; "-" &amp; H1510)&lt;&gt;(C1511 &amp; "-" &amp; D1511 &amp; "-" &amp; H1511),"End: " &amp; C1510 &amp; "-" &amp; D1510 &amp; "-" &amp; H1510,""))</f>
        <v/>
      </c>
      <c r="F1510" s="4" t="str">
        <f t="shared" si="321"/>
        <v>Wall Street Journal-Crude Oil-01-2019</v>
      </c>
      <c r="G1510" s="7">
        <v>43475</v>
      </c>
      <c r="H1510" s="7" t="str">
        <f t="shared" si="322"/>
        <v>01-2019</v>
      </c>
      <c r="I1510" s="7" t="str">
        <f t="shared" ca="1" si="323"/>
        <v>Wall Street Journal: National Auto Dealer Association-Crude Oil-01-2019</v>
      </c>
      <c r="J1510" s="4" t="str">
        <f t="shared" ca="1" si="324"/>
        <v>Crude Oil-National Auto Dealer Association:01-2019</v>
      </c>
      <c r="K1510" t="s">
        <v>800</v>
      </c>
    </row>
    <row r="1511" spans="1:99" x14ac:dyDescent="0.55000000000000004">
      <c r="A1511" s="4" t="str">
        <f t="shared" ca="1" si="319"/>
        <v>MetLife Investment Management</v>
      </c>
      <c r="B1511" s="4" t="str">
        <f t="shared" si="320"/>
        <v>Drew T. Matus</v>
      </c>
      <c r="C1511" s="4" t="s">
        <v>246</v>
      </c>
      <c r="D1511" s="4" t="s">
        <v>249</v>
      </c>
      <c r="E1511" s="4" t="str">
        <f>IF(COUNTIF($E$2:E1510,"Begin: " &amp; C1511 &amp; "-" &amp; D1511 &amp; "-" &amp; H1511)=0,"Begin: " &amp; C1511 &amp; "-" &amp; D1511 &amp; "-" &amp; H1511,IF((C1511 &amp; "-" &amp; D1511 &amp; "-" &amp; H1511)&lt;&gt;(C1512 &amp; "-" &amp; D1512 &amp; "-" &amp; H1512),"End: " &amp; C1511 &amp; "-" &amp; D1511 &amp; "-" &amp; H1511,""))</f>
        <v/>
      </c>
      <c r="F1511" s="4" t="str">
        <f t="shared" si="321"/>
        <v>Wall Street Journal-Crude Oil-01-2019</v>
      </c>
      <c r="G1511" s="7">
        <v>43475</v>
      </c>
      <c r="H1511" s="7" t="str">
        <f t="shared" si="322"/>
        <v>01-2019</v>
      </c>
      <c r="I1511" s="7" t="str">
        <f t="shared" ca="1" si="323"/>
        <v>Wall Street Journal: MetLife Investment Management-Crude Oil-01-2019</v>
      </c>
      <c r="J1511" s="4" t="str">
        <f t="shared" ca="1" si="324"/>
        <v>Crude Oil-MetLife Investment Management:01-2019</v>
      </c>
      <c r="K1511" t="s">
        <v>801</v>
      </c>
    </row>
    <row r="1512" spans="1:99" x14ac:dyDescent="0.55000000000000004">
      <c r="A1512" s="4" t="str">
        <f t="shared" ca="1" si="319"/>
        <v>Jeffries &amp; Company</v>
      </c>
      <c r="B1512" s="4" t="str">
        <f t="shared" si="320"/>
        <v>Ward McCarthy *</v>
      </c>
      <c r="C1512" s="4" t="s">
        <v>246</v>
      </c>
      <c r="D1512" s="4" t="s">
        <v>249</v>
      </c>
      <c r="E1512" s="4" t="str">
        <f>IF(COUNTIF($E$2:E1511,"Begin: " &amp; C1512 &amp; "-" &amp; D1512 &amp; "-" &amp; H1512)=0,"Begin: " &amp; C1512 &amp; "-" &amp; D1512 &amp; "-" &amp; H1512,IF((C1512 &amp; "-" &amp; D1512 &amp; "-" &amp; H1512)&lt;&gt;(C1513 &amp; "-" &amp; D1513 &amp; "-" &amp; H1513),"End: " &amp; C1512 &amp; "-" &amp; D1512 &amp; "-" &amp; H1512,""))</f>
        <v/>
      </c>
      <c r="F1512" s="4" t="str">
        <f t="shared" si="321"/>
        <v>Wall Street Journal-Crude Oil-01-2019</v>
      </c>
      <c r="G1512" s="7">
        <v>43475</v>
      </c>
      <c r="H1512" s="7" t="str">
        <f t="shared" si="322"/>
        <v>01-2019</v>
      </c>
      <c r="I1512" s="7" t="str">
        <f t="shared" ca="1" si="323"/>
        <v>Wall Street Journal: Jeffries &amp; Company-Crude Oil-01-2019</v>
      </c>
      <c r="J1512" s="4" t="str">
        <f t="shared" ca="1" si="324"/>
        <v>Crude Oil-Jeffries &amp; Company:01-2019</v>
      </c>
      <c r="K1512" t="s">
        <v>436</v>
      </c>
    </row>
    <row r="1513" spans="1:99" x14ac:dyDescent="0.55000000000000004">
      <c r="A1513" s="4" t="str">
        <f t="shared" ca="1" si="319"/>
        <v>ACT Research</v>
      </c>
      <c r="B1513" s="4" t="str">
        <f t="shared" si="320"/>
        <v>Jim Meil</v>
      </c>
      <c r="C1513" s="4" t="s">
        <v>246</v>
      </c>
      <c r="D1513" s="4" t="s">
        <v>249</v>
      </c>
      <c r="E1513" s="4" t="str">
        <f>IF(COUNTIF($E$2:E1512,"Begin: " &amp; C1513 &amp; "-" &amp; D1513 &amp; "-" &amp; H1513)=0,"Begin: " &amp; C1513 &amp; "-" &amp; D1513 &amp; "-" &amp; H1513,IF((C1513 &amp; "-" &amp; D1513 &amp; "-" &amp; H1513)&lt;&gt;(C1514 &amp; "-" &amp; D1514 &amp; "-" &amp; H1514),"End: " &amp; C1513 &amp; "-" &amp; D1513 &amp; "-" &amp; H1513,""))</f>
        <v/>
      </c>
      <c r="F1513" s="4" t="str">
        <f t="shared" si="321"/>
        <v>Wall Street Journal-Crude Oil-01-2019</v>
      </c>
      <c r="G1513" s="7">
        <v>43475</v>
      </c>
      <c r="H1513" s="7" t="str">
        <f t="shared" si="322"/>
        <v>01-2019</v>
      </c>
      <c r="I1513" s="7" t="str">
        <f t="shared" ca="1" si="323"/>
        <v>Wall Street Journal: ACT Research-Crude Oil-01-2019</v>
      </c>
      <c r="J1513" s="4" t="str">
        <f t="shared" ca="1" si="324"/>
        <v>Crude Oil-ACT Research:01-2019</v>
      </c>
      <c r="K1513" t="s">
        <v>437</v>
      </c>
      <c r="CK1513">
        <v>60</v>
      </c>
      <c r="CM1513">
        <v>58</v>
      </c>
      <c r="CO1513">
        <v>65</v>
      </c>
      <c r="CQ1513">
        <v>60</v>
      </c>
    </row>
    <row r="1514" spans="1:99" x14ac:dyDescent="0.55000000000000004">
      <c r="A1514" s="4" t="str">
        <f t="shared" ca="1" si="319"/>
        <v>Standard Chartered</v>
      </c>
      <c r="B1514" s="4" t="str">
        <f t="shared" si="320"/>
        <v>Sonia Meskin</v>
      </c>
      <c r="C1514" s="4" t="s">
        <v>246</v>
      </c>
      <c r="D1514" s="4" t="s">
        <v>249</v>
      </c>
      <c r="E1514" s="4" t="str">
        <f>IF(COUNTIF($E$2:E1513,"Begin: " &amp; C1514 &amp; "-" &amp; D1514 &amp; "-" &amp; H1514)=0,"Begin: " &amp; C1514 &amp; "-" &amp; D1514 &amp; "-" &amp; H1514,IF((C1514 &amp; "-" &amp; D1514 &amp; "-" &amp; H1514)&lt;&gt;(C1515 &amp; "-" &amp; D1515 &amp; "-" &amp; H1515),"End: " &amp; C1514 &amp; "-" &amp; D1514 &amp; "-" &amp; H1514,""))</f>
        <v/>
      </c>
      <c r="F1514" s="4" t="str">
        <f t="shared" si="321"/>
        <v>Wall Street Journal-Crude Oil-01-2019</v>
      </c>
      <c r="G1514" s="7">
        <v>43475</v>
      </c>
      <c r="H1514" s="7" t="str">
        <f t="shared" si="322"/>
        <v>01-2019</v>
      </c>
      <c r="I1514" s="7" t="str">
        <f t="shared" ca="1" si="323"/>
        <v>Wall Street Journal: Standard Chartered-Crude Oil-01-2019</v>
      </c>
      <c r="J1514" s="4" t="str">
        <f t="shared" ca="1" si="324"/>
        <v>Crude Oil-Standard Chartered:01-2019</v>
      </c>
      <c r="K1514" t="s">
        <v>802</v>
      </c>
    </row>
    <row r="1515" spans="1:99" x14ac:dyDescent="0.55000000000000004">
      <c r="A1515" s="4" t="str">
        <f t="shared" ca="1" si="319"/>
        <v>BofA</v>
      </c>
      <c r="B1515" s="4" t="str">
        <f t="shared" si="320"/>
        <v>Michelle Meyer</v>
      </c>
      <c r="C1515" s="4" t="s">
        <v>246</v>
      </c>
      <c r="D1515" s="4" t="s">
        <v>249</v>
      </c>
      <c r="E1515" s="4" t="str">
        <f>IF(COUNTIF($E$2:E1514,"Begin: " &amp; C1515 &amp; "-" &amp; D1515 &amp; "-" &amp; H1515)=0,"Begin: " &amp; C1515 &amp; "-" &amp; D1515 &amp; "-" &amp; H1515,IF((C1515 &amp; "-" &amp; D1515 &amp; "-" &amp; H1515)&lt;&gt;(C1516 &amp; "-" &amp; D1516 &amp; "-" &amp; H1516),"End: " &amp; C1515 &amp; "-" &amp; D1515 &amp; "-" &amp; H1515,""))</f>
        <v/>
      </c>
      <c r="F1515" s="4" t="str">
        <f t="shared" si="321"/>
        <v>Wall Street Journal-Crude Oil-01-2019</v>
      </c>
      <c r="G1515" s="7">
        <v>43475</v>
      </c>
      <c r="H1515" s="7" t="str">
        <f t="shared" si="322"/>
        <v>01-2019</v>
      </c>
      <c r="I1515" s="7" t="str">
        <f t="shared" ca="1" si="323"/>
        <v>Wall Street Journal: BofA-Crude Oil-01-2019</v>
      </c>
      <c r="J1515" s="4" t="str">
        <f t="shared" ca="1" si="324"/>
        <v>Crude Oil-BofA:01-2019</v>
      </c>
      <c r="K1515" t="s">
        <v>803</v>
      </c>
    </row>
    <row r="1516" spans="1:99" x14ac:dyDescent="0.55000000000000004">
      <c r="A1516" s="4" t="str">
        <f t="shared" ca="1" si="319"/>
        <v>Daiwa Capital</v>
      </c>
      <c r="B1516" s="4" t="str">
        <f t="shared" si="320"/>
        <v>Michael Moran</v>
      </c>
      <c r="C1516" s="4" t="s">
        <v>246</v>
      </c>
      <c r="D1516" s="4" t="s">
        <v>249</v>
      </c>
      <c r="E1516" s="4" t="str">
        <f>IF(COUNTIF($E$2:E1515,"Begin: " &amp; C1516 &amp; "-" &amp; D1516 &amp; "-" &amp; H1516)=0,"Begin: " &amp; C1516 &amp; "-" &amp; D1516 &amp; "-" &amp; H1516,IF((C1516 &amp; "-" &amp; D1516 &amp; "-" &amp; H1516)&lt;&gt;(C1517 &amp; "-" &amp; D1517 &amp; "-" &amp; H1517),"End: " &amp; C1516 &amp; "-" &amp; D1516 &amp; "-" &amp; H1516,""))</f>
        <v/>
      </c>
      <c r="F1516" s="4" t="str">
        <f t="shared" si="321"/>
        <v>Wall Street Journal-Crude Oil-01-2019</v>
      </c>
      <c r="G1516" s="7">
        <v>43475</v>
      </c>
      <c r="H1516" s="7" t="str">
        <f t="shared" si="322"/>
        <v>01-2019</v>
      </c>
      <c r="I1516" s="7" t="str">
        <f t="shared" ca="1" si="323"/>
        <v>Wall Street Journal: Daiwa Capital-Crude Oil-01-2019</v>
      </c>
      <c r="J1516" s="4" t="str">
        <f t="shared" ca="1" si="324"/>
        <v>Crude Oil-Daiwa Capital:01-2019</v>
      </c>
      <c r="K1516" t="s">
        <v>438</v>
      </c>
      <c r="CK1516">
        <v>50</v>
      </c>
      <c r="CM1516">
        <v>50</v>
      </c>
      <c r="CO1516">
        <v>45</v>
      </c>
      <c r="CQ1516">
        <v>45</v>
      </c>
      <c r="CS1516">
        <v>45</v>
      </c>
      <c r="CU1516">
        <v>45</v>
      </c>
    </row>
    <row r="1517" spans="1:99" x14ac:dyDescent="0.55000000000000004">
      <c r="A1517" s="4" t="str">
        <f t="shared" ca="1" si="319"/>
        <v>National Association of Manufacturers</v>
      </c>
      <c r="B1517" s="4" t="str">
        <f t="shared" si="320"/>
        <v>Chad Moutray</v>
      </c>
      <c r="C1517" s="4" t="s">
        <v>246</v>
      </c>
      <c r="D1517" s="4" t="s">
        <v>249</v>
      </c>
      <c r="E1517" s="4" t="str">
        <f>IF(COUNTIF($E$2:E1516,"Begin: " &amp; C1517 &amp; "-" &amp; D1517 &amp; "-" &amp; H1517)=0,"Begin: " &amp; C1517 &amp; "-" &amp; D1517 &amp; "-" &amp; H1517,IF((C1517 &amp; "-" &amp; D1517 &amp; "-" &amp; H1517)&lt;&gt;(C1518 &amp; "-" &amp; D1518 &amp; "-" &amp; H1518),"End: " &amp; C1517 &amp; "-" &amp; D1517 &amp; "-" &amp; H1517,""))</f>
        <v/>
      </c>
      <c r="F1517" s="4" t="str">
        <f t="shared" si="321"/>
        <v>Wall Street Journal-Crude Oil-01-2019</v>
      </c>
      <c r="G1517" s="7">
        <v>43475</v>
      </c>
      <c r="H1517" s="7" t="str">
        <f t="shared" si="322"/>
        <v>01-2019</v>
      </c>
      <c r="I1517" s="7" t="str">
        <f t="shared" ca="1" si="323"/>
        <v>Wall Street Journal: National Association of Manufacturers-Crude Oil-01-2019</v>
      </c>
      <c r="J1517" s="4" t="str">
        <f t="shared" ca="1" si="324"/>
        <v>Crude Oil-National Association of Manufacturers:01-2019</v>
      </c>
      <c r="K1517" t="s">
        <v>439</v>
      </c>
    </row>
    <row r="1518" spans="1:99" x14ac:dyDescent="0.55000000000000004">
      <c r="A1518" s="4" t="str">
        <f t="shared" ca="1" si="319"/>
        <v>Naroff Economics</v>
      </c>
      <c r="B1518" s="4" t="str">
        <f t="shared" si="320"/>
        <v>Joel Naroff</v>
      </c>
      <c r="C1518" s="4" t="s">
        <v>246</v>
      </c>
      <c r="D1518" s="4" t="s">
        <v>249</v>
      </c>
      <c r="E1518" s="4" t="str">
        <f>IF(COUNTIF($E$2:E1517,"Begin: " &amp; C1518 &amp; "-" &amp; D1518 &amp; "-" &amp; H1518)=0,"Begin: " &amp; C1518 &amp; "-" &amp; D1518 &amp; "-" &amp; H1518,IF((C1518 &amp; "-" &amp; D1518 &amp; "-" &amp; H1518)&lt;&gt;(C1519 &amp; "-" &amp; D1519 &amp; "-" &amp; H1519),"End: " &amp; C1518 &amp; "-" &amp; D1518 &amp; "-" &amp; H1518,""))</f>
        <v/>
      </c>
      <c r="F1518" s="4" t="str">
        <f t="shared" si="321"/>
        <v>Wall Street Journal-Crude Oil-01-2019</v>
      </c>
      <c r="G1518" s="7">
        <v>43475</v>
      </c>
      <c r="H1518" s="7" t="str">
        <f t="shared" si="322"/>
        <v>01-2019</v>
      </c>
      <c r="I1518" s="7" t="str">
        <f t="shared" ca="1" si="323"/>
        <v>Wall Street Journal: Naroff Economics-Crude Oil-01-2019</v>
      </c>
      <c r="J1518" s="4" t="str">
        <f t="shared" ca="1" si="324"/>
        <v>Crude Oil-Naroff Economics:01-2019</v>
      </c>
      <c r="K1518" t="s">
        <v>440</v>
      </c>
      <c r="CK1518">
        <v>62.25</v>
      </c>
      <c r="CM1518">
        <v>65.75</v>
      </c>
      <c r="CO1518">
        <v>60</v>
      </c>
      <c r="CQ1518">
        <v>58.15</v>
      </c>
      <c r="CS1518">
        <v>61.75</v>
      </c>
      <c r="CU1518">
        <v>66</v>
      </c>
    </row>
    <row r="1519" spans="1:99" x14ac:dyDescent="0.55000000000000004">
      <c r="A1519" s="4" t="str">
        <f t="shared" ca="1" si="319"/>
        <v>MacroEcon Global Advisors</v>
      </c>
      <c r="B1519" s="4" t="str">
        <f t="shared" si="320"/>
        <v>Mark Nielson *</v>
      </c>
      <c r="C1519" s="4" t="s">
        <v>246</v>
      </c>
      <c r="D1519" s="4" t="s">
        <v>249</v>
      </c>
      <c r="E1519" s="4" t="str">
        <f>IF(COUNTIF($E$2:E1518,"Begin: " &amp; C1519 &amp; "-" &amp; D1519 &amp; "-" &amp; H1519)=0,"Begin: " &amp; C1519 &amp; "-" &amp; D1519 &amp; "-" &amp; H1519,IF((C1519 &amp; "-" &amp; D1519 &amp; "-" &amp; H1519)&lt;&gt;(C1520 &amp; "-" &amp; D1520 &amp; "-" &amp; H1520),"End: " &amp; C1519 &amp; "-" &amp; D1519 &amp; "-" &amp; H1519,""))</f>
        <v/>
      </c>
      <c r="F1519" s="4" t="str">
        <f t="shared" si="321"/>
        <v>Wall Street Journal-Crude Oil-01-2019</v>
      </c>
      <c r="G1519" s="7">
        <v>43475</v>
      </c>
      <c r="H1519" s="7" t="str">
        <f t="shared" si="322"/>
        <v>01-2019</v>
      </c>
      <c r="I1519" s="7" t="str">
        <f t="shared" ca="1" si="323"/>
        <v>Wall Street Journal: MacroEcon Global Advisors-Crude Oil-01-2019</v>
      </c>
      <c r="J1519" s="4" t="str">
        <f t="shared" ca="1" si="324"/>
        <v>Crude Oil-MacroEcon Global Advisors:01-2019</v>
      </c>
      <c r="K1519" t="s">
        <v>425</v>
      </c>
    </row>
    <row r="1520" spans="1:99" x14ac:dyDescent="0.55000000000000004">
      <c r="A1520" s="4" t="str">
        <f t="shared" ca="1" si="319"/>
        <v>Corelogic</v>
      </c>
      <c r="B1520" s="4" t="str">
        <f t="shared" si="320"/>
        <v>Frank Nothaft</v>
      </c>
      <c r="C1520" s="4" t="s">
        <v>246</v>
      </c>
      <c r="D1520" s="4" t="s">
        <v>249</v>
      </c>
      <c r="E1520" s="4" t="str">
        <f>IF(COUNTIF($E$2:E1519,"Begin: " &amp; C1520 &amp; "-" &amp; D1520 &amp; "-" &amp; H1520)=0,"Begin: " &amp; C1520 &amp; "-" &amp; D1520 &amp; "-" &amp; H1520,IF((C1520 &amp; "-" &amp; D1520 &amp; "-" &amp; H1520)&lt;&gt;(C1521 &amp; "-" &amp; D1521 &amp; "-" &amp; H1521),"End: " &amp; C1520 &amp; "-" &amp; D1520 &amp; "-" &amp; H1520,""))</f>
        <v/>
      </c>
      <c r="F1520" s="4" t="str">
        <f t="shared" si="321"/>
        <v>Wall Street Journal-Crude Oil-01-2019</v>
      </c>
      <c r="G1520" s="7">
        <v>43475</v>
      </c>
      <c r="H1520" s="7" t="str">
        <f t="shared" si="322"/>
        <v>01-2019</v>
      </c>
      <c r="I1520" s="7" t="str">
        <f t="shared" ca="1" si="323"/>
        <v>Wall Street Journal: Corelogic-Crude Oil-01-2019</v>
      </c>
      <c r="J1520" s="4" t="str">
        <f t="shared" ca="1" si="324"/>
        <v>Crude Oil-Corelogic:01-2019</v>
      </c>
      <c r="K1520" t="s">
        <v>752</v>
      </c>
      <c r="CK1520">
        <v>62</v>
      </c>
      <c r="CM1520">
        <v>64</v>
      </c>
      <c r="CO1520">
        <v>66</v>
      </c>
      <c r="CQ1520">
        <v>68</v>
      </c>
      <c r="CS1520">
        <v>70</v>
      </c>
      <c r="CU1520">
        <v>70</v>
      </c>
    </row>
    <row r="1521" spans="1:99" x14ac:dyDescent="0.55000000000000004">
      <c r="A1521" s="4" t="str">
        <f t="shared" ca="1" si="319"/>
        <v>High Frequency Economics</v>
      </c>
      <c r="B1521" s="4" t="str">
        <f t="shared" si="320"/>
        <v>Jim O'Sullivan</v>
      </c>
      <c r="C1521" s="4" t="s">
        <v>246</v>
      </c>
      <c r="D1521" s="4" t="s">
        <v>249</v>
      </c>
      <c r="E1521" s="4" t="str">
        <f>IF(COUNTIF($E$2:E1520,"Begin: " &amp; C1521 &amp; "-" &amp; D1521 &amp; "-" &amp; H1521)=0,"Begin: " &amp; C1521 &amp; "-" &amp; D1521 &amp; "-" &amp; H1521,IF((C1521 &amp; "-" &amp; D1521 &amp; "-" &amp; H1521)&lt;&gt;(C1522 &amp; "-" &amp; D1522 &amp; "-" &amp; H1522),"End: " &amp; C1521 &amp; "-" &amp; D1521 &amp; "-" &amp; H1521,""))</f>
        <v/>
      </c>
      <c r="F1521" s="4" t="str">
        <f t="shared" si="321"/>
        <v>Wall Street Journal-Crude Oil-01-2019</v>
      </c>
      <c r="G1521" s="7">
        <v>43475</v>
      </c>
      <c r="H1521" s="7" t="str">
        <f t="shared" si="322"/>
        <v>01-2019</v>
      </c>
      <c r="I1521" s="7" t="str">
        <f t="shared" ca="1" si="323"/>
        <v>Wall Street Journal: High Frequency Economics-Crude Oil-01-2019</v>
      </c>
      <c r="J1521" s="4" t="str">
        <f t="shared" ca="1" si="324"/>
        <v>Crude Oil-High Frequency Economics:01-2019</v>
      </c>
      <c r="K1521" t="s">
        <v>227</v>
      </c>
      <c r="CK1521">
        <v>50</v>
      </c>
      <c r="CM1521">
        <v>53</v>
      </c>
      <c r="CO1521">
        <v>54</v>
      </c>
      <c r="CQ1521">
        <v>54</v>
      </c>
    </row>
    <row r="1522" spans="1:99" x14ac:dyDescent="0.55000000000000004">
      <c r="A1522" s="4" t="str">
        <f t="shared" ca="1" si="319"/>
        <v>Stifel, Nicoulas and Company, Incorporated (formerly Sterne Agee)</v>
      </c>
      <c r="B1522" s="4" t="str">
        <f t="shared" si="320"/>
        <v>Lindsey Piegza</v>
      </c>
      <c r="C1522" s="4" t="s">
        <v>246</v>
      </c>
      <c r="D1522" s="4" t="s">
        <v>249</v>
      </c>
      <c r="E1522" s="4" t="str">
        <f>IF(COUNTIF($E$2:E1521,"Begin: " &amp; C1522 &amp; "-" &amp; D1522 &amp; "-" &amp; H1522)=0,"Begin: " &amp; C1522 &amp; "-" &amp; D1522 &amp; "-" &amp; H1522,IF((C1522 &amp; "-" &amp; D1522 &amp; "-" &amp; H1522)&lt;&gt;(C1523 &amp; "-" &amp; D1523 &amp; "-" &amp; H1523),"End: " &amp; C1522 &amp; "-" &amp; D1522 &amp; "-" &amp; H1522,""))</f>
        <v/>
      </c>
      <c r="F1522" s="4" t="str">
        <f t="shared" si="321"/>
        <v>Wall Street Journal-Crude Oil-01-2019</v>
      </c>
      <c r="G1522" s="7">
        <v>43475</v>
      </c>
      <c r="H1522" s="7" t="str">
        <f t="shared" si="322"/>
        <v>01-2019</v>
      </c>
      <c r="I1522" s="7" t="str">
        <f t="shared" ca="1" si="323"/>
        <v>Wall Street Journal: Stifel, Nicoulas and Company, Incorporated (formerly Sterne Agee)-Crude Oil-01-2019</v>
      </c>
      <c r="J1522" s="4" t="str">
        <f t="shared" ca="1" si="324"/>
        <v>Crude Oil-Stifel, Nicoulas and Company, Incorporated (formerly Sterne Agee):01-2019</v>
      </c>
      <c r="K1522" t="s">
        <v>675</v>
      </c>
    </row>
    <row r="1523" spans="1:99" x14ac:dyDescent="0.55000000000000004">
      <c r="A1523" s="4" t="str">
        <f t="shared" ca="1" si="319"/>
        <v>Macroeconomic Advisers</v>
      </c>
      <c r="B1523" s="4" t="str">
        <f t="shared" si="320"/>
        <v>Dr. Joel Prakken/ Chris Varvares</v>
      </c>
      <c r="C1523" s="4" t="s">
        <v>246</v>
      </c>
      <c r="D1523" s="4" t="s">
        <v>249</v>
      </c>
      <c r="E1523" s="4" t="str">
        <f>IF(COUNTIF($E$2:E1522,"Begin: " &amp; C1523 &amp; "-" &amp; D1523 &amp; "-" &amp; H1523)=0,"Begin: " &amp; C1523 &amp; "-" &amp; D1523 &amp; "-" &amp; H1523,IF((C1523 &amp; "-" &amp; D1523 &amp; "-" &amp; H1523)&lt;&gt;(C1524 &amp; "-" &amp; D1524 &amp; "-" &amp; H1524),"End: " &amp; C1523 &amp; "-" &amp; D1523 &amp; "-" &amp; H1523,""))</f>
        <v/>
      </c>
      <c r="F1523" s="4" t="str">
        <f t="shared" si="321"/>
        <v>Wall Street Journal-Crude Oil-01-2019</v>
      </c>
      <c r="G1523" s="7">
        <v>43475</v>
      </c>
      <c r="H1523" s="7" t="str">
        <f t="shared" si="322"/>
        <v>01-2019</v>
      </c>
      <c r="I1523" s="7" t="str">
        <f t="shared" ca="1" si="323"/>
        <v>Wall Street Journal: Macroeconomic Advisers-Crude Oil-01-2019</v>
      </c>
      <c r="J1523" s="4" t="str">
        <f t="shared" ca="1" si="324"/>
        <v>Crude Oil-Macroeconomic Advisers:01-2019</v>
      </c>
      <c r="K1523" t="s">
        <v>228</v>
      </c>
    </row>
    <row r="1524" spans="1:99" x14ac:dyDescent="0.55000000000000004">
      <c r="A1524" s="4" t="str">
        <f t="shared" ca="1" si="319"/>
        <v>Ameriprise Financial</v>
      </c>
      <c r="B1524" s="4" t="str">
        <f t="shared" si="320"/>
        <v>Russell Price</v>
      </c>
      <c r="C1524" s="4" t="s">
        <v>246</v>
      </c>
      <c r="D1524" s="4" t="s">
        <v>249</v>
      </c>
      <c r="E1524" s="4" t="str">
        <f>IF(COUNTIF($E$2:E1523,"Begin: " &amp; C1524 &amp; "-" &amp; D1524 &amp; "-" &amp; H1524)=0,"Begin: " &amp; C1524 &amp; "-" &amp; D1524 &amp; "-" &amp; H1524,IF((C1524 &amp; "-" &amp; D1524 &amp; "-" &amp; H1524)&lt;&gt;(C1525 &amp; "-" &amp; D1525 &amp; "-" &amp; H1525),"End: " &amp; C1524 &amp; "-" &amp; D1524 &amp; "-" &amp; H1524,""))</f>
        <v/>
      </c>
      <c r="F1524" s="4" t="str">
        <f t="shared" si="321"/>
        <v>Wall Street Journal-Crude Oil-01-2019</v>
      </c>
      <c r="G1524" s="7">
        <v>43475</v>
      </c>
      <c r="H1524" s="7" t="str">
        <f t="shared" si="322"/>
        <v>01-2019</v>
      </c>
      <c r="I1524" s="7" t="str">
        <f t="shared" ca="1" si="323"/>
        <v>Wall Street Journal: Ameriprise Financial-Crude Oil-01-2019</v>
      </c>
      <c r="J1524" s="4" t="str">
        <f t="shared" ca="1" si="324"/>
        <v>Crude Oil-Ameriprise Financial:01-2019</v>
      </c>
      <c r="K1524" t="s">
        <v>441</v>
      </c>
      <c r="CK1524">
        <v>55</v>
      </c>
      <c r="CM1524">
        <v>58</v>
      </c>
      <c r="CO1524">
        <v>65</v>
      </c>
      <c r="CQ1524">
        <v>65</v>
      </c>
      <c r="CS1524">
        <v>65</v>
      </c>
      <c r="CU1524">
        <v>65</v>
      </c>
    </row>
    <row r="1525" spans="1:99" x14ac:dyDescent="0.55000000000000004">
      <c r="A1525" s="4" t="str">
        <f t="shared" ca="1" si="319"/>
        <v>Eaton Corp.</v>
      </c>
      <c r="B1525" s="4" t="str">
        <f t="shared" si="320"/>
        <v>Arun Raha</v>
      </c>
      <c r="C1525" s="4" t="s">
        <v>246</v>
      </c>
      <c r="D1525" s="4" t="s">
        <v>249</v>
      </c>
      <c r="E1525" s="4" t="str">
        <f>IF(COUNTIF($E$2:E1524,"Begin: " &amp; C1525 &amp; "-" &amp; D1525 &amp; "-" &amp; H1525)=0,"Begin: " &amp; C1525 &amp; "-" &amp; D1525 &amp; "-" &amp; H1525,IF((C1525 &amp; "-" &amp; D1525 &amp; "-" &amp; H1525)&lt;&gt;(C1526 &amp; "-" &amp; D1526 &amp; "-" &amp; H1526),"End: " &amp; C1525 &amp; "-" &amp; D1525 &amp; "-" &amp; H1525,""))</f>
        <v/>
      </c>
      <c r="F1525" s="4" t="str">
        <f t="shared" si="321"/>
        <v>Wall Street Journal-Crude Oil-01-2019</v>
      </c>
      <c r="G1525" s="7">
        <v>43475</v>
      </c>
      <c r="H1525" s="7" t="str">
        <f t="shared" si="322"/>
        <v>01-2019</v>
      </c>
      <c r="I1525" s="7" t="str">
        <f t="shared" ca="1" si="323"/>
        <v>Wall Street Journal: Eaton Corp.-Crude Oil-01-2019</v>
      </c>
      <c r="J1525" s="4" t="str">
        <f t="shared" ca="1" si="324"/>
        <v>Crude Oil-Eaton Corp.:01-2019</v>
      </c>
      <c r="K1525" t="s">
        <v>442</v>
      </c>
      <c r="CK1525">
        <v>55</v>
      </c>
      <c r="CM1525">
        <v>50</v>
      </c>
      <c r="CO1525">
        <v>52</v>
      </c>
      <c r="CQ1525">
        <v>50</v>
      </c>
      <c r="CS1525">
        <v>54</v>
      </c>
      <c r="CU1525">
        <v>50</v>
      </c>
    </row>
    <row r="1526" spans="1:99" x14ac:dyDescent="0.55000000000000004">
      <c r="A1526" s="4" t="str">
        <f t="shared" ca="1" si="319"/>
        <v>Point Loma Nazarene University</v>
      </c>
      <c r="B1526" s="4" t="str">
        <f t="shared" si="320"/>
        <v>Lynn Reaser</v>
      </c>
      <c r="C1526" s="4" t="s">
        <v>246</v>
      </c>
      <c r="D1526" s="4" t="s">
        <v>249</v>
      </c>
      <c r="E1526" s="4" t="str">
        <f>IF(COUNTIF($E$2:E1525,"Begin: " &amp; C1526 &amp; "-" &amp; D1526 &amp; "-" &amp; H1526)=0,"Begin: " &amp; C1526 &amp; "-" &amp; D1526 &amp; "-" &amp; H1526,IF((C1526 &amp; "-" &amp; D1526 &amp; "-" &amp; H1526)&lt;&gt;(C1527 &amp; "-" &amp; D1527 &amp; "-" &amp; H1527),"End: " &amp; C1526 &amp; "-" &amp; D1526 &amp; "-" &amp; H1526,""))</f>
        <v/>
      </c>
      <c r="F1526" s="4" t="str">
        <f t="shared" si="321"/>
        <v>Wall Street Journal-Crude Oil-01-2019</v>
      </c>
      <c r="G1526" s="7">
        <v>43475</v>
      </c>
      <c r="H1526" s="7" t="str">
        <f t="shared" si="322"/>
        <v>01-2019</v>
      </c>
      <c r="I1526" s="7" t="str">
        <f t="shared" ca="1" si="323"/>
        <v>Wall Street Journal: Point Loma Nazarene University-Crude Oil-01-2019</v>
      </c>
      <c r="J1526" s="4" t="str">
        <f t="shared" ca="1" si="324"/>
        <v>Crude Oil-Point Loma Nazarene University:01-2019</v>
      </c>
      <c r="K1526" t="s">
        <v>658</v>
      </c>
      <c r="CK1526">
        <v>49</v>
      </c>
      <c r="CM1526">
        <v>48</v>
      </c>
      <c r="CO1526">
        <v>48</v>
      </c>
      <c r="CQ1526">
        <v>49</v>
      </c>
      <c r="CS1526">
        <v>48</v>
      </c>
      <c r="CU1526">
        <v>48</v>
      </c>
    </row>
    <row r="1527" spans="1:99" x14ac:dyDescent="0.55000000000000004">
      <c r="A1527" s="4" t="str">
        <f t="shared" ca="1" si="319"/>
        <v>Deutsche Bank</v>
      </c>
      <c r="B1527" s="4" t="str">
        <f t="shared" si="320"/>
        <v>Brett Ryan/Matthew Luzzetti</v>
      </c>
      <c r="C1527" s="4" t="s">
        <v>246</v>
      </c>
      <c r="D1527" s="4" t="s">
        <v>249</v>
      </c>
      <c r="E1527" s="4" t="str">
        <f>IF(COUNTIF($E$2:E1526,"Begin: " &amp; C1527 &amp; "-" &amp; D1527 &amp; "-" &amp; H1527)=0,"Begin: " &amp; C1527 &amp; "-" &amp; D1527 &amp; "-" &amp; H1527,IF((C1527 &amp; "-" &amp; D1527 &amp; "-" &amp; H1527)&lt;&gt;(C1528 &amp; "-" &amp; D1528 &amp; "-" &amp; H1528),"End: " &amp; C1527 &amp; "-" &amp; D1527 &amp; "-" &amp; H1527,""))</f>
        <v/>
      </c>
      <c r="F1527" s="4" t="str">
        <f t="shared" si="321"/>
        <v>Wall Street Journal-Crude Oil-01-2019</v>
      </c>
      <c r="G1527" s="7">
        <v>43475</v>
      </c>
      <c r="H1527" s="7" t="str">
        <f t="shared" si="322"/>
        <v>01-2019</v>
      </c>
      <c r="I1527" s="7" t="str">
        <f t="shared" ca="1" si="323"/>
        <v>Wall Street Journal: Deutsche Bank-Crude Oil-01-2019</v>
      </c>
      <c r="J1527" s="4" t="str">
        <f t="shared" ca="1" si="324"/>
        <v>Crude Oil-Deutsche Bank:01-2019</v>
      </c>
      <c r="K1527" t="s">
        <v>804</v>
      </c>
    </row>
    <row r="1528" spans="1:99" x14ac:dyDescent="0.55000000000000004">
      <c r="A1528" s="4" t="str">
        <f t="shared" ca="1" si="319"/>
        <v>Prestige Economics LLC</v>
      </c>
      <c r="B1528" s="4" t="str">
        <f t="shared" si="320"/>
        <v>Jason Schenker *</v>
      </c>
      <c r="C1528" s="4" t="s">
        <v>246</v>
      </c>
      <c r="D1528" s="4" t="s">
        <v>249</v>
      </c>
      <c r="E1528" s="4" t="str">
        <f>IF(COUNTIF($E$2:E1527,"Begin: " &amp; C1528 &amp; "-" &amp; D1528 &amp; "-" &amp; H1528)=0,"Begin: " &amp; C1528 &amp; "-" &amp; D1528 &amp; "-" &amp; H1528,IF((C1528 &amp; "-" &amp; D1528 &amp; "-" &amp; H1528)&lt;&gt;(C1529 &amp; "-" &amp; D1529 &amp; "-" &amp; H1529),"End: " &amp; C1528 &amp; "-" &amp; D1528 &amp; "-" &amp; H1528,""))</f>
        <v/>
      </c>
      <c r="F1528" s="4" t="str">
        <f t="shared" si="321"/>
        <v>Wall Street Journal-Crude Oil-01-2019</v>
      </c>
      <c r="G1528" s="7">
        <v>43475</v>
      </c>
      <c r="H1528" s="7" t="str">
        <f t="shared" si="322"/>
        <v>01-2019</v>
      </c>
      <c r="I1528" s="7" t="str">
        <f t="shared" ca="1" si="323"/>
        <v>Wall Street Journal: Prestige Economics LLC-Crude Oil-01-2019</v>
      </c>
      <c r="J1528" s="4" t="str">
        <f t="shared" ca="1" si="324"/>
        <v>Crude Oil-Prestige Economics LLC:01-2019</v>
      </c>
      <c r="K1528" t="s">
        <v>767</v>
      </c>
    </row>
    <row r="1529" spans="1:99" x14ac:dyDescent="0.55000000000000004">
      <c r="A1529" s="4" t="str">
        <f t="shared" ca="1" si="319"/>
        <v>Pantheon Macroeconomics</v>
      </c>
      <c r="B1529" s="4" t="str">
        <f t="shared" si="320"/>
        <v>Ian Shepherdson</v>
      </c>
      <c r="C1529" s="4" t="s">
        <v>246</v>
      </c>
      <c r="D1529" s="4" t="s">
        <v>249</v>
      </c>
      <c r="E1529" s="4" t="str">
        <f>IF(COUNTIF($E$2:E1528,"Begin: " &amp; C1529 &amp; "-" &amp; D1529 &amp; "-" &amp; H1529)=0,"Begin: " &amp; C1529 &amp; "-" &amp; D1529 &amp; "-" &amp; H1529,IF((C1529 &amp; "-" &amp; D1529 &amp; "-" &amp; H1529)&lt;&gt;(C1530 &amp; "-" &amp; D1530 &amp; "-" &amp; H1530),"End: " &amp; C1529 &amp; "-" &amp; D1529 &amp; "-" &amp; H1529,""))</f>
        <v/>
      </c>
      <c r="F1529" s="4" t="str">
        <f t="shared" si="321"/>
        <v>Wall Street Journal-Crude Oil-01-2019</v>
      </c>
      <c r="G1529" s="7">
        <v>43475</v>
      </c>
      <c r="H1529" s="7" t="str">
        <f t="shared" si="322"/>
        <v>01-2019</v>
      </c>
      <c r="I1529" s="7" t="str">
        <f t="shared" ca="1" si="323"/>
        <v>Wall Street Journal: Pantheon Macroeconomics-Crude Oil-01-2019</v>
      </c>
      <c r="J1529" s="4" t="str">
        <f t="shared" ca="1" si="324"/>
        <v>Crude Oil-Pantheon Macroeconomics:01-2019</v>
      </c>
      <c r="K1529" t="s">
        <v>231</v>
      </c>
    </row>
    <row r="1530" spans="1:99" x14ac:dyDescent="0.55000000000000004">
      <c r="A1530" s="4" t="str">
        <f t="shared" ca="1" si="319"/>
        <v>Decision Economics, Inc.</v>
      </c>
      <c r="B1530" s="4" t="str">
        <f t="shared" si="320"/>
        <v>Allen Sinai</v>
      </c>
      <c r="C1530" s="4" t="s">
        <v>246</v>
      </c>
      <c r="D1530" s="4" t="s">
        <v>249</v>
      </c>
      <c r="E1530" s="4" t="str">
        <f>IF(COUNTIF($E$2:E1529,"Begin: " &amp; C1530 &amp; "-" &amp; D1530 &amp; "-" &amp; H1530)=0,"Begin: " &amp; C1530 &amp; "-" &amp; D1530 &amp; "-" &amp; H1530,IF((C1530 &amp; "-" &amp; D1530 &amp; "-" &amp; H1530)&lt;&gt;(C1531 &amp; "-" &amp; D1531 &amp; "-" &amp; H1531),"End: " &amp; C1530 &amp; "-" &amp; D1530 &amp; "-" &amp; H1530,""))</f>
        <v/>
      </c>
      <c r="F1530" s="4" t="str">
        <f t="shared" si="321"/>
        <v>Wall Street Journal-Crude Oil-01-2019</v>
      </c>
      <c r="G1530" s="7">
        <v>43475</v>
      </c>
      <c r="H1530" s="7" t="str">
        <f t="shared" si="322"/>
        <v>01-2019</v>
      </c>
      <c r="I1530" s="7" t="str">
        <f t="shared" ca="1" si="323"/>
        <v>Wall Street Journal: Decision Economics, Inc.-Crude Oil-01-2019</v>
      </c>
      <c r="J1530" s="4" t="str">
        <f t="shared" ca="1" si="324"/>
        <v>Crude Oil-Decision Economics, Inc.:01-2019</v>
      </c>
      <c r="K1530" t="s">
        <v>233</v>
      </c>
      <c r="CK1530">
        <v>56.75</v>
      </c>
      <c r="CM1530">
        <v>58.5</v>
      </c>
      <c r="CO1530">
        <v>62</v>
      </c>
      <c r="CQ1530">
        <v>63.75</v>
      </c>
      <c r="CS1530">
        <v>65</v>
      </c>
      <c r="CU1530">
        <v>70</v>
      </c>
    </row>
    <row r="1531" spans="1:99" x14ac:dyDescent="0.55000000000000004">
      <c r="A1531" s="4" t="str">
        <f t="shared" ca="1" si="319"/>
        <v>Parsec Financial</v>
      </c>
      <c r="B1531" s="4" t="str">
        <f t="shared" si="320"/>
        <v>James F. Smith</v>
      </c>
      <c r="C1531" s="4" t="s">
        <v>246</v>
      </c>
      <c r="D1531" s="4" t="s">
        <v>249</v>
      </c>
      <c r="E1531" s="4" t="str">
        <f>IF(COUNTIF($E$2:E1530,"Begin: " &amp; C1531 &amp; "-" &amp; D1531 &amp; "-" &amp; H1531)=0,"Begin: " &amp; C1531 &amp; "-" &amp; D1531 &amp; "-" &amp; H1531,IF((C1531 &amp; "-" &amp; D1531 &amp; "-" &amp; H1531)&lt;&gt;(C1532 &amp; "-" &amp; D1532 &amp; "-" &amp; H1532),"End: " &amp; C1531 &amp; "-" &amp; D1531 &amp; "-" &amp; H1531,""))</f>
        <v/>
      </c>
      <c r="F1531" s="4" t="str">
        <f t="shared" si="321"/>
        <v>Wall Street Journal-Crude Oil-01-2019</v>
      </c>
      <c r="G1531" s="7">
        <v>43475</v>
      </c>
      <c r="H1531" s="7" t="str">
        <f t="shared" si="322"/>
        <v>01-2019</v>
      </c>
      <c r="I1531" s="7" t="str">
        <f t="shared" ca="1" si="323"/>
        <v>Wall Street Journal: Parsec Financial-Crude Oil-01-2019</v>
      </c>
      <c r="J1531" s="4" t="str">
        <f t="shared" ca="1" si="324"/>
        <v>Crude Oil-Parsec Financial:01-2019</v>
      </c>
      <c r="K1531" t="s">
        <v>234</v>
      </c>
      <c r="CK1531">
        <v>47.86</v>
      </c>
      <c r="CM1531">
        <v>46.14</v>
      </c>
      <c r="CO1531">
        <v>45.17</v>
      </c>
      <c r="CQ1531">
        <v>42.47</v>
      </c>
      <c r="CS1531">
        <v>43.78</v>
      </c>
      <c r="CU1531">
        <v>44.36</v>
      </c>
    </row>
    <row r="1532" spans="1:99" x14ac:dyDescent="0.55000000000000004">
      <c r="A1532" s="4" t="str">
        <f t="shared" ca="1" si="319"/>
        <v>Univ of Central FL</v>
      </c>
      <c r="B1532" s="4" t="str">
        <f t="shared" si="320"/>
        <v>Sean M. Snaith</v>
      </c>
      <c r="C1532" s="4" t="s">
        <v>246</v>
      </c>
      <c r="D1532" s="4" t="s">
        <v>249</v>
      </c>
      <c r="E1532" s="4" t="str">
        <f>IF(COUNTIF($E$2:E1531,"Begin: " &amp; C1532 &amp; "-" &amp; D1532 &amp; "-" &amp; H1532)=0,"Begin: " &amp; C1532 &amp; "-" &amp; D1532 &amp; "-" &amp; H1532,IF((C1532 &amp; "-" &amp; D1532 &amp; "-" &amp; H1532)&lt;&gt;(C1533 &amp; "-" &amp; D1533 &amp; "-" &amp; H1533),"End: " &amp; C1532 &amp; "-" &amp; D1532 &amp; "-" &amp; H1532,""))</f>
        <v/>
      </c>
      <c r="F1532" s="4" t="str">
        <f t="shared" si="321"/>
        <v>Wall Street Journal-Crude Oil-01-2019</v>
      </c>
      <c r="G1532" s="7">
        <v>43475</v>
      </c>
      <c r="H1532" s="7" t="str">
        <f t="shared" si="322"/>
        <v>01-2019</v>
      </c>
      <c r="I1532" s="7" t="str">
        <f t="shared" ca="1" si="323"/>
        <v>Wall Street Journal: Univ of Central FL-Crude Oil-01-2019</v>
      </c>
      <c r="J1532" s="4" t="str">
        <f t="shared" ca="1" si="324"/>
        <v>Crude Oil-Univ of Central FL:01-2019</v>
      </c>
      <c r="K1532" t="s">
        <v>235</v>
      </c>
      <c r="CK1532">
        <v>52.6</v>
      </c>
      <c r="CM1532">
        <v>58.5</v>
      </c>
      <c r="CO1532">
        <v>54.75</v>
      </c>
      <c r="CQ1532">
        <v>56.1</v>
      </c>
      <c r="CS1532">
        <v>60.2</v>
      </c>
      <c r="CU1532">
        <v>62.7</v>
      </c>
    </row>
    <row r="1533" spans="1:99" x14ac:dyDescent="0.55000000000000004">
      <c r="A1533" s="4" t="str">
        <f t="shared" ca="1" si="319"/>
        <v>SS Economics</v>
      </c>
      <c r="B1533" s="4" t="str">
        <f t="shared" si="320"/>
        <v>Sung Won Sohn</v>
      </c>
      <c r="C1533" s="4" t="s">
        <v>246</v>
      </c>
      <c r="D1533" s="4" t="s">
        <v>249</v>
      </c>
      <c r="E1533" s="4" t="str">
        <f>IF(COUNTIF($E$2:E1532,"Begin: " &amp; C1533 &amp; "-" &amp; D1533 &amp; "-" &amp; H1533)=0,"Begin: " &amp; C1533 &amp; "-" &amp; D1533 &amp; "-" &amp; H1533,IF((C1533 &amp; "-" &amp; D1533 &amp; "-" &amp; H1533)&lt;&gt;(C1534 &amp; "-" &amp; D1534 &amp; "-" &amp; H1534),"End: " &amp; C1533 &amp; "-" &amp; D1533 &amp; "-" &amp; H1533,""))</f>
        <v/>
      </c>
      <c r="F1533" s="4" t="str">
        <f t="shared" si="321"/>
        <v>Wall Street Journal-Crude Oil-01-2019</v>
      </c>
      <c r="G1533" s="7">
        <v>43475</v>
      </c>
      <c r="H1533" s="7" t="str">
        <f t="shared" si="322"/>
        <v>01-2019</v>
      </c>
      <c r="I1533" s="7" t="str">
        <f t="shared" ca="1" si="323"/>
        <v>Wall Street Journal: SS Economics-Crude Oil-01-2019</v>
      </c>
      <c r="J1533" s="4" t="str">
        <f t="shared" ca="1" si="324"/>
        <v>Crude Oil-SS Economics:01-2019</v>
      </c>
      <c r="K1533" t="s">
        <v>785</v>
      </c>
      <c r="CK1533">
        <v>50</v>
      </c>
      <c r="CM1533">
        <v>49</v>
      </c>
      <c r="CO1533">
        <v>48</v>
      </c>
      <c r="CQ1533">
        <v>48</v>
      </c>
      <c r="CS1533">
        <v>50</v>
      </c>
      <c r="CU1533">
        <v>47</v>
      </c>
    </row>
    <row r="1534" spans="1:99" x14ac:dyDescent="0.55000000000000004">
      <c r="A1534" s="4" t="str">
        <f t="shared" ref="A1534:A1544" ca="1" si="325">IF(ISERROR(IF(C1534="GIOA",INDEX(List_AnonymousForecasters,MATCH(LEFT(K1534,FIND(":",K1534,1)-1),List_IndividualForecasters,0),1),INDEX(List_FirmNamesOmega,MATCH(LEFT(K1534,FIND(":",K1534,1)-1),List_FirmNamesAlpha,0),1))),LEFT(K1534,FIND(":",K1534,1)-1),IF(C1534="GIOA",INDEX(List_AnonymousForecasters,MATCH(LEFT(K1534,FIND(":",K1534,1)-1),List_IndividualForecasters,0),1),INDEX(List_FirmNamesOmega,MATCH(LEFT(K1534,FIND(":",K1534,1)-1),List_FirmNamesAlpha,0),1)))</f>
        <v>Pierpont Securities</v>
      </c>
      <c r="B1534" s="4" t="str">
        <f t="shared" ref="B1534:B1544" si="326">MID(K1534,FIND(":",K1534,1)+2,LEN(K1534)-FIND(":",K1534,1))</f>
        <v>Stephen Stanley</v>
      </c>
      <c r="C1534" s="4" t="s">
        <v>246</v>
      </c>
      <c r="D1534" s="4" t="s">
        <v>249</v>
      </c>
      <c r="E1534" s="4" t="str">
        <f>IF(COUNTIF($E$2:E1533,"Begin: " &amp; C1534 &amp; "-" &amp; D1534 &amp; "-" &amp; H1534)=0,"Begin: " &amp; C1534 &amp; "-" &amp; D1534 &amp; "-" &amp; H1534,IF((C1534 &amp; "-" &amp; D1534 &amp; "-" &amp; H1534)&lt;&gt;(C1535 &amp; "-" &amp; D1535 &amp; "-" &amp; H1535),"End: " &amp; C1534 &amp; "-" &amp; D1534 &amp; "-" &amp; H1534,""))</f>
        <v/>
      </c>
      <c r="F1534" s="4" t="str">
        <f t="shared" ref="F1534:F1544" si="327">C1534 &amp; "-" &amp; D1534 &amp; "-" &amp; H1534</f>
        <v>Wall Street Journal-Crude Oil-01-2019</v>
      </c>
      <c r="G1534" s="7">
        <v>43475</v>
      </c>
      <c r="H1534" s="7" t="str">
        <f t="shared" ref="H1534:H1544" si="328">TEXT(MONTH(G1534),"00") &amp; "-" &amp; TEXT(YEAR(G1534),"0000")</f>
        <v>01-2019</v>
      </c>
      <c r="I1534" s="7" t="str">
        <f t="shared" ref="I1534:I1544" ca="1" si="329">C1534 &amp; ": " &amp; A1534 &amp; "-" &amp; D1534 &amp; "-" &amp; H1534</f>
        <v>Wall Street Journal: Pierpont Securities-Crude Oil-01-2019</v>
      </c>
      <c r="J1534" s="4" t="str">
        <f t="shared" ref="J1534:J1544" ca="1" si="330">D1534 &amp; "-" &amp; A1534 &amp; ":" &amp; TEXT(MONTH(G1534),"00") &amp; "-" &amp; TEXT(YEAR(G1534),"0000")</f>
        <v>Crude Oil-Pierpont Securities:01-2019</v>
      </c>
      <c r="K1534" t="s">
        <v>238</v>
      </c>
      <c r="CK1534">
        <v>60</v>
      </c>
      <c r="CM1534">
        <v>57</v>
      </c>
      <c r="CO1534">
        <v>65</v>
      </c>
      <c r="CQ1534">
        <v>62</v>
      </c>
      <c r="CS1534">
        <v>65</v>
      </c>
      <c r="CU1534">
        <v>62</v>
      </c>
    </row>
    <row r="1535" spans="1:99" x14ac:dyDescent="0.55000000000000004">
      <c r="A1535" s="4" t="str">
        <f t="shared" ca="1" si="325"/>
        <v>Economic Analysis Associates Inc.</v>
      </c>
      <c r="B1535" s="4" t="str">
        <f t="shared" si="326"/>
        <v>Susan M. Sterne</v>
      </c>
      <c r="C1535" s="4" t="s">
        <v>246</v>
      </c>
      <c r="D1535" s="4" t="s">
        <v>249</v>
      </c>
      <c r="E1535" s="4" t="str">
        <f>IF(COUNTIF($E$2:E1534,"Begin: " &amp; C1535 &amp; "-" &amp; D1535 &amp; "-" &amp; H1535)=0,"Begin: " &amp; C1535 &amp; "-" &amp; D1535 &amp; "-" &amp; H1535,IF((C1535 &amp; "-" &amp; D1535 &amp; "-" &amp; H1535)&lt;&gt;(C1536 &amp; "-" &amp; D1536 &amp; "-" &amp; H1536),"End: " &amp; C1535 &amp; "-" &amp; D1535 &amp; "-" &amp; H1535,""))</f>
        <v/>
      </c>
      <c r="F1535" s="4" t="str">
        <f t="shared" si="327"/>
        <v>Wall Street Journal-Crude Oil-01-2019</v>
      </c>
      <c r="G1535" s="7">
        <v>43475</v>
      </c>
      <c r="H1535" s="7" t="str">
        <f t="shared" si="328"/>
        <v>01-2019</v>
      </c>
      <c r="I1535" s="7" t="str">
        <f t="shared" ca="1" si="329"/>
        <v>Wall Street Journal: Economic Analysis Associates Inc.-Crude Oil-01-2019</v>
      </c>
      <c r="J1535" s="4" t="str">
        <f t="shared" ca="1" si="330"/>
        <v>Crude Oil-Economic Analysis Associates Inc.:01-2019</v>
      </c>
      <c r="K1535" t="s">
        <v>239</v>
      </c>
      <c r="CK1535">
        <v>50</v>
      </c>
      <c r="CM1535">
        <v>50</v>
      </c>
      <c r="CO1535">
        <v>60</v>
      </c>
      <c r="CQ1535">
        <v>65</v>
      </c>
      <c r="CS1535">
        <v>60</v>
      </c>
      <c r="CU1535">
        <v>55</v>
      </c>
    </row>
    <row r="1536" spans="1:99" x14ac:dyDescent="0.55000000000000004">
      <c r="A1536" s="4" t="str">
        <f t="shared" ca="1" si="325"/>
        <v>CSFB</v>
      </c>
      <c r="B1536" s="4" t="str">
        <f t="shared" si="326"/>
        <v>James Sweeney</v>
      </c>
      <c r="C1536" s="4" t="s">
        <v>246</v>
      </c>
      <c r="D1536" s="4" t="s">
        <v>249</v>
      </c>
      <c r="E1536" s="4" t="str">
        <f>IF(COUNTIF($E$2:E1535,"Begin: " &amp; C1536 &amp; "-" &amp; D1536 &amp; "-" &amp; H1536)=0,"Begin: " &amp; C1536 &amp; "-" &amp; D1536 &amp; "-" &amp; H1536,IF((C1536 &amp; "-" &amp; D1536 &amp; "-" &amp; H1536)&lt;&gt;(C1537 &amp; "-" &amp; D1537 &amp; "-" &amp; H1537),"End: " &amp; C1536 &amp; "-" &amp; D1536 &amp; "-" &amp; H1536,""))</f>
        <v/>
      </c>
      <c r="F1536" s="4" t="str">
        <f t="shared" si="327"/>
        <v>Wall Street Journal-Crude Oil-01-2019</v>
      </c>
      <c r="G1536" s="7">
        <v>43475</v>
      </c>
      <c r="H1536" s="7" t="str">
        <f t="shared" si="328"/>
        <v>01-2019</v>
      </c>
      <c r="I1536" s="7" t="str">
        <f t="shared" ca="1" si="329"/>
        <v>Wall Street Journal: CSFB-Crude Oil-01-2019</v>
      </c>
      <c r="J1536" s="4" t="str">
        <f t="shared" ca="1" si="330"/>
        <v>Crude Oil-CSFB:01-2019</v>
      </c>
      <c r="K1536" t="s">
        <v>679</v>
      </c>
    </row>
    <row r="1537" spans="1:99" x14ac:dyDescent="0.55000000000000004">
      <c r="A1537" s="4" t="str">
        <f t="shared" ca="1" si="325"/>
        <v>American Chemisty Council</v>
      </c>
      <c r="B1537" s="4" t="str">
        <f t="shared" si="326"/>
        <v>Kevin Swift</v>
      </c>
      <c r="C1537" s="4" t="s">
        <v>246</v>
      </c>
      <c r="D1537" s="4" t="s">
        <v>249</v>
      </c>
      <c r="E1537" s="4" t="str">
        <f>IF(COUNTIF($E$2:E1536,"Begin: " &amp; C1537 &amp; "-" &amp; D1537 &amp; "-" &amp; H1537)=0,"Begin: " &amp; C1537 &amp; "-" &amp; D1537 &amp; "-" &amp; H1537,IF((C1537 &amp; "-" &amp; D1537 &amp; "-" &amp; H1537)&lt;&gt;(C1538 &amp; "-" &amp; D1538 &amp; "-" &amp; H1538),"End: " &amp; C1537 &amp; "-" &amp; D1537 &amp; "-" &amp; H1537,""))</f>
        <v/>
      </c>
      <c r="F1537" s="4" t="str">
        <f t="shared" si="327"/>
        <v>Wall Street Journal-Crude Oil-01-2019</v>
      </c>
      <c r="G1537" s="7">
        <v>43475</v>
      </c>
      <c r="H1537" s="7" t="str">
        <f t="shared" si="328"/>
        <v>01-2019</v>
      </c>
      <c r="I1537" s="7" t="str">
        <f t="shared" ca="1" si="329"/>
        <v>Wall Street Journal: American Chemisty Council-Crude Oil-01-2019</v>
      </c>
      <c r="J1537" s="4" t="str">
        <f t="shared" ca="1" si="330"/>
        <v>Crude Oil-American Chemisty Council:01-2019</v>
      </c>
      <c r="K1537" t="s">
        <v>443</v>
      </c>
    </row>
    <row r="1538" spans="1:99" x14ac:dyDescent="0.55000000000000004">
      <c r="A1538" s="4" t="str">
        <f t="shared" ca="1" si="325"/>
        <v>Grant Thornton</v>
      </c>
      <c r="B1538" s="4" t="str">
        <f t="shared" si="326"/>
        <v>Diane Swonk</v>
      </c>
      <c r="C1538" s="4" t="s">
        <v>246</v>
      </c>
      <c r="D1538" s="4" t="s">
        <v>249</v>
      </c>
      <c r="E1538" s="4" t="str">
        <f>IF(COUNTIF($E$2:E1537,"Begin: " &amp; C1538 &amp; "-" &amp; D1538 &amp; "-" &amp; H1538)=0,"Begin: " &amp; C1538 &amp; "-" &amp; D1538 &amp; "-" &amp; H1538,IF((C1538 &amp; "-" &amp; D1538 &amp; "-" &amp; H1538)&lt;&gt;(C1539 &amp; "-" &amp; D1539 &amp; "-" &amp; H1539),"End: " &amp; C1538 &amp; "-" &amp; D1538 &amp; "-" &amp; H1538,""))</f>
        <v/>
      </c>
      <c r="F1538" s="4" t="str">
        <f t="shared" si="327"/>
        <v>Wall Street Journal-Crude Oil-01-2019</v>
      </c>
      <c r="G1538" s="7">
        <v>43475</v>
      </c>
      <c r="H1538" s="7" t="str">
        <f t="shared" si="328"/>
        <v>01-2019</v>
      </c>
      <c r="I1538" s="7" t="str">
        <f t="shared" ca="1" si="329"/>
        <v>Wall Street Journal: Grant Thornton-Crude Oil-01-2019</v>
      </c>
      <c r="J1538" s="4" t="str">
        <f t="shared" ca="1" si="330"/>
        <v>Crude Oil-Grant Thornton:01-2019</v>
      </c>
      <c r="K1538" t="s">
        <v>772</v>
      </c>
      <c r="CK1538">
        <v>52</v>
      </c>
      <c r="CM1538">
        <v>55</v>
      </c>
      <c r="CO1538">
        <v>58</v>
      </c>
      <c r="CQ1538">
        <v>59</v>
      </c>
      <c r="CS1538">
        <v>65</v>
      </c>
      <c r="CU1538">
        <v>67</v>
      </c>
    </row>
    <row r="1539" spans="1:99" x14ac:dyDescent="0.55000000000000004">
      <c r="A1539" s="4" t="str">
        <f t="shared" ca="1" si="325"/>
        <v>The Northern Trust</v>
      </c>
      <c r="B1539" s="4" t="str">
        <f t="shared" si="326"/>
        <v xml:space="preserve">Carl Tannenbaum </v>
      </c>
      <c r="C1539" s="4" t="s">
        <v>246</v>
      </c>
      <c r="D1539" s="4" t="s">
        <v>249</v>
      </c>
      <c r="E1539" s="4" t="str">
        <f>IF(COUNTIF($E$2:E1538,"Begin: " &amp; C1539 &amp; "-" &amp; D1539 &amp; "-" &amp; H1539)=0,"Begin: " &amp; C1539 &amp; "-" &amp; D1539 &amp; "-" &amp; H1539,IF((C1539 &amp; "-" &amp; D1539 &amp; "-" &amp; H1539)&lt;&gt;(C1540 &amp; "-" &amp; D1540 &amp; "-" &amp; H1540),"End: " &amp; C1539 &amp; "-" &amp; D1539 &amp; "-" &amp; H1539,""))</f>
        <v/>
      </c>
      <c r="F1539" s="4" t="str">
        <f t="shared" si="327"/>
        <v>Wall Street Journal-Crude Oil-01-2019</v>
      </c>
      <c r="G1539" s="7">
        <v>43475</v>
      </c>
      <c r="H1539" s="7" t="str">
        <f t="shared" si="328"/>
        <v>01-2019</v>
      </c>
      <c r="I1539" s="7" t="str">
        <f t="shared" ca="1" si="329"/>
        <v>Wall Street Journal: The Northern Trust-Crude Oil-01-2019</v>
      </c>
      <c r="J1539" s="4" t="str">
        <f t="shared" ca="1" si="330"/>
        <v>Crude Oil-The Northern Trust:01-2019</v>
      </c>
      <c r="K1539" t="s">
        <v>241</v>
      </c>
      <c r="CK1539">
        <v>55</v>
      </c>
      <c r="CM1539">
        <v>65</v>
      </c>
      <c r="CO1539">
        <v>65</v>
      </c>
      <c r="CQ1539">
        <v>65</v>
      </c>
      <c r="CS1539">
        <v>70</v>
      </c>
      <c r="CU1539">
        <v>70</v>
      </c>
    </row>
    <row r="1540" spans="1:99" x14ac:dyDescent="0.55000000000000004">
      <c r="A1540" s="4" t="str">
        <f t="shared" ca="1" si="325"/>
        <v>BNP Paribas</v>
      </c>
      <c r="B1540" s="4" t="str">
        <f t="shared" si="326"/>
        <v>US Economics Team</v>
      </c>
      <c r="C1540" s="4" t="s">
        <v>246</v>
      </c>
      <c r="D1540" s="4" t="s">
        <v>249</v>
      </c>
      <c r="E1540" s="4" t="str">
        <f>IF(COUNTIF($E$2:E1539,"Begin: " &amp; C1540 &amp; "-" &amp; D1540 &amp; "-" &amp; H1540)=0,"Begin: " &amp; C1540 &amp; "-" &amp; D1540 &amp; "-" &amp; H1540,IF((C1540 &amp; "-" &amp; D1540 &amp; "-" &amp; H1540)&lt;&gt;(C1541 &amp; "-" &amp; D1541 &amp; "-" &amp; H1541),"End: " &amp; C1540 &amp; "-" &amp; D1540 &amp; "-" &amp; H1540,""))</f>
        <v/>
      </c>
      <c r="F1540" s="4" t="str">
        <f t="shared" si="327"/>
        <v>Wall Street Journal-Crude Oil-01-2019</v>
      </c>
      <c r="G1540" s="7">
        <v>43475</v>
      </c>
      <c r="H1540" s="7" t="str">
        <f t="shared" si="328"/>
        <v>01-2019</v>
      </c>
      <c r="I1540" s="7" t="str">
        <f t="shared" ca="1" si="329"/>
        <v>Wall Street Journal: BNP Paribas-Crude Oil-01-2019</v>
      </c>
      <c r="J1540" s="4" t="str">
        <f t="shared" ca="1" si="330"/>
        <v>Crude Oil-BNP Paribas:01-2019</v>
      </c>
      <c r="K1540" t="s">
        <v>444</v>
      </c>
      <c r="CK1540">
        <v>73</v>
      </c>
      <c r="CM1540">
        <v>62</v>
      </c>
    </row>
    <row r="1541" spans="1:99" x14ac:dyDescent="0.55000000000000004">
      <c r="A1541" s="4" t="str">
        <f t="shared" ca="1" si="325"/>
        <v>The Conference Board</v>
      </c>
      <c r="B1541" s="4" t="str">
        <f t="shared" si="326"/>
        <v>Bart van Ark</v>
      </c>
      <c r="C1541" s="4" t="s">
        <v>246</v>
      </c>
      <c r="D1541" s="4" t="s">
        <v>249</v>
      </c>
      <c r="E1541" s="4" t="str">
        <f>IF(COUNTIF($E$2:E1540,"Begin: " &amp; C1541 &amp; "-" &amp; D1541 &amp; "-" &amp; H1541)=0,"Begin: " &amp; C1541 &amp; "-" &amp; D1541 &amp; "-" &amp; H1541,IF((C1541 &amp; "-" &amp; D1541 &amp; "-" &amp; H1541)&lt;&gt;(C1542 &amp; "-" &amp; D1542 &amp; "-" &amp; H1542),"End: " &amp; C1541 &amp; "-" &amp; D1541 &amp; "-" &amp; H1541,""))</f>
        <v/>
      </c>
      <c r="F1541" s="4" t="str">
        <f t="shared" si="327"/>
        <v>Wall Street Journal-Crude Oil-01-2019</v>
      </c>
      <c r="G1541" s="7">
        <v>43475</v>
      </c>
      <c r="H1541" s="7" t="str">
        <f t="shared" si="328"/>
        <v>01-2019</v>
      </c>
      <c r="I1541" s="7" t="str">
        <f t="shared" ca="1" si="329"/>
        <v>Wall Street Journal: The Conference Board-Crude Oil-01-2019</v>
      </c>
      <c r="J1541" s="4" t="str">
        <f t="shared" ca="1" si="330"/>
        <v>Crude Oil-The Conference Board:01-2019</v>
      </c>
      <c r="K1541" t="s">
        <v>242</v>
      </c>
    </row>
    <row r="1542" spans="1:99" x14ac:dyDescent="0.55000000000000004">
      <c r="A1542" s="4" t="str">
        <f t="shared" ca="1" si="325"/>
        <v>First Trust Adv.</v>
      </c>
      <c r="B1542" s="4" t="str">
        <f t="shared" si="326"/>
        <v>Brian S. Wesbury/ Robert Stein</v>
      </c>
      <c r="C1542" s="4" t="s">
        <v>246</v>
      </c>
      <c r="D1542" s="4" t="s">
        <v>249</v>
      </c>
      <c r="E1542" s="4" t="str">
        <f>IF(COUNTIF($E$2:E1541,"Begin: " &amp; C1542 &amp; "-" &amp; D1542 &amp; "-" &amp; H1542)=0,"Begin: " &amp; C1542 &amp; "-" &amp; D1542 &amp; "-" &amp; H1542,IF((C1542 &amp; "-" &amp; D1542 &amp; "-" &amp; H1542)&lt;&gt;(C1543 &amp; "-" &amp; D1543 &amp; "-" &amp; H1543),"End: " &amp; C1542 &amp; "-" &amp; D1542 &amp; "-" &amp; H1542,""))</f>
        <v/>
      </c>
      <c r="F1542" s="4" t="str">
        <f t="shared" si="327"/>
        <v>Wall Street Journal-Crude Oil-01-2019</v>
      </c>
      <c r="G1542" s="7">
        <v>43475</v>
      </c>
      <c r="H1542" s="7" t="str">
        <f t="shared" si="328"/>
        <v>01-2019</v>
      </c>
      <c r="I1542" s="7" t="str">
        <f t="shared" ca="1" si="329"/>
        <v>Wall Street Journal: First Trust Adv.-Crude Oil-01-2019</v>
      </c>
      <c r="J1542" s="4" t="str">
        <f t="shared" ca="1" si="330"/>
        <v>Crude Oil-First Trust Adv.:01-2019</v>
      </c>
      <c r="K1542" t="s">
        <v>243</v>
      </c>
      <c r="CK1542">
        <v>55</v>
      </c>
      <c r="CM1542">
        <v>60</v>
      </c>
      <c r="CO1542">
        <v>62.5</v>
      </c>
      <c r="CQ1542">
        <v>62.5</v>
      </c>
    </row>
    <row r="1543" spans="1:99" x14ac:dyDescent="0.55000000000000004">
      <c r="A1543" s="4" t="str">
        <f t="shared" ca="1" si="325"/>
        <v>National Association of Realtors</v>
      </c>
      <c r="B1543" s="4" t="str">
        <f t="shared" si="326"/>
        <v>Lawrence Yun</v>
      </c>
      <c r="C1543" s="4" t="s">
        <v>246</v>
      </c>
      <c r="D1543" s="4" t="s">
        <v>249</v>
      </c>
      <c r="E1543" s="4" t="str">
        <f>IF(COUNTIF($E$2:E1542,"Begin: " &amp; C1543 &amp; "-" &amp; D1543 &amp; "-" &amp; H1543)=0,"Begin: " &amp; C1543 &amp; "-" &amp; D1543 &amp; "-" &amp; H1543,IF((C1543 &amp; "-" &amp; D1543 &amp; "-" &amp; H1543)&lt;&gt;(C1544 &amp; "-" &amp; D1544 &amp; "-" &amp; H1544),"End: " &amp; C1543 &amp; "-" &amp; D1543 &amp; "-" &amp; H1543,""))</f>
        <v/>
      </c>
      <c r="F1543" s="4" t="str">
        <f t="shared" si="327"/>
        <v>Wall Street Journal-Crude Oil-01-2019</v>
      </c>
      <c r="G1543" s="7">
        <v>43475</v>
      </c>
      <c r="H1543" s="7" t="str">
        <f t="shared" si="328"/>
        <v>01-2019</v>
      </c>
      <c r="I1543" s="7" t="str">
        <f t="shared" ca="1" si="329"/>
        <v>Wall Street Journal: National Association of Realtors-Crude Oil-01-2019</v>
      </c>
      <c r="J1543" s="4" t="str">
        <f t="shared" ca="1" si="330"/>
        <v>Crude Oil-National Association of Realtors:01-2019</v>
      </c>
      <c r="K1543" t="s">
        <v>245</v>
      </c>
      <c r="CK1543">
        <v>55</v>
      </c>
      <c r="CM1543">
        <v>55</v>
      </c>
      <c r="CO1543">
        <v>60</v>
      </c>
      <c r="CQ1543">
        <v>60</v>
      </c>
      <c r="CS1543">
        <v>60</v>
      </c>
      <c r="CU1543">
        <v>62</v>
      </c>
    </row>
    <row r="1544" spans="1:99" x14ac:dyDescent="0.55000000000000004">
      <c r="A1544" s="4" t="str">
        <f t="shared" ca="1" si="325"/>
        <v>Morgan Stanley</v>
      </c>
      <c r="B1544" s="4" t="str">
        <f t="shared" si="326"/>
        <v>Ellen Zentner</v>
      </c>
      <c r="C1544" s="4" t="s">
        <v>246</v>
      </c>
      <c r="D1544" s="4" t="s">
        <v>249</v>
      </c>
      <c r="E1544" s="4" t="str">
        <f>IF(COUNTIF($E$2:E1543,"Begin: " &amp; C1544 &amp; "-" &amp; D1544 &amp; "-" &amp; H1544)=0,"Begin: " &amp; C1544 &amp; "-" &amp; D1544 &amp; "-" &amp; H1544,IF((C1544 &amp; "-" &amp; D1544 &amp; "-" &amp; H1544)&lt;&gt;(C1545 &amp; "-" &amp; D1545 &amp; "-" &amp; H1545),"End: " &amp; C1544 &amp; "-" &amp; D1544 &amp; "-" &amp; H1544,""))</f>
        <v>End: Wall Street Journal-Crude Oil-01-2019</v>
      </c>
      <c r="F1544" s="4" t="str">
        <f t="shared" si="327"/>
        <v>Wall Street Journal-Crude Oil-01-2019</v>
      </c>
      <c r="G1544" s="7">
        <v>43475</v>
      </c>
      <c r="H1544" s="7" t="str">
        <f t="shared" si="328"/>
        <v>01-2019</v>
      </c>
      <c r="I1544" s="7" t="str">
        <f t="shared" ca="1" si="329"/>
        <v>Wall Street Journal: Morgan Stanley-Crude Oil-01-2019</v>
      </c>
      <c r="J1544" s="4" t="str">
        <f t="shared" ca="1" si="330"/>
        <v>Crude Oil-Morgan Stanley:01-2019</v>
      </c>
      <c r="K1544" t="s">
        <v>680</v>
      </c>
    </row>
    <row r="1545" spans="1:99" x14ac:dyDescent="0.55000000000000004">
      <c r="A1545" s="4" t="str">
        <f t="shared" ref="A1545" ca="1" si="331">IF(ISERROR(IF(C1545="GIOA",INDEX(List_AnonymousForecasters,MATCH(LEFT(K1545,FIND(":",K1545,1)-1),List_IndividualForecasters,0),1),INDEX(List_FirmNamesOmega,MATCH(LEFT(K1545,FIND(":",K1545,1)-1),List_FirmNamesAlpha,0),1))),LEFT(K1545,FIND(":",K1545,1)-1),IF(C1545="GIOA",INDEX(List_AnonymousForecasters,MATCH(LEFT(K1545,FIND(":",K1545,1)-1),List_IndividualForecasters,0),1),INDEX(List_FirmNamesOmega,MATCH(LEFT(K1545,FIND(":",K1545,1)-1),List_FirmNamesAlpha,0),1)))</f>
        <v>Nomura</v>
      </c>
      <c r="B1545" s="4" t="str">
        <f t="shared" ref="B1545" si="332">MID(K1545,FIND(":",K1545,1)+2,LEN(K1545)-FIND(":",K1545,1))</f>
        <v>Lewis Alexander</v>
      </c>
      <c r="C1545" s="4" t="s">
        <v>246</v>
      </c>
      <c r="D1545" s="4" t="s">
        <v>96</v>
      </c>
      <c r="E1545" s="4" t="str">
        <f>IF(COUNTIF($E$2:E1544,"Begin: " &amp; C1545 &amp; "-" &amp; D1545 &amp; "-" &amp; H1545)=0,"Begin: " &amp; C1545 &amp; "-" &amp; D1545 &amp; "-" &amp; H1545,IF((C1545 &amp; "-" &amp; D1545 &amp; "-" &amp; H1545)&lt;&gt;(C1546 &amp; "-" &amp; D1546 &amp; "-" &amp; H1546),"End: " &amp; C1545 &amp; "-" &amp; D1545 &amp; "-" &amp; H1545,""))</f>
        <v>Begin: Wall Street Journal-10Yr Treasury Yield-02-2019</v>
      </c>
      <c r="F1545" s="4" t="str">
        <f t="shared" ref="F1545" si="333">C1545 &amp; "-" &amp; D1545 &amp; "-" &amp; H1545</f>
        <v>Wall Street Journal-10Yr Treasury Yield-02-2019</v>
      </c>
      <c r="G1545" s="7">
        <v>43506</v>
      </c>
      <c r="H1545" s="7" t="str">
        <f t="shared" ref="H1545" si="334">TEXT(MONTH(G1545),"00") &amp; "-" &amp; TEXT(YEAR(G1545),"0000")</f>
        <v>02-2019</v>
      </c>
      <c r="I1545" s="7" t="str">
        <f t="shared" ref="I1545" ca="1" si="335">C1545 &amp; ": " &amp; A1545 &amp; "-" &amp; D1545 &amp; "-" &amp; H1545</f>
        <v>Wall Street Journal: Nomura-10Yr Treasury Yield-02-2019</v>
      </c>
      <c r="J1545" s="4" t="str">
        <f t="shared" ref="J1545" ca="1" si="336">D1545 &amp; "-" &amp; A1545 &amp; ":" &amp; TEXT(MONTH(G1545),"00") &amp; "-" &amp; TEXT(YEAR(G1545),"0000")</f>
        <v>10Yr Treasury Yield-Nomura:02-2019</v>
      </c>
      <c r="K1545" t="s">
        <v>196</v>
      </c>
      <c r="CK1545">
        <v>2.9</v>
      </c>
      <c r="CM1545">
        <v>2.6</v>
      </c>
      <c r="CO1545">
        <v>2.5</v>
      </c>
      <c r="CQ1545">
        <v>2.6</v>
      </c>
    </row>
    <row r="1546" spans="1:99" x14ac:dyDescent="0.55000000000000004">
      <c r="A1546" s="4" t="str">
        <f t="shared" ref="A1546:A1609" ca="1" si="337">IF(ISERROR(IF(C1546="GIOA",INDEX(List_AnonymousForecasters,MATCH(LEFT(K1546,FIND(":",K1546,1)-1),List_IndividualForecasters,0),1),INDEX(List_FirmNamesOmega,MATCH(LEFT(K1546,FIND(":",K1546,1)-1),List_FirmNamesAlpha,0),1))),LEFT(K1546,FIND(":",K1546,1)-1),IF(C1546="GIOA",INDEX(List_AnonymousForecasters,MATCH(LEFT(K1546,FIND(":",K1546,1)-1),List_IndividualForecasters,0),1),INDEX(List_FirmNamesOmega,MATCH(LEFT(K1546,FIND(":",K1546,1)-1),List_FirmNamesAlpha,0),1)))</f>
        <v>Bank of the West</v>
      </c>
      <c r="B1546" s="4" t="str">
        <f t="shared" ref="B1546:B1609" si="338">MID(K1546,FIND(":",K1546,1)+2,LEN(K1546)-FIND(":",K1546,1))</f>
        <v>Scott Anderson</v>
      </c>
      <c r="C1546" s="4" t="s">
        <v>246</v>
      </c>
      <c r="D1546" s="4" t="s">
        <v>96</v>
      </c>
      <c r="E1546" s="4" t="str">
        <f>IF(COUNTIF($E$2:E1545,"Begin: " &amp; C1546 &amp; "-" &amp; D1546 &amp; "-" &amp; H1546)=0,"Begin: " &amp; C1546 &amp; "-" &amp; D1546 &amp; "-" &amp; H1546,IF((C1546 &amp; "-" &amp; D1546 &amp; "-" &amp; H1546)&lt;&gt;(C1547 &amp; "-" &amp; D1547 &amp; "-" &amp; H1547),"End: " &amp; C1546 &amp; "-" &amp; D1546 &amp; "-" &amp; H1546,""))</f>
        <v/>
      </c>
      <c r="F1546" s="4" t="str">
        <f t="shared" ref="F1546:F1609" si="339">C1546 &amp; "-" &amp; D1546 &amp; "-" &amp; H1546</f>
        <v>Wall Street Journal-10Yr Treasury Yield-02-2019</v>
      </c>
      <c r="G1546" s="7">
        <v>43506</v>
      </c>
      <c r="H1546" s="7" t="str">
        <f t="shared" ref="H1546:H1609" si="340">TEXT(MONTH(G1546),"00") &amp; "-" &amp; TEXT(YEAR(G1546),"0000")</f>
        <v>02-2019</v>
      </c>
      <c r="I1546" s="7" t="str">
        <f t="shared" ref="I1546:I1609" ca="1" si="341">C1546 &amp; ": " &amp; A1546 &amp; "-" &amp; D1546 &amp; "-" &amp; H1546</f>
        <v>Wall Street Journal: Bank of the West-10Yr Treasury Yield-02-2019</v>
      </c>
      <c r="J1546" s="4" t="str">
        <f t="shared" ref="J1546:J1609" ca="1" si="342">D1546 &amp; "-" &amp; A1546 &amp; ":" &amp; TEXT(MONTH(G1546),"00") &amp; "-" &amp; TEXT(YEAR(G1546),"0000")</f>
        <v>10Yr Treasury Yield-Bank of the West:02-2019</v>
      </c>
      <c r="K1546" t="s">
        <v>763</v>
      </c>
      <c r="CK1546">
        <v>2.7</v>
      </c>
      <c r="CM1546">
        <v>2.88</v>
      </c>
      <c r="CO1546">
        <v>2.77</v>
      </c>
      <c r="CQ1546">
        <v>2.5</v>
      </c>
      <c r="CS1546">
        <v>2.4</v>
      </c>
      <c r="CU1546">
        <v>2.5</v>
      </c>
    </row>
    <row r="1547" spans="1:99" x14ac:dyDescent="0.55000000000000004">
      <c r="A1547" s="4" t="str">
        <f t="shared" ca="1" si="337"/>
        <v>Capital Economics</v>
      </c>
      <c r="B1547" s="4" t="str">
        <f t="shared" si="338"/>
        <v>Paul Ashworth *</v>
      </c>
      <c r="C1547" s="4" t="s">
        <v>246</v>
      </c>
      <c r="D1547" s="4" t="s">
        <v>96</v>
      </c>
      <c r="E1547" s="4" t="str">
        <f>IF(COUNTIF($E$2:E1546,"Begin: " &amp; C1547 &amp; "-" &amp; D1547 &amp; "-" &amp; H1547)=0,"Begin: " &amp; C1547 &amp; "-" &amp; D1547 &amp; "-" &amp; H1547,IF((C1547 &amp; "-" &amp; D1547 &amp; "-" &amp; H1547)&lt;&gt;(C1548 &amp; "-" &amp; D1548 &amp; "-" &amp; H1548),"End: " &amp; C1547 &amp; "-" &amp; D1547 &amp; "-" &amp; H1547,""))</f>
        <v/>
      </c>
      <c r="F1547" s="4" t="str">
        <f t="shared" si="339"/>
        <v>Wall Street Journal-10Yr Treasury Yield-02-2019</v>
      </c>
      <c r="G1547" s="7">
        <v>43506</v>
      </c>
      <c r="H1547" s="7" t="str">
        <f t="shared" si="340"/>
        <v>02-2019</v>
      </c>
      <c r="I1547" s="7" t="str">
        <f t="shared" ca="1" si="341"/>
        <v>Wall Street Journal: Capital Economics-10Yr Treasury Yield-02-2019</v>
      </c>
      <c r="J1547" s="4" t="str">
        <f t="shared" ca="1" si="342"/>
        <v>10Yr Treasury Yield-Capital Economics:02-2019</v>
      </c>
      <c r="K1547" t="s">
        <v>683</v>
      </c>
    </row>
    <row r="1548" spans="1:99" x14ac:dyDescent="0.55000000000000004">
      <c r="A1548" s="4" t="str">
        <f t="shared" ca="1" si="337"/>
        <v>Deloitte LP</v>
      </c>
      <c r="B1548" s="4" t="str">
        <f t="shared" si="338"/>
        <v>Daniel Bachman</v>
      </c>
      <c r="C1548" s="4" t="s">
        <v>246</v>
      </c>
      <c r="D1548" s="4" t="s">
        <v>96</v>
      </c>
      <c r="E1548" s="4" t="str">
        <f>IF(COUNTIF($E$2:E1547,"Begin: " &amp; C1548 &amp; "-" &amp; D1548 &amp; "-" &amp; H1548)=0,"Begin: " &amp; C1548 &amp; "-" &amp; D1548 &amp; "-" &amp; H1548,IF((C1548 &amp; "-" &amp; D1548 &amp; "-" &amp; H1548)&lt;&gt;(C1549 &amp; "-" &amp; D1549 &amp; "-" &amp; H1549),"End: " &amp; C1548 &amp; "-" &amp; D1548 &amp; "-" &amp; H1548,""))</f>
        <v/>
      </c>
      <c r="F1548" s="4" t="str">
        <f t="shared" si="339"/>
        <v>Wall Street Journal-10Yr Treasury Yield-02-2019</v>
      </c>
      <c r="G1548" s="7">
        <v>43506</v>
      </c>
      <c r="H1548" s="7" t="str">
        <f t="shared" si="340"/>
        <v>02-2019</v>
      </c>
      <c r="I1548" s="7" t="str">
        <f t="shared" ca="1" si="341"/>
        <v>Wall Street Journal: Deloitte LP-10Yr Treasury Yield-02-2019</v>
      </c>
      <c r="J1548" s="4" t="str">
        <f t="shared" ca="1" si="342"/>
        <v>10Yr Treasury Yield-Deloitte LP:02-2019</v>
      </c>
      <c r="K1548" t="s">
        <v>749</v>
      </c>
      <c r="CK1548">
        <v>3.77</v>
      </c>
      <c r="CM1548">
        <v>4.18</v>
      </c>
      <c r="CO1548">
        <v>4.3</v>
      </c>
      <c r="CQ1548">
        <v>4.45</v>
      </c>
      <c r="CS1548">
        <v>4.58</v>
      </c>
      <c r="CU1548">
        <v>4.6500000000000004</v>
      </c>
    </row>
    <row r="1549" spans="1:99" x14ac:dyDescent="0.55000000000000004">
      <c r="A1549" s="4" t="str">
        <f t="shared" ca="1" si="337"/>
        <v>Economic Outlook Group</v>
      </c>
      <c r="B1549" s="4" t="str">
        <f t="shared" si="338"/>
        <v>Bernard Baumohl</v>
      </c>
      <c r="C1549" s="4" t="s">
        <v>246</v>
      </c>
      <c r="D1549" s="4" t="s">
        <v>96</v>
      </c>
      <c r="E1549" s="4" t="str">
        <f>IF(COUNTIF($E$2:E1548,"Begin: " &amp; C1549 &amp; "-" &amp; D1549 &amp; "-" &amp; H1549)=0,"Begin: " &amp; C1549 &amp; "-" &amp; D1549 &amp; "-" &amp; H1549,IF((C1549 &amp; "-" &amp; D1549 &amp; "-" &amp; H1549)&lt;&gt;(C1550 &amp; "-" &amp; D1550 &amp; "-" &amp; H1550),"End: " &amp; C1549 &amp; "-" &amp; D1549 &amp; "-" &amp; H1549,""))</f>
        <v/>
      </c>
      <c r="F1549" s="4" t="str">
        <f t="shared" si="339"/>
        <v>Wall Street Journal-10Yr Treasury Yield-02-2019</v>
      </c>
      <c r="G1549" s="7">
        <v>43506</v>
      </c>
      <c r="H1549" s="7" t="str">
        <f t="shared" si="340"/>
        <v>02-2019</v>
      </c>
      <c r="I1549" s="7" t="str">
        <f t="shared" ca="1" si="341"/>
        <v>Wall Street Journal: Economic Outlook Group-10Yr Treasury Yield-02-2019</v>
      </c>
      <c r="J1549" s="4" t="str">
        <f t="shared" ca="1" si="342"/>
        <v>10Yr Treasury Yield-Economic Outlook Group:02-2019</v>
      </c>
      <c r="K1549" t="s">
        <v>426</v>
      </c>
      <c r="CK1549">
        <v>2.95</v>
      </c>
      <c r="CM1549">
        <v>3.15</v>
      </c>
      <c r="CO1549">
        <v>3.4</v>
      </c>
      <c r="CQ1549">
        <v>3.45</v>
      </c>
      <c r="CS1549">
        <v>3.5</v>
      </c>
      <c r="CU1549">
        <v>3.75</v>
      </c>
    </row>
    <row r="1550" spans="1:99" x14ac:dyDescent="0.55000000000000004">
      <c r="A1550" s="4" t="str">
        <f t="shared" ca="1" si="337"/>
        <v>Nationwide Insurance</v>
      </c>
      <c r="B1550" s="4" t="str">
        <f t="shared" si="338"/>
        <v>David Berson</v>
      </c>
      <c r="C1550" s="4" t="s">
        <v>246</v>
      </c>
      <c r="D1550" s="4" t="s">
        <v>96</v>
      </c>
      <c r="E1550" s="4" t="str">
        <f>IF(COUNTIF($E$2:E1549,"Begin: " &amp; C1550 &amp; "-" &amp; D1550 &amp; "-" &amp; H1550)=0,"Begin: " &amp; C1550 &amp; "-" &amp; D1550 &amp; "-" &amp; H1550,IF((C1550 &amp; "-" &amp; D1550 &amp; "-" &amp; H1550)&lt;&gt;(C1551 &amp; "-" &amp; D1551 &amp; "-" &amp; H1551),"End: " &amp; C1550 &amp; "-" &amp; D1550 &amp; "-" &amp; H1550,""))</f>
        <v/>
      </c>
      <c r="F1550" s="4" t="str">
        <f t="shared" si="339"/>
        <v>Wall Street Journal-10Yr Treasury Yield-02-2019</v>
      </c>
      <c r="G1550" s="7">
        <v>43506</v>
      </c>
      <c r="H1550" s="7" t="str">
        <f t="shared" si="340"/>
        <v>02-2019</v>
      </c>
      <c r="I1550" s="7" t="str">
        <f t="shared" ca="1" si="341"/>
        <v>Wall Street Journal: Nationwide Insurance-10Yr Treasury Yield-02-2019</v>
      </c>
      <c r="J1550" s="4" t="str">
        <f t="shared" ca="1" si="342"/>
        <v>10Yr Treasury Yield-Nationwide Insurance:02-2019</v>
      </c>
      <c r="K1550" t="s">
        <v>427</v>
      </c>
      <c r="CK1550">
        <v>2.8</v>
      </c>
      <c r="CM1550">
        <v>3.1</v>
      </c>
      <c r="CO1550">
        <v>3.17</v>
      </c>
      <c r="CQ1550">
        <v>3.25</v>
      </c>
      <c r="CS1550">
        <v>3.35</v>
      </c>
      <c r="CU1550">
        <v>3.4</v>
      </c>
    </row>
    <row r="1551" spans="1:99" x14ac:dyDescent="0.55000000000000004">
      <c r="A1551" s="4" t="str">
        <f t="shared" ca="1" si="337"/>
        <v>Tufts University</v>
      </c>
      <c r="B1551" s="4" t="str">
        <f t="shared" si="338"/>
        <v>Brian Bethune</v>
      </c>
      <c r="C1551" s="4" t="s">
        <v>246</v>
      </c>
      <c r="D1551" s="4" t="s">
        <v>96</v>
      </c>
      <c r="E1551" s="4" t="str">
        <f>IF(COUNTIF($E$2:E1550,"Begin: " &amp; C1551 &amp; "-" &amp; D1551 &amp; "-" &amp; H1551)=0,"Begin: " &amp; C1551 &amp; "-" &amp; D1551 &amp; "-" &amp; H1551,IF((C1551 &amp; "-" &amp; D1551 &amp; "-" &amp; H1551)&lt;&gt;(C1552 &amp; "-" &amp; D1552 &amp; "-" &amp; H1552),"End: " &amp; C1551 &amp; "-" &amp; D1551 &amp; "-" &amp; H1551,""))</f>
        <v/>
      </c>
      <c r="F1551" s="4" t="str">
        <f t="shared" si="339"/>
        <v>Wall Street Journal-10Yr Treasury Yield-02-2019</v>
      </c>
      <c r="G1551" s="7">
        <v>43506</v>
      </c>
      <c r="H1551" s="7" t="str">
        <f t="shared" si="340"/>
        <v>02-2019</v>
      </c>
      <c r="I1551" s="7" t="str">
        <f t="shared" ca="1" si="341"/>
        <v>Wall Street Journal: Tufts University-10Yr Treasury Yield-02-2019</v>
      </c>
      <c r="J1551" s="4" t="str">
        <f t="shared" ca="1" si="342"/>
        <v>10Yr Treasury Yield-Tufts University:02-2019</v>
      </c>
      <c r="K1551" t="s">
        <v>428</v>
      </c>
      <c r="CK1551">
        <v>2.8</v>
      </c>
      <c r="CM1551">
        <v>3.05</v>
      </c>
      <c r="CO1551">
        <v>3.1</v>
      </c>
      <c r="CQ1551">
        <v>3.28</v>
      </c>
      <c r="CS1551">
        <v>3.33</v>
      </c>
      <c r="CU1551">
        <v>3.38</v>
      </c>
    </row>
    <row r="1552" spans="1:99" x14ac:dyDescent="0.55000000000000004">
      <c r="A1552" s="4" t="str">
        <f t="shared" ca="1" si="337"/>
        <v>TS Lombard</v>
      </c>
      <c r="B1552" s="4" t="str">
        <f t="shared" si="338"/>
        <v>Steven Blitz</v>
      </c>
      <c r="C1552" s="4" t="s">
        <v>246</v>
      </c>
      <c r="D1552" s="4" t="s">
        <v>96</v>
      </c>
      <c r="E1552" s="4" t="str">
        <f>IF(COUNTIF($E$2:E1551,"Begin: " &amp; C1552 &amp; "-" &amp; D1552 &amp; "-" &amp; H1552)=0,"Begin: " &amp; C1552 &amp; "-" &amp; D1552 &amp; "-" &amp; H1552,IF((C1552 &amp; "-" &amp; D1552 &amp; "-" &amp; H1552)&lt;&gt;(C1553 &amp; "-" &amp; D1553 &amp; "-" &amp; H1553),"End: " &amp; C1552 &amp; "-" &amp; D1552 &amp; "-" &amp; H1552,""))</f>
        <v/>
      </c>
      <c r="F1552" s="4" t="str">
        <f t="shared" si="339"/>
        <v>Wall Street Journal-10Yr Treasury Yield-02-2019</v>
      </c>
      <c r="G1552" s="7">
        <v>43506</v>
      </c>
      <c r="H1552" s="7" t="str">
        <f t="shared" si="340"/>
        <v>02-2019</v>
      </c>
      <c r="I1552" s="7" t="str">
        <f t="shared" ca="1" si="341"/>
        <v>Wall Street Journal: TS Lombard-10Yr Treasury Yield-02-2019</v>
      </c>
      <c r="J1552" s="4" t="str">
        <f t="shared" ca="1" si="342"/>
        <v>10Yr Treasury Yield-TS Lombard:02-2019</v>
      </c>
      <c r="K1552" t="s">
        <v>768</v>
      </c>
      <c r="CK1552">
        <v>2.5</v>
      </c>
      <c r="CM1552">
        <v>3</v>
      </c>
      <c r="CO1552">
        <v>3.5</v>
      </c>
      <c r="CQ1552">
        <v>3</v>
      </c>
      <c r="CS1552">
        <v>2.5</v>
      </c>
      <c r="CU1552">
        <v>2</v>
      </c>
    </row>
    <row r="1553" spans="1:99" x14ac:dyDescent="0.55000000000000004">
      <c r="A1553" s="4" t="str">
        <f t="shared" ca="1" si="337"/>
        <v>Standard and Poor's</v>
      </c>
      <c r="B1553" s="4" t="str">
        <f t="shared" si="338"/>
        <v>Beth Ann Bovino</v>
      </c>
      <c r="C1553" s="4" t="s">
        <v>246</v>
      </c>
      <c r="D1553" s="4" t="s">
        <v>96</v>
      </c>
      <c r="E1553" s="4" t="str">
        <f>IF(COUNTIF($E$2:E1552,"Begin: " &amp; C1553 &amp; "-" &amp; D1553 &amp; "-" &amp; H1553)=0,"Begin: " &amp; C1553 &amp; "-" &amp; D1553 &amp; "-" &amp; H1553,IF((C1553 &amp; "-" &amp; D1553 &amp; "-" &amp; H1553)&lt;&gt;(C1554 &amp; "-" &amp; D1554 &amp; "-" &amp; H1554),"End: " &amp; C1553 &amp; "-" &amp; D1553 &amp; "-" &amp; H1553,""))</f>
        <v/>
      </c>
      <c r="F1553" s="4" t="str">
        <f t="shared" si="339"/>
        <v>Wall Street Journal-10Yr Treasury Yield-02-2019</v>
      </c>
      <c r="G1553" s="7">
        <v>43506</v>
      </c>
      <c r="H1553" s="7" t="str">
        <f t="shared" si="340"/>
        <v>02-2019</v>
      </c>
      <c r="I1553" s="7" t="str">
        <f t="shared" ca="1" si="341"/>
        <v>Wall Street Journal: Standard and Poor's-10Yr Treasury Yield-02-2019</v>
      </c>
      <c r="J1553" s="4" t="str">
        <f t="shared" ca="1" si="342"/>
        <v>10Yr Treasury Yield-Standard and Poor's:02-2019</v>
      </c>
      <c r="K1553" t="s">
        <v>199</v>
      </c>
      <c r="CK1553">
        <v>3</v>
      </c>
      <c r="CM1553">
        <v>3.2</v>
      </c>
      <c r="CO1553">
        <v>3.3</v>
      </c>
      <c r="CQ1553">
        <v>3.1</v>
      </c>
      <c r="CS1553">
        <v>3.2</v>
      </c>
      <c r="CU1553">
        <v>3.1</v>
      </c>
    </row>
    <row r="1554" spans="1:99" x14ac:dyDescent="0.55000000000000004">
      <c r="A1554" s="4" t="str">
        <f t="shared" ca="1" si="337"/>
        <v>Wells Fargo &amp; Co.</v>
      </c>
      <c r="B1554" s="4" t="str">
        <f t="shared" si="338"/>
        <v>Jay Bryson</v>
      </c>
      <c r="C1554" s="4" t="s">
        <v>246</v>
      </c>
      <c r="D1554" s="4" t="s">
        <v>96</v>
      </c>
      <c r="E1554" s="4" t="str">
        <f>IF(COUNTIF($E$2:E1553,"Begin: " &amp; C1554 &amp; "-" &amp; D1554 &amp; "-" &amp; H1554)=0,"Begin: " &amp; C1554 &amp; "-" &amp; D1554 &amp; "-" &amp; H1554,IF((C1554 &amp; "-" &amp; D1554 &amp; "-" &amp; H1554)&lt;&gt;(C1555 &amp; "-" &amp; D1555 &amp; "-" &amp; H1555),"End: " &amp; C1554 &amp; "-" &amp; D1554 &amp; "-" &amp; H1554,""))</f>
        <v/>
      </c>
      <c r="F1554" s="4" t="str">
        <f t="shared" si="339"/>
        <v>Wall Street Journal-10Yr Treasury Yield-02-2019</v>
      </c>
      <c r="G1554" s="7">
        <v>43506</v>
      </c>
      <c r="H1554" s="7" t="str">
        <f t="shared" si="340"/>
        <v>02-2019</v>
      </c>
      <c r="I1554" s="7" t="str">
        <f t="shared" ca="1" si="341"/>
        <v>Wall Street Journal: Wells Fargo &amp; Co.-10Yr Treasury Yield-02-2019</v>
      </c>
      <c r="J1554" s="4" t="str">
        <f t="shared" ca="1" si="342"/>
        <v>10Yr Treasury Yield-Wells Fargo &amp; Co.:02-2019</v>
      </c>
      <c r="K1554" t="s">
        <v>786</v>
      </c>
      <c r="CK1554">
        <v>2.95</v>
      </c>
      <c r="CM1554">
        <v>3.1</v>
      </c>
      <c r="CO1554">
        <v>3.05</v>
      </c>
      <c r="CQ1554">
        <v>3</v>
      </c>
    </row>
    <row r="1555" spans="1:99" x14ac:dyDescent="0.55000000000000004">
      <c r="A1555" s="4" t="str">
        <f t="shared" ca="1" si="337"/>
        <v>Credit Agricole CIB</v>
      </c>
      <c r="B1555" s="4" t="str">
        <f t="shared" si="338"/>
        <v>Michael Carey</v>
      </c>
      <c r="C1555" s="4" t="s">
        <v>246</v>
      </c>
      <c r="D1555" s="4" t="s">
        <v>96</v>
      </c>
      <c r="E1555" s="4" t="str">
        <f>IF(COUNTIF($E$2:E1554,"Begin: " &amp; C1555 &amp; "-" &amp; D1555 &amp; "-" &amp; H1555)=0,"Begin: " &amp; C1555 &amp; "-" &amp; D1555 &amp; "-" &amp; H1555,IF((C1555 &amp; "-" &amp; D1555 &amp; "-" &amp; H1555)&lt;&gt;(C1556 &amp; "-" &amp; D1556 &amp; "-" &amp; H1556),"End: " &amp; C1555 &amp; "-" &amp; D1555 &amp; "-" &amp; H1555,""))</f>
        <v/>
      </c>
      <c r="F1555" s="4" t="str">
        <f t="shared" si="339"/>
        <v>Wall Street Journal-10Yr Treasury Yield-02-2019</v>
      </c>
      <c r="G1555" s="7">
        <v>43506</v>
      </c>
      <c r="H1555" s="7" t="str">
        <f t="shared" si="340"/>
        <v>02-2019</v>
      </c>
      <c r="I1555" s="7" t="str">
        <f t="shared" ca="1" si="341"/>
        <v>Wall Street Journal: Credit Agricole CIB-10Yr Treasury Yield-02-2019</v>
      </c>
      <c r="J1555" s="4" t="str">
        <f t="shared" ca="1" si="342"/>
        <v>10Yr Treasury Yield-Credit Agricole CIB:02-2019</v>
      </c>
      <c r="K1555" t="s">
        <v>200</v>
      </c>
      <c r="CK1555">
        <v>3.05</v>
      </c>
      <c r="CM1555">
        <v>3.3</v>
      </c>
      <c r="CO1555">
        <v>3.4</v>
      </c>
      <c r="CQ1555">
        <v>3.45</v>
      </c>
    </row>
    <row r="1556" spans="1:99" x14ac:dyDescent="0.55000000000000004">
      <c r="A1556" s="4" t="str">
        <f t="shared" ca="1" si="337"/>
        <v>Econoclast</v>
      </c>
      <c r="B1556" s="4" t="str">
        <f t="shared" si="338"/>
        <v>Mike Cosgrove</v>
      </c>
      <c r="C1556" s="4" t="s">
        <v>246</v>
      </c>
      <c r="D1556" s="4" t="s">
        <v>96</v>
      </c>
      <c r="E1556" s="4" t="str">
        <f>IF(COUNTIF($E$2:E1555,"Begin: " &amp; C1556 &amp; "-" &amp; D1556 &amp; "-" &amp; H1556)=0,"Begin: " &amp; C1556 &amp; "-" &amp; D1556 &amp; "-" &amp; H1556,IF((C1556 &amp; "-" &amp; D1556 &amp; "-" &amp; H1556)&lt;&gt;(C1557 &amp; "-" &amp; D1557 &amp; "-" &amp; H1557),"End: " &amp; C1556 &amp; "-" &amp; D1556 &amp; "-" &amp; H1556,""))</f>
        <v/>
      </c>
      <c r="F1556" s="4" t="str">
        <f t="shared" si="339"/>
        <v>Wall Street Journal-10Yr Treasury Yield-02-2019</v>
      </c>
      <c r="G1556" s="7">
        <v>43506</v>
      </c>
      <c r="H1556" s="7" t="str">
        <f t="shared" si="340"/>
        <v>02-2019</v>
      </c>
      <c r="I1556" s="7" t="str">
        <f t="shared" ca="1" si="341"/>
        <v>Wall Street Journal: Econoclast-10Yr Treasury Yield-02-2019</v>
      </c>
      <c r="J1556" s="4" t="str">
        <f t="shared" ca="1" si="342"/>
        <v>10Yr Treasury Yield-Econoclast:02-2019</v>
      </c>
      <c r="K1556" t="s">
        <v>203</v>
      </c>
      <c r="CK1556">
        <v>2.8</v>
      </c>
      <c r="CM1556">
        <v>3</v>
      </c>
      <c r="CO1556">
        <v>2.8</v>
      </c>
      <c r="CQ1556">
        <v>2.7</v>
      </c>
      <c r="CS1556">
        <v>2.5</v>
      </c>
      <c r="CU1556">
        <v>2.5</v>
      </c>
    </row>
    <row r="1557" spans="1:99" x14ac:dyDescent="0.55000000000000004">
      <c r="A1557" s="4" t="str">
        <f t="shared" ca="1" si="337"/>
        <v>Pictet Wealth Management</v>
      </c>
      <c r="B1557" s="4" t="str">
        <f t="shared" si="338"/>
        <v>Thomas Costerg *</v>
      </c>
      <c r="C1557" s="4" t="s">
        <v>246</v>
      </c>
      <c r="D1557" s="4" t="s">
        <v>96</v>
      </c>
      <c r="E1557" s="4" t="str">
        <f>IF(COUNTIF($E$2:E1556,"Begin: " &amp; C1557 &amp; "-" &amp; D1557 &amp; "-" &amp; H1557)=0,"Begin: " &amp; C1557 &amp; "-" &amp; D1557 &amp; "-" &amp; H1557,IF((C1557 &amp; "-" &amp; D1557 &amp; "-" &amp; H1557)&lt;&gt;(C1558 &amp; "-" &amp; D1558 &amp; "-" &amp; H1558),"End: " &amp; C1557 &amp; "-" &amp; D1557 &amp; "-" &amp; H1557,""))</f>
        <v/>
      </c>
      <c r="F1557" s="4" t="str">
        <f t="shared" si="339"/>
        <v>Wall Street Journal-10Yr Treasury Yield-02-2019</v>
      </c>
      <c r="G1557" s="7">
        <v>43506</v>
      </c>
      <c r="H1557" s="7" t="str">
        <f t="shared" si="340"/>
        <v>02-2019</v>
      </c>
      <c r="I1557" s="7" t="str">
        <f t="shared" ca="1" si="341"/>
        <v>Wall Street Journal: Pictet Wealth Management-10Yr Treasury Yield-02-2019</v>
      </c>
      <c r="J1557" s="4" t="str">
        <f t="shared" ca="1" si="342"/>
        <v>10Yr Treasury Yield-Pictet Wealth Management:02-2019</v>
      </c>
      <c r="K1557" t="s">
        <v>771</v>
      </c>
    </row>
    <row r="1558" spans="1:99" x14ac:dyDescent="0.55000000000000004">
      <c r="A1558" s="4" t="str">
        <f t="shared" ca="1" si="337"/>
        <v>Wrightson ICAP</v>
      </c>
      <c r="B1558" s="4" t="str">
        <f t="shared" si="338"/>
        <v>Lou Crandall</v>
      </c>
      <c r="C1558" s="4" t="s">
        <v>246</v>
      </c>
      <c r="D1558" s="4" t="s">
        <v>96</v>
      </c>
      <c r="E1558" s="4" t="str">
        <f>IF(COUNTIF($E$2:E1557,"Begin: " &amp; C1558 &amp; "-" &amp; D1558 &amp; "-" &amp; H1558)=0,"Begin: " &amp; C1558 &amp; "-" &amp; D1558 &amp; "-" &amp; H1558,IF((C1558 &amp; "-" &amp; D1558 &amp; "-" &amp; H1558)&lt;&gt;(C1559 &amp; "-" &amp; D1559 &amp; "-" &amp; H1559),"End: " &amp; C1558 &amp; "-" &amp; D1558 &amp; "-" &amp; H1558,""))</f>
        <v/>
      </c>
      <c r="F1558" s="4" t="str">
        <f t="shared" si="339"/>
        <v>Wall Street Journal-10Yr Treasury Yield-02-2019</v>
      </c>
      <c r="G1558" s="7">
        <v>43506</v>
      </c>
      <c r="H1558" s="7" t="str">
        <f t="shared" si="340"/>
        <v>02-2019</v>
      </c>
      <c r="I1558" s="7" t="str">
        <f t="shared" ca="1" si="341"/>
        <v>Wall Street Journal: Wrightson ICAP-10Yr Treasury Yield-02-2019</v>
      </c>
      <c r="J1558" s="4" t="str">
        <f t="shared" ca="1" si="342"/>
        <v>10Yr Treasury Yield-Wrightson ICAP:02-2019</v>
      </c>
      <c r="K1558" t="s">
        <v>204</v>
      </c>
      <c r="CK1558">
        <v>2.9</v>
      </c>
      <c r="CM1558">
        <v>3</v>
      </c>
      <c r="CO1558">
        <v>3.1</v>
      </c>
      <c r="CQ1558">
        <v>3.1</v>
      </c>
      <c r="CS1558">
        <v>3.1</v>
      </c>
      <c r="CU1558">
        <v>3.1</v>
      </c>
    </row>
    <row r="1559" spans="1:99" x14ac:dyDescent="0.55000000000000004">
      <c r="A1559" s="4" t="str">
        <f t="shared" ca="1" si="337"/>
        <v>Independent Consultant</v>
      </c>
      <c r="B1559" s="4" t="str">
        <f t="shared" si="338"/>
        <v>Amy Crews Cutts</v>
      </c>
      <c r="C1559" s="4" t="s">
        <v>246</v>
      </c>
      <c r="D1559" s="4" t="s">
        <v>96</v>
      </c>
      <c r="E1559" s="4" t="str">
        <f>IF(COUNTIF($E$2:E1558,"Begin: " &amp; C1559 &amp; "-" &amp; D1559 &amp; "-" &amp; H1559)=0,"Begin: " &amp; C1559 &amp; "-" &amp; D1559 &amp; "-" &amp; H1559,IF((C1559 &amp; "-" &amp; D1559 &amp; "-" &amp; H1559)&lt;&gt;(C1560 &amp; "-" &amp; D1560 &amp; "-" &amp; H1560),"End: " &amp; C1559 &amp; "-" &amp; D1559 &amp; "-" &amp; H1559,""))</f>
        <v/>
      </c>
      <c r="F1559" s="4" t="str">
        <f t="shared" si="339"/>
        <v>Wall Street Journal-10Yr Treasury Yield-02-2019</v>
      </c>
      <c r="G1559" s="7">
        <v>43506</v>
      </c>
      <c r="H1559" s="7" t="str">
        <f t="shared" si="340"/>
        <v>02-2019</v>
      </c>
      <c r="I1559" s="7" t="str">
        <f t="shared" ca="1" si="341"/>
        <v>Wall Street Journal: Independent Consultant-10Yr Treasury Yield-02-2019</v>
      </c>
      <c r="J1559" s="4" t="str">
        <f t="shared" ca="1" si="342"/>
        <v>10Yr Treasury Yield-Independent Consultant:02-2019</v>
      </c>
      <c r="K1559" t="s">
        <v>805</v>
      </c>
      <c r="CK1559">
        <v>2.7</v>
      </c>
      <c r="CM1559">
        <v>2.6</v>
      </c>
      <c r="CO1559">
        <v>2.5</v>
      </c>
      <c r="CQ1559">
        <v>2.5</v>
      </c>
      <c r="CS1559">
        <v>2.6</v>
      </c>
      <c r="CU1559">
        <v>2.6</v>
      </c>
    </row>
    <row r="1560" spans="1:99" x14ac:dyDescent="0.55000000000000004">
      <c r="A1560" s="4" t="str">
        <f t="shared" ca="1" si="337"/>
        <v>Oxford Economics</v>
      </c>
      <c r="B1560" s="4" t="str">
        <f t="shared" si="338"/>
        <v>Greg Daco</v>
      </c>
      <c r="C1560" s="4" t="s">
        <v>246</v>
      </c>
      <c r="D1560" s="4" t="s">
        <v>96</v>
      </c>
      <c r="E1560" s="4" t="str">
        <f>IF(COUNTIF($E$2:E1559,"Begin: " &amp; C1560 &amp; "-" &amp; D1560 &amp; "-" &amp; H1560)=0,"Begin: " &amp; C1560 &amp; "-" &amp; D1560 &amp; "-" &amp; H1560,IF((C1560 &amp; "-" &amp; D1560 &amp; "-" &amp; H1560)&lt;&gt;(C1561 &amp; "-" &amp; D1561 &amp; "-" &amp; H1561),"End: " &amp; C1560 &amp; "-" &amp; D1560 &amp; "-" &amp; H1560,""))</f>
        <v/>
      </c>
      <c r="F1560" s="4" t="str">
        <f t="shared" si="339"/>
        <v>Wall Street Journal-10Yr Treasury Yield-02-2019</v>
      </c>
      <c r="G1560" s="7">
        <v>43506</v>
      </c>
      <c r="H1560" s="7" t="str">
        <f t="shared" si="340"/>
        <v>02-2019</v>
      </c>
      <c r="I1560" s="7" t="str">
        <f t="shared" ca="1" si="341"/>
        <v>Wall Street Journal: Oxford Economics-10Yr Treasury Yield-02-2019</v>
      </c>
      <c r="J1560" s="4" t="str">
        <f t="shared" ca="1" si="342"/>
        <v>10Yr Treasury Yield-Oxford Economics:02-2019</v>
      </c>
      <c r="K1560" t="s">
        <v>429</v>
      </c>
      <c r="CK1560">
        <v>2.78</v>
      </c>
      <c r="CM1560">
        <v>2.84</v>
      </c>
      <c r="CO1560">
        <v>2.94</v>
      </c>
      <c r="CQ1560">
        <v>3.04</v>
      </c>
      <c r="CS1560">
        <v>3.14</v>
      </c>
      <c r="CU1560">
        <v>3.21</v>
      </c>
    </row>
    <row r="1561" spans="1:99" x14ac:dyDescent="0.55000000000000004">
      <c r="A1561" s="4" t="str">
        <f t="shared" ca="1" si="337"/>
        <v>Georgia State University</v>
      </c>
      <c r="B1561" s="4" t="str">
        <f t="shared" si="338"/>
        <v>Rajeev Dhawan</v>
      </c>
      <c r="C1561" s="4" t="s">
        <v>246</v>
      </c>
      <c r="D1561" s="4" t="s">
        <v>96</v>
      </c>
      <c r="E1561" s="4" t="str">
        <f>IF(COUNTIF($E$2:E1560,"Begin: " &amp; C1561 &amp; "-" &amp; D1561 &amp; "-" &amp; H1561)=0,"Begin: " &amp; C1561 &amp; "-" &amp; D1561 &amp; "-" &amp; H1561,IF((C1561 &amp; "-" &amp; D1561 &amp; "-" &amp; H1561)&lt;&gt;(C1562 &amp; "-" &amp; D1562 &amp; "-" &amp; H1562),"End: " &amp; C1561 &amp; "-" &amp; D1561 &amp; "-" &amp; H1561,""))</f>
        <v/>
      </c>
      <c r="F1561" s="4" t="str">
        <f t="shared" si="339"/>
        <v>Wall Street Journal-10Yr Treasury Yield-02-2019</v>
      </c>
      <c r="G1561" s="7">
        <v>43506</v>
      </c>
      <c r="H1561" s="7" t="str">
        <f t="shared" si="340"/>
        <v>02-2019</v>
      </c>
      <c r="I1561" s="7" t="str">
        <f t="shared" ca="1" si="341"/>
        <v>Wall Street Journal: Georgia State University-10Yr Treasury Yield-02-2019</v>
      </c>
      <c r="J1561" s="4" t="str">
        <f t="shared" ca="1" si="342"/>
        <v>10Yr Treasury Yield-Georgia State University:02-2019</v>
      </c>
      <c r="K1561" t="s">
        <v>430</v>
      </c>
      <c r="CK1561">
        <v>3.1</v>
      </c>
      <c r="CM1561">
        <v>3.56</v>
      </c>
      <c r="CO1561">
        <v>3.33</v>
      </c>
      <c r="CQ1561">
        <v>3.24</v>
      </c>
      <c r="CS1561">
        <v>3.17</v>
      </c>
      <c r="CU1561">
        <v>2.99</v>
      </c>
    </row>
    <row r="1562" spans="1:99" x14ac:dyDescent="0.55000000000000004">
      <c r="A1562" s="4" t="str">
        <f t="shared" ca="1" si="337"/>
        <v>National Association of Home Builders</v>
      </c>
      <c r="B1562" s="4" t="str">
        <f t="shared" si="338"/>
        <v>Robert Dietz</v>
      </c>
      <c r="C1562" s="4" t="s">
        <v>246</v>
      </c>
      <c r="D1562" s="4" t="s">
        <v>96</v>
      </c>
      <c r="E1562" s="4" t="str">
        <f>IF(COUNTIF($E$2:E1561,"Begin: " &amp; C1562 &amp; "-" &amp; D1562 &amp; "-" &amp; H1562)=0,"Begin: " &amp; C1562 &amp; "-" &amp; D1562 &amp; "-" &amp; H1562,IF((C1562 &amp; "-" &amp; D1562 &amp; "-" &amp; H1562)&lt;&gt;(C1563 &amp; "-" &amp; D1563 &amp; "-" &amp; H1563),"End: " &amp; C1562 &amp; "-" &amp; D1562 &amp; "-" &amp; H1562,""))</f>
        <v/>
      </c>
      <c r="F1562" s="4" t="str">
        <f t="shared" si="339"/>
        <v>Wall Street Journal-10Yr Treasury Yield-02-2019</v>
      </c>
      <c r="G1562" s="7">
        <v>43506</v>
      </c>
      <c r="H1562" s="7" t="str">
        <f t="shared" si="340"/>
        <v>02-2019</v>
      </c>
      <c r="I1562" s="7" t="str">
        <f t="shared" ca="1" si="341"/>
        <v>Wall Street Journal: National Association of Home Builders-10Yr Treasury Yield-02-2019</v>
      </c>
      <c r="J1562" s="4" t="str">
        <f t="shared" ca="1" si="342"/>
        <v>10Yr Treasury Yield-National Association of Home Builders:02-2019</v>
      </c>
      <c r="K1562" t="s">
        <v>754</v>
      </c>
      <c r="CK1562">
        <v>2.97</v>
      </c>
      <c r="CM1562">
        <v>3.12</v>
      </c>
      <c r="CO1562">
        <v>3.17</v>
      </c>
      <c r="CQ1562">
        <v>3.11</v>
      </c>
    </row>
    <row r="1563" spans="1:99" x14ac:dyDescent="0.55000000000000004">
      <c r="A1563" s="4" t="str">
        <f t="shared" ca="1" si="337"/>
        <v>Fannie Mae</v>
      </c>
      <c r="B1563" s="4" t="str">
        <f t="shared" si="338"/>
        <v>Douglas Duncan</v>
      </c>
      <c r="C1563" s="4" t="s">
        <v>246</v>
      </c>
      <c r="D1563" s="4" t="s">
        <v>96</v>
      </c>
      <c r="E1563" s="4" t="str">
        <f>IF(COUNTIF($E$2:E1562,"Begin: " &amp; C1563 &amp; "-" &amp; D1563 &amp; "-" &amp; H1563)=0,"Begin: " &amp; C1563 &amp; "-" &amp; D1563 &amp; "-" &amp; H1563,IF((C1563 &amp; "-" &amp; D1563 &amp; "-" &amp; H1563)&lt;&gt;(C1564 &amp; "-" &amp; D1564 &amp; "-" &amp; H1564),"End: " &amp; C1563 &amp; "-" &amp; D1563 &amp; "-" &amp; H1563,""))</f>
        <v/>
      </c>
      <c r="F1563" s="4" t="str">
        <f t="shared" si="339"/>
        <v>Wall Street Journal-10Yr Treasury Yield-02-2019</v>
      </c>
      <c r="G1563" s="7">
        <v>43506</v>
      </c>
      <c r="H1563" s="7" t="str">
        <f t="shared" si="340"/>
        <v>02-2019</v>
      </c>
      <c r="I1563" s="7" t="str">
        <f t="shared" ca="1" si="341"/>
        <v>Wall Street Journal: Fannie Mae-10Yr Treasury Yield-02-2019</v>
      </c>
      <c r="J1563" s="4" t="str">
        <f t="shared" ca="1" si="342"/>
        <v>10Yr Treasury Yield-Fannie Mae:02-2019</v>
      </c>
      <c r="K1563" t="s">
        <v>206</v>
      </c>
      <c r="CK1563">
        <v>2.7</v>
      </c>
      <c r="CM1563">
        <v>2.7</v>
      </c>
      <c r="CO1563">
        <v>2.7</v>
      </c>
      <c r="CQ1563">
        <v>2.7</v>
      </c>
      <c r="CS1563">
        <v>2.8</v>
      </c>
      <c r="CU1563">
        <v>2.8</v>
      </c>
    </row>
    <row r="1564" spans="1:99" x14ac:dyDescent="0.55000000000000004">
      <c r="A1564" s="4" t="str">
        <f t="shared" ca="1" si="337"/>
        <v>Comerica Bank</v>
      </c>
      <c r="B1564" s="4" t="str">
        <f t="shared" si="338"/>
        <v>Robert Dye</v>
      </c>
      <c r="C1564" s="4" t="s">
        <v>246</v>
      </c>
      <c r="D1564" s="4" t="s">
        <v>96</v>
      </c>
      <c r="E1564" s="4" t="str">
        <f>IF(COUNTIF($E$2:E1563,"Begin: " &amp; C1564 &amp; "-" &amp; D1564 &amp; "-" &amp; H1564)=0,"Begin: " &amp; C1564 &amp; "-" &amp; D1564 &amp; "-" &amp; H1564,IF((C1564 &amp; "-" &amp; D1564 &amp; "-" &amp; H1564)&lt;&gt;(C1565 &amp; "-" &amp; D1565 &amp; "-" &amp; H1565),"End: " &amp; C1564 &amp; "-" &amp; D1564 &amp; "-" &amp; H1564,""))</f>
        <v/>
      </c>
      <c r="F1564" s="4" t="str">
        <f t="shared" si="339"/>
        <v>Wall Street Journal-10Yr Treasury Yield-02-2019</v>
      </c>
      <c r="G1564" s="7">
        <v>43506</v>
      </c>
      <c r="H1564" s="7" t="str">
        <f t="shared" si="340"/>
        <v>02-2019</v>
      </c>
      <c r="I1564" s="7" t="str">
        <f t="shared" ca="1" si="341"/>
        <v>Wall Street Journal: Comerica Bank-10Yr Treasury Yield-02-2019</v>
      </c>
      <c r="J1564" s="4" t="str">
        <f t="shared" ca="1" si="342"/>
        <v>10Yr Treasury Yield-Comerica Bank:02-2019</v>
      </c>
      <c r="K1564" t="s">
        <v>207</v>
      </c>
      <c r="CK1564">
        <v>2.83</v>
      </c>
      <c r="CM1564">
        <v>3.1</v>
      </c>
      <c r="CO1564">
        <v>3.18</v>
      </c>
      <c r="CQ1564">
        <v>3.21</v>
      </c>
      <c r="CS1564">
        <v>3.23</v>
      </c>
      <c r="CU1564">
        <v>3.24</v>
      </c>
    </row>
    <row r="1565" spans="1:99" x14ac:dyDescent="0.55000000000000004">
      <c r="A1565" s="4" t="str">
        <f t="shared" ca="1" si="337"/>
        <v>PNC Financial Services Group</v>
      </c>
      <c r="B1565" s="4" t="str">
        <f t="shared" si="338"/>
        <v>Augustine Faucher</v>
      </c>
      <c r="C1565" s="4" t="s">
        <v>246</v>
      </c>
      <c r="D1565" s="4" t="s">
        <v>96</v>
      </c>
      <c r="E1565" s="4" t="str">
        <f>IF(COUNTIF($E$2:E1564,"Begin: " &amp; C1565 &amp; "-" &amp; D1565 &amp; "-" &amp; H1565)=0,"Begin: " &amp; C1565 &amp; "-" &amp; D1565 &amp; "-" &amp; H1565,IF((C1565 &amp; "-" &amp; D1565 &amp; "-" &amp; H1565)&lt;&gt;(C1566 &amp; "-" &amp; D1566 &amp; "-" &amp; H1566),"End: " &amp; C1565 &amp; "-" &amp; D1565 &amp; "-" &amp; H1565,""))</f>
        <v/>
      </c>
      <c r="F1565" s="4" t="str">
        <f t="shared" si="339"/>
        <v>Wall Street Journal-10Yr Treasury Yield-02-2019</v>
      </c>
      <c r="G1565" s="7">
        <v>43506</v>
      </c>
      <c r="H1565" s="7" t="str">
        <f t="shared" si="340"/>
        <v>02-2019</v>
      </c>
      <c r="I1565" s="7" t="str">
        <f t="shared" ca="1" si="341"/>
        <v>Wall Street Journal: PNC Financial Services Group-10Yr Treasury Yield-02-2019</v>
      </c>
      <c r="J1565" s="4" t="str">
        <f t="shared" ca="1" si="342"/>
        <v>10Yr Treasury Yield-PNC Financial Services Group:02-2019</v>
      </c>
      <c r="K1565" t="s">
        <v>769</v>
      </c>
      <c r="CK1565">
        <v>2.85</v>
      </c>
      <c r="CM1565">
        <v>2.95</v>
      </c>
      <c r="CO1565">
        <v>2.92</v>
      </c>
      <c r="CQ1565">
        <v>2.86</v>
      </c>
      <c r="CS1565">
        <v>2.86</v>
      </c>
      <c r="CU1565">
        <v>2.86</v>
      </c>
    </row>
    <row r="1566" spans="1:99" x14ac:dyDescent="0.55000000000000004">
      <c r="A1566" s="4" t="str">
        <f t="shared" ca="1" si="337"/>
        <v>California Lutheran University</v>
      </c>
      <c r="B1566" s="4" t="str">
        <f t="shared" si="338"/>
        <v>Matthew Fienup/Dan Hamilton</v>
      </c>
      <c r="C1566" s="4" t="s">
        <v>246</v>
      </c>
      <c r="D1566" s="4" t="s">
        <v>96</v>
      </c>
      <c r="E1566" s="4" t="str">
        <f>IF(COUNTIF($E$2:E1565,"Begin: " &amp; C1566 &amp; "-" &amp; D1566 &amp; "-" &amp; H1566)=0,"Begin: " &amp; C1566 &amp; "-" &amp; D1566 &amp; "-" &amp; H1566,IF((C1566 &amp; "-" &amp; D1566 &amp; "-" &amp; H1566)&lt;&gt;(C1567 &amp; "-" &amp; D1567 &amp; "-" &amp; H1567),"End: " &amp; C1566 &amp; "-" &amp; D1566 &amp; "-" &amp; H1566,""))</f>
        <v/>
      </c>
      <c r="F1566" s="4" t="str">
        <f t="shared" si="339"/>
        <v>Wall Street Journal-10Yr Treasury Yield-02-2019</v>
      </c>
      <c r="G1566" s="7">
        <v>43506</v>
      </c>
      <c r="H1566" s="7" t="str">
        <f t="shared" si="340"/>
        <v>02-2019</v>
      </c>
      <c r="I1566" s="7" t="str">
        <f t="shared" ca="1" si="341"/>
        <v>Wall Street Journal: California Lutheran University-10Yr Treasury Yield-02-2019</v>
      </c>
      <c r="J1566" s="4" t="str">
        <f t="shared" ca="1" si="342"/>
        <v>10Yr Treasury Yield-California Lutheran University:02-2019</v>
      </c>
      <c r="K1566" t="s">
        <v>796</v>
      </c>
      <c r="CK1566">
        <v>2.79</v>
      </c>
      <c r="CM1566">
        <v>2.83</v>
      </c>
      <c r="CO1566">
        <v>2.86</v>
      </c>
      <c r="CQ1566">
        <v>2.89</v>
      </c>
      <c r="CS1566">
        <v>2.92</v>
      </c>
      <c r="CU1566">
        <v>2.78</v>
      </c>
    </row>
    <row r="1567" spans="1:99" x14ac:dyDescent="0.55000000000000004">
      <c r="A1567" s="4" t="str">
        <f t="shared" ca="1" si="337"/>
        <v>MFR</v>
      </c>
      <c r="B1567" s="4" t="str">
        <f t="shared" si="338"/>
        <v>Maria Fiorini Ramirez/Joshua Shapiro</v>
      </c>
      <c r="C1567" s="4" t="s">
        <v>246</v>
      </c>
      <c r="D1567" s="4" t="s">
        <v>96</v>
      </c>
      <c r="E1567" s="4" t="str">
        <f>IF(COUNTIF($E$2:E1566,"Begin: " &amp; C1567 &amp; "-" &amp; D1567 &amp; "-" &amp; H1567)=0,"Begin: " &amp; C1567 &amp; "-" &amp; D1567 &amp; "-" &amp; H1567,IF((C1567 &amp; "-" &amp; D1567 &amp; "-" &amp; H1567)&lt;&gt;(C1568 &amp; "-" &amp; D1568 &amp; "-" &amp; H1568),"End: " &amp; C1567 &amp; "-" &amp; D1567 &amp; "-" &amp; H1567,""))</f>
        <v/>
      </c>
      <c r="F1567" s="4" t="str">
        <f t="shared" si="339"/>
        <v>Wall Street Journal-10Yr Treasury Yield-02-2019</v>
      </c>
      <c r="G1567" s="7">
        <v>43506</v>
      </c>
      <c r="H1567" s="7" t="str">
        <f t="shared" si="340"/>
        <v>02-2019</v>
      </c>
      <c r="I1567" s="7" t="str">
        <f t="shared" ca="1" si="341"/>
        <v>Wall Street Journal: MFR-10Yr Treasury Yield-02-2019</v>
      </c>
      <c r="J1567" s="4" t="str">
        <f t="shared" ca="1" si="342"/>
        <v>10Yr Treasury Yield-MFR:02-2019</v>
      </c>
      <c r="K1567" t="s">
        <v>208</v>
      </c>
      <c r="CK1567">
        <v>2.95</v>
      </c>
      <c r="CM1567">
        <v>3</v>
      </c>
      <c r="CO1567">
        <v>2.8</v>
      </c>
      <c r="CQ1567">
        <v>2.65</v>
      </c>
    </row>
    <row r="1568" spans="1:99" x14ac:dyDescent="0.55000000000000004">
      <c r="A1568" s="4" t="str">
        <f t="shared" ca="1" si="337"/>
        <v>Chamber of Commerce</v>
      </c>
      <c r="B1568" s="4" t="str">
        <f t="shared" si="338"/>
        <v>J.D. Foster</v>
      </c>
      <c r="C1568" s="4" t="s">
        <v>246</v>
      </c>
      <c r="D1568" s="4" t="s">
        <v>96</v>
      </c>
      <c r="E1568" s="4" t="str">
        <f>IF(COUNTIF($E$2:E1567,"Begin: " &amp; C1568 &amp; "-" &amp; D1568 &amp; "-" &amp; H1568)=0,"Begin: " &amp; C1568 &amp; "-" &amp; D1568 &amp; "-" &amp; H1568,IF((C1568 &amp; "-" &amp; D1568 &amp; "-" &amp; H1568)&lt;&gt;(C1569 &amp; "-" &amp; D1569 &amp; "-" &amp; H1569),"End: " &amp; C1568 &amp; "-" &amp; D1568 &amp; "-" &amp; H1568,""))</f>
        <v/>
      </c>
      <c r="F1568" s="4" t="str">
        <f t="shared" si="339"/>
        <v>Wall Street Journal-10Yr Treasury Yield-02-2019</v>
      </c>
      <c r="G1568" s="7">
        <v>43506</v>
      </c>
      <c r="H1568" s="7" t="str">
        <f t="shared" si="340"/>
        <v>02-2019</v>
      </c>
      <c r="I1568" s="7" t="str">
        <f t="shared" ca="1" si="341"/>
        <v>Wall Street Journal: Chamber of Commerce-10Yr Treasury Yield-02-2019</v>
      </c>
      <c r="J1568" s="4" t="str">
        <f t="shared" ca="1" si="342"/>
        <v>10Yr Treasury Yield-Chamber of Commerce:02-2019</v>
      </c>
      <c r="K1568" t="s">
        <v>766</v>
      </c>
      <c r="CK1568">
        <v>2.9</v>
      </c>
      <c r="CM1568">
        <v>2.95</v>
      </c>
      <c r="CO1568">
        <v>3</v>
      </c>
      <c r="CQ1568">
        <v>3.1</v>
      </c>
    </row>
    <row r="1569" spans="1:99" x14ac:dyDescent="0.55000000000000004">
      <c r="A1569" s="4" t="str">
        <f t="shared" ca="1" si="337"/>
        <v>Mortgage Bankers Association</v>
      </c>
      <c r="B1569" s="4" t="str">
        <f t="shared" si="338"/>
        <v>Mike Fratantoni</v>
      </c>
      <c r="C1569" s="4" t="s">
        <v>246</v>
      </c>
      <c r="D1569" s="4" t="s">
        <v>96</v>
      </c>
      <c r="E1569" s="4" t="str">
        <f>IF(COUNTIF($E$2:E1568,"Begin: " &amp; C1569 &amp; "-" &amp; D1569 &amp; "-" &amp; H1569)=0,"Begin: " &amp; C1569 &amp; "-" &amp; D1569 &amp; "-" &amp; H1569,IF((C1569 &amp; "-" &amp; D1569 &amp; "-" &amp; H1569)&lt;&gt;(C1570 &amp; "-" &amp; D1570 &amp; "-" &amp; H1570),"End: " &amp; C1569 &amp; "-" &amp; D1569 &amp; "-" &amp; H1569,""))</f>
        <v/>
      </c>
      <c r="F1569" s="4" t="str">
        <f t="shared" si="339"/>
        <v>Wall Street Journal-10Yr Treasury Yield-02-2019</v>
      </c>
      <c r="G1569" s="7">
        <v>43506</v>
      </c>
      <c r="H1569" s="7" t="str">
        <f t="shared" si="340"/>
        <v>02-2019</v>
      </c>
      <c r="I1569" s="7" t="str">
        <f t="shared" ca="1" si="341"/>
        <v>Wall Street Journal: Mortgage Bankers Association-10Yr Treasury Yield-02-2019</v>
      </c>
      <c r="J1569" s="4" t="str">
        <f t="shared" ca="1" si="342"/>
        <v>10Yr Treasury Yield-Mortgage Bankers Association:02-2019</v>
      </c>
      <c r="K1569" t="s">
        <v>209</v>
      </c>
      <c r="CK1569">
        <v>3</v>
      </c>
      <c r="CM1569">
        <v>3.1</v>
      </c>
      <c r="CO1569">
        <v>3.2</v>
      </c>
      <c r="CQ1569">
        <v>3.2</v>
      </c>
      <c r="CS1569">
        <v>3.2</v>
      </c>
      <c r="CU1569">
        <v>3.2</v>
      </c>
    </row>
    <row r="1570" spans="1:99" x14ac:dyDescent="0.55000000000000004">
      <c r="A1570" s="4" t="str">
        <f t="shared" ca="1" si="337"/>
        <v>Robert Fry Economics LLC</v>
      </c>
      <c r="B1570" s="4" t="str">
        <f t="shared" si="338"/>
        <v>Robert Fry</v>
      </c>
      <c r="C1570" s="4" t="s">
        <v>246</v>
      </c>
      <c r="D1570" s="4" t="s">
        <v>96</v>
      </c>
      <c r="E1570" s="4" t="str">
        <f>IF(COUNTIF($E$2:E1569,"Begin: " &amp; C1570 &amp; "-" &amp; D1570 &amp; "-" &amp; H1570)=0,"Begin: " &amp; C1570 &amp; "-" &amp; D1570 &amp; "-" &amp; H1570,IF((C1570 &amp; "-" &amp; D1570 &amp; "-" &amp; H1570)&lt;&gt;(C1571 &amp; "-" &amp; D1571 &amp; "-" &amp; H1571),"End: " &amp; C1570 &amp; "-" &amp; D1570 &amp; "-" &amp; H1570,""))</f>
        <v/>
      </c>
      <c r="F1570" s="4" t="str">
        <f t="shared" si="339"/>
        <v>Wall Street Journal-10Yr Treasury Yield-02-2019</v>
      </c>
      <c r="G1570" s="7">
        <v>43506</v>
      </c>
      <c r="H1570" s="7" t="str">
        <f t="shared" si="340"/>
        <v>02-2019</v>
      </c>
      <c r="I1570" s="7" t="str">
        <f t="shared" ca="1" si="341"/>
        <v>Wall Street Journal: Robert Fry Economics LLC-10Yr Treasury Yield-02-2019</v>
      </c>
      <c r="J1570" s="4" t="str">
        <f t="shared" ca="1" si="342"/>
        <v>10Yr Treasury Yield-Robert Fry Economics LLC:02-2019</v>
      </c>
      <c r="K1570" t="s">
        <v>764</v>
      </c>
      <c r="CK1570">
        <v>2.8</v>
      </c>
      <c r="CM1570">
        <v>3.2</v>
      </c>
      <c r="CO1570">
        <v>3.4</v>
      </c>
      <c r="CQ1570">
        <v>3.5</v>
      </c>
      <c r="CS1570">
        <v>3.5</v>
      </c>
      <c r="CU1570">
        <v>3.5</v>
      </c>
    </row>
    <row r="1571" spans="1:99" x14ac:dyDescent="0.55000000000000004">
      <c r="A1571" s="4" t="str">
        <f t="shared" ca="1" si="337"/>
        <v>Societe Generale</v>
      </c>
      <c r="B1571" s="4" t="str">
        <f t="shared" si="338"/>
        <v>Stephen Gallagher</v>
      </c>
      <c r="C1571" s="4" t="s">
        <v>246</v>
      </c>
      <c r="D1571" s="4" t="s">
        <v>96</v>
      </c>
      <c r="E1571" s="4" t="str">
        <f>IF(COUNTIF($E$2:E1570,"Begin: " &amp; C1571 &amp; "-" &amp; D1571 &amp; "-" &amp; H1571)=0,"Begin: " &amp; C1571 &amp; "-" &amp; D1571 &amp; "-" &amp; H1571,IF((C1571 &amp; "-" &amp; D1571 &amp; "-" &amp; H1571)&lt;&gt;(C1572 &amp; "-" &amp; D1572 &amp; "-" &amp; H1572),"End: " &amp; C1571 &amp; "-" &amp; D1571 &amp; "-" &amp; H1571,""))</f>
        <v/>
      </c>
      <c r="F1571" s="4" t="str">
        <f t="shared" si="339"/>
        <v>Wall Street Journal-10Yr Treasury Yield-02-2019</v>
      </c>
      <c r="G1571" s="7">
        <v>43506</v>
      </c>
      <c r="H1571" s="7" t="str">
        <f t="shared" si="340"/>
        <v>02-2019</v>
      </c>
      <c r="I1571" s="7" t="str">
        <f t="shared" ca="1" si="341"/>
        <v>Wall Street Journal: Societe Generale-10Yr Treasury Yield-02-2019</v>
      </c>
      <c r="J1571" s="4" t="str">
        <f t="shared" ca="1" si="342"/>
        <v>10Yr Treasury Yield-Societe Generale:02-2019</v>
      </c>
      <c r="K1571" t="s">
        <v>657</v>
      </c>
      <c r="CK1571">
        <v>2.9</v>
      </c>
      <c r="CM1571">
        <v>3.1</v>
      </c>
      <c r="CO1571">
        <v>2.35</v>
      </c>
      <c r="CQ1571">
        <v>2.9</v>
      </c>
      <c r="CS1571">
        <v>3.5</v>
      </c>
      <c r="CU1571">
        <v>3.75</v>
      </c>
    </row>
    <row r="1572" spans="1:99" x14ac:dyDescent="0.55000000000000004">
      <c r="A1572" s="4" t="str">
        <f t="shared" ca="1" si="337"/>
        <v>Barclays</v>
      </c>
      <c r="B1572" s="4" t="str">
        <f t="shared" si="338"/>
        <v>Michael Gapen *</v>
      </c>
      <c r="C1572" s="4" t="s">
        <v>246</v>
      </c>
      <c r="D1572" s="4" t="s">
        <v>96</v>
      </c>
      <c r="E1572" s="4" t="str">
        <f>IF(COUNTIF($E$2:E1571,"Begin: " &amp; C1572 &amp; "-" &amp; D1572 &amp; "-" &amp; H1572)=0,"Begin: " &amp; C1572 &amp; "-" &amp; D1572 &amp; "-" &amp; H1572,IF((C1572 &amp; "-" &amp; D1572 &amp; "-" &amp; H1572)&lt;&gt;(C1573 &amp; "-" &amp; D1573 &amp; "-" &amp; H1573),"End: " &amp; C1572 &amp; "-" &amp; D1572 &amp; "-" &amp; H1572,""))</f>
        <v/>
      </c>
      <c r="F1572" s="4" t="str">
        <f t="shared" si="339"/>
        <v>Wall Street Journal-10Yr Treasury Yield-02-2019</v>
      </c>
      <c r="G1572" s="7">
        <v>43506</v>
      </c>
      <c r="H1572" s="7" t="str">
        <f t="shared" si="340"/>
        <v>02-2019</v>
      </c>
      <c r="I1572" s="7" t="str">
        <f t="shared" ca="1" si="341"/>
        <v>Wall Street Journal: Barclays-10Yr Treasury Yield-02-2019</v>
      </c>
      <c r="J1572" s="4" t="str">
        <f t="shared" ca="1" si="342"/>
        <v>10Yr Treasury Yield-Barclays:02-2019</v>
      </c>
      <c r="K1572" t="s">
        <v>751</v>
      </c>
    </row>
    <row r="1573" spans="1:99" x14ac:dyDescent="0.55000000000000004">
      <c r="A1573" s="4" t="str">
        <f t="shared" ca="1" si="337"/>
        <v>NatWest Markets</v>
      </c>
      <c r="B1573" s="4" t="str">
        <f t="shared" si="338"/>
        <v>Michelle Girard *</v>
      </c>
      <c r="C1573" s="4" t="s">
        <v>246</v>
      </c>
      <c r="D1573" s="4" t="s">
        <v>96</v>
      </c>
      <c r="E1573" s="4" t="str">
        <f>IF(COUNTIF($E$2:E1572,"Begin: " &amp; C1573 &amp; "-" &amp; D1573 &amp; "-" &amp; H1573)=0,"Begin: " &amp; C1573 &amp; "-" &amp; D1573 &amp; "-" &amp; H1573,IF((C1573 &amp; "-" &amp; D1573 &amp; "-" &amp; H1573)&lt;&gt;(C1574 &amp; "-" &amp; D1574 &amp; "-" &amp; H1574),"End: " &amp; C1573 &amp; "-" &amp; D1573 &amp; "-" &amp; H1573,""))</f>
        <v/>
      </c>
      <c r="F1573" s="4" t="str">
        <f t="shared" si="339"/>
        <v>Wall Street Journal-10Yr Treasury Yield-02-2019</v>
      </c>
      <c r="G1573" s="7">
        <v>43506</v>
      </c>
      <c r="H1573" s="7" t="str">
        <f t="shared" si="340"/>
        <v>02-2019</v>
      </c>
      <c r="I1573" s="7" t="str">
        <f t="shared" ca="1" si="341"/>
        <v>Wall Street Journal: NatWest Markets-10Yr Treasury Yield-02-2019</v>
      </c>
      <c r="J1573" s="4" t="str">
        <f t="shared" ca="1" si="342"/>
        <v>10Yr Treasury Yield-NatWest Markets:02-2019</v>
      </c>
      <c r="K1573" t="s">
        <v>806</v>
      </c>
    </row>
    <row r="1574" spans="1:99" x14ac:dyDescent="0.55000000000000004">
      <c r="A1574" s="4" t="str">
        <f t="shared" ca="1" si="337"/>
        <v>BMO Capital</v>
      </c>
      <c r="B1574" s="4" t="str">
        <f t="shared" si="338"/>
        <v>Michael Gregory *</v>
      </c>
      <c r="C1574" s="4" t="s">
        <v>246</v>
      </c>
      <c r="D1574" s="4" t="s">
        <v>96</v>
      </c>
      <c r="E1574" s="4" t="str">
        <f>IF(COUNTIF($E$2:E1573,"Begin: " &amp; C1574 &amp; "-" &amp; D1574 &amp; "-" &amp; H1574)=0,"Begin: " &amp; C1574 &amp; "-" &amp; D1574 &amp; "-" &amp; H1574,IF((C1574 &amp; "-" &amp; D1574 &amp; "-" &amp; H1574)&lt;&gt;(C1575 &amp; "-" &amp; D1575 &amp; "-" &amp; H1575),"End: " &amp; C1574 &amp; "-" &amp; D1574 &amp; "-" &amp; H1574,""))</f>
        <v/>
      </c>
      <c r="F1574" s="4" t="str">
        <f t="shared" si="339"/>
        <v>Wall Street Journal-10Yr Treasury Yield-02-2019</v>
      </c>
      <c r="G1574" s="7">
        <v>43506</v>
      </c>
      <c r="H1574" s="7" t="str">
        <f t="shared" si="340"/>
        <v>02-2019</v>
      </c>
      <c r="I1574" s="7" t="str">
        <f t="shared" ca="1" si="341"/>
        <v>Wall Street Journal: BMO Capital-10Yr Treasury Yield-02-2019</v>
      </c>
      <c r="J1574" s="4" t="str">
        <f t="shared" ca="1" si="342"/>
        <v>10Yr Treasury Yield-BMO Capital:02-2019</v>
      </c>
      <c r="K1574" t="s">
        <v>787</v>
      </c>
    </row>
    <row r="1575" spans="1:99" x14ac:dyDescent="0.55000000000000004">
      <c r="A1575" s="4" t="str">
        <f t="shared" ca="1" si="337"/>
        <v>TD Securities</v>
      </c>
      <c r="B1575" s="4" t="str">
        <f t="shared" si="338"/>
        <v>Michael Hanson *</v>
      </c>
      <c r="C1575" s="4" t="s">
        <v>246</v>
      </c>
      <c r="D1575" s="4" t="s">
        <v>96</v>
      </c>
      <c r="E1575" s="4" t="str">
        <f>IF(COUNTIF($E$2:E1574,"Begin: " &amp; C1575 &amp; "-" &amp; D1575 &amp; "-" &amp; H1575)=0,"Begin: " &amp; C1575 &amp; "-" &amp; D1575 &amp; "-" &amp; H1575,IF((C1575 &amp; "-" &amp; D1575 &amp; "-" &amp; H1575)&lt;&gt;(C1576 &amp; "-" &amp; D1576 &amp; "-" &amp; H1576),"End: " &amp; C1575 &amp; "-" &amp; D1575 &amp; "-" &amp; H1575,""))</f>
        <v/>
      </c>
      <c r="F1575" s="4" t="str">
        <f t="shared" si="339"/>
        <v>Wall Street Journal-10Yr Treasury Yield-02-2019</v>
      </c>
      <c r="G1575" s="7">
        <v>43506</v>
      </c>
      <c r="H1575" s="7" t="str">
        <f t="shared" si="340"/>
        <v>02-2019</v>
      </c>
      <c r="I1575" s="7" t="str">
        <f t="shared" ca="1" si="341"/>
        <v>Wall Street Journal: TD Securities-10Yr Treasury Yield-02-2019</v>
      </c>
      <c r="J1575" s="4" t="str">
        <f t="shared" ca="1" si="342"/>
        <v>10Yr Treasury Yield-TD Securities:02-2019</v>
      </c>
      <c r="K1575" t="s">
        <v>807</v>
      </c>
    </row>
    <row r="1576" spans="1:99" x14ac:dyDescent="0.55000000000000004">
      <c r="A1576" s="4" t="str">
        <f t="shared" ca="1" si="337"/>
        <v>Goldman Sachs</v>
      </c>
      <c r="B1576" s="4" t="str">
        <f t="shared" si="338"/>
        <v>Jan Hatzius</v>
      </c>
      <c r="C1576" s="4" t="s">
        <v>246</v>
      </c>
      <c r="D1576" s="4" t="s">
        <v>96</v>
      </c>
      <c r="E1576" s="4" t="str">
        <f>IF(COUNTIF($E$2:E1575,"Begin: " &amp; C1576 &amp; "-" &amp; D1576 &amp; "-" &amp; H1576)=0,"Begin: " &amp; C1576 &amp; "-" &amp; D1576 &amp; "-" &amp; H1576,IF((C1576 &amp; "-" &amp; D1576 &amp; "-" &amp; H1576)&lt;&gt;(C1577 &amp; "-" &amp; D1577 &amp; "-" &amp; H1577),"End: " &amp; C1576 &amp; "-" &amp; D1576 &amp; "-" &amp; H1576,""))</f>
        <v/>
      </c>
      <c r="F1576" s="4" t="str">
        <f t="shared" si="339"/>
        <v>Wall Street Journal-10Yr Treasury Yield-02-2019</v>
      </c>
      <c r="G1576" s="7">
        <v>43506</v>
      </c>
      <c r="H1576" s="7" t="str">
        <f t="shared" si="340"/>
        <v>02-2019</v>
      </c>
      <c r="I1576" s="7" t="str">
        <f t="shared" ca="1" si="341"/>
        <v>Wall Street Journal: Goldman Sachs-10Yr Treasury Yield-02-2019</v>
      </c>
      <c r="J1576" s="4" t="str">
        <f t="shared" ca="1" si="342"/>
        <v>10Yr Treasury Yield-Goldman Sachs:02-2019</v>
      </c>
      <c r="K1576" t="s">
        <v>213</v>
      </c>
      <c r="CK1576">
        <v>2.9</v>
      </c>
      <c r="CM1576">
        <v>3</v>
      </c>
      <c r="CO1576">
        <v>2.95</v>
      </c>
      <c r="CQ1576">
        <v>2.85</v>
      </c>
      <c r="CS1576">
        <v>2.8</v>
      </c>
      <c r="CU1576">
        <v>2.8</v>
      </c>
    </row>
    <row r="1577" spans="1:99" x14ac:dyDescent="0.55000000000000004">
      <c r="A1577" s="4" t="str">
        <f t="shared" ca="1" si="337"/>
        <v>Scotiabank</v>
      </c>
      <c r="B1577" s="4" t="str">
        <f t="shared" si="338"/>
        <v>Derek Holt</v>
      </c>
      <c r="C1577" s="4" t="s">
        <v>246</v>
      </c>
      <c r="D1577" s="4" t="s">
        <v>96</v>
      </c>
      <c r="E1577" s="4" t="str">
        <f>IF(COUNTIF($E$2:E1576,"Begin: " &amp; C1577 &amp; "-" &amp; D1577 &amp; "-" &amp; H1577)=0,"Begin: " &amp; C1577 &amp; "-" &amp; D1577 &amp; "-" &amp; H1577,IF((C1577 &amp; "-" &amp; D1577 &amp; "-" &amp; H1577)&lt;&gt;(C1578 &amp; "-" &amp; D1578 &amp; "-" &amp; H1578),"End: " &amp; C1577 &amp; "-" &amp; D1577 &amp; "-" &amp; H1577,""))</f>
        <v/>
      </c>
      <c r="F1577" s="4" t="str">
        <f t="shared" si="339"/>
        <v>Wall Street Journal-10Yr Treasury Yield-02-2019</v>
      </c>
      <c r="G1577" s="7">
        <v>43506</v>
      </c>
      <c r="H1577" s="7" t="str">
        <f t="shared" si="340"/>
        <v>02-2019</v>
      </c>
      <c r="I1577" s="7" t="str">
        <f t="shared" ca="1" si="341"/>
        <v>Wall Street Journal: Scotiabank-10Yr Treasury Yield-02-2019</v>
      </c>
      <c r="J1577" s="4" t="str">
        <f t="shared" ca="1" si="342"/>
        <v>10Yr Treasury Yield-Scotiabank:02-2019</v>
      </c>
      <c r="K1577" t="s">
        <v>432</v>
      </c>
      <c r="CK1577">
        <v>3.1</v>
      </c>
      <c r="CM1577">
        <v>3.4</v>
      </c>
      <c r="CO1577">
        <v>3.45</v>
      </c>
      <c r="CQ1577">
        <v>3.5</v>
      </c>
      <c r="CS1577">
        <v>3.25</v>
      </c>
      <c r="CU1577">
        <v>3.25</v>
      </c>
    </row>
    <row r="1578" spans="1:99" x14ac:dyDescent="0.55000000000000004">
      <c r="A1578" s="4" t="str">
        <f t="shared" ca="1" si="337"/>
        <v>KPMG</v>
      </c>
      <c r="B1578" s="4" t="str">
        <f t="shared" si="338"/>
        <v>Constance Hunter</v>
      </c>
      <c r="C1578" s="4" t="s">
        <v>246</v>
      </c>
      <c r="D1578" s="4" t="s">
        <v>96</v>
      </c>
      <c r="E1578" s="4" t="str">
        <f>IF(COUNTIF($E$2:E1577,"Begin: " &amp; C1578 &amp; "-" &amp; D1578 &amp; "-" &amp; H1578)=0,"Begin: " &amp; C1578 &amp; "-" &amp; D1578 &amp; "-" &amp; H1578,IF((C1578 &amp; "-" &amp; D1578 &amp; "-" &amp; H1578)&lt;&gt;(C1579 &amp; "-" &amp; D1579 &amp; "-" &amp; H1579),"End: " &amp; C1578 &amp; "-" &amp; D1578 &amp; "-" &amp; H1578,""))</f>
        <v/>
      </c>
      <c r="F1578" s="4" t="str">
        <f t="shared" si="339"/>
        <v>Wall Street Journal-10Yr Treasury Yield-02-2019</v>
      </c>
      <c r="G1578" s="7">
        <v>43506</v>
      </c>
      <c r="H1578" s="7" t="str">
        <f t="shared" si="340"/>
        <v>02-2019</v>
      </c>
      <c r="I1578" s="7" t="str">
        <f t="shared" ca="1" si="341"/>
        <v>Wall Street Journal: KPMG-10Yr Treasury Yield-02-2019</v>
      </c>
      <c r="J1578" s="4" t="str">
        <f t="shared" ca="1" si="342"/>
        <v>10Yr Treasury Yield-KPMG:02-2019</v>
      </c>
      <c r="K1578" t="s">
        <v>686</v>
      </c>
      <c r="CK1578">
        <v>2.75</v>
      </c>
      <c r="CM1578">
        <v>2.9</v>
      </c>
      <c r="CO1578">
        <v>2.98</v>
      </c>
      <c r="CQ1578">
        <v>3.03</v>
      </c>
      <c r="CS1578">
        <v>3.16</v>
      </c>
    </row>
    <row r="1579" spans="1:99" x14ac:dyDescent="0.55000000000000004">
      <c r="A1579" s="4" t="str">
        <f t="shared" ca="1" si="337"/>
        <v>BBVA</v>
      </c>
      <c r="B1579" s="4" t="str">
        <f t="shared" si="338"/>
        <v xml:space="preserve">Nathaniel Karp
</v>
      </c>
      <c r="C1579" s="4" t="s">
        <v>246</v>
      </c>
      <c r="D1579" s="4" t="s">
        <v>96</v>
      </c>
      <c r="E1579" s="4" t="str">
        <f>IF(COUNTIF($E$2:E1578,"Begin: " &amp; C1579 &amp; "-" &amp; D1579 &amp; "-" &amp; H1579)=0,"Begin: " &amp; C1579 &amp; "-" &amp; D1579 &amp; "-" &amp; H1579,IF((C1579 &amp; "-" &amp; D1579 &amp; "-" &amp; H1579)&lt;&gt;(C1580 &amp; "-" &amp; D1580 &amp; "-" &amp; H1580),"End: " &amp; C1579 &amp; "-" &amp; D1579 &amp; "-" &amp; H1579,""))</f>
        <v/>
      </c>
      <c r="F1579" s="4" t="str">
        <f t="shared" si="339"/>
        <v>Wall Street Journal-10Yr Treasury Yield-02-2019</v>
      </c>
      <c r="G1579" s="7">
        <v>43506</v>
      </c>
      <c r="H1579" s="7" t="str">
        <f t="shared" si="340"/>
        <v>02-2019</v>
      </c>
      <c r="I1579" s="7" t="str">
        <f t="shared" ca="1" si="341"/>
        <v>Wall Street Journal: BBVA-10Yr Treasury Yield-02-2019</v>
      </c>
      <c r="J1579" s="4" t="str">
        <f t="shared" ca="1" si="342"/>
        <v>10Yr Treasury Yield-BBVA:02-2019</v>
      </c>
      <c r="K1579" t="s">
        <v>434</v>
      </c>
      <c r="CK1579">
        <v>2.87</v>
      </c>
      <c r="CM1579">
        <v>3.11</v>
      </c>
      <c r="CO1579">
        <v>3.23</v>
      </c>
      <c r="CQ1579">
        <v>3.33</v>
      </c>
      <c r="CS1579">
        <v>3.4</v>
      </c>
      <c r="CU1579">
        <v>3.44</v>
      </c>
    </row>
    <row r="1580" spans="1:99" x14ac:dyDescent="0.55000000000000004">
      <c r="A1580" s="4" t="str">
        <f t="shared" ca="1" si="337"/>
        <v>National Retail Federation</v>
      </c>
      <c r="B1580" s="4" t="str">
        <f t="shared" si="338"/>
        <v>Jack Kleinhenz</v>
      </c>
      <c r="C1580" s="4" t="s">
        <v>246</v>
      </c>
      <c r="D1580" s="4" t="s">
        <v>96</v>
      </c>
      <c r="E1580" s="4" t="str">
        <f>IF(COUNTIF($E$2:E1579,"Begin: " &amp; C1580 &amp; "-" &amp; D1580 &amp; "-" &amp; H1580)=0,"Begin: " &amp; C1580 &amp; "-" &amp; D1580 &amp; "-" &amp; H1580,IF((C1580 &amp; "-" &amp; D1580 &amp; "-" &amp; H1580)&lt;&gt;(C1581 &amp; "-" &amp; D1581 &amp; "-" &amp; H1581),"End: " &amp; C1580 &amp; "-" &amp; D1580 &amp; "-" &amp; H1580,""))</f>
        <v/>
      </c>
      <c r="F1580" s="4" t="str">
        <f t="shared" si="339"/>
        <v>Wall Street Journal-10Yr Treasury Yield-02-2019</v>
      </c>
      <c r="G1580" s="7">
        <v>43506</v>
      </c>
      <c r="H1580" s="7" t="str">
        <f t="shared" si="340"/>
        <v>02-2019</v>
      </c>
      <c r="I1580" s="7" t="str">
        <f t="shared" ca="1" si="341"/>
        <v>Wall Street Journal: National Retail Federation-10Yr Treasury Yield-02-2019</v>
      </c>
      <c r="J1580" s="4" t="str">
        <f t="shared" ca="1" si="342"/>
        <v>10Yr Treasury Yield-National Retail Federation:02-2019</v>
      </c>
      <c r="K1580" t="s">
        <v>216</v>
      </c>
      <c r="CK1580">
        <v>2.85</v>
      </c>
      <c r="CM1580">
        <v>2.9</v>
      </c>
      <c r="CO1580">
        <v>2.85</v>
      </c>
      <c r="CQ1580">
        <v>2.85</v>
      </c>
    </row>
    <row r="1581" spans="1:99" x14ac:dyDescent="0.55000000000000004">
      <c r="A1581" s="4" t="str">
        <f t="shared" ca="1" si="337"/>
        <v>Natixis CIB Americas</v>
      </c>
      <c r="B1581" s="4" t="str">
        <f t="shared" si="338"/>
        <v>Joseph LaVorgna</v>
      </c>
      <c r="C1581" s="4" t="s">
        <v>246</v>
      </c>
      <c r="D1581" s="4" t="s">
        <v>96</v>
      </c>
      <c r="E1581" s="4" t="str">
        <f>IF(COUNTIF($E$2:E1580,"Begin: " &amp; C1581 &amp; "-" &amp; D1581 &amp; "-" &amp; H1581)=0,"Begin: " &amp; C1581 &amp; "-" &amp; D1581 &amp; "-" &amp; H1581,IF((C1581 &amp; "-" &amp; D1581 &amp; "-" &amp; H1581)&lt;&gt;(C1582 &amp; "-" &amp; D1582 &amp; "-" &amp; H1582),"End: " &amp; C1581 &amp; "-" &amp; D1581 &amp; "-" &amp; H1581,""))</f>
        <v/>
      </c>
      <c r="F1581" s="4" t="str">
        <f t="shared" si="339"/>
        <v>Wall Street Journal-10Yr Treasury Yield-02-2019</v>
      </c>
      <c r="G1581" s="7">
        <v>43506</v>
      </c>
      <c r="H1581" s="7" t="str">
        <f t="shared" si="340"/>
        <v>02-2019</v>
      </c>
      <c r="I1581" s="7" t="str">
        <f t="shared" ca="1" si="341"/>
        <v>Wall Street Journal: Natixis CIB Americas-10Yr Treasury Yield-02-2019</v>
      </c>
      <c r="J1581" s="4" t="str">
        <f t="shared" ca="1" si="342"/>
        <v>10Yr Treasury Yield-Natixis CIB Americas:02-2019</v>
      </c>
      <c r="K1581" t="s">
        <v>774</v>
      </c>
      <c r="CK1581">
        <v>2.7</v>
      </c>
      <c r="CM1581">
        <v>2.5</v>
      </c>
      <c r="CO1581">
        <v>2.25</v>
      </c>
      <c r="CQ1581">
        <v>2</v>
      </c>
      <c r="CS1581">
        <v>1.75</v>
      </c>
      <c r="CU1581">
        <v>1.5</v>
      </c>
    </row>
    <row r="1582" spans="1:99" x14ac:dyDescent="0.55000000000000004">
      <c r="A1582" s="4" t="str">
        <f t="shared" ca="1" si="337"/>
        <v>UCLA Anderson Forecast</v>
      </c>
      <c r="B1582" s="4" t="str">
        <f t="shared" si="338"/>
        <v>Edward Leamer/David Shulman</v>
      </c>
      <c r="C1582" s="4" t="s">
        <v>246</v>
      </c>
      <c r="D1582" s="4" t="s">
        <v>96</v>
      </c>
      <c r="E1582" s="4" t="str">
        <f>IF(COUNTIF($E$2:E1581,"Begin: " &amp; C1582 &amp; "-" &amp; D1582 &amp; "-" &amp; H1582)=0,"Begin: " &amp; C1582 &amp; "-" &amp; D1582 &amp; "-" &amp; H1582,IF((C1582 &amp; "-" &amp; D1582 &amp; "-" &amp; H1582)&lt;&gt;(C1583 &amp; "-" &amp; D1583 &amp; "-" &amp; H1583),"End: " &amp; C1582 &amp; "-" &amp; D1582 &amp; "-" &amp; H1582,""))</f>
        <v/>
      </c>
      <c r="F1582" s="4" t="str">
        <f t="shared" si="339"/>
        <v>Wall Street Journal-10Yr Treasury Yield-02-2019</v>
      </c>
      <c r="G1582" s="7">
        <v>43506</v>
      </c>
      <c r="H1582" s="7" t="str">
        <f t="shared" si="340"/>
        <v>02-2019</v>
      </c>
      <c r="I1582" s="7" t="str">
        <f t="shared" ca="1" si="341"/>
        <v>Wall Street Journal: UCLA Anderson Forecast-10Yr Treasury Yield-02-2019</v>
      </c>
      <c r="J1582" s="4" t="str">
        <f t="shared" ca="1" si="342"/>
        <v>10Yr Treasury Yield-UCLA Anderson Forecast:02-2019</v>
      </c>
      <c r="K1582" t="s">
        <v>218</v>
      </c>
      <c r="CK1582">
        <v>3</v>
      </c>
      <c r="CM1582">
        <v>3.25</v>
      </c>
      <c r="CO1582">
        <v>3</v>
      </c>
      <c r="CQ1582">
        <v>2.75</v>
      </c>
    </row>
    <row r="1583" spans="1:99" x14ac:dyDescent="0.55000000000000004">
      <c r="A1583" s="4" t="str">
        <f t="shared" ca="1" si="337"/>
        <v>NEMA Business Information Services</v>
      </c>
      <c r="B1583" s="4" t="str">
        <f t="shared" si="338"/>
        <v>Don Leavens/Steven Wilcox</v>
      </c>
      <c r="C1583" s="4" t="s">
        <v>246</v>
      </c>
      <c r="D1583" s="4" t="s">
        <v>96</v>
      </c>
      <c r="E1583" s="4" t="str">
        <f>IF(COUNTIF($E$2:E1582,"Begin: " &amp; C1583 &amp; "-" &amp; D1583 &amp; "-" &amp; H1583)=0,"Begin: " &amp; C1583 &amp; "-" &amp; D1583 &amp; "-" &amp; H1583,IF((C1583 &amp; "-" &amp; D1583 &amp; "-" &amp; H1583)&lt;&gt;(C1584 &amp; "-" &amp; D1584 &amp; "-" &amp; H1584),"End: " &amp; C1583 &amp; "-" &amp; D1583 &amp; "-" &amp; H1583,""))</f>
        <v/>
      </c>
      <c r="F1583" s="4" t="str">
        <f t="shared" si="339"/>
        <v>Wall Street Journal-10Yr Treasury Yield-02-2019</v>
      </c>
      <c r="G1583" s="7">
        <v>43506</v>
      </c>
      <c r="H1583" s="7" t="str">
        <f t="shared" si="340"/>
        <v>02-2019</v>
      </c>
      <c r="I1583" s="7" t="str">
        <f t="shared" ca="1" si="341"/>
        <v>Wall Street Journal: NEMA Business Information Services-10Yr Treasury Yield-02-2019</v>
      </c>
      <c r="J1583" s="4" t="str">
        <f t="shared" ca="1" si="342"/>
        <v>10Yr Treasury Yield-NEMA Business Information Services:02-2019</v>
      </c>
      <c r="K1583" t="s">
        <v>765</v>
      </c>
      <c r="CK1583">
        <v>2.93</v>
      </c>
      <c r="CM1583">
        <v>3.18</v>
      </c>
      <c r="CO1583">
        <v>3.25</v>
      </c>
      <c r="CQ1583">
        <v>3.33</v>
      </c>
      <c r="CS1583">
        <v>3.4</v>
      </c>
      <c r="CU1583">
        <v>3.43</v>
      </c>
    </row>
    <row r="1584" spans="1:99" x14ac:dyDescent="0.55000000000000004">
      <c r="A1584" s="4" t="str">
        <f t="shared" ca="1" si="337"/>
        <v>HSBC</v>
      </c>
      <c r="B1584" s="4" t="str">
        <f t="shared" si="338"/>
        <v>Kevin Logan</v>
      </c>
      <c r="C1584" s="4" t="s">
        <v>246</v>
      </c>
      <c r="D1584" s="4" t="s">
        <v>96</v>
      </c>
      <c r="E1584" s="4" t="str">
        <f>IF(COUNTIF($E$2:E1583,"Begin: " &amp; C1584 &amp; "-" &amp; D1584 &amp; "-" &amp; H1584)=0,"Begin: " &amp; C1584 &amp; "-" &amp; D1584 &amp; "-" &amp; H1584,IF((C1584 &amp; "-" &amp; D1584 &amp; "-" &amp; H1584)&lt;&gt;(C1585 &amp; "-" &amp; D1585 &amp; "-" &amp; H1585),"End: " &amp; C1584 &amp; "-" &amp; D1584 &amp; "-" &amp; H1584,""))</f>
        <v/>
      </c>
      <c r="F1584" s="4" t="str">
        <f t="shared" si="339"/>
        <v>Wall Street Journal-10Yr Treasury Yield-02-2019</v>
      </c>
      <c r="G1584" s="7">
        <v>43506</v>
      </c>
      <c r="H1584" s="7" t="str">
        <f t="shared" si="340"/>
        <v>02-2019</v>
      </c>
      <c r="I1584" s="7" t="str">
        <f t="shared" ca="1" si="341"/>
        <v>Wall Street Journal: HSBC-10Yr Treasury Yield-02-2019</v>
      </c>
      <c r="J1584" s="4" t="str">
        <f t="shared" ca="1" si="342"/>
        <v>10Yr Treasury Yield-HSBC:02-2019</v>
      </c>
      <c r="K1584" t="s">
        <v>435</v>
      </c>
      <c r="CK1584">
        <v>2.8</v>
      </c>
      <c r="CM1584">
        <v>2.5</v>
      </c>
      <c r="CO1584">
        <v>2.5</v>
      </c>
      <c r="CQ1584">
        <v>2.5</v>
      </c>
    </row>
    <row r="1585" spans="1:99" x14ac:dyDescent="0.55000000000000004">
      <c r="A1585" s="4" t="str">
        <f t="shared" ca="1" si="337"/>
        <v>Moody's Investors Service</v>
      </c>
      <c r="B1585" s="4" t="str">
        <f t="shared" si="338"/>
        <v>John Lonski</v>
      </c>
      <c r="C1585" s="4" t="s">
        <v>246</v>
      </c>
      <c r="D1585" s="4" t="s">
        <v>96</v>
      </c>
      <c r="E1585" s="4" t="str">
        <f>IF(COUNTIF($E$2:E1584,"Begin: " &amp; C1585 &amp; "-" &amp; D1585 &amp; "-" &amp; H1585)=0,"Begin: " &amp; C1585 &amp; "-" &amp; D1585 &amp; "-" &amp; H1585,IF((C1585 &amp; "-" &amp; D1585 &amp; "-" &amp; H1585)&lt;&gt;(C1586 &amp; "-" &amp; D1586 &amp; "-" &amp; H1586),"End: " &amp; C1585 &amp; "-" &amp; D1585 &amp; "-" &amp; H1585,""))</f>
        <v/>
      </c>
      <c r="F1585" s="4" t="str">
        <f t="shared" si="339"/>
        <v>Wall Street Journal-10Yr Treasury Yield-02-2019</v>
      </c>
      <c r="G1585" s="7">
        <v>43506</v>
      </c>
      <c r="H1585" s="7" t="str">
        <f t="shared" si="340"/>
        <v>02-2019</v>
      </c>
      <c r="I1585" s="7" t="str">
        <f t="shared" ca="1" si="341"/>
        <v>Wall Street Journal: Moody's Investors Service-10Yr Treasury Yield-02-2019</v>
      </c>
      <c r="J1585" s="4" t="str">
        <f t="shared" ca="1" si="342"/>
        <v>10Yr Treasury Yield-Moody's Investors Service:02-2019</v>
      </c>
      <c r="K1585" t="s">
        <v>220</v>
      </c>
      <c r="CK1585">
        <v>2.9</v>
      </c>
      <c r="CM1585">
        <v>2.8</v>
      </c>
      <c r="CO1585">
        <v>2.7</v>
      </c>
      <c r="CQ1585">
        <v>2.6</v>
      </c>
      <c r="CS1585">
        <v>2.6</v>
      </c>
      <c r="CU1585">
        <v>2.6</v>
      </c>
    </row>
    <row r="1586" spans="1:99" x14ac:dyDescent="0.55000000000000004">
      <c r="A1586" s="4" t="str">
        <f t="shared" ca="1" si="337"/>
        <v>National Auto Dealer Association</v>
      </c>
      <c r="B1586" s="4" t="str">
        <f t="shared" si="338"/>
        <v>Patrick Manzi</v>
      </c>
      <c r="C1586" s="4" t="s">
        <v>246</v>
      </c>
      <c r="D1586" s="4" t="s">
        <v>96</v>
      </c>
      <c r="E1586" s="4" t="str">
        <f>IF(COUNTIF($E$2:E1585,"Begin: " &amp; C1586 &amp; "-" &amp; D1586 &amp; "-" &amp; H1586)=0,"Begin: " &amp; C1586 &amp; "-" &amp; D1586 &amp; "-" &amp; H1586,IF((C1586 &amp; "-" &amp; D1586 &amp; "-" &amp; H1586)&lt;&gt;(C1587 &amp; "-" &amp; D1587 &amp; "-" &amp; H1587),"End: " &amp; C1586 &amp; "-" &amp; D1586 &amp; "-" &amp; H1586,""))</f>
        <v/>
      </c>
      <c r="F1586" s="4" t="str">
        <f t="shared" si="339"/>
        <v>Wall Street Journal-10Yr Treasury Yield-02-2019</v>
      </c>
      <c r="G1586" s="7">
        <v>43506</v>
      </c>
      <c r="H1586" s="7" t="str">
        <f t="shared" si="340"/>
        <v>02-2019</v>
      </c>
      <c r="I1586" s="7" t="str">
        <f t="shared" ca="1" si="341"/>
        <v>Wall Street Journal: National Auto Dealer Association-10Yr Treasury Yield-02-2019</v>
      </c>
      <c r="J1586" s="4" t="str">
        <f t="shared" ca="1" si="342"/>
        <v>10Yr Treasury Yield-National Auto Dealer Association:02-2019</v>
      </c>
      <c r="K1586" t="s">
        <v>800</v>
      </c>
    </row>
    <row r="1587" spans="1:99" x14ac:dyDescent="0.55000000000000004">
      <c r="A1587" s="4" t="str">
        <f t="shared" ca="1" si="337"/>
        <v>MetLife Investment Management</v>
      </c>
      <c r="B1587" s="4" t="str">
        <f t="shared" si="338"/>
        <v>Drew T. Matus</v>
      </c>
      <c r="C1587" s="4" t="s">
        <v>246</v>
      </c>
      <c r="D1587" s="4" t="s">
        <v>96</v>
      </c>
      <c r="E1587" s="4" t="str">
        <f>IF(COUNTIF($E$2:E1586,"Begin: " &amp; C1587 &amp; "-" &amp; D1587 &amp; "-" &amp; H1587)=0,"Begin: " &amp; C1587 &amp; "-" &amp; D1587 &amp; "-" &amp; H1587,IF((C1587 &amp; "-" &amp; D1587 &amp; "-" &amp; H1587)&lt;&gt;(C1588 &amp; "-" &amp; D1588 &amp; "-" &amp; H1588),"End: " &amp; C1587 &amp; "-" &amp; D1587 &amp; "-" &amp; H1587,""))</f>
        <v/>
      </c>
      <c r="F1587" s="4" t="str">
        <f t="shared" si="339"/>
        <v>Wall Street Journal-10Yr Treasury Yield-02-2019</v>
      </c>
      <c r="G1587" s="7">
        <v>43506</v>
      </c>
      <c r="H1587" s="7" t="str">
        <f t="shared" si="340"/>
        <v>02-2019</v>
      </c>
      <c r="I1587" s="7" t="str">
        <f t="shared" ca="1" si="341"/>
        <v>Wall Street Journal: MetLife Investment Management-10Yr Treasury Yield-02-2019</v>
      </c>
      <c r="J1587" s="4" t="str">
        <f t="shared" ca="1" si="342"/>
        <v>10Yr Treasury Yield-MetLife Investment Management:02-2019</v>
      </c>
      <c r="K1587" t="s">
        <v>801</v>
      </c>
      <c r="CK1587">
        <v>3</v>
      </c>
      <c r="CM1587">
        <v>3.3</v>
      </c>
    </row>
    <row r="1588" spans="1:99" x14ac:dyDescent="0.55000000000000004">
      <c r="A1588" s="4" t="str">
        <f t="shared" ca="1" si="337"/>
        <v>Jeffries &amp; Company</v>
      </c>
      <c r="B1588" s="4" t="str">
        <f t="shared" si="338"/>
        <v>Ward McCarthy *</v>
      </c>
      <c r="C1588" s="4" t="s">
        <v>246</v>
      </c>
      <c r="D1588" s="4" t="s">
        <v>96</v>
      </c>
      <c r="E1588" s="4" t="str">
        <f>IF(COUNTIF($E$2:E1587,"Begin: " &amp; C1588 &amp; "-" &amp; D1588 &amp; "-" &amp; H1588)=0,"Begin: " &amp; C1588 &amp; "-" &amp; D1588 &amp; "-" &amp; H1588,IF((C1588 &amp; "-" &amp; D1588 &amp; "-" &amp; H1588)&lt;&gt;(C1589 &amp; "-" &amp; D1589 &amp; "-" &amp; H1589),"End: " &amp; C1588 &amp; "-" &amp; D1588 &amp; "-" &amp; H1588,""))</f>
        <v/>
      </c>
      <c r="F1588" s="4" t="str">
        <f t="shared" si="339"/>
        <v>Wall Street Journal-10Yr Treasury Yield-02-2019</v>
      </c>
      <c r="G1588" s="7">
        <v>43506</v>
      </c>
      <c r="H1588" s="7" t="str">
        <f t="shared" si="340"/>
        <v>02-2019</v>
      </c>
      <c r="I1588" s="7" t="str">
        <f t="shared" ca="1" si="341"/>
        <v>Wall Street Journal: Jeffries &amp; Company-10Yr Treasury Yield-02-2019</v>
      </c>
      <c r="J1588" s="4" t="str">
        <f t="shared" ca="1" si="342"/>
        <v>10Yr Treasury Yield-Jeffries &amp; Company:02-2019</v>
      </c>
      <c r="K1588" t="s">
        <v>436</v>
      </c>
    </row>
    <row r="1589" spans="1:99" x14ac:dyDescent="0.55000000000000004">
      <c r="A1589" s="4" t="str">
        <f t="shared" ca="1" si="337"/>
        <v>ACT Research</v>
      </c>
      <c r="B1589" s="4" t="str">
        <f t="shared" si="338"/>
        <v>Jim Meil</v>
      </c>
      <c r="C1589" s="4" t="s">
        <v>246</v>
      </c>
      <c r="D1589" s="4" t="s">
        <v>96</v>
      </c>
      <c r="E1589" s="4" t="str">
        <f>IF(COUNTIF($E$2:E1588,"Begin: " &amp; C1589 &amp; "-" &amp; D1589 &amp; "-" &amp; H1589)=0,"Begin: " &amp; C1589 &amp; "-" &amp; D1589 &amp; "-" &amp; H1589,IF((C1589 &amp; "-" &amp; D1589 &amp; "-" &amp; H1589)&lt;&gt;(C1590 &amp; "-" &amp; D1590 &amp; "-" &amp; H1590),"End: " &amp; C1589 &amp; "-" &amp; D1589 &amp; "-" &amp; H1589,""))</f>
        <v/>
      </c>
      <c r="F1589" s="4" t="str">
        <f t="shared" si="339"/>
        <v>Wall Street Journal-10Yr Treasury Yield-02-2019</v>
      </c>
      <c r="G1589" s="7">
        <v>43506</v>
      </c>
      <c r="H1589" s="7" t="str">
        <f t="shared" si="340"/>
        <v>02-2019</v>
      </c>
      <c r="I1589" s="7" t="str">
        <f t="shared" ca="1" si="341"/>
        <v>Wall Street Journal: ACT Research-10Yr Treasury Yield-02-2019</v>
      </c>
      <c r="J1589" s="4" t="str">
        <f t="shared" ca="1" si="342"/>
        <v>10Yr Treasury Yield-ACT Research:02-2019</v>
      </c>
      <c r="K1589" t="s">
        <v>437</v>
      </c>
      <c r="CK1589">
        <v>2.9</v>
      </c>
      <c r="CM1589">
        <v>3</v>
      </c>
      <c r="CO1589">
        <v>3</v>
      </c>
      <c r="CQ1589">
        <v>3</v>
      </c>
    </row>
    <row r="1590" spans="1:99" x14ac:dyDescent="0.55000000000000004">
      <c r="A1590" s="4" t="str">
        <f t="shared" ca="1" si="337"/>
        <v>Standard Chartered</v>
      </c>
      <c r="B1590" s="4" t="str">
        <f t="shared" si="338"/>
        <v>Sonia Meskin *</v>
      </c>
      <c r="C1590" s="4" t="s">
        <v>246</v>
      </c>
      <c r="D1590" s="4" t="s">
        <v>96</v>
      </c>
      <c r="E1590" s="4" t="str">
        <f>IF(COUNTIF($E$2:E1589,"Begin: " &amp; C1590 &amp; "-" &amp; D1590 &amp; "-" &amp; H1590)=0,"Begin: " &amp; C1590 &amp; "-" &amp; D1590 &amp; "-" &amp; H1590,IF((C1590 &amp; "-" &amp; D1590 &amp; "-" &amp; H1590)&lt;&gt;(C1591 &amp; "-" &amp; D1591 &amp; "-" &amp; H1591),"End: " &amp; C1590 &amp; "-" &amp; D1590 &amp; "-" &amp; H1590,""))</f>
        <v/>
      </c>
      <c r="F1590" s="4" t="str">
        <f t="shared" si="339"/>
        <v>Wall Street Journal-10Yr Treasury Yield-02-2019</v>
      </c>
      <c r="G1590" s="7">
        <v>43506</v>
      </c>
      <c r="H1590" s="7" t="str">
        <f t="shared" si="340"/>
        <v>02-2019</v>
      </c>
      <c r="I1590" s="7" t="str">
        <f t="shared" ca="1" si="341"/>
        <v>Wall Street Journal: Standard Chartered-10Yr Treasury Yield-02-2019</v>
      </c>
      <c r="J1590" s="4" t="str">
        <f t="shared" ca="1" si="342"/>
        <v>10Yr Treasury Yield-Standard Chartered:02-2019</v>
      </c>
      <c r="K1590" t="s">
        <v>808</v>
      </c>
    </row>
    <row r="1591" spans="1:99" x14ac:dyDescent="0.55000000000000004">
      <c r="A1591" s="4" t="str">
        <f t="shared" ca="1" si="337"/>
        <v>BofA</v>
      </c>
      <c r="B1591" s="4" t="str">
        <f t="shared" si="338"/>
        <v>Michelle Meyer</v>
      </c>
      <c r="C1591" s="4" t="s">
        <v>246</v>
      </c>
      <c r="D1591" s="4" t="s">
        <v>96</v>
      </c>
      <c r="E1591" s="4" t="str">
        <f>IF(COUNTIF($E$2:E1590,"Begin: " &amp; C1591 &amp; "-" &amp; D1591 &amp; "-" &amp; H1591)=0,"Begin: " &amp; C1591 &amp; "-" &amp; D1591 &amp; "-" &amp; H1591,IF((C1591 &amp; "-" &amp; D1591 &amp; "-" &amp; H1591)&lt;&gt;(C1592 &amp; "-" &amp; D1592 &amp; "-" &amp; H1592),"End: " &amp; C1591 &amp; "-" &amp; D1591 &amp; "-" &amp; H1591,""))</f>
        <v/>
      </c>
      <c r="F1591" s="4" t="str">
        <f t="shared" si="339"/>
        <v>Wall Street Journal-10Yr Treasury Yield-02-2019</v>
      </c>
      <c r="G1591" s="7">
        <v>43506</v>
      </c>
      <c r="H1591" s="7" t="str">
        <f t="shared" si="340"/>
        <v>02-2019</v>
      </c>
      <c r="I1591" s="7" t="str">
        <f t="shared" ca="1" si="341"/>
        <v>Wall Street Journal: BofA-10Yr Treasury Yield-02-2019</v>
      </c>
      <c r="J1591" s="4" t="str">
        <f t="shared" ca="1" si="342"/>
        <v>10Yr Treasury Yield-BofA:02-2019</v>
      </c>
      <c r="K1591" t="s">
        <v>803</v>
      </c>
      <c r="CK1591">
        <v>3.05</v>
      </c>
      <c r="CM1591">
        <v>3</v>
      </c>
    </row>
    <row r="1592" spans="1:99" x14ac:dyDescent="0.55000000000000004">
      <c r="A1592" s="4" t="str">
        <f t="shared" ca="1" si="337"/>
        <v>Daiwa Capital</v>
      </c>
      <c r="B1592" s="4" t="str">
        <f t="shared" si="338"/>
        <v>Michael Moran</v>
      </c>
      <c r="C1592" s="4" t="s">
        <v>246</v>
      </c>
      <c r="D1592" s="4" t="s">
        <v>96</v>
      </c>
      <c r="E1592" s="4" t="str">
        <f>IF(COUNTIF($E$2:E1591,"Begin: " &amp; C1592 &amp; "-" &amp; D1592 &amp; "-" &amp; H1592)=0,"Begin: " &amp; C1592 &amp; "-" &amp; D1592 &amp; "-" &amp; H1592,IF((C1592 &amp; "-" &amp; D1592 &amp; "-" &amp; H1592)&lt;&gt;(C1593 &amp; "-" &amp; D1593 &amp; "-" &amp; H1593),"End: " &amp; C1592 &amp; "-" &amp; D1592 &amp; "-" &amp; H1592,""))</f>
        <v/>
      </c>
      <c r="F1592" s="4" t="str">
        <f t="shared" si="339"/>
        <v>Wall Street Journal-10Yr Treasury Yield-02-2019</v>
      </c>
      <c r="G1592" s="7">
        <v>43506</v>
      </c>
      <c r="H1592" s="7" t="str">
        <f t="shared" si="340"/>
        <v>02-2019</v>
      </c>
      <c r="I1592" s="7" t="str">
        <f t="shared" ca="1" si="341"/>
        <v>Wall Street Journal: Daiwa Capital-10Yr Treasury Yield-02-2019</v>
      </c>
      <c r="J1592" s="4" t="str">
        <f t="shared" ca="1" si="342"/>
        <v>10Yr Treasury Yield-Daiwa Capital:02-2019</v>
      </c>
      <c r="K1592" t="s">
        <v>438</v>
      </c>
      <c r="CK1592">
        <v>2.8</v>
      </c>
      <c r="CM1592">
        <v>2.8</v>
      </c>
      <c r="CO1592">
        <v>2.7</v>
      </c>
      <c r="CQ1592">
        <v>2.5</v>
      </c>
      <c r="CS1592">
        <v>2.2999999999999998</v>
      </c>
      <c r="CU1592">
        <v>2.2999999999999998</v>
      </c>
    </row>
    <row r="1593" spans="1:99" x14ac:dyDescent="0.55000000000000004">
      <c r="A1593" s="4" t="str">
        <f t="shared" ca="1" si="337"/>
        <v>National Association of Manufacturers</v>
      </c>
      <c r="B1593" s="4" t="str">
        <f t="shared" si="338"/>
        <v>Chad Moutray</v>
      </c>
      <c r="C1593" s="4" t="s">
        <v>246</v>
      </c>
      <c r="D1593" s="4" t="s">
        <v>96</v>
      </c>
      <c r="E1593" s="4" t="str">
        <f>IF(COUNTIF($E$2:E1592,"Begin: " &amp; C1593 &amp; "-" &amp; D1593 &amp; "-" &amp; H1593)=0,"Begin: " &amp; C1593 &amp; "-" &amp; D1593 &amp; "-" &amp; H1593,IF((C1593 &amp; "-" &amp; D1593 &amp; "-" &amp; H1593)&lt;&gt;(C1594 &amp; "-" &amp; D1594 &amp; "-" &amp; H1594),"End: " &amp; C1593 &amp; "-" &amp; D1593 &amp; "-" &amp; H1593,""))</f>
        <v/>
      </c>
      <c r="F1593" s="4" t="str">
        <f t="shared" si="339"/>
        <v>Wall Street Journal-10Yr Treasury Yield-02-2019</v>
      </c>
      <c r="G1593" s="7">
        <v>43506</v>
      </c>
      <c r="H1593" s="7" t="str">
        <f t="shared" si="340"/>
        <v>02-2019</v>
      </c>
      <c r="I1593" s="7" t="str">
        <f t="shared" ca="1" si="341"/>
        <v>Wall Street Journal: National Association of Manufacturers-10Yr Treasury Yield-02-2019</v>
      </c>
      <c r="J1593" s="4" t="str">
        <f t="shared" ca="1" si="342"/>
        <v>10Yr Treasury Yield-National Association of Manufacturers:02-2019</v>
      </c>
      <c r="K1593" t="s">
        <v>439</v>
      </c>
      <c r="CK1593">
        <v>3.17</v>
      </c>
      <c r="CM1593">
        <v>3.34</v>
      </c>
      <c r="CO1593">
        <v>3.34</v>
      </c>
      <c r="CQ1593">
        <v>3.45</v>
      </c>
      <c r="CS1593">
        <v>3.73</v>
      </c>
      <c r="CU1593">
        <v>4.08</v>
      </c>
    </row>
    <row r="1594" spans="1:99" x14ac:dyDescent="0.55000000000000004">
      <c r="A1594" s="4" t="str">
        <f t="shared" ca="1" si="337"/>
        <v>Naroff Economics</v>
      </c>
      <c r="B1594" s="4" t="str">
        <f t="shared" si="338"/>
        <v>Joel Naroff</v>
      </c>
      <c r="C1594" s="4" t="s">
        <v>246</v>
      </c>
      <c r="D1594" s="4" t="s">
        <v>96</v>
      </c>
      <c r="E1594" s="4" t="str">
        <f>IF(COUNTIF($E$2:E1593,"Begin: " &amp; C1594 &amp; "-" &amp; D1594 &amp; "-" &amp; H1594)=0,"Begin: " &amp; C1594 &amp; "-" &amp; D1594 &amp; "-" &amp; H1594,IF((C1594 &amp; "-" &amp; D1594 &amp; "-" &amp; H1594)&lt;&gt;(C1595 &amp; "-" &amp; D1595 &amp; "-" &amp; H1595),"End: " &amp; C1594 &amp; "-" &amp; D1594 &amp; "-" &amp; H1594,""))</f>
        <v/>
      </c>
      <c r="F1594" s="4" t="str">
        <f t="shared" si="339"/>
        <v>Wall Street Journal-10Yr Treasury Yield-02-2019</v>
      </c>
      <c r="G1594" s="7">
        <v>43506</v>
      </c>
      <c r="H1594" s="7" t="str">
        <f t="shared" si="340"/>
        <v>02-2019</v>
      </c>
      <c r="I1594" s="7" t="str">
        <f t="shared" ca="1" si="341"/>
        <v>Wall Street Journal: Naroff Economics-10Yr Treasury Yield-02-2019</v>
      </c>
      <c r="J1594" s="4" t="str">
        <f t="shared" ca="1" si="342"/>
        <v>10Yr Treasury Yield-Naroff Economics:02-2019</v>
      </c>
      <c r="K1594" t="s">
        <v>440</v>
      </c>
      <c r="CK1594">
        <v>3.1</v>
      </c>
      <c r="CM1594">
        <v>3.5</v>
      </c>
      <c r="CO1594">
        <v>3.25</v>
      </c>
      <c r="CQ1594">
        <v>2.95</v>
      </c>
      <c r="CS1594">
        <v>3.05</v>
      </c>
      <c r="CU1594">
        <v>3.2</v>
      </c>
    </row>
    <row r="1595" spans="1:99" x14ac:dyDescent="0.55000000000000004">
      <c r="A1595" s="4" t="str">
        <f t="shared" ca="1" si="337"/>
        <v>MacroEcon Global Advisors</v>
      </c>
      <c r="B1595" s="4" t="str">
        <f t="shared" si="338"/>
        <v>Mark Nielson *</v>
      </c>
      <c r="C1595" s="4" t="s">
        <v>246</v>
      </c>
      <c r="D1595" s="4" t="s">
        <v>96</v>
      </c>
      <c r="E1595" s="4" t="str">
        <f>IF(COUNTIF($E$2:E1594,"Begin: " &amp; C1595 &amp; "-" &amp; D1595 &amp; "-" &amp; H1595)=0,"Begin: " &amp; C1595 &amp; "-" &amp; D1595 &amp; "-" &amp; H1595,IF((C1595 &amp; "-" &amp; D1595 &amp; "-" &amp; H1595)&lt;&gt;(C1596 &amp; "-" &amp; D1596 &amp; "-" &amp; H1596),"End: " &amp; C1595 &amp; "-" &amp; D1595 &amp; "-" &amp; H1595,""))</f>
        <v/>
      </c>
      <c r="F1595" s="4" t="str">
        <f t="shared" si="339"/>
        <v>Wall Street Journal-10Yr Treasury Yield-02-2019</v>
      </c>
      <c r="G1595" s="7">
        <v>43506</v>
      </c>
      <c r="H1595" s="7" t="str">
        <f t="shared" si="340"/>
        <v>02-2019</v>
      </c>
      <c r="I1595" s="7" t="str">
        <f t="shared" ca="1" si="341"/>
        <v>Wall Street Journal: MacroEcon Global Advisors-10Yr Treasury Yield-02-2019</v>
      </c>
      <c r="J1595" s="4" t="str">
        <f t="shared" ca="1" si="342"/>
        <v>10Yr Treasury Yield-MacroEcon Global Advisors:02-2019</v>
      </c>
      <c r="K1595" t="s">
        <v>425</v>
      </c>
    </row>
    <row r="1596" spans="1:99" x14ac:dyDescent="0.55000000000000004">
      <c r="A1596" s="4" t="str">
        <f t="shared" ca="1" si="337"/>
        <v>Corelogic</v>
      </c>
      <c r="B1596" s="4" t="str">
        <f t="shared" si="338"/>
        <v>Frank Nothaft</v>
      </c>
      <c r="C1596" s="4" t="s">
        <v>246</v>
      </c>
      <c r="D1596" s="4" t="s">
        <v>96</v>
      </c>
      <c r="E1596" s="4" t="str">
        <f>IF(COUNTIF($E$2:E1595,"Begin: " &amp; C1596 &amp; "-" &amp; D1596 &amp; "-" &amp; H1596)=0,"Begin: " &amp; C1596 &amp; "-" &amp; D1596 &amp; "-" &amp; H1596,IF((C1596 &amp; "-" &amp; D1596 &amp; "-" &amp; H1596)&lt;&gt;(C1597 &amp; "-" &amp; D1597 &amp; "-" &amp; H1597),"End: " &amp; C1596 &amp; "-" &amp; D1596 &amp; "-" &amp; H1596,""))</f>
        <v/>
      </c>
      <c r="F1596" s="4" t="str">
        <f t="shared" si="339"/>
        <v>Wall Street Journal-10Yr Treasury Yield-02-2019</v>
      </c>
      <c r="G1596" s="7">
        <v>43506</v>
      </c>
      <c r="H1596" s="7" t="str">
        <f t="shared" si="340"/>
        <v>02-2019</v>
      </c>
      <c r="I1596" s="7" t="str">
        <f t="shared" ca="1" si="341"/>
        <v>Wall Street Journal: Corelogic-10Yr Treasury Yield-02-2019</v>
      </c>
      <c r="J1596" s="4" t="str">
        <f t="shared" ca="1" si="342"/>
        <v>10Yr Treasury Yield-Corelogic:02-2019</v>
      </c>
      <c r="K1596" t="s">
        <v>752</v>
      </c>
      <c r="CK1596">
        <v>2.9</v>
      </c>
      <c r="CM1596">
        <v>3.1</v>
      </c>
      <c r="CO1596">
        <v>3.2</v>
      </c>
      <c r="CQ1596">
        <v>3.3</v>
      </c>
      <c r="CS1596">
        <v>3.4</v>
      </c>
      <c r="CU1596">
        <v>3.4</v>
      </c>
    </row>
    <row r="1597" spans="1:99" x14ac:dyDescent="0.55000000000000004">
      <c r="A1597" s="4" t="str">
        <f t="shared" ca="1" si="337"/>
        <v>High Frequency Economics</v>
      </c>
      <c r="B1597" s="4" t="str">
        <f t="shared" si="338"/>
        <v>Jim O'Sullivan</v>
      </c>
      <c r="C1597" s="4" t="s">
        <v>246</v>
      </c>
      <c r="D1597" s="4" t="s">
        <v>96</v>
      </c>
      <c r="E1597" s="4" t="str">
        <f>IF(COUNTIF($E$2:E1596,"Begin: " &amp; C1597 &amp; "-" &amp; D1597 &amp; "-" &amp; H1597)=0,"Begin: " &amp; C1597 &amp; "-" &amp; D1597 &amp; "-" &amp; H1597,IF((C1597 &amp; "-" &amp; D1597 &amp; "-" &amp; H1597)&lt;&gt;(C1598 &amp; "-" &amp; D1598 &amp; "-" &amp; H1598),"End: " &amp; C1597 &amp; "-" &amp; D1597 &amp; "-" &amp; H1597,""))</f>
        <v/>
      </c>
      <c r="F1597" s="4" t="str">
        <f t="shared" si="339"/>
        <v>Wall Street Journal-10Yr Treasury Yield-02-2019</v>
      </c>
      <c r="G1597" s="7">
        <v>43506</v>
      </c>
      <c r="H1597" s="7" t="str">
        <f t="shared" si="340"/>
        <v>02-2019</v>
      </c>
      <c r="I1597" s="7" t="str">
        <f t="shared" ca="1" si="341"/>
        <v>Wall Street Journal: High Frequency Economics-10Yr Treasury Yield-02-2019</v>
      </c>
      <c r="J1597" s="4" t="str">
        <f t="shared" ca="1" si="342"/>
        <v>10Yr Treasury Yield-High Frequency Economics:02-2019</v>
      </c>
      <c r="K1597" t="s">
        <v>227</v>
      </c>
      <c r="CK1597">
        <v>2.9</v>
      </c>
      <c r="CM1597">
        <v>3</v>
      </c>
      <c r="CO1597">
        <v>3</v>
      </c>
      <c r="CQ1597">
        <v>3</v>
      </c>
    </row>
    <row r="1598" spans="1:99" x14ac:dyDescent="0.55000000000000004">
      <c r="A1598" s="4" t="str">
        <f t="shared" ca="1" si="337"/>
        <v>Stifel, Nicoulas and Company, Incorporated (formerly Sterne Agee)</v>
      </c>
      <c r="B1598" s="4" t="str">
        <f t="shared" si="338"/>
        <v>Lindsey Piegza</v>
      </c>
      <c r="C1598" s="4" t="s">
        <v>246</v>
      </c>
      <c r="D1598" s="4" t="s">
        <v>96</v>
      </c>
      <c r="E1598" s="4" t="str">
        <f>IF(COUNTIF($E$2:E1597,"Begin: " &amp; C1598 &amp; "-" &amp; D1598 &amp; "-" &amp; H1598)=0,"Begin: " &amp; C1598 &amp; "-" &amp; D1598 &amp; "-" &amp; H1598,IF((C1598 &amp; "-" &amp; D1598 &amp; "-" &amp; H1598)&lt;&gt;(C1599 &amp; "-" &amp; D1599 &amp; "-" &amp; H1599),"End: " &amp; C1598 &amp; "-" &amp; D1598 &amp; "-" &amp; H1598,""))</f>
        <v/>
      </c>
      <c r="F1598" s="4" t="str">
        <f t="shared" si="339"/>
        <v>Wall Street Journal-10Yr Treasury Yield-02-2019</v>
      </c>
      <c r="G1598" s="7">
        <v>43506</v>
      </c>
      <c r="H1598" s="7" t="str">
        <f t="shared" si="340"/>
        <v>02-2019</v>
      </c>
      <c r="I1598" s="7" t="str">
        <f t="shared" ca="1" si="341"/>
        <v>Wall Street Journal: Stifel, Nicoulas and Company, Incorporated (formerly Sterne Agee)-10Yr Treasury Yield-02-2019</v>
      </c>
      <c r="J1598" s="4" t="str">
        <f t="shared" ca="1" si="342"/>
        <v>10Yr Treasury Yield-Stifel, Nicoulas and Company, Incorporated (formerly Sterne Agee):02-2019</v>
      </c>
      <c r="K1598" t="s">
        <v>675</v>
      </c>
      <c r="CK1598">
        <v>2.75</v>
      </c>
      <c r="CM1598">
        <v>2.65</v>
      </c>
      <c r="CO1598">
        <v>2.65</v>
      </c>
    </row>
    <row r="1599" spans="1:99" x14ac:dyDescent="0.55000000000000004">
      <c r="A1599" s="4" t="str">
        <f t="shared" ca="1" si="337"/>
        <v>Macroeconomic Advisers</v>
      </c>
      <c r="B1599" s="4" t="str">
        <f t="shared" si="338"/>
        <v>Dr. Joel Prakken/ Chris Varvares</v>
      </c>
      <c r="C1599" s="4" t="s">
        <v>246</v>
      </c>
      <c r="D1599" s="4" t="s">
        <v>96</v>
      </c>
      <c r="E1599" s="4" t="str">
        <f>IF(COUNTIF($E$2:E1598,"Begin: " &amp; C1599 &amp; "-" &amp; D1599 &amp; "-" &amp; H1599)=0,"Begin: " &amp; C1599 &amp; "-" &amp; D1599 &amp; "-" &amp; H1599,IF((C1599 &amp; "-" &amp; D1599 &amp; "-" &amp; H1599)&lt;&gt;(C1600 &amp; "-" &amp; D1600 &amp; "-" &amp; H1600),"End: " &amp; C1599 &amp; "-" &amp; D1599 &amp; "-" &amp; H1599,""))</f>
        <v/>
      </c>
      <c r="F1599" s="4" t="str">
        <f t="shared" si="339"/>
        <v>Wall Street Journal-10Yr Treasury Yield-02-2019</v>
      </c>
      <c r="G1599" s="7">
        <v>43506</v>
      </c>
      <c r="H1599" s="7" t="str">
        <f t="shared" si="340"/>
        <v>02-2019</v>
      </c>
      <c r="I1599" s="7" t="str">
        <f t="shared" ca="1" si="341"/>
        <v>Wall Street Journal: Macroeconomic Advisers-10Yr Treasury Yield-02-2019</v>
      </c>
      <c r="J1599" s="4" t="str">
        <f t="shared" ca="1" si="342"/>
        <v>10Yr Treasury Yield-Macroeconomic Advisers:02-2019</v>
      </c>
      <c r="K1599" t="s">
        <v>228</v>
      </c>
      <c r="CK1599">
        <v>2.92</v>
      </c>
      <c r="CM1599">
        <v>3.13</v>
      </c>
      <c r="CO1599">
        <v>3.25</v>
      </c>
      <c r="CQ1599">
        <v>3.29</v>
      </c>
      <c r="CS1599">
        <v>3.32</v>
      </c>
      <c r="CU1599">
        <v>3.3340000000000001</v>
      </c>
    </row>
    <row r="1600" spans="1:99" x14ac:dyDescent="0.55000000000000004">
      <c r="A1600" s="4" t="str">
        <f t="shared" ca="1" si="337"/>
        <v>Ameriprise Financial</v>
      </c>
      <c r="B1600" s="4" t="str">
        <f t="shared" si="338"/>
        <v>Russell Price</v>
      </c>
      <c r="C1600" s="4" t="s">
        <v>246</v>
      </c>
      <c r="D1600" s="4" t="s">
        <v>96</v>
      </c>
      <c r="E1600" s="4" t="str">
        <f>IF(COUNTIF($E$2:E1599,"Begin: " &amp; C1600 &amp; "-" &amp; D1600 &amp; "-" &amp; H1600)=0,"Begin: " &amp; C1600 &amp; "-" &amp; D1600 &amp; "-" &amp; H1600,IF((C1600 &amp; "-" &amp; D1600 &amp; "-" &amp; H1600)&lt;&gt;(C1601 &amp; "-" &amp; D1601 &amp; "-" &amp; H1601),"End: " &amp; C1600 &amp; "-" &amp; D1600 &amp; "-" &amp; H1600,""))</f>
        <v/>
      </c>
      <c r="F1600" s="4" t="str">
        <f t="shared" si="339"/>
        <v>Wall Street Journal-10Yr Treasury Yield-02-2019</v>
      </c>
      <c r="G1600" s="7">
        <v>43506</v>
      </c>
      <c r="H1600" s="7" t="str">
        <f t="shared" si="340"/>
        <v>02-2019</v>
      </c>
      <c r="I1600" s="7" t="str">
        <f t="shared" ca="1" si="341"/>
        <v>Wall Street Journal: Ameriprise Financial-10Yr Treasury Yield-02-2019</v>
      </c>
      <c r="J1600" s="4" t="str">
        <f t="shared" ca="1" si="342"/>
        <v>10Yr Treasury Yield-Ameriprise Financial:02-2019</v>
      </c>
      <c r="K1600" t="s">
        <v>441</v>
      </c>
      <c r="CK1600">
        <v>2.9</v>
      </c>
      <c r="CM1600">
        <v>3</v>
      </c>
      <c r="CO1600">
        <v>3.3</v>
      </c>
      <c r="CQ1600">
        <v>3.5</v>
      </c>
      <c r="CS1600">
        <v>3.6</v>
      </c>
      <c r="CU1600">
        <v>3.5</v>
      </c>
    </row>
    <row r="1601" spans="1:99" x14ac:dyDescent="0.55000000000000004">
      <c r="A1601" s="4" t="str">
        <f t="shared" ca="1" si="337"/>
        <v>Eaton Corp.</v>
      </c>
      <c r="B1601" s="4" t="str">
        <f t="shared" si="338"/>
        <v>Arun Raha *</v>
      </c>
      <c r="C1601" s="4" t="s">
        <v>246</v>
      </c>
      <c r="D1601" s="4" t="s">
        <v>96</v>
      </c>
      <c r="E1601" s="4" t="str">
        <f>IF(COUNTIF($E$2:E1600,"Begin: " &amp; C1601 &amp; "-" &amp; D1601 &amp; "-" &amp; H1601)=0,"Begin: " &amp; C1601 &amp; "-" &amp; D1601 &amp; "-" &amp; H1601,IF((C1601 &amp; "-" &amp; D1601 &amp; "-" &amp; H1601)&lt;&gt;(C1602 &amp; "-" &amp; D1602 &amp; "-" &amp; H1602),"End: " &amp; C1601 &amp; "-" &amp; D1601 &amp; "-" &amp; H1601,""))</f>
        <v/>
      </c>
      <c r="F1601" s="4" t="str">
        <f t="shared" si="339"/>
        <v>Wall Street Journal-10Yr Treasury Yield-02-2019</v>
      </c>
      <c r="G1601" s="7">
        <v>43506</v>
      </c>
      <c r="H1601" s="7" t="str">
        <f t="shared" si="340"/>
        <v>02-2019</v>
      </c>
      <c r="I1601" s="7" t="str">
        <f t="shared" ca="1" si="341"/>
        <v>Wall Street Journal: Eaton Corp.-10Yr Treasury Yield-02-2019</v>
      </c>
      <c r="J1601" s="4" t="str">
        <f t="shared" ca="1" si="342"/>
        <v>10Yr Treasury Yield-Eaton Corp.:02-2019</v>
      </c>
      <c r="K1601" t="s">
        <v>678</v>
      </c>
    </row>
    <row r="1602" spans="1:99" x14ac:dyDescent="0.55000000000000004">
      <c r="A1602" s="4" t="str">
        <f t="shared" ca="1" si="337"/>
        <v>Point Loma Nazarene University</v>
      </c>
      <c r="B1602" s="4" t="str">
        <f t="shared" si="338"/>
        <v>Lynn Reaser</v>
      </c>
      <c r="C1602" s="4" t="s">
        <v>246</v>
      </c>
      <c r="D1602" s="4" t="s">
        <v>96</v>
      </c>
      <c r="E1602" s="4" t="str">
        <f>IF(COUNTIF($E$2:E1601,"Begin: " &amp; C1602 &amp; "-" &amp; D1602 &amp; "-" &amp; H1602)=0,"Begin: " &amp; C1602 &amp; "-" &amp; D1602 &amp; "-" &amp; H1602,IF((C1602 &amp; "-" &amp; D1602 &amp; "-" &amp; H1602)&lt;&gt;(C1603 &amp; "-" &amp; D1603 &amp; "-" &amp; H1603),"End: " &amp; C1602 &amp; "-" &amp; D1602 &amp; "-" &amp; H1602,""))</f>
        <v/>
      </c>
      <c r="F1602" s="4" t="str">
        <f t="shared" si="339"/>
        <v>Wall Street Journal-10Yr Treasury Yield-02-2019</v>
      </c>
      <c r="G1602" s="7">
        <v>43506</v>
      </c>
      <c r="H1602" s="7" t="str">
        <f t="shared" si="340"/>
        <v>02-2019</v>
      </c>
      <c r="I1602" s="7" t="str">
        <f t="shared" ca="1" si="341"/>
        <v>Wall Street Journal: Point Loma Nazarene University-10Yr Treasury Yield-02-2019</v>
      </c>
      <c r="J1602" s="4" t="str">
        <f t="shared" ca="1" si="342"/>
        <v>10Yr Treasury Yield-Point Loma Nazarene University:02-2019</v>
      </c>
      <c r="K1602" t="s">
        <v>658</v>
      </c>
      <c r="CK1602">
        <v>3</v>
      </c>
      <c r="CM1602">
        <v>3.1</v>
      </c>
      <c r="CO1602">
        <v>3.2</v>
      </c>
      <c r="CQ1602">
        <v>3.25</v>
      </c>
      <c r="CS1602">
        <v>3.25</v>
      </c>
      <c r="CU1602">
        <v>3.25</v>
      </c>
    </row>
    <row r="1603" spans="1:99" x14ac:dyDescent="0.55000000000000004">
      <c r="A1603" s="4" t="str">
        <f t="shared" ca="1" si="337"/>
        <v>Deutsche Bank</v>
      </c>
      <c r="B1603" s="4" t="str">
        <f t="shared" si="338"/>
        <v>Brett Ryan/Matthew Luzzetti</v>
      </c>
      <c r="C1603" s="4" t="s">
        <v>246</v>
      </c>
      <c r="D1603" s="4" t="s">
        <v>96</v>
      </c>
      <c r="E1603" s="4" t="str">
        <f>IF(COUNTIF($E$2:E1602,"Begin: " &amp; C1603 &amp; "-" &amp; D1603 &amp; "-" &amp; H1603)=0,"Begin: " &amp; C1603 &amp; "-" &amp; D1603 &amp; "-" &amp; H1603,IF((C1603 &amp; "-" &amp; D1603 &amp; "-" &amp; H1603)&lt;&gt;(C1604 &amp; "-" &amp; D1604 &amp; "-" &amp; H1604),"End: " &amp; C1603 &amp; "-" &amp; D1603 &amp; "-" &amp; H1603,""))</f>
        <v/>
      </c>
      <c r="F1603" s="4" t="str">
        <f t="shared" si="339"/>
        <v>Wall Street Journal-10Yr Treasury Yield-02-2019</v>
      </c>
      <c r="G1603" s="7">
        <v>43506</v>
      </c>
      <c r="H1603" s="7" t="str">
        <f t="shared" si="340"/>
        <v>02-2019</v>
      </c>
      <c r="I1603" s="7" t="str">
        <f t="shared" ca="1" si="341"/>
        <v>Wall Street Journal: Deutsche Bank-10Yr Treasury Yield-02-2019</v>
      </c>
      <c r="J1603" s="4" t="str">
        <f t="shared" ca="1" si="342"/>
        <v>10Yr Treasury Yield-Deutsche Bank:02-2019</v>
      </c>
      <c r="K1603" t="s">
        <v>804</v>
      </c>
      <c r="CK1603">
        <v>3.15</v>
      </c>
      <c r="CM1603">
        <v>3.1</v>
      </c>
      <c r="CO1603">
        <v>3.1</v>
      </c>
      <c r="CQ1603">
        <v>3.1</v>
      </c>
      <c r="CS1603">
        <v>3</v>
      </c>
      <c r="CU1603">
        <v>3</v>
      </c>
    </row>
    <row r="1604" spans="1:99" x14ac:dyDescent="0.55000000000000004">
      <c r="A1604" s="4" t="str">
        <f t="shared" ca="1" si="337"/>
        <v>Prestige Economics LLC</v>
      </c>
      <c r="B1604" s="4" t="str">
        <f t="shared" si="338"/>
        <v>Jason Schenker *</v>
      </c>
      <c r="C1604" s="4" t="s">
        <v>246</v>
      </c>
      <c r="D1604" s="4" t="s">
        <v>96</v>
      </c>
      <c r="E1604" s="4" t="str">
        <f>IF(COUNTIF($E$2:E1603,"Begin: " &amp; C1604 &amp; "-" &amp; D1604 &amp; "-" &amp; H1604)=0,"Begin: " &amp; C1604 &amp; "-" &amp; D1604 &amp; "-" &amp; H1604,IF((C1604 &amp; "-" &amp; D1604 &amp; "-" &amp; H1604)&lt;&gt;(C1605 &amp; "-" &amp; D1605 &amp; "-" &amp; H1605),"End: " &amp; C1604 &amp; "-" &amp; D1604 &amp; "-" &amp; H1604,""))</f>
        <v/>
      </c>
      <c r="F1604" s="4" t="str">
        <f t="shared" si="339"/>
        <v>Wall Street Journal-10Yr Treasury Yield-02-2019</v>
      </c>
      <c r="G1604" s="7">
        <v>43506</v>
      </c>
      <c r="H1604" s="7" t="str">
        <f t="shared" si="340"/>
        <v>02-2019</v>
      </c>
      <c r="I1604" s="7" t="str">
        <f t="shared" ca="1" si="341"/>
        <v>Wall Street Journal: Prestige Economics LLC-10Yr Treasury Yield-02-2019</v>
      </c>
      <c r="J1604" s="4" t="str">
        <f t="shared" ca="1" si="342"/>
        <v>10Yr Treasury Yield-Prestige Economics LLC:02-2019</v>
      </c>
      <c r="K1604" t="s">
        <v>767</v>
      </c>
    </row>
    <row r="1605" spans="1:99" x14ac:dyDescent="0.55000000000000004">
      <c r="A1605" s="4" t="str">
        <f t="shared" ca="1" si="337"/>
        <v>Pantheon Macroeconomics</v>
      </c>
      <c r="B1605" s="4" t="str">
        <f t="shared" si="338"/>
        <v>Ian Shepherdson *</v>
      </c>
      <c r="C1605" s="4" t="s">
        <v>246</v>
      </c>
      <c r="D1605" s="4" t="s">
        <v>96</v>
      </c>
      <c r="E1605" s="4" t="str">
        <f>IF(COUNTIF($E$2:E1604,"Begin: " &amp; C1605 &amp; "-" &amp; D1605 &amp; "-" &amp; H1605)=0,"Begin: " &amp; C1605 &amp; "-" &amp; D1605 &amp; "-" &amp; H1605,IF((C1605 &amp; "-" &amp; D1605 &amp; "-" &amp; H1605)&lt;&gt;(C1606 &amp; "-" &amp; D1606 &amp; "-" &amp; H1606),"End: " &amp; C1605 &amp; "-" &amp; D1605 &amp; "-" &amp; H1605,""))</f>
        <v/>
      </c>
      <c r="F1605" s="4" t="str">
        <f t="shared" si="339"/>
        <v>Wall Street Journal-10Yr Treasury Yield-02-2019</v>
      </c>
      <c r="G1605" s="7">
        <v>43506</v>
      </c>
      <c r="H1605" s="7" t="str">
        <f t="shared" si="340"/>
        <v>02-2019</v>
      </c>
      <c r="I1605" s="7" t="str">
        <f t="shared" ca="1" si="341"/>
        <v>Wall Street Journal: Pantheon Macroeconomics-10Yr Treasury Yield-02-2019</v>
      </c>
      <c r="J1605" s="4" t="str">
        <f t="shared" ca="1" si="342"/>
        <v>10Yr Treasury Yield-Pantheon Macroeconomics:02-2019</v>
      </c>
      <c r="K1605" t="s">
        <v>659</v>
      </c>
    </row>
    <row r="1606" spans="1:99" x14ac:dyDescent="0.55000000000000004">
      <c r="A1606" s="4" t="str">
        <f t="shared" ca="1" si="337"/>
        <v>Decision Economics, Inc.</v>
      </c>
      <c r="B1606" s="4" t="str">
        <f t="shared" si="338"/>
        <v>Allen Sinai</v>
      </c>
      <c r="C1606" s="4" t="s">
        <v>246</v>
      </c>
      <c r="D1606" s="4" t="s">
        <v>96</v>
      </c>
      <c r="E1606" s="4" t="str">
        <f>IF(COUNTIF($E$2:E1605,"Begin: " &amp; C1606 &amp; "-" &amp; D1606 &amp; "-" &amp; H1606)=0,"Begin: " &amp; C1606 &amp; "-" &amp; D1606 &amp; "-" &amp; H1606,IF((C1606 &amp; "-" &amp; D1606 &amp; "-" &amp; H1606)&lt;&gt;(C1607 &amp; "-" &amp; D1607 &amp; "-" &amp; H1607),"End: " &amp; C1606 &amp; "-" &amp; D1606 &amp; "-" &amp; H1606,""))</f>
        <v/>
      </c>
      <c r="F1606" s="4" t="str">
        <f t="shared" si="339"/>
        <v>Wall Street Journal-10Yr Treasury Yield-02-2019</v>
      </c>
      <c r="G1606" s="7">
        <v>43506</v>
      </c>
      <c r="H1606" s="7" t="str">
        <f t="shared" si="340"/>
        <v>02-2019</v>
      </c>
      <c r="I1606" s="7" t="str">
        <f t="shared" ca="1" si="341"/>
        <v>Wall Street Journal: Decision Economics, Inc.-10Yr Treasury Yield-02-2019</v>
      </c>
      <c r="J1606" s="4" t="str">
        <f t="shared" ca="1" si="342"/>
        <v>10Yr Treasury Yield-Decision Economics, Inc.:02-2019</v>
      </c>
      <c r="K1606" t="s">
        <v>233</v>
      </c>
      <c r="CK1606">
        <v>2.95</v>
      </c>
      <c r="CM1606">
        <v>3.15</v>
      </c>
      <c r="CO1606">
        <v>3.37</v>
      </c>
      <c r="CQ1606">
        <v>3.57</v>
      </c>
      <c r="CS1606">
        <v>3.22</v>
      </c>
      <c r="CU1606">
        <v>3</v>
      </c>
    </row>
    <row r="1607" spans="1:99" x14ac:dyDescent="0.55000000000000004">
      <c r="A1607" s="4" t="str">
        <f t="shared" ca="1" si="337"/>
        <v>Parsec Financial</v>
      </c>
      <c r="B1607" s="4" t="str">
        <f t="shared" si="338"/>
        <v>James F. Smith</v>
      </c>
      <c r="C1607" s="4" t="s">
        <v>246</v>
      </c>
      <c r="D1607" s="4" t="s">
        <v>96</v>
      </c>
      <c r="E1607" s="4" t="str">
        <f>IF(COUNTIF($E$2:E1606,"Begin: " &amp; C1607 &amp; "-" &amp; D1607 &amp; "-" &amp; H1607)=0,"Begin: " &amp; C1607 &amp; "-" &amp; D1607 &amp; "-" &amp; H1607,IF((C1607 &amp; "-" &amp; D1607 &amp; "-" &amp; H1607)&lt;&gt;(C1608 &amp; "-" &amp; D1608 &amp; "-" &amp; H1608),"End: " &amp; C1607 &amp; "-" &amp; D1607 &amp; "-" &amp; H1607,""))</f>
        <v/>
      </c>
      <c r="F1607" s="4" t="str">
        <f t="shared" si="339"/>
        <v>Wall Street Journal-10Yr Treasury Yield-02-2019</v>
      </c>
      <c r="G1607" s="7">
        <v>43506</v>
      </c>
      <c r="H1607" s="7" t="str">
        <f t="shared" si="340"/>
        <v>02-2019</v>
      </c>
      <c r="I1607" s="7" t="str">
        <f t="shared" ca="1" si="341"/>
        <v>Wall Street Journal: Parsec Financial-10Yr Treasury Yield-02-2019</v>
      </c>
      <c r="J1607" s="4" t="str">
        <f t="shared" ca="1" si="342"/>
        <v>10Yr Treasury Yield-Parsec Financial:02-2019</v>
      </c>
      <c r="K1607" t="s">
        <v>234</v>
      </c>
      <c r="CK1607">
        <v>2.87</v>
      </c>
      <c r="CM1607">
        <v>3.08</v>
      </c>
      <c r="CO1607">
        <v>3.21</v>
      </c>
      <c r="CQ1607">
        <v>3.45</v>
      </c>
      <c r="CS1607">
        <v>3.67</v>
      </c>
      <c r="CU1607">
        <v>3.26</v>
      </c>
    </row>
    <row r="1608" spans="1:99" x14ac:dyDescent="0.55000000000000004">
      <c r="A1608" s="4" t="str">
        <f t="shared" ca="1" si="337"/>
        <v>Univ of Central FL</v>
      </c>
      <c r="B1608" s="4" t="str">
        <f t="shared" si="338"/>
        <v>Sean M. Snaith</v>
      </c>
      <c r="C1608" s="4" t="s">
        <v>246</v>
      </c>
      <c r="D1608" s="4" t="s">
        <v>96</v>
      </c>
      <c r="E1608" s="4" t="str">
        <f>IF(COUNTIF($E$2:E1607,"Begin: " &amp; C1608 &amp; "-" &amp; D1608 &amp; "-" &amp; H1608)=0,"Begin: " &amp; C1608 &amp; "-" &amp; D1608 &amp; "-" &amp; H1608,IF((C1608 &amp; "-" &amp; D1608 &amp; "-" &amp; H1608)&lt;&gt;(C1609 &amp; "-" &amp; D1609 &amp; "-" &amp; H1609),"End: " &amp; C1608 &amp; "-" &amp; D1608 &amp; "-" &amp; H1608,""))</f>
        <v/>
      </c>
      <c r="F1608" s="4" t="str">
        <f t="shared" si="339"/>
        <v>Wall Street Journal-10Yr Treasury Yield-02-2019</v>
      </c>
      <c r="G1608" s="7">
        <v>43506</v>
      </c>
      <c r="H1608" s="7" t="str">
        <f t="shared" si="340"/>
        <v>02-2019</v>
      </c>
      <c r="I1608" s="7" t="str">
        <f t="shared" ca="1" si="341"/>
        <v>Wall Street Journal: Univ of Central FL-10Yr Treasury Yield-02-2019</v>
      </c>
      <c r="J1608" s="4" t="str">
        <f t="shared" ca="1" si="342"/>
        <v>10Yr Treasury Yield-Univ of Central FL:02-2019</v>
      </c>
      <c r="K1608" t="s">
        <v>235</v>
      </c>
      <c r="CK1608">
        <v>2.84</v>
      </c>
      <c r="CM1608">
        <v>2.91</v>
      </c>
      <c r="CO1608">
        <v>3.05</v>
      </c>
      <c r="CQ1608">
        <v>3.16</v>
      </c>
      <c r="CS1608">
        <v>3.25</v>
      </c>
      <c r="CU1608">
        <v>3.35</v>
      </c>
    </row>
    <row r="1609" spans="1:99" x14ac:dyDescent="0.55000000000000004">
      <c r="A1609" s="4" t="str">
        <f t="shared" ca="1" si="337"/>
        <v>SS Economics</v>
      </c>
      <c r="B1609" s="4" t="str">
        <f t="shared" si="338"/>
        <v>Sung Won Sohn</v>
      </c>
      <c r="C1609" s="4" t="s">
        <v>246</v>
      </c>
      <c r="D1609" s="4" t="s">
        <v>96</v>
      </c>
      <c r="E1609" s="4" t="str">
        <f>IF(COUNTIF($E$2:E1608,"Begin: " &amp; C1609 &amp; "-" &amp; D1609 &amp; "-" &amp; H1609)=0,"Begin: " &amp; C1609 &amp; "-" &amp; D1609 &amp; "-" &amp; H1609,IF((C1609 &amp; "-" &amp; D1609 &amp; "-" &amp; H1609)&lt;&gt;(C1610 &amp; "-" &amp; D1610 &amp; "-" &amp; H1610),"End: " &amp; C1609 &amp; "-" &amp; D1609 &amp; "-" &amp; H1609,""))</f>
        <v/>
      </c>
      <c r="F1609" s="4" t="str">
        <f t="shared" si="339"/>
        <v>Wall Street Journal-10Yr Treasury Yield-02-2019</v>
      </c>
      <c r="G1609" s="7">
        <v>43506</v>
      </c>
      <c r="H1609" s="7" t="str">
        <f t="shared" si="340"/>
        <v>02-2019</v>
      </c>
      <c r="I1609" s="7" t="str">
        <f t="shared" ca="1" si="341"/>
        <v>Wall Street Journal: SS Economics-10Yr Treasury Yield-02-2019</v>
      </c>
      <c r="J1609" s="4" t="str">
        <f t="shared" ca="1" si="342"/>
        <v>10Yr Treasury Yield-SS Economics:02-2019</v>
      </c>
      <c r="K1609" t="s">
        <v>785</v>
      </c>
      <c r="CK1609">
        <v>2.7</v>
      </c>
      <c r="CM1609">
        <v>2.75</v>
      </c>
      <c r="CO1609">
        <v>2.8</v>
      </c>
      <c r="CQ1609">
        <v>2.85</v>
      </c>
      <c r="CS1609">
        <v>2.9</v>
      </c>
      <c r="CU1609">
        <v>3</v>
      </c>
    </row>
    <row r="1610" spans="1:99" x14ac:dyDescent="0.55000000000000004">
      <c r="A1610" s="4" t="str">
        <f t="shared" ref="A1610:A1620" ca="1" si="343">IF(ISERROR(IF(C1610="GIOA",INDEX(List_AnonymousForecasters,MATCH(LEFT(K1610,FIND(":",K1610,1)-1),List_IndividualForecasters,0),1),INDEX(List_FirmNamesOmega,MATCH(LEFT(K1610,FIND(":",K1610,1)-1),List_FirmNamesAlpha,0),1))),LEFT(K1610,FIND(":",K1610,1)-1),IF(C1610="GIOA",INDEX(List_AnonymousForecasters,MATCH(LEFT(K1610,FIND(":",K1610,1)-1),List_IndividualForecasters,0),1),INDEX(List_FirmNamesOmega,MATCH(LEFT(K1610,FIND(":",K1610,1)-1),List_FirmNamesAlpha,0),1)))</f>
        <v>Pierpont Securities</v>
      </c>
      <c r="B1610" s="4" t="str">
        <f t="shared" ref="B1610:B1620" si="344">MID(K1610,FIND(":",K1610,1)+2,LEN(K1610)-FIND(":",K1610,1))</f>
        <v>Stephen Stanley</v>
      </c>
      <c r="C1610" s="4" t="s">
        <v>246</v>
      </c>
      <c r="D1610" s="4" t="s">
        <v>96</v>
      </c>
      <c r="E1610" s="4" t="str">
        <f>IF(COUNTIF($E$2:E1609,"Begin: " &amp; C1610 &amp; "-" &amp; D1610 &amp; "-" &amp; H1610)=0,"Begin: " &amp; C1610 &amp; "-" &amp; D1610 &amp; "-" &amp; H1610,IF((C1610 &amp; "-" &amp; D1610 &amp; "-" &amp; H1610)&lt;&gt;(C1611 &amp; "-" &amp; D1611 &amp; "-" &amp; H1611),"End: " &amp; C1610 &amp; "-" &amp; D1610 &amp; "-" &amp; H1610,""))</f>
        <v/>
      </c>
      <c r="F1610" s="4" t="str">
        <f t="shared" ref="F1610:F1620" si="345">C1610 &amp; "-" &amp; D1610 &amp; "-" &amp; H1610</f>
        <v>Wall Street Journal-10Yr Treasury Yield-02-2019</v>
      </c>
      <c r="G1610" s="7">
        <v>43506</v>
      </c>
      <c r="H1610" s="7" t="str">
        <f t="shared" ref="H1610:H1620" si="346">TEXT(MONTH(G1610),"00") &amp; "-" &amp; TEXT(YEAR(G1610),"0000")</f>
        <v>02-2019</v>
      </c>
      <c r="I1610" s="7" t="str">
        <f t="shared" ref="I1610:I1620" ca="1" si="347">C1610 &amp; ": " &amp; A1610 &amp; "-" &amp; D1610 &amp; "-" &amp; H1610</f>
        <v>Wall Street Journal: Pierpont Securities-10Yr Treasury Yield-02-2019</v>
      </c>
      <c r="J1610" s="4" t="str">
        <f t="shared" ref="J1610:J1620" ca="1" si="348">D1610 &amp; "-" &amp; A1610 &amp; ":" &amp; TEXT(MONTH(G1610),"00") &amp; "-" &amp; TEXT(YEAR(G1610),"0000")</f>
        <v>10Yr Treasury Yield-Pierpont Securities:02-2019</v>
      </c>
      <c r="K1610" t="s">
        <v>238</v>
      </c>
      <c r="CK1610">
        <v>3.4</v>
      </c>
      <c r="CM1610">
        <v>3.8</v>
      </c>
      <c r="CO1610">
        <v>4</v>
      </c>
      <c r="CQ1610">
        <v>4.2</v>
      </c>
      <c r="CS1610">
        <v>4.3499999999999996</v>
      </c>
      <c r="CU1610">
        <v>4.4000000000000004</v>
      </c>
    </row>
    <row r="1611" spans="1:99" x14ac:dyDescent="0.55000000000000004">
      <c r="A1611" s="4" t="str">
        <f t="shared" ca="1" si="343"/>
        <v>Economic Analysis Associates Inc.</v>
      </c>
      <c r="B1611" s="4" t="str">
        <f t="shared" si="344"/>
        <v>Susan M. Sterne</v>
      </c>
      <c r="C1611" s="4" t="s">
        <v>246</v>
      </c>
      <c r="D1611" s="4" t="s">
        <v>96</v>
      </c>
      <c r="E1611" s="4" t="str">
        <f>IF(COUNTIF($E$2:E1610,"Begin: " &amp; C1611 &amp; "-" &amp; D1611 &amp; "-" &amp; H1611)=0,"Begin: " &amp; C1611 &amp; "-" &amp; D1611 &amp; "-" &amp; H1611,IF((C1611 &amp; "-" &amp; D1611 &amp; "-" &amp; H1611)&lt;&gt;(C1612 &amp; "-" &amp; D1612 &amp; "-" &amp; H1612),"End: " &amp; C1611 &amp; "-" &amp; D1611 &amp; "-" &amp; H1611,""))</f>
        <v/>
      </c>
      <c r="F1611" s="4" t="str">
        <f t="shared" si="345"/>
        <v>Wall Street Journal-10Yr Treasury Yield-02-2019</v>
      </c>
      <c r="G1611" s="7">
        <v>43506</v>
      </c>
      <c r="H1611" s="7" t="str">
        <f t="shared" si="346"/>
        <v>02-2019</v>
      </c>
      <c r="I1611" s="7" t="str">
        <f t="shared" ca="1" si="347"/>
        <v>Wall Street Journal: Economic Analysis Associates Inc.-10Yr Treasury Yield-02-2019</v>
      </c>
      <c r="J1611" s="4" t="str">
        <f t="shared" ca="1" si="348"/>
        <v>10Yr Treasury Yield-Economic Analysis Associates Inc.:02-2019</v>
      </c>
      <c r="K1611" t="s">
        <v>239</v>
      </c>
      <c r="CK1611">
        <v>2.5499999999999998</v>
      </c>
      <c r="CM1611">
        <v>2.7</v>
      </c>
      <c r="CO1611">
        <v>2.9</v>
      </c>
      <c r="CQ1611">
        <v>2.9</v>
      </c>
      <c r="CS1611">
        <v>2.8</v>
      </c>
      <c r="CU1611">
        <v>2.65</v>
      </c>
    </row>
    <row r="1612" spans="1:99" x14ac:dyDescent="0.55000000000000004">
      <c r="A1612" s="4" t="str">
        <f t="shared" ca="1" si="343"/>
        <v>CSFB</v>
      </c>
      <c r="B1612" s="4" t="str">
        <f t="shared" si="344"/>
        <v>James Sweeney *</v>
      </c>
      <c r="C1612" s="4" t="s">
        <v>246</v>
      </c>
      <c r="D1612" s="4" t="s">
        <v>96</v>
      </c>
      <c r="E1612" s="4" t="str">
        <f>IF(COUNTIF($E$2:E1611,"Begin: " &amp; C1612 &amp; "-" &amp; D1612 &amp; "-" &amp; H1612)=0,"Begin: " &amp; C1612 &amp; "-" &amp; D1612 &amp; "-" &amp; H1612,IF((C1612 &amp; "-" &amp; D1612 &amp; "-" &amp; H1612)&lt;&gt;(C1613 &amp; "-" &amp; D1613 &amp; "-" &amp; H1613),"End: " &amp; C1612 &amp; "-" &amp; D1612 &amp; "-" &amp; H1612,""))</f>
        <v/>
      </c>
      <c r="F1612" s="4" t="str">
        <f t="shared" si="345"/>
        <v>Wall Street Journal-10Yr Treasury Yield-02-2019</v>
      </c>
      <c r="G1612" s="7">
        <v>43506</v>
      </c>
      <c r="H1612" s="7" t="str">
        <f t="shared" si="346"/>
        <v>02-2019</v>
      </c>
      <c r="I1612" s="7" t="str">
        <f t="shared" ca="1" si="347"/>
        <v>Wall Street Journal: CSFB-10Yr Treasury Yield-02-2019</v>
      </c>
      <c r="J1612" s="4" t="str">
        <f t="shared" ca="1" si="348"/>
        <v>10Yr Treasury Yield-CSFB:02-2019</v>
      </c>
      <c r="K1612" t="s">
        <v>753</v>
      </c>
    </row>
    <row r="1613" spans="1:99" x14ac:dyDescent="0.55000000000000004">
      <c r="A1613" s="4" t="str">
        <f t="shared" ca="1" si="343"/>
        <v>American Chemisty Council</v>
      </c>
      <c r="B1613" s="4" t="str">
        <f t="shared" si="344"/>
        <v>Kevin Swift</v>
      </c>
      <c r="C1613" s="4" t="s">
        <v>246</v>
      </c>
      <c r="D1613" s="4" t="s">
        <v>96</v>
      </c>
      <c r="E1613" s="4" t="str">
        <f>IF(COUNTIF($E$2:E1612,"Begin: " &amp; C1613 &amp; "-" &amp; D1613 &amp; "-" &amp; H1613)=0,"Begin: " &amp; C1613 &amp; "-" &amp; D1613 &amp; "-" &amp; H1613,IF((C1613 &amp; "-" &amp; D1613 &amp; "-" &amp; H1613)&lt;&gt;(C1614 &amp; "-" &amp; D1614 &amp; "-" &amp; H1614),"End: " &amp; C1613 &amp; "-" &amp; D1613 &amp; "-" &amp; H1613,""))</f>
        <v/>
      </c>
      <c r="F1613" s="4" t="str">
        <f t="shared" si="345"/>
        <v>Wall Street Journal-10Yr Treasury Yield-02-2019</v>
      </c>
      <c r="G1613" s="7">
        <v>43506</v>
      </c>
      <c r="H1613" s="7" t="str">
        <f t="shared" si="346"/>
        <v>02-2019</v>
      </c>
      <c r="I1613" s="7" t="str">
        <f t="shared" ca="1" si="347"/>
        <v>Wall Street Journal: American Chemisty Council-10Yr Treasury Yield-02-2019</v>
      </c>
      <c r="J1613" s="4" t="str">
        <f t="shared" ca="1" si="348"/>
        <v>10Yr Treasury Yield-American Chemisty Council:02-2019</v>
      </c>
      <c r="K1613" t="s">
        <v>443</v>
      </c>
      <c r="CK1613">
        <v>2.75</v>
      </c>
      <c r="CM1613">
        <v>2.85</v>
      </c>
      <c r="CO1613">
        <v>2.75</v>
      </c>
      <c r="CQ1613">
        <v>2.7</v>
      </c>
      <c r="CS1613">
        <v>2.65</v>
      </c>
      <c r="CU1613">
        <v>2.5499999999999998</v>
      </c>
    </row>
    <row r="1614" spans="1:99" x14ac:dyDescent="0.55000000000000004">
      <c r="A1614" s="4" t="str">
        <f t="shared" ca="1" si="343"/>
        <v>Grant Thornton</v>
      </c>
      <c r="B1614" s="4" t="str">
        <f t="shared" si="344"/>
        <v>Diane Swonk</v>
      </c>
      <c r="C1614" s="4" t="s">
        <v>246</v>
      </c>
      <c r="D1614" s="4" t="s">
        <v>96</v>
      </c>
      <c r="E1614" s="4" t="str">
        <f>IF(COUNTIF($E$2:E1613,"Begin: " &amp; C1614 &amp; "-" &amp; D1614 &amp; "-" &amp; H1614)=0,"Begin: " &amp; C1614 &amp; "-" &amp; D1614 &amp; "-" &amp; H1614,IF((C1614 &amp; "-" &amp; D1614 &amp; "-" &amp; H1614)&lt;&gt;(C1615 &amp; "-" &amp; D1615 &amp; "-" &amp; H1615),"End: " &amp; C1614 &amp; "-" &amp; D1614 &amp; "-" &amp; H1614,""))</f>
        <v/>
      </c>
      <c r="F1614" s="4" t="str">
        <f t="shared" si="345"/>
        <v>Wall Street Journal-10Yr Treasury Yield-02-2019</v>
      </c>
      <c r="G1614" s="7">
        <v>43506</v>
      </c>
      <c r="H1614" s="7" t="str">
        <f t="shared" si="346"/>
        <v>02-2019</v>
      </c>
      <c r="I1614" s="7" t="str">
        <f t="shared" ca="1" si="347"/>
        <v>Wall Street Journal: Grant Thornton-10Yr Treasury Yield-02-2019</v>
      </c>
      <c r="J1614" s="4" t="str">
        <f t="shared" ca="1" si="348"/>
        <v>10Yr Treasury Yield-Grant Thornton:02-2019</v>
      </c>
      <c r="K1614" t="s">
        <v>772</v>
      </c>
      <c r="CK1614">
        <v>2.9</v>
      </c>
      <c r="CM1614">
        <v>2.7</v>
      </c>
      <c r="CO1614">
        <v>2.2999999999999998</v>
      </c>
      <c r="CQ1614">
        <v>2.5</v>
      </c>
      <c r="CS1614">
        <v>2.5</v>
      </c>
      <c r="CU1614">
        <v>2.6</v>
      </c>
    </row>
    <row r="1615" spans="1:99" x14ac:dyDescent="0.55000000000000004">
      <c r="A1615" s="4" t="str">
        <f t="shared" ca="1" si="343"/>
        <v>The Northern Trust</v>
      </c>
      <c r="B1615" s="4" t="str">
        <f t="shared" si="344"/>
        <v xml:space="preserve">Carl Tannenbaum </v>
      </c>
      <c r="C1615" s="4" t="s">
        <v>246</v>
      </c>
      <c r="D1615" s="4" t="s">
        <v>96</v>
      </c>
      <c r="E1615" s="4" t="str">
        <f>IF(COUNTIF($E$2:E1614,"Begin: " &amp; C1615 &amp; "-" &amp; D1615 &amp; "-" &amp; H1615)=0,"Begin: " &amp; C1615 &amp; "-" &amp; D1615 &amp; "-" &amp; H1615,IF((C1615 &amp; "-" &amp; D1615 &amp; "-" &amp; H1615)&lt;&gt;(C1616 &amp; "-" &amp; D1616 &amp; "-" &amp; H1616),"End: " &amp; C1615 &amp; "-" &amp; D1615 &amp; "-" &amp; H1615,""))</f>
        <v/>
      </c>
      <c r="F1615" s="4" t="str">
        <f t="shared" si="345"/>
        <v>Wall Street Journal-10Yr Treasury Yield-02-2019</v>
      </c>
      <c r="G1615" s="7">
        <v>43506</v>
      </c>
      <c r="H1615" s="7" t="str">
        <f t="shared" si="346"/>
        <v>02-2019</v>
      </c>
      <c r="I1615" s="7" t="str">
        <f t="shared" ca="1" si="347"/>
        <v>Wall Street Journal: The Northern Trust-10Yr Treasury Yield-02-2019</v>
      </c>
      <c r="J1615" s="4" t="str">
        <f t="shared" ca="1" si="348"/>
        <v>10Yr Treasury Yield-The Northern Trust:02-2019</v>
      </c>
      <c r="K1615" t="s">
        <v>241</v>
      </c>
      <c r="CK1615">
        <v>3.2</v>
      </c>
      <c r="CM1615">
        <v>3.5</v>
      </c>
      <c r="CO1615">
        <v>3.5</v>
      </c>
      <c r="CQ1615">
        <v>3.5</v>
      </c>
      <c r="CS1615">
        <v>3.5</v>
      </c>
      <c r="CU1615">
        <v>3.5</v>
      </c>
    </row>
    <row r="1616" spans="1:99" x14ac:dyDescent="0.55000000000000004">
      <c r="A1616" s="4" t="str">
        <f t="shared" ca="1" si="343"/>
        <v>BNP Paribas</v>
      </c>
      <c r="B1616" s="4" t="str">
        <f t="shared" si="344"/>
        <v>US Economics Team</v>
      </c>
      <c r="C1616" s="4" t="s">
        <v>246</v>
      </c>
      <c r="D1616" s="4" t="s">
        <v>96</v>
      </c>
      <c r="E1616" s="4" t="str">
        <f>IF(COUNTIF($E$2:E1615,"Begin: " &amp; C1616 &amp; "-" &amp; D1616 &amp; "-" &amp; H1616)=0,"Begin: " &amp; C1616 &amp; "-" &amp; D1616 &amp; "-" &amp; H1616,IF((C1616 &amp; "-" &amp; D1616 &amp; "-" &amp; H1616)&lt;&gt;(C1617 &amp; "-" &amp; D1617 &amp; "-" &amp; H1617),"End: " &amp; C1616 &amp; "-" &amp; D1616 &amp; "-" &amp; H1616,""))</f>
        <v/>
      </c>
      <c r="F1616" s="4" t="str">
        <f t="shared" si="345"/>
        <v>Wall Street Journal-10Yr Treasury Yield-02-2019</v>
      </c>
      <c r="G1616" s="7">
        <v>43506</v>
      </c>
      <c r="H1616" s="7" t="str">
        <f t="shared" si="346"/>
        <v>02-2019</v>
      </c>
      <c r="I1616" s="7" t="str">
        <f t="shared" ca="1" si="347"/>
        <v>Wall Street Journal: BNP Paribas-10Yr Treasury Yield-02-2019</v>
      </c>
      <c r="J1616" s="4" t="str">
        <f t="shared" ca="1" si="348"/>
        <v>10Yr Treasury Yield-BNP Paribas:02-2019</v>
      </c>
      <c r="K1616" t="s">
        <v>444</v>
      </c>
      <c r="CK1616">
        <v>3</v>
      </c>
      <c r="CM1616">
        <v>2.8</v>
      </c>
    </row>
    <row r="1617" spans="1:99" x14ac:dyDescent="0.55000000000000004">
      <c r="A1617" s="4" t="str">
        <f t="shared" ca="1" si="343"/>
        <v>The Conference Board</v>
      </c>
      <c r="B1617" s="4" t="str">
        <f t="shared" si="344"/>
        <v>Bart van Ark</v>
      </c>
      <c r="C1617" s="4" t="s">
        <v>246</v>
      </c>
      <c r="D1617" s="4" t="s">
        <v>96</v>
      </c>
      <c r="E1617" s="4" t="str">
        <f>IF(COUNTIF($E$2:E1616,"Begin: " &amp; C1617 &amp; "-" &amp; D1617 &amp; "-" &amp; H1617)=0,"Begin: " &amp; C1617 &amp; "-" &amp; D1617 &amp; "-" &amp; H1617,IF((C1617 &amp; "-" &amp; D1617 &amp; "-" &amp; H1617)&lt;&gt;(C1618 &amp; "-" &amp; D1618 &amp; "-" &amp; H1618),"End: " &amp; C1617 &amp; "-" &amp; D1617 &amp; "-" &amp; H1617,""))</f>
        <v/>
      </c>
      <c r="F1617" s="4" t="str">
        <f t="shared" si="345"/>
        <v>Wall Street Journal-10Yr Treasury Yield-02-2019</v>
      </c>
      <c r="G1617" s="7">
        <v>43506</v>
      </c>
      <c r="H1617" s="7" t="str">
        <f t="shared" si="346"/>
        <v>02-2019</v>
      </c>
      <c r="I1617" s="7" t="str">
        <f t="shared" ca="1" si="347"/>
        <v>Wall Street Journal: The Conference Board-10Yr Treasury Yield-02-2019</v>
      </c>
      <c r="J1617" s="4" t="str">
        <f t="shared" ca="1" si="348"/>
        <v>10Yr Treasury Yield-The Conference Board:02-2019</v>
      </c>
      <c r="K1617" t="s">
        <v>242</v>
      </c>
      <c r="CK1617">
        <v>2.68</v>
      </c>
      <c r="CM1617">
        <v>2.93</v>
      </c>
      <c r="CO1617">
        <v>2.93</v>
      </c>
      <c r="CQ1617">
        <v>2.93</v>
      </c>
    </row>
    <row r="1618" spans="1:99" x14ac:dyDescent="0.55000000000000004">
      <c r="A1618" s="4" t="str">
        <f t="shared" ca="1" si="343"/>
        <v>First Trust Adv.</v>
      </c>
      <c r="B1618" s="4" t="str">
        <f t="shared" si="344"/>
        <v>Brian S. Wesbury/ Robert Stein</v>
      </c>
      <c r="C1618" s="4" t="s">
        <v>246</v>
      </c>
      <c r="D1618" s="4" t="s">
        <v>96</v>
      </c>
      <c r="E1618" s="4" t="str">
        <f>IF(COUNTIF($E$2:E1617,"Begin: " &amp; C1618 &amp; "-" &amp; D1618 &amp; "-" &amp; H1618)=0,"Begin: " &amp; C1618 &amp; "-" &amp; D1618 &amp; "-" &amp; H1618,IF((C1618 &amp; "-" &amp; D1618 &amp; "-" &amp; H1618)&lt;&gt;(C1619 &amp; "-" &amp; D1619 &amp; "-" &amp; H1619),"End: " &amp; C1618 &amp; "-" &amp; D1618 &amp; "-" &amp; H1618,""))</f>
        <v/>
      </c>
      <c r="F1618" s="4" t="str">
        <f t="shared" si="345"/>
        <v>Wall Street Journal-10Yr Treasury Yield-02-2019</v>
      </c>
      <c r="G1618" s="7">
        <v>43506</v>
      </c>
      <c r="H1618" s="7" t="str">
        <f t="shared" si="346"/>
        <v>02-2019</v>
      </c>
      <c r="I1618" s="7" t="str">
        <f t="shared" ca="1" si="347"/>
        <v>Wall Street Journal: First Trust Adv.-10Yr Treasury Yield-02-2019</v>
      </c>
      <c r="J1618" s="4" t="str">
        <f t="shared" ca="1" si="348"/>
        <v>10Yr Treasury Yield-First Trust Adv.:02-2019</v>
      </c>
      <c r="K1618" t="s">
        <v>243</v>
      </c>
      <c r="CK1618">
        <v>3</v>
      </c>
      <c r="CM1618">
        <v>3.4</v>
      </c>
      <c r="CO1618">
        <v>3.6</v>
      </c>
      <c r="CQ1618">
        <v>3.7</v>
      </c>
    </row>
    <row r="1619" spans="1:99" x14ac:dyDescent="0.55000000000000004">
      <c r="A1619" s="4" t="str">
        <f t="shared" ca="1" si="343"/>
        <v>National Association of Realtors</v>
      </c>
      <c r="B1619" s="4" t="str">
        <f t="shared" si="344"/>
        <v>Lawrence Yun</v>
      </c>
      <c r="C1619" s="4" t="s">
        <v>246</v>
      </c>
      <c r="D1619" s="4" t="s">
        <v>96</v>
      </c>
      <c r="E1619" s="4" t="str">
        <f>IF(COUNTIF($E$2:E1618,"Begin: " &amp; C1619 &amp; "-" &amp; D1619 &amp; "-" &amp; H1619)=0,"Begin: " &amp; C1619 &amp; "-" &amp; D1619 &amp; "-" &amp; H1619,IF((C1619 &amp; "-" &amp; D1619 &amp; "-" &amp; H1619)&lt;&gt;(C1620 &amp; "-" &amp; D1620 &amp; "-" &amp; H1620),"End: " &amp; C1619 &amp; "-" &amp; D1619 &amp; "-" &amp; H1619,""))</f>
        <v/>
      </c>
      <c r="F1619" s="4" t="str">
        <f t="shared" si="345"/>
        <v>Wall Street Journal-10Yr Treasury Yield-02-2019</v>
      </c>
      <c r="G1619" s="7">
        <v>43506</v>
      </c>
      <c r="H1619" s="7" t="str">
        <f t="shared" si="346"/>
        <v>02-2019</v>
      </c>
      <c r="I1619" s="7" t="str">
        <f t="shared" ca="1" si="347"/>
        <v>Wall Street Journal: National Association of Realtors-10Yr Treasury Yield-02-2019</v>
      </c>
      <c r="J1619" s="4" t="str">
        <f t="shared" ca="1" si="348"/>
        <v>10Yr Treasury Yield-National Association of Realtors:02-2019</v>
      </c>
      <c r="K1619" t="s">
        <v>245</v>
      </c>
      <c r="CK1619">
        <v>2.8</v>
      </c>
      <c r="CM1619">
        <v>2.9</v>
      </c>
      <c r="CO1619">
        <v>3.1</v>
      </c>
      <c r="CQ1619">
        <v>3</v>
      </c>
      <c r="CS1619">
        <v>3</v>
      </c>
      <c r="CU1619">
        <v>3.2</v>
      </c>
    </row>
    <row r="1620" spans="1:99" x14ac:dyDescent="0.55000000000000004">
      <c r="A1620" s="4" t="str">
        <f t="shared" ca="1" si="343"/>
        <v>Morgan Stanley</v>
      </c>
      <c r="B1620" s="4" t="str">
        <f t="shared" si="344"/>
        <v>Ellen Zentner *</v>
      </c>
      <c r="C1620" s="4" t="s">
        <v>246</v>
      </c>
      <c r="D1620" s="4" t="s">
        <v>96</v>
      </c>
      <c r="E1620" s="4" t="str">
        <f>IF(COUNTIF($E$2:E1619,"Begin: " &amp; C1620 &amp; "-" &amp; D1620 &amp; "-" &amp; H1620)=0,"Begin: " &amp; C1620 &amp; "-" &amp; D1620 &amp; "-" &amp; H1620,IF((C1620 &amp; "-" &amp; D1620 &amp; "-" &amp; H1620)&lt;&gt;(C1621 &amp; "-" &amp; D1621 &amp; "-" &amp; H1621),"End: " &amp; C1620 &amp; "-" &amp; D1620 &amp; "-" &amp; H1620,""))</f>
        <v>End: Wall Street Journal-10Yr Treasury Yield-02-2019</v>
      </c>
      <c r="F1620" s="4" t="str">
        <f t="shared" si="345"/>
        <v>Wall Street Journal-10Yr Treasury Yield-02-2019</v>
      </c>
      <c r="G1620" s="7">
        <v>43506</v>
      </c>
      <c r="H1620" s="7" t="str">
        <f t="shared" si="346"/>
        <v>02-2019</v>
      </c>
      <c r="I1620" s="7" t="str">
        <f t="shared" ca="1" si="347"/>
        <v>Wall Street Journal: Morgan Stanley-10Yr Treasury Yield-02-2019</v>
      </c>
      <c r="J1620" s="4" t="str">
        <f t="shared" ca="1" si="348"/>
        <v>10Yr Treasury Yield-Morgan Stanley:02-2019</v>
      </c>
      <c r="K1620" t="s">
        <v>685</v>
      </c>
    </row>
    <row r="1621" spans="1:99" x14ac:dyDescent="0.55000000000000004">
      <c r="A1621" s="4" t="str">
        <f t="shared" ref="A1621" ca="1" si="349">IF(ISERROR(IF(C1621="GIOA",INDEX(List_AnonymousForecasters,MATCH(LEFT(K1621,FIND(":",K1621,1)-1),List_IndividualForecasters,0),1),INDEX(List_FirmNamesOmega,MATCH(LEFT(K1621,FIND(":",K1621,1)-1),List_FirmNamesAlpha,0),1))),LEFT(K1621,FIND(":",K1621,1)-1),IF(C1621="GIOA",INDEX(List_AnonymousForecasters,MATCH(LEFT(K1621,FIND(":",K1621,1)-1),List_IndividualForecasters,0),1),INDEX(List_FirmNamesOmega,MATCH(LEFT(K1621,FIND(":",K1621,1)-1),List_FirmNamesAlpha,0),1)))</f>
        <v>Nomura</v>
      </c>
      <c r="B1621" s="4" t="str">
        <f t="shared" ref="B1621" si="350">MID(K1621,FIND(":",K1621,1)+2,LEN(K1621)-FIND(":",K1621,1))</f>
        <v>Lewis Alexander</v>
      </c>
      <c r="C1621" s="4" t="s">
        <v>246</v>
      </c>
      <c r="D1621" s="4" t="s">
        <v>87</v>
      </c>
      <c r="E1621" s="4" t="str">
        <f>IF(COUNTIF($E$2:E1620,"Begin: " &amp; C1621 &amp; "-" &amp; D1621 &amp; "-" &amp; H1621)=0,"Begin: " &amp; C1621 &amp; "-" &amp; D1621 &amp; "-" &amp; H1621,IF((C1621 &amp; "-" &amp; D1621 &amp; "-" &amp; H1621)&lt;&gt;(C1622 &amp; "-" &amp; D1622 &amp; "-" &amp; H1622),"End: " &amp; C1621 &amp; "-" &amp; D1621 &amp; "-" &amp; H1621,""))</f>
        <v>Begin: Wall Street Journal-Fed Funds Rate-02-2019</v>
      </c>
      <c r="F1621" s="4" t="str">
        <f t="shared" ref="F1621" si="351">C1621 &amp; "-" &amp; D1621 &amp; "-" &amp; H1621</f>
        <v>Wall Street Journal-Fed Funds Rate-02-2019</v>
      </c>
      <c r="G1621" s="7">
        <v>43506</v>
      </c>
      <c r="H1621" s="7" t="str">
        <f t="shared" ref="H1621" si="352">TEXT(MONTH(G1621),"00") &amp; "-" &amp; TEXT(YEAR(G1621),"0000")</f>
        <v>02-2019</v>
      </c>
      <c r="I1621" s="7" t="str">
        <f t="shared" ref="I1621" ca="1" si="353">C1621 &amp; ": " &amp; A1621 &amp; "-" &amp; D1621 &amp; "-" &amp; H1621</f>
        <v>Wall Street Journal: Nomura-Fed Funds Rate-02-2019</v>
      </c>
      <c r="J1621" s="4" t="str">
        <f t="shared" ref="J1621" ca="1" si="354">D1621 &amp; "-" &amp; A1621 &amp; ":" &amp; TEXT(MONTH(G1621),"00") &amp; "-" &amp; TEXT(YEAR(G1621),"0000")</f>
        <v>Fed Funds Rate-Nomura:02-2019</v>
      </c>
      <c r="K1621" t="s">
        <v>196</v>
      </c>
      <c r="CK1621">
        <v>2.375</v>
      </c>
      <c r="CM1621">
        <v>2.625</v>
      </c>
      <c r="CO1621">
        <v>2.625</v>
      </c>
      <c r="CQ1621">
        <v>2.625</v>
      </c>
    </row>
    <row r="1622" spans="1:99" x14ac:dyDescent="0.55000000000000004">
      <c r="A1622" s="4" t="str">
        <f t="shared" ref="A1622:A1685" ca="1" si="355">IF(ISERROR(IF(C1622="GIOA",INDEX(List_AnonymousForecasters,MATCH(LEFT(K1622,FIND(":",K1622,1)-1),List_IndividualForecasters,0),1),INDEX(List_FirmNamesOmega,MATCH(LEFT(K1622,FIND(":",K1622,1)-1),List_FirmNamesAlpha,0),1))),LEFT(K1622,FIND(":",K1622,1)-1),IF(C1622="GIOA",INDEX(List_AnonymousForecasters,MATCH(LEFT(K1622,FIND(":",K1622,1)-1),List_IndividualForecasters,0),1),INDEX(List_FirmNamesOmega,MATCH(LEFT(K1622,FIND(":",K1622,1)-1),List_FirmNamesAlpha,0),1)))</f>
        <v>Bank of the West</v>
      </c>
      <c r="B1622" s="4" t="str">
        <f t="shared" ref="B1622:B1685" si="356">MID(K1622,FIND(":",K1622,1)+2,LEN(K1622)-FIND(":",K1622,1))</f>
        <v>Scott Anderson</v>
      </c>
      <c r="C1622" s="4" t="s">
        <v>246</v>
      </c>
      <c r="D1622" s="4" t="s">
        <v>87</v>
      </c>
      <c r="E1622" s="4" t="str">
        <f>IF(COUNTIF($E$2:E1621,"Begin: " &amp; C1622 &amp; "-" &amp; D1622 &amp; "-" &amp; H1622)=0,"Begin: " &amp; C1622 &amp; "-" &amp; D1622 &amp; "-" &amp; H1622,IF((C1622 &amp; "-" &amp; D1622 &amp; "-" &amp; H1622)&lt;&gt;(C1623 &amp; "-" &amp; D1623 &amp; "-" &amp; H1623),"End: " &amp; C1622 &amp; "-" &amp; D1622 &amp; "-" &amp; H1622,""))</f>
        <v/>
      </c>
      <c r="F1622" s="4" t="str">
        <f t="shared" ref="F1622:F1685" si="357">C1622 &amp; "-" &amp; D1622 &amp; "-" &amp; H1622</f>
        <v>Wall Street Journal-Fed Funds Rate-02-2019</v>
      </c>
      <c r="G1622" s="7">
        <v>43506</v>
      </c>
      <c r="H1622" s="7" t="str">
        <f t="shared" ref="H1622:H1685" si="358">TEXT(MONTH(G1622),"00") &amp; "-" &amp; TEXT(YEAR(G1622),"0000")</f>
        <v>02-2019</v>
      </c>
      <c r="I1622" s="7" t="str">
        <f t="shared" ref="I1622:I1685" ca="1" si="359">C1622 &amp; ": " &amp; A1622 &amp; "-" &amp; D1622 &amp; "-" &amp; H1622</f>
        <v>Wall Street Journal: Bank of the West-Fed Funds Rate-02-2019</v>
      </c>
      <c r="J1622" s="4" t="str">
        <f t="shared" ref="J1622:J1685" ca="1" si="360">D1622 &amp; "-" &amp; A1622 &amp; ":" &amp; TEXT(MONTH(G1622),"00") &amp; "-" &amp; TEXT(YEAR(G1622),"0000")</f>
        <v>Fed Funds Rate-Bank of the West:02-2019</v>
      </c>
      <c r="K1622" t="s">
        <v>763</v>
      </c>
      <c r="CK1622">
        <v>2.375</v>
      </c>
      <c r="CM1622">
        <v>2.625</v>
      </c>
      <c r="CO1622">
        <v>2.125</v>
      </c>
      <c r="CQ1622">
        <v>1.625</v>
      </c>
      <c r="CS1622">
        <v>1.375</v>
      </c>
      <c r="CU1622">
        <v>1.375</v>
      </c>
    </row>
    <row r="1623" spans="1:99" x14ac:dyDescent="0.55000000000000004">
      <c r="A1623" s="4" t="str">
        <f t="shared" ca="1" si="355"/>
        <v>Capital Economics</v>
      </c>
      <c r="B1623" s="4" t="str">
        <f t="shared" si="356"/>
        <v>Paul Ashworth *</v>
      </c>
      <c r="C1623" s="4" t="s">
        <v>246</v>
      </c>
      <c r="D1623" s="4" t="s">
        <v>87</v>
      </c>
      <c r="E1623" s="4" t="str">
        <f>IF(COUNTIF($E$2:E1622,"Begin: " &amp; C1623 &amp; "-" &amp; D1623 &amp; "-" &amp; H1623)=0,"Begin: " &amp; C1623 &amp; "-" &amp; D1623 &amp; "-" &amp; H1623,IF((C1623 &amp; "-" &amp; D1623 &amp; "-" &amp; H1623)&lt;&gt;(C1624 &amp; "-" &amp; D1624 &amp; "-" &amp; H1624),"End: " &amp; C1623 &amp; "-" &amp; D1623 &amp; "-" &amp; H1623,""))</f>
        <v/>
      </c>
      <c r="F1623" s="4" t="str">
        <f t="shared" si="357"/>
        <v>Wall Street Journal-Fed Funds Rate-02-2019</v>
      </c>
      <c r="G1623" s="7">
        <v>43506</v>
      </c>
      <c r="H1623" s="7" t="str">
        <f t="shared" si="358"/>
        <v>02-2019</v>
      </c>
      <c r="I1623" s="7" t="str">
        <f t="shared" ca="1" si="359"/>
        <v>Wall Street Journal: Capital Economics-Fed Funds Rate-02-2019</v>
      </c>
      <c r="J1623" s="4" t="str">
        <f t="shared" ca="1" si="360"/>
        <v>Fed Funds Rate-Capital Economics:02-2019</v>
      </c>
      <c r="K1623" t="s">
        <v>683</v>
      </c>
    </row>
    <row r="1624" spans="1:99" x14ac:dyDescent="0.55000000000000004">
      <c r="A1624" s="4" t="str">
        <f t="shared" ca="1" si="355"/>
        <v>Deloitte LP</v>
      </c>
      <c r="B1624" s="4" t="str">
        <f t="shared" si="356"/>
        <v>Daniel Bachman</v>
      </c>
      <c r="C1624" s="4" t="s">
        <v>246</v>
      </c>
      <c r="D1624" s="4" t="s">
        <v>87</v>
      </c>
      <c r="E1624" s="4" t="str">
        <f>IF(COUNTIF($E$2:E1623,"Begin: " &amp; C1624 &amp; "-" &amp; D1624 &amp; "-" &amp; H1624)=0,"Begin: " &amp; C1624 &amp; "-" &amp; D1624 &amp; "-" &amp; H1624,IF((C1624 &amp; "-" &amp; D1624 &amp; "-" &amp; H1624)&lt;&gt;(C1625 &amp; "-" &amp; D1625 &amp; "-" &amp; H1625),"End: " &amp; C1624 &amp; "-" &amp; D1624 &amp; "-" &amp; H1624,""))</f>
        <v/>
      </c>
      <c r="F1624" s="4" t="str">
        <f t="shared" si="357"/>
        <v>Wall Street Journal-Fed Funds Rate-02-2019</v>
      </c>
      <c r="G1624" s="7">
        <v>43506</v>
      </c>
      <c r="H1624" s="7" t="str">
        <f t="shared" si="358"/>
        <v>02-2019</v>
      </c>
      <c r="I1624" s="7" t="str">
        <f t="shared" ca="1" si="359"/>
        <v>Wall Street Journal: Deloitte LP-Fed Funds Rate-02-2019</v>
      </c>
      <c r="J1624" s="4" t="str">
        <f t="shared" ca="1" si="360"/>
        <v>Fed Funds Rate-Deloitte LP:02-2019</v>
      </c>
      <c r="K1624" t="s">
        <v>749</v>
      </c>
      <c r="CK1624">
        <v>2.375</v>
      </c>
      <c r="CM1624">
        <v>2.625</v>
      </c>
      <c r="CO1624">
        <v>2.625</v>
      </c>
      <c r="CQ1624">
        <v>2.625</v>
      </c>
      <c r="CS1624">
        <v>2.625</v>
      </c>
      <c r="CU1624">
        <v>2.625</v>
      </c>
    </row>
    <row r="1625" spans="1:99" x14ac:dyDescent="0.55000000000000004">
      <c r="A1625" s="4" t="str">
        <f t="shared" ca="1" si="355"/>
        <v>Economic Outlook Group</v>
      </c>
      <c r="B1625" s="4" t="str">
        <f t="shared" si="356"/>
        <v>Bernard Baumohl</v>
      </c>
      <c r="C1625" s="4" t="s">
        <v>246</v>
      </c>
      <c r="D1625" s="4" t="s">
        <v>87</v>
      </c>
      <c r="E1625" s="4" t="str">
        <f>IF(COUNTIF($E$2:E1624,"Begin: " &amp; C1625 &amp; "-" &amp; D1625 &amp; "-" &amp; H1625)=0,"Begin: " &amp; C1625 &amp; "-" &amp; D1625 &amp; "-" &amp; H1625,IF((C1625 &amp; "-" &amp; D1625 &amp; "-" &amp; H1625)&lt;&gt;(C1626 &amp; "-" &amp; D1626 &amp; "-" &amp; H1626),"End: " &amp; C1625 &amp; "-" &amp; D1625 &amp; "-" &amp; H1625,""))</f>
        <v/>
      </c>
      <c r="F1625" s="4" t="str">
        <f t="shared" si="357"/>
        <v>Wall Street Journal-Fed Funds Rate-02-2019</v>
      </c>
      <c r="G1625" s="7">
        <v>43506</v>
      </c>
      <c r="H1625" s="7" t="str">
        <f t="shared" si="358"/>
        <v>02-2019</v>
      </c>
      <c r="I1625" s="7" t="str">
        <f t="shared" ca="1" si="359"/>
        <v>Wall Street Journal: Economic Outlook Group-Fed Funds Rate-02-2019</v>
      </c>
      <c r="J1625" s="4" t="str">
        <f t="shared" ca="1" si="360"/>
        <v>Fed Funds Rate-Economic Outlook Group:02-2019</v>
      </c>
      <c r="K1625" t="s">
        <v>426</v>
      </c>
      <c r="CK1625">
        <v>2.63</v>
      </c>
      <c r="CM1625">
        <v>2.63</v>
      </c>
      <c r="CO1625">
        <v>2.38</v>
      </c>
      <c r="CQ1625">
        <v>2.13</v>
      </c>
      <c r="CS1625">
        <v>2.38</v>
      </c>
      <c r="CU1625">
        <v>2.63</v>
      </c>
    </row>
    <row r="1626" spans="1:99" x14ac:dyDescent="0.55000000000000004">
      <c r="A1626" s="4" t="str">
        <f t="shared" ca="1" si="355"/>
        <v>Nationwide Insurance</v>
      </c>
      <c r="B1626" s="4" t="str">
        <f t="shared" si="356"/>
        <v>David Berson</v>
      </c>
      <c r="C1626" s="4" t="s">
        <v>246</v>
      </c>
      <c r="D1626" s="4" t="s">
        <v>87</v>
      </c>
      <c r="E1626" s="4" t="str">
        <f>IF(COUNTIF($E$2:E1625,"Begin: " &amp; C1626 &amp; "-" &amp; D1626 &amp; "-" &amp; H1626)=0,"Begin: " &amp; C1626 &amp; "-" &amp; D1626 &amp; "-" &amp; H1626,IF((C1626 &amp; "-" &amp; D1626 &amp; "-" &amp; H1626)&lt;&gt;(C1627 &amp; "-" &amp; D1627 &amp; "-" &amp; H1627),"End: " &amp; C1626 &amp; "-" &amp; D1626 &amp; "-" &amp; H1626,""))</f>
        <v/>
      </c>
      <c r="F1626" s="4" t="str">
        <f t="shared" si="357"/>
        <v>Wall Street Journal-Fed Funds Rate-02-2019</v>
      </c>
      <c r="G1626" s="7">
        <v>43506</v>
      </c>
      <c r="H1626" s="7" t="str">
        <f t="shared" si="358"/>
        <v>02-2019</v>
      </c>
      <c r="I1626" s="7" t="str">
        <f t="shared" ca="1" si="359"/>
        <v>Wall Street Journal: Nationwide Insurance-Fed Funds Rate-02-2019</v>
      </c>
      <c r="J1626" s="4" t="str">
        <f t="shared" ca="1" si="360"/>
        <v>Fed Funds Rate-Nationwide Insurance:02-2019</v>
      </c>
      <c r="K1626" t="s">
        <v>427</v>
      </c>
      <c r="CK1626">
        <v>2.625</v>
      </c>
      <c r="CM1626">
        <v>2.875</v>
      </c>
      <c r="CO1626">
        <v>3.125</v>
      </c>
      <c r="CQ1626">
        <v>3.375</v>
      </c>
      <c r="CS1626">
        <v>3.625</v>
      </c>
      <c r="CU1626">
        <v>3.625</v>
      </c>
    </row>
    <row r="1627" spans="1:99" x14ac:dyDescent="0.55000000000000004">
      <c r="A1627" s="4" t="str">
        <f t="shared" ca="1" si="355"/>
        <v>Tufts University</v>
      </c>
      <c r="B1627" s="4" t="str">
        <f t="shared" si="356"/>
        <v>Brian Bethune</v>
      </c>
      <c r="C1627" s="4" t="s">
        <v>246</v>
      </c>
      <c r="D1627" s="4" t="s">
        <v>87</v>
      </c>
      <c r="E1627" s="4" t="str">
        <f>IF(COUNTIF($E$2:E1626,"Begin: " &amp; C1627 &amp; "-" &amp; D1627 &amp; "-" &amp; H1627)=0,"Begin: " &amp; C1627 &amp; "-" &amp; D1627 &amp; "-" &amp; H1627,IF((C1627 &amp; "-" &amp; D1627 &amp; "-" &amp; H1627)&lt;&gt;(C1628 &amp; "-" &amp; D1628 &amp; "-" &amp; H1628),"End: " &amp; C1627 &amp; "-" &amp; D1627 &amp; "-" &amp; H1627,""))</f>
        <v/>
      </c>
      <c r="F1627" s="4" t="str">
        <f t="shared" si="357"/>
        <v>Wall Street Journal-Fed Funds Rate-02-2019</v>
      </c>
      <c r="G1627" s="7">
        <v>43506</v>
      </c>
      <c r="H1627" s="7" t="str">
        <f t="shared" si="358"/>
        <v>02-2019</v>
      </c>
      <c r="I1627" s="7" t="str">
        <f t="shared" ca="1" si="359"/>
        <v>Wall Street Journal: Tufts University-Fed Funds Rate-02-2019</v>
      </c>
      <c r="J1627" s="4" t="str">
        <f t="shared" ca="1" si="360"/>
        <v>Fed Funds Rate-Tufts University:02-2019</v>
      </c>
      <c r="K1627" t="s">
        <v>428</v>
      </c>
      <c r="CK1627">
        <v>2.375</v>
      </c>
      <c r="CM1627">
        <v>2.625</v>
      </c>
      <c r="CO1627">
        <v>2.625</v>
      </c>
      <c r="CQ1627">
        <v>2.875</v>
      </c>
      <c r="CS1627">
        <v>2.875</v>
      </c>
      <c r="CU1627">
        <v>2.875</v>
      </c>
    </row>
    <row r="1628" spans="1:99" x14ac:dyDescent="0.55000000000000004">
      <c r="A1628" s="4" t="str">
        <f t="shared" ca="1" si="355"/>
        <v>TS Lombard</v>
      </c>
      <c r="B1628" s="4" t="str">
        <f t="shared" si="356"/>
        <v>Steven Blitz</v>
      </c>
      <c r="C1628" s="4" t="s">
        <v>246</v>
      </c>
      <c r="D1628" s="4" t="s">
        <v>87</v>
      </c>
      <c r="E1628" s="4" t="str">
        <f>IF(COUNTIF($E$2:E1627,"Begin: " &amp; C1628 &amp; "-" &amp; D1628 &amp; "-" &amp; H1628)=0,"Begin: " &amp; C1628 &amp; "-" &amp; D1628 &amp; "-" &amp; H1628,IF((C1628 &amp; "-" &amp; D1628 &amp; "-" &amp; H1628)&lt;&gt;(C1629 &amp; "-" &amp; D1629 &amp; "-" &amp; H1629),"End: " &amp; C1628 &amp; "-" &amp; D1628 &amp; "-" &amp; H1628,""))</f>
        <v/>
      </c>
      <c r="F1628" s="4" t="str">
        <f t="shared" si="357"/>
        <v>Wall Street Journal-Fed Funds Rate-02-2019</v>
      </c>
      <c r="G1628" s="7">
        <v>43506</v>
      </c>
      <c r="H1628" s="7" t="str">
        <f t="shared" si="358"/>
        <v>02-2019</v>
      </c>
      <c r="I1628" s="7" t="str">
        <f t="shared" ca="1" si="359"/>
        <v>Wall Street Journal: TS Lombard-Fed Funds Rate-02-2019</v>
      </c>
      <c r="J1628" s="4" t="str">
        <f t="shared" ca="1" si="360"/>
        <v>Fed Funds Rate-TS Lombard:02-2019</v>
      </c>
      <c r="K1628" t="s">
        <v>768</v>
      </c>
      <c r="CK1628">
        <v>2.38</v>
      </c>
      <c r="CM1628">
        <v>2.13</v>
      </c>
      <c r="CO1628">
        <v>2.63</v>
      </c>
      <c r="CQ1628">
        <v>3</v>
      </c>
      <c r="CS1628">
        <v>2.5</v>
      </c>
      <c r="CU1628">
        <v>1.5</v>
      </c>
    </row>
    <row r="1629" spans="1:99" x14ac:dyDescent="0.55000000000000004">
      <c r="A1629" s="4" t="str">
        <f t="shared" ca="1" si="355"/>
        <v>Standard and Poor's</v>
      </c>
      <c r="B1629" s="4" t="str">
        <f t="shared" si="356"/>
        <v>Beth Ann Bovino</v>
      </c>
      <c r="C1629" s="4" t="s">
        <v>246</v>
      </c>
      <c r="D1629" s="4" t="s">
        <v>87</v>
      </c>
      <c r="E1629" s="4" t="str">
        <f>IF(COUNTIF($E$2:E1628,"Begin: " &amp; C1629 &amp; "-" &amp; D1629 &amp; "-" &amp; H1629)=0,"Begin: " &amp; C1629 &amp; "-" &amp; D1629 &amp; "-" &amp; H1629,IF((C1629 &amp; "-" &amp; D1629 &amp; "-" &amp; H1629)&lt;&gt;(C1630 &amp; "-" &amp; D1630 &amp; "-" &amp; H1630),"End: " &amp; C1629 &amp; "-" &amp; D1629 &amp; "-" &amp; H1629,""))</f>
        <v/>
      </c>
      <c r="F1629" s="4" t="str">
        <f t="shared" si="357"/>
        <v>Wall Street Journal-Fed Funds Rate-02-2019</v>
      </c>
      <c r="G1629" s="7">
        <v>43506</v>
      </c>
      <c r="H1629" s="7" t="str">
        <f t="shared" si="358"/>
        <v>02-2019</v>
      </c>
      <c r="I1629" s="7" t="str">
        <f t="shared" ca="1" si="359"/>
        <v>Wall Street Journal: Standard and Poor's-Fed Funds Rate-02-2019</v>
      </c>
      <c r="J1629" s="4" t="str">
        <f t="shared" ca="1" si="360"/>
        <v>Fed Funds Rate-Standard and Poor's:02-2019</v>
      </c>
      <c r="K1629" t="s">
        <v>199</v>
      </c>
      <c r="CK1629">
        <v>2.625</v>
      </c>
      <c r="CM1629">
        <v>2.875</v>
      </c>
      <c r="CO1629">
        <v>2.875</v>
      </c>
      <c r="CQ1629">
        <v>2.875</v>
      </c>
      <c r="CS1629">
        <v>2.875</v>
      </c>
      <c r="CU1629">
        <v>2.875</v>
      </c>
    </row>
    <row r="1630" spans="1:99" x14ac:dyDescent="0.55000000000000004">
      <c r="A1630" s="4" t="str">
        <f t="shared" ca="1" si="355"/>
        <v>Wells Fargo &amp; Co.</v>
      </c>
      <c r="B1630" s="4" t="str">
        <f t="shared" si="356"/>
        <v>Jay Bryson</v>
      </c>
      <c r="C1630" s="4" t="s">
        <v>246</v>
      </c>
      <c r="D1630" s="4" t="s">
        <v>87</v>
      </c>
      <c r="E1630" s="4" t="str">
        <f>IF(COUNTIF($E$2:E1629,"Begin: " &amp; C1630 &amp; "-" &amp; D1630 &amp; "-" &amp; H1630)=0,"Begin: " &amp; C1630 &amp; "-" &amp; D1630 &amp; "-" &amp; H1630,IF((C1630 &amp; "-" &amp; D1630 &amp; "-" &amp; H1630)&lt;&gt;(C1631 &amp; "-" &amp; D1631 &amp; "-" &amp; H1631),"End: " &amp; C1630 &amp; "-" &amp; D1630 &amp; "-" &amp; H1630,""))</f>
        <v/>
      </c>
      <c r="F1630" s="4" t="str">
        <f t="shared" si="357"/>
        <v>Wall Street Journal-Fed Funds Rate-02-2019</v>
      </c>
      <c r="G1630" s="7">
        <v>43506</v>
      </c>
      <c r="H1630" s="7" t="str">
        <f t="shared" si="358"/>
        <v>02-2019</v>
      </c>
      <c r="I1630" s="7" t="str">
        <f t="shared" ca="1" si="359"/>
        <v>Wall Street Journal: Wells Fargo &amp; Co.-Fed Funds Rate-02-2019</v>
      </c>
      <c r="J1630" s="4" t="str">
        <f t="shared" ca="1" si="360"/>
        <v>Fed Funds Rate-Wells Fargo &amp; Co.:02-2019</v>
      </c>
      <c r="K1630" t="s">
        <v>786</v>
      </c>
      <c r="CK1630">
        <v>2.375</v>
      </c>
      <c r="CM1630">
        <v>2.625</v>
      </c>
      <c r="CO1630">
        <v>2.625</v>
      </c>
      <c r="CQ1630">
        <v>2.375</v>
      </c>
    </row>
    <row r="1631" spans="1:99" x14ac:dyDescent="0.55000000000000004">
      <c r="A1631" s="4" t="str">
        <f t="shared" ca="1" si="355"/>
        <v>Credit Agricole CIB</v>
      </c>
      <c r="B1631" s="4" t="str">
        <f t="shared" si="356"/>
        <v>Michael Carey</v>
      </c>
      <c r="C1631" s="4" t="s">
        <v>246</v>
      </c>
      <c r="D1631" s="4" t="s">
        <v>87</v>
      </c>
      <c r="E1631" s="4" t="str">
        <f>IF(COUNTIF($E$2:E1630,"Begin: " &amp; C1631 &amp; "-" &amp; D1631 &amp; "-" &amp; H1631)=0,"Begin: " &amp; C1631 &amp; "-" &amp; D1631 &amp; "-" &amp; H1631,IF((C1631 &amp; "-" &amp; D1631 &amp; "-" &amp; H1631)&lt;&gt;(C1632 &amp; "-" &amp; D1632 &amp; "-" &amp; H1632),"End: " &amp; C1631 &amp; "-" &amp; D1631 &amp; "-" &amp; H1631,""))</f>
        <v/>
      </c>
      <c r="F1631" s="4" t="str">
        <f t="shared" si="357"/>
        <v>Wall Street Journal-Fed Funds Rate-02-2019</v>
      </c>
      <c r="G1631" s="7">
        <v>43506</v>
      </c>
      <c r="H1631" s="7" t="str">
        <f t="shared" si="358"/>
        <v>02-2019</v>
      </c>
      <c r="I1631" s="7" t="str">
        <f t="shared" ca="1" si="359"/>
        <v>Wall Street Journal: Credit Agricole CIB-Fed Funds Rate-02-2019</v>
      </c>
      <c r="J1631" s="4" t="str">
        <f t="shared" ca="1" si="360"/>
        <v>Fed Funds Rate-Credit Agricole CIB:02-2019</v>
      </c>
      <c r="K1631" t="s">
        <v>200</v>
      </c>
      <c r="CK1631">
        <v>2.625</v>
      </c>
      <c r="CM1631">
        <v>2.875</v>
      </c>
      <c r="CO1631">
        <v>2.875</v>
      </c>
      <c r="CQ1631">
        <v>2.875</v>
      </c>
    </row>
    <row r="1632" spans="1:99" x14ac:dyDescent="0.55000000000000004">
      <c r="A1632" s="4" t="str">
        <f t="shared" ca="1" si="355"/>
        <v>Econoclast</v>
      </c>
      <c r="B1632" s="4" t="str">
        <f t="shared" si="356"/>
        <v>Mike Cosgrove</v>
      </c>
      <c r="C1632" s="4" t="s">
        <v>246</v>
      </c>
      <c r="D1632" s="4" t="s">
        <v>87</v>
      </c>
      <c r="E1632" s="4" t="str">
        <f>IF(COUNTIF($E$2:E1631,"Begin: " &amp; C1632 &amp; "-" &amp; D1632 &amp; "-" &amp; H1632)=0,"Begin: " &amp; C1632 &amp; "-" &amp; D1632 &amp; "-" &amp; H1632,IF((C1632 &amp; "-" &amp; D1632 &amp; "-" &amp; H1632)&lt;&gt;(C1633 &amp; "-" &amp; D1633 &amp; "-" &amp; H1633),"End: " &amp; C1632 &amp; "-" &amp; D1632 &amp; "-" &amp; H1632,""))</f>
        <v/>
      </c>
      <c r="F1632" s="4" t="str">
        <f t="shared" si="357"/>
        <v>Wall Street Journal-Fed Funds Rate-02-2019</v>
      </c>
      <c r="G1632" s="7">
        <v>43506</v>
      </c>
      <c r="H1632" s="7" t="str">
        <f t="shared" si="358"/>
        <v>02-2019</v>
      </c>
      <c r="I1632" s="7" t="str">
        <f t="shared" ca="1" si="359"/>
        <v>Wall Street Journal: Econoclast-Fed Funds Rate-02-2019</v>
      </c>
      <c r="J1632" s="4" t="str">
        <f t="shared" ca="1" si="360"/>
        <v>Fed Funds Rate-Econoclast:02-2019</v>
      </c>
      <c r="K1632" t="s">
        <v>203</v>
      </c>
      <c r="CK1632">
        <v>2.4</v>
      </c>
      <c r="CM1632">
        <v>2.63</v>
      </c>
      <c r="CO1632">
        <v>2.4</v>
      </c>
      <c r="CQ1632">
        <v>2.2000000000000002</v>
      </c>
      <c r="CS1632">
        <v>2.2000000000000002</v>
      </c>
      <c r="CU1632">
        <v>2.2000000000000002</v>
      </c>
    </row>
    <row r="1633" spans="1:99" x14ac:dyDescent="0.55000000000000004">
      <c r="A1633" s="4" t="str">
        <f t="shared" ca="1" si="355"/>
        <v>Pictet Wealth Management</v>
      </c>
      <c r="B1633" s="4" t="str">
        <f t="shared" si="356"/>
        <v>Thomas Costerg *</v>
      </c>
      <c r="C1633" s="4" t="s">
        <v>246</v>
      </c>
      <c r="D1633" s="4" t="s">
        <v>87</v>
      </c>
      <c r="E1633" s="4" t="str">
        <f>IF(COUNTIF($E$2:E1632,"Begin: " &amp; C1633 &amp; "-" &amp; D1633 &amp; "-" &amp; H1633)=0,"Begin: " &amp; C1633 &amp; "-" &amp; D1633 &amp; "-" &amp; H1633,IF((C1633 &amp; "-" &amp; D1633 &amp; "-" &amp; H1633)&lt;&gt;(C1634 &amp; "-" &amp; D1634 &amp; "-" &amp; H1634),"End: " &amp; C1633 &amp; "-" &amp; D1633 &amp; "-" &amp; H1633,""))</f>
        <v/>
      </c>
      <c r="F1633" s="4" t="str">
        <f t="shared" si="357"/>
        <v>Wall Street Journal-Fed Funds Rate-02-2019</v>
      </c>
      <c r="G1633" s="7">
        <v>43506</v>
      </c>
      <c r="H1633" s="7" t="str">
        <f t="shared" si="358"/>
        <v>02-2019</v>
      </c>
      <c r="I1633" s="7" t="str">
        <f t="shared" ca="1" si="359"/>
        <v>Wall Street Journal: Pictet Wealth Management-Fed Funds Rate-02-2019</v>
      </c>
      <c r="J1633" s="4" t="str">
        <f t="shared" ca="1" si="360"/>
        <v>Fed Funds Rate-Pictet Wealth Management:02-2019</v>
      </c>
      <c r="K1633" t="s">
        <v>771</v>
      </c>
    </row>
    <row r="1634" spans="1:99" x14ac:dyDescent="0.55000000000000004">
      <c r="A1634" s="4" t="str">
        <f t="shared" ca="1" si="355"/>
        <v>Wrightson ICAP</v>
      </c>
      <c r="B1634" s="4" t="str">
        <f t="shared" si="356"/>
        <v>Lou Crandall</v>
      </c>
      <c r="C1634" s="4" t="s">
        <v>246</v>
      </c>
      <c r="D1634" s="4" t="s">
        <v>87</v>
      </c>
      <c r="E1634" s="4" t="str">
        <f>IF(COUNTIF($E$2:E1633,"Begin: " &amp; C1634 &amp; "-" &amp; D1634 &amp; "-" &amp; H1634)=0,"Begin: " &amp; C1634 &amp; "-" &amp; D1634 &amp; "-" &amp; H1634,IF((C1634 &amp; "-" &amp; D1634 &amp; "-" &amp; H1634)&lt;&gt;(C1635 &amp; "-" &amp; D1635 &amp; "-" &amp; H1635),"End: " &amp; C1634 &amp; "-" &amp; D1634 &amp; "-" &amp; H1634,""))</f>
        <v/>
      </c>
      <c r="F1634" s="4" t="str">
        <f t="shared" si="357"/>
        <v>Wall Street Journal-Fed Funds Rate-02-2019</v>
      </c>
      <c r="G1634" s="7">
        <v>43506</v>
      </c>
      <c r="H1634" s="7" t="str">
        <f t="shared" si="358"/>
        <v>02-2019</v>
      </c>
      <c r="I1634" s="7" t="str">
        <f t="shared" ca="1" si="359"/>
        <v>Wall Street Journal: Wrightson ICAP-Fed Funds Rate-02-2019</v>
      </c>
      <c r="J1634" s="4" t="str">
        <f t="shared" ca="1" si="360"/>
        <v>Fed Funds Rate-Wrightson ICAP:02-2019</v>
      </c>
      <c r="K1634" t="s">
        <v>204</v>
      </c>
      <c r="CK1634">
        <v>2.375</v>
      </c>
      <c r="CM1634">
        <v>2.625</v>
      </c>
      <c r="CO1634">
        <v>2.875</v>
      </c>
      <c r="CQ1634">
        <v>2.875</v>
      </c>
      <c r="CS1634">
        <v>2.875</v>
      </c>
      <c r="CU1634">
        <v>2.875</v>
      </c>
    </row>
    <row r="1635" spans="1:99" x14ac:dyDescent="0.55000000000000004">
      <c r="A1635" s="4" t="str">
        <f t="shared" ca="1" si="355"/>
        <v>Independent Consultant</v>
      </c>
      <c r="B1635" s="4" t="str">
        <f t="shared" si="356"/>
        <v>Amy Crews Cutts</v>
      </c>
      <c r="C1635" s="4" t="s">
        <v>246</v>
      </c>
      <c r="D1635" s="4" t="s">
        <v>87</v>
      </c>
      <c r="E1635" s="4" t="str">
        <f>IF(COUNTIF($E$2:E1634,"Begin: " &amp; C1635 &amp; "-" &amp; D1635 &amp; "-" &amp; H1635)=0,"Begin: " &amp; C1635 &amp; "-" &amp; D1635 &amp; "-" &amp; H1635,IF((C1635 &amp; "-" &amp; D1635 &amp; "-" &amp; H1635)&lt;&gt;(C1636 &amp; "-" &amp; D1636 &amp; "-" &amp; H1636),"End: " &amp; C1635 &amp; "-" &amp; D1635 &amp; "-" &amp; H1635,""))</f>
        <v/>
      </c>
      <c r="F1635" s="4" t="str">
        <f t="shared" si="357"/>
        <v>Wall Street Journal-Fed Funds Rate-02-2019</v>
      </c>
      <c r="G1635" s="7">
        <v>43506</v>
      </c>
      <c r="H1635" s="7" t="str">
        <f t="shared" si="358"/>
        <v>02-2019</v>
      </c>
      <c r="I1635" s="7" t="str">
        <f t="shared" ca="1" si="359"/>
        <v>Wall Street Journal: Independent Consultant-Fed Funds Rate-02-2019</v>
      </c>
      <c r="J1635" s="4" t="str">
        <f t="shared" ca="1" si="360"/>
        <v>Fed Funds Rate-Independent Consultant:02-2019</v>
      </c>
      <c r="K1635" t="s">
        <v>805</v>
      </c>
      <c r="CK1635">
        <v>2.5</v>
      </c>
      <c r="CM1635">
        <v>2.375</v>
      </c>
      <c r="CO1635">
        <v>2.125</v>
      </c>
      <c r="CQ1635">
        <v>1.875</v>
      </c>
      <c r="CS1635">
        <v>1.125</v>
      </c>
      <c r="CU1635">
        <v>1.125</v>
      </c>
    </row>
    <row r="1636" spans="1:99" x14ac:dyDescent="0.55000000000000004">
      <c r="A1636" s="4" t="str">
        <f t="shared" ca="1" si="355"/>
        <v>Oxford Economics</v>
      </c>
      <c r="B1636" s="4" t="str">
        <f t="shared" si="356"/>
        <v>Greg Daco</v>
      </c>
      <c r="C1636" s="4" t="s">
        <v>246</v>
      </c>
      <c r="D1636" s="4" t="s">
        <v>87</v>
      </c>
      <c r="E1636" s="4" t="str">
        <f>IF(COUNTIF($E$2:E1635,"Begin: " &amp; C1636 &amp; "-" &amp; D1636 &amp; "-" &amp; H1636)=0,"Begin: " &amp; C1636 &amp; "-" &amp; D1636 &amp; "-" &amp; H1636,IF((C1636 &amp; "-" &amp; D1636 &amp; "-" &amp; H1636)&lt;&gt;(C1637 &amp; "-" &amp; D1637 &amp; "-" &amp; H1637),"End: " &amp; C1636 &amp; "-" &amp; D1636 &amp; "-" &amp; H1636,""))</f>
        <v/>
      </c>
      <c r="F1636" s="4" t="str">
        <f t="shared" si="357"/>
        <v>Wall Street Journal-Fed Funds Rate-02-2019</v>
      </c>
      <c r="G1636" s="7">
        <v>43506</v>
      </c>
      <c r="H1636" s="7" t="str">
        <f t="shared" si="358"/>
        <v>02-2019</v>
      </c>
      <c r="I1636" s="7" t="str">
        <f t="shared" ca="1" si="359"/>
        <v>Wall Street Journal: Oxford Economics-Fed Funds Rate-02-2019</v>
      </c>
      <c r="J1636" s="4" t="str">
        <f t="shared" ca="1" si="360"/>
        <v>Fed Funds Rate-Oxford Economics:02-2019</v>
      </c>
      <c r="K1636" t="s">
        <v>429</v>
      </c>
      <c r="CK1636">
        <v>2.38</v>
      </c>
      <c r="CM1636">
        <v>2.63</v>
      </c>
      <c r="CO1636">
        <v>2.63</v>
      </c>
      <c r="CQ1636">
        <v>2.63</v>
      </c>
      <c r="CS1636">
        <v>2.63</v>
      </c>
      <c r="CU1636">
        <v>2.63</v>
      </c>
    </row>
    <row r="1637" spans="1:99" x14ac:dyDescent="0.55000000000000004">
      <c r="A1637" s="4" t="str">
        <f t="shared" ca="1" si="355"/>
        <v>Georgia State University</v>
      </c>
      <c r="B1637" s="4" t="str">
        <f t="shared" si="356"/>
        <v>Rajeev Dhawan</v>
      </c>
      <c r="C1637" s="4" t="s">
        <v>246</v>
      </c>
      <c r="D1637" s="4" t="s">
        <v>87</v>
      </c>
      <c r="E1637" s="4" t="str">
        <f>IF(COUNTIF($E$2:E1636,"Begin: " &amp; C1637 &amp; "-" &amp; D1637 &amp; "-" &amp; H1637)=0,"Begin: " &amp; C1637 &amp; "-" &amp; D1637 &amp; "-" &amp; H1637,IF((C1637 &amp; "-" &amp; D1637 &amp; "-" &amp; H1637)&lt;&gt;(C1638 &amp; "-" &amp; D1638 &amp; "-" &amp; H1638),"End: " &amp; C1637 &amp; "-" &amp; D1637 &amp; "-" &amp; H1637,""))</f>
        <v/>
      </c>
      <c r="F1637" s="4" t="str">
        <f t="shared" si="357"/>
        <v>Wall Street Journal-Fed Funds Rate-02-2019</v>
      </c>
      <c r="G1637" s="7">
        <v>43506</v>
      </c>
      <c r="H1637" s="7" t="str">
        <f t="shared" si="358"/>
        <v>02-2019</v>
      </c>
      <c r="I1637" s="7" t="str">
        <f t="shared" ca="1" si="359"/>
        <v>Wall Street Journal: Georgia State University-Fed Funds Rate-02-2019</v>
      </c>
      <c r="J1637" s="4" t="str">
        <f t="shared" ca="1" si="360"/>
        <v>Fed Funds Rate-Georgia State University:02-2019</v>
      </c>
      <c r="K1637" t="s">
        <v>430</v>
      </c>
      <c r="CK1637">
        <v>2.625</v>
      </c>
      <c r="CM1637">
        <v>2.625</v>
      </c>
      <c r="CO1637">
        <v>2.375</v>
      </c>
      <c r="CQ1637">
        <v>2.125</v>
      </c>
      <c r="CS1637">
        <v>2.125</v>
      </c>
      <c r="CU1637">
        <v>2.125</v>
      </c>
    </row>
    <row r="1638" spans="1:99" x14ac:dyDescent="0.55000000000000004">
      <c r="A1638" s="4" t="str">
        <f t="shared" ca="1" si="355"/>
        <v>National Association of Home Builders</v>
      </c>
      <c r="B1638" s="4" t="str">
        <f t="shared" si="356"/>
        <v>Robert Dietz</v>
      </c>
      <c r="C1638" s="4" t="s">
        <v>246</v>
      </c>
      <c r="D1638" s="4" t="s">
        <v>87</v>
      </c>
      <c r="E1638" s="4" t="str">
        <f>IF(COUNTIF($E$2:E1637,"Begin: " &amp; C1638 &amp; "-" &amp; D1638 &amp; "-" &amp; H1638)=0,"Begin: " &amp; C1638 &amp; "-" &amp; D1638 &amp; "-" &amp; H1638,IF((C1638 &amp; "-" &amp; D1638 &amp; "-" &amp; H1638)&lt;&gt;(C1639 &amp; "-" &amp; D1639 &amp; "-" &amp; H1639),"End: " &amp; C1638 &amp; "-" &amp; D1638 &amp; "-" &amp; H1638,""))</f>
        <v/>
      </c>
      <c r="F1638" s="4" t="str">
        <f t="shared" si="357"/>
        <v>Wall Street Journal-Fed Funds Rate-02-2019</v>
      </c>
      <c r="G1638" s="7">
        <v>43506</v>
      </c>
      <c r="H1638" s="7" t="str">
        <f t="shared" si="358"/>
        <v>02-2019</v>
      </c>
      <c r="I1638" s="7" t="str">
        <f t="shared" ca="1" si="359"/>
        <v>Wall Street Journal: National Association of Home Builders-Fed Funds Rate-02-2019</v>
      </c>
      <c r="J1638" s="4" t="str">
        <f t="shared" ca="1" si="360"/>
        <v>Fed Funds Rate-National Association of Home Builders:02-2019</v>
      </c>
      <c r="K1638" t="s">
        <v>754</v>
      </c>
      <c r="CK1638">
        <v>2.625</v>
      </c>
      <c r="CM1638">
        <v>2.625</v>
      </c>
      <c r="CO1638">
        <v>2.625</v>
      </c>
      <c r="CQ1638">
        <v>2.625</v>
      </c>
    </row>
    <row r="1639" spans="1:99" x14ac:dyDescent="0.55000000000000004">
      <c r="A1639" s="4" t="str">
        <f t="shared" ca="1" si="355"/>
        <v>Fannie Mae</v>
      </c>
      <c r="B1639" s="4" t="str">
        <f t="shared" si="356"/>
        <v>Douglas Duncan</v>
      </c>
      <c r="C1639" s="4" t="s">
        <v>246</v>
      </c>
      <c r="D1639" s="4" t="s">
        <v>87</v>
      </c>
      <c r="E1639" s="4" t="str">
        <f>IF(COUNTIF($E$2:E1638,"Begin: " &amp; C1639 &amp; "-" &amp; D1639 &amp; "-" &amp; H1639)=0,"Begin: " &amp; C1639 &amp; "-" &amp; D1639 &amp; "-" &amp; H1639,IF((C1639 &amp; "-" &amp; D1639 &amp; "-" &amp; H1639)&lt;&gt;(C1640 &amp; "-" &amp; D1640 &amp; "-" &amp; H1640),"End: " &amp; C1639 &amp; "-" &amp; D1639 &amp; "-" &amp; H1639,""))</f>
        <v/>
      </c>
      <c r="F1639" s="4" t="str">
        <f t="shared" si="357"/>
        <v>Wall Street Journal-Fed Funds Rate-02-2019</v>
      </c>
      <c r="G1639" s="7">
        <v>43506</v>
      </c>
      <c r="H1639" s="7" t="str">
        <f t="shared" si="358"/>
        <v>02-2019</v>
      </c>
      <c r="I1639" s="7" t="str">
        <f t="shared" ca="1" si="359"/>
        <v>Wall Street Journal: Fannie Mae-Fed Funds Rate-02-2019</v>
      </c>
      <c r="J1639" s="4" t="str">
        <f t="shared" ca="1" si="360"/>
        <v>Fed Funds Rate-Fannie Mae:02-2019</v>
      </c>
      <c r="K1639" t="s">
        <v>206</v>
      </c>
      <c r="CK1639">
        <v>2.625</v>
      </c>
      <c r="CM1639">
        <v>2.625</v>
      </c>
      <c r="CO1639">
        <v>2.625</v>
      </c>
      <c r="CQ1639">
        <v>2.625</v>
      </c>
      <c r="CS1639">
        <v>2.625</v>
      </c>
      <c r="CU1639">
        <v>2.625</v>
      </c>
    </row>
    <row r="1640" spans="1:99" x14ac:dyDescent="0.55000000000000004">
      <c r="A1640" s="4" t="str">
        <f t="shared" ca="1" si="355"/>
        <v>Comerica Bank</v>
      </c>
      <c r="B1640" s="4" t="str">
        <f t="shared" si="356"/>
        <v>Robert Dye</v>
      </c>
      <c r="C1640" s="4" t="s">
        <v>246</v>
      </c>
      <c r="D1640" s="4" t="s">
        <v>87</v>
      </c>
      <c r="E1640" s="4" t="str">
        <f>IF(COUNTIF($E$2:E1639,"Begin: " &amp; C1640 &amp; "-" &amp; D1640 &amp; "-" &amp; H1640)=0,"Begin: " &amp; C1640 &amp; "-" &amp; D1640 &amp; "-" &amp; H1640,IF((C1640 &amp; "-" &amp; D1640 &amp; "-" &amp; H1640)&lt;&gt;(C1641 &amp; "-" &amp; D1641 &amp; "-" &amp; H1641),"End: " &amp; C1640 &amp; "-" &amp; D1640 &amp; "-" &amp; H1640,""))</f>
        <v/>
      </c>
      <c r="F1640" s="4" t="str">
        <f t="shared" si="357"/>
        <v>Wall Street Journal-Fed Funds Rate-02-2019</v>
      </c>
      <c r="G1640" s="7">
        <v>43506</v>
      </c>
      <c r="H1640" s="7" t="str">
        <f t="shared" si="358"/>
        <v>02-2019</v>
      </c>
      <c r="I1640" s="7" t="str">
        <f t="shared" ca="1" si="359"/>
        <v>Wall Street Journal: Comerica Bank-Fed Funds Rate-02-2019</v>
      </c>
      <c r="J1640" s="4" t="str">
        <f t="shared" ca="1" si="360"/>
        <v>Fed Funds Rate-Comerica Bank:02-2019</v>
      </c>
      <c r="K1640" t="s">
        <v>207</v>
      </c>
      <c r="CK1640">
        <v>2.875</v>
      </c>
      <c r="CM1640">
        <v>2.875</v>
      </c>
      <c r="CO1640">
        <v>2.875</v>
      </c>
      <c r="CQ1640">
        <v>2.875</v>
      </c>
      <c r="CS1640">
        <v>2.875</v>
      </c>
      <c r="CU1640">
        <v>2.875</v>
      </c>
    </row>
    <row r="1641" spans="1:99" x14ac:dyDescent="0.55000000000000004">
      <c r="A1641" s="4" t="str">
        <f t="shared" ca="1" si="355"/>
        <v>PNC Financial Services Group</v>
      </c>
      <c r="B1641" s="4" t="str">
        <f t="shared" si="356"/>
        <v>Augustine Faucher</v>
      </c>
      <c r="C1641" s="4" t="s">
        <v>246</v>
      </c>
      <c r="D1641" s="4" t="s">
        <v>87</v>
      </c>
      <c r="E1641" s="4" t="str">
        <f>IF(COUNTIF($E$2:E1640,"Begin: " &amp; C1641 &amp; "-" &amp; D1641 &amp; "-" &amp; H1641)=0,"Begin: " &amp; C1641 &amp; "-" &amp; D1641 &amp; "-" &amp; H1641,IF((C1641 &amp; "-" &amp; D1641 &amp; "-" &amp; H1641)&lt;&gt;(C1642 &amp; "-" &amp; D1642 &amp; "-" &amp; H1642),"End: " &amp; C1641 &amp; "-" &amp; D1641 &amp; "-" &amp; H1641,""))</f>
        <v/>
      </c>
      <c r="F1641" s="4" t="str">
        <f t="shared" si="357"/>
        <v>Wall Street Journal-Fed Funds Rate-02-2019</v>
      </c>
      <c r="G1641" s="7">
        <v>43506</v>
      </c>
      <c r="H1641" s="7" t="str">
        <f t="shared" si="358"/>
        <v>02-2019</v>
      </c>
      <c r="I1641" s="7" t="str">
        <f t="shared" ca="1" si="359"/>
        <v>Wall Street Journal: PNC Financial Services Group-Fed Funds Rate-02-2019</v>
      </c>
      <c r="J1641" s="4" t="str">
        <f t="shared" ca="1" si="360"/>
        <v>Fed Funds Rate-PNC Financial Services Group:02-2019</v>
      </c>
      <c r="K1641" t="s">
        <v>769</v>
      </c>
      <c r="CK1641">
        <v>2.38</v>
      </c>
      <c r="CM1641">
        <v>2.63</v>
      </c>
      <c r="CO1641">
        <v>2.63</v>
      </c>
      <c r="CQ1641">
        <v>2.63</v>
      </c>
      <c r="CS1641">
        <v>2.63</v>
      </c>
      <c r="CU1641">
        <v>2.63</v>
      </c>
    </row>
    <row r="1642" spans="1:99" x14ac:dyDescent="0.55000000000000004">
      <c r="A1642" s="4" t="str">
        <f t="shared" ca="1" si="355"/>
        <v>California Lutheran University</v>
      </c>
      <c r="B1642" s="4" t="str">
        <f t="shared" si="356"/>
        <v>Matthew Fienup/Dan Hamilton</v>
      </c>
      <c r="C1642" s="4" t="s">
        <v>246</v>
      </c>
      <c r="D1642" s="4" t="s">
        <v>87</v>
      </c>
      <c r="E1642" s="4" t="str">
        <f>IF(COUNTIF($E$2:E1641,"Begin: " &amp; C1642 &amp; "-" &amp; D1642 &amp; "-" &amp; H1642)=0,"Begin: " &amp; C1642 &amp; "-" &amp; D1642 &amp; "-" &amp; H1642,IF((C1642 &amp; "-" &amp; D1642 &amp; "-" &amp; H1642)&lt;&gt;(C1643 &amp; "-" &amp; D1643 &amp; "-" &amp; H1643),"End: " &amp; C1642 &amp; "-" &amp; D1642 &amp; "-" &amp; H1642,""))</f>
        <v/>
      </c>
      <c r="F1642" s="4" t="str">
        <f t="shared" si="357"/>
        <v>Wall Street Journal-Fed Funds Rate-02-2019</v>
      </c>
      <c r="G1642" s="7">
        <v>43506</v>
      </c>
      <c r="H1642" s="7" t="str">
        <f t="shared" si="358"/>
        <v>02-2019</v>
      </c>
      <c r="I1642" s="7" t="str">
        <f t="shared" ca="1" si="359"/>
        <v>Wall Street Journal: California Lutheran University-Fed Funds Rate-02-2019</v>
      </c>
      <c r="J1642" s="4" t="str">
        <f t="shared" ca="1" si="360"/>
        <v>Fed Funds Rate-California Lutheran University:02-2019</v>
      </c>
      <c r="K1642" t="s">
        <v>796</v>
      </c>
      <c r="CK1642">
        <v>2.375</v>
      </c>
      <c r="CM1642">
        <v>2.375</v>
      </c>
      <c r="CO1642">
        <v>2.625</v>
      </c>
      <c r="CQ1642">
        <v>2.625</v>
      </c>
      <c r="CS1642">
        <v>2.625</v>
      </c>
      <c r="CU1642">
        <v>2.625</v>
      </c>
    </row>
    <row r="1643" spans="1:99" x14ac:dyDescent="0.55000000000000004">
      <c r="A1643" s="4" t="str">
        <f t="shared" ca="1" si="355"/>
        <v>MFR</v>
      </c>
      <c r="B1643" s="4" t="str">
        <f t="shared" si="356"/>
        <v>Maria Fiorini Ramirez/Joshua Shapiro</v>
      </c>
      <c r="C1643" s="4" t="s">
        <v>246</v>
      </c>
      <c r="D1643" s="4" t="s">
        <v>87</v>
      </c>
      <c r="E1643" s="4" t="str">
        <f>IF(COUNTIF($E$2:E1642,"Begin: " &amp; C1643 &amp; "-" &amp; D1643 &amp; "-" &amp; H1643)=0,"Begin: " &amp; C1643 &amp; "-" &amp; D1643 &amp; "-" &amp; H1643,IF((C1643 &amp; "-" &amp; D1643 &amp; "-" &amp; H1643)&lt;&gt;(C1644 &amp; "-" &amp; D1644 &amp; "-" &amp; H1644),"End: " &amp; C1643 &amp; "-" &amp; D1643 &amp; "-" &amp; H1643,""))</f>
        <v/>
      </c>
      <c r="F1643" s="4" t="str">
        <f t="shared" si="357"/>
        <v>Wall Street Journal-Fed Funds Rate-02-2019</v>
      </c>
      <c r="G1643" s="7">
        <v>43506</v>
      </c>
      <c r="H1643" s="7" t="str">
        <f t="shared" si="358"/>
        <v>02-2019</v>
      </c>
      <c r="I1643" s="7" t="str">
        <f t="shared" ca="1" si="359"/>
        <v>Wall Street Journal: MFR-Fed Funds Rate-02-2019</v>
      </c>
      <c r="J1643" s="4" t="str">
        <f t="shared" ca="1" si="360"/>
        <v>Fed Funds Rate-MFR:02-2019</v>
      </c>
      <c r="K1643" t="s">
        <v>208</v>
      </c>
      <c r="CK1643">
        <v>2.625</v>
      </c>
      <c r="CM1643">
        <v>2.625</v>
      </c>
      <c r="CO1643">
        <v>2.625</v>
      </c>
      <c r="CQ1643">
        <v>2.125</v>
      </c>
    </row>
    <row r="1644" spans="1:99" x14ac:dyDescent="0.55000000000000004">
      <c r="A1644" s="4" t="str">
        <f t="shared" ca="1" si="355"/>
        <v>Chamber of Commerce</v>
      </c>
      <c r="B1644" s="4" t="str">
        <f t="shared" si="356"/>
        <v>J.D. Foster</v>
      </c>
      <c r="C1644" s="4" t="s">
        <v>246</v>
      </c>
      <c r="D1644" s="4" t="s">
        <v>87</v>
      </c>
      <c r="E1644" s="4" t="str">
        <f>IF(COUNTIF($E$2:E1643,"Begin: " &amp; C1644 &amp; "-" &amp; D1644 &amp; "-" &amp; H1644)=0,"Begin: " &amp; C1644 &amp; "-" &amp; D1644 &amp; "-" &amp; H1644,IF((C1644 &amp; "-" &amp; D1644 &amp; "-" &amp; H1644)&lt;&gt;(C1645 &amp; "-" &amp; D1645 &amp; "-" &amp; H1645),"End: " &amp; C1644 &amp; "-" &amp; D1644 &amp; "-" &amp; H1644,""))</f>
        <v/>
      </c>
      <c r="F1644" s="4" t="str">
        <f t="shared" si="357"/>
        <v>Wall Street Journal-Fed Funds Rate-02-2019</v>
      </c>
      <c r="G1644" s="7">
        <v>43506</v>
      </c>
      <c r="H1644" s="7" t="str">
        <f t="shared" si="358"/>
        <v>02-2019</v>
      </c>
      <c r="I1644" s="7" t="str">
        <f t="shared" ca="1" si="359"/>
        <v>Wall Street Journal: Chamber of Commerce-Fed Funds Rate-02-2019</v>
      </c>
      <c r="J1644" s="4" t="str">
        <f t="shared" ca="1" si="360"/>
        <v>Fed Funds Rate-Chamber of Commerce:02-2019</v>
      </c>
      <c r="K1644" t="s">
        <v>766</v>
      </c>
      <c r="CK1644">
        <v>2.38</v>
      </c>
      <c r="CM1644">
        <v>2.63</v>
      </c>
      <c r="CO1644">
        <v>2.63</v>
      </c>
      <c r="CQ1644">
        <v>2.88</v>
      </c>
    </row>
    <row r="1645" spans="1:99" x14ac:dyDescent="0.55000000000000004">
      <c r="A1645" s="4" t="str">
        <f t="shared" ca="1" si="355"/>
        <v>Mortgage Bankers Association</v>
      </c>
      <c r="B1645" s="4" t="str">
        <f t="shared" si="356"/>
        <v>Mike Fratantoni</v>
      </c>
      <c r="C1645" s="4" t="s">
        <v>246</v>
      </c>
      <c r="D1645" s="4" t="s">
        <v>87</v>
      </c>
      <c r="E1645" s="4" t="str">
        <f>IF(COUNTIF($E$2:E1644,"Begin: " &amp; C1645 &amp; "-" &amp; D1645 &amp; "-" &amp; H1645)=0,"Begin: " &amp; C1645 &amp; "-" &amp; D1645 &amp; "-" &amp; H1645,IF((C1645 &amp; "-" &amp; D1645 &amp; "-" &amp; H1645)&lt;&gt;(C1646 &amp; "-" &amp; D1646 &amp; "-" &amp; H1646),"End: " &amp; C1645 &amp; "-" &amp; D1645 &amp; "-" &amp; H1645,""))</f>
        <v/>
      </c>
      <c r="F1645" s="4" t="str">
        <f t="shared" si="357"/>
        <v>Wall Street Journal-Fed Funds Rate-02-2019</v>
      </c>
      <c r="G1645" s="7">
        <v>43506</v>
      </c>
      <c r="H1645" s="7" t="str">
        <f t="shared" si="358"/>
        <v>02-2019</v>
      </c>
      <c r="I1645" s="7" t="str">
        <f t="shared" ca="1" si="359"/>
        <v>Wall Street Journal: Mortgage Bankers Association-Fed Funds Rate-02-2019</v>
      </c>
      <c r="J1645" s="4" t="str">
        <f t="shared" ca="1" si="360"/>
        <v>Fed Funds Rate-Mortgage Bankers Association:02-2019</v>
      </c>
      <c r="K1645" t="s">
        <v>209</v>
      </c>
      <c r="CK1645">
        <v>2.375</v>
      </c>
      <c r="CM1645">
        <v>2.625</v>
      </c>
      <c r="CO1645">
        <v>2.625</v>
      </c>
      <c r="CQ1645">
        <v>2.625</v>
      </c>
      <c r="CS1645">
        <v>2.625</v>
      </c>
      <c r="CU1645">
        <v>2.625</v>
      </c>
    </row>
    <row r="1646" spans="1:99" x14ac:dyDescent="0.55000000000000004">
      <c r="A1646" s="4" t="str">
        <f t="shared" ca="1" si="355"/>
        <v>Robert Fry Economics LLC</v>
      </c>
      <c r="B1646" s="4" t="str">
        <f t="shared" si="356"/>
        <v>Robert Fry</v>
      </c>
      <c r="C1646" s="4" t="s">
        <v>246</v>
      </c>
      <c r="D1646" s="4" t="s">
        <v>87</v>
      </c>
      <c r="E1646" s="4" t="str">
        <f>IF(COUNTIF($E$2:E1645,"Begin: " &amp; C1646 &amp; "-" &amp; D1646 &amp; "-" &amp; H1646)=0,"Begin: " &amp; C1646 &amp; "-" &amp; D1646 &amp; "-" &amp; H1646,IF((C1646 &amp; "-" &amp; D1646 &amp; "-" &amp; H1646)&lt;&gt;(C1647 &amp; "-" &amp; D1647 &amp; "-" &amp; H1647),"End: " &amp; C1646 &amp; "-" &amp; D1646 &amp; "-" &amp; H1646,""))</f>
        <v/>
      </c>
      <c r="F1646" s="4" t="str">
        <f t="shared" si="357"/>
        <v>Wall Street Journal-Fed Funds Rate-02-2019</v>
      </c>
      <c r="G1646" s="7">
        <v>43506</v>
      </c>
      <c r="H1646" s="7" t="str">
        <f t="shared" si="358"/>
        <v>02-2019</v>
      </c>
      <c r="I1646" s="7" t="str">
        <f t="shared" ca="1" si="359"/>
        <v>Wall Street Journal: Robert Fry Economics LLC-Fed Funds Rate-02-2019</v>
      </c>
      <c r="J1646" s="4" t="str">
        <f t="shared" ca="1" si="360"/>
        <v>Fed Funds Rate-Robert Fry Economics LLC:02-2019</v>
      </c>
      <c r="K1646" t="s">
        <v>764</v>
      </c>
      <c r="CK1646">
        <v>2.375</v>
      </c>
      <c r="CM1646">
        <v>2.625</v>
      </c>
      <c r="CO1646">
        <v>2.875</v>
      </c>
      <c r="CQ1646">
        <v>2.875</v>
      </c>
      <c r="CS1646">
        <v>2.875</v>
      </c>
      <c r="CU1646">
        <v>2.875</v>
      </c>
    </row>
    <row r="1647" spans="1:99" x14ac:dyDescent="0.55000000000000004">
      <c r="A1647" s="4" t="str">
        <f t="shared" ca="1" si="355"/>
        <v>Societe Generale</v>
      </c>
      <c r="B1647" s="4" t="str">
        <f t="shared" si="356"/>
        <v>Stephen Gallagher</v>
      </c>
      <c r="C1647" s="4" t="s">
        <v>246</v>
      </c>
      <c r="D1647" s="4" t="s">
        <v>87</v>
      </c>
      <c r="E1647" s="4" t="str">
        <f>IF(COUNTIF($E$2:E1646,"Begin: " &amp; C1647 &amp; "-" &amp; D1647 &amp; "-" &amp; H1647)=0,"Begin: " &amp; C1647 &amp; "-" &amp; D1647 &amp; "-" &amp; H1647,IF((C1647 &amp; "-" &amp; D1647 &amp; "-" &amp; H1647)&lt;&gt;(C1648 &amp; "-" &amp; D1648 &amp; "-" &amp; H1648),"End: " &amp; C1647 &amp; "-" &amp; D1647 &amp; "-" &amp; H1647,""))</f>
        <v/>
      </c>
      <c r="F1647" s="4" t="str">
        <f t="shared" si="357"/>
        <v>Wall Street Journal-Fed Funds Rate-02-2019</v>
      </c>
      <c r="G1647" s="7">
        <v>43506</v>
      </c>
      <c r="H1647" s="7" t="str">
        <f t="shared" si="358"/>
        <v>02-2019</v>
      </c>
      <c r="I1647" s="7" t="str">
        <f t="shared" ca="1" si="359"/>
        <v>Wall Street Journal: Societe Generale-Fed Funds Rate-02-2019</v>
      </c>
      <c r="J1647" s="4" t="str">
        <f t="shared" ca="1" si="360"/>
        <v>Fed Funds Rate-Societe Generale:02-2019</v>
      </c>
      <c r="K1647" t="s">
        <v>657</v>
      </c>
      <c r="CK1647">
        <v>2.625</v>
      </c>
      <c r="CM1647">
        <v>2.875</v>
      </c>
      <c r="CO1647">
        <v>2.375</v>
      </c>
      <c r="CQ1647">
        <v>1.875</v>
      </c>
      <c r="CS1647">
        <v>1.875</v>
      </c>
      <c r="CU1647">
        <v>2.375</v>
      </c>
    </row>
    <row r="1648" spans="1:99" x14ac:dyDescent="0.55000000000000004">
      <c r="A1648" s="4" t="str">
        <f t="shared" ca="1" si="355"/>
        <v>Barclays</v>
      </c>
      <c r="B1648" s="4" t="str">
        <f t="shared" si="356"/>
        <v>Michael Gapen *</v>
      </c>
      <c r="C1648" s="4" t="s">
        <v>246</v>
      </c>
      <c r="D1648" s="4" t="s">
        <v>87</v>
      </c>
      <c r="E1648" s="4" t="str">
        <f>IF(COUNTIF($E$2:E1647,"Begin: " &amp; C1648 &amp; "-" &amp; D1648 &amp; "-" &amp; H1648)=0,"Begin: " &amp; C1648 &amp; "-" &amp; D1648 &amp; "-" &amp; H1648,IF((C1648 &amp; "-" &amp; D1648 &amp; "-" &amp; H1648)&lt;&gt;(C1649 &amp; "-" &amp; D1649 &amp; "-" &amp; H1649),"End: " &amp; C1648 &amp; "-" &amp; D1648 &amp; "-" &amp; H1648,""))</f>
        <v/>
      </c>
      <c r="F1648" s="4" t="str">
        <f t="shared" si="357"/>
        <v>Wall Street Journal-Fed Funds Rate-02-2019</v>
      </c>
      <c r="G1648" s="7">
        <v>43506</v>
      </c>
      <c r="H1648" s="7" t="str">
        <f t="shared" si="358"/>
        <v>02-2019</v>
      </c>
      <c r="I1648" s="7" t="str">
        <f t="shared" ca="1" si="359"/>
        <v>Wall Street Journal: Barclays-Fed Funds Rate-02-2019</v>
      </c>
      <c r="J1648" s="4" t="str">
        <f t="shared" ca="1" si="360"/>
        <v>Fed Funds Rate-Barclays:02-2019</v>
      </c>
      <c r="K1648" t="s">
        <v>751</v>
      </c>
    </row>
    <row r="1649" spans="1:99" x14ac:dyDescent="0.55000000000000004">
      <c r="A1649" s="4" t="str">
        <f t="shared" ca="1" si="355"/>
        <v>NatWest Markets</v>
      </c>
      <c r="B1649" s="4" t="str">
        <f t="shared" si="356"/>
        <v>Michelle Girard *</v>
      </c>
      <c r="C1649" s="4" t="s">
        <v>246</v>
      </c>
      <c r="D1649" s="4" t="s">
        <v>87</v>
      </c>
      <c r="E1649" s="4" t="str">
        <f>IF(COUNTIF($E$2:E1648,"Begin: " &amp; C1649 &amp; "-" &amp; D1649 &amp; "-" &amp; H1649)=0,"Begin: " &amp; C1649 &amp; "-" &amp; D1649 &amp; "-" &amp; H1649,IF((C1649 &amp; "-" &amp; D1649 &amp; "-" &amp; H1649)&lt;&gt;(C1650 &amp; "-" &amp; D1650 &amp; "-" &amp; H1650),"End: " &amp; C1649 &amp; "-" &amp; D1649 &amp; "-" &amp; H1649,""))</f>
        <v/>
      </c>
      <c r="F1649" s="4" t="str">
        <f t="shared" si="357"/>
        <v>Wall Street Journal-Fed Funds Rate-02-2019</v>
      </c>
      <c r="G1649" s="7">
        <v>43506</v>
      </c>
      <c r="H1649" s="7" t="str">
        <f t="shared" si="358"/>
        <v>02-2019</v>
      </c>
      <c r="I1649" s="7" t="str">
        <f t="shared" ca="1" si="359"/>
        <v>Wall Street Journal: NatWest Markets-Fed Funds Rate-02-2019</v>
      </c>
      <c r="J1649" s="4" t="str">
        <f t="shared" ca="1" si="360"/>
        <v>Fed Funds Rate-NatWest Markets:02-2019</v>
      </c>
      <c r="K1649" t="s">
        <v>806</v>
      </c>
    </row>
    <row r="1650" spans="1:99" x14ac:dyDescent="0.55000000000000004">
      <c r="A1650" s="4" t="str">
        <f t="shared" ca="1" si="355"/>
        <v>BMO Capital</v>
      </c>
      <c r="B1650" s="4" t="str">
        <f t="shared" si="356"/>
        <v>Michael Gregory *</v>
      </c>
      <c r="C1650" s="4" t="s">
        <v>246</v>
      </c>
      <c r="D1650" s="4" t="s">
        <v>87</v>
      </c>
      <c r="E1650" s="4" t="str">
        <f>IF(COUNTIF($E$2:E1649,"Begin: " &amp; C1650 &amp; "-" &amp; D1650 &amp; "-" &amp; H1650)=0,"Begin: " &amp; C1650 &amp; "-" &amp; D1650 &amp; "-" &amp; H1650,IF((C1650 &amp; "-" &amp; D1650 &amp; "-" &amp; H1650)&lt;&gt;(C1651 &amp; "-" &amp; D1651 &amp; "-" &amp; H1651),"End: " &amp; C1650 &amp; "-" &amp; D1650 &amp; "-" &amp; H1650,""))</f>
        <v/>
      </c>
      <c r="F1650" s="4" t="str">
        <f t="shared" si="357"/>
        <v>Wall Street Journal-Fed Funds Rate-02-2019</v>
      </c>
      <c r="G1650" s="7">
        <v>43506</v>
      </c>
      <c r="H1650" s="7" t="str">
        <f t="shared" si="358"/>
        <v>02-2019</v>
      </c>
      <c r="I1650" s="7" t="str">
        <f t="shared" ca="1" si="359"/>
        <v>Wall Street Journal: BMO Capital-Fed Funds Rate-02-2019</v>
      </c>
      <c r="J1650" s="4" t="str">
        <f t="shared" ca="1" si="360"/>
        <v>Fed Funds Rate-BMO Capital:02-2019</v>
      </c>
      <c r="K1650" t="s">
        <v>787</v>
      </c>
    </row>
    <row r="1651" spans="1:99" x14ac:dyDescent="0.55000000000000004">
      <c r="A1651" s="4" t="str">
        <f t="shared" ca="1" si="355"/>
        <v>TD Securities</v>
      </c>
      <c r="B1651" s="4" t="str">
        <f t="shared" si="356"/>
        <v>Michael Hanson *</v>
      </c>
      <c r="C1651" s="4" t="s">
        <v>246</v>
      </c>
      <c r="D1651" s="4" t="s">
        <v>87</v>
      </c>
      <c r="E1651" s="4" t="str">
        <f>IF(COUNTIF($E$2:E1650,"Begin: " &amp; C1651 &amp; "-" &amp; D1651 &amp; "-" &amp; H1651)=0,"Begin: " &amp; C1651 &amp; "-" &amp; D1651 &amp; "-" &amp; H1651,IF((C1651 &amp; "-" &amp; D1651 &amp; "-" &amp; H1651)&lt;&gt;(C1652 &amp; "-" &amp; D1652 &amp; "-" &amp; H1652),"End: " &amp; C1651 &amp; "-" &amp; D1651 &amp; "-" &amp; H1651,""))</f>
        <v/>
      </c>
      <c r="F1651" s="4" t="str">
        <f t="shared" si="357"/>
        <v>Wall Street Journal-Fed Funds Rate-02-2019</v>
      </c>
      <c r="G1651" s="7">
        <v>43506</v>
      </c>
      <c r="H1651" s="7" t="str">
        <f t="shared" si="358"/>
        <v>02-2019</v>
      </c>
      <c r="I1651" s="7" t="str">
        <f t="shared" ca="1" si="359"/>
        <v>Wall Street Journal: TD Securities-Fed Funds Rate-02-2019</v>
      </c>
      <c r="J1651" s="4" t="str">
        <f t="shared" ca="1" si="360"/>
        <v>Fed Funds Rate-TD Securities:02-2019</v>
      </c>
      <c r="K1651" t="s">
        <v>807</v>
      </c>
    </row>
    <row r="1652" spans="1:99" x14ac:dyDescent="0.55000000000000004">
      <c r="A1652" s="4" t="str">
        <f t="shared" ca="1" si="355"/>
        <v>Goldman Sachs</v>
      </c>
      <c r="B1652" s="4" t="str">
        <f t="shared" si="356"/>
        <v>Jan Hatzius</v>
      </c>
      <c r="C1652" s="4" t="s">
        <v>246</v>
      </c>
      <c r="D1652" s="4" t="s">
        <v>87</v>
      </c>
      <c r="E1652" s="4" t="str">
        <f>IF(COUNTIF($E$2:E1651,"Begin: " &amp; C1652 &amp; "-" &amp; D1652 &amp; "-" &amp; H1652)=0,"Begin: " &amp; C1652 &amp; "-" &amp; D1652 &amp; "-" &amp; H1652,IF((C1652 &amp; "-" &amp; D1652 &amp; "-" &amp; H1652)&lt;&gt;(C1653 &amp; "-" &amp; D1653 &amp; "-" &amp; H1653),"End: " &amp; C1652 &amp; "-" &amp; D1652 &amp; "-" &amp; H1652,""))</f>
        <v/>
      </c>
      <c r="F1652" s="4" t="str">
        <f t="shared" si="357"/>
        <v>Wall Street Journal-Fed Funds Rate-02-2019</v>
      </c>
      <c r="G1652" s="7">
        <v>43506</v>
      </c>
      <c r="H1652" s="7" t="str">
        <f t="shared" si="358"/>
        <v>02-2019</v>
      </c>
      <c r="I1652" s="7" t="str">
        <f t="shared" ca="1" si="359"/>
        <v>Wall Street Journal: Goldman Sachs-Fed Funds Rate-02-2019</v>
      </c>
      <c r="J1652" s="4" t="str">
        <f t="shared" ca="1" si="360"/>
        <v>Fed Funds Rate-Goldman Sachs:02-2019</v>
      </c>
      <c r="K1652" t="s">
        <v>213</v>
      </c>
      <c r="CK1652">
        <v>2.375</v>
      </c>
      <c r="CM1652">
        <v>2.625</v>
      </c>
      <c r="CO1652">
        <v>2.625</v>
      </c>
      <c r="CQ1652">
        <v>2.625</v>
      </c>
      <c r="CS1652">
        <v>2.625</v>
      </c>
      <c r="CU1652">
        <v>2.625</v>
      </c>
    </row>
    <row r="1653" spans="1:99" x14ac:dyDescent="0.55000000000000004">
      <c r="A1653" s="4" t="str">
        <f t="shared" ca="1" si="355"/>
        <v>Scotiabank</v>
      </c>
      <c r="B1653" s="4" t="str">
        <f t="shared" si="356"/>
        <v>Derek Holt</v>
      </c>
      <c r="C1653" s="4" t="s">
        <v>246</v>
      </c>
      <c r="D1653" s="4" t="s">
        <v>87</v>
      </c>
      <c r="E1653" s="4" t="str">
        <f>IF(COUNTIF($E$2:E1652,"Begin: " &amp; C1653 &amp; "-" &amp; D1653 &amp; "-" &amp; H1653)=0,"Begin: " &amp; C1653 &amp; "-" &amp; D1653 &amp; "-" &amp; H1653,IF((C1653 &amp; "-" &amp; D1653 &amp; "-" &amp; H1653)&lt;&gt;(C1654 &amp; "-" &amp; D1654 &amp; "-" &amp; H1654),"End: " &amp; C1653 &amp; "-" &amp; D1653 &amp; "-" &amp; H1653,""))</f>
        <v/>
      </c>
      <c r="F1653" s="4" t="str">
        <f t="shared" si="357"/>
        <v>Wall Street Journal-Fed Funds Rate-02-2019</v>
      </c>
      <c r="G1653" s="7">
        <v>43506</v>
      </c>
      <c r="H1653" s="7" t="str">
        <f t="shared" si="358"/>
        <v>02-2019</v>
      </c>
      <c r="I1653" s="7" t="str">
        <f t="shared" ca="1" si="359"/>
        <v>Wall Street Journal: Scotiabank-Fed Funds Rate-02-2019</v>
      </c>
      <c r="J1653" s="4" t="str">
        <f t="shared" ca="1" si="360"/>
        <v>Fed Funds Rate-Scotiabank:02-2019</v>
      </c>
      <c r="K1653" t="s">
        <v>432</v>
      </c>
      <c r="CK1653">
        <v>2.5</v>
      </c>
      <c r="CM1653">
        <v>3</v>
      </c>
      <c r="CO1653">
        <v>3.25</v>
      </c>
      <c r="CQ1653">
        <v>3.25</v>
      </c>
      <c r="CS1653">
        <v>3.25</v>
      </c>
      <c r="CU1653">
        <v>3.25</v>
      </c>
    </row>
    <row r="1654" spans="1:99" x14ac:dyDescent="0.55000000000000004">
      <c r="A1654" s="4" t="str">
        <f t="shared" ca="1" si="355"/>
        <v>KPMG</v>
      </c>
      <c r="B1654" s="4" t="str">
        <f t="shared" si="356"/>
        <v>Constance Hunter</v>
      </c>
      <c r="C1654" s="4" t="s">
        <v>246</v>
      </c>
      <c r="D1654" s="4" t="s">
        <v>87</v>
      </c>
      <c r="E1654" s="4" t="str">
        <f>IF(COUNTIF($E$2:E1653,"Begin: " &amp; C1654 &amp; "-" &amp; D1654 &amp; "-" &amp; H1654)=0,"Begin: " &amp; C1654 &amp; "-" &amp; D1654 &amp; "-" &amp; H1654,IF((C1654 &amp; "-" &amp; D1654 &amp; "-" &amp; H1654)&lt;&gt;(C1655 &amp; "-" &amp; D1655 &amp; "-" &amp; H1655),"End: " &amp; C1654 &amp; "-" &amp; D1654 &amp; "-" &amp; H1654,""))</f>
        <v/>
      </c>
      <c r="F1654" s="4" t="str">
        <f t="shared" si="357"/>
        <v>Wall Street Journal-Fed Funds Rate-02-2019</v>
      </c>
      <c r="G1654" s="7">
        <v>43506</v>
      </c>
      <c r="H1654" s="7" t="str">
        <f t="shared" si="358"/>
        <v>02-2019</v>
      </c>
      <c r="I1654" s="7" t="str">
        <f t="shared" ca="1" si="359"/>
        <v>Wall Street Journal: KPMG-Fed Funds Rate-02-2019</v>
      </c>
      <c r="J1654" s="4" t="str">
        <f t="shared" ca="1" si="360"/>
        <v>Fed Funds Rate-KPMG:02-2019</v>
      </c>
      <c r="K1654" t="s">
        <v>686</v>
      </c>
      <c r="CK1654">
        <v>2.65</v>
      </c>
      <c r="CM1654">
        <v>2.875</v>
      </c>
      <c r="CO1654">
        <v>2.875</v>
      </c>
      <c r="CQ1654">
        <v>2.875</v>
      </c>
      <c r="CS1654">
        <v>2.875</v>
      </c>
      <c r="CU1654">
        <v>2.875</v>
      </c>
    </row>
    <row r="1655" spans="1:99" x14ac:dyDescent="0.55000000000000004">
      <c r="A1655" s="4" t="str">
        <f t="shared" ca="1" si="355"/>
        <v>BBVA</v>
      </c>
      <c r="B1655" s="4" t="str">
        <f t="shared" si="356"/>
        <v xml:space="preserve">Nathaniel Karp
</v>
      </c>
      <c r="C1655" s="4" t="s">
        <v>246</v>
      </c>
      <c r="D1655" s="4" t="s">
        <v>87</v>
      </c>
      <c r="E1655" s="4" t="str">
        <f>IF(COUNTIF($E$2:E1654,"Begin: " &amp; C1655 &amp; "-" &amp; D1655 &amp; "-" &amp; H1655)=0,"Begin: " &amp; C1655 &amp; "-" &amp; D1655 &amp; "-" &amp; H1655,IF((C1655 &amp; "-" &amp; D1655 &amp; "-" &amp; H1655)&lt;&gt;(C1656 &amp; "-" &amp; D1656 &amp; "-" &amp; H1656),"End: " &amp; C1655 &amp; "-" &amp; D1655 &amp; "-" &amp; H1655,""))</f>
        <v/>
      </c>
      <c r="F1655" s="4" t="str">
        <f t="shared" si="357"/>
        <v>Wall Street Journal-Fed Funds Rate-02-2019</v>
      </c>
      <c r="G1655" s="7">
        <v>43506</v>
      </c>
      <c r="H1655" s="7" t="str">
        <f t="shared" si="358"/>
        <v>02-2019</v>
      </c>
      <c r="I1655" s="7" t="str">
        <f t="shared" ca="1" si="359"/>
        <v>Wall Street Journal: BBVA-Fed Funds Rate-02-2019</v>
      </c>
      <c r="J1655" s="4" t="str">
        <f t="shared" ca="1" si="360"/>
        <v>Fed Funds Rate-BBVA:02-2019</v>
      </c>
      <c r="K1655" t="s">
        <v>434</v>
      </c>
      <c r="CK1655">
        <v>2.63</v>
      </c>
      <c r="CM1655">
        <v>2.88</v>
      </c>
      <c r="CO1655">
        <v>2.88</v>
      </c>
      <c r="CQ1655">
        <v>2.88</v>
      </c>
      <c r="CS1655">
        <v>2.88</v>
      </c>
      <c r="CU1655">
        <v>2.88</v>
      </c>
    </row>
    <row r="1656" spans="1:99" x14ac:dyDescent="0.55000000000000004">
      <c r="A1656" s="4" t="str">
        <f t="shared" ca="1" si="355"/>
        <v>National Retail Federation</v>
      </c>
      <c r="B1656" s="4" t="str">
        <f t="shared" si="356"/>
        <v>Jack Kleinhenz</v>
      </c>
      <c r="C1656" s="4" t="s">
        <v>246</v>
      </c>
      <c r="D1656" s="4" t="s">
        <v>87</v>
      </c>
      <c r="E1656" s="4" t="str">
        <f>IF(COUNTIF($E$2:E1655,"Begin: " &amp; C1656 &amp; "-" &amp; D1656 &amp; "-" &amp; H1656)=0,"Begin: " &amp; C1656 &amp; "-" &amp; D1656 &amp; "-" &amp; H1656,IF((C1656 &amp; "-" &amp; D1656 &amp; "-" &amp; H1656)&lt;&gt;(C1657 &amp; "-" &amp; D1657 &amp; "-" &amp; H1657),"End: " &amp; C1656 &amp; "-" &amp; D1656 &amp; "-" &amp; H1656,""))</f>
        <v/>
      </c>
      <c r="F1656" s="4" t="str">
        <f t="shared" si="357"/>
        <v>Wall Street Journal-Fed Funds Rate-02-2019</v>
      </c>
      <c r="G1656" s="7">
        <v>43506</v>
      </c>
      <c r="H1656" s="7" t="str">
        <f t="shared" si="358"/>
        <v>02-2019</v>
      </c>
      <c r="I1656" s="7" t="str">
        <f t="shared" ca="1" si="359"/>
        <v>Wall Street Journal: National Retail Federation-Fed Funds Rate-02-2019</v>
      </c>
      <c r="J1656" s="4" t="str">
        <f t="shared" ca="1" si="360"/>
        <v>Fed Funds Rate-National Retail Federation:02-2019</v>
      </c>
      <c r="K1656" t="s">
        <v>216</v>
      </c>
      <c r="CK1656">
        <v>2.38</v>
      </c>
      <c r="CM1656">
        <v>2.63</v>
      </c>
      <c r="CO1656">
        <v>2.88</v>
      </c>
      <c r="CQ1656">
        <v>2.88</v>
      </c>
    </row>
    <row r="1657" spans="1:99" x14ac:dyDescent="0.55000000000000004">
      <c r="A1657" s="4" t="str">
        <f t="shared" ca="1" si="355"/>
        <v>Natixis CIB Americas</v>
      </c>
      <c r="B1657" s="4" t="str">
        <f t="shared" si="356"/>
        <v>Joseph LaVorgna</v>
      </c>
      <c r="C1657" s="4" t="s">
        <v>246</v>
      </c>
      <c r="D1657" s="4" t="s">
        <v>87</v>
      </c>
      <c r="E1657" s="4" t="str">
        <f>IF(COUNTIF($E$2:E1656,"Begin: " &amp; C1657 &amp; "-" &amp; D1657 &amp; "-" &amp; H1657)=0,"Begin: " &amp; C1657 &amp; "-" &amp; D1657 &amp; "-" &amp; H1657,IF((C1657 &amp; "-" &amp; D1657 &amp; "-" &amp; H1657)&lt;&gt;(C1658 &amp; "-" &amp; D1658 &amp; "-" &amp; H1658),"End: " &amp; C1657 &amp; "-" &amp; D1657 &amp; "-" &amp; H1657,""))</f>
        <v/>
      </c>
      <c r="F1657" s="4" t="str">
        <f t="shared" si="357"/>
        <v>Wall Street Journal-Fed Funds Rate-02-2019</v>
      </c>
      <c r="G1657" s="7">
        <v>43506</v>
      </c>
      <c r="H1657" s="7" t="str">
        <f t="shared" si="358"/>
        <v>02-2019</v>
      </c>
      <c r="I1657" s="7" t="str">
        <f t="shared" ca="1" si="359"/>
        <v>Wall Street Journal: Natixis CIB Americas-Fed Funds Rate-02-2019</v>
      </c>
      <c r="J1657" s="4" t="str">
        <f t="shared" ca="1" si="360"/>
        <v>Fed Funds Rate-Natixis CIB Americas:02-2019</v>
      </c>
      <c r="K1657" t="s">
        <v>774</v>
      </c>
      <c r="CK1657">
        <v>2.375</v>
      </c>
      <c r="CM1657">
        <v>2.375</v>
      </c>
      <c r="CO1657">
        <v>2.125</v>
      </c>
      <c r="CQ1657">
        <v>2.125</v>
      </c>
      <c r="CS1657">
        <v>1.375</v>
      </c>
      <c r="CU1657">
        <v>1.125</v>
      </c>
    </row>
    <row r="1658" spans="1:99" x14ac:dyDescent="0.55000000000000004">
      <c r="A1658" s="4" t="str">
        <f t="shared" ca="1" si="355"/>
        <v>UCLA Anderson Forecast</v>
      </c>
      <c r="B1658" s="4" t="str">
        <f t="shared" si="356"/>
        <v>Edward Leamer/David Shulman</v>
      </c>
      <c r="C1658" s="4" t="s">
        <v>246</v>
      </c>
      <c r="D1658" s="4" t="s">
        <v>87</v>
      </c>
      <c r="E1658" s="4" t="str">
        <f>IF(COUNTIF($E$2:E1657,"Begin: " &amp; C1658 &amp; "-" &amp; D1658 &amp; "-" &amp; H1658)=0,"Begin: " &amp; C1658 &amp; "-" &amp; D1658 &amp; "-" &amp; H1658,IF((C1658 &amp; "-" &amp; D1658 &amp; "-" &amp; H1658)&lt;&gt;(C1659 &amp; "-" &amp; D1659 &amp; "-" &amp; H1659),"End: " &amp; C1658 &amp; "-" &amp; D1658 &amp; "-" &amp; H1658,""))</f>
        <v/>
      </c>
      <c r="F1658" s="4" t="str">
        <f t="shared" si="357"/>
        <v>Wall Street Journal-Fed Funds Rate-02-2019</v>
      </c>
      <c r="G1658" s="7">
        <v>43506</v>
      </c>
      <c r="H1658" s="7" t="str">
        <f t="shared" si="358"/>
        <v>02-2019</v>
      </c>
      <c r="I1658" s="7" t="str">
        <f t="shared" ca="1" si="359"/>
        <v>Wall Street Journal: UCLA Anderson Forecast-Fed Funds Rate-02-2019</v>
      </c>
      <c r="J1658" s="4" t="str">
        <f t="shared" ca="1" si="360"/>
        <v>Fed Funds Rate-UCLA Anderson Forecast:02-2019</v>
      </c>
      <c r="K1658" t="s">
        <v>218</v>
      </c>
      <c r="CK1658">
        <v>2.625</v>
      </c>
      <c r="CM1658">
        <v>2.625</v>
      </c>
      <c r="CO1658">
        <v>2.625</v>
      </c>
      <c r="CQ1658">
        <v>2.125</v>
      </c>
    </row>
    <row r="1659" spans="1:99" x14ac:dyDescent="0.55000000000000004">
      <c r="A1659" s="4" t="str">
        <f t="shared" ca="1" si="355"/>
        <v>NEMA Business Information Services</v>
      </c>
      <c r="B1659" s="4" t="str">
        <f t="shared" si="356"/>
        <v>Don Leavens/Steven Wilcox</v>
      </c>
      <c r="C1659" s="4" t="s">
        <v>246</v>
      </c>
      <c r="D1659" s="4" t="s">
        <v>87</v>
      </c>
      <c r="E1659" s="4" t="str">
        <f>IF(COUNTIF($E$2:E1658,"Begin: " &amp; C1659 &amp; "-" &amp; D1659 &amp; "-" &amp; H1659)=0,"Begin: " &amp; C1659 &amp; "-" &amp; D1659 &amp; "-" &amp; H1659,IF((C1659 &amp; "-" &amp; D1659 &amp; "-" &amp; H1659)&lt;&gt;(C1660 &amp; "-" &amp; D1660 &amp; "-" &amp; H1660),"End: " &amp; C1659 &amp; "-" &amp; D1659 &amp; "-" &amp; H1659,""))</f>
        <v/>
      </c>
      <c r="F1659" s="4" t="str">
        <f t="shared" si="357"/>
        <v>Wall Street Journal-Fed Funds Rate-02-2019</v>
      </c>
      <c r="G1659" s="7">
        <v>43506</v>
      </c>
      <c r="H1659" s="7" t="str">
        <f t="shared" si="358"/>
        <v>02-2019</v>
      </c>
      <c r="I1659" s="7" t="str">
        <f t="shared" ca="1" si="359"/>
        <v>Wall Street Journal: NEMA Business Information Services-Fed Funds Rate-02-2019</v>
      </c>
      <c r="J1659" s="4" t="str">
        <f t="shared" ca="1" si="360"/>
        <v>Fed Funds Rate-NEMA Business Information Services:02-2019</v>
      </c>
      <c r="K1659" t="s">
        <v>765</v>
      </c>
      <c r="CK1659">
        <v>2.625</v>
      </c>
      <c r="CM1659">
        <v>2.625</v>
      </c>
      <c r="CO1659">
        <v>2.625</v>
      </c>
      <c r="CQ1659">
        <v>2.625</v>
      </c>
      <c r="CS1659">
        <v>2.375</v>
      </c>
      <c r="CU1659">
        <v>2.375</v>
      </c>
    </row>
    <row r="1660" spans="1:99" x14ac:dyDescent="0.55000000000000004">
      <c r="A1660" s="4" t="str">
        <f t="shared" ca="1" si="355"/>
        <v>HSBC</v>
      </c>
      <c r="B1660" s="4" t="str">
        <f t="shared" si="356"/>
        <v>Kevin Logan</v>
      </c>
      <c r="C1660" s="4" t="s">
        <v>246</v>
      </c>
      <c r="D1660" s="4" t="s">
        <v>87</v>
      </c>
      <c r="E1660" s="4" t="str">
        <f>IF(COUNTIF($E$2:E1659,"Begin: " &amp; C1660 &amp; "-" &amp; D1660 &amp; "-" &amp; H1660)=0,"Begin: " &amp; C1660 &amp; "-" &amp; D1660 &amp; "-" &amp; H1660,IF((C1660 &amp; "-" &amp; D1660 &amp; "-" &amp; H1660)&lt;&gt;(C1661 &amp; "-" &amp; D1661 &amp; "-" &amp; H1661),"End: " &amp; C1660 &amp; "-" &amp; D1660 &amp; "-" &amp; H1660,""))</f>
        <v/>
      </c>
      <c r="F1660" s="4" t="str">
        <f t="shared" si="357"/>
        <v>Wall Street Journal-Fed Funds Rate-02-2019</v>
      </c>
      <c r="G1660" s="7">
        <v>43506</v>
      </c>
      <c r="H1660" s="7" t="str">
        <f t="shared" si="358"/>
        <v>02-2019</v>
      </c>
      <c r="I1660" s="7" t="str">
        <f t="shared" ca="1" si="359"/>
        <v>Wall Street Journal: HSBC-Fed Funds Rate-02-2019</v>
      </c>
      <c r="J1660" s="4" t="str">
        <f t="shared" ca="1" si="360"/>
        <v>Fed Funds Rate-HSBC:02-2019</v>
      </c>
      <c r="K1660" t="s">
        <v>435</v>
      </c>
      <c r="CK1660">
        <v>2.375</v>
      </c>
      <c r="CM1660">
        <v>2.625</v>
      </c>
      <c r="CO1660">
        <v>2.625</v>
      </c>
      <c r="CQ1660">
        <v>2.125</v>
      </c>
    </row>
    <row r="1661" spans="1:99" x14ac:dyDescent="0.55000000000000004">
      <c r="A1661" s="4" t="str">
        <f t="shared" ca="1" si="355"/>
        <v>Moody's Investors Service</v>
      </c>
      <c r="B1661" s="4" t="str">
        <f t="shared" si="356"/>
        <v>John Lonski</v>
      </c>
      <c r="C1661" s="4" t="s">
        <v>246</v>
      </c>
      <c r="D1661" s="4" t="s">
        <v>87</v>
      </c>
      <c r="E1661" s="4" t="str">
        <f>IF(COUNTIF($E$2:E1660,"Begin: " &amp; C1661 &amp; "-" &amp; D1661 &amp; "-" &amp; H1661)=0,"Begin: " &amp; C1661 &amp; "-" &amp; D1661 &amp; "-" &amp; H1661,IF((C1661 &amp; "-" &amp; D1661 &amp; "-" &amp; H1661)&lt;&gt;(C1662 &amp; "-" &amp; D1662 &amp; "-" &amp; H1662),"End: " &amp; C1661 &amp; "-" &amp; D1661 &amp; "-" &amp; H1661,""))</f>
        <v/>
      </c>
      <c r="F1661" s="4" t="str">
        <f t="shared" si="357"/>
        <v>Wall Street Journal-Fed Funds Rate-02-2019</v>
      </c>
      <c r="G1661" s="7">
        <v>43506</v>
      </c>
      <c r="H1661" s="7" t="str">
        <f t="shared" si="358"/>
        <v>02-2019</v>
      </c>
      <c r="I1661" s="7" t="str">
        <f t="shared" ca="1" si="359"/>
        <v>Wall Street Journal: Moody's Investors Service-Fed Funds Rate-02-2019</v>
      </c>
      <c r="J1661" s="4" t="str">
        <f t="shared" ca="1" si="360"/>
        <v>Fed Funds Rate-Moody's Investors Service:02-2019</v>
      </c>
      <c r="K1661" t="s">
        <v>220</v>
      </c>
      <c r="CK1661">
        <v>2.375</v>
      </c>
      <c r="CM1661">
        <v>2.375</v>
      </c>
      <c r="CO1661">
        <v>2.375</v>
      </c>
      <c r="CQ1661">
        <v>2.125</v>
      </c>
      <c r="CS1661">
        <v>2.125</v>
      </c>
      <c r="CU1661">
        <v>2.125</v>
      </c>
    </row>
    <row r="1662" spans="1:99" x14ac:dyDescent="0.55000000000000004">
      <c r="A1662" s="4" t="str">
        <f t="shared" ca="1" si="355"/>
        <v>National Auto Dealer Association</v>
      </c>
      <c r="B1662" s="4" t="str">
        <f t="shared" si="356"/>
        <v>Patrick Manzi</v>
      </c>
      <c r="C1662" s="4" t="s">
        <v>246</v>
      </c>
      <c r="D1662" s="4" t="s">
        <v>87</v>
      </c>
      <c r="E1662" s="4" t="str">
        <f>IF(COUNTIF($E$2:E1661,"Begin: " &amp; C1662 &amp; "-" &amp; D1662 &amp; "-" &amp; H1662)=0,"Begin: " &amp; C1662 &amp; "-" &amp; D1662 &amp; "-" &amp; H1662,IF((C1662 &amp; "-" &amp; D1662 &amp; "-" &amp; H1662)&lt;&gt;(C1663 &amp; "-" &amp; D1663 &amp; "-" &amp; H1663),"End: " &amp; C1662 &amp; "-" &amp; D1662 &amp; "-" &amp; H1662,""))</f>
        <v/>
      </c>
      <c r="F1662" s="4" t="str">
        <f t="shared" si="357"/>
        <v>Wall Street Journal-Fed Funds Rate-02-2019</v>
      </c>
      <c r="G1662" s="7">
        <v>43506</v>
      </c>
      <c r="H1662" s="7" t="str">
        <f t="shared" si="358"/>
        <v>02-2019</v>
      </c>
      <c r="I1662" s="7" t="str">
        <f t="shared" ca="1" si="359"/>
        <v>Wall Street Journal: National Auto Dealer Association-Fed Funds Rate-02-2019</v>
      </c>
      <c r="J1662" s="4" t="str">
        <f t="shared" ca="1" si="360"/>
        <v>Fed Funds Rate-National Auto Dealer Association:02-2019</v>
      </c>
      <c r="K1662" t="s">
        <v>800</v>
      </c>
      <c r="CK1662">
        <v>2.625</v>
      </c>
      <c r="CM1662">
        <v>2.875</v>
      </c>
      <c r="CO1662">
        <v>3.125</v>
      </c>
    </row>
    <row r="1663" spans="1:99" x14ac:dyDescent="0.55000000000000004">
      <c r="A1663" s="4" t="str">
        <f t="shared" ca="1" si="355"/>
        <v>MetLife Investment Management</v>
      </c>
      <c r="B1663" s="4" t="str">
        <f t="shared" si="356"/>
        <v>Drew T. Matus</v>
      </c>
      <c r="C1663" s="4" t="s">
        <v>246</v>
      </c>
      <c r="D1663" s="4" t="s">
        <v>87</v>
      </c>
      <c r="E1663" s="4" t="str">
        <f>IF(COUNTIF($E$2:E1662,"Begin: " &amp; C1663 &amp; "-" &amp; D1663 &amp; "-" &amp; H1663)=0,"Begin: " &amp; C1663 &amp; "-" &amp; D1663 &amp; "-" &amp; H1663,IF((C1663 &amp; "-" &amp; D1663 &amp; "-" &amp; H1663)&lt;&gt;(C1664 &amp; "-" &amp; D1664 &amp; "-" &amp; H1664),"End: " &amp; C1663 &amp; "-" &amp; D1663 &amp; "-" &amp; H1663,""))</f>
        <v/>
      </c>
      <c r="F1663" s="4" t="str">
        <f t="shared" si="357"/>
        <v>Wall Street Journal-Fed Funds Rate-02-2019</v>
      </c>
      <c r="G1663" s="7">
        <v>43506</v>
      </c>
      <c r="H1663" s="7" t="str">
        <f t="shared" si="358"/>
        <v>02-2019</v>
      </c>
      <c r="I1663" s="7" t="str">
        <f t="shared" ca="1" si="359"/>
        <v>Wall Street Journal: MetLife Investment Management-Fed Funds Rate-02-2019</v>
      </c>
      <c r="J1663" s="4" t="str">
        <f t="shared" ca="1" si="360"/>
        <v>Fed Funds Rate-MetLife Investment Management:02-2019</v>
      </c>
      <c r="K1663" t="s">
        <v>801</v>
      </c>
      <c r="CK1663">
        <v>2.625</v>
      </c>
      <c r="CM1663">
        <v>2.875</v>
      </c>
      <c r="CO1663">
        <v>3.125</v>
      </c>
    </row>
    <row r="1664" spans="1:99" x14ac:dyDescent="0.55000000000000004">
      <c r="A1664" s="4" t="str">
        <f t="shared" ca="1" si="355"/>
        <v>Jeffries &amp; Company</v>
      </c>
      <c r="B1664" s="4" t="str">
        <f t="shared" si="356"/>
        <v>Ward McCarthy *</v>
      </c>
      <c r="C1664" s="4" t="s">
        <v>246</v>
      </c>
      <c r="D1664" s="4" t="s">
        <v>87</v>
      </c>
      <c r="E1664" s="4" t="str">
        <f>IF(COUNTIF($E$2:E1663,"Begin: " &amp; C1664 &amp; "-" &amp; D1664 &amp; "-" &amp; H1664)=0,"Begin: " &amp; C1664 &amp; "-" &amp; D1664 &amp; "-" &amp; H1664,IF((C1664 &amp; "-" &amp; D1664 &amp; "-" &amp; H1664)&lt;&gt;(C1665 &amp; "-" &amp; D1665 &amp; "-" &amp; H1665),"End: " &amp; C1664 &amp; "-" &amp; D1664 &amp; "-" &amp; H1664,""))</f>
        <v/>
      </c>
      <c r="F1664" s="4" t="str">
        <f t="shared" si="357"/>
        <v>Wall Street Journal-Fed Funds Rate-02-2019</v>
      </c>
      <c r="G1664" s="7">
        <v>43506</v>
      </c>
      <c r="H1664" s="7" t="str">
        <f t="shared" si="358"/>
        <v>02-2019</v>
      </c>
      <c r="I1664" s="7" t="str">
        <f t="shared" ca="1" si="359"/>
        <v>Wall Street Journal: Jeffries &amp; Company-Fed Funds Rate-02-2019</v>
      </c>
      <c r="J1664" s="4" t="str">
        <f t="shared" ca="1" si="360"/>
        <v>Fed Funds Rate-Jeffries &amp; Company:02-2019</v>
      </c>
      <c r="K1664" t="s">
        <v>436</v>
      </c>
    </row>
    <row r="1665" spans="1:99" x14ac:dyDescent="0.55000000000000004">
      <c r="A1665" s="4" t="str">
        <f t="shared" ca="1" si="355"/>
        <v>ACT Research</v>
      </c>
      <c r="B1665" s="4" t="str">
        <f t="shared" si="356"/>
        <v>Jim Meil</v>
      </c>
      <c r="C1665" s="4" t="s">
        <v>246</v>
      </c>
      <c r="D1665" s="4" t="s">
        <v>87</v>
      </c>
      <c r="E1665" s="4" t="str">
        <f>IF(COUNTIF($E$2:E1664,"Begin: " &amp; C1665 &amp; "-" &amp; D1665 &amp; "-" &amp; H1665)=0,"Begin: " &amp; C1665 &amp; "-" &amp; D1665 &amp; "-" &amp; H1665,IF((C1665 &amp; "-" &amp; D1665 &amp; "-" &amp; H1665)&lt;&gt;(C1666 &amp; "-" &amp; D1666 &amp; "-" &amp; H1666),"End: " &amp; C1665 &amp; "-" &amp; D1665 &amp; "-" &amp; H1665,""))</f>
        <v/>
      </c>
      <c r="F1665" s="4" t="str">
        <f t="shared" si="357"/>
        <v>Wall Street Journal-Fed Funds Rate-02-2019</v>
      </c>
      <c r="G1665" s="7">
        <v>43506</v>
      </c>
      <c r="H1665" s="7" t="str">
        <f t="shared" si="358"/>
        <v>02-2019</v>
      </c>
      <c r="I1665" s="7" t="str">
        <f t="shared" ca="1" si="359"/>
        <v>Wall Street Journal: ACT Research-Fed Funds Rate-02-2019</v>
      </c>
      <c r="J1665" s="4" t="str">
        <f t="shared" ca="1" si="360"/>
        <v>Fed Funds Rate-ACT Research:02-2019</v>
      </c>
      <c r="K1665" t="s">
        <v>437</v>
      </c>
      <c r="CK1665">
        <v>2.38</v>
      </c>
      <c r="CM1665">
        <v>2.63</v>
      </c>
      <c r="CO1665">
        <v>2.63</v>
      </c>
      <c r="CQ1665">
        <v>2.63</v>
      </c>
    </row>
    <row r="1666" spans="1:99" x14ac:dyDescent="0.55000000000000004">
      <c r="A1666" s="4" t="str">
        <f t="shared" ca="1" si="355"/>
        <v>Standard Chartered</v>
      </c>
      <c r="B1666" s="4" t="str">
        <f t="shared" si="356"/>
        <v>Sonia Meskin *</v>
      </c>
      <c r="C1666" s="4" t="s">
        <v>246</v>
      </c>
      <c r="D1666" s="4" t="s">
        <v>87</v>
      </c>
      <c r="E1666" s="4" t="str">
        <f>IF(COUNTIF($E$2:E1665,"Begin: " &amp; C1666 &amp; "-" &amp; D1666 &amp; "-" &amp; H1666)=0,"Begin: " &amp; C1666 &amp; "-" &amp; D1666 &amp; "-" &amp; H1666,IF((C1666 &amp; "-" &amp; D1666 &amp; "-" &amp; H1666)&lt;&gt;(C1667 &amp; "-" &amp; D1667 &amp; "-" &amp; H1667),"End: " &amp; C1666 &amp; "-" &amp; D1666 &amp; "-" &amp; H1666,""))</f>
        <v/>
      </c>
      <c r="F1666" s="4" t="str">
        <f t="shared" si="357"/>
        <v>Wall Street Journal-Fed Funds Rate-02-2019</v>
      </c>
      <c r="G1666" s="7">
        <v>43506</v>
      </c>
      <c r="H1666" s="7" t="str">
        <f t="shared" si="358"/>
        <v>02-2019</v>
      </c>
      <c r="I1666" s="7" t="str">
        <f t="shared" ca="1" si="359"/>
        <v>Wall Street Journal: Standard Chartered-Fed Funds Rate-02-2019</v>
      </c>
      <c r="J1666" s="4" t="str">
        <f t="shared" ca="1" si="360"/>
        <v>Fed Funds Rate-Standard Chartered:02-2019</v>
      </c>
      <c r="K1666" t="s">
        <v>808</v>
      </c>
    </row>
    <row r="1667" spans="1:99" x14ac:dyDescent="0.55000000000000004">
      <c r="A1667" s="4" t="str">
        <f t="shared" ca="1" si="355"/>
        <v>BofA</v>
      </c>
      <c r="B1667" s="4" t="str">
        <f t="shared" si="356"/>
        <v>Michelle Meyer</v>
      </c>
      <c r="C1667" s="4" t="s">
        <v>246</v>
      </c>
      <c r="D1667" s="4" t="s">
        <v>87</v>
      </c>
      <c r="E1667" s="4" t="str">
        <f>IF(COUNTIF($E$2:E1666,"Begin: " &amp; C1667 &amp; "-" &amp; D1667 &amp; "-" &amp; H1667)=0,"Begin: " &amp; C1667 &amp; "-" &amp; D1667 &amp; "-" &amp; H1667,IF((C1667 &amp; "-" &amp; D1667 &amp; "-" &amp; H1667)&lt;&gt;(C1668 &amp; "-" &amp; D1668 &amp; "-" &amp; H1668),"End: " &amp; C1667 &amp; "-" &amp; D1667 &amp; "-" &amp; H1667,""))</f>
        <v/>
      </c>
      <c r="F1667" s="4" t="str">
        <f t="shared" si="357"/>
        <v>Wall Street Journal-Fed Funds Rate-02-2019</v>
      </c>
      <c r="G1667" s="7">
        <v>43506</v>
      </c>
      <c r="H1667" s="7" t="str">
        <f t="shared" si="358"/>
        <v>02-2019</v>
      </c>
      <c r="I1667" s="7" t="str">
        <f t="shared" ca="1" si="359"/>
        <v>Wall Street Journal: BofA-Fed Funds Rate-02-2019</v>
      </c>
      <c r="J1667" s="4" t="str">
        <f t="shared" ca="1" si="360"/>
        <v>Fed Funds Rate-BofA:02-2019</v>
      </c>
      <c r="K1667" t="s">
        <v>803</v>
      </c>
      <c r="CK1667">
        <v>2.625</v>
      </c>
      <c r="CM1667">
        <v>2.875</v>
      </c>
      <c r="CO1667">
        <v>2.875</v>
      </c>
      <c r="CQ1667">
        <v>2.875</v>
      </c>
    </row>
    <row r="1668" spans="1:99" x14ac:dyDescent="0.55000000000000004">
      <c r="A1668" s="4" t="str">
        <f t="shared" ca="1" si="355"/>
        <v>Daiwa Capital</v>
      </c>
      <c r="B1668" s="4" t="str">
        <f t="shared" si="356"/>
        <v>Michael Moran</v>
      </c>
      <c r="C1668" s="4" t="s">
        <v>246</v>
      </c>
      <c r="D1668" s="4" t="s">
        <v>87</v>
      </c>
      <c r="E1668" s="4" t="str">
        <f>IF(COUNTIF($E$2:E1667,"Begin: " &amp; C1668 &amp; "-" &amp; D1668 &amp; "-" &amp; H1668)=0,"Begin: " &amp; C1668 &amp; "-" &amp; D1668 &amp; "-" &amp; H1668,IF((C1668 &amp; "-" &amp; D1668 &amp; "-" &amp; H1668)&lt;&gt;(C1669 &amp; "-" &amp; D1669 &amp; "-" &amp; H1669),"End: " &amp; C1668 &amp; "-" &amp; D1668 &amp; "-" &amp; H1668,""))</f>
        <v/>
      </c>
      <c r="F1668" s="4" t="str">
        <f t="shared" si="357"/>
        <v>Wall Street Journal-Fed Funds Rate-02-2019</v>
      </c>
      <c r="G1668" s="7">
        <v>43506</v>
      </c>
      <c r="H1668" s="7" t="str">
        <f t="shared" si="358"/>
        <v>02-2019</v>
      </c>
      <c r="I1668" s="7" t="str">
        <f t="shared" ca="1" si="359"/>
        <v>Wall Street Journal: Daiwa Capital-Fed Funds Rate-02-2019</v>
      </c>
      <c r="J1668" s="4" t="str">
        <f t="shared" ca="1" si="360"/>
        <v>Fed Funds Rate-Daiwa Capital:02-2019</v>
      </c>
      <c r="K1668" t="s">
        <v>438</v>
      </c>
      <c r="CK1668">
        <v>2.375</v>
      </c>
      <c r="CM1668">
        <v>2.375</v>
      </c>
      <c r="CO1668">
        <v>2.375</v>
      </c>
      <c r="CQ1668">
        <v>2.125</v>
      </c>
      <c r="CS1668">
        <v>1.625</v>
      </c>
      <c r="CU1668">
        <v>1.375</v>
      </c>
    </row>
    <row r="1669" spans="1:99" x14ac:dyDescent="0.55000000000000004">
      <c r="A1669" s="4" t="str">
        <f t="shared" ca="1" si="355"/>
        <v>National Association of Manufacturers</v>
      </c>
      <c r="B1669" s="4" t="str">
        <f t="shared" si="356"/>
        <v>Chad Moutray</v>
      </c>
      <c r="C1669" s="4" t="s">
        <v>246</v>
      </c>
      <c r="D1669" s="4" t="s">
        <v>87</v>
      </c>
      <c r="E1669" s="4" t="str">
        <f>IF(COUNTIF($E$2:E1668,"Begin: " &amp; C1669 &amp; "-" &amp; D1669 &amp; "-" &amp; H1669)=0,"Begin: " &amp; C1669 &amp; "-" &amp; D1669 &amp; "-" &amp; H1669,IF((C1669 &amp; "-" &amp; D1669 &amp; "-" &amp; H1669)&lt;&gt;(C1670 &amp; "-" &amp; D1670 &amp; "-" &amp; H1670),"End: " &amp; C1669 &amp; "-" &amp; D1669 &amp; "-" &amp; H1669,""))</f>
        <v/>
      </c>
      <c r="F1669" s="4" t="str">
        <f t="shared" si="357"/>
        <v>Wall Street Journal-Fed Funds Rate-02-2019</v>
      </c>
      <c r="G1669" s="7">
        <v>43506</v>
      </c>
      <c r="H1669" s="7" t="str">
        <f t="shared" si="358"/>
        <v>02-2019</v>
      </c>
      <c r="I1669" s="7" t="str">
        <f t="shared" ca="1" si="359"/>
        <v>Wall Street Journal: National Association of Manufacturers-Fed Funds Rate-02-2019</v>
      </c>
      <c r="J1669" s="4" t="str">
        <f t="shared" ca="1" si="360"/>
        <v>Fed Funds Rate-National Association of Manufacturers:02-2019</v>
      </c>
      <c r="K1669" t="s">
        <v>439</v>
      </c>
      <c r="CK1669">
        <v>2.375</v>
      </c>
      <c r="CM1669">
        <v>2.375</v>
      </c>
      <c r="CO1669">
        <v>2.375</v>
      </c>
      <c r="CQ1669">
        <v>2.625</v>
      </c>
      <c r="CS1669">
        <v>2.875</v>
      </c>
      <c r="CU1669">
        <v>3.125</v>
      </c>
    </row>
    <row r="1670" spans="1:99" x14ac:dyDescent="0.55000000000000004">
      <c r="A1670" s="4" t="str">
        <f t="shared" ca="1" si="355"/>
        <v>Naroff Economics</v>
      </c>
      <c r="B1670" s="4" t="str">
        <f t="shared" si="356"/>
        <v>Joel Naroff</v>
      </c>
      <c r="C1670" s="4" t="s">
        <v>246</v>
      </c>
      <c r="D1670" s="4" t="s">
        <v>87</v>
      </c>
      <c r="E1670" s="4" t="str">
        <f>IF(COUNTIF($E$2:E1669,"Begin: " &amp; C1670 &amp; "-" &amp; D1670 &amp; "-" &amp; H1670)=0,"Begin: " &amp; C1670 &amp; "-" &amp; D1670 &amp; "-" &amp; H1670,IF((C1670 &amp; "-" &amp; D1670 &amp; "-" &amp; H1670)&lt;&gt;(C1671 &amp; "-" &amp; D1671 &amp; "-" &amp; H1671),"End: " &amp; C1670 &amp; "-" &amp; D1670 &amp; "-" &amp; H1670,""))</f>
        <v/>
      </c>
      <c r="F1670" s="4" t="str">
        <f t="shared" si="357"/>
        <v>Wall Street Journal-Fed Funds Rate-02-2019</v>
      </c>
      <c r="G1670" s="7">
        <v>43506</v>
      </c>
      <c r="H1670" s="7" t="str">
        <f t="shared" si="358"/>
        <v>02-2019</v>
      </c>
      <c r="I1670" s="7" t="str">
        <f t="shared" ca="1" si="359"/>
        <v>Wall Street Journal: Naroff Economics-Fed Funds Rate-02-2019</v>
      </c>
      <c r="J1670" s="4" t="str">
        <f t="shared" ca="1" si="360"/>
        <v>Fed Funds Rate-Naroff Economics:02-2019</v>
      </c>
      <c r="K1670" t="s">
        <v>440</v>
      </c>
      <c r="CK1670">
        <v>2.625</v>
      </c>
      <c r="CM1670">
        <v>2.875</v>
      </c>
      <c r="CO1670">
        <v>2.875</v>
      </c>
      <c r="CQ1670">
        <v>2.125</v>
      </c>
      <c r="CS1670">
        <v>2.125</v>
      </c>
      <c r="CU1670">
        <v>2.375</v>
      </c>
    </row>
    <row r="1671" spans="1:99" x14ac:dyDescent="0.55000000000000004">
      <c r="A1671" s="4" t="str">
        <f t="shared" ca="1" si="355"/>
        <v>MacroEcon Global Advisors</v>
      </c>
      <c r="B1671" s="4" t="str">
        <f t="shared" si="356"/>
        <v>Mark Nielson *</v>
      </c>
      <c r="C1671" s="4" t="s">
        <v>246</v>
      </c>
      <c r="D1671" s="4" t="s">
        <v>87</v>
      </c>
      <c r="E1671" s="4" t="str">
        <f>IF(COUNTIF($E$2:E1670,"Begin: " &amp; C1671 &amp; "-" &amp; D1671 &amp; "-" &amp; H1671)=0,"Begin: " &amp; C1671 &amp; "-" &amp; D1671 &amp; "-" &amp; H1671,IF((C1671 &amp; "-" &amp; D1671 &amp; "-" &amp; H1671)&lt;&gt;(C1672 &amp; "-" &amp; D1672 &amp; "-" &amp; H1672),"End: " &amp; C1671 &amp; "-" &amp; D1671 &amp; "-" &amp; H1671,""))</f>
        <v/>
      </c>
      <c r="F1671" s="4" t="str">
        <f t="shared" si="357"/>
        <v>Wall Street Journal-Fed Funds Rate-02-2019</v>
      </c>
      <c r="G1671" s="7">
        <v>43506</v>
      </c>
      <c r="H1671" s="7" t="str">
        <f t="shared" si="358"/>
        <v>02-2019</v>
      </c>
      <c r="I1671" s="7" t="str">
        <f t="shared" ca="1" si="359"/>
        <v>Wall Street Journal: MacroEcon Global Advisors-Fed Funds Rate-02-2019</v>
      </c>
      <c r="J1671" s="4" t="str">
        <f t="shared" ca="1" si="360"/>
        <v>Fed Funds Rate-MacroEcon Global Advisors:02-2019</v>
      </c>
      <c r="K1671" t="s">
        <v>425</v>
      </c>
    </row>
    <row r="1672" spans="1:99" x14ac:dyDescent="0.55000000000000004">
      <c r="A1672" s="4" t="str">
        <f t="shared" ca="1" si="355"/>
        <v>Corelogic</v>
      </c>
      <c r="B1672" s="4" t="str">
        <f t="shared" si="356"/>
        <v>Frank Nothaft</v>
      </c>
      <c r="C1672" s="4" t="s">
        <v>246</v>
      </c>
      <c r="D1672" s="4" t="s">
        <v>87</v>
      </c>
      <c r="E1672" s="4" t="str">
        <f>IF(COUNTIF($E$2:E1671,"Begin: " &amp; C1672 &amp; "-" &amp; D1672 &amp; "-" &amp; H1672)=0,"Begin: " &amp; C1672 &amp; "-" &amp; D1672 &amp; "-" &amp; H1672,IF((C1672 &amp; "-" &amp; D1672 &amp; "-" &amp; H1672)&lt;&gt;(C1673 &amp; "-" &amp; D1673 &amp; "-" &amp; H1673),"End: " &amp; C1672 &amp; "-" &amp; D1672 &amp; "-" &amp; H1672,""))</f>
        <v/>
      </c>
      <c r="F1672" s="4" t="str">
        <f t="shared" si="357"/>
        <v>Wall Street Journal-Fed Funds Rate-02-2019</v>
      </c>
      <c r="G1672" s="7">
        <v>43506</v>
      </c>
      <c r="H1672" s="7" t="str">
        <f t="shared" si="358"/>
        <v>02-2019</v>
      </c>
      <c r="I1672" s="7" t="str">
        <f t="shared" ca="1" si="359"/>
        <v>Wall Street Journal: Corelogic-Fed Funds Rate-02-2019</v>
      </c>
      <c r="J1672" s="4" t="str">
        <f t="shared" ca="1" si="360"/>
        <v>Fed Funds Rate-Corelogic:02-2019</v>
      </c>
      <c r="K1672" t="s">
        <v>752</v>
      </c>
      <c r="CK1672">
        <v>2.625</v>
      </c>
      <c r="CM1672">
        <v>2.875</v>
      </c>
      <c r="CO1672">
        <v>3.125</v>
      </c>
      <c r="CQ1672">
        <v>3.125</v>
      </c>
      <c r="CS1672">
        <v>3.125</v>
      </c>
      <c r="CU1672">
        <v>3.125</v>
      </c>
    </row>
    <row r="1673" spans="1:99" x14ac:dyDescent="0.55000000000000004">
      <c r="A1673" s="4" t="str">
        <f t="shared" ca="1" si="355"/>
        <v>High Frequency Economics</v>
      </c>
      <c r="B1673" s="4" t="str">
        <f t="shared" si="356"/>
        <v>Jim O'Sullivan</v>
      </c>
      <c r="C1673" s="4" t="s">
        <v>246</v>
      </c>
      <c r="D1673" s="4" t="s">
        <v>87</v>
      </c>
      <c r="E1673" s="4" t="str">
        <f>IF(COUNTIF($E$2:E1672,"Begin: " &amp; C1673 &amp; "-" &amp; D1673 &amp; "-" &amp; H1673)=0,"Begin: " &amp; C1673 &amp; "-" &amp; D1673 &amp; "-" &amp; H1673,IF((C1673 &amp; "-" &amp; D1673 &amp; "-" &amp; H1673)&lt;&gt;(C1674 &amp; "-" &amp; D1674 &amp; "-" &amp; H1674),"End: " &amp; C1673 &amp; "-" &amp; D1673 &amp; "-" &amp; H1673,""))</f>
        <v/>
      </c>
      <c r="F1673" s="4" t="str">
        <f t="shared" si="357"/>
        <v>Wall Street Journal-Fed Funds Rate-02-2019</v>
      </c>
      <c r="G1673" s="7">
        <v>43506</v>
      </c>
      <c r="H1673" s="7" t="str">
        <f t="shared" si="358"/>
        <v>02-2019</v>
      </c>
      <c r="I1673" s="7" t="str">
        <f t="shared" ca="1" si="359"/>
        <v>Wall Street Journal: High Frequency Economics-Fed Funds Rate-02-2019</v>
      </c>
      <c r="J1673" s="4" t="str">
        <f t="shared" ca="1" si="360"/>
        <v>Fed Funds Rate-High Frequency Economics:02-2019</v>
      </c>
      <c r="K1673" t="s">
        <v>227</v>
      </c>
      <c r="CK1673">
        <v>2.375</v>
      </c>
      <c r="CM1673">
        <v>2.625</v>
      </c>
      <c r="CO1673">
        <v>2.625</v>
      </c>
      <c r="CQ1673">
        <v>2.625</v>
      </c>
    </row>
    <row r="1674" spans="1:99" x14ac:dyDescent="0.55000000000000004">
      <c r="A1674" s="4" t="str">
        <f t="shared" ca="1" si="355"/>
        <v>Stifel, Nicoulas and Company, Incorporated (formerly Sterne Agee)</v>
      </c>
      <c r="B1674" s="4" t="str">
        <f t="shared" si="356"/>
        <v>Lindsey Piegza</v>
      </c>
      <c r="C1674" s="4" t="s">
        <v>246</v>
      </c>
      <c r="D1674" s="4" t="s">
        <v>87</v>
      </c>
      <c r="E1674" s="4" t="str">
        <f>IF(COUNTIF($E$2:E1673,"Begin: " &amp; C1674 &amp; "-" &amp; D1674 &amp; "-" &amp; H1674)=0,"Begin: " &amp; C1674 &amp; "-" &amp; D1674 &amp; "-" &amp; H1674,IF((C1674 &amp; "-" &amp; D1674 &amp; "-" &amp; H1674)&lt;&gt;(C1675 &amp; "-" &amp; D1675 &amp; "-" &amp; H1675),"End: " &amp; C1674 &amp; "-" &amp; D1674 &amp; "-" &amp; H1674,""))</f>
        <v/>
      </c>
      <c r="F1674" s="4" t="str">
        <f t="shared" si="357"/>
        <v>Wall Street Journal-Fed Funds Rate-02-2019</v>
      </c>
      <c r="G1674" s="7">
        <v>43506</v>
      </c>
      <c r="H1674" s="7" t="str">
        <f t="shared" si="358"/>
        <v>02-2019</v>
      </c>
      <c r="I1674" s="7" t="str">
        <f t="shared" ca="1" si="359"/>
        <v>Wall Street Journal: Stifel, Nicoulas and Company, Incorporated (formerly Sterne Agee)-Fed Funds Rate-02-2019</v>
      </c>
      <c r="J1674" s="4" t="str">
        <f t="shared" ca="1" si="360"/>
        <v>Fed Funds Rate-Stifel, Nicoulas and Company, Incorporated (formerly Sterne Agee):02-2019</v>
      </c>
      <c r="K1674" t="s">
        <v>675</v>
      </c>
      <c r="CK1674">
        <v>2.625</v>
      </c>
      <c r="CM1674">
        <v>2.375</v>
      </c>
      <c r="CO1674">
        <v>2.125</v>
      </c>
    </row>
    <row r="1675" spans="1:99" x14ac:dyDescent="0.55000000000000004">
      <c r="A1675" s="4" t="str">
        <f t="shared" ca="1" si="355"/>
        <v>Macroeconomic Advisers</v>
      </c>
      <c r="B1675" s="4" t="str">
        <f t="shared" si="356"/>
        <v>Dr. Joel Prakken/ Chris Varvares</v>
      </c>
      <c r="C1675" s="4" t="s">
        <v>246</v>
      </c>
      <c r="D1675" s="4" t="s">
        <v>87</v>
      </c>
      <c r="E1675" s="4" t="str">
        <f>IF(COUNTIF($E$2:E1674,"Begin: " &amp; C1675 &amp; "-" &amp; D1675 &amp; "-" &amp; H1675)=0,"Begin: " &amp; C1675 &amp; "-" &amp; D1675 &amp; "-" &amp; H1675,IF((C1675 &amp; "-" &amp; D1675 &amp; "-" &amp; H1675)&lt;&gt;(C1676 &amp; "-" &amp; D1676 &amp; "-" &amp; H1676),"End: " &amp; C1675 &amp; "-" &amp; D1675 &amp; "-" &amp; H1675,""))</f>
        <v/>
      </c>
      <c r="F1675" s="4" t="str">
        <f t="shared" si="357"/>
        <v>Wall Street Journal-Fed Funds Rate-02-2019</v>
      </c>
      <c r="G1675" s="7">
        <v>43506</v>
      </c>
      <c r="H1675" s="7" t="str">
        <f t="shared" si="358"/>
        <v>02-2019</v>
      </c>
      <c r="I1675" s="7" t="str">
        <f t="shared" ca="1" si="359"/>
        <v>Wall Street Journal: Macroeconomic Advisers-Fed Funds Rate-02-2019</v>
      </c>
      <c r="J1675" s="4" t="str">
        <f t="shared" ca="1" si="360"/>
        <v>Fed Funds Rate-Macroeconomic Advisers:02-2019</v>
      </c>
      <c r="K1675" t="s">
        <v>228</v>
      </c>
      <c r="CK1675">
        <v>2.375</v>
      </c>
      <c r="CM1675">
        <v>2.625</v>
      </c>
      <c r="CO1675">
        <v>2.875</v>
      </c>
      <c r="CQ1675">
        <v>2.875</v>
      </c>
      <c r="CS1675">
        <v>2.875</v>
      </c>
      <c r="CU1675">
        <v>2.875</v>
      </c>
    </row>
    <row r="1676" spans="1:99" x14ac:dyDescent="0.55000000000000004">
      <c r="A1676" s="4" t="str">
        <f t="shared" ca="1" si="355"/>
        <v>Ameriprise Financial</v>
      </c>
      <c r="B1676" s="4" t="str">
        <f t="shared" si="356"/>
        <v>Russell Price</v>
      </c>
      <c r="C1676" s="4" t="s">
        <v>246</v>
      </c>
      <c r="D1676" s="4" t="s">
        <v>87</v>
      </c>
      <c r="E1676" s="4" t="str">
        <f>IF(COUNTIF($E$2:E1675,"Begin: " &amp; C1676 &amp; "-" &amp; D1676 &amp; "-" &amp; H1676)=0,"Begin: " &amp; C1676 &amp; "-" &amp; D1676 &amp; "-" &amp; H1676,IF((C1676 &amp; "-" &amp; D1676 &amp; "-" &amp; H1676)&lt;&gt;(C1677 &amp; "-" &amp; D1677 &amp; "-" &amp; H1677),"End: " &amp; C1676 &amp; "-" &amp; D1676 &amp; "-" &amp; H1676,""))</f>
        <v/>
      </c>
      <c r="F1676" s="4" t="str">
        <f t="shared" si="357"/>
        <v>Wall Street Journal-Fed Funds Rate-02-2019</v>
      </c>
      <c r="G1676" s="7">
        <v>43506</v>
      </c>
      <c r="H1676" s="7" t="str">
        <f t="shared" si="358"/>
        <v>02-2019</v>
      </c>
      <c r="I1676" s="7" t="str">
        <f t="shared" ca="1" si="359"/>
        <v>Wall Street Journal: Ameriprise Financial-Fed Funds Rate-02-2019</v>
      </c>
      <c r="J1676" s="4" t="str">
        <f t="shared" ca="1" si="360"/>
        <v>Fed Funds Rate-Ameriprise Financial:02-2019</v>
      </c>
      <c r="K1676" t="s">
        <v>441</v>
      </c>
      <c r="CK1676">
        <v>2.375</v>
      </c>
      <c r="CM1676">
        <v>2.375</v>
      </c>
      <c r="CO1676">
        <v>2.625</v>
      </c>
      <c r="CQ1676">
        <v>2.625</v>
      </c>
      <c r="CS1676">
        <v>2.625</v>
      </c>
      <c r="CU1676">
        <v>2.625</v>
      </c>
    </row>
    <row r="1677" spans="1:99" x14ac:dyDescent="0.55000000000000004">
      <c r="A1677" s="4" t="str">
        <f t="shared" ca="1" si="355"/>
        <v>Eaton Corp.</v>
      </c>
      <c r="B1677" s="4" t="str">
        <f t="shared" si="356"/>
        <v>Arun Raha *</v>
      </c>
      <c r="C1677" s="4" t="s">
        <v>246</v>
      </c>
      <c r="D1677" s="4" t="s">
        <v>87</v>
      </c>
      <c r="E1677" s="4" t="str">
        <f>IF(COUNTIF($E$2:E1676,"Begin: " &amp; C1677 &amp; "-" &amp; D1677 &amp; "-" &amp; H1677)=0,"Begin: " &amp; C1677 &amp; "-" &amp; D1677 &amp; "-" &amp; H1677,IF((C1677 &amp; "-" &amp; D1677 &amp; "-" &amp; H1677)&lt;&gt;(C1678 &amp; "-" &amp; D1678 &amp; "-" &amp; H1678),"End: " &amp; C1677 &amp; "-" &amp; D1677 &amp; "-" &amp; H1677,""))</f>
        <v/>
      </c>
      <c r="F1677" s="4" t="str">
        <f t="shared" si="357"/>
        <v>Wall Street Journal-Fed Funds Rate-02-2019</v>
      </c>
      <c r="G1677" s="7">
        <v>43506</v>
      </c>
      <c r="H1677" s="7" t="str">
        <f t="shared" si="358"/>
        <v>02-2019</v>
      </c>
      <c r="I1677" s="7" t="str">
        <f t="shared" ca="1" si="359"/>
        <v>Wall Street Journal: Eaton Corp.-Fed Funds Rate-02-2019</v>
      </c>
      <c r="J1677" s="4" t="str">
        <f t="shared" ca="1" si="360"/>
        <v>Fed Funds Rate-Eaton Corp.:02-2019</v>
      </c>
      <c r="K1677" t="s">
        <v>678</v>
      </c>
    </row>
    <row r="1678" spans="1:99" x14ac:dyDescent="0.55000000000000004">
      <c r="A1678" s="4" t="str">
        <f t="shared" ca="1" si="355"/>
        <v>Point Loma Nazarene University</v>
      </c>
      <c r="B1678" s="4" t="str">
        <f t="shared" si="356"/>
        <v>Lynn Reaser</v>
      </c>
      <c r="C1678" s="4" t="s">
        <v>246</v>
      </c>
      <c r="D1678" s="4" t="s">
        <v>87</v>
      </c>
      <c r="E1678" s="4" t="str">
        <f>IF(COUNTIF($E$2:E1677,"Begin: " &amp; C1678 &amp; "-" &amp; D1678 &amp; "-" &amp; H1678)=0,"Begin: " &amp; C1678 &amp; "-" &amp; D1678 &amp; "-" &amp; H1678,IF((C1678 &amp; "-" &amp; D1678 &amp; "-" &amp; H1678)&lt;&gt;(C1679 &amp; "-" &amp; D1679 &amp; "-" &amp; H1679),"End: " &amp; C1678 &amp; "-" &amp; D1678 &amp; "-" &amp; H1678,""))</f>
        <v/>
      </c>
      <c r="F1678" s="4" t="str">
        <f t="shared" si="357"/>
        <v>Wall Street Journal-Fed Funds Rate-02-2019</v>
      </c>
      <c r="G1678" s="7">
        <v>43506</v>
      </c>
      <c r="H1678" s="7" t="str">
        <f t="shared" si="358"/>
        <v>02-2019</v>
      </c>
      <c r="I1678" s="7" t="str">
        <f t="shared" ca="1" si="359"/>
        <v>Wall Street Journal: Point Loma Nazarene University-Fed Funds Rate-02-2019</v>
      </c>
      <c r="J1678" s="4" t="str">
        <f t="shared" ca="1" si="360"/>
        <v>Fed Funds Rate-Point Loma Nazarene University:02-2019</v>
      </c>
      <c r="K1678" t="s">
        <v>658</v>
      </c>
      <c r="CK1678">
        <v>2.625</v>
      </c>
      <c r="CM1678">
        <v>2.875</v>
      </c>
      <c r="CO1678">
        <v>3.125</v>
      </c>
      <c r="CQ1678">
        <v>3.125</v>
      </c>
      <c r="CS1678">
        <v>2.875</v>
      </c>
      <c r="CU1678">
        <v>2.875</v>
      </c>
    </row>
    <row r="1679" spans="1:99" x14ac:dyDescent="0.55000000000000004">
      <c r="A1679" s="4" t="str">
        <f t="shared" ca="1" si="355"/>
        <v>Deutsche Bank</v>
      </c>
      <c r="B1679" s="4" t="str">
        <f t="shared" si="356"/>
        <v>Brett Ryan/Matthew Luzzetti</v>
      </c>
      <c r="C1679" s="4" t="s">
        <v>246</v>
      </c>
      <c r="D1679" s="4" t="s">
        <v>87</v>
      </c>
      <c r="E1679" s="4" t="str">
        <f>IF(COUNTIF($E$2:E1678,"Begin: " &amp; C1679 &amp; "-" &amp; D1679 &amp; "-" &amp; H1679)=0,"Begin: " &amp; C1679 &amp; "-" &amp; D1679 &amp; "-" &amp; H1679,IF((C1679 &amp; "-" &amp; D1679 &amp; "-" &amp; H1679)&lt;&gt;(C1680 &amp; "-" &amp; D1680 &amp; "-" &amp; H1680),"End: " &amp; C1679 &amp; "-" &amp; D1679 &amp; "-" &amp; H1679,""))</f>
        <v/>
      </c>
      <c r="F1679" s="4" t="str">
        <f t="shared" si="357"/>
        <v>Wall Street Journal-Fed Funds Rate-02-2019</v>
      </c>
      <c r="G1679" s="7">
        <v>43506</v>
      </c>
      <c r="H1679" s="7" t="str">
        <f t="shared" si="358"/>
        <v>02-2019</v>
      </c>
      <c r="I1679" s="7" t="str">
        <f t="shared" ca="1" si="359"/>
        <v>Wall Street Journal: Deutsche Bank-Fed Funds Rate-02-2019</v>
      </c>
      <c r="J1679" s="4" t="str">
        <f t="shared" ca="1" si="360"/>
        <v>Fed Funds Rate-Deutsche Bank:02-2019</v>
      </c>
      <c r="K1679" t="s">
        <v>804</v>
      </c>
      <c r="CK1679">
        <v>2.625</v>
      </c>
      <c r="CM1679">
        <v>2.875</v>
      </c>
      <c r="CO1679">
        <v>3.125</v>
      </c>
      <c r="CQ1679">
        <v>3.125</v>
      </c>
      <c r="CS1679">
        <v>2.875</v>
      </c>
      <c r="CU1679">
        <v>2.875</v>
      </c>
    </row>
    <row r="1680" spans="1:99" x14ac:dyDescent="0.55000000000000004">
      <c r="A1680" s="4" t="str">
        <f t="shared" ca="1" si="355"/>
        <v>Prestige Economics LLC</v>
      </c>
      <c r="B1680" s="4" t="str">
        <f t="shared" si="356"/>
        <v>Jason Schenker *</v>
      </c>
      <c r="C1680" s="4" t="s">
        <v>246</v>
      </c>
      <c r="D1680" s="4" t="s">
        <v>87</v>
      </c>
      <c r="E1680" s="4" t="str">
        <f>IF(COUNTIF($E$2:E1679,"Begin: " &amp; C1680 &amp; "-" &amp; D1680 &amp; "-" &amp; H1680)=0,"Begin: " &amp; C1680 &amp; "-" &amp; D1680 &amp; "-" &amp; H1680,IF((C1680 &amp; "-" &amp; D1680 &amp; "-" &amp; H1680)&lt;&gt;(C1681 &amp; "-" &amp; D1681 &amp; "-" &amp; H1681),"End: " &amp; C1680 &amp; "-" &amp; D1680 &amp; "-" &amp; H1680,""))</f>
        <v/>
      </c>
      <c r="F1680" s="4" t="str">
        <f t="shared" si="357"/>
        <v>Wall Street Journal-Fed Funds Rate-02-2019</v>
      </c>
      <c r="G1680" s="7">
        <v>43506</v>
      </c>
      <c r="H1680" s="7" t="str">
        <f t="shared" si="358"/>
        <v>02-2019</v>
      </c>
      <c r="I1680" s="7" t="str">
        <f t="shared" ca="1" si="359"/>
        <v>Wall Street Journal: Prestige Economics LLC-Fed Funds Rate-02-2019</v>
      </c>
      <c r="J1680" s="4" t="str">
        <f t="shared" ca="1" si="360"/>
        <v>Fed Funds Rate-Prestige Economics LLC:02-2019</v>
      </c>
      <c r="K1680" t="s">
        <v>767</v>
      </c>
    </row>
    <row r="1681" spans="1:99" x14ac:dyDescent="0.55000000000000004">
      <c r="A1681" s="4" t="str">
        <f t="shared" ca="1" si="355"/>
        <v>Pantheon Macroeconomics</v>
      </c>
      <c r="B1681" s="4" t="str">
        <f t="shared" si="356"/>
        <v>Ian Shepherdson *</v>
      </c>
      <c r="C1681" s="4" t="s">
        <v>246</v>
      </c>
      <c r="D1681" s="4" t="s">
        <v>87</v>
      </c>
      <c r="E1681" s="4" t="str">
        <f>IF(COUNTIF($E$2:E1680,"Begin: " &amp; C1681 &amp; "-" &amp; D1681 &amp; "-" &amp; H1681)=0,"Begin: " &amp; C1681 &amp; "-" &amp; D1681 &amp; "-" &amp; H1681,IF((C1681 &amp; "-" &amp; D1681 &amp; "-" &amp; H1681)&lt;&gt;(C1682 &amp; "-" &amp; D1682 &amp; "-" &amp; H1682),"End: " &amp; C1681 &amp; "-" &amp; D1681 &amp; "-" &amp; H1681,""))</f>
        <v/>
      </c>
      <c r="F1681" s="4" t="str">
        <f t="shared" si="357"/>
        <v>Wall Street Journal-Fed Funds Rate-02-2019</v>
      </c>
      <c r="G1681" s="7">
        <v>43506</v>
      </c>
      <c r="H1681" s="7" t="str">
        <f t="shared" si="358"/>
        <v>02-2019</v>
      </c>
      <c r="I1681" s="7" t="str">
        <f t="shared" ca="1" si="359"/>
        <v>Wall Street Journal: Pantheon Macroeconomics-Fed Funds Rate-02-2019</v>
      </c>
      <c r="J1681" s="4" t="str">
        <f t="shared" ca="1" si="360"/>
        <v>Fed Funds Rate-Pantheon Macroeconomics:02-2019</v>
      </c>
      <c r="K1681" t="s">
        <v>659</v>
      </c>
    </row>
    <row r="1682" spans="1:99" x14ac:dyDescent="0.55000000000000004">
      <c r="A1682" s="4" t="str">
        <f t="shared" ca="1" si="355"/>
        <v>Decision Economics, Inc.</v>
      </c>
      <c r="B1682" s="4" t="str">
        <f t="shared" si="356"/>
        <v>Allen Sinai</v>
      </c>
      <c r="C1682" s="4" t="s">
        <v>246</v>
      </c>
      <c r="D1682" s="4" t="s">
        <v>87</v>
      </c>
      <c r="E1682" s="4" t="str">
        <f>IF(COUNTIF($E$2:E1681,"Begin: " &amp; C1682 &amp; "-" &amp; D1682 &amp; "-" &amp; H1682)=0,"Begin: " &amp; C1682 &amp; "-" &amp; D1682 &amp; "-" &amp; H1682,IF((C1682 &amp; "-" &amp; D1682 &amp; "-" &amp; H1682)&lt;&gt;(C1683 &amp; "-" &amp; D1683 &amp; "-" &amp; H1683),"End: " &amp; C1682 &amp; "-" &amp; D1682 &amp; "-" &amp; H1682,""))</f>
        <v/>
      </c>
      <c r="F1682" s="4" t="str">
        <f t="shared" si="357"/>
        <v>Wall Street Journal-Fed Funds Rate-02-2019</v>
      </c>
      <c r="G1682" s="7">
        <v>43506</v>
      </c>
      <c r="H1682" s="7" t="str">
        <f t="shared" si="358"/>
        <v>02-2019</v>
      </c>
      <c r="I1682" s="7" t="str">
        <f t="shared" ca="1" si="359"/>
        <v>Wall Street Journal: Decision Economics, Inc.-Fed Funds Rate-02-2019</v>
      </c>
      <c r="J1682" s="4" t="str">
        <f t="shared" ca="1" si="360"/>
        <v>Fed Funds Rate-Decision Economics, Inc.:02-2019</v>
      </c>
      <c r="K1682" t="s">
        <v>233</v>
      </c>
      <c r="CK1682">
        <v>2.62</v>
      </c>
      <c r="CM1682">
        <v>2.62</v>
      </c>
      <c r="CO1682">
        <v>2.87</v>
      </c>
      <c r="CQ1682">
        <v>3.12</v>
      </c>
      <c r="CS1682">
        <v>3.12</v>
      </c>
      <c r="CU1682">
        <v>2.87</v>
      </c>
    </row>
    <row r="1683" spans="1:99" x14ac:dyDescent="0.55000000000000004">
      <c r="A1683" s="4" t="str">
        <f t="shared" ca="1" si="355"/>
        <v>Parsec Financial</v>
      </c>
      <c r="B1683" s="4" t="str">
        <f t="shared" si="356"/>
        <v>James F. Smith</v>
      </c>
      <c r="C1683" s="4" t="s">
        <v>246</v>
      </c>
      <c r="D1683" s="4" t="s">
        <v>87</v>
      </c>
      <c r="E1683" s="4" t="str">
        <f>IF(COUNTIF($E$2:E1682,"Begin: " &amp; C1683 &amp; "-" &amp; D1683 &amp; "-" &amp; H1683)=0,"Begin: " &amp; C1683 &amp; "-" &amp; D1683 &amp; "-" &amp; H1683,IF((C1683 &amp; "-" &amp; D1683 &amp; "-" &amp; H1683)&lt;&gt;(C1684 &amp; "-" &amp; D1684 &amp; "-" &amp; H1684),"End: " &amp; C1683 &amp; "-" &amp; D1683 &amp; "-" &amp; H1683,""))</f>
        <v/>
      </c>
      <c r="F1683" s="4" t="str">
        <f t="shared" si="357"/>
        <v>Wall Street Journal-Fed Funds Rate-02-2019</v>
      </c>
      <c r="G1683" s="7">
        <v>43506</v>
      </c>
      <c r="H1683" s="7" t="str">
        <f t="shared" si="358"/>
        <v>02-2019</v>
      </c>
      <c r="I1683" s="7" t="str">
        <f t="shared" ca="1" si="359"/>
        <v>Wall Street Journal: Parsec Financial-Fed Funds Rate-02-2019</v>
      </c>
      <c r="J1683" s="4" t="str">
        <f t="shared" ca="1" si="360"/>
        <v>Fed Funds Rate-Parsec Financial:02-2019</v>
      </c>
      <c r="K1683" t="s">
        <v>234</v>
      </c>
      <c r="CK1683">
        <v>2.625</v>
      </c>
      <c r="CM1683">
        <v>2.875</v>
      </c>
      <c r="CO1683">
        <v>3.125</v>
      </c>
      <c r="CQ1683">
        <v>3.625</v>
      </c>
      <c r="CS1683">
        <v>3.125</v>
      </c>
      <c r="CU1683">
        <v>2.625</v>
      </c>
    </row>
    <row r="1684" spans="1:99" x14ac:dyDescent="0.55000000000000004">
      <c r="A1684" s="4" t="str">
        <f t="shared" ca="1" si="355"/>
        <v>Univ of Central FL</v>
      </c>
      <c r="B1684" s="4" t="str">
        <f t="shared" si="356"/>
        <v>Sean M. Snaith</v>
      </c>
      <c r="C1684" s="4" t="s">
        <v>246</v>
      </c>
      <c r="D1684" s="4" t="s">
        <v>87</v>
      </c>
      <c r="E1684" s="4" t="str">
        <f>IF(COUNTIF($E$2:E1683,"Begin: " &amp; C1684 &amp; "-" &amp; D1684 &amp; "-" &amp; H1684)=0,"Begin: " &amp; C1684 &amp; "-" &amp; D1684 &amp; "-" &amp; H1684,IF((C1684 &amp; "-" &amp; D1684 &amp; "-" &amp; H1684)&lt;&gt;(C1685 &amp; "-" &amp; D1685 &amp; "-" &amp; H1685),"End: " &amp; C1684 &amp; "-" &amp; D1684 &amp; "-" &amp; H1684,""))</f>
        <v/>
      </c>
      <c r="F1684" s="4" t="str">
        <f t="shared" si="357"/>
        <v>Wall Street Journal-Fed Funds Rate-02-2019</v>
      </c>
      <c r="G1684" s="7">
        <v>43506</v>
      </c>
      <c r="H1684" s="7" t="str">
        <f t="shared" si="358"/>
        <v>02-2019</v>
      </c>
      <c r="I1684" s="7" t="str">
        <f t="shared" ca="1" si="359"/>
        <v>Wall Street Journal: Univ of Central FL-Fed Funds Rate-02-2019</v>
      </c>
      <c r="J1684" s="4" t="str">
        <f t="shared" ca="1" si="360"/>
        <v>Fed Funds Rate-Univ of Central FL:02-2019</v>
      </c>
      <c r="K1684" t="s">
        <v>235</v>
      </c>
      <c r="CK1684">
        <v>2.375</v>
      </c>
      <c r="CM1684">
        <v>2.375</v>
      </c>
      <c r="CO1684">
        <v>2.625</v>
      </c>
      <c r="CQ1684">
        <v>2.625</v>
      </c>
      <c r="CS1684">
        <v>2.875</v>
      </c>
      <c r="CU1684">
        <v>3.125</v>
      </c>
    </row>
    <row r="1685" spans="1:99" x14ac:dyDescent="0.55000000000000004">
      <c r="A1685" s="4" t="str">
        <f t="shared" ca="1" si="355"/>
        <v>SS Economics</v>
      </c>
      <c r="B1685" s="4" t="str">
        <f t="shared" si="356"/>
        <v>Sung Won Sohn</v>
      </c>
      <c r="C1685" s="4" t="s">
        <v>246</v>
      </c>
      <c r="D1685" s="4" t="s">
        <v>87</v>
      </c>
      <c r="E1685" s="4" t="str">
        <f>IF(COUNTIF($E$2:E1684,"Begin: " &amp; C1685 &amp; "-" &amp; D1685 &amp; "-" &amp; H1685)=0,"Begin: " &amp; C1685 &amp; "-" &amp; D1685 &amp; "-" &amp; H1685,IF((C1685 &amp; "-" &amp; D1685 &amp; "-" &amp; H1685)&lt;&gt;(C1686 &amp; "-" &amp; D1686 &amp; "-" &amp; H1686),"End: " &amp; C1685 &amp; "-" &amp; D1685 &amp; "-" &amp; H1685,""))</f>
        <v/>
      </c>
      <c r="F1685" s="4" t="str">
        <f t="shared" si="357"/>
        <v>Wall Street Journal-Fed Funds Rate-02-2019</v>
      </c>
      <c r="G1685" s="7">
        <v>43506</v>
      </c>
      <c r="H1685" s="7" t="str">
        <f t="shared" si="358"/>
        <v>02-2019</v>
      </c>
      <c r="I1685" s="7" t="str">
        <f t="shared" ca="1" si="359"/>
        <v>Wall Street Journal: SS Economics-Fed Funds Rate-02-2019</v>
      </c>
      <c r="J1685" s="4" t="str">
        <f t="shared" ca="1" si="360"/>
        <v>Fed Funds Rate-SS Economics:02-2019</v>
      </c>
      <c r="K1685" t="s">
        <v>785</v>
      </c>
      <c r="CK1685">
        <v>2.375</v>
      </c>
      <c r="CM1685">
        <v>2.625</v>
      </c>
      <c r="CO1685">
        <v>2.875</v>
      </c>
      <c r="CQ1685">
        <v>2.875</v>
      </c>
      <c r="CS1685">
        <v>3.125</v>
      </c>
      <c r="CU1685">
        <v>3.125</v>
      </c>
    </row>
    <row r="1686" spans="1:99" x14ac:dyDescent="0.55000000000000004">
      <c r="A1686" s="4" t="str">
        <f t="shared" ref="A1686:A1696" ca="1" si="361">IF(ISERROR(IF(C1686="GIOA",INDEX(List_AnonymousForecasters,MATCH(LEFT(K1686,FIND(":",K1686,1)-1),List_IndividualForecasters,0),1),INDEX(List_FirmNamesOmega,MATCH(LEFT(K1686,FIND(":",K1686,1)-1),List_FirmNamesAlpha,0),1))),LEFT(K1686,FIND(":",K1686,1)-1),IF(C1686="GIOA",INDEX(List_AnonymousForecasters,MATCH(LEFT(K1686,FIND(":",K1686,1)-1),List_IndividualForecasters,0),1),INDEX(List_FirmNamesOmega,MATCH(LEFT(K1686,FIND(":",K1686,1)-1),List_FirmNamesAlpha,0),1)))</f>
        <v>Pierpont Securities</v>
      </c>
      <c r="B1686" s="4" t="str">
        <f t="shared" ref="B1686:B1696" si="362">MID(K1686,FIND(":",K1686,1)+2,LEN(K1686)-FIND(":",K1686,1))</f>
        <v>Stephen Stanley</v>
      </c>
      <c r="C1686" s="4" t="s">
        <v>246</v>
      </c>
      <c r="D1686" s="4" t="s">
        <v>87</v>
      </c>
      <c r="E1686" s="4" t="str">
        <f>IF(COUNTIF($E$2:E1685,"Begin: " &amp; C1686 &amp; "-" &amp; D1686 &amp; "-" &amp; H1686)=0,"Begin: " &amp; C1686 &amp; "-" &amp; D1686 &amp; "-" &amp; H1686,IF((C1686 &amp; "-" &amp; D1686 &amp; "-" &amp; H1686)&lt;&gt;(C1687 &amp; "-" &amp; D1687 &amp; "-" &amp; H1687),"End: " &amp; C1686 &amp; "-" &amp; D1686 &amp; "-" &amp; H1686,""))</f>
        <v/>
      </c>
      <c r="F1686" s="4" t="str">
        <f t="shared" ref="F1686:F1696" si="363">C1686 &amp; "-" &amp; D1686 &amp; "-" &amp; H1686</f>
        <v>Wall Street Journal-Fed Funds Rate-02-2019</v>
      </c>
      <c r="G1686" s="7">
        <v>43506</v>
      </c>
      <c r="H1686" s="7" t="str">
        <f t="shared" ref="H1686:H1696" si="364">TEXT(MONTH(G1686),"00") &amp; "-" &amp; TEXT(YEAR(G1686),"0000")</f>
        <v>02-2019</v>
      </c>
      <c r="I1686" s="7" t="str">
        <f t="shared" ref="I1686:I1696" ca="1" si="365">C1686 &amp; ": " &amp; A1686 &amp; "-" &amp; D1686 &amp; "-" &amp; H1686</f>
        <v>Wall Street Journal: Pierpont Securities-Fed Funds Rate-02-2019</v>
      </c>
      <c r="J1686" s="4" t="str">
        <f t="shared" ref="J1686:J1696" ca="1" si="366">D1686 &amp; "-" &amp; A1686 &amp; ":" &amp; TEXT(MONTH(G1686),"00") &amp; "-" &amp; TEXT(YEAR(G1686),"0000")</f>
        <v>Fed Funds Rate-Pierpont Securities:02-2019</v>
      </c>
      <c r="K1686" t="s">
        <v>238</v>
      </c>
      <c r="CK1686">
        <v>2.625</v>
      </c>
      <c r="CM1686">
        <v>3.125</v>
      </c>
      <c r="CO1686">
        <v>3.625</v>
      </c>
      <c r="CQ1686">
        <v>3.875</v>
      </c>
      <c r="CS1686">
        <v>4.125</v>
      </c>
      <c r="CU1686">
        <v>4.375</v>
      </c>
    </row>
    <row r="1687" spans="1:99" x14ac:dyDescent="0.55000000000000004">
      <c r="A1687" s="4" t="str">
        <f t="shared" ca="1" si="361"/>
        <v>Economic Analysis Associates Inc.</v>
      </c>
      <c r="B1687" s="4" t="str">
        <f t="shared" si="362"/>
        <v>Susan M. Sterne</v>
      </c>
      <c r="C1687" s="4" t="s">
        <v>246</v>
      </c>
      <c r="D1687" s="4" t="s">
        <v>87</v>
      </c>
      <c r="E1687" s="4" t="str">
        <f>IF(COUNTIF($E$2:E1686,"Begin: " &amp; C1687 &amp; "-" &amp; D1687 &amp; "-" &amp; H1687)=0,"Begin: " &amp; C1687 &amp; "-" &amp; D1687 &amp; "-" &amp; H1687,IF((C1687 &amp; "-" &amp; D1687 &amp; "-" &amp; H1687)&lt;&gt;(C1688 &amp; "-" &amp; D1688 &amp; "-" &amp; H1688),"End: " &amp; C1687 &amp; "-" &amp; D1687 &amp; "-" &amp; H1687,""))</f>
        <v/>
      </c>
      <c r="F1687" s="4" t="str">
        <f t="shared" si="363"/>
        <v>Wall Street Journal-Fed Funds Rate-02-2019</v>
      </c>
      <c r="G1687" s="7">
        <v>43506</v>
      </c>
      <c r="H1687" s="7" t="str">
        <f t="shared" si="364"/>
        <v>02-2019</v>
      </c>
      <c r="I1687" s="7" t="str">
        <f t="shared" ca="1" si="365"/>
        <v>Wall Street Journal: Economic Analysis Associates Inc.-Fed Funds Rate-02-2019</v>
      </c>
      <c r="J1687" s="4" t="str">
        <f t="shared" ca="1" si="366"/>
        <v>Fed Funds Rate-Economic Analysis Associates Inc.:02-2019</v>
      </c>
      <c r="K1687" t="s">
        <v>239</v>
      </c>
      <c r="CK1687">
        <v>2.38</v>
      </c>
      <c r="CM1687">
        <v>2.38</v>
      </c>
      <c r="CO1687">
        <v>2.5</v>
      </c>
      <c r="CQ1687">
        <v>2.5</v>
      </c>
      <c r="CS1687">
        <v>2.38</v>
      </c>
      <c r="CU1687">
        <v>2.38</v>
      </c>
    </row>
    <row r="1688" spans="1:99" x14ac:dyDescent="0.55000000000000004">
      <c r="A1688" s="4" t="str">
        <f t="shared" ca="1" si="361"/>
        <v>CSFB</v>
      </c>
      <c r="B1688" s="4" t="str">
        <f t="shared" si="362"/>
        <v>James Sweeney *</v>
      </c>
      <c r="C1688" s="4" t="s">
        <v>246</v>
      </c>
      <c r="D1688" s="4" t="s">
        <v>87</v>
      </c>
      <c r="E1688" s="4" t="str">
        <f>IF(COUNTIF($E$2:E1687,"Begin: " &amp; C1688 &amp; "-" &amp; D1688 &amp; "-" &amp; H1688)=0,"Begin: " &amp; C1688 &amp; "-" &amp; D1688 &amp; "-" &amp; H1688,IF((C1688 &amp; "-" &amp; D1688 &amp; "-" &amp; H1688)&lt;&gt;(C1689 &amp; "-" &amp; D1689 &amp; "-" &amp; H1689),"End: " &amp; C1688 &amp; "-" &amp; D1688 &amp; "-" &amp; H1688,""))</f>
        <v/>
      </c>
      <c r="F1688" s="4" t="str">
        <f t="shared" si="363"/>
        <v>Wall Street Journal-Fed Funds Rate-02-2019</v>
      </c>
      <c r="G1688" s="7">
        <v>43506</v>
      </c>
      <c r="H1688" s="7" t="str">
        <f t="shared" si="364"/>
        <v>02-2019</v>
      </c>
      <c r="I1688" s="7" t="str">
        <f t="shared" ca="1" si="365"/>
        <v>Wall Street Journal: CSFB-Fed Funds Rate-02-2019</v>
      </c>
      <c r="J1688" s="4" t="str">
        <f t="shared" ca="1" si="366"/>
        <v>Fed Funds Rate-CSFB:02-2019</v>
      </c>
      <c r="K1688" t="s">
        <v>753</v>
      </c>
    </row>
    <row r="1689" spans="1:99" x14ac:dyDescent="0.55000000000000004">
      <c r="A1689" s="4" t="str">
        <f t="shared" ca="1" si="361"/>
        <v>American Chemisty Council</v>
      </c>
      <c r="B1689" s="4" t="str">
        <f t="shared" si="362"/>
        <v>Kevin Swift</v>
      </c>
      <c r="C1689" s="4" t="s">
        <v>246</v>
      </c>
      <c r="D1689" s="4" t="s">
        <v>87</v>
      </c>
      <c r="E1689" s="4" t="str">
        <f>IF(COUNTIF($E$2:E1688,"Begin: " &amp; C1689 &amp; "-" &amp; D1689 &amp; "-" &amp; H1689)=0,"Begin: " &amp; C1689 &amp; "-" &amp; D1689 &amp; "-" &amp; H1689,IF((C1689 &amp; "-" &amp; D1689 &amp; "-" &amp; H1689)&lt;&gt;(C1690 &amp; "-" &amp; D1690 &amp; "-" &amp; H1690),"End: " &amp; C1689 &amp; "-" &amp; D1689 &amp; "-" &amp; H1689,""))</f>
        <v/>
      </c>
      <c r="F1689" s="4" t="str">
        <f t="shared" si="363"/>
        <v>Wall Street Journal-Fed Funds Rate-02-2019</v>
      </c>
      <c r="G1689" s="7">
        <v>43506</v>
      </c>
      <c r="H1689" s="7" t="str">
        <f t="shared" si="364"/>
        <v>02-2019</v>
      </c>
      <c r="I1689" s="7" t="str">
        <f t="shared" ca="1" si="365"/>
        <v>Wall Street Journal: American Chemisty Council-Fed Funds Rate-02-2019</v>
      </c>
      <c r="J1689" s="4" t="str">
        <f t="shared" ca="1" si="366"/>
        <v>Fed Funds Rate-American Chemisty Council:02-2019</v>
      </c>
      <c r="K1689" t="s">
        <v>443</v>
      </c>
      <c r="CK1689">
        <v>2.375</v>
      </c>
      <c r="CM1689">
        <v>2.625</v>
      </c>
      <c r="CO1689">
        <v>2.625</v>
      </c>
      <c r="CQ1689">
        <v>2.875</v>
      </c>
      <c r="CS1689">
        <v>3.125</v>
      </c>
      <c r="CU1689">
        <v>2.875</v>
      </c>
    </row>
    <row r="1690" spans="1:99" x14ac:dyDescent="0.55000000000000004">
      <c r="A1690" s="4" t="str">
        <f t="shared" ca="1" si="361"/>
        <v>Grant Thornton</v>
      </c>
      <c r="B1690" s="4" t="str">
        <f t="shared" si="362"/>
        <v>Diane Swonk</v>
      </c>
      <c r="C1690" s="4" t="s">
        <v>246</v>
      </c>
      <c r="D1690" s="4" t="s">
        <v>87</v>
      </c>
      <c r="E1690" s="4" t="str">
        <f>IF(COUNTIF($E$2:E1689,"Begin: " &amp; C1690 &amp; "-" &amp; D1690 &amp; "-" &amp; H1690)=0,"Begin: " &amp; C1690 &amp; "-" &amp; D1690 &amp; "-" &amp; H1690,IF((C1690 &amp; "-" &amp; D1690 &amp; "-" &amp; H1690)&lt;&gt;(C1691 &amp; "-" &amp; D1691 &amp; "-" &amp; H1691),"End: " &amp; C1690 &amp; "-" &amp; D1690 &amp; "-" &amp; H1690,""))</f>
        <v/>
      </c>
      <c r="F1690" s="4" t="str">
        <f t="shared" si="363"/>
        <v>Wall Street Journal-Fed Funds Rate-02-2019</v>
      </c>
      <c r="G1690" s="7">
        <v>43506</v>
      </c>
      <c r="H1690" s="7" t="str">
        <f t="shared" si="364"/>
        <v>02-2019</v>
      </c>
      <c r="I1690" s="7" t="str">
        <f t="shared" ca="1" si="365"/>
        <v>Wall Street Journal: Grant Thornton-Fed Funds Rate-02-2019</v>
      </c>
      <c r="J1690" s="4" t="str">
        <f t="shared" ca="1" si="366"/>
        <v>Fed Funds Rate-Grant Thornton:02-2019</v>
      </c>
      <c r="K1690" t="s">
        <v>772</v>
      </c>
      <c r="CK1690">
        <v>2.38</v>
      </c>
      <c r="CM1690">
        <v>2.38</v>
      </c>
      <c r="CO1690">
        <v>0.13</v>
      </c>
      <c r="CQ1690">
        <v>0.13</v>
      </c>
      <c r="CS1690">
        <v>0.13</v>
      </c>
      <c r="CU1690">
        <v>0.13</v>
      </c>
    </row>
    <row r="1691" spans="1:99" x14ac:dyDescent="0.55000000000000004">
      <c r="A1691" s="4" t="str">
        <f t="shared" ca="1" si="361"/>
        <v>The Northern Trust</v>
      </c>
      <c r="B1691" s="4" t="str">
        <f t="shared" si="362"/>
        <v xml:space="preserve">Carl Tannenbaum </v>
      </c>
      <c r="C1691" s="4" t="s">
        <v>246</v>
      </c>
      <c r="D1691" s="4" t="s">
        <v>87</v>
      </c>
      <c r="E1691" s="4" t="str">
        <f>IF(COUNTIF($E$2:E1690,"Begin: " &amp; C1691 &amp; "-" &amp; D1691 &amp; "-" &amp; H1691)=0,"Begin: " &amp; C1691 &amp; "-" &amp; D1691 &amp; "-" &amp; H1691,IF((C1691 &amp; "-" &amp; D1691 &amp; "-" &amp; H1691)&lt;&gt;(C1692 &amp; "-" &amp; D1692 &amp; "-" &amp; H1692),"End: " &amp; C1691 &amp; "-" &amp; D1691 &amp; "-" &amp; H1691,""))</f>
        <v/>
      </c>
      <c r="F1691" s="4" t="str">
        <f t="shared" si="363"/>
        <v>Wall Street Journal-Fed Funds Rate-02-2019</v>
      </c>
      <c r="G1691" s="7">
        <v>43506</v>
      </c>
      <c r="H1691" s="7" t="str">
        <f t="shared" si="364"/>
        <v>02-2019</v>
      </c>
      <c r="I1691" s="7" t="str">
        <f t="shared" ca="1" si="365"/>
        <v>Wall Street Journal: The Northern Trust-Fed Funds Rate-02-2019</v>
      </c>
      <c r="J1691" s="4" t="str">
        <f t="shared" ca="1" si="366"/>
        <v>Fed Funds Rate-The Northern Trust:02-2019</v>
      </c>
      <c r="K1691" t="s">
        <v>241</v>
      </c>
      <c r="CK1691">
        <v>2.625</v>
      </c>
      <c r="CM1691">
        <v>2.625</v>
      </c>
      <c r="CO1691">
        <v>2.625</v>
      </c>
      <c r="CQ1691">
        <v>2.625</v>
      </c>
      <c r="CS1691">
        <v>2.625</v>
      </c>
      <c r="CU1691">
        <v>2.625</v>
      </c>
    </row>
    <row r="1692" spans="1:99" x14ac:dyDescent="0.55000000000000004">
      <c r="A1692" s="4" t="str">
        <f t="shared" ca="1" si="361"/>
        <v>BNP Paribas</v>
      </c>
      <c r="B1692" s="4" t="str">
        <f t="shared" si="362"/>
        <v>US Economics Team</v>
      </c>
      <c r="C1692" s="4" t="s">
        <v>246</v>
      </c>
      <c r="D1692" s="4" t="s">
        <v>87</v>
      </c>
      <c r="E1692" s="4" t="str">
        <f>IF(COUNTIF($E$2:E1691,"Begin: " &amp; C1692 &amp; "-" &amp; D1692 &amp; "-" &amp; H1692)=0,"Begin: " &amp; C1692 &amp; "-" &amp; D1692 &amp; "-" &amp; H1692,IF((C1692 &amp; "-" &amp; D1692 &amp; "-" &amp; H1692)&lt;&gt;(C1693 &amp; "-" &amp; D1693 &amp; "-" &amp; H1693),"End: " &amp; C1692 &amp; "-" &amp; D1692 &amp; "-" &amp; H1692,""))</f>
        <v/>
      </c>
      <c r="F1692" s="4" t="str">
        <f t="shared" si="363"/>
        <v>Wall Street Journal-Fed Funds Rate-02-2019</v>
      </c>
      <c r="G1692" s="7">
        <v>43506</v>
      </c>
      <c r="H1692" s="7" t="str">
        <f t="shared" si="364"/>
        <v>02-2019</v>
      </c>
      <c r="I1692" s="7" t="str">
        <f t="shared" ca="1" si="365"/>
        <v>Wall Street Journal: BNP Paribas-Fed Funds Rate-02-2019</v>
      </c>
      <c r="J1692" s="4" t="str">
        <f t="shared" ca="1" si="366"/>
        <v>Fed Funds Rate-BNP Paribas:02-2019</v>
      </c>
      <c r="K1692" t="s">
        <v>444</v>
      </c>
      <c r="CK1692">
        <v>2.625</v>
      </c>
      <c r="CM1692">
        <v>2.625</v>
      </c>
      <c r="CO1692">
        <v>2.625</v>
      </c>
      <c r="CQ1692">
        <v>2.625</v>
      </c>
    </row>
    <row r="1693" spans="1:99" x14ac:dyDescent="0.55000000000000004">
      <c r="A1693" s="4" t="str">
        <f t="shared" ca="1" si="361"/>
        <v>The Conference Board</v>
      </c>
      <c r="B1693" s="4" t="str">
        <f t="shared" si="362"/>
        <v>Bart van Ark</v>
      </c>
      <c r="C1693" s="4" t="s">
        <v>246</v>
      </c>
      <c r="D1693" s="4" t="s">
        <v>87</v>
      </c>
      <c r="E1693" s="4" t="str">
        <f>IF(COUNTIF($E$2:E1692,"Begin: " &amp; C1693 &amp; "-" &amp; D1693 &amp; "-" &amp; H1693)=0,"Begin: " &amp; C1693 &amp; "-" &amp; D1693 &amp; "-" &amp; H1693,IF((C1693 &amp; "-" &amp; D1693 &amp; "-" &amp; H1693)&lt;&gt;(C1694 &amp; "-" &amp; D1694 &amp; "-" &amp; H1694),"End: " &amp; C1693 &amp; "-" &amp; D1693 &amp; "-" &amp; H1693,""))</f>
        <v/>
      </c>
      <c r="F1693" s="4" t="str">
        <f t="shared" si="363"/>
        <v>Wall Street Journal-Fed Funds Rate-02-2019</v>
      </c>
      <c r="G1693" s="7">
        <v>43506</v>
      </c>
      <c r="H1693" s="7" t="str">
        <f t="shared" si="364"/>
        <v>02-2019</v>
      </c>
      <c r="I1693" s="7" t="str">
        <f t="shared" ca="1" si="365"/>
        <v>Wall Street Journal: The Conference Board-Fed Funds Rate-02-2019</v>
      </c>
      <c r="J1693" s="4" t="str">
        <f t="shared" ca="1" si="366"/>
        <v>Fed Funds Rate-The Conference Board:02-2019</v>
      </c>
      <c r="K1693" t="s">
        <v>242</v>
      </c>
      <c r="CK1693">
        <v>2.38</v>
      </c>
      <c r="CM1693">
        <v>2.63</v>
      </c>
      <c r="CO1693">
        <v>2.63</v>
      </c>
      <c r="CQ1693">
        <v>2.63</v>
      </c>
    </row>
    <row r="1694" spans="1:99" x14ac:dyDescent="0.55000000000000004">
      <c r="A1694" s="4" t="str">
        <f t="shared" ca="1" si="361"/>
        <v>First Trust Adv.</v>
      </c>
      <c r="B1694" s="4" t="str">
        <f t="shared" si="362"/>
        <v>Brian S. Wesbury/ Robert Stein</v>
      </c>
      <c r="C1694" s="4" t="s">
        <v>246</v>
      </c>
      <c r="D1694" s="4" t="s">
        <v>87</v>
      </c>
      <c r="E1694" s="4" t="str">
        <f>IF(COUNTIF($E$2:E1693,"Begin: " &amp; C1694 &amp; "-" &amp; D1694 &amp; "-" &amp; H1694)=0,"Begin: " &amp; C1694 &amp; "-" &amp; D1694 &amp; "-" &amp; H1694,IF((C1694 &amp; "-" &amp; D1694 &amp; "-" &amp; H1694)&lt;&gt;(C1695 &amp; "-" &amp; D1695 &amp; "-" &amp; H1695),"End: " &amp; C1694 &amp; "-" &amp; D1694 &amp; "-" &amp; H1694,""))</f>
        <v/>
      </c>
      <c r="F1694" s="4" t="str">
        <f t="shared" si="363"/>
        <v>Wall Street Journal-Fed Funds Rate-02-2019</v>
      </c>
      <c r="G1694" s="7">
        <v>43506</v>
      </c>
      <c r="H1694" s="7" t="str">
        <f t="shared" si="364"/>
        <v>02-2019</v>
      </c>
      <c r="I1694" s="7" t="str">
        <f t="shared" ca="1" si="365"/>
        <v>Wall Street Journal: First Trust Adv.-Fed Funds Rate-02-2019</v>
      </c>
      <c r="J1694" s="4" t="str">
        <f t="shared" ca="1" si="366"/>
        <v>Fed Funds Rate-First Trust Adv.:02-2019</v>
      </c>
      <c r="K1694" t="s">
        <v>243</v>
      </c>
      <c r="CK1694">
        <v>2.625</v>
      </c>
      <c r="CM1694">
        <v>2.875</v>
      </c>
      <c r="CO1694">
        <v>3.125</v>
      </c>
      <c r="CQ1694">
        <v>3.125</v>
      </c>
    </row>
    <row r="1695" spans="1:99" x14ac:dyDescent="0.55000000000000004">
      <c r="A1695" s="4" t="str">
        <f t="shared" ca="1" si="361"/>
        <v>National Association of Realtors</v>
      </c>
      <c r="B1695" s="4" t="str">
        <f t="shared" si="362"/>
        <v>Lawrence Yun</v>
      </c>
      <c r="C1695" s="4" t="s">
        <v>246</v>
      </c>
      <c r="D1695" s="4" t="s">
        <v>87</v>
      </c>
      <c r="E1695" s="4" t="str">
        <f>IF(COUNTIF($E$2:E1694,"Begin: " &amp; C1695 &amp; "-" &amp; D1695 &amp; "-" &amp; H1695)=0,"Begin: " &amp; C1695 &amp; "-" &amp; D1695 &amp; "-" &amp; H1695,IF((C1695 &amp; "-" &amp; D1695 &amp; "-" &amp; H1695)&lt;&gt;(C1696 &amp; "-" &amp; D1696 &amp; "-" &amp; H1696),"End: " &amp; C1695 &amp; "-" &amp; D1695 &amp; "-" &amp; H1695,""))</f>
        <v/>
      </c>
      <c r="F1695" s="4" t="str">
        <f t="shared" si="363"/>
        <v>Wall Street Journal-Fed Funds Rate-02-2019</v>
      </c>
      <c r="G1695" s="7">
        <v>43506</v>
      </c>
      <c r="H1695" s="7" t="str">
        <f t="shared" si="364"/>
        <v>02-2019</v>
      </c>
      <c r="I1695" s="7" t="str">
        <f t="shared" ca="1" si="365"/>
        <v>Wall Street Journal: National Association of Realtors-Fed Funds Rate-02-2019</v>
      </c>
      <c r="J1695" s="4" t="str">
        <f t="shared" ca="1" si="366"/>
        <v>Fed Funds Rate-National Association of Realtors:02-2019</v>
      </c>
      <c r="K1695" t="s">
        <v>245</v>
      </c>
      <c r="CK1695">
        <v>2.4</v>
      </c>
      <c r="CM1695">
        <v>2.4</v>
      </c>
      <c r="CO1695">
        <v>2.7</v>
      </c>
      <c r="CQ1695">
        <v>2.7</v>
      </c>
      <c r="CS1695">
        <v>2.7</v>
      </c>
      <c r="CU1695">
        <v>2.7</v>
      </c>
    </row>
    <row r="1696" spans="1:99" x14ac:dyDescent="0.55000000000000004">
      <c r="A1696" s="4" t="str">
        <f t="shared" ca="1" si="361"/>
        <v>Morgan Stanley</v>
      </c>
      <c r="B1696" s="4" t="str">
        <f t="shared" si="362"/>
        <v>Ellen Zentner *</v>
      </c>
      <c r="C1696" s="4" t="s">
        <v>246</v>
      </c>
      <c r="D1696" s="4" t="s">
        <v>87</v>
      </c>
      <c r="E1696" s="4" t="str">
        <f>IF(COUNTIF($E$2:E1695,"Begin: " &amp; C1696 &amp; "-" &amp; D1696 &amp; "-" &amp; H1696)=0,"Begin: " &amp; C1696 &amp; "-" &amp; D1696 &amp; "-" &amp; H1696,IF((C1696 &amp; "-" &amp; D1696 &amp; "-" &amp; H1696)&lt;&gt;(C1697 &amp; "-" &amp; D1697 &amp; "-" &amp; H1697),"End: " &amp; C1696 &amp; "-" &amp; D1696 &amp; "-" &amp; H1696,""))</f>
        <v>End: Wall Street Journal-Fed Funds Rate-02-2019</v>
      </c>
      <c r="F1696" s="4" t="str">
        <f t="shared" si="363"/>
        <v>Wall Street Journal-Fed Funds Rate-02-2019</v>
      </c>
      <c r="G1696" s="7">
        <v>43506</v>
      </c>
      <c r="H1696" s="7" t="str">
        <f t="shared" si="364"/>
        <v>02-2019</v>
      </c>
      <c r="I1696" s="7" t="str">
        <f t="shared" ca="1" si="365"/>
        <v>Wall Street Journal: Morgan Stanley-Fed Funds Rate-02-2019</v>
      </c>
      <c r="J1696" s="4" t="str">
        <f t="shared" ca="1" si="366"/>
        <v>Fed Funds Rate-Morgan Stanley:02-2019</v>
      </c>
      <c r="K1696" t="s">
        <v>685</v>
      </c>
    </row>
    <row r="1697" spans="1:92" x14ac:dyDescent="0.55000000000000004">
      <c r="A1697" s="4" t="str">
        <f t="shared" ref="A1697" ca="1" si="367">IF(ISERROR(IF(C1697="GIOA",INDEX(List_AnonymousForecasters,MATCH(LEFT(K1697,FIND(":",K1697,1)-1),List_IndividualForecasters,0),1),INDEX(List_FirmNamesOmega,MATCH(LEFT(K1697,FIND(":",K1697,1)-1),List_FirmNamesAlpha,0),1))),LEFT(K1697,FIND(":",K1697,1)-1),IF(C1697="GIOA",INDEX(List_AnonymousForecasters,MATCH(LEFT(K1697,FIND(":",K1697,1)-1),List_IndividualForecasters,0),1),INDEX(List_FirmNamesOmega,MATCH(LEFT(K1697,FIND(":",K1697,1)-1),List_FirmNamesAlpha,0),1)))</f>
        <v>Nomura</v>
      </c>
      <c r="B1697" s="4" t="str">
        <f t="shared" ref="B1697" si="368">MID(K1697,FIND(":",K1697,1)+2,LEN(K1697)-FIND(":",K1697,1))</f>
        <v>Lewis Alexander</v>
      </c>
      <c r="C1697" s="4" t="s">
        <v>246</v>
      </c>
      <c r="D1697" s="4" t="s">
        <v>248</v>
      </c>
      <c r="E1697" s="4" t="str">
        <f>IF(COUNTIF($E$2:E1696,"Begin: " &amp; C1697 &amp; "-" &amp; D1697 &amp; "-" &amp; H1697)=0,"Begin: " &amp; C1697 &amp; "-" &amp; D1697 &amp; "-" &amp; H1697,IF((C1697 &amp; "-" &amp; D1697 &amp; "-" &amp; H1697)&lt;&gt;(C1698 &amp; "-" &amp; D1698 &amp; "-" &amp; H1698),"End: " &amp; C1697 &amp; "-" &amp; D1697 &amp; "-" &amp; H1697,""))</f>
        <v>Begin: Wall Street Journal-GDP-02-2019</v>
      </c>
      <c r="F1697" s="4" t="str">
        <f t="shared" ref="F1697" si="369">C1697 &amp; "-" &amp; D1697 &amp; "-" &amp; H1697</f>
        <v>Wall Street Journal-GDP-02-2019</v>
      </c>
      <c r="G1697" s="7">
        <v>43506</v>
      </c>
      <c r="H1697" s="7" t="str">
        <f t="shared" ref="H1697" si="370">TEXT(MONTH(G1697),"00") &amp; "-" &amp; TEXT(YEAR(G1697),"0000")</f>
        <v>02-2019</v>
      </c>
      <c r="I1697" s="7" t="str">
        <f t="shared" ref="I1697" ca="1" si="371">C1697 &amp; ": " &amp; A1697 &amp; "-" &amp; D1697 &amp; "-" &amp; H1697</f>
        <v>Wall Street Journal: Nomura-GDP-02-2019</v>
      </c>
      <c r="J1697" s="4" t="str">
        <f t="shared" ref="J1697" ca="1" si="372">D1697 &amp; "-" &amp; A1697 &amp; ":" &amp; TEXT(MONTH(G1697),"00") &amp; "-" &amp; TEXT(YEAR(G1697),"0000")</f>
        <v>GDP-Nomura:02-2019</v>
      </c>
      <c r="K1697" t="s">
        <v>196</v>
      </c>
      <c r="CI1697">
        <v>2.2999999999999998</v>
      </c>
      <c r="CJ1697">
        <v>2.1</v>
      </c>
      <c r="CK1697">
        <v>2</v>
      </c>
      <c r="CL1697">
        <v>1.8</v>
      </c>
      <c r="CM1697">
        <v>1.9</v>
      </c>
      <c r="CN1697">
        <v>1.6</v>
      </c>
    </row>
    <row r="1698" spans="1:92" x14ac:dyDescent="0.55000000000000004">
      <c r="A1698" s="4" t="str">
        <f t="shared" ref="A1698:A1761" ca="1" si="373">IF(ISERROR(IF(C1698="GIOA",INDEX(List_AnonymousForecasters,MATCH(LEFT(K1698,FIND(":",K1698,1)-1),List_IndividualForecasters,0),1),INDEX(List_FirmNamesOmega,MATCH(LEFT(K1698,FIND(":",K1698,1)-1),List_FirmNamesAlpha,0),1))),LEFT(K1698,FIND(":",K1698,1)-1),IF(C1698="GIOA",INDEX(List_AnonymousForecasters,MATCH(LEFT(K1698,FIND(":",K1698,1)-1),List_IndividualForecasters,0),1),INDEX(List_FirmNamesOmega,MATCH(LEFT(K1698,FIND(":",K1698,1)-1),List_FirmNamesAlpha,0),1)))</f>
        <v>Bank of the West</v>
      </c>
      <c r="B1698" s="4" t="str">
        <f t="shared" ref="B1698:B1761" si="374">MID(K1698,FIND(":",K1698,1)+2,LEN(K1698)-FIND(":",K1698,1))</f>
        <v>Scott Anderson</v>
      </c>
      <c r="C1698" s="4" t="s">
        <v>246</v>
      </c>
      <c r="D1698" s="4" t="s">
        <v>248</v>
      </c>
      <c r="E1698" s="4" t="str">
        <f>IF(COUNTIF($E$2:E1697,"Begin: " &amp; C1698 &amp; "-" &amp; D1698 &amp; "-" &amp; H1698)=0,"Begin: " &amp; C1698 &amp; "-" &amp; D1698 &amp; "-" &amp; H1698,IF((C1698 &amp; "-" &amp; D1698 &amp; "-" &amp; H1698)&lt;&gt;(C1699 &amp; "-" &amp; D1699 &amp; "-" &amp; H1699),"End: " &amp; C1698 &amp; "-" &amp; D1698 &amp; "-" &amp; H1698,""))</f>
        <v/>
      </c>
      <c r="F1698" s="4" t="str">
        <f t="shared" ref="F1698:F1761" si="375">C1698 &amp; "-" &amp; D1698 &amp; "-" &amp; H1698</f>
        <v>Wall Street Journal-GDP-02-2019</v>
      </c>
      <c r="G1698" s="7">
        <v>43506</v>
      </c>
      <c r="H1698" s="7" t="str">
        <f t="shared" ref="H1698:H1761" si="376">TEXT(MONTH(G1698),"00") &amp; "-" &amp; TEXT(YEAR(G1698),"0000")</f>
        <v>02-2019</v>
      </c>
      <c r="I1698" s="7" t="str">
        <f t="shared" ref="I1698:I1761" ca="1" si="377">C1698 &amp; ": " &amp; A1698 &amp; "-" &amp; D1698 &amp; "-" &amp; H1698</f>
        <v>Wall Street Journal: Bank of the West-GDP-02-2019</v>
      </c>
      <c r="J1698" s="4" t="str">
        <f t="shared" ref="J1698:J1761" ca="1" si="378">D1698 &amp; "-" &amp; A1698 &amp; ":" &amp; TEXT(MONTH(G1698),"00") &amp; "-" &amp; TEXT(YEAR(G1698),"0000")</f>
        <v>GDP-Bank of the West:02-2019</v>
      </c>
      <c r="K1698" t="s">
        <v>763</v>
      </c>
      <c r="CI1698">
        <v>2.7</v>
      </c>
      <c r="CJ1698">
        <v>1.7</v>
      </c>
      <c r="CK1698">
        <v>2</v>
      </c>
      <c r="CL1698">
        <v>1.8</v>
      </c>
      <c r="CM1698">
        <v>1.7</v>
      </c>
      <c r="CN1698">
        <v>1</v>
      </c>
    </row>
    <row r="1699" spans="1:92" x14ac:dyDescent="0.55000000000000004">
      <c r="A1699" s="4" t="str">
        <f t="shared" ca="1" si="373"/>
        <v>Capital Economics</v>
      </c>
      <c r="B1699" s="4" t="str">
        <f t="shared" si="374"/>
        <v>Paul Ashworth *</v>
      </c>
      <c r="C1699" s="4" t="s">
        <v>246</v>
      </c>
      <c r="D1699" s="4" t="s">
        <v>248</v>
      </c>
      <c r="E1699" s="4" t="str">
        <f>IF(COUNTIF($E$2:E1698,"Begin: " &amp; C1699 &amp; "-" &amp; D1699 &amp; "-" &amp; H1699)=0,"Begin: " &amp; C1699 &amp; "-" &amp; D1699 &amp; "-" &amp; H1699,IF((C1699 &amp; "-" &amp; D1699 &amp; "-" &amp; H1699)&lt;&gt;(C1700 &amp; "-" &amp; D1700 &amp; "-" &amp; H1700),"End: " &amp; C1699 &amp; "-" &amp; D1699 &amp; "-" &amp; H1699,""))</f>
        <v/>
      </c>
      <c r="F1699" s="4" t="str">
        <f t="shared" si="375"/>
        <v>Wall Street Journal-GDP-02-2019</v>
      </c>
      <c r="G1699" s="7">
        <v>43506</v>
      </c>
      <c r="H1699" s="7" t="str">
        <f t="shared" si="376"/>
        <v>02-2019</v>
      </c>
      <c r="I1699" s="7" t="str">
        <f t="shared" ca="1" si="377"/>
        <v>Wall Street Journal: Capital Economics-GDP-02-2019</v>
      </c>
      <c r="J1699" s="4" t="str">
        <f t="shared" ca="1" si="378"/>
        <v>GDP-Capital Economics:02-2019</v>
      </c>
      <c r="K1699" t="s">
        <v>683</v>
      </c>
    </row>
    <row r="1700" spans="1:92" x14ac:dyDescent="0.55000000000000004">
      <c r="A1700" s="4" t="str">
        <f t="shared" ca="1" si="373"/>
        <v>Deloitte LP</v>
      </c>
      <c r="B1700" s="4" t="str">
        <f t="shared" si="374"/>
        <v>Daniel Bachman</v>
      </c>
      <c r="C1700" s="4" t="s">
        <v>246</v>
      </c>
      <c r="D1700" s="4" t="s">
        <v>248</v>
      </c>
      <c r="E1700" s="4" t="str">
        <f>IF(COUNTIF($E$2:E1699,"Begin: " &amp; C1700 &amp; "-" &amp; D1700 &amp; "-" &amp; H1700)=0,"Begin: " &amp; C1700 &amp; "-" &amp; D1700 &amp; "-" &amp; H1700,IF((C1700 &amp; "-" &amp; D1700 &amp; "-" &amp; H1700)&lt;&gt;(C1701 &amp; "-" &amp; D1701 &amp; "-" &amp; H1701),"End: " &amp; C1700 &amp; "-" &amp; D1700 &amp; "-" &amp; H1700,""))</f>
        <v/>
      </c>
      <c r="F1700" s="4" t="str">
        <f t="shared" si="375"/>
        <v>Wall Street Journal-GDP-02-2019</v>
      </c>
      <c r="G1700" s="7">
        <v>43506</v>
      </c>
      <c r="H1700" s="7" t="str">
        <f t="shared" si="376"/>
        <v>02-2019</v>
      </c>
      <c r="I1700" s="7" t="str">
        <f t="shared" ca="1" si="377"/>
        <v>Wall Street Journal: Deloitte LP-GDP-02-2019</v>
      </c>
      <c r="J1700" s="4" t="str">
        <f t="shared" ca="1" si="378"/>
        <v>GDP-Deloitte LP:02-2019</v>
      </c>
      <c r="K1700" t="s">
        <v>749</v>
      </c>
      <c r="CI1700">
        <v>2.2000000000000002</v>
      </c>
      <c r="CJ1700">
        <v>1.8</v>
      </c>
      <c r="CK1700">
        <v>2.8</v>
      </c>
      <c r="CL1700">
        <v>2.2999999999999998</v>
      </c>
      <c r="CM1700">
        <v>0.7</v>
      </c>
      <c r="CN1700">
        <v>0.4</v>
      </c>
    </row>
    <row r="1701" spans="1:92" x14ac:dyDescent="0.55000000000000004">
      <c r="A1701" s="4" t="str">
        <f t="shared" ca="1" si="373"/>
        <v>Economic Outlook Group</v>
      </c>
      <c r="B1701" s="4" t="str">
        <f t="shared" si="374"/>
        <v>Bernard Baumohl</v>
      </c>
      <c r="C1701" s="4" t="s">
        <v>246</v>
      </c>
      <c r="D1701" s="4" t="s">
        <v>248</v>
      </c>
      <c r="E1701" s="4" t="str">
        <f>IF(COUNTIF($E$2:E1700,"Begin: " &amp; C1701 &amp; "-" &amp; D1701 &amp; "-" &amp; H1701)=0,"Begin: " &amp; C1701 &amp; "-" &amp; D1701 &amp; "-" &amp; H1701,IF((C1701 &amp; "-" &amp; D1701 &amp; "-" &amp; H1701)&lt;&gt;(C1702 &amp; "-" &amp; D1702 &amp; "-" &amp; H1702),"End: " &amp; C1701 &amp; "-" &amp; D1701 &amp; "-" &amp; H1701,""))</f>
        <v/>
      </c>
      <c r="F1701" s="4" t="str">
        <f t="shared" si="375"/>
        <v>Wall Street Journal-GDP-02-2019</v>
      </c>
      <c r="G1701" s="7">
        <v>43506</v>
      </c>
      <c r="H1701" s="7" t="str">
        <f t="shared" si="376"/>
        <v>02-2019</v>
      </c>
      <c r="I1701" s="7" t="str">
        <f t="shared" ca="1" si="377"/>
        <v>Wall Street Journal: Economic Outlook Group-GDP-02-2019</v>
      </c>
      <c r="J1701" s="4" t="str">
        <f t="shared" ca="1" si="378"/>
        <v>GDP-Economic Outlook Group:02-2019</v>
      </c>
      <c r="K1701" t="s">
        <v>426</v>
      </c>
      <c r="CI1701">
        <v>2.6</v>
      </c>
      <c r="CJ1701">
        <v>2.1</v>
      </c>
      <c r="CK1701">
        <v>2.6</v>
      </c>
      <c r="CL1701">
        <v>2.2000000000000002</v>
      </c>
      <c r="CM1701">
        <v>2.1</v>
      </c>
      <c r="CN1701">
        <v>1.8</v>
      </c>
    </row>
    <row r="1702" spans="1:92" x14ac:dyDescent="0.55000000000000004">
      <c r="A1702" s="4" t="str">
        <f t="shared" ca="1" si="373"/>
        <v>Nationwide Insurance</v>
      </c>
      <c r="B1702" s="4" t="str">
        <f t="shared" si="374"/>
        <v>David Berson</v>
      </c>
      <c r="C1702" s="4" t="s">
        <v>246</v>
      </c>
      <c r="D1702" s="4" t="s">
        <v>248</v>
      </c>
      <c r="E1702" s="4" t="str">
        <f>IF(COUNTIF($E$2:E1701,"Begin: " &amp; C1702 &amp; "-" &amp; D1702 &amp; "-" &amp; H1702)=0,"Begin: " &amp; C1702 &amp; "-" &amp; D1702 &amp; "-" &amp; H1702,IF((C1702 &amp; "-" &amp; D1702 &amp; "-" &amp; H1702)&lt;&gt;(C1703 &amp; "-" &amp; D1703 &amp; "-" &amp; H1703),"End: " &amp; C1702 &amp; "-" &amp; D1702 &amp; "-" &amp; H1702,""))</f>
        <v/>
      </c>
      <c r="F1702" s="4" t="str">
        <f t="shared" si="375"/>
        <v>Wall Street Journal-GDP-02-2019</v>
      </c>
      <c r="G1702" s="7">
        <v>43506</v>
      </c>
      <c r="H1702" s="7" t="str">
        <f t="shared" si="376"/>
        <v>02-2019</v>
      </c>
      <c r="I1702" s="7" t="str">
        <f t="shared" ca="1" si="377"/>
        <v>Wall Street Journal: Nationwide Insurance-GDP-02-2019</v>
      </c>
      <c r="J1702" s="4" t="str">
        <f t="shared" ca="1" si="378"/>
        <v>GDP-Nationwide Insurance:02-2019</v>
      </c>
      <c r="K1702" t="s">
        <v>427</v>
      </c>
      <c r="CI1702">
        <v>2.8</v>
      </c>
      <c r="CJ1702">
        <v>1.6</v>
      </c>
      <c r="CK1702">
        <v>2.5</v>
      </c>
      <c r="CL1702">
        <v>2.4</v>
      </c>
      <c r="CM1702">
        <v>2.2000000000000002</v>
      </c>
      <c r="CN1702">
        <v>1.5</v>
      </c>
    </row>
    <row r="1703" spans="1:92" x14ac:dyDescent="0.55000000000000004">
      <c r="A1703" s="4" t="str">
        <f t="shared" ca="1" si="373"/>
        <v>Tufts University</v>
      </c>
      <c r="B1703" s="4" t="str">
        <f t="shared" si="374"/>
        <v>Brian Bethune</v>
      </c>
      <c r="C1703" s="4" t="s">
        <v>246</v>
      </c>
      <c r="D1703" s="4" t="s">
        <v>248</v>
      </c>
      <c r="E1703" s="4" t="str">
        <f>IF(COUNTIF($E$2:E1702,"Begin: " &amp; C1703 &amp; "-" &amp; D1703 &amp; "-" &amp; H1703)=0,"Begin: " &amp; C1703 &amp; "-" &amp; D1703 &amp; "-" &amp; H1703,IF((C1703 &amp; "-" &amp; D1703 &amp; "-" &amp; H1703)&lt;&gt;(C1704 &amp; "-" &amp; D1704 &amp; "-" &amp; H1704),"End: " &amp; C1703 &amp; "-" &amp; D1703 &amp; "-" &amp; H1703,""))</f>
        <v/>
      </c>
      <c r="F1703" s="4" t="str">
        <f t="shared" si="375"/>
        <v>Wall Street Journal-GDP-02-2019</v>
      </c>
      <c r="G1703" s="7">
        <v>43506</v>
      </c>
      <c r="H1703" s="7" t="str">
        <f t="shared" si="376"/>
        <v>02-2019</v>
      </c>
      <c r="I1703" s="7" t="str">
        <f t="shared" ca="1" si="377"/>
        <v>Wall Street Journal: Tufts University-GDP-02-2019</v>
      </c>
      <c r="J1703" s="4" t="str">
        <f t="shared" ca="1" si="378"/>
        <v>GDP-Tufts University:02-2019</v>
      </c>
      <c r="K1703" t="s">
        <v>428</v>
      </c>
      <c r="CI1703">
        <v>2.7</v>
      </c>
      <c r="CJ1703">
        <v>2.4</v>
      </c>
      <c r="CK1703">
        <v>3</v>
      </c>
      <c r="CL1703">
        <v>2.4</v>
      </c>
      <c r="CM1703">
        <v>2.2000000000000002</v>
      </c>
      <c r="CN1703">
        <v>1.8</v>
      </c>
    </row>
    <row r="1704" spans="1:92" x14ac:dyDescent="0.55000000000000004">
      <c r="A1704" s="4" t="str">
        <f t="shared" ca="1" si="373"/>
        <v>TS Lombard</v>
      </c>
      <c r="B1704" s="4" t="str">
        <f t="shared" si="374"/>
        <v>Steven Blitz</v>
      </c>
      <c r="C1704" s="4" t="s">
        <v>246</v>
      </c>
      <c r="D1704" s="4" t="s">
        <v>248</v>
      </c>
      <c r="E1704" s="4" t="str">
        <f>IF(COUNTIF($E$2:E1703,"Begin: " &amp; C1704 &amp; "-" &amp; D1704 &amp; "-" &amp; H1704)=0,"Begin: " &amp; C1704 &amp; "-" &amp; D1704 &amp; "-" &amp; H1704,IF((C1704 &amp; "-" &amp; D1704 &amp; "-" &amp; H1704)&lt;&gt;(C1705 &amp; "-" &amp; D1705 &amp; "-" &amp; H1705),"End: " &amp; C1704 &amp; "-" &amp; D1704 &amp; "-" &amp; H1704,""))</f>
        <v/>
      </c>
      <c r="F1704" s="4" t="str">
        <f t="shared" si="375"/>
        <v>Wall Street Journal-GDP-02-2019</v>
      </c>
      <c r="G1704" s="7">
        <v>43506</v>
      </c>
      <c r="H1704" s="7" t="str">
        <f t="shared" si="376"/>
        <v>02-2019</v>
      </c>
      <c r="I1704" s="7" t="str">
        <f t="shared" ca="1" si="377"/>
        <v>Wall Street Journal: TS Lombard-GDP-02-2019</v>
      </c>
      <c r="J1704" s="4" t="str">
        <f t="shared" ca="1" si="378"/>
        <v>GDP-TS Lombard:02-2019</v>
      </c>
      <c r="K1704" t="s">
        <v>768</v>
      </c>
      <c r="CI1704">
        <v>1.8</v>
      </c>
      <c r="CJ1704">
        <v>1.4</v>
      </c>
      <c r="CK1704">
        <v>2.2000000000000002</v>
      </c>
      <c r="CL1704">
        <v>1</v>
      </c>
      <c r="CM1704">
        <v>2</v>
      </c>
      <c r="CN1704">
        <v>2.5</v>
      </c>
    </row>
    <row r="1705" spans="1:92" x14ac:dyDescent="0.55000000000000004">
      <c r="A1705" s="4" t="str">
        <f t="shared" ca="1" si="373"/>
        <v>Standard and Poor's</v>
      </c>
      <c r="B1705" s="4" t="str">
        <f t="shared" si="374"/>
        <v>Beth Ann Bovino</v>
      </c>
      <c r="C1705" s="4" t="s">
        <v>246</v>
      </c>
      <c r="D1705" s="4" t="s">
        <v>248</v>
      </c>
      <c r="E1705" s="4" t="str">
        <f>IF(COUNTIF($E$2:E1704,"Begin: " &amp; C1705 &amp; "-" &amp; D1705 &amp; "-" &amp; H1705)=0,"Begin: " &amp; C1705 &amp; "-" &amp; D1705 &amp; "-" &amp; H1705,IF((C1705 &amp; "-" &amp; D1705 &amp; "-" &amp; H1705)&lt;&gt;(C1706 &amp; "-" &amp; D1706 &amp; "-" &amp; H1706),"End: " &amp; C1705 &amp; "-" &amp; D1705 &amp; "-" &amp; H1705,""))</f>
        <v/>
      </c>
      <c r="F1705" s="4" t="str">
        <f t="shared" si="375"/>
        <v>Wall Street Journal-GDP-02-2019</v>
      </c>
      <c r="G1705" s="7">
        <v>43506</v>
      </c>
      <c r="H1705" s="7" t="str">
        <f t="shared" si="376"/>
        <v>02-2019</v>
      </c>
      <c r="I1705" s="7" t="str">
        <f t="shared" ca="1" si="377"/>
        <v>Wall Street Journal: Standard and Poor's-GDP-02-2019</v>
      </c>
      <c r="J1705" s="4" t="str">
        <f t="shared" ca="1" si="378"/>
        <v>GDP-Standard and Poor's:02-2019</v>
      </c>
      <c r="K1705" t="s">
        <v>199</v>
      </c>
      <c r="CI1705">
        <v>2.5</v>
      </c>
      <c r="CJ1705">
        <v>1.5</v>
      </c>
      <c r="CK1705">
        <v>2.5</v>
      </c>
      <c r="CL1705">
        <v>2</v>
      </c>
      <c r="CM1705">
        <v>2</v>
      </c>
      <c r="CN1705">
        <v>1.2</v>
      </c>
    </row>
    <row r="1706" spans="1:92" x14ac:dyDescent="0.55000000000000004">
      <c r="A1706" s="4" t="str">
        <f t="shared" ca="1" si="373"/>
        <v>Wells Fargo &amp; Co.</v>
      </c>
      <c r="B1706" s="4" t="str">
        <f t="shared" si="374"/>
        <v>Jay Bryson</v>
      </c>
      <c r="C1706" s="4" t="s">
        <v>246</v>
      </c>
      <c r="D1706" s="4" t="s">
        <v>248</v>
      </c>
      <c r="E1706" s="4" t="str">
        <f>IF(COUNTIF($E$2:E1705,"Begin: " &amp; C1706 &amp; "-" &amp; D1706 &amp; "-" &amp; H1706)=0,"Begin: " &amp; C1706 &amp; "-" &amp; D1706 &amp; "-" &amp; H1706,IF((C1706 &amp; "-" &amp; D1706 &amp; "-" &amp; H1706)&lt;&gt;(C1707 &amp; "-" &amp; D1707 &amp; "-" &amp; H1707),"End: " &amp; C1706 &amp; "-" &amp; D1706 &amp; "-" &amp; H1706,""))</f>
        <v/>
      </c>
      <c r="F1706" s="4" t="str">
        <f t="shared" si="375"/>
        <v>Wall Street Journal-GDP-02-2019</v>
      </c>
      <c r="G1706" s="7">
        <v>43506</v>
      </c>
      <c r="H1706" s="7" t="str">
        <f t="shared" si="376"/>
        <v>02-2019</v>
      </c>
      <c r="I1706" s="7" t="str">
        <f t="shared" ca="1" si="377"/>
        <v>Wall Street Journal: Wells Fargo &amp; Co.-GDP-02-2019</v>
      </c>
      <c r="J1706" s="4" t="str">
        <f t="shared" ca="1" si="378"/>
        <v>GDP-Wells Fargo &amp; Co.:02-2019</v>
      </c>
      <c r="K1706" t="s">
        <v>786</v>
      </c>
      <c r="CI1706">
        <v>2.2999999999999998</v>
      </c>
      <c r="CJ1706">
        <v>1.9</v>
      </c>
      <c r="CK1706">
        <v>2.8</v>
      </c>
      <c r="CL1706">
        <v>2.4</v>
      </c>
      <c r="CM1706">
        <v>2.4</v>
      </c>
      <c r="CN1706">
        <v>2.2999999999999998</v>
      </c>
    </row>
    <row r="1707" spans="1:92" x14ac:dyDescent="0.55000000000000004">
      <c r="A1707" s="4" t="str">
        <f t="shared" ca="1" si="373"/>
        <v>Credit Agricole CIB</v>
      </c>
      <c r="B1707" s="4" t="str">
        <f t="shared" si="374"/>
        <v>Michael Carey</v>
      </c>
      <c r="C1707" s="4" t="s">
        <v>246</v>
      </c>
      <c r="D1707" s="4" t="s">
        <v>248</v>
      </c>
      <c r="E1707" s="4" t="str">
        <f>IF(COUNTIF($E$2:E1706,"Begin: " &amp; C1707 &amp; "-" &amp; D1707 &amp; "-" &amp; H1707)=0,"Begin: " &amp; C1707 &amp; "-" &amp; D1707 &amp; "-" &amp; H1707,IF((C1707 &amp; "-" &amp; D1707 &amp; "-" &amp; H1707)&lt;&gt;(C1708 &amp; "-" &amp; D1708 &amp; "-" &amp; H1708),"End: " &amp; C1707 &amp; "-" &amp; D1707 &amp; "-" &amp; H1707,""))</f>
        <v/>
      </c>
      <c r="F1707" s="4" t="str">
        <f t="shared" si="375"/>
        <v>Wall Street Journal-GDP-02-2019</v>
      </c>
      <c r="G1707" s="7">
        <v>43506</v>
      </c>
      <c r="H1707" s="7" t="str">
        <f t="shared" si="376"/>
        <v>02-2019</v>
      </c>
      <c r="I1707" s="7" t="str">
        <f t="shared" ca="1" si="377"/>
        <v>Wall Street Journal: Credit Agricole CIB-GDP-02-2019</v>
      </c>
      <c r="J1707" s="4" t="str">
        <f t="shared" ca="1" si="378"/>
        <v>GDP-Credit Agricole CIB:02-2019</v>
      </c>
      <c r="K1707" t="s">
        <v>200</v>
      </c>
      <c r="CI1707">
        <v>2.5</v>
      </c>
      <c r="CJ1707">
        <v>1.7</v>
      </c>
      <c r="CK1707">
        <v>2.5</v>
      </c>
      <c r="CL1707">
        <v>2.2999999999999998</v>
      </c>
      <c r="CM1707">
        <v>2.1</v>
      </c>
      <c r="CN1707">
        <v>1.7</v>
      </c>
    </row>
    <row r="1708" spans="1:92" x14ac:dyDescent="0.55000000000000004">
      <c r="A1708" s="4" t="str">
        <f t="shared" ca="1" si="373"/>
        <v>Econoclast</v>
      </c>
      <c r="B1708" s="4" t="str">
        <f t="shared" si="374"/>
        <v>Mike Cosgrove</v>
      </c>
      <c r="C1708" s="4" t="s">
        <v>246</v>
      </c>
      <c r="D1708" s="4" t="s">
        <v>248</v>
      </c>
      <c r="E1708" s="4" t="str">
        <f>IF(COUNTIF($E$2:E1707,"Begin: " &amp; C1708 &amp; "-" &amp; D1708 &amp; "-" &amp; H1708)=0,"Begin: " &amp; C1708 &amp; "-" &amp; D1708 &amp; "-" &amp; H1708,IF((C1708 &amp; "-" &amp; D1708 &amp; "-" &amp; H1708)&lt;&gt;(C1709 &amp; "-" &amp; D1709 &amp; "-" &amp; H1709),"End: " &amp; C1708 &amp; "-" &amp; D1708 &amp; "-" &amp; H1708,""))</f>
        <v/>
      </c>
      <c r="F1708" s="4" t="str">
        <f t="shared" si="375"/>
        <v>Wall Street Journal-GDP-02-2019</v>
      </c>
      <c r="G1708" s="7">
        <v>43506</v>
      </c>
      <c r="H1708" s="7" t="str">
        <f t="shared" si="376"/>
        <v>02-2019</v>
      </c>
      <c r="I1708" s="7" t="str">
        <f t="shared" ca="1" si="377"/>
        <v>Wall Street Journal: Econoclast-GDP-02-2019</v>
      </c>
      <c r="J1708" s="4" t="str">
        <f t="shared" ca="1" si="378"/>
        <v>GDP-Econoclast:02-2019</v>
      </c>
      <c r="K1708" t="s">
        <v>203</v>
      </c>
      <c r="CI1708">
        <v>2.5</v>
      </c>
      <c r="CJ1708">
        <v>1.8</v>
      </c>
      <c r="CK1708">
        <v>2.5</v>
      </c>
      <c r="CL1708">
        <v>2.4</v>
      </c>
      <c r="CM1708">
        <v>2.2999999999999998</v>
      </c>
      <c r="CN1708">
        <v>1.8</v>
      </c>
    </row>
    <row r="1709" spans="1:92" x14ac:dyDescent="0.55000000000000004">
      <c r="A1709" s="4" t="str">
        <f t="shared" ca="1" si="373"/>
        <v>Pictet Wealth Management</v>
      </c>
      <c r="B1709" s="4" t="str">
        <f t="shared" si="374"/>
        <v>Thomas Costerg *</v>
      </c>
      <c r="C1709" s="4" t="s">
        <v>246</v>
      </c>
      <c r="D1709" s="4" t="s">
        <v>248</v>
      </c>
      <c r="E1709" s="4" t="str">
        <f>IF(COUNTIF($E$2:E1708,"Begin: " &amp; C1709 &amp; "-" &amp; D1709 &amp; "-" &amp; H1709)=0,"Begin: " &amp; C1709 &amp; "-" &amp; D1709 &amp; "-" &amp; H1709,IF((C1709 &amp; "-" &amp; D1709 &amp; "-" &amp; H1709)&lt;&gt;(C1710 &amp; "-" &amp; D1710 &amp; "-" &amp; H1710),"End: " &amp; C1709 &amp; "-" &amp; D1709 &amp; "-" &amp; H1709,""))</f>
        <v/>
      </c>
      <c r="F1709" s="4" t="str">
        <f t="shared" si="375"/>
        <v>Wall Street Journal-GDP-02-2019</v>
      </c>
      <c r="G1709" s="7">
        <v>43506</v>
      </c>
      <c r="H1709" s="7" t="str">
        <f t="shared" si="376"/>
        <v>02-2019</v>
      </c>
      <c r="I1709" s="7" t="str">
        <f t="shared" ca="1" si="377"/>
        <v>Wall Street Journal: Pictet Wealth Management-GDP-02-2019</v>
      </c>
      <c r="J1709" s="4" t="str">
        <f t="shared" ca="1" si="378"/>
        <v>GDP-Pictet Wealth Management:02-2019</v>
      </c>
      <c r="K1709" t="s">
        <v>771</v>
      </c>
    </row>
    <row r="1710" spans="1:92" x14ac:dyDescent="0.55000000000000004">
      <c r="A1710" s="4" t="str">
        <f t="shared" ca="1" si="373"/>
        <v>Wrightson ICAP</v>
      </c>
      <c r="B1710" s="4" t="str">
        <f t="shared" si="374"/>
        <v>Lou Crandall</v>
      </c>
      <c r="C1710" s="4" t="s">
        <v>246</v>
      </c>
      <c r="D1710" s="4" t="s">
        <v>248</v>
      </c>
      <c r="E1710" s="4" t="str">
        <f>IF(COUNTIF($E$2:E1709,"Begin: " &amp; C1710 &amp; "-" &amp; D1710 &amp; "-" &amp; H1710)=0,"Begin: " &amp; C1710 &amp; "-" &amp; D1710 &amp; "-" &amp; H1710,IF((C1710 &amp; "-" &amp; D1710 &amp; "-" &amp; H1710)&lt;&gt;(C1711 &amp; "-" &amp; D1711 &amp; "-" &amp; H1711),"End: " &amp; C1710 &amp; "-" &amp; D1710 &amp; "-" &amp; H1710,""))</f>
        <v/>
      </c>
      <c r="F1710" s="4" t="str">
        <f t="shared" si="375"/>
        <v>Wall Street Journal-GDP-02-2019</v>
      </c>
      <c r="G1710" s="7">
        <v>43506</v>
      </c>
      <c r="H1710" s="7" t="str">
        <f t="shared" si="376"/>
        <v>02-2019</v>
      </c>
      <c r="I1710" s="7" t="str">
        <f t="shared" ca="1" si="377"/>
        <v>Wall Street Journal: Wrightson ICAP-GDP-02-2019</v>
      </c>
      <c r="J1710" s="4" t="str">
        <f t="shared" ca="1" si="378"/>
        <v>GDP-Wrightson ICAP:02-2019</v>
      </c>
      <c r="K1710" t="s">
        <v>204</v>
      </c>
      <c r="CI1710">
        <v>2.2999999999999998</v>
      </c>
      <c r="CJ1710">
        <v>2</v>
      </c>
      <c r="CK1710">
        <v>2.8</v>
      </c>
      <c r="CL1710">
        <v>2.5</v>
      </c>
      <c r="CM1710">
        <v>2.25</v>
      </c>
      <c r="CN1710">
        <v>2.1</v>
      </c>
    </row>
    <row r="1711" spans="1:92" x14ac:dyDescent="0.55000000000000004">
      <c r="A1711" s="4" t="str">
        <f t="shared" ca="1" si="373"/>
        <v>Independent Consultant</v>
      </c>
      <c r="B1711" s="4" t="str">
        <f t="shared" si="374"/>
        <v>Amy Crews Cutts</v>
      </c>
      <c r="C1711" s="4" t="s">
        <v>246</v>
      </c>
      <c r="D1711" s="4" t="s">
        <v>248</v>
      </c>
      <c r="E1711" s="4" t="str">
        <f>IF(COUNTIF($E$2:E1710,"Begin: " &amp; C1711 &amp; "-" &amp; D1711 &amp; "-" &amp; H1711)=0,"Begin: " &amp; C1711 &amp; "-" &amp; D1711 &amp; "-" &amp; H1711,IF((C1711 &amp; "-" &amp; D1711 &amp; "-" &amp; H1711)&lt;&gt;(C1712 &amp; "-" &amp; D1712 &amp; "-" &amp; H1712),"End: " &amp; C1711 &amp; "-" &amp; D1711 &amp; "-" &amp; H1711,""))</f>
        <v/>
      </c>
      <c r="F1711" s="4" t="str">
        <f t="shared" si="375"/>
        <v>Wall Street Journal-GDP-02-2019</v>
      </c>
      <c r="G1711" s="7">
        <v>43506</v>
      </c>
      <c r="H1711" s="7" t="str">
        <f t="shared" si="376"/>
        <v>02-2019</v>
      </c>
      <c r="I1711" s="7" t="str">
        <f t="shared" ca="1" si="377"/>
        <v>Wall Street Journal: Independent Consultant-GDP-02-2019</v>
      </c>
      <c r="J1711" s="4" t="str">
        <f t="shared" ca="1" si="378"/>
        <v>GDP-Independent Consultant:02-2019</v>
      </c>
      <c r="K1711" t="s">
        <v>805</v>
      </c>
      <c r="CI1711">
        <v>2.4</v>
      </c>
      <c r="CJ1711">
        <v>1.2</v>
      </c>
      <c r="CK1711">
        <v>1</v>
      </c>
      <c r="CL1711">
        <v>0.9</v>
      </c>
      <c r="CM1711">
        <v>1.5</v>
      </c>
      <c r="CN1711">
        <v>2</v>
      </c>
    </row>
    <row r="1712" spans="1:92" x14ac:dyDescent="0.55000000000000004">
      <c r="A1712" s="4" t="str">
        <f t="shared" ca="1" si="373"/>
        <v>Oxford Economics</v>
      </c>
      <c r="B1712" s="4" t="str">
        <f t="shared" si="374"/>
        <v>Greg Daco</v>
      </c>
      <c r="C1712" s="4" t="s">
        <v>246</v>
      </c>
      <c r="D1712" s="4" t="s">
        <v>248</v>
      </c>
      <c r="E1712" s="4" t="str">
        <f>IF(COUNTIF($E$2:E1711,"Begin: " &amp; C1712 &amp; "-" &amp; D1712 &amp; "-" &amp; H1712)=0,"Begin: " &amp; C1712 &amp; "-" &amp; D1712 &amp; "-" &amp; H1712,IF((C1712 &amp; "-" &amp; D1712 &amp; "-" &amp; H1712)&lt;&gt;(C1713 &amp; "-" &amp; D1713 &amp; "-" &amp; H1713),"End: " &amp; C1712 &amp; "-" &amp; D1712 &amp; "-" &amp; H1712,""))</f>
        <v/>
      </c>
      <c r="F1712" s="4" t="str">
        <f t="shared" si="375"/>
        <v>Wall Street Journal-GDP-02-2019</v>
      </c>
      <c r="G1712" s="7">
        <v>43506</v>
      </c>
      <c r="H1712" s="7" t="str">
        <f t="shared" si="376"/>
        <v>02-2019</v>
      </c>
      <c r="I1712" s="7" t="str">
        <f t="shared" ca="1" si="377"/>
        <v>Wall Street Journal: Oxford Economics-GDP-02-2019</v>
      </c>
      <c r="J1712" s="4" t="str">
        <f t="shared" ca="1" si="378"/>
        <v>GDP-Oxford Economics:02-2019</v>
      </c>
      <c r="K1712" t="s">
        <v>429</v>
      </c>
      <c r="CI1712">
        <v>2.6</v>
      </c>
      <c r="CJ1712">
        <v>1.7</v>
      </c>
      <c r="CK1712">
        <v>2.5</v>
      </c>
      <c r="CL1712">
        <v>2.2999999999999998</v>
      </c>
      <c r="CM1712">
        <v>1.9</v>
      </c>
      <c r="CN1712">
        <v>1.9</v>
      </c>
    </row>
    <row r="1713" spans="1:92" x14ac:dyDescent="0.55000000000000004">
      <c r="A1713" s="4" t="str">
        <f t="shared" ca="1" si="373"/>
        <v>Georgia State University</v>
      </c>
      <c r="B1713" s="4" t="str">
        <f t="shared" si="374"/>
        <v>Rajeev Dhawan</v>
      </c>
      <c r="C1713" s="4" t="s">
        <v>246</v>
      </c>
      <c r="D1713" s="4" t="s">
        <v>248</v>
      </c>
      <c r="E1713" s="4" t="str">
        <f>IF(COUNTIF($E$2:E1712,"Begin: " &amp; C1713 &amp; "-" &amp; D1713 &amp; "-" &amp; H1713)=0,"Begin: " &amp; C1713 &amp; "-" &amp; D1713 &amp; "-" &amp; H1713,IF((C1713 &amp; "-" &amp; D1713 &amp; "-" &amp; H1713)&lt;&gt;(C1714 &amp; "-" &amp; D1714 &amp; "-" &amp; H1714),"End: " &amp; C1713 &amp; "-" &amp; D1713 &amp; "-" &amp; H1713,""))</f>
        <v/>
      </c>
      <c r="F1713" s="4" t="str">
        <f t="shared" si="375"/>
        <v>Wall Street Journal-GDP-02-2019</v>
      </c>
      <c r="G1713" s="7">
        <v>43506</v>
      </c>
      <c r="H1713" s="7" t="str">
        <f t="shared" si="376"/>
        <v>02-2019</v>
      </c>
      <c r="I1713" s="7" t="str">
        <f t="shared" ca="1" si="377"/>
        <v>Wall Street Journal: Georgia State University-GDP-02-2019</v>
      </c>
      <c r="J1713" s="4" t="str">
        <f t="shared" ca="1" si="378"/>
        <v>GDP-Georgia State University:02-2019</v>
      </c>
      <c r="K1713" t="s">
        <v>430</v>
      </c>
      <c r="CI1713">
        <v>3.2</v>
      </c>
      <c r="CJ1713">
        <v>1.8</v>
      </c>
      <c r="CK1713">
        <v>2.5</v>
      </c>
      <c r="CL1713">
        <v>2</v>
      </c>
      <c r="CM1713">
        <v>1.8</v>
      </c>
      <c r="CN1713">
        <v>1.8</v>
      </c>
    </row>
    <row r="1714" spans="1:92" x14ac:dyDescent="0.55000000000000004">
      <c r="A1714" s="4" t="str">
        <f t="shared" ca="1" si="373"/>
        <v>National Association of Home Builders</v>
      </c>
      <c r="B1714" s="4" t="str">
        <f t="shared" si="374"/>
        <v>Robert Dietz</v>
      </c>
      <c r="C1714" s="4" t="s">
        <v>246</v>
      </c>
      <c r="D1714" s="4" t="s">
        <v>248</v>
      </c>
      <c r="E1714" s="4" t="str">
        <f>IF(COUNTIF($E$2:E1713,"Begin: " &amp; C1714 &amp; "-" &amp; D1714 &amp; "-" &amp; H1714)=0,"Begin: " &amp; C1714 &amp; "-" &amp; D1714 &amp; "-" &amp; H1714,IF((C1714 &amp; "-" &amp; D1714 &amp; "-" &amp; H1714)&lt;&gt;(C1715 &amp; "-" &amp; D1715 &amp; "-" &amp; H1715),"End: " &amp; C1714 &amp; "-" &amp; D1714 &amp; "-" &amp; H1714,""))</f>
        <v/>
      </c>
      <c r="F1714" s="4" t="str">
        <f t="shared" si="375"/>
        <v>Wall Street Journal-GDP-02-2019</v>
      </c>
      <c r="G1714" s="7">
        <v>43506</v>
      </c>
      <c r="H1714" s="7" t="str">
        <f t="shared" si="376"/>
        <v>02-2019</v>
      </c>
      <c r="I1714" s="7" t="str">
        <f t="shared" ca="1" si="377"/>
        <v>Wall Street Journal: National Association of Home Builders-GDP-02-2019</v>
      </c>
      <c r="J1714" s="4" t="str">
        <f t="shared" ca="1" si="378"/>
        <v>GDP-National Association of Home Builders:02-2019</v>
      </c>
      <c r="K1714" t="s">
        <v>754</v>
      </c>
      <c r="CI1714">
        <v>2.5</v>
      </c>
      <c r="CJ1714">
        <v>1.7</v>
      </c>
      <c r="CK1714">
        <v>2.6</v>
      </c>
      <c r="CL1714">
        <v>2.4</v>
      </c>
      <c r="CM1714">
        <v>1.8</v>
      </c>
      <c r="CN1714">
        <v>1.1000000000000001</v>
      </c>
    </row>
    <row r="1715" spans="1:92" x14ac:dyDescent="0.55000000000000004">
      <c r="A1715" s="4" t="str">
        <f t="shared" ca="1" si="373"/>
        <v>Fannie Mae</v>
      </c>
      <c r="B1715" s="4" t="str">
        <f t="shared" si="374"/>
        <v>Douglas Duncan</v>
      </c>
      <c r="C1715" s="4" t="s">
        <v>246</v>
      </c>
      <c r="D1715" s="4" t="s">
        <v>248</v>
      </c>
      <c r="E1715" s="4" t="str">
        <f>IF(COUNTIF($E$2:E1714,"Begin: " &amp; C1715 &amp; "-" &amp; D1715 &amp; "-" &amp; H1715)=0,"Begin: " &amp; C1715 &amp; "-" &amp; D1715 &amp; "-" &amp; H1715,IF((C1715 &amp; "-" &amp; D1715 &amp; "-" &amp; H1715)&lt;&gt;(C1716 &amp; "-" &amp; D1716 &amp; "-" &amp; H1716),"End: " &amp; C1715 &amp; "-" &amp; D1715 &amp; "-" &amp; H1715,""))</f>
        <v/>
      </c>
      <c r="F1715" s="4" t="str">
        <f t="shared" si="375"/>
        <v>Wall Street Journal-GDP-02-2019</v>
      </c>
      <c r="G1715" s="7">
        <v>43506</v>
      </c>
      <c r="H1715" s="7" t="str">
        <f t="shared" si="376"/>
        <v>02-2019</v>
      </c>
      <c r="I1715" s="7" t="str">
        <f t="shared" ca="1" si="377"/>
        <v>Wall Street Journal: Fannie Mae-GDP-02-2019</v>
      </c>
      <c r="J1715" s="4" t="str">
        <f t="shared" ca="1" si="378"/>
        <v>GDP-Fannie Mae:02-2019</v>
      </c>
      <c r="K1715" t="s">
        <v>206</v>
      </c>
      <c r="CI1715">
        <v>2.5</v>
      </c>
      <c r="CJ1715">
        <v>1.8</v>
      </c>
      <c r="CK1715">
        <v>2.5</v>
      </c>
      <c r="CL1715">
        <v>2.2999999999999998</v>
      </c>
      <c r="CM1715">
        <v>2.2000000000000002</v>
      </c>
      <c r="CN1715">
        <v>1.7</v>
      </c>
    </row>
    <row r="1716" spans="1:92" x14ac:dyDescent="0.55000000000000004">
      <c r="A1716" s="4" t="str">
        <f t="shared" ca="1" si="373"/>
        <v>Comerica Bank</v>
      </c>
      <c r="B1716" s="4" t="str">
        <f t="shared" si="374"/>
        <v>Robert Dye</v>
      </c>
      <c r="C1716" s="4" t="s">
        <v>246</v>
      </c>
      <c r="D1716" s="4" t="s">
        <v>248</v>
      </c>
      <c r="E1716" s="4" t="str">
        <f>IF(COUNTIF($E$2:E1715,"Begin: " &amp; C1716 &amp; "-" &amp; D1716 &amp; "-" &amp; H1716)=0,"Begin: " &amp; C1716 &amp; "-" &amp; D1716 &amp; "-" &amp; H1716,IF((C1716 &amp; "-" &amp; D1716 &amp; "-" &amp; H1716)&lt;&gt;(C1717 &amp; "-" &amp; D1717 &amp; "-" &amp; H1717),"End: " &amp; C1716 &amp; "-" &amp; D1716 &amp; "-" &amp; H1716,""))</f>
        <v/>
      </c>
      <c r="F1716" s="4" t="str">
        <f t="shared" si="375"/>
        <v>Wall Street Journal-GDP-02-2019</v>
      </c>
      <c r="G1716" s="7">
        <v>43506</v>
      </c>
      <c r="H1716" s="7" t="str">
        <f t="shared" si="376"/>
        <v>02-2019</v>
      </c>
      <c r="I1716" s="7" t="str">
        <f t="shared" ca="1" si="377"/>
        <v>Wall Street Journal: Comerica Bank-GDP-02-2019</v>
      </c>
      <c r="J1716" s="4" t="str">
        <f t="shared" ca="1" si="378"/>
        <v>GDP-Comerica Bank:02-2019</v>
      </c>
      <c r="K1716" t="s">
        <v>207</v>
      </c>
      <c r="CI1716">
        <v>2.5</v>
      </c>
      <c r="CJ1716">
        <v>2.5</v>
      </c>
      <c r="CK1716">
        <v>2.2999999999999998</v>
      </c>
      <c r="CL1716">
        <v>2.2999999999999998</v>
      </c>
      <c r="CM1716">
        <v>2.2000000000000002</v>
      </c>
      <c r="CN1716">
        <v>2.1</v>
      </c>
    </row>
    <row r="1717" spans="1:92" x14ac:dyDescent="0.55000000000000004">
      <c r="A1717" s="4" t="str">
        <f t="shared" ca="1" si="373"/>
        <v>PNC Financial Services Group</v>
      </c>
      <c r="B1717" s="4" t="str">
        <f t="shared" si="374"/>
        <v>Augustine Faucher</v>
      </c>
      <c r="C1717" s="4" t="s">
        <v>246</v>
      </c>
      <c r="D1717" s="4" t="s">
        <v>248</v>
      </c>
      <c r="E1717" s="4" t="str">
        <f>IF(COUNTIF($E$2:E1716,"Begin: " &amp; C1717 &amp; "-" &amp; D1717 &amp; "-" &amp; H1717)=0,"Begin: " &amp; C1717 &amp; "-" &amp; D1717 &amp; "-" &amp; H1717,IF((C1717 &amp; "-" &amp; D1717 &amp; "-" &amp; H1717)&lt;&gt;(C1718 &amp; "-" &amp; D1718 &amp; "-" &amp; H1718),"End: " &amp; C1717 &amp; "-" &amp; D1717 &amp; "-" &amp; H1717,""))</f>
        <v/>
      </c>
      <c r="F1717" s="4" t="str">
        <f t="shared" si="375"/>
        <v>Wall Street Journal-GDP-02-2019</v>
      </c>
      <c r="G1717" s="7">
        <v>43506</v>
      </c>
      <c r="H1717" s="7" t="str">
        <f t="shared" si="376"/>
        <v>02-2019</v>
      </c>
      <c r="I1717" s="7" t="str">
        <f t="shared" ca="1" si="377"/>
        <v>Wall Street Journal: PNC Financial Services Group-GDP-02-2019</v>
      </c>
      <c r="J1717" s="4" t="str">
        <f t="shared" ca="1" si="378"/>
        <v>GDP-PNC Financial Services Group:02-2019</v>
      </c>
      <c r="K1717" t="s">
        <v>769</v>
      </c>
      <c r="CI1717">
        <v>2</v>
      </c>
      <c r="CJ1717">
        <v>2.2000000000000002</v>
      </c>
      <c r="CK1717">
        <v>3.2</v>
      </c>
      <c r="CL1717">
        <v>2.7</v>
      </c>
      <c r="CM1717">
        <v>1.9</v>
      </c>
      <c r="CN1717">
        <v>1.8</v>
      </c>
    </row>
    <row r="1718" spans="1:92" x14ac:dyDescent="0.55000000000000004">
      <c r="A1718" s="4" t="str">
        <f t="shared" ca="1" si="373"/>
        <v>California Lutheran University</v>
      </c>
      <c r="B1718" s="4" t="str">
        <f t="shared" si="374"/>
        <v>Matthew Fienup/Dan Hamilton</v>
      </c>
      <c r="C1718" s="4" t="s">
        <v>246</v>
      </c>
      <c r="D1718" s="4" t="s">
        <v>248</v>
      </c>
      <c r="E1718" s="4" t="str">
        <f>IF(COUNTIF($E$2:E1717,"Begin: " &amp; C1718 &amp; "-" &amp; D1718 &amp; "-" &amp; H1718)=0,"Begin: " &amp; C1718 &amp; "-" &amp; D1718 &amp; "-" &amp; H1718,IF((C1718 &amp; "-" &amp; D1718 &amp; "-" &amp; H1718)&lt;&gt;(C1719 &amp; "-" &amp; D1719 &amp; "-" &amp; H1719),"End: " &amp; C1718 &amp; "-" &amp; D1718 &amp; "-" &amp; H1718,""))</f>
        <v/>
      </c>
      <c r="F1718" s="4" t="str">
        <f t="shared" si="375"/>
        <v>Wall Street Journal-GDP-02-2019</v>
      </c>
      <c r="G1718" s="7">
        <v>43506</v>
      </c>
      <c r="H1718" s="7" t="str">
        <f t="shared" si="376"/>
        <v>02-2019</v>
      </c>
      <c r="I1718" s="7" t="str">
        <f t="shared" ca="1" si="377"/>
        <v>Wall Street Journal: California Lutheran University-GDP-02-2019</v>
      </c>
      <c r="J1718" s="4" t="str">
        <f t="shared" ca="1" si="378"/>
        <v>GDP-California Lutheran University:02-2019</v>
      </c>
      <c r="K1718" t="s">
        <v>796</v>
      </c>
      <c r="CI1718">
        <v>2.66</v>
      </c>
      <c r="CJ1718">
        <v>2.5499999999999998</v>
      </c>
      <c r="CK1718">
        <v>2.7</v>
      </c>
      <c r="CL1718">
        <v>2.68</v>
      </c>
      <c r="CM1718">
        <v>2.66</v>
      </c>
      <c r="CN1718">
        <v>2.65</v>
      </c>
    </row>
    <row r="1719" spans="1:92" x14ac:dyDescent="0.55000000000000004">
      <c r="A1719" s="4" t="str">
        <f t="shared" ca="1" si="373"/>
        <v>MFR</v>
      </c>
      <c r="B1719" s="4" t="str">
        <f t="shared" si="374"/>
        <v>Maria Fiorini Ramirez/Joshua Shapiro</v>
      </c>
      <c r="C1719" s="4" t="s">
        <v>246</v>
      </c>
      <c r="D1719" s="4" t="s">
        <v>248</v>
      </c>
      <c r="E1719" s="4" t="str">
        <f>IF(COUNTIF($E$2:E1718,"Begin: " &amp; C1719 &amp; "-" &amp; D1719 &amp; "-" &amp; H1719)=0,"Begin: " &amp; C1719 &amp; "-" &amp; D1719 &amp; "-" &amp; H1719,IF((C1719 &amp; "-" &amp; D1719 &amp; "-" &amp; H1719)&lt;&gt;(C1720 &amp; "-" &amp; D1720 &amp; "-" &amp; H1720),"End: " &amp; C1719 &amp; "-" &amp; D1719 &amp; "-" &amp; H1719,""))</f>
        <v/>
      </c>
      <c r="F1719" s="4" t="str">
        <f t="shared" si="375"/>
        <v>Wall Street Journal-GDP-02-2019</v>
      </c>
      <c r="G1719" s="7">
        <v>43506</v>
      </c>
      <c r="H1719" s="7" t="str">
        <f t="shared" si="376"/>
        <v>02-2019</v>
      </c>
      <c r="I1719" s="7" t="str">
        <f t="shared" ca="1" si="377"/>
        <v>Wall Street Journal: MFR-GDP-02-2019</v>
      </c>
      <c r="J1719" s="4" t="str">
        <f t="shared" ca="1" si="378"/>
        <v>GDP-MFR:02-2019</v>
      </c>
      <c r="K1719" t="s">
        <v>208</v>
      </c>
      <c r="CI1719">
        <v>2.7</v>
      </c>
      <c r="CJ1719">
        <v>2.7</v>
      </c>
      <c r="CK1719">
        <v>2.9</v>
      </c>
      <c r="CL1719">
        <v>2.4</v>
      </c>
      <c r="CM1719">
        <v>2.4</v>
      </c>
      <c r="CN1719">
        <v>2.2999999999999998</v>
      </c>
    </row>
    <row r="1720" spans="1:92" x14ac:dyDescent="0.55000000000000004">
      <c r="A1720" s="4" t="str">
        <f t="shared" ca="1" si="373"/>
        <v>Chamber of Commerce</v>
      </c>
      <c r="B1720" s="4" t="str">
        <f t="shared" si="374"/>
        <v>J.D. Foster</v>
      </c>
      <c r="C1720" s="4" t="s">
        <v>246</v>
      </c>
      <c r="D1720" s="4" t="s">
        <v>248</v>
      </c>
      <c r="E1720" s="4" t="str">
        <f>IF(COUNTIF($E$2:E1719,"Begin: " &amp; C1720 &amp; "-" &amp; D1720 &amp; "-" &amp; H1720)=0,"Begin: " &amp; C1720 &amp; "-" &amp; D1720 &amp; "-" &amp; H1720,IF((C1720 &amp; "-" &amp; D1720 &amp; "-" &amp; H1720)&lt;&gt;(C1721 &amp; "-" &amp; D1721 &amp; "-" &amp; H1721),"End: " &amp; C1720 &amp; "-" &amp; D1720 &amp; "-" &amp; H1720,""))</f>
        <v/>
      </c>
      <c r="F1720" s="4" t="str">
        <f t="shared" si="375"/>
        <v>Wall Street Journal-GDP-02-2019</v>
      </c>
      <c r="G1720" s="7">
        <v>43506</v>
      </c>
      <c r="H1720" s="7" t="str">
        <f t="shared" si="376"/>
        <v>02-2019</v>
      </c>
      <c r="I1720" s="7" t="str">
        <f t="shared" ca="1" si="377"/>
        <v>Wall Street Journal: Chamber of Commerce-GDP-02-2019</v>
      </c>
      <c r="J1720" s="4" t="str">
        <f t="shared" ca="1" si="378"/>
        <v>GDP-Chamber of Commerce:02-2019</v>
      </c>
      <c r="K1720" t="s">
        <v>766</v>
      </c>
      <c r="CI1720">
        <v>2.2000000000000002</v>
      </c>
      <c r="CJ1720">
        <v>3.1</v>
      </c>
      <c r="CK1720">
        <v>2.5</v>
      </c>
      <c r="CL1720">
        <v>2.5</v>
      </c>
      <c r="CM1720">
        <v>2.2000000000000002</v>
      </c>
      <c r="CN1720">
        <v>2.2000000000000002</v>
      </c>
    </row>
    <row r="1721" spans="1:92" x14ac:dyDescent="0.55000000000000004">
      <c r="A1721" s="4" t="str">
        <f t="shared" ca="1" si="373"/>
        <v>Mortgage Bankers Association</v>
      </c>
      <c r="B1721" s="4" t="str">
        <f t="shared" si="374"/>
        <v>Mike Fratantoni</v>
      </c>
      <c r="C1721" s="4" t="s">
        <v>246</v>
      </c>
      <c r="D1721" s="4" t="s">
        <v>248</v>
      </c>
      <c r="E1721" s="4" t="str">
        <f>IF(COUNTIF($E$2:E1720,"Begin: " &amp; C1721 &amp; "-" &amp; D1721 &amp; "-" &amp; H1721)=0,"Begin: " &amp; C1721 &amp; "-" &amp; D1721 &amp; "-" &amp; H1721,IF((C1721 &amp; "-" &amp; D1721 &amp; "-" &amp; H1721)&lt;&gt;(C1722 &amp; "-" &amp; D1722 &amp; "-" &amp; H1722),"End: " &amp; C1721 &amp; "-" &amp; D1721 &amp; "-" &amp; H1721,""))</f>
        <v/>
      </c>
      <c r="F1721" s="4" t="str">
        <f t="shared" si="375"/>
        <v>Wall Street Journal-GDP-02-2019</v>
      </c>
      <c r="G1721" s="7">
        <v>43506</v>
      </c>
      <c r="H1721" s="7" t="str">
        <f t="shared" si="376"/>
        <v>02-2019</v>
      </c>
      <c r="I1721" s="7" t="str">
        <f t="shared" ca="1" si="377"/>
        <v>Wall Street Journal: Mortgage Bankers Association-GDP-02-2019</v>
      </c>
      <c r="J1721" s="4" t="str">
        <f t="shared" ca="1" si="378"/>
        <v>GDP-Mortgage Bankers Association:02-2019</v>
      </c>
      <c r="K1721" t="s">
        <v>209</v>
      </c>
      <c r="CI1721">
        <v>2.6</v>
      </c>
      <c r="CJ1721">
        <v>1.7</v>
      </c>
      <c r="CK1721">
        <v>2.2999999999999998</v>
      </c>
      <c r="CL1721">
        <v>2.2000000000000002</v>
      </c>
      <c r="CM1721">
        <v>2</v>
      </c>
      <c r="CN1721">
        <v>1.4</v>
      </c>
    </row>
    <row r="1722" spans="1:92" x14ac:dyDescent="0.55000000000000004">
      <c r="A1722" s="4" t="str">
        <f t="shared" ca="1" si="373"/>
        <v>Robert Fry Economics LLC</v>
      </c>
      <c r="B1722" s="4" t="str">
        <f t="shared" si="374"/>
        <v>Robert Fry</v>
      </c>
      <c r="C1722" s="4" t="s">
        <v>246</v>
      </c>
      <c r="D1722" s="4" t="s">
        <v>248</v>
      </c>
      <c r="E1722" s="4" t="str">
        <f>IF(COUNTIF($E$2:E1721,"Begin: " &amp; C1722 &amp; "-" &amp; D1722 &amp; "-" &amp; H1722)=0,"Begin: " &amp; C1722 &amp; "-" &amp; D1722 &amp; "-" &amp; H1722,IF((C1722 &amp; "-" &amp; D1722 &amp; "-" &amp; H1722)&lt;&gt;(C1723 &amp; "-" &amp; D1723 &amp; "-" &amp; H1723),"End: " &amp; C1722 &amp; "-" &amp; D1722 &amp; "-" &amp; H1722,""))</f>
        <v/>
      </c>
      <c r="F1722" s="4" t="str">
        <f t="shared" si="375"/>
        <v>Wall Street Journal-GDP-02-2019</v>
      </c>
      <c r="G1722" s="7">
        <v>43506</v>
      </c>
      <c r="H1722" s="7" t="str">
        <f t="shared" si="376"/>
        <v>02-2019</v>
      </c>
      <c r="I1722" s="7" t="str">
        <f t="shared" ca="1" si="377"/>
        <v>Wall Street Journal: Robert Fry Economics LLC-GDP-02-2019</v>
      </c>
      <c r="J1722" s="4" t="str">
        <f t="shared" ca="1" si="378"/>
        <v>GDP-Robert Fry Economics LLC:02-2019</v>
      </c>
      <c r="K1722" t="s">
        <v>764</v>
      </c>
      <c r="CI1722">
        <v>2.5</v>
      </c>
      <c r="CJ1722">
        <v>1.5</v>
      </c>
      <c r="CK1722">
        <v>2.5</v>
      </c>
      <c r="CL1722">
        <v>3</v>
      </c>
      <c r="CM1722">
        <v>3</v>
      </c>
      <c r="CN1722">
        <v>2.5</v>
      </c>
    </row>
    <row r="1723" spans="1:92" x14ac:dyDescent="0.55000000000000004">
      <c r="A1723" s="4" t="str">
        <f t="shared" ca="1" si="373"/>
        <v>Societe Generale</v>
      </c>
      <c r="B1723" s="4" t="str">
        <f t="shared" si="374"/>
        <v>Stephen Gallagher</v>
      </c>
      <c r="C1723" s="4" t="s">
        <v>246</v>
      </c>
      <c r="D1723" s="4" t="s">
        <v>248</v>
      </c>
      <c r="E1723" s="4" t="str">
        <f>IF(COUNTIF($E$2:E1722,"Begin: " &amp; C1723 &amp; "-" &amp; D1723 &amp; "-" &amp; H1723)=0,"Begin: " &amp; C1723 &amp; "-" &amp; D1723 &amp; "-" &amp; H1723,IF((C1723 &amp; "-" &amp; D1723 &amp; "-" &amp; H1723)&lt;&gt;(C1724 &amp; "-" &amp; D1724 &amp; "-" &amp; H1724),"End: " &amp; C1723 &amp; "-" &amp; D1723 &amp; "-" &amp; H1723,""))</f>
        <v/>
      </c>
      <c r="F1723" s="4" t="str">
        <f t="shared" si="375"/>
        <v>Wall Street Journal-GDP-02-2019</v>
      </c>
      <c r="G1723" s="7">
        <v>43506</v>
      </c>
      <c r="H1723" s="7" t="str">
        <f t="shared" si="376"/>
        <v>02-2019</v>
      </c>
      <c r="I1723" s="7" t="str">
        <f t="shared" ca="1" si="377"/>
        <v>Wall Street Journal: Societe Generale-GDP-02-2019</v>
      </c>
      <c r="J1723" s="4" t="str">
        <f t="shared" ca="1" si="378"/>
        <v>GDP-Societe Generale:02-2019</v>
      </c>
      <c r="K1723" t="s">
        <v>657</v>
      </c>
      <c r="CI1723">
        <v>2.2999999999999998</v>
      </c>
      <c r="CJ1723">
        <v>2.4</v>
      </c>
      <c r="CK1723">
        <v>2.2000000000000002</v>
      </c>
      <c r="CL1723">
        <v>1.6</v>
      </c>
      <c r="CM1723">
        <v>1.1000000000000001</v>
      </c>
      <c r="CN1723">
        <v>0.6</v>
      </c>
    </row>
    <row r="1724" spans="1:92" x14ac:dyDescent="0.55000000000000004">
      <c r="A1724" s="4" t="str">
        <f t="shared" ca="1" si="373"/>
        <v>Barclays</v>
      </c>
      <c r="B1724" s="4" t="str">
        <f t="shared" si="374"/>
        <v>Michael Gapen *</v>
      </c>
      <c r="C1724" s="4" t="s">
        <v>246</v>
      </c>
      <c r="D1724" s="4" t="s">
        <v>248</v>
      </c>
      <c r="E1724" s="4" t="str">
        <f>IF(COUNTIF($E$2:E1723,"Begin: " &amp; C1724 &amp; "-" &amp; D1724 &amp; "-" &amp; H1724)=0,"Begin: " &amp; C1724 &amp; "-" &amp; D1724 &amp; "-" &amp; H1724,IF((C1724 &amp; "-" &amp; D1724 &amp; "-" &amp; H1724)&lt;&gt;(C1725 &amp; "-" &amp; D1725 &amp; "-" &amp; H1725),"End: " &amp; C1724 &amp; "-" &amp; D1724 &amp; "-" &amp; H1724,""))</f>
        <v/>
      </c>
      <c r="F1724" s="4" t="str">
        <f t="shared" si="375"/>
        <v>Wall Street Journal-GDP-02-2019</v>
      </c>
      <c r="G1724" s="7">
        <v>43506</v>
      </c>
      <c r="H1724" s="7" t="str">
        <f t="shared" si="376"/>
        <v>02-2019</v>
      </c>
      <c r="I1724" s="7" t="str">
        <f t="shared" ca="1" si="377"/>
        <v>Wall Street Journal: Barclays-GDP-02-2019</v>
      </c>
      <c r="J1724" s="4" t="str">
        <f t="shared" ca="1" si="378"/>
        <v>GDP-Barclays:02-2019</v>
      </c>
      <c r="K1724" t="s">
        <v>751</v>
      </c>
    </row>
    <row r="1725" spans="1:92" x14ac:dyDescent="0.55000000000000004">
      <c r="A1725" s="4" t="str">
        <f t="shared" ca="1" si="373"/>
        <v>NatWest Markets</v>
      </c>
      <c r="B1725" s="4" t="str">
        <f t="shared" si="374"/>
        <v>Michelle Girard *</v>
      </c>
      <c r="C1725" s="4" t="s">
        <v>246</v>
      </c>
      <c r="D1725" s="4" t="s">
        <v>248</v>
      </c>
      <c r="E1725" s="4" t="str">
        <f>IF(COUNTIF($E$2:E1724,"Begin: " &amp; C1725 &amp; "-" &amp; D1725 &amp; "-" &amp; H1725)=0,"Begin: " &amp; C1725 &amp; "-" &amp; D1725 &amp; "-" &amp; H1725,IF((C1725 &amp; "-" &amp; D1725 &amp; "-" &amp; H1725)&lt;&gt;(C1726 &amp; "-" &amp; D1726 &amp; "-" &amp; H1726),"End: " &amp; C1725 &amp; "-" &amp; D1725 &amp; "-" &amp; H1725,""))</f>
        <v/>
      </c>
      <c r="F1725" s="4" t="str">
        <f t="shared" si="375"/>
        <v>Wall Street Journal-GDP-02-2019</v>
      </c>
      <c r="G1725" s="7">
        <v>43506</v>
      </c>
      <c r="H1725" s="7" t="str">
        <f t="shared" si="376"/>
        <v>02-2019</v>
      </c>
      <c r="I1725" s="7" t="str">
        <f t="shared" ca="1" si="377"/>
        <v>Wall Street Journal: NatWest Markets-GDP-02-2019</v>
      </c>
      <c r="J1725" s="4" t="str">
        <f t="shared" ca="1" si="378"/>
        <v>GDP-NatWest Markets:02-2019</v>
      </c>
      <c r="K1725" t="s">
        <v>806</v>
      </c>
    </row>
    <row r="1726" spans="1:92" x14ac:dyDescent="0.55000000000000004">
      <c r="A1726" s="4" t="str">
        <f t="shared" ca="1" si="373"/>
        <v>BMO Capital</v>
      </c>
      <c r="B1726" s="4" t="str">
        <f t="shared" si="374"/>
        <v>Michael Gregory *</v>
      </c>
      <c r="C1726" s="4" t="s">
        <v>246</v>
      </c>
      <c r="D1726" s="4" t="s">
        <v>248</v>
      </c>
      <c r="E1726" s="4" t="str">
        <f>IF(COUNTIF($E$2:E1725,"Begin: " &amp; C1726 &amp; "-" &amp; D1726 &amp; "-" &amp; H1726)=0,"Begin: " &amp; C1726 &amp; "-" &amp; D1726 &amp; "-" &amp; H1726,IF((C1726 &amp; "-" &amp; D1726 &amp; "-" &amp; H1726)&lt;&gt;(C1727 &amp; "-" &amp; D1727 &amp; "-" &amp; H1727),"End: " &amp; C1726 &amp; "-" &amp; D1726 &amp; "-" &amp; H1726,""))</f>
        <v/>
      </c>
      <c r="F1726" s="4" t="str">
        <f t="shared" si="375"/>
        <v>Wall Street Journal-GDP-02-2019</v>
      </c>
      <c r="G1726" s="7">
        <v>43506</v>
      </c>
      <c r="H1726" s="7" t="str">
        <f t="shared" si="376"/>
        <v>02-2019</v>
      </c>
      <c r="I1726" s="7" t="str">
        <f t="shared" ca="1" si="377"/>
        <v>Wall Street Journal: BMO Capital-GDP-02-2019</v>
      </c>
      <c r="J1726" s="4" t="str">
        <f t="shared" ca="1" si="378"/>
        <v>GDP-BMO Capital:02-2019</v>
      </c>
      <c r="K1726" t="s">
        <v>787</v>
      </c>
    </row>
    <row r="1727" spans="1:92" x14ac:dyDescent="0.55000000000000004">
      <c r="A1727" s="4" t="str">
        <f t="shared" ca="1" si="373"/>
        <v>TD Securities</v>
      </c>
      <c r="B1727" s="4" t="str">
        <f t="shared" si="374"/>
        <v>Michael Hanson *</v>
      </c>
      <c r="C1727" s="4" t="s">
        <v>246</v>
      </c>
      <c r="D1727" s="4" t="s">
        <v>248</v>
      </c>
      <c r="E1727" s="4" t="str">
        <f>IF(COUNTIF($E$2:E1726,"Begin: " &amp; C1727 &amp; "-" &amp; D1727 &amp; "-" &amp; H1727)=0,"Begin: " &amp; C1727 &amp; "-" &amp; D1727 &amp; "-" &amp; H1727,IF((C1727 &amp; "-" &amp; D1727 &amp; "-" &amp; H1727)&lt;&gt;(C1728 &amp; "-" &amp; D1728 &amp; "-" &amp; H1728),"End: " &amp; C1727 &amp; "-" &amp; D1727 &amp; "-" &amp; H1727,""))</f>
        <v/>
      </c>
      <c r="F1727" s="4" t="str">
        <f t="shared" si="375"/>
        <v>Wall Street Journal-GDP-02-2019</v>
      </c>
      <c r="G1727" s="7">
        <v>43506</v>
      </c>
      <c r="H1727" s="7" t="str">
        <f t="shared" si="376"/>
        <v>02-2019</v>
      </c>
      <c r="I1727" s="7" t="str">
        <f t="shared" ca="1" si="377"/>
        <v>Wall Street Journal: TD Securities-GDP-02-2019</v>
      </c>
      <c r="J1727" s="4" t="str">
        <f t="shared" ca="1" si="378"/>
        <v>GDP-TD Securities:02-2019</v>
      </c>
      <c r="K1727" t="s">
        <v>807</v>
      </c>
    </row>
    <row r="1728" spans="1:92" x14ac:dyDescent="0.55000000000000004">
      <c r="A1728" s="4" t="str">
        <f t="shared" ca="1" si="373"/>
        <v>Goldman Sachs</v>
      </c>
      <c r="B1728" s="4" t="str">
        <f t="shared" si="374"/>
        <v>Jan Hatzius</v>
      </c>
      <c r="C1728" s="4" t="s">
        <v>246</v>
      </c>
      <c r="D1728" s="4" t="s">
        <v>248</v>
      </c>
      <c r="E1728" s="4" t="str">
        <f>IF(COUNTIF($E$2:E1727,"Begin: " &amp; C1728 &amp; "-" &amp; D1728 &amp; "-" &amp; H1728)=0,"Begin: " &amp; C1728 &amp; "-" &amp; D1728 &amp; "-" &amp; H1728,IF((C1728 &amp; "-" &amp; D1728 &amp; "-" &amp; H1728)&lt;&gt;(C1729 &amp; "-" &amp; D1729 &amp; "-" &amp; H1729),"End: " &amp; C1728 &amp; "-" &amp; D1728 &amp; "-" &amp; H1728,""))</f>
        <v/>
      </c>
      <c r="F1728" s="4" t="str">
        <f t="shared" si="375"/>
        <v>Wall Street Journal-GDP-02-2019</v>
      </c>
      <c r="G1728" s="7">
        <v>43506</v>
      </c>
      <c r="H1728" s="7" t="str">
        <f t="shared" si="376"/>
        <v>02-2019</v>
      </c>
      <c r="I1728" s="7" t="str">
        <f t="shared" ca="1" si="377"/>
        <v>Wall Street Journal: Goldman Sachs-GDP-02-2019</v>
      </c>
      <c r="J1728" s="4" t="str">
        <f t="shared" ca="1" si="378"/>
        <v>GDP-Goldman Sachs:02-2019</v>
      </c>
      <c r="K1728" t="s">
        <v>213</v>
      </c>
      <c r="CI1728">
        <v>2.4</v>
      </c>
      <c r="CJ1728">
        <v>1.7</v>
      </c>
      <c r="CK1728">
        <v>2.4</v>
      </c>
      <c r="CL1728">
        <v>2</v>
      </c>
      <c r="CM1728">
        <v>2</v>
      </c>
      <c r="CN1728">
        <v>2</v>
      </c>
    </row>
    <row r="1729" spans="1:92" x14ac:dyDescent="0.55000000000000004">
      <c r="A1729" s="4" t="str">
        <f t="shared" ca="1" si="373"/>
        <v>Scotiabank</v>
      </c>
      <c r="B1729" s="4" t="str">
        <f t="shared" si="374"/>
        <v>Derek Holt</v>
      </c>
      <c r="C1729" s="4" t="s">
        <v>246</v>
      </c>
      <c r="D1729" s="4" t="s">
        <v>248</v>
      </c>
      <c r="E1729" s="4" t="str">
        <f>IF(COUNTIF($E$2:E1728,"Begin: " &amp; C1729 &amp; "-" &amp; D1729 &amp; "-" &amp; H1729)=0,"Begin: " &amp; C1729 &amp; "-" &amp; D1729 &amp; "-" &amp; H1729,IF((C1729 &amp; "-" &amp; D1729 &amp; "-" &amp; H1729)&lt;&gt;(C1730 &amp; "-" &amp; D1730 &amp; "-" &amp; H1730),"End: " &amp; C1729 &amp; "-" &amp; D1729 &amp; "-" &amp; H1729,""))</f>
        <v/>
      </c>
      <c r="F1729" s="4" t="str">
        <f t="shared" si="375"/>
        <v>Wall Street Journal-GDP-02-2019</v>
      </c>
      <c r="G1729" s="7">
        <v>43506</v>
      </c>
      <c r="H1729" s="7" t="str">
        <f t="shared" si="376"/>
        <v>02-2019</v>
      </c>
      <c r="I1729" s="7" t="str">
        <f t="shared" ca="1" si="377"/>
        <v>Wall Street Journal: Scotiabank-GDP-02-2019</v>
      </c>
      <c r="J1729" s="4" t="str">
        <f t="shared" ca="1" si="378"/>
        <v>GDP-Scotiabank:02-2019</v>
      </c>
      <c r="K1729" t="s">
        <v>432</v>
      </c>
      <c r="CI1729">
        <v>2.7</v>
      </c>
      <c r="CJ1729">
        <v>2.1</v>
      </c>
      <c r="CK1729">
        <v>1.8</v>
      </c>
      <c r="CL1729">
        <v>1.8</v>
      </c>
      <c r="CM1729">
        <v>1.7</v>
      </c>
      <c r="CN1729">
        <v>1.7</v>
      </c>
    </row>
    <row r="1730" spans="1:92" x14ac:dyDescent="0.55000000000000004">
      <c r="A1730" s="4" t="str">
        <f t="shared" ca="1" si="373"/>
        <v>KPMG</v>
      </c>
      <c r="B1730" s="4" t="str">
        <f t="shared" si="374"/>
        <v>Constance Hunter</v>
      </c>
      <c r="C1730" s="4" t="s">
        <v>246</v>
      </c>
      <c r="D1730" s="4" t="s">
        <v>248</v>
      </c>
      <c r="E1730" s="4" t="str">
        <f>IF(COUNTIF($E$2:E1729,"Begin: " &amp; C1730 &amp; "-" &amp; D1730 &amp; "-" &amp; H1730)=0,"Begin: " &amp; C1730 &amp; "-" &amp; D1730 &amp; "-" &amp; H1730,IF((C1730 &amp; "-" &amp; D1730 &amp; "-" &amp; H1730)&lt;&gt;(C1731 &amp; "-" &amp; D1731 &amp; "-" &amp; H1731),"End: " &amp; C1730 &amp; "-" &amp; D1730 &amp; "-" &amp; H1730,""))</f>
        <v/>
      </c>
      <c r="F1730" s="4" t="str">
        <f t="shared" si="375"/>
        <v>Wall Street Journal-GDP-02-2019</v>
      </c>
      <c r="G1730" s="7">
        <v>43506</v>
      </c>
      <c r="H1730" s="7" t="str">
        <f t="shared" si="376"/>
        <v>02-2019</v>
      </c>
      <c r="I1730" s="7" t="str">
        <f t="shared" ca="1" si="377"/>
        <v>Wall Street Journal: KPMG-GDP-02-2019</v>
      </c>
      <c r="J1730" s="4" t="str">
        <f t="shared" ca="1" si="378"/>
        <v>GDP-KPMG:02-2019</v>
      </c>
      <c r="K1730" t="s">
        <v>686</v>
      </c>
      <c r="CI1730">
        <v>2.9</v>
      </c>
      <c r="CJ1730">
        <v>1.5</v>
      </c>
      <c r="CK1730">
        <v>2.5</v>
      </c>
      <c r="CL1730">
        <v>2.2999999999999998</v>
      </c>
      <c r="CM1730">
        <v>2.4</v>
      </c>
      <c r="CN1730">
        <v>2</v>
      </c>
    </row>
    <row r="1731" spans="1:92" x14ac:dyDescent="0.55000000000000004">
      <c r="A1731" s="4" t="str">
        <f t="shared" ca="1" si="373"/>
        <v>BBVA</v>
      </c>
      <c r="B1731" s="4" t="str">
        <f t="shared" si="374"/>
        <v xml:space="preserve">Nathaniel Karp
</v>
      </c>
      <c r="C1731" s="4" t="s">
        <v>246</v>
      </c>
      <c r="D1731" s="4" t="s">
        <v>248</v>
      </c>
      <c r="E1731" s="4" t="str">
        <f>IF(COUNTIF($E$2:E1730,"Begin: " &amp; C1731 &amp; "-" &amp; D1731 &amp; "-" &amp; H1731)=0,"Begin: " &amp; C1731 &amp; "-" &amp; D1731 &amp; "-" &amp; H1731,IF((C1731 &amp; "-" &amp; D1731 &amp; "-" &amp; H1731)&lt;&gt;(C1732 &amp; "-" &amp; D1732 &amp; "-" &amp; H1732),"End: " &amp; C1731 &amp; "-" &amp; D1731 &amp; "-" &amp; H1731,""))</f>
        <v/>
      </c>
      <c r="F1731" s="4" t="str">
        <f t="shared" si="375"/>
        <v>Wall Street Journal-GDP-02-2019</v>
      </c>
      <c r="G1731" s="7">
        <v>43506</v>
      </c>
      <c r="H1731" s="7" t="str">
        <f t="shared" si="376"/>
        <v>02-2019</v>
      </c>
      <c r="I1731" s="7" t="str">
        <f t="shared" ca="1" si="377"/>
        <v>Wall Street Journal: BBVA-GDP-02-2019</v>
      </c>
      <c r="J1731" s="4" t="str">
        <f t="shared" ca="1" si="378"/>
        <v>GDP-BBVA:02-2019</v>
      </c>
      <c r="K1731" t="s">
        <v>434</v>
      </c>
      <c r="CI1731">
        <v>2.2999999999999998</v>
      </c>
      <c r="CJ1731">
        <v>2</v>
      </c>
      <c r="CK1731">
        <v>2.2999999999999998</v>
      </c>
      <c r="CL1731">
        <v>2.4</v>
      </c>
      <c r="CM1731">
        <v>2.1</v>
      </c>
      <c r="CN1731">
        <v>1.8</v>
      </c>
    </row>
    <row r="1732" spans="1:92" x14ac:dyDescent="0.55000000000000004">
      <c r="A1732" s="4" t="str">
        <f t="shared" ca="1" si="373"/>
        <v>National Retail Federation</v>
      </c>
      <c r="B1732" s="4" t="str">
        <f t="shared" si="374"/>
        <v>Jack Kleinhenz</v>
      </c>
      <c r="C1732" s="4" t="s">
        <v>246</v>
      </c>
      <c r="D1732" s="4" t="s">
        <v>248</v>
      </c>
      <c r="E1732" s="4" t="str">
        <f>IF(COUNTIF($E$2:E1731,"Begin: " &amp; C1732 &amp; "-" &amp; D1732 &amp; "-" &amp; H1732)=0,"Begin: " &amp; C1732 &amp; "-" &amp; D1732 &amp; "-" &amp; H1732,IF((C1732 &amp; "-" &amp; D1732 &amp; "-" &amp; H1732)&lt;&gt;(C1733 &amp; "-" &amp; D1733 &amp; "-" &amp; H1733),"End: " &amp; C1732 &amp; "-" &amp; D1732 &amp; "-" &amp; H1732,""))</f>
        <v/>
      </c>
      <c r="F1732" s="4" t="str">
        <f t="shared" si="375"/>
        <v>Wall Street Journal-GDP-02-2019</v>
      </c>
      <c r="G1732" s="7">
        <v>43506</v>
      </c>
      <c r="H1732" s="7" t="str">
        <f t="shared" si="376"/>
        <v>02-2019</v>
      </c>
      <c r="I1732" s="7" t="str">
        <f t="shared" ca="1" si="377"/>
        <v>Wall Street Journal: National Retail Federation-GDP-02-2019</v>
      </c>
      <c r="J1732" s="4" t="str">
        <f t="shared" ca="1" si="378"/>
        <v>GDP-National Retail Federation:02-2019</v>
      </c>
      <c r="K1732" t="s">
        <v>216</v>
      </c>
      <c r="CI1732">
        <v>2.5</v>
      </c>
      <c r="CJ1732">
        <v>2.2000000000000002</v>
      </c>
      <c r="CK1732">
        <v>2.8</v>
      </c>
      <c r="CL1732">
        <v>2.6</v>
      </c>
      <c r="CM1732">
        <v>2.5</v>
      </c>
    </row>
    <row r="1733" spans="1:92" x14ac:dyDescent="0.55000000000000004">
      <c r="A1733" s="4" t="str">
        <f t="shared" ca="1" si="373"/>
        <v>Natixis CIB Americas</v>
      </c>
      <c r="B1733" s="4" t="str">
        <f t="shared" si="374"/>
        <v>Joseph LaVorgna</v>
      </c>
      <c r="C1733" s="4" t="s">
        <v>246</v>
      </c>
      <c r="D1733" s="4" t="s">
        <v>248</v>
      </c>
      <c r="E1733" s="4" t="str">
        <f>IF(COUNTIF($E$2:E1732,"Begin: " &amp; C1733 &amp; "-" &amp; D1733 &amp; "-" &amp; H1733)=0,"Begin: " &amp; C1733 &amp; "-" &amp; D1733 &amp; "-" &amp; H1733,IF((C1733 &amp; "-" &amp; D1733 &amp; "-" &amp; H1733)&lt;&gt;(C1734 &amp; "-" &amp; D1734 &amp; "-" &amp; H1734),"End: " &amp; C1733 &amp; "-" &amp; D1733 &amp; "-" &amp; H1733,""))</f>
        <v/>
      </c>
      <c r="F1733" s="4" t="str">
        <f t="shared" si="375"/>
        <v>Wall Street Journal-GDP-02-2019</v>
      </c>
      <c r="G1733" s="7">
        <v>43506</v>
      </c>
      <c r="H1733" s="7" t="str">
        <f t="shared" si="376"/>
        <v>02-2019</v>
      </c>
      <c r="I1733" s="7" t="str">
        <f t="shared" ca="1" si="377"/>
        <v>Wall Street Journal: Natixis CIB Americas-GDP-02-2019</v>
      </c>
      <c r="J1733" s="4" t="str">
        <f t="shared" ca="1" si="378"/>
        <v>GDP-Natixis CIB Americas:02-2019</v>
      </c>
      <c r="K1733" t="s">
        <v>774</v>
      </c>
      <c r="CI1733">
        <v>2.5</v>
      </c>
      <c r="CJ1733">
        <v>1.5</v>
      </c>
      <c r="CK1733">
        <v>3</v>
      </c>
      <c r="CL1733">
        <v>2</v>
      </c>
      <c r="CM1733">
        <v>2</v>
      </c>
      <c r="CN1733">
        <v>1</v>
      </c>
    </row>
    <row r="1734" spans="1:92" x14ac:dyDescent="0.55000000000000004">
      <c r="A1734" s="4" t="str">
        <f t="shared" ca="1" si="373"/>
        <v>UCLA Anderson Forecast</v>
      </c>
      <c r="B1734" s="4" t="str">
        <f t="shared" si="374"/>
        <v>Edward Leamer/David Shulman</v>
      </c>
      <c r="C1734" s="4" t="s">
        <v>246</v>
      </c>
      <c r="D1734" s="4" t="s">
        <v>248</v>
      </c>
      <c r="E1734" s="4" t="str">
        <f>IF(COUNTIF($E$2:E1733,"Begin: " &amp; C1734 &amp; "-" &amp; D1734 &amp; "-" &amp; H1734)=0,"Begin: " &amp; C1734 &amp; "-" &amp; D1734 &amp; "-" &amp; H1734,IF((C1734 &amp; "-" &amp; D1734 &amp; "-" &amp; H1734)&lt;&gt;(C1735 &amp; "-" &amp; D1735 &amp; "-" &amp; H1735),"End: " &amp; C1734 &amp; "-" &amp; D1734 &amp; "-" &amp; H1734,""))</f>
        <v/>
      </c>
      <c r="F1734" s="4" t="str">
        <f t="shared" si="375"/>
        <v>Wall Street Journal-GDP-02-2019</v>
      </c>
      <c r="G1734" s="7">
        <v>43506</v>
      </c>
      <c r="H1734" s="7" t="str">
        <f t="shared" si="376"/>
        <v>02-2019</v>
      </c>
      <c r="I1734" s="7" t="str">
        <f t="shared" ca="1" si="377"/>
        <v>Wall Street Journal: UCLA Anderson Forecast-GDP-02-2019</v>
      </c>
      <c r="J1734" s="4" t="str">
        <f t="shared" ca="1" si="378"/>
        <v>GDP-UCLA Anderson Forecast:02-2019</v>
      </c>
      <c r="K1734" t="s">
        <v>218</v>
      </c>
      <c r="CI1734">
        <v>2.6</v>
      </c>
      <c r="CJ1734">
        <v>2.2000000000000002</v>
      </c>
      <c r="CK1734">
        <v>2.4</v>
      </c>
      <c r="CL1734">
        <v>2</v>
      </c>
      <c r="CM1734">
        <v>1.7</v>
      </c>
      <c r="CN1734">
        <v>1.4</v>
      </c>
    </row>
    <row r="1735" spans="1:92" x14ac:dyDescent="0.55000000000000004">
      <c r="A1735" s="4" t="str">
        <f t="shared" ca="1" si="373"/>
        <v>NEMA Business Information Services</v>
      </c>
      <c r="B1735" s="4" t="str">
        <f t="shared" si="374"/>
        <v>Don Leavens/Steven Wilcox</v>
      </c>
      <c r="C1735" s="4" t="s">
        <v>246</v>
      </c>
      <c r="D1735" s="4" t="s">
        <v>248</v>
      </c>
      <c r="E1735" s="4" t="str">
        <f>IF(COUNTIF($E$2:E1734,"Begin: " &amp; C1735 &amp; "-" &amp; D1735 &amp; "-" &amp; H1735)=0,"Begin: " &amp; C1735 &amp; "-" &amp; D1735 &amp; "-" &amp; H1735,IF((C1735 &amp; "-" &amp; D1735 &amp; "-" &amp; H1735)&lt;&gt;(C1736 &amp; "-" &amp; D1736 &amp; "-" &amp; H1736),"End: " &amp; C1735 &amp; "-" &amp; D1735 &amp; "-" &amp; H1735,""))</f>
        <v/>
      </c>
      <c r="F1735" s="4" t="str">
        <f t="shared" si="375"/>
        <v>Wall Street Journal-GDP-02-2019</v>
      </c>
      <c r="G1735" s="7">
        <v>43506</v>
      </c>
      <c r="H1735" s="7" t="str">
        <f t="shared" si="376"/>
        <v>02-2019</v>
      </c>
      <c r="I1735" s="7" t="str">
        <f t="shared" ca="1" si="377"/>
        <v>Wall Street Journal: NEMA Business Information Services-GDP-02-2019</v>
      </c>
      <c r="J1735" s="4" t="str">
        <f t="shared" ca="1" si="378"/>
        <v>GDP-NEMA Business Information Services:02-2019</v>
      </c>
      <c r="K1735" t="s">
        <v>765</v>
      </c>
      <c r="CI1735">
        <v>2.7</v>
      </c>
      <c r="CJ1735">
        <v>1.7</v>
      </c>
      <c r="CK1735">
        <v>2.2000000000000002</v>
      </c>
      <c r="CL1735">
        <v>2.2999999999999998</v>
      </c>
      <c r="CM1735">
        <v>2.2999999999999998</v>
      </c>
      <c r="CN1735">
        <v>1.9</v>
      </c>
    </row>
    <row r="1736" spans="1:92" x14ac:dyDescent="0.55000000000000004">
      <c r="A1736" s="4" t="str">
        <f t="shared" ca="1" si="373"/>
        <v>HSBC</v>
      </c>
      <c r="B1736" s="4" t="str">
        <f t="shared" si="374"/>
        <v>Kevin Logan</v>
      </c>
      <c r="C1736" s="4" t="s">
        <v>246</v>
      </c>
      <c r="D1736" s="4" t="s">
        <v>248</v>
      </c>
      <c r="E1736" s="4" t="str">
        <f>IF(COUNTIF($E$2:E1735,"Begin: " &amp; C1736 &amp; "-" &amp; D1736 &amp; "-" &amp; H1736)=0,"Begin: " &amp; C1736 &amp; "-" &amp; D1736 &amp; "-" &amp; H1736,IF((C1736 &amp; "-" &amp; D1736 &amp; "-" &amp; H1736)&lt;&gt;(C1737 &amp; "-" &amp; D1737 &amp; "-" &amp; H1737),"End: " &amp; C1736 &amp; "-" &amp; D1736 &amp; "-" &amp; H1736,""))</f>
        <v/>
      </c>
      <c r="F1736" s="4" t="str">
        <f t="shared" si="375"/>
        <v>Wall Street Journal-GDP-02-2019</v>
      </c>
      <c r="G1736" s="7">
        <v>43506</v>
      </c>
      <c r="H1736" s="7" t="str">
        <f t="shared" si="376"/>
        <v>02-2019</v>
      </c>
      <c r="I1736" s="7" t="str">
        <f t="shared" ca="1" si="377"/>
        <v>Wall Street Journal: HSBC-GDP-02-2019</v>
      </c>
      <c r="J1736" s="4" t="str">
        <f t="shared" ca="1" si="378"/>
        <v>GDP-HSBC:02-2019</v>
      </c>
      <c r="K1736" t="s">
        <v>435</v>
      </c>
      <c r="CI1736">
        <v>2.8</v>
      </c>
      <c r="CJ1736">
        <v>1.5</v>
      </c>
      <c r="CK1736">
        <v>2.6</v>
      </c>
      <c r="CL1736">
        <v>2.2000000000000002</v>
      </c>
      <c r="CM1736">
        <v>2.1</v>
      </c>
      <c r="CN1736">
        <v>1.2</v>
      </c>
    </row>
    <row r="1737" spans="1:92" x14ac:dyDescent="0.55000000000000004">
      <c r="A1737" s="4" t="str">
        <f t="shared" ca="1" si="373"/>
        <v>Moody's Investors Service</v>
      </c>
      <c r="B1737" s="4" t="str">
        <f t="shared" si="374"/>
        <v>John Lonski</v>
      </c>
      <c r="C1737" s="4" t="s">
        <v>246</v>
      </c>
      <c r="D1737" s="4" t="s">
        <v>248</v>
      </c>
      <c r="E1737" s="4" t="str">
        <f>IF(COUNTIF($E$2:E1736,"Begin: " &amp; C1737 &amp; "-" &amp; D1737 &amp; "-" &amp; H1737)=0,"Begin: " &amp; C1737 &amp; "-" &amp; D1737 &amp; "-" &amp; H1737,IF((C1737 &amp; "-" &amp; D1737 &amp; "-" &amp; H1737)&lt;&gt;(C1738 &amp; "-" &amp; D1738 &amp; "-" &amp; H1738),"End: " &amp; C1737 &amp; "-" &amp; D1737 &amp; "-" &amp; H1737,""))</f>
        <v/>
      </c>
      <c r="F1737" s="4" t="str">
        <f t="shared" si="375"/>
        <v>Wall Street Journal-GDP-02-2019</v>
      </c>
      <c r="G1737" s="7">
        <v>43506</v>
      </c>
      <c r="H1737" s="7" t="str">
        <f t="shared" si="376"/>
        <v>02-2019</v>
      </c>
      <c r="I1737" s="7" t="str">
        <f t="shared" ca="1" si="377"/>
        <v>Wall Street Journal: Moody's Investors Service-GDP-02-2019</v>
      </c>
      <c r="J1737" s="4" t="str">
        <f t="shared" ca="1" si="378"/>
        <v>GDP-Moody's Investors Service:02-2019</v>
      </c>
      <c r="K1737" t="s">
        <v>220</v>
      </c>
      <c r="CI1737">
        <v>2.2000000000000002</v>
      </c>
      <c r="CJ1737">
        <v>2.2000000000000002</v>
      </c>
      <c r="CK1737">
        <v>3.6</v>
      </c>
      <c r="CL1737">
        <v>1.5</v>
      </c>
      <c r="CM1737">
        <v>1.5</v>
      </c>
      <c r="CN1737">
        <v>1.8</v>
      </c>
    </row>
    <row r="1738" spans="1:92" x14ac:dyDescent="0.55000000000000004">
      <c r="A1738" s="4" t="str">
        <f t="shared" ca="1" si="373"/>
        <v>National Auto Dealer Association</v>
      </c>
      <c r="B1738" s="4" t="str">
        <f t="shared" si="374"/>
        <v>Patrick Manzi</v>
      </c>
      <c r="C1738" s="4" t="s">
        <v>246</v>
      </c>
      <c r="D1738" s="4" t="s">
        <v>248</v>
      </c>
      <c r="E1738" s="4" t="str">
        <f>IF(COUNTIF($E$2:E1737,"Begin: " &amp; C1738 &amp; "-" &amp; D1738 &amp; "-" &amp; H1738)=0,"Begin: " &amp; C1738 &amp; "-" &amp; D1738 &amp; "-" &amp; H1738,IF((C1738 &amp; "-" &amp; D1738 &amp; "-" &amp; H1738)&lt;&gt;(C1739 &amp; "-" &amp; D1739 &amp; "-" &amp; H1739),"End: " &amp; C1738 &amp; "-" &amp; D1738 &amp; "-" &amp; H1738,""))</f>
        <v/>
      </c>
      <c r="F1738" s="4" t="str">
        <f t="shared" si="375"/>
        <v>Wall Street Journal-GDP-02-2019</v>
      </c>
      <c r="G1738" s="7">
        <v>43506</v>
      </c>
      <c r="H1738" s="7" t="str">
        <f t="shared" si="376"/>
        <v>02-2019</v>
      </c>
      <c r="I1738" s="7" t="str">
        <f t="shared" ca="1" si="377"/>
        <v>Wall Street Journal: National Auto Dealer Association-GDP-02-2019</v>
      </c>
      <c r="J1738" s="4" t="str">
        <f t="shared" ca="1" si="378"/>
        <v>GDP-National Auto Dealer Association:02-2019</v>
      </c>
      <c r="K1738" t="s">
        <v>800</v>
      </c>
      <c r="CI1738">
        <v>2.5</v>
      </c>
      <c r="CJ1738">
        <v>1.6</v>
      </c>
      <c r="CK1738">
        <v>3</v>
      </c>
      <c r="CL1738">
        <v>3.2</v>
      </c>
      <c r="CM1738">
        <v>2.2000000000000002</v>
      </c>
      <c r="CN1738">
        <v>1.6</v>
      </c>
    </row>
    <row r="1739" spans="1:92" x14ac:dyDescent="0.55000000000000004">
      <c r="A1739" s="4" t="str">
        <f t="shared" ca="1" si="373"/>
        <v>MetLife Investment Management</v>
      </c>
      <c r="B1739" s="4" t="str">
        <f t="shared" si="374"/>
        <v>Drew T. Matus</v>
      </c>
      <c r="C1739" s="4" t="s">
        <v>246</v>
      </c>
      <c r="D1739" s="4" t="s">
        <v>248</v>
      </c>
      <c r="E1739" s="4" t="str">
        <f>IF(COUNTIF($E$2:E1738,"Begin: " &amp; C1739 &amp; "-" &amp; D1739 &amp; "-" &amp; H1739)=0,"Begin: " &amp; C1739 &amp; "-" &amp; D1739 &amp; "-" &amp; H1739,IF((C1739 &amp; "-" &amp; D1739 &amp; "-" &amp; H1739)&lt;&gt;(C1740 &amp; "-" &amp; D1740 &amp; "-" &amp; H1740),"End: " &amp; C1739 &amp; "-" &amp; D1739 &amp; "-" &amp; H1739,""))</f>
        <v/>
      </c>
      <c r="F1739" s="4" t="str">
        <f t="shared" si="375"/>
        <v>Wall Street Journal-GDP-02-2019</v>
      </c>
      <c r="G1739" s="7">
        <v>43506</v>
      </c>
      <c r="H1739" s="7" t="str">
        <f t="shared" si="376"/>
        <v>02-2019</v>
      </c>
      <c r="I1739" s="7" t="str">
        <f t="shared" ca="1" si="377"/>
        <v>Wall Street Journal: MetLife Investment Management-GDP-02-2019</v>
      </c>
      <c r="J1739" s="4" t="str">
        <f t="shared" ca="1" si="378"/>
        <v>GDP-MetLife Investment Management:02-2019</v>
      </c>
      <c r="K1739" t="s">
        <v>801</v>
      </c>
    </row>
    <row r="1740" spans="1:92" x14ac:dyDescent="0.55000000000000004">
      <c r="A1740" s="4" t="str">
        <f t="shared" ca="1" si="373"/>
        <v>Jeffries &amp; Company</v>
      </c>
      <c r="B1740" s="4" t="str">
        <f t="shared" si="374"/>
        <v>Ward McCarthy *</v>
      </c>
      <c r="C1740" s="4" t="s">
        <v>246</v>
      </c>
      <c r="D1740" s="4" t="s">
        <v>248</v>
      </c>
      <c r="E1740" s="4" t="str">
        <f>IF(COUNTIF($E$2:E1739,"Begin: " &amp; C1740 &amp; "-" &amp; D1740 &amp; "-" &amp; H1740)=0,"Begin: " &amp; C1740 &amp; "-" &amp; D1740 &amp; "-" &amp; H1740,IF((C1740 &amp; "-" &amp; D1740 &amp; "-" &amp; H1740)&lt;&gt;(C1741 &amp; "-" &amp; D1741 &amp; "-" &amp; H1741),"End: " &amp; C1740 &amp; "-" &amp; D1740 &amp; "-" &amp; H1740,""))</f>
        <v/>
      </c>
      <c r="F1740" s="4" t="str">
        <f t="shared" si="375"/>
        <v>Wall Street Journal-GDP-02-2019</v>
      </c>
      <c r="G1740" s="7">
        <v>43506</v>
      </c>
      <c r="H1740" s="7" t="str">
        <f t="shared" si="376"/>
        <v>02-2019</v>
      </c>
      <c r="I1740" s="7" t="str">
        <f t="shared" ca="1" si="377"/>
        <v>Wall Street Journal: Jeffries &amp; Company-GDP-02-2019</v>
      </c>
      <c r="J1740" s="4" t="str">
        <f t="shared" ca="1" si="378"/>
        <v>GDP-Jeffries &amp; Company:02-2019</v>
      </c>
      <c r="K1740" t="s">
        <v>436</v>
      </c>
    </row>
    <row r="1741" spans="1:92" x14ac:dyDescent="0.55000000000000004">
      <c r="A1741" s="4" t="str">
        <f t="shared" ca="1" si="373"/>
        <v>ACT Research</v>
      </c>
      <c r="B1741" s="4" t="str">
        <f t="shared" si="374"/>
        <v>Jim Meil</v>
      </c>
      <c r="C1741" s="4" t="s">
        <v>246</v>
      </c>
      <c r="D1741" s="4" t="s">
        <v>248</v>
      </c>
      <c r="E1741" s="4" t="str">
        <f>IF(COUNTIF($E$2:E1740,"Begin: " &amp; C1741 &amp; "-" &amp; D1741 &amp; "-" &amp; H1741)=0,"Begin: " &amp; C1741 &amp; "-" &amp; D1741 &amp; "-" &amp; H1741,IF((C1741 &amp; "-" &amp; D1741 &amp; "-" &amp; H1741)&lt;&gt;(C1742 &amp; "-" &amp; D1742 &amp; "-" &amp; H1742),"End: " &amp; C1741 &amp; "-" &amp; D1741 &amp; "-" &amp; H1741,""))</f>
        <v/>
      </c>
      <c r="F1741" s="4" t="str">
        <f t="shared" si="375"/>
        <v>Wall Street Journal-GDP-02-2019</v>
      </c>
      <c r="G1741" s="7">
        <v>43506</v>
      </c>
      <c r="H1741" s="7" t="str">
        <f t="shared" si="376"/>
        <v>02-2019</v>
      </c>
      <c r="I1741" s="7" t="str">
        <f t="shared" ca="1" si="377"/>
        <v>Wall Street Journal: ACT Research-GDP-02-2019</v>
      </c>
      <c r="J1741" s="4" t="str">
        <f t="shared" ca="1" si="378"/>
        <v>GDP-ACT Research:02-2019</v>
      </c>
      <c r="K1741" t="s">
        <v>437</v>
      </c>
      <c r="CI1741">
        <v>2.4</v>
      </c>
      <c r="CJ1741">
        <v>2.2999999999999998</v>
      </c>
      <c r="CK1741">
        <v>2.1</v>
      </c>
      <c r="CL1741">
        <v>2.2000000000000002</v>
      </c>
      <c r="CM1741">
        <v>1.9</v>
      </c>
      <c r="CN1741">
        <v>1.3</v>
      </c>
    </row>
    <row r="1742" spans="1:92" x14ac:dyDescent="0.55000000000000004">
      <c r="A1742" s="4" t="str">
        <f t="shared" ca="1" si="373"/>
        <v>Standard Chartered</v>
      </c>
      <c r="B1742" s="4" t="str">
        <f t="shared" si="374"/>
        <v>Sonia Meskin *</v>
      </c>
      <c r="C1742" s="4" t="s">
        <v>246</v>
      </c>
      <c r="D1742" s="4" t="s">
        <v>248</v>
      </c>
      <c r="E1742" s="4" t="str">
        <f>IF(COUNTIF($E$2:E1741,"Begin: " &amp; C1742 &amp; "-" &amp; D1742 &amp; "-" &amp; H1742)=0,"Begin: " &amp; C1742 &amp; "-" &amp; D1742 &amp; "-" &amp; H1742,IF((C1742 &amp; "-" &amp; D1742 &amp; "-" &amp; H1742)&lt;&gt;(C1743 &amp; "-" &amp; D1743 &amp; "-" &amp; H1743),"End: " &amp; C1742 &amp; "-" &amp; D1742 &amp; "-" &amp; H1742,""))</f>
        <v/>
      </c>
      <c r="F1742" s="4" t="str">
        <f t="shared" si="375"/>
        <v>Wall Street Journal-GDP-02-2019</v>
      </c>
      <c r="G1742" s="7">
        <v>43506</v>
      </c>
      <c r="H1742" s="7" t="str">
        <f t="shared" si="376"/>
        <v>02-2019</v>
      </c>
      <c r="I1742" s="7" t="str">
        <f t="shared" ca="1" si="377"/>
        <v>Wall Street Journal: Standard Chartered-GDP-02-2019</v>
      </c>
      <c r="J1742" s="4" t="str">
        <f t="shared" ca="1" si="378"/>
        <v>GDP-Standard Chartered:02-2019</v>
      </c>
      <c r="K1742" t="s">
        <v>808</v>
      </c>
    </row>
    <row r="1743" spans="1:92" x14ac:dyDescent="0.55000000000000004">
      <c r="A1743" s="4" t="str">
        <f t="shared" ca="1" si="373"/>
        <v>BofA</v>
      </c>
      <c r="B1743" s="4" t="str">
        <f t="shared" si="374"/>
        <v>Michelle Meyer</v>
      </c>
      <c r="C1743" s="4" t="s">
        <v>246</v>
      </c>
      <c r="D1743" s="4" t="s">
        <v>248</v>
      </c>
      <c r="E1743" s="4" t="str">
        <f>IF(COUNTIF($E$2:E1742,"Begin: " &amp; C1743 &amp; "-" &amp; D1743 &amp; "-" &amp; H1743)=0,"Begin: " &amp; C1743 &amp; "-" &amp; D1743 &amp; "-" &amp; H1743,IF((C1743 &amp; "-" &amp; D1743 &amp; "-" &amp; H1743)&lt;&gt;(C1744 &amp; "-" &amp; D1744 &amp; "-" &amp; H1744),"End: " &amp; C1743 &amp; "-" &amp; D1743 &amp; "-" &amp; H1743,""))</f>
        <v/>
      </c>
      <c r="F1743" s="4" t="str">
        <f t="shared" si="375"/>
        <v>Wall Street Journal-GDP-02-2019</v>
      </c>
      <c r="G1743" s="7">
        <v>43506</v>
      </c>
      <c r="H1743" s="7" t="str">
        <f t="shared" si="376"/>
        <v>02-2019</v>
      </c>
      <c r="I1743" s="7" t="str">
        <f t="shared" ca="1" si="377"/>
        <v>Wall Street Journal: BofA-GDP-02-2019</v>
      </c>
      <c r="J1743" s="4" t="str">
        <f t="shared" ca="1" si="378"/>
        <v>GDP-BofA:02-2019</v>
      </c>
      <c r="K1743" t="s">
        <v>803</v>
      </c>
      <c r="CI1743">
        <v>2.8</v>
      </c>
      <c r="CJ1743">
        <v>2</v>
      </c>
      <c r="CK1743">
        <v>2.5</v>
      </c>
      <c r="CL1743">
        <v>1.9</v>
      </c>
      <c r="CM1743">
        <v>1.9</v>
      </c>
    </row>
    <row r="1744" spans="1:92" x14ac:dyDescent="0.55000000000000004">
      <c r="A1744" s="4" t="str">
        <f t="shared" ca="1" si="373"/>
        <v>Daiwa Capital</v>
      </c>
      <c r="B1744" s="4" t="str">
        <f t="shared" si="374"/>
        <v>Michael Moran</v>
      </c>
      <c r="C1744" s="4" t="s">
        <v>246</v>
      </c>
      <c r="D1744" s="4" t="s">
        <v>248</v>
      </c>
      <c r="E1744" s="4" t="str">
        <f>IF(COUNTIF($E$2:E1743,"Begin: " &amp; C1744 &amp; "-" &amp; D1744 &amp; "-" &amp; H1744)=0,"Begin: " &amp; C1744 &amp; "-" &amp; D1744 &amp; "-" &amp; H1744,IF((C1744 &amp; "-" &amp; D1744 &amp; "-" &amp; H1744)&lt;&gt;(C1745 &amp; "-" &amp; D1745 &amp; "-" &amp; H1745),"End: " &amp; C1744 &amp; "-" &amp; D1744 &amp; "-" &amp; H1744,""))</f>
        <v/>
      </c>
      <c r="F1744" s="4" t="str">
        <f t="shared" si="375"/>
        <v>Wall Street Journal-GDP-02-2019</v>
      </c>
      <c r="G1744" s="7">
        <v>43506</v>
      </c>
      <c r="H1744" s="7" t="str">
        <f t="shared" si="376"/>
        <v>02-2019</v>
      </c>
      <c r="I1744" s="7" t="str">
        <f t="shared" ca="1" si="377"/>
        <v>Wall Street Journal: Daiwa Capital-GDP-02-2019</v>
      </c>
      <c r="J1744" s="4" t="str">
        <f t="shared" ca="1" si="378"/>
        <v>GDP-Daiwa Capital:02-2019</v>
      </c>
      <c r="K1744" t="s">
        <v>438</v>
      </c>
      <c r="CI1744">
        <v>2.5</v>
      </c>
      <c r="CJ1744">
        <v>1.7</v>
      </c>
      <c r="CK1744">
        <v>2.2000000000000002</v>
      </c>
      <c r="CL1744">
        <v>1.8</v>
      </c>
      <c r="CM1744">
        <v>1.6</v>
      </c>
      <c r="CN1744">
        <v>1.4</v>
      </c>
    </row>
    <row r="1745" spans="1:92" x14ac:dyDescent="0.55000000000000004">
      <c r="A1745" s="4" t="str">
        <f t="shared" ca="1" si="373"/>
        <v>National Association of Manufacturers</v>
      </c>
      <c r="B1745" s="4" t="str">
        <f t="shared" si="374"/>
        <v>Chad Moutray</v>
      </c>
      <c r="C1745" s="4" t="s">
        <v>246</v>
      </c>
      <c r="D1745" s="4" t="s">
        <v>248</v>
      </c>
      <c r="E1745" s="4" t="str">
        <f>IF(COUNTIF($E$2:E1744,"Begin: " &amp; C1745 &amp; "-" &amp; D1745 &amp; "-" &amp; H1745)=0,"Begin: " &amp; C1745 &amp; "-" &amp; D1745 &amp; "-" &amp; H1745,IF((C1745 &amp; "-" &amp; D1745 &amp; "-" &amp; H1745)&lt;&gt;(C1746 &amp; "-" &amp; D1746 &amp; "-" &amp; H1746),"End: " &amp; C1745 &amp; "-" &amp; D1745 &amp; "-" &amp; H1745,""))</f>
        <v/>
      </c>
      <c r="F1745" s="4" t="str">
        <f t="shared" si="375"/>
        <v>Wall Street Journal-GDP-02-2019</v>
      </c>
      <c r="G1745" s="7">
        <v>43506</v>
      </c>
      <c r="H1745" s="7" t="str">
        <f t="shared" si="376"/>
        <v>02-2019</v>
      </c>
      <c r="I1745" s="7" t="str">
        <f t="shared" ca="1" si="377"/>
        <v>Wall Street Journal: National Association of Manufacturers-GDP-02-2019</v>
      </c>
      <c r="J1745" s="4" t="str">
        <f t="shared" ca="1" si="378"/>
        <v>GDP-National Association of Manufacturers:02-2019</v>
      </c>
      <c r="K1745" t="s">
        <v>439</v>
      </c>
      <c r="CI1745">
        <v>2.6</v>
      </c>
      <c r="CJ1745">
        <v>1.8</v>
      </c>
      <c r="CK1745">
        <v>2.5</v>
      </c>
      <c r="CL1745">
        <v>2.2000000000000002</v>
      </c>
      <c r="CM1745">
        <v>1.5</v>
      </c>
      <c r="CN1745">
        <v>0.5</v>
      </c>
    </row>
    <row r="1746" spans="1:92" x14ac:dyDescent="0.55000000000000004">
      <c r="A1746" s="4" t="str">
        <f t="shared" ca="1" si="373"/>
        <v>Naroff Economics</v>
      </c>
      <c r="B1746" s="4" t="str">
        <f t="shared" si="374"/>
        <v>Joel Naroff</v>
      </c>
      <c r="C1746" s="4" t="s">
        <v>246</v>
      </c>
      <c r="D1746" s="4" t="s">
        <v>248</v>
      </c>
      <c r="E1746" s="4" t="str">
        <f>IF(COUNTIF($E$2:E1745,"Begin: " &amp; C1746 &amp; "-" &amp; D1746 &amp; "-" &amp; H1746)=0,"Begin: " &amp; C1746 &amp; "-" &amp; D1746 &amp; "-" &amp; H1746,IF((C1746 &amp; "-" &amp; D1746 &amp; "-" &amp; H1746)&lt;&gt;(C1747 &amp; "-" &amp; D1747 &amp; "-" &amp; H1747),"End: " &amp; C1746 &amp; "-" &amp; D1746 &amp; "-" &amp; H1746,""))</f>
        <v/>
      </c>
      <c r="F1746" s="4" t="str">
        <f t="shared" si="375"/>
        <v>Wall Street Journal-GDP-02-2019</v>
      </c>
      <c r="G1746" s="7">
        <v>43506</v>
      </c>
      <c r="H1746" s="7" t="str">
        <f t="shared" si="376"/>
        <v>02-2019</v>
      </c>
      <c r="I1746" s="7" t="str">
        <f t="shared" ca="1" si="377"/>
        <v>Wall Street Journal: Naroff Economics-GDP-02-2019</v>
      </c>
      <c r="J1746" s="4" t="str">
        <f t="shared" ca="1" si="378"/>
        <v>GDP-Naroff Economics:02-2019</v>
      </c>
      <c r="K1746" t="s">
        <v>440</v>
      </c>
      <c r="CI1746">
        <v>2.6</v>
      </c>
      <c r="CJ1746">
        <v>2.4</v>
      </c>
      <c r="CK1746">
        <v>2.6</v>
      </c>
      <c r="CL1746">
        <v>2.1</v>
      </c>
      <c r="CM1746">
        <v>1.5</v>
      </c>
      <c r="CN1746">
        <v>0.3</v>
      </c>
    </row>
    <row r="1747" spans="1:92" x14ac:dyDescent="0.55000000000000004">
      <c r="A1747" s="4" t="str">
        <f t="shared" ca="1" si="373"/>
        <v>MacroEcon Global Advisors</v>
      </c>
      <c r="B1747" s="4" t="str">
        <f t="shared" si="374"/>
        <v>Mark Nielson *</v>
      </c>
      <c r="C1747" s="4" t="s">
        <v>246</v>
      </c>
      <c r="D1747" s="4" t="s">
        <v>248</v>
      </c>
      <c r="E1747" s="4" t="str">
        <f>IF(COUNTIF($E$2:E1746,"Begin: " &amp; C1747 &amp; "-" &amp; D1747 &amp; "-" &amp; H1747)=0,"Begin: " &amp; C1747 &amp; "-" &amp; D1747 &amp; "-" &amp; H1747,IF((C1747 &amp; "-" &amp; D1747 &amp; "-" &amp; H1747)&lt;&gt;(C1748 &amp; "-" &amp; D1748 &amp; "-" &amp; H1748),"End: " &amp; C1747 &amp; "-" &amp; D1747 &amp; "-" &amp; H1747,""))</f>
        <v/>
      </c>
      <c r="F1747" s="4" t="str">
        <f t="shared" si="375"/>
        <v>Wall Street Journal-GDP-02-2019</v>
      </c>
      <c r="G1747" s="7">
        <v>43506</v>
      </c>
      <c r="H1747" s="7" t="str">
        <f t="shared" si="376"/>
        <v>02-2019</v>
      </c>
      <c r="I1747" s="7" t="str">
        <f t="shared" ca="1" si="377"/>
        <v>Wall Street Journal: MacroEcon Global Advisors-GDP-02-2019</v>
      </c>
      <c r="J1747" s="4" t="str">
        <f t="shared" ca="1" si="378"/>
        <v>GDP-MacroEcon Global Advisors:02-2019</v>
      </c>
      <c r="K1747" t="s">
        <v>425</v>
      </c>
    </row>
    <row r="1748" spans="1:92" x14ac:dyDescent="0.55000000000000004">
      <c r="A1748" s="4" t="str">
        <f t="shared" ca="1" si="373"/>
        <v>Corelogic</v>
      </c>
      <c r="B1748" s="4" t="str">
        <f t="shared" si="374"/>
        <v>Frank Nothaft</v>
      </c>
      <c r="C1748" s="4" t="s">
        <v>246</v>
      </c>
      <c r="D1748" s="4" t="s">
        <v>248</v>
      </c>
      <c r="E1748" s="4" t="str">
        <f>IF(COUNTIF($E$2:E1747,"Begin: " &amp; C1748 &amp; "-" &amp; D1748 &amp; "-" &amp; H1748)=0,"Begin: " &amp; C1748 &amp; "-" &amp; D1748 &amp; "-" &amp; H1748,IF((C1748 &amp; "-" &amp; D1748 &amp; "-" &amp; H1748)&lt;&gt;(C1749 &amp; "-" &amp; D1749 &amp; "-" &amp; H1749),"End: " &amp; C1748 &amp; "-" &amp; D1748 &amp; "-" &amp; H1748,""))</f>
        <v/>
      </c>
      <c r="F1748" s="4" t="str">
        <f t="shared" si="375"/>
        <v>Wall Street Journal-GDP-02-2019</v>
      </c>
      <c r="G1748" s="7">
        <v>43506</v>
      </c>
      <c r="H1748" s="7" t="str">
        <f t="shared" si="376"/>
        <v>02-2019</v>
      </c>
      <c r="I1748" s="7" t="str">
        <f t="shared" ca="1" si="377"/>
        <v>Wall Street Journal: Corelogic-GDP-02-2019</v>
      </c>
      <c r="J1748" s="4" t="str">
        <f t="shared" ca="1" si="378"/>
        <v>GDP-Corelogic:02-2019</v>
      </c>
      <c r="K1748" t="s">
        <v>752</v>
      </c>
      <c r="CI1748">
        <v>2.7</v>
      </c>
      <c r="CJ1748">
        <v>1.3</v>
      </c>
      <c r="CK1748">
        <v>2.6</v>
      </c>
      <c r="CL1748">
        <v>2.2999999999999998</v>
      </c>
      <c r="CM1748">
        <v>2.2999999999999998</v>
      </c>
      <c r="CN1748">
        <v>1.9</v>
      </c>
    </row>
    <row r="1749" spans="1:92" x14ac:dyDescent="0.55000000000000004">
      <c r="A1749" s="4" t="str">
        <f t="shared" ca="1" si="373"/>
        <v>High Frequency Economics</v>
      </c>
      <c r="B1749" s="4" t="str">
        <f t="shared" si="374"/>
        <v>Jim O'Sullivan</v>
      </c>
      <c r="C1749" s="4" t="s">
        <v>246</v>
      </c>
      <c r="D1749" s="4" t="s">
        <v>248</v>
      </c>
      <c r="E1749" s="4" t="str">
        <f>IF(COUNTIF($E$2:E1748,"Begin: " &amp; C1749 &amp; "-" &amp; D1749 &amp; "-" &amp; H1749)=0,"Begin: " &amp; C1749 &amp; "-" &amp; D1749 &amp; "-" &amp; H1749,IF((C1749 &amp; "-" &amp; D1749 &amp; "-" &amp; H1749)&lt;&gt;(C1750 &amp; "-" &amp; D1750 &amp; "-" &amp; H1750),"End: " &amp; C1749 &amp; "-" &amp; D1749 &amp; "-" &amp; H1749,""))</f>
        <v/>
      </c>
      <c r="F1749" s="4" t="str">
        <f t="shared" si="375"/>
        <v>Wall Street Journal-GDP-02-2019</v>
      </c>
      <c r="G1749" s="7">
        <v>43506</v>
      </c>
      <c r="H1749" s="7" t="str">
        <f t="shared" si="376"/>
        <v>02-2019</v>
      </c>
      <c r="I1749" s="7" t="str">
        <f t="shared" ca="1" si="377"/>
        <v>Wall Street Journal: High Frequency Economics-GDP-02-2019</v>
      </c>
      <c r="J1749" s="4" t="str">
        <f t="shared" ca="1" si="378"/>
        <v>GDP-High Frequency Economics:02-2019</v>
      </c>
      <c r="K1749" t="s">
        <v>227</v>
      </c>
      <c r="CI1749">
        <v>3</v>
      </c>
      <c r="CJ1749">
        <v>2.4</v>
      </c>
      <c r="CK1749">
        <v>2.2999999999999998</v>
      </c>
      <c r="CL1749">
        <v>2</v>
      </c>
      <c r="CM1749">
        <v>2</v>
      </c>
      <c r="CN1749">
        <v>1.9</v>
      </c>
    </row>
    <row r="1750" spans="1:92" x14ac:dyDescent="0.55000000000000004">
      <c r="A1750" s="4" t="str">
        <f t="shared" ca="1" si="373"/>
        <v>Stifel, Nicoulas and Company, Incorporated (formerly Sterne Agee)</v>
      </c>
      <c r="B1750" s="4" t="str">
        <f t="shared" si="374"/>
        <v>Lindsey Piegza</v>
      </c>
      <c r="C1750" s="4" t="s">
        <v>246</v>
      </c>
      <c r="D1750" s="4" t="s">
        <v>248</v>
      </c>
      <c r="E1750" s="4" t="str">
        <f>IF(COUNTIF($E$2:E1749,"Begin: " &amp; C1750 &amp; "-" &amp; D1750 &amp; "-" &amp; H1750)=0,"Begin: " &amp; C1750 &amp; "-" &amp; D1750 &amp; "-" &amp; H1750,IF((C1750 &amp; "-" &amp; D1750 &amp; "-" &amp; H1750)&lt;&gt;(C1751 &amp; "-" &amp; D1751 &amp; "-" &amp; H1751),"End: " &amp; C1750 &amp; "-" &amp; D1750 &amp; "-" &amp; H1750,""))</f>
        <v/>
      </c>
      <c r="F1750" s="4" t="str">
        <f t="shared" si="375"/>
        <v>Wall Street Journal-GDP-02-2019</v>
      </c>
      <c r="G1750" s="7">
        <v>43506</v>
      </c>
      <c r="H1750" s="7" t="str">
        <f t="shared" si="376"/>
        <v>02-2019</v>
      </c>
      <c r="I1750" s="7" t="str">
        <f t="shared" ca="1" si="377"/>
        <v>Wall Street Journal: Stifel, Nicoulas and Company, Incorporated (formerly Sterne Agee)-GDP-02-2019</v>
      </c>
      <c r="J1750" s="4" t="str">
        <f t="shared" ca="1" si="378"/>
        <v>GDP-Stifel, Nicoulas and Company, Incorporated (formerly Sterne Agee):02-2019</v>
      </c>
      <c r="K1750" t="s">
        <v>675</v>
      </c>
      <c r="CI1750">
        <v>2.6</v>
      </c>
      <c r="CJ1750">
        <v>1.1000000000000001</v>
      </c>
      <c r="CK1750">
        <v>2.5</v>
      </c>
      <c r="CL1750">
        <v>1.6</v>
      </c>
      <c r="CM1750">
        <v>1.8</v>
      </c>
      <c r="CN1750">
        <v>-0.3</v>
      </c>
    </row>
    <row r="1751" spans="1:92" x14ac:dyDescent="0.55000000000000004">
      <c r="A1751" s="4" t="str">
        <f t="shared" ca="1" si="373"/>
        <v>Macroeconomic Advisers</v>
      </c>
      <c r="B1751" s="4" t="str">
        <f t="shared" si="374"/>
        <v>Dr. Joel Prakken/ Chris Varvares</v>
      </c>
      <c r="C1751" s="4" t="s">
        <v>246</v>
      </c>
      <c r="D1751" s="4" t="s">
        <v>248</v>
      </c>
      <c r="E1751" s="4" t="str">
        <f>IF(COUNTIF($E$2:E1750,"Begin: " &amp; C1751 &amp; "-" &amp; D1751 &amp; "-" &amp; H1751)=0,"Begin: " &amp; C1751 &amp; "-" &amp; D1751 &amp; "-" &amp; H1751,IF((C1751 &amp; "-" &amp; D1751 &amp; "-" &amp; H1751)&lt;&gt;(C1752 &amp; "-" &amp; D1752 &amp; "-" &amp; H1752),"End: " &amp; C1751 &amp; "-" &amp; D1751 &amp; "-" &amp; H1751,""))</f>
        <v/>
      </c>
      <c r="F1751" s="4" t="str">
        <f t="shared" si="375"/>
        <v>Wall Street Journal-GDP-02-2019</v>
      </c>
      <c r="G1751" s="7">
        <v>43506</v>
      </c>
      <c r="H1751" s="7" t="str">
        <f t="shared" si="376"/>
        <v>02-2019</v>
      </c>
      <c r="I1751" s="7" t="str">
        <f t="shared" ca="1" si="377"/>
        <v>Wall Street Journal: Macroeconomic Advisers-GDP-02-2019</v>
      </c>
      <c r="J1751" s="4" t="str">
        <f t="shared" ca="1" si="378"/>
        <v>GDP-Macroeconomic Advisers:02-2019</v>
      </c>
      <c r="K1751" t="s">
        <v>228</v>
      </c>
      <c r="CI1751">
        <v>2.4</v>
      </c>
      <c r="CJ1751">
        <v>1.6</v>
      </c>
      <c r="CK1751">
        <v>2.5</v>
      </c>
      <c r="CL1751">
        <v>2.1</v>
      </c>
      <c r="CM1751">
        <v>2.1</v>
      </c>
      <c r="CN1751">
        <v>2</v>
      </c>
    </row>
    <row r="1752" spans="1:92" x14ac:dyDescent="0.55000000000000004">
      <c r="A1752" s="4" t="str">
        <f t="shared" ca="1" si="373"/>
        <v>Ameriprise Financial</v>
      </c>
      <c r="B1752" s="4" t="str">
        <f t="shared" si="374"/>
        <v>Russell Price</v>
      </c>
      <c r="C1752" s="4" t="s">
        <v>246</v>
      </c>
      <c r="D1752" s="4" t="s">
        <v>248</v>
      </c>
      <c r="E1752" s="4" t="str">
        <f>IF(COUNTIF($E$2:E1751,"Begin: " &amp; C1752 &amp; "-" &amp; D1752 &amp; "-" &amp; H1752)=0,"Begin: " &amp; C1752 &amp; "-" &amp; D1752 &amp; "-" &amp; H1752,IF((C1752 &amp; "-" &amp; D1752 &amp; "-" &amp; H1752)&lt;&gt;(C1753 &amp; "-" &amp; D1753 &amp; "-" &amp; H1753),"End: " &amp; C1752 &amp; "-" &amp; D1752 &amp; "-" &amp; H1752,""))</f>
        <v/>
      </c>
      <c r="F1752" s="4" t="str">
        <f t="shared" si="375"/>
        <v>Wall Street Journal-GDP-02-2019</v>
      </c>
      <c r="G1752" s="7">
        <v>43506</v>
      </c>
      <c r="H1752" s="7" t="str">
        <f t="shared" si="376"/>
        <v>02-2019</v>
      </c>
      <c r="I1752" s="7" t="str">
        <f t="shared" ca="1" si="377"/>
        <v>Wall Street Journal: Ameriprise Financial-GDP-02-2019</v>
      </c>
      <c r="J1752" s="4" t="str">
        <f t="shared" ca="1" si="378"/>
        <v>GDP-Ameriprise Financial:02-2019</v>
      </c>
      <c r="K1752" t="s">
        <v>441</v>
      </c>
      <c r="CI1752">
        <v>2.2999999999999998</v>
      </c>
      <c r="CJ1752">
        <v>2.2000000000000002</v>
      </c>
      <c r="CK1752">
        <v>2.7</v>
      </c>
      <c r="CL1752">
        <v>2.7</v>
      </c>
      <c r="CM1752">
        <v>2.2000000000000002</v>
      </c>
      <c r="CN1752">
        <v>2.5</v>
      </c>
    </row>
    <row r="1753" spans="1:92" x14ac:dyDescent="0.55000000000000004">
      <c r="A1753" s="4" t="str">
        <f t="shared" ca="1" si="373"/>
        <v>Eaton Corp.</v>
      </c>
      <c r="B1753" s="4" t="str">
        <f t="shared" si="374"/>
        <v>Arun Raha *</v>
      </c>
      <c r="C1753" s="4" t="s">
        <v>246</v>
      </c>
      <c r="D1753" s="4" t="s">
        <v>248</v>
      </c>
      <c r="E1753" s="4" t="str">
        <f>IF(COUNTIF($E$2:E1752,"Begin: " &amp; C1753 &amp; "-" &amp; D1753 &amp; "-" &amp; H1753)=0,"Begin: " &amp; C1753 &amp; "-" &amp; D1753 &amp; "-" &amp; H1753,IF((C1753 &amp; "-" &amp; D1753 &amp; "-" &amp; H1753)&lt;&gt;(C1754 &amp; "-" &amp; D1754 &amp; "-" &amp; H1754),"End: " &amp; C1753 &amp; "-" &amp; D1753 &amp; "-" &amp; H1753,""))</f>
        <v/>
      </c>
      <c r="F1753" s="4" t="str">
        <f t="shared" si="375"/>
        <v>Wall Street Journal-GDP-02-2019</v>
      </c>
      <c r="G1753" s="7">
        <v>43506</v>
      </c>
      <c r="H1753" s="7" t="str">
        <f t="shared" si="376"/>
        <v>02-2019</v>
      </c>
      <c r="I1753" s="7" t="str">
        <f t="shared" ca="1" si="377"/>
        <v>Wall Street Journal: Eaton Corp.-GDP-02-2019</v>
      </c>
      <c r="J1753" s="4" t="str">
        <f t="shared" ca="1" si="378"/>
        <v>GDP-Eaton Corp.:02-2019</v>
      </c>
      <c r="K1753" t="s">
        <v>678</v>
      </c>
    </row>
    <row r="1754" spans="1:92" x14ac:dyDescent="0.55000000000000004">
      <c r="A1754" s="4" t="str">
        <f t="shared" ca="1" si="373"/>
        <v>Point Loma Nazarene University</v>
      </c>
      <c r="B1754" s="4" t="str">
        <f t="shared" si="374"/>
        <v>Lynn Reaser</v>
      </c>
      <c r="C1754" s="4" t="s">
        <v>246</v>
      </c>
      <c r="D1754" s="4" t="s">
        <v>248</v>
      </c>
      <c r="E1754" s="4" t="str">
        <f>IF(COUNTIF($E$2:E1753,"Begin: " &amp; C1754 &amp; "-" &amp; D1754 &amp; "-" &amp; H1754)=0,"Begin: " &amp; C1754 &amp; "-" &amp; D1754 &amp; "-" &amp; H1754,IF((C1754 &amp; "-" &amp; D1754 &amp; "-" &amp; H1754)&lt;&gt;(C1755 &amp; "-" &amp; D1755 &amp; "-" &amp; H1755),"End: " &amp; C1754 &amp; "-" &amp; D1754 &amp; "-" &amp; H1754,""))</f>
        <v/>
      </c>
      <c r="F1754" s="4" t="str">
        <f t="shared" si="375"/>
        <v>Wall Street Journal-GDP-02-2019</v>
      </c>
      <c r="G1754" s="7">
        <v>43506</v>
      </c>
      <c r="H1754" s="7" t="str">
        <f t="shared" si="376"/>
        <v>02-2019</v>
      </c>
      <c r="I1754" s="7" t="str">
        <f t="shared" ca="1" si="377"/>
        <v>Wall Street Journal: Point Loma Nazarene University-GDP-02-2019</v>
      </c>
      <c r="J1754" s="4" t="str">
        <f t="shared" ca="1" si="378"/>
        <v>GDP-Point Loma Nazarene University:02-2019</v>
      </c>
      <c r="K1754" t="s">
        <v>658</v>
      </c>
      <c r="CI1754">
        <v>2.8</v>
      </c>
      <c r="CJ1754">
        <v>1.7</v>
      </c>
      <c r="CK1754">
        <v>2.8</v>
      </c>
      <c r="CL1754">
        <v>2.5</v>
      </c>
      <c r="CM1754">
        <v>2.5</v>
      </c>
      <c r="CN1754">
        <v>1.8</v>
      </c>
    </row>
    <row r="1755" spans="1:92" x14ac:dyDescent="0.55000000000000004">
      <c r="A1755" s="4" t="str">
        <f t="shared" ca="1" si="373"/>
        <v>Deutsche Bank</v>
      </c>
      <c r="B1755" s="4" t="str">
        <f t="shared" si="374"/>
        <v>Brett Ryan/Matthew Luzzetti</v>
      </c>
      <c r="C1755" s="4" t="s">
        <v>246</v>
      </c>
      <c r="D1755" s="4" t="s">
        <v>248</v>
      </c>
      <c r="E1755" s="4" t="str">
        <f>IF(COUNTIF($E$2:E1754,"Begin: " &amp; C1755 &amp; "-" &amp; D1755 &amp; "-" &amp; H1755)=0,"Begin: " &amp; C1755 &amp; "-" &amp; D1755 &amp; "-" &amp; H1755,IF((C1755 &amp; "-" &amp; D1755 &amp; "-" &amp; H1755)&lt;&gt;(C1756 &amp; "-" &amp; D1756 &amp; "-" &amp; H1756),"End: " &amp; C1755 &amp; "-" &amp; D1755 &amp; "-" &amp; H1755,""))</f>
        <v/>
      </c>
      <c r="F1755" s="4" t="str">
        <f t="shared" si="375"/>
        <v>Wall Street Journal-GDP-02-2019</v>
      </c>
      <c r="G1755" s="7">
        <v>43506</v>
      </c>
      <c r="H1755" s="7" t="str">
        <f t="shared" si="376"/>
        <v>02-2019</v>
      </c>
      <c r="I1755" s="7" t="str">
        <f t="shared" ca="1" si="377"/>
        <v>Wall Street Journal: Deutsche Bank-GDP-02-2019</v>
      </c>
      <c r="J1755" s="4" t="str">
        <f t="shared" ca="1" si="378"/>
        <v>GDP-Deutsche Bank:02-2019</v>
      </c>
      <c r="K1755" t="s">
        <v>804</v>
      </c>
      <c r="CI1755">
        <v>2.7</v>
      </c>
      <c r="CJ1755">
        <v>1.9</v>
      </c>
      <c r="CK1755">
        <v>2.5</v>
      </c>
      <c r="CL1755">
        <v>2.2999999999999998</v>
      </c>
      <c r="CM1755">
        <v>2.4</v>
      </c>
      <c r="CN1755">
        <v>2.1</v>
      </c>
    </row>
    <row r="1756" spans="1:92" x14ac:dyDescent="0.55000000000000004">
      <c r="A1756" s="4" t="str">
        <f t="shared" ca="1" si="373"/>
        <v>Prestige Economics LLC</v>
      </c>
      <c r="B1756" s="4" t="str">
        <f t="shared" si="374"/>
        <v>Jason Schenker *</v>
      </c>
      <c r="C1756" s="4" t="s">
        <v>246</v>
      </c>
      <c r="D1756" s="4" t="s">
        <v>248</v>
      </c>
      <c r="E1756" s="4" t="str">
        <f>IF(COUNTIF($E$2:E1755,"Begin: " &amp; C1756 &amp; "-" &amp; D1756 &amp; "-" &amp; H1756)=0,"Begin: " &amp; C1756 &amp; "-" &amp; D1756 &amp; "-" &amp; H1756,IF((C1756 &amp; "-" &amp; D1756 &amp; "-" &amp; H1756)&lt;&gt;(C1757 &amp; "-" &amp; D1757 &amp; "-" &amp; H1757),"End: " &amp; C1756 &amp; "-" &amp; D1756 &amp; "-" &amp; H1756,""))</f>
        <v/>
      </c>
      <c r="F1756" s="4" t="str">
        <f t="shared" si="375"/>
        <v>Wall Street Journal-GDP-02-2019</v>
      </c>
      <c r="G1756" s="7">
        <v>43506</v>
      </c>
      <c r="H1756" s="7" t="str">
        <f t="shared" si="376"/>
        <v>02-2019</v>
      </c>
      <c r="I1756" s="7" t="str">
        <f t="shared" ca="1" si="377"/>
        <v>Wall Street Journal: Prestige Economics LLC-GDP-02-2019</v>
      </c>
      <c r="J1756" s="4" t="str">
        <f t="shared" ca="1" si="378"/>
        <v>GDP-Prestige Economics LLC:02-2019</v>
      </c>
      <c r="K1756" t="s">
        <v>767</v>
      </c>
    </row>
    <row r="1757" spans="1:92" x14ac:dyDescent="0.55000000000000004">
      <c r="A1757" s="4" t="str">
        <f t="shared" ca="1" si="373"/>
        <v>Pantheon Macroeconomics</v>
      </c>
      <c r="B1757" s="4" t="str">
        <f t="shared" si="374"/>
        <v>Ian Shepherdson *</v>
      </c>
      <c r="C1757" s="4" t="s">
        <v>246</v>
      </c>
      <c r="D1757" s="4" t="s">
        <v>248</v>
      </c>
      <c r="E1757" s="4" t="str">
        <f>IF(COUNTIF($E$2:E1756,"Begin: " &amp; C1757 &amp; "-" &amp; D1757 &amp; "-" &amp; H1757)=0,"Begin: " &amp; C1757 &amp; "-" &amp; D1757 &amp; "-" &amp; H1757,IF((C1757 &amp; "-" &amp; D1757 &amp; "-" &amp; H1757)&lt;&gt;(C1758 &amp; "-" &amp; D1758 &amp; "-" &amp; H1758),"End: " &amp; C1757 &amp; "-" &amp; D1757 &amp; "-" &amp; H1757,""))</f>
        <v/>
      </c>
      <c r="F1757" s="4" t="str">
        <f t="shared" si="375"/>
        <v>Wall Street Journal-GDP-02-2019</v>
      </c>
      <c r="G1757" s="7">
        <v>43506</v>
      </c>
      <c r="H1757" s="7" t="str">
        <f t="shared" si="376"/>
        <v>02-2019</v>
      </c>
      <c r="I1757" s="7" t="str">
        <f t="shared" ca="1" si="377"/>
        <v>Wall Street Journal: Pantheon Macroeconomics-GDP-02-2019</v>
      </c>
      <c r="J1757" s="4" t="str">
        <f t="shared" ca="1" si="378"/>
        <v>GDP-Pantheon Macroeconomics:02-2019</v>
      </c>
      <c r="K1757" t="s">
        <v>659</v>
      </c>
    </row>
    <row r="1758" spans="1:92" x14ac:dyDescent="0.55000000000000004">
      <c r="A1758" s="4" t="str">
        <f t="shared" ca="1" si="373"/>
        <v>Decision Economics, Inc.</v>
      </c>
      <c r="B1758" s="4" t="str">
        <f t="shared" si="374"/>
        <v>Allen Sinai</v>
      </c>
      <c r="C1758" s="4" t="s">
        <v>246</v>
      </c>
      <c r="D1758" s="4" t="s">
        <v>248</v>
      </c>
      <c r="E1758" s="4" t="str">
        <f>IF(COUNTIF($E$2:E1757,"Begin: " &amp; C1758 &amp; "-" &amp; D1758 &amp; "-" &amp; H1758)=0,"Begin: " &amp; C1758 &amp; "-" &amp; D1758 &amp; "-" &amp; H1758,IF((C1758 &amp; "-" &amp; D1758 &amp; "-" &amp; H1758)&lt;&gt;(C1759 &amp; "-" &amp; D1759 &amp; "-" &amp; H1759),"End: " &amp; C1758 &amp; "-" &amp; D1758 &amp; "-" &amp; H1758,""))</f>
        <v/>
      </c>
      <c r="F1758" s="4" t="str">
        <f t="shared" si="375"/>
        <v>Wall Street Journal-GDP-02-2019</v>
      </c>
      <c r="G1758" s="7">
        <v>43506</v>
      </c>
      <c r="H1758" s="7" t="str">
        <f t="shared" si="376"/>
        <v>02-2019</v>
      </c>
      <c r="I1758" s="7" t="str">
        <f t="shared" ca="1" si="377"/>
        <v>Wall Street Journal: Decision Economics, Inc.-GDP-02-2019</v>
      </c>
      <c r="J1758" s="4" t="str">
        <f t="shared" ca="1" si="378"/>
        <v>GDP-Decision Economics, Inc.:02-2019</v>
      </c>
      <c r="K1758" t="s">
        <v>233</v>
      </c>
      <c r="CI1758">
        <v>3.2</v>
      </c>
      <c r="CJ1758">
        <v>2.4</v>
      </c>
      <c r="CK1758">
        <v>3.5</v>
      </c>
      <c r="CL1758">
        <v>3.8</v>
      </c>
      <c r="CM1758">
        <v>3.1</v>
      </c>
      <c r="CN1758">
        <v>2.5</v>
      </c>
    </row>
    <row r="1759" spans="1:92" x14ac:dyDescent="0.55000000000000004">
      <c r="A1759" s="4" t="str">
        <f t="shared" ca="1" si="373"/>
        <v>Parsec Financial</v>
      </c>
      <c r="B1759" s="4" t="str">
        <f t="shared" si="374"/>
        <v>James F. Smith</v>
      </c>
      <c r="C1759" s="4" t="s">
        <v>246</v>
      </c>
      <c r="D1759" s="4" t="s">
        <v>248</v>
      </c>
      <c r="E1759" s="4" t="str">
        <f>IF(COUNTIF($E$2:E1758,"Begin: " &amp; C1759 &amp; "-" &amp; D1759 &amp; "-" &amp; H1759)=0,"Begin: " &amp; C1759 &amp; "-" &amp; D1759 &amp; "-" &amp; H1759,IF((C1759 &amp; "-" &amp; D1759 &amp; "-" &amp; H1759)&lt;&gt;(C1760 &amp; "-" &amp; D1760 &amp; "-" &amp; H1760),"End: " &amp; C1759 &amp; "-" &amp; D1759 &amp; "-" &amp; H1759,""))</f>
        <v/>
      </c>
      <c r="F1759" s="4" t="str">
        <f t="shared" si="375"/>
        <v>Wall Street Journal-GDP-02-2019</v>
      </c>
      <c r="G1759" s="7">
        <v>43506</v>
      </c>
      <c r="H1759" s="7" t="str">
        <f t="shared" si="376"/>
        <v>02-2019</v>
      </c>
      <c r="I1759" s="7" t="str">
        <f t="shared" ca="1" si="377"/>
        <v>Wall Street Journal: Parsec Financial-GDP-02-2019</v>
      </c>
      <c r="J1759" s="4" t="str">
        <f t="shared" ca="1" si="378"/>
        <v>GDP-Parsec Financial:02-2019</v>
      </c>
      <c r="K1759" t="s">
        <v>234</v>
      </c>
      <c r="CI1759">
        <v>4.0999999999999996</v>
      </c>
      <c r="CJ1759">
        <v>3.6</v>
      </c>
      <c r="CK1759">
        <v>3.7</v>
      </c>
      <c r="CL1759">
        <v>3.4</v>
      </c>
      <c r="CM1759">
        <v>3.3</v>
      </c>
      <c r="CN1759">
        <v>3.2</v>
      </c>
    </row>
    <row r="1760" spans="1:92" x14ac:dyDescent="0.55000000000000004">
      <c r="A1760" s="4" t="str">
        <f t="shared" ca="1" si="373"/>
        <v>Univ of Central FL</v>
      </c>
      <c r="B1760" s="4" t="str">
        <f t="shared" si="374"/>
        <v>Sean M. Snaith</v>
      </c>
      <c r="C1760" s="4" t="s">
        <v>246</v>
      </c>
      <c r="D1760" s="4" t="s">
        <v>248</v>
      </c>
      <c r="E1760" s="4" t="str">
        <f>IF(COUNTIF($E$2:E1759,"Begin: " &amp; C1760 &amp; "-" &amp; D1760 &amp; "-" &amp; H1760)=0,"Begin: " &amp; C1760 &amp; "-" &amp; D1760 &amp; "-" &amp; H1760,IF((C1760 &amp; "-" &amp; D1760 &amp; "-" &amp; H1760)&lt;&gt;(C1761 &amp; "-" &amp; D1761 &amp; "-" &amp; H1761),"End: " &amp; C1760 &amp; "-" &amp; D1760 &amp; "-" &amp; H1760,""))</f>
        <v/>
      </c>
      <c r="F1760" s="4" t="str">
        <f t="shared" si="375"/>
        <v>Wall Street Journal-GDP-02-2019</v>
      </c>
      <c r="G1760" s="7">
        <v>43506</v>
      </c>
      <c r="H1760" s="7" t="str">
        <f t="shared" si="376"/>
        <v>02-2019</v>
      </c>
      <c r="I1760" s="7" t="str">
        <f t="shared" ca="1" si="377"/>
        <v>Wall Street Journal: Univ of Central FL-GDP-02-2019</v>
      </c>
      <c r="J1760" s="4" t="str">
        <f t="shared" ca="1" si="378"/>
        <v>GDP-Univ of Central FL:02-2019</v>
      </c>
      <c r="K1760" t="s">
        <v>235</v>
      </c>
      <c r="CI1760">
        <v>2.9</v>
      </c>
      <c r="CJ1760">
        <v>2.9</v>
      </c>
      <c r="CK1760">
        <v>3.1</v>
      </c>
      <c r="CL1760">
        <v>2.8</v>
      </c>
      <c r="CM1760">
        <v>2.9</v>
      </c>
      <c r="CN1760">
        <v>2.8</v>
      </c>
    </row>
    <row r="1761" spans="1:99" x14ac:dyDescent="0.55000000000000004">
      <c r="A1761" s="4" t="str">
        <f t="shared" ca="1" si="373"/>
        <v>SS Economics</v>
      </c>
      <c r="B1761" s="4" t="str">
        <f t="shared" si="374"/>
        <v>Sung Won Sohn</v>
      </c>
      <c r="C1761" s="4" t="s">
        <v>246</v>
      </c>
      <c r="D1761" s="4" t="s">
        <v>248</v>
      </c>
      <c r="E1761" s="4" t="str">
        <f>IF(COUNTIF($E$2:E1760,"Begin: " &amp; C1761 &amp; "-" &amp; D1761 &amp; "-" &amp; H1761)=0,"Begin: " &amp; C1761 &amp; "-" &amp; D1761 &amp; "-" &amp; H1761,IF((C1761 &amp; "-" &amp; D1761 &amp; "-" &amp; H1761)&lt;&gt;(C1762 &amp; "-" &amp; D1762 &amp; "-" &amp; H1762),"End: " &amp; C1761 &amp; "-" &amp; D1761 &amp; "-" &amp; H1761,""))</f>
        <v/>
      </c>
      <c r="F1761" s="4" t="str">
        <f t="shared" si="375"/>
        <v>Wall Street Journal-GDP-02-2019</v>
      </c>
      <c r="G1761" s="7">
        <v>43506</v>
      </c>
      <c r="H1761" s="7" t="str">
        <f t="shared" si="376"/>
        <v>02-2019</v>
      </c>
      <c r="I1761" s="7" t="str">
        <f t="shared" ca="1" si="377"/>
        <v>Wall Street Journal: SS Economics-GDP-02-2019</v>
      </c>
      <c r="J1761" s="4" t="str">
        <f t="shared" ca="1" si="378"/>
        <v>GDP-SS Economics:02-2019</v>
      </c>
      <c r="K1761" t="s">
        <v>785</v>
      </c>
      <c r="CI1761">
        <v>2.5</v>
      </c>
      <c r="CJ1761">
        <v>2.4</v>
      </c>
      <c r="CK1761">
        <v>2.2999999999999998</v>
      </c>
      <c r="CL1761">
        <v>2.2999999999999998</v>
      </c>
      <c r="CM1761">
        <v>2.2000000000000002</v>
      </c>
      <c r="CN1761">
        <v>2</v>
      </c>
    </row>
    <row r="1762" spans="1:99" x14ac:dyDescent="0.55000000000000004">
      <c r="A1762" s="4" t="str">
        <f t="shared" ref="A1762:A1772" ca="1" si="379">IF(ISERROR(IF(C1762="GIOA",INDEX(List_AnonymousForecasters,MATCH(LEFT(K1762,FIND(":",K1762,1)-1),List_IndividualForecasters,0),1),INDEX(List_FirmNamesOmega,MATCH(LEFT(K1762,FIND(":",K1762,1)-1),List_FirmNamesAlpha,0),1))),LEFT(K1762,FIND(":",K1762,1)-1),IF(C1762="GIOA",INDEX(List_AnonymousForecasters,MATCH(LEFT(K1762,FIND(":",K1762,1)-1),List_IndividualForecasters,0),1),INDEX(List_FirmNamesOmega,MATCH(LEFT(K1762,FIND(":",K1762,1)-1),List_FirmNamesAlpha,0),1)))</f>
        <v>Pierpont Securities</v>
      </c>
      <c r="B1762" s="4" t="str">
        <f t="shared" ref="B1762:B1772" si="380">MID(K1762,FIND(":",K1762,1)+2,LEN(K1762)-FIND(":",K1762,1))</f>
        <v>Stephen Stanley</v>
      </c>
      <c r="C1762" s="4" t="s">
        <v>246</v>
      </c>
      <c r="D1762" s="4" t="s">
        <v>248</v>
      </c>
      <c r="E1762" s="4" t="str">
        <f>IF(COUNTIF($E$2:E1761,"Begin: " &amp; C1762 &amp; "-" &amp; D1762 &amp; "-" &amp; H1762)=0,"Begin: " &amp; C1762 &amp; "-" &amp; D1762 &amp; "-" &amp; H1762,IF((C1762 &amp; "-" &amp; D1762 &amp; "-" &amp; H1762)&lt;&gt;(C1763 &amp; "-" &amp; D1763 &amp; "-" &amp; H1763),"End: " &amp; C1762 &amp; "-" &amp; D1762 &amp; "-" &amp; H1762,""))</f>
        <v/>
      </c>
      <c r="F1762" s="4" t="str">
        <f t="shared" ref="F1762:F1772" si="381">C1762 &amp; "-" &amp; D1762 &amp; "-" &amp; H1762</f>
        <v>Wall Street Journal-GDP-02-2019</v>
      </c>
      <c r="G1762" s="7">
        <v>43506</v>
      </c>
      <c r="H1762" s="7" t="str">
        <f t="shared" ref="H1762:H1772" si="382">TEXT(MONTH(G1762),"00") &amp; "-" &amp; TEXT(YEAR(G1762),"0000")</f>
        <v>02-2019</v>
      </c>
      <c r="I1762" s="7" t="str">
        <f t="shared" ref="I1762:I1772" ca="1" si="383">C1762 &amp; ": " &amp; A1762 &amp; "-" &amp; D1762 &amp; "-" &amp; H1762</f>
        <v>Wall Street Journal: Pierpont Securities-GDP-02-2019</v>
      </c>
      <c r="J1762" s="4" t="str">
        <f t="shared" ref="J1762:J1772" ca="1" si="384">D1762 &amp; "-" &amp; A1762 &amp; ":" &amp; TEXT(MONTH(G1762),"00") &amp; "-" &amp; TEXT(YEAR(G1762),"0000")</f>
        <v>GDP-Pierpont Securities:02-2019</v>
      </c>
      <c r="K1762" t="s">
        <v>238</v>
      </c>
      <c r="CI1762">
        <v>2.5</v>
      </c>
      <c r="CJ1762">
        <v>2.6</v>
      </c>
      <c r="CK1762">
        <v>3.7</v>
      </c>
      <c r="CL1762">
        <v>2.8</v>
      </c>
      <c r="CM1762">
        <v>2.7</v>
      </c>
      <c r="CN1762">
        <v>2.5</v>
      </c>
    </row>
    <row r="1763" spans="1:99" x14ac:dyDescent="0.55000000000000004">
      <c r="A1763" s="4" t="str">
        <f t="shared" ca="1" si="379"/>
        <v>Economic Analysis Associates Inc.</v>
      </c>
      <c r="B1763" s="4" t="str">
        <f t="shared" si="380"/>
        <v>Susan M. Sterne</v>
      </c>
      <c r="C1763" s="4" t="s">
        <v>246</v>
      </c>
      <c r="D1763" s="4" t="s">
        <v>248</v>
      </c>
      <c r="E1763" s="4" t="str">
        <f>IF(COUNTIF($E$2:E1762,"Begin: " &amp; C1763 &amp; "-" &amp; D1763 &amp; "-" &amp; H1763)=0,"Begin: " &amp; C1763 &amp; "-" &amp; D1763 &amp; "-" &amp; H1763,IF((C1763 &amp; "-" &amp; D1763 &amp; "-" &amp; H1763)&lt;&gt;(C1764 &amp; "-" &amp; D1764 &amp; "-" &amp; H1764),"End: " &amp; C1763 &amp; "-" &amp; D1763 &amp; "-" &amp; H1763,""))</f>
        <v/>
      </c>
      <c r="F1763" s="4" t="str">
        <f t="shared" si="381"/>
        <v>Wall Street Journal-GDP-02-2019</v>
      </c>
      <c r="G1763" s="7">
        <v>43506</v>
      </c>
      <c r="H1763" s="7" t="str">
        <f t="shared" si="382"/>
        <v>02-2019</v>
      </c>
      <c r="I1763" s="7" t="str">
        <f t="shared" ca="1" si="383"/>
        <v>Wall Street Journal: Economic Analysis Associates Inc.-GDP-02-2019</v>
      </c>
      <c r="J1763" s="4" t="str">
        <f t="shared" ca="1" si="384"/>
        <v>GDP-Economic Analysis Associates Inc.:02-2019</v>
      </c>
      <c r="K1763" t="s">
        <v>239</v>
      </c>
      <c r="CI1763">
        <v>2</v>
      </c>
      <c r="CJ1763">
        <v>1.7</v>
      </c>
      <c r="CK1763">
        <v>1.8</v>
      </c>
      <c r="CL1763">
        <v>1.3</v>
      </c>
      <c r="CM1763">
        <v>1.7</v>
      </c>
      <c r="CN1763">
        <v>2.1</v>
      </c>
    </row>
    <row r="1764" spans="1:99" x14ac:dyDescent="0.55000000000000004">
      <c r="A1764" s="4" t="str">
        <f t="shared" ca="1" si="379"/>
        <v>CSFB</v>
      </c>
      <c r="B1764" s="4" t="str">
        <f t="shared" si="380"/>
        <v>James Sweeney *</v>
      </c>
      <c r="C1764" s="4" t="s">
        <v>246</v>
      </c>
      <c r="D1764" s="4" t="s">
        <v>248</v>
      </c>
      <c r="E1764" s="4" t="str">
        <f>IF(COUNTIF($E$2:E1763,"Begin: " &amp; C1764 &amp; "-" &amp; D1764 &amp; "-" &amp; H1764)=0,"Begin: " &amp; C1764 &amp; "-" &amp; D1764 &amp; "-" &amp; H1764,IF((C1764 &amp; "-" &amp; D1764 &amp; "-" &amp; H1764)&lt;&gt;(C1765 &amp; "-" &amp; D1765 &amp; "-" &amp; H1765),"End: " &amp; C1764 &amp; "-" &amp; D1764 &amp; "-" &amp; H1764,""))</f>
        <v/>
      </c>
      <c r="F1764" s="4" t="str">
        <f t="shared" si="381"/>
        <v>Wall Street Journal-GDP-02-2019</v>
      </c>
      <c r="G1764" s="7">
        <v>43506</v>
      </c>
      <c r="H1764" s="7" t="str">
        <f t="shared" si="382"/>
        <v>02-2019</v>
      </c>
      <c r="I1764" s="7" t="str">
        <f t="shared" ca="1" si="383"/>
        <v>Wall Street Journal: CSFB-GDP-02-2019</v>
      </c>
      <c r="J1764" s="4" t="str">
        <f t="shared" ca="1" si="384"/>
        <v>GDP-CSFB:02-2019</v>
      </c>
      <c r="K1764" t="s">
        <v>753</v>
      </c>
    </row>
    <row r="1765" spans="1:99" x14ac:dyDescent="0.55000000000000004">
      <c r="A1765" s="4" t="str">
        <f t="shared" ca="1" si="379"/>
        <v>American Chemisty Council</v>
      </c>
      <c r="B1765" s="4" t="str">
        <f t="shared" si="380"/>
        <v>Kevin Swift</v>
      </c>
      <c r="C1765" s="4" t="s">
        <v>246</v>
      </c>
      <c r="D1765" s="4" t="s">
        <v>248</v>
      </c>
      <c r="E1765" s="4" t="str">
        <f>IF(COUNTIF($E$2:E1764,"Begin: " &amp; C1765 &amp; "-" &amp; D1765 &amp; "-" &amp; H1765)=0,"Begin: " &amp; C1765 &amp; "-" &amp; D1765 &amp; "-" &amp; H1765,IF((C1765 &amp; "-" &amp; D1765 &amp; "-" &amp; H1765)&lt;&gt;(C1766 &amp; "-" &amp; D1766 &amp; "-" &amp; H1766),"End: " &amp; C1765 &amp; "-" &amp; D1765 &amp; "-" &amp; H1765,""))</f>
        <v/>
      </c>
      <c r="F1765" s="4" t="str">
        <f t="shared" si="381"/>
        <v>Wall Street Journal-GDP-02-2019</v>
      </c>
      <c r="G1765" s="7">
        <v>43506</v>
      </c>
      <c r="H1765" s="7" t="str">
        <f t="shared" si="382"/>
        <v>02-2019</v>
      </c>
      <c r="I1765" s="7" t="str">
        <f t="shared" ca="1" si="383"/>
        <v>Wall Street Journal: American Chemisty Council-GDP-02-2019</v>
      </c>
      <c r="J1765" s="4" t="str">
        <f t="shared" ca="1" si="384"/>
        <v>GDP-American Chemisty Council:02-2019</v>
      </c>
      <c r="K1765" t="s">
        <v>443</v>
      </c>
      <c r="CI1765">
        <v>2.8</v>
      </c>
      <c r="CJ1765">
        <v>1.8</v>
      </c>
      <c r="CK1765">
        <v>2.5</v>
      </c>
      <c r="CL1765">
        <v>2</v>
      </c>
      <c r="CM1765">
        <v>2</v>
      </c>
      <c r="CN1765">
        <v>1.8</v>
      </c>
    </row>
    <row r="1766" spans="1:99" x14ac:dyDescent="0.55000000000000004">
      <c r="A1766" s="4" t="str">
        <f t="shared" ca="1" si="379"/>
        <v>Grant Thornton</v>
      </c>
      <c r="B1766" s="4" t="str">
        <f t="shared" si="380"/>
        <v>Diane Swonk</v>
      </c>
      <c r="C1766" s="4" t="s">
        <v>246</v>
      </c>
      <c r="D1766" s="4" t="s">
        <v>248</v>
      </c>
      <c r="E1766" s="4" t="str">
        <f>IF(COUNTIF($E$2:E1765,"Begin: " &amp; C1766 &amp; "-" &amp; D1766 &amp; "-" &amp; H1766)=0,"Begin: " &amp; C1766 &amp; "-" &amp; D1766 &amp; "-" &amp; H1766,IF((C1766 &amp; "-" &amp; D1766 &amp; "-" &amp; H1766)&lt;&gt;(C1767 &amp; "-" &amp; D1767 &amp; "-" &amp; H1767),"End: " &amp; C1766 &amp; "-" &amp; D1766 &amp; "-" &amp; H1766,""))</f>
        <v/>
      </c>
      <c r="F1766" s="4" t="str">
        <f t="shared" si="381"/>
        <v>Wall Street Journal-GDP-02-2019</v>
      </c>
      <c r="G1766" s="7">
        <v>43506</v>
      </c>
      <c r="H1766" s="7" t="str">
        <f t="shared" si="382"/>
        <v>02-2019</v>
      </c>
      <c r="I1766" s="7" t="str">
        <f t="shared" ca="1" si="383"/>
        <v>Wall Street Journal: Grant Thornton-GDP-02-2019</v>
      </c>
      <c r="J1766" s="4" t="str">
        <f t="shared" ca="1" si="384"/>
        <v>GDP-Grant Thornton:02-2019</v>
      </c>
      <c r="K1766" t="s">
        <v>772</v>
      </c>
      <c r="CI1766">
        <v>2.4</v>
      </c>
      <c r="CJ1766">
        <v>1.5</v>
      </c>
      <c r="CK1766">
        <v>2.5</v>
      </c>
      <c r="CL1766">
        <v>2.1</v>
      </c>
      <c r="CM1766">
        <v>1.8</v>
      </c>
      <c r="CN1766">
        <v>-1.8</v>
      </c>
    </row>
    <row r="1767" spans="1:99" x14ac:dyDescent="0.55000000000000004">
      <c r="A1767" s="4" t="str">
        <f t="shared" ca="1" si="379"/>
        <v>The Northern Trust</v>
      </c>
      <c r="B1767" s="4" t="str">
        <f t="shared" si="380"/>
        <v xml:space="preserve">Carl Tannenbaum </v>
      </c>
      <c r="C1767" s="4" t="s">
        <v>246</v>
      </c>
      <c r="D1767" s="4" t="s">
        <v>248</v>
      </c>
      <c r="E1767" s="4" t="str">
        <f>IF(COUNTIF($E$2:E1766,"Begin: " &amp; C1767 &amp; "-" &amp; D1767 &amp; "-" &amp; H1767)=0,"Begin: " &amp; C1767 &amp; "-" &amp; D1767 &amp; "-" &amp; H1767,IF((C1767 &amp; "-" &amp; D1767 &amp; "-" &amp; H1767)&lt;&gt;(C1768 &amp; "-" &amp; D1768 &amp; "-" &amp; H1768),"End: " &amp; C1767 &amp; "-" &amp; D1767 &amp; "-" &amp; H1767,""))</f>
        <v/>
      </c>
      <c r="F1767" s="4" t="str">
        <f t="shared" si="381"/>
        <v>Wall Street Journal-GDP-02-2019</v>
      </c>
      <c r="G1767" s="7">
        <v>43506</v>
      </c>
      <c r="H1767" s="7" t="str">
        <f t="shared" si="382"/>
        <v>02-2019</v>
      </c>
      <c r="I1767" s="7" t="str">
        <f t="shared" ca="1" si="383"/>
        <v>Wall Street Journal: The Northern Trust-GDP-02-2019</v>
      </c>
      <c r="J1767" s="4" t="str">
        <f t="shared" ca="1" si="384"/>
        <v>GDP-The Northern Trust:02-2019</v>
      </c>
      <c r="K1767" t="s">
        <v>241</v>
      </c>
      <c r="CI1767">
        <v>2.5</v>
      </c>
      <c r="CJ1767">
        <v>1.9</v>
      </c>
      <c r="CK1767">
        <v>2.2999999999999998</v>
      </c>
      <c r="CL1767">
        <v>1.9</v>
      </c>
      <c r="CM1767">
        <v>1.8</v>
      </c>
      <c r="CN1767">
        <v>1.7</v>
      </c>
    </row>
    <row r="1768" spans="1:99" x14ac:dyDescent="0.55000000000000004">
      <c r="A1768" s="4" t="str">
        <f t="shared" ca="1" si="379"/>
        <v>BNP Paribas</v>
      </c>
      <c r="B1768" s="4" t="str">
        <f t="shared" si="380"/>
        <v>US Economics Team</v>
      </c>
      <c r="C1768" s="4" t="s">
        <v>246</v>
      </c>
      <c r="D1768" s="4" t="s">
        <v>248</v>
      </c>
      <c r="E1768" s="4" t="str">
        <f>IF(COUNTIF($E$2:E1767,"Begin: " &amp; C1768 &amp; "-" &amp; D1768 &amp; "-" &amp; H1768)=0,"Begin: " &amp; C1768 &amp; "-" &amp; D1768 &amp; "-" &amp; H1768,IF((C1768 &amp; "-" &amp; D1768 &amp; "-" &amp; H1768)&lt;&gt;(C1769 &amp; "-" &amp; D1769 &amp; "-" &amp; H1769),"End: " &amp; C1768 &amp; "-" &amp; D1768 &amp; "-" &amp; H1768,""))</f>
        <v/>
      </c>
      <c r="F1768" s="4" t="str">
        <f t="shared" si="381"/>
        <v>Wall Street Journal-GDP-02-2019</v>
      </c>
      <c r="G1768" s="7">
        <v>43506</v>
      </c>
      <c r="H1768" s="7" t="str">
        <f t="shared" si="382"/>
        <v>02-2019</v>
      </c>
      <c r="I1768" s="7" t="str">
        <f t="shared" ca="1" si="383"/>
        <v>Wall Street Journal: BNP Paribas-GDP-02-2019</v>
      </c>
      <c r="J1768" s="4" t="str">
        <f t="shared" ca="1" si="384"/>
        <v>GDP-BNP Paribas:02-2019</v>
      </c>
      <c r="K1768" t="s">
        <v>444</v>
      </c>
      <c r="CI1768">
        <v>2.2000000000000002</v>
      </c>
      <c r="CJ1768">
        <v>1.5</v>
      </c>
      <c r="CK1768">
        <v>2.1</v>
      </c>
      <c r="CL1768">
        <v>1.5</v>
      </c>
      <c r="CM1768">
        <v>1.5</v>
      </c>
      <c r="CN1768">
        <v>1.2</v>
      </c>
    </row>
    <row r="1769" spans="1:99" x14ac:dyDescent="0.55000000000000004">
      <c r="A1769" s="4" t="str">
        <f t="shared" ca="1" si="379"/>
        <v>The Conference Board</v>
      </c>
      <c r="B1769" s="4" t="str">
        <f t="shared" si="380"/>
        <v>Bart van Ark</v>
      </c>
      <c r="C1769" s="4" t="s">
        <v>246</v>
      </c>
      <c r="D1769" s="4" t="s">
        <v>248</v>
      </c>
      <c r="E1769" s="4" t="str">
        <f>IF(COUNTIF($E$2:E1768,"Begin: " &amp; C1769 &amp; "-" &amp; D1769 &amp; "-" &amp; H1769)=0,"Begin: " &amp; C1769 &amp; "-" &amp; D1769 &amp; "-" &amp; H1769,IF((C1769 &amp; "-" &amp; D1769 &amp; "-" &amp; H1769)&lt;&gt;(C1770 &amp; "-" &amp; D1770 &amp; "-" &amp; H1770),"End: " &amp; C1769 &amp; "-" &amp; D1769 &amp; "-" &amp; H1769,""))</f>
        <v/>
      </c>
      <c r="F1769" s="4" t="str">
        <f t="shared" si="381"/>
        <v>Wall Street Journal-GDP-02-2019</v>
      </c>
      <c r="G1769" s="7">
        <v>43506</v>
      </c>
      <c r="H1769" s="7" t="str">
        <f t="shared" si="382"/>
        <v>02-2019</v>
      </c>
      <c r="I1769" s="7" t="str">
        <f t="shared" ca="1" si="383"/>
        <v>Wall Street Journal: The Conference Board-GDP-02-2019</v>
      </c>
      <c r="J1769" s="4" t="str">
        <f t="shared" ca="1" si="384"/>
        <v>GDP-The Conference Board:02-2019</v>
      </c>
      <c r="K1769" t="s">
        <v>242</v>
      </c>
      <c r="CI1769">
        <v>2.4</v>
      </c>
      <c r="CJ1769">
        <v>2.6</v>
      </c>
      <c r="CK1769">
        <v>2.5</v>
      </c>
      <c r="CL1769">
        <v>2.4</v>
      </c>
      <c r="CM1769">
        <v>2.1</v>
      </c>
      <c r="CN1769">
        <v>2.1</v>
      </c>
    </row>
    <row r="1770" spans="1:99" x14ac:dyDescent="0.55000000000000004">
      <c r="A1770" s="4" t="str">
        <f t="shared" ca="1" si="379"/>
        <v>First Trust Adv.</v>
      </c>
      <c r="B1770" s="4" t="str">
        <f t="shared" si="380"/>
        <v>Brian S. Wesbury/ Robert Stein</v>
      </c>
      <c r="C1770" s="4" t="s">
        <v>246</v>
      </c>
      <c r="D1770" s="4" t="s">
        <v>248</v>
      </c>
      <c r="E1770" s="4" t="str">
        <f>IF(COUNTIF($E$2:E1769,"Begin: " &amp; C1770 &amp; "-" &amp; D1770 &amp; "-" &amp; H1770)=0,"Begin: " &amp; C1770 &amp; "-" &amp; D1770 &amp; "-" &amp; H1770,IF((C1770 &amp; "-" &amp; D1770 &amp; "-" &amp; H1770)&lt;&gt;(C1771 &amp; "-" &amp; D1771 &amp; "-" &amp; H1771),"End: " &amp; C1770 &amp; "-" &amp; D1770 &amp; "-" &amp; H1770,""))</f>
        <v/>
      </c>
      <c r="F1770" s="4" t="str">
        <f t="shared" si="381"/>
        <v>Wall Street Journal-GDP-02-2019</v>
      </c>
      <c r="G1770" s="7">
        <v>43506</v>
      </c>
      <c r="H1770" s="7" t="str">
        <f t="shared" si="382"/>
        <v>02-2019</v>
      </c>
      <c r="I1770" s="7" t="str">
        <f t="shared" ca="1" si="383"/>
        <v>Wall Street Journal: First Trust Adv.-GDP-02-2019</v>
      </c>
      <c r="J1770" s="4" t="str">
        <f t="shared" ca="1" si="384"/>
        <v>GDP-First Trust Adv.:02-2019</v>
      </c>
      <c r="K1770" t="s">
        <v>243</v>
      </c>
      <c r="CI1770">
        <v>2.4</v>
      </c>
      <c r="CJ1770">
        <v>2.5</v>
      </c>
      <c r="CK1770">
        <v>3</v>
      </c>
      <c r="CL1770">
        <v>3</v>
      </c>
      <c r="CM1770">
        <v>3</v>
      </c>
      <c r="CN1770">
        <v>2</v>
      </c>
    </row>
    <row r="1771" spans="1:99" x14ac:dyDescent="0.55000000000000004">
      <c r="A1771" s="4" t="str">
        <f t="shared" ca="1" si="379"/>
        <v>National Association of Realtors</v>
      </c>
      <c r="B1771" s="4" t="str">
        <f t="shared" si="380"/>
        <v>Lawrence Yun</v>
      </c>
      <c r="C1771" s="4" t="s">
        <v>246</v>
      </c>
      <c r="D1771" s="4" t="s">
        <v>248</v>
      </c>
      <c r="E1771" s="4" t="str">
        <f>IF(COUNTIF($E$2:E1770,"Begin: " &amp; C1771 &amp; "-" &amp; D1771 &amp; "-" &amp; H1771)=0,"Begin: " &amp; C1771 &amp; "-" &amp; D1771 &amp; "-" &amp; H1771,IF((C1771 &amp; "-" &amp; D1771 &amp; "-" &amp; H1771)&lt;&gt;(C1772 &amp; "-" &amp; D1772 &amp; "-" &amp; H1772),"End: " &amp; C1771 &amp; "-" &amp; D1771 &amp; "-" &amp; H1771,""))</f>
        <v/>
      </c>
      <c r="F1771" s="4" t="str">
        <f t="shared" si="381"/>
        <v>Wall Street Journal-GDP-02-2019</v>
      </c>
      <c r="G1771" s="7">
        <v>43506</v>
      </c>
      <c r="H1771" s="7" t="str">
        <f t="shared" si="382"/>
        <v>02-2019</v>
      </c>
      <c r="I1771" s="7" t="str">
        <f t="shared" ca="1" si="383"/>
        <v>Wall Street Journal: National Association of Realtors-GDP-02-2019</v>
      </c>
      <c r="J1771" s="4" t="str">
        <f t="shared" ca="1" si="384"/>
        <v>GDP-National Association of Realtors:02-2019</v>
      </c>
      <c r="K1771" t="s">
        <v>245</v>
      </c>
      <c r="CI1771">
        <v>2.1</v>
      </c>
      <c r="CJ1771">
        <v>1.3</v>
      </c>
      <c r="CK1771">
        <v>1.8</v>
      </c>
      <c r="CL1771">
        <v>2.5</v>
      </c>
      <c r="CM1771">
        <v>2.4</v>
      </c>
      <c r="CN1771">
        <v>2.5</v>
      </c>
    </row>
    <row r="1772" spans="1:99" x14ac:dyDescent="0.55000000000000004">
      <c r="A1772" s="4" t="str">
        <f t="shared" ca="1" si="379"/>
        <v>Morgan Stanley</v>
      </c>
      <c r="B1772" s="4" t="str">
        <f t="shared" si="380"/>
        <v>Ellen Zentner *</v>
      </c>
      <c r="C1772" s="4" t="s">
        <v>246</v>
      </c>
      <c r="D1772" s="4" t="s">
        <v>248</v>
      </c>
      <c r="E1772" s="4" t="str">
        <f>IF(COUNTIF($E$2:E1771,"Begin: " &amp; C1772 &amp; "-" &amp; D1772 &amp; "-" &amp; H1772)=0,"Begin: " &amp; C1772 &amp; "-" &amp; D1772 &amp; "-" &amp; H1772,IF((C1772 &amp; "-" &amp; D1772 &amp; "-" &amp; H1772)&lt;&gt;(C1773 &amp; "-" &amp; D1773 &amp; "-" &amp; H1773),"End: " &amp; C1772 &amp; "-" &amp; D1772 &amp; "-" &amp; H1772,""))</f>
        <v>End: Wall Street Journal-GDP-02-2019</v>
      </c>
      <c r="F1772" s="4" t="str">
        <f t="shared" si="381"/>
        <v>Wall Street Journal-GDP-02-2019</v>
      </c>
      <c r="G1772" s="7">
        <v>43506</v>
      </c>
      <c r="H1772" s="7" t="str">
        <f t="shared" si="382"/>
        <v>02-2019</v>
      </c>
      <c r="I1772" s="7" t="str">
        <f t="shared" ca="1" si="383"/>
        <v>Wall Street Journal: Morgan Stanley-GDP-02-2019</v>
      </c>
      <c r="J1772" s="4" t="str">
        <f t="shared" ca="1" si="384"/>
        <v>GDP-Morgan Stanley:02-2019</v>
      </c>
      <c r="K1772" t="s">
        <v>685</v>
      </c>
    </row>
    <row r="1773" spans="1:99" x14ac:dyDescent="0.55000000000000004">
      <c r="A1773" s="4" t="str">
        <f t="shared" ref="A1773" ca="1" si="385">IF(ISERROR(IF(C1773="GIOA",INDEX(List_AnonymousForecasters,MATCH(LEFT(K1773,FIND(":",K1773,1)-1),List_IndividualForecasters,0),1),INDEX(List_FirmNamesOmega,MATCH(LEFT(K1773,FIND(":",K1773,1)-1),List_FirmNamesAlpha,0),1))),LEFT(K1773,FIND(":",K1773,1)-1),IF(C1773="GIOA",INDEX(List_AnonymousForecasters,MATCH(LEFT(K1773,FIND(":",K1773,1)-1),List_IndividualForecasters,0),1),INDEX(List_FirmNamesOmega,MATCH(LEFT(K1773,FIND(":",K1773,1)-1),List_FirmNamesAlpha,0),1)))</f>
        <v>Nomura</v>
      </c>
      <c r="B1773" s="4" t="str">
        <f t="shared" ref="B1773" si="386">MID(K1773,FIND(":",K1773,1)+2,LEN(K1773)-FIND(":",K1773,1))</f>
        <v>Lewis Alexander</v>
      </c>
      <c r="C1773" s="4" t="s">
        <v>246</v>
      </c>
      <c r="D1773" s="4" t="s">
        <v>195</v>
      </c>
      <c r="E1773" s="4" t="str">
        <f>IF(COUNTIF($E$2:E1772,"Begin: " &amp; C1773 &amp; "-" &amp; D1773 &amp; "-" &amp; H1773)=0,"Begin: " &amp; C1773 &amp; "-" &amp; D1773 &amp; "-" &amp; H1773,IF((C1773 &amp; "-" &amp; D1773 &amp; "-" &amp; H1773)&lt;&gt;(C1774 &amp; "-" &amp; D1774 &amp; "-" &amp; H1774),"End: " &amp; C1773 &amp; "-" &amp; D1773 &amp; "-" &amp; H1773,""))</f>
        <v>Begin: Wall Street Journal-CPI YoY-02-2019</v>
      </c>
      <c r="F1773" s="4" t="str">
        <f t="shared" ref="F1773" si="387">C1773 &amp; "-" &amp; D1773 &amp; "-" &amp; H1773</f>
        <v>Wall Street Journal-CPI YoY-02-2019</v>
      </c>
      <c r="G1773" s="7">
        <v>43506</v>
      </c>
      <c r="H1773" s="7" t="str">
        <f t="shared" ref="H1773" si="388">TEXT(MONTH(G1773),"00") &amp; "-" &amp; TEXT(YEAR(G1773),"0000")</f>
        <v>02-2019</v>
      </c>
      <c r="I1773" s="7" t="str">
        <f t="shared" ref="I1773" ca="1" si="389">C1773 &amp; ": " &amp; A1773 &amp; "-" &amp; D1773 &amp; "-" &amp; H1773</f>
        <v>Wall Street Journal: Nomura-CPI YoY-02-2019</v>
      </c>
      <c r="J1773" s="4" t="str">
        <f t="shared" ref="J1773" ca="1" si="390">D1773 &amp; "-" &amp; A1773 &amp; ":" &amp; TEXT(MONTH(G1773),"00") &amp; "-" &amp; TEXT(YEAR(G1773),"0000")</f>
        <v>CPI YoY-Nomura:02-2019</v>
      </c>
      <c r="K1773" t="s">
        <v>196</v>
      </c>
      <c r="CK1773">
        <v>1.6</v>
      </c>
      <c r="CM1773">
        <v>1.9</v>
      </c>
      <c r="CO1773">
        <v>2.5</v>
      </c>
      <c r="CQ1773">
        <v>2.6</v>
      </c>
    </row>
    <row r="1774" spans="1:99" x14ac:dyDescent="0.55000000000000004">
      <c r="A1774" s="4" t="str">
        <f t="shared" ref="A1774:A1837" ca="1" si="391">IF(ISERROR(IF(C1774="GIOA",INDEX(List_AnonymousForecasters,MATCH(LEFT(K1774,FIND(":",K1774,1)-1),List_IndividualForecasters,0),1),INDEX(List_FirmNamesOmega,MATCH(LEFT(K1774,FIND(":",K1774,1)-1),List_FirmNamesAlpha,0),1))),LEFT(K1774,FIND(":",K1774,1)-1),IF(C1774="GIOA",INDEX(List_AnonymousForecasters,MATCH(LEFT(K1774,FIND(":",K1774,1)-1),List_IndividualForecasters,0),1),INDEX(List_FirmNamesOmega,MATCH(LEFT(K1774,FIND(":",K1774,1)-1),List_FirmNamesAlpha,0),1)))</f>
        <v>Bank of the West</v>
      </c>
      <c r="B1774" s="4" t="str">
        <f t="shared" ref="B1774:B1837" si="392">MID(K1774,FIND(":",K1774,1)+2,LEN(K1774)-FIND(":",K1774,1))</f>
        <v>Scott Anderson</v>
      </c>
      <c r="C1774" s="4" t="s">
        <v>246</v>
      </c>
      <c r="D1774" s="4" t="s">
        <v>195</v>
      </c>
      <c r="E1774" s="4" t="str">
        <f>IF(COUNTIF($E$2:E1773,"Begin: " &amp; C1774 &amp; "-" &amp; D1774 &amp; "-" &amp; H1774)=0,"Begin: " &amp; C1774 &amp; "-" &amp; D1774 &amp; "-" &amp; H1774,IF((C1774 &amp; "-" &amp; D1774 &amp; "-" &amp; H1774)&lt;&gt;(C1775 &amp; "-" &amp; D1775 &amp; "-" &amp; H1775),"End: " &amp; C1774 &amp; "-" &amp; D1774 &amp; "-" &amp; H1774,""))</f>
        <v/>
      </c>
      <c r="F1774" s="4" t="str">
        <f t="shared" ref="F1774:F1837" si="393">C1774 &amp; "-" &amp; D1774 &amp; "-" &amp; H1774</f>
        <v>Wall Street Journal-CPI YoY-02-2019</v>
      </c>
      <c r="G1774" s="7">
        <v>43506</v>
      </c>
      <c r="H1774" s="7" t="str">
        <f t="shared" ref="H1774:H1837" si="394">TEXT(MONTH(G1774),"00") &amp; "-" &amp; TEXT(YEAR(G1774),"0000")</f>
        <v>02-2019</v>
      </c>
      <c r="I1774" s="7" t="str">
        <f t="shared" ref="I1774:I1837" ca="1" si="395">C1774 &amp; ": " &amp; A1774 &amp; "-" &amp; D1774 &amp; "-" &amp; H1774</f>
        <v>Wall Street Journal: Bank of the West-CPI YoY-02-2019</v>
      </c>
      <c r="J1774" s="4" t="str">
        <f t="shared" ref="J1774:J1837" ca="1" si="396">D1774 &amp; "-" &amp; A1774 &amp; ":" &amp; TEXT(MONTH(G1774),"00") &amp; "-" &amp; TEXT(YEAR(G1774),"0000")</f>
        <v>CPI YoY-Bank of the West:02-2019</v>
      </c>
      <c r="K1774" t="s">
        <v>763</v>
      </c>
      <c r="CI1774">
        <v>1.9</v>
      </c>
      <c r="CK1774">
        <v>1.7</v>
      </c>
      <c r="CM1774">
        <v>1.9</v>
      </c>
      <c r="CO1774">
        <v>2</v>
      </c>
      <c r="CQ1774">
        <v>1.7</v>
      </c>
      <c r="CS1774">
        <v>1.9</v>
      </c>
      <c r="CU1774">
        <v>2.2000000000000002</v>
      </c>
    </row>
    <row r="1775" spans="1:99" x14ac:dyDescent="0.55000000000000004">
      <c r="A1775" s="4" t="str">
        <f t="shared" ca="1" si="391"/>
        <v>Capital Economics</v>
      </c>
      <c r="B1775" s="4" t="str">
        <f t="shared" si="392"/>
        <v>Paul Ashworth *</v>
      </c>
      <c r="C1775" s="4" t="s">
        <v>246</v>
      </c>
      <c r="D1775" s="4" t="s">
        <v>195</v>
      </c>
      <c r="E1775" s="4" t="str">
        <f>IF(COUNTIF($E$2:E1774,"Begin: " &amp; C1775 &amp; "-" &amp; D1775 &amp; "-" &amp; H1775)=0,"Begin: " &amp; C1775 &amp; "-" &amp; D1775 &amp; "-" &amp; H1775,IF((C1775 &amp; "-" &amp; D1775 &amp; "-" &amp; H1775)&lt;&gt;(C1776 &amp; "-" &amp; D1776 &amp; "-" &amp; H1776),"End: " &amp; C1775 &amp; "-" &amp; D1775 &amp; "-" &amp; H1775,""))</f>
        <v/>
      </c>
      <c r="F1775" s="4" t="str">
        <f t="shared" si="393"/>
        <v>Wall Street Journal-CPI YoY-02-2019</v>
      </c>
      <c r="G1775" s="7">
        <v>43506</v>
      </c>
      <c r="H1775" s="7" t="str">
        <f t="shared" si="394"/>
        <v>02-2019</v>
      </c>
      <c r="I1775" s="7" t="str">
        <f t="shared" ca="1" si="395"/>
        <v>Wall Street Journal: Capital Economics-CPI YoY-02-2019</v>
      </c>
      <c r="J1775" s="4" t="str">
        <f t="shared" ca="1" si="396"/>
        <v>CPI YoY-Capital Economics:02-2019</v>
      </c>
      <c r="K1775" t="s">
        <v>683</v>
      </c>
    </row>
    <row r="1776" spans="1:99" x14ac:dyDescent="0.55000000000000004">
      <c r="A1776" s="4" t="str">
        <f t="shared" ca="1" si="391"/>
        <v>Deloitte LP</v>
      </c>
      <c r="B1776" s="4" t="str">
        <f t="shared" si="392"/>
        <v>Daniel Bachman</v>
      </c>
      <c r="C1776" s="4" t="s">
        <v>246</v>
      </c>
      <c r="D1776" s="4" t="s">
        <v>195</v>
      </c>
      <c r="E1776" s="4" t="str">
        <f>IF(COUNTIF($E$2:E1775,"Begin: " &amp; C1776 &amp; "-" &amp; D1776 &amp; "-" &amp; H1776)=0,"Begin: " &amp; C1776 &amp; "-" &amp; D1776 &amp; "-" &amp; H1776,IF((C1776 &amp; "-" &amp; D1776 &amp; "-" &amp; H1776)&lt;&gt;(C1777 &amp; "-" &amp; D1777 &amp; "-" &amp; H1777),"End: " &amp; C1776 &amp; "-" &amp; D1776 &amp; "-" &amp; H1776,""))</f>
        <v/>
      </c>
      <c r="F1776" s="4" t="str">
        <f t="shared" si="393"/>
        <v>Wall Street Journal-CPI YoY-02-2019</v>
      </c>
      <c r="G1776" s="7">
        <v>43506</v>
      </c>
      <c r="H1776" s="7" t="str">
        <f t="shared" si="394"/>
        <v>02-2019</v>
      </c>
      <c r="I1776" s="7" t="str">
        <f t="shared" ca="1" si="395"/>
        <v>Wall Street Journal: Deloitte LP-CPI YoY-02-2019</v>
      </c>
      <c r="J1776" s="4" t="str">
        <f t="shared" ca="1" si="396"/>
        <v>CPI YoY-Deloitte LP:02-2019</v>
      </c>
      <c r="K1776" t="s">
        <v>749</v>
      </c>
      <c r="CI1776">
        <v>2.2000000000000002</v>
      </c>
      <c r="CK1776">
        <v>2.1</v>
      </c>
      <c r="CM1776">
        <v>2.1</v>
      </c>
      <c r="CO1776">
        <v>1.7</v>
      </c>
      <c r="CQ1776">
        <v>1.6</v>
      </c>
      <c r="CS1776">
        <v>1.6</v>
      </c>
      <c r="CU1776">
        <v>1.7</v>
      </c>
    </row>
    <row r="1777" spans="1:99" x14ac:dyDescent="0.55000000000000004">
      <c r="A1777" s="4" t="str">
        <f t="shared" ca="1" si="391"/>
        <v>Economic Outlook Group</v>
      </c>
      <c r="B1777" s="4" t="str">
        <f t="shared" si="392"/>
        <v>Bernard Baumohl</v>
      </c>
      <c r="C1777" s="4" t="s">
        <v>246</v>
      </c>
      <c r="D1777" s="4" t="s">
        <v>195</v>
      </c>
      <c r="E1777" s="4" t="str">
        <f>IF(COUNTIF($E$2:E1776,"Begin: " &amp; C1777 &amp; "-" &amp; D1777 &amp; "-" &amp; H1777)=0,"Begin: " &amp; C1777 &amp; "-" &amp; D1777 &amp; "-" &amp; H1777,IF((C1777 &amp; "-" &amp; D1777 &amp; "-" &amp; H1777)&lt;&gt;(C1778 &amp; "-" &amp; D1778 &amp; "-" &amp; H1778),"End: " &amp; C1777 &amp; "-" &amp; D1777 &amp; "-" &amp; H1777,""))</f>
        <v/>
      </c>
      <c r="F1777" s="4" t="str">
        <f t="shared" si="393"/>
        <v>Wall Street Journal-CPI YoY-02-2019</v>
      </c>
      <c r="G1777" s="7">
        <v>43506</v>
      </c>
      <c r="H1777" s="7" t="str">
        <f t="shared" si="394"/>
        <v>02-2019</v>
      </c>
      <c r="I1777" s="7" t="str">
        <f t="shared" ca="1" si="395"/>
        <v>Wall Street Journal: Economic Outlook Group-CPI YoY-02-2019</v>
      </c>
      <c r="J1777" s="4" t="str">
        <f t="shared" ca="1" si="396"/>
        <v>CPI YoY-Economic Outlook Group:02-2019</v>
      </c>
      <c r="K1777" t="s">
        <v>426</v>
      </c>
      <c r="CI1777">
        <v>1.9</v>
      </c>
      <c r="CK1777">
        <v>2.5</v>
      </c>
      <c r="CM1777">
        <v>2.7</v>
      </c>
      <c r="CO1777">
        <v>2.4</v>
      </c>
      <c r="CQ1777">
        <v>2.1</v>
      </c>
      <c r="CS1777">
        <v>2.4</v>
      </c>
      <c r="CU1777">
        <v>2.8</v>
      </c>
    </row>
    <row r="1778" spans="1:99" x14ac:dyDescent="0.55000000000000004">
      <c r="A1778" s="4" t="str">
        <f t="shared" ca="1" si="391"/>
        <v>Nationwide Insurance</v>
      </c>
      <c r="B1778" s="4" t="str">
        <f t="shared" si="392"/>
        <v>David Berson</v>
      </c>
      <c r="C1778" s="4" t="s">
        <v>246</v>
      </c>
      <c r="D1778" s="4" t="s">
        <v>195</v>
      </c>
      <c r="E1778" s="4" t="str">
        <f>IF(COUNTIF($E$2:E1777,"Begin: " &amp; C1778 &amp; "-" &amp; D1778 &amp; "-" &amp; H1778)=0,"Begin: " &amp; C1778 &amp; "-" &amp; D1778 &amp; "-" &amp; H1778,IF((C1778 &amp; "-" &amp; D1778 &amp; "-" &amp; H1778)&lt;&gt;(C1779 &amp; "-" &amp; D1779 &amp; "-" &amp; H1779),"End: " &amp; C1778 &amp; "-" &amp; D1778 &amp; "-" &amp; H1778,""))</f>
        <v/>
      </c>
      <c r="F1778" s="4" t="str">
        <f t="shared" si="393"/>
        <v>Wall Street Journal-CPI YoY-02-2019</v>
      </c>
      <c r="G1778" s="7">
        <v>43506</v>
      </c>
      <c r="H1778" s="7" t="str">
        <f t="shared" si="394"/>
        <v>02-2019</v>
      </c>
      <c r="I1778" s="7" t="str">
        <f t="shared" ca="1" si="395"/>
        <v>Wall Street Journal: Nationwide Insurance-CPI YoY-02-2019</v>
      </c>
      <c r="J1778" s="4" t="str">
        <f t="shared" ca="1" si="396"/>
        <v>CPI YoY-Nationwide Insurance:02-2019</v>
      </c>
      <c r="K1778" t="s">
        <v>427</v>
      </c>
      <c r="CI1778">
        <v>2.2000000000000002</v>
      </c>
      <c r="CK1778">
        <v>2.4</v>
      </c>
      <c r="CM1778">
        <v>2.5</v>
      </c>
      <c r="CO1778">
        <v>2.5</v>
      </c>
      <c r="CQ1778">
        <v>2.6</v>
      </c>
      <c r="CS1778">
        <v>2.7</v>
      </c>
      <c r="CU1778">
        <v>2.8</v>
      </c>
    </row>
    <row r="1779" spans="1:99" x14ac:dyDescent="0.55000000000000004">
      <c r="A1779" s="4" t="str">
        <f t="shared" ca="1" si="391"/>
        <v>Tufts University</v>
      </c>
      <c r="B1779" s="4" t="str">
        <f t="shared" si="392"/>
        <v>Brian Bethune</v>
      </c>
      <c r="C1779" s="4" t="s">
        <v>246</v>
      </c>
      <c r="D1779" s="4" t="s">
        <v>195</v>
      </c>
      <c r="E1779" s="4" t="str">
        <f>IF(COUNTIF($E$2:E1778,"Begin: " &amp; C1779 &amp; "-" &amp; D1779 &amp; "-" &amp; H1779)=0,"Begin: " &amp; C1779 &amp; "-" &amp; D1779 &amp; "-" &amp; H1779,IF((C1779 &amp; "-" &amp; D1779 &amp; "-" &amp; H1779)&lt;&gt;(C1780 &amp; "-" &amp; D1780 &amp; "-" &amp; H1780),"End: " &amp; C1779 &amp; "-" &amp; D1779 &amp; "-" &amp; H1779,""))</f>
        <v/>
      </c>
      <c r="F1779" s="4" t="str">
        <f t="shared" si="393"/>
        <v>Wall Street Journal-CPI YoY-02-2019</v>
      </c>
      <c r="G1779" s="7">
        <v>43506</v>
      </c>
      <c r="H1779" s="7" t="str">
        <f t="shared" si="394"/>
        <v>02-2019</v>
      </c>
      <c r="I1779" s="7" t="str">
        <f t="shared" ca="1" si="395"/>
        <v>Wall Street Journal: Tufts University-CPI YoY-02-2019</v>
      </c>
      <c r="J1779" s="4" t="str">
        <f t="shared" ca="1" si="396"/>
        <v>CPI YoY-Tufts University:02-2019</v>
      </c>
      <c r="K1779" t="s">
        <v>428</v>
      </c>
      <c r="CI1779">
        <v>2.2000000000000002</v>
      </c>
      <c r="CK1779">
        <v>2.2999999999999998</v>
      </c>
      <c r="CM1779">
        <v>2.4</v>
      </c>
      <c r="CO1779">
        <v>2.4</v>
      </c>
      <c r="CQ1779">
        <v>2.4</v>
      </c>
      <c r="CS1779">
        <v>2.4</v>
      </c>
      <c r="CU1779">
        <v>2.4</v>
      </c>
    </row>
    <row r="1780" spans="1:99" x14ac:dyDescent="0.55000000000000004">
      <c r="A1780" s="4" t="str">
        <f t="shared" ca="1" si="391"/>
        <v>TS Lombard</v>
      </c>
      <c r="B1780" s="4" t="str">
        <f t="shared" si="392"/>
        <v>Steven Blitz</v>
      </c>
      <c r="C1780" s="4" t="s">
        <v>246</v>
      </c>
      <c r="D1780" s="4" t="s">
        <v>195</v>
      </c>
      <c r="E1780" s="4" t="str">
        <f>IF(COUNTIF($E$2:E1779,"Begin: " &amp; C1780 &amp; "-" &amp; D1780 &amp; "-" &amp; H1780)=0,"Begin: " &amp; C1780 &amp; "-" &amp; D1780 &amp; "-" &amp; H1780,IF((C1780 &amp; "-" &amp; D1780 &amp; "-" &amp; H1780)&lt;&gt;(C1781 &amp; "-" &amp; D1781 &amp; "-" &amp; H1781),"End: " &amp; C1780 &amp; "-" &amp; D1780 &amp; "-" &amp; H1780,""))</f>
        <v/>
      </c>
      <c r="F1780" s="4" t="str">
        <f t="shared" si="393"/>
        <v>Wall Street Journal-CPI YoY-02-2019</v>
      </c>
      <c r="G1780" s="7">
        <v>43506</v>
      </c>
      <c r="H1780" s="7" t="str">
        <f t="shared" si="394"/>
        <v>02-2019</v>
      </c>
      <c r="I1780" s="7" t="str">
        <f t="shared" ca="1" si="395"/>
        <v>Wall Street Journal: TS Lombard-CPI YoY-02-2019</v>
      </c>
      <c r="J1780" s="4" t="str">
        <f t="shared" ca="1" si="396"/>
        <v>CPI YoY-TS Lombard:02-2019</v>
      </c>
      <c r="K1780" t="s">
        <v>768</v>
      </c>
      <c r="CI1780">
        <v>2</v>
      </c>
      <c r="CK1780">
        <v>1.8</v>
      </c>
      <c r="CM1780">
        <v>1.5</v>
      </c>
      <c r="CO1780">
        <v>2.5</v>
      </c>
      <c r="CQ1780">
        <v>3</v>
      </c>
      <c r="CS1780">
        <v>2.5</v>
      </c>
      <c r="CU1780">
        <v>2</v>
      </c>
    </row>
    <row r="1781" spans="1:99" x14ac:dyDescent="0.55000000000000004">
      <c r="A1781" s="4" t="str">
        <f t="shared" ca="1" si="391"/>
        <v>Standard and Poor's</v>
      </c>
      <c r="B1781" s="4" t="str">
        <f t="shared" si="392"/>
        <v>Beth Ann Bovino</v>
      </c>
      <c r="C1781" s="4" t="s">
        <v>246</v>
      </c>
      <c r="D1781" s="4" t="s">
        <v>195</v>
      </c>
      <c r="E1781" s="4" t="str">
        <f>IF(COUNTIF($E$2:E1780,"Begin: " &amp; C1781 &amp; "-" &amp; D1781 &amp; "-" &amp; H1781)=0,"Begin: " &amp; C1781 &amp; "-" &amp; D1781 &amp; "-" &amp; H1781,IF((C1781 &amp; "-" &amp; D1781 &amp; "-" &amp; H1781)&lt;&gt;(C1782 &amp; "-" &amp; D1782 &amp; "-" &amp; H1782),"End: " &amp; C1781 &amp; "-" &amp; D1781 &amp; "-" &amp; H1781,""))</f>
        <v/>
      </c>
      <c r="F1781" s="4" t="str">
        <f t="shared" si="393"/>
        <v>Wall Street Journal-CPI YoY-02-2019</v>
      </c>
      <c r="G1781" s="7">
        <v>43506</v>
      </c>
      <c r="H1781" s="7" t="str">
        <f t="shared" si="394"/>
        <v>02-2019</v>
      </c>
      <c r="I1781" s="7" t="str">
        <f t="shared" ca="1" si="395"/>
        <v>Wall Street Journal: Standard and Poor's-CPI YoY-02-2019</v>
      </c>
      <c r="J1781" s="4" t="str">
        <f t="shared" ca="1" si="396"/>
        <v>CPI YoY-Standard and Poor's:02-2019</v>
      </c>
      <c r="K1781" t="s">
        <v>199</v>
      </c>
      <c r="CI1781">
        <v>1.9</v>
      </c>
      <c r="CK1781">
        <v>2.2000000000000002</v>
      </c>
      <c r="CM1781">
        <v>2.4</v>
      </c>
      <c r="CO1781">
        <v>2.2999999999999998</v>
      </c>
      <c r="CQ1781">
        <v>2.2000000000000002</v>
      </c>
      <c r="CS1781">
        <v>2</v>
      </c>
      <c r="CU1781">
        <v>2.2000000000000002</v>
      </c>
    </row>
    <row r="1782" spans="1:99" x14ac:dyDescent="0.55000000000000004">
      <c r="A1782" s="4" t="str">
        <f t="shared" ca="1" si="391"/>
        <v>Wells Fargo &amp; Co.</v>
      </c>
      <c r="B1782" s="4" t="str">
        <f t="shared" si="392"/>
        <v>Jay Bryson</v>
      </c>
      <c r="C1782" s="4" t="s">
        <v>246</v>
      </c>
      <c r="D1782" s="4" t="s">
        <v>195</v>
      </c>
      <c r="E1782" s="4" t="str">
        <f>IF(COUNTIF($E$2:E1781,"Begin: " &amp; C1782 &amp; "-" &amp; D1782 &amp; "-" &amp; H1782)=0,"Begin: " &amp; C1782 &amp; "-" &amp; D1782 &amp; "-" &amp; H1782,IF((C1782 &amp; "-" &amp; D1782 &amp; "-" &amp; H1782)&lt;&gt;(C1783 &amp; "-" &amp; D1783 &amp; "-" &amp; H1783),"End: " &amp; C1782 &amp; "-" &amp; D1782 &amp; "-" &amp; H1782,""))</f>
        <v/>
      </c>
      <c r="F1782" s="4" t="str">
        <f t="shared" si="393"/>
        <v>Wall Street Journal-CPI YoY-02-2019</v>
      </c>
      <c r="G1782" s="7">
        <v>43506</v>
      </c>
      <c r="H1782" s="7" t="str">
        <f t="shared" si="394"/>
        <v>02-2019</v>
      </c>
      <c r="I1782" s="7" t="str">
        <f t="shared" ca="1" si="395"/>
        <v>Wall Street Journal: Wells Fargo &amp; Co.-CPI YoY-02-2019</v>
      </c>
      <c r="J1782" s="4" t="str">
        <f t="shared" ca="1" si="396"/>
        <v>CPI YoY-Wells Fargo &amp; Co.:02-2019</v>
      </c>
      <c r="K1782" t="s">
        <v>786</v>
      </c>
      <c r="CI1782">
        <v>1.95</v>
      </c>
      <c r="CK1782">
        <v>2.0299999999999998</v>
      </c>
      <c r="CM1782">
        <v>2.65</v>
      </c>
      <c r="CO1782">
        <v>2.64</v>
      </c>
      <c r="CQ1782">
        <v>2.42</v>
      </c>
    </row>
    <row r="1783" spans="1:99" x14ac:dyDescent="0.55000000000000004">
      <c r="A1783" s="4" t="str">
        <f t="shared" ca="1" si="391"/>
        <v>Credit Agricole CIB</v>
      </c>
      <c r="B1783" s="4" t="str">
        <f t="shared" si="392"/>
        <v>Michael Carey</v>
      </c>
      <c r="C1783" s="4" t="s">
        <v>246</v>
      </c>
      <c r="D1783" s="4" t="s">
        <v>195</v>
      </c>
      <c r="E1783" s="4" t="str">
        <f>IF(COUNTIF($E$2:E1782,"Begin: " &amp; C1783 &amp; "-" &amp; D1783 &amp; "-" &amp; H1783)=0,"Begin: " &amp; C1783 &amp; "-" &amp; D1783 &amp; "-" &amp; H1783,IF((C1783 &amp; "-" &amp; D1783 &amp; "-" &amp; H1783)&lt;&gt;(C1784 &amp; "-" &amp; D1784 &amp; "-" &amp; H1784),"End: " &amp; C1783 &amp; "-" &amp; D1783 &amp; "-" &amp; H1783,""))</f>
        <v/>
      </c>
      <c r="F1783" s="4" t="str">
        <f t="shared" si="393"/>
        <v>Wall Street Journal-CPI YoY-02-2019</v>
      </c>
      <c r="G1783" s="7">
        <v>43506</v>
      </c>
      <c r="H1783" s="7" t="str">
        <f t="shared" si="394"/>
        <v>02-2019</v>
      </c>
      <c r="I1783" s="7" t="str">
        <f t="shared" ca="1" si="395"/>
        <v>Wall Street Journal: Credit Agricole CIB-CPI YoY-02-2019</v>
      </c>
      <c r="J1783" s="4" t="str">
        <f t="shared" ca="1" si="396"/>
        <v>CPI YoY-Credit Agricole CIB:02-2019</v>
      </c>
      <c r="K1783" t="s">
        <v>200</v>
      </c>
      <c r="CI1783">
        <v>1.9</v>
      </c>
      <c r="CK1783">
        <v>1.6</v>
      </c>
      <c r="CM1783">
        <v>2.4</v>
      </c>
      <c r="CO1783">
        <v>2.2999999999999998</v>
      </c>
      <c r="CQ1783">
        <v>2.2999999999999998</v>
      </c>
    </row>
    <row r="1784" spans="1:99" x14ac:dyDescent="0.55000000000000004">
      <c r="A1784" s="4" t="str">
        <f t="shared" ca="1" si="391"/>
        <v>Econoclast</v>
      </c>
      <c r="B1784" s="4" t="str">
        <f t="shared" si="392"/>
        <v>Mike Cosgrove</v>
      </c>
      <c r="C1784" s="4" t="s">
        <v>246</v>
      </c>
      <c r="D1784" s="4" t="s">
        <v>195</v>
      </c>
      <c r="E1784" s="4" t="str">
        <f>IF(COUNTIF($E$2:E1783,"Begin: " &amp; C1784 &amp; "-" &amp; D1784 &amp; "-" &amp; H1784)=0,"Begin: " &amp; C1784 &amp; "-" &amp; D1784 &amp; "-" &amp; H1784,IF((C1784 &amp; "-" &amp; D1784 &amp; "-" &amp; H1784)&lt;&gt;(C1785 &amp; "-" &amp; D1785 &amp; "-" &amp; H1785),"End: " &amp; C1784 &amp; "-" &amp; D1784 &amp; "-" &amp; H1784,""))</f>
        <v/>
      </c>
      <c r="F1784" s="4" t="str">
        <f t="shared" si="393"/>
        <v>Wall Street Journal-CPI YoY-02-2019</v>
      </c>
      <c r="G1784" s="7">
        <v>43506</v>
      </c>
      <c r="H1784" s="7" t="str">
        <f t="shared" si="394"/>
        <v>02-2019</v>
      </c>
      <c r="I1784" s="7" t="str">
        <f t="shared" ca="1" si="395"/>
        <v>Wall Street Journal: Econoclast-CPI YoY-02-2019</v>
      </c>
      <c r="J1784" s="4" t="str">
        <f t="shared" ca="1" si="396"/>
        <v>CPI YoY-Econoclast:02-2019</v>
      </c>
      <c r="K1784" t="s">
        <v>203</v>
      </c>
      <c r="CI1784">
        <v>1.8</v>
      </c>
      <c r="CK1784">
        <v>2</v>
      </c>
      <c r="CM1784">
        <v>2</v>
      </c>
      <c r="CO1784">
        <v>2.2000000000000002</v>
      </c>
      <c r="CQ1784">
        <v>1.8</v>
      </c>
      <c r="CS1784">
        <v>2</v>
      </c>
      <c r="CU1784">
        <v>2</v>
      </c>
    </row>
    <row r="1785" spans="1:99" x14ac:dyDescent="0.55000000000000004">
      <c r="A1785" s="4" t="str">
        <f t="shared" ca="1" si="391"/>
        <v>Pictet Wealth Management</v>
      </c>
      <c r="B1785" s="4" t="str">
        <f t="shared" si="392"/>
        <v>Thomas Costerg *</v>
      </c>
      <c r="C1785" s="4" t="s">
        <v>246</v>
      </c>
      <c r="D1785" s="4" t="s">
        <v>195</v>
      </c>
      <c r="E1785" s="4" t="str">
        <f>IF(COUNTIF($E$2:E1784,"Begin: " &amp; C1785 &amp; "-" &amp; D1785 &amp; "-" &amp; H1785)=0,"Begin: " &amp; C1785 &amp; "-" &amp; D1785 &amp; "-" &amp; H1785,IF((C1785 &amp; "-" &amp; D1785 &amp; "-" &amp; H1785)&lt;&gt;(C1786 &amp; "-" &amp; D1786 &amp; "-" &amp; H1786),"End: " &amp; C1785 &amp; "-" &amp; D1785 &amp; "-" &amp; H1785,""))</f>
        <v/>
      </c>
      <c r="F1785" s="4" t="str">
        <f t="shared" si="393"/>
        <v>Wall Street Journal-CPI YoY-02-2019</v>
      </c>
      <c r="G1785" s="7">
        <v>43506</v>
      </c>
      <c r="H1785" s="7" t="str">
        <f t="shared" si="394"/>
        <v>02-2019</v>
      </c>
      <c r="I1785" s="7" t="str">
        <f t="shared" ca="1" si="395"/>
        <v>Wall Street Journal: Pictet Wealth Management-CPI YoY-02-2019</v>
      </c>
      <c r="J1785" s="4" t="str">
        <f t="shared" ca="1" si="396"/>
        <v>CPI YoY-Pictet Wealth Management:02-2019</v>
      </c>
      <c r="K1785" t="s">
        <v>771</v>
      </c>
    </row>
    <row r="1786" spans="1:99" x14ac:dyDescent="0.55000000000000004">
      <c r="A1786" s="4" t="str">
        <f t="shared" ca="1" si="391"/>
        <v>Wrightson ICAP</v>
      </c>
      <c r="B1786" s="4" t="str">
        <f t="shared" si="392"/>
        <v>Lou Crandall</v>
      </c>
      <c r="C1786" s="4" t="s">
        <v>246</v>
      </c>
      <c r="D1786" s="4" t="s">
        <v>195</v>
      </c>
      <c r="E1786" s="4" t="str">
        <f>IF(COUNTIF($E$2:E1785,"Begin: " &amp; C1786 &amp; "-" &amp; D1786 &amp; "-" &amp; H1786)=0,"Begin: " &amp; C1786 &amp; "-" &amp; D1786 &amp; "-" &amp; H1786,IF((C1786 &amp; "-" &amp; D1786 &amp; "-" &amp; H1786)&lt;&gt;(C1787 &amp; "-" &amp; D1787 &amp; "-" &amp; H1787),"End: " &amp; C1786 &amp; "-" &amp; D1786 &amp; "-" &amp; H1786,""))</f>
        <v/>
      </c>
      <c r="F1786" s="4" t="str">
        <f t="shared" si="393"/>
        <v>Wall Street Journal-CPI YoY-02-2019</v>
      </c>
      <c r="G1786" s="7">
        <v>43506</v>
      </c>
      <c r="H1786" s="7" t="str">
        <f t="shared" si="394"/>
        <v>02-2019</v>
      </c>
      <c r="I1786" s="7" t="str">
        <f t="shared" ca="1" si="395"/>
        <v>Wall Street Journal: Wrightson ICAP-CPI YoY-02-2019</v>
      </c>
      <c r="J1786" s="4" t="str">
        <f t="shared" ca="1" si="396"/>
        <v>CPI YoY-Wrightson ICAP:02-2019</v>
      </c>
      <c r="K1786" t="s">
        <v>204</v>
      </c>
      <c r="CI1786">
        <v>1.9</v>
      </c>
      <c r="CK1786">
        <v>1.8</v>
      </c>
      <c r="CM1786">
        <v>2.4</v>
      </c>
      <c r="CO1786">
        <v>2.6</v>
      </c>
      <c r="CQ1786">
        <v>2.5</v>
      </c>
      <c r="CS1786">
        <v>2.5</v>
      </c>
      <c r="CU1786">
        <v>2.5</v>
      </c>
    </row>
    <row r="1787" spans="1:99" x14ac:dyDescent="0.55000000000000004">
      <c r="A1787" s="4" t="str">
        <f t="shared" ca="1" si="391"/>
        <v>Independent Consultant</v>
      </c>
      <c r="B1787" s="4" t="str">
        <f t="shared" si="392"/>
        <v>Amy Crews Cutts</v>
      </c>
      <c r="C1787" s="4" t="s">
        <v>246</v>
      </c>
      <c r="D1787" s="4" t="s">
        <v>195</v>
      </c>
      <c r="E1787" s="4" t="str">
        <f>IF(COUNTIF($E$2:E1786,"Begin: " &amp; C1787 &amp; "-" &amp; D1787 &amp; "-" &amp; H1787)=0,"Begin: " &amp; C1787 &amp; "-" &amp; D1787 &amp; "-" &amp; H1787,IF((C1787 &amp; "-" &amp; D1787 &amp; "-" &amp; H1787)&lt;&gt;(C1788 &amp; "-" &amp; D1788 &amp; "-" &amp; H1788),"End: " &amp; C1787 &amp; "-" &amp; D1787 &amp; "-" &amp; H1787,""))</f>
        <v/>
      </c>
      <c r="F1787" s="4" t="str">
        <f t="shared" si="393"/>
        <v>Wall Street Journal-CPI YoY-02-2019</v>
      </c>
      <c r="G1787" s="7">
        <v>43506</v>
      </c>
      <c r="H1787" s="7" t="str">
        <f t="shared" si="394"/>
        <v>02-2019</v>
      </c>
      <c r="I1787" s="7" t="str">
        <f t="shared" ca="1" si="395"/>
        <v>Wall Street Journal: Independent Consultant-CPI YoY-02-2019</v>
      </c>
      <c r="J1787" s="4" t="str">
        <f t="shared" ca="1" si="396"/>
        <v>CPI YoY-Independent Consultant:02-2019</v>
      </c>
      <c r="K1787" t="s">
        <v>805</v>
      </c>
      <c r="CI1787">
        <v>2.1</v>
      </c>
      <c r="CK1787">
        <v>2</v>
      </c>
      <c r="CM1787">
        <v>1.9</v>
      </c>
      <c r="CO1787">
        <v>1.9</v>
      </c>
      <c r="CQ1787">
        <v>1.8</v>
      </c>
      <c r="CS1787">
        <v>1.8</v>
      </c>
      <c r="CU1787">
        <v>1.9</v>
      </c>
    </row>
    <row r="1788" spans="1:99" x14ac:dyDescent="0.55000000000000004">
      <c r="A1788" s="4" t="str">
        <f t="shared" ca="1" si="391"/>
        <v>Oxford Economics</v>
      </c>
      <c r="B1788" s="4" t="str">
        <f t="shared" si="392"/>
        <v>Greg Daco</v>
      </c>
      <c r="C1788" s="4" t="s">
        <v>246</v>
      </c>
      <c r="D1788" s="4" t="s">
        <v>195</v>
      </c>
      <c r="E1788" s="4" t="str">
        <f>IF(COUNTIF($E$2:E1787,"Begin: " &amp; C1788 &amp; "-" &amp; D1788 &amp; "-" &amp; H1788)=0,"Begin: " &amp; C1788 &amp; "-" &amp; D1788 &amp; "-" &amp; H1788,IF((C1788 &amp; "-" &amp; D1788 &amp; "-" &amp; H1788)&lt;&gt;(C1789 &amp; "-" &amp; D1789 &amp; "-" &amp; H1789),"End: " &amp; C1788 &amp; "-" &amp; D1788 &amp; "-" &amp; H1788,""))</f>
        <v/>
      </c>
      <c r="F1788" s="4" t="str">
        <f t="shared" si="393"/>
        <v>Wall Street Journal-CPI YoY-02-2019</v>
      </c>
      <c r="G1788" s="7">
        <v>43506</v>
      </c>
      <c r="H1788" s="7" t="str">
        <f t="shared" si="394"/>
        <v>02-2019</v>
      </c>
      <c r="I1788" s="7" t="str">
        <f t="shared" ca="1" si="395"/>
        <v>Wall Street Journal: Oxford Economics-CPI YoY-02-2019</v>
      </c>
      <c r="J1788" s="4" t="str">
        <f t="shared" ca="1" si="396"/>
        <v>CPI YoY-Oxford Economics:02-2019</v>
      </c>
      <c r="K1788" t="s">
        <v>429</v>
      </c>
      <c r="CI1788">
        <v>1.9</v>
      </c>
      <c r="CK1788">
        <v>1.75</v>
      </c>
      <c r="CM1788">
        <v>2</v>
      </c>
      <c r="CO1788">
        <v>2</v>
      </c>
      <c r="CQ1788">
        <v>1.9</v>
      </c>
      <c r="CS1788">
        <v>2</v>
      </c>
      <c r="CU1788">
        <v>1.9</v>
      </c>
    </row>
    <row r="1789" spans="1:99" x14ac:dyDescent="0.55000000000000004">
      <c r="A1789" s="4" t="str">
        <f t="shared" ca="1" si="391"/>
        <v>Georgia State University</v>
      </c>
      <c r="B1789" s="4" t="str">
        <f t="shared" si="392"/>
        <v>Rajeev Dhawan</v>
      </c>
      <c r="C1789" s="4" t="s">
        <v>246</v>
      </c>
      <c r="D1789" s="4" t="s">
        <v>195</v>
      </c>
      <c r="E1789" s="4" t="str">
        <f>IF(COUNTIF($E$2:E1788,"Begin: " &amp; C1789 &amp; "-" &amp; D1789 &amp; "-" &amp; H1789)=0,"Begin: " &amp; C1789 &amp; "-" &amp; D1789 &amp; "-" &amp; H1789,IF((C1789 &amp; "-" &amp; D1789 &amp; "-" &amp; H1789)&lt;&gt;(C1790 &amp; "-" &amp; D1790 &amp; "-" &amp; H1790),"End: " &amp; C1789 &amp; "-" &amp; D1789 &amp; "-" &amp; H1789,""))</f>
        <v/>
      </c>
      <c r="F1789" s="4" t="str">
        <f t="shared" si="393"/>
        <v>Wall Street Journal-CPI YoY-02-2019</v>
      </c>
      <c r="G1789" s="7">
        <v>43506</v>
      </c>
      <c r="H1789" s="7" t="str">
        <f t="shared" si="394"/>
        <v>02-2019</v>
      </c>
      <c r="I1789" s="7" t="str">
        <f t="shared" ca="1" si="395"/>
        <v>Wall Street Journal: Georgia State University-CPI YoY-02-2019</v>
      </c>
      <c r="J1789" s="4" t="str">
        <f t="shared" ca="1" si="396"/>
        <v>CPI YoY-Georgia State University:02-2019</v>
      </c>
      <c r="K1789" t="s">
        <v>430</v>
      </c>
      <c r="CI1789">
        <v>1.8</v>
      </c>
      <c r="CK1789">
        <v>2.5</v>
      </c>
      <c r="CM1789">
        <v>1.9</v>
      </c>
      <c r="CO1789">
        <v>1.4</v>
      </c>
      <c r="CQ1789">
        <v>1.2</v>
      </c>
      <c r="CS1789">
        <v>1.5</v>
      </c>
      <c r="CU1789">
        <v>1.8</v>
      </c>
    </row>
    <row r="1790" spans="1:99" x14ac:dyDescent="0.55000000000000004">
      <c r="A1790" s="4" t="str">
        <f t="shared" ca="1" si="391"/>
        <v>National Association of Home Builders</v>
      </c>
      <c r="B1790" s="4" t="str">
        <f t="shared" si="392"/>
        <v>Robert Dietz</v>
      </c>
      <c r="C1790" s="4" t="s">
        <v>246</v>
      </c>
      <c r="D1790" s="4" t="s">
        <v>195</v>
      </c>
      <c r="E1790" s="4" t="str">
        <f>IF(COUNTIF($E$2:E1789,"Begin: " &amp; C1790 &amp; "-" &amp; D1790 &amp; "-" &amp; H1790)=0,"Begin: " &amp; C1790 &amp; "-" &amp; D1790 &amp; "-" &amp; H1790,IF((C1790 &amp; "-" &amp; D1790 &amp; "-" &amp; H1790)&lt;&gt;(C1791 &amp; "-" &amp; D1791 &amp; "-" &amp; H1791),"End: " &amp; C1790 &amp; "-" &amp; D1790 &amp; "-" &amp; H1790,""))</f>
        <v/>
      </c>
      <c r="F1790" s="4" t="str">
        <f t="shared" si="393"/>
        <v>Wall Street Journal-CPI YoY-02-2019</v>
      </c>
      <c r="G1790" s="7">
        <v>43506</v>
      </c>
      <c r="H1790" s="7" t="str">
        <f t="shared" si="394"/>
        <v>02-2019</v>
      </c>
      <c r="I1790" s="7" t="str">
        <f t="shared" ca="1" si="395"/>
        <v>Wall Street Journal: National Association of Home Builders-CPI YoY-02-2019</v>
      </c>
      <c r="J1790" s="4" t="str">
        <f t="shared" ca="1" si="396"/>
        <v>CPI YoY-National Association of Home Builders:02-2019</v>
      </c>
      <c r="K1790" t="s">
        <v>754</v>
      </c>
      <c r="CI1790">
        <v>1.5</v>
      </c>
      <c r="CK1790">
        <v>3.7</v>
      </c>
      <c r="CM1790">
        <v>3</v>
      </c>
      <c r="CO1790">
        <v>1.4</v>
      </c>
      <c r="CQ1790">
        <v>2</v>
      </c>
    </row>
    <row r="1791" spans="1:99" x14ac:dyDescent="0.55000000000000004">
      <c r="A1791" s="4" t="str">
        <f t="shared" ca="1" si="391"/>
        <v>Fannie Mae</v>
      </c>
      <c r="B1791" s="4" t="str">
        <f t="shared" si="392"/>
        <v>Douglas Duncan</v>
      </c>
      <c r="C1791" s="4" t="s">
        <v>246</v>
      </c>
      <c r="D1791" s="4" t="s">
        <v>195</v>
      </c>
      <c r="E1791" s="4" t="str">
        <f>IF(COUNTIF($E$2:E1790,"Begin: " &amp; C1791 &amp; "-" &amp; D1791 &amp; "-" &amp; H1791)=0,"Begin: " &amp; C1791 &amp; "-" &amp; D1791 &amp; "-" &amp; H1791,IF((C1791 &amp; "-" &amp; D1791 &amp; "-" &amp; H1791)&lt;&gt;(C1792 &amp; "-" &amp; D1792 &amp; "-" &amp; H1792),"End: " &amp; C1791 &amp; "-" &amp; D1791 &amp; "-" &amp; H1791,""))</f>
        <v/>
      </c>
      <c r="F1791" s="4" t="str">
        <f t="shared" si="393"/>
        <v>Wall Street Journal-CPI YoY-02-2019</v>
      </c>
      <c r="G1791" s="7">
        <v>43506</v>
      </c>
      <c r="H1791" s="7" t="str">
        <f t="shared" si="394"/>
        <v>02-2019</v>
      </c>
      <c r="I1791" s="7" t="str">
        <f t="shared" ca="1" si="395"/>
        <v>Wall Street Journal: Fannie Mae-CPI YoY-02-2019</v>
      </c>
      <c r="J1791" s="4" t="str">
        <f t="shared" ca="1" si="396"/>
        <v>CPI YoY-Fannie Mae:02-2019</v>
      </c>
      <c r="K1791" t="s">
        <v>206</v>
      </c>
      <c r="CI1791">
        <v>2.2000000000000002</v>
      </c>
      <c r="CK1791">
        <v>1.9</v>
      </c>
      <c r="CM1791">
        <v>2</v>
      </c>
      <c r="CO1791">
        <v>2</v>
      </c>
      <c r="CQ1791">
        <v>2.2000000000000002</v>
      </c>
      <c r="CS1791">
        <v>2.2999999999999998</v>
      </c>
      <c r="CU1791">
        <v>2.2000000000000002</v>
      </c>
    </row>
    <row r="1792" spans="1:99" x14ac:dyDescent="0.55000000000000004">
      <c r="A1792" s="4" t="str">
        <f t="shared" ca="1" si="391"/>
        <v>Comerica Bank</v>
      </c>
      <c r="B1792" s="4" t="str">
        <f t="shared" si="392"/>
        <v>Robert Dye</v>
      </c>
      <c r="C1792" s="4" t="s">
        <v>246</v>
      </c>
      <c r="D1792" s="4" t="s">
        <v>195</v>
      </c>
      <c r="E1792" s="4" t="str">
        <f>IF(COUNTIF($E$2:E1791,"Begin: " &amp; C1792 &amp; "-" &amp; D1792 &amp; "-" &amp; H1792)=0,"Begin: " &amp; C1792 &amp; "-" &amp; D1792 &amp; "-" &amp; H1792,IF((C1792 &amp; "-" &amp; D1792 &amp; "-" &amp; H1792)&lt;&gt;(C1793 &amp; "-" &amp; D1793 &amp; "-" &amp; H1793),"End: " &amp; C1792 &amp; "-" &amp; D1792 &amp; "-" &amp; H1792,""))</f>
        <v/>
      </c>
      <c r="F1792" s="4" t="str">
        <f t="shared" si="393"/>
        <v>Wall Street Journal-CPI YoY-02-2019</v>
      </c>
      <c r="G1792" s="7">
        <v>43506</v>
      </c>
      <c r="H1792" s="7" t="str">
        <f t="shared" si="394"/>
        <v>02-2019</v>
      </c>
      <c r="I1792" s="7" t="str">
        <f t="shared" ca="1" si="395"/>
        <v>Wall Street Journal: Comerica Bank-CPI YoY-02-2019</v>
      </c>
      <c r="J1792" s="4" t="str">
        <f t="shared" ca="1" si="396"/>
        <v>CPI YoY-Comerica Bank:02-2019</v>
      </c>
      <c r="K1792" t="s">
        <v>207</v>
      </c>
      <c r="CI1792">
        <v>2.2000000000000002</v>
      </c>
      <c r="CK1792">
        <v>1.9</v>
      </c>
      <c r="CM1792">
        <v>2</v>
      </c>
      <c r="CO1792">
        <v>2</v>
      </c>
      <c r="CQ1792">
        <v>2</v>
      </c>
      <c r="CS1792">
        <v>2</v>
      </c>
      <c r="CU1792">
        <v>2</v>
      </c>
    </row>
    <row r="1793" spans="1:99" x14ac:dyDescent="0.55000000000000004">
      <c r="A1793" s="4" t="str">
        <f t="shared" ca="1" si="391"/>
        <v>PNC Financial Services Group</v>
      </c>
      <c r="B1793" s="4" t="str">
        <f t="shared" si="392"/>
        <v>Augustine Faucher</v>
      </c>
      <c r="C1793" s="4" t="s">
        <v>246</v>
      </c>
      <c r="D1793" s="4" t="s">
        <v>195</v>
      </c>
      <c r="E1793" s="4" t="str">
        <f>IF(COUNTIF($E$2:E1792,"Begin: " &amp; C1793 &amp; "-" &amp; D1793 &amp; "-" &amp; H1793)=0,"Begin: " &amp; C1793 &amp; "-" &amp; D1793 &amp; "-" &amp; H1793,IF((C1793 &amp; "-" &amp; D1793 &amp; "-" &amp; H1793)&lt;&gt;(C1794 &amp; "-" &amp; D1794 &amp; "-" &amp; H1794),"End: " &amp; C1793 &amp; "-" &amp; D1793 &amp; "-" &amp; H1793,""))</f>
        <v/>
      </c>
      <c r="F1793" s="4" t="str">
        <f t="shared" si="393"/>
        <v>Wall Street Journal-CPI YoY-02-2019</v>
      </c>
      <c r="G1793" s="7">
        <v>43506</v>
      </c>
      <c r="H1793" s="7" t="str">
        <f t="shared" si="394"/>
        <v>02-2019</v>
      </c>
      <c r="I1793" s="7" t="str">
        <f t="shared" ca="1" si="395"/>
        <v>Wall Street Journal: PNC Financial Services Group-CPI YoY-02-2019</v>
      </c>
      <c r="J1793" s="4" t="str">
        <f t="shared" ca="1" si="396"/>
        <v>CPI YoY-PNC Financial Services Group:02-2019</v>
      </c>
      <c r="K1793" t="s">
        <v>769</v>
      </c>
    </row>
    <row r="1794" spans="1:99" x14ac:dyDescent="0.55000000000000004">
      <c r="A1794" s="4" t="str">
        <f t="shared" ca="1" si="391"/>
        <v>California Lutheran University</v>
      </c>
      <c r="B1794" s="4" t="str">
        <f t="shared" si="392"/>
        <v>Matthew Fienup/Dan Hamilton</v>
      </c>
      <c r="C1794" s="4" t="s">
        <v>246</v>
      </c>
      <c r="D1794" s="4" t="s">
        <v>195</v>
      </c>
      <c r="E1794" s="4" t="str">
        <f>IF(COUNTIF($E$2:E1793,"Begin: " &amp; C1794 &amp; "-" &amp; D1794 &amp; "-" &amp; H1794)=0,"Begin: " &amp; C1794 &amp; "-" &amp; D1794 &amp; "-" &amp; H1794,IF((C1794 &amp; "-" &amp; D1794 &amp; "-" &amp; H1794)&lt;&gt;(C1795 &amp; "-" &amp; D1795 &amp; "-" &amp; H1795),"End: " &amp; C1794 &amp; "-" &amp; D1794 &amp; "-" &amp; H1794,""))</f>
        <v/>
      </c>
      <c r="F1794" s="4" t="str">
        <f t="shared" si="393"/>
        <v>Wall Street Journal-CPI YoY-02-2019</v>
      </c>
      <c r="G1794" s="7">
        <v>43506</v>
      </c>
      <c r="H1794" s="7" t="str">
        <f t="shared" si="394"/>
        <v>02-2019</v>
      </c>
      <c r="I1794" s="7" t="str">
        <f t="shared" ca="1" si="395"/>
        <v>Wall Street Journal: California Lutheran University-CPI YoY-02-2019</v>
      </c>
      <c r="J1794" s="4" t="str">
        <f t="shared" ca="1" si="396"/>
        <v>CPI YoY-California Lutheran University:02-2019</v>
      </c>
      <c r="K1794" t="s">
        <v>796</v>
      </c>
      <c r="CI1794">
        <v>1.9</v>
      </c>
      <c r="CK1794">
        <v>1.93</v>
      </c>
      <c r="CM1794">
        <v>2.14</v>
      </c>
      <c r="CO1794">
        <v>2.2999999999999998</v>
      </c>
      <c r="CQ1794">
        <v>2.39</v>
      </c>
      <c r="CS1794">
        <v>2.2599999999999998</v>
      </c>
      <c r="CU1794">
        <v>2.14</v>
      </c>
    </row>
    <row r="1795" spans="1:99" x14ac:dyDescent="0.55000000000000004">
      <c r="A1795" s="4" t="str">
        <f t="shared" ca="1" si="391"/>
        <v>MFR</v>
      </c>
      <c r="B1795" s="4" t="str">
        <f t="shared" si="392"/>
        <v>Maria Fiorini Ramirez/Joshua Shapiro</v>
      </c>
      <c r="C1795" s="4" t="s">
        <v>246</v>
      </c>
      <c r="D1795" s="4" t="s">
        <v>195</v>
      </c>
      <c r="E1795" s="4" t="str">
        <f>IF(COUNTIF($E$2:E1794,"Begin: " &amp; C1795 &amp; "-" &amp; D1795 &amp; "-" &amp; H1795)=0,"Begin: " &amp; C1795 &amp; "-" &amp; D1795 &amp; "-" &amp; H1795,IF((C1795 &amp; "-" &amp; D1795 &amp; "-" &amp; H1795)&lt;&gt;(C1796 &amp; "-" &amp; D1796 &amp; "-" &amp; H1796),"End: " &amp; C1795 &amp; "-" &amp; D1795 &amp; "-" &amp; H1795,""))</f>
        <v/>
      </c>
      <c r="F1795" s="4" t="str">
        <f t="shared" si="393"/>
        <v>Wall Street Journal-CPI YoY-02-2019</v>
      </c>
      <c r="G1795" s="7">
        <v>43506</v>
      </c>
      <c r="H1795" s="7" t="str">
        <f t="shared" si="394"/>
        <v>02-2019</v>
      </c>
      <c r="I1795" s="7" t="str">
        <f t="shared" ca="1" si="395"/>
        <v>Wall Street Journal: MFR-CPI YoY-02-2019</v>
      </c>
      <c r="J1795" s="4" t="str">
        <f t="shared" ca="1" si="396"/>
        <v>CPI YoY-MFR:02-2019</v>
      </c>
      <c r="K1795" t="s">
        <v>208</v>
      </c>
      <c r="CI1795">
        <v>1.9</v>
      </c>
      <c r="CK1795">
        <v>2.2000000000000002</v>
      </c>
      <c r="CM1795">
        <v>2.6</v>
      </c>
      <c r="CO1795">
        <v>2.7</v>
      </c>
      <c r="CQ1795">
        <v>2.6</v>
      </c>
    </row>
    <row r="1796" spans="1:99" x14ac:dyDescent="0.55000000000000004">
      <c r="A1796" s="4" t="str">
        <f t="shared" ca="1" si="391"/>
        <v>Chamber of Commerce</v>
      </c>
      <c r="B1796" s="4" t="str">
        <f t="shared" si="392"/>
        <v>J.D. Foster</v>
      </c>
      <c r="C1796" s="4" t="s">
        <v>246</v>
      </c>
      <c r="D1796" s="4" t="s">
        <v>195</v>
      </c>
      <c r="E1796" s="4" t="str">
        <f>IF(COUNTIF($E$2:E1795,"Begin: " &amp; C1796 &amp; "-" &amp; D1796 &amp; "-" &amp; H1796)=0,"Begin: " &amp; C1796 &amp; "-" &amp; D1796 &amp; "-" &amp; H1796,IF((C1796 &amp; "-" &amp; D1796 &amp; "-" &amp; H1796)&lt;&gt;(C1797 &amp; "-" &amp; D1797 &amp; "-" &amp; H1797),"End: " &amp; C1796 &amp; "-" &amp; D1796 &amp; "-" &amp; H1796,""))</f>
        <v/>
      </c>
      <c r="F1796" s="4" t="str">
        <f t="shared" si="393"/>
        <v>Wall Street Journal-CPI YoY-02-2019</v>
      </c>
      <c r="G1796" s="7">
        <v>43506</v>
      </c>
      <c r="H1796" s="7" t="str">
        <f t="shared" si="394"/>
        <v>02-2019</v>
      </c>
      <c r="I1796" s="7" t="str">
        <f t="shared" ca="1" si="395"/>
        <v>Wall Street Journal: Chamber of Commerce-CPI YoY-02-2019</v>
      </c>
      <c r="J1796" s="4" t="str">
        <f t="shared" ca="1" si="396"/>
        <v>CPI YoY-Chamber of Commerce:02-2019</v>
      </c>
      <c r="K1796" t="s">
        <v>766</v>
      </c>
      <c r="CI1796">
        <v>2.2000000000000002</v>
      </c>
      <c r="CK1796">
        <v>2.1</v>
      </c>
      <c r="CM1796">
        <v>2.2000000000000002</v>
      </c>
      <c r="CO1796">
        <v>2.1</v>
      </c>
      <c r="CQ1796">
        <v>2.1</v>
      </c>
    </row>
    <row r="1797" spans="1:99" x14ac:dyDescent="0.55000000000000004">
      <c r="A1797" s="4" t="str">
        <f t="shared" ca="1" si="391"/>
        <v>Mortgage Bankers Association</v>
      </c>
      <c r="B1797" s="4" t="str">
        <f t="shared" si="392"/>
        <v>Mike Fratantoni</v>
      </c>
      <c r="C1797" s="4" t="s">
        <v>246</v>
      </c>
      <c r="D1797" s="4" t="s">
        <v>195</v>
      </c>
      <c r="E1797" s="4" t="str">
        <f>IF(COUNTIF($E$2:E1796,"Begin: " &amp; C1797 &amp; "-" &amp; D1797 &amp; "-" &amp; H1797)=0,"Begin: " &amp; C1797 &amp; "-" &amp; D1797 &amp; "-" &amp; H1797,IF((C1797 &amp; "-" &amp; D1797 &amp; "-" &amp; H1797)&lt;&gt;(C1798 &amp; "-" &amp; D1798 &amp; "-" &amp; H1798),"End: " &amp; C1797 &amp; "-" &amp; D1797 &amp; "-" &amp; H1797,""))</f>
        <v/>
      </c>
      <c r="F1797" s="4" t="str">
        <f t="shared" si="393"/>
        <v>Wall Street Journal-CPI YoY-02-2019</v>
      </c>
      <c r="G1797" s="7">
        <v>43506</v>
      </c>
      <c r="H1797" s="7" t="str">
        <f t="shared" si="394"/>
        <v>02-2019</v>
      </c>
      <c r="I1797" s="7" t="str">
        <f t="shared" ca="1" si="395"/>
        <v>Wall Street Journal: Mortgage Bankers Association-CPI YoY-02-2019</v>
      </c>
      <c r="J1797" s="4" t="str">
        <f t="shared" ca="1" si="396"/>
        <v>CPI YoY-Mortgage Bankers Association:02-2019</v>
      </c>
      <c r="K1797" t="s">
        <v>209</v>
      </c>
      <c r="CI1797">
        <v>2.2000000000000002</v>
      </c>
      <c r="CK1797">
        <v>2.2000000000000002</v>
      </c>
      <c r="CM1797">
        <v>2.6</v>
      </c>
      <c r="CO1797">
        <v>2</v>
      </c>
      <c r="CQ1797">
        <v>2</v>
      </c>
      <c r="CS1797">
        <v>2</v>
      </c>
      <c r="CU1797">
        <v>2</v>
      </c>
    </row>
    <row r="1798" spans="1:99" x14ac:dyDescent="0.55000000000000004">
      <c r="A1798" s="4" t="str">
        <f t="shared" ca="1" si="391"/>
        <v>Robert Fry Economics LLC</v>
      </c>
      <c r="B1798" s="4" t="str">
        <f t="shared" si="392"/>
        <v>Robert Fry</v>
      </c>
      <c r="C1798" s="4" t="s">
        <v>246</v>
      </c>
      <c r="D1798" s="4" t="s">
        <v>195</v>
      </c>
      <c r="E1798" s="4" t="str">
        <f>IF(COUNTIF($E$2:E1797,"Begin: " &amp; C1798 &amp; "-" &amp; D1798 &amp; "-" &amp; H1798)=0,"Begin: " &amp; C1798 &amp; "-" &amp; D1798 &amp; "-" &amp; H1798,IF((C1798 &amp; "-" &amp; D1798 &amp; "-" &amp; H1798)&lt;&gt;(C1799 &amp; "-" &amp; D1799 &amp; "-" &amp; H1799),"End: " &amp; C1798 &amp; "-" &amp; D1798 &amp; "-" &amp; H1798,""))</f>
        <v/>
      </c>
      <c r="F1798" s="4" t="str">
        <f t="shared" si="393"/>
        <v>Wall Street Journal-CPI YoY-02-2019</v>
      </c>
      <c r="G1798" s="7">
        <v>43506</v>
      </c>
      <c r="H1798" s="7" t="str">
        <f t="shared" si="394"/>
        <v>02-2019</v>
      </c>
      <c r="I1798" s="7" t="str">
        <f t="shared" ca="1" si="395"/>
        <v>Wall Street Journal: Robert Fry Economics LLC-CPI YoY-02-2019</v>
      </c>
      <c r="J1798" s="4" t="str">
        <f t="shared" ca="1" si="396"/>
        <v>CPI YoY-Robert Fry Economics LLC:02-2019</v>
      </c>
      <c r="K1798" t="s">
        <v>764</v>
      </c>
      <c r="CI1798">
        <v>2.2000000000000002</v>
      </c>
      <c r="CK1798">
        <v>1.9</v>
      </c>
      <c r="CM1798">
        <v>2.1</v>
      </c>
      <c r="CO1798">
        <v>2.2999999999999998</v>
      </c>
      <c r="CQ1798">
        <v>2.2999999999999998</v>
      </c>
      <c r="CS1798">
        <v>2.2999999999999998</v>
      </c>
      <c r="CU1798">
        <v>2.2999999999999998</v>
      </c>
    </row>
    <row r="1799" spans="1:99" x14ac:dyDescent="0.55000000000000004">
      <c r="A1799" s="4" t="str">
        <f t="shared" ca="1" si="391"/>
        <v>Societe Generale</v>
      </c>
      <c r="B1799" s="4" t="str">
        <f t="shared" si="392"/>
        <v>Stephen Gallagher</v>
      </c>
      <c r="C1799" s="4" t="s">
        <v>246</v>
      </c>
      <c r="D1799" s="4" t="s">
        <v>195</v>
      </c>
      <c r="E1799" s="4" t="str">
        <f>IF(COUNTIF($E$2:E1798,"Begin: " &amp; C1799 &amp; "-" &amp; D1799 &amp; "-" &amp; H1799)=0,"Begin: " &amp; C1799 &amp; "-" &amp; D1799 &amp; "-" &amp; H1799,IF((C1799 &amp; "-" &amp; D1799 &amp; "-" &amp; H1799)&lt;&gt;(C1800 &amp; "-" &amp; D1800 &amp; "-" &amp; H1800),"End: " &amp; C1799 &amp; "-" &amp; D1799 &amp; "-" &amp; H1799,""))</f>
        <v/>
      </c>
      <c r="F1799" s="4" t="str">
        <f t="shared" si="393"/>
        <v>Wall Street Journal-CPI YoY-02-2019</v>
      </c>
      <c r="G1799" s="7">
        <v>43506</v>
      </c>
      <c r="H1799" s="7" t="str">
        <f t="shared" si="394"/>
        <v>02-2019</v>
      </c>
      <c r="I1799" s="7" t="str">
        <f t="shared" ca="1" si="395"/>
        <v>Wall Street Journal: Societe Generale-CPI YoY-02-2019</v>
      </c>
      <c r="J1799" s="4" t="str">
        <f t="shared" ca="1" si="396"/>
        <v>CPI YoY-Societe Generale:02-2019</v>
      </c>
      <c r="K1799" t="s">
        <v>657</v>
      </c>
      <c r="CI1799">
        <v>2.2000000000000002</v>
      </c>
      <c r="CK1799">
        <v>1.3</v>
      </c>
      <c r="CM1799">
        <v>1.9</v>
      </c>
      <c r="CO1799">
        <v>2</v>
      </c>
      <c r="CQ1799">
        <v>1.6</v>
      </c>
      <c r="CS1799">
        <v>2.1</v>
      </c>
      <c r="CU1799">
        <v>1.9</v>
      </c>
    </row>
    <row r="1800" spans="1:99" x14ac:dyDescent="0.55000000000000004">
      <c r="A1800" s="4" t="str">
        <f t="shared" ca="1" si="391"/>
        <v>Barclays</v>
      </c>
      <c r="B1800" s="4" t="str">
        <f t="shared" si="392"/>
        <v>Michael Gapen *</v>
      </c>
      <c r="C1800" s="4" t="s">
        <v>246</v>
      </c>
      <c r="D1800" s="4" t="s">
        <v>195</v>
      </c>
      <c r="E1800" s="4" t="str">
        <f>IF(COUNTIF($E$2:E1799,"Begin: " &amp; C1800 &amp; "-" &amp; D1800 &amp; "-" &amp; H1800)=0,"Begin: " &amp; C1800 &amp; "-" &amp; D1800 &amp; "-" &amp; H1800,IF((C1800 &amp; "-" &amp; D1800 &amp; "-" &amp; H1800)&lt;&gt;(C1801 &amp; "-" &amp; D1801 &amp; "-" &amp; H1801),"End: " &amp; C1800 &amp; "-" &amp; D1800 &amp; "-" &amp; H1800,""))</f>
        <v/>
      </c>
      <c r="F1800" s="4" t="str">
        <f t="shared" si="393"/>
        <v>Wall Street Journal-CPI YoY-02-2019</v>
      </c>
      <c r="G1800" s="7">
        <v>43506</v>
      </c>
      <c r="H1800" s="7" t="str">
        <f t="shared" si="394"/>
        <v>02-2019</v>
      </c>
      <c r="I1800" s="7" t="str">
        <f t="shared" ca="1" si="395"/>
        <v>Wall Street Journal: Barclays-CPI YoY-02-2019</v>
      </c>
      <c r="J1800" s="4" t="str">
        <f t="shared" ca="1" si="396"/>
        <v>CPI YoY-Barclays:02-2019</v>
      </c>
      <c r="K1800" t="s">
        <v>751</v>
      </c>
    </row>
    <row r="1801" spans="1:99" x14ac:dyDescent="0.55000000000000004">
      <c r="A1801" s="4" t="str">
        <f t="shared" ca="1" si="391"/>
        <v>NatWest Markets</v>
      </c>
      <c r="B1801" s="4" t="str">
        <f t="shared" si="392"/>
        <v>Michelle Girard *</v>
      </c>
      <c r="C1801" s="4" t="s">
        <v>246</v>
      </c>
      <c r="D1801" s="4" t="s">
        <v>195</v>
      </c>
      <c r="E1801" s="4" t="str">
        <f>IF(COUNTIF($E$2:E1800,"Begin: " &amp; C1801 &amp; "-" &amp; D1801 &amp; "-" &amp; H1801)=0,"Begin: " &amp; C1801 &amp; "-" &amp; D1801 &amp; "-" &amp; H1801,IF((C1801 &amp; "-" &amp; D1801 &amp; "-" &amp; H1801)&lt;&gt;(C1802 &amp; "-" &amp; D1802 &amp; "-" &amp; H1802),"End: " &amp; C1801 &amp; "-" &amp; D1801 &amp; "-" &amp; H1801,""))</f>
        <v/>
      </c>
      <c r="F1801" s="4" t="str">
        <f t="shared" si="393"/>
        <v>Wall Street Journal-CPI YoY-02-2019</v>
      </c>
      <c r="G1801" s="7">
        <v>43506</v>
      </c>
      <c r="H1801" s="7" t="str">
        <f t="shared" si="394"/>
        <v>02-2019</v>
      </c>
      <c r="I1801" s="7" t="str">
        <f t="shared" ca="1" si="395"/>
        <v>Wall Street Journal: NatWest Markets-CPI YoY-02-2019</v>
      </c>
      <c r="J1801" s="4" t="str">
        <f t="shared" ca="1" si="396"/>
        <v>CPI YoY-NatWest Markets:02-2019</v>
      </c>
      <c r="K1801" t="s">
        <v>806</v>
      </c>
    </row>
    <row r="1802" spans="1:99" x14ac:dyDescent="0.55000000000000004">
      <c r="A1802" s="4" t="str">
        <f t="shared" ca="1" si="391"/>
        <v>BMO Capital</v>
      </c>
      <c r="B1802" s="4" t="str">
        <f t="shared" si="392"/>
        <v>Michael Gregory *</v>
      </c>
      <c r="C1802" s="4" t="s">
        <v>246</v>
      </c>
      <c r="D1802" s="4" t="s">
        <v>195</v>
      </c>
      <c r="E1802" s="4" t="str">
        <f>IF(COUNTIF($E$2:E1801,"Begin: " &amp; C1802 &amp; "-" &amp; D1802 &amp; "-" &amp; H1802)=0,"Begin: " &amp; C1802 &amp; "-" &amp; D1802 &amp; "-" &amp; H1802,IF((C1802 &amp; "-" &amp; D1802 &amp; "-" &amp; H1802)&lt;&gt;(C1803 &amp; "-" &amp; D1803 &amp; "-" &amp; H1803),"End: " &amp; C1802 &amp; "-" &amp; D1802 &amp; "-" &amp; H1802,""))</f>
        <v/>
      </c>
      <c r="F1802" s="4" t="str">
        <f t="shared" si="393"/>
        <v>Wall Street Journal-CPI YoY-02-2019</v>
      </c>
      <c r="G1802" s="7">
        <v>43506</v>
      </c>
      <c r="H1802" s="7" t="str">
        <f t="shared" si="394"/>
        <v>02-2019</v>
      </c>
      <c r="I1802" s="7" t="str">
        <f t="shared" ca="1" si="395"/>
        <v>Wall Street Journal: BMO Capital-CPI YoY-02-2019</v>
      </c>
      <c r="J1802" s="4" t="str">
        <f t="shared" ca="1" si="396"/>
        <v>CPI YoY-BMO Capital:02-2019</v>
      </c>
      <c r="K1802" t="s">
        <v>787</v>
      </c>
    </row>
    <row r="1803" spans="1:99" x14ac:dyDescent="0.55000000000000004">
      <c r="A1803" s="4" t="str">
        <f t="shared" ca="1" si="391"/>
        <v>TD Securities</v>
      </c>
      <c r="B1803" s="4" t="str">
        <f t="shared" si="392"/>
        <v>Michael Hanson *</v>
      </c>
      <c r="C1803" s="4" t="s">
        <v>246</v>
      </c>
      <c r="D1803" s="4" t="s">
        <v>195</v>
      </c>
      <c r="E1803" s="4" t="str">
        <f>IF(COUNTIF($E$2:E1802,"Begin: " &amp; C1803 &amp; "-" &amp; D1803 &amp; "-" &amp; H1803)=0,"Begin: " &amp; C1803 &amp; "-" &amp; D1803 &amp; "-" &amp; H1803,IF((C1803 &amp; "-" &amp; D1803 &amp; "-" &amp; H1803)&lt;&gt;(C1804 &amp; "-" &amp; D1804 &amp; "-" &amp; H1804),"End: " &amp; C1803 &amp; "-" &amp; D1803 &amp; "-" &amp; H1803,""))</f>
        <v/>
      </c>
      <c r="F1803" s="4" t="str">
        <f t="shared" si="393"/>
        <v>Wall Street Journal-CPI YoY-02-2019</v>
      </c>
      <c r="G1803" s="7">
        <v>43506</v>
      </c>
      <c r="H1803" s="7" t="str">
        <f t="shared" si="394"/>
        <v>02-2019</v>
      </c>
      <c r="I1803" s="7" t="str">
        <f t="shared" ca="1" si="395"/>
        <v>Wall Street Journal: TD Securities-CPI YoY-02-2019</v>
      </c>
      <c r="J1803" s="4" t="str">
        <f t="shared" ca="1" si="396"/>
        <v>CPI YoY-TD Securities:02-2019</v>
      </c>
      <c r="K1803" t="s">
        <v>807</v>
      </c>
    </row>
    <row r="1804" spans="1:99" x14ac:dyDescent="0.55000000000000004">
      <c r="A1804" s="4" t="str">
        <f t="shared" ca="1" si="391"/>
        <v>Goldman Sachs</v>
      </c>
      <c r="B1804" s="4" t="str">
        <f t="shared" si="392"/>
        <v>Jan Hatzius</v>
      </c>
      <c r="C1804" s="4" t="s">
        <v>246</v>
      </c>
      <c r="D1804" s="4" t="s">
        <v>195</v>
      </c>
      <c r="E1804" s="4" t="str">
        <f>IF(COUNTIF($E$2:E1803,"Begin: " &amp; C1804 &amp; "-" &amp; D1804 &amp; "-" &amp; H1804)=0,"Begin: " &amp; C1804 &amp; "-" &amp; D1804 &amp; "-" &amp; H1804,IF((C1804 &amp; "-" &amp; D1804 &amp; "-" &amp; H1804)&lt;&gt;(C1805 &amp; "-" &amp; D1805 &amp; "-" &amp; H1805),"End: " &amp; C1804 &amp; "-" &amp; D1804 &amp; "-" &amp; H1804,""))</f>
        <v/>
      </c>
      <c r="F1804" s="4" t="str">
        <f t="shared" si="393"/>
        <v>Wall Street Journal-CPI YoY-02-2019</v>
      </c>
      <c r="G1804" s="7">
        <v>43506</v>
      </c>
      <c r="H1804" s="7" t="str">
        <f t="shared" si="394"/>
        <v>02-2019</v>
      </c>
      <c r="I1804" s="7" t="str">
        <f t="shared" ca="1" si="395"/>
        <v>Wall Street Journal: Goldman Sachs-CPI YoY-02-2019</v>
      </c>
      <c r="J1804" s="4" t="str">
        <f t="shared" ca="1" si="396"/>
        <v>CPI YoY-Goldman Sachs:02-2019</v>
      </c>
      <c r="K1804" t="s">
        <v>213</v>
      </c>
      <c r="CI1804">
        <v>1.9</v>
      </c>
      <c r="CK1804">
        <v>1.9</v>
      </c>
      <c r="CM1804">
        <v>2.1</v>
      </c>
      <c r="CO1804">
        <v>2.2000000000000002</v>
      </c>
      <c r="CQ1804">
        <v>2.2999999999999998</v>
      </c>
      <c r="CS1804">
        <v>2.2999999999999998</v>
      </c>
      <c r="CU1804">
        <v>2.2999999999999998</v>
      </c>
    </row>
    <row r="1805" spans="1:99" x14ac:dyDescent="0.55000000000000004">
      <c r="A1805" s="4" t="str">
        <f t="shared" ca="1" si="391"/>
        <v>Scotiabank</v>
      </c>
      <c r="B1805" s="4" t="str">
        <f t="shared" si="392"/>
        <v>Derek Holt</v>
      </c>
      <c r="C1805" s="4" t="s">
        <v>246</v>
      </c>
      <c r="D1805" s="4" t="s">
        <v>195</v>
      </c>
      <c r="E1805" s="4" t="str">
        <f>IF(COUNTIF($E$2:E1804,"Begin: " &amp; C1805 &amp; "-" &amp; D1805 &amp; "-" &amp; H1805)=0,"Begin: " &amp; C1805 &amp; "-" &amp; D1805 &amp; "-" &amp; H1805,IF((C1805 &amp; "-" &amp; D1805 &amp; "-" &amp; H1805)&lt;&gt;(C1806 &amp; "-" &amp; D1806 &amp; "-" &amp; H1806),"End: " &amp; C1805 &amp; "-" &amp; D1805 &amp; "-" &amp; H1805,""))</f>
        <v/>
      </c>
      <c r="F1805" s="4" t="str">
        <f t="shared" si="393"/>
        <v>Wall Street Journal-CPI YoY-02-2019</v>
      </c>
      <c r="G1805" s="7">
        <v>43506</v>
      </c>
      <c r="H1805" s="7" t="str">
        <f t="shared" si="394"/>
        <v>02-2019</v>
      </c>
      <c r="I1805" s="7" t="str">
        <f t="shared" ca="1" si="395"/>
        <v>Wall Street Journal: Scotiabank-CPI YoY-02-2019</v>
      </c>
      <c r="J1805" s="4" t="str">
        <f t="shared" ca="1" si="396"/>
        <v>CPI YoY-Scotiabank:02-2019</v>
      </c>
      <c r="K1805" t="s">
        <v>432</v>
      </c>
      <c r="CI1805">
        <v>2</v>
      </c>
      <c r="CK1805">
        <v>1.6</v>
      </c>
      <c r="CM1805">
        <v>2.1</v>
      </c>
      <c r="CO1805">
        <v>2.2999999999999998</v>
      </c>
      <c r="CQ1805">
        <v>2.2999999999999998</v>
      </c>
      <c r="CS1805">
        <v>2</v>
      </c>
      <c r="CU1805">
        <v>2</v>
      </c>
    </row>
    <row r="1806" spans="1:99" x14ac:dyDescent="0.55000000000000004">
      <c r="A1806" s="4" t="str">
        <f t="shared" ca="1" si="391"/>
        <v>KPMG</v>
      </c>
      <c r="B1806" s="4" t="str">
        <f t="shared" si="392"/>
        <v>Constance Hunter</v>
      </c>
      <c r="C1806" s="4" t="s">
        <v>246</v>
      </c>
      <c r="D1806" s="4" t="s">
        <v>195</v>
      </c>
      <c r="E1806" s="4" t="str">
        <f>IF(COUNTIF($E$2:E1805,"Begin: " &amp; C1806 &amp; "-" &amp; D1806 &amp; "-" &amp; H1806)=0,"Begin: " &amp; C1806 &amp; "-" &amp; D1806 &amp; "-" &amp; H1806,IF((C1806 &amp; "-" &amp; D1806 &amp; "-" &amp; H1806)&lt;&gt;(C1807 &amp; "-" &amp; D1807 &amp; "-" &amp; H1807),"End: " &amp; C1806 &amp; "-" &amp; D1806 &amp; "-" &amp; H1806,""))</f>
        <v/>
      </c>
      <c r="F1806" s="4" t="str">
        <f t="shared" si="393"/>
        <v>Wall Street Journal-CPI YoY-02-2019</v>
      </c>
      <c r="G1806" s="7">
        <v>43506</v>
      </c>
      <c r="H1806" s="7" t="str">
        <f t="shared" si="394"/>
        <v>02-2019</v>
      </c>
      <c r="I1806" s="7" t="str">
        <f t="shared" ca="1" si="395"/>
        <v>Wall Street Journal: KPMG-CPI YoY-02-2019</v>
      </c>
      <c r="J1806" s="4" t="str">
        <f t="shared" ca="1" si="396"/>
        <v>CPI YoY-KPMG:02-2019</v>
      </c>
      <c r="K1806" t="s">
        <v>686</v>
      </c>
      <c r="CI1806">
        <v>1.4</v>
      </c>
      <c r="CK1806">
        <v>1.9</v>
      </c>
      <c r="CM1806">
        <v>2.4</v>
      </c>
      <c r="CO1806">
        <v>2.4</v>
      </c>
      <c r="CQ1806">
        <v>2.2999999999999998</v>
      </c>
      <c r="CS1806">
        <v>2.7</v>
      </c>
    </row>
    <row r="1807" spans="1:99" x14ac:dyDescent="0.55000000000000004">
      <c r="A1807" s="4" t="str">
        <f t="shared" ca="1" si="391"/>
        <v>BBVA</v>
      </c>
      <c r="B1807" s="4" t="str">
        <f t="shared" si="392"/>
        <v xml:space="preserve">Nathaniel Karp
</v>
      </c>
      <c r="C1807" s="4" t="s">
        <v>246</v>
      </c>
      <c r="D1807" s="4" t="s">
        <v>195</v>
      </c>
      <c r="E1807" s="4" t="str">
        <f>IF(COUNTIF($E$2:E1806,"Begin: " &amp; C1807 &amp; "-" &amp; D1807 &amp; "-" &amp; H1807)=0,"Begin: " &amp; C1807 &amp; "-" &amp; D1807 &amp; "-" &amp; H1807,IF((C1807 &amp; "-" &amp; D1807 &amp; "-" &amp; H1807)&lt;&gt;(C1808 &amp; "-" &amp; D1808 &amp; "-" &amp; H1808),"End: " &amp; C1807 &amp; "-" &amp; D1807 &amp; "-" &amp; H1807,""))</f>
        <v/>
      </c>
      <c r="F1807" s="4" t="str">
        <f t="shared" si="393"/>
        <v>Wall Street Journal-CPI YoY-02-2019</v>
      </c>
      <c r="G1807" s="7">
        <v>43506</v>
      </c>
      <c r="H1807" s="7" t="str">
        <f t="shared" si="394"/>
        <v>02-2019</v>
      </c>
      <c r="I1807" s="7" t="str">
        <f t="shared" ca="1" si="395"/>
        <v>Wall Street Journal: BBVA-CPI YoY-02-2019</v>
      </c>
      <c r="J1807" s="4" t="str">
        <f t="shared" ca="1" si="396"/>
        <v>CPI YoY-BBVA:02-2019</v>
      </c>
      <c r="K1807" t="s">
        <v>434</v>
      </c>
      <c r="CI1807">
        <v>1.9</v>
      </c>
      <c r="CK1807">
        <v>2</v>
      </c>
      <c r="CM1807">
        <v>1.9</v>
      </c>
      <c r="CO1807">
        <v>2.2000000000000002</v>
      </c>
      <c r="CQ1807">
        <v>2.1</v>
      </c>
      <c r="CS1807">
        <v>2.2999999999999998</v>
      </c>
      <c r="CU1807">
        <v>2.2000000000000002</v>
      </c>
    </row>
    <row r="1808" spans="1:99" x14ac:dyDescent="0.55000000000000004">
      <c r="A1808" s="4" t="str">
        <f t="shared" ca="1" si="391"/>
        <v>National Retail Federation</v>
      </c>
      <c r="B1808" s="4" t="str">
        <f t="shared" si="392"/>
        <v>Jack Kleinhenz</v>
      </c>
      <c r="C1808" s="4" t="s">
        <v>246</v>
      </c>
      <c r="D1808" s="4" t="s">
        <v>195</v>
      </c>
      <c r="E1808" s="4" t="str">
        <f>IF(COUNTIF($E$2:E1807,"Begin: " &amp; C1808 &amp; "-" &amp; D1808 &amp; "-" &amp; H1808)=0,"Begin: " &amp; C1808 &amp; "-" &amp; D1808 &amp; "-" &amp; H1808,IF((C1808 &amp; "-" &amp; D1808 &amp; "-" &amp; H1808)&lt;&gt;(C1809 &amp; "-" &amp; D1809 &amp; "-" &amp; H1809),"End: " &amp; C1808 &amp; "-" &amp; D1808 &amp; "-" &amp; H1808,""))</f>
        <v/>
      </c>
      <c r="F1808" s="4" t="str">
        <f t="shared" si="393"/>
        <v>Wall Street Journal-CPI YoY-02-2019</v>
      </c>
      <c r="G1808" s="7">
        <v>43506</v>
      </c>
      <c r="H1808" s="7" t="str">
        <f t="shared" si="394"/>
        <v>02-2019</v>
      </c>
      <c r="I1808" s="7" t="str">
        <f t="shared" ca="1" si="395"/>
        <v>Wall Street Journal: National Retail Federation-CPI YoY-02-2019</v>
      </c>
      <c r="J1808" s="4" t="str">
        <f t="shared" ca="1" si="396"/>
        <v>CPI YoY-National Retail Federation:02-2019</v>
      </c>
      <c r="K1808" t="s">
        <v>216</v>
      </c>
      <c r="CI1808">
        <v>2</v>
      </c>
      <c r="CK1808">
        <v>2.1</v>
      </c>
      <c r="CM1808">
        <v>1.9</v>
      </c>
      <c r="CO1808">
        <v>2.2000000000000002</v>
      </c>
      <c r="CQ1808">
        <v>2</v>
      </c>
    </row>
    <row r="1809" spans="1:99" x14ac:dyDescent="0.55000000000000004">
      <c r="A1809" s="4" t="str">
        <f t="shared" ca="1" si="391"/>
        <v>Natixis CIB Americas</v>
      </c>
      <c r="B1809" s="4" t="str">
        <f t="shared" si="392"/>
        <v>Joseph LaVorgna</v>
      </c>
      <c r="C1809" s="4" t="s">
        <v>246</v>
      </c>
      <c r="D1809" s="4" t="s">
        <v>195</v>
      </c>
      <c r="E1809" s="4" t="str">
        <f>IF(COUNTIF($E$2:E1808,"Begin: " &amp; C1809 &amp; "-" &amp; D1809 &amp; "-" &amp; H1809)=0,"Begin: " &amp; C1809 &amp; "-" &amp; D1809 &amp; "-" &amp; H1809,IF((C1809 &amp; "-" &amp; D1809 &amp; "-" &amp; H1809)&lt;&gt;(C1810 &amp; "-" &amp; D1810 &amp; "-" &amp; H1810),"End: " &amp; C1809 &amp; "-" &amp; D1809 &amp; "-" &amp; H1809,""))</f>
        <v/>
      </c>
      <c r="F1809" s="4" t="str">
        <f t="shared" si="393"/>
        <v>Wall Street Journal-CPI YoY-02-2019</v>
      </c>
      <c r="G1809" s="7">
        <v>43506</v>
      </c>
      <c r="H1809" s="7" t="str">
        <f t="shared" si="394"/>
        <v>02-2019</v>
      </c>
      <c r="I1809" s="7" t="str">
        <f t="shared" ca="1" si="395"/>
        <v>Wall Street Journal: Natixis CIB Americas-CPI YoY-02-2019</v>
      </c>
      <c r="J1809" s="4" t="str">
        <f t="shared" ca="1" si="396"/>
        <v>CPI YoY-Natixis CIB Americas:02-2019</v>
      </c>
      <c r="K1809" t="s">
        <v>774</v>
      </c>
      <c r="CI1809">
        <v>1.9</v>
      </c>
      <c r="CK1809">
        <v>1.8</v>
      </c>
      <c r="CM1809">
        <v>1.7</v>
      </c>
      <c r="CO1809">
        <v>1.6</v>
      </c>
      <c r="CQ1809">
        <v>1.5</v>
      </c>
      <c r="CS1809">
        <v>1.4</v>
      </c>
      <c r="CU1809">
        <v>1.3</v>
      </c>
    </row>
    <row r="1810" spans="1:99" x14ac:dyDescent="0.55000000000000004">
      <c r="A1810" s="4" t="str">
        <f t="shared" ca="1" si="391"/>
        <v>UCLA Anderson Forecast</v>
      </c>
      <c r="B1810" s="4" t="str">
        <f t="shared" si="392"/>
        <v>Edward Leamer/David Shulman</v>
      </c>
      <c r="C1810" s="4" t="s">
        <v>246</v>
      </c>
      <c r="D1810" s="4" t="s">
        <v>195</v>
      </c>
      <c r="E1810" s="4" t="str">
        <f>IF(COUNTIF($E$2:E1809,"Begin: " &amp; C1810 &amp; "-" &amp; D1810 &amp; "-" &amp; H1810)=0,"Begin: " &amp; C1810 &amp; "-" &amp; D1810 &amp; "-" &amp; H1810,IF((C1810 &amp; "-" &amp; D1810 &amp; "-" &amp; H1810)&lt;&gt;(C1811 &amp; "-" &amp; D1811 &amp; "-" &amp; H1811),"End: " &amp; C1810 &amp; "-" &amp; D1810 &amp; "-" &amp; H1810,""))</f>
        <v/>
      </c>
      <c r="F1810" s="4" t="str">
        <f t="shared" si="393"/>
        <v>Wall Street Journal-CPI YoY-02-2019</v>
      </c>
      <c r="G1810" s="7">
        <v>43506</v>
      </c>
      <c r="H1810" s="7" t="str">
        <f t="shared" si="394"/>
        <v>02-2019</v>
      </c>
      <c r="I1810" s="7" t="str">
        <f t="shared" ca="1" si="395"/>
        <v>Wall Street Journal: UCLA Anderson Forecast-CPI YoY-02-2019</v>
      </c>
      <c r="J1810" s="4" t="str">
        <f t="shared" ca="1" si="396"/>
        <v>CPI YoY-UCLA Anderson Forecast:02-2019</v>
      </c>
      <c r="K1810" t="s">
        <v>218</v>
      </c>
      <c r="CI1810">
        <v>2</v>
      </c>
      <c r="CK1810">
        <v>2.1</v>
      </c>
      <c r="CM1810">
        <v>2.4</v>
      </c>
      <c r="CO1810">
        <v>2.4</v>
      </c>
      <c r="CQ1810">
        <v>2.4</v>
      </c>
    </row>
    <row r="1811" spans="1:99" x14ac:dyDescent="0.55000000000000004">
      <c r="A1811" s="4" t="str">
        <f t="shared" ca="1" si="391"/>
        <v>NEMA Business Information Services</v>
      </c>
      <c r="B1811" s="4" t="str">
        <f t="shared" si="392"/>
        <v>Don Leavens/Steven Wilcox</v>
      </c>
      <c r="C1811" s="4" t="s">
        <v>246</v>
      </c>
      <c r="D1811" s="4" t="s">
        <v>195</v>
      </c>
      <c r="E1811" s="4" t="str">
        <f>IF(COUNTIF($E$2:E1810,"Begin: " &amp; C1811 &amp; "-" &amp; D1811 &amp; "-" &amp; H1811)=0,"Begin: " &amp; C1811 &amp; "-" &amp; D1811 &amp; "-" &amp; H1811,IF((C1811 &amp; "-" &amp; D1811 &amp; "-" &amp; H1811)&lt;&gt;(C1812 &amp; "-" &amp; D1812 &amp; "-" &amp; H1812),"End: " &amp; C1811 &amp; "-" &amp; D1811 &amp; "-" &amp; H1811,""))</f>
        <v/>
      </c>
      <c r="F1811" s="4" t="str">
        <f t="shared" si="393"/>
        <v>Wall Street Journal-CPI YoY-02-2019</v>
      </c>
      <c r="G1811" s="7">
        <v>43506</v>
      </c>
      <c r="H1811" s="7" t="str">
        <f t="shared" si="394"/>
        <v>02-2019</v>
      </c>
      <c r="I1811" s="7" t="str">
        <f t="shared" ca="1" si="395"/>
        <v>Wall Street Journal: NEMA Business Information Services-CPI YoY-02-2019</v>
      </c>
      <c r="J1811" s="4" t="str">
        <f t="shared" ca="1" si="396"/>
        <v>CPI YoY-NEMA Business Information Services:02-2019</v>
      </c>
      <c r="K1811" t="s">
        <v>765</v>
      </c>
      <c r="CI1811">
        <v>2.2000000000000002</v>
      </c>
      <c r="CK1811">
        <v>2</v>
      </c>
      <c r="CM1811">
        <v>2.4</v>
      </c>
      <c r="CO1811">
        <v>2.4</v>
      </c>
      <c r="CQ1811">
        <v>2.2999999999999998</v>
      </c>
      <c r="CS1811">
        <v>2.7</v>
      </c>
      <c r="CU1811">
        <v>2.6</v>
      </c>
    </row>
    <row r="1812" spans="1:99" x14ac:dyDescent="0.55000000000000004">
      <c r="A1812" s="4" t="str">
        <f t="shared" ca="1" si="391"/>
        <v>HSBC</v>
      </c>
      <c r="B1812" s="4" t="str">
        <f t="shared" si="392"/>
        <v>Kevin Logan</v>
      </c>
      <c r="C1812" s="4" t="s">
        <v>246</v>
      </c>
      <c r="D1812" s="4" t="s">
        <v>195</v>
      </c>
      <c r="E1812" s="4" t="str">
        <f>IF(COUNTIF($E$2:E1811,"Begin: " &amp; C1812 &amp; "-" &amp; D1812 &amp; "-" &amp; H1812)=0,"Begin: " &amp; C1812 &amp; "-" &amp; D1812 &amp; "-" &amp; H1812,IF((C1812 &amp; "-" &amp; D1812 &amp; "-" &amp; H1812)&lt;&gt;(C1813 &amp; "-" &amp; D1813 &amp; "-" &amp; H1813),"End: " &amp; C1812 &amp; "-" &amp; D1812 &amp; "-" &amp; H1812,""))</f>
        <v/>
      </c>
      <c r="F1812" s="4" t="str">
        <f t="shared" si="393"/>
        <v>Wall Street Journal-CPI YoY-02-2019</v>
      </c>
      <c r="G1812" s="7">
        <v>43506</v>
      </c>
      <c r="H1812" s="7" t="str">
        <f t="shared" si="394"/>
        <v>02-2019</v>
      </c>
      <c r="I1812" s="7" t="str">
        <f t="shared" ca="1" si="395"/>
        <v>Wall Street Journal: HSBC-CPI YoY-02-2019</v>
      </c>
      <c r="J1812" s="4" t="str">
        <f t="shared" ca="1" si="396"/>
        <v>CPI YoY-HSBC:02-2019</v>
      </c>
      <c r="K1812" t="s">
        <v>435</v>
      </c>
      <c r="CI1812">
        <v>1.9</v>
      </c>
      <c r="CK1812">
        <v>1.8</v>
      </c>
      <c r="CM1812">
        <v>2</v>
      </c>
      <c r="CO1812">
        <v>2.1</v>
      </c>
      <c r="CQ1812">
        <v>2.2999999999999998</v>
      </c>
    </row>
    <row r="1813" spans="1:99" x14ac:dyDescent="0.55000000000000004">
      <c r="A1813" s="4" t="str">
        <f t="shared" ca="1" si="391"/>
        <v>Moody's Investors Service</v>
      </c>
      <c r="B1813" s="4" t="str">
        <f t="shared" si="392"/>
        <v>John Lonski</v>
      </c>
      <c r="C1813" s="4" t="s">
        <v>246</v>
      </c>
      <c r="D1813" s="4" t="s">
        <v>195</v>
      </c>
      <c r="E1813" s="4" t="str">
        <f>IF(COUNTIF($E$2:E1812,"Begin: " &amp; C1813 &amp; "-" &amp; D1813 &amp; "-" &amp; H1813)=0,"Begin: " &amp; C1813 &amp; "-" &amp; D1813 &amp; "-" &amp; H1813,IF((C1813 &amp; "-" &amp; D1813 &amp; "-" &amp; H1813)&lt;&gt;(C1814 &amp; "-" &amp; D1814 &amp; "-" &amp; H1814),"End: " &amp; C1813 &amp; "-" &amp; D1813 &amp; "-" &amp; H1813,""))</f>
        <v/>
      </c>
      <c r="F1813" s="4" t="str">
        <f t="shared" si="393"/>
        <v>Wall Street Journal-CPI YoY-02-2019</v>
      </c>
      <c r="G1813" s="7">
        <v>43506</v>
      </c>
      <c r="H1813" s="7" t="str">
        <f t="shared" si="394"/>
        <v>02-2019</v>
      </c>
      <c r="I1813" s="7" t="str">
        <f t="shared" ca="1" si="395"/>
        <v>Wall Street Journal: Moody's Investors Service-CPI YoY-02-2019</v>
      </c>
      <c r="J1813" s="4" t="str">
        <f t="shared" ca="1" si="396"/>
        <v>CPI YoY-Moody's Investors Service:02-2019</v>
      </c>
      <c r="K1813" t="s">
        <v>220</v>
      </c>
      <c r="CI1813">
        <v>1.9</v>
      </c>
      <c r="CK1813">
        <v>1.5</v>
      </c>
      <c r="CM1813">
        <v>1.7</v>
      </c>
      <c r="CO1813">
        <v>1.8</v>
      </c>
      <c r="CQ1813">
        <v>1.9</v>
      </c>
      <c r="CS1813">
        <v>1.9</v>
      </c>
      <c r="CU1813">
        <v>1.9</v>
      </c>
    </row>
    <row r="1814" spans="1:99" x14ac:dyDescent="0.55000000000000004">
      <c r="A1814" s="4" t="str">
        <f t="shared" ca="1" si="391"/>
        <v>National Auto Dealer Association</v>
      </c>
      <c r="B1814" s="4" t="str">
        <f t="shared" si="392"/>
        <v>Patrick Manzi</v>
      </c>
      <c r="C1814" s="4" t="s">
        <v>246</v>
      </c>
      <c r="D1814" s="4" t="s">
        <v>195</v>
      </c>
      <c r="E1814" s="4" t="str">
        <f>IF(COUNTIF($E$2:E1813,"Begin: " &amp; C1814 &amp; "-" &amp; D1814 &amp; "-" &amp; H1814)=0,"Begin: " &amp; C1814 &amp; "-" &amp; D1814 &amp; "-" &amp; H1814,IF((C1814 &amp; "-" &amp; D1814 &amp; "-" &amp; H1814)&lt;&gt;(C1815 &amp; "-" &amp; D1815 &amp; "-" &amp; H1815),"End: " &amp; C1814 &amp; "-" &amp; D1814 &amp; "-" &amp; H1814,""))</f>
        <v/>
      </c>
      <c r="F1814" s="4" t="str">
        <f t="shared" si="393"/>
        <v>Wall Street Journal-CPI YoY-02-2019</v>
      </c>
      <c r="G1814" s="7">
        <v>43506</v>
      </c>
      <c r="H1814" s="7" t="str">
        <f t="shared" si="394"/>
        <v>02-2019</v>
      </c>
      <c r="I1814" s="7" t="str">
        <f t="shared" ca="1" si="395"/>
        <v>Wall Street Journal: National Auto Dealer Association-CPI YoY-02-2019</v>
      </c>
      <c r="J1814" s="4" t="str">
        <f t="shared" ca="1" si="396"/>
        <v>CPI YoY-National Auto Dealer Association:02-2019</v>
      </c>
      <c r="K1814" t="s">
        <v>800</v>
      </c>
      <c r="CI1814">
        <v>1.9</v>
      </c>
      <c r="CK1814">
        <v>2.1</v>
      </c>
      <c r="CM1814">
        <v>2.1</v>
      </c>
      <c r="CO1814">
        <v>2.2000000000000002</v>
      </c>
      <c r="CQ1814">
        <v>2.2000000000000002</v>
      </c>
    </row>
    <row r="1815" spans="1:99" x14ac:dyDescent="0.55000000000000004">
      <c r="A1815" s="4" t="str">
        <f t="shared" ca="1" si="391"/>
        <v>MetLife Investment Management</v>
      </c>
      <c r="B1815" s="4" t="str">
        <f t="shared" si="392"/>
        <v>Drew T. Matus</v>
      </c>
      <c r="C1815" s="4" t="s">
        <v>246</v>
      </c>
      <c r="D1815" s="4" t="s">
        <v>195</v>
      </c>
      <c r="E1815" s="4" t="str">
        <f>IF(COUNTIF($E$2:E1814,"Begin: " &amp; C1815 &amp; "-" &amp; D1815 &amp; "-" &amp; H1815)=0,"Begin: " &amp; C1815 &amp; "-" &amp; D1815 &amp; "-" &amp; H1815,IF((C1815 &amp; "-" &amp; D1815 &amp; "-" &amp; H1815)&lt;&gt;(C1816 &amp; "-" &amp; D1816 &amp; "-" &amp; H1816),"End: " &amp; C1815 &amp; "-" &amp; D1815 &amp; "-" &amp; H1815,""))</f>
        <v/>
      </c>
      <c r="F1815" s="4" t="str">
        <f t="shared" si="393"/>
        <v>Wall Street Journal-CPI YoY-02-2019</v>
      </c>
      <c r="G1815" s="7">
        <v>43506</v>
      </c>
      <c r="H1815" s="7" t="str">
        <f t="shared" si="394"/>
        <v>02-2019</v>
      </c>
      <c r="I1815" s="7" t="str">
        <f t="shared" ca="1" si="395"/>
        <v>Wall Street Journal: MetLife Investment Management-CPI YoY-02-2019</v>
      </c>
      <c r="J1815" s="4" t="str">
        <f t="shared" ca="1" si="396"/>
        <v>CPI YoY-MetLife Investment Management:02-2019</v>
      </c>
      <c r="K1815" t="s">
        <v>801</v>
      </c>
      <c r="CK1815">
        <v>2.6</v>
      </c>
      <c r="CM1815">
        <v>2.6</v>
      </c>
      <c r="CO1815">
        <v>2.2000000000000002</v>
      </c>
    </row>
    <row r="1816" spans="1:99" x14ac:dyDescent="0.55000000000000004">
      <c r="A1816" s="4" t="str">
        <f t="shared" ca="1" si="391"/>
        <v>Jeffries &amp; Company</v>
      </c>
      <c r="B1816" s="4" t="str">
        <f t="shared" si="392"/>
        <v>Ward McCarthy *</v>
      </c>
      <c r="C1816" s="4" t="s">
        <v>246</v>
      </c>
      <c r="D1816" s="4" t="s">
        <v>195</v>
      </c>
      <c r="E1816" s="4" t="str">
        <f>IF(COUNTIF($E$2:E1815,"Begin: " &amp; C1816 &amp; "-" &amp; D1816 &amp; "-" &amp; H1816)=0,"Begin: " &amp; C1816 &amp; "-" &amp; D1816 &amp; "-" &amp; H1816,IF((C1816 &amp; "-" &amp; D1816 &amp; "-" &amp; H1816)&lt;&gt;(C1817 &amp; "-" &amp; D1817 &amp; "-" &amp; H1817),"End: " &amp; C1816 &amp; "-" &amp; D1816 &amp; "-" &amp; H1816,""))</f>
        <v/>
      </c>
      <c r="F1816" s="4" t="str">
        <f t="shared" si="393"/>
        <v>Wall Street Journal-CPI YoY-02-2019</v>
      </c>
      <c r="G1816" s="7">
        <v>43506</v>
      </c>
      <c r="H1816" s="7" t="str">
        <f t="shared" si="394"/>
        <v>02-2019</v>
      </c>
      <c r="I1816" s="7" t="str">
        <f t="shared" ca="1" si="395"/>
        <v>Wall Street Journal: Jeffries &amp; Company-CPI YoY-02-2019</v>
      </c>
      <c r="J1816" s="4" t="str">
        <f t="shared" ca="1" si="396"/>
        <v>CPI YoY-Jeffries &amp; Company:02-2019</v>
      </c>
      <c r="K1816" t="s">
        <v>436</v>
      </c>
    </row>
    <row r="1817" spans="1:99" x14ac:dyDescent="0.55000000000000004">
      <c r="A1817" s="4" t="str">
        <f t="shared" ca="1" si="391"/>
        <v>ACT Research</v>
      </c>
      <c r="B1817" s="4" t="str">
        <f t="shared" si="392"/>
        <v>Jim Meil</v>
      </c>
      <c r="C1817" s="4" t="s">
        <v>246</v>
      </c>
      <c r="D1817" s="4" t="s">
        <v>195</v>
      </c>
      <c r="E1817" s="4" t="str">
        <f>IF(COUNTIF($E$2:E1816,"Begin: " &amp; C1817 &amp; "-" &amp; D1817 &amp; "-" &amp; H1817)=0,"Begin: " &amp; C1817 &amp; "-" &amp; D1817 &amp; "-" &amp; H1817,IF((C1817 &amp; "-" &amp; D1817 &amp; "-" &amp; H1817)&lt;&gt;(C1818 &amp; "-" &amp; D1818 &amp; "-" &amp; H1818),"End: " &amp; C1817 &amp; "-" &amp; D1817 &amp; "-" &amp; H1817,""))</f>
        <v/>
      </c>
      <c r="F1817" s="4" t="str">
        <f t="shared" si="393"/>
        <v>Wall Street Journal-CPI YoY-02-2019</v>
      </c>
      <c r="G1817" s="7">
        <v>43506</v>
      </c>
      <c r="H1817" s="7" t="str">
        <f t="shared" si="394"/>
        <v>02-2019</v>
      </c>
      <c r="I1817" s="7" t="str">
        <f t="shared" ca="1" si="395"/>
        <v>Wall Street Journal: ACT Research-CPI YoY-02-2019</v>
      </c>
      <c r="J1817" s="4" t="str">
        <f t="shared" ca="1" si="396"/>
        <v>CPI YoY-ACT Research:02-2019</v>
      </c>
      <c r="K1817" t="s">
        <v>437</v>
      </c>
      <c r="CI1817">
        <v>1.9</v>
      </c>
      <c r="CK1817">
        <v>1.9</v>
      </c>
      <c r="CM1817">
        <v>2</v>
      </c>
      <c r="CO1817">
        <v>2</v>
      </c>
      <c r="CQ1817">
        <v>2</v>
      </c>
    </row>
    <row r="1818" spans="1:99" x14ac:dyDescent="0.55000000000000004">
      <c r="A1818" s="4" t="str">
        <f t="shared" ca="1" si="391"/>
        <v>Standard Chartered</v>
      </c>
      <c r="B1818" s="4" t="str">
        <f t="shared" si="392"/>
        <v>Sonia Meskin *</v>
      </c>
      <c r="C1818" s="4" t="s">
        <v>246</v>
      </c>
      <c r="D1818" s="4" t="s">
        <v>195</v>
      </c>
      <c r="E1818" s="4" t="str">
        <f>IF(COUNTIF($E$2:E1817,"Begin: " &amp; C1818 &amp; "-" &amp; D1818 &amp; "-" &amp; H1818)=0,"Begin: " &amp; C1818 &amp; "-" &amp; D1818 &amp; "-" &amp; H1818,IF((C1818 &amp; "-" &amp; D1818 &amp; "-" &amp; H1818)&lt;&gt;(C1819 &amp; "-" &amp; D1819 &amp; "-" &amp; H1819),"End: " &amp; C1818 &amp; "-" &amp; D1818 &amp; "-" &amp; H1818,""))</f>
        <v/>
      </c>
      <c r="F1818" s="4" t="str">
        <f t="shared" si="393"/>
        <v>Wall Street Journal-CPI YoY-02-2019</v>
      </c>
      <c r="G1818" s="7">
        <v>43506</v>
      </c>
      <c r="H1818" s="7" t="str">
        <f t="shared" si="394"/>
        <v>02-2019</v>
      </c>
      <c r="I1818" s="7" t="str">
        <f t="shared" ca="1" si="395"/>
        <v>Wall Street Journal: Standard Chartered-CPI YoY-02-2019</v>
      </c>
      <c r="J1818" s="4" t="str">
        <f t="shared" ca="1" si="396"/>
        <v>CPI YoY-Standard Chartered:02-2019</v>
      </c>
      <c r="K1818" t="s">
        <v>808</v>
      </c>
    </row>
    <row r="1819" spans="1:99" x14ac:dyDescent="0.55000000000000004">
      <c r="A1819" s="4" t="str">
        <f t="shared" ca="1" si="391"/>
        <v>BofA</v>
      </c>
      <c r="B1819" s="4" t="str">
        <f t="shared" si="392"/>
        <v>Michelle Meyer</v>
      </c>
      <c r="C1819" s="4" t="s">
        <v>246</v>
      </c>
      <c r="D1819" s="4" t="s">
        <v>195</v>
      </c>
      <c r="E1819" s="4" t="str">
        <f>IF(COUNTIF($E$2:E1818,"Begin: " &amp; C1819 &amp; "-" &amp; D1819 &amp; "-" &amp; H1819)=0,"Begin: " &amp; C1819 &amp; "-" &amp; D1819 &amp; "-" &amp; H1819,IF((C1819 &amp; "-" &amp; D1819 &amp; "-" &amp; H1819)&lt;&gt;(C1820 &amp; "-" &amp; D1820 &amp; "-" &amp; H1820),"End: " &amp; C1819 &amp; "-" &amp; D1819 &amp; "-" &amp; H1819,""))</f>
        <v/>
      </c>
      <c r="F1819" s="4" t="str">
        <f t="shared" si="393"/>
        <v>Wall Street Journal-CPI YoY-02-2019</v>
      </c>
      <c r="G1819" s="7">
        <v>43506</v>
      </c>
      <c r="H1819" s="7" t="str">
        <f t="shared" si="394"/>
        <v>02-2019</v>
      </c>
      <c r="I1819" s="7" t="str">
        <f t="shared" ca="1" si="395"/>
        <v>Wall Street Journal: BofA-CPI YoY-02-2019</v>
      </c>
      <c r="J1819" s="4" t="str">
        <f t="shared" ca="1" si="396"/>
        <v>CPI YoY-BofA:02-2019</v>
      </c>
      <c r="K1819" t="s">
        <v>803</v>
      </c>
      <c r="CI1819">
        <v>2.2000000000000002</v>
      </c>
      <c r="CK1819">
        <v>1.5</v>
      </c>
      <c r="CM1819">
        <v>1.7</v>
      </c>
      <c r="CO1819">
        <v>1.7</v>
      </c>
      <c r="CQ1819">
        <v>1.8</v>
      </c>
    </row>
    <row r="1820" spans="1:99" x14ac:dyDescent="0.55000000000000004">
      <c r="A1820" s="4" t="str">
        <f t="shared" ca="1" si="391"/>
        <v>Daiwa Capital</v>
      </c>
      <c r="B1820" s="4" t="str">
        <f t="shared" si="392"/>
        <v>Michael Moran</v>
      </c>
      <c r="C1820" s="4" t="s">
        <v>246</v>
      </c>
      <c r="D1820" s="4" t="s">
        <v>195</v>
      </c>
      <c r="E1820" s="4" t="str">
        <f>IF(COUNTIF($E$2:E1819,"Begin: " &amp; C1820 &amp; "-" &amp; D1820 &amp; "-" &amp; H1820)=0,"Begin: " &amp; C1820 &amp; "-" &amp; D1820 &amp; "-" &amp; H1820,IF((C1820 &amp; "-" &amp; D1820 &amp; "-" &amp; H1820)&lt;&gt;(C1821 &amp; "-" &amp; D1821 &amp; "-" &amp; H1821),"End: " &amp; C1820 &amp; "-" &amp; D1820 &amp; "-" &amp; H1820,""))</f>
        <v/>
      </c>
      <c r="F1820" s="4" t="str">
        <f t="shared" si="393"/>
        <v>Wall Street Journal-CPI YoY-02-2019</v>
      </c>
      <c r="G1820" s="7">
        <v>43506</v>
      </c>
      <c r="H1820" s="7" t="str">
        <f t="shared" si="394"/>
        <v>02-2019</v>
      </c>
      <c r="I1820" s="7" t="str">
        <f t="shared" ca="1" si="395"/>
        <v>Wall Street Journal: Daiwa Capital-CPI YoY-02-2019</v>
      </c>
      <c r="J1820" s="4" t="str">
        <f t="shared" ca="1" si="396"/>
        <v>CPI YoY-Daiwa Capital:02-2019</v>
      </c>
      <c r="K1820" t="s">
        <v>438</v>
      </c>
      <c r="CI1820">
        <v>2.2000000000000002</v>
      </c>
      <c r="CK1820">
        <v>1.9</v>
      </c>
      <c r="CM1820">
        <v>2.1</v>
      </c>
      <c r="CO1820">
        <v>2.2999999999999998</v>
      </c>
      <c r="CQ1820">
        <v>2.2000000000000002</v>
      </c>
      <c r="CS1820">
        <v>2.1</v>
      </c>
      <c r="CU1820">
        <v>2</v>
      </c>
    </row>
    <row r="1821" spans="1:99" x14ac:dyDescent="0.55000000000000004">
      <c r="A1821" s="4" t="str">
        <f t="shared" ca="1" si="391"/>
        <v>National Association of Manufacturers</v>
      </c>
      <c r="B1821" s="4" t="str">
        <f t="shared" si="392"/>
        <v>Chad Moutray</v>
      </c>
      <c r="C1821" s="4" t="s">
        <v>246</v>
      </c>
      <c r="D1821" s="4" t="s">
        <v>195</v>
      </c>
      <c r="E1821" s="4" t="str">
        <f>IF(COUNTIF($E$2:E1820,"Begin: " &amp; C1821 &amp; "-" &amp; D1821 &amp; "-" &amp; H1821)=0,"Begin: " &amp; C1821 &amp; "-" &amp; D1821 &amp; "-" &amp; H1821,IF((C1821 &amp; "-" &amp; D1821 &amp; "-" &amp; H1821)&lt;&gt;(C1822 &amp; "-" &amp; D1822 &amp; "-" &amp; H1822),"End: " &amp; C1821 &amp; "-" &amp; D1821 &amp; "-" &amp; H1821,""))</f>
        <v/>
      </c>
      <c r="F1821" s="4" t="str">
        <f t="shared" si="393"/>
        <v>Wall Street Journal-CPI YoY-02-2019</v>
      </c>
      <c r="G1821" s="7">
        <v>43506</v>
      </c>
      <c r="H1821" s="7" t="str">
        <f t="shared" si="394"/>
        <v>02-2019</v>
      </c>
      <c r="I1821" s="7" t="str">
        <f t="shared" ca="1" si="395"/>
        <v>Wall Street Journal: National Association of Manufacturers-CPI YoY-02-2019</v>
      </c>
      <c r="J1821" s="4" t="str">
        <f t="shared" ca="1" si="396"/>
        <v>CPI YoY-National Association of Manufacturers:02-2019</v>
      </c>
      <c r="K1821" t="s">
        <v>439</v>
      </c>
      <c r="CI1821">
        <v>2.25</v>
      </c>
      <c r="CK1821">
        <v>2.15</v>
      </c>
      <c r="CM1821">
        <v>2.5299999999999998</v>
      </c>
      <c r="CO1821">
        <v>2.2799999999999998</v>
      </c>
      <c r="CQ1821">
        <v>2</v>
      </c>
      <c r="CS1821">
        <v>2.1800000000000002</v>
      </c>
      <c r="CU1821">
        <v>2.2200000000000002</v>
      </c>
    </row>
    <row r="1822" spans="1:99" x14ac:dyDescent="0.55000000000000004">
      <c r="A1822" s="4" t="str">
        <f t="shared" ca="1" si="391"/>
        <v>Naroff Economics</v>
      </c>
      <c r="B1822" s="4" t="str">
        <f t="shared" si="392"/>
        <v>Joel Naroff</v>
      </c>
      <c r="C1822" s="4" t="s">
        <v>246</v>
      </c>
      <c r="D1822" s="4" t="s">
        <v>195</v>
      </c>
      <c r="E1822" s="4" t="str">
        <f>IF(COUNTIF($E$2:E1821,"Begin: " &amp; C1822 &amp; "-" &amp; D1822 &amp; "-" &amp; H1822)=0,"Begin: " &amp; C1822 &amp; "-" &amp; D1822 &amp; "-" &amp; H1822,IF((C1822 &amp; "-" &amp; D1822 &amp; "-" &amp; H1822)&lt;&gt;(C1823 &amp; "-" &amp; D1823 &amp; "-" &amp; H1823),"End: " &amp; C1822 &amp; "-" &amp; D1822 &amp; "-" &amp; H1822,""))</f>
        <v/>
      </c>
      <c r="F1822" s="4" t="str">
        <f t="shared" si="393"/>
        <v>Wall Street Journal-CPI YoY-02-2019</v>
      </c>
      <c r="G1822" s="7">
        <v>43506</v>
      </c>
      <c r="H1822" s="7" t="str">
        <f t="shared" si="394"/>
        <v>02-2019</v>
      </c>
      <c r="I1822" s="7" t="str">
        <f t="shared" ca="1" si="395"/>
        <v>Wall Street Journal: Naroff Economics-CPI YoY-02-2019</v>
      </c>
      <c r="J1822" s="4" t="str">
        <f t="shared" ca="1" si="396"/>
        <v>CPI YoY-Naroff Economics:02-2019</v>
      </c>
      <c r="K1822" t="s">
        <v>440</v>
      </c>
      <c r="CI1822">
        <v>2</v>
      </c>
      <c r="CK1822">
        <v>1.9</v>
      </c>
      <c r="CM1822">
        <v>2.2999999999999998</v>
      </c>
      <c r="CO1822">
        <v>2.1</v>
      </c>
      <c r="CQ1822">
        <v>1.7</v>
      </c>
      <c r="CS1822">
        <v>2.2000000000000002</v>
      </c>
      <c r="CU1822">
        <v>2.5</v>
      </c>
    </row>
    <row r="1823" spans="1:99" x14ac:dyDescent="0.55000000000000004">
      <c r="A1823" s="4" t="str">
        <f t="shared" ca="1" si="391"/>
        <v>MacroEcon Global Advisors</v>
      </c>
      <c r="B1823" s="4" t="str">
        <f t="shared" si="392"/>
        <v>Mark Nielson *</v>
      </c>
      <c r="C1823" s="4" t="s">
        <v>246</v>
      </c>
      <c r="D1823" s="4" t="s">
        <v>195</v>
      </c>
      <c r="E1823" s="4" t="str">
        <f>IF(COUNTIF($E$2:E1822,"Begin: " &amp; C1823 &amp; "-" &amp; D1823 &amp; "-" &amp; H1823)=0,"Begin: " &amp; C1823 &amp; "-" &amp; D1823 &amp; "-" &amp; H1823,IF((C1823 &amp; "-" &amp; D1823 &amp; "-" &amp; H1823)&lt;&gt;(C1824 &amp; "-" &amp; D1824 &amp; "-" &amp; H1824),"End: " &amp; C1823 &amp; "-" &amp; D1823 &amp; "-" &amp; H1823,""))</f>
        <v/>
      </c>
      <c r="F1823" s="4" t="str">
        <f t="shared" si="393"/>
        <v>Wall Street Journal-CPI YoY-02-2019</v>
      </c>
      <c r="G1823" s="7">
        <v>43506</v>
      </c>
      <c r="H1823" s="7" t="str">
        <f t="shared" si="394"/>
        <v>02-2019</v>
      </c>
      <c r="I1823" s="7" t="str">
        <f t="shared" ca="1" si="395"/>
        <v>Wall Street Journal: MacroEcon Global Advisors-CPI YoY-02-2019</v>
      </c>
      <c r="J1823" s="4" t="str">
        <f t="shared" ca="1" si="396"/>
        <v>CPI YoY-MacroEcon Global Advisors:02-2019</v>
      </c>
      <c r="K1823" t="s">
        <v>425</v>
      </c>
    </row>
    <row r="1824" spans="1:99" x14ac:dyDescent="0.55000000000000004">
      <c r="A1824" s="4" t="str">
        <f t="shared" ca="1" si="391"/>
        <v>Corelogic</v>
      </c>
      <c r="B1824" s="4" t="str">
        <f t="shared" si="392"/>
        <v>Frank Nothaft</v>
      </c>
      <c r="C1824" s="4" t="s">
        <v>246</v>
      </c>
      <c r="D1824" s="4" t="s">
        <v>195</v>
      </c>
      <c r="E1824" s="4" t="str">
        <f>IF(COUNTIF($E$2:E1823,"Begin: " &amp; C1824 &amp; "-" &amp; D1824 &amp; "-" &amp; H1824)=0,"Begin: " &amp; C1824 &amp; "-" &amp; D1824 &amp; "-" &amp; H1824,IF((C1824 &amp; "-" &amp; D1824 &amp; "-" &amp; H1824)&lt;&gt;(C1825 &amp; "-" &amp; D1825 &amp; "-" &amp; H1825),"End: " &amp; C1824 &amp; "-" &amp; D1824 &amp; "-" &amp; H1824,""))</f>
        <v/>
      </c>
      <c r="F1824" s="4" t="str">
        <f t="shared" si="393"/>
        <v>Wall Street Journal-CPI YoY-02-2019</v>
      </c>
      <c r="G1824" s="7">
        <v>43506</v>
      </c>
      <c r="H1824" s="7" t="str">
        <f t="shared" si="394"/>
        <v>02-2019</v>
      </c>
      <c r="I1824" s="7" t="str">
        <f t="shared" ca="1" si="395"/>
        <v>Wall Street Journal: Corelogic-CPI YoY-02-2019</v>
      </c>
      <c r="J1824" s="4" t="str">
        <f t="shared" ca="1" si="396"/>
        <v>CPI YoY-Corelogic:02-2019</v>
      </c>
      <c r="K1824" t="s">
        <v>752</v>
      </c>
      <c r="CI1824">
        <v>2.2000000000000002</v>
      </c>
      <c r="CK1824">
        <v>2</v>
      </c>
      <c r="CM1824">
        <v>2.2999999999999998</v>
      </c>
      <c r="CO1824">
        <v>2.2999999999999998</v>
      </c>
      <c r="CQ1824">
        <v>2.5</v>
      </c>
      <c r="CS1824">
        <v>2.5</v>
      </c>
      <c r="CU1824">
        <v>2.5</v>
      </c>
    </row>
    <row r="1825" spans="1:99" x14ac:dyDescent="0.55000000000000004">
      <c r="A1825" s="4" t="str">
        <f t="shared" ca="1" si="391"/>
        <v>High Frequency Economics</v>
      </c>
      <c r="B1825" s="4" t="str">
        <f t="shared" si="392"/>
        <v>Jim O'Sullivan</v>
      </c>
      <c r="C1825" s="4" t="s">
        <v>246</v>
      </c>
      <c r="D1825" s="4" t="s">
        <v>195</v>
      </c>
      <c r="E1825" s="4" t="str">
        <f>IF(COUNTIF($E$2:E1824,"Begin: " &amp; C1825 &amp; "-" &amp; D1825 &amp; "-" &amp; H1825)=0,"Begin: " &amp; C1825 &amp; "-" &amp; D1825 &amp; "-" &amp; H1825,IF((C1825 &amp; "-" &amp; D1825 &amp; "-" &amp; H1825)&lt;&gt;(C1826 &amp; "-" &amp; D1826 &amp; "-" &amp; H1826),"End: " &amp; C1825 &amp; "-" &amp; D1825 &amp; "-" &amp; H1825,""))</f>
        <v/>
      </c>
      <c r="F1825" s="4" t="str">
        <f t="shared" si="393"/>
        <v>Wall Street Journal-CPI YoY-02-2019</v>
      </c>
      <c r="G1825" s="7">
        <v>43506</v>
      </c>
      <c r="H1825" s="7" t="str">
        <f t="shared" si="394"/>
        <v>02-2019</v>
      </c>
      <c r="I1825" s="7" t="str">
        <f t="shared" ca="1" si="395"/>
        <v>Wall Street Journal: High Frequency Economics-CPI YoY-02-2019</v>
      </c>
      <c r="J1825" s="4" t="str">
        <f t="shared" ca="1" si="396"/>
        <v>CPI YoY-High Frequency Economics:02-2019</v>
      </c>
      <c r="K1825" t="s">
        <v>227</v>
      </c>
      <c r="CI1825">
        <v>1.7</v>
      </c>
      <c r="CK1825">
        <v>1.9</v>
      </c>
      <c r="CM1825">
        <v>2.4</v>
      </c>
      <c r="CO1825">
        <v>2.7</v>
      </c>
      <c r="CQ1825">
        <v>2.7</v>
      </c>
    </row>
    <row r="1826" spans="1:99" x14ac:dyDescent="0.55000000000000004">
      <c r="A1826" s="4" t="str">
        <f t="shared" ca="1" si="391"/>
        <v>Stifel, Nicoulas and Company, Incorporated (formerly Sterne Agee)</v>
      </c>
      <c r="B1826" s="4" t="str">
        <f t="shared" si="392"/>
        <v>Lindsey Piegza</v>
      </c>
      <c r="C1826" s="4" t="s">
        <v>246</v>
      </c>
      <c r="D1826" s="4" t="s">
        <v>195</v>
      </c>
      <c r="E1826" s="4" t="str">
        <f>IF(COUNTIF($E$2:E1825,"Begin: " &amp; C1826 &amp; "-" &amp; D1826 &amp; "-" &amp; H1826)=0,"Begin: " &amp; C1826 &amp; "-" &amp; D1826 &amp; "-" &amp; H1826,IF((C1826 &amp; "-" &amp; D1826 &amp; "-" &amp; H1826)&lt;&gt;(C1827 &amp; "-" &amp; D1827 &amp; "-" &amp; H1827),"End: " &amp; C1826 &amp; "-" &amp; D1826 &amp; "-" &amp; H1826,""))</f>
        <v/>
      </c>
      <c r="F1826" s="4" t="str">
        <f t="shared" si="393"/>
        <v>Wall Street Journal-CPI YoY-02-2019</v>
      </c>
      <c r="G1826" s="7">
        <v>43506</v>
      </c>
      <c r="H1826" s="7" t="str">
        <f t="shared" si="394"/>
        <v>02-2019</v>
      </c>
      <c r="I1826" s="7" t="str">
        <f t="shared" ca="1" si="395"/>
        <v>Wall Street Journal: Stifel, Nicoulas and Company, Incorporated (formerly Sterne Agee)-CPI YoY-02-2019</v>
      </c>
      <c r="J1826" s="4" t="str">
        <f t="shared" ca="1" si="396"/>
        <v>CPI YoY-Stifel, Nicoulas and Company, Incorporated (formerly Sterne Agee):02-2019</v>
      </c>
      <c r="K1826" t="s">
        <v>675</v>
      </c>
      <c r="CI1826">
        <v>1.9</v>
      </c>
      <c r="CK1826">
        <v>2.2000000000000002</v>
      </c>
      <c r="CM1826">
        <v>2.1</v>
      </c>
      <c r="CO1826">
        <v>2</v>
      </c>
    </row>
    <row r="1827" spans="1:99" x14ac:dyDescent="0.55000000000000004">
      <c r="A1827" s="4" t="str">
        <f t="shared" ca="1" si="391"/>
        <v>Macroeconomic Advisers</v>
      </c>
      <c r="B1827" s="4" t="str">
        <f t="shared" si="392"/>
        <v>Dr. Joel Prakken/ Chris Varvares</v>
      </c>
      <c r="C1827" s="4" t="s">
        <v>246</v>
      </c>
      <c r="D1827" s="4" t="s">
        <v>195</v>
      </c>
      <c r="E1827" s="4" t="str">
        <f>IF(COUNTIF($E$2:E1826,"Begin: " &amp; C1827 &amp; "-" &amp; D1827 &amp; "-" &amp; H1827)=0,"Begin: " &amp; C1827 &amp; "-" &amp; D1827 &amp; "-" &amp; H1827,IF((C1827 &amp; "-" &amp; D1827 &amp; "-" &amp; H1827)&lt;&gt;(C1828 &amp; "-" &amp; D1828 &amp; "-" &amp; H1828),"End: " &amp; C1827 &amp; "-" &amp; D1827 &amp; "-" &amp; H1827,""))</f>
        <v/>
      </c>
      <c r="F1827" s="4" t="str">
        <f t="shared" si="393"/>
        <v>Wall Street Journal-CPI YoY-02-2019</v>
      </c>
      <c r="G1827" s="7">
        <v>43506</v>
      </c>
      <c r="H1827" s="7" t="str">
        <f t="shared" si="394"/>
        <v>02-2019</v>
      </c>
      <c r="I1827" s="7" t="str">
        <f t="shared" ca="1" si="395"/>
        <v>Wall Street Journal: Macroeconomic Advisers-CPI YoY-02-2019</v>
      </c>
      <c r="J1827" s="4" t="str">
        <f t="shared" ca="1" si="396"/>
        <v>CPI YoY-Macroeconomic Advisers:02-2019</v>
      </c>
      <c r="K1827" t="s">
        <v>228</v>
      </c>
    </row>
    <row r="1828" spans="1:99" x14ac:dyDescent="0.55000000000000004">
      <c r="A1828" s="4" t="str">
        <f t="shared" ca="1" si="391"/>
        <v>Ameriprise Financial</v>
      </c>
      <c r="B1828" s="4" t="str">
        <f t="shared" si="392"/>
        <v>Russell Price</v>
      </c>
      <c r="C1828" s="4" t="s">
        <v>246</v>
      </c>
      <c r="D1828" s="4" t="s">
        <v>195</v>
      </c>
      <c r="E1828" s="4" t="str">
        <f>IF(COUNTIF($E$2:E1827,"Begin: " &amp; C1828 &amp; "-" &amp; D1828 &amp; "-" &amp; H1828)=0,"Begin: " &amp; C1828 &amp; "-" &amp; D1828 &amp; "-" &amp; H1828,IF((C1828 &amp; "-" &amp; D1828 &amp; "-" &amp; H1828)&lt;&gt;(C1829 &amp; "-" &amp; D1829 &amp; "-" &amp; H1829),"End: " &amp; C1828 &amp; "-" &amp; D1828 &amp; "-" &amp; H1828,""))</f>
        <v/>
      </c>
      <c r="F1828" s="4" t="str">
        <f t="shared" si="393"/>
        <v>Wall Street Journal-CPI YoY-02-2019</v>
      </c>
      <c r="G1828" s="7">
        <v>43506</v>
      </c>
      <c r="H1828" s="7" t="str">
        <f t="shared" si="394"/>
        <v>02-2019</v>
      </c>
      <c r="I1828" s="7" t="str">
        <f t="shared" ca="1" si="395"/>
        <v>Wall Street Journal: Ameriprise Financial-CPI YoY-02-2019</v>
      </c>
      <c r="J1828" s="4" t="str">
        <f t="shared" ca="1" si="396"/>
        <v>CPI YoY-Ameriprise Financial:02-2019</v>
      </c>
      <c r="K1828" t="s">
        <v>441</v>
      </c>
      <c r="CI1828">
        <v>1.9</v>
      </c>
      <c r="CK1828">
        <v>1.8</v>
      </c>
      <c r="CM1828">
        <v>2.2000000000000002</v>
      </c>
      <c r="CO1828">
        <v>2.2000000000000002</v>
      </c>
      <c r="CQ1828">
        <v>2.1</v>
      </c>
      <c r="CS1828">
        <v>2</v>
      </c>
      <c r="CU1828">
        <v>2</v>
      </c>
    </row>
    <row r="1829" spans="1:99" x14ac:dyDescent="0.55000000000000004">
      <c r="A1829" s="4" t="str">
        <f t="shared" ca="1" si="391"/>
        <v>Eaton Corp.</v>
      </c>
      <c r="B1829" s="4" t="str">
        <f t="shared" si="392"/>
        <v>Arun Raha *</v>
      </c>
      <c r="C1829" s="4" t="s">
        <v>246</v>
      </c>
      <c r="D1829" s="4" t="s">
        <v>195</v>
      </c>
      <c r="E1829" s="4" t="str">
        <f>IF(COUNTIF($E$2:E1828,"Begin: " &amp; C1829 &amp; "-" &amp; D1829 &amp; "-" &amp; H1829)=0,"Begin: " &amp; C1829 &amp; "-" &amp; D1829 &amp; "-" &amp; H1829,IF((C1829 &amp; "-" &amp; D1829 &amp; "-" &amp; H1829)&lt;&gt;(C1830 &amp; "-" &amp; D1830 &amp; "-" &amp; H1830),"End: " &amp; C1829 &amp; "-" &amp; D1829 &amp; "-" &amp; H1829,""))</f>
        <v/>
      </c>
      <c r="F1829" s="4" t="str">
        <f t="shared" si="393"/>
        <v>Wall Street Journal-CPI YoY-02-2019</v>
      </c>
      <c r="G1829" s="7">
        <v>43506</v>
      </c>
      <c r="H1829" s="7" t="str">
        <f t="shared" si="394"/>
        <v>02-2019</v>
      </c>
      <c r="I1829" s="7" t="str">
        <f t="shared" ca="1" si="395"/>
        <v>Wall Street Journal: Eaton Corp.-CPI YoY-02-2019</v>
      </c>
      <c r="J1829" s="4" t="str">
        <f t="shared" ca="1" si="396"/>
        <v>CPI YoY-Eaton Corp.:02-2019</v>
      </c>
      <c r="K1829" t="s">
        <v>678</v>
      </c>
    </row>
    <row r="1830" spans="1:99" x14ac:dyDescent="0.55000000000000004">
      <c r="A1830" s="4" t="str">
        <f t="shared" ca="1" si="391"/>
        <v>Point Loma Nazarene University</v>
      </c>
      <c r="B1830" s="4" t="str">
        <f t="shared" si="392"/>
        <v>Lynn Reaser</v>
      </c>
      <c r="C1830" s="4" t="s">
        <v>246</v>
      </c>
      <c r="D1830" s="4" t="s">
        <v>195</v>
      </c>
      <c r="E1830" s="4" t="str">
        <f>IF(COUNTIF($E$2:E1829,"Begin: " &amp; C1830 &amp; "-" &amp; D1830 &amp; "-" &amp; H1830)=0,"Begin: " &amp; C1830 &amp; "-" &amp; D1830 &amp; "-" &amp; H1830,IF((C1830 &amp; "-" &amp; D1830 &amp; "-" &amp; H1830)&lt;&gt;(C1831 &amp; "-" &amp; D1831 &amp; "-" &amp; H1831),"End: " &amp; C1830 &amp; "-" &amp; D1830 &amp; "-" &amp; H1830,""))</f>
        <v/>
      </c>
      <c r="F1830" s="4" t="str">
        <f t="shared" si="393"/>
        <v>Wall Street Journal-CPI YoY-02-2019</v>
      </c>
      <c r="G1830" s="7">
        <v>43506</v>
      </c>
      <c r="H1830" s="7" t="str">
        <f t="shared" si="394"/>
        <v>02-2019</v>
      </c>
      <c r="I1830" s="7" t="str">
        <f t="shared" ca="1" si="395"/>
        <v>Wall Street Journal: Point Loma Nazarene University-CPI YoY-02-2019</v>
      </c>
      <c r="J1830" s="4" t="str">
        <f t="shared" ca="1" si="396"/>
        <v>CPI YoY-Point Loma Nazarene University:02-2019</v>
      </c>
      <c r="K1830" t="s">
        <v>658</v>
      </c>
      <c r="CI1830">
        <v>1.9</v>
      </c>
      <c r="CK1830">
        <v>1.8</v>
      </c>
      <c r="CM1830">
        <v>2.2000000000000002</v>
      </c>
      <c r="CO1830">
        <v>2.1</v>
      </c>
      <c r="CQ1830">
        <v>2.1</v>
      </c>
      <c r="CS1830">
        <v>2</v>
      </c>
      <c r="CU1830">
        <v>2</v>
      </c>
    </row>
    <row r="1831" spans="1:99" x14ac:dyDescent="0.55000000000000004">
      <c r="A1831" s="4" t="str">
        <f t="shared" ca="1" si="391"/>
        <v>Deutsche Bank</v>
      </c>
      <c r="B1831" s="4" t="str">
        <f t="shared" si="392"/>
        <v>Brett Ryan/Matthew Luzzetti</v>
      </c>
      <c r="C1831" s="4" t="s">
        <v>246</v>
      </c>
      <c r="D1831" s="4" t="s">
        <v>195</v>
      </c>
      <c r="E1831" s="4" t="str">
        <f>IF(COUNTIF($E$2:E1830,"Begin: " &amp; C1831 &amp; "-" &amp; D1831 &amp; "-" &amp; H1831)=0,"Begin: " &amp; C1831 &amp; "-" &amp; D1831 &amp; "-" &amp; H1831,IF((C1831 &amp; "-" &amp; D1831 &amp; "-" &amp; H1831)&lt;&gt;(C1832 &amp; "-" &amp; D1832 &amp; "-" &amp; H1832),"End: " &amp; C1831 &amp; "-" &amp; D1831 &amp; "-" &amp; H1831,""))</f>
        <v/>
      </c>
      <c r="F1831" s="4" t="str">
        <f t="shared" si="393"/>
        <v>Wall Street Journal-CPI YoY-02-2019</v>
      </c>
      <c r="G1831" s="7">
        <v>43506</v>
      </c>
      <c r="H1831" s="7" t="str">
        <f t="shared" si="394"/>
        <v>02-2019</v>
      </c>
      <c r="I1831" s="7" t="str">
        <f t="shared" ca="1" si="395"/>
        <v>Wall Street Journal: Deutsche Bank-CPI YoY-02-2019</v>
      </c>
      <c r="J1831" s="4" t="str">
        <f t="shared" ca="1" si="396"/>
        <v>CPI YoY-Deutsche Bank:02-2019</v>
      </c>
      <c r="K1831" t="s">
        <v>804</v>
      </c>
      <c r="CI1831">
        <v>2.1</v>
      </c>
      <c r="CK1831">
        <v>1.5</v>
      </c>
      <c r="CM1831">
        <v>1.7</v>
      </c>
      <c r="CO1831">
        <v>2.2000000000000002</v>
      </c>
      <c r="CQ1831">
        <v>2.2999999999999998</v>
      </c>
      <c r="CS1831">
        <v>2.4</v>
      </c>
      <c r="CU1831">
        <v>2.4</v>
      </c>
    </row>
    <row r="1832" spans="1:99" x14ac:dyDescent="0.55000000000000004">
      <c r="A1832" s="4" t="str">
        <f t="shared" ca="1" si="391"/>
        <v>Prestige Economics LLC</v>
      </c>
      <c r="B1832" s="4" t="str">
        <f t="shared" si="392"/>
        <v>Jason Schenker *</v>
      </c>
      <c r="C1832" s="4" t="s">
        <v>246</v>
      </c>
      <c r="D1832" s="4" t="s">
        <v>195</v>
      </c>
      <c r="E1832" s="4" t="str">
        <f>IF(COUNTIF($E$2:E1831,"Begin: " &amp; C1832 &amp; "-" &amp; D1832 &amp; "-" &amp; H1832)=0,"Begin: " &amp; C1832 &amp; "-" &amp; D1832 &amp; "-" &amp; H1832,IF((C1832 &amp; "-" &amp; D1832 &amp; "-" &amp; H1832)&lt;&gt;(C1833 &amp; "-" &amp; D1833 &amp; "-" &amp; H1833),"End: " &amp; C1832 &amp; "-" &amp; D1832 &amp; "-" &amp; H1832,""))</f>
        <v/>
      </c>
      <c r="F1832" s="4" t="str">
        <f t="shared" si="393"/>
        <v>Wall Street Journal-CPI YoY-02-2019</v>
      </c>
      <c r="G1832" s="7">
        <v>43506</v>
      </c>
      <c r="H1832" s="7" t="str">
        <f t="shared" si="394"/>
        <v>02-2019</v>
      </c>
      <c r="I1832" s="7" t="str">
        <f t="shared" ca="1" si="395"/>
        <v>Wall Street Journal: Prestige Economics LLC-CPI YoY-02-2019</v>
      </c>
      <c r="J1832" s="4" t="str">
        <f t="shared" ca="1" si="396"/>
        <v>CPI YoY-Prestige Economics LLC:02-2019</v>
      </c>
      <c r="K1832" t="s">
        <v>767</v>
      </c>
    </row>
    <row r="1833" spans="1:99" x14ac:dyDescent="0.55000000000000004">
      <c r="A1833" s="4" t="str">
        <f t="shared" ca="1" si="391"/>
        <v>Pantheon Macroeconomics</v>
      </c>
      <c r="B1833" s="4" t="str">
        <f t="shared" si="392"/>
        <v>Ian Shepherdson *</v>
      </c>
      <c r="C1833" s="4" t="s">
        <v>246</v>
      </c>
      <c r="D1833" s="4" t="s">
        <v>195</v>
      </c>
      <c r="E1833" s="4" t="str">
        <f>IF(COUNTIF($E$2:E1832,"Begin: " &amp; C1833 &amp; "-" &amp; D1833 &amp; "-" &amp; H1833)=0,"Begin: " &amp; C1833 &amp; "-" &amp; D1833 &amp; "-" &amp; H1833,IF((C1833 &amp; "-" &amp; D1833 &amp; "-" &amp; H1833)&lt;&gt;(C1834 &amp; "-" &amp; D1834 &amp; "-" &amp; H1834),"End: " &amp; C1833 &amp; "-" &amp; D1833 &amp; "-" &amp; H1833,""))</f>
        <v/>
      </c>
      <c r="F1833" s="4" t="str">
        <f t="shared" si="393"/>
        <v>Wall Street Journal-CPI YoY-02-2019</v>
      </c>
      <c r="G1833" s="7">
        <v>43506</v>
      </c>
      <c r="H1833" s="7" t="str">
        <f t="shared" si="394"/>
        <v>02-2019</v>
      </c>
      <c r="I1833" s="7" t="str">
        <f t="shared" ca="1" si="395"/>
        <v>Wall Street Journal: Pantheon Macroeconomics-CPI YoY-02-2019</v>
      </c>
      <c r="J1833" s="4" t="str">
        <f t="shared" ca="1" si="396"/>
        <v>CPI YoY-Pantheon Macroeconomics:02-2019</v>
      </c>
      <c r="K1833" t="s">
        <v>659</v>
      </c>
    </row>
    <row r="1834" spans="1:99" x14ac:dyDescent="0.55000000000000004">
      <c r="A1834" s="4" t="str">
        <f t="shared" ca="1" si="391"/>
        <v>Decision Economics, Inc.</v>
      </c>
      <c r="B1834" s="4" t="str">
        <f t="shared" si="392"/>
        <v>Allen Sinai</v>
      </c>
      <c r="C1834" s="4" t="s">
        <v>246</v>
      </c>
      <c r="D1834" s="4" t="s">
        <v>195</v>
      </c>
      <c r="E1834" s="4" t="str">
        <f>IF(COUNTIF($E$2:E1833,"Begin: " &amp; C1834 &amp; "-" &amp; D1834 &amp; "-" &amp; H1834)=0,"Begin: " &amp; C1834 &amp; "-" &amp; D1834 &amp; "-" &amp; H1834,IF((C1834 &amp; "-" &amp; D1834 &amp; "-" &amp; H1834)&lt;&gt;(C1835 &amp; "-" &amp; D1835 &amp; "-" &amp; H1835),"End: " &amp; C1834 &amp; "-" &amp; D1834 &amp; "-" &amp; H1834,""))</f>
        <v/>
      </c>
      <c r="F1834" s="4" t="str">
        <f t="shared" si="393"/>
        <v>Wall Street Journal-CPI YoY-02-2019</v>
      </c>
      <c r="G1834" s="7">
        <v>43506</v>
      </c>
      <c r="H1834" s="7" t="str">
        <f t="shared" si="394"/>
        <v>02-2019</v>
      </c>
      <c r="I1834" s="7" t="str">
        <f t="shared" ca="1" si="395"/>
        <v>Wall Street Journal: Decision Economics, Inc.-CPI YoY-02-2019</v>
      </c>
      <c r="J1834" s="4" t="str">
        <f t="shared" ca="1" si="396"/>
        <v>CPI YoY-Decision Economics, Inc.:02-2019</v>
      </c>
      <c r="K1834" t="s">
        <v>233</v>
      </c>
      <c r="CI1834">
        <v>1.8</v>
      </c>
      <c r="CK1834">
        <v>2</v>
      </c>
      <c r="CM1834">
        <v>2.1</v>
      </c>
      <c r="CO1834">
        <v>2.2999999999999998</v>
      </c>
      <c r="CQ1834">
        <v>2.2000000000000002</v>
      </c>
      <c r="CS1834">
        <v>2.2999999999999998</v>
      </c>
      <c r="CU1834">
        <v>2.4</v>
      </c>
    </row>
    <row r="1835" spans="1:99" x14ac:dyDescent="0.55000000000000004">
      <c r="A1835" s="4" t="str">
        <f t="shared" ca="1" si="391"/>
        <v>Parsec Financial</v>
      </c>
      <c r="B1835" s="4" t="str">
        <f t="shared" si="392"/>
        <v>James F. Smith</v>
      </c>
      <c r="C1835" s="4" t="s">
        <v>246</v>
      </c>
      <c r="D1835" s="4" t="s">
        <v>195</v>
      </c>
      <c r="E1835" s="4" t="str">
        <f>IF(COUNTIF($E$2:E1834,"Begin: " &amp; C1835 &amp; "-" &amp; D1835 &amp; "-" &amp; H1835)=0,"Begin: " &amp; C1835 &amp; "-" &amp; D1835 &amp; "-" &amp; H1835,IF((C1835 &amp; "-" &amp; D1835 &amp; "-" &amp; H1835)&lt;&gt;(C1836 &amp; "-" &amp; D1836 &amp; "-" &amp; H1836),"End: " &amp; C1835 &amp; "-" &amp; D1835 &amp; "-" &amp; H1835,""))</f>
        <v/>
      </c>
      <c r="F1835" s="4" t="str">
        <f t="shared" si="393"/>
        <v>Wall Street Journal-CPI YoY-02-2019</v>
      </c>
      <c r="G1835" s="7">
        <v>43506</v>
      </c>
      <c r="H1835" s="7" t="str">
        <f t="shared" si="394"/>
        <v>02-2019</v>
      </c>
      <c r="I1835" s="7" t="str">
        <f t="shared" ca="1" si="395"/>
        <v>Wall Street Journal: Parsec Financial-CPI YoY-02-2019</v>
      </c>
      <c r="J1835" s="4" t="str">
        <f t="shared" ca="1" si="396"/>
        <v>CPI YoY-Parsec Financial:02-2019</v>
      </c>
      <c r="K1835" t="s">
        <v>234</v>
      </c>
      <c r="CI1835">
        <v>1.9</v>
      </c>
      <c r="CK1835">
        <v>1.9</v>
      </c>
      <c r="CM1835">
        <v>2</v>
      </c>
      <c r="CO1835">
        <v>2.1</v>
      </c>
      <c r="CQ1835">
        <v>2.2999999999999998</v>
      </c>
      <c r="CS1835">
        <v>1.7</v>
      </c>
      <c r="CU1835">
        <v>1.4</v>
      </c>
    </row>
    <row r="1836" spans="1:99" x14ac:dyDescent="0.55000000000000004">
      <c r="A1836" s="4" t="str">
        <f t="shared" ca="1" si="391"/>
        <v>Univ of Central FL</v>
      </c>
      <c r="B1836" s="4" t="str">
        <f t="shared" si="392"/>
        <v>Sean M. Snaith</v>
      </c>
      <c r="C1836" s="4" t="s">
        <v>246</v>
      </c>
      <c r="D1836" s="4" t="s">
        <v>195</v>
      </c>
      <c r="E1836" s="4" t="str">
        <f>IF(COUNTIF($E$2:E1835,"Begin: " &amp; C1836 &amp; "-" &amp; D1836 &amp; "-" &amp; H1836)=0,"Begin: " &amp; C1836 &amp; "-" &amp; D1836 &amp; "-" &amp; H1836,IF((C1836 &amp; "-" &amp; D1836 &amp; "-" &amp; H1836)&lt;&gt;(C1837 &amp; "-" &amp; D1837 &amp; "-" &amp; H1837),"End: " &amp; C1836 &amp; "-" &amp; D1836 &amp; "-" &amp; H1836,""))</f>
        <v/>
      </c>
      <c r="F1836" s="4" t="str">
        <f t="shared" si="393"/>
        <v>Wall Street Journal-CPI YoY-02-2019</v>
      </c>
      <c r="G1836" s="7">
        <v>43506</v>
      </c>
      <c r="H1836" s="7" t="str">
        <f t="shared" si="394"/>
        <v>02-2019</v>
      </c>
      <c r="I1836" s="7" t="str">
        <f t="shared" ca="1" si="395"/>
        <v>Wall Street Journal: Univ of Central FL-CPI YoY-02-2019</v>
      </c>
      <c r="J1836" s="4" t="str">
        <f t="shared" ca="1" si="396"/>
        <v>CPI YoY-Univ of Central FL:02-2019</v>
      </c>
      <c r="K1836" t="s">
        <v>235</v>
      </c>
      <c r="CI1836">
        <v>1.8</v>
      </c>
      <c r="CK1836">
        <v>2.7</v>
      </c>
      <c r="CM1836">
        <v>2.8</v>
      </c>
      <c r="CO1836">
        <v>1.9</v>
      </c>
      <c r="CQ1836">
        <v>1.9</v>
      </c>
      <c r="CS1836">
        <v>2.5</v>
      </c>
      <c r="CU1836">
        <v>2.2000000000000002</v>
      </c>
    </row>
    <row r="1837" spans="1:99" x14ac:dyDescent="0.55000000000000004">
      <c r="A1837" s="4" t="str">
        <f t="shared" ca="1" si="391"/>
        <v>SS Economics</v>
      </c>
      <c r="B1837" s="4" t="str">
        <f t="shared" si="392"/>
        <v>Sung Won Sohn</v>
      </c>
      <c r="C1837" s="4" t="s">
        <v>246</v>
      </c>
      <c r="D1837" s="4" t="s">
        <v>195</v>
      </c>
      <c r="E1837" s="4" t="str">
        <f>IF(COUNTIF($E$2:E1836,"Begin: " &amp; C1837 &amp; "-" &amp; D1837 &amp; "-" &amp; H1837)=0,"Begin: " &amp; C1837 &amp; "-" &amp; D1837 &amp; "-" &amp; H1837,IF((C1837 &amp; "-" &amp; D1837 &amp; "-" &amp; H1837)&lt;&gt;(C1838 &amp; "-" &amp; D1838 &amp; "-" &amp; H1838),"End: " &amp; C1837 &amp; "-" &amp; D1837 &amp; "-" &amp; H1837,""))</f>
        <v/>
      </c>
      <c r="F1837" s="4" t="str">
        <f t="shared" si="393"/>
        <v>Wall Street Journal-CPI YoY-02-2019</v>
      </c>
      <c r="G1837" s="7">
        <v>43506</v>
      </c>
      <c r="H1837" s="7" t="str">
        <f t="shared" si="394"/>
        <v>02-2019</v>
      </c>
      <c r="I1837" s="7" t="str">
        <f t="shared" ca="1" si="395"/>
        <v>Wall Street Journal: SS Economics-CPI YoY-02-2019</v>
      </c>
      <c r="J1837" s="4" t="str">
        <f t="shared" ca="1" si="396"/>
        <v>CPI YoY-SS Economics:02-2019</v>
      </c>
      <c r="K1837" t="s">
        <v>785</v>
      </c>
      <c r="CI1837">
        <v>2.2000000000000002</v>
      </c>
      <c r="CK1837">
        <v>2.1</v>
      </c>
      <c r="CM1837">
        <v>1.9</v>
      </c>
      <c r="CO1837">
        <v>2.1</v>
      </c>
      <c r="CQ1837">
        <v>2.2000000000000002</v>
      </c>
      <c r="CS1837">
        <v>2.1</v>
      </c>
      <c r="CU1837">
        <v>2.2999999999999998</v>
      </c>
    </row>
    <row r="1838" spans="1:99" x14ac:dyDescent="0.55000000000000004">
      <c r="A1838" s="4" t="str">
        <f t="shared" ref="A1838:A1848" ca="1" si="397">IF(ISERROR(IF(C1838="GIOA",INDEX(List_AnonymousForecasters,MATCH(LEFT(K1838,FIND(":",K1838,1)-1),List_IndividualForecasters,0),1),INDEX(List_FirmNamesOmega,MATCH(LEFT(K1838,FIND(":",K1838,1)-1),List_FirmNamesAlpha,0),1))),LEFT(K1838,FIND(":",K1838,1)-1),IF(C1838="GIOA",INDEX(List_AnonymousForecasters,MATCH(LEFT(K1838,FIND(":",K1838,1)-1),List_IndividualForecasters,0),1),INDEX(List_FirmNamesOmega,MATCH(LEFT(K1838,FIND(":",K1838,1)-1),List_FirmNamesAlpha,0),1)))</f>
        <v>Pierpont Securities</v>
      </c>
      <c r="B1838" s="4" t="str">
        <f t="shared" ref="B1838:B1848" si="398">MID(K1838,FIND(":",K1838,1)+2,LEN(K1838)-FIND(":",K1838,1))</f>
        <v>Stephen Stanley</v>
      </c>
      <c r="C1838" s="4" t="s">
        <v>246</v>
      </c>
      <c r="D1838" s="4" t="s">
        <v>195</v>
      </c>
      <c r="E1838" s="4" t="str">
        <f>IF(COUNTIF($E$2:E1837,"Begin: " &amp; C1838 &amp; "-" &amp; D1838 &amp; "-" &amp; H1838)=0,"Begin: " &amp; C1838 &amp; "-" &amp; D1838 &amp; "-" &amp; H1838,IF((C1838 &amp; "-" &amp; D1838 &amp; "-" &amp; H1838)&lt;&gt;(C1839 &amp; "-" &amp; D1839 &amp; "-" &amp; H1839),"End: " &amp; C1838 &amp; "-" &amp; D1838 &amp; "-" &amp; H1838,""))</f>
        <v/>
      </c>
      <c r="F1838" s="4" t="str">
        <f t="shared" ref="F1838:F1848" si="399">C1838 &amp; "-" &amp; D1838 &amp; "-" &amp; H1838</f>
        <v>Wall Street Journal-CPI YoY-02-2019</v>
      </c>
      <c r="G1838" s="7">
        <v>43506</v>
      </c>
      <c r="H1838" s="7" t="str">
        <f t="shared" ref="H1838:H1848" si="400">TEXT(MONTH(G1838),"00") &amp; "-" &amp; TEXT(YEAR(G1838),"0000")</f>
        <v>02-2019</v>
      </c>
      <c r="I1838" s="7" t="str">
        <f t="shared" ref="I1838:I1848" ca="1" si="401">C1838 &amp; ": " &amp; A1838 &amp; "-" &amp; D1838 &amp; "-" &amp; H1838</f>
        <v>Wall Street Journal: Pierpont Securities-CPI YoY-02-2019</v>
      </c>
      <c r="J1838" s="4" t="str">
        <f t="shared" ref="J1838:J1848" ca="1" si="402">D1838 &amp; "-" &amp; A1838 &amp; ":" &amp; TEXT(MONTH(G1838),"00") &amp; "-" &amp; TEXT(YEAR(G1838),"0000")</f>
        <v>CPI YoY-Pierpont Securities:02-2019</v>
      </c>
      <c r="K1838" t="s">
        <v>238</v>
      </c>
      <c r="CI1838">
        <v>1.9</v>
      </c>
      <c r="CK1838">
        <v>1.9</v>
      </c>
      <c r="CM1838">
        <v>2.7</v>
      </c>
      <c r="CO1838">
        <v>3.1</v>
      </c>
      <c r="CQ1838">
        <v>3.2</v>
      </c>
      <c r="CS1838">
        <v>3.2</v>
      </c>
      <c r="CU1838">
        <v>3.1</v>
      </c>
    </row>
    <row r="1839" spans="1:99" x14ac:dyDescent="0.55000000000000004">
      <c r="A1839" s="4" t="str">
        <f t="shared" ca="1" si="397"/>
        <v>Economic Analysis Associates Inc.</v>
      </c>
      <c r="B1839" s="4" t="str">
        <f t="shared" si="398"/>
        <v>Susan M. Sterne</v>
      </c>
      <c r="C1839" s="4" t="s">
        <v>246</v>
      </c>
      <c r="D1839" s="4" t="s">
        <v>195</v>
      </c>
      <c r="E1839" s="4" t="str">
        <f>IF(COUNTIF($E$2:E1838,"Begin: " &amp; C1839 &amp; "-" &amp; D1839 &amp; "-" &amp; H1839)=0,"Begin: " &amp; C1839 &amp; "-" &amp; D1839 &amp; "-" &amp; H1839,IF((C1839 &amp; "-" &amp; D1839 &amp; "-" &amp; H1839)&lt;&gt;(C1840 &amp; "-" &amp; D1840 &amp; "-" &amp; H1840),"End: " &amp; C1839 &amp; "-" &amp; D1839 &amp; "-" &amp; H1839,""))</f>
        <v/>
      </c>
      <c r="F1839" s="4" t="str">
        <f t="shared" si="399"/>
        <v>Wall Street Journal-CPI YoY-02-2019</v>
      </c>
      <c r="G1839" s="7">
        <v>43506</v>
      </c>
      <c r="H1839" s="7" t="str">
        <f t="shared" si="400"/>
        <v>02-2019</v>
      </c>
      <c r="I1839" s="7" t="str">
        <f t="shared" ca="1" si="401"/>
        <v>Wall Street Journal: Economic Analysis Associates Inc.-CPI YoY-02-2019</v>
      </c>
      <c r="J1839" s="4" t="str">
        <f t="shared" ca="1" si="402"/>
        <v>CPI YoY-Economic Analysis Associates Inc.:02-2019</v>
      </c>
      <c r="K1839" t="s">
        <v>239</v>
      </c>
      <c r="CI1839">
        <v>2.2000000000000002</v>
      </c>
      <c r="CK1839">
        <v>1.8</v>
      </c>
      <c r="CM1839">
        <v>2.2000000000000002</v>
      </c>
      <c r="CO1839">
        <v>2</v>
      </c>
      <c r="CQ1839">
        <v>2.1</v>
      </c>
      <c r="CS1839">
        <v>1.9</v>
      </c>
      <c r="CU1839">
        <v>2.2999999999999998</v>
      </c>
    </row>
    <row r="1840" spans="1:99" x14ac:dyDescent="0.55000000000000004">
      <c r="A1840" s="4" t="str">
        <f t="shared" ca="1" si="397"/>
        <v>CSFB</v>
      </c>
      <c r="B1840" s="4" t="str">
        <f t="shared" si="398"/>
        <v>James Sweeney *</v>
      </c>
      <c r="C1840" s="4" t="s">
        <v>246</v>
      </c>
      <c r="D1840" s="4" t="s">
        <v>195</v>
      </c>
      <c r="E1840" s="4" t="str">
        <f>IF(COUNTIF($E$2:E1839,"Begin: " &amp; C1840 &amp; "-" &amp; D1840 &amp; "-" &amp; H1840)=0,"Begin: " &amp; C1840 &amp; "-" &amp; D1840 &amp; "-" &amp; H1840,IF((C1840 &amp; "-" &amp; D1840 &amp; "-" &amp; H1840)&lt;&gt;(C1841 &amp; "-" &amp; D1841 &amp; "-" &amp; H1841),"End: " &amp; C1840 &amp; "-" &amp; D1840 &amp; "-" &amp; H1840,""))</f>
        <v/>
      </c>
      <c r="F1840" s="4" t="str">
        <f t="shared" si="399"/>
        <v>Wall Street Journal-CPI YoY-02-2019</v>
      </c>
      <c r="G1840" s="7">
        <v>43506</v>
      </c>
      <c r="H1840" s="7" t="str">
        <f t="shared" si="400"/>
        <v>02-2019</v>
      </c>
      <c r="I1840" s="7" t="str">
        <f t="shared" ca="1" si="401"/>
        <v>Wall Street Journal: CSFB-CPI YoY-02-2019</v>
      </c>
      <c r="J1840" s="4" t="str">
        <f t="shared" ca="1" si="402"/>
        <v>CPI YoY-CSFB:02-2019</v>
      </c>
      <c r="K1840" t="s">
        <v>753</v>
      </c>
    </row>
    <row r="1841" spans="1:99" x14ac:dyDescent="0.55000000000000004">
      <c r="A1841" s="4" t="str">
        <f t="shared" ca="1" si="397"/>
        <v>American Chemisty Council</v>
      </c>
      <c r="B1841" s="4" t="str">
        <f t="shared" si="398"/>
        <v>Kevin Swift</v>
      </c>
      <c r="C1841" s="4" t="s">
        <v>246</v>
      </c>
      <c r="D1841" s="4" t="s">
        <v>195</v>
      </c>
      <c r="E1841" s="4" t="str">
        <f>IF(COUNTIF($E$2:E1840,"Begin: " &amp; C1841 &amp; "-" &amp; D1841 &amp; "-" &amp; H1841)=0,"Begin: " &amp; C1841 &amp; "-" &amp; D1841 &amp; "-" &amp; H1841,IF((C1841 &amp; "-" &amp; D1841 &amp; "-" &amp; H1841)&lt;&gt;(C1842 &amp; "-" &amp; D1842 &amp; "-" &amp; H1842),"End: " &amp; C1841 &amp; "-" &amp; D1841 &amp; "-" &amp; H1841,""))</f>
        <v/>
      </c>
      <c r="F1841" s="4" t="str">
        <f t="shared" si="399"/>
        <v>Wall Street Journal-CPI YoY-02-2019</v>
      </c>
      <c r="G1841" s="7">
        <v>43506</v>
      </c>
      <c r="H1841" s="7" t="str">
        <f t="shared" si="400"/>
        <v>02-2019</v>
      </c>
      <c r="I1841" s="7" t="str">
        <f t="shared" ca="1" si="401"/>
        <v>Wall Street Journal: American Chemisty Council-CPI YoY-02-2019</v>
      </c>
      <c r="J1841" s="4" t="str">
        <f t="shared" ca="1" si="402"/>
        <v>CPI YoY-American Chemisty Council:02-2019</v>
      </c>
      <c r="K1841" t="s">
        <v>443</v>
      </c>
      <c r="CI1841">
        <v>2.2999999999999998</v>
      </c>
      <c r="CK1841">
        <v>2</v>
      </c>
      <c r="CM1841">
        <v>2.2999999999999998</v>
      </c>
      <c r="CO1841">
        <v>2.5</v>
      </c>
      <c r="CQ1841">
        <v>2.2999999999999998</v>
      </c>
      <c r="CS1841">
        <v>2</v>
      </c>
      <c r="CU1841">
        <v>1.8</v>
      </c>
    </row>
    <row r="1842" spans="1:99" x14ac:dyDescent="0.55000000000000004">
      <c r="A1842" s="4" t="str">
        <f t="shared" ca="1" si="397"/>
        <v>Grant Thornton</v>
      </c>
      <c r="B1842" s="4" t="str">
        <f t="shared" si="398"/>
        <v>Diane Swonk</v>
      </c>
      <c r="C1842" s="4" t="s">
        <v>246</v>
      </c>
      <c r="D1842" s="4" t="s">
        <v>195</v>
      </c>
      <c r="E1842" s="4" t="str">
        <f>IF(COUNTIF($E$2:E1841,"Begin: " &amp; C1842 &amp; "-" &amp; D1842 &amp; "-" &amp; H1842)=0,"Begin: " &amp; C1842 &amp; "-" &amp; D1842 &amp; "-" &amp; H1842,IF((C1842 &amp; "-" &amp; D1842 &amp; "-" &amp; H1842)&lt;&gt;(C1843 &amp; "-" &amp; D1843 &amp; "-" &amp; H1843),"End: " &amp; C1842 &amp; "-" &amp; D1842 &amp; "-" &amp; H1842,""))</f>
        <v/>
      </c>
      <c r="F1842" s="4" t="str">
        <f t="shared" si="399"/>
        <v>Wall Street Journal-CPI YoY-02-2019</v>
      </c>
      <c r="G1842" s="7">
        <v>43506</v>
      </c>
      <c r="H1842" s="7" t="str">
        <f t="shared" si="400"/>
        <v>02-2019</v>
      </c>
      <c r="I1842" s="7" t="str">
        <f t="shared" ca="1" si="401"/>
        <v>Wall Street Journal: Grant Thornton-CPI YoY-02-2019</v>
      </c>
      <c r="J1842" s="4" t="str">
        <f t="shared" ca="1" si="402"/>
        <v>CPI YoY-Grant Thornton:02-2019</v>
      </c>
      <c r="K1842" t="s">
        <v>772</v>
      </c>
      <c r="CI1842">
        <v>1.9</v>
      </c>
      <c r="CK1842">
        <v>1.9</v>
      </c>
      <c r="CM1842">
        <v>2.2000000000000002</v>
      </c>
      <c r="CO1842">
        <v>2.1</v>
      </c>
      <c r="CQ1842">
        <v>1.7</v>
      </c>
      <c r="CS1842">
        <v>1.8</v>
      </c>
      <c r="CU1842">
        <v>2.2000000000000002</v>
      </c>
    </row>
    <row r="1843" spans="1:99" x14ac:dyDescent="0.55000000000000004">
      <c r="A1843" s="4" t="str">
        <f t="shared" ca="1" si="397"/>
        <v>The Northern Trust</v>
      </c>
      <c r="B1843" s="4" t="str">
        <f t="shared" si="398"/>
        <v xml:space="preserve">Carl Tannenbaum </v>
      </c>
      <c r="C1843" s="4" t="s">
        <v>246</v>
      </c>
      <c r="D1843" s="4" t="s">
        <v>195</v>
      </c>
      <c r="E1843" s="4" t="str">
        <f>IF(COUNTIF($E$2:E1842,"Begin: " &amp; C1843 &amp; "-" &amp; D1843 &amp; "-" &amp; H1843)=0,"Begin: " &amp; C1843 &amp; "-" &amp; D1843 &amp; "-" &amp; H1843,IF((C1843 &amp; "-" &amp; D1843 &amp; "-" &amp; H1843)&lt;&gt;(C1844 &amp; "-" &amp; D1844 &amp; "-" &amp; H1844),"End: " &amp; C1843 &amp; "-" &amp; D1843 &amp; "-" &amp; H1843,""))</f>
        <v/>
      </c>
      <c r="F1843" s="4" t="str">
        <f t="shared" si="399"/>
        <v>Wall Street Journal-CPI YoY-02-2019</v>
      </c>
      <c r="G1843" s="7">
        <v>43506</v>
      </c>
      <c r="H1843" s="7" t="str">
        <f t="shared" si="400"/>
        <v>02-2019</v>
      </c>
      <c r="I1843" s="7" t="str">
        <f t="shared" ca="1" si="401"/>
        <v>Wall Street Journal: The Northern Trust-CPI YoY-02-2019</v>
      </c>
      <c r="J1843" s="4" t="str">
        <f t="shared" ca="1" si="402"/>
        <v>CPI YoY-The Northern Trust:02-2019</v>
      </c>
      <c r="K1843" t="s">
        <v>241</v>
      </c>
      <c r="CI1843">
        <v>2.2000000000000002</v>
      </c>
      <c r="CK1843">
        <v>1.9</v>
      </c>
      <c r="CM1843">
        <v>2.2000000000000002</v>
      </c>
      <c r="CO1843">
        <v>2.1</v>
      </c>
      <c r="CQ1843">
        <v>2.1</v>
      </c>
      <c r="CS1843">
        <v>2</v>
      </c>
      <c r="CU1843">
        <v>2</v>
      </c>
    </row>
    <row r="1844" spans="1:99" x14ac:dyDescent="0.55000000000000004">
      <c r="A1844" s="4" t="str">
        <f t="shared" ca="1" si="397"/>
        <v>BNP Paribas</v>
      </c>
      <c r="B1844" s="4" t="str">
        <f t="shared" si="398"/>
        <v>US Economics Team</v>
      </c>
      <c r="C1844" s="4" t="s">
        <v>246</v>
      </c>
      <c r="D1844" s="4" t="s">
        <v>195</v>
      </c>
      <c r="E1844" s="4" t="str">
        <f>IF(COUNTIF($E$2:E1843,"Begin: " &amp; C1844 &amp; "-" &amp; D1844 &amp; "-" &amp; H1844)=0,"Begin: " &amp; C1844 &amp; "-" &amp; D1844 &amp; "-" &amp; H1844,IF((C1844 &amp; "-" &amp; D1844 &amp; "-" &amp; H1844)&lt;&gt;(C1845 &amp; "-" &amp; D1845 &amp; "-" &amp; H1845),"End: " &amp; C1844 &amp; "-" &amp; D1844 &amp; "-" &amp; H1844,""))</f>
        <v/>
      </c>
      <c r="F1844" s="4" t="str">
        <f t="shared" si="399"/>
        <v>Wall Street Journal-CPI YoY-02-2019</v>
      </c>
      <c r="G1844" s="7">
        <v>43506</v>
      </c>
      <c r="H1844" s="7" t="str">
        <f t="shared" si="400"/>
        <v>02-2019</v>
      </c>
      <c r="I1844" s="7" t="str">
        <f t="shared" ca="1" si="401"/>
        <v>Wall Street Journal: BNP Paribas-CPI YoY-02-2019</v>
      </c>
      <c r="J1844" s="4" t="str">
        <f t="shared" ca="1" si="402"/>
        <v>CPI YoY-BNP Paribas:02-2019</v>
      </c>
      <c r="K1844" t="s">
        <v>444</v>
      </c>
      <c r="CI1844">
        <v>1.8</v>
      </c>
      <c r="CK1844">
        <v>1.4</v>
      </c>
      <c r="CM1844">
        <v>1.8</v>
      </c>
      <c r="CO1844">
        <v>1.9</v>
      </c>
      <c r="CQ1844">
        <v>2.2000000000000002</v>
      </c>
    </row>
    <row r="1845" spans="1:99" x14ac:dyDescent="0.55000000000000004">
      <c r="A1845" s="4" t="str">
        <f t="shared" ca="1" si="397"/>
        <v>The Conference Board</v>
      </c>
      <c r="B1845" s="4" t="str">
        <f t="shared" si="398"/>
        <v>Bart van Ark</v>
      </c>
      <c r="C1845" s="4" t="s">
        <v>246</v>
      </c>
      <c r="D1845" s="4" t="s">
        <v>195</v>
      </c>
      <c r="E1845" s="4" t="str">
        <f>IF(COUNTIF($E$2:E1844,"Begin: " &amp; C1845 &amp; "-" &amp; D1845 &amp; "-" &amp; H1845)=0,"Begin: " &amp; C1845 &amp; "-" &amp; D1845 &amp; "-" &amp; H1845,IF((C1845 &amp; "-" &amp; D1845 &amp; "-" &amp; H1845)&lt;&gt;(C1846 &amp; "-" &amp; D1846 &amp; "-" &amp; H1846),"End: " &amp; C1845 &amp; "-" &amp; D1845 &amp; "-" &amp; H1845,""))</f>
        <v/>
      </c>
      <c r="F1845" s="4" t="str">
        <f t="shared" si="399"/>
        <v>Wall Street Journal-CPI YoY-02-2019</v>
      </c>
      <c r="G1845" s="7">
        <v>43506</v>
      </c>
      <c r="H1845" s="7" t="str">
        <f t="shared" si="400"/>
        <v>02-2019</v>
      </c>
      <c r="I1845" s="7" t="str">
        <f t="shared" ca="1" si="401"/>
        <v>Wall Street Journal: The Conference Board-CPI YoY-02-2019</v>
      </c>
      <c r="J1845" s="4" t="str">
        <f t="shared" ca="1" si="402"/>
        <v>CPI YoY-The Conference Board:02-2019</v>
      </c>
      <c r="K1845" t="s">
        <v>242</v>
      </c>
      <c r="CI1845">
        <v>2.2000000000000002</v>
      </c>
      <c r="CK1845">
        <v>2.1</v>
      </c>
      <c r="CM1845">
        <v>2.2999999999999998</v>
      </c>
      <c r="CO1845">
        <v>2.2999999999999998</v>
      </c>
      <c r="CQ1845">
        <v>2.2999999999999998</v>
      </c>
    </row>
    <row r="1846" spans="1:99" x14ac:dyDescent="0.55000000000000004">
      <c r="A1846" s="4" t="str">
        <f t="shared" ca="1" si="397"/>
        <v>First Trust Adv.</v>
      </c>
      <c r="B1846" s="4" t="str">
        <f t="shared" si="398"/>
        <v>Brian S. Wesbury/ Robert Stein</v>
      </c>
      <c r="C1846" s="4" t="s">
        <v>246</v>
      </c>
      <c r="D1846" s="4" t="s">
        <v>195</v>
      </c>
      <c r="E1846" s="4" t="str">
        <f>IF(COUNTIF($E$2:E1845,"Begin: " &amp; C1846 &amp; "-" &amp; D1846 &amp; "-" &amp; H1846)=0,"Begin: " &amp; C1846 &amp; "-" &amp; D1846 &amp; "-" &amp; H1846,IF((C1846 &amp; "-" &amp; D1846 &amp; "-" &amp; H1846)&lt;&gt;(C1847 &amp; "-" &amp; D1847 &amp; "-" &amp; H1847),"End: " &amp; C1846 &amp; "-" &amp; D1846 &amp; "-" &amp; H1846,""))</f>
        <v/>
      </c>
      <c r="F1846" s="4" t="str">
        <f t="shared" si="399"/>
        <v>Wall Street Journal-CPI YoY-02-2019</v>
      </c>
      <c r="G1846" s="7">
        <v>43506</v>
      </c>
      <c r="H1846" s="7" t="str">
        <f t="shared" si="400"/>
        <v>02-2019</v>
      </c>
      <c r="I1846" s="7" t="str">
        <f t="shared" ca="1" si="401"/>
        <v>Wall Street Journal: First Trust Adv.-CPI YoY-02-2019</v>
      </c>
      <c r="J1846" s="4" t="str">
        <f t="shared" ca="1" si="402"/>
        <v>CPI YoY-First Trust Adv.:02-2019</v>
      </c>
      <c r="K1846" t="s">
        <v>243</v>
      </c>
      <c r="CI1846">
        <v>1.9</v>
      </c>
      <c r="CK1846">
        <v>2</v>
      </c>
      <c r="CM1846">
        <v>2.2999999999999998</v>
      </c>
      <c r="CO1846">
        <v>2.5</v>
      </c>
      <c r="CQ1846">
        <v>2.5</v>
      </c>
    </row>
    <row r="1847" spans="1:99" x14ac:dyDescent="0.55000000000000004">
      <c r="A1847" s="4" t="str">
        <f t="shared" ca="1" si="397"/>
        <v>National Association of Realtors</v>
      </c>
      <c r="B1847" s="4" t="str">
        <f t="shared" si="398"/>
        <v>Lawrence Yun</v>
      </c>
      <c r="C1847" s="4" t="s">
        <v>246</v>
      </c>
      <c r="D1847" s="4" t="s">
        <v>195</v>
      </c>
      <c r="E1847" s="4" t="str">
        <f>IF(COUNTIF($E$2:E1846,"Begin: " &amp; C1847 &amp; "-" &amp; D1847 &amp; "-" &amp; H1847)=0,"Begin: " &amp; C1847 &amp; "-" &amp; D1847 &amp; "-" &amp; H1847,IF((C1847 &amp; "-" &amp; D1847 &amp; "-" &amp; H1847)&lt;&gt;(C1848 &amp; "-" &amp; D1848 &amp; "-" &amp; H1848),"End: " &amp; C1847 &amp; "-" &amp; D1847 &amp; "-" &amp; H1847,""))</f>
        <v/>
      </c>
      <c r="F1847" s="4" t="str">
        <f t="shared" si="399"/>
        <v>Wall Street Journal-CPI YoY-02-2019</v>
      </c>
      <c r="G1847" s="7">
        <v>43506</v>
      </c>
      <c r="H1847" s="7" t="str">
        <f t="shared" si="400"/>
        <v>02-2019</v>
      </c>
      <c r="I1847" s="7" t="str">
        <f t="shared" ca="1" si="401"/>
        <v>Wall Street Journal: National Association of Realtors-CPI YoY-02-2019</v>
      </c>
      <c r="J1847" s="4" t="str">
        <f t="shared" ca="1" si="402"/>
        <v>CPI YoY-National Association of Realtors:02-2019</v>
      </c>
      <c r="K1847" t="s">
        <v>245</v>
      </c>
      <c r="CI1847">
        <v>1.9</v>
      </c>
      <c r="CK1847">
        <v>1.7</v>
      </c>
      <c r="CM1847">
        <v>1.7</v>
      </c>
      <c r="CO1847">
        <v>2</v>
      </c>
      <c r="CQ1847">
        <v>2.2000000000000002</v>
      </c>
      <c r="CS1847">
        <v>2.2000000000000002</v>
      </c>
      <c r="CU1847">
        <v>2.2999999999999998</v>
      </c>
    </row>
    <row r="1848" spans="1:99" x14ac:dyDescent="0.55000000000000004">
      <c r="A1848" s="4" t="str">
        <f t="shared" ca="1" si="397"/>
        <v>Morgan Stanley</v>
      </c>
      <c r="B1848" s="4" t="str">
        <f t="shared" si="398"/>
        <v>Ellen Zentner *</v>
      </c>
      <c r="C1848" s="4" t="s">
        <v>246</v>
      </c>
      <c r="D1848" s="4" t="s">
        <v>195</v>
      </c>
      <c r="E1848" s="4" t="str">
        <f>IF(COUNTIF($E$2:E1847,"Begin: " &amp; C1848 &amp; "-" &amp; D1848 &amp; "-" &amp; H1848)=0,"Begin: " &amp; C1848 &amp; "-" &amp; D1848 &amp; "-" &amp; H1848,IF((C1848 &amp; "-" &amp; D1848 &amp; "-" &amp; H1848)&lt;&gt;(C1849 &amp; "-" &amp; D1849 &amp; "-" &amp; H1849),"End: " &amp; C1848 &amp; "-" &amp; D1848 &amp; "-" &amp; H1848,""))</f>
        <v>End: Wall Street Journal-CPI YoY-02-2019</v>
      </c>
      <c r="F1848" s="4" t="str">
        <f t="shared" si="399"/>
        <v>Wall Street Journal-CPI YoY-02-2019</v>
      </c>
      <c r="G1848" s="7">
        <v>43506</v>
      </c>
      <c r="H1848" s="7" t="str">
        <f t="shared" si="400"/>
        <v>02-2019</v>
      </c>
      <c r="I1848" s="7" t="str">
        <f t="shared" ca="1" si="401"/>
        <v>Wall Street Journal: Morgan Stanley-CPI YoY-02-2019</v>
      </c>
      <c r="J1848" s="4" t="str">
        <f t="shared" ca="1" si="402"/>
        <v>CPI YoY-Morgan Stanley:02-2019</v>
      </c>
      <c r="K1848" t="s">
        <v>685</v>
      </c>
    </row>
    <row r="1849" spans="1:99" x14ac:dyDescent="0.55000000000000004">
      <c r="A1849" s="4" t="str">
        <f t="shared" ref="A1849" ca="1" si="403">IF(ISERROR(IF(C1849="GIOA",INDEX(List_AnonymousForecasters,MATCH(LEFT(K1849,FIND(":",K1849,1)-1),List_IndividualForecasters,0),1),INDEX(List_FirmNamesOmega,MATCH(LEFT(K1849,FIND(":",K1849,1)-1),List_FirmNamesAlpha,0),1))),LEFT(K1849,FIND(":",K1849,1)-1),IF(C1849="GIOA",INDEX(List_AnonymousForecasters,MATCH(LEFT(K1849,FIND(":",K1849,1)-1),List_IndividualForecasters,0),1),INDEX(List_FirmNamesOmega,MATCH(LEFT(K1849,FIND(":",K1849,1)-1),List_FirmNamesAlpha,0),1)))</f>
        <v>Nomura</v>
      </c>
      <c r="B1849" s="4" t="str">
        <f t="shared" ref="B1849" si="404">MID(K1849,FIND(":",K1849,1)+2,LEN(K1849)-FIND(":",K1849,1))</f>
        <v>Lewis Alexander</v>
      </c>
      <c r="C1849" s="4" t="s">
        <v>246</v>
      </c>
      <c r="D1849" s="4" t="s">
        <v>97</v>
      </c>
      <c r="E1849" s="4" t="str">
        <f>IF(COUNTIF($E$2:E1848,"Begin: " &amp; C1849 &amp; "-" &amp; D1849 &amp; "-" &amp; H1849)=0,"Begin: " &amp; C1849 &amp; "-" &amp; D1849 &amp; "-" &amp; H1849,IF((C1849 &amp; "-" &amp; D1849 &amp; "-" &amp; H1849)&lt;&gt;(C1850 &amp; "-" &amp; D1850 &amp; "-" &amp; H1850),"End: " &amp; C1849 &amp; "-" &amp; D1849 &amp; "-" &amp; H1849,""))</f>
        <v>Begin: Wall Street Journal-Unemployment Rate-02-2019</v>
      </c>
      <c r="F1849" s="4" t="str">
        <f t="shared" ref="F1849" si="405">C1849 &amp; "-" &amp; D1849 &amp; "-" &amp; H1849</f>
        <v>Wall Street Journal-Unemployment Rate-02-2019</v>
      </c>
      <c r="G1849" s="7">
        <v>43506</v>
      </c>
      <c r="H1849" s="7" t="str">
        <f t="shared" ref="H1849" si="406">TEXT(MONTH(G1849),"00") &amp; "-" &amp; TEXT(YEAR(G1849),"0000")</f>
        <v>02-2019</v>
      </c>
      <c r="I1849" s="7" t="str">
        <f t="shared" ref="I1849" ca="1" si="407">C1849 &amp; ": " &amp; A1849 &amp; "-" &amp; D1849 &amp; "-" &amp; H1849</f>
        <v>Wall Street Journal: Nomura-Unemployment Rate-02-2019</v>
      </c>
      <c r="J1849" s="4" t="str">
        <f t="shared" ref="J1849" ca="1" si="408">D1849 &amp; "-" &amp; A1849 &amp; ":" &amp; TEXT(MONTH(G1849),"00") &amp; "-" &amp; TEXT(YEAR(G1849),"0000")</f>
        <v>Unemployment Rate-Nomura:02-2019</v>
      </c>
      <c r="K1849" t="s">
        <v>196</v>
      </c>
      <c r="CK1849">
        <v>3.4</v>
      </c>
      <c r="CM1849">
        <v>3.3</v>
      </c>
      <c r="CO1849">
        <v>3.2</v>
      </c>
      <c r="CQ1849">
        <v>3.2</v>
      </c>
    </row>
    <row r="1850" spans="1:99" x14ac:dyDescent="0.55000000000000004">
      <c r="A1850" s="4" t="str">
        <f t="shared" ref="A1850:A1913" ca="1" si="409">IF(ISERROR(IF(C1850="GIOA",INDEX(List_AnonymousForecasters,MATCH(LEFT(K1850,FIND(":",K1850,1)-1),List_IndividualForecasters,0),1),INDEX(List_FirmNamesOmega,MATCH(LEFT(K1850,FIND(":",K1850,1)-1),List_FirmNamesAlpha,0),1))),LEFT(K1850,FIND(":",K1850,1)-1),IF(C1850="GIOA",INDEX(List_AnonymousForecasters,MATCH(LEFT(K1850,FIND(":",K1850,1)-1),List_IndividualForecasters,0),1),INDEX(List_FirmNamesOmega,MATCH(LEFT(K1850,FIND(":",K1850,1)-1),List_FirmNamesAlpha,0),1)))</f>
        <v>Bank of the West</v>
      </c>
      <c r="B1850" s="4" t="str">
        <f t="shared" ref="B1850:B1913" si="410">MID(K1850,FIND(":",K1850,1)+2,LEN(K1850)-FIND(":",K1850,1))</f>
        <v>Scott Anderson</v>
      </c>
      <c r="C1850" s="4" t="s">
        <v>246</v>
      </c>
      <c r="D1850" s="4" t="s">
        <v>97</v>
      </c>
      <c r="E1850" s="4" t="str">
        <f>IF(COUNTIF($E$2:E1849,"Begin: " &amp; C1850 &amp; "-" &amp; D1850 &amp; "-" &amp; H1850)=0,"Begin: " &amp; C1850 &amp; "-" &amp; D1850 &amp; "-" &amp; H1850,IF((C1850 &amp; "-" &amp; D1850 &amp; "-" &amp; H1850)&lt;&gt;(C1851 &amp; "-" &amp; D1851 &amp; "-" &amp; H1851),"End: " &amp; C1850 &amp; "-" &amp; D1850 &amp; "-" &amp; H1850,""))</f>
        <v/>
      </c>
      <c r="F1850" s="4" t="str">
        <f t="shared" ref="F1850:F1913" si="411">C1850 &amp; "-" &amp; D1850 &amp; "-" &amp; H1850</f>
        <v>Wall Street Journal-Unemployment Rate-02-2019</v>
      </c>
      <c r="G1850" s="7">
        <v>43506</v>
      </c>
      <c r="H1850" s="7" t="str">
        <f t="shared" ref="H1850:H1913" si="412">TEXT(MONTH(G1850),"00") &amp; "-" &amp; TEXT(YEAR(G1850),"0000")</f>
        <v>02-2019</v>
      </c>
      <c r="I1850" s="7" t="str">
        <f t="shared" ref="I1850:I1913" ca="1" si="413">C1850 &amp; ": " &amp; A1850 &amp; "-" &amp; D1850 &amp; "-" &amp; H1850</f>
        <v>Wall Street Journal: Bank of the West-Unemployment Rate-02-2019</v>
      </c>
      <c r="J1850" s="4" t="str">
        <f t="shared" ref="J1850:J1913" ca="1" si="414">D1850 &amp; "-" &amp; A1850 &amp; ":" &amp; TEXT(MONTH(G1850),"00") &amp; "-" &amp; TEXT(YEAR(G1850),"0000")</f>
        <v>Unemployment Rate-Bank of the West:02-2019</v>
      </c>
      <c r="K1850" t="s">
        <v>763</v>
      </c>
      <c r="CK1850">
        <v>3.7</v>
      </c>
      <c r="CM1850">
        <v>3.7</v>
      </c>
      <c r="CO1850">
        <v>4.2</v>
      </c>
      <c r="CQ1850">
        <v>4.8</v>
      </c>
      <c r="CS1850">
        <v>4.9000000000000004</v>
      </c>
      <c r="CU1850">
        <v>4.8</v>
      </c>
    </row>
    <row r="1851" spans="1:99" x14ac:dyDescent="0.55000000000000004">
      <c r="A1851" s="4" t="str">
        <f t="shared" ca="1" si="409"/>
        <v>Capital Economics</v>
      </c>
      <c r="B1851" s="4" t="str">
        <f t="shared" si="410"/>
        <v>Paul Ashworth *</v>
      </c>
      <c r="C1851" s="4" t="s">
        <v>246</v>
      </c>
      <c r="D1851" s="4" t="s">
        <v>97</v>
      </c>
      <c r="E1851" s="4" t="str">
        <f>IF(COUNTIF($E$2:E1850,"Begin: " &amp; C1851 &amp; "-" &amp; D1851 &amp; "-" &amp; H1851)=0,"Begin: " &amp; C1851 &amp; "-" &amp; D1851 &amp; "-" &amp; H1851,IF((C1851 &amp; "-" &amp; D1851 &amp; "-" &amp; H1851)&lt;&gt;(C1852 &amp; "-" &amp; D1852 &amp; "-" &amp; H1852),"End: " &amp; C1851 &amp; "-" &amp; D1851 &amp; "-" &amp; H1851,""))</f>
        <v/>
      </c>
      <c r="F1851" s="4" t="str">
        <f t="shared" si="411"/>
        <v>Wall Street Journal-Unemployment Rate-02-2019</v>
      </c>
      <c r="G1851" s="7">
        <v>43506</v>
      </c>
      <c r="H1851" s="7" t="str">
        <f t="shared" si="412"/>
        <v>02-2019</v>
      </c>
      <c r="I1851" s="7" t="str">
        <f t="shared" ca="1" si="413"/>
        <v>Wall Street Journal: Capital Economics-Unemployment Rate-02-2019</v>
      </c>
      <c r="J1851" s="4" t="str">
        <f t="shared" ca="1" si="414"/>
        <v>Unemployment Rate-Capital Economics:02-2019</v>
      </c>
      <c r="K1851" t="s">
        <v>683</v>
      </c>
    </row>
    <row r="1852" spans="1:99" x14ac:dyDescent="0.55000000000000004">
      <c r="A1852" s="4" t="str">
        <f t="shared" ca="1" si="409"/>
        <v>Deloitte LP</v>
      </c>
      <c r="B1852" s="4" t="str">
        <f t="shared" si="410"/>
        <v>Daniel Bachman</v>
      </c>
      <c r="C1852" s="4" t="s">
        <v>246</v>
      </c>
      <c r="D1852" s="4" t="s">
        <v>97</v>
      </c>
      <c r="E1852" s="4" t="str">
        <f>IF(COUNTIF($E$2:E1851,"Begin: " &amp; C1852 &amp; "-" &amp; D1852 &amp; "-" &amp; H1852)=0,"Begin: " &amp; C1852 &amp; "-" &amp; D1852 &amp; "-" &amp; H1852,IF((C1852 &amp; "-" &amp; D1852 &amp; "-" &amp; H1852)&lt;&gt;(C1853 &amp; "-" &amp; D1853 &amp; "-" &amp; H1853),"End: " &amp; C1852 &amp; "-" &amp; D1852 &amp; "-" &amp; H1852,""))</f>
        <v/>
      </c>
      <c r="F1852" s="4" t="str">
        <f t="shared" si="411"/>
        <v>Wall Street Journal-Unemployment Rate-02-2019</v>
      </c>
      <c r="G1852" s="7">
        <v>43506</v>
      </c>
      <c r="H1852" s="7" t="str">
        <f t="shared" si="412"/>
        <v>02-2019</v>
      </c>
      <c r="I1852" s="7" t="str">
        <f t="shared" ca="1" si="413"/>
        <v>Wall Street Journal: Deloitte LP-Unemployment Rate-02-2019</v>
      </c>
      <c r="J1852" s="4" t="str">
        <f t="shared" ca="1" si="414"/>
        <v>Unemployment Rate-Deloitte LP:02-2019</v>
      </c>
      <c r="K1852" t="s">
        <v>749</v>
      </c>
      <c r="CK1852">
        <v>3.5</v>
      </c>
      <c r="CM1852">
        <v>3.6</v>
      </c>
      <c r="CO1852">
        <v>3.9</v>
      </c>
      <c r="CQ1852">
        <v>4.0999999999999996</v>
      </c>
      <c r="CS1852">
        <v>3.9</v>
      </c>
      <c r="CU1852">
        <v>3.7</v>
      </c>
    </row>
    <row r="1853" spans="1:99" x14ac:dyDescent="0.55000000000000004">
      <c r="A1853" s="4" t="str">
        <f t="shared" ca="1" si="409"/>
        <v>Economic Outlook Group</v>
      </c>
      <c r="B1853" s="4" t="str">
        <f t="shared" si="410"/>
        <v>Bernard Baumohl</v>
      </c>
      <c r="C1853" s="4" t="s">
        <v>246</v>
      </c>
      <c r="D1853" s="4" t="s">
        <v>97</v>
      </c>
      <c r="E1853" s="4" t="str">
        <f>IF(COUNTIF($E$2:E1852,"Begin: " &amp; C1853 &amp; "-" &amp; D1853 &amp; "-" &amp; H1853)=0,"Begin: " &amp; C1853 &amp; "-" &amp; D1853 &amp; "-" &amp; H1853,IF((C1853 &amp; "-" &amp; D1853 &amp; "-" &amp; H1853)&lt;&gt;(C1854 &amp; "-" &amp; D1854 &amp; "-" &amp; H1854),"End: " &amp; C1853 &amp; "-" &amp; D1853 &amp; "-" &amp; H1853,""))</f>
        <v/>
      </c>
      <c r="F1853" s="4" t="str">
        <f t="shared" si="411"/>
        <v>Wall Street Journal-Unemployment Rate-02-2019</v>
      </c>
      <c r="G1853" s="7">
        <v>43506</v>
      </c>
      <c r="H1853" s="7" t="str">
        <f t="shared" si="412"/>
        <v>02-2019</v>
      </c>
      <c r="I1853" s="7" t="str">
        <f t="shared" ca="1" si="413"/>
        <v>Wall Street Journal: Economic Outlook Group-Unemployment Rate-02-2019</v>
      </c>
      <c r="J1853" s="4" t="str">
        <f t="shared" ca="1" si="414"/>
        <v>Unemployment Rate-Economic Outlook Group:02-2019</v>
      </c>
      <c r="K1853" t="s">
        <v>426</v>
      </c>
      <c r="CK1853">
        <v>3.6</v>
      </c>
      <c r="CM1853">
        <v>3.9</v>
      </c>
      <c r="CO1853">
        <v>4.0999999999999996</v>
      </c>
      <c r="CQ1853">
        <v>4.4000000000000004</v>
      </c>
      <c r="CS1853">
        <v>4.3</v>
      </c>
      <c r="CU1853">
        <v>4</v>
      </c>
    </row>
    <row r="1854" spans="1:99" x14ac:dyDescent="0.55000000000000004">
      <c r="A1854" s="4" t="str">
        <f t="shared" ca="1" si="409"/>
        <v>Nationwide Insurance</v>
      </c>
      <c r="B1854" s="4" t="str">
        <f t="shared" si="410"/>
        <v>David Berson</v>
      </c>
      <c r="C1854" s="4" t="s">
        <v>246</v>
      </c>
      <c r="D1854" s="4" t="s">
        <v>97</v>
      </c>
      <c r="E1854" s="4" t="str">
        <f>IF(COUNTIF($E$2:E1853,"Begin: " &amp; C1854 &amp; "-" &amp; D1854 &amp; "-" &amp; H1854)=0,"Begin: " &amp; C1854 &amp; "-" &amp; D1854 &amp; "-" &amp; H1854,IF((C1854 &amp; "-" &amp; D1854 &amp; "-" &amp; H1854)&lt;&gt;(C1855 &amp; "-" &amp; D1855 &amp; "-" &amp; H1855),"End: " &amp; C1854 &amp; "-" &amp; D1854 &amp; "-" &amp; H1854,""))</f>
        <v/>
      </c>
      <c r="F1854" s="4" t="str">
        <f t="shared" si="411"/>
        <v>Wall Street Journal-Unemployment Rate-02-2019</v>
      </c>
      <c r="G1854" s="7">
        <v>43506</v>
      </c>
      <c r="H1854" s="7" t="str">
        <f t="shared" si="412"/>
        <v>02-2019</v>
      </c>
      <c r="I1854" s="7" t="str">
        <f t="shared" ca="1" si="413"/>
        <v>Wall Street Journal: Nationwide Insurance-Unemployment Rate-02-2019</v>
      </c>
      <c r="J1854" s="4" t="str">
        <f t="shared" ca="1" si="414"/>
        <v>Unemployment Rate-Nationwide Insurance:02-2019</v>
      </c>
      <c r="K1854" t="s">
        <v>427</v>
      </c>
      <c r="CK1854">
        <v>3.6</v>
      </c>
      <c r="CM1854">
        <v>3.5</v>
      </c>
      <c r="CO1854">
        <v>3.6</v>
      </c>
      <c r="CQ1854">
        <v>3.7</v>
      </c>
      <c r="CS1854">
        <v>3.8</v>
      </c>
      <c r="CU1854">
        <v>4</v>
      </c>
    </row>
    <row r="1855" spans="1:99" x14ac:dyDescent="0.55000000000000004">
      <c r="A1855" s="4" t="str">
        <f t="shared" ca="1" si="409"/>
        <v>Tufts University</v>
      </c>
      <c r="B1855" s="4" t="str">
        <f t="shared" si="410"/>
        <v>Brian Bethune</v>
      </c>
      <c r="C1855" s="4" t="s">
        <v>246</v>
      </c>
      <c r="D1855" s="4" t="s">
        <v>97</v>
      </c>
      <c r="E1855" s="4" t="str">
        <f>IF(COUNTIF($E$2:E1854,"Begin: " &amp; C1855 &amp; "-" &amp; D1855 &amp; "-" &amp; H1855)=0,"Begin: " &amp; C1855 &amp; "-" &amp; D1855 &amp; "-" &amp; H1855,IF((C1855 &amp; "-" &amp; D1855 &amp; "-" &amp; H1855)&lt;&gt;(C1856 &amp; "-" &amp; D1856 &amp; "-" &amp; H1856),"End: " &amp; C1855 &amp; "-" &amp; D1855 &amp; "-" &amp; H1855,""))</f>
        <v/>
      </c>
      <c r="F1855" s="4" t="str">
        <f t="shared" si="411"/>
        <v>Wall Street Journal-Unemployment Rate-02-2019</v>
      </c>
      <c r="G1855" s="7">
        <v>43506</v>
      </c>
      <c r="H1855" s="7" t="str">
        <f t="shared" si="412"/>
        <v>02-2019</v>
      </c>
      <c r="I1855" s="7" t="str">
        <f t="shared" ca="1" si="413"/>
        <v>Wall Street Journal: Tufts University-Unemployment Rate-02-2019</v>
      </c>
      <c r="J1855" s="4" t="str">
        <f t="shared" ca="1" si="414"/>
        <v>Unemployment Rate-Tufts University:02-2019</v>
      </c>
      <c r="K1855" t="s">
        <v>428</v>
      </c>
      <c r="CK1855">
        <v>3.9</v>
      </c>
      <c r="CM1855">
        <v>4</v>
      </c>
      <c r="CO1855">
        <v>4.0999999999999996</v>
      </c>
      <c r="CQ1855">
        <v>4.2</v>
      </c>
      <c r="CS1855">
        <v>4.2</v>
      </c>
      <c r="CU1855">
        <v>4.3</v>
      </c>
    </row>
    <row r="1856" spans="1:99" x14ac:dyDescent="0.55000000000000004">
      <c r="A1856" s="4" t="str">
        <f t="shared" ca="1" si="409"/>
        <v>TS Lombard</v>
      </c>
      <c r="B1856" s="4" t="str">
        <f t="shared" si="410"/>
        <v>Steven Blitz</v>
      </c>
      <c r="C1856" s="4" t="s">
        <v>246</v>
      </c>
      <c r="D1856" s="4" t="s">
        <v>97</v>
      </c>
      <c r="E1856" s="4" t="str">
        <f>IF(COUNTIF($E$2:E1855,"Begin: " &amp; C1856 &amp; "-" &amp; D1856 &amp; "-" &amp; H1856)=0,"Begin: " &amp; C1856 &amp; "-" &amp; D1856 &amp; "-" &amp; H1856,IF((C1856 &amp; "-" &amp; D1856 &amp; "-" &amp; H1856)&lt;&gt;(C1857 &amp; "-" &amp; D1857 &amp; "-" &amp; H1857),"End: " &amp; C1856 &amp; "-" &amp; D1856 &amp; "-" &amp; H1856,""))</f>
        <v/>
      </c>
      <c r="F1856" s="4" t="str">
        <f t="shared" si="411"/>
        <v>Wall Street Journal-Unemployment Rate-02-2019</v>
      </c>
      <c r="G1856" s="7">
        <v>43506</v>
      </c>
      <c r="H1856" s="7" t="str">
        <f t="shared" si="412"/>
        <v>02-2019</v>
      </c>
      <c r="I1856" s="7" t="str">
        <f t="shared" ca="1" si="413"/>
        <v>Wall Street Journal: TS Lombard-Unemployment Rate-02-2019</v>
      </c>
      <c r="J1856" s="4" t="str">
        <f t="shared" ca="1" si="414"/>
        <v>Unemployment Rate-TS Lombard:02-2019</v>
      </c>
      <c r="K1856" t="s">
        <v>768</v>
      </c>
      <c r="CK1856">
        <v>3.8</v>
      </c>
      <c r="CM1856">
        <v>4.5</v>
      </c>
      <c r="CO1856">
        <v>3.5</v>
      </c>
      <c r="CQ1856">
        <v>3.2</v>
      </c>
      <c r="CS1856">
        <v>4</v>
      </c>
      <c r="CU1856">
        <v>5</v>
      </c>
    </row>
    <row r="1857" spans="1:99" x14ac:dyDescent="0.55000000000000004">
      <c r="A1857" s="4" t="str">
        <f t="shared" ca="1" si="409"/>
        <v>Standard and Poor's</v>
      </c>
      <c r="B1857" s="4" t="str">
        <f t="shared" si="410"/>
        <v>Beth Ann Bovino</v>
      </c>
      <c r="C1857" s="4" t="s">
        <v>246</v>
      </c>
      <c r="D1857" s="4" t="s">
        <v>97</v>
      </c>
      <c r="E1857" s="4" t="str">
        <f>IF(COUNTIF($E$2:E1856,"Begin: " &amp; C1857 &amp; "-" &amp; D1857 &amp; "-" &amp; H1857)=0,"Begin: " &amp; C1857 &amp; "-" &amp; D1857 &amp; "-" &amp; H1857,IF((C1857 &amp; "-" &amp; D1857 &amp; "-" &amp; H1857)&lt;&gt;(C1858 &amp; "-" &amp; D1858 &amp; "-" &amp; H1858),"End: " &amp; C1857 &amp; "-" &amp; D1857 &amp; "-" &amp; H1857,""))</f>
        <v/>
      </c>
      <c r="F1857" s="4" t="str">
        <f t="shared" si="411"/>
        <v>Wall Street Journal-Unemployment Rate-02-2019</v>
      </c>
      <c r="G1857" s="7">
        <v>43506</v>
      </c>
      <c r="H1857" s="7" t="str">
        <f t="shared" si="412"/>
        <v>02-2019</v>
      </c>
      <c r="I1857" s="7" t="str">
        <f t="shared" ca="1" si="413"/>
        <v>Wall Street Journal: Standard and Poor's-Unemployment Rate-02-2019</v>
      </c>
      <c r="J1857" s="4" t="str">
        <f t="shared" ca="1" si="414"/>
        <v>Unemployment Rate-Standard and Poor's:02-2019</v>
      </c>
      <c r="K1857" t="s">
        <v>199</v>
      </c>
      <c r="CK1857">
        <v>3.6</v>
      </c>
      <c r="CM1857">
        <v>3.5</v>
      </c>
      <c r="CO1857">
        <v>3.7</v>
      </c>
      <c r="CQ1857">
        <v>3.9</v>
      </c>
      <c r="CS1857">
        <v>4</v>
      </c>
      <c r="CU1857">
        <v>4.0999999999999996</v>
      </c>
    </row>
    <row r="1858" spans="1:99" x14ac:dyDescent="0.55000000000000004">
      <c r="A1858" s="4" t="str">
        <f t="shared" ca="1" si="409"/>
        <v>Wells Fargo &amp; Co.</v>
      </c>
      <c r="B1858" s="4" t="str">
        <f t="shared" si="410"/>
        <v>Jay Bryson</v>
      </c>
      <c r="C1858" s="4" t="s">
        <v>246</v>
      </c>
      <c r="D1858" s="4" t="s">
        <v>97</v>
      </c>
      <c r="E1858" s="4" t="str">
        <f>IF(COUNTIF($E$2:E1857,"Begin: " &amp; C1858 &amp; "-" &amp; D1858 &amp; "-" &amp; H1858)=0,"Begin: " &amp; C1858 &amp; "-" &amp; D1858 &amp; "-" &amp; H1858,IF((C1858 &amp; "-" &amp; D1858 &amp; "-" &amp; H1858)&lt;&gt;(C1859 &amp; "-" &amp; D1859 &amp; "-" &amp; H1859),"End: " &amp; C1858 &amp; "-" &amp; D1858 &amp; "-" &amp; H1858,""))</f>
        <v/>
      </c>
      <c r="F1858" s="4" t="str">
        <f t="shared" si="411"/>
        <v>Wall Street Journal-Unemployment Rate-02-2019</v>
      </c>
      <c r="G1858" s="7">
        <v>43506</v>
      </c>
      <c r="H1858" s="7" t="str">
        <f t="shared" si="412"/>
        <v>02-2019</v>
      </c>
      <c r="I1858" s="7" t="str">
        <f t="shared" ca="1" si="413"/>
        <v>Wall Street Journal: Wells Fargo &amp; Co.-Unemployment Rate-02-2019</v>
      </c>
      <c r="J1858" s="4" t="str">
        <f t="shared" ca="1" si="414"/>
        <v>Unemployment Rate-Wells Fargo &amp; Co.:02-2019</v>
      </c>
      <c r="K1858" t="s">
        <v>786</v>
      </c>
      <c r="CK1858">
        <v>3.9</v>
      </c>
      <c r="CM1858">
        <v>3.7</v>
      </c>
      <c r="CO1858">
        <v>3.5</v>
      </c>
      <c r="CQ1858">
        <v>3.4</v>
      </c>
    </row>
    <row r="1859" spans="1:99" x14ac:dyDescent="0.55000000000000004">
      <c r="A1859" s="4" t="str">
        <f t="shared" ca="1" si="409"/>
        <v>Credit Agricole CIB</v>
      </c>
      <c r="B1859" s="4" t="str">
        <f t="shared" si="410"/>
        <v>Michael Carey</v>
      </c>
      <c r="C1859" s="4" t="s">
        <v>246</v>
      </c>
      <c r="D1859" s="4" t="s">
        <v>97</v>
      </c>
      <c r="E1859" s="4" t="str">
        <f>IF(COUNTIF($E$2:E1858,"Begin: " &amp; C1859 &amp; "-" &amp; D1859 &amp; "-" &amp; H1859)=0,"Begin: " &amp; C1859 &amp; "-" &amp; D1859 &amp; "-" &amp; H1859,IF((C1859 &amp; "-" &amp; D1859 &amp; "-" &amp; H1859)&lt;&gt;(C1860 &amp; "-" &amp; D1860 &amp; "-" &amp; H1860),"End: " &amp; C1859 &amp; "-" &amp; D1859 &amp; "-" &amp; H1859,""))</f>
        <v/>
      </c>
      <c r="F1859" s="4" t="str">
        <f t="shared" si="411"/>
        <v>Wall Street Journal-Unemployment Rate-02-2019</v>
      </c>
      <c r="G1859" s="7">
        <v>43506</v>
      </c>
      <c r="H1859" s="7" t="str">
        <f t="shared" si="412"/>
        <v>02-2019</v>
      </c>
      <c r="I1859" s="7" t="str">
        <f t="shared" ca="1" si="413"/>
        <v>Wall Street Journal: Credit Agricole CIB-Unemployment Rate-02-2019</v>
      </c>
      <c r="J1859" s="4" t="str">
        <f t="shared" ca="1" si="414"/>
        <v>Unemployment Rate-Credit Agricole CIB:02-2019</v>
      </c>
      <c r="K1859" t="s">
        <v>200</v>
      </c>
      <c r="CK1859">
        <v>3.5</v>
      </c>
      <c r="CM1859">
        <v>3.5</v>
      </c>
      <c r="CO1859">
        <v>3.5</v>
      </c>
      <c r="CQ1859">
        <v>3.8</v>
      </c>
    </row>
    <row r="1860" spans="1:99" x14ac:dyDescent="0.55000000000000004">
      <c r="A1860" s="4" t="str">
        <f t="shared" ca="1" si="409"/>
        <v>Econoclast</v>
      </c>
      <c r="B1860" s="4" t="str">
        <f t="shared" si="410"/>
        <v>Mike Cosgrove</v>
      </c>
      <c r="C1860" s="4" t="s">
        <v>246</v>
      </c>
      <c r="D1860" s="4" t="s">
        <v>97</v>
      </c>
      <c r="E1860" s="4" t="str">
        <f>IF(COUNTIF($E$2:E1859,"Begin: " &amp; C1860 &amp; "-" &amp; D1860 &amp; "-" &amp; H1860)=0,"Begin: " &amp; C1860 &amp; "-" &amp; D1860 &amp; "-" &amp; H1860,IF((C1860 &amp; "-" &amp; D1860 &amp; "-" &amp; H1860)&lt;&gt;(C1861 &amp; "-" &amp; D1861 &amp; "-" &amp; H1861),"End: " &amp; C1860 &amp; "-" &amp; D1860 &amp; "-" &amp; H1860,""))</f>
        <v/>
      </c>
      <c r="F1860" s="4" t="str">
        <f t="shared" si="411"/>
        <v>Wall Street Journal-Unemployment Rate-02-2019</v>
      </c>
      <c r="G1860" s="7">
        <v>43506</v>
      </c>
      <c r="H1860" s="7" t="str">
        <f t="shared" si="412"/>
        <v>02-2019</v>
      </c>
      <c r="I1860" s="7" t="str">
        <f t="shared" ca="1" si="413"/>
        <v>Wall Street Journal: Econoclast-Unemployment Rate-02-2019</v>
      </c>
      <c r="J1860" s="4" t="str">
        <f t="shared" ca="1" si="414"/>
        <v>Unemployment Rate-Econoclast:02-2019</v>
      </c>
      <c r="K1860" t="s">
        <v>203</v>
      </c>
      <c r="CK1860">
        <v>3.8</v>
      </c>
      <c r="CM1860">
        <v>3.7</v>
      </c>
      <c r="CO1860">
        <v>3.7</v>
      </c>
      <c r="CQ1860">
        <v>4</v>
      </c>
      <c r="CS1860">
        <v>4</v>
      </c>
      <c r="CU1860">
        <v>4</v>
      </c>
    </row>
    <row r="1861" spans="1:99" x14ac:dyDescent="0.55000000000000004">
      <c r="A1861" s="4" t="str">
        <f t="shared" ca="1" si="409"/>
        <v>Pictet Wealth Management</v>
      </c>
      <c r="B1861" s="4" t="str">
        <f t="shared" si="410"/>
        <v>Thomas Costerg *</v>
      </c>
      <c r="C1861" s="4" t="s">
        <v>246</v>
      </c>
      <c r="D1861" s="4" t="s">
        <v>97</v>
      </c>
      <c r="E1861" s="4" t="str">
        <f>IF(COUNTIF($E$2:E1860,"Begin: " &amp; C1861 &amp; "-" &amp; D1861 &amp; "-" &amp; H1861)=0,"Begin: " &amp; C1861 &amp; "-" &amp; D1861 &amp; "-" &amp; H1861,IF((C1861 &amp; "-" &amp; D1861 &amp; "-" &amp; H1861)&lt;&gt;(C1862 &amp; "-" &amp; D1862 &amp; "-" &amp; H1862),"End: " &amp; C1861 &amp; "-" &amp; D1861 &amp; "-" &amp; H1861,""))</f>
        <v/>
      </c>
      <c r="F1861" s="4" t="str">
        <f t="shared" si="411"/>
        <v>Wall Street Journal-Unemployment Rate-02-2019</v>
      </c>
      <c r="G1861" s="7">
        <v>43506</v>
      </c>
      <c r="H1861" s="7" t="str">
        <f t="shared" si="412"/>
        <v>02-2019</v>
      </c>
      <c r="I1861" s="7" t="str">
        <f t="shared" ca="1" si="413"/>
        <v>Wall Street Journal: Pictet Wealth Management-Unemployment Rate-02-2019</v>
      </c>
      <c r="J1861" s="4" t="str">
        <f t="shared" ca="1" si="414"/>
        <v>Unemployment Rate-Pictet Wealth Management:02-2019</v>
      </c>
      <c r="K1861" t="s">
        <v>771</v>
      </c>
    </row>
    <row r="1862" spans="1:99" x14ac:dyDescent="0.55000000000000004">
      <c r="A1862" s="4" t="str">
        <f t="shared" ca="1" si="409"/>
        <v>Wrightson ICAP</v>
      </c>
      <c r="B1862" s="4" t="str">
        <f t="shared" si="410"/>
        <v>Lou Crandall</v>
      </c>
      <c r="C1862" s="4" t="s">
        <v>246</v>
      </c>
      <c r="D1862" s="4" t="s">
        <v>97</v>
      </c>
      <c r="E1862" s="4" t="str">
        <f>IF(COUNTIF($E$2:E1861,"Begin: " &amp; C1862 &amp; "-" &amp; D1862 &amp; "-" &amp; H1862)=0,"Begin: " &amp; C1862 &amp; "-" &amp; D1862 &amp; "-" &amp; H1862,IF((C1862 &amp; "-" &amp; D1862 &amp; "-" &amp; H1862)&lt;&gt;(C1863 &amp; "-" &amp; D1863 &amp; "-" &amp; H1863),"End: " &amp; C1862 &amp; "-" &amp; D1862 &amp; "-" &amp; H1862,""))</f>
        <v/>
      </c>
      <c r="F1862" s="4" t="str">
        <f t="shared" si="411"/>
        <v>Wall Street Journal-Unemployment Rate-02-2019</v>
      </c>
      <c r="G1862" s="7">
        <v>43506</v>
      </c>
      <c r="H1862" s="7" t="str">
        <f t="shared" si="412"/>
        <v>02-2019</v>
      </c>
      <c r="I1862" s="7" t="str">
        <f t="shared" ca="1" si="413"/>
        <v>Wall Street Journal: Wrightson ICAP-Unemployment Rate-02-2019</v>
      </c>
      <c r="J1862" s="4" t="str">
        <f t="shared" ca="1" si="414"/>
        <v>Unemployment Rate-Wrightson ICAP:02-2019</v>
      </c>
      <c r="K1862" t="s">
        <v>204</v>
      </c>
      <c r="CK1862">
        <v>3.7</v>
      </c>
      <c r="CM1862">
        <v>3.6</v>
      </c>
      <c r="CO1862">
        <v>3.7</v>
      </c>
      <c r="CQ1862">
        <v>3.8</v>
      </c>
      <c r="CS1862">
        <v>3.9</v>
      </c>
      <c r="CU1862">
        <v>4</v>
      </c>
    </row>
    <row r="1863" spans="1:99" x14ac:dyDescent="0.55000000000000004">
      <c r="A1863" s="4" t="str">
        <f t="shared" ca="1" si="409"/>
        <v>Independent Consultant</v>
      </c>
      <c r="B1863" s="4" t="str">
        <f t="shared" si="410"/>
        <v>Amy Crews Cutts</v>
      </c>
      <c r="C1863" s="4" t="s">
        <v>246</v>
      </c>
      <c r="D1863" s="4" t="s">
        <v>97</v>
      </c>
      <c r="E1863" s="4" t="str">
        <f>IF(COUNTIF($E$2:E1862,"Begin: " &amp; C1863 &amp; "-" &amp; D1863 &amp; "-" &amp; H1863)=0,"Begin: " &amp; C1863 &amp; "-" &amp; D1863 &amp; "-" &amp; H1863,IF((C1863 &amp; "-" &amp; D1863 &amp; "-" &amp; H1863)&lt;&gt;(C1864 &amp; "-" &amp; D1864 &amp; "-" &amp; H1864),"End: " &amp; C1863 &amp; "-" &amp; D1863 &amp; "-" &amp; H1863,""))</f>
        <v/>
      </c>
      <c r="F1863" s="4" t="str">
        <f t="shared" si="411"/>
        <v>Wall Street Journal-Unemployment Rate-02-2019</v>
      </c>
      <c r="G1863" s="7">
        <v>43506</v>
      </c>
      <c r="H1863" s="7" t="str">
        <f t="shared" si="412"/>
        <v>02-2019</v>
      </c>
      <c r="I1863" s="7" t="str">
        <f t="shared" ca="1" si="413"/>
        <v>Wall Street Journal: Independent Consultant-Unemployment Rate-02-2019</v>
      </c>
      <c r="J1863" s="4" t="str">
        <f t="shared" ca="1" si="414"/>
        <v>Unemployment Rate-Independent Consultant:02-2019</v>
      </c>
      <c r="K1863" t="s">
        <v>805</v>
      </c>
      <c r="CK1863">
        <v>4.0999999999999996</v>
      </c>
      <c r="CM1863">
        <v>4.5</v>
      </c>
      <c r="CO1863">
        <v>4.7</v>
      </c>
      <c r="CQ1863">
        <v>4.8</v>
      </c>
      <c r="CS1863">
        <v>5</v>
      </c>
      <c r="CU1863">
        <v>4.8</v>
      </c>
    </row>
    <row r="1864" spans="1:99" x14ac:dyDescent="0.55000000000000004">
      <c r="A1864" s="4" t="str">
        <f t="shared" ca="1" si="409"/>
        <v>Oxford Economics</v>
      </c>
      <c r="B1864" s="4" t="str">
        <f t="shared" si="410"/>
        <v>Greg Daco</v>
      </c>
      <c r="C1864" s="4" t="s">
        <v>246</v>
      </c>
      <c r="D1864" s="4" t="s">
        <v>97</v>
      </c>
      <c r="E1864" s="4" t="str">
        <f>IF(COUNTIF($E$2:E1863,"Begin: " &amp; C1864 &amp; "-" &amp; D1864 &amp; "-" &amp; H1864)=0,"Begin: " &amp; C1864 &amp; "-" &amp; D1864 &amp; "-" &amp; H1864,IF((C1864 &amp; "-" &amp; D1864 &amp; "-" &amp; H1864)&lt;&gt;(C1865 &amp; "-" &amp; D1865 &amp; "-" &amp; H1865),"End: " &amp; C1864 &amp; "-" &amp; D1864 &amp; "-" &amp; H1864,""))</f>
        <v/>
      </c>
      <c r="F1864" s="4" t="str">
        <f t="shared" si="411"/>
        <v>Wall Street Journal-Unemployment Rate-02-2019</v>
      </c>
      <c r="G1864" s="7">
        <v>43506</v>
      </c>
      <c r="H1864" s="7" t="str">
        <f t="shared" si="412"/>
        <v>02-2019</v>
      </c>
      <c r="I1864" s="7" t="str">
        <f t="shared" ca="1" si="413"/>
        <v>Wall Street Journal: Oxford Economics-Unemployment Rate-02-2019</v>
      </c>
      <c r="J1864" s="4" t="str">
        <f t="shared" ca="1" si="414"/>
        <v>Unemployment Rate-Oxford Economics:02-2019</v>
      </c>
      <c r="K1864" t="s">
        <v>429</v>
      </c>
      <c r="CK1864">
        <v>3.7</v>
      </c>
      <c r="CM1864">
        <v>3.5</v>
      </c>
      <c r="CO1864">
        <v>3.3</v>
      </c>
      <c r="CQ1864">
        <v>3.6</v>
      </c>
      <c r="CS1864">
        <v>3.7</v>
      </c>
      <c r="CU1864">
        <v>3.7</v>
      </c>
    </row>
    <row r="1865" spans="1:99" x14ac:dyDescent="0.55000000000000004">
      <c r="A1865" s="4" t="str">
        <f t="shared" ca="1" si="409"/>
        <v>Georgia State University</v>
      </c>
      <c r="B1865" s="4" t="str">
        <f t="shared" si="410"/>
        <v>Rajeev Dhawan</v>
      </c>
      <c r="C1865" s="4" t="s">
        <v>246</v>
      </c>
      <c r="D1865" s="4" t="s">
        <v>97</v>
      </c>
      <c r="E1865" s="4" t="str">
        <f>IF(COUNTIF($E$2:E1864,"Begin: " &amp; C1865 &amp; "-" &amp; D1865 &amp; "-" &amp; H1865)=0,"Begin: " &amp; C1865 &amp; "-" &amp; D1865 &amp; "-" &amp; H1865,IF((C1865 &amp; "-" &amp; D1865 &amp; "-" &amp; H1865)&lt;&gt;(C1866 &amp; "-" &amp; D1866 &amp; "-" &amp; H1866),"End: " &amp; C1865 &amp; "-" &amp; D1865 &amp; "-" &amp; H1865,""))</f>
        <v/>
      </c>
      <c r="F1865" s="4" t="str">
        <f t="shared" si="411"/>
        <v>Wall Street Journal-Unemployment Rate-02-2019</v>
      </c>
      <c r="G1865" s="7">
        <v>43506</v>
      </c>
      <c r="H1865" s="7" t="str">
        <f t="shared" si="412"/>
        <v>02-2019</v>
      </c>
      <c r="I1865" s="7" t="str">
        <f t="shared" ca="1" si="413"/>
        <v>Wall Street Journal: Georgia State University-Unemployment Rate-02-2019</v>
      </c>
      <c r="J1865" s="4" t="str">
        <f t="shared" ca="1" si="414"/>
        <v>Unemployment Rate-Georgia State University:02-2019</v>
      </c>
      <c r="K1865" t="s">
        <v>430</v>
      </c>
      <c r="CK1865">
        <v>4.0999999999999996</v>
      </c>
      <c r="CM1865">
        <v>4.2</v>
      </c>
      <c r="CO1865">
        <v>4.3</v>
      </c>
      <c r="CQ1865">
        <v>4.5</v>
      </c>
      <c r="CS1865">
        <v>4.7</v>
      </c>
      <c r="CU1865">
        <v>5</v>
      </c>
    </row>
    <row r="1866" spans="1:99" x14ac:dyDescent="0.55000000000000004">
      <c r="A1866" s="4" t="str">
        <f t="shared" ca="1" si="409"/>
        <v>National Association of Home Builders</v>
      </c>
      <c r="B1866" s="4" t="str">
        <f t="shared" si="410"/>
        <v>Robert Dietz</v>
      </c>
      <c r="C1866" s="4" t="s">
        <v>246</v>
      </c>
      <c r="D1866" s="4" t="s">
        <v>97</v>
      </c>
      <c r="E1866" s="4" t="str">
        <f>IF(COUNTIF($E$2:E1865,"Begin: " &amp; C1866 &amp; "-" &amp; D1866 &amp; "-" &amp; H1866)=0,"Begin: " &amp; C1866 &amp; "-" &amp; D1866 &amp; "-" &amp; H1866,IF((C1866 &amp; "-" &amp; D1866 &amp; "-" &amp; H1866)&lt;&gt;(C1867 &amp; "-" &amp; D1867 &amp; "-" &amp; H1867),"End: " &amp; C1866 &amp; "-" &amp; D1866 &amp; "-" &amp; H1866,""))</f>
        <v/>
      </c>
      <c r="F1866" s="4" t="str">
        <f t="shared" si="411"/>
        <v>Wall Street Journal-Unemployment Rate-02-2019</v>
      </c>
      <c r="G1866" s="7">
        <v>43506</v>
      </c>
      <c r="H1866" s="7" t="str">
        <f t="shared" si="412"/>
        <v>02-2019</v>
      </c>
      <c r="I1866" s="7" t="str">
        <f t="shared" ca="1" si="413"/>
        <v>Wall Street Journal: National Association of Home Builders-Unemployment Rate-02-2019</v>
      </c>
      <c r="J1866" s="4" t="str">
        <f t="shared" ca="1" si="414"/>
        <v>Unemployment Rate-National Association of Home Builders:02-2019</v>
      </c>
      <c r="K1866" t="s">
        <v>754</v>
      </c>
      <c r="CK1866">
        <v>3.6</v>
      </c>
      <c r="CM1866">
        <v>3.6</v>
      </c>
      <c r="CO1866">
        <v>3.8</v>
      </c>
      <c r="CQ1866">
        <v>4.2</v>
      </c>
    </row>
    <row r="1867" spans="1:99" x14ac:dyDescent="0.55000000000000004">
      <c r="A1867" s="4" t="str">
        <f t="shared" ca="1" si="409"/>
        <v>Fannie Mae</v>
      </c>
      <c r="B1867" s="4" t="str">
        <f t="shared" si="410"/>
        <v>Douglas Duncan</v>
      </c>
      <c r="C1867" s="4" t="s">
        <v>246</v>
      </c>
      <c r="D1867" s="4" t="s">
        <v>97</v>
      </c>
      <c r="E1867" s="4" t="str">
        <f>IF(COUNTIF($E$2:E1866,"Begin: " &amp; C1867 &amp; "-" &amp; D1867 &amp; "-" &amp; H1867)=0,"Begin: " &amp; C1867 &amp; "-" &amp; D1867 &amp; "-" &amp; H1867,IF((C1867 &amp; "-" &amp; D1867 &amp; "-" &amp; H1867)&lt;&gt;(C1868 &amp; "-" &amp; D1868 &amp; "-" &amp; H1868),"End: " &amp; C1867 &amp; "-" &amp; D1867 &amp; "-" &amp; H1867,""))</f>
        <v/>
      </c>
      <c r="F1867" s="4" t="str">
        <f t="shared" si="411"/>
        <v>Wall Street Journal-Unemployment Rate-02-2019</v>
      </c>
      <c r="G1867" s="7">
        <v>43506</v>
      </c>
      <c r="H1867" s="7" t="str">
        <f t="shared" si="412"/>
        <v>02-2019</v>
      </c>
      <c r="I1867" s="7" t="str">
        <f t="shared" ca="1" si="413"/>
        <v>Wall Street Journal: Fannie Mae-Unemployment Rate-02-2019</v>
      </c>
      <c r="J1867" s="4" t="str">
        <f t="shared" ca="1" si="414"/>
        <v>Unemployment Rate-Fannie Mae:02-2019</v>
      </c>
      <c r="K1867" t="s">
        <v>206</v>
      </c>
      <c r="CK1867">
        <v>3.7</v>
      </c>
      <c r="CM1867">
        <v>3.5</v>
      </c>
      <c r="CO1867">
        <v>3.5</v>
      </c>
      <c r="CQ1867">
        <v>3.7</v>
      </c>
      <c r="CS1867">
        <v>3.9</v>
      </c>
      <c r="CU1867">
        <v>4.0999999999999996</v>
      </c>
    </row>
    <row r="1868" spans="1:99" x14ac:dyDescent="0.55000000000000004">
      <c r="A1868" s="4" t="str">
        <f t="shared" ca="1" si="409"/>
        <v>Comerica Bank</v>
      </c>
      <c r="B1868" s="4" t="str">
        <f t="shared" si="410"/>
        <v>Robert Dye</v>
      </c>
      <c r="C1868" s="4" t="s">
        <v>246</v>
      </c>
      <c r="D1868" s="4" t="s">
        <v>97</v>
      </c>
      <c r="E1868" s="4" t="str">
        <f>IF(COUNTIF($E$2:E1867,"Begin: " &amp; C1868 &amp; "-" &amp; D1868 &amp; "-" &amp; H1868)=0,"Begin: " &amp; C1868 &amp; "-" &amp; D1868 &amp; "-" &amp; H1868,IF((C1868 &amp; "-" &amp; D1868 &amp; "-" &amp; H1868)&lt;&gt;(C1869 &amp; "-" &amp; D1869 &amp; "-" &amp; H1869),"End: " &amp; C1868 &amp; "-" &amp; D1868 &amp; "-" &amp; H1868,""))</f>
        <v/>
      </c>
      <c r="F1868" s="4" t="str">
        <f t="shared" si="411"/>
        <v>Wall Street Journal-Unemployment Rate-02-2019</v>
      </c>
      <c r="G1868" s="7">
        <v>43506</v>
      </c>
      <c r="H1868" s="7" t="str">
        <f t="shared" si="412"/>
        <v>02-2019</v>
      </c>
      <c r="I1868" s="7" t="str">
        <f t="shared" ca="1" si="413"/>
        <v>Wall Street Journal: Comerica Bank-Unemployment Rate-02-2019</v>
      </c>
      <c r="J1868" s="4" t="str">
        <f t="shared" ca="1" si="414"/>
        <v>Unemployment Rate-Comerica Bank:02-2019</v>
      </c>
      <c r="K1868" t="s">
        <v>207</v>
      </c>
      <c r="CK1868">
        <v>3.7</v>
      </c>
      <c r="CM1868">
        <v>3.6</v>
      </c>
      <c r="CO1868">
        <v>3.5</v>
      </c>
      <c r="CQ1868">
        <v>3.5</v>
      </c>
      <c r="CS1868">
        <v>3.6</v>
      </c>
      <c r="CU1868">
        <v>3.8</v>
      </c>
    </row>
    <row r="1869" spans="1:99" x14ac:dyDescent="0.55000000000000004">
      <c r="A1869" s="4" t="str">
        <f t="shared" ca="1" si="409"/>
        <v>PNC Financial Services Group</v>
      </c>
      <c r="B1869" s="4" t="str">
        <f t="shared" si="410"/>
        <v>Augustine Faucher</v>
      </c>
      <c r="C1869" s="4" t="s">
        <v>246</v>
      </c>
      <c r="D1869" s="4" t="s">
        <v>97</v>
      </c>
      <c r="E1869" s="4" t="str">
        <f>IF(COUNTIF($E$2:E1868,"Begin: " &amp; C1869 &amp; "-" &amp; D1869 &amp; "-" &amp; H1869)=0,"Begin: " &amp; C1869 &amp; "-" &amp; D1869 &amp; "-" &amp; H1869,IF((C1869 &amp; "-" &amp; D1869 &amp; "-" &amp; H1869)&lt;&gt;(C1870 &amp; "-" &amp; D1870 &amp; "-" &amp; H1870),"End: " &amp; C1869 &amp; "-" &amp; D1869 &amp; "-" &amp; H1869,""))</f>
        <v/>
      </c>
      <c r="F1869" s="4" t="str">
        <f t="shared" si="411"/>
        <v>Wall Street Journal-Unemployment Rate-02-2019</v>
      </c>
      <c r="G1869" s="7">
        <v>43506</v>
      </c>
      <c r="H1869" s="7" t="str">
        <f t="shared" si="412"/>
        <v>02-2019</v>
      </c>
      <c r="I1869" s="7" t="str">
        <f t="shared" ca="1" si="413"/>
        <v>Wall Street Journal: PNC Financial Services Group-Unemployment Rate-02-2019</v>
      </c>
      <c r="J1869" s="4" t="str">
        <f t="shared" ca="1" si="414"/>
        <v>Unemployment Rate-PNC Financial Services Group:02-2019</v>
      </c>
      <c r="K1869" t="s">
        <v>769</v>
      </c>
      <c r="CK1869">
        <v>2.1</v>
      </c>
      <c r="CM1869">
        <v>2.5</v>
      </c>
      <c r="CO1869">
        <v>2.4</v>
      </c>
      <c r="CQ1869">
        <v>2.4</v>
      </c>
      <c r="CS1869">
        <v>2.4</v>
      </c>
      <c r="CU1869">
        <v>2.4</v>
      </c>
    </row>
    <row r="1870" spans="1:99" x14ac:dyDescent="0.55000000000000004">
      <c r="A1870" s="4" t="str">
        <f t="shared" ca="1" si="409"/>
        <v>California Lutheran University</v>
      </c>
      <c r="B1870" s="4" t="str">
        <f t="shared" si="410"/>
        <v>Matthew Fienup/Dan Hamilton</v>
      </c>
      <c r="C1870" s="4" t="s">
        <v>246</v>
      </c>
      <c r="D1870" s="4" t="s">
        <v>97</v>
      </c>
      <c r="E1870" s="4" t="str">
        <f>IF(COUNTIF($E$2:E1869,"Begin: " &amp; C1870 &amp; "-" &amp; D1870 &amp; "-" &amp; H1870)=0,"Begin: " &amp; C1870 &amp; "-" &amp; D1870 &amp; "-" &amp; H1870,IF((C1870 &amp; "-" &amp; D1870 &amp; "-" &amp; H1870)&lt;&gt;(C1871 &amp; "-" &amp; D1871 &amp; "-" &amp; H1871),"End: " &amp; C1870 &amp; "-" &amp; D1870 &amp; "-" &amp; H1870,""))</f>
        <v/>
      </c>
      <c r="F1870" s="4" t="str">
        <f t="shared" si="411"/>
        <v>Wall Street Journal-Unemployment Rate-02-2019</v>
      </c>
      <c r="G1870" s="7">
        <v>43506</v>
      </c>
      <c r="H1870" s="7" t="str">
        <f t="shared" si="412"/>
        <v>02-2019</v>
      </c>
      <c r="I1870" s="7" t="str">
        <f t="shared" ca="1" si="413"/>
        <v>Wall Street Journal: California Lutheran University-Unemployment Rate-02-2019</v>
      </c>
      <c r="J1870" s="4" t="str">
        <f t="shared" ca="1" si="414"/>
        <v>Unemployment Rate-California Lutheran University:02-2019</v>
      </c>
      <c r="K1870" t="s">
        <v>796</v>
      </c>
      <c r="CK1870">
        <v>4</v>
      </c>
      <c r="CM1870">
        <v>4</v>
      </c>
      <c r="CO1870">
        <v>4.0999999999999996</v>
      </c>
      <c r="CQ1870">
        <v>4.0999999999999996</v>
      </c>
      <c r="CS1870">
        <v>4.2</v>
      </c>
      <c r="CU1870">
        <v>4.4000000000000004</v>
      </c>
    </row>
    <row r="1871" spans="1:99" x14ac:dyDescent="0.55000000000000004">
      <c r="A1871" s="4" t="str">
        <f t="shared" ca="1" si="409"/>
        <v>MFR</v>
      </c>
      <c r="B1871" s="4" t="str">
        <f t="shared" si="410"/>
        <v>Maria Fiorini Ramirez/Joshua Shapiro</v>
      </c>
      <c r="C1871" s="4" t="s">
        <v>246</v>
      </c>
      <c r="D1871" s="4" t="s">
        <v>97</v>
      </c>
      <c r="E1871" s="4" t="str">
        <f>IF(COUNTIF($E$2:E1870,"Begin: " &amp; C1871 &amp; "-" &amp; D1871 &amp; "-" &amp; H1871)=0,"Begin: " &amp; C1871 &amp; "-" &amp; D1871 &amp; "-" &amp; H1871,IF((C1871 &amp; "-" &amp; D1871 &amp; "-" &amp; H1871)&lt;&gt;(C1872 &amp; "-" &amp; D1872 &amp; "-" &amp; H1872),"End: " &amp; C1871 &amp; "-" &amp; D1871 &amp; "-" &amp; H1871,""))</f>
        <v/>
      </c>
      <c r="F1871" s="4" t="str">
        <f t="shared" si="411"/>
        <v>Wall Street Journal-Unemployment Rate-02-2019</v>
      </c>
      <c r="G1871" s="7">
        <v>43506</v>
      </c>
      <c r="H1871" s="7" t="str">
        <f t="shared" si="412"/>
        <v>02-2019</v>
      </c>
      <c r="I1871" s="7" t="str">
        <f t="shared" ca="1" si="413"/>
        <v>Wall Street Journal: MFR-Unemployment Rate-02-2019</v>
      </c>
      <c r="J1871" s="4" t="str">
        <f t="shared" ca="1" si="414"/>
        <v>Unemployment Rate-MFR:02-2019</v>
      </c>
      <c r="K1871" t="s">
        <v>208</v>
      </c>
      <c r="CK1871">
        <v>3.9</v>
      </c>
      <c r="CM1871">
        <v>3.7</v>
      </c>
      <c r="CO1871">
        <v>3.8</v>
      </c>
      <c r="CQ1871">
        <v>3.8</v>
      </c>
    </row>
    <row r="1872" spans="1:99" x14ac:dyDescent="0.55000000000000004">
      <c r="A1872" s="4" t="str">
        <f t="shared" ca="1" si="409"/>
        <v>Chamber of Commerce</v>
      </c>
      <c r="B1872" s="4" t="str">
        <f t="shared" si="410"/>
        <v>J.D. Foster</v>
      </c>
      <c r="C1872" s="4" t="s">
        <v>246</v>
      </c>
      <c r="D1872" s="4" t="s">
        <v>97</v>
      </c>
      <c r="E1872" s="4" t="str">
        <f>IF(COUNTIF($E$2:E1871,"Begin: " &amp; C1872 &amp; "-" &amp; D1872 &amp; "-" &amp; H1872)=0,"Begin: " &amp; C1872 &amp; "-" &amp; D1872 &amp; "-" &amp; H1872,IF((C1872 &amp; "-" &amp; D1872 &amp; "-" &amp; H1872)&lt;&gt;(C1873 &amp; "-" &amp; D1873 &amp; "-" &amp; H1873),"End: " &amp; C1872 &amp; "-" &amp; D1872 &amp; "-" &amp; H1872,""))</f>
        <v/>
      </c>
      <c r="F1872" s="4" t="str">
        <f t="shared" si="411"/>
        <v>Wall Street Journal-Unemployment Rate-02-2019</v>
      </c>
      <c r="G1872" s="7">
        <v>43506</v>
      </c>
      <c r="H1872" s="7" t="str">
        <f t="shared" si="412"/>
        <v>02-2019</v>
      </c>
      <c r="I1872" s="7" t="str">
        <f t="shared" ca="1" si="413"/>
        <v>Wall Street Journal: Chamber of Commerce-Unemployment Rate-02-2019</v>
      </c>
      <c r="J1872" s="4" t="str">
        <f t="shared" ca="1" si="414"/>
        <v>Unemployment Rate-Chamber of Commerce:02-2019</v>
      </c>
      <c r="K1872" t="s">
        <v>766</v>
      </c>
      <c r="CK1872">
        <v>4</v>
      </c>
      <c r="CM1872">
        <v>3.9</v>
      </c>
      <c r="CO1872">
        <v>4</v>
      </c>
      <c r="CQ1872">
        <v>3.9</v>
      </c>
    </row>
    <row r="1873" spans="1:99" x14ac:dyDescent="0.55000000000000004">
      <c r="A1873" s="4" t="str">
        <f t="shared" ca="1" si="409"/>
        <v>Mortgage Bankers Association</v>
      </c>
      <c r="B1873" s="4" t="str">
        <f t="shared" si="410"/>
        <v>Mike Fratantoni</v>
      </c>
      <c r="C1873" s="4" t="s">
        <v>246</v>
      </c>
      <c r="D1873" s="4" t="s">
        <v>97</v>
      </c>
      <c r="E1873" s="4" t="str">
        <f>IF(COUNTIF($E$2:E1872,"Begin: " &amp; C1873 &amp; "-" &amp; D1873 &amp; "-" &amp; H1873)=0,"Begin: " &amp; C1873 &amp; "-" &amp; D1873 &amp; "-" &amp; H1873,IF((C1873 &amp; "-" &amp; D1873 &amp; "-" &amp; H1873)&lt;&gt;(C1874 &amp; "-" &amp; D1874 &amp; "-" &amp; H1874),"End: " &amp; C1873 &amp; "-" &amp; D1873 &amp; "-" &amp; H1873,""))</f>
        <v/>
      </c>
      <c r="F1873" s="4" t="str">
        <f t="shared" si="411"/>
        <v>Wall Street Journal-Unemployment Rate-02-2019</v>
      </c>
      <c r="G1873" s="7">
        <v>43506</v>
      </c>
      <c r="H1873" s="7" t="str">
        <f t="shared" si="412"/>
        <v>02-2019</v>
      </c>
      <c r="I1873" s="7" t="str">
        <f t="shared" ca="1" si="413"/>
        <v>Wall Street Journal: Mortgage Bankers Association-Unemployment Rate-02-2019</v>
      </c>
      <c r="J1873" s="4" t="str">
        <f t="shared" ca="1" si="414"/>
        <v>Unemployment Rate-Mortgage Bankers Association:02-2019</v>
      </c>
      <c r="K1873" t="s">
        <v>209</v>
      </c>
      <c r="CK1873">
        <v>3.7</v>
      </c>
      <c r="CM1873">
        <v>3.7</v>
      </c>
      <c r="CO1873">
        <v>3.8</v>
      </c>
      <c r="CQ1873">
        <v>3.8</v>
      </c>
      <c r="CS1873">
        <v>3.9</v>
      </c>
      <c r="CU1873">
        <v>3.9</v>
      </c>
    </row>
    <row r="1874" spans="1:99" x14ac:dyDescent="0.55000000000000004">
      <c r="A1874" s="4" t="str">
        <f t="shared" ca="1" si="409"/>
        <v>Robert Fry Economics LLC</v>
      </c>
      <c r="B1874" s="4" t="str">
        <f t="shared" si="410"/>
        <v>Robert Fry</v>
      </c>
      <c r="C1874" s="4" t="s">
        <v>246</v>
      </c>
      <c r="D1874" s="4" t="s">
        <v>97</v>
      </c>
      <c r="E1874" s="4" t="str">
        <f>IF(COUNTIF($E$2:E1873,"Begin: " &amp; C1874 &amp; "-" &amp; D1874 &amp; "-" &amp; H1874)=0,"Begin: " &amp; C1874 &amp; "-" &amp; D1874 &amp; "-" &amp; H1874,IF((C1874 &amp; "-" &amp; D1874 &amp; "-" &amp; H1874)&lt;&gt;(C1875 &amp; "-" &amp; D1875 &amp; "-" &amp; H1875),"End: " &amp; C1874 &amp; "-" &amp; D1874 &amp; "-" &amp; H1874,""))</f>
        <v/>
      </c>
      <c r="F1874" s="4" t="str">
        <f t="shared" si="411"/>
        <v>Wall Street Journal-Unemployment Rate-02-2019</v>
      </c>
      <c r="G1874" s="7">
        <v>43506</v>
      </c>
      <c r="H1874" s="7" t="str">
        <f t="shared" si="412"/>
        <v>02-2019</v>
      </c>
      <c r="I1874" s="7" t="str">
        <f t="shared" ca="1" si="413"/>
        <v>Wall Street Journal: Robert Fry Economics LLC-Unemployment Rate-02-2019</v>
      </c>
      <c r="J1874" s="4" t="str">
        <f t="shared" ca="1" si="414"/>
        <v>Unemployment Rate-Robert Fry Economics LLC:02-2019</v>
      </c>
      <c r="K1874" t="s">
        <v>764</v>
      </c>
      <c r="CK1874">
        <v>3.8</v>
      </c>
      <c r="CM1874">
        <v>3.7</v>
      </c>
      <c r="CO1874">
        <v>3.7</v>
      </c>
      <c r="CQ1874">
        <v>3.7</v>
      </c>
      <c r="CS1874">
        <v>3.7</v>
      </c>
      <c r="CU1874">
        <v>3.7</v>
      </c>
    </row>
    <row r="1875" spans="1:99" x14ac:dyDescent="0.55000000000000004">
      <c r="A1875" s="4" t="str">
        <f t="shared" ca="1" si="409"/>
        <v>Societe Generale</v>
      </c>
      <c r="B1875" s="4" t="str">
        <f t="shared" si="410"/>
        <v>Stephen Gallagher</v>
      </c>
      <c r="C1875" s="4" t="s">
        <v>246</v>
      </c>
      <c r="D1875" s="4" t="s">
        <v>97</v>
      </c>
      <c r="E1875" s="4" t="str">
        <f>IF(COUNTIF($E$2:E1874,"Begin: " &amp; C1875 &amp; "-" &amp; D1875 &amp; "-" &amp; H1875)=0,"Begin: " &amp; C1875 &amp; "-" &amp; D1875 &amp; "-" &amp; H1875,IF((C1875 &amp; "-" &amp; D1875 &amp; "-" &amp; H1875)&lt;&gt;(C1876 &amp; "-" &amp; D1876 &amp; "-" &amp; H1876),"End: " &amp; C1875 &amp; "-" &amp; D1875 &amp; "-" &amp; H1875,""))</f>
        <v/>
      </c>
      <c r="F1875" s="4" t="str">
        <f t="shared" si="411"/>
        <v>Wall Street Journal-Unemployment Rate-02-2019</v>
      </c>
      <c r="G1875" s="7">
        <v>43506</v>
      </c>
      <c r="H1875" s="7" t="str">
        <f t="shared" si="412"/>
        <v>02-2019</v>
      </c>
      <c r="I1875" s="7" t="str">
        <f t="shared" ca="1" si="413"/>
        <v>Wall Street Journal: Societe Generale-Unemployment Rate-02-2019</v>
      </c>
      <c r="J1875" s="4" t="str">
        <f t="shared" ca="1" si="414"/>
        <v>Unemployment Rate-Societe Generale:02-2019</v>
      </c>
      <c r="K1875" t="s">
        <v>657</v>
      </c>
      <c r="CK1875">
        <v>3.6</v>
      </c>
      <c r="CM1875">
        <v>3.5</v>
      </c>
      <c r="CO1875">
        <v>4</v>
      </c>
      <c r="CQ1875">
        <v>4.5</v>
      </c>
      <c r="CS1875">
        <v>4.3</v>
      </c>
      <c r="CU1875">
        <v>4.2</v>
      </c>
    </row>
    <row r="1876" spans="1:99" x14ac:dyDescent="0.55000000000000004">
      <c r="A1876" s="4" t="str">
        <f t="shared" ca="1" si="409"/>
        <v>Barclays</v>
      </c>
      <c r="B1876" s="4" t="str">
        <f t="shared" si="410"/>
        <v>Michael Gapen *</v>
      </c>
      <c r="C1876" s="4" t="s">
        <v>246</v>
      </c>
      <c r="D1876" s="4" t="s">
        <v>97</v>
      </c>
      <c r="E1876" s="4" t="str">
        <f>IF(COUNTIF($E$2:E1875,"Begin: " &amp; C1876 &amp; "-" &amp; D1876 &amp; "-" &amp; H1876)=0,"Begin: " &amp; C1876 &amp; "-" &amp; D1876 &amp; "-" &amp; H1876,IF((C1876 &amp; "-" &amp; D1876 &amp; "-" &amp; H1876)&lt;&gt;(C1877 &amp; "-" &amp; D1877 &amp; "-" &amp; H1877),"End: " &amp; C1876 &amp; "-" &amp; D1876 &amp; "-" &amp; H1876,""))</f>
        <v/>
      </c>
      <c r="F1876" s="4" t="str">
        <f t="shared" si="411"/>
        <v>Wall Street Journal-Unemployment Rate-02-2019</v>
      </c>
      <c r="G1876" s="7">
        <v>43506</v>
      </c>
      <c r="H1876" s="7" t="str">
        <f t="shared" si="412"/>
        <v>02-2019</v>
      </c>
      <c r="I1876" s="7" t="str">
        <f t="shared" ca="1" si="413"/>
        <v>Wall Street Journal: Barclays-Unemployment Rate-02-2019</v>
      </c>
      <c r="J1876" s="4" t="str">
        <f t="shared" ca="1" si="414"/>
        <v>Unemployment Rate-Barclays:02-2019</v>
      </c>
      <c r="K1876" t="s">
        <v>751</v>
      </c>
    </row>
    <row r="1877" spans="1:99" x14ac:dyDescent="0.55000000000000004">
      <c r="A1877" s="4" t="str">
        <f t="shared" ca="1" si="409"/>
        <v>NatWest Markets</v>
      </c>
      <c r="B1877" s="4" t="str">
        <f t="shared" si="410"/>
        <v>Michelle Girard *</v>
      </c>
      <c r="C1877" s="4" t="s">
        <v>246</v>
      </c>
      <c r="D1877" s="4" t="s">
        <v>97</v>
      </c>
      <c r="E1877" s="4" t="str">
        <f>IF(COUNTIF($E$2:E1876,"Begin: " &amp; C1877 &amp; "-" &amp; D1877 &amp; "-" &amp; H1877)=0,"Begin: " &amp; C1877 &amp; "-" &amp; D1877 &amp; "-" &amp; H1877,IF((C1877 &amp; "-" &amp; D1877 &amp; "-" &amp; H1877)&lt;&gt;(C1878 &amp; "-" &amp; D1878 &amp; "-" &amp; H1878),"End: " &amp; C1877 &amp; "-" &amp; D1877 &amp; "-" &amp; H1877,""))</f>
        <v/>
      </c>
      <c r="F1877" s="4" t="str">
        <f t="shared" si="411"/>
        <v>Wall Street Journal-Unemployment Rate-02-2019</v>
      </c>
      <c r="G1877" s="7">
        <v>43506</v>
      </c>
      <c r="H1877" s="7" t="str">
        <f t="shared" si="412"/>
        <v>02-2019</v>
      </c>
      <c r="I1877" s="7" t="str">
        <f t="shared" ca="1" si="413"/>
        <v>Wall Street Journal: NatWest Markets-Unemployment Rate-02-2019</v>
      </c>
      <c r="J1877" s="4" t="str">
        <f t="shared" ca="1" si="414"/>
        <v>Unemployment Rate-NatWest Markets:02-2019</v>
      </c>
      <c r="K1877" t="s">
        <v>806</v>
      </c>
    </row>
    <row r="1878" spans="1:99" x14ac:dyDescent="0.55000000000000004">
      <c r="A1878" s="4" t="str">
        <f t="shared" ca="1" si="409"/>
        <v>BMO Capital</v>
      </c>
      <c r="B1878" s="4" t="str">
        <f t="shared" si="410"/>
        <v>Michael Gregory *</v>
      </c>
      <c r="C1878" s="4" t="s">
        <v>246</v>
      </c>
      <c r="D1878" s="4" t="s">
        <v>97</v>
      </c>
      <c r="E1878" s="4" t="str">
        <f>IF(COUNTIF($E$2:E1877,"Begin: " &amp; C1878 &amp; "-" &amp; D1878 &amp; "-" &amp; H1878)=0,"Begin: " &amp; C1878 &amp; "-" &amp; D1878 &amp; "-" &amp; H1878,IF((C1878 &amp; "-" &amp; D1878 &amp; "-" &amp; H1878)&lt;&gt;(C1879 &amp; "-" &amp; D1879 &amp; "-" &amp; H1879),"End: " &amp; C1878 &amp; "-" &amp; D1878 &amp; "-" &amp; H1878,""))</f>
        <v/>
      </c>
      <c r="F1878" s="4" t="str">
        <f t="shared" si="411"/>
        <v>Wall Street Journal-Unemployment Rate-02-2019</v>
      </c>
      <c r="G1878" s="7">
        <v>43506</v>
      </c>
      <c r="H1878" s="7" t="str">
        <f t="shared" si="412"/>
        <v>02-2019</v>
      </c>
      <c r="I1878" s="7" t="str">
        <f t="shared" ca="1" si="413"/>
        <v>Wall Street Journal: BMO Capital-Unemployment Rate-02-2019</v>
      </c>
      <c r="J1878" s="4" t="str">
        <f t="shared" ca="1" si="414"/>
        <v>Unemployment Rate-BMO Capital:02-2019</v>
      </c>
      <c r="K1878" t="s">
        <v>787</v>
      </c>
    </row>
    <row r="1879" spans="1:99" x14ac:dyDescent="0.55000000000000004">
      <c r="A1879" s="4" t="str">
        <f t="shared" ca="1" si="409"/>
        <v>TD Securities</v>
      </c>
      <c r="B1879" s="4" t="str">
        <f t="shared" si="410"/>
        <v>Michael Hanson *</v>
      </c>
      <c r="C1879" s="4" t="s">
        <v>246</v>
      </c>
      <c r="D1879" s="4" t="s">
        <v>97</v>
      </c>
      <c r="E1879" s="4" t="str">
        <f>IF(COUNTIF($E$2:E1878,"Begin: " &amp; C1879 &amp; "-" &amp; D1879 &amp; "-" &amp; H1879)=0,"Begin: " &amp; C1879 &amp; "-" &amp; D1879 &amp; "-" &amp; H1879,IF((C1879 &amp; "-" &amp; D1879 &amp; "-" &amp; H1879)&lt;&gt;(C1880 &amp; "-" &amp; D1880 &amp; "-" &amp; H1880),"End: " &amp; C1879 &amp; "-" &amp; D1879 &amp; "-" &amp; H1879,""))</f>
        <v/>
      </c>
      <c r="F1879" s="4" t="str">
        <f t="shared" si="411"/>
        <v>Wall Street Journal-Unemployment Rate-02-2019</v>
      </c>
      <c r="G1879" s="7">
        <v>43506</v>
      </c>
      <c r="H1879" s="7" t="str">
        <f t="shared" si="412"/>
        <v>02-2019</v>
      </c>
      <c r="I1879" s="7" t="str">
        <f t="shared" ca="1" si="413"/>
        <v>Wall Street Journal: TD Securities-Unemployment Rate-02-2019</v>
      </c>
      <c r="J1879" s="4" t="str">
        <f t="shared" ca="1" si="414"/>
        <v>Unemployment Rate-TD Securities:02-2019</v>
      </c>
      <c r="K1879" t="s">
        <v>807</v>
      </c>
    </row>
    <row r="1880" spans="1:99" x14ac:dyDescent="0.55000000000000004">
      <c r="A1880" s="4" t="str">
        <f t="shared" ca="1" si="409"/>
        <v>Goldman Sachs</v>
      </c>
      <c r="B1880" s="4" t="str">
        <f t="shared" si="410"/>
        <v>Jan Hatzius</v>
      </c>
      <c r="C1880" s="4" t="s">
        <v>246</v>
      </c>
      <c r="D1880" s="4" t="s">
        <v>97</v>
      </c>
      <c r="E1880" s="4" t="str">
        <f>IF(COUNTIF($E$2:E1879,"Begin: " &amp; C1880 &amp; "-" &amp; D1880 &amp; "-" &amp; H1880)=0,"Begin: " &amp; C1880 &amp; "-" &amp; D1880 &amp; "-" &amp; H1880,IF((C1880 &amp; "-" &amp; D1880 &amp; "-" &amp; H1880)&lt;&gt;(C1881 &amp; "-" &amp; D1881 &amp; "-" &amp; H1881),"End: " &amp; C1880 &amp; "-" &amp; D1880 &amp; "-" &amp; H1880,""))</f>
        <v/>
      </c>
      <c r="F1880" s="4" t="str">
        <f t="shared" si="411"/>
        <v>Wall Street Journal-Unemployment Rate-02-2019</v>
      </c>
      <c r="G1880" s="7">
        <v>43506</v>
      </c>
      <c r="H1880" s="7" t="str">
        <f t="shared" si="412"/>
        <v>02-2019</v>
      </c>
      <c r="I1880" s="7" t="str">
        <f t="shared" ca="1" si="413"/>
        <v>Wall Street Journal: Goldman Sachs-Unemployment Rate-02-2019</v>
      </c>
      <c r="J1880" s="4" t="str">
        <f t="shared" ca="1" si="414"/>
        <v>Unemployment Rate-Goldman Sachs:02-2019</v>
      </c>
      <c r="K1880" t="s">
        <v>213</v>
      </c>
      <c r="CK1880">
        <v>3.8</v>
      </c>
      <c r="CM1880">
        <v>3.6</v>
      </c>
      <c r="CO1880">
        <v>3.5</v>
      </c>
      <c r="CQ1880">
        <v>3.6</v>
      </c>
      <c r="CS1880">
        <v>3.7</v>
      </c>
      <c r="CU1880">
        <v>3.7</v>
      </c>
    </row>
    <row r="1881" spans="1:99" x14ac:dyDescent="0.55000000000000004">
      <c r="A1881" s="4" t="str">
        <f t="shared" ca="1" si="409"/>
        <v>Scotiabank</v>
      </c>
      <c r="B1881" s="4" t="str">
        <f t="shared" si="410"/>
        <v>Derek Holt</v>
      </c>
      <c r="C1881" s="4" t="s">
        <v>246</v>
      </c>
      <c r="D1881" s="4" t="s">
        <v>97</v>
      </c>
      <c r="E1881" s="4" t="str">
        <f>IF(COUNTIF($E$2:E1880,"Begin: " &amp; C1881 &amp; "-" &amp; D1881 &amp; "-" &amp; H1881)=0,"Begin: " &amp; C1881 &amp; "-" &amp; D1881 &amp; "-" &amp; H1881,IF((C1881 &amp; "-" &amp; D1881 &amp; "-" &amp; H1881)&lt;&gt;(C1882 &amp; "-" &amp; D1882 &amp; "-" &amp; H1882),"End: " &amp; C1881 &amp; "-" &amp; D1881 &amp; "-" &amp; H1881,""))</f>
        <v/>
      </c>
      <c r="F1881" s="4" t="str">
        <f t="shared" si="411"/>
        <v>Wall Street Journal-Unemployment Rate-02-2019</v>
      </c>
      <c r="G1881" s="7">
        <v>43506</v>
      </c>
      <c r="H1881" s="7" t="str">
        <f t="shared" si="412"/>
        <v>02-2019</v>
      </c>
      <c r="I1881" s="7" t="str">
        <f t="shared" ca="1" si="413"/>
        <v>Wall Street Journal: Scotiabank-Unemployment Rate-02-2019</v>
      </c>
      <c r="J1881" s="4" t="str">
        <f t="shared" ca="1" si="414"/>
        <v>Unemployment Rate-Scotiabank:02-2019</v>
      </c>
      <c r="K1881" t="s">
        <v>432</v>
      </c>
      <c r="CK1881">
        <v>3.7</v>
      </c>
      <c r="CM1881">
        <v>3.7</v>
      </c>
      <c r="CO1881">
        <v>3.7</v>
      </c>
      <c r="CQ1881">
        <v>3.8</v>
      </c>
      <c r="CS1881">
        <v>4</v>
      </c>
      <c r="CU1881">
        <v>4.2</v>
      </c>
    </row>
    <row r="1882" spans="1:99" x14ac:dyDescent="0.55000000000000004">
      <c r="A1882" s="4" t="str">
        <f t="shared" ca="1" si="409"/>
        <v>KPMG</v>
      </c>
      <c r="B1882" s="4" t="str">
        <f t="shared" si="410"/>
        <v>Constance Hunter</v>
      </c>
      <c r="C1882" s="4" t="s">
        <v>246</v>
      </c>
      <c r="D1882" s="4" t="s">
        <v>97</v>
      </c>
      <c r="E1882" s="4" t="str">
        <f>IF(COUNTIF($E$2:E1881,"Begin: " &amp; C1882 &amp; "-" &amp; D1882 &amp; "-" &amp; H1882)=0,"Begin: " &amp; C1882 &amp; "-" &amp; D1882 &amp; "-" &amp; H1882,IF((C1882 &amp; "-" &amp; D1882 &amp; "-" &amp; H1882)&lt;&gt;(C1883 &amp; "-" &amp; D1883 &amp; "-" &amp; H1883),"End: " &amp; C1882 &amp; "-" &amp; D1882 &amp; "-" &amp; H1882,""))</f>
        <v/>
      </c>
      <c r="F1882" s="4" t="str">
        <f t="shared" si="411"/>
        <v>Wall Street Journal-Unemployment Rate-02-2019</v>
      </c>
      <c r="G1882" s="7">
        <v>43506</v>
      </c>
      <c r="H1882" s="7" t="str">
        <f t="shared" si="412"/>
        <v>02-2019</v>
      </c>
      <c r="I1882" s="7" t="str">
        <f t="shared" ca="1" si="413"/>
        <v>Wall Street Journal: KPMG-Unemployment Rate-02-2019</v>
      </c>
      <c r="J1882" s="4" t="str">
        <f t="shared" ca="1" si="414"/>
        <v>Unemployment Rate-KPMG:02-2019</v>
      </c>
      <c r="K1882" t="s">
        <v>686</v>
      </c>
      <c r="CK1882">
        <v>3.7</v>
      </c>
      <c r="CM1882">
        <v>3.7</v>
      </c>
      <c r="CO1882">
        <v>3.7</v>
      </c>
      <c r="CQ1882">
        <v>3.7</v>
      </c>
    </row>
    <row r="1883" spans="1:99" x14ac:dyDescent="0.55000000000000004">
      <c r="A1883" s="4" t="str">
        <f t="shared" ca="1" si="409"/>
        <v>BBVA</v>
      </c>
      <c r="B1883" s="4" t="str">
        <f t="shared" si="410"/>
        <v xml:space="preserve">Nathaniel Karp
</v>
      </c>
      <c r="C1883" s="4" t="s">
        <v>246</v>
      </c>
      <c r="D1883" s="4" t="s">
        <v>97</v>
      </c>
      <c r="E1883" s="4" t="str">
        <f>IF(COUNTIF($E$2:E1882,"Begin: " &amp; C1883 &amp; "-" &amp; D1883 &amp; "-" &amp; H1883)=0,"Begin: " &amp; C1883 &amp; "-" &amp; D1883 &amp; "-" &amp; H1883,IF((C1883 &amp; "-" &amp; D1883 &amp; "-" &amp; H1883)&lt;&gt;(C1884 &amp; "-" &amp; D1884 &amp; "-" &amp; H1884),"End: " &amp; C1883 &amp; "-" &amp; D1883 &amp; "-" &amp; H1883,""))</f>
        <v/>
      </c>
      <c r="F1883" s="4" t="str">
        <f t="shared" si="411"/>
        <v>Wall Street Journal-Unemployment Rate-02-2019</v>
      </c>
      <c r="G1883" s="7">
        <v>43506</v>
      </c>
      <c r="H1883" s="7" t="str">
        <f t="shared" si="412"/>
        <v>02-2019</v>
      </c>
      <c r="I1883" s="7" t="str">
        <f t="shared" ca="1" si="413"/>
        <v>Wall Street Journal: BBVA-Unemployment Rate-02-2019</v>
      </c>
      <c r="J1883" s="4" t="str">
        <f t="shared" ca="1" si="414"/>
        <v>Unemployment Rate-BBVA:02-2019</v>
      </c>
      <c r="K1883" t="s">
        <v>434</v>
      </c>
      <c r="CK1883">
        <v>3.7</v>
      </c>
      <c r="CM1883">
        <v>3.8</v>
      </c>
      <c r="CO1883">
        <v>3.7</v>
      </c>
      <c r="CQ1883">
        <v>3.9</v>
      </c>
      <c r="CS1883">
        <v>4.0999999999999996</v>
      </c>
      <c r="CU1883">
        <v>4.2</v>
      </c>
    </row>
    <row r="1884" spans="1:99" x14ac:dyDescent="0.55000000000000004">
      <c r="A1884" s="4" t="str">
        <f t="shared" ca="1" si="409"/>
        <v>National Retail Federation</v>
      </c>
      <c r="B1884" s="4" t="str">
        <f t="shared" si="410"/>
        <v>Jack Kleinhenz</v>
      </c>
      <c r="C1884" s="4" t="s">
        <v>246</v>
      </c>
      <c r="D1884" s="4" t="s">
        <v>97</v>
      </c>
      <c r="E1884" s="4" t="str">
        <f>IF(COUNTIF($E$2:E1883,"Begin: " &amp; C1884 &amp; "-" &amp; D1884 &amp; "-" &amp; H1884)=0,"Begin: " &amp; C1884 &amp; "-" &amp; D1884 &amp; "-" &amp; H1884,IF((C1884 &amp; "-" &amp; D1884 &amp; "-" &amp; H1884)&lt;&gt;(C1885 &amp; "-" &amp; D1885 &amp; "-" &amp; H1885),"End: " &amp; C1884 &amp; "-" &amp; D1884 &amp; "-" &amp; H1884,""))</f>
        <v/>
      </c>
      <c r="F1884" s="4" t="str">
        <f t="shared" si="411"/>
        <v>Wall Street Journal-Unemployment Rate-02-2019</v>
      </c>
      <c r="G1884" s="7">
        <v>43506</v>
      </c>
      <c r="H1884" s="7" t="str">
        <f t="shared" si="412"/>
        <v>02-2019</v>
      </c>
      <c r="I1884" s="7" t="str">
        <f t="shared" ca="1" si="413"/>
        <v>Wall Street Journal: National Retail Federation-Unemployment Rate-02-2019</v>
      </c>
      <c r="J1884" s="4" t="str">
        <f t="shared" ca="1" si="414"/>
        <v>Unemployment Rate-National Retail Federation:02-2019</v>
      </c>
      <c r="K1884" t="s">
        <v>216</v>
      </c>
      <c r="CK1884">
        <v>3.6</v>
      </c>
      <c r="CM1884">
        <v>3.5</v>
      </c>
      <c r="CO1884">
        <v>3.7</v>
      </c>
      <c r="CQ1884">
        <v>3.9</v>
      </c>
    </row>
    <row r="1885" spans="1:99" x14ac:dyDescent="0.55000000000000004">
      <c r="A1885" s="4" t="str">
        <f t="shared" ca="1" si="409"/>
        <v>Natixis CIB Americas</v>
      </c>
      <c r="B1885" s="4" t="str">
        <f t="shared" si="410"/>
        <v>Joseph LaVorgna</v>
      </c>
      <c r="C1885" s="4" t="s">
        <v>246</v>
      </c>
      <c r="D1885" s="4" t="s">
        <v>97</v>
      </c>
      <c r="E1885" s="4" t="str">
        <f>IF(COUNTIF($E$2:E1884,"Begin: " &amp; C1885 &amp; "-" &amp; D1885 &amp; "-" &amp; H1885)=0,"Begin: " &amp; C1885 &amp; "-" &amp; D1885 &amp; "-" &amp; H1885,IF((C1885 &amp; "-" &amp; D1885 &amp; "-" &amp; H1885)&lt;&gt;(C1886 &amp; "-" &amp; D1886 &amp; "-" &amp; H1886),"End: " &amp; C1885 &amp; "-" &amp; D1885 &amp; "-" &amp; H1885,""))</f>
        <v/>
      </c>
      <c r="F1885" s="4" t="str">
        <f t="shared" si="411"/>
        <v>Wall Street Journal-Unemployment Rate-02-2019</v>
      </c>
      <c r="G1885" s="7">
        <v>43506</v>
      </c>
      <c r="H1885" s="7" t="str">
        <f t="shared" si="412"/>
        <v>02-2019</v>
      </c>
      <c r="I1885" s="7" t="str">
        <f t="shared" ca="1" si="413"/>
        <v>Wall Street Journal: Natixis CIB Americas-Unemployment Rate-02-2019</v>
      </c>
      <c r="J1885" s="4" t="str">
        <f t="shared" ca="1" si="414"/>
        <v>Unemployment Rate-Natixis CIB Americas:02-2019</v>
      </c>
      <c r="K1885" t="s">
        <v>774</v>
      </c>
      <c r="CK1885">
        <v>3.8</v>
      </c>
      <c r="CM1885">
        <v>3.8</v>
      </c>
      <c r="CO1885">
        <v>3.9</v>
      </c>
      <c r="CQ1885">
        <v>4.0999999999999996</v>
      </c>
      <c r="CS1885">
        <v>4.5</v>
      </c>
      <c r="CU1885">
        <v>4.7</v>
      </c>
    </row>
    <row r="1886" spans="1:99" x14ac:dyDescent="0.55000000000000004">
      <c r="A1886" s="4" t="str">
        <f t="shared" ca="1" si="409"/>
        <v>UCLA Anderson Forecast</v>
      </c>
      <c r="B1886" s="4" t="str">
        <f t="shared" si="410"/>
        <v>Edward Leamer/David Shulman</v>
      </c>
      <c r="C1886" s="4" t="s">
        <v>246</v>
      </c>
      <c r="D1886" s="4" t="s">
        <v>97</v>
      </c>
      <c r="E1886" s="4" t="str">
        <f>IF(COUNTIF($E$2:E1885,"Begin: " &amp; C1886 &amp; "-" &amp; D1886 &amp; "-" &amp; H1886)=0,"Begin: " &amp; C1886 &amp; "-" &amp; D1886 &amp; "-" &amp; H1886,IF((C1886 &amp; "-" &amp; D1886 &amp; "-" &amp; H1886)&lt;&gt;(C1887 &amp; "-" &amp; D1887 &amp; "-" &amp; H1887),"End: " &amp; C1886 &amp; "-" &amp; D1886 &amp; "-" &amp; H1886,""))</f>
        <v/>
      </c>
      <c r="F1886" s="4" t="str">
        <f t="shared" si="411"/>
        <v>Wall Street Journal-Unemployment Rate-02-2019</v>
      </c>
      <c r="G1886" s="7">
        <v>43506</v>
      </c>
      <c r="H1886" s="7" t="str">
        <f t="shared" si="412"/>
        <v>02-2019</v>
      </c>
      <c r="I1886" s="7" t="str">
        <f t="shared" ca="1" si="413"/>
        <v>Wall Street Journal: UCLA Anderson Forecast-Unemployment Rate-02-2019</v>
      </c>
      <c r="J1886" s="4" t="str">
        <f t="shared" ca="1" si="414"/>
        <v>Unemployment Rate-UCLA Anderson Forecast:02-2019</v>
      </c>
      <c r="K1886" t="s">
        <v>218</v>
      </c>
      <c r="CK1886">
        <v>3.5</v>
      </c>
      <c r="CM1886">
        <v>3.5</v>
      </c>
      <c r="CO1886">
        <v>3.7</v>
      </c>
      <c r="CQ1886">
        <v>4</v>
      </c>
    </row>
    <row r="1887" spans="1:99" x14ac:dyDescent="0.55000000000000004">
      <c r="A1887" s="4" t="str">
        <f t="shared" ca="1" si="409"/>
        <v>NEMA Business Information Services</v>
      </c>
      <c r="B1887" s="4" t="str">
        <f t="shared" si="410"/>
        <v>Don Leavens/Steven Wilcox</v>
      </c>
      <c r="C1887" s="4" t="s">
        <v>246</v>
      </c>
      <c r="D1887" s="4" t="s">
        <v>97</v>
      </c>
      <c r="E1887" s="4" t="str">
        <f>IF(COUNTIF($E$2:E1886,"Begin: " &amp; C1887 &amp; "-" &amp; D1887 &amp; "-" &amp; H1887)=0,"Begin: " &amp; C1887 &amp; "-" &amp; D1887 &amp; "-" &amp; H1887,IF((C1887 &amp; "-" &amp; D1887 &amp; "-" &amp; H1887)&lt;&gt;(C1888 &amp; "-" &amp; D1888 &amp; "-" &amp; H1888),"End: " &amp; C1887 &amp; "-" &amp; D1887 &amp; "-" &amp; H1887,""))</f>
        <v/>
      </c>
      <c r="F1887" s="4" t="str">
        <f t="shared" si="411"/>
        <v>Wall Street Journal-Unemployment Rate-02-2019</v>
      </c>
      <c r="G1887" s="7">
        <v>43506</v>
      </c>
      <c r="H1887" s="7" t="str">
        <f t="shared" si="412"/>
        <v>02-2019</v>
      </c>
      <c r="I1887" s="7" t="str">
        <f t="shared" ca="1" si="413"/>
        <v>Wall Street Journal: NEMA Business Information Services-Unemployment Rate-02-2019</v>
      </c>
      <c r="J1887" s="4" t="str">
        <f t="shared" ca="1" si="414"/>
        <v>Unemployment Rate-NEMA Business Information Services:02-2019</v>
      </c>
      <c r="K1887" t="s">
        <v>765</v>
      </c>
      <c r="CK1887">
        <v>3.7</v>
      </c>
      <c r="CM1887">
        <v>3.8</v>
      </c>
      <c r="CO1887">
        <v>3.9</v>
      </c>
      <c r="CQ1887">
        <v>4</v>
      </c>
      <c r="CS1887">
        <v>4</v>
      </c>
      <c r="CU1887">
        <v>4</v>
      </c>
    </row>
    <row r="1888" spans="1:99" x14ac:dyDescent="0.55000000000000004">
      <c r="A1888" s="4" t="str">
        <f t="shared" ca="1" si="409"/>
        <v>HSBC</v>
      </c>
      <c r="B1888" s="4" t="str">
        <f t="shared" si="410"/>
        <v>Kevin Logan</v>
      </c>
      <c r="C1888" s="4" t="s">
        <v>246</v>
      </c>
      <c r="D1888" s="4" t="s">
        <v>97</v>
      </c>
      <c r="E1888" s="4" t="str">
        <f>IF(COUNTIF($E$2:E1887,"Begin: " &amp; C1888 &amp; "-" &amp; D1888 &amp; "-" &amp; H1888)=0,"Begin: " &amp; C1888 &amp; "-" &amp; D1888 &amp; "-" &amp; H1888,IF((C1888 &amp; "-" &amp; D1888 &amp; "-" &amp; H1888)&lt;&gt;(C1889 &amp; "-" &amp; D1889 &amp; "-" &amp; H1889),"End: " &amp; C1888 &amp; "-" &amp; D1888 &amp; "-" &amp; H1888,""))</f>
        <v/>
      </c>
      <c r="F1888" s="4" t="str">
        <f t="shared" si="411"/>
        <v>Wall Street Journal-Unemployment Rate-02-2019</v>
      </c>
      <c r="G1888" s="7">
        <v>43506</v>
      </c>
      <c r="H1888" s="7" t="str">
        <f t="shared" si="412"/>
        <v>02-2019</v>
      </c>
      <c r="I1888" s="7" t="str">
        <f t="shared" ca="1" si="413"/>
        <v>Wall Street Journal: HSBC-Unemployment Rate-02-2019</v>
      </c>
      <c r="J1888" s="4" t="str">
        <f t="shared" ca="1" si="414"/>
        <v>Unemployment Rate-HSBC:02-2019</v>
      </c>
      <c r="K1888" t="s">
        <v>435</v>
      </c>
      <c r="CK1888">
        <v>3.6</v>
      </c>
      <c r="CM1888">
        <v>3.5</v>
      </c>
      <c r="CO1888">
        <v>3.6</v>
      </c>
      <c r="CQ1888">
        <v>3.7</v>
      </c>
    </row>
    <row r="1889" spans="1:99" x14ac:dyDescent="0.55000000000000004">
      <c r="A1889" s="4" t="str">
        <f t="shared" ca="1" si="409"/>
        <v>Moody's Investors Service</v>
      </c>
      <c r="B1889" s="4" t="str">
        <f t="shared" si="410"/>
        <v>John Lonski</v>
      </c>
      <c r="C1889" s="4" t="s">
        <v>246</v>
      </c>
      <c r="D1889" s="4" t="s">
        <v>97</v>
      </c>
      <c r="E1889" s="4" t="str">
        <f>IF(COUNTIF($E$2:E1888,"Begin: " &amp; C1889 &amp; "-" &amp; D1889 &amp; "-" &amp; H1889)=0,"Begin: " &amp; C1889 &amp; "-" &amp; D1889 &amp; "-" &amp; H1889,IF((C1889 &amp; "-" &amp; D1889 &amp; "-" &amp; H1889)&lt;&gt;(C1890 &amp; "-" &amp; D1890 &amp; "-" &amp; H1890),"End: " &amp; C1889 &amp; "-" &amp; D1889 &amp; "-" &amp; H1889,""))</f>
        <v/>
      </c>
      <c r="F1889" s="4" t="str">
        <f t="shared" si="411"/>
        <v>Wall Street Journal-Unemployment Rate-02-2019</v>
      </c>
      <c r="G1889" s="7">
        <v>43506</v>
      </c>
      <c r="H1889" s="7" t="str">
        <f t="shared" si="412"/>
        <v>02-2019</v>
      </c>
      <c r="I1889" s="7" t="str">
        <f t="shared" ca="1" si="413"/>
        <v>Wall Street Journal: Moody's Investors Service-Unemployment Rate-02-2019</v>
      </c>
      <c r="J1889" s="4" t="str">
        <f t="shared" ca="1" si="414"/>
        <v>Unemployment Rate-Moody's Investors Service:02-2019</v>
      </c>
      <c r="K1889" t="s">
        <v>220</v>
      </c>
      <c r="CK1889">
        <v>3.8</v>
      </c>
      <c r="CM1889">
        <v>3.5</v>
      </c>
      <c r="CO1889">
        <v>3.5</v>
      </c>
      <c r="CQ1889">
        <v>3.4</v>
      </c>
      <c r="CS1889">
        <v>3.4</v>
      </c>
      <c r="CU1889">
        <v>3.4</v>
      </c>
    </row>
    <row r="1890" spans="1:99" x14ac:dyDescent="0.55000000000000004">
      <c r="A1890" s="4" t="str">
        <f t="shared" ca="1" si="409"/>
        <v>National Auto Dealer Association</v>
      </c>
      <c r="B1890" s="4" t="str">
        <f t="shared" si="410"/>
        <v>Patrick Manzi</v>
      </c>
      <c r="C1890" s="4" t="s">
        <v>246</v>
      </c>
      <c r="D1890" s="4" t="s">
        <v>97</v>
      </c>
      <c r="E1890" s="4" t="str">
        <f>IF(COUNTIF($E$2:E1889,"Begin: " &amp; C1890 &amp; "-" &amp; D1890 &amp; "-" &amp; H1890)=0,"Begin: " &amp; C1890 &amp; "-" &amp; D1890 &amp; "-" &amp; H1890,IF((C1890 &amp; "-" &amp; D1890 &amp; "-" &amp; H1890)&lt;&gt;(C1891 &amp; "-" &amp; D1891 &amp; "-" &amp; H1891),"End: " &amp; C1890 &amp; "-" &amp; D1890 &amp; "-" &amp; H1890,""))</f>
        <v/>
      </c>
      <c r="F1890" s="4" t="str">
        <f t="shared" si="411"/>
        <v>Wall Street Journal-Unemployment Rate-02-2019</v>
      </c>
      <c r="G1890" s="7">
        <v>43506</v>
      </c>
      <c r="H1890" s="7" t="str">
        <f t="shared" si="412"/>
        <v>02-2019</v>
      </c>
      <c r="I1890" s="7" t="str">
        <f t="shared" ca="1" si="413"/>
        <v>Wall Street Journal: National Auto Dealer Association-Unemployment Rate-02-2019</v>
      </c>
      <c r="J1890" s="4" t="str">
        <f t="shared" ca="1" si="414"/>
        <v>Unemployment Rate-National Auto Dealer Association:02-2019</v>
      </c>
      <c r="K1890" t="s">
        <v>800</v>
      </c>
      <c r="CK1890">
        <v>4</v>
      </c>
      <c r="CM1890">
        <v>3.8</v>
      </c>
      <c r="CO1890">
        <v>3.8</v>
      </c>
      <c r="CQ1890">
        <v>4</v>
      </c>
    </row>
    <row r="1891" spans="1:99" x14ac:dyDescent="0.55000000000000004">
      <c r="A1891" s="4" t="str">
        <f t="shared" ca="1" si="409"/>
        <v>MetLife Investment Management</v>
      </c>
      <c r="B1891" s="4" t="str">
        <f t="shared" si="410"/>
        <v>Drew T. Matus</v>
      </c>
      <c r="C1891" s="4" t="s">
        <v>246</v>
      </c>
      <c r="D1891" s="4" t="s">
        <v>97</v>
      </c>
      <c r="E1891" s="4" t="str">
        <f>IF(COUNTIF($E$2:E1890,"Begin: " &amp; C1891 &amp; "-" &amp; D1891 &amp; "-" &amp; H1891)=0,"Begin: " &amp; C1891 &amp; "-" &amp; D1891 &amp; "-" &amp; H1891,IF((C1891 &amp; "-" &amp; D1891 &amp; "-" &amp; H1891)&lt;&gt;(C1892 &amp; "-" &amp; D1892 &amp; "-" &amp; H1892),"End: " &amp; C1891 &amp; "-" &amp; D1891 &amp; "-" &amp; H1891,""))</f>
        <v/>
      </c>
      <c r="F1891" s="4" t="str">
        <f t="shared" si="411"/>
        <v>Wall Street Journal-Unemployment Rate-02-2019</v>
      </c>
      <c r="G1891" s="7">
        <v>43506</v>
      </c>
      <c r="H1891" s="7" t="str">
        <f t="shared" si="412"/>
        <v>02-2019</v>
      </c>
      <c r="I1891" s="7" t="str">
        <f t="shared" ca="1" si="413"/>
        <v>Wall Street Journal: MetLife Investment Management-Unemployment Rate-02-2019</v>
      </c>
      <c r="J1891" s="4" t="str">
        <f t="shared" ca="1" si="414"/>
        <v>Unemployment Rate-MetLife Investment Management:02-2019</v>
      </c>
      <c r="K1891" t="s">
        <v>801</v>
      </c>
    </row>
    <row r="1892" spans="1:99" x14ac:dyDescent="0.55000000000000004">
      <c r="A1892" s="4" t="str">
        <f t="shared" ca="1" si="409"/>
        <v>Jeffries &amp; Company</v>
      </c>
      <c r="B1892" s="4" t="str">
        <f t="shared" si="410"/>
        <v>Ward McCarthy *</v>
      </c>
      <c r="C1892" s="4" t="s">
        <v>246</v>
      </c>
      <c r="D1892" s="4" t="s">
        <v>97</v>
      </c>
      <c r="E1892" s="4" t="str">
        <f>IF(COUNTIF($E$2:E1891,"Begin: " &amp; C1892 &amp; "-" &amp; D1892 &amp; "-" &amp; H1892)=0,"Begin: " &amp; C1892 &amp; "-" &amp; D1892 &amp; "-" &amp; H1892,IF((C1892 &amp; "-" &amp; D1892 &amp; "-" &amp; H1892)&lt;&gt;(C1893 &amp; "-" &amp; D1893 &amp; "-" &amp; H1893),"End: " &amp; C1892 &amp; "-" &amp; D1892 &amp; "-" &amp; H1892,""))</f>
        <v/>
      </c>
      <c r="F1892" s="4" t="str">
        <f t="shared" si="411"/>
        <v>Wall Street Journal-Unemployment Rate-02-2019</v>
      </c>
      <c r="G1892" s="7">
        <v>43506</v>
      </c>
      <c r="H1892" s="7" t="str">
        <f t="shared" si="412"/>
        <v>02-2019</v>
      </c>
      <c r="I1892" s="7" t="str">
        <f t="shared" ca="1" si="413"/>
        <v>Wall Street Journal: Jeffries &amp; Company-Unemployment Rate-02-2019</v>
      </c>
      <c r="J1892" s="4" t="str">
        <f t="shared" ca="1" si="414"/>
        <v>Unemployment Rate-Jeffries &amp; Company:02-2019</v>
      </c>
      <c r="K1892" t="s">
        <v>436</v>
      </c>
    </row>
    <row r="1893" spans="1:99" x14ac:dyDescent="0.55000000000000004">
      <c r="A1893" s="4" t="str">
        <f t="shared" ca="1" si="409"/>
        <v>ACT Research</v>
      </c>
      <c r="B1893" s="4" t="str">
        <f t="shared" si="410"/>
        <v>Jim Meil</v>
      </c>
      <c r="C1893" s="4" t="s">
        <v>246</v>
      </c>
      <c r="D1893" s="4" t="s">
        <v>97</v>
      </c>
      <c r="E1893" s="4" t="str">
        <f>IF(COUNTIF($E$2:E1892,"Begin: " &amp; C1893 &amp; "-" &amp; D1893 &amp; "-" &amp; H1893)=0,"Begin: " &amp; C1893 &amp; "-" &amp; D1893 &amp; "-" &amp; H1893,IF((C1893 &amp; "-" &amp; D1893 &amp; "-" &amp; H1893)&lt;&gt;(C1894 &amp; "-" &amp; D1894 &amp; "-" &amp; H1894),"End: " &amp; C1893 &amp; "-" &amp; D1893 &amp; "-" &amp; H1893,""))</f>
        <v/>
      </c>
      <c r="F1893" s="4" t="str">
        <f t="shared" si="411"/>
        <v>Wall Street Journal-Unemployment Rate-02-2019</v>
      </c>
      <c r="G1893" s="7">
        <v>43506</v>
      </c>
      <c r="H1893" s="7" t="str">
        <f t="shared" si="412"/>
        <v>02-2019</v>
      </c>
      <c r="I1893" s="7" t="str">
        <f t="shared" ca="1" si="413"/>
        <v>Wall Street Journal: ACT Research-Unemployment Rate-02-2019</v>
      </c>
      <c r="J1893" s="4" t="str">
        <f t="shared" ca="1" si="414"/>
        <v>Unemployment Rate-ACT Research:02-2019</v>
      </c>
      <c r="K1893" t="s">
        <v>437</v>
      </c>
      <c r="CK1893">
        <v>3.6</v>
      </c>
      <c r="CM1893">
        <v>3.5</v>
      </c>
      <c r="CO1893">
        <v>3.8</v>
      </c>
      <c r="CQ1893">
        <v>3.8</v>
      </c>
    </row>
    <row r="1894" spans="1:99" x14ac:dyDescent="0.55000000000000004">
      <c r="A1894" s="4" t="str">
        <f t="shared" ca="1" si="409"/>
        <v>Standard Chartered</v>
      </c>
      <c r="B1894" s="4" t="str">
        <f t="shared" si="410"/>
        <v>Sonia Meskin *</v>
      </c>
      <c r="C1894" s="4" t="s">
        <v>246</v>
      </c>
      <c r="D1894" s="4" t="s">
        <v>97</v>
      </c>
      <c r="E1894" s="4" t="str">
        <f>IF(COUNTIF($E$2:E1893,"Begin: " &amp; C1894 &amp; "-" &amp; D1894 &amp; "-" &amp; H1894)=0,"Begin: " &amp; C1894 &amp; "-" &amp; D1894 &amp; "-" &amp; H1894,IF((C1894 &amp; "-" &amp; D1894 &amp; "-" &amp; H1894)&lt;&gt;(C1895 &amp; "-" &amp; D1895 &amp; "-" &amp; H1895),"End: " &amp; C1894 &amp; "-" &amp; D1894 &amp; "-" &amp; H1894,""))</f>
        <v/>
      </c>
      <c r="F1894" s="4" t="str">
        <f t="shared" si="411"/>
        <v>Wall Street Journal-Unemployment Rate-02-2019</v>
      </c>
      <c r="G1894" s="7">
        <v>43506</v>
      </c>
      <c r="H1894" s="7" t="str">
        <f t="shared" si="412"/>
        <v>02-2019</v>
      </c>
      <c r="I1894" s="7" t="str">
        <f t="shared" ca="1" si="413"/>
        <v>Wall Street Journal: Standard Chartered-Unemployment Rate-02-2019</v>
      </c>
      <c r="J1894" s="4" t="str">
        <f t="shared" ca="1" si="414"/>
        <v>Unemployment Rate-Standard Chartered:02-2019</v>
      </c>
      <c r="K1894" t="s">
        <v>808</v>
      </c>
    </row>
    <row r="1895" spans="1:99" x14ac:dyDescent="0.55000000000000004">
      <c r="A1895" s="4" t="str">
        <f t="shared" ca="1" si="409"/>
        <v>BofA</v>
      </c>
      <c r="B1895" s="4" t="str">
        <f t="shared" si="410"/>
        <v>Michelle Meyer</v>
      </c>
      <c r="C1895" s="4" t="s">
        <v>246</v>
      </c>
      <c r="D1895" s="4" t="s">
        <v>97</v>
      </c>
      <c r="E1895" s="4" t="str">
        <f>IF(COUNTIF($E$2:E1894,"Begin: " &amp; C1895 &amp; "-" &amp; D1895 &amp; "-" &amp; H1895)=0,"Begin: " &amp; C1895 &amp; "-" &amp; D1895 &amp; "-" &amp; H1895,IF((C1895 &amp; "-" &amp; D1895 &amp; "-" &amp; H1895)&lt;&gt;(C1896 &amp; "-" &amp; D1896 &amp; "-" &amp; H1896),"End: " &amp; C1895 &amp; "-" &amp; D1895 &amp; "-" &amp; H1895,""))</f>
        <v/>
      </c>
      <c r="F1895" s="4" t="str">
        <f t="shared" si="411"/>
        <v>Wall Street Journal-Unemployment Rate-02-2019</v>
      </c>
      <c r="G1895" s="7">
        <v>43506</v>
      </c>
      <c r="H1895" s="7" t="str">
        <f t="shared" si="412"/>
        <v>02-2019</v>
      </c>
      <c r="I1895" s="7" t="str">
        <f t="shared" ca="1" si="413"/>
        <v>Wall Street Journal: BofA-Unemployment Rate-02-2019</v>
      </c>
      <c r="J1895" s="4" t="str">
        <f t="shared" ca="1" si="414"/>
        <v>Unemployment Rate-BofA:02-2019</v>
      </c>
      <c r="K1895" t="s">
        <v>803</v>
      </c>
      <c r="CK1895">
        <v>3.7</v>
      </c>
      <c r="CM1895">
        <v>3.5</v>
      </c>
    </row>
    <row r="1896" spans="1:99" x14ac:dyDescent="0.55000000000000004">
      <c r="A1896" s="4" t="str">
        <f t="shared" ca="1" si="409"/>
        <v>Daiwa Capital</v>
      </c>
      <c r="B1896" s="4" t="str">
        <f t="shared" si="410"/>
        <v>Michael Moran</v>
      </c>
      <c r="C1896" s="4" t="s">
        <v>246</v>
      </c>
      <c r="D1896" s="4" t="s">
        <v>97</v>
      </c>
      <c r="E1896" s="4" t="str">
        <f>IF(COUNTIF($E$2:E1895,"Begin: " &amp; C1896 &amp; "-" &amp; D1896 &amp; "-" &amp; H1896)=0,"Begin: " &amp; C1896 &amp; "-" &amp; D1896 &amp; "-" &amp; H1896,IF((C1896 &amp; "-" &amp; D1896 &amp; "-" &amp; H1896)&lt;&gt;(C1897 &amp; "-" &amp; D1897 &amp; "-" &amp; H1897),"End: " &amp; C1896 &amp; "-" &amp; D1896 &amp; "-" &amp; H1896,""))</f>
        <v/>
      </c>
      <c r="F1896" s="4" t="str">
        <f t="shared" si="411"/>
        <v>Wall Street Journal-Unemployment Rate-02-2019</v>
      </c>
      <c r="G1896" s="7">
        <v>43506</v>
      </c>
      <c r="H1896" s="7" t="str">
        <f t="shared" si="412"/>
        <v>02-2019</v>
      </c>
      <c r="I1896" s="7" t="str">
        <f t="shared" ca="1" si="413"/>
        <v>Wall Street Journal: Daiwa Capital-Unemployment Rate-02-2019</v>
      </c>
      <c r="J1896" s="4" t="str">
        <f t="shared" ca="1" si="414"/>
        <v>Unemployment Rate-Daiwa Capital:02-2019</v>
      </c>
      <c r="K1896" t="s">
        <v>438</v>
      </c>
      <c r="CK1896">
        <v>3.8</v>
      </c>
      <c r="CM1896">
        <v>3.9</v>
      </c>
      <c r="CO1896">
        <v>4</v>
      </c>
      <c r="CQ1896">
        <v>4.3</v>
      </c>
      <c r="CS1896">
        <v>4.8</v>
      </c>
      <c r="CU1896">
        <v>5.2</v>
      </c>
    </row>
    <row r="1897" spans="1:99" x14ac:dyDescent="0.55000000000000004">
      <c r="A1897" s="4" t="str">
        <f t="shared" ca="1" si="409"/>
        <v>National Association of Manufacturers</v>
      </c>
      <c r="B1897" s="4" t="str">
        <f t="shared" si="410"/>
        <v>Chad Moutray</v>
      </c>
      <c r="C1897" s="4" t="s">
        <v>246</v>
      </c>
      <c r="D1897" s="4" t="s">
        <v>97</v>
      </c>
      <c r="E1897" s="4" t="str">
        <f>IF(COUNTIF($E$2:E1896,"Begin: " &amp; C1897 &amp; "-" &amp; D1897 &amp; "-" &amp; H1897)=0,"Begin: " &amp; C1897 &amp; "-" &amp; D1897 &amp; "-" &amp; H1897,IF((C1897 &amp; "-" &amp; D1897 &amp; "-" &amp; H1897)&lt;&gt;(C1898 &amp; "-" &amp; D1898 &amp; "-" &amp; H1898),"End: " &amp; C1897 &amp; "-" &amp; D1897 &amp; "-" &amp; H1897,""))</f>
        <v/>
      </c>
      <c r="F1897" s="4" t="str">
        <f t="shared" si="411"/>
        <v>Wall Street Journal-Unemployment Rate-02-2019</v>
      </c>
      <c r="G1897" s="7">
        <v>43506</v>
      </c>
      <c r="H1897" s="7" t="str">
        <f t="shared" si="412"/>
        <v>02-2019</v>
      </c>
      <c r="I1897" s="7" t="str">
        <f t="shared" ca="1" si="413"/>
        <v>Wall Street Journal: National Association of Manufacturers-Unemployment Rate-02-2019</v>
      </c>
      <c r="J1897" s="4" t="str">
        <f t="shared" ca="1" si="414"/>
        <v>Unemployment Rate-National Association of Manufacturers:02-2019</v>
      </c>
      <c r="K1897" t="s">
        <v>439</v>
      </c>
      <c r="CK1897">
        <v>3.7</v>
      </c>
      <c r="CM1897">
        <v>3.8</v>
      </c>
      <c r="CO1897">
        <v>4.2</v>
      </c>
      <c r="CQ1897">
        <v>4.5</v>
      </c>
      <c r="CS1897">
        <v>4.8</v>
      </c>
      <c r="CU1897">
        <v>5.0999999999999996</v>
      </c>
    </row>
    <row r="1898" spans="1:99" x14ac:dyDescent="0.55000000000000004">
      <c r="A1898" s="4" t="str">
        <f t="shared" ca="1" si="409"/>
        <v>Naroff Economics</v>
      </c>
      <c r="B1898" s="4" t="str">
        <f t="shared" si="410"/>
        <v>Joel Naroff</v>
      </c>
      <c r="C1898" s="4" t="s">
        <v>246</v>
      </c>
      <c r="D1898" s="4" t="s">
        <v>97</v>
      </c>
      <c r="E1898" s="4" t="str">
        <f>IF(COUNTIF($E$2:E1897,"Begin: " &amp; C1898 &amp; "-" &amp; D1898 &amp; "-" &amp; H1898)=0,"Begin: " &amp; C1898 &amp; "-" &amp; D1898 &amp; "-" &amp; H1898,IF((C1898 &amp; "-" &amp; D1898 &amp; "-" &amp; H1898)&lt;&gt;(C1899 &amp; "-" &amp; D1899 &amp; "-" &amp; H1899),"End: " &amp; C1898 &amp; "-" &amp; D1898 &amp; "-" &amp; H1898,""))</f>
        <v/>
      </c>
      <c r="F1898" s="4" t="str">
        <f t="shared" si="411"/>
        <v>Wall Street Journal-Unemployment Rate-02-2019</v>
      </c>
      <c r="G1898" s="7">
        <v>43506</v>
      </c>
      <c r="H1898" s="7" t="str">
        <f t="shared" si="412"/>
        <v>02-2019</v>
      </c>
      <c r="I1898" s="7" t="str">
        <f t="shared" ca="1" si="413"/>
        <v>Wall Street Journal: Naroff Economics-Unemployment Rate-02-2019</v>
      </c>
      <c r="J1898" s="4" t="str">
        <f t="shared" ca="1" si="414"/>
        <v>Unemployment Rate-Naroff Economics:02-2019</v>
      </c>
      <c r="K1898" t="s">
        <v>440</v>
      </c>
      <c r="CK1898">
        <v>3.6</v>
      </c>
      <c r="CM1898">
        <v>3.7</v>
      </c>
      <c r="CO1898">
        <v>3.9</v>
      </c>
      <c r="CQ1898">
        <v>4.8</v>
      </c>
      <c r="CS1898">
        <v>4.5999999999999996</v>
      </c>
      <c r="CU1898">
        <v>4.3</v>
      </c>
    </row>
    <row r="1899" spans="1:99" x14ac:dyDescent="0.55000000000000004">
      <c r="A1899" s="4" t="str">
        <f t="shared" ca="1" si="409"/>
        <v>MacroEcon Global Advisors</v>
      </c>
      <c r="B1899" s="4" t="str">
        <f t="shared" si="410"/>
        <v>Mark Nielson *</v>
      </c>
      <c r="C1899" s="4" t="s">
        <v>246</v>
      </c>
      <c r="D1899" s="4" t="s">
        <v>97</v>
      </c>
      <c r="E1899" s="4" t="str">
        <f>IF(COUNTIF($E$2:E1898,"Begin: " &amp; C1899 &amp; "-" &amp; D1899 &amp; "-" &amp; H1899)=0,"Begin: " &amp; C1899 &amp; "-" &amp; D1899 &amp; "-" &amp; H1899,IF((C1899 &amp; "-" &amp; D1899 &amp; "-" &amp; H1899)&lt;&gt;(C1900 &amp; "-" &amp; D1900 &amp; "-" &amp; H1900),"End: " &amp; C1899 &amp; "-" &amp; D1899 &amp; "-" &amp; H1899,""))</f>
        <v/>
      </c>
      <c r="F1899" s="4" t="str">
        <f t="shared" si="411"/>
        <v>Wall Street Journal-Unemployment Rate-02-2019</v>
      </c>
      <c r="G1899" s="7">
        <v>43506</v>
      </c>
      <c r="H1899" s="7" t="str">
        <f t="shared" si="412"/>
        <v>02-2019</v>
      </c>
      <c r="I1899" s="7" t="str">
        <f t="shared" ca="1" si="413"/>
        <v>Wall Street Journal: MacroEcon Global Advisors-Unemployment Rate-02-2019</v>
      </c>
      <c r="J1899" s="4" t="str">
        <f t="shared" ca="1" si="414"/>
        <v>Unemployment Rate-MacroEcon Global Advisors:02-2019</v>
      </c>
      <c r="K1899" t="s">
        <v>425</v>
      </c>
    </row>
    <row r="1900" spans="1:99" x14ac:dyDescent="0.55000000000000004">
      <c r="A1900" s="4" t="str">
        <f t="shared" ca="1" si="409"/>
        <v>Corelogic</v>
      </c>
      <c r="B1900" s="4" t="str">
        <f t="shared" si="410"/>
        <v>Frank Nothaft</v>
      </c>
      <c r="C1900" s="4" t="s">
        <v>246</v>
      </c>
      <c r="D1900" s="4" t="s">
        <v>97</v>
      </c>
      <c r="E1900" s="4" t="str">
        <f>IF(COUNTIF($E$2:E1899,"Begin: " &amp; C1900 &amp; "-" &amp; D1900 &amp; "-" &amp; H1900)=0,"Begin: " &amp; C1900 &amp; "-" &amp; D1900 &amp; "-" &amp; H1900,IF((C1900 &amp; "-" &amp; D1900 &amp; "-" &amp; H1900)&lt;&gt;(C1901 &amp; "-" &amp; D1901 &amp; "-" &amp; H1901),"End: " &amp; C1900 &amp; "-" &amp; D1900 &amp; "-" &amp; H1900,""))</f>
        <v/>
      </c>
      <c r="F1900" s="4" t="str">
        <f t="shared" si="411"/>
        <v>Wall Street Journal-Unemployment Rate-02-2019</v>
      </c>
      <c r="G1900" s="7">
        <v>43506</v>
      </c>
      <c r="H1900" s="7" t="str">
        <f t="shared" si="412"/>
        <v>02-2019</v>
      </c>
      <c r="I1900" s="7" t="str">
        <f t="shared" ca="1" si="413"/>
        <v>Wall Street Journal: Corelogic-Unemployment Rate-02-2019</v>
      </c>
      <c r="J1900" s="4" t="str">
        <f t="shared" ca="1" si="414"/>
        <v>Unemployment Rate-Corelogic:02-2019</v>
      </c>
      <c r="K1900" t="s">
        <v>752</v>
      </c>
      <c r="CK1900">
        <v>3.6</v>
      </c>
      <c r="CM1900">
        <v>3.6</v>
      </c>
      <c r="CO1900">
        <v>3.6</v>
      </c>
      <c r="CQ1900">
        <v>3.6</v>
      </c>
      <c r="CS1900">
        <v>3.8</v>
      </c>
      <c r="CU1900">
        <v>4</v>
      </c>
    </row>
    <row r="1901" spans="1:99" x14ac:dyDescent="0.55000000000000004">
      <c r="A1901" s="4" t="str">
        <f t="shared" ca="1" si="409"/>
        <v>High Frequency Economics</v>
      </c>
      <c r="B1901" s="4" t="str">
        <f t="shared" si="410"/>
        <v>Jim O'Sullivan</v>
      </c>
      <c r="C1901" s="4" t="s">
        <v>246</v>
      </c>
      <c r="D1901" s="4" t="s">
        <v>97</v>
      </c>
      <c r="E1901" s="4" t="str">
        <f>IF(COUNTIF($E$2:E1900,"Begin: " &amp; C1901 &amp; "-" &amp; D1901 &amp; "-" &amp; H1901)=0,"Begin: " &amp; C1901 &amp; "-" &amp; D1901 &amp; "-" &amp; H1901,IF((C1901 &amp; "-" &amp; D1901 &amp; "-" &amp; H1901)&lt;&gt;(C1902 &amp; "-" &amp; D1902 &amp; "-" &amp; H1902),"End: " &amp; C1901 &amp; "-" &amp; D1901 &amp; "-" &amp; H1901,""))</f>
        <v/>
      </c>
      <c r="F1901" s="4" t="str">
        <f t="shared" si="411"/>
        <v>Wall Street Journal-Unemployment Rate-02-2019</v>
      </c>
      <c r="G1901" s="7">
        <v>43506</v>
      </c>
      <c r="H1901" s="7" t="str">
        <f t="shared" si="412"/>
        <v>02-2019</v>
      </c>
      <c r="I1901" s="7" t="str">
        <f t="shared" ca="1" si="413"/>
        <v>Wall Street Journal: High Frequency Economics-Unemployment Rate-02-2019</v>
      </c>
      <c r="J1901" s="4" t="str">
        <f t="shared" ca="1" si="414"/>
        <v>Unemployment Rate-High Frequency Economics:02-2019</v>
      </c>
      <c r="K1901" t="s">
        <v>227</v>
      </c>
      <c r="CK1901">
        <v>3.8</v>
      </c>
      <c r="CM1901">
        <v>3.6</v>
      </c>
      <c r="CO1901">
        <v>3.6</v>
      </c>
      <c r="CQ1901">
        <v>3.6</v>
      </c>
    </row>
    <row r="1902" spans="1:99" x14ac:dyDescent="0.55000000000000004">
      <c r="A1902" s="4" t="str">
        <f t="shared" ca="1" si="409"/>
        <v>Stifel, Nicoulas and Company, Incorporated (formerly Sterne Agee)</v>
      </c>
      <c r="B1902" s="4" t="str">
        <f t="shared" si="410"/>
        <v>Lindsey Piegza</v>
      </c>
      <c r="C1902" s="4" t="s">
        <v>246</v>
      </c>
      <c r="D1902" s="4" t="s">
        <v>97</v>
      </c>
      <c r="E1902" s="4" t="str">
        <f>IF(COUNTIF($E$2:E1901,"Begin: " &amp; C1902 &amp; "-" &amp; D1902 &amp; "-" &amp; H1902)=0,"Begin: " &amp; C1902 &amp; "-" &amp; D1902 &amp; "-" &amp; H1902,IF((C1902 &amp; "-" &amp; D1902 &amp; "-" &amp; H1902)&lt;&gt;(C1903 &amp; "-" &amp; D1903 &amp; "-" &amp; H1903),"End: " &amp; C1902 &amp; "-" &amp; D1902 &amp; "-" &amp; H1902,""))</f>
        <v/>
      </c>
      <c r="F1902" s="4" t="str">
        <f t="shared" si="411"/>
        <v>Wall Street Journal-Unemployment Rate-02-2019</v>
      </c>
      <c r="G1902" s="7">
        <v>43506</v>
      </c>
      <c r="H1902" s="7" t="str">
        <f t="shared" si="412"/>
        <v>02-2019</v>
      </c>
      <c r="I1902" s="7" t="str">
        <f t="shared" ca="1" si="413"/>
        <v>Wall Street Journal: Stifel, Nicoulas and Company, Incorporated (formerly Sterne Agee)-Unemployment Rate-02-2019</v>
      </c>
      <c r="J1902" s="4" t="str">
        <f t="shared" ca="1" si="414"/>
        <v>Unemployment Rate-Stifel, Nicoulas and Company, Incorporated (formerly Sterne Agee):02-2019</v>
      </c>
      <c r="K1902" t="s">
        <v>675</v>
      </c>
      <c r="CK1902">
        <v>4</v>
      </c>
      <c r="CM1902">
        <v>4.2</v>
      </c>
      <c r="CO1902">
        <v>4.5</v>
      </c>
    </row>
    <row r="1903" spans="1:99" x14ac:dyDescent="0.55000000000000004">
      <c r="A1903" s="4" t="str">
        <f t="shared" ca="1" si="409"/>
        <v>Macroeconomic Advisers</v>
      </c>
      <c r="B1903" s="4" t="str">
        <f t="shared" si="410"/>
        <v>Dr. Joel Prakken/ Chris Varvares</v>
      </c>
      <c r="C1903" s="4" t="s">
        <v>246</v>
      </c>
      <c r="D1903" s="4" t="s">
        <v>97</v>
      </c>
      <c r="E1903" s="4" t="str">
        <f>IF(COUNTIF($E$2:E1902,"Begin: " &amp; C1903 &amp; "-" &amp; D1903 &amp; "-" &amp; H1903)=0,"Begin: " &amp; C1903 &amp; "-" &amp; D1903 &amp; "-" &amp; H1903,IF((C1903 &amp; "-" &amp; D1903 &amp; "-" &amp; H1903)&lt;&gt;(C1904 &amp; "-" &amp; D1904 &amp; "-" &amp; H1904),"End: " &amp; C1903 &amp; "-" &amp; D1903 &amp; "-" &amp; H1903,""))</f>
        <v/>
      </c>
      <c r="F1903" s="4" t="str">
        <f t="shared" si="411"/>
        <v>Wall Street Journal-Unemployment Rate-02-2019</v>
      </c>
      <c r="G1903" s="7">
        <v>43506</v>
      </c>
      <c r="H1903" s="7" t="str">
        <f t="shared" si="412"/>
        <v>02-2019</v>
      </c>
      <c r="I1903" s="7" t="str">
        <f t="shared" ca="1" si="413"/>
        <v>Wall Street Journal: Macroeconomic Advisers-Unemployment Rate-02-2019</v>
      </c>
      <c r="J1903" s="4" t="str">
        <f t="shared" ca="1" si="414"/>
        <v>Unemployment Rate-Macroeconomic Advisers:02-2019</v>
      </c>
      <c r="K1903" t="s">
        <v>228</v>
      </c>
    </row>
    <row r="1904" spans="1:99" x14ac:dyDescent="0.55000000000000004">
      <c r="A1904" s="4" t="str">
        <f t="shared" ca="1" si="409"/>
        <v>Ameriprise Financial</v>
      </c>
      <c r="B1904" s="4" t="str">
        <f t="shared" si="410"/>
        <v>Russell Price</v>
      </c>
      <c r="C1904" s="4" t="s">
        <v>246</v>
      </c>
      <c r="D1904" s="4" t="s">
        <v>97</v>
      </c>
      <c r="E1904" s="4" t="str">
        <f>IF(COUNTIF($E$2:E1903,"Begin: " &amp; C1904 &amp; "-" &amp; D1904 &amp; "-" &amp; H1904)=0,"Begin: " &amp; C1904 &amp; "-" &amp; D1904 &amp; "-" &amp; H1904,IF((C1904 &amp; "-" &amp; D1904 &amp; "-" &amp; H1904)&lt;&gt;(C1905 &amp; "-" &amp; D1905 &amp; "-" &amp; H1905),"End: " &amp; C1904 &amp; "-" &amp; D1904 &amp; "-" &amp; H1904,""))</f>
        <v/>
      </c>
      <c r="F1904" s="4" t="str">
        <f t="shared" si="411"/>
        <v>Wall Street Journal-Unemployment Rate-02-2019</v>
      </c>
      <c r="G1904" s="7">
        <v>43506</v>
      </c>
      <c r="H1904" s="7" t="str">
        <f t="shared" si="412"/>
        <v>02-2019</v>
      </c>
      <c r="I1904" s="7" t="str">
        <f t="shared" ca="1" si="413"/>
        <v>Wall Street Journal: Ameriprise Financial-Unemployment Rate-02-2019</v>
      </c>
      <c r="J1904" s="4" t="str">
        <f t="shared" ca="1" si="414"/>
        <v>Unemployment Rate-Ameriprise Financial:02-2019</v>
      </c>
      <c r="K1904" t="s">
        <v>441</v>
      </c>
      <c r="CK1904">
        <v>3.6</v>
      </c>
      <c r="CM1904">
        <v>3.5</v>
      </c>
      <c r="CO1904">
        <v>3.6</v>
      </c>
      <c r="CQ1904">
        <v>3.6</v>
      </c>
      <c r="CS1904">
        <v>3.6</v>
      </c>
      <c r="CU1904">
        <v>3.8</v>
      </c>
    </row>
    <row r="1905" spans="1:99" x14ac:dyDescent="0.55000000000000004">
      <c r="A1905" s="4" t="str">
        <f t="shared" ca="1" si="409"/>
        <v>Eaton Corp.</v>
      </c>
      <c r="B1905" s="4" t="str">
        <f t="shared" si="410"/>
        <v>Arun Raha *</v>
      </c>
      <c r="C1905" s="4" t="s">
        <v>246</v>
      </c>
      <c r="D1905" s="4" t="s">
        <v>97</v>
      </c>
      <c r="E1905" s="4" t="str">
        <f>IF(COUNTIF($E$2:E1904,"Begin: " &amp; C1905 &amp; "-" &amp; D1905 &amp; "-" &amp; H1905)=0,"Begin: " &amp; C1905 &amp; "-" &amp; D1905 &amp; "-" &amp; H1905,IF((C1905 &amp; "-" &amp; D1905 &amp; "-" &amp; H1905)&lt;&gt;(C1906 &amp; "-" &amp; D1906 &amp; "-" &amp; H1906),"End: " &amp; C1905 &amp; "-" &amp; D1905 &amp; "-" &amp; H1905,""))</f>
        <v/>
      </c>
      <c r="F1905" s="4" t="str">
        <f t="shared" si="411"/>
        <v>Wall Street Journal-Unemployment Rate-02-2019</v>
      </c>
      <c r="G1905" s="7">
        <v>43506</v>
      </c>
      <c r="H1905" s="7" t="str">
        <f t="shared" si="412"/>
        <v>02-2019</v>
      </c>
      <c r="I1905" s="7" t="str">
        <f t="shared" ca="1" si="413"/>
        <v>Wall Street Journal: Eaton Corp.-Unemployment Rate-02-2019</v>
      </c>
      <c r="J1905" s="4" t="str">
        <f t="shared" ca="1" si="414"/>
        <v>Unemployment Rate-Eaton Corp.:02-2019</v>
      </c>
      <c r="K1905" t="s">
        <v>678</v>
      </c>
    </row>
    <row r="1906" spans="1:99" x14ac:dyDescent="0.55000000000000004">
      <c r="A1906" s="4" t="str">
        <f t="shared" ca="1" si="409"/>
        <v>Point Loma Nazarene University</v>
      </c>
      <c r="B1906" s="4" t="str">
        <f t="shared" si="410"/>
        <v>Lynn Reaser</v>
      </c>
      <c r="C1906" s="4" t="s">
        <v>246</v>
      </c>
      <c r="D1906" s="4" t="s">
        <v>97</v>
      </c>
      <c r="E1906" s="4" t="str">
        <f>IF(COUNTIF($E$2:E1905,"Begin: " &amp; C1906 &amp; "-" &amp; D1906 &amp; "-" &amp; H1906)=0,"Begin: " &amp; C1906 &amp; "-" &amp; D1906 &amp; "-" &amp; H1906,IF((C1906 &amp; "-" &amp; D1906 &amp; "-" &amp; H1906)&lt;&gt;(C1907 &amp; "-" &amp; D1907 &amp; "-" &amp; H1907),"End: " &amp; C1906 &amp; "-" &amp; D1906 &amp; "-" &amp; H1906,""))</f>
        <v/>
      </c>
      <c r="F1906" s="4" t="str">
        <f t="shared" si="411"/>
        <v>Wall Street Journal-Unemployment Rate-02-2019</v>
      </c>
      <c r="G1906" s="7">
        <v>43506</v>
      </c>
      <c r="H1906" s="7" t="str">
        <f t="shared" si="412"/>
        <v>02-2019</v>
      </c>
      <c r="I1906" s="7" t="str">
        <f t="shared" ca="1" si="413"/>
        <v>Wall Street Journal: Point Loma Nazarene University-Unemployment Rate-02-2019</v>
      </c>
      <c r="J1906" s="4" t="str">
        <f t="shared" ca="1" si="414"/>
        <v>Unemployment Rate-Point Loma Nazarene University:02-2019</v>
      </c>
      <c r="K1906" t="s">
        <v>658</v>
      </c>
      <c r="CK1906">
        <v>3.6</v>
      </c>
      <c r="CM1906">
        <v>3.5</v>
      </c>
      <c r="CO1906">
        <v>3.5</v>
      </c>
      <c r="CQ1906">
        <v>3.6</v>
      </c>
      <c r="CS1906">
        <v>3.7</v>
      </c>
      <c r="CU1906">
        <v>3.8</v>
      </c>
    </row>
    <row r="1907" spans="1:99" x14ac:dyDescent="0.55000000000000004">
      <c r="A1907" s="4" t="str">
        <f t="shared" ca="1" si="409"/>
        <v>Deutsche Bank</v>
      </c>
      <c r="B1907" s="4" t="str">
        <f t="shared" si="410"/>
        <v>Brett Ryan/Matthew Luzzetti</v>
      </c>
      <c r="C1907" s="4" t="s">
        <v>246</v>
      </c>
      <c r="D1907" s="4" t="s">
        <v>97</v>
      </c>
      <c r="E1907" s="4" t="str">
        <f>IF(COUNTIF($E$2:E1906,"Begin: " &amp; C1907 &amp; "-" &amp; D1907 &amp; "-" &amp; H1907)=0,"Begin: " &amp; C1907 &amp; "-" &amp; D1907 &amp; "-" &amp; H1907,IF((C1907 &amp; "-" &amp; D1907 &amp; "-" &amp; H1907)&lt;&gt;(C1908 &amp; "-" &amp; D1908 &amp; "-" &amp; H1908),"End: " &amp; C1907 &amp; "-" &amp; D1907 &amp; "-" &amp; H1907,""))</f>
        <v/>
      </c>
      <c r="F1907" s="4" t="str">
        <f t="shared" si="411"/>
        <v>Wall Street Journal-Unemployment Rate-02-2019</v>
      </c>
      <c r="G1907" s="7">
        <v>43506</v>
      </c>
      <c r="H1907" s="7" t="str">
        <f t="shared" si="412"/>
        <v>02-2019</v>
      </c>
      <c r="I1907" s="7" t="str">
        <f t="shared" ca="1" si="413"/>
        <v>Wall Street Journal: Deutsche Bank-Unemployment Rate-02-2019</v>
      </c>
      <c r="J1907" s="4" t="str">
        <f t="shared" ca="1" si="414"/>
        <v>Unemployment Rate-Deutsche Bank:02-2019</v>
      </c>
      <c r="K1907" t="s">
        <v>804</v>
      </c>
      <c r="CK1907">
        <v>3.5</v>
      </c>
      <c r="CM1907">
        <v>3.4</v>
      </c>
      <c r="CO1907">
        <v>3.6</v>
      </c>
      <c r="CQ1907">
        <v>3.8</v>
      </c>
      <c r="CS1907">
        <v>4</v>
      </c>
      <c r="CU1907">
        <v>4.3</v>
      </c>
    </row>
    <row r="1908" spans="1:99" x14ac:dyDescent="0.55000000000000004">
      <c r="A1908" s="4" t="str">
        <f t="shared" ca="1" si="409"/>
        <v>Prestige Economics LLC</v>
      </c>
      <c r="B1908" s="4" t="str">
        <f t="shared" si="410"/>
        <v>Jason Schenker *</v>
      </c>
      <c r="C1908" s="4" t="s">
        <v>246</v>
      </c>
      <c r="D1908" s="4" t="s">
        <v>97</v>
      </c>
      <c r="E1908" s="4" t="str">
        <f>IF(COUNTIF($E$2:E1907,"Begin: " &amp; C1908 &amp; "-" &amp; D1908 &amp; "-" &amp; H1908)=0,"Begin: " &amp; C1908 &amp; "-" &amp; D1908 &amp; "-" &amp; H1908,IF((C1908 &amp; "-" &amp; D1908 &amp; "-" &amp; H1908)&lt;&gt;(C1909 &amp; "-" &amp; D1909 &amp; "-" &amp; H1909),"End: " &amp; C1908 &amp; "-" &amp; D1908 &amp; "-" &amp; H1908,""))</f>
        <v/>
      </c>
      <c r="F1908" s="4" t="str">
        <f t="shared" si="411"/>
        <v>Wall Street Journal-Unemployment Rate-02-2019</v>
      </c>
      <c r="G1908" s="7">
        <v>43506</v>
      </c>
      <c r="H1908" s="7" t="str">
        <f t="shared" si="412"/>
        <v>02-2019</v>
      </c>
      <c r="I1908" s="7" t="str">
        <f t="shared" ca="1" si="413"/>
        <v>Wall Street Journal: Prestige Economics LLC-Unemployment Rate-02-2019</v>
      </c>
      <c r="J1908" s="4" t="str">
        <f t="shared" ca="1" si="414"/>
        <v>Unemployment Rate-Prestige Economics LLC:02-2019</v>
      </c>
      <c r="K1908" t="s">
        <v>767</v>
      </c>
    </row>
    <row r="1909" spans="1:99" x14ac:dyDescent="0.55000000000000004">
      <c r="A1909" s="4" t="str">
        <f t="shared" ca="1" si="409"/>
        <v>Pantheon Macroeconomics</v>
      </c>
      <c r="B1909" s="4" t="str">
        <f t="shared" si="410"/>
        <v>Ian Shepherdson *</v>
      </c>
      <c r="C1909" s="4" t="s">
        <v>246</v>
      </c>
      <c r="D1909" s="4" t="s">
        <v>97</v>
      </c>
      <c r="E1909" s="4" t="str">
        <f>IF(COUNTIF($E$2:E1908,"Begin: " &amp; C1909 &amp; "-" &amp; D1909 &amp; "-" &amp; H1909)=0,"Begin: " &amp; C1909 &amp; "-" &amp; D1909 &amp; "-" &amp; H1909,IF((C1909 &amp; "-" &amp; D1909 &amp; "-" &amp; H1909)&lt;&gt;(C1910 &amp; "-" &amp; D1910 &amp; "-" &amp; H1910),"End: " &amp; C1909 &amp; "-" &amp; D1909 &amp; "-" &amp; H1909,""))</f>
        <v/>
      </c>
      <c r="F1909" s="4" t="str">
        <f t="shared" si="411"/>
        <v>Wall Street Journal-Unemployment Rate-02-2019</v>
      </c>
      <c r="G1909" s="7">
        <v>43506</v>
      </c>
      <c r="H1909" s="7" t="str">
        <f t="shared" si="412"/>
        <v>02-2019</v>
      </c>
      <c r="I1909" s="7" t="str">
        <f t="shared" ca="1" si="413"/>
        <v>Wall Street Journal: Pantheon Macroeconomics-Unemployment Rate-02-2019</v>
      </c>
      <c r="J1909" s="4" t="str">
        <f t="shared" ca="1" si="414"/>
        <v>Unemployment Rate-Pantheon Macroeconomics:02-2019</v>
      </c>
      <c r="K1909" t="s">
        <v>659</v>
      </c>
    </row>
    <row r="1910" spans="1:99" x14ac:dyDescent="0.55000000000000004">
      <c r="A1910" s="4" t="str">
        <f t="shared" ca="1" si="409"/>
        <v>Decision Economics, Inc.</v>
      </c>
      <c r="B1910" s="4" t="str">
        <f t="shared" si="410"/>
        <v>Allen Sinai</v>
      </c>
      <c r="C1910" s="4" t="s">
        <v>246</v>
      </c>
      <c r="D1910" s="4" t="s">
        <v>97</v>
      </c>
      <c r="E1910" s="4" t="str">
        <f>IF(COUNTIF($E$2:E1909,"Begin: " &amp; C1910 &amp; "-" &amp; D1910 &amp; "-" &amp; H1910)=0,"Begin: " &amp; C1910 &amp; "-" &amp; D1910 &amp; "-" &amp; H1910,IF((C1910 &amp; "-" &amp; D1910 &amp; "-" &amp; H1910)&lt;&gt;(C1911 &amp; "-" &amp; D1911 &amp; "-" &amp; H1911),"End: " &amp; C1910 &amp; "-" &amp; D1910 &amp; "-" &amp; H1910,""))</f>
        <v/>
      </c>
      <c r="F1910" s="4" t="str">
        <f t="shared" si="411"/>
        <v>Wall Street Journal-Unemployment Rate-02-2019</v>
      </c>
      <c r="G1910" s="7">
        <v>43506</v>
      </c>
      <c r="H1910" s="7" t="str">
        <f t="shared" si="412"/>
        <v>02-2019</v>
      </c>
      <c r="I1910" s="7" t="str">
        <f t="shared" ca="1" si="413"/>
        <v>Wall Street Journal: Decision Economics, Inc.-Unemployment Rate-02-2019</v>
      </c>
      <c r="J1910" s="4" t="str">
        <f t="shared" ca="1" si="414"/>
        <v>Unemployment Rate-Decision Economics, Inc.:02-2019</v>
      </c>
      <c r="K1910" t="s">
        <v>233</v>
      </c>
      <c r="CK1910">
        <v>3.7</v>
      </c>
      <c r="CM1910">
        <v>3.5</v>
      </c>
      <c r="CO1910">
        <v>3.3</v>
      </c>
      <c r="CQ1910">
        <v>3.5</v>
      </c>
      <c r="CS1910">
        <v>3.7</v>
      </c>
      <c r="CU1910">
        <v>4</v>
      </c>
    </row>
    <row r="1911" spans="1:99" x14ac:dyDescent="0.55000000000000004">
      <c r="A1911" s="4" t="str">
        <f t="shared" ca="1" si="409"/>
        <v>Parsec Financial</v>
      </c>
      <c r="B1911" s="4" t="str">
        <f t="shared" si="410"/>
        <v>James F. Smith</v>
      </c>
      <c r="C1911" s="4" t="s">
        <v>246</v>
      </c>
      <c r="D1911" s="4" t="s">
        <v>97</v>
      </c>
      <c r="E1911" s="4" t="str">
        <f>IF(COUNTIF($E$2:E1910,"Begin: " &amp; C1911 &amp; "-" &amp; D1911 &amp; "-" &amp; H1911)=0,"Begin: " &amp; C1911 &amp; "-" &amp; D1911 &amp; "-" &amp; H1911,IF((C1911 &amp; "-" &amp; D1911 &amp; "-" &amp; H1911)&lt;&gt;(C1912 &amp; "-" &amp; D1912 &amp; "-" &amp; H1912),"End: " &amp; C1911 &amp; "-" &amp; D1911 &amp; "-" &amp; H1911,""))</f>
        <v/>
      </c>
      <c r="F1911" s="4" t="str">
        <f t="shared" si="411"/>
        <v>Wall Street Journal-Unemployment Rate-02-2019</v>
      </c>
      <c r="G1911" s="7">
        <v>43506</v>
      </c>
      <c r="H1911" s="7" t="str">
        <f t="shared" si="412"/>
        <v>02-2019</v>
      </c>
      <c r="I1911" s="7" t="str">
        <f t="shared" ca="1" si="413"/>
        <v>Wall Street Journal: Parsec Financial-Unemployment Rate-02-2019</v>
      </c>
      <c r="J1911" s="4" t="str">
        <f t="shared" ca="1" si="414"/>
        <v>Unemployment Rate-Parsec Financial:02-2019</v>
      </c>
      <c r="K1911" t="s">
        <v>234</v>
      </c>
      <c r="CK1911">
        <v>3.6</v>
      </c>
      <c r="CM1911">
        <v>3.3</v>
      </c>
      <c r="CO1911">
        <v>3</v>
      </c>
      <c r="CQ1911">
        <v>2.8</v>
      </c>
      <c r="CS1911">
        <v>3.1</v>
      </c>
      <c r="CU1911">
        <v>3.8</v>
      </c>
    </row>
    <row r="1912" spans="1:99" x14ac:dyDescent="0.55000000000000004">
      <c r="A1912" s="4" t="str">
        <f t="shared" ca="1" si="409"/>
        <v>Univ of Central FL</v>
      </c>
      <c r="B1912" s="4" t="str">
        <f t="shared" si="410"/>
        <v>Sean M. Snaith</v>
      </c>
      <c r="C1912" s="4" t="s">
        <v>246</v>
      </c>
      <c r="D1912" s="4" t="s">
        <v>97</v>
      </c>
      <c r="E1912" s="4" t="str">
        <f>IF(COUNTIF($E$2:E1911,"Begin: " &amp; C1912 &amp; "-" &amp; D1912 &amp; "-" &amp; H1912)=0,"Begin: " &amp; C1912 &amp; "-" &amp; D1912 &amp; "-" &amp; H1912,IF((C1912 &amp; "-" &amp; D1912 &amp; "-" &amp; H1912)&lt;&gt;(C1913 &amp; "-" &amp; D1913 &amp; "-" &amp; H1913),"End: " &amp; C1912 &amp; "-" &amp; D1912 &amp; "-" &amp; H1912,""))</f>
        <v/>
      </c>
      <c r="F1912" s="4" t="str">
        <f t="shared" si="411"/>
        <v>Wall Street Journal-Unemployment Rate-02-2019</v>
      </c>
      <c r="G1912" s="7">
        <v>43506</v>
      </c>
      <c r="H1912" s="7" t="str">
        <f t="shared" si="412"/>
        <v>02-2019</v>
      </c>
      <c r="I1912" s="7" t="str">
        <f t="shared" ca="1" si="413"/>
        <v>Wall Street Journal: Univ of Central FL-Unemployment Rate-02-2019</v>
      </c>
      <c r="J1912" s="4" t="str">
        <f t="shared" ca="1" si="414"/>
        <v>Unemployment Rate-Univ of Central FL:02-2019</v>
      </c>
      <c r="K1912" t="s">
        <v>235</v>
      </c>
      <c r="CK1912">
        <v>3.6</v>
      </c>
      <c r="CM1912">
        <v>3.5</v>
      </c>
      <c r="CO1912">
        <v>3.6</v>
      </c>
      <c r="CQ1912">
        <v>3.7</v>
      </c>
      <c r="CS1912">
        <v>3.7</v>
      </c>
      <c r="CU1912">
        <v>3.8</v>
      </c>
    </row>
    <row r="1913" spans="1:99" x14ac:dyDescent="0.55000000000000004">
      <c r="A1913" s="4" t="str">
        <f t="shared" ca="1" si="409"/>
        <v>SS Economics</v>
      </c>
      <c r="B1913" s="4" t="str">
        <f t="shared" si="410"/>
        <v>Sung Won Sohn</v>
      </c>
      <c r="C1913" s="4" t="s">
        <v>246</v>
      </c>
      <c r="D1913" s="4" t="s">
        <v>97</v>
      </c>
      <c r="E1913" s="4" t="str">
        <f>IF(COUNTIF($E$2:E1912,"Begin: " &amp; C1913 &amp; "-" &amp; D1913 &amp; "-" &amp; H1913)=0,"Begin: " &amp; C1913 &amp; "-" &amp; D1913 &amp; "-" &amp; H1913,IF((C1913 &amp; "-" &amp; D1913 &amp; "-" &amp; H1913)&lt;&gt;(C1914 &amp; "-" &amp; D1914 &amp; "-" &amp; H1914),"End: " &amp; C1913 &amp; "-" &amp; D1913 &amp; "-" &amp; H1913,""))</f>
        <v/>
      </c>
      <c r="F1913" s="4" t="str">
        <f t="shared" si="411"/>
        <v>Wall Street Journal-Unemployment Rate-02-2019</v>
      </c>
      <c r="G1913" s="7">
        <v>43506</v>
      </c>
      <c r="H1913" s="7" t="str">
        <f t="shared" si="412"/>
        <v>02-2019</v>
      </c>
      <c r="I1913" s="7" t="str">
        <f t="shared" ca="1" si="413"/>
        <v>Wall Street Journal: SS Economics-Unemployment Rate-02-2019</v>
      </c>
      <c r="J1913" s="4" t="str">
        <f t="shared" ca="1" si="414"/>
        <v>Unemployment Rate-SS Economics:02-2019</v>
      </c>
      <c r="K1913" t="s">
        <v>785</v>
      </c>
      <c r="CK1913">
        <v>3.9</v>
      </c>
      <c r="CM1913">
        <v>3.8</v>
      </c>
      <c r="CO1913">
        <v>3.8</v>
      </c>
      <c r="CQ1913">
        <v>3.8</v>
      </c>
      <c r="CS1913">
        <v>3.8</v>
      </c>
      <c r="CU1913">
        <v>3.7</v>
      </c>
    </row>
    <row r="1914" spans="1:99" x14ac:dyDescent="0.55000000000000004">
      <c r="A1914" s="4" t="str">
        <f t="shared" ref="A1914:A1924" ca="1" si="415">IF(ISERROR(IF(C1914="GIOA",INDEX(List_AnonymousForecasters,MATCH(LEFT(K1914,FIND(":",K1914,1)-1),List_IndividualForecasters,0),1),INDEX(List_FirmNamesOmega,MATCH(LEFT(K1914,FIND(":",K1914,1)-1),List_FirmNamesAlpha,0),1))),LEFT(K1914,FIND(":",K1914,1)-1),IF(C1914="GIOA",INDEX(List_AnonymousForecasters,MATCH(LEFT(K1914,FIND(":",K1914,1)-1),List_IndividualForecasters,0),1),INDEX(List_FirmNamesOmega,MATCH(LEFT(K1914,FIND(":",K1914,1)-1),List_FirmNamesAlpha,0),1)))</f>
        <v>Pierpont Securities</v>
      </c>
      <c r="B1914" s="4" t="str">
        <f t="shared" ref="B1914:B1924" si="416">MID(K1914,FIND(":",K1914,1)+2,LEN(K1914)-FIND(":",K1914,1))</f>
        <v>Stephen Stanley</v>
      </c>
      <c r="C1914" s="4" t="s">
        <v>246</v>
      </c>
      <c r="D1914" s="4" t="s">
        <v>97</v>
      </c>
      <c r="E1914" s="4" t="str">
        <f>IF(COUNTIF($E$2:E1913,"Begin: " &amp; C1914 &amp; "-" &amp; D1914 &amp; "-" &amp; H1914)=0,"Begin: " &amp; C1914 &amp; "-" &amp; D1914 &amp; "-" &amp; H1914,IF((C1914 &amp; "-" &amp; D1914 &amp; "-" &amp; H1914)&lt;&gt;(C1915 &amp; "-" &amp; D1915 &amp; "-" &amp; H1915),"End: " &amp; C1914 &amp; "-" &amp; D1914 &amp; "-" &amp; H1914,""))</f>
        <v/>
      </c>
      <c r="F1914" s="4" t="str">
        <f t="shared" ref="F1914:F1924" si="417">C1914 &amp; "-" &amp; D1914 &amp; "-" &amp; H1914</f>
        <v>Wall Street Journal-Unemployment Rate-02-2019</v>
      </c>
      <c r="G1914" s="7">
        <v>43506</v>
      </c>
      <c r="H1914" s="7" t="str">
        <f t="shared" ref="H1914:H1924" si="418">TEXT(MONTH(G1914),"00") &amp; "-" &amp; TEXT(YEAR(G1914),"0000")</f>
        <v>02-2019</v>
      </c>
      <c r="I1914" s="7" t="str">
        <f t="shared" ref="I1914:I1924" ca="1" si="419">C1914 &amp; ": " &amp; A1914 &amp; "-" &amp; D1914 &amp; "-" &amp; H1914</f>
        <v>Wall Street Journal: Pierpont Securities-Unemployment Rate-02-2019</v>
      </c>
      <c r="J1914" s="4" t="str">
        <f t="shared" ref="J1914:J1924" ca="1" si="420">D1914 &amp; "-" &amp; A1914 &amp; ":" &amp; TEXT(MONTH(G1914),"00") &amp; "-" &amp; TEXT(YEAR(G1914),"0000")</f>
        <v>Unemployment Rate-Pierpont Securities:02-2019</v>
      </c>
      <c r="K1914" t="s">
        <v>238</v>
      </c>
      <c r="CK1914">
        <v>3.6</v>
      </c>
      <c r="CM1914">
        <v>3.4</v>
      </c>
      <c r="CO1914">
        <v>3.4</v>
      </c>
      <c r="CQ1914">
        <v>3.3</v>
      </c>
      <c r="CS1914">
        <v>3.3</v>
      </c>
      <c r="CU1914">
        <v>3.4</v>
      </c>
    </row>
    <row r="1915" spans="1:99" x14ac:dyDescent="0.55000000000000004">
      <c r="A1915" s="4" t="str">
        <f t="shared" ca="1" si="415"/>
        <v>Economic Analysis Associates Inc.</v>
      </c>
      <c r="B1915" s="4" t="str">
        <f t="shared" si="416"/>
        <v>Susan M. Sterne</v>
      </c>
      <c r="C1915" s="4" t="s">
        <v>246</v>
      </c>
      <c r="D1915" s="4" t="s">
        <v>97</v>
      </c>
      <c r="E1915" s="4" t="str">
        <f>IF(COUNTIF($E$2:E1914,"Begin: " &amp; C1915 &amp; "-" &amp; D1915 &amp; "-" &amp; H1915)=0,"Begin: " &amp; C1915 &amp; "-" &amp; D1915 &amp; "-" &amp; H1915,IF((C1915 &amp; "-" &amp; D1915 &amp; "-" &amp; H1915)&lt;&gt;(C1916 &amp; "-" &amp; D1916 &amp; "-" &amp; H1916),"End: " &amp; C1915 &amp; "-" &amp; D1915 &amp; "-" &amp; H1915,""))</f>
        <v/>
      </c>
      <c r="F1915" s="4" t="str">
        <f t="shared" si="417"/>
        <v>Wall Street Journal-Unemployment Rate-02-2019</v>
      </c>
      <c r="G1915" s="7">
        <v>43506</v>
      </c>
      <c r="H1915" s="7" t="str">
        <f t="shared" si="418"/>
        <v>02-2019</v>
      </c>
      <c r="I1915" s="7" t="str">
        <f t="shared" ca="1" si="419"/>
        <v>Wall Street Journal: Economic Analysis Associates Inc.-Unemployment Rate-02-2019</v>
      </c>
      <c r="J1915" s="4" t="str">
        <f t="shared" ca="1" si="420"/>
        <v>Unemployment Rate-Economic Analysis Associates Inc.:02-2019</v>
      </c>
      <c r="K1915" t="s">
        <v>239</v>
      </c>
      <c r="CK1915">
        <v>4.0999999999999996</v>
      </c>
      <c r="CM1915">
        <v>4</v>
      </c>
      <c r="CO1915">
        <v>3.9</v>
      </c>
      <c r="CQ1915">
        <v>3.7</v>
      </c>
      <c r="CS1915">
        <v>3.9</v>
      </c>
      <c r="CU1915">
        <v>4.0999999999999996</v>
      </c>
    </row>
    <row r="1916" spans="1:99" x14ac:dyDescent="0.55000000000000004">
      <c r="A1916" s="4" t="str">
        <f t="shared" ca="1" si="415"/>
        <v>CSFB</v>
      </c>
      <c r="B1916" s="4" t="str">
        <f t="shared" si="416"/>
        <v>James Sweeney *</v>
      </c>
      <c r="C1916" s="4" t="s">
        <v>246</v>
      </c>
      <c r="D1916" s="4" t="s">
        <v>97</v>
      </c>
      <c r="E1916" s="4" t="str">
        <f>IF(COUNTIF($E$2:E1915,"Begin: " &amp; C1916 &amp; "-" &amp; D1916 &amp; "-" &amp; H1916)=0,"Begin: " &amp; C1916 &amp; "-" &amp; D1916 &amp; "-" &amp; H1916,IF((C1916 &amp; "-" &amp; D1916 &amp; "-" &amp; H1916)&lt;&gt;(C1917 &amp; "-" &amp; D1917 &amp; "-" &amp; H1917),"End: " &amp; C1916 &amp; "-" &amp; D1916 &amp; "-" &amp; H1916,""))</f>
        <v/>
      </c>
      <c r="F1916" s="4" t="str">
        <f t="shared" si="417"/>
        <v>Wall Street Journal-Unemployment Rate-02-2019</v>
      </c>
      <c r="G1916" s="7">
        <v>43506</v>
      </c>
      <c r="H1916" s="7" t="str">
        <f t="shared" si="418"/>
        <v>02-2019</v>
      </c>
      <c r="I1916" s="7" t="str">
        <f t="shared" ca="1" si="419"/>
        <v>Wall Street Journal: CSFB-Unemployment Rate-02-2019</v>
      </c>
      <c r="J1916" s="4" t="str">
        <f t="shared" ca="1" si="420"/>
        <v>Unemployment Rate-CSFB:02-2019</v>
      </c>
      <c r="K1916" t="s">
        <v>753</v>
      </c>
    </row>
    <row r="1917" spans="1:99" x14ac:dyDescent="0.55000000000000004">
      <c r="A1917" s="4" t="str">
        <f t="shared" ca="1" si="415"/>
        <v>American Chemisty Council</v>
      </c>
      <c r="B1917" s="4" t="str">
        <f t="shared" si="416"/>
        <v>Kevin Swift</v>
      </c>
      <c r="C1917" s="4" t="s">
        <v>246</v>
      </c>
      <c r="D1917" s="4" t="s">
        <v>97</v>
      </c>
      <c r="E1917" s="4" t="str">
        <f>IF(COUNTIF($E$2:E1916,"Begin: " &amp; C1917 &amp; "-" &amp; D1917 &amp; "-" &amp; H1917)=0,"Begin: " &amp; C1917 &amp; "-" &amp; D1917 &amp; "-" &amp; H1917,IF((C1917 &amp; "-" &amp; D1917 &amp; "-" &amp; H1917)&lt;&gt;(C1918 &amp; "-" &amp; D1918 &amp; "-" &amp; H1918),"End: " &amp; C1917 &amp; "-" &amp; D1917 &amp; "-" &amp; H1917,""))</f>
        <v/>
      </c>
      <c r="F1917" s="4" t="str">
        <f t="shared" si="417"/>
        <v>Wall Street Journal-Unemployment Rate-02-2019</v>
      </c>
      <c r="G1917" s="7">
        <v>43506</v>
      </c>
      <c r="H1917" s="7" t="str">
        <f t="shared" si="418"/>
        <v>02-2019</v>
      </c>
      <c r="I1917" s="7" t="str">
        <f t="shared" ca="1" si="419"/>
        <v>Wall Street Journal: American Chemisty Council-Unemployment Rate-02-2019</v>
      </c>
      <c r="J1917" s="4" t="str">
        <f t="shared" ca="1" si="420"/>
        <v>Unemployment Rate-American Chemisty Council:02-2019</v>
      </c>
      <c r="K1917" t="s">
        <v>443</v>
      </c>
      <c r="CK1917">
        <v>3.7</v>
      </c>
      <c r="CM1917">
        <v>3.5</v>
      </c>
      <c r="CO1917">
        <v>3.6</v>
      </c>
      <c r="CQ1917">
        <v>3.8</v>
      </c>
      <c r="CS1917">
        <v>4</v>
      </c>
      <c r="CU1917">
        <v>4.3</v>
      </c>
    </row>
    <row r="1918" spans="1:99" x14ac:dyDescent="0.55000000000000004">
      <c r="A1918" s="4" t="str">
        <f t="shared" ca="1" si="415"/>
        <v>Grant Thornton</v>
      </c>
      <c r="B1918" s="4" t="str">
        <f t="shared" si="416"/>
        <v>Diane Swonk</v>
      </c>
      <c r="C1918" s="4" t="s">
        <v>246</v>
      </c>
      <c r="D1918" s="4" t="s">
        <v>97</v>
      </c>
      <c r="E1918" s="4" t="str">
        <f>IF(COUNTIF($E$2:E1917,"Begin: " &amp; C1918 &amp; "-" &amp; D1918 &amp; "-" &amp; H1918)=0,"Begin: " &amp; C1918 &amp; "-" &amp; D1918 &amp; "-" &amp; H1918,IF((C1918 &amp; "-" &amp; D1918 &amp; "-" &amp; H1918)&lt;&gt;(C1919 &amp; "-" &amp; D1919 &amp; "-" &amp; H1919),"End: " &amp; C1918 &amp; "-" &amp; D1918 &amp; "-" &amp; H1918,""))</f>
        <v/>
      </c>
      <c r="F1918" s="4" t="str">
        <f t="shared" si="417"/>
        <v>Wall Street Journal-Unemployment Rate-02-2019</v>
      </c>
      <c r="G1918" s="7">
        <v>43506</v>
      </c>
      <c r="H1918" s="7" t="str">
        <f t="shared" si="418"/>
        <v>02-2019</v>
      </c>
      <c r="I1918" s="7" t="str">
        <f t="shared" ca="1" si="419"/>
        <v>Wall Street Journal: Grant Thornton-Unemployment Rate-02-2019</v>
      </c>
      <c r="J1918" s="4" t="str">
        <f t="shared" ca="1" si="420"/>
        <v>Unemployment Rate-Grant Thornton:02-2019</v>
      </c>
      <c r="K1918" t="s">
        <v>772</v>
      </c>
      <c r="CK1918">
        <v>3.7</v>
      </c>
      <c r="CM1918">
        <v>3.6</v>
      </c>
      <c r="CO1918">
        <v>4.3</v>
      </c>
      <c r="CQ1918">
        <v>4.7</v>
      </c>
      <c r="CS1918">
        <v>4.9000000000000004</v>
      </c>
      <c r="CU1918">
        <v>4.7</v>
      </c>
    </row>
    <row r="1919" spans="1:99" x14ac:dyDescent="0.55000000000000004">
      <c r="A1919" s="4" t="str">
        <f t="shared" ca="1" si="415"/>
        <v>The Northern Trust</v>
      </c>
      <c r="B1919" s="4" t="str">
        <f t="shared" si="416"/>
        <v xml:space="preserve">Carl Tannenbaum </v>
      </c>
      <c r="C1919" s="4" t="s">
        <v>246</v>
      </c>
      <c r="D1919" s="4" t="s">
        <v>97</v>
      </c>
      <c r="E1919" s="4" t="str">
        <f>IF(COUNTIF($E$2:E1918,"Begin: " &amp; C1919 &amp; "-" &amp; D1919 &amp; "-" &amp; H1919)=0,"Begin: " &amp; C1919 &amp; "-" &amp; D1919 &amp; "-" &amp; H1919,IF((C1919 &amp; "-" &amp; D1919 &amp; "-" &amp; H1919)&lt;&gt;(C1920 &amp; "-" &amp; D1920 &amp; "-" &amp; H1920),"End: " &amp; C1919 &amp; "-" &amp; D1919 &amp; "-" &amp; H1919,""))</f>
        <v/>
      </c>
      <c r="F1919" s="4" t="str">
        <f t="shared" si="417"/>
        <v>Wall Street Journal-Unemployment Rate-02-2019</v>
      </c>
      <c r="G1919" s="7">
        <v>43506</v>
      </c>
      <c r="H1919" s="7" t="str">
        <f t="shared" si="418"/>
        <v>02-2019</v>
      </c>
      <c r="I1919" s="7" t="str">
        <f t="shared" ca="1" si="419"/>
        <v>Wall Street Journal: The Northern Trust-Unemployment Rate-02-2019</v>
      </c>
      <c r="J1919" s="4" t="str">
        <f t="shared" ca="1" si="420"/>
        <v>Unemployment Rate-The Northern Trust:02-2019</v>
      </c>
      <c r="K1919" t="s">
        <v>241</v>
      </c>
      <c r="CK1919">
        <v>3.6</v>
      </c>
      <c r="CM1919">
        <v>3.6</v>
      </c>
      <c r="CO1919">
        <v>3.6</v>
      </c>
      <c r="CQ1919">
        <v>3.7</v>
      </c>
      <c r="CS1919">
        <v>3.8</v>
      </c>
      <c r="CU1919">
        <v>4</v>
      </c>
    </row>
    <row r="1920" spans="1:99" x14ac:dyDescent="0.55000000000000004">
      <c r="A1920" s="4" t="str">
        <f t="shared" ca="1" si="415"/>
        <v>BNP Paribas</v>
      </c>
      <c r="B1920" s="4" t="str">
        <f t="shared" si="416"/>
        <v>US Economics Team</v>
      </c>
      <c r="C1920" s="4" t="s">
        <v>246</v>
      </c>
      <c r="D1920" s="4" t="s">
        <v>97</v>
      </c>
      <c r="E1920" s="4" t="str">
        <f>IF(COUNTIF($E$2:E1919,"Begin: " &amp; C1920 &amp; "-" &amp; D1920 &amp; "-" &amp; H1920)=0,"Begin: " &amp; C1920 &amp; "-" &amp; D1920 &amp; "-" &amp; H1920,IF((C1920 &amp; "-" &amp; D1920 &amp; "-" &amp; H1920)&lt;&gt;(C1921 &amp; "-" &amp; D1921 &amp; "-" &amp; H1921),"End: " &amp; C1920 &amp; "-" &amp; D1920 &amp; "-" &amp; H1920,""))</f>
        <v/>
      </c>
      <c r="F1920" s="4" t="str">
        <f t="shared" si="417"/>
        <v>Wall Street Journal-Unemployment Rate-02-2019</v>
      </c>
      <c r="G1920" s="7">
        <v>43506</v>
      </c>
      <c r="H1920" s="7" t="str">
        <f t="shared" si="418"/>
        <v>02-2019</v>
      </c>
      <c r="I1920" s="7" t="str">
        <f t="shared" ca="1" si="419"/>
        <v>Wall Street Journal: BNP Paribas-Unemployment Rate-02-2019</v>
      </c>
      <c r="J1920" s="4" t="str">
        <f t="shared" ca="1" si="420"/>
        <v>Unemployment Rate-BNP Paribas:02-2019</v>
      </c>
      <c r="K1920" t="s">
        <v>444</v>
      </c>
      <c r="CK1920">
        <v>3.4</v>
      </c>
      <c r="CM1920">
        <v>3.4</v>
      </c>
      <c r="CO1920">
        <v>3.5</v>
      </c>
      <c r="CQ1920">
        <v>3.7</v>
      </c>
    </row>
    <row r="1921" spans="1:99" x14ac:dyDescent="0.55000000000000004">
      <c r="A1921" s="4" t="str">
        <f t="shared" ca="1" si="415"/>
        <v>The Conference Board</v>
      </c>
      <c r="B1921" s="4" t="str">
        <f t="shared" si="416"/>
        <v>Bart van Ark</v>
      </c>
      <c r="C1921" s="4" t="s">
        <v>246</v>
      </c>
      <c r="D1921" s="4" t="s">
        <v>97</v>
      </c>
      <c r="E1921" s="4" t="str">
        <f>IF(COUNTIF($E$2:E1920,"Begin: " &amp; C1921 &amp; "-" &amp; D1921 &amp; "-" &amp; H1921)=0,"Begin: " &amp; C1921 &amp; "-" &amp; D1921 &amp; "-" &amp; H1921,IF((C1921 &amp; "-" &amp; D1921 &amp; "-" &amp; H1921)&lt;&gt;(C1922 &amp; "-" &amp; D1922 &amp; "-" &amp; H1922),"End: " &amp; C1921 &amp; "-" &amp; D1921 &amp; "-" &amp; H1921,""))</f>
        <v/>
      </c>
      <c r="F1921" s="4" t="str">
        <f t="shared" si="417"/>
        <v>Wall Street Journal-Unemployment Rate-02-2019</v>
      </c>
      <c r="G1921" s="7">
        <v>43506</v>
      </c>
      <c r="H1921" s="7" t="str">
        <f t="shared" si="418"/>
        <v>02-2019</v>
      </c>
      <c r="I1921" s="7" t="str">
        <f t="shared" ca="1" si="419"/>
        <v>Wall Street Journal: The Conference Board-Unemployment Rate-02-2019</v>
      </c>
      <c r="J1921" s="4" t="str">
        <f t="shared" ca="1" si="420"/>
        <v>Unemployment Rate-The Conference Board:02-2019</v>
      </c>
      <c r="K1921" t="s">
        <v>242</v>
      </c>
      <c r="CK1921">
        <v>3.7</v>
      </c>
      <c r="CM1921">
        <v>3.5</v>
      </c>
      <c r="CO1921">
        <v>3.4</v>
      </c>
      <c r="CQ1921">
        <v>3.3</v>
      </c>
    </row>
    <row r="1922" spans="1:99" x14ac:dyDescent="0.55000000000000004">
      <c r="A1922" s="4" t="str">
        <f t="shared" ca="1" si="415"/>
        <v>First Trust Adv.</v>
      </c>
      <c r="B1922" s="4" t="str">
        <f t="shared" si="416"/>
        <v>Brian S. Wesbury/ Robert Stein</v>
      </c>
      <c r="C1922" s="4" t="s">
        <v>246</v>
      </c>
      <c r="D1922" s="4" t="s">
        <v>97</v>
      </c>
      <c r="E1922" s="4" t="str">
        <f>IF(COUNTIF($E$2:E1921,"Begin: " &amp; C1922 &amp; "-" &amp; D1922 &amp; "-" &amp; H1922)=0,"Begin: " &amp; C1922 &amp; "-" &amp; D1922 &amp; "-" &amp; H1922,IF((C1922 &amp; "-" &amp; D1922 &amp; "-" &amp; H1922)&lt;&gt;(C1923 &amp; "-" &amp; D1923 &amp; "-" &amp; H1923),"End: " &amp; C1922 &amp; "-" &amp; D1922 &amp; "-" &amp; H1922,""))</f>
        <v/>
      </c>
      <c r="F1922" s="4" t="str">
        <f t="shared" si="417"/>
        <v>Wall Street Journal-Unemployment Rate-02-2019</v>
      </c>
      <c r="G1922" s="7">
        <v>43506</v>
      </c>
      <c r="H1922" s="7" t="str">
        <f t="shared" si="418"/>
        <v>02-2019</v>
      </c>
      <c r="I1922" s="7" t="str">
        <f t="shared" ca="1" si="419"/>
        <v>Wall Street Journal: First Trust Adv.-Unemployment Rate-02-2019</v>
      </c>
      <c r="J1922" s="4" t="str">
        <f t="shared" ca="1" si="420"/>
        <v>Unemployment Rate-First Trust Adv.:02-2019</v>
      </c>
      <c r="K1922" t="s">
        <v>243</v>
      </c>
      <c r="CK1922">
        <v>3.7</v>
      </c>
      <c r="CM1922">
        <v>3.5</v>
      </c>
      <c r="CO1922">
        <v>3.5</v>
      </c>
      <c r="CQ1922">
        <v>3.5</v>
      </c>
    </row>
    <row r="1923" spans="1:99" x14ac:dyDescent="0.55000000000000004">
      <c r="A1923" s="4" t="str">
        <f t="shared" ca="1" si="415"/>
        <v>National Association of Realtors</v>
      </c>
      <c r="B1923" s="4" t="str">
        <f t="shared" si="416"/>
        <v>Lawrence Yun</v>
      </c>
      <c r="C1923" s="4" t="s">
        <v>246</v>
      </c>
      <c r="D1923" s="4" t="s">
        <v>97</v>
      </c>
      <c r="E1923" s="4" t="str">
        <f>IF(COUNTIF($E$2:E1922,"Begin: " &amp; C1923 &amp; "-" &amp; D1923 &amp; "-" &amp; H1923)=0,"Begin: " &amp; C1923 &amp; "-" &amp; D1923 &amp; "-" &amp; H1923,IF((C1923 &amp; "-" &amp; D1923 &amp; "-" &amp; H1923)&lt;&gt;(C1924 &amp; "-" &amp; D1924 &amp; "-" &amp; H1924),"End: " &amp; C1923 &amp; "-" &amp; D1923 &amp; "-" &amp; H1923,""))</f>
        <v/>
      </c>
      <c r="F1923" s="4" t="str">
        <f t="shared" si="417"/>
        <v>Wall Street Journal-Unemployment Rate-02-2019</v>
      </c>
      <c r="G1923" s="7">
        <v>43506</v>
      </c>
      <c r="H1923" s="7" t="str">
        <f t="shared" si="418"/>
        <v>02-2019</v>
      </c>
      <c r="I1923" s="7" t="str">
        <f t="shared" ca="1" si="419"/>
        <v>Wall Street Journal: National Association of Realtors-Unemployment Rate-02-2019</v>
      </c>
      <c r="J1923" s="4" t="str">
        <f t="shared" ca="1" si="420"/>
        <v>Unemployment Rate-National Association of Realtors:02-2019</v>
      </c>
      <c r="K1923" t="s">
        <v>245</v>
      </c>
      <c r="CK1923">
        <v>4</v>
      </c>
      <c r="CM1923">
        <v>4.0999999999999996</v>
      </c>
      <c r="CO1923">
        <v>4.2</v>
      </c>
      <c r="CQ1923">
        <v>4.3</v>
      </c>
      <c r="CS1923">
        <v>4.3</v>
      </c>
      <c r="CU1923">
        <v>4.4000000000000004</v>
      </c>
    </row>
    <row r="1924" spans="1:99" x14ac:dyDescent="0.55000000000000004">
      <c r="A1924" s="4" t="str">
        <f t="shared" ca="1" si="415"/>
        <v>Morgan Stanley</v>
      </c>
      <c r="B1924" s="4" t="str">
        <f t="shared" si="416"/>
        <v>Ellen Zentner *</v>
      </c>
      <c r="C1924" s="4" t="s">
        <v>246</v>
      </c>
      <c r="D1924" s="4" t="s">
        <v>97</v>
      </c>
      <c r="E1924" s="4" t="str">
        <f>IF(COUNTIF($E$2:E1923,"Begin: " &amp; C1924 &amp; "-" &amp; D1924 &amp; "-" &amp; H1924)=0,"Begin: " &amp; C1924 &amp; "-" &amp; D1924 &amp; "-" &amp; H1924,IF((C1924 &amp; "-" &amp; D1924 &amp; "-" &amp; H1924)&lt;&gt;(C1925 &amp; "-" &amp; D1925 &amp; "-" &amp; H1925),"End: " &amp; C1924 &amp; "-" &amp; D1924 &amp; "-" &amp; H1924,""))</f>
        <v>End: Wall Street Journal-Unemployment Rate-02-2019</v>
      </c>
      <c r="F1924" s="4" t="str">
        <f t="shared" si="417"/>
        <v>Wall Street Journal-Unemployment Rate-02-2019</v>
      </c>
      <c r="G1924" s="7">
        <v>43506</v>
      </c>
      <c r="H1924" s="7" t="str">
        <f t="shared" si="418"/>
        <v>02-2019</v>
      </c>
      <c r="I1924" s="7" t="str">
        <f t="shared" ca="1" si="419"/>
        <v>Wall Street Journal: Morgan Stanley-Unemployment Rate-02-2019</v>
      </c>
      <c r="J1924" s="4" t="str">
        <f t="shared" ca="1" si="420"/>
        <v>Unemployment Rate-Morgan Stanley:02-2019</v>
      </c>
      <c r="K1924" t="s">
        <v>685</v>
      </c>
    </row>
    <row r="1925" spans="1:99" x14ac:dyDescent="0.55000000000000004">
      <c r="A1925" s="4" t="str">
        <f t="shared" ref="A1925" ca="1" si="421">IF(ISERROR(IF(C1925="GIOA",INDEX(List_AnonymousForecasters,MATCH(LEFT(K1925,FIND(":",K1925,1)-1),List_IndividualForecasters,0),1),INDEX(List_FirmNamesOmega,MATCH(LEFT(K1925,FIND(":",K1925,1)-1),List_FirmNamesAlpha,0),1))),LEFT(K1925,FIND(":",K1925,1)-1),IF(C1925="GIOA",INDEX(List_AnonymousForecasters,MATCH(LEFT(K1925,FIND(":",K1925,1)-1),List_IndividualForecasters,0),1),INDEX(List_FirmNamesOmega,MATCH(LEFT(K1925,FIND(":",K1925,1)-1),List_FirmNamesAlpha,0),1)))</f>
        <v>Nomura</v>
      </c>
      <c r="B1925" s="4" t="str">
        <f t="shared" ref="B1925" si="422">MID(K1925,FIND(":",K1925,1)+2,LEN(K1925)-FIND(":",K1925,1))</f>
        <v>Lewis Alexander</v>
      </c>
      <c r="C1925" s="4" t="s">
        <v>246</v>
      </c>
      <c r="D1925" s="4" t="s">
        <v>249</v>
      </c>
      <c r="E1925" s="4" t="str">
        <f>IF(COUNTIF($E$2:E1924,"Begin: " &amp; C1925 &amp; "-" &amp; D1925 &amp; "-" &amp; H1925)=0,"Begin: " &amp; C1925 &amp; "-" &amp; D1925 &amp; "-" &amp; H1925,IF((C1925 &amp; "-" &amp; D1925 &amp; "-" &amp; H1925)&lt;&gt;(C1926 &amp; "-" &amp; D1926 &amp; "-" &amp; H1926),"End: " &amp; C1925 &amp; "-" &amp; D1925 &amp; "-" &amp; H1925,""))</f>
        <v>Begin: Wall Street Journal-Crude Oil-02-2019</v>
      </c>
      <c r="F1925" s="4" t="str">
        <f t="shared" ref="F1925" si="423">C1925 &amp; "-" &amp; D1925 &amp; "-" &amp; H1925</f>
        <v>Wall Street Journal-Crude Oil-02-2019</v>
      </c>
      <c r="G1925" s="7">
        <v>43506</v>
      </c>
      <c r="H1925" s="7" t="str">
        <f t="shared" ref="H1925" si="424">TEXT(MONTH(G1925),"00") &amp; "-" &amp; TEXT(YEAR(G1925),"0000")</f>
        <v>02-2019</v>
      </c>
      <c r="I1925" s="7" t="str">
        <f t="shared" ref="I1925" ca="1" si="425">C1925 &amp; ": " &amp; A1925 &amp; "-" &amp; D1925 &amp; "-" &amp; H1925</f>
        <v>Wall Street Journal: Nomura-Crude Oil-02-2019</v>
      </c>
      <c r="J1925" s="4" t="str">
        <f t="shared" ref="J1925" ca="1" si="426">D1925 &amp; "-" &amp; A1925 &amp; ":" &amp; TEXT(MONTH(G1925),"00") &amp; "-" &amp; TEXT(YEAR(G1925),"0000")</f>
        <v>Crude Oil-Nomura:02-2019</v>
      </c>
      <c r="K1925" t="s">
        <v>196</v>
      </c>
    </row>
    <row r="1926" spans="1:99" x14ac:dyDescent="0.55000000000000004">
      <c r="A1926" s="4" t="str">
        <f t="shared" ref="A1926:A1989" ca="1" si="427">IF(ISERROR(IF(C1926="GIOA",INDEX(List_AnonymousForecasters,MATCH(LEFT(K1926,FIND(":",K1926,1)-1),List_IndividualForecasters,0),1),INDEX(List_FirmNamesOmega,MATCH(LEFT(K1926,FIND(":",K1926,1)-1),List_FirmNamesAlpha,0),1))),LEFT(K1926,FIND(":",K1926,1)-1),IF(C1926="GIOA",INDEX(List_AnonymousForecasters,MATCH(LEFT(K1926,FIND(":",K1926,1)-1),List_IndividualForecasters,0),1),INDEX(List_FirmNamesOmega,MATCH(LEFT(K1926,FIND(":",K1926,1)-1),List_FirmNamesAlpha,0),1)))</f>
        <v>Bank of the West</v>
      </c>
      <c r="B1926" s="4" t="str">
        <f t="shared" ref="B1926:B1989" si="428">MID(K1926,FIND(":",K1926,1)+2,LEN(K1926)-FIND(":",K1926,1))</f>
        <v>Scott Anderson</v>
      </c>
      <c r="C1926" s="4" t="s">
        <v>246</v>
      </c>
      <c r="D1926" s="4" t="s">
        <v>249</v>
      </c>
      <c r="E1926" s="4" t="str">
        <f>IF(COUNTIF($E$2:E1925,"Begin: " &amp; C1926 &amp; "-" &amp; D1926 &amp; "-" &amp; H1926)=0,"Begin: " &amp; C1926 &amp; "-" &amp; D1926 &amp; "-" &amp; H1926,IF((C1926 &amp; "-" &amp; D1926 &amp; "-" &amp; H1926)&lt;&gt;(C1927 &amp; "-" &amp; D1927 &amp; "-" &amp; H1927),"End: " &amp; C1926 &amp; "-" &amp; D1926 &amp; "-" &amp; H1926,""))</f>
        <v/>
      </c>
      <c r="F1926" s="4" t="str">
        <f t="shared" ref="F1926:F1989" si="429">C1926 &amp; "-" &amp; D1926 &amp; "-" &amp; H1926</f>
        <v>Wall Street Journal-Crude Oil-02-2019</v>
      </c>
      <c r="G1926" s="7">
        <v>43506</v>
      </c>
      <c r="H1926" s="7" t="str">
        <f t="shared" ref="H1926:H1989" si="430">TEXT(MONTH(G1926),"00") &amp; "-" &amp; TEXT(YEAR(G1926),"0000")</f>
        <v>02-2019</v>
      </c>
      <c r="I1926" s="7" t="str">
        <f t="shared" ref="I1926:I1989" ca="1" si="431">C1926 &amp; ": " &amp; A1926 &amp; "-" &amp; D1926 &amp; "-" &amp; H1926</f>
        <v>Wall Street Journal: Bank of the West-Crude Oil-02-2019</v>
      </c>
      <c r="J1926" s="4" t="str">
        <f t="shared" ref="J1926:J1989" ca="1" si="432">D1926 &amp; "-" &amp; A1926 &amp; ":" &amp; TEXT(MONTH(G1926),"00") &amp; "-" &amp; TEXT(YEAR(G1926),"0000")</f>
        <v>Crude Oil-Bank of the West:02-2019</v>
      </c>
      <c r="K1926" t="s">
        <v>763</v>
      </c>
      <c r="CK1926">
        <v>54</v>
      </c>
      <c r="CM1926">
        <v>53</v>
      </c>
      <c r="CO1926">
        <v>50</v>
      </c>
      <c r="CQ1926">
        <v>46</v>
      </c>
      <c r="CS1926">
        <v>50</v>
      </c>
      <c r="CU1926">
        <v>53</v>
      </c>
    </row>
    <row r="1927" spans="1:99" x14ac:dyDescent="0.55000000000000004">
      <c r="A1927" s="4" t="str">
        <f t="shared" ca="1" si="427"/>
        <v>Capital Economics</v>
      </c>
      <c r="B1927" s="4" t="str">
        <f t="shared" si="428"/>
        <v>Paul Ashworth *</v>
      </c>
      <c r="C1927" s="4" t="s">
        <v>246</v>
      </c>
      <c r="D1927" s="4" t="s">
        <v>249</v>
      </c>
      <c r="E1927" s="4" t="str">
        <f>IF(COUNTIF($E$2:E1926,"Begin: " &amp; C1927 &amp; "-" &amp; D1927 &amp; "-" &amp; H1927)=0,"Begin: " &amp; C1927 &amp; "-" &amp; D1927 &amp; "-" &amp; H1927,IF((C1927 &amp; "-" &amp; D1927 &amp; "-" &amp; H1927)&lt;&gt;(C1928 &amp; "-" &amp; D1928 &amp; "-" &amp; H1928),"End: " &amp; C1927 &amp; "-" &amp; D1927 &amp; "-" &amp; H1927,""))</f>
        <v/>
      </c>
      <c r="F1927" s="4" t="str">
        <f t="shared" si="429"/>
        <v>Wall Street Journal-Crude Oil-02-2019</v>
      </c>
      <c r="G1927" s="7">
        <v>43506</v>
      </c>
      <c r="H1927" s="7" t="str">
        <f t="shared" si="430"/>
        <v>02-2019</v>
      </c>
      <c r="I1927" s="7" t="str">
        <f t="shared" ca="1" si="431"/>
        <v>Wall Street Journal: Capital Economics-Crude Oil-02-2019</v>
      </c>
      <c r="J1927" s="4" t="str">
        <f t="shared" ca="1" si="432"/>
        <v>Crude Oil-Capital Economics:02-2019</v>
      </c>
      <c r="K1927" t="s">
        <v>683</v>
      </c>
    </row>
    <row r="1928" spans="1:99" x14ac:dyDescent="0.55000000000000004">
      <c r="A1928" s="4" t="str">
        <f t="shared" ca="1" si="427"/>
        <v>Deloitte LP</v>
      </c>
      <c r="B1928" s="4" t="str">
        <f t="shared" si="428"/>
        <v>Daniel Bachman</v>
      </c>
      <c r="C1928" s="4" t="s">
        <v>246</v>
      </c>
      <c r="D1928" s="4" t="s">
        <v>249</v>
      </c>
      <c r="E1928" s="4" t="str">
        <f>IF(COUNTIF($E$2:E1927,"Begin: " &amp; C1928 &amp; "-" &amp; D1928 &amp; "-" &amp; H1928)=0,"Begin: " &amp; C1928 &amp; "-" &amp; D1928 &amp; "-" &amp; H1928,IF((C1928 &amp; "-" &amp; D1928 &amp; "-" &amp; H1928)&lt;&gt;(C1929 &amp; "-" &amp; D1929 &amp; "-" &amp; H1929),"End: " &amp; C1928 &amp; "-" &amp; D1928 &amp; "-" &amp; H1928,""))</f>
        <v/>
      </c>
      <c r="F1928" s="4" t="str">
        <f t="shared" si="429"/>
        <v>Wall Street Journal-Crude Oil-02-2019</v>
      </c>
      <c r="G1928" s="7">
        <v>43506</v>
      </c>
      <c r="H1928" s="7" t="str">
        <f t="shared" si="430"/>
        <v>02-2019</v>
      </c>
      <c r="I1928" s="7" t="str">
        <f t="shared" ca="1" si="431"/>
        <v>Wall Street Journal: Deloitte LP-Crude Oil-02-2019</v>
      </c>
      <c r="J1928" s="4" t="str">
        <f t="shared" ca="1" si="432"/>
        <v>Crude Oil-Deloitte LP:02-2019</v>
      </c>
      <c r="K1928" t="s">
        <v>749</v>
      </c>
    </row>
    <row r="1929" spans="1:99" x14ac:dyDescent="0.55000000000000004">
      <c r="A1929" s="4" t="str">
        <f t="shared" ca="1" si="427"/>
        <v>Economic Outlook Group</v>
      </c>
      <c r="B1929" s="4" t="str">
        <f t="shared" si="428"/>
        <v>Bernard Baumohl</v>
      </c>
      <c r="C1929" s="4" t="s">
        <v>246</v>
      </c>
      <c r="D1929" s="4" t="s">
        <v>249</v>
      </c>
      <c r="E1929" s="4" t="str">
        <f>IF(COUNTIF($E$2:E1928,"Begin: " &amp; C1929 &amp; "-" &amp; D1929 &amp; "-" &amp; H1929)=0,"Begin: " &amp; C1929 &amp; "-" &amp; D1929 &amp; "-" &amp; H1929,IF((C1929 &amp; "-" &amp; D1929 &amp; "-" &amp; H1929)&lt;&gt;(C1930 &amp; "-" &amp; D1930 &amp; "-" &amp; H1930),"End: " &amp; C1929 &amp; "-" &amp; D1929 &amp; "-" &amp; H1929,""))</f>
        <v/>
      </c>
      <c r="F1929" s="4" t="str">
        <f t="shared" si="429"/>
        <v>Wall Street Journal-Crude Oil-02-2019</v>
      </c>
      <c r="G1929" s="7">
        <v>43506</v>
      </c>
      <c r="H1929" s="7" t="str">
        <f t="shared" si="430"/>
        <v>02-2019</v>
      </c>
      <c r="I1929" s="7" t="str">
        <f t="shared" ca="1" si="431"/>
        <v>Wall Street Journal: Economic Outlook Group-Crude Oil-02-2019</v>
      </c>
      <c r="J1929" s="4" t="str">
        <f t="shared" ca="1" si="432"/>
        <v>Crude Oil-Economic Outlook Group:02-2019</v>
      </c>
      <c r="K1929" t="s">
        <v>426</v>
      </c>
      <c r="CK1929">
        <v>52</v>
      </c>
      <c r="CM1929">
        <v>49</v>
      </c>
      <c r="CO1929">
        <v>46</v>
      </c>
      <c r="CQ1929">
        <v>45</v>
      </c>
      <c r="CS1929">
        <v>52</v>
      </c>
      <c r="CU1929">
        <v>57</v>
      </c>
    </row>
    <row r="1930" spans="1:99" x14ac:dyDescent="0.55000000000000004">
      <c r="A1930" s="4" t="str">
        <f t="shared" ca="1" si="427"/>
        <v>Nationwide Insurance</v>
      </c>
      <c r="B1930" s="4" t="str">
        <f t="shared" si="428"/>
        <v>David Berson</v>
      </c>
      <c r="C1930" s="4" t="s">
        <v>246</v>
      </c>
      <c r="D1930" s="4" t="s">
        <v>249</v>
      </c>
      <c r="E1930" s="4" t="str">
        <f>IF(COUNTIF($E$2:E1929,"Begin: " &amp; C1930 &amp; "-" &amp; D1930 &amp; "-" &amp; H1930)=0,"Begin: " &amp; C1930 &amp; "-" &amp; D1930 &amp; "-" &amp; H1930,IF((C1930 &amp; "-" &amp; D1930 &amp; "-" &amp; H1930)&lt;&gt;(C1931 &amp; "-" &amp; D1931 &amp; "-" &amp; H1931),"End: " &amp; C1930 &amp; "-" &amp; D1930 &amp; "-" &amp; H1930,""))</f>
        <v/>
      </c>
      <c r="F1930" s="4" t="str">
        <f t="shared" si="429"/>
        <v>Wall Street Journal-Crude Oil-02-2019</v>
      </c>
      <c r="G1930" s="7">
        <v>43506</v>
      </c>
      <c r="H1930" s="7" t="str">
        <f t="shared" si="430"/>
        <v>02-2019</v>
      </c>
      <c r="I1930" s="7" t="str">
        <f t="shared" ca="1" si="431"/>
        <v>Wall Street Journal: Nationwide Insurance-Crude Oil-02-2019</v>
      </c>
      <c r="J1930" s="4" t="str">
        <f t="shared" ca="1" si="432"/>
        <v>Crude Oil-Nationwide Insurance:02-2019</v>
      </c>
      <c r="K1930" t="s">
        <v>427</v>
      </c>
      <c r="CK1930">
        <v>55.5</v>
      </c>
      <c r="CM1930">
        <v>60.2</v>
      </c>
      <c r="CO1930">
        <v>61.5</v>
      </c>
      <c r="CQ1930">
        <v>63</v>
      </c>
      <c r="CS1930">
        <v>64.5</v>
      </c>
      <c r="CU1930">
        <v>65</v>
      </c>
    </row>
    <row r="1931" spans="1:99" x14ac:dyDescent="0.55000000000000004">
      <c r="A1931" s="4" t="str">
        <f t="shared" ca="1" si="427"/>
        <v>Tufts University</v>
      </c>
      <c r="B1931" s="4" t="str">
        <f t="shared" si="428"/>
        <v>Brian Bethune</v>
      </c>
      <c r="C1931" s="4" t="s">
        <v>246</v>
      </c>
      <c r="D1931" s="4" t="s">
        <v>249</v>
      </c>
      <c r="E1931" s="4" t="str">
        <f>IF(COUNTIF($E$2:E1930,"Begin: " &amp; C1931 &amp; "-" &amp; D1931 &amp; "-" &amp; H1931)=0,"Begin: " &amp; C1931 &amp; "-" &amp; D1931 &amp; "-" &amp; H1931,IF((C1931 &amp; "-" &amp; D1931 &amp; "-" &amp; H1931)&lt;&gt;(C1932 &amp; "-" &amp; D1932 &amp; "-" &amp; H1932),"End: " &amp; C1931 &amp; "-" &amp; D1931 &amp; "-" &amp; H1931,""))</f>
        <v/>
      </c>
      <c r="F1931" s="4" t="str">
        <f t="shared" si="429"/>
        <v>Wall Street Journal-Crude Oil-02-2019</v>
      </c>
      <c r="G1931" s="7">
        <v>43506</v>
      </c>
      <c r="H1931" s="7" t="str">
        <f t="shared" si="430"/>
        <v>02-2019</v>
      </c>
      <c r="I1931" s="7" t="str">
        <f t="shared" ca="1" si="431"/>
        <v>Wall Street Journal: Tufts University-Crude Oil-02-2019</v>
      </c>
      <c r="J1931" s="4" t="str">
        <f t="shared" ca="1" si="432"/>
        <v>Crude Oil-Tufts University:02-2019</v>
      </c>
      <c r="K1931" t="s">
        <v>428</v>
      </c>
      <c r="CK1931">
        <v>58</v>
      </c>
      <c r="CM1931">
        <v>60</v>
      </c>
      <c r="CO1931">
        <v>61</v>
      </c>
      <c r="CQ1931">
        <v>62</v>
      </c>
      <c r="CS1931">
        <v>62</v>
      </c>
      <c r="CU1931">
        <v>63</v>
      </c>
    </row>
    <row r="1932" spans="1:99" x14ac:dyDescent="0.55000000000000004">
      <c r="A1932" s="4" t="str">
        <f t="shared" ca="1" si="427"/>
        <v>TS Lombard</v>
      </c>
      <c r="B1932" s="4" t="str">
        <f t="shared" si="428"/>
        <v>Steven Blitz</v>
      </c>
      <c r="C1932" s="4" t="s">
        <v>246</v>
      </c>
      <c r="D1932" s="4" t="s">
        <v>249</v>
      </c>
      <c r="E1932" s="4" t="str">
        <f>IF(COUNTIF($E$2:E1931,"Begin: " &amp; C1932 &amp; "-" &amp; D1932 &amp; "-" &amp; H1932)=0,"Begin: " &amp; C1932 &amp; "-" &amp; D1932 &amp; "-" &amp; H1932,IF((C1932 &amp; "-" &amp; D1932 &amp; "-" &amp; H1932)&lt;&gt;(C1933 &amp; "-" &amp; D1933 &amp; "-" &amp; H1933),"End: " &amp; C1932 &amp; "-" &amp; D1932 &amp; "-" &amp; H1932,""))</f>
        <v/>
      </c>
      <c r="F1932" s="4" t="str">
        <f t="shared" si="429"/>
        <v>Wall Street Journal-Crude Oil-02-2019</v>
      </c>
      <c r="G1932" s="7">
        <v>43506</v>
      </c>
      <c r="H1932" s="7" t="str">
        <f t="shared" si="430"/>
        <v>02-2019</v>
      </c>
      <c r="I1932" s="7" t="str">
        <f t="shared" ca="1" si="431"/>
        <v>Wall Street Journal: TS Lombard-Crude Oil-02-2019</v>
      </c>
      <c r="J1932" s="4" t="str">
        <f t="shared" ca="1" si="432"/>
        <v>Crude Oil-TS Lombard:02-2019</v>
      </c>
      <c r="K1932" t="s">
        <v>768</v>
      </c>
      <c r="CK1932">
        <v>50</v>
      </c>
      <c r="CM1932">
        <v>50</v>
      </c>
      <c r="CO1932">
        <v>80</v>
      </c>
      <c r="CQ1932">
        <v>80</v>
      </c>
      <c r="CS1932">
        <v>50</v>
      </c>
      <c r="CU1932">
        <v>30</v>
      </c>
    </row>
    <row r="1933" spans="1:99" x14ac:dyDescent="0.55000000000000004">
      <c r="A1933" s="4" t="str">
        <f t="shared" ca="1" si="427"/>
        <v>Standard and Poor's</v>
      </c>
      <c r="B1933" s="4" t="str">
        <f t="shared" si="428"/>
        <v>Beth Ann Bovino</v>
      </c>
      <c r="C1933" s="4" t="s">
        <v>246</v>
      </c>
      <c r="D1933" s="4" t="s">
        <v>249</v>
      </c>
      <c r="E1933" s="4" t="str">
        <f>IF(COUNTIF($E$2:E1932,"Begin: " &amp; C1933 &amp; "-" &amp; D1933 &amp; "-" &amp; H1933)=0,"Begin: " &amp; C1933 &amp; "-" &amp; D1933 &amp; "-" &amp; H1933,IF((C1933 &amp; "-" &amp; D1933 &amp; "-" &amp; H1933)&lt;&gt;(C1934 &amp; "-" &amp; D1934 &amp; "-" &amp; H1934),"End: " &amp; C1933 &amp; "-" &amp; D1933 &amp; "-" &amp; H1933,""))</f>
        <v/>
      </c>
      <c r="F1933" s="4" t="str">
        <f t="shared" si="429"/>
        <v>Wall Street Journal-Crude Oil-02-2019</v>
      </c>
      <c r="G1933" s="7">
        <v>43506</v>
      </c>
      <c r="H1933" s="7" t="str">
        <f t="shared" si="430"/>
        <v>02-2019</v>
      </c>
      <c r="I1933" s="7" t="str">
        <f t="shared" ca="1" si="431"/>
        <v>Wall Street Journal: Standard and Poor's-Crude Oil-02-2019</v>
      </c>
      <c r="J1933" s="4" t="str">
        <f t="shared" ca="1" si="432"/>
        <v>Crude Oil-Standard and Poor's:02-2019</v>
      </c>
      <c r="K1933" t="s">
        <v>199</v>
      </c>
    </row>
    <row r="1934" spans="1:99" x14ac:dyDescent="0.55000000000000004">
      <c r="A1934" s="4" t="str">
        <f t="shared" ca="1" si="427"/>
        <v>Wells Fargo &amp; Co.</v>
      </c>
      <c r="B1934" s="4" t="str">
        <f t="shared" si="428"/>
        <v>Jay Bryson</v>
      </c>
      <c r="C1934" s="4" t="s">
        <v>246</v>
      </c>
      <c r="D1934" s="4" t="s">
        <v>249</v>
      </c>
      <c r="E1934" s="4" t="str">
        <f>IF(COUNTIF($E$2:E1933,"Begin: " &amp; C1934 &amp; "-" &amp; D1934 &amp; "-" &amp; H1934)=0,"Begin: " &amp; C1934 &amp; "-" &amp; D1934 &amp; "-" &amp; H1934,IF((C1934 &amp; "-" &amp; D1934 &amp; "-" &amp; H1934)&lt;&gt;(C1935 &amp; "-" &amp; D1935 &amp; "-" &amp; H1935),"End: " &amp; C1934 &amp; "-" &amp; D1934 &amp; "-" &amp; H1934,""))</f>
        <v/>
      </c>
      <c r="F1934" s="4" t="str">
        <f t="shared" si="429"/>
        <v>Wall Street Journal-Crude Oil-02-2019</v>
      </c>
      <c r="G1934" s="7">
        <v>43506</v>
      </c>
      <c r="H1934" s="7" t="str">
        <f t="shared" si="430"/>
        <v>02-2019</v>
      </c>
      <c r="I1934" s="7" t="str">
        <f t="shared" ca="1" si="431"/>
        <v>Wall Street Journal: Wells Fargo &amp; Co.-Crude Oil-02-2019</v>
      </c>
      <c r="J1934" s="4" t="str">
        <f t="shared" ca="1" si="432"/>
        <v>Crude Oil-Wells Fargo &amp; Co.:02-2019</v>
      </c>
      <c r="K1934" t="s">
        <v>786</v>
      </c>
      <c r="CK1934">
        <v>54</v>
      </c>
      <c r="CM1934">
        <v>60</v>
      </c>
      <c r="CO1934">
        <v>61</v>
      </c>
      <c r="CQ1934">
        <v>60</v>
      </c>
    </row>
    <row r="1935" spans="1:99" x14ac:dyDescent="0.55000000000000004">
      <c r="A1935" s="4" t="str">
        <f t="shared" ca="1" si="427"/>
        <v>Credit Agricole CIB</v>
      </c>
      <c r="B1935" s="4" t="str">
        <f t="shared" si="428"/>
        <v>Michael Carey</v>
      </c>
      <c r="C1935" s="4" t="s">
        <v>246</v>
      </c>
      <c r="D1935" s="4" t="s">
        <v>249</v>
      </c>
      <c r="E1935" s="4" t="str">
        <f>IF(COUNTIF($E$2:E1934,"Begin: " &amp; C1935 &amp; "-" &amp; D1935 &amp; "-" &amp; H1935)=0,"Begin: " &amp; C1935 &amp; "-" &amp; D1935 &amp; "-" &amp; H1935,IF((C1935 &amp; "-" &amp; D1935 &amp; "-" &amp; H1935)&lt;&gt;(C1936 &amp; "-" &amp; D1936 &amp; "-" &amp; H1936),"End: " &amp; C1935 &amp; "-" &amp; D1935 &amp; "-" &amp; H1935,""))</f>
        <v/>
      </c>
      <c r="F1935" s="4" t="str">
        <f t="shared" si="429"/>
        <v>Wall Street Journal-Crude Oil-02-2019</v>
      </c>
      <c r="G1935" s="7">
        <v>43506</v>
      </c>
      <c r="H1935" s="7" t="str">
        <f t="shared" si="430"/>
        <v>02-2019</v>
      </c>
      <c r="I1935" s="7" t="str">
        <f t="shared" ca="1" si="431"/>
        <v>Wall Street Journal: Credit Agricole CIB-Crude Oil-02-2019</v>
      </c>
      <c r="J1935" s="4" t="str">
        <f t="shared" ca="1" si="432"/>
        <v>Crude Oil-Credit Agricole CIB:02-2019</v>
      </c>
      <c r="K1935" t="s">
        <v>200</v>
      </c>
    </row>
    <row r="1936" spans="1:99" x14ac:dyDescent="0.55000000000000004">
      <c r="A1936" s="4" t="str">
        <f t="shared" ca="1" si="427"/>
        <v>Econoclast</v>
      </c>
      <c r="B1936" s="4" t="str">
        <f t="shared" si="428"/>
        <v>Mike Cosgrove</v>
      </c>
      <c r="C1936" s="4" t="s">
        <v>246</v>
      </c>
      <c r="D1936" s="4" t="s">
        <v>249</v>
      </c>
      <c r="E1936" s="4" t="str">
        <f>IF(COUNTIF($E$2:E1935,"Begin: " &amp; C1936 &amp; "-" &amp; D1936 &amp; "-" &amp; H1936)=0,"Begin: " &amp; C1936 &amp; "-" &amp; D1936 &amp; "-" &amp; H1936,IF((C1936 &amp; "-" &amp; D1936 &amp; "-" &amp; H1936)&lt;&gt;(C1937 &amp; "-" &amp; D1937 &amp; "-" &amp; H1937),"End: " &amp; C1936 &amp; "-" &amp; D1936 &amp; "-" &amp; H1936,""))</f>
        <v/>
      </c>
      <c r="F1936" s="4" t="str">
        <f t="shared" si="429"/>
        <v>Wall Street Journal-Crude Oil-02-2019</v>
      </c>
      <c r="G1936" s="7">
        <v>43506</v>
      </c>
      <c r="H1936" s="7" t="str">
        <f t="shared" si="430"/>
        <v>02-2019</v>
      </c>
      <c r="I1936" s="7" t="str">
        <f t="shared" ca="1" si="431"/>
        <v>Wall Street Journal: Econoclast-Crude Oil-02-2019</v>
      </c>
      <c r="J1936" s="4" t="str">
        <f t="shared" ca="1" si="432"/>
        <v>Crude Oil-Econoclast:02-2019</v>
      </c>
      <c r="K1936" t="s">
        <v>203</v>
      </c>
      <c r="CK1936">
        <v>55</v>
      </c>
      <c r="CM1936">
        <v>57</v>
      </c>
      <c r="CO1936">
        <v>60</v>
      </c>
      <c r="CQ1936">
        <v>55</v>
      </c>
      <c r="CS1936">
        <v>50</v>
      </c>
      <c r="CU1936">
        <v>50</v>
      </c>
    </row>
    <row r="1937" spans="1:99" x14ac:dyDescent="0.55000000000000004">
      <c r="A1937" s="4" t="str">
        <f t="shared" ca="1" si="427"/>
        <v>Pictet Wealth Management</v>
      </c>
      <c r="B1937" s="4" t="str">
        <f t="shared" si="428"/>
        <v>Thomas Costerg *</v>
      </c>
      <c r="C1937" s="4" t="s">
        <v>246</v>
      </c>
      <c r="D1937" s="4" t="s">
        <v>249</v>
      </c>
      <c r="E1937" s="4" t="str">
        <f>IF(COUNTIF($E$2:E1936,"Begin: " &amp; C1937 &amp; "-" &amp; D1937 &amp; "-" &amp; H1937)=0,"Begin: " &amp; C1937 &amp; "-" &amp; D1937 &amp; "-" &amp; H1937,IF((C1937 &amp; "-" &amp; D1937 &amp; "-" &amp; H1937)&lt;&gt;(C1938 &amp; "-" &amp; D1938 &amp; "-" &amp; H1938),"End: " &amp; C1937 &amp; "-" &amp; D1937 &amp; "-" &amp; H1937,""))</f>
        <v/>
      </c>
      <c r="F1937" s="4" t="str">
        <f t="shared" si="429"/>
        <v>Wall Street Journal-Crude Oil-02-2019</v>
      </c>
      <c r="G1937" s="7">
        <v>43506</v>
      </c>
      <c r="H1937" s="7" t="str">
        <f t="shared" si="430"/>
        <v>02-2019</v>
      </c>
      <c r="I1937" s="7" t="str">
        <f t="shared" ca="1" si="431"/>
        <v>Wall Street Journal: Pictet Wealth Management-Crude Oil-02-2019</v>
      </c>
      <c r="J1937" s="4" t="str">
        <f t="shared" ca="1" si="432"/>
        <v>Crude Oil-Pictet Wealth Management:02-2019</v>
      </c>
      <c r="K1937" t="s">
        <v>771</v>
      </c>
    </row>
    <row r="1938" spans="1:99" x14ac:dyDescent="0.55000000000000004">
      <c r="A1938" s="4" t="str">
        <f t="shared" ca="1" si="427"/>
        <v>Wrightson ICAP</v>
      </c>
      <c r="B1938" s="4" t="str">
        <f t="shared" si="428"/>
        <v>Lou Crandall</v>
      </c>
      <c r="C1938" s="4" t="s">
        <v>246</v>
      </c>
      <c r="D1938" s="4" t="s">
        <v>249</v>
      </c>
      <c r="E1938" s="4" t="str">
        <f>IF(COUNTIF($E$2:E1937,"Begin: " &amp; C1938 &amp; "-" &amp; D1938 &amp; "-" &amp; H1938)=0,"Begin: " &amp; C1938 &amp; "-" &amp; D1938 &amp; "-" &amp; H1938,IF((C1938 &amp; "-" &amp; D1938 &amp; "-" &amp; H1938)&lt;&gt;(C1939 &amp; "-" &amp; D1939 &amp; "-" &amp; H1939),"End: " &amp; C1938 &amp; "-" &amp; D1938 &amp; "-" &amp; H1938,""))</f>
        <v/>
      </c>
      <c r="F1938" s="4" t="str">
        <f t="shared" si="429"/>
        <v>Wall Street Journal-Crude Oil-02-2019</v>
      </c>
      <c r="G1938" s="7">
        <v>43506</v>
      </c>
      <c r="H1938" s="7" t="str">
        <f t="shared" si="430"/>
        <v>02-2019</v>
      </c>
      <c r="I1938" s="7" t="str">
        <f t="shared" ca="1" si="431"/>
        <v>Wall Street Journal: Wrightson ICAP-Crude Oil-02-2019</v>
      </c>
      <c r="J1938" s="4" t="str">
        <f t="shared" ca="1" si="432"/>
        <v>Crude Oil-Wrightson ICAP:02-2019</v>
      </c>
      <c r="K1938" t="s">
        <v>204</v>
      </c>
      <c r="CK1938">
        <v>56</v>
      </c>
      <c r="CM1938">
        <v>57</v>
      </c>
      <c r="CO1938">
        <v>58</v>
      </c>
      <c r="CQ1938">
        <v>60</v>
      </c>
      <c r="CS1938">
        <v>63</v>
      </c>
      <c r="CU1938">
        <v>63</v>
      </c>
    </row>
    <row r="1939" spans="1:99" x14ac:dyDescent="0.55000000000000004">
      <c r="A1939" s="4" t="str">
        <f t="shared" ca="1" si="427"/>
        <v>Independent Consultant</v>
      </c>
      <c r="B1939" s="4" t="str">
        <f t="shared" si="428"/>
        <v>Amy Crews Cutts</v>
      </c>
      <c r="C1939" s="4" t="s">
        <v>246</v>
      </c>
      <c r="D1939" s="4" t="s">
        <v>249</v>
      </c>
      <c r="E1939" s="4" t="str">
        <f>IF(COUNTIF($E$2:E1938,"Begin: " &amp; C1939 &amp; "-" &amp; D1939 &amp; "-" &amp; H1939)=0,"Begin: " &amp; C1939 &amp; "-" &amp; D1939 &amp; "-" &amp; H1939,IF((C1939 &amp; "-" &amp; D1939 &amp; "-" &amp; H1939)&lt;&gt;(C1940 &amp; "-" &amp; D1940 &amp; "-" &amp; H1940),"End: " &amp; C1939 &amp; "-" &amp; D1939 &amp; "-" &amp; H1939,""))</f>
        <v/>
      </c>
      <c r="F1939" s="4" t="str">
        <f t="shared" si="429"/>
        <v>Wall Street Journal-Crude Oil-02-2019</v>
      </c>
      <c r="G1939" s="7">
        <v>43506</v>
      </c>
      <c r="H1939" s="7" t="str">
        <f t="shared" si="430"/>
        <v>02-2019</v>
      </c>
      <c r="I1939" s="7" t="str">
        <f t="shared" ca="1" si="431"/>
        <v>Wall Street Journal: Independent Consultant-Crude Oil-02-2019</v>
      </c>
      <c r="J1939" s="4" t="str">
        <f t="shared" ca="1" si="432"/>
        <v>Crude Oil-Independent Consultant:02-2019</v>
      </c>
      <c r="K1939" t="s">
        <v>805</v>
      </c>
      <c r="CK1939">
        <v>55.43</v>
      </c>
      <c r="CM1939">
        <v>61.92</v>
      </c>
      <c r="CO1939">
        <v>59.49</v>
      </c>
      <c r="CQ1939">
        <v>62.9</v>
      </c>
      <c r="CS1939">
        <v>67.180000000000007</v>
      </c>
      <c r="CU1939">
        <v>69.67</v>
      </c>
    </row>
    <row r="1940" spans="1:99" x14ac:dyDescent="0.55000000000000004">
      <c r="A1940" s="4" t="str">
        <f t="shared" ca="1" si="427"/>
        <v>Oxford Economics</v>
      </c>
      <c r="B1940" s="4" t="str">
        <f t="shared" si="428"/>
        <v>Greg Daco</v>
      </c>
      <c r="C1940" s="4" t="s">
        <v>246</v>
      </c>
      <c r="D1940" s="4" t="s">
        <v>249</v>
      </c>
      <c r="E1940" s="4" t="str">
        <f>IF(COUNTIF($E$2:E1939,"Begin: " &amp; C1940 &amp; "-" &amp; D1940 &amp; "-" &amp; H1940)=0,"Begin: " &amp; C1940 &amp; "-" &amp; D1940 &amp; "-" &amp; H1940,IF((C1940 &amp; "-" &amp; D1940 &amp; "-" &amp; H1940)&lt;&gt;(C1941 &amp; "-" &amp; D1941 &amp; "-" &amp; H1941),"End: " &amp; C1940 &amp; "-" &amp; D1940 &amp; "-" &amp; H1940,""))</f>
        <v/>
      </c>
      <c r="F1940" s="4" t="str">
        <f t="shared" si="429"/>
        <v>Wall Street Journal-Crude Oil-02-2019</v>
      </c>
      <c r="G1940" s="7">
        <v>43506</v>
      </c>
      <c r="H1940" s="7" t="str">
        <f t="shared" si="430"/>
        <v>02-2019</v>
      </c>
      <c r="I1940" s="7" t="str">
        <f t="shared" ca="1" si="431"/>
        <v>Wall Street Journal: Oxford Economics-Crude Oil-02-2019</v>
      </c>
      <c r="J1940" s="4" t="str">
        <f t="shared" ca="1" si="432"/>
        <v>Crude Oil-Oxford Economics:02-2019</v>
      </c>
      <c r="K1940" t="s">
        <v>429</v>
      </c>
      <c r="CK1940">
        <v>54</v>
      </c>
      <c r="CM1940">
        <v>56</v>
      </c>
      <c r="CO1940">
        <v>57</v>
      </c>
      <c r="CQ1940">
        <v>57</v>
      </c>
      <c r="CS1940">
        <v>58</v>
      </c>
      <c r="CU1940">
        <v>58</v>
      </c>
    </row>
    <row r="1941" spans="1:99" x14ac:dyDescent="0.55000000000000004">
      <c r="A1941" s="4" t="str">
        <f t="shared" ca="1" si="427"/>
        <v>Georgia State University</v>
      </c>
      <c r="B1941" s="4" t="str">
        <f t="shared" si="428"/>
        <v>Rajeev Dhawan</v>
      </c>
      <c r="C1941" s="4" t="s">
        <v>246</v>
      </c>
      <c r="D1941" s="4" t="s">
        <v>249</v>
      </c>
      <c r="E1941" s="4" t="str">
        <f>IF(COUNTIF($E$2:E1940,"Begin: " &amp; C1941 &amp; "-" &amp; D1941 &amp; "-" &amp; H1941)=0,"Begin: " &amp; C1941 &amp; "-" &amp; D1941 &amp; "-" &amp; H1941,IF((C1941 &amp; "-" &amp; D1941 &amp; "-" &amp; H1941)&lt;&gt;(C1942 &amp; "-" &amp; D1942 &amp; "-" &amp; H1942),"End: " &amp; C1941 &amp; "-" &amp; D1941 &amp; "-" &amp; H1941,""))</f>
        <v/>
      </c>
      <c r="F1941" s="4" t="str">
        <f t="shared" si="429"/>
        <v>Wall Street Journal-Crude Oil-02-2019</v>
      </c>
      <c r="G1941" s="7">
        <v>43506</v>
      </c>
      <c r="H1941" s="7" t="str">
        <f t="shared" si="430"/>
        <v>02-2019</v>
      </c>
      <c r="I1941" s="7" t="str">
        <f t="shared" ca="1" si="431"/>
        <v>Wall Street Journal: Georgia State University-Crude Oil-02-2019</v>
      </c>
      <c r="J1941" s="4" t="str">
        <f t="shared" ca="1" si="432"/>
        <v>Crude Oil-Georgia State University:02-2019</v>
      </c>
      <c r="K1941" t="s">
        <v>430</v>
      </c>
      <c r="CK1941">
        <v>65</v>
      </c>
      <c r="CM1941">
        <v>63</v>
      </c>
      <c r="CO1941">
        <v>70.3</v>
      </c>
      <c r="CQ1941">
        <v>74.2</v>
      </c>
      <c r="CS1941">
        <v>77.900000000000006</v>
      </c>
      <c r="CU1941">
        <v>77.900000000000006</v>
      </c>
    </row>
    <row r="1942" spans="1:99" x14ac:dyDescent="0.55000000000000004">
      <c r="A1942" s="4" t="str">
        <f t="shared" ca="1" si="427"/>
        <v>National Association of Home Builders</v>
      </c>
      <c r="B1942" s="4" t="str">
        <f t="shared" si="428"/>
        <v>Robert Dietz</v>
      </c>
      <c r="C1942" s="4" t="s">
        <v>246</v>
      </c>
      <c r="D1942" s="4" t="s">
        <v>249</v>
      </c>
      <c r="E1942" s="4" t="str">
        <f>IF(COUNTIF($E$2:E1941,"Begin: " &amp; C1942 &amp; "-" &amp; D1942 &amp; "-" &amp; H1942)=0,"Begin: " &amp; C1942 &amp; "-" &amp; D1942 &amp; "-" &amp; H1942,IF((C1942 &amp; "-" &amp; D1942 &amp; "-" &amp; H1942)&lt;&gt;(C1943 &amp; "-" &amp; D1943 &amp; "-" &amp; H1943),"End: " &amp; C1942 &amp; "-" &amp; D1942 &amp; "-" &amp; H1942,""))</f>
        <v/>
      </c>
      <c r="F1942" s="4" t="str">
        <f t="shared" si="429"/>
        <v>Wall Street Journal-Crude Oil-02-2019</v>
      </c>
      <c r="G1942" s="7">
        <v>43506</v>
      </c>
      <c r="H1942" s="7" t="str">
        <f t="shared" si="430"/>
        <v>02-2019</v>
      </c>
      <c r="I1942" s="7" t="str">
        <f t="shared" ca="1" si="431"/>
        <v>Wall Street Journal: National Association of Home Builders-Crude Oil-02-2019</v>
      </c>
      <c r="J1942" s="4" t="str">
        <f t="shared" ca="1" si="432"/>
        <v>Crude Oil-National Association of Home Builders:02-2019</v>
      </c>
      <c r="K1942" t="s">
        <v>754</v>
      </c>
    </row>
    <row r="1943" spans="1:99" x14ac:dyDescent="0.55000000000000004">
      <c r="A1943" s="4" t="str">
        <f t="shared" ca="1" si="427"/>
        <v>Fannie Mae</v>
      </c>
      <c r="B1943" s="4" t="str">
        <f t="shared" si="428"/>
        <v>Douglas Duncan</v>
      </c>
      <c r="C1943" s="4" t="s">
        <v>246</v>
      </c>
      <c r="D1943" s="4" t="s">
        <v>249</v>
      </c>
      <c r="E1943" s="4" t="str">
        <f>IF(COUNTIF($E$2:E1942,"Begin: " &amp; C1943 &amp; "-" &amp; D1943 &amp; "-" &amp; H1943)=0,"Begin: " &amp; C1943 &amp; "-" &amp; D1943 &amp; "-" &amp; H1943,IF((C1943 &amp; "-" &amp; D1943 &amp; "-" &amp; H1943)&lt;&gt;(C1944 &amp; "-" &amp; D1944 &amp; "-" &amp; H1944),"End: " &amp; C1943 &amp; "-" &amp; D1943 &amp; "-" &amp; H1943,""))</f>
        <v/>
      </c>
      <c r="F1943" s="4" t="str">
        <f t="shared" si="429"/>
        <v>Wall Street Journal-Crude Oil-02-2019</v>
      </c>
      <c r="G1943" s="7">
        <v>43506</v>
      </c>
      <c r="H1943" s="7" t="str">
        <f t="shared" si="430"/>
        <v>02-2019</v>
      </c>
      <c r="I1943" s="7" t="str">
        <f t="shared" ca="1" si="431"/>
        <v>Wall Street Journal: Fannie Mae-Crude Oil-02-2019</v>
      </c>
      <c r="J1943" s="4" t="str">
        <f t="shared" ca="1" si="432"/>
        <v>Crude Oil-Fannie Mae:02-2019</v>
      </c>
      <c r="K1943" t="s">
        <v>206</v>
      </c>
      <c r="CK1943">
        <v>58</v>
      </c>
      <c r="CM1943">
        <v>62</v>
      </c>
      <c r="CO1943">
        <v>59</v>
      </c>
      <c r="CQ1943">
        <v>58</v>
      </c>
      <c r="CS1943">
        <v>57</v>
      </c>
      <c r="CU1943">
        <v>56</v>
      </c>
    </row>
    <row r="1944" spans="1:99" x14ac:dyDescent="0.55000000000000004">
      <c r="A1944" s="4" t="str">
        <f t="shared" ca="1" si="427"/>
        <v>Comerica Bank</v>
      </c>
      <c r="B1944" s="4" t="str">
        <f t="shared" si="428"/>
        <v>Robert Dye</v>
      </c>
      <c r="C1944" s="4" t="s">
        <v>246</v>
      </c>
      <c r="D1944" s="4" t="s">
        <v>249</v>
      </c>
      <c r="E1944" s="4" t="str">
        <f>IF(COUNTIF($E$2:E1943,"Begin: " &amp; C1944 &amp; "-" &amp; D1944 &amp; "-" &amp; H1944)=0,"Begin: " &amp; C1944 &amp; "-" &amp; D1944 &amp; "-" &amp; H1944,IF((C1944 &amp; "-" &amp; D1944 &amp; "-" &amp; H1944)&lt;&gt;(C1945 &amp; "-" &amp; D1945 &amp; "-" &amp; H1945),"End: " &amp; C1944 &amp; "-" &amp; D1944 &amp; "-" &amp; H1944,""))</f>
        <v/>
      </c>
      <c r="F1944" s="4" t="str">
        <f t="shared" si="429"/>
        <v>Wall Street Journal-Crude Oil-02-2019</v>
      </c>
      <c r="G1944" s="7">
        <v>43506</v>
      </c>
      <c r="H1944" s="7" t="str">
        <f t="shared" si="430"/>
        <v>02-2019</v>
      </c>
      <c r="I1944" s="7" t="str">
        <f t="shared" ca="1" si="431"/>
        <v>Wall Street Journal: Comerica Bank-Crude Oil-02-2019</v>
      </c>
      <c r="J1944" s="4" t="str">
        <f t="shared" ca="1" si="432"/>
        <v>Crude Oil-Comerica Bank:02-2019</v>
      </c>
      <c r="K1944" t="s">
        <v>207</v>
      </c>
      <c r="CK1944">
        <v>55</v>
      </c>
      <c r="CM1944">
        <v>60</v>
      </c>
      <c r="CO1944">
        <v>60</v>
      </c>
      <c r="CQ1944">
        <v>60</v>
      </c>
      <c r="CS1944">
        <v>60</v>
      </c>
      <c r="CU1944">
        <v>60</v>
      </c>
    </row>
    <row r="1945" spans="1:99" x14ac:dyDescent="0.55000000000000004">
      <c r="A1945" s="4" t="str">
        <f t="shared" ca="1" si="427"/>
        <v>PNC Financial Services Group</v>
      </c>
      <c r="B1945" s="4" t="str">
        <f t="shared" si="428"/>
        <v>Augustine Faucher</v>
      </c>
      <c r="C1945" s="4" t="s">
        <v>246</v>
      </c>
      <c r="D1945" s="4" t="s">
        <v>249</v>
      </c>
      <c r="E1945" s="4" t="str">
        <f>IF(COUNTIF($E$2:E1944,"Begin: " &amp; C1945 &amp; "-" &amp; D1945 &amp; "-" &amp; H1945)=0,"Begin: " &amp; C1945 &amp; "-" &amp; D1945 &amp; "-" &amp; H1945,IF((C1945 &amp; "-" &amp; D1945 &amp; "-" &amp; H1945)&lt;&gt;(C1946 &amp; "-" &amp; D1946 &amp; "-" &amp; H1946),"End: " &amp; C1945 &amp; "-" &amp; D1945 &amp; "-" &amp; H1945,""))</f>
        <v/>
      </c>
      <c r="F1945" s="4" t="str">
        <f t="shared" si="429"/>
        <v>Wall Street Journal-Crude Oil-02-2019</v>
      </c>
      <c r="G1945" s="7">
        <v>43506</v>
      </c>
      <c r="H1945" s="7" t="str">
        <f t="shared" si="430"/>
        <v>02-2019</v>
      </c>
      <c r="I1945" s="7" t="str">
        <f t="shared" ca="1" si="431"/>
        <v>Wall Street Journal: PNC Financial Services Group-Crude Oil-02-2019</v>
      </c>
      <c r="J1945" s="4" t="str">
        <f t="shared" ca="1" si="432"/>
        <v>Crude Oil-PNC Financial Services Group:02-2019</v>
      </c>
      <c r="K1945" t="s">
        <v>769</v>
      </c>
      <c r="CK1945">
        <v>56.25</v>
      </c>
      <c r="CM1945">
        <v>58.6</v>
      </c>
      <c r="CO1945">
        <v>60.1</v>
      </c>
      <c r="CQ1945">
        <v>62.1</v>
      </c>
      <c r="CS1945">
        <v>63.9</v>
      </c>
      <c r="CU1945">
        <v>65.55</v>
      </c>
    </row>
    <row r="1946" spans="1:99" x14ac:dyDescent="0.55000000000000004">
      <c r="A1946" s="4" t="str">
        <f t="shared" ca="1" si="427"/>
        <v>California Lutheran University</v>
      </c>
      <c r="B1946" s="4" t="str">
        <f t="shared" si="428"/>
        <v>Matthew Fienup/Dan Hamilton</v>
      </c>
      <c r="C1946" s="4" t="s">
        <v>246</v>
      </c>
      <c r="D1946" s="4" t="s">
        <v>249</v>
      </c>
      <c r="E1946" s="4" t="str">
        <f>IF(COUNTIF($E$2:E1945,"Begin: " &amp; C1946 &amp; "-" &amp; D1946 &amp; "-" &amp; H1946)=0,"Begin: " &amp; C1946 &amp; "-" &amp; D1946 &amp; "-" &amp; H1946,IF((C1946 &amp; "-" &amp; D1946 &amp; "-" &amp; H1946)&lt;&gt;(C1947 &amp; "-" &amp; D1947 &amp; "-" &amp; H1947),"End: " &amp; C1946 &amp; "-" &amp; D1946 &amp; "-" &amp; H1946,""))</f>
        <v/>
      </c>
      <c r="F1946" s="4" t="str">
        <f t="shared" si="429"/>
        <v>Wall Street Journal-Crude Oil-02-2019</v>
      </c>
      <c r="G1946" s="7">
        <v>43506</v>
      </c>
      <c r="H1946" s="7" t="str">
        <f t="shared" si="430"/>
        <v>02-2019</v>
      </c>
      <c r="I1946" s="7" t="str">
        <f t="shared" ca="1" si="431"/>
        <v>Wall Street Journal: California Lutheran University-Crude Oil-02-2019</v>
      </c>
      <c r="J1946" s="4" t="str">
        <f t="shared" ca="1" si="432"/>
        <v>Crude Oil-California Lutheran University:02-2019</v>
      </c>
      <c r="K1946" t="s">
        <v>796</v>
      </c>
      <c r="CK1946">
        <v>56.95</v>
      </c>
      <c r="CM1946">
        <v>49.55</v>
      </c>
      <c r="CO1946">
        <v>66.78</v>
      </c>
      <c r="CQ1946">
        <v>50.83</v>
      </c>
      <c r="CS1946">
        <v>67.23</v>
      </c>
      <c r="CU1946">
        <v>52.01</v>
      </c>
    </row>
    <row r="1947" spans="1:99" x14ac:dyDescent="0.55000000000000004">
      <c r="A1947" s="4" t="str">
        <f t="shared" ca="1" si="427"/>
        <v>MFR</v>
      </c>
      <c r="B1947" s="4" t="str">
        <f t="shared" si="428"/>
        <v>Maria Fiorini Ramirez/Joshua Shapiro</v>
      </c>
      <c r="C1947" s="4" t="s">
        <v>246</v>
      </c>
      <c r="D1947" s="4" t="s">
        <v>249</v>
      </c>
      <c r="E1947" s="4" t="str">
        <f>IF(COUNTIF($E$2:E1946,"Begin: " &amp; C1947 &amp; "-" &amp; D1947 &amp; "-" &amp; H1947)=0,"Begin: " &amp; C1947 &amp; "-" &amp; D1947 &amp; "-" &amp; H1947,IF((C1947 &amp; "-" &amp; D1947 &amp; "-" &amp; H1947)&lt;&gt;(C1948 &amp; "-" &amp; D1948 &amp; "-" &amp; H1948),"End: " &amp; C1947 &amp; "-" &amp; D1947 &amp; "-" &amp; H1947,""))</f>
        <v/>
      </c>
      <c r="F1947" s="4" t="str">
        <f t="shared" si="429"/>
        <v>Wall Street Journal-Crude Oil-02-2019</v>
      </c>
      <c r="G1947" s="7">
        <v>43506</v>
      </c>
      <c r="H1947" s="7" t="str">
        <f t="shared" si="430"/>
        <v>02-2019</v>
      </c>
      <c r="I1947" s="7" t="str">
        <f t="shared" ca="1" si="431"/>
        <v>Wall Street Journal: MFR-Crude Oil-02-2019</v>
      </c>
      <c r="J1947" s="4" t="str">
        <f t="shared" ca="1" si="432"/>
        <v>Crude Oil-MFR:02-2019</v>
      </c>
      <c r="K1947" t="s">
        <v>208</v>
      </c>
    </row>
    <row r="1948" spans="1:99" x14ac:dyDescent="0.55000000000000004">
      <c r="A1948" s="4" t="str">
        <f t="shared" ca="1" si="427"/>
        <v>Chamber of Commerce</v>
      </c>
      <c r="B1948" s="4" t="str">
        <f t="shared" si="428"/>
        <v>J.D. Foster</v>
      </c>
      <c r="C1948" s="4" t="s">
        <v>246</v>
      </c>
      <c r="D1948" s="4" t="s">
        <v>249</v>
      </c>
      <c r="E1948" s="4" t="str">
        <f>IF(COUNTIF($E$2:E1947,"Begin: " &amp; C1948 &amp; "-" &amp; D1948 &amp; "-" &amp; H1948)=0,"Begin: " &amp; C1948 &amp; "-" &amp; D1948 &amp; "-" &amp; H1948,IF((C1948 &amp; "-" &amp; D1948 &amp; "-" &amp; H1948)&lt;&gt;(C1949 &amp; "-" &amp; D1949 &amp; "-" &amp; H1949),"End: " &amp; C1948 &amp; "-" &amp; D1948 &amp; "-" &amp; H1948,""))</f>
        <v/>
      </c>
      <c r="F1948" s="4" t="str">
        <f t="shared" si="429"/>
        <v>Wall Street Journal-Crude Oil-02-2019</v>
      </c>
      <c r="G1948" s="7">
        <v>43506</v>
      </c>
      <c r="H1948" s="7" t="str">
        <f t="shared" si="430"/>
        <v>02-2019</v>
      </c>
      <c r="I1948" s="7" t="str">
        <f t="shared" ca="1" si="431"/>
        <v>Wall Street Journal: Chamber of Commerce-Crude Oil-02-2019</v>
      </c>
      <c r="J1948" s="4" t="str">
        <f t="shared" ca="1" si="432"/>
        <v>Crude Oil-Chamber of Commerce:02-2019</v>
      </c>
      <c r="K1948" t="s">
        <v>766</v>
      </c>
    </row>
    <row r="1949" spans="1:99" x14ac:dyDescent="0.55000000000000004">
      <c r="A1949" s="4" t="str">
        <f t="shared" ca="1" si="427"/>
        <v>Mortgage Bankers Association</v>
      </c>
      <c r="B1949" s="4" t="str">
        <f t="shared" si="428"/>
        <v>Mike Fratantoni</v>
      </c>
      <c r="C1949" s="4" t="s">
        <v>246</v>
      </c>
      <c r="D1949" s="4" t="s">
        <v>249</v>
      </c>
      <c r="E1949" s="4" t="str">
        <f>IF(COUNTIF($E$2:E1948,"Begin: " &amp; C1949 &amp; "-" &amp; D1949 &amp; "-" &amp; H1949)=0,"Begin: " &amp; C1949 &amp; "-" &amp; D1949 &amp; "-" &amp; H1949,IF((C1949 &amp; "-" &amp; D1949 &amp; "-" &amp; H1949)&lt;&gt;(C1950 &amp; "-" &amp; D1950 &amp; "-" &amp; H1950),"End: " &amp; C1949 &amp; "-" &amp; D1949 &amp; "-" &amp; H1949,""))</f>
        <v/>
      </c>
      <c r="F1949" s="4" t="str">
        <f t="shared" si="429"/>
        <v>Wall Street Journal-Crude Oil-02-2019</v>
      </c>
      <c r="G1949" s="7">
        <v>43506</v>
      </c>
      <c r="H1949" s="7" t="str">
        <f t="shared" si="430"/>
        <v>02-2019</v>
      </c>
      <c r="I1949" s="7" t="str">
        <f t="shared" ca="1" si="431"/>
        <v>Wall Street Journal: Mortgage Bankers Association-Crude Oil-02-2019</v>
      </c>
      <c r="J1949" s="4" t="str">
        <f t="shared" ca="1" si="432"/>
        <v>Crude Oil-Mortgage Bankers Association:02-2019</v>
      </c>
      <c r="K1949" t="s">
        <v>209</v>
      </c>
      <c r="CK1949">
        <v>54</v>
      </c>
      <c r="CM1949">
        <v>56</v>
      </c>
      <c r="CO1949">
        <v>56</v>
      </c>
      <c r="CQ1949">
        <v>58</v>
      </c>
      <c r="CS1949">
        <v>60</v>
      </c>
      <c r="CU1949">
        <v>60</v>
      </c>
    </row>
    <row r="1950" spans="1:99" x14ac:dyDescent="0.55000000000000004">
      <c r="A1950" s="4" t="str">
        <f t="shared" ca="1" si="427"/>
        <v>Robert Fry Economics LLC</v>
      </c>
      <c r="B1950" s="4" t="str">
        <f t="shared" si="428"/>
        <v>Robert Fry</v>
      </c>
      <c r="C1950" s="4" t="s">
        <v>246</v>
      </c>
      <c r="D1950" s="4" t="s">
        <v>249</v>
      </c>
      <c r="E1950" s="4" t="str">
        <f>IF(COUNTIF($E$2:E1949,"Begin: " &amp; C1950 &amp; "-" &amp; D1950 &amp; "-" &amp; H1950)=0,"Begin: " &amp; C1950 &amp; "-" &amp; D1950 &amp; "-" &amp; H1950,IF((C1950 &amp; "-" &amp; D1950 &amp; "-" &amp; H1950)&lt;&gt;(C1951 &amp; "-" &amp; D1951 &amp; "-" &amp; H1951),"End: " &amp; C1950 &amp; "-" &amp; D1950 &amp; "-" &amp; H1950,""))</f>
        <v/>
      </c>
      <c r="F1950" s="4" t="str">
        <f t="shared" si="429"/>
        <v>Wall Street Journal-Crude Oil-02-2019</v>
      </c>
      <c r="G1950" s="7">
        <v>43506</v>
      </c>
      <c r="H1950" s="7" t="str">
        <f t="shared" si="430"/>
        <v>02-2019</v>
      </c>
      <c r="I1950" s="7" t="str">
        <f t="shared" ca="1" si="431"/>
        <v>Wall Street Journal: Robert Fry Economics LLC-Crude Oil-02-2019</v>
      </c>
      <c r="J1950" s="4" t="str">
        <f t="shared" ca="1" si="432"/>
        <v>Crude Oil-Robert Fry Economics LLC:02-2019</v>
      </c>
      <c r="K1950" t="s">
        <v>764</v>
      </c>
      <c r="CK1950">
        <v>55</v>
      </c>
      <c r="CM1950">
        <v>56</v>
      </c>
      <c r="CO1950">
        <v>56</v>
      </c>
      <c r="CQ1950">
        <v>55</v>
      </c>
      <c r="CS1950">
        <v>54</v>
      </c>
      <c r="CU1950">
        <v>54</v>
      </c>
    </row>
    <row r="1951" spans="1:99" x14ac:dyDescent="0.55000000000000004">
      <c r="A1951" s="4" t="str">
        <f t="shared" ca="1" si="427"/>
        <v>Societe Generale</v>
      </c>
      <c r="B1951" s="4" t="str">
        <f t="shared" si="428"/>
        <v>Stephen Gallagher</v>
      </c>
      <c r="C1951" s="4" t="s">
        <v>246</v>
      </c>
      <c r="D1951" s="4" t="s">
        <v>249</v>
      </c>
      <c r="E1951" s="4" t="str">
        <f>IF(COUNTIF($E$2:E1950,"Begin: " &amp; C1951 &amp; "-" &amp; D1951 &amp; "-" &amp; H1951)=0,"Begin: " &amp; C1951 &amp; "-" &amp; D1951 &amp; "-" &amp; H1951,IF((C1951 &amp; "-" &amp; D1951 &amp; "-" &amp; H1951)&lt;&gt;(C1952 &amp; "-" &amp; D1952 &amp; "-" &amp; H1952),"End: " &amp; C1951 &amp; "-" &amp; D1951 &amp; "-" &amp; H1951,""))</f>
        <v/>
      </c>
      <c r="F1951" s="4" t="str">
        <f t="shared" si="429"/>
        <v>Wall Street Journal-Crude Oil-02-2019</v>
      </c>
      <c r="G1951" s="7">
        <v>43506</v>
      </c>
      <c r="H1951" s="7" t="str">
        <f t="shared" si="430"/>
        <v>02-2019</v>
      </c>
      <c r="I1951" s="7" t="str">
        <f t="shared" ca="1" si="431"/>
        <v>Wall Street Journal: Societe Generale-Crude Oil-02-2019</v>
      </c>
      <c r="J1951" s="4" t="str">
        <f t="shared" ca="1" si="432"/>
        <v>Crude Oil-Societe Generale:02-2019</v>
      </c>
      <c r="K1951" t="s">
        <v>657</v>
      </c>
    </row>
    <row r="1952" spans="1:99" x14ac:dyDescent="0.55000000000000004">
      <c r="A1952" s="4" t="str">
        <f t="shared" ca="1" si="427"/>
        <v>Barclays</v>
      </c>
      <c r="B1952" s="4" t="str">
        <f t="shared" si="428"/>
        <v>Michael Gapen *</v>
      </c>
      <c r="C1952" s="4" t="s">
        <v>246</v>
      </c>
      <c r="D1952" s="4" t="s">
        <v>249</v>
      </c>
      <c r="E1952" s="4" t="str">
        <f>IF(COUNTIF($E$2:E1951,"Begin: " &amp; C1952 &amp; "-" &amp; D1952 &amp; "-" &amp; H1952)=0,"Begin: " &amp; C1952 &amp; "-" &amp; D1952 &amp; "-" &amp; H1952,IF((C1952 &amp; "-" &amp; D1952 &amp; "-" &amp; H1952)&lt;&gt;(C1953 &amp; "-" &amp; D1953 &amp; "-" &amp; H1953),"End: " &amp; C1952 &amp; "-" &amp; D1952 &amp; "-" &amp; H1952,""))</f>
        <v/>
      </c>
      <c r="F1952" s="4" t="str">
        <f t="shared" si="429"/>
        <v>Wall Street Journal-Crude Oil-02-2019</v>
      </c>
      <c r="G1952" s="7">
        <v>43506</v>
      </c>
      <c r="H1952" s="7" t="str">
        <f t="shared" si="430"/>
        <v>02-2019</v>
      </c>
      <c r="I1952" s="7" t="str">
        <f t="shared" ca="1" si="431"/>
        <v>Wall Street Journal: Barclays-Crude Oil-02-2019</v>
      </c>
      <c r="J1952" s="4" t="str">
        <f t="shared" ca="1" si="432"/>
        <v>Crude Oil-Barclays:02-2019</v>
      </c>
      <c r="K1952" t="s">
        <v>751</v>
      </c>
    </row>
    <row r="1953" spans="1:99" x14ac:dyDescent="0.55000000000000004">
      <c r="A1953" s="4" t="str">
        <f t="shared" ca="1" si="427"/>
        <v>NatWest Markets</v>
      </c>
      <c r="B1953" s="4" t="str">
        <f t="shared" si="428"/>
        <v>Michelle Girard *</v>
      </c>
      <c r="C1953" s="4" t="s">
        <v>246</v>
      </c>
      <c r="D1953" s="4" t="s">
        <v>249</v>
      </c>
      <c r="E1953" s="4" t="str">
        <f>IF(COUNTIF($E$2:E1952,"Begin: " &amp; C1953 &amp; "-" &amp; D1953 &amp; "-" &amp; H1953)=0,"Begin: " &amp; C1953 &amp; "-" &amp; D1953 &amp; "-" &amp; H1953,IF((C1953 &amp; "-" &amp; D1953 &amp; "-" &amp; H1953)&lt;&gt;(C1954 &amp; "-" &amp; D1954 &amp; "-" &amp; H1954),"End: " &amp; C1953 &amp; "-" &amp; D1953 &amp; "-" &amp; H1953,""))</f>
        <v/>
      </c>
      <c r="F1953" s="4" t="str">
        <f t="shared" si="429"/>
        <v>Wall Street Journal-Crude Oil-02-2019</v>
      </c>
      <c r="G1953" s="7">
        <v>43506</v>
      </c>
      <c r="H1953" s="7" t="str">
        <f t="shared" si="430"/>
        <v>02-2019</v>
      </c>
      <c r="I1953" s="7" t="str">
        <f t="shared" ca="1" si="431"/>
        <v>Wall Street Journal: NatWest Markets-Crude Oil-02-2019</v>
      </c>
      <c r="J1953" s="4" t="str">
        <f t="shared" ca="1" si="432"/>
        <v>Crude Oil-NatWest Markets:02-2019</v>
      </c>
      <c r="K1953" t="s">
        <v>806</v>
      </c>
    </row>
    <row r="1954" spans="1:99" x14ac:dyDescent="0.55000000000000004">
      <c r="A1954" s="4" t="str">
        <f t="shared" ca="1" si="427"/>
        <v>BMO Capital</v>
      </c>
      <c r="B1954" s="4" t="str">
        <f t="shared" si="428"/>
        <v>Michael Gregory *</v>
      </c>
      <c r="C1954" s="4" t="s">
        <v>246</v>
      </c>
      <c r="D1954" s="4" t="s">
        <v>249</v>
      </c>
      <c r="E1954" s="4" t="str">
        <f>IF(COUNTIF($E$2:E1953,"Begin: " &amp; C1954 &amp; "-" &amp; D1954 &amp; "-" &amp; H1954)=0,"Begin: " &amp; C1954 &amp; "-" &amp; D1954 &amp; "-" &amp; H1954,IF((C1954 &amp; "-" &amp; D1954 &amp; "-" &amp; H1954)&lt;&gt;(C1955 &amp; "-" &amp; D1955 &amp; "-" &amp; H1955),"End: " &amp; C1954 &amp; "-" &amp; D1954 &amp; "-" &amp; H1954,""))</f>
        <v/>
      </c>
      <c r="F1954" s="4" t="str">
        <f t="shared" si="429"/>
        <v>Wall Street Journal-Crude Oil-02-2019</v>
      </c>
      <c r="G1954" s="7">
        <v>43506</v>
      </c>
      <c r="H1954" s="7" t="str">
        <f t="shared" si="430"/>
        <v>02-2019</v>
      </c>
      <c r="I1954" s="7" t="str">
        <f t="shared" ca="1" si="431"/>
        <v>Wall Street Journal: BMO Capital-Crude Oil-02-2019</v>
      </c>
      <c r="J1954" s="4" t="str">
        <f t="shared" ca="1" si="432"/>
        <v>Crude Oil-BMO Capital:02-2019</v>
      </c>
      <c r="K1954" t="s">
        <v>787</v>
      </c>
    </row>
    <row r="1955" spans="1:99" x14ac:dyDescent="0.55000000000000004">
      <c r="A1955" s="4" t="str">
        <f t="shared" ca="1" si="427"/>
        <v>TD Securities</v>
      </c>
      <c r="B1955" s="4" t="str">
        <f t="shared" si="428"/>
        <v>Michael Hanson *</v>
      </c>
      <c r="C1955" s="4" t="s">
        <v>246</v>
      </c>
      <c r="D1955" s="4" t="s">
        <v>249</v>
      </c>
      <c r="E1955" s="4" t="str">
        <f>IF(COUNTIF($E$2:E1954,"Begin: " &amp; C1955 &amp; "-" &amp; D1955 &amp; "-" &amp; H1955)=0,"Begin: " &amp; C1955 &amp; "-" &amp; D1955 &amp; "-" &amp; H1955,IF((C1955 &amp; "-" &amp; D1955 &amp; "-" &amp; H1955)&lt;&gt;(C1956 &amp; "-" &amp; D1956 &amp; "-" &amp; H1956),"End: " &amp; C1955 &amp; "-" &amp; D1955 &amp; "-" &amp; H1955,""))</f>
        <v/>
      </c>
      <c r="F1955" s="4" t="str">
        <f t="shared" si="429"/>
        <v>Wall Street Journal-Crude Oil-02-2019</v>
      </c>
      <c r="G1955" s="7">
        <v>43506</v>
      </c>
      <c r="H1955" s="7" t="str">
        <f t="shared" si="430"/>
        <v>02-2019</v>
      </c>
      <c r="I1955" s="7" t="str">
        <f t="shared" ca="1" si="431"/>
        <v>Wall Street Journal: TD Securities-Crude Oil-02-2019</v>
      </c>
      <c r="J1955" s="4" t="str">
        <f t="shared" ca="1" si="432"/>
        <v>Crude Oil-TD Securities:02-2019</v>
      </c>
      <c r="K1955" t="s">
        <v>807</v>
      </c>
    </row>
    <row r="1956" spans="1:99" x14ac:dyDescent="0.55000000000000004">
      <c r="A1956" s="4" t="str">
        <f t="shared" ca="1" si="427"/>
        <v>Goldman Sachs</v>
      </c>
      <c r="B1956" s="4" t="str">
        <f t="shared" si="428"/>
        <v>Jan Hatzius</v>
      </c>
      <c r="C1956" s="4" t="s">
        <v>246</v>
      </c>
      <c r="D1956" s="4" t="s">
        <v>249</v>
      </c>
      <c r="E1956" s="4" t="str">
        <f>IF(COUNTIF($E$2:E1955,"Begin: " &amp; C1956 &amp; "-" &amp; D1956 &amp; "-" &amp; H1956)=0,"Begin: " &amp; C1956 &amp; "-" &amp; D1956 &amp; "-" &amp; H1956,IF((C1956 &amp; "-" &amp; D1956 &amp; "-" &amp; H1956)&lt;&gt;(C1957 &amp; "-" &amp; D1957 &amp; "-" &amp; H1957),"End: " &amp; C1956 &amp; "-" &amp; D1956 &amp; "-" &amp; H1956,""))</f>
        <v/>
      </c>
      <c r="F1956" s="4" t="str">
        <f t="shared" si="429"/>
        <v>Wall Street Journal-Crude Oil-02-2019</v>
      </c>
      <c r="G1956" s="7">
        <v>43506</v>
      </c>
      <c r="H1956" s="7" t="str">
        <f t="shared" si="430"/>
        <v>02-2019</v>
      </c>
      <c r="I1956" s="7" t="str">
        <f t="shared" ca="1" si="431"/>
        <v>Wall Street Journal: Goldman Sachs-Crude Oil-02-2019</v>
      </c>
      <c r="J1956" s="4" t="str">
        <f t="shared" ca="1" si="432"/>
        <v>Crude Oil-Goldman Sachs:02-2019</v>
      </c>
      <c r="K1956" t="s">
        <v>213</v>
      </c>
    </row>
    <row r="1957" spans="1:99" x14ac:dyDescent="0.55000000000000004">
      <c r="A1957" s="4" t="str">
        <f t="shared" ca="1" si="427"/>
        <v>Scotiabank</v>
      </c>
      <c r="B1957" s="4" t="str">
        <f t="shared" si="428"/>
        <v>Derek Holt</v>
      </c>
      <c r="C1957" s="4" t="s">
        <v>246</v>
      </c>
      <c r="D1957" s="4" t="s">
        <v>249</v>
      </c>
      <c r="E1957" s="4" t="str">
        <f>IF(COUNTIF($E$2:E1956,"Begin: " &amp; C1957 &amp; "-" &amp; D1957 &amp; "-" &amp; H1957)=0,"Begin: " &amp; C1957 &amp; "-" &amp; D1957 &amp; "-" &amp; H1957,IF((C1957 &amp; "-" &amp; D1957 &amp; "-" &amp; H1957)&lt;&gt;(C1958 &amp; "-" &amp; D1958 &amp; "-" &amp; H1958),"End: " &amp; C1957 &amp; "-" &amp; D1957 &amp; "-" &amp; H1957,""))</f>
        <v/>
      </c>
      <c r="F1957" s="4" t="str">
        <f t="shared" si="429"/>
        <v>Wall Street Journal-Crude Oil-02-2019</v>
      </c>
      <c r="G1957" s="7">
        <v>43506</v>
      </c>
      <c r="H1957" s="7" t="str">
        <f t="shared" si="430"/>
        <v>02-2019</v>
      </c>
      <c r="I1957" s="7" t="str">
        <f t="shared" ca="1" si="431"/>
        <v>Wall Street Journal: Scotiabank-Crude Oil-02-2019</v>
      </c>
      <c r="J1957" s="4" t="str">
        <f t="shared" ca="1" si="432"/>
        <v>Crude Oil-Scotiabank:02-2019</v>
      </c>
      <c r="K1957" t="s">
        <v>432</v>
      </c>
      <c r="CK1957">
        <v>60</v>
      </c>
      <c r="CM1957">
        <v>61</v>
      </c>
      <c r="CO1957">
        <v>69</v>
      </c>
      <c r="CQ1957">
        <v>68.5</v>
      </c>
      <c r="CS1957">
        <v>65</v>
      </c>
      <c r="CU1957">
        <v>65</v>
      </c>
    </row>
    <row r="1958" spans="1:99" x14ac:dyDescent="0.55000000000000004">
      <c r="A1958" s="4" t="str">
        <f t="shared" ca="1" si="427"/>
        <v>KPMG</v>
      </c>
      <c r="B1958" s="4" t="str">
        <f t="shared" si="428"/>
        <v>Constance Hunter</v>
      </c>
      <c r="C1958" s="4" t="s">
        <v>246</v>
      </c>
      <c r="D1958" s="4" t="s">
        <v>249</v>
      </c>
      <c r="E1958" s="4" t="str">
        <f>IF(COUNTIF($E$2:E1957,"Begin: " &amp; C1958 &amp; "-" &amp; D1958 &amp; "-" &amp; H1958)=0,"Begin: " &amp; C1958 &amp; "-" &amp; D1958 &amp; "-" &amp; H1958,IF((C1958 &amp; "-" &amp; D1958 &amp; "-" &amp; H1958)&lt;&gt;(C1959 &amp; "-" &amp; D1959 &amp; "-" &amp; H1959),"End: " &amp; C1958 &amp; "-" &amp; D1958 &amp; "-" &amp; H1958,""))</f>
        <v/>
      </c>
      <c r="F1958" s="4" t="str">
        <f t="shared" si="429"/>
        <v>Wall Street Journal-Crude Oil-02-2019</v>
      </c>
      <c r="G1958" s="7">
        <v>43506</v>
      </c>
      <c r="H1958" s="7" t="str">
        <f t="shared" si="430"/>
        <v>02-2019</v>
      </c>
      <c r="I1958" s="7" t="str">
        <f t="shared" ca="1" si="431"/>
        <v>Wall Street Journal: KPMG-Crude Oil-02-2019</v>
      </c>
      <c r="J1958" s="4" t="str">
        <f t="shared" ca="1" si="432"/>
        <v>Crude Oil-KPMG:02-2019</v>
      </c>
      <c r="K1958" t="s">
        <v>686</v>
      </c>
      <c r="CK1958">
        <v>55.43</v>
      </c>
      <c r="CM1958">
        <v>61.92</v>
      </c>
      <c r="CO1958">
        <v>59.49</v>
      </c>
      <c r="CQ1958">
        <v>62.92</v>
      </c>
      <c r="CS1958">
        <v>67.180000000000007</v>
      </c>
    </row>
    <row r="1959" spans="1:99" x14ac:dyDescent="0.55000000000000004">
      <c r="A1959" s="4" t="str">
        <f t="shared" ca="1" si="427"/>
        <v>BBVA</v>
      </c>
      <c r="B1959" s="4" t="str">
        <f t="shared" si="428"/>
        <v xml:space="preserve">Nathaniel Karp
</v>
      </c>
      <c r="C1959" s="4" t="s">
        <v>246</v>
      </c>
      <c r="D1959" s="4" t="s">
        <v>249</v>
      </c>
      <c r="E1959" s="4" t="str">
        <f>IF(COUNTIF($E$2:E1958,"Begin: " &amp; C1959 &amp; "-" &amp; D1959 &amp; "-" &amp; H1959)=0,"Begin: " &amp; C1959 &amp; "-" &amp; D1959 &amp; "-" &amp; H1959,IF((C1959 &amp; "-" &amp; D1959 &amp; "-" &amp; H1959)&lt;&gt;(C1960 &amp; "-" &amp; D1960 &amp; "-" &amp; H1960),"End: " &amp; C1959 &amp; "-" &amp; D1959 &amp; "-" &amp; H1959,""))</f>
        <v/>
      </c>
      <c r="F1959" s="4" t="str">
        <f t="shared" si="429"/>
        <v>Wall Street Journal-Crude Oil-02-2019</v>
      </c>
      <c r="G1959" s="7">
        <v>43506</v>
      </c>
      <c r="H1959" s="7" t="str">
        <f t="shared" si="430"/>
        <v>02-2019</v>
      </c>
      <c r="I1959" s="7" t="str">
        <f t="shared" ca="1" si="431"/>
        <v>Wall Street Journal: BBVA-Crude Oil-02-2019</v>
      </c>
      <c r="J1959" s="4" t="str">
        <f t="shared" ca="1" si="432"/>
        <v>Crude Oil-BBVA:02-2019</v>
      </c>
      <c r="K1959" t="s">
        <v>434</v>
      </c>
      <c r="CK1959">
        <v>59</v>
      </c>
      <c r="CM1959">
        <v>63</v>
      </c>
      <c r="CO1959">
        <v>58</v>
      </c>
      <c r="CQ1959">
        <v>52</v>
      </c>
      <c r="CS1959">
        <v>58</v>
      </c>
      <c r="CU1959">
        <v>60</v>
      </c>
    </row>
    <row r="1960" spans="1:99" x14ac:dyDescent="0.55000000000000004">
      <c r="A1960" s="4" t="str">
        <f t="shared" ca="1" si="427"/>
        <v>National Retail Federation</v>
      </c>
      <c r="B1960" s="4" t="str">
        <f t="shared" si="428"/>
        <v>Jack Kleinhenz</v>
      </c>
      <c r="C1960" s="4" t="s">
        <v>246</v>
      </c>
      <c r="D1960" s="4" t="s">
        <v>249</v>
      </c>
      <c r="E1960" s="4" t="str">
        <f>IF(COUNTIF($E$2:E1959,"Begin: " &amp; C1960 &amp; "-" &amp; D1960 &amp; "-" &amp; H1960)=0,"Begin: " &amp; C1960 &amp; "-" &amp; D1960 &amp; "-" &amp; H1960,IF((C1960 &amp; "-" &amp; D1960 &amp; "-" &amp; H1960)&lt;&gt;(C1961 &amp; "-" &amp; D1961 &amp; "-" &amp; H1961),"End: " &amp; C1960 &amp; "-" &amp; D1960 &amp; "-" &amp; H1960,""))</f>
        <v/>
      </c>
      <c r="F1960" s="4" t="str">
        <f t="shared" si="429"/>
        <v>Wall Street Journal-Crude Oil-02-2019</v>
      </c>
      <c r="G1960" s="7">
        <v>43506</v>
      </c>
      <c r="H1960" s="7" t="str">
        <f t="shared" si="430"/>
        <v>02-2019</v>
      </c>
      <c r="I1960" s="7" t="str">
        <f t="shared" ca="1" si="431"/>
        <v>Wall Street Journal: National Retail Federation-Crude Oil-02-2019</v>
      </c>
      <c r="J1960" s="4" t="str">
        <f t="shared" ca="1" si="432"/>
        <v>Crude Oil-National Retail Federation:02-2019</v>
      </c>
      <c r="K1960" t="s">
        <v>216</v>
      </c>
      <c r="CK1960">
        <v>56.25</v>
      </c>
      <c r="CM1960">
        <v>57.75</v>
      </c>
      <c r="CO1960">
        <v>58</v>
      </c>
      <c r="CQ1960">
        <v>58.3</v>
      </c>
    </row>
    <row r="1961" spans="1:99" x14ac:dyDescent="0.55000000000000004">
      <c r="A1961" s="4" t="str">
        <f t="shared" ca="1" si="427"/>
        <v>Natixis CIB Americas</v>
      </c>
      <c r="B1961" s="4" t="str">
        <f t="shared" si="428"/>
        <v>Joseph LaVorgna</v>
      </c>
      <c r="C1961" s="4" t="s">
        <v>246</v>
      </c>
      <c r="D1961" s="4" t="s">
        <v>249</v>
      </c>
      <c r="E1961" s="4" t="str">
        <f>IF(COUNTIF($E$2:E1960,"Begin: " &amp; C1961 &amp; "-" &amp; D1961 &amp; "-" &amp; H1961)=0,"Begin: " &amp; C1961 &amp; "-" &amp; D1961 &amp; "-" &amp; H1961,IF((C1961 &amp; "-" &amp; D1961 &amp; "-" &amp; H1961)&lt;&gt;(C1962 &amp; "-" &amp; D1962 &amp; "-" &amp; H1962),"End: " &amp; C1961 &amp; "-" &amp; D1961 &amp; "-" &amp; H1961,""))</f>
        <v/>
      </c>
      <c r="F1961" s="4" t="str">
        <f t="shared" si="429"/>
        <v>Wall Street Journal-Crude Oil-02-2019</v>
      </c>
      <c r="G1961" s="7">
        <v>43506</v>
      </c>
      <c r="H1961" s="7" t="str">
        <f t="shared" si="430"/>
        <v>02-2019</v>
      </c>
      <c r="I1961" s="7" t="str">
        <f t="shared" ca="1" si="431"/>
        <v>Wall Street Journal: Natixis CIB Americas-Crude Oil-02-2019</v>
      </c>
      <c r="J1961" s="4" t="str">
        <f t="shared" ca="1" si="432"/>
        <v>Crude Oil-Natixis CIB Americas:02-2019</v>
      </c>
      <c r="K1961" t="s">
        <v>774</v>
      </c>
      <c r="CK1961">
        <v>60</v>
      </c>
      <c r="CM1961">
        <v>65</v>
      </c>
      <c r="CO1961">
        <v>65</v>
      </c>
      <c r="CQ1961">
        <v>60</v>
      </c>
      <c r="CS1961">
        <v>45</v>
      </c>
      <c r="CU1961">
        <v>30</v>
      </c>
    </row>
    <row r="1962" spans="1:99" x14ac:dyDescent="0.55000000000000004">
      <c r="A1962" s="4" t="str">
        <f t="shared" ca="1" si="427"/>
        <v>UCLA Anderson Forecast</v>
      </c>
      <c r="B1962" s="4" t="str">
        <f t="shared" si="428"/>
        <v>Edward Leamer/David Shulman</v>
      </c>
      <c r="C1962" s="4" t="s">
        <v>246</v>
      </c>
      <c r="D1962" s="4" t="s">
        <v>249</v>
      </c>
      <c r="E1962" s="4" t="str">
        <f>IF(COUNTIF($E$2:E1961,"Begin: " &amp; C1962 &amp; "-" &amp; D1962 &amp; "-" &amp; H1962)=0,"Begin: " &amp; C1962 &amp; "-" &amp; D1962 &amp; "-" &amp; H1962,IF((C1962 &amp; "-" &amp; D1962 &amp; "-" &amp; H1962)&lt;&gt;(C1963 &amp; "-" &amp; D1963 &amp; "-" &amp; H1963),"End: " &amp; C1962 &amp; "-" &amp; D1962 &amp; "-" &amp; H1962,""))</f>
        <v/>
      </c>
      <c r="F1962" s="4" t="str">
        <f t="shared" si="429"/>
        <v>Wall Street Journal-Crude Oil-02-2019</v>
      </c>
      <c r="G1962" s="7">
        <v>43506</v>
      </c>
      <c r="H1962" s="7" t="str">
        <f t="shared" si="430"/>
        <v>02-2019</v>
      </c>
      <c r="I1962" s="7" t="str">
        <f t="shared" ca="1" si="431"/>
        <v>Wall Street Journal: UCLA Anderson Forecast-Crude Oil-02-2019</v>
      </c>
      <c r="J1962" s="4" t="str">
        <f t="shared" ca="1" si="432"/>
        <v>Crude Oil-UCLA Anderson Forecast:02-2019</v>
      </c>
      <c r="K1962" t="s">
        <v>218</v>
      </c>
    </row>
    <row r="1963" spans="1:99" x14ac:dyDescent="0.55000000000000004">
      <c r="A1963" s="4" t="str">
        <f t="shared" ca="1" si="427"/>
        <v>NEMA Business Information Services</v>
      </c>
      <c r="B1963" s="4" t="str">
        <f t="shared" si="428"/>
        <v>Don Leavens/Steven Wilcox</v>
      </c>
      <c r="C1963" s="4" t="s">
        <v>246</v>
      </c>
      <c r="D1963" s="4" t="s">
        <v>249</v>
      </c>
      <c r="E1963" s="4" t="str">
        <f>IF(COUNTIF($E$2:E1962,"Begin: " &amp; C1963 &amp; "-" &amp; D1963 &amp; "-" &amp; H1963)=0,"Begin: " &amp; C1963 &amp; "-" &amp; D1963 &amp; "-" &amp; H1963,IF((C1963 &amp; "-" &amp; D1963 &amp; "-" &amp; H1963)&lt;&gt;(C1964 &amp; "-" &amp; D1964 &amp; "-" &amp; H1964),"End: " &amp; C1963 &amp; "-" &amp; D1963 &amp; "-" &amp; H1963,""))</f>
        <v/>
      </c>
      <c r="F1963" s="4" t="str">
        <f t="shared" si="429"/>
        <v>Wall Street Journal-Crude Oil-02-2019</v>
      </c>
      <c r="G1963" s="7">
        <v>43506</v>
      </c>
      <c r="H1963" s="7" t="str">
        <f t="shared" si="430"/>
        <v>02-2019</v>
      </c>
      <c r="I1963" s="7" t="str">
        <f t="shared" ca="1" si="431"/>
        <v>Wall Street Journal: NEMA Business Information Services-Crude Oil-02-2019</v>
      </c>
      <c r="J1963" s="4" t="str">
        <f t="shared" ca="1" si="432"/>
        <v>Crude Oil-NEMA Business Information Services:02-2019</v>
      </c>
      <c r="K1963" t="s">
        <v>765</v>
      </c>
      <c r="CK1963">
        <v>55.42</v>
      </c>
      <c r="CM1963">
        <v>61.92</v>
      </c>
      <c r="CO1963">
        <v>59.49</v>
      </c>
      <c r="CQ1963">
        <v>62.93</v>
      </c>
      <c r="CS1963">
        <v>67.180000000000007</v>
      </c>
      <c r="CU1963">
        <v>68.819999999999993</v>
      </c>
    </row>
    <row r="1964" spans="1:99" x14ac:dyDescent="0.55000000000000004">
      <c r="A1964" s="4" t="str">
        <f t="shared" ca="1" si="427"/>
        <v>HSBC</v>
      </c>
      <c r="B1964" s="4" t="str">
        <f t="shared" si="428"/>
        <v>Kevin Logan</v>
      </c>
      <c r="C1964" s="4" t="s">
        <v>246</v>
      </c>
      <c r="D1964" s="4" t="s">
        <v>249</v>
      </c>
      <c r="E1964" s="4" t="str">
        <f>IF(COUNTIF($E$2:E1963,"Begin: " &amp; C1964 &amp; "-" &amp; D1964 &amp; "-" &amp; H1964)=0,"Begin: " &amp; C1964 &amp; "-" &amp; D1964 &amp; "-" &amp; H1964,IF((C1964 &amp; "-" &amp; D1964 &amp; "-" &amp; H1964)&lt;&gt;(C1965 &amp; "-" &amp; D1965 &amp; "-" &amp; H1965),"End: " &amp; C1964 &amp; "-" &amp; D1964 &amp; "-" &amp; H1964,""))</f>
        <v/>
      </c>
      <c r="F1964" s="4" t="str">
        <f t="shared" si="429"/>
        <v>Wall Street Journal-Crude Oil-02-2019</v>
      </c>
      <c r="G1964" s="7">
        <v>43506</v>
      </c>
      <c r="H1964" s="7" t="str">
        <f t="shared" si="430"/>
        <v>02-2019</v>
      </c>
      <c r="I1964" s="7" t="str">
        <f t="shared" ca="1" si="431"/>
        <v>Wall Street Journal: HSBC-Crude Oil-02-2019</v>
      </c>
      <c r="J1964" s="4" t="str">
        <f t="shared" ca="1" si="432"/>
        <v>Crude Oil-HSBC:02-2019</v>
      </c>
      <c r="K1964" t="s">
        <v>435</v>
      </c>
    </row>
    <row r="1965" spans="1:99" x14ac:dyDescent="0.55000000000000004">
      <c r="A1965" s="4" t="str">
        <f t="shared" ca="1" si="427"/>
        <v>Moody's Investors Service</v>
      </c>
      <c r="B1965" s="4" t="str">
        <f t="shared" si="428"/>
        <v>John Lonski</v>
      </c>
      <c r="C1965" s="4" t="s">
        <v>246</v>
      </c>
      <c r="D1965" s="4" t="s">
        <v>249</v>
      </c>
      <c r="E1965" s="4" t="str">
        <f>IF(COUNTIF($E$2:E1964,"Begin: " &amp; C1965 &amp; "-" &amp; D1965 &amp; "-" &amp; H1965)=0,"Begin: " &amp; C1965 &amp; "-" &amp; D1965 &amp; "-" &amp; H1965,IF((C1965 &amp; "-" &amp; D1965 &amp; "-" &amp; H1965)&lt;&gt;(C1966 &amp; "-" &amp; D1966 &amp; "-" &amp; H1966),"End: " &amp; C1965 &amp; "-" &amp; D1965 &amp; "-" &amp; H1965,""))</f>
        <v/>
      </c>
      <c r="F1965" s="4" t="str">
        <f t="shared" si="429"/>
        <v>Wall Street Journal-Crude Oil-02-2019</v>
      </c>
      <c r="G1965" s="7">
        <v>43506</v>
      </c>
      <c r="H1965" s="7" t="str">
        <f t="shared" si="430"/>
        <v>02-2019</v>
      </c>
      <c r="I1965" s="7" t="str">
        <f t="shared" ca="1" si="431"/>
        <v>Wall Street Journal: Moody's Investors Service-Crude Oil-02-2019</v>
      </c>
      <c r="J1965" s="4" t="str">
        <f t="shared" ca="1" si="432"/>
        <v>Crude Oil-Moody's Investors Service:02-2019</v>
      </c>
      <c r="K1965" t="s">
        <v>220</v>
      </c>
      <c r="CK1965">
        <v>58</v>
      </c>
      <c r="CM1965">
        <v>57</v>
      </c>
      <c r="CO1965">
        <v>55</v>
      </c>
      <c r="CQ1965">
        <v>53</v>
      </c>
      <c r="CS1965">
        <v>55</v>
      </c>
      <c r="CU1965">
        <v>58</v>
      </c>
    </row>
    <row r="1966" spans="1:99" x14ac:dyDescent="0.55000000000000004">
      <c r="A1966" s="4" t="str">
        <f t="shared" ca="1" si="427"/>
        <v>National Auto Dealer Association</v>
      </c>
      <c r="B1966" s="4" t="str">
        <f t="shared" si="428"/>
        <v>Patrick Manzi</v>
      </c>
      <c r="C1966" s="4" t="s">
        <v>246</v>
      </c>
      <c r="D1966" s="4" t="s">
        <v>249</v>
      </c>
      <c r="E1966" s="4" t="str">
        <f>IF(COUNTIF($E$2:E1965,"Begin: " &amp; C1966 &amp; "-" &amp; D1966 &amp; "-" &amp; H1966)=0,"Begin: " &amp; C1966 &amp; "-" &amp; D1966 &amp; "-" &amp; H1966,IF((C1966 &amp; "-" &amp; D1966 &amp; "-" &amp; H1966)&lt;&gt;(C1967 &amp; "-" &amp; D1967 &amp; "-" &amp; H1967),"End: " &amp; C1966 &amp; "-" &amp; D1966 &amp; "-" &amp; H1966,""))</f>
        <v/>
      </c>
      <c r="F1966" s="4" t="str">
        <f t="shared" si="429"/>
        <v>Wall Street Journal-Crude Oil-02-2019</v>
      </c>
      <c r="G1966" s="7">
        <v>43506</v>
      </c>
      <c r="H1966" s="7" t="str">
        <f t="shared" si="430"/>
        <v>02-2019</v>
      </c>
      <c r="I1966" s="7" t="str">
        <f t="shared" ca="1" si="431"/>
        <v>Wall Street Journal: National Auto Dealer Association-Crude Oil-02-2019</v>
      </c>
      <c r="J1966" s="4" t="str">
        <f t="shared" ca="1" si="432"/>
        <v>Crude Oil-National Auto Dealer Association:02-2019</v>
      </c>
      <c r="K1966" t="s">
        <v>800</v>
      </c>
    </row>
    <row r="1967" spans="1:99" x14ac:dyDescent="0.55000000000000004">
      <c r="A1967" s="4" t="str">
        <f t="shared" ca="1" si="427"/>
        <v>MetLife Investment Management</v>
      </c>
      <c r="B1967" s="4" t="str">
        <f t="shared" si="428"/>
        <v>Drew T. Matus</v>
      </c>
      <c r="C1967" s="4" t="s">
        <v>246</v>
      </c>
      <c r="D1967" s="4" t="s">
        <v>249</v>
      </c>
      <c r="E1967" s="4" t="str">
        <f>IF(COUNTIF($E$2:E1966,"Begin: " &amp; C1967 &amp; "-" &amp; D1967 &amp; "-" &amp; H1967)=0,"Begin: " &amp; C1967 &amp; "-" &amp; D1967 &amp; "-" &amp; H1967,IF((C1967 &amp; "-" &amp; D1967 &amp; "-" &amp; H1967)&lt;&gt;(C1968 &amp; "-" &amp; D1968 &amp; "-" &amp; H1968),"End: " &amp; C1967 &amp; "-" &amp; D1967 &amp; "-" &amp; H1967,""))</f>
        <v/>
      </c>
      <c r="F1967" s="4" t="str">
        <f t="shared" si="429"/>
        <v>Wall Street Journal-Crude Oil-02-2019</v>
      </c>
      <c r="G1967" s="7">
        <v>43506</v>
      </c>
      <c r="H1967" s="7" t="str">
        <f t="shared" si="430"/>
        <v>02-2019</v>
      </c>
      <c r="I1967" s="7" t="str">
        <f t="shared" ca="1" si="431"/>
        <v>Wall Street Journal: MetLife Investment Management-Crude Oil-02-2019</v>
      </c>
      <c r="J1967" s="4" t="str">
        <f t="shared" ca="1" si="432"/>
        <v>Crude Oil-MetLife Investment Management:02-2019</v>
      </c>
      <c r="K1967" t="s">
        <v>801</v>
      </c>
    </row>
    <row r="1968" spans="1:99" x14ac:dyDescent="0.55000000000000004">
      <c r="A1968" s="4" t="str">
        <f t="shared" ca="1" si="427"/>
        <v>Jeffries &amp; Company</v>
      </c>
      <c r="B1968" s="4" t="str">
        <f t="shared" si="428"/>
        <v>Ward McCarthy *</v>
      </c>
      <c r="C1968" s="4" t="s">
        <v>246</v>
      </c>
      <c r="D1968" s="4" t="s">
        <v>249</v>
      </c>
      <c r="E1968" s="4" t="str">
        <f>IF(COUNTIF($E$2:E1967,"Begin: " &amp; C1968 &amp; "-" &amp; D1968 &amp; "-" &amp; H1968)=0,"Begin: " &amp; C1968 &amp; "-" &amp; D1968 &amp; "-" &amp; H1968,IF((C1968 &amp; "-" &amp; D1968 &amp; "-" &amp; H1968)&lt;&gt;(C1969 &amp; "-" &amp; D1969 &amp; "-" &amp; H1969),"End: " &amp; C1968 &amp; "-" &amp; D1968 &amp; "-" &amp; H1968,""))</f>
        <v/>
      </c>
      <c r="F1968" s="4" t="str">
        <f t="shared" si="429"/>
        <v>Wall Street Journal-Crude Oil-02-2019</v>
      </c>
      <c r="G1968" s="7">
        <v>43506</v>
      </c>
      <c r="H1968" s="7" t="str">
        <f t="shared" si="430"/>
        <v>02-2019</v>
      </c>
      <c r="I1968" s="7" t="str">
        <f t="shared" ca="1" si="431"/>
        <v>Wall Street Journal: Jeffries &amp; Company-Crude Oil-02-2019</v>
      </c>
      <c r="J1968" s="4" t="str">
        <f t="shared" ca="1" si="432"/>
        <v>Crude Oil-Jeffries &amp; Company:02-2019</v>
      </c>
      <c r="K1968" t="s">
        <v>436</v>
      </c>
    </row>
    <row r="1969" spans="1:99" x14ac:dyDescent="0.55000000000000004">
      <c r="A1969" s="4" t="str">
        <f t="shared" ca="1" si="427"/>
        <v>ACT Research</v>
      </c>
      <c r="B1969" s="4" t="str">
        <f t="shared" si="428"/>
        <v>Jim Meil</v>
      </c>
      <c r="C1969" s="4" t="s">
        <v>246</v>
      </c>
      <c r="D1969" s="4" t="s">
        <v>249</v>
      </c>
      <c r="E1969" s="4" t="str">
        <f>IF(COUNTIF($E$2:E1968,"Begin: " &amp; C1969 &amp; "-" &amp; D1969 &amp; "-" &amp; H1969)=0,"Begin: " &amp; C1969 &amp; "-" &amp; D1969 &amp; "-" &amp; H1969,IF((C1969 &amp; "-" &amp; D1969 &amp; "-" &amp; H1969)&lt;&gt;(C1970 &amp; "-" &amp; D1970 &amp; "-" &amp; H1970),"End: " &amp; C1969 &amp; "-" &amp; D1969 &amp; "-" &amp; H1969,""))</f>
        <v/>
      </c>
      <c r="F1969" s="4" t="str">
        <f t="shared" si="429"/>
        <v>Wall Street Journal-Crude Oil-02-2019</v>
      </c>
      <c r="G1969" s="7">
        <v>43506</v>
      </c>
      <c r="H1969" s="7" t="str">
        <f t="shared" si="430"/>
        <v>02-2019</v>
      </c>
      <c r="I1969" s="7" t="str">
        <f t="shared" ca="1" si="431"/>
        <v>Wall Street Journal: ACT Research-Crude Oil-02-2019</v>
      </c>
      <c r="J1969" s="4" t="str">
        <f t="shared" ca="1" si="432"/>
        <v>Crude Oil-ACT Research:02-2019</v>
      </c>
      <c r="K1969" t="s">
        <v>437</v>
      </c>
      <c r="CK1969">
        <v>57</v>
      </c>
      <c r="CM1969">
        <v>60</v>
      </c>
      <c r="CO1969">
        <v>65</v>
      </c>
      <c r="CQ1969">
        <v>60</v>
      </c>
    </row>
    <row r="1970" spans="1:99" x14ac:dyDescent="0.55000000000000004">
      <c r="A1970" s="4" t="str">
        <f t="shared" ca="1" si="427"/>
        <v>Standard Chartered</v>
      </c>
      <c r="B1970" s="4" t="str">
        <f t="shared" si="428"/>
        <v>Sonia Meskin *</v>
      </c>
      <c r="C1970" s="4" t="s">
        <v>246</v>
      </c>
      <c r="D1970" s="4" t="s">
        <v>249</v>
      </c>
      <c r="E1970" s="4" t="str">
        <f>IF(COUNTIF($E$2:E1969,"Begin: " &amp; C1970 &amp; "-" &amp; D1970 &amp; "-" &amp; H1970)=0,"Begin: " &amp; C1970 &amp; "-" &amp; D1970 &amp; "-" &amp; H1970,IF((C1970 &amp; "-" &amp; D1970 &amp; "-" &amp; H1970)&lt;&gt;(C1971 &amp; "-" &amp; D1971 &amp; "-" &amp; H1971),"End: " &amp; C1970 &amp; "-" &amp; D1970 &amp; "-" &amp; H1970,""))</f>
        <v/>
      </c>
      <c r="F1970" s="4" t="str">
        <f t="shared" si="429"/>
        <v>Wall Street Journal-Crude Oil-02-2019</v>
      </c>
      <c r="G1970" s="7">
        <v>43506</v>
      </c>
      <c r="H1970" s="7" t="str">
        <f t="shared" si="430"/>
        <v>02-2019</v>
      </c>
      <c r="I1970" s="7" t="str">
        <f t="shared" ca="1" si="431"/>
        <v>Wall Street Journal: Standard Chartered-Crude Oil-02-2019</v>
      </c>
      <c r="J1970" s="4" t="str">
        <f t="shared" ca="1" si="432"/>
        <v>Crude Oil-Standard Chartered:02-2019</v>
      </c>
      <c r="K1970" t="s">
        <v>808</v>
      </c>
    </row>
    <row r="1971" spans="1:99" x14ac:dyDescent="0.55000000000000004">
      <c r="A1971" s="4" t="str">
        <f t="shared" ca="1" si="427"/>
        <v>BofA</v>
      </c>
      <c r="B1971" s="4" t="str">
        <f t="shared" si="428"/>
        <v>Michelle Meyer</v>
      </c>
      <c r="C1971" s="4" t="s">
        <v>246</v>
      </c>
      <c r="D1971" s="4" t="s">
        <v>249</v>
      </c>
      <c r="E1971" s="4" t="str">
        <f>IF(COUNTIF($E$2:E1970,"Begin: " &amp; C1971 &amp; "-" &amp; D1971 &amp; "-" &amp; H1971)=0,"Begin: " &amp; C1971 &amp; "-" &amp; D1971 &amp; "-" &amp; H1971,IF((C1971 &amp; "-" &amp; D1971 &amp; "-" &amp; H1971)&lt;&gt;(C1972 &amp; "-" &amp; D1972 &amp; "-" &amp; H1972),"End: " &amp; C1971 &amp; "-" &amp; D1971 &amp; "-" &amp; H1971,""))</f>
        <v/>
      </c>
      <c r="F1971" s="4" t="str">
        <f t="shared" si="429"/>
        <v>Wall Street Journal-Crude Oil-02-2019</v>
      </c>
      <c r="G1971" s="7">
        <v>43506</v>
      </c>
      <c r="H1971" s="7" t="str">
        <f t="shared" si="430"/>
        <v>02-2019</v>
      </c>
      <c r="I1971" s="7" t="str">
        <f t="shared" ca="1" si="431"/>
        <v>Wall Street Journal: BofA-Crude Oil-02-2019</v>
      </c>
      <c r="J1971" s="4" t="str">
        <f t="shared" ca="1" si="432"/>
        <v>Crude Oil-BofA:02-2019</v>
      </c>
      <c r="K1971" t="s">
        <v>803</v>
      </c>
    </row>
    <row r="1972" spans="1:99" x14ac:dyDescent="0.55000000000000004">
      <c r="A1972" s="4" t="str">
        <f t="shared" ca="1" si="427"/>
        <v>Daiwa Capital</v>
      </c>
      <c r="B1972" s="4" t="str">
        <f t="shared" si="428"/>
        <v>Michael Moran</v>
      </c>
      <c r="C1972" s="4" t="s">
        <v>246</v>
      </c>
      <c r="D1972" s="4" t="s">
        <v>249</v>
      </c>
      <c r="E1972" s="4" t="str">
        <f>IF(COUNTIF($E$2:E1971,"Begin: " &amp; C1972 &amp; "-" &amp; D1972 &amp; "-" &amp; H1972)=0,"Begin: " &amp; C1972 &amp; "-" &amp; D1972 &amp; "-" &amp; H1972,IF((C1972 &amp; "-" &amp; D1972 &amp; "-" &amp; H1972)&lt;&gt;(C1973 &amp; "-" &amp; D1973 &amp; "-" &amp; H1973),"End: " &amp; C1972 &amp; "-" &amp; D1972 &amp; "-" &amp; H1972,""))</f>
        <v/>
      </c>
      <c r="F1972" s="4" t="str">
        <f t="shared" si="429"/>
        <v>Wall Street Journal-Crude Oil-02-2019</v>
      </c>
      <c r="G1972" s="7">
        <v>43506</v>
      </c>
      <c r="H1972" s="7" t="str">
        <f t="shared" si="430"/>
        <v>02-2019</v>
      </c>
      <c r="I1972" s="7" t="str">
        <f t="shared" ca="1" si="431"/>
        <v>Wall Street Journal: Daiwa Capital-Crude Oil-02-2019</v>
      </c>
      <c r="J1972" s="4" t="str">
        <f t="shared" ca="1" si="432"/>
        <v>Crude Oil-Daiwa Capital:02-2019</v>
      </c>
      <c r="K1972" t="s">
        <v>438</v>
      </c>
      <c r="CK1972">
        <v>55</v>
      </c>
      <c r="CM1972">
        <v>55</v>
      </c>
      <c r="CO1972">
        <v>50</v>
      </c>
      <c r="CQ1972">
        <v>50</v>
      </c>
      <c r="CS1972">
        <v>50</v>
      </c>
      <c r="CU1972">
        <v>50</v>
      </c>
    </row>
    <row r="1973" spans="1:99" x14ac:dyDescent="0.55000000000000004">
      <c r="A1973" s="4" t="str">
        <f t="shared" ca="1" si="427"/>
        <v>National Association of Manufacturers</v>
      </c>
      <c r="B1973" s="4" t="str">
        <f t="shared" si="428"/>
        <v>Chad Moutray</v>
      </c>
      <c r="C1973" s="4" t="s">
        <v>246</v>
      </c>
      <c r="D1973" s="4" t="s">
        <v>249</v>
      </c>
      <c r="E1973" s="4" t="str">
        <f>IF(COUNTIF($E$2:E1972,"Begin: " &amp; C1973 &amp; "-" &amp; D1973 &amp; "-" &amp; H1973)=0,"Begin: " &amp; C1973 &amp; "-" &amp; D1973 &amp; "-" &amp; H1973,IF((C1973 &amp; "-" &amp; D1973 &amp; "-" &amp; H1973)&lt;&gt;(C1974 &amp; "-" &amp; D1974 &amp; "-" &amp; H1974),"End: " &amp; C1973 &amp; "-" &amp; D1973 &amp; "-" &amp; H1973,""))</f>
        <v/>
      </c>
      <c r="F1973" s="4" t="str">
        <f t="shared" si="429"/>
        <v>Wall Street Journal-Crude Oil-02-2019</v>
      </c>
      <c r="G1973" s="7">
        <v>43506</v>
      </c>
      <c r="H1973" s="7" t="str">
        <f t="shared" si="430"/>
        <v>02-2019</v>
      </c>
      <c r="I1973" s="7" t="str">
        <f t="shared" ca="1" si="431"/>
        <v>Wall Street Journal: National Association of Manufacturers-Crude Oil-02-2019</v>
      </c>
      <c r="J1973" s="4" t="str">
        <f t="shared" ca="1" si="432"/>
        <v>Crude Oil-National Association of Manufacturers:02-2019</v>
      </c>
      <c r="K1973" t="s">
        <v>439</v>
      </c>
      <c r="CK1973">
        <v>58.13</v>
      </c>
      <c r="CM1973">
        <v>64.180000000000007</v>
      </c>
      <c r="CO1973">
        <v>65.52</v>
      </c>
      <c r="CQ1973">
        <v>63.51</v>
      </c>
      <c r="CS1973">
        <v>63.92</v>
      </c>
      <c r="CU1973">
        <v>64.61</v>
      </c>
    </row>
    <row r="1974" spans="1:99" x14ac:dyDescent="0.55000000000000004">
      <c r="A1974" s="4" t="str">
        <f t="shared" ca="1" si="427"/>
        <v>Naroff Economics</v>
      </c>
      <c r="B1974" s="4" t="str">
        <f t="shared" si="428"/>
        <v>Joel Naroff</v>
      </c>
      <c r="C1974" s="4" t="s">
        <v>246</v>
      </c>
      <c r="D1974" s="4" t="s">
        <v>249</v>
      </c>
      <c r="E1974" s="4" t="str">
        <f>IF(COUNTIF($E$2:E1973,"Begin: " &amp; C1974 &amp; "-" &amp; D1974 &amp; "-" &amp; H1974)=0,"Begin: " &amp; C1974 &amp; "-" &amp; D1974 &amp; "-" &amp; H1974,IF((C1974 &amp; "-" &amp; D1974 &amp; "-" &amp; H1974)&lt;&gt;(C1975 &amp; "-" &amp; D1975 &amp; "-" &amp; H1975),"End: " &amp; C1974 &amp; "-" &amp; D1974 &amp; "-" &amp; H1974,""))</f>
        <v/>
      </c>
      <c r="F1974" s="4" t="str">
        <f t="shared" si="429"/>
        <v>Wall Street Journal-Crude Oil-02-2019</v>
      </c>
      <c r="G1974" s="7">
        <v>43506</v>
      </c>
      <c r="H1974" s="7" t="str">
        <f t="shared" si="430"/>
        <v>02-2019</v>
      </c>
      <c r="I1974" s="7" t="str">
        <f t="shared" ca="1" si="431"/>
        <v>Wall Street Journal: Naroff Economics-Crude Oil-02-2019</v>
      </c>
      <c r="J1974" s="4" t="str">
        <f t="shared" ca="1" si="432"/>
        <v>Crude Oil-Naroff Economics:02-2019</v>
      </c>
      <c r="K1974" t="s">
        <v>440</v>
      </c>
      <c r="CK1974">
        <v>56.85</v>
      </c>
      <c r="CM1974">
        <v>61.6</v>
      </c>
      <c r="CO1974">
        <v>56</v>
      </c>
      <c r="CQ1974">
        <v>53</v>
      </c>
      <c r="CS1974">
        <v>55.25</v>
      </c>
      <c r="CU1974">
        <v>57</v>
      </c>
    </row>
    <row r="1975" spans="1:99" x14ac:dyDescent="0.55000000000000004">
      <c r="A1975" s="4" t="str">
        <f t="shared" ca="1" si="427"/>
        <v>MacroEcon Global Advisors</v>
      </c>
      <c r="B1975" s="4" t="str">
        <f t="shared" si="428"/>
        <v>Mark Nielson *</v>
      </c>
      <c r="C1975" s="4" t="s">
        <v>246</v>
      </c>
      <c r="D1975" s="4" t="s">
        <v>249</v>
      </c>
      <c r="E1975" s="4" t="str">
        <f>IF(COUNTIF($E$2:E1974,"Begin: " &amp; C1975 &amp; "-" &amp; D1975 &amp; "-" &amp; H1975)=0,"Begin: " &amp; C1975 &amp; "-" &amp; D1975 &amp; "-" &amp; H1975,IF((C1975 &amp; "-" &amp; D1975 &amp; "-" &amp; H1975)&lt;&gt;(C1976 &amp; "-" &amp; D1976 &amp; "-" &amp; H1976),"End: " &amp; C1975 &amp; "-" &amp; D1975 &amp; "-" &amp; H1975,""))</f>
        <v/>
      </c>
      <c r="F1975" s="4" t="str">
        <f t="shared" si="429"/>
        <v>Wall Street Journal-Crude Oil-02-2019</v>
      </c>
      <c r="G1975" s="7">
        <v>43506</v>
      </c>
      <c r="H1975" s="7" t="str">
        <f t="shared" si="430"/>
        <v>02-2019</v>
      </c>
      <c r="I1975" s="7" t="str">
        <f t="shared" ca="1" si="431"/>
        <v>Wall Street Journal: MacroEcon Global Advisors-Crude Oil-02-2019</v>
      </c>
      <c r="J1975" s="4" t="str">
        <f t="shared" ca="1" si="432"/>
        <v>Crude Oil-MacroEcon Global Advisors:02-2019</v>
      </c>
      <c r="K1975" t="s">
        <v>425</v>
      </c>
    </row>
    <row r="1976" spans="1:99" x14ac:dyDescent="0.55000000000000004">
      <c r="A1976" s="4" t="str">
        <f t="shared" ca="1" si="427"/>
        <v>Corelogic</v>
      </c>
      <c r="B1976" s="4" t="str">
        <f t="shared" si="428"/>
        <v>Frank Nothaft</v>
      </c>
      <c r="C1976" s="4" t="s">
        <v>246</v>
      </c>
      <c r="D1976" s="4" t="s">
        <v>249</v>
      </c>
      <c r="E1976" s="4" t="str">
        <f>IF(COUNTIF($E$2:E1975,"Begin: " &amp; C1976 &amp; "-" &amp; D1976 &amp; "-" &amp; H1976)=0,"Begin: " &amp; C1976 &amp; "-" &amp; D1976 &amp; "-" &amp; H1976,IF((C1976 &amp; "-" &amp; D1976 &amp; "-" &amp; H1976)&lt;&gt;(C1977 &amp; "-" &amp; D1977 &amp; "-" &amp; H1977),"End: " &amp; C1976 &amp; "-" &amp; D1976 &amp; "-" &amp; H1976,""))</f>
        <v/>
      </c>
      <c r="F1976" s="4" t="str">
        <f t="shared" si="429"/>
        <v>Wall Street Journal-Crude Oil-02-2019</v>
      </c>
      <c r="G1976" s="7">
        <v>43506</v>
      </c>
      <c r="H1976" s="7" t="str">
        <f t="shared" si="430"/>
        <v>02-2019</v>
      </c>
      <c r="I1976" s="7" t="str">
        <f t="shared" ca="1" si="431"/>
        <v>Wall Street Journal: Corelogic-Crude Oil-02-2019</v>
      </c>
      <c r="J1976" s="4" t="str">
        <f t="shared" ca="1" si="432"/>
        <v>Crude Oil-Corelogic:02-2019</v>
      </c>
      <c r="K1976" t="s">
        <v>752</v>
      </c>
      <c r="CK1976">
        <v>60</v>
      </c>
      <c r="CM1976">
        <v>64</v>
      </c>
      <c r="CO1976">
        <v>68</v>
      </c>
      <c r="CQ1976">
        <v>69</v>
      </c>
      <c r="CS1976">
        <v>70</v>
      </c>
      <c r="CU1976">
        <v>70</v>
      </c>
    </row>
    <row r="1977" spans="1:99" x14ac:dyDescent="0.55000000000000004">
      <c r="A1977" s="4" t="str">
        <f t="shared" ca="1" si="427"/>
        <v>High Frequency Economics</v>
      </c>
      <c r="B1977" s="4" t="str">
        <f t="shared" si="428"/>
        <v>Jim O'Sullivan</v>
      </c>
      <c r="C1977" s="4" t="s">
        <v>246</v>
      </c>
      <c r="D1977" s="4" t="s">
        <v>249</v>
      </c>
      <c r="E1977" s="4" t="str">
        <f>IF(COUNTIF($E$2:E1976,"Begin: " &amp; C1977 &amp; "-" &amp; D1977 &amp; "-" &amp; H1977)=0,"Begin: " &amp; C1977 &amp; "-" &amp; D1977 &amp; "-" &amp; H1977,IF((C1977 &amp; "-" &amp; D1977 &amp; "-" &amp; H1977)&lt;&gt;(C1978 &amp; "-" &amp; D1978 &amp; "-" &amp; H1978),"End: " &amp; C1977 &amp; "-" &amp; D1977 &amp; "-" &amp; H1977,""))</f>
        <v/>
      </c>
      <c r="F1977" s="4" t="str">
        <f t="shared" si="429"/>
        <v>Wall Street Journal-Crude Oil-02-2019</v>
      </c>
      <c r="G1977" s="7">
        <v>43506</v>
      </c>
      <c r="H1977" s="7" t="str">
        <f t="shared" si="430"/>
        <v>02-2019</v>
      </c>
      <c r="I1977" s="7" t="str">
        <f t="shared" ca="1" si="431"/>
        <v>Wall Street Journal: High Frequency Economics-Crude Oil-02-2019</v>
      </c>
      <c r="J1977" s="4" t="str">
        <f t="shared" ca="1" si="432"/>
        <v>Crude Oil-High Frequency Economics:02-2019</v>
      </c>
      <c r="K1977" t="s">
        <v>227</v>
      </c>
      <c r="CK1977">
        <v>56</v>
      </c>
      <c r="CM1977">
        <v>58</v>
      </c>
      <c r="CO1977">
        <v>59</v>
      </c>
      <c r="CQ1977">
        <v>60</v>
      </c>
    </row>
    <row r="1978" spans="1:99" x14ac:dyDescent="0.55000000000000004">
      <c r="A1978" s="4" t="str">
        <f t="shared" ca="1" si="427"/>
        <v>Stifel, Nicoulas and Company, Incorporated (formerly Sterne Agee)</v>
      </c>
      <c r="B1978" s="4" t="str">
        <f t="shared" si="428"/>
        <v>Lindsey Piegza</v>
      </c>
      <c r="C1978" s="4" t="s">
        <v>246</v>
      </c>
      <c r="D1978" s="4" t="s">
        <v>249</v>
      </c>
      <c r="E1978" s="4" t="str">
        <f>IF(COUNTIF($E$2:E1977,"Begin: " &amp; C1978 &amp; "-" &amp; D1978 &amp; "-" &amp; H1978)=0,"Begin: " &amp; C1978 &amp; "-" &amp; D1978 &amp; "-" &amp; H1978,IF((C1978 &amp; "-" &amp; D1978 &amp; "-" &amp; H1978)&lt;&gt;(C1979 &amp; "-" &amp; D1979 &amp; "-" &amp; H1979),"End: " &amp; C1978 &amp; "-" &amp; D1978 &amp; "-" &amp; H1978,""))</f>
        <v/>
      </c>
      <c r="F1978" s="4" t="str">
        <f t="shared" si="429"/>
        <v>Wall Street Journal-Crude Oil-02-2019</v>
      </c>
      <c r="G1978" s="7">
        <v>43506</v>
      </c>
      <c r="H1978" s="7" t="str">
        <f t="shared" si="430"/>
        <v>02-2019</v>
      </c>
      <c r="I1978" s="7" t="str">
        <f t="shared" ca="1" si="431"/>
        <v>Wall Street Journal: Stifel, Nicoulas and Company, Incorporated (formerly Sterne Agee)-Crude Oil-02-2019</v>
      </c>
      <c r="J1978" s="4" t="str">
        <f t="shared" ca="1" si="432"/>
        <v>Crude Oil-Stifel, Nicoulas and Company, Incorporated (formerly Sterne Agee):02-2019</v>
      </c>
      <c r="K1978" t="s">
        <v>675</v>
      </c>
    </row>
    <row r="1979" spans="1:99" x14ac:dyDescent="0.55000000000000004">
      <c r="A1979" s="4" t="str">
        <f t="shared" ca="1" si="427"/>
        <v>Macroeconomic Advisers</v>
      </c>
      <c r="B1979" s="4" t="str">
        <f t="shared" si="428"/>
        <v>Dr. Joel Prakken/ Chris Varvares</v>
      </c>
      <c r="C1979" s="4" t="s">
        <v>246</v>
      </c>
      <c r="D1979" s="4" t="s">
        <v>249</v>
      </c>
      <c r="E1979" s="4" t="str">
        <f>IF(COUNTIF($E$2:E1978,"Begin: " &amp; C1979 &amp; "-" &amp; D1979 &amp; "-" &amp; H1979)=0,"Begin: " &amp; C1979 &amp; "-" &amp; D1979 &amp; "-" &amp; H1979,IF((C1979 &amp; "-" &amp; D1979 &amp; "-" &amp; H1979)&lt;&gt;(C1980 &amp; "-" &amp; D1980 &amp; "-" &amp; H1980),"End: " &amp; C1979 &amp; "-" &amp; D1979 &amp; "-" &amp; H1979,""))</f>
        <v/>
      </c>
      <c r="F1979" s="4" t="str">
        <f t="shared" si="429"/>
        <v>Wall Street Journal-Crude Oil-02-2019</v>
      </c>
      <c r="G1979" s="7">
        <v>43506</v>
      </c>
      <c r="H1979" s="7" t="str">
        <f t="shared" si="430"/>
        <v>02-2019</v>
      </c>
      <c r="I1979" s="7" t="str">
        <f t="shared" ca="1" si="431"/>
        <v>Wall Street Journal: Macroeconomic Advisers-Crude Oil-02-2019</v>
      </c>
      <c r="J1979" s="4" t="str">
        <f t="shared" ca="1" si="432"/>
        <v>Crude Oil-Macroeconomic Advisers:02-2019</v>
      </c>
      <c r="K1979" t="s">
        <v>228</v>
      </c>
    </row>
    <row r="1980" spans="1:99" x14ac:dyDescent="0.55000000000000004">
      <c r="A1980" s="4" t="str">
        <f t="shared" ca="1" si="427"/>
        <v>Ameriprise Financial</v>
      </c>
      <c r="B1980" s="4" t="str">
        <f t="shared" si="428"/>
        <v>Russell Price</v>
      </c>
      <c r="C1980" s="4" t="s">
        <v>246</v>
      </c>
      <c r="D1980" s="4" t="s">
        <v>249</v>
      </c>
      <c r="E1980" s="4" t="str">
        <f>IF(COUNTIF($E$2:E1979,"Begin: " &amp; C1980 &amp; "-" &amp; D1980 &amp; "-" &amp; H1980)=0,"Begin: " &amp; C1980 &amp; "-" &amp; D1980 &amp; "-" &amp; H1980,IF((C1980 &amp; "-" &amp; D1980 &amp; "-" &amp; H1980)&lt;&gt;(C1981 &amp; "-" &amp; D1981 &amp; "-" &amp; H1981),"End: " &amp; C1980 &amp; "-" &amp; D1980 &amp; "-" &amp; H1980,""))</f>
        <v/>
      </c>
      <c r="F1980" s="4" t="str">
        <f t="shared" si="429"/>
        <v>Wall Street Journal-Crude Oil-02-2019</v>
      </c>
      <c r="G1980" s="7">
        <v>43506</v>
      </c>
      <c r="H1980" s="7" t="str">
        <f t="shared" si="430"/>
        <v>02-2019</v>
      </c>
      <c r="I1980" s="7" t="str">
        <f t="shared" ca="1" si="431"/>
        <v>Wall Street Journal: Ameriprise Financial-Crude Oil-02-2019</v>
      </c>
      <c r="J1980" s="4" t="str">
        <f t="shared" ca="1" si="432"/>
        <v>Crude Oil-Ameriprise Financial:02-2019</v>
      </c>
      <c r="K1980" t="s">
        <v>441</v>
      </c>
      <c r="CK1980">
        <v>55</v>
      </c>
      <c r="CM1980">
        <v>58</v>
      </c>
      <c r="CO1980">
        <v>60</v>
      </c>
      <c r="CQ1980">
        <v>60</v>
      </c>
      <c r="CS1980">
        <v>60</v>
      </c>
      <c r="CU1980">
        <v>60</v>
      </c>
    </row>
    <row r="1981" spans="1:99" x14ac:dyDescent="0.55000000000000004">
      <c r="A1981" s="4" t="str">
        <f t="shared" ca="1" si="427"/>
        <v>Eaton Corp.</v>
      </c>
      <c r="B1981" s="4" t="str">
        <f t="shared" si="428"/>
        <v>Arun Raha *</v>
      </c>
      <c r="C1981" s="4" t="s">
        <v>246</v>
      </c>
      <c r="D1981" s="4" t="s">
        <v>249</v>
      </c>
      <c r="E1981" s="4" t="str">
        <f>IF(COUNTIF($E$2:E1980,"Begin: " &amp; C1981 &amp; "-" &amp; D1981 &amp; "-" &amp; H1981)=0,"Begin: " &amp; C1981 &amp; "-" &amp; D1981 &amp; "-" &amp; H1981,IF((C1981 &amp; "-" &amp; D1981 &amp; "-" &amp; H1981)&lt;&gt;(C1982 &amp; "-" &amp; D1982 &amp; "-" &amp; H1982),"End: " &amp; C1981 &amp; "-" &amp; D1981 &amp; "-" &amp; H1981,""))</f>
        <v/>
      </c>
      <c r="F1981" s="4" t="str">
        <f t="shared" si="429"/>
        <v>Wall Street Journal-Crude Oil-02-2019</v>
      </c>
      <c r="G1981" s="7">
        <v>43506</v>
      </c>
      <c r="H1981" s="7" t="str">
        <f t="shared" si="430"/>
        <v>02-2019</v>
      </c>
      <c r="I1981" s="7" t="str">
        <f t="shared" ca="1" si="431"/>
        <v>Wall Street Journal: Eaton Corp.-Crude Oil-02-2019</v>
      </c>
      <c r="J1981" s="4" t="str">
        <f t="shared" ca="1" si="432"/>
        <v>Crude Oil-Eaton Corp.:02-2019</v>
      </c>
      <c r="K1981" t="s">
        <v>678</v>
      </c>
    </row>
    <row r="1982" spans="1:99" x14ac:dyDescent="0.55000000000000004">
      <c r="A1982" s="4" t="str">
        <f t="shared" ca="1" si="427"/>
        <v>Point Loma Nazarene University</v>
      </c>
      <c r="B1982" s="4" t="str">
        <f t="shared" si="428"/>
        <v>Lynn Reaser</v>
      </c>
      <c r="C1982" s="4" t="s">
        <v>246</v>
      </c>
      <c r="D1982" s="4" t="s">
        <v>249</v>
      </c>
      <c r="E1982" s="4" t="str">
        <f>IF(COUNTIF($E$2:E1981,"Begin: " &amp; C1982 &amp; "-" &amp; D1982 &amp; "-" &amp; H1982)=0,"Begin: " &amp; C1982 &amp; "-" &amp; D1982 &amp; "-" &amp; H1982,IF((C1982 &amp; "-" &amp; D1982 &amp; "-" &amp; H1982)&lt;&gt;(C1983 &amp; "-" &amp; D1983 &amp; "-" &amp; H1983),"End: " &amp; C1982 &amp; "-" &amp; D1982 &amp; "-" &amp; H1982,""))</f>
        <v/>
      </c>
      <c r="F1982" s="4" t="str">
        <f t="shared" si="429"/>
        <v>Wall Street Journal-Crude Oil-02-2019</v>
      </c>
      <c r="G1982" s="7">
        <v>43506</v>
      </c>
      <c r="H1982" s="7" t="str">
        <f t="shared" si="430"/>
        <v>02-2019</v>
      </c>
      <c r="I1982" s="7" t="str">
        <f t="shared" ca="1" si="431"/>
        <v>Wall Street Journal: Point Loma Nazarene University-Crude Oil-02-2019</v>
      </c>
      <c r="J1982" s="4" t="str">
        <f t="shared" ca="1" si="432"/>
        <v>Crude Oil-Point Loma Nazarene University:02-2019</v>
      </c>
      <c r="K1982" t="s">
        <v>658</v>
      </c>
      <c r="CK1982">
        <v>55</v>
      </c>
      <c r="CM1982">
        <v>56</v>
      </c>
      <c r="CO1982">
        <v>57</v>
      </c>
      <c r="CQ1982">
        <v>56</v>
      </c>
      <c r="CS1982">
        <v>55</v>
      </c>
      <c r="CU1982">
        <v>55</v>
      </c>
    </row>
    <row r="1983" spans="1:99" x14ac:dyDescent="0.55000000000000004">
      <c r="A1983" s="4" t="str">
        <f t="shared" ca="1" si="427"/>
        <v>Deutsche Bank</v>
      </c>
      <c r="B1983" s="4" t="str">
        <f t="shared" si="428"/>
        <v>Brett Ryan/Matthew Luzzetti</v>
      </c>
      <c r="C1983" s="4" t="s">
        <v>246</v>
      </c>
      <c r="D1983" s="4" t="s">
        <v>249</v>
      </c>
      <c r="E1983" s="4" t="str">
        <f>IF(COUNTIF($E$2:E1982,"Begin: " &amp; C1983 &amp; "-" &amp; D1983 &amp; "-" &amp; H1983)=0,"Begin: " &amp; C1983 &amp; "-" &amp; D1983 &amp; "-" &amp; H1983,IF((C1983 &amp; "-" &amp; D1983 &amp; "-" &amp; H1983)&lt;&gt;(C1984 &amp; "-" &amp; D1984 &amp; "-" &amp; H1984),"End: " &amp; C1983 &amp; "-" &amp; D1983 &amp; "-" &amp; H1983,""))</f>
        <v/>
      </c>
      <c r="F1983" s="4" t="str">
        <f t="shared" si="429"/>
        <v>Wall Street Journal-Crude Oil-02-2019</v>
      </c>
      <c r="G1983" s="7">
        <v>43506</v>
      </c>
      <c r="H1983" s="7" t="str">
        <f t="shared" si="430"/>
        <v>02-2019</v>
      </c>
      <c r="I1983" s="7" t="str">
        <f t="shared" ca="1" si="431"/>
        <v>Wall Street Journal: Deutsche Bank-Crude Oil-02-2019</v>
      </c>
      <c r="J1983" s="4" t="str">
        <f t="shared" ca="1" si="432"/>
        <v>Crude Oil-Deutsche Bank:02-2019</v>
      </c>
      <c r="K1983" t="s">
        <v>804</v>
      </c>
    </row>
    <row r="1984" spans="1:99" x14ac:dyDescent="0.55000000000000004">
      <c r="A1984" s="4" t="str">
        <f t="shared" ca="1" si="427"/>
        <v>Prestige Economics LLC</v>
      </c>
      <c r="B1984" s="4" t="str">
        <f t="shared" si="428"/>
        <v>Jason Schenker *</v>
      </c>
      <c r="C1984" s="4" t="s">
        <v>246</v>
      </c>
      <c r="D1984" s="4" t="s">
        <v>249</v>
      </c>
      <c r="E1984" s="4" t="str">
        <f>IF(COUNTIF($E$2:E1983,"Begin: " &amp; C1984 &amp; "-" &amp; D1984 &amp; "-" &amp; H1984)=0,"Begin: " &amp; C1984 &amp; "-" &amp; D1984 &amp; "-" &amp; H1984,IF((C1984 &amp; "-" &amp; D1984 &amp; "-" &amp; H1984)&lt;&gt;(C1985 &amp; "-" &amp; D1985 &amp; "-" &amp; H1985),"End: " &amp; C1984 &amp; "-" &amp; D1984 &amp; "-" &amp; H1984,""))</f>
        <v/>
      </c>
      <c r="F1984" s="4" t="str">
        <f t="shared" si="429"/>
        <v>Wall Street Journal-Crude Oil-02-2019</v>
      </c>
      <c r="G1984" s="7">
        <v>43506</v>
      </c>
      <c r="H1984" s="7" t="str">
        <f t="shared" si="430"/>
        <v>02-2019</v>
      </c>
      <c r="I1984" s="7" t="str">
        <f t="shared" ca="1" si="431"/>
        <v>Wall Street Journal: Prestige Economics LLC-Crude Oil-02-2019</v>
      </c>
      <c r="J1984" s="4" t="str">
        <f t="shared" ca="1" si="432"/>
        <v>Crude Oil-Prestige Economics LLC:02-2019</v>
      </c>
      <c r="K1984" t="s">
        <v>767</v>
      </c>
    </row>
    <row r="1985" spans="1:99" x14ac:dyDescent="0.55000000000000004">
      <c r="A1985" s="4" t="str">
        <f t="shared" ca="1" si="427"/>
        <v>Pantheon Macroeconomics</v>
      </c>
      <c r="B1985" s="4" t="str">
        <f t="shared" si="428"/>
        <v>Ian Shepherdson *</v>
      </c>
      <c r="C1985" s="4" t="s">
        <v>246</v>
      </c>
      <c r="D1985" s="4" t="s">
        <v>249</v>
      </c>
      <c r="E1985" s="4" t="str">
        <f>IF(COUNTIF($E$2:E1984,"Begin: " &amp; C1985 &amp; "-" &amp; D1985 &amp; "-" &amp; H1985)=0,"Begin: " &amp; C1985 &amp; "-" &amp; D1985 &amp; "-" &amp; H1985,IF((C1985 &amp; "-" &amp; D1985 &amp; "-" &amp; H1985)&lt;&gt;(C1986 &amp; "-" &amp; D1986 &amp; "-" &amp; H1986),"End: " &amp; C1985 &amp; "-" &amp; D1985 &amp; "-" &amp; H1985,""))</f>
        <v/>
      </c>
      <c r="F1985" s="4" t="str">
        <f t="shared" si="429"/>
        <v>Wall Street Journal-Crude Oil-02-2019</v>
      </c>
      <c r="G1985" s="7">
        <v>43506</v>
      </c>
      <c r="H1985" s="7" t="str">
        <f t="shared" si="430"/>
        <v>02-2019</v>
      </c>
      <c r="I1985" s="7" t="str">
        <f t="shared" ca="1" si="431"/>
        <v>Wall Street Journal: Pantheon Macroeconomics-Crude Oil-02-2019</v>
      </c>
      <c r="J1985" s="4" t="str">
        <f t="shared" ca="1" si="432"/>
        <v>Crude Oil-Pantheon Macroeconomics:02-2019</v>
      </c>
      <c r="K1985" t="s">
        <v>659</v>
      </c>
    </row>
    <row r="1986" spans="1:99" x14ac:dyDescent="0.55000000000000004">
      <c r="A1986" s="4" t="str">
        <f t="shared" ca="1" si="427"/>
        <v>Decision Economics, Inc.</v>
      </c>
      <c r="B1986" s="4" t="str">
        <f t="shared" si="428"/>
        <v>Allen Sinai</v>
      </c>
      <c r="C1986" s="4" t="s">
        <v>246</v>
      </c>
      <c r="D1986" s="4" t="s">
        <v>249</v>
      </c>
      <c r="E1986" s="4" t="str">
        <f>IF(COUNTIF($E$2:E1985,"Begin: " &amp; C1986 &amp; "-" &amp; D1986 &amp; "-" &amp; H1986)=0,"Begin: " &amp; C1986 &amp; "-" &amp; D1986 &amp; "-" &amp; H1986,IF((C1986 &amp; "-" &amp; D1986 &amp; "-" &amp; H1986)&lt;&gt;(C1987 &amp; "-" &amp; D1987 &amp; "-" &amp; H1987),"End: " &amp; C1986 &amp; "-" &amp; D1986 &amp; "-" &amp; H1986,""))</f>
        <v/>
      </c>
      <c r="F1986" s="4" t="str">
        <f t="shared" si="429"/>
        <v>Wall Street Journal-Crude Oil-02-2019</v>
      </c>
      <c r="G1986" s="7">
        <v>43506</v>
      </c>
      <c r="H1986" s="7" t="str">
        <f t="shared" si="430"/>
        <v>02-2019</v>
      </c>
      <c r="I1986" s="7" t="str">
        <f t="shared" ca="1" si="431"/>
        <v>Wall Street Journal: Decision Economics, Inc.-Crude Oil-02-2019</v>
      </c>
      <c r="J1986" s="4" t="str">
        <f t="shared" ca="1" si="432"/>
        <v>Crude Oil-Decision Economics, Inc.:02-2019</v>
      </c>
      <c r="K1986" t="s">
        <v>233</v>
      </c>
      <c r="CK1986">
        <v>56.25</v>
      </c>
      <c r="CM1986">
        <v>58.5</v>
      </c>
      <c r="CO1986">
        <v>62.25</v>
      </c>
      <c r="CQ1986">
        <v>63.75</v>
      </c>
      <c r="CS1986">
        <v>65</v>
      </c>
      <c r="CU1986">
        <v>70</v>
      </c>
    </row>
    <row r="1987" spans="1:99" x14ac:dyDescent="0.55000000000000004">
      <c r="A1987" s="4" t="str">
        <f t="shared" ca="1" si="427"/>
        <v>Parsec Financial</v>
      </c>
      <c r="B1987" s="4" t="str">
        <f t="shared" si="428"/>
        <v>James F. Smith</v>
      </c>
      <c r="C1987" s="4" t="s">
        <v>246</v>
      </c>
      <c r="D1987" s="4" t="s">
        <v>249</v>
      </c>
      <c r="E1987" s="4" t="str">
        <f>IF(COUNTIF($E$2:E1986,"Begin: " &amp; C1987 &amp; "-" &amp; D1987 &amp; "-" &amp; H1987)=0,"Begin: " &amp; C1987 &amp; "-" &amp; D1987 &amp; "-" &amp; H1987,IF((C1987 &amp; "-" &amp; D1987 &amp; "-" &amp; H1987)&lt;&gt;(C1988 &amp; "-" &amp; D1988 &amp; "-" &amp; H1988),"End: " &amp; C1987 &amp; "-" &amp; D1987 &amp; "-" &amp; H1987,""))</f>
        <v/>
      </c>
      <c r="F1987" s="4" t="str">
        <f t="shared" si="429"/>
        <v>Wall Street Journal-Crude Oil-02-2019</v>
      </c>
      <c r="G1987" s="7">
        <v>43506</v>
      </c>
      <c r="H1987" s="7" t="str">
        <f t="shared" si="430"/>
        <v>02-2019</v>
      </c>
      <c r="I1987" s="7" t="str">
        <f t="shared" ca="1" si="431"/>
        <v>Wall Street Journal: Parsec Financial-Crude Oil-02-2019</v>
      </c>
      <c r="J1987" s="4" t="str">
        <f t="shared" ca="1" si="432"/>
        <v>Crude Oil-Parsec Financial:02-2019</v>
      </c>
      <c r="K1987" t="s">
        <v>234</v>
      </c>
      <c r="CK1987">
        <v>47.86</v>
      </c>
      <c r="CM1987">
        <v>46.14</v>
      </c>
      <c r="CO1987">
        <v>45.17</v>
      </c>
      <c r="CQ1987">
        <v>42.47</v>
      </c>
      <c r="CS1987">
        <v>43.78</v>
      </c>
      <c r="CU1987">
        <v>44.36</v>
      </c>
    </row>
    <row r="1988" spans="1:99" x14ac:dyDescent="0.55000000000000004">
      <c r="A1988" s="4" t="str">
        <f t="shared" ca="1" si="427"/>
        <v>Univ of Central FL</v>
      </c>
      <c r="B1988" s="4" t="str">
        <f t="shared" si="428"/>
        <v>Sean M. Snaith</v>
      </c>
      <c r="C1988" s="4" t="s">
        <v>246</v>
      </c>
      <c r="D1988" s="4" t="s">
        <v>249</v>
      </c>
      <c r="E1988" s="4" t="str">
        <f>IF(COUNTIF($E$2:E1987,"Begin: " &amp; C1988 &amp; "-" &amp; D1988 &amp; "-" &amp; H1988)=0,"Begin: " &amp; C1988 &amp; "-" &amp; D1988 &amp; "-" &amp; H1988,IF((C1988 &amp; "-" &amp; D1988 &amp; "-" &amp; H1988)&lt;&gt;(C1989 &amp; "-" &amp; D1989 &amp; "-" &amp; H1989),"End: " &amp; C1988 &amp; "-" &amp; D1988 &amp; "-" &amp; H1988,""))</f>
        <v/>
      </c>
      <c r="F1988" s="4" t="str">
        <f t="shared" si="429"/>
        <v>Wall Street Journal-Crude Oil-02-2019</v>
      </c>
      <c r="G1988" s="7">
        <v>43506</v>
      </c>
      <c r="H1988" s="7" t="str">
        <f t="shared" si="430"/>
        <v>02-2019</v>
      </c>
      <c r="I1988" s="7" t="str">
        <f t="shared" ca="1" si="431"/>
        <v>Wall Street Journal: Univ of Central FL-Crude Oil-02-2019</v>
      </c>
      <c r="J1988" s="4" t="str">
        <f t="shared" ca="1" si="432"/>
        <v>Crude Oil-Univ of Central FL:02-2019</v>
      </c>
      <c r="K1988" t="s">
        <v>235</v>
      </c>
      <c r="CK1988">
        <v>55.2</v>
      </c>
      <c r="CM1988">
        <v>60.2</v>
      </c>
      <c r="CO1988">
        <v>58.7</v>
      </c>
      <c r="CQ1988">
        <v>61.25</v>
      </c>
      <c r="CS1988">
        <v>63.45</v>
      </c>
      <c r="CU1988">
        <v>64.5</v>
      </c>
    </row>
    <row r="1989" spans="1:99" x14ac:dyDescent="0.55000000000000004">
      <c r="A1989" s="4" t="str">
        <f t="shared" ca="1" si="427"/>
        <v>SS Economics</v>
      </c>
      <c r="B1989" s="4" t="str">
        <f t="shared" si="428"/>
        <v>Sung Won Sohn</v>
      </c>
      <c r="C1989" s="4" t="s">
        <v>246</v>
      </c>
      <c r="D1989" s="4" t="s">
        <v>249</v>
      </c>
      <c r="E1989" s="4" t="str">
        <f>IF(COUNTIF($E$2:E1988,"Begin: " &amp; C1989 &amp; "-" &amp; D1989 &amp; "-" &amp; H1989)=0,"Begin: " &amp; C1989 &amp; "-" &amp; D1989 &amp; "-" &amp; H1989,IF((C1989 &amp; "-" &amp; D1989 &amp; "-" &amp; H1989)&lt;&gt;(C1990 &amp; "-" &amp; D1990 &amp; "-" &amp; H1990),"End: " &amp; C1989 &amp; "-" &amp; D1989 &amp; "-" &amp; H1989,""))</f>
        <v/>
      </c>
      <c r="F1989" s="4" t="str">
        <f t="shared" si="429"/>
        <v>Wall Street Journal-Crude Oil-02-2019</v>
      </c>
      <c r="G1989" s="7">
        <v>43506</v>
      </c>
      <c r="H1989" s="7" t="str">
        <f t="shared" si="430"/>
        <v>02-2019</v>
      </c>
      <c r="I1989" s="7" t="str">
        <f t="shared" ca="1" si="431"/>
        <v>Wall Street Journal: SS Economics-Crude Oil-02-2019</v>
      </c>
      <c r="J1989" s="4" t="str">
        <f t="shared" ca="1" si="432"/>
        <v>Crude Oil-SS Economics:02-2019</v>
      </c>
      <c r="K1989" t="s">
        <v>785</v>
      </c>
      <c r="CK1989">
        <v>56</v>
      </c>
      <c r="CM1989">
        <v>55</v>
      </c>
      <c r="CO1989">
        <v>53</v>
      </c>
      <c r="CQ1989">
        <v>50</v>
      </c>
      <c r="CS1989">
        <v>48</v>
      </c>
      <c r="CU1989">
        <v>45</v>
      </c>
    </row>
    <row r="1990" spans="1:99" x14ac:dyDescent="0.55000000000000004">
      <c r="A1990" s="4" t="str">
        <f t="shared" ref="A1990:A2000" ca="1" si="433">IF(ISERROR(IF(C1990="GIOA",INDEX(List_AnonymousForecasters,MATCH(LEFT(K1990,FIND(":",K1990,1)-1),List_IndividualForecasters,0),1),INDEX(List_FirmNamesOmega,MATCH(LEFT(K1990,FIND(":",K1990,1)-1),List_FirmNamesAlpha,0),1))),LEFT(K1990,FIND(":",K1990,1)-1),IF(C1990="GIOA",INDEX(List_AnonymousForecasters,MATCH(LEFT(K1990,FIND(":",K1990,1)-1),List_IndividualForecasters,0),1),INDEX(List_FirmNamesOmega,MATCH(LEFT(K1990,FIND(":",K1990,1)-1),List_FirmNamesAlpha,0),1)))</f>
        <v>Pierpont Securities</v>
      </c>
      <c r="B1990" s="4" t="str">
        <f t="shared" ref="B1990:B2000" si="434">MID(K1990,FIND(":",K1990,1)+2,LEN(K1990)-FIND(":",K1990,1))</f>
        <v>Stephen Stanley</v>
      </c>
      <c r="C1990" s="4" t="s">
        <v>246</v>
      </c>
      <c r="D1990" s="4" t="s">
        <v>249</v>
      </c>
      <c r="E1990" s="4" t="str">
        <f>IF(COUNTIF($E$2:E1989,"Begin: " &amp; C1990 &amp; "-" &amp; D1990 &amp; "-" &amp; H1990)=0,"Begin: " &amp; C1990 &amp; "-" &amp; D1990 &amp; "-" &amp; H1990,IF((C1990 &amp; "-" &amp; D1990 &amp; "-" &amp; H1990)&lt;&gt;(C1991 &amp; "-" &amp; D1991 &amp; "-" &amp; H1991),"End: " &amp; C1990 &amp; "-" &amp; D1990 &amp; "-" &amp; H1990,""))</f>
        <v/>
      </c>
      <c r="F1990" s="4" t="str">
        <f t="shared" ref="F1990:F2000" si="435">C1990 &amp; "-" &amp; D1990 &amp; "-" &amp; H1990</f>
        <v>Wall Street Journal-Crude Oil-02-2019</v>
      </c>
      <c r="G1990" s="7">
        <v>43506</v>
      </c>
      <c r="H1990" s="7" t="str">
        <f t="shared" ref="H1990:H2000" si="436">TEXT(MONTH(G1990),"00") &amp; "-" &amp; TEXT(YEAR(G1990),"0000")</f>
        <v>02-2019</v>
      </c>
      <c r="I1990" s="7" t="str">
        <f t="shared" ref="I1990:I2000" ca="1" si="437">C1990 &amp; ": " &amp; A1990 &amp; "-" &amp; D1990 &amp; "-" &amp; H1990</f>
        <v>Wall Street Journal: Pierpont Securities-Crude Oil-02-2019</v>
      </c>
      <c r="J1990" s="4" t="str">
        <f t="shared" ref="J1990:J2000" ca="1" si="438">D1990 &amp; "-" &amp; A1990 &amp; ":" &amp; TEXT(MONTH(G1990),"00") &amp; "-" &amp; TEXT(YEAR(G1990),"0000")</f>
        <v>Crude Oil-Pierpont Securities:02-2019</v>
      </c>
      <c r="K1990" t="s">
        <v>238</v>
      </c>
      <c r="CK1990">
        <v>63</v>
      </c>
      <c r="CM1990">
        <v>60</v>
      </c>
      <c r="CO1990">
        <v>66</v>
      </c>
      <c r="CQ1990">
        <v>63</v>
      </c>
      <c r="CS1990">
        <v>70</v>
      </c>
      <c r="CU1990">
        <v>67</v>
      </c>
    </row>
    <row r="1991" spans="1:99" x14ac:dyDescent="0.55000000000000004">
      <c r="A1991" s="4" t="str">
        <f t="shared" ca="1" si="433"/>
        <v>Economic Analysis Associates Inc.</v>
      </c>
      <c r="B1991" s="4" t="str">
        <f t="shared" si="434"/>
        <v>Susan M. Sterne</v>
      </c>
      <c r="C1991" s="4" t="s">
        <v>246</v>
      </c>
      <c r="D1991" s="4" t="s">
        <v>249</v>
      </c>
      <c r="E1991" s="4" t="str">
        <f>IF(COUNTIF($E$2:E1990,"Begin: " &amp; C1991 &amp; "-" &amp; D1991 &amp; "-" &amp; H1991)=0,"Begin: " &amp; C1991 &amp; "-" &amp; D1991 &amp; "-" &amp; H1991,IF((C1991 &amp; "-" &amp; D1991 &amp; "-" &amp; H1991)&lt;&gt;(C1992 &amp; "-" &amp; D1992 &amp; "-" &amp; H1992),"End: " &amp; C1991 &amp; "-" &amp; D1991 &amp; "-" &amp; H1991,""))</f>
        <v/>
      </c>
      <c r="F1991" s="4" t="str">
        <f t="shared" si="435"/>
        <v>Wall Street Journal-Crude Oil-02-2019</v>
      </c>
      <c r="G1991" s="7">
        <v>43506</v>
      </c>
      <c r="H1991" s="7" t="str">
        <f t="shared" si="436"/>
        <v>02-2019</v>
      </c>
      <c r="I1991" s="7" t="str">
        <f t="shared" ca="1" si="437"/>
        <v>Wall Street Journal: Economic Analysis Associates Inc.-Crude Oil-02-2019</v>
      </c>
      <c r="J1991" s="4" t="str">
        <f t="shared" ca="1" si="438"/>
        <v>Crude Oil-Economic Analysis Associates Inc.:02-2019</v>
      </c>
      <c r="K1991" t="s">
        <v>239</v>
      </c>
      <c r="CK1991">
        <v>57</v>
      </c>
      <c r="CM1991">
        <v>58</v>
      </c>
      <c r="CO1991">
        <v>60</v>
      </c>
      <c r="CQ1991">
        <v>62</v>
      </c>
      <c r="CS1991">
        <v>58</v>
      </c>
      <c r="CU1991">
        <v>55</v>
      </c>
    </row>
    <row r="1992" spans="1:99" x14ac:dyDescent="0.55000000000000004">
      <c r="A1992" s="4" t="str">
        <f t="shared" ca="1" si="433"/>
        <v>CSFB</v>
      </c>
      <c r="B1992" s="4" t="str">
        <f t="shared" si="434"/>
        <v>James Sweeney *</v>
      </c>
      <c r="C1992" s="4" t="s">
        <v>246</v>
      </c>
      <c r="D1992" s="4" t="s">
        <v>249</v>
      </c>
      <c r="E1992" s="4" t="str">
        <f>IF(COUNTIF($E$2:E1991,"Begin: " &amp; C1992 &amp; "-" &amp; D1992 &amp; "-" &amp; H1992)=0,"Begin: " &amp; C1992 &amp; "-" &amp; D1992 &amp; "-" &amp; H1992,IF((C1992 &amp; "-" &amp; D1992 &amp; "-" &amp; H1992)&lt;&gt;(C1993 &amp; "-" &amp; D1993 &amp; "-" &amp; H1993),"End: " &amp; C1992 &amp; "-" &amp; D1992 &amp; "-" &amp; H1992,""))</f>
        <v/>
      </c>
      <c r="F1992" s="4" t="str">
        <f t="shared" si="435"/>
        <v>Wall Street Journal-Crude Oil-02-2019</v>
      </c>
      <c r="G1992" s="7">
        <v>43506</v>
      </c>
      <c r="H1992" s="7" t="str">
        <f t="shared" si="436"/>
        <v>02-2019</v>
      </c>
      <c r="I1992" s="7" t="str">
        <f t="shared" ca="1" si="437"/>
        <v>Wall Street Journal: CSFB-Crude Oil-02-2019</v>
      </c>
      <c r="J1992" s="4" t="str">
        <f t="shared" ca="1" si="438"/>
        <v>Crude Oil-CSFB:02-2019</v>
      </c>
      <c r="K1992" t="s">
        <v>753</v>
      </c>
    </row>
    <row r="1993" spans="1:99" x14ac:dyDescent="0.55000000000000004">
      <c r="A1993" s="4" t="str">
        <f t="shared" ca="1" si="433"/>
        <v>American Chemisty Council</v>
      </c>
      <c r="B1993" s="4" t="str">
        <f t="shared" si="434"/>
        <v>Kevin Swift</v>
      </c>
      <c r="C1993" s="4" t="s">
        <v>246</v>
      </c>
      <c r="D1993" s="4" t="s">
        <v>249</v>
      </c>
      <c r="E1993" s="4" t="str">
        <f>IF(COUNTIF($E$2:E1992,"Begin: " &amp; C1993 &amp; "-" &amp; D1993 &amp; "-" &amp; H1993)=0,"Begin: " &amp; C1993 &amp; "-" &amp; D1993 &amp; "-" &amp; H1993,IF((C1993 &amp; "-" &amp; D1993 &amp; "-" &amp; H1993)&lt;&gt;(C1994 &amp; "-" &amp; D1994 &amp; "-" &amp; H1994),"End: " &amp; C1993 &amp; "-" &amp; D1993 &amp; "-" &amp; H1993,""))</f>
        <v/>
      </c>
      <c r="F1993" s="4" t="str">
        <f t="shared" si="435"/>
        <v>Wall Street Journal-Crude Oil-02-2019</v>
      </c>
      <c r="G1993" s="7">
        <v>43506</v>
      </c>
      <c r="H1993" s="7" t="str">
        <f t="shared" si="436"/>
        <v>02-2019</v>
      </c>
      <c r="I1993" s="7" t="str">
        <f t="shared" ca="1" si="437"/>
        <v>Wall Street Journal: American Chemisty Council-Crude Oil-02-2019</v>
      </c>
      <c r="J1993" s="4" t="str">
        <f t="shared" ca="1" si="438"/>
        <v>Crude Oil-American Chemisty Council:02-2019</v>
      </c>
      <c r="K1993" t="s">
        <v>443</v>
      </c>
    </row>
    <row r="1994" spans="1:99" x14ac:dyDescent="0.55000000000000004">
      <c r="A1994" s="4" t="str">
        <f t="shared" ca="1" si="433"/>
        <v>Grant Thornton</v>
      </c>
      <c r="B1994" s="4" t="str">
        <f t="shared" si="434"/>
        <v>Diane Swonk</v>
      </c>
      <c r="C1994" s="4" t="s">
        <v>246</v>
      </c>
      <c r="D1994" s="4" t="s">
        <v>249</v>
      </c>
      <c r="E1994" s="4" t="str">
        <f>IF(COUNTIF($E$2:E1993,"Begin: " &amp; C1994 &amp; "-" &amp; D1994 &amp; "-" &amp; H1994)=0,"Begin: " &amp; C1994 &amp; "-" &amp; D1994 &amp; "-" &amp; H1994,IF((C1994 &amp; "-" &amp; D1994 &amp; "-" &amp; H1994)&lt;&gt;(C1995 &amp; "-" &amp; D1995 &amp; "-" &amp; H1995),"End: " &amp; C1994 &amp; "-" &amp; D1994 &amp; "-" &amp; H1994,""))</f>
        <v/>
      </c>
      <c r="F1994" s="4" t="str">
        <f t="shared" si="435"/>
        <v>Wall Street Journal-Crude Oil-02-2019</v>
      </c>
      <c r="G1994" s="7">
        <v>43506</v>
      </c>
      <c r="H1994" s="7" t="str">
        <f t="shared" si="436"/>
        <v>02-2019</v>
      </c>
      <c r="I1994" s="7" t="str">
        <f t="shared" ca="1" si="437"/>
        <v>Wall Street Journal: Grant Thornton-Crude Oil-02-2019</v>
      </c>
      <c r="J1994" s="4" t="str">
        <f t="shared" ca="1" si="438"/>
        <v>Crude Oil-Grant Thornton:02-2019</v>
      </c>
      <c r="K1994" t="s">
        <v>772</v>
      </c>
      <c r="CK1994">
        <v>60</v>
      </c>
      <c r="CM1994">
        <v>65</v>
      </c>
      <c r="CO1994">
        <v>58</v>
      </c>
      <c r="CQ1994">
        <v>58</v>
      </c>
      <c r="CS1994">
        <v>62</v>
      </c>
      <c r="CU1994">
        <v>65</v>
      </c>
    </row>
    <row r="1995" spans="1:99" x14ac:dyDescent="0.55000000000000004">
      <c r="A1995" s="4" t="str">
        <f t="shared" ca="1" si="433"/>
        <v>The Northern Trust</v>
      </c>
      <c r="B1995" s="4" t="str">
        <f t="shared" si="434"/>
        <v xml:space="preserve">Carl Tannenbaum </v>
      </c>
      <c r="C1995" s="4" t="s">
        <v>246</v>
      </c>
      <c r="D1995" s="4" t="s">
        <v>249</v>
      </c>
      <c r="E1995" s="4" t="str">
        <f>IF(COUNTIF($E$2:E1994,"Begin: " &amp; C1995 &amp; "-" &amp; D1995 &amp; "-" &amp; H1995)=0,"Begin: " &amp; C1995 &amp; "-" &amp; D1995 &amp; "-" &amp; H1995,IF((C1995 &amp; "-" &amp; D1995 &amp; "-" &amp; H1995)&lt;&gt;(C1996 &amp; "-" &amp; D1996 &amp; "-" &amp; H1996),"End: " &amp; C1995 &amp; "-" &amp; D1995 &amp; "-" &amp; H1995,""))</f>
        <v/>
      </c>
      <c r="F1995" s="4" t="str">
        <f t="shared" si="435"/>
        <v>Wall Street Journal-Crude Oil-02-2019</v>
      </c>
      <c r="G1995" s="7">
        <v>43506</v>
      </c>
      <c r="H1995" s="7" t="str">
        <f t="shared" si="436"/>
        <v>02-2019</v>
      </c>
      <c r="I1995" s="7" t="str">
        <f t="shared" ca="1" si="437"/>
        <v>Wall Street Journal: The Northern Trust-Crude Oil-02-2019</v>
      </c>
      <c r="J1995" s="4" t="str">
        <f t="shared" ca="1" si="438"/>
        <v>Crude Oil-The Northern Trust:02-2019</v>
      </c>
      <c r="K1995" t="s">
        <v>241</v>
      </c>
      <c r="CK1995">
        <v>52.6</v>
      </c>
      <c r="CM1995">
        <v>55.27</v>
      </c>
      <c r="CO1995">
        <v>55.26</v>
      </c>
      <c r="CQ1995">
        <v>55.06</v>
      </c>
      <c r="CS1995">
        <v>55.53</v>
      </c>
      <c r="CU1995">
        <v>56.5</v>
      </c>
    </row>
    <row r="1996" spans="1:99" x14ac:dyDescent="0.55000000000000004">
      <c r="A1996" s="4" t="str">
        <f t="shared" ca="1" si="433"/>
        <v>BNP Paribas</v>
      </c>
      <c r="B1996" s="4" t="str">
        <f t="shared" si="434"/>
        <v>US Economics Team</v>
      </c>
      <c r="C1996" s="4" t="s">
        <v>246</v>
      </c>
      <c r="D1996" s="4" t="s">
        <v>249</v>
      </c>
      <c r="E1996" s="4" t="str">
        <f>IF(COUNTIF($E$2:E1995,"Begin: " &amp; C1996 &amp; "-" &amp; D1996 &amp; "-" &amp; H1996)=0,"Begin: " &amp; C1996 &amp; "-" &amp; D1996 &amp; "-" &amp; H1996,IF((C1996 &amp; "-" &amp; D1996 &amp; "-" &amp; H1996)&lt;&gt;(C1997 &amp; "-" &amp; D1997 &amp; "-" &amp; H1997),"End: " &amp; C1996 &amp; "-" &amp; D1996 &amp; "-" &amp; H1996,""))</f>
        <v/>
      </c>
      <c r="F1996" s="4" t="str">
        <f t="shared" si="435"/>
        <v>Wall Street Journal-Crude Oil-02-2019</v>
      </c>
      <c r="G1996" s="7">
        <v>43506</v>
      </c>
      <c r="H1996" s="7" t="str">
        <f t="shared" si="436"/>
        <v>02-2019</v>
      </c>
      <c r="I1996" s="7" t="str">
        <f t="shared" ca="1" si="437"/>
        <v>Wall Street Journal: BNP Paribas-Crude Oil-02-2019</v>
      </c>
      <c r="J1996" s="4" t="str">
        <f t="shared" ca="1" si="438"/>
        <v>Crude Oil-BNP Paribas:02-2019</v>
      </c>
      <c r="K1996" t="s">
        <v>444</v>
      </c>
      <c r="CK1996">
        <v>73</v>
      </c>
      <c r="CM1996">
        <v>62</v>
      </c>
    </row>
    <row r="1997" spans="1:99" x14ac:dyDescent="0.55000000000000004">
      <c r="A1997" s="4" t="str">
        <f t="shared" ca="1" si="433"/>
        <v>The Conference Board</v>
      </c>
      <c r="B1997" s="4" t="str">
        <f t="shared" si="434"/>
        <v>Bart van Ark</v>
      </c>
      <c r="C1997" s="4" t="s">
        <v>246</v>
      </c>
      <c r="D1997" s="4" t="s">
        <v>249</v>
      </c>
      <c r="E1997" s="4" t="str">
        <f>IF(COUNTIF($E$2:E1996,"Begin: " &amp; C1997 &amp; "-" &amp; D1997 &amp; "-" &amp; H1997)=0,"Begin: " &amp; C1997 &amp; "-" &amp; D1997 &amp; "-" &amp; H1997,IF((C1997 &amp; "-" &amp; D1997 &amp; "-" &amp; H1997)&lt;&gt;(C1998 &amp; "-" &amp; D1998 &amp; "-" &amp; H1998),"End: " &amp; C1997 &amp; "-" &amp; D1997 &amp; "-" &amp; H1997,""))</f>
        <v/>
      </c>
      <c r="F1997" s="4" t="str">
        <f t="shared" si="435"/>
        <v>Wall Street Journal-Crude Oil-02-2019</v>
      </c>
      <c r="G1997" s="7">
        <v>43506</v>
      </c>
      <c r="H1997" s="7" t="str">
        <f t="shared" si="436"/>
        <v>02-2019</v>
      </c>
      <c r="I1997" s="7" t="str">
        <f t="shared" ca="1" si="437"/>
        <v>Wall Street Journal: The Conference Board-Crude Oil-02-2019</v>
      </c>
      <c r="J1997" s="4" t="str">
        <f t="shared" ca="1" si="438"/>
        <v>Crude Oil-The Conference Board:02-2019</v>
      </c>
      <c r="K1997" t="s">
        <v>242</v>
      </c>
    </row>
    <row r="1998" spans="1:99" x14ac:dyDescent="0.55000000000000004">
      <c r="A1998" s="4" t="str">
        <f t="shared" ca="1" si="433"/>
        <v>First Trust Adv.</v>
      </c>
      <c r="B1998" s="4" t="str">
        <f t="shared" si="434"/>
        <v>Brian S. Wesbury/ Robert Stein</v>
      </c>
      <c r="C1998" s="4" t="s">
        <v>246</v>
      </c>
      <c r="D1998" s="4" t="s">
        <v>249</v>
      </c>
      <c r="E1998" s="4" t="str">
        <f>IF(COUNTIF($E$2:E1997,"Begin: " &amp; C1998 &amp; "-" &amp; D1998 &amp; "-" &amp; H1998)=0,"Begin: " &amp; C1998 &amp; "-" &amp; D1998 &amp; "-" &amp; H1998,IF((C1998 &amp; "-" &amp; D1998 &amp; "-" &amp; H1998)&lt;&gt;(C1999 &amp; "-" &amp; D1999 &amp; "-" &amp; H1999),"End: " &amp; C1998 &amp; "-" &amp; D1998 &amp; "-" &amp; H1998,""))</f>
        <v/>
      </c>
      <c r="F1998" s="4" t="str">
        <f t="shared" si="435"/>
        <v>Wall Street Journal-Crude Oil-02-2019</v>
      </c>
      <c r="G1998" s="7">
        <v>43506</v>
      </c>
      <c r="H1998" s="7" t="str">
        <f t="shared" si="436"/>
        <v>02-2019</v>
      </c>
      <c r="I1998" s="7" t="str">
        <f t="shared" ca="1" si="437"/>
        <v>Wall Street Journal: First Trust Adv.-Crude Oil-02-2019</v>
      </c>
      <c r="J1998" s="4" t="str">
        <f t="shared" ca="1" si="438"/>
        <v>Crude Oil-First Trust Adv.:02-2019</v>
      </c>
      <c r="K1998" t="s">
        <v>243</v>
      </c>
      <c r="CK1998">
        <v>60</v>
      </c>
      <c r="CM1998">
        <v>62.5</v>
      </c>
      <c r="CO1998">
        <v>62.5</v>
      </c>
      <c r="CQ1998">
        <v>62.5</v>
      </c>
    </row>
    <row r="1999" spans="1:99" x14ac:dyDescent="0.55000000000000004">
      <c r="A1999" s="4" t="str">
        <f t="shared" ca="1" si="433"/>
        <v>National Association of Realtors</v>
      </c>
      <c r="B1999" s="4" t="str">
        <f t="shared" si="434"/>
        <v>Lawrence Yun</v>
      </c>
      <c r="C1999" s="4" t="s">
        <v>246</v>
      </c>
      <c r="D1999" s="4" t="s">
        <v>249</v>
      </c>
      <c r="E1999" s="4" t="str">
        <f>IF(COUNTIF($E$2:E1998,"Begin: " &amp; C1999 &amp; "-" &amp; D1999 &amp; "-" &amp; H1999)=0,"Begin: " &amp; C1999 &amp; "-" &amp; D1999 &amp; "-" &amp; H1999,IF((C1999 &amp; "-" &amp; D1999 &amp; "-" &amp; H1999)&lt;&gt;(C2000 &amp; "-" &amp; D2000 &amp; "-" &amp; H2000),"End: " &amp; C1999 &amp; "-" &amp; D1999 &amp; "-" &amp; H1999,""))</f>
        <v/>
      </c>
      <c r="F1999" s="4" t="str">
        <f t="shared" si="435"/>
        <v>Wall Street Journal-Crude Oil-02-2019</v>
      </c>
      <c r="G1999" s="7">
        <v>43506</v>
      </c>
      <c r="H1999" s="7" t="str">
        <f t="shared" si="436"/>
        <v>02-2019</v>
      </c>
      <c r="I1999" s="7" t="str">
        <f t="shared" ca="1" si="437"/>
        <v>Wall Street Journal: National Association of Realtors-Crude Oil-02-2019</v>
      </c>
      <c r="J1999" s="4" t="str">
        <f t="shared" ca="1" si="438"/>
        <v>Crude Oil-National Association of Realtors:02-2019</v>
      </c>
      <c r="K1999" t="s">
        <v>245</v>
      </c>
      <c r="CK1999">
        <v>55</v>
      </c>
      <c r="CM1999">
        <v>55</v>
      </c>
      <c r="CO1999">
        <v>55</v>
      </c>
      <c r="CQ1999">
        <v>58</v>
      </c>
      <c r="CS1999">
        <v>60</v>
      </c>
      <c r="CU1999">
        <v>63</v>
      </c>
    </row>
    <row r="2000" spans="1:99" x14ac:dyDescent="0.55000000000000004">
      <c r="A2000" s="4" t="str">
        <f t="shared" ca="1" si="433"/>
        <v>Morgan Stanley</v>
      </c>
      <c r="B2000" s="4" t="str">
        <f t="shared" si="434"/>
        <v>Ellen Zentner *</v>
      </c>
      <c r="C2000" s="4" t="s">
        <v>246</v>
      </c>
      <c r="D2000" s="4" t="s">
        <v>249</v>
      </c>
      <c r="E2000" s="4" t="str">
        <f>IF(COUNTIF($E$2:E1999,"Begin: " &amp; C2000 &amp; "-" &amp; D2000 &amp; "-" &amp; H2000)=0,"Begin: " &amp; C2000 &amp; "-" &amp; D2000 &amp; "-" &amp; H2000,IF((C2000 &amp; "-" &amp; D2000 &amp; "-" &amp; H2000)&lt;&gt;(C2001 &amp; "-" &amp; D2001 &amp; "-" &amp; H2001),"End: " &amp; C2000 &amp; "-" &amp; D2000 &amp; "-" &amp; H2000,""))</f>
        <v>End: Wall Street Journal-Crude Oil-02-2019</v>
      </c>
      <c r="F2000" s="4" t="str">
        <f t="shared" si="435"/>
        <v>Wall Street Journal-Crude Oil-02-2019</v>
      </c>
      <c r="G2000" s="7">
        <v>43506</v>
      </c>
      <c r="H2000" s="7" t="str">
        <f t="shared" si="436"/>
        <v>02-2019</v>
      </c>
      <c r="I2000" s="7" t="str">
        <f t="shared" ca="1" si="437"/>
        <v>Wall Street Journal: Morgan Stanley-Crude Oil-02-2019</v>
      </c>
      <c r="J2000" s="4" t="str">
        <f t="shared" ca="1" si="438"/>
        <v>Crude Oil-Morgan Stanley:02-2019</v>
      </c>
      <c r="K2000" t="s">
        <v>685</v>
      </c>
    </row>
    <row r="2001" spans="1:99" x14ac:dyDescent="0.55000000000000004">
      <c r="A2001" s="4" t="str">
        <f t="shared" ref="A2001" ca="1" si="439">IF(ISERROR(IF(C2001="GIOA",INDEX(List_AnonymousForecasters,MATCH(LEFT(K2001,FIND(":",K2001,1)-1),List_IndividualForecasters,0),1),INDEX(List_FirmNamesOmega,MATCH(LEFT(K2001,FIND(":",K2001,1)-1),List_FirmNamesAlpha,0),1))),LEFT(K2001,FIND(":",K2001,1)-1),IF(C2001="GIOA",INDEX(List_AnonymousForecasters,MATCH(LEFT(K2001,FIND(":",K2001,1)-1),List_IndividualForecasters,0),1),INDEX(List_FirmNamesOmega,MATCH(LEFT(K2001,FIND(":",K2001,1)-1),List_FirmNamesAlpha,0),1)))</f>
        <v>Nomura</v>
      </c>
      <c r="B2001" s="4" t="str">
        <f t="shared" ref="B2001" si="440">MID(K2001,FIND(":",K2001,1)+2,LEN(K2001)-FIND(":",K2001,1))</f>
        <v>Lewis Alexander *</v>
      </c>
      <c r="C2001" s="4" t="s">
        <v>246</v>
      </c>
      <c r="D2001" s="4" t="s">
        <v>96</v>
      </c>
      <c r="E2001" s="4" t="str">
        <f>IF(COUNTIF($E$2:E2000,"Begin: " &amp; C2001 &amp; "-" &amp; D2001 &amp; "-" &amp; H2001)=0,"Begin: " &amp; C2001 &amp; "-" &amp; D2001 &amp; "-" &amp; H2001,IF((C2001 &amp; "-" &amp; D2001 &amp; "-" &amp; H2001)&lt;&gt;(C2002 &amp; "-" &amp; D2002 &amp; "-" &amp; H2002),"End: " &amp; C2001 &amp; "-" &amp; D2001 &amp; "-" &amp; H2001,""))</f>
        <v>Begin: Wall Street Journal-10Yr Treasury Yield-03-2019</v>
      </c>
      <c r="F2001" s="4" t="str">
        <f t="shared" ref="F2001" si="441">C2001 &amp; "-" &amp; D2001 &amp; "-" &amp; H2001</f>
        <v>Wall Street Journal-10Yr Treasury Yield-03-2019</v>
      </c>
      <c r="G2001" s="7">
        <v>43534</v>
      </c>
      <c r="H2001" s="7" t="str">
        <f t="shared" ref="H2001" si="442">TEXT(MONTH(G2001),"00") &amp; "-" &amp; TEXT(YEAR(G2001),"0000")</f>
        <v>03-2019</v>
      </c>
      <c r="I2001" s="7" t="str">
        <f t="shared" ref="I2001" ca="1" si="443">C2001 &amp; ": " &amp; A2001 &amp; "-" &amp; D2001 &amp; "-" &amp; H2001</f>
        <v>Wall Street Journal: Nomura-10Yr Treasury Yield-03-2019</v>
      </c>
      <c r="J2001" s="4" t="str">
        <f t="shared" ref="J2001" ca="1" si="444">D2001 &amp; "-" &amp; A2001 &amp; ":" &amp; TEXT(MONTH(G2001),"00") &amp; "-" &amp; TEXT(YEAR(G2001),"0000")</f>
        <v>10Yr Treasury Yield-Nomura:03-2019</v>
      </c>
      <c r="K2001" t="s">
        <v>795</v>
      </c>
    </row>
    <row r="2002" spans="1:99" x14ac:dyDescent="0.55000000000000004">
      <c r="A2002" s="4" t="str">
        <f t="shared" ref="A2002:A2065" ca="1" si="445">IF(ISERROR(IF(C2002="GIOA",INDEX(List_AnonymousForecasters,MATCH(LEFT(K2002,FIND(":",K2002,1)-1),List_IndividualForecasters,0),1),INDEX(List_FirmNamesOmega,MATCH(LEFT(K2002,FIND(":",K2002,1)-1),List_FirmNamesAlpha,0),1))),LEFT(K2002,FIND(":",K2002,1)-1),IF(C2002="GIOA",INDEX(List_AnonymousForecasters,MATCH(LEFT(K2002,FIND(":",K2002,1)-1),List_IndividualForecasters,0),1),INDEX(List_FirmNamesOmega,MATCH(LEFT(K2002,FIND(":",K2002,1)-1),List_FirmNamesAlpha,0),1)))</f>
        <v>Bank of the West</v>
      </c>
      <c r="B2002" s="4" t="str">
        <f t="shared" ref="B2002:B2065" si="446">MID(K2002,FIND(":",K2002,1)+2,LEN(K2002)-FIND(":",K2002,1))</f>
        <v>Scott Anderson</v>
      </c>
      <c r="C2002" s="4" t="s">
        <v>246</v>
      </c>
      <c r="D2002" s="4" t="s">
        <v>96</v>
      </c>
      <c r="E2002" s="4" t="str">
        <f>IF(COUNTIF($E$2:E2001,"Begin: " &amp; C2002 &amp; "-" &amp; D2002 &amp; "-" &amp; H2002)=0,"Begin: " &amp; C2002 &amp; "-" &amp; D2002 &amp; "-" &amp; H2002,IF((C2002 &amp; "-" &amp; D2002 &amp; "-" &amp; H2002)&lt;&gt;(C2003 &amp; "-" &amp; D2003 &amp; "-" &amp; H2003),"End: " &amp; C2002 &amp; "-" &amp; D2002 &amp; "-" &amp; H2002,""))</f>
        <v/>
      </c>
      <c r="F2002" s="4" t="str">
        <f t="shared" ref="F2002:F2065" si="447">C2002 &amp; "-" &amp; D2002 &amp; "-" &amp; H2002</f>
        <v>Wall Street Journal-10Yr Treasury Yield-03-2019</v>
      </c>
      <c r="G2002" s="7">
        <v>43534</v>
      </c>
      <c r="H2002" s="7" t="str">
        <f t="shared" ref="H2002:H2065" si="448">TEXT(MONTH(G2002),"00") &amp; "-" &amp; TEXT(YEAR(G2002),"0000")</f>
        <v>03-2019</v>
      </c>
      <c r="I2002" s="7" t="str">
        <f t="shared" ref="I2002:I2065" ca="1" si="449">C2002 &amp; ": " &amp; A2002 &amp; "-" &amp; D2002 &amp; "-" &amp; H2002</f>
        <v>Wall Street Journal: Bank of the West-10Yr Treasury Yield-03-2019</v>
      </c>
      <c r="J2002" s="4" t="str">
        <f t="shared" ref="J2002:J2065" ca="1" si="450">D2002 &amp; "-" &amp; A2002 &amp; ":" &amp; TEXT(MONTH(G2002),"00") &amp; "-" &amp; TEXT(YEAR(G2002),"0000")</f>
        <v>10Yr Treasury Yield-Bank of the West:03-2019</v>
      </c>
      <c r="K2002" t="s">
        <v>763</v>
      </c>
      <c r="CK2002">
        <v>2.7</v>
      </c>
      <c r="CM2002">
        <v>2.88</v>
      </c>
      <c r="CO2002">
        <v>2.77</v>
      </c>
      <c r="CQ2002">
        <v>2.5</v>
      </c>
      <c r="CS2002">
        <v>2.4</v>
      </c>
      <c r="CU2002">
        <v>2.5</v>
      </c>
    </row>
    <row r="2003" spans="1:99" x14ac:dyDescent="0.55000000000000004">
      <c r="A2003" s="4" t="str">
        <f t="shared" ca="1" si="445"/>
        <v>Capital Economics</v>
      </c>
      <c r="B2003" s="4" t="str">
        <f t="shared" si="446"/>
        <v>Paul Ashworth</v>
      </c>
      <c r="C2003" s="4" t="s">
        <v>246</v>
      </c>
      <c r="D2003" s="4" t="s">
        <v>96</v>
      </c>
      <c r="E2003" s="4" t="str">
        <f>IF(COUNTIF($E$2:E2002,"Begin: " &amp; C2003 &amp; "-" &amp; D2003 &amp; "-" &amp; H2003)=0,"Begin: " &amp; C2003 &amp; "-" &amp; D2003 &amp; "-" &amp; H2003,IF((C2003 &amp; "-" &amp; D2003 &amp; "-" &amp; H2003)&lt;&gt;(C2004 &amp; "-" &amp; D2004 &amp; "-" &amp; H2004),"End: " &amp; C2003 &amp; "-" &amp; D2003 &amp; "-" &amp; H2003,""))</f>
        <v/>
      </c>
      <c r="F2003" s="4" t="str">
        <f t="shared" si="447"/>
        <v>Wall Street Journal-10Yr Treasury Yield-03-2019</v>
      </c>
      <c r="G2003" s="7">
        <v>43534</v>
      </c>
      <c r="H2003" s="7" t="str">
        <f t="shared" si="448"/>
        <v>03-2019</v>
      </c>
      <c r="I2003" s="7" t="str">
        <f t="shared" ca="1" si="449"/>
        <v>Wall Street Journal: Capital Economics-10Yr Treasury Yield-03-2019</v>
      </c>
      <c r="J2003" s="4" t="str">
        <f t="shared" ca="1" si="450"/>
        <v>10Yr Treasury Yield-Capital Economics:03-2019</v>
      </c>
      <c r="K2003" t="s">
        <v>197</v>
      </c>
      <c r="CK2003">
        <v>2.5</v>
      </c>
      <c r="CM2003">
        <v>2.25</v>
      </c>
      <c r="CO2003">
        <v>2.25</v>
      </c>
      <c r="CQ2003">
        <v>2.25</v>
      </c>
      <c r="CS2003">
        <v>2.5</v>
      </c>
      <c r="CU2003">
        <v>2.75</v>
      </c>
    </row>
    <row r="2004" spans="1:99" x14ac:dyDescent="0.55000000000000004">
      <c r="A2004" s="4" t="str">
        <f t="shared" ca="1" si="445"/>
        <v>Deloitte LP</v>
      </c>
      <c r="B2004" s="4" t="str">
        <f t="shared" si="446"/>
        <v>Daniel Bachman</v>
      </c>
      <c r="C2004" s="4" t="s">
        <v>246</v>
      </c>
      <c r="D2004" s="4" t="s">
        <v>96</v>
      </c>
      <c r="E2004" s="4" t="str">
        <f>IF(COUNTIF($E$2:E2003,"Begin: " &amp; C2004 &amp; "-" &amp; D2004 &amp; "-" &amp; H2004)=0,"Begin: " &amp; C2004 &amp; "-" &amp; D2004 &amp; "-" &amp; H2004,IF((C2004 &amp; "-" &amp; D2004 &amp; "-" &amp; H2004)&lt;&gt;(C2005 &amp; "-" &amp; D2005 &amp; "-" &amp; H2005),"End: " &amp; C2004 &amp; "-" &amp; D2004 &amp; "-" &amp; H2004,""))</f>
        <v/>
      </c>
      <c r="F2004" s="4" t="str">
        <f t="shared" si="447"/>
        <v>Wall Street Journal-10Yr Treasury Yield-03-2019</v>
      </c>
      <c r="G2004" s="7">
        <v>43534</v>
      </c>
      <c r="H2004" s="7" t="str">
        <f t="shared" si="448"/>
        <v>03-2019</v>
      </c>
      <c r="I2004" s="7" t="str">
        <f t="shared" ca="1" si="449"/>
        <v>Wall Street Journal: Deloitte LP-10Yr Treasury Yield-03-2019</v>
      </c>
      <c r="J2004" s="4" t="str">
        <f t="shared" ca="1" si="450"/>
        <v>10Yr Treasury Yield-Deloitte LP:03-2019</v>
      </c>
      <c r="K2004" t="s">
        <v>749</v>
      </c>
      <c r="CK2004">
        <v>3.15</v>
      </c>
      <c r="CM2004">
        <v>3.49</v>
      </c>
      <c r="CO2004">
        <v>3.66</v>
      </c>
      <c r="CQ2004">
        <v>3.76</v>
      </c>
      <c r="CS2004">
        <v>3.79</v>
      </c>
      <c r="CU2004">
        <v>3.89</v>
      </c>
    </row>
    <row r="2005" spans="1:99" x14ac:dyDescent="0.55000000000000004">
      <c r="A2005" s="4" t="str">
        <f t="shared" ca="1" si="445"/>
        <v>Economic Outlook Group</v>
      </c>
      <c r="B2005" s="4" t="str">
        <f t="shared" si="446"/>
        <v>Bernard Baumohl</v>
      </c>
      <c r="C2005" s="4" t="s">
        <v>246</v>
      </c>
      <c r="D2005" s="4" t="s">
        <v>96</v>
      </c>
      <c r="E2005" s="4" t="str">
        <f>IF(COUNTIF($E$2:E2004,"Begin: " &amp; C2005 &amp; "-" &amp; D2005 &amp; "-" &amp; H2005)=0,"Begin: " &amp; C2005 &amp; "-" &amp; D2005 &amp; "-" &amp; H2005,IF((C2005 &amp; "-" &amp; D2005 &amp; "-" &amp; H2005)&lt;&gt;(C2006 &amp; "-" &amp; D2006 &amp; "-" &amp; H2006),"End: " &amp; C2005 &amp; "-" &amp; D2005 &amp; "-" &amp; H2005,""))</f>
        <v/>
      </c>
      <c r="F2005" s="4" t="str">
        <f t="shared" si="447"/>
        <v>Wall Street Journal-10Yr Treasury Yield-03-2019</v>
      </c>
      <c r="G2005" s="7">
        <v>43534</v>
      </c>
      <c r="H2005" s="7" t="str">
        <f t="shared" si="448"/>
        <v>03-2019</v>
      </c>
      <c r="I2005" s="7" t="str">
        <f t="shared" ca="1" si="449"/>
        <v>Wall Street Journal: Economic Outlook Group-10Yr Treasury Yield-03-2019</v>
      </c>
      <c r="J2005" s="4" t="str">
        <f t="shared" ca="1" si="450"/>
        <v>10Yr Treasury Yield-Economic Outlook Group:03-2019</v>
      </c>
      <c r="K2005" t="s">
        <v>426</v>
      </c>
      <c r="CK2005">
        <v>2.85</v>
      </c>
      <c r="CM2005">
        <v>3.05</v>
      </c>
      <c r="CO2005">
        <v>3.1</v>
      </c>
      <c r="CQ2005">
        <v>3.15</v>
      </c>
      <c r="CS2005">
        <v>3</v>
      </c>
      <c r="CU2005">
        <v>2.85</v>
      </c>
    </row>
    <row r="2006" spans="1:99" x14ac:dyDescent="0.55000000000000004">
      <c r="A2006" s="4" t="str">
        <f t="shared" ca="1" si="445"/>
        <v>Nationwide Insurance</v>
      </c>
      <c r="B2006" s="4" t="str">
        <f t="shared" si="446"/>
        <v>David Berson</v>
      </c>
      <c r="C2006" s="4" t="s">
        <v>246</v>
      </c>
      <c r="D2006" s="4" t="s">
        <v>96</v>
      </c>
      <c r="E2006" s="4" t="str">
        <f>IF(COUNTIF($E$2:E2005,"Begin: " &amp; C2006 &amp; "-" &amp; D2006 &amp; "-" &amp; H2006)=0,"Begin: " &amp; C2006 &amp; "-" &amp; D2006 &amp; "-" &amp; H2006,IF((C2006 &amp; "-" &amp; D2006 &amp; "-" &amp; H2006)&lt;&gt;(C2007 &amp; "-" &amp; D2007 &amp; "-" &amp; H2007),"End: " &amp; C2006 &amp; "-" &amp; D2006 &amp; "-" &amp; H2006,""))</f>
        <v/>
      </c>
      <c r="F2006" s="4" t="str">
        <f t="shared" si="447"/>
        <v>Wall Street Journal-10Yr Treasury Yield-03-2019</v>
      </c>
      <c r="G2006" s="7">
        <v>43534</v>
      </c>
      <c r="H2006" s="7" t="str">
        <f t="shared" si="448"/>
        <v>03-2019</v>
      </c>
      <c r="I2006" s="7" t="str">
        <f t="shared" ca="1" si="449"/>
        <v>Wall Street Journal: Nationwide Insurance-10Yr Treasury Yield-03-2019</v>
      </c>
      <c r="J2006" s="4" t="str">
        <f t="shared" ca="1" si="450"/>
        <v>10Yr Treasury Yield-Nationwide Insurance:03-2019</v>
      </c>
      <c r="K2006" t="s">
        <v>427</v>
      </c>
      <c r="CK2006">
        <v>2.75</v>
      </c>
      <c r="CM2006">
        <v>3.1</v>
      </c>
      <c r="CO2006">
        <v>3.15</v>
      </c>
      <c r="CQ2006">
        <v>3.25</v>
      </c>
      <c r="CS2006">
        <v>3.3</v>
      </c>
      <c r="CU2006">
        <v>3.25</v>
      </c>
    </row>
    <row r="2007" spans="1:99" x14ac:dyDescent="0.55000000000000004">
      <c r="A2007" s="4" t="str">
        <f t="shared" ca="1" si="445"/>
        <v>Tufts University</v>
      </c>
      <c r="B2007" s="4" t="str">
        <f t="shared" si="446"/>
        <v>Brian Bethune</v>
      </c>
      <c r="C2007" s="4" t="s">
        <v>246</v>
      </c>
      <c r="D2007" s="4" t="s">
        <v>96</v>
      </c>
      <c r="E2007" s="4" t="str">
        <f>IF(COUNTIF($E$2:E2006,"Begin: " &amp; C2007 &amp; "-" &amp; D2007 &amp; "-" &amp; H2007)=0,"Begin: " &amp; C2007 &amp; "-" &amp; D2007 &amp; "-" &amp; H2007,IF((C2007 &amp; "-" &amp; D2007 &amp; "-" &amp; H2007)&lt;&gt;(C2008 &amp; "-" &amp; D2008 &amp; "-" &amp; H2008),"End: " &amp; C2007 &amp; "-" &amp; D2007 &amp; "-" &amp; H2007,""))</f>
        <v/>
      </c>
      <c r="F2007" s="4" t="str">
        <f t="shared" si="447"/>
        <v>Wall Street Journal-10Yr Treasury Yield-03-2019</v>
      </c>
      <c r="G2007" s="7">
        <v>43534</v>
      </c>
      <c r="H2007" s="7" t="str">
        <f t="shared" si="448"/>
        <v>03-2019</v>
      </c>
      <c r="I2007" s="7" t="str">
        <f t="shared" ca="1" si="449"/>
        <v>Wall Street Journal: Tufts University-10Yr Treasury Yield-03-2019</v>
      </c>
      <c r="J2007" s="4" t="str">
        <f t="shared" ca="1" si="450"/>
        <v>10Yr Treasury Yield-Tufts University:03-2019</v>
      </c>
      <c r="K2007" t="s">
        <v>428</v>
      </c>
      <c r="CK2007">
        <v>2.75</v>
      </c>
      <c r="CM2007">
        <v>2.78</v>
      </c>
      <c r="CO2007">
        <v>3.05</v>
      </c>
      <c r="CQ2007">
        <v>3.32</v>
      </c>
      <c r="CS2007">
        <v>3.34</v>
      </c>
      <c r="CU2007">
        <v>3.36</v>
      </c>
    </row>
    <row r="2008" spans="1:99" x14ac:dyDescent="0.55000000000000004">
      <c r="A2008" s="4" t="str">
        <f t="shared" ca="1" si="445"/>
        <v>TS Lombard</v>
      </c>
      <c r="B2008" s="4" t="str">
        <f t="shared" si="446"/>
        <v>Steven Blitz</v>
      </c>
      <c r="C2008" s="4" t="s">
        <v>246</v>
      </c>
      <c r="D2008" s="4" t="s">
        <v>96</v>
      </c>
      <c r="E2008" s="4" t="str">
        <f>IF(COUNTIF($E$2:E2007,"Begin: " &amp; C2008 &amp; "-" &amp; D2008 &amp; "-" &amp; H2008)=0,"Begin: " &amp; C2008 &amp; "-" &amp; D2008 &amp; "-" &amp; H2008,IF((C2008 &amp; "-" &amp; D2008 &amp; "-" &amp; H2008)&lt;&gt;(C2009 &amp; "-" &amp; D2009 &amp; "-" &amp; H2009),"End: " &amp; C2008 &amp; "-" &amp; D2008 &amp; "-" &amp; H2008,""))</f>
        <v/>
      </c>
      <c r="F2008" s="4" t="str">
        <f t="shared" si="447"/>
        <v>Wall Street Journal-10Yr Treasury Yield-03-2019</v>
      </c>
      <c r="G2008" s="7">
        <v>43534</v>
      </c>
      <c r="H2008" s="7" t="str">
        <f t="shared" si="448"/>
        <v>03-2019</v>
      </c>
      <c r="I2008" s="7" t="str">
        <f t="shared" ca="1" si="449"/>
        <v>Wall Street Journal: TS Lombard-10Yr Treasury Yield-03-2019</v>
      </c>
      <c r="J2008" s="4" t="str">
        <f t="shared" ca="1" si="450"/>
        <v>10Yr Treasury Yield-TS Lombard:03-2019</v>
      </c>
      <c r="K2008" t="s">
        <v>768</v>
      </c>
      <c r="CK2008">
        <v>2.5</v>
      </c>
      <c r="CM2008">
        <v>3</v>
      </c>
      <c r="CO2008">
        <v>3.5</v>
      </c>
      <c r="CQ2008">
        <v>3</v>
      </c>
      <c r="CS2008">
        <v>2.5</v>
      </c>
      <c r="CU2008">
        <v>2</v>
      </c>
    </row>
    <row r="2009" spans="1:99" x14ac:dyDescent="0.55000000000000004">
      <c r="A2009" s="4" t="str">
        <f t="shared" ca="1" si="445"/>
        <v>Standard and Poor's</v>
      </c>
      <c r="B2009" s="4" t="str">
        <f t="shared" si="446"/>
        <v>Beth Ann Bovino</v>
      </c>
      <c r="C2009" s="4" t="s">
        <v>246</v>
      </c>
      <c r="D2009" s="4" t="s">
        <v>96</v>
      </c>
      <c r="E2009" s="4" t="str">
        <f>IF(COUNTIF($E$2:E2008,"Begin: " &amp; C2009 &amp; "-" &amp; D2009 &amp; "-" &amp; H2009)=0,"Begin: " &amp; C2009 &amp; "-" &amp; D2009 &amp; "-" &amp; H2009,IF((C2009 &amp; "-" &amp; D2009 &amp; "-" &amp; H2009)&lt;&gt;(C2010 &amp; "-" &amp; D2010 &amp; "-" &amp; H2010),"End: " &amp; C2009 &amp; "-" &amp; D2009 &amp; "-" &amp; H2009,""))</f>
        <v/>
      </c>
      <c r="F2009" s="4" t="str">
        <f t="shared" si="447"/>
        <v>Wall Street Journal-10Yr Treasury Yield-03-2019</v>
      </c>
      <c r="G2009" s="7">
        <v>43534</v>
      </c>
      <c r="H2009" s="7" t="str">
        <f t="shared" si="448"/>
        <v>03-2019</v>
      </c>
      <c r="I2009" s="7" t="str">
        <f t="shared" ca="1" si="449"/>
        <v>Wall Street Journal: Standard and Poor's-10Yr Treasury Yield-03-2019</v>
      </c>
      <c r="J2009" s="4" t="str">
        <f t="shared" ca="1" si="450"/>
        <v>10Yr Treasury Yield-Standard and Poor's:03-2019</v>
      </c>
      <c r="K2009" t="s">
        <v>199</v>
      </c>
      <c r="CK2009">
        <v>2.8</v>
      </c>
      <c r="CM2009">
        <v>3</v>
      </c>
      <c r="CO2009">
        <v>2.9</v>
      </c>
      <c r="CQ2009">
        <v>3</v>
      </c>
      <c r="CS2009">
        <v>2.8</v>
      </c>
      <c r="CU2009">
        <v>2.9</v>
      </c>
    </row>
    <row r="2010" spans="1:99" x14ac:dyDescent="0.55000000000000004">
      <c r="A2010" s="4" t="str">
        <f t="shared" ca="1" si="445"/>
        <v>Wells Fargo &amp; Co.</v>
      </c>
      <c r="B2010" s="4" t="str">
        <f t="shared" si="446"/>
        <v>Jay Bryson</v>
      </c>
      <c r="C2010" s="4" t="s">
        <v>246</v>
      </c>
      <c r="D2010" s="4" t="s">
        <v>96</v>
      </c>
      <c r="E2010" s="4" t="str">
        <f>IF(COUNTIF($E$2:E2009,"Begin: " &amp; C2010 &amp; "-" &amp; D2010 &amp; "-" &amp; H2010)=0,"Begin: " &amp; C2010 &amp; "-" &amp; D2010 &amp; "-" &amp; H2010,IF((C2010 &amp; "-" &amp; D2010 &amp; "-" &amp; H2010)&lt;&gt;(C2011 &amp; "-" &amp; D2011 &amp; "-" &amp; H2011),"End: " &amp; C2010 &amp; "-" &amp; D2010 &amp; "-" &amp; H2010,""))</f>
        <v/>
      </c>
      <c r="F2010" s="4" t="str">
        <f t="shared" si="447"/>
        <v>Wall Street Journal-10Yr Treasury Yield-03-2019</v>
      </c>
      <c r="G2010" s="7">
        <v>43534</v>
      </c>
      <c r="H2010" s="7" t="str">
        <f t="shared" si="448"/>
        <v>03-2019</v>
      </c>
      <c r="I2010" s="7" t="str">
        <f t="shared" ca="1" si="449"/>
        <v>Wall Street Journal: Wells Fargo &amp; Co.-10Yr Treasury Yield-03-2019</v>
      </c>
      <c r="J2010" s="4" t="str">
        <f t="shared" ca="1" si="450"/>
        <v>10Yr Treasury Yield-Wells Fargo &amp; Co.:03-2019</v>
      </c>
      <c r="K2010" t="s">
        <v>786</v>
      </c>
      <c r="CK2010">
        <v>2.95</v>
      </c>
      <c r="CM2010">
        <v>3.1</v>
      </c>
      <c r="CO2010">
        <v>3.05</v>
      </c>
      <c r="CQ2010">
        <v>3</v>
      </c>
    </row>
    <row r="2011" spans="1:99" x14ac:dyDescent="0.55000000000000004">
      <c r="A2011" s="4" t="str">
        <f t="shared" ca="1" si="445"/>
        <v>Credit Agricole CIB</v>
      </c>
      <c r="B2011" s="4" t="str">
        <f t="shared" si="446"/>
        <v>Michael Carey</v>
      </c>
      <c r="C2011" s="4" t="s">
        <v>246</v>
      </c>
      <c r="D2011" s="4" t="s">
        <v>96</v>
      </c>
      <c r="E2011" s="4" t="str">
        <f>IF(COUNTIF($E$2:E2010,"Begin: " &amp; C2011 &amp; "-" &amp; D2011 &amp; "-" &amp; H2011)=0,"Begin: " &amp; C2011 &amp; "-" &amp; D2011 &amp; "-" &amp; H2011,IF((C2011 &amp; "-" &amp; D2011 &amp; "-" &amp; H2011)&lt;&gt;(C2012 &amp; "-" &amp; D2012 &amp; "-" &amp; H2012),"End: " &amp; C2011 &amp; "-" &amp; D2011 &amp; "-" &amp; H2011,""))</f>
        <v/>
      </c>
      <c r="F2011" s="4" t="str">
        <f t="shared" si="447"/>
        <v>Wall Street Journal-10Yr Treasury Yield-03-2019</v>
      </c>
      <c r="G2011" s="7">
        <v>43534</v>
      </c>
      <c r="H2011" s="7" t="str">
        <f t="shared" si="448"/>
        <v>03-2019</v>
      </c>
      <c r="I2011" s="7" t="str">
        <f t="shared" ca="1" si="449"/>
        <v>Wall Street Journal: Credit Agricole CIB-10Yr Treasury Yield-03-2019</v>
      </c>
      <c r="J2011" s="4" t="str">
        <f t="shared" ca="1" si="450"/>
        <v>10Yr Treasury Yield-Credit Agricole CIB:03-2019</v>
      </c>
      <c r="K2011" t="s">
        <v>200</v>
      </c>
      <c r="CK2011">
        <v>2.85</v>
      </c>
      <c r="CM2011">
        <v>3</v>
      </c>
      <c r="CO2011">
        <v>3</v>
      </c>
      <c r="CQ2011">
        <v>3</v>
      </c>
    </row>
    <row r="2012" spans="1:99" x14ac:dyDescent="0.55000000000000004">
      <c r="A2012" s="4" t="str">
        <f t="shared" ca="1" si="445"/>
        <v>Econoclast</v>
      </c>
      <c r="B2012" s="4" t="str">
        <f t="shared" si="446"/>
        <v>Mike Cosgrove</v>
      </c>
      <c r="C2012" s="4" t="s">
        <v>246</v>
      </c>
      <c r="D2012" s="4" t="s">
        <v>96</v>
      </c>
      <c r="E2012" s="4" t="str">
        <f>IF(COUNTIF($E$2:E2011,"Begin: " &amp; C2012 &amp; "-" &amp; D2012 &amp; "-" &amp; H2012)=0,"Begin: " &amp; C2012 &amp; "-" &amp; D2012 &amp; "-" &amp; H2012,IF((C2012 &amp; "-" &amp; D2012 &amp; "-" &amp; H2012)&lt;&gt;(C2013 &amp; "-" &amp; D2013 &amp; "-" &amp; H2013),"End: " &amp; C2012 &amp; "-" &amp; D2012 &amp; "-" &amp; H2012,""))</f>
        <v/>
      </c>
      <c r="F2012" s="4" t="str">
        <f t="shared" si="447"/>
        <v>Wall Street Journal-10Yr Treasury Yield-03-2019</v>
      </c>
      <c r="G2012" s="7">
        <v>43534</v>
      </c>
      <c r="H2012" s="7" t="str">
        <f t="shared" si="448"/>
        <v>03-2019</v>
      </c>
      <c r="I2012" s="7" t="str">
        <f t="shared" ca="1" si="449"/>
        <v>Wall Street Journal: Econoclast-10Yr Treasury Yield-03-2019</v>
      </c>
      <c r="J2012" s="4" t="str">
        <f t="shared" ca="1" si="450"/>
        <v>10Yr Treasury Yield-Econoclast:03-2019</v>
      </c>
      <c r="K2012" t="s">
        <v>203</v>
      </c>
      <c r="CK2012">
        <v>2.7</v>
      </c>
      <c r="CM2012">
        <v>2.8</v>
      </c>
      <c r="CO2012">
        <v>2.7</v>
      </c>
      <c r="CQ2012">
        <v>2.6</v>
      </c>
      <c r="CS2012">
        <v>2.4</v>
      </c>
      <c r="CU2012">
        <v>2.4</v>
      </c>
    </row>
    <row r="2013" spans="1:99" x14ac:dyDescent="0.55000000000000004">
      <c r="A2013" s="4" t="str">
        <f t="shared" ca="1" si="445"/>
        <v>Pictet Wealth Management</v>
      </c>
      <c r="B2013" s="4" t="str">
        <f t="shared" si="446"/>
        <v>Thomas Costerg</v>
      </c>
      <c r="C2013" s="4" t="s">
        <v>246</v>
      </c>
      <c r="D2013" s="4" t="s">
        <v>96</v>
      </c>
      <c r="E2013" s="4" t="str">
        <f>IF(COUNTIF($E$2:E2012,"Begin: " &amp; C2013 &amp; "-" &amp; D2013 &amp; "-" &amp; H2013)=0,"Begin: " &amp; C2013 &amp; "-" &amp; D2013 &amp; "-" &amp; H2013,IF((C2013 &amp; "-" &amp; D2013 &amp; "-" &amp; H2013)&lt;&gt;(C2014 &amp; "-" &amp; D2014 &amp; "-" &amp; H2014),"End: " &amp; C2013 &amp; "-" &amp; D2013 &amp; "-" &amp; H2013,""))</f>
        <v/>
      </c>
      <c r="F2013" s="4" t="str">
        <f t="shared" si="447"/>
        <v>Wall Street Journal-10Yr Treasury Yield-03-2019</v>
      </c>
      <c r="G2013" s="7">
        <v>43534</v>
      </c>
      <c r="H2013" s="7" t="str">
        <f t="shared" si="448"/>
        <v>03-2019</v>
      </c>
      <c r="I2013" s="7" t="str">
        <f t="shared" ca="1" si="449"/>
        <v>Wall Street Journal: Pictet Wealth Management-10Yr Treasury Yield-03-2019</v>
      </c>
      <c r="J2013" s="4" t="str">
        <f t="shared" ca="1" si="450"/>
        <v>10Yr Treasury Yield-Pictet Wealth Management:03-2019</v>
      </c>
      <c r="K2013" t="s">
        <v>773</v>
      </c>
      <c r="CM2013">
        <v>3.1</v>
      </c>
    </row>
    <row r="2014" spans="1:99" x14ac:dyDescent="0.55000000000000004">
      <c r="A2014" s="4" t="str">
        <f t="shared" ca="1" si="445"/>
        <v>Wrightson ICAP</v>
      </c>
      <c r="B2014" s="4" t="str">
        <f t="shared" si="446"/>
        <v>Lou Crandall</v>
      </c>
      <c r="C2014" s="4" t="s">
        <v>246</v>
      </c>
      <c r="D2014" s="4" t="s">
        <v>96</v>
      </c>
      <c r="E2014" s="4" t="str">
        <f>IF(COUNTIF($E$2:E2013,"Begin: " &amp; C2014 &amp; "-" &amp; D2014 &amp; "-" &amp; H2014)=0,"Begin: " &amp; C2014 &amp; "-" &amp; D2014 &amp; "-" &amp; H2014,IF((C2014 &amp; "-" &amp; D2014 &amp; "-" &amp; H2014)&lt;&gt;(C2015 &amp; "-" &amp; D2015 &amp; "-" &amp; H2015),"End: " &amp; C2014 &amp; "-" &amp; D2014 &amp; "-" &amp; H2014,""))</f>
        <v/>
      </c>
      <c r="F2014" s="4" t="str">
        <f t="shared" si="447"/>
        <v>Wall Street Journal-10Yr Treasury Yield-03-2019</v>
      </c>
      <c r="G2014" s="7">
        <v>43534</v>
      </c>
      <c r="H2014" s="7" t="str">
        <f t="shared" si="448"/>
        <v>03-2019</v>
      </c>
      <c r="I2014" s="7" t="str">
        <f t="shared" ca="1" si="449"/>
        <v>Wall Street Journal: Wrightson ICAP-10Yr Treasury Yield-03-2019</v>
      </c>
      <c r="J2014" s="4" t="str">
        <f t="shared" ca="1" si="450"/>
        <v>10Yr Treasury Yield-Wrightson ICAP:03-2019</v>
      </c>
      <c r="K2014" t="s">
        <v>204</v>
      </c>
      <c r="CK2014">
        <v>2.8</v>
      </c>
      <c r="CM2014">
        <v>3</v>
      </c>
      <c r="CO2014">
        <v>3.1</v>
      </c>
      <c r="CQ2014">
        <v>3.1</v>
      </c>
      <c r="CS2014">
        <v>3.1</v>
      </c>
      <c r="CU2014">
        <v>3.1</v>
      </c>
    </row>
    <row r="2015" spans="1:99" x14ac:dyDescent="0.55000000000000004">
      <c r="A2015" s="4" t="str">
        <f t="shared" ca="1" si="445"/>
        <v>Independent Consultant</v>
      </c>
      <c r="B2015" s="4" t="str">
        <f t="shared" si="446"/>
        <v>Amy Crews Cutts</v>
      </c>
      <c r="C2015" s="4" t="s">
        <v>246</v>
      </c>
      <c r="D2015" s="4" t="s">
        <v>96</v>
      </c>
      <c r="E2015" s="4" t="str">
        <f>IF(COUNTIF($E$2:E2014,"Begin: " &amp; C2015 &amp; "-" &amp; D2015 &amp; "-" &amp; H2015)=0,"Begin: " &amp; C2015 &amp; "-" &amp; D2015 &amp; "-" &amp; H2015,IF((C2015 &amp; "-" &amp; D2015 &amp; "-" &amp; H2015)&lt;&gt;(C2016 &amp; "-" &amp; D2016 &amp; "-" &amp; H2016),"End: " &amp; C2015 &amp; "-" &amp; D2015 &amp; "-" &amp; H2015,""))</f>
        <v/>
      </c>
      <c r="F2015" s="4" t="str">
        <f t="shared" si="447"/>
        <v>Wall Street Journal-10Yr Treasury Yield-03-2019</v>
      </c>
      <c r="G2015" s="7">
        <v>43534</v>
      </c>
      <c r="H2015" s="7" t="str">
        <f t="shared" si="448"/>
        <v>03-2019</v>
      </c>
      <c r="I2015" s="7" t="str">
        <f t="shared" ca="1" si="449"/>
        <v>Wall Street Journal: Independent Consultant-10Yr Treasury Yield-03-2019</v>
      </c>
      <c r="J2015" s="4" t="str">
        <f t="shared" ca="1" si="450"/>
        <v>10Yr Treasury Yield-Independent Consultant:03-2019</v>
      </c>
      <c r="K2015" t="s">
        <v>805</v>
      </c>
      <c r="CK2015">
        <v>2.65</v>
      </c>
      <c r="CM2015">
        <v>2.5499999999999998</v>
      </c>
      <c r="CO2015">
        <v>2.2999999999999998</v>
      </c>
      <c r="CQ2015">
        <v>2.2000000000000002</v>
      </c>
      <c r="CS2015">
        <v>2</v>
      </c>
      <c r="CU2015">
        <v>1.75</v>
      </c>
    </row>
    <row r="2016" spans="1:99" x14ac:dyDescent="0.55000000000000004">
      <c r="A2016" s="4" t="str">
        <f t="shared" ca="1" si="445"/>
        <v>Oxford Economics</v>
      </c>
      <c r="B2016" s="4" t="str">
        <f t="shared" si="446"/>
        <v>Greg Daco</v>
      </c>
      <c r="C2016" s="4" t="s">
        <v>246</v>
      </c>
      <c r="D2016" s="4" t="s">
        <v>96</v>
      </c>
      <c r="E2016" s="4" t="str">
        <f>IF(COUNTIF($E$2:E2015,"Begin: " &amp; C2016 &amp; "-" &amp; D2016 &amp; "-" &amp; H2016)=0,"Begin: " &amp; C2016 &amp; "-" &amp; D2016 &amp; "-" &amp; H2016,IF((C2016 &amp; "-" &amp; D2016 &amp; "-" &amp; H2016)&lt;&gt;(C2017 &amp; "-" &amp; D2017 &amp; "-" &amp; H2017),"End: " &amp; C2016 &amp; "-" &amp; D2016 &amp; "-" &amp; H2016,""))</f>
        <v/>
      </c>
      <c r="F2016" s="4" t="str">
        <f t="shared" si="447"/>
        <v>Wall Street Journal-10Yr Treasury Yield-03-2019</v>
      </c>
      <c r="G2016" s="7">
        <v>43534</v>
      </c>
      <c r="H2016" s="7" t="str">
        <f t="shared" si="448"/>
        <v>03-2019</v>
      </c>
      <c r="I2016" s="7" t="str">
        <f t="shared" ca="1" si="449"/>
        <v>Wall Street Journal: Oxford Economics-10Yr Treasury Yield-03-2019</v>
      </c>
      <c r="J2016" s="4" t="str">
        <f t="shared" ca="1" si="450"/>
        <v>10Yr Treasury Yield-Oxford Economics:03-2019</v>
      </c>
      <c r="K2016" t="s">
        <v>429</v>
      </c>
      <c r="CK2016">
        <v>2.77</v>
      </c>
      <c r="CM2016">
        <v>2.83</v>
      </c>
      <c r="CO2016">
        <v>2.93</v>
      </c>
      <c r="CQ2016">
        <v>3</v>
      </c>
      <c r="CS2016">
        <v>3.08</v>
      </c>
      <c r="CU2016">
        <v>3.16</v>
      </c>
    </row>
    <row r="2017" spans="1:99" x14ac:dyDescent="0.55000000000000004">
      <c r="A2017" s="4" t="str">
        <f t="shared" ca="1" si="445"/>
        <v>Georgia State University</v>
      </c>
      <c r="B2017" s="4" t="str">
        <f t="shared" si="446"/>
        <v>Rajeev Dhawan</v>
      </c>
      <c r="C2017" s="4" t="s">
        <v>246</v>
      </c>
      <c r="D2017" s="4" t="s">
        <v>96</v>
      </c>
      <c r="E2017" s="4" t="str">
        <f>IF(COUNTIF($E$2:E2016,"Begin: " &amp; C2017 &amp; "-" &amp; D2017 &amp; "-" &amp; H2017)=0,"Begin: " &amp; C2017 &amp; "-" &amp; D2017 &amp; "-" &amp; H2017,IF((C2017 &amp; "-" &amp; D2017 &amp; "-" &amp; H2017)&lt;&gt;(C2018 &amp; "-" &amp; D2018 &amp; "-" &amp; H2018),"End: " &amp; C2017 &amp; "-" &amp; D2017 &amp; "-" &amp; H2017,""))</f>
        <v/>
      </c>
      <c r="F2017" s="4" t="str">
        <f t="shared" si="447"/>
        <v>Wall Street Journal-10Yr Treasury Yield-03-2019</v>
      </c>
      <c r="G2017" s="7">
        <v>43534</v>
      </c>
      <c r="H2017" s="7" t="str">
        <f t="shared" si="448"/>
        <v>03-2019</v>
      </c>
      <c r="I2017" s="7" t="str">
        <f t="shared" ca="1" si="449"/>
        <v>Wall Street Journal: Georgia State University-10Yr Treasury Yield-03-2019</v>
      </c>
      <c r="J2017" s="4" t="str">
        <f t="shared" ca="1" si="450"/>
        <v>10Yr Treasury Yield-Georgia State University:03-2019</v>
      </c>
      <c r="K2017" t="s">
        <v>430</v>
      </c>
      <c r="CK2017">
        <v>3.05</v>
      </c>
      <c r="CM2017">
        <v>3.27</v>
      </c>
      <c r="CO2017">
        <v>3.42</v>
      </c>
      <c r="CQ2017">
        <v>3.36</v>
      </c>
      <c r="CS2017">
        <v>3.41</v>
      </c>
      <c r="CU2017">
        <v>3.47</v>
      </c>
    </row>
    <row r="2018" spans="1:99" x14ac:dyDescent="0.55000000000000004">
      <c r="A2018" s="4" t="str">
        <f t="shared" ca="1" si="445"/>
        <v>National Association of Home Builders</v>
      </c>
      <c r="B2018" s="4" t="str">
        <f t="shared" si="446"/>
        <v>Robert Dietz</v>
      </c>
      <c r="C2018" s="4" t="s">
        <v>246</v>
      </c>
      <c r="D2018" s="4" t="s">
        <v>96</v>
      </c>
      <c r="E2018" s="4" t="str">
        <f>IF(COUNTIF($E$2:E2017,"Begin: " &amp; C2018 &amp; "-" &amp; D2018 &amp; "-" &amp; H2018)=0,"Begin: " &amp; C2018 &amp; "-" &amp; D2018 &amp; "-" &amp; H2018,IF((C2018 &amp; "-" &amp; D2018 &amp; "-" &amp; H2018)&lt;&gt;(C2019 &amp; "-" &amp; D2019 &amp; "-" &amp; H2019),"End: " &amp; C2018 &amp; "-" &amp; D2018 &amp; "-" &amp; H2018,""))</f>
        <v/>
      </c>
      <c r="F2018" s="4" t="str">
        <f t="shared" si="447"/>
        <v>Wall Street Journal-10Yr Treasury Yield-03-2019</v>
      </c>
      <c r="G2018" s="7">
        <v>43534</v>
      </c>
      <c r="H2018" s="7" t="str">
        <f t="shared" si="448"/>
        <v>03-2019</v>
      </c>
      <c r="I2018" s="7" t="str">
        <f t="shared" ca="1" si="449"/>
        <v>Wall Street Journal: National Association of Home Builders-10Yr Treasury Yield-03-2019</v>
      </c>
      <c r="J2018" s="4" t="str">
        <f t="shared" ca="1" si="450"/>
        <v>10Yr Treasury Yield-National Association of Home Builders:03-2019</v>
      </c>
      <c r="K2018" t="s">
        <v>754</v>
      </c>
      <c r="CK2018">
        <v>2.97</v>
      </c>
      <c r="CM2018">
        <v>3.12</v>
      </c>
      <c r="CO2018">
        <v>3.17</v>
      </c>
      <c r="CQ2018">
        <v>3.11</v>
      </c>
    </row>
    <row r="2019" spans="1:99" x14ac:dyDescent="0.55000000000000004">
      <c r="A2019" s="4" t="str">
        <f t="shared" ca="1" si="445"/>
        <v>Fannie Mae</v>
      </c>
      <c r="B2019" s="4" t="str">
        <f t="shared" si="446"/>
        <v>Douglas Duncan</v>
      </c>
      <c r="C2019" s="4" t="s">
        <v>246</v>
      </c>
      <c r="D2019" s="4" t="s">
        <v>96</v>
      </c>
      <c r="E2019" s="4" t="str">
        <f>IF(COUNTIF($E$2:E2018,"Begin: " &amp; C2019 &amp; "-" &amp; D2019 &amp; "-" &amp; H2019)=0,"Begin: " &amp; C2019 &amp; "-" &amp; D2019 &amp; "-" &amp; H2019,IF((C2019 &amp; "-" &amp; D2019 &amp; "-" &amp; H2019)&lt;&gt;(C2020 &amp; "-" &amp; D2020 &amp; "-" &amp; H2020),"End: " &amp; C2019 &amp; "-" &amp; D2019 &amp; "-" &amp; H2019,""))</f>
        <v/>
      </c>
      <c r="F2019" s="4" t="str">
        <f t="shared" si="447"/>
        <v>Wall Street Journal-10Yr Treasury Yield-03-2019</v>
      </c>
      <c r="G2019" s="7">
        <v>43534</v>
      </c>
      <c r="H2019" s="7" t="str">
        <f t="shared" si="448"/>
        <v>03-2019</v>
      </c>
      <c r="I2019" s="7" t="str">
        <f t="shared" ca="1" si="449"/>
        <v>Wall Street Journal: Fannie Mae-10Yr Treasury Yield-03-2019</v>
      </c>
      <c r="J2019" s="4" t="str">
        <f t="shared" ca="1" si="450"/>
        <v>10Yr Treasury Yield-Fannie Mae:03-2019</v>
      </c>
      <c r="K2019" t="s">
        <v>206</v>
      </c>
      <c r="CK2019">
        <v>2.8</v>
      </c>
      <c r="CM2019">
        <v>2.8</v>
      </c>
      <c r="CO2019">
        <v>2.8</v>
      </c>
      <c r="CQ2019">
        <v>2.8</v>
      </c>
      <c r="CS2019">
        <v>2.9</v>
      </c>
      <c r="CU2019">
        <v>2.9</v>
      </c>
    </row>
    <row r="2020" spans="1:99" x14ac:dyDescent="0.55000000000000004">
      <c r="A2020" s="4" t="str">
        <f t="shared" ca="1" si="445"/>
        <v>Comerica Bank</v>
      </c>
      <c r="B2020" s="4" t="str">
        <f t="shared" si="446"/>
        <v>Robert Dye</v>
      </c>
      <c r="C2020" s="4" t="s">
        <v>246</v>
      </c>
      <c r="D2020" s="4" t="s">
        <v>96</v>
      </c>
      <c r="E2020" s="4" t="str">
        <f>IF(COUNTIF($E$2:E2019,"Begin: " &amp; C2020 &amp; "-" &amp; D2020 &amp; "-" &amp; H2020)=0,"Begin: " &amp; C2020 &amp; "-" &amp; D2020 &amp; "-" &amp; H2020,IF((C2020 &amp; "-" &amp; D2020 &amp; "-" &amp; H2020)&lt;&gt;(C2021 &amp; "-" &amp; D2021 &amp; "-" &amp; H2021),"End: " &amp; C2020 &amp; "-" &amp; D2020 &amp; "-" &amp; H2020,""))</f>
        <v/>
      </c>
      <c r="F2020" s="4" t="str">
        <f t="shared" si="447"/>
        <v>Wall Street Journal-10Yr Treasury Yield-03-2019</v>
      </c>
      <c r="G2020" s="7">
        <v>43534</v>
      </c>
      <c r="H2020" s="7" t="str">
        <f t="shared" si="448"/>
        <v>03-2019</v>
      </c>
      <c r="I2020" s="7" t="str">
        <f t="shared" ca="1" si="449"/>
        <v>Wall Street Journal: Comerica Bank-10Yr Treasury Yield-03-2019</v>
      </c>
      <c r="J2020" s="4" t="str">
        <f t="shared" ca="1" si="450"/>
        <v>10Yr Treasury Yield-Comerica Bank:03-2019</v>
      </c>
      <c r="K2020" t="s">
        <v>207</v>
      </c>
      <c r="CK2020">
        <v>2.78</v>
      </c>
      <c r="CM2020">
        <v>3.06</v>
      </c>
      <c r="CO2020">
        <v>3.16</v>
      </c>
      <c r="CQ2020">
        <v>3.18</v>
      </c>
      <c r="CS2020">
        <v>3.21</v>
      </c>
      <c r="CU2020">
        <v>3.22</v>
      </c>
    </row>
    <row r="2021" spans="1:99" x14ac:dyDescent="0.55000000000000004">
      <c r="A2021" s="4" t="str">
        <f t="shared" ca="1" si="445"/>
        <v>PNC Financial Services Group</v>
      </c>
      <c r="B2021" s="4" t="str">
        <f t="shared" si="446"/>
        <v>Augustine Faucher</v>
      </c>
      <c r="C2021" s="4" t="s">
        <v>246</v>
      </c>
      <c r="D2021" s="4" t="s">
        <v>96</v>
      </c>
      <c r="E2021" s="4" t="str">
        <f>IF(COUNTIF($E$2:E2020,"Begin: " &amp; C2021 &amp; "-" &amp; D2021 &amp; "-" &amp; H2021)=0,"Begin: " &amp; C2021 &amp; "-" &amp; D2021 &amp; "-" &amp; H2021,IF((C2021 &amp; "-" &amp; D2021 &amp; "-" &amp; H2021)&lt;&gt;(C2022 &amp; "-" &amp; D2022 &amp; "-" &amp; H2022),"End: " &amp; C2021 &amp; "-" &amp; D2021 &amp; "-" &amp; H2021,""))</f>
        <v/>
      </c>
      <c r="F2021" s="4" t="str">
        <f t="shared" si="447"/>
        <v>Wall Street Journal-10Yr Treasury Yield-03-2019</v>
      </c>
      <c r="G2021" s="7">
        <v>43534</v>
      </c>
      <c r="H2021" s="7" t="str">
        <f t="shared" si="448"/>
        <v>03-2019</v>
      </c>
      <c r="I2021" s="7" t="str">
        <f t="shared" ca="1" si="449"/>
        <v>Wall Street Journal: PNC Financial Services Group-10Yr Treasury Yield-03-2019</v>
      </c>
      <c r="J2021" s="4" t="str">
        <f t="shared" ca="1" si="450"/>
        <v>10Yr Treasury Yield-PNC Financial Services Group:03-2019</v>
      </c>
      <c r="K2021" t="s">
        <v>769</v>
      </c>
      <c r="CK2021">
        <v>2.83</v>
      </c>
      <c r="CM2021">
        <v>2.95</v>
      </c>
      <c r="CO2021">
        <v>2.92</v>
      </c>
      <c r="CQ2021">
        <v>2.86</v>
      </c>
      <c r="CS2021">
        <v>2.86</v>
      </c>
      <c r="CU2021">
        <v>2.86</v>
      </c>
    </row>
    <row r="2022" spans="1:99" x14ac:dyDescent="0.55000000000000004">
      <c r="A2022" s="4" t="str">
        <f t="shared" ca="1" si="445"/>
        <v>California Lutheran University</v>
      </c>
      <c r="B2022" s="4" t="str">
        <f t="shared" si="446"/>
        <v>Matthew Fienup/Dan Hamilton</v>
      </c>
      <c r="C2022" s="4" t="s">
        <v>246</v>
      </c>
      <c r="D2022" s="4" t="s">
        <v>96</v>
      </c>
      <c r="E2022" s="4" t="str">
        <f>IF(COUNTIF($E$2:E2021,"Begin: " &amp; C2022 &amp; "-" &amp; D2022 &amp; "-" &amp; H2022)=0,"Begin: " &amp; C2022 &amp; "-" &amp; D2022 &amp; "-" &amp; H2022,IF((C2022 &amp; "-" &amp; D2022 &amp; "-" &amp; H2022)&lt;&gt;(C2023 &amp; "-" &amp; D2023 &amp; "-" &amp; H2023),"End: " &amp; C2022 &amp; "-" &amp; D2022 &amp; "-" &amp; H2022,""))</f>
        <v/>
      </c>
      <c r="F2022" s="4" t="str">
        <f t="shared" si="447"/>
        <v>Wall Street Journal-10Yr Treasury Yield-03-2019</v>
      </c>
      <c r="G2022" s="7">
        <v>43534</v>
      </c>
      <c r="H2022" s="7" t="str">
        <f t="shared" si="448"/>
        <v>03-2019</v>
      </c>
      <c r="I2022" s="7" t="str">
        <f t="shared" ca="1" si="449"/>
        <v>Wall Street Journal: California Lutheran University-10Yr Treasury Yield-03-2019</v>
      </c>
      <c r="J2022" s="4" t="str">
        <f t="shared" ca="1" si="450"/>
        <v>10Yr Treasury Yield-California Lutheran University:03-2019</v>
      </c>
      <c r="K2022" t="s">
        <v>796</v>
      </c>
      <c r="CK2022">
        <v>2.68</v>
      </c>
      <c r="CM2022">
        <v>2.78</v>
      </c>
      <c r="CO2022">
        <v>2.87</v>
      </c>
      <c r="CQ2022">
        <v>2.98</v>
      </c>
      <c r="CS2022">
        <v>3.05</v>
      </c>
      <c r="CU2022">
        <v>3.09</v>
      </c>
    </row>
    <row r="2023" spans="1:99" x14ac:dyDescent="0.55000000000000004">
      <c r="A2023" s="4" t="str">
        <f t="shared" ca="1" si="445"/>
        <v>MFR</v>
      </c>
      <c r="B2023" s="4" t="str">
        <f t="shared" si="446"/>
        <v>Maria Fiorini Ramirez/Joshua Shapiro</v>
      </c>
      <c r="C2023" s="4" t="s">
        <v>246</v>
      </c>
      <c r="D2023" s="4" t="s">
        <v>96</v>
      </c>
      <c r="E2023" s="4" t="str">
        <f>IF(COUNTIF($E$2:E2022,"Begin: " &amp; C2023 &amp; "-" &amp; D2023 &amp; "-" &amp; H2023)=0,"Begin: " &amp; C2023 &amp; "-" &amp; D2023 &amp; "-" &amp; H2023,IF((C2023 &amp; "-" &amp; D2023 &amp; "-" &amp; H2023)&lt;&gt;(C2024 &amp; "-" &amp; D2024 &amp; "-" &amp; H2024),"End: " &amp; C2023 &amp; "-" &amp; D2023 &amp; "-" &amp; H2023,""))</f>
        <v/>
      </c>
      <c r="F2023" s="4" t="str">
        <f t="shared" si="447"/>
        <v>Wall Street Journal-10Yr Treasury Yield-03-2019</v>
      </c>
      <c r="G2023" s="7">
        <v>43534</v>
      </c>
      <c r="H2023" s="7" t="str">
        <f t="shared" si="448"/>
        <v>03-2019</v>
      </c>
      <c r="I2023" s="7" t="str">
        <f t="shared" ca="1" si="449"/>
        <v>Wall Street Journal: MFR-10Yr Treasury Yield-03-2019</v>
      </c>
      <c r="J2023" s="4" t="str">
        <f t="shared" ca="1" si="450"/>
        <v>10Yr Treasury Yield-MFR:03-2019</v>
      </c>
      <c r="K2023" t="s">
        <v>208</v>
      </c>
      <c r="CK2023">
        <v>2.9</v>
      </c>
      <c r="CM2023">
        <v>2.95</v>
      </c>
      <c r="CO2023">
        <v>2.8</v>
      </c>
      <c r="CQ2023">
        <v>2.65</v>
      </c>
    </row>
    <row r="2024" spans="1:99" x14ac:dyDescent="0.55000000000000004">
      <c r="A2024" s="4" t="str">
        <f t="shared" ca="1" si="445"/>
        <v>Chamber of Commerce</v>
      </c>
      <c r="B2024" s="4" t="str">
        <f t="shared" si="446"/>
        <v>J.D. Foster</v>
      </c>
      <c r="C2024" s="4" t="s">
        <v>246</v>
      </c>
      <c r="D2024" s="4" t="s">
        <v>96</v>
      </c>
      <c r="E2024" s="4" t="str">
        <f>IF(COUNTIF($E$2:E2023,"Begin: " &amp; C2024 &amp; "-" &amp; D2024 &amp; "-" &amp; H2024)=0,"Begin: " &amp; C2024 &amp; "-" &amp; D2024 &amp; "-" &amp; H2024,IF((C2024 &amp; "-" &amp; D2024 &amp; "-" &amp; H2024)&lt;&gt;(C2025 &amp; "-" &amp; D2025 &amp; "-" &amp; H2025),"End: " &amp; C2024 &amp; "-" &amp; D2024 &amp; "-" &amp; H2024,""))</f>
        <v/>
      </c>
      <c r="F2024" s="4" t="str">
        <f t="shared" si="447"/>
        <v>Wall Street Journal-10Yr Treasury Yield-03-2019</v>
      </c>
      <c r="G2024" s="7">
        <v>43534</v>
      </c>
      <c r="H2024" s="7" t="str">
        <f t="shared" si="448"/>
        <v>03-2019</v>
      </c>
      <c r="I2024" s="7" t="str">
        <f t="shared" ca="1" si="449"/>
        <v>Wall Street Journal: Chamber of Commerce-10Yr Treasury Yield-03-2019</v>
      </c>
      <c r="J2024" s="4" t="str">
        <f t="shared" ca="1" si="450"/>
        <v>10Yr Treasury Yield-Chamber of Commerce:03-2019</v>
      </c>
      <c r="K2024" t="s">
        <v>766</v>
      </c>
      <c r="CK2024">
        <v>2.85</v>
      </c>
      <c r="CM2024">
        <v>2.95</v>
      </c>
      <c r="CO2024">
        <v>3.05</v>
      </c>
      <c r="CQ2024">
        <v>3.1</v>
      </c>
    </row>
    <row r="2025" spans="1:99" x14ac:dyDescent="0.55000000000000004">
      <c r="A2025" s="4" t="str">
        <f t="shared" ca="1" si="445"/>
        <v>Mortgage Bankers Association</v>
      </c>
      <c r="B2025" s="4" t="str">
        <f t="shared" si="446"/>
        <v>Mike Fratantoni</v>
      </c>
      <c r="C2025" s="4" t="s">
        <v>246</v>
      </c>
      <c r="D2025" s="4" t="s">
        <v>96</v>
      </c>
      <c r="E2025" s="4" t="str">
        <f>IF(COUNTIF($E$2:E2024,"Begin: " &amp; C2025 &amp; "-" &amp; D2025 &amp; "-" &amp; H2025)=0,"Begin: " &amp; C2025 &amp; "-" &amp; D2025 &amp; "-" &amp; H2025,IF((C2025 &amp; "-" &amp; D2025 &amp; "-" &amp; H2025)&lt;&gt;(C2026 &amp; "-" &amp; D2026 &amp; "-" &amp; H2026),"End: " &amp; C2025 &amp; "-" &amp; D2025 &amp; "-" &amp; H2025,""))</f>
        <v/>
      </c>
      <c r="F2025" s="4" t="str">
        <f t="shared" si="447"/>
        <v>Wall Street Journal-10Yr Treasury Yield-03-2019</v>
      </c>
      <c r="G2025" s="7">
        <v>43534</v>
      </c>
      <c r="H2025" s="7" t="str">
        <f t="shared" si="448"/>
        <v>03-2019</v>
      </c>
      <c r="I2025" s="7" t="str">
        <f t="shared" ca="1" si="449"/>
        <v>Wall Street Journal: Mortgage Bankers Association-10Yr Treasury Yield-03-2019</v>
      </c>
      <c r="J2025" s="4" t="str">
        <f t="shared" ca="1" si="450"/>
        <v>10Yr Treasury Yield-Mortgage Bankers Association:03-2019</v>
      </c>
      <c r="K2025" t="s">
        <v>209</v>
      </c>
      <c r="CK2025">
        <v>2.8</v>
      </c>
      <c r="CM2025">
        <v>3</v>
      </c>
      <c r="CO2025">
        <v>3.2</v>
      </c>
      <c r="CQ2025">
        <v>3.2</v>
      </c>
      <c r="CS2025">
        <v>3.2</v>
      </c>
      <c r="CU2025">
        <v>3.2</v>
      </c>
    </row>
    <row r="2026" spans="1:99" x14ac:dyDescent="0.55000000000000004">
      <c r="A2026" s="4" t="str">
        <f t="shared" ca="1" si="445"/>
        <v>Robert Fry Economics LLC</v>
      </c>
      <c r="B2026" s="4" t="str">
        <f t="shared" si="446"/>
        <v>Robert Fry</v>
      </c>
      <c r="C2026" s="4" t="s">
        <v>246</v>
      </c>
      <c r="D2026" s="4" t="s">
        <v>96</v>
      </c>
      <c r="E2026" s="4" t="str">
        <f>IF(COUNTIF($E$2:E2025,"Begin: " &amp; C2026 &amp; "-" &amp; D2026 &amp; "-" &amp; H2026)=0,"Begin: " &amp; C2026 &amp; "-" &amp; D2026 &amp; "-" &amp; H2026,IF((C2026 &amp; "-" &amp; D2026 &amp; "-" &amp; H2026)&lt;&gt;(C2027 &amp; "-" &amp; D2027 &amp; "-" &amp; H2027),"End: " &amp; C2026 &amp; "-" &amp; D2026 &amp; "-" &amp; H2026,""))</f>
        <v/>
      </c>
      <c r="F2026" s="4" t="str">
        <f t="shared" si="447"/>
        <v>Wall Street Journal-10Yr Treasury Yield-03-2019</v>
      </c>
      <c r="G2026" s="7">
        <v>43534</v>
      </c>
      <c r="H2026" s="7" t="str">
        <f t="shared" si="448"/>
        <v>03-2019</v>
      </c>
      <c r="I2026" s="7" t="str">
        <f t="shared" ca="1" si="449"/>
        <v>Wall Street Journal: Robert Fry Economics LLC-10Yr Treasury Yield-03-2019</v>
      </c>
      <c r="J2026" s="4" t="str">
        <f t="shared" ca="1" si="450"/>
        <v>10Yr Treasury Yield-Robert Fry Economics LLC:03-2019</v>
      </c>
      <c r="K2026" t="s">
        <v>764</v>
      </c>
      <c r="CK2026">
        <v>2.8</v>
      </c>
      <c r="CM2026">
        <v>3.1</v>
      </c>
      <c r="CO2026">
        <v>3.4</v>
      </c>
      <c r="CQ2026">
        <v>3.5</v>
      </c>
      <c r="CS2026">
        <v>3.5</v>
      </c>
      <c r="CU2026">
        <v>3.5</v>
      </c>
    </row>
    <row r="2027" spans="1:99" x14ac:dyDescent="0.55000000000000004">
      <c r="A2027" s="4" t="str">
        <f t="shared" ca="1" si="445"/>
        <v>Societe Generale</v>
      </c>
      <c r="B2027" s="4" t="str">
        <f t="shared" si="446"/>
        <v>Stephen Gallagher</v>
      </c>
      <c r="C2027" s="4" t="s">
        <v>246</v>
      </c>
      <c r="D2027" s="4" t="s">
        <v>96</v>
      </c>
      <c r="E2027" s="4" t="str">
        <f>IF(COUNTIF($E$2:E2026,"Begin: " &amp; C2027 &amp; "-" &amp; D2027 &amp; "-" &amp; H2027)=0,"Begin: " &amp; C2027 &amp; "-" &amp; D2027 &amp; "-" &amp; H2027,IF((C2027 &amp; "-" &amp; D2027 &amp; "-" &amp; H2027)&lt;&gt;(C2028 &amp; "-" &amp; D2028 &amp; "-" &amp; H2028),"End: " &amp; C2027 &amp; "-" &amp; D2027 &amp; "-" &amp; H2027,""))</f>
        <v/>
      </c>
      <c r="F2027" s="4" t="str">
        <f t="shared" si="447"/>
        <v>Wall Street Journal-10Yr Treasury Yield-03-2019</v>
      </c>
      <c r="G2027" s="7">
        <v>43534</v>
      </c>
      <c r="H2027" s="7" t="str">
        <f t="shared" si="448"/>
        <v>03-2019</v>
      </c>
      <c r="I2027" s="7" t="str">
        <f t="shared" ca="1" si="449"/>
        <v>Wall Street Journal: Societe Generale-10Yr Treasury Yield-03-2019</v>
      </c>
      <c r="J2027" s="4" t="str">
        <f t="shared" ca="1" si="450"/>
        <v>10Yr Treasury Yield-Societe Generale:03-2019</v>
      </c>
      <c r="K2027" t="s">
        <v>657</v>
      </c>
      <c r="CK2027">
        <v>2.75</v>
      </c>
      <c r="CM2027">
        <v>2.5</v>
      </c>
      <c r="CO2027">
        <v>2.35</v>
      </c>
      <c r="CQ2027">
        <v>2.9</v>
      </c>
      <c r="CS2027">
        <v>3.5</v>
      </c>
      <c r="CU2027">
        <v>3.75</v>
      </c>
    </row>
    <row r="2028" spans="1:99" x14ac:dyDescent="0.55000000000000004">
      <c r="A2028" s="4" t="str">
        <f t="shared" ca="1" si="445"/>
        <v>Barclays</v>
      </c>
      <c r="B2028" s="4" t="str">
        <f t="shared" si="446"/>
        <v>Michael Gapen *</v>
      </c>
      <c r="C2028" s="4" t="s">
        <v>246</v>
      </c>
      <c r="D2028" s="4" t="s">
        <v>96</v>
      </c>
      <c r="E2028" s="4" t="str">
        <f>IF(COUNTIF($E$2:E2027,"Begin: " &amp; C2028 &amp; "-" &amp; D2028 &amp; "-" &amp; H2028)=0,"Begin: " &amp; C2028 &amp; "-" &amp; D2028 &amp; "-" &amp; H2028,IF((C2028 &amp; "-" &amp; D2028 &amp; "-" &amp; H2028)&lt;&gt;(C2029 &amp; "-" &amp; D2029 &amp; "-" &amp; H2029),"End: " &amp; C2028 &amp; "-" &amp; D2028 &amp; "-" &amp; H2028,""))</f>
        <v/>
      </c>
      <c r="F2028" s="4" t="str">
        <f t="shared" si="447"/>
        <v>Wall Street Journal-10Yr Treasury Yield-03-2019</v>
      </c>
      <c r="G2028" s="7">
        <v>43534</v>
      </c>
      <c r="H2028" s="7" t="str">
        <f t="shared" si="448"/>
        <v>03-2019</v>
      </c>
      <c r="I2028" s="7" t="str">
        <f t="shared" ca="1" si="449"/>
        <v>Wall Street Journal: Barclays-10Yr Treasury Yield-03-2019</v>
      </c>
      <c r="J2028" s="4" t="str">
        <f t="shared" ca="1" si="450"/>
        <v>10Yr Treasury Yield-Barclays:03-2019</v>
      </c>
      <c r="K2028" t="s">
        <v>751</v>
      </c>
    </row>
    <row r="2029" spans="1:99" x14ac:dyDescent="0.55000000000000004">
      <c r="A2029" s="4" t="str">
        <f t="shared" ca="1" si="445"/>
        <v>NatWest Markets</v>
      </c>
      <c r="B2029" s="4" t="str">
        <f t="shared" si="446"/>
        <v>Michelle Girard *</v>
      </c>
      <c r="C2029" s="4" t="s">
        <v>246</v>
      </c>
      <c r="D2029" s="4" t="s">
        <v>96</v>
      </c>
      <c r="E2029" s="4" t="str">
        <f>IF(COUNTIF($E$2:E2028,"Begin: " &amp; C2029 &amp; "-" &amp; D2029 &amp; "-" &amp; H2029)=0,"Begin: " &amp; C2029 &amp; "-" &amp; D2029 &amp; "-" &amp; H2029,IF((C2029 &amp; "-" &amp; D2029 &amp; "-" &amp; H2029)&lt;&gt;(C2030 &amp; "-" &amp; D2030 &amp; "-" &amp; H2030),"End: " &amp; C2029 &amp; "-" &amp; D2029 &amp; "-" &amp; H2029,""))</f>
        <v/>
      </c>
      <c r="F2029" s="4" t="str">
        <f t="shared" si="447"/>
        <v>Wall Street Journal-10Yr Treasury Yield-03-2019</v>
      </c>
      <c r="G2029" s="7">
        <v>43534</v>
      </c>
      <c r="H2029" s="7" t="str">
        <f t="shared" si="448"/>
        <v>03-2019</v>
      </c>
      <c r="I2029" s="7" t="str">
        <f t="shared" ca="1" si="449"/>
        <v>Wall Street Journal: NatWest Markets-10Yr Treasury Yield-03-2019</v>
      </c>
      <c r="J2029" s="4" t="str">
        <f t="shared" ca="1" si="450"/>
        <v>10Yr Treasury Yield-NatWest Markets:03-2019</v>
      </c>
      <c r="K2029" t="s">
        <v>806</v>
      </c>
    </row>
    <row r="2030" spans="1:99" x14ac:dyDescent="0.55000000000000004">
      <c r="A2030" s="4" t="str">
        <f t="shared" ca="1" si="445"/>
        <v>BMO Capital</v>
      </c>
      <c r="B2030" s="4" t="str">
        <f t="shared" si="446"/>
        <v>Michael Gregory</v>
      </c>
      <c r="C2030" s="4" t="s">
        <v>246</v>
      </c>
      <c r="D2030" s="4" t="s">
        <v>96</v>
      </c>
      <c r="E2030" s="4" t="str">
        <f>IF(COUNTIF($E$2:E2029,"Begin: " &amp; C2030 &amp; "-" &amp; D2030 &amp; "-" &amp; H2030)=0,"Begin: " &amp; C2030 &amp; "-" &amp; D2030 &amp; "-" &amp; H2030,IF((C2030 &amp; "-" &amp; D2030 &amp; "-" &amp; H2030)&lt;&gt;(C2031 &amp; "-" &amp; D2031 &amp; "-" &amp; H2031),"End: " &amp; C2030 &amp; "-" &amp; D2030 &amp; "-" &amp; H2030,""))</f>
        <v/>
      </c>
      <c r="F2030" s="4" t="str">
        <f t="shared" si="447"/>
        <v>Wall Street Journal-10Yr Treasury Yield-03-2019</v>
      </c>
      <c r="G2030" s="7">
        <v>43534</v>
      </c>
      <c r="H2030" s="7" t="str">
        <f t="shared" si="448"/>
        <v>03-2019</v>
      </c>
      <c r="I2030" s="7" t="str">
        <f t="shared" ca="1" si="449"/>
        <v>Wall Street Journal: BMO Capital-10Yr Treasury Yield-03-2019</v>
      </c>
      <c r="J2030" s="4" t="str">
        <f t="shared" ca="1" si="450"/>
        <v>10Yr Treasury Yield-BMO Capital:03-2019</v>
      </c>
      <c r="K2030" t="s">
        <v>798</v>
      </c>
      <c r="CK2030">
        <v>2.75</v>
      </c>
      <c r="CM2030">
        <v>2.85</v>
      </c>
      <c r="CO2030">
        <v>2.74</v>
      </c>
      <c r="CQ2030">
        <v>2.63</v>
      </c>
      <c r="CS2030">
        <v>2.78</v>
      </c>
      <c r="CU2030">
        <v>2.93</v>
      </c>
    </row>
    <row r="2031" spans="1:99" x14ac:dyDescent="0.55000000000000004">
      <c r="A2031" s="4" t="str">
        <f t="shared" ca="1" si="445"/>
        <v>TD Securities</v>
      </c>
      <c r="B2031" s="4" t="str">
        <f t="shared" si="446"/>
        <v>Michael Hanson</v>
      </c>
      <c r="C2031" s="4" t="s">
        <v>246</v>
      </c>
      <c r="D2031" s="4" t="s">
        <v>96</v>
      </c>
      <c r="E2031" s="4" t="str">
        <f>IF(COUNTIF($E$2:E2030,"Begin: " &amp; C2031 &amp; "-" &amp; D2031 &amp; "-" &amp; H2031)=0,"Begin: " &amp; C2031 &amp; "-" &amp; D2031 &amp; "-" &amp; H2031,IF((C2031 &amp; "-" &amp; D2031 &amp; "-" &amp; H2031)&lt;&gt;(C2032 &amp; "-" &amp; D2032 &amp; "-" &amp; H2032),"End: " &amp; C2031 &amp; "-" &amp; D2031 &amp; "-" &amp; H2031,""))</f>
        <v/>
      </c>
      <c r="F2031" s="4" t="str">
        <f t="shared" si="447"/>
        <v>Wall Street Journal-10Yr Treasury Yield-03-2019</v>
      </c>
      <c r="G2031" s="7">
        <v>43534</v>
      </c>
      <c r="H2031" s="7" t="str">
        <f t="shared" si="448"/>
        <v>03-2019</v>
      </c>
      <c r="I2031" s="7" t="str">
        <f t="shared" ca="1" si="449"/>
        <v>Wall Street Journal: TD Securities-10Yr Treasury Yield-03-2019</v>
      </c>
      <c r="J2031" s="4" t="str">
        <f t="shared" ca="1" si="450"/>
        <v>10Yr Treasury Yield-TD Securities:03-2019</v>
      </c>
      <c r="K2031" t="s">
        <v>799</v>
      </c>
      <c r="CK2031">
        <v>2.75</v>
      </c>
      <c r="CM2031">
        <v>2.85</v>
      </c>
      <c r="CO2031">
        <v>2.85</v>
      </c>
      <c r="CQ2031">
        <v>2.85</v>
      </c>
    </row>
    <row r="2032" spans="1:99" x14ac:dyDescent="0.55000000000000004">
      <c r="A2032" s="4" t="str">
        <f t="shared" ca="1" si="445"/>
        <v>Goldman Sachs</v>
      </c>
      <c r="B2032" s="4" t="str">
        <f t="shared" si="446"/>
        <v>Jan Hatzius</v>
      </c>
      <c r="C2032" s="4" t="s">
        <v>246</v>
      </c>
      <c r="D2032" s="4" t="s">
        <v>96</v>
      </c>
      <c r="E2032" s="4" t="str">
        <f>IF(COUNTIF($E$2:E2031,"Begin: " &amp; C2032 &amp; "-" &amp; D2032 &amp; "-" &amp; H2032)=0,"Begin: " &amp; C2032 &amp; "-" &amp; D2032 &amp; "-" &amp; H2032,IF((C2032 &amp; "-" &amp; D2032 &amp; "-" &amp; H2032)&lt;&gt;(C2033 &amp; "-" &amp; D2033 &amp; "-" &amp; H2033),"End: " &amp; C2032 &amp; "-" &amp; D2032 &amp; "-" &amp; H2032,""))</f>
        <v/>
      </c>
      <c r="F2032" s="4" t="str">
        <f t="shared" si="447"/>
        <v>Wall Street Journal-10Yr Treasury Yield-03-2019</v>
      </c>
      <c r="G2032" s="7">
        <v>43534</v>
      </c>
      <c r="H2032" s="7" t="str">
        <f t="shared" si="448"/>
        <v>03-2019</v>
      </c>
      <c r="I2032" s="7" t="str">
        <f t="shared" ca="1" si="449"/>
        <v>Wall Street Journal: Goldman Sachs-10Yr Treasury Yield-03-2019</v>
      </c>
      <c r="J2032" s="4" t="str">
        <f t="shared" ca="1" si="450"/>
        <v>10Yr Treasury Yield-Goldman Sachs:03-2019</v>
      </c>
      <c r="K2032" t="s">
        <v>213</v>
      </c>
      <c r="CK2032">
        <v>2.9</v>
      </c>
      <c r="CM2032">
        <v>3</v>
      </c>
      <c r="CO2032">
        <v>2.95</v>
      </c>
      <c r="CQ2032">
        <v>2.85</v>
      </c>
      <c r="CS2032">
        <v>2.8</v>
      </c>
      <c r="CU2032">
        <v>2.8</v>
      </c>
    </row>
    <row r="2033" spans="1:99" x14ac:dyDescent="0.55000000000000004">
      <c r="A2033" s="4" t="str">
        <f t="shared" ca="1" si="445"/>
        <v>Scotiabank</v>
      </c>
      <c r="B2033" s="4" t="str">
        <f t="shared" si="446"/>
        <v>Derek Holt</v>
      </c>
      <c r="C2033" s="4" t="s">
        <v>246</v>
      </c>
      <c r="D2033" s="4" t="s">
        <v>96</v>
      </c>
      <c r="E2033" s="4" t="str">
        <f>IF(COUNTIF($E$2:E2032,"Begin: " &amp; C2033 &amp; "-" &amp; D2033 &amp; "-" &amp; H2033)=0,"Begin: " &amp; C2033 &amp; "-" &amp; D2033 &amp; "-" &amp; H2033,IF((C2033 &amp; "-" &amp; D2033 &amp; "-" &amp; H2033)&lt;&gt;(C2034 &amp; "-" &amp; D2034 &amp; "-" &amp; H2034),"End: " &amp; C2033 &amp; "-" &amp; D2033 &amp; "-" &amp; H2033,""))</f>
        <v/>
      </c>
      <c r="F2033" s="4" t="str">
        <f t="shared" si="447"/>
        <v>Wall Street Journal-10Yr Treasury Yield-03-2019</v>
      </c>
      <c r="G2033" s="7">
        <v>43534</v>
      </c>
      <c r="H2033" s="7" t="str">
        <f t="shared" si="448"/>
        <v>03-2019</v>
      </c>
      <c r="I2033" s="7" t="str">
        <f t="shared" ca="1" si="449"/>
        <v>Wall Street Journal: Scotiabank-10Yr Treasury Yield-03-2019</v>
      </c>
      <c r="J2033" s="4" t="str">
        <f t="shared" ca="1" si="450"/>
        <v>10Yr Treasury Yield-Scotiabank:03-2019</v>
      </c>
      <c r="K2033" t="s">
        <v>432</v>
      </c>
      <c r="CK2033">
        <v>2.85</v>
      </c>
      <c r="CM2033">
        <v>3.05</v>
      </c>
      <c r="CO2033">
        <v>3.25</v>
      </c>
      <c r="CQ2033">
        <v>3.25</v>
      </c>
      <c r="CS2033">
        <v>3.1</v>
      </c>
      <c r="CU2033">
        <v>3.1</v>
      </c>
    </row>
    <row r="2034" spans="1:99" x14ac:dyDescent="0.55000000000000004">
      <c r="A2034" s="4" t="str">
        <f t="shared" ca="1" si="445"/>
        <v>KPMG</v>
      </c>
      <c r="B2034" s="4" t="str">
        <f t="shared" si="446"/>
        <v>Constance Hunter *</v>
      </c>
      <c r="C2034" s="4" t="s">
        <v>246</v>
      </c>
      <c r="D2034" s="4" t="s">
        <v>96</v>
      </c>
      <c r="E2034" s="4" t="str">
        <f>IF(COUNTIF($E$2:E2033,"Begin: " &amp; C2034 &amp; "-" &amp; D2034 &amp; "-" &amp; H2034)=0,"Begin: " &amp; C2034 &amp; "-" &amp; D2034 &amp; "-" &amp; H2034,IF((C2034 &amp; "-" &amp; D2034 &amp; "-" &amp; H2034)&lt;&gt;(C2035 &amp; "-" &amp; D2035 &amp; "-" &amp; H2035),"End: " &amp; C2034 &amp; "-" &amp; D2034 &amp; "-" &amp; H2034,""))</f>
        <v/>
      </c>
      <c r="F2034" s="4" t="str">
        <f t="shared" si="447"/>
        <v>Wall Street Journal-10Yr Treasury Yield-03-2019</v>
      </c>
      <c r="G2034" s="7">
        <v>43534</v>
      </c>
      <c r="H2034" s="7" t="str">
        <f t="shared" si="448"/>
        <v>03-2019</v>
      </c>
      <c r="I2034" s="7" t="str">
        <f t="shared" ca="1" si="449"/>
        <v>Wall Street Journal: KPMG-10Yr Treasury Yield-03-2019</v>
      </c>
      <c r="J2034" s="4" t="str">
        <f t="shared" ca="1" si="450"/>
        <v>10Yr Treasury Yield-KPMG:03-2019</v>
      </c>
      <c r="K2034" t="s">
        <v>433</v>
      </c>
    </row>
    <row r="2035" spans="1:99" x14ac:dyDescent="0.55000000000000004">
      <c r="A2035" s="4" t="str">
        <f t="shared" ca="1" si="445"/>
        <v>BBVA</v>
      </c>
      <c r="B2035" s="4" t="str">
        <f t="shared" si="446"/>
        <v xml:space="preserve">Nathaniel Karp
</v>
      </c>
      <c r="C2035" s="4" t="s">
        <v>246</v>
      </c>
      <c r="D2035" s="4" t="s">
        <v>96</v>
      </c>
      <c r="E2035" s="4" t="str">
        <f>IF(COUNTIF($E$2:E2034,"Begin: " &amp; C2035 &amp; "-" &amp; D2035 &amp; "-" &amp; H2035)=0,"Begin: " &amp; C2035 &amp; "-" &amp; D2035 &amp; "-" &amp; H2035,IF((C2035 &amp; "-" &amp; D2035 &amp; "-" &amp; H2035)&lt;&gt;(C2036 &amp; "-" &amp; D2036 &amp; "-" &amp; H2036),"End: " &amp; C2035 &amp; "-" &amp; D2035 &amp; "-" &amp; H2035,""))</f>
        <v/>
      </c>
      <c r="F2035" s="4" t="str">
        <f t="shared" si="447"/>
        <v>Wall Street Journal-10Yr Treasury Yield-03-2019</v>
      </c>
      <c r="G2035" s="7">
        <v>43534</v>
      </c>
      <c r="H2035" s="7" t="str">
        <f t="shared" si="448"/>
        <v>03-2019</v>
      </c>
      <c r="I2035" s="7" t="str">
        <f t="shared" ca="1" si="449"/>
        <v>Wall Street Journal: BBVA-10Yr Treasury Yield-03-2019</v>
      </c>
      <c r="J2035" s="4" t="str">
        <f t="shared" ca="1" si="450"/>
        <v>10Yr Treasury Yield-BBVA:03-2019</v>
      </c>
      <c r="K2035" t="s">
        <v>434</v>
      </c>
      <c r="CK2035">
        <v>2.8</v>
      </c>
      <c r="CM2035">
        <v>2.9</v>
      </c>
      <c r="CO2035">
        <v>3</v>
      </c>
      <c r="CQ2035">
        <v>3.1</v>
      </c>
      <c r="CS2035">
        <v>3.2</v>
      </c>
      <c r="CU2035">
        <v>3.2</v>
      </c>
    </row>
    <row r="2036" spans="1:99" x14ac:dyDescent="0.55000000000000004">
      <c r="A2036" s="4" t="str">
        <f t="shared" ca="1" si="445"/>
        <v>National Retail Federation</v>
      </c>
      <c r="B2036" s="4" t="str">
        <f t="shared" si="446"/>
        <v>Jack Kleinhenz</v>
      </c>
      <c r="C2036" s="4" t="s">
        <v>246</v>
      </c>
      <c r="D2036" s="4" t="s">
        <v>96</v>
      </c>
      <c r="E2036" s="4" t="str">
        <f>IF(COUNTIF($E$2:E2035,"Begin: " &amp; C2036 &amp; "-" &amp; D2036 &amp; "-" &amp; H2036)=0,"Begin: " &amp; C2036 &amp; "-" &amp; D2036 &amp; "-" &amp; H2036,IF((C2036 &amp; "-" &amp; D2036 &amp; "-" &amp; H2036)&lt;&gt;(C2037 &amp; "-" &amp; D2037 &amp; "-" &amp; H2037),"End: " &amp; C2036 &amp; "-" &amp; D2036 &amp; "-" &amp; H2036,""))</f>
        <v/>
      </c>
      <c r="F2036" s="4" t="str">
        <f t="shared" si="447"/>
        <v>Wall Street Journal-10Yr Treasury Yield-03-2019</v>
      </c>
      <c r="G2036" s="7">
        <v>43534</v>
      </c>
      <c r="H2036" s="7" t="str">
        <f t="shared" si="448"/>
        <v>03-2019</v>
      </c>
      <c r="I2036" s="7" t="str">
        <f t="shared" ca="1" si="449"/>
        <v>Wall Street Journal: National Retail Federation-10Yr Treasury Yield-03-2019</v>
      </c>
      <c r="J2036" s="4" t="str">
        <f t="shared" ca="1" si="450"/>
        <v>10Yr Treasury Yield-National Retail Federation:03-2019</v>
      </c>
      <c r="K2036" t="s">
        <v>216</v>
      </c>
      <c r="CK2036">
        <v>2.75</v>
      </c>
      <c r="CM2036">
        <v>2.9</v>
      </c>
      <c r="CO2036">
        <v>3</v>
      </c>
      <c r="CQ2036">
        <v>3.15</v>
      </c>
    </row>
    <row r="2037" spans="1:99" x14ac:dyDescent="0.55000000000000004">
      <c r="A2037" s="4" t="str">
        <f t="shared" ca="1" si="445"/>
        <v>Natixis CIB Americas</v>
      </c>
      <c r="B2037" s="4" t="str">
        <f t="shared" si="446"/>
        <v>Joseph LaVorgna</v>
      </c>
      <c r="C2037" s="4" t="s">
        <v>246</v>
      </c>
      <c r="D2037" s="4" t="s">
        <v>96</v>
      </c>
      <c r="E2037" s="4" t="str">
        <f>IF(COUNTIF($E$2:E2036,"Begin: " &amp; C2037 &amp; "-" &amp; D2037 &amp; "-" &amp; H2037)=0,"Begin: " &amp; C2037 &amp; "-" &amp; D2037 &amp; "-" &amp; H2037,IF((C2037 &amp; "-" &amp; D2037 &amp; "-" &amp; H2037)&lt;&gt;(C2038 &amp; "-" &amp; D2038 &amp; "-" &amp; H2038),"End: " &amp; C2037 &amp; "-" &amp; D2037 &amp; "-" &amp; H2037,""))</f>
        <v/>
      </c>
      <c r="F2037" s="4" t="str">
        <f t="shared" si="447"/>
        <v>Wall Street Journal-10Yr Treasury Yield-03-2019</v>
      </c>
      <c r="G2037" s="7">
        <v>43534</v>
      </c>
      <c r="H2037" s="7" t="str">
        <f t="shared" si="448"/>
        <v>03-2019</v>
      </c>
      <c r="I2037" s="7" t="str">
        <f t="shared" ca="1" si="449"/>
        <v>Wall Street Journal: Natixis CIB Americas-10Yr Treasury Yield-03-2019</v>
      </c>
      <c r="J2037" s="4" t="str">
        <f t="shared" ca="1" si="450"/>
        <v>10Yr Treasury Yield-Natixis CIB Americas:03-2019</v>
      </c>
      <c r="K2037" t="s">
        <v>774</v>
      </c>
      <c r="CK2037">
        <v>2.7</v>
      </c>
      <c r="CM2037">
        <v>2.5</v>
      </c>
      <c r="CO2037">
        <v>2.25</v>
      </c>
      <c r="CQ2037">
        <v>2</v>
      </c>
      <c r="CS2037">
        <v>1.75</v>
      </c>
      <c r="CU2037">
        <v>1.5</v>
      </c>
    </row>
    <row r="2038" spans="1:99" x14ac:dyDescent="0.55000000000000004">
      <c r="A2038" s="4" t="str">
        <f t="shared" ca="1" si="445"/>
        <v>UCLA Anderson Forecast</v>
      </c>
      <c r="B2038" s="4" t="str">
        <f t="shared" si="446"/>
        <v>Edward Leamer/David Shulman</v>
      </c>
      <c r="C2038" s="4" t="s">
        <v>246</v>
      </c>
      <c r="D2038" s="4" t="s">
        <v>96</v>
      </c>
      <c r="E2038" s="4" t="str">
        <f>IF(COUNTIF($E$2:E2037,"Begin: " &amp; C2038 &amp; "-" &amp; D2038 &amp; "-" &amp; H2038)=0,"Begin: " &amp; C2038 &amp; "-" &amp; D2038 &amp; "-" &amp; H2038,IF((C2038 &amp; "-" &amp; D2038 &amp; "-" &amp; H2038)&lt;&gt;(C2039 &amp; "-" &amp; D2039 &amp; "-" &amp; H2039),"End: " &amp; C2038 &amp; "-" &amp; D2038 &amp; "-" &amp; H2038,""))</f>
        <v/>
      </c>
      <c r="F2038" s="4" t="str">
        <f t="shared" si="447"/>
        <v>Wall Street Journal-10Yr Treasury Yield-03-2019</v>
      </c>
      <c r="G2038" s="7">
        <v>43534</v>
      </c>
      <c r="H2038" s="7" t="str">
        <f t="shared" si="448"/>
        <v>03-2019</v>
      </c>
      <c r="I2038" s="7" t="str">
        <f t="shared" ca="1" si="449"/>
        <v>Wall Street Journal: UCLA Anderson Forecast-10Yr Treasury Yield-03-2019</v>
      </c>
      <c r="J2038" s="4" t="str">
        <f t="shared" ca="1" si="450"/>
        <v>10Yr Treasury Yield-UCLA Anderson Forecast:03-2019</v>
      </c>
      <c r="K2038" t="s">
        <v>218</v>
      </c>
      <c r="CK2038">
        <v>3</v>
      </c>
      <c r="CM2038">
        <v>3</v>
      </c>
      <c r="CO2038">
        <v>2.75</v>
      </c>
      <c r="CQ2038">
        <v>2.5</v>
      </c>
      <c r="CS2038">
        <v>2.6</v>
      </c>
      <c r="CU2038">
        <v>2.9</v>
      </c>
    </row>
    <row r="2039" spans="1:99" x14ac:dyDescent="0.55000000000000004">
      <c r="A2039" s="4" t="str">
        <f t="shared" ca="1" si="445"/>
        <v>NEMA Business Information Services</v>
      </c>
      <c r="B2039" s="4" t="str">
        <f t="shared" si="446"/>
        <v>Don Leavens/Steven Wilcox</v>
      </c>
      <c r="C2039" s="4" t="s">
        <v>246</v>
      </c>
      <c r="D2039" s="4" t="s">
        <v>96</v>
      </c>
      <c r="E2039" s="4" t="str">
        <f>IF(COUNTIF($E$2:E2038,"Begin: " &amp; C2039 &amp; "-" &amp; D2039 &amp; "-" &amp; H2039)=0,"Begin: " &amp; C2039 &amp; "-" &amp; D2039 &amp; "-" &amp; H2039,IF((C2039 &amp; "-" &amp; D2039 &amp; "-" &amp; H2039)&lt;&gt;(C2040 &amp; "-" &amp; D2040 &amp; "-" &amp; H2040),"End: " &amp; C2039 &amp; "-" &amp; D2039 &amp; "-" &amp; H2039,""))</f>
        <v/>
      </c>
      <c r="F2039" s="4" t="str">
        <f t="shared" si="447"/>
        <v>Wall Street Journal-10Yr Treasury Yield-03-2019</v>
      </c>
      <c r="G2039" s="7">
        <v>43534</v>
      </c>
      <c r="H2039" s="7" t="str">
        <f t="shared" si="448"/>
        <v>03-2019</v>
      </c>
      <c r="I2039" s="7" t="str">
        <f t="shared" ca="1" si="449"/>
        <v>Wall Street Journal: NEMA Business Information Services-10Yr Treasury Yield-03-2019</v>
      </c>
      <c r="J2039" s="4" t="str">
        <f t="shared" ca="1" si="450"/>
        <v>10Yr Treasury Yield-NEMA Business Information Services:03-2019</v>
      </c>
      <c r="K2039" t="s">
        <v>765</v>
      </c>
      <c r="CK2039">
        <v>2.85</v>
      </c>
      <c r="CM2039">
        <v>2.94</v>
      </c>
      <c r="CO2039">
        <v>3.06</v>
      </c>
      <c r="CQ2039">
        <v>3.22</v>
      </c>
      <c r="CS2039">
        <v>3.34</v>
      </c>
      <c r="CU2039">
        <v>3.34</v>
      </c>
    </row>
    <row r="2040" spans="1:99" x14ac:dyDescent="0.55000000000000004">
      <c r="A2040" s="4" t="str">
        <f t="shared" ca="1" si="445"/>
        <v>HSBC</v>
      </c>
      <c r="B2040" s="4" t="str">
        <f t="shared" si="446"/>
        <v>Kevin Logan</v>
      </c>
      <c r="C2040" s="4" t="s">
        <v>246</v>
      </c>
      <c r="D2040" s="4" t="s">
        <v>96</v>
      </c>
      <c r="E2040" s="4" t="str">
        <f>IF(COUNTIF($E$2:E2039,"Begin: " &amp; C2040 &amp; "-" &amp; D2040 &amp; "-" &amp; H2040)=0,"Begin: " &amp; C2040 &amp; "-" &amp; D2040 &amp; "-" &amp; H2040,IF((C2040 &amp; "-" &amp; D2040 &amp; "-" &amp; H2040)&lt;&gt;(C2041 &amp; "-" &amp; D2041 &amp; "-" &amp; H2041),"End: " &amp; C2040 &amp; "-" &amp; D2040 &amp; "-" &amp; H2040,""))</f>
        <v/>
      </c>
      <c r="F2040" s="4" t="str">
        <f t="shared" si="447"/>
        <v>Wall Street Journal-10Yr Treasury Yield-03-2019</v>
      </c>
      <c r="G2040" s="7">
        <v>43534</v>
      </c>
      <c r="H2040" s="7" t="str">
        <f t="shared" si="448"/>
        <v>03-2019</v>
      </c>
      <c r="I2040" s="7" t="str">
        <f t="shared" ca="1" si="449"/>
        <v>Wall Street Journal: HSBC-10Yr Treasury Yield-03-2019</v>
      </c>
      <c r="J2040" s="4" t="str">
        <f t="shared" ca="1" si="450"/>
        <v>10Yr Treasury Yield-HSBC:03-2019</v>
      </c>
      <c r="K2040" t="s">
        <v>435</v>
      </c>
      <c r="CK2040">
        <v>2.8</v>
      </c>
      <c r="CM2040">
        <v>2.5</v>
      </c>
      <c r="CO2040">
        <v>2.5</v>
      </c>
      <c r="CQ2040">
        <v>2.5</v>
      </c>
    </row>
    <row r="2041" spans="1:99" x14ac:dyDescent="0.55000000000000004">
      <c r="A2041" s="4" t="str">
        <f t="shared" ca="1" si="445"/>
        <v>Moody's Investors Service</v>
      </c>
      <c r="B2041" s="4" t="str">
        <f t="shared" si="446"/>
        <v>John Lonski</v>
      </c>
      <c r="C2041" s="4" t="s">
        <v>246</v>
      </c>
      <c r="D2041" s="4" t="s">
        <v>96</v>
      </c>
      <c r="E2041" s="4" t="str">
        <f>IF(COUNTIF($E$2:E2040,"Begin: " &amp; C2041 &amp; "-" &amp; D2041 &amp; "-" &amp; H2041)=0,"Begin: " &amp; C2041 &amp; "-" &amp; D2041 &amp; "-" &amp; H2041,IF((C2041 &amp; "-" &amp; D2041 &amp; "-" &amp; H2041)&lt;&gt;(C2042 &amp; "-" &amp; D2042 &amp; "-" &amp; H2042),"End: " &amp; C2041 &amp; "-" &amp; D2041 &amp; "-" &amp; H2041,""))</f>
        <v/>
      </c>
      <c r="F2041" s="4" t="str">
        <f t="shared" si="447"/>
        <v>Wall Street Journal-10Yr Treasury Yield-03-2019</v>
      </c>
      <c r="G2041" s="7">
        <v>43534</v>
      </c>
      <c r="H2041" s="7" t="str">
        <f t="shared" si="448"/>
        <v>03-2019</v>
      </c>
      <c r="I2041" s="7" t="str">
        <f t="shared" ca="1" si="449"/>
        <v>Wall Street Journal: Moody's Investors Service-10Yr Treasury Yield-03-2019</v>
      </c>
      <c r="J2041" s="4" t="str">
        <f t="shared" ca="1" si="450"/>
        <v>10Yr Treasury Yield-Moody's Investors Service:03-2019</v>
      </c>
      <c r="K2041" t="s">
        <v>220</v>
      </c>
      <c r="CK2041">
        <v>2.7</v>
      </c>
      <c r="CM2041">
        <v>2.6</v>
      </c>
      <c r="CO2041">
        <v>2.5</v>
      </c>
      <c r="CQ2041">
        <v>2.4</v>
      </c>
      <c r="CS2041">
        <v>2.4</v>
      </c>
      <c r="CU2041">
        <v>2.4</v>
      </c>
    </row>
    <row r="2042" spans="1:99" x14ac:dyDescent="0.55000000000000004">
      <c r="A2042" s="4" t="str">
        <f t="shared" ca="1" si="445"/>
        <v>National Auto Dealer Association</v>
      </c>
      <c r="B2042" s="4" t="str">
        <f t="shared" si="446"/>
        <v>Patrick Manzi</v>
      </c>
      <c r="C2042" s="4" t="s">
        <v>246</v>
      </c>
      <c r="D2042" s="4" t="s">
        <v>96</v>
      </c>
      <c r="E2042" s="4" t="str">
        <f>IF(COUNTIF($E$2:E2041,"Begin: " &amp; C2042 &amp; "-" &amp; D2042 &amp; "-" &amp; H2042)=0,"Begin: " &amp; C2042 &amp; "-" &amp; D2042 &amp; "-" &amp; H2042,IF((C2042 &amp; "-" &amp; D2042 &amp; "-" &amp; H2042)&lt;&gt;(C2043 &amp; "-" &amp; D2043 &amp; "-" &amp; H2043),"End: " &amp; C2042 &amp; "-" &amp; D2042 &amp; "-" &amp; H2042,""))</f>
        <v/>
      </c>
      <c r="F2042" s="4" t="str">
        <f t="shared" si="447"/>
        <v>Wall Street Journal-10Yr Treasury Yield-03-2019</v>
      </c>
      <c r="G2042" s="7">
        <v>43534</v>
      </c>
      <c r="H2042" s="7" t="str">
        <f t="shared" si="448"/>
        <v>03-2019</v>
      </c>
      <c r="I2042" s="7" t="str">
        <f t="shared" ca="1" si="449"/>
        <v>Wall Street Journal: National Auto Dealer Association-10Yr Treasury Yield-03-2019</v>
      </c>
      <c r="J2042" s="4" t="str">
        <f t="shared" ca="1" si="450"/>
        <v>10Yr Treasury Yield-National Auto Dealer Association:03-2019</v>
      </c>
      <c r="K2042" t="s">
        <v>800</v>
      </c>
      <c r="CK2042">
        <v>2.8</v>
      </c>
      <c r="CM2042">
        <v>2.65</v>
      </c>
    </row>
    <row r="2043" spans="1:99" x14ac:dyDescent="0.55000000000000004">
      <c r="A2043" s="4" t="str">
        <f t="shared" ca="1" si="445"/>
        <v>MetLife Investment Management</v>
      </c>
      <c r="B2043" s="4" t="str">
        <f t="shared" si="446"/>
        <v>Drew T. Matus *</v>
      </c>
      <c r="C2043" s="4" t="s">
        <v>246</v>
      </c>
      <c r="D2043" s="4" t="s">
        <v>96</v>
      </c>
      <c r="E2043" s="4" t="str">
        <f>IF(COUNTIF($E$2:E2042,"Begin: " &amp; C2043 &amp; "-" &amp; D2043 &amp; "-" &amp; H2043)=0,"Begin: " &amp; C2043 &amp; "-" &amp; D2043 &amp; "-" &amp; H2043,IF((C2043 &amp; "-" &amp; D2043 &amp; "-" &amp; H2043)&lt;&gt;(C2044 &amp; "-" &amp; D2044 &amp; "-" &amp; H2044),"End: " &amp; C2043 &amp; "-" &amp; D2043 &amp; "-" &amp; H2043,""))</f>
        <v/>
      </c>
      <c r="F2043" s="4" t="str">
        <f t="shared" si="447"/>
        <v>Wall Street Journal-10Yr Treasury Yield-03-2019</v>
      </c>
      <c r="G2043" s="7">
        <v>43534</v>
      </c>
      <c r="H2043" s="7" t="str">
        <f t="shared" si="448"/>
        <v>03-2019</v>
      </c>
      <c r="I2043" s="7" t="str">
        <f t="shared" ca="1" si="449"/>
        <v>Wall Street Journal: MetLife Investment Management-10Yr Treasury Yield-03-2019</v>
      </c>
      <c r="J2043" s="4" t="str">
        <f t="shared" ca="1" si="450"/>
        <v>10Yr Treasury Yield-MetLife Investment Management:03-2019</v>
      </c>
      <c r="K2043" t="s">
        <v>811</v>
      </c>
    </row>
    <row r="2044" spans="1:99" x14ac:dyDescent="0.55000000000000004">
      <c r="A2044" s="4" t="str">
        <f t="shared" ca="1" si="445"/>
        <v>Jeffries &amp; Company</v>
      </c>
      <c r="B2044" s="4" t="str">
        <f t="shared" si="446"/>
        <v>Ward McCarthy *</v>
      </c>
      <c r="C2044" s="4" t="s">
        <v>246</v>
      </c>
      <c r="D2044" s="4" t="s">
        <v>96</v>
      </c>
      <c r="E2044" s="4" t="str">
        <f>IF(COUNTIF($E$2:E2043,"Begin: " &amp; C2044 &amp; "-" &amp; D2044 &amp; "-" &amp; H2044)=0,"Begin: " &amp; C2044 &amp; "-" &amp; D2044 &amp; "-" &amp; H2044,IF((C2044 &amp; "-" &amp; D2044 &amp; "-" &amp; H2044)&lt;&gt;(C2045 &amp; "-" &amp; D2045 &amp; "-" &amp; H2045),"End: " &amp; C2044 &amp; "-" &amp; D2044 &amp; "-" &amp; H2044,""))</f>
        <v/>
      </c>
      <c r="F2044" s="4" t="str">
        <f t="shared" si="447"/>
        <v>Wall Street Journal-10Yr Treasury Yield-03-2019</v>
      </c>
      <c r="G2044" s="7">
        <v>43534</v>
      </c>
      <c r="H2044" s="7" t="str">
        <f t="shared" si="448"/>
        <v>03-2019</v>
      </c>
      <c r="I2044" s="7" t="str">
        <f t="shared" ca="1" si="449"/>
        <v>Wall Street Journal: Jeffries &amp; Company-10Yr Treasury Yield-03-2019</v>
      </c>
      <c r="J2044" s="4" t="str">
        <f t="shared" ca="1" si="450"/>
        <v>10Yr Treasury Yield-Jeffries &amp; Company:03-2019</v>
      </c>
      <c r="K2044" t="s">
        <v>436</v>
      </c>
    </row>
    <row r="2045" spans="1:99" x14ac:dyDescent="0.55000000000000004">
      <c r="A2045" s="4" t="str">
        <f t="shared" ca="1" si="445"/>
        <v>ACT Research</v>
      </c>
      <c r="B2045" s="4" t="str">
        <f t="shared" si="446"/>
        <v>Jim Meil</v>
      </c>
      <c r="C2045" s="4" t="s">
        <v>246</v>
      </c>
      <c r="D2045" s="4" t="s">
        <v>96</v>
      </c>
      <c r="E2045" s="4" t="str">
        <f>IF(COUNTIF($E$2:E2044,"Begin: " &amp; C2045 &amp; "-" &amp; D2045 &amp; "-" &amp; H2045)=0,"Begin: " &amp; C2045 &amp; "-" &amp; D2045 &amp; "-" &amp; H2045,IF((C2045 &amp; "-" &amp; D2045 &amp; "-" &amp; H2045)&lt;&gt;(C2046 &amp; "-" &amp; D2046 &amp; "-" &amp; H2046),"End: " &amp; C2045 &amp; "-" &amp; D2045 &amp; "-" &amp; H2045,""))</f>
        <v/>
      </c>
      <c r="F2045" s="4" t="str">
        <f t="shared" si="447"/>
        <v>Wall Street Journal-10Yr Treasury Yield-03-2019</v>
      </c>
      <c r="G2045" s="7">
        <v>43534</v>
      </c>
      <c r="H2045" s="7" t="str">
        <f t="shared" si="448"/>
        <v>03-2019</v>
      </c>
      <c r="I2045" s="7" t="str">
        <f t="shared" ca="1" si="449"/>
        <v>Wall Street Journal: ACT Research-10Yr Treasury Yield-03-2019</v>
      </c>
      <c r="J2045" s="4" t="str">
        <f t="shared" ca="1" si="450"/>
        <v>10Yr Treasury Yield-ACT Research:03-2019</v>
      </c>
      <c r="K2045" t="s">
        <v>437</v>
      </c>
      <c r="CK2045">
        <v>2.75</v>
      </c>
      <c r="CM2045">
        <v>2.9</v>
      </c>
      <c r="CO2045">
        <v>3</v>
      </c>
      <c r="CQ2045">
        <v>3</v>
      </c>
    </row>
    <row r="2046" spans="1:99" x14ac:dyDescent="0.55000000000000004">
      <c r="A2046" s="4" t="str">
        <f t="shared" ca="1" si="445"/>
        <v>Standard Chartered</v>
      </c>
      <c r="B2046" s="4" t="str">
        <f t="shared" si="446"/>
        <v>Sonia Meskin</v>
      </c>
      <c r="C2046" s="4" t="s">
        <v>246</v>
      </c>
      <c r="D2046" s="4" t="s">
        <v>96</v>
      </c>
      <c r="E2046" s="4" t="str">
        <f>IF(COUNTIF($E$2:E2045,"Begin: " &amp; C2046 &amp; "-" &amp; D2046 &amp; "-" &amp; H2046)=0,"Begin: " &amp; C2046 &amp; "-" &amp; D2046 &amp; "-" &amp; H2046,IF((C2046 &amp; "-" &amp; D2046 &amp; "-" &amp; H2046)&lt;&gt;(C2047 &amp; "-" &amp; D2047 &amp; "-" &amp; H2047),"End: " &amp; C2046 &amp; "-" &amp; D2046 &amp; "-" &amp; H2046,""))</f>
        <v/>
      </c>
      <c r="F2046" s="4" t="str">
        <f t="shared" si="447"/>
        <v>Wall Street Journal-10Yr Treasury Yield-03-2019</v>
      </c>
      <c r="G2046" s="7">
        <v>43534</v>
      </c>
      <c r="H2046" s="7" t="str">
        <f t="shared" si="448"/>
        <v>03-2019</v>
      </c>
      <c r="I2046" s="7" t="str">
        <f t="shared" ca="1" si="449"/>
        <v>Wall Street Journal: Standard Chartered-10Yr Treasury Yield-03-2019</v>
      </c>
      <c r="J2046" s="4" t="str">
        <f t="shared" ca="1" si="450"/>
        <v>10Yr Treasury Yield-Standard Chartered:03-2019</v>
      </c>
      <c r="K2046" t="s">
        <v>802</v>
      </c>
      <c r="CK2046">
        <v>2.6</v>
      </c>
      <c r="CM2046">
        <v>2.75</v>
      </c>
    </row>
    <row r="2047" spans="1:99" x14ac:dyDescent="0.55000000000000004">
      <c r="A2047" s="4" t="str">
        <f t="shared" ca="1" si="445"/>
        <v>BofA</v>
      </c>
      <c r="B2047" s="4" t="str">
        <f t="shared" si="446"/>
        <v>Michelle Meyer</v>
      </c>
      <c r="C2047" s="4" t="s">
        <v>246</v>
      </c>
      <c r="D2047" s="4" t="s">
        <v>96</v>
      </c>
      <c r="E2047" s="4" t="str">
        <f>IF(COUNTIF($E$2:E2046,"Begin: " &amp; C2047 &amp; "-" &amp; D2047 &amp; "-" &amp; H2047)=0,"Begin: " &amp; C2047 &amp; "-" &amp; D2047 &amp; "-" &amp; H2047,IF((C2047 &amp; "-" &amp; D2047 &amp; "-" &amp; H2047)&lt;&gt;(C2048 &amp; "-" &amp; D2048 &amp; "-" &amp; H2048),"End: " &amp; C2047 &amp; "-" &amp; D2047 &amp; "-" &amp; H2047,""))</f>
        <v/>
      </c>
      <c r="F2047" s="4" t="str">
        <f t="shared" si="447"/>
        <v>Wall Street Journal-10Yr Treasury Yield-03-2019</v>
      </c>
      <c r="G2047" s="7">
        <v>43534</v>
      </c>
      <c r="H2047" s="7" t="str">
        <f t="shared" si="448"/>
        <v>03-2019</v>
      </c>
      <c r="I2047" s="7" t="str">
        <f t="shared" ca="1" si="449"/>
        <v>Wall Street Journal: BofA-10Yr Treasury Yield-03-2019</v>
      </c>
      <c r="J2047" s="4" t="str">
        <f t="shared" ca="1" si="450"/>
        <v>10Yr Treasury Yield-BofA:03-2019</v>
      </c>
      <c r="K2047" t="s">
        <v>803</v>
      </c>
      <c r="CK2047">
        <v>3.05</v>
      </c>
      <c r="CM2047">
        <v>3</v>
      </c>
    </row>
    <row r="2048" spans="1:99" x14ac:dyDescent="0.55000000000000004">
      <c r="A2048" s="4" t="str">
        <f t="shared" ca="1" si="445"/>
        <v>Daiwa Capital</v>
      </c>
      <c r="B2048" s="4" t="str">
        <f t="shared" si="446"/>
        <v>Michael Moran</v>
      </c>
      <c r="C2048" s="4" t="s">
        <v>246</v>
      </c>
      <c r="D2048" s="4" t="s">
        <v>96</v>
      </c>
      <c r="E2048" s="4" t="str">
        <f>IF(COUNTIF($E$2:E2047,"Begin: " &amp; C2048 &amp; "-" &amp; D2048 &amp; "-" &amp; H2048)=0,"Begin: " &amp; C2048 &amp; "-" &amp; D2048 &amp; "-" &amp; H2048,IF((C2048 &amp; "-" &amp; D2048 &amp; "-" &amp; H2048)&lt;&gt;(C2049 &amp; "-" &amp; D2049 &amp; "-" &amp; H2049),"End: " &amp; C2048 &amp; "-" &amp; D2048 &amp; "-" &amp; H2048,""))</f>
        <v/>
      </c>
      <c r="F2048" s="4" t="str">
        <f t="shared" si="447"/>
        <v>Wall Street Journal-10Yr Treasury Yield-03-2019</v>
      </c>
      <c r="G2048" s="7">
        <v>43534</v>
      </c>
      <c r="H2048" s="7" t="str">
        <f t="shared" si="448"/>
        <v>03-2019</v>
      </c>
      <c r="I2048" s="7" t="str">
        <f t="shared" ca="1" si="449"/>
        <v>Wall Street Journal: Daiwa Capital-10Yr Treasury Yield-03-2019</v>
      </c>
      <c r="J2048" s="4" t="str">
        <f t="shared" ca="1" si="450"/>
        <v>10Yr Treasury Yield-Daiwa Capital:03-2019</v>
      </c>
      <c r="K2048" t="s">
        <v>438</v>
      </c>
      <c r="CK2048">
        <v>2.75</v>
      </c>
      <c r="CM2048">
        <v>2.7</v>
      </c>
      <c r="CO2048">
        <v>2.6</v>
      </c>
      <c r="CQ2048">
        <v>2.2000000000000002</v>
      </c>
      <c r="CS2048">
        <v>2</v>
      </c>
      <c r="CU2048">
        <v>2.25</v>
      </c>
    </row>
    <row r="2049" spans="1:99" x14ac:dyDescent="0.55000000000000004">
      <c r="A2049" s="4" t="str">
        <f t="shared" ca="1" si="445"/>
        <v>National Association of Manufacturers</v>
      </c>
      <c r="B2049" s="4" t="str">
        <f t="shared" si="446"/>
        <v>Chad Moutray</v>
      </c>
      <c r="C2049" s="4" t="s">
        <v>246</v>
      </c>
      <c r="D2049" s="4" t="s">
        <v>96</v>
      </c>
      <c r="E2049" s="4" t="str">
        <f>IF(COUNTIF($E$2:E2048,"Begin: " &amp; C2049 &amp; "-" &amp; D2049 &amp; "-" &amp; H2049)=0,"Begin: " &amp; C2049 &amp; "-" &amp; D2049 &amp; "-" &amp; H2049,IF((C2049 &amp; "-" &amp; D2049 &amp; "-" &amp; H2049)&lt;&gt;(C2050 &amp; "-" &amp; D2050 &amp; "-" &amp; H2050),"End: " &amp; C2049 &amp; "-" &amp; D2049 &amp; "-" &amp; H2049,""))</f>
        <v/>
      </c>
      <c r="F2049" s="4" t="str">
        <f t="shared" si="447"/>
        <v>Wall Street Journal-10Yr Treasury Yield-03-2019</v>
      </c>
      <c r="G2049" s="7">
        <v>43534</v>
      </c>
      <c r="H2049" s="7" t="str">
        <f t="shared" si="448"/>
        <v>03-2019</v>
      </c>
      <c r="I2049" s="7" t="str">
        <f t="shared" ca="1" si="449"/>
        <v>Wall Street Journal: National Association of Manufacturers-10Yr Treasury Yield-03-2019</v>
      </c>
      <c r="J2049" s="4" t="str">
        <f t="shared" ca="1" si="450"/>
        <v>10Yr Treasury Yield-National Association of Manufacturers:03-2019</v>
      </c>
      <c r="K2049" t="s">
        <v>439</v>
      </c>
      <c r="CK2049">
        <v>3.02</v>
      </c>
      <c r="CM2049">
        <v>3.32</v>
      </c>
      <c r="CO2049">
        <v>3.34</v>
      </c>
      <c r="CQ2049">
        <v>3.38</v>
      </c>
      <c r="CS2049">
        <v>3.7</v>
      </c>
      <c r="CU2049">
        <v>4.07</v>
      </c>
    </row>
    <row r="2050" spans="1:99" x14ac:dyDescent="0.55000000000000004">
      <c r="A2050" s="4" t="str">
        <f t="shared" ca="1" si="445"/>
        <v>Naroff Economics</v>
      </c>
      <c r="B2050" s="4" t="str">
        <f t="shared" si="446"/>
        <v>Joel Naroff</v>
      </c>
      <c r="C2050" s="4" t="s">
        <v>246</v>
      </c>
      <c r="D2050" s="4" t="s">
        <v>96</v>
      </c>
      <c r="E2050" s="4" t="str">
        <f>IF(COUNTIF($E$2:E2049,"Begin: " &amp; C2050 &amp; "-" &amp; D2050 &amp; "-" &amp; H2050)=0,"Begin: " &amp; C2050 &amp; "-" &amp; D2050 &amp; "-" &amp; H2050,IF((C2050 &amp; "-" &amp; D2050 &amp; "-" &amp; H2050)&lt;&gt;(C2051 &amp; "-" &amp; D2051 &amp; "-" &amp; H2051),"End: " &amp; C2050 &amp; "-" &amp; D2050 &amp; "-" &amp; H2050,""))</f>
        <v/>
      </c>
      <c r="F2050" s="4" t="str">
        <f t="shared" si="447"/>
        <v>Wall Street Journal-10Yr Treasury Yield-03-2019</v>
      </c>
      <c r="G2050" s="7">
        <v>43534</v>
      </c>
      <c r="H2050" s="7" t="str">
        <f t="shared" si="448"/>
        <v>03-2019</v>
      </c>
      <c r="I2050" s="7" t="str">
        <f t="shared" ca="1" si="449"/>
        <v>Wall Street Journal: Naroff Economics-10Yr Treasury Yield-03-2019</v>
      </c>
      <c r="J2050" s="4" t="str">
        <f t="shared" ca="1" si="450"/>
        <v>10Yr Treasury Yield-Naroff Economics:03-2019</v>
      </c>
      <c r="K2050" t="s">
        <v>440</v>
      </c>
      <c r="CK2050">
        <v>2.86</v>
      </c>
      <c r="CM2050">
        <v>3.07</v>
      </c>
      <c r="CO2050">
        <v>2.65</v>
      </c>
      <c r="CQ2050">
        <v>2.4300000000000002</v>
      </c>
      <c r="CS2050">
        <v>2.6</v>
      </c>
      <c r="CU2050">
        <v>2.95</v>
      </c>
    </row>
    <row r="2051" spans="1:99" x14ac:dyDescent="0.55000000000000004">
      <c r="A2051" s="4" t="str">
        <f t="shared" ca="1" si="445"/>
        <v>MacroEcon Global Advisors</v>
      </c>
      <c r="B2051" s="4" t="str">
        <f t="shared" si="446"/>
        <v>Mark Nielson</v>
      </c>
      <c r="C2051" s="4" t="s">
        <v>246</v>
      </c>
      <c r="D2051" s="4" t="s">
        <v>96</v>
      </c>
      <c r="E2051" s="4" t="str">
        <f>IF(COUNTIF($E$2:E2050,"Begin: " &amp; C2051 &amp; "-" &amp; D2051 &amp; "-" &amp; H2051)=0,"Begin: " &amp; C2051 &amp; "-" &amp; D2051 &amp; "-" &amp; H2051,IF((C2051 &amp; "-" &amp; D2051 &amp; "-" &amp; H2051)&lt;&gt;(C2052 &amp; "-" &amp; D2052 &amp; "-" &amp; H2052),"End: " &amp; C2051 &amp; "-" &amp; D2051 &amp; "-" &amp; H2051,""))</f>
        <v/>
      </c>
      <c r="F2051" s="4" t="str">
        <f t="shared" si="447"/>
        <v>Wall Street Journal-10Yr Treasury Yield-03-2019</v>
      </c>
      <c r="G2051" s="7">
        <v>43534</v>
      </c>
      <c r="H2051" s="7" t="str">
        <f t="shared" si="448"/>
        <v>03-2019</v>
      </c>
      <c r="I2051" s="7" t="str">
        <f t="shared" ca="1" si="449"/>
        <v>Wall Street Journal: MacroEcon Global Advisors-10Yr Treasury Yield-03-2019</v>
      </c>
      <c r="J2051" s="4" t="str">
        <f t="shared" ca="1" si="450"/>
        <v>10Yr Treasury Yield-MacroEcon Global Advisors:03-2019</v>
      </c>
      <c r="K2051" t="s">
        <v>225</v>
      </c>
      <c r="CK2051">
        <v>2.8</v>
      </c>
      <c r="CM2051">
        <v>2.9</v>
      </c>
      <c r="CO2051">
        <v>3</v>
      </c>
      <c r="CQ2051">
        <v>3</v>
      </c>
      <c r="CS2051">
        <v>3.1</v>
      </c>
      <c r="CU2051">
        <v>3.2</v>
      </c>
    </row>
    <row r="2052" spans="1:99" x14ac:dyDescent="0.55000000000000004">
      <c r="A2052" s="4" t="str">
        <f t="shared" ca="1" si="445"/>
        <v>Corelogic</v>
      </c>
      <c r="B2052" s="4" t="str">
        <f t="shared" si="446"/>
        <v>Frank Nothaft</v>
      </c>
      <c r="C2052" s="4" t="s">
        <v>246</v>
      </c>
      <c r="D2052" s="4" t="s">
        <v>96</v>
      </c>
      <c r="E2052" s="4" t="str">
        <f>IF(COUNTIF($E$2:E2051,"Begin: " &amp; C2052 &amp; "-" &amp; D2052 &amp; "-" &amp; H2052)=0,"Begin: " &amp; C2052 &amp; "-" &amp; D2052 &amp; "-" &amp; H2052,IF((C2052 &amp; "-" &amp; D2052 &amp; "-" &amp; H2052)&lt;&gt;(C2053 &amp; "-" &amp; D2053 &amp; "-" &amp; H2053),"End: " &amp; C2052 &amp; "-" &amp; D2052 &amp; "-" &amp; H2052,""))</f>
        <v/>
      </c>
      <c r="F2052" s="4" t="str">
        <f t="shared" si="447"/>
        <v>Wall Street Journal-10Yr Treasury Yield-03-2019</v>
      </c>
      <c r="G2052" s="7">
        <v>43534</v>
      </c>
      <c r="H2052" s="7" t="str">
        <f t="shared" si="448"/>
        <v>03-2019</v>
      </c>
      <c r="I2052" s="7" t="str">
        <f t="shared" ca="1" si="449"/>
        <v>Wall Street Journal: Corelogic-10Yr Treasury Yield-03-2019</v>
      </c>
      <c r="J2052" s="4" t="str">
        <f t="shared" ca="1" si="450"/>
        <v>10Yr Treasury Yield-Corelogic:03-2019</v>
      </c>
      <c r="K2052" t="s">
        <v>752</v>
      </c>
      <c r="CK2052">
        <v>2.7</v>
      </c>
      <c r="CM2052">
        <v>2.8</v>
      </c>
      <c r="CO2052">
        <v>2.9</v>
      </c>
      <c r="CQ2052">
        <v>3</v>
      </c>
      <c r="CS2052">
        <v>3</v>
      </c>
      <c r="CU2052">
        <v>3</v>
      </c>
    </row>
    <row r="2053" spans="1:99" x14ac:dyDescent="0.55000000000000004">
      <c r="A2053" s="4" t="str">
        <f t="shared" ca="1" si="445"/>
        <v>High Frequency Economics</v>
      </c>
      <c r="B2053" s="4" t="str">
        <f t="shared" si="446"/>
        <v>Jim O'Sullivan</v>
      </c>
      <c r="C2053" s="4" t="s">
        <v>246</v>
      </c>
      <c r="D2053" s="4" t="s">
        <v>96</v>
      </c>
      <c r="E2053" s="4" t="str">
        <f>IF(COUNTIF($E$2:E2052,"Begin: " &amp; C2053 &amp; "-" &amp; D2053 &amp; "-" &amp; H2053)=0,"Begin: " &amp; C2053 &amp; "-" &amp; D2053 &amp; "-" &amp; H2053,IF((C2053 &amp; "-" &amp; D2053 &amp; "-" &amp; H2053)&lt;&gt;(C2054 &amp; "-" &amp; D2054 &amp; "-" &amp; H2054),"End: " &amp; C2053 &amp; "-" &amp; D2053 &amp; "-" &amp; H2053,""))</f>
        <v/>
      </c>
      <c r="F2053" s="4" t="str">
        <f t="shared" si="447"/>
        <v>Wall Street Journal-10Yr Treasury Yield-03-2019</v>
      </c>
      <c r="G2053" s="7">
        <v>43534</v>
      </c>
      <c r="H2053" s="7" t="str">
        <f t="shared" si="448"/>
        <v>03-2019</v>
      </c>
      <c r="I2053" s="7" t="str">
        <f t="shared" ca="1" si="449"/>
        <v>Wall Street Journal: High Frequency Economics-10Yr Treasury Yield-03-2019</v>
      </c>
      <c r="J2053" s="4" t="str">
        <f t="shared" ca="1" si="450"/>
        <v>10Yr Treasury Yield-High Frequency Economics:03-2019</v>
      </c>
      <c r="K2053" t="s">
        <v>227</v>
      </c>
      <c r="CK2053">
        <v>2.9</v>
      </c>
      <c r="CM2053">
        <v>3</v>
      </c>
      <c r="CO2053">
        <v>3</v>
      </c>
      <c r="CQ2053">
        <v>3</v>
      </c>
    </row>
    <row r="2054" spans="1:99" x14ac:dyDescent="0.55000000000000004">
      <c r="A2054" s="4" t="str">
        <f t="shared" ca="1" si="445"/>
        <v>Stifel, Nicoulas and Company, Incorporated (formerly Sterne Agee)</v>
      </c>
      <c r="B2054" s="4" t="str">
        <f t="shared" si="446"/>
        <v>Lindsey Piegza</v>
      </c>
      <c r="C2054" s="4" t="s">
        <v>246</v>
      </c>
      <c r="D2054" s="4" t="s">
        <v>96</v>
      </c>
      <c r="E2054" s="4" t="str">
        <f>IF(COUNTIF($E$2:E2053,"Begin: " &amp; C2054 &amp; "-" &amp; D2054 &amp; "-" &amp; H2054)=0,"Begin: " &amp; C2054 &amp; "-" &amp; D2054 &amp; "-" &amp; H2054,IF((C2054 &amp; "-" &amp; D2054 &amp; "-" &amp; H2054)&lt;&gt;(C2055 &amp; "-" &amp; D2055 &amp; "-" &amp; H2055),"End: " &amp; C2054 &amp; "-" &amp; D2054 &amp; "-" &amp; H2054,""))</f>
        <v/>
      </c>
      <c r="F2054" s="4" t="str">
        <f t="shared" si="447"/>
        <v>Wall Street Journal-10Yr Treasury Yield-03-2019</v>
      </c>
      <c r="G2054" s="7">
        <v>43534</v>
      </c>
      <c r="H2054" s="7" t="str">
        <f t="shared" si="448"/>
        <v>03-2019</v>
      </c>
      <c r="I2054" s="7" t="str">
        <f t="shared" ca="1" si="449"/>
        <v>Wall Street Journal: Stifel, Nicoulas and Company, Incorporated (formerly Sterne Agee)-10Yr Treasury Yield-03-2019</v>
      </c>
      <c r="J2054" s="4" t="str">
        <f t="shared" ca="1" si="450"/>
        <v>10Yr Treasury Yield-Stifel, Nicoulas and Company, Incorporated (formerly Sterne Agee):03-2019</v>
      </c>
      <c r="K2054" t="s">
        <v>675</v>
      </c>
      <c r="CK2054">
        <v>2.75</v>
      </c>
      <c r="CM2054">
        <v>2.65</v>
      </c>
      <c r="CO2054">
        <v>2.65</v>
      </c>
    </row>
    <row r="2055" spans="1:99" x14ac:dyDescent="0.55000000000000004">
      <c r="A2055" s="4" t="str">
        <f t="shared" ca="1" si="445"/>
        <v>Macroeconomic Advisers</v>
      </c>
      <c r="B2055" s="4" t="str">
        <f t="shared" si="446"/>
        <v>Dr. Joel Prakken/ Chris Varvares</v>
      </c>
      <c r="C2055" s="4" t="s">
        <v>246</v>
      </c>
      <c r="D2055" s="4" t="s">
        <v>96</v>
      </c>
      <c r="E2055" s="4" t="str">
        <f>IF(COUNTIF($E$2:E2054,"Begin: " &amp; C2055 &amp; "-" &amp; D2055 &amp; "-" &amp; H2055)=0,"Begin: " &amp; C2055 &amp; "-" &amp; D2055 &amp; "-" &amp; H2055,IF((C2055 &amp; "-" &amp; D2055 &amp; "-" &amp; H2055)&lt;&gt;(C2056 &amp; "-" &amp; D2056 &amp; "-" &amp; H2056),"End: " &amp; C2055 &amp; "-" &amp; D2055 &amp; "-" &amp; H2055,""))</f>
        <v/>
      </c>
      <c r="F2055" s="4" t="str">
        <f t="shared" si="447"/>
        <v>Wall Street Journal-10Yr Treasury Yield-03-2019</v>
      </c>
      <c r="G2055" s="7">
        <v>43534</v>
      </c>
      <c r="H2055" s="7" t="str">
        <f t="shared" si="448"/>
        <v>03-2019</v>
      </c>
      <c r="I2055" s="7" t="str">
        <f t="shared" ca="1" si="449"/>
        <v>Wall Street Journal: Macroeconomic Advisers-10Yr Treasury Yield-03-2019</v>
      </c>
      <c r="J2055" s="4" t="str">
        <f t="shared" ca="1" si="450"/>
        <v>10Yr Treasury Yield-Macroeconomic Advisers:03-2019</v>
      </c>
      <c r="K2055" t="s">
        <v>228</v>
      </c>
      <c r="CK2055">
        <v>2.85</v>
      </c>
      <c r="CM2055">
        <v>3</v>
      </c>
      <c r="CO2055">
        <v>3.12</v>
      </c>
      <c r="CQ2055">
        <v>3.18</v>
      </c>
      <c r="CS2055">
        <v>3.23</v>
      </c>
      <c r="CU2055">
        <v>3.27</v>
      </c>
    </row>
    <row r="2056" spans="1:99" x14ac:dyDescent="0.55000000000000004">
      <c r="A2056" s="4" t="str">
        <f t="shared" ca="1" si="445"/>
        <v>Ameriprise Financial</v>
      </c>
      <c r="B2056" s="4" t="str">
        <f t="shared" si="446"/>
        <v>Russell Price</v>
      </c>
      <c r="C2056" s="4" t="s">
        <v>246</v>
      </c>
      <c r="D2056" s="4" t="s">
        <v>96</v>
      </c>
      <c r="E2056" s="4" t="str">
        <f>IF(COUNTIF($E$2:E2055,"Begin: " &amp; C2056 &amp; "-" &amp; D2056 &amp; "-" &amp; H2056)=0,"Begin: " &amp; C2056 &amp; "-" &amp; D2056 &amp; "-" &amp; H2056,IF((C2056 &amp; "-" &amp; D2056 &amp; "-" &amp; H2056)&lt;&gt;(C2057 &amp; "-" &amp; D2057 &amp; "-" &amp; H2057),"End: " &amp; C2056 &amp; "-" &amp; D2056 &amp; "-" &amp; H2056,""))</f>
        <v/>
      </c>
      <c r="F2056" s="4" t="str">
        <f t="shared" si="447"/>
        <v>Wall Street Journal-10Yr Treasury Yield-03-2019</v>
      </c>
      <c r="G2056" s="7">
        <v>43534</v>
      </c>
      <c r="H2056" s="7" t="str">
        <f t="shared" si="448"/>
        <v>03-2019</v>
      </c>
      <c r="I2056" s="7" t="str">
        <f t="shared" ca="1" si="449"/>
        <v>Wall Street Journal: Ameriprise Financial-10Yr Treasury Yield-03-2019</v>
      </c>
      <c r="J2056" s="4" t="str">
        <f t="shared" ca="1" si="450"/>
        <v>10Yr Treasury Yield-Ameriprise Financial:03-2019</v>
      </c>
      <c r="K2056" t="s">
        <v>441</v>
      </c>
      <c r="CK2056">
        <v>2.8</v>
      </c>
      <c r="CM2056">
        <v>3</v>
      </c>
      <c r="CO2056">
        <v>2.9</v>
      </c>
      <c r="CQ2056">
        <v>3</v>
      </c>
      <c r="CS2056">
        <v>3.2</v>
      </c>
      <c r="CU2056">
        <v>3.3</v>
      </c>
    </row>
    <row r="2057" spans="1:99" x14ac:dyDescent="0.55000000000000004">
      <c r="A2057" s="4" t="str">
        <f t="shared" ca="1" si="445"/>
        <v>Eaton Corp.</v>
      </c>
      <c r="B2057" s="4" t="str">
        <f t="shared" si="446"/>
        <v>Arun Raha *</v>
      </c>
      <c r="C2057" s="4" t="s">
        <v>246</v>
      </c>
      <c r="D2057" s="4" t="s">
        <v>96</v>
      </c>
      <c r="E2057" s="4" t="str">
        <f>IF(COUNTIF($E$2:E2056,"Begin: " &amp; C2057 &amp; "-" &amp; D2057 &amp; "-" &amp; H2057)=0,"Begin: " &amp; C2057 &amp; "-" &amp; D2057 &amp; "-" &amp; H2057,IF((C2057 &amp; "-" &amp; D2057 &amp; "-" &amp; H2057)&lt;&gt;(C2058 &amp; "-" &amp; D2058 &amp; "-" &amp; H2058),"End: " &amp; C2057 &amp; "-" &amp; D2057 &amp; "-" &amp; H2057,""))</f>
        <v/>
      </c>
      <c r="F2057" s="4" t="str">
        <f t="shared" si="447"/>
        <v>Wall Street Journal-10Yr Treasury Yield-03-2019</v>
      </c>
      <c r="G2057" s="7">
        <v>43534</v>
      </c>
      <c r="H2057" s="7" t="str">
        <f t="shared" si="448"/>
        <v>03-2019</v>
      </c>
      <c r="I2057" s="7" t="str">
        <f t="shared" ca="1" si="449"/>
        <v>Wall Street Journal: Eaton Corp.-10Yr Treasury Yield-03-2019</v>
      </c>
      <c r="J2057" s="4" t="str">
        <f t="shared" ca="1" si="450"/>
        <v>10Yr Treasury Yield-Eaton Corp.:03-2019</v>
      </c>
      <c r="K2057" t="s">
        <v>678</v>
      </c>
    </row>
    <row r="2058" spans="1:99" x14ac:dyDescent="0.55000000000000004">
      <c r="A2058" s="4" t="str">
        <f t="shared" ca="1" si="445"/>
        <v>Point Loma Nazarene University</v>
      </c>
      <c r="B2058" s="4" t="str">
        <f t="shared" si="446"/>
        <v>Lynn Reaser</v>
      </c>
      <c r="C2058" s="4" t="s">
        <v>246</v>
      </c>
      <c r="D2058" s="4" t="s">
        <v>96</v>
      </c>
      <c r="E2058" s="4" t="str">
        <f>IF(COUNTIF($E$2:E2057,"Begin: " &amp; C2058 &amp; "-" &amp; D2058 &amp; "-" &amp; H2058)=0,"Begin: " &amp; C2058 &amp; "-" &amp; D2058 &amp; "-" &amp; H2058,IF((C2058 &amp; "-" &amp; D2058 &amp; "-" &amp; H2058)&lt;&gt;(C2059 &amp; "-" &amp; D2059 &amp; "-" &amp; H2059),"End: " &amp; C2058 &amp; "-" &amp; D2058 &amp; "-" &amp; H2058,""))</f>
        <v/>
      </c>
      <c r="F2058" s="4" t="str">
        <f t="shared" si="447"/>
        <v>Wall Street Journal-10Yr Treasury Yield-03-2019</v>
      </c>
      <c r="G2058" s="7">
        <v>43534</v>
      </c>
      <c r="H2058" s="7" t="str">
        <f t="shared" si="448"/>
        <v>03-2019</v>
      </c>
      <c r="I2058" s="7" t="str">
        <f t="shared" ca="1" si="449"/>
        <v>Wall Street Journal: Point Loma Nazarene University-10Yr Treasury Yield-03-2019</v>
      </c>
      <c r="J2058" s="4" t="str">
        <f t="shared" ca="1" si="450"/>
        <v>10Yr Treasury Yield-Point Loma Nazarene University:03-2019</v>
      </c>
      <c r="K2058" t="s">
        <v>658</v>
      </c>
      <c r="CK2058">
        <v>2.8</v>
      </c>
      <c r="CM2058">
        <v>3</v>
      </c>
      <c r="CO2058">
        <v>3.1</v>
      </c>
      <c r="CQ2058">
        <v>3</v>
      </c>
      <c r="CS2058">
        <v>2.75</v>
      </c>
      <c r="CU2058">
        <v>3</v>
      </c>
    </row>
    <row r="2059" spans="1:99" x14ac:dyDescent="0.55000000000000004">
      <c r="A2059" s="4" t="str">
        <f t="shared" ca="1" si="445"/>
        <v>Deutsche Bank</v>
      </c>
      <c r="B2059" s="4" t="str">
        <f t="shared" si="446"/>
        <v>Brett Ryan/Matthew Luzzetti</v>
      </c>
      <c r="C2059" s="4" t="s">
        <v>246</v>
      </c>
      <c r="D2059" s="4" t="s">
        <v>96</v>
      </c>
      <c r="E2059" s="4" t="str">
        <f>IF(COUNTIF($E$2:E2058,"Begin: " &amp; C2059 &amp; "-" &amp; D2059 &amp; "-" &amp; H2059)=0,"Begin: " &amp; C2059 &amp; "-" &amp; D2059 &amp; "-" &amp; H2059,IF((C2059 &amp; "-" &amp; D2059 &amp; "-" &amp; H2059)&lt;&gt;(C2060 &amp; "-" &amp; D2060 &amp; "-" &amp; H2060),"End: " &amp; C2059 &amp; "-" &amp; D2059 &amp; "-" &amp; H2059,""))</f>
        <v/>
      </c>
      <c r="F2059" s="4" t="str">
        <f t="shared" si="447"/>
        <v>Wall Street Journal-10Yr Treasury Yield-03-2019</v>
      </c>
      <c r="G2059" s="7">
        <v>43534</v>
      </c>
      <c r="H2059" s="7" t="str">
        <f t="shared" si="448"/>
        <v>03-2019</v>
      </c>
      <c r="I2059" s="7" t="str">
        <f t="shared" ca="1" si="449"/>
        <v>Wall Street Journal: Deutsche Bank-10Yr Treasury Yield-03-2019</v>
      </c>
      <c r="J2059" s="4" t="str">
        <f t="shared" ca="1" si="450"/>
        <v>10Yr Treasury Yield-Deutsche Bank:03-2019</v>
      </c>
      <c r="K2059" t="s">
        <v>804</v>
      </c>
      <c r="CK2059">
        <v>2.95</v>
      </c>
      <c r="CM2059">
        <v>2.95</v>
      </c>
      <c r="CO2059">
        <v>2.9</v>
      </c>
      <c r="CQ2059">
        <v>2.9</v>
      </c>
      <c r="CS2059">
        <v>2.8</v>
      </c>
      <c r="CU2059">
        <v>2.8</v>
      </c>
    </row>
    <row r="2060" spans="1:99" x14ac:dyDescent="0.55000000000000004">
      <c r="A2060" s="4" t="str">
        <f t="shared" ca="1" si="445"/>
        <v>Prestige Economics LLC</v>
      </c>
      <c r="B2060" s="4" t="str">
        <f t="shared" si="446"/>
        <v>Jason Schenker *</v>
      </c>
      <c r="C2060" s="4" t="s">
        <v>246</v>
      </c>
      <c r="D2060" s="4" t="s">
        <v>96</v>
      </c>
      <c r="E2060" s="4" t="str">
        <f>IF(COUNTIF($E$2:E2059,"Begin: " &amp; C2060 &amp; "-" &amp; D2060 &amp; "-" &amp; H2060)=0,"Begin: " &amp; C2060 &amp; "-" &amp; D2060 &amp; "-" &amp; H2060,IF((C2060 &amp; "-" &amp; D2060 &amp; "-" &amp; H2060)&lt;&gt;(C2061 &amp; "-" &amp; D2061 &amp; "-" &amp; H2061),"End: " &amp; C2060 &amp; "-" &amp; D2060 &amp; "-" &amp; H2060,""))</f>
        <v/>
      </c>
      <c r="F2060" s="4" t="str">
        <f t="shared" si="447"/>
        <v>Wall Street Journal-10Yr Treasury Yield-03-2019</v>
      </c>
      <c r="G2060" s="7">
        <v>43534</v>
      </c>
      <c r="H2060" s="7" t="str">
        <f t="shared" si="448"/>
        <v>03-2019</v>
      </c>
      <c r="I2060" s="7" t="str">
        <f t="shared" ca="1" si="449"/>
        <v>Wall Street Journal: Prestige Economics LLC-10Yr Treasury Yield-03-2019</v>
      </c>
      <c r="J2060" s="4" t="str">
        <f t="shared" ca="1" si="450"/>
        <v>10Yr Treasury Yield-Prestige Economics LLC:03-2019</v>
      </c>
      <c r="K2060" t="s">
        <v>767</v>
      </c>
    </row>
    <row r="2061" spans="1:99" x14ac:dyDescent="0.55000000000000004">
      <c r="A2061" s="4" t="str">
        <f t="shared" ca="1" si="445"/>
        <v>Pantheon Macroeconomics</v>
      </c>
      <c r="B2061" s="4" t="str">
        <f t="shared" si="446"/>
        <v>Ian Shepherdson</v>
      </c>
      <c r="C2061" s="4" t="s">
        <v>246</v>
      </c>
      <c r="D2061" s="4" t="s">
        <v>96</v>
      </c>
      <c r="E2061" s="4" t="str">
        <f>IF(COUNTIF($E$2:E2060,"Begin: " &amp; C2061 &amp; "-" &amp; D2061 &amp; "-" &amp; H2061)=0,"Begin: " &amp; C2061 &amp; "-" &amp; D2061 &amp; "-" &amp; H2061,IF((C2061 &amp; "-" &amp; D2061 &amp; "-" &amp; H2061)&lt;&gt;(C2062 &amp; "-" &amp; D2062 &amp; "-" &amp; H2062),"End: " &amp; C2061 &amp; "-" &amp; D2061 &amp; "-" &amp; H2061,""))</f>
        <v/>
      </c>
      <c r="F2061" s="4" t="str">
        <f t="shared" si="447"/>
        <v>Wall Street Journal-10Yr Treasury Yield-03-2019</v>
      </c>
      <c r="G2061" s="7">
        <v>43534</v>
      </c>
      <c r="H2061" s="7" t="str">
        <f t="shared" si="448"/>
        <v>03-2019</v>
      </c>
      <c r="I2061" s="7" t="str">
        <f t="shared" ca="1" si="449"/>
        <v>Wall Street Journal: Pantheon Macroeconomics-10Yr Treasury Yield-03-2019</v>
      </c>
      <c r="J2061" s="4" t="str">
        <f t="shared" ca="1" si="450"/>
        <v>10Yr Treasury Yield-Pantheon Macroeconomics:03-2019</v>
      </c>
      <c r="K2061" t="s">
        <v>231</v>
      </c>
      <c r="CK2061">
        <v>2.8</v>
      </c>
      <c r="CM2061">
        <v>3.2</v>
      </c>
      <c r="CO2061">
        <v>2.5</v>
      </c>
      <c r="CQ2061">
        <v>1.75</v>
      </c>
      <c r="CS2061">
        <v>2.25</v>
      </c>
      <c r="CU2061">
        <v>2.5</v>
      </c>
    </row>
    <row r="2062" spans="1:99" x14ac:dyDescent="0.55000000000000004">
      <c r="A2062" s="4" t="str">
        <f t="shared" ca="1" si="445"/>
        <v>Decision Economics, Inc.</v>
      </c>
      <c r="B2062" s="4" t="str">
        <f t="shared" si="446"/>
        <v>Allen Sinai</v>
      </c>
      <c r="C2062" s="4" t="s">
        <v>246</v>
      </c>
      <c r="D2062" s="4" t="s">
        <v>96</v>
      </c>
      <c r="E2062" s="4" t="str">
        <f>IF(COUNTIF($E$2:E2061,"Begin: " &amp; C2062 &amp; "-" &amp; D2062 &amp; "-" &amp; H2062)=0,"Begin: " &amp; C2062 &amp; "-" &amp; D2062 &amp; "-" &amp; H2062,IF((C2062 &amp; "-" &amp; D2062 &amp; "-" &amp; H2062)&lt;&gt;(C2063 &amp; "-" &amp; D2063 &amp; "-" &amp; H2063),"End: " &amp; C2062 &amp; "-" &amp; D2062 &amp; "-" &amp; H2062,""))</f>
        <v/>
      </c>
      <c r="F2062" s="4" t="str">
        <f t="shared" si="447"/>
        <v>Wall Street Journal-10Yr Treasury Yield-03-2019</v>
      </c>
      <c r="G2062" s="7">
        <v>43534</v>
      </c>
      <c r="H2062" s="7" t="str">
        <f t="shared" si="448"/>
        <v>03-2019</v>
      </c>
      <c r="I2062" s="7" t="str">
        <f t="shared" ca="1" si="449"/>
        <v>Wall Street Journal: Decision Economics, Inc.-10Yr Treasury Yield-03-2019</v>
      </c>
      <c r="J2062" s="4" t="str">
        <f t="shared" ca="1" si="450"/>
        <v>10Yr Treasury Yield-Decision Economics, Inc.:03-2019</v>
      </c>
      <c r="K2062" t="s">
        <v>233</v>
      </c>
      <c r="CK2062">
        <v>2.82</v>
      </c>
      <c r="CM2062">
        <v>3.01</v>
      </c>
      <c r="CO2062">
        <v>3.25</v>
      </c>
      <c r="CQ2062">
        <v>3.4</v>
      </c>
      <c r="CS2062">
        <v>3.22</v>
      </c>
      <c r="CU2062">
        <v>3</v>
      </c>
    </row>
    <row r="2063" spans="1:99" x14ac:dyDescent="0.55000000000000004">
      <c r="A2063" s="4" t="str">
        <f t="shared" ca="1" si="445"/>
        <v>Parsec Financial</v>
      </c>
      <c r="B2063" s="4" t="str">
        <f t="shared" si="446"/>
        <v>James F. Smith</v>
      </c>
      <c r="C2063" s="4" t="s">
        <v>246</v>
      </c>
      <c r="D2063" s="4" t="s">
        <v>96</v>
      </c>
      <c r="E2063" s="4" t="str">
        <f>IF(COUNTIF($E$2:E2062,"Begin: " &amp; C2063 &amp; "-" &amp; D2063 &amp; "-" &amp; H2063)=0,"Begin: " &amp; C2063 &amp; "-" &amp; D2063 &amp; "-" &amp; H2063,IF((C2063 &amp; "-" &amp; D2063 &amp; "-" &amp; H2063)&lt;&gt;(C2064 &amp; "-" &amp; D2064 &amp; "-" &amp; H2064),"End: " &amp; C2063 &amp; "-" &amp; D2063 &amp; "-" &amp; H2063,""))</f>
        <v/>
      </c>
      <c r="F2063" s="4" t="str">
        <f t="shared" si="447"/>
        <v>Wall Street Journal-10Yr Treasury Yield-03-2019</v>
      </c>
      <c r="G2063" s="7">
        <v>43534</v>
      </c>
      <c r="H2063" s="7" t="str">
        <f t="shared" si="448"/>
        <v>03-2019</v>
      </c>
      <c r="I2063" s="7" t="str">
        <f t="shared" ca="1" si="449"/>
        <v>Wall Street Journal: Parsec Financial-10Yr Treasury Yield-03-2019</v>
      </c>
      <c r="J2063" s="4" t="str">
        <f t="shared" ca="1" si="450"/>
        <v>10Yr Treasury Yield-Parsec Financial:03-2019</v>
      </c>
      <c r="K2063" t="s">
        <v>234</v>
      </c>
      <c r="CK2063">
        <v>2.71</v>
      </c>
      <c r="CM2063">
        <v>2.92</v>
      </c>
      <c r="CO2063">
        <v>3.05</v>
      </c>
      <c r="CQ2063">
        <v>3.47</v>
      </c>
      <c r="CS2063">
        <v>3.23</v>
      </c>
      <c r="CU2063">
        <v>3.11</v>
      </c>
    </row>
    <row r="2064" spans="1:99" x14ac:dyDescent="0.55000000000000004">
      <c r="A2064" s="4" t="str">
        <f t="shared" ca="1" si="445"/>
        <v>Univ of Central FL</v>
      </c>
      <c r="B2064" s="4" t="str">
        <f t="shared" si="446"/>
        <v>Sean M. Snaith</v>
      </c>
      <c r="C2064" s="4" t="s">
        <v>246</v>
      </c>
      <c r="D2064" s="4" t="s">
        <v>96</v>
      </c>
      <c r="E2064" s="4" t="str">
        <f>IF(COUNTIF($E$2:E2063,"Begin: " &amp; C2064 &amp; "-" &amp; D2064 &amp; "-" &amp; H2064)=0,"Begin: " &amp; C2064 &amp; "-" &amp; D2064 &amp; "-" &amp; H2064,IF((C2064 &amp; "-" &amp; D2064 &amp; "-" &amp; H2064)&lt;&gt;(C2065 &amp; "-" &amp; D2065 &amp; "-" &amp; H2065),"End: " &amp; C2064 &amp; "-" &amp; D2064 &amp; "-" &amp; H2064,""))</f>
        <v/>
      </c>
      <c r="F2064" s="4" t="str">
        <f t="shared" si="447"/>
        <v>Wall Street Journal-10Yr Treasury Yield-03-2019</v>
      </c>
      <c r="G2064" s="7">
        <v>43534</v>
      </c>
      <c r="H2064" s="7" t="str">
        <f t="shared" si="448"/>
        <v>03-2019</v>
      </c>
      <c r="I2064" s="7" t="str">
        <f t="shared" ca="1" si="449"/>
        <v>Wall Street Journal: Univ of Central FL-10Yr Treasury Yield-03-2019</v>
      </c>
      <c r="J2064" s="4" t="str">
        <f t="shared" ca="1" si="450"/>
        <v>10Yr Treasury Yield-Univ of Central FL:03-2019</v>
      </c>
      <c r="K2064" t="s">
        <v>235</v>
      </c>
      <c r="CK2064">
        <v>2.8</v>
      </c>
      <c r="CM2064">
        <v>3</v>
      </c>
      <c r="CO2064">
        <v>3.1</v>
      </c>
      <c r="CQ2064">
        <v>3.2</v>
      </c>
      <c r="CS2064">
        <v>3.3</v>
      </c>
      <c r="CU2064">
        <v>3.4</v>
      </c>
    </row>
    <row r="2065" spans="1:99" x14ac:dyDescent="0.55000000000000004">
      <c r="A2065" s="4" t="str">
        <f t="shared" ca="1" si="445"/>
        <v>SS Economics</v>
      </c>
      <c r="B2065" s="4" t="str">
        <f t="shared" si="446"/>
        <v>Sung Won Sohn</v>
      </c>
      <c r="C2065" s="4" t="s">
        <v>246</v>
      </c>
      <c r="D2065" s="4" t="s">
        <v>96</v>
      </c>
      <c r="E2065" s="4" t="str">
        <f>IF(COUNTIF($E$2:E2064,"Begin: " &amp; C2065 &amp; "-" &amp; D2065 &amp; "-" &amp; H2065)=0,"Begin: " &amp; C2065 &amp; "-" &amp; D2065 &amp; "-" &amp; H2065,IF((C2065 &amp; "-" &amp; D2065 &amp; "-" &amp; H2065)&lt;&gt;(C2066 &amp; "-" &amp; D2066 &amp; "-" &amp; H2066),"End: " &amp; C2065 &amp; "-" &amp; D2065 &amp; "-" &amp; H2065,""))</f>
        <v/>
      </c>
      <c r="F2065" s="4" t="str">
        <f t="shared" si="447"/>
        <v>Wall Street Journal-10Yr Treasury Yield-03-2019</v>
      </c>
      <c r="G2065" s="7">
        <v>43534</v>
      </c>
      <c r="H2065" s="7" t="str">
        <f t="shared" si="448"/>
        <v>03-2019</v>
      </c>
      <c r="I2065" s="7" t="str">
        <f t="shared" ca="1" si="449"/>
        <v>Wall Street Journal: SS Economics-10Yr Treasury Yield-03-2019</v>
      </c>
      <c r="J2065" s="4" t="str">
        <f t="shared" ca="1" si="450"/>
        <v>10Yr Treasury Yield-SS Economics:03-2019</v>
      </c>
      <c r="K2065" t="s">
        <v>785</v>
      </c>
      <c r="CK2065">
        <v>2.65</v>
      </c>
      <c r="CM2065">
        <v>2.75</v>
      </c>
      <c r="CO2065">
        <v>2.85</v>
      </c>
      <c r="CQ2065">
        <v>2.95</v>
      </c>
      <c r="CS2065">
        <v>3</v>
      </c>
      <c r="CU2065">
        <v>3</v>
      </c>
    </row>
    <row r="2066" spans="1:99" x14ac:dyDescent="0.55000000000000004">
      <c r="A2066" s="4" t="str">
        <f t="shared" ref="A2066:A2076" ca="1" si="451">IF(ISERROR(IF(C2066="GIOA",INDEX(List_AnonymousForecasters,MATCH(LEFT(K2066,FIND(":",K2066,1)-1),List_IndividualForecasters,0),1),INDEX(List_FirmNamesOmega,MATCH(LEFT(K2066,FIND(":",K2066,1)-1),List_FirmNamesAlpha,0),1))),LEFT(K2066,FIND(":",K2066,1)-1),IF(C2066="GIOA",INDEX(List_AnonymousForecasters,MATCH(LEFT(K2066,FIND(":",K2066,1)-1),List_IndividualForecasters,0),1),INDEX(List_FirmNamesOmega,MATCH(LEFT(K2066,FIND(":",K2066,1)-1),List_FirmNamesAlpha,0),1)))</f>
        <v>Pierpont Securities</v>
      </c>
      <c r="B2066" s="4" t="str">
        <f t="shared" ref="B2066:B2076" si="452">MID(K2066,FIND(":",K2066,1)+2,LEN(K2066)-FIND(":",K2066,1))</f>
        <v>Stephen Stanley</v>
      </c>
      <c r="C2066" s="4" t="s">
        <v>246</v>
      </c>
      <c r="D2066" s="4" t="s">
        <v>96</v>
      </c>
      <c r="E2066" s="4" t="str">
        <f>IF(COUNTIF($E$2:E2065,"Begin: " &amp; C2066 &amp; "-" &amp; D2066 &amp; "-" &amp; H2066)=0,"Begin: " &amp; C2066 &amp; "-" &amp; D2066 &amp; "-" &amp; H2066,IF((C2066 &amp; "-" &amp; D2066 &amp; "-" &amp; H2066)&lt;&gt;(C2067 &amp; "-" &amp; D2067 &amp; "-" &amp; H2067),"End: " &amp; C2066 &amp; "-" &amp; D2066 &amp; "-" &amp; H2066,""))</f>
        <v/>
      </c>
      <c r="F2066" s="4" t="str">
        <f t="shared" ref="F2066:F2076" si="453">C2066 &amp; "-" &amp; D2066 &amp; "-" &amp; H2066</f>
        <v>Wall Street Journal-10Yr Treasury Yield-03-2019</v>
      </c>
      <c r="G2066" s="7">
        <v>43534</v>
      </c>
      <c r="H2066" s="7" t="str">
        <f t="shared" ref="H2066:H2076" si="454">TEXT(MONTH(G2066),"00") &amp; "-" &amp; TEXT(YEAR(G2066),"0000")</f>
        <v>03-2019</v>
      </c>
      <c r="I2066" s="7" t="str">
        <f t="shared" ref="I2066:I2076" ca="1" si="455">C2066 &amp; ": " &amp; A2066 &amp; "-" &amp; D2066 &amp; "-" &amp; H2066</f>
        <v>Wall Street Journal: Pierpont Securities-10Yr Treasury Yield-03-2019</v>
      </c>
      <c r="J2066" s="4" t="str">
        <f t="shared" ref="J2066:J2076" ca="1" si="456">D2066 &amp; "-" &amp; A2066 &amp; ":" &amp; TEXT(MONTH(G2066),"00") &amp; "-" &amp; TEXT(YEAR(G2066),"0000")</f>
        <v>10Yr Treasury Yield-Pierpont Securities:03-2019</v>
      </c>
      <c r="K2066" t="s">
        <v>238</v>
      </c>
      <c r="CK2066">
        <v>3.1</v>
      </c>
      <c r="CM2066">
        <v>3.7</v>
      </c>
      <c r="CO2066">
        <v>3.95</v>
      </c>
      <c r="CQ2066">
        <v>4.0999999999999996</v>
      </c>
      <c r="CS2066">
        <v>4.3</v>
      </c>
      <c r="CU2066">
        <v>4.4000000000000004</v>
      </c>
    </row>
    <row r="2067" spans="1:99" x14ac:dyDescent="0.55000000000000004">
      <c r="A2067" s="4" t="str">
        <f t="shared" ca="1" si="451"/>
        <v>Economic Analysis Associates Inc.</v>
      </c>
      <c r="B2067" s="4" t="str">
        <f t="shared" si="452"/>
        <v>Susan M. Sterne</v>
      </c>
      <c r="C2067" s="4" t="s">
        <v>246</v>
      </c>
      <c r="D2067" s="4" t="s">
        <v>96</v>
      </c>
      <c r="E2067" s="4" t="str">
        <f>IF(COUNTIF($E$2:E2066,"Begin: " &amp; C2067 &amp; "-" &amp; D2067 &amp; "-" &amp; H2067)=0,"Begin: " &amp; C2067 &amp; "-" &amp; D2067 &amp; "-" &amp; H2067,IF((C2067 &amp; "-" &amp; D2067 &amp; "-" &amp; H2067)&lt;&gt;(C2068 &amp; "-" &amp; D2068 &amp; "-" &amp; H2068),"End: " &amp; C2067 &amp; "-" &amp; D2067 &amp; "-" &amp; H2067,""))</f>
        <v/>
      </c>
      <c r="F2067" s="4" t="str">
        <f t="shared" si="453"/>
        <v>Wall Street Journal-10Yr Treasury Yield-03-2019</v>
      </c>
      <c r="G2067" s="7">
        <v>43534</v>
      </c>
      <c r="H2067" s="7" t="str">
        <f t="shared" si="454"/>
        <v>03-2019</v>
      </c>
      <c r="I2067" s="7" t="str">
        <f t="shared" ca="1" si="455"/>
        <v>Wall Street Journal: Economic Analysis Associates Inc.-10Yr Treasury Yield-03-2019</v>
      </c>
      <c r="J2067" s="4" t="str">
        <f t="shared" ca="1" si="456"/>
        <v>10Yr Treasury Yield-Economic Analysis Associates Inc.:03-2019</v>
      </c>
      <c r="K2067" t="s">
        <v>239</v>
      </c>
      <c r="CK2067">
        <v>2.6</v>
      </c>
      <c r="CM2067">
        <v>2.7</v>
      </c>
      <c r="CO2067">
        <v>2.9</v>
      </c>
      <c r="CQ2067">
        <v>2.8</v>
      </c>
      <c r="CS2067">
        <v>2.7</v>
      </c>
      <c r="CU2067">
        <v>2.6</v>
      </c>
    </row>
    <row r="2068" spans="1:99" x14ac:dyDescent="0.55000000000000004">
      <c r="A2068" s="4" t="str">
        <f t="shared" ca="1" si="451"/>
        <v>CSFB</v>
      </c>
      <c r="B2068" s="4" t="str">
        <f t="shared" si="452"/>
        <v>James Sweeney *</v>
      </c>
      <c r="C2068" s="4" t="s">
        <v>246</v>
      </c>
      <c r="D2068" s="4" t="s">
        <v>96</v>
      </c>
      <c r="E2068" s="4" t="str">
        <f>IF(COUNTIF($E$2:E2067,"Begin: " &amp; C2068 &amp; "-" &amp; D2068 &amp; "-" &amp; H2068)=0,"Begin: " &amp; C2068 &amp; "-" &amp; D2068 &amp; "-" &amp; H2068,IF((C2068 &amp; "-" &amp; D2068 &amp; "-" &amp; H2068)&lt;&gt;(C2069 &amp; "-" &amp; D2069 &amp; "-" &amp; H2069),"End: " &amp; C2068 &amp; "-" &amp; D2068 &amp; "-" &amp; H2068,""))</f>
        <v/>
      </c>
      <c r="F2068" s="4" t="str">
        <f t="shared" si="453"/>
        <v>Wall Street Journal-10Yr Treasury Yield-03-2019</v>
      </c>
      <c r="G2068" s="7">
        <v>43534</v>
      </c>
      <c r="H2068" s="7" t="str">
        <f t="shared" si="454"/>
        <v>03-2019</v>
      </c>
      <c r="I2068" s="7" t="str">
        <f t="shared" ca="1" si="455"/>
        <v>Wall Street Journal: CSFB-10Yr Treasury Yield-03-2019</v>
      </c>
      <c r="J2068" s="4" t="str">
        <f t="shared" ca="1" si="456"/>
        <v>10Yr Treasury Yield-CSFB:03-2019</v>
      </c>
      <c r="K2068" t="s">
        <v>753</v>
      </c>
    </row>
    <row r="2069" spans="1:99" x14ac:dyDescent="0.55000000000000004">
      <c r="A2069" s="4" t="str">
        <f t="shared" ca="1" si="451"/>
        <v>American Chemisty Council</v>
      </c>
      <c r="B2069" s="4" t="str">
        <f t="shared" si="452"/>
        <v>Kevin Swift</v>
      </c>
      <c r="C2069" s="4" t="s">
        <v>246</v>
      </c>
      <c r="D2069" s="4" t="s">
        <v>96</v>
      </c>
      <c r="E2069" s="4" t="str">
        <f>IF(COUNTIF($E$2:E2068,"Begin: " &amp; C2069 &amp; "-" &amp; D2069 &amp; "-" &amp; H2069)=0,"Begin: " &amp; C2069 &amp; "-" &amp; D2069 &amp; "-" &amp; H2069,IF((C2069 &amp; "-" &amp; D2069 &amp; "-" &amp; H2069)&lt;&gt;(C2070 &amp; "-" &amp; D2070 &amp; "-" &amp; H2070),"End: " &amp; C2069 &amp; "-" &amp; D2069 &amp; "-" &amp; H2069,""))</f>
        <v/>
      </c>
      <c r="F2069" s="4" t="str">
        <f t="shared" si="453"/>
        <v>Wall Street Journal-10Yr Treasury Yield-03-2019</v>
      </c>
      <c r="G2069" s="7">
        <v>43534</v>
      </c>
      <c r="H2069" s="7" t="str">
        <f t="shared" si="454"/>
        <v>03-2019</v>
      </c>
      <c r="I2069" s="7" t="str">
        <f t="shared" ca="1" si="455"/>
        <v>Wall Street Journal: American Chemisty Council-10Yr Treasury Yield-03-2019</v>
      </c>
      <c r="J2069" s="4" t="str">
        <f t="shared" ca="1" si="456"/>
        <v>10Yr Treasury Yield-American Chemisty Council:03-2019</v>
      </c>
      <c r="K2069" t="s">
        <v>443</v>
      </c>
      <c r="CK2069">
        <v>2.8</v>
      </c>
      <c r="CM2069">
        <v>2.9</v>
      </c>
      <c r="CO2069">
        <v>2.8</v>
      </c>
      <c r="CQ2069">
        <v>2.7</v>
      </c>
      <c r="CS2069">
        <v>2.65</v>
      </c>
      <c r="CU2069">
        <v>2.65</v>
      </c>
    </row>
    <row r="2070" spans="1:99" x14ac:dyDescent="0.55000000000000004">
      <c r="A2070" s="4" t="str">
        <f t="shared" ca="1" si="451"/>
        <v>Grant Thornton</v>
      </c>
      <c r="B2070" s="4" t="str">
        <f t="shared" si="452"/>
        <v>Diane Swonk</v>
      </c>
      <c r="C2070" s="4" t="s">
        <v>246</v>
      </c>
      <c r="D2070" s="4" t="s">
        <v>96</v>
      </c>
      <c r="E2070" s="4" t="str">
        <f>IF(COUNTIF($E$2:E2069,"Begin: " &amp; C2070 &amp; "-" &amp; D2070 &amp; "-" &amp; H2070)=0,"Begin: " &amp; C2070 &amp; "-" &amp; D2070 &amp; "-" &amp; H2070,IF((C2070 &amp; "-" &amp; D2070 &amp; "-" &amp; H2070)&lt;&gt;(C2071 &amp; "-" &amp; D2071 &amp; "-" &amp; H2071),"End: " &amp; C2070 &amp; "-" &amp; D2070 &amp; "-" &amp; H2070,""))</f>
        <v/>
      </c>
      <c r="F2070" s="4" t="str">
        <f t="shared" si="453"/>
        <v>Wall Street Journal-10Yr Treasury Yield-03-2019</v>
      </c>
      <c r="G2070" s="7">
        <v>43534</v>
      </c>
      <c r="H2070" s="7" t="str">
        <f t="shared" si="454"/>
        <v>03-2019</v>
      </c>
      <c r="I2070" s="7" t="str">
        <f t="shared" ca="1" si="455"/>
        <v>Wall Street Journal: Grant Thornton-10Yr Treasury Yield-03-2019</v>
      </c>
      <c r="J2070" s="4" t="str">
        <f t="shared" ca="1" si="456"/>
        <v>10Yr Treasury Yield-Grant Thornton:03-2019</v>
      </c>
      <c r="K2070" t="s">
        <v>772</v>
      </c>
      <c r="CK2070">
        <v>2.8</v>
      </c>
      <c r="CM2070">
        <v>2.8</v>
      </c>
      <c r="CO2070">
        <v>2.6</v>
      </c>
      <c r="CQ2070">
        <v>2.2999999999999998</v>
      </c>
      <c r="CS2070">
        <v>2.4</v>
      </c>
      <c r="CU2070">
        <v>2.5</v>
      </c>
    </row>
    <row r="2071" spans="1:99" x14ac:dyDescent="0.55000000000000004">
      <c r="A2071" s="4" t="str">
        <f t="shared" ca="1" si="451"/>
        <v>The Northern Trust</v>
      </c>
      <c r="B2071" s="4" t="str">
        <f t="shared" si="452"/>
        <v xml:space="preserve">Carl Tannenbaum </v>
      </c>
      <c r="C2071" s="4" t="s">
        <v>246</v>
      </c>
      <c r="D2071" s="4" t="s">
        <v>96</v>
      </c>
      <c r="E2071" s="4" t="str">
        <f>IF(COUNTIF($E$2:E2070,"Begin: " &amp; C2071 &amp; "-" &amp; D2071 &amp; "-" &amp; H2071)=0,"Begin: " &amp; C2071 &amp; "-" &amp; D2071 &amp; "-" &amp; H2071,IF((C2071 &amp; "-" &amp; D2071 &amp; "-" &amp; H2071)&lt;&gt;(C2072 &amp; "-" &amp; D2072 &amp; "-" &amp; H2072),"End: " &amp; C2071 &amp; "-" &amp; D2071 &amp; "-" &amp; H2071,""))</f>
        <v/>
      </c>
      <c r="F2071" s="4" t="str">
        <f t="shared" si="453"/>
        <v>Wall Street Journal-10Yr Treasury Yield-03-2019</v>
      </c>
      <c r="G2071" s="7">
        <v>43534</v>
      </c>
      <c r="H2071" s="7" t="str">
        <f t="shared" si="454"/>
        <v>03-2019</v>
      </c>
      <c r="I2071" s="7" t="str">
        <f t="shared" ca="1" si="455"/>
        <v>Wall Street Journal: The Northern Trust-10Yr Treasury Yield-03-2019</v>
      </c>
      <c r="J2071" s="4" t="str">
        <f t="shared" ca="1" si="456"/>
        <v>10Yr Treasury Yield-The Northern Trust:03-2019</v>
      </c>
      <c r="K2071" t="s">
        <v>241</v>
      </c>
      <c r="CK2071">
        <v>3</v>
      </c>
      <c r="CM2071">
        <v>3.4</v>
      </c>
      <c r="CO2071">
        <v>3.5</v>
      </c>
      <c r="CQ2071">
        <v>3.5</v>
      </c>
      <c r="CS2071">
        <v>3.5</v>
      </c>
      <c r="CU2071">
        <v>3.5</v>
      </c>
    </row>
    <row r="2072" spans="1:99" x14ac:dyDescent="0.55000000000000004">
      <c r="A2072" s="4" t="str">
        <f t="shared" ca="1" si="451"/>
        <v>BNP Paribas</v>
      </c>
      <c r="B2072" s="4" t="str">
        <f t="shared" si="452"/>
        <v>US Economics Team</v>
      </c>
      <c r="C2072" s="4" t="s">
        <v>246</v>
      </c>
      <c r="D2072" s="4" t="s">
        <v>96</v>
      </c>
      <c r="E2072" s="4" t="str">
        <f>IF(COUNTIF($E$2:E2071,"Begin: " &amp; C2072 &amp; "-" &amp; D2072 &amp; "-" &amp; H2072)=0,"Begin: " &amp; C2072 &amp; "-" &amp; D2072 &amp; "-" &amp; H2072,IF((C2072 &amp; "-" &amp; D2072 &amp; "-" &amp; H2072)&lt;&gt;(C2073 &amp; "-" &amp; D2073 &amp; "-" &amp; H2073),"End: " &amp; C2072 &amp; "-" &amp; D2072 &amp; "-" &amp; H2072,""))</f>
        <v/>
      </c>
      <c r="F2072" s="4" t="str">
        <f t="shared" si="453"/>
        <v>Wall Street Journal-10Yr Treasury Yield-03-2019</v>
      </c>
      <c r="G2072" s="7">
        <v>43534</v>
      </c>
      <c r="H2072" s="7" t="str">
        <f t="shared" si="454"/>
        <v>03-2019</v>
      </c>
      <c r="I2072" s="7" t="str">
        <f t="shared" ca="1" si="455"/>
        <v>Wall Street Journal: BNP Paribas-10Yr Treasury Yield-03-2019</v>
      </c>
      <c r="J2072" s="4" t="str">
        <f t="shared" ca="1" si="456"/>
        <v>10Yr Treasury Yield-BNP Paribas:03-2019</v>
      </c>
      <c r="K2072" t="s">
        <v>444</v>
      </c>
      <c r="CK2072">
        <v>2.8</v>
      </c>
      <c r="CM2072">
        <v>2.7</v>
      </c>
      <c r="CQ2072">
        <v>2.5</v>
      </c>
    </row>
    <row r="2073" spans="1:99" x14ac:dyDescent="0.55000000000000004">
      <c r="A2073" s="4" t="str">
        <f t="shared" ca="1" si="451"/>
        <v>The Conference Board</v>
      </c>
      <c r="B2073" s="4" t="str">
        <f t="shared" si="452"/>
        <v>Bart van Ark</v>
      </c>
      <c r="C2073" s="4" t="s">
        <v>246</v>
      </c>
      <c r="D2073" s="4" t="s">
        <v>96</v>
      </c>
      <c r="E2073" s="4" t="str">
        <f>IF(COUNTIF($E$2:E2072,"Begin: " &amp; C2073 &amp; "-" &amp; D2073 &amp; "-" &amp; H2073)=0,"Begin: " &amp; C2073 &amp; "-" &amp; D2073 &amp; "-" &amp; H2073,IF((C2073 &amp; "-" &amp; D2073 &amp; "-" &amp; H2073)&lt;&gt;(C2074 &amp; "-" &amp; D2074 &amp; "-" &amp; H2074),"End: " &amp; C2073 &amp; "-" &amp; D2073 &amp; "-" &amp; H2073,""))</f>
        <v/>
      </c>
      <c r="F2073" s="4" t="str">
        <f t="shared" si="453"/>
        <v>Wall Street Journal-10Yr Treasury Yield-03-2019</v>
      </c>
      <c r="G2073" s="7">
        <v>43534</v>
      </c>
      <c r="H2073" s="7" t="str">
        <f t="shared" si="454"/>
        <v>03-2019</v>
      </c>
      <c r="I2073" s="7" t="str">
        <f t="shared" ca="1" si="455"/>
        <v>Wall Street Journal: The Conference Board-10Yr Treasury Yield-03-2019</v>
      </c>
      <c r="J2073" s="4" t="str">
        <f t="shared" ca="1" si="456"/>
        <v>10Yr Treasury Yield-The Conference Board:03-2019</v>
      </c>
      <c r="K2073" t="s">
        <v>242</v>
      </c>
      <c r="CK2073">
        <v>2.68</v>
      </c>
      <c r="CM2073">
        <v>2.93</v>
      </c>
      <c r="CO2073">
        <v>2.93</v>
      </c>
      <c r="CQ2073">
        <v>2.93</v>
      </c>
    </row>
    <row r="2074" spans="1:99" x14ac:dyDescent="0.55000000000000004">
      <c r="A2074" s="4" t="str">
        <f t="shared" ca="1" si="451"/>
        <v>First Trust Adv.</v>
      </c>
      <c r="B2074" s="4" t="str">
        <f t="shared" si="452"/>
        <v>Brian S. Wesbury/ Robert Stein</v>
      </c>
      <c r="C2074" s="4" t="s">
        <v>246</v>
      </c>
      <c r="D2074" s="4" t="s">
        <v>96</v>
      </c>
      <c r="E2074" s="4" t="str">
        <f>IF(COUNTIF($E$2:E2073,"Begin: " &amp; C2074 &amp; "-" &amp; D2074 &amp; "-" &amp; H2074)=0,"Begin: " &amp; C2074 &amp; "-" &amp; D2074 &amp; "-" &amp; H2074,IF((C2074 &amp; "-" &amp; D2074 &amp; "-" &amp; H2074)&lt;&gt;(C2075 &amp; "-" &amp; D2075 &amp; "-" &amp; H2075),"End: " &amp; C2074 &amp; "-" &amp; D2074 &amp; "-" &amp; H2074,""))</f>
        <v/>
      </c>
      <c r="F2074" s="4" t="str">
        <f t="shared" si="453"/>
        <v>Wall Street Journal-10Yr Treasury Yield-03-2019</v>
      </c>
      <c r="G2074" s="7">
        <v>43534</v>
      </c>
      <c r="H2074" s="7" t="str">
        <f t="shared" si="454"/>
        <v>03-2019</v>
      </c>
      <c r="I2074" s="7" t="str">
        <f t="shared" ca="1" si="455"/>
        <v>Wall Street Journal: First Trust Adv.-10Yr Treasury Yield-03-2019</v>
      </c>
      <c r="J2074" s="4" t="str">
        <f t="shared" ca="1" si="456"/>
        <v>10Yr Treasury Yield-First Trust Adv.:03-2019</v>
      </c>
      <c r="K2074" t="s">
        <v>243</v>
      </c>
      <c r="CK2074">
        <v>2.95</v>
      </c>
      <c r="CM2074">
        <v>3.4</v>
      </c>
      <c r="CO2074">
        <v>3.6</v>
      </c>
      <c r="CQ2074">
        <v>3.7</v>
      </c>
    </row>
    <row r="2075" spans="1:99" x14ac:dyDescent="0.55000000000000004">
      <c r="A2075" s="4" t="str">
        <f t="shared" ca="1" si="451"/>
        <v>National Association of Realtors</v>
      </c>
      <c r="B2075" s="4" t="str">
        <f t="shared" si="452"/>
        <v>Lawrence Yun</v>
      </c>
      <c r="C2075" s="4" t="s">
        <v>246</v>
      </c>
      <c r="D2075" s="4" t="s">
        <v>96</v>
      </c>
      <c r="E2075" s="4" t="str">
        <f>IF(COUNTIF($E$2:E2074,"Begin: " &amp; C2075 &amp; "-" &amp; D2075 &amp; "-" &amp; H2075)=0,"Begin: " &amp; C2075 &amp; "-" &amp; D2075 &amp; "-" &amp; H2075,IF((C2075 &amp; "-" &amp; D2075 &amp; "-" &amp; H2075)&lt;&gt;(C2076 &amp; "-" &amp; D2076 &amp; "-" &amp; H2076),"End: " &amp; C2075 &amp; "-" &amp; D2075 &amp; "-" &amp; H2075,""))</f>
        <v/>
      </c>
      <c r="F2075" s="4" t="str">
        <f t="shared" si="453"/>
        <v>Wall Street Journal-10Yr Treasury Yield-03-2019</v>
      </c>
      <c r="G2075" s="7">
        <v>43534</v>
      </c>
      <c r="H2075" s="7" t="str">
        <f t="shared" si="454"/>
        <v>03-2019</v>
      </c>
      <c r="I2075" s="7" t="str">
        <f t="shared" ca="1" si="455"/>
        <v>Wall Street Journal: National Association of Realtors-10Yr Treasury Yield-03-2019</v>
      </c>
      <c r="J2075" s="4" t="str">
        <f t="shared" ca="1" si="456"/>
        <v>10Yr Treasury Yield-National Association of Realtors:03-2019</v>
      </c>
      <c r="K2075" t="s">
        <v>245</v>
      </c>
      <c r="CK2075">
        <v>2.7</v>
      </c>
      <c r="CM2075">
        <v>2.8</v>
      </c>
      <c r="CO2075">
        <v>2.8</v>
      </c>
      <c r="CQ2075">
        <v>2.9</v>
      </c>
      <c r="CS2075">
        <v>3</v>
      </c>
      <c r="CU2075">
        <v>3</v>
      </c>
    </row>
    <row r="2076" spans="1:99" x14ac:dyDescent="0.55000000000000004">
      <c r="A2076" s="4" t="str">
        <f t="shared" ca="1" si="451"/>
        <v>Morgan Stanley</v>
      </c>
      <c r="B2076" s="4" t="str">
        <f t="shared" si="452"/>
        <v>Ellen Zentner *</v>
      </c>
      <c r="C2076" s="4" t="s">
        <v>246</v>
      </c>
      <c r="D2076" s="4" t="s">
        <v>96</v>
      </c>
      <c r="E2076" s="4" t="str">
        <f>IF(COUNTIF($E$2:E2075,"Begin: " &amp; C2076 &amp; "-" &amp; D2076 &amp; "-" &amp; H2076)=0,"Begin: " &amp; C2076 &amp; "-" &amp; D2076 &amp; "-" &amp; H2076,IF((C2076 &amp; "-" &amp; D2076 &amp; "-" &amp; H2076)&lt;&gt;(C2077 &amp; "-" &amp; D2077 &amp; "-" &amp; H2077),"End: " &amp; C2076 &amp; "-" &amp; D2076 &amp; "-" &amp; H2076,""))</f>
        <v>End: Wall Street Journal-10Yr Treasury Yield-03-2019</v>
      </c>
      <c r="F2076" s="4" t="str">
        <f t="shared" si="453"/>
        <v>Wall Street Journal-10Yr Treasury Yield-03-2019</v>
      </c>
      <c r="G2076" s="7">
        <v>43534</v>
      </c>
      <c r="H2076" s="7" t="str">
        <f t="shared" si="454"/>
        <v>03-2019</v>
      </c>
      <c r="I2076" s="7" t="str">
        <f t="shared" ca="1" si="455"/>
        <v>Wall Street Journal: Morgan Stanley-10Yr Treasury Yield-03-2019</v>
      </c>
      <c r="J2076" s="4" t="str">
        <f t="shared" ca="1" si="456"/>
        <v>10Yr Treasury Yield-Morgan Stanley:03-2019</v>
      </c>
      <c r="K2076" t="s">
        <v>685</v>
      </c>
    </row>
    <row r="2077" spans="1:99" x14ac:dyDescent="0.55000000000000004">
      <c r="A2077" s="4" t="str">
        <f t="shared" ref="A2077" ca="1" si="457">IF(ISERROR(IF(C2077="GIOA",INDEX(List_AnonymousForecasters,MATCH(LEFT(K2077,FIND(":",K2077,1)-1),List_IndividualForecasters,0),1),INDEX(List_FirmNamesOmega,MATCH(LEFT(K2077,FIND(":",K2077,1)-1),List_FirmNamesAlpha,0),1))),LEFT(K2077,FIND(":",K2077,1)-1),IF(C2077="GIOA",INDEX(List_AnonymousForecasters,MATCH(LEFT(K2077,FIND(":",K2077,1)-1),List_IndividualForecasters,0),1),INDEX(List_FirmNamesOmega,MATCH(LEFT(K2077,FIND(":",K2077,1)-1),List_FirmNamesAlpha,0),1)))</f>
        <v>Nomura</v>
      </c>
      <c r="B2077" s="4" t="str">
        <f t="shared" ref="B2077" si="458">MID(K2077,FIND(":",K2077,1)+2,LEN(K2077)-FIND(":",K2077,1))</f>
        <v>Lewis Alexander *</v>
      </c>
      <c r="C2077" s="4" t="s">
        <v>246</v>
      </c>
      <c r="D2077" s="4" t="s">
        <v>87</v>
      </c>
      <c r="E2077" s="4" t="str">
        <f>IF(COUNTIF($E$2:E2076,"Begin: " &amp; C2077 &amp; "-" &amp; D2077 &amp; "-" &amp; H2077)=0,"Begin: " &amp; C2077 &amp; "-" &amp; D2077 &amp; "-" &amp; H2077,IF((C2077 &amp; "-" &amp; D2077 &amp; "-" &amp; H2077)&lt;&gt;(C2078 &amp; "-" &amp; D2078 &amp; "-" &amp; H2078),"End: " &amp; C2077 &amp; "-" &amp; D2077 &amp; "-" &amp; H2077,""))</f>
        <v>Begin: Wall Street Journal-Fed Funds Rate-03-2019</v>
      </c>
      <c r="F2077" s="4" t="str">
        <f t="shared" ref="F2077" si="459">C2077 &amp; "-" &amp; D2077 &amp; "-" &amp; H2077</f>
        <v>Wall Street Journal-Fed Funds Rate-03-2019</v>
      </c>
      <c r="G2077" s="7">
        <v>43534</v>
      </c>
      <c r="H2077" s="7" t="str">
        <f t="shared" ref="H2077" si="460">TEXT(MONTH(G2077),"00") &amp; "-" &amp; TEXT(YEAR(G2077),"0000")</f>
        <v>03-2019</v>
      </c>
      <c r="I2077" s="7" t="str">
        <f t="shared" ref="I2077" ca="1" si="461">C2077 &amp; ": " &amp; A2077 &amp; "-" &amp; D2077 &amp; "-" &amp; H2077</f>
        <v>Wall Street Journal: Nomura-Fed Funds Rate-03-2019</v>
      </c>
      <c r="J2077" s="4" t="str">
        <f t="shared" ref="J2077" ca="1" si="462">D2077 &amp; "-" &amp; A2077 &amp; ":" &amp; TEXT(MONTH(G2077),"00") &amp; "-" &amp; TEXT(YEAR(G2077),"0000")</f>
        <v>Fed Funds Rate-Nomura:03-2019</v>
      </c>
      <c r="K2077" t="s">
        <v>795</v>
      </c>
    </row>
    <row r="2078" spans="1:99" x14ac:dyDescent="0.55000000000000004">
      <c r="A2078" s="4" t="str">
        <f t="shared" ref="A2078:A2141" ca="1" si="463">IF(ISERROR(IF(C2078="GIOA",INDEX(List_AnonymousForecasters,MATCH(LEFT(K2078,FIND(":",K2078,1)-1),List_IndividualForecasters,0),1),INDEX(List_FirmNamesOmega,MATCH(LEFT(K2078,FIND(":",K2078,1)-1),List_FirmNamesAlpha,0),1))),LEFT(K2078,FIND(":",K2078,1)-1),IF(C2078="GIOA",INDEX(List_AnonymousForecasters,MATCH(LEFT(K2078,FIND(":",K2078,1)-1),List_IndividualForecasters,0),1),INDEX(List_FirmNamesOmega,MATCH(LEFT(K2078,FIND(":",K2078,1)-1),List_FirmNamesAlpha,0),1)))</f>
        <v>Bank of the West</v>
      </c>
      <c r="B2078" s="4" t="str">
        <f t="shared" ref="B2078:B2141" si="464">MID(K2078,FIND(":",K2078,1)+2,LEN(K2078)-FIND(":",K2078,1))</f>
        <v>Scott Anderson</v>
      </c>
      <c r="C2078" s="4" t="s">
        <v>246</v>
      </c>
      <c r="D2078" s="4" t="s">
        <v>87</v>
      </c>
      <c r="E2078" s="4" t="str">
        <f>IF(COUNTIF($E$2:E2077,"Begin: " &amp; C2078 &amp; "-" &amp; D2078 &amp; "-" &amp; H2078)=0,"Begin: " &amp; C2078 &amp; "-" &amp; D2078 &amp; "-" &amp; H2078,IF((C2078 &amp; "-" &amp; D2078 &amp; "-" &amp; H2078)&lt;&gt;(C2079 &amp; "-" &amp; D2079 &amp; "-" &amp; H2079),"End: " &amp; C2078 &amp; "-" &amp; D2078 &amp; "-" &amp; H2078,""))</f>
        <v/>
      </c>
      <c r="F2078" s="4" t="str">
        <f t="shared" ref="F2078:F2141" si="465">C2078 &amp; "-" &amp; D2078 &amp; "-" &amp; H2078</f>
        <v>Wall Street Journal-Fed Funds Rate-03-2019</v>
      </c>
      <c r="G2078" s="7">
        <v>43534</v>
      </c>
      <c r="H2078" s="7" t="str">
        <f t="shared" ref="H2078:H2141" si="466">TEXT(MONTH(G2078),"00") &amp; "-" &amp; TEXT(YEAR(G2078),"0000")</f>
        <v>03-2019</v>
      </c>
      <c r="I2078" s="7" t="str">
        <f t="shared" ref="I2078:I2141" ca="1" si="467">C2078 &amp; ": " &amp; A2078 &amp; "-" &amp; D2078 &amp; "-" &amp; H2078</f>
        <v>Wall Street Journal: Bank of the West-Fed Funds Rate-03-2019</v>
      </c>
      <c r="J2078" s="4" t="str">
        <f t="shared" ref="J2078:J2141" ca="1" si="468">D2078 &amp; "-" &amp; A2078 &amp; ":" &amp; TEXT(MONTH(G2078),"00") &amp; "-" &amp; TEXT(YEAR(G2078),"0000")</f>
        <v>Fed Funds Rate-Bank of the West:03-2019</v>
      </c>
      <c r="K2078" t="s">
        <v>763</v>
      </c>
      <c r="CK2078">
        <v>2.375</v>
      </c>
      <c r="CM2078">
        <v>2.625</v>
      </c>
      <c r="CO2078">
        <v>2.125</v>
      </c>
      <c r="CQ2078">
        <v>1.625</v>
      </c>
      <c r="CS2078">
        <v>1.375</v>
      </c>
      <c r="CU2078">
        <v>1.375</v>
      </c>
    </row>
    <row r="2079" spans="1:99" x14ac:dyDescent="0.55000000000000004">
      <c r="A2079" s="4" t="str">
        <f t="shared" ca="1" si="463"/>
        <v>Capital Economics</v>
      </c>
      <c r="B2079" s="4" t="str">
        <f t="shared" si="464"/>
        <v>Paul Ashworth</v>
      </c>
      <c r="C2079" s="4" t="s">
        <v>246</v>
      </c>
      <c r="D2079" s="4" t="s">
        <v>87</v>
      </c>
      <c r="E2079" s="4" t="str">
        <f>IF(COUNTIF($E$2:E2078,"Begin: " &amp; C2079 &amp; "-" &amp; D2079 &amp; "-" &amp; H2079)=0,"Begin: " &amp; C2079 &amp; "-" &amp; D2079 &amp; "-" &amp; H2079,IF((C2079 &amp; "-" &amp; D2079 &amp; "-" &amp; H2079)&lt;&gt;(C2080 &amp; "-" &amp; D2080 &amp; "-" &amp; H2080),"End: " &amp; C2079 &amp; "-" &amp; D2079 &amp; "-" &amp; H2079,""))</f>
        <v/>
      </c>
      <c r="F2079" s="4" t="str">
        <f t="shared" si="465"/>
        <v>Wall Street Journal-Fed Funds Rate-03-2019</v>
      </c>
      <c r="G2079" s="7">
        <v>43534</v>
      </c>
      <c r="H2079" s="7" t="str">
        <f t="shared" si="466"/>
        <v>03-2019</v>
      </c>
      <c r="I2079" s="7" t="str">
        <f t="shared" ca="1" si="467"/>
        <v>Wall Street Journal: Capital Economics-Fed Funds Rate-03-2019</v>
      </c>
      <c r="J2079" s="4" t="str">
        <f t="shared" ca="1" si="468"/>
        <v>Fed Funds Rate-Capital Economics:03-2019</v>
      </c>
      <c r="K2079" t="s">
        <v>197</v>
      </c>
      <c r="CK2079">
        <v>2.38</v>
      </c>
      <c r="CM2079">
        <v>2.38</v>
      </c>
      <c r="CO2079">
        <v>1.63</v>
      </c>
      <c r="CQ2079">
        <v>1.63</v>
      </c>
      <c r="CS2079">
        <v>1.63</v>
      </c>
      <c r="CU2079">
        <v>1.63</v>
      </c>
    </row>
    <row r="2080" spans="1:99" x14ac:dyDescent="0.55000000000000004">
      <c r="A2080" s="4" t="str">
        <f t="shared" ca="1" si="463"/>
        <v>Deloitte LP</v>
      </c>
      <c r="B2080" s="4" t="str">
        <f t="shared" si="464"/>
        <v>Daniel Bachman</v>
      </c>
      <c r="C2080" s="4" t="s">
        <v>246</v>
      </c>
      <c r="D2080" s="4" t="s">
        <v>87</v>
      </c>
      <c r="E2080" s="4" t="str">
        <f>IF(COUNTIF($E$2:E2079,"Begin: " &amp; C2080 &amp; "-" &amp; D2080 &amp; "-" &amp; H2080)=0,"Begin: " &amp; C2080 &amp; "-" &amp; D2080 &amp; "-" &amp; H2080,IF((C2080 &amp; "-" &amp; D2080 &amp; "-" &amp; H2080)&lt;&gt;(C2081 &amp; "-" &amp; D2081 &amp; "-" &amp; H2081),"End: " &amp; C2080 &amp; "-" &amp; D2080 &amp; "-" &amp; H2080,""))</f>
        <v/>
      </c>
      <c r="F2080" s="4" t="str">
        <f t="shared" si="465"/>
        <v>Wall Street Journal-Fed Funds Rate-03-2019</v>
      </c>
      <c r="G2080" s="7">
        <v>43534</v>
      </c>
      <c r="H2080" s="7" t="str">
        <f t="shared" si="466"/>
        <v>03-2019</v>
      </c>
      <c r="I2080" s="7" t="str">
        <f t="shared" ca="1" si="467"/>
        <v>Wall Street Journal: Deloitte LP-Fed Funds Rate-03-2019</v>
      </c>
      <c r="J2080" s="4" t="str">
        <f t="shared" ca="1" si="468"/>
        <v>Fed Funds Rate-Deloitte LP:03-2019</v>
      </c>
      <c r="K2080" t="s">
        <v>749</v>
      </c>
      <c r="CK2080">
        <v>2.375</v>
      </c>
      <c r="CM2080">
        <v>2.625</v>
      </c>
      <c r="CO2080">
        <v>2.625</v>
      </c>
      <c r="CQ2080">
        <v>2.625</v>
      </c>
      <c r="CS2080">
        <v>2.625</v>
      </c>
      <c r="CU2080">
        <v>2.625</v>
      </c>
    </row>
    <row r="2081" spans="1:99" x14ac:dyDescent="0.55000000000000004">
      <c r="A2081" s="4" t="str">
        <f t="shared" ca="1" si="463"/>
        <v>Economic Outlook Group</v>
      </c>
      <c r="B2081" s="4" t="str">
        <f t="shared" si="464"/>
        <v>Bernard Baumohl</v>
      </c>
      <c r="C2081" s="4" t="s">
        <v>246</v>
      </c>
      <c r="D2081" s="4" t="s">
        <v>87</v>
      </c>
      <c r="E2081" s="4" t="str">
        <f>IF(COUNTIF($E$2:E2080,"Begin: " &amp; C2081 &amp; "-" &amp; D2081 &amp; "-" &amp; H2081)=0,"Begin: " &amp; C2081 &amp; "-" &amp; D2081 &amp; "-" &amp; H2081,IF((C2081 &amp; "-" &amp; D2081 &amp; "-" &amp; H2081)&lt;&gt;(C2082 &amp; "-" &amp; D2082 &amp; "-" &amp; H2082),"End: " &amp; C2081 &amp; "-" &amp; D2081 &amp; "-" &amp; H2081,""))</f>
        <v/>
      </c>
      <c r="F2081" s="4" t="str">
        <f t="shared" si="465"/>
        <v>Wall Street Journal-Fed Funds Rate-03-2019</v>
      </c>
      <c r="G2081" s="7">
        <v>43534</v>
      </c>
      <c r="H2081" s="7" t="str">
        <f t="shared" si="466"/>
        <v>03-2019</v>
      </c>
      <c r="I2081" s="7" t="str">
        <f t="shared" ca="1" si="467"/>
        <v>Wall Street Journal: Economic Outlook Group-Fed Funds Rate-03-2019</v>
      </c>
      <c r="J2081" s="4" t="str">
        <f t="shared" ca="1" si="468"/>
        <v>Fed Funds Rate-Economic Outlook Group:03-2019</v>
      </c>
      <c r="K2081" t="s">
        <v>426</v>
      </c>
      <c r="CK2081">
        <v>2.38</v>
      </c>
      <c r="CM2081">
        <v>2.63</v>
      </c>
      <c r="CO2081">
        <v>2.63</v>
      </c>
      <c r="CQ2081">
        <v>2.63</v>
      </c>
      <c r="CS2081">
        <v>2.38</v>
      </c>
      <c r="CU2081">
        <v>2.13</v>
      </c>
    </row>
    <row r="2082" spans="1:99" x14ac:dyDescent="0.55000000000000004">
      <c r="A2082" s="4" t="str">
        <f t="shared" ca="1" si="463"/>
        <v>Nationwide Insurance</v>
      </c>
      <c r="B2082" s="4" t="str">
        <f t="shared" si="464"/>
        <v>David Berson</v>
      </c>
      <c r="C2082" s="4" t="s">
        <v>246</v>
      </c>
      <c r="D2082" s="4" t="s">
        <v>87</v>
      </c>
      <c r="E2082" s="4" t="str">
        <f>IF(COUNTIF($E$2:E2081,"Begin: " &amp; C2082 &amp; "-" &amp; D2082 &amp; "-" &amp; H2082)=0,"Begin: " &amp; C2082 &amp; "-" &amp; D2082 &amp; "-" &amp; H2082,IF((C2082 &amp; "-" &amp; D2082 &amp; "-" &amp; H2082)&lt;&gt;(C2083 &amp; "-" &amp; D2083 &amp; "-" &amp; H2083),"End: " &amp; C2082 &amp; "-" &amp; D2082 &amp; "-" &amp; H2082,""))</f>
        <v/>
      </c>
      <c r="F2082" s="4" t="str">
        <f t="shared" si="465"/>
        <v>Wall Street Journal-Fed Funds Rate-03-2019</v>
      </c>
      <c r="G2082" s="7">
        <v>43534</v>
      </c>
      <c r="H2082" s="7" t="str">
        <f t="shared" si="466"/>
        <v>03-2019</v>
      </c>
      <c r="I2082" s="7" t="str">
        <f t="shared" ca="1" si="467"/>
        <v>Wall Street Journal: Nationwide Insurance-Fed Funds Rate-03-2019</v>
      </c>
      <c r="J2082" s="4" t="str">
        <f t="shared" ca="1" si="468"/>
        <v>Fed Funds Rate-Nationwide Insurance:03-2019</v>
      </c>
      <c r="K2082" t="s">
        <v>427</v>
      </c>
      <c r="CK2082">
        <v>2.375</v>
      </c>
      <c r="CM2082">
        <v>2.875</v>
      </c>
      <c r="CO2082">
        <v>3.125</v>
      </c>
      <c r="CQ2082">
        <v>3.375</v>
      </c>
      <c r="CS2082">
        <v>3.625</v>
      </c>
      <c r="CU2082">
        <v>3.625</v>
      </c>
    </row>
    <row r="2083" spans="1:99" x14ac:dyDescent="0.55000000000000004">
      <c r="A2083" s="4" t="str">
        <f t="shared" ca="1" si="463"/>
        <v>Tufts University</v>
      </c>
      <c r="B2083" s="4" t="str">
        <f t="shared" si="464"/>
        <v>Brian Bethune</v>
      </c>
      <c r="C2083" s="4" t="s">
        <v>246</v>
      </c>
      <c r="D2083" s="4" t="s">
        <v>87</v>
      </c>
      <c r="E2083" s="4" t="str">
        <f>IF(COUNTIF($E$2:E2082,"Begin: " &amp; C2083 &amp; "-" &amp; D2083 &amp; "-" &amp; H2083)=0,"Begin: " &amp; C2083 &amp; "-" &amp; D2083 &amp; "-" &amp; H2083,IF((C2083 &amp; "-" &amp; D2083 &amp; "-" &amp; H2083)&lt;&gt;(C2084 &amp; "-" &amp; D2084 &amp; "-" &amp; H2084),"End: " &amp; C2083 &amp; "-" &amp; D2083 &amp; "-" &amp; H2083,""))</f>
        <v/>
      </c>
      <c r="F2083" s="4" t="str">
        <f t="shared" si="465"/>
        <v>Wall Street Journal-Fed Funds Rate-03-2019</v>
      </c>
      <c r="G2083" s="7">
        <v>43534</v>
      </c>
      <c r="H2083" s="7" t="str">
        <f t="shared" si="466"/>
        <v>03-2019</v>
      </c>
      <c r="I2083" s="7" t="str">
        <f t="shared" ca="1" si="467"/>
        <v>Wall Street Journal: Tufts University-Fed Funds Rate-03-2019</v>
      </c>
      <c r="J2083" s="4" t="str">
        <f t="shared" ca="1" si="468"/>
        <v>Fed Funds Rate-Tufts University:03-2019</v>
      </c>
      <c r="K2083" t="s">
        <v>428</v>
      </c>
      <c r="CK2083">
        <v>2.375</v>
      </c>
      <c r="CM2083">
        <v>2.375</v>
      </c>
      <c r="CO2083">
        <v>2.625</v>
      </c>
      <c r="CQ2083">
        <v>2.875</v>
      </c>
      <c r="CS2083">
        <v>2.875</v>
      </c>
      <c r="CU2083">
        <v>2.875</v>
      </c>
    </row>
    <row r="2084" spans="1:99" x14ac:dyDescent="0.55000000000000004">
      <c r="A2084" s="4" t="str">
        <f t="shared" ca="1" si="463"/>
        <v>TS Lombard</v>
      </c>
      <c r="B2084" s="4" t="str">
        <f t="shared" si="464"/>
        <v>Steven Blitz</v>
      </c>
      <c r="C2084" s="4" t="s">
        <v>246</v>
      </c>
      <c r="D2084" s="4" t="s">
        <v>87</v>
      </c>
      <c r="E2084" s="4" t="str">
        <f>IF(COUNTIF($E$2:E2083,"Begin: " &amp; C2084 &amp; "-" &amp; D2084 &amp; "-" &amp; H2084)=0,"Begin: " &amp; C2084 &amp; "-" &amp; D2084 &amp; "-" &amp; H2084,IF((C2084 &amp; "-" &amp; D2084 &amp; "-" &amp; H2084)&lt;&gt;(C2085 &amp; "-" &amp; D2085 &amp; "-" &amp; H2085),"End: " &amp; C2084 &amp; "-" &amp; D2084 &amp; "-" &amp; H2084,""))</f>
        <v/>
      </c>
      <c r="F2084" s="4" t="str">
        <f t="shared" si="465"/>
        <v>Wall Street Journal-Fed Funds Rate-03-2019</v>
      </c>
      <c r="G2084" s="7">
        <v>43534</v>
      </c>
      <c r="H2084" s="7" t="str">
        <f t="shared" si="466"/>
        <v>03-2019</v>
      </c>
      <c r="I2084" s="7" t="str">
        <f t="shared" ca="1" si="467"/>
        <v>Wall Street Journal: TS Lombard-Fed Funds Rate-03-2019</v>
      </c>
      <c r="J2084" s="4" t="str">
        <f t="shared" ca="1" si="468"/>
        <v>Fed Funds Rate-TS Lombard:03-2019</v>
      </c>
      <c r="K2084" t="s">
        <v>768</v>
      </c>
      <c r="CK2084">
        <v>2.38</v>
      </c>
      <c r="CM2084">
        <v>2.13</v>
      </c>
      <c r="CO2084">
        <v>2.38</v>
      </c>
      <c r="CQ2084">
        <v>3</v>
      </c>
      <c r="CS2084">
        <v>2.5</v>
      </c>
      <c r="CU2084">
        <v>1.5</v>
      </c>
    </row>
    <row r="2085" spans="1:99" x14ac:dyDescent="0.55000000000000004">
      <c r="A2085" s="4" t="str">
        <f t="shared" ca="1" si="463"/>
        <v>Standard and Poor's</v>
      </c>
      <c r="B2085" s="4" t="str">
        <f t="shared" si="464"/>
        <v>Beth Ann Bovino</v>
      </c>
      <c r="C2085" s="4" t="s">
        <v>246</v>
      </c>
      <c r="D2085" s="4" t="s">
        <v>87</v>
      </c>
      <c r="E2085" s="4" t="str">
        <f>IF(COUNTIF($E$2:E2084,"Begin: " &amp; C2085 &amp; "-" &amp; D2085 &amp; "-" &amp; H2085)=0,"Begin: " &amp; C2085 &amp; "-" &amp; D2085 &amp; "-" &amp; H2085,IF((C2085 &amp; "-" &amp; D2085 &amp; "-" &amp; H2085)&lt;&gt;(C2086 &amp; "-" &amp; D2086 &amp; "-" &amp; H2086),"End: " &amp; C2085 &amp; "-" &amp; D2085 &amp; "-" &amp; H2085,""))</f>
        <v/>
      </c>
      <c r="F2085" s="4" t="str">
        <f t="shared" si="465"/>
        <v>Wall Street Journal-Fed Funds Rate-03-2019</v>
      </c>
      <c r="G2085" s="7">
        <v>43534</v>
      </c>
      <c r="H2085" s="7" t="str">
        <f t="shared" si="466"/>
        <v>03-2019</v>
      </c>
      <c r="I2085" s="7" t="str">
        <f t="shared" ca="1" si="467"/>
        <v>Wall Street Journal: Standard and Poor's-Fed Funds Rate-03-2019</v>
      </c>
      <c r="J2085" s="4" t="str">
        <f t="shared" ca="1" si="468"/>
        <v>Fed Funds Rate-Standard and Poor's:03-2019</v>
      </c>
      <c r="K2085" t="s">
        <v>199</v>
      </c>
      <c r="CK2085">
        <v>2.375</v>
      </c>
      <c r="CM2085">
        <v>2.625</v>
      </c>
      <c r="CO2085">
        <v>2.875</v>
      </c>
      <c r="CQ2085">
        <v>2.875</v>
      </c>
      <c r="CS2085">
        <v>2.875</v>
      </c>
      <c r="CU2085">
        <v>2.875</v>
      </c>
    </row>
    <row r="2086" spans="1:99" x14ac:dyDescent="0.55000000000000004">
      <c r="A2086" s="4" t="str">
        <f t="shared" ca="1" si="463"/>
        <v>Wells Fargo &amp; Co.</v>
      </c>
      <c r="B2086" s="4" t="str">
        <f t="shared" si="464"/>
        <v>Jay Bryson</v>
      </c>
      <c r="C2086" s="4" t="s">
        <v>246</v>
      </c>
      <c r="D2086" s="4" t="s">
        <v>87</v>
      </c>
      <c r="E2086" s="4" t="str">
        <f>IF(COUNTIF($E$2:E2085,"Begin: " &amp; C2086 &amp; "-" &amp; D2086 &amp; "-" &amp; H2086)=0,"Begin: " &amp; C2086 &amp; "-" &amp; D2086 &amp; "-" &amp; H2086,IF((C2086 &amp; "-" &amp; D2086 &amp; "-" &amp; H2086)&lt;&gt;(C2087 &amp; "-" &amp; D2087 &amp; "-" &amp; H2087),"End: " &amp; C2086 &amp; "-" &amp; D2086 &amp; "-" &amp; H2086,""))</f>
        <v/>
      </c>
      <c r="F2086" s="4" t="str">
        <f t="shared" si="465"/>
        <v>Wall Street Journal-Fed Funds Rate-03-2019</v>
      </c>
      <c r="G2086" s="7">
        <v>43534</v>
      </c>
      <c r="H2086" s="7" t="str">
        <f t="shared" si="466"/>
        <v>03-2019</v>
      </c>
      <c r="I2086" s="7" t="str">
        <f t="shared" ca="1" si="467"/>
        <v>Wall Street Journal: Wells Fargo &amp; Co.-Fed Funds Rate-03-2019</v>
      </c>
      <c r="J2086" s="4" t="str">
        <f t="shared" ca="1" si="468"/>
        <v>Fed Funds Rate-Wells Fargo &amp; Co.:03-2019</v>
      </c>
      <c r="K2086" t="s">
        <v>786</v>
      </c>
      <c r="CK2086">
        <v>2.38</v>
      </c>
      <c r="CM2086">
        <v>2.63</v>
      </c>
      <c r="CO2086">
        <v>2.63</v>
      </c>
      <c r="CQ2086">
        <v>2.38</v>
      </c>
    </row>
    <row r="2087" spans="1:99" x14ac:dyDescent="0.55000000000000004">
      <c r="A2087" s="4" t="str">
        <f t="shared" ca="1" si="463"/>
        <v>Credit Agricole CIB</v>
      </c>
      <c r="B2087" s="4" t="str">
        <f t="shared" si="464"/>
        <v>Michael Carey</v>
      </c>
      <c r="C2087" s="4" t="s">
        <v>246</v>
      </c>
      <c r="D2087" s="4" t="s">
        <v>87</v>
      </c>
      <c r="E2087" s="4" t="str">
        <f>IF(COUNTIF($E$2:E2086,"Begin: " &amp; C2087 &amp; "-" &amp; D2087 &amp; "-" &amp; H2087)=0,"Begin: " &amp; C2087 &amp; "-" &amp; D2087 &amp; "-" &amp; H2087,IF((C2087 &amp; "-" &amp; D2087 &amp; "-" &amp; H2087)&lt;&gt;(C2088 &amp; "-" &amp; D2088 &amp; "-" &amp; H2088),"End: " &amp; C2087 &amp; "-" &amp; D2087 &amp; "-" &amp; H2087,""))</f>
        <v/>
      </c>
      <c r="F2087" s="4" t="str">
        <f t="shared" si="465"/>
        <v>Wall Street Journal-Fed Funds Rate-03-2019</v>
      </c>
      <c r="G2087" s="7">
        <v>43534</v>
      </c>
      <c r="H2087" s="7" t="str">
        <f t="shared" si="466"/>
        <v>03-2019</v>
      </c>
      <c r="I2087" s="7" t="str">
        <f t="shared" ca="1" si="467"/>
        <v>Wall Street Journal: Credit Agricole CIB-Fed Funds Rate-03-2019</v>
      </c>
      <c r="J2087" s="4" t="str">
        <f t="shared" ca="1" si="468"/>
        <v>Fed Funds Rate-Credit Agricole CIB:03-2019</v>
      </c>
      <c r="K2087" t="s">
        <v>200</v>
      </c>
      <c r="CK2087">
        <v>2.375</v>
      </c>
      <c r="CM2087">
        <v>2.625</v>
      </c>
      <c r="CO2087">
        <v>2.625</v>
      </c>
      <c r="CQ2087">
        <v>2.625</v>
      </c>
    </row>
    <row r="2088" spans="1:99" x14ac:dyDescent="0.55000000000000004">
      <c r="A2088" s="4" t="str">
        <f t="shared" ca="1" si="463"/>
        <v>Econoclast</v>
      </c>
      <c r="B2088" s="4" t="str">
        <f t="shared" si="464"/>
        <v>Mike Cosgrove</v>
      </c>
      <c r="C2088" s="4" t="s">
        <v>246</v>
      </c>
      <c r="D2088" s="4" t="s">
        <v>87</v>
      </c>
      <c r="E2088" s="4" t="str">
        <f>IF(COUNTIF($E$2:E2087,"Begin: " &amp; C2088 &amp; "-" &amp; D2088 &amp; "-" &amp; H2088)=0,"Begin: " &amp; C2088 &amp; "-" &amp; D2088 &amp; "-" &amp; H2088,IF((C2088 &amp; "-" &amp; D2088 &amp; "-" &amp; H2088)&lt;&gt;(C2089 &amp; "-" &amp; D2089 &amp; "-" &amp; H2089),"End: " &amp; C2088 &amp; "-" &amp; D2088 &amp; "-" &amp; H2088,""))</f>
        <v/>
      </c>
      <c r="F2088" s="4" t="str">
        <f t="shared" si="465"/>
        <v>Wall Street Journal-Fed Funds Rate-03-2019</v>
      </c>
      <c r="G2088" s="7">
        <v>43534</v>
      </c>
      <c r="H2088" s="7" t="str">
        <f t="shared" si="466"/>
        <v>03-2019</v>
      </c>
      <c r="I2088" s="7" t="str">
        <f t="shared" ca="1" si="467"/>
        <v>Wall Street Journal: Econoclast-Fed Funds Rate-03-2019</v>
      </c>
      <c r="J2088" s="4" t="str">
        <f t="shared" ca="1" si="468"/>
        <v>Fed Funds Rate-Econoclast:03-2019</v>
      </c>
      <c r="K2088" t="s">
        <v>203</v>
      </c>
      <c r="CK2088">
        <v>2.375</v>
      </c>
      <c r="CM2088">
        <v>2.375</v>
      </c>
      <c r="CO2088">
        <v>2.0249999999999999</v>
      </c>
      <c r="CQ2088">
        <v>2.0249999999999999</v>
      </c>
      <c r="CS2088">
        <v>1.77</v>
      </c>
      <c r="CU2088">
        <v>1.77</v>
      </c>
    </row>
    <row r="2089" spans="1:99" x14ac:dyDescent="0.55000000000000004">
      <c r="A2089" s="4" t="str">
        <f t="shared" ca="1" si="463"/>
        <v>Pictet Wealth Management</v>
      </c>
      <c r="B2089" s="4" t="str">
        <f t="shared" si="464"/>
        <v>Thomas Costerg</v>
      </c>
      <c r="C2089" s="4" t="s">
        <v>246</v>
      </c>
      <c r="D2089" s="4" t="s">
        <v>87</v>
      </c>
      <c r="E2089" s="4" t="str">
        <f>IF(COUNTIF($E$2:E2088,"Begin: " &amp; C2089 &amp; "-" &amp; D2089 &amp; "-" &amp; H2089)=0,"Begin: " &amp; C2089 &amp; "-" &amp; D2089 &amp; "-" &amp; H2089,IF((C2089 &amp; "-" &amp; D2089 &amp; "-" &amp; H2089)&lt;&gt;(C2090 &amp; "-" &amp; D2090 &amp; "-" &amp; H2090),"End: " &amp; C2089 &amp; "-" &amp; D2089 &amp; "-" &amp; H2089,""))</f>
        <v/>
      </c>
      <c r="F2089" s="4" t="str">
        <f t="shared" si="465"/>
        <v>Wall Street Journal-Fed Funds Rate-03-2019</v>
      </c>
      <c r="G2089" s="7">
        <v>43534</v>
      </c>
      <c r="H2089" s="7" t="str">
        <f t="shared" si="466"/>
        <v>03-2019</v>
      </c>
      <c r="I2089" s="7" t="str">
        <f t="shared" ca="1" si="467"/>
        <v>Wall Street Journal: Pictet Wealth Management-Fed Funds Rate-03-2019</v>
      </c>
      <c r="J2089" s="4" t="str">
        <f t="shared" ca="1" si="468"/>
        <v>Fed Funds Rate-Pictet Wealth Management:03-2019</v>
      </c>
      <c r="K2089" t="s">
        <v>773</v>
      </c>
      <c r="CK2089">
        <v>2.63</v>
      </c>
      <c r="CM2089">
        <v>2.63</v>
      </c>
      <c r="CO2089">
        <v>2.63</v>
      </c>
      <c r="CQ2089">
        <v>2.63</v>
      </c>
      <c r="CS2089">
        <v>2.63</v>
      </c>
      <c r="CU2089">
        <v>2.63</v>
      </c>
    </row>
    <row r="2090" spans="1:99" x14ac:dyDescent="0.55000000000000004">
      <c r="A2090" s="4" t="str">
        <f t="shared" ca="1" si="463"/>
        <v>Wrightson ICAP</v>
      </c>
      <c r="B2090" s="4" t="str">
        <f t="shared" si="464"/>
        <v>Lou Crandall</v>
      </c>
      <c r="C2090" s="4" t="s">
        <v>246</v>
      </c>
      <c r="D2090" s="4" t="s">
        <v>87</v>
      </c>
      <c r="E2090" s="4" t="str">
        <f>IF(COUNTIF($E$2:E2089,"Begin: " &amp; C2090 &amp; "-" &amp; D2090 &amp; "-" &amp; H2090)=0,"Begin: " &amp; C2090 &amp; "-" &amp; D2090 &amp; "-" &amp; H2090,IF((C2090 &amp; "-" &amp; D2090 &amp; "-" &amp; H2090)&lt;&gt;(C2091 &amp; "-" &amp; D2091 &amp; "-" &amp; H2091),"End: " &amp; C2090 &amp; "-" &amp; D2090 &amp; "-" &amp; H2090,""))</f>
        <v/>
      </c>
      <c r="F2090" s="4" t="str">
        <f t="shared" si="465"/>
        <v>Wall Street Journal-Fed Funds Rate-03-2019</v>
      </c>
      <c r="G2090" s="7">
        <v>43534</v>
      </c>
      <c r="H2090" s="7" t="str">
        <f t="shared" si="466"/>
        <v>03-2019</v>
      </c>
      <c r="I2090" s="7" t="str">
        <f t="shared" ca="1" si="467"/>
        <v>Wall Street Journal: Wrightson ICAP-Fed Funds Rate-03-2019</v>
      </c>
      <c r="J2090" s="4" t="str">
        <f t="shared" ca="1" si="468"/>
        <v>Fed Funds Rate-Wrightson ICAP:03-2019</v>
      </c>
      <c r="K2090" t="s">
        <v>204</v>
      </c>
      <c r="CK2090">
        <v>2.375</v>
      </c>
      <c r="CM2090">
        <v>2.625</v>
      </c>
      <c r="CO2090">
        <v>2.875</v>
      </c>
      <c r="CQ2090">
        <v>2.875</v>
      </c>
      <c r="CS2090">
        <v>2.875</v>
      </c>
      <c r="CU2090">
        <v>2.875</v>
      </c>
    </row>
    <row r="2091" spans="1:99" x14ac:dyDescent="0.55000000000000004">
      <c r="A2091" s="4" t="str">
        <f t="shared" ca="1" si="463"/>
        <v>Independent Consultant</v>
      </c>
      <c r="B2091" s="4" t="str">
        <f t="shared" si="464"/>
        <v>Amy Crews Cutts</v>
      </c>
      <c r="C2091" s="4" t="s">
        <v>246</v>
      </c>
      <c r="D2091" s="4" t="s">
        <v>87</v>
      </c>
      <c r="E2091" s="4" t="str">
        <f>IF(COUNTIF($E$2:E2090,"Begin: " &amp; C2091 &amp; "-" &amp; D2091 &amp; "-" &amp; H2091)=0,"Begin: " &amp; C2091 &amp; "-" &amp; D2091 &amp; "-" &amp; H2091,IF((C2091 &amp; "-" &amp; D2091 &amp; "-" &amp; H2091)&lt;&gt;(C2092 &amp; "-" &amp; D2092 &amp; "-" &amp; H2092),"End: " &amp; C2091 &amp; "-" &amp; D2091 &amp; "-" &amp; H2091,""))</f>
        <v/>
      </c>
      <c r="F2091" s="4" t="str">
        <f t="shared" si="465"/>
        <v>Wall Street Journal-Fed Funds Rate-03-2019</v>
      </c>
      <c r="G2091" s="7">
        <v>43534</v>
      </c>
      <c r="H2091" s="7" t="str">
        <f t="shared" si="466"/>
        <v>03-2019</v>
      </c>
      <c r="I2091" s="7" t="str">
        <f t="shared" ca="1" si="467"/>
        <v>Wall Street Journal: Independent Consultant-Fed Funds Rate-03-2019</v>
      </c>
      <c r="J2091" s="4" t="str">
        <f t="shared" ca="1" si="468"/>
        <v>Fed Funds Rate-Independent Consultant:03-2019</v>
      </c>
      <c r="K2091" t="s">
        <v>805</v>
      </c>
      <c r="CK2091">
        <v>2.375</v>
      </c>
      <c r="CM2091">
        <v>2.375</v>
      </c>
      <c r="CO2091">
        <v>2.125</v>
      </c>
      <c r="CQ2091">
        <v>1.875</v>
      </c>
      <c r="CS2091">
        <v>1.125</v>
      </c>
      <c r="CU2091">
        <v>1.125</v>
      </c>
    </row>
    <row r="2092" spans="1:99" x14ac:dyDescent="0.55000000000000004">
      <c r="A2092" s="4" t="str">
        <f t="shared" ca="1" si="463"/>
        <v>Oxford Economics</v>
      </c>
      <c r="B2092" s="4" t="str">
        <f t="shared" si="464"/>
        <v>Greg Daco</v>
      </c>
      <c r="C2092" s="4" t="s">
        <v>246</v>
      </c>
      <c r="D2092" s="4" t="s">
        <v>87</v>
      </c>
      <c r="E2092" s="4" t="str">
        <f>IF(COUNTIF($E$2:E2091,"Begin: " &amp; C2092 &amp; "-" &amp; D2092 &amp; "-" &amp; H2092)=0,"Begin: " &amp; C2092 &amp; "-" &amp; D2092 &amp; "-" &amp; H2092,IF((C2092 &amp; "-" &amp; D2092 &amp; "-" &amp; H2092)&lt;&gt;(C2093 &amp; "-" &amp; D2093 &amp; "-" &amp; H2093),"End: " &amp; C2092 &amp; "-" &amp; D2092 &amp; "-" &amp; H2092,""))</f>
        <v/>
      </c>
      <c r="F2092" s="4" t="str">
        <f t="shared" si="465"/>
        <v>Wall Street Journal-Fed Funds Rate-03-2019</v>
      </c>
      <c r="G2092" s="7">
        <v>43534</v>
      </c>
      <c r="H2092" s="7" t="str">
        <f t="shared" si="466"/>
        <v>03-2019</v>
      </c>
      <c r="I2092" s="7" t="str">
        <f t="shared" ca="1" si="467"/>
        <v>Wall Street Journal: Oxford Economics-Fed Funds Rate-03-2019</v>
      </c>
      <c r="J2092" s="4" t="str">
        <f t="shared" ca="1" si="468"/>
        <v>Fed Funds Rate-Oxford Economics:03-2019</v>
      </c>
      <c r="K2092" t="s">
        <v>429</v>
      </c>
      <c r="CK2092">
        <v>2.38</v>
      </c>
      <c r="CM2092">
        <v>2.63</v>
      </c>
      <c r="CO2092">
        <v>2.63</v>
      </c>
      <c r="CQ2092">
        <v>2.63</v>
      </c>
      <c r="CS2092">
        <v>2.63</v>
      </c>
      <c r="CU2092">
        <v>2.63</v>
      </c>
    </row>
    <row r="2093" spans="1:99" x14ac:dyDescent="0.55000000000000004">
      <c r="A2093" s="4" t="str">
        <f t="shared" ca="1" si="463"/>
        <v>Georgia State University</v>
      </c>
      <c r="B2093" s="4" t="str">
        <f t="shared" si="464"/>
        <v>Rajeev Dhawan</v>
      </c>
      <c r="C2093" s="4" t="s">
        <v>246</v>
      </c>
      <c r="D2093" s="4" t="s">
        <v>87</v>
      </c>
      <c r="E2093" s="4" t="str">
        <f>IF(COUNTIF($E$2:E2092,"Begin: " &amp; C2093 &amp; "-" &amp; D2093 &amp; "-" &amp; H2093)=0,"Begin: " &amp; C2093 &amp; "-" &amp; D2093 &amp; "-" &amp; H2093,IF((C2093 &amp; "-" &amp; D2093 &amp; "-" &amp; H2093)&lt;&gt;(C2094 &amp; "-" &amp; D2094 &amp; "-" &amp; H2094),"End: " &amp; C2093 &amp; "-" &amp; D2093 &amp; "-" &amp; H2093,""))</f>
        <v/>
      </c>
      <c r="F2093" s="4" t="str">
        <f t="shared" si="465"/>
        <v>Wall Street Journal-Fed Funds Rate-03-2019</v>
      </c>
      <c r="G2093" s="7">
        <v>43534</v>
      </c>
      <c r="H2093" s="7" t="str">
        <f t="shared" si="466"/>
        <v>03-2019</v>
      </c>
      <c r="I2093" s="7" t="str">
        <f t="shared" ca="1" si="467"/>
        <v>Wall Street Journal: Georgia State University-Fed Funds Rate-03-2019</v>
      </c>
      <c r="J2093" s="4" t="str">
        <f t="shared" ca="1" si="468"/>
        <v>Fed Funds Rate-Georgia State University:03-2019</v>
      </c>
      <c r="K2093" t="s">
        <v>430</v>
      </c>
      <c r="CK2093">
        <v>2.375</v>
      </c>
      <c r="CM2093">
        <v>2.625</v>
      </c>
      <c r="CO2093">
        <v>2.375</v>
      </c>
      <c r="CQ2093">
        <v>2.125</v>
      </c>
      <c r="CS2093">
        <v>1.875</v>
      </c>
      <c r="CU2093">
        <v>1.625</v>
      </c>
    </row>
    <row r="2094" spans="1:99" x14ac:dyDescent="0.55000000000000004">
      <c r="A2094" s="4" t="str">
        <f t="shared" ca="1" si="463"/>
        <v>National Association of Home Builders</v>
      </c>
      <c r="B2094" s="4" t="str">
        <f t="shared" si="464"/>
        <v>Robert Dietz</v>
      </c>
      <c r="C2094" s="4" t="s">
        <v>246</v>
      </c>
      <c r="D2094" s="4" t="s">
        <v>87</v>
      </c>
      <c r="E2094" s="4" t="str">
        <f>IF(COUNTIF($E$2:E2093,"Begin: " &amp; C2094 &amp; "-" &amp; D2094 &amp; "-" &amp; H2094)=0,"Begin: " &amp; C2094 &amp; "-" &amp; D2094 &amp; "-" &amp; H2094,IF((C2094 &amp; "-" &amp; D2094 &amp; "-" &amp; H2094)&lt;&gt;(C2095 &amp; "-" &amp; D2095 &amp; "-" &amp; H2095),"End: " &amp; C2094 &amp; "-" &amp; D2094 &amp; "-" &amp; H2094,""))</f>
        <v/>
      </c>
      <c r="F2094" s="4" t="str">
        <f t="shared" si="465"/>
        <v>Wall Street Journal-Fed Funds Rate-03-2019</v>
      </c>
      <c r="G2094" s="7">
        <v>43534</v>
      </c>
      <c r="H2094" s="7" t="str">
        <f t="shared" si="466"/>
        <v>03-2019</v>
      </c>
      <c r="I2094" s="7" t="str">
        <f t="shared" ca="1" si="467"/>
        <v>Wall Street Journal: National Association of Home Builders-Fed Funds Rate-03-2019</v>
      </c>
      <c r="J2094" s="4" t="str">
        <f t="shared" ca="1" si="468"/>
        <v>Fed Funds Rate-National Association of Home Builders:03-2019</v>
      </c>
      <c r="K2094" t="s">
        <v>754</v>
      </c>
      <c r="CK2094">
        <v>2.625</v>
      </c>
      <c r="CM2094">
        <v>2.875</v>
      </c>
      <c r="CO2094">
        <v>2.875</v>
      </c>
      <c r="CQ2094">
        <v>2.875</v>
      </c>
    </row>
    <row r="2095" spans="1:99" x14ac:dyDescent="0.55000000000000004">
      <c r="A2095" s="4" t="str">
        <f t="shared" ca="1" si="463"/>
        <v>Fannie Mae</v>
      </c>
      <c r="B2095" s="4" t="str">
        <f t="shared" si="464"/>
        <v>Douglas Duncan</v>
      </c>
      <c r="C2095" s="4" t="s">
        <v>246</v>
      </c>
      <c r="D2095" s="4" t="s">
        <v>87</v>
      </c>
      <c r="E2095" s="4" t="str">
        <f>IF(COUNTIF($E$2:E2094,"Begin: " &amp; C2095 &amp; "-" &amp; D2095 &amp; "-" &amp; H2095)=0,"Begin: " &amp; C2095 &amp; "-" &amp; D2095 &amp; "-" &amp; H2095,IF((C2095 &amp; "-" &amp; D2095 &amp; "-" &amp; H2095)&lt;&gt;(C2096 &amp; "-" &amp; D2096 &amp; "-" &amp; H2096),"End: " &amp; C2095 &amp; "-" &amp; D2095 &amp; "-" &amp; H2095,""))</f>
        <v/>
      </c>
      <c r="F2095" s="4" t="str">
        <f t="shared" si="465"/>
        <v>Wall Street Journal-Fed Funds Rate-03-2019</v>
      </c>
      <c r="G2095" s="7">
        <v>43534</v>
      </c>
      <c r="H2095" s="7" t="str">
        <f t="shared" si="466"/>
        <v>03-2019</v>
      </c>
      <c r="I2095" s="7" t="str">
        <f t="shared" ca="1" si="467"/>
        <v>Wall Street Journal: Fannie Mae-Fed Funds Rate-03-2019</v>
      </c>
      <c r="J2095" s="4" t="str">
        <f t="shared" ca="1" si="468"/>
        <v>Fed Funds Rate-Fannie Mae:03-2019</v>
      </c>
      <c r="K2095" t="s">
        <v>206</v>
      </c>
      <c r="CK2095">
        <v>2.375</v>
      </c>
      <c r="CM2095">
        <v>2.625</v>
      </c>
      <c r="CO2095">
        <v>2.625</v>
      </c>
      <c r="CQ2095">
        <v>2.625</v>
      </c>
      <c r="CS2095">
        <v>2.625</v>
      </c>
      <c r="CU2095">
        <v>2.625</v>
      </c>
    </row>
    <row r="2096" spans="1:99" x14ac:dyDescent="0.55000000000000004">
      <c r="A2096" s="4" t="str">
        <f t="shared" ca="1" si="463"/>
        <v>Comerica Bank</v>
      </c>
      <c r="B2096" s="4" t="str">
        <f t="shared" si="464"/>
        <v>Robert Dye</v>
      </c>
      <c r="C2096" s="4" t="s">
        <v>246</v>
      </c>
      <c r="D2096" s="4" t="s">
        <v>87</v>
      </c>
      <c r="E2096" s="4" t="str">
        <f>IF(COUNTIF($E$2:E2095,"Begin: " &amp; C2096 &amp; "-" &amp; D2096 &amp; "-" &amp; H2096)=0,"Begin: " &amp; C2096 &amp; "-" &amp; D2096 &amp; "-" &amp; H2096,IF((C2096 &amp; "-" &amp; D2096 &amp; "-" &amp; H2096)&lt;&gt;(C2097 &amp; "-" &amp; D2097 &amp; "-" &amp; H2097),"End: " &amp; C2096 &amp; "-" &amp; D2096 &amp; "-" &amp; H2096,""))</f>
        <v/>
      </c>
      <c r="F2096" s="4" t="str">
        <f t="shared" si="465"/>
        <v>Wall Street Journal-Fed Funds Rate-03-2019</v>
      </c>
      <c r="G2096" s="7">
        <v>43534</v>
      </c>
      <c r="H2096" s="7" t="str">
        <f t="shared" si="466"/>
        <v>03-2019</v>
      </c>
      <c r="I2096" s="7" t="str">
        <f t="shared" ca="1" si="467"/>
        <v>Wall Street Journal: Comerica Bank-Fed Funds Rate-03-2019</v>
      </c>
      <c r="J2096" s="4" t="str">
        <f t="shared" ca="1" si="468"/>
        <v>Fed Funds Rate-Comerica Bank:03-2019</v>
      </c>
      <c r="K2096" t="s">
        <v>207</v>
      </c>
      <c r="CK2096">
        <v>2.375</v>
      </c>
      <c r="CM2096">
        <v>2.625</v>
      </c>
      <c r="CO2096">
        <v>2.625</v>
      </c>
      <c r="CQ2096">
        <v>2.625</v>
      </c>
      <c r="CS2096">
        <v>2.625</v>
      </c>
      <c r="CU2096">
        <v>2.625</v>
      </c>
    </row>
    <row r="2097" spans="1:99" x14ac:dyDescent="0.55000000000000004">
      <c r="A2097" s="4" t="str">
        <f t="shared" ca="1" si="463"/>
        <v>PNC Financial Services Group</v>
      </c>
      <c r="B2097" s="4" t="str">
        <f t="shared" si="464"/>
        <v>Augustine Faucher</v>
      </c>
      <c r="C2097" s="4" t="s">
        <v>246</v>
      </c>
      <c r="D2097" s="4" t="s">
        <v>87</v>
      </c>
      <c r="E2097" s="4" t="str">
        <f>IF(COUNTIF($E$2:E2096,"Begin: " &amp; C2097 &amp; "-" &amp; D2097 &amp; "-" &amp; H2097)=0,"Begin: " &amp; C2097 &amp; "-" &amp; D2097 &amp; "-" &amp; H2097,IF((C2097 &amp; "-" &amp; D2097 &amp; "-" &amp; H2097)&lt;&gt;(C2098 &amp; "-" &amp; D2098 &amp; "-" &amp; H2098),"End: " &amp; C2097 &amp; "-" &amp; D2097 &amp; "-" &amp; H2097,""))</f>
        <v/>
      </c>
      <c r="F2097" s="4" t="str">
        <f t="shared" si="465"/>
        <v>Wall Street Journal-Fed Funds Rate-03-2019</v>
      </c>
      <c r="G2097" s="7">
        <v>43534</v>
      </c>
      <c r="H2097" s="7" t="str">
        <f t="shared" si="466"/>
        <v>03-2019</v>
      </c>
      <c r="I2097" s="7" t="str">
        <f t="shared" ca="1" si="467"/>
        <v>Wall Street Journal: PNC Financial Services Group-Fed Funds Rate-03-2019</v>
      </c>
      <c r="J2097" s="4" t="str">
        <f t="shared" ca="1" si="468"/>
        <v>Fed Funds Rate-PNC Financial Services Group:03-2019</v>
      </c>
      <c r="K2097" t="s">
        <v>769</v>
      </c>
      <c r="CK2097">
        <v>2.375</v>
      </c>
      <c r="CM2097">
        <v>2.625</v>
      </c>
      <c r="CO2097">
        <v>2.625</v>
      </c>
      <c r="CQ2097">
        <v>2.625</v>
      </c>
      <c r="CS2097">
        <v>2.625</v>
      </c>
      <c r="CU2097">
        <v>2.625</v>
      </c>
    </row>
    <row r="2098" spans="1:99" x14ac:dyDescent="0.55000000000000004">
      <c r="A2098" s="4" t="str">
        <f t="shared" ca="1" si="463"/>
        <v>California Lutheran University</v>
      </c>
      <c r="B2098" s="4" t="str">
        <f t="shared" si="464"/>
        <v>Matthew Fienup/Dan Hamilton</v>
      </c>
      <c r="C2098" s="4" t="s">
        <v>246</v>
      </c>
      <c r="D2098" s="4" t="s">
        <v>87</v>
      </c>
      <c r="E2098" s="4" t="str">
        <f>IF(COUNTIF($E$2:E2097,"Begin: " &amp; C2098 &amp; "-" &amp; D2098 &amp; "-" &amp; H2098)=0,"Begin: " &amp; C2098 &amp; "-" &amp; D2098 &amp; "-" &amp; H2098,IF((C2098 &amp; "-" &amp; D2098 &amp; "-" &amp; H2098)&lt;&gt;(C2099 &amp; "-" &amp; D2099 &amp; "-" &amp; H2099),"End: " &amp; C2098 &amp; "-" &amp; D2098 &amp; "-" &amp; H2098,""))</f>
        <v/>
      </c>
      <c r="F2098" s="4" t="str">
        <f t="shared" si="465"/>
        <v>Wall Street Journal-Fed Funds Rate-03-2019</v>
      </c>
      <c r="G2098" s="7">
        <v>43534</v>
      </c>
      <c r="H2098" s="7" t="str">
        <f t="shared" si="466"/>
        <v>03-2019</v>
      </c>
      <c r="I2098" s="7" t="str">
        <f t="shared" ca="1" si="467"/>
        <v>Wall Street Journal: California Lutheran University-Fed Funds Rate-03-2019</v>
      </c>
      <c r="J2098" s="4" t="str">
        <f t="shared" ca="1" si="468"/>
        <v>Fed Funds Rate-California Lutheran University:03-2019</v>
      </c>
      <c r="K2098" t="s">
        <v>796</v>
      </c>
      <c r="CK2098">
        <v>2.375</v>
      </c>
      <c r="CM2098">
        <v>2.375</v>
      </c>
      <c r="CO2098">
        <v>2.375</v>
      </c>
      <c r="CQ2098">
        <v>2.625</v>
      </c>
      <c r="CS2098">
        <v>2.625</v>
      </c>
      <c r="CU2098">
        <v>2.375</v>
      </c>
    </row>
    <row r="2099" spans="1:99" x14ac:dyDescent="0.55000000000000004">
      <c r="A2099" s="4" t="str">
        <f t="shared" ca="1" si="463"/>
        <v>MFR</v>
      </c>
      <c r="B2099" s="4" t="str">
        <f t="shared" si="464"/>
        <v>Maria Fiorini Ramirez/Joshua Shapiro</v>
      </c>
      <c r="C2099" s="4" t="s">
        <v>246</v>
      </c>
      <c r="D2099" s="4" t="s">
        <v>87</v>
      </c>
      <c r="E2099" s="4" t="str">
        <f>IF(COUNTIF($E$2:E2098,"Begin: " &amp; C2099 &amp; "-" &amp; D2099 &amp; "-" &amp; H2099)=0,"Begin: " &amp; C2099 &amp; "-" &amp; D2099 &amp; "-" &amp; H2099,IF((C2099 &amp; "-" &amp; D2099 &amp; "-" &amp; H2099)&lt;&gt;(C2100 &amp; "-" &amp; D2100 &amp; "-" &amp; H2100),"End: " &amp; C2099 &amp; "-" &amp; D2099 &amp; "-" &amp; H2099,""))</f>
        <v/>
      </c>
      <c r="F2099" s="4" t="str">
        <f t="shared" si="465"/>
        <v>Wall Street Journal-Fed Funds Rate-03-2019</v>
      </c>
      <c r="G2099" s="7">
        <v>43534</v>
      </c>
      <c r="H2099" s="7" t="str">
        <f t="shared" si="466"/>
        <v>03-2019</v>
      </c>
      <c r="I2099" s="7" t="str">
        <f t="shared" ca="1" si="467"/>
        <v>Wall Street Journal: MFR-Fed Funds Rate-03-2019</v>
      </c>
      <c r="J2099" s="4" t="str">
        <f t="shared" ca="1" si="468"/>
        <v>Fed Funds Rate-MFR:03-2019</v>
      </c>
      <c r="K2099" t="s">
        <v>208</v>
      </c>
      <c r="CK2099">
        <v>2.625</v>
      </c>
      <c r="CM2099">
        <v>2.625</v>
      </c>
      <c r="CO2099">
        <v>2.625</v>
      </c>
      <c r="CQ2099">
        <v>2.125</v>
      </c>
    </row>
    <row r="2100" spans="1:99" x14ac:dyDescent="0.55000000000000004">
      <c r="A2100" s="4" t="str">
        <f t="shared" ca="1" si="463"/>
        <v>Chamber of Commerce</v>
      </c>
      <c r="B2100" s="4" t="str">
        <f t="shared" si="464"/>
        <v>J.D. Foster</v>
      </c>
      <c r="C2100" s="4" t="s">
        <v>246</v>
      </c>
      <c r="D2100" s="4" t="s">
        <v>87</v>
      </c>
      <c r="E2100" s="4" t="str">
        <f>IF(COUNTIF($E$2:E2099,"Begin: " &amp; C2100 &amp; "-" &amp; D2100 &amp; "-" &amp; H2100)=0,"Begin: " &amp; C2100 &amp; "-" &amp; D2100 &amp; "-" &amp; H2100,IF((C2100 &amp; "-" &amp; D2100 &amp; "-" &amp; H2100)&lt;&gt;(C2101 &amp; "-" &amp; D2101 &amp; "-" &amp; H2101),"End: " &amp; C2100 &amp; "-" &amp; D2100 &amp; "-" &amp; H2100,""))</f>
        <v/>
      </c>
      <c r="F2100" s="4" t="str">
        <f t="shared" si="465"/>
        <v>Wall Street Journal-Fed Funds Rate-03-2019</v>
      </c>
      <c r="G2100" s="7">
        <v>43534</v>
      </c>
      <c r="H2100" s="7" t="str">
        <f t="shared" si="466"/>
        <v>03-2019</v>
      </c>
      <c r="I2100" s="7" t="str">
        <f t="shared" ca="1" si="467"/>
        <v>Wall Street Journal: Chamber of Commerce-Fed Funds Rate-03-2019</v>
      </c>
      <c r="J2100" s="4" t="str">
        <f t="shared" ca="1" si="468"/>
        <v>Fed Funds Rate-Chamber of Commerce:03-2019</v>
      </c>
      <c r="K2100" t="s">
        <v>766</v>
      </c>
      <c r="CK2100">
        <v>2.375</v>
      </c>
      <c r="CM2100">
        <v>2.625</v>
      </c>
      <c r="CO2100">
        <v>2.625</v>
      </c>
      <c r="CQ2100">
        <v>2.875</v>
      </c>
    </row>
    <row r="2101" spans="1:99" x14ac:dyDescent="0.55000000000000004">
      <c r="A2101" s="4" t="str">
        <f t="shared" ca="1" si="463"/>
        <v>Mortgage Bankers Association</v>
      </c>
      <c r="B2101" s="4" t="str">
        <f t="shared" si="464"/>
        <v>Mike Fratantoni</v>
      </c>
      <c r="C2101" s="4" t="s">
        <v>246</v>
      </c>
      <c r="D2101" s="4" t="s">
        <v>87</v>
      </c>
      <c r="E2101" s="4" t="str">
        <f>IF(COUNTIF($E$2:E2100,"Begin: " &amp; C2101 &amp; "-" &amp; D2101 &amp; "-" &amp; H2101)=0,"Begin: " &amp; C2101 &amp; "-" &amp; D2101 &amp; "-" &amp; H2101,IF((C2101 &amp; "-" &amp; D2101 &amp; "-" &amp; H2101)&lt;&gt;(C2102 &amp; "-" &amp; D2102 &amp; "-" &amp; H2102),"End: " &amp; C2101 &amp; "-" &amp; D2101 &amp; "-" &amp; H2101,""))</f>
        <v/>
      </c>
      <c r="F2101" s="4" t="str">
        <f t="shared" si="465"/>
        <v>Wall Street Journal-Fed Funds Rate-03-2019</v>
      </c>
      <c r="G2101" s="7">
        <v>43534</v>
      </c>
      <c r="H2101" s="7" t="str">
        <f t="shared" si="466"/>
        <v>03-2019</v>
      </c>
      <c r="I2101" s="7" t="str">
        <f t="shared" ca="1" si="467"/>
        <v>Wall Street Journal: Mortgage Bankers Association-Fed Funds Rate-03-2019</v>
      </c>
      <c r="J2101" s="4" t="str">
        <f t="shared" ca="1" si="468"/>
        <v>Fed Funds Rate-Mortgage Bankers Association:03-2019</v>
      </c>
      <c r="K2101" t="s">
        <v>209</v>
      </c>
      <c r="CK2101">
        <v>2.375</v>
      </c>
      <c r="CM2101">
        <v>2.625</v>
      </c>
      <c r="CO2101">
        <v>2.625</v>
      </c>
      <c r="CQ2101">
        <v>2.625</v>
      </c>
      <c r="CS2101">
        <v>2.625</v>
      </c>
      <c r="CU2101">
        <v>2.625</v>
      </c>
    </row>
    <row r="2102" spans="1:99" x14ac:dyDescent="0.55000000000000004">
      <c r="A2102" s="4" t="str">
        <f t="shared" ca="1" si="463"/>
        <v>Robert Fry Economics LLC</v>
      </c>
      <c r="B2102" s="4" t="str">
        <f t="shared" si="464"/>
        <v>Robert Fry</v>
      </c>
      <c r="C2102" s="4" t="s">
        <v>246</v>
      </c>
      <c r="D2102" s="4" t="s">
        <v>87</v>
      </c>
      <c r="E2102" s="4" t="str">
        <f>IF(COUNTIF($E$2:E2101,"Begin: " &amp; C2102 &amp; "-" &amp; D2102 &amp; "-" &amp; H2102)=0,"Begin: " &amp; C2102 &amp; "-" &amp; D2102 &amp; "-" &amp; H2102,IF((C2102 &amp; "-" &amp; D2102 &amp; "-" &amp; H2102)&lt;&gt;(C2103 &amp; "-" &amp; D2103 &amp; "-" &amp; H2103),"End: " &amp; C2102 &amp; "-" &amp; D2102 &amp; "-" &amp; H2102,""))</f>
        <v/>
      </c>
      <c r="F2102" s="4" t="str">
        <f t="shared" si="465"/>
        <v>Wall Street Journal-Fed Funds Rate-03-2019</v>
      </c>
      <c r="G2102" s="7">
        <v>43534</v>
      </c>
      <c r="H2102" s="7" t="str">
        <f t="shared" si="466"/>
        <v>03-2019</v>
      </c>
      <c r="I2102" s="7" t="str">
        <f t="shared" ca="1" si="467"/>
        <v>Wall Street Journal: Robert Fry Economics LLC-Fed Funds Rate-03-2019</v>
      </c>
      <c r="J2102" s="4" t="str">
        <f t="shared" ca="1" si="468"/>
        <v>Fed Funds Rate-Robert Fry Economics LLC:03-2019</v>
      </c>
      <c r="K2102" t="s">
        <v>764</v>
      </c>
      <c r="CK2102">
        <v>2.375</v>
      </c>
      <c r="CM2102">
        <v>2.625</v>
      </c>
      <c r="CO2102">
        <v>2.875</v>
      </c>
      <c r="CQ2102">
        <v>2.875</v>
      </c>
      <c r="CS2102">
        <v>2.875</v>
      </c>
      <c r="CU2102">
        <v>2.875</v>
      </c>
    </row>
    <row r="2103" spans="1:99" x14ac:dyDescent="0.55000000000000004">
      <c r="A2103" s="4" t="str">
        <f t="shared" ca="1" si="463"/>
        <v>Societe Generale</v>
      </c>
      <c r="B2103" s="4" t="str">
        <f t="shared" si="464"/>
        <v>Stephen Gallagher</v>
      </c>
      <c r="C2103" s="4" t="s">
        <v>246</v>
      </c>
      <c r="D2103" s="4" t="s">
        <v>87</v>
      </c>
      <c r="E2103" s="4" t="str">
        <f>IF(COUNTIF($E$2:E2102,"Begin: " &amp; C2103 &amp; "-" &amp; D2103 &amp; "-" &amp; H2103)=0,"Begin: " &amp; C2103 &amp; "-" &amp; D2103 &amp; "-" &amp; H2103,IF((C2103 &amp; "-" &amp; D2103 &amp; "-" &amp; H2103)&lt;&gt;(C2104 &amp; "-" &amp; D2104 &amp; "-" &amp; H2104),"End: " &amp; C2103 &amp; "-" &amp; D2103 &amp; "-" &amp; H2103,""))</f>
        <v/>
      </c>
      <c r="F2103" s="4" t="str">
        <f t="shared" si="465"/>
        <v>Wall Street Journal-Fed Funds Rate-03-2019</v>
      </c>
      <c r="G2103" s="7">
        <v>43534</v>
      </c>
      <c r="H2103" s="7" t="str">
        <f t="shared" si="466"/>
        <v>03-2019</v>
      </c>
      <c r="I2103" s="7" t="str">
        <f t="shared" ca="1" si="467"/>
        <v>Wall Street Journal: Societe Generale-Fed Funds Rate-03-2019</v>
      </c>
      <c r="J2103" s="4" t="str">
        <f t="shared" ca="1" si="468"/>
        <v>Fed Funds Rate-Societe Generale:03-2019</v>
      </c>
      <c r="K2103" t="s">
        <v>657</v>
      </c>
      <c r="CK2103">
        <v>2.375</v>
      </c>
      <c r="CM2103">
        <v>2.375</v>
      </c>
      <c r="CO2103">
        <v>1.875</v>
      </c>
      <c r="CQ2103">
        <v>1.375</v>
      </c>
      <c r="CS2103">
        <v>1.375</v>
      </c>
      <c r="CU2103">
        <v>1.625</v>
      </c>
    </row>
    <row r="2104" spans="1:99" x14ac:dyDescent="0.55000000000000004">
      <c r="A2104" s="4" t="str">
        <f t="shared" ca="1" si="463"/>
        <v>Barclays</v>
      </c>
      <c r="B2104" s="4" t="str">
        <f t="shared" si="464"/>
        <v>Michael Gapen *</v>
      </c>
      <c r="C2104" s="4" t="s">
        <v>246</v>
      </c>
      <c r="D2104" s="4" t="s">
        <v>87</v>
      </c>
      <c r="E2104" s="4" t="str">
        <f>IF(COUNTIF($E$2:E2103,"Begin: " &amp; C2104 &amp; "-" &amp; D2104 &amp; "-" &amp; H2104)=0,"Begin: " &amp; C2104 &amp; "-" &amp; D2104 &amp; "-" &amp; H2104,IF((C2104 &amp; "-" &amp; D2104 &amp; "-" &amp; H2104)&lt;&gt;(C2105 &amp; "-" &amp; D2105 &amp; "-" &amp; H2105),"End: " &amp; C2104 &amp; "-" &amp; D2104 &amp; "-" &amp; H2104,""))</f>
        <v/>
      </c>
      <c r="F2104" s="4" t="str">
        <f t="shared" si="465"/>
        <v>Wall Street Journal-Fed Funds Rate-03-2019</v>
      </c>
      <c r="G2104" s="7">
        <v>43534</v>
      </c>
      <c r="H2104" s="7" t="str">
        <f t="shared" si="466"/>
        <v>03-2019</v>
      </c>
      <c r="I2104" s="7" t="str">
        <f t="shared" ca="1" si="467"/>
        <v>Wall Street Journal: Barclays-Fed Funds Rate-03-2019</v>
      </c>
      <c r="J2104" s="4" t="str">
        <f t="shared" ca="1" si="468"/>
        <v>Fed Funds Rate-Barclays:03-2019</v>
      </c>
      <c r="K2104" t="s">
        <v>751</v>
      </c>
    </row>
    <row r="2105" spans="1:99" x14ac:dyDescent="0.55000000000000004">
      <c r="A2105" s="4" t="str">
        <f t="shared" ca="1" si="463"/>
        <v>NatWest Markets</v>
      </c>
      <c r="B2105" s="4" t="str">
        <f t="shared" si="464"/>
        <v>Michelle Girard *</v>
      </c>
      <c r="C2105" s="4" t="s">
        <v>246</v>
      </c>
      <c r="D2105" s="4" t="s">
        <v>87</v>
      </c>
      <c r="E2105" s="4" t="str">
        <f>IF(COUNTIF($E$2:E2104,"Begin: " &amp; C2105 &amp; "-" &amp; D2105 &amp; "-" &amp; H2105)=0,"Begin: " &amp; C2105 &amp; "-" &amp; D2105 &amp; "-" &amp; H2105,IF((C2105 &amp; "-" &amp; D2105 &amp; "-" &amp; H2105)&lt;&gt;(C2106 &amp; "-" &amp; D2106 &amp; "-" &amp; H2106),"End: " &amp; C2105 &amp; "-" &amp; D2105 &amp; "-" &amp; H2105,""))</f>
        <v/>
      </c>
      <c r="F2105" s="4" t="str">
        <f t="shared" si="465"/>
        <v>Wall Street Journal-Fed Funds Rate-03-2019</v>
      </c>
      <c r="G2105" s="7">
        <v>43534</v>
      </c>
      <c r="H2105" s="7" t="str">
        <f t="shared" si="466"/>
        <v>03-2019</v>
      </c>
      <c r="I2105" s="7" t="str">
        <f t="shared" ca="1" si="467"/>
        <v>Wall Street Journal: NatWest Markets-Fed Funds Rate-03-2019</v>
      </c>
      <c r="J2105" s="4" t="str">
        <f t="shared" ca="1" si="468"/>
        <v>Fed Funds Rate-NatWest Markets:03-2019</v>
      </c>
      <c r="K2105" t="s">
        <v>806</v>
      </c>
    </row>
    <row r="2106" spans="1:99" x14ac:dyDescent="0.55000000000000004">
      <c r="A2106" s="4" t="str">
        <f t="shared" ca="1" si="463"/>
        <v>BMO Capital</v>
      </c>
      <c r="B2106" s="4" t="str">
        <f t="shared" si="464"/>
        <v>Michael Gregory</v>
      </c>
      <c r="C2106" s="4" t="s">
        <v>246</v>
      </c>
      <c r="D2106" s="4" t="s">
        <v>87</v>
      </c>
      <c r="E2106" s="4" t="str">
        <f>IF(COUNTIF($E$2:E2105,"Begin: " &amp; C2106 &amp; "-" &amp; D2106 &amp; "-" &amp; H2106)=0,"Begin: " &amp; C2106 &amp; "-" &amp; D2106 &amp; "-" &amp; H2106,IF((C2106 &amp; "-" &amp; D2106 &amp; "-" &amp; H2106)&lt;&gt;(C2107 &amp; "-" &amp; D2107 &amp; "-" &amp; H2107),"End: " &amp; C2106 &amp; "-" &amp; D2106 &amp; "-" &amp; H2106,""))</f>
        <v/>
      </c>
      <c r="F2106" s="4" t="str">
        <f t="shared" si="465"/>
        <v>Wall Street Journal-Fed Funds Rate-03-2019</v>
      </c>
      <c r="G2106" s="7">
        <v>43534</v>
      </c>
      <c r="H2106" s="7" t="str">
        <f t="shared" si="466"/>
        <v>03-2019</v>
      </c>
      <c r="I2106" s="7" t="str">
        <f t="shared" ca="1" si="467"/>
        <v>Wall Street Journal: BMO Capital-Fed Funds Rate-03-2019</v>
      </c>
      <c r="J2106" s="4" t="str">
        <f t="shared" ca="1" si="468"/>
        <v>Fed Funds Rate-BMO Capital:03-2019</v>
      </c>
      <c r="K2106" t="s">
        <v>798</v>
      </c>
      <c r="CK2106">
        <v>2.375</v>
      </c>
      <c r="CM2106">
        <v>2.625</v>
      </c>
      <c r="CO2106">
        <v>2.625</v>
      </c>
      <c r="CQ2106">
        <v>2.625</v>
      </c>
      <c r="CS2106">
        <v>2.625</v>
      </c>
      <c r="CU2106">
        <v>2.625</v>
      </c>
    </row>
    <row r="2107" spans="1:99" x14ac:dyDescent="0.55000000000000004">
      <c r="A2107" s="4" t="str">
        <f t="shared" ca="1" si="463"/>
        <v>TD Securities</v>
      </c>
      <c r="B2107" s="4" t="str">
        <f t="shared" si="464"/>
        <v>Michael Hanson</v>
      </c>
      <c r="C2107" s="4" t="s">
        <v>246</v>
      </c>
      <c r="D2107" s="4" t="s">
        <v>87</v>
      </c>
      <c r="E2107" s="4" t="str">
        <f>IF(COUNTIF($E$2:E2106,"Begin: " &amp; C2107 &amp; "-" &amp; D2107 &amp; "-" &amp; H2107)=0,"Begin: " &amp; C2107 &amp; "-" &amp; D2107 &amp; "-" &amp; H2107,IF((C2107 &amp; "-" &amp; D2107 &amp; "-" &amp; H2107)&lt;&gt;(C2108 &amp; "-" &amp; D2108 &amp; "-" &amp; H2108),"End: " &amp; C2107 &amp; "-" &amp; D2107 &amp; "-" &amp; H2107,""))</f>
        <v/>
      </c>
      <c r="F2107" s="4" t="str">
        <f t="shared" si="465"/>
        <v>Wall Street Journal-Fed Funds Rate-03-2019</v>
      </c>
      <c r="G2107" s="7">
        <v>43534</v>
      </c>
      <c r="H2107" s="7" t="str">
        <f t="shared" si="466"/>
        <v>03-2019</v>
      </c>
      <c r="I2107" s="7" t="str">
        <f t="shared" ca="1" si="467"/>
        <v>Wall Street Journal: TD Securities-Fed Funds Rate-03-2019</v>
      </c>
      <c r="J2107" s="4" t="str">
        <f t="shared" ca="1" si="468"/>
        <v>Fed Funds Rate-TD Securities:03-2019</v>
      </c>
      <c r="K2107" t="s">
        <v>799</v>
      </c>
      <c r="CK2107">
        <v>2.375</v>
      </c>
      <c r="CM2107">
        <v>2.625</v>
      </c>
      <c r="CO2107">
        <v>2.625</v>
      </c>
      <c r="CQ2107">
        <v>2.625</v>
      </c>
    </row>
    <row r="2108" spans="1:99" x14ac:dyDescent="0.55000000000000004">
      <c r="A2108" s="4" t="str">
        <f t="shared" ca="1" si="463"/>
        <v>Goldman Sachs</v>
      </c>
      <c r="B2108" s="4" t="str">
        <f t="shared" si="464"/>
        <v>Jan Hatzius</v>
      </c>
      <c r="C2108" s="4" t="s">
        <v>246</v>
      </c>
      <c r="D2108" s="4" t="s">
        <v>87</v>
      </c>
      <c r="E2108" s="4" t="str">
        <f>IF(COUNTIF($E$2:E2107,"Begin: " &amp; C2108 &amp; "-" &amp; D2108 &amp; "-" &amp; H2108)=0,"Begin: " &amp; C2108 &amp; "-" &amp; D2108 &amp; "-" &amp; H2108,IF((C2108 &amp; "-" &amp; D2108 &amp; "-" &amp; H2108)&lt;&gt;(C2109 &amp; "-" &amp; D2109 &amp; "-" &amp; H2109),"End: " &amp; C2108 &amp; "-" &amp; D2108 &amp; "-" &amp; H2108,""))</f>
        <v/>
      </c>
      <c r="F2108" s="4" t="str">
        <f t="shared" si="465"/>
        <v>Wall Street Journal-Fed Funds Rate-03-2019</v>
      </c>
      <c r="G2108" s="7">
        <v>43534</v>
      </c>
      <c r="H2108" s="7" t="str">
        <f t="shared" si="466"/>
        <v>03-2019</v>
      </c>
      <c r="I2108" s="7" t="str">
        <f t="shared" ca="1" si="467"/>
        <v>Wall Street Journal: Goldman Sachs-Fed Funds Rate-03-2019</v>
      </c>
      <c r="J2108" s="4" t="str">
        <f t="shared" ca="1" si="468"/>
        <v>Fed Funds Rate-Goldman Sachs:03-2019</v>
      </c>
      <c r="K2108" t="s">
        <v>213</v>
      </c>
      <c r="CK2108">
        <v>2.375</v>
      </c>
      <c r="CM2108">
        <v>2.625</v>
      </c>
      <c r="CO2108">
        <v>2.625</v>
      </c>
      <c r="CQ2108">
        <v>2.625</v>
      </c>
      <c r="CS2108">
        <v>2.625</v>
      </c>
      <c r="CU2108">
        <v>2.625</v>
      </c>
    </row>
    <row r="2109" spans="1:99" x14ac:dyDescent="0.55000000000000004">
      <c r="A2109" s="4" t="str">
        <f t="shared" ca="1" si="463"/>
        <v>Scotiabank</v>
      </c>
      <c r="B2109" s="4" t="str">
        <f t="shared" si="464"/>
        <v>Derek Holt</v>
      </c>
      <c r="C2109" s="4" t="s">
        <v>246</v>
      </c>
      <c r="D2109" s="4" t="s">
        <v>87</v>
      </c>
      <c r="E2109" s="4" t="str">
        <f>IF(COUNTIF($E$2:E2108,"Begin: " &amp; C2109 &amp; "-" &amp; D2109 &amp; "-" &amp; H2109)=0,"Begin: " &amp; C2109 &amp; "-" &amp; D2109 &amp; "-" &amp; H2109,IF((C2109 &amp; "-" &amp; D2109 &amp; "-" &amp; H2109)&lt;&gt;(C2110 &amp; "-" &amp; D2110 &amp; "-" &amp; H2110),"End: " &amp; C2109 &amp; "-" &amp; D2109 &amp; "-" &amp; H2109,""))</f>
        <v/>
      </c>
      <c r="F2109" s="4" t="str">
        <f t="shared" si="465"/>
        <v>Wall Street Journal-Fed Funds Rate-03-2019</v>
      </c>
      <c r="G2109" s="7">
        <v>43534</v>
      </c>
      <c r="H2109" s="7" t="str">
        <f t="shared" si="466"/>
        <v>03-2019</v>
      </c>
      <c r="I2109" s="7" t="str">
        <f t="shared" ca="1" si="467"/>
        <v>Wall Street Journal: Scotiabank-Fed Funds Rate-03-2019</v>
      </c>
      <c r="J2109" s="4" t="str">
        <f t="shared" ca="1" si="468"/>
        <v>Fed Funds Rate-Scotiabank:03-2019</v>
      </c>
      <c r="K2109" t="s">
        <v>432</v>
      </c>
      <c r="CK2109">
        <v>2.375</v>
      </c>
      <c r="CM2109">
        <v>2.625</v>
      </c>
      <c r="CO2109">
        <v>2.875</v>
      </c>
      <c r="CQ2109">
        <v>2.875</v>
      </c>
      <c r="CS2109">
        <v>2.875</v>
      </c>
      <c r="CU2109">
        <v>2.875</v>
      </c>
    </row>
    <row r="2110" spans="1:99" x14ac:dyDescent="0.55000000000000004">
      <c r="A2110" s="4" t="str">
        <f t="shared" ca="1" si="463"/>
        <v>KPMG</v>
      </c>
      <c r="B2110" s="4" t="str">
        <f t="shared" si="464"/>
        <v>Constance Hunter *</v>
      </c>
      <c r="C2110" s="4" t="s">
        <v>246</v>
      </c>
      <c r="D2110" s="4" t="s">
        <v>87</v>
      </c>
      <c r="E2110" s="4" t="str">
        <f>IF(COUNTIF($E$2:E2109,"Begin: " &amp; C2110 &amp; "-" &amp; D2110 &amp; "-" &amp; H2110)=0,"Begin: " &amp; C2110 &amp; "-" &amp; D2110 &amp; "-" &amp; H2110,IF((C2110 &amp; "-" &amp; D2110 &amp; "-" &amp; H2110)&lt;&gt;(C2111 &amp; "-" &amp; D2111 &amp; "-" &amp; H2111),"End: " &amp; C2110 &amp; "-" &amp; D2110 &amp; "-" &amp; H2110,""))</f>
        <v/>
      </c>
      <c r="F2110" s="4" t="str">
        <f t="shared" si="465"/>
        <v>Wall Street Journal-Fed Funds Rate-03-2019</v>
      </c>
      <c r="G2110" s="7">
        <v>43534</v>
      </c>
      <c r="H2110" s="7" t="str">
        <f t="shared" si="466"/>
        <v>03-2019</v>
      </c>
      <c r="I2110" s="7" t="str">
        <f t="shared" ca="1" si="467"/>
        <v>Wall Street Journal: KPMG-Fed Funds Rate-03-2019</v>
      </c>
      <c r="J2110" s="4" t="str">
        <f t="shared" ca="1" si="468"/>
        <v>Fed Funds Rate-KPMG:03-2019</v>
      </c>
      <c r="K2110" t="s">
        <v>433</v>
      </c>
    </row>
    <row r="2111" spans="1:99" x14ac:dyDescent="0.55000000000000004">
      <c r="A2111" s="4" t="str">
        <f t="shared" ca="1" si="463"/>
        <v>BBVA</v>
      </c>
      <c r="B2111" s="4" t="str">
        <f t="shared" si="464"/>
        <v xml:space="preserve">Nathaniel Karp
</v>
      </c>
      <c r="C2111" s="4" t="s">
        <v>246</v>
      </c>
      <c r="D2111" s="4" t="s">
        <v>87</v>
      </c>
      <c r="E2111" s="4" t="str">
        <f>IF(COUNTIF($E$2:E2110,"Begin: " &amp; C2111 &amp; "-" &amp; D2111 &amp; "-" &amp; H2111)=0,"Begin: " &amp; C2111 &amp; "-" &amp; D2111 &amp; "-" &amp; H2111,IF((C2111 &amp; "-" &amp; D2111 &amp; "-" &amp; H2111)&lt;&gt;(C2112 &amp; "-" &amp; D2112 &amp; "-" &amp; H2112),"End: " &amp; C2111 &amp; "-" &amp; D2111 &amp; "-" &amp; H2111,""))</f>
        <v/>
      </c>
      <c r="F2111" s="4" t="str">
        <f t="shared" si="465"/>
        <v>Wall Street Journal-Fed Funds Rate-03-2019</v>
      </c>
      <c r="G2111" s="7">
        <v>43534</v>
      </c>
      <c r="H2111" s="7" t="str">
        <f t="shared" si="466"/>
        <v>03-2019</v>
      </c>
      <c r="I2111" s="7" t="str">
        <f t="shared" ca="1" si="467"/>
        <v>Wall Street Journal: BBVA-Fed Funds Rate-03-2019</v>
      </c>
      <c r="J2111" s="4" t="str">
        <f t="shared" ca="1" si="468"/>
        <v>Fed Funds Rate-BBVA:03-2019</v>
      </c>
      <c r="K2111" t="s">
        <v>434</v>
      </c>
      <c r="CK2111">
        <v>2.375</v>
      </c>
      <c r="CM2111">
        <v>2.625</v>
      </c>
      <c r="CO2111">
        <v>2.625</v>
      </c>
      <c r="CQ2111">
        <v>2.375</v>
      </c>
      <c r="CS2111">
        <v>2.125</v>
      </c>
      <c r="CU2111">
        <v>1.875</v>
      </c>
    </row>
    <row r="2112" spans="1:99" x14ac:dyDescent="0.55000000000000004">
      <c r="A2112" s="4" t="str">
        <f t="shared" ca="1" si="463"/>
        <v>National Retail Federation</v>
      </c>
      <c r="B2112" s="4" t="str">
        <f t="shared" si="464"/>
        <v>Jack Kleinhenz</v>
      </c>
      <c r="C2112" s="4" t="s">
        <v>246</v>
      </c>
      <c r="D2112" s="4" t="s">
        <v>87</v>
      </c>
      <c r="E2112" s="4" t="str">
        <f>IF(COUNTIF($E$2:E2111,"Begin: " &amp; C2112 &amp; "-" &amp; D2112 &amp; "-" &amp; H2112)=0,"Begin: " &amp; C2112 &amp; "-" &amp; D2112 &amp; "-" &amp; H2112,IF((C2112 &amp; "-" &amp; D2112 &amp; "-" &amp; H2112)&lt;&gt;(C2113 &amp; "-" &amp; D2113 &amp; "-" &amp; H2113),"End: " &amp; C2112 &amp; "-" &amp; D2112 &amp; "-" &amp; H2112,""))</f>
        <v/>
      </c>
      <c r="F2112" s="4" t="str">
        <f t="shared" si="465"/>
        <v>Wall Street Journal-Fed Funds Rate-03-2019</v>
      </c>
      <c r="G2112" s="7">
        <v>43534</v>
      </c>
      <c r="H2112" s="7" t="str">
        <f t="shared" si="466"/>
        <v>03-2019</v>
      </c>
      <c r="I2112" s="7" t="str">
        <f t="shared" ca="1" si="467"/>
        <v>Wall Street Journal: National Retail Federation-Fed Funds Rate-03-2019</v>
      </c>
      <c r="J2112" s="4" t="str">
        <f t="shared" ca="1" si="468"/>
        <v>Fed Funds Rate-National Retail Federation:03-2019</v>
      </c>
      <c r="K2112" t="s">
        <v>216</v>
      </c>
      <c r="CK2112">
        <v>2.38</v>
      </c>
      <c r="CM2112">
        <v>2.63</v>
      </c>
      <c r="CO2112">
        <v>2.63</v>
      </c>
      <c r="CQ2112">
        <v>2.38</v>
      </c>
    </row>
    <row r="2113" spans="1:99" x14ac:dyDescent="0.55000000000000004">
      <c r="A2113" s="4" t="str">
        <f t="shared" ca="1" si="463"/>
        <v>Natixis CIB Americas</v>
      </c>
      <c r="B2113" s="4" t="str">
        <f t="shared" si="464"/>
        <v>Joseph LaVorgna</v>
      </c>
      <c r="C2113" s="4" t="s">
        <v>246</v>
      </c>
      <c r="D2113" s="4" t="s">
        <v>87</v>
      </c>
      <c r="E2113" s="4" t="str">
        <f>IF(COUNTIF($E$2:E2112,"Begin: " &amp; C2113 &amp; "-" &amp; D2113 &amp; "-" &amp; H2113)=0,"Begin: " &amp; C2113 &amp; "-" &amp; D2113 &amp; "-" &amp; H2113,IF((C2113 &amp; "-" &amp; D2113 &amp; "-" &amp; H2113)&lt;&gt;(C2114 &amp; "-" &amp; D2114 &amp; "-" &amp; H2114),"End: " &amp; C2113 &amp; "-" &amp; D2113 &amp; "-" &amp; H2113,""))</f>
        <v/>
      </c>
      <c r="F2113" s="4" t="str">
        <f t="shared" si="465"/>
        <v>Wall Street Journal-Fed Funds Rate-03-2019</v>
      </c>
      <c r="G2113" s="7">
        <v>43534</v>
      </c>
      <c r="H2113" s="7" t="str">
        <f t="shared" si="466"/>
        <v>03-2019</v>
      </c>
      <c r="I2113" s="7" t="str">
        <f t="shared" ca="1" si="467"/>
        <v>Wall Street Journal: Natixis CIB Americas-Fed Funds Rate-03-2019</v>
      </c>
      <c r="J2113" s="4" t="str">
        <f t="shared" ca="1" si="468"/>
        <v>Fed Funds Rate-Natixis CIB Americas:03-2019</v>
      </c>
      <c r="K2113" t="s">
        <v>774</v>
      </c>
      <c r="CK2113">
        <v>2.375</v>
      </c>
      <c r="CM2113">
        <v>2.375</v>
      </c>
      <c r="CO2113">
        <v>2.125</v>
      </c>
      <c r="CQ2113">
        <v>2.125</v>
      </c>
      <c r="CS2113">
        <v>1.375</v>
      </c>
      <c r="CU2113">
        <v>1.125</v>
      </c>
    </row>
    <row r="2114" spans="1:99" x14ac:dyDescent="0.55000000000000004">
      <c r="A2114" s="4" t="str">
        <f t="shared" ca="1" si="463"/>
        <v>UCLA Anderson Forecast</v>
      </c>
      <c r="B2114" s="4" t="str">
        <f t="shared" si="464"/>
        <v>Edward Leamer/David Shulman</v>
      </c>
      <c r="C2114" s="4" t="s">
        <v>246</v>
      </c>
      <c r="D2114" s="4" t="s">
        <v>87</v>
      </c>
      <c r="E2114" s="4" t="str">
        <f>IF(COUNTIF($E$2:E2113,"Begin: " &amp; C2114 &amp; "-" &amp; D2114 &amp; "-" &amp; H2114)=0,"Begin: " &amp; C2114 &amp; "-" &amp; D2114 &amp; "-" &amp; H2114,IF((C2114 &amp; "-" &amp; D2114 &amp; "-" &amp; H2114)&lt;&gt;(C2115 &amp; "-" &amp; D2115 &amp; "-" &amp; H2115),"End: " &amp; C2114 &amp; "-" &amp; D2114 &amp; "-" &amp; H2114,""))</f>
        <v/>
      </c>
      <c r="F2114" s="4" t="str">
        <f t="shared" si="465"/>
        <v>Wall Street Journal-Fed Funds Rate-03-2019</v>
      </c>
      <c r="G2114" s="7">
        <v>43534</v>
      </c>
      <c r="H2114" s="7" t="str">
        <f t="shared" si="466"/>
        <v>03-2019</v>
      </c>
      <c r="I2114" s="7" t="str">
        <f t="shared" ca="1" si="467"/>
        <v>Wall Street Journal: UCLA Anderson Forecast-Fed Funds Rate-03-2019</v>
      </c>
      <c r="J2114" s="4" t="str">
        <f t="shared" ca="1" si="468"/>
        <v>Fed Funds Rate-UCLA Anderson Forecast:03-2019</v>
      </c>
      <c r="K2114" t="s">
        <v>218</v>
      </c>
      <c r="CK2114">
        <v>2.625</v>
      </c>
      <c r="CM2114">
        <v>2.625</v>
      </c>
      <c r="CO2114">
        <v>2.625</v>
      </c>
      <c r="CQ2114">
        <v>2.125</v>
      </c>
      <c r="CS2114">
        <v>2.125</v>
      </c>
      <c r="CU2114">
        <v>2.125</v>
      </c>
    </row>
    <row r="2115" spans="1:99" x14ac:dyDescent="0.55000000000000004">
      <c r="A2115" s="4" t="str">
        <f t="shared" ca="1" si="463"/>
        <v>NEMA Business Information Services</v>
      </c>
      <c r="B2115" s="4" t="str">
        <f t="shared" si="464"/>
        <v>Don Leavens/Steven Wilcox</v>
      </c>
      <c r="C2115" s="4" t="s">
        <v>246</v>
      </c>
      <c r="D2115" s="4" t="s">
        <v>87</v>
      </c>
      <c r="E2115" s="4" t="str">
        <f>IF(COUNTIF($E$2:E2114,"Begin: " &amp; C2115 &amp; "-" &amp; D2115 &amp; "-" &amp; H2115)=0,"Begin: " &amp; C2115 &amp; "-" &amp; D2115 &amp; "-" &amp; H2115,IF((C2115 &amp; "-" &amp; D2115 &amp; "-" &amp; H2115)&lt;&gt;(C2116 &amp; "-" &amp; D2116 &amp; "-" &amp; H2116),"End: " &amp; C2115 &amp; "-" &amp; D2115 &amp; "-" &amp; H2115,""))</f>
        <v/>
      </c>
      <c r="F2115" s="4" t="str">
        <f t="shared" si="465"/>
        <v>Wall Street Journal-Fed Funds Rate-03-2019</v>
      </c>
      <c r="G2115" s="7">
        <v>43534</v>
      </c>
      <c r="H2115" s="7" t="str">
        <f t="shared" si="466"/>
        <v>03-2019</v>
      </c>
      <c r="I2115" s="7" t="str">
        <f t="shared" ca="1" si="467"/>
        <v>Wall Street Journal: NEMA Business Information Services-Fed Funds Rate-03-2019</v>
      </c>
      <c r="J2115" s="4" t="str">
        <f t="shared" ca="1" si="468"/>
        <v>Fed Funds Rate-NEMA Business Information Services:03-2019</v>
      </c>
      <c r="K2115" t="s">
        <v>765</v>
      </c>
      <c r="CK2115">
        <v>2.375</v>
      </c>
      <c r="CM2115">
        <v>2.375</v>
      </c>
      <c r="CO2115">
        <v>2.375</v>
      </c>
      <c r="CQ2115">
        <v>2.125</v>
      </c>
      <c r="CS2115">
        <v>1.875</v>
      </c>
      <c r="CU2115">
        <v>1.875</v>
      </c>
    </row>
    <row r="2116" spans="1:99" x14ac:dyDescent="0.55000000000000004">
      <c r="A2116" s="4" t="str">
        <f t="shared" ca="1" si="463"/>
        <v>HSBC</v>
      </c>
      <c r="B2116" s="4" t="str">
        <f t="shared" si="464"/>
        <v>Kevin Logan</v>
      </c>
      <c r="C2116" s="4" t="s">
        <v>246</v>
      </c>
      <c r="D2116" s="4" t="s">
        <v>87</v>
      </c>
      <c r="E2116" s="4" t="str">
        <f>IF(COUNTIF($E$2:E2115,"Begin: " &amp; C2116 &amp; "-" &amp; D2116 &amp; "-" &amp; H2116)=0,"Begin: " &amp; C2116 &amp; "-" &amp; D2116 &amp; "-" &amp; H2116,IF((C2116 &amp; "-" &amp; D2116 &amp; "-" &amp; H2116)&lt;&gt;(C2117 &amp; "-" &amp; D2117 &amp; "-" &amp; H2117),"End: " &amp; C2116 &amp; "-" &amp; D2116 &amp; "-" &amp; H2116,""))</f>
        <v/>
      </c>
      <c r="F2116" s="4" t="str">
        <f t="shared" si="465"/>
        <v>Wall Street Journal-Fed Funds Rate-03-2019</v>
      </c>
      <c r="G2116" s="7">
        <v>43534</v>
      </c>
      <c r="H2116" s="7" t="str">
        <f t="shared" si="466"/>
        <v>03-2019</v>
      </c>
      <c r="I2116" s="7" t="str">
        <f t="shared" ca="1" si="467"/>
        <v>Wall Street Journal: HSBC-Fed Funds Rate-03-2019</v>
      </c>
      <c r="J2116" s="4" t="str">
        <f t="shared" ca="1" si="468"/>
        <v>Fed Funds Rate-HSBC:03-2019</v>
      </c>
      <c r="K2116" t="s">
        <v>435</v>
      </c>
      <c r="CK2116">
        <v>2.375</v>
      </c>
      <c r="CM2116">
        <v>2.625</v>
      </c>
      <c r="CO2116">
        <v>2.625</v>
      </c>
      <c r="CQ2116">
        <v>2.125</v>
      </c>
    </row>
    <row r="2117" spans="1:99" x14ac:dyDescent="0.55000000000000004">
      <c r="A2117" s="4" t="str">
        <f t="shared" ca="1" si="463"/>
        <v>Moody's Investors Service</v>
      </c>
      <c r="B2117" s="4" t="str">
        <f t="shared" si="464"/>
        <v>John Lonski</v>
      </c>
      <c r="C2117" s="4" t="s">
        <v>246</v>
      </c>
      <c r="D2117" s="4" t="s">
        <v>87</v>
      </c>
      <c r="E2117" s="4" t="str">
        <f>IF(COUNTIF($E$2:E2116,"Begin: " &amp; C2117 &amp; "-" &amp; D2117 &amp; "-" &amp; H2117)=0,"Begin: " &amp; C2117 &amp; "-" &amp; D2117 &amp; "-" &amp; H2117,IF((C2117 &amp; "-" &amp; D2117 &amp; "-" &amp; H2117)&lt;&gt;(C2118 &amp; "-" &amp; D2118 &amp; "-" &amp; H2118),"End: " &amp; C2117 &amp; "-" &amp; D2117 &amp; "-" &amp; H2117,""))</f>
        <v/>
      </c>
      <c r="F2117" s="4" t="str">
        <f t="shared" si="465"/>
        <v>Wall Street Journal-Fed Funds Rate-03-2019</v>
      </c>
      <c r="G2117" s="7">
        <v>43534</v>
      </c>
      <c r="H2117" s="7" t="str">
        <f t="shared" si="466"/>
        <v>03-2019</v>
      </c>
      <c r="I2117" s="7" t="str">
        <f t="shared" ca="1" si="467"/>
        <v>Wall Street Journal: Moody's Investors Service-Fed Funds Rate-03-2019</v>
      </c>
      <c r="J2117" s="4" t="str">
        <f t="shared" ca="1" si="468"/>
        <v>Fed Funds Rate-Moody's Investors Service:03-2019</v>
      </c>
      <c r="K2117" t="s">
        <v>220</v>
      </c>
      <c r="CK2117">
        <v>2.375</v>
      </c>
      <c r="CM2117">
        <v>2.375</v>
      </c>
      <c r="CO2117">
        <v>2.125</v>
      </c>
      <c r="CQ2117">
        <v>2.125</v>
      </c>
      <c r="CS2117">
        <v>2.125</v>
      </c>
      <c r="CU2117">
        <v>2.125</v>
      </c>
    </row>
    <row r="2118" spans="1:99" x14ac:dyDescent="0.55000000000000004">
      <c r="A2118" s="4" t="str">
        <f t="shared" ca="1" si="463"/>
        <v>National Auto Dealer Association</v>
      </c>
      <c r="B2118" s="4" t="str">
        <f t="shared" si="464"/>
        <v>Patrick Manzi</v>
      </c>
      <c r="C2118" s="4" t="s">
        <v>246</v>
      </c>
      <c r="D2118" s="4" t="s">
        <v>87</v>
      </c>
      <c r="E2118" s="4" t="str">
        <f>IF(COUNTIF($E$2:E2117,"Begin: " &amp; C2118 &amp; "-" &amp; D2118 &amp; "-" &amp; H2118)=0,"Begin: " &amp; C2118 &amp; "-" &amp; D2118 &amp; "-" &amp; H2118,IF((C2118 &amp; "-" &amp; D2118 &amp; "-" &amp; H2118)&lt;&gt;(C2119 &amp; "-" &amp; D2119 &amp; "-" &amp; H2119),"End: " &amp; C2118 &amp; "-" &amp; D2118 &amp; "-" &amp; H2118,""))</f>
        <v/>
      </c>
      <c r="F2118" s="4" t="str">
        <f t="shared" si="465"/>
        <v>Wall Street Journal-Fed Funds Rate-03-2019</v>
      </c>
      <c r="G2118" s="7">
        <v>43534</v>
      </c>
      <c r="H2118" s="7" t="str">
        <f t="shared" si="466"/>
        <v>03-2019</v>
      </c>
      <c r="I2118" s="7" t="str">
        <f t="shared" ca="1" si="467"/>
        <v>Wall Street Journal: National Auto Dealer Association-Fed Funds Rate-03-2019</v>
      </c>
      <c r="J2118" s="4" t="str">
        <f t="shared" ca="1" si="468"/>
        <v>Fed Funds Rate-National Auto Dealer Association:03-2019</v>
      </c>
      <c r="K2118" t="s">
        <v>800</v>
      </c>
      <c r="CK2118">
        <v>2.625</v>
      </c>
      <c r="CM2118">
        <v>2.875</v>
      </c>
      <c r="CO2118">
        <v>2.875</v>
      </c>
      <c r="CQ2118">
        <v>3.125</v>
      </c>
      <c r="CS2118">
        <v>3.125</v>
      </c>
    </row>
    <row r="2119" spans="1:99" x14ac:dyDescent="0.55000000000000004">
      <c r="A2119" s="4" t="str">
        <f t="shared" ca="1" si="463"/>
        <v>MetLife Investment Management</v>
      </c>
      <c r="B2119" s="4" t="str">
        <f t="shared" si="464"/>
        <v>Drew T. Matus *</v>
      </c>
      <c r="C2119" s="4" t="s">
        <v>246</v>
      </c>
      <c r="D2119" s="4" t="s">
        <v>87</v>
      </c>
      <c r="E2119" s="4" t="str">
        <f>IF(COUNTIF($E$2:E2118,"Begin: " &amp; C2119 &amp; "-" &amp; D2119 &amp; "-" &amp; H2119)=0,"Begin: " &amp; C2119 &amp; "-" &amp; D2119 &amp; "-" &amp; H2119,IF((C2119 &amp; "-" &amp; D2119 &amp; "-" &amp; H2119)&lt;&gt;(C2120 &amp; "-" &amp; D2120 &amp; "-" &amp; H2120),"End: " &amp; C2119 &amp; "-" &amp; D2119 &amp; "-" &amp; H2119,""))</f>
        <v/>
      </c>
      <c r="F2119" s="4" t="str">
        <f t="shared" si="465"/>
        <v>Wall Street Journal-Fed Funds Rate-03-2019</v>
      </c>
      <c r="G2119" s="7">
        <v>43534</v>
      </c>
      <c r="H2119" s="7" t="str">
        <f t="shared" si="466"/>
        <v>03-2019</v>
      </c>
      <c r="I2119" s="7" t="str">
        <f t="shared" ca="1" si="467"/>
        <v>Wall Street Journal: MetLife Investment Management-Fed Funds Rate-03-2019</v>
      </c>
      <c r="J2119" s="4" t="str">
        <f t="shared" ca="1" si="468"/>
        <v>Fed Funds Rate-MetLife Investment Management:03-2019</v>
      </c>
      <c r="K2119" t="s">
        <v>811</v>
      </c>
    </row>
    <row r="2120" spans="1:99" x14ac:dyDescent="0.55000000000000004">
      <c r="A2120" s="4" t="str">
        <f t="shared" ca="1" si="463"/>
        <v>Jeffries &amp; Company</v>
      </c>
      <c r="B2120" s="4" t="str">
        <f t="shared" si="464"/>
        <v>Ward McCarthy *</v>
      </c>
      <c r="C2120" s="4" t="s">
        <v>246</v>
      </c>
      <c r="D2120" s="4" t="s">
        <v>87</v>
      </c>
      <c r="E2120" s="4" t="str">
        <f>IF(COUNTIF($E$2:E2119,"Begin: " &amp; C2120 &amp; "-" &amp; D2120 &amp; "-" &amp; H2120)=0,"Begin: " &amp; C2120 &amp; "-" &amp; D2120 &amp; "-" &amp; H2120,IF((C2120 &amp; "-" &amp; D2120 &amp; "-" &amp; H2120)&lt;&gt;(C2121 &amp; "-" &amp; D2121 &amp; "-" &amp; H2121),"End: " &amp; C2120 &amp; "-" &amp; D2120 &amp; "-" &amp; H2120,""))</f>
        <v/>
      </c>
      <c r="F2120" s="4" t="str">
        <f t="shared" si="465"/>
        <v>Wall Street Journal-Fed Funds Rate-03-2019</v>
      </c>
      <c r="G2120" s="7">
        <v>43534</v>
      </c>
      <c r="H2120" s="7" t="str">
        <f t="shared" si="466"/>
        <v>03-2019</v>
      </c>
      <c r="I2120" s="7" t="str">
        <f t="shared" ca="1" si="467"/>
        <v>Wall Street Journal: Jeffries &amp; Company-Fed Funds Rate-03-2019</v>
      </c>
      <c r="J2120" s="4" t="str">
        <f t="shared" ca="1" si="468"/>
        <v>Fed Funds Rate-Jeffries &amp; Company:03-2019</v>
      </c>
      <c r="K2120" t="s">
        <v>436</v>
      </c>
    </row>
    <row r="2121" spans="1:99" x14ac:dyDescent="0.55000000000000004">
      <c r="A2121" s="4" t="str">
        <f t="shared" ca="1" si="463"/>
        <v>ACT Research</v>
      </c>
      <c r="B2121" s="4" t="str">
        <f t="shared" si="464"/>
        <v>Jim Meil</v>
      </c>
      <c r="C2121" s="4" t="s">
        <v>246</v>
      </c>
      <c r="D2121" s="4" t="s">
        <v>87</v>
      </c>
      <c r="E2121" s="4" t="str">
        <f>IF(COUNTIF($E$2:E2120,"Begin: " &amp; C2121 &amp; "-" &amp; D2121 &amp; "-" &amp; H2121)=0,"Begin: " &amp; C2121 &amp; "-" &amp; D2121 &amp; "-" &amp; H2121,IF((C2121 &amp; "-" &amp; D2121 &amp; "-" &amp; H2121)&lt;&gt;(C2122 &amp; "-" &amp; D2122 &amp; "-" &amp; H2122),"End: " &amp; C2121 &amp; "-" &amp; D2121 &amp; "-" &amp; H2121,""))</f>
        <v/>
      </c>
      <c r="F2121" s="4" t="str">
        <f t="shared" si="465"/>
        <v>Wall Street Journal-Fed Funds Rate-03-2019</v>
      </c>
      <c r="G2121" s="7">
        <v>43534</v>
      </c>
      <c r="H2121" s="7" t="str">
        <f t="shared" si="466"/>
        <v>03-2019</v>
      </c>
      <c r="I2121" s="7" t="str">
        <f t="shared" ca="1" si="467"/>
        <v>Wall Street Journal: ACT Research-Fed Funds Rate-03-2019</v>
      </c>
      <c r="J2121" s="4" t="str">
        <f t="shared" ca="1" si="468"/>
        <v>Fed Funds Rate-ACT Research:03-2019</v>
      </c>
      <c r="K2121" t="s">
        <v>437</v>
      </c>
      <c r="CK2121">
        <v>2.38</v>
      </c>
      <c r="CM2121">
        <v>2.63</v>
      </c>
      <c r="CO2121">
        <v>2.63</v>
      </c>
      <c r="CQ2121">
        <v>2.63</v>
      </c>
    </row>
    <row r="2122" spans="1:99" x14ac:dyDescent="0.55000000000000004">
      <c r="A2122" s="4" t="str">
        <f t="shared" ca="1" si="463"/>
        <v>Standard Chartered</v>
      </c>
      <c r="B2122" s="4" t="str">
        <f t="shared" si="464"/>
        <v>Sonia Meskin</v>
      </c>
      <c r="C2122" s="4" t="s">
        <v>246</v>
      </c>
      <c r="D2122" s="4" t="s">
        <v>87</v>
      </c>
      <c r="E2122" s="4" t="str">
        <f>IF(COUNTIF($E$2:E2121,"Begin: " &amp; C2122 &amp; "-" &amp; D2122 &amp; "-" &amp; H2122)=0,"Begin: " &amp; C2122 &amp; "-" &amp; D2122 &amp; "-" &amp; H2122,IF((C2122 &amp; "-" &amp; D2122 &amp; "-" &amp; H2122)&lt;&gt;(C2123 &amp; "-" &amp; D2123 &amp; "-" &amp; H2123),"End: " &amp; C2122 &amp; "-" &amp; D2122 &amp; "-" &amp; H2122,""))</f>
        <v/>
      </c>
      <c r="F2122" s="4" t="str">
        <f t="shared" si="465"/>
        <v>Wall Street Journal-Fed Funds Rate-03-2019</v>
      </c>
      <c r="G2122" s="7">
        <v>43534</v>
      </c>
      <c r="H2122" s="7" t="str">
        <f t="shared" si="466"/>
        <v>03-2019</v>
      </c>
      <c r="I2122" s="7" t="str">
        <f t="shared" ca="1" si="467"/>
        <v>Wall Street Journal: Standard Chartered-Fed Funds Rate-03-2019</v>
      </c>
      <c r="J2122" s="4" t="str">
        <f t="shared" ca="1" si="468"/>
        <v>Fed Funds Rate-Standard Chartered:03-2019</v>
      </c>
      <c r="K2122" t="s">
        <v>802</v>
      </c>
      <c r="CK2122">
        <v>2.375</v>
      </c>
      <c r="CM2122">
        <v>3</v>
      </c>
      <c r="CO2122">
        <v>3</v>
      </c>
    </row>
    <row r="2123" spans="1:99" x14ac:dyDescent="0.55000000000000004">
      <c r="A2123" s="4" t="str">
        <f t="shared" ca="1" si="463"/>
        <v>BofA</v>
      </c>
      <c r="B2123" s="4" t="str">
        <f t="shared" si="464"/>
        <v>Michelle Meyer</v>
      </c>
      <c r="C2123" s="4" t="s">
        <v>246</v>
      </c>
      <c r="D2123" s="4" t="s">
        <v>87</v>
      </c>
      <c r="E2123" s="4" t="str">
        <f>IF(COUNTIF($E$2:E2122,"Begin: " &amp; C2123 &amp; "-" &amp; D2123 &amp; "-" &amp; H2123)=0,"Begin: " &amp; C2123 &amp; "-" &amp; D2123 &amp; "-" &amp; H2123,IF((C2123 &amp; "-" &amp; D2123 &amp; "-" &amp; H2123)&lt;&gt;(C2124 &amp; "-" &amp; D2124 &amp; "-" &amp; H2124),"End: " &amp; C2123 &amp; "-" &amp; D2123 &amp; "-" &amp; H2123,""))</f>
        <v/>
      </c>
      <c r="F2123" s="4" t="str">
        <f t="shared" si="465"/>
        <v>Wall Street Journal-Fed Funds Rate-03-2019</v>
      </c>
      <c r="G2123" s="7">
        <v>43534</v>
      </c>
      <c r="H2123" s="7" t="str">
        <f t="shared" si="466"/>
        <v>03-2019</v>
      </c>
      <c r="I2123" s="7" t="str">
        <f t="shared" ca="1" si="467"/>
        <v>Wall Street Journal: BofA-Fed Funds Rate-03-2019</v>
      </c>
      <c r="J2123" s="4" t="str">
        <f t="shared" ca="1" si="468"/>
        <v>Fed Funds Rate-BofA:03-2019</v>
      </c>
      <c r="K2123" t="s">
        <v>803</v>
      </c>
      <c r="CK2123">
        <v>2.625</v>
      </c>
      <c r="CM2123">
        <v>2.875</v>
      </c>
      <c r="CO2123">
        <v>2.875</v>
      </c>
      <c r="CQ2123">
        <v>2.875</v>
      </c>
      <c r="CS2123">
        <v>2.875</v>
      </c>
      <c r="CU2123">
        <v>2.875</v>
      </c>
    </row>
    <row r="2124" spans="1:99" x14ac:dyDescent="0.55000000000000004">
      <c r="A2124" s="4" t="str">
        <f t="shared" ca="1" si="463"/>
        <v>Daiwa Capital</v>
      </c>
      <c r="B2124" s="4" t="str">
        <f t="shared" si="464"/>
        <v>Michael Moran</v>
      </c>
      <c r="C2124" s="4" t="s">
        <v>246</v>
      </c>
      <c r="D2124" s="4" t="s">
        <v>87</v>
      </c>
      <c r="E2124" s="4" t="str">
        <f>IF(COUNTIF($E$2:E2123,"Begin: " &amp; C2124 &amp; "-" &amp; D2124 &amp; "-" &amp; H2124)=0,"Begin: " &amp; C2124 &amp; "-" &amp; D2124 &amp; "-" &amp; H2124,IF((C2124 &amp; "-" &amp; D2124 &amp; "-" &amp; H2124)&lt;&gt;(C2125 &amp; "-" &amp; D2125 &amp; "-" &amp; H2125),"End: " &amp; C2124 &amp; "-" &amp; D2124 &amp; "-" &amp; H2124,""))</f>
        <v/>
      </c>
      <c r="F2124" s="4" t="str">
        <f t="shared" si="465"/>
        <v>Wall Street Journal-Fed Funds Rate-03-2019</v>
      </c>
      <c r="G2124" s="7">
        <v>43534</v>
      </c>
      <c r="H2124" s="7" t="str">
        <f t="shared" si="466"/>
        <v>03-2019</v>
      </c>
      <c r="I2124" s="7" t="str">
        <f t="shared" ca="1" si="467"/>
        <v>Wall Street Journal: Daiwa Capital-Fed Funds Rate-03-2019</v>
      </c>
      <c r="J2124" s="4" t="str">
        <f t="shared" ca="1" si="468"/>
        <v>Fed Funds Rate-Daiwa Capital:03-2019</v>
      </c>
      <c r="K2124" t="s">
        <v>438</v>
      </c>
      <c r="CK2124">
        <v>2.375</v>
      </c>
      <c r="CM2124">
        <v>2.375</v>
      </c>
      <c r="CO2124">
        <v>2.375</v>
      </c>
      <c r="CQ2124">
        <v>1.875</v>
      </c>
      <c r="CS2124">
        <v>1.375</v>
      </c>
      <c r="CU2124">
        <v>1.375</v>
      </c>
    </row>
    <row r="2125" spans="1:99" x14ac:dyDescent="0.55000000000000004">
      <c r="A2125" s="4" t="str">
        <f t="shared" ca="1" si="463"/>
        <v>National Association of Manufacturers</v>
      </c>
      <c r="B2125" s="4" t="str">
        <f t="shared" si="464"/>
        <v>Chad Moutray</v>
      </c>
      <c r="C2125" s="4" t="s">
        <v>246</v>
      </c>
      <c r="D2125" s="4" t="s">
        <v>87</v>
      </c>
      <c r="E2125" s="4" t="str">
        <f>IF(COUNTIF($E$2:E2124,"Begin: " &amp; C2125 &amp; "-" &amp; D2125 &amp; "-" &amp; H2125)=0,"Begin: " &amp; C2125 &amp; "-" &amp; D2125 &amp; "-" &amp; H2125,IF((C2125 &amp; "-" &amp; D2125 &amp; "-" &amp; H2125)&lt;&gt;(C2126 &amp; "-" &amp; D2126 &amp; "-" &amp; H2126),"End: " &amp; C2125 &amp; "-" &amp; D2125 &amp; "-" &amp; H2125,""))</f>
        <v/>
      </c>
      <c r="F2125" s="4" t="str">
        <f t="shared" si="465"/>
        <v>Wall Street Journal-Fed Funds Rate-03-2019</v>
      </c>
      <c r="G2125" s="7">
        <v>43534</v>
      </c>
      <c r="H2125" s="7" t="str">
        <f t="shared" si="466"/>
        <v>03-2019</v>
      </c>
      <c r="I2125" s="7" t="str">
        <f t="shared" ca="1" si="467"/>
        <v>Wall Street Journal: National Association of Manufacturers-Fed Funds Rate-03-2019</v>
      </c>
      <c r="J2125" s="4" t="str">
        <f t="shared" ca="1" si="468"/>
        <v>Fed Funds Rate-National Association of Manufacturers:03-2019</v>
      </c>
      <c r="K2125" t="s">
        <v>439</v>
      </c>
      <c r="CK2125">
        <v>2.375</v>
      </c>
      <c r="CM2125">
        <v>2.375</v>
      </c>
      <c r="CO2125">
        <v>2.375</v>
      </c>
      <c r="CQ2125">
        <v>2.625</v>
      </c>
      <c r="CS2125">
        <v>2.875</v>
      </c>
      <c r="CU2125">
        <v>3.125</v>
      </c>
    </row>
    <row r="2126" spans="1:99" x14ac:dyDescent="0.55000000000000004">
      <c r="A2126" s="4" t="str">
        <f t="shared" ca="1" si="463"/>
        <v>Naroff Economics</v>
      </c>
      <c r="B2126" s="4" t="str">
        <f t="shared" si="464"/>
        <v>Joel Naroff</v>
      </c>
      <c r="C2126" s="4" t="s">
        <v>246</v>
      </c>
      <c r="D2126" s="4" t="s">
        <v>87</v>
      </c>
      <c r="E2126" s="4" t="str">
        <f>IF(COUNTIF($E$2:E2125,"Begin: " &amp; C2126 &amp; "-" &amp; D2126 &amp; "-" &amp; H2126)=0,"Begin: " &amp; C2126 &amp; "-" &amp; D2126 &amp; "-" &amp; H2126,IF((C2126 &amp; "-" &amp; D2126 &amp; "-" &amp; H2126)&lt;&gt;(C2127 &amp; "-" &amp; D2127 &amp; "-" &amp; H2127),"End: " &amp; C2126 &amp; "-" &amp; D2126 &amp; "-" &amp; H2126,""))</f>
        <v/>
      </c>
      <c r="F2126" s="4" t="str">
        <f t="shared" si="465"/>
        <v>Wall Street Journal-Fed Funds Rate-03-2019</v>
      </c>
      <c r="G2126" s="7">
        <v>43534</v>
      </c>
      <c r="H2126" s="7" t="str">
        <f t="shared" si="466"/>
        <v>03-2019</v>
      </c>
      <c r="I2126" s="7" t="str">
        <f t="shared" ca="1" si="467"/>
        <v>Wall Street Journal: Naroff Economics-Fed Funds Rate-03-2019</v>
      </c>
      <c r="J2126" s="4" t="str">
        <f t="shared" ca="1" si="468"/>
        <v>Fed Funds Rate-Naroff Economics:03-2019</v>
      </c>
      <c r="K2126" t="s">
        <v>440</v>
      </c>
      <c r="CK2126">
        <v>2.375</v>
      </c>
      <c r="CM2126">
        <v>2.875</v>
      </c>
      <c r="CO2126">
        <v>2.625</v>
      </c>
      <c r="CQ2126">
        <v>2.125</v>
      </c>
      <c r="CS2126">
        <v>2.375</v>
      </c>
      <c r="CU2126">
        <v>2.875</v>
      </c>
    </row>
    <row r="2127" spans="1:99" x14ac:dyDescent="0.55000000000000004">
      <c r="A2127" s="4" t="str">
        <f t="shared" ca="1" si="463"/>
        <v>MacroEcon Global Advisors</v>
      </c>
      <c r="B2127" s="4" t="str">
        <f t="shared" si="464"/>
        <v>Mark Nielson</v>
      </c>
      <c r="C2127" s="4" t="s">
        <v>246</v>
      </c>
      <c r="D2127" s="4" t="s">
        <v>87</v>
      </c>
      <c r="E2127" s="4" t="str">
        <f>IF(COUNTIF($E$2:E2126,"Begin: " &amp; C2127 &amp; "-" &amp; D2127 &amp; "-" &amp; H2127)=0,"Begin: " &amp; C2127 &amp; "-" &amp; D2127 &amp; "-" &amp; H2127,IF((C2127 &amp; "-" &amp; D2127 &amp; "-" &amp; H2127)&lt;&gt;(C2128 &amp; "-" &amp; D2128 &amp; "-" &amp; H2128),"End: " &amp; C2127 &amp; "-" &amp; D2127 &amp; "-" &amp; H2127,""))</f>
        <v/>
      </c>
      <c r="F2127" s="4" t="str">
        <f t="shared" si="465"/>
        <v>Wall Street Journal-Fed Funds Rate-03-2019</v>
      </c>
      <c r="G2127" s="7">
        <v>43534</v>
      </c>
      <c r="H2127" s="7" t="str">
        <f t="shared" si="466"/>
        <v>03-2019</v>
      </c>
      <c r="I2127" s="7" t="str">
        <f t="shared" ca="1" si="467"/>
        <v>Wall Street Journal: MacroEcon Global Advisors-Fed Funds Rate-03-2019</v>
      </c>
      <c r="J2127" s="4" t="str">
        <f t="shared" ca="1" si="468"/>
        <v>Fed Funds Rate-MacroEcon Global Advisors:03-2019</v>
      </c>
      <c r="K2127" t="s">
        <v>225</v>
      </c>
      <c r="CK2127">
        <v>2.375</v>
      </c>
      <c r="CM2127">
        <v>2.6749999999999998</v>
      </c>
      <c r="CO2127">
        <v>2.875</v>
      </c>
      <c r="CQ2127">
        <v>3.125</v>
      </c>
      <c r="CS2127">
        <v>3.375</v>
      </c>
      <c r="CU2127">
        <v>3.625</v>
      </c>
    </row>
    <row r="2128" spans="1:99" x14ac:dyDescent="0.55000000000000004">
      <c r="A2128" s="4" t="str">
        <f t="shared" ca="1" si="463"/>
        <v>Corelogic</v>
      </c>
      <c r="B2128" s="4" t="str">
        <f t="shared" si="464"/>
        <v>Frank Nothaft</v>
      </c>
      <c r="C2128" s="4" t="s">
        <v>246</v>
      </c>
      <c r="D2128" s="4" t="s">
        <v>87</v>
      </c>
      <c r="E2128" s="4" t="str">
        <f>IF(COUNTIF($E$2:E2127,"Begin: " &amp; C2128 &amp; "-" &amp; D2128 &amp; "-" &amp; H2128)=0,"Begin: " &amp; C2128 &amp; "-" &amp; D2128 &amp; "-" &amp; H2128,IF((C2128 &amp; "-" &amp; D2128 &amp; "-" &amp; H2128)&lt;&gt;(C2129 &amp; "-" &amp; D2129 &amp; "-" &amp; H2129),"End: " &amp; C2128 &amp; "-" &amp; D2128 &amp; "-" &amp; H2128,""))</f>
        <v/>
      </c>
      <c r="F2128" s="4" t="str">
        <f t="shared" si="465"/>
        <v>Wall Street Journal-Fed Funds Rate-03-2019</v>
      </c>
      <c r="G2128" s="7">
        <v>43534</v>
      </c>
      <c r="H2128" s="7" t="str">
        <f t="shared" si="466"/>
        <v>03-2019</v>
      </c>
      <c r="I2128" s="7" t="str">
        <f t="shared" ca="1" si="467"/>
        <v>Wall Street Journal: Corelogic-Fed Funds Rate-03-2019</v>
      </c>
      <c r="J2128" s="4" t="str">
        <f t="shared" ca="1" si="468"/>
        <v>Fed Funds Rate-Corelogic:03-2019</v>
      </c>
      <c r="K2128" t="s">
        <v>752</v>
      </c>
      <c r="CK2128">
        <v>2.375</v>
      </c>
      <c r="CM2128">
        <v>2.625</v>
      </c>
      <c r="CO2128">
        <v>2.875</v>
      </c>
      <c r="CQ2128">
        <v>2.875</v>
      </c>
      <c r="CS2128">
        <v>2.875</v>
      </c>
      <c r="CU2128">
        <v>2.875</v>
      </c>
    </row>
    <row r="2129" spans="1:99" x14ac:dyDescent="0.55000000000000004">
      <c r="A2129" s="4" t="str">
        <f t="shared" ca="1" si="463"/>
        <v>High Frequency Economics</v>
      </c>
      <c r="B2129" s="4" t="str">
        <f t="shared" si="464"/>
        <v>Jim O'Sullivan</v>
      </c>
      <c r="C2129" s="4" t="s">
        <v>246</v>
      </c>
      <c r="D2129" s="4" t="s">
        <v>87</v>
      </c>
      <c r="E2129" s="4" t="str">
        <f>IF(COUNTIF($E$2:E2128,"Begin: " &amp; C2129 &amp; "-" &amp; D2129 &amp; "-" &amp; H2129)=0,"Begin: " &amp; C2129 &amp; "-" &amp; D2129 &amp; "-" &amp; H2129,IF((C2129 &amp; "-" &amp; D2129 &amp; "-" &amp; H2129)&lt;&gt;(C2130 &amp; "-" &amp; D2130 &amp; "-" &amp; H2130),"End: " &amp; C2129 &amp; "-" &amp; D2129 &amp; "-" &amp; H2129,""))</f>
        <v/>
      </c>
      <c r="F2129" s="4" t="str">
        <f t="shared" si="465"/>
        <v>Wall Street Journal-Fed Funds Rate-03-2019</v>
      </c>
      <c r="G2129" s="7">
        <v>43534</v>
      </c>
      <c r="H2129" s="7" t="str">
        <f t="shared" si="466"/>
        <v>03-2019</v>
      </c>
      <c r="I2129" s="7" t="str">
        <f t="shared" ca="1" si="467"/>
        <v>Wall Street Journal: High Frequency Economics-Fed Funds Rate-03-2019</v>
      </c>
      <c r="J2129" s="4" t="str">
        <f t="shared" ca="1" si="468"/>
        <v>Fed Funds Rate-High Frequency Economics:03-2019</v>
      </c>
      <c r="K2129" t="s">
        <v>227</v>
      </c>
      <c r="CK2129">
        <v>2.375</v>
      </c>
      <c r="CM2129">
        <v>2.625</v>
      </c>
      <c r="CO2129">
        <v>2.625</v>
      </c>
      <c r="CQ2129">
        <v>2.625</v>
      </c>
    </row>
    <row r="2130" spans="1:99" x14ac:dyDescent="0.55000000000000004">
      <c r="A2130" s="4" t="str">
        <f t="shared" ca="1" si="463"/>
        <v>Stifel, Nicoulas and Company, Incorporated (formerly Sterne Agee)</v>
      </c>
      <c r="B2130" s="4" t="str">
        <f t="shared" si="464"/>
        <v>Lindsey Piegza</v>
      </c>
      <c r="C2130" s="4" t="s">
        <v>246</v>
      </c>
      <c r="D2130" s="4" t="s">
        <v>87</v>
      </c>
      <c r="E2130" s="4" t="str">
        <f>IF(COUNTIF($E$2:E2129,"Begin: " &amp; C2130 &amp; "-" &amp; D2130 &amp; "-" &amp; H2130)=0,"Begin: " &amp; C2130 &amp; "-" &amp; D2130 &amp; "-" &amp; H2130,IF((C2130 &amp; "-" &amp; D2130 &amp; "-" &amp; H2130)&lt;&gt;(C2131 &amp; "-" &amp; D2131 &amp; "-" &amp; H2131),"End: " &amp; C2130 &amp; "-" &amp; D2130 &amp; "-" &amp; H2130,""))</f>
        <v/>
      </c>
      <c r="F2130" s="4" t="str">
        <f t="shared" si="465"/>
        <v>Wall Street Journal-Fed Funds Rate-03-2019</v>
      </c>
      <c r="G2130" s="7">
        <v>43534</v>
      </c>
      <c r="H2130" s="7" t="str">
        <f t="shared" si="466"/>
        <v>03-2019</v>
      </c>
      <c r="I2130" s="7" t="str">
        <f t="shared" ca="1" si="467"/>
        <v>Wall Street Journal: Stifel, Nicoulas and Company, Incorporated (formerly Sterne Agee)-Fed Funds Rate-03-2019</v>
      </c>
      <c r="J2130" s="4" t="str">
        <f t="shared" ca="1" si="468"/>
        <v>Fed Funds Rate-Stifel, Nicoulas and Company, Incorporated (formerly Sterne Agee):03-2019</v>
      </c>
      <c r="K2130" t="s">
        <v>675</v>
      </c>
      <c r="CK2130">
        <v>2.375</v>
      </c>
      <c r="CM2130">
        <v>2.375</v>
      </c>
      <c r="CO2130">
        <v>2.125</v>
      </c>
    </row>
    <row r="2131" spans="1:99" x14ac:dyDescent="0.55000000000000004">
      <c r="A2131" s="4" t="str">
        <f t="shared" ca="1" si="463"/>
        <v>Macroeconomic Advisers</v>
      </c>
      <c r="B2131" s="4" t="str">
        <f t="shared" si="464"/>
        <v>Dr. Joel Prakken/ Chris Varvares</v>
      </c>
      <c r="C2131" s="4" t="s">
        <v>246</v>
      </c>
      <c r="D2131" s="4" t="s">
        <v>87</v>
      </c>
      <c r="E2131" s="4" t="str">
        <f>IF(COUNTIF($E$2:E2130,"Begin: " &amp; C2131 &amp; "-" &amp; D2131 &amp; "-" &amp; H2131)=0,"Begin: " &amp; C2131 &amp; "-" &amp; D2131 &amp; "-" &amp; H2131,IF((C2131 &amp; "-" &amp; D2131 &amp; "-" &amp; H2131)&lt;&gt;(C2132 &amp; "-" &amp; D2132 &amp; "-" &amp; H2132),"End: " &amp; C2131 &amp; "-" &amp; D2131 &amp; "-" &amp; H2131,""))</f>
        <v/>
      </c>
      <c r="F2131" s="4" t="str">
        <f t="shared" si="465"/>
        <v>Wall Street Journal-Fed Funds Rate-03-2019</v>
      </c>
      <c r="G2131" s="7">
        <v>43534</v>
      </c>
      <c r="H2131" s="7" t="str">
        <f t="shared" si="466"/>
        <v>03-2019</v>
      </c>
      <c r="I2131" s="7" t="str">
        <f t="shared" ca="1" si="467"/>
        <v>Wall Street Journal: Macroeconomic Advisers-Fed Funds Rate-03-2019</v>
      </c>
      <c r="J2131" s="4" t="str">
        <f t="shared" ca="1" si="468"/>
        <v>Fed Funds Rate-Macroeconomic Advisers:03-2019</v>
      </c>
      <c r="K2131" t="s">
        <v>228</v>
      </c>
      <c r="CK2131">
        <v>2.375</v>
      </c>
      <c r="CM2131">
        <v>2.625</v>
      </c>
      <c r="CO2131">
        <v>2.875</v>
      </c>
      <c r="CQ2131">
        <v>2.875</v>
      </c>
      <c r="CS2131">
        <v>2.875</v>
      </c>
      <c r="CU2131">
        <v>2.875</v>
      </c>
    </row>
    <row r="2132" spans="1:99" x14ac:dyDescent="0.55000000000000004">
      <c r="A2132" s="4" t="str">
        <f t="shared" ca="1" si="463"/>
        <v>Ameriprise Financial</v>
      </c>
      <c r="B2132" s="4" t="str">
        <f t="shared" si="464"/>
        <v>Russell Price</v>
      </c>
      <c r="C2132" s="4" t="s">
        <v>246</v>
      </c>
      <c r="D2132" s="4" t="s">
        <v>87</v>
      </c>
      <c r="E2132" s="4" t="str">
        <f>IF(COUNTIF($E$2:E2131,"Begin: " &amp; C2132 &amp; "-" &amp; D2132 &amp; "-" &amp; H2132)=0,"Begin: " &amp; C2132 &amp; "-" &amp; D2132 &amp; "-" &amp; H2132,IF((C2132 &amp; "-" &amp; D2132 &amp; "-" &amp; H2132)&lt;&gt;(C2133 &amp; "-" &amp; D2133 &amp; "-" &amp; H2133),"End: " &amp; C2132 &amp; "-" &amp; D2132 &amp; "-" &amp; H2132,""))</f>
        <v/>
      </c>
      <c r="F2132" s="4" t="str">
        <f t="shared" si="465"/>
        <v>Wall Street Journal-Fed Funds Rate-03-2019</v>
      </c>
      <c r="G2132" s="7">
        <v>43534</v>
      </c>
      <c r="H2132" s="7" t="str">
        <f t="shared" si="466"/>
        <v>03-2019</v>
      </c>
      <c r="I2132" s="7" t="str">
        <f t="shared" ca="1" si="467"/>
        <v>Wall Street Journal: Ameriprise Financial-Fed Funds Rate-03-2019</v>
      </c>
      <c r="J2132" s="4" t="str">
        <f t="shared" ca="1" si="468"/>
        <v>Fed Funds Rate-Ameriprise Financial:03-2019</v>
      </c>
      <c r="K2132" t="s">
        <v>441</v>
      </c>
      <c r="CK2132">
        <v>2.375</v>
      </c>
      <c r="CM2132">
        <v>2.375</v>
      </c>
      <c r="CO2132">
        <v>2.375</v>
      </c>
      <c r="CQ2132">
        <v>2.375</v>
      </c>
      <c r="CS2132">
        <v>2.375</v>
      </c>
      <c r="CU2132">
        <v>2.375</v>
      </c>
    </row>
    <row r="2133" spans="1:99" x14ac:dyDescent="0.55000000000000004">
      <c r="A2133" s="4" t="str">
        <f t="shared" ca="1" si="463"/>
        <v>Eaton Corp.</v>
      </c>
      <c r="B2133" s="4" t="str">
        <f t="shared" si="464"/>
        <v>Arun Raha *</v>
      </c>
      <c r="C2133" s="4" t="s">
        <v>246</v>
      </c>
      <c r="D2133" s="4" t="s">
        <v>87</v>
      </c>
      <c r="E2133" s="4" t="str">
        <f>IF(COUNTIF($E$2:E2132,"Begin: " &amp; C2133 &amp; "-" &amp; D2133 &amp; "-" &amp; H2133)=0,"Begin: " &amp; C2133 &amp; "-" &amp; D2133 &amp; "-" &amp; H2133,IF((C2133 &amp; "-" &amp; D2133 &amp; "-" &amp; H2133)&lt;&gt;(C2134 &amp; "-" &amp; D2134 &amp; "-" &amp; H2134),"End: " &amp; C2133 &amp; "-" &amp; D2133 &amp; "-" &amp; H2133,""))</f>
        <v/>
      </c>
      <c r="F2133" s="4" t="str">
        <f t="shared" si="465"/>
        <v>Wall Street Journal-Fed Funds Rate-03-2019</v>
      </c>
      <c r="G2133" s="7">
        <v>43534</v>
      </c>
      <c r="H2133" s="7" t="str">
        <f t="shared" si="466"/>
        <v>03-2019</v>
      </c>
      <c r="I2133" s="7" t="str">
        <f t="shared" ca="1" si="467"/>
        <v>Wall Street Journal: Eaton Corp.-Fed Funds Rate-03-2019</v>
      </c>
      <c r="J2133" s="4" t="str">
        <f t="shared" ca="1" si="468"/>
        <v>Fed Funds Rate-Eaton Corp.:03-2019</v>
      </c>
      <c r="K2133" t="s">
        <v>678</v>
      </c>
    </row>
    <row r="2134" spans="1:99" x14ac:dyDescent="0.55000000000000004">
      <c r="A2134" s="4" t="str">
        <f t="shared" ca="1" si="463"/>
        <v>Point Loma Nazarene University</v>
      </c>
      <c r="B2134" s="4" t="str">
        <f t="shared" si="464"/>
        <v>Lynn Reaser</v>
      </c>
      <c r="C2134" s="4" t="s">
        <v>246</v>
      </c>
      <c r="D2134" s="4" t="s">
        <v>87</v>
      </c>
      <c r="E2134" s="4" t="str">
        <f>IF(COUNTIF($E$2:E2133,"Begin: " &amp; C2134 &amp; "-" &amp; D2134 &amp; "-" &amp; H2134)=0,"Begin: " &amp; C2134 &amp; "-" &amp; D2134 &amp; "-" &amp; H2134,IF((C2134 &amp; "-" &amp; D2134 &amp; "-" &amp; H2134)&lt;&gt;(C2135 &amp; "-" &amp; D2135 &amp; "-" &amp; H2135),"End: " &amp; C2134 &amp; "-" &amp; D2134 &amp; "-" &amp; H2134,""))</f>
        <v/>
      </c>
      <c r="F2134" s="4" t="str">
        <f t="shared" si="465"/>
        <v>Wall Street Journal-Fed Funds Rate-03-2019</v>
      </c>
      <c r="G2134" s="7">
        <v>43534</v>
      </c>
      <c r="H2134" s="7" t="str">
        <f t="shared" si="466"/>
        <v>03-2019</v>
      </c>
      <c r="I2134" s="7" t="str">
        <f t="shared" ca="1" si="467"/>
        <v>Wall Street Journal: Point Loma Nazarene University-Fed Funds Rate-03-2019</v>
      </c>
      <c r="J2134" s="4" t="str">
        <f t="shared" ca="1" si="468"/>
        <v>Fed Funds Rate-Point Loma Nazarene University:03-2019</v>
      </c>
      <c r="K2134" t="s">
        <v>658</v>
      </c>
      <c r="CK2134">
        <v>2.375</v>
      </c>
      <c r="CM2134">
        <v>2.625</v>
      </c>
      <c r="CO2134">
        <v>2.875</v>
      </c>
      <c r="CQ2134">
        <v>2.875</v>
      </c>
      <c r="CS2134">
        <v>2.625</v>
      </c>
      <c r="CU2134">
        <v>2.375</v>
      </c>
    </row>
    <row r="2135" spans="1:99" x14ac:dyDescent="0.55000000000000004">
      <c r="A2135" s="4" t="str">
        <f t="shared" ca="1" si="463"/>
        <v>Deutsche Bank</v>
      </c>
      <c r="B2135" s="4" t="str">
        <f t="shared" si="464"/>
        <v>Brett Ryan/Matthew Luzzetti</v>
      </c>
      <c r="C2135" s="4" t="s">
        <v>246</v>
      </c>
      <c r="D2135" s="4" t="s">
        <v>87</v>
      </c>
      <c r="E2135" s="4" t="str">
        <f>IF(COUNTIF($E$2:E2134,"Begin: " &amp; C2135 &amp; "-" &amp; D2135 &amp; "-" &amp; H2135)=0,"Begin: " &amp; C2135 &amp; "-" &amp; D2135 &amp; "-" &amp; H2135,IF((C2135 &amp; "-" &amp; D2135 &amp; "-" &amp; H2135)&lt;&gt;(C2136 &amp; "-" &amp; D2136 &amp; "-" &amp; H2136),"End: " &amp; C2135 &amp; "-" &amp; D2135 &amp; "-" &amp; H2135,""))</f>
        <v/>
      </c>
      <c r="F2135" s="4" t="str">
        <f t="shared" si="465"/>
        <v>Wall Street Journal-Fed Funds Rate-03-2019</v>
      </c>
      <c r="G2135" s="7">
        <v>43534</v>
      </c>
      <c r="H2135" s="7" t="str">
        <f t="shared" si="466"/>
        <v>03-2019</v>
      </c>
      <c r="I2135" s="7" t="str">
        <f t="shared" ca="1" si="467"/>
        <v>Wall Street Journal: Deutsche Bank-Fed Funds Rate-03-2019</v>
      </c>
      <c r="J2135" s="4" t="str">
        <f t="shared" ca="1" si="468"/>
        <v>Fed Funds Rate-Deutsche Bank:03-2019</v>
      </c>
      <c r="K2135" t="s">
        <v>804</v>
      </c>
      <c r="CK2135">
        <v>2.375</v>
      </c>
      <c r="CM2135">
        <v>2.625</v>
      </c>
      <c r="CO2135">
        <v>2.875</v>
      </c>
      <c r="CQ2135">
        <v>2.875</v>
      </c>
      <c r="CS2135">
        <v>2.625</v>
      </c>
      <c r="CU2135">
        <v>2.625</v>
      </c>
    </row>
    <row r="2136" spans="1:99" x14ac:dyDescent="0.55000000000000004">
      <c r="A2136" s="4" t="str">
        <f t="shared" ca="1" si="463"/>
        <v>Prestige Economics LLC</v>
      </c>
      <c r="B2136" s="4" t="str">
        <f t="shared" si="464"/>
        <v>Jason Schenker *</v>
      </c>
      <c r="C2136" s="4" t="s">
        <v>246</v>
      </c>
      <c r="D2136" s="4" t="s">
        <v>87</v>
      </c>
      <c r="E2136" s="4" t="str">
        <f>IF(COUNTIF($E$2:E2135,"Begin: " &amp; C2136 &amp; "-" &amp; D2136 &amp; "-" &amp; H2136)=0,"Begin: " &amp; C2136 &amp; "-" &amp; D2136 &amp; "-" &amp; H2136,IF((C2136 &amp; "-" &amp; D2136 &amp; "-" &amp; H2136)&lt;&gt;(C2137 &amp; "-" &amp; D2137 &amp; "-" &amp; H2137),"End: " &amp; C2136 &amp; "-" &amp; D2136 &amp; "-" &amp; H2136,""))</f>
        <v/>
      </c>
      <c r="F2136" s="4" t="str">
        <f t="shared" si="465"/>
        <v>Wall Street Journal-Fed Funds Rate-03-2019</v>
      </c>
      <c r="G2136" s="7">
        <v>43534</v>
      </c>
      <c r="H2136" s="7" t="str">
        <f t="shared" si="466"/>
        <v>03-2019</v>
      </c>
      <c r="I2136" s="7" t="str">
        <f t="shared" ca="1" si="467"/>
        <v>Wall Street Journal: Prestige Economics LLC-Fed Funds Rate-03-2019</v>
      </c>
      <c r="J2136" s="4" t="str">
        <f t="shared" ca="1" si="468"/>
        <v>Fed Funds Rate-Prestige Economics LLC:03-2019</v>
      </c>
      <c r="K2136" t="s">
        <v>767</v>
      </c>
    </row>
    <row r="2137" spans="1:99" x14ac:dyDescent="0.55000000000000004">
      <c r="A2137" s="4" t="str">
        <f t="shared" ca="1" si="463"/>
        <v>Pantheon Macroeconomics</v>
      </c>
      <c r="B2137" s="4" t="str">
        <f t="shared" si="464"/>
        <v>Ian Shepherdson</v>
      </c>
      <c r="C2137" s="4" t="s">
        <v>246</v>
      </c>
      <c r="D2137" s="4" t="s">
        <v>87</v>
      </c>
      <c r="E2137" s="4" t="str">
        <f>IF(COUNTIF($E$2:E2136,"Begin: " &amp; C2137 &amp; "-" &amp; D2137 &amp; "-" &amp; H2137)=0,"Begin: " &amp; C2137 &amp; "-" &amp; D2137 &amp; "-" &amp; H2137,IF((C2137 &amp; "-" &amp; D2137 &amp; "-" &amp; H2137)&lt;&gt;(C2138 &amp; "-" &amp; D2138 &amp; "-" &amp; H2138),"End: " &amp; C2137 &amp; "-" &amp; D2137 &amp; "-" &amp; H2137,""))</f>
        <v/>
      </c>
      <c r="F2137" s="4" t="str">
        <f t="shared" si="465"/>
        <v>Wall Street Journal-Fed Funds Rate-03-2019</v>
      </c>
      <c r="G2137" s="7">
        <v>43534</v>
      </c>
      <c r="H2137" s="7" t="str">
        <f t="shared" si="466"/>
        <v>03-2019</v>
      </c>
      <c r="I2137" s="7" t="str">
        <f t="shared" ca="1" si="467"/>
        <v>Wall Street Journal: Pantheon Macroeconomics-Fed Funds Rate-03-2019</v>
      </c>
      <c r="J2137" s="4" t="str">
        <f t="shared" ca="1" si="468"/>
        <v>Fed Funds Rate-Pantheon Macroeconomics:03-2019</v>
      </c>
      <c r="K2137" t="s">
        <v>231</v>
      </c>
      <c r="CK2137">
        <v>2.375</v>
      </c>
      <c r="CM2137">
        <v>2.875</v>
      </c>
      <c r="CO2137">
        <v>3.125</v>
      </c>
      <c r="CQ2137">
        <v>2.875</v>
      </c>
      <c r="CS2137">
        <v>2.125</v>
      </c>
      <c r="CU2137">
        <v>1.875</v>
      </c>
    </row>
    <row r="2138" spans="1:99" x14ac:dyDescent="0.55000000000000004">
      <c r="A2138" s="4" t="str">
        <f t="shared" ca="1" si="463"/>
        <v>Decision Economics, Inc.</v>
      </c>
      <c r="B2138" s="4" t="str">
        <f t="shared" si="464"/>
        <v>Allen Sinai</v>
      </c>
      <c r="C2138" s="4" t="s">
        <v>246</v>
      </c>
      <c r="D2138" s="4" t="s">
        <v>87</v>
      </c>
      <c r="E2138" s="4" t="str">
        <f>IF(COUNTIF($E$2:E2137,"Begin: " &amp; C2138 &amp; "-" &amp; D2138 &amp; "-" &amp; H2138)=0,"Begin: " &amp; C2138 &amp; "-" &amp; D2138 &amp; "-" &amp; H2138,IF((C2138 &amp; "-" &amp; D2138 &amp; "-" &amp; H2138)&lt;&gt;(C2139 &amp; "-" &amp; D2139 &amp; "-" &amp; H2139),"End: " &amp; C2138 &amp; "-" &amp; D2138 &amp; "-" &amp; H2138,""))</f>
        <v/>
      </c>
      <c r="F2138" s="4" t="str">
        <f t="shared" si="465"/>
        <v>Wall Street Journal-Fed Funds Rate-03-2019</v>
      </c>
      <c r="G2138" s="7">
        <v>43534</v>
      </c>
      <c r="H2138" s="7" t="str">
        <f t="shared" si="466"/>
        <v>03-2019</v>
      </c>
      <c r="I2138" s="7" t="str">
        <f t="shared" ca="1" si="467"/>
        <v>Wall Street Journal: Decision Economics, Inc.-Fed Funds Rate-03-2019</v>
      </c>
      <c r="J2138" s="4" t="str">
        <f t="shared" ca="1" si="468"/>
        <v>Fed Funds Rate-Decision Economics, Inc.:03-2019</v>
      </c>
      <c r="K2138" t="s">
        <v>233</v>
      </c>
      <c r="CK2138">
        <v>2.62</v>
      </c>
      <c r="CM2138">
        <v>2.62</v>
      </c>
      <c r="CO2138">
        <v>2.87</v>
      </c>
      <c r="CQ2138">
        <v>2.87</v>
      </c>
      <c r="CS2138">
        <v>3.12</v>
      </c>
      <c r="CU2138">
        <v>3.37</v>
      </c>
    </row>
    <row r="2139" spans="1:99" x14ac:dyDescent="0.55000000000000004">
      <c r="A2139" s="4" t="str">
        <f t="shared" ca="1" si="463"/>
        <v>Parsec Financial</v>
      </c>
      <c r="B2139" s="4" t="str">
        <f t="shared" si="464"/>
        <v>James F. Smith</v>
      </c>
      <c r="C2139" s="4" t="s">
        <v>246</v>
      </c>
      <c r="D2139" s="4" t="s">
        <v>87</v>
      </c>
      <c r="E2139" s="4" t="str">
        <f>IF(COUNTIF($E$2:E2138,"Begin: " &amp; C2139 &amp; "-" &amp; D2139 &amp; "-" &amp; H2139)=0,"Begin: " &amp; C2139 &amp; "-" &amp; D2139 &amp; "-" &amp; H2139,IF((C2139 &amp; "-" &amp; D2139 &amp; "-" &amp; H2139)&lt;&gt;(C2140 &amp; "-" &amp; D2140 &amp; "-" &amp; H2140),"End: " &amp; C2139 &amp; "-" &amp; D2139 &amp; "-" &amp; H2139,""))</f>
        <v/>
      </c>
      <c r="F2139" s="4" t="str">
        <f t="shared" si="465"/>
        <v>Wall Street Journal-Fed Funds Rate-03-2019</v>
      </c>
      <c r="G2139" s="7">
        <v>43534</v>
      </c>
      <c r="H2139" s="7" t="str">
        <f t="shared" si="466"/>
        <v>03-2019</v>
      </c>
      <c r="I2139" s="7" t="str">
        <f t="shared" ca="1" si="467"/>
        <v>Wall Street Journal: Parsec Financial-Fed Funds Rate-03-2019</v>
      </c>
      <c r="J2139" s="4" t="str">
        <f t="shared" ca="1" si="468"/>
        <v>Fed Funds Rate-Parsec Financial:03-2019</v>
      </c>
      <c r="K2139" t="s">
        <v>234</v>
      </c>
      <c r="CK2139">
        <v>2.625</v>
      </c>
      <c r="CM2139">
        <v>2.875</v>
      </c>
      <c r="CO2139">
        <v>3.125</v>
      </c>
      <c r="CQ2139">
        <v>3.625</v>
      </c>
      <c r="CS2139">
        <v>3.375</v>
      </c>
      <c r="CU2139">
        <v>2.625</v>
      </c>
    </row>
    <row r="2140" spans="1:99" x14ac:dyDescent="0.55000000000000004">
      <c r="A2140" s="4" t="str">
        <f t="shared" ca="1" si="463"/>
        <v>Univ of Central FL</v>
      </c>
      <c r="B2140" s="4" t="str">
        <f t="shared" si="464"/>
        <v>Sean M. Snaith</v>
      </c>
      <c r="C2140" s="4" t="s">
        <v>246</v>
      </c>
      <c r="D2140" s="4" t="s">
        <v>87</v>
      </c>
      <c r="E2140" s="4" t="str">
        <f>IF(COUNTIF($E$2:E2139,"Begin: " &amp; C2140 &amp; "-" &amp; D2140 &amp; "-" &amp; H2140)=0,"Begin: " &amp; C2140 &amp; "-" &amp; D2140 &amp; "-" &amp; H2140,IF((C2140 &amp; "-" &amp; D2140 &amp; "-" &amp; H2140)&lt;&gt;(C2141 &amp; "-" &amp; D2141 &amp; "-" &amp; H2141),"End: " &amp; C2140 &amp; "-" &amp; D2140 &amp; "-" &amp; H2140,""))</f>
        <v/>
      </c>
      <c r="F2140" s="4" t="str">
        <f t="shared" si="465"/>
        <v>Wall Street Journal-Fed Funds Rate-03-2019</v>
      </c>
      <c r="G2140" s="7">
        <v>43534</v>
      </c>
      <c r="H2140" s="7" t="str">
        <f t="shared" si="466"/>
        <v>03-2019</v>
      </c>
      <c r="I2140" s="7" t="str">
        <f t="shared" ca="1" si="467"/>
        <v>Wall Street Journal: Univ of Central FL-Fed Funds Rate-03-2019</v>
      </c>
      <c r="J2140" s="4" t="str">
        <f t="shared" ca="1" si="468"/>
        <v>Fed Funds Rate-Univ of Central FL:03-2019</v>
      </c>
      <c r="K2140" t="s">
        <v>235</v>
      </c>
      <c r="CK2140">
        <v>2.625</v>
      </c>
      <c r="CM2140">
        <v>2.625</v>
      </c>
      <c r="CO2140">
        <v>2.875</v>
      </c>
      <c r="CQ2140">
        <v>2.875</v>
      </c>
      <c r="CS2140">
        <v>3.125</v>
      </c>
      <c r="CU2140">
        <v>3.125</v>
      </c>
    </row>
    <row r="2141" spans="1:99" x14ac:dyDescent="0.55000000000000004">
      <c r="A2141" s="4" t="str">
        <f t="shared" ca="1" si="463"/>
        <v>SS Economics</v>
      </c>
      <c r="B2141" s="4" t="str">
        <f t="shared" si="464"/>
        <v>Sung Won Sohn</v>
      </c>
      <c r="C2141" s="4" t="s">
        <v>246</v>
      </c>
      <c r="D2141" s="4" t="s">
        <v>87</v>
      </c>
      <c r="E2141" s="4" t="str">
        <f>IF(COUNTIF($E$2:E2140,"Begin: " &amp; C2141 &amp; "-" &amp; D2141 &amp; "-" &amp; H2141)=0,"Begin: " &amp; C2141 &amp; "-" &amp; D2141 &amp; "-" &amp; H2141,IF((C2141 &amp; "-" &amp; D2141 &amp; "-" &amp; H2141)&lt;&gt;(C2142 &amp; "-" &amp; D2142 &amp; "-" &amp; H2142),"End: " &amp; C2141 &amp; "-" &amp; D2141 &amp; "-" &amp; H2141,""))</f>
        <v/>
      </c>
      <c r="F2141" s="4" t="str">
        <f t="shared" si="465"/>
        <v>Wall Street Journal-Fed Funds Rate-03-2019</v>
      </c>
      <c r="G2141" s="7">
        <v>43534</v>
      </c>
      <c r="H2141" s="7" t="str">
        <f t="shared" si="466"/>
        <v>03-2019</v>
      </c>
      <c r="I2141" s="7" t="str">
        <f t="shared" ca="1" si="467"/>
        <v>Wall Street Journal: SS Economics-Fed Funds Rate-03-2019</v>
      </c>
      <c r="J2141" s="4" t="str">
        <f t="shared" ca="1" si="468"/>
        <v>Fed Funds Rate-SS Economics:03-2019</v>
      </c>
      <c r="K2141" t="s">
        <v>785</v>
      </c>
      <c r="CK2141">
        <v>2.375</v>
      </c>
      <c r="CM2141">
        <v>2.375</v>
      </c>
      <c r="CO2141">
        <v>2.625</v>
      </c>
      <c r="CQ2141">
        <v>2.6259999999999999</v>
      </c>
      <c r="CS2141">
        <v>2.875</v>
      </c>
      <c r="CU2141">
        <v>2.875</v>
      </c>
    </row>
    <row r="2142" spans="1:99" x14ac:dyDescent="0.55000000000000004">
      <c r="A2142" s="4" t="str">
        <f t="shared" ref="A2142:A2152" ca="1" si="469">IF(ISERROR(IF(C2142="GIOA",INDEX(List_AnonymousForecasters,MATCH(LEFT(K2142,FIND(":",K2142,1)-1),List_IndividualForecasters,0),1),INDEX(List_FirmNamesOmega,MATCH(LEFT(K2142,FIND(":",K2142,1)-1),List_FirmNamesAlpha,0),1))),LEFT(K2142,FIND(":",K2142,1)-1),IF(C2142="GIOA",INDEX(List_AnonymousForecasters,MATCH(LEFT(K2142,FIND(":",K2142,1)-1),List_IndividualForecasters,0),1),INDEX(List_FirmNamesOmega,MATCH(LEFT(K2142,FIND(":",K2142,1)-1),List_FirmNamesAlpha,0),1)))</f>
        <v>Pierpont Securities</v>
      </c>
      <c r="B2142" s="4" t="str">
        <f t="shared" ref="B2142:B2152" si="470">MID(K2142,FIND(":",K2142,1)+2,LEN(K2142)-FIND(":",K2142,1))</f>
        <v>Stephen Stanley</v>
      </c>
      <c r="C2142" s="4" t="s">
        <v>246</v>
      </c>
      <c r="D2142" s="4" t="s">
        <v>87</v>
      </c>
      <c r="E2142" s="4" t="str">
        <f>IF(COUNTIF($E$2:E2141,"Begin: " &amp; C2142 &amp; "-" &amp; D2142 &amp; "-" &amp; H2142)=0,"Begin: " &amp; C2142 &amp; "-" &amp; D2142 &amp; "-" &amp; H2142,IF((C2142 &amp; "-" &amp; D2142 &amp; "-" &amp; H2142)&lt;&gt;(C2143 &amp; "-" &amp; D2143 &amp; "-" &amp; H2143),"End: " &amp; C2142 &amp; "-" &amp; D2142 &amp; "-" &amp; H2142,""))</f>
        <v/>
      </c>
      <c r="F2142" s="4" t="str">
        <f t="shared" ref="F2142:F2152" si="471">C2142 &amp; "-" &amp; D2142 &amp; "-" &amp; H2142</f>
        <v>Wall Street Journal-Fed Funds Rate-03-2019</v>
      </c>
      <c r="G2142" s="7">
        <v>43534</v>
      </c>
      <c r="H2142" s="7" t="str">
        <f t="shared" ref="H2142:H2152" si="472">TEXT(MONTH(G2142),"00") &amp; "-" &amp; TEXT(YEAR(G2142),"0000")</f>
        <v>03-2019</v>
      </c>
      <c r="I2142" s="7" t="str">
        <f t="shared" ref="I2142:I2152" ca="1" si="473">C2142 &amp; ": " &amp; A2142 &amp; "-" &amp; D2142 &amp; "-" &amp; H2142</f>
        <v>Wall Street Journal: Pierpont Securities-Fed Funds Rate-03-2019</v>
      </c>
      <c r="J2142" s="4" t="str">
        <f t="shared" ref="J2142:J2152" ca="1" si="474">D2142 &amp; "-" &amp; A2142 &amp; ":" &amp; TEXT(MONTH(G2142),"00") &amp; "-" &amp; TEXT(YEAR(G2142),"0000")</f>
        <v>Fed Funds Rate-Pierpont Securities:03-2019</v>
      </c>
      <c r="K2142" t="s">
        <v>238</v>
      </c>
      <c r="CK2142">
        <v>2.625</v>
      </c>
      <c r="CM2142">
        <v>3.125</v>
      </c>
      <c r="CO2142">
        <v>3.375</v>
      </c>
      <c r="CQ2142">
        <v>3.625</v>
      </c>
      <c r="CS2142">
        <v>3.875</v>
      </c>
      <c r="CU2142">
        <v>4.125</v>
      </c>
    </row>
    <row r="2143" spans="1:99" x14ac:dyDescent="0.55000000000000004">
      <c r="A2143" s="4" t="str">
        <f t="shared" ca="1" si="469"/>
        <v>Economic Analysis Associates Inc.</v>
      </c>
      <c r="B2143" s="4" t="str">
        <f t="shared" si="470"/>
        <v>Susan M. Sterne</v>
      </c>
      <c r="C2143" s="4" t="s">
        <v>246</v>
      </c>
      <c r="D2143" s="4" t="s">
        <v>87</v>
      </c>
      <c r="E2143" s="4" t="str">
        <f>IF(COUNTIF($E$2:E2142,"Begin: " &amp; C2143 &amp; "-" &amp; D2143 &amp; "-" &amp; H2143)=0,"Begin: " &amp; C2143 &amp; "-" &amp; D2143 &amp; "-" &amp; H2143,IF((C2143 &amp; "-" &amp; D2143 &amp; "-" &amp; H2143)&lt;&gt;(C2144 &amp; "-" &amp; D2144 &amp; "-" &amp; H2144),"End: " &amp; C2143 &amp; "-" &amp; D2143 &amp; "-" &amp; H2143,""))</f>
        <v/>
      </c>
      <c r="F2143" s="4" t="str">
        <f t="shared" si="471"/>
        <v>Wall Street Journal-Fed Funds Rate-03-2019</v>
      </c>
      <c r="G2143" s="7">
        <v>43534</v>
      </c>
      <c r="H2143" s="7" t="str">
        <f t="shared" si="472"/>
        <v>03-2019</v>
      </c>
      <c r="I2143" s="7" t="str">
        <f t="shared" ca="1" si="473"/>
        <v>Wall Street Journal: Economic Analysis Associates Inc.-Fed Funds Rate-03-2019</v>
      </c>
      <c r="J2143" s="4" t="str">
        <f t="shared" ca="1" si="474"/>
        <v>Fed Funds Rate-Economic Analysis Associates Inc.:03-2019</v>
      </c>
      <c r="K2143" t="s">
        <v>239</v>
      </c>
      <c r="CK2143">
        <v>2.38</v>
      </c>
      <c r="CM2143">
        <v>2.38</v>
      </c>
      <c r="CO2143">
        <v>2.5</v>
      </c>
      <c r="CQ2143">
        <v>2.5</v>
      </c>
      <c r="CS2143">
        <v>2.5</v>
      </c>
      <c r="CU2143">
        <v>2.5</v>
      </c>
    </row>
    <row r="2144" spans="1:99" x14ac:dyDescent="0.55000000000000004">
      <c r="A2144" s="4" t="str">
        <f t="shared" ca="1" si="469"/>
        <v>CSFB</v>
      </c>
      <c r="B2144" s="4" t="str">
        <f t="shared" si="470"/>
        <v>James Sweeney *</v>
      </c>
      <c r="C2144" s="4" t="s">
        <v>246</v>
      </c>
      <c r="D2144" s="4" t="s">
        <v>87</v>
      </c>
      <c r="E2144" s="4" t="str">
        <f>IF(COUNTIF($E$2:E2143,"Begin: " &amp; C2144 &amp; "-" &amp; D2144 &amp; "-" &amp; H2144)=0,"Begin: " &amp; C2144 &amp; "-" &amp; D2144 &amp; "-" &amp; H2144,IF((C2144 &amp; "-" &amp; D2144 &amp; "-" &amp; H2144)&lt;&gt;(C2145 &amp; "-" &amp; D2145 &amp; "-" &amp; H2145),"End: " &amp; C2144 &amp; "-" &amp; D2144 &amp; "-" &amp; H2144,""))</f>
        <v/>
      </c>
      <c r="F2144" s="4" t="str">
        <f t="shared" si="471"/>
        <v>Wall Street Journal-Fed Funds Rate-03-2019</v>
      </c>
      <c r="G2144" s="7">
        <v>43534</v>
      </c>
      <c r="H2144" s="7" t="str">
        <f t="shared" si="472"/>
        <v>03-2019</v>
      </c>
      <c r="I2144" s="7" t="str">
        <f t="shared" ca="1" si="473"/>
        <v>Wall Street Journal: CSFB-Fed Funds Rate-03-2019</v>
      </c>
      <c r="J2144" s="4" t="str">
        <f t="shared" ca="1" si="474"/>
        <v>Fed Funds Rate-CSFB:03-2019</v>
      </c>
      <c r="K2144" t="s">
        <v>753</v>
      </c>
    </row>
    <row r="2145" spans="1:99" x14ac:dyDescent="0.55000000000000004">
      <c r="A2145" s="4" t="str">
        <f t="shared" ca="1" si="469"/>
        <v>American Chemisty Council</v>
      </c>
      <c r="B2145" s="4" t="str">
        <f t="shared" si="470"/>
        <v>Kevin Swift</v>
      </c>
      <c r="C2145" s="4" t="s">
        <v>246</v>
      </c>
      <c r="D2145" s="4" t="s">
        <v>87</v>
      </c>
      <c r="E2145" s="4" t="str">
        <f>IF(COUNTIF($E$2:E2144,"Begin: " &amp; C2145 &amp; "-" &amp; D2145 &amp; "-" &amp; H2145)=0,"Begin: " &amp; C2145 &amp; "-" &amp; D2145 &amp; "-" &amp; H2145,IF((C2145 &amp; "-" &amp; D2145 &amp; "-" &amp; H2145)&lt;&gt;(C2146 &amp; "-" &amp; D2146 &amp; "-" &amp; H2146),"End: " &amp; C2145 &amp; "-" &amp; D2145 &amp; "-" &amp; H2145,""))</f>
        <v/>
      </c>
      <c r="F2145" s="4" t="str">
        <f t="shared" si="471"/>
        <v>Wall Street Journal-Fed Funds Rate-03-2019</v>
      </c>
      <c r="G2145" s="7">
        <v>43534</v>
      </c>
      <c r="H2145" s="7" t="str">
        <f t="shared" si="472"/>
        <v>03-2019</v>
      </c>
      <c r="I2145" s="7" t="str">
        <f t="shared" ca="1" si="473"/>
        <v>Wall Street Journal: American Chemisty Council-Fed Funds Rate-03-2019</v>
      </c>
      <c r="J2145" s="4" t="str">
        <f t="shared" ca="1" si="474"/>
        <v>Fed Funds Rate-American Chemisty Council:03-2019</v>
      </c>
      <c r="K2145" t="s">
        <v>443</v>
      </c>
      <c r="CK2145">
        <v>2.375</v>
      </c>
      <c r="CM2145">
        <v>2.625</v>
      </c>
      <c r="CO2145">
        <v>2.625</v>
      </c>
      <c r="CQ2145">
        <v>2.375</v>
      </c>
      <c r="CS2145">
        <v>2.125</v>
      </c>
      <c r="CU2145">
        <v>2.125</v>
      </c>
    </row>
    <row r="2146" spans="1:99" x14ac:dyDescent="0.55000000000000004">
      <c r="A2146" s="4" t="str">
        <f t="shared" ca="1" si="469"/>
        <v>Grant Thornton</v>
      </c>
      <c r="B2146" s="4" t="str">
        <f t="shared" si="470"/>
        <v>Diane Swonk</v>
      </c>
      <c r="C2146" s="4" t="s">
        <v>246</v>
      </c>
      <c r="D2146" s="4" t="s">
        <v>87</v>
      </c>
      <c r="E2146" s="4" t="str">
        <f>IF(COUNTIF($E$2:E2145,"Begin: " &amp; C2146 &amp; "-" &amp; D2146 &amp; "-" &amp; H2146)=0,"Begin: " &amp; C2146 &amp; "-" &amp; D2146 &amp; "-" &amp; H2146,IF((C2146 &amp; "-" &amp; D2146 &amp; "-" &amp; H2146)&lt;&gt;(C2147 &amp; "-" &amp; D2147 &amp; "-" &amp; H2147),"End: " &amp; C2146 &amp; "-" &amp; D2146 &amp; "-" &amp; H2146,""))</f>
        <v/>
      </c>
      <c r="F2146" s="4" t="str">
        <f t="shared" si="471"/>
        <v>Wall Street Journal-Fed Funds Rate-03-2019</v>
      </c>
      <c r="G2146" s="7">
        <v>43534</v>
      </c>
      <c r="H2146" s="7" t="str">
        <f t="shared" si="472"/>
        <v>03-2019</v>
      </c>
      <c r="I2146" s="7" t="str">
        <f t="shared" ca="1" si="473"/>
        <v>Wall Street Journal: Grant Thornton-Fed Funds Rate-03-2019</v>
      </c>
      <c r="J2146" s="4" t="str">
        <f t="shared" ca="1" si="474"/>
        <v>Fed Funds Rate-Grant Thornton:03-2019</v>
      </c>
      <c r="K2146" t="s">
        <v>772</v>
      </c>
      <c r="CK2146">
        <v>2.375</v>
      </c>
      <c r="CM2146">
        <v>2.375</v>
      </c>
      <c r="CO2146">
        <v>1.125</v>
      </c>
      <c r="CQ2146">
        <v>0.125</v>
      </c>
      <c r="CS2146">
        <v>0.125</v>
      </c>
      <c r="CU2146">
        <v>0.125</v>
      </c>
    </row>
    <row r="2147" spans="1:99" x14ac:dyDescent="0.55000000000000004">
      <c r="A2147" s="4" t="str">
        <f t="shared" ca="1" si="469"/>
        <v>The Northern Trust</v>
      </c>
      <c r="B2147" s="4" t="str">
        <f t="shared" si="470"/>
        <v xml:space="preserve">Carl Tannenbaum </v>
      </c>
      <c r="C2147" s="4" t="s">
        <v>246</v>
      </c>
      <c r="D2147" s="4" t="s">
        <v>87</v>
      </c>
      <c r="E2147" s="4" t="str">
        <f>IF(COUNTIF($E$2:E2146,"Begin: " &amp; C2147 &amp; "-" &amp; D2147 &amp; "-" &amp; H2147)=0,"Begin: " &amp; C2147 &amp; "-" &amp; D2147 &amp; "-" &amp; H2147,IF((C2147 &amp; "-" &amp; D2147 &amp; "-" &amp; H2147)&lt;&gt;(C2148 &amp; "-" &amp; D2148 &amp; "-" &amp; H2148),"End: " &amp; C2147 &amp; "-" &amp; D2147 &amp; "-" &amp; H2147,""))</f>
        <v/>
      </c>
      <c r="F2147" s="4" t="str">
        <f t="shared" si="471"/>
        <v>Wall Street Journal-Fed Funds Rate-03-2019</v>
      </c>
      <c r="G2147" s="7">
        <v>43534</v>
      </c>
      <c r="H2147" s="7" t="str">
        <f t="shared" si="472"/>
        <v>03-2019</v>
      </c>
      <c r="I2147" s="7" t="str">
        <f t="shared" ca="1" si="473"/>
        <v>Wall Street Journal: The Northern Trust-Fed Funds Rate-03-2019</v>
      </c>
      <c r="J2147" s="4" t="str">
        <f t="shared" ca="1" si="474"/>
        <v>Fed Funds Rate-The Northern Trust:03-2019</v>
      </c>
      <c r="K2147" t="s">
        <v>241</v>
      </c>
      <c r="CK2147">
        <v>2.375</v>
      </c>
      <c r="CM2147">
        <v>2.625</v>
      </c>
      <c r="CO2147">
        <v>2.625</v>
      </c>
      <c r="CQ2147">
        <v>2.625</v>
      </c>
      <c r="CS2147">
        <v>2.625</v>
      </c>
      <c r="CU2147">
        <v>2.625</v>
      </c>
    </row>
    <row r="2148" spans="1:99" x14ac:dyDescent="0.55000000000000004">
      <c r="A2148" s="4" t="str">
        <f t="shared" ca="1" si="469"/>
        <v>BNP Paribas</v>
      </c>
      <c r="B2148" s="4" t="str">
        <f t="shared" si="470"/>
        <v>US Economics Team</v>
      </c>
      <c r="C2148" s="4" t="s">
        <v>246</v>
      </c>
      <c r="D2148" s="4" t="s">
        <v>87</v>
      </c>
      <c r="E2148" s="4" t="str">
        <f>IF(COUNTIF($E$2:E2147,"Begin: " &amp; C2148 &amp; "-" &amp; D2148 &amp; "-" &amp; H2148)=0,"Begin: " &amp; C2148 &amp; "-" &amp; D2148 &amp; "-" &amp; H2148,IF((C2148 &amp; "-" &amp; D2148 &amp; "-" &amp; H2148)&lt;&gt;(C2149 &amp; "-" &amp; D2149 &amp; "-" &amp; H2149),"End: " &amp; C2148 &amp; "-" &amp; D2148 &amp; "-" &amp; H2148,""))</f>
        <v/>
      </c>
      <c r="F2148" s="4" t="str">
        <f t="shared" si="471"/>
        <v>Wall Street Journal-Fed Funds Rate-03-2019</v>
      </c>
      <c r="G2148" s="7">
        <v>43534</v>
      </c>
      <c r="H2148" s="7" t="str">
        <f t="shared" si="472"/>
        <v>03-2019</v>
      </c>
      <c r="I2148" s="7" t="str">
        <f t="shared" ca="1" si="473"/>
        <v>Wall Street Journal: BNP Paribas-Fed Funds Rate-03-2019</v>
      </c>
      <c r="J2148" s="4" t="str">
        <f t="shared" ca="1" si="474"/>
        <v>Fed Funds Rate-BNP Paribas:03-2019</v>
      </c>
      <c r="K2148" t="s">
        <v>444</v>
      </c>
      <c r="CK2148">
        <v>2.375</v>
      </c>
      <c r="CM2148">
        <v>2.375</v>
      </c>
      <c r="CO2148">
        <v>2.375</v>
      </c>
      <c r="CQ2148">
        <v>2.375</v>
      </c>
    </row>
    <row r="2149" spans="1:99" x14ac:dyDescent="0.55000000000000004">
      <c r="A2149" s="4" t="str">
        <f t="shared" ca="1" si="469"/>
        <v>The Conference Board</v>
      </c>
      <c r="B2149" s="4" t="str">
        <f t="shared" si="470"/>
        <v>Bart van Ark</v>
      </c>
      <c r="C2149" s="4" t="s">
        <v>246</v>
      </c>
      <c r="D2149" s="4" t="s">
        <v>87</v>
      </c>
      <c r="E2149" s="4" t="str">
        <f>IF(COUNTIF($E$2:E2148,"Begin: " &amp; C2149 &amp; "-" &amp; D2149 &amp; "-" &amp; H2149)=0,"Begin: " &amp; C2149 &amp; "-" &amp; D2149 &amp; "-" &amp; H2149,IF((C2149 &amp; "-" &amp; D2149 &amp; "-" &amp; H2149)&lt;&gt;(C2150 &amp; "-" &amp; D2150 &amp; "-" &amp; H2150),"End: " &amp; C2149 &amp; "-" &amp; D2149 &amp; "-" &amp; H2149,""))</f>
        <v/>
      </c>
      <c r="F2149" s="4" t="str">
        <f t="shared" si="471"/>
        <v>Wall Street Journal-Fed Funds Rate-03-2019</v>
      </c>
      <c r="G2149" s="7">
        <v>43534</v>
      </c>
      <c r="H2149" s="7" t="str">
        <f t="shared" si="472"/>
        <v>03-2019</v>
      </c>
      <c r="I2149" s="7" t="str">
        <f t="shared" ca="1" si="473"/>
        <v>Wall Street Journal: The Conference Board-Fed Funds Rate-03-2019</v>
      </c>
      <c r="J2149" s="4" t="str">
        <f t="shared" ca="1" si="474"/>
        <v>Fed Funds Rate-The Conference Board:03-2019</v>
      </c>
      <c r="K2149" t="s">
        <v>242</v>
      </c>
      <c r="CK2149">
        <v>2.38</v>
      </c>
      <c r="CM2149">
        <v>2.63</v>
      </c>
      <c r="CO2149">
        <v>2.63</v>
      </c>
      <c r="CQ2149">
        <v>2.63</v>
      </c>
    </row>
    <row r="2150" spans="1:99" x14ac:dyDescent="0.55000000000000004">
      <c r="A2150" s="4" t="str">
        <f t="shared" ca="1" si="469"/>
        <v>First Trust Adv.</v>
      </c>
      <c r="B2150" s="4" t="str">
        <f t="shared" si="470"/>
        <v>Brian S. Wesbury/ Robert Stein</v>
      </c>
      <c r="C2150" s="4" t="s">
        <v>246</v>
      </c>
      <c r="D2150" s="4" t="s">
        <v>87</v>
      </c>
      <c r="E2150" s="4" t="str">
        <f>IF(COUNTIF($E$2:E2149,"Begin: " &amp; C2150 &amp; "-" &amp; D2150 &amp; "-" &amp; H2150)=0,"Begin: " &amp; C2150 &amp; "-" &amp; D2150 &amp; "-" &amp; H2150,IF((C2150 &amp; "-" &amp; D2150 &amp; "-" &amp; H2150)&lt;&gt;(C2151 &amp; "-" &amp; D2151 &amp; "-" &amp; H2151),"End: " &amp; C2150 &amp; "-" &amp; D2150 &amp; "-" &amp; H2150,""))</f>
        <v/>
      </c>
      <c r="F2150" s="4" t="str">
        <f t="shared" si="471"/>
        <v>Wall Street Journal-Fed Funds Rate-03-2019</v>
      </c>
      <c r="G2150" s="7">
        <v>43534</v>
      </c>
      <c r="H2150" s="7" t="str">
        <f t="shared" si="472"/>
        <v>03-2019</v>
      </c>
      <c r="I2150" s="7" t="str">
        <f t="shared" ca="1" si="473"/>
        <v>Wall Street Journal: First Trust Adv.-Fed Funds Rate-03-2019</v>
      </c>
      <c r="J2150" s="4" t="str">
        <f t="shared" ca="1" si="474"/>
        <v>Fed Funds Rate-First Trust Adv.:03-2019</v>
      </c>
      <c r="K2150" t="s">
        <v>243</v>
      </c>
      <c r="CK2150">
        <v>2.625</v>
      </c>
      <c r="CM2150">
        <v>2.875</v>
      </c>
      <c r="CO2150">
        <v>3.125</v>
      </c>
      <c r="CQ2150">
        <v>3.125</v>
      </c>
    </row>
    <row r="2151" spans="1:99" x14ac:dyDescent="0.55000000000000004">
      <c r="A2151" s="4" t="str">
        <f t="shared" ca="1" si="469"/>
        <v>National Association of Realtors</v>
      </c>
      <c r="B2151" s="4" t="str">
        <f t="shared" si="470"/>
        <v>Lawrence Yun</v>
      </c>
      <c r="C2151" s="4" t="s">
        <v>246</v>
      </c>
      <c r="D2151" s="4" t="s">
        <v>87</v>
      </c>
      <c r="E2151" s="4" t="str">
        <f>IF(COUNTIF($E$2:E2150,"Begin: " &amp; C2151 &amp; "-" &amp; D2151 &amp; "-" &amp; H2151)=0,"Begin: " &amp; C2151 &amp; "-" &amp; D2151 &amp; "-" &amp; H2151,IF((C2151 &amp; "-" &amp; D2151 &amp; "-" &amp; H2151)&lt;&gt;(C2152 &amp; "-" &amp; D2152 &amp; "-" &amp; H2152),"End: " &amp; C2151 &amp; "-" &amp; D2151 &amp; "-" &amp; H2151,""))</f>
        <v/>
      </c>
      <c r="F2151" s="4" t="str">
        <f t="shared" si="471"/>
        <v>Wall Street Journal-Fed Funds Rate-03-2019</v>
      </c>
      <c r="G2151" s="7">
        <v>43534</v>
      </c>
      <c r="H2151" s="7" t="str">
        <f t="shared" si="472"/>
        <v>03-2019</v>
      </c>
      <c r="I2151" s="7" t="str">
        <f t="shared" ca="1" si="473"/>
        <v>Wall Street Journal: National Association of Realtors-Fed Funds Rate-03-2019</v>
      </c>
      <c r="J2151" s="4" t="str">
        <f t="shared" ca="1" si="474"/>
        <v>Fed Funds Rate-National Association of Realtors:03-2019</v>
      </c>
      <c r="K2151" t="s">
        <v>245</v>
      </c>
      <c r="CK2151">
        <v>2.375</v>
      </c>
      <c r="CM2151">
        <v>2.375</v>
      </c>
      <c r="CO2151">
        <v>2.375</v>
      </c>
      <c r="CQ2151">
        <v>2.375</v>
      </c>
      <c r="CS2151">
        <v>2.375</v>
      </c>
      <c r="CU2151">
        <v>2.7</v>
      </c>
    </row>
    <row r="2152" spans="1:99" x14ac:dyDescent="0.55000000000000004">
      <c r="A2152" s="4" t="str">
        <f t="shared" ca="1" si="469"/>
        <v>Morgan Stanley</v>
      </c>
      <c r="B2152" s="4" t="str">
        <f t="shared" si="470"/>
        <v>Ellen Zentner *</v>
      </c>
      <c r="C2152" s="4" t="s">
        <v>246</v>
      </c>
      <c r="D2152" s="4" t="s">
        <v>87</v>
      </c>
      <c r="E2152" s="4" t="str">
        <f>IF(COUNTIF($E$2:E2151,"Begin: " &amp; C2152 &amp; "-" &amp; D2152 &amp; "-" &amp; H2152)=0,"Begin: " &amp; C2152 &amp; "-" &amp; D2152 &amp; "-" &amp; H2152,IF((C2152 &amp; "-" &amp; D2152 &amp; "-" &amp; H2152)&lt;&gt;(C2153 &amp; "-" &amp; D2153 &amp; "-" &amp; H2153),"End: " &amp; C2152 &amp; "-" &amp; D2152 &amp; "-" &amp; H2152,""))</f>
        <v>End: Wall Street Journal-Fed Funds Rate-03-2019</v>
      </c>
      <c r="F2152" s="4" t="str">
        <f t="shared" si="471"/>
        <v>Wall Street Journal-Fed Funds Rate-03-2019</v>
      </c>
      <c r="G2152" s="7">
        <v>43534</v>
      </c>
      <c r="H2152" s="7" t="str">
        <f t="shared" si="472"/>
        <v>03-2019</v>
      </c>
      <c r="I2152" s="7" t="str">
        <f t="shared" ca="1" si="473"/>
        <v>Wall Street Journal: Morgan Stanley-Fed Funds Rate-03-2019</v>
      </c>
      <c r="J2152" s="4" t="str">
        <f t="shared" ca="1" si="474"/>
        <v>Fed Funds Rate-Morgan Stanley:03-2019</v>
      </c>
      <c r="K2152" t="s">
        <v>685</v>
      </c>
    </row>
    <row r="2153" spans="1:99" x14ac:dyDescent="0.55000000000000004">
      <c r="A2153" s="4" t="str">
        <f t="shared" ref="A2153" ca="1" si="475">IF(ISERROR(IF(C2153="GIOA",INDEX(List_AnonymousForecasters,MATCH(LEFT(K2153,FIND(":",K2153,1)-1),List_IndividualForecasters,0),1),INDEX(List_FirmNamesOmega,MATCH(LEFT(K2153,FIND(":",K2153,1)-1),List_FirmNamesAlpha,0),1))),LEFT(K2153,FIND(":",K2153,1)-1),IF(C2153="GIOA",INDEX(List_AnonymousForecasters,MATCH(LEFT(K2153,FIND(":",K2153,1)-1),List_IndividualForecasters,0),1),INDEX(List_FirmNamesOmega,MATCH(LEFT(K2153,FIND(":",K2153,1)-1),List_FirmNamesAlpha,0),1)))</f>
        <v>Nomura</v>
      </c>
      <c r="B2153" s="4" t="str">
        <f t="shared" ref="B2153" si="476">MID(K2153,FIND(":",K2153,1)+2,LEN(K2153)-FIND(":",K2153,1))</f>
        <v>Lewis Alexander *</v>
      </c>
      <c r="C2153" s="4" t="s">
        <v>246</v>
      </c>
      <c r="D2153" s="4" t="s">
        <v>248</v>
      </c>
      <c r="E2153" s="4" t="str">
        <f>IF(COUNTIF($E$2:E2152,"Begin: " &amp; C2153 &amp; "-" &amp; D2153 &amp; "-" &amp; H2153)=0,"Begin: " &amp; C2153 &amp; "-" &amp; D2153 &amp; "-" &amp; H2153,IF((C2153 &amp; "-" &amp; D2153 &amp; "-" &amp; H2153)&lt;&gt;(C2154 &amp; "-" &amp; D2154 &amp; "-" &amp; H2154),"End: " &amp; C2153 &amp; "-" &amp; D2153 &amp; "-" &amp; H2153,""))</f>
        <v>Begin: Wall Street Journal-GDP-03-2019</v>
      </c>
      <c r="F2153" s="4" t="str">
        <f t="shared" ref="F2153" si="477">C2153 &amp; "-" &amp; D2153 &amp; "-" &amp; H2153</f>
        <v>Wall Street Journal-GDP-03-2019</v>
      </c>
      <c r="G2153" s="7">
        <v>43534</v>
      </c>
      <c r="H2153" s="7" t="str">
        <f t="shared" ref="H2153" si="478">TEXT(MONTH(G2153),"00") &amp; "-" &amp; TEXT(YEAR(G2153),"0000")</f>
        <v>03-2019</v>
      </c>
      <c r="I2153" s="7" t="str">
        <f t="shared" ref="I2153" ca="1" si="479">C2153 &amp; ": " &amp; A2153 &amp; "-" &amp; D2153 &amp; "-" &amp; H2153</f>
        <v>Wall Street Journal: Nomura-GDP-03-2019</v>
      </c>
      <c r="J2153" s="4" t="str">
        <f t="shared" ref="J2153" ca="1" si="480">D2153 &amp; "-" &amp; A2153 &amp; ":" &amp; TEXT(MONTH(G2153),"00") &amp; "-" &amp; TEXT(YEAR(G2153),"0000")</f>
        <v>GDP-Nomura:03-2019</v>
      </c>
      <c r="K2153" t="s">
        <v>795</v>
      </c>
    </row>
    <row r="2154" spans="1:99" x14ac:dyDescent="0.55000000000000004">
      <c r="A2154" s="4" t="str">
        <f t="shared" ref="A2154:A2217" ca="1" si="481">IF(ISERROR(IF(C2154="GIOA",INDEX(List_AnonymousForecasters,MATCH(LEFT(K2154,FIND(":",K2154,1)-1),List_IndividualForecasters,0),1),INDEX(List_FirmNamesOmega,MATCH(LEFT(K2154,FIND(":",K2154,1)-1),List_FirmNamesAlpha,0),1))),LEFT(K2154,FIND(":",K2154,1)-1),IF(C2154="GIOA",INDEX(List_AnonymousForecasters,MATCH(LEFT(K2154,FIND(":",K2154,1)-1),List_IndividualForecasters,0),1),INDEX(List_FirmNamesOmega,MATCH(LEFT(K2154,FIND(":",K2154,1)-1),List_FirmNamesAlpha,0),1)))</f>
        <v>Bank of the West</v>
      </c>
      <c r="B2154" s="4" t="str">
        <f t="shared" ref="B2154:B2217" si="482">MID(K2154,FIND(":",K2154,1)+2,LEN(K2154)-FIND(":",K2154,1))</f>
        <v>Scott Anderson</v>
      </c>
      <c r="C2154" s="4" t="s">
        <v>246</v>
      </c>
      <c r="D2154" s="4" t="s">
        <v>248</v>
      </c>
      <c r="E2154" s="4" t="str">
        <f>IF(COUNTIF($E$2:E2153,"Begin: " &amp; C2154 &amp; "-" &amp; D2154 &amp; "-" &amp; H2154)=0,"Begin: " &amp; C2154 &amp; "-" &amp; D2154 &amp; "-" &amp; H2154,IF((C2154 &amp; "-" &amp; D2154 &amp; "-" &amp; H2154)&lt;&gt;(C2155 &amp; "-" &amp; D2155 &amp; "-" &amp; H2155),"End: " &amp; C2154 &amp; "-" &amp; D2154 &amp; "-" &amp; H2154,""))</f>
        <v/>
      </c>
      <c r="F2154" s="4" t="str">
        <f t="shared" ref="F2154:F2217" si="483">C2154 &amp; "-" &amp; D2154 &amp; "-" &amp; H2154</f>
        <v>Wall Street Journal-GDP-03-2019</v>
      </c>
      <c r="G2154" s="7">
        <v>43534</v>
      </c>
      <c r="H2154" s="7" t="str">
        <f t="shared" ref="H2154:H2217" si="484">TEXT(MONTH(G2154),"00") &amp; "-" &amp; TEXT(YEAR(G2154),"0000")</f>
        <v>03-2019</v>
      </c>
      <c r="I2154" s="7" t="str">
        <f t="shared" ref="I2154:I2217" ca="1" si="485">C2154 &amp; ": " &amp; A2154 &amp; "-" &amp; D2154 &amp; "-" &amp; H2154</f>
        <v>Wall Street Journal: Bank of the West-GDP-03-2019</v>
      </c>
      <c r="J2154" s="4" t="str">
        <f t="shared" ref="J2154:J2217" ca="1" si="486">D2154 &amp; "-" &amp; A2154 &amp; ":" &amp; TEXT(MONTH(G2154),"00") &amp; "-" &amp; TEXT(YEAR(G2154),"0000")</f>
        <v>GDP-Bank of the West:03-2019</v>
      </c>
      <c r="K2154" t="s">
        <v>763</v>
      </c>
      <c r="CJ2154">
        <v>1.3</v>
      </c>
      <c r="CK2154">
        <v>2</v>
      </c>
      <c r="CL2154">
        <v>1.8</v>
      </c>
      <c r="CM2154">
        <v>1.7</v>
      </c>
      <c r="CN2154">
        <v>1</v>
      </c>
    </row>
    <row r="2155" spans="1:99" x14ac:dyDescent="0.55000000000000004">
      <c r="A2155" s="4" t="str">
        <f t="shared" ca="1" si="481"/>
        <v>Capital Economics</v>
      </c>
      <c r="B2155" s="4" t="str">
        <f t="shared" si="482"/>
        <v>Paul Ashworth</v>
      </c>
      <c r="C2155" s="4" t="s">
        <v>246</v>
      </c>
      <c r="D2155" s="4" t="s">
        <v>248</v>
      </c>
      <c r="E2155" s="4" t="str">
        <f>IF(COUNTIF($E$2:E2154,"Begin: " &amp; C2155 &amp; "-" &amp; D2155 &amp; "-" &amp; H2155)=0,"Begin: " &amp; C2155 &amp; "-" &amp; D2155 &amp; "-" &amp; H2155,IF((C2155 &amp; "-" &amp; D2155 &amp; "-" &amp; H2155)&lt;&gt;(C2156 &amp; "-" &amp; D2156 &amp; "-" &amp; H2156),"End: " &amp; C2155 &amp; "-" &amp; D2155 &amp; "-" &amp; H2155,""))</f>
        <v/>
      </c>
      <c r="F2155" s="4" t="str">
        <f t="shared" si="483"/>
        <v>Wall Street Journal-GDP-03-2019</v>
      </c>
      <c r="G2155" s="7">
        <v>43534</v>
      </c>
      <c r="H2155" s="7" t="str">
        <f t="shared" si="484"/>
        <v>03-2019</v>
      </c>
      <c r="I2155" s="7" t="str">
        <f t="shared" ca="1" si="485"/>
        <v>Wall Street Journal: Capital Economics-GDP-03-2019</v>
      </c>
      <c r="J2155" s="4" t="str">
        <f t="shared" ca="1" si="486"/>
        <v>GDP-Capital Economics:03-2019</v>
      </c>
      <c r="K2155" t="s">
        <v>197</v>
      </c>
      <c r="CJ2155">
        <v>1.5</v>
      </c>
      <c r="CK2155">
        <v>2</v>
      </c>
      <c r="CL2155">
        <v>1.5</v>
      </c>
      <c r="CM2155">
        <v>1.1000000000000001</v>
      </c>
      <c r="CN2155">
        <v>1</v>
      </c>
    </row>
    <row r="2156" spans="1:99" x14ac:dyDescent="0.55000000000000004">
      <c r="A2156" s="4" t="str">
        <f t="shared" ca="1" si="481"/>
        <v>Deloitte LP</v>
      </c>
      <c r="B2156" s="4" t="str">
        <f t="shared" si="482"/>
        <v>Daniel Bachman</v>
      </c>
      <c r="C2156" s="4" t="s">
        <v>246</v>
      </c>
      <c r="D2156" s="4" t="s">
        <v>248</v>
      </c>
      <c r="E2156" s="4" t="str">
        <f>IF(COUNTIF($E$2:E2155,"Begin: " &amp; C2156 &amp; "-" &amp; D2156 &amp; "-" &amp; H2156)=0,"Begin: " &amp; C2156 &amp; "-" &amp; D2156 &amp; "-" &amp; H2156,IF((C2156 &amp; "-" &amp; D2156 &amp; "-" &amp; H2156)&lt;&gt;(C2157 &amp; "-" &amp; D2157 &amp; "-" &amp; H2157),"End: " &amp; C2156 &amp; "-" &amp; D2156 &amp; "-" &amp; H2156,""))</f>
        <v/>
      </c>
      <c r="F2156" s="4" t="str">
        <f t="shared" si="483"/>
        <v>Wall Street Journal-GDP-03-2019</v>
      </c>
      <c r="G2156" s="7">
        <v>43534</v>
      </c>
      <c r="H2156" s="7" t="str">
        <f t="shared" si="484"/>
        <v>03-2019</v>
      </c>
      <c r="I2156" s="7" t="str">
        <f t="shared" ca="1" si="485"/>
        <v>Wall Street Journal: Deloitte LP-GDP-03-2019</v>
      </c>
      <c r="J2156" s="4" t="str">
        <f t="shared" ca="1" si="486"/>
        <v>GDP-Deloitte LP:03-2019</v>
      </c>
      <c r="K2156" t="s">
        <v>749</v>
      </c>
      <c r="CJ2156">
        <v>1.9</v>
      </c>
      <c r="CK2156">
        <v>2</v>
      </c>
      <c r="CL2156">
        <v>1.6</v>
      </c>
      <c r="CM2156">
        <v>0.8</v>
      </c>
      <c r="CN2156">
        <v>0.8</v>
      </c>
    </row>
    <row r="2157" spans="1:99" x14ac:dyDescent="0.55000000000000004">
      <c r="A2157" s="4" t="str">
        <f t="shared" ca="1" si="481"/>
        <v>Economic Outlook Group</v>
      </c>
      <c r="B2157" s="4" t="str">
        <f t="shared" si="482"/>
        <v>Bernard Baumohl</v>
      </c>
      <c r="C2157" s="4" t="s">
        <v>246</v>
      </c>
      <c r="D2157" s="4" t="s">
        <v>248</v>
      </c>
      <c r="E2157" s="4" t="str">
        <f>IF(COUNTIF($E$2:E2156,"Begin: " &amp; C2157 &amp; "-" &amp; D2157 &amp; "-" &amp; H2157)=0,"Begin: " &amp; C2157 &amp; "-" &amp; D2157 &amp; "-" &amp; H2157,IF((C2157 &amp; "-" &amp; D2157 &amp; "-" &amp; H2157)&lt;&gt;(C2158 &amp; "-" &amp; D2158 &amp; "-" &amp; H2158),"End: " &amp; C2157 &amp; "-" &amp; D2157 &amp; "-" &amp; H2157,""))</f>
        <v/>
      </c>
      <c r="F2157" s="4" t="str">
        <f t="shared" si="483"/>
        <v>Wall Street Journal-GDP-03-2019</v>
      </c>
      <c r="G2157" s="7">
        <v>43534</v>
      </c>
      <c r="H2157" s="7" t="str">
        <f t="shared" si="484"/>
        <v>03-2019</v>
      </c>
      <c r="I2157" s="7" t="str">
        <f t="shared" ca="1" si="485"/>
        <v>Wall Street Journal: Economic Outlook Group-GDP-03-2019</v>
      </c>
      <c r="J2157" s="4" t="str">
        <f t="shared" ca="1" si="486"/>
        <v>GDP-Economic Outlook Group:03-2019</v>
      </c>
      <c r="K2157" t="s">
        <v>426</v>
      </c>
      <c r="CJ2157">
        <v>1.5</v>
      </c>
      <c r="CK2157">
        <v>2.6</v>
      </c>
      <c r="CL2157">
        <v>2.2000000000000002</v>
      </c>
      <c r="CM2157">
        <v>2.1</v>
      </c>
      <c r="CN2157">
        <v>1.4</v>
      </c>
    </row>
    <row r="2158" spans="1:99" x14ac:dyDescent="0.55000000000000004">
      <c r="A2158" s="4" t="str">
        <f t="shared" ca="1" si="481"/>
        <v>Nationwide Insurance</v>
      </c>
      <c r="B2158" s="4" t="str">
        <f t="shared" si="482"/>
        <v>David Berson</v>
      </c>
      <c r="C2158" s="4" t="s">
        <v>246</v>
      </c>
      <c r="D2158" s="4" t="s">
        <v>248</v>
      </c>
      <c r="E2158" s="4" t="str">
        <f>IF(COUNTIF($E$2:E2157,"Begin: " &amp; C2158 &amp; "-" &amp; D2158 &amp; "-" &amp; H2158)=0,"Begin: " &amp; C2158 &amp; "-" &amp; D2158 &amp; "-" &amp; H2158,IF((C2158 &amp; "-" &amp; D2158 &amp; "-" &amp; H2158)&lt;&gt;(C2159 &amp; "-" &amp; D2159 &amp; "-" &amp; H2159),"End: " &amp; C2158 &amp; "-" &amp; D2158 &amp; "-" &amp; H2158,""))</f>
        <v/>
      </c>
      <c r="F2158" s="4" t="str">
        <f t="shared" si="483"/>
        <v>Wall Street Journal-GDP-03-2019</v>
      </c>
      <c r="G2158" s="7">
        <v>43534</v>
      </c>
      <c r="H2158" s="7" t="str">
        <f t="shared" si="484"/>
        <v>03-2019</v>
      </c>
      <c r="I2158" s="7" t="str">
        <f t="shared" ca="1" si="485"/>
        <v>Wall Street Journal: Nationwide Insurance-GDP-03-2019</v>
      </c>
      <c r="J2158" s="4" t="str">
        <f t="shared" ca="1" si="486"/>
        <v>GDP-Nationwide Insurance:03-2019</v>
      </c>
      <c r="K2158" t="s">
        <v>427</v>
      </c>
      <c r="CJ2158">
        <v>1.5</v>
      </c>
      <c r="CK2158">
        <v>2.5</v>
      </c>
      <c r="CL2158">
        <v>2.1</v>
      </c>
      <c r="CM2158">
        <v>2</v>
      </c>
      <c r="CN2158">
        <v>1.6</v>
      </c>
    </row>
    <row r="2159" spans="1:99" x14ac:dyDescent="0.55000000000000004">
      <c r="A2159" s="4" t="str">
        <f t="shared" ca="1" si="481"/>
        <v>Tufts University</v>
      </c>
      <c r="B2159" s="4" t="str">
        <f t="shared" si="482"/>
        <v>Brian Bethune</v>
      </c>
      <c r="C2159" s="4" t="s">
        <v>246</v>
      </c>
      <c r="D2159" s="4" t="s">
        <v>248</v>
      </c>
      <c r="E2159" s="4" t="str">
        <f>IF(COUNTIF($E$2:E2158,"Begin: " &amp; C2159 &amp; "-" &amp; D2159 &amp; "-" &amp; H2159)=0,"Begin: " &amp; C2159 &amp; "-" &amp; D2159 &amp; "-" &amp; H2159,IF((C2159 &amp; "-" &amp; D2159 &amp; "-" &amp; H2159)&lt;&gt;(C2160 &amp; "-" &amp; D2160 &amp; "-" &amp; H2160),"End: " &amp; C2159 &amp; "-" &amp; D2159 &amp; "-" &amp; H2159,""))</f>
        <v/>
      </c>
      <c r="F2159" s="4" t="str">
        <f t="shared" si="483"/>
        <v>Wall Street Journal-GDP-03-2019</v>
      </c>
      <c r="G2159" s="7">
        <v>43534</v>
      </c>
      <c r="H2159" s="7" t="str">
        <f t="shared" si="484"/>
        <v>03-2019</v>
      </c>
      <c r="I2159" s="7" t="str">
        <f t="shared" ca="1" si="485"/>
        <v>Wall Street Journal: Tufts University-GDP-03-2019</v>
      </c>
      <c r="J2159" s="4" t="str">
        <f t="shared" ca="1" si="486"/>
        <v>GDP-Tufts University:03-2019</v>
      </c>
      <c r="K2159" t="s">
        <v>428</v>
      </c>
      <c r="CJ2159">
        <v>0.8</v>
      </c>
      <c r="CK2159">
        <v>2.6</v>
      </c>
      <c r="CL2159">
        <v>2.4</v>
      </c>
      <c r="CM2159">
        <v>2.4</v>
      </c>
      <c r="CN2159">
        <v>2</v>
      </c>
    </row>
    <row r="2160" spans="1:99" x14ac:dyDescent="0.55000000000000004">
      <c r="A2160" s="4" t="str">
        <f t="shared" ca="1" si="481"/>
        <v>TS Lombard</v>
      </c>
      <c r="B2160" s="4" t="str">
        <f t="shared" si="482"/>
        <v>Steven Blitz</v>
      </c>
      <c r="C2160" s="4" t="s">
        <v>246</v>
      </c>
      <c r="D2160" s="4" t="s">
        <v>248</v>
      </c>
      <c r="E2160" s="4" t="str">
        <f>IF(COUNTIF($E$2:E2159,"Begin: " &amp; C2160 &amp; "-" &amp; D2160 &amp; "-" &amp; H2160)=0,"Begin: " &amp; C2160 &amp; "-" &amp; D2160 &amp; "-" &amp; H2160,IF((C2160 &amp; "-" &amp; D2160 &amp; "-" &amp; H2160)&lt;&gt;(C2161 &amp; "-" &amp; D2161 &amp; "-" &amp; H2161),"End: " &amp; C2160 &amp; "-" &amp; D2160 &amp; "-" &amp; H2160,""))</f>
        <v/>
      </c>
      <c r="F2160" s="4" t="str">
        <f t="shared" si="483"/>
        <v>Wall Street Journal-GDP-03-2019</v>
      </c>
      <c r="G2160" s="7">
        <v>43534</v>
      </c>
      <c r="H2160" s="7" t="str">
        <f t="shared" si="484"/>
        <v>03-2019</v>
      </c>
      <c r="I2160" s="7" t="str">
        <f t="shared" ca="1" si="485"/>
        <v>Wall Street Journal: TS Lombard-GDP-03-2019</v>
      </c>
      <c r="J2160" s="4" t="str">
        <f t="shared" ca="1" si="486"/>
        <v>GDP-TS Lombard:03-2019</v>
      </c>
      <c r="K2160" t="s">
        <v>768</v>
      </c>
      <c r="CJ2160">
        <v>0.8</v>
      </c>
      <c r="CK2160">
        <v>2.2000000000000002</v>
      </c>
      <c r="CL2160">
        <v>1</v>
      </c>
      <c r="CM2160">
        <v>2</v>
      </c>
      <c r="CN2160">
        <v>2.5</v>
      </c>
    </row>
    <row r="2161" spans="1:92" x14ac:dyDescent="0.55000000000000004">
      <c r="A2161" s="4" t="str">
        <f t="shared" ca="1" si="481"/>
        <v>Standard and Poor's</v>
      </c>
      <c r="B2161" s="4" t="str">
        <f t="shared" si="482"/>
        <v>Beth Ann Bovino</v>
      </c>
      <c r="C2161" s="4" t="s">
        <v>246</v>
      </c>
      <c r="D2161" s="4" t="s">
        <v>248</v>
      </c>
      <c r="E2161" s="4" t="str">
        <f>IF(COUNTIF($E$2:E2160,"Begin: " &amp; C2161 &amp; "-" &amp; D2161 &amp; "-" &amp; H2161)=0,"Begin: " &amp; C2161 &amp; "-" &amp; D2161 &amp; "-" &amp; H2161,IF((C2161 &amp; "-" &amp; D2161 &amp; "-" &amp; H2161)&lt;&gt;(C2162 &amp; "-" &amp; D2162 &amp; "-" &amp; H2162),"End: " &amp; C2161 &amp; "-" &amp; D2161 &amp; "-" &amp; H2161,""))</f>
        <v/>
      </c>
      <c r="F2161" s="4" t="str">
        <f t="shared" si="483"/>
        <v>Wall Street Journal-GDP-03-2019</v>
      </c>
      <c r="G2161" s="7">
        <v>43534</v>
      </c>
      <c r="H2161" s="7" t="str">
        <f t="shared" si="484"/>
        <v>03-2019</v>
      </c>
      <c r="I2161" s="7" t="str">
        <f t="shared" ca="1" si="485"/>
        <v>Wall Street Journal: Standard and Poor's-GDP-03-2019</v>
      </c>
      <c r="J2161" s="4" t="str">
        <f t="shared" ca="1" si="486"/>
        <v>GDP-Standard and Poor's:03-2019</v>
      </c>
      <c r="K2161" t="s">
        <v>199</v>
      </c>
      <c r="CJ2161">
        <v>0.9</v>
      </c>
      <c r="CK2161">
        <v>2.5</v>
      </c>
      <c r="CL2161">
        <v>1.9</v>
      </c>
      <c r="CM2161">
        <v>2</v>
      </c>
      <c r="CN2161">
        <v>1.8</v>
      </c>
    </row>
    <row r="2162" spans="1:92" x14ac:dyDescent="0.55000000000000004">
      <c r="A2162" s="4" t="str">
        <f t="shared" ca="1" si="481"/>
        <v>Wells Fargo &amp; Co.</v>
      </c>
      <c r="B2162" s="4" t="str">
        <f t="shared" si="482"/>
        <v>Jay Bryson</v>
      </c>
      <c r="C2162" s="4" t="s">
        <v>246</v>
      </c>
      <c r="D2162" s="4" t="s">
        <v>248</v>
      </c>
      <c r="E2162" s="4" t="str">
        <f>IF(COUNTIF($E$2:E2161,"Begin: " &amp; C2162 &amp; "-" &amp; D2162 &amp; "-" &amp; H2162)=0,"Begin: " &amp; C2162 &amp; "-" &amp; D2162 &amp; "-" &amp; H2162,IF((C2162 &amp; "-" &amp; D2162 &amp; "-" &amp; H2162)&lt;&gt;(C2163 &amp; "-" &amp; D2163 &amp; "-" &amp; H2163),"End: " &amp; C2162 &amp; "-" &amp; D2162 &amp; "-" &amp; H2162,""))</f>
        <v/>
      </c>
      <c r="F2162" s="4" t="str">
        <f t="shared" si="483"/>
        <v>Wall Street Journal-GDP-03-2019</v>
      </c>
      <c r="G2162" s="7">
        <v>43534</v>
      </c>
      <c r="H2162" s="7" t="str">
        <f t="shared" si="484"/>
        <v>03-2019</v>
      </c>
      <c r="I2162" s="7" t="str">
        <f t="shared" ca="1" si="485"/>
        <v>Wall Street Journal: Wells Fargo &amp; Co.-GDP-03-2019</v>
      </c>
      <c r="J2162" s="4" t="str">
        <f t="shared" ca="1" si="486"/>
        <v>GDP-Wells Fargo &amp; Co.:03-2019</v>
      </c>
      <c r="K2162" t="s">
        <v>786</v>
      </c>
      <c r="CJ2162">
        <v>1.3</v>
      </c>
      <c r="CK2162">
        <v>2.7</v>
      </c>
      <c r="CL2162">
        <v>2.2999999999999998</v>
      </c>
      <c r="CM2162">
        <v>2.5</v>
      </c>
      <c r="CN2162">
        <v>2.2999999999999998</v>
      </c>
    </row>
    <row r="2163" spans="1:92" x14ac:dyDescent="0.55000000000000004">
      <c r="A2163" s="4" t="str">
        <f t="shared" ca="1" si="481"/>
        <v>Credit Agricole CIB</v>
      </c>
      <c r="B2163" s="4" t="str">
        <f t="shared" si="482"/>
        <v>Michael Carey</v>
      </c>
      <c r="C2163" s="4" t="s">
        <v>246</v>
      </c>
      <c r="D2163" s="4" t="s">
        <v>248</v>
      </c>
      <c r="E2163" s="4" t="str">
        <f>IF(COUNTIF($E$2:E2162,"Begin: " &amp; C2163 &amp; "-" &amp; D2163 &amp; "-" &amp; H2163)=0,"Begin: " &amp; C2163 &amp; "-" &amp; D2163 &amp; "-" &amp; H2163,IF((C2163 &amp; "-" &amp; D2163 &amp; "-" &amp; H2163)&lt;&gt;(C2164 &amp; "-" &amp; D2164 &amp; "-" &amp; H2164),"End: " &amp; C2163 &amp; "-" &amp; D2163 &amp; "-" &amp; H2163,""))</f>
        <v/>
      </c>
      <c r="F2163" s="4" t="str">
        <f t="shared" si="483"/>
        <v>Wall Street Journal-GDP-03-2019</v>
      </c>
      <c r="G2163" s="7">
        <v>43534</v>
      </c>
      <c r="H2163" s="7" t="str">
        <f t="shared" si="484"/>
        <v>03-2019</v>
      </c>
      <c r="I2163" s="7" t="str">
        <f t="shared" ca="1" si="485"/>
        <v>Wall Street Journal: Credit Agricole CIB-GDP-03-2019</v>
      </c>
      <c r="J2163" s="4" t="str">
        <f t="shared" ca="1" si="486"/>
        <v>GDP-Credit Agricole CIB:03-2019</v>
      </c>
      <c r="K2163" t="s">
        <v>200</v>
      </c>
      <c r="CJ2163">
        <v>1.2</v>
      </c>
      <c r="CK2163">
        <v>2.4</v>
      </c>
      <c r="CL2163">
        <v>2.2000000000000002</v>
      </c>
      <c r="CM2163">
        <v>2.2000000000000002</v>
      </c>
      <c r="CN2163">
        <v>1.7</v>
      </c>
    </row>
    <row r="2164" spans="1:92" x14ac:dyDescent="0.55000000000000004">
      <c r="A2164" s="4" t="str">
        <f t="shared" ca="1" si="481"/>
        <v>Econoclast</v>
      </c>
      <c r="B2164" s="4" t="str">
        <f t="shared" si="482"/>
        <v>Mike Cosgrove</v>
      </c>
      <c r="C2164" s="4" t="s">
        <v>246</v>
      </c>
      <c r="D2164" s="4" t="s">
        <v>248</v>
      </c>
      <c r="E2164" s="4" t="str">
        <f>IF(COUNTIF($E$2:E2163,"Begin: " &amp; C2164 &amp; "-" &amp; D2164 &amp; "-" &amp; H2164)=0,"Begin: " &amp; C2164 &amp; "-" &amp; D2164 &amp; "-" &amp; H2164,IF((C2164 &amp; "-" &amp; D2164 &amp; "-" &amp; H2164)&lt;&gt;(C2165 &amp; "-" &amp; D2165 &amp; "-" &amp; H2165),"End: " &amp; C2164 &amp; "-" &amp; D2164 &amp; "-" &amp; H2164,""))</f>
        <v/>
      </c>
      <c r="F2164" s="4" t="str">
        <f t="shared" si="483"/>
        <v>Wall Street Journal-GDP-03-2019</v>
      </c>
      <c r="G2164" s="7">
        <v>43534</v>
      </c>
      <c r="H2164" s="7" t="str">
        <f t="shared" si="484"/>
        <v>03-2019</v>
      </c>
      <c r="I2164" s="7" t="str">
        <f t="shared" ca="1" si="485"/>
        <v>Wall Street Journal: Econoclast-GDP-03-2019</v>
      </c>
      <c r="J2164" s="4" t="str">
        <f t="shared" ca="1" si="486"/>
        <v>GDP-Econoclast:03-2019</v>
      </c>
      <c r="K2164" t="s">
        <v>203</v>
      </c>
      <c r="CJ2164">
        <v>1.5</v>
      </c>
      <c r="CK2164">
        <v>2.5</v>
      </c>
      <c r="CL2164">
        <v>2.5</v>
      </c>
      <c r="CM2164">
        <v>2.2000000000000002</v>
      </c>
      <c r="CN2164">
        <v>1.8</v>
      </c>
    </row>
    <row r="2165" spans="1:92" x14ac:dyDescent="0.55000000000000004">
      <c r="A2165" s="4" t="str">
        <f t="shared" ca="1" si="481"/>
        <v>Pictet Wealth Management</v>
      </c>
      <c r="B2165" s="4" t="str">
        <f t="shared" si="482"/>
        <v>Thomas Costerg</v>
      </c>
      <c r="C2165" s="4" t="s">
        <v>246</v>
      </c>
      <c r="D2165" s="4" t="s">
        <v>248</v>
      </c>
      <c r="E2165" s="4" t="str">
        <f>IF(COUNTIF($E$2:E2164,"Begin: " &amp; C2165 &amp; "-" &amp; D2165 &amp; "-" &amp; H2165)=0,"Begin: " &amp; C2165 &amp; "-" &amp; D2165 &amp; "-" &amp; H2165,IF((C2165 &amp; "-" &amp; D2165 &amp; "-" &amp; H2165)&lt;&gt;(C2166 &amp; "-" &amp; D2166 &amp; "-" &amp; H2166),"End: " &amp; C2165 &amp; "-" &amp; D2165 &amp; "-" &amp; H2165,""))</f>
        <v/>
      </c>
      <c r="F2165" s="4" t="str">
        <f t="shared" si="483"/>
        <v>Wall Street Journal-GDP-03-2019</v>
      </c>
      <c r="G2165" s="7">
        <v>43534</v>
      </c>
      <c r="H2165" s="7" t="str">
        <f t="shared" si="484"/>
        <v>03-2019</v>
      </c>
      <c r="I2165" s="7" t="str">
        <f t="shared" ca="1" si="485"/>
        <v>Wall Street Journal: Pictet Wealth Management-GDP-03-2019</v>
      </c>
      <c r="J2165" s="4" t="str">
        <f t="shared" ca="1" si="486"/>
        <v>GDP-Pictet Wealth Management:03-2019</v>
      </c>
      <c r="K2165" t="s">
        <v>773</v>
      </c>
      <c r="CJ2165">
        <v>1.3</v>
      </c>
      <c r="CK2165">
        <v>2</v>
      </c>
      <c r="CL2165">
        <v>2</v>
      </c>
      <c r="CM2165">
        <v>1.7</v>
      </c>
    </row>
    <row r="2166" spans="1:92" x14ac:dyDescent="0.55000000000000004">
      <c r="A2166" s="4" t="str">
        <f t="shared" ca="1" si="481"/>
        <v>Wrightson ICAP</v>
      </c>
      <c r="B2166" s="4" t="str">
        <f t="shared" si="482"/>
        <v>Lou Crandall</v>
      </c>
      <c r="C2166" s="4" t="s">
        <v>246</v>
      </c>
      <c r="D2166" s="4" t="s">
        <v>248</v>
      </c>
      <c r="E2166" s="4" t="str">
        <f>IF(COUNTIF($E$2:E2165,"Begin: " &amp; C2166 &amp; "-" &amp; D2166 &amp; "-" &amp; H2166)=0,"Begin: " &amp; C2166 &amp; "-" &amp; D2166 &amp; "-" &amp; H2166,IF((C2166 &amp; "-" &amp; D2166 &amp; "-" &amp; H2166)&lt;&gt;(C2167 &amp; "-" &amp; D2167 &amp; "-" &amp; H2167),"End: " &amp; C2166 &amp; "-" &amp; D2166 &amp; "-" &amp; H2166,""))</f>
        <v/>
      </c>
      <c r="F2166" s="4" t="str">
        <f t="shared" si="483"/>
        <v>Wall Street Journal-GDP-03-2019</v>
      </c>
      <c r="G2166" s="7">
        <v>43534</v>
      </c>
      <c r="H2166" s="7" t="str">
        <f t="shared" si="484"/>
        <v>03-2019</v>
      </c>
      <c r="I2166" s="7" t="str">
        <f t="shared" ca="1" si="485"/>
        <v>Wall Street Journal: Wrightson ICAP-GDP-03-2019</v>
      </c>
      <c r="J2166" s="4" t="str">
        <f t="shared" ca="1" si="486"/>
        <v>GDP-Wrightson ICAP:03-2019</v>
      </c>
      <c r="K2166" t="s">
        <v>204</v>
      </c>
      <c r="CJ2166">
        <v>1.5</v>
      </c>
      <c r="CK2166">
        <v>3</v>
      </c>
      <c r="CL2166">
        <v>2.4</v>
      </c>
      <c r="CM2166">
        <v>2.2000000000000002</v>
      </c>
      <c r="CN2166">
        <v>2</v>
      </c>
    </row>
    <row r="2167" spans="1:92" x14ac:dyDescent="0.55000000000000004">
      <c r="A2167" s="4" t="str">
        <f t="shared" ca="1" si="481"/>
        <v>Independent Consultant</v>
      </c>
      <c r="B2167" s="4" t="str">
        <f t="shared" si="482"/>
        <v>Amy Crews Cutts</v>
      </c>
      <c r="C2167" s="4" t="s">
        <v>246</v>
      </c>
      <c r="D2167" s="4" t="s">
        <v>248</v>
      </c>
      <c r="E2167" s="4" t="str">
        <f>IF(COUNTIF($E$2:E2166,"Begin: " &amp; C2167 &amp; "-" &amp; D2167 &amp; "-" &amp; H2167)=0,"Begin: " &amp; C2167 &amp; "-" &amp; D2167 &amp; "-" &amp; H2167,IF((C2167 &amp; "-" &amp; D2167 &amp; "-" &amp; H2167)&lt;&gt;(C2168 &amp; "-" &amp; D2168 &amp; "-" &amp; H2168),"End: " &amp; C2167 &amp; "-" &amp; D2167 &amp; "-" &amp; H2167,""))</f>
        <v/>
      </c>
      <c r="F2167" s="4" t="str">
        <f t="shared" si="483"/>
        <v>Wall Street Journal-GDP-03-2019</v>
      </c>
      <c r="G2167" s="7">
        <v>43534</v>
      </c>
      <c r="H2167" s="7" t="str">
        <f t="shared" si="484"/>
        <v>03-2019</v>
      </c>
      <c r="I2167" s="7" t="str">
        <f t="shared" ca="1" si="485"/>
        <v>Wall Street Journal: Independent Consultant-GDP-03-2019</v>
      </c>
      <c r="J2167" s="4" t="str">
        <f t="shared" ca="1" si="486"/>
        <v>GDP-Independent Consultant:03-2019</v>
      </c>
      <c r="K2167" t="s">
        <v>805</v>
      </c>
      <c r="CJ2167">
        <v>0.9</v>
      </c>
      <c r="CK2167">
        <v>1.5</v>
      </c>
      <c r="CL2167">
        <v>1.1000000000000001</v>
      </c>
      <c r="CM2167">
        <v>1.5</v>
      </c>
      <c r="CN2167">
        <v>1.1000000000000001</v>
      </c>
    </row>
    <row r="2168" spans="1:92" x14ac:dyDescent="0.55000000000000004">
      <c r="A2168" s="4" t="str">
        <f t="shared" ca="1" si="481"/>
        <v>Oxford Economics</v>
      </c>
      <c r="B2168" s="4" t="str">
        <f t="shared" si="482"/>
        <v>Greg Daco</v>
      </c>
      <c r="C2168" s="4" t="s">
        <v>246</v>
      </c>
      <c r="D2168" s="4" t="s">
        <v>248</v>
      </c>
      <c r="E2168" s="4" t="str">
        <f>IF(COUNTIF($E$2:E2167,"Begin: " &amp; C2168 &amp; "-" &amp; D2168 &amp; "-" &amp; H2168)=0,"Begin: " &amp; C2168 &amp; "-" &amp; D2168 &amp; "-" &amp; H2168,IF((C2168 &amp; "-" &amp; D2168 &amp; "-" &amp; H2168)&lt;&gt;(C2169 &amp; "-" &amp; D2169 &amp; "-" &amp; H2169),"End: " &amp; C2168 &amp; "-" &amp; D2168 &amp; "-" &amp; H2168,""))</f>
        <v/>
      </c>
      <c r="F2168" s="4" t="str">
        <f t="shared" si="483"/>
        <v>Wall Street Journal-GDP-03-2019</v>
      </c>
      <c r="G2168" s="7">
        <v>43534</v>
      </c>
      <c r="H2168" s="7" t="str">
        <f t="shared" si="484"/>
        <v>03-2019</v>
      </c>
      <c r="I2168" s="7" t="str">
        <f t="shared" ca="1" si="485"/>
        <v>Wall Street Journal: Oxford Economics-GDP-03-2019</v>
      </c>
      <c r="J2168" s="4" t="str">
        <f t="shared" ca="1" si="486"/>
        <v>GDP-Oxford Economics:03-2019</v>
      </c>
      <c r="K2168" t="s">
        <v>429</v>
      </c>
      <c r="CJ2168">
        <v>0.6</v>
      </c>
      <c r="CK2168">
        <v>2.9</v>
      </c>
      <c r="CL2168">
        <v>2.5</v>
      </c>
      <c r="CM2168">
        <v>2.1</v>
      </c>
      <c r="CN2168">
        <v>1.2</v>
      </c>
    </row>
    <row r="2169" spans="1:92" x14ac:dyDescent="0.55000000000000004">
      <c r="A2169" s="4" t="str">
        <f t="shared" ca="1" si="481"/>
        <v>Georgia State University</v>
      </c>
      <c r="B2169" s="4" t="str">
        <f t="shared" si="482"/>
        <v>Rajeev Dhawan</v>
      </c>
      <c r="C2169" s="4" t="s">
        <v>246</v>
      </c>
      <c r="D2169" s="4" t="s">
        <v>248</v>
      </c>
      <c r="E2169" s="4" t="str">
        <f>IF(COUNTIF($E$2:E2168,"Begin: " &amp; C2169 &amp; "-" &amp; D2169 &amp; "-" &amp; H2169)=0,"Begin: " &amp; C2169 &amp; "-" &amp; D2169 &amp; "-" &amp; H2169,IF((C2169 &amp; "-" &amp; D2169 &amp; "-" &amp; H2169)&lt;&gt;(C2170 &amp; "-" &amp; D2170 &amp; "-" &amp; H2170),"End: " &amp; C2169 &amp; "-" &amp; D2169 &amp; "-" &amp; H2169,""))</f>
        <v/>
      </c>
      <c r="F2169" s="4" t="str">
        <f t="shared" si="483"/>
        <v>Wall Street Journal-GDP-03-2019</v>
      </c>
      <c r="G2169" s="7">
        <v>43534</v>
      </c>
      <c r="H2169" s="7" t="str">
        <f t="shared" si="484"/>
        <v>03-2019</v>
      </c>
      <c r="I2169" s="7" t="str">
        <f t="shared" ca="1" si="485"/>
        <v>Wall Street Journal: Georgia State University-GDP-03-2019</v>
      </c>
      <c r="J2169" s="4" t="str">
        <f t="shared" ca="1" si="486"/>
        <v>GDP-Georgia State University:03-2019</v>
      </c>
      <c r="K2169" t="s">
        <v>430</v>
      </c>
      <c r="CJ2169">
        <v>1.7</v>
      </c>
      <c r="CK2169">
        <v>2.5</v>
      </c>
      <c r="CL2169">
        <v>1.8</v>
      </c>
      <c r="CM2169">
        <v>2</v>
      </c>
      <c r="CN2169">
        <v>1.8</v>
      </c>
    </row>
    <row r="2170" spans="1:92" x14ac:dyDescent="0.55000000000000004">
      <c r="A2170" s="4" t="str">
        <f t="shared" ca="1" si="481"/>
        <v>National Association of Home Builders</v>
      </c>
      <c r="B2170" s="4" t="str">
        <f t="shared" si="482"/>
        <v>Robert Dietz</v>
      </c>
      <c r="C2170" s="4" t="s">
        <v>246</v>
      </c>
      <c r="D2170" s="4" t="s">
        <v>248</v>
      </c>
      <c r="E2170" s="4" t="str">
        <f>IF(COUNTIF($E$2:E2169,"Begin: " &amp; C2170 &amp; "-" &amp; D2170 &amp; "-" &amp; H2170)=0,"Begin: " &amp; C2170 &amp; "-" &amp; D2170 &amp; "-" &amp; H2170,IF((C2170 &amp; "-" &amp; D2170 &amp; "-" &amp; H2170)&lt;&gt;(C2171 &amp; "-" &amp; D2171 &amp; "-" &amp; H2171),"End: " &amp; C2170 &amp; "-" &amp; D2170 &amp; "-" &amp; H2170,""))</f>
        <v/>
      </c>
      <c r="F2170" s="4" t="str">
        <f t="shared" si="483"/>
        <v>Wall Street Journal-GDP-03-2019</v>
      </c>
      <c r="G2170" s="7">
        <v>43534</v>
      </c>
      <c r="H2170" s="7" t="str">
        <f t="shared" si="484"/>
        <v>03-2019</v>
      </c>
      <c r="I2170" s="7" t="str">
        <f t="shared" ca="1" si="485"/>
        <v>Wall Street Journal: National Association of Home Builders-GDP-03-2019</v>
      </c>
      <c r="J2170" s="4" t="str">
        <f t="shared" ca="1" si="486"/>
        <v>GDP-National Association of Home Builders:03-2019</v>
      </c>
      <c r="K2170" t="s">
        <v>754</v>
      </c>
      <c r="CJ2170">
        <v>1.7</v>
      </c>
      <c r="CK2170">
        <v>2.6</v>
      </c>
      <c r="CL2170">
        <v>2.4</v>
      </c>
      <c r="CM2170">
        <v>1.8</v>
      </c>
      <c r="CN2170">
        <v>1.1000000000000001</v>
      </c>
    </row>
    <row r="2171" spans="1:92" x14ac:dyDescent="0.55000000000000004">
      <c r="A2171" s="4" t="str">
        <f t="shared" ca="1" si="481"/>
        <v>Fannie Mae</v>
      </c>
      <c r="B2171" s="4" t="str">
        <f t="shared" si="482"/>
        <v>Douglas Duncan</v>
      </c>
      <c r="C2171" s="4" t="s">
        <v>246</v>
      </c>
      <c r="D2171" s="4" t="s">
        <v>248</v>
      </c>
      <c r="E2171" s="4" t="str">
        <f>IF(COUNTIF($E$2:E2170,"Begin: " &amp; C2171 &amp; "-" &amp; D2171 &amp; "-" &amp; H2171)=0,"Begin: " &amp; C2171 &amp; "-" &amp; D2171 &amp; "-" &amp; H2171,IF((C2171 &amp; "-" &amp; D2171 &amp; "-" &amp; H2171)&lt;&gt;(C2172 &amp; "-" &amp; D2172 &amp; "-" &amp; H2172),"End: " &amp; C2171 &amp; "-" &amp; D2171 &amp; "-" &amp; H2171,""))</f>
        <v/>
      </c>
      <c r="F2171" s="4" t="str">
        <f t="shared" si="483"/>
        <v>Wall Street Journal-GDP-03-2019</v>
      </c>
      <c r="G2171" s="7">
        <v>43534</v>
      </c>
      <c r="H2171" s="7" t="str">
        <f t="shared" si="484"/>
        <v>03-2019</v>
      </c>
      <c r="I2171" s="7" t="str">
        <f t="shared" ca="1" si="485"/>
        <v>Wall Street Journal: Fannie Mae-GDP-03-2019</v>
      </c>
      <c r="J2171" s="4" t="str">
        <f t="shared" ca="1" si="486"/>
        <v>GDP-Fannie Mae:03-2019</v>
      </c>
      <c r="K2171" t="s">
        <v>206</v>
      </c>
      <c r="CJ2171">
        <v>1.3</v>
      </c>
      <c r="CK2171">
        <v>2.7</v>
      </c>
      <c r="CL2171">
        <v>2.4</v>
      </c>
      <c r="CM2171">
        <v>2.2000000000000002</v>
      </c>
      <c r="CN2171">
        <v>1.7</v>
      </c>
    </row>
    <row r="2172" spans="1:92" x14ac:dyDescent="0.55000000000000004">
      <c r="A2172" s="4" t="str">
        <f t="shared" ca="1" si="481"/>
        <v>Comerica Bank</v>
      </c>
      <c r="B2172" s="4" t="str">
        <f t="shared" si="482"/>
        <v>Robert Dye</v>
      </c>
      <c r="C2172" s="4" t="s">
        <v>246</v>
      </c>
      <c r="D2172" s="4" t="s">
        <v>248</v>
      </c>
      <c r="E2172" s="4" t="str">
        <f>IF(COUNTIF($E$2:E2171,"Begin: " &amp; C2172 &amp; "-" &amp; D2172 &amp; "-" &amp; H2172)=0,"Begin: " &amp; C2172 &amp; "-" &amp; D2172 &amp; "-" &amp; H2172,IF((C2172 &amp; "-" &amp; D2172 &amp; "-" &amp; H2172)&lt;&gt;(C2173 &amp; "-" &amp; D2173 &amp; "-" &amp; H2173),"End: " &amp; C2172 &amp; "-" &amp; D2172 &amp; "-" &amp; H2172,""))</f>
        <v/>
      </c>
      <c r="F2172" s="4" t="str">
        <f t="shared" si="483"/>
        <v>Wall Street Journal-GDP-03-2019</v>
      </c>
      <c r="G2172" s="7">
        <v>43534</v>
      </c>
      <c r="H2172" s="7" t="str">
        <f t="shared" si="484"/>
        <v>03-2019</v>
      </c>
      <c r="I2172" s="7" t="str">
        <f t="shared" ca="1" si="485"/>
        <v>Wall Street Journal: Comerica Bank-GDP-03-2019</v>
      </c>
      <c r="J2172" s="4" t="str">
        <f t="shared" ca="1" si="486"/>
        <v>GDP-Comerica Bank:03-2019</v>
      </c>
      <c r="K2172" t="s">
        <v>207</v>
      </c>
      <c r="CJ2172">
        <v>1.7</v>
      </c>
      <c r="CK2172">
        <v>2.5</v>
      </c>
      <c r="CL2172">
        <v>2.2999999999999998</v>
      </c>
      <c r="CM2172">
        <v>2.4</v>
      </c>
      <c r="CN2172">
        <v>2.2000000000000002</v>
      </c>
    </row>
    <row r="2173" spans="1:92" x14ac:dyDescent="0.55000000000000004">
      <c r="A2173" s="4" t="str">
        <f t="shared" ca="1" si="481"/>
        <v>PNC Financial Services Group</v>
      </c>
      <c r="B2173" s="4" t="str">
        <f t="shared" si="482"/>
        <v>Augustine Faucher</v>
      </c>
      <c r="C2173" s="4" t="s">
        <v>246</v>
      </c>
      <c r="D2173" s="4" t="s">
        <v>248</v>
      </c>
      <c r="E2173" s="4" t="str">
        <f>IF(COUNTIF($E$2:E2172,"Begin: " &amp; C2173 &amp; "-" &amp; D2173 &amp; "-" &amp; H2173)=0,"Begin: " &amp; C2173 &amp; "-" &amp; D2173 &amp; "-" &amp; H2173,IF((C2173 &amp; "-" &amp; D2173 &amp; "-" &amp; H2173)&lt;&gt;(C2174 &amp; "-" &amp; D2174 &amp; "-" &amp; H2174),"End: " &amp; C2173 &amp; "-" &amp; D2173 &amp; "-" &amp; H2173,""))</f>
        <v/>
      </c>
      <c r="F2173" s="4" t="str">
        <f t="shared" si="483"/>
        <v>Wall Street Journal-GDP-03-2019</v>
      </c>
      <c r="G2173" s="7">
        <v>43534</v>
      </c>
      <c r="H2173" s="7" t="str">
        <f t="shared" si="484"/>
        <v>03-2019</v>
      </c>
      <c r="I2173" s="7" t="str">
        <f t="shared" ca="1" si="485"/>
        <v>Wall Street Journal: PNC Financial Services Group-GDP-03-2019</v>
      </c>
      <c r="J2173" s="4" t="str">
        <f t="shared" ca="1" si="486"/>
        <v>GDP-PNC Financial Services Group:03-2019</v>
      </c>
      <c r="K2173" t="s">
        <v>769</v>
      </c>
      <c r="CJ2173">
        <v>0.7</v>
      </c>
      <c r="CK2173">
        <v>3.3</v>
      </c>
      <c r="CL2173">
        <v>2.8</v>
      </c>
      <c r="CM2173">
        <v>2.1</v>
      </c>
      <c r="CN2173">
        <v>1.7</v>
      </c>
    </row>
    <row r="2174" spans="1:92" x14ac:dyDescent="0.55000000000000004">
      <c r="A2174" s="4" t="str">
        <f t="shared" ca="1" si="481"/>
        <v>California Lutheran University</v>
      </c>
      <c r="B2174" s="4" t="str">
        <f t="shared" si="482"/>
        <v>Matthew Fienup/Dan Hamilton</v>
      </c>
      <c r="C2174" s="4" t="s">
        <v>246</v>
      </c>
      <c r="D2174" s="4" t="s">
        <v>248</v>
      </c>
      <c r="E2174" s="4" t="str">
        <f>IF(COUNTIF($E$2:E2173,"Begin: " &amp; C2174 &amp; "-" &amp; D2174 &amp; "-" &amp; H2174)=0,"Begin: " &amp; C2174 &amp; "-" &amp; D2174 &amp; "-" &amp; H2174,IF((C2174 &amp; "-" &amp; D2174 &amp; "-" &amp; H2174)&lt;&gt;(C2175 &amp; "-" &amp; D2175 &amp; "-" &amp; H2175),"End: " &amp; C2174 &amp; "-" &amp; D2174 &amp; "-" &amp; H2174,""))</f>
        <v/>
      </c>
      <c r="F2174" s="4" t="str">
        <f t="shared" si="483"/>
        <v>Wall Street Journal-GDP-03-2019</v>
      </c>
      <c r="G2174" s="7">
        <v>43534</v>
      </c>
      <c r="H2174" s="7" t="str">
        <f t="shared" si="484"/>
        <v>03-2019</v>
      </c>
      <c r="I2174" s="7" t="str">
        <f t="shared" ca="1" si="485"/>
        <v>Wall Street Journal: California Lutheran University-GDP-03-2019</v>
      </c>
      <c r="J2174" s="4" t="str">
        <f t="shared" ca="1" si="486"/>
        <v>GDP-California Lutheran University:03-2019</v>
      </c>
      <c r="K2174" t="s">
        <v>796</v>
      </c>
      <c r="CJ2174">
        <v>2.09</v>
      </c>
      <c r="CK2174">
        <v>2.5499999999999998</v>
      </c>
      <c r="CL2174">
        <v>2.5299999999999998</v>
      </c>
      <c r="CM2174">
        <v>2.63</v>
      </c>
      <c r="CN2174">
        <v>2.5499999999999998</v>
      </c>
    </row>
    <row r="2175" spans="1:92" x14ac:dyDescent="0.55000000000000004">
      <c r="A2175" s="4" t="str">
        <f t="shared" ca="1" si="481"/>
        <v>MFR</v>
      </c>
      <c r="B2175" s="4" t="str">
        <f t="shared" si="482"/>
        <v>Maria Fiorini Ramirez/Joshua Shapiro</v>
      </c>
      <c r="C2175" s="4" t="s">
        <v>246</v>
      </c>
      <c r="D2175" s="4" t="s">
        <v>248</v>
      </c>
      <c r="E2175" s="4" t="str">
        <f>IF(COUNTIF($E$2:E2174,"Begin: " &amp; C2175 &amp; "-" &amp; D2175 &amp; "-" &amp; H2175)=0,"Begin: " &amp; C2175 &amp; "-" &amp; D2175 &amp; "-" &amp; H2175,IF((C2175 &amp; "-" &amp; D2175 &amp; "-" &amp; H2175)&lt;&gt;(C2176 &amp; "-" &amp; D2176 &amp; "-" &amp; H2176),"End: " &amp; C2175 &amp; "-" &amp; D2175 &amp; "-" &amp; H2175,""))</f>
        <v/>
      </c>
      <c r="F2175" s="4" t="str">
        <f t="shared" si="483"/>
        <v>Wall Street Journal-GDP-03-2019</v>
      </c>
      <c r="G2175" s="7">
        <v>43534</v>
      </c>
      <c r="H2175" s="7" t="str">
        <f t="shared" si="484"/>
        <v>03-2019</v>
      </c>
      <c r="I2175" s="7" t="str">
        <f t="shared" ca="1" si="485"/>
        <v>Wall Street Journal: MFR-GDP-03-2019</v>
      </c>
      <c r="J2175" s="4" t="str">
        <f t="shared" ca="1" si="486"/>
        <v>GDP-MFR:03-2019</v>
      </c>
      <c r="K2175" t="s">
        <v>208</v>
      </c>
      <c r="CJ2175">
        <v>1.6</v>
      </c>
      <c r="CK2175">
        <v>3</v>
      </c>
      <c r="CL2175">
        <v>2.4</v>
      </c>
      <c r="CM2175">
        <v>2.5</v>
      </c>
      <c r="CN2175">
        <v>2.2000000000000002</v>
      </c>
    </row>
    <row r="2176" spans="1:92" x14ac:dyDescent="0.55000000000000004">
      <c r="A2176" s="4" t="str">
        <f t="shared" ca="1" si="481"/>
        <v>Chamber of Commerce</v>
      </c>
      <c r="B2176" s="4" t="str">
        <f t="shared" si="482"/>
        <v>J.D. Foster</v>
      </c>
      <c r="C2176" s="4" t="s">
        <v>246</v>
      </c>
      <c r="D2176" s="4" t="s">
        <v>248</v>
      </c>
      <c r="E2176" s="4" t="str">
        <f>IF(COUNTIF($E$2:E2175,"Begin: " &amp; C2176 &amp; "-" &amp; D2176 &amp; "-" &amp; H2176)=0,"Begin: " &amp; C2176 &amp; "-" &amp; D2176 &amp; "-" &amp; H2176,IF((C2176 &amp; "-" &amp; D2176 &amp; "-" &amp; H2176)&lt;&gt;(C2177 &amp; "-" &amp; D2177 &amp; "-" &amp; H2177),"End: " &amp; C2176 &amp; "-" &amp; D2176 &amp; "-" &amp; H2176,""))</f>
        <v/>
      </c>
      <c r="F2176" s="4" t="str">
        <f t="shared" si="483"/>
        <v>Wall Street Journal-GDP-03-2019</v>
      </c>
      <c r="G2176" s="7">
        <v>43534</v>
      </c>
      <c r="H2176" s="7" t="str">
        <f t="shared" si="484"/>
        <v>03-2019</v>
      </c>
      <c r="I2176" s="7" t="str">
        <f t="shared" ca="1" si="485"/>
        <v>Wall Street Journal: Chamber of Commerce-GDP-03-2019</v>
      </c>
      <c r="J2176" s="4" t="str">
        <f t="shared" ca="1" si="486"/>
        <v>GDP-Chamber of Commerce:03-2019</v>
      </c>
      <c r="K2176" t="s">
        <v>766</v>
      </c>
      <c r="CJ2176">
        <v>1.5</v>
      </c>
      <c r="CK2176">
        <v>2.2000000000000002</v>
      </c>
      <c r="CL2176">
        <v>2.6</v>
      </c>
      <c r="CM2176">
        <v>2.2000000000000002</v>
      </c>
      <c r="CN2176">
        <v>2.2000000000000002</v>
      </c>
    </row>
    <row r="2177" spans="1:92" x14ac:dyDescent="0.55000000000000004">
      <c r="A2177" s="4" t="str">
        <f t="shared" ca="1" si="481"/>
        <v>Mortgage Bankers Association</v>
      </c>
      <c r="B2177" s="4" t="str">
        <f t="shared" si="482"/>
        <v>Mike Fratantoni</v>
      </c>
      <c r="C2177" s="4" t="s">
        <v>246</v>
      </c>
      <c r="D2177" s="4" t="s">
        <v>248</v>
      </c>
      <c r="E2177" s="4" t="str">
        <f>IF(COUNTIF($E$2:E2176,"Begin: " &amp; C2177 &amp; "-" &amp; D2177 &amp; "-" &amp; H2177)=0,"Begin: " &amp; C2177 &amp; "-" &amp; D2177 &amp; "-" &amp; H2177,IF((C2177 &amp; "-" &amp; D2177 &amp; "-" &amp; H2177)&lt;&gt;(C2178 &amp; "-" &amp; D2178 &amp; "-" &amp; H2178),"End: " &amp; C2177 &amp; "-" &amp; D2177 &amp; "-" &amp; H2177,""))</f>
        <v/>
      </c>
      <c r="F2177" s="4" t="str">
        <f t="shared" si="483"/>
        <v>Wall Street Journal-GDP-03-2019</v>
      </c>
      <c r="G2177" s="7">
        <v>43534</v>
      </c>
      <c r="H2177" s="7" t="str">
        <f t="shared" si="484"/>
        <v>03-2019</v>
      </c>
      <c r="I2177" s="7" t="str">
        <f t="shared" ca="1" si="485"/>
        <v>Wall Street Journal: Mortgage Bankers Association-GDP-03-2019</v>
      </c>
      <c r="J2177" s="4" t="str">
        <f t="shared" ca="1" si="486"/>
        <v>GDP-Mortgage Bankers Association:03-2019</v>
      </c>
      <c r="K2177" t="s">
        <v>209</v>
      </c>
      <c r="CJ2177">
        <v>1.2</v>
      </c>
      <c r="CK2177">
        <v>2.4</v>
      </c>
      <c r="CL2177">
        <v>2.1</v>
      </c>
      <c r="CM2177">
        <v>2.1</v>
      </c>
      <c r="CN2177">
        <v>1.3</v>
      </c>
    </row>
    <row r="2178" spans="1:92" x14ac:dyDescent="0.55000000000000004">
      <c r="A2178" s="4" t="str">
        <f t="shared" ca="1" si="481"/>
        <v>Robert Fry Economics LLC</v>
      </c>
      <c r="B2178" s="4" t="str">
        <f t="shared" si="482"/>
        <v>Robert Fry</v>
      </c>
      <c r="C2178" s="4" t="s">
        <v>246</v>
      </c>
      <c r="D2178" s="4" t="s">
        <v>248</v>
      </c>
      <c r="E2178" s="4" t="str">
        <f>IF(COUNTIF($E$2:E2177,"Begin: " &amp; C2178 &amp; "-" &amp; D2178 &amp; "-" &amp; H2178)=0,"Begin: " &amp; C2178 &amp; "-" &amp; D2178 &amp; "-" &amp; H2178,IF((C2178 &amp; "-" &amp; D2178 &amp; "-" &amp; H2178)&lt;&gt;(C2179 &amp; "-" &amp; D2179 &amp; "-" &amp; H2179),"End: " &amp; C2178 &amp; "-" &amp; D2178 &amp; "-" &amp; H2178,""))</f>
        <v/>
      </c>
      <c r="F2178" s="4" t="str">
        <f t="shared" si="483"/>
        <v>Wall Street Journal-GDP-03-2019</v>
      </c>
      <c r="G2178" s="7">
        <v>43534</v>
      </c>
      <c r="H2178" s="7" t="str">
        <f t="shared" si="484"/>
        <v>03-2019</v>
      </c>
      <c r="I2178" s="7" t="str">
        <f t="shared" ca="1" si="485"/>
        <v>Wall Street Journal: Robert Fry Economics LLC-GDP-03-2019</v>
      </c>
      <c r="J2178" s="4" t="str">
        <f t="shared" ca="1" si="486"/>
        <v>GDP-Robert Fry Economics LLC:03-2019</v>
      </c>
      <c r="K2178" t="s">
        <v>764</v>
      </c>
      <c r="CJ2178">
        <v>0.5</v>
      </c>
      <c r="CK2178">
        <v>2</v>
      </c>
      <c r="CL2178">
        <v>2</v>
      </c>
      <c r="CM2178">
        <v>3</v>
      </c>
      <c r="CN2178">
        <v>3</v>
      </c>
    </row>
    <row r="2179" spans="1:92" x14ac:dyDescent="0.55000000000000004">
      <c r="A2179" s="4" t="str">
        <f t="shared" ca="1" si="481"/>
        <v>Societe Generale</v>
      </c>
      <c r="B2179" s="4" t="str">
        <f t="shared" si="482"/>
        <v>Stephen Gallagher</v>
      </c>
      <c r="C2179" s="4" t="s">
        <v>246</v>
      </c>
      <c r="D2179" s="4" t="s">
        <v>248</v>
      </c>
      <c r="E2179" s="4" t="str">
        <f>IF(COUNTIF($E$2:E2178,"Begin: " &amp; C2179 &amp; "-" &amp; D2179 &amp; "-" &amp; H2179)=0,"Begin: " &amp; C2179 &amp; "-" &amp; D2179 &amp; "-" &amp; H2179,IF((C2179 &amp; "-" &amp; D2179 &amp; "-" &amp; H2179)&lt;&gt;(C2180 &amp; "-" &amp; D2180 &amp; "-" &amp; H2180),"End: " &amp; C2179 &amp; "-" &amp; D2179 &amp; "-" &amp; H2179,""))</f>
        <v/>
      </c>
      <c r="F2179" s="4" t="str">
        <f t="shared" si="483"/>
        <v>Wall Street Journal-GDP-03-2019</v>
      </c>
      <c r="G2179" s="7">
        <v>43534</v>
      </c>
      <c r="H2179" s="7" t="str">
        <f t="shared" si="484"/>
        <v>03-2019</v>
      </c>
      <c r="I2179" s="7" t="str">
        <f t="shared" ca="1" si="485"/>
        <v>Wall Street Journal: Societe Generale-GDP-03-2019</v>
      </c>
      <c r="J2179" s="4" t="str">
        <f t="shared" ca="1" si="486"/>
        <v>GDP-Societe Generale:03-2019</v>
      </c>
      <c r="K2179" t="s">
        <v>657</v>
      </c>
      <c r="CJ2179">
        <v>2</v>
      </c>
      <c r="CK2179">
        <v>2.4</v>
      </c>
      <c r="CL2179">
        <v>1.3</v>
      </c>
      <c r="CM2179">
        <v>1.1000000000000001</v>
      </c>
      <c r="CN2179">
        <v>0.5</v>
      </c>
    </row>
    <row r="2180" spans="1:92" x14ac:dyDescent="0.55000000000000004">
      <c r="A2180" s="4" t="str">
        <f t="shared" ca="1" si="481"/>
        <v>Barclays</v>
      </c>
      <c r="B2180" s="4" t="str">
        <f t="shared" si="482"/>
        <v>Michael Gapen *</v>
      </c>
      <c r="C2180" s="4" t="s">
        <v>246</v>
      </c>
      <c r="D2180" s="4" t="s">
        <v>248</v>
      </c>
      <c r="E2180" s="4" t="str">
        <f>IF(COUNTIF($E$2:E2179,"Begin: " &amp; C2180 &amp; "-" &amp; D2180 &amp; "-" &amp; H2180)=0,"Begin: " &amp; C2180 &amp; "-" &amp; D2180 &amp; "-" &amp; H2180,IF((C2180 &amp; "-" &amp; D2180 &amp; "-" &amp; H2180)&lt;&gt;(C2181 &amp; "-" &amp; D2181 &amp; "-" &amp; H2181),"End: " &amp; C2180 &amp; "-" &amp; D2180 &amp; "-" &amp; H2180,""))</f>
        <v/>
      </c>
      <c r="F2180" s="4" t="str">
        <f t="shared" si="483"/>
        <v>Wall Street Journal-GDP-03-2019</v>
      </c>
      <c r="G2180" s="7">
        <v>43534</v>
      </c>
      <c r="H2180" s="7" t="str">
        <f t="shared" si="484"/>
        <v>03-2019</v>
      </c>
      <c r="I2180" s="7" t="str">
        <f t="shared" ca="1" si="485"/>
        <v>Wall Street Journal: Barclays-GDP-03-2019</v>
      </c>
      <c r="J2180" s="4" t="str">
        <f t="shared" ca="1" si="486"/>
        <v>GDP-Barclays:03-2019</v>
      </c>
      <c r="K2180" t="s">
        <v>751</v>
      </c>
    </row>
    <row r="2181" spans="1:92" x14ac:dyDescent="0.55000000000000004">
      <c r="A2181" s="4" t="str">
        <f t="shared" ca="1" si="481"/>
        <v>NatWest Markets</v>
      </c>
      <c r="B2181" s="4" t="str">
        <f t="shared" si="482"/>
        <v>Michelle Girard *</v>
      </c>
      <c r="C2181" s="4" t="s">
        <v>246</v>
      </c>
      <c r="D2181" s="4" t="s">
        <v>248</v>
      </c>
      <c r="E2181" s="4" t="str">
        <f>IF(COUNTIF($E$2:E2180,"Begin: " &amp; C2181 &amp; "-" &amp; D2181 &amp; "-" &amp; H2181)=0,"Begin: " &amp; C2181 &amp; "-" &amp; D2181 &amp; "-" &amp; H2181,IF((C2181 &amp; "-" &amp; D2181 &amp; "-" &amp; H2181)&lt;&gt;(C2182 &amp; "-" &amp; D2182 &amp; "-" &amp; H2182),"End: " &amp; C2181 &amp; "-" &amp; D2181 &amp; "-" &amp; H2181,""))</f>
        <v/>
      </c>
      <c r="F2181" s="4" t="str">
        <f t="shared" si="483"/>
        <v>Wall Street Journal-GDP-03-2019</v>
      </c>
      <c r="G2181" s="7">
        <v>43534</v>
      </c>
      <c r="H2181" s="7" t="str">
        <f t="shared" si="484"/>
        <v>03-2019</v>
      </c>
      <c r="I2181" s="7" t="str">
        <f t="shared" ca="1" si="485"/>
        <v>Wall Street Journal: NatWest Markets-GDP-03-2019</v>
      </c>
      <c r="J2181" s="4" t="str">
        <f t="shared" ca="1" si="486"/>
        <v>GDP-NatWest Markets:03-2019</v>
      </c>
      <c r="K2181" t="s">
        <v>806</v>
      </c>
    </row>
    <row r="2182" spans="1:92" x14ac:dyDescent="0.55000000000000004">
      <c r="A2182" s="4" t="str">
        <f t="shared" ca="1" si="481"/>
        <v>BMO Capital</v>
      </c>
      <c r="B2182" s="4" t="str">
        <f t="shared" si="482"/>
        <v>Michael Gregory</v>
      </c>
      <c r="C2182" s="4" t="s">
        <v>246</v>
      </c>
      <c r="D2182" s="4" t="s">
        <v>248</v>
      </c>
      <c r="E2182" s="4" t="str">
        <f>IF(COUNTIF($E$2:E2181,"Begin: " &amp; C2182 &amp; "-" &amp; D2182 &amp; "-" &amp; H2182)=0,"Begin: " &amp; C2182 &amp; "-" &amp; D2182 &amp; "-" &amp; H2182,IF((C2182 &amp; "-" &amp; D2182 &amp; "-" &amp; H2182)&lt;&gt;(C2183 &amp; "-" &amp; D2183 &amp; "-" &amp; H2183),"End: " &amp; C2182 &amp; "-" &amp; D2182 &amp; "-" &amp; H2182,""))</f>
        <v/>
      </c>
      <c r="F2182" s="4" t="str">
        <f t="shared" si="483"/>
        <v>Wall Street Journal-GDP-03-2019</v>
      </c>
      <c r="G2182" s="7">
        <v>43534</v>
      </c>
      <c r="H2182" s="7" t="str">
        <f t="shared" si="484"/>
        <v>03-2019</v>
      </c>
      <c r="I2182" s="7" t="str">
        <f t="shared" ca="1" si="485"/>
        <v>Wall Street Journal: BMO Capital-GDP-03-2019</v>
      </c>
      <c r="J2182" s="4" t="str">
        <f t="shared" ca="1" si="486"/>
        <v>GDP-BMO Capital:03-2019</v>
      </c>
      <c r="K2182" t="s">
        <v>798</v>
      </c>
      <c r="CJ2182">
        <v>1.2</v>
      </c>
      <c r="CK2182">
        <v>2.5</v>
      </c>
      <c r="CL2182">
        <v>2</v>
      </c>
      <c r="CM2182">
        <v>1.9</v>
      </c>
      <c r="CN2182">
        <v>1.8</v>
      </c>
    </row>
    <row r="2183" spans="1:92" x14ac:dyDescent="0.55000000000000004">
      <c r="A2183" s="4" t="str">
        <f t="shared" ca="1" si="481"/>
        <v>TD Securities</v>
      </c>
      <c r="B2183" s="4" t="str">
        <f t="shared" si="482"/>
        <v>Michael Hanson</v>
      </c>
      <c r="C2183" s="4" t="s">
        <v>246</v>
      </c>
      <c r="D2183" s="4" t="s">
        <v>248</v>
      </c>
      <c r="E2183" s="4" t="str">
        <f>IF(COUNTIF($E$2:E2182,"Begin: " &amp; C2183 &amp; "-" &amp; D2183 &amp; "-" &amp; H2183)=0,"Begin: " &amp; C2183 &amp; "-" &amp; D2183 &amp; "-" &amp; H2183,IF((C2183 &amp; "-" &amp; D2183 &amp; "-" &amp; H2183)&lt;&gt;(C2184 &amp; "-" &amp; D2184 &amp; "-" &amp; H2184),"End: " &amp; C2183 &amp; "-" &amp; D2183 &amp; "-" &amp; H2183,""))</f>
        <v/>
      </c>
      <c r="F2183" s="4" t="str">
        <f t="shared" si="483"/>
        <v>Wall Street Journal-GDP-03-2019</v>
      </c>
      <c r="G2183" s="7">
        <v>43534</v>
      </c>
      <c r="H2183" s="7" t="str">
        <f t="shared" si="484"/>
        <v>03-2019</v>
      </c>
      <c r="I2183" s="7" t="str">
        <f t="shared" ca="1" si="485"/>
        <v>Wall Street Journal: TD Securities-GDP-03-2019</v>
      </c>
      <c r="J2183" s="4" t="str">
        <f t="shared" ca="1" si="486"/>
        <v>GDP-TD Securities:03-2019</v>
      </c>
      <c r="K2183" t="s">
        <v>799</v>
      </c>
      <c r="CJ2183">
        <v>1.2</v>
      </c>
      <c r="CK2183">
        <v>2.6</v>
      </c>
      <c r="CL2183">
        <v>2.2999999999999998</v>
      </c>
      <c r="CM2183">
        <v>2.2000000000000002</v>
      </c>
      <c r="CN2183">
        <v>1.8</v>
      </c>
    </row>
    <row r="2184" spans="1:92" x14ac:dyDescent="0.55000000000000004">
      <c r="A2184" s="4" t="str">
        <f t="shared" ca="1" si="481"/>
        <v>Goldman Sachs</v>
      </c>
      <c r="B2184" s="4" t="str">
        <f t="shared" si="482"/>
        <v>Jan Hatzius</v>
      </c>
      <c r="C2184" s="4" t="s">
        <v>246</v>
      </c>
      <c r="D2184" s="4" t="s">
        <v>248</v>
      </c>
      <c r="E2184" s="4" t="str">
        <f>IF(COUNTIF($E$2:E2183,"Begin: " &amp; C2184 &amp; "-" &amp; D2184 &amp; "-" &amp; H2184)=0,"Begin: " &amp; C2184 &amp; "-" &amp; D2184 &amp; "-" &amp; H2184,IF((C2184 &amp; "-" &amp; D2184 &amp; "-" &amp; H2184)&lt;&gt;(C2185 &amp; "-" &amp; D2185 &amp; "-" &amp; H2185),"End: " &amp; C2184 &amp; "-" &amp; D2184 &amp; "-" &amp; H2184,""))</f>
        <v/>
      </c>
      <c r="F2184" s="4" t="str">
        <f t="shared" si="483"/>
        <v>Wall Street Journal-GDP-03-2019</v>
      </c>
      <c r="G2184" s="7">
        <v>43534</v>
      </c>
      <c r="H2184" s="7" t="str">
        <f t="shared" si="484"/>
        <v>03-2019</v>
      </c>
      <c r="I2184" s="7" t="str">
        <f t="shared" ca="1" si="485"/>
        <v>Wall Street Journal: Goldman Sachs-GDP-03-2019</v>
      </c>
      <c r="J2184" s="4" t="str">
        <f t="shared" ca="1" si="486"/>
        <v>GDP-Goldman Sachs:03-2019</v>
      </c>
      <c r="K2184" t="s">
        <v>213</v>
      </c>
      <c r="CJ2184">
        <v>0.5</v>
      </c>
      <c r="CK2184">
        <v>2.9</v>
      </c>
      <c r="CL2184">
        <v>2.1</v>
      </c>
      <c r="CM2184">
        <v>2.1</v>
      </c>
      <c r="CN2184">
        <v>2</v>
      </c>
    </row>
    <row r="2185" spans="1:92" x14ac:dyDescent="0.55000000000000004">
      <c r="A2185" s="4" t="str">
        <f t="shared" ca="1" si="481"/>
        <v>Scotiabank</v>
      </c>
      <c r="B2185" s="4" t="str">
        <f t="shared" si="482"/>
        <v>Derek Holt</v>
      </c>
      <c r="C2185" s="4" t="s">
        <v>246</v>
      </c>
      <c r="D2185" s="4" t="s">
        <v>248</v>
      </c>
      <c r="E2185" s="4" t="str">
        <f>IF(COUNTIF($E$2:E2184,"Begin: " &amp; C2185 &amp; "-" &amp; D2185 &amp; "-" &amp; H2185)=0,"Begin: " &amp; C2185 &amp; "-" &amp; D2185 &amp; "-" &amp; H2185,IF((C2185 &amp; "-" &amp; D2185 &amp; "-" &amp; H2185)&lt;&gt;(C2186 &amp; "-" &amp; D2186 &amp; "-" &amp; H2186),"End: " &amp; C2185 &amp; "-" &amp; D2185 &amp; "-" &amp; H2185,""))</f>
        <v/>
      </c>
      <c r="F2185" s="4" t="str">
        <f t="shared" si="483"/>
        <v>Wall Street Journal-GDP-03-2019</v>
      </c>
      <c r="G2185" s="7">
        <v>43534</v>
      </c>
      <c r="H2185" s="7" t="str">
        <f t="shared" si="484"/>
        <v>03-2019</v>
      </c>
      <c r="I2185" s="7" t="str">
        <f t="shared" ca="1" si="485"/>
        <v>Wall Street Journal: Scotiabank-GDP-03-2019</v>
      </c>
      <c r="J2185" s="4" t="str">
        <f t="shared" ca="1" si="486"/>
        <v>GDP-Scotiabank:03-2019</v>
      </c>
      <c r="K2185" t="s">
        <v>432</v>
      </c>
      <c r="CJ2185">
        <v>1.6</v>
      </c>
      <c r="CK2185">
        <v>2.7</v>
      </c>
      <c r="CL2185">
        <v>1.9</v>
      </c>
      <c r="CM2185">
        <v>2</v>
      </c>
      <c r="CN2185">
        <v>1.7</v>
      </c>
    </row>
    <row r="2186" spans="1:92" x14ac:dyDescent="0.55000000000000004">
      <c r="A2186" s="4" t="str">
        <f t="shared" ca="1" si="481"/>
        <v>KPMG</v>
      </c>
      <c r="B2186" s="4" t="str">
        <f t="shared" si="482"/>
        <v>Constance Hunter *</v>
      </c>
      <c r="C2186" s="4" t="s">
        <v>246</v>
      </c>
      <c r="D2186" s="4" t="s">
        <v>248</v>
      </c>
      <c r="E2186" s="4" t="str">
        <f>IF(COUNTIF($E$2:E2185,"Begin: " &amp; C2186 &amp; "-" &amp; D2186 &amp; "-" &amp; H2186)=0,"Begin: " &amp; C2186 &amp; "-" &amp; D2186 &amp; "-" &amp; H2186,IF((C2186 &amp; "-" &amp; D2186 &amp; "-" &amp; H2186)&lt;&gt;(C2187 &amp; "-" &amp; D2187 &amp; "-" &amp; H2187),"End: " &amp; C2186 &amp; "-" &amp; D2186 &amp; "-" &amp; H2186,""))</f>
        <v/>
      </c>
      <c r="F2186" s="4" t="str">
        <f t="shared" si="483"/>
        <v>Wall Street Journal-GDP-03-2019</v>
      </c>
      <c r="G2186" s="7">
        <v>43534</v>
      </c>
      <c r="H2186" s="7" t="str">
        <f t="shared" si="484"/>
        <v>03-2019</v>
      </c>
      <c r="I2186" s="7" t="str">
        <f t="shared" ca="1" si="485"/>
        <v>Wall Street Journal: KPMG-GDP-03-2019</v>
      </c>
      <c r="J2186" s="4" t="str">
        <f t="shared" ca="1" si="486"/>
        <v>GDP-KPMG:03-2019</v>
      </c>
      <c r="K2186" t="s">
        <v>433</v>
      </c>
    </row>
    <row r="2187" spans="1:92" x14ac:dyDescent="0.55000000000000004">
      <c r="A2187" s="4" t="str">
        <f t="shared" ca="1" si="481"/>
        <v>BBVA</v>
      </c>
      <c r="B2187" s="4" t="str">
        <f t="shared" si="482"/>
        <v xml:space="preserve">Nathaniel Karp
</v>
      </c>
      <c r="C2187" s="4" t="s">
        <v>246</v>
      </c>
      <c r="D2187" s="4" t="s">
        <v>248</v>
      </c>
      <c r="E2187" s="4" t="str">
        <f>IF(COUNTIF($E$2:E2186,"Begin: " &amp; C2187 &amp; "-" &amp; D2187 &amp; "-" &amp; H2187)=0,"Begin: " &amp; C2187 &amp; "-" &amp; D2187 &amp; "-" &amp; H2187,IF((C2187 &amp; "-" &amp; D2187 &amp; "-" &amp; H2187)&lt;&gt;(C2188 &amp; "-" &amp; D2188 &amp; "-" &amp; H2188),"End: " &amp; C2187 &amp; "-" &amp; D2187 &amp; "-" &amp; H2187,""))</f>
        <v/>
      </c>
      <c r="F2187" s="4" t="str">
        <f t="shared" si="483"/>
        <v>Wall Street Journal-GDP-03-2019</v>
      </c>
      <c r="G2187" s="7">
        <v>43534</v>
      </c>
      <c r="H2187" s="7" t="str">
        <f t="shared" si="484"/>
        <v>03-2019</v>
      </c>
      <c r="I2187" s="7" t="str">
        <f t="shared" ca="1" si="485"/>
        <v>Wall Street Journal: BBVA-GDP-03-2019</v>
      </c>
      <c r="J2187" s="4" t="str">
        <f t="shared" ca="1" si="486"/>
        <v>GDP-BBVA:03-2019</v>
      </c>
      <c r="K2187" t="s">
        <v>434</v>
      </c>
      <c r="CJ2187">
        <v>1.7</v>
      </c>
      <c r="CK2187">
        <v>2.6</v>
      </c>
      <c r="CL2187">
        <v>2.2999999999999998</v>
      </c>
      <c r="CM2187">
        <v>1.5</v>
      </c>
      <c r="CN2187">
        <v>2.1</v>
      </c>
    </row>
    <row r="2188" spans="1:92" x14ac:dyDescent="0.55000000000000004">
      <c r="A2188" s="4" t="str">
        <f t="shared" ca="1" si="481"/>
        <v>National Retail Federation</v>
      </c>
      <c r="B2188" s="4" t="str">
        <f t="shared" si="482"/>
        <v>Jack Kleinhenz</v>
      </c>
      <c r="C2188" s="4" t="s">
        <v>246</v>
      </c>
      <c r="D2188" s="4" t="s">
        <v>248</v>
      </c>
      <c r="E2188" s="4" t="str">
        <f>IF(COUNTIF($E$2:E2187,"Begin: " &amp; C2188 &amp; "-" &amp; D2188 &amp; "-" &amp; H2188)=0,"Begin: " &amp; C2188 &amp; "-" &amp; D2188 &amp; "-" &amp; H2188,IF((C2188 &amp; "-" &amp; D2188 &amp; "-" &amp; H2188)&lt;&gt;(C2189 &amp; "-" &amp; D2189 &amp; "-" &amp; H2189),"End: " &amp; C2188 &amp; "-" &amp; D2188 &amp; "-" &amp; H2188,""))</f>
        <v/>
      </c>
      <c r="F2188" s="4" t="str">
        <f t="shared" si="483"/>
        <v>Wall Street Journal-GDP-03-2019</v>
      </c>
      <c r="G2188" s="7">
        <v>43534</v>
      </c>
      <c r="H2188" s="7" t="str">
        <f t="shared" si="484"/>
        <v>03-2019</v>
      </c>
      <c r="I2188" s="7" t="str">
        <f t="shared" ca="1" si="485"/>
        <v>Wall Street Journal: National Retail Federation-GDP-03-2019</v>
      </c>
      <c r="J2188" s="4" t="str">
        <f t="shared" ca="1" si="486"/>
        <v>GDP-National Retail Federation:03-2019</v>
      </c>
      <c r="K2188" t="s">
        <v>216</v>
      </c>
      <c r="CJ2188">
        <v>1.7</v>
      </c>
      <c r="CK2188">
        <v>2.8</v>
      </c>
      <c r="CL2188">
        <v>2.4</v>
      </c>
      <c r="CM2188">
        <v>2.4</v>
      </c>
      <c r="CN2188">
        <v>2</v>
      </c>
    </row>
    <row r="2189" spans="1:92" x14ac:dyDescent="0.55000000000000004">
      <c r="A2189" s="4" t="str">
        <f t="shared" ca="1" si="481"/>
        <v>Natixis CIB Americas</v>
      </c>
      <c r="B2189" s="4" t="str">
        <f t="shared" si="482"/>
        <v>Joseph LaVorgna</v>
      </c>
      <c r="C2189" s="4" t="s">
        <v>246</v>
      </c>
      <c r="D2189" s="4" t="s">
        <v>248</v>
      </c>
      <c r="E2189" s="4" t="str">
        <f>IF(COUNTIF($E$2:E2188,"Begin: " &amp; C2189 &amp; "-" &amp; D2189 &amp; "-" &amp; H2189)=0,"Begin: " &amp; C2189 &amp; "-" &amp; D2189 &amp; "-" &amp; H2189,IF((C2189 &amp; "-" &amp; D2189 &amp; "-" &amp; H2189)&lt;&gt;(C2190 &amp; "-" &amp; D2190 &amp; "-" &amp; H2190),"End: " &amp; C2189 &amp; "-" &amp; D2189 &amp; "-" &amp; H2189,""))</f>
        <v/>
      </c>
      <c r="F2189" s="4" t="str">
        <f t="shared" si="483"/>
        <v>Wall Street Journal-GDP-03-2019</v>
      </c>
      <c r="G2189" s="7">
        <v>43534</v>
      </c>
      <c r="H2189" s="7" t="str">
        <f t="shared" si="484"/>
        <v>03-2019</v>
      </c>
      <c r="I2189" s="7" t="str">
        <f t="shared" ca="1" si="485"/>
        <v>Wall Street Journal: Natixis CIB Americas-GDP-03-2019</v>
      </c>
      <c r="J2189" s="4" t="str">
        <f t="shared" ca="1" si="486"/>
        <v>GDP-Natixis CIB Americas:03-2019</v>
      </c>
      <c r="K2189" t="s">
        <v>774</v>
      </c>
      <c r="CJ2189">
        <v>0</v>
      </c>
      <c r="CK2189">
        <v>3.7</v>
      </c>
      <c r="CL2189">
        <v>2</v>
      </c>
      <c r="CM2189">
        <v>2</v>
      </c>
      <c r="CN2189">
        <v>1</v>
      </c>
    </row>
    <row r="2190" spans="1:92" x14ac:dyDescent="0.55000000000000004">
      <c r="A2190" s="4" t="str">
        <f t="shared" ca="1" si="481"/>
        <v>UCLA Anderson Forecast</v>
      </c>
      <c r="B2190" s="4" t="str">
        <f t="shared" si="482"/>
        <v>Edward Leamer/David Shulman</v>
      </c>
      <c r="C2190" s="4" t="s">
        <v>246</v>
      </c>
      <c r="D2190" s="4" t="s">
        <v>248</v>
      </c>
      <c r="E2190" s="4" t="str">
        <f>IF(COUNTIF($E$2:E2189,"Begin: " &amp; C2190 &amp; "-" &amp; D2190 &amp; "-" &amp; H2190)=0,"Begin: " &amp; C2190 &amp; "-" &amp; D2190 &amp; "-" &amp; H2190,IF((C2190 &amp; "-" &amp; D2190 &amp; "-" &amp; H2190)&lt;&gt;(C2191 &amp; "-" &amp; D2191 &amp; "-" &amp; H2191),"End: " &amp; C2190 &amp; "-" &amp; D2190 &amp; "-" &amp; H2190,""))</f>
        <v/>
      </c>
      <c r="F2190" s="4" t="str">
        <f t="shared" si="483"/>
        <v>Wall Street Journal-GDP-03-2019</v>
      </c>
      <c r="G2190" s="7">
        <v>43534</v>
      </c>
      <c r="H2190" s="7" t="str">
        <f t="shared" si="484"/>
        <v>03-2019</v>
      </c>
      <c r="I2190" s="7" t="str">
        <f t="shared" ca="1" si="485"/>
        <v>Wall Street Journal: UCLA Anderson Forecast-GDP-03-2019</v>
      </c>
      <c r="J2190" s="4" t="str">
        <f t="shared" ca="1" si="486"/>
        <v>GDP-UCLA Anderson Forecast:03-2019</v>
      </c>
      <c r="K2190" t="s">
        <v>218</v>
      </c>
      <c r="CJ2190">
        <v>1.7</v>
      </c>
      <c r="CK2190">
        <v>2.4</v>
      </c>
      <c r="CL2190">
        <v>1.5</v>
      </c>
      <c r="CM2190">
        <v>1.4</v>
      </c>
      <c r="CN2190">
        <v>1.6</v>
      </c>
    </row>
    <row r="2191" spans="1:92" x14ac:dyDescent="0.55000000000000004">
      <c r="A2191" s="4" t="str">
        <f t="shared" ca="1" si="481"/>
        <v>NEMA Business Information Services</v>
      </c>
      <c r="B2191" s="4" t="str">
        <f t="shared" si="482"/>
        <v>Don Leavens/Steven Wilcox</v>
      </c>
      <c r="C2191" s="4" t="s">
        <v>246</v>
      </c>
      <c r="D2191" s="4" t="s">
        <v>248</v>
      </c>
      <c r="E2191" s="4" t="str">
        <f>IF(COUNTIF($E$2:E2190,"Begin: " &amp; C2191 &amp; "-" &amp; D2191 &amp; "-" &amp; H2191)=0,"Begin: " &amp; C2191 &amp; "-" &amp; D2191 &amp; "-" &amp; H2191,IF((C2191 &amp; "-" &amp; D2191 &amp; "-" &amp; H2191)&lt;&gt;(C2192 &amp; "-" &amp; D2192 &amp; "-" &amp; H2192),"End: " &amp; C2191 &amp; "-" &amp; D2191 &amp; "-" &amp; H2191,""))</f>
        <v/>
      </c>
      <c r="F2191" s="4" t="str">
        <f t="shared" si="483"/>
        <v>Wall Street Journal-GDP-03-2019</v>
      </c>
      <c r="G2191" s="7">
        <v>43534</v>
      </c>
      <c r="H2191" s="7" t="str">
        <f t="shared" si="484"/>
        <v>03-2019</v>
      </c>
      <c r="I2191" s="7" t="str">
        <f t="shared" ca="1" si="485"/>
        <v>Wall Street Journal: NEMA Business Information Services-GDP-03-2019</v>
      </c>
      <c r="J2191" s="4" t="str">
        <f t="shared" ca="1" si="486"/>
        <v>GDP-NEMA Business Information Services:03-2019</v>
      </c>
      <c r="K2191" t="s">
        <v>765</v>
      </c>
      <c r="CJ2191">
        <v>1.2</v>
      </c>
      <c r="CK2191">
        <v>2.2999999999999998</v>
      </c>
      <c r="CL2191">
        <v>2.1</v>
      </c>
      <c r="CM2191">
        <v>2.1</v>
      </c>
      <c r="CN2191">
        <v>2</v>
      </c>
    </row>
    <row r="2192" spans="1:92" x14ac:dyDescent="0.55000000000000004">
      <c r="A2192" s="4" t="str">
        <f t="shared" ca="1" si="481"/>
        <v>HSBC</v>
      </c>
      <c r="B2192" s="4" t="str">
        <f t="shared" si="482"/>
        <v>Kevin Logan</v>
      </c>
      <c r="C2192" s="4" t="s">
        <v>246</v>
      </c>
      <c r="D2192" s="4" t="s">
        <v>248</v>
      </c>
      <c r="E2192" s="4" t="str">
        <f>IF(COUNTIF($E$2:E2191,"Begin: " &amp; C2192 &amp; "-" &amp; D2192 &amp; "-" &amp; H2192)=0,"Begin: " &amp; C2192 &amp; "-" &amp; D2192 &amp; "-" &amp; H2192,IF((C2192 &amp; "-" &amp; D2192 &amp; "-" &amp; H2192)&lt;&gt;(C2193 &amp; "-" &amp; D2193 &amp; "-" &amp; H2193),"End: " &amp; C2192 &amp; "-" &amp; D2192 &amp; "-" &amp; H2192,""))</f>
        <v/>
      </c>
      <c r="F2192" s="4" t="str">
        <f t="shared" si="483"/>
        <v>Wall Street Journal-GDP-03-2019</v>
      </c>
      <c r="G2192" s="7">
        <v>43534</v>
      </c>
      <c r="H2192" s="7" t="str">
        <f t="shared" si="484"/>
        <v>03-2019</v>
      </c>
      <c r="I2192" s="7" t="str">
        <f t="shared" ca="1" si="485"/>
        <v>Wall Street Journal: HSBC-GDP-03-2019</v>
      </c>
      <c r="J2192" s="4" t="str">
        <f t="shared" ca="1" si="486"/>
        <v>GDP-HSBC:03-2019</v>
      </c>
      <c r="K2192" t="s">
        <v>435</v>
      </c>
      <c r="CJ2192">
        <v>0.6</v>
      </c>
      <c r="CK2192">
        <v>3.2</v>
      </c>
      <c r="CL2192">
        <v>2.6</v>
      </c>
      <c r="CM2192">
        <v>2.1</v>
      </c>
      <c r="CN2192">
        <v>1.2</v>
      </c>
    </row>
    <row r="2193" spans="1:92" x14ac:dyDescent="0.55000000000000004">
      <c r="A2193" s="4" t="str">
        <f t="shared" ca="1" si="481"/>
        <v>Moody's Investors Service</v>
      </c>
      <c r="B2193" s="4" t="str">
        <f t="shared" si="482"/>
        <v>John Lonski</v>
      </c>
      <c r="C2193" s="4" t="s">
        <v>246</v>
      </c>
      <c r="D2193" s="4" t="s">
        <v>248</v>
      </c>
      <c r="E2193" s="4" t="str">
        <f>IF(COUNTIF($E$2:E2192,"Begin: " &amp; C2193 &amp; "-" &amp; D2193 &amp; "-" &amp; H2193)=0,"Begin: " &amp; C2193 &amp; "-" &amp; D2193 &amp; "-" &amp; H2193,IF((C2193 &amp; "-" &amp; D2193 &amp; "-" &amp; H2193)&lt;&gt;(C2194 &amp; "-" &amp; D2194 &amp; "-" &amp; H2194),"End: " &amp; C2193 &amp; "-" &amp; D2193 &amp; "-" &amp; H2193,""))</f>
        <v/>
      </c>
      <c r="F2193" s="4" t="str">
        <f t="shared" si="483"/>
        <v>Wall Street Journal-GDP-03-2019</v>
      </c>
      <c r="G2193" s="7">
        <v>43534</v>
      </c>
      <c r="H2193" s="7" t="str">
        <f t="shared" si="484"/>
        <v>03-2019</v>
      </c>
      <c r="I2193" s="7" t="str">
        <f t="shared" ca="1" si="485"/>
        <v>Wall Street Journal: Moody's Investors Service-GDP-03-2019</v>
      </c>
      <c r="J2193" s="4" t="str">
        <f t="shared" ca="1" si="486"/>
        <v>GDP-Moody's Investors Service:03-2019</v>
      </c>
      <c r="K2193" t="s">
        <v>220</v>
      </c>
      <c r="CJ2193">
        <v>0.7</v>
      </c>
      <c r="CK2193">
        <v>3.7</v>
      </c>
      <c r="CL2193">
        <v>1.8</v>
      </c>
      <c r="CM2193">
        <v>1.7</v>
      </c>
      <c r="CN2193">
        <v>1.4</v>
      </c>
    </row>
    <row r="2194" spans="1:92" x14ac:dyDescent="0.55000000000000004">
      <c r="A2194" s="4" t="str">
        <f t="shared" ca="1" si="481"/>
        <v>National Auto Dealer Association</v>
      </c>
      <c r="B2194" s="4" t="str">
        <f t="shared" si="482"/>
        <v>Patrick Manzi</v>
      </c>
      <c r="C2194" s="4" t="s">
        <v>246</v>
      </c>
      <c r="D2194" s="4" t="s">
        <v>248</v>
      </c>
      <c r="E2194" s="4" t="str">
        <f>IF(COUNTIF($E$2:E2193,"Begin: " &amp; C2194 &amp; "-" &amp; D2194 &amp; "-" &amp; H2194)=0,"Begin: " &amp; C2194 &amp; "-" &amp; D2194 &amp; "-" &amp; H2194,IF((C2194 &amp; "-" &amp; D2194 &amp; "-" &amp; H2194)&lt;&gt;(C2195 &amp; "-" &amp; D2195 &amp; "-" &amp; H2195),"End: " &amp; C2194 &amp; "-" &amp; D2194 &amp; "-" &amp; H2194,""))</f>
        <v/>
      </c>
      <c r="F2194" s="4" t="str">
        <f t="shared" si="483"/>
        <v>Wall Street Journal-GDP-03-2019</v>
      </c>
      <c r="G2194" s="7">
        <v>43534</v>
      </c>
      <c r="H2194" s="7" t="str">
        <f t="shared" si="484"/>
        <v>03-2019</v>
      </c>
      <c r="I2194" s="7" t="str">
        <f t="shared" ca="1" si="485"/>
        <v>Wall Street Journal: National Auto Dealer Association-GDP-03-2019</v>
      </c>
      <c r="J2194" s="4" t="str">
        <f t="shared" ca="1" si="486"/>
        <v>GDP-National Auto Dealer Association:03-2019</v>
      </c>
      <c r="K2194" t="s">
        <v>800</v>
      </c>
      <c r="CJ2194">
        <v>0.8</v>
      </c>
      <c r="CK2194">
        <v>3.5</v>
      </c>
      <c r="CL2194">
        <v>3.5</v>
      </c>
      <c r="CM2194">
        <v>3.2</v>
      </c>
      <c r="CN2194">
        <v>1.8</v>
      </c>
    </row>
    <row r="2195" spans="1:92" x14ac:dyDescent="0.55000000000000004">
      <c r="A2195" s="4" t="str">
        <f t="shared" ca="1" si="481"/>
        <v>MetLife Investment Management</v>
      </c>
      <c r="B2195" s="4" t="str">
        <f t="shared" si="482"/>
        <v>Drew T. Matus *</v>
      </c>
      <c r="C2195" s="4" t="s">
        <v>246</v>
      </c>
      <c r="D2195" s="4" t="s">
        <v>248</v>
      </c>
      <c r="E2195" s="4" t="str">
        <f>IF(COUNTIF($E$2:E2194,"Begin: " &amp; C2195 &amp; "-" &amp; D2195 &amp; "-" &amp; H2195)=0,"Begin: " &amp; C2195 &amp; "-" &amp; D2195 &amp; "-" &amp; H2195,IF((C2195 &amp; "-" &amp; D2195 &amp; "-" &amp; H2195)&lt;&gt;(C2196 &amp; "-" &amp; D2196 &amp; "-" &amp; H2196),"End: " &amp; C2195 &amp; "-" &amp; D2195 &amp; "-" &amp; H2195,""))</f>
        <v/>
      </c>
      <c r="F2195" s="4" t="str">
        <f t="shared" si="483"/>
        <v>Wall Street Journal-GDP-03-2019</v>
      </c>
      <c r="G2195" s="7">
        <v>43534</v>
      </c>
      <c r="H2195" s="7" t="str">
        <f t="shared" si="484"/>
        <v>03-2019</v>
      </c>
      <c r="I2195" s="7" t="str">
        <f t="shared" ca="1" si="485"/>
        <v>Wall Street Journal: MetLife Investment Management-GDP-03-2019</v>
      </c>
      <c r="J2195" s="4" t="str">
        <f t="shared" ca="1" si="486"/>
        <v>GDP-MetLife Investment Management:03-2019</v>
      </c>
      <c r="K2195" t="s">
        <v>811</v>
      </c>
    </row>
    <row r="2196" spans="1:92" x14ac:dyDescent="0.55000000000000004">
      <c r="A2196" s="4" t="str">
        <f t="shared" ca="1" si="481"/>
        <v>Jeffries &amp; Company</v>
      </c>
      <c r="B2196" s="4" t="str">
        <f t="shared" si="482"/>
        <v>Ward McCarthy *</v>
      </c>
      <c r="C2196" s="4" t="s">
        <v>246</v>
      </c>
      <c r="D2196" s="4" t="s">
        <v>248</v>
      </c>
      <c r="E2196" s="4" t="str">
        <f>IF(COUNTIF($E$2:E2195,"Begin: " &amp; C2196 &amp; "-" &amp; D2196 &amp; "-" &amp; H2196)=0,"Begin: " &amp; C2196 &amp; "-" &amp; D2196 &amp; "-" &amp; H2196,IF((C2196 &amp; "-" &amp; D2196 &amp; "-" &amp; H2196)&lt;&gt;(C2197 &amp; "-" &amp; D2197 &amp; "-" &amp; H2197),"End: " &amp; C2196 &amp; "-" &amp; D2196 &amp; "-" &amp; H2196,""))</f>
        <v/>
      </c>
      <c r="F2196" s="4" t="str">
        <f t="shared" si="483"/>
        <v>Wall Street Journal-GDP-03-2019</v>
      </c>
      <c r="G2196" s="7">
        <v>43534</v>
      </c>
      <c r="H2196" s="7" t="str">
        <f t="shared" si="484"/>
        <v>03-2019</v>
      </c>
      <c r="I2196" s="7" t="str">
        <f t="shared" ca="1" si="485"/>
        <v>Wall Street Journal: Jeffries &amp; Company-GDP-03-2019</v>
      </c>
      <c r="J2196" s="4" t="str">
        <f t="shared" ca="1" si="486"/>
        <v>GDP-Jeffries &amp; Company:03-2019</v>
      </c>
      <c r="K2196" t="s">
        <v>436</v>
      </c>
    </row>
    <row r="2197" spans="1:92" x14ac:dyDescent="0.55000000000000004">
      <c r="A2197" s="4" t="str">
        <f t="shared" ca="1" si="481"/>
        <v>ACT Research</v>
      </c>
      <c r="B2197" s="4" t="str">
        <f t="shared" si="482"/>
        <v>Jim Meil</v>
      </c>
      <c r="C2197" s="4" t="s">
        <v>246</v>
      </c>
      <c r="D2197" s="4" t="s">
        <v>248</v>
      </c>
      <c r="E2197" s="4" t="str">
        <f>IF(COUNTIF($E$2:E2196,"Begin: " &amp; C2197 &amp; "-" &amp; D2197 &amp; "-" &amp; H2197)=0,"Begin: " &amp; C2197 &amp; "-" &amp; D2197 &amp; "-" &amp; H2197,IF((C2197 &amp; "-" &amp; D2197 &amp; "-" &amp; H2197)&lt;&gt;(C2198 &amp; "-" &amp; D2198 &amp; "-" &amp; H2198),"End: " &amp; C2197 &amp; "-" &amp; D2197 &amp; "-" &amp; H2197,""))</f>
        <v/>
      </c>
      <c r="F2197" s="4" t="str">
        <f t="shared" si="483"/>
        <v>Wall Street Journal-GDP-03-2019</v>
      </c>
      <c r="G2197" s="7">
        <v>43534</v>
      </c>
      <c r="H2197" s="7" t="str">
        <f t="shared" si="484"/>
        <v>03-2019</v>
      </c>
      <c r="I2197" s="7" t="str">
        <f t="shared" ca="1" si="485"/>
        <v>Wall Street Journal: ACT Research-GDP-03-2019</v>
      </c>
      <c r="J2197" s="4" t="str">
        <f t="shared" ca="1" si="486"/>
        <v>GDP-ACT Research:03-2019</v>
      </c>
      <c r="K2197" t="s">
        <v>437</v>
      </c>
      <c r="CJ2197">
        <v>0.2</v>
      </c>
      <c r="CK2197">
        <v>2.1</v>
      </c>
      <c r="CL2197">
        <v>2.5</v>
      </c>
      <c r="CM2197">
        <v>2.2000000000000002</v>
      </c>
      <c r="CN2197">
        <v>1.6</v>
      </c>
    </row>
    <row r="2198" spans="1:92" x14ac:dyDescent="0.55000000000000004">
      <c r="A2198" s="4" t="str">
        <f t="shared" ca="1" si="481"/>
        <v>Standard Chartered</v>
      </c>
      <c r="B2198" s="4" t="str">
        <f t="shared" si="482"/>
        <v>Sonia Meskin</v>
      </c>
      <c r="C2198" s="4" t="s">
        <v>246</v>
      </c>
      <c r="D2198" s="4" t="s">
        <v>248</v>
      </c>
      <c r="E2198" s="4" t="str">
        <f>IF(COUNTIF($E$2:E2197,"Begin: " &amp; C2198 &amp; "-" &amp; D2198 &amp; "-" &amp; H2198)=0,"Begin: " &amp; C2198 &amp; "-" &amp; D2198 &amp; "-" &amp; H2198,IF((C2198 &amp; "-" &amp; D2198 &amp; "-" &amp; H2198)&lt;&gt;(C2199 &amp; "-" &amp; D2199 &amp; "-" &amp; H2199),"End: " &amp; C2198 &amp; "-" &amp; D2198 &amp; "-" &amp; H2198,""))</f>
        <v/>
      </c>
      <c r="F2198" s="4" t="str">
        <f t="shared" si="483"/>
        <v>Wall Street Journal-GDP-03-2019</v>
      </c>
      <c r="G2198" s="7">
        <v>43534</v>
      </c>
      <c r="H2198" s="7" t="str">
        <f t="shared" si="484"/>
        <v>03-2019</v>
      </c>
      <c r="I2198" s="7" t="str">
        <f t="shared" ca="1" si="485"/>
        <v>Wall Street Journal: Standard Chartered-GDP-03-2019</v>
      </c>
      <c r="J2198" s="4" t="str">
        <f t="shared" ca="1" si="486"/>
        <v>GDP-Standard Chartered:03-2019</v>
      </c>
      <c r="K2198" t="s">
        <v>802</v>
      </c>
      <c r="CJ2198">
        <v>2.4</v>
      </c>
      <c r="CK2198">
        <v>2.6</v>
      </c>
      <c r="CL2198">
        <v>2.5</v>
      </c>
      <c r="CM2198">
        <v>2</v>
      </c>
    </row>
    <row r="2199" spans="1:92" x14ac:dyDescent="0.55000000000000004">
      <c r="A2199" s="4" t="str">
        <f t="shared" ca="1" si="481"/>
        <v>BofA</v>
      </c>
      <c r="B2199" s="4" t="str">
        <f t="shared" si="482"/>
        <v>Michelle Meyer</v>
      </c>
      <c r="C2199" s="4" t="s">
        <v>246</v>
      </c>
      <c r="D2199" s="4" t="s">
        <v>248</v>
      </c>
      <c r="E2199" s="4" t="str">
        <f>IF(COUNTIF($E$2:E2198,"Begin: " &amp; C2199 &amp; "-" &amp; D2199 &amp; "-" &amp; H2199)=0,"Begin: " &amp; C2199 &amp; "-" &amp; D2199 &amp; "-" &amp; H2199,IF((C2199 &amp; "-" &amp; D2199 &amp; "-" &amp; H2199)&lt;&gt;(C2200 &amp; "-" &amp; D2200 &amp; "-" &amp; H2200),"End: " &amp; C2199 &amp; "-" &amp; D2199 &amp; "-" &amp; H2199,""))</f>
        <v/>
      </c>
      <c r="F2199" s="4" t="str">
        <f t="shared" si="483"/>
        <v>Wall Street Journal-GDP-03-2019</v>
      </c>
      <c r="G2199" s="7">
        <v>43534</v>
      </c>
      <c r="H2199" s="7" t="str">
        <f t="shared" si="484"/>
        <v>03-2019</v>
      </c>
      <c r="I2199" s="7" t="str">
        <f t="shared" ca="1" si="485"/>
        <v>Wall Street Journal: BofA-GDP-03-2019</v>
      </c>
      <c r="J2199" s="4" t="str">
        <f t="shared" ca="1" si="486"/>
        <v>GDP-BofA:03-2019</v>
      </c>
      <c r="K2199" t="s">
        <v>803</v>
      </c>
      <c r="CJ2199">
        <v>1</v>
      </c>
      <c r="CK2199">
        <v>2.5</v>
      </c>
      <c r="CL2199">
        <v>1.9</v>
      </c>
      <c r="CM2199">
        <v>1.9</v>
      </c>
    </row>
    <row r="2200" spans="1:92" x14ac:dyDescent="0.55000000000000004">
      <c r="A2200" s="4" t="str">
        <f t="shared" ca="1" si="481"/>
        <v>Daiwa Capital</v>
      </c>
      <c r="B2200" s="4" t="str">
        <f t="shared" si="482"/>
        <v>Michael Moran</v>
      </c>
      <c r="C2200" s="4" t="s">
        <v>246</v>
      </c>
      <c r="D2200" s="4" t="s">
        <v>248</v>
      </c>
      <c r="E2200" s="4" t="str">
        <f>IF(COUNTIF($E$2:E2199,"Begin: " &amp; C2200 &amp; "-" &amp; D2200 &amp; "-" &amp; H2200)=0,"Begin: " &amp; C2200 &amp; "-" &amp; D2200 &amp; "-" &amp; H2200,IF((C2200 &amp; "-" &amp; D2200 &amp; "-" &amp; H2200)&lt;&gt;(C2201 &amp; "-" &amp; D2201 &amp; "-" &amp; H2201),"End: " &amp; C2200 &amp; "-" &amp; D2200 &amp; "-" &amp; H2200,""))</f>
        <v/>
      </c>
      <c r="F2200" s="4" t="str">
        <f t="shared" si="483"/>
        <v>Wall Street Journal-GDP-03-2019</v>
      </c>
      <c r="G2200" s="7">
        <v>43534</v>
      </c>
      <c r="H2200" s="7" t="str">
        <f t="shared" si="484"/>
        <v>03-2019</v>
      </c>
      <c r="I2200" s="7" t="str">
        <f t="shared" ca="1" si="485"/>
        <v>Wall Street Journal: Daiwa Capital-GDP-03-2019</v>
      </c>
      <c r="J2200" s="4" t="str">
        <f t="shared" ca="1" si="486"/>
        <v>GDP-Daiwa Capital:03-2019</v>
      </c>
      <c r="K2200" t="s">
        <v>438</v>
      </c>
      <c r="CJ2200">
        <v>1.1000000000000001</v>
      </c>
      <c r="CK2200">
        <v>1.9</v>
      </c>
      <c r="CL2200">
        <v>1.8</v>
      </c>
      <c r="CM2200">
        <v>1.6</v>
      </c>
      <c r="CN2200">
        <v>1.4</v>
      </c>
    </row>
    <row r="2201" spans="1:92" x14ac:dyDescent="0.55000000000000004">
      <c r="A2201" s="4" t="str">
        <f t="shared" ca="1" si="481"/>
        <v>National Association of Manufacturers</v>
      </c>
      <c r="B2201" s="4" t="str">
        <f t="shared" si="482"/>
        <v>Chad Moutray</v>
      </c>
      <c r="C2201" s="4" t="s">
        <v>246</v>
      </c>
      <c r="D2201" s="4" t="s">
        <v>248</v>
      </c>
      <c r="E2201" s="4" t="str">
        <f>IF(COUNTIF($E$2:E2200,"Begin: " &amp; C2201 &amp; "-" &amp; D2201 &amp; "-" &amp; H2201)=0,"Begin: " &amp; C2201 &amp; "-" &amp; D2201 &amp; "-" &amp; H2201,IF((C2201 &amp; "-" &amp; D2201 &amp; "-" &amp; H2201)&lt;&gt;(C2202 &amp; "-" &amp; D2202 &amp; "-" &amp; H2202),"End: " &amp; C2201 &amp; "-" &amp; D2201 &amp; "-" &amp; H2201,""))</f>
        <v/>
      </c>
      <c r="F2201" s="4" t="str">
        <f t="shared" si="483"/>
        <v>Wall Street Journal-GDP-03-2019</v>
      </c>
      <c r="G2201" s="7">
        <v>43534</v>
      </c>
      <c r="H2201" s="7" t="str">
        <f t="shared" si="484"/>
        <v>03-2019</v>
      </c>
      <c r="I2201" s="7" t="str">
        <f t="shared" ca="1" si="485"/>
        <v>Wall Street Journal: National Association of Manufacturers-GDP-03-2019</v>
      </c>
      <c r="J2201" s="4" t="str">
        <f t="shared" ca="1" si="486"/>
        <v>GDP-National Association of Manufacturers:03-2019</v>
      </c>
      <c r="K2201" t="s">
        <v>439</v>
      </c>
      <c r="CJ2201">
        <v>1.7</v>
      </c>
      <c r="CK2201">
        <v>2.8</v>
      </c>
      <c r="CL2201">
        <v>2.4</v>
      </c>
      <c r="CM2201">
        <v>1.5</v>
      </c>
      <c r="CN2201">
        <v>1</v>
      </c>
    </row>
    <row r="2202" spans="1:92" x14ac:dyDescent="0.55000000000000004">
      <c r="A2202" s="4" t="str">
        <f t="shared" ca="1" si="481"/>
        <v>Naroff Economics</v>
      </c>
      <c r="B2202" s="4" t="str">
        <f t="shared" si="482"/>
        <v>Joel Naroff</v>
      </c>
      <c r="C2202" s="4" t="s">
        <v>246</v>
      </c>
      <c r="D2202" s="4" t="s">
        <v>248</v>
      </c>
      <c r="E2202" s="4" t="str">
        <f>IF(COUNTIF($E$2:E2201,"Begin: " &amp; C2202 &amp; "-" &amp; D2202 &amp; "-" &amp; H2202)=0,"Begin: " &amp; C2202 &amp; "-" &amp; D2202 &amp; "-" &amp; H2202,IF((C2202 &amp; "-" &amp; D2202 &amp; "-" &amp; H2202)&lt;&gt;(C2203 &amp; "-" &amp; D2203 &amp; "-" &amp; H2203),"End: " &amp; C2202 &amp; "-" &amp; D2202 &amp; "-" &amp; H2202,""))</f>
        <v/>
      </c>
      <c r="F2202" s="4" t="str">
        <f t="shared" si="483"/>
        <v>Wall Street Journal-GDP-03-2019</v>
      </c>
      <c r="G2202" s="7">
        <v>43534</v>
      </c>
      <c r="H2202" s="7" t="str">
        <f t="shared" si="484"/>
        <v>03-2019</v>
      </c>
      <c r="I2202" s="7" t="str">
        <f t="shared" ca="1" si="485"/>
        <v>Wall Street Journal: Naroff Economics-GDP-03-2019</v>
      </c>
      <c r="J2202" s="4" t="str">
        <f t="shared" ca="1" si="486"/>
        <v>GDP-Naroff Economics:03-2019</v>
      </c>
      <c r="K2202" t="s">
        <v>440</v>
      </c>
      <c r="CJ2202">
        <v>1.8</v>
      </c>
      <c r="CK2202">
        <v>2.6</v>
      </c>
      <c r="CL2202">
        <v>2.1</v>
      </c>
      <c r="CM2202">
        <v>1.5</v>
      </c>
      <c r="CN2202">
        <v>0.3</v>
      </c>
    </row>
    <row r="2203" spans="1:92" x14ac:dyDescent="0.55000000000000004">
      <c r="A2203" s="4" t="str">
        <f t="shared" ca="1" si="481"/>
        <v>MacroEcon Global Advisors</v>
      </c>
      <c r="B2203" s="4" t="str">
        <f t="shared" si="482"/>
        <v>Mark Nielson</v>
      </c>
      <c r="C2203" s="4" t="s">
        <v>246</v>
      </c>
      <c r="D2203" s="4" t="s">
        <v>248</v>
      </c>
      <c r="E2203" s="4" t="str">
        <f>IF(COUNTIF($E$2:E2202,"Begin: " &amp; C2203 &amp; "-" &amp; D2203 &amp; "-" &amp; H2203)=0,"Begin: " &amp; C2203 &amp; "-" &amp; D2203 &amp; "-" &amp; H2203,IF((C2203 &amp; "-" &amp; D2203 &amp; "-" &amp; H2203)&lt;&gt;(C2204 &amp; "-" &amp; D2204 &amp; "-" &amp; H2204),"End: " &amp; C2203 &amp; "-" &amp; D2203 &amp; "-" &amp; H2203,""))</f>
        <v/>
      </c>
      <c r="F2203" s="4" t="str">
        <f t="shared" si="483"/>
        <v>Wall Street Journal-GDP-03-2019</v>
      </c>
      <c r="G2203" s="7">
        <v>43534</v>
      </c>
      <c r="H2203" s="7" t="str">
        <f t="shared" si="484"/>
        <v>03-2019</v>
      </c>
      <c r="I2203" s="7" t="str">
        <f t="shared" ca="1" si="485"/>
        <v>Wall Street Journal: MacroEcon Global Advisors-GDP-03-2019</v>
      </c>
      <c r="J2203" s="4" t="str">
        <f t="shared" ca="1" si="486"/>
        <v>GDP-MacroEcon Global Advisors:03-2019</v>
      </c>
      <c r="K2203" t="s">
        <v>225</v>
      </c>
      <c r="CJ2203">
        <v>3.1</v>
      </c>
      <c r="CK2203">
        <v>3</v>
      </c>
      <c r="CL2203">
        <v>2.9</v>
      </c>
      <c r="CM2203">
        <v>2.9</v>
      </c>
      <c r="CN2203">
        <v>2.9</v>
      </c>
    </row>
    <row r="2204" spans="1:92" x14ac:dyDescent="0.55000000000000004">
      <c r="A2204" s="4" t="str">
        <f t="shared" ca="1" si="481"/>
        <v>Corelogic</v>
      </c>
      <c r="B2204" s="4" t="str">
        <f t="shared" si="482"/>
        <v>Frank Nothaft</v>
      </c>
      <c r="C2204" s="4" t="s">
        <v>246</v>
      </c>
      <c r="D2204" s="4" t="s">
        <v>248</v>
      </c>
      <c r="E2204" s="4" t="str">
        <f>IF(COUNTIF($E$2:E2203,"Begin: " &amp; C2204 &amp; "-" &amp; D2204 &amp; "-" &amp; H2204)=0,"Begin: " &amp; C2204 &amp; "-" &amp; D2204 &amp; "-" &amp; H2204,IF((C2204 &amp; "-" &amp; D2204 &amp; "-" &amp; H2204)&lt;&gt;(C2205 &amp; "-" &amp; D2205 &amp; "-" &amp; H2205),"End: " &amp; C2204 &amp; "-" &amp; D2204 &amp; "-" &amp; H2204,""))</f>
        <v/>
      </c>
      <c r="F2204" s="4" t="str">
        <f t="shared" si="483"/>
        <v>Wall Street Journal-GDP-03-2019</v>
      </c>
      <c r="G2204" s="7">
        <v>43534</v>
      </c>
      <c r="H2204" s="7" t="str">
        <f t="shared" si="484"/>
        <v>03-2019</v>
      </c>
      <c r="I2204" s="7" t="str">
        <f t="shared" ca="1" si="485"/>
        <v>Wall Street Journal: Corelogic-GDP-03-2019</v>
      </c>
      <c r="J2204" s="4" t="str">
        <f t="shared" ca="1" si="486"/>
        <v>GDP-Corelogic:03-2019</v>
      </c>
      <c r="K2204" t="s">
        <v>752</v>
      </c>
      <c r="CJ2204">
        <v>1.5</v>
      </c>
      <c r="CK2204">
        <v>2.6</v>
      </c>
      <c r="CL2204">
        <v>2.1</v>
      </c>
      <c r="CM2204">
        <v>2.1</v>
      </c>
      <c r="CN2204">
        <v>1.9</v>
      </c>
    </row>
    <row r="2205" spans="1:92" x14ac:dyDescent="0.55000000000000004">
      <c r="A2205" s="4" t="str">
        <f t="shared" ca="1" si="481"/>
        <v>High Frequency Economics</v>
      </c>
      <c r="B2205" s="4" t="str">
        <f t="shared" si="482"/>
        <v>Jim O'Sullivan</v>
      </c>
      <c r="C2205" s="4" t="s">
        <v>246</v>
      </c>
      <c r="D2205" s="4" t="s">
        <v>248</v>
      </c>
      <c r="E2205" s="4" t="str">
        <f>IF(COUNTIF($E$2:E2204,"Begin: " &amp; C2205 &amp; "-" &amp; D2205 &amp; "-" &amp; H2205)=0,"Begin: " &amp; C2205 &amp; "-" &amp; D2205 &amp; "-" &amp; H2205,IF((C2205 &amp; "-" &amp; D2205 &amp; "-" &amp; H2205)&lt;&gt;(C2206 &amp; "-" &amp; D2206 &amp; "-" &amp; H2206),"End: " &amp; C2205 &amp; "-" &amp; D2205 &amp; "-" &amp; H2205,""))</f>
        <v/>
      </c>
      <c r="F2205" s="4" t="str">
        <f t="shared" si="483"/>
        <v>Wall Street Journal-GDP-03-2019</v>
      </c>
      <c r="G2205" s="7">
        <v>43534</v>
      </c>
      <c r="H2205" s="7" t="str">
        <f t="shared" si="484"/>
        <v>03-2019</v>
      </c>
      <c r="I2205" s="7" t="str">
        <f t="shared" ca="1" si="485"/>
        <v>Wall Street Journal: High Frequency Economics-GDP-03-2019</v>
      </c>
      <c r="J2205" s="4" t="str">
        <f t="shared" ca="1" si="486"/>
        <v>GDP-High Frequency Economics:03-2019</v>
      </c>
      <c r="K2205" t="s">
        <v>227</v>
      </c>
      <c r="CJ2205">
        <v>1.5</v>
      </c>
      <c r="CK2205">
        <v>3.2</v>
      </c>
      <c r="CL2205">
        <v>2</v>
      </c>
      <c r="CM2205">
        <v>2</v>
      </c>
      <c r="CN2205">
        <v>1.9</v>
      </c>
    </row>
    <row r="2206" spans="1:92" x14ac:dyDescent="0.55000000000000004">
      <c r="A2206" s="4" t="str">
        <f t="shared" ca="1" si="481"/>
        <v>Stifel, Nicoulas and Company, Incorporated (formerly Sterne Agee)</v>
      </c>
      <c r="B2206" s="4" t="str">
        <f t="shared" si="482"/>
        <v>Lindsey Piegza</v>
      </c>
      <c r="C2206" s="4" t="s">
        <v>246</v>
      </c>
      <c r="D2206" s="4" t="s">
        <v>248</v>
      </c>
      <c r="E2206" s="4" t="str">
        <f>IF(COUNTIF($E$2:E2205,"Begin: " &amp; C2206 &amp; "-" &amp; D2206 &amp; "-" &amp; H2206)=0,"Begin: " &amp; C2206 &amp; "-" &amp; D2206 &amp; "-" &amp; H2206,IF((C2206 &amp; "-" &amp; D2206 &amp; "-" &amp; H2206)&lt;&gt;(C2207 &amp; "-" &amp; D2207 &amp; "-" &amp; H2207),"End: " &amp; C2206 &amp; "-" &amp; D2206 &amp; "-" &amp; H2206,""))</f>
        <v/>
      </c>
      <c r="F2206" s="4" t="str">
        <f t="shared" si="483"/>
        <v>Wall Street Journal-GDP-03-2019</v>
      </c>
      <c r="G2206" s="7">
        <v>43534</v>
      </c>
      <c r="H2206" s="7" t="str">
        <f t="shared" si="484"/>
        <v>03-2019</v>
      </c>
      <c r="I2206" s="7" t="str">
        <f t="shared" ca="1" si="485"/>
        <v>Wall Street Journal: Stifel, Nicoulas and Company, Incorporated (formerly Sterne Agee)-GDP-03-2019</v>
      </c>
      <c r="J2206" s="4" t="str">
        <f t="shared" ca="1" si="486"/>
        <v>GDP-Stifel, Nicoulas and Company, Incorporated (formerly Sterne Agee):03-2019</v>
      </c>
      <c r="K2206" t="s">
        <v>675</v>
      </c>
      <c r="CJ2206">
        <v>1.1000000000000001</v>
      </c>
      <c r="CK2206">
        <v>2.5</v>
      </c>
      <c r="CL2206">
        <v>1.6</v>
      </c>
      <c r="CM2206">
        <v>1.8</v>
      </c>
      <c r="CN2206">
        <v>-0.3</v>
      </c>
    </row>
    <row r="2207" spans="1:92" x14ac:dyDescent="0.55000000000000004">
      <c r="A2207" s="4" t="str">
        <f t="shared" ca="1" si="481"/>
        <v>Macroeconomic Advisers</v>
      </c>
      <c r="B2207" s="4" t="str">
        <f t="shared" si="482"/>
        <v>Dr. Joel Prakken/ Chris Varvares</v>
      </c>
      <c r="C2207" s="4" t="s">
        <v>246</v>
      </c>
      <c r="D2207" s="4" t="s">
        <v>248</v>
      </c>
      <c r="E2207" s="4" t="str">
        <f>IF(COUNTIF($E$2:E2206,"Begin: " &amp; C2207 &amp; "-" &amp; D2207 &amp; "-" &amp; H2207)=0,"Begin: " &amp; C2207 &amp; "-" &amp; D2207 &amp; "-" &amp; H2207,IF((C2207 &amp; "-" &amp; D2207 &amp; "-" &amp; H2207)&lt;&gt;(C2208 &amp; "-" &amp; D2208 &amp; "-" &amp; H2208),"End: " &amp; C2207 &amp; "-" &amp; D2207 &amp; "-" &amp; H2207,""))</f>
        <v/>
      </c>
      <c r="F2207" s="4" t="str">
        <f t="shared" si="483"/>
        <v>Wall Street Journal-GDP-03-2019</v>
      </c>
      <c r="G2207" s="7">
        <v>43534</v>
      </c>
      <c r="H2207" s="7" t="str">
        <f t="shared" si="484"/>
        <v>03-2019</v>
      </c>
      <c r="I2207" s="7" t="str">
        <f t="shared" ca="1" si="485"/>
        <v>Wall Street Journal: Macroeconomic Advisers-GDP-03-2019</v>
      </c>
      <c r="J2207" s="4" t="str">
        <f t="shared" ca="1" si="486"/>
        <v>GDP-Macroeconomic Advisers:03-2019</v>
      </c>
      <c r="K2207" t="s">
        <v>228</v>
      </c>
      <c r="CJ2207">
        <v>1.3</v>
      </c>
      <c r="CK2207">
        <v>2.5</v>
      </c>
      <c r="CL2207">
        <v>2.2000000000000002</v>
      </c>
      <c r="CM2207">
        <v>2.2999999999999998</v>
      </c>
      <c r="CN2207">
        <v>2.1</v>
      </c>
    </row>
    <row r="2208" spans="1:92" x14ac:dyDescent="0.55000000000000004">
      <c r="A2208" s="4" t="str">
        <f t="shared" ca="1" si="481"/>
        <v>Ameriprise Financial</v>
      </c>
      <c r="B2208" s="4" t="str">
        <f t="shared" si="482"/>
        <v>Russell Price</v>
      </c>
      <c r="C2208" s="4" t="s">
        <v>246</v>
      </c>
      <c r="D2208" s="4" t="s">
        <v>248</v>
      </c>
      <c r="E2208" s="4" t="str">
        <f>IF(COUNTIF($E$2:E2207,"Begin: " &amp; C2208 &amp; "-" &amp; D2208 &amp; "-" &amp; H2208)=0,"Begin: " &amp; C2208 &amp; "-" &amp; D2208 &amp; "-" &amp; H2208,IF((C2208 &amp; "-" &amp; D2208 &amp; "-" &amp; H2208)&lt;&gt;(C2209 &amp; "-" &amp; D2209 &amp; "-" &amp; H2209),"End: " &amp; C2208 &amp; "-" &amp; D2208 &amp; "-" &amp; H2208,""))</f>
        <v/>
      </c>
      <c r="F2208" s="4" t="str">
        <f t="shared" si="483"/>
        <v>Wall Street Journal-GDP-03-2019</v>
      </c>
      <c r="G2208" s="7">
        <v>43534</v>
      </c>
      <c r="H2208" s="7" t="str">
        <f t="shared" si="484"/>
        <v>03-2019</v>
      </c>
      <c r="I2208" s="7" t="str">
        <f t="shared" ca="1" si="485"/>
        <v>Wall Street Journal: Ameriprise Financial-GDP-03-2019</v>
      </c>
      <c r="J2208" s="4" t="str">
        <f t="shared" ca="1" si="486"/>
        <v>GDP-Ameriprise Financial:03-2019</v>
      </c>
      <c r="K2208" t="s">
        <v>441</v>
      </c>
      <c r="CJ2208">
        <v>1</v>
      </c>
      <c r="CK2208">
        <v>3.6</v>
      </c>
      <c r="CL2208">
        <v>2.6</v>
      </c>
      <c r="CM2208">
        <v>2</v>
      </c>
      <c r="CN2208">
        <v>1.7</v>
      </c>
    </row>
    <row r="2209" spans="1:92" x14ac:dyDescent="0.55000000000000004">
      <c r="A2209" s="4" t="str">
        <f t="shared" ca="1" si="481"/>
        <v>Eaton Corp.</v>
      </c>
      <c r="B2209" s="4" t="str">
        <f t="shared" si="482"/>
        <v>Arun Raha *</v>
      </c>
      <c r="C2209" s="4" t="s">
        <v>246</v>
      </c>
      <c r="D2209" s="4" t="s">
        <v>248</v>
      </c>
      <c r="E2209" s="4" t="str">
        <f>IF(COUNTIF($E$2:E2208,"Begin: " &amp; C2209 &amp; "-" &amp; D2209 &amp; "-" &amp; H2209)=0,"Begin: " &amp; C2209 &amp; "-" &amp; D2209 &amp; "-" &amp; H2209,IF((C2209 &amp; "-" &amp; D2209 &amp; "-" &amp; H2209)&lt;&gt;(C2210 &amp; "-" &amp; D2210 &amp; "-" &amp; H2210),"End: " &amp; C2209 &amp; "-" &amp; D2209 &amp; "-" &amp; H2209,""))</f>
        <v/>
      </c>
      <c r="F2209" s="4" t="str">
        <f t="shared" si="483"/>
        <v>Wall Street Journal-GDP-03-2019</v>
      </c>
      <c r="G2209" s="7">
        <v>43534</v>
      </c>
      <c r="H2209" s="7" t="str">
        <f t="shared" si="484"/>
        <v>03-2019</v>
      </c>
      <c r="I2209" s="7" t="str">
        <f t="shared" ca="1" si="485"/>
        <v>Wall Street Journal: Eaton Corp.-GDP-03-2019</v>
      </c>
      <c r="J2209" s="4" t="str">
        <f t="shared" ca="1" si="486"/>
        <v>GDP-Eaton Corp.:03-2019</v>
      </c>
      <c r="K2209" t="s">
        <v>678</v>
      </c>
    </row>
    <row r="2210" spans="1:92" x14ac:dyDescent="0.55000000000000004">
      <c r="A2210" s="4" t="str">
        <f t="shared" ca="1" si="481"/>
        <v>Point Loma Nazarene University</v>
      </c>
      <c r="B2210" s="4" t="str">
        <f t="shared" si="482"/>
        <v>Lynn Reaser</v>
      </c>
      <c r="C2210" s="4" t="s">
        <v>246</v>
      </c>
      <c r="D2210" s="4" t="s">
        <v>248</v>
      </c>
      <c r="E2210" s="4" t="str">
        <f>IF(COUNTIF($E$2:E2209,"Begin: " &amp; C2210 &amp; "-" &amp; D2210 &amp; "-" &amp; H2210)=0,"Begin: " &amp; C2210 &amp; "-" &amp; D2210 &amp; "-" &amp; H2210,IF((C2210 &amp; "-" &amp; D2210 &amp; "-" &amp; H2210)&lt;&gt;(C2211 &amp; "-" &amp; D2211 &amp; "-" &amp; H2211),"End: " &amp; C2210 &amp; "-" &amp; D2210 &amp; "-" &amp; H2210,""))</f>
        <v/>
      </c>
      <c r="F2210" s="4" t="str">
        <f t="shared" si="483"/>
        <v>Wall Street Journal-GDP-03-2019</v>
      </c>
      <c r="G2210" s="7">
        <v>43534</v>
      </c>
      <c r="H2210" s="7" t="str">
        <f t="shared" si="484"/>
        <v>03-2019</v>
      </c>
      <c r="I2210" s="7" t="str">
        <f t="shared" ca="1" si="485"/>
        <v>Wall Street Journal: Point Loma Nazarene University-GDP-03-2019</v>
      </c>
      <c r="J2210" s="4" t="str">
        <f t="shared" ca="1" si="486"/>
        <v>GDP-Point Loma Nazarene University:03-2019</v>
      </c>
      <c r="K2210" t="s">
        <v>658</v>
      </c>
      <c r="CJ2210">
        <v>1.7</v>
      </c>
      <c r="CK2210">
        <v>2.8</v>
      </c>
      <c r="CL2210">
        <v>2.2999999999999998</v>
      </c>
      <c r="CM2210">
        <v>2.2999999999999998</v>
      </c>
      <c r="CN2210">
        <v>2.1</v>
      </c>
    </row>
    <row r="2211" spans="1:92" x14ac:dyDescent="0.55000000000000004">
      <c r="A2211" s="4" t="str">
        <f t="shared" ca="1" si="481"/>
        <v>Deutsche Bank</v>
      </c>
      <c r="B2211" s="4" t="str">
        <f t="shared" si="482"/>
        <v>Brett Ryan/Matthew Luzzetti</v>
      </c>
      <c r="C2211" s="4" t="s">
        <v>246</v>
      </c>
      <c r="D2211" s="4" t="s">
        <v>248</v>
      </c>
      <c r="E2211" s="4" t="str">
        <f>IF(COUNTIF($E$2:E2210,"Begin: " &amp; C2211 &amp; "-" &amp; D2211 &amp; "-" &amp; H2211)=0,"Begin: " &amp; C2211 &amp; "-" &amp; D2211 &amp; "-" &amp; H2211,IF((C2211 &amp; "-" &amp; D2211 &amp; "-" &amp; H2211)&lt;&gt;(C2212 &amp; "-" &amp; D2212 &amp; "-" &amp; H2212),"End: " &amp; C2211 &amp; "-" &amp; D2211 &amp; "-" &amp; H2211,""))</f>
        <v/>
      </c>
      <c r="F2211" s="4" t="str">
        <f t="shared" si="483"/>
        <v>Wall Street Journal-GDP-03-2019</v>
      </c>
      <c r="G2211" s="7">
        <v>43534</v>
      </c>
      <c r="H2211" s="7" t="str">
        <f t="shared" si="484"/>
        <v>03-2019</v>
      </c>
      <c r="I2211" s="7" t="str">
        <f t="shared" ca="1" si="485"/>
        <v>Wall Street Journal: Deutsche Bank-GDP-03-2019</v>
      </c>
      <c r="J2211" s="4" t="str">
        <f t="shared" ca="1" si="486"/>
        <v>GDP-Deutsche Bank:03-2019</v>
      </c>
      <c r="K2211" t="s">
        <v>804</v>
      </c>
      <c r="CJ2211">
        <v>1.5</v>
      </c>
      <c r="CK2211">
        <v>2.7</v>
      </c>
      <c r="CL2211">
        <v>2.2999999999999998</v>
      </c>
      <c r="CM2211">
        <v>2.6</v>
      </c>
      <c r="CN2211">
        <v>2.1</v>
      </c>
    </row>
    <row r="2212" spans="1:92" x14ac:dyDescent="0.55000000000000004">
      <c r="A2212" s="4" t="str">
        <f t="shared" ca="1" si="481"/>
        <v>Prestige Economics LLC</v>
      </c>
      <c r="B2212" s="4" t="str">
        <f t="shared" si="482"/>
        <v>Jason Schenker *</v>
      </c>
      <c r="C2212" s="4" t="s">
        <v>246</v>
      </c>
      <c r="D2212" s="4" t="s">
        <v>248</v>
      </c>
      <c r="E2212" s="4" t="str">
        <f>IF(COUNTIF($E$2:E2211,"Begin: " &amp; C2212 &amp; "-" &amp; D2212 &amp; "-" &amp; H2212)=0,"Begin: " &amp; C2212 &amp; "-" &amp; D2212 &amp; "-" &amp; H2212,IF((C2212 &amp; "-" &amp; D2212 &amp; "-" &amp; H2212)&lt;&gt;(C2213 &amp; "-" &amp; D2213 &amp; "-" &amp; H2213),"End: " &amp; C2212 &amp; "-" &amp; D2212 &amp; "-" &amp; H2212,""))</f>
        <v/>
      </c>
      <c r="F2212" s="4" t="str">
        <f t="shared" si="483"/>
        <v>Wall Street Journal-GDP-03-2019</v>
      </c>
      <c r="G2212" s="7">
        <v>43534</v>
      </c>
      <c r="H2212" s="7" t="str">
        <f t="shared" si="484"/>
        <v>03-2019</v>
      </c>
      <c r="I2212" s="7" t="str">
        <f t="shared" ca="1" si="485"/>
        <v>Wall Street Journal: Prestige Economics LLC-GDP-03-2019</v>
      </c>
      <c r="J2212" s="4" t="str">
        <f t="shared" ca="1" si="486"/>
        <v>GDP-Prestige Economics LLC:03-2019</v>
      </c>
      <c r="K2212" t="s">
        <v>767</v>
      </c>
    </row>
    <row r="2213" spans="1:92" x14ac:dyDescent="0.55000000000000004">
      <c r="A2213" s="4" t="str">
        <f t="shared" ca="1" si="481"/>
        <v>Pantheon Macroeconomics</v>
      </c>
      <c r="B2213" s="4" t="str">
        <f t="shared" si="482"/>
        <v>Ian Shepherdson</v>
      </c>
      <c r="C2213" s="4" t="s">
        <v>246</v>
      </c>
      <c r="D2213" s="4" t="s">
        <v>248</v>
      </c>
      <c r="E2213" s="4" t="str">
        <f>IF(COUNTIF($E$2:E2212,"Begin: " &amp; C2213 &amp; "-" &amp; D2213 &amp; "-" &amp; H2213)=0,"Begin: " &amp; C2213 &amp; "-" &amp; D2213 &amp; "-" &amp; H2213,IF((C2213 &amp; "-" &amp; D2213 &amp; "-" &amp; H2213)&lt;&gt;(C2214 &amp; "-" &amp; D2214 &amp; "-" &amp; H2214),"End: " &amp; C2213 &amp; "-" &amp; D2213 &amp; "-" &amp; H2213,""))</f>
        <v/>
      </c>
      <c r="F2213" s="4" t="str">
        <f t="shared" si="483"/>
        <v>Wall Street Journal-GDP-03-2019</v>
      </c>
      <c r="G2213" s="7">
        <v>43534</v>
      </c>
      <c r="H2213" s="7" t="str">
        <f t="shared" si="484"/>
        <v>03-2019</v>
      </c>
      <c r="I2213" s="7" t="str">
        <f t="shared" ca="1" si="485"/>
        <v>Wall Street Journal: Pantheon Macroeconomics-GDP-03-2019</v>
      </c>
      <c r="J2213" s="4" t="str">
        <f t="shared" ca="1" si="486"/>
        <v>GDP-Pantheon Macroeconomics:03-2019</v>
      </c>
      <c r="K2213" t="s">
        <v>231</v>
      </c>
      <c r="CJ2213">
        <v>1.5</v>
      </c>
      <c r="CK2213">
        <v>3</v>
      </c>
      <c r="CL2213">
        <v>2</v>
      </c>
      <c r="CM2213">
        <v>1.5</v>
      </c>
      <c r="CN2213">
        <v>1</v>
      </c>
    </row>
    <row r="2214" spans="1:92" x14ac:dyDescent="0.55000000000000004">
      <c r="A2214" s="4" t="str">
        <f t="shared" ca="1" si="481"/>
        <v>Decision Economics, Inc.</v>
      </c>
      <c r="B2214" s="4" t="str">
        <f t="shared" si="482"/>
        <v>Allen Sinai</v>
      </c>
      <c r="C2214" s="4" t="s">
        <v>246</v>
      </c>
      <c r="D2214" s="4" t="s">
        <v>248</v>
      </c>
      <c r="E2214" s="4" t="str">
        <f>IF(COUNTIF($E$2:E2213,"Begin: " &amp; C2214 &amp; "-" &amp; D2214 &amp; "-" &amp; H2214)=0,"Begin: " &amp; C2214 &amp; "-" &amp; D2214 &amp; "-" &amp; H2214,IF((C2214 &amp; "-" &amp; D2214 &amp; "-" &amp; H2214)&lt;&gt;(C2215 &amp; "-" &amp; D2215 &amp; "-" &amp; H2215),"End: " &amp; C2214 &amp; "-" &amp; D2214 &amp; "-" &amp; H2214,""))</f>
        <v/>
      </c>
      <c r="F2214" s="4" t="str">
        <f t="shared" si="483"/>
        <v>Wall Street Journal-GDP-03-2019</v>
      </c>
      <c r="G2214" s="7">
        <v>43534</v>
      </c>
      <c r="H2214" s="7" t="str">
        <f t="shared" si="484"/>
        <v>03-2019</v>
      </c>
      <c r="I2214" s="7" t="str">
        <f t="shared" ca="1" si="485"/>
        <v>Wall Street Journal: Decision Economics, Inc.-GDP-03-2019</v>
      </c>
      <c r="J2214" s="4" t="str">
        <f t="shared" ca="1" si="486"/>
        <v>GDP-Decision Economics, Inc.:03-2019</v>
      </c>
      <c r="K2214" t="s">
        <v>233</v>
      </c>
      <c r="CJ2214">
        <v>1.5</v>
      </c>
      <c r="CK2214">
        <v>3.3</v>
      </c>
      <c r="CL2214">
        <v>3.6</v>
      </c>
      <c r="CM2214">
        <v>3</v>
      </c>
      <c r="CN2214">
        <v>2.5</v>
      </c>
    </row>
    <row r="2215" spans="1:92" x14ac:dyDescent="0.55000000000000004">
      <c r="A2215" s="4" t="str">
        <f t="shared" ca="1" si="481"/>
        <v>Parsec Financial</v>
      </c>
      <c r="B2215" s="4" t="str">
        <f t="shared" si="482"/>
        <v>James F. Smith</v>
      </c>
      <c r="C2215" s="4" t="s">
        <v>246</v>
      </c>
      <c r="D2215" s="4" t="s">
        <v>248</v>
      </c>
      <c r="E2215" s="4" t="str">
        <f>IF(COUNTIF($E$2:E2214,"Begin: " &amp; C2215 &amp; "-" &amp; D2215 &amp; "-" &amp; H2215)=0,"Begin: " &amp; C2215 &amp; "-" &amp; D2215 &amp; "-" &amp; H2215,IF((C2215 &amp; "-" &amp; D2215 &amp; "-" &amp; H2215)&lt;&gt;(C2216 &amp; "-" &amp; D2216 &amp; "-" &amp; H2216),"End: " &amp; C2215 &amp; "-" &amp; D2215 &amp; "-" &amp; H2215,""))</f>
        <v/>
      </c>
      <c r="F2215" s="4" t="str">
        <f t="shared" si="483"/>
        <v>Wall Street Journal-GDP-03-2019</v>
      </c>
      <c r="G2215" s="7">
        <v>43534</v>
      </c>
      <c r="H2215" s="7" t="str">
        <f t="shared" si="484"/>
        <v>03-2019</v>
      </c>
      <c r="I2215" s="7" t="str">
        <f t="shared" ca="1" si="485"/>
        <v>Wall Street Journal: Parsec Financial-GDP-03-2019</v>
      </c>
      <c r="J2215" s="4" t="str">
        <f t="shared" ca="1" si="486"/>
        <v>GDP-Parsec Financial:03-2019</v>
      </c>
      <c r="K2215" t="s">
        <v>234</v>
      </c>
      <c r="CJ2215">
        <v>2.1</v>
      </c>
      <c r="CK2215">
        <v>3.2</v>
      </c>
      <c r="CL2215">
        <v>3</v>
      </c>
      <c r="CM2215">
        <v>4</v>
      </c>
      <c r="CN2215">
        <v>2.4</v>
      </c>
    </row>
    <row r="2216" spans="1:92" x14ac:dyDescent="0.55000000000000004">
      <c r="A2216" s="4" t="str">
        <f t="shared" ca="1" si="481"/>
        <v>Univ of Central FL</v>
      </c>
      <c r="B2216" s="4" t="str">
        <f t="shared" si="482"/>
        <v>Sean M. Snaith</v>
      </c>
      <c r="C2216" s="4" t="s">
        <v>246</v>
      </c>
      <c r="D2216" s="4" t="s">
        <v>248</v>
      </c>
      <c r="E2216" s="4" t="str">
        <f>IF(COUNTIF($E$2:E2215,"Begin: " &amp; C2216 &amp; "-" &amp; D2216 &amp; "-" &amp; H2216)=0,"Begin: " &amp; C2216 &amp; "-" &amp; D2216 &amp; "-" &amp; H2216,IF((C2216 &amp; "-" &amp; D2216 &amp; "-" &amp; H2216)&lt;&gt;(C2217 &amp; "-" &amp; D2217 &amp; "-" &amp; H2217),"End: " &amp; C2216 &amp; "-" &amp; D2216 &amp; "-" &amp; H2216,""))</f>
        <v/>
      </c>
      <c r="F2216" s="4" t="str">
        <f t="shared" si="483"/>
        <v>Wall Street Journal-GDP-03-2019</v>
      </c>
      <c r="G2216" s="7">
        <v>43534</v>
      </c>
      <c r="H2216" s="7" t="str">
        <f t="shared" si="484"/>
        <v>03-2019</v>
      </c>
      <c r="I2216" s="7" t="str">
        <f t="shared" ca="1" si="485"/>
        <v>Wall Street Journal: Univ of Central FL-GDP-03-2019</v>
      </c>
      <c r="J2216" s="4" t="str">
        <f t="shared" ca="1" si="486"/>
        <v>GDP-Univ of Central FL:03-2019</v>
      </c>
      <c r="K2216" t="s">
        <v>235</v>
      </c>
      <c r="CJ2216">
        <v>2.5</v>
      </c>
      <c r="CK2216">
        <v>2.9</v>
      </c>
      <c r="CL2216">
        <v>3</v>
      </c>
      <c r="CM2216">
        <v>2.9</v>
      </c>
      <c r="CN2216">
        <v>3</v>
      </c>
    </row>
    <row r="2217" spans="1:92" x14ac:dyDescent="0.55000000000000004">
      <c r="A2217" s="4" t="str">
        <f t="shared" ca="1" si="481"/>
        <v>SS Economics</v>
      </c>
      <c r="B2217" s="4" t="str">
        <f t="shared" si="482"/>
        <v>Sung Won Sohn</v>
      </c>
      <c r="C2217" s="4" t="s">
        <v>246</v>
      </c>
      <c r="D2217" s="4" t="s">
        <v>248</v>
      </c>
      <c r="E2217" s="4" t="str">
        <f>IF(COUNTIF($E$2:E2216,"Begin: " &amp; C2217 &amp; "-" &amp; D2217 &amp; "-" &amp; H2217)=0,"Begin: " &amp; C2217 &amp; "-" &amp; D2217 &amp; "-" &amp; H2217,IF((C2217 &amp; "-" &amp; D2217 &amp; "-" &amp; H2217)&lt;&gt;(C2218 &amp; "-" &amp; D2218 &amp; "-" &amp; H2218),"End: " &amp; C2217 &amp; "-" &amp; D2217 &amp; "-" &amp; H2217,""))</f>
        <v/>
      </c>
      <c r="F2217" s="4" t="str">
        <f t="shared" si="483"/>
        <v>Wall Street Journal-GDP-03-2019</v>
      </c>
      <c r="G2217" s="7">
        <v>43534</v>
      </c>
      <c r="H2217" s="7" t="str">
        <f t="shared" si="484"/>
        <v>03-2019</v>
      </c>
      <c r="I2217" s="7" t="str">
        <f t="shared" ca="1" si="485"/>
        <v>Wall Street Journal: SS Economics-GDP-03-2019</v>
      </c>
      <c r="J2217" s="4" t="str">
        <f t="shared" ca="1" si="486"/>
        <v>GDP-SS Economics:03-2019</v>
      </c>
      <c r="K2217" t="s">
        <v>785</v>
      </c>
      <c r="CJ2217">
        <v>1</v>
      </c>
      <c r="CK2217">
        <v>2.6</v>
      </c>
      <c r="CL2217">
        <v>2.4</v>
      </c>
      <c r="CM2217">
        <v>2.2999999999999998</v>
      </c>
      <c r="CN2217">
        <v>2.2999999999999998</v>
      </c>
    </row>
    <row r="2218" spans="1:92" x14ac:dyDescent="0.55000000000000004">
      <c r="A2218" s="4" t="str">
        <f t="shared" ref="A2218:A2228" ca="1" si="487">IF(ISERROR(IF(C2218="GIOA",INDEX(List_AnonymousForecasters,MATCH(LEFT(K2218,FIND(":",K2218,1)-1),List_IndividualForecasters,0),1),INDEX(List_FirmNamesOmega,MATCH(LEFT(K2218,FIND(":",K2218,1)-1),List_FirmNamesAlpha,0),1))),LEFT(K2218,FIND(":",K2218,1)-1),IF(C2218="GIOA",INDEX(List_AnonymousForecasters,MATCH(LEFT(K2218,FIND(":",K2218,1)-1),List_IndividualForecasters,0),1),INDEX(List_FirmNamesOmega,MATCH(LEFT(K2218,FIND(":",K2218,1)-1),List_FirmNamesAlpha,0),1)))</f>
        <v>Pierpont Securities</v>
      </c>
      <c r="B2218" s="4" t="str">
        <f t="shared" ref="B2218:B2228" si="488">MID(K2218,FIND(":",K2218,1)+2,LEN(K2218)-FIND(":",K2218,1))</f>
        <v>Stephen Stanley</v>
      </c>
      <c r="C2218" s="4" t="s">
        <v>246</v>
      </c>
      <c r="D2218" s="4" t="s">
        <v>248</v>
      </c>
      <c r="E2218" s="4" t="str">
        <f>IF(COUNTIF($E$2:E2217,"Begin: " &amp; C2218 &amp; "-" &amp; D2218 &amp; "-" &amp; H2218)=0,"Begin: " &amp; C2218 &amp; "-" &amp; D2218 &amp; "-" &amp; H2218,IF((C2218 &amp; "-" &amp; D2218 &amp; "-" &amp; H2218)&lt;&gt;(C2219 &amp; "-" &amp; D2219 &amp; "-" &amp; H2219),"End: " &amp; C2218 &amp; "-" &amp; D2218 &amp; "-" &amp; H2218,""))</f>
        <v/>
      </c>
      <c r="F2218" s="4" t="str">
        <f t="shared" ref="F2218:F2228" si="489">C2218 &amp; "-" &amp; D2218 &amp; "-" &amp; H2218</f>
        <v>Wall Street Journal-GDP-03-2019</v>
      </c>
      <c r="G2218" s="7">
        <v>43534</v>
      </c>
      <c r="H2218" s="7" t="str">
        <f t="shared" ref="H2218:H2228" si="490">TEXT(MONTH(G2218),"00") &amp; "-" &amp; TEXT(YEAR(G2218),"0000")</f>
        <v>03-2019</v>
      </c>
      <c r="I2218" s="7" t="str">
        <f t="shared" ref="I2218:I2228" ca="1" si="491">C2218 &amp; ": " &amp; A2218 &amp; "-" &amp; D2218 &amp; "-" &amp; H2218</f>
        <v>Wall Street Journal: Pierpont Securities-GDP-03-2019</v>
      </c>
      <c r="J2218" s="4" t="str">
        <f t="shared" ref="J2218:J2228" ca="1" si="492">D2218 &amp; "-" &amp; A2218 &amp; ":" &amp; TEXT(MONTH(G2218),"00") &amp; "-" &amp; TEXT(YEAR(G2218),"0000")</f>
        <v>GDP-Pierpont Securities:03-2019</v>
      </c>
      <c r="K2218" t="s">
        <v>238</v>
      </c>
      <c r="CJ2218">
        <v>1.9</v>
      </c>
      <c r="CK2218">
        <v>3.9</v>
      </c>
      <c r="CL2218">
        <v>2.9</v>
      </c>
      <c r="CM2218">
        <v>2.8</v>
      </c>
      <c r="CN2218">
        <v>2.6</v>
      </c>
    </row>
    <row r="2219" spans="1:92" x14ac:dyDescent="0.55000000000000004">
      <c r="A2219" s="4" t="str">
        <f t="shared" ca="1" si="487"/>
        <v>Economic Analysis Associates Inc.</v>
      </c>
      <c r="B2219" s="4" t="str">
        <f t="shared" si="488"/>
        <v>Susan M. Sterne</v>
      </c>
      <c r="C2219" s="4" t="s">
        <v>246</v>
      </c>
      <c r="D2219" s="4" t="s">
        <v>248</v>
      </c>
      <c r="E2219" s="4" t="str">
        <f>IF(COUNTIF($E$2:E2218,"Begin: " &amp; C2219 &amp; "-" &amp; D2219 &amp; "-" &amp; H2219)=0,"Begin: " &amp; C2219 &amp; "-" &amp; D2219 &amp; "-" &amp; H2219,IF((C2219 &amp; "-" &amp; D2219 &amp; "-" &amp; H2219)&lt;&gt;(C2220 &amp; "-" &amp; D2220 &amp; "-" &amp; H2220),"End: " &amp; C2219 &amp; "-" &amp; D2219 &amp; "-" &amp; H2219,""))</f>
        <v/>
      </c>
      <c r="F2219" s="4" t="str">
        <f t="shared" si="489"/>
        <v>Wall Street Journal-GDP-03-2019</v>
      </c>
      <c r="G2219" s="7">
        <v>43534</v>
      </c>
      <c r="H2219" s="7" t="str">
        <f t="shared" si="490"/>
        <v>03-2019</v>
      </c>
      <c r="I2219" s="7" t="str">
        <f t="shared" ca="1" si="491"/>
        <v>Wall Street Journal: Economic Analysis Associates Inc.-GDP-03-2019</v>
      </c>
      <c r="J2219" s="4" t="str">
        <f t="shared" ca="1" si="492"/>
        <v>GDP-Economic Analysis Associates Inc.:03-2019</v>
      </c>
      <c r="K2219" t="s">
        <v>239</v>
      </c>
      <c r="CJ2219">
        <v>0.7</v>
      </c>
      <c r="CK2219">
        <v>1.5</v>
      </c>
      <c r="CL2219">
        <v>1.3</v>
      </c>
      <c r="CM2219">
        <v>1.9</v>
      </c>
      <c r="CN2219">
        <v>2.1</v>
      </c>
    </row>
    <row r="2220" spans="1:92" x14ac:dyDescent="0.55000000000000004">
      <c r="A2220" s="4" t="str">
        <f t="shared" ca="1" si="487"/>
        <v>CSFB</v>
      </c>
      <c r="B2220" s="4" t="str">
        <f t="shared" si="488"/>
        <v>James Sweeney *</v>
      </c>
      <c r="C2220" s="4" t="s">
        <v>246</v>
      </c>
      <c r="D2220" s="4" t="s">
        <v>248</v>
      </c>
      <c r="E2220" s="4" t="str">
        <f>IF(COUNTIF($E$2:E2219,"Begin: " &amp; C2220 &amp; "-" &amp; D2220 &amp; "-" &amp; H2220)=0,"Begin: " &amp; C2220 &amp; "-" &amp; D2220 &amp; "-" &amp; H2220,IF((C2220 &amp; "-" &amp; D2220 &amp; "-" &amp; H2220)&lt;&gt;(C2221 &amp; "-" &amp; D2221 &amp; "-" &amp; H2221),"End: " &amp; C2220 &amp; "-" &amp; D2220 &amp; "-" &amp; H2220,""))</f>
        <v/>
      </c>
      <c r="F2220" s="4" t="str">
        <f t="shared" si="489"/>
        <v>Wall Street Journal-GDP-03-2019</v>
      </c>
      <c r="G2220" s="7">
        <v>43534</v>
      </c>
      <c r="H2220" s="7" t="str">
        <f t="shared" si="490"/>
        <v>03-2019</v>
      </c>
      <c r="I2220" s="7" t="str">
        <f t="shared" ca="1" si="491"/>
        <v>Wall Street Journal: CSFB-GDP-03-2019</v>
      </c>
      <c r="J2220" s="4" t="str">
        <f t="shared" ca="1" si="492"/>
        <v>GDP-CSFB:03-2019</v>
      </c>
      <c r="K2220" t="s">
        <v>753</v>
      </c>
    </row>
    <row r="2221" spans="1:92" x14ac:dyDescent="0.55000000000000004">
      <c r="A2221" s="4" t="str">
        <f t="shared" ca="1" si="487"/>
        <v>American Chemisty Council</v>
      </c>
      <c r="B2221" s="4" t="str">
        <f t="shared" si="488"/>
        <v>Kevin Swift</v>
      </c>
      <c r="C2221" s="4" t="s">
        <v>246</v>
      </c>
      <c r="D2221" s="4" t="s">
        <v>248</v>
      </c>
      <c r="E2221" s="4" t="str">
        <f>IF(COUNTIF($E$2:E2220,"Begin: " &amp; C2221 &amp; "-" &amp; D2221 &amp; "-" &amp; H2221)=0,"Begin: " &amp; C2221 &amp; "-" &amp; D2221 &amp; "-" &amp; H2221,IF((C2221 &amp; "-" &amp; D2221 &amp; "-" &amp; H2221)&lt;&gt;(C2222 &amp; "-" &amp; D2222 &amp; "-" &amp; H2222),"End: " &amp; C2221 &amp; "-" &amp; D2221 &amp; "-" &amp; H2221,""))</f>
        <v/>
      </c>
      <c r="F2221" s="4" t="str">
        <f t="shared" si="489"/>
        <v>Wall Street Journal-GDP-03-2019</v>
      </c>
      <c r="G2221" s="7">
        <v>43534</v>
      </c>
      <c r="H2221" s="7" t="str">
        <f t="shared" si="490"/>
        <v>03-2019</v>
      </c>
      <c r="I2221" s="7" t="str">
        <f t="shared" ca="1" si="491"/>
        <v>Wall Street Journal: American Chemisty Council-GDP-03-2019</v>
      </c>
      <c r="J2221" s="4" t="str">
        <f t="shared" ca="1" si="492"/>
        <v>GDP-American Chemisty Council:03-2019</v>
      </c>
      <c r="K2221" t="s">
        <v>443</v>
      </c>
      <c r="CJ2221">
        <v>1.3</v>
      </c>
      <c r="CK2221">
        <v>2.5</v>
      </c>
      <c r="CL2221">
        <v>2</v>
      </c>
      <c r="CM2221">
        <v>2</v>
      </c>
      <c r="CN2221">
        <v>1.8</v>
      </c>
    </row>
    <row r="2222" spans="1:92" x14ac:dyDescent="0.55000000000000004">
      <c r="A2222" s="4" t="str">
        <f t="shared" ca="1" si="487"/>
        <v>Grant Thornton</v>
      </c>
      <c r="B2222" s="4" t="str">
        <f t="shared" si="488"/>
        <v>Diane Swonk</v>
      </c>
      <c r="C2222" s="4" t="s">
        <v>246</v>
      </c>
      <c r="D2222" s="4" t="s">
        <v>248</v>
      </c>
      <c r="E2222" s="4" t="str">
        <f>IF(COUNTIF($E$2:E2221,"Begin: " &amp; C2222 &amp; "-" &amp; D2222 &amp; "-" &amp; H2222)=0,"Begin: " &amp; C2222 &amp; "-" &amp; D2222 &amp; "-" &amp; H2222,IF((C2222 &amp; "-" &amp; D2222 &amp; "-" &amp; H2222)&lt;&gt;(C2223 &amp; "-" &amp; D2223 &amp; "-" &amp; H2223),"End: " &amp; C2222 &amp; "-" &amp; D2222 &amp; "-" &amp; H2222,""))</f>
        <v/>
      </c>
      <c r="F2222" s="4" t="str">
        <f t="shared" si="489"/>
        <v>Wall Street Journal-GDP-03-2019</v>
      </c>
      <c r="G2222" s="7">
        <v>43534</v>
      </c>
      <c r="H2222" s="7" t="str">
        <f t="shared" si="490"/>
        <v>03-2019</v>
      </c>
      <c r="I2222" s="7" t="str">
        <f t="shared" ca="1" si="491"/>
        <v>Wall Street Journal: Grant Thornton-GDP-03-2019</v>
      </c>
      <c r="J2222" s="4" t="str">
        <f t="shared" ca="1" si="492"/>
        <v>GDP-Grant Thornton:03-2019</v>
      </c>
      <c r="K2222" t="s">
        <v>772</v>
      </c>
      <c r="CJ2222">
        <v>1.3</v>
      </c>
      <c r="CK2222">
        <v>2.6</v>
      </c>
      <c r="CL2222">
        <v>2.1</v>
      </c>
      <c r="CM2222">
        <v>1.8</v>
      </c>
      <c r="CN2222">
        <v>1.4</v>
      </c>
    </row>
    <row r="2223" spans="1:92" x14ac:dyDescent="0.55000000000000004">
      <c r="A2223" s="4" t="str">
        <f t="shared" ca="1" si="487"/>
        <v>The Northern Trust</v>
      </c>
      <c r="B2223" s="4" t="str">
        <f t="shared" si="488"/>
        <v xml:space="preserve">Carl Tannenbaum </v>
      </c>
      <c r="C2223" s="4" t="s">
        <v>246</v>
      </c>
      <c r="D2223" s="4" t="s">
        <v>248</v>
      </c>
      <c r="E2223" s="4" t="str">
        <f>IF(COUNTIF($E$2:E2222,"Begin: " &amp; C2223 &amp; "-" &amp; D2223 &amp; "-" &amp; H2223)=0,"Begin: " &amp; C2223 &amp; "-" &amp; D2223 &amp; "-" &amp; H2223,IF((C2223 &amp; "-" &amp; D2223 &amp; "-" &amp; H2223)&lt;&gt;(C2224 &amp; "-" &amp; D2224 &amp; "-" &amp; H2224),"End: " &amp; C2223 &amp; "-" &amp; D2223 &amp; "-" &amp; H2223,""))</f>
        <v/>
      </c>
      <c r="F2223" s="4" t="str">
        <f t="shared" si="489"/>
        <v>Wall Street Journal-GDP-03-2019</v>
      </c>
      <c r="G2223" s="7">
        <v>43534</v>
      </c>
      <c r="H2223" s="7" t="str">
        <f t="shared" si="490"/>
        <v>03-2019</v>
      </c>
      <c r="I2223" s="7" t="str">
        <f t="shared" ca="1" si="491"/>
        <v>Wall Street Journal: The Northern Trust-GDP-03-2019</v>
      </c>
      <c r="J2223" s="4" t="str">
        <f t="shared" ca="1" si="492"/>
        <v>GDP-The Northern Trust:03-2019</v>
      </c>
      <c r="K2223" t="s">
        <v>241</v>
      </c>
      <c r="CJ2223">
        <v>1.3</v>
      </c>
      <c r="CK2223">
        <v>2.5</v>
      </c>
      <c r="CL2223">
        <v>2.2999999999999998</v>
      </c>
      <c r="CM2223">
        <v>1.9</v>
      </c>
      <c r="CN2223">
        <v>1.7</v>
      </c>
    </row>
    <row r="2224" spans="1:92" x14ac:dyDescent="0.55000000000000004">
      <c r="A2224" s="4" t="str">
        <f t="shared" ca="1" si="487"/>
        <v>BNP Paribas</v>
      </c>
      <c r="B2224" s="4" t="str">
        <f t="shared" si="488"/>
        <v>US Economics Team</v>
      </c>
      <c r="C2224" s="4" t="s">
        <v>246</v>
      </c>
      <c r="D2224" s="4" t="s">
        <v>248</v>
      </c>
      <c r="E2224" s="4" t="str">
        <f>IF(COUNTIF($E$2:E2223,"Begin: " &amp; C2224 &amp; "-" &amp; D2224 &amp; "-" &amp; H2224)=0,"Begin: " &amp; C2224 &amp; "-" &amp; D2224 &amp; "-" &amp; H2224,IF((C2224 &amp; "-" &amp; D2224 &amp; "-" &amp; H2224)&lt;&gt;(C2225 &amp; "-" &amp; D2225 &amp; "-" &amp; H2225),"End: " &amp; C2224 &amp; "-" &amp; D2224 &amp; "-" &amp; H2224,""))</f>
        <v/>
      </c>
      <c r="F2224" s="4" t="str">
        <f t="shared" si="489"/>
        <v>Wall Street Journal-GDP-03-2019</v>
      </c>
      <c r="G2224" s="7">
        <v>43534</v>
      </c>
      <c r="H2224" s="7" t="str">
        <f t="shared" si="490"/>
        <v>03-2019</v>
      </c>
      <c r="I2224" s="7" t="str">
        <f t="shared" ca="1" si="491"/>
        <v>Wall Street Journal: BNP Paribas-GDP-03-2019</v>
      </c>
      <c r="J2224" s="4" t="str">
        <f t="shared" ca="1" si="492"/>
        <v>GDP-BNP Paribas:03-2019</v>
      </c>
      <c r="K2224" t="s">
        <v>444</v>
      </c>
      <c r="CJ2224">
        <v>1.1000000000000001</v>
      </c>
      <c r="CK2224">
        <v>2.8</v>
      </c>
      <c r="CL2224">
        <v>2</v>
      </c>
      <c r="CM2224">
        <v>1.5</v>
      </c>
      <c r="CN2224">
        <v>1.4</v>
      </c>
    </row>
    <row r="2225" spans="1:99" x14ac:dyDescent="0.55000000000000004">
      <c r="A2225" s="4" t="str">
        <f t="shared" ca="1" si="487"/>
        <v>The Conference Board</v>
      </c>
      <c r="B2225" s="4" t="str">
        <f t="shared" si="488"/>
        <v>Bart van Ark</v>
      </c>
      <c r="C2225" s="4" t="s">
        <v>246</v>
      </c>
      <c r="D2225" s="4" t="s">
        <v>248</v>
      </c>
      <c r="E2225" s="4" t="str">
        <f>IF(COUNTIF($E$2:E2224,"Begin: " &amp; C2225 &amp; "-" &amp; D2225 &amp; "-" &amp; H2225)=0,"Begin: " &amp; C2225 &amp; "-" &amp; D2225 &amp; "-" &amp; H2225,IF((C2225 &amp; "-" &amp; D2225 &amp; "-" &amp; H2225)&lt;&gt;(C2226 &amp; "-" &amp; D2226 &amp; "-" &amp; H2226),"End: " &amp; C2225 &amp; "-" &amp; D2225 &amp; "-" &amp; H2225,""))</f>
        <v/>
      </c>
      <c r="F2225" s="4" t="str">
        <f t="shared" si="489"/>
        <v>Wall Street Journal-GDP-03-2019</v>
      </c>
      <c r="G2225" s="7">
        <v>43534</v>
      </c>
      <c r="H2225" s="7" t="str">
        <f t="shared" si="490"/>
        <v>03-2019</v>
      </c>
      <c r="I2225" s="7" t="str">
        <f t="shared" ca="1" si="491"/>
        <v>Wall Street Journal: The Conference Board-GDP-03-2019</v>
      </c>
      <c r="J2225" s="4" t="str">
        <f t="shared" ca="1" si="492"/>
        <v>GDP-The Conference Board:03-2019</v>
      </c>
      <c r="K2225" t="s">
        <v>242</v>
      </c>
      <c r="CJ2225">
        <v>2.2999999999999998</v>
      </c>
      <c r="CK2225">
        <v>2.5</v>
      </c>
      <c r="CL2225">
        <v>2.4</v>
      </c>
      <c r="CM2225">
        <v>2.2000000000000002</v>
      </c>
      <c r="CN2225">
        <v>2.1</v>
      </c>
    </row>
    <row r="2226" spans="1:99" x14ac:dyDescent="0.55000000000000004">
      <c r="A2226" s="4" t="str">
        <f t="shared" ca="1" si="487"/>
        <v>First Trust Adv.</v>
      </c>
      <c r="B2226" s="4" t="str">
        <f t="shared" si="488"/>
        <v>Brian S. Wesbury/ Robert Stein</v>
      </c>
      <c r="C2226" s="4" t="s">
        <v>246</v>
      </c>
      <c r="D2226" s="4" t="s">
        <v>248</v>
      </c>
      <c r="E2226" s="4" t="str">
        <f>IF(COUNTIF($E$2:E2225,"Begin: " &amp; C2226 &amp; "-" &amp; D2226 &amp; "-" &amp; H2226)=0,"Begin: " &amp; C2226 &amp; "-" &amp; D2226 &amp; "-" &amp; H2226,IF((C2226 &amp; "-" &amp; D2226 &amp; "-" &amp; H2226)&lt;&gt;(C2227 &amp; "-" &amp; D2227 &amp; "-" &amp; H2227),"End: " &amp; C2226 &amp; "-" &amp; D2226 &amp; "-" &amp; H2226,""))</f>
        <v/>
      </c>
      <c r="F2226" s="4" t="str">
        <f t="shared" si="489"/>
        <v>Wall Street Journal-GDP-03-2019</v>
      </c>
      <c r="G2226" s="7">
        <v>43534</v>
      </c>
      <c r="H2226" s="7" t="str">
        <f t="shared" si="490"/>
        <v>03-2019</v>
      </c>
      <c r="I2226" s="7" t="str">
        <f t="shared" ca="1" si="491"/>
        <v>Wall Street Journal: First Trust Adv.-GDP-03-2019</v>
      </c>
      <c r="J2226" s="4" t="str">
        <f t="shared" ca="1" si="492"/>
        <v>GDP-First Trust Adv.:03-2019</v>
      </c>
      <c r="K2226" t="s">
        <v>243</v>
      </c>
      <c r="CJ2226">
        <v>0.5</v>
      </c>
      <c r="CK2226">
        <v>3</v>
      </c>
      <c r="CL2226">
        <v>2.5</v>
      </c>
      <c r="CM2226">
        <v>3.5</v>
      </c>
      <c r="CN2226">
        <v>2.5</v>
      </c>
    </row>
    <row r="2227" spans="1:99" x14ac:dyDescent="0.55000000000000004">
      <c r="A2227" s="4" t="str">
        <f t="shared" ca="1" si="487"/>
        <v>National Association of Realtors</v>
      </c>
      <c r="B2227" s="4" t="str">
        <f t="shared" si="488"/>
        <v>Lawrence Yun</v>
      </c>
      <c r="C2227" s="4" t="s">
        <v>246</v>
      </c>
      <c r="D2227" s="4" t="s">
        <v>248</v>
      </c>
      <c r="E2227" s="4" t="str">
        <f>IF(COUNTIF($E$2:E2226,"Begin: " &amp; C2227 &amp; "-" &amp; D2227 &amp; "-" &amp; H2227)=0,"Begin: " &amp; C2227 &amp; "-" &amp; D2227 &amp; "-" &amp; H2227,IF((C2227 &amp; "-" &amp; D2227 &amp; "-" &amp; H2227)&lt;&gt;(C2228 &amp; "-" &amp; D2228 &amp; "-" &amp; H2228),"End: " &amp; C2227 &amp; "-" &amp; D2227 &amp; "-" &amp; H2227,""))</f>
        <v/>
      </c>
      <c r="F2227" s="4" t="str">
        <f t="shared" si="489"/>
        <v>Wall Street Journal-GDP-03-2019</v>
      </c>
      <c r="G2227" s="7">
        <v>43534</v>
      </c>
      <c r="H2227" s="7" t="str">
        <f t="shared" si="490"/>
        <v>03-2019</v>
      </c>
      <c r="I2227" s="7" t="str">
        <f t="shared" ca="1" si="491"/>
        <v>Wall Street Journal: National Association of Realtors-GDP-03-2019</v>
      </c>
      <c r="J2227" s="4" t="str">
        <f t="shared" ca="1" si="492"/>
        <v>GDP-National Association of Realtors:03-2019</v>
      </c>
      <c r="K2227" t="s">
        <v>245</v>
      </c>
      <c r="CJ2227">
        <v>1.6</v>
      </c>
      <c r="CK2227">
        <v>2</v>
      </c>
      <c r="CL2227">
        <v>2</v>
      </c>
      <c r="CM2227">
        <v>2.2000000000000002</v>
      </c>
      <c r="CN2227">
        <v>2.2000000000000002</v>
      </c>
    </row>
    <row r="2228" spans="1:99" x14ac:dyDescent="0.55000000000000004">
      <c r="A2228" s="4" t="str">
        <f t="shared" ca="1" si="487"/>
        <v>Morgan Stanley</v>
      </c>
      <c r="B2228" s="4" t="str">
        <f t="shared" si="488"/>
        <v>Ellen Zentner *</v>
      </c>
      <c r="C2228" s="4" t="s">
        <v>246</v>
      </c>
      <c r="D2228" s="4" t="s">
        <v>248</v>
      </c>
      <c r="E2228" s="4" t="str">
        <f>IF(COUNTIF($E$2:E2227,"Begin: " &amp; C2228 &amp; "-" &amp; D2228 &amp; "-" &amp; H2228)=0,"Begin: " &amp; C2228 &amp; "-" &amp; D2228 &amp; "-" &amp; H2228,IF((C2228 &amp; "-" &amp; D2228 &amp; "-" &amp; H2228)&lt;&gt;(C2229 &amp; "-" &amp; D2229 &amp; "-" &amp; H2229),"End: " &amp; C2228 &amp; "-" &amp; D2228 &amp; "-" &amp; H2228,""))</f>
        <v>End: Wall Street Journal-GDP-03-2019</v>
      </c>
      <c r="F2228" s="4" t="str">
        <f t="shared" si="489"/>
        <v>Wall Street Journal-GDP-03-2019</v>
      </c>
      <c r="G2228" s="7">
        <v>43534</v>
      </c>
      <c r="H2228" s="7" t="str">
        <f t="shared" si="490"/>
        <v>03-2019</v>
      </c>
      <c r="I2228" s="7" t="str">
        <f t="shared" ca="1" si="491"/>
        <v>Wall Street Journal: Morgan Stanley-GDP-03-2019</v>
      </c>
      <c r="J2228" s="4" t="str">
        <f t="shared" ca="1" si="492"/>
        <v>GDP-Morgan Stanley:03-2019</v>
      </c>
      <c r="K2228" t="s">
        <v>685</v>
      </c>
    </row>
    <row r="2229" spans="1:99" x14ac:dyDescent="0.55000000000000004">
      <c r="A2229" s="4" t="str">
        <f t="shared" ref="A2229" ca="1" si="493">IF(ISERROR(IF(C2229="GIOA",INDEX(List_AnonymousForecasters,MATCH(LEFT(K2229,FIND(":",K2229,1)-1),List_IndividualForecasters,0),1),INDEX(List_FirmNamesOmega,MATCH(LEFT(K2229,FIND(":",K2229,1)-1),List_FirmNamesAlpha,0),1))),LEFT(K2229,FIND(":",K2229,1)-1),IF(C2229="GIOA",INDEX(List_AnonymousForecasters,MATCH(LEFT(K2229,FIND(":",K2229,1)-1),List_IndividualForecasters,0),1),INDEX(List_FirmNamesOmega,MATCH(LEFT(K2229,FIND(":",K2229,1)-1),List_FirmNamesAlpha,0),1)))</f>
        <v>Nomura</v>
      </c>
      <c r="B2229" s="4" t="str">
        <f t="shared" ref="B2229" si="494">MID(K2229,FIND(":",K2229,1)+2,LEN(K2229)-FIND(":",K2229,1))</f>
        <v>Lewis Alexander *</v>
      </c>
      <c r="C2229" s="4" t="s">
        <v>246</v>
      </c>
      <c r="D2229" s="4" t="s">
        <v>195</v>
      </c>
      <c r="E2229" s="4" t="str">
        <f>IF(COUNTIF($E$2:E2228,"Begin: " &amp; C2229 &amp; "-" &amp; D2229 &amp; "-" &amp; H2229)=0,"Begin: " &amp; C2229 &amp; "-" &amp; D2229 &amp; "-" &amp; H2229,IF((C2229 &amp; "-" &amp; D2229 &amp; "-" &amp; H2229)&lt;&gt;(C2230 &amp; "-" &amp; D2230 &amp; "-" &amp; H2230),"End: " &amp; C2229 &amp; "-" &amp; D2229 &amp; "-" &amp; H2229,""))</f>
        <v>Begin: Wall Street Journal-CPI YoY-03-2019</v>
      </c>
      <c r="F2229" s="4" t="str">
        <f t="shared" ref="F2229" si="495">C2229 &amp; "-" &amp; D2229 &amp; "-" &amp; H2229</f>
        <v>Wall Street Journal-CPI YoY-03-2019</v>
      </c>
      <c r="G2229" s="7">
        <v>43534</v>
      </c>
      <c r="H2229" s="7" t="str">
        <f t="shared" ref="H2229" si="496">TEXT(MONTH(G2229),"00") &amp; "-" &amp; TEXT(YEAR(G2229),"0000")</f>
        <v>03-2019</v>
      </c>
      <c r="I2229" s="7" t="str">
        <f t="shared" ref="I2229" ca="1" si="497">C2229 &amp; ": " &amp; A2229 &amp; "-" &amp; D2229 &amp; "-" &amp; H2229</f>
        <v>Wall Street Journal: Nomura-CPI YoY-03-2019</v>
      </c>
      <c r="J2229" s="4" t="str">
        <f t="shared" ref="J2229" ca="1" si="498">D2229 &amp; "-" &amp; A2229 &amp; ":" &amp; TEXT(MONTH(G2229),"00") &amp; "-" &amp; TEXT(YEAR(G2229),"0000")</f>
        <v>CPI YoY-Nomura:03-2019</v>
      </c>
      <c r="K2229" t="s">
        <v>795</v>
      </c>
    </row>
    <row r="2230" spans="1:99" x14ac:dyDescent="0.55000000000000004">
      <c r="A2230" s="4" t="str">
        <f t="shared" ref="A2230:A2293" ca="1" si="499">IF(ISERROR(IF(C2230="GIOA",INDEX(List_AnonymousForecasters,MATCH(LEFT(K2230,FIND(":",K2230,1)-1),List_IndividualForecasters,0),1),INDEX(List_FirmNamesOmega,MATCH(LEFT(K2230,FIND(":",K2230,1)-1),List_FirmNamesAlpha,0),1))),LEFT(K2230,FIND(":",K2230,1)-1),IF(C2230="GIOA",INDEX(List_AnonymousForecasters,MATCH(LEFT(K2230,FIND(":",K2230,1)-1),List_IndividualForecasters,0),1),INDEX(List_FirmNamesOmega,MATCH(LEFT(K2230,FIND(":",K2230,1)-1),List_FirmNamesAlpha,0),1)))</f>
        <v>Bank of the West</v>
      </c>
      <c r="B2230" s="4" t="str">
        <f t="shared" ref="B2230:B2293" si="500">MID(K2230,FIND(":",K2230,1)+2,LEN(K2230)-FIND(":",K2230,1))</f>
        <v>Scott Anderson</v>
      </c>
      <c r="C2230" s="4" t="s">
        <v>246</v>
      </c>
      <c r="D2230" s="4" t="s">
        <v>195</v>
      </c>
      <c r="E2230" s="4" t="str">
        <f>IF(COUNTIF($E$2:E2229,"Begin: " &amp; C2230 &amp; "-" &amp; D2230 &amp; "-" &amp; H2230)=0,"Begin: " &amp; C2230 &amp; "-" &amp; D2230 &amp; "-" &amp; H2230,IF((C2230 &amp; "-" &amp; D2230 &amp; "-" &amp; H2230)&lt;&gt;(C2231 &amp; "-" &amp; D2231 &amp; "-" &amp; H2231),"End: " &amp; C2230 &amp; "-" &amp; D2230 &amp; "-" &amp; H2230,""))</f>
        <v/>
      </c>
      <c r="F2230" s="4" t="str">
        <f t="shared" ref="F2230:F2293" si="501">C2230 &amp; "-" &amp; D2230 &amp; "-" &amp; H2230</f>
        <v>Wall Street Journal-CPI YoY-03-2019</v>
      </c>
      <c r="G2230" s="7">
        <v>43534</v>
      </c>
      <c r="H2230" s="7" t="str">
        <f t="shared" ref="H2230:H2293" si="502">TEXT(MONTH(G2230),"00") &amp; "-" &amp; TEXT(YEAR(G2230),"0000")</f>
        <v>03-2019</v>
      </c>
      <c r="I2230" s="7" t="str">
        <f t="shared" ref="I2230:I2293" ca="1" si="503">C2230 &amp; ": " &amp; A2230 &amp; "-" &amp; D2230 &amp; "-" &amp; H2230</f>
        <v>Wall Street Journal: Bank of the West-CPI YoY-03-2019</v>
      </c>
      <c r="J2230" s="4" t="str">
        <f t="shared" ref="J2230:J2293" ca="1" si="504">D2230 &amp; "-" &amp; A2230 &amp; ":" &amp; TEXT(MONTH(G2230),"00") &amp; "-" &amp; TEXT(YEAR(G2230),"0000")</f>
        <v>CPI YoY-Bank of the West:03-2019</v>
      </c>
      <c r="K2230" t="s">
        <v>763</v>
      </c>
      <c r="CK2230">
        <v>1.7</v>
      </c>
      <c r="CM2230">
        <v>1.9</v>
      </c>
      <c r="CO2230">
        <v>2</v>
      </c>
      <c r="CQ2230">
        <v>1.7</v>
      </c>
      <c r="CS2230">
        <v>1.9</v>
      </c>
      <c r="CU2230">
        <v>2.2000000000000002</v>
      </c>
    </row>
    <row r="2231" spans="1:99" x14ac:dyDescent="0.55000000000000004">
      <c r="A2231" s="4" t="str">
        <f t="shared" ca="1" si="499"/>
        <v>Capital Economics</v>
      </c>
      <c r="B2231" s="4" t="str">
        <f t="shared" si="500"/>
        <v>Paul Ashworth</v>
      </c>
      <c r="C2231" s="4" t="s">
        <v>246</v>
      </c>
      <c r="D2231" s="4" t="s">
        <v>195</v>
      </c>
      <c r="E2231" s="4" t="str">
        <f>IF(COUNTIF($E$2:E2230,"Begin: " &amp; C2231 &amp; "-" &amp; D2231 &amp; "-" &amp; H2231)=0,"Begin: " &amp; C2231 &amp; "-" &amp; D2231 &amp; "-" &amp; H2231,IF((C2231 &amp; "-" &amp; D2231 &amp; "-" &amp; H2231)&lt;&gt;(C2232 &amp; "-" &amp; D2232 &amp; "-" &amp; H2232),"End: " &amp; C2231 &amp; "-" &amp; D2231 &amp; "-" &amp; H2231,""))</f>
        <v/>
      </c>
      <c r="F2231" s="4" t="str">
        <f t="shared" si="501"/>
        <v>Wall Street Journal-CPI YoY-03-2019</v>
      </c>
      <c r="G2231" s="7">
        <v>43534</v>
      </c>
      <c r="H2231" s="7" t="str">
        <f t="shared" si="502"/>
        <v>03-2019</v>
      </c>
      <c r="I2231" s="7" t="str">
        <f t="shared" ca="1" si="503"/>
        <v>Wall Street Journal: Capital Economics-CPI YoY-03-2019</v>
      </c>
      <c r="J2231" s="4" t="str">
        <f t="shared" ca="1" si="504"/>
        <v>CPI YoY-Capital Economics:03-2019</v>
      </c>
      <c r="K2231" t="s">
        <v>197</v>
      </c>
      <c r="CK2231">
        <v>1.3</v>
      </c>
      <c r="CM2231">
        <v>1.5</v>
      </c>
      <c r="CO2231">
        <v>1.8</v>
      </c>
      <c r="CQ2231">
        <v>1.8</v>
      </c>
      <c r="CS2231">
        <v>1.9</v>
      </c>
      <c r="CU2231">
        <v>1.9</v>
      </c>
    </row>
    <row r="2232" spans="1:99" x14ac:dyDescent="0.55000000000000004">
      <c r="A2232" s="4" t="str">
        <f t="shared" ca="1" si="499"/>
        <v>Deloitte LP</v>
      </c>
      <c r="B2232" s="4" t="str">
        <f t="shared" si="500"/>
        <v>Daniel Bachman</v>
      </c>
      <c r="C2232" s="4" t="s">
        <v>246</v>
      </c>
      <c r="D2232" s="4" t="s">
        <v>195</v>
      </c>
      <c r="E2232" s="4" t="str">
        <f>IF(COUNTIF($E$2:E2231,"Begin: " &amp; C2232 &amp; "-" &amp; D2232 &amp; "-" &amp; H2232)=0,"Begin: " &amp; C2232 &amp; "-" &amp; D2232 &amp; "-" &amp; H2232,IF((C2232 &amp; "-" &amp; D2232 &amp; "-" &amp; H2232)&lt;&gt;(C2233 &amp; "-" &amp; D2233 &amp; "-" &amp; H2233),"End: " &amp; C2232 &amp; "-" &amp; D2232 &amp; "-" &amp; H2232,""))</f>
        <v/>
      </c>
      <c r="F2232" s="4" t="str">
        <f t="shared" si="501"/>
        <v>Wall Street Journal-CPI YoY-03-2019</v>
      </c>
      <c r="G2232" s="7">
        <v>43534</v>
      </c>
      <c r="H2232" s="7" t="str">
        <f t="shared" si="502"/>
        <v>03-2019</v>
      </c>
      <c r="I2232" s="7" t="str">
        <f t="shared" ca="1" si="503"/>
        <v>Wall Street Journal: Deloitte LP-CPI YoY-03-2019</v>
      </c>
      <c r="J2232" s="4" t="str">
        <f t="shared" ca="1" si="504"/>
        <v>CPI YoY-Deloitte LP:03-2019</v>
      </c>
      <c r="K2232" t="s">
        <v>749</v>
      </c>
      <c r="CK2232">
        <v>1.9</v>
      </c>
      <c r="CM2232">
        <v>2.1</v>
      </c>
      <c r="CO2232">
        <v>2</v>
      </c>
      <c r="CQ2232">
        <v>1.8</v>
      </c>
      <c r="CS2232">
        <v>1.9</v>
      </c>
      <c r="CU2232">
        <v>1.8</v>
      </c>
    </row>
    <row r="2233" spans="1:99" x14ac:dyDescent="0.55000000000000004">
      <c r="A2233" s="4" t="str">
        <f t="shared" ca="1" si="499"/>
        <v>Economic Outlook Group</v>
      </c>
      <c r="B2233" s="4" t="str">
        <f t="shared" si="500"/>
        <v>Bernard Baumohl</v>
      </c>
      <c r="C2233" s="4" t="s">
        <v>246</v>
      </c>
      <c r="D2233" s="4" t="s">
        <v>195</v>
      </c>
      <c r="E2233" s="4" t="str">
        <f>IF(COUNTIF($E$2:E2232,"Begin: " &amp; C2233 &amp; "-" &amp; D2233 &amp; "-" &amp; H2233)=0,"Begin: " &amp; C2233 &amp; "-" &amp; D2233 &amp; "-" &amp; H2233,IF((C2233 &amp; "-" &amp; D2233 &amp; "-" &amp; H2233)&lt;&gt;(C2234 &amp; "-" &amp; D2234 &amp; "-" &amp; H2234),"End: " &amp; C2233 &amp; "-" &amp; D2233 &amp; "-" &amp; H2233,""))</f>
        <v/>
      </c>
      <c r="F2233" s="4" t="str">
        <f t="shared" si="501"/>
        <v>Wall Street Journal-CPI YoY-03-2019</v>
      </c>
      <c r="G2233" s="7">
        <v>43534</v>
      </c>
      <c r="H2233" s="7" t="str">
        <f t="shared" si="502"/>
        <v>03-2019</v>
      </c>
      <c r="I2233" s="7" t="str">
        <f t="shared" ca="1" si="503"/>
        <v>Wall Street Journal: Economic Outlook Group-CPI YoY-03-2019</v>
      </c>
      <c r="J2233" s="4" t="str">
        <f t="shared" ca="1" si="504"/>
        <v>CPI YoY-Economic Outlook Group:03-2019</v>
      </c>
      <c r="K2233" t="s">
        <v>426</v>
      </c>
      <c r="CK2233">
        <v>2.5</v>
      </c>
      <c r="CM2233">
        <v>2.7</v>
      </c>
      <c r="CO2233">
        <v>2.4</v>
      </c>
      <c r="CQ2233">
        <v>2.1</v>
      </c>
      <c r="CS2233">
        <v>2</v>
      </c>
      <c r="CU2233">
        <v>1.8</v>
      </c>
    </row>
    <row r="2234" spans="1:99" x14ac:dyDescent="0.55000000000000004">
      <c r="A2234" s="4" t="str">
        <f t="shared" ca="1" si="499"/>
        <v>Nationwide Insurance</v>
      </c>
      <c r="B2234" s="4" t="str">
        <f t="shared" si="500"/>
        <v>David Berson</v>
      </c>
      <c r="C2234" s="4" t="s">
        <v>246</v>
      </c>
      <c r="D2234" s="4" t="s">
        <v>195</v>
      </c>
      <c r="E2234" s="4" t="str">
        <f>IF(COUNTIF($E$2:E2233,"Begin: " &amp; C2234 &amp; "-" &amp; D2234 &amp; "-" &amp; H2234)=0,"Begin: " &amp; C2234 &amp; "-" &amp; D2234 &amp; "-" &amp; H2234,IF((C2234 &amp; "-" &amp; D2234 &amp; "-" &amp; H2234)&lt;&gt;(C2235 &amp; "-" &amp; D2235 &amp; "-" &amp; H2235),"End: " &amp; C2234 &amp; "-" &amp; D2234 &amp; "-" &amp; H2234,""))</f>
        <v/>
      </c>
      <c r="F2234" s="4" t="str">
        <f t="shared" si="501"/>
        <v>Wall Street Journal-CPI YoY-03-2019</v>
      </c>
      <c r="G2234" s="7">
        <v>43534</v>
      </c>
      <c r="H2234" s="7" t="str">
        <f t="shared" si="502"/>
        <v>03-2019</v>
      </c>
      <c r="I2234" s="7" t="str">
        <f t="shared" ca="1" si="503"/>
        <v>Wall Street Journal: Nationwide Insurance-CPI YoY-03-2019</v>
      </c>
      <c r="J2234" s="4" t="str">
        <f t="shared" ca="1" si="504"/>
        <v>CPI YoY-Nationwide Insurance:03-2019</v>
      </c>
      <c r="K2234" t="s">
        <v>427</v>
      </c>
      <c r="CK2234">
        <v>2.1</v>
      </c>
      <c r="CM2234">
        <v>2.5</v>
      </c>
      <c r="CO2234">
        <v>2.6</v>
      </c>
      <c r="CQ2234">
        <v>2.6</v>
      </c>
      <c r="CS2234">
        <v>2.7</v>
      </c>
      <c r="CU2234">
        <v>2.8</v>
      </c>
    </row>
    <row r="2235" spans="1:99" x14ac:dyDescent="0.55000000000000004">
      <c r="A2235" s="4" t="str">
        <f t="shared" ca="1" si="499"/>
        <v>Tufts University</v>
      </c>
      <c r="B2235" s="4" t="str">
        <f t="shared" si="500"/>
        <v>Brian Bethune</v>
      </c>
      <c r="C2235" s="4" t="s">
        <v>246</v>
      </c>
      <c r="D2235" s="4" t="s">
        <v>195</v>
      </c>
      <c r="E2235" s="4" t="str">
        <f>IF(COUNTIF($E$2:E2234,"Begin: " &amp; C2235 &amp; "-" &amp; D2235 &amp; "-" &amp; H2235)=0,"Begin: " &amp; C2235 &amp; "-" &amp; D2235 &amp; "-" &amp; H2235,IF((C2235 &amp; "-" &amp; D2235 &amp; "-" &amp; H2235)&lt;&gt;(C2236 &amp; "-" &amp; D2236 &amp; "-" &amp; H2236),"End: " &amp; C2235 &amp; "-" &amp; D2235 &amp; "-" &amp; H2235,""))</f>
        <v/>
      </c>
      <c r="F2235" s="4" t="str">
        <f t="shared" si="501"/>
        <v>Wall Street Journal-CPI YoY-03-2019</v>
      </c>
      <c r="G2235" s="7">
        <v>43534</v>
      </c>
      <c r="H2235" s="7" t="str">
        <f t="shared" si="502"/>
        <v>03-2019</v>
      </c>
      <c r="I2235" s="7" t="str">
        <f t="shared" ca="1" si="503"/>
        <v>Wall Street Journal: Tufts University-CPI YoY-03-2019</v>
      </c>
      <c r="J2235" s="4" t="str">
        <f t="shared" ca="1" si="504"/>
        <v>CPI YoY-Tufts University:03-2019</v>
      </c>
      <c r="K2235" t="s">
        <v>428</v>
      </c>
      <c r="CK2235">
        <v>1.7</v>
      </c>
      <c r="CM2235">
        <v>1.8</v>
      </c>
      <c r="CO2235">
        <v>1.9</v>
      </c>
      <c r="CQ2235">
        <v>2</v>
      </c>
      <c r="CS2235">
        <v>2</v>
      </c>
      <c r="CU2235">
        <v>2</v>
      </c>
    </row>
    <row r="2236" spans="1:99" x14ac:dyDescent="0.55000000000000004">
      <c r="A2236" s="4" t="str">
        <f t="shared" ca="1" si="499"/>
        <v>TS Lombard</v>
      </c>
      <c r="B2236" s="4" t="str">
        <f t="shared" si="500"/>
        <v>Steven Blitz</v>
      </c>
      <c r="C2236" s="4" t="s">
        <v>246</v>
      </c>
      <c r="D2236" s="4" t="s">
        <v>195</v>
      </c>
      <c r="E2236" s="4" t="str">
        <f>IF(COUNTIF($E$2:E2235,"Begin: " &amp; C2236 &amp; "-" &amp; D2236 &amp; "-" &amp; H2236)=0,"Begin: " &amp; C2236 &amp; "-" &amp; D2236 &amp; "-" &amp; H2236,IF((C2236 &amp; "-" &amp; D2236 &amp; "-" &amp; H2236)&lt;&gt;(C2237 &amp; "-" &amp; D2237 &amp; "-" &amp; H2237),"End: " &amp; C2236 &amp; "-" &amp; D2236 &amp; "-" &amp; H2236,""))</f>
        <v/>
      </c>
      <c r="F2236" s="4" t="str">
        <f t="shared" si="501"/>
        <v>Wall Street Journal-CPI YoY-03-2019</v>
      </c>
      <c r="G2236" s="7">
        <v>43534</v>
      </c>
      <c r="H2236" s="7" t="str">
        <f t="shared" si="502"/>
        <v>03-2019</v>
      </c>
      <c r="I2236" s="7" t="str">
        <f t="shared" ca="1" si="503"/>
        <v>Wall Street Journal: TS Lombard-CPI YoY-03-2019</v>
      </c>
      <c r="J2236" s="4" t="str">
        <f t="shared" ca="1" si="504"/>
        <v>CPI YoY-TS Lombard:03-2019</v>
      </c>
      <c r="K2236" t="s">
        <v>768</v>
      </c>
      <c r="CK2236">
        <v>1.8</v>
      </c>
      <c r="CM2236">
        <v>1.5</v>
      </c>
      <c r="CO2236">
        <v>2.5</v>
      </c>
      <c r="CQ2236">
        <v>3</v>
      </c>
      <c r="CS2236">
        <v>2.5</v>
      </c>
      <c r="CU2236">
        <v>2</v>
      </c>
    </row>
    <row r="2237" spans="1:99" x14ac:dyDescent="0.55000000000000004">
      <c r="A2237" s="4" t="str">
        <f t="shared" ca="1" si="499"/>
        <v>Standard and Poor's</v>
      </c>
      <c r="B2237" s="4" t="str">
        <f t="shared" si="500"/>
        <v>Beth Ann Bovino</v>
      </c>
      <c r="C2237" s="4" t="s">
        <v>246</v>
      </c>
      <c r="D2237" s="4" t="s">
        <v>195</v>
      </c>
      <c r="E2237" s="4" t="str">
        <f>IF(COUNTIF($E$2:E2236,"Begin: " &amp; C2237 &amp; "-" &amp; D2237 &amp; "-" &amp; H2237)=0,"Begin: " &amp; C2237 &amp; "-" &amp; D2237 &amp; "-" &amp; H2237,IF((C2237 &amp; "-" &amp; D2237 &amp; "-" &amp; H2237)&lt;&gt;(C2238 &amp; "-" &amp; D2238 &amp; "-" &amp; H2238),"End: " &amp; C2237 &amp; "-" &amp; D2237 &amp; "-" &amp; H2237,""))</f>
        <v/>
      </c>
      <c r="F2237" s="4" t="str">
        <f t="shared" si="501"/>
        <v>Wall Street Journal-CPI YoY-03-2019</v>
      </c>
      <c r="G2237" s="7">
        <v>43534</v>
      </c>
      <c r="H2237" s="7" t="str">
        <f t="shared" si="502"/>
        <v>03-2019</v>
      </c>
      <c r="I2237" s="7" t="str">
        <f t="shared" ca="1" si="503"/>
        <v>Wall Street Journal: Standard and Poor's-CPI YoY-03-2019</v>
      </c>
      <c r="J2237" s="4" t="str">
        <f t="shared" ca="1" si="504"/>
        <v>CPI YoY-Standard and Poor's:03-2019</v>
      </c>
      <c r="K2237" t="s">
        <v>199</v>
      </c>
      <c r="CK2237">
        <v>2.2000000000000002</v>
      </c>
      <c r="CM2237">
        <v>2.2000000000000002</v>
      </c>
      <c r="CO2237">
        <v>2.2999999999999998</v>
      </c>
      <c r="CQ2237">
        <v>2.4</v>
      </c>
      <c r="CS2237">
        <v>2.2999999999999998</v>
      </c>
      <c r="CU2237">
        <v>2.1</v>
      </c>
    </row>
    <row r="2238" spans="1:99" x14ac:dyDescent="0.55000000000000004">
      <c r="A2238" s="4" t="str">
        <f t="shared" ca="1" si="499"/>
        <v>Wells Fargo &amp; Co.</v>
      </c>
      <c r="B2238" s="4" t="str">
        <f t="shared" si="500"/>
        <v>Jay Bryson</v>
      </c>
      <c r="C2238" s="4" t="s">
        <v>246</v>
      </c>
      <c r="D2238" s="4" t="s">
        <v>195</v>
      </c>
      <c r="E2238" s="4" t="str">
        <f>IF(COUNTIF($E$2:E2237,"Begin: " &amp; C2238 &amp; "-" &amp; D2238 &amp; "-" &amp; H2238)=0,"Begin: " &amp; C2238 &amp; "-" &amp; D2238 &amp; "-" &amp; H2238,IF((C2238 &amp; "-" &amp; D2238 &amp; "-" &amp; H2238)&lt;&gt;(C2239 &amp; "-" &amp; D2239 &amp; "-" &amp; H2239),"End: " &amp; C2238 &amp; "-" &amp; D2238 &amp; "-" &amp; H2238,""))</f>
        <v/>
      </c>
      <c r="F2238" s="4" t="str">
        <f t="shared" si="501"/>
        <v>Wall Street Journal-CPI YoY-03-2019</v>
      </c>
      <c r="G2238" s="7">
        <v>43534</v>
      </c>
      <c r="H2238" s="7" t="str">
        <f t="shared" si="502"/>
        <v>03-2019</v>
      </c>
      <c r="I2238" s="7" t="str">
        <f t="shared" ca="1" si="503"/>
        <v>Wall Street Journal: Wells Fargo &amp; Co.-CPI YoY-03-2019</v>
      </c>
      <c r="J2238" s="4" t="str">
        <f t="shared" ca="1" si="504"/>
        <v>CPI YoY-Wells Fargo &amp; Co.:03-2019</v>
      </c>
      <c r="K2238" t="s">
        <v>786</v>
      </c>
      <c r="CK2238">
        <v>1.8</v>
      </c>
      <c r="CM2238">
        <v>2.2000000000000002</v>
      </c>
      <c r="CO2238">
        <v>2.5</v>
      </c>
      <c r="CQ2238">
        <v>2.2999999999999998</v>
      </c>
    </row>
    <row r="2239" spans="1:99" x14ac:dyDescent="0.55000000000000004">
      <c r="A2239" s="4" t="str">
        <f t="shared" ca="1" si="499"/>
        <v>Credit Agricole CIB</v>
      </c>
      <c r="B2239" s="4" t="str">
        <f t="shared" si="500"/>
        <v>Michael Carey</v>
      </c>
      <c r="C2239" s="4" t="s">
        <v>246</v>
      </c>
      <c r="D2239" s="4" t="s">
        <v>195</v>
      </c>
      <c r="E2239" s="4" t="str">
        <f>IF(COUNTIF($E$2:E2238,"Begin: " &amp; C2239 &amp; "-" &amp; D2239 &amp; "-" &amp; H2239)=0,"Begin: " &amp; C2239 &amp; "-" &amp; D2239 &amp; "-" &amp; H2239,IF((C2239 &amp; "-" &amp; D2239 &amp; "-" &amp; H2239)&lt;&gt;(C2240 &amp; "-" &amp; D2240 &amp; "-" &amp; H2240),"End: " &amp; C2239 &amp; "-" &amp; D2239 &amp; "-" &amp; H2239,""))</f>
        <v/>
      </c>
      <c r="F2239" s="4" t="str">
        <f t="shared" si="501"/>
        <v>Wall Street Journal-CPI YoY-03-2019</v>
      </c>
      <c r="G2239" s="7">
        <v>43534</v>
      </c>
      <c r="H2239" s="7" t="str">
        <f t="shared" si="502"/>
        <v>03-2019</v>
      </c>
      <c r="I2239" s="7" t="str">
        <f t="shared" ca="1" si="503"/>
        <v>Wall Street Journal: Credit Agricole CIB-CPI YoY-03-2019</v>
      </c>
      <c r="J2239" s="4" t="str">
        <f t="shared" ca="1" si="504"/>
        <v>CPI YoY-Credit Agricole CIB:03-2019</v>
      </c>
      <c r="K2239" t="s">
        <v>200</v>
      </c>
      <c r="CK2239">
        <v>1.4</v>
      </c>
      <c r="CM2239">
        <v>2.1</v>
      </c>
      <c r="CO2239">
        <v>1.9</v>
      </c>
      <c r="CQ2239">
        <v>1.7</v>
      </c>
    </row>
    <row r="2240" spans="1:99" x14ac:dyDescent="0.55000000000000004">
      <c r="A2240" s="4" t="str">
        <f t="shared" ca="1" si="499"/>
        <v>Econoclast</v>
      </c>
      <c r="B2240" s="4" t="str">
        <f t="shared" si="500"/>
        <v>Mike Cosgrove</v>
      </c>
      <c r="C2240" s="4" t="s">
        <v>246</v>
      </c>
      <c r="D2240" s="4" t="s">
        <v>195</v>
      </c>
      <c r="E2240" s="4" t="str">
        <f>IF(COUNTIF($E$2:E2239,"Begin: " &amp; C2240 &amp; "-" &amp; D2240 &amp; "-" &amp; H2240)=0,"Begin: " &amp; C2240 &amp; "-" &amp; D2240 &amp; "-" &amp; H2240,IF((C2240 &amp; "-" &amp; D2240 &amp; "-" &amp; H2240)&lt;&gt;(C2241 &amp; "-" &amp; D2241 &amp; "-" &amp; H2241),"End: " &amp; C2240 &amp; "-" &amp; D2240 &amp; "-" &amp; H2240,""))</f>
        <v/>
      </c>
      <c r="F2240" s="4" t="str">
        <f t="shared" si="501"/>
        <v>Wall Street Journal-CPI YoY-03-2019</v>
      </c>
      <c r="G2240" s="7">
        <v>43534</v>
      </c>
      <c r="H2240" s="7" t="str">
        <f t="shared" si="502"/>
        <v>03-2019</v>
      </c>
      <c r="I2240" s="7" t="str">
        <f t="shared" ca="1" si="503"/>
        <v>Wall Street Journal: Econoclast-CPI YoY-03-2019</v>
      </c>
      <c r="J2240" s="4" t="str">
        <f t="shared" ca="1" si="504"/>
        <v>CPI YoY-Econoclast:03-2019</v>
      </c>
      <c r="K2240" t="s">
        <v>203</v>
      </c>
      <c r="CK2240">
        <v>1.8</v>
      </c>
      <c r="CM2240">
        <v>2</v>
      </c>
      <c r="CO2240">
        <v>2</v>
      </c>
      <c r="CQ2240">
        <v>2</v>
      </c>
      <c r="CS2240">
        <v>1.8</v>
      </c>
      <c r="CU2240">
        <v>1.8</v>
      </c>
    </row>
    <row r="2241" spans="1:99" x14ac:dyDescent="0.55000000000000004">
      <c r="A2241" s="4" t="str">
        <f t="shared" ca="1" si="499"/>
        <v>Pictet Wealth Management</v>
      </c>
      <c r="B2241" s="4" t="str">
        <f t="shared" si="500"/>
        <v>Thomas Costerg</v>
      </c>
      <c r="C2241" s="4" t="s">
        <v>246</v>
      </c>
      <c r="D2241" s="4" t="s">
        <v>195</v>
      </c>
      <c r="E2241" s="4" t="str">
        <f>IF(COUNTIF($E$2:E2240,"Begin: " &amp; C2241 &amp; "-" &amp; D2241 &amp; "-" &amp; H2241)=0,"Begin: " &amp; C2241 &amp; "-" &amp; D2241 &amp; "-" &amp; H2241,IF((C2241 &amp; "-" &amp; D2241 &amp; "-" &amp; H2241)&lt;&gt;(C2242 &amp; "-" &amp; D2242 &amp; "-" &amp; H2242),"End: " &amp; C2241 &amp; "-" &amp; D2241 &amp; "-" &amp; H2241,""))</f>
        <v/>
      </c>
      <c r="F2241" s="4" t="str">
        <f t="shared" si="501"/>
        <v>Wall Street Journal-CPI YoY-03-2019</v>
      </c>
      <c r="G2241" s="7">
        <v>43534</v>
      </c>
      <c r="H2241" s="7" t="str">
        <f t="shared" si="502"/>
        <v>03-2019</v>
      </c>
      <c r="I2241" s="7" t="str">
        <f t="shared" ca="1" si="503"/>
        <v>Wall Street Journal: Pictet Wealth Management-CPI YoY-03-2019</v>
      </c>
      <c r="J2241" s="4" t="str">
        <f t="shared" ca="1" si="504"/>
        <v>CPI YoY-Pictet Wealth Management:03-2019</v>
      </c>
      <c r="K2241" t="s">
        <v>773</v>
      </c>
      <c r="CK2241">
        <v>1.5</v>
      </c>
      <c r="CM2241">
        <v>1.9</v>
      </c>
      <c r="CO2241">
        <v>2</v>
      </c>
      <c r="CQ2241">
        <v>1.9</v>
      </c>
    </row>
    <row r="2242" spans="1:99" x14ac:dyDescent="0.55000000000000004">
      <c r="A2242" s="4" t="str">
        <f t="shared" ca="1" si="499"/>
        <v>Wrightson ICAP</v>
      </c>
      <c r="B2242" s="4" t="str">
        <f t="shared" si="500"/>
        <v>Lou Crandall</v>
      </c>
      <c r="C2242" s="4" t="s">
        <v>246</v>
      </c>
      <c r="D2242" s="4" t="s">
        <v>195</v>
      </c>
      <c r="E2242" s="4" t="str">
        <f>IF(COUNTIF($E$2:E2241,"Begin: " &amp; C2242 &amp; "-" &amp; D2242 &amp; "-" &amp; H2242)=0,"Begin: " &amp; C2242 &amp; "-" &amp; D2242 &amp; "-" &amp; H2242,IF((C2242 &amp; "-" &amp; D2242 &amp; "-" &amp; H2242)&lt;&gt;(C2243 &amp; "-" &amp; D2243 &amp; "-" &amp; H2243),"End: " &amp; C2242 &amp; "-" &amp; D2242 &amp; "-" &amp; H2242,""))</f>
        <v/>
      </c>
      <c r="F2242" s="4" t="str">
        <f t="shared" si="501"/>
        <v>Wall Street Journal-CPI YoY-03-2019</v>
      </c>
      <c r="G2242" s="7">
        <v>43534</v>
      </c>
      <c r="H2242" s="7" t="str">
        <f t="shared" si="502"/>
        <v>03-2019</v>
      </c>
      <c r="I2242" s="7" t="str">
        <f t="shared" ca="1" si="503"/>
        <v>Wall Street Journal: Wrightson ICAP-CPI YoY-03-2019</v>
      </c>
      <c r="J2242" s="4" t="str">
        <f t="shared" ca="1" si="504"/>
        <v>CPI YoY-Wrightson ICAP:03-2019</v>
      </c>
      <c r="K2242" t="s">
        <v>204</v>
      </c>
      <c r="CK2242">
        <v>1.8</v>
      </c>
      <c r="CM2242">
        <v>2.5</v>
      </c>
      <c r="CO2242">
        <v>2.6</v>
      </c>
      <c r="CQ2242">
        <v>2.5</v>
      </c>
      <c r="CS2242">
        <v>2.5</v>
      </c>
      <c r="CU2242">
        <v>2.5</v>
      </c>
    </row>
    <row r="2243" spans="1:99" x14ac:dyDescent="0.55000000000000004">
      <c r="A2243" s="4" t="str">
        <f t="shared" ca="1" si="499"/>
        <v>Independent Consultant</v>
      </c>
      <c r="B2243" s="4" t="str">
        <f t="shared" si="500"/>
        <v>Amy Crews Cutts</v>
      </c>
      <c r="C2243" s="4" t="s">
        <v>246</v>
      </c>
      <c r="D2243" s="4" t="s">
        <v>195</v>
      </c>
      <c r="E2243" s="4" t="str">
        <f>IF(COUNTIF($E$2:E2242,"Begin: " &amp; C2243 &amp; "-" &amp; D2243 &amp; "-" &amp; H2243)=0,"Begin: " &amp; C2243 &amp; "-" &amp; D2243 &amp; "-" &amp; H2243,IF((C2243 &amp; "-" &amp; D2243 &amp; "-" &amp; H2243)&lt;&gt;(C2244 &amp; "-" &amp; D2244 &amp; "-" &amp; H2244),"End: " &amp; C2243 &amp; "-" &amp; D2243 &amp; "-" &amp; H2243,""))</f>
        <v/>
      </c>
      <c r="F2243" s="4" t="str">
        <f t="shared" si="501"/>
        <v>Wall Street Journal-CPI YoY-03-2019</v>
      </c>
      <c r="G2243" s="7">
        <v>43534</v>
      </c>
      <c r="H2243" s="7" t="str">
        <f t="shared" si="502"/>
        <v>03-2019</v>
      </c>
      <c r="I2243" s="7" t="str">
        <f t="shared" ca="1" si="503"/>
        <v>Wall Street Journal: Independent Consultant-CPI YoY-03-2019</v>
      </c>
      <c r="J2243" s="4" t="str">
        <f t="shared" ca="1" si="504"/>
        <v>CPI YoY-Independent Consultant:03-2019</v>
      </c>
      <c r="K2243" t="s">
        <v>805</v>
      </c>
      <c r="CK2243">
        <v>2</v>
      </c>
      <c r="CM2243">
        <v>1.9</v>
      </c>
      <c r="CO2243">
        <v>1.9</v>
      </c>
      <c r="CQ2243">
        <v>1.8</v>
      </c>
      <c r="CS2243">
        <v>1.8</v>
      </c>
      <c r="CU2243">
        <v>1.9</v>
      </c>
    </row>
    <row r="2244" spans="1:99" x14ac:dyDescent="0.55000000000000004">
      <c r="A2244" s="4" t="str">
        <f t="shared" ca="1" si="499"/>
        <v>Oxford Economics</v>
      </c>
      <c r="B2244" s="4" t="str">
        <f t="shared" si="500"/>
        <v>Greg Daco</v>
      </c>
      <c r="C2244" s="4" t="s">
        <v>246</v>
      </c>
      <c r="D2244" s="4" t="s">
        <v>195</v>
      </c>
      <c r="E2244" s="4" t="str">
        <f>IF(COUNTIF($E$2:E2243,"Begin: " &amp; C2244 &amp; "-" &amp; D2244 &amp; "-" &amp; H2244)=0,"Begin: " &amp; C2244 &amp; "-" &amp; D2244 &amp; "-" &amp; H2244,IF((C2244 &amp; "-" &amp; D2244 &amp; "-" &amp; H2244)&lt;&gt;(C2245 &amp; "-" &amp; D2245 &amp; "-" &amp; H2245),"End: " &amp; C2244 &amp; "-" &amp; D2244 &amp; "-" &amp; H2244,""))</f>
        <v/>
      </c>
      <c r="F2244" s="4" t="str">
        <f t="shared" si="501"/>
        <v>Wall Street Journal-CPI YoY-03-2019</v>
      </c>
      <c r="G2244" s="7">
        <v>43534</v>
      </c>
      <c r="H2244" s="7" t="str">
        <f t="shared" si="502"/>
        <v>03-2019</v>
      </c>
      <c r="I2244" s="7" t="str">
        <f t="shared" ca="1" si="503"/>
        <v>Wall Street Journal: Oxford Economics-CPI YoY-03-2019</v>
      </c>
      <c r="J2244" s="4" t="str">
        <f t="shared" ca="1" si="504"/>
        <v>CPI YoY-Oxford Economics:03-2019</v>
      </c>
      <c r="K2244" t="s">
        <v>429</v>
      </c>
      <c r="CK2244">
        <v>1.5</v>
      </c>
      <c r="CM2244">
        <v>1.8</v>
      </c>
      <c r="CO2244">
        <v>2</v>
      </c>
      <c r="CQ2244">
        <v>1.9</v>
      </c>
      <c r="CS2244">
        <v>1.9</v>
      </c>
      <c r="CU2244">
        <v>2</v>
      </c>
    </row>
    <row r="2245" spans="1:99" x14ac:dyDescent="0.55000000000000004">
      <c r="A2245" s="4" t="str">
        <f t="shared" ca="1" si="499"/>
        <v>Georgia State University</v>
      </c>
      <c r="B2245" s="4" t="str">
        <f t="shared" si="500"/>
        <v>Rajeev Dhawan</v>
      </c>
      <c r="C2245" s="4" t="s">
        <v>246</v>
      </c>
      <c r="D2245" s="4" t="s">
        <v>195</v>
      </c>
      <c r="E2245" s="4" t="str">
        <f>IF(COUNTIF($E$2:E2244,"Begin: " &amp; C2245 &amp; "-" &amp; D2245 &amp; "-" &amp; H2245)=0,"Begin: " &amp; C2245 &amp; "-" &amp; D2245 &amp; "-" &amp; H2245,IF((C2245 &amp; "-" &amp; D2245 &amp; "-" &amp; H2245)&lt;&gt;(C2246 &amp; "-" &amp; D2246 &amp; "-" &amp; H2246),"End: " &amp; C2245 &amp; "-" &amp; D2245 &amp; "-" &amp; H2245,""))</f>
        <v/>
      </c>
      <c r="F2245" s="4" t="str">
        <f t="shared" si="501"/>
        <v>Wall Street Journal-CPI YoY-03-2019</v>
      </c>
      <c r="G2245" s="7">
        <v>43534</v>
      </c>
      <c r="H2245" s="7" t="str">
        <f t="shared" si="502"/>
        <v>03-2019</v>
      </c>
      <c r="I2245" s="7" t="str">
        <f t="shared" ca="1" si="503"/>
        <v>Wall Street Journal: Georgia State University-CPI YoY-03-2019</v>
      </c>
      <c r="J2245" s="4" t="str">
        <f t="shared" ca="1" si="504"/>
        <v>CPI YoY-Georgia State University:03-2019</v>
      </c>
      <c r="K2245" t="s">
        <v>430</v>
      </c>
      <c r="CK2245">
        <v>1.9</v>
      </c>
      <c r="CM2245">
        <v>2.2000000000000002</v>
      </c>
      <c r="CO2245">
        <v>2.1</v>
      </c>
      <c r="CQ2245">
        <v>1.7</v>
      </c>
      <c r="CS2245">
        <v>1.9</v>
      </c>
      <c r="CU2245">
        <v>2.2000000000000002</v>
      </c>
    </row>
    <row r="2246" spans="1:99" x14ac:dyDescent="0.55000000000000004">
      <c r="A2246" s="4" t="str">
        <f t="shared" ca="1" si="499"/>
        <v>National Association of Home Builders</v>
      </c>
      <c r="B2246" s="4" t="str">
        <f t="shared" si="500"/>
        <v>Robert Dietz</v>
      </c>
      <c r="C2246" s="4" t="s">
        <v>246</v>
      </c>
      <c r="D2246" s="4" t="s">
        <v>195</v>
      </c>
      <c r="E2246" s="4" t="str">
        <f>IF(COUNTIF($E$2:E2245,"Begin: " &amp; C2246 &amp; "-" &amp; D2246 &amp; "-" &amp; H2246)=0,"Begin: " &amp; C2246 &amp; "-" &amp; D2246 &amp; "-" &amp; H2246,IF((C2246 &amp; "-" &amp; D2246 &amp; "-" &amp; H2246)&lt;&gt;(C2247 &amp; "-" &amp; D2247 &amp; "-" &amp; H2247),"End: " &amp; C2246 &amp; "-" &amp; D2246 &amp; "-" &amp; H2246,""))</f>
        <v/>
      </c>
      <c r="F2246" s="4" t="str">
        <f t="shared" si="501"/>
        <v>Wall Street Journal-CPI YoY-03-2019</v>
      </c>
      <c r="G2246" s="7">
        <v>43534</v>
      </c>
      <c r="H2246" s="7" t="str">
        <f t="shared" si="502"/>
        <v>03-2019</v>
      </c>
      <c r="I2246" s="7" t="str">
        <f t="shared" ca="1" si="503"/>
        <v>Wall Street Journal: National Association of Home Builders-CPI YoY-03-2019</v>
      </c>
      <c r="J2246" s="4" t="str">
        <f t="shared" ca="1" si="504"/>
        <v>CPI YoY-National Association of Home Builders:03-2019</v>
      </c>
      <c r="K2246" t="s">
        <v>754</v>
      </c>
      <c r="CK2246">
        <v>1.9</v>
      </c>
      <c r="CM2246">
        <v>2.1</v>
      </c>
      <c r="CO2246">
        <v>2.2000000000000002</v>
      </c>
      <c r="CQ2246">
        <v>2.2000000000000002</v>
      </c>
    </row>
    <row r="2247" spans="1:99" x14ac:dyDescent="0.55000000000000004">
      <c r="A2247" s="4" t="str">
        <f t="shared" ca="1" si="499"/>
        <v>Fannie Mae</v>
      </c>
      <c r="B2247" s="4" t="str">
        <f t="shared" si="500"/>
        <v>Douglas Duncan</v>
      </c>
      <c r="C2247" s="4" t="s">
        <v>246</v>
      </c>
      <c r="D2247" s="4" t="s">
        <v>195</v>
      </c>
      <c r="E2247" s="4" t="str">
        <f>IF(COUNTIF($E$2:E2246,"Begin: " &amp; C2247 &amp; "-" &amp; D2247 &amp; "-" &amp; H2247)=0,"Begin: " &amp; C2247 &amp; "-" &amp; D2247 &amp; "-" &amp; H2247,IF((C2247 &amp; "-" &amp; D2247 &amp; "-" &amp; H2247)&lt;&gt;(C2248 &amp; "-" &amp; D2248 &amp; "-" &amp; H2248),"End: " &amp; C2247 &amp; "-" &amp; D2247 &amp; "-" &amp; H2247,""))</f>
        <v/>
      </c>
      <c r="F2247" s="4" t="str">
        <f t="shared" si="501"/>
        <v>Wall Street Journal-CPI YoY-03-2019</v>
      </c>
      <c r="G2247" s="7">
        <v>43534</v>
      </c>
      <c r="H2247" s="7" t="str">
        <f t="shared" si="502"/>
        <v>03-2019</v>
      </c>
      <c r="I2247" s="7" t="str">
        <f t="shared" ca="1" si="503"/>
        <v>Wall Street Journal: Fannie Mae-CPI YoY-03-2019</v>
      </c>
      <c r="J2247" s="4" t="str">
        <f t="shared" ca="1" si="504"/>
        <v>CPI YoY-Fannie Mae:03-2019</v>
      </c>
      <c r="K2247" t="s">
        <v>206</v>
      </c>
      <c r="CK2247">
        <v>1.9</v>
      </c>
      <c r="CM2247">
        <v>2.1</v>
      </c>
      <c r="CO2247">
        <v>2.2000000000000002</v>
      </c>
      <c r="CQ2247">
        <v>2.1</v>
      </c>
      <c r="CS2247">
        <v>2.5</v>
      </c>
      <c r="CU2247">
        <v>2.1</v>
      </c>
    </row>
    <row r="2248" spans="1:99" x14ac:dyDescent="0.55000000000000004">
      <c r="A2248" s="4" t="str">
        <f t="shared" ca="1" si="499"/>
        <v>Comerica Bank</v>
      </c>
      <c r="B2248" s="4" t="str">
        <f t="shared" si="500"/>
        <v>Robert Dye</v>
      </c>
      <c r="C2248" s="4" t="s">
        <v>246</v>
      </c>
      <c r="D2248" s="4" t="s">
        <v>195</v>
      </c>
      <c r="E2248" s="4" t="str">
        <f>IF(COUNTIF($E$2:E2247,"Begin: " &amp; C2248 &amp; "-" &amp; D2248 &amp; "-" &amp; H2248)=0,"Begin: " &amp; C2248 &amp; "-" &amp; D2248 &amp; "-" &amp; H2248,IF((C2248 &amp; "-" &amp; D2248 &amp; "-" &amp; H2248)&lt;&gt;(C2249 &amp; "-" &amp; D2249 &amp; "-" &amp; H2249),"End: " &amp; C2248 &amp; "-" &amp; D2248 &amp; "-" &amp; H2248,""))</f>
        <v/>
      </c>
      <c r="F2248" s="4" t="str">
        <f t="shared" si="501"/>
        <v>Wall Street Journal-CPI YoY-03-2019</v>
      </c>
      <c r="G2248" s="7">
        <v>43534</v>
      </c>
      <c r="H2248" s="7" t="str">
        <f t="shared" si="502"/>
        <v>03-2019</v>
      </c>
      <c r="I2248" s="7" t="str">
        <f t="shared" ca="1" si="503"/>
        <v>Wall Street Journal: Comerica Bank-CPI YoY-03-2019</v>
      </c>
      <c r="J2248" s="4" t="str">
        <f t="shared" ca="1" si="504"/>
        <v>CPI YoY-Comerica Bank:03-2019</v>
      </c>
      <c r="K2248" t="s">
        <v>207</v>
      </c>
      <c r="CK2248">
        <v>2</v>
      </c>
      <c r="CM2248">
        <v>2.2000000000000002</v>
      </c>
      <c r="CO2248">
        <v>2</v>
      </c>
      <c r="CQ2248">
        <v>2</v>
      </c>
      <c r="CS2248">
        <v>2</v>
      </c>
      <c r="CU2248">
        <v>2</v>
      </c>
    </row>
    <row r="2249" spans="1:99" x14ac:dyDescent="0.55000000000000004">
      <c r="A2249" s="4" t="str">
        <f t="shared" ca="1" si="499"/>
        <v>PNC Financial Services Group</v>
      </c>
      <c r="B2249" s="4" t="str">
        <f t="shared" si="500"/>
        <v>Augustine Faucher</v>
      </c>
      <c r="C2249" s="4" t="s">
        <v>246</v>
      </c>
      <c r="D2249" s="4" t="s">
        <v>195</v>
      </c>
      <c r="E2249" s="4" t="str">
        <f>IF(COUNTIF($E$2:E2248,"Begin: " &amp; C2249 &amp; "-" &amp; D2249 &amp; "-" &amp; H2249)=0,"Begin: " &amp; C2249 &amp; "-" &amp; D2249 &amp; "-" &amp; H2249,IF((C2249 &amp; "-" &amp; D2249 &amp; "-" &amp; H2249)&lt;&gt;(C2250 &amp; "-" &amp; D2250 &amp; "-" &amp; H2250),"End: " &amp; C2249 &amp; "-" &amp; D2249 &amp; "-" &amp; H2249,""))</f>
        <v/>
      </c>
      <c r="F2249" s="4" t="str">
        <f t="shared" si="501"/>
        <v>Wall Street Journal-CPI YoY-03-2019</v>
      </c>
      <c r="G2249" s="7">
        <v>43534</v>
      </c>
      <c r="H2249" s="7" t="str">
        <f t="shared" si="502"/>
        <v>03-2019</v>
      </c>
      <c r="I2249" s="7" t="str">
        <f t="shared" ca="1" si="503"/>
        <v>Wall Street Journal: PNC Financial Services Group-CPI YoY-03-2019</v>
      </c>
      <c r="J2249" s="4" t="str">
        <f t="shared" ca="1" si="504"/>
        <v>CPI YoY-PNC Financial Services Group:03-2019</v>
      </c>
      <c r="K2249" t="s">
        <v>769</v>
      </c>
      <c r="CK2249">
        <v>1.8</v>
      </c>
      <c r="CM2249">
        <v>2.1</v>
      </c>
      <c r="CO2249">
        <v>2.2999999999999998</v>
      </c>
      <c r="CQ2249">
        <v>2.2999999999999998</v>
      </c>
      <c r="CS2249">
        <v>2.2999999999999998</v>
      </c>
      <c r="CU2249">
        <v>2.2999999999999998</v>
      </c>
    </row>
    <row r="2250" spans="1:99" x14ac:dyDescent="0.55000000000000004">
      <c r="A2250" s="4" t="str">
        <f t="shared" ca="1" si="499"/>
        <v>California Lutheran University</v>
      </c>
      <c r="B2250" s="4" t="str">
        <f t="shared" si="500"/>
        <v>Matthew Fienup/Dan Hamilton</v>
      </c>
      <c r="C2250" s="4" t="s">
        <v>246</v>
      </c>
      <c r="D2250" s="4" t="s">
        <v>195</v>
      </c>
      <c r="E2250" s="4" t="str">
        <f>IF(COUNTIF($E$2:E2249,"Begin: " &amp; C2250 &amp; "-" &amp; D2250 &amp; "-" &amp; H2250)=0,"Begin: " &amp; C2250 &amp; "-" &amp; D2250 &amp; "-" &amp; H2250,IF((C2250 &amp; "-" &amp; D2250 &amp; "-" &amp; H2250)&lt;&gt;(C2251 &amp; "-" &amp; D2251 &amp; "-" &amp; H2251),"End: " &amp; C2250 &amp; "-" &amp; D2250 &amp; "-" &amp; H2250,""))</f>
        <v/>
      </c>
      <c r="F2250" s="4" t="str">
        <f t="shared" si="501"/>
        <v>Wall Street Journal-CPI YoY-03-2019</v>
      </c>
      <c r="G2250" s="7">
        <v>43534</v>
      </c>
      <c r="H2250" s="7" t="str">
        <f t="shared" si="502"/>
        <v>03-2019</v>
      </c>
      <c r="I2250" s="7" t="str">
        <f t="shared" ca="1" si="503"/>
        <v>Wall Street Journal: California Lutheran University-CPI YoY-03-2019</v>
      </c>
      <c r="J2250" s="4" t="str">
        <f t="shared" ca="1" si="504"/>
        <v>CPI YoY-California Lutheran University:03-2019</v>
      </c>
      <c r="K2250" t="s">
        <v>796</v>
      </c>
      <c r="CK2250">
        <v>1.56</v>
      </c>
      <c r="CM2250">
        <v>2.1</v>
      </c>
      <c r="CO2250">
        <v>2.02</v>
      </c>
      <c r="CQ2250">
        <v>2.0699999999999998</v>
      </c>
      <c r="CS2250">
        <v>2.0299999999999998</v>
      </c>
      <c r="CU2250">
        <v>1.96</v>
      </c>
    </row>
    <row r="2251" spans="1:99" x14ac:dyDescent="0.55000000000000004">
      <c r="A2251" s="4" t="str">
        <f t="shared" ca="1" si="499"/>
        <v>MFR</v>
      </c>
      <c r="B2251" s="4" t="str">
        <f t="shared" si="500"/>
        <v>Maria Fiorini Ramirez/Joshua Shapiro</v>
      </c>
      <c r="C2251" s="4" t="s">
        <v>246</v>
      </c>
      <c r="D2251" s="4" t="s">
        <v>195</v>
      </c>
      <c r="E2251" s="4" t="str">
        <f>IF(COUNTIF($E$2:E2250,"Begin: " &amp; C2251 &amp; "-" &amp; D2251 &amp; "-" &amp; H2251)=0,"Begin: " &amp; C2251 &amp; "-" &amp; D2251 &amp; "-" &amp; H2251,IF((C2251 &amp; "-" &amp; D2251 &amp; "-" &amp; H2251)&lt;&gt;(C2252 &amp; "-" &amp; D2252 &amp; "-" &amp; H2252),"End: " &amp; C2251 &amp; "-" &amp; D2251 &amp; "-" &amp; H2251,""))</f>
        <v/>
      </c>
      <c r="F2251" s="4" t="str">
        <f t="shared" si="501"/>
        <v>Wall Street Journal-CPI YoY-03-2019</v>
      </c>
      <c r="G2251" s="7">
        <v>43534</v>
      </c>
      <c r="H2251" s="7" t="str">
        <f t="shared" si="502"/>
        <v>03-2019</v>
      </c>
      <c r="I2251" s="7" t="str">
        <f t="shared" ca="1" si="503"/>
        <v>Wall Street Journal: MFR-CPI YoY-03-2019</v>
      </c>
      <c r="J2251" s="4" t="str">
        <f t="shared" ca="1" si="504"/>
        <v>CPI YoY-MFR:03-2019</v>
      </c>
      <c r="K2251" t="s">
        <v>208</v>
      </c>
      <c r="CK2251">
        <v>1.7</v>
      </c>
      <c r="CM2251">
        <v>2.2000000000000002</v>
      </c>
      <c r="CO2251">
        <v>2.7</v>
      </c>
      <c r="CQ2251">
        <v>2.6</v>
      </c>
    </row>
    <row r="2252" spans="1:99" x14ac:dyDescent="0.55000000000000004">
      <c r="A2252" s="4" t="str">
        <f t="shared" ca="1" si="499"/>
        <v>Chamber of Commerce</v>
      </c>
      <c r="B2252" s="4" t="str">
        <f t="shared" si="500"/>
        <v>J.D. Foster</v>
      </c>
      <c r="C2252" s="4" t="s">
        <v>246</v>
      </c>
      <c r="D2252" s="4" t="s">
        <v>195</v>
      </c>
      <c r="E2252" s="4" t="str">
        <f>IF(COUNTIF($E$2:E2251,"Begin: " &amp; C2252 &amp; "-" &amp; D2252 &amp; "-" &amp; H2252)=0,"Begin: " &amp; C2252 &amp; "-" &amp; D2252 &amp; "-" &amp; H2252,IF((C2252 &amp; "-" &amp; D2252 &amp; "-" &amp; H2252)&lt;&gt;(C2253 &amp; "-" &amp; D2253 &amp; "-" &amp; H2253),"End: " &amp; C2252 &amp; "-" &amp; D2252 &amp; "-" &amp; H2252,""))</f>
        <v/>
      </c>
      <c r="F2252" s="4" t="str">
        <f t="shared" si="501"/>
        <v>Wall Street Journal-CPI YoY-03-2019</v>
      </c>
      <c r="G2252" s="7">
        <v>43534</v>
      </c>
      <c r="H2252" s="7" t="str">
        <f t="shared" si="502"/>
        <v>03-2019</v>
      </c>
      <c r="I2252" s="7" t="str">
        <f t="shared" ca="1" si="503"/>
        <v>Wall Street Journal: Chamber of Commerce-CPI YoY-03-2019</v>
      </c>
      <c r="J2252" s="4" t="str">
        <f t="shared" ca="1" si="504"/>
        <v>CPI YoY-Chamber of Commerce:03-2019</v>
      </c>
      <c r="K2252" t="s">
        <v>766</v>
      </c>
      <c r="CK2252">
        <v>2</v>
      </c>
      <c r="CM2252">
        <v>2.1</v>
      </c>
      <c r="CO2252">
        <v>2.1</v>
      </c>
      <c r="CQ2252">
        <v>2.1</v>
      </c>
    </row>
    <row r="2253" spans="1:99" x14ac:dyDescent="0.55000000000000004">
      <c r="A2253" s="4" t="str">
        <f t="shared" ca="1" si="499"/>
        <v>Mortgage Bankers Association</v>
      </c>
      <c r="B2253" s="4" t="str">
        <f t="shared" si="500"/>
        <v>Mike Fratantoni</v>
      </c>
      <c r="C2253" s="4" t="s">
        <v>246</v>
      </c>
      <c r="D2253" s="4" t="s">
        <v>195</v>
      </c>
      <c r="E2253" s="4" t="str">
        <f>IF(COUNTIF($E$2:E2252,"Begin: " &amp; C2253 &amp; "-" &amp; D2253 &amp; "-" &amp; H2253)=0,"Begin: " &amp; C2253 &amp; "-" &amp; D2253 &amp; "-" &amp; H2253,IF((C2253 &amp; "-" &amp; D2253 &amp; "-" &amp; H2253)&lt;&gt;(C2254 &amp; "-" &amp; D2254 &amp; "-" &amp; H2254),"End: " &amp; C2253 &amp; "-" &amp; D2253 &amp; "-" &amp; H2253,""))</f>
        <v/>
      </c>
      <c r="F2253" s="4" t="str">
        <f t="shared" si="501"/>
        <v>Wall Street Journal-CPI YoY-03-2019</v>
      </c>
      <c r="G2253" s="7">
        <v>43534</v>
      </c>
      <c r="H2253" s="7" t="str">
        <f t="shared" si="502"/>
        <v>03-2019</v>
      </c>
      <c r="I2253" s="7" t="str">
        <f t="shared" ca="1" si="503"/>
        <v>Wall Street Journal: Mortgage Bankers Association-CPI YoY-03-2019</v>
      </c>
      <c r="J2253" s="4" t="str">
        <f t="shared" ca="1" si="504"/>
        <v>CPI YoY-Mortgage Bankers Association:03-2019</v>
      </c>
      <c r="K2253" t="s">
        <v>209</v>
      </c>
      <c r="CK2253">
        <v>2.1</v>
      </c>
      <c r="CM2253">
        <v>2.4</v>
      </c>
      <c r="CO2253">
        <v>2</v>
      </c>
      <c r="CQ2253">
        <v>2</v>
      </c>
      <c r="CS2253">
        <v>2</v>
      </c>
      <c r="CU2253">
        <v>2</v>
      </c>
    </row>
    <row r="2254" spans="1:99" x14ac:dyDescent="0.55000000000000004">
      <c r="A2254" s="4" t="str">
        <f t="shared" ca="1" si="499"/>
        <v>Robert Fry Economics LLC</v>
      </c>
      <c r="B2254" s="4" t="str">
        <f t="shared" si="500"/>
        <v>Robert Fry</v>
      </c>
      <c r="C2254" s="4" t="s">
        <v>246</v>
      </c>
      <c r="D2254" s="4" t="s">
        <v>195</v>
      </c>
      <c r="E2254" s="4" t="str">
        <f>IF(COUNTIF($E$2:E2253,"Begin: " &amp; C2254 &amp; "-" &amp; D2254 &amp; "-" &amp; H2254)=0,"Begin: " &amp; C2254 &amp; "-" &amp; D2254 &amp; "-" &amp; H2254,IF((C2254 &amp; "-" &amp; D2254 &amp; "-" &amp; H2254)&lt;&gt;(C2255 &amp; "-" &amp; D2255 &amp; "-" &amp; H2255),"End: " &amp; C2254 &amp; "-" &amp; D2254 &amp; "-" &amp; H2254,""))</f>
        <v/>
      </c>
      <c r="F2254" s="4" t="str">
        <f t="shared" si="501"/>
        <v>Wall Street Journal-CPI YoY-03-2019</v>
      </c>
      <c r="G2254" s="7">
        <v>43534</v>
      </c>
      <c r="H2254" s="7" t="str">
        <f t="shared" si="502"/>
        <v>03-2019</v>
      </c>
      <c r="I2254" s="7" t="str">
        <f t="shared" ca="1" si="503"/>
        <v>Wall Street Journal: Robert Fry Economics LLC-CPI YoY-03-2019</v>
      </c>
      <c r="J2254" s="4" t="str">
        <f t="shared" ca="1" si="504"/>
        <v>CPI YoY-Robert Fry Economics LLC:03-2019</v>
      </c>
      <c r="K2254" t="s">
        <v>764</v>
      </c>
      <c r="CK2254">
        <v>1.8</v>
      </c>
      <c r="CM2254">
        <v>2.1</v>
      </c>
      <c r="CO2254">
        <v>2.2999999999999998</v>
      </c>
      <c r="CQ2254">
        <v>2.2999999999999998</v>
      </c>
      <c r="CS2254">
        <v>2.2999999999999998</v>
      </c>
      <c r="CU2254">
        <v>2.2999999999999998</v>
      </c>
    </row>
    <row r="2255" spans="1:99" x14ac:dyDescent="0.55000000000000004">
      <c r="A2255" s="4" t="str">
        <f t="shared" ca="1" si="499"/>
        <v>Societe Generale</v>
      </c>
      <c r="B2255" s="4" t="str">
        <f t="shared" si="500"/>
        <v>Stephen Gallagher</v>
      </c>
      <c r="C2255" s="4" t="s">
        <v>246</v>
      </c>
      <c r="D2255" s="4" t="s">
        <v>195</v>
      </c>
      <c r="E2255" s="4" t="str">
        <f>IF(COUNTIF($E$2:E2254,"Begin: " &amp; C2255 &amp; "-" &amp; D2255 &amp; "-" &amp; H2255)=0,"Begin: " &amp; C2255 &amp; "-" &amp; D2255 &amp; "-" &amp; H2255,IF((C2255 &amp; "-" &amp; D2255 &amp; "-" &amp; H2255)&lt;&gt;(C2256 &amp; "-" &amp; D2256 &amp; "-" &amp; H2256),"End: " &amp; C2255 &amp; "-" &amp; D2255 &amp; "-" &amp; H2255,""))</f>
        <v/>
      </c>
      <c r="F2255" s="4" t="str">
        <f t="shared" si="501"/>
        <v>Wall Street Journal-CPI YoY-03-2019</v>
      </c>
      <c r="G2255" s="7">
        <v>43534</v>
      </c>
      <c r="H2255" s="7" t="str">
        <f t="shared" si="502"/>
        <v>03-2019</v>
      </c>
      <c r="I2255" s="7" t="str">
        <f t="shared" ca="1" si="503"/>
        <v>Wall Street Journal: Societe Generale-CPI YoY-03-2019</v>
      </c>
      <c r="J2255" s="4" t="str">
        <f t="shared" ca="1" si="504"/>
        <v>CPI YoY-Societe Generale:03-2019</v>
      </c>
      <c r="K2255" t="s">
        <v>657</v>
      </c>
      <c r="CK2255">
        <v>1.8</v>
      </c>
      <c r="CM2255">
        <v>2.4</v>
      </c>
      <c r="CO2255">
        <v>2.2999999999999998</v>
      </c>
      <c r="CQ2255">
        <v>2</v>
      </c>
      <c r="CS2255">
        <v>2.2000000000000002</v>
      </c>
      <c r="CU2255">
        <v>2</v>
      </c>
    </row>
    <row r="2256" spans="1:99" x14ac:dyDescent="0.55000000000000004">
      <c r="A2256" s="4" t="str">
        <f t="shared" ca="1" si="499"/>
        <v>Barclays</v>
      </c>
      <c r="B2256" s="4" t="str">
        <f t="shared" si="500"/>
        <v>Michael Gapen *</v>
      </c>
      <c r="C2256" s="4" t="s">
        <v>246</v>
      </c>
      <c r="D2256" s="4" t="s">
        <v>195</v>
      </c>
      <c r="E2256" s="4" t="str">
        <f>IF(COUNTIF($E$2:E2255,"Begin: " &amp; C2256 &amp; "-" &amp; D2256 &amp; "-" &amp; H2256)=0,"Begin: " &amp; C2256 &amp; "-" &amp; D2256 &amp; "-" &amp; H2256,IF((C2256 &amp; "-" &amp; D2256 &amp; "-" &amp; H2256)&lt;&gt;(C2257 &amp; "-" &amp; D2257 &amp; "-" &amp; H2257),"End: " &amp; C2256 &amp; "-" &amp; D2256 &amp; "-" &amp; H2256,""))</f>
        <v/>
      </c>
      <c r="F2256" s="4" t="str">
        <f t="shared" si="501"/>
        <v>Wall Street Journal-CPI YoY-03-2019</v>
      </c>
      <c r="G2256" s="7">
        <v>43534</v>
      </c>
      <c r="H2256" s="7" t="str">
        <f t="shared" si="502"/>
        <v>03-2019</v>
      </c>
      <c r="I2256" s="7" t="str">
        <f t="shared" ca="1" si="503"/>
        <v>Wall Street Journal: Barclays-CPI YoY-03-2019</v>
      </c>
      <c r="J2256" s="4" t="str">
        <f t="shared" ca="1" si="504"/>
        <v>CPI YoY-Barclays:03-2019</v>
      </c>
      <c r="K2256" t="s">
        <v>751</v>
      </c>
    </row>
    <row r="2257" spans="1:99" x14ac:dyDescent="0.55000000000000004">
      <c r="A2257" s="4" t="str">
        <f t="shared" ca="1" si="499"/>
        <v>NatWest Markets</v>
      </c>
      <c r="B2257" s="4" t="str">
        <f t="shared" si="500"/>
        <v>Michelle Girard *</v>
      </c>
      <c r="C2257" s="4" t="s">
        <v>246</v>
      </c>
      <c r="D2257" s="4" t="s">
        <v>195</v>
      </c>
      <c r="E2257" s="4" t="str">
        <f>IF(COUNTIF($E$2:E2256,"Begin: " &amp; C2257 &amp; "-" &amp; D2257 &amp; "-" &amp; H2257)=0,"Begin: " &amp; C2257 &amp; "-" &amp; D2257 &amp; "-" &amp; H2257,IF((C2257 &amp; "-" &amp; D2257 &amp; "-" &amp; H2257)&lt;&gt;(C2258 &amp; "-" &amp; D2258 &amp; "-" &amp; H2258),"End: " &amp; C2257 &amp; "-" &amp; D2257 &amp; "-" &amp; H2257,""))</f>
        <v/>
      </c>
      <c r="F2257" s="4" t="str">
        <f t="shared" si="501"/>
        <v>Wall Street Journal-CPI YoY-03-2019</v>
      </c>
      <c r="G2257" s="7">
        <v>43534</v>
      </c>
      <c r="H2257" s="7" t="str">
        <f t="shared" si="502"/>
        <v>03-2019</v>
      </c>
      <c r="I2257" s="7" t="str">
        <f t="shared" ca="1" si="503"/>
        <v>Wall Street Journal: NatWest Markets-CPI YoY-03-2019</v>
      </c>
      <c r="J2257" s="4" t="str">
        <f t="shared" ca="1" si="504"/>
        <v>CPI YoY-NatWest Markets:03-2019</v>
      </c>
      <c r="K2257" t="s">
        <v>806</v>
      </c>
    </row>
    <row r="2258" spans="1:99" x14ac:dyDescent="0.55000000000000004">
      <c r="A2258" s="4" t="str">
        <f t="shared" ca="1" si="499"/>
        <v>BMO Capital</v>
      </c>
      <c r="B2258" s="4" t="str">
        <f t="shared" si="500"/>
        <v>Michael Gregory</v>
      </c>
      <c r="C2258" s="4" t="s">
        <v>246</v>
      </c>
      <c r="D2258" s="4" t="s">
        <v>195</v>
      </c>
      <c r="E2258" s="4" t="str">
        <f>IF(COUNTIF($E$2:E2257,"Begin: " &amp; C2258 &amp; "-" &amp; D2258 &amp; "-" &amp; H2258)=0,"Begin: " &amp; C2258 &amp; "-" &amp; D2258 &amp; "-" &amp; H2258,IF((C2258 &amp; "-" &amp; D2258 &amp; "-" &amp; H2258)&lt;&gt;(C2259 &amp; "-" &amp; D2259 &amp; "-" &amp; H2259),"End: " &amp; C2258 &amp; "-" &amp; D2258 &amp; "-" &amp; H2258,""))</f>
        <v/>
      </c>
      <c r="F2258" s="4" t="str">
        <f t="shared" si="501"/>
        <v>Wall Street Journal-CPI YoY-03-2019</v>
      </c>
      <c r="G2258" s="7">
        <v>43534</v>
      </c>
      <c r="H2258" s="7" t="str">
        <f t="shared" si="502"/>
        <v>03-2019</v>
      </c>
      <c r="I2258" s="7" t="str">
        <f t="shared" ca="1" si="503"/>
        <v>Wall Street Journal: BMO Capital-CPI YoY-03-2019</v>
      </c>
      <c r="J2258" s="4" t="str">
        <f t="shared" ca="1" si="504"/>
        <v>CPI YoY-BMO Capital:03-2019</v>
      </c>
      <c r="K2258" t="s">
        <v>798</v>
      </c>
      <c r="CK2258">
        <v>2.4</v>
      </c>
      <c r="CM2258">
        <v>2</v>
      </c>
      <c r="CO2258">
        <v>1.8</v>
      </c>
      <c r="CQ2258">
        <v>1.9</v>
      </c>
    </row>
    <row r="2259" spans="1:99" x14ac:dyDescent="0.55000000000000004">
      <c r="A2259" s="4" t="str">
        <f t="shared" ca="1" si="499"/>
        <v>TD Securities</v>
      </c>
      <c r="B2259" s="4" t="str">
        <f t="shared" si="500"/>
        <v>Michael Hanson</v>
      </c>
      <c r="C2259" s="4" t="s">
        <v>246</v>
      </c>
      <c r="D2259" s="4" t="s">
        <v>195</v>
      </c>
      <c r="E2259" s="4" t="str">
        <f>IF(COUNTIF($E$2:E2258,"Begin: " &amp; C2259 &amp; "-" &amp; D2259 &amp; "-" &amp; H2259)=0,"Begin: " &amp; C2259 &amp; "-" &amp; D2259 &amp; "-" &amp; H2259,IF((C2259 &amp; "-" &amp; D2259 &amp; "-" &amp; H2259)&lt;&gt;(C2260 &amp; "-" &amp; D2260 &amp; "-" &amp; H2260),"End: " &amp; C2259 &amp; "-" &amp; D2259 &amp; "-" &amp; H2259,""))</f>
        <v/>
      </c>
      <c r="F2259" s="4" t="str">
        <f t="shared" si="501"/>
        <v>Wall Street Journal-CPI YoY-03-2019</v>
      </c>
      <c r="G2259" s="7">
        <v>43534</v>
      </c>
      <c r="H2259" s="7" t="str">
        <f t="shared" si="502"/>
        <v>03-2019</v>
      </c>
      <c r="I2259" s="7" t="str">
        <f t="shared" ca="1" si="503"/>
        <v>Wall Street Journal: TD Securities-CPI YoY-03-2019</v>
      </c>
      <c r="J2259" s="4" t="str">
        <f t="shared" ca="1" si="504"/>
        <v>CPI YoY-TD Securities:03-2019</v>
      </c>
      <c r="K2259" t="s">
        <v>799</v>
      </c>
      <c r="CK2259">
        <v>1.8</v>
      </c>
      <c r="CM2259">
        <v>2.2000000000000002</v>
      </c>
      <c r="CO2259">
        <v>2.7</v>
      </c>
      <c r="CQ2259">
        <v>2.7</v>
      </c>
    </row>
    <row r="2260" spans="1:99" x14ac:dyDescent="0.55000000000000004">
      <c r="A2260" s="4" t="str">
        <f t="shared" ca="1" si="499"/>
        <v>Goldman Sachs</v>
      </c>
      <c r="B2260" s="4" t="str">
        <f t="shared" si="500"/>
        <v>Jan Hatzius</v>
      </c>
      <c r="C2260" s="4" t="s">
        <v>246</v>
      </c>
      <c r="D2260" s="4" t="s">
        <v>195</v>
      </c>
      <c r="E2260" s="4" t="str">
        <f>IF(COUNTIF($E$2:E2259,"Begin: " &amp; C2260 &amp; "-" &amp; D2260 &amp; "-" &amp; H2260)=0,"Begin: " &amp; C2260 &amp; "-" &amp; D2260 &amp; "-" &amp; H2260,IF((C2260 &amp; "-" &amp; D2260 &amp; "-" &amp; H2260)&lt;&gt;(C2261 &amp; "-" &amp; D2261 &amp; "-" &amp; H2261),"End: " &amp; C2260 &amp; "-" &amp; D2260 &amp; "-" &amp; H2260,""))</f>
        <v/>
      </c>
      <c r="F2260" s="4" t="str">
        <f t="shared" si="501"/>
        <v>Wall Street Journal-CPI YoY-03-2019</v>
      </c>
      <c r="G2260" s="7">
        <v>43534</v>
      </c>
      <c r="H2260" s="7" t="str">
        <f t="shared" si="502"/>
        <v>03-2019</v>
      </c>
      <c r="I2260" s="7" t="str">
        <f t="shared" ca="1" si="503"/>
        <v>Wall Street Journal: Goldman Sachs-CPI YoY-03-2019</v>
      </c>
      <c r="J2260" s="4" t="str">
        <f t="shared" ca="1" si="504"/>
        <v>CPI YoY-Goldman Sachs:03-2019</v>
      </c>
      <c r="K2260" t="s">
        <v>213</v>
      </c>
      <c r="CK2260">
        <v>1.7</v>
      </c>
      <c r="CM2260">
        <v>2.1</v>
      </c>
      <c r="CO2260">
        <v>2.2000000000000002</v>
      </c>
      <c r="CQ2260">
        <v>2.2999999999999998</v>
      </c>
      <c r="CS2260">
        <v>2.2000000000000002</v>
      </c>
      <c r="CU2260">
        <v>2.2000000000000002</v>
      </c>
    </row>
    <row r="2261" spans="1:99" x14ac:dyDescent="0.55000000000000004">
      <c r="A2261" s="4" t="str">
        <f t="shared" ca="1" si="499"/>
        <v>Scotiabank</v>
      </c>
      <c r="B2261" s="4" t="str">
        <f t="shared" si="500"/>
        <v>Derek Holt</v>
      </c>
      <c r="C2261" s="4" t="s">
        <v>246</v>
      </c>
      <c r="D2261" s="4" t="s">
        <v>195</v>
      </c>
      <c r="E2261" s="4" t="str">
        <f>IF(COUNTIF($E$2:E2260,"Begin: " &amp; C2261 &amp; "-" &amp; D2261 &amp; "-" &amp; H2261)=0,"Begin: " &amp; C2261 &amp; "-" &amp; D2261 &amp; "-" &amp; H2261,IF((C2261 &amp; "-" &amp; D2261 &amp; "-" &amp; H2261)&lt;&gt;(C2262 &amp; "-" &amp; D2262 &amp; "-" &amp; H2262),"End: " &amp; C2261 &amp; "-" &amp; D2261 &amp; "-" &amp; H2261,""))</f>
        <v/>
      </c>
      <c r="F2261" s="4" t="str">
        <f t="shared" si="501"/>
        <v>Wall Street Journal-CPI YoY-03-2019</v>
      </c>
      <c r="G2261" s="7">
        <v>43534</v>
      </c>
      <c r="H2261" s="7" t="str">
        <f t="shared" si="502"/>
        <v>03-2019</v>
      </c>
      <c r="I2261" s="7" t="str">
        <f t="shared" ca="1" si="503"/>
        <v>Wall Street Journal: Scotiabank-CPI YoY-03-2019</v>
      </c>
      <c r="J2261" s="4" t="str">
        <f t="shared" ca="1" si="504"/>
        <v>CPI YoY-Scotiabank:03-2019</v>
      </c>
      <c r="K2261" t="s">
        <v>432</v>
      </c>
      <c r="CK2261">
        <v>1.4</v>
      </c>
      <c r="CM2261">
        <v>1.8</v>
      </c>
      <c r="CO2261">
        <v>2.2000000000000002</v>
      </c>
      <c r="CQ2261">
        <v>2.2000000000000002</v>
      </c>
      <c r="CS2261">
        <v>2</v>
      </c>
      <c r="CU2261">
        <v>2</v>
      </c>
    </row>
    <row r="2262" spans="1:99" x14ac:dyDescent="0.55000000000000004">
      <c r="A2262" s="4" t="str">
        <f t="shared" ca="1" si="499"/>
        <v>KPMG</v>
      </c>
      <c r="B2262" s="4" t="str">
        <f t="shared" si="500"/>
        <v>Constance Hunter *</v>
      </c>
      <c r="C2262" s="4" t="s">
        <v>246</v>
      </c>
      <c r="D2262" s="4" t="s">
        <v>195</v>
      </c>
      <c r="E2262" s="4" t="str">
        <f>IF(COUNTIF($E$2:E2261,"Begin: " &amp; C2262 &amp; "-" &amp; D2262 &amp; "-" &amp; H2262)=0,"Begin: " &amp; C2262 &amp; "-" &amp; D2262 &amp; "-" &amp; H2262,IF((C2262 &amp; "-" &amp; D2262 &amp; "-" &amp; H2262)&lt;&gt;(C2263 &amp; "-" &amp; D2263 &amp; "-" &amp; H2263),"End: " &amp; C2262 &amp; "-" &amp; D2262 &amp; "-" &amp; H2262,""))</f>
        <v/>
      </c>
      <c r="F2262" s="4" t="str">
        <f t="shared" si="501"/>
        <v>Wall Street Journal-CPI YoY-03-2019</v>
      </c>
      <c r="G2262" s="7">
        <v>43534</v>
      </c>
      <c r="H2262" s="7" t="str">
        <f t="shared" si="502"/>
        <v>03-2019</v>
      </c>
      <c r="I2262" s="7" t="str">
        <f t="shared" ca="1" si="503"/>
        <v>Wall Street Journal: KPMG-CPI YoY-03-2019</v>
      </c>
      <c r="J2262" s="4" t="str">
        <f t="shared" ca="1" si="504"/>
        <v>CPI YoY-KPMG:03-2019</v>
      </c>
      <c r="K2262" t="s">
        <v>433</v>
      </c>
    </row>
    <row r="2263" spans="1:99" x14ac:dyDescent="0.55000000000000004">
      <c r="A2263" s="4" t="str">
        <f t="shared" ca="1" si="499"/>
        <v>BBVA</v>
      </c>
      <c r="B2263" s="4" t="str">
        <f t="shared" si="500"/>
        <v xml:space="preserve">Nathaniel Karp
</v>
      </c>
      <c r="C2263" s="4" t="s">
        <v>246</v>
      </c>
      <c r="D2263" s="4" t="s">
        <v>195</v>
      </c>
      <c r="E2263" s="4" t="str">
        <f>IF(COUNTIF($E$2:E2262,"Begin: " &amp; C2263 &amp; "-" &amp; D2263 &amp; "-" &amp; H2263)=0,"Begin: " &amp; C2263 &amp; "-" &amp; D2263 &amp; "-" &amp; H2263,IF((C2263 &amp; "-" &amp; D2263 &amp; "-" &amp; H2263)&lt;&gt;(C2264 &amp; "-" &amp; D2264 &amp; "-" &amp; H2264),"End: " &amp; C2263 &amp; "-" &amp; D2263 &amp; "-" &amp; H2263,""))</f>
        <v/>
      </c>
      <c r="F2263" s="4" t="str">
        <f t="shared" si="501"/>
        <v>Wall Street Journal-CPI YoY-03-2019</v>
      </c>
      <c r="G2263" s="7">
        <v>43534</v>
      </c>
      <c r="H2263" s="7" t="str">
        <f t="shared" si="502"/>
        <v>03-2019</v>
      </c>
      <c r="I2263" s="7" t="str">
        <f t="shared" ca="1" si="503"/>
        <v>Wall Street Journal: BBVA-CPI YoY-03-2019</v>
      </c>
      <c r="J2263" s="4" t="str">
        <f t="shared" ca="1" si="504"/>
        <v>CPI YoY-BBVA:03-2019</v>
      </c>
      <c r="K2263" t="s">
        <v>434</v>
      </c>
      <c r="CK2263">
        <v>1.5</v>
      </c>
      <c r="CM2263">
        <v>2.1</v>
      </c>
      <c r="CO2263">
        <v>2.4</v>
      </c>
      <c r="CQ2263">
        <v>2</v>
      </c>
      <c r="CS2263">
        <v>2</v>
      </c>
      <c r="CU2263">
        <v>2.1</v>
      </c>
    </row>
    <row r="2264" spans="1:99" x14ac:dyDescent="0.55000000000000004">
      <c r="A2264" s="4" t="str">
        <f t="shared" ca="1" si="499"/>
        <v>National Retail Federation</v>
      </c>
      <c r="B2264" s="4" t="str">
        <f t="shared" si="500"/>
        <v>Jack Kleinhenz</v>
      </c>
      <c r="C2264" s="4" t="s">
        <v>246</v>
      </c>
      <c r="D2264" s="4" t="s">
        <v>195</v>
      </c>
      <c r="E2264" s="4" t="str">
        <f>IF(COUNTIF($E$2:E2263,"Begin: " &amp; C2264 &amp; "-" &amp; D2264 &amp; "-" &amp; H2264)=0,"Begin: " &amp; C2264 &amp; "-" &amp; D2264 &amp; "-" &amp; H2264,IF((C2264 &amp; "-" &amp; D2264 &amp; "-" &amp; H2264)&lt;&gt;(C2265 &amp; "-" &amp; D2265 &amp; "-" &amp; H2265),"End: " &amp; C2264 &amp; "-" &amp; D2264 &amp; "-" &amp; H2264,""))</f>
        <v/>
      </c>
      <c r="F2264" s="4" t="str">
        <f t="shared" si="501"/>
        <v>Wall Street Journal-CPI YoY-03-2019</v>
      </c>
      <c r="G2264" s="7">
        <v>43534</v>
      </c>
      <c r="H2264" s="7" t="str">
        <f t="shared" si="502"/>
        <v>03-2019</v>
      </c>
      <c r="I2264" s="7" t="str">
        <f t="shared" ca="1" si="503"/>
        <v>Wall Street Journal: National Retail Federation-CPI YoY-03-2019</v>
      </c>
      <c r="J2264" s="4" t="str">
        <f t="shared" ca="1" si="504"/>
        <v>CPI YoY-National Retail Federation:03-2019</v>
      </c>
      <c r="K2264" t="s">
        <v>216</v>
      </c>
      <c r="CK2264">
        <v>1.9</v>
      </c>
      <c r="CM2264">
        <v>2.2999999999999998</v>
      </c>
      <c r="CO2264">
        <v>2.2000000000000002</v>
      </c>
      <c r="CQ2264">
        <v>2.4</v>
      </c>
    </row>
    <row r="2265" spans="1:99" x14ac:dyDescent="0.55000000000000004">
      <c r="A2265" s="4" t="str">
        <f t="shared" ca="1" si="499"/>
        <v>Natixis CIB Americas</v>
      </c>
      <c r="B2265" s="4" t="str">
        <f t="shared" si="500"/>
        <v>Joseph LaVorgna</v>
      </c>
      <c r="C2265" s="4" t="s">
        <v>246</v>
      </c>
      <c r="D2265" s="4" t="s">
        <v>195</v>
      </c>
      <c r="E2265" s="4" t="str">
        <f>IF(COUNTIF($E$2:E2264,"Begin: " &amp; C2265 &amp; "-" &amp; D2265 &amp; "-" &amp; H2265)=0,"Begin: " &amp; C2265 &amp; "-" &amp; D2265 &amp; "-" &amp; H2265,IF((C2265 &amp; "-" &amp; D2265 &amp; "-" &amp; H2265)&lt;&gt;(C2266 &amp; "-" &amp; D2266 &amp; "-" &amp; H2266),"End: " &amp; C2265 &amp; "-" &amp; D2265 &amp; "-" &amp; H2265,""))</f>
        <v/>
      </c>
      <c r="F2265" s="4" t="str">
        <f t="shared" si="501"/>
        <v>Wall Street Journal-CPI YoY-03-2019</v>
      </c>
      <c r="G2265" s="7">
        <v>43534</v>
      </c>
      <c r="H2265" s="7" t="str">
        <f t="shared" si="502"/>
        <v>03-2019</v>
      </c>
      <c r="I2265" s="7" t="str">
        <f t="shared" ca="1" si="503"/>
        <v>Wall Street Journal: Natixis CIB Americas-CPI YoY-03-2019</v>
      </c>
      <c r="J2265" s="4" t="str">
        <f t="shared" ca="1" si="504"/>
        <v>CPI YoY-Natixis CIB Americas:03-2019</v>
      </c>
      <c r="K2265" t="s">
        <v>774</v>
      </c>
      <c r="CK2265">
        <v>1.8</v>
      </c>
      <c r="CM2265">
        <v>1.7</v>
      </c>
      <c r="CO2265">
        <v>1.6</v>
      </c>
      <c r="CQ2265">
        <v>1.5</v>
      </c>
      <c r="CS2265">
        <v>1.4</v>
      </c>
      <c r="CU2265">
        <v>1.3</v>
      </c>
    </row>
    <row r="2266" spans="1:99" x14ac:dyDescent="0.55000000000000004">
      <c r="A2266" s="4" t="str">
        <f t="shared" ca="1" si="499"/>
        <v>UCLA Anderson Forecast</v>
      </c>
      <c r="B2266" s="4" t="str">
        <f t="shared" si="500"/>
        <v>Edward Leamer/David Shulman</v>
      </c>
      <c r="C2266" s="4" t="s">
        <v>246</v>
      </c>
      <c r="D2266" s="4" t="s">
        <v>195</v>
      </c>
      <c r="E2266" s="4" t="str">
        <f>IF(COUNTIF($E$2:E2265,"Begin: " &amp; C2266 &amp; "-" &amp; D2266 &amp; "-" &amp; H2266)=0,"Begin: " &amp; C2266 &amp; "-" &amp; D2266 &amp; "-" &amp; H2266,IF((C2266 &amp; "-" &amp; D2266 &amp; "-" &amp; H2266)&lt;&gt;(C2267 &amp; "-" &amp; D2267 &amp; "-" &amp; H2267),"End: " &amp; C2266 &amp; "-" &amp; D2266 &amp; "-" &amp; H2266,""))</f>
        <v/>
      </c>
      <c r="F2266" s="4" t="str">
        <f t="shared" si="501"/>
        <v>Wall Street Journal-CPI YoY-03-2019</v>
      </c>
      <c r="G2266" s="7">
        <v>43534</v>
      </c>
      <c r="H2266" s="7" t="str">
        <f t="shared" si="502"/>
        <v>03-2019</v>
      </c>
      <c r="I2266" s="7" t="str">
        <f t="shared" ca="1" si="503"/>
        <v>Wall Street Journal: UCLA Anderson Forecast-CPI YoY-03-2019</v>
      </c>
      <c r="J2266" s="4" t="str">
        <f t="shared" ca="1" si="504"/>
        <v>CPI YoY-UCLA Anderson Forecast:03-2019</v>
      </c>
      <c r="K2266" t="s">
        <v>218</v>
      </c>
      <c r="CK2266">
        <v>1.7</v>
      </c>
      <c r="CM2266">
        <v>2.4</v>
      </c>
      <c r="CO2266">
        <v>2.8</v>
      </c>
      <c r="CQ2266">
        <v>2.8</v>
      </c>
      <c r="CS2266">
        <v>2.6</v>
      </c>
      <c r="CU2266">
        <v>2.4</v>
      </c>
    </row>
    <row r="2267" spans="1:99" x14ac:dyDescent="0.55000000000000004">
      <c r="A2267" s="4" t="str">
        <f t="shared" ca="1" si="499"/>
        <v>NEMA Business Information Services</v>
      </c>
      <c r="B2267" s="4" t="str">
        <f t="shared" si="500"/>
        <v>Don Leavens/Steven Wilcox</v>
      </c>
      <c r="C2267" s="4" t="s">
        <v>246</v>
      </c>
      <c r="D2267" s="4" t="s">
        <v>195</v>
      </c>
      <c r="E2267" s="4" t="str">
        <f>IF(COUNTIF($E$2:E2266,"Begin: " &amp; C2267 &amp; "-" &amp; D2267 &amp; "-" &amp; H2267)=0,"Begin: " &amp; C2267 &amp; "-" &amp; D2267 &amp; "-" &amp; H2267,IF((C2267 &amp; "-" &amp; D2267 &amp; "-" &amp; H2267)&lt;&gt;(C2268 &amp; "-" &amp; D2268 &amp; "-" &amp; H2268),"End: " &amp; C2267 &amp; "-" &amp; D2267 &amp; "-" &amp; H2267,""))</f>
        <v/>
      </c>
      <c r="F2267" s="4" t="str">
        <f t="shared" si="501"/>
        <v>Wall Street Journal-CPI YoY-03-2019</v>
      </c>
      <c r="G2267" s="7">
        <v>43534</v>
      </c>
      <c r="H2267" s="7" t="str">
        <f t="shared" si="502"/>
        <v>03-2019</v>
      </c>
      <c r="I2267" s="7" t="str">
        <f t="shared" ca="1" si="503"/>
        <v>Wall Street Journal: NEMA Business Information Services-CPI YoY-03-2019</v>
      </c>
      <c r="J2267" s="4" t="str">
        <f t="shared" ca="1" si="504"/>
        <v>CPI YoY-NEMA Business Information Services:03-2019</v>
      </c>
      <c r="K2267" t="s">
        <v>765</v>
      </c>
      <c r="CK2267">
        <v>2</v>
      </c>
      <c r="CM2267">
        <v>2.2000000000000002</v>
      </c>
      <c r="CO2267">
        <v>2.2000000000000002</v>
      </c>
      <c r="CQ2267">
        <v>1.8</v>
      </c>
      <c r="CS2267">
        <v>2.2000000000000002</v>
      </c>
      <c r="CU2267">
        <v>2.6</v>
      </c>
    </row>
    <row r="2268" spans="1:99" x14ac:dyDescent="0.55000000000000004">
      <c r="A2268" s="4" t="str">
        <f t="shared" ca="1" si="499"/>
        <v>HSBC</v>
      </c>
      <c r="B2268" s="4" t="str">
        <f t="shared" si="500"/>
        <v>Kevin Logan</v>
      </c>
      <c r="C2268" s="4" t="s">
        <v>246</v>
      </c>
      <c r="D2268" s="4" t="s">
        <v>195</v>
      </c>
      <c r="E2268" s="4" t="str">
        <f>IF(COUNTIF($E$2:E2267,"Begin: " &amp; C2268 &amp; "-" &amp; D2268 &amp; "-" &amp; H2268)=0,"Begin: " &amp; C2268 &amp; "-" &amp; D2268 &amp; "-" &amp; H2268,IF((C2268 &amp; "-" &amp; D2268 &amp; "-" &amp; H2268)&lt;&gt;(C2269 &amp; "-" &amp; D2269 &amp; "-" &amp; H2269),"End: " &amp; C2268 &amp; "-" &amp; D2268 &amp; "-" &amp; H2268,""))</f>
        <v/>
      </c>
      <c r="F2268" s="4" t="str">
        <f t="shared" si="501"/>
        <v>Wall Street Journal-CPI YoY-03-2019</v>
      </c>
      <c r="G2268" s="7">
        <v>43534</v>
      </c>
      <c r="H2268" s="7" t="str">
        <f t="shared" si="502"/>
        <v>03-2019</v>
      </c>
      <c r="I2268" s="7" t="str">
        <f t="shared" ca="1" si="503"/>
        <v>Wall Street Journal: HSBC-CPI YoY-03-2019</v>
      </c>
      <c r="J2268" s="4" t="str">
        <f t="shared" ca="1" si="504"/>
        <v>CPI YoY-HSBC:03-2019</v>
      </c>
      <c r="K2268" t="s">
        <v>435</v>
      </c>
      <c r="CK2268">
        <v>1.7</v>
      </c>
      <c r="CM2268">
        <v>1.8</v>
      </c>
      <c r="CO2268">
        <v>2</v>
      </c>
      <c r="CQ2268">
        <v>2.2000000000000002</v>
      </c>
    </row>
    <row r="2269" spans="1:99" x14ac:dyDescent="0.55000000000000004">
      <c r="A2269" s="4" t="str">
        <f t="shared" ca="1" si="499"/>
        <v>Moody's Investors Service</v>
      </c>
      <c r="B2269" s="4" t="str">
        <f t="shared" si="500"/>
        <v>John Lonski</v>
      </c>
      <c r="C2269" s="4" t="s">
        <v>246</v>
      </c>
      <c r="D2269" s="4" t="s">
        <v>195</v>
      </c>
      <c r="E2269" s="4" t="str">
        <f>IF(COUNTIF($E$2:E2268,"Begin: " &amp; C2269 &amp; "-" &amp; D2269 &amp; "-" &amp; H2269)=0,"Begin: " &amp; C2269 &amp; "-" &amp; D2269 &amp; "-" &amp; H2269,IF((C2269 &amp; "-" &amp; D2269 &amp; "-" &amp; H2269)&lt;&gt;(C2270 &amp; "-" &amp; D2270 &amp; "-" &amp; H2270),"End: " &amp; C2269 &amp; "-" &amp; D2269 &amp; "-" &amp; H2269,""))</f>
        <v/>
      </c>
      <c r="F2269" s="4" t="str">
        <f t="shared" si="501"/>
        <v>Wall Street Journal-CPI YoY-03-2019</v>
      </c>
      <c r="G2269" s="7">
        <v>43534</v>
      </c>
      <c r="H2269" s="7" t="str">
        <f t="shared" si="502"/>
        <v>03-2019</v>
      </c>
      <c r="I2269" s="7" t="str">
        <f t="shared" ca="1" si="503"/>
        <v>Wall Street Journal: Moody's Investors Service-CPI YoY-03-2019</v>
      </c>
      <c r="J2269" s="4" t="str">
        <f t="shared" ca="1" si="504"/>
        <v>CPI YoY-Moody's Investors Service:03-2019</v>
      </c>
      <c r="K2269" t="s">
        <v>220</v>
      </c>
      <c r="CK2269">
        <v>1.7</v>
      </c>
      <c r="CM2269">
        <v>2</v>
      </c>
      <c r="CO2269">
        <v>1.8</v>
      </c>
      <c r="CQ2269">
        <v>1.9</v>
      </c>
      <c r="CS2269">
        <v>1.9</v>
      </c>
      <c r="CU2269">
        <v>1.8</v>
      </c>
    </row>
    <row r="2270" spans="1:99" x14ac:dyDescent="0.55000000000000004">
      <c r="A2270" s="4" t="str">
        <f t="shared" ca="1" si="499"/>
        <v>National Auto Dealer Association</v>
      </c>
      <c r="B2270" s="4" t="str">
        <f t="shared" si="500"/>
        <v>Patrick Manzi</v>
      </c>
      <c r="C2270" s="4" t="s">
        <v>246</v>
      </c>
      <c r="D2270" s="4" t="s">
        <v>195</v>
      </c>
      <c r="E2270" s="4" t="str">
        <f>IF(COUNTIF($E$2:E2269,"Begin: " &amp; C2270 &amp; "-" &amp; D2270 &amp; "-" &amp; H2270)=0,"Begin: " &amp; C2270 &amp; "-" &amp; D2270 &amp; "-" &amp; H2270,IF((C2270 &amp; "-" &amp; D2270 &amp; "-" &amp; H2270)&lt;&gt;(C2271 &amp; "-" &amp; D2271 &amp; "-" &amp; H2271),"End: " &amp; C2270 &amp; "-" &amp; D2270 &amp; "-" &amp; H2270,""))</f>
        <v/>
      </c>
      <c r="F2270" s="4" t="str">
        <f t="shared" si="501"/>
        <v>Wall Street Journal-CPI YoY-03-2019</v>
      </c>
      <c r="G2270" s="7">
        <v>43534</v>
      </c>
      <c r="H2270" s="7" t="str">
        <f t="shared" si="502"/>
        <v>03-2019</v>
      </c>
      <c r="I2270" s="7" t="str">
        <f t="shared" ca="1" si="503"/>
        <v>Wall Street Journal: National Auto Dealer Association-CPI YoY-03-2019</v>
      </c>
      <c r="J2270" s="4" t="str">
        <f t="shared" ca="1" si="504"/>
        <v>CPI YoY-National Auto Dealer Association:03-2019</v>
      </c>
      <c r="K2270" t="s">
        <v>800</v>
      </c>
      <c r="CK2270">
        <v>2.8</v>
      </c>
      <c r="CM2270">
        <v>2</v>
      </c>
      <c r="CO2270">
        <v>2.5</v>
      </c>
      <c r="CQ2270">
        <v>1.5</v>
      </c>
    </row>
    <row r="2271" spans="1:99" x14ac:dyDescent="0.55000000000000004">
      <c r="A2271" s="4" t="str">
        <f t="shared" ca="1" si="499"/>
        <v>MetLife Investment Management</v>
      </c>
      <c r="B2271" s="4" t="str">
        <f t="shared" si="500"/>
        <v>Drew T. Matus *</v>
      </c>
      <c r="C2271" s="4" t="s">
        <v>246</v>
      </c>
      <c r="D2271" s="4" t="s">
        <v>195</v>
      </c>
      <c r="E2271" s="4" t="str">
        <f>IF(COUNTIF($E$2:E2270,"Begin: " &amp; C2271 &amp; "-" &amp; D2271 &amp; "-" &amp; H2271)=0,"Begin: " &amp; C2271 &amp; "-" &amp; D2271 &amp; "-" &amp; H2271,IF((C2271 &amp; "-" &amp; D2271 &amp; "-" &amp; H2271)&lt;&gt;(C2272 &amp; "-" &amp; D2272 &amp; "-" &amp; H2272),"End: " &amp; C2271 &amp; "-" &amp; D2271 &amp; "-" &amp; H2271,""))</f>
        <v/>
      </c>
      <c r="F2271" s="4" t="str">
        <f t="shared" si="501"/>
        <v>Wall Street Journal-CPI YoY-03-2019</v>
      </c>
      <c r="G2271" s="7">
        <v>43534</v>
      </c>
      <c r="H2271" s="7" t="str">
        <f t="shared" si="502"/>
        <v>03-2019</v>
      </c>
      <c r="I2271" s="7" t="str">
        <f t="shared" ca="1" si="503"/>
        <v>Wall Street Journal: MetLife Investment Management-CPI YoY-03-2019</v>
      </c>
      <c r="J2271" s="4" t="str">
        <f t="shared" ca="1" si="504"/>
        <v>CPI YoY-MetLife Investment Management:03-2019</v>
      </c>
      <c r="K2271" t="s">
        <v>811</v>
      </c>
    </row>
    <row r="2272" spans="1:99" x14ac:dyDescent="0.55000000000000004">
      <c r="A2272" s="4" t="str">
        <f t="shared" ca="1" si="499"/>
        <v>Jeffries &amp; Company</v>
      </c>
      <c r="B2272" s="4" t="str">
        <f t="shared" si="500"/>
        <v>Ward McCarthy *</v>
      </c>
      <c r="C2272" s="4" t="s">
        <v>246</v>
      </c>
      <c r="D2272" s="4" t="s">
        <v>195</v>
      </c>
      <c r="E2272" s="4" t="str">
        <f>IF(COUNTIF($E$2:E2271,"Begin: " &amp; C2272 &amp; "-" &amp; D2272 &amp; "-" &amp; H2272)=0,"Begin: " &amp; C2272 &amp; "-" &amp; D2272 &amp; "-" &amp; H2272,IF((C2272 &amp; "-" &amp; D2272 &amp; "-" &amp; H2272)&lt;&gt;(C2273 &amp; "-" &amp; D2273 &amp; "-" &amp; H2273),"End: " &amp; C2272 &amp; "-" &amp; D2272 &amp; "-" &amp; H2272,""))</f>
        <v/>
      </c>
      <c r="F2272" s="4" t="str">
        <f t="shared" si="501"/>
        <v>Wall Street Journal-CPI YoY-03-2019</v>
      </c>
      <c r="G2272" s="7">
        <v>43534</v>
      </c>
      <c r="H2272" s="7" t="str">
        <f t="shared" si="502"/>
        <v>03-2019</v>
      </c>
      <c r="I2272" s="7" t="str">
        <f t="shared" ca="1" si="503"/>
        <v>Wall Street Journal: Jeffries &amp; Company-CPI YoY-03-2019</v>
      </c>
      <c r="J2272" s="4" t="str">
        <f t="shared" ca="1" si="504"/>
        <v>CPI YoY-Jeffries &amp; Company:03-2019</v>
      </c>
      <c r="K2272" t="s">
        <v>436</v>
      </c>
    </row>
    <row r="2273" spans="1:99" x14ac:dyDescent="0.55000000000000004">
      <c r="A2273" s="4" t="str">
        <f t="shared" ca="1" si="499"/>
        <v>ACT Research</v>
      </c>
      <c r="B2273" s="4" t="str">
        <f t="shared" si="500"/>
        <v>Jim Meil</v>
      </c>
      <c r="C2273" s="4" t="s">
        <v>246</v>
      </c>
      <c r="D2273" s="4" t="s">
        <v>195</v>
      </c>
      <c r="E2273" s="4" t="str">
        <f>IF(COUNTIF($E$2:E2272,"Begin: " &amp; C2273 &amp; "-" &amp; D2273 &amp; "-" &amp; H2273)=0,"Begin: " &amp; C2273 &amp; "-" &amp; D2273 &amp; "-" &amp; H2273,IF((C2273 &amp; "-" &amp; D2273 &amp; "-" &amp; H2273)&lt;&gt;(C2274 &amp; "-" &amp; D2274 &amp; "-" &amp; H2274),"End: " &amp; C2273 &amp; "-" &amp; D2273 &amp; "-" &amp; H2273,""))</f>
        <v/>
      </c>
      <c r="F2273" s="4" t="str">
        <f t="shared" si="501"/>
        <v>Wall Street Journal-CPI YoY-03-2019</v>
      </c>
      <c r="G2273" s="7">
        <v>43534</v>
      </c>
      <c r="H2273" s="7" t="str">
        <f t="shared" si="502"/>
        <v>03-2019</v>
      </c>
      <c r="I2273" s="7" t="str">
        <f t="shared" ca="1" si="503"/>
        <v>Wall Street Journal: ACT Research-CPI YoY-03-2019</v>
      </c>
      <c r="J2273" s="4" t="str">
        <f t="shared" ca="1" si="504"/>
        <v>CPI YoY-ACT Research:03-2019</v>
      </c>
      <c r="K2273" t="s">
        <v>437</v>
      </c>
      <c r="CK2273">
        <v>1.9</v>
      </c>
      <c r="CM2273">
        <v>2</v>
      </c>
      <c r="CO2273">
        <v>2</v>
      </c>
      <c r="CQ2273">
        <v>2</v>
      </c>
    </row>
    <row r="2274" spans="1:99" x14ac:dyDescent="0.55000000000000004">
      <c r="A2274" s="4" t="str">
        <f t="shared" ca="1" si="499"/>
        <v>Standard Chartered</v>
      </c>
      <c r="B2274" s="4" t="str">
        <f t="shared" si="500"/>
        <v>Sonia Meskin</v>
      </c>
      <c r="C2274" s="4" t="s">
        <v>246</v>
      </c>
      <c r="D2274" s="4" t="s">
        <v>195</v>
      </c>
      <c r="E2274" s="4" t="str">
        <f>IF(COUNTIF($E$2:E2273,"Begin: " &amp; C2274 &amp; "-" &amp; D2274 &amp; "-" &amp; H2274)=0,"Begin: " &amp; C2274 &amp; "-" &amp; D2274 &amp; "-" &amp; H2274,IF((C2274 &amp; "-" &amp; D2274 &amp; "-" &amp; H2274)&lt;&gt;(C2275 &amp; "-" &amp; D2275 &amp; "-" &amp; H2275),"End: " &amp; C2274 &amp; "-" &amp; D2274 &amp; "-" &amp; H2274,""))</f>
        <v/>
      </c>
      <c r="F2274" s="4" t="str">
        <f t="shared" si="501"/>
        <v>Wall Street Journal-CPI YoY-03-2019</v>
      </c>
      <c r="G2274" s="7">
        <v>43534</v>
      </c>
      <c r="H2274" s="7" t="str">
        <f t="shared" si="502"/>
        <v>03-2019</v>
      </c>
      <c r="I2274" s="7" t="str">
        <f t="shared" ca="1" si="503"/>
        <v>Wall Street Journal: Standard Chartered-CPI YoY-03-2019</v>
      </c>
      <c r="J2274" s="4" t="str">
        <f t="shared" ca="1" si="504"/>
        <v>CPI YoY-Standard Chartered:03-2019</v>
      </c>
      <c r="K2274" t="s">
        <v>802</v>
      </c>
      <c r="CK2274">
        <v>1.5</v>
      </c>
      <c r="CM2274">
        <v>1.7</v>
      </c>
    </row>
    <row r="2275" spans="1:99" x14ac:dyDescent="0.55000000000000004">
      <c r="A2275" s="4" t="str">
        <f t="shared" ca="1" si="499"/>
        <v>BofA</v>
      </c>
      <c r="B2275" s="4" t="str">
        <f t="shared" si="500"/>
        <v>Michelle Meyer</v>
      </c>
      <c r="C2275" s="4" t="s">
        <v>246</v>
      </c>
      <c r="D2275" s="4" t="s">
        <v>195</v>
      </c>
      <c r="E2275" s="4" t="str">
        <f>IF(COUNTIF($E$2:E2274,"Begin: " &amp; C2275 &amp; "-" &amp; D2275 &amp; "-" &amp; H2275)=0,"Begin: " &amp; C2275 &amp; "-" &amp; D2275 &amp; "-" &amp; H2275,IF((C2275 &amp; "-" &amp; D2275 &amp; "-" &amp; H2275)&lt;&gt;(C2276 &amp; "-" &amp; D2276 &amp; "-" &amp; H2276),"End: " &amp; C2275 &amp; "-" &amp; D2275 &amp; "-" &amp; H2275,""))</f>
        <v/>
      </c>
      <c r="F2275" s="4" t="str">
        <f t="shared" si="501"/>
        <v>Wall Street Journal-CPI YoY-03-2019</v>
      </c>
      <c r="G2275" s="7">
        <v>43534</v>
      </c>
      <c r="H2275" s="7" t="str">
        <f t="shared" si="502"/>
        <v>03-2019</v>
      </c>
      <c r="I2275" s="7" t="str">
        <f t="shared" ca="1" si="503"/>
        <v>Wall Street Journal: BofA-CPI YoY-03-2019</v>
      </c>
      <c r="J2275" s="4" t="str">
        <f t="shared" ca="1" si="504"/>
        <v>CPI YoY-BofA:03-2019</v>
      </c>
      <c r="K2275" t="s">
        <v>803</v>
      </c>
      <c r="CK2275">
        <v>1.7</v>
      </c>
      <c r="CM2275">
        <v>1.7</v>
      </c>
    </row>
    <row r="2276" spans="1:99" x14ac:dyDescent="0.55000000000000004">
      <c r="A2276" s="4" t="str">
        <f t="shared" ca="1" si="499"/>
        <v>Daiwa Capital</v>
      </c>
      <c r="B2276" s="4" t="str">
        <f t="shared" si="500"/>
        <v>Michael Moran</v>
      </c>
      <c r="C2276" s="4" t="s">
        <v>246</v>
      </c>
      <c r="D2276" s="4" t="s">
        <v>195</v>
      </c>
      <c r="E2276" s="4" t="str">
        <f>IF(COUNTIF($E$2:E2275,"Begin: " &amp; C2276 &amp; "-" &amp; D2276 &amp; "-" &amp; H2276)=0,"Begin: " &amp; C2276 &amp; "-" &amp; D2276 &amp; "-" &amp; H2276,IF((C2276 &amp; "-" &amp; D2276 &amp; "-" &amp; H2276)&lt;&gt;(C2277 &amp; "-" &amp; D2277 &amp; "-" &amp; H2277),"End: " &amp; C2276 &amp; "-" &amp; D2276 &amp; "-" &amp; H2276,""))</f>
        <v/>
      </c>
      <c r="F2276" s="4" t="str">
        <f t="shared" si="501"/>
        <v>Wall Street Journal-CPI YoY-03-2019</v>
      </c>
      <c r="G2276" s="7">
        <v>43534</v>
      </c>
      <c r="H2276" s="7" t="str">
        <f t="shared" si="502"/>
        <v>03-2019</v>
      </c>
      <c r="I2276" s="7" t="str">
        <f t="shared" ca="1" si="503"/>
        <v>Wall Street Journal: Daiwa Capital-CPI YoY-03-2019</v>
      </c>
      <c r="J2276" s="4" t="str">
        <f t="shared" ca="1" si="504"/>
        <v>CPI YoY-Daiwa Capital:03-2019</v>
      </c>
      <c r="K2276" t="s">
        <v>438</v>
      </c>
      <c r="CK2276">
        <v>1.6</v>
      </c>
      <c r="CM2276">
        <v>1.9</v>
      </c>
      <c r="CO2276">
        <v>2.2999999999999998</v>
      </c>
      <c r="CQ2276">
        <v>2.2000000000000002</v>
      </c>
      <c r="CS2276">
        <v>2.1</v>
      </c>
      <c r="CU2276">
        <v>2</v>
      </c>
    </row>
    <row r="2277" spans="1:99" x14ac:dyDescent="0.55000000000000004">
      <c r="A2277" s="4" t="str">
        <f t="shared" ca="1" si="499"/>
        <v>National Association of Manufacturers</v>
      </c>
      <c r="B2277" s="4" t="str">
        <f t="shared" si="500"/>
        <v>Chad Moutray</v>
      </c>
      <c r="C2277" s="4" t="s">
        <v>246</v>
      </c>
      <c r="D2277" s="4" t="s">
        <v>195</v>
      </c>
      <c r="E2277" s="4" t="str">
        <f>IF(COUNTIF($E$2:E2276,"Begin: " &amp; C2277 &amp; "-" &amp; D2277 &amp; "-" &amp; H2277)=0,"Begin: " &amp; C2277 &amp; "-" &amp; D2277 &amp; "-" &amp; H2277,IF((C2277 &amp; "-" &amp; D2277 &amp; "-" &amp; H2277)&lt;&gt;(C2278 &amp; "-" &amp; D2278 &amp; "-" &amp; H2278),"End: " &amp; C2277 &amp; "-" &amp; D2277 &amp; "-" &amp; H2277,""))</f>
        <v/>
      </c>
      <c r="F2277" s="4" t="str">
        <f t="shared" si="501"/>
        <v>Wall Street Journal-CPI YoY-03-2019</v>
      </c>
      <c r="G2277" s="7">
        <v>43534</v>
      </c>
      <c r="H2277" s="7" t="str">
        <f t="shared" si="502"/>
        <v>03-2019</v>
      </c>
      <c r="I2277" s="7" t="str">
        <f t="shared" ca="1" si="503"/>
        <v>Wall Street Journal: National Association of Manufacturers-CPI YoY-03-2019</v>
      </c>
      <c r="J2277" s="4" t="str">
        <f t="shared" ca="1" si="504"/>
        <v>CPI YoY-National Association of Manufacturers:03-2019</v>
      </c>
      <c r="K2277" t="s">
        <v>439</v>
      </c>
      <c r="CK2277">
        <v>2</v>
      </c>
      <c r="CM2277">
        <v>2.4</v>
      </c>
      <c r="CO2277">
        <v>2.2999999999999998</v>
      </c>
      <c r="CQ2277">
        <v>2</v>
      </c>
      <c r="CS2277">
        <v>2.2000000000000002</v>
      </c>
      <c r="CU2277">
        <v>2.2000000000000002</v>
      </c>
    </row>
    <row r="2278" spans="1:99" x14ac:dyDescent="0.55000000000000004">
      <c r="A2278" s="4" t="str">
        <f t="shared" ca="1" si="499"/>
        <v>Naroff Economics</v>
      </c>
      <c r="B2278" s="4" t="str">
        <f t="shared" si="500"/>
        <v>Joel Naroff</v>
      </c>
      <c r="C2278" s="4" t="s">
        <v>246</v>
      </c>
      <c r="D2278" s="4" t="s">
        <v>195</v>
      </c>
      <c r="E2278" s="4" t="str">
        <f>IF(COUNTIF($E$2:E2277,"Begin: " &amp; C2278 &amp; "-" &amp; D2278 &amp; "-" &amp; H2278)=0,"Begin: " &amp; C2278 &amp; "-" &amp; D2278 &amp; "-" &amp; H2278,IF((C2278 &amp; "-" &amp; D2278 &amp; "-" &amp; H2278)&lt;&gt;(C2279 &amp; "-" &amp; D2279 &amp; "-" &amp; H2279),"End: " &amp; C2278 &amp; "-" &amp; D2278 &amp; "-" &amp; H2278,""))</f>
        <v/>
      </c>
      <c r="F2278" s="4" t="str">
        <f t="shared" si="501"/>
        <v>Wall Street Journal-CPI YoY-03-2019</v>
      </c>
      <c r="G2278" s="7">
        <v>43534</v>
      </c>
      <c r="H2278" s="7" t="str">
        <f t="shared" si="502"/>
        <v>03-2019</v>
      </c>
      <c r="I2278" s="7" t="str">
        <f t="shared" ca="1" si="503"/>
        <v>Wall Street Journal: Naroff Economics-CPI YoY-03-2019</v>
      </c>
      <c r="J2278" s="4" t="str">
        <f t="shared" ca="1" si="504"/>
        <v>CPI YoY-Naroff Economics:03-2019</v>
      </c>
      <c r="K2278" t="s">
        <v>440</v>
      </c>
      <c r="CK2278">
        <v>1.7</v>
      </c>
      <c r="CM2278">
        <v>2.1</v>
      </c>
      <c r="CO2278">
        <v>2.1</v>
      </c>
      <c r="CQ2278">
        <v>1.7</v>
      </c>
      <c r="CS2278">
        <v>1.9</v>
      </c>
      <c r="CU2278">
        <v>2.2999999999999998</v>
      </c>
    </row>
    <row r="2279" spans="1:99" x14ac:dyDescent="0.55000000000000004">
      <c r="A2279" s="4" t="str">
        <f t="shared" ca="1" si="499"/>
        <v>MacroEcon Global Advisors</v>
      </c>
      <c r="B2279" s="4" t="str">
        <f t="shared" si="500"/>
        <v>Mark Nielson</v>
      </c>
      <c r="C2279" s="4" t="s">
        <v>246</v>
      </c>
      <c r="D2279" s="4" t="s">
        <v>195</v>
      </c>
      <c r="E2279" s="4" t="str">
        <f>IF(COUNTIF($E$2:E2278,"Begin: " &amp; C2279 &amp; "-" &amp; D2279 &amp; "-" &amp; H2279)=0,"Begin: " &amp; C2279 &amp; "-" &amp; D2279 &amp; "-" &amp; H2279,IF((C2279 &amp; "-" &amp; D2279 &amp; "-" &amp; H2279)&lt;&gt;(C2280 &amp; "-" &amp; D2280 &amp; "-" &amp; H2280),"End: " &amp; C2279 &amp; "-" &amp; D2279 &amp; "-" &amp; H2279,""))</f>
        <v/>
      </c>
      <c r="F2279" s="4" t="str">
        <f t="shared" si="501"/>
        <v>Wall Street Journal-CPI YoY-03-2019</v>
      </c>
      <c r="G2279" s="7">
        <v>43534</v>
      </c>
      <c r="H2279" s="7" t="str">
        <f t="shared" si="502"/>
        <v>03-2019</v>
      </c>
      <c r="I2279" s="7" t="str">
        <f t="shared" ca="1" si="503"/>
        <v>Wall Street Journal: MacroEcon Global Advisors-CPI YoY-03-2019</v>
      </c>
      <c r="J2279" s="4" t="str">
        <f t="shared" ca="1" si="504"/>
        <v>CPI YoY-MacroEcon Global Advisors:03-2019</v>
      </c>
      <c r="K2279" t="s">
        <v>225</v>
      </c>
      <c r="CK2279">
        <v>2.1</v>
      </c>
      <c r="CM2279">
        <v>2.2999999999999998</v>
      </c>
      <c r="CO2279">
        <v>2.4</v>
      </c>
      <c r="CQ2279">
        <v>2.5</v>
      </c>
      <c r="CS2279">
        <v>2.5</v>
      </c>
      <c r="CU2279">
        <v>2.6</v>
      </c>
    </row>
    <row r="2280" spans="1:99" x14ac:dyDescent="0.55000000000000004">
      <c r="A2280" s="4" t="str">
        <f t="shared" ca="1" si="499"/>
        <v>Corelogic</v>
      </c>
      <c r="B2280" s="4" t="str">
        <f t="shared" si="500"/>
        <v>Frank Nothaft</v>
      </c>
      <c r="C2280" s="4" t="s">
        <v>246</v>
      </c>
      <c r="D2280" s="4" t="s">
        <v>195</v>
      </c>
      <c r="E2280" s="4" t="str">
        <f>IF(COUNTIF($E$2:E2279,"Begin: " &amp; C2280 &amp; "-" &amp; D2280 &amp; "-" &amp; H2280)=0,"Begin: " &amp; C2280 &amp; "-" &amp; D2280 &amp; "-" &amp; H2280,IF((C2280 &amp; "-" &amp; D2280 &amp; "-" &amp; H2280)&lt;&gt;(C2281 &amp; "-" &amp; D2281 &amp; "-" &amp; H2281),"End: " &amp; C2280 &amp; "-" &amp; D2280 &amp; "-" &amp; H2280,""))</f>
        <v/>
      </c>
      <c r="F2280" s="4" t="str">
        <f t="shared" si="501"/>
        <v>Wall Street Journal-CPI YoY-03-2019</v>
      </c>
      <c r="G2280" s="7">
        <v>43534</v>
      </c>
      <c r="H2280" s="7" t="str">
        <f t="shared" si="502"/>
        <v>03-2019</v>
      </c>
      <c r="I2280" s="7" t="str">
        <f t="shared" ca="1" si="503"/>
        <v>Wall Street Journal: Corelogic-CPI YoY-03-2019</v>
      </c>
      <c r="J2280" s="4" t="str">
        <f t="shared" ca="1" si="504"/>
        <v>CPI YoY-Corelogic:03-2019</v>
      </c>
      <c r="K2280" t="s">
        <v>752</v>
      </c>
      <c r="CK2280">
        <v>2.1</v>
      </c>
      <c r="CM2280">
        <v>2.2000000000000002</v>
      </c>
      <c r="CO2280">
        <v>2.2000000000000002</v>
      </c>
      <c r="CQ2280">
        <v>2.2000000000000002</v>
      </c>
      <c r="CS2280">
        <v>2.2999999999999998</v>
      </c>
      <c r="CU2280">
        <v>2.2000000000000002</v>
      </c>
    </row>
    <row r="2281" spans="1:99" x14ac:dyDescent="0.55000000000000004">
      <c r="A2281" s="4" t="str">
        <f t="shared" ca="1" si="499"/>
        <v>High Frequency Economics</v>
      </c>
      <c r="B2281" s="4" t="str">
        <f t="shared" si="500"/>
        <v>Jim O'Sullivan</v>
      </c>
      <c r="C2281" s="4" t="s">
        <v>246</v>
      </c>
      <c r="D2281" s="4" t="s">
        <v>195</v>
      </c>
      <c r="E2281" s="4" t="str">
        <f>IF(COUNTIF($E$2:E2280,"Begin: " &amp; C2281 &amp; "-" &amp; D2281 &amp; "-" &amp; H2281)=0,"Begin: " &amp; C2281 &amp; "-" &amp; D2281 &amp; "-" &amp; H2281,IF((C2281 &amp; "-" &amp; D2281 &amp; "-" &amp; H2281)&lt;&gt;(C2282 &amp; "-" &amp; D2282 &amp; "-" &amp; H2282),"End: " &amp; C2281 &amp; "-" &amp; D2281 &amp; "-" &amp; H2281,""))</f>
        <v/>
      </c>
      <c r="F2281" s="4" t="str">
        <f t="shared" si="501"/>
        <v>Wall Street Journal-CPI YoY-03-2019</v>
      </c>
      <c r="G2281" s="7">
        <v>43534</v>
      </c>
      <c r="H2281" s="7" t="str">
        <f t="shared" si="502"/>
        <v>03-2019</v>
      </c>
      <c r="I2281" s="7" t="str">
        <f t="shared" ca="1" si="503"/>
        <v>Wall Street Journal: High Frequency Economics-CPI YoY-03-2019</v>
      </c>
      <c r="J2281" s="4" t="str">
        <f t="shared" ca="1" si="504"/>
        <v>CPI YoY-High Frequency Economics:03-2019</v>
      </c>
      <c r="K2281" t="s">
        <v>227</v>
      </c>
      <c r="CK2281">
        <v>1.8</v>
      </c>
      <c r="CM2281">
        <v>2.2999999999999998</v>
      </c>
      <c r="CO2281">
        <v>2.7</v>
      </c>
      <c r="CQ2281">
        <v>2.7</v>
      </c>
    </row>
    <row r="2282" spans="1:99" x14ac:dyDescent="0.55000000000000004">
      <c r="A2282" s="4" t="str">
        <f t="shared" ca="1" si="499"/>
        <v>Stifel, Nicoulas and Company, Incorporated (formerly Sterne Agee)</v>
      </c>
      <c r="B2282" s="4" t="str">
        <f t="shared" si="500"/>
        <v>Lindsey Piegza</v>
      </c>
      <c r="C2282" s="4" t="s">
        <v>246</v>
      </c>
      <c r="D2282" s="4" t="s">
        <v>195</v>
      </c>
      <c r="E2282" s="4" t="str">
        <f>IF(COUNTIF($E$2:E2281,"Begin: " &amp; C2282 &amp; "-" &amp; D2282 &amp; "-" &amp; H2282)=0,"Begin: " &amp; C2282 &amp; "-" &amp; D2282 &amp; "-" &amp; H2282,IF((C2282 &amp; "-" &amp; D2282 &amp; "-" &amp; H2282)&lt;&gt;(C2283 &amp; "-" &amp; D2283 &amp; "-" &amp; H2283),"End: " &amp; C2282 &amp; "-" &amp; D2282 &amp; "-" &amp; H2282,""))</f>
        <v/>
      </c>
      <c r="F2282" s="4" t="str">
        <f t="shared" si="501"/>
        <v>Wall Street Journal-CPI YoY-03-2019</v>
      </c>
      <c r="G2282" s="7">
        <v>43534</v>
      </c>
      <c r="H2282" s="7" t="str">
        <f t="shared" si="502"/>
        <v>03-2019</v>
      </c>
      <c r="I2282" s="7" t="str">
        <f t="shared" ca="1" si="503"/>
        <v>Wall Street Journal: Stifel, Nicoulas and Company, Incorporated (formerly Sterne Agee)-CPI YoY-03-2019</v>
      </c>
      <c r="J2282" s="4" t="str">
        <f t="shared" ca="1" si="504"/>
        <v>CPI YoY-Stifel, Nicoulas and Company, Incorporated (formerly Sterne Agee):03-2019</v>
      </c>
      <c r="K2282" t="s">
        <v>675</v>
      </c>
      <c r="CK2282">
        <v>2.2000000000000002</v>
      </c>
      <c r="CM2282">
        <v>2.1</v>
      </c>
      <c r="CO2282">
        <v>2</v>
      </c>
    </row>
    <row r="2283" spans="1:99" x14ac:dyDescent="0.55000000000000004">
      <c r="A2283" s="4" t="str">
        <f t="shared" ca="1" si="499"/>
        <v>Macroeconomic Advisers</v>
      </c>
      <c r="B2283" s="4" t="str">
        <f t="shared" si="500"/>
        <v>Dr. Joel Prakken/ Chris Varvares</v>
      </c>
      <c r="C2283" s="4" t="s">
        <v>246</v>
      </c>
      <c r="D2283" s="4" t="s">
        <v>195</v>
      </c>
      <c r="E2283" s="4" t="str">
        <f>IF(COUNTIF($E$2:E2282,"Begin: " &amp; C2283 &amp; "-" &amp; D2283 &amp; "-" &amp; H2283)=0,"Begin: " &amp; C2283 &amp; "-" &amp; D2283 &amp; "-" &amp; H2283,IF((C2283 &amp; "-" &amp; D2283 &amp; "-" &amp; H2283)&lt;&gt;(C2284 &amp; "-" &amp; D2284 &amp; "-" &amp; H2284),"End: " &amp; C2283 &amp; "-" &amp; D2283 &amp; "-" &amp; H2283,""))</f>
        <v/>
      </c>
      <c r="F2283" s="4" t="str">
        <f t="shared" si="501"/>
        <v>Wall Street Journal-CPI YoY-03-2019</v>
      </c>
      <c r="G2283" s="7">
        <v>43534</v>
      </c>
      <c r="H2283" s="7" t="str">
        <f t="shared" si="502"/>
        <v>03-2019</v>
      </c>
      <c r="I2283" s="7" t="str">
        <f t="shared" ca="1" si="503"/>
        <v>Wall Street Journal: Macroeconomic Advisers-CPI YoY-03-2019</v>
      </c>
      <c r="J2283" s="4" t="str">
        <f t="shared" ca="1" si="504"/>
        <v>CPI YoY-Macroeconomic Advisers:03-2019</v>
      </c>
      <c r="K2283" t="s">
        <v>228</v>
      </c>
      <c r="CK2283">
        <v>2</v>
      </c>
      <c r="CM2283">
        <v>2.5</v>
      </c>
      <c r="CO2283">
        <v>2</v>
      </c>
      <c r="CQ2283">
        <v>1.9</v>
      </c>
      <c r="CS2283">
        <v>2.2999999999999998</v>
      </c>
      <c r="CU2283">
        <v>2.6</v>
      </c>
    </row>
    <row r="2284" spans="1:99" x14ac:dyDescent="0.55000000000000004">
      <c r="A2284" s="4" t="str">
        <f t="shared" ca="1" si="499"/>
        <v>Ameriprise Financial</v>
      </c>
      <c r="B2284" s="4" t="str">
        <f t="shared" si="500"/>
        <v>Russell Price</v>
      </c>
      <c r="C2284" s="4" t="s">
        <v>246</v>
      </c>
      <c r="D2284" s="4" t="s">
        <v>195</v>
      </c>
      <c r="E2284" s="4" t="str">
        <f>IF(COUNTIF($E$2:E2283,"Begin: " &amp; C2284 &amp; "-" &amp; D2284 &amp; "-" &amp; H2284)=0,"Begin: " &amp; C2284 &amp; "-" &amp; D2284 &amp; "-" &amp; H2284,IF((C2284 &amp; "-" &amp; D2284 &amp; "-" &amp; H2284)&lt;&gt;(C2285 &amp; "-" &amp; D2285 &amp; "-" &amp; H2285),"End: " &amp; C2284 &amp; "-" &amp; D2284 &amp; "-" &amp; H2284,""))</f>
        <v/>
      </c>
      <c r="F2284" s="4" t="str">
        <f t="shared" si="501"/>
        <v>Wall Street Journal-CPI YoY-03-2019</v>
      </c>
      <c r="G2284" s="7">
        <v>43534</v>
      </c>
      <c r="H2284" s="7" t="str">
        <f t="shared" si="502"/>
        <v>03-2019</v>
      </c>
      <c r="I2284" s="7" t="str">
        <f t="shared" ca="1" si="503"/>
        <v>Wall Street Journal: Ameriprise Financial-CPI YoY-03-2019</v>
      </c>
      <c r="J2284" s="4" t="str">
        <f t="shared" ca="1" si="504"/>
        <v>CPI YoY-Ameriprise Financial:03-2019</v>
      </c>
      <c r="K2284" t="s">
        <v>441</v>
      </c>
      <c r="CK2284">
        <v>1.8</v>
      </c>
      <c r="CM2284">
        <v>2.2000000000000002</v>
      </c>
      <c r="CO2284">
        <v>2.1</v>
      </c>
      <c r="CQ2284">
        <v>2</v>
      </c>
      <c r="CS2284">
        <v>2.1</v>
      </c>
      <c r="CU2284">
        <v>2.1</v>
      </c>
    </row>
    <row r="2285" spans="1:99" x14ac:dyDescent="0.55000000000000004">
      <c r="A2285" s="4" t="str">
        <f t="shared" ca="1" si="499"/>
        <v>Eaton Corp.</v>
      </c>
      <c r="B2285" s="4" t="str">
        <f t="shared" si="500"/>
        <v>Arun Raha *</v>
      </c>
      <c r="C2285" s="4" t="s">
        <v>246</v>
      </c>
      <c r="D2285" s="4" t="s">
        <v>195</v>
      </c>
      <c r="E2285" s="4" t="str">
        <f>IF(COUNTIF($E$2:E2284,"Begin: " &amp; C2285 &amp; "-" &amp; D2285 &amp; "-" &amp; H2285)=0,"Begin: " &amp; C2285 &amp; "-" &amp; D2285 &amp; "-" &amp; H2285,IF((C2285 &amp; "-" &amp; D2285 &amp; "-" &amp; H2285)&lt;&gt;(C2286 &amp; "-" &amp; D2286 &amp; "-" &amp; H2286),"End: " &amp; C2285 &amp; "-" &amp; D2285 &amp; "-" &amp; H2285,""))</f>
        <v/>
      </c>
      <c r="F2285" s="4" t="str">
        <f t="shared" si="501"/>
        <v>Wall Street Journal-CPI YoY-03-2019</v>
      </c>
      <c r="G2285" s="7">
        <v>43534</v>
      </c>
      <c r="H2285" s="7" t="str">
        <f t="shared" si="502"/>
        <v>03-2019</v>
      </c>
      <c r="I2285" s="7" t="str">
        <f t="shared" ca="1" si="503"/>
        <v>Wall Street Journal: Eaton Corp.-CPI YoY-03-2019</v>
      </c>
      <c r="J2285" s="4" t="str">
        <f t="shared" ca="1" si="504"/>
        <v>CPI YoY-Eaton Corp.:03-2019</v>
      </c>
      <c r="K2285" t="s">
        <v>678</v>
      </c>
    </row>
    <row r="2286" spans="1:99" x14ac:dyDescent="0.55000000000000004">
      <c r="A2286" s="4" t="str">
        <f t="shared" ca="1" si="499"/>
        <v>Point Loma Nazarene University</v>
      </c>
      <c r="B2286" s="4" t="str">
        <f t="shared" si="500"/>
        <v>Lynn Reaser</v>
      </c>
      <c r="C2286" s="4" t="s">
        <v>246</v>
      </c>
      <c r="D2286" s="4" t="s">
        <v>195</v>
      </c>
      <c r="E2286" s="4" t="str">
        <f>IF(COUNTIF($E$2:E2285,"Begin: " &amp; C2286 &amp; "-" &amp; D2286 &amp; "-" &amp; H2286)=0,"Begin: " &amp; C2286 &amp; "-" &amp; D2286 &amp; "-" &amp; H2286,IF((C2286 &amp; "-" &amp; D2286 &amp; "-" &amp; H2286)&lt;&gt;(C2287 &amp; "-" &amp; D2287 &amp; "-" &amp; H2287),"End: " &amp; C2286 &amp; "-" &amp; D2286 &amp; "-" &amp; H2286,""))</f>
        <v/>
      </c>
      <c r="F2286" s="4" t="str">
        <f t="shared" si="501"/>
        <v>Wall Street Journal-CPI YoY-03-2019</v>
      </c>
      <c r="G2286" s="7">
        <v>43534</v>
      </c>
      <c r="H2286" s="7" t="str">
        <f t="shared" si="502"/>
        <v>03-2019</v>
      </c>
      <c r="I2286" s="7" t="str">
        <f t="shared" ca="1" si="503"/>
        <v>Wall Street Journal: Point Loma Nazarene University-CPI YoY-03-2019</v>
      </c>
      <c r="J2286" s="4" t="str">
        <f t="shared" ca="1" si="504"/>
        <v>CPI YoY-Point Loma Nazarene University:03-2019</v>
      </c>
      <c r="K2286" t="s">
        <v>658</v>
      </c>
      <c r="CK2286">
        <v>1.9</v>
      </c>
      <c r="CM2286">
        <v>2.1</v>
      </c>
      <c r="CO2286">
        <v>2</v>
      </c>
      <c r="CQ2286">
        <v>2.1</v>
      </c>
      <c r="CS2286">
        <v>2.1</v>
      </c>
      <c r="CU2286">
        <v>2</v>
      </c>
    </row>
    <row r="2287" spans="1:99" x14ac:dyDescent="0.55000000000000004">
      <c r="A2287" s="4" t="str">
        <f t="shared" ca="1" si="499"/>
        <v>Deutsche Bank</v>
      </c>
      <c r="B2287" s="4" t="str">
        <f t="shared" si="500"/>
        <v>Brett Ryan/Matthew Luzzetti</v>
      </c>
      <c r="C2287" s="4" t="s">
        <v>246</v>
      </c>
      <c r="D2287" s="4" t="s">
        <v>195</v>
      </c>
      <c r="E2287" s="4" t="str">
        <f>IF(COUNTIF($E$2:E2286,"Begin: " &amp; C2287 &amp; "-" &amp; D2287 &amp; "-" &amp; H2287)=0,"Begin: " &amp; C2287 &amp; "-" &amp; D2287 &amp; "-" &amp; H2287,IF((C2287 &amp; "-" &amp; D2287 &amp; "-" &amp; H2287)&lt;&gt;(C2288 &amp; "-" &amp; D2288 &amp; "-" &amp; H2288),"End: " &amp; C2287 &amp; "-" &amp; D2287 &amp; "-" &amp; H2287,""))</f>
        <v/>
      </c>
      <c r="F2287" s="4" t="str">
        <f t="shared" si="501"/>
        <v>Wall Street Journal-CPI YoY-03-2019</v>
      </c>
      <c r="G2287" s="7">
        <v>43534</v>
      </c>
      <c r="H2287" s="7" t="str">
        <f t="shared" si="502"/>
        <v>03-2019</v>
      </c>
      <c r="I2287" s="7" t="str">
        <f t="shared" ca="1" si="503"/>
        <v>Wall Street Journal: Deutsche Bank-CPI YoY-03-2019</v>
      </c>
      <c r="J2287" s="4" t="str">
        <f t="shared" ca="1" si="504"/>
        <v>CPI YoY-Deutsche Bank:03-2019</v>
      </c>
      <c r="K2287" t="s">
        <v>804</v>
      </c>
      <c r="CK2287">
        <v>1.9</v>
      </c>
      <c r="CM2287">
        <v>2</v>
      </c>
      <c r="CO2287">
        <v>2.2999999999999998</v>
      </c>
      <c r="CQ2287">
        <v>2.2000000000000002</v>
      </c>
      <c r="CS2287">
        <v>2.4</v>
      </c>
      <c r="CU2287">
        <v>2.4</v>
      </c>
    </row>
    <row r="2288" spans="1:99" x14ac:dyDescent="0.55000000000000004">
      <c r="A2288" s="4" t="str">
        <f t="shared" ca="1" si="499"/>
        <v>Prestige Economics LLC</v>
      </c>
      <c r="B2288" s="4" t="str">
        <f t="shared" si="500"/>
        <v>Jason Schenker *</v>
      </c>
      <c r="C2288" s="4" t="s">
        <v>246</v>
      </c>
      <c r="D2288" s="4" t="s">
        <v>195</v>
      </c>
      <c r="E2288" s="4" t="str">
        <f>IF(COUNTIF($E$2:E2287,"Begin: " &amp; C2288 &amp; "-" &amp; D2288 &amp; "-" &amp; H2288)=0,"Begin: " &amp; C2288 &amp; "-" &amp; D2288 &amp; "-" &amp; H2288,IF((C2288 &amp; "-" &amp; D2288 &amp; "-" &amp; H2288)&lt;&gt;(C2289 &amp; "-" &amp; D2289 &amp; "-" &amp; H2289),"End: " &amp; C2288 &amp; "-" &amp; D2288 &amp; "-" &amp; H2288,""))</f>
        <v/>
      </c>
      <c r="F2288" s="4" t="str">
        <f t="shared" si="501"/>
        <v>Wall Street Journal-CPI YoY-03-2019</v>
      </c>
      <c r="G2288" s="7">
        <v>43534</v>
      </c>
      <c r="H2288" s="7" t="str">
        <f t="shared" si="502"/>
        <v>03-2019</v>
      </c>
      <c r="I2288" s="7" t="str">
        <f t="shared" ca="1" si="503"/>
        <v>Wall Street Journal: Prestige Economics LLC-CPI YoY-03-2019</v>
      </c>
      <c r="J2288" s="4" t="str">
        <f t="shared" ca="1" si="504"/>
        <v>CPI YoY-Prestige Economics LLC:03-2019</v>
      </c>
      <c r="K2288" t="s">
        <v>767</v>
      </c>
    </row>
    <row r="2289" spans="1:99" x14ac:dyDescent="0.55000000000000004">
      <c r="A2289" s="4" t="str">
        <f t="shared" ca="1" si="499"/>
        <v>Pantheon Macroeconomics</v>
      </c>
      <c r="B2289" s="4" t="str">
        <f t="shared" si="500"/>
        <v>Ian Shepherdson</v>
      </c>
      <c r="C2289" s="4" t="s">
        <v>246</v>
      </c>
      <c r="D2289" s="4" t="s">
        <v>195</v>
      </c>
      <c r="E2289" s="4" t="str">
        <f>IF(COUNTIF($E$2:E2288,"Begin: " &amp; C2289 &amp; "-" &amp; D2289 &amp; "-" &amp; H2289)=0,"Begin: " &amp; C2289 &amp; "-" &amp; D2289 &amp; "-" &amp; H2289,IF((C2289 &amp; "-" &amp; D2289 &amp; "-" &amp; H2289)&lt;&gt;(C2290 &amp; "-" &amp; D2290 &amp; "-" &amp; H2290),"End: " &amp; C2289 &amp; "-" &amp; D2289 &amp; "-" &amp; H2289,""))</f>
        <v/>
      </c>
      <c r="F2289" s="4" t="str">
        <f t="shared" si="501"/>
        <v>Wall Street Journal-CPI YoY-03-2019</v>
      </c>
      <c r="G2289" s="7">
        <v>43534</v>
      </c>
      <c r="H2289" s="7" t="str">
        <f t="shared" si="502"/>
        <v>03-2019</v>
      </c>
      <c r="I2289" s="7" t="str">
        <f t="shared" ca="1" si="503"/>
        <v>Wall Street Journal: Pantheon Macroeconomics-CPI YoY-03-2019</v>
      </c>
      <c r="J2289" s="4" t="str">
        <f t="shared" ca="1" si="504"/>
        <v>CPI YoY-Pantheon Macroeconomics:03-2019</v>
      </c>
      <c r="K2289" t="s">
        <v>231</v>
      </c>
      <c r="CK2289">
        <v>1.6</v>
      </c>
      <c r="CM2289">
        <v>2.2999999999999998</v>
      </c>
      <c r="CO2289">
        <v>2.8</v>
      </c>
      <c r="CQ2289">
        <v>2.7</v>
      </c>
      <c r="CS2289">
        <v>2.5</v>
      </c>
      <c r="CU2289">
        <v>2.2999999999999998</v>
      </c>
    </row>
    <row r="2290" spans="1:99" x14ac:dyDescent="0.55000000000000004">
      <c r="A2290" s="4" t="str">
        <f t="shared" ca="1" si="499"/>
        <v>Decision Economics, Inc.</v>
      </c>
      <c r="B2290" s="4" t="str">
        <f t="shared" si="500"/>
        <v>Allen Sinai</v>
      </c>
      <c r="C2290" s="4" t="s">
        <v>246</v>
      </c>
      <c r="D2290" s="4" t="s">
        <v>195</v>
      </c>
      <c r="E2290" s="4" t="str">
        <f>IF(COUNTIF($E$2:E2289,"Begin: " &amp; C2290 &amp; "-" &amp; D2290 &amp; "-" &amp; H2290)=0,"Begin: " &amp; C2290 &amp; "-" &amp; D2290 &amp; "-" &amp; H2290,IF((C2290 &amp; "-" &amp; D2290 &amp; "-" &amp; H2290)&lt;&gt;(C2291 &amp; "-" &amp; D2291 &amp; "-" &amp; H2291),"End: " &amp; C2290 &amp; "-" &amp; D2290 &amp; "-" &amp; H2290,""))</f>
        <v/>
      </c>
      <c r="F2290" s="4" t="str">
        <f t="shared" si="501"/>
        <v>Wall Street Journal-CPI YoY-03-2019</v>
      </c>
      <c r="G2290" s="7">
        <v>43534</v>
      </c>
      <c r="H2290" s="7" t="str">
        <f t="shared" si="502"/>
        <v>03-2019</v>
      </c>
      <c r="I2290" s="7" t="str">
        <f t="shared" ca="1" si="503"/>
        <v>Wall Street Journal: Decision Economics, Inc.-CPI YoY-03-2019</v>
      </c>
      <c r="J2290" s="4" t="str">
        <f t="shared" ca="1" si="504"/>
        <v>CPI YoY-Decision Economics, Inc.:03-2019</v>
      </c>
      <c r="K2290" t="s">
        <v>233</v>
      </c>
      <c r="CK2290">
        <v>1.6</v>
      </c>
      <c r="CM2290">
        <v>1.8</v>
      </c>
      <c r="CO2290">
        <v>2</v>
      </c>
      <c r="CQ2290">
        <v>2.1</v>
      </c>
      <c r="CS2290">
        <v>2.2000000000000002</v>
      </c>
      <c r="CU2290">
        <v>2.2999999999999998</v>
      </c>
    </row>
    <row r="2291" spans="1:99" x14ac:dyDescent="0.55000000000000004">
      <c r="A2291" s="4" t="str">
        <f t="shared" ca="1" si="499"/>
        <v>Parsec Financial</v>
      </c>
      <c r="B2291" s="4" t="str">
        <f t="shared" si="500"/>
        <v>James F. Smith</v>
      </c>
      <c r="C2291" s="4" t="s">
        <v>246</v>
      </c>
      <c r="D2291" s="4" t="s">
        <v>195</v>
      </c>
      <c r="E2291" s="4" t="str">
        <f>IF(COUNTIF($E$2:E2290,"Begin: " &amp; C2291 &amp; "-" &amp; D2291 &amp; "-" &amp; H2291)=0,"Begin: " &amp; C2291 &amp; "-" &amp; D2291 &amp; "-" &amp; H2291,IF((C2291 &amp; "-" &amp; D2291 &amp; "-" &amp; H2291)&lt;&gt;(C2292 &amp; "-" &amp; D2292 &amp; "-" &amp; H2292),"End: " &amp; C2291 &amp; "-" &amp; D2291 &amp; "-" &amp; H2291,""))</f>
        <v/>
      </c>
      <c r="F2291" s="4" t="str">
        <f t="shared" si="501"/>
        <v>Wall Street Journal-CPI YoY-03-2019</v>
      </c>
      <c r="G2291" s="7">
        <v>43534</v>
      </c>
      <c r="H2291" s="7" t="str">
        <f t="shared" si="502"/>
        <v>03-2019</v>
      </c>
      <c r="I2291" s="7" t="str">
        <f t="shared" ca="1" si="503"/>
        <v>Wall Street Journal: Parsec Financial-CPI YoY-03-2019</v>
      </c>
      <c r="J2291" s="4" t="str">
        <f t="shared" ca="1" si="504"/>
        <v>CPI YoY-Parsec Financial:03-2019</v>
      </c>
      <c r="K2291" t="s">
        <v>234</v>
      </c>
      <c r="CK2291">
        <v>1.9</v>
      </c>
      <c r="CM2291">
        <v>2</v>
      </c>
      <c r="CO2291">
        <v>2.1</v>
      </c>
      <c r="CQ2291">
        <v>2.2999999999999998</v>
      </c>
      <c r="CS2291">
        <v>1.7</v>
      </c>
      <c r="CU2291">
        <v>1.4</v>
      </c>
    </row>
    <row r="2292" spans="1:99" x14ac:dyDescent="0.55000000000000004">
      <c r="A2292" s="4" t="str">
        <f t="shared" ca="1" si="499"/>
        <v>Univ of Central FL</v>
      </c>
      <c r="B2292" s="4" t="str">
        <f t="shared" si="500"/>
        <v>Sean M. Snaith</v>
      </c>
      <c r="C2292" s="4" t="s">
        <v>246</v>
      </c>
      <c r="D2292" s="4" t="s">
        <v>195</v>
      </c>
      <c r="E2292" s="4" t="str">
        <f>IF(COUNTIF($E$2:E2291,"Begin: " &amp; C2292 &amp; "-" &amp; D2292 &amp; "-" &amp; H2292)=0,"Begin: " &amp; C2292 &amp; "-" &amp; D2292 &amp; "-" &amp; H2292,IF((C2292 &amp; "-" &amp; D2292 &amp; "-" &amp; H2292)&lt;&gt;(C2293 &amp; "-" &amp; D2293 &amp; "-" &amp; H2293),"End: " &amp; C2292 &amp; "-" &amp; D2292 &amp; "-" &amp; H2292,""))</f>
        <v/>
      </c>
      <c r="F2292" s="4" t="str">
        <f t="shared" si="501"/>
        <v>Wall Street Journal-CPI YoY-03-2019</v>
      </c>
      <c r="G2292" s="7">
        <v>43534</v>
      </c>
      <c r="H2292" s="7" t="str">
        <f t="shared" si="502"/>
        <v>03-2019</v>
      </c>
      <c r="I2292" s="7" t="str">
        <f t="shared" ca="1" si="503"/>
        <v>Wall Street Journal: Univ of Central FL-CPI YoY-03-2019</v>
      </c>
      <c r="J2292" s="4" t="str">
        <f t="shared" ca="1" si="504"/>
        <v>CPI YoY-Univ of Central FL:03-2019</v>
      </c>
      <c r="K2292" t="s">
        <v>235</v>
      </c>
      <c r="CK2292">
        <v>1.9</v>
      </c>
      <c r="CM2292">
        <v>2.1</v>
      </c>
      <c r="CO2292">
        <v>2</v>
      </c>
      <c r="CQ2292">
        <v>1.7</v>
      </c>
      <c r="CS2292">
        <v>2</v>
      </c>
      <c r="CU2292">
        <v>2.4</v>
      </c>
    </row>
    <row r="2293" spans="1:99" x14ac:dyDescent="0.55000000000000004">
      <c r="A2293" s="4" t="str">
        <f t="shared" ca="1" si="499"/>
        <v>SS Economics</v>
      </c>
      <c r="B2293" s="4" t="str">
        <f t="shared" si="500"/>
        <v>Sung Won Sohn</v>
      </c>
      <c r="C2293" s="4" t="s">
        <v>246</v>
      </c>
      <c r="D2293" s="4" t="s">
        <v>195</v>
      </c>
      <c r="E2293" s="4" t="str">
        <f>IF(COUNTIF($E$2:E2292,"Begin: " &amp; C2293 &amp; "-" &amp; D2293 &amp; "-" &amp; H2293)=0,"Begin: " &amp; C2293 &amp; "-" &amp; D2293 &amp; "-" &amp; H2293,IF((C2293 &amp; "-" &amp; D2293 &amp; "-" &amp; H2293)&lt;&gt;(C2294 &amp; "-" &amp; D2294 &amp; "-" &amp; H2294),"End: " &amp; C2293 &amp; "-" &amp; D2293 &amp; "-" &amp; H2293,""))</f>
        <v/>
      </c>
      <c r="F2293" s="4" t="str">
        <f t="shared" si="501"/>
        <v>Wall Street Journal-CPI YoY-03-2019</v>
      </c>
      <c r="G2293" s="7">
        <v>43534</v>
      </c>
      <c r="H2293" s="7" t="str">
        <f t="shared" si="502"/>
        <v>03-2019</v>
      </c>
      <c r="I2293" s="7" t="str">
        <f t="shared" ca="1" si="503"/>
        <v>Wall Street Journal: SS Economics-CPI YoY-03-2019</v>
      </c>
      <c r="J2293" s="4" t="str">
        <f t="shared" ca="1" si="504"/>
        <v>CPI YoY-SS Economics:03-2019</v>
      </c>
      <c r="K2293" t="s">
        <v>785</v>
      </c>
      <c r="CK2293">
        <v>1.7</v>
      </c>
      <c r="CM2293">
        <v>2</v>
      </c>
      <c r="CO2293">
        <v>1.8</v>
      </c>
      <c r="CQ2293">
        <v>1.9</v>
      </c>
      <c r="CS2293">
        <v>1.9</v>
      </c>
      <c r="CU2293">
        <v>1.9</v>
      </c>
    </row>
    <row r="2294" spans="1:99" x14ac:dyDescent="0.55000000000000004">
      <c r="A2294" s="4" t="str">
        <f t="shared" ref="A2294:A2304" ca="1" si="505">IF(ISERROR(IF(C2294="GIOA",INDEX(List_AnonymousForecasters,MATCH(LEFT(K2294,FIND(":",K2294,1)-1),List_IndividualForecasters,0),1),INDEX(List_FirmNamesOmega,MATCH(LEFT(K2294,FIND(":",K2294,1)-1),List_FirmNamesAlpha,0),1))),LEFT(K2294,FIND(":",K2294,1)-1),IF(C2294="GIOA",INDEX(List_AnonymousForecasters,MATCH(LEFT(K2294,FIND(":",K2294,1)-1),List_IndividualForecasters,0),1),INDEX(List_FirmNamesOmega,MATCH(LEFT(K2294,FIND(":",K2294,1)-1),List_FirmNamesAlpha,0),1)))</f>
        <v>Pierpont Securities</v>
      </c>
      <c r="B2294" s="4" t="str">
        <f t="shared" ref="B2294:B2304" si="506">MID(K2294,FIND(":",K2294,1)+2,LEN(K2294)-FIND(":",K2294,1))</f>
        <v>Stephen Stanley</v>
      </c>
      <c r="C2294" s="4" t="s">
        <v>246</v>
      </c>
      <c r="D2294" s="4" t="s">
        <v>195</v>
      </c>
      <c r="E2294" s="4" t="str">
        <f>IF(COUNTIF($E$2:E2293,"Begin: " &amp; C2294 &amp; "-" &amp; D2294 &amp; "-" &amp; H2294)=0,"Begin: " &amp; C2294 &amp; "-" &amp; D2294 &amp; "-" &amp; H2294,IF((C2294 &amp; "-" &amp; D2294 &amp; "-" &amp; H2294)&lt;&gt;(C2295 &amp; "-" &amp; D2295 &amp; "-" &amp; H2295),"End: " &amp; C2294 &amp; "-" &amp; D2294 &amp; "-" &amp; H2294,""))</f>
        <v/>
      </c>
      <c r="F2294" s="4" t="str">
        <f t="shared" ref="F2294:F2304" si="507">C2294 &amp; "-" &amp; D2294 &amp; "-" &amp; H2294</f>
        <v>Wall Street Journal-CPI YoY-03-2019</v>
      </c>
      <c r="G2294" s="7">
        <v>43534</v>
      </c>
      <c r="H2294" s="7" t="str">
        <f t="shared" ref="H2294:H2304" si="508">TEXT(MONTH(G2294),"00") &amp; "-" &amp; TEXT(YEAR(G2294),"0000")</f>
        <v>03-2019</v>
      </c>
      <c r="I2294" s="7" t="str">
        <f t="shared" ref="I2294:I2304" ca="1" si="509">C2294 &amp; ": " &amp; A2294 &amp; "-" &amp; D2294 &amp; "-" &amp; H2294</f>
        <v>Wall Street Journal: Pierpont Securities-CPI YoY-03-2019</v>
      </c>
      <c r="J2294" s="4" t="str">
        <f t="shared" ref="J2294:J2304" ca="1" si="510">D2294 &amp; "-" &amp; A2294 &amp; ":" &amp; TEXT(MONTH(G2294),"00") &amp; "-" &amp; TEXT(YEAR(G2294),"0000")</f>
        <v>CPI YoY-Pierpont Securities:03-2019</v>
      </c>
      <c r="K2294" t="s">
        <v>238</v>
      </c>
      <c r="CK2294">
        <v>1.9</v>
      </c>
      <c r="CM2294">
        <v>2.7</v>
      </c>
      <c r="CO2294">
        <v>3.1</v>
      </c>
      <c r="CQ2294">
        <v>3.1</v>
      </c>
      <c r="CS2294">
        <v>3.1</v>
      </c>
      <c r="CU2294">
        <v>3</v>
      </c>
    </row>
    <row r="2295" spans="1:99" x14ac:dyDescent="0.55000000000000004">
      <c r="A2295" s="4" t="str">
        <f t="shared" ca="1" si="505"/>
        <v>Economic Analysis Associates Inc.</v>
      </c>
      <c r="B2295" s="4" t="str">
        <f t="shared" si="506"/>
        <v>Susan M. Sterne</v>
      </c>
      <c r="C2295" s="4" t="s">
        <v>246</v>
      </c>
      <c r="D2295" s="4" t="s">
        <v>195</v>
      </c>
      <c r="E2295" s="4" t="str">
        <f>IF(COUNTIF($E$2:E2294,"Begin: " &amp; C2295 &amp; "-" &amp; D2295 &amp; "-" &amp; H2295)=0,"Begin: " &amp; C2295 &amp; "-" &amp; D2295 &amp; "-" &amp; H2295,IF((C2295 &amp; "-" &amp; D2295 &amp; "-" &amp; H2295)&lt;&gt;(C2296 &amp; "-" &amp; D2296 &amp; "-" &amp; H2296),"End: " &amp; C2295 &amp; "-" &amp; D2295 &amp; "-" &amp; H2295,""))</f>
        <v/>
      </c>
      <c r="F2295" s="4" t="str">
        <f t="shared" si="507"/>
        <v>Wall Street Journal-CPI YoY-03-2019</v>
      </c>
      <c r="G2295" s="7">
        <v>43534</v>
      </c>
      <c r="H2295" s="7" t="str">
        <f t="shared" si="508"/>
        <v>03-2019</v>
      </c>
      <c r="I2295" s="7" t="str">
        <f t="shared" ca="1" si="509"/>
        <v>Wall Street Journal: Economic Analysis Associates Inc.-CPI YoY-03-2019</v>
      </c>
      <c r="J2295" s="4" t="str">
        <f t="shared" ca="1" si="510"/>
        <v>CPI YoY-Economic Analysis Associates Inc.:03-2019</v>
      </c>
      <c r="K2295" t="s">
        <v>239</v>
      </c>
      <c r="CK2295">
        <v>1.8</v>
      </c>
      <c r="CM2295">
        <v>2.2000000000000002</v>
      </c>
      <c r="CO2295">
        <v>2</v>
      </c>
      <c r="CQ2295">
        <v>2.1</v>
      </c>
      <c r="CS2295">
        <v>1.9</v>
      </c>
      <c r="CU2295">
        <v>2</v>
      </c>
    </row>
    <row r="2296" spans="1:99" x14ac:dyDescent="0.55000000000000004">
      <c r="A2296" s="4" t="str">
        <f t="shared" ca="1" si="505"/>
        <v>CSFB</v>
      </c>
      <c r="B2296" s="4" t="str">
        <f t="shared" si="506"/>
        <v>James Sweeney *</v>
      </c>
      <c r="C2296" s="4" t="s">
        <v>246</v>
      </c>
      <c r="D2296" s="4" t="s">
        <v>195</v>
      </c>
      <c r="E2296" s="4" t="str">
        <f>IF(COUNTIF($E$2:E2295,"Begin: " &amp; C2296 &amp; "-" &amp; D2296 &amp; "-" &amp; H2296)=0,"Begin: " &amp; C2296 &amp; "-" &amp; D2296 &amp; "-" &amp; H2296,IF((C2296 &amp; "-" &amp; D2296 &amp; "-" &amp; H2296)&lt;&gt;(C2297 &amp; "-" &amp; D2297 &amp; "-" &amp; H2297),"End: " &amp; C2296 &amp; "-" &amp; D2296 &amp; "-" &amp; H2296,""))</f>
        <v/>
      </c>
      <c r="F2296" s="4" t="str">
        <f t="shared" si="507"/>
        <v>Wall Street Journal-CPI YoY-03-2019</v>
      </c>
      <c r="G2296" s="7">
        <v>43534</v>
      </c>
      <c r="H2296" s="7" t="str">
        <f t="shared" si="508"/>
        <v>03-2019</v>
      </c>
      <c r="I2296" s="7" t="str">
        <f t="shared" ca="1" si="509"/>
        <v>Wall Street Journal: CSFB-CPI YoY-03-2019</v>
      </c>
      <c r="J2296" s="4" t="str">
        <f t="shared" ca="1" si="510"/>
        <v>CPI YoY-CSFB:03-2019</v>
      </c>
      <c r="K2296" t="s">
        <v>753</v>
      </c>
    </row>
    <row r="2297" spans="1:99" x14ac:dyDescent="0.55000000000000004">
      <c r="A2297" s="4" t="str">
        <f t="shared" ca="1" si="505"/>
        <v>American Chemisty Council</v>
      </c>
      <c r="B2297" s="4" t="str">
        <f t="shared" si="506"/>
        <v>Kevin Swift</v>
      </c>
      <c r="C2297" s="4" t="s">
        <v>246</v>
      </c>
      <c r="D2297" s="4" t="s">
        <v>195</v>
      </c>
      <c r="E2297" s="4" t="str">
        <f>IF(COUNTIF($E$2:E2296,"Begin: " &amp; C2297 &amp; "-" &amp; D2297 &amp; "-" &amp; H2297)=0,"Begin: " &amp; C2297 &amp; "-" &amp; D2297 &amp; "-" &amp; H2297,IF((C2297 &amp; "-" &amp; D2297 &amp; "-" &amp; H2297)&lt;&gt;(C2298 &amp; "-" &amp; D2298 &amp; "-" &amp; H2298),"End: " &amp; C2297 &amp; "-" &amp; D2297 &amp; "-" &amp; H2297,""))</f>
        <v/>
      </c>
      <c r="F2297" s="4" t="str">
        <f t="shared" si="507"/>
        <v>Wall Street Journal-CPI YoY-03-2019</v>
      </c>
      <c r="G2297" s="7">
        <v>43534</v>
      </c>
      <c r="H2297" s="7" t="str">
        <f t="shared" si="508"/>
        <v>03-2019</v>
      </c>
      <c r="I2297" s="7" t="str">
        <f t="shared" ca="1" si="509"/>
        <v>Wall Street Journal: American Chemisty Council-CPI YoY-03-2019</v>
      </c>
      <c r="J2297" s="4" t="str">
        <f t="shared" ca="1" si="510"/>
        <v>CPI YoY-American Chemisty Council:03-2019</v>
      </c>
      <c r="K2297" t="s">
        <v>443</v>
      </c>
      <c r="CK2297">
        <v>1.8</v>
      </c>
      <c r="CM2297">
        <v>2</v>
      </c>
      <c r="CO2297">
        <v>2</v>
      </c>
      <c r="CQ2297">
        <v>2</v>
      </c>
      <c r="CS2297">
        <v>1.8</v>
      </c>
      <c r="CU2297">
        <v>1.8</v>
      </c>
    </row>
    <row r="2298" spans="1:99" x14ac:dyDescent="0.55000000000000004">
      <c r="A2298" s="4" t="str">
        <f t="shared" ca="1" si="505"/>
        <v>Grant Thornton</v>
      </c>
      <c r="B2298" s="4" t="str">
        <f t="shared" si="506"/>
        <v>Diane Swonk</v>
      </c>
      <c r="C2298" s="4" t="s">
        <v>246</v>
      </c>
      <c r="D2298" s="4" t="s">
        <v>195</v>
      </c>
      <c r="E2298" s="4" t="str">
        <f>IF(COUNTIF($E$2:E2297,"Begin: " &amp; C2298 &amp; "-" &amp; D2298 &amp; "-" &amp; H2298)=0,"Begin: " &amp; C2298 &amp; "-" &amp; D2298 &amp; "-" &amp; H2298,IF((C2298 &amp; "-" &amp; D2298 &amp; "-" &amp; H2298)&lt;&gt;(C2299 &amp; "-" &amp; D2299 &amp; "-" &amp; H2299),"End: " &amp; C2298 &amp; "-" &amp; D2298 &amp; "-" &amp; H2298,""))</f>
        <v/>
      </c>
      <c r="F2298" s="4" t="str">
        <f t="shared" si="507"/>
        <v>Wall Street Journal-CPI YoY-03-2019</v>
      </c>
      <c r="G2298" s="7">
        <v>43534</v>
      </c>
      <c r="H2298" s="7" t="str">
        <f t="shared" si="508"/>
        <v>03-2019</v>
      </c>
      <c r="I2298" s="7" t="str">
        <f t="shared" ca="1" si="509"/>
        <v>Wall Street Journal: Grant Thornton-CPI YoY-03-2019</v>
      </c>
      <c r="J2298" s="4" t="str">
        <f t="shared" ca="1" si="510"/>
        <v>CPI YoY-Grant Thornton:03-2019</v>
      </c>
      <c r="K2298" t="s">
        <v>772</v>
      </c>
      <c r="CK2298">
        <v>1.9</v>
      </c>
      <c r="CM2298">
        <v>2.2999999999999998</v>
      </c>
      <c r="CO2298">
        <v>2.1</v>
      </c>
      <c r="CQ2298">
        <v>1.8</v>
      </c>
      <c r="CS2298">
        <v>2</v>
      </c>
      <c r="CU2298">
        <v>1.9</v>
      </c>
    </row>
    <row r="2299" spans="1:99" x14ac:dyDescent="0.55000000000000004">
      <c r="A2299" s="4" t="str">
        <f t="shared" ca="1" si="505"/>
        <v>The Northern Trust</v>
      </c>
      <c r="B2299" s="4" t="str">
        <f t="shared" si="506"/>
        <v xml:space="preserve">Carl Tannenbaum </v>
      </c>
      <c r="C2299" s="4" t="s">
        <v>246</v>
      </c>
      <c r="D2299" s="4" t="s">
        <v>195</v>
      </c>
      <c r="E2299" s="4" t="str">
        <f>IF(COUNTIF($E$2:E2298,"Begin: " &amp; C2299 &amp; "-" &amp; D2299 &amp; "-" &amp; H2299)=0,"Begin: " &amp; C2299 &amp; "-" &amp; D2299 &amp; "-" &amp; H2299,IF((C2299 &amp; "-" &amp; D2299 &amp; "-" &amp; H2299)&lt;&gt;(C2300 &amp; "-" &amp; D2300 &amp; "-" &amp; H2300),"End: " &amp; C2299 &amp; "-" &amp; D2299 &amp; "-" &amp; H2299,""))</f>
        <v/>
      </c>
      <c r="F2299" s="4" t="str">
        <f t="shared" si="507"/>
        <v>Wall Street Journal-CPI YoY-03-2019</v>
      </c>
      <c r="G2299" s="7">
        <v>43534</v>
      </c>
      <c r="H2299" s="7" t="str">
        <f t="shared" si="508"/>
        <v>03-2019</v>
      </c>
      <c r="I2299" s="7" t="str">
        <f t="shared" ca="1" si="509"/>
        <v>Wall Street Journal: The Northern Trust-CPI YoY-03-2019</v>
      </c>
      <c r="J2299" s="4" t="str">
        <f t="shared" ca="1" si="510"/>
        <v>CPI YoY-The Northern Trust:03-2019</v>
      </c>
      <c r="K2299" t="s">
        <v>241</v>
      </c>
      <c r="CK2299">
        <v>1.9</v>
      </c>
      <c r="CM2299">
        <v>2.1</v>
      </c>
      <c r="CO2299">
        <v>2.1</v>
      </c>
      <c r="CQ2299">
        <v>1.9</v>
      </c>
      <c r="CS2299">
        <v>2.2000000000000002</v>
      </c>
      <c r="CU2299">
        <v>1.9</v>
      </c>
    </row>
    <row r="2300" spans="1:99" x14ac:dyDescent="0.55000000000000004">
      <c r="A2300" s="4" t="str">
        <f t="shared" ca="1" si="505"/>
        <v>BNP Paribas</v>
      </c>
      <c r="B2300" s="4" t="str">
        <f t="shared" si="506"/>
        <v>US Economics Team</v>
      </c>
      <c r="C2300" s="4" t="s">
        <v>246</v>
      </c>
      <c r="D2300" s="4" t="s">
        <v>195</v>
      </c>
      <c r="E2300" s="4" t="str">
        <f>IF(COUNTIF($E$2:E2299,"Begin: " &amp; C2300 &amp; "-" &amp; D2300 &amp; "-" &amp; H2300)=0,"Begin: " &amp; C2300 &amp; "-" &amp; D2300 &amp; "-" &amp; H2300,IF((C2300 &amp; "-" &amp; D2300 &amp; "-" &amp; H2300)&lt;&gt;(C2301 &amp; "-" &amp; D2301 &amp; "-" &amp; H2301),"End: " &amp; C2300 &amp; "-" &amp; D2300 &amp; "-" &amp; H2300,""))</f>
        <v/>
      </c>
      <c r="F2300" s="4" t="str">
        <f t="shared" si="507"/>
        <v>Wall Street Journal-CPI YoY-03-2019</v>
      </c>
      <c r="G2300" s="7">
        <v>43534</v>
      </c>
      <c r="H2300" s="7" t="str">
        <f t="shared" si="508"/>
        <v>03-2019</v>
      </c>
      <c r="I2300" s="7" t="str">
        <f t="shared" ca="1" si="509"/>
        <v>Wall Street Journal: BNP Paribas-CPI YoY-03-2019</v>
      </c>
      <c r="J2300" s="4" t="str">
        <f t="shared" ca="1" si="510"/>
        <v>CPI YoY-BNP Paribas:03-2019</v>
      </c>
      <c r="K2300" t="s">
        <v>444</v>
      </c>
      <c r="CK2300">
        <v>1.6</v>
      </c>
      <c r="CM2300">
        <v>2</v>
      </c>
      <c r="CO2300">
        <v>2</v>
      </c>
      <c r="CQ2300">
        <v>2.2000000000000002</v>
      </c>
    </row>
    <row r="2301" spans="1:99" x14ac:dyDescent="0.55000000000000004">
      <c r="A2301" s="4" t="str">
        <f t="shared" ca="1" si="505"/>
        <v>The Conference Board</v>
      </c>
      <c r="B2301" s="4" t="str">
        <f t="shared" si="506"/>
        <v>Bart van Ark</v>
      </c>
      <c r="C2301" s="4" t="s">
        <v>246</v>
      </c>
      <c r="D2301" s="4" t="s">
        <v>195</v>
      </c>
      <c r="E2301" s="4" t="str">
        <f>IF(COUNTIF($E$2:E2300,"Begin: " &amp; C2301 &amp; "-" &amp; D2301 &amp; "-" &amp; H2301)=0,"Begin: " &amp; C2301 &amp; "-" &amp; D2301 &amp; "-" &amp; H2301,IF((C2301 &amp; "-" &amp; D2301 &amp; "-" &amp; H2301)&lt;&gt;(C2302 &amp; "-" &amp; D2302 &amp; "-" &amp; H2302),"End: " &amp; C2301 &amp; "-" &amp; D2301 &amp; "-" &amp; H2301,""))</f>
        <v/>
      </c>
      <c r="F2301" s="4" t="str">
        <f t="shared" si="507"/>
        <v>Wall Street Journal-CPI YoY-03-2019</v>
      </c>
      <c r="G2301" s="7">
        <v>43534</v>
      </c>
      <c r="H2301" s="7" t="str">
        <f t="shared" si="508"/>
        <v>03-2019</v>
      </c>
      <c r="I2301" s="7" t="str">
        <f t="shared" ca="1" si="509"/>
        <v>Wall Street Journal: The Conference Board-CPI YoY-03-2019</v>
      </c>
      <c r="J2301" s="4" t="str">
        <f t="shared" ca="1" si="510"/>
        <v>CPI YoY-The Conference Board:03-2019</v>
      </c>
      <c r="K2301" t="s">
        <v>242</v>
      </c>
      <c r="CK2301">
        <v>1.8</v>
      </c>
      <c r="CM2301">
        <v>2.1</v>
      </c>
      <c r="CO2301">
        <v>2.2999999999999998</v>
      </c>
      <c r="CQ2301">
        <v>2.2999999999999998</v>
      </c>
    </row>
    <row r="2302" spans="1:99" x14ac:dyDescent="0.55000000000000004">
      <c r="A2302" s="4" t="str">
        <f t="shared" ca="1" si="505"/>
        <v>First Trust Adv.</v>
      </c>
      <c r="B2302" s="4" t="str">
        <f t="shared" si="506"/>
        <v>Brian S. Wesbury/ Robert Stein</v>
      </c>
      <c r="C2302" s="4" t="s">
        <v>246</v>
      </c>
      <c r="D2302" s="4" t="s">
        <v>195</v>
      </c>
      <c r="E2302" s="4" t="str">
        <f>IF(COUNTIF($E$2:E2301,"Begin: " &amp; C2302 &amp; "-" &amp; D2302 &amp; "-" &amp; H2302)=0,"Begin: " &amp; C2302 &amp; "-" &amp; D2302 &amp; "-" &amp; H2302,IF((C2302 &amp; "-" &amp; D2302 &amp; "-" &amp; H2302)&lt;&gt;(C2303 &amp; "-" &amp; D2303 &amp; "-" &amp; H2303),"End: " &amp; C2302 &amp; "-" &amp; D2302 &amp; "-" &amp; H2302,""))</f>
        <v/>
      </c>
      <c r="F2302" s="4" t="str">
        <f t="shared" si="507"/>
        <v>Wall Street Journal-CPI YoY-03-2019</v>
      </c>
      <c r="G2302" s="7">
        <v>43534</v>
      </c>
      <c r="H2302" s="7" t="str">
        <f t="shared" si="508"/>
        <v>03-2019</v>
      </c>
      <c r="I2302" s="7" t="str">
        <f t="shared" ca="1" si="509"/>
        <v>Wall Street Journal: First Trust Adv.-CPI YoY-03-2019</v>
      </c>
      <c r="J2302" s="4" t="str">
        <f t="shared" ca="1" si="510"/>
        <v>CPI YoY-First Trust Adv.:03-2019</v>
      </c>
      <c r="K2302" t="s">
        <v>243</v>
      </c>
      <c r="CK2302">
        <v>1.7</v>
      </c>
      <c r="CM2302">
        <v>2.2000000000000002</v>
      </c>
      <c r="CO2302">
        <v>2.5</v>
      </c>
      <c r="CQ2302">
        <v>2.5</v>
      </c>
    </row>
    <row r="2303" spans="1:99" x14ac:dyDescent="0.55000000000000004">
      <c r="A2303" s="4" t="str">
        <f t="shared" ca="1" si="505"/>
        <v>National Association of Realtors</v>
      </c>
      <c r="B2303" s="4" t="str">
        <f t="shared" si="506"/>
        <v>Lawrence Yun</v>
      </c>
      <c r="C2303" s="4" t="s">
        <v>246</v>
      </c>
      <c r="D2303" s="4" t="s">
        <v>195</v>
      </c>
      <c r="E2303" s="4" t="str">
        <f>IF(COUNTIF($E$2:E2302,"Begin: " &amp; C2303 &amp; "-" &amp; D2303 &amp; "-" &amp; H2303)=0,"Begin: " &amp; C2303 &amp; "-" &amp; D2303 &amp; "-" &amp; H2303,IF((C2303 &amp; "-" &amp; D2303 &amp; "-" &amp; H2303)&lt;&gt;(C2304 &amp; "-" &amp; D2304 &amp; "-" &amp; H2304),"End: " &amp; C2303 &amp; "-" &amp; D2303 &amp; "-" &amp; H2303,""))</f>
        <v/>
      </c>
      <c r="F2303" s="4" t="str">
        <f t="shared" si="507"/>
        <v>Wall Street Journal-CPI YoY-03-2019</v>
      </c>
      <c r="G2303" s="7">
        <v>43534</v>
      </c>
      <c r="H2303" s="7" t="str">
        <f t="shared" si="508"/>
        <v>03-2019</v>
      </c>
      <c r="I2303" s="7" t="str">
        <f t="shared" ca="1" si="509"/>
        <v>Wall Street Journal: National Association of Realtors-CPI YoY-03-2019</v>
      </c>
      <c r="J2303" s="4" t="str">
        <f t="shared" ca="1" si="510"/>
        <v>CPI YoY-National Association of Realtors:03-2019</v>
      </c>
      <c r="K2303" t="s">
        <v>245</v>
      </c>
      <c r="CK2303">
        <v>1.3</v>
      </c>
      <c r="CM2303">
        <v>1.9</v>
      </c>
      <c r="CO2303">
        <v>2</v>
      </c>
      <c r="CQ2303">
        <v>2.1</v>
      </c>
      <c r="CS2303">
        <v>2.2000000000000002</v>
      </c>
      <c r="CU2303">
        <v>2.2000000000000002</v>
      </c>
    </row>
    <row r="2304" spans="1:99" x14ac:dyDescent="0.55000000000000004">
      <c r="A2304" s="4" t="str">
        <f t="shared" ca="1" si="505"/>
        <v>Morgan Stanley</v>
      </c>
      <c r="B2304" s="4" t="str">
        <f t="shared" si="506"/>
        <v>Ellen Zentner *</v>
      </c>
      <c r="C2304" s="4" t="s">
        <v>246</v>
      </c>
      <c r="D2304" s="4" t="s">
        <v>195</v>
      </c>
      <c r="E2304" s="4" t="str">
        <f>IF(COUNTIF($E$2:E2303,"Begin: " &amp; C2304 &amp; "-" &amp; D2304 &amp; "-" &amp; H2304)=0,"Begin: " &amp; C2304 &amp; "-" &amp; D2304 &amp; "-" &amp; H2304,IF((C2304 &amp; "-" &amp; D2304 &amp; "-" &amp; H2304)&lt;&gt;(C2305 &amp; "-" &amp; D2305 &amp; "-" &amp; H2305),"End: " &amp; C2304 &amp; "-" &amp; D2304 &amp; "-" &amp; H2304,""))</f>
        <v>End: Wall Street Journal-CPI YoY-03-2019</v>
      </c>
      <c r="F2304" s="4" t="str">
        <f t="shared" si="507"/>
        <v>Wall Street Journal-CPI YoY-03-2019</v>
      </c>
      <c r="G2304" s="7">
        <v>43534</v>
      </c>
      <c r="H2304" s="7" t="str">
        <f t="shared" si="508"/>
        <v>03-2019</v>
      </c>
      <c r="I2304" s="7" t="str">
        <f t="shared" ca="1" si="509"/>
        <v>Wall Street Journal: Morgan Stanley-CPI YoY-03-2019</v>
      </c>
      <c r="J2304" s="4" t="str">
        <f t="shared" ca="1" si="510"/>
        <v>CPI YoY-Morgan Stanley:03-2019</v>
      </c>
      <c r="K2304" t="s">
        <v>685</v>
      </c>
    </row>
    <row r="2305" spans="1:99" x14ac:dyDescent="0.55000000000000004">
      <c r="A2305" s="4" t="str">
        <f t="shared" ref="A2305" ca="1" si="511">IF(ISERROR(IF(C2305="GIOA",INDEX(List_AnonymousForecasters,MATCH(LEFT(K2305,FIND(":",K2305,1)-1),List_IndividualForecasters,0),1),INDEX(List_FirmNamesOmega,MATCH(LEFT(K2305,FIND(":",K2305,1)-1),List_FirmNamesAlpha,0),1))),LEFT(K2305,FIND(":",K2305,1)-1),IF(C2305="GIOA",INDEX(List_AnonymousForecasters,MATCH(LEFT(K2305,FIND(":",K2305,1)-1),List_IndividualForecasters,0),1),INDEX(List_FirmNamesOmega,MATCH(LEFT(K2305,FIND(":",K2305,1)-1),List_FirmNamesAlpha,0),1)))</f>
        <v>Nomura</v>
      </c>
      <c r="B2305" s="4" t="str">
        <f t="shared" ref="B2305" si="512">MID(K2305,FIND(":",K2305,1)+2,LEN(K2305)-FIND(":",K2305,1))</f>
        <v>Lewis Alexander *</v>
      </c>
      <c r="C2305" s="4" t="s">
        <v>246</v>
      </c>
      <c r="D2305" s="4" t="s">
        <v>97</v>
      </c>
      <c r="E2305" s="4" t="str">
        <f>IF(COUNTIF($E$2:E2304,"Begin: " &amp; C2305 &amp; "-" &amp; D2305 &amp; "-" &amp; H2305)=0,"Begin: " &amp; C2305 &amp; "-" &amp; D2305 &amp; "-" &amp; H2305,IF((C2305 &amp; "-" &amp; D2305 &amp; "-" &amp; H2305)&lt;&gt;(C2306 &amp; "-" &amp; D2306 &amp; "-" &amp; H2306),"End: " &amp; C2305 &amp; "-" &amp; D2305 &amp; "-" &amp; H2305,""))</f>
        <v>Begin: Wall Street Journal-Unemployment Rate-03-2019</v>
      </c>
      <c r="F2305" s="4" t="str">
        <f t="shared" ref="F2305" si="513">C2305 &amp; "-" &amp; D2305 &amp; "-" &amp; H2305</f>
        <v>Wall Street Journal-Unemployment Rate-03-2019</v>
      </c>
      <c r="G2305" s="7">
        <v>43534</v>
      </c>
      <c r="H2305" s="7" t="str">
        <f t="shared" ref="H2305" si="514">TEXT(MONTH(G2305),"00") &amp; "-" &amp; TEXT(YEAR(G2305),"0000")</f>
        <v>03-2019</v>
      </c>
      <c r="I2305" s="7" t="str">
        <f t="shared" ref="I2305" ca="1" si="515">C2305 &amp; ": " &amp; A2305 &amp; "-" &amp; D2305 &amp; "-" &amp; H2305</f>
        <v>Wall Street Journal: Nomura-Unemployment Rate-03-2019</v>
      </c>
      <c r="J2305" s="4" t="str">
        <f t="shared" ref="J2305" ca="1" si="516">D2305 &amp; "-" &amp; A2305 &amp; ":" &amp; TEXT(MONTH(G2305),"00") &amp; "-" &amp; TEXT(YEAR(G2305),"0000")</f>
        <v>Unemployment Rate-Nomura:03-2019</v>
      </c>
      <c r="K2305" t="s">
        <v>795</v>
      </c>
    </row>
    <row r="2306" spans="1:99" x14ac:dyDescent="0.55000000000000004">
      <c r="A2306" s="4" t="str">
        <f t="shared" ref="A2306:A2369" ca="1" si="517">IF(ISERROR(IF(C2306="GIOA",INDEX(List_AnonymousForecasters,MATCH(LEFT(K2306,FIND(":",K2306,1)-1),List_IndividualForecasters,0),1),INDEX(List_FirmNamesOmega,MATCH(LEFT(K2306,FIND(":",K2306,1)-1),List_FirmNamesAlpha,0),1))),LEFT(K2306,FIND(":",K2306,1)-1),IF(C2306="GIOA",INDEX(List_AnonymousForecasters,MATCH(LEFT(K2306,FIND(":",K2306,1)-1),List_IndividualForecasters,0),1),INDEX(List_FirmNamesOmega,MATCH(LEFT(K2306,FIND(":",K2306,1)-1),List_FirmNamesAlpha,0),1)))</f>
        <v>Bank of the West</v>
      </c>
      <c r="B2306" s="4" t="str">
        <f t="shared" ref="B2306:B2369" si="518">MID(K2306,FIND(":",K2306,1)+2,LEN(K2306)-FIND(":",K2306,1))</f>
        <v>Scott Anderson</v>
      </c>
      <c r="C2306" s="4" t="s">
        <v>246</v>
      </c>
      <c r="D2306" s="4" t="s">
        <v>97</v>
      </c>
      <c r="E2306" s="4" t="str">
        <f>IF(COUNTIF($E$2:E2305,"Begin: " &amp; C2306 &amp; "-" &amp; D2306 &amp; "-" &amp; H2306)=0,"Begin: " &amp; C2306 &amp; "-" &amp; D2306 &amp; "-" &amp; H2306,IF((C2306 &amp; "-" &amp; D2306 &amp; "-" &amp; H2306)&lt;&gt;(C2307 &amp; "-" &amp; D2307 &amp; "-" &amp; H2307),"End: " &amp; C2306 &amp; "-" &amp; D2306 &amp; "-" &amp; H2306,""))</f>
        <v/>
      </c>
      <c r="F2306" s="4" t="str">
        <f t="shared" ref="F2306:F2369" si="519">C2306 &amp; "-" &amp; D2306 &amp; "-" &amp; H2306</f>
        <v>Wall Street Journal-Unemployment Rate-03-2019</v>
      </c>
      <c r="G2306" s="7">
        <v>43534</v>
      </c>
      <c r="H2306" s="7" t="str">
        <f t="shared" ref="H2306:H2369" si="520">TEXT(MONTH(G2306),"00") &amp; "-" &amp; TEXT(YEAR(G2306),"0000")</f>
        <v>03-2019</v>
      </c>
      <c r="I2306" s="7" t="str">
        <f t="shared" ref="I2306:I2369" ca="1" si="521">C2306 &amp; ": " &amp; A2306 &amp; "-" &amp; D2306 &amp; "-" &amp; H2306</f>
        <v>Wall Street Journal: Bank of the West-Unemployment Rate-03-2019</v>
      </c>
      <c r="J2306" s="4" t="str">
        <f t="shared" ref="J2306:J2369" ca="1" si="522">D2306 &amp; "-" &amp; A2306 &amp; ":" &amp; TEXT(MONTH(G2306),"00") &amp; "-" &amp; TEXT(YEAR(G2306),"0000")</f>
        <v>Unemployment Rate-Bank of the West:03-2019</v>
      </c>
      <c r="K2306" t="s">
        <v>763</v>
      </c>
      <c r="CK2306">
        <v>3.7</v>
      </c>
      <c r="CM2306">
        <v>3.7</v>
      </c>
      <c r="CO2306">
        <v>4.2</v>
      </c>
      <c r="CQ2306">
        <v>4.8</v>
      </c>
      <c r="CS2306">
        <v>4.9000000000000004</v>
      </c>
      <c r="CU2306">
        <v>4.8</v>
      </c>
    </row>
    <row r="2307" spans="1:99" x14ac:dyDescent="0.55000000000000004">
      <c r="A2307" s="4" t="str">
        <f t="shared" ca="1" si="517"/>
        <v>Capital Economics</v>
      </c>
      <c r="B2307" s="4" t="str">
        <f t="shared" si="518"/>
        <v>Paul Ashworth</v>
      </c>
      <c r="C2307" s="4" t="s">
        <v>246</v>
      </c>
      <c r="D2307" s="4" t="s">
        <v>97</v>
      </c>
      <c r="E2307" s="4" t="str">
        <f>IF(COUNTIF($E$2:E2306,"Begin: " &amp; C2307 &amp; "-" &amp; D2307 &amp; "-" &amp; H2307)=0,"Begin: " &amp; C2307 &amp; "-" &amp; D2307 &amp; "-" &amp; H2307,IF((C2307 &amp; "-" &amp; D2307 &amp; "-" &amp; H2307)&lt;&gt;(C2308 &amp; "-" &amp; D2308 &amp; "-" &amp; H2308),"End: " &amp; C2307 &amp; "-" &amp; D2307 &amp; "-" &amp; H2307,""))</f>
        <v/>
      </c>
      <c r="F2307" s="4" t="str">
        <f t="shared" si="519"/>
        <v>Wall Street Journal-Unemployment Rate-03-2019</v>
      </c>
      <c r="G2307" s="7">
        <v>43534</v>
      </c>
      <c r="H2307" s="7" t="str">
        <f t="shared" si="520"/>
        <v>03-2019</v>
      </c>
      <c r="I2307" s="7" t="str">
        <f t="shared" ca="1" si="521"/>
        <v>Wall Street Journal: Capital Economics-Unemployment Rate-03-2019</v>
      </c>
      <c r="J2307" s="4" t="str">
        <f t="shared" ca="1" si="522"/>
        <v>Unemployment Rate-Capital Economics:03-2019</v>
      </c>
      <c r="K2307" t="s">
        <v>197</v>
      </c>
      <c r="CK2307">
        <v>3.8</v>
      </c>
      <c r="CM2307">
        <v>3.9</v>
      </c>
      <c r="CO2307">
        <v>4.0999999999999996</v>
      </c>
      <c r="CQ2307">
        <v>4.3</v>
      </c>
      <c r="CS2307">
        <v>4.5</v>
      </c>
      <c r="CU2307">
        <v>4.5</v>
      </c>
    </row>
    <row r="2308" spans="1:99" x14ac:dyDescent="0.55000000000000004">
      <c r="A2308" s="4" t="str">
        <f t="shared" ca="1" si="517"/>
        <v>Deloitte LP</v>
      </c>
      <c r="B2308" s="4" t="str">
        <f t="shared" si="518"/>
        <v>Daniel Bachman</v>
      </c>
      <c r="C2308" s="4" t="s">
        <v>246</v>
      </c>
      <c r="D2308" s="4" t="s">
        <v>97</v>
      </c>
      <c r="E2308" s="4" t="str">
        <f>IF(COUNTIF($E$2:E2307,"Begin: " &amp; C2308 &amp; "-" &amp; D2308 &amp; "-" &amp; H2308)=0,"Begin: " &amp; C2308 &amp; "-" &amp; D2308 &amp; "-" &amp; H2308,IF((C2308 &amp; "-" &amp; D2308 &amp; "-" &amp; H2308)&lt;&gt;(C2309 &amp; "-" &amp; D2309 &amp; "-" &amp; H2309),"End: " &amp; C2308 &amp; "-" &amp; D2308 &amp; "-" &amp; H2308,""))</f>
        <v/>
      </c>
      <c r="F2308" s="4" t="str">
        <f t="shared" si="519"/>
        <v>Wall Street Journal-Unemployment Rate-03-2019</v>
      </c>
      <c r="G2308" s="7">
        <v>43534</v>
      </c>
      <c r="H2308" s="7" t="str">
        <f t="shared" si="520"/>
        <v>03-2019</v>
      </c>
      <c r="I2308" s="7" t="str">
        <f t="shared" ca="1" si="521"/>
        <v>Wall Street Journal: Deloitte LP-Unemployment Rate-03-2019</v>
      </c>
      <c r="J2308" s="4" t="str">
        <f t="shared" ca="1" si="522"/>
        <v>Unemployment Rate-Deloitte LP:03-2019</v>
      </c>
      <c r="K2308" t="s">
        <v>749</v>
      </c>
      <c r="CK2308">
        <v>3.4</v>
      </c>
      <c r="CM2308">
        <v>3.6</v>
      </c>
      <c r="CO2308">
        <v>3.9</v>
      </c>
      <c r="CQ2308">
        <v>3.9</v>
      </c>
      <c r="CS2308">
        <v>3.8</v>
      </c>
      <c r="CU2308">
        <v>3.7</v>
      </c>
    </row>
    <row r="2309" spans="1:99" x14ac:dyDescent="0.55000000000000004">
      <c r="A2309" s="4" t="str">
        <f t="shared" ca="1" si="517"/>
        <v>Economic Outlook Group</v>
      </c>
      <c r="B2309" s="4" t="str">
        <f t="shared" si="518"/>
        <v>Bernard Baumohl</v>
      </c>
      <c r="C2309" s="4" t="s">
        <v>246</v>
      </c>
      <c r="D2309" s="4" t="s">
        <v>97</v>
      </c>
      <c r="E2309" s="4" t="str">
        <f>IF(COUNTIF($E$2:E2308,"Begin: " &amp; C2309 &amp; "-" &amp; D2309 &amp; "-" &amp; H2309)=0,"Begin: " &amp; C2309 &amp; "-" &amp; D2309 &amp; "-" &amp; H2309,IF((C2309 &amp; "-" &amp; D2309 &amp; "-" &amp; H2309)&lt;&gt;(C2310 &amp; "-" &amp; D2310 &amp; "-" &amp; H2310),"End: " &amp; C2309 &amp; "-" &amp; D2309 &amp; "-" &amp; H2309,""))</f>
        <v/>
      </c>
      <c r="F2309" s="4" t="str">
        <f t="shared" si="519"/>
        <v>Wall Street Journal-Unemployment Rate-03-2019</v>
      </c>
      <c r="G2309" s="7">
        <v>43534</v>
      </c>
      <c r="H2309" s="7" t="str">
        <f t="shared" si="520"/>
        <v>03-2019</v>
      </c>
      <c r="I2309" s="7" t="str">
        <f t="shared" ca="1" si="521"/>
        <v>Wall Street Journal: Economic Outlook Group-Unemployment Rate-03-2019</v>
      </c>
      <c r="J2309" s="4" t="str">
        <f t="shared" ca="1" si="522"/>
        <v>Unemployment Rate-Economic Outlook Group:03-2019</v>
      </c>
      <c r="K2309" t="s">
        <v>426</v>
      </c>
      <c r="CK2309">
        <v>3.6</v>
      </c>
      <c r="CM2309">
        <v>3.9</v>
      </c>
      <c r="CO2309">
        <v>4</v>
      </c>
      <c r="CQ2309">
        <v>4.2</v>
      </c>
      <c r="CS2309">
        <v>4.5</v>
      </c>
      <c r="CU2309">
        <v>4.7</v>
      </c>
    </row>
    <row r="2310" spans="1:99" x14ac:dyDescent="0.55000000000000004">
      <c r="A2310" s="4" t="str">
        <f t="shared" ca="1" si="517"/>
        <v>Nationwide Insurance</v>
      </c>
      <c r="B2310" s="4" t="str">
        <f t="shared" si="518"/>
        <v>David Berson</v>
      </c>
      <c r="C2310" s="4" t="s">
        <v>246</v>
      </c>
      <c r="D2310" s="4" t="s">
        <v>97</v>
      </c>
      <c r="E2310" s="4" t="str">
        <f>IF(COUNTIF($E$2:E2309,"Begin: " &amp; C2310 &amp; "-" &amp; D2310 &amp; "-" &amp; H2310)=0,"Begin: " &amp; C2310 &amp; "-" &amp; D2310 &amp; "-" &amp; H2310,IF((C2310 &amp; "-" &amp; D2310 &amp; "-" &amp; H2310)&lt;&gt;(C2311 &amp; "-" &amp; D2311 &amp; "-" &amp; H2311),"End: " &amp; C2310 &amp; "-" &amp; D2310 &amp; "-" &amp; H2310,""))</f>
        <v/>
      </c>
      <c r="F2310" s="4" t="str">
        <f t="shared" si="519"/>
        <v>Wall Street Journal-Unemployment Rate-03-2019</v>
      </c>
      <c r="G2310" s="7">
        <v>43534</v>
      </c>
      <c r="H2310" s="7" t="str">
        <f t="shared" si="520"/>
        <v>03-2019</v>
      </c>
      <c r="I2310" s="7" t="str">
        <f t="shared" ca="1" si="521"/>
        <v>Wall Street Journal: Nationwide Insurance-Unemployment Rate-03-2019</v>
      </c>
      <c r="J2310" s="4" t="str">
        <f t="shared" ca="1" si="522"/>
        <v>Unemployment Rate-Nationwide Insurance:03-2019</v>
      </c>
      <c r="K2310" t="s">
        <v>427</v>
      </c>
      <c r="CK2310">
        <v>3.6</v>
      </c>
      <c r="CM2310">
        <v>3.4</v>
      </c>
      <c r="CO2310">
        <v>3.4</v>
      </c>
      <c r="CQ2310">
        <v>3.5</v>
      </c>
      <c r="CS2310">
        <v>3.7</v>
      </c>
      <c r="CU2310">
        <v>4</v>
      </c>
    </row>
    <row r="2311" spans="1:99" x14ac:dyDescent="0.55000000000000004">
      <c r="A2311" s="4" t="str">
        <f t="shared" ca="1" si="517"/>
        <v>Tufts University</v>
      </c>
      <c r="B2311" s="4" t="str">
        <f t="shared" si="518"/>
        <v>Brian Bethune</v>
      </c>
      <c r="C2311" s="4" t="s">
        <v>246</v>
      </c>
      <c r="D2311" s="4" t="s">
        <v>97</v>
      </c>
      <c r="E2311" s="4" t="str">
        <f>IF(COUNTIF($E$2:E2310,"Begin: " &amp; C2311 &amp; "-" &amp; D2311 &amp; "-" &amp; H2311)=0,"Begin: " &amp; C2311 &amp; "-" &amp; D2311 &amp; "-" &amp; H2311,IF((C2311 &amp; "-" &amp; D2311 &amp; "-" &amp; H2311)&lt;&gt;(C2312 &amp; "-" &amp; D2312 &amp; "-" &amp; H2312),"End: " &amp; C2311 &amp; "-" &amp; D2311 &amp; "-" &amp; H2311,""))</f>
        <v/>
      </c>
      <c r="F2311" s="4" t="str">
        <f t="shared" si="519"/>
        <v>Wall Street Journal-Unemployment Rate-03-2019</v>
      </c>
      <c r="G2311" s="7">
        <v>43534</v>
      </c>
      <c r="H2311" s="7" t="str">
        <f t="shared" si="520"/>
        <v>03-2019</v>
      </c>
      <c r="I2311" s="7" t="str">
        <f t="shared" ca="1" si="521"/>
        <v>Wall Street Journal: Tufts University-Unemployment Rate-03-2019</v>
      </c>
      <c r="J2311" s="4" t="str">
        <f t="shared" ca="1" si="522"/>
        <v>Unemployment Rate-Tufts University:03-2019</v>
      </c>
      <c r="K2311" t="s">
        <v>428</v>
      </c>
      <c r="CK2311">
        <v>3.8</v>
      </c>
      <c r="CM2311">
        <v>4</v>
      </c>
      <c r="CO2311">
        <v>4</v>
      </c>
      <c r="CQ2311">
        <v>4.2</v>
      </c>
      <c r="CS2311">
        <v>4.3</v>
      </c>
      <c r="CU2311">
        <v>4.4000000000000004</v>
      </c>
    </row>
    <row r="2312" spans="1:99" x14ac:dyDescent="0.55000000000000004">
      <c r="A2312" s="4" t="str">
        <f t="shared" ca="1" si="517"/>
        <v>TS Lombard</v>
      </c>
      <c r="B2312" s="4" t="str">
        <f t="shared" si="518"/>
        <v>Steven Blitz</v>
      </c>
      <c r="C2312" s="4" t="s">
        <v>246</v>
      </c>
      <c r="D2312" s="4" t="s">
        <v>97</v>
      </c>
      <c r="E2312" s="4" t="str">
        <f>IF(COUNTIF($E$2:E2311,"Begin: " &amp; C2312 &amp; "-" &amp; D2312 &amp; "-" &amp; H2312)=0,"Begin: " &amp; C2312 &amp; "-" &amp; D2312 &amp; "-" &amp; H2312,IF((C2312 &amp; "-" &amp; D2312 &amp; "-" &amp; H2312)&lt;&gt;(C2313 &amp; "-" &amp; D2313 &amp; "-" &amp; H2313),"End: " &amp; C2312 &amp; "-" &amp; D2312 &amp; "-" &amp; H2312,""))</f>
        <v/>
      </c>
      <c r="F2312" s="4" t="str">
        <f t="shared" si="519"/>
        <v>Wall Street Journal-Unemployment Rate-03-2019</v>
      </c>
      <c r="G2312" s="7">
        <v>43534</v>
      </c>
      <c r="H2312" s="7" t="str">
        <f t="shared" si="520"/>
        <v>03-2019</v>
      </c>
      <c r="I2312" s="7" t="str">
        <f t="shared" ca="1" si="521"/>
        <v>Wall Street Journal: TS Lombard-Unemployment Rate-03-2019</v>
      </c>
      <c r="J2312" s="4" t="str">
        <f t="shared" ca="1" si="522"/>
        <v>Unemployment Rate-TS Lombard:03-2019</v>
      </c>
      <c r="K2312" t="s">
        <v>768</v>
      </c>
      <c r="CK2312">
        <v>3.8</v>
      </c>
      <c r="CM2312">
        <v>4.5</v>
      </c>
      <c r="CO2312">
        <v>3.5</v>
      </c>
      <c r="CQ2312">
        <v>3.2</v>
      </c>
      <c r="CS2312">
        <v>4</v>
      </c>
      <c r="CU2312">
        <v>5</v>
      </c>
    </row>
    <row r="2313" spans="1:99" x14ac:dyDescent="0.55000000000000004">
      <c r="A2313" s="4" t="str">
        <f t="shared" ca="1" si="517"/>
        <v>Standard and Poor's</v>
      </c>
      <c r="B2313" s="4" t="str">
        <f t="shared" si="518"/>
        <v>Beth Ann Bovino</v>
      </c>
      <c r="C2313" s="4" t="s">
        <v>246</v>
      </c>
      <c r="D2313" s="4" t="s">
        <v>97</v>
      </c>
      <c r="E2313" s="4" t="str">
        <f>IF(COUNTIF($E$2:E2312,"Begin: " &amp; C2313 &amp; "-" &amp; D2313 &amp; "-" &amp; H2313)=0,"Begin: " &amp; C2313 &amp; "-" &amp; D2313 &amp; "-" &amp; H2313,IF((C2313 &amp; "-" &amp; D2313 &amp; "-" &amp; H2313)&lt;&gt;(C2314 &amp; "-" &amp; D2314 &amp; "-" &amp; H2314),"End: " &amp; C2313 &amp; "-" &amp; D2313 &amp; "-" &amp; H2313,""))</f>
        <v/>
      </c>
      <c r="F2313" s="4" t="str">
        <f t="shared" si="519"/>
        <v>Wall Street Journal-Unemployment Rate-03-2019</v>
      </c>
      <c r="G2313" s="7">
        <v>43534</v>
      </c>
      <c r="H2313" s="7" t="str">
        <f t="shared" si="520"/>
        <v>03-2019</v>
      </c>
      <c r="I2313" s="7" t="str">
        <f t="shared" ca="1" si="521"/>
        <v>Wall Street Journal: Standard and Poor's-Unemployment Rate-03-2019</v>
      </c>
      <c r="J2313" s="4" t="str">
        <f t="shared" ca="1" si="522"/>
        <v>Unemployment Rate-Standard and Poor's:03-2019</v>
      </c>
      <c r="K2313" t="s">
        <v>199</v>
      </c>
      <c r="CK2313">
        <v>3.5</v>
      </c>
      <c r="CM2313">
        <v>3.6</v>
      </c>
      <c r="CO2313">
        <v>3.6</v>
      </c>
      <c r="CQ2313">
        <v>3.8</v>
      </c>
      <c r="CS2313">
        <v>3.9</v>
      </c>
      <c r="CU2313">
        <v>3.9</v>
      </c>
    </row>
    <row r="2314" spans="1:99" x14ac:dyDescent="0.55000000000000004">
      <c r="A2314" s="4" t="str">
        <f t="shared" ca="1" si="517"/>
        <v>Wells Fargo &amp; Co.</v>
      </c>
      <c r="B2314" s="4" t="str">
        <f t="shared" si="518"/>
        <v>Jay Bryson</v>
      </c>
      <c r="C2314" s="4" t="s">
        <v>246</v>
      </c>
      <c r="D2314" s="4" t="s">
        <v>97</v>
      </c>
      <c r="E2314" s="4" t="str">
        <f>IF(COUNTIF($E$2:E2313,"Begin: " &amp; C2314 &amp; "-" &amp; D2314 &amp; "-" &amp; H2314)=0,"Begin: " &amp; C2314 &amp; "-" &amp; D2314 &amp; "-" &amp; H2314,IF((C2314 &amp; "-" &amp; D2314 &amp; "-" &amp; H2314)&lt;&gt;(C2315 &amp; "-" &amp; D2315 &amp; "-" &amp; H2315),"End: " &amp; C2314 &amp; "-" &amp; D2314 &amp; "-" &amp; H2314,""))</f>
        <v/>
      </c>
      <c r="F2314" s="4" t="str">
        <f t="shared" si="519"/>
        <v>Wall Street Journal-Unemployment Rate-03-2019</v>
      </c>
      <c r="G2314" s="7">
        <v>43534</v>
      </c>
      <c r="H2314" s="7" t="str">
        <f t="shared" si="520"/>
        <v>03-2019</v>
      </c>
      <c r="I2314" s="7" t="str">
        <f t="shared" ca="1" si="521"/>
        <v>Wall Street Journal: Wells Fargo &amp; Co.-Unemployment Rate-03-2019</v>
      </c>
      <c r="J2314" s="4" t="str">
        <f t="shared" ca="1" si="522"/>
        <v>Unemployment Rate-Wells Fargo &amp; Co.:03-2019</v>
      </c>
      <c r="K2314" t="s">
        <v>786</v>
      </c>
      <c r="CK2314">
        <v>3.7</v>
      </c>
      <c r="CM2314">
        <v>3.6</v>
      </c>
      <c r="CO2314">
        <v>3.5</v>
      </c>
      <c r="CQ2314">
        <v>3.5</v>
      </c>
    </row>
    <row r="2315" spans="1:99" x14ac:dyDescent="0.55000000000000004">
      <c r="A2315" s="4" t="str">
        <f t="shared" ca="1" si="517"/>
        <v>Credit Agricole CIB</v>
      </c>
      <c r="B2315" s="4" t="str">
        <f t="shared" si="518"/>
        <v>Michael Carey</v>
      </c>
      <c r="C2315" s="4" t="s">
        <v>246</v>
      </c>
      <c r="D2315" s="4" t="s">
        <v>97</v>
      </c>
      <c r="E2315" s="4" t="str">
        <f>IF(COUNTIF($E$2:E2314,"Begin: " &amp; C2315 &amp; "-" &amp; D2315 &amp; "-" &amp; H2315)=0,"Begin: " &amp; C2315 &amp; "-" &amp; D2315 &amp; "-" &amp; H2315,IF((C2315 &amp; "-" &amp; D2315 &amp; "-" &amp; H2315)&lt;&gt;(C2316 &amp; "-" &amp; D2316 &amp; "-" &amp; H2316),"End: " &amp; C2315 &amp; "-" &amp; D2315 &amp; "-" &amp; H2315,""))</f>
        <v/>
      </c>
      <c r="F2315" s="4" t="str">
        <f t="shared" si="519"/>
        <v>Wall Street Journal-Unemployment Rate-03-2019</v>
      </c>
      <c r="G2315" s="7">
        <v>43534</v>
      </c>
      <c r="H2315" s="7" t="str">
        <f t="shared" si="520"/>
        <v>03-2019</v>
      </c>
      <c r="I2315" s="7" t="str">
        <f t="shared" ca="1" si="521"/>
        <v>Wall Street Journal: Credit Agricole CIB-Unemployment Rate-03-2019</v>
      </c>
      <c r="J2315" s="4" t="str">
        <f t="shared" ca="1" si="522"/>
        <v>Unemployment Rate-Credit Agricole CIB:03-2019</v>
      </c>
      <c r="K2315" t="s">
        <v>200</v>
      </c>
      <c r="CK2315">
        <v>3.6</v>
      </c>
      <c r="CM2315">
        <v>3.6</v>
      </c>
      <c r="CO2315">
        <v>3.7</v>
      </c>
      <c r="CQ2315">
        <v>4.0999999999999996</v>
      </c>
    </row>
    <row r="2316" spans="1:99" x14ac:dyDescent="0.55000000000000004">
      <c r="A2316" s="4" t="str">
        <f t="shared" ca="1" si="517"/>
        <v>Econoclast</v>
      </c>
      <c r="B2316" s="4" t="str">
        <f t="shared" si="518"/>
        <v>Mike Cosgrove</v>
      </c>
      <c r="C2316" s="4" t="s">
        <v>246</v>
      </c>
      <c r="D2316" s="4" t="s">
        <v>97</v>
      </c>
      <c r="E2316" s="4" t="str">
        <f>IF(COUNTIF($E$2:E2315,"Begin: " &amp; C2316 &amp; "-" &amp; D2316 &amp; "-" &amp; H2316)=0,"Begin: " &amp; C2316 &amp; "-" &amp; D2316 &amp; "-" &amp; H2316,IF((C2316 &amp; "-" &amp; D2316 &amp; "-" &amp; H2316)&lt;&gt;(C2317 &amp; "-" &amp; D2317 &amp; "-" &amp; H2317),"End: " &amp; C2316 &amp; "-" &amp; D2316 &amp; "-" &amp; H2316,""))</f>
        <v/>
      </c>
      <c r="F2316" s="4" t="str">
        <f t="shared" si="519"/>
        <v>Wall Street Journal-Unemployment Rate-03-2019</v>
      </c>
      <c r="G2316" s="7">
        <v>43534</v>
      </c>
      <c r="H2316" s="7" t="str">
        <f t="shared" si="520"/>
        <v>03-2019</v>
      </c>
      <c r="I2316" s="7" t="str">
        <f t="shared" ca="1" si="521"/>
        <v>Wall Street Journal: Econoclast-Unemployment Rate-03-2019</v>
      </c>
      <c r="J2316" s="4" t="str">
        <f t="shared" ca="1" si="522"/>
        <v>Unemployment Rate-Econoclast:03-2019</v>
      </c>
      <c r="K2316" t="s">
        <v>203</v>
      </c>
      <c r="CK2316">
        <v>3.7</v>
      </c>
      <c r="CM2316">
        <v>3.6</v>
      </c>
      <c r="CO2316">
        <v>3.7</v>
      </c>
      <c r="CQ2316">
        <v>3.8</v>
      </c>
      <c r="CS2316">
        <v>4</v>
      </c>
      <c r="CU2316">
        <v>4</v>
      </c>
    </row>
    <row r="2317" spans="1:99" x14ac:dyDescent="0.55000000000000004">
      <c r="A2317" s="4" t="str">
        <f t="shared" ca="1" si="517"/>
        <v>Pictet Wealth Management</v>
      </c>
      <c r="B2317" s="4" t="str">
        <f t="shared" si="518"/>
        <v>Thomas Costerg</v>
      </c>
      <c r="C2317" s="4" t="s">
        <v>246</v>
      </c>
      <c r="D2317" s="4" t="s">
        <v>97</v>
      </c>
      <c r="E2317" s="4" t="str">
        <f>IF(COUNTIF($E$2:E2316,"Begin: " &amp; C2317 &amp; "-" &amp; D2317 &amp; "-" &amp; H2317)=0,"Begin: " &amp; C2317 &amp; "-" &amp; D2317 &amp; "-" &amp; H2317,IF((C2317 &amp; "-" &amp; D2317 &amp; "-" &amp; H2317)&lt;&gt;(C2318 &amp; "-" &amp; D2318 &amp; "-" &amp; H2318),"End: " &amp; C2317 &amp; "-" &amp; D2317 &amp; "-" &amp; H2317,""))</f>
        <v/>
      </c>
      <c r="F2317" s="4" t="str">
        <f t="shared" si="519"/>
        <v>Wall Street Journal-Unemployment Rate-03-2019</v>
      </c>
      <c r="G2317" s="7">
        <v>43534</v>
      </c>
      <c r="H2317" s="7" t="str">
        <f t="shared" si="520"/>
        <v>03-2019</v>
      </c>
      <c r="I2317" s="7" t="str">
        <f t="shared" ca="1" si="521"/>
        <v>Wall Street Journal: Pictet Wealth Management-Unemployment Rate-03-2019</v>
      </c>
      <c r="J2317" s="4" t="str">
        <f t="shared" ca="1" si="522"/>
        <v>Unemployment Rate-Pictet Wealth Management:03-2019</v>
      </c>
      <c r="K2317" t="s">
        <v>773</v>
      </c>
    </row>
    <row r="2318" spans="1:99" x14ac:dyDescent="0.55000000000000004">
      <c r="A2318" s="4" t="str">
        <f t="shared" ca="1" si="517"/>
        <v>Wrightson ICAP</v>
      </c>
      <c r="B2318" s="4" t="str">
        <f t="shared" si="518"/>
        <v>Lou Crandall</v>
      </c>
      <c r="C2318" s="4" t="s">
        <v>246</v>
      </c>
      <c r="D2318" s="4" t="s">
        <v>97</v>
      </c>
      <c r="E2318" s="4" t="str">
        <f>IF(COUNTIF($E$2:E2317,"Begin: " &amp; C2318 &amp; "-" &amp; D2318 &amp; "-" &amp; H2318)=0,"Begin: " &amp; C2318 &amp; "-" &amp; D2318 &amp; "-" &amp; H2318,IF((C2318 &amp; "-" &amp; D2318 &amp; "-" &amp; H2318)&lt;&gt;(C2319 &amp; "-" &amp; D2319 &amp; "-" &amp; H2319),"End: " &amp; C2318 &amp; "-" &amp; D2318 &amp; "-" &amp; H2318,""))</f>
        <v/>
      </c>
      <c r="F2318" s="4" t="str">
        <f t="shared" si="519"/>
        <v>Wall Street Journal-Unemployment Rate-03-2019</v>
      </c>
      <c r="G2318" s="7">
        <v>43534</v>
      </c>
      <c r="H2318" s="7" t="str">
        <f t="shared" si="520"/>
        <v>03-2019</v>
      </c>
      <c r="I2318" s="7" t="str">
        <f t="shared" ca="1" si="521"/>
        <v>Wall Street Journal: Wrightson ICAP-Unemployment Rate-03-2019</v>
      </c>
      <c r="J2318" s="4" t="str">
        <f t="shared" ca="1" si="522"/>
        <v>Unemployment Rate-Wrightson ICAP:03-2019</v>
      </c>
      <c r="K2318" t="s">
        <v>204</v>
      </c>
      <c r="CK2318">
        <v>3.7</v>
      </c>
      <c r="CM2318">
        <v>3.6</v>
      </c>
      <c r="CO2318">
        <v>3.7</v>
      </c>
      <c r="CQ2318">
        <v>3.8</v>
      </c>
      <c r="CS2318">
        <v>3.9</v>
      </c>
      <c r="CU2318">
        <v>4</v>
      </c>
    </row>
    <row r="2319" spans="1:99" x14ac:dyDescent="0.55000000000000004">
      <c r="A2319" s="4" t="str">
        <f t="shared" ca="1" si="517"/>
        <v>Independent Consultant</v>
      </c>
      <c r="B2319" s="4" t="str">
        <f t="shared" si="518"/>
        <v>Amy Crews Cutts</v>
      </c>
      <c r="C2319" s="4" t="s">
        <v>246</v>
      </c>
      <c r="D2319" s="4" t="s">
        <v>97</v>
      </c>
      <c r="E2319" s="4" t="str">
        <f>IF(COUNTIF($E$2:E2318,"Begin: " &amp; C2319 &amp; "-" &amp; D2319 &amp; "-" &amp; H2319)=0,"Begin: " &amp; C2319 &amp; "-" &amp; D2319 &amp; "-" &amp; H2319,IF((C2319 &amp; "-" &amp; D2319 &amp; "-" &amp; H2319)&lt;&gt;(C2320 &amp; "-" &amp; D2320 &amp; "-" &amp; H2320),"End: " &amp; C2319 &amp; "-" &amp; D2319 &amp; "-" &amp; H2319,""))</f>
        <v/>
      </c>
      <c r="F2319" s="4" t="str">
        <f t="shared" si="519"/>
        <v>Wall Street Journal-Unemployment Rate-03-2019</v>
      </c>
      <c r="G2319" s="7">
        <v>43534</v>
      </c>
      <c r="H2319" s="7" t="str">
        <f t="shared" si="520"/>
        <v>03-2019</v>
      </c>
      <c r="I2319" s="7" t="str">
        <f t="shared" ca="1" si="521"/>
        <v>Wall Street Journal: Independent Consultant-Unemployment Rate-03-2019</v>
      </c>
      <c r="J2319" s="4" t="str">
        <f t="shared" ca="1" si="522"/>
        <v>Unemployment Rate-Independent Consultant:03-2019</v>
      </c>
      <c r="K2319" t="s">
        <v>805</v>
      </c>
      <c r="CK2319">
        <v>4</v>
      </c>
      <c r="CM2319">
        <v>4.3</v>
      </c>
      <c r="CO2319">
        <v>4.7</v>
      </c>
      <c r="CQ2319">
        <v>5</v>
      </c>
      <c r="CS2319">
        <v>5.3</v>
      </c>
      <c r="CU2319">
        <v>4.8</v>
      </c>
    </row>
    <row r="2320" spans="1:99" x14ac:dyDescent="0.55000000000000004">
      <c r="A2320" s="4" t="str">
        <f t="shared" ca="1" si="517"/>
        <v>Oxford Economics</v>
      </c>
      <c r="B2320" s="4" t="str">
        <f t="shared" si="518"/>
        <v>Greg Daco</v>
      </c>
      <c r="C2320" s="4" t="s">
        <v>246</v>
      </c>
      <c r="D2320" s="4" t="s">
        <v>97</v>
      </c>
      <c r="E2320" s="4" t="str">
        <f>IF(COUNTIF($E$2:E2319,"Begin: " &amp; C2320 &amp; "-" &amp; D2320 &amp; "-" &amp; H2320)=0,"Begin: " &amp; C2320 &amp; "-" &amp; D2320 &amp; "-" &amp; H2320,IF((C2320 &amp; "-" &amp; D2320 &amp; "-" &amp; H2320)&lt;&gt;(C2321 &amp; "-" &amp; D2321 &amp; "-" &amp; H2321),"End: " &amp; C2320 &amp; "-" &amp; D2320 &amp; "-" &amp; H2320,""))</f>
        <v/>
      </c>
      <c r="F2320" s="4" t="str">
        <f t="shared" si="519"/>
        <v>Wall Street Journal-Unemployment Rate-03-2019</v>
      </c>
      <c r="G2320" s="7">
        <v>43534</v>
      </c>
      <c r="H2320" s="7" t="str">
        <f t="shared" si="520"/>
        <v>03-2019</v>
      </c>
      <c r="I2320" s="7" t="str">
        <f t="shared" ca="1" si="521"/>
        <v>Wall Street Journal: Oxford Economics-Unemployment Rate-03-2019</v>
      </c>
      <c r="J2320" s="4" t="str">
        <f t="shared" ca="1" si="522"/>
        <v>Unemployment Rate-Oxford Economics:03-2019</v>
      </c>
      <c r="K2320" t="s">
        <v>429</v>
      </c>
      <c r="CK2320">
        <v>3.6</v>
      </c>
      <c r="CM2320">
        <v>3.5</v>
      </c>
      <c r="CO2320">
        <v>3.5</v>
      </c>
      <c r="CQ2320">
        <v>3.5</v>
      </c>
      <c r="CS2320">
        <v>3.6</v>
      </c>
      <c r="CU2320">
        <v>3.8</v>
      </c>
    </row>
    <row r="2321" spans="1:99" x14ac:dyDescent="0.55000000000000004">
      <c r="A2321" s="4" t="str">
        <f t="shared" ca="1" si="517"/>
        <v>Georgia State University</v>
      </c>
      <c r="B2321" s="4" t="str">
        <f t="shared" si="518"/>
        <v>Rajeev Dhawan</v>
      </c>
      <c r="C2321" s="4" t="s">
        <v>246</v>
      </c>
      <c r="D2321" s="4" t="s">
        <v>97</v>
      </c>
      <c r="E2321" s="4" t="str">
        <f>IF(COUNTIF($E$2:E2320,"Begin: " &amp; C2321 &amp; "-" &amp; D2321 &amp; "-" &amp; H2321)=0,"Begin: " &amp; C2321 &amp; "-" &amp; D2321 &amp; "-" &amp; H2321,IF((C2321 &amp; "-" &amp; D2321 &amp; "-" &amp; H2321)&lt;&gt;(C2322 &amp; "-" &amp; D2322 &amp; "-" &amp; H2322),"End: " &amp; C2321 &amp; "-" &amp; D2321 &amp; "-" &amp; H2321,""))</f>
        <v/>
      </c>
      <c r="F2321" s="4" t="str">
        <f t="shared" si="519"/>
        <v>Wall Street Journal-Unemployment Rate-03-2019</v>
      </c>
      <c r="G2321" s="7">
        <v>43534</v>
      </c>
      <c r="H2321" s="7" t="str">
        <f t="shared" si="520"/>
        <v>03-2019</v>
      </c>
      <c r="I2321" s="7" t="str">
        <f t="shared" ca="1" si="521"/>
        <v>Wall Street Journal: Georgia State University-Unemployment Rate-03-2019</v>
      </c>
      <c r="J2321" s="4" t="str">
        <f t="shared" ca="1" si="522"/>
        <v>Unemployment Rate-Georgia State University:03-2019</v>
      </c>
      <c r="K2321" t="s">
        <v>430</v>
      </c>
      <c r="CK2321">
        <v>4</v>
      </c>
      <c r="CM2321">
        <v>4.0999999999999996</v>
      </c>
      <c r="CO2321">
        <v>4.2</v>
      </c>
      <c r="CQ2321">
        <v>4.3</v>
      </c>
      <c r="CS2321">
        <v>4.5</v>
      </c>
      <c r="CU2321">
        <v>4.5999999999999996</v>
      </c>
    </row>
    <row r="2322" spans="1:99" x14ac:dyDescent="0.55000000000000004">
      <c r="A2322" s="4" t="str">
        <f t="shared" ca="1" si="517"/>
        <v>National Association of Home Builders</v>
      </c>
      <c r="B2322" s="4" t="str">
        <f t="shared" si="518"/>
        <v>Robert Dietz</v>
      </c>
      <c r="C2322" s="4" t="s">
        <v>246</v>
      </c>
      <c r="D2322" s="4" t="s">
        <v>97</v>
      </c>
      <c r="E2322" s="4" t="str">
        <f>IF(COUNTIF($E$2:E2321,"Begin: " &amp; C2322 &amp; "-" &amp; D2322 &amp; "-" &amp; H2322)=0,"Begin: " &amp; C2322 &amp; "-" &amp; D2322 &amp; "-" &amp; H2322,IF((C2322 &amp; "-" &amp; D2322 &amp; "-" &amp; H2322)&lt;&gt;(C2323 &amp; "-" &amp; D2323 &amp; "-" &amp; H2323),"End: " &amp; C2322 &amp; "-" &amp; D2322 &amp; "-" &amp; H2322,""))</f>
        <v/>
      </c>
      <c r="F2322" s="4" t="str">
        <f t="shared" si="519"/>
        <v>Wall Street Journal-Unemployment Rate-03-2019</v>
      </c>
      <c r="G2322" s="7">
        <v>43534</v>
      </c>
      <c r="H2322" s="7" t="str">
        <f t="shared" si="520"/>
        <v>03-2019</v>
      </c>
      <c r="I2322" s="7" t="str">
        <f t="shared" ca="1" si="521"/>
        <v>Wall Street Journal: National Association of Home Builders-Unemployment Rate-03-2019</v>
      </c>
      <c r="J2322" s="4" t="str">
        <f t="shared" ca="1" si="522"/>
        <v>Unemployment Rate-National Association of Home Builders:03-2019</v>
      </c>
      <c r="K2322" t="s">
        <v>754</v>
      </c>
      <c r="CK2322">
        <v>3.6</v>
      </c>
      <c r="CM2322">
        <v>3.6</v>
      </c>
      <c r="CO2322">
        <v>3.8</v>
      </c>
      <c r="CQ2322">
        <v>4.2</v>
      </c>
    </row>
    <row r="2323" spans="1:99" x14ac:dyDescent="0.55000000000000004">
      <c r="A2323" s="4" t="str">
        <f t="shared" ca="1" si="517"/>
        <v>Fannie Mae</v>
      </c>
      <c r="B2323" s="4" t="str">
        <f t="shared" si="518"/>
        <v>Douglas Duncan</v>
      </c>
      <c r="C2323" s="4" t="s">
        <v>246</v>
      </c>
      <c r="D2323" s="4" t="s">
        <v>97</v>
      </c>
      <c r="E2323" s="4" t="str">
        <f>IF(COUNTIF($E$2:E2322,"Begin: " &amp; C2323 &amp; "-" &amp; D2323 &amp; "-" &amp; H2323)=0,"Begin: " &amp; C2323 &amp; "-" &amp; D2323 &amp; "-" &amp; H2323,IF((C2323 &amp; "-" &amp; D2323 &amp; "-" &amp; H2323)&lt;&gt;(C2324 &amp; "-" &amp; D2324 &amp; "-" &amp; H2324),"End: " &amp; C2323 &amp; "-" &amp; D2323 &amp; "-" &amp; H2323,""))</f>
        <v/>
      </c>
      <c r="F2323" s="4" t="str">
        <f t="shared" si="519"/>
        <v>Wall Street Journal-Unemployment Rate-03-2019</v>
      </c>
      <c r="G2323" s="7">
        <v>43534</v>
      </c>
      <c r="H2323" s="7" t="str">
        <f t="shared" si="520"/>
        <v>03-2019</v>
      </c>
      <c r="I2323" s="7" t="str">
        <f t="shared" ca="1" si="521"/>
        <v>Wall Street Journal: Fannie Mae-Unemployment Rate-03-2019</v>
      </c>
      <c r="J2323" s="4" t="str">
        <f t="shared" ca="1" si="522"/>
        <v>Unemployment Rate-Fannie Mae:03-2019</v>
      </c>
      <c r="K2323" t="s">
        <v>206</v>
      </c>
      <c r="CK2323">
        <v>3.7</v>
      </c>
      <c r="CM2323">
        <v>3.5</v>
      </c>
      <c r="CO2323">
        <v>3.5</v>
      </c>
      <c r="CQ2323">
        <v>3.7</v>
      </c>
      <c r="CS2323">
        <v>3.9</v>
      </c>
      <c r="CU2323">
        <v>4.0999999999999996</v>
      </c>
    </row>
    <row r="2324" spans="1:99" x14ac:dyDescent="0.55000000000000004">
      <c r="A2324" s="4" t="str">
        <f t="shared" ca="1" si="517"/>
        <v>Comerica Bank</v>
      </c>
      <c r="B2324" s="4" t="str">
        <f t="shared" si="518"/>
        <v>Robert Dye</v>
      </c>
      <c r="C2324" s="4" t="s">
        <v>246</v>
      </c>
      <c r="D2324" s="4" t="s">
        <v>97</v>
      </c>
      <c r="E2324" s="4" t="str">
        <f>IF(COUNTIF($E$2:E2323,"Begin: " &amp; C2324 &amp; "-" &amp; D2324 &amp; "-" &amp; H2324)=0,"Begin: " &amp; C2324 &amp; "-" &amp; D2324 &amp; "-" &amp; H2324,IF((C2324 &amp; "-" &amp; D2324 &amp; "-" &amp; H2324)&lt;&gt;(C2325 &amp; "-" &amp; D2325 &amp; "-" &amp; H2325),"End: " &amp; C2324 &amp; "-" &amp; D2324 &amp; "-" &amp; H2324,""))</f>
        <v/>
      </c>
      <c r="F2324" s="4" t="str">
        <f t="shared" si="519"/>
        <v>Wall Street Journal-Unemployment Rate-03-2019</v>
      </c>
      <c r="G2324" s="7">
        <v>43534</v>
      </c>
      <c r="H2324" s="7" t="str">
        <f t="shared" si="520"/>
        <v>03-2019</v>
      </c>
      <c r="I2324" s="7" t="str">
        <f t="shared" ca="1" si="521"/>
        <v>Wall Street Journal: Comerica Bank-Unemployment Rate-03-2019</v>
      </c>
      <c r="J2324" s="4" t="str">
        <f t="shared" ca="1" si="522"/>
        <v>Unemployment Rate-Comerica Bank:03-2019</v>
      </c>
      <c r="K2324" t="s">
        <v>207</v>
      </c>
      <c r="CK2324">
        <v>3.8</v>
      </c>
      <c r="CM2324">
        <v>3.6</v>
      </c>
      <c r="CO2324">
        <v>3.6</v>
      </c>
      <c r="CQ2324">
        <v>3.6</v>
      </c>
      <c r="CS2324">
        <v>3.7</v>
      </c>
      <c r="CU2324">
        <v>3.9</v>
      </c>
    </row>
    <row r="2325" spans="1:99" x14ac:dyDescent="0.55000000000000004">
      <c r="A2325" s="4" t="str">
        <f t="shared" ca="1" si="517"/>
        <v>PNC Financial Services Group</v>
      </c>
      <c r="B2325" s="4" t="str">
        <f t="shared" si="518"/>
        <v>Augustine Faucher</v>
      </c>
      <c r="C2325" s="4" t="s">
        <v>246</v>
      </c>
      <c r="D2325" s="4" t="s">
        <v>97</v>
      </c>
      <c r="E2325" s="4" t="str">
        <f>IF(COUNTIF($E$2:E2324,"Begin: " &amp; C2325 &amp; "-" &amp; D2325 &amp; "-" &amp; H2325)=0,"Begin: " &amp; C2325 &amp; "-" &amp; D2325 &amp; "-" &amp; H2325,IF((C2325 &amp; "-" &amp; D2325 &amp; "-" &amp; H2325)&lt;&gt;(C2326 &amp; "-" &amp; D2326 &amp; "-" &amp; H2326),"End: " &amp; C2325 &amp; "-" &amp; D2325 &amp; "-" &amp; H2325,""))</f>
        <v/>
      </c>
      <c r="F2325" s="4" t="str">
        <f t="shared" si="519"/>
        <v>Wall Street Journal-Unemployment Rate-03-2019</v>
      </c>
      <c r="G2325" s="7">
        <v>43534</v>
      </c>
      <c r="H2325" s="7" t="str">
        <f t="shared" si="520"/>
        <v>03-2019</v>
      </c>
      <c r="I2325" s="7" t="str">
        <f t="shared" ca="1" si="521"/>
        <v>Wall Street Journal: PNC Financial Services Group-Unemployment Rate-03-2019</v>
      </c>
      <c r="J2325" s="4" t="str">
        <f t="shared" ca="1" si="522"/>
        <v>Unemployment Rate-PNC Financial Services Group:03-2019</v>
      </c>
      <c r="K2325" t="s">
        <v>769</v>
      </c>
      <c r="CK2325">
        <v>3.6</v>
      </c>
      <c r="CM2325">
        <v>3.4</v>
      </c>
      <c r="CO2325">
        <v>3.5</v>
      </c>
      <c r="CQ2325">
        <v>3.6</v>
      </c>
      <c r="CS2325">
        <v>3.7</v>
      </c>
      <c r="CU2325">
        <v>3.8</v>
      </c>
    </row>
    <row r="2326" spans="1:99" x14ac:dyDescent="0.55000000000000004">
      <c r="A2326" s="4" t="str">
        <f t="shared" ca="1" si="517"/>
        <v>California Lutheran University</v>
      </c>
      <c r="B2326" s="4" t="str">
        <f t="shared" si="518"/>
        <v>Matthew Fienup/Dan Hamilton</v>
      </c>
      <c r="C2326" s="4" t="s">
        <v>246</v>
      </c>
      <c r="D2326" s="4" t="s">
        <v>97</v>
      </c>
      <c r="E2326" s="4" t="str">
        <f>IF(COUNTIF($E$2:E2325,"Begin: " &amp; C2326 &amp; "-" &amp; D2326 &amp; "-" &amp; H2326)=0,"Begin: " &amp; C2326 &amp; "-" &amp; D2326 &amp; "-" &amp; H2326,IF((C2326 &amp; "-" &amp; D2326 &amp; "-" &amp; H2326)&lt;&gt;(C2327 &amp; "-" &amp; D2327 &amp; "-" &amp; H2327),"End: " &amp; C2326 &amp; "-" &amp; D2326 &amp; "-" &amp; H2326,""))</f>
        <v/>
      </c>
      <c r="F2326" s="4" t="str">
        <f t="shared" si="519"/>
        <v>Wall Street Journal-Unemployment Rate-03-2019</v>
      </c>
      <c r="G2326" s="7">
        <v>43534</v>
      </c>
      <c r="H2326" s="7" t="str">
        <f t="shared" si="520"/>
        <v>03-2019</v>
      </c>
      <c r="I2326" s="7" t="str">
        <f t="shared" ca="1" si="521"/>
        <v>Wall Street Journal: California Lutheran University-Unemployment Rate-03-2019</v>
      </c>
      <c r="J2326" s="4" t="str">
        <f t="shared" ca="1" si="522"/>
        <v>Unemployment Rate-California Lutheran University:03-2019</v>
      </c>
      <c r="K2326" t="s">
        <v>796</v>
      </c>
      <c r="CK2326">
        <v>4.04</v>
      </c>
      <c r="CM2326">
        <v>4.13</v>
      </c>
      <c r="CO2326">
        <v>4.13</v>
      </c>
      <c r="CQ2326">
        <v>4.08</v>
      </c>
      <c r="CS2326">
        <v>4.04</v>
      </c>
      <c r="CU2326">
        <v>4.01</v>
      </c>
    </row>
    <row r="2327" spans="1:99" x14ac:dyDescent="0.55000000000000004">
      <c r="A2327" s="4" t="str">
        <f t="shared" ca="1" si="517"/>
        <v>MFR</v>
      </c>
      <c r="B2327" s="4" t="str">
        <f t="shared" si="518"/>
        <v>Maria Fiorini Ramirez/Joshua Shapiro</v>
      </c>
      <c r="C2327" s="4" t="s">
        <v>246</v>
      </c>
      <c r="D2327" s="4" t="s">
        <v>97</v>
      </c>
      <c r="E2327" s="4" t="str">
        <f>IF(COUNTIF($E$2:E2326,"Begin: " &amp; C2327 &amp; "-" &amp; D2327 &amp; "-" &amp; H2327)=0,"Begin: " &amp; C2327 &amp; "-" &amp; D2327 &amp; "-" &amp; H2327,IF((C2327 &amp; "-" &amp; D2327 &amp; "-" &amp; H2327)&lt;&gt;(C2328 &amp; "-" &amp; D2328 &amp; "-" &amp; H2328),"End: " &amp; C2327 &amp; "-" &amp; D2327 &amp; "-" &amp; H2327,""))</f>
        <v/>
      </c>
      <c r="F2327" s="4" t="str">
        <f t="shared" si="519"/>
        <v>Wall Street Journal-Unemployment Rate-03-2019</v>
      </c>
      <c r="G2327" s="7">
        <v>43534</v>
      </c>
      <c r="H2327" s="7" t="str">
        <f t="shared" si="520"/>
        <v>03-2019</v>
      </c>
      <c r="I2327" s="7" t="str">
        <f t="shared" ca="1" si="521"/>
        <v>Wall Street Journal: MFR-Unemployment Rate-03-2019</v>
      </c>
      <c r="J2327" s="4" t="str">
        <f t="shared" ca="1" si="522"/>
        <v>Unemployment Rate-MFR:03-2019</v>
      </c>
      <c r="K2327" t="s">
        <v>208</v>
      </c>
      <c r="CK2327">
        <v>3.9</v>
      </c>
      <c r="CM2327">
        <v>3.7</v>
      </c>
      <c r="CO2327">
        <v>3.8</v>
      </c>
      <c r="CQ2327">
        <v>3.8</v>
      </c>
    </row>
    <row r="2328" spans="1:99" x14ac:dyDescent="0.55000000000000004">
      <c r="A2328" s="4" t="str">
        <f t="shared" ca="1" si="517"/>
        <v>Chamber of Commerce</v>
      </c>
      <c r="B2328" s="4" t="str">
        <f t="shared" si="518"/>
        <v>J.D. Foster</v>
      </c>
      <c r="C2328" s="4" t="s">
        <v>246</v>
      </c>
      <c r="D2328" s="4" t="s">
        <v>97</v>
      </c>
      <c r="E2328" s="4" t="str">
        <f>IF(COUNTIF($E$2:E2327,"Begin: " &amp; C2328 &amp; "-" &amp; D2328 &amp; "-" &amp; H2328)=0,"Begin: " &amp; C2328 &amp; "-" &amp; D2328 &amp; "-" &amp; H2328,IF((C2328 &amp; "-" &amp; D2328 &amp; "-" &amp; H2328)&lt;&gt;(C2329 &amp; "-" &amp; D2329 &amp; "-" &amp; H2329),"End: " &amp; C2328 &amp; "-" &amp; D2328 &amp; "-" &amp; H2328,""))</f>
        <v/>
      </c>
      <c r="F2328" s="4" t="str">
        <f t="shared" si="519"/>
        <v>Wall Street Journal-Unemployment Rate-03-2019</v>
      </c>
      <c r="G2328" s="7">
        <v>43534</v>
      </c>
      <c r="H2328" s="7" t="str">
        <f t="shared" si="520"/>
        <v>03-2019</v>
      </c>
      <c r="I2328" s="7" t="str">
        <f t="shared" ca="1" si="521"/>
        <v>Wall Street Journal: Chamber of Commerce-Unemployment Rate-03-2019</v>
      </c>
      <c r="J2328" s="4" t="str">
        <f t="shared" ca="1" si="522"/>
        <v>Unemployment Rate-Chamber of Commerce:03-2019</v>
      </c>
      <c r="K2328" t="s">
        <v>766</v>
      </c>
      <c r="CK2328">
        <v>3.9</v>
      </c>
      <c r="CM2328">
        <v>3.9</v>
      </c>
      <c r="CO2328">
        <v>4</v>
      </c>
      <c r="CQ2328">
        <v>3.9</v>
      </c>
    </row>
    <row r="2329" spans="1:99" x14ac:dyDescent="0.55000000000000004">
      <c r="A2329" s="4" t="str">
        <f t="shared" ca="1" si="517"/>
        <v>Mortgage Bankers Association</v>
      </c>
      <c r="B2329" s="4" t="str">
        <f t="shared" si="518"/>
        <v>Mike Fratantoni</v>
      </c>
      <c r="C2329" s="4" t="s">
        <v>246</v>
      </c>
      <c r="D2329" s="4" t="s">
        <v>97</v>
      </c>
      <c r="E2329" s="4" t="str">
        <f>IF(COUNTIF($E$2:E2328,"Begin: " &amp; C2329 &amp; "-" &amp; D2329 &amp; "-" &amp; H2329)=0,"Begin: " &amp; C2329 &amp; "-" &amp; D2329 &amp; "-" &amp; H2329,IF((C2329 &amp; "-" &amp; D2329 &amp; "-" &amp; H2329)&lt;&gt;(C2330 &amp; "-" &amp; D2330 &amp; "-" &amp; H2330),"End: " &amp; C2329 &amp; "-" &amp; D2329 &amp; "-" &amp; H2329,""))</f>
        <v/>
      </c>
      <c r="F2329" s="4" t="str">
        <f t="shared" si="519"/>
        <v>Wall Street Journal-Unemployment Rate-03-2019</v>
      </c>
      <c r="G2329" s="7">
        <v>43534</v>
      </c>
      <c r="H2329" s="7" t="str">
        <f t="shared" si="520"/>
        <v>03-2019</v>
      </c>
      <c r="I2329" s="7" t="str">
        <f t="shared" ca="1" si="521"/>
        <v>Wall Street Journal: Mortgage Bankers Association-Unemployment Rate-03-2019</v>
      </c>
      <c r="J2329" s="4" t="str">
        <f t="shared" ca="1" si="522"/>
        <v>Unemployment Rate-Mortgage Bankers Association:03-2019</v>
      </c>
      <c r="K2329" t="s">
        <v>209</v>
      </c>
      <c r="CK2329">
        <v>3.7</v>
      </c>
      <c r="CM2329">
        <v>3.7</v>
      </c>
      <c r="CO2329">
        <v>3.8</v>
      </c>
      <c r="CQ2329">
        <v>3.8</v>
      </c>
      <c r="CS2329">
        <v>3.9</v>
      </c>
      <c r="CU2329">
        <v>3.9</v>
      </c>
    </row>
    <row r="2330" spans="1:99" x14ac:dyDescent="0.55000000000000004">
      <c r="A2330" s="4" t="str">
        <f t="shared" ca="1" si="517"/>
        <v>Robert Fry Economics LLC</v>
      </c>
      <c r="B2330" s="4" t="str">
        <f t="shared" si="518"/>
        <v>Robert Fry</v>
      </c>
      <c r="C2330" s="4" t="s">
        <v>246</v>
      </c>
      <c r="D2330" s="4" t="s">
        <v>97</v>
      </c>
      <c r="E2330" s="4" t="str">
        <f>IF(COUNTIF($E$2:E2329,"Begin: " &amp; C2330 &amp; "-" &amp; D2330 &amp; "-" &amp; H2330)=0,"Begin: " &amp; C2330 &amp; "-" &amp; D2330 &amp; "-" &amp; H2330,IF((C2330 &amp; "-" &amp; D2330 &amp; "-" &amp; H2330)&lt;&gt;(C2331 &amp; "-" &amp; D2331 &amp; "-" &amp; H2331),"End: " &amp; C2330 &amp; "-" &amp; D2330 &amp; "-" &amp; H2330,""))</f>
        <v/>
      </c>
      <c r="F2330" s="4" t="str">
        <f t="shared" si="519"/>
        <v>Wall Street Journal-Unemployment Rate-03-2019</v>
      </c>
      <c r="G2330" s="7">
        <v>43534</v>
      </c>
      <c r="H2330" s="7" t="str">
        <f t="shared" si="520"/>
        <v>03-2019</v>
      </c>
      <c r="I2330" s="7" t="str">
        <f t="shared" ca="1" si="521"/>
        <v>Wall Street Journal: Robert Fry Economics LLC-Unemployment Rate-03-2019</v>
      </c>
      <c r="J2330" s="4" t="str">
        <f t="shared" ca="1" si="522"/>
        <v>Unemployment Rate-Robert Fry Economics LLC:03-2019</v>
      </c>
      <c r="K2330" t="s">
        <v>764</v>
      </c>
      <c r="CK2330">
        <v>3.8</v>
      </c>
      <c r="CM2330">
        <v>3.7</v>
      </c>
      <c r="CO2330">
        <v>3.6</v>
      </c>
      <c r="CQ2330">
        <v>3.6</v>
      </c>
      <c r="CS2330">
        <v>3.6</v>
      </c>
      <c r="CU2330">
        <v>3.6</v>
      </c>
    </row>
    <row r="2331" spans="1:99" x14ac:dyDescent="0.55000000000000004">
      <c r="A2331" s="4" t="str">
        <f t="shared" ca="1" si="517"/>
        <v>Societe Generale</v>
      </c>
      <c r="B2331" s="4" t="str">
        <f t="shared" si="518"/>
        <v>Stephen Gallagher</v>
      </c>
      <c r="C2331" s="4" t="s">
        <v>246</v>
      </c>
      <c r="D2331" s="4" t="s">
        <v>97</v>
      </c>
      <c r="E2331" s="4" t="str">
        <f>IF(COUNTIF($E$2:E2330,"Begin: " &amp; C2331 &amp; "-" &amp; D2331 &amp; "-" &amp; H2331)=0,"Begin: " &amp; C2331 &amp; "-" &amp; D2331 &amp; "-" &amp; H2331,IF((C2331 &amp; "-" &amp; D2331 &amp; "-" &amp; H2331)&lt;&gt;(C2332 &amp; "-" &amp; D2332 &amp; "-" &amp; H2332),"End: " &amp; C2331 &amp; "-" &amp; D2331 &amp; "-" &amp; H2331,""))</f>
        <v/>
      </c>
      <c r="F2331" s="4" t="str">
        <f t="shared" si="519"/>
        <v>Wall Street Journal-Unemployment Rate-03-2019</v>
      </c>
      <c r="G2331" s="7">
        <v>43534</v>
      </c>
      <c r="H2331" s="7" t="str">
        <f t="shared" si="520"/>
        <v>03-2019</v>
      </c>
      <c r="I2331" s="7" t="str">
        <f t="shared" ca="1" si="521"/>
        <v>Wall Street Journal: Societe Generale-Unemployment Rate-03-2019</v>
      </c>
      <c r="J2331" s="4" t="str">
        <f t="shared" ca="1" si="522"/>
        <v>Unemployment Rate-Societe Generale:03-2019</v>
      </c>
      <c r="K2331" t="s">
        <v>657</v>
      </c>
      <c r="CK2331">
        <v>3.5</v>
      </c>
      <c r="CM2331">
        <v>3.6</v>
      </c>
      <c r="CO2331">
        <v>4</v>
      </c>
      <c r="CQ2331">
        <v>4.5</v>
      </c>
      <c r="CS2331">
        <v>4.4000000000000004</v>
      </c>
      <c r="CU2331">
        <v>4.2</v>
      </c>
    </row>
    <row r="2332" spans="1:99" x14ac:dyDescent="0.55000000000000004">
      <c r="A2332" s="4" t="str">
        <f t="shared" ca="1" si="517"/>
        <v>Barclays</v>
      </c>
      <c r="B2332" s="4" t="str">
        <f t="shared" si="518"/>
        <v>Michael Gapen *</v>
      </c>
      <c r="C2332" s="4" t="s">
        <v>246</v>
      </c>
      <c r="D2332" s="4" t="s">
        <v>97</v>
      </c>
      <c r="E2332" s="4" t="str">
        <f>IF(COUNTIF($E$2:E2331,"Begin: " &amp; C2332 &amp; "-" &amp; D2332 &amp; "-" &amp; H2332)=0,"Begin: " &amp; C2332 &amp; "-" &amp; D2332 &amp; "-" &amp; H2332,IF((C2332 &amp; "-" &amp; D2332 &amp; "-" &amp; H2332)&lt;&gt;(C2333 &amp; "-" &amp; D2333 &amp; "-" &amp; H2333),"End: " &amp; C2332 &amp; "-" &amp; D2332 &amp; "-" &amp; H2332,""))</f>
        <v/>
      </c>
      <c r="F2332" s="4" t="str">
        <f t="shared" si="519"/>
        <v>Wall Street Journal-Unemployment Rate-03-2019</v>
      </c>
      <c r="G2332" s="7">
        <v>43534</v>
      </c>
      <c r="H2332" s="7" t="str">
        <f t="shared" si="520"/>
        <v>03-2019</v>
      </c>
      <c r="I2332" s="7" t="str">
        <f t="shared" ca="1" si="521"/>
        <v>Wall Street Journal: Barclays-Unemployment Rate-03-2019</v>
      </c>
      <c r="J2332" s="4" t="str">
        <f t="shared" ca="1" si="522"/>
        <v>Unemployment Rate-Barclays:03-2019</v>
      </c>
      <c r="K2332" t="s">
        <v>751</v>
      </c>
    </row>
    <row r="2333" spans="1:99" x14ac:dyDescent="0.55000000000000004">
      <c r="A2333" s="4" t="str">
        <f t="shared" ca="1" si="517"/>
        <v>NatWest Markets</v>
      </c>
      <c r="B2333" s="4" t="str">
        <f t="shared" si="518"/>
        <v>Michelle Girard *</v>
      </c>
      <c r="C2333" s="4" t="s">
        <v>246</v>
      </c>
      <c r="D2333" s="4" t="s">
        <v>97</v>
      </c>
      <c r="E2333" s="4" t="str">
        <f>IF(COUNTIF($E$2:E2332,"Begin: " &amp; C2333 &amp; "-" &amp; D2333 &amp; "-" &amp; H2333)=0,"Begin: " &amp; C2333 &amp; "-" &amp; D2333 &amp; "-" &amp; H2333,IF((C2333 &amp; "-" &amp; D2333 &amp; "-" &amp; H2333)&lt;&gt;(C2334 &amp; "-" &amp; D2334 &amp; "-" &amp; H2334),"End: " &amp; C2333 &amp; "-" &amp; D2333 &amp; "-" &amp; H2333,""))</f>
        <v/>
      </c>
      <c r="F2333" s="4" t="str">
        <f t="shared" si="519"/>
        <v>Wall Street Journal-Unemployment Rate-03-2019</v>
      </c>
      <c r="G2333" s="7">
        <v>43534</v>
      </c>
      <c r="H2333" s="7" t="str">
        <f t="shared" si="520"/>
        <v>03-2019</v>
      </c>
      <c r="I2333" s="7" t="str">
        <f t="shared" ca="1" si="521"/>
        <v>Wall Street Journal: NatWest Markets-Unemployment Rate-03-2019</v>
      </c>
      <c r="J2333" s="4" t="str">
        <f t="shared" ca="1" si="522"/>
        <v>Unemployment Rate-NatWest Markets:03-2019</v>
      </c>
      <c r="K2333" t="s">
        <v>806</v>
      </c>
    </row>
    <row r="2334" spans="1:99" x14ac:dyDescent="0.55000000000000004">
      <c r="A2334" s="4" t="str">
        <f t="shared" ca="1" si="517"/>
        <v>BMO Capital</v>
      </c>
      <c r="B2334" s="4" t="str">
        <f t="shared" si="518"/>
        <v>Michael Gregory</v>
      </c>
      <c r="C2334" s="4" t="s">
        <v>246</v>
      </c>
      <c r="D2334" s="4" t="s">
        <v>97</v>
      </c>
      <c r="E2334" s="4" t="str">
        <f>IF(COUNTIF($E$2:E2333,"Begin: " &amp; C2334 &amp; "-" &amp; D2334 &amp; "-" &amp; H2334)=0,"Begin: " &amp; C2334 &amp; "-" &amp; D2334 &amp; "-" &amp; H2334,IF((C2334 &amp; "-" &amp; D2334 &amp; "-" &amp; H2334)&lt;&gt;(C2335 &amp; "-" &amp; D2335 &amp; "-" &amp; H2335),"End: " &amp; C2334 &amp; "-" &amp; D2334 &amp; "-" &amp; H2334,""))</f>
        <v/>
      </c>
      <c r="F2334" s="4" t="str">
        <f t="shared" si="519"/>
        <v>Wall Street Journal-Unemployment Rate-03-2019</v>
      </c>
      <c r="G2334" s="7">
        <v>43534</v>
      </c>
      <c r="H2334" s="7" t="str">
        <f t="shared" si="520"/>
        <v>03-2019</v>
      </c>
      <c r="I2334" s="7" t="str">
        <f t="shared" ca="1" si="521"/>
        <v>Wall Street Journal: BMO Capital-Unemployment Rate-03-2019</v>
      </c>
      <c r="J2334" s="4" t="str">
        <f t="shared" ca="1" si="522"/>
        <v>Unemployment Rate-BMO Capital:03-2019</v>
      </c>
      <c r="K2334" t="s">
        <v>798</v>
      </c>
      <c r="CK2334">
        <v>3.7</v>
      </c>
      <c r="CM2334">
        <v>3.5</v>
      </c>
      <c r="CO2334">
        <v>3.5</v>
      </c>
      <c r="CQ2334">
        <v>3.7</v>
      </c>
    </row>
    <row r="2335" spans="1:99" x14ac:dyDescent="0.55000000000000004">
      <c r="A2335" s="4" t="str">
        <f t="shared" ca="1" si="517"/>
        <v>TD Securities</v>
      </c>
      <c r="B2335" s="4" t="str">
        <f t="shared" si="518"/>
        <v>Michael Hanson</v>
      </c>
      <c r="C2335" s="4" t="s">
        <v>246</v>
      </c>
      <c r="D2335" s="4" t="s">
        <v>97</v>
      </c>
      <c r="E2335" s="4" t="str">
        <f>IF(COUNTIF($E$2:E2334,"Begin: " &amp; C2335 &amp; "-" &amp; D2335 &amp; "-" &amp; H2335)=0,"Begin: " &amp; C2335 &amp; "-" &amp; D2335 &amp; "-" &amp; H2335,IF((C2335 &amp; "-" &amp; D2335 &amp; "-" &amp; H2335)&lt;&gt;(C2336 &amp; "-" &amp; D2336 &amp; "-" &amp; H2336),"End: " &amp; C2335 &amp; "-" &amp; D2335 &amp; "-" &amp; H2335,""))</f>
        <v/>
      </c>
      <c r="F2335" s="4" t="str">
        <f t="shared" si="519"/>
        <v>Wall Street Journal-Unemployment Rate-03-2019</v>
      </c>
      <c r="G2335" s="7">
        <v>43534</v>
      </c>
      <c r="H2335" s="7" t="str">
        <f t="shared" si="520"/>
        <v>03-2019</v>
      </c>
      <c r="I2335" s="7" t="str">
        <f t="shared" ca="1" si="521"/>
        <v>Wall Street Journal: TD Securities-Unemployment Rate-03-2019</v>
      </c>
      <c r="J2335" s="4" t="str">
        <f t="shared" ca="1" si="522"/>
        <v>Unemployment Rate-TD Securities:03-2019</v>
      </c>
      <c r="K2335" t="s">
        <v>799</v>
      </c>
      <c r="CK2335">
        <v>3.6</v>
      </c>
      <c r="CM2335">
        <v>3.6</v>
      </c>
      <c r="CO2335">
        <v>3.7</v>
      </c>
      <c r="CQ2335">
        <v>3.9</v>
      </c>
    </row>
    <row r="2336" spans="1:99" x14ac:dyDescent="0.55000000000000004">
      <c r="A2336" s="4" t="str">
        <f t="shared" ca="1" si="517"/>
        <v>Goldman Sachs</v>
      </c>
      <c r="B2336" s="4" t="str">
        <f t="shared" si="518"/>
        <v>Jan Hatzius</v>
      </c>
      <c r="C2336" s="4" t="s">
        <v>246</v>
      </c>
      <c r="D2336" s="4" t="s">
        <v>97</v>
      </c>
      <c r="E2336" s="4" t="str">
        <f>IF(COUNTIF($E$2:E2335,"Begin: " &amp; C2336 &amp; "-" &amp; D2336 &amp; "-" &amp; H2336)=0,"Begin: " &amp; C2336 &amp; "-" &amp; D2336 &amp; "-" &amp; H2336,IF((C2336 &amp; "-" &amp; D2336 &amp; "-" &amp; H2336)&lt;&gt;(C2337 &amp; "-" &amp; D2337 &amp; "-" &amp; H2337),"End: " &amp; C2336 &amp; "-" &amp; D2336 &amp; "-" &amp; H2336,""))</f>
        <v/>
      </c>
      <c r="F2336" s="4" t="str">
        <f t="shared" si="519"/>
        <v>Wall Street Journal-Unemployment Rate-03-2019</v>
      </c>
      <c r="G2336" s="7">
        <v>43534</v>
      </c>
      <c r="H2336" s="7" t="str">
        <f t="shared" si="520"/>
        <v>03-2019</v>
      </c>
      <c r="I2336" s="7" t="str">
        <f t="shared" ca="1" si="521"/>
        <v>Wall Street Journal: Goldman Sachs-Unemployment Rate-03-2019</v>
      </c>
      <c r="J2336" s="4" t="str">
        <f t="shared" ca="1" si="522"/>
        <v>Unemployment Rate-Goldman Sachs:03-2019</v>
      </c>
      <c r="K2336" t="s">
        <v>213</v>
      </c>
      <c r="CK2336">
        <v>3.8</v>
      </c>
      <c r="CM2336">
        <v>3.6</v>
      </c>
      <c r="CO2336">
        <v>3.5</v>
      </c>
      <c r="CQ2336">
        <v>3.6</v>
      </c>
      <c r="CS2336">
        <v>3.7</v>
      </c>
      <c r="CU2336">
        <v>3.7</v>
      </c>
    </row>
    <row r="2337" spans="1:99" x14ac:dyDescent="0.55000000000000004">
      <c r="A2337" s="4" t="str">
        <f t="shared" ca="1" si="517"/>
        <v>Scotiabank</v>
      </c>
      <c r="B2337" s="4" t="str">
        <f t="shared" si="518"/>
        <v>Derek Holt</v>
      </c>
      <c r="C2337" s="4" t="s">
        <v>246</v>
      </c>
      <c r="D2337" s="4" t="s">
        <v>97</v>
      </c>
      <c r="E2337" s="4" t="str">
        <f>IF(COUNTIF($E$2:E2336,"Begin: " &amp; C2337 &amp; "-" &amp; D2337 &amp; "-" &amp; H2337)=0,"Begin: " &amp; C2337 &amp; "-" &amp; D2337 &amp; "-" &amp; H2337,IF((C2337 &amp; "-" &amp; D2337 &amp; "-" &amp; H2337)&lt;&gt;(C2338 &amp; "-" &amp; D2338 &amp; "-" &amp; H2338),"End: " &amp; C2337 &amp; "-" &amp; D2337 &amp; "-" &amp; H2337,""))</f>
        <v/>
      </c>
      <c r="F2337" s="4" t="str">
        <f t="shared" si="519"/>
        <v>Wall Street Journal-Unemployment Rate-03-2019</v>
      </c>
      <c r="G2337" s="7">
        <v>43534</v>
      </c>
      <c r="H2337" s="7" t="str">
        <f t="shared" si="520"/>
        <v>03-2019</v>
      </c>
      <c r="I2337" s="7" t="str">
        <f t="shared" ca="1" si="521"/>
        <v>Wall Street Journal: Scotiabank-Unemployment Rate-03-2019</v>
      </c>
      <c r="J2337" s="4" t="str">
        <f t="shared" ca="1" si="522"/>
        <v>Unemployment Rate-Scotiabank:03-2019</v>
      </c>
      <c r="K2337" t="s">
        <v>432</v>
      </c>
      <c r="CK2337">
        <v>3.9</v>
      </c>
      <c r="CM2337">
        <v>3.9</v>
      </c>
      <c r="CO2337">
        <v>4</v>
      </c>
      <c r="CQ2337">
        <v>4.0999999999999996</v>
      </c>
      <c r="CS2337">
        <v>4</v>
      </c>
      <c r="CU2337">
        <v>4</v>
      </c>
    </row>
    <row r="2338" spans="1:99" x14ac:dyDescent="0.55000000000000004">
      <c r="A2338" s="4" t="str">
        <f t="shared" ca="1" si="517"/>
        <v>KPMG</v>
      </c>
      <c r="B2338" s="4" t="str">
        <f t="shared" si="518"/>
        <v>Constance Hunter *</v>
      </c>
      <c r="C2338" s="4" t="s">
        <v>246</v>
      </c>
      <c r="D2338" s="4" t="s">
        <v>97</v>
      </c>
      <c r="E2338" s="4" t="str">
        <f>IF(COUNTIF($E$2:E2337,"Begin: " &amp; C2338 &amp; "-" &amp; D2338 &amp; "-" &amp; H2338)=0,"Begin: " &amp; C2338 &amp; "-" &amp; D2338 &amp; "-" &amp; H2338,IF((C2338 &amp; "-" &amp; D2338 &amp; "-" &amp; H2338)&lt;&gt;(C2339 &amp; "-" &amp; D2339 &amp; "-" &amp; H2339),"End: " &amp; C2338 &amp; "-" &amp; D2338 &amp; "-" &amp; H2338,""))</f>
        <v/>
      </c>
      <c r="F2338" s="4" t="str">
        <f t="shared" si="519"/>
        <v>Wall Street Journal-Unemployment Rate-03-2019</v>
      </c>
      <c r="G2338" s="7">
        <v>43534</v>
      </c>
      <c r="H2338" s="7" t="str">
        <f t="shared" si="520"/>
        <v>03-2019</v>
      </c>
      <c r="I2338" s="7" t="str">
        <f t="shared" ca="1" si="521"/>
        <v>Wall Street Journal: KPMG-Unemployment Rate-03-2019</v>
      </c>
      <c r="J2338" s="4" t="str">
        <f t="shared" ca="1" si="522"/>
        <v>Unemployment Rate-KPMG:03-2019</v>
      </c>
      <c r="K2338" t="s">
        <v>433</v>
      </c>
    </row>
    <row r="2339" spans="1:99" x14ac:dyDescent="0.55000000000000004">
      <c r="A2339" s="4" t="str">
        <f t="shared" ca="1" si="517"/>
        <v>BBVA</v>
      </c>
      <c r="B2339" s="4" t="str">
        <f t="shared" si="518"/>
        <v xml:space="preserve">Nathaniel Karp
</v>
      </c>
      <c r="C2339" s="4" t="s">
        <v>246</v>
      </c>
      <c r="D2339" s="4" t="s">
        <v>97</v>
      </c>
      <c r="E2339" s="4" t="str">
        <f>IF(COUNTIF($E$2:E2338,"Begin: " &amp; C2339 &amp; "-" &amp; D2339 &amp; "-" &amp; H2339)=0,"Begin: " &amp; C2339 &amp; "-" &amp; D2339 &amp; "-" &amp; H2339,IF((C2339 &amp; "-" &amp; D2339 &amp; "-" &amp; H2339)&lt;&gt;(C2340 &amp; "-" &amp; D2340 &amp; "-" &amp; H2340),"End: " &amp; C2339 &amp; "-" &amp; D2339 &amp; "-" &amp; H2339,""))</f>
        <v/>
      </c>
      <c r="F2339" s="4" t="str">
        <f t="shared" si="519"/>
        <v>Wall Street Journal-Unemployment Rate-03-2019</v>
      </c>
      <c r="G2339" s="7">
        <v>43534</v>
      </c>
      <c r="H2339" s="7" t="str">
        <f t="shared" si="520"/>
        <v>03-2019</v>
      </c>
      <c r="I2339" s="7" t="str">
        <f t="shared" ca="1" si="521"/>
        <v>Wall Street Journal: BBVA-Unemployment Rate-03-2019</v>
      </c>
      <c r="J2339" s="4" t="str">
        <f t="shared" ca="1" si="522"/>
        <v>Unemployment Rate-BBVA:03-2019</v>
      </c>
      <c r="K2339" t="s">
        <v>434</v>
      </c>
      <c r="CK2339">
        <v>3.6</v>
      </c>
      <c r="CM2339">
        <v>3.8</v>
      </c>
      <c r="CO2339">
        <v>3.9</v>
      </c>
      <c r="CQ2339">
        <v>4</v>
      </c>
      <c r="CS2339">
        <v>4.0999999999999996</v>
      </c>
      <c r="CU2339">
        <v>4.2</v>
      </c>
    </row>
    <row r="2340" spans="1:99" x14ac:dyDescent="0.55000000000000004">
      <c r="A2340" s="4" t="str">
        <f t="shared" ca="1" si="517"/>
        <v>National Retail Federation</v>
      </c>
      <c r="B2340" s="4" t="str">
        <f t="shared" si="518"/>
        <v>Jack Kleinhenz</v>
      </c>
      <c r="C2340" s="4" t="s">
        <v>246</v>
      </c>
      <c r="D2340" s="4" t="s">
        <v>97</v>
      </c>
      <c r="E2340" s="4" t="str">
        <f>IF(COUNTIF($E$2:E2339,"Begin: " &amp; C2340 &amp; "-" &amp; D2340 &amp; "-" &amp; H2340)=0,"Begin: " &amp; C2340 &amp; "-" &amp; D2340 &amp; "-" &amp; H2340,IF((C2340 &amp; "-" &amp; D2340 &amp; "-" &amp; H2340)&lt;&gt;(C2341 &amp; "-" &amp; D2341 &amp; "-" &amp; H2341),"End: " &amp; C2340 &amp; "-" &amp; D2340 &amp; "-" &amp; H2340,""))</f>
        <v/>
      </c>
      <c r="F2340" s="4" t="str">
        <f t="shared" si="519"/>
        <v>Wall Street Journal-Unemployment Rate-03-2019</v>
      </c>
      <c r="G2340" s="7">
        <v>43534</v>
      </c>
      <c r="H2340" s="7" t="str">
        <f t="shared" si="520"/>
        <v>03-2019</v>
      </c>
      <c r="I2340" s="7" t="str">
        <f t="shared" ca="1" si="521"/>
        <v>Wall Street Journal: National Retail Federation-Unemployment Rate-03-2019</v>
      </c>
      <c r="J2340" s="4" t="str">
        <f t="shared" ca="1" si="522"/>
        <v>Unemployment Rate-National Retail Federation:03-2019</v>
      </c>
      <c r="K2340" t="s">
        <v>216</v>
      </c>
      <c r="CK2340">
        <v>3.7</v>
      </c>
      <c r="CM2340">
        <v>3.5</v>
      </c>
      <c r="CO2340">
        <v>3.4</v>
      </c>
      <c r="CQ2340">
        <v>3.8</v>
      </c>
    </row>
    <row r="2341" spans="1:99" x14ac:dyDescent="0.55000000000000004">
      <c r="A2341" s="4" t="str">
        <f t="shared" ca="1" si="517"/>
        <v>Natixis CIB Americas</v>
      </c>
      <c r="B2341" s="4" t="str">
        <f t="shared" si="518"/>
        <v>Joseph LaVorgna</v>
      </c>
      <c r="C2341" s="4" t="s">
        <v>246</v>
      </c>
      <c r="D2341" s="4" t="s">
        <v>97</v>
      </c>
      <c r="E2341" s="4" t="str">
        <f>IF(COUNTIF($E$2:E2340,"Begin: " &amp; C2341 &amp; "-" &amp; D2341 &amp; "-" &amp; H2341)=0,"Begin: " &amp; C2341 &amp; "-" &amp; D2341 &amp; "-" &amp; H2341,IF((C2341 &amp; "-" &amp; D2341 &amp; "-" &amp; H2341)&lt;&gt;(C2342 &amp; "-" &amp; D2342 &amp; "-" &amp; H2342),"End: " &amp; C2341 &amp; "-" &amp; D2341 &amp; "-" &amp; H2341,""))</f>
        <v/>
      </c>
      <c r="F2341" s="4" t="str">
        <f t="shared" si="519"/>
        <v>Wall Street Journal-Unemployment Rate-03-2019</v>
      </c>
      <c r="G2341" s="7">
        <v>43534</v>
      </c>
      <c r="H2341" s="7" t="str">
        <f t="shared" si="520"/>
        <v>03-2019</v>
      </c>
      <c r="I2341" s="7" t="str">
        <f t="shared" ca="1" si="521"/>
        <v>Wall Street Journal: Natixis CIB Americas-Unemployment Rate-03-2019</v>
      </c>
      <c r="J2341" s="4" t="str">
        <f t="shared" ca="1" si="522"/>
        <v>Unemployment Rate-Natixis CIB Americas:03-2019</v>
      </c>
      <c r="K2341" t="s">
        <v>774</v>
      </c>
      <c r="CK2341">
        <v>3.8</v>
      </c>
      <c r="CM2341">
        <v>3.8</v>
      </c>
      <c r="CO2341">
        <v>3.9</v>
      </c>
      <c r="CQ2341">
        <v>4.0999999999999996</v>
      </c>
      <c r="CS2341">
        <v>4.5</v>
      </c>
      <c r="CU2341">
        <v>4.7</v>
      </c>
    </row>
    <row r="2342" spans="1:99" x14ac:dyDescent="0.55000000000000004">
      <c r="A2342" s="4" t="str">
        <f t="shared" ca="1" si="517"/>
        <v>UCLA Anderson Forecast</v>
      </c>
      <c r="B2342" s="4" t="str">
        <f t="shared" si="518"/>
        <v>Edward Leamer/David Shulman</v>
      </c>
      <c r="C2342" s="4" t="s">
        <v>246</v>
      </c>
      <c r="D2342" s="4" t="s">
        <v>97</v>
      </c>
      <c r="E2342" s="4" t="str">
        <f>IF(COUNTIF($E$2:E2341,"Begin: " &amp; C2342 &amp; "-" &amp; D2342 &amp; "-" &amp; H2342)=0,"Begin: " &amp; C2342 &amp; "-" &amp; D2342 &amp; "-" &amp; H2342,IF((C2342 &amp; "-" &amp; D2342 &amp; "-" &amp; H2342)&lt;&gt;(C2343 &amp; "-" &amp; D2343 &amp; "-" &amp; H2343),"End: " &amp; C2342 &amp; "-" &amp; D2342 &amp; "-" &amp; H2342,""))</f>
        <v/>
      </c>
      <c r="F2342" s="4" t="str">
        <f t="shared" si="519"/>
        <v>Wall Street Journal-Unemployment Rate-03-2019</v>
      </c>
      <c r="G2342" s="7">
        <v>43534</v>
      </c>
      <c r="H2342" s="7" t="str">
        <f t="shared" si="520"/>
        <v>03-2019</v>
      </c>
      <c r="I2342" s="7" t="str">
        <f t="shared" ca="1" si="521"/>
        <v>Wall Street Journal: UCLA Anderson Forecast-Unemployment Rate-03-2019</v>
      </c>
      <c r="J2342" s="4" t="str">
        <f t="shared" ca="1" si="522"/>
        <v>Unemployment Rate-UCLA Anderson Forecast:03-2019</v>
      </c>
      <c r="K2342" t="s">
        <v>218</v>
      </c>
      <c r="CK2342">
        <v>3.6</v>
      </c>
      <c r="CM2342">
        <v>3.7</v>
      </c>
      <c r="CO2342">
        <v>3.8</v>
      </c>
      <c r="CQ2342">
        <v>4.0999999999999996</v>
      </c>
      <c r="CS2342">
        <v>4.0999999999999996</v>
      </c>
      <c r="CU2342">
        <v>4</v>
      </c>
    </row>
    <row r="2343" spans="1:99" x14ac:dyDescent="0.55000000000000004">
      <c r="A2343" s="4" t="str">
        <f t="shared" ca="1" si="517"/>
        <v>NEMA Business Information Services</v>
      </c>
      <c r="B2343" s="4" t="str">
        <f t="shared" si="518"/>
        <v>Don Leavens/Steven Wilcox</v>
      </c>
      <c r="C2343" s="4" t="s">
        <v>246</v>
      </c>
      <c r="D2343" s="4" t="s">
        <v>97</v>
      </c>
      <c r="E2343" s="4" t="str">
        <f>IF(COUNTIF($E$2:E2342,"Begin: " &amp; C2343 &amp; "-" &amp; D2343 &amp; "-" &amp; H2343)=0,"Begin: " &amp; C2343 &amp; "-" &amp; D2343 &amp; "-" &amp; H2343,IF((C2343 &amp; "-" &amp; D2343 &amp; "-" &amp; H2343)&lt;&gt;(C2344 &amp; "-" &amp; D2344 &amp; "-" &amp; H2344),"End: " &amp; C2343 &amp; "-" &amp; D2343 &amp; "-" &amp; H2343,""))</f>
        <v/>
      </c>
      <c r="F2343" s="4" t="str">
        <f t="shared" si="519"/>
        <v>Wall Street Journal-Unemployment Rate-03-2019</v>
      </c>
      <c r="G2343" s="7">
        <v>43534</v>
      </c>
      <c r="H2343" s="7" t="str">
        <f t="shared" si="520"/>
        <v>03-2019</v>
      </c>
      <c r="I2343" s="7" t="str">
        <f t="shared" ca="1" si="521"/>
        <v>Wall Street Journal: NEMA Business Information Services-Unemployment Rate-03-2019</v>
      </c>
      <c r="J2343" s="4" t="str">
        <f t="shared" ca="1" si="522"/>
        <v>Unemployment Rate-NEMA Business Information Services:03-2019</v>
      </c>
      <c r="K2343" t="s">
        <v>765</v>
      </c>
      <c r="CK2343">
        <v>3.6</v>
      </c>
      <c r="CM2343">
        <v>3.5</v>
      </c>
      <c r="CO2343">
        <v>3.5</v>
      </c>
      <c r="CQ2343">
        <v>3.7</v>
      </c>
      <c r="CS2343">
        <v>3.8</v>
      </c>
      <c r="CU2343">
        <v>4</v>
      </c>
    </row>
    <row r="2344" spans="1:99" x14ac:dyDescent="0.55000000000000004">
      <c r="A2344" s="4" t="str">
        <f t="shared" ca="1" si="517"/>
        <v>HSBC</v>
      </c>
      <c r="B2344" s="4" t="str">
        <f t="shared" si="518"/>
        <v>Kevin Logan</v>
      </c>
      <c r="C2344" s="4" t="s">
        <v>246</v>
      </c>
      <c r="D2344" s="4" t="s">
        <v>97</v>
      </c>
      <c r="E2344" s="4" t="str">
        <f>IF(COUNTIF($E$2:E2343,"Begin: " &amp; C2344 &amp; "-" &amp; D2344 &amp; "-" &amp; H2344)=0,"Begin: " &amp; C2344 &amp; "-" &amp; D2344 &amp; "-" &amp; H2344,IF((C2344 &amp; "-" &amp; D2344 &amp; "-" &amp; H2344)&lt;&gt;(C2345 &amp; "-" &amp; D2345 &amp; "-" &amp; H2345),"End: " &amp; C2344 &amp; "-" &amp; D2344 &amp; "-" &amp; H2344,""))</f>
        <v/>
      </c>
      <c r="F2344" s="4" t="str">
        <f t="shared" si="519"/>
        <v>Wall Street Journal-Unemployment Rate-03-2019</v>
      </c>
      <c r="G2344" s="7">
        <v>43534</v>
      </c>
      <c r="H2344" s="7" t="str">
        <f t="shared" si="520"/>
        <v>03-2019</v>
      </c>
      <c r="I2344" s="7" t="str">
        <f t="shared" ca="1" si="521"/>
        <v>Wall Street Journal: HSBC-Unemployment Rate-03-2019</v>
      </c>
      <c r="J2344" s="4" t="str">
        <f t="shared" ca="1" si="522"/>
        <v>Unemployment Rate-HSBC:03-2019</v>
      </c>
      <c r="K2344" t="s">
        <v>435</v>
      </c>
      <c r="CK2344">
        <v>3.6</v>
      </c>
      <c r="CM2344">
        <v>3.5</v>
      </c>
      <c r="CO2344">
        <v>3.7</v>
      </c>
      <c r="CQ2344">
        <v>3.8</v>
      </c>
    </row>
    <row r="2345" spans="1:99" x14ac:dyDescent="0.55000000000000004">
      <c r="A2345" s="4" t="str">
        <f t="shared" ca="1" si="517"/>
        <v>Moody's Investors Service</v>
      </c>
      <c r="B2345" s="4" t="str">
        <f t="shared" si="518"/>
        <v>John Lonski</v>
      </c>
      <c r="C2345" s="4" t="s">
        <v>246</v>
      </c>
      <c r="D2345" s="4" t="s">
        <v>97</v>
      </c>
      <c r="E2345" s="4" t="str">
        <f>IF(COUNTIF($E$2:E2344,"Begin: " &amp; C2345 &amp; "-" &amp; D2345 &amp; "-" &amp; H2345)=0,"Begin: " &amp; C2345 &amp; "-" &amp; D2345 &amp; "-" &amp; H2345,IF((C2345 &amp; "-" &amp; D2345 &amp; "-" &amp; H2345)&lt;&gt;(C2346 &amp; "-" &amp; D2346 &amp; "-" &amp; H2346),"End: " &amp; C2345 &amp; "-" &amp; D2345 &amp; "-" &amp; H2345,""))</f>
        <v/>
      </c>
      <c r="F2345" s="4" t="str">
        <f t="shared" si="519"/>
        <v>Wall Street Journal-Unemployment Rate-03-2019</v>
      </c>
      <c r="G2345" s="7">
        <v>43534</v>
      </c>
      <c r="H2345" s="7" t="str">
        <f t="shared" si="520"/>
        <v>03-2019</v>
      </c>
      <c r="I2345" s="7" t="str">
        <f t="shared" ca="1" si="521"/>
        <v>Wall Street Journal: Moody's Investors Service-Unemployment Rate-03-2019</v>
      </c>
      <c r="J2345" s="4" t="str">
        <f t="shared" ca="1" si="522"/>
        <v>Unemployment Rate-Moody's Investors Service:03-2019</v>
      </c>
      <c r="K2345" t="s">
        <v>220</v>
      </c>
      <c r="CK2345">
        <v>3.7</v>
      </c>
      <c r="CM2345">
        <v>3.56</v>
      </c>
      <c r="CO2345">
        <v>3.55</v>
      </c>
      <c r="CQ2345">
        <v>3.63</v>
      </c>
      <c r="CS2345">
        <v>3.55</v>
      </c>
      <c r="CU2345">
        <v>3.5</v>
      </c>
    </row>
    <row r="2346" spans="1:99" x14ac:dyDescent="0.55000000000000004">
      <c r="A2346" s="4" t="str">
        <f t="shared" ca="1" si="517"/>
        <v>National Auto Dealer Association</v>
      </c>
      <c r="B2346" s="4" t="str">
        <f t="shared" si="518"/>
        <v>Patrick Manzi</v>
      </c>
      <c r="C2346" s="4" t="s">
        <v>246</v>
      </c>
      <c r="D2346" s="4" t="s">
        <v>97</v>
      </c>
      <c r="E2346" s="4" t="str">
        <f>IF(COUNTIF($E$2:E2345,"Begin: " &amp; C2346 &amp; "-" &amp; D2346 &amp; "-" &amp; H2346)=0,"Begin: " &amp; C2346 &amp; "-" &amp; D2346 &amp; "-" &amp; H2346,IF((C2346 &amp; "-" &amp; D2346 &amp; "-" &amp; H2346)&lt;&gt;(C2347 &amp; "-" &amp; D2347 &amp; "-" &amp; H2347),"End: " &amp; C2346 &amp; "-" &amp; D2346 &amp; "-" &amp; H2346,""))</f>
        <v/>
      </c>
      <c r="F2346" s="4" t="str">
        <f t="shared" si="519"/>
        <v>Wall Street Journal-Unemployment Rate-03-2019</v>
      </c>
      <c r="G2346" s="7">
        <v>43534</v>
      </c>
      <c r="H2346" s="7" t="str">
        <f t="shared" si="520"/>
        <v>03-2019</v>
      </c>
      <c r="I2346" s="7" t="str">
        <f t="shared" ca="1" si="521"/>
        <v>Wall Street Journal: National Auto Dealer Association-Unemployment Rate-03-2019</v>
      </c>
      <c r="J2346" s="4" t="str">
        <f t="shared" ca="1" si="522"/>
        <v>Unemployment Rate-National Auto Dealer Association:03-2019</v>
      </c>
      <c r="K2346" t="s">
        <v>800</v>
      </c>
      <c r="CK2346">
        <v>3.6</v>
      </c>
      <c r="CM2346">
        <v>3.5</v>
      </c>
      <c r="CO2346">
        <v>3.6</v>
      </c>
      <c r="CQ2346">
        <v>3.9</v>
      </c>
      <c r="CS2346">
        <v>4</v>
      </c>
    </row>
    <row r="2347" spans="1:99" x14ac:dyDescent="0.55000000000000004">
      <c r="A2347" s="4" t="str">
        <f t="shared" ca="1" si="517"/>
        <v>MetLife Investment Management</v>
      </c>
      <c r="B2347" s="4" t="str">
        <f t="shared" si="518"/>
        <v>Drew T. Matus *</v>
      </c>
      <c r="C2347" s="4" t="s">
        <v>246</v>
      </c>
      <c r="D2347" s="4" t="s">
        <v>97</v>
      </c>
      <c r="E2347" s="4" t="str">
        <f>IF(COUNTIF($E$2:E2346,"Begin: " &amp; C2347 &amp; "-" &amp; D2347 &amp; "-" &amp; H2347)=0,"Begin: " &amp; C2347 &amp; "-" &amp; D2347 &amp; "-" &amp; H2347,IF((C2347 &amp; "-" &amp; D2347 &amp; "-" &amp; H2347)&lt;&gt;(C2348 &amp; "-" &amp; D2348 &amp; "-" &amp; H2348),"End: " &amp; C2347 &amp; "-" &amp; D2347 &amp; "-" &amp; H2347,""))</f>
        <v/>
      </c>
      <c r="F2347" s="4" t="str">
        <f t="shared" si="519"/>
        <v>Wall Street Journal-Unemployment Rate-03-2019</v>
      </c>
      <c r="G2347" s="7">
        <v>43534</v>
      </c>
      <c r="H2347" s="7" t="str">
        <f t="shared" si="520"/>
        <v>03-2019</v>
      </c>
      <c r="I2347" s="7" t="str">
        <f t="shared" ca="1" si="521"/>
        <v>Wall Street Journal: MetLife Investment Management-Unemployment Rate-03-2019</v>
      </c>
      <c r="J2347" s="4" t="str">
        <f t="shared" ca="1" si="522"/>
        <v>Unemployment Rate-MetLife Investment Management:03-2019</v>
      </c>
      <c r="K2347" t="s">
        <v>811</v>
      </c>
    </row>
    <row r="2348" spans="1:99" x14ac:dyDescent="0.55000000000000004">
      <c r="A2348" s="4" t="str">
        <f t="shared" ca="1" si="517"/>
        <v>Jeffries &amp; Company</v>
      </c>
      <c r="B2348" s="4" t="str">
        <f t="shared" si="518"/>
        <v>Ward McCarthy *</v>
      </c>
      <c r="C2348" s="4" t="s">
        <v>246</v>
      </c>
      <c r="D2348" s="4" t="s">
        <v>97</v>
      </c>
      <c r="E2348" s="4" t="str">
        <f>IF(COUNTIF($E$2:E2347,"Begin: " &amp; C2348 &amp; "-" &amp; D2348 &amp; "-" &amp; H2348)=0,"Begin: " &amp; C2348 &amp; "-" &amp; D2348 &amp; "-" &amp; H2348,IF((C2348 &amp; "-" &amp; D2348 &amp; "-" &amp; H2348)&lt;&gt;(C2349 &amp; "-" &amp; D2349 &amp; "-" &amp; H2349),"End: " &amp; C2348 &amp; "-" &amp; D2348 &amp; "-" &amp; H2348,""))</f>
        <v/>
      </c>
      <c r="F2348" s="4" t="str">
        <f t="shared" si="519"/>
        <v>Wall Street Journal-Unemployment Rate-03-2019</v>
      </c>
      <c r="G2348" s="7">
        <v>43534</v>
      </c>
      <c r="H2348" s="7" t="str">
        <f t="shared" si="520"/>
        <v>03-2019</v>
      </c>
      <c r="I2348" s="7" t="str">
        <f t="shared" ca="1" si="521"/>
        <v>Wall Street Journal: Jeffries &amp; Company-Unemployment Rate-03-2019</v>
      </c>
      <c r="J2348" s="4" t="str">
        <f t="shared" ca="1" si="522"/>
        <v>Unemployment Rate-Jeffries &amp; Company:03-2019</v>
      </c>
      <c r="K2348" t="s">
        <v>436</v>
      </c>
    </row>
    <row r="2349" spans="1:99" x14ac:dyDescent="0.55000000000000004">
      <c r="A2349" s="4" t="str">
        <f t="shared" ca="1" si="517"/>
        <v>ACT Research</v>
      </c>
      <c r="B2349" s="4" t="str">
        <f t="shared" si="518"/>
        <v>Jim Meil</v>
      </c>
      <c r="C2349" s="4" t="s">
        <v>246</v>
      </c>
      <c r="D2349" s="4" t="s">
        <v>97</v>
      </c>
      <c r="E2349" s="4" t="str">
        <f>IF(COUNTIF($E$2:E2348,"Begin: " &amp; C2349 &amp; "-" &amp; D2349 &amp; "-" &amp; H2349)=0,"Begin: " &amp; C2349 &amp; "-" &amp; D2349 &amp; "-" &amp; H2349,IF((C2349 &amp; "-" &amp; D2349 &amp; "-" &amp; H2349)&lt;&gt;(C2350 &amp; "-" &amp; D2350 &amp; "-" &amp; H2350),"End: " &amp; C2349 &amp; "-" &amp; D2349 &amp; "-" &amp; H2349,""))</f>
        <v/>
      </c>
      <c r="F2349" s="4" t="str">
        <f t="shared" si="519"/>
        <v>Wall Street Journal-Unemployment Rate-03-2019</v>
      </c>
      <c r="G2349" s="7">
        <v>43534</v>
      </c>
      <c r="H2349" s="7" t="str">
        <f t="shared" si="520"/>
        <v>03-2019</v>
      </c>
      <c r="I2349" s="7" t="str">
        <f t="shared" ca="1" si="521"/>
        <v>Wall Street Journal: ACT Research-Unemployment Rate-03-2019</v>
      </c>
      <c r="J2349" s="4" t="str">
        <f t="shared" ca="1" si="522"/>
        <v>Unemployment Rate-ACT Research:03-2019</v>
      </c>
      <c r="K2349" t="s">
        <v>437</v>
      </c>
      <c r="CK2349">
        <v>3.6</v>
      </c>
      <c r="CM2349">
        <v>3.5</v>
      </c>
      <c r="CO2349">
        <v>3.8</v>
      </c>
      <c r="CQ2349">
        <v>3.8</v>
      </c>
    </row>
    <row r="2350" spans="1:99" x14ac:dyDescent="0.55000000000000004">
      <c r="A2350" s="4" t="str">
        <f t="shared" ca="1" si="517"/>
        <v>Standard Chartered</v>
      </c>
      <c r="B2350" s="4" t="str">
        <f t="shared" si="518"/>
        <v>Sonia Meskin</v>
      </c>
      <c r="C2350" s="4" t="s">
        <v>246</v>
      </c>
      <c r="D2350" s="4" t="s">
        <v>97</v>
      </c>
      <c r="E2350" s="4" t="str">
        <f>IF(COUNTIF($E$2:E2349,"Begin: " &amp; C2350 &amp; "-" &amp; D2350 &amp; "-" &amp; H2350)=0,"Begin: " &amp; C2350 &amp; "-" &amp; D2350 &amp; "-" &amp; H2350,IF((C2350 &amp; "-" &amp; D2350 &amp; "-" &amp; H2350)&lt;&gt;(C2351 &amp; "-" &amp; D2351 &amp; "-" &amp; H2351),"End: " &amp; C2350 &amp; "-" &amp; D2350 &amp; "-" &amp; H2350,""))</f>
        <v/>
      </c>
      <c r="F2350" s="4" t="str">
        <f t="shared" si="519"/>
        <v>Wall Street Journal-Unemployment Rate-03-2019</v>
      </c>
      <c r="G2350" s="7">
        <v>43534</v>
      </c>
      <c r="H2350" s="7" t="str">
        <f t="shared" si="520"/>
        <v>03-2019</v>
      </c>
      <c r="I2350" s="7" t="str">
        <f t="shared" ca="1" si="521"/>
        <v>Wall Street Journal: Standard Chartered-Unemployment Rate-03-2019</v>
      </c>
      <c r="J2350" s="4" t="str">
        <f t="shared" ca="1" si="522"/>
        <v>Unemployment Rate-Standard Chartered:03-2019</v>
      </c>
      <c r="K2350" t="s">
        <v>802</v>
      </c>
      <c r="CK2350">
        <v>3.8</v>
      </c>
      <c r="CM2350">
        <v>3.6</v>
      </c>
    </row>
    <row r="2351" spans="1:99" x14ac:dyDescent="0.55000000000000004">
      <c r="A2351" s="4" t="str">
        <f t="shared" ca="1" si="517"/>
        <v>BofA</v>
      </c>
      <c r="B2351" s="4" t="str">
        <f t="shared" si="518"/>
        <v>Michelle Meyer</v>
      </c>
      <c r="C2351" s="4" t="s">
        <v>246</v>
      </c>
      <c r="D2351" s="4" t="s">
        <v>97</v>
      </c>
      <c r="E2351" s="4" t="str">
        <f>IF(COUNTIF($E$2:E2350,"Begin: " &amp; C2351 &amp; "-" &amp; D2351 &amp; "-" &amp; H2351)=0,"Begin: " &amp; C2351 &amp; "-" &amp; D2351 &amp; "-" &amp; H2351,IF((C2351 &amp; "-" &amp; D2351 &amp; "-" &amp; H2351)&lt;&gt;(C2352 &amp; "-" &amp; D2352 &amp; "-" &amp; H2352),"End: " &amp; C2351 &amp; "-" &amp; D2351 &amp; "-" &amp; H2351,""))</f>
        <v/>
      </c>
      <c r="F2351" s="4" t="str">
        <f t="shared" si="519"/>
        <v>Wall Street Journal-Unemployment Rate-03-2019</v>
      </c>
      <c r="G2351" s="7">
        <v>43534</v>
      </c>
      <c r="H2351" s="7" t="str">
        <f t="shared" si="520"/>
        <v>03-2019</v>
      </c>
      <c r="I2351" s="7" t="str">
        <f t="shared" ca="1" si="521"/>
        <v>Wall Street Journal: BofA-Unemployment Rate-03-2019</v>
      </c>
      <c r="J2351" s="4" t="str">
        <f t="shared" ca="1" si="522"/>
        <v>Unemployment Rate-BofA:03-2019</v>
      </c>
      <c r="K2351" t="s">
        <v>803</v>
      </c>
      <c r="CK2351">
        <v>3.8</v>
      </c>
      <c r="CM2351">
        <v>3.6</v>
      </c>
    </row>
    <row r="2352" spans="1:99" x14ac:dyDescent="0.55000000000000004">
      <c r="A2352" s="4" t="str">
        <f t="shared" ca="1" si="517"/>
        <v>Daiwa Capital</v>
      </c>
      <c r="B2352" s="4" t="str">
        <f t="shared" si="518"/>
        <v>Michael Moran</v>
      </c>
      <c r="C2352" s="4" t="s">
        <v>246</v>
      </c>
      <c r="D2352" s="4" t="s">
        <v>97</v>
      </c>
      <c r="E2352" s="4" t="str">
        <f>IF(COUNTIF($E$2:E2351,"Begin: " &amp; C2352 &amp; "-" &amp; D2352 &amp; "-" &amp; H2352)=0,"Begin: " &amp; C2352 &amp; "-" &amp; D2352 &amp; "-" &amp; H2352,IF((C2352 &amp; "-" &amp; D2352 &amp; "-" &amp; H2352)&lt;&gt;(C2353 &amp; "-" &amp; D2353 &amp; "-" &amp; H2353),"End: " &amp; C2352 &amp; "-" &amp; D2352 &amp; "-" &amp; H2352,""))</f>
        <v/>
      </c>
      <c r="F2352" s="4" t="str">
        <f t="shared" si="519"/>
        <v>Wall Street Journal-Unemployment Rate-03-2019</v>
      </c>
      <c r="G2352" s="7">
        <v>43534</v>
      </c>
      <c r="H2352" s="7" t="str">
        <f t="shared" si="520"/>
        <v>03-2019</v>
      </c>
      <c r="I2352" s="7" t="str">
        <f t="shared" ca="1" si="521"/>
        <v>Wall Street Journal: Daiwa Capital-Unemployment Rate-03-2019</v>
      </c>
      <c r="J2352" s="4" t="str">
        <f t="shared" ca="1" si="522"/>
        <v>Unemployment Rate-Daiwa Capital:03-2019</v>
      </c>
      <c r="K2352" t="s">
        <v>438</v>
      </c>
      <c r="CK2352">
        <v>3.8</v>
      </c>
      <c r="CM2352">
        <v>3.9</v>
      </c>
      <c r="CO2352">
        <v>4</v>
      </c>
      <c r="CQ2352">
        <v>4.3</v>
      </c>
      <c r="CS2352">
        <v>4.8</v>
      </c>
      <c r="CU2352">
        <v>5.2</v>
      </c>
    </row>
    <row r="2353" spans="1:99" x14ac:dyDescent="0.55000000000000004">
      <c r="A2353" s="4" t="str">
        <f t="shared" ca="1" si="517"/>
        <v>National Association of Manufacturers</v>
      </c>
      <c r="B2353" s="4" t="str">
        <f t="shared" si="518"/>
        <v>Chad Moutray</v>
      </c>
      <c r="C2353" s="4" t="s">
        <v>246</v>
      </c>
      <c r="D2353" s="4" t="s">
        <v>97</v>
      </c>
      <c r="E2353" s="4" t="str">
        <f>IF(COUNTIF($E$2:E2352,"Begin: " &amp; C2353 &amp; "-" &amp; D2353 &amp; "-" &amp; H2353)=0,"Begin: " &amp; C2353 &amp; "-" &amp; D2353 &amp; "-" &amp; H2353,IF((C2353 &amp; "-" &amp; D2353 &amp; "-" &amp; H2353)&lt;&gt;(C2354 &amp; "-" &amp; D2354 &amp; "-" &amp; H2354),"End: " &amp; C2353 &amp; "-" &amp; D2353 &amp; "-" &amp; H2353,""))</f>
        <v/>
      </c>
      <c r="F2353" s="4" t="str">
        <f t="shared" si="519"/>
        <v>Wall Street Journal-Unemployment Rate-03-2019</v>
      </c>
      <c r="G2353" s="7">
        <v>43534</v>
      </c>
      <c r="H2353" s="7" t="str">
        <f t="shared" si="520"/>
        <v>03-2019</v>
      </c>
      <c r="I2353" s="7" t="str">
        <f t="shared" ca="1" si="521"/>
        <v>Wall Street Journal: National Association of Manufacturers-Unemployment Rate-03-2019</v>
      </c>
      <c r="J2353" s="4" t="str">
        <f t="shared" ca="1" si="522"/>
        <v>Unemployment Rate-National Association of Manufacturers:03-2019</v>
      </c>
      <c r="K2353" t="s">
        <v>439</v>
      </c>
      <c r="CK2353">
        <v>3.6</v>
      </c>
      <c r="CM2353">
        <v>3.9</v>
      </c>
      <c r="CO2353">
        <v>4.2</v>
      </c>
      <c r="CQ2353">
        <v>4.5</v>
      </c>
      <c r="CS2353">
        <v>4.8</v>
      </c>
      <c r="CU2353">
        <v>5.0999999999999996</v>
      </c>
    </row>
    <row r="2354" spans="1:99" x14ac:dyDescent="0.55000000000000004">
      <c r="A2354" s="4" t="str">
        <f t="shared" ca="1" si="517"/>
        <v>Naroff Economics</v>
      </c>
      <c r="B2354" s="4" t="str">
        <f t="shared" si="518"/>
        <v>Joel Naroff</v>
      </c>
      <c r="C2354" s="4" t="s">
        <v>246</v>
      </c>
      <c r="D2354" s="4" t="s">
        <v>97</v>
      </c>
      <c r="E2354" s="4" t="str">
        <f>IF(COUNTIF($E$2:E2353,"Begin: " &amp; C2354 &amp; "-" &amp; D2354 &amp; "-" &amp; H2354)=0,"Begin: " &amp; C2354 &amp; "-" &amp; D2354 &amp; "-" &amp; H2354,IF((C2354 &amp; "-" &amp; D2354 &amp; "-" &amp; H2354)&lt;&gt;(C2355 &amp; "-" &amp; D2355 &amp; "-" &amp; H2355),"End: " &amp; C2354 &amp; "-" &amp; D2354 &amp; "-" &amp; H2354,""))</f>
        <v/>
      </c>
      <c r="F2354" s="4" t="str">
        <f t="shared" si="519"/>
        <v>Wall Street Journal-Unemployment Rate-03-2019</v>
      </c>
      <c r="G2354" s="7">
        <v>43534</v>
      </c>
      <c r="H2354" s="7" t="str">
        <f t="shared" si="520"/>
        <v>03-2019</v>
      </c>
      <c r="I2354" s="7" t="str">
        <f t="shared" ca="1" si="521"/>
        <v>Wall Street Journal: Naroff Economics-Unemployment Rate-03-2019</v>
      </c>
      <c r="J2354" s="4" t="str">
        <f t="shared" ca="1" si="522"/>
        <v>Unemployment Rate-Naroff Economics:03-2019</v>
      </c>
      <c r="K2354" t="s">
        <v>440</v>
      </c>
      <c r="CK2354">
        <v>3.6</v>
      </c>
      <c r="CM2354">
        <v>3.7</v>
      </c>
      <c r="CO2354">
        <v>4</v>
      </c>
      <c r="CQ2354">
        <v>4.8</v>
      </c>
      <c r="CS2354">
        <v>4.8</v>
      </c>
      <c r="CU2354">
        <v>4.5</v>
      </c>
    </row>
    <row r="2355" spans="1:99" x14ac:dyDescent="0.55000000000000004">
      <c r="A2355" s="4" t="str">
        <f t="shared" ca="1" si="517"/>
        <v>MacroEcon Global Advisors</v>
      </c>
      <c r="B2355" s="4" t="str">
        <f t="shared" si="518"/>
        <v>Mark Nielson</v>
      </c>
      <c r="C2355" s="4" t="s">
        <v>246</v>
      </c>
      <c r="D2355" s="4" t="s">
        <v>97</v>
      </c>
      <c r="E2355" s="4" t="str">
        <f>IF(COUNTIF($E$2:E2354,"Begin: " &amp; C2355 &amp; "-" &amp; D2355 &amp; "-" &amp; H2355)=0,"Begin: " &amp; C2355 &amp; "-" &amp; D2355 &amp; "-" &amp; H2355,IF((C2355 &amp; "-" &amp; D2355 &amp; "-" &amp; H2355)&lt;&gt;(C2356 &amp; "-" &amp; D2356 &amp; "-" &amp; H2356),"End: " &amp; C2355 &amp; "-" &amp; D2355 &amp; "-" &amp; H2355,""))</f>
        <v/>
      </c>
      <c r="F2355" s="4" t="str">
        <f t="shared" si="519"/>
        <v>Wall Street Journal-Unemployment Rate-03-2019</v>
      </c>
      <c r="G2355" s="7">
        <v>43534</v>
      </c>
      <c r="H2355" s="7" t="str">
        <f t="shared" si="520"/>
        <v>03-2019</v>
      </c>
      <c r="I2355" s="7" t="str">
        <f t="shared" ca="1" si="521"/>
        <v>Wall Street Journal: MacroEcon Global Advisors-Unemployment Rate-03-2019</v>
      </c>
      <c r="J2355" s="4" t="str">
        <f t="shared" ca="1" si="522"/>
        <v>Unemployment Rate-MacroEcon Global Advisors:03-2019</v>
      </c>
      <c r="K2355" t="s">
        <v>225</v>
      </c>
      <c r="CK2355">
        <v>3.9</v>
      </c>
      <c r="CM2355">
        <v>3.9</v>
      </c>
      <c r="CO2355">
        <v>4</v>
      </c>
      <c r="CQ2355">
        <v>4.2</v>
      </c>
      <c r="CS2355">
        <v>4.2</v>
      </c>
      <c r="CU2355">
        <v>4.3</v>
      </c>
    </row>
    <row r="2356" spans="1:99" x14ac:dyDescent="0.55000000000000004">
      <c r="A2356" s="4" t="str">
        <f t="shared" ca="1" si="517"/>
        <v>Corelogic</v>
      </c>
      <c r="B2356" s="4" t="str">
        <f t="shared" si="518"/>
        <v>Frank Nothaft</v>
      </c>
      <c r="C2356" s="4" t="s">
        <v>246</v>
      </c>
      <c r="D2356" s="4" t="s">
        <v>97</v>
      </c>
      <c r="E2356" s="4" t="str">
        <f>IF(COUNTIF($E$2:E2355,"Begin: " &amp; C2356 &amp; "-" &amp; D2356 &amp; "-" &amp; H2356)=0,"Begin: " &amp; C2356 &amp; "-" &amp; D2356 &amp; "-" &amp; H2356,IF((C2356 &amp; "-" &amp; D2356 &amp; "-" &amp; H2356)&lt;&gt;(C2357 &amp; "-" &amp; D2357 &amp; "-" &amp; H2357),"End: " &amp; C2356 &amp; "-" &amp; D2356 &amp; "-" &amp; H2356,""))</f>
        <v/>
      </c>
      <c r="F2356" s="4" t="str">
        <f t="shared" si="519"/>
        <v>Wall Street Journal-Unemployment Rate-03-2019</v>
      </c>
      <c r="G2356" s="7">
        <v>43534</v>
      </c>
      <c r="H2356" s="7" t="str">
        <f t="shared" si="520"/>
        <v>03-2019</v>
      </c>
      <c r="I2356" s="7" t="str">
        <f t="shared" ca="1" si="521"/>
        <v>Wall Street Journal: Corelogic-Unemployment Rate-03-2019</v>
      </c>
      <c r="J2356" s="4" t="str">
        <f t="shared" ca="1" si="522"/>
        <v>Unemployment Rate-Corelogic:03-2019</v>
      </c>
      <c r="K2356" t="s">
        <v>752</v>
      </c>
      <c r="CK2356">
        <v>3.6</v>
      </c>
      <c r="CM2356">
        <v>3.5</v>
      </c>
      <c r="CO2356">
        <v>3.6</v>
      </c>
      <c r="CQ2356">
        <v>3.8</v>
      </c>
      <c r="CS2356">
        <v>4</v>
      </c>
      <c r="CU2356">
        <v>4.2</v>
      </c>
    </row>
    <row r="2357" spans="1:99" x14ac:dyDescent="0.55000000000000004">
      <c r="A2357" s="4" t="str">
        <f t="shared" ca="1" si="517"/>
        <v>High Frequency Economics</v>
      </c>
      <c r="B2357" s="4" t="str">
        <f t="shared" si="518"/>
        <v>Jim O'Sullivan</v>
      </c>
      <c r="C2357" s="4" t="s">
        <v>246</v>
      </c>
      <c r="D2357" s="4" t="s">
        <v>97</v>
      </c>
      <c r="E2357" s="4" t="str">
        <f>IF(COUNTIF($E$2:E2356,"Begin: " &amp; C2357 &amp; "-" &amp; D2357 &amp; "-" &amp; H2357)=0,"Begin: " &amp; C2357 &amp; "-" &amp; D2357 &amp; "-" &amp; H2357,IF((C2357 &amp; "-" &amp; D2357 &amp; "-" &amp; H2357)&lt;&gt;(C2358 &amp; "-" &amp; D2358 &amp; "-" &amp; H2358),"End: " &amp; C2357 &amp; "-" &amp; D2357 &amp; "-" &amp; H2357,""))</f>
        <v/>
      </c>
      <c r="F2357" s="4" t="str">
        <f t="shared" si="519"/>
        <v>Wall Street Journal-Unemployment Rate-03-2019</v>
      </c>
      <c r="G2357" s="7">
        <v>43534</v>
      </c>
      <c r="H2357" s="7" t="str">
        <f t="shared" si="520"/>
        <v>03-2019</v>
      </c>
      <c r="I2357" s="7" t="str">
        <f t="shared" ca="1" si="521"/>
        <v>Wall Street Journal: High Frequency Economics-Unemployment Rate-03-2019</v>
      </c>
      <c r="J2357" s="4" t="str">
        <f t="shared" ca="1" si="522"/>
        <v>Unemployment Rate-High Frequency Economics:03-2019</v>
      </c>
      <c r="K2357" t="s">
        <v>227</v>
      </c>
      <c r="CK2357">
        <v>3.7</v>
      </c>
      <c r="CM2357">
        <v>3.5</v>
      </c>
      <c r="CO2357">
        <v>3.5</v>
      </c>
      <c r="CQ2357">
        <v>3.5</v>
      </c>
    </row>
    <row r="2358" spans="1:99" x14ac:dyDescent="0.55000000000000004">
      <c r="A2358" s="4" t="str">
        <f t="shared" ca="1" si="517"/>
        <v>Stifel, Nicoulas and Company, Incorporated (formerly Sterne Agee)</v>
      </c>
      <c r="B2358" s="4" t="str">
        <f t="shared" si="518"/>
        <v>Lindsey Piegza</v>
      </c>
      <c r="C2358" s="4" t="s">
        <v>246</v>
      </c>
      <c r="D2358" s="4" t="s">
        <v>97</v>
      </c>
      <c r="E2358" s="4" t="str">
        <f>IF(COUNTIF($E$2:E2357,"Begin: " &amp; C2358 &amp; "-" &amp; D2358 &amp; "-" &amp; H2358)=0,"Begin: " &amp; C2358 &amp; "-" &amp; D2358 &amp; "-" &amp; H2358,IF((C2358 &amp; "-" &amp; D2358 &amp; "-" &amp; H2358)&lt;&gt;(C2359 &amp; "-" &amp; D2359 &amp; "-" &amp; H2359),"End: " &amp; C2358 &amp; "-" &amp; D2358 &amp; "-" &amp; H2358,""))</f>
        <v/>
      </c>
      <c r="F2358" s="4" t="str">
        <f t="shared" si="519"/>
        <v>Wall Street Journal-Unemployment Rate-03-2019</v>
      </c>
      <c r="G2358" s="7">
        <v>43534</v>
      </c>
      <c r="H2358" s="7" t="str">
        <f t="shared" si="520"/>
        <v>03-2019</v>
      </c>
      <c r="I2358" s="7" t="str">
        <f t="shared" ca="1" si="521"/>
        <v>Wall Street Journal: Stifel, Nicoulas and Company, Incorporated (formerly Sterne Agee)-Unemployment Rate-03-2019</v>
      </c>
      <c r="J2358" s="4" t="str">
        <f t="shared" ca="1" si="522"/>
        <v>Unemployment Rate-Stifel, Nicoulas and Company, Incorporated (formerly Sterne Agee):03-2019</v>
      </c>
      <c r="K2358" t="s">
        <v>675</v>
      </c>
      <c r="CK2358">
        <v>4</v>
      </c>
      <c r="CM2358">
        <v>4.2</v>
      </c>
      <c r="CO2358">
        <v>4.5</v>
      </c>
    </row>
    <row r="2359" spans="1:99" x14ac:dyDescent="0.55000000000000004">
      <c r="A2359" s="4" t="str">
        <f t="shared" ca="1" si="517"/>
        <v>Macroeconomic Advisers</v>
      </c>
      <c r="B2359" s="4" t="str">
        <f t="shared" si="518"/>
        <v>Dr. Joel Prakken/ Chris Varvares</v>
      </c>
      <c r="C2359" s="4" t="s">
        <v>246</v>
      </c>
      <c r="D2359" s="4" t="s">
        <v>97</v>
      </c>
      <c r="E2359" s="4" t="str">
        <f>IF(COUNTIF($E$2:E2358,"Begin: " &amp; C2359 &amp; "-" &amp; D2359 &amp; "-" &amp; H2359)=0,"Begin: " &amp; C2359 &amp; "-" &amp; D2359 &amp; "-" &amp; H2359,IF((C2359 &amp; "-" &amp; D2359 &amp; "-" &amp; H2359)&lt;&gt;(C2360 &amp; "-" &amp; D2360 &amp; "-" &amp; H2360),"End: " &amp; C2359 &amp; "-" &amp; D2359 &amp; "-" &amp; H2359,""))</f>
        <v/>
      </c>
      <c r="F2359" s="4" t="str">
        <f t="shared" si="519"/>
        <v>Wall Street Journal-Unemployment Rate-03-2019</v>
      </c>
      <c r="G2359" s="7">
        <v>43534</v>
      </c>
      <c r="H2359" s="7" t="str">
        <f t="shared" si="520"/>
        <v>03-2019</v>
      </c>
      <c r="I2359" s="7" t="str">
        <f t="shared" ca="1" si="521"/>
        <v>Wall Street Journal: Macroeconomic Advisers-Unemployment Rate-03-2019</v>
      </c>
      <c r="J2359" s="4" t="str">
        <f t="shared" ca="1" si="522"/>
        <v>Unemployment Rate-Macroeconomic Advisers:03-2019</v>
      </c>
      <c r="K2359" t="s">
        <v>228</v>
      </c>
      <c r="CK2359">
        <v>3.5</v>
      </c>
      <c r="CM2359">
        <v>3.5</v>
      </c>
      <c r="CO2359">
        <v>3.6</v>
      </c>
      <c r="CQ2359">
        <v>3.7</v>
      </c>
      <c r="CS2359">
        <v>3.8</v>
      </c>
      <c r="CU2359">
        <v>3.9</v>
      </c>
    </row>
    <row r="2360" spans="1:99" x14ac:dyDescent="0.55000000000000004">
      <c r="A2360" s="4" t="str">
        <f t="shared" ca="1" si="517"/>
        <v>Ameriprise Financial</v>
      </c>
      <c r="B2360" s="4" t="str">
        <f t="shared" si="518"/>
        <v>Russell Price</v>
      </c>
      <c r="C2360" s="4" t="s">
        <v>246</v>
      </c>
      <c r="D2360" s="4" t="s">
        <v>97</v>
      </c>
      <c r="E2360" s="4" t="str">
        <f>IF(COUNTIF($E$2:E2359,"Begin: " &amp; C2360 &amp; "-" &amp; D2360 &amp; "-" &amp; H2360)=0,"Begin: " &amp; C2360 &amp; "-" &amp; D2360 &amp; "-" &amp; H2360,IF((C2360 &amp; "-" &amp; D2360 &amp; "-" &amp; H2360)&lt;&gt;(C2361 &amp; "-" &amp; D2361 &amp; "-" &amp; H2361),"End: " &amp; C2360 &amp; "-" &amp; D2360 &amp; "-" &amp; H2360,""))</f>
        <v/>
      </c>
      <c r="F2360" s="4" t="str">
        <f t="shared" si="519"/>
        <v>Wall Street Journal-Unemployment Rate-03-2019</v>
      </c>
      <c r="G2360" s="7">
        <v>43534</v>
      </c>
      <c r="H2360" s="7" t="str">
        <f t="shared" si="520"/>
        <v>03-2019</v>
      </c>
      <c r="I2360" s="7" t="str">
        <f t="shared" ca="1" si="521"/>
        <v>Wall Street Journal: Ameriprise Financial-Unemployment Rate-03-2019</v>
      </c>
      <c r="J2360" s="4" t="str">
        <f t="shared" ca="1" si="522"/>
        <v>Unemployment Rate-Ameriprise Financial:03-2019</v>
      </c>
      <c r="K2360" t="s">
        <v>441</v>
      </c>
      <c r="CK2360">
        <v>3.6</v>
      </c>
      <c r="CM2360">
        <v>3.5</v>
      </c>
      <c r="CO2360">
        <v>3.6</v>
      </c>
      <c r="CQ2360">
        <v>3.5</v>
      </c>
      <c r="CS2360">
        <v>3.5</v>
      </c>
      <c r="CU2360">
        <v>3.5</v>
      </c>
    </row>
    <row r="2361" spans="1:99" x14ac:dyDescent="0.55000000000000004">
      <c r="A2361" s="4" t="str">
        <f t="shared" ca="1" si="517"/>
        <v>Eaton Corp.</v>
      </c>
      <c r="B2361" s="4" t="str">
        <f t="shared" si="518"/>
        <v>Arun Raha *</v>
      </c>
      <c r="C2361" s="4" t="s">
        <v>246</v>
      </c>
      <c r="D2361" s="4" t="s">
        <v>97</v>
      </c>
      <c r="E2361" s="4" t="str">
        <f>IF(COUNTIF($E$2:E2360,"Begin: " &amp; C2361 &amp; "-" &amp; D2361 &amp; "-" &amp; H2361)=0,"Begin: " &amp; C2361 &amp; "-" &amp; D2361 &amp; "-" &amp; H2361,IF((C2361 &amp; "-" &amp; D2361 &amp; "-" &amp; H2361)&lt;&gt;(C2362 &amp; "-" &amp; D2362 &amp; "-" &amp; H2362),"End: " &amp; C2361 &amp; "-" &amp; D2361 &amp; "-" &amp; H2361,""))</f>
        <v/>
      </c>
      <c r="F2361" s="4" t="str">
        <f t="shared" si="519"/>
        <v>Wall Street Journal-Unemployment Rate-03-2019</v>
      </c>
      <c r="G2361" s="7">
        <v>43534</v>
      </c>
      <c r="H2361" s="7" t="str">
        <f t="shared" si="520"/>
        <v>03-2019</v>
      </c>
      <c r="I2361" s="7" t="str">
        <f t="shared" ca="1" si="521"/>
        <v>Wall Street Journal: Eaton Corp.-Unemployment Rate-03-2019</v>
      </c>
      <c r="J2361" s="4" t="str">
        <f t="shared" ca="1" si="522"/>
        <v>Unemployment Rate-Eaton Corp.:03-2019</v>
      </c>
      <c r="K2361" t="s">
        <v>678</v>
      </c>
    </row>
    <row r="2362" spans="1:99" x14ac:dyDescent="0.55000000000000004">
      <c r="A2362" s="4" t="str">
        <f t="shared" ca="1" si="517"/>
        <v>Point Loma Nazarene University</v>
      </c>
      <c r="B2362" s="4" t="str">
        <f t="shared" si="518"/>
        <v>Lynn Reaser</v>
      </c>
      <c r="C2362" s="4" t="s">
        <v>246</v>
      </c>
      <c r="D2362" s="4" t="s">
        <v>97</v>
      </c>
      <c r="E2362" s="4" t="str">
        <f>IF(COUNTIF($E$2:E2361,"Begin: " &amp; C2362 &amp; "-" &amp; D2362 &amp; "-" &amp; H2362)=0,"Begin: " &amp; C2362 &amp; "-" &amp; D2362 &amp; "-" &amp; H2362,IF((C2362 &amp; "-" &amp; D2362 &amp; "-" &amp; H2362)&lt;&gt;(C2363 &amp; "-" &amp; D2363 &amp; "-" &amp; H2363),"End: " &amp; C2362 &amp; "-" &amp; D2362 &amp; "-" &amp; H2362,""))</f>
        <v/>
      </c>
      <c r="F2362" s="4" t="str">
        <f t="shared" si="519"/>
        <v>Wall Street Journal-Unemployment Rate-03-2019</v>
      </c>
      <c r="G2362" s="7">
        <v>43534</v>
      </c>
      <c r="H2362" s="7" t="str">
        <f t="shared" si="520"/>
        <v>03-2019</v>
      </c>
      <c r="I2362" s="7" t="str">
        <f t="shared" ca="1" si="521"/>
        <v>Wall Street Journal: Point Loma Nazarene University-Unemployment Rate-03-2019</v>
      </c>
      <c r="J2362" s="4" t="str">
        <f t="shared" ca="1" si="522"/>
        <v>Unemployment Rate-Point Loma Nazarene University:03-2019</v>
      </c>
      <c r="K2362" t="s">
        <v>658</v>
      </c>
      <c r="CK2362">
        <v>3.7</v>
      </c>
      <c r="CM2362">
        <v>3.5</v>
      </c>
      <c r="CO2362">
        <v>3.6</v>
      </c>
      <c r="CQ2362">
        <v>3.7</v>
      </c>
      <c r="CS2362">
        <v>3.8</v>
      </c>
      <c r="CU2362">
        <v>3.9</v>
      </c>
    </row>
    <row r="2363" spans="1:99" x14ac:dyDescent="0.55000000000000004">
      <c r="A2363" s="4" t="str">
        <f t="shared" ca="1" si="517"/>
        <v>Deutsche Bank</v>
      </c>
      <c r="B2363" s="4" t="str">
        <f t="shared" si="518"/>
        <v>Brett Ryan/Matthew Luzzetti</v>
      </c>
      <c r="C2363" s="4" t="s">
        <v>246</v>
      </c>
      <c r="D2363" s="4" t="s">
        <v>97</v>
      </c>
      <c r="E2363" s="4" t="str">
        <f>IF(COUNTIF($E$2:E2362,"Begin: " &amp; C2363 &amp; "-" &amp; D2363 &amp; "-" &amp; H2363)=0,"Begin: " &amp; C2363 &amp; "-" &amp; D2363 &amp; "-" &amp; H2363,IF((C2363 &amp; "-" &amp; D2363 &amp; "-" &amp; H2363)&lt;&gt;(C2364 &amp; "-" &amp; D2364 &amp; "-" &amp; H2364),"End: " &amp; C2363 &amp; "-" &amp; D2363 &amp; "-" &amp; H2363,""))</f>
        <v/>
      </c>
      <c r="F2363" s="4" t="str">
        <f t="shared" si="519"/>
        <v>Wall Street Journal-Unemployment Rate-03-2019</v>
      </c>
      <c r="G2363" s="7">
        <v>43534</v>
      </c>
      <c r="H2363" s="7" t="str">
        <f t="shared" si="520"/>
        <v>03-2019</v>
      </c>
      <c r="I2363" s="7" t="str">
        <f t="shared" ca="1" si="521"/>
        <v>Wall Street Journal: Deutsche Bank-Unemployment Rate-03-2019</v>
      </c>
      <c r="J2363" s="4" t="str">
        <f t="shared" ca="1" si="522"/>
        <v>Unemployment Rate-Deutsche Bank:03-2019</v>
      </c>
      <c r="K2363" t="s">
        <v>804</v>
      </c>
      <c r="CK2363">
        <v>3.6</v>
      </c>
      <c r="CM2363">
        <v>3.4</v>
      </c>
      <c r="CO2363">
        <v>3.5</v>
      </c>
      <c r="CQ2363">
        <v>3.8</v>
      </c>
      <c r="CS2363">
        <v>4</v>
      </c>
      <c r="CU2363">
        <v>4.3</v>
      </c>
    </row>
    <row r="2364" spans="1:99" x14ac:dyDescent="0.55000000000000004">
      <c r="A2364" s="4" t="str">
        <f t="shared" ca="1" si="517"/>
        <v>Prestige Economics LLC</v>
      </c>
      <c r="B2364" s="4" t="str">
        <f t="shared" si="518"/>
        <v>Jason Schenker *</v>
      </c>
      <c r="C2364" s="4" t="s">
        <v>246</v>
      </c>
      <c r="D2364" s="4" t="s">
        <v>97</v>
      </c>
      <c r="E2364" s="4" t="str">
        <f>IF(COUNTIF($E$2:E2363,"Begin: " &amp; C2364 &amp; "-" &amp; D2364 &amp; "-" &amp; H2364)=0,"Begin: " &amp; C2364 &amp; "-" &amp; D2364 &amp; "-" &amp; H2364,IF((C2364 &amp; "-" &amp; D2364 &amp; "-" &amp; H2364)&lt;&gt;(C2365 &amp; "-" &amp; D2365 &amp; "-" &amp; H2365),"End: " &amp; C2364 &amp; "-" &amp; D2364 &amp; "-" &amp; H2364,""))</f>
        <v/>
      </c>
      <c r="F2364" s="4" t="str">
        <f t="shared" si="519"/>
        <v>Wall Street Journal-Unemployment Rate-03-2019</v>
      </c>
      <c r="G2364" s="7">
        <v>43534</v>
      </c>
      <c r="H2364" s="7" t="str">
        <f t="shared" si="520"/>
        <v>03-2019</v>
      </c>
      <c r="I2364" s="7" t="str">
        <f t="shared" ca="1" si="521"/>
        <v>Wall Street Journal: Prestige Economics LLC-Unemployment Rate-03-2019</v>
      </c>
      <c r="J2364" s="4" t="str">
        <f t="shared" ca="1" si="522"/>
        <v>Unemployment Rate-Prestige Economics LLC:03-2019</v>
      </c>
      <c r="K2364" t="s">
        <v>767</v>
      </c>
    </row>
    <row r="2365" spans="1:99" x14ac:dyDescent="0.55000000000000004">
      <c r="A2365" s="4" t="str">
        <f t="shared" ca="1" si="517"/>
        <v>Pantheon Macroeconomics</v>
      </c>
      <c r="B2365" s="4" t="str">
        <f t="shared" si="518"/>
        <v>Ian Shepherdson</v>
      </c>
      <c r="C2365" s="4" t="s">
        <v>246</v>
      </c>
      <c r="D2365" s="4" t="s">
        <v>97</v>
      </c>
      <c r="E2365" s="4" t="str">
        <f>IF(COUNTIF($E$2:E2364,"Begin: " &amp; C2365 &amp; "-" &amp; D2365 &amp; "-" &amp; H2365)=0,"Begin: " &amp; C2365 &amp; "-" &amp; D2365 &amp; "-" &amp; H2365,IF((C2365 &amp; "-" &amp; D2365 &amp; "-" &amp; H2365)&lt;&gt;(C2366 &amp; "-" &amp; D2366 &amp; "-" &amp; H2366),"End: " &amp; C2365 &amp; "-" &amp; D2365 &amp; "-" &amp; H2365,""))</f>
        <v/>
      </c>
      <c r="F2365" s="4" t="str">
        <f t="shared" si="519"/>
        <v>Wall Street Journal-Unemployment Rate-03-2019</v>
      </c>
      <c r="G2365" s="7">
        <v>43534</v>
      </c>
      <c r="H2365" s="7" t="str">
        <f t="shared" si="520"/>
        <v>03-2019</v>
      </c>
      <c r="I2365" s="7" t="str">
        <f t="shared" ca="1" si="521"/>
        <v>Wall Street Journal: Pantheon Macroeconomics-Unemployment Rate-03-2019</v>
      </c>
      <c r="J2365" s="4" t="str">
        <f t="shared" ca="1" si="522"/>
        <v>Unemployment Rate-Pantheon Macroeconomics:03-2019</v>
      </c>
      <c r="K2365" t="s">
        <v>231</v>
      </c>
      <c r="CK2365">
        <v>3.7</v>
      </c>
      <c r="CM2365">
        <v>3.6</v>
      </c>
      <c r="CO2365">
        <v>3.8</v>
      </c>
      <c r="CQ2365">
        <v>4.2</v>
      </c>
      <c r="CS2365">
        <v>4.5999999999999996</v>
      </c>
      <c r="CU2365">
        <v>5</v>
      </c>
    </row>
    <row r="2366" spans="1:99" x14ac:dyDescent="0.55000000000000004">
      <c r="A2366" s="4" t="str">
        <f t="shared" ca="1" si="517"/>
        <v>Decision Economics, Inc.</v>
      </c>
      <c r="B2366" s="4" t="str">
        <f t="shared" si="518"/>
        <v>Allen Sinai</v>
      </c>
      <c r="C2366" s="4" t="s">
        <v>246</v>
      </c>
      <c r="D2366" s="4" t="s">
        <v>97</v>
      </c>
      <c r="E2366" s="4" t="str">
        <f>IF(COUNTIF($E$2:E2365,"Begin: " &amp; C2366 &amp; "-" &amp; D2366 &amp; "-" &amp; H2366)=0,"Begin: " &amp; C2366 &amp; "-" &amp; D2366 &amp; "-" &amp; H2366,IF((C2366 &amp; "-" &amp; D2366 &amp; "-" &amp; H2366)&lt;&gt;(C2367 &amp; "-" &amp; D2367 &amp; "-" &amp; H2367),"End: " &amp; C2366 &amp; "-" &amp; D2366 &amp; "-" &amp; H2366,""))</f>
        <v/>
      </c>
      <c r="F2366" s="4" t="str">
        <f t="shared" si="519"/>
        <v>Wall Street Journal-Unemployment Rate-03-2019</v>
      </c>
      <c r="G2366" s="7">
        <v>43534</v>
      </c>
      <c r="H2366" s="7" t="str">
        <f t="shared" si="520"/>
        <v>03-2019</v>
      </c>
      <c r="I2366" s="7" t="str">
        <f t="shared" ca="1" si="521"/>
        <v>Wall Street Journal: Decision Economics, Inc.-Unemployment Rate-03-2019</v>
      </c>
      <c r="J2366" s="4" t="str">
        <f t="shared" ca="1" si="522"/>
        <v>Unemployment Rate-Decision Economics, Inc.:03-2019</v>
      </c>
      <c r="K2366" t="s">
        <v>233</v>
      </c>
      <c r="CK2366">
        <v>3.5</v>
      </c>
      <c r="CM2366">
        <v>3.3</v>
      </c>
      <c r="CO2366">
        <v>3.2</v>
      </c>
      <c r="CQ2366">
        <v>3.5</v>
      </c>
      <c r="CS2366">
        <v>3.7</v>
      </c>
      <c r="CU2366">
        <v>4</v>
      </c>
    </row>
    <row r="2367" spans="1:99" x14ac:dyDescent="0.55000000000000004">
      <c r="A2367" s="4" t="str">
        <f t="shared" ca="1" si="517"/>
        <v>Parsec Financial</v>
      </c>
      <c r="B2367" s="4" t="str">
        <f t="shared" si="518"/>
        <v>James F. Smith</v>
      </c>
      <c r="C2367" s="4" t="s">
        <v>246</v>
      </c>
      <c r="D2367" s="4" t="s">
        <v>97</v>
      </c>
      <c r="E2367" s="4" t="str">
        <f>IF(COUNTIF($E$2:E2366,"Begin: " &amp; C2367 &amp; "-" &amp; D2367 &amp; "-" &amp; H2367)=0,"Begin: " &amp; C2367 &amp; "-" &amp; D2367 &amp; "-" &amp; H2367,IF((C2367 &amp; "-" &amp; D2367 &amp; "-" &amp; H2367)&lt;&gt;(C2368 &amp; "-" &amp; D2368 &amp; "-" &amp; H2368),"End: " &amp; C2367 &amp; "-" &amp; D2367 &amp; "-" &amp; H2367,""))</f>
        <v/>
      </c>
      <c r="F2367" s="4" t="str">
        <f t="shared" si="519"/>
        <v>Wall Street Journal-Unemployment Rate-03-2019</v>
      </c>
      <c r="G2367" s="7">
        <v>43534</v>
      </c>
      <c r="H2367" s="7" t="str">
        <f t="shared" si="520"/>
        <v>03-2019</v>
      </c>
      <c r="I2367" s="7" t="str">
        <f t="shared" ca="1" si="521"/>
        <v>Wall Street Journal: Parsec Financial-Unemployment Rate-03-2019</v>
      </c>
      <c r="J2367" s="4" t="str">
        <f t="shared" ca="1" si="522"/>
        <v>Unemployment Rate-Parsec Financial:03-2019</v>
      </c>
      <c r="K2367" t="s">
        <v>234</v>
      </c>
      <c r="CK2367">
        <v>3.6</v>
      </c>
      <c r="CM2367">
        <v>3.4</v>
      </c>
      <c r="CO2367">
        <v>3</v>
      </c>
      <c r="CQ2367">
        <v>2.8</v>
      </c>
      <c r="CS2367">
        <v>3.1</v>
      </c>
      <c r="CU2367">
        <v>3.8</v>
      </c>
    </row>
    <row r="2368" spans="1:99" x14ac:dyDescent="0.55000000000000004">
      <c r="A2368" s="4" t="str">
        <f t="shared" ca="1" si="517"/>
        <v>Univ of Central FL</v>
      </c>
      <c r="B2368" s="4" t="str">
        <f t="shared" si="518"/>
        <v>Sean M. Snaith</v>
      </c>
      <c r="C2368" s="4" t="s">
        <v>246</v>
      </c>
      <c r="D2368" s="4" t="s">
        <v>97</v>
      </c>
      <c r="E2368" s="4" t="str">
        <f>IF(COUNTIF($E$2:E2367,"Begin: " &amp; C2368 &amp; "-" &amp; D2368 &amp; "-" &amp; H2368)=0,"Begin: " &amp; C2368 &amp; "-" &amp; D2368 &amp; "-" &amp; H2368,IF((C2368 &amp; "-" &amp; D2368 &amp; "-" &amp; H2368)&lt;&gt;(C2369 &amp; "-" &amp; D2369 &amp; "-" &amp; H2369),"End: " &amp; C2368 &amp; "-" &amp; D2368 &amp; "-" &amp; H2368,""))</f>
        <v/>
      </c>
      <c r="F2368" s="4" t="str">
        <f t="shared" si="519"/>
        <v>Wall Street Journal-Unemployment Rate-03-2019</v>
      </c>
      <c r="G2368" s="7">
        <v>43534</v>
      </c>
      <c r="H2368" s="7" t="str">
        <f t="shared" si="520"/>
        <v>03-2019</v>
      </c>
      <c r="I2368" s="7" t="str">
        <f t="shared" ca="1" si="521"/>
        <v>Wall Street Journal: Univ of Central FL-Unemployment Rate-03-2019</v>
      </c>
      <c r="J2368" s="4" t="str">
        <f t="shared" ca="1" si="522"/>
        <v>Unemployment Rate-Univ of Central FL:03-2019</v>
      </c>
      <c r="K2368" t="s">
        <v>235</v>
      </c>
      <c r="CK2368">
        <v>3.6</v>
      </c>
      <c r="CM2368">
        <v>3.5</v>
      </c>
      <c r="CO2368">
        <v>3.4</v>
      </c>
      <c r="CQ2368">
        <v>3.2</v>
      </c>
      <c r="CS2368">
        <v>3.3</v>
      </c>
      <c r="CU2368">
        <v>3.3</v>
      </c>
    </row>
    <row r="2369" spans="1:99" x14ac:dyDescent="0.55000000000000004">
      <c r="A2369" s="4" t="str">
        <f t="shared" ca="1" si="517"/>
        <v>SS Economics</v>
      </c>
      <c r="B2369" s="4" t="str">
        <f t="shared" si="518"/>
        <v>Sung Won Sohn</v>
      </c>
      <c r="C2369" s="4" t="s">
        <v>246</v>
      </c>
      <c r="D2369" s="4" t="s">
        <v>97</v>
      </c>
      <c r="E2369" s="4" t="str">
        <f>IF(COUNTIF($E$2:E2368,"Begin: " &amp; C2369 &amp; "-" &amp; D2369 &amp; "-" &amp; H2369)=0,"Begin: " &amp; C2369 &amp; "-" &amp; D2369 &amp; "-" &amp; H2369,IF((C2369 &amp; "-" &amp; D2369 &amp; "-" &amp; H2369)&lt;&gt;(C2370 &amp; "-" &amp; D2370 &amp; "-" &amp; H2370),"End: " &amp; C2369 &amp; "-" &amp; D2369 &amp; "-" &amp; H2369,""))</f>
        <v/>
      </c>
      <c r="F2369" s="4" t="str">
        <f t="shared" si="519"/>
        <v>Wall Street Journal-Unemployment Rate-03-2019</v>
      </c>
      <c r="G2369" s="7">
        <v>43534</v>
      </c>
      <c r="H2369" s="7" t="str">
        <f t="shared" si="520"/>
        <v>03-2019</v>
      </c>
      <c r="I2369" s="7" t="str">
        <f t="shared" ca="1" si="521"/>
        <v>Wall Street Journal: SS Economics-Unemployment Rate-03-2019</v>
      </c>
      <c r="J2369" s="4" t="str">
        <f t="shared" ca="1" si="522"/>
        <v>Unemployment Rate-SS Economics:03-2019</v>
      </c>
      <c r="K2369" t="s">
        <v>785</v>
      </c>
      <c r="CK2369">
        <v>4</v>
      </c>
      <c r="CM2369">
        <v>3.9</v>
      </c>
      <c r="CO2369">
        <v>3.8</v>
      </c>
      <c r="CQ2369">
        <v>3.9</v>
      </c>
      <c r="CS2369">
        <v>3.8</v>
      </c>
      <c r="CU2369">
        <v>3.8</v>
      </c>
    </row>
    <row r="2370" spans="1:99" x14ac:dyDescent="0.55000000000000004">
      <c r="A2370" s="4" t="str">
        <f t="shared" ref="A2370:A2380" ca="1" si="523">IF(ISERROR(IF(C2370="GIOA",INDEX(List_AnonymousForecasters,MATCH(LEFT(K2370,FIND(":",K2370,1)-1),List_IndividualForecasters,0),1),INDEX(List_FirmNamesOmega,MATCH(LEFT(K2370,FIND(":",K2370,1)-1),List_FirmNamesAlpha,0),1))),LEFT(K2370,FIND(":",K2370,1)-1),IF(C2370="GIOA",INDEX(List_AnonymousForecasters,MATCH(LEFT(K2370,FIND(":",K2370,1)-1),List_IndividualForecasters,0),1),INDEX(List_FirmNamesOmega,MATCH(LEFT(K2370,FIND(":",K2370,1)-1),List_FirmNamesAlpha,0),1)))</f>
        <v>Pierpont Securities</v>
      </c>
      <c r="B2370" s="4" t="str">
        <f t="shared" ref="B2370:B2380" si="524">MID(K2370,FIND(":",K2370,1)+2,LEN(K2370)-FIND(":",K2370,1))</f>
        <v>Stephen Stanley</v>
      </c>
      <c r="C2370" s="4" t="s">
        <v>246</v>
      </c>
      <c r="D2370" s="4" t="s">
        <v>97</v>
      </c>
      <c r="E2370" s="4" t="str">
        <f>IF(COUNTIF($E$2:E2369,"Begin: " &amp; C2370 &amp; "-" &amp; D2370 &amp; "-" &amp; H2370)=0,"Begin: " &amp; C2370 &amp; "-" &amp; D2370 &amp; "-" &amp; H2370,IF((C2370 &amp; "-" &amp; D2370 &amp; "-" &amp; H2370)&lt;&gt;(C2371 &amp; "-" &amp; D2371 &amp; "-" &amp; H2371),"End: " &amp; C2370 &amp; "-" &amp; D2370 &amp; "-" &amp; H2370,""))</f>
        <v/>
      </c>
      <c r="F2370" s="4" t="str">
        <f t="shared" ref="F2370:F2380" si="525">C2370 &amp; "-" &amp; D2370 &amp; "-" &amp; H2370</f>
        <v>Wall Street Journal-Unemployment Rate-03-2019</v>
      </c>
      <c r="G2370" s="7">
        <v>43534</v>
      </c>
      <c r="H2370" s="7" t="str">
        <f t="shared" ref="H2370:H2380" si="526">TEXT(MONTH(G2370),"00") &amp; "-" &amp; TEXT(YEAR(G2370),"0000")</f>
        <v>03-2019</v>
      </c>
      <c r="I2370" s="7" t="str">
        <f t="shared" ref="I2370:I2380" ca="1" si="527">C2370 &amp; ": " &amp; A2370 &amp; "-" &amp; D2370 &amp; "-" &amp; H2370</f>
        <v>Wall Street Journal: Pierpont Securities-Unemployment Rate-03-2019</v>
      </c>
      <c r="J2370" s="4" t="str">
        <f t="shared" ref="J2370:J2380" ca="1" si="528">D2370 &amp; "-" &amp; A2370 &amp; ":" &amp; TEXT(MONTH(G2370),"00") &amp; "-" &amp; TEXT(YEAR(G2370),"0000")</f>
        <v>Unemployment Rate-Pierpont Securities:03-2019</v>
      </c>
      <c r="K2370" t="s">
        <v>238</v>
      </c>
      <c r="CK2370">
        <v>3.7</v>
      </c>
      <c r="CM2370">
        <v>3.5</v>
      </c>
      <c r="CO2370">
        <v>3.4</v>
      </c>
      <c r="CQ2370">
        <v>3.4</v>
      </c>
      <c r="CS2370">
        <v>3.3</v>
      </c>
      <c r="CU2370">
        <v>3.3</v>
      </c>
    </row>
    <row r="2371" spans="1:99" x14ac:dyDescent="0.55000000000000004">
      <c r="A2371" s="4" t="str">
        <f t="shared" ca="1" si="523"/>
        <v>Economic Analysis Associates Inc.</v>
      </c>
      <c r="B2371" s="4" t="str">
        <f t="shared" si="524"/>
        <v>Susan M. Sterne</v>
      </c>
      <c r="C2371" s="4" t="s">
        <v>246</v>
      </c>
      <c r="D2371" s="4" t="s">
        <v>97</v>
      </c>
      <c r="E2371" s="4" t="str">
        <f>IF(COUNTIF($E$2:E2370,"Begin: " &amp; C2371 &amp; "-" &amp; D2371 &amp; "-" &amp; H2371)=0,"Begin: " &amp; C2371 &amp; "-" &amp; D2371 &amp; "-" &amp; H2371,IF((C2371 &amp; "-" &amp; D2371 &amp; "-" &amp; H2371)&lt;&gt;(C2372 &amp; "-" &amp; D2372 &amp; "-" &amp; H2372),"End: " &amp; C2371 &amp; "-" &amp; D2371 &amp; "-" &amp; H2371,""))</f>
        <v/>
      </c>
      <c r="F2371" s="4" t="str">
        <f t="shared" si="525"/>
        <v>Wall Street Journal-Unemployment Rate-03-2019</v>
      </c>
      <c r="G2371" s="7">
        <v>43534</v>
      </c>
      <c r="H2371" s="7" t="str">
        <f t="shared" si="526"/>
        <v>03-2019</v>
      </c>
      <c r="I2371" s="7" t="str">
        <f t="shared" ca="1" si="527"/>
        <v>Wall Street Journal: Economic Analysis Associates Inc.-Unemployment Rate-03-2019</v>
      </c>
      <c r="J2371" s="4" t="str">
        <f t="shared" ca="1" si="528"/>
        <v>Unemployment Rate-Economic Analysis Associates Inc.:03-2019</v>
      </c>
      <c r="K2371" t="s">
        <v>239</v>
      </c>
      <c r="CK2371">
        <v>3.9</v>
      </c>
      <c r="CM2371">
        <v>3.7</v>
      </c>
      <c r="CO2371">
        <v>3.7</v>
      </c>
      <c r="CQ2371">
        <v>3.5</v>
      </c>
      <c r="CS2371">
        <v>3.6</v>
      </c>
      <c r="CU2371">
        <v>3.7</v>
      </c>
    </row>
    <row r="2372" spans="1:99" x14ac:dyDescent="0.55000000000000004">
      <c r="A2372" s="4" t="str">
        <f t="shared" ca="1" si="523"/>
        <v>CSFB</v>
      </c>
      <c r="B2372" s="4" t="str">
        <f t="shared" si="524"/>
        <v>James Sweeney *</v>
      </c>
      <c r="C2372" s="4" t="s">
        <v>246</v>
      </c>
      <c r="D2372" s="4" t="s">
        <v>97</v>
      </c>
      <c r="E2372" s="4" t="str">
        <f>IF(COUNTIF($E$2:E2371,"Begin: " &amp; C2372 &amp; "-" &amp; D2372 &amp; "-" &amp; H2372)=0,"Begin: " &amp; C2372 &amp; "-" &amp; D2372 &amp; "-" &amp; H2372,IF((C2372 &amp; "-" &amp; D2372 &amp; "-" &amp; H2372)&lt;&gt;(C2373 &amp; "-" &amp; D2373 &amp; "-" &amp; H2373),"End: " &amp; C2372 &amp; "-" &amp; D2372 &amp; "-" &amp; H2372,""))</f>
        <v/>
      </c>
      <c r="F2372" s="4" t="str">
        <f t="shared" si="525"/>
        <v>Wall Street Journal-Unemployment Rate-03-2019</v>
      </c>
      <c r="G2372" s="7">
        <v>43534</v>
      </c>
      <c r="H2372" s="7" t="str">
        <f t="shared" si="526"/>
        <v>03-2019</v>
      </c>
      <c r="I2372" s="7" t="str">
        <f t="shared" ca="1" si="527"/>
        <v>Wall Street Journal: CSFB-Unemployment Rate-03-2019</v>
      </c>
      <c r="J2372" s="4" t="str">
        <f t="shared" ca="1" si="528"/>
        <v>Unemployment Rate-CSFB:03-2019</v>
      </c>
      <c r="K2372" t="s">
        <v>753</v>
      </c>
    </row>
    <row r="2373" spans="1:99" x14ac:dyDescent="0.55000000000000004">
      <c r="A2373" s="4" t="str">
        <f t="shared" ca="1" si="523"/>
        <v>American Chemisty Council</v>
      </c>
      <c r="B2373" s="4" t="str">
        <f t="shared" si="524"/>
        <v>Kevin Swift</v>
      </c>
      <c r="C2373" s="4" t="s">
        <v>246</v>
      </c>
      <c r="D2373" s="4" t="s">
        <v>97</v>
      </c>
      <c r="E2373" s="4" t="str">
        <f>IF(COUNTIF($E$2:E2372,"Begin: " &amp; C2373 &amp; "-" &amp; D2373 &amp; "-" &amp; H2373)=0,"Begin: " &amp; C2373 &amp; "-" &amp; D2373 &amp; "-" &amp; H2373,IF((C2373 &amp; "-" &amp; D2373 &amp; "-" &amp; H2373)&lt;&gt;(C2374 &amp; "-" &amp; D2374 &amp; "-" &amp; H2374),"End: " &amp; C2373 &amp; "-" &amp; D2373 &amp; "-" &amp; H2373,""))</f>
        <v/>
      </c>
      <c r="F2373" s="4" t="str">
        <f t="shared" si="525"/>
        <v>Wall Street Journal-Unemployment Rate-03-2019</v>
      </c>
      <c r="G2373" s="7">
        <v>43534</v>
      </c>
      <c r="H2373" s="7" t="str">
        <f t="shared" si="526"/>
        <v>03-2019</v>
      </c>
      <c r="I2373" s="7" t="str">
        <f t="shared" ca="1" si="527"/>
        <v>Wall Street Journal: American Chemisty Council-Unemployment Rate-03-2019</v>
      </c>
      <c r="J2373" s="4" t="str">
        <f t="shared" ca="1" si="528"/>
        <v>Unemployment Rate-American Chemisty Council:03-2019</v>
      </c>
      <c r="K2373" t="s">
        <v>443</v>
      </c>
      <c r="CK2373">
        <v>3.7</v>
      </c>
      <c r="CM2373">
        <v>3.5</v>
      </c>
      <c r="CO2373">
        <v>3.6</v>
      </c>
      <c r="CQ2373">
        <v>4</v>
      </c>
      <c r="CS2373">
        <v>4.3</v>
      </c>
      <c r="CU2373">
        <v>4.5</v>
      </c>
    </row>
    <row r="2374" spans="1:99" x14ac:dyDescent="0.55000000000000004">
      <c r="A2374" s="4" t="str">
        <f t="shared" ca="1" si="523"/>
        <v>Grant Thornton</v>
      </c>
      <c r="B2374" s="4" t="str">
        <f t="shared" si="524"/>
        <v>Diane Swonk</v>
      </c>
      <c r="C2374" s="4" t="s">
        <v>246</v>
      </c>
      <c r="D2374" s="4" t="s">
        <v>97</v>
      </c>
      <c r="E2374" s="4" t="str">
        <f>IF(COUNTIF($E$2:E2373,"Begin: " &amp; C2374 &amp; "-" &amp; D2374 &amp; "-" &amp; H2374)=0,"Begin: " &amp; C2374 &amp; "-" &amp; D2374 &amp; "-" &amp; H2374,IF((C2374 &amp; "-" &amp; D2374 &amp; "-" &amp; H2374)&lt;&gt;(C2375 &amp; "-" &amp; D2375 &amp; "-" &amp; H2375),"End: " &amp; C2374 &amp; "-" &amp; D2374 &amp; "-" &amp; H2374,""))</f>
        <v/>
      </c>
      <c r="F2374" s="4" t="str">
        <f t="shared" si="525"/>
        <v>Wall Street Journal-Unemployment Rate-03-2019</v>
      </c>
      <c r="G2374" s="7">
        <v>43534</v>
      </c>
      <c r="H2374" s="7" t="str">
        <f t="shared" si="526"/>
        <v>03-2019</v>
      </c>
      <c r="I2374" s="7" t="str">
        <f t="shared" ca="1" si="527"/>
        <v>Wall Street Journal: Grant Thornton-Unemployment Rate-03-2019</v>
      </c>
      <c r="J2374" s="4" t="str">
        <f t="shared" ca="1" si="528"/>
        <v>Unemployment Rate-Grant Thornton:03-2019</v>
      </c>
      <c r="K2374" t="s">
        <v>772</v>
      </c>
      <c r="CK2374">
        <v>3.5</v>
      </c>
      <c r="CM2374">
        <v>3.6</v>
      </c>
      <c r="CO2374">
        <v>4.0999999999999996</v>
      </c>
      <c r="CQ2374">
        <v>4.8</v>
      </c>
      <c r="CS2374">
        <v>5.0999999999999996</v>
      </c>
      <c r="CU2374">
        <v>5.2</v>
      </c>
    </row>
    <row r="2375" spans="1:99" x14ac:dyDescent="0.55000000000000004">
      <c r="A2375" s="4" t="str">
        <f t="shared" ca="1" si="523"/>
        <v>The Northern Trust</v>
      </c>
      <c r="B2375" s="4" t="str">
        <f t="shared" si="524"/>
        <v xml:space="preserve">Carl Tannenbaum </v>
      </c>
      <c r="C2375" s="4" t="s">
        <v>246</v>
      </c>
      <c r="D2375" s="4" t="s">
        <v>97</v>
      </c>
      <c r="E2375" s="4" t="str">
        <f>IF(COUNTIF($E$2:E2374,"Begin: " &amp; C2375 &amp; "-" &amp; D2375 &amp; "-" &amp; H2375)=0,"Begin: " &amp; C2375 &amp; "-" &amp; D2375 &amp; "-" &amp; H2375,IF((C2375 &amp; "-" &amp; D2375 &amp; "-" &amp; H2375)&lt;&gt;(C2376 &amp; "-" &amp; D2376 &amp; "-" &amp; H2376),"End: " &amp; C2375 &amp; "-" &amp; D2375 &amp; "-" &amp; H2375,""))</f>
        <v/>
      </c>
      <c r="F2375" s="4" t="str">
        <f t="shared" si="525"/>
        <v>Wall Street Journal-Unemployment Rate-03-2019</v>
      </c>
      <c r="G2375" s="7">
        <v>43534</v>
      </c>
      <c r="H2375" s="7" t="str">
        <f t="shared" si="526"/>
        <v>03-2019</v>
      </c>
      <c r="I2375" s="7" t="str">
        <f t="shared" ca="1" si="527"/>
        <v>Wall Street Journal: The Northern Trust-Unemployment Rate-03-2019</v>
      </c>
      <c r="J2375" s="4" t="str">
        <f t="shared" ca="1" si="528"/>
        <v>Unemployment Rate-The Northern Trust:03-2019</v>
      </c>
      <c r="K2375" t="s">
        <v>241</v>
      </c>
      <c r="CK2375">
        <v>3.7</v>
      </c>
      <c r="CM2375">
        <v>3.7</v>
      </c>
      <c r="CO2375">
        <v>3.7</v>
      </c>
      <c r="CQ2375">
        <v>3.8</v>
      </c>
      <c r="CS2375">
        <v>3.8</v>
      </c>
      <c r="CU2375">
        <v>3.8</v>
      </c>
    </row>
    <row r="2376" spans="1:99" x14ac:dyDescent="0.55000000000000004">
      <c r="A2376" s="4" t="str">
        <f t="shared" ca="1" si="523"/>
        <v>BNP Paribas</v>
      </c>
      <c r="B2376" s="4" t="str">
        <f t="shared" si="524"/>
        <v>US Economics Team</v>
      </c>
      <c r="C2376" s="4" t="s">
        <v>246</v>
      </c>
      <c r="D2376" s="4" t="s">
        <v>97</v>
      </c>
      <c r="E2376" s="4" t="str">
        <f>IF(COUNTIF($E$2:E2375,"Begin: " &amp; C2376 &amp; "-" &amp; D2376 &amp; "-" &amp; H2376)=0,"Begin: " &amp; C2376 &amp; "-" &amp; D2376 &amp; "-" &amp; H2376,IF((C2376 &amp; "-" &amp; D2376 &amp; "-" &amp; H2376)&lt;&gt;(C2377 &amp; "-" &amp; D2377 &amp; "-" &amp; H2377),"End: " &amp; C2376 &amp; "-" &amp; D2376 &amp; "-" &amp; H2376,""))</f>
        <v/>
      </c>
      <c r="F2376" s="4" t="str">
        <f t="shared" si="525"/>
        <v>Wall Street Journal-Unemployment Rate-03-2019</v>
      </c>
      <c r="G2376" s="7">
        <v>43534</v>
      </c>
      <c r="H2376" s="7" t="str">
        <f t="shared" si="526"/>
        <v>03-2019</v>
      </c>
      <c r="I2376" s="7" t="str">
        <f t="shared" ca="1" si="527"/>
        <v>Wall Street Journal: BNP Paribas-Unemployment Rate-03-2019</v>
      </c>
      <c r="J2376" s="4" t="str">
        <f t="shared" ca="1" si="528"/>
        <v>Unemployment Rate-BNP Paribas:03-2019</v>
      </c>
      <c r="K2376" t="s">
        <v>444</v>
      </c>
      <c r="CK2376">
        <v>3.4</v>
      </c>
      <c r="CM2376">
        <v>3.5</v>
      </c>
      <c r="CO2376">
        <v>3.5</v>
      </c>
      <c r="CQ2376">
        <v>3.7</v>
      </c>
    </row>
    <row r="2377" spans="1:99" x14ac:dyDescent="0.55000000000000004">
      <c r="A2377" s="4" t="str">
        <f t="shared" ca="1" si="523"/>
        <v>The Conference Board</v>
      </c>
      <c r="B2377" s="4" t="str">
        <f t="shared" si="524"/>
        <v>Bart van Ark</v>
      </c>
      <c r="C2377" s="4" t="s">
        <v>246</v>
      </c>
      <c r="D2377" s="4" t="s">
        <v>97</v>
      </c>
      <c r="E2377" s="4" t="str">
        <f>IF(COUNTIF($E$2:E2376,"Begin: " &amp; C2377 &amp; "-" &amp; D2377 &amp; "-" &amp; H2377)=0,"Begin: " &amp; C2377 &amp; "-" &amp; D2377 &amp; "-" &amp; H2377,IF((C2377 &amp; "-" &amp; D2377 &amp; "-" &amp; H2377)&lt;&gt;(C2378 &amp; "-" &amp; D2378 &amp; "-" &amp; H2378),"End: " &amp; C2377 &amp; "-" &amp; D2377 &amp; "-" &amp; H2377,""))</f>
        <v/>
      </c>
      <c r="F2377" s="4" t="str">
        <f t="shared" si="525"/>
        <v>Wall Street Journal-Unemployment Rate-03-2019</v>
      </c>
      <c r="G2377" s="7">
        <v>43534</v>
      </c>
      <c r="H2377" s="7" t="str">
        <f t="shared" si="526"/>
        <v>03-2019</v>
      </c>
      <c r="I2377" s="7" t="str">
        <f t="shared" ca="1" si="527"/>
        <v>Wall Street Journal: The Conference Board-Unemployment Rate-03-2019</v>
      </c>
      <c r="J2377" s="4" t="str">
        <f t="shared" ca="1" si="528"/>
        <v>Unemployment Rate-The Conference Board:03-2019</v>
      </c>
      <c r="K2377" t="s">
        <v>242</v>
      </c>
      <c r="CK2377">
        <v>3.7</v>
      </c>
      <c r="CM2377">
        <v>3.5</v>
      </c>
      <c r="CO2377">
        <v>3.4</v>
      </c>
      <c r="CQ2377">
        <v>3.3</v>
      </c>
    </row>
    <row r="2378" spans="1:99" x14ac:dyDescent="0.55000000000000004">
      <c r="A2378" s="4" t="str">
        <f t="shared" ca="1" si="523"/>
        <v>First Trust Adv.</v>
      </c>
      <c r="B2378" s="4" t="str">
        <f t="shared" si="524"/>
        <v>Brian S. Wesbury/ Robert Stein</v>
      </c>
      <c r="C2378" s="4" t="s">
        <v>246</v>
      </c>
      <c r="D2378" s="4" t="s">
        <v>97</v>
      </c>
      <c r="E2378" s="4" t="str">
        <f>IF(COUNTIF($E$2:E2377,"Begin: " &amp; C2378 &amp; "-" &amp; D2378 &amp; "-" &amp; H2378)=0,"Begin: " &amp; C2378 &amp; "-" &amp; D2378 &amp; "-" &amp; H2378,IF((C2378 &amp; "-" &amp; D2378 &amp; "-" &amp; H2378)&lt;&gt;(C2379 &amp; "-" &amp; D2379 &amp; "-" &amp; H2379),"End: " &amp; C2378 &amp; "-" &amp; D2378 &amp; "-" &amp; H2378,""))</f>
        <v/>
      </c>
      <c r="F2378" s="4" t="str">
        <f t="shared" si="525"/>
        <v>Wall Street Journal-Unemployment Rate-03-2019</v>
      </c>
      <c r="G2378" s="7">
        <v>43534</v>
      </c>
      <c r="H2378" s="7" t="str">
        <f t="shared" si="526"/>
        <v>03-2019</v>
      </c>
      <c r="I2378" s="7" t="str">
        <f t="shared" ca="1" si="527"/>
        <v>Wall Street Journal: First Trust Adv.-Unemployment Rate-03-2019</v>
      </c>
      <c r="J2378" s="4" t="str">
        <f t="shared" ca="1" si="528"/>
        <v>Unemployment Rate-First Trust Adv.:03-2019</v>
      </c>
      <c r="K2378" t="s">
        <v>243</v>
      </c>
      <c r="CK2378">
        <v>3.7</v>
      </c>
      <c r="CM2378">
        <v>3.7</v>
      </c>
      <c r="CO2378">
        <v>3.6</v>
      </c>
      <c r="CQ2378">
        <v>3.6</v>
      </c>
    </row>
    <row r="2379" spans="1:99" x14ac:dyDescent="0.55000000000000004">
      <c r="A2379" s="4" t="str">
        <f t="shared" ca="1" si="523"/>
        <v>National Association of Realtors</v>
      </c>
      <c r="B2379" s="4" t="str">
        <f t="shared" si="524"/>
        <v>Lawrence Yun</v>
      </c>
      <c r="C2379" s="4" t="s">
        <v>246</v>
      </c>
      <c r="D2379" s="4" t="s">
        <v>97</v>
      </c>
      <c r="E2379" s="4" t="str">
        <f>IF(COUNTIF($E$2:E2378,"Begin: " &amp; C2379 &amp; "-" &amp; D2379 &amp; "-" &amp; H2379)=0,"Begin: " &amp; C2379 &amp; "-" &amp; D2379 &amp; "-" &amp; H2379,IF((C2379 &amp; "-" &amp; D2379 &amp; "-" &amp; H2379)&lt;&gt;(C2380 &amp; "-" &amp; D2380 &amp; "-" &amp; H2380),"End: " &amp; C2379 &amp; "-" &amp; D2379 &amp; "-" &amp; H2379,""))</f>
        <v/>
      </c>
      <c r="F2379" s="4" t="str">
        <f t="shared" si="525"/>
        <v>Wall Street Journal-Unemployment Rate-03-2019</v>
      </c>
      <c r="G2379" s="7">
        <v>43534</v>
      </c>
      <c r="H2379" s="7" t="str">
        <f t="shared" si="526"/>
        <v>03-2019</v>
      </c>
      <c r="I2379" s="7" t="str">
        <f t="shared" ca="1" si="527"/>
        <v>Wall Street Journal: National Association of Realtors-Unemployment Rate-03-2019</v>
      </c>
      <c r="J2379" s="4" t="str">
        <f t="shared" ca="1" si="528"/>
        <v>Unemployment Rate-National Association of Realtors:03-2019</v>
      </c>
      <c r="K2379" t="s">
        <v>245</v>
      </c>
      <c r="CK2379">
        <v>4</v>
      </c>
      <c r="CM2379">
        <v>4.0999999999999996</v>
      </c>
      <c r="CO2379">
        <v>4.2</v>
      </c>
      <c r="CQ2379">
        <v>4.3</v>
      </c>
      <c r="CS2379">
        <v>4.4000000000000004</v>
      </c>
      <c r="CU2379">
        <v>4.5</v>
      </c>
    </row>
    <row r="2380" spans="1:99" x14ac:dyDescent="0.55000000000000004">
      <c r="A2380" s="4" t="str">
        <f t="shared" ca="1" si="523"/>
        <v>Morgan Stanley</v>
      </c>
      <c r="B2380" s="4" t="str">
        <f t="shared" si="524"/>
        <v>Ellen Zentner *</v>
      </c>
      <c r="C2380" s="4" t="s">
        <v>246</v>
      </c>
      <c r="D2380" s="4" t="s">
        <v>97</v>
      </c>
      <c r="E2380" s="4" t="str">
        <f>IF(COUNTIF($E$2:E2379,"Begin: " &amp; C2380 &amp; "-" &amp; D2380 &amp; "-" &amp; H2380)=0,"Begin: " &amp; C2380 &amp; "-" &amp; D2380 &amp; "-" &amp; H2380,IF((C2380 &amp; "-" &amp; D2380 &amp; "-" &amp; H2380)&lt;&gt;(C2381 &amp; "-" &amp; D2381 &amp; "-" &amp; H2381),"End: " &amp; C2380 &amp; "-" &amp; D2380 &amp; "-" &amp; H2380,""))</f>
        <v>End: Wall Street Journal-Unemployment Rate-03-2019</v>
      </c>
      <c r="F2380" s="4" t="str">
        <f t="shared" si="525"/>
        <v>Wall Street Journal-Unemployment Rate-03-2019</v>
      </c>
      <c r="G2380" s="7">
        <v>43534</v>
      </c>
      <c r="H2380" s="7" t="str">
        <f t="shared" si="526"/>
        <v>03-2019</v>
      </c>
      <c r="I2380" s="7" t="str">
        <f t="shared" ca="1" si="527"/>
        <v>Wall Street Journal: Morgan Stanley-Unemployment Rate-03-2019</v>
      </c>
      <c r="J2380" s="4" t="str">
        <f t="shared" ca="1" si="528"/>
        <v>Unemployment Rate-Morgan Stanley:03-2019</v>
      </c>
      <c r="K2380" t="s">
        <v>685</v>
      </c>
    </row>
    <row r="2381" spans="1:99" x14ac:dyDescent="0.55000000000000004">
      <c r="A2381" s="4" t="str">
        <f t="shared" ref="A2381" ca="1" si="529">IF(ISERROR(IF(C2381="GIOA",INDEX(List_AnonymousForecasters,MATCH(LEFT(K2381,FIND(":",K2381,1)-1),List_IndividualForecasters,0),1),INDEX(List_FirmNamesOmega,MATCH(LEFT(K2381,FIND(":",K2381,1)-1),List_FirmNamesAlpha,0),1))),LEFT(K2381,FIND(":",K2381,1)-1),IF(C2381="GIOA",INDEX(List_AnonymousForecasters,MATCH(LEFT(K2381,FIND(":",K2381,1)-1),List_IndividualForecasters,0),1),INDEX(List_FirmNamesOmega,MATCH(LEFT(K2381,FIND(":",K2381,1)-1),List_FirmNamesAlpha,0),1)))</f>
        <v>Nomura</v>
      </c>
      <c r="B2381" s="4" t="str">
        <f t="shared" ref="B2381" si="530">MID(K2381,FIND(":",K2381,1)+2,LEN(K2381)-FIND(":",K2381,1))</f>
        <v>Lewis Alexander *</v>
      </c>
      <c r="C2381" s="4" t="s">
        <v>246</v>
      </c>
      <c r="D2381" s="4" t="s">
        <v>249</v>
      </c>
      <c r="E2381" s="4" t="str">
        <f>IF(COUNTIF($E$2:E2380,"Begin: " &amp; C2381 &amp; "-" &amp; D2381 &amp; "-" &amp; H2381)=0,"Begin: " &amp; C2381 &amp; "-" &amp; D2381 &amp; "-" &amp; H2381,IF((C2381 &amp; "-" &amp; D2381 &amp; "-" &amp; H2381)&lt;&gt;(C2382 &amp; "-" &amp; D2382 &amp; "-" &amp; H2382),"End: " &amp; C2381 &amp; "-" &amp; D2381 &amp; "-" &amp; H2381,""))</f>
        <v>Begin: Wall Street Journal-Crude Oil-03-2019</v>
      </c>
      <c r="F2381" s="4" t="str">
        <f t="shared" ref="F2381" si="531">C2381 &amp; "-" &amp; D2381 &amp; "-" &amp; H2381</f>
        <v>Wall Street Journal-Crude Oil-03-2019</v>
      </c>
      <c r="G2381" s="7">
        <v>43534</v>
      </c>
      <c r="H2381" s="7" t="str">
        <f t="shared" ref="H2381" si="532">TEXT(MONTH(G2381),"00") &amp; "-" &amp; TEXT(YEAR(G2381),"0000")</f>
        <v>03-2019</v>
      </c>
      <c r="I2381" s="7" t="str">
        <f t="shared" ref="I2381" ca="1" si="533">C2381 &amp; ": " &amp; A2381 &amp; "-" &amp; D2381 &amp; "-" &amp; H2381</f>
        <v>Wall Street Journal: Nomura-Crude Oil-03-2019</v>
      </c>
      <c r="J2381" s="4" t="str">
        <f t="shared" ref="J2381" ca="1" si="534">D2381 &amp; "-" &amp; A2381 &amp; ":" &amp; TEXT(MONTH(G2381),"00") &amp; "-" &amp; TEXT(YEAR(G2381),"0000")</f>
        <v>Crude Oil-Nomura:03-2019</v>
      </c>
      <c r="K2381" t="s">
        <v>795</v>
      </c>
    </row>
    <row r="2382" spans="1:99" x14ac:dyDescent="0.55000000000000004">
      <c r="A2382" s="4" t="str">
        <f t="shared" ref="A2382:A2445" ca="1" si="535">IF(ISERROR(IF(C2382="GIOA",INDEX(List_AnonymousForecasters,MATCH(LEFT(K2382,FIND(":",K2382,1)-1),List_IndividualForecasters,0),1),INDEX(List_FirmNamesOmega,MATCH(LEFT(K2382,FIND(":",K2382,1)-1),List_FirmNamesAlpha,0),1))),LEFT(K2382,FIND(":",K2382,1)-1),IF(C2382="GIOA",INDEX(List_AnonymousForecasters,MATCH(LEFT(K2382,FIND(":",K2382,1)-1),List_IndividualForecasters,0),1),INDEX(List_FirmNamesOmega,MATCH(LEFT(K2382,FIND(":",K2382,1)-1),List_FirmNamesAlpha,0),1)))</f>
        <v>Bank of the West</v>
      </c>
      <c r="B2382" s="4" t="str">
        <f t="shared" ref="B2382:B2445" si="536">MID(K2382,FIND(":",K2382,1)+2,LEN(K2382)-FIND(":",K2382,1))</f>
        <v>Scott Anderson</v>
      </c>
      <c r="C2382" s="4" t="s">
        <v>246</v>
      </c>
      <c r="D2382" s="4" t="s">
        <v>249</v>
      </c>
      <c r="E2382" s="4" t="str">
        <f>IF(COUNTIF($E$2:E2381,"Begin: " &amp; C2382 &amp; "-" &amp; D2382 &amp; "-" &amp; H2382)=0,"Begin: " &amp; C2382 &amp; "-" &amp; D2382 &amp; "-" &amp; H2382,IF((C2382 &amp; "-" &amp; D2382 &amp; "-" &amp; H2382)&lt;&gt;(C2383 &amp; "-" &amp; D2383 &amp; "-" &amp; H2383),"End: " &amp; C2382 &amp; "-" &amp; D2382 &amp; "-" &amp; H2382,""))</f>
        <v/>
      </c>
      <c r="F2382" s="4" t="str">
        <f t="shared" ref="F2382:F2445" si="537">C2382 &amp; "-" &amp; D2382 &amp; "-" &amp; H2382</f>
        <v>Wall Street Journal-Crude Oil-03-2019</v>
      </c>
      <c r="G2382" s="7">
        <v>43534</v>
      </c>
      <c r="H2382" s="7" t="str">
        <f t="shared" ref="H2382:H2445" si="538">TEXT(MONTH(G2382),"00") &amp; "-" &amp; TEXT(YEAR(G2382),"0000")</f>
        <v>03-2019</v>
      </c>
      <c r="I2382" s="7" t="str">
        <f t="shared" ref="I2382:I2445" ca="1" si="539">C2382 &amp; ": " &amp; A2382 &amp; "-" &amp; D2382 &amp; "-" &amp; H2382</f>
        <v>Wall Street Journal: Bank of the West-Crude Oil-03-2019</v>
      </c>
      <c r="J2382" s="4" t="str">
        <f t="shared" ref="J2382:J2445" ca="1" si="540">D2382 &amp; "-" &amp; A2382 &amp; ":" &amp; TEXT(MONTH(G2382),"00") &amp; "-" &amp; TEXT(YEAR(G2382),"0000")</f>
        <v>Crude Oil-Bank of the West:03-2019</v>
      </c>
      <c r="K2382" t="s">
        <v>763</v>
      </c>
      <c r="CK2382">
        <v>54</v>
      </c>
      <c r="CM2382">
        <v>53</v>
      </c>
      <c r="CO2382">
        <v>50</v>
      </c>
      <c r="CQ2382">
        <v>46</v>
      </c>
      <c r="CS2382">
        <v>50</v>
      </c>
      <c r="CU2382">
        <v>53</v>
      </c>
    </row>
    <row r="2383" spans="1:99" x14ac:dyDescent="0.55000000000000004">
      <c r="A2383" s="4" t="str">
        <f t="shared" ca="1" si="535"/>
        <v>Capital Economics</v>
      </c>
      <c r="B2383" s="4" t="str">
        <f t="shared" si="536"/>
        <v>Paul Ashworth</v>
      </c>
      <c r="C2383" s="4" t="s">
        <v>246</v>
      </c>
      <c r="D2383" s="4" t="s">
        <v>249</v>
      </c>
      <c r="E2383" s="4" t="str">
        <f>IF(COUNTIF($E$2:E2382,"Begin: " &amp; C2383 &amp; "-" &amp; D2383 &amp; "-" &amp; H2383)=0,"Begin: " &amp; C2383 &amp; "-" &amp; D2383 &amp; "-" &amp; H2383,IF((C2383 &amp; "-" &amp; D2383 &amp; "-" &amp; H2383)&lt;&gt;(C2384 &amp; "-" &amp; D2384 &amp; "-" &amp; H2384),"End: " &amp; C2383 &amp; "-" &amp; D2383 &amp; "-" &amp; H2383,""))</f>
        <v/>
      </c>
      <c r="F2383" s="4" t="str">
        <f t="shared" si="537"/>
        <v>Wall Street Journal-Crude Oil-03-2019</v>
      </c>
      <c r="G2383" s="7">
        <v>43534</v>
      </c>
      <c r="H2383" s="7" t="str">
        <f t="shared" si="538"/>
        <v>03-2019</v>
      </c>
      <c r="I2383" s="7" t="str">
        <f t="shared" ca="1" si="539"/>
        <v>Wall Street Journal: Capital Economics-Crude Oil-03-2019</v>
      </c>
      <c r="J2383" s="4" t="str">
        <f t="shared" ca="1" si="540"/>
        <v>Crude Oil-Capital Economics:03-2019</v>
      </c>
      <c r="K2383" t="s">
        <v>197</v>
      </c>
    </row>
    <row r="2384" spans="1:99" x14ac:dyDescent="0.55000000000000004">
      <c r="A2384" s="4" t="str">
        <f t="shared" ca="1" si="535"/>
        <v>Deloitte LP</v>
      </c>
      <c r="B2384" s="4" t="str">
        <f t="shared" si="536"/>
        <v>Daniel Bachman</v>
      </c>
      <c r="C2384" s="4" t="s">
        <v>246</v>
      </c>
      <c r="D2384" s="4" t="s">
        <v>249</v>
      </c>
      <c r="E2384" s="4" t="str">
        <f>IF(COUNTIF($E$2:E2383,"Begin: " &amp; C2384 &amp; "-" &amp; D2384 &amp; "-" &amp; H2384)=0,"Begin: " &amp; C2384 &amp; "-" &amp; D2384 &amp; "-" &amp; H2384,IF((C2384 &amp; "-" &amp; D2384 &amp; "-" &amp; H2384)&lt;&gt;(C2385 &amp; "-" &amp; D2385 &amp; "-" &amp; H2385),"End: " &amp; C2384 &amp; "-" &amp; D2384 &amp; "-" &amp; H2384,""))</f>
        <v/>
      </c>
      <c r="F2384" s="4" t="str">
        <f t="shared" si="537"/>
        <v>Wall Street Journal-Crude Oil-03-2019</v>
      </c>
      <c r="G2384" s="7">
        <v>43534</v>
      </c>
      <c r="H2384" s="7" t="str">
        <f t="shared" si="538"/>
        <v>03-2019</v>
      </c>
      <c r="I2384" s="7" t="str">
        <f t="shared" ca="1" si="539"/>
        <v>Wall Street Journal: Deloitte LP-Crude Oil-03-2019</v>
      </c>
      <c r="J2384" s="4" t="str">
        <f t="shared" ca="1" si="540"/>
        <v>Crude Oil-Deloitte LP:03-2019</v>
      </c>
      <c r="K2384" t="s">
        <v>749</v>
      </c>
    </row>
    <row r="2385" spans="1:99" x14ac:dyDescent="0.55000000000000004">
      <c r="A2385" s="4" t="str">
        <f t="shared" ca="1" si="535"/>
        <v>Economic Outlook Group</v>
      </c>
      <c r="B2385" s="4" t="str">
        <f t="shared" si="536"/>
        <v>Bernard Baumohl</v>
      </c>
      <c r="C2385" s="4" t="s">
        <v>246</v>
      </c>
      <c r="D2385" s="4" t="s">
        <v>249</v>
      </c>
      <c r="E2385" s="4" t="str">
        <f>IF(COUNTIF($E$2:E2384,"Begin: " &amp; C2385 &amp; "-" &amp; D2385 &amp; "-" &amp; H2385)=0,"Begin: " &amp; C2385 &amp; "-" &amp; D2385 &amp; "-" &amp; H2385,IF((C2385 &amp; "-" &amp; D2385 &amp; "-" &amp; H2385)&lt;&gt;(C2386 &amp; "-" &amp; D2386 &amp; "-" &amp; H2386),"End: " &amp; C2385 &amp; "-" &amp; D2385 &amp; "-" &amp; H2385,""))</f>
        <v/>
      </c>
      <c r="F2385" s="4" t="str">
        <f t="shared" si="537"/>
        <v>Wall Street Journal-Crude Oil-03-2019</v>
      </c>
      <c r="G2385" s="7">
        <v>43534</v>
      </c>
      <c r="H2385" s="7" t="str">
        <f t="shared" si="538"/>
        <v>03-2019</v>
      </c>
      <c r="I2385" s="7" t="str">
        <f t="shared" ca="1" si="539"/>
        <v>Wall Street Journal: Economic Outlook Group-Crude Oil-03-2019</v>
      </c>
      <c r="J2385" s="4" t="str">
        <f t="shared" ca="1" si="540"/>
        <v>Crude Oil-Economic Outlook Group:03-2019</v>
      </c>
      <c r="K2385" t="s">
        <v>426</v>
      </c>
      <c r="CK2385">
        <v>58</v>
      </c>
      <c r="CM2385">
        <v>54</v>
      </c>
      <c r="CO2385">
        <v>51</v>
      </c>
      <c r="CQ2385">
        <v>48</v>
      </c>
      <c r="CS2385">
        <v>45</v>
      </c>
      <c r="CU2385">
        <v>45</v>
      </c>
    </row>
    <row r="2386" spans="1:99" x14ac:dyDescent="0.55000000000000004">
      <c r="A2386" s="4" t="str">
        <f t="shared" ca="1" si="535"/>
        <v>Nationwide Insurance</v>
      </c>
      <c r="B2386" s="4" t="str">
        <f t="shared" si="536"/>
        <v>David Berson</v>
      </c>
      <c r="C2386" s="4" t="s">
        <v>246</v>
      </c>
      <c r="D2386" s="4" t="s">
        <v>249</v>
      </c>
      <c r="E2386" s="4" t="str">
        <f>IF(COUNTIF($E$2:E2385,"Begin: " &amp; C2386 &amp; "-" &amp; D2386 &amp; "-" &amp; H2386)=0,"Begin: " &amp; C2386 &amp; "-" &amp; D2386 &amp; "-" &amp; H2386,IF((C2386 &amp; "-" &amp; D2386 &amp; "-" &amp; H2386)&lt;&gt;(C2387 &amp; "-" &amp; D2387 &amp; "-" &amp; H2387),"End: " &amp; C2386 &amp; "-" &amp; D2386 &amp; "-" &amp; H2386,""))</f>
        <v/>
      </c>
      <c r="F2386" s="4" t="str">
        <f t="shared" si="537"/>
        <v>Wall Street Journal-Crude Oil-03-2019</v>
      </c>
      <c r="G2386" s="7">
        <v>43534</v>
      </c>
      <c r="H2386" s="7" t="str">
        <f t="shared" si="538"/>
        <v>03-2019</v>
      </c>
      <c r="I2386" s="7" t="str">
        <f t="shared" ca="1" si="539"/>
        <v>Wall Street Journal: Nationwide Insurance-Crude Oil-03-2019</v>
      </c>
      <c r="J2386" s="4" t="str">
        <f t="shared" ca="1" si="540"/>
        <v>Crude Oil-Nationwide Insurance:03-2019</v>
      </c>
      <c r="K2386" t="s">
        <v>427</v>
      </c>
      <c r="CK2386">
        <v>58.5</v>
      </c>
      <c r="CM2386">
        <v>59</v>
      </c>
      <c r="CO2386">
        <v>62.5</v>
      </c>
      <c r="CQ2386">
        <v>63</v>
      </c>
      <c r="CS2386">
        <v>61.5</v>
      </c>
      <c r="CU2386">
        <v>62</v>
      </c>
    </row>
    <row r="2387" spans="1:99" x14ac:dyDescent="0.55000000000000004">
      <c r="A2387" s="4" t="str">
        <f t="shared" ca="1" si="535"/>
        <v>Tufts University</v>
      </c>
      <c r="B2387" s="4" t="str">
        <f t="shared" si="536"/>
        <v>Brian Bethune</v>
      </c>
      <c r="C2387" s="4" t="s">
        <v>246</v>
      </c>
      <c r="D2387" s="4" t="s">
        <v>249</v>
      </c>
      <c r="E2387" s="4" t="str">
        <f>IF(COUNTIF($E$2:E2386,"Begin: " &amp; C2387 &amp; "-" &amp; D2387 &amp; "-" &amp; H2387)=0,"Begin: " &amp; C2387 &amp; "-" &amp; D2387 &amp; "-" &amp; H2387,IF((C2387 &amp; "-" &amp; D2387 &amp; "-" &amp; H2387)&lt;&gt;(C2388 &amp; "-" &amp; D2388 &amp; "-" &amp; H2388),"End: " &amp; C2387 &amp; "-" &amp; D2387 &amp; "-" &amp; H2387,""))</f>
        <v/>
      </c>
      <c r="F2387" s="4" t="str">
        <f t="shared" si="537"/>
        <v>Wall Street Journal-Crude Oil-03-2019</v>
      </c>
      <c r="G2387" s="7">
        <v>43534</v>
      </c>
      <c r="H2387" s="7" t="str">
        <f t="shared" si="538"/>
        <v>03-2019</v>
      </c>
      <c r="I2387" s="7" t="str">
        <f t="shared" ca="1" si="539"/>
        <v>Wall Street Journal: Tufts University-Crude Oil-03-2019</v>
      </c>
      <c r="J2387" s="4" t="str">
        <f t="shared" ca="1" si="540"/>
        <v>Crude Oil-Tufts University:03-2019</v>
      </c>
      <c r="K2387" t="s">
        <v>428</v>
      </c>
    </row>
    <row r="2388" spans="1:99" x14ac:dyDescent="0.55000000000000004">
      <c r="A2388" s="4" t="str">
        <f t="shared" ca="1" si="535"/>
        <v>TS Lombard</v>
      </c>
      <c r="B2388" s="4" t="str">
        <f t="shared" si="536"/>
        <v>Steven Blitz</v>
      </c>
      <c r="C2388" s="4" t="s">
        <v>246</v>
      </c>
      <c r="D2388" s="4" t="s">
        <v>249</v>
      </c>
      <c r="E2388" s="4" t="str">
        <f>IF(COUNTIF($E$2:E2387,"Begin: " &amp; C2388 &amp; "-" &amp; D2388 &amp; "-" &amp; H2388)=0,"Begin: " &amp; C2388 &amp; "-" &amp; D2388 &amp; "-" &amp; H2388,IF((C2388 &amp; "-" &amp; D2388 &amp; "-" &amp; H2388)&lt;&gt;(C2389 &amp; "-" &amp; D2389 &amp; "-" &amp; H2389),"End: " &amp; C2388 &amp; "-" &amp; D2388 &amp; "-" &amp; H2388,""))</f>
        <v/>
      </c>
      <c r="F2388" s="4" t="str">
        <f t="shared" si="537"/>
        <v>Wall Street Journal-Crude Oil-03-2019</v>
      </c>
      <c r="G2388" s="7">
        <v>43534</v>
      </c>
      <c r="H2388" s="7" t="str">
        <f t="shared" si="538"/>
        <v>03-2019</v>
      </c>
      <c r="I2388" s="7" t="str">
        <f t="shared" ca="1" si="539"/>
        <v>Wall Street Journal: TS Lombard-Crude Oil-03-2019</v>
      </c>
      <c r="J2388" s="4" t="str">
        <f t="shared" ca="1" si="540"/>
        <v>Crude Oil-TS Lombard:03-2019</v>
      </c>
      <c r="K2388" t="s">
        <v>768</v>
      </c>
      <c r="CK2388">
        <v>50</v>
      </c>
      <c r="CM2388">
        <v>50</v>
      </c>
      <c r="CO2388">
        <v>70</v>
      </c>
      <c r="CQ2388">
        <v>80</v>
      </c>
      <c r="CS2388">
        <v>50</v>
      </c>
      <c r="CU2388">
        <v>40</v>
      </c>
    </row>
    <row r="2389" spans="1:99" x14ac:dyDescent="0.55000000000000004">
      <c r="A2389" s="4" t="str">
        <f t="shared" ca="1" si="535"/>
        <v>Standard and Poor's</v>
      </c>
      <c r="B2389" s="4" t="str">
        <f t="shared" si="536"/>
        <v>Beth Ann Bovino</v>
      </c>
      <c r="C2389" s="4" t="s">
        <v>246</v>
      </c>
      <c r="D2389" s="4" t="s">
        <v>249</v>
      </c>
      <c r="E2389" s="4" t="str">
        <f>IF(COUNTIF($E$2:E2388,"Begin: " &amp; C2389 &amp; "-" &amp; D2389 &amp; "-" &amp; H2389)=0,"Begin: " &amp; C2389 &amp; "-" &amp; D2389 &amp; "-" &amp; H2389,IF((C2389 &amp; "-" &amp; D2389 &amp; "-" &amp; H2389)&lt;&gt;(C2390 &amp; "-" &amp; D2390 &amp; "-" &amp; H2390),"End: " &amp; C2389 &amp; "-" &amp; D2389 &amp; "-" &amp; H2389,""))</f>
        <v/>
      </c>
      <c r="F2389" s="4" t="str">
        <f t="shared" si="537"/>
        <v>Wall Street Journal-Crude Oil-03-2019</v>
      </c>
      <c r="G2389" s="7">
        <v>43534</v>
      </c>
      <c r="H2389" s="7" t="str">
        <f t="shared" si="538"/>
        <v>03-2019</v>
      </c>
      <c r="I2389" s="7" t="str">
        <f t="shared" ca="1" si="539"/>
        <v>Wall Street Journal: Standard and Poor's-Crude Oil-03-2019</v>
      </c>
      <c r="J2389" s="4" t="str">
        <f t="shared" ca="1" si="540"/>
        <v>Crude Oil-Standard and Poor's:03-2019</v>
      </c>
      <c r="K2389" t="s">
        <v>199</v>
      </c>
      <c r="CK2389">
        <v>60</v>
      </c>
      <c r="CM2389">
        <v>65</v>
      </c>
      <c r="CO2389">
        <v>65</v>
      </c>
      <c r="CQ2389">
        <v>60</v>
      </c>
      <c r="CS2389">
        <v>55</v>
      </c>
      <c r="CU2389">
        <v>55</v>
      </c>
    </row>
    <row r="2390" spans="1:99" x14ac:dyDescent="0.55000000000000004">
      <c r="A2390" s="4" t="str">
        <f t="shared" ca="1" si="535"/>
        <v>Wells Fargo &amp; Co.</v>
      </c>
      <c r="B2390" s="4" t="str">
        <f t="shared" si="536"/>
        <v>Jay Bryson</v>
      </c>
      <c r="C2390" s="4" t="s">
        <v>246</v>
      </c>
      <c r="D2390" s="4" t="s">
        <v>249</v>
      </c>
      <c r="E2390" s="4" t="str">
        <f>IF(COUNTIF($E$2:E2389,"Begin: " &amp; C2390 &amp; "-" &amp; D2390 &amp; "-" &amp; H2390)=0,"Begin: " &amp; C2390 &amp; "-" &amp; D2390 &amp; "-" &amp; H2390,IF((C2390 &amp; "-" &amp; D2390 &amp; "-" &amp; H2390)&lt;&gt;(C2391 &amp; "-" &amp; D2391 &amp; "-" &amp; H2391),"End: " &amp; C2390 &amp; "-" &amp; D2390 &amp; "-" &amp; H2390,""))</f>
        <v/>
      </c>
      <c r="F2390" s="4" t="str">
        <f t="shared" si="537"/>
        <v>Wall Street Journal-Crude Oil-03-2019</v>
      </c>
      <c r="G2390" s="7">
        <v>43534</v>
      </c>
      <c r="H2390" s="7" t="str">
        <f t="shared" si="538"/>
        <v>03-2019</v>
      </c>
      <c r="I2390" s="7" t="str">
        <f t="shared" ca="1" si="539"/>
        <v>Wall Street Journal: Wells Fargo &amp; Co.-Crude Oil-03-2019</v>
      </c>
      <c r="J2390" s="4" t="str">
        <f t="shared" ca="1" si="540"/>
        <v>Crude Oil-Wells Fargo &amp; Co.:03-2019</v>
      </c>
      <c r="K2390" t="s">
        <v>786</v>
      </c>
    </row>
    <row r="2391" spans="1:99" x14ac:dyDescent="0.55000000000000004">
      <c r="A2391" s="4" t="str">
        <f t="shared" ca="1" si="535"/>
        <v>Credit Agricole CIB</v>
      </c>
      <c r="B2391" s="4" t="str">
        <f t="shared" si="536"/>
        <v>Michael Carey</v>
      </c>
      <c r="C2391" s="4" t="s">
        <v>246</v>
      </c>
      <c r="D2391" s="4" t="s">
        <v>249</v>
      </c>
      <c r="E2391" s="4" t="str">
        <f>IF(COUNTIF($E$2:E2390,"Begin: " &amp; C2391 &amp; "-" &amp; D2391 &amp; "-" &amp; H2391)=0,"Begin: " &amp; C2391 &amp; "-" &amp; D2391 &amp; "-" &amp; H2391,IF((C2391 &amp; "-" &amp; D2391 &amp; "-" &amp; H2391)&lt;&gt;(C2392 &amp; "-" &amp; D2392 &amp; "-" &amp; H2392),"End: " &amp; C2391 &amp; "-" &amp; D2391 &amp; "-" &amp; H2391,""))</f>
        <v/>
      </c>
      <c r="F2391" s="4" t="str">
        <f t="shared" si="537"/>
        <v>Wall Street Journal-Crude Oil-03-2019</v>
      </c>
      <c r="G2391" s="7">
        <v>43534</v>
      </c>
      <c r="H2391" s="7" t="str">
        <f t="shared" si="538"/>
        <v>03-2019</v>
      </c>
      <c r="I2391" s="7" t="str">
        <f t="shared" ca="1" si="539"/>
        <v>Wall Street Journal: Credit Agricole CIB-Crude Oil-03-2019</v>
      </c>
      <c r="J2391" s="4" t="str">
        <f t="shared" ca="1" si="540"/>
        <v>Crude Oil-Credit Agricole CIB:03-2019</v>
      </c>
      <c r="K2391" t="s">
        <v>200</v>
      </c>
    </row>
    <row r="2392" spans="1:99" x14ac:dyDescent="0.55000000000000004">
      <c r="A2392" s="4" t="str">
        <f t="shared" ca="1" si="535"/>
        <v>Econoclast</v>
      </c>
      <c r="B2392" s="4" t="str">
        <f t="shared" si="536"/>
        <v>Mike Cosgrove</v>
      </c>
      <c r="C2392" s="4" t="s">
        <v>246</v>
      </c>
      <c r="D2392" s="4" t="s">
        <v>249</v>
      </c>
      <c r="E2392" s="4" t="str">
        <f>IF(COUNTIF($E$2:E2391,"Begin: " &amp; C2392 &amp; "-" &amp; D2392 &amp; "-" &amp; H2392)=0,"Begin: " &amp; C2392 &amp; "-" &amp; D2392 &amp; "-" &amp; H2392,IF((C2392 &amp; "-" &amp; D2392 &amp; "-" &amp; H2392)&lt;&gt;(C2393 &amp; "-" &amp; D2393 &amp; "-" &amp; H2393),"End: " &amp; C2392 &amp; "-" &amp; D2392 &amp; "-" &amp; H2392,""))</f>
        <v/>
      </c>
      <c r="F2392" s="4" t="str">
        <f t="shared" si="537"/>
        <v>Wall Street Journal-Crude Oil-03-2019</v>
      </c>
      <c r="G2392" s="7">
        <v>43534</v>
      </c>
      <c r="H2392" s="7" t="str">
        <f t="shared" si="538"/>
        <v>03-2019</v>
      </c>
      <c r="I2392" s="7" t="str">
        <f t="shared" ca="1" si="539"/>
        <v>Wall Street Journal: Econoclast-Crude Oil-03-2019</v>
      </c>
      <c r="J2392" s="4" t="str">
        <f t="shared" ca="1" si="540"/>
        <v>Crude Oil-Econoclast:03-2019</v>
      </c>
      <c r="K2392" t="s">
        <v>203</v>
      </c>
      <c r="CK2392">
        <v>57</v>
      </c>
      <c r="CM2392">
        <v>60</v>
      </c>
      <c r="CO2392">
        <v>58</v>
      </c>
      <c r="CQ2392">
        <v>55</v>
      </c>
      <c r="CS2392">
        <v>55</v>
      </c>
      <c r="CU2392">
        <v>52</v>
      </c>
    </row>
    <row r="2393" spans="1:99" x14ac:dyDescent="0.55000000000000004">
      <c r="A2393" s="4" t="str">
        <f t="shared" ca="1" si="535"/>
        <v>Pictet Wealth Management</v>
      </c>
      <c r="B2393" s="4" t="str">
        <f t="shared" si="536"/>
        <v>Thomas Costerg</v>
      </c>
      <c r="C2393" s="4" t="s">
        <v>246</v>
      </c>
      <c r="D2393" s="4" t="s">
        <v>249</v>
      </c>
      <c r="E2393" s="4" t="str">
        <f>IF(COUNTIF($E$2:E2392,"Begin: " &amp; C2393 &amp; "-" &amp; D2393 &amp; "-" &amp; H2393)=0,"Begin: " &amp; C2393 &amp; "-" &amp; D2393 &amp; "-" &amp; H2393,IF((C2393 &amp; "-" &amp; D2393 &amp; "-" &amp; H2393)&lt;&gt;(C2394 &amp; "-" &amp; D2394 &amp; "-" &amp; H2394),"End: " &amp; C2393 &amp; "-" &amp; D2393 &amp; "-" &amp; H2393,""))</f>
        <v/>
      </c>
      <c r="F2393" s="4" t="str">
        <f t="shared" si="537"/>
        <v>Wall Street Journal-Crude Oil-03-2019</v>
      </c>
      <c r="G2393" s="7">
        <v>43534</v>
      </c>
      <c r="H2393" s="7" t="str">
        <f t="shared" si="538"/>
        <v>03-2019</v>
      </c>
      <c r="I2393" s="7" t="str">
        <f t="shared" ca="1" si="539"/>
        <v>Wall Street Journal: Pictet Wealth Management-Crude Oil-03-2019</v>
      </c>
      <c r="J2393" s="4" t="str">
        <f t="shared" ca="1" si="540"/>
        <v>Crude Oil-Pictet Wealth Management:03-2019</v>
      </c>
      <c r="K2393" t="s">
        <v>773</v>
      </c>
    </row>
    <row r="2394" spans="1:99" x14ac:dyDescent="0.55000000000000004">
      <c r="A2394" s="4" t="str">
        <f t="shared" ca="1" si="535"/>
        <v>Wrightson ICAP</v>
      </c>
      <c r="B2394" s="4" t="str">
        <f t="shared" si="536"/>
        <v>Lou Crandall</v>
      </c>
      <c r="C2394" s="4" t="s">
        <v>246</v>
      </c>
      <c r="D2394" s="4" t="s">
        <v>249</v>
      </c>
      <c r="E2394" s="4" t="str">
        <f>IF(COUNTIF($E$2:E2393,"Begin: " &amp; C2394 &amp; "-" &amp; D2394 &amp; "-" &amp; H2394)=0,"Begin: " &amp; C2394 &amp; "-" &amp; D2394 &amp; "-" &amp; H2394,IF((C2394 &amp; "-" &amp; D2394 &amp; "-" &amp; H2394)&lt;&gt;(C2395 &amp; "-" &amp; D2395 &amp; "-" &amp; H2395),"End: " &amp; C2394 &amp; "-" &amp; D2394 &amp; "-" &amp; H2394,""))</f>
        <v/>
      </c>
      <c r="F2394" s="4" t="str">
        <f t="shared" si="537"/>
        <v>Wall Street Journal-Crude Oil-03-2019</v>
      </c>
      <c r="G2394" s="7">
        <v>43534</v>
      </c>
      <c r="H2394" s="7" t="str">
        <f t="shared" si="538"/>
        <v>03-2019</v>
      </c>
      <c r="I2394" s="7" t="str">
        <f t="shared" ca="1" si="539"/>
        <v>Wall Street Journal: Wrightson ICAP-Crude Oil-03-2019</v>
      </c>
      <c r="J2394" s="4" t="str">
        <f t="shared" ca="1" si="540"/>
        <v>Crude Oil-Wrightson ICAP:03-2019</v>
      </c>
      <c r="K2394" t="s">
        <v>204</v>
      </c>
      <c r="CK2394">
        <v>58</v>
      </c>
      <c r="CM2394">
        <v>59</v>
      </c>
      <c r="CO2394">
        <v>60</v>
      </c>
      <c r="CQ2394">
        <v>61</v>
      </c>
      <c r="CS2394">
        <v>63</v>
      </c>
      <c r="CU2394">
        <v>65</v>
      </c>
    </row>
    <row r="2395" spans="1:99" x14ac:dyDescent="0.55000000000000004">
      <c r="A2395" s="4" t="str">
        <f t="shared" ca="1" si="535"/>
        <v>Independent Consultant</v>
      </c>
      <c r="B2395" s="4" t="str">
        <f t="shared" si="536"/>
        <v>Amy Crews Cutts</v>
      </c>
      <c r="C2395" s="4" t="s">
        <v>246</v>
      </c>
      <c r="D2395" s="4" t="s">
        <v>249</v>
      </c>
      <c r="E2395" s="4" t="str">
        <f>IF(COUNTIF($E$2:E2394,"Begin: " &amp; C2395 &amp; "-" &amp; D2395 &amp; "-" &amp; H2395)=0,"Begin: " &amp; C2395 &amp; "-" &amp; D2395 &amp; "-" &amp; H2395,IF((C2395 &amp; "-" &amp; D2395 &amp; "-" &amp; H2395)&lt;&gt;(C2396 &amp; "-" &amp; D2396 &amp; "-" &amp; H2396),"End: " &amp; C2395 &amp; "-" &amp; D2395 &amp; "-" &amp; H2395,""))</f>
        <v/>
      </c>
      <c r="F2395" s="4" t="str">
        <f t="shared" si="537"/>
        <v>Wall Street Journal-Crude Oil-03-2019</v>
      </c>
      <c r="G2395" s="7">
        <v>43534</v>
      </c>
      <c r="H2395" s="7" t="str">
        <f t="shared" si="538"/>
        <v>03-2019</v>
      </c>
      <c r="I2395" s="7" t="str">
        <f t="shared" ca="1" si="539"/>
        <v>Wall Street Journal: Independent Consultant-Crude Oil-03-2019</v>
      </c>
      <c r="J2395" s="4" t="str">
        <f t="shared" ca="1" si="540"/>
        <v>Crude Oil-Independent Consultant:03-2019</v>
      </c>
      <c r="K2395" t="s">
        <v>805</v>
      </c>
      <c r="CK2395">
        <v>55.21</v>
      </c>
      <c r="CM2395">
        <v>58.92</v>
      </c>
      <c r="CO2395">
        <v>59.49</v>
      </c>
      <c r="CQ2395">
        <v>60.1</v>
      </c>
      <c r="CS2395">
        <v>58.45</v>
      </c>
      <c r="CU2395">
        <v>59</v>
      </c>
    </row>
    <row r="2396" spans="1:99" x14ac:dyDescent="0.55000000000000004">
      <c r="A2396" s="4" t="str">
        <f t="shared" ca="1" si="535"/>
        <v>Oxford Economics</v>
      </c>
      <c r="B2396" s="4" t="str">
        <f t="shared" si="536"/>
        <v>Greg Daco</v>
      </c>
      <c r="C2396" s="4" t="s">
        <v>246</v>
      </c>
      <c r="D2396" s="4" t="s">
        <v>249</v>
      </c>
      <c r="E2396" s="4" t="str">
        <f>IF(COUNTIF($E$2:E2395,"Begin: " &amp; C2396 &amp; "-" &amp; D2396 &amp; "-" &amp; H2396)=0,"Begin: " &amp; C2396 &amp; "-" &amp; D2396 &amp; "-" &amp; H2396,IF((C2396 &amp; "-" &amp; D2396 &amp; "-" &amp; H2396)&lt;&gt;(C2397 &amp; "-" &amp; D2397 &amp; "-" &amp; H2397),"End: " &amp; C2396 &amp; "-" &amp; D2396 &amp; "-" &amp; H2396,""))</f>
        <v/>
      </c>
      <c r="F2396" s="4" t="str">
        <f t="shared" si="537"/>
        <v>Wall Street Journal-Crude Oil-03-2019</v>
      </c>
      <c r="G2396" s="7">
        <v>43534</v>
      </c>
      <c r="H2396" s="7" t="str">
        <f t="shared" si="538"/>
        <v>03-2019</v>
      </c>
      <c r="I2396" s="7" t="str">
        <f t="shared" ca="1" si="539"/>
        <v>Wall Street Journal: Oxford Economics-Crude Oil-03-2019</v>
      </c>
      <c r="J2396" s="4" t="str">
        <f t="shared" ca="1" si="540"/>
        <v>Crude Oil-Oxford Economics:03-2019</v>
      </c>
      <c r="K2396" t="s">
        <v>429</v>
      </c>
      <c r="CK2396">
        <v>63</v>
      </c>
      <c r="CM2396">
        <v>64.900000000000006</v>
      </c>
      <c r="CO2396">
        <v>66</v>
      </c>
      <c r="CQ2396">
        <v>66</v>
      </c>
      <c r="CS2396">
        <v>67</v>
      </c>
      <c r="CU2396">
        <v>68</v>
      </c>
    </row>
    <row r="2397" spans="1:99" x14ac:dyDescent="0.55000000000000004">
      <c r="A2397" s="4" t="str">
        <f t="shared" ca="1" si="535"/>
        <v>Georgia State University</v>
      </c>
      <c r="B2397" s="4" t="str">
        <f t="shared" si="536"/>
        <v>Rajeev Dhawan</v>
      </c>
      <c r="C2397" s="4" t="s">
        <v>246</v>
      </c>
      <c r="D2397" s="4" t="s">
        <v>249</v>
      </c>
      <c r="E2397" s="4" t="str">
        <f>IF(COUNTIF($E$2:E2396,"Begin: " &amp; C2397 &amp; "-" &amp; D2397 &amp; "-" &amp; H2397)=0,"Begin: " &amp; C2397 &amp; "-" &amp; D2397 &amp; "-" &amp; H2397,IF((C2397 &amp; "-" &amp; D2397 &amp; "-" &amp; H2397)&lt;&gt;(C2398 &amp; "-" &amp; D2398 &amp; "-" &amp; H2398),"End: " &amp; C2397 &amp; "-" &amp; D2397 &amp; "-" &amp; H2397,""))</f>
        <v/>
      </c>
      <c r="F2397" s="4" t="str">
        <f t="shared" si="537"/>
        <v>Wall Street Journal-Crude Oil-03-2019</v>
      </c>
      <c r="G2397" s="7">
        <v>43534</v>
      </c>
      <c r="H2397" s="7" t="str">
        <f t="shared" si="538"/>
        <v>03-2019</v>
      </c>
      <c r="I2397" s="7" t="str">
        <f t="shared" ca="1" si="539"/>
        <v>Wall Street Journal: Georgia State University-Crude Oil-03-2019</v>
      </c>
      <c r="J2397" s="4" t="str">
        <f t="shared" ca="1" si="540"/>
        <v>Crude Oil-Georgia State University:03-2019</v>
      </c>
      <c r="K2397" t="s">
        <v>430</v>
      </c>
      <c r="CK2397">
        <v>58.2</v>
      </c>
      <c r="CM2397">
        <v>63.2</v>
      </c>
      <c r="CO2397">
        <v>61.7</v>
      </c>
      <c r="CQ2397">
        <v>61.9</v>
      </c>
      <c r="CS2397">
        <v>62.8</v>
      </c>
      <c r="CU2397">
        <v>64</v>
      </c>
    </row>
    <row r="2398" spans="1:99" x14ac:dyDescent="0.55000000000000004">
      <c r="A2398" s="4" t="str">
        <f t="shared" ca="1" si="535"/>
        <v>National Association of Home Builders</v>
      </c>
      <c r="B2398" s="4" t="str">
        <f t="shared" si="536"/>
        <v>Robert Dietz</v>
      </c>
      <c r="C2398" s="4" t="s">
        <v>246</v>
      </c>
      <c r="D2398" s="4" t="s">
        <v>249</v>
      </c>
      <c r="E2398" s="4" t="str">
        <f>IF(COUNTIF($E$2:E2397,"Begin: " &amp; C2398 &amp; "-" &amp; D2398 &amp; "-" &amp; H2398)=0,"Begin: " &amp; C2398 &amp; "-" &amp; D2398 &amp; "-" &amp; H2398,IF((C2398 &amp; "-" &amp; D2398 &amp; "-" &amp; H2398)&lt;&gt;(C2399 &amp; "-" &amp; D2399 &amp; "-" &amp; H2399),"End: " &amp; C2398 &amp; "-" &amp; D2398 &amp; "-" &amp; H2398,""))</f>
        <v/>
      </c>
      <c r="F2398" s="4" t="str">
        <f t="shared" si="537"/>
        <v>Wall Street Journal-Crude Oil-03-2019</v>
      </c>
      <c r="G2398" s="7">
        <v>43534</v>
      </c>
      <c r="H2398" s="7" t="str">
        <f t="shared" si="538"/>
        <v>03-2019</v>
      </c>
      <c r="I2398" s="7" t="str">
        <f t="shared" ca="1" si="539"/>
        <v>Wall Street Journal: National Association of Home Builders-Crude Oil-03-2019</v>
      </c>
      <c r="J2398" s="4" t="str">
        <f t="shared" ca="1" si="540"/>
        <v>Crude Oil-National Association of Home Builders:03-2019</v>
      </c>
      <c r="K2398" t="s">
        <v>754</v>
      </c>
    </row>
    <row r="2399" spans="1:99" x14ac:dyDescent="0.55000000000000004">
      <c r="A2399" s="4" t="str">
        <f t="shared" ca="1" si="535"/>
        <v>Fannie Mae</v>
      </c>
      <c r="B2399" s="4" t="str">
        <f t="shared" si="536"/>
        <v>Douglas Duncan</v>
      </c>
      <c r="C2399" s="4" t="s">
        <v>246</v>
      </c>
      <c r="D2399" s="4" t="s">
        <v>249</v>
      </c>
      <c r="E2399" s="4" t="str">
        <f>IF(COUNTIF($E$2:E2398,"Begin: " &amp; C2399 &amp; "-" &amp; D2399 &amp; "-" &amp; H2399)=0,"Begin: " &amp; C2399 &amp; "-" &amp; D2399 &amp; "-" &amp; H2399,IF((C2399 &amp; "-" &amp; D2399 &amp; "-" &amp; H2399)&lt;&gt;(C2400 &amp; "-" &amp; D2400 &amp; "-" &amp; H2400),"End: " &amp; C2399 &amp; "-" &amp; D2399 &amp; "-" &amp; H2399,""))</f>
        <v/>
      </c>
      <c r="F2399" s="4" t="str">
        <f t="shared" si="537"/>
        <v>Wall Street Journal-Crude Oil-03-2019</v>
      </c>
      <c r="G2399" s="7">
        <v>43534</v>
      </c>
      <c r="H2399" s="7" t="str">
        <f t="shared" si="538"/>
        <v>03-2019</v>
      </c>
      <c r="I2399" s="7" t="str">
        <f t="shared" ca="1" si="539"/>
        <v>Wall Street Journal: Fannie Mae-Crude Oil-03-2019</v>
      </c>
      <c r="J2399" s="4" t="str">
        <f t="shared" ca="1" si="540"/>
        <v>Crude Oil-Fannie Mae:03-2019</v>
      </c>
      <c r="K2399" t="s">
        <v>206</v>
      </c>
      <c r="CK2399">
        <v>58</v>
      </c>
      <c r="CM2399">
        <v>60</v>
      </c>
      <c r="CO2399">
        <v>62</v>
      </c>
      <c r="CQ2399">
        <v>59</v>
      </c>
      <c r="CS2399">
        <v>58</v>
      </c>
      <c r="CU2399">
        <v>57</v>
      </c>
    </row>
    <row r="2400" spans="1:99" x14ac:dyDescent="0.55000000000000004">
      <c r="A2400" s="4" t="str">
        <f t="shared" ca="1" si="535"/>
        <v>Comerica Bank</v>
      </c>
      <c r="B2400" s="4" t="str">
        <f t="shared" si="536"/>
        <v>Robert Dye</v>
      </c>
      <c r="C2400" s="4" t="s">
        <v>246</v>
      </c>
      <c r="D2400" s="4" t="s">
        <v>249</v>
      </c>
      <c r="E2400" s="4" t="str">
        <f>IF(COUNTIF($E$2:E2399,"Begin: " &amp; C2400 &amp; "-" &amp; D2400 &amp; "-" &amp; H2400)=0,"Begin: " &amp; C2400 &amp; "-" &amp; D2400 &amp; "-" &amp; H2400,IF((C2400 &amp; "-" &amp; D2400 &amp; "-" &amp; H2400)&lt;&gt;(C2401 &amp; "-" &amp; D2401 &amp; "-" &amp; H2401),"End: " &amp; C2400 &amp; "-" &amp; D2400 &amp; "-" &amp; H2400,""))</f>
        <v/>
      </c>
      <c r="F2400" s="4" t="str">
        <f t="shared" si="537"/>
        <v>Wall Street Journal-Crude Oil-03-2019</v>
      </c>
      <c r="G2400" s="7">
        <v>43534</v>
      </c>
      <c r="H2400" s="7" t="str">
        <f t="shared" si="538"/>
        <v>03-2019</v>
      </c>
      <c r="I2400" s="7" t="str">
        <f t="shared" ca="1" si="539"/>
        <v>Wall Street Journal: Comerica Bank-Crude Oil-03-2019</v>
      </c>
      <c r="J2400" s="4" t="str">
        <f t="shared" ca="1" si="540"/>
        <v>Crude Oil-Comerica Bank:03-2019</v>
      </c>
      <c r="K2400" t="s">
        <v>207</v>
      </c>
      <c r="CK2400">
        <v>55</v>
      </c>
      <c r="CM2400">
        <v>60</v>
      </c>
      <c r="CO2400">
        <v>60</v>
      </c>
      <c r="CQ2400">
        <v>60</v>
      </c>
      <c r="CS2400">
        <v>60</v>
      </c>
      <c r="CU2400">
        <v>60</v>
      </c>
    </row>
    <row r="2401" spans="1:99" x14ac:dyDescent="0.55000000000000004">
      <c r="A2401" s="4" t="str">
        <f t="shared" ca="1" si="535"/>
        <v>PNC Financial Services Group</v>
      </c>
      <c r="B2401" s="4" t="str">
        <f t="shared" si="536"/>
        <v>Augustine Faucher</v>
      </c>
      <c r="C2401" s="4" t="s">
        <v>246</v>
      </c>
      <c r="D2401" s="4" t="s">
        <v>249</v>
      </c>
      <c r="E2401" s="4" t="str">
        <f>IF(COUNTIF($E$2:E2400,"Begin: " &amp; C2401 &amp; "-" &amp; D2401 &amp; "-" &amp; H2401)=0,"Begin: " &amp; C2401 &amp; "-" &amp; D2401 &amp; "-" &amp; H2401,IF((C2401 &amp; "-" &amp; D2401 &amp; "-" &amp; H2401)&lt;&gt;(C2402 &amp; "-" &amp; D2402 &amp; "-" &amp; H2402),"End: " &amp; C2401 &amp; "-" &amp; D2401 &amp; "-" &amp; H2401,""))</f>
        <v/>
      </c>
      <c r="F2401" s="4" t="str">
        <f t="shared" si="537"/>
        <v>Wall Street Journal-Crude Oil-03-2019</v>
      </c>
      <c r="G2401" s="7">
        <v>43534</v>
      </c>
      <c r="H2401" s="7" t="str">
        <f t="shared" si="538"/>
        <v>03-2019</v>
      </c>
      <c r="I2401" s="7" t="str">
        <f t="shared" ca="1" si="539"/>
        <v>Wall Street Journal: PNC Financial Services Group-Crude Oil-03-2019</v>
      </c>
      <c r="J2401" s="4" t="str">
        <f t="shared" ca="1" si="540"/>
        <v>Crude Oil-PNC Financial Services Group:03-2019</v>
      </c>
      <c r="K2401" t="s">
        <v>769</v>
      </c>
      <c r="CK2401">
        <v>57.5</v>
      </c>
      <c r="CM2401">
        <v>60</v>
      </c>
      <c r="CO2401">
        <v>61.8</v>
      </c>
      <c r="CQ2401">
        <v>63.45</v>
      </c>
      <c r="CS2401">
        <v>65.2</v>
      </c>
      <c r="CU2401">
        <v>66.05</v>
      </c>
    </row>
    <row r="2402" spans="1:99" x14ac:dyDescent="0.55000000000000004">
      <c r="A2402" s="4" t="str">
        <f t="shared" ca="1" si="535"/>
        <v>California Lutheran University</v>
      </c>
      <c r="B2402" s="4" t="str">
        <f t="shared" si="536"/>
        <v>Matthew Fienup/Dan Hamilton</v>
      </c>
      <c r="C2402" s="4" t="s">
        <v>246</v>
      </c>
      <c r="D2402" s="4" t="s">
        <v>249</v>
      </c>
      <c r="E2402" s="4" t="str">
        <f>IF(COUNTIF($E$2:E2401,"Begin: " &amp; C2402 &amp; "-" &amp; D2402 &amp; "-" &amp; H2402)=0,"Begin: " &amp; C2402 &amp; "-" &amp; D2402 &amp; "-" &amp; H2402,IF((C2402 &amp; "-" &amp; D2402 &amp; "-" &amp; H2402)&lt;&gt;(C2403 &amp; "-" &amp; D2403 &amp; "-" &amp; H2403),"End: " &amp; C2402 &amp; "-" &amp; D2402 &amp; "-" &amp; H2402,""))</f>
        <v/>
      </c>
      <c r="F2402" s="4" t="str">
        <f t="shared" si="537"/>
        <v>Wall Street Journal-Crude Oil-03-2019</v>
      </c>
      <c r="G2402" s="7">
        <v>43534</v>
      </c>
      <c r="H2402" s="7" t="str">
        <f t="shared" si="538"/>
        <v>03-2019</v>
      </c>
      <c r="I2402" s="7" t="str">
        <f t="shared" ca="1" si="539"/>
        <v>Wall Street Journal: California Lutheran University-Crude Oil-03-2019</v>
      </c>
      <c r="J2402" s="4" t="str">
        <f t="shared" ca="1" si="540"/>
        <v>Crude Oil-California Lutheran University:03-2019</v>
      </c>
      <c r="K2402" t="s">
        <v>796</v>
      </c>
      <c r="CK2402">
        <v>65.150000000000006</v>
      </c>
      <c r="CM2402">
        <v>49.99</v>
      </c>
      <c r="CO2402">
        <v>64.87</v>
      </c>
      <c r="CQ2402">
        <v>50.46</v>
      </c>
      <c r="CS2402">
        <v>65.34</v>
      </c>
      <c r="CU2402">
        <v>50.93</v>
      </c>
    </row>
    <row r="2403" spans="1:99" x14ac:dyDescent="0.55000000000000004">
      <c r="A2403" s="4" t="str">
        <f t="shared" ca="1" si="535"/>
        <v>MFR</v>
      </c>
      <c r="B2403" s="4" t="str">
        <f t="shared" si="536"/>
        <v>Maria Fiorini Ramirez/Joshua Shapiro</v>
      </c>
      <c r="C2403" s="4" t="s">
        <v>246</v>
      </c>
      <c r="D2403" s="4" t="s">
        <v>249</v>
      </c>
      <c r="E2403" s="4" t="str">
        <f>IF(COUNTIF($E$2:E2402,"Begin: " &amp; C2403 &amp; "-" &amp; D2403 &amp; "-" &amp; H2403)=0,"Begin: " &amp; C2403 &amp; "-" &amp; D2403 &amp; "-" &amp; H2403,IF((C2403 &amp; "-" &amp; D2403 &amp; "-" &amp; H2403)&lt;&gt;(C2404 &amp; "-" &amp; D2404 &amp; "-" &amp; H2404),"End: " &amp; C2403 &amp; "-" &amp; D2403 &amp; "-" &amp; H2403,""))</f>
        <v/>
      </c>
      <c r="F2403" s="4" t="str">
        <f t="shared" si="537"/>
        <v>Wall Street Journal-Crude Oil-03-2019</v>
      </c>
      <c r="G2403" s="7">
        <v>43534</v>
      </c>
      <c r="H2403" s="7" t="str">
        <f t="shared" si="538"/>
        <v>03-2019</v>
      </c>
      <c r="I2403" s="7" t="str">
        <f t="shared" ca="1" si="539"/>
        <v>Wall Street Journal: MFR-Crude Oil-03-2019</v>
      </c>
      <c r="J2403" s="4" t="str">
        <f t="shared" ca="1" si="540"/>
        <v>Crude Oil-MFR:03-2019</v>
      </c>
      <c r="K2403" t="s">
        <v>208</v>
      </c>
    </row>
    <row r="2404" spans="1:99" x14ac:dyDescent="0.55000000000000004">
      <c r="A2404" s="4" t="str">
        <f t="shared" ca="1" si="535"/>
        <v>Chamber of Commerce</v>
      </c>
      <c r="B2404" s="4" t="str">
        <f t="shared" si="536"/>
        <v>J.D. Foster</v>
      </c>
      <c r="C2404" s="4" t="s">
        <v>246</v>
      </c>
      <c r="D2404" s="4" t="s">
        <v>249</v>
      </c>
      <c r="E2404" s="4" t="str">
        <f>IF(COUNTIF($E$2:E2403,"Begin: " &amp; C2404 &amp; "-" &amp; D2404 &amp; "-" &amp; H2404)=0,"Begin: " &amp; C2404 &amp; "-" &amp; D2404 &amp; "-" &amp; H2404,IF((C2404 &amp; "-" &amp; D2404 &amp; "-" &amp; H2404)&lt;&gt;(C2405 &amp; "-" &amp; D2405 &amp; "-" &amp; H2405),"End: " &amp; C2404 &amp; "-" &amp; D2404 &amp; "-" &amp; H2404,""))</f>
        <v/>
      </c>
      <c r="F2404" s="4" t="str">
        <f t="shared" si="537"/>
        <v>Wall Street Journal-Crude Oil-03-2019</v>
      </c>
      <c r="G2404" s="7">
        <v>43534</v>
      </c>
      <c r="H2404" s="7" t="str">
        <f t="shared" si="538"/>
        <v>03-2019</v>
      </c>
      <c r="I2404" s="7" t="str">
        <f t="shared" ca="1" si="539"/>
        <v>Wall Street Journal: Chamber of Commerce-Crude Oil-03-2019</v>
      </c>
      <c r="J2404" s="4" t="str">
        <f t="shared" ca="1" si="540"/>
        <v>Crude Oil-Chamber of Commerce:03-2019</v>
      </c>
      <c r="K2404" t="s">
        <v>766</v>
      </c>
    </row>
    <row r="2405" spans="1:99" x14ac:dyDescent="0.55000000000000004">
      <c r="A2405" s="4" t="str">
        <f t="shared" ca="1" si="535"/>
        <v>Mortgage Bankers Association</v>
      </c>
      <c r="B2405" s="4" t="str">
        <f t="shared" si="536"/>
        <v>Mike Fratantoni</v>
      </c>
      <c r="C2405" s="4" t="s">
        <v>246</v>
      </c>
      <c r="D2405" s="4" t="s">
        <v>249</v>
      </c>
      <c r="E2405" s="4" t="str">
        <f>IF(COUNTIF($E$2:E2404,"Begin: " &amp; C2405 &amp; "-" &amp; D2405 &amp; "-" &amp; H2405)=0,"Begin: " &amp; C2405 &amp; "-" &amp; D2405 &amp; "-" &amp; H2405,IF((C2405 &amp; "-" &amp; D2405 &amp; "-" &amp; H2405)&lt;&gt;(C2406 &amp; "-" &amp; D2406 &amp; "-" &amp; H2406),"End: " &amp; C2405 &amp; "-" &amp; D2405 &amp; "-" &amp; H2405,""))</f>
        <v/>
      </c>
      <c r="F2405" s="4" t="str">
        <f t="shared" si="537"/>
        <v>Wall Street Journal-Crude Oil-03-2019</v>
      </c>
      <c r="G2405" s="7">
        <v>43534</v>
      </c>
      <c r="H2405" s="7" t="str">
        <f t="shared" si="538"/>
        <v>03-2019</v>
      </c>
      <c r="I2405" s="7" t="str">
        <f t="shared" ca="1" si="539"/>
        <v>Wall Street Journal: Mortgage Bankers Association-Crude Oil-03-2019</v>
      </c>
      <c r="J2405" s="4" t="str">
        <f t="shared" ca="1" si="540"/>
        <v>Crude Oil-Mortgage Bankers Association:03-2019</v>
      </c>
      <c r="K2405" t="s">
        <v>209</v>
      </c>
      <c r="CK2405">
        <v>58</v>
      </c>
      <c r="CM2405">
        <v>60</v>
      </c>
      <c r="CO2405">
        <v>60</v>
      </c>
      <c r="CQ2405">
        <v>60</v>
      </c>
      <c r="CS2405">
        <v>62</v>
      </c>
      <c r="CU2405">
        <v>62</v>
      </c>
    </row>
    <row r="2406" spans="1:99" x14ac:dyDescent="0.55000000000000004">
      <c r="A2406" s="4" t="str">
        <f t="shared" ca="1" si="535"/>
        <v>Robert Fry Economics LLC</v>
      </c>
      <c r="B2406" s="4" t="str">
        <f t="shared" si="536"/>
        <v>Robert Fry</v>
      </c>
      <c r="C2406" s="4" t="s">
        <v>246</v>
      </c>
      <c r="D2406" s="4" t="s">
        <v>249</v>
      </c>
      <c r="E2406" s="4" t="str">
        <f>IF(COUNTIF($E$2:E2405,"Begin: " &amp; C2406 &amp; "-" &amp; D2406 &amp; "-" &amp; H2406)=0,"Begin: " &amp; C2406 &amp; "-" &amp; D2406 &amp; "-" &amp; H2406,IF((C2406 &amp; "-" &amp; D2406 &amp; "-" &amp; H2406)&lt;&gt;(C2407 &amp; "-" &amp; D2407 &amp; "-" &amp; H2407),"End: " &amp; C2406 &amp; "-" &amp; D2406 &amp; "-" &amp; H2406,""))</f>
        <v/>
      </c>
      <c r="F2406" s="4" t="str">
        <f t="shared" si="537"/>
        <v>Wall Street Journal-Crude Oil-03-2019</v>
      </c>
      <c r="G2406" s="7">
        <v>43534</v>
      </c>
      <c r="H2406" s="7" t="str">
        <f t="shared" si="538"/>
        <v>03-2019</v>
      </c>
      <c r="I2406" s="7" t="str">
        <f t="shared" ca="1" si="539"/>
        <v>Wall Street Journal: Robert Fry Economics LLC-Crude Oil-03-2019</v>
      </c>
      <c r="J2406" s="4" t="str">
        <f t="shared" ca="1" si="540"/>
        <v>Crude Oil-Robert Fry Economics LLC:03-2019</v>
      </c>
      <c r="K2406" t="s">
        <v>764</v>
      </c>
      <c r="CK2406">
        <v>57</v>
      </c>
      <c r="CM2406">
        <v>55</v>
      </c>
      <c r="CO2406">
        <v>55</v>
      </c>
      <c r="CQ2406">
        <v>55</v>
      </c>
      <c r="CS2406">
        <v>54</v>
      </c>
      <c r="CU2406">
        <v>54</v>
      </c>
    </row>
    <row r="2407" spans="1:99" x14ac:dyDescent="0.55000000000000004">
      <c r="A2407" s="4" t="str">
        <f t="shared" ca="1" si="535"/>
        <v>Societe Generale</v>
      </c>
      <c r="B2407" s="4" t="str">
        <f t="shared" si="536"/>
        <v>Stephen Gallagher</v>
      </c>
      <c r="C2407" s="4" t="s">
        <v>246</v>
      </c>
      <c r="D2407" s="4" t="s">
        <v>249</v>
      </c>
      <c r="E2407" s="4" t="str">
        <f>IF(COUNTIF($E$2:E2406,"Begin: " &amp; C2407 &amp; "-" &amp; D2407 &amp; "-" &amp; H2407)=0,"Begin: " &amp; C2407 &amp; "-" &amp; D2407 &amp; "-" &amp; H2407,IF((C2407 &amp; "-" &amp; D2407 &amp; "-" &amp; H2407)&lt;&gt;(C2408 &amp; "-" &amp; D2408 &amp; "-" &amp; H2408),"End: " &amp; C2407 &amp; "-" &amp; D2407 &amp; "-" &amp; H2407,""))</f>
        <v/>
      </c>
      <c r="F2407" s="4" t="str">
        <f t="shared" si="537"/>
        <v>Wall Street Journal-Crude Oil-03-2019</v>
      </c>
      <c r="G2407" s="7">
        <v>43534</v>
      </c>
      <c r="H2407" s="7" t="str">
        <f t="shared" si="538"/>
        <v>03-2019</v>
      </c>
      <c r="I2407" s="7" t="str">
        <f t="shared" ca="1" si="539"/>
        <v>Wall Street Journal: Societe Generale-Crude Oil-03-2019</v>
      </c>
      <c r="J2407" s="4" t="str">
        <f t="shared" ca="1" si="540"/>
        <v>Crude Oil-Societe Generale:03-2019</v>
      </c>
      <c r="K2407" t="s">
        <v>657</v>
      </c>
    </row>
    <row r="2408" spans="1:99" x14ac:dyDescent="0.55000000000000004">
      <c r="A2408" s="4" t="str">
        <f t="shared" ca="1" si="535"/>
        <v>Barclays</v>
      </c>
      <c r="B2408" s="4" t="str">
        <f t="shared" si="536"/>
        <v>Michael Gapen *</v>
      </c>
      <c r="C2408" s="4" t="s">
        <v>246</v>
      </c>
      <c r="D2408" s="4" t="s">
        <v>249</v>
      </c>
      <c r="E2408" s="4" t="str">
        <f>IF(COUNTIF($E$2:E2407,"Begin: " &amp; C2408 &amp; "-" &amp; D2408 &amp; "-" &amp; H2408)=0,"Begin: " &amp; C2408 &amp; "-" &amp; D2408 &amp; "-" &amp; H2408,IF((C2408 &amp; "-" &amp; D2408 &amp; "-" &amp; H2408)&lt;&gt;(C2409 &amp; "-" &amp; D2409 &amp; "-" &amp; H2409),"End: " &amp; C2408 &amp; "-" &amp; D2408 &amp; "-" &amp; H2408,""))</f>
        <v/>
      </c>
      <c r="F2408" s="4" t="str">
        <f t="shared" si="537"/>
        <v>Wall Street Journal-Crude Oil-03-2019</v>
      </c>
      <c r="G2408" s="7">
        <v>43534</v>
      </c>
      <c r="H2408" s="7" t="str">
        <f t="shared" si="538"/>
        <v>03-2019</v>
      </c>
      <c r="I2408" s="7" t="str">
        <f t="shared" ca="1" si="539"/>
        <v>Wall Street Journal: Barclays-Crude Oil-03-2019</v>
      </c>
      <c r="J2408" s="4" t="str">
        <f t="shared" ca="1" si="540"/>
        <v>Crude Oil-Barclays:03-2019</v>
      </c>
      <c r="K2408" t="s">
        <v>751</v>
      </c>
    </row>
    <row r="2409" spans="1:99" x14ac:dyDescent="0.55000000000000004">
      <c r="A2409" s="4" t="str">
        <f t="shared" ca="1" si="535"/>
        <v>NatWest Markets</v>
      </c>
      <c r="B2409" s="4" t="str">
        <f t="shared" si="536"/>
        <v>Michelle Girard *</v>
      </c>
      <c r="C2409" s="4" t="s">
        <v>246</v>
      </c>
      <c r="D2409" s="4" t="s">
        <v>249</v>
      </c>
      <c r="E2409" s="4" t="str">
        <f>IF(COUNTIF($E$2:E2408,"Begin: " &amp; C2409 &amp; "-" &amp; D2409 &amp; "-" &amp; H2409)=0,"Begin: " &amp; C2409 &amp; "-" &amp; D2409 &amp; "-" &amp; H2409,IF((C2409 &amp; "-" &amp; D2409 &amp; "-" &amp; H2409)&lt;&gt;(C2410 &amp; "-" &amp; D2410 &amp; "-" &amp; H2410),"End: " &amp; C2409 &amp; "-" &amp; D2409 &amp; "-" &amp; H2409,""))</f>
        <v/>
      </c>
      <c r="F2409" s="4" t="str">
        <f t="shared" si="537"/>
        <v>Wall Street Journal-Crude Oil-03-2019</v>
      </c>
      <c r="G2409" s="7">
        <v>43534</v>
      </c>
      <c r="H2409" s="7" t="str">
        <f t="shared" si="538"/>
        <v>03-2019</v>
      </c>
      <c r="I2409" s="7" t="str">
        <f t="shared" ca="1" si="539"/>
        <v>Wall Street Journal: NatWest Markets-Crude Oil-03-2019</v>
      </c>
      <c r="J2409" s="4" t="str">
        <f t="shared" ca="1" si="540"/>
        <v>Crude Oil-NatWest Markets:03-2019</v>
      </c>
      <c r="K2409" t="s">
        <v>806</v>
      </c>
    </row>
    <row r="2410" spans="1:99" x14ac:dyDescent="0.55000000000000004">
      <c r="A2410" s="4" t="str">
        <f t="shared" ca="1" si="535"/>
        <v>BMO Capital</v>
      </c>
      <c r="B2410" s="4" t="str">
        <f t="shared" si="536"/>
        <v>Michael Gregory</v>
      </c>
      <c r="C2410" s="4" t="s">
        <v>246</v>
      </c>
      <c r="D2410" s="4" t="s">
        <v>249</v>
      </c>
      <c r="E2410" s="4" t="str">
        <f>IF(COUNTIF($E$2:E2409,"Begin: " &amp; C2410 &amp; "-" &amp; D2410 &amp; "-" &amp; H2410)=0,"Begin: " &amp; C2410 &amp; "-" &amp; D2410 &amp; "-" &amp; H2410,IF((C2410 &amp; "-" &amp; D2410 &amp; "-" &amp; H2410)&lt;&gt;(C2411 &amp; "-" &amp; D2411 &amp; "-" &amp; H2411),"End: " &amp; C2410 &amp; "-" &amp; D2410 &amp; "-" &amp; H2410,""))</f>
        <v/>
      </c>
      <c r="F2410" s="4" t="str">
        <f t="shared" si="537"/>
        <v>Wall Street Journal-Crude Oil-03-2019</v>
      </c>
      <c r="G2410" s="7">
        <v>43534</v>
      </c>
      <c r="H2410" s="7" t="str">
        <f t="shared" si="538"/>
        <v>03-2019</v>
      </c>
      <c r="I2410" s="7" t="str">
        <f t="shared" ca="1" si="539"/>
        <v>Wall Street Journal: BMO Capital-Crude Oil-03-2019</v>
      </c>
      <c r="J2410" s="4" t="str">
        <f t="shared" ca="1" si="540"/>
        <v>Crude Oil-BMO Capital:03-2019</v>
      </c>
      <c r="K2410" t="s">
        <v>798</v>
      </c>
    </row>
    <row r="2411" spans="1:99" x14ac:dyDescent="0.55000000000000004">
      <c r="A2411" s="4" t="str">
        <f t="shared" ca="1" si="535"/>
        <v>TD Securities</v>
      </c>
      <c r="B2411" s="4" t="str">
        <f t="shared" si="536"/>
        <v>Michael Hanson</v>
      </c>
      <c r="C2411" s="4" t="s">
        <v>246</v>
      </c>
      <c r="D2411" s="4" t="s">
        <v>249</v>
      </c>
      <c r="E2411" s="4" t="str">
        <f>IF(COUNTIF($E$2:E2410,"Begin: " &amp; C2411 &amp; "-" &amp; D2411 &amp; "-" &amp; H2411)=0,"Begin: " &amp; C2411 &amp; "-" &amp; D2411 &amp; "-" &amp; H2411,IF((C2411 &amp; "-" &amp; D2411 &amp; "-" &amp; H2411)&lt;&gt;(C2412 &amp; "-" &amp; D2412 &amp; "-" &amp; H2412),"End: " &amp; C2411 &amp; "-" &amp; D2411 &amp; "-" &amp; H2411,""))</f>
        <v/>
      </c>
      <c r="F2411" s="4" t="str">
        <f t="shared" si="537"/>
        <v>Wall Street Journal-Crude Oil-03-2019</v>
      </c>
      <c r="G2411" s="7">
        <v>43534</v>
      </c>
      <c r="H2411" s="7" t="str">
        <f t="shared" si="538"/>
        <v>03-2019</v>
      </c>
      <c r="I2411" s="7" t="str">
        <f t="shared" ca="1" si="539"/>
        <v>Wall Street Journal: TD Securities-Crude Oil-03-2019</v>
      </c>
      <c r="J2411" s="4" t="str">
        <f t="shared" ca="1" si="540"/>
        <v>Crude Oil-TD Securities:03-2019</v>
      </c>
      <c r="K2411" t="s">
        <v>799</v>
      </c>
      <c r="CK2411">
        <v>60</v>
      </c>
      <c r="CM2411">
        <v>58</v>
      </c>
      <c r="CO2411">
        <v>60</v>
      </c>
      <c r="CQ2411">
        <v>60</v>
      </c>
    </row>
    <row r="2412" spans="1:99" x14ac:dyDescent="0.55000000000000004">
      <c r="A2412" s="4" t="str">
        <f t="shared" ca="1" si="535"/>
        <v>Goldman Sachs</v>
      </c>
      <c r="B2412" s="4" t="str">
        <f t="shared" si="536"/>
        <v>Jan Hatzius</v>
      </c>
      <c r="C2412" s="4" t="s">
        <v>246</v>
      </c>
      <c r="D2412" s="4" t="s">
        <v>249</v>
      </c>
      <c r="E2412" s="4" t="str">
        <f>IF(COUNTIF($E$2:E2411,"Begin: " &amp; C2412 &amp; "-" &amp; D2412 &amp; "-" &amp; H2412)=0,"Begin: " &amp; C2412 &amp; "-" &amp; D2412 &amp; "-" &amp; H2412,IF((C2412 &amp; "-" &amp; D2412 &amp; "-" &amp; H2412)&lt;&gt;(C2413 &amp; "-" &amp; D2413 &amp; "-" &amp; H2413),"End: " &amp; C2412 &amp; "-" &amp; D2412 &amp; "-" &amp; H2412,""))</f>
        <v/>
      </c>
      <c r="F2412" s="4" t="str">
        <f t="shared" si="537"/>
        <v>Wall Street Journal-Crude Oil-03-2019</v>
      </c>
      <c r="G2412" s="7">
        <v>43534</v>
      </c>
      <c r="H2412" s="7" t="str">
        <f t="shared" si="538"/>
        <v>03-2019</v>
      </c>
      <c r="I2412" s="7" t="str">
        <f t="shared" ca="1" si="539"/>
        <v>Wall Street Journal: Goldman Sachs-Crude Oil-03-2019</v>
      </c>
      <c r="J2412" s="4" t="str">
        <f t="shared" ca="1" si="540"/>
        <v>Crude Oil-Goldman Sachs:03-2019</v>
      </c>
      <c r="K2412" t="s">
        <v>213</v>
      </c>
    </row>
    <row r="2413" spans="1:99" x14ac:dyDescent="0.55000000000000004">
      <c r="A2413" s="4" t="str">
        <f t="shared" ca="1" si="535"/>
        <v>Scotiabank</v>
      </c>
      <c r="B2413" s="4" t="str">
        <f t="shared" si="536"/>
        <v>Derek Holt</v>
      </c>
      <c r="C2413" s="4" t="s">
        <v>246</v>
      </c>
      <c r="D2413" s="4" t="s">
        <v>249</v>
      </c>
      <c r="E2413" s="4" t="str">
        <f>IF(COUNTIF($E$2:E2412,"Begin: " &amp; C2413 &amp; "-" &amp; D2413 &amp; "-" &amp; H2413)=0,"Begin: " &amp; C2413 &amp; "-" &amp; D2413 &amp; "-" &amp; H2413,IF((C2413 &amp; "-" &amp; D2413 &amp; "-" &amp; H2413)&lt;&gt;(C2414 &amp; "-" &amp; D2414 &amp; "-" &amp; H2414),"End: " &amp; C2413 &amp; "-" &amp; D2413 &amp; "-" &amp; H2413,""))</f>
        <v/>
      </c>
      <c r="F2413" s="4" t="str">
        <f t="shared" si="537"/>
        <v>Wall Street Journal-Crude Oil-03-2019</v>
      </c>
      <c r="G2413" s="7">
        <v>43534</v>
      </c>
      <c r="H2413" s="7" t="str">
        <f t="shared" si="538"/>
        <v>03-2019</v>
      </c>
      <c r="I2413" s="7" t="str">
        <f t="shared" ca="1" si="539"/>
        <v>Wall Street Journal: Scotiabank-Crude Oil-03-2019</v>
      </c>
      <c r="J2413" s="4" t="str">
        <f t="shared" ca="1" si="540"/>
        <v>Crude Oil-Scotiabank:03-2019</v>
      </c>
      <c r="K2413" t="s">
        <v>432</v>
      </c>
      <c r="CK2413">
        <v>58</v>
      </c>
      <c r="CM2413">
        <v>60</v>
      </c>
      <c r="CO2413">
        <v>62</v>
      </c>
      <c r="CQ2413">
        <v>65</v>
      </c>
      <c r="CS2413">
        <v>65</v>
      </c>
      <c r="CU2413">
        <v>65</v>
      </c>
    </row>
    <row r="2414" spans="1:99" x14ac:dyDescent="0.55000000000000004">
      <c r="A2414" s="4" t="str">
        <f t="shared" ca="1" si="535"/>
        <v>KPMG</v>
      </c>
      <c r="B2414" s="4" t="str">
        <f t="shared" si="536"/>
        <v>Constance Hunter *</v>
      </c>
      <c r="C2414" s="4" t="s">
        <v>246</v>
      </c>
      <c r="D2414" s="4" t="s">
        <v>249</v>
      </c>
      <c r="E2414" s="4" t="str">
        <f>IF(COUNTIF($E$2:E2413,"Begin: " &amp; C2414 &amp; "-" &amp; D2414 &amp; "-" &amp; H2414)=0,"Begin: " &amp; C2414 &amp; "-" &amp; D2414 &amp; "-" &amp; H2414,IF((C2414 &amp; "-" &amp; D2414 &amp; "-" &amp; H2414)&lt;&gt;(C2415 &amp; "-" &amp; D2415 &amp; "-" &amp; H2415),"End: " &amp; C2414 &amp; "-" &amp; D2414 &amp; "-" &amp; H2414,""))</f>
        <v/>
      </c>
      <c r="F2414" s="4" t="str">
        <f t="shared" si="537"/>
        <v>Wall Street Journal-Crude Oil-03-2019</v>
      </c>
      <c r="G2414" s="7">
        <v>43534</v>
      </c>
      <c r="H2414" s="7" t="str">
        <f t="shared" si="538"/>
        <v>03-2019</v>
      </c>
      <c r="I2414" s="7" t="str">
        <f t="shared" ca="1" si="539"/>
        <v>Wall Street Journal: KPMG-Crude Oil-03-2019</v>
      </c>
      <c r="J2414" s="4" t="str">
        <f t="shared" ca="1" si="540"/>
        <v>Crude Oil-KPMG:03-2019</v>
      </c>
      <c r="K2414" t="s">
        <v>433</v>
      </c>
    </row>
    <row r="2415" spans="1:99" x14ac:dyDescent="0.55000000000000004">
      <c r="A2415" s="4" t="str">
        <f t="shared" ca="1" si="535"/>
        <v>BBVA</v>
      </c>
      <c r="B2415" s="4" t="str">
        <f t="shared" si="536"/>
        <v xml:space="preserve">Nathaniel Karp
</v>
      </c>
      <c r="C2415" s="4" t="s">
        <v>246</v>
      </c>
      <c r="D2415" s="4" t="s">
        <v>249</v>
      </c>
      <c r="E2415" s="4" t="str">
        <f>IF(COUNTIF($E$2:E2414,"Begin: " &amp; C2415 &amp; "-" &amp; D2415 &amp; "-" &amp; H2415)=0,"Begin: " &amp; C2415 &amp; "-" &amp; D2415 &amp; "-" &amp; H2415,IF((C2415 &amp; "-" &amp; D2415 &amp; "-" &amp; H2415)&lt;&gt;(C2416 &amp; "-" &amp; D2416 &amp; "-" &amp; H2416),"End: " &amp; C2415 &amp; "-" &amp; D2415 &amp; "-" &amp; H2415,""))</f>
        <v/>
      </c>
      <c r="F2415" s="4" t="str">
        <f t="shared" si="537"/>
        <v>Wall Street Journal-Crude Oil-03-2019</v>
      </c>
      <c r="G2415" s="7">
        <v>43534</v>
      </c>
      <c r="H2415" s="7" t="str">
        <f t="shared" si="538"/>
        <v>03-2019</v>
      </c>
      <c r="I2415" s="7" t="str">
        <f t="shared" ca="1" si="539"/>
        <v>Wall Street Journal: BBVA-Crude Oil-03-2019</v>
      </c>
      <c r="J2415" s="4" t="str">
        <f t="shared" ca="1" si="540"/>
        <v>Crude Oil-BBVA:03-2019</v>
      </c>
      <c r="K2415" t="s">
        <v>434</v>
      </c>
      <c r="CK2415">
        <v>57</v>
      </c>
      <c r="CM2415">
        <v>59</v>
      </c>
      <c r="CO2415">
        <v>52</v>
      </c>
      <c r="CQ2415">
        <v>45</v>
      </c>
      <c r="CS2415">
        <v>50</v>
      </c>
      <c r="CU2415">
        <v>55</v>
      </c>
    </row>
    <row r="2416" spans="1:99" x14ac:dyDescent="0.55000000000000004">
      <c r="A2416" s="4" t="str">
        <f t="shared" ca="1" si="535"/>
        <v>National Retail Federation</v>
      </c>
      <c r="B2416" s="4" t="str">
        <f t="shared" si="536"/>
        <v>Jack Kleinhenz</v>
      </c>
      <c r="C2416" s="4" t="s">
        <v>246</v>
      </c>
      <c r="D2416" s="4" t="s">
        <v>249</v>
      </c>
      <c r="E2416" s="4" t="str">
        <f>IF(COUNTIF($E$2:E2415,"Begin: " &amp; C2416 &amp; "-" &amp; D2416 &amp; "-" &amp; H2416)=0,"Begin: " &amp; C2416 &amp; "-" &amp; D2416 &amp; "-" &amp; H2416,IF((C2416 &amp; "-" &amp; D2416 &amp; "-" &amp; H2416)&lt;&gt;(C2417 &amp; "-" &amp; D2417 &amp; "-" &amp; H2417),"End: " &amp; C2416 &amp; "-" &amp; D2416 &amp; "-" &amp; H2416,""))</f>
        <v/>
      </c>
      <c r="F2416" s="4" t="str">
        <f t="shared" si="537"/>
        <v>Wall Street Journal-Crude Oil-03-2019</v>
      </c>
      <c r="G2416" s="7">
        <v>43534</v>
      </c>
      <c r="H2416" s="7" t="str">
        <f t="shared" si="538"/>
        <v>03-2019</v>
      </c>
      <c r="I2416" s="7" t="str">
        <f t="shared" ca="1" si="539"/>
        <v>Wall Street Journal: National Retail Federation-Crude Oil-03-2019</v>
      </c>
      <c r="J2416" s="4" t="str">
        <f t="shared" ca="1" si="540"/>
        <v>Crude Oil-National Retail Federation:03-2019</v>
      </c>
      <c r="K2416" t="s">
        <v>216</v>
      </c>
      <c r="CK2416">
        <v>56.25</v>
      </c>
      <c r="CM2416">
        <v>57.75</v>
      </c>
      <c r="CO2416">
        <v>58</v>
      </c>
      <c r="CQ2416">
        <v>58.5</v>
      </c>
    </row>
    <row r="2417" spans="1:99" x14ac:dyDescent="0.55000000000000004">
      <c r="A2417" s="4" t="str">
        <f t="shared" ca="1" si="535"/>
        <v>Natixis CIB Americas</v>
      </c>
      <c r="B2417" s="4" t="str">
        <f t="shared" si="536"/>
        <v>Joseph LaVorgna</v>
      </c>
      <c r="C2417" s="4" t="s">
        <v>246</v>
      </c>
      <c r="D2417" s="4" t="s">
        <v>249</v>
      </c>
      <c r="E2417" s="4" t="str">
        <f>IF(COUNTIF($E$2:E2416,"Begin: " &amp; C2417 &amp; "-" &amp; D2417 &amp; "-" &amp; H2417)=0,"Begin: " &amp; C2417 &amp; "-" &amp; D2417 &amp; "-" &amp; H2417,IF((C2417 &amp; "-" &amp; D2417 &amp; "-" &amp; H2417)&lt;&gt;(C2418 &amp; "-" &amp; D2418 &amp; "-" &amp; H2418),"End: " &amp; C2417 &amp; "-" &amp; D2417 &amp; "-" &amp; H2417,""))</f>
        <v/>
      </c>
      <c r="F2417" s="4" t="str">
        <f t="shared" si="537"/>
        <v>Wall Street Journal-Crude Oil-03-2019</v>
      </c>
      <c r="G2417" s="7">
        <v>43534</v>
      </c>
      <c r="H2417" s="7" t="str">
        <f t="shared" si="538"/>
        <v>03-2019</v>
      </c>
      <c r="I2417" s="7" t="str">
        <f t="shared" ca="1" si="539"/>
        <v>Wall Street Journal: Natixis CIB Americas-Crude Oil-03-2019</v>
      </c>
      <c r="J2417" s="4" t="str">
        <f t="shared" ca="1" si="540"/>
        <v>Crude Oil-Natixis CIB Americas:03-2019</v>
      </c>
      <c r="K2417" t="s">
        <v>774</v>
      </c>
      <c r="CK2417">
        <v>60</v>
      </c>
      <c r="CM2417">
        <v>65</v>
      </c>
      <c r="CO2417">
        <v>65</v>
      </c>
      <c r="CQ2417">
        <v>60</v>
      </c>
      <c r="CS2417">
        <v>45</v>
      </c>
      <c r="CU2417">
        <v>40</v>
      </c>
    </row>
    <row r="2418" spans="1:99" x14ac:dyDescent="0.55000000000000004">
      <c r="A2418" s="4" t="str">
        <f t="shared" ca="1" si="535"/>
        <v>UCLA Anderson Forecast</v>
      </c>
      <c r="B2418" s="4" t="str">
        <f t="shared" si="536"/>
        <v>Edward Leamer/David Shulman</v>
      </c>
      <c r="C2418" s="4" t="s">
        <v>246</v>
      </c>
      <c r="D2418" s="4" t="s">
        <v>249</v>
      </c>
      <c r="E2418" s="4" t="str">
        <f>IF(COUNTIF($E$2:E2417,"Begin: " &amp; C2418 &amp; "-" &amp; D2418 &amp; "-" &amp; H2418)=0,"Begin: " &amp; C2418 &amp; "-" &amp; D2418 &amp; "-" &amp; H2418,IF((C2418 &amp; "-" &amp; D2418 &amp; "-" &amp; H2418)&lt;&gt;(C2419 &amp; "-" &amp; D2419 &amp; "-" &amp; H2419),"End: " &amp; C2418 &amp; "-" &amp; D2418 &amp; "-" &amp; H2418,""))</f>
        <v/>
      </c>
      <c r="F2418" s="4" t="str">
        <f t="shared" si="537"/>
        <v>Wall Street Journal-Crude Oil-03-2019</v>
      </c>
      <c r="G2418" s="7">
        <v>43534</v>
      </c>
      <c r="H2418" s="7" t="str">
        <f t="shared" si="538"/>
        <v>03-2019</v>
      </c>
      <c r="I2418" s="7" t="str">
        <f t="shared" ca="1" si="539"/>
        <v>Wall Street Journal: UCLA Anderson Forecast-Crude Oil-03-2019</v>
      </c>
      <c r="J2418" s="4" t="str">
        <f t="shared" ca="1" si="540"/>
        <v>Crude Oil-UCLA Anderson Forecast:03-2019</v>
      </c>
      <c r="K2418" t="s">
        <v>218</v>
      </c>
    </row>
    <row r="2419" spans="1:99" x14ac:dyDescent="0.55000000000000004">
      <c r="A2419" s="4" t="str">
        <f t="shared" ca="1" si="535"/>
        <v>NEMA Business Information Services</v>
      </c>
      <c r="B2419" s="4" t="str">
        <f t="shared" si="536"/>
        <v>Don Leavens/Steven Wilcox</v>
      </c>
      <c r="C2419" s="4" t="s">
        <v>246</v>
      </c>
      <c r="D2419" s="4" t="s">
        <v>249</v>
      </c>
      <c r="E2419" s="4" t="str">
        <f>IF(COUNTIF($E$2:E2418,"Begin: " &amp; C2419 &amp; "-" &amp; D2419 &amp; "-" &amp; H2419)=0,"Begin: " &amp; C2419 &amp; "-" &amp; D2419 &amp; "-" &amp; H2419,IF((C2419 &amp; "-" &amp; D2419 &amp; "-" &amp; H2419)&lt;&gt;(C2420 &amp; "-" &amp; D2420 &amp; "-" &amp; H2420),"End: " &amp; C2419 &amp; "-" &amp; D2419 &amp; "-" &amp; H2419,""))</f>
        <v/>
      </c>
      <c r="F2419" s="4" t="str">
        <f t="shared" si="537"/>
        <v>Wall Street Journal-Crude Oil-03-2019</v>
      </c>
      <c r="G2419" s="7">
        <v>43534</v>
      </c>
      <c r="H2419" s="7" t="str">
        <f t="shared" si="538"/>
        <v>03-2019</v>
      </c>
      <c r="I2419" s="7" t="str">
        <f t="shared" ca="1" si="539"/>
        <v>Wall Street Journal: NEMA Business Information Services-Crude Oil-03-2019</v>
      </c>
      <c r="J2419" s="4" t="str">
        <f t="shared" ca="1" si="540"/>
        <v>Crude Oil-NEMA Business Information Services:03-2019</v>
      </c>
      <c r="K2419" t="s">
        <v>765</v>
      </c>
      <c r="CK2419">
        <v>60.98</v>
      </c>
      <c r="CM2419">
        <v>63.23</v>
      </c>
      <c r="CO2419">
        <v>61.69</v>
      </c>
      <c r="CQ2419">
        <v>57.43</v>
      </c>
      <c r="CS2419">
        <v>62.75</v>
      </c>
      <c r="CU2419">
        <v>64.03</v>
      </c>
    </row>
    <row r="2420" spans="1:99" x14ac:dyDescent="0.55000000000000004">
      <c r="A2420" s="4" t="str">
        <f t="shared" ca="1" si="535"/>
        <v>HSBC</v>
      </c>
      <c r="B2420" s="4" t="str">
        <f t="shared" si="536"/>
        <v>Kevin Logan</v>
      </c>
      <c r="C2420" s="4" t="s">
        <v>246</v>
      </c>
      <c r="D2420" s="4" t="s">
        <v>249</v>
      </c>
      <c r="E2420" s="4" t="str">
        <f>IF(COUNTIF($E$2:E2419,"Begin: " &amp; C2420 &amp; "-" &amp; D2420 &amp; "-" &amp; H2420)=0,"Begin: " &amp; C2420 &amp; "-" &amp; D2420 &amp; "-" &amp; H2420,IF((C2420 &amp; "-" &amp; D2420 &amp; "-" &amp; H2420)&lt;&gt;(C2421 &amp; "-" &amp; D2421 &amp; "-" &amp; H2421),"End: " &amp; C2420 &amp; "-" &amp; D2420 &amp; "-" &amp; H2420,""))</f>
        <v/>
      </c>
      <c r="F2420" s="4" t="str">
        <f t="shared" si="537"/>
        <v>Wall Street Journal-Crude Oil-03-2019</v>
      </c>
      <c r="G2420" s="7">
        <v>43534</v>
      </c>
      <c r="H2420" s="7" t="str">
        <f t="shared" si="538"/>
        <v>03-2019</v>
      </c>
      <c r="I2420" s="7" t="str">
        <f t="shared" ca="1" si="539"/>
        <v>Wall Street Journal: HSBC-Crude Oil-03-2019</v>
      </c>
      <c r="J2420" s="4" t="str">
        <f t="shared" ca="1" si="540"/>
        <v>Crude Oil-HSBC:03-2019</v>
      </c>
      <c r="K2420" t="s">
        <v>435</v>
      </c>
    </row>
    <row r="2421" spans="1:99" x14ac:dyDescent="0.55000000000000004">
      <c r="A2421" s="4" t="str">
        <f t="shared" ca="1" si="535"/>
        <v>Moody's Investors Service</v>
      </c>
      <c r="B2421" s="4" t="str">
        <f t="shared" si="536"/>
        <v>John Lonski</v>
      </c>
      <c r="C2421" s="4" t="s">
        <v>246</v>
      </c>
      <c r="D2421" s="4" t="s">
        <v>249</v>
      </c>
      <c r="E2421" s="4" t="str">
        <f>IF(COUNTIF($E$2:E2420,"Begin: " &amp; C2421 &amp; "-" &amp; D2421 &amp; "-" &amp; H2421)=0,"Begin: " &amp; C2421 &amp; "-" &amp; D2421 &amp; "-" &amp; H2421,IF((C2421 &amp; "-" &amp; D2421 &amp; "-" &amp; H2421)&lt;&gt;(C2422 &amp; "-" &amp; D2422 &amp; "-" &amp; H2422),"End: " &amp; C2421 &amp; "-" &amp; D2421 &amp; "-" &amp; H2421,""))</f>
        <v/>
      </c>
      <c r="F2421" s="4" t="str">
        <f t="shared" si="537"/>
        <v>Wall Street Journal-Crude Oil-03-2019</v>
      </c>
      <c r="G2421" s="7">
        <v>43534</v>
      </c>
      <c r="H2421" s="7" t="str">
        <f t="shared" si="538"/>
        <v>03-2019</v>
      </c>
      <c r="I2421" s="7" t="str">
        <f t="shared" ca="1" si="539"/>
        <v>Wall Street Journal: Moody's Investors Service-Crude Oil-03-2019</v>
      </c>
      <c r="J2421" s="4" t="str">
        <f t="shared" ca="1" si="540"/>
        <v>Crude Oil-Moody's Investors Service:03-2019</v>
      </c>
      <c r="K2421" t="s">
        <v>220</v>
      </c>
      <c r="CK2421">
        <v>58</v>
      </c>
      <c r="CM2421">
        <v>57</v>
      </c>
      <c r="CO2421">
        <v>57</v>
      </c>
      <c r="CQ2421">
        <v>56</v>
      </c>
      <c r="CS2421">
        <v>57</v>
      </c>
      <c r="CU2421">
        <v>57</v>
      </c>
    </row>
    <row r="2422" spans="1:99" x14ac:dyDescent="0.55000000000000004">
      <c r="A2422" s="4" t="str">
        <f t="shared" ca="1" si="535"/>
        <v>National Auto Dealer Association</v>
      </c>
      <c r="B2422" s="4" t="str">
        <f t="shared" si="536"/>
        <v>Patrick Manzi</v>
      </c>
      <c r="C2422" s="4" t="s">
        <v>246</v>
      </c>
      <c r="D2422" s="4" t="s">
        <v>249</v>
      </c>
      <c r="E2422" s="4" t="str">
        <f>IF(COUNTIF($E$2:E2421,"Begin: " &amp; C2422 &amp; "-" &amp; D2422 &amp; "-" &amp; H2422)=0,"Begin: " &amp; C2422 &amp; "-" &amp; D2422 &amp; "-" &amp; H2422,IF((C2422 &amp; "-" &amp; D2422 &amp; "-" &amp; H2422)&lt;&gt;(C2423 &amp; "-" &amp; D2423 &amp; "-" &amp; H2423),"End: " &amp; C2422 &amp; "-" &amp; D2422 &amp; "-" &amp; H2422,""))</f>
        <v/>
      </c>
      <c r="F2422" s="4" t="str">
        <f t="shared" si="537"/>
        <v>Wall Street Journal-Crude Oil-03-2019</v>
      </c>
      <c r="G2422" s="7">
        <v>43534</v>
      </c>
      <c r="H2422" s="7" t="str">
        <f t="shared" si="538"/>
        <v>03-2019</v>
      </c>
      <c r="I2422" s="7" t="str">
        <f t="shared" ca="1" si="539"/>
        <v>Wall Street Journal: National Auto Dealer Association-Crude Oil-03-2019</v>
      </c>
      <c r="J2422" s="4" t="str">
        <f t="shared" ca="1" si="540"/>
        <v>Crude Oil-National Auto Dealer Association:03-2019</v>
      </c>
      <c r="K2422" t="s">
        <v>800</v>
      </c>
      <c r="CK2422">
        <v>59</v>
      </c>
      <c r="CM2422">
        <v>59</v>
      </c>
      <c r="CO2422">
        <v>57</v>
      </c>
    </row>
    <row r="2423" spans="1:99" x14ac:dyDescent="0.55000000000000004">
      <c r="A2423" s="4" t="str">
        <f t="shared" ca="1" si="535"/>
        <v>MetLife Investment Management</v>
      </c>
      <c r="B2423" s="4" t="str">
        <f t="shared" si="536"/>
        <v>Drew T. Matus *</v>
      </c>
      <c r="C2423" s="4" t="s">
        <v>246</v>
      </c>
      <c r="D2423" s="4" t="s">
        <v>249</v>
      </c>
      <c r="E2423" s="4" t="str">
        <f>IF(COUNTIF($E$2:E2422,"Begin: " &amp; C2423 &amp; "-" &amp; D2423 &amp; "-" &amp; H2423)=0,"Begin: " &amp; C2423 &amp; "-" &amp; D2423 &amp; "-" &amp; H2423,IF((C2423 &amp; "-" &amp; D2423 &amp; "-" &amp; H2423)&lt;&gt;(C2424 &amp; "-" &amp; D2424 &amp; "-" &amp; H2424),"End: " &amp; C2423 &amp; "-" &amp; D2423 &amp; "-" &amp; H2423,""))</f>
        <v/>
      </c>
      <c r="F2423" s="4" t="str">
        <f t="shared" si="537"/>
        <v>Wall Street Journal-Crude Oil-03-2019</v>
      </c>
      <c r="G2423" s="7">
        <v>43534</v>
      </c>
      <c r="H2423" s="7" t="str">
        <f t="shared" si="538"/>
        <v>03-2019</v>
      </c>
      <c r="I2423" s="7" t="str">
        <f t="shared" ca="1" si="539"/>
        <v>Wall Street Journal: MetLife Investment Management-Crude Oil-03-2019</v>
      </c>
      <c r="J2423" s="4" t="str">
        <f t="shared" ca="1" si="540"/>
        <v>Crude Oil-MetLife Investment Management:03-2019</v>
      </c>
      <c r="K2423" t="s">
        <v>811</v>
      </c>
    </row>
    <row r="2424" spans="1:99" x14ac:dyDescent="0.55000000000000004">
      <c r="A2424" s="4" t="str">
        <f t="shared" ca="1" si="535"/>
        <v>Jeffries &amp; Company</v>
      </c>
      <c r="B2424" s="4" t="str">
        <f t="shared" si="536"/>
        <v>Ward McCarthy *</v>
      </c>
      <c r="C2424" s="4" t="s">
        <v>246</v>
      </c>
      <c r="D2424" s="4" t="s">
        <v>249</v>
      </c>
      <c r="E2424" s="4" t="str">
        <f>IF(COUNTIF($E$2:E2423,"Begin: " &amp; C2424 &amp; "-" &amp; D2424 &amp; "-" &amp; H2424)=0,"Begin: " &amp; C2424 &amp; "-" &amp; D2424 &amp; "-" &amp; H2424,IF((C2424 &amp; "-" &amp; D2424 &amp; "-" &amp; H2424)&lt;&gt;(C2425 &amp; "-" &amp; D2425 &amp; "-" &amp; H2425),"End: " &amp; C2424 &amp; "-" &amp; D2424 &amp; "-" &amp; H2424,""))</f>
        <v/>
      </c>
      <c r="F2424" s="4" t="str">
        <f t="shared" si="537"/>
        <v>Wall Street Journal-Crude Oil-03-2019</v>
      </c>
      <c r="G2424" s="7">
        <v>43534</v>
      </c>
      <c r="H2424" s="7" t="str">
        <f t="shared" si="538"/>
        <v>03-2019</v>
      </c>
      <c r="I2424" s="7" t="str">
        <f t="shared" ca="1" si="539"/>
        <v>Wall Street Journal: Jeffries &amp; Company-Crude Oil-03-2019</v>
      </c>
      <c r="J2424" s="4" t="str">
        <f t="shared" ca="1" si="540"/>
        <v>Crude Oil-Jeffries &amp; Company:03-2019</v>
      </c>
      <c r="K2424" t="s">
        <v>436</v>
      </c>
    </row>
    <row r="2425" spans="1:99" x14ac:dyDescent="0.55000000000000004">
      <c r="A2425" s="4" t="str">
        <f t="shared" ca="1" si="535"/>
        <v>ACT Research</v>
      </c>
      <c r="B2425" s="4" t="str">
        <f t="shared" si="536"/>
        <v>Jim Meil</v>
      </c>
      <c r="C2425" s="4" t="s">
        <v>246</v>
      </c>
      <c r="D2425" s="4" t="s">
        <v>249</v>
      </c>
      <c r="E2425" s="4" t="str">
        <f>IF(COUNTIF($E$2:E2424,"Begin: " &amp; C2425 &amp; "-" &amp; D2425 &amp; "-" &amp; H2425)=0,"Begin: " &amp; C2425 &amp; "-" &amp; D2425 &amp; "-" &amp; H2425,IF((C2425 &amp; "-" &amp; D2425 &amp; "-" &amp; H2425)&lt;&gt;(C2426 &amp; "-" &amp; D2426 &amp; "-" &amp; H2426),"End: " &amp; C2425 &amp; "-" &amp; D2425 &amp; "-" &amp; H2425,""))</f>
        <v/>
      </c>
      <c r="F2425" s="4" t="str">
        <f t="shared" si="537"/>
        <v>Wall Street Journal-Crude Oil-03-2019</v>
      </c>
      <c r="G2425" s="7">
        <v>43534</v>
      </c>
      <c r="H2425" s="7" t="str">
        <f t="shared" si="538"/>
        <v>03-2019</v>
      </c>
      <c r="I2425" s="7" t="str">
        <f t="shared" ca="1" si="539"/>
        <v>Wall Street Journal: ACT Research-Crude Oil-03-2019</v>
      </c>
      <c r="J2425" s="4" t="str">
        <f t="shared" ca="1" si="540"/>
        <v>Crude Oil-ACT Research:03-2019</v>
      </c>
      <c r="K2425" t="s">
        <v>437</v>
      </c>
      <c r="CK2425">
        <v>57</v>
      </c>
      <c r="CM2425">
        <v>60</v>
      </c>
      <c r="CO2425">
        <v>65</v>
      </c>
      <c r="CQ2425">
        <v>60</v>
      </c>
    </row>
    <row r="2426" spans="1:99" x14ac:dyDescent="0.55000000000000004">
      <c r="A2426" s="4" t="str">
        <f t="shared" ca="1" si="535"/>
        <v>Standard Chartered</v>
      </c>
      <c r="B2426" s="4" t="str">
        <f t="shared" si="536"/>
        <v>Sonia Meskin</v>
      </c>
      <c r="C2426" s="4" t="s">
        <v>246</v>
      </c>
      <c r="D2426" s="4" t="s">
        <v>249</v>
      </c>
      <c r="E2426" s="4" t="str">
        <f>IF(COUNTIF($E$2:E2425,"Begin: " &amp; C2426 &amp; "-" &amp; D2426 &amp; "-" &amp; H2426)=0,"Begin: " &amp; C2426 &amp; "-" &amp; D2426 &amp; "-" &amp; H2426,IF((C2426 &amp; "-" &amp; D2426 &amp; "-" &amp; H2426)&lt;&gt;(C2427 &amp; "-" &amp; D2427 &amp; "-" &amp; H2427),"End: " &amp; C2426 &amp; "-" &amp; D2426 &amp; "-" &amp; H2426,""))</f>
        <v/>
      </c>
      <c r="F2426" s="4" t="str">
        <f t="shared" si="537"/>
        <v>Wall Street Journal-Crude Oil-03-2019</v>
      </c>
      <c r="G2426" s="7">
        <v>43534</v>
      </c>
      <c r="H2426" s="7" t="str">
        <f t="shared" si="538"/>
        <v>03-2019</v>
      </c>
      <c r="I2426" s="7" t="str">
        <f t="shared" ca="1" si="539"/>
        <v>Wall Street Journal: Standard Chartered-Crude Oil-03-2019</v>
      </c>
      <c r="J2426" s="4" t="str">
        <f t="shared" ca="1" si="540"/>
        <v>Crude Oil-Standard Chartered:03-2019</v>
      </c>
      <c r="K2426" t="s">
        <v>802</v>
      </c>
    </row>
    <row r="2427" spans="1:99" x14ac:dyDescent="0.55000000000000004">
      <c r="A2427" s="4" t="str">
        <f t="shared" ca="1" si="535"/>
        <v>BofA</v>
      </c>
      <c r="B2427" s="4" t="str">
        <f t="shared" si="536"/>
        <v>Michelle Meyer</v>
      </c>
      <c r="C2427" s="4" t="s">
        <v>246</v>
      </c>
      <c r="D2427" s="4" t="s">
        <v>249</v>
      </c>
      <c r="E2427" s="4" t="str">
        <f>IF(COUNTIF($E$2:E2426,"Begin: " &amp; C2427 &amp; "-" &amp; D2427 &amp; "-" &amp; H2427)=0,"Begin: " &amp; C2427 &amp; "-" &amp; D2427 &amp; "-" &amp; H2427,IF((C2427 &amp; "-" &amp; D2427 &amp; "-" &amp; H2427)&lt;&gt;(C2428 &amp; "-" &amp; D2428 &amp; "-" &amp; H2428),"End: " &amp; C2427 &amp; "-" &amp; D2427 &amp; "-" &amp; H2427,""))</f>
        <v/>
      </c>
      <c r="F2427" s="4" t="str">
        <f t="shared" si="537"/>
        <v>Wall Street Journal-Crude Oil-03-2019</v>
      </c>
      <c r="G2427" s="7">
        <v>43534</v>
      </c>
      <c r="H2427" s="7" t="str">
        <f t="shared" si="538"/>
        <v>03-2019</v>
      </c>
      <c r="I2427" s="7" t="str">
        <f t="shared" ca="1" si="539"/>
        <v>Wall Street Journal: BofA-Crude Oil-03-2019</v>
      </c>
      <c r="J2427" s="4" t="str">
        <f t="shared" ca="1" si="540"/>
        <v>Crude Oil-BofA:03-2019</v>
      </c>
      <c r="K2427" t="s">
        <v>803</v>
      </c>
    </row>
    <row r="2428" spans="1:99" x14ac:dyDescent="0.55000000000000004">
      <c r="A2428" s="4" t="str">
        <f t="shared" ca="1" si="535"/>
        <v>Daiwa Capital</v>
      </c>
      <c r="B2428" s="4" t="str">
        <f t="shared" si="536"/>
        <v>Michael Moran</v>
      </c>
      <c r="C2428" s="4" t="s">
        <v>246</v>
      </c>
      <c r="D2428" s="4" t="s">
        <v>249</v>
      </c>
      <c r="E2428" s="4" t="str">
        <f>IF(COUNTIF($E$2:E2427,"Begin: " &amp; C2428 &amp; "-" &amp; D2428 &amp; "-" &amp; H2428)=0,"Begin: " &amp; C2428 &amp; "-" &amp; D2428 &amp; "-" &amp; H2428,IF((C2428 &amp; "-" &amp; D2428 &amp; "-" &amp; H2428)&lt;&gt;(C2429 &amp; "-" &amp; D2429 &amp; "-" &amp; H2429),"End: " &amp; C2428 &amp; "-" &amp; D2428 &amp; "-" &amp; H2428,""))</f>
        <v/>
      </c>
      <c r="F2428" s="4" t="str">
        <f t="shared" si="537"/>
        <v>Wall Street Journal-Crude Oil-03-2019</v>
      </c>
      <c r="G2428" s="7">
        <v>43534</v>
      </c>
      <c r="H2428" s="7" t="str">
        <f t="shared" si="538"/>
        <v>03-2019</v>
      </c>
      <c r="I2428" s="7" t="str">
        <f t="shared" ca="1" si="539"/>
        <v>Wall Street Journal: Daiwa Capital-Crude Oil-03-2019</v>
      </c>
      <c r="J2428" s="4" t="str">
        <f t="shared" ca="1" si="540"/>
        <v>Crude Oil-Daiwa Capital:03-2019</v>
      </c>
      <c r="K2428" t="s">
        <v>438</v>
      </c>
      <c r="CK2428">
        <v>58</v>
      </c>
      <c r="CM2428">
        <v>60</v>
      </c>
      <c r="CO2428">
        <v>60</v>
      </c>
      <c r="CQ2428">
        <v>60</v>
      </c>
      <c r="CS2428">
        <v>60</v>
      </c>
      <c r="CU2428">
        <v>60</v>
      </c>
    </row>
    <row r="2429" spans="1:99" x14ac:dyDescent="0.55000000000000004">
      <c r="A2429" s="4" t="str">
        <f t="shared" ca="1" si="535"/>
        <v>National Association of Manufacturers</v>
      </c>
      <c r="B2429" s="4" t="str">
        <f t="shared" si="536"/>
        <v>Chad Moutray</v>
      </c>
      <c r="C2429" s="4" t="s">
        <v>246</v>
      </c>
      <c r="D2429" s="4" t="s">
        <v>249</v>
      </c>
      <c r="E2429" s="4" t="str">
        <f>IF(COUNTIF($E$2:E2428,"Begin: " &amp; C2429 &amp; "-" &amp; D2429 &amp; "-" &amp; H2429)=0,"Begin: " &amp; C2429 &amp; "-" &amp; D2429 &amp; "-" &amp; H2429,IF((C2429 &amp; "-" &amp; D2429 &amp; "-" &amp; H2429)&lt;&gt;(C2430 &amp; "-" &amp; D2430 &amp; "-" &amp; H2430),"End: " &amp; C2429 &amp; "-" &amp; D2429 &amp; "-" &amp; H2429,""))</f>
        <v/>
      </c>
      <c r="F2429" s="4" t="str">
        <f t="shared" si="537"/>
        <v>Wall Street Journal-Crude Oil-03-2019</v>
      </c>
      <c r="G2429" s="7">
        <v>43534</v>
      </c>
      <c r="H2429" s="7" t="str">
        <f t="shared" si="538"/>
        <v>03-2019</v>
      </c>
      <c r="I2429" s="7" t="str">
        <f t="shared" ca="1" si="539"/>
        <v>Wall Street Journal: National Association of Manufacturers-Crude Oil-03-2019</v>
      </c>
      <c r="J2429" s="4" t="str">
        <f t="shared" ca="1" si="540"/>
        <v>Crude Oil-National Association of Manufacturers:03-2019</v>
      </c>
      <c r="K2429" t="s">
        <v>439</v>
      </c>
      <c r="CK2429">
        <v>57.03</v>
      </c>
      <c r="CM2429">
        <v>64.09</v>
      </c>
      <c r="CO2429">
        <v>65.52</v>
      </c>
      <c r="CQ2429">
        <v>63.51</v>
      </c>
      <c r="CS2429">
        <v>63.92</v>
      </c>
      <c r="CU2429">
        <v>64.61</v>
      </c>
    </row>
    <row r="2430" spans="1:99" x14ac:dyDescent="0.55000000000000004">
      <c r="A2430" s="4" t="str">
        <f t="shared" ca="1" si="535"/>
        <v>Naroff Economics</v>
      </c>
      <c r="B2430" s="4" t="str">
        <f t="shared" si="536"/>
        <v>Joel Naroff</v>
      </c>
      <c r="C2430" s="4" t="s">
        <v>246</v>
      </c>
      <c r="D2430" s="4" t="s">
        <v>249</v>
      </c>
      <c r="E2430" s="4" t="str">
        <f>IF(COUNTIF($E$2:E2429,"Begin: " &amp; C2430 &amp; "-" &amp; D2430 &amp; "-" &amp; H2430)=0,"Begin: " &amp; C2430 &amp; "-" &amp; D2430 &amp; "-" &amp; H2430,IF((C2430 &amp; "-" &amp; D2430 &amp; "-" &amp; H2430)&lt;&gt;(C2431 &amp; "-" &amp; D2431 &amp; "-" &amp; H2431),"End: " &amp; C2430 &amp; "-" &amp; D2430 &amp; "-" &amp; H2430,""))</f>
        <v/>
      </c>
      <c r="F2430" s="4" t="str">
        <f t="shared" si="537"/>
        <v>Wall Street Journal-Crude Oil-03-2019</v>
      </c>
      <c r="G2430" s="7">
        <v>43534</v>
      </c>
      <c r="H2430" s="7" t="str">
        <f t="shared" si="538"/>
        <v>03-2019</v>
      </c>
      <c r="I2430" s="7" t="str">
        <f t="shared" ca="1" si="539"/>
        <v>Wall Street Journal: Naroff Economics-Crude Oil-03-2019</v>
      </c>
      <c r="J2430" s="4" t="str">
        <f t="shared" ca="1" si="540"/>
        <v>Crude Oil-Naroff Economics:03-2019</v>
      </c>
      <c r="K2430" t="s">
        <v>440</v>
      </c>
      <c r="CK2430">
        <v>56.85</v>
      </c>
      <c r="CM2430">
        <v>60</v>
      </c>
      <c r="CO2430">
        <v>56.05</v>
      </c>
      <c r="CQ2430">
        <v>53.5</v>
      </c>
      <c r="CS2430">
        <v>56.75</v>
      </c>
      <c r="CU2430">
        <v>58.4</v>
      </c>
    </row>
    <row r="2431" spans="1:99" x14ac:dyDescent="0.55000000000000004">
      <c r="A2431" s="4" t="str">
        <f t="shared" ca="1" si="535"/>
        <v>MacroEcon Global Advisors</v>
      </c>
      <c r="B2431" s="4" t="str">
        <f t="shared" si="536"/>
        <v>Mark Nielson</v>
      </c>
      <c r="C2431" s="4" t="s">
        <v>246</v>
      </c>
      <c r="D2431" s="4" t="s">
        <v>249</v>
      </c>
      <c r="E2431" s="4" t="str">
        <f>IF(COUNTIF($E$2:E2430,"Begin: " &amp; C2431 &amp; "-" &amp; D2431 &amp; "-" &amp; H2431)=0,"Begin: " &amp; C2431 &amp; "-" &amp; D2431 &amp; "-" &amp; H2431,IF((C2431 &amp; "-" &amp; D2431 &amp; "-" &amp; H2431)&lt;&gt;(C2432 &amp; "-" &amp; D2432 &amp; "-" &amp; H2432),"End: " &amp; C2431 &amp; "-" &amp; D2431 &amp; "-" &amp; H2431,""))</f>
        <v/>
      </c>
      <c r="F2431" s="4" t="str">
        <f t="shared" si="537"/>
        <v>Wall Street Journal-Crude Oil-03-2019</v>
      </c>
      <c r="G2431" s="7">
        <v>43534</v>
      </c>
      <c r="H2431" s="7" t="str">
        <f t="shared" si="538"/>
        <v>03-2019</v>
      </c>
      <c r="I2431" s="7" t="str">
        <f t="shared" ca="1" si="539"/>
        <v>Wall Street Journal: MacroEcon Global Advisors-Crude Oil-03-2019</v>
      </c>
      <c r="J2431" s="4" t="str">
        <f t="shared" ca="1" si="540"/>
        <v>Crude Oil-MacroEcon Global Advisors:03-2019</v>
      </c>
      <c r="K2431" t="s">
        <v>225</v>
      </c>
      <c r="CK2431">
        <v>55</v>
      </c>
      <c r="CM2431">
        <v>52</v>
      </c>
      <c r="CO2431">
        <v>51</v>
      </c>
      <c r="CQ2431">
        <v>49</v>
      </c>
      <c r="CS2431">
        <v>48</v>
      </c>
      <c r="CU2431">
        <v>45</v>
      </c>
    </row>
    <row r="2432" spans="1:99" x14ac:dyDescent="0.55000000000000004">
      <c r="A2432" s="4" t="str">
        <f t="shared" ca="1" si="535"/>
        <v>Corelogic</v>
      </c>
      <c r="B2432" s="4" t="str">
        <f t="shared" si="536"/>
        <v>Frank Nothaft</v>
      </c>
      <c r="C2432" s="4" t="s">
        <v>246</v>
      </c>
      <c r="D2432" s="4" t="s">
        <v>249</v>
      </c>
      <c r="E2432" s="4" t="str">
        <f>IF(COUNTIF($E$2:E2431,"Begin: " &amp; C2432 &amp; "-" &amp; D2432 &amp; "-" &amp; H2432)=0,"Begin: " &amp; C2432 &amp; "-" &amp; D2432 &amp; "-" &amp; H2432,IF((C2432 &amp; "-" &amp; D2432 &amp; "-" &amp; H2432)&lt;&gt;(C2433 &amp; "-" &amp; D2433 &amp; "-" &amp; H2433),"End: " &amp; C2432 &amp; "-" &amp; D2432 &amp; "-" &amp; H2432,""))</f>
        <v/>
      </c>
      <c r="F2432" s="4" t="str">
        <f t="shared" si="537"/>
        <v>Wall Street Journal-Crude Oil-03-2019</v>
      </c>
      <c r="G2432" s="7">
        <v>43534</v>
      </c>
      <c r="H2432" s="7" t="str">
        <f t="shared" si="538"/>
        <v>03-2019</v>
      </c>
      <c r="I2432" s="7" t="str">
        <f t="shared" ca="1" si="539"/>
        <v>Wall Street Journal: Corelogic-Crude Oil-03-2019</v>
      </c>
      <c r="J2432" s="4" t="str">
        <f t="shared" ca="1" si="540"/>
        <v>Crude Oil-Corelogic:03-2019</v>
      </c>
      <c r="K2432" t="s">
        <v>752</v>
      </c>
      <c r="CK2432">
        <v>55</v>
      </c>
      <c r="CM2432">
        <v>55</v>
      </c>
      <c r="CO2432">
        <v>57</v>
      </c>
      <c r="CQ2432">
        <v>60</v>
      </c>
      <c r="CS2432">
        <v>57</v>
      </c>
      <c r="CU2432">
        <v>55</v>
      </c>
    </row>
    <row r="2433" spans="1:99" x14ac:dyDescent="0.55000000000000004">
      <c r="A2433" s="4" t="str">
        <f t="shared" ca="1" si="535"/>
        <v>High Frequency Economics</v>
      </c>
      <c r="B2433" s="4" t="str">
        <f t="shared" si="536"/>
        <v>Jim O'Sullivan</v>
      </c>
      <c r="C2433" s="4" t="s">
        <v>246</v>
      </c>
      <c r="D2433" s="4" t="s">
        <v>249</v>
      </c>
      <c r="E2433" s="4" t="str">
        <f>IF(COUNTIF($E$2:E2432,"Begin: " &amp; C2433 &amp; "-" &amp; D2433 &amp; "-" &amp; H2433)=0,"Begin: " &amp; C2433 &amp; "-" &amp; D2433 &amp; "-" &amp; H2433,IF((C2433 &amp; "-" &amp; D2433 &amp; "-" &amp; H2433)&lt;&gt;(C2434 &amp; "-" &amp; D2434 &amp; "-" &amp; H2434),"End: " &amp; C2433 &amp; "-" &amp; D2433 &amp; "-" &amp; H2433,""))</f>
        <v/>
      </c>
      <c r="F2433" s="4" t="str">
        <f t="shared" si="537"/>
        <v>Wall Street Journal-Crude Oil-03-2019</v>
      </c>
      <c r="G2433" s="7">
        <v>43534</v>
      </c>
      <c r="H2433" s="7" t="str">
        <f t="shared" si="538"/>
        <v>03-2019</v>
      </c>
      <c r="I2433" s="7" t="str">
        <f t="shared" ca="1" si="539"/>
        <v>Wall Street Journal: High Frequency Economics-Crude Oil-03-2019</v>
      </c>
      <c r="J2433" s="4" t="str">
        <f t="shared" ca="1" si="540"/>
        <v>Crude Oil-High Frequency Economics:03-2019</v>
      </c>
      <c r="K2433" t="s">
        <v>227</v>
      </c>
      <c r="CK2433">
        <v>57</v>
      </c>
      <c r="CM2433">
        <v>58</v>
      </c>
      <c r="CO2433">
        <v>59</v>
      </c>
      <c r="CQ2433">
        <v>60</v>
      </c>
    </row>
    <row r="2434" spans="1:99" x14ac:dyDescent="0.55000000000000004">
      <c r="A2434" s="4" t="str">
        <f t="shared" ca="1" si="535"/>
        <v>Stifel, Nicoulas and Company, Incorporated (formerly Sterne Agee)</v>
      </c>
      <c r="B2434" s="4" t="str">
        <f t="shared" si="536"/>
        <v>Lindsey Piegza</v>
      </c>
      <c r="C2434" s="4" t="s">
        <v>246</v>
      </c>
      <c r="D2434" s="4" t="s">
        <v>249</v>
      </c>
      <c r="E2434" s="4" t="str">
        <f>IF(COUNTIF($E$2:E2433,"Begin: " &amp; C2434 &amp; "-" &amp; D2434 &amp; "-" &amp; H2434)=0,"Begin: " &amp; C2434 &amp; "-" &amp; D2434 &amp; "-" &amp; H2434,IF((C2434 &amp; "-" &amp; D2434 &amp; "-" &amp; H2434)&lt;&gt;(C2435 &amp; "-" &amp; D2435 &amp; "-" &amp; H2435),"End: " &amp; C2434 &amp; "-" &amp; D2434 &amp; "-" &amp; H2434,""))</f>
        <v/>
      </c>
      <c r="F2434" s="4" t="str">
        <f t="shared" si="537"/>
        <v>Wall Street Journal-Crude Oil-03-2019</v>
      </c>
      <c r="G2434" s="7">
        <v>43534</v>
      </c>
      <c r="H2434" s="7" t="str">
        <f t="shared" si="538"/>
        <v>03-2019</v>
      </c>
      <c r="I2434" s="7" t="str">
        <f t="shared" ca="1" si="539"/>
        <v>Wall Street Journal: Stifel, Nicoulas and Company, Incorporated (formerly Sterne Agee)-Crude Oil-03-2019</v>
      </c>
      <c r="J2434" s="4" t="str">
        <f t="shared" ca="1" si="540"/>
        <v>Crude Oil-Stifel, Nicoulas and Company, Incorporated (formerly Sterne Agee):03-2019</v>
      </c>
      <c r="K2434" t="s">
        <v>675</v>
      </c>
    </row>
    <row r="2435" spans="1:99" x14ac:dyDescent="0.55000000000000004">
      <c r="A2435" s="4" t="str">
        <f t="shared" ca="1" si="535"/>
        <v>Macroeconomic Advisers</v>
      </c>
      <c r="B2435" s="4" t="str">
        <f t="shared" si="536"/>
        <v>Dr. Joel Prakken/ Chris Varvares</v>
      </c>
      <c r="C2435" s="4" t="s">
        <v>246</v>
      </c>
      <c r="D2435" s="4" t="s">
        <v>249</v>
      </c>
      <c r="E2435" s="4" t="str">
        <f>IF(COUNTIF($E$2:E2434,"Begin: " &amp; C2435 &amp; "-" &amp; D2435 &amp; "-" &amp; H2435)=0,"Begin: " &amp; C2435 &amp; "-" &amp; D2435 &amp; "-" &amp; H2435,IF((C2435 &amp; "-" &amp; D2435 &amp; "-" &amp; H2435)&lt;&gt;(C2436 &amp; "-" &amp; D2436 &amp; "-" &amp; H2436),"End: " &amp; C2435 &amp; "-" &amp; D2435 &amp; "-" &amp; H2435,""))</f>
        <v/>
      </c>
      <c r="F2435" s="4" t="str">
        <f t="shared" si="537"/>
        <v>Wall Street Journal-Crude Oil-03-2019</v>
      </c>
      <c r="G2435" s="7">
        <v>43534</v>
      </c>
      <c r="H2435" s="7" t="str">
        <f t="shared" si="538"/>
        <v>03-2019</v>
      </c>
      <c r="I2435" s="7" t="str">
        <f t="shared" ca="1" si="539"/>
        <v>Wall Street Journal: Macroeconomic Advisers-Crude Oil-03-2019</v>
      </c>
      <c r="J2435" s="4" t="str">
        <f t="shared" ca="1" si="540"/>
        <v>Crude Oil-Macroeconomic Advisers:03-2019</v>
      </c>
      <c r="K2435" t="s">
        <v>228</v>
      </c>
    </row>
    <row r="2436" spans="1:99" x14ac:dyDescent="0.55000000000000004">
      <c r="A2436" s="4" t="str">
        <f t="shared" ca="1" si="535"/>
        <v>Ameriprise Financial</v>
      </c>
      <c r="B2436" s="4" t="str">
        <f t="shared" si="536"/>
        <v>Russell Price</v>
      </c>
      <c r="C2436" s="4" t="s">
        <v>246</v>
      </c>
      <c r="D2436" s="4" t="s">
        <v>249</v>
      </c>
      <c r="E2436" s="4" t="str">
        <f>IF(COUNTIF($E$2:E2435,"Begin: " &amp; C2436 &amp; "-" &amp; D2436 &amp; "-" &amp; H2436)=0,"Begin: " &amp; C2436 &amp; "-" &amp; D2436 &amp; "-" &amp; H2436,IF((C2436 &amp; "-" &amp; D2436 &amp; "-" &amp; H2436)&lt;&gt;(C2437 &amp; "-" &amp; D2437 &amp; "-" &amp; H2437),"End: " &amp; C2436 &amp; "-" &amp; D2436 &amp; "-" &amp; H2436,""))</f>
        <v/>
      </c>
      <c r="F2436" s="4" t="str">
        <f t="shared" si="537"/>
        <v>Wall Street Journal-Crude Oil-03-2019</v>
      </c>
      <c r="G2436" s="7">
        <v>43534</v>
      </c>
      <c r="H2436" s="7" t="str">
        <f t="shared" si="538"/>
        <v>03-2019</v>
      </c>
      <c r="I2436" s="7" t="str">
        <f t="shared" ca="1" si="539"/>
        <v>Wall Street Journal: Ameriprise Financial-Crude Oil-03-2019</v>
      </c>
      <c r="J2436" s="4" t="str">
        <f t="shared" ca="1" si="540"/>
        <v>Crude Oil-Ameriprise Financial:03-2019</v>
      </c>
      <c r="K2436" t="s">
        <v>441</v>
      </c>
      <c r="CK2436">
        <v>55</v>
      </c>
      <c r="CM2436">
        <v>60</v>
      </c>
      <c r="CO2436">
        <v>60</v>
      </c>
      <c r="CQ2436">
        <v>60</v>
      </c>
      <c r="CS2436">
        <v>60</v>
      </c>
      <c r="CU2436">
        <v>60</v>
      </c>
    </row>
    <row r="2437" spans="1:99" x14ac:dyDescent="0.55000000000000004">
      <c r="A2437" s="4" t="str">
        <f t="shared" ca="1" si="535"/>
        <v>Eaton Corp.</v>
      </c>
      <c r="B2437" s="4" t="str">
        <f t="shared" si="536"/>
        <v>Arun Raha *</v>
      </c>
      <c r="C2437" s="4" t="s">
        <v>246</v>
      </c>
      <c r="D2437" s="4" t="s">
        <v>249</v>
      </c>
      <c r="E2437" s="4" t="str">
        <f>IF(COUNTIF($E$2:E2436,"Begin: " &amp; C2437 &amp; "-" &amp; D2437 &amp; "-" &amp; H2437)=0,"Begin: " &amp; C2437 &amp; "-" &amp; D2437 &amp; "-" &amp; H2437,IF((C2437 &amp; "-" &amp; D2437 &amp; "-" &amp; H2437)&lt;&gt;(C2438 &amp; "-" &amp; D2438 &amp; "-" &amp; H2438),"End: " &amp; C2437 &amp; "-" &amp; D2437 &amp; "-" &amp; H2437,""))</f>
        <v/>
      </c>
      <c r="F2437" s="4" t="str">
        <f t="shared" si="537"/>
        <v>Wall Street Journal-Crude Oil-03-2019</v>
      </c>
      <c r="G2437" s="7">
        <v>43534</v>
      </c>
      <c r="H2437" s="7" t="str">
        <f t="shared" si="538"/>
        <v>03-2019</v>
      </c>
      <c r="I2437" s="7" t="str">
        <f t="shared" ca="1" si="539"/>
        <v>Wall Street Journal: Eaton Corp.-Crude Oil-03-2019</v>
      </c>
      <c r="J2437" s="4" t="str">
        <f t="shared" ca="1" si="540"/>
        <v>Crude Oil-Eaton Corp.:03-2019</v>
      </c>
      <c r="K2437" t="s">
        <v>678</v>
      </c>
    </row>
    <row r="2438" spans="1:99" x14ac:dyDescent="0.55000000000000004">
      <c r="A2438" s="4" t="str">
        <f t="shared" ca="1" si="535"/>
        <v>Point Loma Nazarene University</v>
      </c>
      <c r="B2438" s="4" t="str">
        <f t="shared" si="536"/>
        <v>Lynn Reaser</v>
      </c>
      <c r="C2438" s="4" t="s">
        <v>246</v>
      </c>
      <c r="D2438" s="4" t="s">
        <v>249</v>
      </c>
      <c r="E2438" s="4" t="str">
        <f>IF(COUNTIF($E$2:E2437,"Begin: " &amp; C2438 &amp; "-" &amp; D2438 &amp; "-" &amp; H2438)=0,"Begin: " &amp; C2438 &amp; "-" &amp; D2438 &amp; "-" &amp; H2438,IF((C2438 &amp; "-" &amp; D2438 &amp; "-" &amp; H2438)&lt;&gt;(C2439 &amp; "-" &amp; D2439 &amp; "-" &amp; H2439),"End: " &amp; C2438 &amp; "-" &amp; D2438 &amp; "-" &amp; H2438,""))</f>
        <v/>
      </c>
      <c r="F2438" s="4" t="str">
        <f t="shared" si="537"/>
        <v>Wall Street Journal-Crude Oil-03-2019</v>
      </c>
      <c r="G2438" s="7">
        <v>43534</v>
      </c>
      <c r="H2438" s="7" t="str">
        <f t="shared" si="538"/>
        <v>03-2019</v>
      </c>
      <c r="I2438" s="7" t="str">
        <f t="shared" ca="1" si="539"/>
        <v>Wall Street Journal: Point Loma Nazarene University-Crude Oil-03-2019</v>
      </c>
      <c r="J2438" s="4" t="str">
        <f t="shared" ca="1" si="540"/>
        <v>Crude Oil-Point Loma Nazarene University:03-2019</v>
      </c>
      <c r="K2438" t="s">
        <v>658</v>
      </c>
      <c r="CK2438">
        <v>58.5</v>
      </c>
      <c r="CM2438">
        <v>58</v>
      </c>
      <c r="CO2438">
        <v>59</v>
      </c>
      <c r="CQ2438">
        <v>58</v>
      </c>
      <c r="CS2438">
        <v>58</v>
      </c>
      <c r="CU2438">
        <v>57</v>
      </c>
    </row>
    <row r="2439" spans="1:99" x14ac:dyDescent="0.55000000000000004">
      <c r="A2439" s="4" t="str">
        <f t="shared" ca="1" si="535"/>
        <v>Deutsche Bank</v>
      </c>
      <c r="B2439" s="4" t="str">
        <f t="shared" si="536"/>
        <v>Brett Ryan/Matthew Luzzetti</v>
      </c>
      <c r="C2439" s="4" t="s">
        <v>246</v>
      </c>
      <c r="D2439" s="4" t="s">
        <v>249</v>
      </c>
      <c r="E2439" s="4" t="str">
        <f>IF(COUNTIF($E$2:E2438,"Begin: " &amp; C2439 &amp; "-" &amp; D2439 &amp; "-" &amp; H2439)=0,"Begin: " &amp; C2439 &amp; "-" &amp; D2439 &amp; "-" &amp; H2439,IF((C2439 &amp; "-" &amp; D2439 &amp; "-" &amp; H2439)&lt;&gt;(C2440 &amp; "-" &amp; D2440 &amp; "-" &amp; H2440),"End: " &amp; C2439 &amp; "-" &amp; D2439 &amp; "-" &amp; H2439,""))</f>
        <v/>
      </c>
      <c r="F2439" s="4" t="str">
        <f t="shared" si="537"/>
        <v>Wall Street Journal-Crude Oil-03-2019</v>
      </c>
      <c r="G2439" s="7">
        <v>43534</v>
      </c>
      <c r="H2439" s="7" t="str">
        <f t="shared" si="538"/>
        <v>03-2019</v>
      </c>
      <c r="I2439" s="7" t="str">
        <f t="shared" ca="1" si="539"/>
        <v>Wall Street Journal: Deutsche Bank-Crude Oil-03-2019</v>
      </c>
      <c r="J2439" s="4" t="str">
        <f t="shared" ca="1" si="540"/>
        <v>Crude Oil-Deutsche Bank:03-2019</v>
      </c>
      <c r="K2439" t="s">
        <v>804</v>
      </c>
    </row>
    <row r="2440" spans="1:99" x14ac:dyDescent="0.55000000000000004">
      <c r="A2440" s="4" t="str">
        <f t="shared" ca="1" si="535"/>
        <v>Prestige Economics LLC</v>
      </c>
      <c r="B2440" s="4" t="str">
        <f t="shared" si="536"/>
        <v>Jason Schenker *</v>
      </c>
      <c r="C2440" s="4" t="s">
        <v>246</v>
      </c>
      <c r="D2440" s="4" t="s">
        <v>249</v>
      </c>
      <c r="E2440" s="4" t="str">
        <f>IF(COUNTIF($E$2:E2439,"Begin: " &amp; C2440 &amp; "-" &amp; D2440 &amp; "-" &amp; H2440)=0,"Begin: " &amp; C2440 &amp; "-" &amp; D2440 &amp; "-" &amp; H2440,IF((C2440 &amp; "-" &amp; D2440 &amp; "-" &amp; H2440)&lt;&gt;(C2441 &amp; "-" &amp; D2441 &amp; "-" &amp; H2441),"End: " &amp; C2440 &amp; "-" &amp; D2440 &amp; "-" &amp; H2440,""))</f>
        <v/>
      </c>
      <c r="F2440" s="4" t="str">
        <f t="shared" si="537"/>
        <v>Wall Street Journal-Crude Oil-03-2019</v>
      </c>
      <c r="G2440" s="7">
        <v>43534</v>
      </c>
      <c r="H2440" s="7" t="str">
        <f t="shared" si="538"/>
        <v>03-2019</v>
      </c>
      <c r="I2440" s="7" t="str">
        <f t="shared" ca="1" si="539"/>
        <v>Wall Street Journal: Prestige Economics LLC-Crude Oil-03-2019</v>
      </c>
      <c r="J2440" s="4" t="str">
        <f t="shared" ca="1" si="540"/>
        <v>Crude Oil-Prestige Economics LLC:03-2019</v>
      </c>
      <c r="K2440" t="s">
        <v>767</v>
      </c>
    </row>
    <row r="2441" spans="1:99" x14ac:dyDescent="0.55000000000000004">
      <c r="A2441" s="4" t="str">
        <f t="shared" ca="1" si="535"/>
        <v>Pantheon Macroeconomics</v>
      </c>
      <c r="B2441" s="4" t="str">
        <f t="shared" si="536"/>
        <v>Ian Shepherdson</v>
      </c>
      <c r="C2441" s="4" t="s">
        <v>246</v>
      </c>
      <c r="D2441" s="4" t="s">
        <v>249</v>
      </c>
      <c r="E2441" s="4" t="str">
        <f>IF(COUNTIF($E$2:E2440,"Begin: " &amp; C2441 &amp; "-" &amp; D2441 &amp; "-" &amp; H2441)=0,"Begin: " &amp; C2441 &amp; "-" &amp; D2441 &amp; "-" &amp; H2441,IF((C2441 &amp; "-" &amp; D2441 &amp; "-" &amp; H2441)&lt;&gt;(C2442 &amp; "-" &amp; D2442 &amp; "-" &amp; H2442),"End: " &amp; C2441 &amp; "-" &amp; D2441 &amp; "-" &amp; H2441,""))</f>
        <v/>
      </c>
      <c r="F2441" s="4" t="str">
        <f t="shared" si="537"/>
        <v>Wall Street Journal-Crude Oil-03-2019</v>
      </c>
      <c r="G2441" s="7">
        <v>43534</v>
      </c>
      <c r="H2441" s="7" t="str">
        <f t="shared" si="538"/>
        <v>03-2019</v>
      </c>
      <c r="I2441" s="7" t="str">
        <f t="shared" ca="1" si="539"/>
        <v>Wall Street Journal: Pantheon Macroeconomics-Crude Oil-03-2019</v>
      </c>
      <c r="J2441" s="4" t="str">
        <f t="shared" ca="1" si="540"/>
        <v>Crude Oil-Pantheon Macroeconomics:03-2019</v>
      </c>
      <c r="K2441" t="s">
        <v>231</v>
      </c>
    </row>
    <row r="2442" spans="1:99" x14ac:dyDescent="0.55000000000000004">
      <c r="A2442" s="4" t="str">
        <f t="shared" ca="1" si="535"/>
        <v>Decision Economics, Inc.</v>
      </c>
      <c r="B2442" s="4" t="str">
        <f t="shared" si="536"/>
        <v>Allen Sinai</v>
      </c>
      <c r="C2442" s="4" t="s">
        <v>246</v>
      </c>
      <c r="D2442" s="4" t="s">
        <v>249</v>
      </c>
      <c r="E2442" s="4" t="str">
        <f>IF(COUNTIF($E$2:E2441,"Begin: " &amp; C2442 &amp; "-" &amp; D2442 &amp; "-" &amp; H2442)=0,"Begin: " &amp; C2442 &amp; "-" &amp; D2442 &amp; "-" &amp; H2442,IF((C2442 &amp; "-" &amp; D2442 &amp; "-" &amp; H2442)&lt;&gt;(C2443 &amp; "-" &amp; D2443 &amp; "-" &amp; H2443),"End: " &amp; C2442 &amp; "-" &amp; D2442 &amp; "-" &amp; H2442,""))</f>
        <v/>
      </c>
      <c r="F2442" s="4" t="str">
        <f t="shared" si="537"/>
        <v>Wall Street Journal-Crude Oil-03-2019</v>
      </c>
      <c r="G2442" s="7">
        <v>43534</v>
      </c>
      <c r="H2442" s="7" t="str">
        <f t="shared" si="538"/>
        <v>03-2019</v>
      </c>
      <c r="I2442" s="7" t="str">
        <f t="shared" ca="1" si="539"/>
        <v>Wall Street Journal: Decision Economics, Inc.-Crude Oil-03-2019</v>
      </c>
      <c r="J2442" s="4" t="str">
        <f t="shared" ca="1" si="540"/>
        <v>Crude Oil-Decision Economics, Inc.:03-2019</v>
      </c>
      <c r="K2442" t="s">
        <v>233</v>
      </c>
      <c r="CK2442">
        <v>56.25</v>
      </c>
      <c r="CM2442">
        <v>58.5</v>
      </c>
      <c r="CO2442">
        <v>62.25</v>
      </c>
      <c r="CQ2442">
        <v>63.75</v>
      </c>
      <c r="CS2442">
        <v>65</v>
      </c>
      <c r="CU2442">
        <v>70</v>
      </c>
    </row>
    <row r="2443" spans="1:99" x14ac:dyDescent="0.55000000000000004">
      <c r="A2443" s="4" t="str">
        <f t="shared" ca="1" si="535"/>
        <v>Parsec Financial</v>
      </c>
      <c r="B2443" s="4" t="str">
        <f t="shared" si="536"/>
        <v>James F. Smith</v>
      </c>
      <c r="C2443" s="4" t="s">
        <v>246</v>
      </c>
      <c r="D2443" s="4" t="s">
        <v>249</v>
      </c>
      <c r="E2443" s="4" t="str">
        <f>IF(COUNTIF($E$2:E2442,"Begin: " &amp; C2443 &amp; "-" &amp; D2443 &amp; "-" &amp; H2443)=0,"Begin: " &amp; C2443 &amp; "-" &amp; D2443 &amp; "-" &amp; H2443,IF((C2443 &amp; "-" &amp; D2443 &amp; "-" &amp; H2443)&lt;&gt;(C2444 &amp; "-" &amp; D2444 &amp; "-" &amp; H2444),"End: " &amp; C2443 &amp; "-" &amp; D2443 &amp; "-" &amp; H2443,""))</f>
        <v/>
      </c>
      <c r="F2443" s="4" t="str">
        <f t="shared" si="537"/>
        <v>Wall Street Journal-Crude Oil-03-2019</v>
      </c>
      <c r="G2443" s="7">
        <v>43534</v>
      </c>
      <c r="H2443" s="7" t="str">
        <f t="shared" si="538"/>
        <v>03-2019</v>
      </c>
      <c r="I2443" s="7" t="str">
        <f t="shared" ca="1" si="539"/>
        <v>Wall Street Journal: Parsec Financial-Crude Oil-03-2019</v>
      </c>
      <c r="J2443" s="4" t="str">
        <f t="shared" ca="1" si="540"/>
        <v>Crude Oil-Parsec Financial:03-2019</v>
      </c>
      <c r="K2443" t="s">
        <v>234</v>
      </c>
      <c r="CK2443">
        <v>47.86</v>
      </c>
      <c r="CM2443">
        <v>46.24</v>
      </c>
      <c r="CO2443">
        <v>45.17</v>
      </c>
      <c r="CQ2443">
        <v>42.47</v>
      </c>
      <c r="CS2443">
        <v>43.78</v>
      </c>
      <c r="CU2443">
        <v>44.36</v>
      </c>
    </row>
    <row r="2444" spans="1:99" x14ac:dyDescent="0.55000000000000004">
      <c r="A2444" s="4" t="str">
        <f t="shared" ca="1" si="535"/>
        <v>Univ of Central FL</v>
      </c>
      <c r="B2444" s="4" t="str">
        <f t="shared" si="536"/>
        <v>Sean M. Snaith</v>
      </c>
      <c r="C2444" s="4" t="s">
        <v>246</v>
      </c>
      <c r="D2444" s="4" t="s">
        <v>249</v>
      </c>
      <c r="E2444" s="4" t="str">
        <f>IF(COUNTIF($E$2:E2443,"Begin: " &amp; C2444 &amp; "-" &amp; D2444 &amp; "-" &amp; H2444)=0,"Begin: " &amp; C2444 &amp; "-" &amp; D2444 &amp; "-" &amp; H2444,IF((C2444 &amp; "-" &amp; D2444 &amp; "-" &amp; H2444)&lt;&gt;(C2445 &amp; "-" &amp; D2445 &amp; "-" &amp; H2445),"End: " &amp; C2444 &amp; "-" &amp; D2444 &amp; "-" &amp; H2444,""))</f>
        <v/>
      </c>
      <c r="F2444" s="4" t="str">
        <f t="shared" si="537"/>
        <v>Wall Street Journal-Crude Oil-03-2019</v>
      </c>
      <c r="G2444" s="7">
        <v>43534</v>
      </c>
      <c r="H2444" s="7" t="str">
        <f t="shared" si="538"/>
        <v>03-2019</v>
      </c>
      <c r="I2444" s="7" t="str">
        <f t="shared" ca="1" si="539"/>
        <v>Wall Street Journal: Univ of Central FL-Crude Oil-03-2019</v>
      </c>
      <c r="J2444" s="4" t="str">
        <f t="shared" ca="1" si="540"/>
        <v>Crude Oil-Univ of Central FL:03-2019</v>
      </c>
      <c r="K2444" t="s">
        <v>235</v>
      </c>
      <c r="CK2444">
        <v>59.65</v>
      </c>
      <c r="CM2444">
        <v>61.5</v>
      </c>
      <c r="CO2444">
        <v>60.25</v>
      </c>
      <c r="CQ2444">
        <v>58.5</v>
      </c>
      <c r="CS2444">
        <v>63.5</v>
      </c>
      <c r="CU2444">
        <v>66.2</v>
      </c>
    </row>
    <row r="2445" spans="1:99" x14ac:dyDescent="0.55000000000000004">
      <c r="A2445" s="4" t="str">
        <f t="shared" ca="1" si="535"/>
        <v>SS Economics</v>
      </c>
      <c r="B2445" s="4" t="str">
        <f t="shared" si="536"/>
        <v>Sung Won Sohn</v>
      </c>
      <c r="C2445" s="4" t="s">
        <v>246</v>
      </c>
      <c r="D2445" s="4" t="s">
        <v>249</v>
      </c>
      <c r="E2445" s="4" t="str">
        <f>IF(COUNTIF($E$2:E2444,"Begin: " &amp; C2445 &amp; "-" &amp; D2445 &amp; "-" &amp; H2445)=0,"Begin: " &amp; C2445 &amp; "-" &amp; D2445 &amp; "-" &amp; H2445,IF((C2445 &amp; "-" &amp; D2445 &amp; "-" &amp; H2445)&lt;&gt;(C2446 &amp; "-" &amp; D2446 &amp; "-" &amp; H2446),"End: " &amp; C2445 &amp; "-" &amp; D2445 &amp; "-" &amp; H2445,""))</f>
        <v/>
      </c>
      <c r="F2445" s="4" t="str">
        <f t="shared" si="537"/>
        <v>Wall Street Journal-Crude Oil-03-2019</v>
      </c>
      <c r="G2445" s="7">
        <v>43534</v>
      </c>
      <c r="H2445" s="7" t="str">
        <f t="shared" si="538"/>
        <v>03-2019</v>
      </c>
      <c r="I2445" s="7" t="str">
        <f t="shared" ca="1" si="539"/>
        <v>Wall Street Journal: SS Economics-Crude Oil-03-2019</v>
      </c>
      <c r="J2445" s="4" t="str">
        <f t="shared" ca="1" si="540"/>
        <v>Crude Oil-SS Economics:03-2019</v>
      </c>
      <c r="K2445" t="s">
        <v>785</v>
      </c>
      <c r="CK2445">
        <v>57</v>
      </c>
      <c r="CM2445">
        <v>55</v>
      </c>
      <c r="CO2445">
        <v>54</v>
      </c>
      <c r="CQ2445">
        <v>53</v>
      </c>
      <c r="CS2445">
        <v>52</v>
      </c>
      <c r="CU2445">
        <v>51</v>
      </c>
    </row>
    <row r="2446" spans="1:99" x14ac:dyDescent="0.55000000000000004">
      <c r="A2446" s="4" t="str">
        <f t="shared" ref="A2446:A2456" ca="1" si="541">IF(ISERROR(IF(C2446="GIOA",INDEX(List_AnonymousForecasters,MATCH(LEFT(K2446,FIND(":",K2446,1)-1),List_IndividualForecasters,0),1),INDEX(List_FirmNamesOmega,MATCH(LEFT(K2446,FIND(":",K2446,1)-1),List_FirmNamesAlpha,0),1))),LEFT(K2446,FIND(":",K2446,1)-1),IF(C2446="GIOA",INDEX(List_AnonymousForecasters,MATCH(LEFT(K2446,FIND(":",K2446,1)-1),List_IndividualForecasters,0),1),INDEX(List_FirmNamesOmega,MATCH(LEFT(K2446,FIND(":",K2446,1)-1),List_FirmNamesAlpha,0),1)))</f>
        <v>Pierpont Securities</v>
      </c>
      <c r="B2446" s="4" t="str">
        <f t="shared" ref="B2446:B2456" si="542">MID(K2446,FIND(":",K2446,1)+2,LEN(K2446)-FIND(":",K2446,1))</f>
        <v>Stephen Stanley</v>
      </c>
      <c r="C2446" s="4" t="s">
        <v>246</v>
      </c>
      <c r="D2446" s="4" t="s">
        <v>249</v>
      </c>
      <c r="E2446" s="4" t="str">
        <f>IF(COUNTIF($E$2:E2445,"Begin: " &amp; C2446 &amp; "-" &amp; D2446 &amp; "-" &amp; H2446)=0,"Begin: " &amp; C2446 &amp; "-" &amp; D2446 &amp; "-" &amp; H2446,IF((C2446 &amp; "-" &amp; D2446 &amp; "-" &amp; H2446)&lt;&gt;(C2447 &amp; "-" &amp; D2447 &amp; "-" &amp; H2447),"End: " &amp; C2446 &amp; "-" &amp; D2446 &amp; "-" &amp; H2446,""))</f>
        <v/>
      </c>
      <c r="F2446" s="4" t="str">
        <f t="shared" ref="F2446:F2456" si="543">C2446 &amp; "-" &amp; D2446 &amp; "-" &amp; H2446</f>
        <v>Wall Street Journal-Crude Oil-03-2019</v>
      </c>
      <c r="G2446" s="7">
        <v>43534</v>
      </c>
      <c r="H2446" s="7" t="str">
        <f t="shared" ref="H2446:H2456" si="544">TEXT(MONTH(G2446),"00") &amp; "-" &amp; TEXT(YEAR(G2446),"0000")</f>
        <v>03-2019</v>
      </c>
      <c r="I2446" s="7" t="str">
        <f t="shared" ref="I2446:I2456" ca="1" si="545">C2446 &amp; ": " &amp; A2446 &amp; "-" &amp; D2446 &amp; "-" &amp; H2446</f>
        <v>Wall Street Journal: Pierpont Securities-Crude Oil-03-2019</v>
      </c>
      <c r="J2446" s="4" t="str">
        <f t="shared" ref="J2446:J2456" ca="1" si="546">D2446 &amp; "-" &amp; A2446 &amp; ":" &amp; TEXT(MONTH(G2446),"00") &amp; "-" &amp; TEXT(YEAR(G2446),"0000")</f>
        <v>Crude Oil-Pierpont Securities:03-2019</v>
      </c>
      <c r="K2446" t="s">
        <v>238</v>
      </c>
      <c r="CK2446">
        <v>63</v>
      </c>
      <c r="CM2446">
        <v>60</v>
      </c>
      <c r="CO2446">
        <v>66</v>
      </c>
      <c r="CQ2446">
        <v>63</v>
      </c>
      <c r="CS2446">
        <v>69</v>
      </c>
      <c r="CU2446">
        <v>66</v>
      </c>
    </row>
    <row r="2447" spans="1:99" x14ac:dyDescent="0.55000000000000004">
      <c r="A2447" s="4" t="str">
        <f t="shared" ca="1" si="541"/>
        <v>Economic Analysis Associates Inc.</v>
      </c>
      <c r="B2447" s="4" t="str">
        <f t="shared" si="542"/>
        <v>Susan M. Sterne</v>
      </c>
      <c r="C2447" s="4" t="s">
        <v>246</v>
      </c>
      <c r="D2447" s="4" t="s">
        <v>249</v>
      </c>
      <c r="E2447" s="4" t="str">
        <f>IF(COUNTIF($E$2:E2446,"Begin: " &amp; C2447 &amp; "-" &amp; D2447 &amp; "-" &amp; H2447)=0,"Begin: " &amp; C2447 &amp; "-" &amp; D2447 &amp; "-" &amp; H2447,IF((C2447 &amp; "-" &amp; D2447 &amp; "-" &amp; H2447)&lt;&gt;(C2448 &amp; "-" &amp; D2448 &amp; "-" &amp; H2448),"End: " &amp; C2447 &amp; "-" &amp; D2447 &amp; "-" &amp; H2447,""))</f>
        <v/>
      </c>
      <c r="F2447" s="4" t="str">
        <f t="shared" si="543"/>
        <v>Wall Street Journal-Crude Oil-03-2019</v>
      </c>
      <c r="G2447" s="7">
        <v>43534</v>
      </c>
      <c r="H2447" s="7" t="str">
        <f t="shared" si="544"/>
        <v>03-2019</v>
      </c>
      <c r="I2447" s="7" t="str">
        <f t="shared" ca="1" si="545"/>
        <v>Wall Street Journal: Economic Analysis Associates Inc.-Crude Oil-03-2019</v>
      </c>
      <c r="J2447" s="4" t="str">
        <f t="shared" ca="1" si="546"/>
        <v>Crude Oil-Economic Analysis Associates Inc.:03-2019</v>
      </c>
      <c r="K2447" t="s">
        <v>239</v>
      </c>
      <c r="CK2447">
        <v>55</v>
      </c>
      <c r="CM2447">
        <v>60</v>
      </c>
      <c r="CO2447">
        <v>58</v>
      </c>
      <c r="CQ2447">
        <v>52</v>
      </c>
      <c r="CS2447">
        <v>55</v>
      </c>
      <c r="CU2447">
        <v>60</v>
      </c>
    </row>
    <row r="2448" spans="1:99" x14ac:dyDescent="0.55000000000000004">
      <c r="A2448" s="4" t="str">
        <f t="shared" ca="1" si="541"/>
        <v>CSFB</v>
      </c>
      <c r="B2448" s="4" t="str">
        <f t="shared" si="542"/>
        <v>James Sweeney *</v>
      </c>
      <c r="C2448" s="4" t="s">
        <v>246</v>
      </c>
      <c r="D2448" s="4" t="s">
        <v>249</v>
      </c>
      <c r="E2448" s="4" t="str">
        <f>IF(COUNTIF($E$2:E2447,"Begin: " &amp; C2448 &amp; "-" &amp; D2448 &amp; "-" &amp; H2448)=0,"Begin: " &amp; C2448 &amp; "-" &amp; D2448 &amp; "-" &amp; H2448,IF((C2448 &amp; "-" &amp; D2448 &amp; "-" &amp; H2448)&lt;&gt;(C2449 &amp; "-" &amp; D2449 &amp; "-" &amp; H2449),"End: " &amp; C2448 &amp; "-" &amp; D2448 &amp; "-" &amp; H2448,""))</f>
        <v/>
      </c>
      <c r="F2448" s="4" t="str">
        <f t="shared" si="543"/>
        <v>Wall Street Journal-Crude Oil-03-2019</v>
      </c>
      <c r="G2448" s="7">
        <v>43534</v>
      </c>
      <c r="H2448" s="7" t="str">
        <f t="shared" si="544"/>
        <v>03-2019</v>
      </c>
      <c r="I2448" s="7" t="str">
        <f t="shared" ca="1" si="545"/>
        <v>Wall Street Journal: CSFB-Crude Oil-03-2019</v>
      </c>
      <c r="J2448" s="4" t="str">
        <f t="shared" ca="1" si="546"/>
        <v>Crude Oil-CSFB:03-2019</v>
      </c>
      <c r="K2448" t="s">
        <v>753</v>
      </c>
    </row>
    <row r="2449" spans="1:99" x14ac:dyDescent="0.55000000000000004">
      <c r="A2449" s="4" t="str">
        <f t="shared" ca="1" si="541"/>
        <v>American Chemisty Council</v>
      </c>
      <c r="B2449" s="4" t="str">
        <f t="shared" si="542"/>
        <v>Kevin Swift</v>
      </c>
      <c r="C2449" s="4" t="s">
        <v>246</v>
      </c>
      <c r="D2449" s="4" t="s">
        <v>249</v>
      </c>
      <c r="E2449" s="4" t="str">
        <f>IF(COUNTIF($E$2:E2448,"Begin: " &amp; C2449 &amp; "-" &amp; D2449 &amp; "-" &amp; H2449)=0,"Begin: " &amp; C2449 &amp; "-" &amp; D2449 &amp; "-" &amp; H2449,IF((C2449 &amp; "-" &amp; D2449 &amp; "-" &amp; H2449)&lt;&gt;(C2450 &amp; "-" &amp; D2450 &amp; "-" &amp; H2450),"End: " &amp; C2449 &amp; "-" &amp; D2449 &amp; "-" &amp; H2449,""))</f>
        <v/>
      </c>
      <c r="F2449" s="4" t="str">
        <f t="shared" si="543"/>
        <v>Wall Street Journal-Crude Oil-03-2019</v>
      </c>
      <c r="G2449" s="7">
        <v>43534</v>
      </c>
      <c r="H2449" s="7" t="str">
        <f t="shared" si="544"/>
        <v>03-2019</v>
      </c>
      <c r="I2449" s="7" t="str">
        <f t="shared" ca="1" si="545"/>
        <v>Wall Street Journal: American Chemisty Council-Crude Oil-03-2019</v>
      </c>
      <c r="J2449" s="4" t="str">
        <f t="shared" ca="1" si="546"/>
        <v>Crude Oil-American Chemisty Council:03-2019</v>
      </c>
      <c r="K2449" t="s">
        <v>443</v>
      </c>
    </row>
    <row r="2450" spans="1:99" x14ac:dyDescent="0.55000000000000004">
      <c r="A2450" s="4" t="str">
        <f t="shared" ca="1" si="541"/>
        <v>Grant Thornton</v>
      </c>
      <c r="B2450" s="4" t="str">
        <f t="shared" si="542"/>
        <v>Diane Swonk</v>
      </c>
      <c r="C2450" s="4" t="s">
        <v>246</v>
      </c>
      <c r="D2450" s="4" t="s">
        <v>249</v>
      </c>
      <c r="E2450" s="4" t="str">
        <f>IF(COUNTIF($E$2:E2449,"Begin: " &amp; C2450 &amp; "-" &amp; D2450 &amp; "-" &amp; H2450)=0,"Begin: " &amp; C2450 &amp; "-" &amp; D2450 &amp; "-" &amp; H2450,IF((C2450 &amp; "-" &amp; D2450 &amp; "-" &amp; H2450)&lt;&gt;(C2451 &amp; "-" &amp; D2451 &amp; "-" &amp; H2451),"End: " &amp; C2450 &amp; "-" &amp; D2450 &amp; "-" &amp; H2450,""))</f>
        <v/>
      </c>
      <c r="F2450" s="4" t="str">
        <f t="shared" si="543"/>
        <v>Wall Street Journal-Crude Oil-03-2019</v>
      </c>
      <c r="G2450" s="7">
        <v>43534</v>
      </c>
      <c r="H2450" s="7" t="str">
        <f t="shared" si="544"/>
        <v>03-2019</v>
      </c>
      <c r="I2450" s="7" t="str">
        <f t="shared" ca="1" si="545"/>
        <v>Wall Street Journal: Grant Thornton-Crude Oil-03-2019</v>
      </c>
      <c r="J2450" s="4" t="str">
        <f t="shared" ca="1" si="546"/>
        <v>Crude Oil-Grant Thornton:03-2019</v>
      </c>
      <c r="K2450" t="s">
        <v>772</v>
      </c>
      <c r="CK2450">
        <v>57</v>
      </c>
      <c r="CM2450">
        <v>60</v>
      </c>
      <c r="CO2450">
        <v>61</v>
      </c>
      <c r="CQ2450">
        <v>60</v>
      </c>
      <c r="CS2450">
        <v>58</v>
      </c>
      <c r="CU2450">
        <v>55</v>
      </c>
    </row>
    <row r="2451" spans="1:99" x14ac:dyDescent="0.55000000000000004">
      <c r="A2451" s="4" t="str">
        <f t="shared" ca="1" si="541"/>
        <v>The Northern Trust</v>
      </c>
      <c r="B2451" s="4" t="str">
        <f t="shared" si="542"/>
        <v xml:space="preserve">Carl Tannenbaum </v>
      </c>
      <c r="C2451" s="4" t="s">
        <v>246</v>
      </c>
      <c r="D2451" s="4" t="s">
        <v>249</v>
      </c>
      <c r="E2451" s="4" t="str">
        <f>IF(COUNTIF($E$2:E2450,"Begin: " &amp; C2451 &amp; "-" &amp; D2451 &amp; "-" &amp; H2451)=0,"Begin: " &amp; C2451 &amp; "-" &amp; D2451 &amp; "-" &amp; H2451,IF((C2451 &amp; "-" &amp; D2451 &amp; "-" &amp; H2451)&lt;&gt;(C2452 &amp; "-" &amp; D2452 &amp; "-" &amp; H2452),"End: " &amp; C2451 &amp; "-" &amp; D2451 &amp; "-" &amp; H2451,""))</f>
        <v/>
      </c>
      <c r="F2451" s="4" t="str">
        <f t="shared" si="543"/>
        <v>Wall Street Journal-Crude Oil-03-2019</v>
      </c>
      <c r="G2451" s="7">
        <v>43534</v>
      </c>
      <c r="H2451" s="7" t="str">
        <f t="shared" si="544"/>
        <v>03-2019</v>
      </c>
      <c r="I2451" s="7" t="str">
        <f t="shared" ca="1" si="545"/>
        <v>Wall Street Journal: The Northern Trust-Crude Oil-03-2019</v>
      </c>
      <c r="J2451" s="4" t="str">
        <f t="shared" ca="1" si="546"/>
        <v>Crude Oil-The Northern Trust:03-2019</v>
      </c>
      <c r="K2451" t="s">
        <v>241</v>
      </c>
      <c r="CK2451">
        <v>53.25</v>
      </c>
      <c r="CM2451">
        <v>56.69</v>
      </c>
      <c r="CO2451">
        <v>57.19</v>
      </c>
      <c r="CQ2451">
        <v>56.89</v>
      </c>
      <c r="CS2451">
        <v>57.04</v>
      </c>
      <c r="CU2451">
        <v>57.44</v>
      </c>
    </row>
    <row r="2452" spans="1:99" x14ac:dyDescent="0.55000000000000004">
      <c r="A2452" s="4" t="str">
        <f t="shared" ca="1" si="541"/>
        <v>BNP Paribas</v>
      </c>
      <c r="B2452" s="4" t="str">
        <f t="shared" si="542"/>
        <v>US Economics Team</v>
      </c>
      <c r="C2452" s="4" t="s">
        <v>246</v>
      </c>
      <c r="D2452" s="4" t="s">
        <v>249</v>
      </c>
      <c r="E2452" s="4" t="str">
        <f>IF(COUNTIF($E$2:E2451,"Begin: " &amp; C2452 &amp; "-" &amp; D2452 &amp; "-" &amp; H2452)=0,"Begin: " &amp; C2452 &amp; "-" &amp; D2452 &amp; "-" &amp; H2452,IF((C2452 &amp; "-" &amp; D2452 &amp; "-" &amp; H2452)&lt;&gt;(C2453 &amp; "-" &amp; D2453 &amp; "-" &amp; H2453),"End: " &amp; C2452 &amp; "-" &amp; D2452 &amp; "-" &amp; H2452,""))</f>
        <v/>
      </c>
      <c r="F2452" s="4" t="str">
        <f t="shared" si="543"/>
        <v>Wall Street Journal-Crude Oil-03-2019</v>
      </c>
      <c r="G2452" s="7">
        <v>43534</v>
      </c>
      <c r="H2452" s="7" t="str">
        <f t="shared" si="544"/>
        <v>03-2019</v>
      </c>
      <c r="I2452" s="7" t="str">
        <f t="shared" ca="1" si="545"/>
        <v>Wall Street Journal: BNP Paribas-Crude Oil-03-2019</v>
      </c>
      <c r="J2452" s="4" t="str">
        <f t="shared" ca="1" si="546"/>
        <v>Crude Oil-BNP Paribas:03-2019</v>
      </c>
      <c r="K2452" t="s">
        <v>444</v>
      </c>
      <c r="CK2452">
        <v>62</v>
      </c>
      <c r="CM2452">
        <v>61</v>
      </c>
    </row>
    <row r="2453" spans="1:99" x14ac:dyDescent="0.55000000000000004">
      <c r="A2453" s="4" t="str">
        <f t="shared" ca="1" si="541"/>
        <v>The Conference Board</v>
      </c>
      <c r="B2453" s="4" t="str">
        <f t="shared" si="542"/>
        <v>Bart van Ark</v>
      </c>
      <c r="C2453" s="4" t="s">
        <v>246</v>
      </c>
      <c r="D2453" s="4" t="s">
        <v>249</v>
      </c>
      <c r="E2453" s="4" t="str">
        <f>IF(COUNTIF($E$2:E2452,"Begin: " &amp; C2453 &amp; "-" &amp; D2453 &amp; "-" &amp; H2453)=0,"Begin: " &amp; C2453 &amp; "-" &amp; D2453 &amp; "-" &amp; H2453,IF((C2453 &amp; "-" &amp; D2453 &amp; "-" &amp; H2453)&lt;&gt;(C2454 &amp; "-" &amp; D2454 &amp; "-" &amp; H2454),"End: " &amp; C2453 &amp; "-" &amp; D2453 &amp; "-" &amp; H2453,""))</f>
        <v/>
      </c>
      <c r="F2453" s="4" t="str">
        <f t="shared" si="543"/>
        <v>Wall Street Journal-Crude Oil-03-2019</v>
      </c>
      <c r="G2453" s="7">
        <v>43534</v>
      </c>
      <c r="H2453" s="7" t="str">
        <f t="shared" si="544"/>
        <v>03-2019</v>
      </c>
      <c r="I2453" s="7" t="str">
        <f t="shared" ca="1" si="545"/>
        <v>Wall Street Journal: The Conference Board-Crude Oil-03-2019</v>
      </c>
      <c r="J2453" s="4" t="str">
        <f t="shared" ca="1" si="546"/>
        <v>Crude Oil-The Conference Board:03-2019</v>
      </c>
      <c r="K2453" t="s">
        <v>242</v>
      </c>
    </row>
    <row r="2454" spans="1:99" x14ac:dyDescent="0.55000000000000004">
      <c r="A2454" s="4" t="str">
        <f t="shared" ca="1" si="541"/>
        <v>First Trust Adv.</v>
      </c>
      <c r="B2454" s="4" t="str">
        <f t="shared" si="542"/>
        <v>Brian S. Wesbury/ Robert Stein</v>
      </c>
      <c r="C2454" s="4" t="s">
        <v>246</v>
      </c>
      <c r="D2454" s="4" t="s">
        <v>249</v>
      </c>
      <c r="E2454" s="4" t="str">
        <f>IF(COUNTIF($E$2:E2453,"Begin: " &amp; C2454 &amp; "-" &amp; D2454 &amp; "-" &amp; H2454)=0,"Begin: " &amp; C2454 &amp; "-" &amp; D2454 &amp; "-" &amp; H2454,IF((C2454 &amp; "-" &amp; D2454 &amp; "-" &amp; H2454)&lt;&gt;(C2455 &amp; "-" &amp; D2455 &amp; "-" &amp; H2455),"End: " &amp; C2454 &amp; "-" &amp; D2454 &amp; "-" &amp; H2454,""))</f>
        <v/>
      </c>
      <c r="F2454" s="4" t="str">
        <f t="shared" si="543"/>
        <v>Wall Street Journal-Crude Oil-03-2019</v>
      </c>
      <c r="G2454" s="7">
        <v>43534</v>
      </c>
      <c r="H2454" s="7" t="str">
        <f t="shared" si="544"/>
        <v>03-2019</v>
      </c>
      <c r="I2454" s="7" t="str">
        <f t="shared" ca="1" si="545"/>
        <v>Wall Street Journal: First Trust Adv.-Crude Oil-03-2019</v>
      </c>
      <c r="J2454" s="4" t="str">
        <f t="shared" ca="1" si="546"/>
        <v>Crude Oil-First Trust Adv.:03-2019</v>
      </c>
      <c r="K2454" t="s">
        <v>243</v>
      </c>
      <c r="CK2454">
        <v>60</v>
      </c>
      <c r="CM2454">
        <v>62.5</v>
      </c>
      <c r="CO2454">
        <v>62.5</v>
      </c>
      <c r="CQ2454">
        <v>62.5</v>
      </c>
    </row>
    <row r="2455" spans="1:99" x14ac:dyDescent="0.55000000000000004">
      <c r="A2455" s="4" t="str">
        <f t="shared" ca="1" si="541"/>
        <v>National Association of Realtors</v>
      </c>
      <c r="B2455" s="4" t="str">
        <f t="shared" si="542"/>
        <v>Lawrence Yun</v>
      </c>
      <c r="C2455" s="4" t="s">
        <v>246</v>
      </c>
      <c r="D2455" s="4" t="s">
        <v>249</v>
      </c>
      <c r="E2455" s="4" t="str">
        <f>IF(COUNTIF($E$2:E2454,"Begin: " &amp; C2455 &amp; "-" &amp; D2455 &amp; "-" &amp; H2455)=0,"Begin: " &amp; C2455 &amp; "-" &amp; D2455 &amp; "-" &amp; H2455,IF((C2455 &amp; "-" &amp; D2455 &amp; "-" &amp; H2455)&lt;&gt;(C2456 &amp; "-" &amp; D2456 &amp; "-" &amp; H2456),"End: " &amp; C2455 &amp; "-" &amp; D2455 &amp; "-" &amp; H2455,""))</f>
        <v/>
      </c>
      <c r="F2455" s="4" t="str">
        <f t="shared" si="543"/>
        <v>Wall Street Journal-Crude Oil-03-2019</v>
      </c>
      <c r="G2455" s="7">
        <v>43534</v>
      </c>
      <c r="H2455" s="7" t="str">
        <f t="shared" si="544"/>
        <v>03-2019</v>
      </c>
      <c r="I2455" s="7" t="str">
        <f t="shared" ca="1" si="545"/>
        <v>Wall Street Journal: National Association of Realtors-Crude Oil-03-2019</v>
      </c>
      <c r="J2455" s="4" t="str">
        <f t="shared" ca="1" si="546"/>
        <v>Crude Oil-National Association of Realtors:03-2019</v>
      </c>
      <c r="K2455" t="s">
        <v>245</v>
      </c>
      <c r="CK2455">
        <v>55</v>
      </c>
      <c r="CM2455">
        <v>53</v>
      </c>
      <c r="CO2455">
        <v>52</v>
      </c>
      <c r="CQ2455">
        <v>55</v>
      </c>
      <c r="CS2455">
        <v>55</v>
      </c>
      <c r="CU2455">
        <v>58</v>
      </c>
    </row>
    <row r="2456" spans="1:99" x14ac:dyDescent="0.55000000000000004">
      <c r="A2456" s="4" t="str">
        <f t="shared" ca="1" si="541"/>
        <v>Morgan Stanley</v>
      </c>
      <c r="B2456" s="4" t="str">
        <f t="shared" si="542"/>
        <v>Ellen Zentner *</v>
      </c>
      <c r="C2456" s="4" t="s">
        <v>246</v>
      </c>
      <c r="D2456" s="4" t="s">
        <v>249</v>
      </c>
      <c r="E2456" s="4" t="str">
        <f>IF(COUNTIF($E$2:E2455,"Begin: " &amp; C2456 &amp; "-" &amp; D2456 &amp; "-" &amp; H2456)=0,"Begin: " &amp; C2456 &amp; "-" &amp; D2456 &amp; "-" &amp; H2456,IF((C2456 &amp; "-" &amp; D2456 &amp; "-" &amp; H2456)&lt;&gt;(C2457 &amp; "-" &amp; D2457 &amp; "-" &amp; H2457),"End: " &amp; C2456 &amp; "-" &amp; D2456 &amp; "-" &amp; H2456,""))</f>
        <v>End: Wall Street Journal-Crude Oil-03-2019</v>
      </c>
      <c r="F2456" s="4" t="str">
        <f t="shared" si="543"/>
        <v>Wall Street Journal-Crude Oil-03-2019</v>
      </c>
      <c r="G2456" s="7">
        <v>43534</v>
      </c>
      <c r="H2456" s="7" t="str">
        <f t="shared" si="544"/>
        <v>03-2019</v>
      </c>
      <c r="I2456" s="7" t="str">
        <f t="shared" ca="1" si="545"/>
        <v>Wall Street Journal: Morgan Stanley-Crude Oil-03-2019</v>
      </c>
      <c r="J2456" s="4" t="str">
        <f t="shared" ca="1" si="546"/>
        <v>Crude Oil-Morgan Stanley:03-2019</v>
      </c>
      <c r="K2456" t="s">
        <v>685</v>
      </c>
    </row>
    <row r="2457" spans="1:99" x14ac:dyDescent="0.55000000000000004">
      <c r="A2457" s="4" t="str">
        <f t="shared" ref="A2457" ca="1" si="547">IF(ISERROR(IF(C2457="GIOA",INDEX(List_AnonymousForecasters,MATCH(LEFT(K2457,FIND(":",K2457,1)-1),List_IndividualForecasters,0),1),INDEX(List_FirmNamesOmega,MATCH(LEFT(K2457,FIND(":",K2457,1)-1),List_FirmNamesAlpha,0),1))),LEFT(K2457,FIND(":",K2457,1)-1),IF(C2457="GIOA",INDEX(List_AnonymousForecasters,MATCH(LEFT(K2457,FIND(":",K2457,1)-1),List_IndividualForecasters,0),1),INDEX(List_FirmNamesOmega,MATCH(LEFT(K2457,FIND(":",K2457,1)-1),List_FirmNamesAlpha,0),1)))</f>
        <v>Nomura</v>
      </c>
      <c r="B2457" s="4" t="str">
        <f t="shared" ref="B2457" si="548">MID(K2457,FIND(":",K2457,1)+2,LEN(K2457)-FIND(":",K2457,1))</f>
        <v>Lewis Alexander</v>
      </c>
      <c r="C2457" s="4" t="s">
        <v>246</v>
      </c>
      <c r="D2457" s="4" t="s">
        <v>96</v>
      </c>
      <c r="E2457" s="4" t="str">
        <f>IF(COUNTIF($E$2:E2456,"Begin: " &amp; C2457 &amp; "-" &amp; D2457 &amp; "-" &amp; H2457)=0,"Begin: " &amp; C2457 &amp; "-" &amp; D2457 &amp; "-" &amp; H2457,IF((C2457 &amp; "-" &amp; D2457 &amp; "-" &amp; H2457)&lt;&gt;(C2458 &amp; "-" &amp; D2458 &amp; "-" &amp; H2458),"End: " &amp; C2457 &amp; "-" &amp; D2457 &amp; "-" &amp; H2457,""))</f>
        <v>Begin: Wall Street Journal-10Yr Treasury Yield-04-2019</v>
      </c>
      <c r="F2457" s="4" t="str">
        <f t="shared" ref="F2457" si="549">C2457 &amp; "-" &amp; D2457 &amp; "-" &amp; H2457</f>
        <v>Wall Street Journal-10Yr Treasury Yield-04-2019</v>
      </c>
      <c r="G2457" s="7">
        <v>43565</v>
      </c>
      <c r="H2457" s="7" t="str">
        <f t="shared" ref="H2457" si="550">TEXT(MONTH(G2457),"00") &amp; "-" &amp; TEXT(YEAR(G2457),"0000")</f>
        <v>04-2019</v>
      </c>
      <c r="I2457" s="7" t="str">
        <f t="shared" ref="I2457" ca="1" si="551">C2457 &amp; ": " &amp; A2457 &amp; "-" &amp; D2457 &amp; "-" &amp; H2457</f>
        <v>Wall Street Journal: Nomura-10Yr Treasury Yield-04-2019</v>
      </c>
      <c r="J2457" s="4" t="str">
        <f t="shared" ref="J2457" ca="1" si="552">D2457 &amp; "-" &amp; A2457 &amp; ":" &amp; TEXT(MONTH(G2457),"00") &amp; "-" &amp; TEXT(YEAR(G2457),"0000")</f>
        <v>10Yr Treasury Yield-Nomura:04-2019</v>
      </c>
      <c r="K2457" t="s">
        <v>196</v>
      </c>
      <c r="CK2457">
        <v>2.5499999999999998</v>
      </c>
      <c r="CM2457">
        <v>2.5</v>
      </c>
      <c r="CO2457">
        <v>2.5</v>
      </c>
      <c r="CQ2457">
        <v>2.5</v>
      </c>
    </row>
    <row r="2458" spans="1:99" x14ac:dyDescent="0.55000000000000004">
      <c r="A2458" s="4" t="str">
        <f t="shared" ref="A2458:A2521" ca="1" si="553">IF(ISERROR(IF(C2458="GIOA",INDEX(List_AnonymousForecasters,MATCH(LEFT(K2458,FIND(":",K2458,1)-1),List_IndividualForecasters,0),1),INDEX(List_FirmNamesOmega,MATCH(LEFT(K2458,FIND(":",K2458,1)-1),List_FirmNamesAlpha,0),1))),LEFT(K2458,FIND(":",K2458,1)-1),IF(C2458="GIOA",INDEX(List_AnonymousForecasters,MATCH(LEFT(K2458,FIND(":",K2458,1)-1),List_IndividualForecasters,0),1),INDEX(List_FirmNamesOmega,MATCH(LEFT(K2458,FIND(":",K2458,1)-1),List_FirmNamesAlpha,0),1)))</f>
        <v>Bank of the West</v>
      </c>
      <c r="B2458" s="4" t="str">
        <f t="shared" ref="B2458:B2521" si="554">MID(K2458,FIND(":",K2458,1)+2,LEN(K2458)-FIND(":",K2458,1))</f>
        <v>Scott Anderson</v>
      </c>
      <c r="C2458" s="4" t="s">
        <v>246</v>
      </c>
      <c r="D2458" s="4" t="s">
        <v>96</v>
      </c>
      <c r="E2458" s="4" t="str">
        <f>IF(COUNTIF($E$2:E2457,"Begin: " &amp; C2458 &amp; "-" &amp; D2458 &amp; "-" &amp; H2458)=0,"Begin: " &amp; C2458 &amp; "-" &amp; D2458 &amp; "-" &amp; H2458,IF((C2458 &amp; "-" &amp; D2458 &amp; "-" &amp; H2458)&lt;&gt;(C2459 &amp; "-" &amp; D2459 &amp; "-" &amp; H2459),"End: " &amp; C2458 &amp; "-" &amp; D2458 &amp; "-" &amp; H2458,""))</f>
        <v/>
      </c>
      <c r="F2458" s="4" t="str">
        <f t="shared" ref="F2458:F2521" si="555">C2458 &amp; "-" &amp; D2458 &amp; "-" &amp; H2458</f>
        <v>Wall Street Journal-10Yr Treasury Yield-04-2019</v>
      </c>
      <c r="G2458" s="7">
        <v>43565</v>
      </c>
      <c r="H2458" s="7" t="str">
        <f t="shared" ref="H2458:H2521" si="556">TEXT(MONTH(G2458),"00") &amp; "-" &amp; TEXT(YEAR(G2458),"0000")</f>
        <v>04-2019</v>
      </c>
      <c r="I2458" s="7" t="str">
        <f t="shared" ref="I2458:I2521" ca="1" si="557">C2458 &amp; ": " &amp; A2458 &amp; "-" &amp; D2458 &amp; "-" &amp; H2458</f>
        <v>Wall Street Journal: Bank of the West-10Yr Treasury Yield-04-2019</v>
      </c>
      <c r="J2458" s="4" t="str">
        <f t="shared" ref="J2458:J2521" ca="1" si="558">D2458 &amp; "-" &amp; A2458 &amp; ":" &amp; TEXT(MONTH(G2458),"00") &amp; "-" &amp; TEXT(YEAR(G2458),"0000")</f>
        <v>10Yr Treasury Yield-Bank of the West:04-2019</v>
      </c>
      <c r="K2458" t="s">
        <v>763</v>
      </c>
      <c r="CK2458">
        <v>2.5499999999999998</v>
      </c>
      <c r="CM2458">
        <v>2.68</v>
      </c>
      <c r="CO2458">
        <v>2.5099999999999998</v>
      </c>
      <c r="CQ2458">
        <v>2.2799999999999998</v>
      </c>
      <c r="CS2458">
        <v>2.4</v>
      </c>
      <c r="CU2458">
        <v>2.5</v>
      </c>
    </row>
    <row r="2459" spans="1:99" x14ac:dyDescent="0.55000000000000004">
      <c r="A2459" s="4" t="str">
        <f t="shared" ca="1" si="553"/>
        <v>Capital Economics</v>
      </c>
      <c r="B2459" s="4" t="str">
        <f t="shared" si="554"/>
        <v>Paul Ashworth *</v>
      </c>
      <c r="C2459" s="4" t="s">
        <v>246</v>
      </c>
      <c r="D2459" s="4" t="s">
        <v>96</v>
      </c>
      <c r="E2459" s="4" t="str">
        <f>IF(COUNTIF($E$2:E2458,"Begin: " &amp; C2459 &amp; "-" &amp; D2459 &amp; "-" &amp; H2459)=0,"Begin: " &amp; C2459 &amp; "-" &amp; D2459 &amp; "-" &amp; H2459,IF((C2459 &amp; "-" &amp; D2459 &amp; "-" &amp; H2459)&lt;&gt;(C2460 &amp; "-" &amp; D2460 &amp; "-" &amp; H2460),"End: " &amp; C2459 &amp; "-" &amp; D2459 &amp; "-" &amp; H2459,""))</f>
        <v/>
      </c>
      <c r="F2459" s="4" t="str">
        <f t="shared" si="555"/>
        <v>Wall Street Journal-10Yr Treasury Yield-04-2019</v>
      </c>
      <c r="G2459" s="7">
        <v>43565</v>
      </c>
      <c r="H2459" s="7" t="str">
        <f t="shared" si="556"/>
        <v>04-2019</v>
      </c>
      <c r="I2459" s="7" t="str">
        <f t="shared" ca="1" si="557"/>
        <v>Wall Street Journal: Capital Economics-10Yr Treasury Yield-04-2019</v>
      </c>
      <c r="J2459" s="4" t="str">
        <f t="shared" ca="1" si="558"/>
        <v>10Yr Treasury Yield-Capital Economics:04-2019</v>
      </c>
      <c r="K2459" t="s">
        <v>683</v>
      </c>
    </row>
    <row r="2460" spans="1:99" x14ac:dyDescent="0.55000000000000004">
      <c r="A2460" s="4" t="str">
        <f t="shared" ca="1" si="553"/>
        <v>Deloitte LP</v>
      </c>
      <c r="B2460" s="4" t="str">
        <f t="shared" si="554"/>
        <v>Daniel Bachman</v>
      </c>
      <c r="C2460" s="4" t="s">
        <v>246</v>
      </c>
      <c r="D2460" s="4" t="s">
        <v>96</v>
      </c>
      <c r="E2460" s="4" t="str">
        <f>IF(COUNTIF($E$2:E2459,"Begin: " &amp; C2460 &amp; "-" &amp; D2460 &amp; "-" &amp; H2460)=0,"Begin: " &amp; C2460 &amp; "-" &amp; D2460 &amp; "-" &amp; H2460,IF((C2460 &amp; "-" &amp; D2460 &amp; "-" &amp; H2460)&lt;&gt;(C2461 &amp; "-" &amp; D2461 &amp; "-" &amp; H2461),"End: " &amp; C2460 &amp; "-" &amp; D2460 &amp; "-" &amp; H2460,""))</f>
        <v/>
      </c>
      <c r="F2460" s="4" t="str">
        <f t="shared" si="555"/>
        <v>Wall Street Journal-10Yr Treasury Yield-04-2019</v>
      </c>
      <c r="G2460" s="7">
        <v>43565</v>
      </c>
      <c r="H2460" s="7" t="str">
        <f t="shared" si="556"/>
        <v>04-2019</v>
      </c>
      <c r="I2460" s="7" t="str">
        <f t="shared" ca="1" si="557"/>
        <v>Wall Street Journal: Deloitte LP-10Yr Treasury Yield-04-2019</v>
      </c>
      <c r="J2460" s="4" t="str">
        <f t="shared" ca="1" si="558"/>
        <v>10Yr Treasury Yield-Deloitte LP:04-2019</v>
      </c>
      <c r="K2460" t="s">
        <v>749</v>
      </c>
      <c r="CK2460">
        <v>3.15</v>
      </c>
      <c r="CM2460">
        <v>3.5</v>
      </c>
      <c r="CO2460">
        <v>3.7</v>
      </c>
      <c r="CQ2460">
        <v>3.8</v>
      </c>
      <c r="CS2460">
        <v>3.8</v>
      </c>
      <c r="CU2460">
        <v>3.9</v>
      </c>
    </row>
    <row r="2461" spans="1:99" x14ac:dyDescent="0.55000000000000004">
      <c r="A2461" s="4" t="str">
        <f t="shared" ca="1" si="553"/>
        <v>Economic Outlook Group</v>
      </c>
      <c r="B2461" s="4" t="str">
        <f t="shared" si="554"/>
        <v>Bernard Baumohl</v>
      </c>
      <c r="C2461" s="4" t="s">
        <v>246</v>
      </c>
      <c r="D2461" s="4" t="s">
        <v>96</v>
      </c>
      <c r="E2461" s="4" t="str">
        <f>IF(COUNTIF($E$2:E2460,"Begin: " &amp; C2461 &amp; "-" &amp; D2461 &amp; "-" &amp; H2461)=0,"Begin: " &amp; C2461 &amp; "-" &amp; D2461 &amp; "-" &amp; H2461,IF((C2461 &amp; "-" &amp; D2461 &amp; "-" &amp; H2461)&lt;&gt;(C2462 &amp; "-" &amp; D2462 &amp; "-" &amp; H2462),"End: " &amp; C2461 &amp; "-" &amp; D2461 &amp; "-" &amp; H2461,""))</f>
        <v/>
      </c>
      <c r="F2461" s="4" t="str">
        <f t="shared" si="555"/>
        <v>Wall Street Journal-10Yr Treasury Yield-04-2019</v>
      </c>
      <c r="G2461" s="7">
        <v>43565</v>
      </c>
      <c r="H2461" s="7" t="str">
        <f t="shared" si="556"/>
        <v>04-2019</v>
      </c>
      <c r="I2461" s="7" t="str">
        <f t="shared" ca="1" si="557"/>
        <v>Wall Street Journal: Economic Outlook Group-10Yr Treasury Yield-04-2019</v>
      </c>
      <c r="J2461" s="4" t="str">
        <f t="shared" ca="1" si="558"/>
        <v>10Yr Treasury Yield-Economic Outlook Group:04-2019</v>
      </c>
      <c r="K2461" t="s">
        <v>426</v>
      </c>
      <c r="CK2461">
        <v>2.7</v>
      </c>
      <c r="CM2461">
        <v>3.05</v>
      </c>
      <c r="CO2461">
        <v>3.4</v>
      </c>
      <c r="CQ2461">
        <v>3.15</v>
      </c>
      <c r="CS2461">
        <v>3.05</v>
      </c>
      <c r="CU2461">
        <v>3.3</v>
      </c>
    </row>
    <row r="2462" spans="1:99" x14ac:dyDescent="0.55000000000000004">
      <c r="A2462" s="4" t="str">
        <f t="shared" ca="1" si="553"/>
        <v>Nationwide Insurance</v>
      </c>
      <c r="B2462" s="4" t="str">
        <f t="shared" si="554"/>
        <v>David Berson</v>
      </c>
      <c r="C2462" s="4" t="s">
        <v>246</v>
      </c>
      <c r="D2462" s="4" t="s">
        <v>96</v>
      </c>
      <c r="E2462" s="4" t="str">
        <f>IF(COUNTIF($E$2:E2461,"Begin: " &amp; C2462 &amp; "-" &amp; D2462 &amp; "-" &amp; H2462)=0,"Begin: " &amp; C2462 &amp; "-" &amp; D2462 &amp; "-" &amp; H2462,IF((C2462 &amp; "-" &amp; D2462 &amp; "-" &amp; H2462)&lt;&gt;(C2463 &amp; "-" &amp; D2463 &amp; "-" &amp; H2463),"End: " &amp; C2462 &amp; "-" &amp; D2462 &amp; "-" &amp; H2462,""))</f>
        <v/>
      </c>
      <c r="F2462" s="4" t="str">
        <f t="shared" si="555"/>
        <v>Wall Street Journal-10Yr Treasury Yield-04-2019</v>
      </c>
      <c r="G2462" s="7">
        <v>43565</v>
      </c>
      <c r="H2462" s="7" t="str">
        <f t="shared" si="556"/>
        <v>04-2019</v>
      </c>
      <c r="I2462" s="7" t="str">
        <f t="shared" ca="1" si="557"/>
        <v>Wall Street Journal: Nationwide Insurance-10Yr Treasury Yield-04-2019</v>
      </c>
      <c r="J2462" s="4" t="str">
        <f t="shared" ca="1" si="558"/>
        <v>10Yr Treasury Yield-Nationwide Insurance:04-2019</v>
      </c>
      <c r="K2462" t="s">
        <v>427</v>
      </c>
      <c r="CK2462">
        <v>2.5499999999999998</v>
      </c>
      <c r="CM2462">
        <v>2.75</v>
      </c>
      <c r="CO2462">
        <v>2.9</v>
      </c>
      <c r="CQ2462">
        <v>3.1</v>
      </c>
      <c r="CS2462">
        <v>3.2</v>
      </c>
      <c r="CU2462">
        <v>3.25</v>
      </c>
    </row>
    <row r="2463" spans="1:99" x14ac:dyDescent="0.55000000000000004">
      <c r="A2463" s="4" t="str">
        <f t="shared" ca="1" si="553"/>
        <v>Tufts University</v>
      </c>
      <c r="B2463" s="4" t="str">
        <f t="shared" si="554"/>
        <v>Brian Bethune *</v>
      </c>
      <c r="C2463" s="4" t="s">
        <v>246</v>
      </c>
      <c r="D2463" s="4" t="s">
        <v>96</v>
      </c>
      <c r="E2463" s="4" t="str">
        <f>IF(COUNTIF($E$2:E2462,"Begin: " &amp; C2463 &amp; "-" &amp; D2463 &amp; "-" &amp; H2463)=0,"Begin: " &amp; C2463 &amp; "-" &amp; D2463 &amp; "-" &amp; H2463,IF((C2463 &amp; "-" &amp; D2463 &amp; "-" &amp; H2463)&lt;&gt;(C2464 &amp; "-" &amp; D2464 &amp; "-" &amp; H2464),"End: " &amp; C2463 &amp; "-" &amp; D2463 &amp; "-" &amp; H2463,""))</f>
        <v/>
      </c>
      <c r="F2463" s="4" t="str">
        <f t="shared" si="555"/>
        <v>Wall Street Journal-10Yr Treasury Yield-04-2019</v>
      </c>
      <c r="G2463" s="7">
        <v>43565</v>
      </c>
      <c r="H2463" s="7" t="str">
        <f t="shared" si="556"/>
        <v>04-2019</v>
      </c>
      <c r="I2463" s="7" t="str">
        <f t="shared" ca="1" si="557"/>
        <v>Wall Street Journal: Tufts University-10Yr Treasury Yield-04-2019</v>
      </c>
      <c r="J2463" s="4" t="str">
        <f t="shared" ca="1" si="558"/>
        <v>10Yr Treasury Yield-Tufts University:04-2019</v>
      </c>
      <c r="K2463" t="s">
        <v>684</v>
      </c>
    </row>
    <row r="2464" spans="1:99" x14ac:dyDescent="0.55000000000000004">
      <c r="A2464" s="4" t="str">
        <f t="shared" ca="1" si="553"/>
        <v>TS Lombard</v>
      </c>
      <c r="B2464" s="4" t="str">
        <f t="shared" si="554"/>
        <v>Steven Blitz</v>
      </c>
      <c r="C2464" s="4" t="s">
        <v>246</v>
      </c>
      <c r="D2464" s="4" t="s">
        <v>96</v>
      </c>
      <c r="E2464" s="4" t="str">
        <f>IF(COUNTIF($E$2:E2463,"Begin: " &amp; C2464 &amp; "-" &amp; D2464 &amp; "-" &amp; H2464)=0,"Begin: " &amp; C2464 &amp; "-" &amp; D2464 &amp; "-" &amp; H2464,IF((C2464 &amp; "-" &amp; D2464 &amp; "-" &amp; H2464)&lt;&gt;(C2465 &amp; "-" &amp; D2465 &amp; "-" &amp; H2465),"End: " &amp; C2464 &amp; "-" &amp; D2464 &amp; "-" &amp; H2464,""))</f>
        <v/>
      </c>
      <c r="F2464" s="4" t="str">
        <f t="shared" si="555"/>
        <v>Wall Street Journal-10Yr Treasury Yield-04-2019</v>
      </c>
      <c r="G2464" s="7">
        <v>43565</v>
      </c>
      <c r="H2464" s="7" t="str">
        <f t="shared" si="556"/>
        <v>04-2019</v>
      </c>
      <c r="I2464" s="7" t="str">
        <f t="shared" ca="1" si="557"/>
        <v>Wall Street Journal: TS Lombard-10Yr Treasury Yield-04-2019</v>
      </c>
      <c r="J2464" s="4" t="str">
        <f t="shared" ca="1" si="558"/>
        <v>10Yr Treasury Yield-TS Lombard:04-2019</v>
      </c>
      <c r="K2464" t="s">
        <v>768</v>
      </c>
      <c r="CK2464">
        <v>2.5</v>
      </c>
      <c r="CM2464">
        <v>3</v>
      </c>
      <c r="CO2464">
        <v>3.5</v>
      </c>
      <c r="CQ2464">
        <v>3</v>
      </c>
      <c r="CS2464">
        <v>2.5</v>
      </c>
      <c r="CU2464">
        <v>2</v>
      </c>
    </row>
    <row r="2465" spans="1:99" x14ac:dyDescent="0.55000000000000004">
      <c r="A2465" s="4" t="str">
        <f t="shared" ca="1" si="553"/>
        <v>Standard and Poor's</v>
      </c>
      <c r="B2465" s="4" t="str">
        <f t="shared" si="554"/>
        <v>Beth Ann Bovino</v>
      </c>
      <c r="C2465" s="4" t="s">
        <v>246</v>
      </c>
      <c r="D2465" s="4" t="s">
        <v>96</v>
      </c>
      <c r="E2465" s="4" t="str">
        <f>IF(COUNTIF($E$2:E2464,"Begin: " &amp; C2465 &amp; "-" &amp; D2465 &amp; "-" &amp; H2465)=0,"Begin: " &amp; C2465 &amp; "-" &amp; D2465 &amp; "-" &amp; H2465,IF((C2465 &amp; "-" &amp; D2465 &amp; "-" &amp; H2465)&lt;&gt;(C2466 &amp; "-" &amp; D2466 &amp; "-" &amp; H2466),"End: " &amp; C2465 &amp; "-" &amp; D2465 &amp; "-" &amp; H2465,""))</f>
        <v/>
      </c>
      <c r="F2465" s="4" t="str">
        <f t="shared" si="555"/>
        <v>Wall Street Journal-10Yr Treasury Yield-04-2019</v>
      </c>
      <c r="G2465" s="7">
        <v>43565</v>
      </c>
      <c r="H2465" s="7" t="str">
        <f t="shared" si="556"/>
        <v>04-2019</v>
      </c>
      <c r="I2465" s="7" t="str">
        <f t="shared" ca="1" si="557"/>
        <v>Wall Street Journal: Standard and Poor's-10Yr Treasury Yield-04-2019</v>
      </c>
      <c r="J2465" s="4" t="str">
        <f t="shared" ca="1" si="558"/>
        <v>10Yr Treasury Yield-Standard and Poor's:04-2019</v>
      </c>
      <c r="K2465" t="s">
        <v>199</v>
      </c>
      <c r="CK2465">
        <v>2.7</v>
      </c>
      <c r="CM2465">
        <v>2.9</v>
      </c>
      <c r="CO2465">
        <v>3.1</v>
      </c>
      <c r="CQ2465">
        <v>3.2</v>
      </c>
      <c r="CS2465">
        <v>3.1</v>
      </c>
      <c r="CU2465">
        <v>3.2</v>
      </c>
    </row>
    <row r="2466" spans="1:99" x14ac:dyDescent="0.55000000000000004">
      <c r="A2466" s="4" t="str">
        <f t="shared" ca="1" si="553"/>
        <v>Wells Fargo &amp; Co.</v>
      </c>
      <c r="B2466" s="4" t="str">
        <f t="shared" si="554"/>
        <v>Jay Bryson</v>
      </c>
      <c r="C2466" s="4" t="s">
        <v>246</v>
      </c>
      <c r="D2466" s="4" t="s">
        <v>96</v>
      </c>
      <c r="E2466" s="4" t="str">
        <f>IF(COUNTIF($E$2:E2465,"Begin: " &amp; C2466 &amp; "-" &amp; D2466 &amp; "-" &amp; H2466)=0,"Begin: " &amp; C2466 &amp; "-" &amp; D2466 &amp; "-" &amp; H2466,IF((C2466 &amp; "-" &amp; D2466 &amp; "-" &amp; H2466)&lt;&gt;(C2467 &amp; "-" &amp; D2467 &amp; "-" &amp; H2467),"End: " &amp; C2466 &amp; "-" &amp; D2466 &amp; "-" &amp; H2466,""))</f>
        <v/>
      </c>
      <c r="F2466" s="4" t="str">
        <f t="shared" si="555"/>
        <v>Wall Street Journal-10Yr Treasury Yield-04-2019</v>
      </c>
      <c r="G2466" s="7">
        <v>43565</v>
      </c>
      <c r="H2466" s="7" t="str">
        <f t="shared" si="556"/>
        <v>04-2019</v>
      </c>
      <c r="I2466" s="7" t="str">
        <f t="shared" ca="1" si="557"/>
        <v>Wall Street Journal: Wells Fargo &amp; Co.-10Yr Treasury Yield-04-2019</v>
      </c>
      <c r="J2466" s="4" t="str">
        <f t="shared" ca="1" si="558"/>
        <v>10Yr Treasury Yield-Wells Fargo &amp; Co.:04-2019</v>
      </c>
      <c r="K2466" t="s">
        <v>786</v>
      </c>
      <c r="CK2466">
        <v>2.6</v>
      </c>
      <c r="CM2466">
        <v>2.7</v>
      </c>
      <c r="CO2466">
        <v>2.7</v>
      </c>
      <c r="CQ2466">
        <v>2.5499999999999998</v>
      </c>
    </row>
    <row r="2467" spans="1:99" x14ac:dyDescent="0.55000000000000004">
      <c r="A2467" s="4" t="str">
        <f t="shared" ca="1" si="553"/>
        <v>Credit Agricole CIB</v>
      </c>
      <c r="B2467" s="4" t="str">
        <f t="shared" si="554"/>
        <v>Michael Carey</v>
      </c>
      <c r="C2467" s="4" t="s">
        <v>246</v>
      </c>
      <c r="D2467" s="4" t="s">
        <v>96</v>
      </c>
      <c r="E2467" s="4" t="str">
        <f>IF(COUNTIF($E$2:E2466,"Begin: " &amp; C2467 &amp; "-" &amp; D2467 &amp; "-" &amp; H2467)=0,"Begin: " &amp; C2467 &amp; "-" &amp; D2467 &amp; "-" &amp; H2467,IF((C2467 &amp; "-" &amp; D2467 &amp; "-" &amp; H2467)&lt;&gt;(C2468 &amp; "-" &amp; D2468 &amp; "-" &amp; H2468),"End: " &amp; C2467 &amp; "-" &amp; D2467 &amp; "-" &amp; H2467,""))</f>
        <v/>
      </c>
      <c r="F2467" s="4" t="str">
        <f t="shared" si="555"/>
        <v>Wall Street Journal-10Yr Treasury Yield-04-2019</v>
      </c>
      <c r="G2467" s="7">
        <v>43565</v>
      </c>
      <c r="H2467" s="7" t="str">
        <f t="shared" si="556"/>
        <v>04-2019</v>
      </c>
      <c r="I2467" s="7" t="str">
        <f t="shared" ca="1" si="557"/>
        <v>Wall Street Journal: Credit Agricole CIB-10Yr Treasury Yield-04-2019</v>
      </c>
      <c r="J2467" s="4" t="str">
        <f t="shared" ca="1" si="558"/>
        <v>10Yr Treasury Yield-Credit Agricole CIB:04-2019</v>
      </c>
      <c r="K2467" t="s">
        <v>200</v>
      </c>
      <c r="CK2467">
        <v>2.7</v>
      </c>
      <c r="CM2467">
        <v>2.8</v>
      </c>
      <c r="CO2467">
        <v>2.8</v>
      </c>
      <c r="CQ2467">
        <v>2.8</v>
      </c>
    </row>
    <row r="2468" spans="1:99" x14ac:dyDescent="0.55000000000000004">
      <c r="A2468" s="4" t="str">
        <f t="shared" ca="1" si="553"/>
        <v>Econoclast</v>
      </c>
      <c r="B2468" s="4" t="str">
        <f t="shared" si="554"/>
        <v>Mike Cosgrove</v>
      </c>
      <c r="C2468" s="4" t="s">
        <v>246</v>
      </c>
      <c r="D2468" s="4" t="s">
        <v>96</v>
      </c>
      <c r="E2468" s="4" t="str">
        <f>IF(COUNTIF($E$2:E2467,"Begin: " &amp; C2468 &amp; "-" &amp; D2468 &amp; "-" &amp; H2468)=0,"Begin: " &amp; C2468 &amp; "-" &amp; D2468 &amp; "-" &amp; H2468,IF((C2468 &amp; "-" &amp; D2468 &amp; "-" &amp; H2468)&lt;&gt;(C2469 &amp; "-" &amp; D2469 &amp; "-" &amp; H2469),"End: " &amp; C2468 &amp; "-" &amp; D2468 &amp; "-" &amp; H2468,""))</f>
        <v/>
      </c>
      <c r="F2468" s="4" t="str">
        <f t="shared" si="555"/>
        <v>Wall Street Journal-10Yr Treasury Yield-04-2019</v>
      </c>
      <c r="G2468" s="7">
        <v>43565</v>
      </c>
      <c r="H2468" s="7" t="str">
        <f t="shared" si="556"/>
        <v>04-2019</v>
      </c>
      <c r="I2468" s="7" t="str">
        <f t="shared" ca="1" si="557"/>
        <v>Wall Street Journal: Econoclast-10Yr Treasury Yield-04-2019</v>
      </c>
      <c r="J2468" s="4" t="str">
        <f t="shared" ca="1" si="558"/>
        <v>10Yr Treasury Yield-Econoclast:04-2019</v>
      </c>
      <c r="K2468" t="s">
        <v>203</v>
      </c>
      <c r="CK2468">
        <v>2.6</v>
      </c>
      <c r="CM2468">
        <v>2.7</v>
      </c>
      <c r="CO2468">
        <v>2.5</v>
      </c>
      <c r="CQ2468">
        <v>2.2999999999999998</v>
      </c>
      <c r="CS2468">
        <v>2.2999999999999998</v>
      </c>
      <c r="CU2468">
        <v>2.2999999999999998</v>
      </c>
    </row>
    <row r="2469" spans="1:99" x14ac:dyDescent="0.55000000000000004">
      <c r="A2469" s="4" t="str">
        <f t="shared" ca="1" si="553"/>
        <v>Pictet Wealth Management</v>
      </c>
      <c r="B2469" s="4" t="str">
        <f t="shared" si="554"/>
        <v>Thomas Costerg</v>
      </c>
      <c r="C2469" s="4" t="s">
        <v>246</v>
      </c>
      <c r="D2469" s="4" t="s">
        <v>96</v>
      </c>
      <c r="E2469" s="4" t="str">
        <f>IF(COUNTIF($E$2:E2468,"Begin: " &amp; C2469 &amp; "-" &amp; D2469 &amp; "-" &amp; H2469)=0,"Begin: " &amp; C2469 &amp; "-" &amp; D2469 &amp; "-" &amp; H2469,IF((C2469 &amp; "-" &amp; D2469 &amp; "-" &amp; H2469)&lt;&gt;(C2470 &amp; "-" &amp; D2470 &amp; "-" &amp; H2470),"End: " &amp; C2469 &amp; "-" &amp; D2469 &amp; "-" &amp; H2469,""))</f>
        <v/>
      </c>
      <c r="F2469" s="4" t="str">
        <f t="shared" si="555"/>
        <v>Wall Street Journal-10Yr Treasury Yield-04-2019</v>
      </c>
      <c r="G2469" s="7">
        <v>43565</v>
      </c>
      <c r="H2469" s="7" t="str">
        <f t="shared" si="556"/>
        <v>04-2019</v>
      </c>
      <c r="I2469" s="7" t="str">
        <f t="shared" ca="1" si="557"/>
        <v>Wall Street Journal: Pictet Wealth Management-10Yr Treasury Yield-04-2019</v>
      </c>
      <c r="J2469" s="4" t="str">
        <f t="shared" ca="1" si="558"/>
        <v>10Yr Treasury Yield-Pictet Wealth Management:04-2019</v>
      </c>
      <c r="K2469" t="s">
        <v>773</v>
      </c>
      <c r="CM2469">
        <v>3</v>
      </c>
    </row>
    <row r="2470" spans="1:99" x14ac:dyDescent="0.55000000000000004">
      <c r="A2470" s="4" t="str">
        <f t="shared" ca="1" si="553"/>
        <v>Wrightson ICAP</v>
      </c>
      <c r="B2470" s="4" t="str">
        <f t="shared" si="554"/>
        <v>Lou Crandall</v>
      </c>
      <c r="C2470" s="4" t="s">
        <v>246</v>
      </c>
      <c r="D2470" s="4" t="s">
        <v>96</v>
      </c>
      <c r="E2470" s="4" t="str">
        <f>IF(COUNTIF($E$2:E2469,"Begin: " &amp; C2470 &amp; "-" &amp; D2470 &amp; "-" &amp; H2470)=0,"Begin: " &amp; C2470 &amp; "-" &amp; D2470 &amp; "-" &amp; H2470,IF((C2470 &amp; "-" &amp; D2470 &amp; "-" &amp; H2470)&lt;&gt;(C2471 &amp; "-" &amp; D2471 &amp; "-" &amp; H2471),"End: " &amp; C2470 &amp; "-" &amp; D2470 &amp; "-" &amp; H2470,""))</f>
        <v/>
      </c>
      <c r="F2470" s="4" t="str">
        <f t="shared" si="555"/>
        <v>Wall Street Journal-10Yr Treasury Yield-04-2019</v>
      </c>
      <c r="G2470" s="7">
        <v>43565</v>
      </c>
      <c r="H2470" s="7" t="str">
        <f t="shared" si="556"/>
        <v>04-2019</v>
      </c>
      <c r="I2470" s="7" t="str">
        <f t="shared" ca="1" si="557"/>
        <v>Wall Street Journal: Wrightson ICAP-10Yr Treasury Yield-04-2019</v>
      </c>
      <c r="J2470" s="4" t="str">
        <f t="shared" ca="1" si="558"/>
        <v>10Yr Treasury Yield-Wrightson ICAP:04-2019</v>
      </c>
      <c r="K2470" t="s">
        <v>204</v>
      </c>
      <c r="CK2470">
        <v>2.7</v>
      </c>
      <c r="CM2470">
        <v>2.85</v>
      </c>
      <c r="CO2470">
        <v>3</v>
      </c>
      <c r="CQ2470">
        <v>3.1</v>
      </c>
      <c r="CS2470">
        <v>3.1</v>
      </c>
      <c r="CU2470">
        <v>3.1</v>
      </c>
    </row>
    <row r="2471" spans="1:99" x14ac:dyDescent="0.55000000000000004">
      <c r="A2471" s="4" t="str">
        <f t="shared" ca="1" si="553"/>
        <v>Independent Consultant</v>
      </c>
      <c r="B2471" s="4" t="str">
        <f t="shared" si="554"/>
        <v>Amy Crews Cutts</v>
      </c>
      <c r="C2471" s="4" t="s">
        <v>246</v>
      </c>
      <c r="D2471" s="4" t="s">
        <v>96</v>
      </c>
      <c r="E2471" s="4" t="str">
        <f>IF(COUNTIF($E$2:E2470,"Begin: " &amp; C2471 &amp; "-" &amp; D2471 &amp; "-" &amp; H2471)=0,"Begin: " &amp; C2471 &amp; "-" &amp; D2471 &amp; "-" &amp; H2471,IF((C2471 &amp; "-" &amp; D2471 &amp; "-" &amp; H2471)&lt;&gt;(C2472 &amp; "-" &amp; D2472 &amp; "-" &amp; H2472),"End: " &amp; C2471 &amp; "-" &amp; D2471 &amp; "-" &amp; H2471,""))</f>
        <v/>
      </c>
      <c r="F2471" s="4" t="str">
        <f t="shared" si="555"/>
        <v>Wall Street Journal-10Yr Treasury Yield-04-2019</v>
      </c>
      <c r="G2471" s="7">
        <v>43565</v>
      </c>
      <c r="H2471" s="7" t="str">
        <f t="shared" si="556"/>
        <v>04-2019</v>
      </c>
      <c r="I2471" s="7" t="str">
        <f t="shared" ca="1" si="557"/>
        <v>Wall Street Journal: Independent Consultant-10Yr Treasury Yield-04-2019</v>
      </c>
      <c r="J2471" s="4" t="str">
        <f t="shared" ca="1" si="558"/>
        <v>10Yr Treasury Yield-Independent Consultant:04-2019</v>
      </c>
      <c r="K2471" t="s">
        <v>805</v>
      </c>
      <c r="CK2471">
        <v>2.5</v>
      </c>
      <c r="CM2471">
        <v>2.4500000000000002</v>
      </c>
      <c r="CO2471">
        <v>2.2999999999999998</v>
      </c>
      <c r="CQ2471">
        <v>2.2000000000000002</v>
      </c>
      <c r="CS2471">
        <v>2</v>
      </c>
      <c r="CU2471">
        <v>1.75</v>
      </c>
    </row>
    <row r="2472" spans="1:99" x14ac:dyDescent="0.55000000000000004">
      <c r="A2472" s="4" t="str">
        <f t="shared" ca="1" si="553"/>
        <v>Oxford Economics</v>
      </c>
      <c r="B2472" s="4" t="str">
        <f t="shared" si="554"/>
        <v>Greg Daco</v>
      </c>
      <c r="C2472" s="4" t="s">
        <v>246</v>
      </c>
      <c r="D2472" s="4" t="s">
        <v>96</v>
      </c>
      <c r="E2472" s="4" t="str">
        <f>IF(COUNTIF($E$2:E2471,"Begin: " &amp; C2472 &amp; "-" &amp; D2472 &amp; "-" &amp; H2472)=0,"Begin: " &amp; C2472 &amp; "-" &amp; D2472 &amp; "-" &amp; H2472,IF((C2472 &amp; "-" &amp; D2472 &amp; "-" &amp; H2472)&lt;&gt;(C2473 &amp; "-" &amp; D2473 &amp; "-" &amp; H2473),"End: " &amp; C2472 &amp; "-" &amp; D2472 &amp; "-" &amp; H2472,""))</f>
        <v/>
      </c>
      <c r="F2472" s="4" t="str">
        <f t="shared" si="555"/>
        <v>Wall Street Journal-10Yr Treasury Yield-04-2019</v>
      </c>
      <c r="G2472" s="7">
        <v>43565</v>
      </c>
      <c r="H2472" s="7" t="str">
        <f t="shared" si="556"/>
        <v>04-2019</v>
      </c>
      <c r="I2472" s="7" t="str">
        <f t="shared" ca="1" si="557"/>
        <v>Wall Street Journal: Oxford Economics-10Yr Treasury Yield-04-2019</v>
      </c>
      <c r="J2472" s="4" t="str">
        <f t="shared" ca="1" si="558"/>
        <v>10Yr Treasury Yield-Oxford Economics:04-2019</v>
      </c>
      <c r="K2472" t="s">
        <v>429</v>
      </c>
      <c r="CK2472">
        <v>2.58</v>
      </c>
      <c r="CM2472">
        <v>2.67</v>
      </c>
      <c r="CO2472">
        <v>2.71</v>
      </c>
      <c r="CQ2472">
        <v>2.77</v>
      </c>
      <c r="CS2472">
        <v>2.84</v>
      </c>
      <c r="CU2472">
        <v>2.89</v>
      </c>
    </row>
    <row r="2473" spans="1:99" x14ac:dyDescent="0.55000000000000004">
      <c r="A2473" s="4" t="str">
        <f t="shared" ca="1" si="553"/>
        <v>Georgia State University</v>
      </c>
      <c r="B2473" s="4" t="str">
        <f t="shared" si="554"/>
        <v>Rajeev Dhawan</v>
      </c>
      <c r="C2473" s="4" t="s">
        <v>246</v>
      </c>
      <c r="D2473" s="4" t="s">
        <v>96</v>
      </c>
      <c r="E2473" s="4" t="str">
        <f>IF(COUNTIF($E$2:E2472,"Begin: " &amp; C2473 &amp; "-" &amp; D2473 &amp; "-" &amp; H2473)=0,"Begin: " &amp; C2473 &amp; "-" &amp; D2473 &amp; "-" &amp; H2473,IF((C2473 &amp; "-" &amp; D2473 &amp; "-" &amp; H2473)&lt;&gt;(C2474 &amp; "-" &amp; D2474 &amp; "-" &amp; H2474),"End: " &amp; C2473 &amp; "-" &amp; D2473 &amp; "-" &amp; H2473,""))</f>
        <v/>
      </c>
      <c r="F2473" s="4" t="str">
        <f t="shared" si="555"/>
        <v>Wall Street Journal-10Yr Treasury Yield-04-2019</v>
      </c>
      <c r="G2473" s="7">
        <v>43565</v>
      </c>
      <c r="H2473" s="7" t="str">
        <f t="shared" si="556"/>
        <v>04-2019</v>
      </c>
      <c r="I2473" s="7" t="str">
        <f t="shared" ca="1" si="557"/>
        <v>Wall Street Journal: Georgia State University-10Yr Treasury Yield-04-2019</v>
      </c>
      <c r="J2473" s="4" t="str">
        <f t="shared" ca="1" si="558"/>
        <v>10Yr Treasury Yield-Georgia State University:04-2019</v>
      </c>
      <c r="K2473" t="s">
        <v>430</v>
      </c>
      <c r="CK2473">
        <v>2.69</v>
      </c>
      <c r="CM2473">
        <v>3.1</v>
      </c>
      <c r="CO2473">
        <v>3.02</v>
      </c>
      <c r="CQ2473">
        <v>3.12</v>
      </c>
      <c r="CS2473">
        <v>3.3</v>
      </c>
      <c r="CU2473">
        <v>3.52</v>
      </c>
    </row>
    <row r="2474" spans="1:99" x14ac:dyDescent="0.55000000000000004">
      <c r="A2474" s="4" t="str">
        <f t="shared" ca="1" si="553"/>
        <v>National Association of Home Builders</v>
      </c>
      <c r="B2474" s="4" t="str">
        <f t="shared" si="554"/>
        <v>Robert Dietz</v>
      </c>
      <c r="C2474" s="4" t="s">
        <v>246</v>
      </c>
      <c r="D2474" s="4" t="s">
        <v>96</v>
      </c>
      <c r="E2474" s="4" t="str">
        <f>IF(COUNTIF($E$2:E2473,"Begin: " &amp; C2474 &amp; "-" &amp; D2474 &amp; "-" &amp; H2474)=0,"Begin: " &amp; C2474 &amp; "-" &amp; D2474 &amp; "-" &amp; H2474,IF((C2474 &amp; "-" &amp; D2474 &amp; "-" &amp; H2474)&lt;&gt;(C2475 &amp; "-" &amp; D2475 &amp; "-" &amp; H2475),"End: " &amp; C2474 &amp; "-" &amp; D2474 &amp; "-" &amp; H2474,""))</f>
        <v/>
      </c>
      <c r="F2474" s="4" t="str">
        <f t="shared" si="555"/>
        <v>Wall Street Journal-10Yr Treasury Yield-04-2019</v>
      </c>
      <c r="G2474" s="7">
        <v>43565</v>
      </c>
      <c r="H2474" s="7" t="str">
        <f t="shared" si="556"/>
        <v>04-2019</v>
      </c>
      <c r="I2474" s="7" t="str">
        <f t="shared" ca="1" si="557"/>
        <v>Wall Street Journal: National Association of Home Builders-10Yr Treasury Yield-04-2019</v>
      </c>
      <c r="J2474" s="4" t="str">
        <f t="shared" ca="1" si="558"/>
        <v>10Yr Treasury Yield-National Association of Home Builders:04-2019</v>
      </c>
      <c r="K2474" t="s">
        <v>754</v>
      </c>
      <c r="CK2474">
        <v>2.6</v>
      </c>
      <c r="CM2474">
        <v>2.81</v>
      </c>
      <c r="CO2474">
        <v>2.94</v>
      </c>
      <c r="CQ2474">
        <v>2.96</v>
      </c>
      <c r="CS2474">
        <v>2.92</v>
      </c>
      <c r="CU2474">
        <v>2.88</v>
      </c>
    </row>
    <row r="2475" spans="1:99" x14ac:dyDescent="0.55000000000000004">
      <c r="A2475" s="4" t="str">
        <f t="shared" ca="1" si="553"/>
        <v>Fannie Mae</v>
      </c>
      <c r="B2475" s="4" t="str">
        <f t="shared" si="554"/>
        <v>Douglas Duncan</v>
      </c>
      <c r="C2475" s="4" t="s">
        <v>246</v>
      </c>
      <c r="D2475" s="4" t="s">
        <v>96</v>
      </c>
      <c r="E2475" s="4" t="str">
        <f>IF(COUNTIF($E$2:E2474,"Begin: " &amp; C2475 &amp; "-" &amp; D2475 &amp; "-" &amp; H2475)=0,"Begin: " &amp; C2475 &amp; "-" &amp; D2475 &amp; "-" &amp; H2475,IF((C2475 &amp; "-" &amp; D2475 &amp; "-" &amp; H2475)&lt;&gt;(C2476 &amp; "-" &amp; D2476 &amp; "-" &amp; H2476),"End: " &amp; C2475 &amp; "-" &amp; D2475 &amp; "-" &amp; H2475,""))</f>
        <v/>
      </c>
      <c r="F2475" s="4" t="str">
        <f t="shared" si="555"/>
        <v>Wall Street Journal-10Yr Treasury Yield-04-2019</v>
      </c>
      <c r="G2475" s="7">
        <v>43565</v>
      </c>
      <c r="H2475" s="7" t="str">
        <f t="shared" si="556"/>
        <v>04-2019</v>
      </c>
      <c r="I2475" s="7" t="str">
        <f t="shared" ca="1" si="557"/>
        <v>Wall Street Journal: Fannie Mae-10Yr Treasury Yield-04-2019</v>
      </c>
      <c r="J2475" s="4" t="str">
        <f t="shared" ca="1" si="558"/>
        <v>10Yr Treasury Yield-Fannie Mae:04-2019</v>
      </c>
      <c r="K2475" t="s">
        <v>206</v>
      </c>
      <c r="CK2475">
        <v>2.4</v>
      </c>
      <c r="CM2475">
        <v>2.4</v>
      </c>
      <c r="CO2475">
        <v>2.5</v>
      </c>
      <c r="CQ2475">
        <v>2.5</v>
      </c>
      <c r="CS2475">
        <v>2.5</v>
      </c>
      <c r="CU2475">
        <v>2.6</v>
      </c>
    </row>
    <row r="2476" spans="1:99" x14ac:dyDescent="0.55000000000000004">
      <c r="A2476" s="4" t="str">
        <f t="shared" ca="1" si="553"/>
        <v>Comerica Bank</v>
      </c>
      <c r="B2476" s="4" t="str">
        <f t="shared" si="554"/>
        <v>Robert Dye</v>
      </c>
      <c r="C2476" s="4" t="s">
        <v>246</v>
      </c>
      <c r="D2476" s="4" t="s">
        <v>96</v>
      </c>
      <c r="E2476" s="4" t="str">
        <f>IF(COUNTIF($E$2:E2475,"Begin: " &amp; C2476 &amp; "-" &amp; D2476 &amp; "-" &amp; H2476)=0,"Begin: " &amp; C2476 &amp; "-" &amp; D2476 &amp; "-" &amp; H2476,IF((C2476 &amp; "-" &amp; D2476 &amp; "-" &amp; H2476)&lt;&gt;(C2477 &amp; "-" &amp; D2477 &amp; "-" &amp; H2477),"End: " &amp; C2476 &amp; "-" &amp; D2476 &amp; "-" &amp; H2476,""))</f>
        <v/>
      </c>
      <c r="F2476" s="4" t="str">
        <f t="shared" si="555"/>
        <v>Wall Street Journal-10Yr Treasury Yield-04-2019</v>
      </c>
      <c r="G2476" s="7">
        <v>43565</v>
      </c>
      <c r="H2476" s="7" t="str">
        <f t="shared" si="556"/>
        <v>04-2019</v>
      </c>
      <c r="I2476" s="7" t="str">
        <f t="shared" ca="1" si="557"/>
        <v>Wall Street Journal: Comerica Bank-10Yr Treasury Yield-04-2019</v>
      </c>
      <c r="J2476" s="4" t="str">
        <f t="shared" ca="1" si="558"/>
        <v>10Yr Treasury Yield-Comerica Bank:04-2019</v>
      </c>
      <c r="K2476" t="s">
        <v>207</v>
      </c>
      <c r="CK2476">
        <v>2.57</v>
      </c>
      <c r="CM2476">
        <v>2.78</v>
      </c>
      <c r="CO2476">
        <v>2.9</v>
      </c>
      <c r="CQ2476">
        <v>2.93</v>
      </c>
      <c r="CS2476">
        <v>2.97</v>
      </c>
      <c r="CU2476">
        <v>2.99</v>
      </c>
    </row>
    <row r="2477" spans="1:99" x14ac:dyDescent="0.55000000000000004">
      <c r="A2477" s="4" t="str">
        <f t="shared" ca="1" si="553"/>
        <v>PNC Financial Services Group</v>
      </c>
      <c r="B2477" s="4" t="str">
        <f t="shared" si="554"/>
        <v>Augustine Faucher</v>
      </c>
      <c r="C2477" s="4" t="s">
        <v>246</v>
      </c>
      <c r="D2477" s="4" t="s">
        <v>96</v>
      </c>
      <c r="E2477" s="4" t="str">
        <f>IF(COUNTIF($E$2:E2476,"Begin: " &amp; C2477 &amp; "-" &amp; D2477 &amp; "-" &amp; H2477)=0,"Begin: " &amp; C2477 &amp; "-" &amp; D2477 &amp; "-" &amp; H2477,IF((C2477 &amp; "-" &amp; D2477 &amp; "-" &amp; H2477)&lt;&gt;(C2478 &amp; "-" &amp; D2478 &amp; "-" &amp; H2478),"End: " &amp; C2477 &amp; "-" &amp; D2477 &amp; "-" &amp; H2477,""))</f>
        <v/>
      </c>
      <c r="F2477" s="4" t="str">
        <f t="shared" si="555"/>
        <v>Wall Street Journal-10Yr Treasury Yield-04-2019</v>
      </c>
      <c r="G2477" s="7">
        <v>43565</v>
      </c>
      <c r="H2477" s="7" t="str">
        <f t="shared" si="556"/>
        <v>04-2019</v>
      </c>
      <c r="I2477" s="7" t="str">
        <f t="shared" ca="1" si="557"/>
        <v>Wall Street Journal: PNC Financial Services Group-10Yr Treasury Yield-04-2019</v>
      </c>
      <c r="J2477" s="4" t="str">
        <f t="shared" ca="1" si="558"/>
        <v>10Yr Treasury Yield-PNC Financial Services Group:04-2019</v>
      </c>
      <c r="K2477" t="s">
        <v>769</v>
      </c>
      <c r="CK2477">
        <v>2.62</v>
      </c>
      <c r="CM2477">
        <v>2.64</v>
      </c>
      <c r="CO2477">
        <v>2.63</v>
      </c>
      <c r="CQ2477">
        <v>2.63</v>
      </c>
      <c r="CS2477">
        <v>2.63</v>
      </c>
      <c r="CU2477">
        <v>2.63</v>
      </c>
    </row>
    <row r="2478" spans="1:99" x14ac:dyDescent="0.55000000000000004">
      <c r="A2478" s="4" t="str">
        <f t="shared" ca="1" si="553"/>
        <v>California Lutheran University</v>
      </c>
      <c r="B2478" s="4" t="str">
        <f t="shared" si="554"/>
        <v>Matthew Fienup/Dan Hamilton</v>
      </c>
      <c r="C2478" s="4" t="s">
        <v>246</v>
      </c>
      <c r="D2478" s="4" t="s">
        <v>96</v>
      </c>
      <c r="E2478" s="4" t="str">
        <f>IF(COUNTIF($E$2:E2477,"Begin: " &amp; C2478 &amp; "-" &amp; D2478 &amp; "-" &amp; H2478)=0,"Begin: " &amp; C2478 &amp; "-" &amp; D2478 &amp; "-" &amp; H2478,IF((C2478 &amp; "-" &amp; D2478 &amp; "-" &amp; H2478)&lt;&gt;(C2479 &amp; "-" &amp; D2479 &amp; "-" &amp; H2479),"End: " &amp; C2478 &amp; "-" &amp; D2478 &amp; "-" &amp; H2478,""))</f>
        <v/>
      </c>
      <c r="F2478" s="4" t="str">
        <f t="shared" si="555"/>
        <v>Wall Street Journal-10Yr Treasury Yield-04-2019</v>
      </c>
      <c r="G2478" s="7">
        <v>43565</v>
      </c>
      <c r="H2478" s="7" t="str">
        <f t="shared" si="556"/>
        <v>04-2019</v>
      </c>
      <c r="I2478" s="7" t="str">
        <f t="shared" ca="1" si="557"/>
        <v>Wall Street Journal: California Lutheran University-10Yr Treasury Yield-04-2019</v>
      </c>
      <c r="J2478" s="4" t="str">
        <f t="shared" ca="1" si="558"/>
        <v>10Yr Treasury Yield-California Lutheran University:04-2019</v>
      </c>
      <c r="K2478" t="s">
        <v>796</v>
      </c>
      <c r="CK2478">
        <v>2.65</v>
      </c>
      <c r="CM2478">
        <v>2.74</v>
      </c>
      <c r="CO2478">
        <v>2.85</v>
      </c>
      <c r="CQ2478">
        <v>2.92</v>
      </c>
      <c r="CS2478">
        <v>2.95</v>
      </c>
      <c r="CU2478">
        <v>2.99</v>
      </c>
    </row>
    <row r="2479" spans="1:99" x14ac:dyDescent="0.55000000000000004">
      <c r="A2479" s="4" t="str">
        <f t="shared" ca="1" si="553"/>
        <v>MFR</v>
      </c>
      <c r="B2479" s="4" t="str">
        <f t="shared" si="554"/>
        <v>Maria Fiorini Ramirez/Joshua Shapiro</v>
      </c>
      <c r="C2479" s="4" t="s">
        <v>246</v>
      </c>
      <c r="D2479" s="4" t="s">
        <v>96</v>
      </c>
      <c r="E2479" s="4" t="str">
        <f>IF(COUNTIF($E$2:E2478,"Begin: " &amp; C2479 &amp; "-" &amp; D2479 &amp; "-" &amp; H2479)=0,"Begin: " &amp; C2479 &amp; "-" &amp; D2479 &amp; "-" &amp; H2479,IF((C2479 &amp; "-" &amp; D2479 &amp; "-" &amp; H2479)&lt;&gt;(C2480 &amp; "-" &amp; D2480 &amp; "-" &amp; H2480),"End: " &amp; C2479 &amp; "-" &amp; D2479 &amp; "-" &amp; H2479,""))</f>
        <v/>
      </c>
      <c r="F2479" s="4" t="str">
        <f t="shared" si="555"/>
        <v>Wall Street Journal-10Yr Treasury Yield-04-2019</v>
      </c>
      <c r="G2479" s="7">
        <v>43565</v>
      </c>
      <c r="H2479" s="7" t="str">
        <f t="shared" si="556"/>
        <v>04-2019</v>
      </c>
      <c r="I2479" s="7" t="str">
        <f t="shared" ca="1" si="557"/>
        <v>Wall Street Journal: MFR-10Yr Treasury Yield-04-2019</v>
      </c>
      <c r="J2479" s="4" t="str">
        <f t="shared" ca="1" si="558"/>
        <v>10Yr Treasury Yield-MFR:04-2019</v>
      </c>
      <c r="K2479" t="s">
        <v>208</v>
      </c>
      <c r="CK2479">
        <v>2.6</v>
      </c>
      <c r="CM2479">
        <v>2.6</v>
      </c>
      <c r="CO2479">
        <v>2.5</v>
      </c>
      <c r="CQ2479">
        <v>2.25</v>
      </c>
    </row>
    <row r="2480" spans="1:99" x14ac:dyDescent="0.55000000000000004">
      <c r="A2480" s="4" t="str">
        <f t="shared" ca="1" si="553"/>
        <v>Chamber of Commerce</v>
      </c>
      <c r="B2480" s="4" t="str">
        <f t="shared" si="554"/>
        <v>J.D. Foster</v>
      </c>
      <c r="C2480" s="4" t="s">
        <v>246</v>
      </c>
      <c r="D2480" s="4" t="s">
        <v>96</v>
      </c>
      <c r="E2480" s="4" t="str">
        <f>IF(COUNTIF($E$2:E2479,"Begin: " &amp; C2480 &amp; "-" &amp; D2480 &amp; "-" &amp; H2480)=0,"Begin: " &amp; C2480 &amp; "-" &amp; D2480 &amp; "-" &amp; H2480,IF((C2480 &amp; "-" &amp; D2480 &amp; "-" &amp; H2480)&lt;&gt;(C2481 &amp; "-" &amp; D2481 &amp; "-" &amp; H2481),"End: " &amp; C2480 &amp; "-" &amp; D2480 &amp; "-" &amp; H2480,""))</f>
        <v/>
      </c>
      <c r="F2480" s="4" t="str">
        <f t="shared" si="555"/>
        <v>Wall Street Journal-10Yr Treasury Yield-04-2019</v>
      </c>
      <c r="G2480" s="7">
        <v>43565</v>
      </c>
      <c r="H2480" s="7" t="str">
        <f t="shared" si="556"/>
        <v>04-2019</v>
      </c>
      <c r="I2480" s="7" t="str">
        <f t="shared" ca="1" si="557"/>
        <v>Wall Street Journal: Chamber of Commerce-10Yr Treasury Yield-04-2019</v>
      </c>
      <c r="J2480" s="4" t="str">
        <f t="shared" ca="1" si="558"/>
        <v>10Yr Treasury Yield-Chamber of Commerce:04-2019</v>
      </c>
      <c r="K2480" t="s">
        <v>766</v>
      </c>
      <c r="CK2480">
        <v>2.65</v>
      </c>
      <c r="CM2480">
        <v>2.8</v>
      </c>
      <c r="CO2480">
        <v>2.95</v>
      </c>
      <c r="CQ2480">
        <v>3</v>
      </c>
    </row>
    <row r="2481" spans="1:99" x14ac:dyDescent="0.55000000000000004">
      <c r="A2481" s="4" t="str">
        <f t="shared" ca="1" si="553"/>
        <v>Mortgage Bankers Association</v>
      </c>
      <c r="B2481" s="4" t="str">
        <f t="shared" si="554"/>
        <v>Mike Fratantoni</v>
      </c>
      <c r="C2481" s="4" t="s">
        <v>246</v>
      </c>
      <c r="D2481" s="4" t="s">
        <v>96</v>
      </c>
      <c r="E2481" s="4" t="str">
        <f>IF(COUNTIF($E$2:E2480,"Begin: " &amp; C2481 &amp; "-" &amp; D2481 &amp; "-" &amp; H2481)=0,"Begin: " &amp; C2481 &amp; "-" &amp; D2481 &amp; "-" &amp; H2481,IF((C2481 &amp; "-" &amp; D2481 &amp; "-" &amp; H2481)&lt;&gt;(C2482 &amp; "-" &amp; D2482 &amp; "-" &amp; H2482),"End: " &amp; C2481 &amp; "-" &amp; D2481 &amp; "-" &amp; H2481,""))</f>
        <v/>
      </c>
      <c r="F2481" s="4" t="str">
        <f t="shared" si="555"/>
        <v>Wall Street Journal-10Yr Treasury Yield-04-2019</v>
      </c>
      <c r="G2481" s="7">
        <v>43565</v>
      </c>
      <c r="H2481" s="7" t="str">
        <f t="shared" si="556"/>
        <v>04-2019</v>
      </c>
      <c r="I2481" s="7" t="str">
        <f t="shared" ca="1" si="557"/>
        <v>Wall Street Journal: Mortgage Bankers Association-10Yr Treasury Yield-04-2019</v>
      </c>
      <c r="J2481" s="4" t="str">
        <f t="shared" ca="1" si="558"/>
        <v>10Yr Treasury Yield-Mortgage Bankers Association:04-2019</v>
      </c>
      <c r="K2481" t="s">
        <v>209</v>
      </c>
      <c r="CK2481">
        <v>2.7</v>
      </c>
      <c r="CM2481">
        <v>2.8</v>
      </c>
      <c r="CO2481">
        <v>2.9</v>
      </c>
      <c r="CQ2481">
        <v>2.9</v>
      </c>
      <c r="CS2481">
        <v>2.9</v>
      </c>
      <c r="CU2481">
        <v>2.9</v>
      </c>
    </row>
    <row r="2482" spans="1:99" x14ac:dyDescent="0.55000000000000004">
      <c r="A2482" s="4" t="str">
        <f t="shared" ca="1" si="553"/>
        <v>Robert Fry Economics LLC</v>
      </c>
      <c r="B2482" s="4" t="str">
        <f t="shared" si="554"/>
        <v>Robert Fry</v>
      </c>
      <c r="C2482" s="4" t="s">
        <v>246</v>
      </c>
      <c r="D2482" s="4" t="s">
        <v>96</v>
      </c>
      <c r="E2482" s="4" t="str">
        <f>IF(COUNTIF($E$2:E2481,"Begin: " &amp; C2482 &amp; "-" &amp; D2482 &amp; "-" &amp; H2482)=0,"Begin: " &amp; C2482 &amp; "-" &amp; D2482 &amp; "-" &amp; H2482,IF((C2482 &amp; "-" &amp; D2482 &amp; "-" &amp; H2482)&lt;&gt;(C2483 &amp; "-" &amp; D2483 &amp; "-" &amp; H2483),"End: " &amp; C2482 &amp; "-" &amp; D2482 &amp; "-" &amp; H2482,""))</f>
        <v/>
      </c>
      <c r="F2482" s="4" t="str">
        <f t="shared" si="555"/>
        <v>Wall Street Journal-10Yr Treasury Yield-04-2019</v>
      </c>
      <c r="G2482" s="7">
        <v>43565</v>
      </c>
      <c r="H2482" s="7" t="str">
        <f t="shared" si="556"/>
        <v>04-2019</v>
      </c>
      <c r="I2482" s="7" t="str">
        <f t="shared" ca="1" si="557"/>
        <v>Wall Street Journal: Robert Fry Economics LLC-10Yr Treasury Yield-04-2019</v>
      </c>
      <c r="J2482" s="4" t="str">
        <f t="shared" ca="1" si="558"/>
        <v>10Yr Treasury Yield-Robert Fry Economics LLC:04-2019</v>
      </c>
      <c r="K2482" t="s">
        <v>764</v>
      </c>
      <c r="CK2482">
        <v>2.6</v>
      </c>
      <c r="CM2482">
        <v>3</v>
      </c>
      <c r="CO2482">
        <v>3.4</v>
      </c>
      <c r="CQ2482">
        <v>3.5</v>
      </c>
      <c r="CS2482">
        <v>3.5</v>
      </c>
      <c r="CU2482">
        <v>3.5</v>
      </c>
    </row>
    <row r="2483" spans="1:99" x14ac:dyDescent="0.55000000000000004">
      <c r="A2483" s="4" t="str">
        <f t="shared" ca="1" si="553"/>
        <v>Societe Generale</v>
      </c>
      <c r="B2483" s="4" t="str">
        <f t="shared" si="554"/>
        <v>Stephen Gallagher</v>
      </c>
      <c r="C2483" s="4" t="s">
        <v>246</v>
      </c>
      <c r="D2483" s="4" t="s">
        <v>96</v>
      </c>
      <c r="E2483" s="4" t="str">
        <f>IF(COUNTIF($E$2:E2482,"Begin: " &amp; C2483 &amp; "-" &amp; D2483 &amp; "-" &amp; H2483)=0,"Begin: " &amp; C2483 &amp; "-" &amp; D2483 &amp; "-" &amp; H2483,IF((C2483 &amp; "-" &amp; D2483 &amp; "-" &amp; H2483)&lt;&gt;(C2484 &amp; "-" &amp; D2484 &amp; "-" &amp; H2484),"End: " &amp; C2483 &amp; "-" &amp; D2483 &amp; "-" &amp; H2483,""))</f>
        <v/>
      </c>
      <c r="F2483" s="4" t="str">
        <f t="shared" si="555"/>
        <v>Wall Street Journal-10Yr Treasury Yield-04-2019</v>
      </c>
      <c r="G2483" s="7">
        <v>43565</v>
      </c>
      <c r="H2483" s="7" t="str">
        <f t="shared" si="556"/>
        <v>04-2019</v>
      </c>
      <c r="I2483" s="7" t="str">
        <f t="shared" ca="1" si="557"/>
        <v>Wall Street Journal: Societe Generale-10Yr Treasury Yield-04-2019</v>
      </c>
      <c r="J2483" s="4" t="str">
        <f t="shared" ca="1" si="558"/>
        <v>10Yr Treasury Yield-Societe Generale:04-2019</v>
      </c>
      <c r="K2483" t="s">
        <v>657</v>
      </c>
      <c r="CK2483">
        <v>2.5</v>
      </c>
      <c r="CM2483">
        <v>2.5</v>
      </c>
      <c r="CO2483">
        <v>2.35</v>
      </c>
      <c r="CQ2483">
        <v>2.6</v>
      </c>
      <c r="CS2483">
        <v>3</v>
      </c>
      <c r="CU2483">
        <v>3</v>
      </c>
    </row>
    <row r="2484" spans="1:99" x14ac:dyDescent="0.55000000000000004">
      <c r="A2484" s="4" t="str">
        <f t="shared" ca="1" si="553"/>
        <v>Barclays</v>
      </c>
      <c r="B2484" s="4" t="str">
        <f t="shared" si="554"/>
        <v>Michael Gapen *</v>
      </c>
      <c r="C2484" s="4" t="s">
        <v>246</v>
      </c>
      <c r="D2484" s="4" t="s">
        <v>96</v>
      </c>
      <c r="E2484" s="4" t="str">
        <f>IF(COUNTIF($E$2:E2483,"Begin: " &amp; C2484 &amp; "-" &amp; D2484 &amp; "-" &amp; H2484)=0,"Begin: " &amp; C2484 &amp; "-" &amp; D2484 &amp; "-" &amp; H2484,IF((C2484 &amp; "-" &amp; D2484 &amp; "-" &amp; H2484)&lt;&gt;(C2485 &amp; "-" &amp; D2485 &amp; "-" &amp; H2485),"End: " &amp; C2484 &amp; "-" &amp; D2484 &amp; "-" &amp; H2484,""))</f>
        <v/>
      </c>
      <c r="F2484" s="4" t="str">
        <f t="shared" si="555"/>
        <v>Wall Street Journal-10Yr Treasury Yield-04-2019</v>
      </c>
      <c r="G2484" s="7">
        <v>43565</v>
      </c>
      <c r="H2484" s="7" t="str">
        <f t="shared" si="556"/>
        <v>04-2019</v>
      </c>
      <c r="I2484" s="7" t="str">
        <f t="shared" ca="1" si="557"/>
        <v>Wall Street Journal: Barclays-10Yr Treasury Yield-04-2019</v>
      </c>
      <c r="J2484" s="4" t="str">
        <f t="shared" ca="1" si="558"/>
        <v>10Yr Treasury Yield-Barclays:04-2019</v>
      </c>
      <c r="K2484" t="s">
        <v>751</v>
      </c>
    </row>
    <row r="2485" spans="1:99" x14ac:dyDescent="0.55000000000000004">
      <c r="A2485" s="4" t="str">
        <f t="shared" ca="1" si="553"/>
        <v>NatWest Markets</v>
      </c>
      <c r="B2485" s="4" t="str">
        <f t="shared" si="554"/>
        <v>Michelle Girard *</v>
      </c>
      <c r="C2485" s="4" t="s">
        <v>246</v>
      </c>
      <c r="D2485" s="4" t="s">
        <v>96</v>
      </c>
      <c r="E2485" s="4" t="str">
        <f>IF(COUNTIF($E$2:E2484,"Begin: " &amp; C2485 &amp; "-" &amp; D2485 &amp; "-" &amp; H2485)=0,"Begin: " &amp; C2485 &amp; "-" &amp; D2485 &amp; "-" &amp; H2485,IF((C2485 &amp; "-" &amp; D2485 &amp; "-" &amp; H2485)&lt;&gt;(C2486 &amp; "-" &amp; D2486 &amp; "-" &amp; H2486),"End: " &amp; C2485 &amp; "-" &amp; D2485 &amp; "-" &amp; H2485,""))</f>
        <v/>
      </c>
      <c r="F2485" s="4" t="str">
        <f t="shared" si="555"/>
        <v>Wall Street Journal-10Yr Treasury Yield-04-2019</v>
      </c>
      <c r="G2485" s="7">
        <v>43565</v>
      </c>
      <c r="H2485" s="7" t="str">
        <f t="shared" si="556"/>
        <v>04-2019</v>
      </c>
      <c r="I2485" s="7" t="str">
        <f t="shared" ca="1" si="557"/>
        <v>Wall Street Journal: NatWest Markets-10Yr Treasury Yield-04-2019</v>
      </c>
      <c r="J2485" s="4" t="str">
        <f t="shared" ca="1" si="558"/>
        <v>10Yr Treasury Yield-NatWest Markets:04-2019</v>
      </c>
      <c r="K2485" t="s">
        <v>806</v>
      </c>
    </row>
    <row r="2486" spans="1:99" x14ac:dyDescent="0.55000000000000004">
      <c r="A2486" s="4" t="str">
        <f t="shared" ca="1" si="553"/>
        <v>BMO Capital</v>
      </c>
      <c r="B2486" s="4" t="str">
        <f t="shared" si="554"/>
        <v>Michael Gregory</v>
      </c>
      <c r="C2486" s="4" t="s">
        <v>246</v>
      </c>
      <c r="D2486" s="4" t="s">
        <v>96</v>
      </c>
      <c r="E2486" s="4" t="str">
        <f>IF(COUNTIF($E$2:E2485,"Begin: " &amp; C2486 &amp; "-" &amp; D2486 &amp; "-" &amp; H2486)=0,"Begin: " &amp; C2486 &amp; "-" &amp; D2486 &amp; "-" &amp; H2486,IF((C2486 &amp; "-" &amp; D2486 &amp; "-" &amp; H2486)&lt;&gt;(C2487 &amp; "-" &amp; D2487 &amp; "-" &amp; H2487),"End: " &amp; C2486 &amp; "-" &amp; D2486 &amp; "-" &amp; H2486,""))</f>
        <v/>
      </c>
      <c r="F2486" s="4" t="str">
        <f t="shared" si="555"/>
        <v>Wall Street Journal-10Yr Treasury Yield-04-2019</v>
      </c>
      <c r="G2486" s="7">
        <v>43565</v>
      </c>
      <c r="H2486" s="7" t="str">
        <f t="shared" si="556"/>
        <v>04-2019</v>
      </c>
      <c r="I2486" s="7" t="str">
        <f t="shared" ca="1" si="557"/>
        <v>Wall Street Journal: BMO Capital-10Yr Treasury Yield-04-2019</v>
      </c>
      <c r="J2486" s="4" t="str">
        <f t="shared" ca="1" si="558"/>
        <v>10Yr Treasury Yield-BMO Capital:04-2019</v>
      </c>
      <c r="K2486" t="s">
        <v>798</v>
      </c>
      <c r="CK2486">
        <v>2.5299999999999998</v>
      </c>
      <c r="CM2486">
        <v>2.63</v>
      </c>
      <c r="CO2486">
        <v>2.5</v>
      </c>
      <c r="CQ2486">
        <v>2.38</v>
      </c>
      <c r="CS2486">
        <v>2.66</v>
      </c>
      <c r="CU2486">
        <v>2.94</v>
      </c>
    </row>
    <row r="2487" spans="1:99" x14ac:dyDescent="0.55000000000000004">
      <c r="A2487" s="4" t="str">
        <f t="shared" ca="1" si="553"/>
        <v>TD Securities</v>
      </c>
      <c r="B2487" s="4" t="str">
        <f t="shared" si="554"/>
        <v>Michael Hanson</v>
      </c>
      <c r="C2487" s="4" t="s">
        <v>246</v>
      </c>
      <c r="D2487" s="4" t="s">
        <v>96</v>
      </c>
      <c r="E2487" s="4" t="str">
        <f>IF(COUNTIF($E$2:E2486,"Begin: " &amp; C2487 &amp; "-" &amp; D2487 &amp; "-" &amp; H2487)=0,"Begin: " &amp; C2487 &amp; "-" &amp; D2487 &amp; "-" &amp; H2487,IF((C2487 &amp; "-" &amp; D2487 &amp; "-" &amp; H2487)&lt;&gt;(C2488 &amp; "-" &amp; D2488 &amp; "-" &amp; H2488),"End: " &amp; C2487 &amp; "-" &amp; D2487 &amp; "-" &amp; H2487,""))</f>
        <v/>
      </c>
      <c r="F2487" s="4" t="str">
        <f t="shared" si="555"/>
        <v>Wall Street Journal-10Yr Treasury Yield-04-2019</v>
      </c>
      <c r="G2487" s="7">
        <v>43565</v>
      </c>
      <c r="H2487" s="7" t="str">
        <f t="shared" si="556"/>
        <v>04-2019</v>
      </c>
      <c r="I2487" s="7" t="str">
        <f t="shared" ca="1" si="557"/>
        <v>Wall Street Journal: TD Securities-10Yr Treasury Yield-04-2019</v>
      </c>
      <c r="J2487" s="4" t="str">
        <f t="shared" ca="1" si="558"/>
        <v>10Yr Treasury Yield-TD Securities:04-2019</v>
      </c>
      <c r="K2487" t="s">
        <v>799</v>
      </c>
      <c r="CK2487">
        <v>2.5499999999999998</v>
      </c>
      <c r="CM2487">
        <v>2.6</v>
      </c>
      <c r="CO2487">
        <v>2.6</v>
      </c>
      <c r="CQ2487">
        <v>2.6</v>
      </c>
    </row>
    <row r="2488" spans="1:99" x14ac:dyDescent="0.55000000000000004">
      <c r="A2488" s="4" t="str">
        <f t="shared" ca="1" si="553"/>
        <v>Goldman Sachs</v>
      </c>
      <c r="B2488" s="4" t="str">
        <f t="shared" si="554"/>
        <v>Jan Hatzius</v>
      </c>
      <c r="C2488" s="4" t="s">
        <v>246</v>
      </c>
      <c r="D2488" s="4" t="s">
        <v>96</v>
      </c>
      <c r="E2488" s="4" t="str">
        <f>IF(COUNTIF($E$2:E2487,"Begin: " &amp; C2488 &amp; "-" &amp; D2488 &amp; "-" &amp; H2488)=0,"Begin: " &amp; C2488 &amp; "-" &amp; D2488 &amp; "-" &amp; H2488,IF((C2488 &amp; "-" &amp; D2488 &amp; "-" &amp; H2488)&lt;&gt;(C2489 &amp; "-" &amp; D2489 &amp; "-" &amp; H2489),"End: " &amp; C2488 &amp; "-" &amp; D2488 &amp; "-" &amp; H2488,""))</f>
        <v/>
      </c>
      <c r="F2488" s="4" t="str">
        <f t="shared" si="555"/>
        <v>Wall Street Journal-10Yr Treasury Yield-04-2019</v>
      </c>
      <c r="G2488" s="7">
        <v>43565</v>
      </c>
      <c r="H2488" s="7" t="str">
        <f t="shared" si="556"/>
        <v>04-2019</v>
      </c>
      <c r="I2488" s="7" t="str">
        <f t="shared" ca="1" si="557"/>
        <v>Wall Street Journal: Goldman Sachs-10Yr Treasury Yield-04-2019</v>
      </c>
      <c r="J2488" s="4" t="str">
        <f t="shared" ca="1" si="558"/>
        <v>10Yr Treasury Yield-Goldman Sachs:04-2019</v>
      </c>
      <c r="K2488" t="s">
        <v>213</v>
      </c>
      <c r="CK2488">
        <v>2.5499999999999998</v>
      </c>
      <c r="CM2488">
        <v>2.8</v>
      </c>
      <c r="CO2488">
        <v>3</v>
      </c>
      <c r="CQ2488">
        <v>2.8</v>
      </c>
      <c r="CS2488">
        <v>2.8</v>
      </c>
      <c r="CU2488">
        <v>2.8</v>
      </c>
    </row>
    <row r="2489" spans="1:99" x14ac:dyDescent="0.55000000000000004">
      <c r="A2489" s="4" t="str">
        <f t="shared" ca="1" si="553"/>
        <v>Scotiabank</v>
      </c>
      <c r="B2489" s="4" t="str">
        <f t="shared" si="554"/>
        <v>Derek Holt *</v>
      </c>
      <c r="C2489" s="4" t="s">
        <v>246</v>
      </c>
      <c r="D2489" s="4" t="s">
        <v>96</v>
      </c>
      <c r="E2489" s="4" t="str">
        <f>IF(COUNTIF($E$2:E2488,"Begin: " &amp; C2489 &amp; "-" &amp; D2489 &amp; "-" &amp; H2489)=0,"Begin: " &amp; C2489 &amp; "-" &amp; D2489 &amp; "-" &amp; H2489,IF((C2489 &amp; "-" &amp; D2489 &amp; "-" &amp; H2489)&lt;&gt;(C2490 &amp; "-" &amp; D2490 &amp; "-" &amp; H2490),"End: " &amp; C2489 &amp; "-" &amp; D2489 &amp; "-" &amp; H2489,""))</f>
        <v/>
      </c>
      <c r="F2489" s="4" t="str">
        <f t="shared" si="555"/>
        <v>Wall Street Journal-10Yr Treasury Yield-04-2019</v>
      </c>
      <c r="G2489" s="7">
        <v>43565</v>
      </c>
      <c r="H2489" s="7" t="str">
        <f t="shared" si="556"/>
        <v>04-2019</v>
      </c>
      <c r="I2489" s="7" t="str">
        <f t="shared" ca="1" si="557"/>
        <v>Wall Street Journal: Scotiabank-10Yr Treasury Yield-04-2019</v>
      </c>
      <c r="J2489" s="4" t="str">
        <f t="shared" ca="1" si="558"/>
        <v>10Yr Treasury Yield-Scotiabank:04-2019</v>
      </c>
      <c r="K2489" t="s">
        <v>676</v>
      </c>
    </row>
    <row r="2490" spans="1:99" x14ac:dyDescent="0.55000000000000004">
      <c r="A2490" s="4" t="str">
        <f t="shared" ca="1" si="553"/>
        <v>KPMG</v>
      </c>
      <c r="B2490" s="4" t="str">
        <f t="shared" si="554"/>
        <v>Constance Hunter</v>
      </c>
      <c r="C2490" s="4" t="s">
        <v>246</v>
      </c>
      <c r="D2490" s="4" t="s">
        <v>96</v>
      </c>
      <c r="E2490" s="4" t="str">
        <f>IF(COUNTIF($E$2:E2489,"Begin: " &amp; C2490 &amp; "-" &amp; D2490 &amp; "-" &amp; H2490)=0,"Begin: " &amp; C2490 &amp; "-" &amp; D2490 &amp; "-" &amp; H2490,IF((C2490 &amp; "-" &amp; D2490 &amp; "-" &amp; H2490)&lt;&gt;(C2491 &amp; "-" &amp; D2491 &amp; "-" &amp; H2491),"End: " &amp; C2490 &amp; "-" &amp; D2490 &amp; "-" &amp; H2490,""))</f>
        <v/>
      </c>
      <c r="F2490" s="4" t="str">
        <f t="shared" si="555"/>
        <v>Wall Street Journal-10Yr Treasury Yield-04-2019</v>
      </c>
      <c r="G2490" s="7">
        <v>43565</v>
      </c>
      <c r="H2490" s="7" t="str">
        <f t="shared" si="556"/>
        <v>04-2019</v>
      </c>
      <c r="I2490" s="7" t="str">
        <f t="shared" ca="1" si="557"/>
        <v>Wall Street Journal: KPMG-10Yr Treasury Yield-04-2019</v>
      </c>
      <c r="J2490" s="4" t="str">
        <f t="shared" ca="1" si="558"/>
        <v>10Yr Treasury Yield-KPMG:04-2019</v>
      </c>
      <c r="K2490" t="s">
        <v>686</v>
      </c>
      <c r="CK2490">
        <v>2.58</v>
      </c>
      <c r="CM2490">
        <v>2.71</v>
      </c>
      <c r="CO2490">
        <v>3.01</v>
      </c>
      <c r="CQ2490">
        <v>3.05</v>
      </c>
      <c r="CS2490">
        <v>3.11</v>
      </c>
    </row>
    <row r="2491" spans="1:99" x14ac:dyDescent="0.55000000000000004">
      <c r="A2491" s="4" t="str">
        <f t="shared" ca="1" si="553"/>
        <v>BBVA</v>
      </c>
      <c r="B2491" s="4" t="str">
        <f t="shared" si="554"/>
        <v xml:space="preserve">Nathaniel Karp
</v>
      </c>
      <c r="C2491" s="4" t="s">
        <v>246</v>
      </c>
      <c r="D2491" s="4" t="s">
        <v>96</v>
      </c>
      <c r="E2491" s="4" t="str">
        <f>IF(COUNTIF($E$2:E2490,"Begin: " &amp; C2491 &amp; "-" &amp; D2491 &amp; "-" &amp; H2491)=0,"Begin: " &amp; C2491 &amp; "-" &amp; D2491 &amp; "-" &amp; H2491,IF((C2491 &amp; "-" &amp; D2491 &amp; "-" &amp; H2491)&lt;&gt;(C2492 &amp; "-" &amp; D2492 &amp; "-" &amp; H2492),"End: " &amp; C2491 &amp; "-" &amp; D2491 &amp; "-" &amp; H2491,""))</f>
        <v/>
      </c>
      <c r="F2491" s="4" t="str">
        <f t="shared" si="555"/>
        <v>Wall Street Journal-10Yr Treasury Yield-04-2019</v>
      </c>
      <c r="G2491" s="7">
        <v>43565</v>
      </c>
      <c r="H2491" s="7" t="str">
        <f t="shared" si="556"/>
        <v>04-2019</v>
      </c>
      <c r="I2491" s="7" t="str">
        <f t="shared" ca="1" si="557"/>
        <v>Wall Street Journal: BBVA-10Yr Treasury Yield-04-2019</v>
      </c>
      <c r="J2491" s="4" t="str">
        <f t="shared" ca="1" si="558"/>
        <v>10Yr Treasury Yield-BBVA:04-2019</v>
      </c>
      <c r="K2491" t="s">
        <v>434</v>
      </c>
      <c r="CK2491">
        <v>2.71</v>
      </c>
      <c r="CM2491">
        <v>2.75</v>
      </c>
      <c r="CO2491">
        <v>2.93</v>
      </c>
      <c r="CQ2491">
        <v>3.03</v>
      </c>
      <c r="CS2491">
        <v>3.14</v>
      </c>
      <c r="CU2491">
        <v>3.21</v>
      </c>
    </row>
    <row r="2492" spans="1:99" x14ac:dyDescent="0.55000000000000004">
      <c r="A2492" s="4" t="str">
        <f t="shared" ca="1" si="553"/>
        <v>National Retail Federation</v>
      </c>
      <c r="B2492" s="4" t="str">
        <f t="shared" si="554"/>
        <v>Jack Kleinhenz</v>
      </c>
      <c r="C2492" s="4" t="s">
        <v>246</v>
      </c>
      <c r="D2492" s="4" t="s">
        <v>96</v>
      </c>
      <c r="E2492" s="4" t="str">
        <f>IF(COUNTIF($E$2:E2491,"Begin: " &amp; C2492 &amp; "-" &amp; D2492 &amp; "-" &amp; H2492)=0,"Begin: " &amp; C2492 &amp; "-" &amp; D2492 &amp; "-" &amp; H2492,IF((C2492 &amp; "-" &amp; D2492 &amp; "-" &amp; H2492)&lt;&gt;(C2493 &amp; "-" &amp; D2493 &amp; "-" &amp; H2493),"End: " &amp; C2492 &amp; "-" &amp; D2492 &amp; "-" &amp; H2492,""))</f>
        <v/>
      </c>
      <c r="F2492" s="4" t="str">
        <f t="shared" si="555"/>
        <v>Wall Street Journal-10Yr Treasury Yield-04-2019</v>
      </c>
      <c r="G2492" s="7">
        <v>43565</v>
      </c>
      <c r="H2492" s="7" t="str">
        <f t="shared" si="556"/>
        <v>04-2019</v>
      </c>
      <c r="I2492" s="7" t="str">
        <f t="shared" ca="1" si="557"/>
        <v>Wall Street Journal: National Retail Federation-10Yr Treasury Yield-04-2019</v>
      </c>
      <c r="J2492" s="4" t="str">
        <f t="shared" ca="1" si="558"/>
        <v>10Yr Treasury Yield-National Retail Federation:04-2019</v>
      </c>
      <c r="K2492" t="s">
        <v>216</v>
      </c>
      <c r="CK2492">
        <v>2.7</v>
      </c>
      <c r="CM2492">
        <v>2.9</v>
      </c>
      <c r="CO2492">
        <v>3</v>
      </c>
      <c r="CQ2492">
        <v>3.15</v>
      </c>
    </row>
    <row r="2493" spans="1:99" x14ac:dyDescent="0.55000000000000004">
      <c r="A2493" s="4" t="str">
        <f t="shared" ca="1" si="553"/>
        <v>Natixis CIB Americas</v>
      </c>
      <c r="B2493" s="4" t="str">
        <f t="shared" si="554"/>
        <v>Joseph LaVorgna</v>
      </c>
      <c r="C2493" s="4" t="s">
        <v>246</v>
      </c>
      <c r="D2493" s="4" t="s">
        <v>96</v>
      </c>
      <c r="E2493" s="4" t="str">
        <f>IF(COUNTIF($E$2:E2492,"Begin: " &amp; C2493 &amp; "-" &amp; D2493 &amp; "-" &amp; H2493)=0,"Begin: " &amp; C2493 &amp; "-" &amp; D2493 &amp; "-" &amp; H2493,IF((C2493 &amp; "-" &amp; D2493 &amp; "-" &amp; H2493)&lt;&gt;(C2494 &amp; "-" &amp; D2494 &amp; "-" &amp; H2494),"End: " &amp; C2493 &amp; "-" &amp; D2493 &amp; "-" &amp; H2493,""))</f>
        <v/>
      </c>
      <c r="F2493" s="4" t="str">
        <f t="shared" si="555"/>
        <v>Wall Street Journal-10Yr Treasury Yield-04-2019</v>
      </c>
      <c r="G2493" s="7">
        <v>43565</v>
      </c>
      <c r="H2493" s="7" t="str">
        <f t="shared" si="556"/>
        <v>04-2019</v>
      </c>
      <c r="I2493" s="7" t="str">
        <f t="shared" ca="1" si="557"/>
        <v>Wall Street Journal: Natixis CIB Americas-10Yr Treasury Yield-04-2019</v>
      </c>
      <c r="J2493" s="4" t="str">
        <f t="shared" ca="1" si="558"/>
        <v>10Yr Treasury Yield-Natixis CIB Americas:04-2019</v>
      </c>
      <c r="K2493" t="s">
        <v>774</v>
      </c>
      <c r="CK2493">
        <v>2.5</v>
      </c>
      <c r="CM2493">
        <v>2.5</v>
      </c>
      <c r="CO2493">
        <v>2.25</v>
      </c>
      <c r="CQ2493">
        <v>2</v>
      </c>
      <c r="CS2493">
        <v>1.75</v>
      </c>
      <c r="CU2493">
        <v>1.5</v>
      </c>
    </row>
    <row r="2494" spans="1:99" x14ac:dyDescent="0.55000000000000004">
      <c r="A2494" s="4" t="str">
        <f t="shared" ca="1" si="553"/>
        <v>UCLA Anderson Forecast</v>
      </c>
      <c r="B2494" s="4" t="str">
        <f t="shared" si="554"/>
        <v>Edward Leamer/David Shulman</v>
      </c>
      <c r="C2494" s="4" t="s">
        <v>246</v>
      </c>
      <c r="D2494" s="4" t="s">
        <v>96</v>
      </c>
      <c r="E2494" s="4" t="str">
        <f>IF(COUNTIF($E$2:E2493,"Begin: " &amp; C2494 &amp; "-" &amp; D2494 &amp; "-" &amp; H2494)=0,"Begin: " &amp; C2494 &amp; "-" &amp; D2494 &amp; "-" &amp; H2494,IF((C2494 &amp; "-" &amp; D2494 &amp; "-" &amp; H2494)&lt;&gt;(C2495 &amp; "-" &amp; D2495 &amp; "-" &amp; H2495),"End: " &amp; C2494 &amp; "-" &amp; D2494 &amp; "-" &amp; H2494,""))</f>
        <v/>
      </c>
      <c r="F2494" s="4" t="str">
        <f t="shared" si="555"/>
        <v>Wall Street Journal-10Yr Treasury Yield-04-2019</v>
      </c>
      <c r="G2494" s="7">
        <v>43565</v>
      </c>
      <c r="H2494" s="7" t="str">
        <f t="shared" si="556"/>
        <v>04-2019</v>
      </c>
      <c r="I2494" s="7" t="str">
        <f t="shared" ca="1" si="557"/>
        <v>Wall Street Journal: UCLA Anderson Forecast-10Yr Treasury Yield-04-2019</v>
      </c>
      <c r="J2494" s="4" t="str">
        <f t="shared" ca="1" si="558"/>
        <v>10Yr Treasury Yield-UCLA Anderson Forecast:04-2019</v>
      </c>
      <c r="K2494" t="s">
        <v>218</v>
      </c>
      <c r="CK2494">
        <v>2.7</v>
      </c>
      <c r="CM2494">
        <v>2.8</v>
      </c>
      <c r="CO2494">
        <v>2.7</v>
      </c>
      <c r="CQ2494">
        <v>2.25</v>
      </c>
      <c r="CS2494">
        <v>2.5</v>
      </c>
      <c r="CU2494">
        <v>2.9</v>
      </c>
    </row>
    <row r="2495" spans="1:99" x14ac:dyDescent="0.55000000000000004">
      <c r="A2495" s="4" t="str">
        <f t="shared" ca="1" si="553"/>
        <v>NEMA Business Information Services</v>
      </c>
      <c r="B2495" s="4" t="str">
        <f t="shared" si="554"/>
        <v>Don Leavens/Steven Wilcox</v>
      </c>
      <c r="C2495" s="4" t="s">
        <v>246</v>
      </c>
      <c r="D2495" s="4" t="s">
        <v>96</v>
      </c>
      <c r="E2495" s="4" t="str">
        <f>IF(COUNTIF($E$2:E2494,"Begin: " &amp; C2495 &amp; "-" &amp; D2495 &amp; "-" &amp; H2495)=0,"Begin: " &amp; C2495 &amp; "-" &amp; D2495 &amp; "-" &amp; H2495,IF((C2495 &amp; "-" &amp; D2495 &amp; "-" &amp; H2495)&lt;&gt;(C2496 &amp; "-" &amp; D2496 &amp; "-" &amp; H2496),"End: " &amp; C2495 &amp; "-" &amp; D2495 &amp; "-" &amp; H2495,""))</f>
        <v/>
      </c>
      <c r="F2495" s="4" t="str">
        <f t="shared" si="555"/>
        <v>Wall Street Journal-10Yr Treasury Yield-04-2019</v>
      </c>
      <c r="G2495" s="7">
        <v>43565</v>
      </c>
      <c r="H2495" s="7" t="str">
        <f t="shared" si="556"/>
        <v>04-2019</v>
      </c>
      <c r="I2495" s="7" t="str">
        <f t="shared" ca="1" si="557"/>
        <v>Wall Street Journal: NEMA Business Information Services-10Yr Treasury Yield-04-2019</v>
      </c>
      <c r="J2495" s="4" t="str">
        <f t="shared" ca="1" si="558"/>
        <v>10Yr Treasury Yield-NEMA Business Information Services:04-2019</v>
      </c>
      <c r="K2495" t="s">
        <v>765</v>
      </c>
      <c r="CK2495">
        <v>2.8</v>
      </c>
      <c r="CM2495">
        <v>2.97</v>
      </c>
      <c r="CO2495">
        <v>3.1</v>
      </c>
      <c r="CQ2495">
        <v>3.17</v>
      </c>
      <c r="CS2495">
        <v>3.22</v>
      </c>
      <c r="CU2495">
        <v>3.27</v>
      </c>
    </row>
    <row r="2496" spans="1:99" x14ac:dyDescent="0.55000000000000004">
      <c r="A2496" s="4" t="str">
        <f t="shared" ca="1" si="553"/>
        <v>HSBC</v>
      </c>
      <c r="B2496" s="4" t="str">
        <f t="shared" si="554"/>
        <v>Kevin Logan *</v>
      </c>
      <c r="C2496" s="4" t="s">
        <v>246</v>
      </c>
      <c r="D2496" s="4" t="s">
        <v>96</v>
      </c>
      <c r="E2496" s="4" t="str">
        <f>IF(COUNTIF($E$2:E2495,"Begin: " &amp; C2496 &amp; "-" &amp; D2496 &amp; "-" &amp; H2496)=0,"Begin: " &amp; C2496 &amp; "-" &amp; D2496 &amp; "-" &amp; H2496,IF((C2496 &amp; "-" &amp; D2496 &amp; "-" &amp; H2496)&lt;&gt;(C2497 &amp; "-" &amp; D2497 &amp; "-" &amp; H2497),"End: " &amp; C2496 &amp; "-" &amp; D2496 &amp; "-" &amp; H2496,""))</f>
        <v/>
      </c>
      <c r="F2496" s="4" t="str">
        <f t="shared" si="555"/>
        <v>Wall Street Journal-10Yr Treasury Yield-04-2019</v>
      </c>
      <c r="G2496" s="7">
        <v>43565</v>
      </c>
      <c r="H2496" s="7" t="str">
        <f t="shared" si="556"/>
        <v>04-2019</v>
      </c>
      <c r="I2496" s="7" t="str">
        <f t="shared" ca="1" si="557"/>
        <v>Wall Street Journal: HSBC-10Yr Treasury Yield-04-2019</v>
      </c>
      <c r="J2496" s="4" t="str">
        <f t="shared" ca="1" si="558"/>
        <v>10Yr Treasury Yield-HSBC:04-2019</v>
      </c>
      <c r="K2496" t="s">
        <v>677</v>
      </c>
    </row>
    <row r="2497" spans="1:99" x14ac:dyDescent="0.55000000000000004">
      <c r="A2497" s="4" t="str">
        <f t="shared" ca="1" si="553"/>
        <v>Moody's Investors Service</v>
      </c>
      <c r="B2497" s="4" t="str">
        <f t="shared" si="554"/>
        <v>John Lonski</v>
      </c>
      <c r="C2497" s="4" t="s">
        <v>246</v>
      </c>
      <c r="D2497" s="4" t="s">
        <v>96</v>
      </c>
      <c r="E2497" s="4" t="str">
        <f>IF(COUNTIF($E$2:E2496,"Begin: " &amp; C2497 &amp; "-" &amp; D2497 &amp; "-" &amp; H2497)=0,"Begin: " &amp; C2497 &amp; "-" &amp; D2497 &amp; "-" &amp; H2497,IF((C2497 &amp; "-" &amp; D2497 &amp; "-" &amp; H2497)&lt;&gt;(C2498 &amp; "-" &amp; D2498 &amp; "-" &amp; H2498),"End: " &amp; C2497 &amp; "-" &amp; D2497 &amp; "-" &amp; H2497,""))</f>
        <v/>
      </c>
      <c r="F2497" s="4" t="str">
        <f t="shared" si="555"/>
        <v>Wall Street Journal-10Yr Treasury Yield-04-2019</v>
      </c>
      <c r="G2497" s="7">
        <v>43565</v>
      </c>
      <c r="H2497" s="7" t="str">
        <f t="shared" si="556"/>
        <v>04-2019</v>
      </c>
      <c r="I2497" s="7" t="str">
        <f t="shared" ca="1" si="557"/>
        <v>Wall Street Journal: Moody's Investors Service-10Yr Treasury Yield-04-2019</v>
      </c>
      <c r="J2497" s="4" t="str">
        <f t="shared" ca="1" si="558"/>
        <v>10Yr Treasury Yield-Moody's Investors Service:04-2019</v>
      </c>
      <c r="K2497" t="s">
        <v>220</v>
      </c>
      <c r="CK2497">
        <v>2.5</v>
      </c>
      <c r="CM2497">
        <v>2.4500000000000002</v>
      </c>
      <c r="CO2497">
        <v>2.4</v>
      </c>
      <c r="CQ2497">
        <v>2.2999999999999998</v>
      </c>
      <c r="CS2497">
        <v>2.25</v>
      </c>
      <c r="CU2497">
        <v>2.2999999999999998</v>
      </c>
    </row>
    <row r="2498" spans="1:99" x14ac:dyDescent="0.55000000000000004">
      <c r="A2498" s="4" t="str">
        <f t="shared" ca="1" si="553"/>
        <v>National Auto Dealer Association</v>
      </c>
      <c r="B2498" s="4" t="str">
        <f t="shared" si="554"/>
        <v>Patrick Manzi</v>
      </c>
      <c r="C2498" s="4" t="s">
        <v>246</v>
      </c>
      <c r="D2498" s="4" t="s">
        <v>96</v>
      </c>
      <c r="E2498" s="4" t="str">
        <f>IF(COUNTIF($E$2:E2497,"Begin: " &amp; C2498 &amp; "-" &amp; D2498 &amp; "-" &amp; H2498)=0,"Begin: " &amp; C2498 &amp; "-" &amp; D2498 &amp; "-" &amp; H2498,IF((C2498 &amp; "-" &amp; D2498 &amp; "-" &amp; H2498)&lt;&gt;(C2499 &amp; "-" &amp; D2499 &amp; "-" &amp; H2499),"End: " &amp; C2498 &amp; "-" &amp; D2498 &amp; "-" &amp; H2498,""))</f>
        <v/>
      </c>
      <c r="F2498" s="4" t="str">
        <f t="shared" si="555"/>
        <v>Wall Street Journal-10Yr Treasury Yield-04-2019</v>
      </c>
      <c r="G2498" s="7">
        <v>43565</v>
      </c>
      <c r="H2498" s="7" t="str">
        <f t="shared" si="556"/>
        <v>04-2019</v>
      </c>
      <c r="I2498" s="7" t="str">
        <f t="shared" ca="1" si="557"/>
        <v>Wall Street Journal: National Auto Dealer Association-10Yr Treasury Yield-04-2019</v>
      </c>
      <c r="J2498" s="4" t="str">
        <f t="shared" ca="1" si="558"/>
        <v>10Yr Treasury Yield-National Auto Dealer Association:04-2019</v>
      </c>
      <c r="K2498" t="s">
        <v>800</v>
      </c>
      <c r="CK2498">
        <v>2.6</v>
      </c>
      <c r="CM2498">
        <v>2.8</v>
      </c>
    </row>
    <row r="2499" spans="1:99" x14ac:dyDescent="0.55000000000000004">
      <c r="A2499" s="4" t="str">
        <f t="shared" ca="1" si="553"/>
        <v>MetLife Investment Management</v>
      </c>
      <c r="B2499" s="4" t="str">
        <f t="shared" si="554"/>
        <v>Drew T. Matus</v>
      </c>
      <c r="C2499" s="4" t="s">
        <v>246</v>
      </c>
      <c r="D2499" s="4" t="s">
        <v>96</v>
      </c>
      <c r="E2499" s="4" t="str">
        <f>IF(COUNTIF($E$2:E2498,"Begin: " &amp; C2499 &amp; "-" &amp; D2499 &amp; "-" &amp; H2499)=0,"Begin: " &amp; C2499 &amp; "-" &amp; D2499 &amp; "-" &amp; H2499,IF((C2499 &amp; "-" &amp; D2499 &amp; "-" &amp; H2499)&lt;&gt;(C2500 &amp; "-" &amp; D2500 &amp; "-" &amp; H2500),"End: " &amp; C2499 &amp; "-" &amp; D2499 &amp; "-" &amp; H2499,""))</f>
        <v/>
      </c>
      <c r="F2499" s="4" t="str">
        <f t="shared" si="555"/>
        <v>Wall Street Journal-10Yr Treasury Yield-04-2019</v>
      </c>
      <c r="G2499" s="7">
        <v>43565</v>
      </c>
      <c r="H2499" s="7" t="str">
        <f t="shared" si="556"/>
        <v>04-2019</v>
      </c>
      <c r="I2499" s="7" t="str">
        <f t="shared" ca="1" si="557"/>
        <v>Wall Street Journal: MetLife Investment Management-10Yr Treasury Yield-04-2019</v>
      </c>
      <c r="J2499" s="4" t="str">
        <f t="shared" ca="1" si="558"/>
        <v>10Yr Treasury Yield-MetLife Investment Management:04-2019</v>
      </c>
      <c r="K2499" t="s">
        <v>801</v>
      </c>
      <c r="CK2499">
        <v>2.75</v>
      </c>
      <c r="CM2499">
        <v>3.1</v>
      </c>
    </row>
    <row r="2500" spans="1:99" x14ac:dyDescent="0.55000000000000004">
      <c r="A2500" s="4" t="str">
        <f t="shared" ca="1" si="553"/>
        <v>Jeffries &amp; Company</v>
      </c>
      <c r="B2500" s="4" t="str">
        <f t="shared" si="554"/>
        <v>Ward McCarthy *</v>
      </c>
      <c r="C2500" s="4" t="s">
        <v>246</v>
      </c>
      <c r="D2500" s="4" t="s">
        <v>96</v>
      </c>
      <c r="E2500" s="4" t="str">
        <f>IF(COUNTIF($E$2:E2499,"Begin: " &amp; C2500 &amp; "-" &amp; D2500 &amp; "-" &amp; H2500)=0,"Begin: " &amp; C2500 &amp; "-" &amp; D2500 &amp; "-" &amp; H2500,IF((C2500 &amp; "-" &amp; D2500 &amp; "-" &amp; H2500)&lt;&gt;(C2501 &amp; "-" &amp; D2501 &amp; "-" &amp; H2501),"End: " &amp; C2500 &amp; "-" &amp; D2500 &amp; "-" &amp; H2500,""))</f>
        <v/>
      </c>
      <c r="F2500" s="4" t="str">
        <f t="shared" si="555"/>
        <v>Wall Street Journal-10Yr Treasury Yield-04-2019</v>
      </c>
      <c r="G2500" s="7">
        <v>43565</v>
      </c>
      <c r="H2500" s="7" t="str">
        <f t="shared" si="556"/>
        <v>04-2019</v>
      </c>
      <c r="I2500" s="7" t="str">
        <f t="shared" ca="1" si="557"/>
        <v>Wall Street Journal: Jeffries &amp; Company-10Yr Treasury Yield-04-2019</v>
      </c>
      <c r="J2500" s="4" t="str">
        <f t="shared" ca="1" si="558"/>
        <v>10Yr Treasury Yield-Jeffries &amp; Company:04-2019</v>
      </c>
      <c r="K2500" t="s">
        <v>436</v>
      </c>
    </row>
    <row r="2501" spans="1:99" x14ac:dyDescent="0.55000000000000004">
      <c r="A2501" s="4" t="str">
        <f t="shared" ca="1" si="553"/>
        <v>ACT Research</v>
      </c>
      <c r="B2501" s="4" t="str">
        <f t="shared" si="554"/>
        <v>Jim Meil</v>
      </c>
      <c r="C2501" s="4" t="s">
        <v>246</v>
      </c>
      <c r="D2501" s="4" t="s">
        <v>96</v>
      </c>
      <c r="E2501" s="4" t="str">
        <f>IF(COUNTIF($E$2:E2500,"Begin: " &amp; C2501 &amp; "-" &amp; D2501 &amp; "-" &amp; H2501)=0,"Begin: " &amp; C2501 &amp; "-" &amp; D2501 &amp; "-" &amp; H2501,IF((C2501 &amp; "-" &amp; D2501 &amp; "-" &amp; H2501)&lt;&gt;(C2502 &amp; "-" &amp; D2502 &amp; "-" &amp; H2502),"End: " &amp; C2501 &amp; "-" &amp; D2501 &amp; "-" &amp; H2501,""))</f>
        <v/>
      </c>
      <c r="F2501" s="4" t="str">
        <f t="shared" si="555"/>
        <v>Wall Street Journal-10Yr Treasury Yield-04-2019</v>
      </c>
      <c r="G2501" s="7">
        <v>43565</v>
      </c>
      <c r="H2501" s="7" t="str">
        <f t="shared" si="556"/>
        <v>04-2019</v>
      </c>
      <c r="I2501" s="7" t="str">
        <f t="shared" ca="1" si="557"/>
        <v>Wall Street Journal: ACT Research-10Yr Treasury Yield-04-2019</v>
      </c>
      <c r="J2501" s="4" t="str">
        <f t="shared" ca="1" si="558"/>
        <v>10Yr Treasury Yield-ACT Research:04-2019</v>
      </c>
      <c r="K2501" t="s">
        <v>437</v>
      </c>
      <c r="CK2501">
        <v>2.5</v>
      </c>
      <c r="CM2501">
        <v>2.6</v>
      </c>
      <c r="CO2501">
        <v>2.7</v>
      </c>
      <c r="CQ2501">
        <v>2.7</v>
      </c>
    </row>
    <row r="2502" spans="1:99" x14ac:dyDescent="0.55000000000000004">
      <c r="A2502" s="4" t="str">
        <f t="shared" ca="1" si="553"/>
        <v>Standard Chartered</v>
      </c>
      <c r="B2502" s="4" t="str">
        <f t="shared" si="554"/>
        <v>Sonia Meskin *</v>
      </c>
      <c r="C2502" s="4" t="s">
        <v>246</v>
      </c>
      <c r="D2502" s="4" t="s">
        <v>96</v>
      </c>
      <c r="E2502" s="4" t="str">
        <f>IF(COUNTIF($E$2:E2501,"Begin: " &amp; C2502 &amp; "-" &amp; D2502 &amp; "-" &amp; H2502)=0,"Begin: " &amp; C2502 &amp; "-" &amp; D2502 &amp; "-" &amp; H2502,IF((C2502 &amp; "-" &amp; D2502 &amp; "-" &amp; H2502)&lt;&gt;(C2503 &amp; "-" &amp; D2503 &amp; "-" &amp; H2503),"End: " &amp; C2502 &amp; "-" &amp; D2502 &amp; "-" &amp; H2502,""))</f>
        <v/>
      </c>
      <c r="F2502" s="4" t="str">
        <f t="shared" si="555"/>
        <v>Wall Street Journal-10Yr Treasury Yield-04-2019</v>
      </c>
      <c r="G2502" s="7">
        <v>43565</v>
      </c>
      <c r="H2502" s="7" t="str">
        <f t="shared" si="556"/>
        <v>04-2019</v>
      </c>
      <c r="I2502" s="7" t="str">
        <f t="shared" ca="1" si="557"/>
        <v>Wall Street Journal: Standard Chartered-10Yr Treasury Yield-04-2019</v>
      </c>
      <c r="J2502" s="4" t="str">
        <f t="shared" ca="1" si="558"/>
        <v>10Yr Treasury Yield-Standard Chartered:04-2019</v>
      </c>
      <c r="K2502" t="s">
        <v>808</v>
      </c>
    </row>
    <row r="2503" spans="1:99" x14ac:dyDescent="0.55000000000000004">
      <c r="A2503" s="4" t="str">
        <f t="shared" ca="1" si="553"/>
        <v>BofA</v>
      </c>
      <c r="B2503" s="4" t="str">
        <f t="shared" si="554"/>
        <v>Michelle Meyer</v>
      </c>
      <c r="C2503" s="4" t="s">
        <v>246</v>
      </c>
      <c r="D2503" s="4" t="s">
        <v>96</v>
      </c>
      <c r="E2503" s="4" t="str">
        <f>IF(COUNTIF($E$2:E2502,"Begin: " &amp; C2503 &amp; "-" &amp; D2503 &amp; "-" &amp; H2503)=0,"Begin: " &amp; C2503 &amp; "-" &amp; D2503 &amp; "-" &amp; H2503,IF((C2503 &amp; "-" &amp; D2503 &amp; "-" &amp; H2503)&lt;&gt;(C2504 &amp; "-" &amp; D2504 &amp; "-" &amp; H2504),"End: " &amp; C2503 &amp; "-" &amp; D2503 &amp; "-" &amp; H2503,""))</f>
        <v/>
      </c>
      <c r="F2503" s="4" t="str">
        <f t="shared" si="555"/>
        <v>Wall Street Journal-10Yr Treasury Yield-04-2019</v>
      </c>
      <c r="G2503" s="7">
        <v>43565</v>
      </c>
      <c r="H2503" s="7" t="str">
        <f t="shared" si="556"/>
        <v>04-2019</v>
      </c>
      <c r="I2503" s="7" t="str">
        <f t="shared" ca="1" si="557"/>
        <v>Wall Street Journal: BofA-10Yr Treasury Yield-04-2019</v>
      </c>
      <c r="J2503" s="4" t="str">
        <f t="shared" ca="1" si="558"/>
        <v>10Yr Treasury Yield-BofA:04-2019</v>
      </c>
      <c r="K2503" t="s">
        <v>803</v>
      </c>
      <c r="CK2503">
        <v>2.8</v>
      </c>
      <c r="CM2503">
        <v>3</v>
      </c>
    </row>
    <row r="2504" spans="1:99" x14ac:dyDescent="0.55000000000000004">
      <c r="A2504" s="4" t="str">
        <f t="shared" ca="1" si="553"/>
        <v>Daiwa Capital</v>
      </c>
      <c r="B2504" s="4" t="str">
        <f t="shared" si="554"/>
        <v>Michael Moran</v>
      </c>
      <c r="C2504" s="4" t="s">
        <v>246</v>
      </c>
      <c r="D2504" s="4" t="s">
        <v>96</v>
      </c>
      <c r="E2504" s="4" t="str">
        <f>IF(COUNTIF($E$2:E2503,"Begin: " &amp; C2504 &amp; "-" &amp; D2504 &amp; "-" &amp; H2504)=0,"Begin: " &amp; C2504 &amp; "-" &amp; D2504 &amp; "-" &amp; H2504,IF((C2504 &amp; "-" &amp; D2504 &amp; "-" &amp; H2504)&lt;&gt;(C2505 &amp; "-" &amp; D2505 &amp; "-" &amp; H2505),"End: " &amp; C2504 &amp; "-" &amp; D2504 &amp; "-" &amp; H2504,""))</f>
        <v/>
      </c>
      <c r="F2504" s="4" t="str">
        <f t="shared" si="555"/>
        <v>Wall Street Journal-10Yr Treasury Yield-04-2019</v>
      </c>
      <c r="G2504" s="7">
        <v>43565</v>
      </c>
      <c r="H2504" s="7" t="str">
        <f t="shared" si="556"/>
        <v>04-2019</v>
      </c>
      <c r="I2504" s="7" t="str">
        <f t="shared" ca="1" si="557"/>
        <v>Wall Street Journal: Daiwa Capital-10Yr Treasury Yield-04-2019</v>
      </c>
      <c r="J2504" s="4" t="str">
        <f t="shared" ca="1" si="558"/>
        <v>10Yr Treasury Yield-Daiwa Capital:04-2019</v>
      </c>
      <c r="K2504" t="s">
        <v>438</v>
      </c>
      <c r="CK2504">
        <v>2.5499999999999998</v>
      </c>
      <c r="CM2504">
        <v>2.5499999999999998</v>
      </c>
      <c r="CO2504">
        <v>2.4</v>
      </c>
      <c r="CQ2504">
        <v>2.1</v>
      </c>
      <c r="CS2504">
        <v>2</v>
      </c>
      <c r="CU2504">
        <v>2.25</v>
      </c>
    </row>
    <row r="2505" spans="1:99" x14ac:dyDescent="0.55000000000000004">
      <c r="A2505" s="4" t="str">
        <f t="shared" ca="1" si="553"/>
        <v>National Association of Manufacturers</v>
      </c>
      <c r="B2505" s="4" t="str">
        <f t="shared" si="554"/>
        <v>Chad Moutray</v>
      </c>
      <c r="C2505" s="4" t="s">
        <v>246</v>
      </c>
      <c r="D2505" s="4" t="s">
        <v>96</v>
      </c>
      <c r="E2505" s="4" t="str">
        <f>IF(COUNTIF($E$2:E2504,"Begin: " &amp; C2505 &amp; "-" &amp; D2505 &amp; "-" &amp; H2505)=0,"Begin: " &amp; C2505 &amp; "-" &amp; D2505 &amp; "-" &amp; H2505,IF((C2505 &amp; "-" &amp; D2505 &amp; "-" &amp; H2505)&lt;&gt;(C2506 &amp; "-" &amp; D2506 &amp; "-" &amp; H2506),"End: " &amp; C2505 &amp; "-" &amp; D2505 &amp; "-" &amp; H2505,""))</f>
        <v/>
      </c>
      <c r="F2505" s="4" t="str">
        <f t="shared" si="555"/>
        <v>Wall Street Journal-10Yr Treasury Yield-04-2019</v>
      </c>
      <c r="G2505" s="7">
        <v>43565</v>
      </c>
      <c r="H2505" s="7" t="str">
        <f t="shared" si="556"/>
        <v>04-2019</v>
      </c>
      <c r="I2505" s="7" t="str">
        <f t="shared" ca="1" si="557"/>
        <v>Wall Street Journal: National Association of Manufacturers-10Yr Treasury Yield-04-2019</v>
      </c>
      <c r="J2505" s="4" t="str">
        <f t="shared" ca="1" si="558"/>
        <v>10Yr Treasury Yield-National Association of Manufacturers:04-2019</v>
      </c>
      <c r="K2505" t="s">
        <v>439</v>
      </c>
      <c r="CK2505">
        <v>2.98</v>
      </c>
      <c r="CM2505">
        <v>3.12</v>
      </c>
      <c r="CO2505">
        <v>3.28</v>
      </c>
      <c r="CQ2505">
        <v>3.26</v>
      </c>
      <c r="CS2505">
        <v>3.59</v>
      </c>
      <c r="CU2505">
        <v>4.01</v>
      </c>
    </row>
    <row r="2506" spans="1:99" x14ac:dyDescent="0.55000000000000004">
      <c r="A2506" s="4" t="str">
        <f t="shared" ca="1" si="553"/>
        <v>Naroff Economics</v>
      </c>
      <c r="B2506" s="4" t="str">
        <f t="shared" si="554"/>
        <v>Joel Naroff</v>
      </c>
      <c r="C2506" s="4" t="s">
        <v>246</v>
      </c>
      <c r="D2506" s="4" t="s">
        <v>96</v>
      </c>
      <c r="E2506" s="4" t="str">
        <f>IF(COUNTIF($E$2:E2505,"Begin: " &amp; C2506 &amp; "-" &amp; D2506 &amp; "-" &amp; H2506)=0,"Begin: " &amp; C2506 &amp; "-" &amp; D2506 &amp; "-" &amp; H2506,IF((C2506 &amp; "-" &amp; D2506 &amp; "-" &amp; H2506)&lt;&gt;(C2507 &amp; "-" &amp; D2507 &amp; "-" &amp; H2507),"End: " &amp; C2506 &amp; "-" &amp; D2506 &amp; "-" &amp; H2506,""))</f>
        <v/>
      </c>
      <c r="F2506" s="4" t="str">
        <f t="shared" si="555"/>
        <v>Wall Street Journal-10Yr Treasury Yield-04-2019</v>
      </c>
      <c r="G2506" s="7">
        <v>43565</v>
      </c>
      <c r="H2506" s="7" t="str">
        <f t="shared" si="556"/>
        <v>04-2019</v>
      </c>
      <c r="I2506" s="7" t="str">
        <f t="shared" ca="1" si="557"/>
        <v>Wall Street Journal: Naroff Economics-10Yr Treasury Yield-04-2019</v>
      </c>
      <c r="J2506" s="4" t="str">
        <f t="shared" ca="1" si="558"/>
        <v>10Yr Treasury Yield-Naroff Economics:04-2019</v>
      </c>
      <c r="K2506" t="s">
        <v>440</v>
      </c>
      <c r="CK2506">
        <v>2.61</v>
      </c>
      <c r="CM2506">
        <v>2.93</v>
      </c>
      <c r="CO2506">
        <v>2.65</v>
      </c>
      <c r="CQ2506">
        <v>2.4</v>
      </c>
      <c r="CS2506">
        <v>2.58</v>
      </c>
      <c r="CU2506">
        <v>2.75</v>
      </c>
    </row>
    <row r="2507" spans="1:99" x14ac:dyDescent="0.55000000000000004">
      <c r="A2507" s="4" t="str">
        <f t="shared" ca="1" si="553"/>
        <v>MacroEcon Global Advisors</v>
      </c>
      <c r="B2507" s="4" t="str">
        <f t="shared" si="554"/>
        <v>Mark Nielson</v>
      </c>
      <c r="C2507" s="4" t="s">
        <v>246</v>
      </c>
      <c r="D2507" s="4" t="s">
        <v>96</v>
      </c>
      <c r="E2507" s="4" t="str">
        <f>IF(COUNTIF($E$2:E2506,"Begin: " &amp; C2507 &amp; "-" &amp; D2507 &amp; "-" &amp; H2507)=0,"Begin: " &amp; C2507 &amp; "-" &amp; D2507 &amp; "-" &amp; H2507,IF((C2507 &amp; "-" &amp; D2507 &amp; "-" &amp; H2507)&lt;&gt;(C2508 &amp; "-" &amp; D2508 &amp; "-" &amp; H2508),"End: " &amp; C2507 &amp; "-" &amp; D2507 &amp; "-" &amp; H2507,""))</f>
        <v/>
      </c>
      <c r="F2507" s="4" t="str">
        <f t="shared" si="555"/>
        <v>Wall Street Journal-10Yr Treasury Yield-04-2019</v>
      </c>
      <c r="G2507" s="7">
        <v>43565</v>
      </c>
      <c r="H2507" s="7" t="str">
        <f t="shared" si="556"/>
        <v>04-2019</v>
      </c>
      <c r="I2507" s="7" t="str">
        <f t="shared" ca="1" si="557"/>
        <v>Wall Street Journal: MacroEcon Global Advisors-10Yr Treasury Yield-04-2019</v>
      </c>
      <c r="J2507" s="4" t="str">
        <f t="shared" ca="1" si="558"/>
        <v>10Yr Treasury Yield-MacroEcon Global Advisors:04-2019</v>
      </c>
      <c r="K2507" t="s">
        <v>225</v>
      </c>
      <c r="CK2507">
        <v>2.5499999999999998</v>
      </c>
      <c r="CM2507">
        <v>2.64</v>
      </c>
      <c r="CO2507">
        <v>2.78</v>
      </c>
      <c r="CQ2507">
        <v>2.82</v>
      </c>
      <c r="CS2507">
        <v>2.88</v>
      </c>
      <c r="CU2507">
        <v>3.03</v>
      </c>
    </row>
    <row r="2508" spans="1:99" x14ac:dyDescent="0.55000000000000004">
      <c r="A2508" s="4" t="str">
        <f t="shared" ca="1" si="553"/>
        <v>Corelogic</v>
      </c>
      <c r="B2508" s="4" t="str">
        <f t="shared" si="554"/>
        <v>Frank Nothaft</v>
      </c>
      <c r="C2508" s="4" t="s">
        <v>246</v>
      </c>
      <c r="D2508" s="4" t="s">
        <v>96</v>
      </c>
      <c r="E2508" s="4" t="str">
        <f>IF(COUNTIF($E$2:E2507,"Begin: " &amp; C2508 &amp; "-" &amp; D2508 &amp; "-" &amp; H2508)=0,"Begin: " &amp; C2508 &amp; "-" &amp; D2508 &amp; "-" &amp; H2508,IF((C2508 &amp; "-" &amp; D2508 &amp; "-" &amp; H2508)&lt;&gt;(C2509 &amp; "-" &amp; D2509 &amp; "-" &amp; H2509),"End: " &amp; C2508 &amp; "-" &amp; D2508 &amp; "-" &amp; H2508,""))</f>
        <v/>
      </c>
      <c r="F2508" s="4" t="str">
        <f t="shared" si="555"/>
        <v>Wall Street Journal-10Yr Treasury Yield-04-2019</v>
      </c>
      <c r="G2508" s="7">
        <v>43565</v>
      </c>
      <c r="H2508" s="7" t="str">
        <f t="shared" si="556"/>
        <v>04-2019</v>
      </c>
      <c r="I2508" s="7" t="str">
        <f t="shared" ca="1" si="557"/>
        <v>Wall Street Journal: Corelogic-10Yr Treasury Yield-04-2019</v>
      </c>
      <c r="J2508" s="4" t="str">
        <f t="shared" ca="1" si="558"/>
        <v>10Yr Treasury Yield-Corelogic:04-2019</v>
      </c>
      <c r="K2508" t="s">
        <v>752</v>
      </c>
      <c r="CK2508">
        <v>2.6</v>
      </c>
      <c r="CM2508">
        <v>2.8</v>
      </c>
      <c r="CO2508">
        <v>2.9</v>
      </c>
      <c r="CQ2508">
        <v>3</v>
      </c>
      <c r="CS2508">
        <v>3.1</v>
      </c>
      <c r="CU2508">
        <v>3.2</v>
      </c>
    </row>
    <row r="2509" spans="1:99" x14ac:dyDescent="0.55000000000000004">
      <c r="A2509" s="4" t="str">
        <f t="shared" ca="1" si="553"/>
        <v>High Frequency Economics</v>
      </c>
      <c r="B2509" s="4" t="str">
        <f t="shared" si="554"/>
        <v>Jim O'Sullivan</v>
      </c>
      <c r="C2509" s="4" t="s">
        <v>246</v>
      </c>
      <c r="D2509" s="4" t="s">
        <v>96</v>
      </c>
      <c r="E2509" s="4" t="str">
        <f>IF(COUNTIF($E$2:E2508,"Begin: " &amp; C2509 &amp; "-" &amp; D2509 &amp; "-" &amp; H2509)=0,"Begin: " &amp; C2509 &amp; "-" &amp; D2509 &amp; "-" &amp; H2509,IF((C2509 &amp; "-" &amp; D2509 &amp; "-" &amp; H2509)&lt;&gt;(C2510 &amp; "-" &amp; D2510 &amp; "-" &amp; H2510),"End: " &amp; C2509 &amp; "-" &amp; D2509 &amp; "-" &amp; H2509,""))</f>
        <v/>
      </c>
      <c r="F2509" s="4" t="str">
        <f t="shared" si="555"/>
        <v>Wall Street Journal-10Yr Treasury Yield-04-2019</v>
      </c>
      <c r="G2509" s="7">
        <v>43565</v>
      </c>
      <c r="H2509" s="7" t="str">
        <f t="shared" si="556"/>
        <v>04-2019</v>
      </c>
      <c r="I2509" s="7" t="str">
        <f t="shared" ca="1" si="557"/>
        <v>Wall Street Journal: High Frequency Economics-10Yr Treasury Yield-04-2019</v>
      </c>
      <c r="J2509" s="4" t="str">
        <f t="shared" ca="1" si="558"/>
        <v>10Yr Treasury Yield-High Frequency Economics:04-2019</v>
      </c>
      <c r="K2509" t="s">
        <v>227</v>
      </c>
      <c r="CK2509">
        <v>2.6</v>
      </c>
      <c r="CM2509">
        <v>2.8</v>
      </c>
      <c r="CO2509">
        <v>2.8</v>
      </c>
      <c r="CQ2509">
        <v>2.8</v>
      </c>
    </row>
    <row r="2510" spans="1:99" x14ac:dyDescent="0.55000000000000004">
      <c r="A2510" s="4" t="str">
        <f t="shared" ca="1" si="553"/>
        <v>Stifel, Nicoulas and Company, Incorporated (formerly Sterne Agee)</v>
      </c>
      <c r="B2510" s="4" t="str">
        <f t="shared" si="554"/>
        <v>Lindsey Piegza</v>
      </c>
      <c r="C2510" s="4" t="s">
        <v>246</v>
      </c>
      <c r="D2510" s="4" t="s">
        <v>96</v>
      </c>
      <c r="E2510" s="4" t="str">
        <f>IF(COUNTIF($E$2:E2509,"Begin: " &amp; C2510 &amp; "-" &amp; D2510 &amp; "-" &amp; H2510)=0,"Begin: " &amp; C2510 &amp; "-" &amp; D2510 &amp; "-" &amp; H2510,IF((C2510 &amp; "-" &amp; D2510 &amp; "-" &amp; H2510)&lt;&gt;(C2511 &amp; "-" &amp; D2511 &amp; "-" &amp; H2511),"End: " &amp; C2510 &amp; "-" &amp; D2510 &amp; "-" &amp; H2510,""))</f>
        <v/>
      </c>
      <c r="F2510" s="4" t="str">
        <f t="shared" si="555"/>
        <v>Wall Street Journal-10Yr Treasury Yield-04-2019</v>
      </c>
      <c r="G2510" s="7">
        <v>43565</v>
      </c>
      <c r="H2510" s="7" t="str">
        <f t="shared" si="556"/>
        <v>04-2019</v>
      </c>
      <c r="I2510" s="7" t="str">
        <f t="shared" ca="1" si="557"/>
        <v>Wall Street Journal: Stifel, Nicoulas and Company, Incorporated (formerly Sterne Agee)-10Yr Treasury Yield-04-2019</v>
      </c>
      <c r="J2510" s="4" t="str">
        <f t="shared" ca="1" si="558"/>
        <v>10Yr Treasury Yield-Stifel, Nicoulas and Company, Incorporated (formerly Sterne Agee):04-2019</v>
      </c>
      <c r="K2510" t="s">
        <v>675</v>
      </c>
    </row>
    <row r="2511" spans="1:99" x14ac:dyDescent="0.55000000000000004">
      <c r="A2511" s="4" t="str">
        <f t="shared" ca="1" si="553"/>
        <v>Macroeconomic Advisers</v>
      </c>
      <c r="B2511" s="4" t="str">
        <f t="shared" si="554"/>
        <v>Dr. Joel Prakken/ Chris Varvares</v>
      </c>
      <c r="C2511" s="4" t="s">
        <v>246</v>
      </c>
      <c r="D2511" s="4" t="s">
        <v>96</v>
      </c>
      <c r="E2511" s="4" t="str">
        <f>IF(COUNTIF($E$2:E2510,"Begin: " &amp; C2511 &amp; "-" &amp; D2511 &amp; "-" &amp; H2511)=0,"Begin: " &amp; C2511 &amp; "-" &amp; D2511 &amp; "-" &amp; H2511,IF((C2511 &amp; "-" &amp; D2511 &amp; "-" &amp; H2511)&lt;&gt;(C2512 &amp; "-" &amp; D2512 &amp; "-" &amp; H2512),"End: " &amp; C2511 &amp; "-" &amp; D2511 &amp; "-" &amp; H2511,""))</f>
        <v/>
      </c>
      <c r="F2511" s="4" t="str">
        <f t="shared" si="555"/>
        <v>Wall Street Journal-10Yr Treasury Yield-04-2019</v>
      </c>
      <c r="G2511" s="7">
        <v>43565</v>
      </c>
      <c r="H2511" s="7" t="str">
        <f t="shared" si="556"/>
        <v>04-2019</v>
      </c>
      <c r="I2511" s="7" t="str">
        <f t="shared" ca="1" si="557"/>
        <v>Wall Street Journal: Macroeconomic Advisers-10Yr Treasury Yield-04-2019</v>
      </c>
      <c r="J2511" s="4" t="str">
        <f t="shared" ca="1" si="558"/>
        <v>10Yr Treasury Yield-Macroeconomic Advisers:04-2019</v>
      </c>
      <c r="K2511" t="s">
        <v>228</v>
      </c>
      <c r="CK2511">
        <v>2.65</v>
      </c>
      <c r="CM2511">
        <v>2.82</v>
      </c>
      <c r="CO2511">
        <v>2.96</v>
      </c>
      <c r="CQ2511">
        <v>3.05</v>
      </c>
      <c r="CS2511">
        <v>3.14</v>
      </c>
      <c r="CU2511">
        <v>3.21</v>
      </c>
    </row>
    <row r="2512" spans="1:99" x14ac:dyDescent="0.55000000000000004">
      <c r="A2512" s="4" t="str">
        <f t="shared" ca="1" si="553"/>
        <v>Ameriprise Financial</v>
      </c>
      <c r="B2512" s="4" t="str">
        <f t="shared" si="554"/>
        <v>Russell Price</v>
      </c>
      <c r="C2512" s="4" t="s">
        <v>246</v>
      </c>
      <c r="D2512" s="4" t="s">
        <v>96</v>
      </c>
      <c r="E2512" s="4" t="str">
        <f>IF(COUNTIF($E$2:E2511,"Begin: " &amp; C2512 &amp; "-" &amp; D2512 &amp; "-" &amp; H2512)=0,"Begin: " &amp; C2512 &amp; "-" &amp; D2512 &amp; "-" &amp; H2512,IF((C2512 &amp; "-" &amp; D2512 &amp; "-" &amp; H2512)&lt;&gt;(C2513 &amp; "-" &amp; D2513 &amp; "-" &amp; H2513),"End: " &amp; C2512 &amp; "-" &amp; D2512 &amp; "-" &amp; H2512,""))</f>
        <v/>
      </c>
      <c r="F2512" s="4" t="str">
        <f t="shared" si="555"/>
        <v>Wall Street Journal-10Yr Treasury Yield-04-2019</v>
      </c>
      <c r="G2512" s="7">
        <v>43565</v>
      </c>
      <c r="H2512" s="7" t="str">
        <f t="shared" si="556"/>
        <v>04-2019</v>
      </c>
      <c r="I2512" s="7" t="str">
        <f t="shared" ca="1" si="557"/>
        <v>Wall Street Journal: Ameriprise Financial-10Yr Treasury Yield-04-2019</v>
      </c>
      <c r="J2512" s="4" t="str">
        <f t="shared" ca="1" si="558"/>
        <v>10Yr Treasury Yield-Ameriprise Financial:04-2019</v>
      </c>
      <c r="K2512" t="s">
        <v>441</v>
      </c>
      <c r="CK2512">
        <v>2.9</v>
      </c>
      <c r="CM2512">
        <v>3</v>
      </c>
      <c r="CO2512">
        <v>3.2</v>
      </c>
      <c r="CQ2512">
        <v>3.2</v>
      </c>
      <c r="CS2512">
        <v>3.3</v>
      </c>
      <c r="CU2512">
        <v>3.3</v>
      </c>
    </row>
    <row r="2513" spans="1:99" x14ac:dyDescent="0.55000000000000004">
      <c r="A2513" s="4" t="str">
        <f t="shared" ca="1" si="553"/>
        <v>Eaton Corp.</v>
      </c>
      <c r="B2513" s="4" t="str">
        <f t="shared" si="554"/>
        <v>Arun Raha *</v>
      </c>
      <c r="C2513" s="4" t="s">
        <v>246</v>
      </c>
      <c r="D2513" s="4" t="s">
        <v>96</v>
      </c>
      <c r="E2513" s="4" t="str">
        <f>IF(COUNTIF($E$2:E2512,"Begin: " &amp; C2513 &amp; "-" &amp; D2513 &amp; "-" &amp; H2513)=0,"Begin: " &amp; C2513 &amp; "-" &amp; D2513 &amp; "-" &amp; H2513,IF((C2513 &amp; "-" &amp; D2513 &amp; "-" &amp; H2513)&lt;&gt;(C2514 &amp; "-" &amp; D2514 &amp; "-" &amp; H2514),"End: " &amp; C2513 &amp; "-" &amp; D2513 &amp; "-" &amp; H2513,""))</f>
        <v/>
      </c>
      <c r="F2513" s="4" t="str">
        <f t="shared" si="555"/>
        <v>Wall Street Journal-10Yr Treasury Yield-04-2019</v>
      </c>
      <c r="G2513" s="7">
        <v>43565</v>
      </c>
      <c r="H2513" s="7" t="str">
        <f t="shared" si="556"/>
        <v>04-2019</v>
      </c>
      <c r="I2513" s="7" t="str">
        <f t="shared" ca="1" si="557"/>
        <v>Wall Street Journal: Eaton Corp.-10Yr Treasury Yield-04-2019</v>
      </c>
      <c r="J2513" s="4" t="str">
        <f t="shared" ca="1" si="558"/>
        <v>10Yr Treasury Yield-Eaton Corp.:04-2019</v>
      </c>
      <c r="K2513" t="s">
        <v>678</v>
      </c>
    </row>
    <row r="2514" spans="1:99" x14ac:dyDescent="0.55000000000000004">
      <c r="A2514" s="4" t="str">
        <f t="shared" ca="1" si="553"/>
        <v>Point Loma Nazarene University</v>
      </c>
      <c r="B2514" s="4" t="str">
        <f t="shared" si="554"/>
        <v>Lynn Reaser</v>
      </c>
      <c r="C2514" s="4" t="s">
        <v>246</v>
      </c>
      <c r="D2514" s="4" t="s">
        <v>96</v>
      </c>
      <c r="E2514" s="4" t="str">
        <f>IF(COUNTIF($E$2:E2513,"Begin: " &amp; C2514 &amp; "-" &amp; D2514 &amp; "-" &amp; H2514)=0,"Begin: " &amp; C2514 &amp; "-" &amp; D2514 &amp; "-" &amp; H2514,IF((C2514 &amp; "-" &amp; D2514 &amp; "-" &amp; H2514)&lt;&gt;(C2515 &amp; "-" &amp; D2515 &amp; "-" &amp; H2515),"End: " &amp; C2514 &amp; "-" &amp; D2514 &amp; "-" &amp; H2514,""))</f>
        <v/>
      </c>
      <c r="F2514" s="4" t="str">
        <f t="shared" si="555"/>
        <v>Wall Street Journal-10Yr Treasury Yield-04-2019</v>
      </c>
      <c r="G2514" s="7">
        <v>43565</v>
      </c>
      <c r="H2514" s="7" t="str">
        <f t="shared" si="556"/>
        <v>04-2019</v>
      </c>
      <c r="I2514" s="7" t="str">
        <f t="shared" ca="1" si="557"/>
        <v>Wall Street Journal: Point Loma Nazarene University-10Yr Treasury Yield-04-2019</v>
      </c>
      <c r="J2514" s="4" t="str">
        <f t="shared" ca="1" si="558"/>
        <v>10Yr Treasury Yield-Point Loma Nazarene University:04-2019</v>
      </c>
      <c r="K2514" t="s">
        <v>658</v>
      </c>
      <c r="CK2514">
        <v>2.65</v>
      </c>
      <c r="CM2514">
        <v>2.75</v>
      </c>
      <c r="CO2514">
        <v>2.85</v>
      </c>
      <c r="CQ2514">
        <v>3</v>
      </c>
      <c r="CS2514">
        <v>2.9</v>
      </c>
      <c r="CU2514">
        <v>2.8</v>
      </c>
    </row>
    <row r="2515" spans="1:99" x14ac:dyDescent="0.55000000000000004">
      <c r="A2515" s="4" t="str">
        <f t="shared" ca="1" si="553"/>
        <v>Deutsche Bank</v>
      </c>
      <c r="B2515" s="4" t="str">
        <f t="shared" si="554"/>
        <v>Brett Ryan/Matthew Luzzetti</v>
      </c>
      <c r="C2515" s="4" t="s">
        <v>246</v>
      </c>
      <c r="D2515" s="4" t="s">
        <v>96</v>
      </c>
      <c r="E2515" s="4" t="str">
        <f>IF(COUNTIF($E$2:E2514,"Begin: " &amp; C2515 &amp; "-" &amp; D2515 &amp; "-" &amp; H2515)=0,"Begin: " &amp; C2515 &amp; "-" &amp; D2515 &amp; "-" &amp; H2515,IF((C2515 &amp; "-" &amp; D2515 &amp; "-" &amp; H2515)&lt;&gt;(C2516 &amp; "-" &amp; D2516 &amp; "-" &amp; H2516),"End: " &amp; C2515 &amp; "-" &amp; D2515 &amp; "-" &amp; H2515,""))</f>
        <v/>
      </c>
      <c r="F2515" s="4" t="str">
        <f t="shared" si="555"/>
        <v>Wall Street Journal-10Yr Treasury Yield-04-2019</v>
      </c>
      <c r="G2515" s="7">
        <v>43565</v>
      </c>
      <c r="H2515" s="7" t="str">
        <f t="shared" si="556"/>
        <v>04-2019</v>
      </c>
      <c r="I2515" s="7" t="str">
        <f t="shared" ca="1" si="557"/>
        <v>Wall Street Journal: Deutsche Bank-10Yr Treasury Yield-04-2019</v>
      </c>
      <c r="J2515" s="4" t="str">
        <f t="shared" ca="1" si="558"/>
        <v>10Yr Treasury Yield-Deutsche Bank:04-2019</v>
      </c>
      <c r="K2515" t="s">
        <v>804</v>
      </c>
      <c r="CK2515">
        <v>2.4500000000000002</v>
      </c>
      <c r="CM2515">
        <v>2.4</v>
      </c>
      <c r="CO2515">
        <v>2.35</v>
      </c>
      <c r="CQ2515">
        <v>2.35</v>
      </c>
      <c r="CS2515">
        <v>2.2999999999999998</v>
      </c>
      <c r="CU2515">
        <v>2.2999999999999998</v>
      </c>
    </row>
    <row r="2516" spans="1:99" x14ac:dyDescent="0.55000000000000004">
      <c r="A2516" s="4" t="str">
        <f t="shared" ca="1" si="553"/>
        <v>Prestige Economics LLC</v>
      </c>
      <c r="B2516" s="4" t="str">
        <f t="shared" si="554"/>
        <v>Jason Schenker *</v>
      </c>
      <c r="C2516" s="4" t="s">
        <v>246</v>
      </c>
      <c r="D2516" s="4" t="s">
        <v>96</v>
      </c>
      <c r="E2516" s="4" t="str">
        <f>IF(COUNTIF($E$2:E2515,"Begin: " &amp; C2516 &amp; "-" &amp; D2516 &amp; "-" &amp; H2516)=0,"Begin: " &amp; C2516 &amp; "-" &amp; D2516 &amp; "-" &amp; H2516,IF((C2516 &amp; "-" &amp; D2516 &amp; "-" &amp; H2516)&lt;&gt;(C2517 &amp; "-" &amp; D2517 &amp; "-" &amp; H2517),"End: " &amp; C2516 &amp; "-" &amp; D2516 &amp; "-" &amp; H2516,""))</f>
        <v/>
      </c>
      <c r="F2516" s="4" t="str">
        <f t="shared" si="555"/>
        <v>Wall Street Journal-10Yr Treasury Yield-04-2019</v>
      </c>
      <c r="G2516" s="7">
        <v>43565</v>
      </c>
      <c r="H2516" s="7" t="str">
        <f t="shared" si="556"/>
        <v>04-2019</v>
      </c>
      <c r="I2516" s="7" t="str">
        <f t="shared" ca="1" si="557"/>
        <v>Wall Street Journal: Prestige Economics LLC-10Yr Treasury Yield-04-2019</v>
      </c>
      <c r="J2516" s="4" t="str">
        <f t="shared" ca="1" si="558"/>
        <v>10Yr Treasury Yield-Prestige Economics LLC:04-2019</v>
      </c>
      <c r="K2516" t="s">
        <v>767</v>
      </c>
    </row>
    <row r="2517" spans="1:99" x14ac:dyDescent="0.55000000000000004">
      <c r="A2517" s="4" t="str">
        <f t="shared" ca="1" si="553"/>
        <v>Pantheon Macroeconomics</v>
      </c>
      <c r="B2517" s="4" t="str">
        <f t="shared" si="554"/>
        <v>Ian Shepherdson</v>
      </c>
      <c r="C2517" s="4" t="s">
        <v>246</v>
      </c>
      <c r="D2517" s="4" t="s">
        <v>96</v>
      </c>
      <c r="E2517" s="4" t="str">
        <f>IF(COUNTIF($E$2:E2516,"Begin: " &amp; C2517 &amp; "-" &amp; D2517 &amp; "-" &amp; H2517)=0,"Begin: " &amp; C2517 &amp; "-" &amp; D2517 &amp; "-" &amp; H2517,IF((C2517 &amp; "-" &amp; D2517 &amp; "-" &amp; H2517)&lt;&gt;(C2518 &amp; "-" &amp; D2518 &amp; "-" &amp; H2518),"End: " &amp; C2517 &amp; "-" &amp; D2517 &amp; "-" &amp; H2517,""))</f>
        <v/>
      </c>
      <c r="F2517" s="4" t="str">
        <f t="shared" si="555"/>
        <v>Wall Street Journal-10Yr Treasury Yield-04-2019</v>
      </c>
      <c r="G2517" s="7">
        <v>43565</v>
      </c>
      <c r="H2517" s="7" t="str">
        <f t="shared" si="556"/>
        <v>04-2019</v>
      </c>
      <c r="I2517" s="7" t="str">
        <f t="shared" ca="1" si="557"/>
        <v>Wall Street Journal: Pantheon Macroeconomics-10Yr Treasury Yield-04-2019</v>
      </c>
      <c r="J2517" s="4" t="str">
        <f t="shared" ca="1" si="558"/>
        <v>10Yr Treasury Yield-Pantheon Macroeconomics:04-2019</v>
      </c>
      <c r="K2517" t="s">
        <v>231</v>
      </c>
      <c r="CK2517">
        <v>2.7</v>
      </c>
      <c r="CM2517">
        <v>3.3</v>
      </c>
      <c r="CO2517">
        <v>2.75</v>
      </c>
      <c r="CQ2517">
        <v>2.5</v>
      </c>
      <c r="CS2517">
        <v>1.75</v>
      </c>
      <c r="CU2517">
        <v>2.25</v>
      </c>
    </row>
    <row r="2518" spans="1:99" x14ac:dyDescent="0.55000000000000004">
      <c r="A2518" s="4" t="str">
        <f t="shared" ca="1" si="553"/>
        <v>Decision Economics, Inc.</v>
      </c>
      <c r="B2518" s="4" t="str">
        <f t="shared" si="554"/>
        <v>Allen Sinai</v>
      </c>
      <c r="C2518" s="4" t="s">
        <v>246</v>
      </c>
      <c r="D2518" s="4" t="s">
        <v>96</v>
      </c>
      <c r="E2518" s="4" t="str">
        <f>IF(COUNTIF($E$2:E2517,"Begin: " &amp; C2518 &amp; "-" &amp; D2518 &amp; "-" &amp; H2518)=0,"Begin: " &amp; C2518 &amp; "-" &amp; D2518 &amp; "-" &amp; H2518,IF((C2518 &amp; "-" &amp; D2518 &amp; "-" &amp; H2518)&lt;&gt;(C2519 &amp; "-" &amp; D2519 &amp; "-" &amp; H2519),"End: " &amp; C2518 &amp; "-" &amp; D2518 &amp; "-" &amp; H2518,""))</f>
        <v/>
      </c>
      <c r="F2518" s="4" t="str">
        <f t="shared" si="555"/>
        <v>Wall Street Journal-10Yr Treasury Yield-04-2019</v>
      </c>
      <c r="G2518" s="7">
        <v>43565</v>
      </c>
      <c r="H2518" s="7" t="str">
        <f t="shared" si="556"/>
        <v>04-2019</v>
      </c>
      <c r="I2518" s="7" t="str">
        <f t="shared" ca="1" si="557"/>
        <v>Wall Street Journal: Decision Economics, Inc.-10Yr Treasury Yield-04-2019</v>
      </c>
      <c r="J2518" s="4" t="str">
        <f t="shared" ca="1" si="558"/>
        <v>10Yr Treasury Yield-Decision Economics, Inc.:04-2019</v>
      </c>
      <c r="K2518" t="s">
        <v>233</v>
      </c>
      <c r="CK2518">
        <v>2.65</v>
      </c>
      <c r="CM2518">
        <v>2.98</v>
      </c>
      <c r="CO2518">
        <v>3.15</v>
      </c>
      <c r="CQ2518">
        <v>3.37</v>
      </c>
      <c r="CS2518">
        <v>3.25</v>
      </c>
      <c r="CU2518">
        <v>3.11</v>
      </c>
    </row>
    <row r="2519" spans="1:99" x14ac:dyDescent="0.55000000000000004">
      <c r="A2519" s="4" t="str">
        <f t="shared" ca="1" si="553"/>
        <v>Parsec Financial</v>
      </c>
      <c r="B2519" s="4" t="str">
        <f t="shared" si="554"/>
        <v>James F. Smith</v>
      </c>
      <c r="C2519" s="4" t="s">
        <v>246</v>
      </c>
      <c r="D2519" s="4" t="s">
        <v>96</v>
      </c>
      <c r="E2519" s="4" t="str">
        <f>IF(COUNTIF($E$2:E2518,"Begin: " &amp; C2519 &amp; "-" &amp; D2519 &amp; "-" &amp; H2519)=0,"Begin: " &amp; C2519 &amp; "-" &amp; D2519 &amp; "-" &amp; H2519,IF((C2519 &amp; "-" &amp; D2519 &amp; "-" &amp; H2519)&lt;&gt;(C2520 &amp; "-" &amp; D2520 &amp; "-" &amp; H2520),"End: " &amp; C2519 &amp; "-" &amp; D2519 &amp; "-" &amp; H2519,""))</f>
        <v/>
      </c>
      <c r="F2519" s="4" t="str">
        <f t="shared" si="555"/>
        <v>Wall Street Journal-10Yr Treasury Yield-04-2019</v>
      </c>
      <c r="G2519" s="7">
        <v>43565</v>
      </c>
      <c r="H2519" s="7" t="str">
        <f t="shared" si="556"/>
        <v>04-2019</v>
      </c>
      <c r="I2519" s="7" t="str">
        <f t="shared" ca="1" si="557"/>
        <v>Wall Street Journal: Parsec Financial-10Yr Treasury Yield-04-2019</v>
      </c>
      <c r="J2519" s="4" t="str">
        <f t="shared" ca="1" si="558"/>
        <v>10Yr Treasury Yield-Parsec Financial:04-2019</v>
      </c>
      <c r="K2519" t="s">
        <v>234</v>
      </c>
      <c r="CK2519">
        <v>2.71</v>
      </c>
      <c r="CM2519">
        <v>2.92</v>
      </c>
      <c r="CO2519">
        <v>3.05</v>
      </c>
      <c r="CQ2519">
        <v>3.47</v>
      </c>
      <c r="CS2519">
        <v>3.23</v>
      </c>
      <c r="CU2519">
        <v>3.11</v>
      </c>
    </row>
    <row r="2520" spans="1:99" x14ac:dyDescent="0.55000000000000004">
      <c r="A2520" s="4" t="str">
        <f t="shared" ca="1" si="553"/>
        <v>Univ of Central FL</v>
      </c>
      <c r="B2520" s="4" t="str">
        <f t="shared" si="554"/>
        <v>Sean M. Snaith</v>
      </c>
      <c r="C2520" s="4" t="s">
        <v>246</v>
      </c>
      <c r="D2520" s="4" t="s">
        <v>96</v>
      </c>
      <c r="E2520" s="4" t="str">
        <f>IF(COUNTIF($E$2:E2519,"Begin: " &amp; C2520 &amp; "-" &amp; D2520 &amp; "-" &amp; H2520)=0,"Begin: " &amp; C2520 &amp; "-" &amp; D2520 &amp; "-" &amp; H2520,IF((C2520 &amp; "-" &amp; D2520 &amp; "-" &amp; H2520)&lt;&gt;(C2521 &amp; "-" &amp; D2521 &amp; "-" &amp; H2521),"End: " &amp; C2520 &amp; "-" &amp; D2520 &amp; "-" &amp; H2520,""))</f>
        <v/>
      </c>
      <c r="F2520" s="4" t="str">
        <f t="shared" si="555"/>
        <v>Wall Street Journal-10Yr Treasury Yield-04-2019</v>
      </c>
      <c r="G2520" s="7">
        <v>43565</v>
      </c>
      <c r="H2520" s="7" t="str">
        <f t="shared" si="556"/>
        <v>04-2019</v>
      </c>
      <c r="I2520" s="7" t="str">
        <f t="shared" ca="1" si="557"/>
        <v>Wall Street Journal: Univ of Central FL-10Yr Treasury Yield-04-2019</v>
      </c>
      <c r="J2520" s="4" t="str">
        <f t="shared" ca="1" si="558"/>
        <v>10Yr Treasury Yield-Univ of Central FL:04-2019</v>
      </c>
      <c r="K2520" t="s">
        <v>235</v>
      </c>
      <c r="CK2520">
        <v>2.69</v>
      </c>
      <c r="CM2520">
        <v>2.89</v>
      </c>
      <c r="CO2520">
        <v>3.2</v>
      </c>
      <c r="CQ2520">
        <v>3.4</v>
      </c>
      <c r="CS2520">
        <v>3.49</v>
      </c>
      <c r="CU2520">
        <v>3.51</v>
      </c>
    </row>
    <row r="2521" spans="1:99" x14ac:dyDescent="0.55000000000000004">
      <c r="A2521" s="4" t="str">
        <f t="shared" ca="1" si="553"/>
        <v>SS Economics</v>
      </c>
      <c r="B2521" s="4" t="str">
        <f t="shared" si="554"/>
        <v>Sung Won Sohn</v>
      </c>
      <c r="C2521" s="4" t="s">
        <v>246</v>
      </c>
      <c r="D2521" s="4" t="s">
        <v>96</v>
      </c>
      <c r="E2521" s="4" t="str">
        <f>IF(COUNTIF($E$2:E2520,"Begin: " &amp; C2521 &amp; "-" &amp; D2521 &amp; "-" &amp; H2521)=0,"Begin: " &amp; C2521 &amp; "-" &amp; D2521 &amp; "-" &amp; H2521,IF((C2521 &amp; "-" &amp; D2521 &amp; "-" &amp; H2521)&lt;&gt;(C2522 &amp; "-" &amp; D2522 &amp; "-" &amp; H2522),"End: " &amp; C2521 &amp; "-" &amp; D2521 &amp; "-" &amp; H2521,""))</f>
        <v/>
      </c>
      <c r="F2521" s="4" t="str">
        <f t="shared" si="555"/>
        <v>Wall Street Journal-10Yr Treasury Yield-04-2019</v>
      </c>
      <c r="G2521" s="7">
        <v>43565</v>
      </c>
      <c r="H2521" s="7" t="str">
        <f t="shared" si="556"/>
        <v>04-2019</v>
      </c>
      <c r="I2521" s="7" t="str">
        <f t="shared" ca="1" si="557"/>
        <v>Wall Street Journal: SS Economics-10Yr Treasury Yield-04-2019</v>
      </c>
      <c r="J2521" s="4" t="str">
        <f t="shared" ca="1" si="558"/>
        <v>10Yr Treasury Yield-SS Economics:04-2019</v>
      </c>
      <c r="K2521" t="s">
        <v>785</v>
      </c>
    </row>
    <row r="2522" spans="1:99" x14ac:dyDescent="0.55000000000000004">
      <c r="A2522" s="4" t="str">
        <f t="shared" ref="A2522:A2532" ca="1" si="559">IF(ISERROR(IF(C2522="GIOA",INDEX(List_AnonymousForecasters,MATCH(LEFT(K2522,FIND(":",K2522,1)-1),List_IndividualForecasters,0),1),INDEX(List_FirmNamesOmega,MATCH(LEFT(K2522,FIND(":",K2522,1)-1),List_FirmNamesAlpha,0),1))),LEFT(K2522,FIND(":",K2522,1)-1),IF(C2522="GIOA",INDEX(List_AnonymousForecasters,MATCH(LEFT(K2522,FIND(":",K2522,1)-1),List_IndividualForecasters,0),1),INDEX(List_FirmNamesOmega,MATCH(LEFT(K2522,FIND(":",K2522,1)-1),List_FirmNamesAlpha,0),1)))</f>
        <v>Pierpont Securities</v>
      </c>
      <c r="B2522" s="4" t="str">
        <f t="shared" ref="B2522:B2532" si="560">MID(K2522,FIND(":",K2522,1)+2,LEN(K2522)-FIND(":",K2522,1))</f>
        <v>Stephen Stanley</v>
      </c>
      <c r="C2522" s="4" t="s">
        <v>246</v>
      </c>
      <c r="D2522" s="4" t="s">
        <v>96</v>
      </c>
      <c r="E2522" s="4" t="str">
        <f>IF(COUNTIF($E$2:E2521,"Begin: " &amp; C2522 &amp; "-" &amp; D2522 &amp; "-" &amp; H2522)=0,"Begin: " &amp; C2522 &amp; "-" &amp; D2522 &amp; "-" &amp; H2522,IF((C2522 &amp; "-" &amp; D2522 &amp; "-" &amp; H2522)&lt;&gt;(C2523 &amp; "-" &amp; D2523 &amp; "-" &amp; H2523),"End: " &amp; C2522 &amp; "-" &amp; D2522 &amp; "-" &amp; H2522,""))</f>
        <v/>
      </c>
      <c r="F2522" s="4" t="str">
        <f t="shared" ref="F2522:F2532" si="561">C2522 &amp; "-" &amp; D2522 &amp; "-" &amp; H2522</f>
        <v>Wall Street Journal-10Yr Treasury Yield-04-2019</v>
      </c>
      <c r="G2522" s="7">
        <v>43565</v>
      </c>
      <c r="H2522" s="7" t="str">
        <f t="shared" ref="H2522:H2532" si="562">TEXT(MONTH(G2522),"00") &amp; "-" &amp; TEXT(YEAR(G2522),"0000")</f>
        <v>04-2019</v>
      </c>
      <c r="I2522" s="7" t="str">
        <f t="shared" ref="I2522:I2532" ca="1" si="563">C2522 &amp; ": " &amp; A2522 &amp; "-" &amp; D2522 &amp; "-" &amp; H2522</f>
        <v>Wall Street Journal: Pierpont Securities-10Yr Treasury Yield-04-2019</v>
      </c>
      <c r="J2522" s="4" t="str">
        <f t="shared" ref="J2522:J2532" ca="1" si="564">D2522 &amp; "-" &amp; A2522 &amp; ":" &amp; TEXT(MONTH(G2522),"00") &amp; "-" &amp; TEXT(YEAR(G2522),"0000")</f>
        <v>10Yr Treasury Yield-Pierpont Securities:04-2019</v>
      </c>
      <c r="K2522" t="s">
        <v>238</v>
      </c>
      <c r="CK2522">
        <v>2.7</v>
      </c>
      <c r="CM2522">
        <v>3.4</v>
      </c>
      <c r="CO2522">
        <v>3.7</v>
      </c>
      <c r="CQ2522">
        <v>3.85</v>
      </c>
      <c r="CS2522">
        <v>4.05</v>
      </c>
      <c r="CU2522">
        <v>4.2</v>
      </c>
    </row>
    <row r="2523" spans="1:99" x14ac:dyDescent="0.55000000000000004">
      <c r="A2523" s="4" t="str">
        <f t="shared" ca="1" si="559"/>
        <v>Economic Analysis Associates Inc.</v>
      </c>
      <c r="B2523" s="4" t="str">
        <f t="shared" si="560"/>
        <v>Susan M. Sterne</v>
      </c>
      <c r="C2523" s="4" t="s">
        <v>246</v>
      </c>
      <c r="D2523" s="4" t="s">
        <v>96</v>
      </c>
      <c r="E2523" s="4" t="str">
        <f>IF(COUNTIF($E$2:E2522,"Begin: " &amp; C2523 &amp; "-" &amp; D2523 &amp; "-" &amp; H2523)=0,"Begin: " &amp; C2523 &amp; "-" &amp; D2523 &amp; "-" &amp; H2523,IF((C2523 &amp; "-" &amp; D2523 &amp; "-" &amp; H2523)&lt;&gt;(C2524 &amp; "-" &amp; D2524 &amp; "-" &amp; H2524),"End: " &amp; C2523 &amp; "-" &amp; D2523 &amp; "-" &amp; H2523,""))</f>
        <v/>
      </c>
      <c r="F2523" s="4" t="str">
        <f t="shared" si="561"/>
        <v>Wall Street Journal-10Yr Treasury Yield-04-2019</v>
      </c>
      <c r="G2523" s="7">
        <v>43565</v>
      </c>
      <c r="H2523" s="7" t="str">
        <f t="shared" si="562"/>
        <v>04-2019</v>
      </c>
      <c r="I2523" s="7" t="str">
        <f t="shared" ca="1" si="563"/>
        <v>Wall Street Journal: Economic Analysis Associates Inc.-10Yr Treasury Yield-04-2019</v>
      </c>
      <c r="J2523" s="4" t="str">
        <f t="shared" ca="1" si="564"/>
        <v>10Yr Treasury Yield-Economic Analysis Associates Inc.:04-2019</v>
      </c>
      <c r="K2523" t="s">
        <v>239</v>
      </c>
      <c r="CK2523">
        <v>2.5499999999999998</v>
      </c>
      <c r="CM2523">
        <v>2.7</v>
      </c>
      <c r="CO2523">
        <v>2.9</v>
      </c>
      <c r="CQ2523">
        <v>2.8</v>
      </c>
      <c r="CS2523">
        <v>2.75</v>
      </c>
      <c r="CU2523">
        <v>2.7</v>
      </c>
    </row>
    <row r="2524" spans="1:99" x14ac:dyDescent="0.55000000000000004">
      <c r="A2524" s="4" t="str">
        <f t="shared" ca="1" si="559"/>
        <v>CSFB</v>
      </c>
      <c r="B2524" s="4" t="str">
        <f t="shared" si="560"/>
        <v>James Sweeney *</v>
      </c>
      <c r="C2524" s="4" t="s">
        <v>246</v>
      </c>
      <c r="D2524" s="4" t="s">
        <v>96</v>
      </c>
      <c r="E2524" s="4" t="str">
        <f>IF(COUNTIF($E$2:E2523,"Begin: " &amp; C2524 &amp; "-" &amp; D2524 &amp; "-" &amp; H2524)=0,"Begin: " &amp; C2524 &amp; "-" &amp; D2524 &amp; "-" &amp; H2524,IF((C2524 &amp; "-" &amp; D2524 &amp; "-" &amp; H2524)&lt;&gt;(C2525 &amp; "-" &amp; D2525 &amp; "-" &amp; H2525),"End: " &amp; C2524 &amp; "-" &amp; D2524 &amp; "-" &amp; H2524,""))</f>
        <v/>
      </c>
      <c r="F2524" s="4" t="str">
        <f t="shared" si="561"/>
        <v>Wall Street Journal-10Yr Treasury Yield-04-2019</v>
      </c>
      <c r="G2524" s="7">
        <v>43565</v>
      </c>
      <c r="H2524" s="7" t="str">
        <f t="shared" si="562"/>
        <v>04-2019</v>
      </c>
      <c r="I2524" s="7" t="str">
        <f t="shared" ca="1" si="563"/>
        <v>Wall Street Journal: CSFB-10Yr Treasury Yield-04-2019</v>
      </c>
      <c r="J2524" s="4" t="str">
        <f t="shared" ca="1" si="564"/>
        <v>10Yr Treasury Yield-CSFB:04-2019</v>
      </c>
      <c r="K2524" t="s">
        <v>753</v>
      </c>
    </row>
    <row r="2525" spans="1:99" x14ac:dyDescent="0.55000000000000004">
      <c r="A2525" s="4" t="str">
        <f t="shared" ca="1" si="559"/>
        <v>American Chemisty Council</v>
      </c>
      <c r="B2525" s="4" t="str">
        <f t="shared" si="560"/>
        <v>Kevin Swift</v>
      </c>
      <c r="C2525" s="4" t="s">
        <v>246</v>
      </c>
      <c r="D2525" s="4" t="s">
        <v>96</v>
      </c>
      <c r="E2525" s="4" t="str">
        <f>IF(COUNTIF($E$2:E2524,"Begin: " &amp; C2525 &amp; "-" &amp; D2525 &amp; "-" &amp; H2525)=0,"Begin: " &amp; C2525 &amp; "-" &amp; D2525 &amp; "-" &amp; H2525,IF((C2525 &amp; "-" &amp; D2525 &amp; "-" &amp; H2525)&lt;&gt;(C2526 &amp; "-" &amp; D2526 &amp; "-" &amp; H2526),"End: " &amp; C2525 &amp; "-" &amp; D2525 &amp; "-" &amp; H2525,""))</f>
        <v/>
      </c>
      <c r="F2525" s="4" t="str">
        <f t="shared" si="561"/>
        <v>Wall Street Journal-10Yr Treasury Yield-04-2019</v>
      </c>
      <c r="G2525" s="7">
        <v>43565</v>
      </c>
      <c r="H2525" s="7" t="str">
        <f t="shared" si="562"/>
        <v>04-2019</v>
      </c>
      <c r="I2525" s="7" t="str">
        <f t="shared" ca="1" si="563"/>
        <v>Wall Street Journal: American Chemisty Council-10Yr Treasury Yield-04-2019</v>
      </c>
      <c r="J2525" s="4" t="str">
        <f t="shared" ca="1" si="564"/>
        <v>10Yr Treasury Yield-American Chemisty Council:04-2019</v>
      </c>
      <c r="K2525" t="s">
        <v>443</v>
      </c>
      <c r="CK2525">
        <v>2.4500000000000002</v>
      </c>
      <c r="CM2525">
        <v>2.6</v>
      </c>
      <c r="CO2525">
        <v>2.5</v>
      </c>
      <c r="CQ2525">
        <v>2.4</v>
      </c>
      <c r="CS2525">
        <v>2.2999999999999998</v>
      </c>
      <c r="CU2525">
        <v>2.15</v>
      </c>
    </row>
    <row r="2526" spans="1:99" x14ac:dyDescent="0.55000000000000004">
      <c r="A2526" s="4" t="str">
        <f t="shared" ca="1" si="559"/>
        <v>Grant Thornton</v>
      </c>
      <c r="B2526" s="4" t="str">
        <f t="shared" si="560"/>
        <v>Diane Swonk</v>
      </c>
      <c r="C2526" s="4" t="s">
        <v>246</v>
      </c>
      <c r="D2526" s="4" t="s">
        <v>96</v>
      </c>
      <c r="E2526" s="4" t="str">
        <f>IF(COUNTIF($E$2:E2525,"Begin: " &amp; C2526 &amp; "-" &amp; D2526 &amp; "-" &amp; H2526)=0,"Begin: " &amp; C2526 &amp; "-" &amp; D2526 &amp; "-" &amp; H2526,IF((C2526 &amp; "-" &amp; D2526 &amp; "-" &amp; H2526)&lt;&gt;(C2527 &amp; "-" &amp; D2527 &amp; "-" &amp; H2527),"End: " &amp; C2526 &amp; "-" &amp; D2526 &amp; "-" &amp; H2526,""))</f>
        <v/>
      </c>
      <c r="F2526" s="4" t="str">
        <f t="shared" si="561"/>
        <v>Wall Street Journal-10Yr Treasury Yield-04-2019</v>
      </c>
      <c r="G2526" s="7">
        <v>43565</v>
      </c>
      <c r="H2526" s="7" t="str">
        <f t="shared" si="562"/>
        <v>04-2019</v>
      </c>
      <c r="I2526" s="7" t="str">
        <f t="shared" ca="1" si="563"/>
        <v>Wall Street Journal: Grant Thornton-10Yr Treasury Yield-04-2019</v>
      </c>
      <c r="J2526" s="4" t="str">
        <f t="shared" ca="1" si="564"/>
        <v>10Yr Treasury Yield-Grant Thornton:04-2019</v>
      </c>
      <c r="K2526" t="s">
        <v>772</v>
      </c>
      <c r="CK2526">
        <v>2.7</v>
      </c>
      <c r="CM2526">
        <v>2.6</v>
      </c>
      <c r="CO2526">
        <v>2.5</v>
      </c>
      <c r="CQ2526">
        <v>2.2999999999999998</v>
      </c>
      <c r="CS2526">
        <v>2.4</v>
      </c>
      <c r="CU2526">
        <v>2.5</v>
      </c>
    </row>
    <row r="2527" spans="1:99" x14ac:dyDescent="0.55000000000000004">
      <c r="A2527" s="4" t="str">
        <f t="shared" ca="1" si="559"/>
        <v>The Northern Trust</v>
      </c>
      <c r="B2527" s="4" t="str">
        <f t="shared" si="560"/>
        <v xml:space="preserve">Carl Tannenbaum </v>
      </c>
      <c r="C2527" s="4" t="s">
        <v>246</v>
      </c>
      <c r="D2527" s="4" t="s">
        <v>96</v>
      </c>
      <c r="E2527" s="4" t="str">
        <f>IF(COUNTIF($E$2:E2526,"Begin: " &amp; C2527 &amp; "-" &amp; D2527 &amp; "-" &amp; H2527)=0,"Begin: " &amp; C2527 &amp; "-" &amp; D2527 &amp; "-" &amp; H2527,IF((C2527 &amp; "-" &amp; D2527 &amp; "-" &amp; H2527)&lt;&gt;(C2528 &amp; "-" &amp; D2528 &amp; "-" &amp; H2528),"End: " &amp; C2527 &amp; "-" &amp; D2527 &amp; "-" &amp; H2527,""))</f>
        <v/>
      </c>
      <c r="F2527" s="4" t="str">
        <f t="shared" si="561"/>
        <v>Wall Street Journal-10Yr Treasury Yield-04-2019</v>
      </c>
      <c r="G2527" s="7">
        <v>43565</v>
      </c>
      <c r="H2527" s="7" t="str">
        <f t="shared" si="562"/>
        <v>04-2019</v>
      </c>
      <c r="I2527" s="7" t="str">
        <f t="shared" ca="1" si="563"/>
        <v>Wall Street Journal: The Northern Trust-10Yr Treasury Yield-04-2019</v>
      </c>
      <c r="J2527" s="4" t="str">
        <f t="shared" ca="1" si="564"/>
        <v>10Yr Treasury Yield-The Northern Trust:04-2019</v>
      </c>
      <c r="K2527" t="s">
        <v>241</v>
      </c>
      <c r="CK2527">
        <v>2.58</v>
      </c>
      <c r="CM2527">
        <v>2.9</v>
      </c>
      <c r="CO2527">
        <v>3.05</v>
      </c>
      <c r="CQ2527">
        <v>3.25</v>
      </c>
      <c r="CS2527">
        <v>3.25</v>
      </c>
      <c r="CU2527">
        <v>3.25</v>
      </c>
    </row>
    <row r="2528" spans="1:99" x14ac:dyDescent="0.55000000000000004">
      <c r="A2528" s="4" t="str">
        <f t="shared" ca="1" si="559"/>
        <v>BNP Paribas</v>
      </c>
      <c r="B2528" s="4" t="str">
        <f t="shared" si="560"/>
        <v>US Economics Team</v>
      </c>
      <c r="C2528" s="4" t="s">
        <v>246</v>
      </c>
      <c r="D2528" s="4" t="s">
        <v>96</v>
      </c>
      <c r="E2528" s="4" t="str">
        <f>IF(COUNTIF($E$2:E2527,"Begin: " &amp; C2528 &amp; "-" &amp; D2528 &amp; "-" &amp; H2528)=0,"Begin: " &amp; C2528 &amp; "-" &amp; D2528 &amp; "-" &amp; H2528,IF((C2528 &amp; "-" &amp; D2528 &amp; "-" &amp; H2528)&lt;&gt;(C2529 &amp; "-" &amp; D2529 &amp; "-" &amp; H2529),"End: " &amp; C2528 &amp; "-" &amp; D2528 &amp; "-" &amp; H2528,""))</f>
        <v/>
      </c>
      <c r="F2528" s="4" t="str">
        <f t="shared" si="561"/>
        <v>Wall Street Journal-10Yr Treasury Yield-04-2019</v>
      </c>
      <c r="G2528" s="7">
        <v>43565</v>
      </c>
      <c r="H2528" s="7" t="str">
        <f t="shared" si="562"/>
        <v>04-2019</v>
      </c>
      <c r="I2528" s="7" t="str">
        <f t="shared" ca="1" si="563"/>
        <v>Wall Street Journal: BNP Paribas-10Yr Treasury Yield-04-2019</v>
      </c>
      <c r="J2528" s="4" t="str">
        <f t="shared" ca="1" si="564"/>
        <v>10Yr Treasury Yield-BNP Paribas:04-2019</v>
      </c>
      <c r="K2528" t="s">
        <v>444</v>
      </c>
      <c r="CK2528">
        <v>2.8</v>
      </c>
      <c r="CM2528">
        <v>2.7</v>
      </c>
      <c r="CQ2528">
        <v>2.5</v>
      </c>
    </row>
    <row r="2529" spans="1:99" x14ac:dyDescent="0.55000000000000004">
      <c r="A2529" s="4" t="str">
        <f t="shared" ca="1" si="559"/>
        <v>The Conference Board</v>
      </c>
      <c r="B2529" s="4" t="str">
        <f t="shared" si="560"/>
        <v>Bart van Ark</v>
      </c>
      <c r="C2529" s="4" t="s">
        <v>246</v>
      </c>
      <c r="D2529" s="4" t="s">
        <v>96</v>
      </c>
      <c r="E2529" s="4" t="str">
        <f>IF(COUNTIF($E$2:E2528,"Begin: " &amp; C2529 &amp; "-" &amp; D2529 &amp; "-" &amp; H2529)=0,"Begin: " &amp; C2529 &amp; "-" &amp; D2529 &amp; "-" &amp; H2529,IF((C2529 &amp; "-" &amp; D2529 &amp; "-" &amp; H2529)&lt;&gt;(C2530 &amp; "-" &amp; D2530 &amp; "-" &amp; H2530),"End: " &amp; C2529 &amp; "-" &amp; D2529 &amp; "-" &amp; H2529,""))</f>
        <v/>
      </c>
      <c r="F2529" s="4" t="str">
        <f t="shared" si="561"/>
        <v>Wall Street Journal-10Yr Treasury Yield-04-2019</v>
      </c>
      <c r="G2529" s="7">
        <v>43565</v>
      </c>
      <c r="H2529" s="7" t="str">
        <f t="shared" si="562"/>
        <v>04-2019</v>
      </c>
      <c r="I2529" s="7" t="str">
        <f t="shared" ca="1" si="563"/>
        <v>Wall Street Journal: The Conference Board-10Yr Treasury Yield-04-2019</v>
      </c>
      <c r="J2529" s="4" t="str">
        <f t="shared" ca="1" si="564"/>
        <v>10Yr Treasury Yield-The Conference Board:04-2019</v>
      </c>
      <c r="K2529" t="s">
        <v>242</v>
      </c>
      <c r="CK2529">
        <v>2.5</v>
      </c>
      <c r="CM2529">
        <v>2.5299999999999998</v>
      </c>
      <c r="CO2529">
        <v>2.78</v>
      </c>
      <c r="CQ2529">
        <v>2.78</v>
      </c>
    </row>
    <row r="2530" spans="1:99" x14ac:dyDescent="0.55000000000000004">
      <c r="A2530" s="4" t="str">
        <f t="shared" ca="1" si="559"/>
        <v>First Trust Adv.</v>
      </c>
      <c r="B2530" s="4" t="str">
        <f t="shared" si="560"/>
        <v>Brian S. Wesbury/ Robert Stein</v>
      </c>
      <c r="C2530" s="4" t="s">
        <v>246</v>
      </c>
      <c r="D2530" s="4" t="s">
        <v>96</v>
      </c>
      <c r="E2530" s="4" t="str">
        <f>IF(COUNTIF($E$2:E2529,"Begin: " &amp; C2530 &amp; "-" &amp; D2530 &amp; "-" &amp; H2530)=0,"Begin: " &amp; C2530 &amp; "-" &amp; D2530 &amp; "-" &amp; H2530,IF((C2530 &amp; "-" &amp; D2530 &amp; "-" &amp; H2530)&lt;&gt;(C2531 &amp; "-" &amp; D2531 &amp; "-" &amp; H2531),"End: " &amp; C2530 &amp; "-" &amp; D2530 &amp; "-" &amp; H2530,""))</f>
        <v/>
      </c>
      <c r="F2530" s="4" t="str">
        <f t="shared" si="561"/>
        <v>Wall Street Journal-10Yr Treasury Yield-04-2019</v>
      </c>
      <c r="G2530" s="7">
        <v>43565</v>
      </c>
      <c r="H2530" s="7" t="str">
        <f t="shared" si="562"/>
        <v>04-2019</v>
      </c>
      <c r="I2530" s="7" t="str">
        <f t="shared" ca="1" si="563"/>
        <v>Wall Street Journal: First Trust Adv.-10Yr Treasury Yield-04-2019</v>
      </c>
      <c r="J2530" s="4" t="str">
        <f t="shared" ca="1" si="564"/>
        <v>10Yr Treasury Yield-First Trust Adv.:04-2019</v>
      </c>
      <c r="K2530" t="s">
        <v>243</v>
      </c>
      <c r="CK2530">
        <v>2.7</v>
      </c>
      <c r="CM2530">
        <v>3.1</v>
      </c>
      <c r="CO2530">
        <v>3.3</v>
      </c>
      <c r="CQ2530">
        <v>3.5</v>
      </c>
    </row>
    <row r="2531" spans="1:99" x14ac:dyDescent="0.55000000000000004">
      <c r="A2531" s="4" t="str">
        <f t="shared" ca="1" si="559"/>
        <v>National Association of Realtors</v>
      </c>
      <c r="B2531" s="4" t="str">
        <f t="shared" si="560"/>
        <v>Lawrence Yun</v>
      </c>
      <c r="C2531" s="4" t="s">
        <v>246</v>
      </c>
      <c r="D2531" s="4" t="s">
        <v>96</v>
      </c>
      <c r="E2531" s="4" t="str">
        <f>IF(COUNTIF($E$2:E2530,"Begin: " &amp; C2531 &amp; "-" &amp; D2531 &amp; "-" &amp; H2531)=0,"Begin: " &amp; C2531 &amp; "-" &amp; D2531 &amp; "-" &amp; H2531,IF((C2531 &amp; "-" &amp; D2531 &amp; "-" &amp; H2531)&lt;&gt;(C2532 &amp; "-" &amp; D2532 &amp; "-" &amp; H2532),"End: " &amp; C2531 &amp; "-" &amp; D2531 &amp; "-" &amp; H2531,""))</f>
        <v/>
      </c>
      <c r="F2531" s="4" t="str">
        <f t="shared" si="561"/>
        <v>Wall Street Journal-10Yr Treasury Yield-04-2019</v>
      </c>
      <c r="G2531" s="7">
        <v>43565</v>
      </c>
      <c r="H2531" s="7" t="str">
        <f t="shared" si="562"/>
        <v>04-2019</v>
      </c>
      <c r="I2531" s="7" t="str">
        <f t="shared" ca="1" si="563"/>
        <v>Wall Street Journal: National Association of Realtors-10Yr Treasury Yield-04-2019</v>
      </c>
      <c r="J2531" s="4" t="str">
        <f t="shared" ca="1" si="564"/>
        <v>10Yr Treasury Yield-National Association of Realtors:04-2019</v>
      </c>
      <c r="K2531" t="s">
        <v>245</v>
      </c>
      <c r="CK2531">
        <v>2.6</v>
      </c>
      <c r="CM2531">
        <v>2.6</v>
      </c>
      <c r="CO2531">
        <v>2.7</v>
      </c>
      <c r="CQ2531">
        <v>2.7</v>
      </c>
      <c r="CS2531">
        <v>2.8</v>
      </c>
      <c r="CU2531">
        <v>2.9</v>
      </c>
    </row>
    <row r="2532" spans="1:99" x14ac:dyDescent="0.55000000000000004">
      <c r="A2532" s="4" t="str">
        <f t="shared" ca="1" si="559"/>
        <v>Morgan Stanley</v>
      </c>
      <c r="B2532" s="4" t="str">
        <f t="shared" si="560"/>
        <v>Ellen Zentner *</v>
      </c>
      <c r="C2532" s="4" t="s">
        <v>246</v>
      </c>
      <c r="D2532" s="4" t="s">
        <v>96</v>
      </c>
      <c r="E2532" s="4" t="str">
        <f>IF(COUNTIF($E$2:E2531,"Begin: " &amp; C2532 &amp; "-" &amp; D2532 &amp; "-" &amp; H2532)=0,"Begin: " &amp; C2532 &amp; "-" &amp; D2532 &amp; "-" &amp; H2532,IF((C2532 &amp; "-" &amp; D2532 &amp; "-" &amp; H2532)&lt;&gt;(C2533 &amp; "-" &amp; D2533 &amp; "-" &amp; H2533),"End: " &amp; C2532 &amp; "-" &amp; D2532 &amp; "-" &amp; H2532,""))</f>
        <v>End: Wall Street Journal-10Yr Treasury Yield-04-2019</v>
      </c>
      <c r="F2532" s="4" t="str">
        <f t="shared" si="561"/>
        <v>Wall Street Journal-10Yr Treasury Yield-04-2019</v>
      </c>
      <c r="G2532" s="7">
        <v>43565</v>
      </c>
      <c r="H2532" s="7" t="str">
        <f t="shared" si="562"/>
        <v>04-2019</v>
      </c>
      <c r="I2532" s="7" t="str">
        <f t="shared" ca="1" si="563"/>
        <v>Wall Street Journal: Morgan Stanley-10Yr Treasury Yield-04-2019</v>
      </c>
      <c r="J2532" s="4" t="str">
        <f t="shared" ca="1" si="564"/>
        <v>10Yr Treasury Yield-Morgan Stanley:04-2019</v>
      </c>
      <c r="K2532" t="s">
        <v>685</v>
      </c>
    </row>
    <row r="2533" spans="1:99" x14ac:dyDescent="0.55000000000000004">
      <c r="A2533" s="4" t="str">
        <f t="shared" ref="A2533" ca="1" si="565">IF(ISERROR(IF(C2533="GIOA",INDEX(List_AnonymousForecasters,MATCH(LEFT(K2533,FIND(":",K2533,1)-1),List_IndividualForecasters,0),1),INDEX(List_FirmNamesOmega,MATCH(LEFT(K2533,FIND(":",K2533,1)-1),List_FirmNamesAlpha,0),1))),LEFT(K2533,FIND(":",K2533,1)-1),IF(C2533="GIOA",INDEX(List_AnonymousForecasters,MATCH(LEFT(K2533,FIND(":",K2533,1)-1),List_IndividualForecasters,0),1),INDEX(List_FirmNamesOmega,MATCH(LEFT(K2533,FIND(":",K2533,1)-1),List_FirmNamesAlpha,0),1)))</f>
        <v>Nomura</v>
      </c>
      <c r="B2533" s="4" t="str">
        <f t="shared" ref="B2533" si="566">MID(K2533,FIND(":",K2533,1)+2,LEN(K2533)-FIND(":",K2533,1))</f>
        <v>Lewis Alexander</v>
      </c>
      <c r="C2533" s="4" t="s">
        <v>246</v>
      </c>
      <c r="D2533" s="4" t="s">
        <v>87</v>
      </c>
      <c r="E2533" s="4" t="str">
        <f>IF(COUNTIF($E$2:E2532,"Begin: " &amp; C2533 &amp; "-" &amp; D2533 &amp; "-" &amp; H2533)=0,"Begin: " &amp; C2533 &amp; "-" &amp; D2533 &amp; "-" &amp; H2533,IF((C2533 &amp; "-" &amp; D2533 &amp; "-" &amp; H2533)&lt;&gt;(C2534 &amp; "-" &amp; D2534 &amp; "-" &amp; H2534),"End: " &amp; C2533 &amp; "-" &amp; D2533 &amp; "-" &amp; H2533,""))</f>
        <v>Begin: Wall Street Journal-Fed Funds Rate-04-2019</v>
      </c>
      <c r="F2533" s="4" t="str">
        <f t="shared" ref="F2533" si="567">C2533 &amp; "-" &amp; D2533 &amp; "-" &amp; H2533</f>
        <v>Wall Street Journal-Fed Funds Rate-04-2019</v>
      </c>
      <c r="G2533" s="7">
        <v>43565</v>
      </c>
      <c r="H2533" s="7" t="str">
        <f t="shared" ref="H2533" si="568">TEXT(MONTH(G2533),"00") &amp; "-" &amp; TEXT(YEAR(G2533),"0000")</f>
        <v>04-2019</v>
      </c>
      <c r="I2533" s="7" t="str">
        <f t="shared" ref="I2533" ca="1" si="569">C2533 &amp; ": " &amp; A2533 &amp; "-" &amp; D2533 &amp; "-" &amp; H2533</f>
        <v>Wall Street Journal: Nomura-Fed Funds Rate-04-2019</v>
      </c>
      <c r="J2533" s="4" t="str">
        <f t="shared" ref="J2533" ca="1" si="570">D2533 &amp; "-" &amp; A2533 &amp; ":" &amp; TEXT(MONTH(G2533),"00") &amp; "-" &amp; TEXT(YEAR(G2533),"0000")</f>
        <v>Fed Funds Rate-Nomura:04-2019</v>
      </c>
      <c r="K2533" t="s">
        <v>196</v>
      </c>
      <c r="CK2533">
        <v>2.375</v>
      </c>
      <c r="CM2533">
        <v>2.375</v>
      </c>
      <c r="CO2533">
        <v>2.375</v>
      </c>
      <c r="CQ2533">
        <v>2.375</v>
      </c>
      <c r="CS2533">
        <v>2.375</v>
      </c>
      <c r="CU2533">
        <v>2.375</v>
      </c>
    </row>
    <row r="2534" spans="1:99" x14ac:dyDescent="0.55000000000000004">
      <c r="A2534" s="4" t="str">
        <f t="shared" ref="A2534:A2597" ca="1" si="571">IF(ISERROR(IF(C2534="GIOA",INDEX(List_AnonymousForecasters,MATCH(LEFT(K2534,FIND(":",K2534,1)-1),List_IndividualForecasters,0),1),INDEX(List_FirmNamesOmega,MATCH(LEFT(K2534,FIND(":",K2534,1)-1),List_FirmNamesAlpha,0),1))),LEFT(K2534,FIND(":",K2534,1)-1),IF(C2534="GIOA",INDEX(List_AnonymousForecasters,MATCH(LEFT(K2534,FIND(":",K2534,1)-1),List_IndividualForecasters,0),1),INDEX(List_FirmNamesOmega,MATCH(LEFT(K2534,FIND(":",K2534,1)-1),List_FirmNamesAlpha,0),1)))</f>
        <v>Bank of the West</v>
      </c>
      <c r="B2534" s="4" t="str">
        <f t="shared" ref="B2534:B2597" si="572">MID(K2534,FIND(":",K2534,1)+2,LEN(K2534)-FIND(":",K2534,1))</f>
        <v>Scott Anderson</v>
      </c>
      <c r="C2534" s="4" t="s">
        <v>246</v>
      </c>
      <c r="D2534" s="4" t="s">
        <v>87</v>
      </c>
      <c r="E2534" s="4" t="str">
        <f>IF(COUNTIF($E$2:E2533,"Begin: " &amp; C2534 &amp; "-" &amp; D2534 &amp; "-" &amp; H2534)=0,"Begin: " &amp; C2534 &amp; "-" &amp; D2534 &amp; "-" &amp; H2534,IF((C2534 &amp; "-" &amp; D2534 &amp; "-" &amp; H2534)&lt;&gt;(C2535 &amp; "-" &amp; D2535 &amp; "-" &amp; H2535),"End: " &amp; C2534 &amp; "-" &amp; D2534 &amp; "-" &amp; H2534,""))</f>
        <v/>
      </c>
      <c r="F2534" s="4" t="str">
        <f t="shared" ref="F2534:F2597" si="573">C2534 &amp; "-" &amp; D2534 &amp; "-" &amp; H2534</f>
        <v>Wall Street Journal-Fed Funds Rate-04-2019</v>
      </c>
      <c r="G2534" s="7">
        <v>43565</v>
      </c>
      <c r="H2534" s="7" t="str">
        <f t="shared" ref="H2534:H2597" si="574">TEXT(MONTH(G2534),"00") &amp; "-" &amp; TEXT(YEAR(G2534),"0000")</f>
        <v>04-2019</v>
      </c>
      <c r="I2534" s="7" t="str">
        <f t="shared" ref="I2534:I2597" ca="1" si="575">C2534 &amp; ": " &amp; A2534 &amp; "-" &amp; D2534 &amp; "-" &amp; H2534</f>
        <v>Wall Street Journal: Bank of the West-Fed Funds Rate-04-2019</v>
      </c>
      <c r="J2534" s="4" t="str">
        <f t="shared" ref="J2534:J2597" ca="1" si="576">D2534 &amp; "-" &amp; A2534 &amp; ":" &amp; TEXT(MONTH(G2534),"00") &amp; "-" &amp; TEXT(YEAR(G2534),"0000")</f>
        <v>Fed Funds Rate-Bank of the West:04-2019</v>
      </c>
      <c r="K2534" t="s">
        <v>763</v>
      </c>
      <c r="CK2534">
        <v>2.375</v>
      </c>
      <c r="CM2534">
        <v>2.375</v>
      </c>
      <c r="CO2534">
        <v>1.875</v>
      </c>
      <c r="CQ2534">
        <v>1.625</v>
      </c>
      <c r="CS2534">
        <v>1.375</v>
      </c>
      <c r="CU2534">
        <v>1.375</v>
      </c>
    </row>
    <row r="2535" spans="1:99" x14ac:dyDescent="0.55000000000000004">
      <c r="A2535" s="4" t="str">
        <f t="shared" ca="1" si="571"/>
        <v>Capital Economics</v>
      </c>
      <c r="B2535" s="4" t="str">
        <f t="shared" si="572"/>
        <v>Paul Ashworth *</v>
      </c>
      <c r="C2535" s="4" t="s">
        <v>246</v>
      </c>
      <c r="D2535" s="4" t="s">
        <v>87</v>
      </c>
      <c r="E2535" s="4" t="str">
        <f>IF(COUNTIF($E$2:E2534,"Begin: " &amp; C2535 &amp; "-" &amp; D2535 &amp; "-" &amp; H2535)=0,"Begin: " &amp; C2535 &amp; "-" &amp; D2535 &amp; "-" &amp; H2535,IF((C2535 &amp; "-" &amp; D2535 &amp; "-" &amp; H2535)&lt;&gt;(C2536 &amp; "-" &amp; D2536 &amp; "-" &amp; H2536),"End: " &amp; C2535 &amp; "-" &amp; D2535 &amp; "-" &amp; H2535,""))</f>
        <v/>
      </c>
      <c r="F2535" s="4" t="str">
        <f t="shared" si="573"/>
        <v>Wall Street Journal-Fed Funds Rate-04-2019</v>
      </c>
      <c r="G2535" s="7">
        <v>43565</v>
      </c>
      <c r="H2535" s="7" t="str">
        <f t="shared" si="574"/>
        <v>04-2019</v>
      </c>
      <c r="I2535" s="7" t="str">
        <f t="shared" ca="1" si="575"/>
        <v>Wall Street Journal: Capital Economics-Fed Funds Rate-04-2019</v>
      </c>
      <c r="J2535" s="4" t="str">
        <f t="shared" ca="1" si="576"/>
        <v>Fed Funds Rate-Capital Economics:04-2019</v>
      </c>
      <c r="K2535" t="s">
        <v>683</v>
      </c>
    </row>
    <row r="2536" spans="1:99" x14ac:dyDescent="0.55000000000000004">
      <c r="A2536" s="4" t="str">
        <f t="shared" ca="1" si="571"/>
        <v>Deloitte LP</v>
      </c>
      <c r="B2536" s="4" t="str">
        <f t="shared" si="572"/>
        <v>Daniel Bachman</v>
      </c>
      <c r="C2536" s="4" t="s">
        <v>246</v>
      </c>
      <c r="D2536" s="4" t="s">
        <v>87</v>
      </c>
      <c r="E2536" s="4" t="str">
        <f>IF(COUNTIF($E$2:E2535,"Begin: " &amp; C2536 &amp; "-" &amp; D2536 &amp; "-" &amp; H2536)=0,"Begin: " &amp; C2536 &amp; "-" &amp; D2536 &amp; "-" &amp; H2536,IF((C2536 &amp; "-" &amp; D2536 &amp; "-" &amp; H2536)&lt;&gt;(C2537 &amp; "-" &amp; D2537 &amp; "-" &amp; H2537),"End: " &amp; C2536 &amp; "-" &amp; D2536 &amp; "-" &amp; H2536,""))</f>
        <v/>
      </c>
      <c r="F2536" s="4" t="str">
        <f t="shared" si="573"/>
        <v>Wall Street Journal-Fed Funds Rate-04-2019</v>
      </c>
      <c r="G2536" s="7">
        <v>43565</v>
      </c>
      <c r="H2536" s="7" t="str">
        <f t="shared" si="574"/>
        <v>04-2019</v>
      </c>
      <c r="I2536" s="7" t="str">
        <f t="shared" ca="1" si="575"/>
        <v>Wall Street Journal: Deloitte LP-Fed Funds Rate-04-2019</v>
      </c>
      <c r="J2536" s="4" t="str">
        <f t="shared" ca="1" si="576"/>
        <v>Fed Funds Rate-Deloitte LP:04-2019</v>
      </c>
      <c r="K2536" t="s">
        <v>749</v>
      </c>
      <c r="CK2536">
        <v>2.4</v>
      </c>
      <c r="CM2536">
        <v>2.6</v>
      </c>
      <c r="CO2536">
        <v>2.6</v>
      </c>
      <c r="CQ2536">
        <v>2.6</v>
      </c>
      <c r="CS2536">
        <v>2.6</v>
      </c>
      <c r="CU2536">
        <v>2.6</v>
      </c>
    </row>
    <row r="2537" spans="1:99" x14ac:dyDescent="0.55000000000000004">
      <c r="A2537" s="4" t="str">
        <f t="shared" ca="1" si="571"/>
        <v>Economic Outlook Group</v>
      </c>
      <c r="B2537" s="4" t="str">
        <f t="shared" si="572"/>
        <v>Bernard Baumohl</v>
      </c>
      <c r="C2537" s="4" t="s">
        <v>246</v>
      </c>
      <c r="D2537" s="4" t="s">
        <v>87</v>
      </c>
      <c r="E2537" s="4" t="str">
        <f>IF(COUNTIF($E$2:E2536,"Begin: " &amp; C2537 &amp; "-" &amp; D2537 &amp; "-" &amp; H2537)=0,"Begin: " &amp; C2537 &amp; "-" &amp; D2537 &amp; "-" &amp; H2537,IF((C2537 &amp; "-" &amp; D2537 &amp; "-" &amp; H2537)&lt;&gt;(C2538 &amp; "-" &amp; D2538 &amp; "-" &amp; H2538),"End: " &amp; C2537 &amp; "-" &amp; D2537 &amp; "-" &amp; H2537,""))</f>
        <v/>
      </c>
      <c r="F2537" s="4" t="str">
        <f t="shared" si="573"/>
        <v>Wall Street Journal-Fed Funds Rate-04-2019</v>
      </c>
      <c r="G2537" s="7">
        <v>43565</v>
      </c>
      <c r="H2537" s="7" t="str">
        <f t="shared" si="574"/>
        <v>04-2019</v>
      </c>
      <c r="I2537" s="7" t="str">
        <f t="shared" ca="1" si="575"/>
        <v>Wall Street Journal: Economic Outlook Group-Fed Funds Rate-04-2019</v>
      </c>
      <c r="J2537" s="4" t="str">
        <f t="shared" ca="1" si="576"/>
        <v>Fed Funds Rate-Economic Outlook Group:04-2019</v>
      </c>
      <c r="K2537" t="s">
        <v>426</v>
      </c>
      <c r="CK2537">
        <v>2.38</v>
      </c>
      <c r="CM2537">
        <v>2.63</v>
      </c>
      <c r="CO2537">
        <v>2.63</v>
      </c>
      <c r="CQ2537">
        <v>2.38</v>
      </c>
      <c r="CS2537">
        <v>2.13</v>
      </c>
      <c r="CU2537">
        <v>2.13</v>
      </c>
    </row>
    <row r="2538" spans="1:99" x14ac:dyDescent="0.55000000000000004">
      <c r="A2538" s="4" t="str">
        <f t="shared" ca="1" si="571"/>
        <v>Nationwide Insurance</v>
      </c>
      <c r="B2538" s="4" t="str">
        <f t="shared" si="572"/>
        <v>David Berson</v>
      </c>
      <c r="C2538" s="4" t="s">
        <v>246</v>
      </c>
      <c r="D2538" s="4" t="s">
        <v>87</v>
      </c>
      <c r="E2538" s="4" t="str">
        <f>IF(COUNTIF($E$2:E2537,"Begin: " &amp; C2538 &amp; "-" &amp; D2538 &amp; "-" &amp; H2538)=0,"Begin: " &amp; C2538 &amp; "-" &amp; D2538 &amp; "-" &amp; H2538,IF((C2538 &amp; "-" &amp; D2538 &amp; "-" &amp; H2538)&lt;&gt;(C2539 &amp; "-" &amp; D2539 &amp; "-" &amp; H2539),"End: " &amp; C2538 &amp; "-" &amp; D2538 &amp; "-" &amp; H2538,""))</f>
        <v/>
      </c>
      <c r="F2538" s="4" t="str">
        <f t="shared" si="573"/>
        <v>Wall Street Journal-Fed Funds Rate-04-2019</v>
      </c>
      <c r="G2538" s="7">
        <v>43565</v>
      </c>
      <c r="H2538" s="7" t="str">
        <f t="shared" si="574"/>
        <v>04-2019</v>
      </c>
      <c r="I2538" s="7" t="str">
        <f t="shared" ca="1" si="575"/>
        <v>Wall Street Journal: Nationwide Insurance-Fed Funds Rate-04-2019</v>
      </c>
      <c r="J2538" s="4" t="str">
        <f t="shared" ca="1" si="576"/>
        <v>Fed Funds Rate-Nationwide Insurance:04-2019</v>
      </c>
      <c r="K2538" t="s">
        <v>427</v>
      </c>
      <c r="CK2538">
        <v>2.375</v>
      </c>
      <c r="CM2538">
        <v>2.625</v>
      </c>
      <c r="CO2538">
        <v>2.625</v>
      </c>
      <c r="CQ2538">
        <v>2.875</v>
      </c>
      <c r="CS2538">
        <v>3.125</v>
      </c>
      <c r="CU2538">
        <v>3.375</v>
      </c>
    </row>
    <row r="2539" spans="1:99" x14ac:dyDescent="0.55000000000000004">
      <c r="A2539" s="4" t="str">
        <f t="shared" ca="1" si="571"/>
        <v>Tufts University</v>
      </c>
      <c r="B2539" s="4" t="str">
        <f t="shared" si="572"/>
        <v>Brian Bethune *</v>
      </c>
      <c r="C2539" s="4" t="s">
        <v>246</v>
      </c>
      <c r="D2539" s="4" t="s">
        <v>87</v>
      </c>
      <c r="E2539" s="4" t="str">
        <f>IF(COUNTIF($E$2:E2538,"Begin: " &amp; C2539 &amp; "-" &amp; D2539 &amp; "-" &amp; H2539)=0,"Begin: " &amp; C2539 &amp; "-" &amp; D2539 &amp; "-" &amp; H2539,IF((C2539 &amp; "-" &amp; D2539 &amp; "-" &amp; H2539)&lt;&gt;(C2540 &amp; "-" &amp; D2540 &amp; "-" &amp; H2540),"End: " &amp; C2539 &amp; "-" &amp; D2539 &amp; "-" &amp; H2539,""))</f>
        <v/>
      </c>
      <c r="F2539" s="4" t="str">
        <f t="shared" si="573"/>
        <v>Wall Street Journal-Fed Funds Rate-04-2019</v>
      </c>
      <c r="G2539" s="7">
        <v>43565</v>
      </c>
      <c r="H2539" s="7" t="str">
        <f t="shared" si="574"/>
        <v>04-2019</v>
      </c>
      <c r="I2539" s="7" t="str">
        <f t="shared" ca="1" si="575"/>
        <v>Wall Street Journal: Tufts University-Fed Funds Rate-04-2019</v>
      </c>
      <c r="J2539" s="4" t="str">
        <f t="shared" ca="1" si="576"/>
        <v>Fed Funds Rate-Tufts University:04-2019</v>
      </c>
      <c r="K2539" t="s">
        <v>684</v>
      </c>
    </row>
    <row r="2540" spans="1:99" x14ac:dyDescent="0.55000000000000004">
      <c r="A2540" s="4" t="str">
        <f t="shared" ca="1" si="571"/>
        <v>TS Lombard</v>
      </c>
      <c r="B2540" s="4" t="str">
        <f t="shared" si="572"/>
        <v>Steven Blitz</v>
      </c>
      <c r="C2540" s="4" t="s">
        <v>246</v>
      </c>
      <c r="D2540" s="4" t="s">
        <v>87</v>
      </c>
      <c r="E2540" s="4" t="str">
        <f>IF(COUNTIF($E$2:E2539,"Begin: " &amp; C2540 &amp; "-" &amp; D2540 &amp; "-" &amp; H2540)=0,"Begin: " &amp; C2540 &amp; "-" &amp; D2540 &amp; "-" &amp; H2540,IF((C2540 &amp; "-" &amp; D2540 &amp; "-" &amp; H2540)&lt;&gt;(C2541 &amp; "-" &amp; D2541 &amp; "-" &amp; H2541),"End: " &amp; C2540 &amp; "-" &amp; D2540 &amp; "-" &amp; H2540,""))</f>
        <v/>
      </c>
      <c r="F2540" s="4" t="str">
        <f t="shared" si="573"/>
        <v>Wall Street Journal-Fed Funds Rate-04-2019</v>
      </c>
      <c r="G2540" s="7">
        <v>43565</v>
      </c>
      <c r="H2540" s="7" t="str">
        <f t="shared" si="574"/>
        <v>04-2019</v>
      </c>
      <c r="I2540" s="7" t="str">
        <f t="shared" ca="1" si="575"/>
        <v>Wall Street Journal: TS Lombard-Fed Funds Rate-04-2019</v>
      </c>
      <c r="J2540" s="4" t="str">
        <f t="shared" ca="1" si="576"/>
        <v>Fed Funds Rate-TS Lombard:04-2019</v>
      </c>
      <c r="K2540" t="s">
        <v>768</v>
      </c>
      <c r="CK2540">
        <v>2.38</v>
      </c>
      <c r="CM2540">
        <v>2.13</v>
      </c>
      <c r="CO2540">
        <v>2.38</v>
      </c>
      <c r="CQ2540">
        <v>3</v>
      </c>
      <c r="CS2540">
        <v>2.5</v>
      </c>
      <c r="CU2540">
        <v>1.5</v>
      </c>
    </row>
    <row r="2541" spans="1:99" x14ac:dyDescent="0.55000000000000004">
      <c r="A2541" s="4" t="str">
        <f t="shared" ca="1" si="571"/>
        <v>Standard and Poor's</v>
      </c>
      <c r="B2541" s="4" t="str">
        <f t="shared" si="572"/>
        <v>Beth Ann Bovino</v>
      </c>
      <c r="C2541" s="4" t="s">
        <v>246</v>
      </c>
      <c r="D2541" s="4" t="s">
        <v>87</v>
      </c>
      <c r="E2541" s="4" t="str">
        <f>IF(COUNTIF($E$2:E2540,"Begin: " &amp; C2541 &amp; "-" &amp; D2541 &amp; "-" &amp; H2541)=0,"Begin: " &amp; C2541 &amp; "-" &amp; D2541 &amp; "-" &amp; H2541,IF((C2541 &amp; "-" &amp; D2541 &amp; "-" &amp; H2541)&lt;&gt;(C2542 &amp; "-" &amp; D2542 &amp; "-" &amp; H2542),"End: " &amp; C2541 &amp; "-" &amp; D2541 &amp; "-" &amp; H2541,""))</f>
        <v/>
      </c>
      <c r="F2541" s="4" t="str">
        <f t="shared" si="573"/>
        <v>Wall Street Journal-Fed Funds Rate-04-2019</v>
      </c>
      <c r="G2541" s="7">
        <v>43565</v>
      </c>
      <c r="H2541" s="7" t="str">
        <f t="shared" si="574"/>
        <v>04-2019</v>
      </c>
      <c r="I2541" s="7" t="str">
        <f t="shared" ca="1" si="575"/>
        <v>Wall Street Journal: Standard and Poor's-Fed Funds Rate-04-2019</v>
      </c>
      <c r="J2541" s="4" t="str">
        <f t="shared" ca="1" si="576"/>
        <v>Fed Funds Rate-Standard and Poor's:04-2019</v>
      </c>
      <c r="K2541" t="s">
        <v>199</v>
      </c>
      <c r="CK2541">
        <v>2.375</v>
      </c>
      <c r="CM2541">
        <v>2.375</v>
      </c>
      <c r="CO2541">
        <v>2.625</v>
      </c>
      <c r="CQ2541">
        <v>2.625</v>
      </c>
      <c r="CS2541">
        <v>2.625</v>
      </c>
      <c r="CU2541">
        <v>2.625</v>
      </c>
    </row>
    <row r="2542" spans="1:99" x14ac:dyDescent="0.55000000000000004">
      <c r="A2542" s="4" t="str">
        <f t="shared" ca="1" si="571"/>
        <v>Wells Fargo &amp; Co.</v>
      </c>
      <c r="B2542" s="4" t="str">
        <f t="shared" si="572"/>
        <v>Jay Bryson</v>
      </c>
      <c r="C2542" s="4" t="s">
        <v>246</v>
      </c>
      <c r="D2542" s="4" t="s">
        <v>87</v>
      </c>
      <c r="E2542" s="4" t="str">
        <f>IF(COUNTIF($E$2:E2541,"Begin: " &amp; C2542 &amp; "-" &amp; D2542 &amp; "-" &amp; H2542)=0,"Begin: " &amp; C2542 &amp; "-" &amp; D2542 &amp; "-" &amp; H2542,IF((C2542 &amp; "-" &amp; D2542 &amp; "-" &amp; H2542)&lt;&gt;(C2543 &amp; "-" &amp; D2543 &amp; "-" &amp; H2543),"End: " &amp; C2542 &amp; "-" &amp; D2542 &amp; "-" &amp; H2542,""))</f>
        <v/>
      </c>
      <c r="F2542" s="4" t="str">
        <f t="shared" si="573"/>
        <v>Wall Street Journal-Fed Funds Rate-04-2019</v>
      </c>
      <c r="G2542" s="7">
        <v>43565</v>
      </c>
      <c r="H2542" s="7" t="str">
        <f t="shared" si="574"/>
        <v>04-2019</v>
      </c>
      <c r="I2542" s="7" t="str">
        <f t="shared" ca="1" si="575"/>
        <v>Wall Street Journal: Wells Fargo &amp; Co.-Fed Funds Rate-04-2019</v>
      </c>
      <c r="J2542" s="4" t="str">
        <f t="shared" ca="1" si="576"/>
        <v>Fed Funds Rate-Wells Fargo &amp; Co.:04-2019</v>
      </c>
      <c r="K2542" t="s">
        <v>786</v>
      </c>
      <c r="CK2542">
        <v>2.375</v>
      </c>
      <c r="CM2542">
        <v>2.375</v>
      </c>
      <c r="CO2542">
        <v>2.375</v>
      </c>
      <c r="CQ2542">
        <v>2.125</v>
      </c>
    </row>
    <row r="2543" spans="1:99" x14ac:dyDescent="0.55000000000000004">
      <c r="A2543" s="4" t="str">
        <f t="shared" ca="1" si="571"/>
        <v>Credit Agricole CIB</v>
      </c>
      <c r="B2543" s="4" t="str">
        <f t="shared" si="572"/>
        <v>Michael Carey</v>
      </c>
      <c r="C2543" s="4" t="s">
        <v>246</v>
      </c>
      <c r="D2543" s="4" t="s">
        <v>87</v>
      </c>
      <c r="E2543" s="4" t="str">
        <f>IF(COUNTIF($E$2:E2542,"Begin: " &amp; C2543 &amp; "-" &amp; D2543 &amp; "-" &amp; H2543)=0,"Begin: " &amp; C2543 &amp; "-" &amp; D2543 &amp; "-" &amp; H2543,IF((C2543 &amp; "-" &amp; D2543 &amp; "-" &amp; H2543)&lt;&gt;(C2544 &amp; "-" &amp; D2544 &amp; "-" &amp; H2544),"End: " &amp; C2543 &amp; "-" &amp; D2543 &amp; "-" &amp; H2543,""))</f>
        <v/>
      </c>
      <c r="F2543" s="4" t="str">
        <f t="shared" si="573"/>
        <v>Wall Street Journal-Fed Funds Rate-04-2019</v>
      </c>
      <c r="G2543" s="7">
        <v>43565</v>
      </c>
      <c r="H2543" s="7" t="str">
        <f t="shared" si="574"/>
        <v>04-2019</v>
      </c>
      <c r="I2543" s="7" t="str">
        <f t="shared" ca="1" si="575"/>
        <v>Wall Street Journal: Credit Agricole CIB-Fed Funds Rate-04-2019</v>
      </c>
      <c r="J2543" s="4" t="str">
        <f t="shared" ca="1" si="576"/>
        <v>Fed Funds Rate-Credit Agricole CIB:04-2019</v>
      </c>
      <c r="K2543" t="s">
        <v>200</v>
      </c>
      <c r="CK2543">
        <v>2.375</v>
      </c>
      <c r="CM2543">
        <v>2.375</v>
      </c>
      <c r="CO2543">
        <v>2.375</v>
      </c>
      <c r="CQ2543">
        <v>2.375</v>
      </c>
    </row>
    <row r="2544" spans="1:99" x14ac:dyDescent="0.55000000000000004">
      <c r="A2544" s="4" t="str">
        <f t="shared" ca="1" si="571"/>
        <v>Econoclast</v>
      </c>
      <c r="B2544" s="4" t="str">
        <f t="shared" si="572"/>
        <v>Mike Cosgrove</v>
      </c>
      <c r="C2544" s="4" t="s">
        <v>246</v>
      </c>
      <c r="D2544" s="4" t="s">
        <v>87</v>
      </c>
      <c r="E2544" s="4" t="str">
        <f>IF(COUNTIF($E$2:E2543,"Begin: " &amp; C2544 &amp; "-" &amp; D2544 &amp; "-" &amp; H2544)=0,"Begin: " &amp; C2544 &amp; "-" &amp; D2544 &amp; "-" &amp; H2544,IF((C2544 &amp; "-" &amp; D2544 &amp; "-" &amp; H2544)&lt;&gt;(C2545 &amp; "-" &amp; D2545 &amp; "-" &amp; H2545),"End: " &amp; C2544 &amp; "-" &amp; D2544 &amp; "-" &amp; H2544,""))</f>
        <v/>
      </c>
      <c r="F2544" s="4" t="str">
        <f t="shared" si="573"/>
        <v>Wall Street Journal-Fed Funds Rate-04-2019</v>
      </c>
      <c r="G2544" s="7">
        <v>43565</v>
      </c>
      <c r="H2544" s="7" t="str">
        <f t="shared" si="574"/>
        <v>04-2019</v>
      </c>
      <c r="I2544" s="7" t="str">
        <f t="shared" ca="1" si="575"/>
        <v>Wall Street Journal: Econoclast-Fed Funds Rate-04-2019</v>
      </c>
      <c r="J2544" s="4" t="str">
        <f t="shared" ca="1" si="576"/>
        <v>Fed Funds Rate-Econoclast:04-2019</v>
      </c>
      <c r="K2544" t="s">
        <v>203</v>
      </c>
      <c r="CK2544">
        <v>2.375</v>
      </c>
      <c r="CM2544">
        <v>2.375</v>
      </c>
      <c r="CO2544">
        <v>2.0249999999999999</v>
      </c>
      <c r="CQ2544">
        <v>2.0249999999999999</v>
      </c>
      <c r="CS2544">
        <v>1.7749999999999999</v>
      </c>
      <c r="CU2544">
        <v>1.7749999999999999</v>
      </c>
    </row>
    <row r="2545" spans="1:99" x14ac:dyDescent="0.55000000000000004">
      <c r="A2545" s="4" t="str">
        <f t="shared" ca="1" si="571"/>
        <v>Pictet Wealth Management</v>
      </c>
      <c r="B2545" s="4" t="str">
        <f t="shared" si="572"/>
        <v>Thomas Costerg</v>
      </c>
      <c r="C2545" s="4" t="s">
        <v>246</v>
      </c>
      <c r="D2545" s="4" t="s">
        <v>87</v>
      </c>
      <c r="E2545" s="4" t="str">
        <f>IF(COUNTIF($E$2:E2544,"Begin: " &amp; C2545 &amp; "-" &amp; D2545 &amp; "-" &amp; H2545)=0,"Begin: " &amp; C2545 &amp; "-" &amp; D2545 &amp; "-" &amp; H2545,IF((C2545 &amp; "-" &amp; D2545 &amp; "-" &amp; H2545)&lt;&gt;(C2546 &amp; "-" &amp; D2546 &amp; "-" &amp; H2546),"End: " &amp; C2545 &amp; "-" &amp; D2545 &amp; "-" &amp; H2545,""))</f>
        <v/>
      </c>
      <c r="F2545" s="4" t="str">
        <f t="shared" si="573"/>
        <v>Wall Street Journal-Fed Funds Rate-04-2019</v>
      </c>
      <c r="G2545" s="7">
        <v>43565</v>
      </c>
      <c r="H2545" s="7" t="str">
        <f t="shared" si="574"/>
        <v>04-2019</v>
      </c>
      <c r="I2545" s="7" t="str">
        <f t="shared" ca="1" si="575"/>
        <v>Wall Street Journal: Pictet Wealth Management-Fed Funds Rate-04-2019</v>
      </c>
      <c r="J2545" s="4" t="str">
        <f t="shared" ca="1" si="576"/>
        <v>Fed Funds Rate-Pictet Wealth Management:04-2019</v>
      </c>
      <c r="K2545" t="s">
        <v>773</v>
      </c>
      <c r="CK2545">
        <v>2.375</v>
      </c>
      <c r="CM2545">
        <v>2.375</v>
      </c>
      <c r="CO2545">
        <v>2.375</v>
      </c>
      <c r="CQ2545">
        <v>2.375</v>
      </c>
      <c r="CS2545">
        <v>2.375</v>
      </c>
      <c r="CU2545">
        <v>2.375</v>
      </c>
    </row>
    <row r="2546" spans="1:99" x14ac:dyDescent="0.55000000000000004">
      <c r="A2546" s="4" t="str">
        <f t="shared" ca="1" si="571"/>
        <v>Wrightson ICAP</v>
      </c>
      <c r="B2546" s="4" t="str">
        <f t="shared" si="572"/>
        <v>Lou Crandall</v>
      </c>
      <c r="C2546" s="4" t="s">
        <v>246</v>
      </c>
      <c r="D2546" s="4" t="s">
        <v>87</v>
      </c>
      <c r="E2546" s="4" t="str">
        <f>IF(COUNTIF($E$2:E2545,"Begin: " &amp; C2546 &amp; "-" &amp; D2546 &amp; "-" &amp; H2546)=0,"Begin: " &amp; C2546 &amp; "-" &amp; D2546 &amp; "-" &amp; H2546,IF((C2546 &amp; "-" &amp; D2546 &amp; "-" &amp; H2546)&lt;&gt;(C2547 &amp; "-" &amp; D2547 &amp; "-" &amp; H2547),"End: " &amp; C2546 &amp; "-" &amp; D2546 &amp; "-" &amp; H2546,""))</f>
        <v/>
      </c>
      <c r="F2546" s="4" t="str">
        <f t="shared" si="573"/>
        <v>Wall Street Journal-Fed Funds Rate-04-2019</v>
      </c>
      <c r="G2546" s="7">
        <v>43565</v>
      </c>
      <c r="H2546" s="7" t="str">
        <f t="shared" si="574"/>
        <v>04-2019</v>
      </c>
      <c r="I2546" s="7" t="str">
        <f t="shared" ca="1" si="575"/>
        <v>Wall Street Journal: Wrightson ICAP-Fed Funds Rate-04-2019</v>
      </c>
      <c r="J2546" s="4" t="str">
        <f t="shared" ca="1" si="576"/>
        <v>Fed Funds Rate-Wrightson ICAP:04-2019</v>
      </c>
      <c r="K2546" t="s">
        <v>204</v>
      </c>
      <c r="CK2546">
        <v>2.375</v>
      </c>
      <c r="CM2546">
        <v>2.375</v>
      </c>
      <c r="CO2546">
        <v>2.625</v>
      </c>
      <c r="CQ2546">
        <v>2.625</v>
      </c>
      <c r="CS2546">
        <v>2.875</v>
      </c>
      <c r="CU2546">
        <v>2.875</v>
      </c>
    </row>
    <row r="2547" spans="1:99" x14ac:dyDescent="0.55000000000000004">
      <c r="A2547" s="4" t="str">
        <f t="shared" ca="1" si="571"/>
        <v>Independent Consultant</v>
      </c>
      <c r="B2547" s="4" t="str">
        <f t="shared" si="572"/>
        <v>Amy Crews Cutts</v>
      </c>
      <c r="C2547" s="4" t="s">
        <v>246</v>
      </c>
      <c r="D2547" s="4" t="s">
        <v>87</v>
      </c>
      <c r="E2547" s="4" t="str">
        <f>IF(COUNTIF($E$2:E2546,"Begin: " &amp; C2547 &amp; "-" &amp; D2547 &amp; "-" &amp; H2547)=0,"Begin: " &amp; C2547 &amp; "-" &amp; D2547 &amp; "-" &amp; H2547,IF((C2547 &amp; "-" &amp; D2547 &amp; "-" &amp; H2547)&lt;&gt;(C2548 &amp; "-" &amp; D2548 &amp; "-" &amp; H2548),"End: " &amp; C2547 &amp; "-" &amp; D2547 &amp; "-" &amp; H2547,""))</f>
        <v/>
      </c>
      <c r="F2547" s="4" t="str">
        <f t="shared" si="573"/>
        <v>Wall Street Journal-Fed Funds Rate-04-2019</v>
      </c>
      <c r="G2547" s="7">
        <v>43565</v>
      </c>
      <c r="H2547" s="7" t="str">
        <f t="shared" si="574"/>
        <v>04-2019</v>
      </c>
      <c r="I2547" s="7" t="str">
        <f t="shared" ca="1" si="575"/>
        <v>Wall Street Journal: Independent Consultant-Fed Funds Rate-04-2019</v>
      </c>
      <c r="J2547" s="4" t="str">
        <f t="shared" ca="1" si="576"/>
        <v>Fed Funds Rate-Independent Consultant:04-2019</v>
      </c>
      <c r="K2547" t="s">
        <v>805</v>
      </c>
      <c r="CK2547">
        <v>2.375</v>
      </c>
      <c r="CM2547">
        <v>2.125</v>
      </c>
      <c r="CO2547">
        <v>1.625</v>
      </c>
      <c r="CQ2547">
        <v>0.875</v>
      </c>
      <c r="CS2547">
        <v>0.375</v>
      </c>
      <c r="CU2547">
        <v>0.375</v>
      </c>
    </row>
    <row r="2548" spans="1:99" x14ac:dyDescent="0.55000000000000004">
      <c r="A2548" s="4" t="str">
        <f t="shared" ca="1" si="571"/>
        <v>Oxford Economics</v>
      </c>
      <c r="B2548" s="4" t="str">
        <f t="shared" si="572"/>
        <v>Greg Daco</v>
      </c>
      <c r="C2548" s="4" t="s">
        <v>246</v>
      </c>
      <c r="D2548" s="4" t="s">
        <v>87</v>
      </c>
      <c r="E2548" s="4" t="str">
        <f>IF(COUNTIF($E$2:E2547,"Begin: " &amp; C2548 &amp; "-" &amp; D2548 &amp; "-" &amp; H2548)=0,"Begin: " &amp; C2548 &amp; "-" &amp; D2548 &amp; "-" &amp; H2548,IF((C2548 &amp; "-" &amp; D2548 &amp; "-" &amp; H2548)&lt;&gt;(C2549 &amp; "-" &amp; D2549 &amp; "-" &amp; H2549),"End: " &amp; C2548 &amp; "-" &amp; D2548 &amp; "-" &amp; H2548,""))</f>
        <v/>
      </c>
      <c r="F2548" s="4" t="str">
        <f t="shared" si="573"/>
        <v>Wall Street Journal-Fed Funds Rate-04-2019</v>
      </c>
      <c r="G2548" s="7">
        <v>43565</v>
      </c>
      <c r="H2548" s="7" t="str">
        <f t="shared" si="574"/>
        <v>04-2019</v>
      </c>
      <c r="I2548" s="7" t="str">
        <f t="shared" ca="1" si="575"/>
        <v>Wall Street Journal: Oxford Economics-Fed Funds Rate-04-2019</v>
      </c>
      <c r="J2548" s="4" t="str">
        <f t="shared" ca="1" si="576"/>
        <v>Fed Funds Rate-Oxford Economics:04-2019</v>
      </c>
      <c r="K2548" t="s">
        <v>429</v>
      </c>
      <c r="CK2548">
        <v>2.38</v>
      </c>
      <c r="CM2548">
        <v>2.38</v>
      </c>
      <c r="CO2548">
        <v>2.38</v>
      </c>
      <c r="CQ2548">
        <v>2.38</v>
      </c>
      <c r="CS2548">
        <v>2.38</v>
      </c>
      <c r="CU2548">
        <v>2.38</v>
      </c>
    </row>
    <row r="2549" spans="1:99" x14ac:dyDescent="0.55000000000000004">
      <c r="A2549" s="4" t="str">
        <f t="shared" ca="1" si="571"/>
        <v>Georgia State University</v>
      </c>
      <c r="B2549" s="4" t="str">
        <f t="shared" si="572"/>
        <v>Rajeev Dhawan</v>
      </c>
      <c r="C2549" s="4" t="s">
        <v>246</v>
      </c>
      <c r="D2549" s="4" t="s">
        <v>87</v>
      </c>
      <c r="E2549" s="4" t="str">
        <f>IF(COUNTIF($E$2:E2548,"Begin: " &amp; C2549 &amp; "-" &amp; D2549 &amp; "-" &amp; H2549)=0,"Begin: " &amp; C2549 &amp; "-" &amp; D2549 &amp; "-" &amp; H2549,IF((C2549 &amp; "-" &amp; D2549 &amp; "-" &amp; H2549)&lt;&gt;(C2550 &amp; "-" &amp; D2550 &amp; "-" &amp; H2550),"End: " &amp; C2549 &amp; "-" &amp; D2549 &amp; "-" &amp; H2549,""))</f>
        <v/>
      </c>
      <c r="F2549" s="4" t="str">
        <f t="shared" si="573"/>
        <v>Wall Street Journal-Fed Funds Rate-04-2019</v>
      </c>
      <c r="G2549" s="7">
        <v>43565</v>
      </c>
      <c r="H2549" s="7" t="str">
        <f t="shared" si="574"/>
        <v>04-2019</v>
      </c>
      <c r="I2549" s="7" t="str">
        <f t="shared" ca="1" si="575"/>
        <v>Wall Street Journal: Georgia State University-Fed Funds Rate-04-2019</v>
      </c>
      <c r="J2549" s="4" t="str">
        <f t="shared" ca="1" si="576"/>
        <v>Fed Funds Rate-Georgia State University:04-2019</v>
      </c>
      <c r="K2549" t="s">
        <v>430</v>
      </c>
      <c r="CK2549">
        <v>2.375</v>
      </c>
      <c r="CM2549">
        <v>2.125</v>
      </c>
      <c r="CO2549">
        <v>1.875</v>
      </c>
      <c r="CQ2549">
        <v>1.625</v>
      </c>
      <c r="CS2549">
        <v>1.625</v>
      </c>
      <c r="CU2549">
        <v>1.625</v>
      </c>
    </row>
    <row r="2550" spans="1:99" x14ac:dyDescent="0.55000000000000004">
      <c r="A2550" s="4" t="str">
        <f t="shared" ca="1" si="571"/>
        <v>National Association of Home Builders</v>
      </c>
      <c r="B2550" s="4" t="str">
        <f t="shared" si="572"/>
        <v>Robert Dietz</v>
      </c>
      <c r="C2550" s="4" t="s">
        <v>246</v>
      </c>
      <c r="D2550" s="4" t="s">
        <v>87</v>
      </c>
      <c r="E2550" s="4" t="str">
        <f>IF(COUNTIF($E$2:E2549,"Begin: " &amp; C2550 &amp; "-" &amp; D2550 &amp; "-" &amp; H2550)=0,"Begin: " &amp; C2550 &amp; "-" &amp; D2550 &amp; "-" &amp; H2550,IF((C2550 &amp; "-" &amp; D2550 &amp; "-" &amp; H2550)&lt;&gt;(C2551 &amp; "-" &amp; D2551 &amp; "-" &amp; H2551),"End: " &amp; C2550 &amp; "-" &amp; D2550 &amp; "-" &amp; H2550,""))</f>
        <v/>
      </c>
      <c r="F2550" s="4" t="str">
        <f t="shared" si="573"/>
        <v>Wall Street Journal-Fed Funds Rate-04-2019</v>
      </c>
      <c r="G2550" s="7">
        <v>43565</v>
      </c>
      <c r="H2550" s="7" t="str">
        <f t="shared" si="574"/>
        <v>04-2019</v>
      </c>
      <c r="I2550" s="7" t="str">
        <f t="shared" ca="1" si="575"/>
        <v>Wall Street Journal: National Association of Home Builders-Fed Funds Rate-04-2019</v>
      </c>
      <c r="J2550" s="4" t="str">
        <f t="shared" ca="1" si="576"/>
        <v>Fed Funds Rate-National Association of Home Builders:04-2019</v>
      </c>
      <c r="K2550" t="s">
        <v>754</v>
      </c>
      <c r="CK2550">
        <v>2.375</v>
      </c>
      <c r="CM2550">
        <v>2.375</v>
      </c>
      <c r="CO2550">
        <v>2.625</v>
      </c>
      <c r="CQ2550">
        <v>2.625</v>
      </c>
      <c r="CS2550">
        <v>2.625</v>
      </c>
      <c r="CU2550">
        <v>2.625</v>
      </c>
    </row>
    <row r="2551" spans="1:99" x14ac:dyDescent="0.55000000000000004">
      <c r="A2551" s="4" t="str">
        <f t="shared" ca="1" si="571"/>
        <v>Fannie Mae</v>
      </c>
      <c r="B2551" s="4" t="str">
        <f t="shared" si="572"/>
        <v>Douglas Duncan</v>
      </c>
      <c r="C2551" s="4" t="s">
        <v>246</v>
      </c>
      <c r="D2551" s="4" t="s">
        <v>87</v>
      </c>
      <c r="E2551" s="4" t="str">
        <f>IF(COUNTIF($E$2:E2550,"Begin: " &amp; C2551 &amp; "-" &amp; D2551 &amp; "-" &amp; H2551)=0,"Begin: " &amp; C2551 &amp; "-" &amp; D2551 &amp; "-" &amp; H2551,IF((C2551 &amp; "-" &amp; D2551 &amp; "-" &amp; H2551)&lt;&gt;(C2552 &amp; "-" &amp; D2552 &amp; "-" &amp; H2552),"End: " &amp; C2551 &amp; "-" &amp; D2551 &amp; "-" &amp; H2551,""))</f>
        <v/>
      </c>
      <c r="F2551" s="4" t="str">
        <f t="shared" si="573"/>
        <v>Wall Street Journal-Fed Funds Rate-04-2019</v>
      </c>
      <c r="G2551" s="7">
        <v>43565</v>
      </c>
      <c r="H2551" s="7" t="str">
        <f t="shared" si="574"/>
        <v>04-2019</v>
      </c>
      <c r="I2551" s="7" t="str">
        <f t="shared" ca="1" si="575"/>
        <v>Wall Street Journal: Fannie Mae-Fed Funds Rate-04-2019</v>
      </c>
      <c r="J2551" s="4" t="str">
        <f t="shared" ca="1" si="576"/>
        <v>Fed Funds Rate-Fannie Mae:04-2019</v>
      </c>
      <c r="K2551" t="s">
        <v>206</v>
      </c>
      <c r="CK2551">
        <v>2.375</v>
      </c>
      <c r="CM2551">
        <v>2.625</v>
      </c>
      <c r="CO2551">
        <v>2.625</v>
      </c>
      <c r="CQ2551">
        <v>2.625</v>
      </c>
      <c r="CS2551">
        <v>2.625</v>
      </c>
      <c r="CU2551">
        <v>2.625</v>
      </c>
    </row>
    <row r="2552" spans="1:99" x14ac:dyDescent="0.55000000000000004">
      <c r="A2552" s="4" t="str">
        <f t="shared" ca="1" si="571"/>
        <v>Comerica Bank</v>
      </c>
      <c r="B2552" s="4" t="str">
        <f t="shared" si="572"/>
        <v>Robert Dye</v>
      </c>
      <c r="C2552" s="4" t="s">
        <v>246</v>
      </c>
      <c r="D2552" s="4" t="s">
        <v>87</v>
      </c>
      <c r="E2552" s="4" t="str">
        <f>IF(COUNTIF($E$2:E2551,"Begin: " &amp; C2552 &amp; "-" &amp; D2552 &amp; "-" &amp; H2552)=0,"Begin: " &amp; C2552 &amp; "-" &amp; D2552 &amp; "-" &amp; H2552,IF((C2552 &amp; "-" &amp; D2552 &amp; "-" &amp; H2552)&lt;&gt;(C2553 &amp; "-" &amp; D2553 &amp; "-" &amp; H2553),"End: " &amp; C2552 &amp; "-" &amp; D2552 &amp; "-" &amp; H2552,""))</f>
        <v/>
      </c>
      <c r="F2552" s="4" t="str">
        <f t="shared" si="573"/>
        <v>Wall Street Journal-Fed Funds Rate-04-2019</v>
      </c>
      <c r="G2552" s="7">
        <v>43565</v>
      </c>
      <c r="H2552" s="7" t="str">
        <f t="shared" si="574"/>
        <v>04-2019</v>
      </c>
      <c r="I2552" s="7" t="str">
        <f t="shared" ca="1" si="575"/>
        <v>Wall Street Journal: Comerica Bank-Fed Funds Rate-04-2019</v>
      </c>
      <c r="J2552" s="4" t="str">
        <f t="shared" ca="1" si="576"/>
        <v>Fed Funds Rate-Comerica Bank:04-2019</v>
      </c>
      <c r="K2552" t="s">
        <v>207</v>
      </c>
      <c r="CK2552">
        <v>2.38</v>
      </c>
      <c r="CM2552">
        <v>2.38</v>
      </c>
      <c r="CO2552">
        <v>2.38</v>
      </c>
      <c r="CQ2552">
        <v>2.38</v>
      </c>
      <c r="CS2552">
        <v>2.38</v>
      </c>
      <c r="CU2552">
        <v>2.38</v>
      </c>
    </row>
    <row r="2553" spans="1:99" x14ac:dyDescent="0.55000000000000004">
      <c r="A2553" s="4" t="str">
        <f t="shared" ca="1" si="571"/>
        <v>PNC Financial Services Group</v>
      </c>
      <c r="B2553" s="4" t="str">
        <f t="shared" si="572"/>
        <v>Augustine Faucher</v>
      </c>
      <c r="C2553" s="4" t="s">
        <v>246</v>
      </c>
      <c r="D2553" s="4" t="s">
        <v>87</v>
      </c>
      <c r="E2553" s="4" t="str">
        <f>IF(COUNTIF($E$2:E2552,"Begin: " &amp; C2553 &amp; "-" &amp; D2553 &amp; "-" &amp; H2553)=0,"Begin: " &amp; C2553 &amp; "-" &amp; D2553 &amp; "-" &amp; H2553,IF((C2553 &amp; "-" &amp; D2553 &amp; "-" &amp; H2553)&lt;&gt;(C2554 &amp; "-" &amp; D2554 &amp; "-" &amp; H2554),"End: " &amp; C2553 &amp; "-" &amp; D2553 &amp; "-" &amp; H2553,""))</f>
        <v/>
      </c>
      <c r="F2553" s="4" t="str">
        <f t="shared" si="573"/>
        <v>Wall Street Journal-Fed Funds Rate-04-2019</v>
      </c>
      <c r="G2553" s="7">
        <v>43565</v>
      </c>
      <c r="H2553" s="7" t="str">
        <f t="shared" si="574"/>
        <v>04-2019</v>
      </c>
      <c r="I2553" s="7" t="str">
        <f t="shared" ca="1" si="575"/>
        <v>Wall Street Journal: PNC Financial Services Group-Fed Funds Rate-04-2019</v>
      </c>
      <c r="J2553" s="4" t="str">
        <f t="shared" ca="1" si="576"/>
        <v>Fed Funds Rate-PNC Financial Services Group:04-2019</v>
      </c>
      <c r="K2553" t="s">
        <v>769</v>
      </c>
      <c r="CK2553">
        <v>2.375</v>
      </c>
      <c r="CM2553">
        <v>2.375</v>
      </c>
      <c r="CO2553">
        <v>2.375</v>
      </c>
      <c r="CQ2553">
        <v>2.375</v>
      </c>
      <c r="CS2553">
        <v>2.375</v>
      </c>
      <c r="CU2553">
        <v>2.375</v>
      </c>
    </row>
    <row r="2554" spans="1:99" x14ac:dyDescent="0.55000000000000004">
      <c r="A2554" s="4" t="str">
        <f t="shared" ca="1" si="571"/>
        <v>California Lutheran University</v>
      </c>
      <c r="B2554" s="4" t="str">
        <f t="shared" si="572"/>
        <v>Matthew Fienup/Dan Hamilton</v>
      </c>
      <c r="C2554" s="4" t="s">
        <v>246</v>
      </c>
      <c r="D2554" s="4" t="s">
        <v>87</v>
      </c>
      <c r="E2554" s="4" t="str">
        <f>IF(COUNTIF($E$2:E2553,"Begin: " &amp; C2554 &amp; "-" &amp; D2554 &amp; "-" &amp; H2554)=0,"Begin: " &amp; C2554 &amp; "-" &amp; D2554 &amp; "-" &amp; H2554,IF((C2554 &amp; "-" &amp; D2554 &amp; "-" &amp; H2554)&lt;&gt;(C2555 &amp; "-" &amp; D2555 &amp; "-" &amp; H2555),"End: " &amp; C2554 &amp; "-" &amp; D2554 &amp; "-" &amp; H2554,""))</f>
        <v/>
      </c>
      <c r="F2554" s="4" t="str">
        <f t="shared" si="573"/>
        <v>Wall Street Journal-Fed Funds Rate-04-2019</v>
      </c>
      <c r="G2554" s="7">
        <v>43565</v>
      </c>
      <c r="H2554" s="7" t="str">
        <f t="shared" si="574"/>
        <v>04-2019</v>
      </c>
      <c r="I2554" s="7" t="str">
        <f t="shared" ca="1" si="575"/>
        <v>Wall Street Journal: California Lutheran University-Fed Funds Rate-04-2019</v>
      </c>
      <c r="J2554" s="4" t="str">
        <f t="shared" ca="1" si="576"/>
        <v>Fed Funds Rate-California Lutheran University:04-2019</v>
      </c>
      <c r="K2554" t="s">
        <v>796</v>
      </c>
      <c r="CK2554">
        <v>2.375</v>
      </c>
      <c r="CM2554">
        <v>2.375</v>
      </c>
      <c r="CO2554">
        <v>2.375</v>
      </c>
      <c r="CQ2554">
        <v>2.375</v>
      </c>
      <c r="CS2554">
        <v>2.375</v>
      </c>
      <c r="CU2554">
        <v>2.375</v>
      </c>
    </row>
    <row r="2555" spans="1:99" x14ac:dyDescent="0.55000000000000004">
      <c r="A2555" s="4" t="str">
        <f t="shared" ca="1" si="571"/>
        <v>MFR</v>
      </c>
      <c r="B2555" s="4" t="str">
        <f t="shared" si="572"/>
        <v>Maria Fiorini Ramirez/Joshua Shapiro</v>
      </c>
      <c r="C2555" s="4" t="s">
        <v>246</v>
      </c>
      <c r="D2555" s="4" t="s">
        <v>87</v>
      </c>
      <c r="E2555" s="4" t="str">
        <f>IF(COUNTIF($E$2:E2554,"Begin: " &amp; C2555 &amp; "-" &amp; D2555 &amp; "-" &amp; H2555)=0,"Begin: " &amp; C2555 &amp; "-" &amp; D2555 &amp; "-" &amp; H2555,IF((C2555 &amp; "-" &amp; D2555 &amp; "-" &amp; H2555)&lt;&gt;(C2556 &amp; "-" &amp; D2556 &amp; "-" &amp; H2556),"End: " &amp; C2555 &amp; "-" &amp; D2555 &amp; "-" &amp; H2555,""))</f>
        <v/>
      </c>
      <c r="F2555" s="4" t="str">
        <f t="shared" si="573"/>
        <v>Wall Street Journal-Fed Funds Rate-04-2019</v>
      </c>
      <c r="G2555" s="7">
        <v>43565</v>
      </c>
      <c r="H2555" s="7" t="str">
        <f t="shared" si="574"/>
        <v>04-2019</v>
      </c>
      <c r="I2555" s="7" t="str">
        <f t="shared" ca="1" si="575"/>
        <v>Wall Street Journal: MFR-Fed Funds Rate-04-2019</v>
      </c>
      <c r="J2555" s="4" t="str">
        <f t="shared" ca="1" si="576"/>
        <v>Fed Funds Rate-MFR:04-2019</v>
      </c>
      <c r="K2555" t="s">
        <v>208</v>
      </c>
      <c r="CK2555">
        <v>2.375</v>
      </c>
      <c r="CM2555">
        <v>2.375</v>
      </c>
      <c r="CO2555">
        <v>2.375</v>
      </c>
      <c r="CQ2555">
        <v>1.875</v>
      </c>
    </row>
    <row r="2556" spans="1:99" x14ac:dyDescent="0.55000000000000004">
      <c r="A2556" s="4" t="str">
        <f t="shared" ca="1" si="571"/>
        <v>Chamber of Commerce</v>
      </c>
      <c r="B2556" s="4" t="str">
        <f t="shared" si="572"/>
        <v>J.D. Foster</v>
      </c>
      <c r="C2556" s="4" t="s">
        <v>246</v>
      </c>
      <c r="D2556" s="4" t="s">
        <v>87</v>
      </c>
      <c r="E2556" s="4" t="str">
        <f>IF(COUNTIF($E$2:E2555,"Begin: " &amp; C2556 &amp; "-" &amp; D2556 &amp; "-" &amp; H2556)=0,"Begin: " &amp; C2556 &amp; "-" &amp; D2556 &amp; "-" &amp; H2556,IF((C2556 &amp; "-" &amp; D2556 &amp; "-" &amp; H2556)&lt;&gt;(C2557 &amp; "-" &amp; D2557 &amp; "-" &amp; H2557),"End: " &amp; C2556 &amp; "-" &amp; D2556 &amp; "-" &amp; H2556,""))</f>
        <v/>
      </c>
      <c r="F2556" s="4" t="str">
        <f t="shared" si="573"/>
        <v>Wall Street Journal-Fed Funds Rate-04-2019</v>
      </c>
      <c r="G2556" s="7">
        <v>43565</v>
      </c>
      <c r="H2556" s="7" t="str">
        <f t="shared" si="574"/>
        <v>04-2019</v>
      </c>
      <c r="I2556" s="7" t="str">
        <f t="shared" ca="1" si="575"/>
        <v>Wall Street Journal: Chamber of Commerce-Fed Funds Rate-04-2019</v>
      </c>
      <c r="J2556" s="4" t="str">
        <f t="shared" ca="1" si="576"/>
        <v>Fed Funds Rate-Chamber of Commerce:04-2019</v>
      </c>
      <c r="K2556" t="s">
        <v>766</v>
      </c>
      <c r="CK2556">
        <v>2.375</v>
      </c>
      <c r="CM2556">
        <v>2.375</v>
      </c>
      <c r="CO2556">
        <v>2.375</v>
      </c>
      <c r="CQ2556">
        <v>2.375</v>
      </c>
    </row>
    <row r="2557" spans="1:99" x14ac:dyDescent="0.55000000000000004">
      <c r="A2557" s="4" t="str">
        <f t="shared" ca="1" si="571"/>
        <v>Mortgage Bankers Association</v>
      </c>
      <c r="B2557" s="4" t="str">
        <f t="shared" si="572"/>
        <v>Mike Fratantoni</v>
      </c>
      <c r="C2557" s="4" t="s">
        <v>246</v>
      </c>
      <c r="D2557" s="4" t="s">
        <v>87</v>
      </c>
      <c r="E2557" s="4" t="str">
        <f>IF(COUNTIF($E$2:E2556,"Begin: " &amp; C2557 &amp; "-" &amp; D2557 &amp; "-" &amp; H2557)=0,"Begin: " &amp; C2557 &amp; "-" &amp; D2557 &amp; "-" &amp; H2557,IF((C2557 &amp; "-" &amp; D2557 &amp; "-" &amp; H2557)&lt;&gt;(C2558 &amp; "-" &amp; D2558 &amp; "-" &amp; H2558),"End: " &amp; C2557 &amp; "-" &amp; D2557 &amp; "-" &amp; H2557,""))</f>
        <v/>
      </c>
      <c r="F2557" s="4" t="str">
        <f t="shared" si="573"/>
        <v>Wall Street Journal-Fed Funds Rate-04-2019</v>
      </c>
      <c r="G2557" s="7">
        <v>43565</v>
      </c>
      <c r="H2557" s="7" t="str">
        <f t="shared" si="574"/>
        <v>04-2019</v>
      </c>
      <c r="I2557" s="7" t="str">
        <f t="shared" ca="1" si="575"/>
        <v>Wall Street Journal: Mortgage Bankers Association-Fed Funds Rate-04-2019</v>
      </c>
      <c r="J2557" s="4" t="str">
        <f t="shared" ca="1" si="576"/>
        <v>Fed Funds Rate-Mortgage Bankers Association:04-2019</v>
      </c>
      <c r="K2557" t="s">
        <v>209</v>
      </c>
      <c r="CK2557">
        <v>2.375</v>
      </c>
      <c r="CM2557">
        <v>2.375</v>
      </c>
      <c r="CO2557">
        <v>2.375</v>
      </c>
      <c r="CQ2557">
        <v>2.375</v>
      </c>
      <c r="CS2557">
        <v>2.375</v>
      </c>
      <c r="CU2557">
        <v>2.375</v>
      </c>
    </row>
    <row r="2558" spans="1:99" x14ac:dyDescent="0.55000000000000004">
      <c r="A2558" s="4" t="str">
        <f t="shared" ca="1" si="571"/>
        <v>Robert Fry Economics LLC</v>
      </c>
      <c r="B2558" s="4" t="str">
        <f t="shared" si="572"/>
        <v>Robert Fry</v>
      </c>
      <c r="C2558" s="4" t="s">
        <v>246</v>
      </c>
      <c r="D2558" s="4" t="s">
        <v>87</v>
      </c>
      <c r="E2558" s="4" t="str">
        <f>IF(COUNTIF($E$2:E2557,"Begin: " &amp; C2558 &amp; "-" &amp; D2558 &amp; "-" &amp; H2558)=0,"Begin: " &amp; C2558 &amp; "-" &amp; D2558 &amp; "-" &amp; H2558,IF((C2558 &amp; "-" &amp; D2558 &amp; "-" &amp; H2558)&lt;&gt;(C2559 &amp; "-" &amp; D2559 &amp; "-" &amp; H2559),"End: " &amp; C2558 &amp; "-" &amp; D2558 &amp; "-" &amp; H2558,""))</f>
        <v/>
      </c>
      <c r="F2558" s="4" t="str">
        <f t="shared" si="573"/>
        <v>Wall Street Journal-Fed Funds Rate-04-2019</v>
      </c>
      <c r="G2558" s="7">
        <v>43565</v>
      </c>
      <c r="H2558" s="7" t="str">
        <f t="shared" si="574"/>
        <v>04-2019</v>
      </c>
      <c r="I2558" s="7" t="str">
        <f t="shared" ca="1" si="575"/>
        <v>Wall Street Journal: Robert Fry Economics LLC-Fed Funds Rate-04-2019</v>
      </c>
      <c r="J2558" s="4" t="str">
        <f t="shared" ca="1" si="576"/>
        <v>Fed Funds Rate-Robert Fry Economics LLC:04-2019</v>
      </c>
      <c r="K2558" t="s">
        <v>764</v>
      </c>
      <c r="CK2558">
        <v>2.375</v>
      </c>
      <c r="CM2558">
        <v>2.375</v>
      </c>
      <c r="CO2558">
        <v>2.625</v>
      </c>
      <c r="CQ2558">
        <v>2.875</v>
      </c>
      <c r="CS2558">
        <v>2.875</v>
      </c>
      <c r="CU2558">
        <v>2.875</v>
      </c>
    </row>
    <row r="2559" spans="1:99" x14ac:dyDescent="0.55000000000000004">
      <c r="A2559" s="4" t="str">
        <f t="shared" ca="1" si="571"/>
        <v>Societe Generale</v>
      </c>
      <c r="B2559" s="4" t="str">
        <f t="shared" si="572"/>
        <v>Stephen Gallagher</v>
      </c>
      <c r="C2559" s="4" t="s">
        <v>246</v>
      </c>
      <c r="D2559" s="4" t="s">
        <v>87</v>
      </c>
      <c r="E2559" s="4" t="str">
        <f>IF(COUNTIF($E$2:E2558,"Begin: " &amp; C2559 &amp; "-" &amp; D2559 &amp; "-" &amp; H2559)=0,"Begin: " &amp; C2559 &amp; "-" &amp; D2559 &amp; "-" &amp; H2559,IF((C2559 &amp; "-" &amp; D2559 &amp; "-" &amp; H2559)&lt;&gt;(C2560 &amp; "-" &amp; D2560 &amp; "-" &amp; H2560),"End: " &amp; C2559 &amp; "-" &amp; D2559 &amp; "-" &amp; H2559,""))</f>
        <v/>
      </c>
      <c r="F2559" s="4" t="str">
        <f t="shared" si="573"/>
        <v>Wall Street Journal-Fed Funds Rate-04-2019</v>
      </c>
      <c r="G2559" s="7">
        <v>43565</v>
      </c>
      <c r="H2559" s="7" t="str">
        <f t="shared" si="574"/>
        <v>04-2019</v>
      </c>
      <c r="I2559" s="7" t="str">
        <f t="shared" ca="1" si="575"/>
        <v>Wall Street Journal: Societe Generale-Fed Funds Rate-04-2019</v>
      </c>
      <c r="J2559" s="4" t="str">
        <f t="shared" ca="1" si="576"/>
        <v>Fed Funds Rate-Societe Generale:04-2019</v>
      </c>
      <c r="K2559" t="s">
        <v>657</v>
      </c>
      <c r="CK2559">
        <v>2.375</v>
      </c>
      <c r="CM2559">
        <v>2.375</v>
      </c>
      <c r="CO2559">
        <v>1.875</v>
      </c>
      <c r="CQ2559">
        <v>1.375</v>
      </c>
      <c r="CS2559">
        <v>1.375</v>
      </c>
      <c r="CU2559">
        <v>2.125</v>
      </c>
    </row>
    <row r="2560" spans="1:99" x14ac:dyDescent="0.55000000000000004">
      <c r="A2560" s="4" t="str">
        <f t="shared" ca="1" si="571"/>
        <v>Barclays</v>
      </c>
      <c r="B2560" s="4" t="str">
        <f t="shared" si="572"/>
        <v>Michael Gapen *</v>
      </c>
      <c r="C2560" s="4" t="s">
        <v>246</v>
      </c>
      <c r="D2560" s="4" t="s">
        <v>87</v>
      </c>
      <c r="E2560" s="4" t="str">
        <f>IF(COUNTIF($E$2:E2559,"Begin: " &amp; C2560 &amp; "-" &amp; D2560 &amp; "-" &amp; H2560)=0,"Begin: " &amp; C2560 &amp; "-" &amp; D2560 &amp; "-" &amp; H2560,IF((C2560 &amp; "-" &amp; D2560 &amp; "-" &amp; H2560)&lt;&gt;(C2561 &amp; "-" &amp; D2561 &amp; "-" &amp; H2561),"End: " &amp; C2560 &amp; "-" &amp; D2560 &amp; "-" &amp; H2560,""))</f>
        <v/>
      </c>
      <c r="F2560" s="4" t="str">
        <f t="shared" si="573"/>
        <v>Wall Street Journal-Fed Funds Rate-04-2019</v>
      </c>
      <c r="G2560" s="7">
        <v>43565</v>
      </c>
      <c r="H2560" s="7" t="str">
        <f t="shared" si="574"/>
        <v>04-2019</v>
      </c>
      <c r="I2560" s="7" t="str">
        <f t="shared" ca="1" si="575"/>
        <v>Wall Street Journal: Barclays-Fed Funds Rate-04-2019</v>
      </c>
      <c r="J2560" s="4" t="str">
        <f t="shared" ca="1" si="576"/>
        <v>Fed Funds Rate-Barclays:04-2019</v>
      </c>
      <c r="K2560" t="s">
        <v>751</v>
      </c>
    </row>
    <row r="2561" spans="1:99" x14ac:dyDescent="0.55000000000000004">
      <c r="A2561" s="4" t="str">
        <f t="shared" ca="1" si="571"/>
        <v>NatWest Markets</v>
      </c>
      <c r="B2561" s="4" t="str">
        <f t="shared" si="572"/>
        <v>Michelle Girard *</v>
      </c>
      <c r="C2561" s="4" t="s">
        <v>246</v>
      </c>
      <c r="D2561" s="4" t="s">
        <v>87</v>
      </c>
      <c r="E2561" s="4" t="str">
        <f>IF(COUNTIF($E$2:E2560,"Begin: " &amp; C2561 &amp; "-" &amp; D2561 &amp; "-" &amp; H2561)=0,"Begin: " &amp; C2561 &amp; "-" &amp; D2561 &amp; "-" &amp; H2561,IF((C2561 &amp; "-" &amp; D2561 &amp; "-" &amp; H2561)&lt;&gt;(C2562 &amp; "-" &amp; D2562 &amp; "-" &amp; H2562),"End: " &amp; C2561 &amp; "-" &amp; D2561 &amp; "-" &amp; H2561,""))</f>
        <v/>
      </c>
      <c r="F2561" s="4" t="str">
        <f t="shared" si="573"/>
        <v>Wall Street Journal-Fed Funds Rate-04-2019</v>
      </c>
      <c r="G2561" s="7">
        <v>43565</v>
      </c>
      <c r="H2561" s="7" t="str">
        <f t="shared" si="574"/>
        <v>04-2019</v>
      </c>
      <c r="I2561" s="7" t="str">
        <f t="shared" ca="1" si="575"/>
        <v>Wall Street Journal: NatWest Markets-Fed Funds Rate-04-2019</v>
      </c>
      <c r="J2561" s="4" t="str">
        <f t="shared" ca="1" si="576"/>
        <v>Fed Funds Rate-NatWest Markets:04-2019</v>
      </c>
      <c r="K2561" t="s">
        <v>806</v>
      </c>
    </row>
    <row r="2562" spans="1:99" x14ac:dyDescent="0.55000000000000004">
      <c r="A2562" s="4" t="str">
        <f t="shared" ca="1" si="571"/>
        <v>BMO Capital</v>
      </c>
      <c r="B2562" s="4" t="str">
        <f t="shared" si="572"/>
        <v>Michael Gregory</v>
      </c>
      <c r="C2562" s="4" t="s">
        <v>246</v>
      </c>
      <c r="D2562" s="4" t="s">
        <v>87</v>
      </c>
      <c r="E2562" s="4" t="str">
        <f>IF(COUNTIF($E$2:E2561,"Begin: " &amp; C2562 &amp; "-" &amp; D2562 &amp; "-" &amp; H2562)=0,"Begin: " &amp; C2562 &amp; "-" &amp; D2562 &amp; "-" &amp; H2562,IF((C2562 &amp; "-" &amp; D2562 &amp; "-" &amp; H2562)&lt;&gt;(C2563 &amp; "-" &amp; D2563 &amp; "-" &amp; H2563),"End: " &amp; C2562 &amp; "-" &amp; D2562 &amp; "-" &amp; H2562,""))</f>
        <v/>
      </c>
      <c r="F2562" s="4" t="str">
        <f t="shared" si="573"/>
        <v>Wall Street Journal-Fed Funds Rate-04-2019</v>
      </c>
      <c r="G2562" s="7">
        <v>43565</v>
      </c>
      <c r="H2562" s="7" t="str">
        <f t="shared" si="574"/>
        <v>04-2019</v>
      </c>
      <c r="I2562" s="7" t="str">
        <f t="shared" ca="1" si="575"/>
        <v>Wall Street Journal: BMO Capital-Fed Funds Rate-04-2019</v>
      </c>
      <c r="J2562" s="4" t="str">
        <f t="shared" ca="1" si="576"/>
        <v>Fed Funds Rate-BMO Capital:04-2019</v>
      </c>
      <c r="K2562" t="s">
        <v>798</v>
      </c>
      <c r="CK2562">
        <v>2.375</v>
      </c>
      <c r="CM2562">
        <v>2.375</v>
      </c>
      <c r="CO2562">
        <v>2.375</v>
      </c>
      <c r="CQ2562">
        <v>2.375</v>
      </c>
      <c r="CS2562">
        <v>2.375</v>
      </c>
      <c r="CU2562">
        <v>2.375</v>
      </c>
    </row>
    <row r="2563" spans="1:99" x14ac:dyDescent="0.55000000000000004">
      <c r="A2563" s="4" t="str">
        <f t="shared" ca="1" si="571"/>
        <v>TD Securities</v>
      </c>
      <c r="B2563" s="4" t="str">
        <f t="shared" si="572"/>
        <v>Michael Hanson</v>
      </c>
      <c r="C2563" s="4" t="s">
        <v>246</v>
      </c>
      <c r="D2563" s="4" t="s">
        <v>87</v>
      </c>
      <c r="E2563" s="4" t="str">
        <f>IF(COUNTIF($E$2:E2562,"Begin: " &amp; C2563 &amp; "-" &amp; D2563 &amp; "-" &amp; H2563)=0,"Begin: " &amp; C2563 &amp; "-" &amp; D2563 &amp; "-" &amp; H2563,IF((C2563 &amp; "-" &amp; D2563 &amp; "-" &amp; H2563)&lt;&gt;(C2564 &amp; "-" &amp; D2564 &amp; "-" &amp; H2564),"End: " &amp; C2563 &amp; "-" &amp; D2563 &amp; "-" &amp; H2563,""))</f>
        <v/>
      </c>
      <c r="F2563" s="4" t="str">
        <f t="shared" si="573"/>
        <v>Wall Street Journal-Fed Funds Rate-04-2019</v>
      </c>
      <c r="G2563" s="7">
        <v>43565</v>
      </c>
      <c r="H2563" s="7" t="str">
        <f t="shared" si="574"/>
        <v>04-2019</v>
      </c>
      <c r="I2563" s="7" t="str">
        <f t="shared" ca="1" si="575"/>
        <v>Wall Street Journal: TD Securities-Fed Funds Rate-04-2019</v>
      </c>
      <c r="J2563" s="4" t="str">
        <f t="shared" ca="1" si="576"/>
        <v>Fed Funds Rate-TD Securities:04-2019</v>
      </c>
      <c r="K2563" t="s">
        <v>799</v>
      </c>
      <c r="CK2563">
        <v>2.375</v>
      </c>
      <c r="CM2563">
        <v>2.375</v>
      </c>
      <c r="CO2563">
        <v>2.375</v>
      </c>
      <c r="CQ2563">
        <v>2.375</v>
      </c>
    </row>
    <row r="2564" spans="1:99" x14ac:dyDescent="0.55000000000000004">
      <c r="A2564" s="4" t="str">
        <f t="shared" ca="1" si="571"/>
        <v>Goldman Sachs</v>
      </c>
      <c r="B2564" s="4" t="str">
        <f t="shared" si="572"/>
        <v>Jan Hatzius</v>
      </c>
      <c r="C2564" s="4" t="s">
        <v>246</v>
      </c>
      <c r="D2564" s="4" t="s">
        <v>87</v>
      </c>
      <c r="E2564" s="4" t="str">
        <f>IF(COUNTIF($E$2:E2563,"Begin: " &amp; C2564 &amp; "-" &amp; D2564 &amp; "-" &amp; H2564)=0,"Begin: " &amp; C2564 &amp; "-" &amp; D2564 &amp; "-" &amp; H2564,IF((C2564 &amp; "-" &amp; D2564 &amp; "-" &amp; H2564)&lt;&gt;(C2565 &amp; "-" &amp; D2565 &amp; "-" &amp; H2565),"End: " &amp; C2564 &amp; "-" &amp; D2564 &amp; "-" &amp; H2564,""))</f>
        <v/>
      </c>
      <c r="F2564" s="4" t="str">
        <f t="shared" si="573"/>
        <v>Wall Street Journal-Fed Funds Rate-04-2019</v>
      </c>
      <c r="G2564" s="7">
        <v>43565</v>
      </c>
      <c r="H2564" s="7" t="str">
        <f t="shared" si="574"/>
        <v>04-2019</v>
      </c>
      <c r="I2564" s="7" t="str">
        <f t="shared" ca="1" si="575"/>
        <v>Wall Street Journal: Goldman Sachs-Fed Funds Rate-04-2019</v>
      </c>
      <c r="J2564" s="4" t="str">
        <f t="shared" ca="1" si="576"/>
        <v>Fed Funds Rate-Goldman Sachs:04-2019</v>
      </c>
      <c r="K2564" t="s">
        <v>213</v>
      </c>
      <c r="CK2564">
        <v>2.375</v>
      </c>
      <c r="CM2564">
        <v>2.375</v>
      </c>
      <c r="CO2564">
        <v>2.625</v>
      </c>
      <c r="CQ2564">
        <v>2.625</v>
      </c>
      <c r="CS2564">
        <v>2.625</v>
      </c>
      <c r="CU2564">
        <v>2.625</v>
      </c>
    </row>
    <row r="2565" spans="1:99" x14ac:dyDescent="0.55000000000000004">
      <c r="A2565" s="4" t="str">
        <f t="shared" ca="1" si="571"/>
        <v>Scotiabank</v>
      </c>
      <c r="B2565" s="4" t="str">
        <f t="shared" si="572"/>
        <v>Derek Holt *</v>
      </c>
      <c r="C2565" s="4" t="s">
        <v>246</v>
      </c>
      <c r="D2565" s="4" t="s">
        <v>87</v>
      </c>
      <c r="E2565" s="4" t="str">
        <f>IF(COUNTIF($E$2:E2564,"Begin: " &amp; C2565 &amp; "-" &amp; D2565 &amp; "-" &amp; H2565)=0,"Begin: " &amp; C2565 &amp; "-" &amp; D2565 &amp; "-" &amp; H2565,IF((C2565 &amp; "-" &amp; D2565 &amp; "-" &amp; H2565)&lt;&gt;(C2566 &amp; "-" &amp; D2566 &amp; "-" &amp; H2566),"End: " &amp; C2565 &amp; "-" &amp; D2565 &amp; "-" &amp; H2565,""))</f>
        <v/>
      </c>
      <c r="F2565" s="4" t="str">
        <f t="shared" si="573"/>
        <v>Wall Street Journal-Fed Funds Rate-04-2019</v>
      </c>
      <c r="G2565" s="7">
        <v>43565</v>
      </c>
      <c r="H2565" s="7" t="str">
        <f t="shared" si="574"/>
        <v>04-2019</v>
      </c>
      <c r="I2565" s="7" t="str">
        <f t="shared" ca="1" si="575"/>
        <v>Wall Street Journal: Scotiabank-Fed Funds Rate-04-2019</v>
      </c>
      <c r="J2565" s="4" t="str">
        <f t="shared" ca="1" si="576"/>
        <v>Fed Funds Rate-Scotiabank:04-2019</v>
      </c>
      <c r="K2565" t="s">
        <v>676</v>
      </c>
    </row>
    <row r="2566" spans="1:99" x14ac:dyDescent="0.55000000000000004">
      <c r="A2566" s="4" t="str">
        <f t="shared" ca="1" si="571"/>
        <v>KPMG</v>
      </c>
      <c r="B2566" s="4" t="str">
        <f t="shared" si="572"/>
        <v>Constance Hunter</v>
      </c>
      <c r="C2566" s="4" t="s">
        <v>246</v>
      </c>
      <c r="D2566" s="4" t="s">
        <v>87</v>
      </c>
      <c r="E2566" s="4" t="str">
        <f>IF(COUNTIF($E$2:E2565,"Begin: " &amp; C2566 &amp; "-" &amp; D2566 &amp; "-" &amp; H2566)=0,"Begin: " &amp; C2566 &amp; "-" &amp; D2566 &amp; "-" &amp; H2566,IF((C2566 &amp; "-" &amp; D2566 &amp; "-" &amp; H2566)&lt;&gt;(C2567 &amp; "-" &amp; D2567 &amp; "-" &amp; H2567),"End: " &amp; C2566 &amp; "-" &amp; D2566 &amp; "-" &amp; H2566,""))</f>
        <v/>
      </c>
      <c r="F2566" s="4" t="str">
        <f t="shared" si="573"/>
        <v>Wall Street Journal-Fed Funds Rate-04-2019</v>
      </c>
      <c r="G2566" s="7">
        <v>43565</v>
      </c>
      <c r="H2566" s="7" t="str">
        <f t="shared" si="574"/>
        <v>04-2019</v>
      </c>
      <c r="I2566" s="7" t="str">
        <f t="shared" ca="1" si="575"/>
        <v>Wall Street Journal: KPMG-Fed Funds Rate-04-2019</v>
      </c>
      <c r="J2566" s="4" t="str">
        <f t="shared" ca="1" si="576"/>
        <v>Fed Funds Rate-KPMG:04-2019</v>
      </c>
      <c r="K2566" t="s">
        <v>686</v>
      </c>
      <c r="CK2566">
        <v>2.375</v>
      </c>
      <c r="CM2566">
        <v>2.375</v>
      </c>
      <c r="CO2566">
        <v>2.375</v>
      </c>
      <c r="CQ2566">
        <v>2.375</v>
      </c>
      <c r="CS2566">
        <v>2.375</v>
      </c>
    </row>
    <row r="2567" spans="1:99" x14ac:dyDescent="0.55000000000000004">
      <c r="A2567" s="4" t="str">
        <f t="shared" ca="1" si="571"/>
        <v>BBVA</v>
      </c>
      <c r="B2567" s="4" t="str">
        <f t="shared" si="572"/>
        <v xml:space="preserve">Nathaniel Karp
</v>
      </c>
      <c r="C2567" s="4" t="s">
        <v>246</v>
      </c>
      <c r="D2567" s="4" t="s">
        <v>87</v>
      </c>
      <c r="E2567" s="4" t="str">
        <f>IF(COUNTIF($E$2:E2566,"Begin: " &amp; C2567 &amp; "-" &amp; D2567 &amp; "-" &amp; H2567)=0,"Begin: " &amp; C2567 &amp; "-" &amp; D2567 &amp; "-" &amp; H2567,IF((C2567 &amp; "-" &amp; D2567 &amp; "-" &amp; H2567)&lt;&gt;(C2568 &amp; "-" &amp; D2568 &amp; "-" &amp; H2568),"End: " &amp; C2567 &amp; "-" &amp; D2567 &amp; "-" &amp; H2567,""))</f>
        <v/>
      </c>
      <c r="F2567" s="4" t="str">
        <f t="shared" si="573"/>
        <v>Wall Street Journal-Fed Funds Rate-04-2019</v>
      </c>
      <c r="G2567" s="7">
        <v>43565</v>
      </c>
      <c r="H2567" s="7" t="str">
        <f t="shared" si="574"/>
        <v>04-2019</v>
      </c>
      <c r="I2567" s="7" t="str">
        <f t="shared" ca="1" si="575"/>
        <v>Wall Street Journal: BBVA-Fed Funds Rate-04-2019</v>
      </c>
      <c r="J2567" s="4" t="str">
        <f t="shared" ca="1" si="576"/>
        <v>Fed Funds Rate-BBVA:04-2019</v>
      </c>
      <c r="K2567" t="s">
        <v>434</v>
      </c>
      <c r="CK2567">
        <v>2.375</v>
      </c>
      <c r="CM2567">
        <v>2.375</v>
      </c>
      <c r="CO2567">
        <v>2.375</v>
      </c>
      <c r="CQ2567">
        <v>2.375</v>
      </c>
      <c r="CS2567">
        <v>2.375</v>
      </c>
      <c r="CU2567">
        <v>2.375</v>
      </c>
    </row>
    <row r="2568" spans="1:99" x14ac:dyDescent="0.55000000000000004">
      <c r="A2568" s="4" t="str">
        <f t="shared" ca="1" si="571"/>
        <v>National Retail Federation</v>
      </c>
      <c r="B2568" s="4" t="str">
        <f t="shared" si="572"/>
        <v>Jack Kleinhenz</v>
      </c>
      <c r="C2568" s="4" t="s">
        <v>246</v>
      </c>
      <c r="D2568" s="4" t="s">
        <v>87</v>
      </c>
      <c r="E2568" s="4" t="str">
        <f>IF(COUNTIF($E$2:E2567,"Begin: " &amp; C2568 &amp; "-" &amp; D2568 &amp; "-" &amp; H2568)=0,"Begin: " &amp; C2568 &amp; "-" &amp; D2568 &amp; "-" &amp; H2568,IF((C2568 &amp; "-" &amp; D2568 &amp; "-" &amp; H2568)&lt;&gt;(C2569 &amp; "-" &amp; D2569 &amp; "-" &amp; H2569),"End: " &amp; C2568 &amp; "-" &amp; D2568 &amp; "-" &amp; H2568,""))</f>
        <v/>
      </c>
      <c r="F2568" s="4" t="str">
        <f t="shared" si="573"/>
        <v>Wall Street Journal-Fed Funds Rate-04-2019</v>
      </c>
      <c r="G2568" s="7">
        <v>43565</v>
      </c>
      <c r="H2568" s="7" t="str">
        <f t="shared" si="574"/>
        <v>04-2019</v>
      </c>
      <c r="I2568" s="7" t="str">
        <f t="shared" ca="1" si="575"/>
        <v>Wall Street Journal: National Retail Federation-Fed Funds Rate-04-2019</v>
      </c>
      <c r="J2568" s="4" t="str">
        <f t="shared" ca="1" si="576"/>
        <v>Fed Funds Rate-National Retail Federation:04-2019</v>
      </c>
      <c r="K2568" t="s">
        <v>216</v>
      </c>
      <c r="CK2568">
        <v>2.38</v>
      </c>
      <c r="CM2568">
        <v>2.63</v>
      </c>
      <c r="CO2568">
        <v>2.63</v>
      </c>
      <c r="CQ2568">
        <v>2.63</v>
      </c>
    </row>
    <row r="2569" spans="1:99" x14ac:dyDescent="0.55000000000000004">
      <c r="A2569" s="4" t="str">
        <f t="shared" ca="1" si="571"/>
        <v>Natixis CIB Americas</v>
      </c>
      <c r="B2569" s="4" t="str">
        <f t="shared" si="572"/>
        <v>Joseph LaVorgna</v>
      </c>
      <c r="C2569" s="4" t="s">
        <v>246</v>
      </c>
      <c r="D2569" s="4" t="s">
        <v>87</v>
      </c>
      <c r="E2569" s="4" t="str">
        <f>IF(COUNTIF($E$2:E2568,"Begin: " &amp; C2569 &amp; "-" &amp; D2569 &amp; "-" &amp; H2569)=0,"Begin: " &amp; C2569 &amp; "-" &amp; D2569 &amp; "-" &amp; H2569,IF((C2569 &amp; "-" &amp; D2569 &amp; "-" &amp; H2569)&lt;&gt;(C2570 &amp; "-" &amp; D2570 &amp; "-" &amp; H2570),"End: " &amp; C2569 &amp; "-" &amp; D2569 &amp; "-" &amp; H2569,""))</f>
        <v/>
      </c>
      <c r="F2569" s="4" t="str">
        <f t="shared" si="573"/>
        <v>Wall Street Journal-Fed Funds Rate-04-2019</v>
      </c>
      <c r="G2569" s="7">
        <v>43565</v>
      </c>
      <c r="H2569" s="7" t="str">
        <f t="shared" si="574"/>
        <v>04-2019</v>
      </c>
      <c r="I2569" s="7" t="str">
        <f t="shared" ca="1" si="575"/>
        <v>Wall Street Journal: Natixis CIB Americas-Fed Funds Rate-04-2019</v>
      </c>
      <c r="J2569" s="4" t="str">
        <f t="shared" ca="1" si="576"/>
        <v>Fed Funds Rate-Natixis CIB Americas:04-2019</v>
      </c>
      <c r="K2569" t="s">
        <v>774</v>
      </c>
      <c r="CK2569">
        <v>2.375</v>
      </c>
      <c r="CM2569">
        <v>2.125</v>
      </c>
      <c r="CO2569">
        <v>1.875</v>
      </c>
      <c r="CQ2569">
        <v>1.875</v>
      </c>
      <c r="CS2569">
        <v>1.375</v>
      </c>
      <c r="CU2569">
        <v>1.125</v>
      </c>
    </row>
    <row r="2570" spans="1:99" x14ac:dyDescent="0.55000000000000004">
      <c r="A2570" s="4" t="str">
        <f t="shared" ca="1" si="571"/>
        <v>UCLA Anderson Forecast</v>
      </c>
      <c r="B2570" s="4" t="str">
        <f t="shared" si="572"/>
        <v>Edward Leamer/David Shulman</v>
      </c>
      <c r="C2570" s="4" t="s">
        <v>246</v>
      </c>
      <c r="D2570" s="4" t="s">
        <v>87</v>
      </c>
      <c r="E2570" s="4" t="str">
        <f>IF(COUNTIF($E$2:E2569,"Begin: " &amp; C2570 &amp; "-" &amp; D2570 &amp; "-" &amp; H2570)=0,"Begin: " &amp; C2570 &amp; "-" &amp; D2570 &amp; "-" &amp; H2570,IF((C2570 &amp; "-" &amp; D2570 &amp; "-" &amp; H2570)&lt;&gt;(C2571 &amp; "-" &amp; D2571 &amp; "-" &amp; H2571),"End: " &amp; C2570 &amp; "-" &amp; D2570 &amp; "-" &amp; H2570,""))</f>
        <v/>
      </c>
      <c r="F2570" s="4" t="str">
        <f t="shared" si="573"/>
        <v>Wall Street Journal-Fed Funds Rate-04-2019</v>
      </c>
      <c r="G2570" s="7">
        <v>43565</v>
      </c>
      <c r="H2570" s="7" t="str">
        <f t="shared" si="574"/>
        <v>04-2019</v>
      </c>
      <c r="I2570" s="7" t="str">
        <f t="shared" ca="1" si="575"/>
        <v>Wall Street Journal: UCLA Anderson Forecast-Fed Funds Rate-04-2019</v>
      </c>
      <c r="J2570" s="4" t="str">
        <f t="shared" ca="1" si="576"/>
        <v>Fed Funds Rate-UCLA Anderson Forecast:04-2019</v>
      </c>
      <c r="K2570" t="s">
        <v>218</v>
      </c>
      <c r="CK2570">
        <v>2.375</v>
      </c>
      <c r="CM2570">
        <v>2.375</v>
      </c>
      <c r="CO2570">
        <v>2.375</v>
      </c>
      <c r="CQ2570">
        <v>1.875</v>
      </c>
      <c r="CS2570">
        <v>1.875</v>
      </c>
      <c r="CU2570">
        <v>2.125</v>
      </c>
    </row>
    <row r="2571" spans="1:99" x14ac:dyDescent="0.55000000000000004">
      <c r="A2571" s="4" t="str">
        <f t="shared" ca="1" si="571"/>
        <v>NEMA Business Information Services</v>
      </c>
      <c r="B2571" s="4" t="str">
        <f t="shared" si="572"/>
        <v>Don Leavens/Steven Wilcox</v>
      </c>
      <c r="C2571" s="4" t="s">
        <v>246</v>
      </c>
      <c r="D2571" s="4" t="s">
        <v>87</v>
      </c>
      <c r="E2571" s="4" t="str">
        <f>IF(COUNTIF($E$2:E2570,"Begin: " &amp; C2571 &amp; "-" &amp; D2571 &amp; "-" &amp; H2571)=0,"Begin: " &amp; C2571 &amp; "-" &amp; D2571 &amp; "-" &amp; H2571,IF((C2571 &amp; "-" &amp; D2571 &amp; "-" &amp; H2571)&lt;&gt;(C2572 &amp; "-" &amp; D2572 &amp; "-" &amp; H2572),"End: " &amp; C2571 &amp; "-" &amp; D2571 &amp; "-" &amp; H2571,""))</f>
        <v/>
      </c>
      <c r="F2571" s="4" t="str">
        <f t="shared" si="573"/>
        <v>Wall Street Journal-Fed Funds Rate-04-2019</v>
      </c>
      <c r="G2571" s="7">
        <v>43565</v>
      </c>
      <c r="H2571" s="7" t="str">
        <f t="shared" si="574"/>
        <v>04-2019</v>
      </c>
      <c r="I2571" s="7" t="str">
        <f t="shared" ca="1" si="575"/>
        <v>Wall Street Journal: NEMA Business Information Services-Fed Funds Rate-04-2019</v>
      </c>
      <c r="J2571" s="4" t="str">
        <f t="shared" ca="1" si="576"/>
        <v>Fed Funds Rate-NEMA Business Information Services:04-2019</v>
      </c>
      <c r="K2571" t="s">
        <v>765</v>
      </c>
      <c r="CK2571">
        <v>2.375</v>
      </c>
      <c r="CM2571">
        <v>2.375</v>
      </c>
      <c r="CO2571">
        <v>2.375</v>
      </c>
      <c r="CQ2571">
        <v>2.125</v>
      </c>
      <c r="CS2571">
        <v>1.875</v>
      </c>
      <c r="CU2571">
        <v>1.875</v>
      </c>
    </row>
    <row r="2572" spans="1:99" x14ac:dyDescent="0.55000000000000004">
      <c r="A2572" s="4" t="str">
        <f t="shared" ca="1" si="571"/>
        <v>HSBC</v>
      </c>
      <c r="B2572" s="4" t="str">
        <f t="shared" si="572"/>
        <v>Kevin Logan *</v>
      </c>
      <c r="C2572" s="4" t="s">
        <v>246</v>
      </c>
      <c r="D2572" s="4" t="s">
        <v>87</v>
      </c>
      <c r="E2572" s="4" t="str">
        <f>IF(COUNTIF($E$2:E2571,"Begin: " &amp; C2572 &amp; "-" &amp; D2572 &amp; "-" &amp; H2572)=0,"Begin: " &amp; C2572 &amp; "-" &amp; D2572 &amp; "-" &amp; H2572,IF((C2572 &amp; "-" &amp; D2572 &amp; "-" &amp; H2572)&lt;&gt;(C2573 &amp; "-" &amp; D2573 &amp; "-" &amp; H2573),"End: " &amp; C2572 &amp; "-" &amp; D2572 &amp; "-" &amp; H2572,""))</f>
        <v/>
      </c>
      <c r="F2572" s="4" t="str">
        <f t="shared" si="573"/>
        <v>Wall Street Journal-Fed Funds Rate-04-2019</v>
      </c>
      <c r="G2572" s="7">
        <v>43565</v>
      </c>
      <c r="H2572" s="7" t="str">
        <f t="shared" si="574"/>
        <v>04-2019</v>
      </c>
      <c r="I2572" s="7" t="str">
        <f t="shared" ca="1" si="575"/>
        <v>Wall Street Journal: HSBC-Fed Funds Rate-04-2019</v>
      </c>
      <c r="J2572" s="4" t="str">
        <f t="shared" ca="1" si="576"/>
        <v>Fed Funds Rate-HSBC:04-2019</v>
      </c>
      <c r="K2572" t="s">
        <v>677</v>
      </c>
    </row>
    <row r="2573" spans="1:99" x14ac:dyDescent="0.55000000000000004">
      <c r="A2573" s="4" t="str">
        <f t="shared" ca="1" si="571"/>
        <v>Moody's Investors Service</v>
      </c>
      <c r="B2573" s="4" t="str">
        <f t="shared" si="572"/>
        <v>John Lonski</v>
      </c>
      <c r="C2573" s="4" t="s">
        <v>246</v>
      </c>
      <c r="D2573" s="4" t="s">
        <v>87</v>
      </c>
      <c r="E2573" s="4" t="str">
        <f>IF(COUNTIF($E$2:E2572,"Begin: " &amp; C2573 &amp; "-" &amp; D2573 &amp; "-" &amp; H2573)=0,"Begin: " &amp; C2573 &amp; "-" &amp; D2573 &amp; "-" &amp; H2573,IF((C2573 &amp; "-" &amp; D2573 &amp; "-" &amp; H2573)&lt;&gt;(C2574 &amp; "-" &amp; D2574 &amp; "-" &amp; H2574),"End: " &amp; C2573 &amp; "-" &amp; D2573 &amp; "-" &amp; H2573,""))</f>
        <v/>
      </c>
      <c r="F2573" s="4" t="str">
        <f t="shared" si="573"/>
        <v>Wall Street Journal-Fed Funds Rate-04-2019</v>
      </c>
      <c r="G2573" s="7">
        <v>43565</v>
      </c>
      <c r="H2573" s="7" t="str">
        <f t="shared" si="574"/>
        <v>04-2019</v>
      </c>
      <c r="I2573" s="7" t="str">
        <f t="shared" ca="1" si="575"/>
        <v>Wall Street Journal: Moody's Investors Service-Fed Funds Rate-04-2019</v>
      </c>
      <c r="J2573" s="4" t="str">
        <f t="shared" ca="1" si="576"/>
        <v>Fed Funds Rate-Moody's Investors Service:04-2019</v>
      </c>
      <c r="K2573" t="s">
        <v>220</v>
      </c>
      <c r="CK2573">
        <v>2.375</v>
      </c>
      <c r="CM2573">
        <v>2.125</v>
      </c>
      <c r="CO2573">
        <v>1.875</v>
      </c>
      <c r="CQ2573">
        <v>1.875</v>
      </c>
      <c r="CS2573">
        <v>1.875</v>
      </c>
      <c r="CU2573">
        <v>1.875</v>
      </c>
    </row>
    <row r="2574" spans="1:99" x14ac:dyDescent="0.55000000000000004">
      <c r="A2574" s="4" t="str">
        <f t="shared" ca="1" si="571"/>
        <v>National Auto Dealer Association</v>
      </c>
      <c r="B2574" s="4" t="str">
        <f t="shared" si="572"/>
        <v>Patrick Manzi</v>
      </c>
      <c r="C2574" s="4" t="s">
        <v>246</v>
      </c>
      <c r="D2574" s="4" t="s">
        <v>87</v>
      </c>
      <c r="E2574" s="4" t="str">
        <f>IF(COUNTIF($E$2:E2573,"Begin: " &amp; C2574 &amp; "-" &amp; D2574 &amp; "-" &amp; H2574)=0,"Begin: " &amp; C2574 &amp; "-" &amp; D2574 &amp; "-" &amp; H2574,IF((C2574 &amp; "-" &amp; D2574 &amp; "-" &amp; H2574)&lt;&gt;(C2575 &amp; "-" &amp; D2575 &amp; "-" &amp; H2575),"End: " &amp; C2574 &amp; "-" &amp; D2574 &amp; "-" &amp; H2574,""))</f>
        <v/>
      </c>
      <c r="F2574" s="4" t="str">
        <f t="shared" si="573"/>
        <v>Wall Street Journal-Fed Funds Rate-04-2019</v>
      </c>
      <c r="G2574" s="7">
        <v>43565</v>
      </c>
      <c r="H2574" s="7" t="str">
        <f t="shared" si="574"/>
        <v>04-2019</v>
      </c>
      <c r="I2574" s="7" t="str">
        <f t="shared" ca="1" si="575"/>
        <v>Wall Street Journal: National Auto Dealer Association-Fed Funds Rate-04-2019</v>
      </c>
      <c r="J2574" s="4" t="str">
        <f t="shared" ca="1" si="576"/>
        <v>Fed Funds Rate-National Auto Dealer Association:04-2019</v>
      </c>
      <c r="K2574" t="s">
        <v>800</v>
      </c>
      <c r="CK2574">
        <v>2.375</v>
      </c>
      <c r="CM2574">
        <v>2.375</v>
      </c>
      <c r="CO2574">
        <v>2.625</v>
      </c>
      <c r="CQ2574">
        <v>2.625</v>
      </c>
    </row>
    <row r="2575" spans="1:99" x14ac:dyDescent="0.55000000000000004">
      <c r="A2575" s="4" t="str">
        <f t="shared" ca="1" si="571"/>
        <v>MetLife Investment Management</v>
      </c>
      <c r="B2575" s="4" t="str">
        <f t="shared" si="572"/>
        <v>Drew T. Matus</v>
      </c>
      <c r="C2575" s="4" t="s">
        <v>246</v>
      </c>
      <c r="D2575" s="4" t="s">
        <v>87</v>
      </c>
      <c r="E2575" s="4" t="str">
        <f>IF(COUNTIF($E$2:E2574,"Begin: " &amp; C2575 &amp; "-" &amp; D2575 &amp; "-" &amp; H2575)=0,"Begin: " &amp; C2575 &amp; "-" &amp; D2575 &amp; "-" &amp; H2575,IF((C2575 &amp; "-" &amp; D2575 &amp; "-" &amp; H2575)&lt;&gt;(C2576 &amp; "-" &amp; D2576 &amp; "-" &amp; H2576),"End: " &amp; C2575 &amp; "-" &amp; D2575 &amp; "-" &amp; H2575,""))</f>
        <v/>
      </c>
      <c r="F2575" s="4" t="str">
        <f t="shared" si="573"/>
        <v>Wall Street Journal-Fed Funds Rate-04-2019</v>
      </c>
      <c r="G2575" s="7">
        <v>43565</v>
      </c>
      <c r="H2575" s="7" t="str">
        <f t="shared" si="574"/>
        <v>04-2019</v>
      </c>
      <c r="I2575" s="7" t="str">
        <f t="shared" ca="1" si="575"/>
        <v>Wall Street Journal: MetLife Investment Management-Fed Funds Rate-04-2019</v>
      </c>
      <c r="J2575" s="4" t="str">
        <f t="shared" ca="1" si="576"/>
        <v>Fed Funds Rate-MetLife Investment Management:04-2019</v>
      </c>
      <c r="K2575" t="s">
        <v>801</v>
      </c>
      <c r="CK2575">
        <v>2.375</v>
      </c>
      <c r="CM2575">
        <v>2.625</v>
      </c>
      <c r="CO2575">
        <v>2.875</v>
      </c>
    </row>
    <row r="2576" spans="1:99" x14ac:dyDescent="0.55000000000000004">
      <c r="A2576" s="4" t="str">
        <f t="shared" ca="1" si="571"/>
        <v>Jeffries &amp; Company</v>
      </c>
      <c r="B2576" s="4" t="str">
        <f t="shared" si="572"/>
        <v>Ward McCarthy *</v>
      </c>
      <c r="C2576" s="4" t="s">
        <v>246</v>
      </c>
      <c r="D2576" s="4" t="s">
        <v>87</v>
      </c>
      <c r="E2576" s="4" t="str">
        <f>IF(COUNTIF($E$2:E2575,"Begin: " &amp; C2576 &amp; "-" &amp; D2576 &amp; "-" &amp; H2576)=0,"Begin: " &amp; C2576 &amp; "-" &amp; D2576 &amp; "-" &amp; H2576,IF((C2576 &amp; "-" &amp; D2576 &amp; "-" &amp; H2576)&lt;&gt;(C2577 &amp; "-" &amp; D2577 &amp; "-" &amp; H2577),"End: " &amp; C2576 &amp; "-" &amp; D2576 &amp; "-" &amp; H2576,""))</f>
        <v/>
      </c>
      <c r="F2576" s="4" t="str">
        <f t="shared" si="573"/>
        <v>Wall Street Journal-Fed Funds Rate-04-2019</v>
      </c>
      <c r="G2576" s="7">
        <v>43565</v>
      </c>
      <c r="H2576" s="7" t="str">
        <f t="shared" si="574"/>
        <v>04-2019</v>
      </c>
      <c r="I2576" s="7" t="str">
        <f t="shared" ca="1" si="575"/>
        <v>Wall Street Journal: Jeffries &amp; Company-Fed Funds Rate-04-2019</v>
      </c>
      <c r="J2576" s="4" t="str">
        <f t="shared" ca="1" si="576"/>
        <v>Fed Funds Rate-Jeffries &amp; Company:04-2019</v>
      </c>
      <c r="K2576" t="s">
        <v>436</v>
      </c>
    </row>
    <row r="2577" spans="1:99" x14ac:dyDescent="0.55000000000000004">
      <c r="A2577" s="4" t="str">
        <f t="shared" ca="1" si="571"/>
        <v>ACT Research</v>
      </c>
      <c r="B2577" s="4" t="str">
        <f t="shared" si="572"/>
        <v>Jim Meil</v>
      </c>
      <c r="C2577" s="4" t="s">
        <v>246</v>
      </c>
      <c r="D2577" s="4" t="s">
        <v>87</v>
      </c>
      <c r="E2577" s="4" t="str">
        <f>IF(COUNTIF($E$2:E2576,"Begin: " &amp; C2577 &amp; "-" &amp; D2577 &amp; "-" &amp; H2577)=0,"Begin: " &amp; C2577 &amp; "-" &amp; D2577 &amp; "-" &amp; H2577,IF((C2577 &amp; "-" &amp; D2577 &amp; "-" &amp; H2577)&lt;&gt;(C2578 &amp; "-" &amp; D2578 &amp; "-" &amp; H2578),"End: " &amp; C2577 &amp; "-" &amp; D2577 &amp; "-" &amp; H2577,""))</f>
        <v/>
      </c>
      <c r="F2577" s="4" t="str">
        <f t="shared" si="573"/>
        <v>Wall Street Journal-Fed Funds Rate-04-2019</v>
      </c>
      <c r="G2577" s="7">
        <v>43565</v>
      </c>
      <c r="H2577" s="7" t="str">
        <f t="shared" si="574"/>
        <v>04-2019</v>
      </c>
      <c r="I2577" s="7" t="str">
        <f t="shared" ca="1" si="575"/>
        <v>Wall Street Journal: ACT Research-Fed Funds Rate-04-2019</v>
      </c>
      <c r="J2577" s="4" t="str">
        <f t="shared" ca="1" si="576"/>
        <v>Fed Funds Rate-ACT Research:04-2019</v>
      </c>
      <c r="K2577" t="s">
        <v>437</v>
      </c>
      <c r="CK2577">
        <v>2.375</v>
      </c>
      <c r="CM2577">
        <v>2.375</v>
      </c>
      <c r="CO2577">
        <v>2.375</v>
      </c>
      <c r="CQ2577">
        <v>2.375</v>
      </c>
    </row>
    <row r="2578" spans="1:99" x14ac:dyDescent="0.55000000000000004">
      <c r="A2578" s="4" t="str">
        <f t="shared" ca="1" si="571"/>
        <v>Standard Chartered</v>
      </c>
      <c r="B2578" s="4" t="str">
        <f t="shared" si="572"/>
        <v>Sonia Meskin *</v>
      </c>
      <c r="C2578" s="4" t="s">
        <v>246</v>
      </c>
      <c r="D2578" s="4" t="s">
        <v>87</v>
      </c>
      <c r="E2578" s="4" t="str">
        <f>IF(COUNTIF($E$2:E2577,"Begin: " &amp; C2578 &amp; "-" &amp; D2578 &amp; "-" &amp; H2578)=0,"Begin: " &amp; C2578 &amp; "-" &amp; D2578 &amp; "-" &amp; H2578,IF((C2578 &amp; "-" &amp; D2578 &amp; "-" &amp; H2578)&lt;&gt;(C2579 &amp; "-" &amp; D2579 &amp; "-" &amp; H2579),"End: " &amp; C2578 &amp; "-" &amp; D2578 &amp; "-" &amp; H2578,""))</f>
        <v/>
      </c>
      <c r="F2578" s="4" t="str">
        <f t="shared" si="573"/>
        <v>Wall Street Journal-Fed Funds Rate-04-2019</v>
      </c>
      <c r="G2578" s="7">
        <v>43565</v>
      </c>
      <c r="H2578" s="7" t="str">
        <f t="shared" si="574"/>
        <v>04-2019</v>
      </c>
      <c r="I2578" s="7" t="str">
        <f t="shared" ca="1" si="575"/>
        <v>Wall Street Journal: Standard Chartered-Fed Funds Rate-04-2019</v>
      </c>
      <c r="J2578" s="4" t="str">
        <f t="shared" ca="1" si="576"/>
        <v>Fed Funds Rate-Standard Chartered:04-2019</v>
      </c>
      <c r="K2578" t="s">
        <v>808</v>
      </c>
    </row>
    <row r="2579" spans="1:99" x14ac:dyDescent="0.55000000000000004">
      <c r="A2579" s="4" t="str">
        <f t="shared" ca="1" si="571"/>
        <v>BofA</v>
      </c>
      <c r="B2579" s="4" t="str">
        <f t="shared" si="572"/>
        <v>Michelle Meyer</v>
      </c>
      <c r="C2579" s="4" t="s">
        <v>246</v>
      </c>
      <c r="D2579" s="4" t="s">
        <v>87</v>
      </c>
      <c r="E2579" s="4" t="str">
        <f>IF(COUNTIF($E$2:E2578,"Begin: " &amp; C2579 &amp; "-" &amp; D2579 &amp; "-" &amp; H2579)=0,"Begin: " &amp; C2579 &amp; "-" &amp; D2579 &amp; "-" &amp; H2579,IF((C2579 &amp; "-" &amp; D2579 &amp; "-" &amp; H2579)&lt;&gt;(C2580 &amp; "-" &amp; D2580 &amp; "-" &amp; H2580),"End: " &amp; C2579 &amp; "-" &amp; D2579 &amp; "-" &amp; H2579,""))</f>
        <v/>
      </c>
      <c r="F2579" s="4" t="str">
        <f t="shared" si="573"/>
        <v>Wall Street Journal-Fed Funds Rate-04-2019</v>
      </c>
      <c r="G2579" s="7">
        <v>43565</v>
      </c>
      <c r="H2579" s="7" t="str">
        <f t="shared" si="574"/>
        <v>04-2019</v>
      </c>
      <c r="I2579" s="7" t="str">
        <f t="shared" ca="1" si="575"/>
        <v>Wall Street Journal: BofA-Fed Funds Rate-04-2019</v>
      </c>
      <c r="J2579" s="4" t="str">
        <f t="shared" ca="1" si="576"/>
        <v>Fed Funds Rate-BofA:04-2019</v>
      </c>
      <c r="K2579" t="s">
        <v>803</v>
      </c>
      <c r="CK2579">
        <v>2.375</v>
      </c>
      <c r="CM2579">
        <v>2.625</v>
      </c>
      <c r="CO2579">
        <v>2.625</v>
      </c>
      <c r="CQ2579">
        <v>2.625</v>
      </c>
    </row>
    <row r="2580" spans="1:99" x14ac:dyDescent="0.55000000000000004">
      <c r="A2580" s="4" t="str">
        <f t="shared" ca="1" si="571"/>
        <v>Daiwa Capital</v>
      </c>
      <c r="B2580" s="4" t="str">
        <f t="shared" si="572"/>
        <v>Michael Moran</v>
      </c>
      <c r="C2580" s="4" t="s">
        <v>246</v>
      </c>
      <c r="D2580" s="4" t="s">
        <v>87</v>
      </c>
      <c r="E2580" s="4" t="str">
        <f>IF(COUNTIF($E$2:E2579,"Begin: " &amp; C2580 &amp; "-" &amp; D2580 &amp; "-" &amp; H2580)=0,"Begin: " &amp; C2580 &amp; "-" &amp; D2580 &amp; "-" &amp; H2580,IF((C2580 &amp; "-" &amp; D2580 &amp; "-" &amp; H2580)&lt;&gt;(C2581 &amp; "-" &amp; D2581 &amp; "-" &amp; H2581),"End: " &amp; C2580 &amp; "-" &amp; D2580 &amp; "-" &amp; H2580,""))</f>
        <v/>
      </c>
      <c r="F2580" s="4" t="str">
        <f t="shared" si="573"/>
        <v>Wall Street Journal-Fed Funds Rate-04-2019</v>
      </c>
      <c r="G2580" s="7">
        <v>43565</v>
      </c>
      <c r="H2580" s="7" t="str">
        <f t="shared" si="574"/>
        <v>04-2019</v>
      </c>
      <c r="I2580" s="7" t="str">
        <f t="shared" ca="1" si="575"/>
        <v>Wall Street Journal: Daiwa Capital-Fed Funds Rate-04-2019</v>
      </c>
      <c r="J2580" s="4" t="str">
        <f t="shared" ca="1" si="576"/>
        <v>Fed Funds Rate-Daiwa Capital:04-2019</v>
      </c>
      <c r="K2580" t="s">
        <v>438</v>
      </c>
      <c r="CK2580">
        <v>2.375</v>
      </c>
      <c r="CM2580">
        <v>2.375</v>
      </c>
      <c r="CO2580">
        <v>2.375</v>
      </c>
      <c r="CQ2580">
        <v>1.875</v>
      </c>
      <c r="CS2580">
        <v>1.375</v>
      </c>
      <c r="CU2580">
        <v>1.375</v>
      </c>
    </row>
    <row r="2581" spans="1:99" x14ac:dyDescent="0.55000000000000004">
      <c r="A2581" s="4" t="str">
        <f t="shared" ca="1" si="571"/>
        <v>National Association of Manufacturers</v>
      </c>
      <c r="B2581" s="4" t="str">
        <f t="shared" si="572"/>
        <v>Chad Moutray</v>
      </c>
      <c r="C2581" s="4" t="s">
        <v>246</v>
      </c>
      <c r="D2581" s="4" t="s">
        <v>87</v>
      </c>
      <c r="E2581" s="4" t="str">
        <f>IF(COUNTIF($E$2:E2580,"Begin: " &amp; C2581 &amp; "-" &amp; D2581 &amp; "-" &amp; H2581)=0,"Begin: " &amp; C2581 &amp; "-" &amp; D2581 &amp; "-" &amp; H2581,IF((C2581 &amp; "-" &amp; D2581 &amp; "-" &amp; H2581)&lt;&gt;(C2582 &amp; "-" &amp; D2582 &amp; "-" &amp; H2582),"End: " &amp; C2581 &amp; "-" &amp; D2581 &amp; "-" &amp; H2581,""))</f>
        <v/>
      </c>
      <c r="F2581" s="4" t="str">
        <f t="shared" si="573"/>
        <v>Wall Street Journal-Fed Funds Rate-04-2019</v>
      </c>
      <c r="G2581" s="7">
        <v>43565</v>
      </c>
      <c r="H2581" s="7" t="str">
        <f t="shared" si="574"/>
        <v>04-2019</v>
      </c>
      <c r="I2581" s="7" t="str">
        <f t="shared" ca="1" si="575"/>
        <v>Wall Street Journal: National Association of Manufacturers-Fed Funds Rate-04-2019</v>
      </c>
      <c r="J2581" s="4" t="str">
        <f t="shared" ca="1" si="576"/>
        <v>Fed Funds Rate-National Association of Manufacturers:04-2019</v>
      </c>
      <c r="K2581" t="s">
        <v>439</v>
      </c>
      <c r="CK2581">
        <v>2.375</v>
      </c>
      <c r="CM2581">
        <v>2.375</v>
      </c>
      <c r="CO2581">
        <v>2.375</v>
      </c>
      <c r="CQ2581">
        <v>2.625</v>
      </c>
      <c r="CS2581">
        <v>2.875</v>
      </c>
      <c r="CU2581">
        <v>3.125</v>
      </c>
    </row>
    <row r="2582" spans="1:99" x14ac:dyDescent="0.55000000000000004">
      <c r="A2582" s="4" t="str">
        <f t="shared" ca="1" si="571"/>
        <v>Naroff Economics</v>
      </c>
      <c r="B2582" s="4" t="str">
        <f t="shared" si="572"/>
        <v>Joel Naroff</v>
      </c>
      <c r="C2582" s="4" t="s">
        <v>246</v>
      </c>
      <c r="D2582" s="4" t="s">
        <v>87</v>
      </c>
      <c r="E2582" s="4" t="str">
        <f>IF(COUNTIF($E$2:E2581,"Begin: " &amp; C2582 &amp; "-" &amp; D2582 &amp; "-" &amp; H2582)=0,"Begin: " &amp; C2582 &amp; "-" &amp; D2582 &amp; "-" &amp; H2582,IF((C2582 &amp; "-" &amp; D2582 &amp; "-" &amp; H2582)&lt;&gt;(C2583 &amp; "-" &amp; D2583 &amp; "-" &amp; H2583),"End: " &amp; C2582 &amp; "-" &amp; D2582 &amp; "-" &amp; H2582,""))</f>
        <v/>
      </c>
      <c r="F2582" s="4" t="str">
        <f t="shared" si="573"/>
        <v>Wall Street Journal-Fed Funds Rate-04-2019</v>
      </c>
      <c r="G2582" s="7">
        <v>43565</v>
      </c>
      <c r="H2582" s="7" t="str">
        <f t="shared" si="574"/>
        <v>04-2019</v>
      </c>
      <c r="I2582" s="7" t="str">
        <f t="shared" ca="1" si="575"/>
        <v>Wall Street Journal: Naroff Economics-Fed Funds Rate-04-2019</v>
      </c>
      <c r="J2582" s="4" t="str">
        <f t="shared" ca="1" si="576"/>
        <v>Fed Funds Rate-Naroff Economics:04-2019</v>
      </c>
      <c r="K2582" t="s">
        <v>440</v>
      </c>
      <c r="CK2582">
        <v>2.375</v>
      </c>
      <c r="CM2582">
        <v>2.625</v>
      </c>
      <c r="CO2582">
        <v>2.625</v>
      </c>
      <c r="CQ2582">
        <v>2.125</v>
      </c>
      <c r="CS2582">
        <v>1.875</v>
      </c>
      <c r="CU2582">
        <v>2.375</v>
      </c>
    </row>
    <row r="2583" spans="1:99" x14ac:dyDescent="0.55000000000000004">
      <c r="A2583" s="4" t="str">
        <f t="shared" ca="1" si="571"/>
        <v>MacroEcon Global Advisors</v>
      </c>
      <c r="B2583" s="4" t="str">
        <f t="shared" si="572"/>
        <v>Mark Nielson</v>
      </c>
      <c r="C2583" s="4" t="s">
        <v>246</v>
      </c>
      <c r="D2583" s="4" t="s">
        <v>87</v>
      </c>
      <c r="E2583" s="4" t="str">
        <f>IF(COUNTIF($E$2:E2582,"Begin: " &amp; C2583 &amp; "-" &amp; D2583 &amp; "-" &amp; H2583)=0,"Begin: " &amp; C2583 &amp; "-" &amp; D2583 &amp; "-" &amp; H2583,IF((C2583 &amp; "-" &amp; D2583 &amp; "-" &amp; H2583)&lt;&gt;(C2584 &amp; "-" &amp; D2584 &amp; "-" &amp; H2584),"End: " &amp; C2583 &amp; "-" &amp; D2583 &amp; "-" &amp; H2583,""))</f>
        <v/>
      </c>
      <c r="F2583" s="4" t="str">
        <f t="shared" si="573"/>
        <v>Wall Street Journal-Fed Funds Rate-04-2019</v>
      </c>
      <c r="G2583" s="7">
        <v>43565</v>
      </c>
      <c r="H2583" s="7" t="str">
        <f t="shared" si="574"/>
        <v>04-2019</v>
      </c>
      <c r="I2583" s="7" t="str">
        <f t="shared" ca="1" si="575"/>
        <v>Wall Street Journal: MacroEcon Global Advisors-Fed Funds Rate-04-2019</v>
      </c>
      <c r="J2583" s="4" t="str">
        <f t="shared" ca="1" si="576"/>
        <v>Fed Funds Rate-MacroEcon Global Advisors:04-2019</v>
      </c>
      <c r="K2583" t="s">
        <v>225</v>
      </c>
      <c r="CK2583">
        <v>2.375</v>
      </c>
      <c r="CM2583">
        <v>2.375</v>
      </c>
      <c r="CO2583">
        <v>2.625</v>
      </c>
      <c r="CQ2583">
        <v>2.875</v>
      </c>
      <c r="CS2583">
        <v>3.375</v>
      </c>
      <c r="CU2583">
        <v>3.875</v>
      </c>
    </row>
    <row r="2584" spans="1:99" x14ac:dyDescent="0.55000000000000004">
      <c r="A2584" s="4" t="str">
        <f t="shared" ca="1" si="571"/>
        <v>Corelogic</v>
      </c>
      <c r="B2584" s="4" t="str">
        <f t="shared" si="572"/>
        <v>Frank Nothaft</v>
      </c>
      <c r="C2584" s="4" t="s">
        <v>246</v>
      </c>
      <c r="D2584" s="4" t="s">
        <v>87</v>
      </c>
      <c r="E2584" s="4" t="str">
        <f>IF(COUNTIF($E$2:E2583,"Begin: " &amp; C2584 &amp; "-" &amp; D2584 &amp; "-" &amp; H2584)=0,"Begin: " &amp; C2584 &amp; "-" &amp; D2584 &amp; "-" &amp; H2584,IF((C2584 &amp; "-" &amp; D2584 &amp; "-" &amp; H2584)&lt;&gt;(C2585 &amp; "-" &amp; D2585 &amp; "-" &amp; H2585),"End: " &amp; C2584 &amp; "-" &amp; D2584 &amp; "-" &amp; H2584,""))</f>
        <v/>
      </c>
      <c r="F2584" s="4" t="str">
        <f t="shared" si="573"/>
        <v>Wall Street Journal-Fed Funds Rate-04-2019</v>
      </c>
      <c r="G2584" s="7">
        <v>43565</v>
      </c>
      <c r="H2584" s="7" t="str">
        <f t="shared" si="574"/>
        <v>04-2019</v>
      </c>
      <c r="I2584" s="7" t="str">
        <f t="shared" ca="1" si="575"/>
        <v>Wall Street Journal: Corelogic-Fed Funds Rate-04-2019</v>
      </c>
      <c r="J2584" s="4" t="str">
        <f t="shared" ca="1" si="576"/>
        <v>Fed Funds Rate-Corelogic:04-2019</v>
      </c>
      <c r="K2584" t="s">
        <v>752</v>
      </c>
      <c r="CK2584">
        <v>2.375</v>
      </c>
      <c r="CM2584">
        <v>2.375</v>
      </c>
      <c r="CO2584">
        <v>2.625</v>
      </c>
      <c r="CQ2584">
        <v>2.875</v>
      </c>
      <c r="CS2584">
        <v>2.875</v>
      </c>
      <c r="CU2584">
        <v>2.875</v>
      </c>
    </row>
    <row r="2585" spans="1:99" x14ac:dyDescent="0.55000000000000004">
      <c r="A2585" s="4" t="str">
        <f t="shared" ca="1" si="571"/>
        <v>High Frequency Economics</v>
      </c>
      <c r="B2585" s="4" t="str">
        <f t="shared" si="572"/>
        <v>Jim O'Sullivan</v>
      </c>
      <c r="C2585" s="4" t="s">
        <v>246</v>
      </c>
      <c r="D2585" s="4" t="s">
        <v>87</v>
      </c>
      <c r="E2585" s="4" t="str">
        <f>IF(COUNTIF($E$2:E2584,"Begin: " &amp; C2585 &amp; "-" &amp; D2585 &amp; "-" &amp; H2585)=0,"Begin: " &amp; C2585 &amp; "-" &amp; D2585 &amp; "-" &amp; H2585,IF((C2585 &amp; "-" &amp; D2585 &amp; "-" &amp; H2585)&lt;&gt;(C2586 &amp; "-" &amp; D2586 &amp; "-" &amp; H2586),"End: " &amp; C2585 &amp; "-" &amp; D2585 &amp; "-" &amp; H2585,""))</f>
        <v/>
      </c>
      <c r="F2585" s="4" t="str">
        <f t="shared" si="573"/>
        <v>Wall Street Journal-Fed Funds Rate-04-2019</v>
      </c>
      <c r="G2585" s="7">
        <v>43565</v>
      </c>
      <c r="H2585" s="7" t="str">
        <f t="shared" si="574"/>
        <v>04-2019</v>
      </c>
      <c r="I2585" s="7" t="str">
        <f t="shared" ca="1" si="575"/>
        <v>Wall Street Journal: High Frequency Economics-Fed Funds Rate-04-2019</v>
      </c>
      <c r="J2585" s="4" t="str">
        <f t="shared" ca="1" si="576"/>
        <v>Fed Funds Rate-High Frequency Economics:04-2019</v>
      </c>
      <c r="K2585" t="s">
        <v>227</v>
      </c>
      <c r="CK2585">
        <v>2.375</v>
      </c>
      <c r="CM2585">
        <v>2.375</v>
      </c>
      <c r="CO2585">
        <v>2.375</v>
      </c>
      <c r="CQ2585">
        <v>2.375</v>
      </c>
      <c r="CS2585">
        <v>2.375</v>
      </c>
      <c r="CU2585">
        <v>2.375</v>
      </c>
    </row>
    <row r="2586" spans="1:99" x14ac:dyDescent="0.55000000000000004">
      <c r="A2586" s="4" t="str">
        <f t="shared" ca="1" si="571"/>
        <v>Stifel, Nicoulas and Company, Incorporated (formerly Sterne Agee)</v>
      </c>
      <c r="B2586" s="4" t="str">
        <f t="shared" si="572"/>
        <v>Lindsey Piegza</v>
      </c>
      <c r="C2586" s="4" t="s">
        <v>246</v>
      </c>
      <c r="D2586" s="4" t="s">
        <v>87</v>
      </c>
      <c r="E2586" s="4" t="str">
        <f>IF(COUNTIF($E$2:E2585,"Begin: " &amp; C2586 &amp; "-" &amp; D2586 &amp; "-" &amp; H2586)=0,"Begin: " &amp; C2586 &amp; "-" &amp; D2586 &amp; "-" &amp; H2586,IF((C2586 &amp; "-" &amp; D2586 &amp; "-" &amp; H2586)&lt;&gt;(C2587 &amp; "-" &amp; D2587 &amp; "-" &amp; H2587),"End: " &amp; C2586 &amp; "-" &amp; D2586 &amp; "-" &amp; H2586,""))</f>
        <v/>
      </c>
      <c r="F2586" s="4" t="str">
        <f t="shared" si="573"/>
        <v>Wall Street Journal-Fed Funds Rate-04-2019</v>
      </c>
      <c r="G2586" s="7">
        <v>43565</v>
      </c>
      <c r="H2586" s="7" t="str">
        <f t="shared" si="574"/>
        <v>04-2019</v>
      </c>
      <c r="I2586" s="7" t="str">
        <f t="shared" ca="1" si="575"/>
        <v>Wall Street Journal: Stifel, Nicoulas and Company, Incorporated (formerly Sterne Agee)-Fed Funds Rate-04-2019</v>
      </c>
      <c r="J2586" s="4" t="str">
        <f t="shared" ca="1" si="576"/>
        <v>Fed Funds Rate-Stifel, Nicoulas and Company, Incorporated (formerly Sterne Agee):04-2019</v>
      </c>
      <c r="K2586" t="s">
        <v>675</v>
      </c>
      <c r="CK2586">
        <v>2.375</v>
      </c>
      <c r="CM2586">
        <v>2.375</v>
      </c>
      <c r="CO2586">
        <v>2.125</v>
      </c>
    </row>
    <row r="2587" spans="1:99" x14ac:dyDescent="0.55000000000000004">
      <c r="A2587" s="4" t="str">
        <f t="shared" ca="1" si="571"/>
        <v>Macroeconomic Advisers</v>
      </c>
      <c r="B2587" s="4" t="str">
        <f t="shared" si="572"/>
        <v>Dr. Joel Prakken/ Chris Varvares</v>
      </c>
      <c r="C2587" s="4" t="s">
        <v>246</v>
      </c>
      <c r="D2587" s="4" t="s">
        <v>87</v>
      </c>
      <c r="E2587" s="4" t="str">
        <f>IF(COUNTIF($E$2:E2586,"Begin: " &amp; C2587 &amp; "-" &amp; D2587 &amp; "-" &amp; H2587)=0,"Begin: " &amp; C2587 &amp; "-" &amp; D2587 &amp; "-" &amp; H2587,IF((C2587 &amp; "-" &amp; D2587 &amp; "-" &amp; H2587)&lt;&gt;(C2588 &amp; "-" &amp; D2588 &amp; "-" &amp; H2588),"End: " &amp; C2587 &amp; "-" &amp; D2587 &amp; "-" &amp; H2587,""))</f>
        <v/>
      </c>
      <c r="F2587" s="4" t="str">
        <f t="shared" si="573"/>
        <v>Wall Street Journal-Fed Funds Rate-04-2019</v>
      </c>
      <c r="G2587" s="7">
        <v>43565</v>
      </c>
      <c r="H2587" s="7" t="str">
        <f t="shared" si="574"/>
        <v>04-2019</v>
      </c>
      <c r="I2587" s="7" t="str">
        <f t="shared" ca="1" si="575"/>
        <v>Wall Street Journal: Macroeconomic Advisers-Fed Funds Rate-04-2019</v>
      </c>
      <c r="J2587" s="4" t="str">
        <f t="shared" ca="1" si="576"/>
        <v>Fed Funds Rate-Macroeconomic Advisers:04-2019</v>
      </c>
      <c r="K2587" t="s">
        <v>228</v>
      </c>
      <c r="CK2587">
        <v>2.375</v>
      </c>
      <c r="CM2587">
        <v>2.625</v>
      </c>
      <c r="CO2587">
        <v>2.625</v>
      </c>
      <c r="CQ2587">
        <v>2.625</v>
      </c>
      <c r="CS2587">
        <v>2.625</v>
      </c>
      <c r="CU2587">
        <v>2.625</v>
      </c>
    </row>
    <row r="2588" spans="1:99" x14ac:dyDescent="0.55000000000000004">
      <c r="A2588" s="4" t="str">
        <f t="shared" ca="1" si="571"/>
        <v>Ameriprise Financial</v>
      </c>
      <c r="B2588" s="4" t="str">
        <f t="shared" si="572"/>
        <v>Russell Price</v>
      </c>
      <c r="C2588" s="4" t="s">
        <v>246</v>
      </c>
      <c r="D2588" s="4" t="s">
        <v>87</v>
      </c>
      <c r="E2588" s="4" t="str">
        <f>IF(COUNTIF($E$2:E2587,"Begin: " &amp; C2588 &amp; "-" &amp; D2588 &amp; "-" &amp; H2588)=0,"Begin: " &amp; C2588 &amp; "-" &amp; D2588 &amp; "-" &amp; H2588,IF((C2588 &amp; "-" &amp; D2588 &amp; "-" &amp; H2588)&lt;&gt;(C2589 &amp; "-" &amp; D2589 &amp; "-" &amp; H2589),"End: " &amp; C2588 &amp; "-" &amp; D2588 &amp; "-" &amp; H2588,""))</f>
        <v/>
      </c>
      <c r="F2588" s="4" t="str">
        <f t="shared" si="573"/>
        <v>Wall Street Journal-Fed Funds Rate-04-2019</v>
      </c>
      <c r="G2588" s="7">
        <v>43565</v>
      </c>
      <c r="H2588" s="7" t="str">
        <f t="shared" si="574"/>
        <v>04-2019</v>
      </c>
      <c r="I2588" s="7" t="str">
        <f t="shared" ca="1" si="575"/>
        <v>Wall Street Journal: Ameriprise Financial-Fed Funds Rate-04-2019</v>
      </c>
      <c r="J2588" s="4" t="str">
        <f t="shared" ca="1" si="576"/>
        <v>Fed Funds Rate-Ameriprise Financial:04-2019</v>
      </c>
      <c r="K2588" t="s">
        <v>441</v>
      </c>
      <c r="CK2588">
        <v>2.375</v>
      </c>
      <c r="CM2588">
        <v>2.375</v>
      </c>
      <c r="CO2588">
        <v>2.375</v>
      </c>
      <c r="CQ2588">
        <v>2.375</v>
      </c>
      <c r="CS2588">
        <v>2.375</v>
      </c>
      <c r="CU2588">
        <v>2.375</v>
      </c>
    </row>
    <row r="2589" spans="1:99" x14ac:dyDescent="0.55000000000000004">
      <c r="A2589" s="4" t="str">
        <f t="shared" ca="1" si="571"/>
        <v>Eaton Corp.</v>
      </c>
      <c r="B2589" s="4" t="str">
        <f t="shared" si="572"/>
        <v>Arun Raha *</v>
      </c>
      <c r="C2589" s="4" t="s">
        <v>246</v>
      </c>
      <c r="D2589" s="4" t="s">
        <v>87</v>
      </c>
      <c r="E2589" s="4" t="str">
        <f>IF(COUNTIF($E$2:E2588,"Begin: " &amp; C2589 &amp; "-" &amp; D2589 &amp; "-" &amp; H2589)=0,"Begin: " &amp; C2589 &amp; "-" &amp; D2589 &amp; "-" &amp; H2589,IF((C2589 &amp; "-" &amp; D2589 &amp; "-" &amp; H2589)&lt;&gt;(C2590 &amp; "-" &amp; D2590 &amp; "-" &amp; H2590),"End: " &amp; C2589 &amp; "-" &amp; D2589 &amp; "-" &amp; H2589,""))</f>
        <v/>
      </c>
      <c r="F2589" s="4" t="str">
        <f t="shared" si="573"/>
        <v>Wall Street Journal-Fed Funds Rate-04-2019</v>
      </c>
      <c r="G2589" s="7">
        <v>43565</v>
      </c>
      <c r="H2589" s="7" t="str">
        <f t="shared" si="574"/>
        <v>04-2019</v>
      </c>
      <c r="I2589" s="7" t="str">
        <f t="shared" ca="1" si="575"/>
        <v>Wall Street Journal: Eaton Corp.-Fed Funds Rate-04-2019</v>
      </c>
      <c r="J2589" s="4" t="str">
        <f t="shared" ca="1" si="576"/>
        <v>Fed Funds Rate-Eaton Corp.:04-2019</v>
      </c>
      <c r="K2589" t="s">
        <v>678</v>
      </c>
    </row>
    <row r="2590" spans="1:99" x14ac:dyDescent="0.55000000000000004">
      <c r="A2590" s="4" t="str">
        <f t="shared" ca="1" si="571"/>
        <v>Point Loma Nazarene University</v>
      </c>
      <c r="B2590" s="4" t="str">
        <f t="shared" si="572"/>
        <v>Lynn Reaser</v>
      </c>
      <c r="C2590" s="4" t="s">
        <v>246</v>
      </c>
      <c r="D2590" s="4" t="s">
        <v>87</v>
      </c>
      <c r="E2590" s="4" t="str">
        <f>IF(COUNTIF($E$2:E2589,"Begin: " &amp; C2590 &amp; "-" &amp; D2590 &amp; "-" &amp; H2590)=0,"Begin: " &amp; C2590 &amp; "-" &amp; D2590 &amp; "-" &amp; H2590,IF((C2590 &amp; "-" &amp; D2590 &amp; "-" &amp; H2590)&lt;&gt;(C2591 &amp; "-" &amp; D2591 &amp; "-" &amp; H2591),"End: " &amp; C2590 &amp; "-" &amp; D2590 &amp; "-" &amp; H2590,""))</f>
        <v/>
      </c>
      <c r="F2590" s="4" t="str">
        <f t="shared" si="573"/>
        <v>Wall Street Journal-Fed Funds Rate-04-2019</v>
      </c>
      <c r="G2590" s="7">
        <v>43565</v>
      </c>
      <c r="H2590" s="7" t="str">
        <f t="shared" si="574"/>
        <v>04-2019</v>
      </c>
      <c r="I2590" s="7" t="str">
        <f t="shared" ca="1" si="575"/>
        <v>Wall Street Journal: Point Loma Nazarene University-Fed Funds Rate-04-2019</v>
      </c>
      <c r="J2590" s="4" t="str">
        <f t="shared" ca="1" si="576"/>
        <v>Fed Funds Rate-Point Loma Nazarene University:04-2019</v>
      </c>
      <c r="K2590" t="s">
        <v>658</v>
      </c>
      <c r="CK2590">
        <v>2.375</v>
      </c>
      <c r="CM2590">
        <v>2.375</v>
      </c>
      <c r="CO2590">
        <v>2.625</v>
      </c>
      <c r="CQ2590">
        <v>2.625</v>
      </c>
      <c r="CS2590">
        <v>2.375</v>
      </c>
      <c r="CU2590">
        <v>2.375</v>
      </c>
    </row>
    <row r="2591" spans="1:99" x14ac:dyDescent="0.55000000000000004">
      <c r="A2591" s="4" t="str">
        <f t="shared" ca="1" si="571"/>
        <v>Deutsche Bank</v>
      </c>
      <c r="B2591" s="4" t="str">
        <f t="shared" si="572"/>
        <v>Brett Ryan/Matthew Luzzetti</v>
      </c>
      <c r="C2591" s="4" t="s">
        <v>246</v>
      </c>
      <c r="D2591" s="4" t="s">
        <v>87</v>
      </c>
      <c r="E2591" s="4" t="str">
        <f>IF(COUNTIF($E$2:E2590,"Begin: " &amp; C2591 &amp; "-" &amp; D2591 &amp; "-" &amp; H2591)=0,"Begin: " &amp; C2591 &amp; "-" &amp; D2591 &amp; "-" &amp; H2591,IF((C2591 &amp; "-" &amp; D2591 &amp; "-" &amp; H2591)&lt;&gt;(C2592 &amp; "-" &amp; D2592 &amp; "-" &amp; H2592),"End: " &amp; C2591 &amp; "-" &amp; D2591 &amp; "-" &amp; H2591,""))</f>
        <v/>
      </c>
      <c r="F2591" s="4" t="str">
        <f t="shared" si="573"/>
        <v>Wall Street Journal-Fed Funds Rate-04-2019</v>
      </c>
      <c r="G2591" s="7">
        <v>43565</v>
      </c>
      <c r="H2591" s="7" t="str">
        <f t="shared" si="574"/>
        <v>04-2019</v>
      </c>
      <c r="I2591" s="7" t="str">
        <f t="shared" ca="1" si="575"/>
        <v>Wall Street Journal: Deutsche Bank-Fed Funds Rate-04-2019</v>
      </c>
      <c r="J2591" s="4" t="str">
        <f t="shared" ca="1" si="576"/>
        <v>Fed Funds Rate-Deutsche Bank:04-2019</v>
      </c>
      <c r="K2591" t="s">
        <v>804</v>
      </c>
      <c r="CK2591">
        <v>2.375</v>
      </c>
      <c r="CM2591">
        <v>2.375</v>
      </c>
      <c r="CO2591">
        <v>2.375</v>
      </c>
      <c r="CQ2591">
        <v>2.375</v>
      </c>
      <c r="CS2591">
        <v>2.125</v>
      </c>
      <c r="CU2591">
        <v>2.125</v>
      </c>
    </row>
    <row r="2592" spans="1:99" x14ac:dyDescent="0.55000000000000004">
      <c r="A2592" s="4" t="str">
        <f t="shared" ca="1" si="571"/>
        <v>Prestige Economics LLC</v>
      </c>
      <c r="B2592" s="4" t="str">
        <f t="shared" si="572"/>
        <v>Jason Schenker *</v>
      </c>
      <c r="C2592" s="4" t="s">
        <v>246</v>
      </c>
      <c r="D2592" s="4" t="s">
        <v>87</v>
      </c>
      <c r="E2592" s="4" t="str">
        <f>IF(COUNTIF($E$2:E2591,"Begin: " &amp; C2592 &amp; "-" &amp; D2592 &amp; "-" &amp; H2592)=0,"Begin: " &amp; C2592 &amp; "-" &amp; D2592 &amp; "-" &amp; H2592,IF((C2592 &amp; "-" &amp; D2592 &amp; "-" &amp; H2592)&lt;&gt;(C2593 &amp; "-" &amp; D2593 &amp; "-" &amp; H2593),"End: " &amp; C2592 &amp; "-" &amp; D2592 &amp; "-" &amp; H2592,""))</f>
        <v/>
      </c>
      <c r="F2592" s="4" t="str">
        <f t="shared" si="573"/>
        <v>Wall Street Journal-Fed Funds Rate-04-2019</v>
      </c>
      <c r="G2592" s="7">
        <v>43565</v>
      </c>
      <c r="H2592" s="7" t="str">
        <f t="shared" si="574"/>
        <v>04-2019</v>
      </c>
      <c r="I2592" s="7" t="str">
        <f t="shared" ca="1" si="575"/>
        <v>Wall Street Journal: Prestige Economics LLC-Fed Funds Rate-04-2019</v>
      </c>
      <c r="J2592" s="4" t="str">
        <f t="shared" ca="1" si="576"/>
        <v>Fed Funds Rate-Prestige Economics LLC:04-2019</v>
      </c>
      <c r="K2592" t="s">
        <v>767</v>
      </c>
    </row>
    <row r="2593" spans="1:99" x14ac:dyDescent="0.55000000000000004">
      <c r="A2593" s="4" t="str">
        <f t="shared" ca="1" si="571"/>
        <v>Pantheon Macroeconomics</v>
      </c>
      <c r="B2593" s="4" t="str">
        <f t="shared" si="572"/>
        <v>Ian Shepherdson</v>
      </c>
      <c r="C2593" s="4" t="s">
        <v>246</v>
      </c>
      <c r="D2593" s="4" t="s">
        <v>87</v>
      </c>
      <c r="E2593" s="4" t="str">
        <f>IF(COUNTIF($E$2:E2592,"Begin: " &amp; C2593 &amp; "-" &amp; D2593 &amp; "-" &amp; H2593)=0,"Begin: " &amp; C2593 &amp; "-" &amp; D2593 &amp; "-" &amp; H2593,IF((C2593 &amp; "-" &amp; D2593 &amp; "-" &amp; H2593)&lt;&gt;(C2594 &amp; "-" &amp; D2594 &amp; "-" &amp; H2594),"End: " &amp; C2593 &amp; "-" &amp; D2593 &amp; "-" &amp; H2593,""))</f>
        <v/>
      </c>
      <c r="F2593" s="4" t="str">
        <f t="shared" si="573"/>
        <v>Wall Street Journal-Fed Funds Rate-04-2019</v>
      </c>
      <c r="G2593" s="7">
        <v>43565</v>
      </c>
      <c r="H2593" s="7" t="str">
        <f t="shared" si="574"/>
        <v>04-2019</v>
      </c>
      <c r="I2593" s="7" t="str">
        <f t="shared" ca="1" si="575"/>
        <v>Wall Street Journal: Pantheon Macroeconomics-Fed Funds Rate-04-2019</v>
      </c>
      <c r="J2593" s="4" t="str">
        <f t="shared" ca="1" si="576"/>
        <v>Fed Funds Rate-Pantheon Macroeconomics:04-2019</v>
      </c>
      <c r="K2593" t="s">
        <v>231</v>
      </c>
      <c r="CK2593">
        <v>2.375</v>
      </c>
      <c r="CM2593">
        <v>2.875</v>
      </c>
      <c r="CO2593">
        <v>3.125</v>
      </c>
      <c r="CQ2593">
        <v>2.875</v>
      </c>
      <c r="CS2593">
        <v>2.125</v>
      </c>
      <c r="CU2593">
        <v>1.875</v>
      </c>
    </row>
    <row r="2594" spans="1:99" x14ac:dyDescent="0.55000000000000004">
      <c r="A2594" s="4" t="str">
        <f t="shared" ca="1" si="571"/>
        <v>Decision Economics, Inc.</v>
      </c>
      <c r="B2594" s="4" t="str">
        <f t="shared" si="572"/>
        <v>Allen Sinai</v>
      </c>
      <c r="C2594" s="4" t="s">
        <v>246</v>
      </c>
      <c r="D2594" s="4" t="s">
        <v>87</v>
      </c>
      <c r="E2594" s="4" t="str">
        <f>IF(COUNTIF($E$2:E2593,"Begin: " &amp; C2594 &amp; "-" &amp; D2594 &amp; "-" &amp; H2594)=0,"Begin: " &amp; C2594 &amp; "-" &amp; D2594 &amp; "-" &amp; H2594,IF((C2594 &amp; "-" &amp; D2594 &amp; "-" &amp; H2594)&lt;&gt;(C2595 &amp; "-" &amp; D2595 &amp; "-" &amp; H2595),"End: " &amp; C2594 &amp; "-" &amp; D2594 &amp; "-" &amp; H2594,""))</f>
        <v/>
      </c>
      <c r="F2594" s="4" t="str">
        <f t="shared" si="573"/>
        <v>Wall Street Journal-Fed Funds Rate-04-2019</v>
      </c>
      <c r="G2594" s="7">
        <v>43565</v>
      </c>
      <c r="H2594" s="7" t="str">
        <f t="shared" si="574"/>
        <v>04-2019</v>
      </c>
      <c r="I2594" s="7" t="str">
        <f t="shared" ca="1" si="575"/>
        <v>Wall Street Journal: Decision Economics, Inc.-Fed Funds Rate-04-2019</v>
      </c>
      <c r="J2594" s="4" t="str">
        <f t="shared" ca="1" si="576"/>
        <v>Fed Funds Rate-Decision Economics, Inc.:04-2019</v>
      </c>
      <c r="K2594" t="s">
        <v>233</v>
      </c>
      <c r="CK2594">
        <v>2.37</v>
      </c>
      <c r="CM2594">
        <v>2.62</v>
      </c>
      <c r="CO2594">
        <v>2.87</v>
      </c>
      <c r="CQ2594">
        <v>2.87</v>
      </c>
      <c r="CS2594">
        <v>3.12</v>
      </c>
      <c r="CU2594">
        <v>2.87</v>
      </c>
    </row>
    <row r="2595" spans="1:99" x14ac:dyDescent="0.55000000000000004">
      <c r="A2595" s="4" t="str">
        <f t="shared" ca="1" si="571"/>
        <v>Parsec Financial</v>
      </c>
      <c r="B2595" s="4" t="str">
        <f t="shared" si="572"/>
        <v>James F. Smith</v>
      </c>
      <c r="C2595" s="4" t="s">
        <v>246</v>
      </c>
      <c r="D2595" s="4" t="s">
        <v>87</v>
      </c>
      <c r="E2595" s="4" t="str">
        <f>IF(COUNTIF($E$2:E2594,"Begin: " &amp; C2595 &amp; "-" &amp; D2595 &amp; "-" &amp; H2595)=0,"Begin: " &amp; C2595 &amp; "-" &amp; D2595 &amp; "-" &amp; H2595,IF((C2595 &amp; "-" &amp; D2595 &amp; "-" &amp; H2595)&lt;&gt;(C2596 &amp; "-" &amp; D2596 &amp; "-" &amp; H2596),"End: " &amp; C2595 &amp; "-" &amp; D2595 &amp; "-" &amp; H2595,""))</f>
        <v/>
      </c>
      <c r="F2595" s="4" t="str">
        <f t="shared" si="573"/>
        <v>Wall Street Journal-Fed Funds Rate-04-2019</v>
      </c>
      <c r="G2595" s="7">
        <v>43565</v>
      </c>
      <c r="H2595" s="7" t="str">
        <f t="shared" si="574"/>
        <v>04-2019</v>
      </c>
      <c r="I2595" s="7" t="str">
        <f t="shared" ca="1" si="575"/>
        <v>Wall Street Journal: Parsec Financial-Fed Funds Rate-04-2019</v>
      </c>
      <c r="J2595" s="4" t="str">
        <f t="shared" ca="1" si="576"/>
        <v>Fed Funds Rate-Parsec Financial:04-2019</v>
      </c>
      <c r="K2595" t="s">
        <v>234</v>
      </c>
      <c r="CK2595">
        <v>2.625</v>
      </c>
      <c r="CM2595">
        <v>2.875</v>
      </c>
      <c r="CO2595">
        <v>3.125</v>
      </c>
      <c r="CQ2595">
        <v>3.625</v>
      </c>
      <c r="CS2595">
        <v>3.375</v>
      </c>
      <c r="CU2595">
        <v>2.625</v>
      </c>
    </row>
    <row r="2596" spans="1:99" x14ac:dyDescent="0.55000000000000004">
      <c r="A2596" s="4" t="str">
        <f t="shared" ca="1" si="571"/>
        <v>Univ of Central FL</v>
      </c>
      <c r="B2596" s="4" t="str">
        <f t="shared" si="572"/>
        <v>Sean M. Snaith</v>
      </c>
      <c r="C2596" s="4" t="s">
        <v>246</v>
      </c>
      <c r="D2596" s="4" t="s">
        <v>87</v>
      </c>
      <c r="E2596" s="4" t="str">
        <f>IF(COUNTIF($E$2:E2595,"Begin: " &amp; C2596 &amp; "-" &amp; D2596 &amp; "-" &amp; H2596)=0,"Begin: " &amp; C2596 &amp; "-" &amp; D2596 &amp; "-" &amp; H2596,IF((C2596 &amp; "-" &amp; D2596 &amp; "-" &amp; H2596)&lt;&gt;(C2597 &amp; "-" &amp; D2597 &amp; "-" &amp; H2597),"End: " &amp; C2596 &amp; "-" &amp; D2596 &amp; "-" &amp; H2596,""))</f>
        <v/>
      </c>
      <c r="F2596" s="4" t="str">
        <f t="shared" si="573"/>
        <v>Wall Street Journal-Fed Funds Rate-04-2019</v>
      </c>
      <c r="G2596" s="7">
        <v>43565</v>
      </c>
      <c r="H2596" s="7" t="str">
        <f t="shared" si="574"/>
        <v>04-2019</v>
      </c>
      <c r="I2596" s="7" t="str">
        <f t="shared" ca="1" si="575"/>
        <v>Wall Street Journal: Univ of Central FL-Fed Funds Rate-04-2019</v>
      </c>
      <c r="J2596" s="4" t="str">
        <f t="shared" ca="1" si="576"/>
        <v>Fed Funds Rate-Univ of Central FL:04-2019</v>
      </c>
      <c r="K2596" t="s">
        <v>235</v>
      </c>
      <c r="CK2596">
        <v>2.375</v>
      </c>
      <c r="CM2596">
        <v>2.625</v>
      </c>
      <c r="CO2596">
        <v>2.875</v>
      </c>
      <c r="CQ2596">
        <v>3.125</v>
      </c>
      <c r="CS2596">
        <v>3.375</v>
      </c>
      <c r="CU2596">
        <v>3.375</v>
      </c>
    </row>
    <row r="2597" spans="1:99" x14ac:dyDescent="0.55000000000000004">
      <c r="A2597" s="4" t="str">
        <f t="shared" ca="1" si="571"/>
        <v>SS Economics</v>
      </c>
      <c r="B2597" s="4" t="str">
        <f t="shared" si="572"/>
        <v>Sung Won Sohn</v>
      </c>
      <c r="C2597" s="4" t="s">
        <v>246</v>
      </c>
      <c r="D2597" s="4" t="s">
        <v>87</v>
      </c>
      <c r="E2597" s="4" t="str">
        <f>IF(COUNTIF($E$2:E2596,"Begin: " &amp; C2597 &amp; "-" &amp; D2597 &amp; "-" &amp; H2597)=0,"Begin: " &amp; C2597 &amp; "-" &amp; D2597 &amp; "-" &amp; H2597,IF((C2597 &amp; "-" &amp; D2597 &amp; "-" &amp; H2597)&lt;&gt;(C2598 &amp; "-" &amp; D2598 &amp; "-" &amp; H2598),"End: " &amp; C2597 &amp; "-" &amp; D2597 &amp; "-" &amp; H2597,""))</f>
        <v/>
      </c>
      <c r="F2597" s="4" t="str">
        <f t="shared" si="573"/>
        <v>Wall Street Journal-Fed Funds Rate-04-2019</v>
      </c>
      <c r="G2597" s="7">
        <v>43565</v>
      </c>
      <c r="H2597" s="7" t="str">
        <f t="shared" si="574"/>
        <v>04-2019</v>
      </c>
      <c r="I2597" s="7" t="str">
        <f t="shared" ca="1" si="575"/>
        <v>Wall Street Journal: SS Economics-Fed Funds Rate-04-2019</v>
      </c>
      <c r="J2597" s="4" t="str">
        <f t="shared" ca="1" si="576"/>
        <v>Fed Funds Rate-SS Economics:04-2019</v>
      </c>
      <c r="K2597" t="s">
        <v>785</v>
      </c>
    </row>
    <row r="2598" spans="1:99" x14ac:dyDescent="0.55000000000000004">
      <c r="A2598" s="4" t="str">
        <f t="shared" ref="A2598:A2608" ca="1" si="577">IF(ISERROR(IF(C2598="GIOA",INDEX(List_AnonymousForecasters,MATCH(LEFT(K2598,FIND(":",K2598,1)-1),List_IndividualForecasters,0),1),INDEX(List_FirmNamesOmega,MATCH(LEFT(K2598,FIND(":",K2598,1)-1),List_FirmNamesAlpha,0),1))),LEFT(K2598,FIND(":",K2598,1)-1),IF(C2598="GIOA",INDEX(List_AnonymousForecasters,MATCH(LEFT(K2598,FIND(":",K2598,1)-1),List_IndividualForecasters,0),1),INDEX(List_FirmNamesOmega,MATCH(LEFT(K2598,FIND(":",K2598,1)-1),List_FirmNamesAlpha,0),1)))</f>
        <v>Pierpont Securities</v>
      </c>
      <c r="B2598" s="4" t="str">
        <f t="shared" ref="B2598:B2608" si="578">MID(K2598,FIND(":",K2598,1)+2,LEN(K2598)-FIND(":",K2598,1))</f>
        <v>Stephen Stanley</v>
      </c>
      <c r="C2598" s="4" t="s">
        <v>246</v>
      </c>
      <c r="D2598" s="4" t="s">
        <v>87</v>
      </c>
      <c r="E2598" s="4" t="str">
        <f>IF(COUNTIF($E$2:E2597,"Begin: " &amp; C2598 &amp; "-" &amp; D2598 &amp; "-" &amp; H2598)=0,"Begin: " &amp; C2598 &amp; "-" &amp; D2598 &amp; "-" &amp; H2598,IF((C2598 &amp; "-" &amp; D2598 &amp; "-" &amp; H2598)&lt;&gt;(C2599 &amp; "-" &amp; D2599 &amp; "-" &amp; H2599),"End: " &amp; C2598 &amp; "-" &amp; D2598 &amp; "-" &amp; H2598,""))</f>
        <v/>
      </c>
      <c r="F2598" s="4" t="str">
        <f t="shared" ref="F2598:F2608" si="579">C2598 &amp; "-" &amp; D2598 &amp; "-" &amp; H2598</f>
        <v>Wall Street Journal-Fed Funds Rate-04-2019</v>
      </c>
      <c r="G2598" s="7">
        <v>43565</v>
      </c>
      <c r="H2598" s="7" t="str">
        <f t="shared" ref="H2598:H2608" si="580">TEXT(MONTH(G2598),"00") &amp; "-" &amp; TEXT(YEAR(G2598),"0000")</f>
        <v>04-2019</v>
      </c>
      <c r="I2598" s="7" t="str">
        <f t="shared" ref="I2598:I2608" ca="1" si="581">C2598 &amp; ": " &amp; A2598 &amp; "-" &amp; D2598 &amp; "-" &amp; H2598</f>
        <v>Wall Street Journal: Pierpont Securities-Fed Funds Rate-04-2019</v>
      </c>
      <c r="J2598" s="4" t="str">
        <f t="shared" ref="J2598:J2608" ca="1" si="582">D2598 &amp; "-" &amp; A2598 &amp; ":" &amp; TEXT(MONTH(G2598),"00") &amp; "-" &amp; TEXT(YEAR(G2598),"0000")</f>
        <v>Fed Funds Rate-Pierpont Securities:04-2019</v>
      </c>
      <c r="K2598" t="s">
        <v>238</v>
      </c>
      <c r="CK2598">
        <v>2.375</v>
      </c>
      <c r="CM2598">
        <v>2.875</v>
      </c>
      <c r="CO2598">
        <v>3.125</v>
      </c>
      <c r="CQ2598">
        <v>3.375</v>
      </c>
      <c r="CS2598">
        <v>3.625</v>
      </c>
      <c r="CU2598">
        <v>3.875</v>
      </c>
    </row>
    <row r="2599" spans="1:99" x14ac:dyDescent="0.55000000000000004">
      <c r="A2599" s="4" t="str">
        <f t="shared" ca="1" si="577"/>
        <v>Economic Analysis Associates Inc.</v>
      </c>
      <c r="B2599" s="4" t="str">
        <f t="shared" si="578"/>
        <v>Susan M. Sterne</v>
      </c>
      <c r="C2599" s="4" t="s">
        <v>246</v>
      </c>
      <c r="D2599" s="4" t="s">
        <v>87</v>
      </c>
      <c r="E2599" s="4" t="str">
        <f>IF(COUNTIF($E$2:E2598,"Begin: " &amp; C2599 &amp; "-" &amp; D2599 &amp; "-" &amp; H2599)=0,"Begin: " &amp; C2599 &amp; "-" &amp; D2599 &amp; "-" &amp; H2599,IF((C2599 &amp; "-" &amp; D2599 &amp; "-" &amp; H2599)&lt;&gt;(C2600 &amp; "-" &amp; D2600 &amp; "-" &amp; H2600),"End: " &amp; C2599 &amp; "-" &amp; D2599 &amp; "-" &amp; H2599,""))</f>
        <v/>
      </c>
      <c r="F2599" s="4" t="str">
        <f t="shared" si="579"/>
        <v>Wall Street Journal-Fed Funds Rate-04-2019</v>
      </c>
      <c r="G2599" s="7">
        <v>43565</v>
      </c>
      <c r="H2599" s="7" t="str">
        <f t="shared" si="580"/>
        <v>04-2019</v>
      </c>
      <c r="I2599" s="7" t="str">
        <f t="shared" ca="1" si="581"/>
        <v>Wall Street Journal: Economic Analysis Associates Inc.-Fed Funds Rate-04-2019</v>
      </c>
      <c r="J2599" s="4" t="str">
        <f t="shared" ca="1" si="582"/>
        <v>Fed Funds Rate-Economic Analysis Associates Inc.:04-2019</v>
      </c>
      <c r="K2599" t="s">
        <v>239</v>
      </c>
      <c r="CK2599">
        <v>2.38</v>
      </c>
      <c r="CM2599">
        <v>2.19</v>
      </c>
      <c r="CO2599">
        <v>2.19</v>
      </c>
      <c r="CQ2599">
        <v>2.19</v>
      </c>
      <c r="CS2599">
        <v>2.38</v>
      </c>
      <c r="CU2599">
        <v>2.62</v>
      </c>
    </row>
    <row r="2600" spans="1:99" x14ac:dyDescent="0.55000000000000004">
      <c r="A2600" s="4" t="str">
        <f t="shared" ca="1" si="577"/>
        <v>CSFB</v>
      </c>
      <c r="B2600" s="4" t="str">
        <f t="shared" si="578"/>
        <v>James Sweeney *</v>
      </c>
      <c r="C2600" s="4" t="s">
        <v>246</v>
      </c>
      <c r="D2600" s="4" t="s">
        <v>87</v>
      </c>
      <c r="E2600" s="4" t="str">
        <f>IF(COUNTIF($E$2:E2599,"Begin: " &amp; C2600 &amp; "-" &amp; D2600 &amp; "-" &amp; H2600)=0,"Begin: " &amp; C2600 &amp; "-" &amp; D2600 &amp; "-" &amp; H2600,IF((C2600 &amp; "-" &amp; D2600 &amp; "-" &amp; H2600)&lt;&gt;(C2601 &amp; "-" &amp; D2601 &amp; "-" &amp; H2601),"End: " &amp; C2600 &amp; "-" &amp; D2600 &amp; "-" &amp; H2600,""))</f>
        <v/>
      </c>
      <c r="F2600" s="4" t="str">
        <f t="shared" si="579"/>
        <v>Wall Street Journal-Fed Funds Rate-04-2019</v>
      </c>
      <c r="G2600" s="7">
        <v>43565</v>
      </c>
      <c r="H2600" s="7" t="str">
        <f t="shared" si="580"/>
        <v>04-2019</v>
      </c>
      <c r="I2600" s="7" t="str">
        <f t="shared" ca="1" si="581"/>
        <v>Wall Street Journal: CSFB-Fed Funds Rate-04-2019</v>
      </c>
      <c r="J2600" s="4" t="str">
        <f t="shared" ca="1" si="582"/>
        <v>Fed Funds Rate-CSFB:04-2019</v>
      </c>
      <c r="K2600" t="s">
        <v>753</v>
      </c>
    </row>
    <row r="2601" spans="1:99" x14ac:dyDescent="0.55000000000000004">
      <c r="A2601" s="4" t="str">
        <f t="shared" ca="1" si="577"/>
        <v>American Chemisty Council</v>
      </c>
      <c r="B2601" s="4" t="str">
        <f t="shared" si="578"/>
        <v>Kevin Swift</v>
      </c>
      <c r="C2601" s="4" t="s">
        <v>246</v>
      </c>
      <c r="D2601" s="4" t="s">
        <v>87</v>
      </c>
      <c r="E2601" s="4" t="str">
        <f>IF(COUNTIF($E$2:E2600,"Begin: " &amp; C2601 &amp; "-" &amp; D2601 &amp; "-" &amp; H2601)=0,"Begin: " &amp; C2601 &amp; "-" &amp; D2601 &amp; "-" &amp; H2601,IF((C2601 &amp; "-" &amp; D2601 &amp; "-" &amp; H2601)&lt;&gt;(C2602 &amp; "-" &amp; D2602 &amp; "-" &amp; H2602),"End: " &amp; C2601 &amp; "-" &amp; D2601 &amp; "-" &amp; H2601,""))</f>
        <v/>
      </c>
      <c r="F2601" s="4" t="str">
        <f t="shared" si="579"/>
        <v>Wall Street Journal-Fed Funds Rate-04-2019</v>
      </c>
      <c r="G2601" s="7">
        <v>43565</v>
      </c>
      <c r="H2601" s="7" t="str">
        <f t="shared" si="580"/>
        <v>04-2019</v>
      </c>
      <c r="I2601" s="7" t="str">
        <f t="shared" ca="1" si="581"/>
        <v>Wall Street Journal: American Chemisty Council-Fed Funds Rate-04-2019</v>
      </c>
      <c r="J2601" s="4" t="str">
        <f t="shared" ca="1" si="582"/>
        <v>Fed Funds Rate-American Chemisty Council:04-2019</v>
      </c>
      <c r="K2601" t="s">
        <v>443</v>
      </c>
      <c r="CK2601">
        <v>2.375</v>
      </c>
      <c r="CM2601">
        <v>2.375</v>
      </c>
      <c r="CO2601">
        <v>2.375</v>
      </c>
      <c r="CQ2601">
        <v>2.375</v>
      </c>
      <c r="CS2601">
        <v>2.125</v>
      </c>
      <c r="CU2601">
        <v>2.125</v>
      </c>
    </row>
    <row r="2602" spans="1:99" x14ac:dyDescent="0.55000000000000004">
      <c r="A2602" s="4" t="str">
        <f t="shared" ca="1" si="577"/>
        <v>Grant Thornton</v>
      </c>
      <c r="B2602" s="4" t="str">
        <f t="shared" si="578"/>
        <v>Diane Swonk</v>
      </c>
      <c r="C2602" s="4" t="s">
        <v>246</v>
      </c>
      <c r="D2602" s="4" t="s">
        <v>87</v>
      </c>
      <c r="E2602" s="4" t="str">
        <f>IF(COUNTIF($E$2:E2601,"Begin: " &amp; C2602 &amp; "-" &amp; D2602 &amp; "-" &amp; H2602)=0,"Begin: " &amp; C2602 &amp; "-" &amp; D2602 &amp; "-" &amp; H2602,IF((C2602 &amp; "-" &amp; D2602 &amp; "-" &amp; H2602)&lt;&gt;(C2603 &amp; "-" &amp; D2603 &amp; "-" &amp; H2603),"End: " &amp; C2602 &amp; "-" &amp; D2602 &amp; "-" &amp; H2602,""))</f>
        <v/>
      </c>
      <c r="F2602" s="4" t="str">
        <f t="shared" si="579"/>
        <v>Wall Street Journal-Fed Funds Rate-04-2019</v>
      </c>
      <c r="G2602" s="7">
        <v>43565</v>
      </c>
      <c r="H2602" s="7" t="str">
        <f t="shared" si="580"/>
        <v>04-2019</v>
      </c>
      <c r="I2602" s="7" t="str">
        <f t="shared" ca="1" si="581"/>
        <v>Wall Street Journal: Grant Thornton-Fed Funds Rate-04-2019</v>
      </c>
      <c r="J2602" s="4" t="str">
        <f t="shared" ca="1" si="582"/>
        <v>Fed Funds Rate-Grant Thornton:04-2019</v>
      </c>
      <c r="K2602" t="s">
        <v>772</v>
      </c>
      <c r="CK2602">
        <v>2.375</v>
      </c>
      <c r="CM2602">
        <v>2.375</v>
      </c>
      <c r="CO2602">
        <v>1.625</v>
      </c>
      <c r="CQ2602">
        <v>0.13</v>
      </c>
      <c r="CS2602">
        <v>0.13</v>
      </c>
      <c r="CU2602">
        <v>0.13</v>
      </c>
    </row>
    <row r="2603" spans="1:99" x14ac:dyDescent="0.55000000000000004">
      <c r="A2603" s="4" t="str">
        <f t="shared" ca="1" si="577"/>
        <v>The Northern Trust</v>
      </c>
      <c r="B2603" s="4" t="str">
        <f t="shared" si="578"/>
        <v xml:space="preserve">Carl Tannenbaum </v>
      </c>
      <c r="C2603" s="4" t="s">
        <v>246</v>
      </c>
      <c r="D2603" s="4" t="s">
        <v>87</v>
      </c>
      <c r="E2603" s="4" t="str">
        <f>IF(COUNTIF($E$2:E2602,"Begin: " &amp; C2603 &amp; "-" &amp; D2603 &amp; "-" &amp; H2603)=0,"Begin: " &amp; C2603 &amp; "-" &amp; D2603 &amp; "-" &amp; H2603,IF((C2603 &amp; "-" &amp; D2603 &amp; "-" &amp; H2603)&lt;&gt;(C2604 &amp; "-" &amp; D2604 &amp; "-" &amp; H2604),"End: " &amp; C2603 &amp; "-" &amp; D2603 &amp; "-" &amp; H2603,""))</f>
        <v/>
      </c>
      <c r="F2603" s="4" t="str">
        <f t="shared" si="579"/>
        <v>Wall Street Journal-Fed Funds Rate-04-2019</v>
      </c>
      <c r="G2603" s="7">
        <v>43565</v>
      </c>
      <c r="H2603" s="7" t="str">
        <f t="shared" si="580"/>
        <v>04-2019</v>
      </c>
      <c r="I2603" s="7" t="str">
        <f t="shared" ca="1" si="581"/>
        <v>Wall Street Journal: The Northern Trust-Fed Funds Rate-04-2019</v>
      </c>
      <c r="J2603" s="4" t="str">
        <f t="shared" ca="1" si="582"/>
        <v>Fed Funds Rate-The Northern Trust:04-2019</v>
      </c>
      <c r="K2603" t="s">
        <v>241</v>
      </c>
      <c r="CK2603">
        <v>2.375</v>
      </c>
      <c r="CM2603">
        <v>2.375</v>
      </c>
      <c r="CO2603">
        <v>2.625</v>
      </c>
      <c r="CQ2603">
        <v>2.625</v>
      </c>
      <c r="CS2603">
        <v>2.625</v>
      </c>
      <c r="CU2603">
        <v>2.625</v>
      </c>
    </row>
    <row r="2604" spans="1:99" x14ac:dyDescent="0.55000000000000004">
      <c r="A2604" s="4" t="str">
        <f t="shared" ca="1" si="577"/>
        <v>BNP Paribas</v>
      </c>
      <c r="B2604" s="4" t="str">
        <f t="shared" si="578"/>
        <v>US Economics Team</v>
      </c>
      <c r="C2604" s="4" t="s">
        <v>246</v>
      </c>
      <c r="D2604" s="4" t="s">
        <v>87</v>
      </c>
      <c r="E2604" s="4" t="str">
        <f>IF(COUNTIF($E$2:E2603,"Begin: " &amp; C2604 &amp; "-" &amp; D2604 &amp; "-" &amp; H2604)=0,"Begin: " &amp; C2604 &amp; "-" &amp; D2604 &amp; "-" &amp; H2604,IF((C2604 &amp; "-" &amp; D2604 &amp; "-" &amp; H2604)&lt;&gt;(C2605 &amp; "-" &amp; D2605 &amp; "-" &amp; H2605),"End: " &amp; C2604 &amp; "-" &amp; D2604 &amp; "-" &amp; H2604,""))</f>
        <v/>
      </c>
      <c r="F2604" s="4" t="str">
        <f t="shared" si="579"/>
        <v>Wall Street Journal-Fed Funds Rate-04-2019</v>
      </c>
      <c r="G2604" s="7">
        <v>43565</v>
      </c>
      <c r="H2604" s="7" t="str">
        <f t="shared" si="580"/>
        <v>04-2019</v>
      </c>
      <c r="I2604" s="7" t="str">
        <f t="shared" ca="1" si="581"/>
        <v>Wall Street Journal: BNP Paribas-Fed Funds Rate-04-2019</v>
      </c>
      <c r="J2604" s="4" t="str">
        <f t="shared" ca="1" si="582"/>
        <v>Fed Funds Rate-BNP Paribas:04-2019</v>
      </c>
      <c r="K2604" t="s">
        <v>444</v>
      </c>
      <c r="CK2604">
        <v>2.375</v>
      </c>
      <c r="CM2604">
        <v>2.375</v>
      </c>
      <c r="CO2604">
        <v>2.375</v>
      </c>
      <c r="CQ2604">
        <v>2.375</v>
      </c>
    </row>
    <row r="2605" spans="1:99" x14ac:dyDescent="0.55000000000000004">
      <c r="A2605" s="4" t="str">
        <f t="shared" ca="1" si="577"/>
        <v>The Conference Board</v>
      </c>
      <c r="B2605" s="4" t="str">
        <f t="shared" si="578"/>
        <v>Bart van Ark</v>
      </c>
      <c r="C2605" s="4" t="s">
        <v>246</v>
      </c>
      <c r="D2605" s="4" t="s">
        <v>87</v>
      </c>
      <c r="E2605" s="4" t="str">
        <f>IF(COUNTIF($E$2:E2604,"Begin: " &amp; C2605 &amp; "-" &amp; D2605 &amp; "-" &amp; H2605)=0,"Begin: " &amp; C2605 &amp; "-" &amp; D2605 &amp; "-" &amp; H2605,IF((C2605 &amp; "-" &amp; D2605 &amp; "-" &amp; H2605)&lt;&gt;(C2606 &amp; "-" &amp; D2606 &amp; "-" &amp; H2606),"End: " &amp; C2605 &amp; "-" &amp; D2605 &amp; "-" &amp; H2605,""))</f>
        <v/>
      </c>
      <c r="F2605" s="4" t="str">
        <f t="shared" si="579"/>
        <v>Wall Street Journal-Fed Funds Rate-04-2019</v>
      </c>
      <c r="G2605" s="7">
        <v>43565</v>
      </c>
      <c r="H2605" s="7" t="str">
        <f t="shared" si="580"/>
        <v>04-2019</v>
      </c>
      <c r="I2605" s="7" t="str">
        <f t="shared" ca="1" si="581"/>
        <v>Wall Street Journal: The Conference Board-Fed Funds Rate-04-2019</v>
      </c>
      <c r="J2605" s="4" t="str">
        <f t="shared" ca="1" si="582"/>
        <v>Fed Funds Rate-The Conference Board:04-2019</v>
      </c>
      <c r="K2605" t="s">
        <v>242</v>
      </c>
      <c r="CK2605">
        <v>2.38</v>
      </c>
      <c r="CM2605">
        <v>2.38</v>
      </c>
      <c r="CO2605">
        <v>2.63</v>
      </c>
      <c r="CQ2605">
        <v>2.63</v>
      </c>
    </row>
    <row r="2606" spans="1:99" x14ac:dyDescent="0.55000000000000004">
      <c r="A2606" s="4" t="str">
        <f t="shared" ca="1" si="577"/>
        <v>First Trust Adv.</v>
      </c>
      <c r="B2606" s="4" t="str">
        <f t="shared" si="578"/>
        <v>Brian S. Wesbury/ Robert Stein</v>
      </c>
      <c r="C2606" s="4" t="s">
        <v>246</v>
      </c>
      <c r="D2606" s="4" t="s">
        <v>87</v>
      </c>
      <c r="E2606" s="4" t="str">
        <f>IF(COUNTIF($E$2:E2605,"Begin: " &amp; C2606 &amp; "-" &amp; D2606 &amp; "-" &amp; H2606)=0,"Begin: " &amp; C2606 &amp; "-" &amp; D2606 &amp; "-" &amp; H2606,IF((C2606 &amp; "-" &amp; D2606 &amp; "-" &amp; H2606)&lt;&gt;(C2607 &amp; "-" &amp; D2607 &amp; "-" &amp; H2607),"End: " &amp; C2606 &amp; "-" &amp; D2606 &amp; "-" &amp; H2606,""))</f>
        <v/>
      </c>
      <c r="F2606" s="4" t="str">
        <f t="shared" si="579"/>
        <v>Wall Street Journal-Fed Funds Rate-04-2019</v>
      </c>
      <c r="G2606" s="7">
        <v>43565</v>
      </c>
      <c r="H2606" s="7" t="str">
        <f t="shared" si="580"/>
        <v>04-2019</v>
      </c>
      <c r="I2606" s="7" t="str">
        <f t="shared" ca="1" si="581"/>
        <v>Wall Street Journal: First Trust Adv.-Fed Funds Rate-04-2019</v>
      </c>
      <c r="J2606" s="4" t="str">
        <f t="shared" ca="1" si="582"/>
        <v>Fed Funds Rate-First Trust Adv.:04-2019</v>
      </c>
      <c r="K2606" t="s">
        <v>243</v>
      </c>
      <c r="CK2606">
        <v>2.375</v>
      </c>
      <c r="CM2606">
        <v>2.625</v>
      </c>
      <c r="CO2606">
        <v>2.625</v>
      </c>
      <c r="CQ2606">
        <v>2.875</v>
      </c>
    </row>
    <row r="2607" spans="1:99" x14ac:dyDescent="0.55000000000000004">
      <c r="A2607" s="4" t="str">
        <f t="shared" ca="1" si="577"/>
        <v>National Association of Realtors</v>
      </c>
      <c r="B2607" s="4" t="str">
        <f t="shared" si="578"/>
        <v>Lawrence Yun</v>
      </c>
      <c r="C2607" s="4" t="s">
        <v>246</v>
      </c>
      <c r="D2607" s="4" t="s">
        <v>87</v>
      </c>
      <c r="E2607" s="4" t="str">
        <f>IF(COUNTIF($E$2:E2606,"Begin: " &amp; C2607 &amp; "-" &amp; D2607 &amp; "-" &amp; H2607)=0,"Begin: " &amp; C2607 &amp; "-" &amp; D2607 &amp; "-" &amp; H2607,IF((C2607 &amp; "-" &amp; D2607 &amp; "-" &amp; H2607)&lt;&gt;(C2608 &amp; "-" &amp; D2608 &amp; "-" &amp; H2608),"End: " &amp; C2607 &amp; "-" &amp; D2607 &amp; "-" &amp; H2607,""))</f>
        <v/>
      </c>
      <c r="F2607" s="4" t="str">
        <f t="shared" si="579"/>
        <v>Wall Street Journal-Fed Funds Rate-04-2019</v>
      </c>
      <c r="G2607" s="7">
        <v>43565</v>
      </c>
      <c r="H2607" s="7" t="str">
        <f t="shared" si="580"/>
        <v>04-2019</v>
      </c>
      <c r="I2607" s="7" t="str">
        <f t="shared" ca="1" si="581"/>
        <v>Wall Street Journal: National Association of Realtors-Fed Funds Rate-04-2019</v>
      </c>
      <c r="J2607" s="4" t="str">
        <f t="shared" ca="1" si="582"/>
        <v>Fed Funds Rate-National Association of Realtors:04-2019</v>
      </c>
      <c r="K2607" t="s">
        <v>245</v>
      </c>
      <c r="CK2607">
        <v>2.4</v>
      </c>
      <c r="CM2607">
        <v>2.4</v>
      </c>
      <c r="CO2607">
        <v>2.4</v>
      </c>
      <c r="CQ2607">
        <v>2.4</v>
      </c>
      <c r="CS2607">
        <v>2.4</v>
      </c>
      <c r="CU2607">
        <v>2.4</v>
      </c>
    </row>
    <row r="2608" spans="1:99" x14ac:dyDescent="0.55000000000000004">
      <c r="A2608" s="4" t="str">
        <f t="shared" ca="1" si="577"/>
        <v>Morgan Stanley</v>
      </c>
      <c r="B2608" s="4" t="str">
        <f t="shared" si="578"/>
        <v>Ellen Zentner *</v>
      </c>
      <c r="C2608" s="4" t="s">
        <v>246</v>
      </c>
      <c r="D2608" s="4" t="s">
        <v>87</v>
      </c>
      <c r="E2608" s="4" t="str">
        <f>IF(COUNTIF($E$2:E2607,"Begin: " &amp; C2608 &amp; "-" &amp; D2608 &amp; "-" &amp; H2608)=0,"Begin: " &amp; C2608 &amp; "-" &amp; D2608 &amp; "-" &amp; H2608,IF((C2608 &amp; "-" &amp; D2608 &amp; "-" &amp; H2608)&lt;&gt;(C2609 &amp; "-" &amp; D2609 &amp; "-" &amp; H2609),"End: " &amp; C2608 &amp; "-" &amp; D2608 &amp; "-" &amp; H2608,""))</f>
        <v>End: Wall Street Journal-Fed Funds Rate-04-2019</v>
      </c>
      <c r="F2608" s="4" t="str">
        <f t="shared" si="579"/>
        <v>Wall Street Journal-Fed Funds Rate-04-2019</v>
      </c>
      <c r="G2608" s="7">
        <v>43565</v>
      </c>
      <c r="H2608" s="7" t="str">
        <f t="shared" si="580"/>
        <v>04-2019</v>
      </c>
      <c r="I2608" s="7" t="str">
        <f t="shared" ca="1" si="581"/>
        <v>Wall Street Journal: Morgan Stanley-Fed Funds Rate-04-2019</v>
      </c>
      <c r="J2608" s="4" t="str">
        <f t="shared" ca="1" si="582"/>
        <v>Fed Funds Rate-Morgan Stanley:04-2019</v>
      </c>
      <c r="K2608" t="s">
        <v>685</v>
      </c>
    </row>
    <row r="2609" spans="1:92" x14ac:dyDescent="0.55000000000000004">
      <c r="A2609" s="4" t="str">
        <f t="shared" ref="A2609" ca="1" si="583">IF(ISERROR(IF(C2609="GIOA",INDEX(List_AnonymousForecasters,MATCH(LEFT(K2609,FIND(":",K2609,1)-1),List_IndividualForecasters,0),1),INDEX(List_FirmNamesOmega,MATCH(LEFT(K2609,FIND(":",K2609,1)-1),List_FirmNamesAlpha,0),1))),LEFT(K2609,FIND(":",K2609,1)-1),IF(C2609="GIOA",INDEX(List_AnonymousForecasters,MATCH(LEFT(K2609,FIND(":",K2609,1)-1),List_IndividualForecasters,0),1),INDEX(List_FirmNamesOmega,MATCH(LEFT(K2609,FIND(":",K2609,1)-1),List_FirmNamesAlpha,0),1)))</f>
        <v>Nomura</v>
      </c>
      <c r="B2609" s="4" t="str">
        <f t="shared" ref="B2609" si="584">MID(K2609,FIND(":",K2609,1)+2,LEN(K2609)-FIND(":",K2609,1))</f>
        <v>Lewis Alexander</v>
      </c>
      <c r="C2609" s="4" t="s">
        <v>246</v>
      </c>
      <c r="D2609" s="4" t="s">
        <v>248</v>
      </c>
      <c r="E2609" s="4" t="str">
        <f>IF(COUNTIF($E$2:E2608,"Begin: " &amp; C2609 &amp; "-" &amp; D2609 &amp; "-" &amp; H2609)=0,"Begin: " &amp; C2609 &amp; "-" &amp; D2609 &amp; "-" &amp; H2609,IF((C2609 &amp; "-" &amp; D2609 &amp; "-" &amp; H2609)&lt;&gt;(C2610 &amp; "-" &amp; D2610 &amp; "-" &amp; H2610),"End: " &amp; C2609 &amp; "-" &amp; D2609 &amp; "-" &amp; H2609,""))</f>
        <v>Begin: Wall Street Journal-GDP-04-2019</v>
      </c>
      <c r="F2609" s="4" t="str">
        <f t="shared" ref="F2609" si="585">C2609 &amp; "-" &amp; D2609 &amp; "-" &amp; H2609</f>
        <v>Wall Street Journal-GDP-04-2019</v>
      </c>
      <c r="G2609" s="7">
        <v>43565</v>
      </c>
      <c r="H2609" s="7" t="str">
        <f t="shared" ref="H2609" si="586">TEXT(MONTH(G2609),"00") &amp; "-" &amp; TEXT(YEAR(G2609),"0000")</f>
        <v>04-2019</v>
      </c>
      <c r="I2609" s="7" t="str">
        <f t="shared" ref="I2609" ca="1" si="587">C2609 &amp; ": " &amp; A2609 &amp; "-" &amp; D2609 &amp; "-" &amp; H2609</f>
        <v>Wall Street Journal: Nomura-GDP-04-2019</v>
      </c>
      <c r="J2609" s="4" t="str">
        <f t="shared" ref="J2609" ca="1" si="588">D2609 &amp; "-" &amp; A2609 &amp; ":" &amp; TEXT(MONTH(G2609),"00") &amp; "-" &amp; TEXT(YEAR(G2609),"0000")</f>
        <v>GDP-Nomura:04-2019</v>
      </c>
      <c r="K2609" t="s">
        <v>196</v>
      </c>
      <c r="CJ2609">
        <v>1</v>
      </c>
      <c r="CK2609">
        <v>2.2000000000000002</v>
      </c>
      <c r="CL2609">
        <v>1.8</v>
      </c>
      <c r="CM2609">
        <v>1.9</v>
      </c>
      <c r="CN2609">
        <v>1.6</v>
      </c>
    </row>
    <row r="2610" spans="1:92" x14ac:dyDescent="0.55000000000000004">
      <c r="A2610" s="4" t="str">
        <f t="shared" ref="A2610:A2673" ca="1" si="589">IF(ISERROR(IF(C2610="GIOA",INDEX(List_AnonymousForecasters,MATCH(LEFT(K2610,FIND(":",K2610,1)-1),List_IndividualForecasters,0),1),INDEX(List_FirmNamesOmega,MATCH(LEFT(K2610,FIND(":",K2610,1)-1),List_FirmNamesAlpha,0),1))),LEFT(K2610,FIND(":",K2610,1)-1),IF(C2610="GIOA",INDEX(List_AnonymousForecasters,MATCH(LEFT(K2610,FIND(":",K2610,1)-1),List_IndividualForecasters,0),1),INDEX(List_FirmNamesOmega,MATCH(LEFT(K2610,FIND(":",K2610,1)-1),List_FirmNamesAlpha,0),1)))</f>
        <v>Bank of the West</v>
      </c>
      <c r="B2610" s="4" t="str">
        <f t="shared" ref="B2610:B2673" si="590">MID(K2610,FIND(":",K2610,1)+2,LEN(K2610)-FIND(":",K2610,1))</f>
        <v>Scott Anderson</v>
      </c>
      <c r="C2610" s="4" t="s">
        <v>246</v>
      </c>
      <c r="D2610" s="4" t="s">
        <v>248</v>
      </c>
      <c r="E2610" s="4" t="str">
        <f>IF(COUNTIF($E$2:E2609,"Begin: " &amp; C2610 &amp; "-" &amp; D2610 &amp; "-" &amp; H2610)=0,"Begin: " &amp; C2610 &amp; "-" &amp; D2610 &amp; "-" &amp; H2610,IF((C2610 &amp; "-" &amp; D2610 &amp; "-" &amp; H2610)&lt;&gt;(C2611 &amp; "-" &amp; D2611 &amp; "-" &amp; H2611),"End: " &amp; C2610 &amp; "-" &amp; D2610 &amp; "-" &amp; H2610,""))</f>
        <v/>
      </c>
      <c r="F2610" s="4" t="str">
        <f t="shared" ref="F2610:F2673" si="591">C2610 &amp; "-" &amp; D2610 &amp; "-" &amp; H2610</f>
        <v>Wall Street Journal-GDP-04-2019</v>
      </c>
      <c r="G2610" s="7">
        <v>43565</v>
      </c>
      <c r="H2610" s="7" t="str">
        <f t="shared" ref="H2610:H2673" si="592">TEXT(MONTH(G2610),"00") &amp; "-" &amp; TEXT(YEAR(G2610),"0000")</f>
        <v>04-2019</v>
      </c>
      <c r="I2610" s="7" t="str">
        <f t="shared" ref="I2610:I2673" ca="1" si="593">C2610 &amp; ": " &amp; A2610 &amp; "-" &amp; D2610 &amp; "-" &amp; H2610</f>
        <v>Wall Street Journal: Bank of the West-GDP-04-2019</v>
      </c>
      <c r="J2610" s="4" t="str">
        <f t="shared" ref="J2610:J2673" ca="1" si="594">D2610 &amp; "-" &amp; A2610 &amp; ":" &amp; TEXT(MONTH(G2610),"00") &amp; "-" &amp; TEXT(YEAR(G2610),"0000")</f>
        <v>GDP-Bank of the West:04-2019</v>
      </c>
      <c r="K2610" t="s">
        <v>763</v>
      </c>
      <c r="CJ2610">
        <v>1.8</v>
      </c>
      <c r="CK2610">
        <v>1.9</v>
      </c>
      <c r="CL2610">
        <v>1.6</v>
      </c>
      <c r="CM2610">
        <v>1.5</v>
      </c>
      <c r="CN2610">
        <v>1</v>
      </c>
    </row>
    <row r="2611" spans="1:92" x14ac:dyDescent="0.55000000000000004">
      <c r="A2611" s="4" t="str">
        <f t="shared" ca="1" si="589"/>
        <v>Capital Economics</v>
      </c>
      <c r="B2611" s="4" t="str">
        <f t="shared" si="590"/>
        <v>Paul Ashworth *</v>
      </c>
      <c r="C2611" s="4" t="s">
        <v>246</v>
      </c>
      <c r="D2611" s="4" t="s">
        <v>248</v>
      </c>
      <c r="E2611" s="4" t="str">
        <f>IF(COUNTIF($E$2:E2610,"Begin: " &amp; C2611 &amp; "-" &amp; D2611 &amp; "-" &amp; H2611)=0,"Begin: " &amp; C2611 &amp; "-" &amp; D2611 &amp; "-" &amp; H2611,IF((C2611 &amp; "-" &amp; D2611 &amp; "-" &amp; H2611)&lt;&gt;(C2612 &amp; "-" &amp; D2612 &amp; "-" &amp; H2612),"End: " &amp; C2611 &amp; "-" &amp; D2611 &amp; "-" &amp; H2611,""))</f>
        <v/>
      </c>
      <c r="F2611" s="4" t="str">
        <f t="shared" si="591"/>
        <v>Wall Street Journal-GDP-04-2019</v>
      </c>
      <c r="G2611" s="7">
        <v>43565</v>
      </c>
      <c r="H2611" s="7" t="str">
        <f t="shared" si="592"/>
        <v>04-2019</v>
      </c>
      <c r="I2611" s="7" t="str">
        <f t="shared" ca="1" si="593"/>
        <v>Wall Street Journal: Capital Economics-GDP-04-2019</v>
      </c>
      <c r="J2611" s="4" t="str">
        <f t="shared" ca="1" si="594"/>
        <v>GDP-Capital Economics:04-2019</v>
      </c>
      <c r="K2611" t="s">
        <v>683</v>
      </c>
    </row>
    <row r="2612" spans="1:92" x14ac:dyDescent="0.55000000000000004">
      <c r="A2612" s="4" t="str">
        <f t="shared" ca="1" si="589"/>
        <v>Deloitte LP</v>
      </c>
      <c r="B2612" s="4" t="str">
        <f t="shared" si="590"/>
        <v>Daniel Bachman</v>
      </c>
      <c r="C2612" s="4" t="s">
        <v>246</v>
      </c>
      <c r="D2612" s="4" t="s">
        <v>248</v>
      </c>
      <c r="E2612" s="4" t="str">
        <f>IF(COUNTIF($E$2:E2611,"Begin: " &amp; C2612 &amp; "-" &amp; D2612 &amp; "-" &amp; H2612)=0,"Begin: " &amp; C2612 &amp; "-" &amp; D2612 &amp; "-" &amp; H2612,IF((C2612 &amp; "-" &amp; D2612 &amp; "-" &amp; H2612)&lt;&gt;(C2613 &amp; "-" &amp; D2613 &amp; "-" &amp; H2613),"End: " &amp; C2612 &amp; "-" &amp; D2612 &amp; "-" &amp; H2612,""))</f>
        <v/>
      </c>
      <c r="F2612" s="4" t="str">
        <f t="shared" si="591"/>
        <v>Wall Street Journal-GDP-04-2019</v>
      </c>
      <c r="G2612" s="7">
        <v>43565</v>
      </c>
      <c r="H2612" s="7" t="str">
        <f t="shared" si="592"/>
        <v>04-2019</v>
      </c>
      <c r="I2612" s="7" t="str">
        <f t="shared" ca="1" si="593"/>
        <v>Wall Street Journal: Deloitte LP-GDP-04-2019</v>
      </c>
      <c r="J2612" s="4" t="str">
        <f t="shared" ca="1" si="594"/>
        <v>GDP-Deloitte LP:04-2019</v>
      </c>
      <c r="K2612" t="s">
        <v>749</v>
      </c>
      <c r="CJ2612">
        <v>2.6</v>
      </c>
      <c r="CK2612">
        <v>2</v>
      </c>
      <c r="CL2612">
        <v>1.6</v>
      </c>
      <c r="CM2612">
        <v>0.9</v>
      </c>
      <c r="CN2612">
        <v>0.9</v>
      </c>
    </row>
    <row r="2613" spans="1:92" x14ac:dyDescent="0.55000000000000004">
      <c r="A2613" s="4" t="str">
        <f t="shared" ca="1" si="589"/>
        <v>Economic Outlook Group</v>
      </c>
      <c r="B2613" s="4" t="str">
        <f t="shared" si="590"/>
        <v>Bernard Baumohl</v>
      </c>
      <c r="C2613" s="4" t="s">
        <v>246</v>
      </c>
      <c r="D2613" s="4" t="s">
        <v>248</v>
      </c>
      <c r="E2613" s="4" t="str">
        <f>IF(COUNTIF($E$2:E2612,"Begin: " &amp; C2613 &amp; "-" &amp; D2613 &amp; "-" &amp; H2613)=0,"Begin: " &amp; C2613 &amp; "-" &amp; D2613 &amp; "-" &amp; H2613,IF((C2613 &amp; "-" &amp; D2613 &amp; "-" &amp; H2613)&lt;&gt;(C2614 &amp; "-" &amp; D2614 &amp; "-" &amp; H2614),"End: " &amp; C2613 &amp; "-" &amp; D2613 &amp; "-" &amp; H2613,""))</f>
        <v/>
      </c>
      <c r="F2613" s="4" t="str">
        <f t="shared" si="591"/>
        <v>Wall Street Journal-GDP-04-2019</v>
      </c>
      <c r="G2613" s="7">
        <v>43565</v>
      </c>
      <c r="H2613" s="7" t="str">
        <f t="shared" si="592"/>
        <v>04-2019</v>
      </c>
      <c r="I2613" s="7" t="str">
        <f t="shared" ca="1" si="593"/>
        <v>Wall Street Journal: Economic Outlook Group-GDP-04-2019</v>
      </c>
      <c r="J2613" s="4" t="str">
        <f t="shared" ca="1" si="594"/>
        <v>GDP-Economic Outlook Group:04-2019</v>
      </c>
      <c r="K2613" t="s">
        <v>426</v>
      </c>
      <c r="CJ2613">
        <v>1.1000000000000001</v>
      </c>
      <c r="CK2613">
        <v>2.5</v>
      </c>
      <c r="CL2613">
        <v>2.2000000000000002</v>
      </c>
      <c r="CM2613">
        <v>2.1</v>
      </c>
      <c r="CN2613">
        <v>1.8</v>
      </c>
    </row>
    <row r="2614" spans="1:92" x14ac:dyDescent="0.55000000000000004">
      <c r="A2614" s="4" t="str">
        <f t="shared" ca="1" si="589"/>
        <v>Nationwide Insurance</v>
      </c>
      <c r="B2614" s="4" t="str">
        <f t="shared" si="590"/>
        <v>David Berson</v>
      </c>
      <c r="C2614" s="4" t="s">
        <v>246</v>
      </c>
      <c r="D2614" s="4" t="s">
        <v>248</v>
      </c>
      <c r="E2614" s="4" t="str">
        <f>IF(COUNTIF($E$2:E2613,"Begin: " &amp; C2614 &amp; "-" &amp; D2614 &amp; "-" &amp; H2614)=0,"Begin: " &amp; C2614 &amp; "-" &amp; D2614 &amp; "-" &amp; H2614,IF((C2614 &amp; "-" &amp; D2614 &amp; "-" &amp; H2614)&lt;&gt;(C2615 &amp; "-" &amp; D2615 &amp; "-" &amp; H2615),"End: " &amp; C2614 &amp; "-" &amp; D2614 &amp; "-" &amp; H2614,""))</f>
        <v/>
      </c>
      <c r="F2614" s="4" t="str">
        <f t="shared" si="591"/>
        <v>Wall Street Journal-GDP-04-2019</v>
      </c>
      <c r="G2614" s="7">
        <v>43565</v>
      </c>
      <c r="H2614" s="7" t="str">
        <f t="shared" si="592"/>
        <v>04-2019</v>
      </c>
      <c r="I2614" s="7" t="str">
        <f t="shared" ca="1" si="593"/>
        <v>Wall Street Journal: Nationwide Insurance-GDP-04-2019</v>
      </c>
      <c r="J2614" s="4" t="str">
        <f t="shared" ca="1" si="594"/>
        <v>GDP-Nationwide Insurance:04-2019</v>
      </c>
      <c r="K2614" t="s">
        <v>427</v>
      </c>
      <c r="CJ2614">
        <v>2.1</v>
      </c>
      <c r="CK2614">
        <v>2.2999999999999998</v>
      </c>
      <c r="CL2614">
        <v>2.2000000000000002</v>
      </c>
      <c r="CM2614">
        <v>2</v>
      </c>
      <c r="CN2614">
        <v>1.6</v>
      </c>
    </row>
    <row r="2615" spans="1:92" x14ac:dyDescent="0.55000000000000004">
      <c r="A2615" s="4" t="str">
        <f t="shared" ca="1" si="589"/>
        <v>Tufts University</v>
      </c>
      <c r="B2615" s="4" t="str">
        <f t="shared" si="590"/>
        <v>Brian Bethune *</v>
      </c>
      <c r="C2615" s="4" t="s">
        <v>246</v>
      </c>
      <c r="D2615" s="4" t="s">
        <v>248</v>
      </c>
      <c r="E2615" s="4" t="str">
        <f>IF(COUNTIF($E$2:E2614,"Begin: " &amp; C2615 &amp; "-" &amp; D2615 &amp; "-" &amp; H2615)=0,"Begin: " &amp; C2615 &amp; "-" &amp; D2615 &amp; "-" &amp; H2615,IF((C2615 &amp; "-" &amp; D2615 &amp; "-" &amp; H2615)&lt;&gt;(C2616 &amp; "-" &amp; D2616 &amp; "-" &amp; H2616),"End: " &amp; C2615 &amp; "-" &amp; D2615 &amp; "-" &amp; H2615,""))</f>
        <v/>
      </c>
      <c r="F2615" s="4" t="str">
        <f t="shared" si="591"/>
        <v>Wall Street Journal-GDP-04-2019</v>
      </c>
      <c r="G2615" s="7">
        <v>43565</v>
      </c>
      <c r="H2615" s="7" t="str">
        <f t="shared" si="592"/>
        <v>04-2019</v>
      </c>
      <c r="I2615" s="7" t="str">
        <f t="shared" ca="1" si="593"/>
        <v>Wall Street Journal: Tufts University-GDP-04-2019</v>
      </c>
      <c r="J2615" s="4" t="str">
        <f t="shared" ca="1" si="594"/>
        <v>GDP-Tufts University:04-2019</v>
      </c>
      <c r="K2615" t="s">
        <v>684</v>
      </c>
    </row>
    <row r="2616" spans="1:92" x14ac:dyDescent="0.55000000000000004">
      <c r="A2616" s="4" t="str">
        <f t="shared" ca="1" si="589"/>
        <v>TS Lombard</v>
      </c>
      <c r="B2616" s="4" t="str">
        <f t="shared" si="590"/>
        <v>Steven Blitz</v>
      </c>
      <c r="C2616" s="4" t="s">
        <v>246</v>
      </c>
      <c r="D2616" s="4" t="s">
        <v>248</v>
      </c>
      <c r="E2616" s="4" t="str">
        <f>IF(COUNTIF($E$2:E2615,"Begin: " &amp; C2616 &amp; "-" &amp; D2616 &amp; "-" &amp; H2616)=0,"Begin: " &amp; C2616 &amp; "-" &amp; D2616 &amp; "-" &amp; H2616,IF((C2616 &amp; "-" &amp; D2616 &amp; "-" &amp; H2616)&lt;&gt;(C2617 &amp; "-" &amp; D2617 &amp; "-" &amp; H2617),"End: " &amp; C2616 &amp; "-" &amp; D2616 &amp; "-" &amp; H2616,""))</f>
        <v/>
      </c>
      <c r="F2616" s="4" t="str">
        <f t="shared" si="591"/>
        <v>Wall Street Journal-GDP-04-2019</v>
      </c>
      <c r="G2616" s="7">
        <v>43565</v>
      </c>
      <c r="H2616" s="7" t="str">
        <f t="shared" si="592"/>
        <v>04-2019</v>
      </c>
      <c r="I2616" s="7" t="str">
        <f t="shared" ca="1" si="593"/>
        <v>Wall Street Journal: TS Lombard-GDP-04-2019</v>
      </c>
      <c r="J2616" s="4" t="str">
        <f t="shared" ca="1" si="594"/>
        <v>GDP-TS Lombard:04-2019</v>
      </c>
      <c r="K2616" t="s">
        <v>768</v>
      </c>
      <c r="CJ2616">
        <v>1.5</v>
      </c>
      <c r="CK2616">
        <v>2.2000000000000002</v>
      </c>
      <c r="CL2616">
        <v>1</v>
      </c>
      <c r="CM2616">
        <v>2.5</v>
      </c>
      <c r="CN2616">
        <v>3</v>
      </c>
    </row>
    <row r="2617" spans="1:92" x14ac:dyDescent="0.55000000000000004">
      <c r="A2617" s="4" t="str">
        <f t="shared" ca="1" si="589"/>
        <v>Standard and Poor's</v>
      </c>
      <c r="B2617" s="4" t="str">
        <f t="shared" si="590"/>
        <v>Beth Ann Bovino</v>
      </c>
      <c r="C2617" s="4" t="s">
        <v>246</v>
      </c>
      <c r="D2617" s="4" t="s">
        <v>248</v>
      </c>
      <c r="E2617" s="4" t="str">
        <f>IF(COUNTIF($E$2:E2616,"Begin: " &amp; C2617 &amp; "-" &amp; D2617 &amp; "-" &amp; H2617)=0,"Begin: " &amp; C2617 &amp; "-" &amp; D2617 &amp; "-" &amp; H2617,IF((C2617 &amp; "-" &amp; D2617 &amp; "-" &amp; H2617)&lt;&gt;(C2618 &amp; "-" &amp; D2618 &amp; "-" &amp; H2618),"End: " &amp; C2617 &amp; "-" &amp; D2617 &amp; "-" &amp; H2617,""))</f>
        <v/>
      </c>
      <c r="F2617" s="4" t="str">
        <f t="shared" si="591"/>
        <v>Wall Street Journal-GDP-04-2019</v>
      </c>
      <c r="G2617" s="7">
        <v>43565</v>
      </c>
      <c r="H2617" s="7" t="str">
        <f t="shared" si="592"/>
        <v>04-2019</v>
      </c>
      <c r="I2617" s="7" t="str">
        <f t="shared" ca="1" si="593"/>
        <v>Wall Street Journal: Standard and Poor's-GDP-04-2019</v>
      </c>
      <c r="J2617" s="4" t="str">
        <f t="shared" ca="1" si="594"/>
        <v>GDP-Standard and Poor's:04-2019</v>
      </c>
      <c r="K2617" t="s">
        <v>199</v>
      </c>
      <c r="CJ2617">
        <v>0.8</v>
      </c>
      <c r="CK2617">
        <v>2.4</v>
      </c>
      <c r="CL2617">
        <v>2.1</v>
      </c>
      <c r="CM2617">
        <v>1.9</v>
      </c>
      <c r="CN2617">
        <v>1.3</v>
      </c>
    </row>
    <row r="2618" spans="1:92" x14ac:dyDescent="0.55000000000000004">
      <c r="A2618" s="4" t="str">
        <f t="shared" ca="1" si="589"/>
        <v>Wells Fargo &amp; Co.</v>
      </c>
      <c r="B2618" s="4" t="str">
        <f t="shared" si="590"/>
        <v>Jay Bryson</v>
      </c>
      <c r="C2618" s="4" t="s">
        <v>246</v>
      </c>
      <c r="D2618" s="4" t="s">
        <v>248</v>
      </c>
      <c r="E2618" s="4" t="str">
        <f>IF(COUNTIF($E$2:E2617,"Begin: " &amp; C2618 &amp; "-" &amp; D2618 &amp; "-" &amp; H2618)=0,"Begin: " &amp; C2618 &amp; "-" &amp; D2618 &amp; "-" &amp; H2618,IF((C2618 &amp; "-" &amp; D2618 &amp; "-" &amp; H2618)&lt;&gt;(C2619 &amp; "-" &amp; D2619 &amp; "-" &amp; H2619),"End: " &amp; C2618 &amp; "-" &amp; D2618 &amp; "-" &amp; H2618,""))</f>
        <v/>
      </c>
      <c r="F2618" s="4" t="str">
        <f t="shared" si="591"/>
        <v>Wall Street Journal-GDP-04-2019</v>
      </c>
      <c r="G2618" s="7">
        <v>43565</v>
      </c>
      <c r="H2618" s="7" t="str">
        <f t="shared" si="592"/>
        <v>04-2019</v>
      </c>
      <c r="I2618" s="7" t="str">
        <f t="shared" ca="1" si="593"/>
        <v>Wall Street Journal: Wells Fargo &amp; Co.-GDP-04-2019</v>
      </c>
      <c r="J2618" s="4" t="str">
        <f t="shared" ca="1" si="594"/>
        <v>GDP-Wells Fargo &amp; Co.:04-2019</v>
      </c>
      <c r="K2618" t="s">
        <v>786</v>
      </c>
      <c r="CJ2618">
        <v>1.8</v>
      </c>
      <c r="CK2618">
        <v>2.7</v>
      </c>
      <c r="CL2618">
        <v>2.2000000000000002</v>
      </c>
      <c r="CM2618">
        <v>2.4</v>
      </c>
      <c r="CN2618">
        <v>2</v>
      </c>
    </row>
    <row r="2619" spans="1:92" x14ac:dyDescent="0.55000000000000004">
      <c r="A2619" s="4" t="str">
        <f t="shared" ca="1" si="589"/>
        <v>Credit Agricole CIB</v>
      </c>
      <c r="B2619" s="4" t="str">
        <f t="shared" si="590"/>
        <v>Michael Carey</v>
      </c>
      <c r="C2619" s="4" t="s">
        <v>246</v>
      </c>
      <c r="D2619" s="4" t="s">
        <v>248</v>
      </c>
      <c r="E2619" s="4" t="str">
        <f>IF(COUNTIF($E$2:E2618,"Begin: " &amp; C2619 &amp; "-" &amp; D2619 &amp; "-" &amp; H2619)=0,"Begin: " &amp; C2619 &amp; "-" &amp; D2619 &amp; "-" &amp; H2619,IF((C2619 &amp; "-" &amp; D2619 &amp; "-" &amp; H2619)&lt;&gt;(C2620 &amp; "-" &amp; D2620 &amp; "-" &amp; H2620),"End: " &amp; C2619 &amp; "-" &amp; D2619 &amp; "-" &amp; H2619,""))</f>
        <v/>
      </c>
      <c r="F2619" s="4" t="str">
        <f t="shared" si="591"/>
        <v>Wall Street Journal-GDP-04-2019</v>
      </c>
      <c r="G2619" s="7">
        <v>43565</v>
      </c>
      <c r="H2619" s="7" t="str">
        <f t="shared" si="592"/>
        <v>04-2019</v>
      </c>
      <c r="I2619" s="7" t="str">
        <f t="shared" ca="1" si="593"/>
        <v>Wall Street Journal: Credit Agricole CIB-GDP-04-2019</v>
      </c>
      <c r="J2619" s="4" t="str">
        <f t="shared" ca="1" si="594"/>
        <v>GDP-Credit Agricole CIB:04-2019</v>
      </c>
      <c r="K2619" t="s">
        <v>200</v>
      </c>
      <c r="CJ2619">
        <v>2.2000000000000002</v>
      </c>
      <c r="CK2619">
        <v>1.9</v>
      </c>
      <c r="CL2619">
        <v>1.8</v>
      </c>
      <c r="CM2619">
        <v>2</v>
      </c>
      <c r="CN2619">
        <v>1.7</v>
      </c>
    </row>
    <row r="2620" spans="1:92" x14ac:dyDescent="0.55000000000000004">
      <c r="A2620" s="4" t="str">
        <f t="shared" ca="1" si="589"/>
        <v>Econoclast</v>
      </c>
      <c r="B2620" s="4" t="str">
        <f t="shared" si="590"/>
        <v>Mike Cosgrove</v>
      </c>
      <c r="C2620" s="4" t="s">
        <v>246</v>
      </c>
      <c r="D2620" s="4" t="s">
        <v>248</v>
      </c>
      <c r="E2620" s="4" t="str">
        <f>IF(COUNTIF($E$2:E2619,"Begin: " &amp; C2620 &amp; "-" &amp; D2620 &amp; "-" &amp; H2620)=0,"Begin: " &amp; C2620 &amp; "-" &amp; D2620 &amp; "-" &amp; H2620,IF((C2620 &amp; "-" &amp; D2620 &amp; "-" &amp; H2620)&lt;&gt;(C2621 &amp; "-" &amp; D2621 &amp; "-" &amp; H2621),"End: " &amp; C2620 &amp; "-" &amp; D2620 &amp; "-" &amp; H2620,""))</f>
        <v/>
      </c>
      <c r="F2620" s="4" t="str">
        <f t="shared" si="591"/>
        <v>Wall Street Journal-GDP-04-2019</v>
      </c>
      <c r="G2620" s="7">
        <v>43565</v>
      </c>
      <c r="H2620" s="7" t="str">
        <f t="shared" si="592"/>
        <v>04-2019</v>
      </c>
      <c r="I2620" s="7" t="str">
        <f t="shared" ca="1" si="593"/>
        <v>Wall Street Journal: Econoclast-GDP-04-2019</v>
      </c>
      <c r="J2620" s="4" t="str">
        <f t="shared" ca="1" si="594"/>
        <v>GDP-Econoclast:04-2019</v>
      </c>
      <c r="K2620" t="s">
        <v>203</v>
      </c>
      <c r="CJ2620">
        <v>1.5</v>
      </c>
      <c r="CK2620">
        <v>2.5</v>
      </c>
      <c r="CL2620">
        <v>2.5</v>
      </c>
      <c r="CM2620">
        <v>2.25</v>
      </c>
      <c r="CN2620">
        <v>1.8</v>
      </c>
    </row>
    <row r="2621" spans="1:92" x14ac:dyDescent="0.55000000000000004">
      <c r="A2621" s="4" t="str">
        <f t="shared" ca="1" si="589"/>
        <v>Pictet Wealth Management</v>
      </c>
      <c r="B2621" s="4" t="str">
        <f t="shared" si="590"/>
        <v>Thomas Costerg</v>
      </c>
      <c r="C2621" s="4" t="s">
        <v>246</v>
      </c>
      <c r="D2621" s="4" t="s">
        <v>248</v>
      </c>
      <c r="E2621" s="4" t="str">
        <f>IF(COUNTIF($E$2:E2620,"Begin: " &amp; C2621 &amp; "-" &amp; D2621 &amp; "-" &amp; H2621)=0,"Begin: " &amp; C2621 &amp; "-" &amp; D2621 &amp; "-" &amp; H2621,IF((C2621 &amp; "-" &amp; D2621 &amp; "-" &amp; H2621)&lt;&gt;(C2622 &amp; "-" &amp; D2622 &amp; "-" &amp; H2622),"End: " &amp; C2621 &amp; "-" &amp; D2621 &amp; "-" &amp; H2621,""))</f>
        <v/>
      </c>
      <c r="F2621" s="4" t="str">
        <f t="shared" si="591"/>
        <v>Wall Street Journal-GDP-04-2019</v>
      </c>
      <c r="G2621" s="7">
        <v>43565</v>
      </c>
      <c r="H2621" s="7" t="str">
        <f t="shared" si="592"/>
        <v>04-2019</v>
      </c>
      <c r="I2621" s="7" t="str">
        <f t="shared" ca="1" si="593"/>
        <v>Wall Street Journal: Pictet Wealth Management-GDP-04-2019</v>
      </c>
      <c r="J2621" s="4" t="str">
        <f t="shared" ca="1" si="594"/>
        <v>GDP-Pictet Wealth Management:04-2019</v>
      </c>
      <c r="K2621" t="s">
        <v>773</v>
      </c>
      <c r="CJ2621">
        <v>1.5</v>
      </c>
      <c r="CK2621">
        <v>2.5</v>
      </c>
      <c r="CL2621">
        <v>2</v>
      </c>
      <c r="CM2621">
        <v>2</v>
      </c>
    </row>
    <row r="2622" spans="1:92" x14ac:dyDescent="0.55000000000000004">
      <c r="A2622" s="4" t="str">
        <f t="shared" ca="1" si="589"/>
        <v>Wrightson ICAP</v>
      </c>
      <c r="B2622" s="4" t="str">
        <f t="shared" si="590"/>
        <v>Lou Crandall</v>
      </c>
      <c r="C2622" s="4" t="s">
        <v>246</v>
      </c>
      <c r="D2622" s="4" t="s">
        <v>248</v>
      </c>
      <c r="E2622" s="4" t="str">
        <f>IF(COUNTIF($E$2:E2621,"Begin: " &amp; C2622 &amp; "-" &amp; D2622 &amp; "-" &amp; H2622)=0,"Begin: " &amp; C2622 &amp; "-" &amp; D2622 &amp; "-" &amp; H2622,IF((C2622 &amp; "-" &amp; D2622 &amp; "-" &amp; H2622)&lt;&gt;(C2623 &amp; "-" &amp; D2623 &amp; "-" &amp; H2623),"End: " &amp; C2622 &amp; "-" &amp; D2622 &amp; "-" &amp; H2622,""))</f>
        <v/>
      </c>
      <c r="F2622" s="4" t="str">
        <f t="shared" si="591"/>
        <v>Wall Street Journal-GDP-04-2019</v>
      </c>
      <c r="G2622" s="7">
        <v>43565</v>
      </c>
      <c r="H2622" s="7" t="str">
        <f t="shared" si="592"/>
        <v>04-2019</v>
      </c>
      <c r="I2622" s="7" t="str">
        <f t="shared" ca="1" si="593"/>
        <v>Wall Street Journal: Wrightson ICAP-GDP-04-2019</v>
      </c>
      <c r="J2622" s="4" t="str">
        <f t="shared" ca="1" si="594"/>
        <v>GDP-Wrightson ICAP:04-2019</v>
      </c>
      <c r="K2622" t="s">
        <v>204</v>
      </c>
      <c r="CJ2622">
        <v>1.8</v>
      </c>
      <c r="CK2622">
        <v>3</v>
      </c>
      <c r="CL2622">
        <v>2.4</v>
      </c>
      <c r="CM2622">
        <v>2.2000000000000002</v>
      </c>
      <c r="CN2622">
        <v>2</v>
      </c>
    </row>
    <row r="2623" spans="1:92" x14ac:dyDescent="0.55000000000000004">
      <c r="A2623" s="4" t="str">
        <f t="shared" ca="1" si="589"/>
        <v>Independent Consultant</v>
      </c>
      <c r="B2623" s="4" t="str">
        <f t="shared" si="590"/>
        <v>Amy Crews Cutts</v>
      </c>
      <c r="C2623" s="4" t="s">
        <v>246</v>
      </c>
      <c r="D2623" s="4" t="s">
        <v>248</v>
      </c>
      <c r="E2623" s="4" t="str">
        <f>IF(COUNTIF($E$2:E2622,"Begin: " &amp; C2623 &amp; "-" &amp; D2623 &amp; "-" &amp; H2623)=0,"Begin: " &amp; C2623 &amp; "-" &amp; D2623 &amp; "-" &amp; H2623,IF((C2623 &amp; "-" &amp; D2623 &amp; "-" &amp; H2623)&lt;&gt;(C2624 &amp; "-" &amp; D2624 &amp; "-" &amp; H2624),"End: " &amp; C2623 &amp; "-" &amp; D2623 &amp; "-" &amp; H2623,""))</f>
        <v/>
      </c>
      <c r="F2623" s="4" t="str">
        <f t="shared" si="591"/>
        <v>Wall Street Journal-GDP-04-2019</v>
      </c>
      <c r="G2623" s="7">
        <v>43565</v>
      </c>
      <c r="H2623" s="7" t="str">
        <f t="shared" si="592"/>
        <v>04-2019</v>
      </c>
      <c r="I2623" s="7" t="str">
        <f t="shared" ca="1" si="593"/>
        <v>Wall Street Journal: Independent Consultant-GDP-04-2019</v>
      </c>
      <c r="J2623" s="4" t="str">
        <f t="shared" ca="1" si="594"/>
        <v>GDP-Independent Consultant:04-2019</v>
      </c>
      <c r="K2623" t="s">
        <v>805</v>
      </c>
      <c r="CJ2623">
        <v>1</v>
      </c>
      <c r="CK2623">
        <v>1.8</v>
      </c>
      <c r="CL2623">
        <v>1.3</v>
      </c>
      <c r="CM2623">
        <v>1.5</v>
      </c>
      <c r="CN2623">
        <v>0.9</v>
      </c>
    </row>
    <row r="2624" spans="1:92" x14ac:dyDescent="0.55000000000000004">
      <c r="A2624" s="4" t="str">
        <f t="shared" ca="1" si="589"/>
        <v>Oxford Economics</v>
      </c>
      <c r="B2624" s="4" t="str">
        <f t="shared" si="590"/>
        <v>Greg Daco</v>
      </c>
      <c r="C2624" s="4" t="s">
        <v>246</v>
      </c>
      <c r="D2624" s="4" t="s">
        <v>248</v>
      </c>
      <c r="E2624" s="4" t="str">
        <f>IF(COUNTIF($E$2:E2623,"Begin: " &amp; C2624 &amp; "-" &amp; D2624 &amp; "-" &amp; H2624)=0,"Begin: " &amp; C2624 &amp; "-" &amp; D2624 &amp; "-" &amp; H2624,IF((C2624 &amp; "-" &amp; D2624 &amp; "-" &amp; H2624)&lt;&gt;(C2625 &amp; "-" &amp; D2625 &amp; "-" &amp; H2625),"End: " &amp; C2624 &amp; "-" &amp; D2624 &amp; "-" &amp; H2624,""))</f>
        <v/>
      </c>
      <c r="F2624" s="4" t="str">
        <f t="shared" si="591"/>
        <v>Wall Street Journal-GDP-04-2019</v>
      </c>
      <c r="G2624" s="7">
        <v>43565</v>
      </c>
      <c r="H2624" s="7" t="str">
        <f t="shared" si="592"/>
        <v>04-2019</v>
      </c>
      <c r="I2624" s="7" t="str">
        <f t="shared" ca="1" si="593"/>
        <v>Wall Street Journal: Oxford Economics-GDP-04-2019</v>
      </c>
      <c r="J2624" s="4" t="str">
        <f t="shared" ca="1" si="594"/>
        <v>GDP-Oxford Economics:04-2019</v>
      </c>
      <c r="K2624" t="s">
        <v>429</v>
      </c>
      <c r="CJ2624">
        <v>1</v>
      </c>
      <c r="CK2624">
        <v>2.7</v>
      </c>
      <c r="CL2624">
        <v>2.2999999999999998</v>
      </c>
      <c r="CM2624">
        <v>2</v>
      </c>
      <c r="CN2624">
        <v>1.3</v>
      </c>
    </row>
    <row r="2625" spans="1:92" x14ac:dyDescent="0.55000000000000004">
      <c r="A2625" s="4" t="str">
        <f t="shared" ca="1" si="589"/>
        <v>Georgia State University</v>
      </c>
      <c r="B2625" s="4" t="str">
        <f t="shared" si="590"/>
        <v>Rajeev Dhawan</v>
      </c>
      <c r="C2625" s="4" t="s">
        <v>246</v>
      </c>
      <c r="D2625" s="4" t="s">
        <v>248</v>
      </c>
      <c r="E2625" s="4" t="str">
        <f>IF(COUNTIF($E$2:E2624,"Begin: " &amp; C2625 &amp; "-" &amp; D2625 &amp; "-" &amp; H2625)=0,"Begin: " &amp; C2625 &amp; "-" &amp; D2625 &amp; "-" &amp; H2625,IF((C2625 &amp; "-" &amp; D2625 &amp; "-" &amp; H2625)&lt;&gt;(C2626 &amp; "-" &amp; D2626 &amp; "-" &amp; H2626),"End: " &amp; C2625 &amp; "-" &amp; D2625 &amp; "-" &amp; H2625,""))</f>
        <v/>
      </c>
      <c r="F2625" s="4" t="str">
        <f t="shared" si="591"/>
        <v>Wall Street Journal-GDP-04-2019</v>
      </c>
      <c r="G2625" s="7">
        <v>43565</v>
      </c>
      <c r="H2625" s="7" t="str">
        <f t="shared" si="592"/>
        <v>04-2019</v>
      </c>
      <c r="I2625" s="7" t="str">
        <f t="shared" ca="1" si="593"/>
        <v>Wall Street Journal: Georgia State University-GDP-04-2019</v>
      </c>
      <c r="J2625" s="4" t="str">
        <f t="shared" ca="1" si="594"/>
        <v>GDP-Georgia State University:04-2019</v>
      </c>
      <c r="K2625" t="s">
        <v>430</v>
      </c>
      <c r="CJ2625">
        <v>1.3</v>
      </c>
      <c r="CK2625">
        <v>2.2000000000000002</v>
      </c>
      <c r="CL2625">
        <v>1.5</v>
      </c>
      <c r="CM2625">
        <v>1.7</v>
      </c>
      <c r="CN2625">
        <v>1.4</v>
      </c>
    </row>
    <row r="2626" spans="1:92" x14ac:dyDescent="0.55000000000000004">
      <c r="A2626" s="4" t="str">
        <f t="shared" ca="1" si="589"/>
        <v>National Association of Home Builders</v>
      </c>
      <c r="B2626" s="4" t="str">
        <f t="shared" si="590"/>
        <v>Robert Dietz</v>
      </c>
      <c r="C2626" s="4" t="s">
        <v>246</v>
      </c>
      <c r="D2626" s="4" t="s">
        <v>248</v>
      </c>
      <c r="E2626" s="4" t="str">
        <f>IF(COUNTIF($E$2:E2625,"Begin: " &amp; C2626 &amp; "-" &amp; D2626 &amp; "-" &amp; H2626)=0,"Begin: " &amp; C2626 &amp; "-" &amp; D2626 &amp; "-" &amp; H2626,IF((C2626 &amp; "-" &amp; D2626 &amp; "-" &amp; H2626)&lt;&gt;(C2627 &amp; "-" &amp; D2627 &amp; "-" &amp; H2627),"End: " &amp; C2626 &amp; "-" &amp; D2626 &amp; "-" &amp; H2626,""))</f>
        <v/>
      </c>
      <c r="F2626" s="4" t="str">
        <f t="shared" si="591"/>
        <v>Wall Street Journal-GDP-04-2019</v>
      </c>
      <c r="G2626" s="7">
        <v>43565</v>
      </c>
      <c r="H2626" s="7" t="str">
        <f t="shared" si="592"/>
        <v>04-2019</v>
      </c>
      <c r="I2626" s="7" t="str">
        <f t="shared" ca="1" si="593"/>
        <v>Wall Street Journal: National Association of Home Builders-GDP-04-2019</v>
      </c>
      <c r="J2626" s="4" t="str">
        <f t="shared" ca="1" si="594"/>
        <v>GDP-National Association of Home Builders:04-2019</v>
      </c>
      <c r="K2626" t="s">
        <v>754</v>
      </c>
      <c r="CJ2626">
        <v>1.9</v>
      </c>
      <c r="CK2626">
        <v>2.1</v>
      </c>
      <c r="CL2626">
        <v>2.2999999999999998</v>
      </c>
      <c r="CM2626">
        <v>2</v>
      </c>
      <c r="CN2626">
        <v>1.8</v>
      </c>
    </row>
    <row r="2627" spans="1:92" x14ac:dyDescent="0.55000000000000004">
      <c r="A2627" s="4" t="str">
        <f t="shared" ca="1" si="589"/>
        <v>Fannie Mae</v>
      </c>
      <c r="B2627" s="4" t="str">
        <f t="shared" si="590"/>
        <v>Douglas Duncan</v>
      </c>
      <c r="C2627" s="4" t="s">
        <v>246</v>
      </c>
      <c r="D2627" s="4" t="s">
        <v>248</v>
      </c>
      <c r="E2627" s="4" t="str">
        <f>IF(COUNTIF($E$2:E2626,"Begin: " &amp; C2627 &amp; "-" &amp; D2627 &amp; "-" &amp; H2627)=0,"Begin: " &amp; C2627 &amp; "-" &amp; D2627 &amp; "-" &amp; H2627,IF((C2627 &amp; "-" &amp; D2627 &amp; "-" &amp; H2627)&lt;&gt;(C2628 &amp; "-" &amp; D2628 &amp; "-" &amp; H2628),"End: " &amp; C2627 &amp; "-" &amp; D2627 &amp; "-" &amp; H2627,""))</f>
        <v/>
      </c>
      <c r="F2627" s="4" t="str">
        <f t="shared" si="591"/>
        <v>Wall Street Journal-GDP-04-2019</v>
      </c>
      <c r="G2627" s="7">
        <v>43565</v>
      </c>
      <c r="H2627" s="7" t="str">
        <f t="shared" si="592"/>
        <v>04-2019</v>
      </c>
      <c r="I2627" s="7" t="str">
        <f t="shared" ca="1" si="593"/>
        <v>Wall Street Journal: Fannie Mae-GDP-04-2019</v>
      </c>
      <c r="J2627" s="4" t="str">
        <f t="shared" ca="1" si="594"/>
        <v>GDP-Fannie Mae:04-2019</v>
      </c>
      <c r="K2627" t="s">
        <v>206</v>
      </c>
      <c r="CJ2627">
        <v>1.8</v>
      </c>
      <c r="CK2627">
        <v>2.1</v>
      </c>
      <c r="CL2627">
        <v>2.4</v>
      </c>
      <c r="CM2627">
        <v>2.2999999999999998</v>
      </c>
      <c r="CN2627">
        <v>1.7</v>
      </c>
    </row>
    <row r="2628" spans="1:92" x14ac:dyDescent="0.55000000000000004">
      <c r="A2628" s="4" t="str">
        <f t="shared" ca="1" si="589"/>
        <v>Comerica Bank</v>
      </c>
      <c r="B2628" s="4" t="str">
        <f t="shared" si="590"/>
        <v>Robert Dye</v>
      </c>
      <c r="C2628" s="4" t="s">
        <v>246</v>
      </c>
      <c r="D2628" s="4" t="s">
        <v>248</v>
      </c>
      <c r="E2628" s="4" t="str">
        <f>IF(COUNTIF($E$2:E2627,"Begin: " &amp; C2628 &amp; "-" &amp; D2628 &amp; "-" &amp; H2628)=0,"Begin: " &amp; C2628 &amp; "-" &amp; D2628 &amp; "-" &amp; H2628,IF((C2628 &amp; "-" &amp; D2628 &amp; "-" &amp; H2628)&lt;&gt;(C2629 &amp; "-" &amp; D2629 &amp; "-" &amp; H2629),"End: " &amp; C2628 &amp; "-" &amp; D2628 &amp; "-" &amp; H2628,""))</f>
        <v/>
      </c>
      <c r="F2628" s="4" t="str">
        <f t="shared" si="591"/>
        <v>Wall Street Journal-GDP-04-2019</v>
      </c>
      <c r="G2628" s="7">
        <v>43565</v>
      </c>
      <c r="H2628" s="7" t="str">
        <f t="shared" si="592"/>
        <v>04-2019</v>
      </c>
      <c r="I2628" s="7" t="str">
        <f t="shared" ca="1" si="593"/>
        <v>Wall Street Journal: Comerica Bank-GDP-04-2019</v>
      </c>
      <c r="J2628" s="4" t="str">
        <f t="shared" ca="1" si="594"/>
        <v>GDP-Comerica Bank:04-2019</v>
      </c>
      <c r="K2628" t="s">
        <v>207</v>
      </c>
      <c r="CJ2628">
        <v>0.6</v>
      </c>
      <c r="CK2628">
        <v>3.8</v>
      </c>
      <c r="CL2628">
        <v>2.5</v>
      </c>
      <c r="CM2628">
        <v>2.5</v>
      </c>
      <c r="CN2628">
        <v>2.2999999999999998</v>
      </c>
    </row>
    <row r="2629" spans="1:92" x14ac:dyDescent="0.55000000000000004">
      <c r="A2629" s="4" t="str">
        <f t="shared" ca="1" si="589"/>
        <v>PNC Financial Services Group</v>
      </c>
      <c r="B2629" s="4" t="str">
        <f t="shared" si="590"/>
        <v>Augustine Faucher</v>
      </c>
      <c r="C2629" s="4" t="s">
        <v>246</v>
      </c>
      <c r="D2629" s="4" t="s">
        <v>248</v>
      </c>
      <c r="E2629" s="4" t="str">
        <f>IF(COUNTIF($E$2:E2628,"Begin: " &amp; C2629 &amp; "-" &amp; D2629 &amp; "-" &amp; H2629)=0,"Begin: " &amp; C2629 &amp; "-" &amp; D2629 &amp; "-" &amp; H2629,IF((C2629 &amp; "-" &amp; D2629 &amp; "-" &amp; H2629)&lt;&gt;(C2630 &amp; "-" &amp; D2630 &amp; "-" &amp; H2630),"End: " &amp; C2629 &amp; "-" &amp; D2629 &amp; "-" &amp; H2629,""))</f>
        <v/>
      </c>
      <c r="F2629" s="4" t="str">
        <f t="shared" si="591"/>
        <v>Wall Street Journal-GDP-04-2019</v>
      </c>
      <c r="G2629" s="7">
        <v>43565</v>
      </c>
      <c r="H2629" s="7" t="str">
        <f t="shared" si="592"/>
        <v>04-2019</v>
      </c>
      <c r="I2629" s="7" t="str">
        <f t="shared" ca="1" si="593"/>
        <v>Wall Street Journal: PNC Financial Services Group-GDP-04-2019</v>
      </c>
      <c r="J2629" s="4" t="str">
        <f t="shared" ca="1" si="594"/>
        <v>GDP-PNC Financial Services Group:04-2019</v>
      </c>
      <c r="K2629" t="s">
        <v>769</v>
      </c>
      <c r="CJ2629">
        <v>1</v>
      </c>
      <c r="CK2629">
        <v>2.9</v>
      </c>
      <c r="CL2629">
        <v>2.5</v>
      </c>
      <c r="CM2629">
        <v>2.1</v>
      </c>
      <c r="CN2629">
        <v>1.8</v>
      </c>
    </row>
    <row r="2630" spans="1:92" x14ac:dyDescent="0.55000000000000004">
      <c r="A2630" s="4" t="str">
        <f t="shared" ca="1" si="589"/>
        <v>California Lutheran University</v>
      </c>
      <c r="B2630" s="4" t="str">
        <f t="shared" si="590"/>
        <v>Matthew Fienup/Dan Hamilton</v>
      </c>
      <c r="C2630" s="4" t="s">
        <v>246</v>
      </c>
      <c r="D2630" s="4" t="s">
        <v>248</v>
      </c>
      <c r="E2630" s="4" t="str">
        <f>IF(COUNTIF($E$2:E2629,"Begin: " &amp; C2630 &amp; "-" &amp; D2630 &amp; "-" &amp; H2630)=0,"Begin: " &amp; C2630 &amp; "-" &amp; D2630 &amp; "-" &amp; H2630,IF((C2630 &amp; "-" &amp; D2630 &amp; "-" &amp; H2630)&lt;&gt;(C2631 &amp; "-" &amp; D2631 &amp; "-" &amp; H2631),"End: " &amp; C2630 &amp; "-" &amp; D2630 &amp; "-" &amp; H2630,""))</f>
        <v/>
      </c>
      <c r="F2630" s="4" t="str">
        <f t="shared" si="591"/>
        <v>Wall Street Journal-GDP-04-2019</v>
      </c>
      <c r="G2630" s="7">
        <v>43565</v>
      </c>
      <c r="H2630" s="7" t="str">
        <f t="shared" si="592"/>
        <v>04-2019</v>
      </c>
      <c r="I2630" s="7" t="str">
        <f t="shared" ca="1" si="593"/>
        <v>Wall Street Journal: California Lutheran University-GDP-04-2019</v>
      </c>
      <c r="J2630" s="4" t="str">
        <f t="shared" ca="1" si="594"/>
        <v>GDP-California Lutheran University:04-2019</v>
      </c>
      <c r="K2630" t="s">
        <v>796</v>
      </c>
      <c r="CJ2630">
        <v>2.1</v>
      </c>
      <c r="CK2630">
        <v>2.5</v>
      </c>
      <c r="CL2630">
        <v>2.4</v>
      </c>
      <c r="CM2630">
        <v>2.4</v>
      </c>
      <c r="CN2630">
        <v>2.4</v>
      </c>
    </row>
    <row r="2631" spans="1:92" x14ac:dyDescent="0.55000000000000004">
      <c r="A2631" s="4" t="str">
        <f t="shared" ca="1" si="589"/>
        <v>MFR</v>
      </c>
      <c r="B2631" s="4" t="str">
        <f t="shared" si="590"/>
        <v>Maria Fiorini Ramirez/Joshua Shapiro</v>
      </c>
      <c r="C2631" s="4" t="s">
        <v>246</v>
      </c>
      <c r="D2631" s="4" t="s">
        <v>248</v>
      </c>
      <c r="E2631" s="4" t="str">
        <f>IF(COUNTIF($E$2:E2630,"Begin: " &amp; C2631 &amp; "-" &amp; D2631 &amp; "-" &amp; H2631)=0,"Begin: " &amp; C2631 &amp; "-" &amp; D2631 &amp; "-" &amp; H2631,IF((C2631 &amp; "-" &amp; D2631 &amp; "-" &amp; H2631)&lt;&gt;(C2632 &amp; "-" &amp; D2632 &amp; "-" &amp; H2632),"End: " &amp; C2631 &amp; "-" &amp; D2631 &amp; "-" &amp; H2631,""))</f>
        <v/>
      </c>
      <c r="F2631" s="4" t="str">
        <f t="shared" si="591"/>
        <v>Wall Street Journal-GDP-04-2019</v>
      </c>
      <c r="G2631" s="7">
        <v>43565</v>
      </c>
      <c r="H2631" s="7" t="str">
        <f t="shared" si="592"/>
        <v>04-2019</v>
      </c>
      <c r="I2631" s="7" t="str">
        <f t="shared" ca="1" si="593"/>
        <v>Wall Street Journal: MFR-GDP-04-2019</v>
      </c>
      <c r="J2631" s="4" t="str">
        <f t="shared" ca="1" si="594"/>
        <v>GDP-MFR:04-2019</v>
      </c>
      <c r="K2631" t="s">
        <v>208</v>
      </c>
      <c r="CJ2631">
        <v>2.1</v>
      </c>
      <c r="CK2631">
        <v>3</v>
      </c>
      <c r="CL2631">
        <v>2.4</v>
      </c>
      <c r="CM2631">
        <v>2.4</v>
      </c>
      <c r="CN2631">
        <v>2.2000000000000002</v>
      </c>
    </row>
    <row r="2632" spans="1:92" x14ac:dyDescent="0.55000000000000004">
      <c r="A2632" s="4" t="str">
        <f t="shared" ca="1" si="589"/>
        <v>Chamber of Commerce</v>
      </c>
      <c r="B2632" s="4" t="str">
        <f t="shared" si="590"/>
        <v>J.D. Foster</v>
      </c>
      <c r="C2632" s="4" t="s">
        <v>246</v>
      </c>
      <c r="D2632" s="4" t="s">
        <v>248</v>
      </c>
      <c r="E2632" s="4" t="str">
        <f>IF(COUNTIF($E$2:E2631,"Begin: " &amp; C2632 &amp; "-" &amp; D2632 &amp; "-" &amp; H2632)=0,"Begin: " &amp; C2632 &amp; "-" &amp; D2632 &amp; "-" &amp; H2632,IF((C2632 &amp; "-" &amp; D2632 &amp; "-" &amp; H2632)&lt;&gt;(C2633 &amp; "-" &amp; D2633 &amp; "-" &amp; H2633),"End: " &amp; C2632 &amp; "-" &amp; D2632 &amp; "-" &amp; H2632,""))</f>
        <v/>
      </c>
      <c r="F2632" s="4" t="str">
        <f t="shared" si="591"/>
        <v>Wall Street Journal-GDP-04-2019</v>
      </c>
      <c r="G2632" s="7">
        <v>43565</v>
      </c>
      <c r="H2632" s="7" t="str">
        <f t="shared" si="592"/>
        <v>04-2019</v>
      </c>
      <c r="I2632" s="7" t="str">
        <f t="shared" ca="1" si="593"/>
        <v>Wall Street Journal: Chamber of Commerce-GDP-04-2019</v>
      </c>
      <c r="J2632" s="4" t="str">
        <f t="shared" ca="1" si="594"/>
        <v>GDP-Chamber of Commerce:04-2019</v>
      </c>
      <c r="K2632" t="s">
        <v>766</v>
      </c>
      <c r="CJ2632">
        <v>1.5</v>
      </c>
      <c r="CK2632">
        <v>2.2000000000000002</v>
      </c>
      <c r="CL2632">
        <v>2.6</v>
      </c>
      <c r="CM2632">
        <v>2.2000000000000002</v>
      </c>
      <c r="CN2632">
        <v>2.2000000000000002</v>
      </c>
    </row>
    <row r="2633" spans="1:92" x14ac:dyDescent="0.55000000000000004">
      <c r="A2633" s="4" t="str">
        <f t="shared" ca="1" si="589"/>
        <v>Mortgage Bankers Association</v>
      </c>
      <c r="B2633" s="4" t="str">
        <f t="shared" si="590"/>
        <v>Mike Fratantoni</v>
      </c>
      <c r="C2633" s="4" t="s">
        <v>246</v>
      </c>
      <c r="D2633" s="4" t="s">
        <v>248</v>
      </c>
      <c r="E2633" s="4" t="str">
        <f>IF(COUNTIF($E$2:E2632,"Begin: " &amp; C2633 &amp; "-" &amp; D2633 &amp; "-" &amp; H2633)=0,"Begin: " &amp; C2633 &amp; "-" &amp; D2633 &amp; "-" &amp; H2633,IF((C2633 &amp; "-" &amp; D2633 &amp; "-" &amp; H2633)&lt;&gt;(C2634 &amp; "-" &amp; D2634 &amp; "-" &amp; H2634),"End: " &amp; C2633 &amp; "-" &amp; D2633 &amp; "-" &amp; H2633,""))</f>
        <v/>
      </c>
      <c r="F2633" s="4" t="str">
        <f t="shared" si="591"/>
        <v>Wall Street Journal-GDP-04-2019</v>
      </c>
      <c r="G2633" s="7">
        <v>43565</v>
      </c>
      <c r="H2633" s="7" t="str">
        <f t="shared" si="592"/>
        <v>04-2019</v>
      </c>
      <c r="I2633" s="7" t="str">
        <f t="shared" ca="1" si="593"/>
        <v>Wall Street Journal: Mortgage Bankers Association-GDP-04-2019</v>
      </c>
      <c r="J2633" s="4" t="str">
        <f t="shared" ca="1" si="594"/>
        <v>GDP-Mortgage Bankers Association:04-2019</v>
      </c>
      <c r="K2633" t="s">
        <v>209</v>
      </c>
      <c r="CJ2633">
        <v>1.5</v>
      </c>
      <c r="CK2633">
        <v>2.2000000000000002</v>
      </c>
      <c r="CL2633">
        <v>2.2000000000000002</v>
      </c>
      <c r="CM2633">
        <v>2.2000000000000002</v>
      </c>
      <c r="CN2633">
        <v>1.2</v>
      </c>
    </row>
    <row r="2634" spans="1:92" x14ac:dyDescent="0.55000000000000004">
      <c r="A2634" s="4" t="str">
        <f t="shared" ca="1" si="589"/>
        <v>Robert Fry Economics LLC</v>
      </c>
      <c r="B2634" s="4" t="str">
        <f t="shared" si="590"/>
        <v>Robert Fry</v>
      </c>
      <c r="C2634" s="4" t="s">
        <v>246</v>
      </c>
      <c r="D2634" s="4" t="s">
        <v>248</v>
      </c>
      <c r="E2634" s="4" t="str">
        <f>IF(COUNTIF($E$2:E2633,"Begin: " &amp; C2634 &amp; "-" &amp; D2634 &amp; "-" &amp; H2634)=0,"Begin: " &amp; C2634 &amp; "-" &amp; D2634 &amp; "-" &amp; H2634,IF((C2634 &amp; "-" &amp; D2634 &amp; "-" &amp; H2634)&lt;&gt;(C2635 &amp; "-" &amp; D2635 &amp; "-" &amp; H2635),"End: " &amp; C2634 &amp; "-" &amp; D2634 &amp; "-" &amp; H2634,""))</f>
        <v/>
      </c>
      <c r="F2634" s="4" t="str">
        <f t="shared" si="591"/>
        <v>Wall Street Journal-GDP-04-2019</v>
      </c>
      <c r="G2634" s="7">
        <v>43565</v>
      </c>
      <c r="H2634" s="7" t="str">
        <f t="shared" si="592"/>
        <v>04-2019</v>
      </c>
      <c r="I2634" s="7" t="str">
        <f t="shared" ca="1" si="593"/>
        <v>Wall Street Journal: Robert Fry Economics LLC-GDP-04-2019</v>
      </c>
      <c r="J2634" s="4" t="str">
        <f t="shared" ca="1" si="594"/>
        <v>GDP-Robert Fry Economics LLC:04-2019</v>
      </c>
      <c r="K2634" t="s">
        <v>764</v>
      </c>
      <c r="CJ2634">
        <v>1.5</v>
      </c>
      <c r="CK2634">
        <v>2</v>
      </c>
      <c r="CL2634">
        <v>3</v>
      </c>
      <c r="CM2634">
        <v>3</v>
      </c>
      <c r="CN2634">
        <v>3</v>
      </c>
    </row>
    <row r="2635" spans="1:92" x14ac:dyDescent="0.55000000000000004">
      <c r="A2635" s="4" t="str">
        <f t="shared" ca="1" si="589"/>
        <v>Societe Generale</v>
      </c>
      <c r="B2635" s="4" t="str">
        <f t="shared" si="590"/>
        <v>Stephen Gallagher</v>
      </c>
      <c r="C2635" s="4" t="s">
        <v>246</v>
      </c>
      <c r="D2635" s="4" t="s">
        <v>248</v>
      </c>
      <c r="E2635" s="4" t="str">
        <f>IF(COUNTIF($E$2:E2634,"Begin: " &amp; C2635 &amp; "-" &amp; D2635 &amp; "-" &amp; H2635)=0,"Begin: " &amp; C2635 &amp; "-" &amp; D2635 &amp; "-" &amp; H2635,IF((C2635 &amp; "-" &amp; D2635 &amp; "-" &amp; H2635)&lt;&gt;(C2636 &amp; "-" &amp; D2636 &amp; "-" &amp; H2636),"End: " &amp; C2635 &amp; "-" &amp; D2635 &amp; "-" &amp; H2635,""))</f>
        <v/>
      </c>
      <c r="F2635" s="4" t="str">
        <f t="shared" si="591"/>
        <v>Wall Street Journal-GDP-04-2019</v>
      </c>
      <c r="G2635" s="7">
        <v>43565</v>
      </c>
      <c r="H2635" s="7" t="str">
        <f t="shared" si="592"/>
        <v>04-2019</v>
      </c>
      <c r="I2635" s="7" t="str">
        <f t="shared" ca="1" si="593"/>
        <v>Wall Street Journal: Societe Generale-GDP-04-2019</v>
      </c>
      <c r="J2635" s="4" t="str">
        <f t="shared" ca="1" si="594"/>
        <v>GDP-Societe Generale:04-2019</v>
      </c>
      <c r="K2635" t="s">
        <v>657</v>
      </c>
      <c r="CJ2635">
        <v>2</v>
      </c>
      <c r="CK2635">
        <v>2.5</v>
      </c>
      <c r="CL2635">
        <v>1.6</v>
      </c>
      <c r="CM2635">
        <v>1</v>
      </c>
      <c r="CN2635">
        <v>0.6</v>
      </c>
    </row>
    <row r="2636" spans="1:92" x14ac:dyDescent="0.55000000000000004">
      <c r="A2636" s="4" t="str">
        <f t="shared" ca="1" si="589"/>
        <v>Barclays</v>
      </c>
      <c r="B2636" s="4" t="str">
        <f t="shared" si="590"/>
        <v>Michael Gapen *</v>
      </c>
      <c r="C2636" s="4" t="s">
        <v>246</v>
      </c>
      <c r="D2636" s="4" t="s">
        <v>248</v>
      </c>
      <c r="E2636" s="4" t="str">
        <f>IF(COUNTIF($E$2:E2635,"Begin: " &amp; C2636 &amp; "-" &amp; D2636 &amp; "-" &amp; H2636)=0,"Begin: " &amp; C2636 &amp; "-" &amp; D2636 &amp; "-" &amp; H2636,IF((C2636 &amp; "-" &amp; D2636 &amp; "-" &amp; H2636)&lt;&gt;(C2637 &amp; "-" &amp; D2637 &amp; "-" &amp; H2637),"End: " &amp; C2636 &amp; "-" &amp; D2636 &amp; "-" &amp; H2636,""))</f>
        <v/>
      </c>
      <c r="F2636" s="4" t="str">
        <f t="shared" si="591"/>
        <v>Wall Street Journal-GDP-04-2019</v>
      </c>
      <c r="G2636" s="7">
        <v>43565</v>
      </c>
      <c r="H2636" s="7" t="str">
        <f t="shared" si="592"/>
        <v>04-2019</v>
      </c>
      <c r="I2636" s="7" t="str">
        <f t="shared" ca="1" si="593"/>
        <v>Wall Street Journal: Barclays-GDP-04-2019</v>
      </c>
      <c r="J2636" s="4" t="str">
        <f t="shared" ca="1" si="594"/>
        <v>GDP-Barclays:04-2019</v>
      </c>
      <c r="K2636" t="s">
        <v>751</v>
      </c>
    </row>
    <row r="2637" spans="1:92" x14ac:dyDescent="0.55000000000000004">
      <c r="A2637" s="4" t="str">
        <f t="shared" ca="1" si="589"/>
        <v>NatWest Markets</v>
      </c>
      <c r="B2637" s="4" t="str">
        <f t="shared" si="590"/>
        <v>Michelle Girard *</v>
      </c>
      <c r="C2637" s="4" t="s">
        <v>246</v>
      </c>
      <c r="D2637" s="4" t="s">
        <v>248</v>
      </c>
      <c r="E2637" s="4" t="str">
        <f>IF(COUNTIF($E$2:E2636,"Begin: " &amp; C2637 &amp; "-" &amp; D2637 &amp; "-" &amp; H2637)=0,"Begin: " &amp; C2637 &amp; "-" &amp; D2637 &amp; "-" &amp; H2637,IF((C2637 &amp; "-" &amp; D2637 &amp; "-" &amp; H2637)&lt;&gt;(C2638 &amp; "-" &amp; D2638 &amp; "-" &amp; H2638),"End: " &amp; C2637 &amp; "-" &amp; D2637 &amp; "-" &amp; H2637,""))</f>
        <v/>
      </c>
      <c r="F2637" s="4" t="str">
        <f t="shared" si="591"/>
        <v>Wall Street Journal-GDP-04-2019</v>
      </c>
      <c r="G2637" s="7">
        <v>43565</v>
      </c>
      <c r="H2637" s="7" t="str">
        <f t="shared" si="592"/>
        <v>04-2019</v>
      </c>
      <c r="I2637" s="7" t="str">
        <f t="shared" ca="1" si="593"/>
        <v>Wall Street Journal: NatWest Markets-GDP-04-2019</v>
      </c>
      <c r="J2637" s="4" t="str">
        <f t="shared" ca="1" si="594"/>
        <v>GDP-NatWest Markets:04-2019</v>
      </c>
      <c r="K2637" t="s">
        <v>806</v>
      </c>
    </row>
    <row r="2638" spans="1:92" x14ac:dyDescent="0.55000000000000004">
      <c r="A2638" s="4" t="str">
        <f t="shared" ca="1" si="589"/>
        <v>BMO Capital</v>
      </c>
      <c r="B2638" s="4" t="str">
        <f t="shared" si="590"/>
        <v>Michael Gregory</v>
      </c>
      <c r="C2638" s="4" t="s">
        <v>246</v>
      </c>
      <c r="D2638" s="4" t="s">
        <v>248</v>
      </c>
      <c r="E2638" s="4" t="str">
        <f>IF(COUNTIF($E$2:E2637,"Begin: " &amp; C2638 &amp; "-" &amp; D2638 &amp; "-" &amp; H2638)=0,"Begin: " &amp; C2638 &amp; "-" &amp; D2638 &amp; "-" &amp; H2638,IF((C2638 &amp; "-" &amp; D2638 &amp; "-" &amp; H2638)&lt;&gt;(C2639 &amp; "-" &amp; D2639 &amp; "-" &amp; H2639),"End: " &amp; C2638 &amp; "-" &amp; D2638 &amp; "-" &amp; H2638,""))</f>
        <v/>
      </c>
      <c r="F2638" s="4" t="str">
        <f t="shared" si="591"/>
        <v>Wall Street Journal-GDP-04-2019</v>
      </c>
      <c r="G2638" s="7">
        <v>43565</v>
      </c>
      <c r="H2638" s="7" t="str">
        <f t="shared" si="592"/>
        <v>04-2019</v>
      </c>
      <c r="I2638" s="7" t="str">
        <f t="shared" ca="1" si="593"/>
        <v>Wall Street Journal: BMO Capital-GDP-04-2019</v>
      </c>
      <c r="J2638" s="4" t="str">
        <f t="shared" ca="1" si="594"/>
        <v>GDP-BMO Capital:04-2019</v>
      </c>
      <c r="K2638" t="s">
        <v>798</v>
      </c>
      <c r="CJ2638">
        <v>1.2</v>
      </c>
      <c r="CK2638">
        <v>2.5</v>
      </c>
      <c r="CL2638">
        <v>2.1</v>
      </c>
      <c r="CM2638">
        <v>1.9</v>
      </c>
      <c r="CN2638">
        <v>1.7</v>
      </c>
    </row>
    <row r="2639" spans="1:92" x14ac:dyDescent="0.55000000000000004">
      <c r="A2639" s="4" t="str">
        <f t="shared" ca="1" si="589"/>
        <v>TD Securities</v>
      </c>
      <c r="B2639" s="4" t="str">
        <f t="shared" si="590"/>
        <v>Michael Hanson</v>
      </c>
      <c r="C2639" s="4" t="s">
        <v>246</v>
      </c>
      <c r="D2639" s="4" t="s">
        <v>248</v>
      </c>
      <c r="E2639" s="4" t="str">
        <f>IF(COUNTIF($E$2:E2638,"Begin: " &amp; C2639 &amp; "-" &amp; D2639 &amp; "-" &amp; H2639)=0,"Begin: " &amp; C2639 &amp; "-" &amp; D2639 &amp; "-" &amp; H2639,IF((C2639 &amp; "-" &amp; D2639 &amp; "-" &amp; H2639)&lt;&gt;(C2640 &amp; "-" &amp; D2640 &amp; "-" &amp; H2640),"End: " &amp; C2639 &amp; "-" &amp; D2639 &amp; "-" &amp; H2639,""))</f>
        <v/>
      </c>
      <c r="F2639" s="4" t="str">
        <f t="shared" si="591"/>
        <v>Wall Street Journal-GDP-04-2019</v>
      </c>
      <c r="G2639" s="7">
        <v>43565</v>
      </c>
      <c r="H2639" s="7" t="str">
        <f t="shared" si="592"/>
        <v>04-2019</v>
      </c>
      <c r="I2639" s="7" t="str">
        <f t="shared" ca="1" si="593"/>
        <v>Wall Street Journal: TD Securities-GDP-04-2019</v>
      </c>
      <c r="J2639" s="4" t="str">
        <f t="shared" ca="1" si="594"/>
        <v>GDP-TD Securities:04-2019</v>
      </c>
      <c r="K2639" t="s">
        <v>799</v>
      </c>
      <c r="CJ2639">
        <v>1</v>
      </c>
      <c r="CK2639">
        <v>2.8</v>
      </c>
      <c r="CL2639">
        <v>2.2999999999999998</v>
      </c>
      <c r="CM2639">
        <v>2.2000000000000002</v>
      </c>
      <c r="CN2639">
        <v>1.8</v>
      </c>
    </row>
    <row r="2640" spans="1:92" x14ac:dyDescent="0.55000000000000004">
      <c r="A2640" s="4" t="str">
        <f t="shared" ca="1" si="589"/>
        <v>Goldman Sachs</v>
      </c>
      <c r="B2640" s="4" t="str">
        <f t="shared" si="590"/>
        <v>Jan Hatzius</v>
      </c>
      <c r="C2640" s="4" t="s">
        <v>246</v>
      </c>
      <c r="D2640" s="4" t="s">
        <v>248</v>
      </c>
      <c r="E2640" s="4" t="str">
        <f>IF(COUNTIF($E$2:E2639,"Begin: " &amp; C2640 &amp; "-" &amp; D2640 &amp; "-" &amp; H2640)=0,"Begin: " &amp; C2640 &amp; "-" &amp; D2640 &amp; "-" &amp; H2640,IF((C2640 &amp; "-" &amp; D2640 &amp; "-" &amp; H2640)&lt;&gt;(C2641 &amp; "-" &amp; D2641 &amp; "-" &amp; H2641),"End: " &amp; C2640 &amp; "-" &amp; D2640 &amp; "-" &amp; H2640,""))</f>
        <v/>
      </c>
      <c r="F2640" s="4" t="str">
        <f t="shared" si="591"/>
        <v>Wall Street Journal-GDP-04-2019</v>
      </c>
      <c r="G2640" s="7">
        <v>43565</v>
      </c>
      <c r="H2640" s="7" t="str">
        <f t="shared" si="592"/>
        <v>04-2019</v>
      </c>
      <c r="I2640" s="7" t="str">
        <f t="shared" ca="1" si="593"/>
        <v>Wall Street Journal: Goldman Sachs-GDP-04-2019</v>
      </c>
      <c r="J2640" s="4" t="str">
        <f t="shared" ca="1" si="594"/>
        <v>GDP-Goldman Sachs:04-2019</v>
      </c>
      <c r="K2640" t="s">
        <v>213</v>
      </c>
      <c r="CJ2640">
        <v>1.6</v>
      </c>
      <c r="CK2640">
        <v>3</v>
      </c>
      <c r="CL2640">
        <v>2.2000000000000002</v>
      </c>
      <c r="CM2640">
        <v>2.2000000000000002</v>
      </c>
      <c r="CN2640">
        <v>2</v>
      </c>
    </row>
    <row r="2641" spans="1:92" x14ac:dyDescent="0.55000000000000004">
      <c r="A2641" s="4" t="str">
        <f t="shared" ca="1" si="589"/>
        <v>Scotiabank</v>
      </c>
      <c r="B2641" s="4" t="str">
        <f t="shared" si="590"/>
        <v>Derek Holt *</v>
      </c>
      <c r="C2641" s="4" t="s">
        <v>246</v>
      </c>
      <c r="D2641" s="4" t="s">
        <v>248</v>
      </c>
      <c r="E2641" s="4" t="str">
        <f>IF(COUNTIF($E$2:E2640,"Begin: " &amp; C2641 &amp; "-" &amp; D2641 &amp; "-" &amp; H2641)=0,"Begin: " &amp; C2641 &amp; "-" &amp; D2641 &amp; "-" &amp; H2641,IF((C2641 &amp; "-" &amp; D2641 &amp; "-" &amp; H2641)&lt;&gt;(C2642 &amp; "-" &amp; D2642 &amp; "-" &amp; H2642),"End: " &amp; C2641 &amp; "-" &amp; D2641 &amp; "-" &amp; H2641,""))</f>
        <v/>
      </c>
      <c r="F2641" s="4" t="str">
        <f t="shared" si="591"/>
        <v>Wall Street Journal-GDP-04-2019</v>
      </c>
      <c r="G2641" s="7">
        <v>43565</v>
      </c>
      <c r="H2641" s="7" t="str">
        <f t="shared" si="592"/>
        <v>04-2019</v>
      </c>
      <c r="I2641" s="7" t="str">
        <f t="shared" ca="1" si="593"/>
        <v>Wall Street Journal: Scotiabank-GDP-04-2019</v>
      </c>
      <c r="J2641" s="4" t="str">
        <f t="shared" ca="1" si="594"/>
        <v>GDP-Scotiabank:04-2019</v>
      </c>
      <c r="K2641" t="s">
        <v>676</v>
      </c>
    </row>
    <row r="2642" spans="1:92" x14ac:dyDescent="0.55000000000000004">
      <c r="A2642" s="4" t="str">
        <f t="shared" ca="1" si="589"/>
        <v>KPMG</v>
      </c>
      <c r="B2642" s="4" t="str">
        <f t="shared" si="590"/>
        <v>Constance Hunter</v>
      </c>
      <c r="C2642" s="4" t="s">
        <v>246</v>
      </c>
      <c r="D2642" s="4" t="s">
        <v>248</v>
      </c>
      <c r="E2642" s="4" t="str">
        <f>IF(COUNTIF($E$2:E2641,"Begin: " &amp; C2642 &amp; "-" &amp; D2642 &amp; "-" &amp; H2642)=0,"Begin: " &amp; C2642 &amp; "-" &amp; D2642 &amp; "-" &amp; H2642,IF((C2642 &amp; "-" &amp; D2642 &amp; "-" &amp; H2642)&lt;&gt;(C2643 &amp; "-" &amp; D2643 &amp; "-" &amp; H2643),"End: " &amp; C2642 &amp; "-" &amp; D2642 &amp; "-" &amp; H2642,""))</f>
        <v/>
      </c>
      <c r="F2642" s="4" t="str">
        <f t="shared" si="591"/>
        <v>Wall Street Journal-GDP-04-2019</v>
      </c>
      <c r="G2642" s="7">
        <v>43565</v>
      </c>
      <c r="H2642" s="7" t="str">
        <f t="shared" si="592"/>
        <v>04-2019</v>
      </c>
      <c r="I2642" s="7" t="str">
        <f t="shared" ca="1" si="593"/>
        <v>Wall Street Journal: KPMG-GDP-04-2019</v>
      </c>
      <c r="J2642" s="4" t="str">
        <f t="shared" ca="1" si="594"/>
        <v>GDP-KPMG:04-2019</v>
      </c>
      <c r="K2642" t="s">
        <v>686</v>
      </c>
      <c r="CJ2642">
        <v>1.9</v>
      </c>
      <c r="CK2642">
        <v>1.8</v>
      </c>
      <c r="CL2642">
        <v>1.9</v>
      </c>
      <c r="CM2642">
        <v>2.2000000000000002</v>
      </c>
      <c r="CN2642">
        <v>2.2999999999999998</v>
      </c>
    </row>
    <row r="2643" spans="1:92" x14ac:dyDescent="0.55000000000000004">
      <c r="A2643" s="4" t="str">
        <f t="shared" ca="1" si="589"/>
        <v>BBVA</v>
      </c>
      <c r="B2643" s="4" t="str">
        <f t="shared" si="590"/>
        <v xml:space="preserve">Nathaniel Karp
</v>
      </c>
      <c r="C2643" s="4" t="s">
        <v>246</v>
      </c>
      <c r="D2643" s="4" t="s">
        <v>248</v>
      </c>
      <c r="E2643" s="4" t="str">
        <f>IF(COUNTIF($E$2:E2642,"Begin: " &amp; C2643 &amp; "-" &amp; D2643 &amp; "-" &amp; H2643)=0,"Begin: " &amp; C2643 &amp; "-" &amp; D2643 &amp; "-" &amp; H2643,IF((C2643 &amp; "-" &amp; D2643 &amp; "-" &amp; H2643)&lt;&gt;(C2644 &amp; "-" &amp; D2644 &amp; "-" &amp; H2644),"End: " &amp; C2643 &amp; "-" &amp; D2643 &amp; "-" &amp; H2643,""))</f>
        <v/>
      </c>
      <c r="F2643" s="4" t="str">
        <f t="shared" si="591"/>
        <v>Wall Street Journal-GDP-04-2019</v>
      </c>
      <c r="G2643" s="7">
        <v>43565</v>
      </c>
      <c r="H2643" s="7" t="str">
        <f t="shared" si="592"/>
        <v>04-2019</v>
      </c>
      <c r="I2643" s="7" t="str">
        <f t="shared" ca="1" si="593"/>
        <v>Wall Street Journal: BBVA-GDP-04-2019</v>
      </c>
      <c r="J2643" s="4" t="str">
        <f t="shared" ca="1" si="594"/>
        <v>GDP-BBVA:04-2019</v>
      </c>
      <c r="K2643" t="s">
        <v>434</v>
      </c>
      <c r="CJ2643">
        <v>1.8</v>
      </c>
      <c r="CK2643">
        <v>2.5</v>
      </c>
      <c r="CL2643">
        <v>2.2000000000000002</v>
      </c>
      <c r="CM2643">
        <v>1.6</v>
      </c>
      <c r="CN2643">
        <v>2.1</v>
      </c>
    </row>
    <row r="2644" spans="1:92" x14ac:dyDescent="0.55000000000000004">
      <c r="A2644" s="4" t="str">
        <f t="shared" ca="1" si="589"/>
        <v>National Retail Federation</v>
      </c>
      <c r="B2644" s="4" t="str">
        <f t="shared" si="590"/>
        <v>Jack Kleinhenz</v>
      </c>
      <c r="C2644" s="4" t="s">
        <v>246</v>
      </c>
      <c r="D2644" s="4" t="s">
        <v>248</v>
      </c>
      <c r="E2644" s="4" t="str">
        <f>IF(COUNTIF($E$2:E2643,"Begin: " &amp; C2644 &amp; "-" &amp; D2644 &amp; "-" &amp; H2644)=0,"Begin: " &amp; C2644 &amp; "-" &amp; D2644 &amp; "-" &amp; H2644,IF((C2644 &amp; "-" &amp; D2644 &amp; "-" &amp; H2644)&lt;&gt;(C2645 &amp; "-" &amp; D2645 &amp; "-" &amp; H2645),"End: " &amp; C2644 &amp; "-" &amp; D2644 &amp; "-" &amp; H2644,""))</f>
        <v/>
      </c>
      <c r="F2644" s="4" t="str">
        <f t="shared" si="591"/>
        <v>Wall Street Journal-GDP-04-2019</v>
      </c>
      <c r="G2644" s="7">
        <v>43565</v>
      </c>
      <c r="H2644" s="7" t="str">
        <f t="shared" si="592"/>
        <v>04-2019</v>
      </c>
      <c r="I2644" s="7" t="str">
        <f t="shared" ca="1" si="593"/>
        <v>Wall Street Journal: National Retail Federation-GDP-04-2019</v>
      </c>
      <c r="J2644" s="4" t="str">
        <f t="shared" ca="1" si="594"/>
        <v>GDP-National Retail Federation:04-2019</v>
      </c>
      <c r="K2644" t="s">
        <v>216</v>
      </c>
      <c r="CJ2644">
        <v>1.6</v>
      </c>
      <c r="CK2644">
        <v>2.7</v>
      </c>
      <c r="CL2644">
        <v>2.2999999999999998</v>
      </c>
      <c r="CM2644">
        <v>2.2999999999999998</v>
      </c>
      <c r="CN2644">
        <v>2</v>
      </c>
    </row>
    <row r="2645" spans="1:92" x14ac:dyDescent="0.55000000000000004">
      <c r="A2645" s="4" t="str">
        <f t="shared" ca="1" si="589"/>
        <v>Natixis CIB Americas</v>
      </c>
      <c r="B2645" s="4" t="str">
        <f t="shared" si="590"/>
        <v>Joseph LaVorgna</v>
      </c>
      <c r="C2645" s="4" t="s">
        <v>246</v>
      </c>
      <c r="D2645" s="4" t="s">
        <v>248</v>
      </c>
      <c r="E2645" s="4" t="str">
        <f>IF(COUNTIF($E$2:E2644,"Begin: " &amp; C2645 &amp; "-" &amp; D2645 &amp; "-" &amp; H2645)=0,"Begin: " &amp; C2645 &amp; "-" &amp; D2645 &amp; "-" &amp; H2645,IF((C2645 &amp; "-" &amp; D2645 &amp; "-" &amp; H2645)&lt;&gt;(C2646 &amp; "-" &amp; D2646 &amp; "-" &amp; H2646),"End: " &amp; C2645 &amp; "-" &amp; D2645 &amp; "-" &amp; H2645,""))</f>
        <v/>
      </c>
      <c r="F2645" s="4" t="str">
        <f t="shared" si="591"/>
        <v>Wall Street Journal-GDP-04-2019</v>
      </c>
      <c r="G2645" s="7">
        <v>43565</v>
      </c>
      <c r="H2645" s="7" t="str">
        <f t="shared" si="592"/>
        <v>04-2019</v>
      </c>
      <c r="I2645" s="7" t="str">
        <f t="shared" ca="1" si="593"/>
        <v>Wall Street Journal: Natixis CIB Americas-GDP-04-2019</v>
      </c>
      <c r="J2645" s="4" t="str">
        <f t="shared" ca="1" si="594"/>
        <v>GDP-Natixis CIB Americas:04-2019</v>
      </c>
      <c r="K2645" t="s">
        <v>774</v>
      </c>
      <c r="CJ2645">
        <v>0</v>
      </c>
      <c r="CK2645">
        <v>2.5</v>
      </c>
      <c r="CL2645">
        <v>3</v>
      </c>
      <c r="CM2645">
        <v>2</v>
      </c>
      <c r="CN2645">
        <v>1</v>
      </c>
    </row>
    <row r="2646" spans="1:92" x14ac:dyDescent="0.55000000000000004">
      <c r="A2646" s="4" t="str">
        <f t="shared" ca="1" si="589"/>
        <v>UCLA Anderson Forecast</v>
      </c>
      <c r="B2646" s="4" t="str">
        <f t="shared" si="590"/>
        <v>Edward Leamer/David Shulman</v>
      </c>
      <c r="C2646" s="4" t="s">
        <v>246</v>
      </c>
      <c r="D2646" s="4" t="s">
        <v>248</v>
      </c>
      <c r="E2646" s="4" t="str">
        <f>IF(COUNTIF($E$2:E2645,"Begin: " &amp; C2646 &amp; "-" &amp; D2646 &amp; "-" &amp; H2646)=0,"Begin: " &amp; C2646 &amp; "-" &amp; D2646 &amp; "-" &amp; H2646,IF((C2646 &amp; "-" &amp; D2646 &amp; "-" &amp; H2646)&lt;&gt;(C2647 &amp; "-" &amp; D2647 &amp; "-" &amp; H2647),"End: " &amp; C2646 &amp; "-" &amp; D2646 &amp; "-" &amp; H2646,""))</f>
        <v/>
      </c>
      <c r="F2646" s="4" t="str">
        <f t="shared" si="591"/>
        <v>Wall Street Journal-GDP-04-2019</v>
      </c>
      <c r="G2646" s="7">
        <v>43565</v>
      </c>
      <c r="H2646" s="7" t="str">
        <f t="shared" si="592"/>
        <v>04-2019</v>
      </c>
      <c r="I2646" s="7" t="str">
        <f t="shared" ca="1" si="593"/>
        <v>Wall Street Journal: UCLA Anderson Forecast-GDP-04-2019</v>
      </c>
      <c r="J2646" s="4" t="str">
        <f t="shared" ca="1" si="594"/>
        <v>GDP-UCLA Anderson Forecast:04-2019</v>
      </c>
      <c r="K2646" t="s">
        <v>218</v>
      </c>
      <c r="CJ2646">
        <v>1.6</v>
      </c>
      <c r="CK2646">
        <v>2.5</v>
      </c>
      <c r="CL2646">
        <v>1.5</v>
      </c>
      <c r="CM2646">
        <v>1.4</v>
      </c>
      <c r="CN2646">
        <v>1.6</v>
      </c>
    </row>
    <row r="2647" spans="1:92" x14ac:dyDescent="0.55000000000000004">
      <c r="A2647" s="4" t="str">
        <f t="shared" ca="1" si="589"/>
        <v>NEMA Business Information Services</v>
      </c>
      <c r="B2647" s="4" t="str">
        <f t="shared" si="590"/>
        <v>Don Leavens/Steven Wilcox</v>
      </c>
      <c r="C2647" s="4" t="s">
        <v>246</v>
      </c>
      <c r="D2647" s="4" t="s">
        <v>248</v>
      </c>
      <c r="E2647" s="4" t="str">
        <f>IF(COUNTIF($E$2:E2646,"Begin: " &amp; C2647 &amp; "-" &amp; D2647 &amp; "-" &amp; H2647)=0,"Begin: " &amp; C2647 &amp; "-" &amp; D2647 &amp; "-" &amp; H2647,IF((C2647 &amp; "-" &amp; D2647 &amp; "-" &amp; H2647)&lt;&gt;(C2648 &amp; "-" &amp; D2648 &amp; "-" &amp; H2648),"End: " &amp; C2647 &amp; "-" &amp; D2647 &amp; "-" &amp; H2647,""))</f>
        <v/>
      </c>
      <c r="F2647" s="4" t="str">
        <f t="shared" si="591"/>
        <v>Wall Street Journal-GDP-04-2019</v>
      </c>
      <c r="G2647" s="7">
        <v>43565</v>
      </c>
      <c r="H2647" s="7" t="str">
        <f t="shared" si="592"/>
        <v>04-2019</v>
      </c>
      <c r="I2647" s="7" t="str">
        <f t="shared" ca="1" si="593"/>
        <v>Wall Street Journal: NEMA Business Information Services-GDP-04-2019</v>
      </c>
      <c r="J2647" s="4" t="str">
        <f t="shared" ca="1" si="594"/>
        <v>GDP-NEMA Business Information Services:04-2019</v>
      </c>
      <c r="K2647" t="s">
        <v>765</v>
      </c>
      <c r="CJ2647">
        <v>1.5</v>
      </c>
      <c r="CK2647">
        <v>2.6</v>
      </c>
      <c r="CL2647">
        <v>2.2999999999999998</v>
      </c>
      <c r="CM2647">
        <v>2.2999999999999998</v>
      </c>
      <c r="CN2647">
        <v>2.1</v>
      </c>
    </row>
    <row r="2648" spans="1:92" x14ac:dyDescent="0.55000000000000004">
      <c r="A2648" s="4" t="str">
        <f t="shared" ca="1" si="589"/>
        <v>HSBC</v>
      </c>
      <c r="B2648" s="4" t="str">
        <f t="shared" si="590"/>
        <v>Kevin Logan *</v>
      </c>
      <c r="C2648" s="4" t="s">
        <v>246</v>
      </c>
      <c r="D2648" s="4" t="s">
        <v>248</v>
      </c>
      <c r="E2648" s="4" t="str">
        <f>IF(COUNTIF($E$2:E2647,"Begin: " &amp; C2648 &amp; "-" &amp; D2648 &amp; "-" &amp; H2648)=0,"Begin: " &amp; C2648 &amp; "-" &amp; D2648 &amp; "-" &amp; H2648,IF((C2648 &amp; "-" &amp; D2648 &amp; "-" &amp; H2648)&lt;&gt;(C2649 &amp; "-" &amp; D2649 &amp; "-" &amp; H2649),"End: " &amp; C2648 &amp; "-" &amp; D2648 &amp; "-" &amp; H2648,""))</f>
        <v/>
      </c>
      <c r="F2648" s="4" t="str">
        <f t="shared" si="591"/>
        <v>Wall Street Journal-GDP-04-2019</v>
      </c>
      <c r="G2648" s="7">
        <v>43565</v>
      </c>
      <c r="H2648" s="7" t="str">
        <f t="shared" si="592"/>
        <v>04-2019</v>
      </c>
      <c r="I2648" s="7" t="str">
        <f t="shared" ca="1" si="593"/>
        <v>Wall Street Journal: HSBC-GDP-04-2019</v>
      </c>
      <c r="J2648" s="4" t="str">
        <f t="shared" ca="1" si="594"/>
        <v>GDP-HSBC:04-2019</v>
      </c>
      <c r="K2648" t="s">
        <v>677</v>
      </c>
    </row>
    <row r="2649" spans="1:92" x14ac:dyDescent="0.55000000000000004">
      <c r="A2649" s="4" t="str">
        <f t="shared" ca="1" si="589"/>
        <v>Moody's Investors Service</v>
      </c>
      <c r="B2649" s="4" t="str">
        <f t="shared" si="590"/>
        <v>John Lonski</v>
      </c>
      <c r="C2649" s="4" t="s">
        <v>246</v>
      </c>
      <c r="D2649" s="4" t="s">
        <v>248</v>
      </c>
      <c r="E2649" s="4" t="str">
        <f>IF(COUNTIF($E$2:E2648,"Begin: " &amp; C2649 &amp; "-" &amp; D2649 &amp; "-" &amp; H2649)=0,"Begin: " &amp; C2649 &amp; "-" &amp; D2649 &amp; "-" &amp; H2649,IF((C2649 &amp; "-" &amp; D2649 &amp; "-" &amp; H2649)&lt;&gt;(C2650 &amp; "-" &amp; D2650 &amp; "-" &amp; H2650),"End: " &amp; C2649 &amp; "-" &amp; D2649 &amp; "-" &amp; H2649,""))</f>
        <v/>
      </c>
      <c r="F2649" s="4" t="str">
        <f t="shared" si="591"/>
        <v>Wall Street Journal-GDP-04-2019</v>
      </c>
      <c r="G2649" s="7">
        <v>43565</v>
      </c>
      <c r="H2649" s="7" t="str">
        <f t="shared" si="592"/>
        <v>04-2019</v>
      </c>
      <c r="I2649" s="7" t="str">
        <f t="shared" ca="1" si="593"/>
        <v>Wall Street Journal: Moody's Investors Service-GDP-04-2019</v>
      </c>
      <c r="J2649" s="4" t="str">
        <f t="shared" ca="1" si="594"/>
        <v>GDP-Moody's Investors Service:04-2019</v>
      </c>
      <c r="K2649" t="s">
        <v>220</v>
      </c>
      <c r="CJ2649">
        <v>0.6</v>
      </c>
      <c r="CK2649">
        <v>3.8</v>
      </c>
      <c r="CL2649">
        <v>1.7</v>
      </c>
      <c r="CM2649">
        <v>1.8</v>
      </c>
      <c r="CN2649">
        <v>1.5</v>
      </c>
    </row>
    <row r="2650" spans="1:92" x14ac:dyDescent="0.55000000000000004">
      <c r="A2650" s="4" t="str">
        <f t="shared" ca="1" si="589"/>
        <v>National Auto Dealer Association</v>
      </c>
      <c r="B2650" s="4" t="str">
        <f t="shared" si="590"/>
        <v>Patrick Manzi</v>
      </c>
      <c r="C2650" s="4" t="s">
        <v>246</v>
      </c>
      <c r="D2650" s="4" t="s">
        <v>248</v>
      </c>
      <c r="E2650" s="4" t="str">
        <f>IF(COUNTIF($E$2:E2649,"Begin: " &amp; C2650 &amp; "-" &amp; D2650 &amp; "-" &amp; H2650)=0,"Begin: " &amp; C2650 &amp; "-" &amp; D2650 &amp; "-" &amp; H2650,IF((C2650 &amp; "-" &amp; D2650 &amp; "-" &amp; H2650)&lt;&gt;(C2651 &amp; "-" &amp; D2651 &amp; "-" &amp; H2651),"End: " &amp; C2650 &amp; "-" &amp; D2650 &amp; "-" &amp; H2650,""))</f>
        <v/>
      </c>
      <c r="F2650" s="4" t="str">
        <f t="shared" si="591"/>
        <v>Wall Street Journal-GDP-04-2019</v>
      </c>
      <c r="G2650" s="7">
        <v>43565</v>
      </c>
      <c r="H2650" s="7" t="str">
        <f t="shared" si="592"/>
        <v>04-2019</v>
      </c>
      <c r="I2650" s="7" t="str">
        <f t="shared" ca="1" si="593"/>
        <v>Wall Street Journal: National Auto Dealer Association-GDP-04-2019</v>
      </c>
      <c r="J2650" s="4" t="str">
        <f t="shared" ca="1" si="594"/>
        <v>GDP-National Auto Dealer Association:04-2019</v>
      </c>
      <c r="K2650" t="s">
        <v>800</v>
      </c>
      <c r="CJ2650">
        <v>0.8</v>
      </c>
      <c r="CK2650">
        <v>3.2</v>
      </c>
      <c r="CL2650">
        <v>3</v>
      </c>
      <c r="CM2650">
        <v>2</v>
      </c>
      <c r="CN2650">
        <v>1.5</v>
      </c>
    </row>
    <row r="2651" spans="1:92" x14ac:dyDescent="0.55000000000000004">
      <c r="A2651" s="4" t="str">
        <f t="shared" ca="1" si="589"/>
        <v>MetLife Investment Management</v>
      </c>
      <c r="B2651" s="4" t="str">
        <f t="shared" si="590"/>
        <v>Drew T. Matus</v>
      </c>
      <c r="C2651" s="4" t="s">
        <v>246</v>
      </c>
      <c r="D2651" s="4" t="s">
        <v>248</v>
      </c>
      <c r="E2651" s="4" t="str">
        <f>IF(COUNTIF($E$2:E2650,"Begin: " &amp; C2651 &amp; "-" &amp; D2651 &amp; "-" &amp; H2651)=0,"Begin: " &amp; C2651 &amp; "-" &amp; D2651 &amp; "-" &amp; H2651,IF((C2651 &amp; "-" &amp; D2651 &amp; "-" &amp; H2651)&lt;&gt;(C2652 &amp; "-" &amp; D2652 &amp; "-" &amp; H2652),"End: " &amp; C2651 &amp; "-" &amp; D2651 &amp; "-" &amp; H2651,""))</f>
        <v/>
      </c>
      <c r="F2651" s="4" t="str">
        <f t="shared" si="591"/>
        <v>Wall Street Journal-GDP-04-2019</v>
      </c>
      <c r="G2651" s="7">
        <v>43565</v>
      </c>
      <c r="H2651" s="7" t="str">
        <f t="shared" si="592"/>
        <v>04-2019</v>
      </c>
      <c r="I2651" s="7" t="str">
        <f t="shared" ca="1" si="593"/>
        <v>Wall Street Journal: MetLife Investment Management-GDP-04-2019</v>
      </c>
      <c r="J2651" s="4" t="str">
        <f t="shared" ca="1" si="594"/>
        <v>GDP-MetLife Investment Management:04-2019</v>
      </c>
      <c r="K2651" t="s">
        <v>801</v>
      </c>
    </row>
    <row r="2652" spans="1:92" x14ac:dyDescent="0.55000000000000004">
      <c r="A2652" s="4" t="str">
        <f t="shared" ca="1" si="589"/>
        <v>Jeffries &amp; Company</v>
      </c>
      <c r="B2652" s="4" t="str">
        <f t="shared" si="590"/>
        <v>Ward McCarthy *</v>
      </c>
      <c r="C2652" s="4" t="s">
        <v>246</v>
      </c>
      <c r="D2652" s="4" t="s">
        <v>248</v>
      </c>
      <c r="E2652" s="4" t="str">
        <f>IF(COUNTIF($E$2:E2651,"Begin: " &amp; C2652 &amp; "-" &amp; D2652 &amp; "-" &amp; H2652)=0,"Begin: " &amp; C2652 &amp; "-" &amp; D2652 &amp; "-" &amp; H2652,IF((C2652 &amp; "-" &amp; D2652 &amp; "-" &amp; H2652)&lt;&gt;(C2653 &amp; "-" &amp; D2653 &amp; "-" &amp; H2653),"End: " &amp; C2652 &amp; "-" &amp; D2652 &amp; "-" &amp; H2652,""))</f>
        <v/>
      </c>
      <c r="F2652" s="4" t="str">
        <f t="shared" si="591"/>
        <v>Wall Street Journal-GDP-04-2019</v>
      </c>
      <c r="G2652" s="7">
        <v>43565</v>
      </c>
      <c r="H2652" s="7" t="str">
        <f t="shared" si="592"/>
        <v>04-2019</v>
      </c>
      <c r="I2652" s="7" t="str">
        <f t="shared" ca="1" si="593"/>
        <v>Wall Street Journal: Jeffries &amp; Company-GDP-04-2019</v>
      </c>
      <c r="J2652" s="4" t="str">
        <f t="shared" ca="1" si="594"/>
        <v>GDP-Jeffries &amp; Company:04-2019</v>
      </c>
      <c r="K2652" t="s">
        <v>436</v>
      </c>
    </row>
    <row r="2653" spans="1:92" x14ac:dyDescent="0.55000000000000004">
      <c r="A2653" s="4" t="str">
        <f t="shared" ca="1" si="589"/>
        <v>ACT Research</v>
      </c>
      <c r="B2653" s="4" t="str">
        <f t="shared" si="590"/>
        <v>Jim Meil</v>
      </c>
      <c r="C2653" s="4" t="s">
        <v>246</v>
      </c>
      <c r="D2653" s="4" t="s">
        <v>248</v>
      </c>
      <c r="E2653" s="4" t="str">
        <f>IF(COUNTIF($E$2:E2652,"Begin: " &amp; C2653 &amp; "-" &amp; D2653 &amp; "-" &amp; H2653)=0,"Begin: " &amp; C2653 &amp; "-" &amp; D2653 &amp; "-" &amp; H2653,IF((C2653 &amp; "-" &amp; D2653 &amp; "-" &amp; H2653)&lt;&gt;(C2654 &amp; "-" &amp; D2654 &amp; "-" &amp; H2654),"End: " &amp; C2653 &amp; "-" &amp; D2653 &amp; "-" &amp; H2653,""))</f>
        <v/>
      </c>
      <c r="F2653" s="4" t="str">
        <f t="shared" si="591"/>
        <v>Wall Street Journal-GDP-04-2019</v>
      </c>
      <c r="G2653" s="7">
        <v>43565</v>
      </c>
      <c r="H2653" s="7" t="str">
        <f t="shared" si="592"/>
        <v>04-2019</v>
      </c>
      <c r="I2653" s="7" t="str">
        <f t="shared" ca="1" si="593"/>
        <v>Wall Street Journal: ACT Research-GDP-04-2019</v>
      </c>
      <c r="J2653" s="4" t="str">
        <f t="shared" ca="1" si="594"/>
        <v>GDP-ACT Research:04-2019</v>
      </c>
      <c r="K2653" t="s">
        <v>437</v>
      </c>
      <c r="CJ2653">
        <v>0.2</v>
      </c>
      <c r="CK2653">
        <v>2.2000000000000002</v>
      </c>
      <c r="CL2653">
        <v>2.6</v>
      </c>
      <c r="CM2653">
        <v>2.2000000000000002</v>
      </c>
      <c r="CN2653">
        <v>1.6</v>
      </c>
    </row>
    <row r="2654" spans="1:92" x14ac:dyDescent="0.55000000000000004">
      <c r="A2654" s="4" t="str">
        <f t="shared" ca="1" si="589"/>
        <v>Standard Chartered</v>
      </c>
      <c r="B2654" s="4" t="str">
        <f t="shared" si="590"/>
        <v>Sonia Meskin *</v>
      </c>
      <c r="C2654" s="4" t="s">
        <v>246</v>
      </c>
      <c r="D2654" s="4" t="s">
        <v>248</v>
      </c>
      <c r="E2654" s="4" t="str">
        <f>IF(COUNTIF($E$2:E2653,"Begin: " &amp; C2654 &amp; "-" &amp; D2654 &amp; "-" &amp; H2654)=0,"Begin: " &amp; C2654 &amp; "-" &amp; D2654 &amp; "-" &amp; H2654,IF((C2654 &amp; "-" &amp; D2654 &amp; "-" &amp; H2654)&lt;&gt;(C2655 &amp; "-" &amp; D2655 &amp; "-" &amp; H2655),"End: " &amp; C2654 &amp; "-" &amp; D2654 &amp; "-" &amp; H2654,""))</f>
        <v/>
      </c>
      <c r="F2654" s="4" t="str">
        <f t="shared" si="591"/>
        <v>Wall Street Journal-GDP-04-2019</v>
      </c>
      <c r="G2654" s="7">
        <v>43565</v>
      </c>
      <c r="H2654" s="7" t="str">
        <f t="shared" si="592"/>
        <v>04-2019</v>
      </c>
      <c r="I2654" s="7" t="str">
        <f t="shared" ca="1" si="593"/>
        <v>Wall Street Journal: Standard Chartered-GDP-04-2019</v>
      </c>
      <c r="J2654" s="4" t="str">
        <f t="shared" ca="1" si="594"/>
        <v>GDP-Standard Chartered:04-2019</v>
      </c>
      <c r="K2654" t="s">
        <v>808</v>
      </c>
    </row>
    <row r="2655" spans="1:92" x14ac:dyDescent="0.55000000000000004">
      <c r="A2655" s="4" t="str">
        <f t="shared" ca="1" si="589"/>
        <v>BofA</v>
      </c>
      <c r="B2655" s="4" t="str">
        <f t="shared" si="590"/>
        <v>Michelle Meyer</v>
      </c>
      <c r="C2655" s="4" t="s">
        <v>246</v>
      </c>
      <c r="D2655" s="4" t="s">
        <v>248</v>
      </c>
      <c r="E2655" s="4" t="str">
        <f>IF(COUNTIF($E$2:E2654,"Begin: " &amp; C2655 &amp; "-" &amp; D2655 &amp; "-" &amp; H2655)=0,"Begin: " &amp; C2655 &amp; "-" &amp; D2655 &amp; "-" &amp; H2655,IF((C2655 &amp; "-" &amp; D2655 &amp; "-" &amp; H2655)&lt;&gt;(C2656 &amp; "-" &amp; D2656 &amp; "-" &amp; H2656),"End: " &amp; C2655 &amp; "-" &amp; D2655 &amp; "-" &amp; H2655,""))</f>
        <v/>
      </c>
      <c r="F2655" s="4" t="str">
        <f t="shared" si="591"/>
        <v>Wall Street Journal-GDP-04-2019</v>
      </c>
      <c r="G2655" s="7">
        <v>43565</v>
      </c>
      <c r="H2655" s="7" t="str">
        <f t="shared" si="592"/>
        <v>04-2019</v>
      </c>
      <c r="I2655" s="7" t="str">
        <f t="shared" ca="1" si="593"/>
        <v>Wall Street Journal: BofA-GDP-04-2019</v>
      </c>
      <c r="J2655" s="4" t="str">
        <f t="shared" ca="1" si="594"/>
        <v>GDP-BofA:04-2019</v>
      </c>
      <c r="K2655" t="s">
        <v>803</v>
      </c>
      <c r="CJ2655">
        <v>1</v>
      </c>
      <c r="CK2655">
        <v>2.5</v>
      </c>
      <c r="CL2655">
        <v>1.9</v>
      </c>
      <c r="CM2655">
        <v>1.9</v>
      </c>
    </row>
    <row r="2656" spans="1:92" x14ac:dyDescent="0.55000000000000004">
      <c r="A2656" s="4" t="str">
        <f t="shared" ca="1" si="589"/>
        <v>Daiwa Capital</v>
      </c>
      <c r="B2656" s="4" t="str">
        <f t="shared" si="590"/>
        <v>Michael Moran</v>
      </c>
      <c r="C2656" s="4" t="s">
        <v>246</v>
      </c>
      <c r="D2656" s="4" t="s">
        <v>248</v>
      </c>
      <c r="E2656" s="4" t="str">
        <f>IF(COUNTIF($E$2:E2655,"Begin: " &amp; C2656 &amp; "-" &amp; D2656 &amp; "-" &amp; H2656)=0,"Begin: " &amp; C2656 &amp; "-" &amp; D2656 &amp; "-" &amp; H2656,IF((C2656 &amp; "-" &amp; D2656 &amp; "-" &amp; H2656)&lt;&gt;(C2657 &amp; "-" &amp; D2657 &amp; "-" &amp; H2657),"End: " &amp; C2656 &amp; "-" &amp; D2656 &amp; "-" &amp; H2656,""))</f>
        <v/>
      </c>
      <c r="F2656" s="4" t="str">
        <f t="shared" si="591"/>
        <v>Wall Street Journal-GDP-04-2019</v>
      </c>
      <c r="G2656" s="7">
        <v>43565</v>
      </c>
      <c r="H2656" s="7" t="str">
        <f t="shared" si="592"/>
        <v>04-2019</v>
      </c>
      <c r="I2656" s="7" t="str">
        <f t="shared" ca="1" si="593"/>
        <v>Wall Street Journal: Daiwa Capital-GDP-04-2019</v>
      </c>
      <c r="J2656" s="4" t="str">
        <f t="shared" ca="1" si="594"/>
        <v>GDP-Daiwa Capital:04-2019</v>
      </c>
      <c r="K2656" t="s">
        <v>438</v>
      </c>
      <c r="CJ2656">
        <v>1.5</v>
      </c>
      <c r="CK2656">
        <v>1.9</v>
      </c>
      <c r="CL2656">
        <v>1.8</v>
      </c>
      <c r="CM2656">
        <v>1.6</v>
      </c>
      <c r="CN2656">
        <v>1.4</v>
      </c>
    </row>
    <row r="2657" spans="1:92" x14ac:dyDescent="0.55000000000000004">
      <c r="A2657" s="4" t="str">
        <f t="shared" ca="1" si="589"/>
        <v>National Association of Manufacturers</v>
      </c>
      <c r="B2657" s="4" t="str">
        <f t="shared" si="590"/>
        <v>Chad Moutray</v>
      </c>
      <c r="C2657" s="4" t="s">
        <v>246</v>
      </c>
      <c r="D2657" s="4" t="s">
        <v>248</v>
      </c>
      <c r="E2657" s="4" t="str">
        <f>IF(COUNTIF($E$2:E2656,"Begin: " &amp; C2657 &amp; "-" &amp; D2657 &amp; "-" &amp; H2657)=0,"Begin: " &amp; C2657 &amp; "-" &amp; D2657 &amp; "-" &amp; H2657,IF((C2657 &amp; "-" &amp; D2657 &amp; "-" &amp; H2657)&lt;&gt;(C2658 &amp; "-" &amp; D2658 &amp; "-" &amp; H2658),"End: " &amp; C2657 &amp; "-" &amp; D2657 &amp; "-" &amp; H2657,""))</f>
        <v/>
      </c>
      <c r="F2657" s="4" t="str">
        <f t="shared" si="591"/>
        <v>Wall Street Journal-GDP-04-2019</v>
      </c>
      <c r="G2657" s="7">
        <v>43565</v>
      </c>
      <c r="H2657" s="7" t="str">
        <f t="shared" si="592"/>
        <v>04-2019</v>
      </c>
      <c r="I2657" s="7" t="str">
        <f t="shared" ca="1" si="593"/>
        <v>Wall Street Journal: National Association of Manufacturers-GDP-04-2019</v>
      </c>
      <c r="J2657" s="4" t="str">
        <f t="shared" ca="1" si="594"/>
        <v>GDP-National Association of Manufacturers:04-2019</v>
      </c>
      <c r="K2657" t="s">
        <v>439</v>
      </c>
      <c r="CJ2657">
        <v>1.5</v>
      </c>
      <c r="CK2657">
        <v>2.8</v>
      </c>
      <c r="CL2657">
        <v>2.4</v>
      </c>
      <c r="CM2657">
        <v>1.5</v>
      </c>
      <c r="CN2657">
        <v>1</v>
      </c>
    </row>
    <row r="2658" spans="1:92" x14ac:dyDescent="0.55000000000000004">
      <c r="A2658" s="4" t="str">
        <f t="shared" ca="1" si="589"/>
        <v>Naroff Economics</v>
      </c>
      <c r="B2658" s="4" t="str">
        <f t="shared" si="590"/>
        <v>Joel Naroff</v>
      </c>
      <c r="C2658" s="4" t="s">
        <v>246</v>
      </c>
      <c r="D2658" s="4" t="s">
        <v>248</v>
      </c>
      <c r="E2658" s="4" t="str">
        <f>IF(COUNTIF($E$2:E2657,"Begin: " &amp; C2658 &amp; "-" &amp; D2658 &amp; "-" &amp; H2658)=0,"Begin: " &amp; C2658 &amp; "-" &amp; D2658 &amp; "-" &amp; H2658,IF((C2658 &amp; "-" &amp; D2658 &amp; "-" &amp; H2658)&lt;&gt;(C2659 &amp; "-" &amp; D2659 &amp; "-" &amp; H2659),"End: " &amp; C2658 &amp; "-" &amp; D2658 &amp; "-" &amp; H2658,""))</f>
        <v/>
      </c>
      <c r="F2658" s="4" t="str">
        <f t="shared" si="591"/>
        <v>Wall Street Journal-GDP-04-2019</v>
      </c>
      <c r="G2658" s="7">
        <v>43565</v>
      </c>
      <c r="H2658" s="7" t="str">
        <f t="shared" si="592"/>
        <v>04-2019</v>
      </c>
      <c r="I2658" s="7" t="str">
        <f t="shared" ca="1" si="593"/>
        <v>Wall Street Journal: Naroff Economics-GDP-04-2019</v>
      </c>
      <c r="J2658" s="4" t="str">
        <f t="shared" ca="1" si="594"/>
        <v>GDP-Naroff Economics:04-2019</v>
      </c>
      <c r="K2658" t="s">
        <v>440</v>
      </c>
      <c r="CJ2658">
        <v>1.8</v>
      </c>
      <c r="CK2658">
        <v>2.6</v>
      </c>
      <c r="CL2658">
        <v>2.1</v>
      </c>
      <c r="CM2658">
        <v>1.5</v>
      </c>
      <c r="CN2658">
        <v>0.3</v>
      </c>
    </row>
    <row r="2659" spans="1:92" x14ac:dyDescent="0.55000000000000004">
      <c r="A2659" s="4" t="str">
        <f t="shared" ca="1" si="589"/>
        <v>MacroEcon Global Advisors</v>
      </c>
      <c r="B2659" s="4" t="str">
        <f t="shared" si="590"/>
        <v>Mark Nielson</v>
      </c>
      <c r="C2659" s="4" t="s">
        <v>246</v>
      </c>
      <c r="D2659" s="4" t="s">
        <v>248</v>
      </c>
      <c r="E2659" s="4" t="str">
        <f>IF(COUNTIF($E$2:E2658,"Begin: " &amp; C2659 &amp; "-" &amp; D2659 &amp; "-" &amp; H2659)=0,"Begin: " &amp; C2659 &amp; "-" &amp; D2659 &amp; "-" &amp; H2659,IF((C2659 &amp; "-" &amp; D2659 &amp; "-" &amp; H2659)&lt;&gt;(C2660 &amp; "-" &amp; D2660 &amp; "-" &amp; H2660),"End: " &amp; C2659 &amp; "-" &amp; D2659 &amp; "-" &amp; H2659,""))</f>
        <v/>
      </c>
      <c r="F2659" s="4" t="str">
        <f t="shared" si="591"/>
        <v>Wall Street Journal-GDP-04-2019</v>
      </c>
      <c r="G2659" s="7">
        <v>43565</v>
      </c>
      <c r="H2659" s="7" t="str">
        <f t="shared" si="592"/>
        <v>04-2019</v>
      </c>
      <c r="I2659" s="7" t="str">
        <f t="shared" ca="1" si="593"/>
        <v>Wall Street Journal: MacroEcon Global Advisors-GDP-04-2019</v>
      </c>
      <c r="J2659" s="4" t="str">
        <f t="shared" ca="1" si="594"/>
        <v>GDP-MacroEcon Global Advisors:04-2019</v>
      </c>
      <c r="K2659" t="s">
        <v>225</v>
      </c>
      <c r="CJ2659">
        <v>2.94</v>
      </c>
      <c r="CK2659">
        <v>2.85</v>
      </c>
      <c r="CL2659">
        <v>2.82</v>
      </c>
      <c r="CM2659">
        <v>2.78</v>
      </c>
      <c r="CN2659">
        <v>2.75</v>
      </c>
    </row>
    <row r="2660" spans="1:92" x14ac:dyDescent="0.55000000000000004">
      <c r="A2660" s="4" t="str">
        <f t="shared" ca="1" si="589"/>
        <v>Corelogic</v>
      </c>
      <c r="B2660" s="4" t="str">
        <f t="shared" si="590"/>
        <v>Frank Nothaft</v>
      </c>
      <c r="C2660" s="4" t="s">
        <v>246</v>
      </c>
      <c r="D2660" s="4" t="s">
        <v>248</v>
      </c>
      <c r="E2660" s="4" t="str">
        <f>IF(COUNTIF($E$2:E2659,"Begin: " &amp; C2660 &amp; "-" &amp; D2660 &amp; "-" &amp; H2660)=0,"Begin: " &amp; C2660 &amp; "-" &amp; D2660 &amp; "-" &amp; H2660,IF((C2660 &amp; "-" &amp; D2660 &amp; "-" &amp; H2660)&lt;&gt;(C2661 &amp; "-" &amp; D2661 &amp; "-" &amp; H2661),"End: " &amp; C2660 &amp; "-" &amp; D2660 &amp; "-" &amp; H2660,""))</f>
        <v/>
      </c>
      <c r="F2660" s="4" t="str">
        <f t="shared" si="591"/>
        <v>Wall Street Journal-GDP-04-2019</v>
      </c>
      <c r="G2660" s="7">
        <v>43565</v>
      </c>
      <c r="H2660" s="7" t="str">
        <f t="shared" si="592"/>
        <v>04-2019</v>
      </c>
      <c r="I2660" s="7" t="str">
        <f t="shared" ca="1" si="593"/>
        <v>Wall Street Journal: Corelogic-GDP-04-2019</v>
      </c>
      <c r="J2660" s="4" t="str">
        <f t="shared" ca="1" si="594"/>
        <v>GDP-Corelogic:04-2019</v>
      </c>
      <c r="K2660" t="s">
        <v>752</v>
      </c>
      <c r="CJ2660">
        <v>2</v>
      </c>
      <c r="CK2660">
        <v>1.7</v>
      </c>
      <c r="CL2660">
        <v>2.2000000000000002</v>
      </c>
      <c r="CM2660">
        <v>2.2000000000000002</v>
      </c>
      <c r="CN2660">
        <v>2.1</v>
      </c>
    </row>
    <row r="2661" spans="1:92" x14ac:dyDescent="0.55000000000000004">
      <c r="A2661" s="4" t="str">
        <f t="shared" ca="1" si="589"/>
        <v>High Frequency Economics</v>
      </c>
      <c r="B2661" s="4" t="str">
        <f t="shared" si="590"/>
        <v>Jim O'Sullivan</v>
      </c>
      <c r="C2661" s="4" t="s">
        <v>246</v>
      </c>
      <c r="D2661" s="4" t="s">
        <v>248</v>
      </c>
      <c r="E2661" s="4" t="str">
        <f>IF(COUNTIF($E$2:E2660,"Begin: " &amp; C2661 &amp; "-" &amp; D2661 &amp; "-" &amp; H2661)=0,"Begin: " &amp; C2661 &amp; "-" &amp; D2661 &amp; "-" &amp; H2661,IF((C2661 &amp; "-" &amp; D2661 &amp; "-" &amp; H2661)&lt;&gt;(C2662 &amp; "-" &amp; D2662 &amp; "-" &amp; H2662),"End: " &amp; C2661 &amp; "-" &amp; D2661 &amp; "-" &amp; H2661,""))</f>
        <v/>
      </c>
      <c r="F2661" s="4" t="str">
        <f t="shared" si="591"/>
        <v>Wall Street Journal-GDP-04-2019</v>
      </c>
      <c r="G2661" s="7">
        <v>43565</v>
      </c>
      <c r="H2661" s="7" t="str">
        <f t="shared" si="592"/>
        <v>04-2019</v>
      </c>
      <c r="I2661" s="7" t="str">
        <f t="shared" ca="1" si="593"/>
        <v>Wall Street Journal: High Frequency Economics-GDP-04-2019</v>
      </c>
      <c r="J2661" s="4" t="str">
        <f t="shared" ca="1" si="594"/>
        <v>GDP-High Frequency Economics:04-2019</v>
      </c>
      <c r="K2661" t="s">
        <v>227</v>
      </c>
      <c r="CJ2661">
        <v>1.5</v>
      </c>
      <c r="CK2661">
        <v>3.2</v>
      </c>
      <c r="CL2661">
        <v>2</v>
      </c>
      <c r="CM2661">
        <v>2</v>
      </c>
      <c r="CN2661">
        <v>1.9</v>
      </c>
    </row>
    <row r="2662" spans="1:92" x14ac:dyDescent="0.55000000000000004">
      <c r="A2662" s="4" t="str">
        <f t="shared" ca="1" si="589"/>
        <v>Stifel, Nicoulas and Company, Incorporated (formerly Sterne Agee)</v>
      </c>
      <c r="B2662" s="4" t="str">
        <f t="shared" si="590"/>
        <v>Lindsey Piegza</v>
      </c>
      <c r="C2662" s="4" t="s">
        <v>246</v>
      </c>
      <c r="D2662" s="4" t="s">
        <v>248</v>
      </c>
      <c r="E2662" s="4" t="str">
        <f>IF(COUNTIF($E$2:E2661,"Begin: " &amp; C2662 &amp; "-" &amp; D2662 &amp; "-" &amp; H2662)=0,"Begin: " &amp; C2662 &amp; "-" &amp; D2662 &amp; "-" &amp; H2662,IF((C2662 &amp; "-" &amp; D2662 &amp; "-" &amp; H2662)&lt;&gt;(C2663 &amp; "-" &amp; D2663 &amp; "-" &amp; H2663),"End: " &amp; C2662 &amp; "-" &amp; D2662 &amp; "-" &amp; H2662,""))</f>
        <v/>
      </c>
      <c r="F2662" s="4" t="str">
        <f t="shared" si="591"/>
        <v>Wall Street Journal-GDP-04-2019</v>
      </c>
      <c r="G2662" s="7">
        <v>43565</v>
      </c>
      <c r="H2662" s="7" t="str">
        <f t="shared" si="592"/>
        <v>04-2019</v>
      </c>
      <c r="I2662" s="7" t="str">
        <f t="shared" ca="1" si="593"/>
        <v>Wall Street Journal: Stifel, Nicoulas and Company, Incorporated (formerly Sterne Agee)-GDP-04-2019</v>
      </c>
      <c r="J2662" s="4" t="str">
        <f t="shared" ca="1" si="594"/>
        <v>GDP-Stifel, Nicoulas and Company, Incorporated (formerly Sterne Agee):04-2019</v>
      </c>
      <c r="K2662" t="s">
        <v>675</v>
      </c>
      <c r="CJ2662">
        <v>1.1000000000000001</v>
      </c>
      <c r="CK2662">
        <v>2.5</v>
      </c>
      <c r="CL2662">
        <v>1.6</v>
      </c>
      <c r="CM2662">
        <v>1.8</v>
      </c>
      <c r="CN2662">
        <v>-0.3</v>
      </c>
    </row>
    <row r="2663" spans="1:92" x14ac:dyDescent="0.55000000000000004">
      <c r="A2663" s="4" t="str">
        <f t="shared" ca="1" si="589"/>
        <v>Macroeconomic Advisers</v>
      </c>
      <c r="B2663" s="4" t="str">
        <f t="shared" si="590"/>
        <v>Dr. Joel Prakken/ Chris Varvares</v>
      </c>
      <c r="C2663" s="4" t="s">
        <v>246</v>
      </c>
      <c r="D2663" s="4" t="s">
        <v>248</v>
      </c>
      <c r="E2663" s="4" t="str">
        <f>IF(COUNTIF($E$2:E2662,"Begin: " &amp; C2663 &amp; "-" &amp; D2663 &amp; "-" &amp; H2663)=0,"Begin: " &amp; C2663 &amp; "-" &amp; D2663 &amp; "-" &amp; H2663,IF((C2663 &amp; "-" &amp; D2663 &amp; "-" &amp; H2663)&lt;&gt;(C2664 &amp; "-" &amp; D2664 &amp; "-" &amp; H2664),"End: " &amp; C2663 &amp; "-" &amp; D2663 &amp; "-" &amp; H2663,""))</f>
        <v/>
      </c>
      <c r="F2663" s="4" t="str">
        <f t="shared" si="591"/>
        <v>Wall Street Journal-GDP-04-2019</v>
      </c>
      <c r="G2663" s="7">
        <v>43565</v>
      </c>
      <c r="H2663" s="7" t="str">
        <f t="shared" si="592"/>
        <v>04-2019</v>
      </c>
      <c r="I2663" s="7" t="str">
        <f t="shared" ca="1" si="593"/>
        <v>Wall Street Journal: Macroeconomic Advisers-GDP-04-2019</v>
      </c>
      <c r="J2663" s="4" t="str">
        <f t="shared" ca="1" si="594"/>
        <v>GDP-Macroeconomic Advisers:04-2019</v>
      </c>
      <c r="K2663" t="s">
        <v>228</v>
      </c>
      <c r="CJ2663">
        <v>2</v>
      </c>
      <c r="CK2663">
        <v>1.7</v>
      </c>
      <c r="CL2663">
        <v>2.2000000000000002</v>
      </c>
      <c r="CM2663">
        <v>2.2000000000000002</v>
      </c>
      <c r="CN2663">
        <v>2.2000000000000002</v>
      </c>
    </row>
    <row r="2664" spans="1:92" x14ac:dyDescent="0.55000000000000004">
      <c r="A2664" s="4" t="str">
        <f t="shared" ca="1" si="589"/>
        <v>Ameriprise Financial</v>
      </c>
      <c r="B2664" s="4" t="str">
        <f t="shared" si="590"/>
        <v>Russell Price</v>
      </c>
      <c r="C2664" s="4" t="s">
        <v>246</v>
      </c>
      <c r="D2664" s="4" t="s">
        <v>248</v>
      </c>
      <c r="E2664" s="4" t="str">
        <f>IF(COUNTIF($E$2:E2663,"Begin: " &amp; C2664 &amp; "-" &amp; D2664 &amp; "-" &amp; H2664)=0,"Begin: " &amp; C2664 &amp; "-" &amp; D2664 &amp; "-" &amp; H2664,IF((C2664 &amp; "-" &amp; D2664 &amp; "-" &amp; H2664)&lt;&gt;(C2665 &amp; "-" &amp; D2665 &amp; "-" &amp; H2665),"End: " &amp; C2664 &amp; "-" &amp; D2664 &amp; "-" &amp; H2664,""))</f>
        <v/>
      </c>
      <c r="F2664" s="4" t="str">
        <f t="shared" si="591"/>
        <v>Wall Street Journal-GDP-04-2019</v>
      </c>
      <c r="G2664" s="7">
        <v>43565</v>
      </c>
      <c r="H2664" s="7" t="str">
        <f t="shared" si="592"/>
        <v>04-2019</v>
      </c>
      <c r="I2664" s="7" t="str">
        <f t="shared" ca="1" si="593"/>
        <v>Wall Street Journal: Ameriprise Financial-GDP-04-2019</v>
      </c>
      <c r="J2664" s="4" t="str">
        <f t="shared" ca="1" si="594"/>
        <v>GDP-Ameriprise Financial:04-2019</v>
      </c>
      <c r="K2664" t="s">
        <v>441</v>
      </c>
      <c r="CJ2664">
        <v>1.2</v>
      </c>
      <c r="CK2664">
        <v>3</v>
      </c>
      <c r="CL2664">
        <v>2.8</v>
      </c>
      <c r="CM2664">
        <v>2.4</v>
      </c>
      <c r="CN2664">
        <v>2.2000000000000002</v>
      </c>
    </row>
    <row r="2665" spans="1:92" x14ac:dyDescent="0.55000000000000004">
      <c r="A2665" s="4" t="str">
        <f t="shared" ca="1" si="589"/>
        <v>Eaton Corp.</v>
      </c>
      <c r="B2665" s="4" t="str">
        <f t="shared" si="590"/>
        <v>Arun Raha *</v>
      </c>
      <c r="C2665" s="4" t="s">
        <v>246</v>
      </c>
      <c r="D2665" s="4" t="s">
        <v>248</v>
      </c>
      <c r="E2665" s="4" t="str">
        <f>IF(COUNTIF($E$2:E2664,"Begin: " &amp; C2665 &amp; "-" &amp; D2665 &amp; "-" &amp; H2665)=0,"Begin: " &amp; C2665 &amp; "-" &amp; D2665 &amp; "-" &amp; H2665,IF((C2665 &amp; "-" &amp; D2665 &amp; "-" &amp; H2665)&lt;&gt;(C2666 &amp; "-" &amp; D2666 &amp; "-" &amp; H2666),"End: " &amp; C2665 &amp; "-" &amp; D2665 &amp; "-" &amp; H2665,""))</f>
        <v/>
      </c>
      <c r="F2665" s="4" t="str">
        <f t="shared" si="591"/>
        <v>Wall Street Journal-GDP-04-2019</v>
      </c>
      <c r="G2665" s="7">
        <v>43565</v>
      </c>
      <c r="H2665" s="7" t="str">
        <f t="shared" si="592"/>
        <v>04-2019</v>
      </c>
      <c r="I2665" s="7" t="str">
        <f t="shared" ca="1" si="593"/>
        <v>Wall Street Journal: Eaton Corp.-GDP-04-2019</v>
      </c>
      <c r="J2665" s="4" t="str">
        <f t="shared" ca="1" si="594"/>
        <v>GDP-Eaton Corp.:04-2019</v>
      </c>
      <c r="K2665" t="s">
        <v>678</v>
      </c>
    </row>
    <row r="2666" spans="1:92" x14ac:dyDescent="0.55000000000000004">
      <c r="A2666" s="4" t="str">
        <f t="shared" ca="1" si="589"/>
        <v>Point Loma Nazarene University</v>
      </c>
      <c r="B2666" s="4" t="str">
        <f t="shared" si="590"/>
        <v>Lynn Reaser</v>
      </c>
      <c r="C2666" s="4" t="s">
        <v>246</v>
      </c>
      <c r="D2666" s="4" t="s">
        <v>248</v>
      </c>
      <c r="E2666" s="4" t="str">
        <f>IF(COUNTIF($E$2:E2665,"Begin: " &amp; C2666 &amp; "-" &amp; D2666 &amp; "-" &amp; H2666)=0,"Begin: " &amp; C2666 &amp; "-" &amp; D2666 &amp; "-" &amp; H2666,IF((C2666 &amp; "-" &amp; D2666 &amp; "-" &amp; H2666)&lt;&gt;(C2667 &amp; "-" &amp; D2667 &amp; "-" &amp; H2667),"End: " &amp; C2666 &amp; "-" &amp; D2666 &amp; "-" &amp; H2666,""))</f>
        <v/>
      </c>
      <c r="F2666" s="4" t="str">
        <f t="shared" si="591"/>
        <v>Wall Street Journal-GDP-04-2019</v>
      </c>
      <c r="G2666" s="7">
        <v>43565</v>
      </c>
      <c r="H2666" s="7" t="str">
        <f t="shared" si="592"/>
        <v>04-2019</v>
      </c>
      <c r="I2666" s="7" t="str">
        <f t="shared" ca="1" si="593"/>
        <v>Wall Street Journal: Point Loma Nazarene University-GDP-04-2019</v>
      </c>
      <c r="J2666" s="4" t="str">
        <f t="shared" ca="1" si="594"/>
        <v>GDP-Point Loma Nazarene University:04-2019</v>
      </c>
      <c r="K2666" t="s">
        <v>658</v>
      </c>
      <c r="CJ2666">
        <v>2</v>
      </c>
      <c r="CK2666">
        <v>2.6</v>
      </c>
      <c r="CL2666">
        <v>2.2999999999999998</v>
      </c>
      <c r="CM2666">
        <v>2.2000000000000002</v>
      </c>
      <c r="CN2666">
        <v>2</v>
      </c>
    </row>
    <row r="2667" spans="1:92" x14ac:dyDescent="0.55000000000000004">
      <c r="A2667" s="4" t="str">
        <f t="shared" ca="1" si="589"/>
        <v>Deutsche Bank</v>
      </c>
      <c r="B2667" s="4" t="str">
        <f t="shared" si="590"/>
        <v>Brett Ryan/Matthew Luzzetti</v>
      </c>
      <c r="C2667" s="4" t="s">
        <v>246</v>
      </c>
      <c r="D2667" s="4" t="s">
        <v>248</v>
      </c>
      <c r="E2667" s="4" t="str">
        <f>IF(COUNTIF($E$2:E2666,"Begin: " &amp; C2667 &amp; "-" &amp; D2667 &amp; "-" &amp; H2667)=0,"Begin: " &amp; C2667 &amp; "-" &amp; D2667 &amp; "-" &amp; H2667,IF((C2667 &amp; "-" &amp; D2667 &amp; "-" &amp; H2667)&lt;&gt;(C2668 &amp; "-" &amp; D2668 &amp; "-" &amp; H2668),"End: " &amp; C2667 &amp; "-" &amp; D2667 &amp; "-" &amp; H2667,""))</f>
        <v/>
      </c>
      <c r="F2667" s="4" t="str">
        <f t="shared" si="591"/>
        <v>Wall Street Journal-GDP-04-2019</v>
      </c>
      <c r="G2667" s="7">
        <v>43565</v>
      </c>
      <c r="H2667" s="7" t="str">
        <f t="shared" si="592"/>
        <v>04-2019</v>
      </c>
      <c r="I2667" s="7" t="str">
        <f t="shared" ca="1" si="593"/>
        <v>Wall Street Journal: Deutsche Bank-GDP-04-2019</v>
      </c>
      <c r="J2667" s="4" t="str">
        <f t="shared" ca="1" si="594"/>
        <v>GDP-Deutsche Bank:04-2019</v>
      </c>
      <c r="K2667" t="s">
        <v>804</v>
      </c>
      <c r="CJ2667">
        <v>1.5</v>
      </c>
      <c r="CK2667">
        <v>2.7</v>
      </c>
      <c r="CL2667">
        <v>2.2999999999999998</v>
      </c>
      <c r="CM2667">
        <v>2.6</v>
      </c>
      <c r="CN2667">
        <v>2.1</v>
      </c>
    </row>
    <row r="2668" spans="1:92" x14ac:dyDescent="0.55000000000000004">
      <c r="A2668" s="4" t="str">
        <f t="shared" ca="1" si="589"/>
        <v>Prestige Economics LLC</v>
      </c>
      <c r="B2668" s="4" t="str">
        <f t="shared" si="590"/>
        <v>Jason Schenker *</v>
      </c>
      <c r="C2668" s="4" t="s">
        <v>246</v>
      </c>
      <c r="D2668" s="4" t="s">
        <v>248</v>
      </c>
      <c r="E2668" s="4" t="str">
        <f>IF(COUNTIF($E$2:E2667,"Begin: " &amp; C2668 &amp; "-" &amp; D2668 &amp; "-" &amp; H2668)=0,"Begin: " &amp; C2668 &amp; "-" &amp; D2668 &amp; "-" &amp; H2668,IF((C2668 &amp; "-" &amp; D2668 &amp; "-" &amp; H2668)&lt;&gt;(C2669 &amp; "-" &amp; D2669 &amp; "-" &amp; H2669),"End: " &amp; C2668 &amp; "-" &amp; D2668 &amp; "-" &amp; H2668,""))</f>
        <v/>
      </c>
      <c r="F2668" s="4" t="str">
        <f t="shared" si="591"/>
        <v>Wall Street Journal-GDP-04-2019</v>
      </c>
      <c r="G2668" s="7">
        <v>43565</v>
      </c>
      <c r="H2668" s="7" t="str">
        <f t="shared" si="592"/>
        <v>04-2019</v>
      </c>
      <c r="I2668" s="7" t="str">
        <f t="shared" ca="1" si="593"/>
        <v>Wall Street Journal: Prestige Economics LLC-GDP-04-2019</v>
      </c>
      <c r="J2668" s="4" t="str">
        <f t="shared" ca="1" si="594"/>
        <v>GDP-Prestige Economics LLC:04-2019</v>
      </c>
      <c r="K2668" t="s">
        <v>767</v>
      </c>
    </row>
    <row r="2669" spans="1:92" x14ac:dyDescent="0.55000000000000004">
      <c r="A2669" s="4" t="str">
        <f t="shared" ca="1" si="589"/>
        <v>Pantheon Macroeconomics</v>
      </c>
      <c r="B2669" s="4" t="str">
        <f t="shared" si="590"/>
        <v>Ian Shepherdson</v>
      </c>
      <c r="C2669" s="4" t="s">
        <v>246</v>
      </c>
      <c r="D2669" s="4" t="s">
        <v>248</v>
      </c>
      <c r="E2669" s="4" t="str">
        <f>IF(COUNTIF($E$2:E2668,"Begin: " &amp; C2669 &amp; "-" &amp; D2669 &amp; "-" &amp; H2669)=0,"Begin: " &amp; C2669 &amp; "-" &amp; D2669 &amp; "-" &amp; H2669,IF((C2669 &amp; "-" &amp; D2669 &amp; "-" &amp; H2669)&lt;&gt;(C2670 &amp; "-" &amp; D2670 &amp; "-" &amp; H2670),"End: " &amp; C2669 &amp; "-" &amp; D2669 &amp; "-" &amp; H2669,""))</f>
        <v/>
      </c>
      <c r="F2669" s="4" t="str">
        <f t="shared" si="591"/>
        <v>Wall Street Journal-GDP-04-2019</v>
      </c>
      <c r="G2669" s="7">
        <v>43565</v>
      </c>
      <c r="H2669" s="7" t="str">
        <f t="shared" si="592"/>
        <v>04-2019</v>
      </c>
      <c r="I2669" s="7" t="str">
        <f t="shared" ca="1" si="593"/>
        <v>Wall Street Journal: Pantheon Macroeconomics-GDP-04-2019</v>
      </c>
      <c r="J2669" s="4" t="str">
        <f t="shared" ca="1" si="594"/>
        <v>GDP-Pantheon Macroeconomics:04-2019</v>
      </c>
      <c r="K2669" t="s">
        <v>231</v>
      </c>
      <c r="CJ2669">
        <v>1.5</v>
      </c>
      <c r="CK2669">
        <v>3</v>
      </c>
      <c r="CL2669">
        <v>2</v>
      </c>
      <c r="CM2669">
        <v>1.8</v>
      </c>
      <c r="CN2669">
        <v>1.5</v>
      </c>
    </row>
    <row r="2670" spans="1:92" x14ac:dyDescent="0.55000000000000004">
      <c r="A2670" s="4" t="str">
        <f t="shared" ca="1" si="589"/>
        <v>Decision Economics, Inc.</v>
      </c>
      <c r="B2670" s="4" t="str">
        <f t="shared" si="590"/>
        <v>Allen Sinai</v>
      </c>
      <c r="C2670" s="4" t="s">
        <v>246</v>
      </c>
      <c r="D2670" s="4" t="s">
        <v>248</v>
      </c>
      <c r="E2670" s="4" t="str">
        <f>IF(COUNTIF($E$2:E2669,"Begin: " &amp; C2670 &amp; "-" &amp; D2670 &amp; "-" &amp; H2670)=0,"Begin: " &amp; C2670 &amp; "-" &amp; D2670 &amp; "-" &amp; H2670,IF((C2670 &amp; "-" &amp; D2670 &amp; "-" &amp; H2670)&lt;&gt;(C2671 &amp; "-" &amp; D2671 &amp; "-" &amp; H2671),"End: " &amp; C2670 &amp; "-" &amp; D2670 &amp; "-" &amp; H2670,""))</f>
        <v/>
      </c>
      <c r="F2670" s="4" t="str">
        <f t="shared" si="591"/>
        <v>Wall Street Journal-GDP-04-2019</v>
      </c>
      <c r="G2670" s="7">
        <v>43565</v>
      </c>
      <c r="H2670" s="7" t="str">
        <f t="shared" si="592"/>
        <v>04-2019</v>
      </c>
      <c r="I2670" s="7" t="str">
        <f t="shared" ca="1" si="593"/>
        <v>Wall Street Journal: Decision Economics, Inc.-GDP-04-2019</v>
      </c>
      <c r="J2670" s="4" t="str">
        <f t="shared" ca="1" si="594"/>
        <v>GDP-Decision Economics, Inc.:04-2019</v>
      </c>
      <c r="K2670" t="s">
        <v>233</v>
      </c>
      <c r="CJ2670">
        <v>1.7</v>
      </c>
      <c r="CK2670">
        <v>3.2</v>
      </c>
      <c r="CL2670">
        <v>3.7</v>
      </c>
      <c r="CM2670">
        <v>3.1</v>
      </c>
      <c r="CN2670">
        <v>2.5</v>
      </c>
    </row>
    <row r="2671" spans="1:92" x14ac:dyDescent="0.55000000000000004">
      <c r="A2671" s="4" t="str">
        <f t="shared" ca="1" si="589"/>
        <v>Parsec Financial</v>
      </c>
      <c r="B2671" s="4" t="str">
        <f t="shared" si="590"/>
        <v>James F. Smith</v>
      </c>
      <c r="C2671" s="4" t="s">
        <v>246</v>
      </c>
      <c r="D2671" s="4" t="s">
        <v>248</v>
      </c>
      <c r="E2671" s="4" t="str">
        <f>IF(COUNTIF($E$2:E2670,"Begin: " &amp; C2671 &amp; "-" &amp; D2671 &amp; "-" &amp; H2671)=0,"Begin: " &amp; C2671 &amp; "-" &amp; D2671 &amp; "-" &amp; H2671,IF((C2671 &amp; "-" &amp; D2671 &amp; "-" &amp; H2671)&lt;&gt;(C2672 &amp; "-" &amp; D2672 &amp; "-" &amp; H2672),"End: " &amp; C2671 &amp; "-" &amp; D2671 &amp; "-" &amp; H2671,""))</f>
        <v/>
      </c>
      <c r="F2671" s="4" t="str">
        <f t="shared" si="591"/>
        <v>Wall Street Journal-GDP-04-2019</v>
      </c>
      <c r="G2671" s="7">
        <v>43565</v>
      </c>
      <c r="H2671" s="7" t="str">
        <f t="shared" si="592"/>
        <v>04-2019</v>
      </c>
      <c r="I2671" s="7" t="str">
        <f t="shared" ca="1" si="593"/>
        <v>Wall Street Journal: Parsec Financial-GDP-04-2019</v>
      </c>
      <c r="J2671" s="4" t="str">
        <f t="shared" ca="1" si="594"/>
        <v>GDP-Parsec Financial:04-2019</v>
      </c>
      <c r="K2671" t="s">
        <v>234</v>
      </c>
      <c r="CJ2671">
        <v>2.7</v>
      </c>
      <c r="CK2671">
        <v>3.2</v>
      </c>
      <c r="CL2671">
        <v>3</v>
      </c>
      <c r="CM2671">
        <v>4</v>
      </c>
      <c r="CN2671">
        <v>2.4</v>
      </c>
    </row>
    <row r="2672" spans="1:92" x14ac:dyDescent="0.55000000000000004">
      <c r="A2672" s="4" t="str">
        <f t="shared" ca="1" si="589"/>
        <v>Univ of Central FL</v>
      </c>
      <c r="B2672" s="4" t="str">
        <f t="shared" si="590"/>
        <v>Sean M. Snaith</v>
      </c>
      <c r="C2672" s="4" t="s">
        <v>246</v>
      </c>
      <c r="D2672" s="4" t="s">
        <v>248</v>
      </c>
      <c r="E2672" s="4" t="str">
        <f>IF(COUNTIF($E$2:E2671,"Begin: " &amp; C2672 &amp; "-" &amp; D2672 &amp; "-" &amp; H2672)=0,"Begin: " &amp; C2672 &amp; "-" &amp; D2672 &amp; "-" &amp; H2672,IF((C2672 &amp; "-" &amp; D2672 &amp; "-" &amp; H2672)&lt;&gt;(C2673 &amp; "-" &amp; D2673 &amp; "-" &amp; H2673),"End: " &amp; C2672 &amp; "-" &amp; D2672 &amp; "-" &amp; H2672,""))</f>
        <v/>
      </c>
      <c r="F2672" s="4" t="str">
        <f t="shared" si="591"/>
        <v>Wall Street Journal-GDP-04-2019</v>
      </c>
      <c r="G2672" s="7">
        <v>43565</v>
      </c>
      <c r="H2672" s="7" t="str">
        <f t="shared" si="592"/>
        <v>04-2019</v>
      </c>
      <c r="I2672" s="7" t="str">
        <f t="shared" ca="1" si="593"/>
        <v>Wall Street Journal: Univ of Central FL-GDP-04-2019</v>
      </c>
      <c r="J2672" s="4" t="str">
        <f t="shared" ca="1" si="594"/>
        <v>GDP-Univ of Central FL:04-2019</v>
      </c>
      <c r="K2672" t="s">
        <v>235</v>
      </c>
      <c r="CJ2672">
        <v>2.1</v>
      </c>
      <c r="CK2672">
        <v>2.5</v>
      </c>
      <c r="CL2672">
        <v>2.8</v>
      </c>
      <c r="CM2672">
        <v>2.8</v>
      </c>
      <c r="CN2672">
        <v>3.1</v>
      </c>
    </row>
    <row r="2673" spans="1:99" x14ac:dyDescent="0.55000000000000004">
      <c r="A2673" s="4" t="str">
        <f t="shared" ca="1" si="589"/>
        <v>SS Economics</v>
      </c>
      <c r="B2673" s="4" t="str">
        <f t="shared" si="590"/>
        <v>Sung Won Sohn</v>
      </c>
      <c r="C2673" s="4" t="s">
        <v>246</v>
      </c>
      <c r="D2673" s="4" t="s">
        <v>248</v>
      </c>
      <c r="E2673" s="4" t="str">
        <f>IF(COUNTIF($E$2:E2672,"Begin: " &amp; C2673 &amp; "-" &amp; D2673 &amp; "-" &amp; H2673)=0,"Begin: " &amp; C2673 &amp; "-" &amp; D2673 &amp; "-" &amp; H2673,IF((C2673 &amp; "-" &amp; D2673 &amp; "-" &amp; H2673)&lt;&gt;(C2674 &amp; "-" &amp; D2674 &amp; "-" &amp; H2674),"End: " &amp; C2673 &amp; "-" &amp; D2673 &amp; "-" &amp; H2673,""))</f>
        <v/>
      </c>
      <c r="F2673" s="4" t="str">
        <f t="shared" si="591"/>
        <v>Wall Street Journal-GDP-04-2019</v>
      </c>
      <c r="G2673" s="7">
        <v>43565</v>
      </c>
      <c r="H2673" s="7" t="str">
        <f t="shared" si="592"/>
        <v>04-2019</v>
      </c>
      <c r="I2673" s="7" t="str">
        <f t="shared" ca="1" si="593"/>
        <v>Wall Street Journal: SS Economics-GDP-04-2019</v>
      </c>
      <c r="J2673" s="4" t="str">
        <f t="shared" ca="1" si="594"/>
        <v>GDP-SS Economics:04-2019</v>
      </c>
      <c r="K2673" t="s">
        <v>785</v>
      </c>
    </row>
    <row r="2674" spans="1:99" x14ac:dyDescent="0.55000000000000004">
      <c r="A2674" s="4" t="str">
        <f t="shared" ref="A2674:A2684" ca="1" si="595">IF(ISERROR(IF(C2674="GIOA",INDEX(List_AnonymousForecasters,MATCH(LEFT(K2674,FIND(":",K2674,1)-1),List_IndividualForecasters,0),1),INDEX(List_FirmNamesOmega,MATCH(LEFT(K2674,FIND(":",K2674,1)-1),List_FirmNamesAlpha,0),1))),LEFT(K2674,FIND(":",K2674,1)-1),IF(C2674="GIOA",INDEX(List_AnonymousForecasters,MATCH(LEFT(K2674,FIND(":",K2674,1)-1),List_IndividualForecasters,0),1),INDEX(List_FirmNamesOmega,MATCH(LEFT(K2674,FIND(":",K2674,1)-1),List_FirmNamesAlpha,0),1)))</f>
        <v>Pierpont Securities</v>
      </c>
      <c r="B2674" s="4" t="str">
        <f t="shared" ref="B2674:B2684" si="596">MID(K2674,FIND(":",K2674,1)+2,LEN(K2674)-FIND(":",K2674,1))</f>
        <v>Stephen Stanley</v>
      </c>
      <c r="C2674" s="4" t="s">
        <v>246</v>
      </c>
      <c r="D2674" s="4" t="s">
        <v>248</v>
      </c>
      <c r="E2674" s="4" t="str">
        <f>IF(COUNTIF($E$2:E2673,"Begin: " &amp; C2674 &amp; "-" &amp; D2674 &amp; "-" &amp; H2674)=0,"Begin: " &amp; C2674 &amp; "-" &amp; D2674 &amp; "-" &amp; H2674,IF((C2674 &amp; "-" &amp; D2674 &amp; "-" &amp; H2674)&lt;&gt;(C2675 &amp; "-" &amp; D2675 &amp; "-" &amp; H2675),"End: " &amp; C2674 &amp; "-" &amp; D2674 &amp; "-" &amp; H2674,""))</f>
        <v/>
      </c>
      <c r="F2674" s="4" t="str">
        <f t="shared" ref="F2674:F2684" si="597">C2674 &amp; "-" &amp; D2674 &amp; "-" &amp; H2674</f>
        <v>Wall Street Journal-GDP-04-2019</v>
      </c>
      <c r="G2674" s="7">
        <v>43565</v>
      </c>
      <c r="H2674" s="7" t="str">
        <f t="shared" ref="H2674:H2684" si="598">TEXT(MONTH(G2674),"00") &amp; "-" &amp; TEXT(YEAR(G2674),"0000")</f>
        <v>04-2019</v>
      </c>
      <c r="I2674" s="7" t="str">
        <f t="shared" ref="I2674:I2684" ca="1" si="599">C2674 &amp; ": " &amp; A2674 &amp; "-" &amp; D2674 &amp; "-" &amp; H2674</f>
        <v>Wall Street Journal: Pierpont Securities-GDP-04-2019</v>
      </c>
      <c r="J2674" s="4" t="str">
        <f t="shared" ref="J2674:J2684" ca="1" si="600">D2674 &amp; "-" &amp; A2674 &amp; ":" &amp; TEXT(MONTH(G2674),"00") &amp; "-" &amp; TEXT(YEAR(G2674),"0000")</f>
        <v>GDP-Pierpont Securities:04-2019</v>
      </c>
      <c r="K2674" t="s">
        <v>238</v>
      </c>
      <c r="CJ2674">
        <v>1.5</v>
      </c>
      <c r="CK2674">
        <v>3.7</v>
      </c>
      <c r="CL2674">
        <v>2.9</v>
      </c>
      <c r="CM2674">
        <v>2.8</v>
      </c>
      <c r="CN2674">
        <v>2.6</v>
      </c>
    </row>
    <row r="2675" spans="1:99" x14ac:dyDescent="0.55000000000000004">
      <c r="A2675" s="4" t="str">
        <f t="shared" ca="1" si="595"/>
        <v>Economic Analysis Associates Inc.</v>
      </c>
      <c r="B2675" s="4" t="str">
        <f t="shared" si="596"/>
        <v>Susan M. Sterne</v>
      </c>
      <c r="C2675" s="4" t="s">
        <v>246</v>
      </c>
      <c r="D2675" s="4" t="s">
        <v>248</v>
      </c>
      <c r="E2675" s="4" t="str">
        <f>IF(COUNTIF($E$2:E2674,"Begin: " &amp; C2675 &amp; "-" &amp; D2675 &amp; "-" &amp; H2675)=0,"Begin: " &amp; C2675 &amp; "-" &amp; D2675 &amp; "-" &amp; H2675,IF((C2675 &amp; "-" &amp; D2675 &amp; "-" &amp; H2675)&lt;&gt;(C2676 &amp; "-" &amp; D2676 &amp; "-" &amp; H2676),"End: " &amp; C2675 &amp; "-" &amp; D2675 &amp; "-" &amp; H2675,""))</f>
        <v/>
      </c>
      <c r="F2675" s="4" t="str">
        <f t="shared" si="597"/>
        <v>Wall Street Journal-GDP-04-2019</v>
      </c>
      <c r="G2675" s="7">
        <v>43565</v>
      </c>
      <c r="H2675" s="7" t="str">
        <f t="shared" si="598"/>
        <v>04-2019</v>
      </c>
      <c r="I2675" s="7" t="str">
        <f t="shared" ca="1" si="599"/>
        <v>Wall Street Journal: Economic Analysis Associates Inc.-GDP-04-2019</v>
      </c>
      <c r="J2675" s="4" t="str">
        <f t="shared" ca="1" si="600"/>
        <v>GDP-Economic Analysis Associates Inc.:04-2019</v>
      </c>
      <c r="K2675" t="s">
        <v>239</v>
      </c>
      <c r="CJ2675">
        <v>0.5</v>
      </c>
      <c r="CK2675">
        <v>1.6</v>
      </c>
      <c r="CL2675">
        <v>1.5</v>
      </c>
      <c r="CM2675">
        <v>2.1</v>
      </c>
      <c r="CN2675">
        <v>1.7</v>
      </c>
    </row>
    <row r="2676" spans="1:99" x14ac:dyDescent="0.55000000000000004">
      <c r="A2676" s="4" t="str">
        <f t="shared" ca="1" si="595"/>
        <v>CSFB</v>
      </c>
      <c r="B2676" s="4" t="str">
        <f t="shared" si="596"/>
        <v>James Sweeney *</v>
      </c>
      <c r="C2676" s="4" t="s">
        <v>246</v>
      </c>
      <c r="D2676" s="4" t="s">
        <v>248</v>
      </c>
      <c r="E2676" s="4" t="str">
        <f>IF(COUNTIF($E$2:E2675,"Begin: " &amp; C2676 &amp; "-" &amp; D2676 &amp; "-" &amp; H2676)=0,"Begin: " &amp; C2676 &amp; "-" &amp; D2676 &amp; "-" &amp; H2676,IF((C2676 &amp; "-" &amp; D2676 &amp; "-" &amp; H2676)&lt;&gt;(C2677 &amp; "-" &amp; D2677 &amp; "-" &amp; H2677),"End: " &amp; C2676 &amp; "-" &amp; D2676 &amp; "-" &amp; H2676,""))</f>
        <v/>
      </c>
      <c r="F2676" s="4" t="str">
        <f t="shared" si="597"/>
        <v>Wall Street Journal-GDP-04-2019</v>
      </c>
      <c r="G2676" s="7">
        <v>43565</v>
      </c>
      <c r="H2676" s="7" t="str">
        <f t="shared" si="598"/>
        <v>04-2019</v>
      </c>
      <c r="I2676" s="7" t="str">
        <f t="shared" ca="1" si="599"/>
        <v>Wall Street Journal: CSFB-GDP-04-2019</v>
      </c>
      <c r="J2676" s="4" t="str">
        <f t="shared" ca="1" si="600"/>
        <v>GDP-CSFB:04-2019</v>
      </c>
      <c r="K2676" t="s">
        <v>753</v>
      </c>
    </row>
    <row r="2677" spans="1:99" x14ac:dyDescent="0.55000000000000004">
      <c r="A2677" s="4" t="str">
        <f t="shared" ca="1" si="595"/>
        <v>American Chemisty Council</v>
      </c>
      <c r="B2677" s="4" t="str">
        <f t="shared" si="596"/>
        <v>Kevin Swift</v>
      </c>
      <c r="C2677" s="4" t="s">
        <v>246</v>
      </c>
      <c r="D2677" s="4" t="s">
        <v>248</v>
      </c>
      <c r="E2677" s="4" t="str">
        <f>IF(COUNTIF($E$2:E2676,"Begin: " &amp; C2677 &amp; "-" &amp; D2677 &amp; "-" &amp; H2677)=0,"Begin: " &amp; C2677 &amp; "-" &amp; D2677 &amp; "-" &amp; H2677,IF((C2677 &amp; "-" &amp; D2677 &amp; "-" &amp; H2677)&lt;&gt;(C2678 &amp; "-" &amp; D2678 &amp; "-" &amp; H2678),"End: " &amp; C2677 &amp; "-" &amp; D2677 &amp; "-" &amp; H2677,""))</f>
        <v/>
      </c>
      <c r="F2677" s="4" t="str">
        <f t="shared" si="597"/>
        <v>Wall Street Journal-GDP-04-2019</v>
      </c>
      <c r="G2677" s="7">
        <v>43565</v>
      </c>
      <c r="H2677" s="7" t="str">
        <f t="shared" si="598"/>
        <v>04-2019</v>
      </c>
      <c r="I2677" s="7" t="str">
        <f t="shared" ca="1" si="599"/>
        <v>Wall Street Journal: American Chemisty Council-GDP-04-2019</v>
      </c>
      <c r="J2677" s="4" t="str">
        <f t="shared" ca="1" si="600"/>
        <v>GDP-American Chemisty Council:04-2019</v>
      </c>
      <c r="K2677" t="s">
        <v>443</v>
      </c>
      <c r="CJ2677">
        <v>1.5</v>
      </c>
      <c r="CK2677">
        <v>2.8</v>
      </c>
      <c r="CL2677">
        <v>2.2999999999999998</v>
      </c>
      <c r="CM2677">
        <v>2.2999999999999998</v>
      </c>
      <c r="CN2677">
        <v>2</v>
      </c>
    </row>
    <row r="2678" spans="1:99" x14ac:dyDescent="0.55000000000000004">
      <c r="A2678" s="4" t="str">
        <f t="shared" ca="1" si="595"/>
        <v>Grant Thornton</v>
      </c>
      <c r="B2678" s="4" t="str">
        <f t="shared" si="596"/>
        <v>Diane Swonk</v>
      </c>
      <c r="C2678" s="4" t="s">
        <v>246</v>
      </c>
      <c r="D2678" s="4" t="s">
        <v>248</v>
      </c>
      <c r="E2678" s="4" t="str">
        <f>IF(COUNTIF($E$2:E2677,"Begin: " &amp; C2678 &amp; "-" &amp; D2678 &amp; "-" &amp; H2678)=0,"Begin: " &amp; C2678 &amp; "-" &amp; D2678 &amp; "-" &amp; H2678,IF((C2678 &amp; "-" &amp; D2678 &amp; "-" &amp; H2678)&lt;&gt;(C2679 &amp; "-" &amp; D2679 &amp; "-" &amp; H2679),"End: " &amp; C2678 &amp; "-" &amp; D2678 &amp; "-" &amp; H2678,""))</f>
        <v/>
      </c>
      <c r="F2678" s="4" t="str">
        <f t="shared" si="597"/>
        <v>Wall Street Journal-GDP-04-2019</v>
      </c>
      <c r="G2678" s="7">
        <v>43565</v>
      </c>
      <c r="H2678" s="7" t="str">
        <f t="shared" si="598"/>
        <v>04-2019</v>
      </c>
      <c r="I2678" s="7" t="str">
        <f t="shared" ca="1" si="599"/>
        <v>Wall Street Journal: Grant Thornton-GDP-04-2019</v>
      </c>
      <c r="J2678" s="4" t="str">
        <f t="shared" ca="1" si="600"/>
        <v>GDP-Grant Thornton:04-2019</v>
      </c>
      <c r="K2678" t="s">
        <v>772</v>
      </c>
      <c r="CJ2678">
        <v>1.8</v>
      </c>
      <c r="CK2678">
        <v>1.8</v>
      </c>
      <c r="CL2678">
        <v>2.2000000000000002</v>
      </c>
      <c r="CM2678">
        <v>2</v>
      </c>
      <c r="CN2678">
        <v>1.3</v>
      </c>
    </row>
    <row r="2679" spans="1:99" x14ac:dyDescent="0.55000000000000004">
      <c r="A2679" s="4" t="str">
        <f t="shared" ca="1" si="595"/>
        <v>The Northern Trust</v>
      </c>
      <c r="B2679" s="4" t="str">
        <f t="shared" si="596"/>
        <v xml:space="preserve">Carl Tannenbaum </v>
      </c>
      <c r="C2679" s="4" t="s">
        <v>246</v>
      </c>
      <c r="D2679" s="4" t="s">
        <v>248</v>
      </c>
      <c r="E2679" s="4" t="str">
        <f>IF(COUNTIF($E$2:E2678,"Begin: " &amp; C2679 &amp; "-" &amp; D2679 &amp; "-" &amp; H2679)=0,"Begin: " &amp; C2679 &amp; "-" &amp; D2679 &amp; "-" &amp; H2679,IF((C2679 &amp; "-" &amp; D2679 &amp; "-" &amp; H2679)&lt;&gt;(C2680 &amp; "-" &amp; D2680 &amp; "-" &amp; H2680),"End: " &amp; C2679 &amp; "-" &amp; D2679 &amp; "-" &amp; H2679,""))</f>
        <v/>
      </c>
      <c r="F2679" s="4" t="str">
        <f t="shared" si="597"/>
        <v>Wall Street Journal-GDP-04-2019</v>
      </c>
      <c r="G2679" s="7">
        <v>43565</v>
      </c>
      <c r="H2679" s="7" t="str">
        <f t="shared" si="598"/>
        <v>04-2019</v>
      </c>
      <c r="I2679" s="7" t="str">
        <f t="shared" ca="1" si="599"/>
        <v>Wall Street Journal: The Northern Trust-GDP-04-2019</v>
      </c>
      <c r="J2679" s="4" t="str">
        <f t="shared" ca="1" si="600"/>
        <v>GDP-The Northern Trust:04-2019</v>
      </c>
      <c r="K2679" t="s">
        <v>241</v>
      </c>
      <c r="CJ2679">
        <v>1.1000000000000001</v>
      </c>
      <c r="CK2679">
        <v>2.2999999999999998</v>
      </c>
      <c r="CL2679">
        <v>2.4</v>
      </c>
      <c r="CM2679">
        <v>2.1</v>
      </c>
      <c r="CN2679">
        <v>1.6</v>
      </c>
    </row>
    <row r="2680" spans="1:99" x14ac:dyDescent="0.55000000000000004">
      <c r="A2680" s="4" t="str">
        <f t="shared" ca="1" si="595"/>
        <v>BNP Paribas</v>
      </c>
      <c r="B2680" s="4" t="str">
        <f t="shared" si="596"/>
        <v>US Economics Team</v>
      </c>
      <c r="C2680" s="4" t="s">
        <v>246</v>
      </c>
      <c r="D2680" s="4" t="s">
        <v>248</v>
      </c>
      <c r="E2680" s="4" t="str">
        <f>IF(COUNTIF($E$2:E2679,"Begin: " &amp; C2680 &amp; "-" &amp; D2680 &amp; "-" &amp; H2680)=0,"Begin: " &amp; C2680 &amp; "-" &amp; D2680 &amp; "-" &amp; H2680,IF((C2680 &amp; "-" &amp; D2680 &amp; "-" &amp; H2680)&lt;&gt;(C2681 &amp; "-" &amp; D2681 &amp; "-" &amp; H2681),"End: " &amp; C2680 &amp; "-" &amp; D2680 &amp; "-" &amp; H2680,""))</f>
        <v/>
      </c>
      <c r="F2680" s="4" t="str">
        <f t="shared" si="597"/>
        <v>Wall Street Journal-GDP-04-2019</v>
      </c>
      <c r="G2680" s="7">
        <v>43565</v>
      </c>
      <c r="H2680" s="7" t="str">
        <f t="shared" si="598"/>
        <v>04-2019</v>
      </c>
      <c r="I2680" s="7" t="str">
        <f t="shared" ca="1" si="599"/>
        <v>Wall Street Journal: BNP Paribas-GDP-04-2019</v>
      </c>
      <c r="J2680" s="4" t="str">
        <f t="shared" ca="1" si="600"/>
        <v>GDP-BNP Paribas:04-2019</v>
      </c>
      <c r="K2680" t="s">
        <v>444</v>
      </c>
      <c r="CJ2680">
        <v>1.1000000000000001</v>
      </c>
      <c r="CK2680">
        <v>2.8</v>
      </c>
      <c r="CL2680">
        <v>2</v>
      </c>
      <c r="CM2680">
        <v>1.5</v>
      </c>
      <c r="CN2680">
        <v>1.4</v>
      </c>
    </row>
    <row r="2681" spans="1:99" x14ac:dyDescent="0.55000000000000004">
      <c r="A2681" s="4" t="str">
        <f t="shared" ca="1" si="595"/>
        <v>The Conference Board</v>
      </c>
      <c r="B2681" s="4" t="str">
        <f t="shared" si="596"/>
        <v>Bart van Ark</v>
      </c>
      <c r="C2681" s="4" t="s">
        <v>246</v>
      </c>
      <c r="D2681" s="4" t="s">
        <v>248</v>
      </c>
      <c r="E2681" s="4" t="str">
        <f>IF(COUNTIF($E$2:E2680,"Begin: " &amp; C2681 &amp; "-" &amp; D2681 &amp; "-" &amp; H2681)=0,"Begin: " &amp; C2681 &amp; "-" &amp; D2681 &amp; "-" &amp; H2681,IF((C2681 &amp; "-" &amp; D2681 &amp; "-" &amp; H2681)&lt;&gt;(C2682 &amp; "-" &amp; D2682 &amp; "-" &amp; H2682),"End: " &amp; C2681 &amp; "-" &amp; D2681 &amp; "-" &amp; H2681,""))</f>
        <v/>
      </c>
      <c r="F2681" s="4" t="str">
        <f t="shared" si="597"/>
        <v>Wall Street Journal-GDP-04-2019</v>
      </c>
      <c r="G2681" s="7">
        <v>43565</v>
      </c>
      <c r="H2681" s="7" t="str">
        <f t="shared" si="598"/>
        <v>04-2019</v>
      </c>
      <c r="I2681" s="7" t="str">
        <f t="shared" ca="1" si="599"/>
        <v>Wall Street Journal: The Conference Board-GDP-04-2019</v>
      </c>
      <c r="J2681" s="4" t="str">
        <f t="shared" ca="1" si="600"/>
        <v>GDP-The Conference Board:04-2019</v>
      </c>
      <c r="K2681" t="s">
        <v>242</v>
      </c>
      <c r="CJ2681">
        <v>2</v>
      </c>
      <c r="CK2681">
        <v>2.6</v>
      </c>
      <c r="CL2681">
        <v>2.1</v>
      </c>
      <c r="CM2681">
        <v>2</v>
      </c>
      <c r="CN2681">
        <v>2.2999999999999998</v>
      </c>
    </row>
    <row r="2682" spans="1:99" x14ac:dyDescent="0.55000000000000004">
      <c r="A2682" s="4" t="str">
        <f t="shared" ca="1" si="595"/>
        <v>First Trust Adv.</v>
      </c>
      <c r="B2682" s="4" t="str">
        <f t="shared" si="596"/>
        <v>Brian S. Wesbury/ Robert Stein</v>
      </c>
      <c r="C2682" s="4" t="s">
        <v>246</v>
      </c>
      <c r="D2682" s="4" t="s">
        <v>248</v>
      </c>
      <c r="E2682" s="4" t="str">
        <f>IF(COUNTIF($E$2:E2681,"Begin: " &amp; C2682 &amp; "-" &amp; D2682 &amp; "-" &amp; H2682)=0,"Begin: " &amp; C2682 &amp; "-" &amp; D2682 &amp; "-" &amp; H2682,IF((C2682 &amp; "-" &amp; D2682 &amp; "-" &amp; H2682)&lt;&gt;(C2683 &amp; "-" &amp; D2683 &amp; "-" &amp; H2683),"End: " &amp; C2682 &amp; "-" &amp; D2682 &amp; "-" &amp; H2682,""))</f>
        <v/>
      </c>
      <c r="F2682" s="4" t="str">
        <f t="shared" si="597"/>
        <v>Wall Street Journal-GDP-04-2019</v>
      </c>
      <c r="G2682" s="7">
        <v>43565</v>
      </c>
      <c r="H2682" s="7" t="str">
        <f t="shared" si="598"/>
        <v>04-2019</v>
      </c>
      <c r="I2682" s="7" t="str">
        <f t="shared" ca="1" si="599"/>
        <v>Wall Street Journal: First Trust Adv.-GDP-04-2019</v>
      </c>
      <c r="J2682" s="4" t="str">
        <f t="shared" ca="1" si="600"/>
        <v>GDP-First Trust Adv.:04-2019</v>
      </c>
      <c r="K2682" t="s">
        <v>243</v>
      </c>
      <c r="CJ2682">
        <v>1.5</v>
      </c>
      <c r="CK2682">
        <v>2.5</v>
      </c>
      <c r="CL2682">
        <v>2.5</v>
      </c>
      <c r="CM2682">
        <v>3.5</v>
      </c>
      <c r="CN2682">
        <v>2.5</v>
      </c>
    </row>
    <row r="2683" spans="1:99" x14ac:dyDescent="0.55000000000000004">
      <c r="A2683" s="4" t="str">
        <f t="shared" ca="1" si="595"/>
        <v>National Association of Realtors</v>
      </c>
      <c r="B2683" s="4" t="str">
        <f t="shared" si="596"/>
        <v>Lawrence Yun</v>
      </c>
      <c r="C2683" s="4" t="s">
        <v>246</v>
      </c>
      <c r="D2683" s="4" t="s">
        <v>248</v>
      </c>
      <c r="E2683" s="4" t="str">
        <f>IF(COUNTIF($E$2:E2682,"Begin: " &amp; C2683 &amp; "-" &amp; D2683 &amp; "-" &amp; H2683)=0,"Begin: " &amp; C2683 &amp; "-" &amp; D2683 &amp; "-" &amp; H2683,IF((C2683 &amp; "-" &amp; D2683 &amp; "-" &amp; H2683)&lt;&gt;(C2684 &amp; "-" &amp; D2684 &amp; "-" &amp; H2684),"End: " &amp; C2683 &amp; "-" &amp; D2683 &amp; "-" &amp; H2683,""))</f>
        <v/>
      </c>
      <c r="F2683" s="4" t="str">
        <f t="shared" si="597"/>
        <v>Wall Street Journal-GDP-04-2019</v>
      </c>
      <c r="G2683" s="7">
        <v>43565</v>
      </c>
      <c r="H2683" s="7" t="str">
        <f t="shared" si="598"/>
        <v>04-2019</v>
      </c>
      <c r="I2683" s="7" t="str">
        <f t="shared" ca="1" si="599"/>
        <v>Wall Street Journal: National Association of Realtors-GDP-04-2019</v>
      </c>
      <c r="J2683" s="4" t="str">
        <f t="shared" ca="1" si="600"/>
        <v>GDP-National Association of Realtors:04-2019</v>
      </c>
      <c r="K2683" t="s">
        <v>245</v>
      </c>
      <c r="CJ2683">
        <v>1.2</v>
      </c>
      <c r="CK2683">
        <v>2.2999999999999998</v>
      </c>
      <c r="CL2683">
        <v>2.6</v>
      </c>
      <c r="CM2683">
        <v>2.7</v>
      </c>
      <c r="CN2683">
        <v>2.5</v>
      </c>
    </row>
    <row r="2684" spans="1:99" x14ac:dyDescent="0.55000000000000004">
      <c r="A2684" s="4" t="str">
        <f t="shared" ca="1" si="595"/>
        <v>Morgan Stanley</v>
      </c>
      <c r="B2684" s="4" t="str">
        <f t="shared" si="596"/>
        <v>Ellen Zentner *</v>
      </c>
      <c r="C2684" s="4" t="s">
        <v>246</v>
      </c>
      <c r="D2684" s="4" t="s">
        <v>248</v>
      </c>
      <c r="E2684" s="4" t="str">
        <f>IF(COUNTIF($E$2:E2683,"Begin: " &amp; C2684 &amp; "-" &amp; D2684 &amp; "-" &amp; H2684)=0,"Begin: " &amp; C2684 &amp; "-" &amp; D2684 &amp; "-" &amp; H2684,IF((C2684 &amp; "-" &amp; D2684 &amp; "-" &amp; H2684)&lt;&gt;(C2685 &amp; "-" &amp; D2685 &amp; "-" &amp; H2685),"End: " &amp; C2684 &amp; "-" &amp; D2684 &amp; "-" &amp; H2684,""))</f>
        <v>End: Wall Street Journal-GDP-04-2019</v>
      </c>
      <c r="F2684" s="4" t="str">
        <f t="shared" si="597"/>
        <v>Wall Street Journal-GDP-04-2019</v>
      </c>
      <c r="G2684" s="7">
        <v>43565</v>
      </c>
      <c r="H2684" s="7" t="str">
        <f t="shared" si="598"/>
        <v>04-2019</v>
      </c>
      <c r="I2684" s="7" t="str">
        <f t="shared" ca="1" si="599"/>
        <v>Wall Street Journal: Morgan Stanley-GDP-04-2019</v>
      </c>
      <c r="J2684" s="4" t="str">
        <f t="shared" ca="1" si="600"/>
        <v>GDP-Morgan Stanley:04-2019</v>
      </c>
      <c r="K2684" t="s">
        <v>685</v>
      </c>
    </row>
    <row r="2685" spans="1:99" x14ac:dyDescent="0.55000000000000004">
      <c r="A2685" s="4" t="str">
        <f t="shared" ref="A2685" ca="1" si="601">IF(ISERROR(IF(C2685="GIOA",INDEX(List_AnonymousForecasters,MATCH(LEFT(K2685,FIND(":",K2685,1)-1),List_IndividualForecasters,0),1),INDEX(List_FirmNamesOmega,MATCH(LEFT(K2685,FIND(":",K2685,1)-1),List_FirmNamesAlpha,0),1))),LEFT(K2685,FIND(":",K2685,1)-1),IF(C2685="GIOA",INDEX(List_AnonymousForecasters,MATCH(LEFT(K2685,FIND(":",K2685,1)-1),List_IndividualForecasters,0),1),INDEX(List_FirmNamesOmega,MATCH(LEFT(K2685,FIND(":",K2685,1)-1),List_FirmNamesAlpha,0),1)))</f>
        <v>Nomura</v>
      </c>
      <c r="B2685" s="4" t="str">
        <f t="shared" ref="B2685" si="602">MID(K2685,FIND(":",K2685,1)+2,LEN(K2685)-FIND(":",K2685,1))</f>
        <v>Lewis Alexander</v>
      </c>
      <c r="C2685" s="4" t="s">
        <v>246</v>
      </c>
      <c r="D2685" s="4" t="s">
        <v>195</v>
      </c>
      <c r="E2685" s="4" t="str">
        <f>IF(COUNTIF($E$2:E2684,"Begin: " &amp; C2685 &amp; "-" &amp; D2685 &amp; "-" &amp; H2685)=0,"Begin: " &amp; C2685 &amp; "-" &amp; D2685 &amp; "-" &amp; H2685,IF((C2685 &amp; "-" &amp; D2685 &amp; "-" &amp; H2685)&lt;&gt;(C2686 &amp; "-" &amp; D2686 &amp; "-" &amp; H2686),"End: " &amp; C2685 &amp; "-" &amp; D2685 &amp; "-" &amp; H2685,""))</f>
        <v>Begin: Wall Street Journal-CPI YoY-04-2019</v>
      </c>
      <c r="F2685" s="4" t="str">
        <f t="shared" ref="F2685" si="603">C2685 &amp; "-" &amp; D2685 &amp; "-" &amp; H2685</f>
        <v>Wall Street Journal-CPI YoY-04-2019</v>
      </c>
      <c r="G2685" s="7">
        <v>43565</v>
      </c>
      <c r="H2685" s="7" t="str">
        <f t="shared" ref="H2685" si="604">TEXT(MONTH(G2685),"00") &amp; "-" &amp; TEXT(YEAR(G2685),"0000")</f>
        <v>04-2019</v>
      </c>
      <c r="I2685" s="7" t="str">
        <f t="shared" ref="I2685" ca="1" si="605">C2685 &amp; ": " &amp; A2685 &amp; "-" &amp; D2685 &amp; "-" &amp; H2685</f>
        <v>Wall Street Journal: Nomura-CPI YoY-04-2019</v>
      </c>
      <c r="J2685" s="4" t="str">
        <f t="shared" ref="J2685" ca="1" si="606">D2685 &amp; "-" &amp; A2685 &amp; ":" &amp; TEXT(MONTH(G2685),"00") &amp; "-" &amp; TEXT(YEAR(G2685),"0000")</f>
        <v>CPI YoY-Nomura:04-2019</v>
      </c>
      <c r="K2685" t="s">
        <v>196</v>
      </c>
      <c r="CK2685">
        <v>2.1</v>
      </c>
      <c r="CM2685">
        <v>2.2999999999999998</v>
      </c>
      <c r="CO2685">
        <v>2.2000000000000002</v>
      </c>
      <c r="CQ2685">
        <v>2.2999999999999998</v>
      </c>
    </row>
    <row r="2686" spans="1:99" x14ac:dyDescent="0.55000000000000004">
      <c r="A2686" s="4" t="str">
        <f t="shared" ref="A2686:A2749" ca="1" si="607">IF(ISERROR(IF(C2686="GIOA",INDEX(List_AnonymousForecasters,MATCH(LEFT(K2686,FIND(":",K2686,1)-1),List_IndividualForecasters,0),1),INDEX(List_FirmNamesOmega,MATCH(LEFT(K2686,FIND(":",K2686,1)-1),List_FirmNamesAlpha,0),1))),LEFT(K2686,FIND(":",K2686,1)-1),IF(C2686="GIOA",INDEX(List_AnonymousForecasters,MATCH(LEFT(K2686,FIND(":",K2686,1)-1),List_IndividualForecasters,0),1),INDEX(List_FirmNamesOmega,MATCH(LEFT(K2686,FIND(":",K2686,1)-1),List_FirmNamesAlpha,0),1)))</f>
        <v>Bank of the West</v>
      </c>
      <c r="B2686" s="4" t="str">
        <f t="shared" ref="B2686:B2749" si="608">MID(K2686,FIND(":",K2686,1)+2,LEN(K2686)-FIND(":",K2686,1))</f>
        <v>Scott Anderson</v>
      </c>
      <c r="C2686" s="4" t="s">
        <v>246</v>
      </c>
      <c r="D2686" s="4" t="s">
        <v>195</v>
      </c>
      <c r="E2686" s="4" t="str">
        <f>IF(COUNTIF($E$2:E2685,"Begin: " &amp; C2686 &amp; "-" &amp; D2686 &amp; "-" &amp; H2686)=0,"Begin: " &amp; C2686 &amp; "-" &amp; D2686 &amp; "-" &amp; H2686,IF((C2686 &amp; "-" &amp; D2686 &amp; "-" &amp; H2686)&lt;&gt;(C2687 &amp; "-" &amp; D2687 &amp; "-" &amp; H2687),"End: " &amp; C2686 &amp; "-" &amp; D2686 &amp; "-" &amp; H2686,""))</f>
        <v/>
      </c>
      <c r="F2686" s="4" t="str">
        <f t="shared" ref="F2686:F2749" si="609">C2686 &amp; "-" &amp; D2686 &amp; "-" &amp; H2686</f>
        <v>Wall Street Journal-CPI YoY-04-2019</v>
      </c>
      <c r="G2686" s="7">
        <v>43565</v>
      </c>
      <c r="H2686" s="7" t="str">
        <f t="shared" ref="H2686:H2749" si="610">TEXT(MONTH(G2686),"00") &amp; "-" &amp; TEXT(YEAR(G2686),"0000")</f>
        <v>04-2019</v>
      </c>
      <c r="I2686" s="7" t="str">
        <f t="shared" ref="I2686:I2749" ca="1" si="611">C2686 &amp; ": " &amp; A2686 &amp; "-" &amp; D2686 &amp; "-" &amp; H2686</f>
        <v>Wall Street Journal: Bank of the West-CPI YoY-04-2019</v>
      </c>
      <c r="J2686" s="4" t="str">
        <f t="shared" ref="J2686:J2749" ca="1" si="612">D2686 &amp; "-" &amp; A2686 &amp; ":" &amp; TEXT(MONTH(G2686),"00") &amp; "-" &amp; TEXT(YEAR(G2686),"0000")</f>
        <v>CPI YoY-Bank of the West:04-2019</v>
      </c>
      <c r="K2686" t="s">
        <v>763</v>
      </c>
      <c r="CK2686">
        <v>1.7</v>
      </c>
      <c r="CM2686">
        <v>1.9</v>
      </c>
      <c r="CO2686">
        <v>2</v>
      </c>
      <c r="CQ2686">
        <v>1.7</v>
      </c>
      <c r="CS2686">
        <v>1.9</v>
      </c>
      <c r="CU2686">
        <v>2.2000000000000002</v>
      </c>
    </row>
    <row r="2687" spans="1:99" x14ac:dyDescent="0.55000000000000004">
      <c r="A2687" s="4" t="str">
        <f t="shared" ca="1" si="607"/>
        <v>Capital Economics</v>
      </c>
      <c r="B2687" s="4" t="str">
        <f t="shared" si="608"/>
        <v>Paul Ashworth *</v>
      </c>
      <c r="C2687" s="4" t="s">
        <v>246</v>
      </c>
      <c r="D2687" s="4" t="s">
        <v>195</v>
      </c>
      <c r="E2687" s="4" t="str">
        <f>IF(COUNTIF($E$2:E2686,"Begin: " &amp; C2687 &amp; "-" &amp; D2687 &amp; "-" &amp; H2687)=0,"Begin: " &amp; C2687 &amp; "-" &amp; D2687 &amp; "-" &amp; H2687,IF((C2687 &amp; "-" &amp; D2687 &amp; "-" &amp; H2687)&lt;&gt;(C2688 &amp; "-" &amp; D2688 &amp; "-" &amp; H2688),"End: " &amp; C2687 &amp; "-" &amp; D2687 &amp; "-" &amp; H2687,""))</f>
        <v/>
      </c>
      <c r="F2687" s="4" t="str">
        <f t="shared" si="609"/>
        <v>Wall Street Journal-CPI YoY-04-2019</v>
      </c>
      <c r="G2687" s="7">
        <v>43565</v>
      </c>
      <c r="H2687" s="7" t="str">
        <f t="shared" si="610"/>
        <v>04-2019</v>
      </c>
      <c r="I2687" s="7" t="str">
        <f t="shared" ca="1" si="611"/>
        <v>Wall Street Journal: Capital Economics-CPI YoY-04-2019</v>
      </c>
      <c r="J2687" s="4" t="str">
        <f t="shared" ca="1" si="612"/>
        <v>CPI YoY-Capital Economics:04-2019</v>
      </c>
      <c r="K2687" t="s">
        <v>683</v>
      </c>
    </row>
    <row r="2688" spans="1:99" x14ac:dyDescent="0.55000000000000004">
      <c r="A2688" s="4" t="str">
        <f t="shared" ca="1" si="607"/>
        <v>Deloitte LP</v>
      </c>
      <c r="B2688" s="4" t="str">
        <f t="shared" si="608"/>
        <v>Daniel Bachman</v>
      </c>
      <c r="C2688" s="4" t="s">
        <v>246</v>
      </c>
      <c r="D2688" s="4" t="s">
        <v>195</v>
      </c>
      <c r="E2688" s="4" t="str">
        <f>IF(COUNTIF($E$2:E2687,"Begin: " &amp; C2688 &amp; "-" &amp; D2688 &amp; "-" &amp; H2688)=0,"Begin: " &amp; C2688 &amp; "-" &amp; D2688 &amp; "-" &amp; H2688,IF((C2688 &amp; "-" &amp; D2688 &amp; "-" &amp; H2688)&lt;&gt;(C2689 &amp; "-" &amp; D2689 &amp; "-" &amp; H2689),"End: " &amp; C2688 &amp; "-" &amp; D2688 &amp; "-" &amp; H2688,""))</f>
        <v/>
      </c>
      <c r="F2688" s="4" t="str">
        <f t="shared" si="609"/>
        <v>Wall Street Journal-CPI YoY-04-2019</v>
      </c>
      <c r="G2688" s="7">
        <v>43565</v>
      </c>
      <c r="H2688" s="7" t="str">
        <f t="shared" si="610"/>
        <v>04-2019</v>
      </c>
      <c r="I2688" s="7" t="str">
        <f t="shared" ca="1" si="611"/>
        <v>Wall Street Journal: Deloitte LP-CPI YoY-04-2019</v>
      </c>
      <c r="J2688" s="4" t="str">
        <f t="shared" ca="1" si="612"/>
        <v>CPI YoY-Deloitte LP:04-2019</v>
      </c>
      <c r="K2688" t="s">
        <v>749</v>
      </c>
      <c r="CK2688">
        <v>1.5</v>
      </c>
      <c r="CM2688">
        <v>1.8</v>
      </c>
      <c r="CO2688">
        <v>2</v>
      </c>
      <c r="CQ2688">
        <v>1.8</v>
      </c>
      <c r="CS2688">
        <v>1.8</v>
      </c>
      <c r="CU2688">
        <v>1.9</v>
      </c>
    </row>
    <row r="2689" spans="1:99" x14ac:dyDescent="0.55000000000000004">
      <c r="A2689" s="4" t="str">
        <f t="shared" ca="1" si="607"/>
        <v>Economic Outlook Group</v>
      </c>
      <c r="B2689" s="4" t="str">
        <f t="shared" si="608"/>
        <v>Bernard Baumohl</v>
      </c>
      <c r="C2689" s="4" t="s">
        <v>246</v>
      </c>
      <c r="D2689" s="4" t="s">
        <v>195</v>
      </c>
      <c r="E2689" s="4" t="str">
        <f>IF(COUNTIF($E$2:E2688,"Begin: " &amp; C2689 &amp; "-" &amp; D2689 &amp; "-" &amp; H2689)=0,"Begin: " &amp; C2689 &amp; "-" &amp; D2689 &amp; "-" &amp; H2689,IF((C2689 &amp; "-" &amp; D2689 &amp; "-" &amp; H2689)&lt;&gt;(C2690 &amp; "-" &amp; D2690 &amp; "-" &amp; H2690),"End: " &amp; C2689 &amp; "-" &amp; D2689 &amp; "-" &amp; H2689,""))</f>
        <v/>
      </c>
      <c r="F2689" s="4" t="str">
        <f t="shared" si="609"/>
        <v>Wall Street Journal-CPI YoY-04-2019</v>
      </c>
      <c r="G2689" s="7">
        <v>43565</v>
      </c>
      <c r="H2689" s="7" t="str">
        <f t="shared" si="610"/>
        <v>04-2019</v>
      </c>
      <c r="I2689" s="7" t="str">
        <f t="shared" ca="1" si="611"/>
        <v>Wall Street Journal: Economic Outlook Group-CPI YoY-04-2019</v>
      </c>
      <c r="J2689" s="4" t="str">
        <f t="shared" ca="1" si="612"/>
        <v>CPI YoY-Economic Outlook Group:04-2019</v>
      </c>
      <c r="K2689" t="s">
        <v>426</v>
      </c>
      <c r="CK2689">
        <v>1.8</v>
      </c>
      <c r="CM2689">
        <v>2.9</v>
      </c>
      <c r="CO2689">
        <v>2.6</v>
      </c>
      <c r="CQ2689">
        <v>2.2999999999999998</v>
      </c>
      <c r="CS2689">
        <v>2.1</v>
      </c>
      <c r="CU2689">
        <v>2</v>
      </c>
    </row>
    <row r="2690" spans="1:99" x14ac:dyDescent="0.55000000000000004">
      <c r="A2690" s="4" t="str">
        <f t="shared" ca="1" si="607"/>
        <v>Nationwide Insurance</v>
      </c>
      <c r="B2690" s="4" t="str">
        <f t="shared" si="608"/>
        <v>David Berson</v>
      </c>
      <c r="C2690" s="4" t="s">
        <v>246</v>
      </c>
      <c r="D2690" s="4" t="s">
        <v>195</v>
      </c>
      <c r="E2690" s="4" t="str">
        <f>IF(COUNTIF($E$2:E2689,"Begin: " &amp; C2690 &amp; "-" &amp; D2690 &amp; "-" &amp; H2690)=0,"Begin: " &amp; C2690 &amp; "-" &amp; D2690 &amp; "-" &amp; H2690,IF((C2690 &amp; "-" &amp; D2690 &amp; "-" &amp; H2690)&lt;&gt;(C2691 &amp; "-" &amp; D2691 &amp; "-" &amp; H2691),"End: " &amp; C2690 &amp; "-" &amp; D2690 &amp; "-" &amp; H2690,""))</f>
        <v/>
      </c>
      <c r="F2690" s="4" t="str">
        <f t="shared" si="609"/>
        <v>Wall Street Journal-CPI YoY-04-2019</v>
      </c>
      <c r="G2690" s="7">
        <v>43565</v>
      </c>
      <c r="H2690" s="7" t="str">
        <f t="shared" si="610"/>
        <v>04-2019</v>
      </c>
      <c r="I2690" s="7" t="str">
        <f t="shared" ca="1" si="611"/>
        <v>Wall Street Journal: Nationwide Insurance-CPI YoY-04-2019</v>
      </c>
      <c r="J2690" s="4" t="str">
        <f t="shared" ca="1" si="612"/>
        <v>CPI YoY-Nationwide Insurance:04-2019</v>
      </c>
      <c r="K2690" t="s">
        <v>427</v>
      </c>
      <c r="CK2690">
        <v>1.8</v>
      </c>
      <c r="CM2690">
        <v>2.4</v>
      </c>
      <c r="CO2690">
        <v>2.4</v>
      </c>
      <c r="CQ2690">
        <v>2.5</v>
      </c>
      <c r="CS2690">
        <v>2.6</v>
      </c>
      <c r="CU2690">
        <v>2.7</v>
      </c>
    </row>
    <row r="2691" spans="1:99" x14ac:dyDescent="0.55000000000000004">
      <c r="A2691" s="4" t="str">
        <f t="shared" ca="1" si="607"/>
        <v>Tufts University</v>
      </c>
      <c r="B2691" s="4" t="str">
        <f t="shared" si="608"/>
        <v>Brian Bethune *</v>
      </c>
      <c r="C2691" s="4" t="s">
        <v>246</v>
      </c>
      <c r="D2691" s="4" t="s">
        <v>195</v>
      </c>
      <c r="E2691" s="4" t="str">
        <f>IF(COUNTIF($E$2:E2690,"Begin: " &amp; C2691 &amp; "-" &amp; D2691 &amp; "-" &amp; H2691)=0,"Begin: " &amp; C2691 &amp; "-" &amp; D2691 &amp; "-" &amp; H2691,IF((C2691 &amp; "-" &amp; D2691 &amp; "-" &amp; H2691)&lt;&gt;(C2692 &amp; "-" &amp; D2692 &amp; "-" &amp; H2692),"End: " &amp; C2691 &amp; "-" &amp; D2691 &amp; "-" &amp; H2691,""))</f>
        <v/>
      </c>
      <c r="F2691" s="4" t="str">
        <f t="shared" si="609"/>
        <v>Wall Street Journal-CPI YoY-04-2019</v>
      </c>
      <c r="G2691" s="7">
        <v>43565</v>
      </c>
      <c r="H2691" s="7" t="str">
        <f t="shared" si="610"/>
        <v>04-2019</v>
      </c>
      <c r="I2691" s="7" t="str">
        <f t="shared" ca="1" si="611"/>
        <v>Wall Street Journal: Tufts University-CPI YoY-04-2019</v>
      </c>
      <c r="J2691" s="4" t="str">
        <f t="shared" ca="1" si="612"/>
        <v>CPI YoY-Tufts University:04-2019</v>
      </c>
      <c r="K2691" t="s">
        <v>684</v>
      </c>
    </row>
    <row r="2692" spans="1:99" x14ac:dyDescent="0.55000000000000004">
      <c r="A2692" s="4" t="str">
        <f t="shared" ca="1" si="607"/>
        <v>TS Lombard</v>
      </c>
      <c r="B2692" s="4" t="str">
        <f t="shared" si="608"/>
        <v>Steven Blitz</v>
      </c>
      <c r="C2692" s="4" t="s">
        <v>246</v>
      </c>
      <c r="D2692" s="4" t="s">
        <v>195</v>
      </c>
      <c r="E2692" s="4" t="str">
        <f>IF(COUNTIF($E$2:E2691,"Begin: " &amp; C2692 &amp; "-" &amp; D2692 &amp; "-" &amp; H2692)=0,"Begin: " &amp; C2692 &amp; "-" &amp; D2692 &amp; "-" &amp; H2692,IF((C2692 &amp; "-" &amp; D2692 &amp; "-" &amp; H2692)&lt;&gt;(C2693 &amp; "-" &amp; D2693 &amp; "-" &amp; H2693),"End: " &amp; C2692 &amp; "-" &amp; D2692 &amp; "-" &amp; H2692,""))</f>
        <v/>
      </c>
      <c r="F2692" s="4" t="str">
        <f t="shared" si="609"/>
        <v>Wall Street Journal-CPI YoY-04-2019</v>
      </c>
      <c r="G2692" s="7">
        <v>43565</v>
      </c>
      <c r="H2692" s="7" t="str">
        <f t="shared" si="610"/>
        <v>04-2019</v>
      </c>
      <c r="I2692" s="7" t="str">
        <f t="shared" ca="1" si="611"/>
        <v>Wall Street Journal: TS Lombard-CPI YoY-04-2019</v>
      </c>
      <c r="J2692" s="4" t="str">
        <f t="shared" ca="1" si="612"/>
        <v>CPI YoY-TS Lombard:04-2019</v>
      </c>
      <c r="K2692" t="s">
        <v>768</v>
      </c>
      <c r="CK2692">
        <v>1.8</v>
      </c>
      <c r="CM2692">
        <v>1.5</v>
      </c>
      <c r="CO2692">
        <v>2.5</v>
      </c>
      <c r="CQ2692">
        <v>3</v>
      </c>
      <c r="CS2692">
        <v>2.5</v>
      </c>
      <c r="CU2692">
        <v>2</v>
      </c>
    </row>
    <row r="2693" spans="1:99" x14ac:dyDescent="0.55000000000000004">
      <c r="A2693" s="4" t="str">
        <f t="shared" ca="1" si="607"/>
        <v>Standard and Poor's</v>
      </c>
      <c r="B2693" s="4" t="str">
        <f t="shared" si="608"/>
        <v>Beth Ann Bovino</v>
      </c>
      <c r="C2693" s="4" t="s">
        <v>246</v>
      </c>
      <c r="D2693" s="4" t="s">
        <v>195</v>
      </c>
      <c r="E2693" s="4" t="str">
        <f>IF(COUNTIF($E$2:E2692,"Begin: " &amp; C2693 &amp; "-" &amp; D2693 &amp; "-" &amp; H2693)=0,"Begin: " &amp; C2693 &amp; "-" &amp; D2693 &amp; "-" &amp; H2693,IF((C2693 &amp; "-" &amp; D2693 &amp; "-" &amp; H2693)&lt;&gt;(C2694 &amp; "-" &amp; D2694 &amp; "-" &amp; H2694),"End: " &amp; C2693 &amp; "-" &amp; D2693 &amp; "-" &amp; H2693,""))</f>
        <v/>
      </c>
      <c r="F2693" s="4" t="str">
        <f t="shared" si="609"/>
        <v>Wall Street Journal-CPI YoY-04-2019</v>
      </c>
      <c r="G2693" s="7">
        <v>43565</v>
      </c>
      <c r="H2693" s="7" t="str">
        <f t="shared" si="610"/>
        <v>04-2019</v>
      </c>
      <c r="I2693" s="7" t="str">
        <f t="shared" ca="1" si="611"/>
        <v>Wall Street Journal: Standard and Poor's-CPI YoY-04-2019</v>
      </c>
      <c r="J2693" s="4" t="str">
        <f t="shared" ca="1" si="612"/>
        <v>CPI YoY-Standard and Poor's:04-2019</v>
      </c>
      <c r="K2693" t="s">
        <v>199</v>
      </c>
      <c r="CK2693">
        <v>1.7</v>
      </c>
      <c r="CM2693">
        <v>1.9</v>
      </c>
      <c r="CO2693">
        <v>2.2000000000000002</v>
      </c>
      <c r="CQ2693">
        <v>2.2999999999999998</v>
      </c>
      <c r="CS2693">
        <v>2.2000000000000002</v>
      </c>
      <c r="CU2693">
        <v>2.1</v>
      </c>
    </row>
    <row r="2694" spans="1:99" x14ac:dyDescent="0.55000000000000004">
      <c r="A2694" s="4" t="str">
        <f t="shared" ca="1" si="607"/>
        <v>Wells Fargo &amp; Co.</v>
      </c>
      <c r="B2694" s="4" t="str">
        <f t="shared" si="608"/>
        <v>Jay Bryson</v>
      </c>
      <c r="C2694" s="4" t="s">
        <v>246</v>
      </c>
      <c r="D2694" s="4" t="s">
        <v>195</v>
      </c>
      <c r="E2694" s="4" t="str">
        <f>IF(COUNTIF($E$2:E2693,"Begin: " &amp; C2694 &amp; "-" &amp; D2694 &amp; "-" &amp; H2694)=0,"Begin: " &amp; C2694 &amp; "-" &amp; D2694 &amp; "-" &amp; H2694,IF((C2694 &amp; "-" &amp; D2694 &amp; "-" &amp; H2694)&lt;&gt;(C2695 &amp; "-" &amp; D2695 &amp; "-" &amp; H2695),"End: " &amp; C2694 &amp; "-" &amp; D2694 &amp; "-" &amp; H2694,""))</f>
        <v/>
      </c>
      <c r="F2694" s="4" t="str">
        <f t="shared" si="609"/>
        <v>Wall Street Journal-CPI YoY-04-2019</v>
      </c>
      <c r="G2694" s="7">
        <v>43565</v>
      </c>
      <c r="H2694" s="7" t="str">
        <f t="shared" si="610"/>
        <v>04-2019</v>
      </c>
      <c r="I2694" s="7" t="str">
        <f t="shared" ca="1" si="611"/>
        <v>Wall Street Journal: Wells Fargo &amp; Co.-CPI YoY-04-2019</v>
      </c>
      <c r="J2694" s="4" t="str">
        <f t="shared" ca="1" si="612"/>
        <v>CPI YoY-Wells Fargo &amp; Co.:04-2019</v>
      </c>
      <c r="K2694" t="s">
        <v>786</v>
      </c>
      <c r="CK2694">
        <v>1.8</v>
      </c>
      <c r="CM2694">
        <v>2.1</v>
      </c>
      <c r="CO2694">
        <v>2.2999999999999998</v>
      </c>
      <c r="CQ2694">
        <v>2.2000000000000002</v>
      </c>
    </row>
    <row r="2695" spans="1:99" x14ac:dyDescent="0.55000000000000004">
      <c r="A2695" s="4" t="str">
        <f t="shared" ca="1" si="607"/>
        <v>Credit Agricole CIB</v>
      </c>
      <c r="B2695" s="4" t="str">
        <f t="shared" si="608"/>
        <v>Michael Carey</v>
      </c>
      <c r="C2695" s="4" t="s">
        <v>246</v>
      </c>
      <c r="D2695" s="4" t="s">
        <v>195</v>
      </c>
      <c r="E2695" s="4" t="str">
        <f>IF(COUNTIF($E$2:E2694,"Begin: " &amp; C2695 &amp; "-" &amp; D2695 &amp; "-" &amp; H2695)=0,"Begin: " &amp; C2695 &amp; "-" &amp; D2695 &amp; "-" &amp; H2695,IF((C2695 &amp; "-" &amp; D2695 &amp; "-" &amp; H2695)&lt;&gt;(C2696 &amp; "-" &amp; D2696 &amp; "-" &amp; H2696),"End: " &amp; C2695 &amp; "-" &amp; D2695 &amp; "-" &amp; H2695,""))</f>
        <v/>
      </c>
      <c r="F2695" s="4" t="str">
        <f t="shared" si="609"/>
        <v>Wall Street Journal-CPI YoY-04-2019</v>
      </c>
      <c r="G2695" s="7">
        <v>43565</v>
      </c>
      <c r="H2695" s="7" t="str">
        <f t="shared" si="610"/>
        <v>04-2019</v>
      </c>
      <c r="I2695" s="7" t="str">
        <f t="shared" ca="1" si="611"/>
        <v>Wall Street Journal: Credit Agricole CIB-CPI YoY-04-2019</v>
      </c>
      <c r="J2695" s="4" t="str">
        <f t="shared" ca="1" si="612"/>
        <v>CPI YoY-Credit Agricole CIB:04-2019</v>
      </c>
      <c r="K2695" t="s">
        <v>200</v>
      </c>
      <c r="CK2695">
        <v>1.5</v>
      </c>
      <c r="CM2695">
        <v>2.1</v>
      </c>
      <c r="CO2695">
        <v>1.9</v>
      </c>
      <c r="CQ2695">
        <v>1.7</v>
      </c>
    </row>
    <row r="2696" spans="1:99" x14ac:dyDescent="0.55000000000000004">
      <c r="A2696" s="4" t="str">
        <f t="shared" ca="1" si="607"/>
        <v>Econoclast</v>
      </c>
      <c r="B2696" s="4" t="str">
        <f t="shared" si="608"/>
        <v>Mike Cosgrove</v>
      </c>
      <c r="C2696" s="4" t="s">
        <v>246</v>
      </c>
      <c r="D2696" s="4" t="s">
        <v>195</v>
      </c>
      <c r="E2696" s="4" t="str">
        <f>IF(COUNTIF($E$2:E2695,"Begin: " &amp; C2696 &amp; "-" &amp; D2696 &amp; "-" &amp; H2696)=0,"Begin: " &amp; C2696 &amp; "-" &amp; D2696 &amp; "-" &amp; H2696,IF((C2696 &amp; "-" &amp; D2696 &amp; "-" &amp; H2696)&lt;&gt;(C2697 &amp; "-" &amp; D2697 &amp; "-" &amp; H2697),"End: " &amp; C2696 &amp; "-" &amp; D2696 &amp; "-" &amp; H2696,""))</f>
        <v/>
      </c>
      <c r="F2696" s="4" t="str">
        <f t="shared" si="609"/>
        <v>Wall Street Journal-CPI YoY-04-2019</v>
      </c>
      <c r="G2696" s="7">
        <v>43565</v>
      </c>
      <c r="H2696" s="7" t="str">
        <f t="shared" si="610"/>
        <v>04-2019</v>
      </c>
      <c r="I2696" s="7" t="str">
        <f t="shared" ca="1" si="611"/>
        <v>Wall Street Journal: Econoclast-CPI YoY-04-2019</v>
      </c>
      <c r="J2696" s="4" t="str">
        <f t="shared" ca="1" si="612"/>
        <v>CPI YoY-Econoclast:04-2019</v>
      </c>
      <c r="K2696" t="s">
        <v>203</v>
      </c>
      <c r="CK2696">
        <v>1.9</v>
      </c>
      <c r="CM2696">
        <v>2</v>
      </c>
      <c r="CO2696">
        <v>2</v>
      </c>
      <c r="CQ2696">
        <v>2</v>
      </c>
      <c r="CS2696">
        <v>1.8</v>
      </c>
      <c r="CU2696">
        <v>1.8</v>
      </c>
    </row>
    <row r="2697" spans="1:99" x14ac:dyDescent="0.55000000000000004">
      <c r="A2697" s="4" t="str">
        <f t="shared" ca="1" si="607"/>
        <v>Pictet Wealth Management</v>
      </c>
      <c r="B2697" s="4" t="str">
        <f t="shared" si="608"/>
        <v>Thomas Costerg</v>
      </c>
      <c r="C2697" s="4" t="s">
        <v>246</v>
      </c>
      <c r="D2697" s="4" t="s">
        <v>195</v>
      </c>
      <c r="E2697" s="4" t="str">
        <f>IF(COUNTIF($E$2:E2696,"Begin: " &amp; C2697 &amp; "-" &amp; D2697 &amp; "-" &amp; H2697)=0,"Begin: " &amp; C2697 &amp; "-" &amp; D2697 &amp; "-" &amp; H2697,IF((C2697 &amp; "-" &amp; D2697 &amp; "-" &amp; H2697)&lt;&gt;(C2698 &amp; "-" &amp; D2698 &amp; "-" &amp; H2698),"End: " &amp; C2697 &amp; "-" &amp; D2697 &amp; "-" &amp; H2697,""))</f>
        <v/>
      </c>
      <c r="F2697" s="4" t="str">
        <f t="shared" si="609"/>
        <v>Wall Street Journal-CPI YoY-04-2019</v>
      </c>
      <c r="G2697" s="7">
        <v>43565</v>
      </c>
      <c r="H2697" s="7" t="str">
        <f t="shared" si="610"/>
        <v>04-2019</v>
      </c>
      <c r="I2697" s="7" t="str">
        <f t="shared" ca="1" si="611"/>
        <v>Wall Street Journal: Pictet Wealth Management-CPI YoY-04-2019</v>
      </c>
      <c r="J2697" s="4" t="str">
        <f t="shared" ca="1" si="612"/>
        <v>CPI YoY-Pictet Wealth Management:04-2019</v>
      </c>
      <c r="K2697" t="s">
        <v>773</v>
      </c>
    </row>
    <row r="2698" spans="1:99" x14ac:dyDescent="0.55000000000000004">
      <c r="A2698" s="4" t="str">
        <f t="shared" ca="1" si="607"/>
        <v>Wrightson ICAP</v>
      </c>
      <c r="B2698" s="4" t="str">
        <f t="shared" si="608"/>
        <v>Lou Crandall</v>
      </c>
      <c r="C2698" s="4" t="s">
        <v>246</v>
      </c>
      <c r="D2698" s="4" t="s">
        <v>195</v>
      </c>
      <c r="E2698" s="4" t="str">
        <f>IF(COUNTIF($E$2:E2697,"Begin: " &amp; C2698 &amp; "-" &amp; D2698 &amp; "-" &amp; H2698)=0,"Begin: " &amp; C2698 &amp; "-" &amp; D2698 &amp; "-" &amp; H2698,IF((C2698 &amp; "-" &amp; D2698 &amp; "-" &amp; H2698)&lt;&gt;(C2699 &amp; "-" &amp; D2699 &amp; "-" &amp; H2699),"End: " &amp; C2698 &amp; "-" &amp; D2698 &amp; "-" &amp; H2698,""))</f>
        <v/>
      </c>
      <c r="F2698" s="4" t="str">
        <f t="shared" si="609"/>
        <v>Wall Street Journal-CPI YoY-04-2019</v>
      </c>
      <c r="G2698" s="7">
        <v>43565</v>
      </c>
      <c r="H2698" s="7" t="str">
        <f t="shared" si="610"/>
        <v>04-2019</v>
      </c>
      <c r="I2698" s="7" t="str">
        <f t="shared" ca="1" si="611"/>
        <v>Wall Street Journal: Wrightson ICAP-CPI YoY-04-2019</v>
      </c>
      <c r="J2698" s="4" t="str">
        <f t="shared" ca="1" si="612"/>
        <v>CPI YoY-Wrightson ICAP:04-2019</v>
      </c>
      <c r="K2698" t="s">
        <v>204</v>
      </c>
      <c r="CK2698">
        <v>1.9</v>
      </c>
      <c r="CM2698">
        <v>2.6</v>
      </c>
      <c r="CO2698">
        <v>2.6</v>
      </c>
      <c r="CQ2698">
        <v>2.4</v>
      </c>
      <c r="CS2698">
        <v>2.4</v>
      </c>
      <c r="CU2698">
        <v>2.5</v>
      </c>
    </row>
    <row r="2699" spans="1:99" x14ac:dyDescent="0.55000000000000004">
      <c r="A2699" s="4" t="str">
        <f t="shared" ca="1" si="607"/>
        <v>Independent Consultant</v>
      </c>
      <c r="B2699" s="4" t="str">
        <f t="shared" si="608"/>
        <v>Amy Crews Cutts</v>
      </c>
      <c r="C2699" s="4" t="s">
        <v>246</v>
      </c>
      <c r="D2699" s="4" t="s">
        <v>195</v>
      </c>
      <c r="E2699" s="4" t="str">
        <f>IF(COUNTIF($E$2:E2698,"Begin: " &amp; C2699 &amp; "-" &amp; D2699 &amp; "-" &amp; H2699)=0,"Begin: " &amp; C2699 &amp; "-" &amp; D2699 &amp; "-" &amp; H2699,IF((C2699 &amp; "-" &amp; D2699 &amp; "-" &amp; H2699)&lt;&gt;(C2700 &amp; "-" &amp; D2700 &amp; "-" &amp; H2700),"End: " &amp; C2699 &amp; "-" &amp; D2699 &amp; "-" &amp; H2699,""))</f>
        <v/>
      </c>
      <c r="F2699" s="4" t="str">
        <f t="shared" si="609"/>
        <v>Wall Street Journal-CPI YoY-04-2019</v>
      </c>
      <c r="G2699" s="7">
        <v>43565</v>
      </c>
      <c r="H2699" s="7" t="str">
        <f t="shared" si="610"/>
        <v>04-2019</v>
      </c>
      <c r="I2699" s="7" t="str">
        <f t="shared" ca="1" si="611"/>
        <v>Wall Street Journal: Independent Consultant-CPI YoY-04-2019</v>
      </c>
      <c r="J2699" s="4" t="str">
        <f t="shared" ca="1" si="612"/>
        <v>CPI YoY-Independent Consultant:04-2019</v>
      </c>
      <c r="K2699" t="s">
        <v>805</v>
      </c>
      <c r="CK2699">
        <v>1.9</v>
      </c>
      <c r="CM2699">
        <v>1.9</v>
      </c>
      <c r="CO2699">
        <v>1.9</v>
      </c>
      <c r="CQ2699">
        <v>1.8</v>
      </c>
      <c r="CS2699">
        <v>1.8</v>
      </c>
      <c r="CU2699">
        <v>1.9</v>
      </c>
    </row>
    <row r="2700" spans="1:99" x14ac:dyDescent="0.55000000000000004">
      <c r="A2700" s="4" t="str">
        <f t="shared" ca="1" si="607"/>
        <v>Oxford Economics</v>
      </c>
      <c r="B2700" s="4" t="str">
        <f t="shared" si="608"/>
        <v>Greg Daco</v>
      </c>
      <c r="C2700" s="4" t="s">
        <v>246</v>
      </c>
      <c r="D2700" s="4" t="s">
        <v>195</v>
      </c>
      <c r="E2700" s="4" t="str">
        <f>IF(COUNTIF($E$2:E2699,"Begin: " &amp; C2700 &amp; "-" &amp; D2700 &amp; "-" &amp; H2700)=0,"Begin: " &amp; C2700 &amp; "-" &amp; D2700 &amp; "-" &amp; H2700,IF((C2700 &amp; "-" &amp; D2700 &amp; "-" &amp; H2700)&lt;&gt;(C2701 &amp; "-" &amp; D2701 &amp; "-" &amp; H2701),"End: " &amp; C2700 &amp; "-" &amp; D2700 &amp; "-" &amp; H2700,""))</f>
        <v/>
      </c>
      <c r="F2700" s="4" t="str">
        <f t="shared" si="609"/>
        <v>Wall Street Journal-CPI YoY-04-2019</v>
      </c>
      <c r="G2700" s="7">
        <v>43565</v>
      </c>
      <c r="H2700" s="7" t="str">
        <f t="shared" si="610"/>
        <v>04-2019</v>
      </c>
      <c r="I2700" s="7" t="str">
        <f t="shared" ca="1" si="611"/>
        <v>Wall Street Journal: Oxford Economics-CPI YoY-04-2019</v>
      </c>
      <c r="J2700" s="4" t="str">
        <f t="shared" ca="1" si="612"/>
        <v>CPI YoY-Oxford Economics:04-2019</v>
      </c>
      <c r="K2700" t="s">
        <v>429</v>
      </c>
      <c r="CK2700">
        <v>1.7</v>
      </c>
      <c r="CM2700">
        <v>1.8</v>
      </c>
      <c r="CO2700">
        <v>1.9</v>
      </c>
      <c r="CQ2700">
        <v>1.9</v>
      </c>
      <c r="CS2700">
        <v>2</v>
      </c>
      <c r="CU2700">
        <v>2</v>
      </c>
    </row>
    <row r="2701" spans="1:99" x14ac:dyDescent="0.55000000000000004">
      <c r="A2701" s="4" t="str">
        <f t="shared" ca="1" si="607"/>
        <v>Georgia State University</v>
      </c>
      <c r="B2701" s="4" t="str">
        <f t="shared" si="608"/>
        <v>Rajeev Dhawan</v>
      </c>
      <c r="C2701" s="4" t="s">
        <v>246</v>
      </c>
      <c r="D2701" s="4" t="s">
        <v>195</v>
      </c>
      <c r="E2701" s="4" t="str">
        <f>IF(COUNTIF($E$2:E2700,"Begin: " &amp; C2701 &amp; "-" &amp; D2701 &amp; "-" &amp; H2701)=0,"Begin: " &amp; C2701 &amp; "-" &amp; D2701 &amp; "-" &amp; H2701,IF((C2701 &amp; "-" &amp; D2701 &amp; "-" &amp; H2701)&lt;&gt;(C2702 &amp; "-" &amp; D2702 &amp; "-" &amp; H2702),"End: " &amp; C2701 &amp; "-" &amp; D2701 &amp; "-" &amp; H2701,""))</f>
        <v/>
      </c>
      <c r="F2701" s="4" t="str">
        <f t="shared" si="609"/>
        <v>Wall Street Journal-CPI YoY-04-2019</v>
      </c>
      <c r="G2701" s="7">
        <v>43565</v>
      </c>
      <c r="H2701" s="7" t="str">
        <f t="shared" si="610"/>
        <v>04-2019</v>
      </c>
      <c r="I2701" s="7" t="str">
        <f t="shared" ca="1" si="611"/>
        <v>Wall Street Journal: Georgia State University-CPI YoY-04-2019</v>
      </c>
      <c r="J2701" s="4" t="str">
        <f t="shared" ca="1" si="612"/>
        <v>CPI YoY-Georgia State University:04-2019</v>
      </c>
      <c r="K2701" t="s">
        <v>430</v>
      </c>
      <c r="CK2701">
        <v>1.9</v>
      </c>
      <c r="CM2701">
        <v>2.1</v>
      </c>
      <c r="CO2701">
        <v>2</v>
      </c>
      <c r="CQ2701">
        <v>1.6</v>
      </c>
      <c r="CS2701">
        <v>1.8</v>
      </c>
      <c r="CU2701">
        <v>2</v>
      </c>
    </row>
    <row r="2702" spans="1:99" x14ac:dyDescent="0.55000000000000004">
      <c r="A2702" s="4" t="str">
        <f t="shared" ca="1" si="607"/>
        <v>National Association of Home Builders</v>
      </c>
      <c r="B2702" s="4" t="str">
        <f t="shared" si="608"/>
        <v>Robert Dietz</v>
      </c>
      <c r="C2702" s="4" t="s">
        <v>246</v>
      </c>
      <c r="D2702" s="4" t="s">
        <v>195</v>
      </c>
      <c r="E2702" s="4" t="str">
        <f>IF(COUNTIF($E$2:E2701,"Begin: " &amp; C2702 &amp; "-" &amp; D2702 &amp; "-" &amp; H2702)=0,"Begin: " &amp; C2702 &amp; "-" &amp; D2702 &amp; "-" &amp; H2702,IF((C2702 &amp; "-" &amp; D2702 &amp; "-" &amp; H2702)&lt;&gt;(C2703 &amp; "-" &amp; D2703 &amp; "-" &amp; H2703),"End: " &amp; C2702 &amp; "-" &amp; D2702 &amp; "-" &amp; H2702,""))</f>
        <v/>
      </c>
      <c r="F2702" s="4" t="str">
        <f t="shared" si="609"/>
        <v>Wall Street Journal-CPI YoY-04-2019</v>
      </c>
      <c r="G2702" s="7">
        <v>43565</v>
      </c>
      <c r="H2702" s="7" t="str">
        <f t="shared" si="610"/>
        <v>04-2019</v>
      </c>
      <c r="I2702" s="7" t="str">
        <f t="shared" ca="1" si="611"/>
        <v>Wall Street Journal: National Association of Home Builders-CPI YoY-04-2019</v>
      </c>
      <c r="J2702" s="4" t="str">
        <f t="shared" ca="1" si="612"/>
        <v>CPI YoY-National Association of Home Builders:04-2019</v>
      </c>
      <c r="K2702" t="s">
        <v>754</v>
      </c>
      <c r="CK2702">
        <v>2.1</v>
      </c>
      <c r="CM2702">
        <v>2.2000000000000002</v>
      </c>
      <c r="CO2702">
        <v>2.2000000000000002</v>
      </c>
      <c r="CQ2702">
        <v>2.2000000000000002</v>
      </c>
      <c r="CS2702">
        <v>2.1</v>
      </c>
      <c r="CU2702">
        <v>2.1</v>
      </c>
    </row>
    <row r="2703" spans="1:99" x14ac:dyDescent="0.55000000000000004">
      <c r="A2703" s="4" t="str">
        <f t="shared" ca="1" si="607"/>
        <v>Fannie Mae</v>
      </c>
      <c r="B2703" s="4" t="str">
        <f t="shared" si="608"/>
        <v>Douglas Duncan</v>
      </c>
      <c r="C2703" s="4" t="s">
        <v>246</v>
      </c>
      <c r="D2703" s="4" t="s">
        <v>195</v>
      </c>
      <c r="E2703" s="4" t="str">
        <f>IF(COUNTIF($E$2:E2702,"Begin: " &amp; C2703 &amp; "-" &amp; D2703 &amp; "-" &amp; H2703)=0,"Begin: " &amp; C2703 &amp; "-" &amp; D2703 &amp; "-" &amp; H2703,IF((C2703 &amp; "-" &amp; D2703 &amp; "-" &amp; H2703)&lt;&gt;(C2704 &amp; "-" &amp; D2704 &amp; "-" &amp; H2704),"End: " &amp; C2703 &amp; "-" &amp; D2703 &amp; "-" &amp; H2703,""))</f>
        <v/>
      </c>
      <c r="F2703" s="4" t="str">
        <f t="shared" si="609"/>
        <v>Wall Street Journal-CPI YoY-04-2019</v>
      </c>
      <c r="G2703" s="7">
        <v>43565</v>
      </c>
      <c r="H2703" s="7" t="str">
        <f t="shared" si="610"/>
        <v>04-2019</v>
      </c>
      <c r="I2703" s="7" t="str">
        <f t="shared" ca="1" si="611"/>
        <v>Wall Street Journal: Fannie Mae-CPI YoY-04-2019</v>
      </c>
      <c r="J2703" s="4" t="str">
        <f t="shared" ca="1" si="612"/>
        <v>CPI YoY-Fannie Mae:04-2019</v>
      </c>
      <c r="K2703" t="s">
        <v>206</v>
      </c>
      <c r="CK2703">
        <v>1.9</v>
      </c>
      <c r="CM2703">
        <v>2.2000000000000002</v>
      </c>
      <c r="CO2703">
        <v>2.1</v>
      </c>
      <c r="CQ2703">
        <v>2.1</v>
      </c>
      <c r="CS2703">
        <v>2.5</v>
      </c>
      <c r="CU2703">
        <v>2.1</v>
      </c>
    </row>
    <row r="2704" spans="1:99" x14ac:dyDescent="0.55000000000000004">
      <c r="A2704" s="4" t="str">
        <f t="shared" ca="1" si="607"/>
        <v>Comerica Bank</v>
      </c>
      <c r="B2704" s="4" t="str">
        <f t="shared" si="608"/>
        <v>Robert Dye</v>
      </c>
      <c r="C2704" s="4" t="s">
        <v>246</v>
      </c>
      <c r="D2704" s="4" t="s">
        <v>195</v>
      </c>
      <c r="E2704" s="4" t="str">
        <f>IF(COUNTIF($E$2:E2703,"Begin: " &amp; C2704 &amp; "-" &amp; D2704 &amp; "-" &amp; H2704)=0,"Begin: " &amp; C2704 &amp; "-" &amp; D2704 &amp; "-" &amp; H2704,IF((C2704 &amp; "-" &amp; D2704 &amp; "-" &amp; H2704)&lt;&gt;(C2705 &amp; "-" &amp; D2705 &amp; "-" &amp; H2705),"End: " &amp; C2704 &amp; "-" &amp; D2704 &amp; "-" &amp; H2704,""))</f>
        <v/>
      </c>
      <c r="F2704" s="4" t="str">
        <f t="shared" si="609"/>
        <v>Wall Street Journal-CPI YoY-04-2019</v>
      </c>
      <c r="G2704" s="7">
        <v>43565</v>
      </c>
      <c r="H2704" s="7" t="str">
        <f t="shared" si="610"/>
        <v>04-2019</v>
      </c>
      <c r="I2704" s="7" t="str">
        <f t="shared" ca="1" si="611"/>
        <v>Wall Street Journal: Comerica Bank-CPI YoY-04-2019</v>
      </c>
      <c r="J2704" s="4" t="str">
        <f t="shared" ca="1" si="612"/>
        <v>CPI YoY-Comerica Bank:04-2019</v>
      </c>
      <c r="K2704" t="s">
        <v>207</v>
      </c>
      <c r="CK2704">
        <v>2</v>
      </c>
      <c r="CM2704">
        <v>2</v>
      </c>
      <c r="CO2704">
        <v>2</v>
      </c>
      <c r="CQ2704">
        <v>2</v>
      </c>
      <c r="CS2704">
        <v>2</v>
      </c>
      <c r="CU2704">
        <v>2</v>
      </c>
    </row>
    <row r="2705" spans="1:99" x14ac:dyDescent="0.55000000000000004">
      <c r="A2705" s="4" t="str">
        <f t="shared" ca="1" si="607"/>
        <v>PNC Financial Services Group</v>
      </c>
      <c r="B2705" s="4" t="str">
        <f t="shared" si="608"/>
        <v>Augustine Faucher</v>
      </c>
      <c r="C2705" s="4" t="s">
        <v>246</v>
      </c>
      <c r="D2705" s="4" t="s">
        <v>195</v>
      </c>
      <c r="E2705" s="4" t="str">
        <f>IF(COUNTIF($E$2:E2704,"Begin: " &amp; C2705 &amp; "-" &amp; D2705 &amp; "-" &amp; H2705)=0,"Begin: " &amp; C2705 &amp; "-" &amp; D2705 &amp; "-" &amp; H2705,IF((C2705 &amp; "-" &amp; D2705 &amp; "-" &amp; H2705)&lt;&gt;(C2706 &amp; "-" &amp; D2706 &amp; "-" &amp; H2706),"End: " &amp; C2705 &amp; "-" &amp; D2705 &amp; "-" &amp; H2705,""))</f>
        <v/>
      </c>
      <c r="F2705" s="4" t="str">
        <f t="shared" si="609"/>
        <v>Wall Street Journal-CPI YoY-04-2019</v>
      </c>
      <c r="G2705" s="7">
        <v>43565</v>
      </c>
      <c r="H2705" s="7" t="str">
        <f t="shared" si="610"/>
        <v>04-2019</v>
      </c>
      <c r="I2705" s="7" t="str">
        <f t="shared" ca="1" si="611"/>
        <v>Wall Street Journal: PNC Financial Services Group-CPI YoY-04-2019</v>
      </c>
      <c r="J2705" s="4" t="str">
        <f t="shared" ca="1" si="612"/>
        <v>CPI YoY-PNC Financial Services Group:04-2019</v>
      </c>
      <c r="K2705" t="s">
        <v>769</v>
      </c>
      <c r="CK2705">
        <v>1.7</v>
      </c>
      <c r="CM2705">
        <v>2.2000000000000002</v>
      </c>
      <c r="CO2705">
        <v>2.4</v>
      </c>
      <c r="CQ2705">
        <v>2.2999999999999998</v>
      </c>
      <c r="CS2705">
        <v>2.2999999999999998</v>
      </c>
      <c r="CU2705">
        <v>2.2999999999999998</v>
      </c>
    </row>
    <row r="2706" spans="1:99" x14ac:dyDescent="0.55000000000000004">
      <c r="A2706" s="4" t="str">
        <f t="shared" ca="1" si="607"/>
        <v>California Lutheran University</v>
      </c>
      <c r="B2706" s="4" t="str">
        <f t="shared" si="608"/>
        <v>Matthew Fienup/Dan Hamilton</v>
      </c>
      <c r="C2706" s="4" t="s">
        <v>246</v>
      </c>
      <c r="D2706" s="4" t="s">
        <v>195</v>
      </c>
      <c r="E2706" s="4" t="str">
        <f>IF(COUNTIF($E$2:E2705,"Begin: " &amp; C2706 &amp; "-" &amp; D2706 &amp; "-" &amp; H2706)=0,"Begin: " &amp; C2706 &amp; "-" &amp; D2706 &amp; "-" &amp; H2706,IF((C2706 &amp; "-" &amp; D2706 &amp; "-" &amp; H2706)&lt;&gt;(C2707 &amp; "-" &amp; D2707 &amp; "-" &amp; H2707),"End: " &amp; C2706 &amp; "-" &amp; D2706 &amp; "-" &amp; H2706,""))</f>
        <v/>
      </c>
      <c r="F2706" s="4" t="str">
        <f t="shared" si="609"/>
        <v>Wall Street Journal-CPI YoY-04-2019</v>
      </c>
      <c r="G2706" s="7">
        <v>43565</v>
      </c>
      <c r="H2706" s="7" t="str">
        <f t="shared" si="610"/>
        <v>04-2019</v>
      </c>
      <c r="I2706" s="7" t="str">
        <f t="shared" ca="1" si="611"/>
        <v>Wall Street Journal: California Lutheran University-CPI YoY-04-2019</v>
      </c>
      <c r="J2706" s="4" t="str">
        <f t="shared" ca="1" si="612"/>
        <v>CPI YoY-California Lutheran University:04-2019</v>
      </c>
      <c r="K2706" t="s">
        <v>796</v>
      </c>
      <c r="CK2706">
        <v>1.3</v>
      </c>
      <c r="CM2706">
        <v>2.1</v>
      </c>
      <c r="CO2706">
        <v>2.2000000000000002</v>
      </c>
      <c r="CQ2706">
        <v>2.2000000000000002</v>
      </c>
      <c r="CS2706">
        <v>2.1</v>
      </c>
      <c r="CU2706">
        <v>2.1</v>
      </c>
    </row>
    <row r="2707" spans="1:99" x14ac:dyDescent="0.55000000000000004">
      <c r="A2707" s="4" t="str">
        <f t="shared" ca="1" si="607"/>
        <v>MFR</v>
      </c>
      <c r="B2707" s="4" t="str">
        <f t="shared" si="608"/>
        <v>Maria Fiorini Ramirez/Joshua Shapiro</v>
      </c>
      <c r="C2707" s="4" t="s">
        <v>246</v>
      </c>
      <c r="D2707" s="4" t="s">
        <v>195</v>
      </c>
      <c r="E2707" s="4" t="str">
        <f>IF(COUNTIF($E$2:E2706,"Begin: " &amp; C2707 &amp; "-" &amp; D2707 &amp; "-" &amp; H2707)=0,"Begin: " &amp; C2707 &amp; "-" &amp; D2707 &amp; "-" &amp; H2707,IF((C2707 &amp; "-" &amp; D2707 &amp; "-" &amp; H2707)&lt;&gt;(C2708 &amp; "-" &amp; D2708 &amp; "-" &amp; H2708),"End: " &amp; C2707 &amp; "-" &amp; D2707 &amp; "-" &amp; H2707,""))</f>
        <v/>
      </c>
      <c r="F2707" s="4" t="str">
        <f t="shared" si="609"/>
        <v>Wall Street Journal-CPI YoY-04-2019</v>
      </c>
      <c r="G2707" s="7">
        <v>43565</v>
      </c>
      <c r="H2707" s="7" t="str">
        <f t="shared" si="610"/>
        <v>04-2019</v>
      </c>
      <c r="I2707" s="7" t="str">
        <f t="shared" ca="1" si="611"/>
        <v>Wall Street Journal: MFR-CPI YoY-04-2019</v>
      </c>
      <c r="J2707" s="4" t="str">
        <f t="shared" ca="1" si="612"/>
        <v>CPI YoY-MFR:04-2019</v>
      </c>
      <c r="K2707" t="s">
        <v>208</v>
      </c>
      <c r="CK2707">
        <v>1.5</v>
      </c>
      <c r="CM2707">
        <v>2</v>
      </c>
      <c r="CO2707">
        <v>2.7</v>
      </c>
      <c r="CQ2707">
        <v>2.6</v>
      </c>
    </row>
    <row r="2708" spans="1:99" x14ac:dyDescent="0.55000000000000004">
      <c r="A2708" s="4" t="str">
        <f t="shared" ca="1" si="607"/>
        <v>Chamber of Commerce</v>
      </c>
      <c r="B2708" s="4" t="str">
        <f t="shared" si="608"/>
        <v>J.D. Foster</v>
      </c>
      <c r="C2708" s="4" t="s">
        <v>246</v>
      </c>
      <c r="D2708" s="4" t="s">
        <v>195</v>
      </c>
      <c r="E2708" s="4" t="str">
        <f>IF(COUNTIF($E$2:E2707,"Begin: " &amp; C2708 &amp; "-" &amp; D2708 &amp; "-" &amp; H2708)=0,"Begin: " &amp; C2708 &amp; "-" &amp; D2708 &amp; "-" &amp; H2708,IF((C2708 &amp; "-" &amp; D2708 &amp; "-" &amp; H2708)&lt;&gt;(C2709 &amp; "-" &amp; D2709 &amp; "-" &amp; H2709),"End: " &amp; C2708 &amp; "-" &amp; D2708 &amp; "-" &amp; H2708,""))</f>
        <v/>
      </c>
      <c r="F2708" s="4" t="str">
        <f t="shared" si="609"/>
        <v>Wall Street Journal-CPI YoY-04-2019</v>
      </c>
      <c r="G2708" s="7">
        <v>43565</v>
      </c>
      <c r="H2708" s="7" t="str">
        <f t="shared" si="610"/>
        <v>04-2019</v>
      </c>
      <c r="I2708" s="7" t="str">
        <f t="shared" ca="1" si="611"/>
        <v>Wall Street Journal: Chamber of Commerce-CPI YoY-04-2019</v>
      </c>
      <c r="J2708" s="4" t="str">
        <f t="shared" ca="1" si="612"/>
        <v>CPI YoY-Chamber of Commerce:04-2019</v>
      </c>
      <c r="K2708" t="s">
        <v>766</v>
      </c>
      <c r="CK2708">
        <v>2</v>
      </c>
      <c r="CM2708">
        <v>2.1</v>
      </c>
      <c r="CO2708">
        <v>2.1</v>
      </c>
      <c r="CQ2708">
        <v>2.1</v>
      </c>
    </row>
    <row r="2709" spans="1:99" x14ac:dyDescent="0.55000000000000004">
      <c r="A2709" s="4" t="str">
        <f t="shared" ca="1" si="607"/>
        <v>Mortgage Bankers Association</v>
      </c>
      <c r="B2709" s="4" t="str">
        <f t="shared" si="608"/>
        <v>Mike Fratantoni</v>
      </c>
      <c r="C2709" s="4" t="s">
        <v>246</v>
      </c>
      <c r="D2709" s="4" t="s">
        <v>195</v>
      </c>
      <c r="E2709" s="4" t="str">
        <f>IF(COUNTIF($E$2:E2708,"Begin: " &amp; C2709 &amp; "-" &amp; D2709 &amp; "-" &amp; H2709)=0,"Begin: " &amp; C2709 &amp; "-" &amp; D2709 &amp; "-" &amp; H2709,IF((C2709 &amp; "-" &amp; D2709 &amp; "-" &amp; H2709)&lt;&gt;(C2710 &amp; "-" &amp; D2710 &amp; "-" &amp; H2710),"End: " &amp; C2709 &amp; "-" &amp; D2709 &amp; "-" &amp; H2709,""))</f>
        <v/>
      </c>
      <c r="F2709" s="4" t="str">
        <f t="shared" si="609"/>
        <v>Wall Street Journal-CPI YoY-04-2019</v>
      </c>
      <c r="G2709" s="7">
        <v>43565</v>
      </c>
      <c r="H2709" s="7" t="str">
        <f t="shared" si="610"/>
        <v>04-2019</v>
      </c>
      <c r="I2709" s="7" t="str">
        <f t="shared" ca="1" si="611"/>
        <v>Wall Street Journal: Mortgage Bankers Association-CPI YoY-04-2019</v>
      </c>
      <c r="J2709" s="4" t="str">
        <f t="shared" ca="1" si="612"/>
        <v>CPI YoY-Mortgage Bankers Association:04-2019</v>
      </c>
      <c r="K2709" t="s">
        <v>209</v>
      </c>
      <c r="CK2709">
        <v>1.9</v>
      </c>
      <c r="CM2709">
        <v>2.2000000000000002</v>
      </c>
      <c r="CO2709">
        <v>2</v>
      </c>
      <c r="CQ2709">
        <v>2.2000000000000002</v>
      </c>
      <c r="CS2709">
        <v>2.2000000000000002</v>
      </c>
      <c r="CU2709">
        <v>2.2999999999999998</v>
      </c>
    </row>
    <row r="2710" spans="1:99" x14ac:dyDescent="0.55000000000000004">
      <c r="A2710" s="4" t="str">
        <f t="shared" ca="1" si="607"/>
        <v>Robert Fry Economics LLC</v>
      </c>
      <c r="B2710" s="4" t="str">
        <f t="shared" si="608"/>
        <v>Robert Fry</v>
      </c>
      <c r="C2710" s="4" t="s">
        <v>246</v>
      </c>
      <c r="D2710" s="4" t="s">
        <v>195</v>
      </c>
      <c r="E2710" s="4" t="str">
        <f>IF(COUNTIF($E$2:E2709,"Begin: " &amp; C2710 &amp; "-" &amp; D2710 &amp; "-" &amp; H2710)=0,"Begin: " &amp; C2710 &amp; "-" &amp; D2710 &amp; "-" &amp; H2710,IF((C2710 &amp; "-" &amp; D2710 &amp; "-" &amp; H2710)&lt;&gt;(C2711 &amp; "-" &amp; D2711 &amp; "-" &amp; H2711),"End: " &amp; C2710 &amp; "-" &amp; D2710 &amp; "-" &amp; H2710,""))</f>
        <v/>
      </c>
      <c r="F2710" s="4" t="str">
        <f t="shared" si="609"/>
        <v>Wall Street Journal-CPI YoY-04-2019</v>
      </c>
      <c r="G2710" s="7">
        <v>43565</v>
      </c>
      <c r="H2710" s="7" t="str">
        <f t="shared" si="610"/>
        <v>04-2019</v>
      </c>
      <c r="I2710" s="7" t="str">
        <f t="shared" ca="1" si="611"/>
        <v>Wall Street Journal: Robert Fry Economics LLC-CPI YoY-04-2019</v>
      </c>
      <c r="J2710" s="4" t="str">
        <f t="shared" ca="1" si="612"/>
        <v>CPI YoY-Robert Fry Economics LLC:04-2019</v>
      </c>
      <c r="K2710" t="s">
        <v>764</v>
      </c>
      <c r="CK2710">
        <v>1.6</v>
      </c>
      <c r="CM2710">
        <v>1.9</v>
      </c>
      <c r="CO2710">
        <v>2.2000000000000002</v>
      </c>
      <c r="CQ2710">
        <v>2.2999999999999998</v>
      </c>
      <c r="CS2710">
        <v>2.2999999999999998</v>
      </c>
      <c r="CU2710">
        <v>2.2999999999999998</v>
      </c>
    </row>
    <row r="2711" spans="1:99" x14ac:dyDescent="0.55000000000000004">
      <c r="A2711" s="4" t="str">
        <f t="shared" ca="1" si="607"/>
        <v>Societe Generale</v>
      </c>
      <c r="B2711" s="4" t="str">
        <f t="shared" si="608"/>
        <v>Stephen Gallagher</v>
      </c>
      <c r="C2711" s="4" t="s">
        <v>246</v>
      </c>
      <c r="D2711" s="4" t="s">
        <v>195</v>
      </c>
      <c r="E2711" s="4" t="str">
        <f>IF(COUNTIF($E$2:E2710,"Begin: " &amp; C2711 &amp; "-" &amp; D2711 &amp; "-" &amp; H2711)=0,"Begin: " &amp; C2711 &amp; "-" &amp; D2711 &amp; "-" &amp; H2711,IF((C2711 &amp; "-" &amp; D2711 &amp; "-" &amp; H2711)&lt;&gt;(C2712 &amp; "-" &amp; D2712 &amp; "-" &amp; H2712),"End: " &amp; C2711 &amp; "-" &amp; D2711 &amp; "-" &amp; H2711,""))</f>
        <v/>
      </c>
      <c r="F2711" s="4" t="str">
        <f t="shared" si="609"/>
        <v>Wall Street Journal-CPI YoY-04-2019</v>
      </c>
      <c r="G2711" s="7">
        <v>43565</v>
      </c>
      <c r="H2711" s="7" t="str">
        <f t="shared" si="610"/>
        <v>04-2019</v>
      </c>
      <c r="I2711" s="7" t="str">
        <f t="shared" ca="1" si="611"/>
        <v>Wall Street Journal: Societe Generale-CPI YoY-04-2019</v>
      </c>
      <c r="J2711" s="4" t="str">
        <f t="shared" ca="1" si="612"/>
        <v>CPI YoY-Societe Generale:04-2019</v>
      </c>
      <c r="K2711" t="s">
        <v>657</v>
      </c>
      <c r="CK2711">
        <v>1.6</v>
      </c>
      <c r="CM2711">
        <v>1.6</v>
      </c>
      <c r="CO2711">
        <v>1.5</v>
      </c>
      <c r="CQ2711">
        <v>1.6</v>
      </c>
      <c r="CS2711">
        <v>2</v>
      </c>
      <c r="CU2711">
        <v>1.9</v>
      </c>
    </row>
    <row r="2712" spans="1:99" x14ac:dyDescent="0.55000000000000004">
      <c r="A2712" s="4" t="str">
        <f t="shared" ca="1" si="607"/>
        <v>Barclays</v>
      </c>
      <c r="B2712" s="4" t="str">
        <f t="shared" si="608"/>
        <v>Michael Gapen *</v>
      </c>
      <c r="C2712" s="4" t="s">
        <v>246</v>
      </c>
      <c r="D2712" s="4" t="s">
        <v>195</v>
      </c>
      <c r="E2712" s="4" t="str">
        <f>IF(COUNTIF($E$2:E2711,"Begin: " &amp; C2712 &amp; "-" &amp; D2712 &amp; "-" &amp; H2712)=0,"Begin: " &amp; C2712 &amp; "-" &amp; D2712 &amp; "-" &amp; H2712,IF((C2712 &amp; "-" &amp; D2712 &amp; "-" &amp; H2712)&lt;&gt;(C2713 &amp; "-" &amp; D2713 &amp; "-" &amp; H2713),"End: " &amp; C2712 &amp; "-" &amp; D2712 &amp; "-" &amp; H2712,""))</f>
        <v/>
      </c>
      <c r="F2712" s="4" t="str">
        <f t="shared" si="609"/>
        <v>Wall Street Journal-CPI YoY-04-2019</v>
      </c>
      <c r="G2712" s="7">
        <v>43565</v>
      </c>
      <c r="H2712" s="7" t="str">
        <f t="shared" si="610"/>
        <v>04-2019</v>
      </c>
      <c r="I2712" s="7" t="str">
        <f t="shared" ca="1" si="611"/>
        <v>Wall Street Journal: Barclays-CPI YoY-04-2019</v>
      </c>
      <c r="J2712" s="4" t="str">
        <f t="shared" ca="1" si="612"/>
        <v>CPI YoY-Barclays:04-2019</v>
      </c>
      <c r="K2712" t="s">
        <v>751</v>
      </c>
    </row>
    <row r="2713" spans="1:99" x14ac:dyDescent="0.55000000000000004">
      <c r="A2713" s="4" t="str">
        <f t="shared" ca="1" si="607"/>
        <v>NatWest Markets</v>
      </c>
      <c r="B2713" s="4" t="str">
        <f t="shared" si="608"/>
        <v>Michelle Girard *</v>
      </c>
      <c r="C2713" s="4" t="s">
        <v>246</v>
      </c>
      <c r="D2713" s="4" t="s">
        <v>195</v>
      </c>
      <c r="E2713" s="4" t="str">
        <f>IF(COUNTIF($E$2:E2712,"Begin: " &amp; C2713 &amp; "-" &amp; D2713 &amp; "-" &amp; H2713)=0,"Begin: " &amp; C2713 &amp; "-" &amp; D2713 &amp; "-" &amp; H2713,IF((C2713 &amp; "-" &amp; D2713 &amp; "-" &amp; H2713)&lt;&gt;(C2714 &amp; "-" &amp; D2714 &amp; "-" &amp; H2714),"End: " &amp; C2713 &amp; "-" &amp; D2713 &amp; "-" &amp; H2713,""))</f>
        <v/>
      </c>
      <c r="F2713" s="4" t="str">
        <f t="shared" si="609"/>
        <v>Wall Street Journal-CPI YoY-04-2019</v>
      </c>
      <c r="G2713" s="7">
        <v>43565</v>
      </c>
      <c r="H2713" s="7" t="str">
        <f t="shared" si="610"/>
        <v>04-2019</v>
      </c>
      <c r="I2713" s="7" t="str">
        <f t="shared" ca="1" si="611"/>
        <v>Wall Street Journal: NatWest Markets-CPI YoY-04-2019</v>
      </c>
      <c r="J2713" s="4" t="str">
        <f t="shared" ca="1" si="612"/>
        <v>CPI YoY-NatWest Markets:04-2019</v>
      </c>
      <c r="K2713" t="s">
        <v>806</v>
      </c>
    </row>
    <row r="2714" spans="1:99" x14ac:dyDescent="0.55000000000000004">
      <c r="A2714" s="4" t="str">
        <f t="shared" ca="1" si="607"/>
        <v>BMO Capital</v>
      </c>
      <c r="B2714" s="4" t="str">
        <f t="shared" si="608"/>
        <v>Michael Gregory</v>
      </c>
      <c r="C2714" s="4" t="s">
        <v>246</v>
      </c>
      <c r="D2714" s="4" t="s">
        <v>195</v>
      </c>
      <c r="E2714" s="4" t="str">
        <f>IF(COUNTIF($E$2:E2713,"Begin: " &amp; C2714 &amp; "-" &amp; D2714 &amp; "-" &amp; H2714)=0,"Begin: " &amp; C2714 &amp; "-" &amp; D2714 &amp; "-" &amp; H2714,IF((C2714 &amp; "-" &amp; D2714 &amp; "-" &amp; H2714)&lt;&gt;(C2715 &amp; "-" &amp; D2715 &amp; "-" &amp; H2715),"End: " &amp; C2714 &amp; "-" &amp; D2714 &amp; "-" &amp; H2714,""))</f>
        <v/>
      </c>
      <c r="F2714" s="4" t="str">
        <f t="shared" si="609"/>
        <v>Wall Street Journal-CPI YoY-04-2019</v>
      </c>
      <c r="G2714" s="7">
        <v>43565</v>
      </c>
      <c r="H2714" s="7" t="str">
        <f t="shared" si="610"/>
        <v>04-2019</v>
      </c>
      <c r="I2714" s="7" t="str">
        <f t="shared" ca="1" si="611"/>
        <v>Wall Street Journal: BMO Capital-CPI YoY-04-2019</v>
      </c>
      <c r="J2714" s="4" t="str">
        <f t="shared" ca="1" si="612"/>
        <v>CPI YoY-BMO Capital:04-2019</v>
      </c>
      <c r="K2714" t="s">
        <v>798</v>
      </c>
      <c r="CK2714">
        <v>1.6</v>
      </c>
      <c r="CM2714">
        <v>1.8</v>
      </c>
      <c r="CO2714">
        <v>2</v>
      </c>
      <c r="CQ2714">
        <v>1.9</v>
      </c>
      <c r="CS2714">
        <v>2</v>
      </c>
      <c r="CU2714">
        <v>2</v>
      </c>
    </row>
    <row r="2715" spans="1:99" x14ac:dyDescent="0.55000000000000004">
      <c r="A2715" s="4" t="str">
        <f t="shared" ca="1" si="607"/>
        <v>TD Securities</v>
      </c>
      <c r="B2715" s="4" t="str">
        <f t="shared" si="608"/>
        <v>Michael Hanson</v>
      </c>
      <c r="C2715" s="4" t="s">
        <v>246</v>
      </c>
      <c r="D2715" s="4" t="s">
        <v>195</v>
      </c>
      <c r="E2715" s="4" t="str">
        <f>IF(COUNTIF($E$2:E2714,"Begin: " &amp; C2715 &amp; "-" &amp; D2715 &amp; "-" &amp; H2715)=0,"Begin: " &amp; C2715 &amp; "-" &amp; D2715 &amp; "-" &amp; H2715,IF((C2715 &amp; "-" &amp; D2715 &amp; "-" &amp; H2715)&lt;&gt;(C2716 &amp; "-" &amp; D2716 &amp; "-" &amp; H2716),"End: " &amp; C2715 &amp; "-" &amp; D2715 &amp; "-" &amp; H2715,""))</f>
        <v/>
      </c>
      <c r="F2715" s="4" t="str">
        <f t="shared" si="609"/>
        <v>Wall Street Journal-CPI YoY-04-2019</v>
      </c>
      <c r="G2715" s="7">
        <v>43565</v>
      </c>
      <c r="H2715" s="7" t="str">
        <f t="shared" si="610"/>
        <v>04-2019</v>
      </c>
      <c r="I2715" s="7" t="str">
        <f t="shared" ca="1" si="611"/>
        <v>Wall Street Journal: TD Securities-CPI YoY-04-2019</v>
      </c>
      <c r="J2715" s="4" t="str">
        <f t="shared" ca="1" si="612"/>
        <v>CPI YoY-TD Securities:04-2019</v>
      </c>
      <c r="K2715" t="s">
        <v>799</v>
      </c>
      <c r="CK2715">
        <v>1.9</v>
      </c>
      <c r="CM2715">
        <v>2</v>
      </c>
      <c r="CO2715">
        <v>2.1</v>
      </c>
      <c r="CQ2715">
        <v>2.2000000000000002</v>
      </c>
    </row>
    <row r="2716" spans="1:99" x14ac:dyDescent="0.55000000000000004">
      <c r="A2716" s="4" t="str">
        <f t="shared" ca="1" si="607"/>
        <v>Goldman Sachs</v>
      </c>
      <c r="B2716" s="4" t="str">
        <f t="shared" si="608"/>
        <v>Jan Hatzius</v>
      </c>
      <c r="C2716" s="4" t="s">
        <v>246</v>
      </c>
      <c r="D2716" s="4" t="s">
        <v>195</v>
      </c>
      <c r="E2716" s="4" t="str">
        <f>IF(COUNTIF($E$2:E2715,"Begin: " &amp; C2716 &amp; "-" &amp; D2716 &amp; "-" &amp; H2716)=0,"Begin: " &amp; C2716 &amp; "-" &amp; D2716 &amp; "-" &amp; H2716,IF((C2716 &amp; "-" &amp; D2716 &amp; "-" &amp; H2716)&lt;&gt;(C2717 &amp; "-" &amp; D2717 &amp; "-" &amp; H2717),"End: " &amp; C2716 &amp; "-" &amp; D2716 &amp; "-" &amp; H2716,""))</f>
        <v/>
      </c>
      <c r="F2716" s="4" t="str">
        <f t="shared" si="609"/>
        <v>Wall Street Journal-CPI YoY-04-2019</v>
      </c>
      <c r="G2716" s="7">
        <v>43565</v>
      </c>
      <c r="H2716" s="7" t="str">
        <f t="shared" si="610"/>
        <v>04-2019</v>
      </c>
      <c r="I2716" s="7" t="str">
        <f t="shared" ca="1" si="611"/>
        <v>Wall Street Journal: Goldman Sachs-CPI YoY-04-2019</v>
      </c>
      <c r="J2716" s="4" t="str">
        <f t="shared" ca="1" si="612"/>
        <v>CPI YoY-Goldman Sachs:04-2019</v>
      </c>
      <c r="K2716" t="s">
        <v>213</v>
      </c>
      <c r="CK2716">
        <v>1.9</v>
      </c>
      <c r="CM2716">
        <v>2.2999999999999998</v>
      </c>
      <c r="CO2716">
        <v>2.2000000000000002</v>
      </c>
      <c r="CQ2716">
        <v>2.2000000000000002</v>
      </c>
      <c r="CS2716">
        <v>2.2999999999999998</v>
      </c>
      <c r="CU2716">
        <v>2.2999999999999998</v>
      </c>
    </row>
    <row r="2717" spans="1:99" x14ac:dyDescent="0.55000000000000004">
      <c r="A2717" s="4" t="str">
        <f t="shared" ca="1" si="607"/>
        <v>Scotiabank</v>
      </c>
      <c r="B2717" s="4" t="str">
        <f t="shared" si="608"/>
        <v>Derek Holt *</v>
      </c>
      <c r="C2717" s="4" t="s">
        <v>246</v>
      </c>
      <c r="D2717" s="4" t="s">
        <v>195</v>
      </c>
      <c r="E2717" s="4" t="str">
        <f>IF(COUNTIF($E$2:E2716,"Begin: " &amp; C2717 &amp; "-" &amp; D2717 &amp; "-" &amp; H2717)=0,"Begin: " &amp; C2717 &amp; "-" &amp; D2717 &amp; "-" &amp; H2717,IF((C2717 &amp; "-" &amp; D2717 &amp; "-" &amp; H2717)&lt;&gt;(C2718 &amp; "-" &amp; D2718 &amp; "-" &amp; H2718),"End: " &amp; C2717 &amp; "-" &amp; D2717 &amp; "-" &amp; H2717,""))</f>
        <v/>
      </c>
      <c r="F2717" s="4" t="str">
        <f t="shared" si="609"/>
        <v>Wall Street Journal-CPI YoY-04-2019</v>
      </c>
      <c r="G2717" s="7">
        <v>43565</v>
      </c>
      <c r="H2717" s="7" t="str">
        <f t="shared" si="610"/>
        <v>04-2019</v>
      </c>
      <c r="I2717" s="7" t="str">
        <f t="shared" ca="1" si="611"/>
        <v>Wall Street Journal: Scotiabank-CPI YoY-04-2019</v>
      </c>
      <c r="J2717" s="4" t="str">
        <f t="shared" ca="1" si="612"/>
        <v>CPI YoY-Scotiabank:04-2019</v>
      </c>
      <c r="K2717" t="s">
        <v>676</v>
      </c>
    </row>
    <row r="2718" spans="1:99" x14ac:dyDescent="0.55000000000000004">
      <c r="A2718" s="4" t="str">
        <f t="shared" ca="1" si="607"/>
        <v>KPMG</v>
      </c>
      <c r="B2718" s="4" t="str">
        <f t="shared" si="608"/>
        <v>Constance Hunter</v>
      </c>
      <c r="C2718" s="4" t="s">
        <v>246</v>
      </c>
      <c r="D2718" s="4" t="s">
        <v>195</v>
      </c>
      <c r="E2718" s="4" t="str">
        <f>IF(COUNTIF($E$2:E2717,"Begin: " &amp; C2718 &amp; "-" &amp; D2718 &amp; "-" &amp; H2718)=0,"Begin: " &amp; C2718 &amp; "-" &amp; D2718 &amp; "-" &amp; H2718,IF((C2718 &amp; "-" &amp; D2718 &amp; "-" &amp; H2718)&lt;&gt;(C2719 &amp; "-" &amp; D2719 &amp; "-" &amp; H2719),"End: " &amp; C2718 &amp; "-" &amp; D2718 &amp; "-" &amp; H2718,""))</f>
        <v/>
      </c>
      <c r="F2718" s="4" t="str">
        <f t="shared" si="609"/>
        <v>Wall Street Journal-CPI YoY-04-2019</v>
      </c>
      <c r="G2718" s="7">
        <v>43565</v>
      </c>
      <c r="H2718" s="7" t="str">
        <f t="shared" si="610"/>
        <v>04-2019</v>
      </c>
      <c r="I2718" s="7" t="str">
        <f t="shared" ca="1" si="611"/>
        <v>Wall Street Journal: KPMG-CPI YoY-04-2019</v>
      </c>
      <c r="J2718" s="4" t="str">
        <f t="shared" ca="1" si="612"/>
        <v>CPI YoY-KPMG:04-2019</v>
      </c>
      <c r="K2718" t="s">
        <v>686</v>
      </c>
      <c r="CK2718">
        <v>2</v>
      </c>
      <c r="CM2718">
        <v>2.4</v>
      </c>
      <c r="CO2718">
        <v>2</v>
      </c>
      <c r="CQ2718">
        <v>1.6</v>
      </c>
      <c r="CS2718">
        <v>2.2999999999999998</v>
      </c>
    </row>
    <row r="2719" spans="1:99" x14ac:dyDescent="0.55000000000000004">
      <c r="A2719" s="4" t="str">
        <f t="shared" ca="1" si="607"/>
        <v>BBVA</v>
      </c>
      <c r="B2719" s="4" t="str">
        <f t="shared" si="608"/>
        <v xml:space="preserve">Nathaniel Karp
</v>
      </c>
      <c r="C2719" s="4" t="s">
        <v>246</v>
      </c>
      <c r="D2719" s="4" t="s">
        <v>195</v>
      </c>
      <c r="E2719" s="4" t="str">
        <f>IF(COUNTIF($E$2:E2718,"Begin: " &amp; C2719 &amp; "-" &amp; D2719 &amp; "-" &amp; H2719)=0,"Begin: " &amp; C2719 &amp; "-" &amp; D2719 &amp; "-" &amp; H2719,IF((C2719 &amp; "-" &amp; D2719 &amp; "-" &amp; H2719)&lt;&gt;(C2720 &amp; "-" &amp; D2720 &amp; "-" &amp; H2720),"End: " &amp; C2719 &amp; "-" &amp; D2719 &amp; "-" &amp; H2719,""))</f>
        <v/>
      </c>
      <c r="F2719" s="4" t="str">
        <f t="shared" si="609"/>
        <v>Wall Street Journal-CPI YoY-04-2019</v>
      </c>
      <c r="G2719" s="7">
        <v>43565</v>
      </c>
      <c r="H2719" s="7" t="str">
        <f t="shared" si="610"/>
        <v>04-2019</v>
      </c>
      <c r="I2719" s="7" t="str">
        <f t="shared" ca="1" si="611"/>
        <v>Wall Street Journal: BBVA-CPI YoY-04-2019</v>
      </c>
      <c r="J2719" s="4" t="str">
        <f t="shared" ca="1" si="612"/>
        <v>CPI YoY-BBVA:04-2019</v>
      </c>
      <c r="K2719" t="s">
        <v>434</v>
      </c>
      <c r="CK2719">
        <v>1.6</v>
      </c>
      <c r="CM2719">
        <v>2.1</v>
      </c>
      <c r="CO2719">
        <v>2</v>
      </c>
      <c r="CQ2719">
        <v>1.9</v>
      </c>
      <c r="CS2719">
        <v>2.1</v>
      </c>
      <c r="CU2719">
        <v>2</v>
      </c>
    </row>
    <row r="2720" spans="1:99" x14ac:dyDescent="0.55000000000000004">
      <c r="A2720" s="4" t="str">
        <f t="shared" ca="1" si="607"/>
        <v>National Retail Federation</v>
      </c>
      <c r="B2720" s="4" t="str">
        <f t="shared" si="608"/>
        <v>Jack Kleinhenz</v>
      </c>
      <c r="C2720" s="4" t="s">
        <v>246</v>
      </c>
      <c r="D2720" s="4" t="s">
        <v>195</v>
      </c>
      <c r="E2720" s="4" t="str">
        <f>IF(COUNTIF($E$2:E2719,"Begin: " &amp; C2720 &amp; "-" &amp; D2720 &amp; "-" &amp; H2720)=0,"Begin: " &amp; C2720 &amp; "-" &amp; D2720 &amp; "-" &amp; H2720,IF((C2720 &amp; "-" &amp; D2720 &amp; "-" &amp; H2720)&lt;&gt;(C2721 &amp; "-" &amp; D2721 &amp; "-" &amp; H2721),"End: " &amp; C2720 &amp; "-" &amp; D2720 &amp; "-" &amp; H2720,""))</f>
        <v/>
      </c>
      <c r="F2720" s="4" t="str">
        <f t="shared" si="609"/>
        <v>Wall Street Journal-CPI YoY-04-2019</v>
      </c>
      <c r="G2720" s="7">
        <v>43565</v>
      </c>
      <c r="H2720" s="7" t="str">
        <f t="shared" si="610"/>
        <v>04-2019</v>
      </c>
      <c r="I2720" s="7" t="str">
        <f t="shared" ca="1" si="611"/>
        <v>Wall Street Journal: National Retail Federation-CPI YoY-04-2019</v>
      </c>
      <c r="J2720" s="4" t="str">
        <f t="shared" ca="1" si="612"/>
        <v>CPI YoY-National Retail Federation:04-2019</v>
      </c>
      <c r="K2720" t="s">
        <v>216</v>
      </c>
      <c r="CK2720">
        <v>1.9</v>
      </c>
      <c r="CM2720">
        <v>2.1</v>
      </c>
      <c r="CO2720">
        <v>2.2000000000000002</v>
      </c>
      <c r="CQ2720">
        <v>2.1</v>
      </c>
    </row>
    <row r="2721" spans="1:99" x14ac:dyDescent="0.55000000000000004">
      <c r="A2721" s="4" t="str">
        <f t="shared" ca="1" si="607"/>
        <v>Natixis CIB Americas</v>
      </c>
      <c r="B2721" s="4" t="str">
        <f t="shared" si="608"/>
        <v>Joseph LaVorgna</v>
      </c>
      <c r="C2721" s="4" t="s">
        <v>246</v>
      </c>
      <c r="D2721" s="4" t="s">
        <v>195</v>
      </c>
      <c r="E2721" s="4" t="str">
        <f>IF(COUNTIF($E$2:E2720,"Begin: " &amp; C2721 &amp; "-" &amp; D2721 &amp; "-" &amp; H2721)=0,"Begin: " &amp; C2721 &amp; "-" &amp; D2721 &amp; "-" &amp; H2721,IF((C2721 &amp; "-" &amp; D2721 &amp; "-" &amp; H2721)&lt;&gt;(C2722 &amp; "-" &amp; D2722 &amp; "-" &amp; H2722),"End: " &amp; C2721 &amp; "-" &amp; D2721 &amp; "-" &amp; H2721,""))</f>
        <v/>
      </c>
      <c r="F2721" s="4" t="str">
        <f t="shared" si="609"/>
        <v>Wall Street Journal-CPI YoY-04-2019</v>
      </c>
      <c r="G2721" s="7">
        <v>43565</v>
      </c>
      <c r="H2721" s="7" t="str">
        <f t="shared" si="610"/>
        <v>04-2019</v>
      </c>
      <c r="I2721" s="7" t="str">
        <f t="shared" ca="1" si="611"/>
        <v>Wall Street Journal: Natixis CIB Americas-CPI YoY-04-2019</v>
      </c>
      <c r="J2721" s="4" t="str">
        <f t="shared" ca="1" si="612"/>
        <v>CPI YoY-Natixis CIB Americas:04-2019</v>
      </c>
      <c r="K2721" t="s">
        <v>774</v>
      </c>
      <c r="CK2721">
        <v>1.7</v>
      </c>
      <c r="CM2721">
        <v>1.7</v>
      </c>
      <c r="CO2721">
        <v>1.5</v>
      </c>
      <c r="CQ2721">
        <v>1.5</v>
      </c>
      <c r="CS2721">
        <v>1.4</v>
      </c>
      <c r="CU2721">
        <v>1.3</v>
      </c>
    </row>
    <row r="2722" spans="1:99" x14ac:dyDescent="0.55000000000000004">
      <c r="A2722" s="4" t="str">
        <f t="shared" ca="1" si="607"/>
        <v>UCLA Anderson Forecast</v>
      </c>
      <c r="B2722" s="4" t="str">
        <f t="shared" si="608"/>
        <v>Edward Leamer/David Shulman</v>
      </c>
      <c r="C2722" s="4" t="s">
        <v>246</v>
      </c>
      <c r="D2722" s="4" t="s">
        <v>195</v>
      </c>
      <c r="E2722" s="4" t="str">
        <f>IF(COUNTIF($E$2:E2721,"Begin: " &amp; C2722 &amp; "-" &amp; D2722 &amp; "-" &amp; H2722)=0,"Begin: " &amp; C2722 &amp; "-" &amp; D2722 &amp; "-" &amp; H2722,IF((C2722 &amp; "-" &amp; D2722 &amp; "-" &amp; H2722)&lt;&gt;(C2723 &amp; "-" &amp; D2723 &amp; "-" &amp; H2723),"End: " &amp; C2722 &amp; "-" &amp; D2722 &amp; "-" &amp; H2722,""))</f>
        <v/>
      </c>
      <c r="F2722" s="4" t="str">
        <f t="shared" si="609"/>
        <v>Wall Street Journal-CPI YoY-04-2019</v>
      </c>
      <c r="G2722" s="7">
        <v>43565</v>
      </c>
      <c r="H2722" s="7" t="str">
        <f t="shared" si="610"/>
        <v>04-2019</v>
      </c>
      <c r="I2722" s="7" t="str">
        <f t="shared" ca="1" si="611"/>
        <v>Wall Street Journal: UCLA Anderson Forecast-CPI YoY-04-2019</v>
      </c>
      <c r="J2722" s="4" t="str">
        <f t="shared" ca="1" si="612"/>
        <v>CPI YoY-UCLA Anderson Forecast:04-2019</v>
      </c>
      <c r="K2722" t="s">
        <v>218</v>
      </c>
      <c r="CK2722">
        <v>1.7</v>
      </c>
      <c r="CM2722">
        <v>2.4</v>
      </c>
      <c r="CO2722">
        <v>2.8</v>
      </c>
      <c r="CQ2722">
        <v>2.8</v>
      </c>
      <c r="CS2722">
        <v>2.6</v>
      </c>
      <c r="CU2722">
        <v>2.4</v>
      </c>
    </row>
    <row r="2723" spans="1:99" x14ac:dyDescent="0.55000000000000004">
      <c r="A2723" s="4" t="str">
        <f t="shared" ca="1" si="607"/>
        <v>NEMA Business Information Services</v>
      </c>
      <c r="B2723" s="4" t="str">
        <f t="shared" si="608"/>
        <v>Don Leavens/Steven Wilcox</v>
      </c>
      <c r="C2723" s="4" t="s">
        <v>246</v>
      </c>
      <c r="D2723" s="4" t="s">
        <v>195</v>
      </c>
      <c r="E2723" s="4" t="str">
        <f>IF(COUNTIF($E$2:E2722,"Begin: " &amp; C2723 &amp; "-" &amp; D2723 &amp; "-" &amp; H2723)=0,"Begin: " &amp; C2723 &amp; "-" &amp; D2723 &amp; "-" &amp; H2723,IF((C2723 &amp; "-" &amp; D2723 &amp; "-" &amp; H2723)&lt;&gt;(C2724 &amp; "-" &amp; D2724 &amp; "-" &amp; H2724),"End: " &amp; C2723 &amp; "-" &amp; D2723 &amp; "-" &amp; H2723,""))</f>
        <v/>
      </c>
      <c r="F2723" s="4" t="str">
        <f t="shared" si="609"/>
        <v>Wall Street Journal-CPI YoY-04-2019</v>
      </c>
      <c r="G2723" s="7">
        <v>43565</v>
      </c>
      <c r="H2723" s="7" t="str">
        <f t="shared" si="610"/>
        <v>04-2019</v>
      </c>
      <c r="I2723" s="7" t="str">
        <f t="shared" ca="1" si="611"/>
        <v>Wall Street Journal: NEMA Business Information Services-CPI YoY-04-2019</v>
      </c>
      <c r="J2723" s="4" t="str">
        <f t="shared" ca="1" si="612"/>
        <v>CPI YoY-NEMA Business Information Services:04-2019</v>
      </c>
      <c r="K2723" t="s">
        <v>765</v>
      </c>
      <c r="CK2723">
        <v>1.9</v>
      </c>
      <c r="CM2723">
        <v>2.2999999999999998</v>
      </c>
      <c r="CO2723">
        <v>2.2000000000000002</v>
      </c>
      <c r="CQ2723">
        <v>1.9</v>
      </c>
      <c r="CS2723">
        <v>2.2999999999999998</v>
      </c>
      <c r="CU2723">
        <v>2.6</v>
      </c>
    </row>
    <row r="2724" spans="1:99" x14ac:dyDescent="0.55000000000000004">
      <c r="A2724" s="4" t="str">
        <f t="shared" ca="1" si="607"/>
        <v>HSBC</v>
      </c>
      <c r="B2724" s="4" t="str">
        <f t="shared" si="608"/>
        <v>Kevin Logan *</v>
      </c>
      <c r="C2724" s="4" t="s">
        <v>246</v>
      </c>
      <c r="D2724" s="4" t="s">
        <v>195</v>
      </c>
      <c r="E2724" s="4" t="str">
        <f>IF(COUNTIF($E$2:E2723,"Begin: " &amp; C2724 &amp; "-" &amp; D2724 &amp; "-" &amp; H2724)=0,"Begin: " &amp; C2724 &amp; "-" &amp; D2724 &amp; "-" &amp; H2724,IF((C2724 &amp; "-" &amp; D2724 &amp; "-" &amp; H2724)&lt;&gt;(C2725 &amp; "-" &amp; D2725 &amp; "-" &amp; H2725),"End: " &amp; C2724 &amp; "-" &amp; D2724 &amp; "-" &amp; H2724,""))</f>
        <v/>
      </c>
      <c r="F2724" s="4" t="str">
        <f t="shared" si="609"/>
        <v>Wall Street Journal-CPI YoY-04-2019</v>
      </c>
      <c r="G2724" s="7">
        <v>43565</v>
      </c>
      <c r="H2724" s="7" t="str">
        <f t="shared" si="610"/>
        <v>04-2019</v>
      </c>
      <c r="I2724" s="7" t="str">
        <f t="shared" ca="1" si="611"/>
        <v>Wall Street Journal: HSBC-CPI YoY-04-2019</v>
      </c>
      <c r="J2724" s="4" t="str">
        <f t="shared" ca="1" si="612"/>
        <v>CPI YoY-HSBC:04-2019</v>
      </c>
      <c r="K2724" t="s">
        <v>677</v>
      </c>
    </row>
    <row r="2725" spans="1:99" x14ac:dyDescent="0.55000000000000004">
      <c r="A2725" s="4" t="str">
        <f t="shared" ca="1" si="607"/>
        <v>Moody's Investors Service</v>
      </c>
      <c r="B2725" s="4" t="str">
        <f t="shared" si="608"/>
        <v>John Lonski</v>
      </c>
      <c r="C2725" s="4" t="s">
        <v>246</v>
      </c>
      <c r="D2725" s="4" t="s">
        <v>195</v>
      </c>
      <c r="E2725" s="4" t="str">
        <f>IF(COUNTIF($E$2:E2724,"Begin: " &amp; C2725 &amp; "-" &amp; D2725 &amp; "-" &amp; H2725)=0,"Begin: " &amp; C2725 &amp; "-" &amp; D2725 &amp; "-" &amp; H2725,IF((C2725 &amp; "-" &amp; D2725 &amp; "-" &amp; H2725)&lt;&gt;(C2726 &amp; "-" &amp; D2726 &amp; "-" &amp; H2726),"End: " &amp; C2725 &amp; "-" &amp; D2725 &amp; "-" &amp; H2725,""))</f>
        <v/>
      </c>
      <c r="F2725" s="4" t="str">
        <f t="shared" si="609"/>
        <v>Wall Street Journal-CPI YoY-04-2019</v>
      </c>
      <c r="G2725" s="7">
        <v>43565</v>
      </c>
      <c r="H2725" s="7" t="str">
        <f t="shared" si="610"/>
        <v>04-2019</v>
      </c>
      <c r="I2725" s="7" t="str">
        <f t="shared" ca="1" si="611"/>
        <v>Wall Street Journal: Moody's Investors Service-CPI YoY-04-2019</v>
      </c>
      <c r="J2725" s="4" t="str">
        <f t="shared" ca="1" si="612"/>
        <v>CPI YoY-Moody's Investors Service:04-2019</v>
      </c>
      <c r="K2725" t="s">
        <v>220</v>
      </c>
      <c r="CK2725">
        <v>1.7</v>
      </c>
      <c r="CM2725">
        <v>2</v>
      </c>
      <c r="CO2725">
        <v>1.8</v>
      </c>
      <c r="CQ2725">
        <v>1.9</v>
      </c>
      <c r="CS2725">
        <v>1.9</v>
      </c>
      <c r="CU2725">
        <v>1.8</v>
      </c>
    </row>
    <row r="2726" spans="1:99" x14ac:dyDescent="0.55000000000000004">
      <c r="A2726" s="4" t="str">
        <f t="shared" ca="1" si="607"/>
        <v>National Auto Dealer Association</v>
      </c>
      <c r="B2726" s="4" t="str">
        <f t="shared" si="608"/>
        <v>Patrick Manzi</v>
      </c>
      <c r="C2726" s="4" t="s">
        <v>246</v>
      </c>
      <c r="D2726" s="4" t="s">
        <v>195</v>
      </c>
      <c r="E2726" s="4" t="str">
        <f>IF(COUNTIF($E$2:E2725,"Begin: " &amp; C2726 &amp; "-" &amp; D2726 &amp; "-" &amp; H2726)=0,"Begin: " &amp; C2726 &amp; "-" &amp; D2726 &amp; "-" &amp; H2726,IF((C2726 &amp; "-" &amp; D2726 &amp; "-" &amp; H2726)&lt;&gt;(C2727 &amp; "-" &amp; D2727 &amp; "-" &amp; H2727),"End: " &amp; C2726 &amp; "-" &amp; D2726 &amp; "-" &amp; H2726,""))</f>
        <v/>
      </c>
      <c r="F2726" s="4" t="str">
        <f t="shared" si="609"/>
        <v>Wall Street Journal-CPI YoY-04-2019</v>
      </c>
      <c r="G2726" s="7">
        <v>43565</v>
      </c>
      <c r="H2726" s="7" t="str">
        <f t="shared" si="610"/>
        <v>04-2019</v>
      </c>
      <c r="I2726" s="7" t="str">
        <f t="shared" ca="1" si="611"/>
        <v>Wall Street Journal: National Auto Dealer Association-CPI YoY-04-2019</v>
      </c>
      <c r="J2726" s="4" t="str">
        <f t="shared" ca="1" si="612"/>
        <v>CPI YoY-National Auto Dealer Association:04-2019</v>
      </c>
      <c r="K2726" t="s">
        <v>800</v>
      </c>
    </row>
    <row r="2727" spans="1:99" x14ac:dyDescent="0.55000000000000004">
      <c r="A2727" s="4" t="str">
        <f t="shared" ca="1" si="607"/>
        <v>MetLife Investment Management</v>
      </c>
      <c r="B2727" s="4" t="str">
        <f t="shared" si="608"/>
        <v>Drew T. Matus</v>
      </c>
      <c r="C2727" s="4" t="s">
        <v>246</v>
      </c>
      <c r="D2727" s="4" t="s">
        <v>195</v>
      </c>
      <c r="E2727" s="4" t="str">
        <f>IF(COUNTIF($E$2:E2726,"Begin: " &amp; C2727 &amp; "-" &amp; D2727 &amp; "-" &amp; H2727)=0,"Begin: " &amp; C2727 &amp; "-" &amp; D2727 &amp; "-" &amp; H2727,IF((C2727 &amp; "-" &amp; D2727 &amp; "-" &amp; H2727)&lt;&gt;(C2728 &amp; "-" &amp; D2728 &amp; "-" &amp; H2728),"End: " &amp; C2727 &amp; "-" &amp; D2727 &amp; "-" &amp; H2727,""))</f>
        <v/>
      </c>
      <c r="F2727" s="4" t="str">
        <f t="shared" si="609"/>
        <v>Wall Street Journal-CPI YoY-04-2019</v>
      </c>
      <c r="G2727" s="7">
        <v>43565</v>
      </c>
      <c r="H2727" s="7" t="str">
        <f t="shared" si="610"/>
        <v>04-2019</v>
      </c>
      <c r="I2727" s="7" t="str">
        <f t="shared" ca="1" si="611"/>
        <v>Wall Street Journal: MetLife Investment Management-CPI YoY-04-2019</v>
      </c>
      <c r="J2727" s="4" t="str">
        <f t="shared" ca="1" si="612"/>
        <v>CPI YoY-MetLife Investment Management:04-2019</v>
      </c>
      <c r="K2727" t="s">
        <v>801</v>
      </c>
      <c r="CM2727">
        <v>2.4</v>
      </c>
    </row>
    <row r="2728" spans="1:99" x14ac:dyDescent="0.55000000000000004">
      <c r="A2728" s="4" t="str">
        <f t="shared" ca="1" si="607"/>
        <v>Jeffries &amp; Company</v>
      </c>
      <c r="B2728" s="4" t="str">
        <f t="shared" si="608"/>
        <v>Ward McCarthy *</v>
      </c>
      <c r="C2728" s="4" t="s">
        <v>246</v>
      </c>
      <c r="D2728" s="4" t="s">
        <v>195</v>
      </c>
      <c r="E2728" s="4" t="str">
        <f>IF(COUNTIF($E$2:E2727,"Begin: " &amp; C2728 &amp; "-" &amp; D2728 &amp; "-" &amp; H2728)=0,"Begin: " &amp; C2728 &amp; "-" &amp; D2728 &amp; "-" &amp; H2728,IF((C2728 &amp; "-" &amp; D2728 &amp; "-" &amp; H2728)&lt;&gt;(C2729 &amp; "-" &amp; D2729 &amp; "-" &amp; H2729),"End: " &amp; C2728 &amp; "-" &amp; D2728 &amp; "-" &amp; H2728,""))</f>
        <v/>
      </c>
      <c r="F2728" s="4" t="str">
        <f t="shared" si="609"/>
        <v>Wall Street Journal-CPI YoY-04-2019</v>
      </c>
      <c r="G2728" s="7">
        <v>43565</v>
      </c>
      <c r="H2728" s="7" t="str">
        <f t="shared" si="610"/>
        <v>04-2019</v>
      </c>
      <c r="I2728" s="7" t="str">
        <f t="shared" ca="1" si="611"/>
        <v>Wall Street Journal: Jeffries &amp; Company-CPI YoY-04-2019</v>
      </c>
      <c r="J2728" s="4" t="str">
        <f t="shared" ca="1" si="612"/>
        <v>CPI YoY-Jeffries &amp; Company:04-2019</v>
      </c>
      <c r="K2728" t="s">
        <v>436</v>
      </c>
    </row>
    <row r="2729" spans="1:99" x14ac:dyDescent="0.55000000000000004">
      <c r="A2729" s="4" t="str">
        <f t="shared" ca="1" si="607"/>
        <v>ACT Research</v>
      </c>
      <c r="B2729" s="4" t="str">
        <f t="shared" si="608"/>
        <v>Jim Meil</v>
      </c>
      <c r="C2729" s="4" t="s">
        <v>246</v>
      </c>
      <c r="D2729" s="4" t="s">
        <v>195</v>
      </c>
      <c r="E2729" s="4" t="str">
        <f>IF(COUNTIF($E$2:E2728,"Begin: " &amp; C2729 &amp; "-" &amp; D2729 &amp; "-" &amp; H2729)=0,"Begin: " &amp; C2729 &amp; "-" &amp; D2729 &amp; "-" &amp; H2729,IF((C2729 &amp; "-" &amp; D2729 &amp; "-" &amp; H2729)&lt;&gt;(C2730 &amp; "-" &amp; D2730 &amp; "-" &amp; H2730),"End: " &amp; C2729 &amp; "-" &amp; D2729 &amp; "-" &amp; H2729,""))</f>
        <v/>
      </c>
      <c r="F2729" s="4" t="str">
        <f t="shared" si="609"/>
        <v>Wall Street Journal-CPI YoY-04-2019</v>
      </c>
      <c r="G2729" s="7">
        <v>43565</v>
      </c>
      <c r="H2729" s="7" t="str">
        <f t="shared" si="610"/>
        <v>04-2019</v>
      </c>
      <c r="I2729" s="7" t="str">
        <f t="shared" ca="1" si="611"/>
        <v>Wall Street Journal: ACT Research-CPI YoY-04-2019</v>
      </c>
      <c r="J2729" s="4" t="str">
        <f t="shared" ca="1" si="612"/>
        <v>CPI YoY-ACT Research:04-2019</v>
      </c>
      <c r="K2729" t="s">
        <v>437</v>
      </c>
      <c r="CK2729">
        <v>1.5</v>
      </c>
      <c r="CM2729">
        <v>1.8</v>
      </c>
      <c r="CO2729">
        <v>2</v>
      </c>
      <c r="CQ2729">
        <v>2</v>
      </c>
    </row>
    <row r="2730" spans="1:99" x14ac:dyDescent="0.55000000000000004">
      <c r="A2730" s="4" t="str">
        <f t="shared" ca="1" si="607"/>
        <v>Standard Chartered</v>
      </c>
      <c r="B2730" s="4" t="str">
        <f t="shared" si="608"/>
        <v>Sonia Meskin *</v>
      </c>
      <c r="C2730" s="4" t="s">
        <v>246</v>
      </c>
      <c r="D2730" s="4" t="s">
        <v>195</v>
      </c>
      <c r="E2730" s="4" t="str">
        <f>IF(COUNTIF($E$2:E2729,"Begin: " &amp; C2730 &amp; "-" &amp; D2730 &amp; "-" &amp; H2730)=0,"Begin: " &amp; C2730 &amp; "-" &amp; D2730 &amp; "-" &amp; H2730,IF((C2730 &amp; "-" &amp; D2730 &amp; "-" &amp; H2730)&lt;&gt;(C2731 &amp; "-" &amp; D2731 &amp; "-" &amp; H2731),"End: " &amp; C2730 &amp; "-" &amp; D2730 &amp; "-" &amp; H2730,""))</f>
        <v/>
      </c>
      <c r="F2730" s="4" t="str">
        <f t="shared" si="609"/>
        <v>Wall Street Journal-CPI YoY-04-2019</v>
      </c>
      <c r="G2730" s="7">
        <v>43565</v>
      </c>
      <c r="H2730" s="7" t="str">
        <f t="shared" si="610"/>
        <v>04-2019</v>
      </c>
      <c r="I2730" s="7" t="str">
        <f t="shared" ca="1" si="611"/>
        <v>Wall Street Journal: Standard Chartered-CPI YoY-04-2019</v>
      </c>
      <c r="J2730" s="4" t="str">
        <f t="shared" ca="1" si="612"/>
        <v>CPI YoY-Standard Chartered:04-2019</v>
      </c>
      <c r="K2730" t="s">
        <v>808</v>
      </c>
    </row>
    <row r="2731" spans="1:99" x14ac:dyDescent="0.55000000000000004">
      <c r="A2731" s="4" t="str">
        <f t="shared" ca="1" si="607"/>
        <v>BofA</v>
      </c>
      <c r="B2731" s="4" t="str">
        <f t="shared" si="608"/>
        <v>Michelle Meyer</v>
      </c>
      <c r="C2731" s="4" t="s">
        <v>246</v>
      </c>
      <c r="D2731" s="4" t="s">
        <v>195</v>
      </c>
      <c r="E2731" s="4" t="str">
        <f>IF(COUNTIF($E$2:E2730,"Begin: " &amp; C2731 &amp; "-" &amp; D2731 &amp; "-" &amp; H2731)=0,"Begin: " &amp; C2731 &amp; "-" &amp; D2731 &amp; "-" &amp; H2731,IF((C2731 &amp; "-" &amp; D2731 &amp; "-" &amp; H2731)&lt;&gt;(C2732 &amp; "-" &amp; D2732 &amp; "-" &amp; H2732),"End: " &amp; C2731 &amp; "-" &amp; D2731 &amp; "-" &amp; H2731,""))</f>
        <v/>
      </c>
      <c r="F2731" s="4" t="str">
        <f t="shared" si="609"/>
        <v>Wall Street Journal-CPI YoY-04-2019</v>
      </c>
      <c r="G2731" s="7">
        <v>43565</v>
      </c>
      <c r="H2731" s="7" t="str">
        <f t="shared" si="610"/>
        <v>04-2019</v>
      </c>
      <c r="I2731" s="7" t="str">
        <f t="shared" ca="1" si="611"/>
        <v>Wall Street Journal: BofA-CPI YoY-04-2019</v>
      </c>
      <c r="J2731" s="4" t="str">
        <f t="shared" ca="1" si="612"/>
        <v>CPI YoY-BofA:04-2019</v>
      </c>
      <c r="K2731" t="s">
        <v>803</v>
      </c>
      <c r="CK2731">
        <v>1.9</v>
      </c>
      <c r="CM2731">
        <v>1.9</v>
      </c>
    </row>
    <row r="2732" spans="1:99" x14ac:dyDescent="0.55000000000000004">
      <c r="A2732" s="4" t="str">
        <f t="shared" ca="1" si="607"/>
        <v>Daiwa Capital</v>
      </c>
      <c r="B2732" s="4" t="str">
        <f t="shared" si="608"/>
        <v>Michael Moran</v>
      </c>
      <c r="C2732" s="4" t="s">
        <v>246</v>
      </c>
      <c r="D2732" s="4" t="s">
        <v>195</v>
      </c>
      <c r="E2732" s="4" t="str">
        <f>IF(COUNTIF($E$2:E2731,"Begin: " &amp; C2732 &amp; "-" &amp; D2732 &amp; "-" &amp; H2732)=0,"Begin: " &amp; C2732 &amp; "-" &amp; D2732 &amp; "-" &amp; H2732,IF((C2732 &amp; "-" &amp; D2732 &amp; "-" &amp; H2732)&lt;&gt;(C2733 &amp; "-" &amp; D2733 &amp; "-" &amp; H2733),"End: " &amp; C2732 &amp; "-" &amp; D2732 &amp; "-" &amp; H2732,""))</f>
        <v/>
      </c>
      <c r="F2732" s="4" t="str">
        <f t="shared" si="609"/>
        <v>Wall Street Journal-CPI YoY-04-2019</v>
      </c>
      <c r="G2732" s="7">
        <v>43565</v>
      </c>
      <c r="H2732" s="7" t="str">
        <f t="shared" si="610"/>
        <v>04-2019</v>
      </c>
      <c r="I2732" s="7" t="str">
        <f t="shared" ca="1" si="611"/>
        <v>Wall Street Journal: Daiwa Capital-CPI YoY-04-2019</v>
      </c>
      <c r="J2732" s="4" t="str">
        <f t="shared" ca="1" si="612"/>
        <v>CPI YoY-Daiwa Capital:04-2019</v>
      </c>
      <c r="K2732" t="s">
        <v>438</v>
      </c>
      <c r="CK2732">
        <v>1.6</v>
      </c>
      <c r="CM2732">
        <v>1.9</v>
      </c>
      <c r="CO2732">
        <v>2.2999999999999998</v>
      </c>
      <c r="CQ2732">
        <v>2.2000000000000002</v>
      </c>
      <c r="CS2732">
        <v>2.1</v>
      </c>
      <c r="CU2732">
        <v>1.9</v>
      </c>
    </row>
    <row r="2733" spans="1:99" x14ac:dyDescent="0.55000000000000004">
      <c r="A2733" s="4" t="str">
        <f t="shared" ca="1" si="607"/>
        <v>National Association of Manufacturers</v>
      </c>
      <c r="B2733" s="4" t="str">
        <f t="shared" si="608"/>
        <v>Chad Moutray</v>
      </c>
      <c r="C2733" s="4" t="s">
        <v>246</v>
      </c>
      <c r="D2733" s="4" t="s">
        <v>195</v>
      </c>
      <c r="E2733" s="4" t="str">
        <f>IF(COUNTIF($E$2:E2732,"Begin: " &amp; C2733 &amp; "-" &amp; D2733 &amp; "-" &amp; H2733)=0,"Begin: " &amp; C2733 &amp; "-" &amp; D2733 &amp; "-" &amp; H2733,IF((C2733 &amp; "-" &amp; D2733 &amp; "-" &amp; H2733)&lt;&gt;(C2734 &amp; "-" &amp; D2734 &amp; "-" &amp; H2734),"End: " &amp; C2733 &amp; "-" &amp; D2733 &amp; "-" &amp; H2733,""))</f>
        <v/>
      </c>
      <c r="F2733" s="4" t="str">
        <f t="shared" si="609"/>
        <v>Wall Street Journal-CPI YoY-04-2019</v>
      </c>
      <c r="G2733" s="7">
        <v>43565</v>
      </c>
      <c r="H2733" s="7" t="str">
        <f t="shared" si="610"/>
        <v>04-2019</v>
      </c>
      <c r="I2733" s="7" t="str">
        <f t="shared" ca="1" si="611"/>
        <v>Wall Street Journal: National Association of Manufacturers-CPI YoY-04-2019</v>
      </c>
      <c r="J2733" s="4" t="str">
        <f t="shared" ca="1" si="612"/>
        <v>CPI YoY-National Association of Manufacturers:04-2019</v>
      </c>
      <c r="K2733" t="s">
        <v>439</v>
      </c>
      <c r="CK2733">
        <v>1.6</v>
      </c>
      <c r="CM2733">
        <v>2.1</v>
      </c>
      <c r="CO2733">
        <v>2.2000000000000002</v>
      </c>
      <c r="CQ2733">
        <v>2</v>
      </c>
      <c r="CS2733">
        <v>2.2000000000000002</v>
      </c>
      <c r="CU2733">
        <v>2.2999999999999998</v>
      </c>
    </row>
    <row r="2734" spans="1:99" x14ac:dyDescent="0.55000000000000004">
      <c r="A2734" s="4" t="str">
        <f t="shared" ca="1" si="607"/>
        <v>Naroff Economics</v>
      </c>
      <c r="B2734" s="4" t="str">
        <f t="shared" si="608"/>
        <v>Joel Naroff</v>
      </c>
      <c r="C2734" s="4" t="s">
        <v>246</v>
      </c>
      <c r="D2734" s="4" t="s">
        <v>195</v>
      </c>
      <c r="E2734" s="4" t="str">
        <f>IF(COUNTIF($E$2:E2733,"Begin: " &amp; C2734 &amp; "-" &amp; D2734 &amp; "-" &amp; H2734)=0,"Begin: " &amp; C2734 &amp; "-" &amp; D2734 &amp; "-" &amp; H2734,IF((C2734 &amp; "-" &amp; D2734 &amp; "-" &amp; H2734)&lt;&gt;(C2735 &amp; "-" &amp; D2735 &amp; "-" &amp; H2735),"End: " &amp; C2734 &amp; "-" &amp; D2734 &amp; "-" &amp; H2734,""))</f>
        <v/>
      </c>
      <c r="F2734" s="4" t="str">
        <f t="shared" si="609"/>
        <v>Wall Street Journal-CPI YoY-04-2019</v>
      </c>
      <c r="G2734" s="7">
        <v>43565</v>
      </c>
      <c r="H2734" s="7" t="str">
        <f t="shared" si="610"/>
        <v>04-2019</v>
      </c>
      <c r="I2734" s="7" t="str">
        <f t="shared" ca="1" si="611"/>
        <v>Wall Street Journal: Naroff Economics-CPI YoY-04-2019</v>
      </c>
      <c r="J2734" s="4" t="str">
        <f t="shared" ca="1" si="612"/>
        <v>CPI YoY-Naroff Economics:04-2019</v>
      </c>
      <c r="K2734" t="s">
        <v>440</v>
      </c>
      <c r="CK2734">
        <v>1.8</v>
      </c>
      <c r="CM2734">
        <v>2.2000000000000002</v>
      </c>
      <c r="CO2734">
        <v>2.2999999999999998</v>
      </c>
      <c r="CQ2734">
        <v>1.9</v>
      </c>
      <c r="CS2734">
        <v>2</v>
      </c>
      <c r="CU2734">
        <v>2.4</v>
      </c>
    </row>
    <row r="2735" spans="1:99" x14ac:dyDescent="0.55000000000000004">
      <c r="A2735" s="4" t="str">
        <f t="shared" ca="1" si="607"/>
        <v>MacroEcon Global Advisors</v>
      </c>
      <c r="B2735" s="4" t="str">
        <f t="shared" si="608"/>
        <v>Mark Nielson</v>
      </c>
      <c r="C2735" s="4" t="s">
        <v>246</v>
      </c>
      <c r="D2735" s="4" t="s">
        <v>195</v>
      </c>
      <c r="E2735" s="4" t="str">
        <f>IF(COUNTIF($E$2:E2734,"Begin: " &amp; C2735 &amp; "-" &amp; D2735 &amp; "-" &amp; H2735)=0,"Begin: " &amp; C2735 &amp; "-" &amp; D2735 &amp; "-" &amp; H2735,IF((C2735 &amp; "-" &amp; D2735 &amp; "-" &amp; H2735)&lt;&gt;(C2736 &amp; "-" &amp; D2736 &amp; "-" &amp; H2736),"End: " &amp; C2735 &amp; "-" &amp; D2735 &amp; "-" &amp; H2735,""))</f>
        <v/>
      </c>
      <c r="F2735" s="4" t="str">
        <f t="shared" si="609"/>
        <v>Wall Street Journal-CPI YoY-04-2019</v>
      </c>
      <c r="G2735" s="7">
        <v>43565</v>
      </c>
      <c r="H2735" s="7" t="str">
        <f t="shared" si="610"/>
        <v>04-2019</v>
      </c>
      <c r="I2735" s="7" t="str">
        <f t="shared" ca="1" si="611"/>
        <v>Wall Street Journal: MacroEcon Global Advisors-CPI YoY-04-2019</v>
      </c>
      <c r="J2735" s="4" t="str">
        <f t="shared" ca="1" si="612"/>
        <v>CPI YoY-MacroEcon Global Advisors:04-2019</v>
      </c>
      <c r="K2735" t="s">
        <v>225</v>
      </c>
      <c r="CK2735">
        <v>2.94</v>
      </c>
      <c r="CM2735">
        <v>2.85</v>
      </c>
      <c r="CO2735">
        <v>2.85</v>
      </c>
      <c r="CQ2735">
        <v>2.82</v>
      </c>
      <c r="CS2735">
        <v>2.8</v>
      </c>
      <c r="CU2735">
        <v>2.77</v>
      </c>
    </row>
    <row r="2736" spans="1:99" x14ac:dyDescent="0.55000000000000004">
      <c r="A2736" s="4" t="str">
        <f t="shared" ca="1" si="607"/>
        <v>Corelogic</v>
      </c>
      <c r="B2736" s="4" t="str">
        <f t="shared" si="608"/>
        <v>Frank Nothaft</v>
      </c>
      <c r="C2736" s="4" t="s">
        <v>246</v>
      </c>
      <c r="D2736" s="4" t="s">
        <v>195</v>
      </c>
      <c r="E2736" s="4" t="str">
        <f>IF(COUNTIF($E$2:E2735,"Begin: " &amp; C2736 &amp; "-" &amp; D2736 &amp; "-" &amp; H2736)=0,"Begin: " &amp; C2736 &amp; "-" &amp; D2736 &amp; "-" &amp; H2736,IF((C2736 &amp; "-" &amp; D2736 &amp; "-" &amp; H2736)&lt;&gt;(C2737 &amp; "-" &amp; D2737 &amp; "-" &amp; H2737),"End: " &amp; C2736 &amp; "-" &amp; D2736 &amp; "-" &amp; H2736,""))</f>
        <v/>
      </c>
      <c r="F2736" s="4" t="str">
        <f t="shared" si="609"/>
        <v>Wall Street Journal-CPI YoY-04-2019</v>
      </c>
      <c r="G2736" s="7">
        <v>43565</v>
      </c>
      <c r="H2736" s="7" t="str">
        <f t="shared" si="610"/>
        <v>04-2019</v>
      </c>
      <c r="I2736" s="7" t="str">
        <f t="shared" ca="1" si="611"/>
        <v>Wall Street Journal: Corelogic-CPI YoY-04-2019</v>
      </c>
      <c r="J2736" s="4" t="str">
        <f t="shared" ca="1" si="612"/>
        <v>CPI YoY-Corelogic:04-2019</v>
      </c>
      <c r="K2736" t="s">
        <v>752</v>
      </c>
      <c r="CK2736">
        <v>2</v>
      </c>
      <c r="CM2736">
        <v>2.2999999999999998</v>
      </c>
      <c r="CO2736">
        <v>2</v>
      </c>
      <c r="CQ2736">
        <v>2</v>
      </c>
      <c r="CS2736">
        <v>2.2999999999999998</v>
      </c>
      <c r="CU2736">
        <v>2.5</v>
      </c>
    </row>
    <row r="2737" spans="1:99" x14ac:dyDescent="0.55000000000000004">
      <c r="A2737" s="4" t="str">
        <f t="shared" ca="1" si="607"/>
        <v>High Frequency Economics</v>
      </c>
      <c r="B2737" s="4" t="str">
        <f t="shared" si="608"/>
        <v>Jim O'Sullivan</v>
      </c>
      <c r="C2737" s="4" t="s">
        <v>246</v>
      </c>
      <c r="D2737" s="4" t="s">
        <v>195</v>
      </c>
      <c r="E2737" s="4" t="str">
        <f>IF(COUNTIF($E$2:E2736,"Begin: " &amp; C2737 &amp; "-" &amp; D2737 &amp; "-" &amp; H2737)=0,"Begin: " &amp; C2737 &amp; "-" &amp; D2737 &amp; "-" &amp; H2737,IF((C2737 &amp; "-" &amp; D2737 &amp; "-" &amp; H2737)&lt;&gt;(C2738 &amp; "-" &amp; D2738 &amp; "-" &amp; H2738),"End: " &amp; C2737 &amp; "-" &amp; D2737 &amp; "-" &amp; H2737,""))</f>
        <v/>
      </c>
      <c r="F2737" s="4" t="str">
        <f t="shared" si="609"/>
        <v>Wall Street Journal-CPI YoY-04-2019</v>
      </c>
      <c r="G2737" s="7">
        <v>43565</v>
      </c>
      <c r="H2737" s="7" t="str">
        <f t="shared" si="610"/>
        <v>04-2019</v>
      </c>
      <c r="I2737" s="7" t="str">
        <f t="shared" ca="1" si="611"/>
        <v>Wall Street Journal: High Frequency Economics-CPI YoY-04-2019</v>
      </c>
      <c r="J2737" s="4" t="str">
        <f t="shared" ca="1" si="612"/>
        <v>CPI YoY-High Frequency Economics:04-2019</v>
      </c>
      <c r="K2737" t="s">
        <v>227</v>
      </c>
      <c r="CK2737">
        <v>1.8</v>
      </c>
      <c r="CM2737">
        <v>2.4</v>
      </c>
      <c r="CO2737">
        <v>2.6</v>
      </c>
      <c r="CQ2737">
        <v>2.6</v>
      </c>
    </row>
    <row r="2738" spans="1:99" x14ac:dyDescent="0.55000000000000004">
      <c r="A2738" s="4" t="str">
        <f t="shared" ca="1" si="607"/>
        <v>Stifel, Nicoulas and Company, Incorporated (formerly Sterne Agee)</v>
      </c>
      <c r="B2738" s="4" t="str">
        <f t="shared" si="608"/>
        <v>Lindsey Piegza</v>
      </c>
      <c r="C2738" s="4" t="s">
        <v>246</v>
      </c>
      <c r="D2738" s="4" t="s">
        <v>195</v>
      </c>
      <c r="E2738" s="4" t="str">
        <f>IF(COUNTIF($E$2:E2737,"Begin: " &amp; C2738 &amp; "-" &amp; D2738 &amp; "-" &amp; H2738)=0,"Begin: " &amp; C2738 &amp; "-" &amp; D2738 &amp; "-" &amp; H2738,IF((C2738 &amp; "-" &amp; D2738 &amp; "-" &amp; H2738)&lt;&gt;(C2739 &amp; "-" &amp; D2739 &amp; "-" &amp; H2739),"End: " &amp; C2738 &amp; "-" &amp; D2738 &amp; "-" &amp; H2738,""))</f>
        <v/>
      </c>
      <c r="F2738" s="4" t="str">
        <f t="shared" si="609"/>
        <v>Wall Street Journal-CPI YoY-04-2019</v>
      </c>
      <c r="G2738" s="7">
        <v>43565</v>
      </c>
      <c r="H2738" s="7" t="str">
        <f t="shared" si="610"/>
        <v>04-2019</v>
      </c>
      <c r="I2738" s="7" t="str">
        <f t="shared" ca="1" si="611"/>
        <v>Wall Street Journal: Stifel, Nicoulas and Company, Incorporated (formerly Sterne Agee)-CPI YoY-04-2019</v>
      </c>
      <c r="J2738" s="4" t="str">
        <f t="shared" ca="1" si="612"/>
        <v>CPI YoY-Stifel, Nicoulas and Company, Incorporated (formerly Sterne Agee):04-2019</v>
      </c>
      <c r="K2738" t="s">
        <v>675</v>
      </c>
      <c r="CK2738">
        <v>2.2000000000000002</v>
      </c>
      <c r="CM2738">
        <v>2.1</v>
      </c>
      <c r="CO2738">
        <v>2</v>
      </c>
    </row>
    <row r="2739" spans="1:99" x14ac:dyDescent="0.55000000000000004">
      <c r="A2739" s="4" t="str">
        <f t="shared" ca="1" si="607"/>
        <v>Macroeconomic Advisers</v>
      </c>
      <c r="B2739" s="4" t="str">
        <f t="shared" si="608"/>
        <v>Dr. Joel Prakken/ Chris Varvares</v>
      </c>
      <c r="C2739" s="4" t="s">
        <v>246</v>
      </c>
      <c r="D2739" s="4" t="s">
        <v>195</v>
      </c>
      <c r="E2739" s="4" t="str">
        <f>IF(COUNTIF($E$2:E2738,"Begin: " &amp; C2739 &amp; "-" &amp; D2739 &amp; "-" &amp; H2739)=0,"Begin: " &amp; C2739 &amp; "-" &amp; D2739 &amp; "-" &amp; H2739,IF((C2739 &amp; "-" &amp; D2739 &amp; "-" &amp; H2739)&lt;&gt;(C2740 &amp; "-" &amp; D2740 &amp; "-" &amp; H2740),"End: " &amp; C2739 &amp; "-" &amp; D2739 &amp; "-" &amp; H2739,""))</f>
        <v/>
      </c>
      <c r="F2739" s="4" t="str">
        <f t="shared" si="609"/>
        <v>Wall Street Journal-CPI YoY-04-2019</v>
      </c>
      <c r="G2739" s="7">
        <v>43565</v>
      </c>
      <c r="H2739" s="7" t="str">
        <f t="shared" si="610"/>
        <v>04-2019</v>
      </c>
      <c r="I2739" s="7" t="str">
        <f t="shared" ca="1" si="611"/>
        <v>Wall Street Journal: Macroeconomic Advisers-CPI YoY-04-2019</v>
      </c>
      <c r="J2739" s="4" t="str">
        <f t="shared" ca="1" si="612"/>
        <v>CPI YoY-Macroeconomic Advisers:04-2019</v>
      </c>
      <c r="K2739" t="s">
        <v>228</v>
      </c>
      <c r="CK2739">
        <v>2.1</v>
      </c>
      <c r="CM2739">
        <v>2.6</v>
      </c>
      <c r="CO2739">
        <v>1.8</v>
      </c>
      <c r="CQ2739">
        <v>1.6</v>
      </c>
      <c r="CS2739">
        <v>2.2999999999999998</v>
      </c>
      <c r="CU2739">
        <v>2.6</v>
      </c>
    </row>
    <row r="2740" spans="1:99" x14ac:dyDescent="0.55000000000000004">
      <c r="A2740" s="4" t="str">
        <f t="shared" ca="1" si="607"/>
        <v>Ameriprise Financial</v>
      </c>
      <c r="B2740" s="4" t="str">
        <f t="shared" si="608"/>
        <v>Russell Price</v>
      </c>
      <c r="C2740" s="4" t="s">
        <v>246</v>
      </c>
      <c r="D2740" s="4" t="s">
        <v>195</v>
      </c>
      <c r="E2740" s="4" t="str">
        <f>IF(COUNTIF($E$2:E2739,"Begin: " &amp; C2740 &amp; "-" &amp; D2740 &amp; "-" &amp; H2740)=0,"Begin: " &amp; C2740 &amp; "-" &amp; D2740 &amp; "-" &amp; H2740,IF((C2740 &amp; "-" &amp; D2740 &amp; "-" &amp; H2740)&lt;&gt;(C2741 &amp; "-" &amp; D2741 &amp; "-" &amp; H2741),"End: " &amp; C2740 &amp; "-" &amp; D2740 &amp; "-" &amp; H2740,""))</f>
        <v/>
      </c>
      <c r="F2740" s="4" t="str">
        <f t="shared" si="609"/>
        <v>Wall Street Journal-CPI YoY-04-2019</v>
      </c>
      <c r="G2740" s="7">
        <v>43565</v>
      </c>
      <c r="H2740" s="7" t="str">
        <f t="shared" si="610"/>
        <v>04-2019</v>
      </c>
      <c r="I2740" s="7" t="str">
        <f t="shared" ca="1" si="611"/>
        <v>Wall Street Journal: Ameriprise Financial-CPI YoY-04-2019</v>
      </c>
      <c r="J2740" s="4" t="str">
        <f t="shared" ca="1" si="612"/>
        <v>CPI YoY-Ameriprise Financial:04-2019</v>
      </c>
      <c r="K2740" t="s">
        <v>441</v>
      </c>
      <c r="CK2740">
        <v>1.8</v>
      </c>
      <c r="CM2740">
        <v>2.4</v>
      </c>
      <c r="CO2740">
        <v>2.2000000000000002</v>
      </c>
      <c r="CQ2740">
        <v>2.2000000000000002</v>
      </c>
      <c r="CS2740">
        <v>2.2000000000000002</v>
      </c>
      <c r="CU2740">
        <v>2.1</v>
      </c>
    </row>
    <row r="2741" spans="1:99" x14ac:dyDescent="0.55000000000000004">
      <c r="A2741" s="4" t="str">
        <f t="shared" ca="1" si="607"/>
        <v>Eaton Corp.</v>
      </c>
      <c r="B2741" s="4" t="str">
        <f t="shared" si="608"/>
        <v>Arun Raha *</v>
      </c>
      <c r="C2741" s="4" t="s">
        <v>246</v>
      </c>
      <c r="D2741" s="4" t="s">
        <v>195</v>
      </c>
      <c r="E2741" s="4" t="str">
        <f>IF(COUNTIF($E$2:E2740,"Begin: " &amp; C2741 &amp; "-" &amp; D2741 &amp; "-" &amp; H2741)=0,"Begin: " &amp; C2741 &amp; "-" &amp; D2741 &amp; "-" &amp; H2741,IF((C2741 &amp; "-" &amp; D2741 &amp; "-" &amp; H2741)&lt;&gt;(C2742 &amp; "-" &amp; D2742 &amp; "-" &amp; H2742),"End: " &amp; C2741 &amp; "-" &amp; D2741 &amp; "-" &amp; H2741,""))</f>
        <v/>
      </c>
      <c r="F2741" s="4" t="str">
        <f t="shared" si="609"/>
        <v>Wall Street Journal-CPI YoY-04-2019</v>
      </c>
      <c r="G2741" s="7">
        <v>43565</v>
      </c>
      <c r="H2741" s="7" t="str">
        <f t="shared" si="610"/>
        <v>04-2019</v>
      </c>
      <c r="I2741" s="7" t="str">
        <f t="shared" ca="1" si="611"/>
        <v>Wall Street Journal: Eaton Corp.-CPI YoY-04-2019</v>
      </c>
      <c r="J2741" s="4" t="str">
        <f t="shared" ca="1" si="612"/>
        <v>CPI YoY-Eaton Corp.:04-2019</v>
      </c>
      <c r="K2741" t="s">
        <v>678</v>
      </c>
    </row>
    <row r="2742" spans="1:99" x14ac:dyDescent="0.55000000000000004">
      <c r="A2742" s="4" t="str">
        <f t="shared" ca="1" si="607"/>
        <v>Point Loma Nazarene University</v>
      </c>
      <c r="B2742" s="4" t="str">
        <f t="shared" si="608"/>
        <v>Lynn Reaser</v>
      </c>
      <c r="C2742" s="4" t="s">
        <v>246</v>
      </c>
      <c r="D2742" s="4" t="s">
        <v>195</v>
      </c>
      <c r="E2742" s="4" t="str">
        <f>IF(COUNTIF($E$2:E2741,"Begin: " &amp; C2742 &amp; "-" &amp; D2742 &amp; "-" &amp; H2742)=0,"Begin: " &amp; C2742 &amp; "-" &amp; D2742 &amp; "-" &amp; H2742,IF((C2742 &amp; "-" &amp; D2742 &amp; "-" &amp; H2742)&lt;&gt;(C2743 &amp; "-" &amp; D2743 &amp; "-" &amp; H2743),"End: " &amp; C2742 &amp; "-" &amp; D2742 &amp; "-" &amp; H2742,""))</f>
        <v/>
      </c>
      <c r="F2742" s="4" t="str">
        <f t="shared" si="609"/>
        <v>Wall Street Journal-CPI YoY-04-2019</v>
      </c>
      <c r="G2742" s="7">
        <v>43565</v>
      </c>
      <c r="H2742" s="7" t="str">
        <f t="shared" si="610"/>
        <v>04-2019</v>
      </c>
      <c r="I2742" s="7" t="str">
        <f t="shared" ca="1" si="611"/>
        <v>Wall Street Journal: Point Loma Nazarene University-CPI YoY-04-2019</v>
      </c>
      <c r="J2742" s="4" t="str">
        <f t="shared" ca="1" si="612"/>
        <v>CPI YoY-Point Loma Nazarene University:04-2019</v>
      </c>
      <c r="K2742" t="s">
        <v>658</v>
      </c>
      <c r="CK2742">
        <v>1.8</v>
      </c>
      <c r="CM2742">
        <v>2</v>
      </c>
      <c r="CO2742">
        <v>2.1</v>
      </c>
      <c r="CQ2742">
        <v>2.1</v>
      </c>
      <c r="CS2742">
        <v>2</v>
      </c>
      <c r="CU2742">
        <v>2</v>
      </c>
    </row>
    <row r="2743" spans="1:99" x14ac:dyDescent="0.55000000000000004">
      <c r="A2743" s="4" t="str">
        <f t="shared" ca="1" si="607"/>
        <v>Deutsche Bank</v>
      </c>
      <c r="B2743" s="4" t="str">
        <f t="shared" si="608"/>
        <v>Brett Ryan/Matthew Luzzetti</v>
      </c>
      <c r="C2743" s="4" t="s">
        <v>246</v>
      </c>
      <c r="D2743" s="4" t="s">
        <v>195</v>
      </c>
      <c r="E2743" s="4" t="str">
        <f>IF(COUNTIF($E$2:E2742,"Begin: " &amp; C2743 &amp; "-" &amp; D2743 &amp; "-" &amp; H2743)=0,"Begin: " &amp; C2743 &amp; "-" &amp; D2743 &amp; "-" &amp; H2743,IF((C2743 &amp; "-" &amp; D2743 &amp; "-" &amp; H2743)&lt;&gt;(C2744 &amp; "-" &amp; D2744 &amp; "-" &amp; H2744),"End: " &amp; C2743 &amp; "-" &amp; D2743 &amp; "-" &amp; H2743,""))</f>
        <v/>
      </c>
      <c r="F2743" s="4" t="str">
        <f t="shared" si="609"/>
        <v>Wall Street Journal-CPI YoY-04-2019</v>
      </c>
      <c r="G2743" s="7">
        <v>43565</v>
      </c>
      <c r="H2743" s="7" t="str">
        <f t="shared" si="610"/>
        <v>04-2019</v>
      </c>
      <c r="I2743" s="7" t="str">
        <f t="shared" ca="1" si="611"/>
        <v>Wall Street Journal: Deutsche Bank-CPI YoY-04-2019</v>
      </c>
      <c r="J2743" s="4" t="str">
        <f t="shared" ca="1" si="612"/>
        <v>CPI YoY-Deutsche Bank:04-2019</v>
      </c>
      <c r="K2743" t="s">
        <v>804</v>
      </c>
      <c r="CK2743">
        <v>1.9</v>
      </c>
      <c r="CM2743">
        <v>2</v>
      </c>
      <c r="CO2743">
        <v>2.2999999999999998</v>
      </c>
      <c r="CQ2743">
        <v>2.2000000000000002</v>
      </c>
      <c r="CS2743">
        <v>2.4</v>
      </c>
      <c r="CU2743">
        <v>2.4</v>
      </c>
    </row>
    <row r="2744" spans="1:99" x14ac:dyDescent="0.55000000000000004">
      <c r="A2744" s="4" t="str">
        <f t="shared" ca="1" si="607"/>
        <v>Prestige Economics LLC</v>
      </c>
      <c r="B2744" s="4" t="str">
        <f t="shared" si="608"/>
        <v>Jason Schenker *</v>
      </c>
      <c r="C2744" s="4" t="s">
        <v>246</v>
      </c>
      <c r="D2744" s="4" t="s">
        <v>195</v>
      </c>
      <c r="E2744" s="4" t="str">
        <f>IF(COUNTIF($E$2:E2743,"Begin: " &amp; C2744 &amp; "-" &amp; D2744 &amp; "-" &amp; H2744)=0,"Begin: " &amp; C2744 &amp; "-" &amp; D2744 &amp; "-" &amp; H2744,IF((C2744 &amp; "-" &amp; D2744 &amp; "-" &amp; H2744)&lt;&gt;(C2745 &amp; "-" &amp; D2745 &amp; "-" &amp; H2745),"End: " &amp; C2744 &amp; "-" &amp; D2744 &amp; "-" &amp; H2744,""))</f>
        <v/>
      </c>
      <c r="F2744" s="4" t="str">
        <f t="shared" si="609"/>
        <v>Wall Street Journal-CPI YoY-04-2019</v>
      </c>
      <c r="G2744" s="7">
        <v>43565</v>
      </c>
      <c r="H2744" s="7" t="str">
        <f t="shared" si="610"/>
        <v>04-2019</v>
      </c>
      <c r="I2744" s="7" t="str">
        <f t="shared" ca="1" si="611"/>
        <v>Wall Street Journal: Prestige Economics LLC-CPI YoY-04-2019</v>
      </c>
      <c r="J2744" s="4" t="str">
        <f t="shared" ca="1" si="612"/>
        <v>CPI YoY-Prestige Economics LLC:04-2019</v>
      </c>
      <c r="K2744" t="s">
        <v>767</v>
      </c>
    </row>
    <row r="2745" spans="1:99" x14ac:dyDescent="0.55000000000000004">
      <c r="A2745" s="4" t="str">
        <f t="shared" ca="1" si="607"/>
        <v>Pantheon Macroeconomics</v>
      </c>
      <c r="B2745" s="4" t="str">
        <f t="shared" si="608"/>
        <v>Ian Shepherdson</v>
      </c>
      <c r="C2745" s="4" t="s">
        <v>246</v>
      </c>
      <c r="D2745" s="4" t="s">
        <v>195</v>
      </c>
      <c r="E2745" s="4" t="str">
        <f>IF(COUNTIF($E$2:E2744,"Begin: " &amp; C2745 &amp; "-" &amp; D2745 &amp; "-" &amp; H2745)=0,"Begin: " &amp; C2745 &amp; "-" &amp; D2745 &amp; "-" &amp; H2745,IF((C2745 &amp; "-" &amp; D2745 &amp; "-" &amp; H2745)&lt;&gt;(C2746 &amp; "-" &amp; D2746 &amp; "-" &amp; H2746),"End: " &amp; C2745 &amp; "-" &amp; D2745 &amp; "-" &amp; H2745,""))</f>
        <v/>
      </c>
      <c r="F2745" s="4" t="str">
        <f t="shared" si="609"/>
        <v>Wall Street Journal-CPI YoY-04-2019</v>
      </c>
      <c r="G2745" s="7">
        <v>43565</v>
      </c>
      <c r="H2745" s="7" t="str">
        <f t="shared" si="610"/>
        <v>04-2019</v>
      </c>
      <c r="I2745" s="7" t="str">
        <f t="shared" ca="1" si="611"/>
        <v>Wall Street Journal: Pantheon Macroeconomics-CPI YoY-04-2019</v>
      </c>
      <c r="J2745" s="4" t="str">
        <f t="shared" ca="1" si="612"/>
        <v>CPI YoY-Pantheon Macroeconomics:04-2019</v>
      </c>
      <c r="K2745" t="s">
        <v>231</v>
      </c>
      <c r="CK2745">
        <v>1.7</v>
      </c>
      <c r="CM2745">
        <v>2.4</v>
      </c>
      <c r="CO2745">
        <v>2.8</v>
      </c>
      <c r="CQ2745">
        <v>2.8</v>
      </c>
      <c r="CS2745">
        <v>2.5</v>
      </c>
      <c r="CU2745">
        <v>2.2999999999999998</v>
      </c>
    </row>
    <row r="2746" spans="1:99" x14ac:dyDescent="0.55000000000000004">
      <c r="A2746" s="4" t="str">
        <f t="shared" ca="1" si="607"/>
        <v>Decision Economics, Inc.</v>
      </c>
      <c r="B2746" s="4" t="str">
        <f t="shared" si="608"/>
        <v>Allen Sinai</v>
      </c>
      <c r="C2746" s="4" t="s">
        <v>246</v>
      </c>
      <c r="D2746" s="4" t="s">
        <v>195</v>
      </c>
      <c r="E2746" s="4" t="str">
        <f>IF(COUNTIF($E$2:E2745,"Begin: " &amp; C2746 &amp; "-" &amp; D2746 &amp; "-" &amp; H2746)=0,"Begin: " &amp; C2746 &amp; "-" &amp; D2746 &amp; "-" &amp; H2746,IF((C2746 &amp; "-" &amp; D2746 &amp; "-" &amp; H2746)&lt;&gt;(C2747 &amp; "-" &amp; D2747 &amp; "-" &amp; H2747),"End: " &amp; C2746 &amp; "-" &amp; D2746 &amp; "-" &amp; H2746,""))</f>
        <v/>
      </c>
      <c r="F2746" s="4" t="str">
        <f t="shared" si="609"/>
        <v>Wall Street Journal-CPI YoY-04-2019</v>
      </c>
      <c r="G2746" s="7">
        <v>43565</v>
      </c>
      <c r="H2746" s="7" t="str">
        <f t="shared" si="610"/>
        <v>04-2019</v>
      </c>
      <c r="I2746" s="7" t="str">
        <f t="shared" ca="1" si="611"/>
        <v>Wall Street Journal: Decision Economics, Inc.-CPI YoY-04-2019</v>
      </c>
      <c r="J2746" s="4" t="str">
        <f t="shared" ca="1" si="612"/>
        <v>CPI YoY-Decision Economics, Inc.:04-2019</v>
      </c>
      <c r="K2746" t="s">
        <v>233</v>
      </c>
      <c r="CK2746">
        <v>2.7</v>
      </c>
      <c r="CM2746">
        <v>1.9</v>
      </c>
      <c r="CO2746">
        <v>2.1</v>
      </c>
      <c r="CQ2746">
        <v>2.2000000000000002</v>
      </c>
      <c r="CS2746">
        <v>2.2999999999999998</v>
      </c>
      <c r="CU2746">
        <v>2.4</v>
      </c>
    </row>
    <row r="2747" spans="1:99" x14ac:dyDescent="0.55000000000000004">
      <c r="A2747" s="4" t="str">
        <f t="shared" ca="1" si="607"/>
        <v>Parsec Financial</v>
      </c>
      <c r="B2747" s="4" t="str">
        <f t="shared" si="608"/>
        <v>James F. Smith</v>
      </c>
      <c r="C2747" s="4" t="s">
        <v>246</v>
      </c>
      <c r="D2747" s="4" t="s">
        <v>195</v>
      </c>
      <c r="E2747" s="4" t="str">
        <f>IF(COUNTIF($E$2:E2746,"Begin: " &amp; C2747 &amp; "-" &amp; D2747 &amp; "-" &amp; H2747)=0,"Begin: " &amp; C2747 &amp; "-" &amp; D2747 &amp; "-" &amp; H2747,IF((C2747 &amp; "-" &amp; D2747 &amp; "-" &amp; H2747)&lt;&gt;(C2748 &amp; "-" &amp; D2748 &amp; "-" &amp; H2748),"End: " &amp; C2747 &amp; "-" &amp; D2747 &amp; "-" &amp; H2747,""))</f>
        <v/>
      </c>
      <c r="F2747" s="4" t="str">
        <f t="shared" si="609"/>
        <v>Wall Street Journal-CPI YoY-04-2019</v>
      </c>
      <c r="G2747" s="7">
        <v>43565</v>
      </c>
      <c r="H2747" s="7" t="str">
        <f t="shared" si="610"/>
        <v>04-2019</v>
      </c>
      <c r="I2747" s="7" t="str">
        <f t="shared" ca="1" si="611"/>
        <v>Wall Street Journal: Parsec Financial-CPI YoY-04-2019</v>
      </c>
      <c r="J2747" s="4" t="str">
        <f t="shared" ca="1" si="612"/>
        <v>CPI YoY-Parsec Financial:04-2019</v>
      </c>
      <c r="K2747" t="s">
        <v>234</v>
      </c>
      <c r="CK2747">
        <v>1.9</v>
      </c>
      <c r="CM2747">
        <v>2</v>
      </c>
      <c r="CO2747">
        <v>2.1</v>
      </c>
      <c r="CQ2747">
        <v>2.2999999999999998</v>
      </c>
      <c r="CS2747">
        <v>1.7</v>
      </c>
      <c r="CU2747">
        <v>1.4</v>
      </c>
    </row>
    <row r="2748" spans="1:99" x14ac:dyDescent="0.55000000000000004">
      <c r="A2748" s="4" t="str">
        <f t="shared" ca="1" si="607"/>
        <v>Univ of Central FL</v>
      </c>
      <c r="B2748" s="4" t="str">
        <f t="shared" si="608"/>
        <v>Sean M. Snaith</v>
      </c>
      <c r="C2748" s="4" t="s">
        <v>246</v>
      </c>
      <c r="D2748" s="4" t="s">
        <v>195</v>
      </c>
      <c r="E2748" s="4" t="str">
        <f>IF(COUNTIF($E$2:E2747,"Begin: " &amp; C2748 &amp; "-" &amp; D2748 &amp; "-" &amp; H2748)=0,"Begin: " &amp; C2748 &amp; "-" &amp; D2748 &amp; "-" &amp; H2748,IF((C2748 &amp; "-" &amp; D2748 &amp; "-" &amp; H2748)&lt;&gt;(C2749 &amp; "-" &amp; D2749 &amp; "-" &amp; H2749),"End: " &amp; C2748 &amp; "-" &amp; D2748 &amp; "-" &amp; H2748,""))</f>
        <v/>
      </c>
      <c r="F2748" s="4" t="str">
        <f t="shared" si="609"/>
        <v>Wall Street Journal-CPI YoY-04-2019</v>
      </c>
      <c r="G2748" s="7">
        <v>43565</v>
      </c>
      <c r="H2748" s="7" t="str">
        <f t="shared" si="610"/>
        <v>04-2019</v>
      </c>
      <c r="I2748" s="7" t="str">
        <f t="shared" ca="1" si="611"/>
        <v>Wall Street Journal: Univ of Central FL-CPI YoY-04-2019</v>
      </c>
      <c r="J2748" s="4" t="str">
        <f t="shared" ca="1" si="612"/>
        <v>CPI YoY-Univ of Central FL:04-2019</v>
      </c>
      <c r="K2748" t="s">
        <v>235</v>
      </c>
      <c r="CK2748">
        <v>2.9</v>
      </c>
      <c r="CM2748">
        <v>2</v>
      </c>
      <c r="CO2748">
        <v>1.8</v>
      </c>
      <c r="CQ2748">
        <v>2</v>
      </c>
      <c r="CS2748">
        <v>2.2000000000000002</v>
      </c>
      <c r="CU2748">
        <v>2.1</v>
      </c>
    </row>
    <row r="2749" spans="1:99" x14ac:dyDescent="0.55000000000000004">
      <c r="A2749" s="4" t="str">
        <f t="shared" ca="1" si="607"/>
        <v>SS Economics</v>
      </c>
      <c r="B2749" s="4" t="str">
        <f t="shared" si="608"/>
        <v>Sung Won Sohn</v>
      </c>
      <c r="C2749" s="4" t="s">
        <v>246</v>
      </c>
      <c r="D2749" s="4" t="s">
        <v>195</v>
      </c>
      <c r="E2749" s="4" t="str">
        <f>IF(COUNTIF($E$2:E2748,"Begin: " &amp; C2749 &amp; "-" &amp; D2749 &amp; "-" &amp; H2749)=0,"Begin: " &amp; C2749 &amp; "-" &amp; D2749 &amp; "-" &amp; H2749,IF((C2749 &amp; "-" &amp; D2749 &amp; "-" &amp; H2749)&lt;&gt;(C2750 &amp; "-" &amp; D2750 &amp; "-" &amp; H2750),"End: " &amp; C2749 &amp; "-" &amp; D2749 &amp; "-" &amp; H2749,""))</f>
        <v/>
      </c>
      <c r="F2749" s="4" t="str">
        <f t="shared" si="609"/>
        <v>Wall Street Journal-CPI YoY-04-2019</v>
      </c>
      <c r="G2749" s="7">
        <v>43565</v>
      </c>
      <c r="H2749" s="7" t="str">
        <f t="shared" si="610"/>
        <v>04-2019</v>
      </c>
      <c r="I2749" s="7" t="str">
        <f t="shared" ca="1" si="611"/>
        <v>Wall Street Journal: SS Economics-CPI YoY-04-2019</v>
      </c>
      <c r="J2749" s="4" t="str">
        <f t="shared" ca="1" si="612"/>
        <v>CPI YoY-SS Economics:04-2019</v>
      </c>
      <c r="K2749" t="s">
        <v>785</v>
      </c>
    </row>
    <row r="2750" spans="1:99" x14ac:dyDescent="0.55000000000000004">
      <c r="A2750" s="4" t="str">
        <f t="shared" ref="A2750:A2760" ca="1" si="613">IF(ISERROR(IF(C2750="GIOA",INDEX(List_AnonymousForecasters,MATCH(LEFT(K2750,FIND(":",K2750,1)-1),List_IndividualForecasters,0),1),INDEX(List_FirmNamesOmega,MATCH(LEFT(K2750,FIND(":",K2750,1)-1),List_FirmNamesAlpha,0),1))),LEFT(K2750,FIND(":",K2750,1)-1),IF(C2750="GIOA",INDEX(List_AnonymousForecasters,MATCH(LEFT(K2750,FIND(":",K2750,1)-1),List_IndividualForecasters,0),1),INDEX(List_FirmNamesOmega,MATCH(LEFT(K2750,FIND(":",K2750,1)-1),List_FirmNamesAlpha,0),1)))</f>
        <v>Pierpont Securities</v>
      </c>
      <c r="B2750" s="4" t="str">
        <f t="shared" ref="B2750:B2760" si="614">MID(K2750,FIND(":",K2750,1)+2,LEN(K2750)-FIND(":",K2750,1))</f>
        <v>Stephen Stanley</v>
      </c>
      <c r="C2750" s="4" t="s">
        <v>246</v>
      </c>
      <c r="D2750" s="4" t="s">
        <v>195</v>
      </c>
      <c r="E2750" s="4" t="str">
        <f>IF(COUNTIF($E$2:E2749,"Begin: " &amp; C2750 &amp; "-" &amp; D2750 &amp; "-" &amp; H2750)=0,"Begin: " &amp; C2750 &amp; "-" &amp; D2750 &amp; "-" &amp; H2750,IF((C2750 &amp; "-" &amp; D2750 &amp; "-" &amp; H2750)&lt;&gt;(C2751 &amp; "-" &amp; D2751 &amp; "-" &amp; H2751),"End: " &amp; C2750 &amp; "-" &amp; D2750 &amp; "-" &amp; H2750,""))</f>
        <v/>
      </c>
      <c r="F2750" s="4" t="str">
        <f t="shared" ref="F2750:F2760" si="615">C2750 &amp; "-" &amp; D2750 &amp; "-" &amp; H2750</f>
        <v>Wall Street Journal-CPI YoY-04-2019</v>
      </c>
      <c r="G2750" s="7">
        <v>43565</v>
      </c>
      <c r="H2750" s="7" t="str">
        <f t="shared" ref="H2750:H2760" si="616">TEXT(MONTH(G2750),"00") &amp; "-" &amp; TEXT(YEAR(G2750),"0000")</f>
        <v>04-2019</v>
      </c>
      <c r="I2750" s="7" t="str">
        <f t="shared" ref="I2750:I2760" ca="1" si="617">C2750 &amp; ": " &amp; A2750 &amp; "-" &amp; D2750 &amp; "-" &amp; H2750</f>
        <v>Wall Street Journal: Pierpont Securities-CPI YoY-04-2019</v>
      </c>
      <c r="J2750" s="4" t="str">
        <f t="shared" ref="J2750:J2760" ca="1" si="618">D2750 &amp; "-" &amp; A2750 &amp; ":" &amp; TEXT(MONTH(G2750),"00") &amp; "-" &amp; TEXT(YEAR(G2750),"0000")</f>
        <v>CPI YoY-Pierpont Securities:04-2019</v>
      </c>
      <c r="K2750" t="s">
        <v>238</v>
      </c>
      <c r="CK2750">
        <v>2</v>
      </c>
      <c r="CM2750">
        <v>2.8</v>
      </c>
      <c r="CO2750">
        <v>3</v>
      </c>
      <c r="CQ2750">
        <v>3.1</v>
      </c>
      <c r="CS2750">
        <v>3.1</v>
      </c>
      <c r="CU2750">
        <v>3</v>
      </c>
    </row>
    <row r="2751" spans="1:99" x14ac:dyDescent="0.55000000000000004">
      <c r="A2751" s="4" t="str">
        <f t="shared" ca="1" si="613"/>
        <v>Economic Analysis Associates Inc.</v>
      </c>
      <c r="B2751" s="4" t="str">
        <f t="shared" si="614"/>
        <v>Susan M. Sterne</v>
      </c>
      <c r="C2751" s="4" t="s">
        <v>246</v>
      </c>
      <c r="D2751" s="4" t="s">
        <v>195</v>
      </c>
      <c r="E2751" s="4" t="str">
        <f>IF(COUNTIF($E$2:E2750,"Begin: " &amp; C2751 &amp; "-" &amp; D2751 &amp; "-" &amp; H2751)=0,"Begin: " &amp; C2751 &amp; "-" &amp; D2751 &amp; "-" &amp; H2751,IF((C2751 &amp; "-" &amp; D2751 &amp; "-" &amp; H2751)&lt;&gt;(C2752 &amp; "-" &amp; D2752 &amp; "-" &amp; H2752),"End: " &amp; C2751 &amp; "-" &amp; D2751 &amp; "-" &amp; H2751,""))</f>
        <v/>
      </c>
      <c r="F2751" s="4" t="str">
        <f t="shared" si="615"/>
        <v>Wall Street Journal-CPI YoY-04-2019</v>
      </c>
      <c r="G2751" s="7">
        <v>43565</v>
      </c>
      <c r="H2751" s="7" t="str">
        <f t="shared" si="616"/>
        <v>04-2019</v>
      </c>
      <c r="I2751" s="7" t="str">
        <f t="shared" ca="1" si="617"/>
        <v>Wall Street Journal: Economic Analysis Associates Inc.-CPI YoY-04-2019</v>
      </c>
      <c r="J2751" s="4" t="str">
        <f t="shared" ca="1" si="618"/>
        <v>CPI YoY-Economic Analysis Associates Inc.:04-2019</v>
      </c>
      <c r="K2751" t="s">
        <v>239</v>
      </c>
      <c r="CK2751">
        <v>1.8</v>
      </c>
      <c r="CM2751">
        <v>2.2000000000000002</v>
      </c>
      <c r="CO2751">
        <v>2</v>
      </c>
      <c r="CQ2751">
        <v>2.1</v>
      </c>
      <c r="CS2751">
        <v>1.9</v>
      </c>
      <c r="CU2751">
        <v>2.2999999999999998</v>
      </c>
    </row>
    <row r="2752" spans="1:99" x14ac:dyDescent="0.55000000000000004">
      <c r="A2752" s="4" t="str">
        <f t="shared" ca="1" si="613"/>
        <v>CSFB</v>
      </c>
      <c r="B2752" s="4" t="str">
        <f t="shared" si="614"/>
        <v>James Sweeney *</v>
      </c>
      <c r="C2752" s="4" t="s">
        <v>246</v>
      </c>
      <c r="D2752" s="4" t="s">
        <v>195</v>
      </c>
      <c r="E2752" s="4" t="str">
        <f>IF(COUNTIF($E$2:E2751,"Begin: " &amp; C2752 &amp; "-" &amp; D2752 &amp; "-" &amp; H2752)=0,"Begin: " &amp; C2752 &amp; "-" &amp; D2752 &amp; "-" &amp; H2752,IF((C2752 &amp; "-" &amp; D2752 &amp; "-" &amp; H2752)&lt;&gt;(C2753 &amp; "-" &amp; D2753 &amp; "-" &amp; H2753),"End: " &amp; C2752 &amp; "-" &amp; D2752 &amp; "-" &amp; H2752,""))</f>
        <v/>
      </c>
      <c r="F2752" s="4" t="str">
        <f t="shared" si="615"/>
        <v>Wall Street Journal-CPI YoY-04-2019</v>
      </c>
      <c r="G2752" s="7">
        <v>43565</v>
      </c>
      <c r="H2752" s="7" t="str">
        <f t="shared" si="616"/>
        <v>04-2019</v>
      </c>
      <c r="I2752" s="7" t="str">
        <f t="shared" ca="1" si="617"/>
        <v>Wall Street Journal: CSFB-CPI YoY-04-2019</v>
      </c>
      <c r="J2752" s="4" t="str">
        <f t="shared" ca="1" si="618"/>
        <v>CPI YoY-CSFB:04-2019</v>
      </c>
      <c r="K2752" t="s">
        <v>753</v>
      </c>
    </row>
    <row r="2753" spans="1:99" x14ac:dyDescent="0.55000000000000004">
      <c r="A2753" s="4" t="str">
        <f t="shared" ca="1" si="613"/>
        <v>American Chemisty Council</v>
      </c>
      <c r="B2753" s="4" t="str">
        <f t="shared" si="614"/>
        <v>Kevin Swift</v>
      </c>
      <c r="C2753" s="4" t="s">
        <v>246</v>
      </c>
      <c r="D2753" s="4" t="s">
        <v>195</v>
      </c>
      <c r="E2753" s="4" t="str">
        <f>IF(COUNTIF($E$2:E2752,"Begin: " &amp; C2753 &amp; "-" &amp; D2753 &amp; "-" &amp; H2753)=0,"Begin: " &amp; C2753 &amp; "-" &amp; D2753 &amp; "-" &amp; H2753,IF((C2753 &amp; "-" &amp; D2753 &amp; "-" &amp; H2753)&lt;&gt;(C2754 &amp; "-" &amp; D2754 &amp; "-" &amp; H2754),"End: " &amp; C2753 &amp; "-" &amp; D2753 &amp; "-" &amp; H2753,""))</f>
        <v/>
      </c>
      <c r="F2753" s="4" t="str">
        <f t="shared" si="615"/>
        <v>Wall Street Journal-CPI YoY-04-2019</v>
      </c>
      <c r="G2753" s="7">
        <v>43565</v>
      </c>
      <c r="H2753" s="7" t="str">
        <f t="shared" si="616"/>
        <v>04-2019</v>
      </c>
      <c r="I2753" s="7" t="str">
        <f t="shared" ca="1" si="617"/>
        <v>Wall Street Journal: American Chemisty Council-CPI YoY-04-2019</v>
      </c>
      <c r="J2753" s="4" t="str">
        <f t="shared" ca="1" si="618"/>
        <v>CPI YoY-American Chemisty Council:04-2019</v>
      </c>
      <c r="K2753" t="s">
        <v>443</v>
      </c>
      <c r="CK2753">
        <v>1.5</v>
      </c>
      <c r="CM2753">
        <v>1.8</v>
      </c>
      <c r="CO2753">
        <v>2</v>
      </c>
      <c r="CQ2753">
        <v>2</v>
      </c>
      <c r="CS2753">
        <v>1.8</v>
      </c>
      <c r="CU2753">
        <v>1.5</v>
      </c>
    </row>
    <row r="2754" spans="1:99" x14ac:dyDescent="0.55000000000000004">
      <c r="A2754" s="4" t="str">
        <f t="shared" ca="1" si="613"/>
        <v>Grant Thornton</v>
      </c>
      <c r="B2754" s="4" t="str">
        <f t="shared" si="614"/>
        <v>Diane Swonk</v>
      </c>
      <c r="C2754" s="4" t="s">
        <v>246</v>
      </c>
      <c r="D2754" s="4" t="s">
        <v>195</v>
      </c>
      <c r="E2754" s="4" t="str">
        <f>IF(COUNTIF($E$2:E2753,"Begin: " &amp; C2754 &amp; "-" &amp; D2754 &amp; "-" &amp; H2754)=0,"Begin: " &amp; C2754 &amp; "-" &amp; D2754 &amp; "-" &amp; H2754,IF((C2754 &amp; "-" &amp; D2754 &amp; "-" &amp; H2754)&lt;&gt;(C2755 &amp; "-" &amp; D2755 &amp; "-" &amp; H2755),"End: " &amp; C2754 &amp; "-" &amp; D2754 &amp; "-" &amp; H2754,""))</f>
        <v/>
      </c>
      <c r="F2754" s="4" t="str">
        <f t="shared" si="615"/>
        <v>Wall Street Journal-CPI YoY-04-2019</v>
      </c>
      <c r="G2754" s="7">
        <v>43565</v>
      </c>
      <c r="H2754" s="7" t="str">
        <f t="shared" si="616"/>
        <v>04-2019</v>
      </c>
      <c r="I2754" s="7" t="str">
        <f t="shared" ca="1" si="617"/>
        <v>Wall Street Journal: Grant Thornton-CPI YoY-04-2019</v>
      </c>
      <c r="J2754" s="4" t="str">
        <f t="shared" ca="1" si="618"/>
        <v>CPI YoY-Grant Thornton:04-2019</v>
      </c>
      <c r="K2754" t="s">
        <v>772</v>
      </c>
      <c r="CK2754">
        <v>2</v>
      </c>
      <c r="CM2754">
        <v>2.4</v>
      </c>
      <c r="CO2754">
        <v>2</v>
      </c>
      <c r="CQ2754">
        <v>1.6</v>
      </c>
      <c r="CS2754">
        <v>2.1</v>
      </c>
      <c r="CU2754">
        <v>2.2999999999999998</v>
      </c>
    </row>
    <row r="2755" spans="1:99" x14ac:dyDescent="0.55000000000000004">
      <c r="A2755" s="4" t="str">
        <f t="shared" ca="1" si="613"/>
        <v>The Northern Trust</v>
      </c>
      <c r="B2755" s="4" t="str">
        <f t="shared" si="614"/>
        <v xml:space="preserve">Carl Tannenbaum </v>
      </c>
      <c r="C2755" s="4" t="s">
        <v>246</v>
      </c>
      <c r="D2755" s="4" t="s">
        <v>195</v>
      </c>
      <c r="E2755" s="4" t="str">
        <f>IF(COUNTIF($E$2:E2754,"Begin: " &amp; C2755 &amp; "-" &amp; D2755 &amp; "-" &amp; H2755)=0,"Begin: " &amp; C2755 &amp; "-" &amp; D2755 &amp; "-" &amp; H2755,IF((C2755 &amp; "-" &amp; D2755 &amp; "-" &amp; H2755)&lt;&gt;(C2756 &amp; "-" &amp; D2756 &amp; "-" &amp; H2756),"End: " &amp; C2755 &amp; "-" &amp; D2755 &amp; "-" &amp; H2755,""))</f>
        <v/>
      </c>
      <c r="F2755" s="4" t="str">
        <f t="shared" si="615"/>
        <v>Wall Street Journal-CPI YoY-04-2019</v>
      </c>
      <c r="G2755" s="7">
        <v>43565</v>
      </c>
      <c r="H2755" s="7" t="str">
        <f t="shared" si="616"/>
        <v>04-2019</v>
      </c>
      <c r="I2755" s="7" t="str">
        <f t="shared" ca="1" si="617"/>
        <v>Wall Street Journal: The Northern Trust-CPI YoY-04-2019</v>
      </c>
      <c r="J2755" s="4" t="str">
        <f t="shared" ca="1" si="618"/>
        <v>CPI YoY-The Northern Trust:04-2019</v>
      </c>
      <c r="K2755" t="s">
        <v>241</v>
      </c>
      <c r="CK2755">
        <v>1.6</v>
      </c>
      <c r="CM2755">
        <v>1.8</v>
      </c>
      <c r="CO2755">
        <v>2</v>
      </c>
      <c r="CQ2755">
        <v>1.9</v>
      </c>
      <c r="CS2755">
        <v>2</v>
      </c>
      <c r="CU2755">
        <v>2</v>
      </c>
    </row>
    <row r="2756" spans="1:99" x14ac:dyDescent="0.55000000000000004">
      <c r="A2756" s="4" t="str">
        <f t="shared" ca="1" si="613"/>
        <v>BNP Paribas</v>
      </c>
      <c r="B2756" s="4" t="str">
        <f t="shared" si="614"/>
        <v>US Economics Team</v>
      </c>
      <c r="C2756" s="4" t="s">
        <v>246</v>
      </c>
      <c r="D2756" s="4" t="s">
        <v>195</v>
      </c>
      <c r="E2756" s="4" t="str">
        <f>IF(COUNTIF($E$2:E2755,"Begin: " &amp; C2756 &amp; "-" &amp; D2756 &amp; "-" &amp; H2756)=0,"Begin: " &amp; C2756 &amp; "-" &amp; D2756 &amp; "-" &amp; H2756,IF((C2756 &amp; "-" &amp; D2756 &amp; "-" &amp; H2756)&lt;&gt;(C2757 &amp; "-" &amp; D2757 &amp; "-" &amp; H2757),"End: " &amp; C2756 &amp; "-" &amp; D2756 &amp; "-" &amp; H2756,""))</f>
        <v/>
      </c>
      <c r="F2756" s="4" t="str">
        <f t="shared" si="615"/>
        <v>Wall Street Journal-CPI YoY-04-2019</v>
      </c>
      <c r="G2756" s="7">
        <v>43565</v>
      </c>
      <c r="H2756" s="7" t="str">
        <f t="shared" si="616"/>
        <v>04-2019</v>
      </c>
      <c r="I2756" s="7" t="str">
        <f t="shared" ca="1" si="617"/>
        <v>Wall Street Journal: BNP Paribas-CPI YoY-04-2019</v>
      </c>
      <c r="J2756" s="4" t="str">
        <f t="shared" ca="1" si="618"/>
        <v>CPI YoY-BNP Paribas:04-2019</v>
      </c>
      <c r="K2756" t="s">
        <v>444</v>
      </c>
      <c r="CK2756">
        <v>1.6</v>
      </c>
      <c r="CM2756">
        <v>2</v>
      </c>
      <c r="CO2756">
        <v>2</v>
      </c>
      <c r="CQ2756">
        <v>2.2000000000000002</v>
      </c>
    </row>
    <row r="2757" spans="1:99" x14ac:dyDescent="0.55000000000000004">
      <c r="A2757" s="4" t="str">
        <f t="shared" ca="1" si="613"/>
        <v>The Conference Board</v>
      </c>
      <c r="B2757" s="4" t="str">
        <f t="shared" si="614"/>
        <v>Bart van Ark</v>
      </c>
      <c r="C2757" s="4" t="s">
        <v>246</v>
      </c>
      <c r="D2757" s="4" t="s">
        <v>195</v>
      </c>
      <c r="E2757" s="4" t="str">
        <f>IF(COUNTIF($E$2:E2756,"Begin: " &amp; C2757 &amp; "-" &amp; D2757 &amp; "-" &amp; H2757)=0,"Begin: " &amp; C2757 &amp; "-" &amp; D2757 &amp; "-" &amp; H2757,IF((C2757 &amp; "-" &amp; D2757 &amp; "-" &amp; H2757)&lt;&gt;(C2758 &amp; "-" &amp; D2758 &amp; "-" &amp; H2758),"End: " &amp; C2757 &amp; "-" &amp; D2757 &amp; "-" &amp; H2757,""))</f>
        <v/>
      </c>
      <c r="F2757" s="4" t="str">
        <f t="shared" si="615"/>
        <v>Wall Street Journal-CPI YoY-04-2019</v>
      </c>
      <c r="G2757" s="7">
        <v>43565</v>
      </c>
      <c r="H2757" s="7" t="str">
        <f t="shared" si="616"/>
        <v>04-2019</v>
      </c>
      <c r="I2757" s="7" t="str">
        <f t="shared" ca="1" si="617"/>
        <v>Wall Street Journal: The Conference Board-CPI YoY-04-2019</v>
      </c>
      <c r="J2757" s="4" t="str">
        <f t="shared" ca="1" si="618"/>
        <v>CPI YoY-The Conference Board:04-2019</v>
      </c>
      <c r="K2757" t="s">
        <v>242</v>
      </c>
      <c r="CK2757">
        <v>1.8</v>
      </c>
      <c r="CM2757">
        <v>2.1</v>
      </c>
      <c r="CO2757">
        <v>2.2999999999999998</v>
      </c>
      <c r="CQ2757">
        <v>2.2999999999999998</v>
      </c>
    </row>
    <row r="2758" spans="1:99" x14ac:dyDescent="0.55000000000000004">
      <c r="A2758" s="4" t="str">
        <f t="shared" ca="1" si="613"/>
        <v>First Trust Adv.</v>
      </c>
      <c r="B2758" s="4" t="str">
        <f t="shared" si="614"/>
        <v>Brian S. Wesbury/ Robert Stein</v>
      </c>
      <c r="C2758" s="4" t="s">
        <v>246</v>
      </c>
      <c r="D2758" s="4" t="s">
        <v>195</v>
      </c>
      <c r="E2758" s="4" t="str">
        <f>IF(COUNTIF($E$2:E2757,"Begin: " &amp; C2758 &amp; "-" &amp; D2758 &amp; "-" &amp; H2758)=0,"Begin: " &amp; C2758 &amp; "-" &amp; D2758 &amp; "-" &amp; H2758,IF((C2758 &amp; "-" &amp; D2758 &amp; "-" &amp; H2758)&lt;&gt;(C2759 &amp; "-" &amp; D2759 &amp; "-" &amp; H2759),"End: " &amp; C2758 &amp; "-" &amp; D2758 &amp; "-" &amp; H2758,""))</f>
        <v/>
      </c>
      <c r="F2758" s="4" t="str">
        <f t="shared" si="615"/>
        <v>Wall Street Journal-CPI YoY-04-2019</v>
      </c>
      <c r="G2758" s="7">
        <v>43565</v>
      </c>
      <c r="H2758" s="7" t="str">
        <f t="shared" si="616"/>
        <v>04-2019</v>
      </c>
      <c r="I2758" s="7" t="str">
        <f t="shared" ca="1" si="617"/>
        <v>Wall Street Journal: First Trust Adv.-CPI YoY-04-2019</v>
      </c>
      <c r="J2758" s="4" t="str">
        <f t="shared" ca="1" si="618"/>
        <v>CPI YoY-First Trust Adv.:04-2019</v>
      </c>
      <c r="K2758" t="s">
        <v>243</v>
      </c>
      <c r="CK2758">
        <v>1.7</v>
      </c>
      <c r="CM2758">
        <v>2.2000000000000002</v>
      </c>
      <c r="CO2758">
        <v>2.5</v>
      </c>
      <c r="CQ2758">
        <v>2.5</v>
      </c>
    </row>
    <row r="2759" spans="1:99" x14ac:dyDescent="0.55000000000000004">
      <c r="A2759" s="4" t="str">
        <f t="shared" ca="1" si="613"/>
        <v>National Association of Realtors</v>
      </c>
      <c r="B2759" s="4" t="str">
        <f t="shared" si="614"/>
        <v>Lawrence Yun</v>
      </c>
      <c r="C2759" s="4" t="s">
        <v>246</v>
      </c>
      <c r="D2759" s="4" t="s">
        <v>195</v>
      </c>
      <c r="E2759" s="4" t="str">
        <f>IF(COUNTIF($E$2:E2758,"Begin: " &amp; C2759 &amp; "-" &amp; D2759 &amp; "-" &amp; H2759)=0,"Begin: " &amp; C2759 &amp; "-" &amp; D2759 &amp; "-" &amp; H2759,IF((C2759 &amp; "-" &amp; D2759 &amp; "-" &amp; H2759)&lt;&gt;(C2760 &amp; "-" &amp; D2760 &amp; "-" &amp; H2760),"End: " &amp; C2759 &amp; "-" &amp; D2759 &amp; "-" &amp; H2759,""))</f>
        <v/>
      </c>
      <c r="F2759" s="4" t="str">
        <f t="shared" si="615"/>
        <v>Wall Street Journal-CPI YoY-04-2019</v>
      </c>
      <c r="G2759" s="7">
        <v>43565</v>
      </c>
      <c r="H2759" s="7" t="str">
        <f t="shared" si="616"/>
        <v>04-2019</v>
      </c>
      <c r="I2759" s="7" t="str">
        <f t="shared" ca="1" si="617"/>
        <v>Wall Street Journal: National Association of Realtors-CPI YoY-04-2019</v>
      </c>
      <c r="J2759" s="4" t="str">
        <f t="shared" ca="1" si="618"/>
        <v>CPI YoY-National Association of Realtors:04-2019</v>
      </c>
      <c r="K2759" t="s">
        <v>245</v>
      </c>
      <c r="CK2759">
        <v>1.7</v>
      </c>
      <c r="CM2759">
        <v>1.8</v>
      </c>
      <c r="CO2759">
        <v>1.9</v>
      </c>
      <c r="CQ2759">
        <v>1.9</v>
      </c>
      <c r="CS2759">
        <v>1.8</v>
      </c>
      <c r="CU2759">
        <v>1.8</v>
      </c>
    </row>
    <row r="2760" spans="1:99" x14ac:dyDescent="0.55000000000000004">
      <c r="A2760" s="4" t="str">
        <f t="shared" ca="1" si="613"/>
        <v>Morgan Stanley</v>
      </c>
      <c r="B2760" s="4" t="str">
        <f t="shared" si="614"/>
        <v>Ellen Zentner *</v>
      </c>
      <c r="C2760" s="4" t="s">
        <v>246</v>
      </c>
      <c r="D2760" s="4" t="s">
        <v>195</v>
      </c>
      <c r="E2760" s="4" t="str">
        <f>IF(COUNTIF($E$2:E2759,"Begin: " &amp; C2760 &amp; "-" &amp; D2760 &amp; "-" &amp; H2760)=0,"Begin: " &amp; C2760 &amp; "-" &amp; D2760 &amp; "-" &amp; H2760,IF((C2760 &amp; "-" &amp; D2760 &amp; "-" &amp; H2760)&lt;&gt;(C2761 &amp; "-" &amp; D2761 &amp; "-" &amp; H2761),"End: " &amp; C2760 &amp; "-" &amp; D2760 &amp; "-" &amp; H2760,""))</f>
        <v>End: Wall Street Journal-CPI YoY-04-2019</v>
      </c>
      <c r="F2760" s="4" t="str">
        <f t="shared" si="615"/>
        <v>Wall Street Journal-CPI YoY-04-2019</v>
      </c>
      <c r="G2760" s="7">
        <v>43565</v>
      </c>
      <c r="H2760" s="7" t="str">
        <f t="shared" si="616"/>
        <v>04-2019</v>
      </c>
      <c r="I2760" s="7" t="str">
        <f t="shared" ca="1" si="617"/>
        <v>Wall Street Journal: Morgan Stanley-CPI YoY-04-2019</v>
      </c>
      <c r="J2760" s="4" t="str">
        <f t="shared" ca="1" si="618"/>
        <v>CPI YoY-Morgan Stanley:04-2019</v>
      </c>
      <c r="K2760" t="s">
        <v>685</v>
      </c>
    </row>
    <row r="2761" spans="1:99" x14ac:dyDescent="0.55000000000000004">
      <c r="A2761" s="4" t="str">
        <f t="shared" ref="A2761" ca="1" si="619">IF(ISERROR(IF(C2761="GIOA",INDEX(List_AnonymousForecasters,MATCH(LEFT(K2761,FIND(":",K2761,1)-1),List_IndividualForecasters,0),1),INDEX(List_FirmNamesOmega,MATCH(LEFT(K2761,FIND(":",K2761,1)-1),List_FirmNamesAlpha,0),1))),LEFT(K2761,FIND(":",K2761,1)-1),IF(C2761="GIOA",INDEX(List_AnonymousForecasters,MATCH(LEFT(K2761,FIND(":",K2761,1)-1),List_IndividualForecasters,0),1),INDEX(List_FirmNamesOmega,MATCH(LEFT(K2761,FIND(":",K2761,1)-1),List_FirmNamesAlpha,0),1)))</f>
        <v>Nomura</v>
      </c>
      <c r="B2761" s="4" t="str">
        <f t="shared" ref="B2761" si="620">MID(K2761,FIND(":",K2761,1)+2,LEN(K2761)-FIND(":",K2761,1))</f>
        <v>Lewis Alexander</v>
      </c>
      <c r="C2761" s="4" t="s">
        <v>246</v>
      </c>
      <c r="D2761" s="4" t="s">
        <v>97</v>
      </c>
      <c r="E2761" s="4" t="str">
        <f>IF(COUNTIF($E$2:E2760,"Begin: " &amp; C2761 &amp; "-" &amp; D2761 &amp; "-" &amp; H2761)=0,"Begin: " &amp; C2761 &amp; "-" &amp; D2761 &amp; "-" &amp; H2761,IF((C2761 &amp; "-" &amp; D2761 &amp; "-" &amp; H2761)&lt;&gt;(C2762 &amp; "-" &amp; D2762 &amp; "-" &amp; H2762),"End: " &amp; C2761 &amp; "-" &amp; D2761 &amp; "-" &amp; H2761,""))</f>
        <v>Begin: Wall Street Journal-Unemployment Rate-04-2019</v>
      </c>
      <c r="F2761" s="4" t="str">
        <f t="shared" ref="F2761" si="621">C2761 &amp; "-" &amp; D2761 &amp; "-" &amp; H2761</f>
        <v>Wall Street Journal-Unemployment Rate-04-2019</v>
      </c>
      <c r="G2761" s="7">
        <v>43565</v>
      </c>
      <c r="H2761" s="7" t="str">
        <f t="shared" ref="H2761" si="622">TEXT(MONTH(G2761),"00") &amp; "-" &amp; TEXT(YEAR(G2761),"0000")</f>
        <v>04-2019</v>
      </c>
      <c r="I2761" s="7" t="str">
        <f t="shared" ref="I2761" ca="1" si="623">C2761 &amp; ": " &amp; A2761 &amp; "-" &amp; D2761 &amp; "-" &amp; H2761</f>
        <v>Wall Street Journal: Nomura-Unemployment Rate-04-2019</v>
      </c>
      <c r="J2761" s="4" t="str">
        <f t="shared" ref="J2761" ca="1" si="624">D2761 &amp; "-" &amp; A2761 &amp; ":" &amp; TEXT(MONTH(G2761),"00") &amp; "-" &amp; TEXT(YEAR(G2761),"0000")</f>
        <v>Unemployment Rate-Nomura:04-2019</v>
      </c>
      <c r="K2761" t="s">
        <v>196</v>
      </c>
      <c r="CK2761">
        <v>3.7</v>
      </c>
      <c r="CM2761">
        <v>3.5</v>
      </c>
      <c r="CO2761">
        <v>3.5</v>
      </c>
      <c r="CQ2761">
        <v>3.5</v>
      </c>
    </row>
    <row r="2762" spans="1:99" x14ac:dyDescent="0.55000000000000004">
      <c r="A2762" s="4" t="str">
        <f t="shared" ref="A2762:A2825" ca="1" si="625">IF(ISERROR(IF(C2762="GIOA",INDEX(List_AnonymousForecasters,MATCH(LEFT(K2762,FIND(":",K2762,1)-1),List_IndividualForecasters,0),1),INDEX(List_FirmNamesOmega,MATCH(LEFT(K2762,FIND(":",K2762,1)-1),List_FirmNamesAlpha,0),1))),LEFT(K2762,FIND(":",K2762,1)-1),IF(C2762="GIOA",INDEX(List_AnonymousForecasters,MATCH(LEFT(K2762,FIND(":",K2762,1)-1),List_IndividualForecasters,0),1),INDEX(List_FirmNamesOmega,MATCH(LEFT(K2762,FIND(":",K2762,1)-1),List_FirmNamesAlpha,0),1)))</f>
        <v>Bank of the West</v>
      </c>
      <c r="B2762" s="4" t="str">
        <f t="shared" ref="B2762:B2825" si="626">MID(K2762,FIND(":",K2762,1)+2,LEN(K2762)-FIND(":",K2762,1))</f>
        <v>Scott Anderson</v>
      </c>
      <c r="C2762" s="4" t="s">
        <v>246</v>
      </c>
      <c r="D2762" s="4" t="s">
        <v>97</v>
      </c>
      <c r="E2762" s="4" t="str">
        <f>IF(COUNTIF($E$2:E2761,"Begin: " &amp; C2762 &amp; "-" &amp; D2762 &amp; "-" &amp; H2762)=0,"Begin: " &amp; C2762 &amp; "-" &amp; D2762 &amp; "-" &amp; H2762,IF((C2762 &amp; "-" &amp; D2762 &amp; "-" &amp; H2762)&lt;&gt;(C2763 &amp; "-" &amp; D2763 &amp; "-" &amp; H2763),"End: " &amp; C2762 &amp; "-" &amp; D2762 &amp; "-" &amp; H2762,""))</f>
        <v/>
      </c>
      <c r="F2762" s="4" t="str">
        <f t="shared" ref="F2762:F2825" si="627">C2762 &amp; "-" &amp; D2762 &amp; "-" &amp; H2762</f>
        <v>Wall Street Journal-Unemployment Rate-04-2019</v>
      </c>
      <c r="G2762" s="7">
        <v>43565</v>
      </c>
      <c r="H2762" s="7" t="str">
        <f t="shared" ref="H2762:H2825" si="628">TEXT(MONTH(G2762),"00") &amp; "-" &amp; TEXT(YEAR(G2762),"0000")</f>
        <v>04-2019</v>
      </c>
      <c r="I2762" s="7" t="str">
        <f t="shared" ref="I2762:I2825" ca="1" si="629">C2762 &amp; ": " &amp; A2762 &amp; "-" &amp; D2762 &amp; "-" &amp; H2762</f>
        <v>Wall Street Journal: Bank of the West-Unemployment Rate-04-2019</v>
      </c>
      <c r="J2762" s="4" t="str">
        <f t="shared" ref="J2762:J2825" ca="1" si="630">D2762 &amp; "-" &amp; A2762 &amp; ":" &amp; TEXT(MONTH(G2762),"00") &amp; "-" &amp; TEXT(YEAR(G2762),"0000")</f>
        <v>Unemployment Rate-Bank of the West:04-2019</v>
      </c>
      <c r="K2762" t="s">
        <v>763</v>
      </c>
      <c r="CK2762">
        <v>3.7</v>
      </c>
      <c r="CM2762">
        <v>3.8</v>
      </c>
      <c r="CO2762">
        <v>4.2</v>
      </c>
      <c r="CQ2762">
        <v>4.8</v>
      </c>
      <c r="CS2762">
        <v>4.9000000000000004</v>
      </c>
      <c r="CU2762">
        <v>4.8</v>
      </c>
    </row>
    <row r="2763" spans="1:99" x14ac:dyDescent="0.55000000000000004">
      <c r="A2763" s="4" t="str">
        <f t="shared" ca="1" si="625"/>
        <v>Capital Economics</v>
      </c>
      <c r="B2763" s="4" t="str">
        <f t="shared" si="626"/>
        <v>Paul Ashworth *</v>
      </c>
      <c r="C2763" s="4" t="s">
        <v>246</v>
      </c>
      <c r="D2763" s="4" t="s">
        <v>97</v>
      </c>
      <c r="E2763" s="4" t="str">
        <f>IF(COUNTIF($E$2:E2762,"Begin: " &amp; C2763 &amp; "-" &amp; D2763 &amp; "-" &amp; H2763)=0,"Begin: " &amp; C2763 &amp; "-" &amp; D2763 &amp; "-" &amp; H2763,IF((C2763 &amp; "-" &amp; D2763 &amp; "-" &amp; H2763)&lt;&gt;(C2764 &amp; "-" &amp; D2764 &amp; "-" &amp; H2764),"End: " &amp; C2763 &amp; "-" &amp; D2763 &amp; "-" &amp; H2763,""))</f>
        <v/>
      </c>
      <c r="F2763" s="4" t="str">
        <f t="shared" si="627"/>
        <v>Wall Street Journal-Unemployment Rate-04-2019</v>
      </c>
      <c r="G2763" s="7">
        <v>43565</v>
      </c>
      <c r="H2763" s="7" t="str">
        <f t="shared" si="628"/>
        <v>04-2019</v>
      </c>
      <c r="I2763" s="7" t="str">
        <f t="shared" ca="1" si="629"/>
        <v>Wall Street Journal: Capital Economics-Unemployment Rate-04-2019</v>
      </c>
      <c r="J2763" s="4" t="str">
        <f t="shared" ca="1" si="630"/>
        <v>Unemployment Rate-Capital Economics:04-2019</v>
      </c>
      <c r="K2763" t="s">
        <v>683</v>
      </c>
    </row>
    <row r="2764" spans="1:99" x14ac:dyDescent="0.55000000000000004">
      <c r="A2764" s="4" t="str">
        <f t="shared" ca="1" si="625"/>
        <v>Deloitte LP</v>
      </c>
      <c r="B2764" s="4" t="str">
        <f t="shared" si="626"/>
        <v>Daniel Bachman</v>
      </c>
      <c r="C2764" s="4" t="s">
        <v>246</v>
      </c>
      <c r="D2764" s="4" t="s">
        <v>97</v>
      </c>
      <c r="E2764" s="4" t="str">
        <f>IF(COUNTIF($E$2:E2763,"Begin: " &amp; C2764 &amp; "-" &amp; D2764 &amp; "-" &amp; H2764)=0,"Begin: " &amp; C2764 &amp; "-" &amp; D2764 &amp; "-" &amp; H2764,IF((C2764 &amp; "-" &amp; D2764 &amp; "-" &amp; H2764)&lt;&gt;(C2765 &amp; "-" &amp; D2765 &amp; "-" &amp; H2765),"End: " &amp; C2764 &amp; "-" &amp; D2764 &amp; "-" &amp; H2764,""))</f>
        <v/>
      </c>
      <c r="F2764" s="4" t="str">
        <f t="shared" si="627"/>
        <v>Wall Street Journal-Unemployment Rate-04-2019</v>
      </c>
      <c r="G2764" s="7">
        <v>43565</v>
      </c>
      <c r="H2764" s="7" t="str">
        <f t="shared" si="628"/>
        <v>04-2019</v>
      </c>
      <c r="I2764" s="7" t="str">
        <f t="shared" ca="1" si="629"/>
        <v>Wall Street Journal: Deloitte LP-Unemployment Rate-04-2019</v>
      </c>
      <c r="J2764" s="4" t="str">
        <f t="shared" ca="1" si="630"/>
        <v>Unemployment Rate-Deloitte LP:04-2019</v>
      </c>
      <c r="K2764" t="s">
        <v>749</v>
      </c>
      <c r="CK2764">
        <v>3.4</v>
      </c>
      <c r="CM2764">
        <v>3.6</v>
      </c>
      <c r="CO2764">
        <v>3.9</v>
      </c>
      <c r="CQ2764">
        <v>3.9</v>
      </c>
      <c r="CS2764">
        <v>3.8</v>
      </c>
      <c r="CU2764">
        <v>3.7</v>
      </c>
    </row>
    <row r="2765" spans="1:99" x14ac:dyDescent="0.55000000000000004">
      <c r="A2765" s="4" t="str">
        <f t="shared" ca="1" si="625"/>
        <v>Economic Outlook Group</v>
      </c>
      <c r="B2765" s="4" t="str">
        <f t="shared" si="626"/>
        <v>Bernard Baumohl</v>
      </c>
      <c r="C2765" s="4" t="s">
        <v>246</v>
      </c>
      <c r="D2765" s="4" t="s">
        <v>97</v>
      </c>
      <c r="E2765" s="4" t="str">
        <f>IF(COUNTIF($E$2:E2764,"Begin: " &amp; C2765 &amp; "-" &amp; D2765 &amp; "-" &amp; H2765)=0,"Begin: " &amp; C2765 &amp; "-" &amp; D2765 &amp; "-" &amp; H2765,IF((C2765 &amp; "-" &amp; D2765 &amp; "-" &amp; H2765)&lt;&gt;(C2766 &amp; "-" &amp; D2766 &amp; "-" &amp; H2766),"End: " &amp; C2765 &amp; "-" &amp; D2765 &amp; "-" &amp; H2765,""))</f>
        <v/>
      </c>
      <c r="F2765" s="4" t="str">
        <f t="shared" si="627"/>
        <v>Wall Street Journal-Unemployment Rate-04-2019</v>
      </c>
      <c r="G2765" s="7">
        <v>43565</v>
      </c>
      <c r="H2765" s="7" t="str">
        <f t="shared" si="628"/>
        <v>04-2019</v>
      </c>
      <c r="I2765" s="7" t="str">
        <f t="shared" ca="1" si="629"/>
        <v>Wall Street Journal: Economic Outlook Group-Unemployment Rate-04-2019</v>
      </c>
      <c r="J2765" s="4" t="str">
        <f t="shared" ca="1" si="630"/>
        <v>Unemployment Rate-Economic Outlook Group:04-2019</v>
      </c>
      <c r="K2765" t="s">
        <v>426</v>
      </c>
      <c r="CK2765">
        <v>3.6</v>
      </c>
      <c r="CM2765">
        <v>3.9</v>
      </c>
      <c r="CO2765">
        <v>4.2</v>
      </c>
      <c r="CQ2765">
        <v>4.4000000000000004</v>
      </c>
      <c r="CS2765">
        <v>4.5</v>
      </c>
      <c r="CU2765">
        <v>4.5</v>
      </c>
    </row>
    <row r="2766" spans="1:99" x14ac:dyDescent="0.55000000000000004">
      <c r="A2766" s="4" t="str">
        <f t="shared" ca="1" si="625"/>
        <v>Nationwide Insurance</v>
      </c>
      <c r="B2766" s="4" t="str">
        <f t="shared" si="626"/>
        <v>David Berson</v>
      </c>
      <c r="C2766" s="4" t="s">
        <v>246</v>
      </c>
      <c r="D2766" s="4" t="s">
        <v>97</v>
      </c>
      <c r="E2766" s="4" t="str">
        <f>IF(COUNTIF($E$2:E2765,"Begin: " &amp; C2766 &amp; "-" &amp; D2766 &amp; "-" &amp; H2766)=0,"Begin: " &amp; C2766 &amp; "-" &amp; D2766 &amp; "-" &amp; H2766,IF((C2766 &amp; "-" &amp; D2766 &amp; "-" &amp; H2766)&lt;&gt;(C2767 &amp; "-" &amp; D2767 &amp; "-" &amp; H2767),"End: " &amp; C2766 &amp; "-" &amp; D2766 &amp; "-" &amp; H2766,""))</f>
        <v/>
      </c>
      <c r="F2766" s="4" t="str">
        <f t="shared" si="627"/>
        <v>Wall Street Journal-Unemployment Rate-04-2019</v>
      </c>
      <c r="G2766" s="7">
        <v>43565</v>
      </c>
      <c r="H2766" s="7" t="str">
        <f t="shared" si="628"/>
        <v>04-2019</v>
      </c>
      <c r="I2766" s="7" t="str">
        <f t="shared" ca="1" si="629"/>
        <v>Wall Street Journal: Nationwide Insurance-Unemployment Rate-04-2019</v>
      </c>
      <c r="J2766" s="4" t="str">
        <f t="shared" ca="1" si="630"/>
        <v>Unemployment Rate-Nationwide Insurance:04-2019</v>
      </c>
      <c r="K2766" t="s">
        <v>427</v>
      </c>
      <c r="CK2766">
        <v>3.7</v>
      </c>
      <c r="CM2766">
        <v>3.6</v>
      </c>
      <c r="CO2766">
        <v>3.6</v>
      </c>
      <c r="CQ2766">
        <v>3.7</v>
      </c>
      <c r="CS2766">
        <v>3.8</v>
      </c>
      <c r="CU2766">
        <v>4</v>
      </c>
    </row>
    <row r="2767" spans="1:99" x14ac:dyDescent="0.55000000000000004">
      <c r="A2767" s="4" t="str">
        <f t="shared" ca="1" si="625"/>
        <v>Tufts University</v>
      </c>
      <c r="B2767" s="4" t="str">
        <f t="shared" si="626"/>
        <v>Brian Bethune *</v>
      </c>
      <c r="C2767" s="4" t="s">
        <v>246</v>
      </c>
      <c r="D2767" s="4" t="s">
        <v>97</v>
      </c>
      <c r="E2767" s="4" t="str">
        <f>IF(COUNTIF($E$2:E2766,"Begin: " &amp; C2767 &amp; "-" &amp; D2767 &amp; "-" &amp; H2767)=0,"Begin: " &amp; C2767 &amp; "-" &amp; D2767 &amp; "-" &amp; H2767,IF((C2767 &amp; "-" &amp; D2767 &amp; "-" &amp; H2767)&lt;&gt;(C2768 &amp; "-" &amp; D2768 &amp; "-" &amp; H2768),"End: " &amp; C2767 &amp; "-" &amp; D2767 &amp; "-" &amp; H2767,""))</f>
        <v/>
      </c>
      <c r="F2767" s="4" t="str">
        <f t="shared" si="627"/>
        <v>Wall Street Journal-Unemployment Rate-04-2019</v>
      </c>
      <c r="G2767" s="7">
        <v>43565</v>
      </c>
      <c r="H2767" s="7" t="str">
        <f t="shared" si="628"/>
        <v>04-2019</v>
      </c>
      <c r="I2767" s="7" t="str">
        <f t="shared" ca="1" si="629"/>
        <v>Wall Street Journal: Tufts University-Unemployment Rate-04-2019</v>
      </c>
      <c r="J2767" s="4" t="str">
        <f t="shared" ca="1" si="630"/>
        <v>Unemployment Rate-Tufts University:04-2019</v>
      </c>
      <c r="K2767" t="s">
        <v>684</v>
      </c>
    </row>
    <row r="2768" spans="1:99" x14ac:dyDescent="0.55000000000000004">
      <c r="A2768" s="4" t="str">
        <f t="shared" ca="1" si="625"/>
        <v>TS Lombard</v>
      </c>
      <c r="B2768" s="4" t="str">
        <f t="shared" si="626"/>
        <v>Steven Blitz</v>
      </c>
      <c r="C2768" s="4" t="s">
        <v>246</v>
      </c>
      <c r="D2768" s="4" t="s">
        <v>97</v>
      </c>
      <c r="E2768" s="4" t="str">
        <f>IF(COUNTIF($E$2:E2767,"Begin: " &amp; C2768 &amp; "-" &amp; D2768 &amp; "-" &amp; H2768)=0,"Begin: " &amp; C2768 &amp; "-" &amp; D2768 &amp; "-" &amp; H2768,IF((C2768 &amp; "-" &amp; D2768 &amp; "-" &amp; H2768)&lt;&gt;(C2769 &amp; "-" &amp; D2769 &amp; "-" &amp; H2769),"End: " &amp; C2768 &amp; "-" &amp; D2768 &amp; "-" &amp; H2768,""))</f>
        <v/>
      </c>
      <c r="F2768" s="4" t="str">
        <f t="shared" si="627"/>
        <v>Wall Street Journal-Unemployment Rate-04-2019</v>
      </c>
      <c r="G2768" s="7">
        <v>43565</v>
      </c>
      <c r="H2768" s="7" t="str">
        <f t="shared" si="628"/>
        <v>04-2019</v>
      </c>
      <c r="I2768" s="7" t="str">
        <f t="shared" ca="1" si="629"/>
        <v>Wall Street Journal: TS Lombard-Unemployment Rate-04-2019</v>
      </c>
      <c r="J2768" s="4" t="str">
        <f t="shared" ca="1" si="630"/>
        <v>Unemployment Rate-TS Lombard:04-2019</v>
      </c>
      <c r="K2768" t="s">
        <v>768</v>
      </c>
      <c r="CK2768">
        <v>3.8</v>
      </c>
      <c r="CM2768">
        <v>4.5</v>
      </c>
      <c r="CO2768">
        <v>3.5</v>
      </c>
      <c r="CQ2768">
        <v>3.2</v>
      </c>
      <c r="CS2768">
        <v>4</v>
      </c>
      <c r="CU2768">
        <v>5</v>
      </c>
    </row>
    <row r="2769" spans="1:99" x14ac:dyDescent="0.55000000000000004">
      <c r="A2769" s="4" t="str">
        <f t="shared" ca="1" si="625"/>
        <v>Standard and Poor's</v>
      </c>
      <c r="B2769" s="4" t="str">
        <f t="shared" si="626"/>
        <v>Beth Ann Bovino</v>
      </c>
      <c r="C2769" s="4" t="s">
        <v>246</v>
      </c>
      <c r="D2769" s="4" t="s">
        <v>97</v>
      </c>
      <c r="E2769" s="4" t="str">
        <f>IF(COUNTIF($E$2:E2768,"Begin: " &amp; C2769 &amp; "-" &amp; D2769 &amp; "-" &amp; H2769)=0,"Begin: " &amp; C2769 &amp; "-" &amp; D2769 &amp; "-" &amp; H2769,IF((C2769 &amp; "-" &amp; D2769 &amp; "-" &amp; H2769)&lt;&gt;(C2770 &amp; "-" &amp; D2770 &amp; "-" &amp; H2770),"End: " &amp; C2769 &amp; "-" &amp; D2769 &amp; "-" &amp; H2769,""))</f>
        <v/>
      </c>
      <c r="F2769" s="4" t="str">
        <f t="shared" si="627"/>
        <v>Wall Street Journal-Unemployment Rate-04-2019</v>
      </c>
      <c r="G2769" s="7">
        <v>43565</v>
      </c>
      <c r="H2769" s="7" t="str">
        <f t="shared" si="628"/>
        <v>04-2019</v>
      </c>
      <c r="I2769" s="7" t="str">
        <f t="shared" ca="1" si="629"/>
        <v>Wall Street Journal: Standard and Poor's-Unemployment Rate-04-2019</v>
      </c>
      <c r="J2769" s="4" t="str">
        <f t="shared" ca="1" si="630"/>
        <v>Unemployment Rate-Standard and Poor's:04-2019</v>
      </c>
      <c r="K2769" t="s">
        <v>199</v>
      </c>
      <c r="CK2769">
        <v>3.6</v>
      </c>
      <c r="CM2769">
        <v>3.5</v>
      </c>
      <c r="CO2769">
        <v>3.5</v>
      </c>
      <c r="CQ2769">
        <v>3.6</v>
      </c>
      <c r="CS2769">
        <v>3.7</v>
      </c>
      <c r="CU2769">
        <v>3.8</v>
      </c>
    </row>
    <row r="2770" spans="1:99" x14ac:dyDescent="0.55000000000000004">
      <c r="A2770" s="4" t="str">
        <f t="shared" ca="1" si="625"/>
        <v>Wells Fargo &amp; Co.</v>
      </c>
      <c r="B2770" s="4" t="str">
        <f t="shared" si="626"/>
        <v>Jay Bryson</v>
      </c>
      <c r="C2770" s="4" t="s">
        <v>246</v>
      </c>
      <c r="D2770" s="4" t="s">
        <v>97</v>
      </c>
      <c r="E2770" s="4" t="str">
        <f>IF(COUNTIF($E$2:E2769,"Begin: " &amp; C2770 &amp; "-" &amp; D2770 &amp; "-" &amp; H2770)=0,"Begin: " &amp; C2770 &amp; "-" &amp; D2770 &amp; "-" &amp; H2770,IF((C2770 &amp; "-" &amp; D2770 &amp; "-" &amp; H2770)&lt;&gt;(C2771 &amp; "-" &amp; D2771 &amp; "-" &amp; H2771),"End: " &amp; C2770 &amp; "-" &amp; D2770 &amp; "-" &amp; H2770,""))</f>
        <v/>
      </c>
      <c r="F2770" s="4" t="str">
        <f t="shared" si="627"/>
        <v>Wall Street Journal-Unemployment Rate-04-2019</v>
      </c>
      <c r="G2770" s="7">
        <v>43565</v>
      </c>
      <c r="H2770" s="7" t="str">
        <f t="shared" si="628"/>
        <v>04-2019</v>
      </c>
      <c r="I2770" s="7" t="str">
        <f t="shared" ca="1" si="629"/>
        <v>Wall Street Journal: Wells Fargo &amp; Co.-Unemployment Rate-04-2019</v>
      </c>
      <c r="J2770" s="4" t="str">
        <f t="shared" ca="1" si="630"/>
        <v>Unemployment Rate-Wells Fargo &amp; Co.:04-2019</v>
      </c>
      <c r="K2770" t="s">
        <v>786</v>
      </c>
      <c r="CK2770">
        <v>3.7</v>
      </c>
      <c r="CM2770">
        <v>3.6</v>
      </c>
      <c r="CO2770">
        <v>3.5</v>
      </c>
      <c r="CQ2770">
        <v>3.6</v>
      </c>
    </row>
    <row r="2771" spans="1:99" x14ac:dyDescent="0.55000000000000004">
      <c r="A2771" s="4" t="str">
        <f t="shared" ca="1" si="625"/>
        <v>Credit Agricole CIB</v>
      </c>
      <c r="B2771" s="4" t="str">
        <f t="shared" si="626"/>
        <v>Michael Carey</v>
      </c>
      <c r="C2771" s="4" t="s">
        <v>246</v>
      </c>
      <c r="D2771" s="4" t="s">
        <v>97</v>
      </c>
      <c r="E2771" s="4" t="str">
        <f>IF(COUNTIF($E$2:E2770,"Begin: " &amp; C2771 &amp; "-" &amp; D2771 &amp; "-" &amp; H2771)=0,"Begin: " &amp; C2771 &amp; "-" &amp; D2771 &amp; "-" &amp; H2771,IF((C2771 &amp; "-" &amp; D2771 &amp; "-" &amp; H2771)&lt;&gt;(C2772 &amp; "-" &amp; D2772 &amp; "-" &amp; H2772),"End: " &amp; C2771 &amp; "-" &amp; D2771 &amp; "-" &amp; H2771,""))</f>
        <v/>
      </c>
      <c r="F2771" s="4" t="str">
        <f t="shared" si="627"/>
        <v>Wall Street Journal-Unemployment Rate-04-2019</v>
      </c>
      <c r="G2771" s="7">
        <v>43565</v>
      </c>
      <c r="H2771" s="7" t="str">
        <f t="shared" si="628"/>
        <v>04-2019</v>
      </c>
      <c r="I2771" s="7" t="str">
        <f t="shared" ca="1" si="629"/>
        <v>Wall Street Journal: Credit Agricole CIB-Unemployment Rate-04-2019</v>
      </c>
      <c r="J2771" s="4" t="str">
        <f t="shared" ca="1" si="630"/>
        <v>Unemployment Rate-Credit Agricole CIB:04-2019</v>
      </c>
      <c r="K2771" t="s">
        <v>200</v>
      </c>
      <c r="CK2771">
        <v>3.6</v>
      </c>
      <c r="CM2771">
        <v>3.6</v>
      </c>
      <c r="CO2771">
        <v>3.7</v>
      </c>
      <c r="CQ2771">
        <v>4.0999999999999996</v>
      </c>
    </row>
    <row r="2772" spans="1:99" x14ac:dyDescent="0.55000000000000004">
      <c r="A2772" s="4" t="str">
        <f t="shared" ca="1" si="625"/>
        <v>Econoclast</v>
      </c>
      <c r="B2772" s="4" t="str">
        <f t="shared" si="626"/>
        <v>Mike Cosgrove</v>
      </c>
      <c r="C2772" s="4" t="s">
        <v>246</v>
      </c>
      <c r="D2772" s="4" t="s">
        <v>97</v>
      </c>
      <c r="E2772" s="4" t="str">
        <f>IF(COUNTIF($E$2:E2771,"Begin: " &amp; C2772 &amp; "-" &amp; D2772 &amp; "-" &amp; H2772)=0,"Begin: " &amp; C2772 &amp; "-" &amp; D2772 &amp; "-" &amp; H2772,IF((C2772 &amp; "-" &amp; D2772 &amp; "-" &amp; H2772)&lt;&gt;(C2773 &amp; "-" &amp; D2773 &amp; "-" &amp; H2773),"End: " &amp; C2772 &amp; "-" &amp; D2772 &amp; "-" &amp; H2772,""))</f>
        <v/>
      </c>
      <c r="F2772" s="4" t="str">
        <f t="shared" si="627"/>
        <v>Wall Street Journal-Unemployment Rate-04-2019</v>
      </c>
      <c r="G2772" s="7">
        <v>43565</v>
      </c>
      <c r="H2772" s="7" t="str">
        <f t="shared" si="628"/>
        <v>04-2019</v>
      </c>
      <c r="I2772" s="7" t="str">
        <f t="shared" ca="1" si="629"/>
        <v>Wall Street Journal: Econoclast-Unemployment Rate-04-2019</v>
      </c>
      <c r="J2772" s="4" t="str">
        <f t="shared" ca="1" si="630"/>
        <v>Unemployment Rate-Econoclast:04-2019</v>
      </c>
      <c r="K2772" t="s">
        <v>203</v>
      </c>
      <c r="CK2772">
        <v>3.7</v>
      </c>
      <c r="CM2772">
        <v>3.6</v>
      </c>
      <c r="CO2772">
        <v>3.5</v>
      </c>
      <c r="CQ2772">
        <v>3.7</v>
      </c>
      <c r="CS2772">
        <v>3.9</v>
      </c>
      <c r="CU2772">
        <v>4.0999999999999996</v>
      </c>
    </row>
    <row r="2773" spans="1:99" x14ac:dyDescent="0.55000000000000004">
      <c r="A2773" s="4" t="str">
        <f t="shared" ca="1" si="625"/>
        <v>Pictet Wealth Management</v>
      </c>
      <c r="B2773" s="4" t="str">
        <f t="shared" si="626"/>
        <v>Thomas Costerg</v>
      </c>
      <c r="C2773" s="4" t="s">
        <v>246</v>
      </c>
      <c r="D2773" s="4" t="s">
        <v>97</v>
      </c>
      <c r="E2773" s="4" t="str">
        <f>IF(COUNTIF($E$2:E2772,"Begin: " &amp; C2773 &amp; "-" &amp; D2773 &amp; "-" &amp; H2773)=0,"Begin: " &amp; C2773 &amp; "-" &amp; D2773 &amp; "-" &amp; H2773,IF((C2773 &amp; "-" &amp; D2773 &amp; "-" &amp; H2773)&lt;&gt;(C2774 &amp; "-" &amp; D2774 &amp; "-" &amp; H2774),"End: " &amp; C2773 &amp; "-" &amp; D2773 &amp; "-" &amp; H2773,""))</f>
        <v/>
      </c>
      <c r="F2773" s="4" t="str">
        <f t="shared" si="627"/>
        <v>Wall Street Journal-Unemployment Rate-04-2019</v>
      </c>
      <c r="G2773" s="7">
        <v>43565</v>
      </c>
      <c r="H2773" s="7" t="str">
        <f t="shared" si="628"/>
        <v>04-2019</v>
      </c>
      <c r="I2773" s="7" t="str">
        <f t="shared" ca="1" si="629"/>
        <v>Wall Street Journal: Pictet Wealth Management-Unemployment Rate-04-2019</v>
      </c>
      <c r="J2773" s="4" t="str">
        <f t="shared" ca="1" si="630"/>
        <v>Unemployment Rate-Pictet Wealth Management:04-2019</v>
      </c>
      <c r="K2773" t="s">
        <v>773</v>
      </c>
      <c r="CK2773">
        <v>3.7</v>
      </c>
      <c r="CM2773">
        <v>3.9</v>
      </c>
      <c r="CO2773">
        <v>4.3</v>
      </c>
      <c r="CQ2773">
        <v>4.5</v>
      </c>
    </row>
    <row r="2774" spans="1:99" x14ac:dyDescent="0.55000000000000004">
      <c r="A2774" s="4" t="str">
        <f t="shared" ca="1" si="625"/>
        <v>Wrightson ICAP</v>
      </c>
      <c r="B2774" s="4" t="str">
        <f t="shared" si="626"/>
        <v>Lou Crandall</v>
      </c>
      <c r="C2774" s="4" t="s">
        <v>246</v>
      </c>
      <c r="D2774" s="4" t="s">
        <v>97</v>
      </c>
      <c r="E2774" s="4" t="str">
        <f>IF(COUNTIF($E$2:E2773,"Begin: " &amp; C2774 &amp; "-" &amp; D2774 &amp; "-" &amp; H2774)=0,"Begin: " &amp; C2774 &amp; "-" &amp; D2774 &amp; "-" &amp; H2774,IF((C2774 &amp; "-" &amp; D2774 &amp; "-" &amp; H2774)&lt;&gt;(C2775 &amp; "-" &amp; D2775 &amp; "-" &amp; H2775),"End: " &amp; C2774 &amp; "-" &amp; D2774 &amp; "-" &amp; H2774,""))</f>
        <v/>
      </c>
      <c r="F2774" s="4" t="str">
        <f t="shared" si="627"/>
        <v>Wall Street Journal-Unemployment Rate-04-2019</v>
      </c>
      <c r="G2774" s="7">
        <v>43565</v>
      </c>
      <c r="H2774" s="7" t="str">
        <f t="shared" si="628"/>
        <v>04-2019</v>
      </c>
      <c r="I2774" s="7" t="str">
        <f t="shared" ca="1" si="629"/>
        <v>Wall Street Journal: Wrightson ICAP-Unemployment Rate-04-2019</v>
      </c>
      <c r="J2774" s="4" t="str">
        <f t="shared" ca="1" si="630"/>
        <v>Unemployment Rate-Wrightson ICAP:04-2019</v>
      </c>
      <c r="K2774" t="s">
        <v>204</v>
      </c>
      <c r="CK2774">
        <v>3.7</v>
      </c>
      <c r="CM2774">
        <v>3.6</v>
      </c>
      <c r="CO2774">
        <v>3.7</v>
      </c>
      <c r="CQ2774">
        <v>3.8</v>
      </c>
      <c r="CS2774">
        <v>3.9</v>
      </c>
      <c r="CU2774">
        <v>4</v>
      </c>
    </row>
    <row r="2775" spans="1:99" x14ac:dyDescent="0.55000000000000004">
      <c r="A2775" s="4" t="str">
        <f t="shared" ca="1" si="625"/>
        <v>Independent Consultant</v>
      </c>
      <c r="B2775" s="4" t="str">
        <f t="shared" si="626"/>
        <v>Amy Crews Cutts</v>
      </c>
      <c r="C2775" s="4" t="s">
        <v>246</v>
      </c>
      <c r="D2775" s="4" t="s">
        <v>97</v>
      </c>
      <c r="E2775" s="4" t="str">
        <f>IF(COUNTIF($E$2:E2774,"Begin: " &amp; C2775 &amp; "-" &amp; D2775 &amp; "-" &amp; H2775)=0,"Begin: " &amp; C2775 &amp; "-" &amp; D2775 &amp; "-" &amp; H2775,IF((C2775 &amp; "-" &amp; D2775 &amp; "-" &amp; H2775)&lt;&gt;(C2776 &amp; "-" &amp; D2776 &amp; "-" &amp; H2776),"End: " &amp; C2775 &amp; "-" &amp; D2775 &amp; "-" &amp; H2775,""))</f>
        <v/>
      </c>
      <c r="F2775" s="4" t="str">
        <f t="shared" si="627"/>
        <v>Wall Street Journal-Unemployment Rate-04-2019</v>
      </c>
      <c r="G2775" s="7">
        <v>43565</v>
      </c>
      <c r="H2775" s="7" t="str">
        <f t="shared" si="628"/>
        <v>04-2019</v>
      </c>
      <c r="I2775" s="7" t="str">
        <f t="shared" ca="1" si="629"/>
        <v>Wall Street Journal: Independent Consultant-Unemployment Rate-04-2019</v>
      </c>
      <c r="J2775" s="4" t="str">
        <f t="shared" ca="1" si="630"/>
        <v>Unemployment Rate-Independent Consultant:04-2019</v>
      </c>
      <c r="K2775" t="s">
        <v>805</v>
      </c>
      <c r="CK2775">
        <v>3.9</v>
      </c>
      <c r="CM2775">
        <v>4</v>
      </c>
      <c r="CO2775">
        <v>4.3</v>
      </c>
      <c r="CQ2775">
        <v>4.5999999999999996</v>
      </c>
      <c r="CS2775">
        <v>4.9000000000000004</v>
      </c>
      <c r="CU2775">
        <v>5.3</v>
      </c>
    </row>
    <row r="2776" spans="1:99" x14ac:dyDescent="0.55000000000000004">
      <c r="A2776" s="4" t="str">
        <f t="shared" ca="1" si="625"/>
        <v>Oxford Economics</v>
      </c>
      <c r="B2776" s="4" t="str">
        <f t="shared" si="626"/>
        <v>Greg Daco</v>
      </c>
      <c r="C2776" s="4" t="s">
        <v>246</v>
      </c>
      <c r="D2776" s="4" t="s">
        <v>97</v>
      </c>
      <c r="E2776" s="4" t="str">
        <f>IF(COUNTIF($E$2:E2775,"Begin: " &amp; C2776 &amp; "-" &amp; D2776 &amp; "-" &amp; H2776)=0,"Begin: " &amp; C2776 &amp; "-" &amp; D2776 &amp; "-" &amp; H2776,IF((C2776 &amp; "-" &amp; D2776 &amp; "-" &amp; H2776)&lt;&gt;(C2777 &amp; "-" &amp; D2777 &amp; "-" &amp; H2777),"End: " &amp; C2776 &amp; "-" &amp; D2776 &amp; "-" &amp; H2776,""))</f>
        <v/>
      </c>
      <c r="F2776" s="4" t="str">
        <f t="shared" si="627"/>
        <v>Wall Street Journal-Unemployment Rate-04-2019</v>
      </c>
      <c r="G2776" s="7">
        <v>43565</v>
      </c>
      <c r="H2776" s="7" t="str">
        <f t="shared" si="628"/>
        <v>04-2019</v>
      </c>
      <c r="I2776" s="7" t="str">
        <f t="shared" ca="1" si="629"/>
        <v>Wall Street Journal: Oxford Economics-Unemployment Rate-04-2019</v>
      </c>
      <c r="J2776" s="4" t="str">
        <f t="shared" ca="1" si="630"/>
        <v>Unemployment Rate-Oxford Economics:04-2019</v>
      </c>
      <c r="K2776" t="s">
        <v>429</v>
      </c>
      <c r="CK2776">
        <v>3.6</v>
      </c>
      <c r="CM2776">
        <v>3.5</v>
      </c>
      <c r="CO2776">
        <v>3.5</v>
      </c>
      <c r="CQ2776">
        <v>3.6</v>
      </c>
      <c r="CS2776">
        <v>3.6</v>
      </c>
      <c r="CU2776">
        <v>3.7</v>
      </c>
    </row>
    <row r="2777" spans="1:99" x14ac:dyDescent="0.55000000000000004">
      <c r="A2777" s="4" t="str">
        <f t="shared" ca="1" si="625"/>
        <v>Georgia State University</v>
      </c>
      <c r="B2777" s="4" t="str">
        <f t="shared" si="626"/>
        <v>Rajeev Dhawan</v>
      </c>
      <c r="C2777" s="4" t="s">
        <v>246</v>
      </c>
      <c r="D2777" s="4" t="s">
        <v>97</v>
      </c>
      <c r="E2777" s="4" t="str">
        <f>IF(COUNTIF($E$2:E2776,"Begin: " &amp; C2777 &amp; "-" &amp; D2777 &amp; "-" &amp; H2777)=0,"Begin: " &amp; C2777 &amp; "-" &amp; D2777 &amp; "-" &amp; H2777,IF((C2777 &amp; "-" &amp; D2777 &amp; "-" &amp; H2777)&lt;&gt;(C2778 &amp; "-" &amp; D2778 &amp; "-" &amp; H2778),"End: " &amp; C2777 &amp; "-" &amp; D2777 &amp; "-" &amp; H2777,""))</f>
        <v/>
      </c>
      <c r="F2777" s="4" t="str">
        <f t="shared" si="627"/>
        <v>Wall Street Journal-Unemployment Rate-04-2019</v>
      </c>
      <c r="G2777" s="7">
        <v>43565</v>
      </c>
      <c r="H2777" s="7" t="str">
        <f t="shared" si="628"/>
        <v>04-2019</v>
      </c>
      <c r="I2777" s="7" t="str">
        <f t="shared" ca="1" si="629"/>
        <v>Wall Street Journal: Georgia State University-Unemployment Rate-04-2019</v>
      </c>
      <c r="J2777" s="4" t="str">
        <f t="shared" ca="1" si="630"/>
        <v>Unemployment Rate-Georgia State University:04-2019</v>
      </c>
      <c r="K2777" t="s">
        <v>430</v>
      </c>
      <c r="CK2777">
        <v>3.6</v>
      </c>
      <c r="CM2777">
        <v>3.6</v>
      </c>
      <c r="CO2777">
        <v>3.7</v>
      </c>
      <c r="CQ2777">
        <v>3.9</v>
      </c>
      <c r="CS2777">
        <v>4</v>
      </c>
      <c r="CU2777">
        <v>4.0999999999999996</v>
      </c>
    </row>
    <row r="2778" spans="1:99" x14ac:dyDescent="0.55000000000000004">
      <c r="A2778" s="4" t="str">
        <f t="shared" ca="1" si="625"/>
        <v>National Association of Home Builders</v>
      </c>
      <c r="B2778" s="4" t="str">
        <f t="shared" si="626"/>
        <v>Robert Dietz</v>
      </c>
      <c r="C2778" s="4" t="s">
        <v>246</v>
      </c>
      <c r="D2778" s="4" t="s">
        <v>97</v>
      </c>
      <c r="E2778" s="4" t="str">
        <f>IF(COUNTIF($E$2:E2777,"Begin: " &amp; C2778 &amp; "-" &amp; D2778 &amp; "-" &amp; H2778)=0,"Begin: " &amp; C2778 &amp; "-" &amp; D2778 &amp; "-" &amp; H2778,IF((C2778 &amp; "-" &amp; D2778 &amp; "-" &amp; H2778)&lt;&gt;(C2779 &amp; "-" &amp; D2779 &amp; "-" &amp; H2779),"End: " &amp; C2778 &amp; "-" &amp; D2778 &amp; "-" &amp; H2778,""))</f>
        <v/>
      </c>
      <c r="F2778" s="4" t="str">
        <f t="shared" si="627"/>
        <v>Wall Street Journal-Unemployment Rate-04-2019</v>
      </c>
      <c r="G2778" s="7">
        <v>43565</v>
      </c>
      <c r="H2778" s="7" t="str">
        <f t="shared" si="628"/>
        <v>04-2019</v>
      </c>
      <c r="I2778" s="7" t="str">
        <f t="shared" ca="1" si="629"/>
        <v>Wall Street Journal: National Association of Home Builders-Unemployment Rate-04-2019</v>
      </c>
      <c r="J2778" s="4" t="str">
        <f t="shared" ca="1" si="630"/>
        <v>Unemployment Rate-National Association of Home Builders:04-2019</v>
      </c>
      <c r="K2778" t="s">
        <v>754</v>
      </c>
      <c r="CK2778">
        <v>3.6</v>
      </c>
      <c r="CM2778">
        <v>3.4</v>
      </c>
      <c r="CO2778">
        <v>3.6</v>
      </c>
      <c r="CQ2778">
        <v>3.8</v>
      </c>
      <c r="CS2778">
        <v>4.2</v>
      </c>
      <c r="CU2778">
        <v>4.5</v>
      </c>
    </row>
    <row r="2779" spans="1:99" x14ac:dyDescent="0.55000000000000004">
      <c r="A2779" s="4" t="str">
        <f t="shared" ca="1" si="625"/>
        <v>Fannie Mae</v>
      </c>
      <c r="B2779" s="4" t="str">
        <f t="shared" si="626"/>
        <v>Douglas Duncan</v>
      </c>
      <c r="C2779" s="4" t="s">
        <v>246</v>
      </c>
      <c r="D2779" s="4" t="s">
        <v>97</v>
      </c>
      <c r="E2779" s="4" t="str">
        <f>IF(COUNTIF($E$2:E2778,"Begin: " &amp; C2779 &amp; "-" &amp; D2779 &amp; "-" &amp; H2779)=0,"Begin: " &amp; C2779 &amp; "-" &amp; D2779 &amp; "-" &amp; H2779,IF((C2779 &amp; "-" &amp; D2779 &amp; "-" &amp; H2779)&lt;&gt;(C2780 &amp; "-" &amp; D2780 &amp; "-" &amp; H2780),"End: " &amp; C2779 &amp; "-" &amp; D2779 &amp; "-" &amp; H2779,""))</f>
        <v/>
      </c>
      <c r="F2779" s="4" t="str">
        <f t="shared" si="627"/>
        <v>Wall Street Journal-Unemployment Rate-04-2019</v>
      </c>
      <c r="G2779" s="7">
        <v>43565</v>
      </c>
      <c r="H2779" s="7" t="str">
        <f t="shared" si="628"/>
        <v>04-2019</v>
      </c>
      <c r="I2779" s="7" t="str">
        <f t="shared" ca="1" si="629"/>
        <v>Wall Street Journal: Fannie Mae-Unemployment Rate-04-2019</v>
      </c>
      <c r="J2779" s="4" t="str">
        <f t="shared" ca="1" si="630"/>
        <v>Unemployment Rate-Fannie Mae:04-2019</v>
      </c>
      <c r="K2779" t="s">
        <v>206</v>
      </c>
      <c r="CK2779">
        <v>3.7</v>
      </c>
      <c r="CM2779">
        <v>3.5</v>
      </c>
      <c r="CO2779">
        <v>3.5</v>
      </c>
      <c r="CQ2779">
        <v>3.7</v>
      </c>
      <c r="CS2779">
        <v>3.9</v>
      </c>
      <c r="CU2779">
        <v>4.0999999999999996</v>
      </c>
    </row>
    <row r="2780" spans="1:99" x14ac:dyDescent="0.55000000000000004">
      <c r="A2780" s="4" t="str">
        <f t="shared" ca="1" si="625"/>
        <v>Comerica Bank</v>
      </c>
      <c r="B2780" s="4" t="str">
        <f t="shared" si="626"/>
        <v>Robert Dye</v>
      </c>
      <c r="C2780" s="4" t="s">
        <v>246</v>
      </c>
      <c r="D2780" s="4" t="s">
        <v>97</v>
      </c>
      <c r="E2780" s="4" t="str">
        <f>IF(COUNTIF($E$2:E2779,"Begin: " &amp; C2780 &amp; "-" &amp; D2780 &amp; "-" &amp; H2780)=0,"Begin: " &amp; C2780 &amp; "-" &amp; D2780 &amp; "-" &amp; H2780,IF((C2780 &amp; "-" &amp; D2780 &amp; "-" &amp; H2780)&lt;&gt;(C2781 &amp; "-" &amp; D2781 &amp; "-" &amp; H2781),"End: " &amp; C2780 &amp; "-" &amp; D2780 &amp; "-" &amp; H2780,""))</f>
        <v/>
      </c>
      <c r="F2780" s="4" t="str">
        <f t="shared" si="627"/>
        <v>Wall Street Journal-Unemployment Rate-04-2019</v>
      </c>
      <c r="G2780" s="7">
        <v>43565</v>
      </c>
      <c r="H2780" s="7" t="str">
        <f t="shared" si="628"/>
        <v>04-2019</v>
      </c>
      <c r="I2780" s="7" t="str">
        <f t="shared" ca="1" si="629"/>
        <v>Wall Street Journal: Comerica Bank-Unemployment Rate-04-2019</v>
      </c>
      <c r="J2780" s="4" t="str">
        <f t="shared" ca="1" si="630"/>
        <v>Unemployment Rate-Comerica Bank:04-2019</v>
      </c>
      <c r="K2780" t="s">
        <v>207</v>
      </c>
      <c r="CK2780">
        <v>3.8</v>
      </c>
      <c r="CM2780">
        <v>3.6</v>
      </c>
      <c r="CO2780">
        <v>3.5</v>
      </c>
      <c r="CQ2780">
        <v>3.5</v>
      </c>
      <c r="CS2780">
        <v>3.7</v>
      </c>
      <c r="CU2780">
        <v>4</v>
      </c>
    </row>
    <row r="2781" spans="1:99" x14ac:dyDescent="0.55000000000000004">
      <c r="A2781" s="4" t="str">
        <f t="shared" ca="1" si="625"/>
        <v>PNC Financial Services Group</v>
      </c>
      <c r="B2781" s="4" t="str">
        <f t="shared" si="626"/>
        <v>Augustine Faucher</v>
      </c>
      <c r="C2781" s="4" t="s">
        <v>246</v>
      </c>
      <c r="D2781" s="4" t="s">
        <v>97</v>
      </c>
      <c r="E2781" s="4" t="str">
        <f>IF(COUNTIF($E$2:E2780,"Begin: " &amp; C2781 &amp; "-" &amp; D2781 &amp; "-" &amp; H2781)=0,"Begin: " &amp; C2781 &amp; "-" &amp; D2781 &amp; "-" &amp; H2781,IF((C2781 &amp; "-" &amp; D2781 &amp; "-" &amp; H2781)&lt;&gt;(C2782 &amp; "-" &amp; D2782 &amp; "-" &amp; H2782),"End: " &amp; C2781 &amp; "-" &amp; D2781 &amp; "-" &amp; H2781,""))</f>
        <v/>
      </c>
      <c r="F2781" s="4" t="str">
        <f t="shared" si="627"/>
        <v>Wall Street Journal-Unemployment Rate-04-2019</v>
      </c>
      <c r="G2781" s="7">
        <v>43565</v>
      </c>
      <c r="H2781" s="7" t="str">
        <f t="shared" si="628"/>
        <v>04-2019</v>
      </c>
      <c r="I2781" s="7" t="str">
        <f t="shared" ca="1" si="629"/>
        <v>Wall Street Journal: PNC Financial Services Group-Unemployment Rate-04-2019</v>
      </c>
      <c r="J2781" s="4" t="str">
        <f t="shared" ca="1" si="630"/>
        <v>Unemployment Rate-PNC Financial Services Group:04-2019</v>
      </c>
      <c r="K2781" t="s">
        <v>769</v>
      </c>
      <c r="CK2781">
        <v>3.6</v>
      </c>
      <c r="CM2781">
        <v>3.5</v>
      </c>
      <c r="CO2781">
        <v>3.6</v>
      </c>
      <c r="CQ2781">
        <v>3.7</v>
      </c>
      <c r="CS2781">
        <v>3.9</v>
      </c>
      <c r="CU2781">
        <v>4</v>
      </c>
    </row>
    <row r="2782" spans="1:99" x14ac:dyDescent="0.55000000000000004">
      <c r="A2782" s="4" t="str">
        <f t="shared" ca="1" si="625"/>
        <v>California Lutheran University</v>
      </c>
      <c r="B2782" s="4" t="str">
        <f t="shared" si="626"/>
        <v>Matthew Fienup/Dan Hamilton</v>
      </c>
      <c r="C2782" s="4" t="s">
        <v>246</v>
      </c>
      <c r="D2782" s="4" t="s">
        <v>97</v>
      </c>
      <c r="E2782" s="4" t="str">
        <f>IF(COUNTIF($E$2:E2781,"Begin: " &amp; C2782 &amp; "-" &amp; D2782 &amp; "-" &amp; H2782)=0,"Begin: " &amp; C2782 &amp; "-" &amp; D2782 &amp; "-" &amp; H2782,IF((C2782 &amp; "-" &amp; D2782 &amp; "-" &amp; H2782)&lt;&gt;(C2783 &amp; "-" &amp; D2783 &amp; "-" &amp; H2783),"End: " &amp; C2782 &amp; "-" &amp; D2782 &amp; "-" &amp; H2782,""))</f>
        <v/>
      </c>
      <c r="F2782" s="4" t="str">
        <f t="shared" si="627"/>
        <v>Wall Street Journal-Unemployment Rate-04-2019</v>
      </c>
      <c r="G2782" s="7">
        <v>43565</v>
      </c>
      <c r="H2782" s="7" t="str">
        <f t="shared" si="628"/>
        <v>04-2019</v>
      </c>
      <c r="I2782" s="7" t="str">
        <f t="shared" ca="1" si="629"/>
        <v>Wall Street Journal: California Lutheran University-Unemployment Rate-04-2019</v>
      </c>
      <c r="J2782" s="4" t="str">
        <f t="shared" ca="1" si="630"/>
        <v>Unemployment Rate-California Lutheran University:04-2019</v>
      </c>
      <c r="K2782" t="s">
        <v>796</v>
      </c>
      <c r="CK2782">
        <v>4</v>
      </c>
      <c r="CM2782">
        <v>4.0999999999999996</v>
      </c>
      <c r="CO2782">
        <v>4.0999999999999996</v>
      </c>
      <c r="CQ2782">
        <v>4.0999999999999996</v>
      </c>
      <c r="CS2782">
        <v>4.0999999999999996</v>
      </c>
      <c r="CU2782">
        <v>4.0999999999999996</v>
      </c>
    </row>
    <row r="2783" spans="1:99" x14ac:dyDescent="0.55000000000000004">
      <c r="A2783" s="4" t="str">
        <f t="shared" ca="1" si="625"/>
        <v>MFR</v>
      </c>
      <c r="B2783" s="4" t="str">
        <f t="shared" si="626"/>
        <v>Maria Fiorini Ramirez/Joshua Shapiro</v>
      </c>
      <c r="C2783" s="4" t="s">
        <v>246</v>
      </c>
      <c r="D2783" s="4" t="s">
        <v>97</v>
      </c>
      <c r="E2783" s="4" t="str">
        <f>IF(COUNTIF($E$2:E2782,"Begin: " &amp; C2783 &amp; "-" &amp; D2783 &amp; "-" &amp; H2783)=0,"Begin: " &amp; C2783 &amp; "-" &amp; D2783 &amp; "-" &amp; H2783,IF((C2783 &amp; "-" &amp; D2783 &amp; "-" &amp; H2783)&lt;&gt;(C2784 &amp; "-" &amp; D2784 &amp; "-" &amp; H2784),"End: " &amp; C2783 &amp; "-" &amp; D2783 &amp; "-" &amp; H2783,""))</f>
        <v/>
      </c>
      <c r="F2783" s="4" t="str">
        <f t="shared" si="627"/>
        <v>Wall Street Journal-Unemployment Rate-04-2019</v>
      </c>
      <c r="G2783" s="7">
        <v>43565</v>
      </c>
      <c r="H2783" s="7" t="str">
        <f t="shared" si="628"/>
        <v>04-2019</v>
      </c>
      <c r="I2783" s="7" t="str">
        <f t="shared" ca="1" si="629"/>
        <v>Wall Street Journal: MFR-Unemployment Rate-04-2019</v>
      </c>
      <c r="J2783" s="4" t="str">
        <f t="shared" ca="1" si="630"/>
        <v>Unemployment Rate-MFR:04-2019</v>
      </c>
      <c r="K2783" t="s">
        <v>208</v>
      </c>
      <c r="CK2783">
        <v>3.8</v>
      </c>
      <c r="CM2783">
        <v>3.7</v>
      </c>
      <c r="CO2783">
        <v>3.8</v>
      </c>
      <c r="CQ2783">
        <v>3.8</v>
      </c>
    </row>
    <row r="2784" spans="1:99" x14ac:dyDescent="0.55000000000000004">
      <c r="A2784" s="4" t="str">
        <f t="shared" ca="1" si="625"/>
        <v>Chamber of Commerce</v>
      </c>
      <c r="B2784" s="4" t="str">
        <f t="shared" si="626"/>
        <v>J.D. Foster</v>
      </c>
      <c r="C2784" s="4" t="s">
        <v>246</v>
      </c>
      <c r="D2784" s="4" t="s">
        <v>97</v>
      </c>
      <c r="E2784" s="4" t="str">
        <f>IF(COUNTIF($E$2:E2783,"Begin: " &amp; C2784 &amp; "-" &amp; D2784 &amp; "-" &amp; H2784)=0,"Begin: " &amp; C2784 &amp; "-" &amp; D2784 &amp; "-" &amp; H2784,IF((C2784 &amp; "-" &amp; D2784 &amp; "-" &amp; H2784)&lt;&gt;(C2785 &amp; "-" &amp; D2785 &amp; "-" &amp; H2785),"End: " &amp; C2784 &amp; "-" &amp; D2784 &amp; "-" &amp; H2784,""))</f>
        <v/>
      </c>
      <c r="F2784" s="4" t="str">
        <f t="shared" si="627"/>
        <v>Wall Street Journal-Unemployment Rate-04-2019</v>
      </c>
      <c r="G2784" s="7">
        <v>43565</v>
      </c>
      <c r="H2784" s="7" t="str">
        <f t="shared" si="628"/>
        <v>04-2019</v>
      </c>
      <c r="I2784" s="7" t="str">
        <f t="shared" ca="1" si="629"/>
        <v>Wall Street Journal: Chamber of Commerce-Unemployment Rate-04-2019</v>
      </c>
      <c r="J2784" s="4" t="str">
        <f t="shared" ca="1" si="630"/>
        <v>Unemployment Rate-Chamber of Commerce:04-2019</v>
      </c>
      <c r="K2784" t="s">
        <v>766</v>
      </c>
      <c r="CK2784">
        <v>3.8</v>
      </c>
      <c r="CM2784">
        <v>3.9</v>
      </c>
      <c r="CO2784">
        <v>4</v>
      </c>
      <c r="CQ2784">
        <v>3.9</v>
      </c>
    </row>
    <row r="2785" spans="1:99" x14ac:dyDescent="0.55000000000000004">
      <c r="A2785" s="4" t="str">
        <f t="shared" ca="1" si="625"/>
        <v>Mortgage Bankers Association</v>
      </c>
      <c r="B2785" s="4" t="str">
        <f t="shared" si="626"/>
        <v>Mike Fratantoni</v>
      </c>
      <c r="C2785" s="4" t="s">
        <v>246</v>
      </c>
      <c r="D2785" s="4" t="s">
        <v>97</v>
      </c>
      <c r="E2785" s="4" t="str">
        <f>IF(COUNTIF($E$2:E2784,"Begin: " &amp; C2785 &amp; "-" &amp; D2785 &amp; "-" &amp; H2785)=0,"Begin: " &amp; C2785 &amp; "-" &amp; D2785 &amp; "-" &amp; H2785,IF((C2785 &amp; "-" &amp; D2785 &amp; "-" &amp; H2785)&lt;&gt;(C2786 &amp; "-" &amp; D2786 &amp; "-" &amp; H2786),"End: " &amp; C2785 &amp; "-" &amp; D2785 &amp; "-" &amp; H2785,""))</f>
        <v/>
      </c>
      <c r="F2785" s="4" t="str">
        <f t="shared" si="627"/>
        <v>Wall Street Journal-Unemployment Rate-04-2019</v>
      </c>
      <c r="G2785" s="7">
        <v>43565</v>
      </c>
      <c r="H2785" s="7" t="str">
        <f t="shared" si="628"/>
        <v>04-2019</v>
      </c>
      <c r="I2785" s="7" t="str">
        <f t="shared" ca="1" si="629"/>
        <v>Wall Street Journal: Mortgage Bankers Association-Unemployment Rate-04-2019</v>
      </c>
      <c r="J2785" s="4" t="str">
        <f t="shared" ca="1" si="630"/>
        <v>Unemployment Rate-Mortgage Bankers Association:04-2019</v>
      </c>
      <c r="K2785" t="s">
        <v>209</v>
      </c>
      <c r="CK2785">
        <v>3.7</v>
      </c>
      <c r="CM2785">
        <v>3.7</v>
      </c>
      <c r="CO2785">
        <v>3.8</v>
      </c>
      <c r="CQ2785">
        <v>3.8</v>
      </c>
      <c r="CS2785">
        <v>3.9</v>
      </c>
      <c r="CU2785">
        <v>3.9</v>
      </c>
    </row>
    <row r="2786" spans="1:99" x14ac:dyDescent="0.55000000000000004">
      <c r="A2786" s="4" t="str">
        <f t="shared" ca="1" si="625"/>
        <v>Robert Fry Economics LLC</v>
      </c>
      <c r="B2786" s="4" t="str">
        <f t="shared" si="626"/>
        <v>Robert Fry</v>
      </c>
      <c r="C2786" s="4" t="s">
        <v>246</v>
      </c>
      <c r="D2786" s="4" t="s">
        <v>97</v>
      </c>
      <c r="E2786" s="4" t="str">
        <f>IF(COUNTIF($E$2:E2785,"Begin: " &amp; C2786 &amp; "-" &amp; D2786 &amp; "-" &amp; H2786)=0,"Begin: " &amp; C2786 &amp; "-" &amp; D2786 &amp; "-" &amp; H2786,IF((C2786 &amp; "-" &amp; D2786 &amp; "-" &amp; H2786)&lt;&gt;(C2787 &amp; "-" &amp; D2787 &amp; "-" &amp; H2787),"End: " &amp; C2786 &amp; "-" &amp; D2786 &amp; "-" &amp; H2786,""))</f>
        <v/>
      </c>
      <c r="F2786" s="4" t="str">
        <f t="shared" si="627"/>
        <v>Wall Street Journal-Unemployment Rate-04-2019</v>
      </c>
      <c r="G2786" s="7">
        <v>43565</v>
      </c>
      <c r="H2786" s="7" t="str">
        <f t="shared" si="628"/>
        <v>04-2019</v>
      </c>
      <c r="I2786" s="7" t="str">
        <f t="shared" ca="1" si="629"/>
        <v>Wall Street Journal: Robert Fry Economics LLC-Unemployment Rate-04-2019</v>
      </c>
      <c r="J2786" s="4" t="str">
        <f t="shared" ca="1" si="630"/>
        <v>Unemployment Rate-Robert Fry Economics LLC:04-2019</v>
      </c>
      <c r="K2786" t="s">
        <v>764</v>
      </c>
      <c r="CK2786">
        <v>3.8</v>
      </c>
      <c r="CM2786">
        <v>3.7</v>
      </c>
      <c r="CO2786">
        <v>3.6</v>
      </c>
      <c r="CQ2786">
        <v>3.6</v>
      </c>
      <c r="CS2786">
        <v>3.6</v>
      </c>
      <c r="CU2786">
        <v>3.6</v>
      </c>
    </row>
    <row r="2787" spans="1:99" x14ac:dyDescent="0.55000000000000004">
      <c r="A2787" s="4" t="str">
        <f t="shared" ca="1" si="625"/>
        <v>Societe Generale</v>
      </c>
      <c r="B2787" s="4" t="str">
        <f t="shared" si="626"/>
        <v>Stephen Gallagher</v>
      </c>
      <c r="C2787" s="4" t="s">
        <v>246</v>
      </c>
      <c r="D2787" s="4" t="s">
        <v>97</v>
      </c>
      <c r="E2787" s="4" t="str">
        <f>IF(COUNTIF($E$2:E2786,"Begin: " &amp; C2787 &amp; "-" &amp; D2787 &amp; "-" &amp; H2787)=0,"Begin: " &amp; C2787 &amp; "-" &amp; D2787 &amp; "-" &amp; H2787,IF((C2787 &amp; "-" &amp; D2787 &amp; "-" &amp; H2787)&lt;&gt;(C2788 &amp; "-" &amp; D2788 &amp; "-" &amp; H2788),"End: " &amp; C2787 &amp; "-" &amp; D2787 &amp; "-" &amp; H2787,""))</f>
        <v/>
      </c>
      <c r="F2787" s="4" t="str">
        <f t="shared" si="627"/>
        <v>Wall Street Journal-Unemployment Rate-04-2019</v>
      </c>
      <c r="G2787" s="7">
        <v>43565</v>
      </c>
      <c r="H2787" s="7" t="str">
        <f t="shared" si="628"/>
        <v>04-2019</v>
      </c>
      <c r="I2787" s="7" t="str">
        <f t="shared" ca="1" si="629"/>
        <v>Wall Street Journal: Societe Generale-Unemployment Rate-04-2019</v>
      </c>
      <c r="J2787" s="4" t="str">
        <f t="shared" ca="1" si="630"/>
        <v>Unemployment Rate-Societe Generale:04-2019</v>
      </c>
      <c r="K2787" t="s">
        <v>657</v>
      </c>
      <c r="CK2787">
        <v>3.6</v>
      </c>
      <c r="CM2787">
        <v>3.5</v>
      </c>
      <c r="CO2787">
        <v>3.9</v>
      </c>
      <c r="CQ2787">
        <v>4.4000000000000004</v>
      </c>
      <c r="CS2787">
        <v>4.3</v>
      </c>
      <c r="CU2787">
        <v>4.2</v>
      </c>
    </row>
    <row r="2788" spans="1:99" x14ac:dyDescent="0.55000000000000004">
      <c r="A2788" s="4" t="str">
        <f t="shared" ca="1" si="625"/>
        <v>Barclays</v>
      </c>
      <c r="B2788" s="4" t="str">
        <f t="shared" si="626"/>
        <v>Michael Gapen *</v>
      </c>
      <c r="C2788" s="4" t="s">
        <v>246</v>
      </c>
      <c r="D2788" s="4" t="s">
        <v>97</v>
      </c>
      <c r="E2788" s="4" t="str">
        <f>IF(COUNTIF($E$2:E2787,"Begin: " &amp; C2788 &amp; "-" &amp; D2788 &amp; "-" &amp; H2788)=0,"Begin: " &amp; C2788 &amp; "-" &amp; D2788 &amp; "-" &amp; H2788,IF((C2788 &amp; "-" &amp; D2788 &amp; "-" &amp; H2788)&lt;&gt;(C2789 &amp; "-" &amp; D2789 &amp; "-" &amp; H2789),"End: " &amp; C2788 &amp; "-" &amp; D2788 &amp; "-" &amp; H2788,""))</f>
        <v/>
      </c>
      <c r="F2788" s="4" t="str">
        <f t="shared" si="627"/>
        <v>Wall Street Journal-Unemployment Rate-04-2019</v>
      </c>
      <c r="G2788" s="7">
        <v>43565</v>
      </c>
      <c r="H2788" s="7" t="str">
        <f t="shared" si="628"/>
        <v>04-2019</v>
      </c>
      <c r="I2788" s="7" t="str">
        <f t="shared" ca="1" si="629"/>
        <v>Wall Street Journal: Barclays-Unemployment Rate-04-2019</v>
      </c>
      <c r="J2788" s="4" t="str">
        <f t="shared" ca="1" si="630"/>
        <v>Unemployment Rate-Barclays:04-2019</v>
      </c>
      <c r="K2788" t="s">
        <v>751</v>
      </c>
    </row>
    <row r="2789" spans="1:99" x14ac:dyDescent="0.55000000000000004">
      <c r="A2789" s="4" t="str">
        <f t="shared" ca="1" si="625"/>
        <v>NatWest Markets</v>
      </c>
      <c r="B2789" s="4" t="str">
        <f t="shared" si="626"/>
        <v>Michelle Girard *</v>
      </c>
      <c r="C2789" s="4" t="s">
        <v>246</v>
      </c>
      <c r="D2789" s="4" t="s">
        <v>97</v>
      </c>
      <c r="E2789" s="4" t="str">
        <f>IF(COUNTIF($E$2:E2788,"Begin: " &amp; C2789 &amp; "-" &amp; D2789 &amp; "-" &amp; H2789)=0,"Begin: " &amp; C2789 &amp; "-" &amp; D2789 &amp; "-" &amp; H2789,IF((C2789 &amp; "-" &amp; D2789 &amp; "-" &amp; H2789)&lt;&gt;(C2790 &amp; "-" &amp; D2790 &amp; "-" &amp; H2790),"End: " &amp; C2789 &amp; "-" &amp; D2789 &amp; "-" &amp; H2789,""))</f>
        <v/>
      </c>
      <c r="F2789" s="4" t="str">
        <f t="shared" si="627"/>
        <v>Wall Street Journal-Unemployment Rate-04-2019</v>
      </c>
      <c r="G2789" s="7">
        <v>43565</v>
      </c>
      <c r="H2789" s="7" t="str">
        <f t="shared" si="628"/>
        <v>04-2019</v>
      </c>
      <c r="I2789" s="7" t="str">
        <f t="shared" ca="1" si="629"/>
        <v>Wall Street Journal: NatWest Markets-Unemployment Rate-04-2019</v>
      </c>
      <c r="J2789" s="4" t="str">
        <f t="shared" ca="1" si="630"/>
        <v>Unemployment Rate-NatWest Markets:04-2019</v>
      </c>
      <c r="K2789" t="s">
        <v>806</v>
      </c>
    </row>
    <row r="2790" spans="1:99" x14ac:dyDescent="0.55000000000000004">
      <c r="A2790" s="4" t="str">
        <f t="shared" ca="1" si="625"/>
        <v>BMO Capital</v>
      </c>
      <c r="B2790" s="4" t="str">
        <f t="shared" si="626"/>
        <v>Michael Gregory</v>
      </c>
      <c r="C2790" s="4" t="s">
        <v>246</v>
      </c>
      <c r="D2790" s="4" t="s">
        <v>97</v>
      </c>
      <c r="E2790" s="4" t="str">
        <f>IF(COUNTIF($E$2:E2789,"Begin: " &amp; C2790 &amp; "-" &amp; D2790 &amp; "-" &amp; H2790)=0,"Begin: " &amp; C2790 &amp; "-" &amp; D2790 &amp; "-" &amp; H2790,IF((C2790 &amp; "-" &amp; D2790 &amp; "-" &amp; H2790)&lt;&gt;(C2791 &amp; "-" &amp; D2791 &amp; "-" &amp; H2791),"End: " &amp; C2790 &amp; "-" &amp; D2790 &amp; "-" &amp; H2790,""))</f>
        <v/>
      </c>
      <c r="F2790" s="4" t="str">
        <f t="shared" si="627"/>
        <v>Wall Street Journal-Unemployment Rate-04-2019</v>
      </c>
      <c r="G2790" s="7">
        <v>43565</v>
      </c>
      <c r="H2790" s="7" t="str">
        <f t="shared" si="628"/>
        <v>04-2019</v>
      </c>
      <c r="I2790" s="7" t="str">
        <f t="shared" ca="1" si="629"/>
        <v>Wall Street Journal: BMO Capital-Unemployment Rate-04-2019</v>
      </c>
      <c r="J2790" s="4" t="str">
        <f t="shared" ca="1" si="630"/>
        <v>Unemployment Rate-BMO Capital:04-2019</v>
      </c>
      <c r="K2790" t="s">
        <v>798</v>
      </c>
      <c r="CK2790">
        <v>3.7</v>
      </c>
      <c r="CM2790">
        <v>3.5</v>
      </c>
      <c r="CO2790">
        <v>3.6</v>
      </c>
      <c r="CQ2790">
        <v>3.8</v>
      </c>
      <c r="CS2790">
        <v>3.8</v>
      </c>
      <c r="CU2790">
        <v>3.8</v>
      </c>
    </row>
    <row r="2791" spans="1:99" x14ac:dyDescent="0.55000000000000004">
      <c r="A2791" s="4" t="str">
        <f t="shared" ca="1" si="625"/>
        <v>TD Securities</v>
      </c>
      <c r="B2791" s="4" t="str">
        <f t="shared" si="626"/>
        <v>Michael Hanson</v>
      </c>
      <c r="C2791" s="4" t="s">
        <v>246</v>
      </c>
      <c r="D2791" s="4" t="s">
        <v>97</v>
      </c>
      <c r="E2791" s="4" t="str">
        <f>IF(COUNTIF($E$2:E2790,"Begin: " &amp; C2791 &amp; "-" &amp; D2791 &amp; "-" &amp; H2791)=0,"Begin: " &amp; C2791 &amp; "-" &amp; D2791 &amp; "-" &amp; H2791,IF((C2791 &amp; "-" &amp; D2791 &amp; "-" &amp; H2791)&lt;&gt;(C2792 &amp; "-" &amp; D2792 &amp; "-" &amp; H2792),"End: " &amp; C2791 &amp; "-" &amp; D2791 &amp; "-" &amp; H2791,""))</f>
        <v/>
      </c>
      <c r="F2791" s="4" t="str">
        <f t="shared" si="627"/>
        <v>Wall Street Journal-Unemployment Rate-04-2019</v>
      </c>
      <c r="G2791" s="7">
        <v>43565</v>
      </c>
      <c r="H2791" s="7" t="str">
        <f t="shared" si="628"/>
        <v>04-2019</v>
      </c>
      <c r="I2791" s="7" t="str">
        <f t="shared" ca="1" si="629"/>
        <v>Wall Street Journal: TD Securities-Unemployment Rate-04-2019</v>
      </c>
      <c r="J2791" s="4" t="str">
        <f t="shared" ca="1" si="630"/>
        <v>Unemployment Rate-TD Securities:04-2019</v>
      </c>
      <c r="K2791" t="s">
        <v>799</v>
      </c>
      <c r="CK2791">
        <v>3.7</v>
      </c>
      <c r="CM2791">
        <v>3.7</v>
      </c>
      <c r="CO2791">
        <v>3.7</v>
      </c>
      <c r="CQ2791">
        <v>3.8</v>
      </c>
    </row>
    <row r="2792" spans="1:99" x14ac:dyDescent="0.55000000000000004">
      <c r="A2792" s="4" t="str">
        <f t="shared" ca="1" si="625"/>
        <v>Goldman Sachs</v>
      </c>
      <c r="B2792" s="4" t="str">
        <f t="shared" si="626"/>
        <v>Jan Hatzius</v>
      </c>
      <c r="C2792" s="4" t="s">
        <v>246</v>
      </c>
      <c r="D2792" s="4" t="s">
        <v>97</v>
      </c>
      <c r="E2792" s="4" t="str">
        <f>IF(COUNTIF($E$2:E2791,"Begin: " &amp; C2792 &amp; "-" &amp; D2792 &amp; "-" &amp; H2792)=0,"Begin: " &amp; C2792 &amp; "-" &amp; D2792 &amp; "-" &amp; H2792,IF((C2792 &amp; "-" &amp; D2792 &amp; "-" &amp; H2792)&lt;&gt;(C2793 &amp; "-" &amp; D2793 &amp; "-" &amp; H2793),"End: " &amp; C2792 &amp; "-" &amp; D2792 &amp; "-" &amp; H2792,""))</f>
        <v/>
      </c>
      <c r="F2792" s="4" t="str">
        <f t="shared" si="627"/>
        <v>Wall Street Journal-Unemployment Rate-04-2019</v>
      </c>
      <c r="G2792" s="7">
        <v>43565</v>
      </c>
      <c r="H2792" s="7" t="str">
        <f t="shared" si="628"/>
        <v>04-2019</v>
      </c>
      <c r="I2792" s="7" t="str">
        <f t="shared" ca="1" si="629"/>
        <v>Wall Street Journal: Goldman Sachs-Unemployment Rate-04-2019</v>
      </c>
      <c r="J2792" s="4" t="str">
        <f t="shared" ca="1" si="630"/>
        <v>Unemployment Rate-Goldman Sachs:04-2019</v>
      </c>
      <c r="K2792" t="s">
        <v>213</v>
      </c>
      <c r="CK2792">
        <v>3.8</v>
      </c>
      <c r="CM2792">
        <v>3.6</v>
      </c>
      <c r="CO2792">
        <v>3.4</v>
      </c>
      <c r="CQ2792">
        <v>3.3</v>
      </c>
      <c r="CS2792">
        <v>3.3</v>
      </c>
      <c r="CU2792">
        <v>3.5</v>
      </c>
    </row>
    <row r="2793" spans="1:99" x14ac:dyDescent="0.55000000000000004">
      <c r="A2793" s="4" t="str">
        <f t="shared" ca="1" si="625"/>
        <v>Scotiabank</v>
      </c>
      <c r="B2793" s="4" t="str">
        <f t="shared" si="626"/>
        <v>Derek Holt *</v>
      </c>
      <c r="C2793" s="4" t="s">
        <v>246</v>
      </c>
      <c r="D2793" s="4" t="s">
        <v>97</v>
      </c>
      <c r="E2793" s="4" t="str">
        <f>IF(COUNTIF($E$2:E2792,"Begin: " &amp; C2793 &amp; "-" &amp; D2793 &amp; "-" &amp; H2793)=0,"Begin: " &amp; C2793 &amp; "-" &amp; D2793 &amp; "-" &amp; H2793,IF((C2793 &amp; "-" &amp; D2793 &amp; "-" &amp; H2793)&lt;&gt;(C2794 &amp; "-" &amp; D2794 &amp; "-" &amp; H2794),"End: " &amp; C2793 &amp; "-" &amp; D2793 &amp; "-" &amp; H2793,""))</f>
        <v/>
      </c>
      <c r="F2793" s="4" t="str">
        <f t="shared" si="627"/>
        <v>Wall Street Journal-Unemployment Rate-04-2019</v>
      </c>
      <c r="G2793" s="7">
        <v>43565</v>
      </c>
      <c r="H2793" s="7" t="str">
        <f t="shared" si="628"/>
        <v>04-2019</v>
      </c>
      <c r="I2793" s="7" t="str">
        <f t="shared" ca="1" si="629"/>
        <v>Wall Street Journal: Scotiabank-Unemployment Rate-04-2019</v>
      </c>
      <c r="J2793" s="4" t="str">
        <f t="shared" ca="1" si="630"/>
        <v>Unemployment Rate-Scotiabank:04-2019</v>
      </c>
      <c r="K2793" t="s">
        <v>676</v>
      </c>
    </row>
    <row r="2794" spans="1:99" x14ac:dyDescent="0.55000000000000004">
      <c r="A2794" s="4" t="str">
        <f t="shared" ca="1" si="625"/>
        <v>KPMG</v>
      </c>
      <c r="B2794" s="4" t="str">
        <f t="shared" si="626"/>
        <v>Constance Hunter</v>
      </c>
      <c r="C2794" s="4" t="s">
        <v>246</v>
      </c>
      <c r="D2794" s="4" t="s">
        <v>97</v>
      </c>
      <c r="E2794" s="4" t="str">
        <f>IF(COUNTIF($E$2:E2793,"Begin: " &amp; C2794 &amp; "-" &amp; D2794 &amp; "-" &amp; H2794)=0,"Begin: " &amp; C2794 &amp; "-" &amp; D2794 &amp; "-" &amp; H2794,IF((C2794 &amp; "-" &amp; D2794 &amp; "-" &amp; H2794)&lt;&gt;(C2795 &amp; "-" &amp; D2795 &amp; "-" &amp; H2795),"End: " &amp; C2794 &amp; "-" &amp; D2794 &amp; "-" &amp; H2794,""))</f>
        <v/>
      </c>
      <c r="F2794" s="4" t="str">
        <f t="shared" si="627"/>
        <v>Wall Street Journal-Unemployment Rate-04-2019</v>
      </c>
      <c r="G2794" s="7">
        <v>43565</v>
      </c>
      <c r="H2794" s="7" t="str">
        <f t="shared" si="628"/>
        <v>04-2019</v>
      </c>
      <c r="I2794" s="7" t="str">
        <f t="shared" ca="1" si="629"/>
        <v>Wall Street Journal: KPMG-Unemployment Rate-04-2019</v>
      </c>
      <c r="J2794" s="4" t="str">
        <f t="shared" ca="1" si="630"/>
        <v>Unemployment Rate-KPMG:04-2019</v>
      </c>
      <c r="K2794" t="s">
        <v>686</v>
      </c>
      <c r="CK2794">
        <v>3.6</v>
      </c>
      <c r="CM2794">
        <v>3.4</v>
      </c>
      <c r="CO2794">
        <v>3.3</v>
      </c>
      <c r="CQ2794">
        <v>3.5</v>
      </c>
      <c r="CS2794">
        <v>3.8</v>
      </c>
    </row>
    <row r="2795" spans="1:99" x14ac:dyDescent="0.55000000000000004">
      <c r="A2795" s="4" t="str">
        <f t="shared" ca="1" si="625"/>
        <v>BBVA</v>
      </c>
      <c r="B2795" s="4" t="str">
        <f t="shared" si="626"/>
        <v xml:space="preserve">Nathaniel Karp
</v>
      </c>
      <c r="C2795" s="4" t="s">
        <v>246</v>
      </c>
      <c r="D2795" s="4" t="s">
        <v>97</v>
      </c>
      <c r="E2795" s="4" t="str">
        <f>IF(COUNTIF($E$2:E2794,"Begin: " &amp; C2795 &amp; "-" &amp; D2795 &amp; "-" &amp; H2795)=0,"Begin: " &amp; C2795 &amp; "-" &amp; D2795 &amp; "-" &amp; H2795,IF((C2795 &amp; "-" &amp; D2795 &amp; "-" &amp; H2795)&lt;&gt;(C2796 &amp; "-" &amp; D2796 &amp; "-" &amp; H2796),"End: " &amp; C2795 &amp; "-" &amp; D2795 &amp; "-" &amp; H2795,""))</f>
        <v/>
      </c>
      <c r="F2795" s="4" t="str">
        <f t="shared" si="627"/>
        <v>Wall Street Journal-Unemployment Rate-04-2019</v>
      </c>
      <c r="G2795" s="7">
        <v>43565</v>
      </c>
      <c r="H2795" s="7" t="str">
        <f t="shared" si="628"/>
        <v>04-2019</v>
      </c>
      <c r="I2795" s="7" t="str">
        <f t="shared" ca="1" si="629"/>
        <v>Wall Street Journal: BBVA-Unemployment Rate-04-2019</v>
      </c>
      <c r="J2795" s="4" t="str">
        <f t="shared" ca="1" si="630"/>
        <v>Unemployment Rate-BBVA:04-2019</v>
      </c>
      <c r="K2795" t="s">
        <v>434</v>
      </c>
      <c r="CK2795">
        <v>3.7</v>
      </c>
      <c r="CM2795">
        <v>3.8</v>
      </c>
      <c r="CO2795">
        <v>3.9</v>
      </c>
      <c r="CQ2795">
        <v>4</v>
      </c>
      <c r="CS2795">
        <v>4.2</v>
      </c>
      <c r="CU2795">
        <v>4.3</v>
      </c>
    </row>
    <row r="2796" spans="1:99" x14ac:dyDescent="0.55000000000000004">
      <c r="A2796" s="4" t="str">
        <f t="shared" ca="1" si="625"/>
        <v>National Retail Federation</v>
      </c>
      <c r="B2796" s="4" t="str">
        <f t="shared" si="626"/>
        <v>Jack Kleinhenz</v>
      </c>
      <c r="C2796" s="4" t="s">
        <v>246</v>
      </c>
      <c r="D2796" s="4" t="s">
        <v>97</v>
      </c>
      <c r="E2796" s="4" t="str">
        <f>IF(COUNTIF($E$2:E2795,"Begin: " &amp; C2796 &amp; "-" &amp; D2796 &amp; "-" &amp; H2796)=0,"Begin: " &amp; C2796 &amp; "-" &amp; D2796 &amp; "-" &amp; H2796,IF((C2796 &amp; "-" &amp; D2796 &amp; "-" &amp; H2796)&lt;&gt;(C2797 &amp; "-" &amp; D2797 &amp; "-" &amp; H2797),"End: " &amp; C2796 &amp; "-" &amp; D2796 &amp; "-" &amp; H2796,""))</f>
        <v/>
      </c>
      <c r="F2796" s="4" t="str">
        <f t="shared" si="627"/>
        <v>Wall Street Journal-Unemployment Rate-04-2019</v>
      </c>
      <c r="G2796" s="7">
        <v>43565</v>
      </c>
      <c r="H2796" s="7" t="str">
        <f t="shared" si="628"/>
        <v>04-2019</v>
      </c>
      <c r="I2796" s="7" t="str">
        <f t="shared" ca="1" si="629"/>
        <v>Wall Street Journal: National Retail Federation-Unemployment Rate-04-2019</v>
      </c>
      <c r="J2796" s="4" t="str">
        <f t="shared" ca="1" si="630"/>
        <v>Unemployment Rate-National Retail Federation:04-2019</v>
      </c>
      <c r="K2796" t="s">
        <v>216</v>
      </c>
      <c r="CK2796">
        <v>3.7</v>
      </c>
      <c r="CM2796">
        <v>3.5</v>
      </c>
      <c r="CO2796">
        <v>3.6</v>
      </c>
      <c r="CQ2796">
        <v>3.7</v>
      </c>
    </row>
    <row r="2797" spans="1:99" x14ac:dyDescent="0.55000000000000004">
      <c r="A2797" s="4" t="str">
        <f t="shared" ca="1" si="625"/>
        <v>Natixis CIB Americas</v>
      </c>
      <c r="B2797" s="4" t="str">
        <f t="shared" si="626"/>
        <v>Joseph LaVorgna</v>
      </c>
      <c r="C2797" s="4" t="s">
        <v>246</v>
      </c>
      <c r="D2797" s="4" t="s">
        <v>97</v>
      </c>
      <c r="E2797" s="4" t="str">
        <f>IF(COUNTIF($E$2:E2796,"Begin: " &amp; C2797 &amp; "-" &amp; D2797 &amp; "-" &amp; H2797)=0,"Begin: " &amp; C2797 &amp; "-" &amp; D2797 &amp; "-" &amp; H2797,IF((C2797 &amp; "-" &amp; D2797 &amp; "-" &amp; H2797)&lt;&gt;(C2798 &amp; "-" &amp; D2798 &amp; "-" &amp; H2798),"End: " &amp; C2797 &amp; "-" &amp; D2797 &amp; "-" &amp; H2797,""))</f>
        <v/>
      </c>
      <c r="F2797" s="4" t="str">
        <f t="shared" si="627"/>
        <v>Wall Street Journal-Unemployment Rate-04-2019</v>
      </c>
      <c r="G2797" s="7">
        <v>43565</v>
      </c>
      <c r="H2797" s="7" t="str">
        <f t="shared" si="628"/>
        <v>04-2019</v>
      </c>
      <c r="I2797" s="7" t="str">
        <f t="shared" ca="1" si="629"/>
        <v>Wall Street Journal: Natixis CIB Americas-Unemployment Rate-04-2019</v>
      </c>
      <c r="J2797" s="4" t="str">
        <f t="shared" ca="1" si="630"/>
        <v>Unemployment Rate-Natixis CIB Americas:04-2019</v>
      </c>
      <c r="K2797" t="s">
        <v>774</v>
      </c>
      <c r="CK2797">
        <v>3.8</v>
      </c>
      <c r="CM2797">
        <v>3.8</v>
      </c>
      <c r="CO2797">
        <v>4</v>
      </c>
      <c r="CQ2797">
        <v>4.2</v>
      </c>
      <c r="CS2797">
        <v>4.5</v>
      </c>
      <c r="CU2797">
        <v>4.7</v>
      </c>
    </row>
    <row r="2798" spans="1:99" x14ac:dyDescent="0.55000000000000004">
      <c r="A2798" s="4" t="str">
        <f t="shared" ca="1" si="625"/>
        <v>UCLA Anderson Forecast</v>
      </c>
      <c r="B2798" s="4" t="str">
        <f t="shared" si="626"/>
        <v>Edward Leamer/David Shulman</v>
      </c>
      <c r="C2798" s="4" t="s">
        <v>246</v>
      </c>
      <c r="D2798" s="4" t="s">
        <v>97</v>
      </c>
      <c r="E2798" s="4" t="str">
        <f>IF(COUNTIF($E$2:E2797,"Begin: " &amp; C2798 &amp; "-" &amp; D2798 &amp; "-" &amp; H2798)=0,"Begin: " &amp; C2798 &amp; "-" &amp; D2798 &amp; "-" &amp; H2798,IF((C2798 &amp; "-" &amp; D2798 &amp; "-" &amp; H2798)&lt;&gt;(C2799 &amp; "-" &amp; D2799 &amp; "-" &amp; H2799),"End: " &amp; C2798 &amp; "-" &amp; D2798 &amp; "-" &amp; H2798,""))</f>
        <v/>
      </c>
      <c r="F2798" s="4" t="str">
        <f t="shared" si="627"/>
        <v>Wall Street Journal-Unemployment Rate-04-2019</v>
      </c>
      <c r="G2798" s="7">
        <v>43565</v>
      </c>
      <c r="H2798" s="7" t="str">
        <f t="shared" si="628"/>
        <v>04-2019</v>
      </c>
      <c r="I2798" s="7" t="str">
        <f t="shared" ca="1" si="629"/>
        <v>Wall Street Journal: UCLA Anderson Forecast-Unemployment Rate-04-2019</v>
      </c>
      <c r="J2798" s="4" t="str">
        <f t="shared" ca="1" si="630"/>
        <v>Unemployment Rate-UCLA Anderson Forecast:04-2019</v>
      </c>
      <c r="K2798" t="s">
        <v>218</v>
      </c>
      <c r="CK2798">
        <v>3.6</v>
      </c>
      <c r="CM2798">
        <v>3.7</v>
      </c>
      <c r="CO2798">
        <v>3.8</v>
      </c>
      <c r="CQ2798">
        <v>4.0999999999999996</v>
      </c>
      <c r="CS2798">
        <v>4.0999999999999996</v>
      </c>
      <c r="CU2798">
        <v>4</v>
      </c>
    </row>
    <row r="2799" spans="1:99" x14ac:dyDescent="0.55000000000000004">
      <c r="A2799" s="4" t="str">
        <f t="shared" ca="1" si="625"/>
        <v>NEMA Business Information Services</v>
      </c>
      <c r="B2799" s="4" t="str">
        <f t="shared" si="626"/>
        <v>Don Leavens/Steven Wilcox</v>
      </c>
      <c r="C2799" s="4" t="s">
        <v>246</v>
      </c>
      <c r="D2799" s="4" t="s">
        <v>97</v>
      </c>
      <c r="E2799" s="4" t="str">
        <f>IF(COUNTIF($E$2:E2798,"Begin: " &amp; C2799 &amp; "-" &amp; D2799 &amp; "-" &amp; H2799)=0,"Begin: " &amp; C2799 &amp; "-" &amp; D2799 &amp; "-" &amp; H2799,IF((C2799 &amp; "-" &amp; D2799 &amp; "-" &amp; H2799)&lt;&gt;(C2800 &amp; "-" &amp; D2800 &amp; "-" &amp; H2800),"End: " &amp; C2799 &amp; "-" &amp; D2799 &amp; "-" &amp; H2799,""))</f>
        <v/>
      </c>
      <c r="F2799" s="4" t="str">
        <f t="shared" si="627"/>
        <v>Wall Street Journal-Unemployment Rate-04-2019</v>
      </c>
      <c r="G2799" s="7">
        <v>43565</v>
      </c>
      <c r="H2799" s="7" t="str">
        <f t="shared" si="628"/>
        <v>04-2019</v>
      </c>
      <c r="I2799" s="7" t="str">
        <f t="shared" ca="1" si="629"/>
        <v>Wall Street Journal: NEMA Business Information Services-Unemployment Rate-04-2019</v>
      </c>
      <c r="J2799" s="4" t="str">
        <f t="shared" ca="1" si="630"/>
        <v>Unemployment Rate-NEMA Business Information Services:04-2019</v>
      </c>
      <c r="K2799" t="s">
        <v>765</v>
      </c>
      <c r="CK2799">
        <v>3.6</v>
      </c>
      <c r="CM2799">
        <v>3.5</v>
      </c>
      <c r="CO2799">
        <v>3.5</v>
      </c>
      <c r="CQ2799">
        <v>3.7</v>
      </c>
      <c r="CS2799">
        <v>3.8</v>
      </c>
      <c r="CU2799">
        <v>3.9</v>
      </c>
    </row>
    <row r="2800" spans="1:99" x14ac:dyDescent="0.55000000000000004">
      <c r="A2800" s="4" t="str">
        <f t="shared" ca="1" si="625"/>
        <v>HSBC</v>
      </c>
      <c r="B2800" s="4" t="str">
        <f t="shared" si="626"/>
        <v>Kevin Logan *</v>
      </c>
      <c r="C2800" s="4" t="s">
        <v>246</v>
      </c>
      <c r="D2800" s="4" t="s">
        <v>97</v>
      </c>
      <c r="E2800" s="4" t="str">
        <f>IF(COUNTIF($E$2:E2799,"Begin: " &amp; C2800 &amp; "-" &amp; D2800 &amp; "-" &amp; H2800)=0,"Begin: " &amp; C2800 &amp; "-" &amp; D2800 &amp; "-" &amp; H2800,IF((C2800 &amp; "-" &amp; D2800 &amp; "-" &amp; H2800)&lt;&gt;(C2801 &amp; "-" &amp; D2801 &amp; "-" &amp; H2801),"End: " &amp; C2800 &amp; "-" &amp; D2800 &amp; "-" &amp; H2800,""))</f>
        <v/>
      </c>
      <c r="F2800" s="4" t="str">
        <f t="shared" si="627"/>
        <v>Wall Street Journal-Unemployment Rate-04-2019</v>
      </c>
      <c r="G2800" s="7">
        <v>43565</v>
      </c>
      <c r="H2800" s="7" t="str">
        <f t="shared" si="628"/>
        <v>04-2019</v>
      </c>
      <c r="I2800" s="7" t="str">
        <f t="shared" ca="1" si="629"/>
        <v>Wall Street Journal: HSBC-Unemployment Rate-04-2019</v>
      </c>
      <c r="J2800" s="4" t="str">
        <f t="shared" ca="1" si="630"/>
        <v>Unemployment Rate-HSBC:04-2019</v>
      </c>
      <c r="K2800" t="s">
        <v>677</v>
      </c>
    </row>
    <row r="2801" spans="1:99" x14ac:dyDescent="0.55000000000000004">
      <c r="A2801" s="4" t="str">
        <f t="shared" ca="1" si="625"/>
        <v>Moody's Investors Service</v>
      </c>
      <c r="B2801" s="4" t="str">
        <f t="shared" si="626"/>
        <v>John Lonski</v>
      </c>
      <c r="C2801" s="4" t="s">
        <v>246</v>
      </c>
      <c r="D2801" s="4" t="s">
        <v>97</v>
      </c>
      <c r="E2801" s="4" t="str">
        <f>IF(COUNTIF($E$2:E2800,"Begin: " &amp; C2801 &amp; "-" &amp; D2801 &amp; "-" &amp; H2801)=0,"Begin: " &amp; C2801 &amp; "-" &amp; D2801 &amp; "-" &amp; H2801,IF((C2801 &amp; "-" &amp; D2801 &amp; "-" &amp; H2801)&lt;&gt;(C2802 &amp; "-" &amp; D2802 &amp; "-" &amp; H2802),"End: " &amp; C2801 &amp; "-" &amp; D2801 &amp; "-" &amp; H2801,""))</f>
        <v/>
      </c>
      <c r="F2801" s="4" t="str">
        <f t="shared" si="627"/>
        <v>Wall Street Journal-Unemployment Rate-04-2019</v>
      </c>
      <c r="G2801" s="7">
        <v>43565</v>
      </c>
      <c r="H2801" s="7" t="str">
        <f t="shared" si="628"/>
        <v>04-2019</v>
      </c>
      <c r="I2801" s="7" t="str">
        <f t="shared" ca="1" si="629"/>
        <v>Wall Street Journal: Moody's Investors Service-Unemployment Rate-04-2019</v>
      </c>
      <c r="J2801" s="4" t="str">
        <f t="shared" ca="1" si="630"/>
        <v>Unemployment Rate-Moody's Investors Service:04-2019</v>
      </c>
      <c r="K2801" t="s">
        <v>220</v>
      </c>
      <c r="CK2801">
        <v>3.7</v>
      </c>
      <c r="CM2801">
        <v>3.6</v>
      </c>
      <c r="CO2801">
        <v>3.5</v>
      </c>
      <c r="CQ2801">
        <v>3.4</v>
      </c>
      <c r="CS2801">
        <v>3.4</v>
      </c>
      <c r="CU2801">
        <v>3.4</v>
      </c>
    </row>
    <row r="2802" spans="1:99" x14ac:dyDescent="0.55000000000000004">
      <c r="A2802" s="4" t="str">
        <f t="shared" ca="1" si="625"/>
        <v>National Auto Dealer Association</v>
      </c>
      <c r="B2802" s="4" t="str">
        <f t="shared" si="626"/>
        <v>Patrick Manzi</v>
      </c>
      <c r="C2802" s="4" t="s">
        <v>246</v>
      </c>
      <c r="D2802" s="4" t="s">
        <v>97</v>
      </c>
      <c r="E2802" s="4" t="str">
        <f>IF(COUNTIF($E$2:E2801,"Begin: " &amp; C2802 &amp; "-" &amp; D2802 &amp; "-" &amp; H2802)=0,"Begin: " &amp; C2802 &amp; "-" &amp; D2802 &amp; "-" &amp; H2802,IF((C2802 &amp; "-" &amp; D2802 &amp; "-" &amp; H2802)&lt;&gt;(C2803 &amp; "-" &amp; D2803 &amp; "-" &amp; H2803),"End: " &amp; C2802 &amp; "-" &amp; D2802 &amp; "-" &amp; H2802,""))</f>
        <v/>
      </c>
      <c r="F2802" s="4" t="str">
        <f t="shared" si="627"/>
        <v>Wall Street Journal-Unemployment Rate-04-2019</v>
      </c>
      <c r="G2802" s="7">
        <v>43565</v>
      </c>
      <c r="H2802" s="7" t="str">
        <f t="shared" si="628"/>
        <v>04-2019</v>
      </c>
      <c r="I2802" s="7" t="str">
        <f t="shared" ca="1" si="629"/>
        <v>Wall Street Journal: National Auto Dealer Association-Unemployment Rate-04-2019</v>
      </c>
      <c r="J2802" s="4" t="str">
        <f t="shared" ca="1" si="630"/>
        <v>Unemployment Rate-National Auto Dealer Association:04-2019</v>
      </c>
      <c r="K2802" t="s">
        <v>800</v>
      </c>
      <c r="CK2802">
        <v>3.8</v>
      </c>
      <c r="CM2802">
        <v>4</v>
      </c>
      <c r="CO2802">
        <v>4.2</v>
      </c>
    </row>
    <row r="2803" spans="1:99" x14ac:dyDescent="0.55000000000000004">
      <c r="A2803" s="4" t="str">
        <f t="shared" ca="1" si="625"/>
        <v>MetLife Investment Management</v>
      </c>
      <c r="B2803" s="4" t="str">
        <f t="shared" si="626"/>
        <v>Drew T. Matus</v>
      </c>
      <c r="C2803" s="4" t="s">
        <v>246</v>
      </c>
      <c r="D2803" s="4" t="s">
        <v>97</v>
      </c>
      <c r="E2803" s="4" t="str">
        <f>IF(COUNTIF($E$2:E2802,"Begin: " &amp; C2803 &amp; "-" &amp; D2803 &amp; "-" &amp; H2803)=0,"Begin: " &amp; C2803 &amp; "-" &amp; D2803 &amp; "-" &amp; H2803,IF((C2803 &amp; "-" &amp; D2803 &amp; "-" &amp; H2803)&lt;&gt;(C2804 &amp; "-" &amp; D2804 &amp; "-" &amp; H2804),"End: " &amp; C2803 &amp; "-" &amp; D2803 &amp; "-" &amp; H2803,""))</f>
        <v/>
      </c>
      <c r="F2803" s="4" t="str">
        <f t="shared" si="627"/>
        <v>Wall Street Journal-Unemployment Rate-04-2019</v>
      </c>
      <c r="G2803" s="7">
        <v>43565</v>
      </c>
      <c r="H2803" s="7" t="str">
        <f t="shared" si="628"/>
        <v>04-2019</v>
      </c>
      <c r="I2803" s="7" t="str">
        <f t="shared" ca="1" si="629"/>
        <v>Wall Street Journal: MetLife Investment Management-Unemployment Rate-04-2019</v>
      </c>
      <c r="J2803" s="4" t="str">
        <f t="shared" ca="1" si="630"/>
        <v>Unemployment Rate-MetLife Investment Management:04-2019</v>
      </c>
      <c r="K2803" t="s">
        <v>801</v>
      </c>
      <c r="CK2803">
        <v>3.9</v>
      </c>
      <c r="CM2803">
        <v>4</v>
      </c>
    </row>
    <row r="2804" spans="1:99" x14ac:dyDescent="0.55000000000000004">
      <c r="A2804" s="4" t="str">
        <f t="shared" ca="1" si="625"/>
        <v>Jeffries &amp; Company</v>
      </c>
      <c r="B2804" s="4" t="str">
        <f t="shared" si="626"/>
        <v>Ward McCarthy *</v>
      </c>
      <c r="C2804" s="4" t="s">
        <v>246</v>
      </c>
      <c r="D2804" s="4" t="s">
        <v>97</v>
      </c>
      <c r="E2804" s="4" t="str">
        <f>IF(COUNTIF($E$2:E2803,"Begin: " &amp; C2804 &amp; "-" &amp; D2804 &amp; "-" &amp; H2804)=0,"Begin: " &amp; C2804 &amp; "-" &amp; D2804 &amp; "-" &amp; H2804,IF((C2804 &amp; "-" &amp; D2804 &amp; "-" &amp; H2804)&lt;&gt;(C2805 &amp; "-" &amp; D2805 &amp; "-" &amp; H2805),"End: " &amp; C2804 &amp; "-" &amp; D2804 &amp; "-" &amp; H2804,""))</f>
        <v/>
      </c>
      <c r="F2804" s="4" t="str">
        <f t="shared" si="627"/>
        <v>Wall Street Journal-Unemployment Rate-04-2019</v>
      </c>
      <c r="G2804" s="7">
        <v>43565</v>
      </c>
      <c r="H2804" s="7" t="str">
        <f t="shared" si="628"/>
        <v>04-2019</v>
      </c>
      <c r="I2804" s="7" t="str">
        <f t="shared" ca="1" si="629"/>
        <v>Wall Street Journal: Jeffries &amp; Company-Unemployment Rate-04-2019</v>
      </c>
      <c r="J2804" s="4" t="str">
        <f t="shared" ca="1" si="630"/>
        <v>Unemployment Rate-Jeffries &amp; Company:04-2019</v>
      </c>
      <c r="K2804" t="s">
        <v>436</v>
      </c>
    </row>
    <row r="2805" spans="1:99" x14ac:dyDescent="0.55000000000000004">
      <c r="A2805" s="4" t="str">
        <f t="shared" ca="1" si="625"/>
        <v>ACT Research</v>
      </c>
      <c r="B2805" s="4" t="str">
        <f t="shared" si="626"/>
        <v>Jim Meil</v>
      </c>
      <c r="C2805" s="4" t="s">
        <v>246</v>
      </c>
      <c r="D2805" s="4" t="s">
        <v>97</v>
      </c>
      <c r="E2805" s="4" t="str">
        <f>IF(COUNTIF($E$2:E2804,"Begin: " &amp; C2805 &amp; "-" &amp; D2805 &amp; "-" &amp; H2805)=0,"Begin: " &amp; C2805 &amp; "-" &amp; D2805 &amp; "-" &amp; H2805,IF((C2805 &amp; "-" &amp; D2805 &amp; "-" &amp; H2805)&lt;&gt;(C2806 &amp; "-" &amp; D2806 &amp; "-" &amp; H2806),"End: " &amp; C2805 &amp; "-" &amp; D2805 &amp; "-" &amp; H2805,""))</f>
        <v/>
      </c>
      <c r="F2805" s="4" t="str">
        <f t="shared" si="627"/>
        <v>Wall Street Journal-Unemployment Rate-04-2019</v>
      </c>
      <c r="G2805" s="7">
        <v>43565</v>
      </c>
      <c r="H2805" s="7" t="str">
        <f t="shared" si="628"/>
        <v>04-2019</v>
      </c>
      <c r="I2805" s="7" t="str">
        <f t="shared" ca="1" si="629"/>
        <v>Wall Street Journal: ACT Research-Unemployment Rate-04-2019</v>
      </c>
      <c r="J2805" s="4" t="str">
        <f t="shared" ca="1" si="630"/>
        <v>Unemployment Rate-ACT Research:04-2019</v>
      </c>
      <c r="K2805" t="s">
        <v>437</v>
      </c>
      <c r="CK2805">
        <v>3.7</v>
      </c>
      <c r="CM2805">
        <v>3.6</v>
      </c>
      <c r="CO2805">
        <v>3.8</v>
      </c>
      <c r="CQ2805">
        <v>3.6</v>
      </c>
    </row>
    <row r="2806" spans="1:99" x14ac:dyDescent="0.55000000000000004">
      <c r="A2806" s="4" t="str">
        <f t="shared" ca="1" si="625"/>
        <v>Standard Chartered</v>
      </c>
      <c r="B2806" s="4" t="str">
        <f t="shared" si="626"/>
        <v>Sonia Meskin *</v>
      </c>
      <c r="C2806" s="4" t="s">
        <v>246</v>
      </c>
      <c r="D2806" s="4" t="s">
        <v>97</v>
      </c>
      <c r="E2806" s="4" t="str">
        <f>IF(COUNTIF($E$2:E2805,"Begin: " &amp; C2806 &amp; "-" &amp; D2806 &amp; "-" &amp; H2806)=0,"Begin: " &amp; C2806 &amp; "-" &amp; D2806 &amp; "-" &amp; H2806,IF((C2806 &amp; "-" &amp; D2806 &amp; "-" &amp; H2806)&lt;&gt;(C2807 &amp; "-" &amp; D2807 &amp; "-" &amp; H2807),"End: " &amp; C2806 &amp; "-" &amp; D2806 &amp; "-" &amp; H2806,""))</f>
        <v/>
      </c>
      <c r="F2806" s="4" t="str">
        <f t="shared" si="627"/>
        <v>Wall Street Journal-Unemployment Rate-04-2019</v>
      </c>
      <c r="G2806" s="7">
        <v>43565</v>
      </c>
      <c r="H2806" s="7" t="str">
        <f t="shared" si="628"/>
        <v>04-2019</v>
      </c>
      <c r="I2806" s="7" t="str">
        <f t="shared" ca="1" si="629"/>
        <v>Wall Street Journal: Standard Chartered-Unemployment Rate-04-2019</v>
      </c>
      <c r="J2806" s="4" t="str">
        <f t="shared" ca="1" si="630"/>
        <v>Unemployment Rate-Standard Chartered:04-2019</v>
      </c>
      <c r="K2806" t="s">
        <v>808</v>
      </c>
    </row>
    <row r="2807" spans="1:99" x14ac:dyDescent="0.55000000000000004">
      <c r="A2807" s="4" t="str">
        <f t="shared" ca="1" si="625"/>
        <v>BofA</v>
      </c>
      <c r="B2807" s="4" t="str">
        <f t="shared" si="626"/>
        <v>Michelle Meyer</v>
      </c>
      <c r="C2807" s="4" t="s">
        <v>246</v>
      </c>
      <c r="D2807" s="4" t="s">
        <v>97</v>
      </c>
      <c r="E2807" s="4" t="str">
        <f>IF(COUNTIF($E$2:E2806,"Begin: " &amp; C2807 &amp; "-" &amp; D2807 &amp; "-" &amp; H2807)=0,"Begin: " &amp; C2807 &amp; "-" &amp; D2807 &amp; "-" &amp; H2807,IF((C2807 &amp; "-" &amp; D2807 &amp; "-" &amp; H2807)&lt;&gt;(C2808 &amp; "-" &amp; D2808 &amp; "-" &amp; H2808),"End: " &amp; C2807 &amp; "-" &amp; D2807 &amp; "-" &amp; H2807,""))</f>
        <v/>
      </c>
      <c r="F2807" s="4" t="str">
        <f t="shared" si="627"/>
        <v>Wall Street Journal-Unemployment Rate-04-2019</v>
      </c>
      <c r="G2807" s="7">
        <v>43565</v>
      </c>
      <c r="H2807" s="7" t="str">
        <f t="shared" si="628"/>
        <v>04-2019</v>
      </c>
      <c r="I2807" s="7" t="str">
        <f t="shared" ca="1" si="629"/>
        <v>Wall Street Journal: BofA-Unemployment Rate-04-2019</v>
      </c>
      <c r="J2807" s="4" t="str">
        <f t="shared" ca="1" si="630"/>
        <v>Unemployment Rate-BofA:04-2019</v>
      </c>
      <c r="K2807" t="s">
        <v>803</v>
      </c>
      <c r="CK2807">
        <v>3.8</v>
      </c>
      <c r="CM2807">
        <v>3.6</v>
      </c>
    </row>
    <row r="2808" spans="1:99" x14ac:dyDescent="0.55000000000000004">
      <c r="A2808" s="4" t="str">
        <f t="shared" ca="1" si="625"/>
        <v>Daiwa Capital</v>
      </c>
      <c r="B2808" s="4" t="str">
        <f t="shared" si="626"/>
        <v>Michael Moran</v>
      </c>
      <c r="C2808" s="4" t="s">
        <v>246</v>
      </c>
      <c r="D2808" s="4" t="s">
        <v>97</v>
      </c>
      <c r="E2808" s="4" t="str">
        <f>IF(COUNTIF($E$2:E2807,"Begin: " &amp; C2808 &amp; "-" &amp; D2808 &amp; "-" &amp; H2808)=0,"Begin: " &amp; C2808 &amp; "-" &amp; D2808 &amp; "-" &amp; H2808,IF((C2808 &amp; "-" &amp; D2808 &amp; "-" &amp; H2808)&lt;&gt;(C2809 &amp; "-" &amp; D2809 &amp; "-" &amp; H2809),"End: " &amp; C2808 &amp; "-" &amp; D2808 &amp; "-" &amp; H2808,""))</f>
        <v/>
      </c>
      <c r="F2808" s="4" t="str">
        <f t="shared" si="627"/>
        <v>Wall Street Journal-Unemployment Rate-04-2019</v>
      </c>
      <c r="G2808" s="7">
        <v>43565</v>
      </c>
      <c r="H2808" s="7" t="str">
        <f t="shared" si="628"/>
        <v>04-2019</v>
      </c>
      <c r="I2808" s="7" t="str">
        <f t="shared" ca="1" si="629"/>
        <v>Wall Street Journal: Daiwa Capital-Unemployment Rate-04-2019</v>
      </c>
      <c r="J2808" s="4" t="str">
        <f t="shared" ca="1" si="630"/>
        <v>Unemployment Rate-Daiwa Capital:04-2019</v>
      </c>
      <c r="K2808" t="s">
        <v>438</v>
      </c>
      <c r="CK2808">
        <v>3.8</v>
      </c>
      <c r="CM2808">
        <v>3.9</v>
      </c>
      <c r="CO2808">
        <v>4</v>
      </c>
      <c r="CQ2808">
        <v>4.3</v>
      </c>
      <c r="CS2808">
        <v>4.8</v>
      </c>
      <c r="CU2808">
        <v>5.2</v>
      </c>
    </row>
    <row r="2809" spans="1:99" x14ac:dyDescent="0.55000000000000004">
      <c r="A2809" s="4" t="str">
        <f t="shared" ca="1" si="625"/>
        <v>National Association of Manufacturers</v>
      </c>
      <c r="B2809" s="4" t="str">
        <f t="shared" si="626"/>
        <v>Chad Moutray</v>
      </c>
      <c r="C2809" s="4" t="s">
        <v>246</v>
      </c>
      <c r="D2809" s="4" t="s">
        <v>97</v>
      </c>
      <c r="E2809" s="4" t="str">
        <f>IF(COUNTIF($E$2:E2808,"Begin: " &amp; C2809 &amp; "-" &amp; D2809 &amp; "-" &amp; H2809)=0,"Begin: " &amp; C2809 &amp; "-" &amp; D2809 &amp; "-" &amp; H2809,IF((C2809 &amp; "-" &amp; D2809 &amp; "-" &amp; H2809)&lt;&gt;(C2810 &amp; "-" &amp; D2810 &amp; "-" &amp; H2810),"End: " &amp; C2809 &amp; "-" &amp; D2809 &amp; "-" &amp; H2809,""))</f>
        <v/>
      </c>
      <c r="F2809" s="4" t="str">
        <f t="shared" si="627"/>
        <v>Wall Street Journal-Unemployment Rate-04-2019</v>
      </c>
      <c r="G2809" s="7">
        <v>43565</v>
      </c>
      <c r="H2809" s="7" t="str">
        <f t="shared" si="628"/>
        <v>04-2019</v>
      </c>
      <c r="I2809" s="7" t="str">
        <f t="shared" ca="1" si="629"/>
        <v>Wall Street Journal: National Association of Manufacturers-Unemployment Rate-04-2019</v>
      </c>
      <c r="J2809" s="4" t="str">
        <f t="shared" ca="1" si="630"/>
        <v>Unemployment Rate-National Association of Manufacturers:04-2019</v>
      </c>
      <c r="K2809" t="s">
        <v>439</v>
      </c>
      <c r="CK2809">
        <v>3.6</v>
      </c>
      <c r="CM2809">
        <v>3.9</v>
      </c>
      <c r="CO2809">
        <v>4.3</v>
      </c>
      <c r="CQ2809">
        <v>5</v>
      </c>
      <c r="CS2809">
        <v>4.8</v>
      </c>
      <c r="CU2809">
        <v>4.5</v>
      </c>
    </row>
    <row r="2810" spans="1:99" x14ac:dyDescent="0.55000000000000004">
      <c r="A2810" s="4" t="str">
        <f t="shared" ca="1" si="625"/>
        <v>Naroff Economics</v>
      </c>
      <c r="B2810" s="4" t="str">
        <f t="shared" si="626"/>
        <v>Joel Naroff</v>
      </c>
      <c r="C2810" s="4" t="s">
        <v>246</v>
      </c>
      <c r="D2810" s="4" t="s">
        <v>97</v>
      </c>
      <c r="E2810" s="4" t="str">
        <f>IF(COUNTIF($E$2:E2809,"Begin: " &amp; C2810 &amp; "-" &amp; D2810 &amp; "-" &amp; H2810)=0,"Begin: " &amp; C2810 &amp; "-" &amp; D2810 &amp; "-" &amp; H2810,IF((C2810 &amp; "-" &amp; D2810 &amp; "-" &amp; H2810)&lt;&gt;(C2811 &amp; "-" &amp; D2811 &amp; "-" &amp; H2811),"End: " &amp; C2810 &amp; "-" &amp; D2810 &amp; "-" &amp; H2810,""))</f>
        <v/>
      </c>
      <c r="F2810" s="4" t="str">
        <f t="shared" si="627"/>
        <v>Wall Street Journal-Unemployment Rate-04-2019</v>
      </c>
      <c r="G2810" s="7">
        <v>43565</v>
      </c>
      <c r="H2810" s="7" t="str">
        <f t="shared" si="628"/>
        <v>04-2019</v>
      </c>
      <c r="I2810" s="7" t="str">
        <f t="shared" ca="1" si="629"/>
        <v>Wall Street Journal: Naroff Economics-Unemployment Rate-04-2019</v>
      </c>
      <c r="J2810" s="4" t="str">
        <f t="shared" ca="1" si="630"/>
        <v>Unemployment Rate-Naroff Economics:04-2019</v>
      </c>
      <c r="K2810" t="s">
        <v>440</v>
      </c>
      <c r="CK2810">
        <v>3.7</v>
      </c>
      <c r="CM2810">
        <v>3.6</v>
      </c>
      <c r="CO2810">
        <v>4</v>
      </c>
      <c r="CQ2810">
        <v>4.5999999999999996</v>
      </c>
      <c r="CS2810">
        <v>4.8</v>
      </c>
      <c r="CU2810">
        <v>4.7</v>
      </c>
    </row>
    <row r="2811" spans="1:99" x14ac:dyDescent="0.55000000000000004">
      <c r="A2811" s="4" t="str">
        <f t="shared" ca="1" si="625"/>
        <v>MacroEcon Global Advisors</v>
      </c>
      <c r="B2811" s="4" t="str">
        <f t="shared" si="626"/>
        <v>Mark Nielson</v>
      </c>
      <c r="C2811" s="4" t="s">
        <v>246</v>
      </c>
      <c r="D2811" s="4" t="s">
        <v>97</v>
      </c>
      <c r="E2811" s="4" t="str">
        <f>IF(COUNTIF($E$2:E2810,"Begin: " &amp; C2811 &amp; "-" &amp; D2811 &amp; "-" &amp; H2811)=0,"Begin: " &amp; C2811 &amp; "-" &amp; D2811 &amp; "-" &amp; H2811,IF((C2811 &amp; "-" &amp; D2811 &amp; "-" &amp; H2811)&lt;&gt;(C2812 &amp; "-" &amp; D2812 &amp; "-" &amp; H2812),"End: " &amp; C2811 &amp; "-" &amp; D2811 &amp; "-" &amp; H2811,""))</f>
        <v/>
      </c>
      <c r="F2811" s="4" t="str">
        <f t="shared" si="627"/>
        <v>Wall Street Journal-Unemployment Rate-04-2019</v>
      </c>
      <c r="G2811" s="7">
        <v>43565</v>
      </c>
      <c r="H2811" s="7" t="str">
        <f t="shared" si="628"/>
        <v>04-2019</v>
      </c>
      <c r="I2811" s="7" t="str">
        <f t="shared" ca="1" si="629"/>
        <v>Wall Street Journal: MacroEcon Global Advisors-Unemployment Rate-04-2019</v>
      </c>
      <c r="J2811" s="4" t="str">
        <f t="shared" ca="1" si="630"/>
        <v>Unemployment Rate-MacroEcon Global Advisors:04-2019</v>
      </c>
      <c r="K2811" t="s">
        <v>225</v>
      </c>
      <c r="CK2811">
        <v>3.9</v>
      </c>
      <c r="CM2811">
        <v>4</v>
      </c>
      <c r="CO2811">
        <v>4</v>
      </c>
      <c r="CQ2811">
        <v>4</v>
      </c>
      <c r="CS2811">
        <v>4.2</v>
      </c>
      <c r="CU2811">
        <v>4.2</v>
      </c>
    </row>
    <row r="2812" spans="1:99" x14ac:dyDescent="0.55000000000000004">
      <c r="A2812" s="4" t="str">
        <f t="shared" ca="1" si="625"/>
        <v>Corelogic</v>
      </c>
      <c r="B2812" s="4" t="str">
        <f t="shared" si="626"/>
        <v>Frank Nothaft</v>
      </c>
      <c r="C2812" s="4" t="s">
        <v>246</v>
      </c>
      <c r="D2812" s="4" t="s">
        <v>97</v>
      </c>
      <c r="E2812" s="4" t="str">
        <f>IF(COUNTIF($E$2:E2811,"Begin: " &amp; C2812 &amp; "-" &amp; D2812 &amp; "-" &amp; H2812)=0,"Begin: " &amp; C2812 &amp; "-" &amp; D2812 &amp; "-" &amp; H2812,IF((C2812 &amp; "-" &amp; D2812 &amp; "-" &amp; H2812)&lt;&gt;(C2813 &amp; "-" &amp; D2813 &amp; "-" &amp; H2813),"End: " &amp; C2812 &amp; "-" &amp; D2812 &amp; "-" &amp; H2812,""))</f>
        <v/>
      </c>
      <c r="F2812" s="4" t="str">
        <f t="shared" si="627"/>
        <v>Wall Street Journal-Unemployment Rate-04-2019</v>
      </c>
      <c r="G2812" s="7">
        <v>43565</v>
      </c>
      <c r="H2812" s="7" t="str">
        <f t="shared" si="628"/>
        <v>04-2019</v>
      </c>
      <c r="I2812" s="7" t="str">
        <f t="shared" ca="1" si="629"/>
        <v>Wall Street Journal: Corelogic-Unemployment Rate-04-2019</v>
      </c>
      <c r="J2812" s="4" t="str">
        <f t="shared" ca="1" si="630"/>
        <v>Unemployment Rate-Corelogic:04-2019</v>
      </c>
      <c r="K2812" t="s">
        <v>752</v>
      </c>
      <c r="CK2812">
        <v>3.6</v>
      </c>
      <c r="CM2812">
        <v>3.6</v>
      </c>
      <c r="CO2812">
        <v>3.6</v>
      </c>
      <c r="CQ2812">
        <v>3.6</v>
      </c>
      <c r="CS2812">
        <v>3.8</v>
      </c>
      <c r="CU2812">
        <v>4</v>
      </c>
    </row>
    <row r="2813" spans="1:99" x14ac:dyDescent="0.55000000000000004">
      <c r="A2813" s="4" t="str">
        <f t="shared" ca="1" si="625"/>
        <v>High Frequency Economics</v>
      </c>
      <c r="B2813" s="4" t="str">
        <f t="shared" si="626"/>
        <v>Jim O'Sullivan</v>
      </c>
      <c r="C2813" s="4" t="s">
        <v>246</v>
      </c>
      <c r="D2813" s="4" t="s">
        <v>97</v>
      </c>
      <c r="E2813" s="4" t="str">
        <f>IF(COUNTIF($E$2:E2812,"Begin: " &amp; C2813 &amp; "-" &amp; D2813 &amp; "-" &amp; H2813)=0,"Begin: " &amp; C2813 &amp; "-" &amp; D2813 &amp; "-" &amp; H2813,IF((C2813 &amp; "-" &amp; D2813 &amp; "-" &amp; H2813)&lt;&gt;(C2814 &amp; "-" &amp; D2814 &amp; "-" &amp; H2814),"End: " &amp; C2813 &amp; "-" &amp; D2813 &amp; "-" &amp; H2813,""))</f>
        <v/>
      </c>
      <c r="F2813" s="4" t="str">
        <f t="shared" si="627"/>
        <v>Wall Street Journal-Unemployment Rate-04-2019</v>
      </c>
      <c r="G2813" s="7">
        <v>43565</v>
      </c>
      <c r="H2813" s="7" t="str">
        <f t="shared" si="628"/>
        <v>04-2019</v>
      </c>
      <c r="I2813" s="7" t="str">
        <f t="shared" ca="1" si="629"/>
        <v>Wall Street Journal: High Frequency Economics-Unemployment Rate-04-2019</v>
      </c>
      <c r="J2813" s="4" t="str">
        <f t="shared" ca="1" si="630"/>
        <v>Unemployment Rate-High Frequency Economics:04-2019</v>
      </c>
      <c r="K2813" t="s">
        <v>227</v>
      </c>
      <c r="CK2813">
        <v>3.7</v>
      </c>
      <c r="CM2813">
        <v>3.5</v>
      </c>
      <c r="CO2813">
        <v>3.5</v>
      </c>
      <c r="CQ2813">
        <v>3.5</v>
      </c>
    </row>
    <row r="2814" spans="1:99" x14ac:dyDescent="0.55000000000000004">
      <c r="A2814" s="4" t="str">
        <f t="shared" ca="1" si="625"/>
        <v>Stifel, Nicoulas and Company, Incorporated (formerly Sterne Agee)</v>
      </c>
      <c r="B2814" s="4" t="str">
        <f t="shared" si="626"/>
        <v>Lindsey Piegza</v>
      </c>
      <c r="C2814" s="4" t="s">
        <v>246</v>
      </c>
      <c r="D2814" s="4" t="s">
        <v>97</v>
      </c>
      <c r="E2814" s="4" t="str">
        <f>IF(COUNTIF($E$2:E2813,"Begin: " &amp; C2814 &amp; "-" &amp; D2814 &amp; "-" &amp; H2814)=0,"Begin: " &amp; C2814 &amp; "-" &amp; D2814 &amp; "-" &amp; H2814,IF((C2814 &amp; "-" &amp; D2814 &amp; "-" &amp; H2814)&lt;&gt;(C2815 &amp; "-" &amp; D2815 &amp; "-" &amp; H2815),"End: " &amp; C2814 &amp; "-" &amp; D2814 &amp; "-" &amp; H2814,""))</f>
        <v/>
      </c>
      <c r="F2814" s="4" t="str">
        <f t="shared" si="627"/>
        <v>Wall Street Journal-Unemployment Rate-04-2019</v>
      </c>
      <c r="G2814" s="7">
        <v>43565</v>
      </c>
      <c r="H2814" s="7" t="str">
        <f t="shared" si="628"/>
        <v>04-2019</v>
      </c>
      <c r="I2814" s="7" t="str">
        <f t="shared" ca="1" si="629"/>
        <v>Wall Street Journal: Stifel, Nicoulas and Company, Incorporated (formerly Sterne Agee)-Unemployment Rate-04-2019</v>
      </c>
      <c r="J2814" s="4" t="str">
        <f t="shared" ca="1" si="630"/>
        <v>Unemployment Rate-Stifel, Nicoulas and Company, Incorporated (formerly Sterne Agee):04-2019</v>
      </c>
      <c r="K2814" t="s">
        <v>675</v>
      </c>
      <c r="CK2814">
        <v>4</v>
      </c>
      <c r="CM2814">
        <v>4.2</v>
      </c>
      <c r="CO2814">
        <v>4.5</v>
      </c>
    </row>
    <row r="2815" spans="1:99" x14ac:dyDescent="0.55000000000000004">
      <c r="A2815" s="4" t="str">
        <f t="shared" ca="1" si="625"/>
        <v>Macroeconomic Advisers</v>
      </c>
      <c r="B2815" s="4" t="str">
        <f t="shared" si="626"/>
        <v>Dr. Joel Prakken/ Chris Varvares</v>
      </c>
      <c r="C2815" s="4" t="s">
        <v>246</v>
      </c>
      <c r="D2815" s="4" t="s">
        <v>97</v>
      </c>
      <c r="E2815" s="4" t="str">
        <f>IF(COUNTIF($E$2:E2814,"Begin: " &amp; C2815 &amp; "-" &amp; D2815 &amp; "-" &amp; H2815)=0,"Begin: " &amp; C2815 &amp; "-" &amp; D2815 &amp; "-" &amp; H2815,IF((C2815 &amp; "-" &amp; D2815 &amp; "-" &amp; H2815)&lt;&gt;(C2816 &amp; "-" &amp; D2816 &amp; "-" &amp; H2816),"End: " &amp; C2815 &amp; "-" &amp; D2815 &amp; "-" &amp; H2815,""))</f>
        <v/>
      </c>
      <c r="F2815" s="4" t="str">
        <f t="shared" si="627"/>
        <v>Wall Street Journal-Unemployment Rate-04-2019</v>
      </c>
      <c r="G2815" s="7">
        <v>43565</v>
      </c>
      <c r="H2815" s="7" t="str">
        <f t="shared" si="628"/>
        <v>04-2019</v>
      </c>
      <c r="I2815" s="7" t="str">
        <f t="shared" ca="1" si="629"/>
        <v>Wall Street Journal: Macroeconomic Advisers-Unemployment Rate-04-2019</v>
      </c>
      <c r="J2815" s="4" t="str">
        <f t="shared" ca="1" si="630"/>
        <v>Unemployment Rate-Macroeconomic Advisers:04-2019</v>
      </c>
      <c r="K2815" t="s">
        <v>228</v>
      </c>
      <c r="CK2815">
        <v>3.6</v>
      </c>
      <c r="CM2815">
        <v>3.5</v>
      </c>
      <c r="CO2815">
        <v>3.6</v>
      </c>
      <c r="CQ2815">
        <v>3.7</v>
      </c>
      <c r="CS2815">
        <v>3.8</v>
      </c>
      <c r="CU2815">
        <v>3.9</v>
      </c>
    </row>
    <row r="2816" spans="1:99" x14ac:dyDescent="0.55000000000000004">
      <c r="A2816" s="4" t="str">
        <f t="shared" ca="1" si="625"/>
        <v>Ameriprise Financial</v>
      </c>
      <c r="B2816" s="4" t="str">
        <f t="shared" si="626"/>
        <v>Russell Price</v>
      </c>
      <c r="C2816" s="4" t="s">
        <v>246</v>
      </c>
      <c r="D2816" s="4" t="s">
        <v>97</v>
      </c>
      <c r="E2816" s="4" t="str">
        <f>IF(COUNTIF($E$2:E2815,"Begin: " &amp; C2816 &amp; "-" &amp; D2816 &amp; "-" &amp; H2816)=0,"Begin: " &amp; C2816 &amp; "-" &amp; D2816 &amp; "-" &amp; H2816,IF((C2816 &amp; "-" &amp; D2816 &amp; "-" &amp; H2816)&lt;&gt;(C2817 &amp; "-" &amp; D2817 &amp; "-" &amp; H2817),"End: " &amp; C2816 &amp; "-" &amp; D2816 &amp; "-" &amp; H2816,""))</f>
        <v/>
      </c>
      <c r="F2816" s="4" t="str">
        <f t="shared" si="627"/>
        <v>Wall Street Journal-Unemployment Rate-04-2019</v>
      </c>
      <c r="G2816" s="7">
        <v>43565</v>
      </c>
      <c r="H2816" s="7" t="str">
        <f t="shared" si="628"/>
        <v>04-2019</v>
      </c>
      <c r="I2816" s="7" t="str">
        <f t="shared" ca="1" si="629"/>
        <v>Wall Street Journal: Ameriprise Financial-Unemployment Rate-04-2019</v>
      </c>
      <c r="J2816" s="4" t="str">
        <f t="shared" ca="1" si="630"/>
        <v>Unemployment Rate-Ameriprise Financial:04-2019</v>
      </c>
      <c r="K2816" t="s">
        <v>441</v>
      </c>
      <c r="CK2816">
        <v>3.6</v>
      </c>
      <c r="CM2816">
        <v>3.5</v>
      </c>
      <c r="CO2816">
        <v>3.6</v>
      </c>
      <c r="CQ2816">
        <v>3.5</v>
      </c>
      <c r="CS2816">
        <v>3.5</v>
      </c>
      <c r="CU2816">
        <v>3.5</v>
      </c>
    </row>
    <row r="2817" spans="1:99" x14ac:dyDescent="0.55000000000000004">
      <c r="A2817" s="4" t="str">
        <f t="shared" ca="1" si="625"/>
        <v>Eaton Corp.</v>
      </c>
      <c r="B2817" s="4" t="str">
        <f t="shared" si="626"/>
        <v>Arun Raha *</v>
      </c>
      <c r="C2817" s="4" t="s">
        <v>246</v>
      </c>
      <c r="D2817" s="4" t="s">
        <v>97</v>
      </c>
      <c r="E2817" s="4" t="str">
        <f>IF(COUNTIF($E$2:E2816,"Begin: " &amp; C2817 &amp; "-" &amp; D2817 &amp; "-" &amp; H2817)=0,"Begin: " &amp; C2817 &amp; "-" &amp; D2817 &amp; "-" &amp; H2817,IF((C2817 &amp; "-" &amp; D2817 &amp; "-" &amp; H2817)&lt;&gt;(C2818 &amp; "-" &amp; D2818 &amp; "-" &amp; H2818),"End: " &amp; C2817 &amp; "-" &amp; D2817 &amp; "-" &amp; H2817,""))</f>
        <v/>
      </c>
      <c r="F2817" s="4" t="str">
        <f t="shared" si="627"/>
        <v>Wall Street Journal-Unemployment Rate-04-2019</v>
      </c>
      <c r="G2817" s="7">
        <v>43565</v>
      </c>
      <c r="H2817" s="7" t="str">
        <f t="shared" si="628"/>
        <v>04-2019</v>
      </c>
      <c r="I2817" s="7" t="str">
        <f t="shared" ca="1" si="629"/>
        <v>Wall Street Journal: Eaton Corp.-Unemployment Rate-04-2019</v>
      </c>
      <c r="J2817" s="4" t="str">
        <f t="shared" ca="1" si="630"/>
        <v>Unemployment Rate-Eaton Corp.:04-2019</v>
      </c>
      <c r="K2817" t="s">
        <v>678</v>
      </c>
    </row>
    <row r="2818" spans="1:99" x14ac:dyDescent="0.55000000000000004">
      <c r="A2818" s="4" t="str">
        <f t="shared" ca="1" si="625"/>
        <v>Point Loma Nazarene University</v>
      </c>
      <c r="B2818" s="4" t="str">
        <f t="shared" si="626"/>
        <v>Lynn Reaser</v>
      </c>
      <c r="C2818" s="4" t="s">
        <v>246</v>
      </c>
      <c r="D2818" s="4" t="s">
        <v>97</v>
      </c>
      <c r="E2818" s="4" t="str">
        <f>IF(COUNTIF($E$2:E2817,"Begin: " &amp; C2818 &amp; "-" &amp; D2818 &amp; "-" &amp; H2818)=0,"Begin: " &amp; C2818 &amp; "-" &amp; D2818 &amp; "-" &amp; H2818,IF((C2818 &amp; "-" &amp; D2818 &amp; "-" &amp; H2818)&lt;&gt;(C2819 &amp; "-" &amp; D2819 &amp; "-" &amp; H2819),"End: " &amp; C2818 &amp; "-" &amp; D2818 &amp; "-" &amp; H2818,""))</f>
        <v/>
      </c>
      <c r="F2818" s="4" t="str">
        <f t="shared" si="627"/>
        <v>Wall Street Journal-Unemployment Rate-04-2019</v>
      </c>
      <c r="G2818" s="7">
        <v>43565</v>
      </c>
      <c r="H2818" s="7" t="str">
        <f t="shared" si="628"/>
        <v>04-2019</v>
      </c>
      <c r="I2818" s="7" t="str">
        <f t="shared" ca="1" si="629"/>
        <v>Wall Street Journal: Point Loma Nazarene University-Unemployment Rate-04-2019</v>
      </c>
      <c r="J2818" s="4" t="str">
        <f t="shared" ca="1" si="630"/>
        <v>Unemployment Rate-Point Loma Nazarene University:04-2019</v>
      </c>
      <c r="K2818" t="s">
        <v>658</v>
      </c>
      <c r="CK2818">
        <v>3.6</v>
      </c>
      <c r="CM2818">
        <v>3.5</v>
      </c>
      <c r="CO2818">
        <v>3.5</v>
      </c>
      <c r="CQ2818">
        <v>3.6</v>
      </c>
      <c r="CS2818">
        <v>3.6</v>
      </c>
      <c r="CU2818">
        <v>3.7</v>
      </c>
    </row>
    <row r="2819" spans="1:99" x14ac:dyDescent="0.55000000000000004">
      <c r="A2819" s="4" t="str">
        <f t="shared" ca="1" si="625"/>
        <v>Deutsche Bank</v>
      </c>
      <c r="B2819" s="4" t="str">
        <f t="shared" si="626"/>
        <v>Brett Ryan/Matthew Luzzetti</v>
      </c>
      <c r="C2819" s="4" t="s">
        <v>246</v>
      </c>
      <c r="D2819" s="4" t="s">
        <v>97</v>
      </c>
      <c r="E2819" s="4" t="str">
        <f>IF(COUNTIF($E$2:E2818,"Begin: " &amp; C2819 &amp; "-" &amp; D2819 &amp; "-" &amp; H2819)=0,"Begin: " &amp; C2819 &amp; "-" &amp; D2819 &amp; "-" &amp; H2819,IF((C2819 &amp; "-" &amp; D2819 &amp; "-" &amp; H2819)&lt;&gt;(C2820 &amp; "-" &amp; D2820 &amp; "-" &amp; H2820),"End: " &amp; C2819 &amp; "-" &amp; D2819 &amp; "-" &amp; H2819,""))</f>
        <v/>
      </c>
      <c r="F2819" s="4" t="str">
        <f t="shared" si="627"/>
        <v>Wall Street Journal-Unemployment Rate-04-2019</v>
      </c>
      <c r="G2819" s="7">
        <v>43565</v>
      </c>
      <c r="H2819" s="7" t="str">
        <f t="shared" si="628"/>
        <v>04-2019</v>
      </c>
      <c r="I2819" s="7" t="str">
        <f t="shared" ca="1" si="629"/>
        <v>Wall Street Journal: Deutsche Bank-Unemployment Rate-04-2019</v>
      </c>
      <c r="J2819" s="4" t="str">
        <f t="shared" ca="1" si="630"/>
        <v>Unemployment Rate-Deutsche Bank:04-2019</v>
      </c>
      <c r="K2819" t="s">
        <v>804</v>
      </c>
      <c r="CK2819">
        <v>3.6</v>
      </c>
      <c r="CM2819">
        <v>3.4</v>
      </c>
      <c r="CO2819">
        <v>3.5</v>
      </c>
      <c r="CQ2819">
        <v>3.8</v>
      </c>
      <c r="CS2819">
        <v>4</v>
      </c>
      <c r="CU2819">
        <v>4.3</v>
      </c>
    </row>
    <row r="2820" spans="1:99" x14ac:dyDescent="0.55000000000000004">
      <c r="A2820" s="4" t="str">
        <f t="shared" ca="1" si="625"/>
        <v>Prestige Economics LLC</v>
      </c>
      <c r="B2820" s="4" t="str">
        <f t="shared" si="626"/>
        <v>Jason Schenker *</v>
      </c>
      <c r="C2820" s="4" t="s">
        <v>246</v>
      </c>
      <c r="D2820" s="4" t="s">
        <v>97</v>
      </c>
      <c r="E2820" s="4" t="str">
        <f>IF(COUNTIF($E$2:E2819,"Begin: " &amp; C2820 &amp; "-" &amp; D2820 &amp; "-" &amp; H2820)=0,"Begin: " &amp; C2820 &amp; "-" &amp; D2820 &amp; "-" &amp; H2820,IF((C2820 &amp; "-" &amp; D2820 &amp; "-" &amp; H2820)&lt;&gt;(C2821 &amp; "-" &amp; D2821 &amp; "-" &amp; H2821),"End: " &amp; C2820 &amp; "-" &amp; D2820 &amp; "-" &amp; H2820,""))</f>
        <v/>
      </c>
      <c r="F2820" s="4" t="str">
        <f t="shared" si="627"/>
        <v>Wall Street Journal-Unemployment Rate-04-2019</v>
      </c>
      <c r="G2820" s="7">
        <v>43565</v>
      </c>
      <c r="H2820" s="7" t="str">
        <f t="shared" si="628"/>
        <v>04-2019</v>
      </c>
      <c r="I2820" s="7" t="str">
        <f t="shared" ca="1" si="629"/>
        <v>Wall Street Journal: Prestige Economics LLC-Unemployment Rate-04-2019</v>
      </c>
      <c r="J2820" s="4" t="str">
        <f t="shared" ca="1" si="630"/>
        <v>Unemployment Rate-Prestige Economics LLC:04-2019</v>
      </c>
      <c r="K2820" t="s">
        <v>767</v>
      </c>
    </row>
    <row r="2821" spans="1:99" x14ac:dyDescent="0.55000000000000004">
      <c r="A2821" s="4" t="str">
        <f t="shared" ca="1" si="625"/>
        <v>Pantheon Macroeconomics</v>
      </c>
      <c r="B2821" s="4" t="str">
        <f t="shared" si="626"/>
        <v>Ian Shepherdson</v>
      </c>
      <c r="C2821" s="4" t="s">
        <v>246</v>
      </c>
      <c r="D2821" s="4" t="s">
        <v>97</v>
      </c>
      <c r="E2821" s="4" t="str">
        <f>IF(COUNTIF($E$2:E2820,"Begin: " &amp; C2821 &amp; "-" &amp; D2821 &amp; "-" &amp; H2821)=0,"Begin: " &amp; C2821 &amp; "-" &amp; D2821 &amp; "-" &amp; H2821,IF((C2821 &amp; "-" &amp; D2821 &amp; "-" &amp; H2821)&lt;&gt;(C2822 &amp; "-" &amp; D2822 &amp; "-" &amp; H2822),"End: " &amp; C2821 &amp; "-" &amp; D2821 &amp; "-" &amp; H2821,""))</f>
        <v/>
      </c>
      <c r="F2821" s="4" t="str">
        <f t="shared" si="627"/>
        <v>Wall Street Journal-Unemployment Rate-04-2019</v>
      </c>
      <c r="G2821" s="7">
        <v>43565</v>
      </c>
      <c r="H2821" s="7" t="str">
        <f t="shared" si="628"/>
        <v>04-2019</v>
      </c>
      <c r="I2821" s="7" t="str">
        <f t="shared" ca="1" si="629"/>
        <v>Wall Street Journal: Pantheon Macroeconomics-Unemployment Rate-04-2019</v>
      </c>
      <c r="J2821" s="4" t="str">
        <f t="shared" ca="1" si="630"/>
        <v>Unemployment Rate-Pantheon Macroeconomics:04-2019</v>
      </c>
      <c r="K2821" t="s">
        <v>231</v>
      </c>
      <c r="CK2821">
        <v>3.7</v>
      </c>
      <c r="CM2821">
        <v>3.5</v>
      </c>
      <c r="CO2821">
        <v>3.8</v>
      </c>
      <c r="CQ2821">
        <v>4</v>
      </c>
      <c r="CS2821">
        <v>4.3</v>
      </c>
      <c r="CU2821">
        <v>4.7</v>
      </c>
    </row>
    <row r="2822" spans="1:99" x14ac:dyDescent="0.55000000000000004">
      <c r="A2822" s="4" t="str">
        <f t="shared" ca="1" si="625"/>
        <v>Decision Economics, Inc.</v>
      </c>
      <c r="B2822" s="4" t="str">
        <f t="shared" si="626"/>
        <v>Allen Sinai</v>
      </c>
      <c r="C2822" s="4" t="s">
        <v>246</v>
      </c>
      <c r="D2822" s="4" t="s">
        <v>97</v>
      </c>
      <c r="E2822" s="4" t="str">
        <f>IF(COUNTIF($E$2:E2821,"Begin: " &amp; C2822 &amp; "-" &amp; D2822 &amp; "-" &amp; H2822)=0,"Begin: " &amp; C2822 &amp; "-" &amp; D2822 &amp; "-" &amp; H2822,IF((C2822 &amp; "-" &amp; D2822 &amp; "-" &amp; H2822)&lt;&gt;(C2823 &amp; "-" &amp; D2823 &amp; "-" &amp; H2823),"End: " &amp; C2822 &amp; "-" &amp; D2822 &amp; "-" &amp; H2822,""))</f>
        <v/>
      </c>
      <c r="F2822" s="4" t="str">
        <f t="shared" si="627"/>
        <v>Wall Street Journal-Unemployment Rate-04-2019</v>
      </c>
      <c r="G2822" s="7">
        <v>43565</v>
      </c>
      <c r="H2822" s="7" t="str">
        <f t="shared" si="628"/>
        <v>04-2019</v>
      </c>
      <c r="I2822" s="7" t="str">
        <f t="shared" ca="1" si="629"/>
        <v>Wall Street Journal: Decision Economics, Inc.-Unemployment Rate-04-2019</v>
      </c>
      <c r="J2822" s="4" t="str">
        <f t="shared" ca="1" si="630"/>
        <v>Unemployment Rate-Decision Economics, Inc.:04-2019</v>
      </c>
      <c r="K2822" t="s">
        <v>233</v>
      </c>
      <c r="CK2822">
        <v>3.5</v>
      </c>
      <c r="CM2822">
        <v>3.3</v>
      </c>
      <c r="CO2822">
        <v>3.4</v>
      </c>
      <c r="CQ2822">
        <v>3.5</v>
      </c>
      <c r="CS2822">
        <v>3.7</v>
      </c>
      <c r="CU2822">
        <v>3.9</v>
      </c>
    </row>
    <row r="2823" spans="1:99" x14ac:dyDescent="0.55000000000000004">
      <c r="A2823" s="4" t="str">
        <f t="shared" ca="1" si="625"/>
        <v>Parsec Financial</v>
      </c>
      <c r="B2823" s="4" t="str">
        <f t="shared" si="626"/>
        <v>James F. Smith</v>
      </c>
      <c r="C2823" s="4" t="s">
        <v>246</v>
      </c>
      <c r="D2823" s="4" t="s">
        <v>97</v>
      </c>
      <c r="E2823" s="4" t="str">
        <f>IF(COUNTIF($E$2:E2822,"Begin: " &amp; C2823 &amp; "-" &amp; D2823 &amp; "-" &amp; H2823)=0,"Begin: " &amp; C2823 &amp; "-" &amp; D2823 &amp; "-" &amp; H2823,IF((C2823 &amp; "-" &amp; D2823 &amp; "-" &amp; H2823)&lt;&gt;(C2824 &amp; "-" &amp; D2824 &amp; "-" &amp; H2824),"End: " &amp; C2823 &amp; "-" &amp; D2823 &amp; "-" &amp; H2823,""))</f>
        <v/>
      </c>
      <c r="F2823" s="4" t="str">
        <f t="shared" si="627"/>
        <v>Wall Street Journal-Unemployment Rate-04-2019</v>
      </c>
      <c r="G2823" s="7">
        <v>43565</v>
      </c>
      <c r="H2823" s="7" t="str">
        <f t="shared" si="628"/>
        <v>04-2019</v>
      </c>
      <c r="I2823" s="7" t="str">
        <f t="shared" ca="1" si="629"/>
        <v>Wall Street Journal: Parsec Financial-Unemployment Rate-04-2019</v>
      </c>
      <c r="J2823" s="4" t="str">
        <f t="shared" ca="1" si="630"/>
        <v>Unemployment Rate-Parsec Financial:04-2019</v>
      </c>
      <c r="K2823" t="s">
        <v>234</v>
      </c>
      <c r="CK2823">
        <v>3.6</v>
      </c>
      <c r="CM2823">
        <v>3.4</v>
      </c>
      <c r="CO2823">
        <v>3</v>
      </c>
      <c r="CQ2823">
        <v>2.8</v>
      </c>
      <c r="CS2823">
        <v>3.1</v>
      </c>
      <c r="CU2823">
        <v>3.8</v>
      </c>
    </row>
    <row r="2824" spans="1:99" x14ac:dyDescent="0.55000000000000004">
      <c r="A2824" s="4" t="str">
        <f t="shared" ca="1" si="625"/>
        <v>Univ of Central FL</v>
      </c>
      <c r="B2824" s="4" t="str">
        <f t="shared" si="626"/>
        <v>Sean M. Snaith</v>
      </c>
      <c r="C2824" s="4" t="s">
        <v>246</v>
      </c>
      <c r="D2824" s="4" t="s">
        <v>97</v>
      </c>
      <c r="E2824" s="4" t="str">
        <f>IF(COUNTIF($E$2:E2823,"Begin: " &amp; C2824 &amp; "-" &amp; D2824 &amp; "-" &amp; H2824)=0,"Begin: " &amp; C2824 &amp; "-" &amp; D2824 &amp; "-" &amp; H2824,IF((C2824 &amp; "-" &amp; D2824 &amp; "-" &amp; H2824)&lt;&gt;(C2825 &amp; "-" &amp; D2825 &amp; "-" &amp; H2825),"End: " &amp; C2824 &amp; "-" &amp; D2824 &amp; "-" &amp; H2824,""))</f>
        <v/>
      </c>
      <c r="F2824" s="4" t="str">
        <f t="shared" si="627"/>
        <v>Wall Street Journal-Unemployment Rate-04-2019</v>
      </c>
      <c r="G2824" s="7">
        <v>43565</v>
      </c>
      <c r="H2824" s="7" t="str">
        <f t="shared" si="628"/>
        <v>04-2019</v>
      </c>
      <c r="I2824" s="7" t="str">
        <f t="shared" ca="1" si="629"/>
        <v>Wall Street Journal: Univ of Central FL-Unemployment Rate-04-2019</v>
      </c>
      <c r="J2824" s="4" t="str">
        <f t="shared" ca="1" si="630"/>
        <v>Unemployment Rate-Univ of Central FL:04-2019</v>
      </c>
      <c r="K2824" t="s">
        <v>235</v>
      </c>
      <c r="CK2824">
        <v>3.5</v>
      </c>
      <c r="CM2824">
        <v>3.4</v>
      </c>
      <c r="CO2824">
        <v>3.3</v>
      </c>
      <c r="CQ2824">
        <v>3.4</v>
      </c>
      <c r="CS2824">
        <v>3.4</v>
      </c>
      <c r="CU2824">
        <v>3.4</v>
      </c>
    </row>
    <row r="2825" spans="1:99" x14ac:dyDescent="0.55000000000000004">
      <c r="A2825" s="4" t="str">
        <f t="shared" ca="1" si="625"/>
        <v>SS Economics</v>
      </c>
      <c r="B2825" s="4" t="str">
        <f t="shared" si="626"/>
        <v>Sung Won Sohn</v>
      </c>
      <c r="C2825" s="4" t="s">
        <v>246</v>
      </c>
      <c r="D2825" s="4" t="s">
        <v>97</v>
      </c>
      <c r="E2825" s="4" t="str">
        <f>IF(COUNTIF($E$2:E2824,"Begin: " &amp; C2825 &amp; "-" &amp; D2825 &amp; "-" &amp; H2825)=0,"Begin: " &amp; C2825 &amp; "-" &amp; D2825 &amp; "-" &amp; H2825,IF((C2825 &amp; "-" &amp; D2825 &amp; "-" &amp; H2825)&lt;&gt;(C2826 &amp; "-" &amp; D2826 &amp; "-" &amp; H2826),"End: " &amp; C2825 &amp; "-" &amp; D2825 &amp; "-" &amp; H2825,""))</f>
        <v/>
      </c>
      <c r="F2825" s="4" t="str">
        <f t="shared" si="627"/>
        <v>Wall Street Journal-Unemployment Rate-04-2019</v>
      </c>
      <c r="G2825" s="7">
        <v>43565</v>
      </c>
      <c r="H2825" s="7" t="str">
        <f t="shared" si="628"/>
        <v>04-2019</v>
      </c>
      <c r="I2825" s="7" t="str">
        <f t="shared" ca="1" si="629"/>
        <v>Wall Street Journal: SS Economics-Unemployment Rate-04-2019</v>
      </c>
      <c r="J2825" s="4" t="str">
        <f t="shared" ca="1" si="630"/>
        <v>Unemployment Rate-SS Economics:04-2019</v>
      </c>
      <c r="K2825" t="s">
        <v>785</v>
      </c>
    </row>
    <row r="2826" spans="1:99" x14ac:dyDescent="0.55000000000000004">
      <c r="A2826" s="4" t="str">
        <f t="shared" ref="A2826:A2836" ca="1" si="631">IF(ISERROR(IF(C2826="GIOA",INDEX(List_AnonymousForecasters,MATCH(LEFT(K2826,FIND(":",K2826,1)-1),List_IndividualForecasters,0),1),INDEX(List_FirmNamesOmega,MATCH(LEFT(K2826,FIND(":",K2826,1)-1),List_FirmNamesAlpha,0),1))),LEFT(K2826,FIND(":",K2826,1)-1),IF(C2826="GIOA",INDEX(List_AnonymousForecasters,MATCH(LEFT(K2826,FIND(":",K2826,1)-1),List_IndividualForecasters,0),1),INDEX(List_FirmNamesOmega,MATCH(LEFT(K2826,FIND(":",K2826,1)-1),List_FirmNamesAlpha,0),1)))</f>
        <v>Pierpont Securities</v>
      </c>
      <c r="B2826" s="4" t="str">
        <f t="shared" ref="B2826:B2836" si="632">MID(K2826,FIND(":",K2826,1)+2,LEN(K2826)-FIND(":",K2826,1))</f>
        <v>Stephen Stanley</v>
      </c>
      <c r="C2826" s="4" t="s">
        <v>246</v>
      </c>
      <c r="D2826" s="4" t="s">
        <v>97</v>
      </c>
      <c r="E2826" s="4" t="str">
        <f>IF(COUNTIF($E$2:E2825,"Begin: " &amp; C2826 &amp; "-" &amp; D2826 &amp; "-" &amp; H2826)=0,"Begin: " &amp; C2826 &amp; "-" &amp; D2826 &amp; "-" &amp; H2826,IF((C2826 &amp; "-" &amp; D2826 &amp; "-" &amp; H2826)&lt;&gt;(C2827 &amp; "-" &amp; D2827 &amp; "-" &amp; H2827),"End: " &amp; C2826 &amp; "-" &amp; D2826 &amp; "-" &amp; H2826,""))</f>
        <v/>
      </c>
      <c r="F2826" s="4" t="str">
        <f t="shared" ref="F2826:F2836" si="633">C2826 &amp; "-" &amp; D2826 &amp; "-" &amp; H2826</f>
        <v>Wall Street Journal-Unemployment Rate-04-2019</v>
      </c>
      <c r="G2826" s="7">
        <v>43565</v>
      </c>
      <c r="H2826" s="7" t="str">
        <f t="shared" ref="H2826:H2836" si="634">TEXT(MONTH(G2826),"00") &amp; "-" &amp; TEXT(YEAR(G2826),"0000")</f>
        <v>04-2019</v>
      </c>
      <c r="I2826" s="7" t="str">
        <f t="shared" ref="I2826:I2836" ca="1" si="635">C2826 &amp; ": " &amp; A2826 &amp; "-" &amp; D2826 &amp; "-" &amp; H2826</f>
        <v>Wall Street Journal: Pierpont Securities-Unemployment Rate-04-2019</v>
      </c>
      <c r="J2826" s="4" t="str">
        <f t="shared" ref="J2826:J2836" ca="1" si="636">D2826 &amp; "-" &amp; A2826 &amp; ":" &amp; TEXT(MONTH(G2826),"00") &amp; "-" &amp; TEXT(YEAR(G2826),"0000")</f>
        <v>Unemployment Rate-Pierpont Securities:04-2019</v>
      </c>
      <c r="K2826" t="s">
        <v>238</v>
      </c>
      <c r="CK2826">
        <v>3.7</v>
      </c>
      <c r="CM2826">
        <v>3.5</v>
      </c>
      <c r="CO2826">
        <v>3.4</v>
      </c>
      <c r="CQ2826">
        <v>3.4</v>
      </c>
      <c r="CS2826">
        <v>3.3</v>
      </c>
      <c r="CU2826">
        <v>3.3</v>
      </c>
    </row>
    <row r="2827" spans="1:99" x14ac:dyDescent="0.55000000000000004">
      <c r="A2827" s="4" t="str">
        <f t="shared" ca="1" si="631"/>
        <v>Economic Analysis Associates Inc.</v>
      </c>
      <c r="B2827" s="4" t="str">
        <f t="shared" si="632"/>
        <v>Susan M. Sterne</v>
      </c>
      <c r="C2827" s="4" t="s">
        <v>246</v>
      </c>
      <c r="D2827" s="4" t="s">
        <v>97</v>
      </c>
      <c r="E2827" s="4" t="str">
        <f>IF(COUNTIF($E$2:E2826,"Begin: " &amp; C2827 &amp; "-" &amp; D2827 &amp; "-" &amp; H2827)=0,"Begin: " &amp; C2827 &amp; "-" &amp; D2827 &amp; "-" &amp; H2827,IF((C2827 &amp; "-" &amp; D2827 &amp; "-" &amp; H2827)&lt;&gt;(C2828 &amp; "-" &amp; D2828 &amp; "-" &amp; H2828),"End: " &amp; C2827 &amp; "-" &amp; D2827 &amp; "-" &amp; H2827,""))</f>
        <v/>
      </c>
      <c r="F2827" s="4" t="str">
        <f t="shared" si="633"/>
        <v>Wall Street Journal-Unemployment Rate-04-2019</v>
      </c>
      <c r="G2827" s="7">
        <v>43565</v>
      </c>
      <c r="H2827" s="7" t="str">
        <f t="shared" si="634"/>
        <v>04-2019</v>
      </c>
      <c r="I2827" s="7" t="str">
        <f t="shared" ca="1" si="635"/>
        <v>Wall Street Journal: Economic Analysis Associates Inc.-Unemployment Rate-04-2019</v>
      </c>
      <c r="J2827" s="4" t="str">
        <f t="shared" ca="1" si="636"/>
        <v>Unemployment Rate-Economic Analysis Associates Inc.:04-2019</v>
      </c>
      <c r="K2827" t="s">
        <v>239</v>
      </c>
      <c r="CK2827">
        <v>3.8</v>
      </c>
      <c r="CM2827">
        <v>3.7</v>
      </c>
      <c r="CO2827">
        <v>3.6</v>
      </c>
      <c r="CQ2827">
        <v>3.4</v>
      </c>
      <c r="CS2827">
        <v>3.4</v>
      </c>
      <c r="CU2827">
        <v>3.3</v>
      </c>
    </row>
    <row r="2828" spans="1:99" x14ac:dyDescent="0.55000000000000004">
      <c r="A2828" s="4" t="str">
        <f t="shared" ca="1" si="631"/>
        <v>CSFB</v>
      </c>
      <c r="B2828" s="4" t="str">
        <f t="shared" si="632"/>
        <v>James Sweeney *</v>
      </c>
      <c r="C2828" s="4" t="s">
        <v>246</v>
      </c>
      <c r="D2828" s="4" t="s">
        <v>97</v>
      </c>
      <c r="E2828" s="4" t="str">
        <f>IF(COUNTIF($E$2:E2827,"Begin: " &amp; C2828 &amp; "-" &amp; D2828 &amp; "-" &amp; H2828)=0,"Begin: " &amp; C2828 &amp; "-" &amp; D2828 &amp; "-" &amp; H2828,IF((C2828 &amp; "-" &amp; D2828 &amp; "-" &amp; H2828)&lt;&gt;(C2829 &amp; "-" &amp; D2829 &amp; "-" &amp; H2829),"End: " &amp; C2828 &amp; "-" &amp; D2828 &amp; "-" &amp; H2828,""))</f>
        <v/>
      </c>
      <c r="F2828" s="4" t="str">
        <f t="shared" si="633"/>
        <v>Wall Street Journal-Unemployment Rate-04-2019</v>
      </c>
      <c r="G2828" s="7">
        <v>43565</v>
      </c>
      <c r="H2828" s="7" t="str">
        <f t="shared" si="634"/>
        <v>04-2019</v>
      </c>
      <c r="I2828" s="7" t="str">
        <f t="shared" ca="1" si="635"/>
        <v>Wall Street Journal: CSFB-Unemployment Rate-04-2019</v>
      </c>
      <c r="J2828" s="4" t="str">
        <f t="shared" ca="1" si="636"/>
        <v>Unemployment Rate-CSFB:04-2019</v>
      </c>
      <c r="K2828" t="s">
        <v>753</v>
      </c>
    </row>
    <row r="2829" spans="1:99" x14ac:dyDescent="0.55000000000000004">
      <c r="A2829" s="4" t="str">
        <f t="shared" ca="1" si="631"/>
        <v>American Chemisty Council</v>
      </c>
      <c r="B2829" s="4" t="str">
        <f t="shared" si="632"/>
        <v>Kevin Swift</v>
      </c>
      <c r="C2829" s="4" t="s">
        <v>246</v>
      </c>
      <c r="D2829" s="4" t="s">
        <v>97</v>
      </c>
      <c r="E2829" s="4" t="str">
        <f>IF(COUNTIF($E$2:E2828,"Begin: " &amp; C2829 &amp; "-" &amp; D2829 &amp; "-" &amp; H2829)=0,"Begin: " &amp; C2829 &amp; "-" &amp; D2829 &amp; "-" &amp; H2829,IF((C2829 &amp; "-" &amp; D2829 &amp; "-" &amp; H2829)&lt;&gt;(C2830 &amp; "-" &amp; D2830 &amp; "-" &amp; H2830),"End: " &amp; C2829 &amp; "-" &amp; D2829 &amp; "-" &amp; H2829,""))</f>
        <v/>
      </c>
      <c r="F2829" s="4" t="str">
        <f t="shared" si="633"/>
        <v>Wall Street Journal-Unemployment Rate-04-2019</v>
      </c>
      <c r="G2829" s="7">
        <v>43565</v>
      </c>
      <c r="H2829" s="7" t="str">
        <f t="shared" si="634"/>
        <v>04-2019</v>
      </c>
      <c r="I2829" s="7" t="str">
        <f t="shared" ca="1" si="635"/>
        <v>Wall Street Journal: American Chemisty Council-Unemployment Rate-04-2019</v>
      </c>
      <c r="J2829" s="4" t="str">
        <f t="shared" ca="1" si="636"/>
        <v>Unemployment Rate-American Chemisty Council:04-2019</v>
      </c>
      <c r="K2829" t="s">
        <v>443</v>
      </c>
      <c r="CK2829">
        <v>3.7</v>
      </c>
      <c r="CM2829">
        <v>3.5</v>
      </c>
      <c r="CO2829">
        <v>3.6</v>
      </c>
      <c r="CQ2829">
        <v>3.7</v>
      </c>
      <c r="CS2829">
        <v>4</v>
      </c>
      <c r="CU2829">
        <v>4.3</v>
      </c>
    </row>
    <row r="2830" spans="1:99" x14ac:dyDescent="0.55000000000000004">
      <c r="A2830" s="4" t="str">
        <f t="shared" ca="1" si="631"/>
        <v>Grant Thornton</v>
      </c>
      <c r="B2830" s="4" t="str">
        <f t="shared" si="632"/>
        <v>Diane Swonk</v>
      </c>
      <c r="C2830" s="4" t="s">
        <v>246</v>
      </c>
      <c r="D2830" s="4" t="s">
        <v>97</v>
      </c>
      <c r="E2830" s="4" t="str">
        <f>IF(COUNTIF($E$2:E2829,"Begin: " &amp; C2830 &amp; "-" &amp; D2830 &amp; "-" &amp; H2830)=0,"Begin: " &amp; C2830 &amp; "-" &amp; D2830 &amp; "-" &amp; H2830,IF((C2830 &amp; "-" &amp; D2830 &amp; "-" &amp; H2830)&lt;&gt;(C2831 &amp; "-" &amp; D2831 &amp; "-" &amp; H2831),"End: " &amp; C2830 &amp; "-" &amp; D2830 &amp; "-" &amp; H2830,""))</f>
        <v/>
      </c>
      <c r="F2830" s="4" t="str">
        <f t="shared" si="633"/>
        <v>Wall Street Journal-Unemployment Rate-04-2019</v>
      </c>
      <c r="G2830" s="7">
        <v>43565</v>
      </c>
      <c r="H2830" s="7" t="str">
        <f t="shared" si="634"/>
        <v>04-2019</v>
      </c>
      <c r="I2830" s="7" t="str">
        <f t="shared" ca="1" si="635"/>
        <v>Wall Street Journal: Grant Thornton-Unemployment Rate-04-2019</v>
      </c>
      <c r="J2830" s="4" t="str">
        <f t="shared" ca="1" si="636"/>
        <v>Unemployment Rate-Grant Thornton:04-2019</v>
      </c>
      <c r="K2830" t="s">
        <v>772</v>
      </c>
      <c r="CK2830">
        <v>3.6</v>
      </c>
      <c r="CM2830">
        <v>3.6</v>
      </c>
      <c r="CO2830">
        <v>4</v>
      </c>
      <c r="CQ2830">
        <v>4.5999999999999996</v>
      </c>
      <c r="CS2830">
        <v>4.9000000000000004</v>
      </c>
      <c r="CU2830">
        <v>5.0999999999999996</v>
      </c>
    </row>
    <row r="2831" spans="1:99" x14ac:dyDescent="0.55000000000000004">
      <c r="A2831" s="4" t="str">
        <f t="shared" ca="1" si="631"/>
        <v>The Northern Trust</v>
      </c>
      <c r="B2831" s="4" t="str">
        <f t="shared" si="632"/>
        <v xml:space="preserve">Carl Tannenbaum </v>
      </c>
      <c r="C2831" s="4" t="s">
        <v>246</v>
      </c>
      <c r="D2831" s="4" t="s">
        <v>97</v>
      </c>
      <c r="E2831" s="4" t="str">
        <f>IF(COUNTIF($E$2:E2830,"Begin: " &amp; C2831 &amp; "-" &amp; D2831 &amp; "-" &amp; H2831)=0,"Begin: " &amp; C2831 &amp; "-" &amp; D2831 &amp; "-" &amp; H2831,IF((C2831 &amp; "-" &amp; D2831 &amp; "-" &amp; H2831)&lt;&gt;(C2832 &amp; "-" &amp; D2832 &amp; "-" &amp; H2832),"End: " &amp; C2831 &amp; "-" &amp; D2831 &amp; "-" &amp; H2831,""))</f>
        <v/>
      </c>
      <c r="F2831" s="4" t="str">
        <f t="shared" si="633"/>
        <v>Wall Street Journal-Unemployment Rate-04-2019</v>
      </c>
      <c r="G2831" s="7">
        <v>43565</v>
      </c>
      <c r="H2831" s="7" t="str">
        <f t="shared" si="634"/>
        <v>04-2019</v>
      </c>
      <c r="I2831" s="7" t="str">
        <f t="shared" ca="1" si="635"/>
        <v>Wall Street Journal: The Northern Trust-Unemployment Rate-04-2019</v>
      </c>
      <c r="J2831" s="4" t="str">
        <f t="shared" ca="1" si="636"/>
        <v>Unemployment Rate-The Northern Trust:04-2019</v>
      </c>
      <c r="K2831" t="s">
        <v>241</v>
      </c>
      <c r="CK2831">
        <v>3.7</v>
      </c>
      <c r="CM2831">
        <v>3.7</v>
      </c>
      <c r="CO2831">
        <v>3.7</v>
      </c>
      <c r="CQ2831">
        <v>3.8</v>
      </c>
      <c r="CS2831">
        <v>3.9</v>
      </c>
      <c r="CU2831">
        <v>4</v>
      </c>
    </row>
    <row r="2832" spans="1:99" x14ac:dyDescent="0.55000000000000004">
      <c r="A2832" s="4" t="str">
        <f t="shared" ca="1" si="631"/>
        <v>BNP Paribas</v>
      </c>
      <c r="B2832" s="4" t="str">
        <f t="shared" si="632"/>
        <v>US Economics Team</v>
      </c>
      <c r="C2832" s="4" t="s">
        <v>246</v>
      </c>
      <c r="D2832" s="4" t="s">
        <v>97</v>
      </c>
      <c r="E2832" s="4" t="str">
        <f>IF(COUNTIF($E$2:E2831,"Begin: " &amp; C2832 &amp; "-" &amp; D2832 &amp; "-" &amp; H2832)=0,"Begin: " &amp; C2832 &amp; "-" &amp; D2832 &amp; "-" &amp; H2832,IF((C2832 &amp; "-" &amp; D2832 &amp; "-" &amp; H2832)&lt;&gt;(C2833 &amp; "-" &amp; D2833 &amp; "-" &amp; H2833),"End: " &amp; C2832 &amp; "-" &amp; D2832 &amp; "-" &amp; H2832,""))</f>
        <v/>
      </c>
      <c r="F2832" s="4" t="str">
        <f t="shared" si="633"/>
        <v>Wall Street Journal-Unemployment Rate-04-2019</v>
      </c>
      <c r="G2832" s="7">
        <v>43565</v>
      </c>
      <c r="H2832" s="7" t="str">
        <f t="shared" si="634"/>
        <v>04-2019</v>
      </c>
      <c r="I2832" s="7" t="str">
        <f t="shared" ca="1" si="635"/>
        <v>Wall Street Journal: BNP Paribas-Unemployment Rate-04-2019</v>
      </c>
      <c r="J2832" s="4" t="str">
        <f t="shared" ca="1" si="636"/>
        <v>Unemployment Rate-BNP Paribas:04-2019</v>
      </c>
      <c r="K2832" t="s">
        <v>444</v>
      </c>
      <c r="CK2832">
        <v>3.4</v>
      </c>
      <c r="CM2832">
        <v>3.5</v>
      </c>
      <c r="CO2832">
        <v>3.5</v>
      </c>
      <c r="CQ2832">
        <v>3.7</v>
      </c>
    </row>
    <row r="2833" spans="1:99" x14ac:dyDescent="0.55000000000000004">
      <c r="A2833" s="4" t="str">
        <f t="shared" ca="1" si="631"/>
        <v>The Conference Board</v>
      </c>
      <c r="B2833" s="4" t="str">
        <f t="shared" si="632"/>
        <v>Bart van Ark</v>
      </c>
      <c r="C2833" s="4" t="s">
        <v>246</v>
      </c>
      <c r="D2833" s="4" t="s">
        <v>97</v>
      </c>
      <c r="E2833" s="4" t="str">
        <f>IF(COUNTIF($E$2:E2832,"Begin: " &amp; C2833 &amp; "-" &amp; D2833 &amp; "-" &amp; H2833)=0,"Begin: " &amp; C2833 &amp; "-" &amp; D2833 &amp; "-" &amp; H2833,IF((C2833 &amp; "-" &amp; D2833 &amp; "-" &amp; H2833)&lt;&gt;(C2834 &amp; "-" &amp; D2834 &amp; "-" &amp; H2834),"End: " &amp; C2833 &amp; "-" &amp; D2833 &amp; "-" &amp; H2833,""))</f>
        <v/>
      </c>
      <c r="F2833" s="4" t="str">
        <f t="shared" si="633"/>
        <v>Wall Street Journal-Unemployment Rate-04-2019</v>
      </c>
      <c r="G2833" s="7">
        <v>43565</v>
      </c>
      <c r="H2833" s="7" t="str">
        <f t="shared" si="634"/>
        <v>04-2019</v>
      </c>
      <c r="I2833" s="7" t="str">
        <f t="shared" ca="1" si="635"/>
        <v>Wall Street Journal: The Conference Board-Unemployment Rate-04-2019</v>
      </c>
      <c r="J2833" s="4" t="str">
        <f t="shared" ca="1" si="636"/>
        <v>Unemployment Rate-The Conference Board:04-2019</v>
      </c>
      <c r="K2833" t="s">
        <v>242</v>
      </c>
      <c r="CK2833">
        <v>3.7</v>
      </c>
      <c r="CM2833">
        <v>3.5</v>
      </c>
      <c r="CO2833">
        <v>3.4</v>
      </c>
      <c r="CQ2833">
        <v>3.3</v>
      </c>
    </row>
    <row r="2834" spans="1:99" x14ac:dyDescent="0.55000000000000004">
      <c r="A2834" s="4" t="str">
        <f t="shared" ca="1" si="631"/>
        <v>First Trust Adv.</v>
      </c>
      <c r="B2834" s="4" t="str">
        <f t="shared" si="632"/>
        <v>Brian S. Wesbury/ Robert Stein</v>
      </c>
      <c r="C2834" s="4" t="s">
        <v>246</v>
      </c>
      <c r="D2834" s="4" t="s">
        <v>97</v>
      </c>
      <c r="E2834" s="4" t="str">
        <f>IF(COUNTIF($E$2:E2833,"Begin: " &amp; C2834 &amp; "-" &amp; D2834 &amp; "-" &amp; H2834)=0,"Begin: " &amp; C2834 &amp; "-" &amp; D2834 &amp; "-" &amp; H2834,IF((C2834 &amp; "-" &amp; D2834 &amp; "-" &amp; H2834)&lt;&gt;(C2835 &amp; "-" &amp; D2835 &amp; "-" &amp; H2835),"End: " &amp; C2834 &amp; "-" &amp; D2834 &amp; "-" &amp; H2834,""))</f>
        <v/>
      </c>
      <c r="F2834" s="4" t="str">
        <f t="shared" si="633"/>
        <v>Wall Street Journal-Unemployment Rate-04-2019</v>
      </c>
      <c r="G2834" s="7">
        <v>43565</v>
      </c>
      <c r="H2834" s="7" t="str">
        <f t="shared" si="634"/>
        <v>04-2019</v>
      </c>
      <c r="I2834" s="7" t="str">
        <f t="shared" ca="1" si="635"/>
        <v>Wall Street Journal: First Trust Adv.-Unemployment Rate-04-2019</v>
      </c>
      <c r="J2834" s="4" t="str">
        <f t="shared" ca="1" si="636"/>
        <v>Unemployment Rate-First Trust Adv.:04-2019</v>
      </c>
      <c r="K2834" t="s">
        <v>243</v>
      </c>
      <c r="CK2834">
        <v>3.7</v>
      </c>
      <c r="CM2834">
        <v>3.6</v>
      </c>
      <c r="CO2834">
        <v>3.6</v>
      </c>
      <c r="CQ2834">
        <v>3.6</v>
      </c>
    </row>
    <row r="2835" spans="1:99" x14ac:dyDescent="0.55000000000000004">
      <c r="A2835" s="4" t="str">
        <f t="shared" ca="1" si="631"/>
        <v>National Association of Realtors</v>
      </c>
      <c r="B2835" s="4" t="str">
        <f t="shared" si="632"/>
        <v>Lawrence Yun</v>
      </c>
      <c r="C2835" s="4" t="s">
        <v>246</v>
      </c>
      <c r="D2835" s="4" t="s">
        <v>97</v>
      </c>
      <c r="E2835" s="4" t="str">
        <f>IF(COUNTIF($E$2:E2834,"Begin: " &amp; C2835 &amp; "-" &amp; D2835 &amp; "-" &amp; H2835)=0,"Begin: " &amp; C2835 &amp; "-" &amp; D2835 &amp; "-" &amp; H2835,IF((C2835 &amp; "-" &amp; D2835 &amp; "-" &amp; H2835)&lt;&gt;(C2836 &amp; "-" &amp; D2836 &amp; "-" &amp; H2836),"End: " &amp; C2835 &amp; "-" &amp; D2835 &amp; "-" &amp; H2835,""))</f>
        <v/>
      </c>
      <c r="F2835" s="4" t="str">
        <f t="shared" si="633"/>
        <v>Wall Street Journal-Unemployment Rate-04-2019</v>
      </c>
      <c r="G2835" s="7">
        <v>43565</v>
      </c>
      <c r="H2835" s="7" t="str">
        <f t="shared" si="634"/>
        <v>04-2019</v>
      </c>
      <c r="I2835" s="7" t="str">
        <f t="shared" ca="1" si="635"/>
        <v>Wall Street Journal: National Association of Realtors-Unemployment Rate-04-2019</v>
      </c>
      <c r="J2835" s="4" t="str">
        <f t="shared" ca="1" si="636"/>
        <v>Unemployment Rate-National Association of Realtors:04-2019</v>
      </c>
      <c r="K2835" t="s">
        <v>245</v>
      </c>
      <c r="CK2835">
        <v>3.9</v>
      </c>
      <c r="CM2835">
        <v>3.9</v>
      </c>
      <c r="CO2835">
        <v>4</v>
      </c>
      <c r="CQ2835">
        <v>4</v>
      </c>
      <c r="CS2835">
        <v>4.0999999999999996</v>
      </c>
      <c r="CU2835">
        <v>4.0999999999999996</v>
      </c>
    </row>
    <row r="2836" spans="1:99" x14ac:dyDescent="0.55000000000000004">
      <c r="A2836" s="4" t="str">
        <f t="shared" ca="1" si="631"/>
        <v>Morgan Stanley</v>
      </c>
      <c r="B2836" s="4" t="str">
        <f t="shared" si="632"/>
        <v>Ellen Zentner *</v>
      </c>
      <c r="C2836" s="4" t="s">
        <v>246</v>
      </c>
      <c r="D2836" s="4" t="s">
        <v>97</v>
      </c>
      <c r="E2836" s="4" t="str">
        <f>IF(COUNTIF($E$2:E2835,"Begin: " &amp; C2836 &amp; "-" &amp; D2836 &amp; "-" &amp; H2836)=0,"Begin: " &amp; C2836 &amp; "-" &amp; D2836 &amp; "-" &amp; H2836,IF((C2836 &amp; "-" &amp; D2836 &amp; "-" &amp; H2836)&lt;&gt;(C2837 &amp; "-" &amp; D2837 &amp; "-" &amp; H2837),"End: " &amp; C2836 &amp; "-" &amp; D2836 &amp; "-" &amp; H2836,""))</f>
        <v>End: Wall Street Journal-Unemployment Rate-04-2019</v>
      </c>
      <c r="F2836" s="4" t="str">
        <f t="shared" si="633"/>
        <v>Wall Street Journal-Unemployment Rate-04-2019</v>
      </c>
      <c r="G2836" s="7">
        <v>43565</v>
      </c>
      <c r="H2836" s="7" t="str">
        <f t="shared" si="634"/>
        <v>04-2019</v>
      </c>
      <c r="I2836" s="7" t="str">
        <f t="shared" ca="1" si="635"/>
        <v>Wall Street Journal: Morgan Stanley-Unemployment Rate-04-2019</v>
      </c>
      <c r="J2836" s="4" t="str">
        <f t="shared" ca="1" si="636"/>
        <v>Unemployment Rate-Morgan Stanley:04-2019</v>
      </c>
      <c r="K2836" t="s">
        <v>685</v>
      </c>
    </row>
    <row r="2837" spans="1:99" x14ac:dyDescent="0.55000000000000004">
      <c r="A2837" s="4" t="str">
        <f t="shared" ref="A2837" ca="1" si="637">IF(ISERROR(IF(C2837="GIOA",INDEX(List_AnonymousForecasters,MATCH(LEFT(K2837,FIND(":",K2837,1)-1),List_IndividualForecasters,0),1),INDEX(List_FirmNamesOmega,MATCH(LEFT(K2837,FIND(":",K2837,1)-1),List_FirmNamesAlpha,0),1))),LEFT(K2837,FIND(":",K2837,1)-1),IF(C2837="GIOA",INDEX(List_AnonymousForecasters,MATCH(LEFT(K2837,FIND(":",K2837,1)-1),List_IndividualForecasters,0),1),INDEX(List_FirmNamesOmega,MATCH(LEFT(K2837,FIND(":",K2837,1)-1),List_FirmNamesAlpha,0),1)))</f>
        <v>Nomura</v>
      </c>
      <c r="B2837" s="4" t="str">
        <f t="shared" ref="B2837" si="638">MID(K2837,FIND(":",K2837,1)+2,LEN(K2837)-FIND(":",K2837,1))</f>
        <v>Lewis Alexander</v>
      </c>
      <c r="C2837" s="4" t="s">
        <v>246</v>
      </c>
      <c r="D2837" s="4" t="s">
        <v>249</v>
      </c>
      <c r="E2837" s="4" t="str">
        <f>IF(COUNTIF($E$2:E2836,"Begin: " &amp; C2837 &amp; "-" &amp; D2837 &amp; "-" &amp; H2837)=0,"Begin: " &amp; C2837 &amp; "-" &amp; D2837 &amp; "-" &amp; H2837,IF((C2837 &amp; "-" &amp; D2837 &amp; "-" &amp; H2837)&lt;&gt;(C2838 &amp; "-" &amp; D2838 &amp; "-" &amp; H2838),"End: " &amp; C2837 &amp; "-" &amp; D2837 &amp; "-" &amp; H2837,""))</f>
        <v>Begin: Wall Street Journal-Crude Oil-04-2019</v>
      </c>
      <c r="F2837" s="4" t="str">
        <f t="shared" ref="F2837" si="639">C2837 &amp; "-" &amp; D2837 &amp; "-" &amp; H2837</f>
        <v>Wall Street Journal-Crude Oil-04-2019</v>
      </c>
      <c r="G2837" s="7">
        <v>43565</v>
      </c>
      <c r="H2837" s="7" t="str">
        <f t="shared" ref="H2837" si="640">TEXT(MONTH(G2837),"00") &amp; "-" &amp; TEXT(YEAR(G2837),"0000")</f>
        <v>04-2019</v>
      </c>
      <c r="I2837" s="7" t="str">
        <f t="shared" ref="I2837" ca="1" si="641">C2837 &amp; ": " &amp; A2837 &amp; "-" &amp; D2837 &amp; "-" &amp; H2837</f>
        <v>Wall Street Journal: Nomura-Crude Oil-04-2019</v>
      </c>
      <c r="J2837" s="4" t="str">
        <f t="shared" ref="J2837" ca="1" si="642">D2837 &amp; "-" &amp; A2837 &amp; ":" &amp; TEXT(MONTH(G2837),"00") &amp; "-" &amp; TEXT(YEAR(G2837),"0000")</f>
        <v>Crude Oil-Nomura:04-2019</v>
      </c>
      <c r="K2837" t="s">
        <v>196</v>
      </c>
    </row>
    <row r="2838" spans="1:99" x14ac:dyDescent="0.55000000000000004">
      <c r="A2838" s="4" t="str">
        <f t="shared" ref="A2838:A2901" ca="1" si="643">IF(ISERROR(IF(C2838="GIOA",INDEX(List_AnonymousForecasters,MATCH(LEFT(K2838,FIND(":",K2838,1)-1),List_IndividualForecasters,0),1),INDEX(List_FirmNamesOmega,MATCH(LEFT(K2838,FIND(":",K2838,1)-1),List_FirmNamesAlpha,0),1))),LEFT(K2838,FIND(":",K2838,1)-1),IF(C2838="GIOA",INDEX(List_AnonymousForecasters,MATCH(LEFT(K2838,FIND(":",K2838,1)-1),List_IndividualForecasters,0),1),INDEX(List_FirmNamesOmega,MATCH(LEFT(K2838,FIND(":",K2838,1)-1),List_FirmNamesAlpha,0),1)))</f>
        <v>Bank of the West</v>
      </c>
      <c r="B2838" s="4" t="str">
        <f t="shared" ref="B2838:B2901" si="644">MID(K2838,FIND(":",K2838,1)+2,LEN(K2838)-FIND(":",K2838,1))</f>
        <v>Scott Anderson</v>
      </c>
      <c r="C2838" s="4" t="s">
        <v>246</v>
      </c>
      <c r="D2838" s="4" t="s">
        <v>249</v>
      </c>
      <c r="E2838" s="4" t="str">
        <f>IF(COUNTIF($E$2:E2837,"Begin: " &amp; C2838 &amp; "-" &amp; D2838 &amp; "-" &amp; H2838)=0,"Begin: " &amp; C2838 &amp; "-" &amp; D2838 &amp; "-" &amp; H2838,IF((C2838 &amp; "-" &amp; D2838 &amp; "-" &amp; H2838)&lt;&gt;(C2839 &amp; "-" &amp; D2839 &amp; "-" &amp; H2839),"End: " &amp; C2838 &amp; "-" &amp; D2838 &amp; "-" &amp; H2838,""))</f>
        <v/>
      </c>
      <c r="F2838" s="4" t="str">
        <f t="shared" ref="F2838:F2901" si="645">C2838 &amp; "-" &amp; D2838 &amp; "-" &amp; H2838</f>
        <v>Wall Street Journal-Crude Oil-04-2019</v>
      </c>
      <c r="G2838" s="7">
        <v>43565</v>
      </c>
      <c r="H2838" s="7" t="str">
        <f t="shared" ref="H2838:H2901" si="646">TEXT(MONTH(G2838),"00") &amp; "-" &amp; TEXT(YEAR(G2838),"0000")</f>
        <v>04-2019</v>
      </c>
      <c r="I2838" s="7" t="str">
        <f t="shared" ref="I2838:I2901" ca="1" si="647">C2838 &amp; ": " &amp; A2838 &amp; "-" &amp; D2838 &amp; "-" &amp; H2838</f>
        <v>Wall Street Journal: Bank of the West-Crude Oil-04-2019</v>
      </c>
      <c r="J2838" s="4" t="str">
        <f t="shared" ref="J2838:J2901" ca="1" si="648">D2838 &amp; "-" &amp; A2838 &amp; ":" &amp; TEXT(MONTH(G2838),"00") &amp; "-" &amp; TEXT(YEAR(G2838),"0000")</f>
        <v>Crude Oil-Bank of the West:04-2019</v>
      </c>
      <c r="K2838" t="s">
        <v>763</v>
      </c>
      <c r="CK2838">
        <v>62</v>
      </c>
      <c r="CM2838">
        <v>59</v>
      </c>
      <c r="CO2838">
        <v>57</v>
      </c>
      <c r="CQ2838">
        <v>52</v>
      </c>
      <c r="CS2838">
        <v>50</v>
      </c>
      <c r="CU2838">
        <v>53</v>
      </c>
    </row>
    <row r="2839" spans="1:99" x14ac:dyDescent="0.55000000000000004">
      <c r="A2839" s="4" t="str">
        <f t="shared" ca="1" si="643"/>
        <v>Capital Economics</v>
      </c>
      <c r="B2839" s="4" t="str">
        <f t="shared" si="644"/>
        <v>Paul Ashworth *</v>
      </c>
      <c r="C2839" s="4" t="s">
        <v>246</v>
      </c>
      <c r="D2839" s="4" t="s">
        <v>249</v>
      </c>
      <c r="E2839" s="4" t="str">
        <f>IF(COUNTIF($E$2:E2838,"Begin: " &amp; C2839 &amp; "-" &amp; D2839 &amp; "-" &amp; H2839)=0,"Begin: " &amp; C2839 &amp; "-" &amp; D2839 &amp; "-" &amp; H2839,IF((C2839 &amp; "-" &amp; D2839 &amp; "-" &amp; H2839)&lt;&gt;(C2840 &amp; "-" &amp; D2840 &amp; "-" &amp; H2840),"End: " &amp; C2839 &amp; "-" &amp; D2839 &amp; "-" &amp; H2839,""))</f>
        <v/>
      </c>
      <c r="F2839" s="4" t="str">
        <f t="shared" si="645"/>
        <v>Wall Street Journal-Crude Oil-04-2019</v>
      </c>
      <c r="G2839" s="7">
        <v>43565</v>
      </c>
      <c r="H2839" s="7" t="str">
        <f t="shared" si="646"/>
        <v>04-2019</v>
      </c>
      <c r="I2839" s="7" t="str">
        <f t="shared" ca="1" si="647"/>
        <v>Wall Street Journal: Capital Economics-Crude Oil-04-2019</v>
      </c>
      <c r="J2839" s="4" t="str">
        <f t="shared" ca="1" si="648"/>
        <v>Crude Oil-Capital Economics:04-2019</v>
      </c>
      <c r="K2839" t="s">
        <v>683</v>
      </c>
    </row>
    <row r="2840" spans="1:99" x14ac:dyDescent="0.55000000000000004">
      <c r="A2840" s="4" t="str">
        <f t="shared" ca="1" si="643"/>
        <v>Deloitte LP</v>
      </c>
      <c r="B2840" s="4" t="str">
        <f t="shared" si="644"/>
        <v>Daniel Bachman</v>
      </c>
      <c r="C2840" s="4" t="s">
        <v>246</v>
      </c>
      <c r="D2840" s="4" t="s">
        <v>249</v>
      </c>
      <c r="E2840" s="4" t="str">
        <f>IF(COUNTIF($E$2:E2839,"Begin: " &amp; C2840 &amp; "-" &amp; D2840 &amp; "-" &amp; H2840)=0,"Begin: " &amp; C2840 &amp; "-" &amp; D2840 &amp; "-" &amp; H2840,IF((C2840 &amp; "-" &amp; D2840 &amp; "-" &amp; H2840)&lt;&gt;(C2841 &amp; "-" &amp; D2841 &amp; "-" &amp; H2841),"End: " &amp; C2840 &amp; "-" &amp; D2840 &amp; "-" &amp; H2840,""))</f>
        <v/>
      </c>
      <c r="F2840" s="4" t="str">
        <f t="shared" si="645"/>
        <v>Wall Street Journal-Crude Oil-04-2019</v>
      </c>
      <c r="G2840" s="7">
        <v>43565</v>
      </c>
      <c r="H2840" s="7" t="str">
        <f t="shared" si="646"/>
        <v>04-2019</v>
      </c>
      <c r="I2840" s="7" t="str">
        <f t="shared" ca="1" si="647"/>
        <v>Wall Street Journal: Deloitte LP-Crude Oil-04-2019</v>
      </c>
      <c r="J2840" s="4" t="str">
        <f t="shared" ca="1" si="648"/>
        <v>Crude Oil-Deloitte LP:04-2019</v>
      </c>
      <c r="K2840" t="s">
        <v>749</v>
      </c>
    </row>
    <row r="2841" spans="1:99" x14ac:dyDescent="0.55000000000000004">
      <c r="A2841" s="4" t="str">
        <f t="shared" ca="1" si="643"/>
        <v>Economic Outlook Group</v>
      </c>
      <c r="B2841" s="4" t="str">
        <f t="shared" si="644"/>
        <v>Bernard Baumohl</v>
      </c>
      <c r="C2841" s="4" t="s">
        <v>246</v>
      </c>
      <c r="D2841" s="4" t="s">
        <v>249</v>
      </c>
      <c r="E2841" s="4" t="str">
        <f>IF(COUNTIF($E$2:E2840,"Begin: " &amp; C2841 &amp; "-" &amp; D2841 &amp; "-" &amp; H2841)=0,"Begin: " &amp; C2841 &amp; "-" &amp; D2841 &amp; "-" &amp; H2841,IF((C2841 &amp; "-" &amp; D2841 &amp; "-" &amp; H2841)&lt;&gt;(C2842 &amp; "-" &amp; D2842 &amp; "-" &amp; H2842),"End: " &amp; C2841 &amp; "-" &amp; D2841 &amp; "-" &amp; H2841,""))</f>
        <v/>
      </c>
      <c r="F2841" s="4" t="str">
        <f t="shared" si="645"/>
        <v>Wall Street Journal-Crude Oil-04-2019</v>
      </c>
      <c r="G2841" s="7">
        <v>43565</v>
      </c>
      <c r="H2841" s="7" t="str">
        <f t="shared" si="646"/>
        <v>04-2019</v>
      </c>
      <c r="I2841" s="7" t="str">
        <f t="shared" ca="1" si="647"/>
        <v>Wall Street Journal: Economic Outlook Group-Crude Oil-04-2019</v>
      </c>
      <c r="J2841" s="4" t="str">
        <f t="shared" ca="1" si="648"/>
        <v>Crude Oil-Economic Outlook Group:04-2019</v>
      </c>
      <c r="K2841" t="s">
        <v>426</v>
      </c>
      <c r="CK2841">
        <v>56</v>
      </c>
      <c r="CM2841">
        <v>54</v>
      </c>
      <c r="CO2841">
        <v>50</v>
      </c>
      <c r="CQ2841">
        <v>47</v>
      </c>
      <c r="CS2841">
        <v>47</v>
      </c>
      <c r="CU2841">
        <v>55</v>
      </c>
    </row>
    <row r="2842" spans="1:99" x14ac:dyDescent="0.55000000000000004">
      <c r="A2842" s="4" t="str">
        <f t="shared" ca="1" si="643"/>
        <v>Nationwide Insurance</v>
      </c>
      <c r="B2842" s="4" t="str">
        <f t="shared" si="644"/>
        <v>David Berson</v>
      </c>
      <c r="C2842" s="4" t="s">
        <v>246</v>
      </c>
      <c r="D2842" s="4" t="s">
        <v>249</v>
      </c>
      <c r="E2842" s="4" t="str">
        <f>IF(COUNTIF($E$2:E2841,"Begin: " &amp; C2842 &amp; "-" &amp; D2842 &amp; "-" &amp; H2842)=0,"Begin: " &amp; C2842 &amp; "-" &amp; D2842 &amp; "-" &amp; H2842,IF((C2842 &amp; "-" &amp; D2842 &amp; "-" &amp; H2842)&lt;&gt;(C2843 &amp; "-" &amp; D2843 &amp; "-" &amp; H2843),"End: " &amp; C2842 &amp; "-" &amp; D2842 &amp; "-" &amp; H2842,""))</f>
        <v/>
      </c>
      <c r="F2842" s="4" t="str">
        <f t="shared" si="645"/>
        <v>Wall Street Journal-Crude Oil-04-2019</v>
      </c>
      <c r="G2842" s="7">
        <v>43565</v>
      </c>
      <c r="H2842" s="7" t="str">
        <f t="shared" si="646"/>
        <v>04-2019</v>
      </c>
      <c r="I2842" s="7" t="str">
        <f t="shared" ca="1" si="647"/>
        <v>Wall Street Journal: Nationwide Insurance-Crude Oil-04-2019</v>
      </c>
      <c r="J2842" s="4" t="str">
        <f t="shared" ca="1" si="648"/>
        <v>Crude Oil-Nationwide Insurance:04-2019</v>
      </c>
      <c r="K2842" t="s">
        <v>427</v>
      </c>
      <c r="CK2842">
        <v>60.5</v>
      </c>
      <c r="CM2842">
        <v>61.2</v>
      </c>
      <c r="CO2842">
        <v>62.5</v>
      </c>
      <c r="CQ2842">
        <v>63.4</v>
      </c>
      <c r="CS2842">
        <v>63.5</v>
      </c>
      <c r="CU2842">
        <v>64</v>
      </c>
    </row>
    <row r="2843" spans="1:99" x14ac:dyDescent="0.55000000000000004">
      <c r="A2843" s="4" t="str">
        <f t="shared" ca="1" si="643"/>
        <v>Tufts University</v>
      </c>
      <c r="B2843" s="4" t="str">
        <f t="shared" si="644"/>
        <v>Brian Bethune *</v>
      </c>
      <c r="C2843" s="4" t="s">
        <v>246</v>
      </c>
      <c r="D2843" s="4" t="s">
        <v>249</v>
      </c>
      <c r="E2843" s="4" t="str">
        <f>IF(COUNTIF($E$2:E2842,"Begin: " &amp; C2843 &amp; "-" &amp; D2843 &amp; "-" &amp; H2843)=0,"Begin: " &amp; C2843 &amp; "-" &amp; D2843 &amp; "-" &amp; H2843,IF((C2843 &amp; "-" &amp; D2843 &amp; "-" &amp; H2843)&lt;&gt;(C2844 &amp; "-" &amp; D2844 &amp; "-" &amp; H2844),"End: " &amp; C2843 &amp; "-" &amp; D2843 &amp; "-" &amp; H2843,""))</f>
        <v/>
      </c>
      <c r="F2843" s="4" t="str">
        <f t="shared" si="645"/>
        <v>Wall Street Journal-Crude Oil-04-2019</v>
      </c>
      <c r="G2843" s="7">
        <v>43565</v>
      </c>
      <c r="H2843" s="7" t="str">
        <f t="shared" si="646"/>
        <v>04-2019</v>
      </c>
      <c r="I2843" s="7" t="str">
        <f t="shared" ca="1" si="647"/>
        <v>Wall Street Journal: Tufts University-Crude Oil-04-2019</v>
      </c>
      <c r="J2843" s="4" t="str">
        <f t="shared" ca="1" si="648"/>
        <v>Crude Oil-Tufts University:04-2019</v>
      </c>
      <c r="K2843" t="s">
        <v>684</v>
      </c>
    </row>
    <row r="2844" spans="1:99" x14ac:dyDescent="0.55000000000000004">
      <c r="A2844" s="4" t="str">
        <f t="shared" ca="1" si="643"/>
        <v>TS Lombard</v>
      </c>
      <c r="B2844" s="4" t="str">
        <f t="shared" si="644"/>
        <v>Steven Blitz</v>
      </c>
      <c r="C2844" s="4" t="s">
        <v>246</v>
      </c>
      <c r="D2844" s="4" t="s">
        <v>249</v>
      </c>
      <c r="E2844" s="4" t="str">
        <f>IF(COUNTIF($E$2:E2843,"Begin: " &amp; C2844 &amp; "-" &amp; D2844 &amp; "-" &amp; H2844)=0,"Begin: " &amp; C2844 &amp; "-" &amp; D2844 &amp; "-" &amp; H2844,IF((C2844 &amp; "-" &amp; D2844 &amp; "-" &amp; H2844)&lt;&gt;(C2845 &amp; "-" &amp; D2845 &amp; "-" &amp; H2845),"End: " &amp; C2844 &amp; "-" &amp; D2844 &amp; "-" &amp; H2844,""))</f>
        <v/>
      </c>
      <c r="F2844" s="4" t="str">
        <f t="shared" si="645"/>
        <v>Wall Street Journal-Crude Oil-04-2019</v>
      </c>
      <c r="G2844" s="7">
        <v>43565</v>
      </c>
      <c r="H2844" s="7" t="str">
        <f t="shared" si="646"/>
        <v>04-2019</v>
      </c>
      <c r="I2844" s="7" t="str">
        <f t="shared" ca="1" si="647"/>
        <v>Wall Street Journal: TS Lombard-Crude Oil-04-2019</v>
      </c>
      <c r="J2844" s="4" t="str">
        <f t="shared" ca="1" si="648"/>
        <v>Crude Oil-TS Lombard:04-2019</v>
      </c>
      <c r="K2844" t="s">
        <v>768</v>
      </c>
      <c r="CK2844">
        <v>65</v>
      </c>
      <c r="CM2844">
        <v>65</v>
      </c>
      <c r="CO2844">
        <v>75</v>
      </c>
      <c r="CQ2844">
        <v>85</v>
      </c>
      <c r="CS2844">
        <v>55</v>
      </c>
      <c r="CU2844">
        <v>35</v>
      </c>
    </row>
    <row r="2845" spans="1:99" x14ac:dyDescent="0.55000000000000004">
      <c r="A2845" s="4" t="str">
        <f t="shared" ca="1" si="643"/>
        <v>Standard and Poor's</v>
      </c>
      <c r="B2845" s="4" t="str">
        <f t="shared" si="644"/>
        <v>Beth Ann Bovino</v>
      </c>
      <c r="C2845" s="4" t="s">
        <v>246</v>
      </c>
      <c r="D2845" s="4" t="s">
        <v>249</v>
      </c>
      <c r="E2845" s="4" t="str">
        <f>IF(COUNTIF($E$2:E2844,"Begin: " &amp; C2845 &amp; "-" &amp; D2845 &amp; "-" &amp; H2845)=0,"Begin: " &amp; C2845 &amp; "-" &amp; D2845 &amp; "-" &amp; H2845,IF((C2845 &amp; "-" &amp; D2845 &amp; "-" &amp; H2845)&lt;&gt;(C2846 &amp; "-" &amp; D2846 &amp; "-" &amp; H2846),"End: " &amp; C2845 &amp; "-" &amp; D2845 &amp; "-" &amp; H2845,""))</f>
        <v/>
      </c>
      <c r="F2845" s="4" t="str">
        <f t="shared" si="645"/>
        <v>Wall Street Journal-Crude Oil-04-2019</v>
      </c>
      <c r="G2845" s="7">
        <v>43565</v>
      </c>
      <c r="H2845" s="7" t="str">
        <f t="shared" si="646"/>
        <v>04-2019</v>
      </c>
      <c r="I2845" s="7" t="str">
        <f t="shared" ca="1" si="647"/>
        <v>Wall Street Journal: Standard and Poor's-Crude Oil-04-2019</v>
      </c>
      <c r="J2845" s="4" t="str">
        <f t="shared" ca="1" si="648"/>
        <v>Crude Oil-Standard and Poor's:04-2019</v>
      </c>
      <c r="K2845" t="s">
        <v>199</v>
      </c>
    </row>
    <row r="2846" spans="1:99" x14ac:dyDescent="0.55000000000000004">
      <c r="A2846" s="4" t="str">
        <f t="shared" ca="1" si="643"/>
        <v>Wells Fargo &amp; Co.</v>
      </c>
      <c r="B2846" s="4" t="str">
        <f t="shared" si="644"/>
        <v>Jay Bryson</v>
      </c>
      <c r="C2846" s="4" t="s">
        <v>246</v>
      </c>
      <c r="D2846" s="4" t="s">
        <v>249</v>
      </c>
      <c r="E2846" s="4" t="str">
        <f>IF(COUNTIF($E$2:E2845,"Begin: " &amp; C2846 &amp; "-" &amp; D2846 &amp; "-" &amp; H2846)=0,"Begin: " &amp; C2846 &amp; "-" &amp; D2846 &amp; "-" &amp; H2846,IF((C2846 &amp; "-" &amp; D2846 &amp; "-" &amp; H2846)&lt;&gt;(C2847 &amp; "-" &amp; D2847 &amp; "-" &amp; H2847),"End: " &amp; C2846 &amp; "-" &amp; D2846 &amp; "-" &amp; H2846,""))</f>
        <v/>
      </c>
      <c r="F2846" s="4" t="str">
        <f t="shared" si="645"/>
        <v>Wall Street Journal-Crude Oil-04-2019</v>
      </c>
      <c r="G2846" s="7">
        <v>43565</v>
      </c>
      <c r="H2846" s="7" t="str">
        <f t="shared" si="646"/>
        <v>04-2019</v>
      </c>
      <c r="I2846" s="7" t="str">
        <f t="shared" ca="1" si="647"/>
        <v>Wall Street Journal: Wells Fargo &amp; Co.-Crude Oil-04-2019</v>
      </c>
      <c r="J2846" s="4" t="str">
        <f t="shared" ca="1" si="648"/>
        <v>Crude Oil-Wells Fargo &amp; Co.:04-2019</v>
      </c>
      <c r="K2846" t="s">
        <v>786</v>
      </c>
      <c r="CK2846">
        <v>61</v>
      </c>
      <c r="CM2846">
        <v>61</v>
      </c>
      <c r="CO2846">
        <v>61</v>
      </c>
      <c r="CQ2846">
        <v>60</v>
      </c>
    </row>
    <row r="2847" spans="1:99" x14ac:dyDescent="0.55000000000000004">
      <c r="A2847" s="4" t="str">
        <f t="shared" ca="1" si="643"/>
        <v>Credit Agricole CIB</v>
      </c>
      <c r="B2847" s="4" t="str">
        <f t="shared" si="644"/>
        <v>Michael Carey</v>
      </c>
      <c r="C2847" s="4" t="s">
        <v>246</v>
      </c>
      <c r="D2847" s="4" t="s">
        <v>249</v>
      </c>
      <c r="E2847" s="4" t="str">
        <f>IF(COUNTIF($E$2:E2846,"Begin: " &amp; C2847 &amp; "-" &amp; D2847 &amp; "-" &amp; H2847)=0,"Begin: " &amp; C2847 &amp; "-" &amp; D2847 &amp; "-" &amp; H2847,IF((C2847 &amp; "-" &amp; D2847 &amp; "-" &amp; H2847)&lt;&gt;(C2848 &amp; "-" &amp; D2848 &amp; "-" &amp; H2848),"End: " &amp; C2847 &amp; "-" &amp; D2847 &amp; "-" &amp; H2847,""))</f>
        <v/>
      </c>
      <c r="F2847" s="4" t="str">
        <f t="shared" si="645"/>
        <v>Wall Street Journal-Crude Oil-04-2019</v>
      </c>
      <c r="G2847" s="7">
        <v>43565</v>
      </c>
      <c r="H2847" s="7" t="str">
        <f t="shared" si="646"/>
        <v>04-2019</v>
      </c>
      <c r="I2847" s="7" t="str">
        <f t="shared" ca="1" si="647"/>
        <v>Wall Street Journal: Credit Agricole CIB-Crude Oil-04-2019</v>
      </c>
      <c r="J2847" s="4" t="str">
        <f t="shared" ca="1" si="648"/>
        <v>Crude Oil-Credit Agricole CIB:04-2019</v>
      </c>
      <c r="K2847" t="s">
        <v>200</v>
      </c>
    </row>
    <row r="2848" spans="1:99" x14ac:dyDescent="0.55000000000000004">
      <c r="A2848" s="4" t="str">
        <f t="shared" ca="1" si="643"/>
        <v>Econoclast</v>
      </c>
      <c r="B2848" s="4" t="str">
        <f t="shared" si="644"/>
        <v>Mike Cosgrove</v>
      </c>
      <c r="C2848" s="4" t="s">
        <v>246</v>
      </c>
      <c r="D2848" s="4" t="s">
        <v>249</v>
      </c>
      <c r="E2848" s="4" t="str">
        <f>IF(COUNTIF($E$2:E2847,"Begin: " &amp; C2848 &amp; "-" &amp; D2848 &amp; "-" &amp; H2848)=0,"Begin: " &amp; C2848 &amp; "-" &amp; D2848 &amp; "-" &amp; H2848,IF((C2848 &amp; "-" &amp; D2848 &amp; "-" &amp; H2848)&lt;&gt;(C2849 &amp; "-" &amp; D2849 &amp; "-" &amp; H2849),"End: " &amp; C2848 &amp; "-" &amp; D2848 &amp; "-" &amp; H2848,""))</f>
        <v/>
      </c>
      <c r="F2848" s="4" t="str">
        <f t="shared" si="645"/>
        <v>Wall Street Journal-Crude Oil-04-2019</v>
      </c>
      <c r="G2848" s="7">
        <v>43565</v>
      </c>
      <c r="H2848" s="7" t="str">
        <f t="shared" si="646"/>
        <v>04-2019</v>
      </c>
      <c r="I2848" s="7" t="str">
        <f t="shared" ca="1" si="647"/>
        <v>Wall Street Journal: Econoclast-Crude Oil-04-2019</v>
      </c>
      <c r="J2848" s="4" t="str">
        <f t="shared" ca="1" si="648"/>
        <v>Crude Oil-Econoclast:04-2019</v>
      </c>
      <c r="K2848" t="s">
        <v>203</v>
      </c>
      <c r="CK2848">
        <v>65</v>
      </c>
      <c r="CM2848">
        <v>60</v>
      </c>
      <c r="CO2848">
        <v>60</v>
      </c>
      <c r="CQ2848">
        <v>60</v>
      </c>
      <c r="CS2848">
        <v>60</v>
      </c>
      <c r="CU2848">
        <v>65</v>
      </c>
    </row>
    <row r="2849" spans="1:99" x14ac:dyDescent="0.55000000000000004">
      <c r="A2849" s="4" t="str">
        <f t="shared" ca="1" si="643"/>
        <v>Pictet Wealth Management</v>
      </c>
      <c r="B2849" s="4" t="str">
        <f t="shared" si="644"/>
        <v>Thomas Costerg</v>
      </c>
      <c r="C2849" s="4" t="s">
        <v>246</v>
      </c>
      <c r="D2849" s="4" t="s">
        <v>249</v>
      </c>
      <c r="E2849" s="4" t="str">
        <f>IF(COUNTIF($E$2:E2848,"Begin: " &amp; C2849 &amp; "-" &amp; D2849 &amp; "-" &amp; H2849)=0,"Begin: " &amp; C2849 &amp; "-" &amp; D2849 &amp; "-" &amp; H2849,IF((C2849 &amp; "-" &amp; D2849 &amp; "-" &amp; H2849)&lt;&gt;(C2850 &amp; "-" &amp; D2850 &amp; "-" &amp; H2850),"End: " &amp; C2849 &amp; "-" &amp; D2849 &amp; "-" &amp; H2849,""))</f>
        <v/>
      </c>
      <c r="F2849" s="4" t="str">
        <f t="shared" si="645"/>
        <v>Wall Street Journal-Crude Oil-04-2019</v>
      </c>
      <c r="G2849" s="7">
        <v>43565</v>
      </c>
      <c r="H2849" s="7" t="str">
        <f t="shared" si="646"/>
        <v>04-2019</v>
      </c>
      <c r="I2849" s="7" t="str">
        <f t="shared" ca="1" si="647"/>
        <v>Wall Street Journal: Pictet Wealth Management-Crude Oil-04-2019</v>
      </c>
      <c r="J2849" s="4" t="str">
        <f t="shared" ca="1" si="648"/>
        <v>Crude Oil-Pictet Wealth Management:04-2019</v>
      </c>
      <c r="K2849" t="s">
        <v>773</v>
      </c>
      <c r="CM2849">
        <v>60</v>
      </c>
    </row>
    <row r="2850" spans="1:99" x14ac:dyDescent="0.55000000000000004">
      <c r="A2850" s="4" t="str">
        <f t="shared" ca="1" si="643"/>
        <v>Wrightson ICAP</v>
      </c>
      <c r="B2850" s="4" t="str">
        <f t="shared" si="644"/>
        <v>Lou Crandall</v>
      </c>
      <c r="C2850" s="4" t="s">
        <v>246</v>
      </c>
      <c r="D2850" s="4" t="s">
        <v>249</v>
      </c>
      <c r="E2850" s="4" t="str">
        <f>IF(COUNTIF($E$2:E2849,"Begin: " &amp; C2850 &amp; "-" &amp; D2850 &amp; "-" &amp; H2850)=0,"Begin: " &amp; C2850 &amp; "-" &amp; D2850 &amp; "-" &amp; H2850,IF((C2850 &amp; "-" &amp; D2850 &amp; "-" &amp; H2850)&lt;&gt;(C2851 &amp; "-" &amp; D2851 &amp; "-" &amp; H2851),"End: " &amp; C2850 &amp; "-" &amp; D2850 &amp; "-" &amp; H2850,""))</f>
        <v/>
      </c>
      <c r="F2850" s="4" t="str">
        <f t="shared" si="645"/>
        <v>Wall Street Journal-Crude Oil-04-2019</v>
      </c>
      <c r="G2850" s="7">
        <v>43565</v>
      </c>
      <c r="H2850" s="7" t="str">
        <f t="shared" si="646"/>
        <v>04-2019</v>
      </c>
      <c r="I2850" s="7" t="str">
        <f t="shared" ca="1" si="647"/>
        <v>Wall Street Journal: Wrightson ICAP-Crude Oil-04-2019</v>
      </c>
      <c r="J2850" s="4" t="str">
        <f t="shared" ca="1" si="648"/>
        <v>Crude Oil-Wrightson ICAP:04-2019</v>
      </c>
      <c r="K2850" t="s">
        <v>204</v>
      </c>
      <c r="CK2850">
        <v>67</v>
      </c>
      <c r="CM2850">
        <v>70</v>
      </c>
      <c r="CO2850">
        <v>70</v>
      </c>
      <c r="CQ2850">
        <v>65</v>
      </c>
      <c r="CS2850">
        <v>65</v>
      </c>
      <c r="CU2850">
        <v>65</v>
      </c>
    </row>
    <row r="2851" spans="1:99" x14ac:dyDescent="0.55000000000000004">
      <c r="A2851" s="4" t="str">
        <f t="shared" ca="1" si="643"/>
        <v>Independent Consultant</v>
      </c>
      <c r="B2851" s="4" t="str">
        <f t="shared" si="644"/>
        <v>Amy Crews Cutts</v>
      </c>
      <c r="C2851" s="4" t="s">
        <v>246</v>
      </c>
      <c r="D2851" s="4" t="s">
        <v>249</v>
      </c>
      <c r="E2851" s="4" t="str">
        <f>IF(COUNTIF($E$2:E2850,"Begin: " &amp; C2851 &amp; "-" &amp; D2851 &amp; "-" &amp; H2851)=0,"Begin: " &amp; C2851 &amp; "-" &amp; D2851 &amp; "-" &amp; H2851,IF((C2851 &amp; "-" &amp; D2851 &amp; "-" &amp; H2851)&lt;&gt;(C2852 &amp; "-" &amp; D2852 &amp; "-" &amp; H2852),"End: " &amp; C2851 &amp; "-" &amp; D2851 &amp; "-" &amp; H2851,""))</f>
        <v/>
      </c>
      <c r="F2851" s="4" t="str">
        <f t="shared" si="645"/>
        <v>Wall Street Journal-Crude Oil-04-2019</v>
      </c>
      <c r="G2851" s="7">
        <v>43565</v>
      </c>
      <c r="H2851" s="7" t="str">
        <f t="shared" si="646"/>
        <v>04-2019</v>
      </c>
      <c r="I2851" s="7" t="str">
        <f t="shared" ca="1" si="647"/>
        <v>Wall Street Journal: Independent Consultant-Crude Oil-04-2019</v>
      </c>
      <c r="J2851" s="4" t="str">
        <f t="shared" ca="1" si="648"/>
        <v>Crude Oil-Independent Consultant:04-2019</v>
      </c>
      <c r="K2851" t="s">
        <v>805</v>
      </c>
      <c r="CK2851">
        <v>55.21</v>
      </c>
      <c r="CM2851">
        <v>58.92</v>
      </c>
      <c r="CO2851">
        <v>59.49</v>
      </c>
      <c r="CQ2851">
        <v>60.1</v>
      </c>
      <c r="CS2851">
        <v>58.45</v>
      </c>
      <c r="CU2851">
        <v>59</v>
      </c>
    </row>
    <row r="2852" spans="1:99" x14ac:dyDescent="0.55000000000000004">
      <c r="A2852" s="4" t="str">
        <f t="shared" ca="1" si="643"/>
        <v>Oxford Economics</v>
      </c>
      <c r="B2852" s="4" t="str">
        <f t="shared" si="644"/>
        <v>Greg Daco</v>
      </c>
      <c r="C2852" s="4" t="s">
        <v>246</v>
      </c>
      <c r="D2852" s="4" t="s">
        <v>249</v>
      </c>
      <c r="E2852" s="4" t="str">
        <f>IF(COUNTIF($E$2:E2851,"Begin: " &amp; C2852 &amp; "-" &amp; D2852 &amp; "-" &amp; H2852)=0,"Begin: " &amp; C2852 &amp; "-" &amp; D2852 &amp; "-" &amp; H2852,IF((C2852 &amp; "-" &amp; D2852 &amp; "-" &amp; H2852)&lt;&gt;(C2853 &amp; "-" &amp; D2853 &amp; "-" &amp; H2853),"End: " &amp; C2852 &amp; "-" &amp; D2852 &amp; "-" &amp; H2852,""))</f>
        <v/>
      </c>
      <c r="F2852" s="4" t="str">
        <f t="shared" si="645"/>
        <v>Wall Street Journal-Crude Oil-04-2019</v>
      </c>
      <c r="G2852" s="7">
        <v>43565</v>
      </c>
      <c r="H2852" s="7" t="str">
        <f t="shared" si="646"/>
        <v>04-2019</v>
      </c>
      <c r="I2852" s="7" t="str">
        <f t="shared" ca="1" si="647"/>
        <v>Wall Street Journal: Oxford Economics-Crude Oil-04-2019</v>
      </c>
      <c r="J2852" s="4" t="str">
        <f t="shared" ca="1" si="648"/>
        <v>Crude Oil-Oxford Economics:04-2019</v>
      </c>
      <c r="K2852" t="s">
        <v>429</v>
      </c>
      <c r="CK2852">
        <v>63</v>
      </c>
      <c r="CM2852">
        <v>65</v>
      </c>
      <c r="CO2852">
        <v>66</v>
      </c>
      <c r="CQ2852">
        <v>66</v>
      </c>
      <c r="CS2852">
        <v>67</v>
      </c>
      <c r="CU2852">
        <v>68</v>
      </c>
    </row>
    <row r="2853" spans="1:99" x14ac:dyDescent="0.55000000000000004">
      <c r="A2853" s="4" t="str">
        <f t="shared" ca="1" si="643"/>
        <v>Georgia State University</v>
      </c>
      <c r="B2853" s="4" t="str">
        <f t="shared" si="644"/>
        <v>Rajeev Dhawan</v>
      </c>
      <c r="C2853" s="4" t="s">
        <v>246</v>
      </c>
      <c r="D2853" s="4" t="s">
        <v>249</v>
      </c>
      <c r="E2853" s="4" t="str">
        <f>IF(COUNTIF($E$2:E2852,"Begin: " &amp; C2853 &amp; "-" &amp; D2853 &amp; "-" &amp; H2853)=0,"Begin: " &amp; C2853 &amp; "-" &amp; D2853 &amp; "-" &amp; H2853,IF((C2853 &amp; "-" &amp; D2853 &amp; "-" &amp; H2853)&lt;&gt;(C2854 &amp; "-" &amp; D2854 &amp; "-" &amp; H2854),"End: " &amp; C2853 &amp; "-" &amp; D2853 &amp; "-" &amp; H2853,""))</f>
        <v/>
      </c>
      <c r="F2853" s="4" t="str">
        <f t="shared" si="645"/>
        <v>Wall Street Journal-Crude Oil-04-2019</v>
      </c>
      <c r="G2853" s="7">
        <v>43565</v>
      </c>
      <c r="H2853" s="7" t="str">
        <f t="shared" si="646"/>
        <v>04-2019</v>
      </c>
      <c r="I2853" s="7" t="str">
        <f t="shared" ca="1" si="647"/>
        <v>Wall Street Journal: Georgia State University-Crude Oil-04-2019</v>
      </c>
      <c r="J2853" s="4" t="str">
        <f t="shared" ca="1" si="648"/>
        <v>Crude Oil-Georgia State University:04-2019</v>
      </c>
      <c r="K2853" t="s">
        <v>430</v>
      </c>
      <c r="CK2853">
        <v>63.4</v>
      </c>
      <c r="CM2853">
        <v>65.099999999999994</v>
      </c>
      <c r="CO2853">
        <v>59.3</v>
      </c>
      <c r="CQ2853">
        <v>62.7</v>
      </c>
      <c r="CS2853">
        <v>62.8</v>
      </c>
      <c r="CU2853">
        <v>64.099999999999994</v>
      </c>
    </row>
    <row r="2854" spans="1:99" x14ac:dyDescent="0.55000000000000004">
      <c r="A2854" s="4" t="str">
        <f t="shared" ca="1" si="643"/>
        <v>National Association of Home Builders</v>
      </c>
      <c r="B2854" s="4" t="str">
        <f t="shared" si="644"/>
        <v>Robert Dietz</v>
      </c>
      <c r="C2854" s="4" t="s">
        <v>246</v>
      </c>
      <c r="D2854" s="4" t="s">
        <v>249</v>
      </c>
      <c r="E2854" s="4" t="str">
        <f>IF(COUNTIF($E$2:E2853,"Begin: " &amp; C2854 &amp; "-" &amp; D2854 &amp; "-" &amp; H2854)=0,"Begin: " &amp; C2854 &amp; "-" &amp; D2854 &amp; "-" &amp; H2854,IF((C2854 &amp; "-" &amp; D2854 &amp; "-" &amp; H2854)&lt;&gt;(C2855 &amp; "-" &amp; D2855 &amp; "-" &amp; H2855),"End: " &amp; C2854 &amp; "-" &amp; D2854 &amp; "-" &amp; H2854,""))</f>
        <v/>
      </c>
      <c r="F2854" s="4" t="str">
        <f t="shared" si="645"/>
        <v>Wall Street Journal-Crude Oil-04-2019</v>
      </c>
      <c r="G2854" s="7">
        <v>43565</v>
      </c>
      <c r="H2854" s="7" t="str">
        <f t="shared" si="646"/>
        <v>04-2019</v>
      </c>
      <c r="I2854" s="7" t="str">
        <f t="shared" ca="1" si="647"/>
        <v>Wall Street Journal: National Association of Home Builders-Crude Oil-04-2019</v>
      </c>
      <c r="J2854" s="4" t="str">
        <f t="shared" ca="1" si="648"/>
        <v>Crude Oil-National Association of Home Builders:04-2019</v>
      </c>
      <c r="K2854" t="s">
        <v>754</v>
      </c>
    </row>
    <row r="2855" spans="1:99" x14ac:dyDescent="0.55000000000000004">
      <c r="A2855" s="4" t="str">
        <f t="shared" ca="1" si="643"/>
        <v>Fannie Mae</v>
      </c>
      <c r="B2855" s="4" t="str">
        <f t="shared" si="644"/>
        <v>Douglas Duncan</v>
      </c>
      <c r="C2855" s="4" t="s">
        <v>246</v>
      </c>
      <c r="D2855" s="4" t="s">
        <v>249</v>
      </c>
      <c r="E2855" s="4" t="str">
        <f>IF(COUNTIF($E$2:E2854,"Begin: " &amp; C2855 &amp; "-" &amp; D2855 &amp; "-" &amp; H2855)=0,"Begin: " &amp; C2855 &amp; "-" &amp; D2855 &amp; "-" &amp; H2855,IF((C2855 &amp; "-" &amp; D2855 &amp; "-" &amp; H2855)&lt;&gt;(C2856 &amp; "-" &amp; D2856 &amp; "-" &amp; H2856),"End: " &amp; C2855 &amp; "-" &amp; D2855 &amp; "-" &amp; H2855,""))</f>
        <v/>
      </c>
      <c r="F2855" s="4" t="str">
        <f t="shared" si="645"/>
        <v>Wall Street Journal-Crude Oil-04-2019</v>
      </c>
      <c r="G2855" s="7">
        <v>43565</v>
      </c>
      <c r="H2855" s="7" t="str">
        <f t="shared" si="646"/>
        <v>04-2019</v>
      </c>
      <c r="I2855" s="7" t="str">
        <f t="shared" ca="1" si="647"/>
        <v>Wall Street Journal: Fannie Mae-Crude Oil-04-2019</v>
      </c>
      <c r="J2855" s="4" t="str">
        <f t="shared" ca="1" si="648"/>
        <v>Crude Oil-Fannie Mae:04-2019</v>
      </c>
      <c r="K2855" t="s">
        <v>206</v>
      </c>
      <c r="CK2855">
        <v>64</v>
      </c>
      <c r="CM2855">
        <v>62</v>
      </c>
      <c r="CO2855">
        <v>60</v>
      </c>
      <c r="CQ2855">
        <v>59</v>
      </c>
      <c r="CS2855">
        <v>56</v>
      </c>
      <c r="CU2855">
        <v>57</v>
      </c>
    </row>
    <row r="2856" spans="1:99" x14ac:dyDescent="0.55000000000000004">
      <c r="A2856" s="4" t="str">
        <f t="shared" ca="1" si="643"/>
        <v>Comerica Bank</v>
      </c>
      <c r="B2856" s="4" t="str">
        <f t="shared" si="644"/>
        <v>Robert Dye</v>
      </c>
      <c r="C2856" s="4" t="s">
        <v>246</v>
      </c>
      <c r="D2856" s="4" t="s">
        <v>249</v>
      </c>
      <c r="E2856" s="4" t="str">
        <f>IF(COUNTIF($E$2:E2855,"Begin: " &amp; C2856 &amp; "-" &amp; D2856 &amp; "-" &amp; H2856)=0,"Begin: " &amp; C2856 &amp; "-" &amp; D2856 &amp; "-" &amp; H2856,IF((C2856 &amp; "-" &amp; D2856 &amp; "-" &amp; H2856)&lt;&gt;(C2857 &amp; "-" &amp; D2857 &amp; "-" &amp; H2857),"End: " &amp; C2856 &amp; "-" &amp; D2856 &amp; "-" &amp; H2856,""))</f>
        <v/>
      </c>
      <c r="F2856" s="4" t="str">
        <f t="shared" si="645"/>
        <v>Wall Street Journal-Crude Oil-04-2019</v>
      </c>
      <c r="G2856" s="7">
        <v>43565</v>
      </c>
      <c r="H2856" s="7" t="str">
        <f t="shared" si="646"/>
        <v>04-2019</v>
      </c>
      <c r="I2856" s="7" t="str">
        <f t="shared" ca="1" si="647"/>
        <v>Wall Street Journal: Comerica Bank-Crude Oil-04-2019</v>
      </c>
      <c r="J2856" s="4" t="str">
        <f t="shared" ca="1" si="648"/>
        <v>Crude Oil-Comerica Bank:04-2019</v>
      </c>
      <c r="K2856" t="s">
        <v>207</v>
      </c>
      <c r="CK2856">
        <v>60</v>
      </c>
      <c r="CM2856">
        <v>62</v>
      </c>
      <c r="CO2856">
        <v>62</v>
      </c>
      <c r="CQ2856">
        <v>62</v>
      </c>
      <c r="CS2856">
        <v>62</v>
      </c>
      <c r="CU2856">
        <v>62</v>
      </c>
    </row>
    <row r="2857" spans="1:99" x14ac:dyDescent="0.55000000000000004">
      <c r="A2857" s="4" t="str">
        <f t="shared" ca="1" si="643"/>
        <v>PNC Financial Services Group</v>
      </c>
      <c r="B2857" s="4" t="str">
        <f t="shared" si="644"/>
        <v>Augustine Faucher</v>
      </c>
      <c r="C2857" s="4" t="s">
        <v>246</v>
      </c>
      <c r="D2857" s="4" t="s">
        <v>249</v>
      </c>
      <c r="E2857" s="4" t="str">
        <f>IF(COUNTIF($E$2:E2856,"Begin: " &amp; C2857 &amp; "-" &amp; D2857 &amp; "-" &amp; H2857)=0,"Begin: " &amp; C2857 &amp; "-" &amp; D2857 &amp; "-" &amp; H2857,IF((C2857 &amp; "-" &amp; D2857 &amp; "-" &amp; H2857)&lt;&gt;(C2858 &amp; "-" &amp; D2858 &amp; "-" &amp; H2858),"End: " &amp; C2857 &amp; "-" &amp; D2857 &amp; "-" &amp; H2857,""))</f>
        <v/>
      </c>
      <c r="F2857" s="4" t="str">
        <f t="shared" si="645"/>
        <v>Wall Street Journal-Crude Oil-04-2019</v>
      </c>
      <c r="G2857" s="7">
        <v>43565</v>
      </c>
      <c r="H2857" s="7" t="str">
        <f t="shared" si="646"/>
        <v>04-2019</v>
      </c>
      <c r="I2857" s="7" t="str">
        <f t="shared" ca="1" si="647"/>
        <v>Wall Street Journal: PNC Financial Services Group-Crude Oil-04-2019</v>
      </c>
      <c r="J2857" s="4" t="str">
        <f t="shared" ca="1" si="648"/>
        <v>Crude Oil-PNC Financial Services Group:04-2019</v>
      </c>
      <c r="K2857" t="s">
        <v>769</v>
      </c>
      <c r="CK2857">
        <v>59.3</v>
      </c>
      <c r="CM2857">
        <v>61.8</v>
      </c>
      <c r="CO2857">
        <v>63.5</v>
      </c>
      <c r="CQ2857">
        <v>65.25</v>
      </c>
      <c r="CS2857">
        <v>67</v>
      </c>
      <c r="CU2857">
        <v>68.7</v>
      </c>
    </row>
    <row r="2858" spans="1:99" x14ac:dyDescent="0.55000000000000004">
      <c r="A2858" s="4" t="str">
        <f t="shared" ca="1" si="643"/>
        <v>California Lutheran University</v>
      </c>
      <c r="B2858" s="4" t="str">
        <f t="shared" si="644"/>
        <v>Matthew Fienup/Dan Hamilton</v>
      </c>
      <c r="C2858" s="4" t="s">
        <v>246</v>
      </c>
      <c r="D2858" s="4" t="s">
        <v>249</v>
      </c>
      <c r="E2858" s="4" t="str">
        <f>IF(COUNTIF($E$2:E2857,"Begin: " &amp; C2858 &amp; "-" &amp; D2858 &amp; "-" &amp; H2858)=0,"Begin: " &amp; C2858 &amp; "-" &amp; D2858 &amp; "-" &amp; H2858,IF((C2858 &amp; "-" &amp; D2858 &amp; "-" &amp; H2858)&lt;&gt;(C2859 &amp; "-" &amp; D2859 &amp; "-" &amp; H2859),"End: " &amp; C2858 &amp; "-" &amp; D2858 &amp; "-" &amp; H2858,""))</f>
        <v/>
      </c>
      <c r="F2858" s="4" t="str">
        <f t="shared" si="645"/>
        <v>Wall Street Journal-Crude Oil-04-2019</v>
      </c>
      <c r="G2858" s="7">
        <v>43565</v>
      </c>
      <c r="H2858" s="7" t="str">
        <f t="shared" si="646"/>
        <v>04-2019</v>
      </c>
      <c r="I2858" s="7" t="str">
        <f t="shared" ca="1" si="647"/>
        <v>Wall Street Journal: California Lutheran University-Crude Oil-04-2019</v>
      </c>
      <c r="J2858" s="4" t="str">
        <f t="shared" ca="1" si="648"/>
        <v>Crude Oil-California Lutheran University:04-2019</v>
      </c>
      <c r="K2858" t="s">
        <v>796</v>
      </c>
      <c r="CK2858">
        <v>64.400000000000006</v>
      </c>
      <c r="CM2858">
        <v>49.99</v>
      </c>
      <c r="CO2858">
        <v>64.87</v>
      </c>
      <c r="CQ2858">
        <v>50.46</v>
      </c>
      <c r="CS2858">
        <v>65.34</v>
      </c>
      <c r="CU2858">
        <v>50.93</v>
      </c>
    </row>
    <row r="2859" spans="1:99" x14ac:dyDescent="0.55000000000000004">
      <c r="A2859" s="4" t="str">
        <f t="shared" ca="1" si="643"/>
        <v>MFR</v>
      </c>
      <c r="B2859" s="4" t="str">
        <f t="shared" si="644"/>
        <v>Maria Fiorini Ramirez/Joshua Shapiro</v>
      </c>
      <c r="C2859" s="4" t="s">
        <v>246</v>
      </c>
      <c r="D2859" s="4" t="s">
        <v>249</v>
      </c>
      <c r="E2859" s="4" t="str">
        <f>IF(COUNTIF($E$2:E2858,"Begin: " &amp; C2859 &amp; "-" &amp; D2859 &amp; "-" &amp; H2859)=0,"Begin: " &amp; C2859 &amp; "-" &amp; D2859 &amp; "-" &amp; H2859,IF((C2859 &amp; "-" &amp; D2859 &amp; "-" &amp; H2859)&lt;&gt;(C2860 &amp; "-" &amp; D2860 &amp; "-" &amp; H2860),"End: " &amp; C2859 &amp; "-" &amp; D2859 &amp; "-" &amp; H2859,""))</f>
        <v/>
      </c>
      <c r="F2859" s="4" t="str">
        <f t="shared" si="645"/>
        <v>Wall Street Journal-Crude Oil-04-2019</v>
      </c>
      <c r="G2859" s="7">
        <v>43565</v>
      </c>
      <c r="H2859" s="7" t="str">
        <f t="shared" si="646"/>
        <v>04-2019</v>
      </c>
      <c r="I2859" s="7" t="str">
        <f t="shared" ca="1" si="647"/>
        <v>Wall Street Journal: MFR-Crude Oil-04-2019</v>
      </c>
      <c r="J2859" s="4" t="str">
        <f t="shared" ca="1" si="648"/>
        <v>Crude Oil-MFR:04-2019</v>
      </c>
      <c r="K2859" t="s">
        <v>208</v>
      </c>
    </row>
    <row r="2860" spans="1:99" x14ac:dyDescent="0.55000000000000004">
      <c r="A2860" s="4" t="str">
        <f t="shared" ca="1" si="643"/>
        <v>Chamber of Commerce</v>
      </c>
      <c r="B2860" s="4" t="str">
        <f t="shared" si="644"/>
        <v>J.D. Foster</v>
      </c>
      <c r="C2860" s="4" t="s">
        <v>246</v>
      </c>
      <c r="D2860" s="4" t="s">
        <v>249</v>
      </c>
      <c r="E2860" s="4" t="str">
        <f>IF(COUNTIF($E$2:E2859,"Begin: " &amp; C2860 &amp; "-" &amp; D2860 &amp; "-" &amp; H2860)=0,"Begin: " &amp; C2860 &amp; "-" &amp; D2860 &amp; "-" &amp; H2860,IF((C2860 &amp; "-" &amp; D2860 &amp; "-" &amp; H2860)&lt;&gt;(C2861 &amp; "-" &amp; D2861 &amp; "-" &amp; H2861),"End: " &amp; C2860 &amp; "-" &amp; D2860 &amp; "-" &amp; H2860,""))</f>
        <v/>
      </c>
      <c r="F2860" s="4" t="str">
        <f t="shared" si="645"/>
        <v>Wall Street Journal-Crude Oil-04-2019</v>
      </c>
      <c r="G2860" s="7">
        <v>43565</v>
      </c>
      <c r="H2860" s="7" t="str">
        <f t="shared" si="646"/>
        <v>04-2019</v>
      </c>
      <c r="I2860" s="7" t="str">
        <f t="shared" ca="1" si="647"/>
        <v>Wall Street Journal: Chamber of Commerce-Crude Oil-04-2019</v>
      </c>
      <c r="J2860" s="4" t="str">
        <f t="shared" ca="1" si="648"/>
        <v>Crude Oil-Chamber of Commerce:04-2019</v>
      </c>
      <c r="K2860" t="s">
        <v>766</v>
      </c>
    </row>
    <row r="2861" spans="1:99" x14ac:dyDescent="0.55000000000000004">
      <c r="A2861" s="4" t="str">
        <f t="shared" ca="1" si="643"/>
        <v>Mortgage Bankers Association</v>
      </c>
      <c r="B2861" s="4" t="str">
        <f t="shared" si="644"/>
        <v>Mike Fratantoni</v>
      </c>
      <c r="C2861" s="4" t="s">
        <v>246</v>
      </c>
      <c r="D2861" s="4" t="s">
        <v>249</v>
      </c>
      <c r="E2861" s="4" t="str">
        <f>IF(COUNTIF($E$2:E2860,"Begin: " &amp; C2861 &amp; "-" &amp; D2861 &amp; "-" &amp; H2861)=0,"Begin: " &amp; C2861 &amp; "-" &amp; D2861 &amp; "-" &amp; H2861,IF((C2861 &amp; "-" &amp; D2861 &amp; "-" &amp; H2861)&lt;&gt;(C2862 &amp; "-" &amp; D2862 &amp; "-" &amp; H2862),"End: " &amp; C2861 &amp; "-" &amp; D2861 &amp; "-" &amp; H2861,""))</f>
        <v/>
      </c>
      <c r="F2861" s="4" t="str">
        <f t="shared" si="645"/>
        <v>Wall Street Journal-Crude Oil-04-2019</v>
      </c>
      <c r="G2861" s="7">
        <v>43565</v>
      </c>
      <c r="H2861" s="7" t="str">
        <f t="shared" si="646"/>
        <v>04-2019</v>
      </c>
      <c r="I2861" s="7" t="str">
        <f t="shared" ca="1" si="647"/>
        <v>Wall Street Journal: Mortgage Bankers Association-Crude Oil-04-2019</v>
      </c>
      <c r="J2861" s="4" t="str">
        <f t="shared" ca="1" si="648"/>
        <v>Crude Oil-Mortgage Bankers Association:04-2019</v>
      </c>
      <c r="K2861" t="s">
        <v>209</v>
      </c>
      <c r="CK2861">
        <v>63</v>
      </c>
      <c r="CM2861">
        <v>65</v>
      </c>
      <c r="CO2861">
        <v>65</v>
      </c>
      <c r="CQ2861">
        <v>65</v>
      </c>
      <c r="CS2861">
        <v>65</v>
      </c>
      <c r="CU2861">
        <v>65</v>
      </c>
    </row>
    <row r="2862" spans="1:99" x14ac:dyDescent="0.55000000000000004">
      <c r="A2862" s="4" t="str">
        <f t="shared" ca="1" si="643"/>
        <v>Robert Fry Economics LLC</v>
      </c>
      <c r="B2862" s="4" t="str">
        <f t="shared" si="644"/>
        <v>Robert Fry</v>
      </c>
      <c r="C2862" s="4" t="s">
        <v>246</v>
      </c>
      <c r="D2862" s="4" t="s">
        <v>249</v>
      </c>
      <c r="E2862" s="4" t="str">
        <f>IF(COUNTIF($E$2:E2861,"Begin: " &amp; C2862 &amp; "-" &amp; D2862 &amp; "-" &amp; H2862)=0,"Begin: " &amp; C2862 &amp; "-" &amp; D2862 &amp; "-" &amp; H2862,IF((C2862 &amp; "-" &amp; D2862 &amp; "-" &amp; H2862)&lt;&gt;(C2863 &amp; "-" &amp; D2863 &amp; "-" &amp; H2863),"End: " &amp; C2862 &amp; "-" &amp; D2862 &amp; "-" &amp; H2862,""))</f>
        <v/>
      </c>
      <c r="F2862" s="4" t="str">
        <f t="shared" si="645"/>
        <v>Wall Street Journal-Crude Oil-04-2019</v>
      </c>
      <c r="G2862" s="7">
        <v>43565</v>
      </c>
      <c r="H2862" s="7" t="str">
        <f t="shared" si="646"/>
        <v>04-2019</v>
      </c>
      <c r="I2862" s="7" t="str">
        <f t="shared" ca="1" si="647"/>
        <v>Wall Street Journal: Robert Fry Economics LLC-Crude Oil-04-2019</v>
      </c>
      <c r="J2862" s="4" t="str">
        <f t="shared" ca="1" si="648"/>
        <v>Crude Oil-Robert Fry Economics LLC:04-2019</v>
      </c>
      <c r="K2862" t="s">
        <v>764</v>
      </c>
      <c r="CK2862">
        <v>64</v>
      </c>
      <c r="CM2862">
        <v>63</v>
      </c>
      <c r="CO2862">
        <v>60</v>
      </c>
      <c r="CQ2862">
        <v>58</v>
      </c>
      <c r="CS2862">
        <v>57</v>
      </c>
      <c r="CU2862">
        <v>56</v>
      </c>
    </row>
    <row r="2863" spans="1:99" x14ac:dyDescent="0.55000000000000004">
      <c r="A2863" s="4" t="str">
        <f t="shared" ca="1" si="643"/>
        <v>Societe Generale</v>
      </c>
      <c r="B2863" s="4" t="str">
        <f t="shared" si="644"/>
        <v>Stephen Gallagher</v>
      </c>
      <c r="C2863" s="4" t="s">
        <v>246</v>
      </c>
      <c r="D2863" s="4" t="s">
        <v>249</v>
      </c>
      <c r="E2863" s="4" t="str">
        <f>IF(COUNTIF($E$2:E2862,"Begin: " &amp; C2863 &amp; "-" &amp; D2863 &amp; "-" &amp; H2863)=0,"Begin: " &amp; C2863 &amp; "-" &amp; D2863 &amp; "-" &amp; H2863,IF((C2863 &amp; "-" &amp; D2863 &amp; "-" &amp; H2863)&lt;&gt;(C2864 &amp; "-" &amp; D2864 &amp; "-" &amp; H2864),"End: " &amp; C2863 &amp; "-" &amp; D2863 &amp; "-" &amp; H2863,""))</f>
        <v/>
      </c>
      <c r="F2863" s="4" t="str">
        <f t="shared" si="645"/>
        <v>Wall Street Journal-Crude Oil-04-2019</v>
      </c>
      <c r="G2863" s="7">
        <v>43565</v>
      </c>
      <c r="H2863" s="7" t="str">
        <f t="shared" si="646"/>
        <v>04-2019</v>
      </c>
      <c r="I2863" s="7" t="str">
        <f t="shared" ca="1" si="647"/>
        <v>Wall Street Journal: Societe Generale-Crude Oil-04-2019</v>
      </c>
      <c r="J2863" s="4" t="str">
        <f t="shared" ca="1" si="648"/>
        <v>Crude Oil-Societe Generale:04-2019</v>
      </c>
      <c r="K2863" t="s">
        <v>657</v>
      </c>
    </row>
    <row r="2864" spans="1:99" x14ac:dyDescent="0.55000000000000004">
      <c r="A2864" s="4" t="str">
        <f t="shared" ca="1" si="643"/>
        <v>Barclays</v>
      </c>
      <c r="B2864" s="4" t="str">
        <f t="shared" si="644"/>
        <v>Michael Gapen *</v>
      </c>
      <c r="C2864" s="4" t="s">
        <v>246</v>
      </c>
      <c r="D2864" s="4" t="s">
        <v>249</v>
      </c>
      <c r="E2864" s="4" t="str">
        <f>IF(COUNTIF($E$2:E2863,"Begin: " &amp; C2864 &amp; "-" &amp; D2864 &amp; "-" &amp; H2864)=0,"Begin: " &amp; C2864 &amp; "-" &amp; D2864 &amp; "-" &amp; H2864,IF((C2864 &amp; "-" &amp; D2864 &amp; "-" &amp; H2864)&lt;&gt;(C2865 &amp; "-" &amp; D2865 &amp; "-" &amp; H2865),"End: " &amp; C2864 &amp; "-" &amp; D2864 &amp; "-" &amp; H2864,""))</f>
        <v/>
      </c>
      <c r="F2864" s="4" t="str">
        <f t="shared" si="645"/>
        <v>Wall Street Journal-Crude Oil-04-2019</v>
      </c>
      <c r="G2864" s="7">
        <v>43565</v>
      </c>
      <c r="H2864" s="7" t="str">
        <f t="shared" si="646"/>
        <v>04-2019</v>
      </c>
      <c r="I2864" s="7" t="str">
        <f t="shared" ca="1" si="647"/>
        <v>Wall Street Journal: Barclays-Crude Oil-04-2019</v>
      </c>
      <c r="J2864" s="4" t="str">
        <f t="shared" ca="1" si="648"/>
        <v>Crude Oil-Barclays:04-2019</v>
      </c>
      <c r="K2864" t="s">
        <v>751</v>
      </c>
    </row>
    <row r="2865" spans="1:99" x14ac:dyDescent="0.55000000000000004">
      <c r="A2865" s="4" t="str">
        <f t="shared" ca="1" si="643"/>
        <v>NatWest Markets</v>
      </c>
      <c r="B2865" s="4" t="str">
        <f t="shared" si="644"/>
        <v>Michelle Girard *</v>
      </c>
      <c r="C2865" s="4" t="s">
        <v>246</v>
      </c>
      <c r="D2865" s="4" t="s">
        <v>249</v>
      </c>
      <c r="E2865" s="4" t="str">
        <f>IF(COUNTIF($E$2:E2864,"Begin: " &amp; C2865 &amp; "-" &amp; D2865 &amp; "-" &amp; H2865)=0,"Begin: " &amp; C2865 &amp; "-" &amp; D2865 &amp; "-" &amp; H2865,IF((C2865 &amp; "-" &amp; D2865 &amp; "-" &amp; H2865)&lt;&gt;(C2866 &amp; "-" &amp; D2866 &amp; "-" &amp; H2866),"End: " &amp; C2865 &amp; "-" &amp; D2865 &amp; "-" &amp; H2865,""))</f>
        <v/>
      </c>
      <c r="F2865" s="4" t="str">
        <f t="shared" si="645"/>
        <v>Wall Street Journal-Crude Oil-04-2019</v>
      </c>
      <c r="G2865" s="7">
        <v>43565</v>
      </c>
      <c r="H2865" s="7" t="str">
        <f t="shared" si="646"/>
        <v>04-2019</v>
      </c>
      <c r="I2865" s="7" t="str">
        <f t="shared" ca="1" si="647"/>
        <v>Wall Street Journal: NatWest Markets-Crude Oil-04-2019</v>
      </c>
      <c r="J2865" s="4" t="str">
        <f t="shared" ca="1" si="648"/>
        <v>Crude Oil-NatWest Markets:04-2019</v>
      </c>
      <c r="K2865" t="s">
        <v>806</v>
      </c>
    </row>
    <row r="2866" spans="1:99" x14ac:dyDescent="0.55000000000000004">
      <c r="A2866" s="4" t="str">
        <f t="shared" ca="1" si="643"/>
        <v>BMO Capital</v>
      </c>
      <c r="B2866" s="4" t="str">
        <f t="shared" si="644"/>
        <v>Michael Gregory</v>
      </c>
      <c r="C2866" s="4" t="s">
        <v>246</v>
      </c>
      <c r="D2866" s="4" t="s">
        <v>249</v>
      </c>
      <c r="E2866" s="4" t="str">
        <f>IF(COUNTIF($E$2:E2865,"Begin: " &amp; C2866 &amp; "-" &amp; D2866 &amp; "-" &amp; H2866)=0,"Begin: " &amp; C2866 &amp; "-" &amp; D2866 &amp; "-" &amp; H2866,IF((C2866 &amp; "-" &amp; D2866 &amp; "-" &amp; H2866)&lt;&gt;(C2867 &amp; "-" &amp; D2867 &amp; "-" &amp; H2867),"End: " &amp; C2866 &amp; "-" &amp; D2866 &amp; "-" &amp; H2866,""))</f>
        <v/>
      </c>
      <c r="F2866" s="4" t="str">
        <f t="shared" si="645"/>
        <v>Wall Street Journal-Crude Oil-04-2019</v>
      </c>
      <c r="G2866" s="7">
        <v>43565</v>
      </c>
      <c r="H2866" s="7" t="str">
        <f t="shared" si="646"/>
        <v>04-2019</v>
      </c>
      <c r="I2866" s="7" t="str">
        <f t="shared" ca="1" si="647"/>
        <v>Wall Street Journal: BMO Capital-Crude Oil-04-2019</v>
      </c>
      <c r="J2866" s="4" t="str">
        <f t="shared" ca="1" si="648"/>
        <v>Crude Oil-BMO Capital:04-2019</v>
      </c>
      <c r="K2866" t="s">
        <v>798</v>
      </c>
    </row>
    <row r="2867" spans="1:99" x14ac:dyDescent="0.55000000000000004">
      <c r="A2867" s="4" t="str">
        <f t="shared" ca="1" si="643"/>
        <v>TD Securities</v>
      </c>
      <c r="B2867" s="4" t="str">
        <f t="shared" si="644"/>
        <v>Michael Hanson</v>
      </c>
      <c r="C2867" s="4" t="s">
        <v>246</v>
      </c>
      <c r="D2867" s="4" t="s">
        <v>249</v>
      </c>
      <c r="E2867" s="4" t="str">
        <f>IF(COUNTIF($E$2:E2866,"Begin: " &amp; C2867 &amp; "-" &amp; D2867 &amp; "-" &amp; H2867)=0,"Begin: " &amp; C2867 &amp; "-" &amp; D2867 &amp; "-" &amp; H2867,IF((C2867 &amp; "-" &amp; D2867 &amp; "-" &amp; H2867)&lt;&gt;(C2868 &amp; "-" &amp; D2868 &amp; "-" &amp; H2868),"End: " &amp; C2867 &amp; "-" &amp; D2867 &amp; "-" &amp; H2867,""))</f>
        <v/>
      </c>
      <c r="F2867" s="4" t="str">
        <f t="shared" si="645"/>
        <v>Wall Street Journal-Crude Oil-04-2019</v>
      </c>
      <c r="G2867" s="7">
        <v>43565</v>
      </c>
      <c r="H2867" s="7" t="str">
        <f t="shared" si="646"/>
        <v>04-2019</v>
      </c>
      <c r="I2867" s="7" t="str">
        <f t="shared" ca="1" si="647"/>
        <v>Wall Street Journal: TD Securities-Crude Oil-04-2019</v>
      </c>
      <c r="J2867" s="4" t="str">
        <f t="shared" ca="1" si="648"/>
        <v>Crude Oil-TD Securities:04-2019</v>
      </c>
      <c r="K2867" t="s">
        <v>799</v>
      </c>
      <c r="CK2867">
        <v>60</v>
      </c>
      <c r="CM2867">
        <v>58</v>
      </c>
      <c r="CO2867">
        <v>60</v>
      </c>
      <c r="CQ2867">
        <v>60</v>
      </c>
    </row>
    <row r="2868" spans="1:99" x14ac:dyDescent="0.55000000000000004">
      <c r="A2868" s="4" t="str">
        <f t="shared" ca="1" si="643"/>
        <v>Goldman Sachs</v>
      </c>
      <c r="B2868" s="4" t="str">
        <f t="shared" si="644"/>
        <v>Jan Hatzius</v>
      </c>
      <c r="C2868" s="4" t="s">
        <v>246</v>
      </c>
      <c r="D2868" s="4" t="s">
        <v>249</v>
      </c>
      <c r="E2868" s="4" t="str">
        <f>IF(COUNTIF($E$2:E2867,"Begin: " &amp; C2868 &amp; "-" &amp; D2868 &amp; "-" &amp; H2868)=0,"Begin: " &amp; C2868 &amp; "-" &amp; D2868 &amp; "-" &amp; H2868,IF((C2868 &amp; "-" &amp; D2868 &amp; "-" &amp; H2868)&lt;&gt;(C2869 &amp; "-" &amp; D2869 &amp; "-" &amp; H2869),"End: " &amp; C2868 &amp; "-" &amp; D2868 &amp; "-" &amp; H2868,""))</f>
        <v/>
      </c>
      <c r="F2868" s="4" t="str">
        <f t="shared" si="645"/>
        <v>Wall Street Journal-Crude Oil-04-2019</v>
      </c>
      <c r="G2868" s="7">
        <v>43565</v>
      </c>
      <c r="H2868" s="7" t="str">
        <f t="shared" si="646"/>
        <v>04-2019</v>
      </c>
      <c r="I2868" s="7" t="str">
        <f t="shared" ca="1" si="647"/>
        <v>Wall Street Journal: Goldman Sachs-Crude Oil-04-2019</v>
      </c>
      <c r="J2868" s="4" t="str">
        <f t="shared" ca="1" si="648"/>
        <v>Crude Oil-Goldman Sachs:04-2019</v>
      </c>
      <c r="K2868" t="s">
        <v>213</v>
      </c>
    </row>
    <row r="2869" spans="1:99" x14ac:dyDescent="0.55000000000000004">
      <c r="A2869" s="4" t="str">
        <f t="shared" ca="1" si="643"/>
        <v>Scotiabank</v>
      </c>
      <c r="B2869" s="4" t="str">
        <f t="shared" si="644"/>
        <v>Derek Holt *</v>
      </c>
      <c r="C2869" s="4" t="s">
        <v>246</v>
      </c>
      <c r="D2869" s="4" t="s">
        <v>249</v>
      </c>
      <c r="E2869" s="4" t="str">
        <f>IF(COUNTIF($E$2:E2868,"Begin: " &amp; C2869 &amp; "-" &amp; D2869 &amp; "-" &amp; H2869)=0,"Begin: " &amp; C2869 &amp; "-" &amp; D2869 &amp; "-" &amp; H2869,IF((C2869 &amp; "-" &amp; D2869 &amp; "-" &amp; H2869)&lt;&gt;(C2870 &amp; "-" &amp; D2870 &amp; "-" &amp; H2870),"End: " &amp; C2869 &amp; "-" &amp; D2869 &amp; "-" &amp; H2869,""))</f>
        <v/>
      </c>
      <c r="F2869" s="4" t="str">
        <f t="shared" si="645"/>
        <v>Wall Street Journal-Crude Oil-04-2019</v>
      </c>
      <c r="G2869" s="7">
        <v>43565</v>
      </c>
      <c r="H2869" s="7" t="str">
        <f t="shared" si="646"/>
        <v>04-2019</v>
      </c>
      <c r="I2869" s="7" t="str">
        <f t="shared" ca="1" si="647"/>
        <v>Wall Street Journal: Scotiabank-Crude Oil-04-2019</v>
      </c>
      <c r="J2869" s="4" t="str">
        <f t="shared" ca="1" si="648"/>
        <v>Crude Oil-Scotiabank:04-2019</v>
      </c>
      <c r="K2869" t="s">
        <v>676</v>
      </c>
    </row>
    <row r="2870" spans="1:99" x14ac:dyDescent="0.55000000000000004">
      <c r="A2870" s="4" t="str">
        <f t="shared" ca="1" si="643"/>
        <v>KPMG</v>
      </c>
      <c r="B2870" s="4" t="str">
        <f t="shared" si="644"/>
        <v>Constance Hunter</v>
      </c>
      <c r="C2870" s="4" t="s">
        <v>246</v>
      </c>
      <c r="D2870" s="4" t="s">
        <v>249</v>
      </c>
      <c r="E2870" s="4" t="str">
        <f>IF(COUNTIF($E$2:E2869,"Begin: " &amp; C2870 &amp; "-" &amp; D2870 &amp; "-" &amp; H2870)=0,"Begin: " &amp; C2870 &amp; "-" &amp; D2870 &amp; "-" &amp; H2870,IF((C2870 &amp; "-" &amp; D2870 &amp; "-" &amp; H2870)&lt;&gt;(C2871 &amp; "-" &amp; D2871 &amp; "-" &amp; H2871),"End: " &amp; C2870 &amp; "-" &amp; D2870 &amp; "-" &amp; H2870,""))</f>
        <v/>
      </c>
      <c r="F2870" s="4" t="str">
        <f t="shared" si="645"/>
        <v>Wall Street Journal-Crude Oil-04-2019</v>
      </c>
      <c r="G2870" s="7">
        <v>43565</v>
      </c>
      <c r="H2870" s="7" t="str">
        <f t="shared" si="646"/>
        <v>04-2019</v>
      </c>
      <c r="I2870" s="7" t="str">
        <f t="shared" ca="1" si="647"/>
        <v>Wall Street Journal: KPMG-Crude Oil-04-2019</v>
      </c>
      <c r="J2870" s="4" t="str">
        <f t="shared" ca="1" si="648"/>
        <v>Crude Oil-KPMG:04-2019</v>
      </c>
      <c r="K2870" t="s">
        <v>686</v>
      </c>
      <c r="CK2870">
        <v>65</v>
      </c>
      <c r="CM2870">
        <v>66.599999999999994</v>
      </c>
      <c r="CO2870">
        <v>61.5</v>
      </c>
      <c r="CQ2870">
        <v>57.28</v>
      </c>
      <c r="CS2870">
        <v>62.8</v>
      </c>
    </row>
    <row r="2871" spans="1:99" x14ac:dyDescent="0.55000000000000004">
      <c r="A2871" s="4" t="str">
        <f t="shared" ca="1" si="643"/>
        <v>BBVA</v>
      </c>
      <c r="B2871" s="4" t="str">
        <f t="shared" si="644"/>
        <v xml:space="preserve">Nathaniel Karp
</v>
      </c>
      <c r="C2871" s="4" t="s">
        <v>246</v>
      </c>
      <c r="D2871" s="4" t="s">
        <v>249</v>
      </c>
      <c r="E2871" s="4" t="str">
        <f>IF(COUNTIF($E$2:E2870,"Begin: " &amp; C2871 &amp; "-" &amp; D2871 &amp; "-" &amp; H2871)=0,"Begin: " &amp; C2871 &amp; "-" &amp; D2871 &amp; "-" &amp; H2871,IF((C2871 &amp; "-" &amp; D2871 &amp; "-" &amp; H2871)&lt;&gt;(C2872 &amp; "-" &amp; D2872 &amp; "-" &amp; H2872),"End: " &amp; C2871 &amp; "-" &amp; D2871 &amp; "-" &amp; H2871,""))</f>
        <v/>
      </c>
      <c r="F2871" s="4" t="str">
        <f t="shared" si="645"/>
        <v>Wall Street Journal-Crude Oil-04-2019</v>
      </c>
      <c r="G2871" s="7">
        <v>43565</v>
      </c>
      <c r="H2871" s="7" t="str">
        <f t="shared" si="646"/>
        <v>04-2019</v>
      </c>
      <c r="I2871" s="7" t="str">
        <f t="shared" ca="1" si="647"/>
        <v>Wall Street Journal: BBVA-Crude Oil-04-2019</v>
      </c>
      <c r="J2871" s="4" t="str">
        <f t="shared" ca="1" si="648"/>
        <v>Crude Oil-BBVA:04-2019</v>
      </c>
      <c r="K2871" t="s">
        <v>434</v>
      </c>
      <c r="CK2871">
        <v>58.9</v>
      </c>
      <c r="CM2871">
        <v>57.3</v>
      </c>
      <c r="CO2871">
        <v>52.5</v>
      </c>
      <c r="CQ2871">
        <v>52.3</v>
      </c>
      <c r="CS2871">
        <v>58.4</v>
      </c>
      <c r="CU2871">
        <v>57.9</v>
      </c>
    </row>
    <row r="2872" spans="1:99" x14ac:dyDescent="0.55000000000000004">
      <c r="A2872" s="4" t="str">
        <f t="shared" ca="1" si="643"/>
        <v>National Retail Federation</v>
      </c>
      <c r="B2872" s="4" t="str">
        <f t="shared" si="644"/>
        <v>Jack Kleinhenz</v>
      </c>
      <c r="C2872" s="4" t="s">
        <v>246</v>
      </c>
      <c r="D2872" s="4" t="s">
        <v>249</v>
      </c>
      <c r="E2872" s="4" t="str">
        <f>IF(COUNTIF($E$2:E2871,"Begin: " &amp; C2872 &amp; "-" &amp; D2872 &amp; "-" &amp; H2872)=0,"Begin: " &amp; C2872 &amp; "-" &amp; D2872 &amp; "-" &amp; H2872,IF((C2872 &amp; "-" &amp; D2872 &amp; "-" &amp; H2872)&lt;&gt;(C2873 &amp; "-" &amp; D2873 &amp; "-" &amp; H2873),"End: " &amp; C2872 &amp; "-" &amp; D2872 &amp; "-" &amp; H2872,""))</f>
        <v/>
      </c>
      <c r="F2872" s="4" t="str">
        <f t="shared" si="645"/>
        <v>Wall Street Journal-Crude Oil-04-2019</v>
      </c>
      <c r="G2872" s="7">
        <v>43565</v>
      </c>
      <c r="H2872" s="7" t="str">
        <f t="shared" si="646"/>
        <v>04-2019</v>
      </c>
      <c r="I2872" s="7" t="str">
        <f t="shared" ca="1" si="647"/>
        <v>Wall Street Journal: National Retail Federation-Crude Oil-04-2019</v>
      </c>
      <c r="J2872" s="4" t="str">
        <f t="shared" ca="1" si="648"/>
        <v>Crude Oil-National Retail Federation:04-2019</v>
      </c>
      <c r="K2872" t="s">
        <v>216</v>
      </c>
      <c r="CK2872">
        <v>57.5</v>
      </c>
      <c r="CM2872">
        <v>58</v>
      </c>
      <c r="CO2872">
        <v>58</v>
      </c>
      <c r="CQ2872">
        <v>58</v>
      </c>
    </row>
    <row r="2873" spans="1:99" x14ac:dyDescent="0.55000000000000004">
      <c r="A2873" s="4" t="str">
        <f t="shared" ca="1" si="643"/>
        <v>Natixis CIB Americas</v>
      </c>
      <c r="B2873" s="4" t="str">
        <f t="shared" si="644"/>
        <v>Joseph LaVorgna</v>
      </c>
      <c r="C2873" s="4" t="s">
        <v>246</v>
      </c>
      <c r="D2873" s="4" t="s">
        <v>249</v>
      </c>
      <c r="E2873" s="4" t="str">
        <f>IF(COUNTIF($E$2:E2872,"Begin: " &amp; C2873 &amp; "-" &amp; D2873 &amp; "-" &amp; H2873)=0,"Begin: " &amp; C2873 &amp; "-" &amp; D2873 &amp; "-" &amp; H2873,IF((C2873 &amp; "-" &amp; D2873 &amp; "-" &amp; H2873)&lt;&gt;(C2874 &amp; "-" &amp; D2874 &amp; "-" &amp; H2874),"End: " &amp; C2873 &amp; "-" &amp; D2873 &amp; "-" &amp; H2873,""))</f>
        <v/>
      </c>
      <c r="F2873" s="4" t="str">
        <f t="shared" si="645"/>
        <v>Wall Street Journal-Crude Oil-04-2019</v>
      </c>
      <c r="G2873" s="7">
        <v>43565</v>
      </c>
      <c r="H2873" s="7" t="str">
        <f t="shared" si="646"/>
        <v>04-2019</v>
      </c>
      <c r="I2873" s="7" t="str">
        <f t="shared" ca="1" si="647"/>
        <v>Wall Street Journal: Natixis CIB Americas-Crude Oil-04-2019</v>
      </c>
      <c r="J2873" s="4" t="str">
        <f t="shared" ca="1" si="648"/>
        <v>Crude Oil-Natixis CIB Americas:04-2019</v>
      </c>
      <c r="K2873" t="s">
        <v>774</v>
      </c>
    </row>
    <row r="2874" spans="1:99" x14ac:dyDescent="0.55000000000000004">
      <c r="A2874" s="4" t="str">
        <f t="shared" ca="1" si="643"/>
        <v>UCLA Anderson Forecast</v>
      </c>
      <c r="B2874" s="4" t="str">
        <f t="shared" si="644"/>
        <v>Edward Leamer/David Shulman</v>
      </c>
      <c r="C2874" s="4" t="s">
        <v>246</v>
      </c>
      <c r="D2874" s="4" t="s">
        <v>249</v>
      </c>
      <c r="E2874" s="4" t="str">
        <f>IF(COUNTIF($E$2:E2873,"Begin: " &amp; C2874 &amp; "-" &amp; D2874 &amp; "-" &amp; H2874)=0,"Begin: " &amp; C2874 &amp; "-" &amp; D2874 &amp; "-" &amp; H2874,IF((C2874 &amp; "-" &amp; D2874 &amp; "-" &amp; H2874)&lt;&gt;(C2875 &amp; "-" &amp; D2875 &amp; "-" &amp; H2875),"End: " &amp; C2874 &amp; "-" &amp; D2874 &amp; "-" &amp; H2874,""))</f>
        <v/>
      </c>
      <c r="F2874" s="4" t="str">
        <f t="shared" si="645"/>
        <v>Wall Street Journal-Crude Oil-04-2019</v>
      </c>
      <c r="G2874" s="7">
        <v>43565</v>
      </c>
      <c r="H2874" s="7" t="str">
        <f t="shared" si="646"/>
        <v>04-2019</v>
      </c>
      <c r="I2874" s="7" t="str">
        <f t="shared" ca="1" si="647"/>
        <v>Wall Street Journal: UCLA Anderson Forecast-Crude Oil-04-2019</v>
      </c>
      <c r="J2874" s="4" t="str">
        <f t="shared" ca="1" si="648"/>
        <v>Crude Oil-UCLA Anderson Forecast:04-2019</v>
      </c>
      <c r="K2874" t="s">
        <v>218</v>
      </c>
    </row>
    <row r="2875" spans="1:99" x14ac:dyDescent="0.55000000000000004">
      <c r="A2875" s="4" t="str">
        <f t="shared" ca="1" si="643"/>
        <v>NEMA Business Information Services</v>
      </c>
      <c r="B2875" s="4" t="str">
        <f t="shared" si="644"/>
        <v>Don Leavens/Steven Wilcox</v>
      </c>
      <c r="C2875" s="4" t="s">
        <v>246</v>
      </c>
      <c r="D2875" s="4" t="s">
        <v>249</v>
      </c>
      <c r="E2875" s="4" t="str">
        <f>IF(COUNTIF($E$2:E2874,"Begin: " &amp; C2875 &amp; "-" &amp; D2875 &amp; "-" &amp; H2875)=0,"Begin: " &amp; C2875 &amp; "-" &amp; D2875 &amp; "-" &amp; H2875,IF((C2875 &amp; "-" &amp; D2875 &amp; "-" &amp; H2875)&lt;&gt;(C2876 &amp; "-" &amp; D2876 &amp; "-" &amp; H2876),"End: " &amp; C2875 &amp; "-" &amp; D2875 &amp; "-" &amp; H2875,""))</f>
        <v/>
      </c>
      <c r="F2875" s="4" t="str">
        <f t="shared" si="645"/>
        <v>Wall Street Journal-Crude Oil-04-2019</v>
      </c>
      <c r="G2875" s="7">
        <v>43565</v>
      </c>
      <c r="H2875" s="7" t="str">
        <f t="shared" si="646"/>
        <v>04-2019</v>
      </c>
      <c r="I2875" s="7" t="str">
        <f t="shared" ca="1" si="647"/>
        <v>Wall Street Journal: NEMA Business Information Services-Crude Oil-04-2019</v>
      </c>
      <c r="J2875" s="4" t="str">
        <f t="shared" ca="1" si="648"/>
        <v>Crude Oil-NEMA Business Information Services:04-2019</v>
      </c>
      <c r="K2875" t="s">
        <v>765</v>
      </c>
      <c r="CK2875">
        <v>60.98</v>
      </c>
      <c r="CM2875">
        <v>63.23</v>
      </c>
      <c r="CO2875">
        <v>61.69</v>
      </c>
      <c r="CQ2875">
        <v>57.43</v>
      </c>
      <c r="CS2875">
        <v>62.75</v>
      </c>
      <c r="CU2875">
        <v>64.03</v>
      </c>
    </row>
    <row r="2876" spans="1:99" x14ac:dyDescent="0.55000000000000004">
      <c r="A2876" s="4" t="str">
        <f t="shared" ca="1" si="643"/>
        <v>HSBC</v>
      </c>
      <c r="B2876" s="4" t="str">
        <f t="shared" si="644"/>
        <v>Kevin Logan *</v>
      </c>
      <c r="C2876" s="4" t="s">
        <v>246</v>
      </c>
      <c r="D2876" s="4" t="s">
        <v>249</v>
      </c>
      <c r="E2876" s="4" t="str">
        <f>IF(COUNTIF($E$2:E2875,"Begin: " &amp; C2876 &amp; "-" &amp; D2876 &amp; "-" &amp; H2876)=0,"Begin: " &amp; C2876 &amp; "-" &amp; D2876 &amp; "-" &amp; H2876,IF((C2876 &amp; "-" &amp; D2876 &amp; "-" &amp; H2876)&lt;&gt;(C2877 &amp; "-" &amp; D2877 &amp; "-" &amp; H2877),"End: " &amp; C2876 &amp; "-" &amp; D2876 &amp; "-" &amp; H2876,""))</f>
        <v/>
      </c>
      <c r="F2876" s="4" t="str">
        <f t="shared" si="645"/>
        <v>Wall Street Journal-Crude Oil-04-2019</v>
      </c>
      <c r="G2876" s="7">
        <v>43565</v>
      </c>
      <c r="H2876" s="7" t="str">
        <f t="shared" si="646"/>
        <v>04-2019</v>
      </c>
      <c r="I2876" s="7" t="str">
        <f t="shared" ca="1" si="647"/>
        <v>Wall Street Journal: HSBC-Crude Oil-04-2019</v>
      </c>
      <c r="J2876" s="4" t="str">
        <f t="shared" ca="1" si="648"/>
        <v>Crude Oil-HSBC:04-2019</v>
      </c>
      <c r="K2876" t="s">
        <v>677</v>
      </c>
    </row>
    <row r="2877" spans="1:99" x14ac:dyDescent="0.55000000000000004">
      <c r="A2877" s="4" t="str">
        <f t="shared" ca="1" si="643"/>
        <v>Moody's Investors Service</v>
      </c>
      <c r="B2877" s="4" t="str">
        <f t="shared" si="644"/>
        <v>John Lonski</v>
      </c>
      <c r="C2877" s="4" t="s">
        <v>246</v>
      </c>
      <c r="D2877" s="4" t="s">
        <v>249</v>
      </c>
      <c r="E2877" s="4" t="str">
        <f>IF(COUNTIF($E$2:E2876,"Begin: " &amp; C2877 &amp; "-" &amp; D2877 &amp; "-" &amp; H2877)=0,"Begin: " &amp; C2877 &amp; "-" &amp; D2877 &amp; "-" &amp; H2877,IF((C2877 &amp; "-" &amp; D2877 &amp; "-" &amp; H2877)&lt;&gt;(C2878 &amp; "-" &amp; D2878 &amp; "-" &amp; H2878),"End: " &amp; C2877 &amp; "-" &amp; D2877 &amp; "-" &amp; H2877,""))</f>
        <v/>
      </c>
      <c r="F2877" s="4" t="str">
        <f t="shared" si="645"/>
        <v>Wall Street Journal-Crude Oil-04-2019</v>
      </c>
      <c r="G2877" s="7">
        <v>43565</v>
      </c>
      <c r="H2877" s="7" t="str">
        <f t="shared" si="646"/>
        <v>04-2019</v>
      </c>
      <c r="I2877" s="7" t="str">
        <f t="shared" ca="1" si="647"/>
        <v>Wall Street Journal: Moody's Investors Service-Crude Oil-04-2019</v>
      </c>
      <c r="J2877" s="4" t="str">
        <f t="shared" ca="1" si="648"/>
        <v>Crude Oil-Moody's Investors Service:04-2019</v>
      </c>
      <c r="K2877" t="s">
        <v>220</v>
      </c>
      <c r="CK2877">
        <v>60</v>
      </c>
      <c r="CM2877">
        <v>60</v>
      </c>
      <c r="CO2877">
        <v>60</v>
      </c>
      <c r="CQ2877">
        <v>58</v>
      </c>
      <c r="CS2877">
        <v>55</v>
      </c>
      <c r="CU2877">
        <v>58</v>
      </c>
    </row>
    <row r="2878" spans="1:99" x14ac:dyDescent="0.55000000000000004">
      <c r="A2878" s="4" t="str">
        <f t="shared" ca="1" si="643"/>
        <v>National Auto Dealer Association</v>
      </c>
      <c r="B2878" s="4" t="str">
        <f t="shared" si="644"/>
        <v>Patrick Manzi</v>
      </c>
      <c r="C2878" s="4" t="s">
        <v>246</v>
      </c>
      <c r="D2878" s="4" t="s">
        <v>249</v>
      </c>
      <c r="E2878" s="4" t="str">
        <f>IF(COUNTIF($E$2:E2877,"Begin: " &amp; C2878 &amp; "-" &amp; D2878 &amp; "-" &amp; H2878)=0,"Begin: " &amp; C2878 &amp; "-" &amp; D2878 &amp; "-" &amp; H2878,IF((C2878 &amp; "-" &amp; D2878 &amp; "-" &amp; H2878)&lt;&gt;(C2879 &amp; "-" &amp; D2879 &amp; "-" &amp; H2879),"End: " &amp; C2878 &amp; "-" &amp; D2878 &amp; "-" &amp; H2878,""))</f>
        <v/>
      </c>
      <c r="F2878" s="4" t="str">
        <f t="shared" si="645"/>
        <v>Wall Street Journal-Crude Oil-04-2019</v>
      </c>
      <c r="G2878" s="7">
        <v>43565</v>
      </c>
      <c r="H2878" s="7" t="str">
        <f t="shared" si="646"/>
        <v>04-2019</v>
      </c>
      <c r="I2878" s="7" t="str">
        <f t="shared" ca="1" si="647"/>
        <v>Wall Street Journal: National Auto Dealer Association-Crude Oil-04-2019</v>
      </c>
      <c r="J2878" s="4" t="str">
        <f t="shared" ca="1" si="648"/>
        <v>Crude Oil-National Auto Dealer Association:04-2019</v>
      </c>
      <c r="K2878" t="s">
        <v>800</v>
      </c>
    </row>
    <row r="2879" spans="1:99" x14ac:dyDescent="0.55000000000000004">
      <c r="A2879" s="4" t="str">
        <f t="shared" ca="1" si="643"/>
        <v>MetLife Investment Management</v>
      </c>
      <c r="B2879" s="4" t="str">
        <f t="shared" si="644"/>
        <v>Drew T. Matus</v>
      </c>
      <c r="C2879" s="4" t="s">
        <v>246</v>
      </c>
      <c r="D2879" s="4" t="s">
        <v>249</v>
      </c>
      <c r="E2879" s="4" t="str">
        <f>IF(COUNTIF($E$2:E2878,"Begin: " &amp; C2879 &amp; "-" &amp; D2879 &amp; "-" &amp; H2879)=0,"Begin: " &amp; C2879 &amp; "-" &amp; D2879 &amp; "-" &amp; H2879,IF((C2879 &amp; "-" &amp; D2879 &amp; "-" &amp; H2879)&lt;&gt;(C2880 &amp; "-" &amp; D2880 &amp; "-" &amp; H2880),"End: " &amp; C2879 &amp; "-" &amp; D2879 &amp; "-" &amp; H2879,""))</f>
        <v/>
      </c>
      <c r="F2879" s="4" t="str">
        <f t="shared" si="645"/>
        <v>Wall Street Journal-Crude Oil-04-2019</v>
      </c>
      <c r="G2879" s="7">
        <v>43565</v>
      </c>
      <c r="H2879" s="7" t="str">
        <f t="shared" si="646"/>
        <v>04-2019</v>
      </c>
      <c r="I2879" s="7" t="str">
        <f t="shared" ca="1" si="647"/>
        <v>Wall Street Journal: MetLife Investment Management-Crude Oil-04-2019</v>
      </c>
      <c r="J2879" s="4" t="str">
        <f t="shared" ca="1" si="648"/>
        <v>Crude Oil-MetLife Investment Management:04-2019</v>
      </c>
      <c r="K2879" t="s">
        <v>801</v>
      </c>
    </row>
    <row r="2880" spans="1:99" x14ac:dyDescent="0.55000000000000004">
      <c r="A2880" s="4" t="str">
        <f t="shared" ca="1" si="643"/>
        <v>Jeffries &amp; Company</v>
      </c>
      <c r="B2880" s="4" t="str">
        <f t="shared" si="644"/>
        <v>Ward McCarthy *</v>
      </c>
      <c r="C2880" s="4" t="s">
        <v>246</v>
      </c>
      <c r="D2880" s="4" t="s">
        <v>249</v>
      </c>
      <c r="E2880" s="4" t="str">
        <f>IF(COUNTIF($E$2:E2879,"Begin: " &amp; C2880 &amp; "-" &amp; D2880 &amp; "-" &amp; H2880)=0,"Begin: " &amp; C2880 &amp; "-" &amp; D2880 &amp; "-" &amp; H2880,IF((C2880 &amp; "-" &amp; D2880 &amp; "-" &amp; H2880)&lt;&gt;(C2881 &amp; "-" &amp; D2881 &amp; "-" &amp; H2881),"End: " &amp; C2880 &amp; "-" &amp; D2880 &amp; "-" &amp; H2880,""))</f>
        <v/>
      </c>
      <c r="F2880" s="4" t="str">
        <f t="shared" si="645"/>
        <v>Wall Street Journal-Crude Oil-04-2019</v>
      </c>
      <c r="G2880" s="7">
        <v>43565</v>
      </c>
      <c r="H2880" s="7" t="str">
        <f t="shared" si="646"/>
        <v>04-2019</v>
      </c>
      <c r="I2880" s="7" t="str">
        <f t="shared" ca="1" si="647"/>
        <v>Wall Street Journal: Jeffries &amp; Company-Crude Oil-04-2019</v>
      </c>
      <c r="J2880" s="4" t="str">
        <f t="shared" ca="1" si="648"/>
        <v>Crude Oil-Jeffries &amp; Company:04-2019</v>
      </c>
      <c r="K2880" t="s">
        <v>436</v>
      </c>
    </row>
    <row r="2881" spans="1:99" x14ac:dyDescent="0.55000000000000004">
      <c r="A2881" s="4" t="str">
        <f t="shared" ca="1" si="643"/>
        <v>ACT Research</v>
      </c>
      <c r="B2881" s="4" t="str">
        <f t="shared" si="644"/>
        <v>Jim Meil</v>
      </c>
      <c r="C2881" s="4" t="s">
        <v>246</v>
      </c>
      <c r="D2881" s="4" t="s">
        <v>249</v>
      </c>
      <c r="E2881" s="4" t="str">
        <f>IF(COUNTIF($E$2:E2880,"Begin: " &amp; C2881 &amp; "-" &amp; D2881 &amp; "-" &amp; H2881)=0,"Begin: " &amp; C2881 &amp; "-" &amp; D2881 &amp; "-" &amp; H2881,IF((C2881 &amp; "-" &amp; D2881 &amp; "-" &amp; H2881)&lt;&gt;(C2882 &amp; "-" &amp; D2882 &amp; "-" &amp; H2882),"End: " &amp; C2881 &amp; "-" &amp; D2881 &amp; "-" &amp; H2881,""))</f>
        <v/>
      </c>
      <c r="F2881" s="4" t="str">
        <f t="shared" si="645"/>
        <v>Wall Street Journal-Crude Oil-04-2019</v>
      </c>
      <c r="G2881" s="7">
        <v>43565</v>
      </c>
      <c r="H2881" s="7" t="str">
        <f t="shared" si="646"/>
        <v>04-2019</v>
      </c>
      <c r="I2881" s="7" t="str">
        <f t="shared" ca="1" si="647"/>
        <v>Wall Street Journal: ACT Research-Crude Oil-04-2019</v>
      </c>
      <c r="J2881" s="4" t="str">
        <f t="shared" ca="1" si="648"/>
        <v>Crude Oil-ACT Research:04-2019</v>
      </c>
      <c r="K2881" t="s">
        <v>437</v>
      </c>
      <c r="CK2881">
        <v>60</v>
      </c>
      <c r="CM2881">
        <v>60</v>
      </c>
      <c r="CO2881">
        <v>55</v>
      </c>
      <c r="CQ2881">
        <v>55</v>
      </c>
    </row>
    <row r="2882" spans="1:99" x14ac:dyDescent="0.55000000000000004">
      <c r="A2882" s="4" t="str">
        <f t="shared" ca="1" si="643"/>
        <v>Standard Chartered</v>
      </c>
      <c r="B2882" s="4" t="str">
        <f t="shared" si="644"/>
        <v>Sonia Meskin *</v>
      </c>
      <c r="C2882" s="4" t="s">
        <v>246</v>
      </c>
      <c r="D2882" s="4" t="s">
        <v>249</v>
      </c>
      <c r="E2882" s="4" t="str">
        <f>IF(COUNTIF($E$2:E2881,"Begin: " &amp; C2882 &amp; "-" &amp; D2882 &amp; "-" &amp; H2882)=0,"Begin: " &amp; C2882 &amp; "-" &amp; D2882 &amp; "-" &amp; H2882,IF((C2882 &amp; "-" &amp; D2882 &amp; "-" &amp; H2882)&lt;&gt;(C2883 &amp; "-" &amp; D2883 &amp; "-" &amp; H2883),"End: " &amp; C2882 &amp; "-" &amp; D2882 &amp; "-" &amp; H2882,""))</f>
        <v/>
      </c>
      <c r="F2882" s="4" t="str">
        <f t="shared" si="645"/>
        <v>Wall Street Journal-Crude Oil-04-2019</v>
      </c>
      <c r="G2882" s="7">
        <v>43565</v>
      </c>
      <c r="H2882" s="7" t="str">
        <f t="shared" si="646"/>
        <v>04-2019</v>
      </c>
      <c r="I2882" s="7" t="str">
        <f t="shared" ca="1" si="647"/>
        <v>Wall Street Journal: Standard Chartered-Crude Oil-04-2019</v>
      </c>
      <c r="J2882" s="4" t="str">
        <f t="shared" ca="1" si="648"/>
        <v>Crude Oil-Standard Chartered:04-2019</v>
      </c>
      <c r="K2882" t="s">
        <v>808</v>
      </c>
    </row>
    <row r="2883" spans="1:99" x14ac:dyDescent="0.55000000000000004">
      <c r="A2883" s="4" t="str">
        <f t="shared" ca="1" si="643"/>
        <v>BofA</v>
      </c>
      <c r="B2883" s="4" t="str">
        <f t="shared" si="644"/>
        <v>Michelle Meyer</v>
      </c>
      <c r="C2883" s="4" t="s">
        <v>246</v>
      </c>
      <c r="D2883" s="4" t="s">
        <v>249</v>
      </c>
      <c r="E2883" s="4" t="str">
        <f>IF(COUNTIF($E$2:E2882,"Begin: " &amp; C2883 &amp; "-" &amp; D2883 &amp; "-" &amp; H2883)=0,"Begin: " &amp; C2883 &amp; "-" &amp; D2883 &amp; "-" &amp; H2883,IF((C2883 &amp; "-" &amp; D2883 &amp; "-" &amp; H2883)&lt;&gt;(C2884 &amp; "-" &amp; D2884 &amp; "-" &amp; H2884),"End: " &amp; C2883 &amp; "-" &amp; D2883 &amp; "-" &amp; H2883,""))</f>
        <v/>
      </c>
      <c r="F2883" s="4" t="str">
        <f t="shared" si="645"/>
        <v>Wall Street Journal-Crude Oil-04-2019</v>
      </c>
      <c r="G2883" s="7">
        <v>43565</v>
      </c>
      <c r="H2883" s="7" t="str">
        <f t="shared" si="646"/>
        <v>04-2019</v>
      </c>
      <c r="I2883" s="7" t="str">
        <f t="shared" ca="1" si="647"/>
        <v>Wall Street Journal: BofA-Crude Oil-04-2019</v>
      </c>
      <c r="J2883" s="4" t="str">
        <f t="shared" ca="1" si="648"/>
        <v>Crude Oil-BofA:04-2019</v>
      </c>
      <c r="K2883" t="s">
        <v>803</v>
      </c>
    </row>
    <row r="2884" spans="1:99" x14ac:dyDescent="0.55000000000000004">
      <c r="A2884" s="4" t="str">
        <f t="shared" ca="1" si="643"/>
        <v>Daiwa Capital</v>
      </c>
      <c r="B2884" s="4" t="str">
        <f t="shared" si="644"/>
        <v>Michael Moran</v>
      </c>
      <c r="C2884" s="4" t="s">
        <v>246</v>
      </c>
      <c r="D2884" s="4" t="s">
        <v>249</v>
      </c>
      <c r="E2884" s="4" t="str">
        <f>IF(COUNTIF($E$2:E2883,"Begin: " &amp; C2884 &amp; "-" &amp; D2884 &amp; "-" &amp; H2884)=0,"Begin: " &amp; C2884 &amp; "-" &amp; D2884 &amp; "-" &amp; H2884,IF((C2884 &amp; "-" &amp; D2884 &amp; "-" &amp; H2884)&lt;&gt;(C2885 &amp; "-" &amp; D2885 &amp; "-" &amp; H2885),"End: " &amp; C2884 &amp; "-" &amp; D2884 &amp; "-" &amp; H2884,""))</f>
        <v/>
      </c>
      <c r="F2884" s="4" t="str">
        <f t="shared" si="645"/>
        <v>Wall Street Journal-Crude Oil-04-2019</v>
      </c>
      <c r="G2884" s="7">
        <v>43565</v>
      </c>
      <c r="H2884" s="7" t="str">
        <f t="shared" si="646"/>
        <v>04-2019</v>
      </c>
      <c r="I2884" s="7" t="str">
        <f t="shared" ca="1" si="647"/>
        <v>Wall Street Journal: Daiwa Capital-Crude Oil-04-2019</v>
      </c>
      <c r="J2884" s="4" t="str">
        <f t="shared" ca="1" si="648"/>
        <v>Crude Oil-Daiwa Capital:04-2019</v>
      </c>
      <c r="K2884" t="s">
        <v>438</v>
      </c>
      <c r="CK2884">
        <v>65</v>
      </c>
      <c r="CM2884">
        <v>63</v>
      </c>
      <c r="CO2884">
        <v>60</v>
      </c>
      <c r="CQ2884">
        <v>60</v>
      </c>
      <c r="CS2884">
        <v>60</v>
      </c>
      <c r="CU2884">
        <v>60</v>
      </c>
    </row>
    <row r="2885" spans="1:99" x14ac:dyDescent="0.55000000000000004">
      <c r="A2885" s="4" t="str">
        <f t="shared" ca="1" si="643"/>
        <v>National Association of Manufacturers</v>
      </c>
      <c r="B2885" s="4" t="str">
        <f t="shared" si="644"/>
        <v>Chad Moutray</v>
      </c>
      <c r="C2885" s="4" t="s">
        <v>246</v>
      </c>
      <c r="D2885" s="4" t="s">
        <v>249</v>
      </c>
      <c r="E2885" s="4" t="str">
        <f>IF(COUNTIF($E$2:E2884,"Begin: " &amp; C2885 &amp; "-" &amp; D2885 &amp; "-" &amp; H2885)=0,"Begin: " &amp; C2885 &amp; "-" &amp; D2885 &amp; "-" &amp; H2885,IF((C2885 &amp; "-" &amp; D2885 &amp; "-" &amp; H2885)&lt;&gt;(C2886 &amp; "-" &amp; D2886 &amp; "-" &amp; H2886),"End: " &amp; C2885 &amp; "-" &amp; D2885 &amp; "-" &amp; H2885,""))</f>
        <v/>
      </c>
      <c r="F2885" s="4" t="str">
        <f t="shared" si="645"/>
        <v>Wall Street Journal-Crude Oil-04-2019</v>
      </c>
      <c r="G2885" s="7">
        <v>43565</v>
      </c>
      <c r="H2885" s="7" t="str">
        <f t="shared" si="646"/>
        <v>04-2019</v>
      </c>
      <c r="I2885" s="7" t="str">
        <f t="shared" ca="1" si="647"/>
        <v>Wall Street Journal: National Association of Manufacturers-Crude Oil-04-2019</v>
      </c>
      <c r="J2885" s="4" t="str">
        <f t="shared" ca="1" si="648"/>
        <v>Crude Oil-National Association of Manufacturers:04-2019</v>
      </c>
      <c r="K2885" t="s">
        <v>439</v>
      </c>
      <c r="CK2885">
        <v>57.2</v>
      </c>
      <c r="CM2885">
        <v>64.09</v>
      </c>
      <c r="CO2885">
        <v>65.52</v>
      </c>
      <c r="CQ2885">
        <v>63.51</v>
      </c>
      <c r="CS2885">
        <v>63.92</v>
      </c>
      <c r="CU2885">
        <v>64.61</v>
      </c>
    </row>
    <row r="2886" spans="1:99" x14ac:dyDescent="0.55000000000000004">
      <c r="A2886" s="4" t="str">
        <f t="shared" ca="1" si="643"/>
        <v>Naroff Economics</v>
      </c>
      <c r="B2886" s="4" t="str">
        <f t="shared" si="644"/>
        <v>Joel Naroff</v>
      </c>
      <c r="C2886" s="4" t="s">
        <v>246</v>
      </c>
      <c r="D2886" s="4" t="s">
        <v>249</v>
      </c>
      <c r="E2886" s="4" t="str">
        <f>IF(COUNTIF($E$2:E2885,"Begin: " &amp; C2886 &amp; "-" &amp; D2886 &amp; "-" &amp; H2886)=0,"Begin: " &amp; C2886 &amp; "-" &amp; D2886 &amp; "-" &amp; H2886,IF((C2886 &amp; "-" &amp; D2886 &amp; "-" &amp; H2886)&lt;&gt;(C2887 &amp; "-" &amp; D2887 &amp; "-" &amp; H2887),"End: " &amp; C2886 &amp; "-" &amp; D2886 &amp; "-" &amp; H2886,""))</f>
        <v/>
      </c>
      <c r="F2886" s="4" t="str">
        <f t="shared" si="645"/>
        <v>Wall Street Journal-Crude Oil-04-2019</v>
      </c>
      <c r="G2886" s="7">
        <v>43565</v>
      </c>
      <c r="H2886" s="7" t="str">
        <f t="shared" si="646"/>
        <v>04-2019</v>
      </c>
      <c r="I2886" s="7" t="str">
        <f t="shared" ca="1" si="647"/>
        <v>Wall Street Journal: Naroff Economics-Crude Oil-04-2019</v>
      </c>
      <c r="J2886" s="4" t="str">
        <f t="shared" ca="1" si="648"/>
        <v>Crude Oil-Naroff Economics:04-2019</v>
      </c>
      <c r="K2886" t="s">
        <v>440</v>
      </c>
      <c r="CK2886">
        <v>63.7</v>
      </c>
      <c r="CM2886">
        <v>65.25</v>
      </c>
      <c r="CO2886">
        <v>61</v>
      </c>
      <c r="CQ2886">
        <v>58.6</v>
      </c>
      <c r="CS2886">
        <v>57</v>
      </c>
      <c r="CU2886">
        <v>59</v>
      </c>
    </row>
    <row r="2887" spans="1:99" x14ac:dyDescent="0.55000000000000004">
      <c r="A2887" s="4" t="str">
        <f t="shared" ca="1" si="643"/>
        <v>MacroEcon Global Advisors</v>
      </c>
      <c r="B2887" s="4" t="str">
        <f t="shared" si="644"/>
        <v>Mark Nielson</v>
      </c>
      <c r="C2887" s="4" t="s">
        <v>246</v>
      </c>
      <c r="D2887" s="4" t="s">
        <v>249</v>
      </c>
      <c r="E2887" s="4" t="str">
        <f>IF(COUNTIF($E$2:E2886,"Begin: " &amp; C2887 &amp; "-" &amp; D2887 &amp; "-" &amp; H2887)=0,"Begin: " &amp; C2887 &amp; "-" &amp; D2887 &amp; "-" &amp; H2887,IF((C2887 &amp; "-" &amp; D2887 &amp; "-" &amp; H2887)&lt;&gt;(C2888 &amp; "-" &amp; D2888 &amp; "-" &amp; H2888),"End: " &amp; C2887 &amp; "-" &amp; D2887 &amp; "-" &amp; H2887,""))</f>
        <v/>
      </c>
      <c r="F2887" s="4" t="str">
        <f t="shared" si="645"/>
        <v>Wall Street Journal-Crude Oil-04-2019</v>
      </c>
      <c r="G2887" s="7">
        <v>43565</v>
      </c>
      <c r="H2887" s="7" t="str">
        <f t="shared" si="646"/>
        <v>04-2019</v>
      </c>
      <c r="I2887" s="7" t="str">
        <f t="shared" ca="1" si="647"/>
        <v>Wall Street Journal: MacroEcon Global Advisors-Crude Oil-04-2019</v>
      </c>
      <c r="J2887" s="4" t="str">
        <f t="shared" ca="1" si="648"/>
        <v>Crude Oil-MacroEcon Global Advisors:04-2019</v>
      </c>
      <c r="K2887" t="s">
        <v>225</v>
      </c>
      <c r="CK2887">
        <v>62</v>
      </c>
      <c r="CM2887">
        <v>61</v>
      </c>
      <c r="CO2887">
        <v>58</v>
      </c>
      <c r="CQ2887">
        <v>57</v>
      </c>
      <c r="CS2887">
        <v>55</v>
      </c>
      <c r="CU2887">
        <v>54</v>
      </c>
    </row>
    <row r="2888" spans="1:99" x14ac:dyDescent="0.55000000000000004">
      <c r="A2888" s="4" t="str">
        <f t="shared" ca="1" si="643"/>
        <v>Corelogic</v>
      </c>
      <c r="B2888" s="4" t="str">
        <f t="shared" si="644"/>
        <v>Frank Nothaft</v>
      </c>
      <c r="C2888" s="4" t="s">
        <v>246</v>
      </c>
      <c r="D2888" s="4" t="s">
        <v>249</v>
      </c>
      <c r="E2888" s="4" t="str">
        <f>IF(COUNTIF($E$2:E2887,"Begin: " &amp; C2888 &amp; "-" &amp; D2888 &amp; "-" &amp; H2888)=0,"Begin: " &amp; C2888 &amp; "-" &amp; D2888 &amp; "-" &amp; H2888,IF((C2888 &amp; "-" &amp; D2888 &amp; "-" &amp; H2888)&lt;&gt;(C2889 &amp; "-" &amp; D2889 &amp; "-" &amp; H2889),"End: " &amp; C2888 &amp; "-" &amp; D2888 &amp; "-" &amp; H2888,""))</f>
        <v/>
      </c>
      <c r="F2888" s="4" t="str">
        <f t="shared" si="645"/>
        <v>Wall Street Journal-Crude Oil-04-2019</v>
      </c>
      <c r="G2888" s="7">
        <v>43565</v>
      </c>
      <c r="H2888" s="7" t="str">
        <f t="shared" si="646"/>
        <v>04-2019</v>
      </c>
      <c r="I2888" s="7" t="str">
        <f t="shared" ca="1" si="647"/>
        <v>Wall Street Journal: Corelogic-Crude Oil-04-2019</v>
      </c>
      <c r="J2888" s="4" t="str">
        <f t="shared" ca="1" si="648"/>
        <v>Crude Oil-Corelogic:04-2019</v>
      </c>
      <c r="K2888" t="s">
        <v>752</v>
      </c>
      <c r="CK2888">
        <v>65</v>
      </c>
      <c r="CM2888">
        <v>67</v>
      </c>
      <c r="CO2888">
        <v>67</v>
      </c>
      <c r="CQ2888">
        <v>65</v>
      </c>
      <c r="CS2888">
        <v>67</v>
      </c>
      <c r="CU2888">
        <v>70</v>
      </c>
    </row>
    <row r="2889" spans="1:99" x14ac:dyDescent="0.55000000000000004">
      <c r="A2889" s="4" t="str">
        <f t="shared" ca="1" si="643"/>
        <v>High Frequency Economics</v>
      </c>
      <c r="B2889" s="4" t="str">
        <f t="shared" si="644"/>
        <v>Jim O'Sullivan</v>
      </c>
      <c r="C2889" s="4" t="s">
        <v>246</v>
      </c>
      <c r="D2889" s="4" t="s">
        <v>249</v>
      </c>
      <c r="E2889" s="4" t="str">
        <f>IF(COUNTIF($E$2:E2888,"Begin: " &amp; C2889 &amp; "-" &amp; D2889 &amp; "-" &amp; H2889)=0,"Begin: " &amp; C2889 &amp; "-" &amp; D2889 &amp; "-" &amp; H2889,IF((C2889 &amp; "-" &amp; D2889 &amp; "-" &amp; H2889)&lt;&gt;(C2890 &amp; "-" &amp; D2890 &amp; "-" &amp; H2890),"End: " &amp; C2889 &amp; "-" &amp; D2889 &amp; "-" &amp; H2889,""))</f>
        <v/>
      </c>
      <c r="F2889" s="4" t="str">
        <f t="shared" si="645"/>
        <v>Wall Street Journal-Crude Oil-04-2019</v>
      </c>
      <c r="G2889" s="7">
        <v>43565</v>
      </c>
      <c r="H2889" s="7" t="str">
        <f t="shared" si="646"/>
        <v>04-2019</v>
      </c>
      <c r="I2889" s="7" t="str">
        <f t="shared" ca="1" si="647"/>
        <v>Wall Street Journal: High Frequency Economics-Crude Oil-04-2019</v>
      </c>
      <c r="J2889" s="4" t="str">
        <f t="shared" ca="1" si="648"/>
        <v>Crude Oil-High Frequency Economics:04-2019</v>
      </c>
      <c r="K2889" t="s">
        <v>227</v>
      </c>
      <c r="CK2889">
        <v>64</v>
      </c>
      <c r="CM2889">
        <v>65</v>
      </c>
      <c r="CO2889">
        <v>66</v>
      </c>
      <c r="CQ2889">
        <v>66</v>
      </c>
    </row>
    <row r="2890" spans="1:99" x14ac:dyDescent="0.55000000000000004">
      <c r="A2890" s="4" t="str">
        <f t="shared" ca="1" si="643"/>
        <v>Stifel, Nicoulas and Company, Incorporated (formerly Sterne Agee)</v>
      </c>
      <c r="B2890" s="4" t="str">
        <f t="shared" si="644"/>
        <v>Lindsey Piegza</v>
      </c>
      <c r="C2890" s="4" t="s">
        <v>246</v>
      </c>
      <c r="D2890" s="4" t="s">
        <v>249</v>
      </c>
      <c r="E2890" s="4" t="str">
        <f>IF(COUNTIF($E$2:E2889,"Begin: " &amp; C2890 &amp; "-" &amp; D2890 &amp; "-" &amp; H2890)=0,"Begin: " &amp; C2890 &amp; "-" &amp; D2890 &amp; "-" &amp; H2890,IF((C2890 &amp; "-" &amp; D2890 &amp; "-" &amp; H2890)&lt;&gt;(C2891 &amp; "-" &amp; D2891 &amp; "-" &amp; H2891),"End: " &amp; C2890 &amp; "-" &amp; D2890 &amp; "-" &amp; H2890,""))</f>
        <v/>
      </c>
      <c r="F2890" s="4" t="str">
        <f t="shared" si="645"/>
        <v>Wall Street Journal-Crude Oil-04-2019</v>
      </c>
      <c r="G2890" s="7">
        <v>43565</v>
      </c>
      <c r="H2890" s="7" t="str">
        <f t="shared" si="646"/>
        <v>04-2019</v>
      </c>
      <c r="I2890" s="7" t="str">
        <f t="shared" ca="1" si="647"/>
        <v>Wall Street Journal: Stifel, Nicoulas and Company, Incorporated (formerly Sterne Agee)-Crude Oil-04-2019</v>
      </c>
      <c r="J2890" s="4" t="str">
        <f t="shared" ca="1" si="648"/>
        <v>Crude Oil-Stifel, Nicoulas and Company, Incorporated (formerly Sterne Agee):04-2019</v>
      </c>
      <c r="K2890" t="s">
        <v>675</v>
      </c>
    </row>
    <row r="2891" spans="1:99" x14ac:dyDescent="0.55000000000000004">
      <c r="A2891" s="4" t="str">
        <f t="shared" ca="1" si="643"/>
        <v>Macroeconomic Advisers</v>
      </c>
      <c r="B2891" s="4" t="str">
        <f t="shared" si="644"/>
        <v>Dr. Joel Prakken/ Chris Varvares</v>
      </c>
      <c r="C2891" s="4" t="s">
        <v>246</v>
      </c>
      <c r="D2891" s="4" t="s">
        <v>249</v>
      </c>
      <c r="E2891" s="4" t="str">
        <f>IF(COUNTIF($E$2:E2890,"Begin: " &amp; C2891 &amp; "-" &amp; D2891 &amp; "-" &amp; H2891)=0,"Begin: " &amp; C2891 &amp; "-" &amp; D2891 &amp; "-" &amp; H2891,IF((C2891 &amp; "-" &amp; D2891 &amp; "-" &amp; H2891)&lt;&gt;(C2892 &amp; "-" &amp; D2892 &amp; "-" &amp; H2892),"End: " &amp; C2891 &amp; "-" &amp; D2891 &amp; "-" &amp; H2891,""))</f>
        <v/>
      </c>
      <c r="F2891" s="4" t="str">
        <f t="shared" si="645"/>
        <v>Wall Street Journal-Crude Oil-04-2019</v>
      </c>
      <c r="G2891" s="7">
        <v>43565</v>
      </c>
      <c r="H2891" s="7" t="str">
        <f t="shared" si="646"/>
        <v>04-2019</v>
      </c>
      <c r="I2891" s="7" t="str">
        <f t="shared" ca="1" si="647"/>
        <v>Wall Street Journal: Macroeconomic Advisers-Crude Oil-04-2019</v>
      </c>
      <c r="J2891" s="4" t="str">
        <f t="shared" ca="1" si="648"/>
        <v>Crude Oil-Macroeconomic Advisers:04-2019</v>
      </c>
      <c r="K2891" t="s">
        <v>228</v>
      </c>
    </row>
    <row r="2892" spans="1:99" x14ac:dyDescent="0.55000000000000004">
      <c r="A2892" s="4" t="str">
        <f t="shared" ca="1" si="643"/>
        <v>Ameriprise Financial</v>
      </c>
      <c r="B2892" s="4" t="str">
        <f t="shared" si="644"/>
        <v>Russell Price</v>
      </c>
      <c r="C2892" s="4" t="s">
        <v>246</v>
      </c>
      <c r="D2892" s="4" t="s">
        <v>249</v>
      </c>
      <c r="E2892" s="4" t="str">
        <f>IF(COUNTIF($E$2:E2891,"Begin: " &amp; C2892 &amp; "-" &amp; D2892 &amp; "-" &amp; H2892)=0,"Begin: " &amp; C2892 &amp; "-" &amp; D2892 &amp; "-" &amp; H2892,IF((C2892 &amp; "-" &amp; D2892 &amp; "-" &amp; H2892)&lt;&gt;(C2893 &amp; "-" &amp; D2893 &amp; "-" &amp; H2893),"End: " &amp; C2892 &amp; "-" &amp; D2892 &amp; "-" &amp; H2892,""))</f>
        <v/>
      </c>
      <c r="F2892" s="4" t="str">
        <f t="shared" si="645"/>
        <v>Wall Street Journal-Crude Oil-04-2019</v>
      </c>
      <c r="G2892" s="7">
        <v>43565</v>
      </c>
      <c r="H2892" s="7" t="str">
        <f t="shared" si="646"/>
        <v>04-2019</v>
      </c>
      <c r="I2892" s="7" t="str">
        <f t="shared" ca="1" si="647"/>
        <v>Wall Street Journal: Ameriprise Financial-Crude Oil-04-2019</v>
      </c>
      <c r="J2892" s="4" t="str">
        <f t="shared" ca="1" si="648"/>
        <v>Crude Oil-Ameriprise Financial:04-2019</v>
      </c>
      <c r="K2892" t="s">
        <v>441</v>
      </c>
      <c r="CK2892">
        <v>62</v>
      </c>
      <c r="CM2892">
        <v>65</v>
      </c>
      <c r="CO2892">
        <v>60</v>
      </c>
      <c r="CQ2892">
        <v>60</v>
      </c>
      <c r="CS2892">
        <v>60</v>
      </c>
      <c r="CU2892">
        <v>65</v>
      </c>
    </row>
    <row r="2893" spans="1:99" x14ac:dyDescent="0.55000000000000004">
      <c r="A2893" s="4" t="str">
        <f t="shared" ca="1" si="643"/>
        <v>Eaton Corp.</v>
      </c>
      <c r="B2893" s="4" t="str">
        <f t="shared" si="644"/>
        <v>Arun Raha *</v>
      </c>
      <c r="C2893" s="4" t="s">
        <v>246</v>
      </c>
      <c r="D2893" s="4" t="s">
        <v>249</v>
      </c>
      <c r="E2893" s="4" t="str">
        <f>IF(COUNTIF($E$2:E2892,"Begin: " &amp; C2893 &amp; "-" &amp; D2893 &amp; "-" &amp; H2893)=0,"Begin: " &amp; C2893 &amp; "-" &amp; D2893 &amp; "-" &amp; H2893,IF((C2893 &amp; "-" &amp; D2893 &amp; "-" &amp; H2893)&lt;&gt;(C2894 &amp; "-" &amp; D2894 &amp; "-" &amp; H2894),"End: " &amp; C2893 &amp; "-" &amp; D2893 &amp; "-" &amp; H2893,""))</f>
        <v/>
      </c>
      <c r="F2893" s="4" t="str">
        <f t="shared" si="645"/>
        <v>Wall Street Journal-Crude Oil-04-2019</v>
      </c>
      <c r="G2893" s="7">
        <v>43565</v>
      </c>
      <c r="H2893" s="7" t="str">
        <f t="shared" si="646"/>
        <v>04-2019</v>
      </c>
      <c r="I2893" s="7" t="str">
        <f t="shared" ca="1" si="647"/>
        <v>Wall Street Journal: Eaton Corp.-Crude Oil-04-2019</v>
      </c>
      <c r="J2893" s="4" t="str">
        <f t="shared" ca="1" si="648"/>
        <v>Crude Oil-Eaton Corp.:04-2019</v>
      </c>
      <c r="K2893" t="s">
        <v>678</v>
      </c>
    </row>
    <row r="2894" spans="1:99" x14ac:dyDescent="0.55000000000000004">
      <c r="A2894" s="4" t="str">
        <f t="shared" ca="1" si="643"/>
        <v>Point Loma Nazarene University</v>
      </c>
      <c r="B2894" s="4" t="str">
        <f t="shared" si="644"/>
        <v>Lynn Reaser</v>
      </c>
      <c r="C2894" s="4" t="s">
        <v>246</v>
      </c>
      <c r="D2894" s="4" t="s">
        <v>249</v>
      </c>
      <c r="E2894" s="4" t="str">
        <f>IF(COUNTIF($E$2:E2893,"Begin: " &amp; C2894 &amp; "-" &amp; D2894 &amp; "-" &amp; H2894)=0,"Begin: " &amp; C2894 &amp; "-" &amp; D2894 &amp; "-" &amp; H2894,IF((C2894 &amp; "-" &amp; D2894 &amp; "-" &amp; H2894)&lt;&gt;(C2895 &amp; "-" &amp; D2895 &amp; "-" &amp; H2895),"End: " &amp; C2894 &amp; "-" &amp; D2894 &amp; "-" &amp; H2894,""))</f>
        <v/>
      </c>
      <c r="F2894" s="4" t="str">
        <f t="shared" si="645"/>
        <v>Wall Street Journal-Crude Oil-04-2019</v>
      </c>
      <c r="G2894" s="7">
        <v>43565</v>
      </c>
      <c r="H2894" s="7" t="str">
        <f t="shared" si="646"/>
        <v>04-2019</v>
      </c>
      <c r="I2894" s="7" t="str">
        <f t="shared" ca="1" si="647"/>
        <v>Wall Street Journal: Point Loma Nazarene University-Crude Oil-04-2019</v>
      </c>
      <c r="J2894" s="4" t="str">
        <f t="shared" ca="1" si="648"/>
        <v>Crude Oil-Point Loma Nazarene University:04-2019</v>
      </c>
      <c r="K2894" t="s">
        <v>658</v>
      </c>
      <c r="CK2894">
        <v>65</v>
      </c>
      <c r="CM2894">
        <v>64</v>
      </c>
      <c r="CO2894">
        <v>63</v>
      </c>
      <c r="CQ2894">
        <v>61</v>
      </c>
      <c r="CS2894">
        <v>60</v>
      </c>
      <c r="CU2894">
        <v>59</v>
      </c>
    </row>
    <row r="2895" spans="1:99" x14ac:dyDescent="0.55000000000000004">
      <c r="A2895" s="4" t="str">
        <f t="shared" ca="1" si="643"/>
        <v>Deutsche Bank</v>
      </c>
      <c r="B2895" s="4" t="str">
        <f t="shared" si="644"/>
        <v>Brett Ryan/Matthew Luzzetti</v>
      </c>
      <c r="C2895" s="4" t="s">
        <v>246</v>
      </c>
      <c r="D2895" s="4" t="s">
        <v>249</v>
      </c>
      <c r="E2895" s="4" t="str">
        <f>IF(COUNTIF($E$2:E2894,"Begin: " &amp; C2895 &amp; "-" &amp; D2895 &amp; "-" &amp; H2895)=0,"Begin: " &amp; C2895 &amp; "-" &amp; D2895 &amp; "-" &amp; H2895,IF((C2895 &amp; "-" &amp; D2895 &amp; "-" &amp; H2895)&lt;&gt;(C2896 &amp; "-" &amp; D2896 &amp; "-" &amp; H2896),"End: " &amp; C2895 &amp; "-" &amp; D2895 &amp; "-" &amp; H2895,""))</f>
        <v/>
      </c>
      <c r="F2895" s="4" t="str">
        <f t="shared" si="645"/>
        <v>Wall Street Journal-Crude Oil-04-2019</v>
      </c>
      <c r="G2895" s="7">
        <v>43565</v>
      </c>
      <c r="H2895" s="7" t="str">
        <f t="shared" si="646"/>
        <v>04-2019</v>
      </c>
      <c r="I2895" s="7" t="str">
        <f t="shared" ca="1" si="647"/>
        <v>Wall Street Journal: Deutsche Bank-Crude Oil-04-2019</v>
      </c>
      <c r="J2895" s="4" t="str">
        <f t="shared" ca="1" si="648"/>
        <v>Crude Oil-Deutsche Bank:04-2019</v>
      </c>
      <c r="K2895" t="s">
        <v>804</v>
      </c>
    </row>
    <row r="2896" spans="1:99" x14ac:dyDescent="0.55000000000000004">
      <c r="A2896" s="4" t="str">
        <f t="shared" ca="1" si="643"/>
        <v>Prestige Economics LLC</v>
      </c>
      <c r="B2896" s="4" t="str">
        <f t="shared" si="644"/>
        <v>Jason Schenker *</v>
      </c>
      <c r="C2896" s="4" t="s">
        <v>246</v>
      </c>
      <c r="D2896" s="4" t="s">
        <v>249</v>
      </c>
      <c r="E2896" s="4" t="str">
        <f>IF(COUNTIF($E$2:E2895,"Begin: " &amp; C2896 &amp; "-" &amp; D2896 &amp; "-" &amp; H2896)=0,"Begin: " &amp; C2896 &amp; "-" &amp; D2896 &amp; "-" &amp; H2896,IF((C2896 &amp; "-" &amp; D2896 &amp; "-" &amp; H2896)&lt;&gt;(C2897 &amp; "-" &amp; D2897 &amp; "-" &amp; H2897),"End: " &amp; C2896 &amp; "-" &amp; D2896 &amp; "-" &amp; H2896,""))</f>
        <v/>
      </c>
      <c r="F2896" s="4" t="str">
        <f t="shared" si="645"/>
        <v>Wall Street Journal-Crude Oil-04-2019</v>
      </c>
      <c r="G2896" s="7">
        <v>43565</v>
      </c>
      <c r="H2896" s="7" t="str">
        <f t="shared" si="646"/>
        <v>04-2019</v>
      </c>
      <c r="I2896" s="7" t="str">
        <f t="shared" ca="1" si="647"/>
        <v>Wall Street Journal: Prestige Economics LLC-Crude Oil-04-2019</v>
      </c>
      <c r="J2896" s="4" t="str">
        <f t="shared" ca="1" si="648"/>
        <v>Crude Oil-Prestige Economics LLC:04-2019</v>
      </c>
      <c r="K2896" t="s">
        <v>767</v>
      </c>
    </row>
    <row r="2897" spans="1:99" x14ac:dyDescent="0.55000000000000004">
      <c r="A2897" s="4" t="str">
        <f t="shared" ca="1" si="643"/>
        <v>Pantheon Macroeconomics</v>
      </c>
      <c r="B2897" s="4" t="str">
        <f t="shared" si="644"/>
        <v>Ian Shepherdson</v>
      </c>
      <c r="C2897" s="4" t="s">
        <v>246</v>
      </c>
      <c r="D2897" s="4" t="s">
        <v>249</v>
      </c>
      <c r="E2897" s="4" t="str">
        <f>IF(COUNTIF($E$2:E2896,"Begin: " &amp; C2897 &amp; "-" &amp; D2897 &amp; "-" &amp; H2897)=0,"Begin: " &amp; C2897 &amp; "-" &amp; D2897 &amp; "-" &amp; H2897,IF((C2897 &amp; "-" &amp; D2897 &amp; "-" &amp; H2897)&lt;&gt;(C2898 &amp; "-" &amp; D2898 &amp; "-" &amp; H2898),"End: " &amp; C2897 &amp; "-" &amp; D2897 &amp; "-" &amp; H2897,""))</f>
        <v/>
      </c>
      <c r="F2897" s="4" t="str">
        <f t="shared" si="645"/>
        <v>Wall Street Journal-Crude Oil-04-2019</v>
      </c>
      <c r="G2897" s="7">
        <v>43565</v>
      </c>
      <c r="H2897" s="7" t="str">
        <f t="shared" si="646"/>
        <v>04-2019</v>
      </c>
      <c r="I2897" s="7" t="str">
        <f t="shared" ca="1" si="647"/>
        <v>Wall Street Journal: Pantheon Macroeconomics-Crude Oil-04-2019</v>
      </c>
      <c r="J2897" s="4" t="str">
        <f t="shared" ca="1" si="648"/>
        <v>Crude Oil-Pantheon Macroeconomics:04-2019</v>
      </c>
      <c r="K2897" t="s">
        <v>231</v>
      </c>
    </row>
    <row r="2898" spans="1:99" x14ac:dyDescent="0.55000000000000004">
      <c r="A2898" s="4" t="str">
        <f t="shared" ca="1" si="643"/>
        <v>Decision Economics, Inc.</v>
      </c>
      <c r="B2898" s="4" t="str">
        <f t="shared" si="644"/>
        <v>Allen Sinai</v>
      </c>
      <c r="C2898" s="4" t="s">
        <v>246</v>
      </c>
      <c r="D2898" s="4" t="s">
        <v>249</v>
      </c>
      <c r="E2898" s="4" t="str">
        <f>IF(COUNTIF($E$2:E2897,"Begin: " &amp; C2898 &amp; "-" &amp; D2898 &amp; "-" &amp; H2898)=0,"Begin: " &amp; C2898 &amp; "-" &amp; D2898 &amp; "-" &amp; H2898,IF((C2898 &amp; "-" &amp; D2898 &amp; "-" &amp; H2898)&lt;&gt;(C2899 &amp; "-" &amp; D2899 &amp; "-" &amp; H2899),"End: " &amp; C2898 &amp; "-" &amp; D2898 &amp; "-" &amp; H2898,""))</f>
        <v/>
      </c>
      <c r="F2898" s="4" t="str">
        <f t="shared" si="645"/>
        <v>Wall Street Journal-Crude Oil-04-2019</v>
      </c>
      <c r="G2898" s="7">
        <v>43565</v>
      </c>
      <c r="H2898" s="7" t="str">
        <f t="shared" si="646"/>
        <v>04-2019</v>
      </c>
      <c r="I2898" s="7" t="str">
        <f t="shared" ca="1" si="647"/>
        <v>Wall Street Journal: Decision Economics, Inc.-Crude Oil-04-2019</v>
      </c>
      <c r="J2898" s="4" t="str">
        <f t="shared" ca="1" si="648"/>
        <v>Crude Oil-Decision Economics, Inc.:04-2019</v>
      </c>
      <c r="K2898" t="s">
        <v>233</v>
      </c>
      <c r="CK2898">
        <v>65.5</v>
      </c>
      <c r="CM2898">
        <v>68.25</v>
      </c>
      <c r="CO2898">
        <v>71.37</v>
      </c>
      <c r="CQ2898">
        <v>71.75</v>
      </c>
      <c r="CS2898">
        <v>72.75</v>
      </c>
      <c r="CU2898">
        <v>75</v>
      </c>
    </row>
    <row r="2899" spans="1:99" x14ac:dyDescent="0.55000000000000004">
      <c r="A2899" s="4" t="str">
        <f t="shared" ca="1" si="643"/>
        <v>Parsec Financial</v>
      </c>
      <c r="B2899" s="4" t="str">
        <f t="shared" si="644"/>
        <v>James F. Smith</v>
      </c>
      <c r="C2899" s="4" t="s">
        <v>246</v>
      </c>
      <c r="D2899" s="4" t="s">
        <v>249</v>
      </c>
      <c r="E2899" s="4" t="str">
        <f>IF(COUNTIF($E$2:E2898,"Begin: " &amp; C2899 &amp; "-" &amp; D2899 &amp; "-" &amp; H2899)=0,"Begin: " &amp; C2899 &amp; "-" &amp; D2899 &amp; "-" &amp; H2899,IF((C2899 &amp; "-" &amp; D2899 &amp; "-" &amp; H2899)&lt;&gt;(C2900 &amp; "-" &amp; D2900 &amp; "-" &amp; H2900),"End: " &amp; C2899 &amp; "-" &amp; D2899 &amp; "-" &amp; H2899,""))</f>
        <v/>
      </c>
      <c r="F2899" s="4" t="str">
        <f t="shared" si="645"/>
        <v>Wall Street Journal-Crude Oil-04-2019</v>
      </c>
      <c r="G2899" s="7">
        <v>43565</v>
      </c>
      <c r="H2899" s="7" t="str">
        <f t="shared" si="646"/>
        <v>04-2019</v>
      </c>
      <c r="I2899" s="7" t="str">
        <f t="shared" ca="1" si="647"/>
        <v>Wall Street Journal: Parsec Financial-Crude Oil-04-2019</v>
      </c>
      <c r="J2899" s="4" t="str">
        <f t="shared" ca="1" si="648"/>
        <v>Crude Oil-Parsec Financial:04-2019</v>
      </c>
      <c r="K2899" t="s">
        <v>234</v>
      </c>
      <c r="CK2899">
        <v>58.75</v>
      </c>
      <c r="CM2899">
        <v>51.27</v>
      </c>
      <c r="CO2899">
        <v>48.32</v>
      </c>
      <c r="CQ2899">
        <v>45.38</v>
      </c>
      <c r="CS2899">
        <v>43.78</v>
      </c>
      <c r="CU2899">
        <v>44.36</v>
      </c>
    </row>
    <row r="2900" spans="1:99" x14ac:dyDescent="0.55000000000000004">
      <c r="A2900" s="4" t="str">
        <f t="shared" ca="1" si="643"/>
        <v>Univ of Central FL</v>
      </c>
      <c r="B2900" s="4" t="str">
        <f t="shared" si="644"/>
        <v>Sean M. Snaith</v>
      </c>
      <c r="C2900" s="4" t="s">
        <v>246</v>
      </c>
      <c r="D2900" s="4" t="s">
        <v>249</v>
      </c>
      <c r="E2900" s="4" t="str">
        <f>IF(COUNTIF($E$2:E2899,"Begin: " &amp; C2900 &amp; "-" &amp; D2900 &amp; "-" &amp; H2900)=0,"Begin: " &amp; C2900 &amp; "-" &amp; D2900 &amp; "-" &amp; H2900,IF((C2900 &amp; "-" &amp; D2900 &amp; "-" &amp; H2900)&lt;&gt;(C2901 &amp; "-" &amp; D2901 &amp; "-" &amp; H2901),"End: " &amp; C2900 &amp; "-" &amp; D2900 &amp; "-" &amp; H2900,""))</f>
        <v/>
      </c>
      <c r="F2900" s="4" t="str">
        <f t="shared" si="645"/>
        <v>Wall Street Journal-Crude Oil-04-2019</v>
      </c>
      <c r="G2900" s="7">
        <v>43565</v>
      </c>
      <c r="H2900" s="7" t="str">
        <f t="shared" si="646"/>
        <v>04-2019</v>
      </c>
      <c r="I2900" s="7" t="str">
        <f t="shared" ca="1" si="647"/>
        <v>Wall Street Journal: Univ of Central FL-Crude Oil-04-2019</v>
      </c>
      <c r="J2900" s="4" t="str">
        <f t="shared" ca="1" si="648"/>
        <v>Crude Oil-Univ of Central FL:04-2019</v>
      </c>
      <c r="K2900" t="s">
        <v>235</v>
      </c>
      <c r="CK2900">
        <v>62.1</v>
      </c>
      <c r="CM2900">
        <v>63.12</v>
      </c>
      <c r="CO2900">
        <v>60.2</v>
      </c>
      <c r="CQ2900">
        <v>56.5</v>
      </c>
      <c r="CS2900">
        <v>61.2</v>
      </c>
      <c r="CU2900">
        <v>62.5</v>
      </c>
    </row>
    <row r="2901" spans="1:99" x14ac:dyDescent="0.55000000000000004">
      <c r="A2901" s="4" t="str">
        <f t="shared" ca="1" si="643"/>
        <v>SS Economics</v>
      </c>
      <c r="B2901" s="4" t="str">
        <f t="shared" si="644"/>
        <v>Sung Won Sohn</v>
      </c>
      <c r="C2901" s="4" t="s">
        <v>246</v>
      </c>
      <c r="D2901" s="4" t="s">
        <v>249</v>
      </c>
      <c r="E2901" s="4" t="str">
        <f>IF(COUNTIF($E$2:E2900,"Begin: " &amp; C2901 &amp; "-" &amp; D2901 &amp; "-" &amp; H2901)=0,"Begin: " &amp; C2901 &amp; "-" &amp; D2901 &amp; "-" &amp; H2901,IF((C2901 &amp; "-" &amp; D2901 &amp; "-" &amp; H2901)&lt;&gt;(C2902 &amp; "-" &amp; D2902 &amp; "-" &amp; H2902),"End: " &amp; C2901 &amp; "-" &amp; D2901 &amp; "-" &amp; H2901,""))</f>
        <v/>
      </c>
      <c r="F2901" s="4" t="str">
        <f t="shared" si="645"/>
        <v>Wall Street Journal-Crude Oil-04-2019</v>
      </c>
      <c r="G2901" s="7">
        <v>43565</v>
      </c>
      <c r="H2901" s="7" t="str">
        <f t="shared" si="646"/>
        <v>04-2019</v>
      </c>
      <c r="I2901" s="7" t="str">
        <f t="shared" ca="1" si="647"/>
        <v>Wall Street Journal: SS Economics-Crude Oil-04-2019</v>
      </c>
      <c r="J2901" s="4" t="str">
        <f t="shared" ca="1" si="648"/>
        <v>Crude Oil-SS Economics:04-2019</v>
      </c>
      <c r="K2901" t="s">
        <v>785</v>
      </c>
    </row>
    <row r="2902" spans="1:99" x14ac:dyDescent="0.55000000000000004">
      <c r="A2902" s="4" t="str">
        <f t="shared" ref="A2902:A2912" ca="1" si="649">IF(ISERROR(IF(C2902="GIOA",INDEX(List_AnonymousForecasters,MATCH(LEFT(K2902,FIND(":",K2902,1)-1),List_IndividualForecasters,0),1),INDEX(List_FirmNamesOmega,MATCH(LEFT(K2902,FIND(":",K2902,1)-1),List_FirmNamesAlpha,0),1))),LEFT(K2902,FIND(":",K2902,1)-1),IF(C2902="GIOA",INDEX(List_AnonymousForecasters,MATCH(LEFT(K2902,FIND(":",K2902,1)-1),List_IndividualForecasters,0),1),INDEX(List_FirmNamesOmega,MATCH(LEFT(K2902,FIND(":",K2902,1)-1),List_FirmNamesAlpha,0),1)))</f>
        <v>Pierpont Securities</v>
      </c>
      <c r="B2902" s="4" t="str">
        <f t="shared" ref="B2902:B2912" si="650">MID(K2902,FIND(":",K2902,1)+2,LEN(K2902)-FIND(":",K2902,1))</f>
        <v>Stephen Stanley</v>
      </c>
      <c r="C2902" s="4" t="s">
        <v>246</v>
      </c>
      <c r="D2902" s="4" t="s">
        <v>249</v>
      </c>
      <c r="E2902" s="4" t="str">
        <f>IF(COUNTIF($E$2:E2901,"Begin: " &amp; C2902 &amp; "-" &amp; D2902 &amp; "-" &amp; H2902)=0,"Begin: " &amp; C2902 &amp; "-" &amp; D2902 &amp; "-" &amp; H2902,IF((C2902 &amp; "-" &amp; D2902 &amp; "-" &amp; H2902)&lt;&gt;(C2903 &amp; "-" &amp; D2903 &amp; "-" &amp; H2903),"End: " &amp; C2902 &amp; "-" &amp; D2902 &amp; "-" &amp; H2902,""))</f>
        <v/>
      </c>
      <c r="F2902" s="4" t="str">
        <f t="shared" ref="F2902:F2912" si="651">C2902 &amp; "-" &amp; D2902 &amp; "-" &amp; H2902</f>
        <v>Wall Street Journal-Crude Oil-04-2019</v>
      </c>
      <c r="G2902" s="7">
        <v>43565</v>
      </c>
      <c r="H2902" s="7" t="str">
        <f t="shared" ref="H2902:H2912" si="652">TEXT(MONTH(G2902),"00") &amp; "-" &amp; TEXT(YEAR(G2902),"0000")</f>
        <v>04-2019</v>
      </c>
      <c r="I2902" s="7" t="str">
        <f t="shared" ref="I2902:I2912" ca="1" si="653">C2902 &amp; ": " &amp; A2902 &amp; "-" &amp; D2902 &amp; "-" &amp; H2902</f>
        <v>Wall Street Journal: Pierpont Securities-Crude Oil-04-2019</v>
      </c>
      <c r="J2902" s="4" t="str">
        <f t="shared" ref="J2902:J2912" ca="1" si="654">D2902 &amp; "-" &amp; A2902 &amp; ":" &amp; TEXT(MONTH(G2902),"00") &amp; "-" &amp; TEXT(YEAR(G2902),"0000")</f>
        <v>Crude Oil-Pierpont Securities:04-2019</v>
      </c>
      <c r="K2902" t="s">
        <v>238</v>
      </c>
      <c r="CK2902">
        <v>68</v>
      </c>
      <c r="CM2902">
        <v>65</v>
      </c>
      <c r="CO2902">
        <v>71</v>
      </c>
      <c r="CQ2902">
        <v>68</v>
      </c>
      <c r="CS2902">
        <v>73</v>
      </c>
      <c r="CU2902">
        <v>70</v>
      </c>
    </row>
    <row r="2903" spans="1:99" x14ac:dyDescent="0.55000000000000004">
      <c r="A2903" s="4" t="str">
        <f t="shared" ca="1" si="649"/>
        <v>Economic Analysis Associates Inc.</v>
      </c>
      <c r="B2903" s="4" t="str">
        <f t="shared" si="650"/>
        <v>Susan M. Sterne</v>
      </c>
      <c r="C2903" s="4" t="s">
        <v>246</v>
      </c>
      <c r="D2903" s="4" t="s">
        <v>249</v>
      </c>
      <c r="E2903" s="4" t="str">
        <f>IF(COUNTIF($E$2:E2902,"Begin: " &amp; C2903 &amp; "-" &amp; D2903 &amp; "-" &amp; H2903)=0,"Begin: " &amp; C2903 &amp; "-" &amp; D2903 &amp; "-" &amp; H2903,IF((C2903 &amp; "-" &amp; D2903 &amp; "-" &amp; H2903)&lt;&gt;(C2904 &amp; "-" &amp; D2904 &amp; "-" &amp; H2904),"End: " &amp; C2903 &amp; "-" &amp; D2903 &amp; "-" &amp; H2903,""))</f>
        <v/>
      </c>
      <c r="F2903" s="4" t="str">
        <f t="shared" si="651"/>
        <v>Wall Street Journal-Crude Oil-04-2019</v>
      </c>
      <c r="G2903" s="7">
        <v>43565</v>
      </c>
      <c r="H2903" s="7" t="str">
        <f t="shared" si="652"/>
        <v>04-2019</v>
      </c>
      <c r="I2903" s="7" t="str">
        <f t="shared" ca="1" si="653"/>
        <v>Wall Street Journal: Economic Analysis Associates Inc.-Crude Oil-04-2019</v>
      </c>
      <c r="J2903" s="4" t="str">
        <f t="shared" ca="1" si="654"/>
        <v>Crude Oil-Economic Analysis Associates Inc.:04-2019</v>
      </c>
      <c r="K2903" t="s">
        <v>239</v>
      </c>
      <c r="CK2903">
        <v>62</v>
      </c>
      <c r="CM2903">
        <v>60</v>
      </c>
      <c r="CO2903">
        <v>62</v>
      </c>
      <c r="CQ2903">
        <v>65</v>
      </c>
      <c r="CS2903">
        <v>67</v>
      </c>
      <c r="CU2903">
        <v>68</v>
      </c>
    </row>
    <row r="2904" spans="1:99" x14ac:dyDescent="0.55000000000000004">
      <c r="A2904" s="4" t="str">
        <f t="shared" ca="1" si="649"/>
        <v>CSFB</v>
      </c>
      <c r="B2904" s="4" t="str">
        <f t="shared" si="650"/>
        <v>James Sweeney *</v>
      </c>
      <c r="C2904" s="4" t="s">
        <v>246</v>
      </c>
      <c r="D2904" s="4" t="s">
        <v>249</v>
      </c>
      <c r="E2904" s="4" t="str">
        <f>IF(COUNTIF($E$2:E2903,"Begin: " &amp; C2904 &amp; "-" &amp; D2904 &amp; "-" &amp; H2904)=0,"Begin: " &amp; C2904 &amp; "-" &amp; D2904 &amp; "-" &amp; H2904,IF((C2904 &amp; "-" &amp; D2904 &amp; "-" &amp; H2904)&lt;&gt;(C2905 &amp; "-" &amp; D2905 &amp; "-" &amp; H2905),"End: " &amp; C2904 &amp; "-" &amp; D2904 &amp; "-" &amp; H2904,""))</f>
        <v/>
      </c>
      <c r="F2904" s="4" t="str">
        <f t="shared" si="651"/>
        <v>Wall Street Journal-Crude Oil-04-2019</v>
      </c>
      <c r="G2904" s="7">
        <v>43565</v>
      </c>
      <c r="H2904" s="7" t="str">
        <f t="shared" si="652"/>
        <v>04-2019</v>
      </c>
      <c r="I2904" s="7" t="str">
        <f t="shared" ca="1" si="653"/>
        <v>Wall Street Journal: CSFB-Crude Oil-04-2019</v>
      </c>
      <c r="J2904" s="4" t="str">
        <f t="shared" ca="1" si="654"/>
        <v>Crude Oil-CSFB:04-2019</v>
      </c>
      <c r="K2904" t="s">
        <v>753</v>
      </c>
    </row>
    <row r="2905" spans="1:99" x14ac:dyDescent="0.55000000000000004">
      <c r="A2905" s="4" t="str">
        <f t="shared" ca="1" si="649"/>
        <v>American Chemisty Council</v>
      </c>
      <c r="B2905" s="4" t="str">
        <f t="shared" si="650"/>
        <v>Kevin Swift</v>
      </c>
      <c r="C2905" s="4" t="s">
        <v>246</v>
      </c>
      <c r="D2905" s="4" t="s">
        <v>249</v>
      </c>
      <c r="E2905" s="4" t="str">
        <f>IF(COUNTIF($E$2:E2904,"Begin: " &amp; C2905 &amp; "-" &amp; D2905 &amp; "-" &amp; H2905)=0,"Begin: " &amp; C2905 &amp; "-" &amp; D2905 &amp; "-" &amp; H2905,IF((C2905 &amp; "-" &amp; D2905 &amp; "-" &amp; H2905)&lt;&gt;(C2906 &amp; "-" &amp; D2906 &amp; "-" &amp; H2906),"End: " &amp; C2905 &amp; "-" &amp; D2905 &amp; "-" &amp; H2905,""))</f>
        <v/>
      </c>
      <c r="F2905" s="4" t="str">
        <f t="shared" si="651"/>
        <v>Wall Street Journal-Crude Oil-04-2019</v>
      </c>
      <c r="G2905" s="7">
        <v>43565</v>
      </c>
      <c r="H2905" s="7" t="str">
        <f t="shared" si="652"/>
        <v>04-2019</v>
      </c>
      <c r="I2905" s="7" t="str">
        <f t="shared" ca="1" si="653"/>
        <v>Wall Street Journal: American Chemisty Council-Crude Oil-04-2019</v>
      </c>
      <c r="J2905" s="4" t="str">
        <f t="shared" ca="1" si="654"/>
        <v>Crude Oil-American Chemisty Council:04-2019</v>
      </c>
      <c r="K2905" t="s">
        <v>443</v>
      </c>
    </row>
    <row r="2906" spans="1:99" x14ac:dyDescent="0.55000000000000004">
      <c r="A2906" s="4" t="str">
        <f t="shared" ca="1" si="649"/>
        <v>Grant Thornton</v>
      </c>
      <c r="B2906" s="4" t="str">
        <f t="shared" si="650"/>
        <v>Diane Swonk</v>
      </c>
      <c r="C2906" s="4" t="s">
        <v>246</v>
      </c>
      <c r="D2906" s="4" t="s">
        <v>249</v>
      </c>
      <c r="E2906" s="4" t="str">
        <f>IF(COUNTIF($E$2:E2905,"Begin: " &amp; C2906 &amp; "-" &amp; D2906 &amp; "-" &amp; H2906)=0,"Begin: " &amp; C2906 &amp; "-" &amp; D2906 &amp; "-" &amp; H2906,IF((C2906 &amp; "-" &amp; D2906 &amp; "-" &amp; H2906)&lt;&gt;(C2907 &amp; "-" &amp; D2907 &amp; "-" &amp; H2907),"End: " &amp; C2906 &amp; "-" &amp; D2906 &amp; "-" &amp; H2906,""))</f>
        <v/>
      </c>
      <c r="F2906" s="4" t="str">
        <f t="shared" si="651"/>
        <v>Wall Street Journal-Crude Oil-04-2019</v>
      </c>
      <c r="G2906" s="7">
        <v>43565</v>
      </c>
      <c r="H2906" s="7" t="str">
        <f t="shared" si="652"/>
        <v>04-2019</v>
      </c>
      <c r="I2906" s="7" t="str">
        <f t="shared" ca="1" si="653"/>
        <v>Wall Street Journal: Grant Thornton-Crude Oil-04-2019</v>
      </c>
      <c r="J2906" s="4" t="str">
        <f t="shared" ca="1" si="654"/>
        <v>Crude Oil-Grant Thornton:04-2019</v>
      </c>
      <c r="K2906" t="s">
        <v>772</v>
      </c>
      <c r="CK2906">
        <v>64</v>
      </c>
      <c r="CM2906">
        <v>66</v>
      </c>
      <c r="CO2906">
        <v>60</v>
      </c>
      <c r="CQ2906">
        <v>57</v>
      </c>
      <c r="CS2906">
        <v>62</v>
      </c>
      <c r="CU2906">
        <v>63</v>
      </c>
    </row>
    <row r="2907" spans="1:99" x14ac:dyDescent="0.55000000000000004">
      <c r="A2907" s="4" t="str">
        <f t="shared" ca="1" si="649"/>
        <v>The Northern Trust</v>
      </c>
      <c r="B2907" s="4" t="str">
        <f t="shared" si="650"/>
        <v xml:space="preserve">Carl Tannenbaum </v>
      </c>
      <c r="C2907" s="4" t="s">
        <v>246</v>
      </c>
      <c r="D2907" s="4" t="s">
        <v>249</v>
      </c>
      <c r="E2907" s="4" t="str">
        <f>IF(COUNTIF($E$2:E2906,"Begin: " &amp; C2907 &amp; "-" &amp; D2907 &amp; "-" &amp; H2907)=0,"Begin: " &amp; C2907 &amp; "-" &amp; D2907 &amp; "-" &amp; H2907,IF((C2907 &amp; "-" &amp; D2907 &amp; "-" &amp; H2907)&lt;&gt;(C2908 &amp; "-" &amp; D2908 &amp; "-" &amp; H2908),"End: " &amp; C2907 &amp; "-" &amp; D2907 &amp; "-" &amp; H2907,""))</f>
        <v/>
      </c>
      <c r="F2907" s="4" t="str">
        <f t="shared" si="651"/>
        <v>Wall Street Journal-Crude Oil-04-2019</v>
      </c>
      <c r="G2907" s="7">
        <v>43565</v>
      </c>
      <c r="H2907" s="7" t="str">
        <f t="shared" si="652"/>
        <v>04-2019</v>
      </c>
      <c r="I2907" s="7" t="str">
        <f t="shared" ca="1" si="653"/>
        <v>Wall Street Journal: The Northern Trust-Crude Oil-04-2019</v>
      </c>
      <c r="J2907" s="4" t="str">
        <f t="shared" ca="1" si="654"/>
        <v>Crude Oil-The Northern Trust:04-2019</v>
      </c>
      <c r="K2907" t="s">
        <v>241</v>
      </c>
      <c r="CK2907">
        <v>64</v>
      </c>
      <c r="CM2907">
        <v>64</v>
      </c>
      <c r="CO2907">
        <v>65</v>
      </c>
      <c r="CQ2907">
        <v>65</v>
      </c>
      <c r="CS2907">
        <v>66</v>
      </c>
      <c r="CU2907">
        <v>67</v>
      </c>
    </row>
    <row r="2908" spans="1:99" x14ac:dyDescent="0.55000000000000004">
      <c r="A2908" s="4" t="str">
        <f t="shared" ca="1" si="649"/>
        <v>BNP Paribas</v>
      </c>
      <c r="B2908" s="4" t="str">
        <f t="shared" si="650"/>
        <v>US Economics Team</v>
      </c>
      <c r="C2908" s="4" t="s">
        <v>246</v>
      </c>
      <c r="D2908" s="4" t="s">
        <v>249</v>
      </c>
      <c r="E2908" s="4" t="str">
        <f>IF(COUNTIF($E$2:E2907,"Begin: " &amp; C2908 &amp; "-" &amp; D2908 &amp; "-" &amp; H2908)=0,"Begin: " &amp; C2908 &amp; "-" &amp; D2908 &amp; "-" &amp; H2908,IF((C2908 &amp; "-" &amp; D2908 &amp; "-" &amp; H2908)&lt;&gt;(C2909 &amp; "-" &amp; D2909 &amp; "-" &amp; H2909),"End: " &amp; C2908 &amp; "-" &amp; D2908 &amp; "-" &amp; H2908,""))</f>
        <v/>
      </c>
      <c r="F2908" s="4" t="str">
        <f t="shared" si="651"/>
        <v>Wall Street Journal-Crude Oil-04-2019</v>
      </c>
      <c r="G2908" s="7">
        <v>43565</v>
      </c>
      <c r="H2908" s="7" t="str">
        <f t="shared" si="652"/>
        <v>04-2019</v>
      </c>
      <c r="I2908" s="7" t="str">
        <f t="shared" ca="1" si="653"/>
        <v>Wall Street Journal: BNP Paribas-Crude Oil-04-2019</v>
      </c>
      <c r="J2908" s="4" t="str">
        <f t="shared" ca="1" si="654"/>
        <v>Crude Oil-BNP Paribas:04-2019</v>
      </c>
      <c r="K2908" t="s">
        <v>444</v>
      </c>
      <c r="CK2908">
        <v>62</v>
      </c>
      <c r="CM2908">
        <v>61</v>
      </c>
    </row>
    <row r="2909" spans="1:99" x14ac:dyDescent="0.55000000000000004">
      <c r="A2909" s="4" t="str">
        <f t="shared" ca="1" si="649"/>
        <v>The Conference Board</v>
      </c>
      <c r="B2909" s="4" t="str">
        <f t="shared" si="650"/>
        <v>Bart van Ark</v>
      </c>
      <c r="C2909" s="4" t="s">
        <v>246</v>
      </c>
      <c r="D2909" s="4" t="s">
        <v>249</v>
      </c>
      <c r="E2909" s="4" t="str">
        <f>IF(COUNTIF($E$2:E2908,"Begin: " &amp; C2909 &amp; "-" &amp; D2909 &amp; "-" &amp; H2909)=0,"Begin: " &amp; C2909 &amp; "-" &amp; D2909 &amp; "-" &amp; H2909,IF((C2909 &amp; "-" &amp; D2909 &amp; "-" &amp; H2909)&lt;&gt;(C2910 &amp; "-" &amp; D2910 &amp; "-" &amp; H2910),"End: " &amp; C2909 &amp; "-" &amp; D2909 &amp; "-" &amp; H2909,""))</f>
        <v/>
      </c>
      <c r="F2909" s="4" t="str">
        <f t="shared" si="651"/>
        <v>Wall Street Journal-Crude Oil-04-2019</v>
      </c>
      <c r="G2909" s="7">
        <v>43565</v>
      </c>
      <c r="H2909" s="7" t="str">
        <f t="shared" si="652"/>
        <v>04-2019</v>
      </c>
      <c r="I2909" s="7" t="str">
        <f t="shared" ca="1" si="653"/>
        <v>Wall Street Journal: The Conference Board-Crude Oil-04-2019</v>
      </c>
      <c r="J2909" s="4" t="str">
        <f t="shared" ca="1" si="654"/>
        <v>Crude Oil-The Conference Board:04-2019</v>
      </c>
      <c r="K2909" t="s">
        <v>242</v>
      </c>
    </row>
    <row r="2910" spans="1:99" x14ac:dyDescent="0.55000000000000004">
      <c r="A2910" s="4" t="str">
        <f t="shared" ca="1" si="649"/>
        <v>First Trust Adv.</v>
      </c>
      <c r="B2910" s="4" t="str">
        <f t="shared" si="650"/>
        <v>Brian S. Wesbury/ Robert Stein</v>
      </c>
      <c r="C2910" s="4" t="s">
        <v>246</v>
      </c>
      <c r="D2910" s="4" t="s">
        <v>249</v>
      </c>
      <c r="E2910" s="4" t="str">
        <f>IF(COUNTIF($E$2:E2909,"Begin: " &amp; C2910 &amp; "-" &amp; D2910 &amp; "-" &amp; H2910)=0,"Begin: " &amp; C2910 &amp; "-" &amp; D2910 &amp; "-" &amp; H2910,IF((C2910 &amp; "-" &amp; D2910 &amp; "-" &amp; H2910)&lt;&gt;(C2911 &amp; "-" &amp; D2911 &amp; "-" &amp; H2911),"End: " &amp; C2910 &amp; "-" &amp; D2910 &amp; "-" &amp; H2910,""))</f>
        <v/>
      </c>
      <c r="F2910" s="4" t="str">
        <f t="shared" si="651"/>
        <v>Wall Street Journal-Crude Oil-04-2019</v>
      </c>
      <c r="G2910" s="7">
        <v>43565</v>
      </c>
      <c r="H2910" s="7" t="str">
        <f t="shared" si="652"/>
        <v>04-2019</v>
      </c>
      <c r="I2910" s="7" t="str">
        <f t="shared" ca="1" si="653"/>
        <v>Wall Street Journal: First Trust Adv.-Crude Oil-04-2019</v>
      </c>
      <c r="J2910" s="4" t="str">
        <f t="shared" ca="1" si="654"/>
        <v>Crude Oil-First Trust Adv.:04-2019</v>
      </c>
      <c r="K2910" t="s">
        <v>243</v>
      </c>
      <c r="CK2910">
        <v>62.5</v>
      </c>
      <c r="CM2910">
        <v>62.5</v>
      </c>
      <c r="CO2910">
        <v>62.5</v>
      </c>
      <c r="CQ2910">
        <v>62.5</v>
      </c>
    </row>
    <row r="2911" spans="1:99" x14ac:dyDescent="0.55000000000000004">
      <c r="A2911" s="4" t="str">
        <f t="shared" ca="1" si="649"/>
        <v>National Association of Realtors</v>
      </c>
      <c r="B2911" s="4" t="str">
        <f t="shared" si="650"/>
        <v>Lawrence Yun</v>
      </c>
      <c r="C2911" s="4" t="s">
        <v>246</v>
      </c>
      <c r="D2911" s="4" t="s">
        <v>249</v>
      </c>
      <c r="E2911" s="4" t="str">
        <f>IF(COUNTIF($E$2:E2910,"Begin: " &amp; C2911 &amp; "-" &amp; D2911 &amp; "-" &amp; H2911)=0,"Begin: " &amp; C2911 &amp; "-" &amp; D2911 &amp; "-" &amp; H2911,IF((C2911 &amp; "-" &amp; D2911 &amp; "-" &amp; H2911)&lt;&gt;(C2912 &amp; "-" &amp; D2912 &amp; "-" &amp; H2912),"End: " &amp; C2911 &amp; "-" &amp; D2911 &amp; "-" &amp; H2911,""))</f>
        <v/>
      </c>
      <c r="F2911" s="4" t="str">
        <f t="shared" si="651"/>
        <v>Wall Street Journal-Crude Oil-04-2019</v>
      </c>
      <c r="G2911" s="7">
        <v>43565</v>
      </c>
      <c r="H2911" s="7" t="str">
        <f t="shared" si="652"/>
        <v>04-2019</v>
      </c>
      <c r="I2911" s="7" t="str">
        <f t="shared" ca="1" si="653"/>
        <v>Wall Street Journal: National Association of Realtors-Crude Oil-04-2019</v>
      </c>
      <c r="J2911" s="4" t="str">
        <f t="shared" ca="1" si="654"/>
        <v>Crude Oil-National Association of Realtors:04-2019</v>
      </c>
      <c r="K2911" t="s">
        <v>245</v>
      </c>
      <c r="CK2911">
        <v>60</v>
      </c>
      <c r="CM2911">
        <v>60</v>
      </c>
      <c r="CO2911">
        <v>58</v>
      </c>
      <c r="CQ2911">
        <v>58</v>
      </c>
      <c r="CS2911">
        <v>56</v>
      </c>
      <c r="CU2911">
        <v>55</v>
      </c>
    </row>
    <row r="2912" spans="1:99" x14ac:dyDescent="0.55000000000000004">
      <c r="A2912" s="4" t="str">
        <f t="shared" ca="1" si="649"/>
        <v>Morgan Stanley</v>
      </c>
      <c r="B2912" s="4" t="str">
        <f t="shared" si="650"/>
        <v>Ellen Zentner *</v>
      </c>
      <c r="C2912" s="4" t="s">
        <v>246</v>
      </c>
      <c r="D2912" s="4" t="s">
        <v>249</v>
      </c>
      <c r="E2912" s="4" t="str">
        <f>IF(COUNTIF($E$2:E2911,"Begin: " &amp; C2912 &amp; "-" &amp; D2912 &amp; "-" &amp; H2912)=0,"Begin: " &amp; C2912 &amp; "-" &amp; D2912 &amp; "-" &amp; H2912,IF((C2912 &amp; "-" &amp; D2912 &amp; "-" &amp; H2912)&lt;&gt;(C2913 &amp; "-" &amp; D2913 &amp; "-" &amp; H2913),"End: " &amp; C2912 &amp; "-" &amp; D2912 &amp; "-" &amp; H2912,""))</f>
        <v>End: Wall Street Journal-Crude Oil-04-2019</v>
      </c>
      <c r="F2912" s="4" t="str">
        <f t="shared" si="651"/>
        <v>Wall Street Journal-Crude Oil-04-2019</v>
      </c>
      <c r="G2912" s="7">
        <v>43565</v>
      </c>
      <c r="H2912" s="7" t="str">
        <f t="shared" si="652"/>
        <v>04-2019</v>
      </c>
      <c r="I2912" s="7" t="str">
        <f t="shared" ca="1" si="653"/>
        <v>Wall Street Journal: Morgan Stanley-Crude Oil-04-2019</v>
      </c>
      <c r="J2912" s="4" t="str">
        <f t="shared" ca="1" si="654"/>
        <v>Crude Oil-Morgan Stanley:04-2019</v>
      </c>
      <c r="K2912" t="s">
        <v>685</v>
      </c>
    </row>
    <row r="2913" spans="1:99" x14ac:dyDescent="0.55000000000000004">
      <c r="A2913" s="4" t="str">
        <f t="shared" ref="A2913" ca="1" si="655">IF(ISERROR(IF(C2913="GIOA",INDEX(List_AnonymousForecasters,MATCH(LEFT(K2913,FIND(":",K2913,1)-1),List_IndividualForecasters,0),1),INDEX(List_FirmNamesOmega,MATCH(LEFT(K2913,FIND(":",K2913,1)-1),List_FirmNamesAlpha,0),1))),LEFT(K2913,FIND(":",K2913,1)-1),IF(C2913="GIOA",INDEX(List_AnonymousForecasters,MATCH(LEFT(K2913,FIND(":",K2913,1)-1),List_IndividualForecasters,0),1),INDEX(List_FirmNamesOmega,MATCH(LEFT(K2913,FIND(":",K2913,1)-1),List_FirmNamesAlpha,0),1)))</f>
        <v>Nomura</v>
      </c>
      <c r="B2913" s="4" t="str">
        <f t="shared" ref="B2913" si="656">MID(K2913,FIND(":",K2913,1)+2,LEN(K2913)-FIND(":",K2913,1))</f>
        <v>Lewis Alexander</v>
      </c>
      <c r="C2913" s="4" t="s">
        <v>246</v>
      </c>
      <c r="D2913" s="4" t="s">
        <v>96</v>
      </c>
      <c r="E2913" s="4" t="str">
        <f>IF(COUNTIF($E$2:E2912,"Begin: " &amp; C2913 &amp; "-" &amp; D2913 &amp; "-" &amp; H2913)=0,"Begin: " &amp; C2913 &amp; "-" &amp; D2913 &amp; "-" &amp; H2913,IF((C2913 &amp; "-" &amp; D2913 &amp; "-" &amp; H2913)&lt;&gt;(C2914 &amp; "-" &amp; D2914 &amp; "-" &amp; H2914),"End: " &amp; C2913 &amp; "-" &amp; D2913 &amp; "-" &amp; H2913,""))</f>
        <v>Begin: Wall Street Journal-10Yr Treasury Yield-05-2019</v>
      </c>
      <c r="F2913" s="4" t="str">
        <f t="shared" ref="F2913" si="657">C2913 &amp; "-" &amp; D2913 &amp; "-" &amp; H2913</f>
        <v>Wall Street Journal-10Yr Treasury Yield-05-2019</v>
      </c>
      <c r="G2913" s="7">
        <v>43595</v>
      </c>
      <c r="H2913" s="7" t="str">
        <f t="shared" ref="H2913" si="658">TEXT(MONTH(G2913),"00") &amp; "-" &amp; TEXT(YEAR(G2913),"0000")</f>
        <v>05-2019</v>
      </c>
      <c r="I2913" s="7" t="str">
        <f t="shared" ref="I2913" ca="1" si="659">C2913 &amp; ": " &amp; A2913 &amp; "-" &amp; D2913 &amp; "-" &amp; H2913</f>
        <v>Wall Street Journal: Nomura-10Yr Treasury Yield-05-2019</v>
      </c>
      <c r="J2913" s="4" t="str">
        <f t="shared" ref="J2913" ca="1" si="660">D2913 &amp; "-" &amp; A2913 &amp; ":" &amp; TEXT(MONTH(G2913),"00") &amp; "-" &amp; TEXT(YEAR(G2913),"0000")</f>
        <v>10Yr Treasury Yield-Nomura:05-2019</v>
      </c>
      <c r="K2913" t="s">
        <v>196</v>
      </c>
      <c r="CK2913">
        <v>2.5499999999999998</v>
      </c>
      <c r="CM2913">
        <v>2.5</v>
      </c>
      <c r="CO2913">
        <v>2.5</v>
      </c>
      <c r="CQ2913">
        <v>2.5</v>
      </c>
    </row>
    <row r="2914" spans="1:99" x14ac:dyDescent="0.55000000000000004">
      <c r="A2914" s="4" t="str">
        <f t="shared" ref="A2914:A2977" ca="1" si="661">IF(ISERROR(IF(C2914="GIOA",INDEX(List_AnonymousForecasters,MATCH(LEFT(K2914,FIND(":",K2914,1)-1),List_IndividualForecasters,0),1),INDEX(List_FirmNamesOmega,MATCH(LEFT(K2914,FIND(":",K2914,1)-1),List_FirmNamesAlpha,0),1))),LEFT(K2914,FIND(":",K2914,1)-1),IF(C2914="GIOA",INDEX(List_AnonymousForecasters,MATCH(LEFT(K2914,FIND(":",K2914,1)-1),List_IndividualForecasters,0),1),INDEX(List_FirmNamesOmega,MATCH(LEFT(K2914,FIND(":",K2914,1)-1),List_FirmNamesAlpha,0),1)))</f>
        <v>Bank of the West</v>
      </c>
      <c r="B2914" s="4" t="str">
        <f t="shared" ref="B2914:B2977" si="662">MID(K2914,FIND(":",K2914,1)+2,LEN(K2914)-FIND(":",K2914,1))</f>
        <v>Scott Anderson</v>
      </c>
      <c r="C2914" s="4" t="s">
        <v>246</v>
      </c>
      <c r="D2914" s="4" t="s">
        <v>96</v>
      </c>
      <c r="E2914" s="4" t="str">
        <f>IF(COUNTIF($E$2:E2913,"Begin: " &amp; C2914 &amp; "-" &amp; D2914 &amp; "-" &amp; H2914)=0,"Begin: " &amp; C2914 &amp; "-" &amp; D2914 &amp; "-" &amp; H2914,IF((C2914 &amp; "-" &amp; D2914 &amp; "-" &amp; H2914)&lt;&gt;(C2915 &amp; "-" &amp; D2915 &amp; "-" &amp; H2915),"End: " &amp; C2914 &amp; "-" &amp; D2914 &amp; "-" &amp; H2914,""))</f>
        <v/>
      </c>
      <c r="F2914" s="4" t="str">
        <f t="shared" ref="F2914:F2977" si="663">C2914 &amp; "-" &amp; D2914 &amp; "-" &amp; H2914</f>
        <v>Wall Street Journal-10Yr Treasury Yield-05-2019</v>
      </c>
      <c r="G2914" s="7">
        <v>43595</v>
      </c>
      <c r="H2914" s="7" t="str">
        <f t="shared" ref="H2914:H2977" si="664">TEXT(MONTH(G2914),"00") &amp; "-" &amp; TEXT(YEAR(G2914),"0000")</f>
        <v>05-2019</v>
      </c>
      <c r="I2914" s="7" t="str">
        <f t="shared" ref="I2914:I2977" ca="1" si="665">C2914 &amp; ": " &amp; A2914 &amp; "-" &amp; D2914 &amp; "-" &amp; H2914</f>
        <v>Wall Street Journal: Bank of the West-10Yr Treasury Yield-05-2019</v>
      </c>
      <c r="J2914" s="4" t="str">
        <f t="shared" ref="J2914:J2977" ca="1" si="666">D2914 &amp; "-" &amp; A2914 &amp; ":" &amp; TEXT(MONTH(G2914),"00") &amp; "-" &amp; TEXT(YEAR(G2914),"0000")</f>
        <v>10Yr Treasury Yield-Bank of the West:05-2019</v>
      </c>
      <c r="K2914" t="s">
        <v>763</v>
      </c>
      <c r="CK2914">
        <v>2.5499999999999998</v>
      </c>
      <c r="CM2914">
        <v>2.68</v>
      </c>
      <c r="CO2914">
        <v>2.5099999999999998</v>
      </c>
      <c r="CQ2914">
        <v>2.2799999999999998</v>
      </c>
      <c r="CS2914">
        <v>2.4</v>
      </c>
      <c r="CU2914">
        <v>2.5</v>
      </c>
    </row>
    <row r="2915" spans="1:99" x14ac:dyDescent="0.55000000000000004">
      <c r="A2915" s="4" t="str">
        <f t="shared" ca="1" si="661"/>
        <v>Capital Economics</v>
      </c>
      <c r="B2915" s="4" t="str">
        <f t="shared" si="662"/>
        <v>Paul Ashworth*</v>
      </c>
      <c r="C2915" s="4" t="s">
        <v>246</v>
      </c>
      <c r="D2915" s="4" t="s">
        <v>96</v>
      </c>
      <c r="E2915" s="4" t="str">
        <f>IF(COUNTIF($E$2:E2914,"Begin: " &amp; C2915 &amp; "-" &amp; D2915 &amp; "-" &amp; H2915)=0,"Begin: " &amp; C2915 &amp; "-" &amp; D2915 &amp; "-" &amp; H2915,IF((C2915 &amp; "-" &amp; D2915 &amp; "-" &amp; H2915)&lt;&gt;(C2916 &amp; "-" &amp; D2916 &amp; "-" &amp; H2916),"End: " &amp; C2915 &amp; "-" &amp; D2915 &amp; "-" &amp; H2915,""))</f>
        <v/>
      </c>
      <c r="F2915" s="4" t="str">
        <f t="shared" si="663"/>
        <v>Wall Street Journal-10Yr Treasury Yield-05-2019</v>
      </c>
      <c r="G2915" s="7">
        <v>43595</v>
      </c>
      <c r="H2915" s="7" t="str">
        <f t="shared" si="664"/>
        <v>05-2019</v>
      </c>
      <c r="I2915" s="7" t="str">
        <f t="shared" ca="1" si="665"/>
        <v>Wall Street Journal: Capital Economics-10Yr Treasury Yield-05-2019</v>
      </c>
      <c r="J2915" s="4" t="str">
        <f t="shared" ca="1" si="666"/>
        <v>10Yr Treasury Yield-Capital Economics:05-2019</v>
      </c>
      <c r="K2915" t="s">
        <v>812</v>
      </c>
    </row>
    <row r="2916" spans="1:99" x14ac:dyDescent="0.55000000000000004">
      <c r="A2916" s="4" t="str">
        <f t="shared" ca="1" si="661"/>
        <v>Deloitte LP</v>
      </c>
      <c r="B2916" s="4" t="str">
        <f t="shared" si="662"/>
        <v>Daniel Bachman</v>
      </c>
      <c r="C2916" s="4" t="s">
        <v>246</v>
      </c>
      <c r="D2916" s="4" t="s">
        <v>96</v>
      </c>
      <c r="E2916" s="4" t="str">
        <f>IF(COUNTIF($E$2:E2915,"Begin: " &amp; C2916 &amp; "-" &amp; D2916 &amp; "-" &amp; H2916)=0,"Begin: " &amp; C2916 &amp; "-" &amp; D2916 &amp; "-" &amp; H2916,IF((C2916 &amp; "-" &amp; D2916 &amp; "-" &amp; H2916)&lt;&gt;(C2917 &amp; "-" &amp; D2917 &amp; "-" &amp; H2917),"End: " &amp; C2916 &amp; "-" &amp; D2916 &amp; "-" &amp; H2916,""))</f>
        <v/>
      </c>
      <c r="F2916" s="4" t="str">
        <f t="shared" si="663"/>
        <v>Wall Street Journal-10Yr Treasury Yield-05-2019</v>
      </c>
      <c r="G2916" s="7">
        <v>43595</v>
      </c>
      <c r="H2916" s="7" t="str">
        <f t="shared" si="664"/>
        <v>05-2019</v>
      </c>
      <c r="I2916" s="7" t="str">
        <f t="shared" ca="1" si="665"/>
        <v>Wall Street Journal: Deloitte LP-10Yr Treasury Yield-05-2019</v>
      </c>
      <c r="J2916" s="4" t="str">
        <f t="shared" ca="1" si="666"/>
        <v>10Yr Treasury Yield-Deloitte LP:05-2019</v>
      </c>
      <c r="K2916" t="s">
        <v>749</v>
      </c>
      <c r="CK2916">
        <v>3.15</v>
      </c>
      <c r="CM2916">
        <v>3.49</v>
      </c>
      <c r="CO2916">
        <v>3.66</v>
      </c>
      <c r="CQ2916">
        <v>3.79</v>
      </c>
      <c r="CS2916">
        <v>3.79</v>
      </c>
      <c r="CU2916">
        <v>3.89</v>
      </c>
    </row>
    <row r="2917" spans="1:99" x14ac:dyDescent="0.55000000000000004">
      <c r="A2917" s="4" t="str">
        <f t="shared" ca="1" si="661"/>
        <v>Economic Outlook Group</v>
      </c>
      <c r="B2917" s="4" t="str">
        <f t="shared" si="662"/>
        <v>Bernard Baumohl</v>
      </c>
      <c r="C2917" s="4" t="s">
        <v>246</v>
      </c>
      <c r="D2917" s="4" t="s">
        <v>96</v>
      </c>
      <c r="E2917" s="4" t="str">
        <f>IF(COUNTIF($E$2:E2916,"Begin: " &amp; C2917 &amp; "-" &amp; D2917 &amp; "-" &amp; H2917)=0,"Begin: " &amp; C2917 &amp; "-" &amp; D2917 &amp; "-" &amp; H2917,IF((C2917 &amp; "-" &amp; D2917 &amp; "-" &amp; H2917)&lt;&gt;(C2918 &amp; "-" &amp; D2918 &amp; "-" &amp; H2918),"End: " &amp; C2917 &amp; "-" &amp; D2917 &amp; "-" &amp; H2917,""))</f>
        <v/>
      </c>
      <c r="F2917" s="4" t="str">
        <f t="shared" si="663"/>
        <v>Wall Street Journal-10Yr Treasury Yield-05-2019</v>
      </c>
      <c r="G2917" s="7">
        <v>43595</v>
      </c>
      <c r="H2917" s="7" t="str">
        <f t="shared" si="664"/>
        <v>05-2019</v>
      </c>
      <c r="I2917" s="7" t="str">
        <f t="shared" ca="1" si="665"/>
        <v>Wall Street Journal: Economic Outlook Group-10Yr Treasury Yield-05-2019</v>
      </c>
      <c r="J2917" s="4" t="str">
        <f t="shared" ca="1" si="666"/>
        <v>10Yr Treasury Yield-Economic Outlook Group:05-2019</v>
      </c>
      <c r="K2917" t="s">
        <v>426</v>
      </c>
      <c r="CK2917">
        <v>2.65</v>
      </c>
      <c r="CM2917">
        <v>3</v>
      </c>
      <c r="CO2917">
        <v>3.3</v>
      </c>
      <c r="CQ2917">
        <v>3.45</v>
      </c>
      <c r="CS2917">
        <v>3</v>
      </c>
      <c r="CU2917">
        <v>2.7</v>
      </c>
    </row>
    <row r="2918" spans="1:99" x14ac:dyDescent="0.55000000000000004">
      <c r="A2918" s="4" t="str">
        <f t="shared" ca="1" si="661"/>
        <v>Nationwide Insurance</v>
      </c>
      <c r="B2918" s="4" t="str">
        <f t="shared" si="662"/>
        <v>David Berson</v>
      </c>
      <c r="C2918" s="4" t="s">
        <v>246</v>
      </c>
      <c r="D2918" s="4" t="s">
        <v>96</v>
      </c>
      <c r="E2918" s="4" t="str">
        <f>IF(COUNTIF($E$2:E2917,"Begin: " &amp; C2918 &amp; "-" &amp; D2918 &amp; "-" &amp; H2918)=0,"Begin: " &amp; C2918 &amp; "-" &amp; D2918 &amp; "-" &amp; H2918,IF((C2918 &amp; "-" &amp; D2918 &amp; "-" &amp; H2918)&lt;&gt;(C2919 &amp; "-" &amp; D2919 &amp; "-" &amp; H2919),"End: " &amp; C2918 &amp; "-" &amp; D2918 &amp; "-" &amp; H2918,""))</f>
        <v/>
      </c>
      <c r="F2918" s="4" t="str">
        <f t="shared" si="663"/>
        <v>Wall Street Journal-10Yr Treasury Yield-05-2019</v>
      </c>
      <c r="G2918" s="7">
        <v>43595</v>
      </c>
      <c r="H2918" s="7" t="str">
        <f t="shared" si="664"/>
        <v>05-2019</v>
      </c>
      <c r="I2918" s="7" t="str">
        <f t="shared" ca="1" si="665"/>
        <v>Wall Street Journal: Nationwide Insurance-10Yr Treasury Yield-05-2019</v>
      </c>
      <c r="J2918" s="4" t="str">
        <f t="shared" ca="1" si="666"/>
        <v>10Yr Treasury Yield-Nationwide Insurance:05-2019</v>
      </c>
      <c r="K2918" t="s">
        <v>427</v>
      </c>
      <c r="CK2918">
        <v>2.5499999999999998</v>
      </c>
      <c r="CM2918">
        <v>2.75</v>
      </c>
      <c r="CO2918">
        <v>2.9</v>
      </c>
      <c r="CQ2918">
        <v>3.1</v>
      </c>
      <c r="CS2918">
        <v>3.15</v>
      </c>
      <c r="CU2918">
        <v>3.2</v>
      </c>
    </row>
    <row r="2919" spans="1:99" x14ac:dyDescent="0.55000000000000004">
      <c r="A2919" s="4" t="str">
        <f t="shared" ca="1" si="661"/>
        <v>Tufts University</v>
      </c>
      <c r="B2919" s="4" t="str">
        <f t="shared" si="662"/>
        <v>Brian Bethune*</v>
      </c>
      <c r="C2919" s="4" t="s">
        <v>246</v>
      </c>
      <c r="D2919" s="4" t="s">
        <v>96</v>
      </c>
      <c r="E2919" s="4" t="str">
        <f>IF(COUNTIF($E$2:E2918,"Begin: " &amp; C2919 &amp; "-" &amp; D2919 &amp; "-" &amp; H2919)=0,"Begin: " &amp; C2919 &amp; "-" &amp; D2919 &amp; "-" &amp; H2919,IF((C2919 &amp; "-" &amp; D2919 &amp; "-" &amp; H2919)&lt;&gt;(C2920 &amp; "-" &amp; D2920 &amp; "-" &amp; H2920),"End: " &amp; C2919 &amp; "-" &amp; D2919 &amp; "-" &amp; H2919,""))</f>
        <v/>
      </c>
      <c r="F2919" s="4" t="str">
        <f t="shared" si="663"/>
        <v>Wall Street Journal-10Yr Treasury Yield-05-2019</v>
      </c>
      <c r="G2919" s="7">
        <v>43595</v>
      </c>
      <c r="H2919" s="7" t="str">
        <f t="shared" si="664"/>
        <v>05-2019</v>
      </c>
      <c r="I2919" s="7" t="str">
        <f t="shared" ca="1" si="665"/>
        <v>Wall Street Journal: Tufts University-10Yr Treasury Yield-05-2019</v>
      </c>
      <c r="J2919" s="4" t="str">
        <f t="shared" ca="1" si="666"/>
        <v>10Yr Treasury Yield-Tufts University:05-2019</v>
      </c>
      <c r="K2919" t="s">
        <v>813</v>
      </c>
    </row>
    <row r="2920" spans="1:99" x14ac:dyDescent="0.55000000000000004">
      <c r="A2920" s="4" t="str">
        <f t="shared" ca="1" si="661"/>
        <v>TS Lombard</v>
      </c>
      <c r="B2920" s="4" t="str">
        <f t="shared" si="662"/>
        <v>Steven Blitz</v>
      </c>
      <c r="C2920" s="4" t="s">
        <v>246</v>
      </c>
      <c r="D2920" s="4" t="s">
        <v>96</v>
      </c>
      <c r="E2920" s="4" t="str">
        <f>IF(COUNTIF($E$2:E2919,"Begin: " &amp; C2920 &amp; "-" &amp; D2920 &amp; "-" &amp; H2920)=0,"Begin: " &amp; C2920 &amp; "-" &amp; D2920 &amp; "-" &amp; H2920,IF((C2920 &amp; "-" &amp; D2920 &amp; "-" &amp; H2920)&lt;&gt;(C2921 &amp; "-" &amp; D2921 &amp; "-" &amp; H2921),"End: " &amp; C2920 &amp; "-" &amp; D2920 &amp; "-" &amp; H2920,""))</f>
        <v/>
      </c>
      <c r="F2920" s="4" t="str">
        <f t="shared" si="663"/>
        <v>Wall Street Journal-10Yr Treasury Yield-05-2019</v>
      </c>
      <c r="G2920" s="7">
        <v>43595</v>
      </c>
      <c r="H2920" s="7" t="str">
        <f t="shared" si="664"/>
        <v>05-2019</v>
      </c>
      <c r="I2920" s="7" t="str">
        <f t="shared" ca="1" si="665"/>
        <v>Wall Street Journal: TS Lombard-10Yr Treasury Yield-05-2019</v>
      </c>
      <c r="J2920" s="4" t="str">
        <f t="shared" ca="1" si="666"/>
        <v>10Yr Treasury Yield-TS Lombard:05-2019</v>
      </c>
      <c r="K2920" t="s">
        <v>768</v>
      </c>
      <c r="CK2920">
        <v>2.5</v>
      </c>
      <c r="CM2920">
        <v>3</v>
      </c>
      <c r="CO2920">
        <v>3.5</v>
      </c>
      <c r="CQ2920">
        <v>3</v>
      </c>
      <c r="CS2920">
        <v>2.5</v>
      </c>
      <c r="CU2920">
        <v>2</v>
      </c>
    </row>
    <row r="2921" spans="1:99" x14ac:dyDescent="0.55000000000000004">
      <c r="A2921" s="4" t="str">
        <f t="shared" ca="1" si="661"/>
        <v>Standard and Poor's</v>
      </c>
      <c r="B2921" s="4" t="str">
        <f t="shared" si="662"/>
        <v>Beth Ann Bovino</v>
      </c>
      <c r="C2921" s="4" t="s">
        <v>246</v>
      </c>
      <c r="D2921" s="4" t="s">
        <v>96</v>
      </c>
      <c r="E2921" s="4" t="str">
        <f>IF(COUNTIF($E$2:E2920,"Begin: " &amp; C2921 &amp; "-" &amp; D2921 &amp; "-" &amp; H2921)=0,"Begin: " &amp; C2921 &amp; "-" &amp; D2921 &amp; "-" &amp; H2921,IF((C2921 &amp; "-" &amp; D2921 &amp; "-" &amp; H2921)&lt;&gt;(C2922 &amp; "-" &amp; D2922 &amp; "-" &amp; H2922),"End: " &amp; C2921 &amp; "-" &amp; D2921 &amp; "-" &amp; H2921,""))</f>
        <v/>
      </c>
      <c r="F2921" s="4" t="str">
        <f t="shared" si="663"/>
        <v>Wall Street Journal-10Yr Treasury Yield-05-2019</v>
      </c>
      <c r="G2921" s="7">
        <v>43595</v>
      </c>
      <c r="H2921" s="7" t="str">
        <f t="shared" si="664"/>
        <v>05-2019</v>
      </c>
      <c r="I2921" s="7" t="str">
        <f t="shared" ca="1" si="665"/>
        <v>Wall Street Journal: Standard and Poor's-10Yr Treasury Yield-05-2019</v>
      </c>
      <c r="J2921" s="4" t="str">
        <f t="shared" ca="1" si="666"/>
        <v>10Yr Treasury Yield-Standard and Poor's:05-2019</v>
      </c>
      <c r="K2921" t="s">
        <v>199</v>
      </c>
      <c r="CK2921">
        <v>2.6</v>
      </c>
      <c r="CM2921">
        <v>2.8</v>
      </c>
      <c r="CO2921">
        <v>3</v>
      </c>
      <c r="CQ2921">
        <v>3.1</v>
      </c>
      <c r="CS2921">
        <v>3</v>
      </c>
      <c r="CU2921">
        <v>2.8</v>
      </c>
    </row>
    <row r="2922" spans="1:99" x14ac:dyDescent="0.55000000000000004">
      <c r="A2922" s="4" t="str">
        <f t="shared" ca="1" si="661"/>
        <v>Wells Fargo &amp; Co.</v>
      </c>
      <c r="B2922" s="4" t="str">
        <f t="shared" si="662"/>
        <v>Jay Bryson</v>
      </c>
      <c r="C2922" s="4" t="s">
        <v>246</v>
      </c>
      <c r="D2922" s="4" t="s">
        <v>96</v>
      </c>
      <c r="E2922" s="4" t="str">
        <f>IF(COUNTIF($E$2:E2921,"Begin: " &amp; C2922 &amp; "-" &amp; D2922 &amp; "-" &amp; H2922)=0,"Begin: " &amp; C2922 &amp; "-" &amp; D2922 &amp; "-" &amp; H2922,IF((C2922 &amp; "-" &amp; D2922 &amp; "-" &amp; H2922)&lt;&gt;(C2923 &amp; "-" &amp; D2923 &amp; "-" &amp; H2923),"End: " &amp; C2922 &amp; "-" &amp; D2922 &amp; "-" &amp; H2922,""))</f>
        <v/>
      </c>
      <c r="F2922" s="4" t="str">
        <f t="shared" si="663"/>
        <v>Wall Street Journal-10Yr Treasury Yield-05-2019</v>
      </c>
      <c r="G2922" s="7">
        <v>43595</v>
      </c>
      <c r="H2922" s="7" t="str">
        <f t="shared" si="664"/>
        <v>05-2019</v>
      </c>
      <c r="I2922" s="7" t="str">
        <f t="shared" ca="1" si="665"/>
        <v>Wall Street Journal: Wells Fargo &amp; Co.-10Yr Treasury Yield-05-2019</v>
      </c>
      <c r="J2922" s="4" t="str">
        <f t="shared" ca="1" si="666"/>
        <v>10Yr Treasury Yield-Wells Fargo &amp; Co.:05-2019</v>
      </c>
      <c r="K2922" t="s">
        <v>786</v>
      </c>
      <c r="CK2922">
        <v>2.6</v>
      </c>
      <c r="CM2922">
        <v>2.7</v>
      </c>
      <c r="CO2922">
        <v>2.7</v>
      </c>
      <c r="CQ2922">
        <v>2.5499999999999998</v>
      </c>
    </row>
    <row r="2923" spans="1:99" x14ac:dyDescent="0.55000000000000004">
      <c r="A2923" s="4" t="str">
        <f t="shared" ca="1" si="661"/>
        <v>Credit Agricole CIB</v>
      </c>
      <c r="B2923" s="4" t="str">
        <f t="shared" si="662"/>
        <v>Michael Carey</v>
      </c>
      <c r="C2923" s="4" t="s">
        <v>246</v>
      </c>
      <c r="D2923" s="4" t="s">
        <v>96</v>
      </c>
      <c r="E2923" s="4" t="str">
        <f>IF(COUNTIF($E$2:E2922,"Begin: " &amp; C2923 &amp; "-" &amp; D2923 &amp; "-" &amp; H2923)=0,"Begin: " &amp; C2923 &amp; "-" &amp; D2923 &amp; "-" &amp; H2923,IF((C2923 &amp; "-" &amp; D2923 &amp; "-" &amp; H2923)&lt;&gt;(C2924 &amp; "-" &amp; D2924 &amp; "-" &amp; H2924),"End: " &amp; C2923 &amp; "-" &amp; D2923 &amp; "-" &amp; H2923,""))</f>
        <v/>
      </c>
      <c r="F2923" s="4" t="str">
        <f t="shared" si="663"/>
        <v>Wall Street Journal-10Yr Treasury Yield-05-2019</v>
      </c>
      <c r="G2923" s="7">
        <v>43595</v>
      </c>
      <c r="H2923" s="7" t="str">
        <f t="shared" si="664"/>
        <v>05-2019</v>
      </c>
      <c r="I2923" s="7" t="str">
        <f t="shared" ca="1" si="665"/>
        <v>Wall Street Journal: Credit Agricole CIB-10Yr Treasury Yield-05-2019</v>
      </c>
      <c r="J2923" s="4" t="str">
        <f t="shared" ca="1" si="666"/>
        <v>10Yr Treasury Yield-Credit Agricole CIB:05-2019</v>
      </c>
      <c r="K2923" t="s">
        <v>200</v>
      </c>
      <c r="CK2923">
        <v>2.6</v>
      </c>
      <c r="CM2923">
        <v>2.8</v>
      </c>
      <c r="CO2923">
        <v>2.7</v>
      </c>
      <c r="CQ2923">
        <v>2.6</v>
      </c>
    </row>
    <row r="2924" spans="1:99" x14ac:dyDescent="0.55000000000000004">
      <c r="A2924" s="4" t="str">
        <f t="shared" ca="1" si="661"/>
        <v>Econoclast</v>
      </c>
      <c r="B2924" s="4" t="str">
        <f t="shared" si="662"/>
        <v>Mike Cosgrove</v>
      </c>
      <c r="C2924" s="4" t="s">
        <v>246</v>
      </c>
      <c r="D2924" s="4" t="s">
        <v>96</v>
      </c>
      <c r="E2924" s="4" t="str">
        <f>IF(COUNTIF($E$2:E2923,"Begin: " &amp; C2924 &amp; "-" &amp; D2924 &amp; "-" &amp; H2924)=0,"Begin: " &amp; C2924 &amp; "-" &amp; D2924 &amp; "-" &amp; H2924,IF((C2924 &amp; "-" &amp; D2924 &amp; "-" &amp; H2924)&lt;&gt;(C2925 &amp; "-" &amp; D2925 &amp; "-" &amp; H2925),"End: " &amp; C2924 &amp; "-" &amp; D2924 &amp; "-" &amp; H2924,""))</f>
        <v/>
      </c>
      <c r="F2924" s="4" t="str">
        <f t="shared" si="663"/>
        <v>Wall Street Journal-10Yr Treasury Yield-05-2019</v>
      </c>
      <c r="G2924" s="7">
        <v>43595</v>
      </c>
      <c r="H2924" s="7" t="str">
        <f t="shared" si="664"/>
        <v>05-2019</v>
      </c>
      <c r="I2924" s="7" t="str">
        <f t="shared" ca="1" si="665"/>
        <v>Wall Street Journal: Econoclast-10Yr Treasury Yield-05-2019</v>
      </c>
      <c r="J2924" s="4" t="str">
        <f t="shared" ca="1" si="666"/>
        <v>10Yr Treasury Yield-Econoclast:05-2019</v>
      </c>
      <c r="K2924" t="s">
        <v>203</v>
      </c>
      <c r="CK2924">
        <v>2.6</v>
      </c>
      <c r="CM2924">
        <v>2.7</v>
      </c>
      <c r="CO2924">
        <v>2.5</v>
      </c>
      <c r="CQ2924">
        <v>2.2999999999999998</v>
      </c>
      <c r="CS2924">
        <v>2.2999999999999998</v>
      </c>
      <c r="CU2924">
        <v>2.2999999999999998</v>
      </c>
    </row>
    <row r="2925" spans="1:99" x14ac:dyDescent="0.55000000000000004">
      <c r="A2925" s="4" t="str">
        <f t="shared" ca="1" si="661"/>
        <v>Pictet Wealth Management</v>
      </c>
      <c r="B2925" s="4" t="str">
        <f t="shared" si="662"/>
        <v>Thomas Costerg*</v>
      </c>
      <c r="C2925" s="4" t="s">
        <v>246</v>
      </c>
      <c r="D2925" s="4" t="s">
        <v>96</v>
      </c>
      <c r="E2925" s="4" t="str">
        <f>IF(COUNTIF($E$2:E2924,"Begin: " &amp; C2925 &amp; "-" &amp; D2925 &amp; "-" &amp; H2925)=0,"Begin: " &amp; C2925 &amp; "-" &amp; D2925 &amp; "-" &amp; H2925,IF((C2925 &amp; "-" &amp; D2925 &amp; "-" &amp; H2925)&lt;&gt;(C2926 &amp; "-" &amp; D2926 &amp; "-" &amp; H2926),"End: " &amp; C2925 &amp; "-" &amp; D2925 &amp; "-" &amp; H2925,""))</f>
        <v/>
      </c>
      <c r="F2925" s="4" t="str">
        <f t="shared" si="663"/>
        <v>Wall Street Journal-10Yr Treasury Yield-05-2019</v>
      </c>
      <c r="G2925" s="7">
        <v>43595</v>
      </c>
      <c r="H2925" s="7" t="str">
        <f t="shared" si="664"/>
        <v>05-2019</v>
      </c>
      <c r="I2925" s="7" t="str">
        <f t="shared" ca="1" si="665"/>
        <v>Wall Street Journal: Pictet Wealth Management-10Yr Treasury Yield-05-2019</v>
      </c>
      <c r="J2925" s="4" t="str">
        <f t="shared" ca="1" si="666"/>
        <v>10Yr Treasury Yield-Pictet Wealth Management:05-2019</v>
      </c>
      <c r="K2925" t="s">
        <v>814</v>
      </c>
    </row>
    <row r="2926" spans="1:99" x14ac:dyDescent="0.55000000000000004">
      <c r="A2926" s="4" t="str">
        <f t="shared" ca="1" si="661"/>
        <v>Wrightson ICAP</v>
      </c>
      <c r="B2926" s="4" t="str">
        <f t="shared" si="662"/>
        <v>Lou Crandall</v>
      </c>
      <c r="C2926" s="4" t="s">
        <v>246</v>
      </c>
      <c r="D2926" s="4" t="s">
        <v>96</v>
      </c>
      <c r="E2926" s="4" t="str">
        <f>IF(COUNTIF($E$2:E2925,"Begin: " &amp; C2926 &amp; "-" &amp; D2926 &amp; "-" &amp; H2926)=0,"Begin: " &amp; C2926 &amp; "-" &amp; D2926 &amp; "-" &amp; H2926,IF((C2926 &amp; "-" &amp; D2926 &amp; "-" &amp; H2926)&lt;&gt;(C2927 &amp; "-" &amp; D2927 &amp; "-" &amp; H2927),"End: " &amp; C2926 &amp; "-" &amp; D2926 &amp; "-" &amp; H2926,""))</f>
        <v/>
      </c>
      <c r="F2926" s="4" t="str">
        <f t="shared" si="663"/>
        <v>Wall Street Journal-10Yr Treasury Yield-05-2019</v>
      </c>
      <c r="G2926" s="7">
        <v>43595</v>
      </c>
      <c r="H2926" s="7" t="str">
        <f t="shared" si="664"/>
        <v>05-2019</v>
      </c>
      <c r="I2926" s="7" t="str">
        <f t="shared" ca="1" si="665"/>
        <v>Wall Street Journal: Wrightson ICAP-10Yr Treasury Yield-05-2019</v>
      </c>
      <c r="J2926" s="4" t="str">
        <f t="shared" ca="1" si="666"/>
        <v>10Yr Treasury Yield-Wrightson ICAP:05-2019</v>
      </c>
      <c r="K2926" t="s">
        <v>204</v>
      </c>
      <c r="CK2926">
        <v>2.65</v>
      </c>
      <c r="CM2926">
        <v>2.8</v>
      </c>
      <c r="CO2926">
        <v>2.95</v>
      </c>
      <c r="CQ2926">
        <v>3</v>
      </c>
      <c r="CS2926">
        <v>3</v>
      </c>
      <c r="CU2926">
        <v>3</v>
      </c>
    </row>
    <row r="2927" spans="1:99" x14ac:dyDescent="0.55000000000000004">
      <c r="A2927" s="4" t="str">
        <f t="shared" ca="1" si="661"/>
        <v>Independent Consultant</v>
      </c>
      <c r="B2927" s="4" t="str">
        <f t="shared" si="662"/>
        <v>Amy Crews Cutts</v>
      </c>
      <c r="C2927" s="4" t="s">
        <v>246</v>
      </c>
      <c r="D2927" s="4" t="s">
        <v>96</v>
      </c>
      <c r="E2927" s="4" t="str">
        <f>IF(COUNTIF($E$2:E2926,"Begin: " &amp; C2927 &amp; "-" &amp; D2927 &amp; "-" &amp; H2927)=0,"Begin: " &amp; C2927 &amp; "-" &amp; D2927 &amp; "-" &amp; H2927,IF((C2927 &amp; "-" &amp; D2927 &amp; "-" &amp; H2927)&lt;&gt;(C2928 &amp; "-" &amp; D2928 &amp; "-" &amp; H2928),"End: " &amp; C2927 &amp; "-" &amp; D2927 &amp; "-" &amp; H2927,""))</f>
        <v/>
      </c>
      <c r="F2927" s="4" t="str">
        <f t="shared" si="663"/>
        <v>Wall Street Journal-10Yr Treasury Yield-05-2019</v>
      </c>
      <c r="G2927" s="7">
        <v>43595</v>
      </c>
      <c r="H2927" s="7" t="str">
        <f t="shared" si="664"/>
        <v>05-2019</v>
      </c>
      <c r="I2927" s="7" t="str">
        <f t="shared" ca="1" si="665"/>
        <v>Wall Street Journal: Independent Consultant-10Yr Treasury Yield-05-2019</v>
      </c>
      <c r="J2927" s="4" t="str">
        <f t="shared" ca="1" si="666"/>
        <v>10Yr Treasury Yield-Independent Consultant:05-2019</v>
      </c>
      <c r="K2927" t="s">
        <v>805</v>
      </c>
      <c r="CK2927">
        <v>2.5</v>
      </c>
      <c r="CM2927">
        <v>2.4500000000000002</v>
      </c>
      <c r="CO2927">
        <v>2.2999999999999998</v>
      </c>
      <c r="CQ2927">
        <v>2.2000000000000002</v>
      </c>
      <c r="CS2927">
        <v>2</v>
      </c>
      <c r="CU2927">
        <v>1.75</v>
      </c>
    </row>
    <row r="2928" spans="1:99" x14ac:dyDescent="0.55000000000000004">
      <c r="A2928" s="4" t="str">
        <f t="shared" ca="1" si="661"/>
        <v>Oxford Economics</v>
      </c>
      <c r="B2928" s="4" t="str">
        <f t="shared" si="662"/>
        <v>Greg Daco</v>
      </c>
      <c r="C2928" s="4" t="s">
        <v>246</v>
      </c>
      <c r="D2928" s="4" t="s">
        <v>96</v>
      </c>
      <c r="E2928" s="4" t="str">
        <f>IF(COUNTIF($E$2:E2927,"Begin: " &amp; C2928 &amp; "-" &amp; D2928 &amp; "-" &amp; H2928)=0,"Begin: " &amp; C2928 &amp; "-" &amp; D2928 &amp; "-" &amp; H2928,IF((C2928 &amp; "-" &amp; D2928 &amp; "-" &amp; H2928)&lt;&gt;(C2929 &amp; "-" &amp; D2929 &amp; "-" &amp; H2929),"End: " &amp; C2928 &amp; "-" &amp; D2928 &amp; "-" &amp; H2928,""))</f>
        <v/>
      </c>
      <c r="F2928" s="4" t="str">
        <f t="shared" si="663"/>
        <v>Wall Street Journal-10Yr Treasury Yield-05-2019</v>
      </c>
      <c r="G2928" s="7">
        <v>43595</v>
      </c>
      <c r="H2928" s="7" t="str">
        <f t="shared" si="664"/>
        <v>05-2019</v>
      </c>
      <c r="I2928" s="7" t="str">
        <f t="shared" ca="1" si="665"/>
        <v>Wall Street Journal: Oxford Economics-10Yr Treasury Yield-05-2019</v>
      </c>
      <c r="J2928" s="4" t="str">
        <f t="shared" ca="1" si="666"/>
        <v>10Yr Treasury Yield-Oxford Economics:05-2019</v>
      </c>
      <c r="K2928" t="s">
        <v>429</v>
      </c>
      <c r="CK2928">
        <v>2.57</v>
      </c>
      <c r="CM2928">
        <v>2.66</v>
      </c>
      <c r="CO2928">
        <v>2.73</v>
      </c>
      <c r="CQ2928">
        <v>2.8</v>
      </c>
      <c r="CS2928">
        <v>2.86</v>
      </c>
      <c r="CU2928">
        <v>2.92</v>
      </c>
    </row>
    <row r="2929" spans="1:99" x14ac:dyDescent="0.55000000000000004">
      <c r="A2929" s="4" t="str">
        <f t="shared" ca="1" si="661"/>
        <v>Georgia State University</v>
      </c>
      <c r="B2929" s="4" t="str">
        <f t="shared" si="662"/>
        <v>Rajeev Dhawan</v>
      </c>
      <c r="C2929" s="4" t="s">
        <v>246</v>
      </c>
      <c r="D2929" s="4" t="s">
        <v>96</v>
      </c>
      <c r="E2929" s="4" t="str">
        <f>IF(COUNTIF($E$2:E2928,"Begin: " &amp; C2929 &amp; "-" &amp; D2929 &amp; "-" &amp; H2929)=0,"Begin: " &amp; C2929 &amp; "-" &amp; D2929 &amp; "-" &amp; H2929,IF((C2929 &amp; "-" &amp; D2929 &amp; "-" &amp; H2929)&lt;&gt;(C2930 &amp; "-" &amp; D2930 &amp; "-" &amp; H2930),"End: " &amp; C2929 &amp; "-" &amp; D2929 &amp; "-" &amp; H2929,""))</f>
        <v/>
      </c>
      <c r="F2929" s="4" t="str">
        <f t="shared" si="663"/>
        <v>Wall Street Journal-10Yr Treasury Yield-05-2019</v>
      </c>
      <c r="G2929" s="7">
        <v>43595</v>
      </c>
      <c r="H2929" s="7" t="str">
        <f t="shared" si="664"/>
        <v>05-2019</v>
      </c>
      <c r="I2929" s="7" t="str">
        <f t="shared" ca="1" si="665"/>
        <v>Wall Street Journal: Georgia State University-10Yr Treasury Yield-05-2019</v>
      </c>
      <c r="J2929" s="4" t="str">
        <f t="shared" ca="1" si="666"/>
        <v>10Yr Treasury Yield-Georgia State University:05-2019</v>
      </c>
      <c r="K2929" t="s">
        <v>430</v>
      </c>
      <c r="CK2929">
        <v>2.6</v>
      </c>
      <c r="CM2929">
        <v>2.75</v>
      </c>
      <c r="CO2929">
        <v>2.88</v>
      </c>
      <c r="CQ2929">
        <v>3.04</v>
      </c>
      <c r="CS2929">
        <v>3.21</v>
      </c>
      <c r="CU2929">
        <v>3.44</v>
      </c>
    </row>
    <row r="2930" spans="1:99" x14ac:dyDescent="0.55000000000000004">
      <c r="A2930" s="4" t="str">
        <f t="shared" ca="1" si="661"/>
        <v>National Association of Home Builders</v>
      </c>
      <c r="B2930" s="4" t="str">
        <f t="shared" si="662"/>
        <v>Robert Dietz</v>
      </c>
      <c r="C2930" s="4" t="s">
        <v>246</v>
      </c>
      <c r="D2930" s="4" t="s">
        <v>96</v>
      </c>
      <c r="E2930" s="4" t="str">
        <f>IF(COUNTIF($E$2:E2929,"Begin: " &amp; C2930 &amp; "-" &amp; D2930 &amp; "-" &amp; H2930)=0,"Begin: " &amp; C2930 &amp; "-" &amp; D2930 &amp; "-" &amp; H2930,IF((C2930 &amp; "-" &amp; D2930 &amp; "-" &amp; H2930)&lt;&gt;(C2931 &amp; "-" &amp; D2931 &amp; "-" &amp; H2931),"End: " &amp; C2930 &amp; "-" &amp; D2930 &amp; "-" &amp; H2930,""))</f>
        <v/>
      </c>
      <c r="F2930" s="4" t="str">
        <f t="shared" si="663"/>
        <v>Wall Street Journal-10Yr Treasury Yield-05-2019</v>
      </c>
      <c r="G2930" s="7">
        <v>43595</v>
      </c>
      <c r="H2930" s="7" t="str">
        <f t="shared" si="664"/>
        <v>05-2019</v>
      </c>
      <c r="I2930" s="7" t="str">
        <f t="shared" ca="1" si="665"/>
        <v>Wall Street Journal: National Association of Home Builders-10Yr Treasury Yield-05-2019</v>
      </c>
      <c r="J2930" s="4" t="str">
        <f t="shared" ca="1" si="666"/>
        <v>10Yr Treasury Yield-National Association of Home Builders:05-2019</v>
      </c>
      <c r="K2930" t="s">
        <v>754</v>
      </c>
      <c r="CK2930">
        <v>2.6</v>
      </c>
      <c r="CM2930">
        <v>2.81</v>
      </c>
      <c r="CO2930">
        <v>2.94</v>
      </c>
      <c r="CQ2930">
        <v>2.96</v>
      </c>
      <c r="CS2930">
        <v>2.92</v>
      </c>
      <c r="CU2930">
        <v>2.88</v>
      </c>
    </row>
    <row r="2931" spans="1:99" x14ac:dyDescent="0.55000000000000004">
      <c r="A2931" s="4" t="str">
        <f t="shared" ca="1" si="661"/>
        <v>Fannie Mae</v>
      </c>
      <c r="B2931" s="4" t="str">
        <f t="shared" si="662"/>
        <v>Douglas Duncan</v>
      </c>
      <c r="C2931" s="4" t="s">
        <v>246</v>
      </c>
      <c r="D2931" s="4" t="s">
        <v>96</v>
      </c>
      <c r="E2931" s="4" t="str">
        <f>IF(COUNTIF($E$2:E2930,"Begin: " &amp; C2931 &amp; "-" &amp; D2931 &amp; "-" &amp; H2931)=0,"Begin: " &amp; C2931 &amp; "-" &amp; D2931 &amp; "-" &amp; H2931,IF((C2931 &amp; "-" &amp; D2931 &amp; "-" &amp; H2931)&lt;&gt;(C2932 &amp; "-" &amp; D2932 &amp; "-" &amp; H2932),"End: " &amp; C2931 &amp; "-" &amp; D2931 &amp; "-" &amp; H2931,""))</f>
        <v/>
      </c>
      <c r="F2931" s="4" t="str">
        <f t="shared" si="663"/>
        <v>Wall Street Journal-10Yr Treasury Yield-05-2019</v>
      </c>
      <c r="G2931" s="7">
        <v>43595</v>
      </c>
      <c r="H2931" s="7" t="str">
        <f t="shared" si="664"/>
        <v>05-2019</v>
      </c>
      <c r="I2931" s="7" t="str">
        <f t="shared" ca="1" si="665"/>
        <v>Wall Street Journal: Fannie Mae-10Yr Treasury Yield-05-2019</v>
      </c>
      <c r="J2931" s="4" t="str">
        <f t="shared" ca="1" si="666"/>
        <v>10Yr Treasury Yield-Fannie Mae:05-2019</v>
      </c>
      <c r="K2931" t="s">
        <v>206</v>
      </c>
      <c r="CK2931">
        <v>2.5</v>
      </c>
      <c r="CM2931">
        <v>2.5</v>
      </c>
      <c r="CO2931">
        <v>2.6</v>
      </c>
      <c r="CQ2931">
        <v>2.6</v>
      </c>
      <c r="CS2931">
        <v>2.7</v>
      </c>
      <c r="CU2931">
        <v>2.7</v>
      </c>
    </row>
    <row r="2932" spans="1:99" x14ac:dyDescent="0.55000000000000004">
      <c r="A2932" s="4" t="str">
        <f t="shared" ca="1" si="661"/>
        <v>Comerica Bank</v>
      </c>
      <c r="B2932" s="4" t="str">
        <f t="shared" si="662"/>
        <v>Robert Dye</v>
      </c>
      <c r="C2932" s="4" t="s">
        <v>246</v>
      </c>
      <c r="D2932" s="4" t="s">
        <v>96</v>
      </c>
      <c r="E2932" s="4" t="str">
        <f>IF(COUNTIF($E$2:E2931,"Begin: " &amp; C2932 &amp; "-" &amp; D2932 &amp; "-" &amp; H2932)=0,"Begin: " &amp; C2932 &amp; "-" &amp; D2932 &amp; "-" &amp; H2932,IF((C2932 &amp; "-" &amp; D2932 &amp; "-" &amp; H2932)&lt;&gt;(C2933 &amp; "-" &amp; D2933 &amp; "-" &amp; H2933),"End: " &amp; C2932 &amp; "-" &amp; D2932 &amp; "-" &amp; H2932,""))</f>
        <v/>
      </c>
      <c r="F2932" s="4" t="str">
        <f t="shared" si="663"/>
        <v>Wall Street Journal-10Yr Treasury Yield-05-2019</v>
      </c>
      <c r="G2932" s="7">
        <v>43595</v>
      </c>
      <c r="H2932" s="7" t="str">
        <f t="shared" si="664"/>
        <v>05-2019</v>
      </c>
      <c r="I2932" s="7" t="str">
        <f t="shared" ca="1" si="665"/>
        <v>Wall Street Journal: Comerica Bank-10Yr Treasury Yield-05-2019</v>
      </c>
      <c r="J2932" s="4" t="str">
        <f t="shared" ca="1" si="666"/>
        <v>10Yr Treasury Yield-Comerica Bank:05-2019</v>
      </c>
      <c r="K2932" t="s">
        <v>207</v>
      </c>
      <c r="CK2932">
        <v>2.54</v>
      </c>
      <c r="CM2932">
        <v>2.72</v>
      </c>
      <c r="CO2932">
        <v>2.8</v>
      </c>
      <c r="CQ2932">
        <v>2.83</v>
      </c>
      <c r="CS2932">
        <v>2.88</v>
      </c>
      <c r="CU2932">
        <v>2.9</v>
      </c>
    </row>
    <row r="2933" spans="1:99" x14ac:dyDescent="0.55000000000000004">
      <c r="A2933" s="4" t="str">
        <f t="shared" ca="1" si="661"/>
        <v>PNC Financial Services Group</v>
      </c>
      <c r="B2933" s="4" t="str">
        <f t="shared" si="662"/>
        <v>Augustine Faucher</v>
      </c>
      <c r="C2933" s="4" t="s">
        <v>246</v>
      </c>
      <c r="D2933" s="4" t="s">
        <v>96</v>
      </c>
      <c r="E2933" s="4" t="str">
        <f>IF(COUNTIF($E$2:E2932,"Begin: " &amp; C2933 &amp; "-" &amp; D2933 &amp; "-" &amp; H2933)=0,"Begin: " &amp; C2933 &amp; "-" &amp; D2933 &amp; "-" &amp; H2933,IF((C2933 &amp; "-" &amp; D2933 &amp; "-" &amp; H2933)&lt;&gt;(C2934 &amp; "-" &amp; D2934 &amp; "-" &amp; H2934),"End: " &amp; C2933 &amp; "-" &amp; D2933 &amp; "-" &amp; H2933,""))</f>
        <v/>
      </c>
      <c r="F2933" s="4" t="str">
        <f t="shared" si="663"/>
        <v>Wall Street Journal-10Yr Treasury Yield-05-2019</v>
      </c>
      <c r="G2933" s="7">
        <v>43595</v>
      </c>
      <c r="H2933" s="7" t="str">
        <f t="shared" si="664"/>
        <v>05-2019</v>
      </c>
      <c r="I2933" s="7" t="str">
        <f t="shared" ca="1" si="665"/>
        <v>Wall Street Journal: PNC Financial Services Group-10Yr Treasury Yield-05-2019</v>
      </c>
      <c r="J2933" s="4" t="str">
        <f t="shared" ca="1" si="666"/>
        <v>10Yr Treasury Yield-PNC Financial Services Group:05-2019</v>
      </c>
      <c r="K2933" t="s">
        <v>769</v>
      </c>
      <c r="CK2933">
        <v>2.52</v>
      </c>
      <c r="CM2933">
        <v>2.63</v>
      </c>
      <c r="CO2933">
        <v>2.63</v>
      </c>
      <c r="CQ2933">
        <v>2.63</v>
      </c>
      <c r="CS2933">
        <v>2.63</v>
      </c>
      <c r="CU2933">
        <v>2.63</v>
      </c>
    </row>
    <row r="2934" spans="1:99" x14ac:dyDescent="0.55000000000000004">
      <c r="A2934" s="4" t="str">
        <f t="shared" ca="1" si="661"/>
        <v>California Lutheran University</v>
      </c>
      <c r="B2934" s="4" t="str">
        <f t="shared" si="662"/>
        <v>Matthew Fienup/Dan Hamilton</v>
      </c>
      <c r="C2934" s="4" t="s">
        <v>246</v>
      </c>
      <c r="D2934" s="4" t="s">
        <v>96</v>
      </c>
      <c r="E2934" s="4" t="str">
        <f>IF(COUNTIF($E$2:E2933,"Begin: " &amp; C2934 &amp; "-" &amp; D2934 &amp; "-" &amp; H2934)=0,"Begin: " &amp; C2934 &amp; "-" &amp; D2934 &amp; "-" &amp; H2934,IF((C2934 &amp; "-" &amp; D2934 &amp; "-" &amp; H2934)&lt;&gt;(C2935 &amp; "-" &amp; D2935 &amp; "-" &amp; H2935),"End: " &amp; C2934 &amp; "-" &amp; D2934 &amp; "-" &amp; H2934,""))</f>
        <v/>
      </c>
      <c r="F2934" s="4" t="str">
        <f t="shared" si="663"/>
        <v>Wall Street Journal-10Yr Treasury Yield-05-2019</v>
      </c>
      <c r="G2934" s="7">
        <v>43595</v>
      </c>
      <c r="H2934" s="7" t="str">
        <f t="shared" si="664"/>
        <v>05-2019</v>
      </c>
      <c r="I2934" s="7" t="str">
        <f t="shared" ca="1" si="665"/>
        <v>Wall Street Journal: California Lutheran University-10Yr Treasury Yield-05-2019</v>
      </c>
      <c r="J2934" s="4" t="str">
        <f t="shared" ca="1" si="666"/>
        <v>10Yr Treasury Yield-California Lutheran University:05-2019</v>
      </c>
      <c r="K2934" t="s">
        <v>796</v>
      </c>
      <c r="CK2934">
        <v>2.5499999999999998</v>
      </c>
      <c r="CM2934">
        <v>2.58</v>
      </c>
      <c r="CO2934">
        <v>2.57</v>
      </c>
      <c r="CQ2934">
        <v>2.58</v>
      </c>
      <c r="CS2934">
        <v>2.56</v>
      </c>
      <c r="CU2934">
        <v>2.57</v>
      </c>
    </row>
    <row r="2935" spans="1:99" x14ac:dyDescent="0.55000000000000004">
      <c r="A2935" s="4" t="str">
        <f t="shared" ca="1" si="661"/>
        <v>MFR</v>
      </c>
      <c r="B2935" s="4" t="str">
        <f t="shared" si="662"/>
        <v>Maria Fiorini Ramirez/Joshua Shapiro</v>
      </c>
      <c r="C2935" s="4" t="s">
        <v>246</v>
      </c>
      <c r="D2935" s="4" t="s">
        <v>96</v>
      </c>
      <c r="E2935" s="4" t="str">
        <f>IF(COUNTIF($E$2:E2934,"Begin: " &amp; C2935 &amp; "-" &amp; D2935 &amp; "-" &amp; H2935)=0,"Begin: " &amp; C2935 &amp; "-" &amp; D2935 &amp; "-" &amp; H2935,IF((C2935 &amp; "-" &amp; D2935 &amp; "-" &amp; H2935)&lt;&gt;(C2936 &amp; "-" &amp; D2936 &amp; "-" &amp; H2936),"End: " &amp; C2935 &amp; "-" &amp; D2935 &amp; "-" &amp; H2935,""))</f>
        <v/>
      </c>
      <c r="F2935" s="4" t="str">
        <f t="shared" si="663"/>
        <v>Wall Street Journal-10Yr Treasury Yield-05-2019</v>
      </c>
      <c r="G2935" s="7">
        <v>43595</v>
      </c>
      <c r="H2935" s="7" t="str">
        <f t="shared" si="664"/>
        <v>05-2019</v>
      </c>
      <c r="I2935" s="7" t="str">
        <f t="shared" ca="1" si="665"/>
        <v>Wall Street Journal: MFR-10Yr Treasury Yield-05-2019</v>
      </c>
      <c r="J2935" s="4" t="str">
        <f t="shared" ca="1" si="666"/>
        <v>10Yr Treasury Yield-MFR:05-2019</v>
      </c>
      <c r="K2935" t="s">
        <v>208</v>
      </c>
      <c r="CK2935">
        <v>2.6</v>
      </c>
      <c r="CM2935">
        <v>2.6</v>
      </c>
      <c r="CO2935">
        <v>2.5</v>
      </c>
      <c r="CQ2935">
        <v>2.25</v>
      </c>
    </row>
    <row r="2936" spans="1:99" x14ac:dyDescent="0.55000000000000004">
      <c r="A2936" s="4" t="str">
        <f t="shared" ca="1" si="661"/>
        <v>Chamber of Commerce</v>
      </c>
      <c r="B2936" s="4" t="str">
        <f t="shared" si="662"/>
        <v>J.D. Foster</v>
      </c>
      <c r="C2936" s="4" t="s">
        <v>246</v>
      </c>
      <c r="D2936" s="4" t="s">
        <v>96</v>
      </c>
      <c r="E2936" s="4" t="str">
        <f>IF(COUNTIF($E$2:E2935,"Begin: " &amp; C2936 &amp; "-" &amp; D2936 &amp; "-" &amp; H2936)=0,"Begin: " &amp; C2936 &amp; "-" &amp; D2936 &amp; "-" &amp; H2936,IF((C2936 &amp; "-" &amp; D2936 &amp; "-" &amp; H2936)&lt;&gt;(C2937 &amp; "-" &amp; D2937 &amp; "-" &amp; H2937),"End: " &amp; C2936 &amp; "-" &amp; D2936 &amp; "-" &amp; H2936,""))</f>
        <v/>
      </c>
      <c r="F2936" s="4" t="str">
        <f t="shared" si="663"/>
        <v>Wall Street Journal-10Yr Treasury Yield-05-2019</v>
      </c>
      <c r="G2936" s="7">
        <v>43595</v>
      </c>
      <c r="H2936" s="7" t="str">
        <f t="shared" si="664"/>
        <v>05-2019</v>
      </c>
      <c r="I2936" s="7" t="str">
        <f t="shared" ca="1" si="665"/>
        <v>Wall Street Journal: Chamber of Commerce-10Yr Treasury Yield-05-2019</v>
      </c>
      <c r="J2936" s="4" t="str">
        <f t="shared" ca="1" si="666"/>
        <v>10Yr Treasury Yield-Chamber of Commerce:05-2019</v>
      </c>
      <c r="K2936" t="s">
        <v>766</v>
      </c>
      <c r="CK2936">
        <v>2.5499999999999998</v>
      </c>
      <c r="CM2936">
        <v>2.75</v>
      </c>
      <c r="CO2936">
        <v>2.9</v>
      </c>
      <c r="CQ2936">
        <v>3.05</v>
      </c>
    </row>
    <row r="2937" spans="1:99" x14ac:dyDescent="0.55000000000000004">
      <c r="A2937" s="4" t="str">
        <f t="shared" ca="1" si="661"/>
        <v>Mortgage Bankers Association</v>
      </c>
      <c r="B2937" s="4" t="str">
        <f t="shared" si="662"/>
        <v>Mike Fratantoni</v>
      </c>
      <c r="C2937" s="4" t="s">
        <v>246</v>
      </c>
      <c r="D2937" s="4" t="s">
        <v>96</v>
      </c>
      <c r="E2937" s="4" t="str">
        <f>IF(COUNTIF($E$2:E2936,"Begin: " &amp; C2937 &amp; "-" &amp; D2937 &amp; "-" &amp; H2937)=0,"Begin: " &amp; C2937 &amp; "-" &amp; D2937 &amp; "-" &amp; H2937,IF((C2937 &amp; "-" &amp; D2937 &amp; "-" &amp; H2937)&lt;&gt;(C2938 &amp; "-" &amp; D2938 &amp; "-" &amp; H2938),"End: " &amp; C2937 &amp; "-" &amp; D2937 &amp; "-" &amp; H2937,""))</f>
        <v/>
      </c>
      <c r="F2937" s="4" t="str">
        <f t="shared" si="663"/>
        <v>Wall Street Journal-10Yr Treasury Yield-05-2019</v>
      </c>
      <c r="G2937" s="7">
        <v>43595</v>
      </c>
      <c r="H2937" s="7" t="str">
        <f t="shared" si="664"/>
        <v>05-2019</v>
      </c>
      <c r="I2937" s="7" t="str">
        <f t="shared" ca="1" si="665"/>
        <v>Wall Street Journal: Mortgage Bankers Association-10Yr Treasury Yield-05-2019</v>
      </c>
      <c r="J2937" s="4" t="str">
        <f t="shared" ca="1" si="666"/>
        <v>10Yr Treasury Yield-Mortgage Bankers Association:05-2019</v>
      </c>
      <c r="K2937" t="s">
        <v>209</v>
      </c>
      <c r="CK2937">
        <v>2.7</v>
      </c>
      <c r="CM2937">
        <v>2.7</v>
      </c>
      <c r="CO2937">
        <v>2.8</v>
      </c>
      <c r="CQ2937">
        <v>2.8</v>
      </c>
      <c r="CS2937">
        <v>2.9</v>
      </c>
      <c r="CU2937">
        <v>2.9</v>
      </c>
    </row>
    <row r="2938" spans="1:99" x14ac:dyDescent="0.55000000000000004">
      <c r="A2938" s="4" t="str">
        <f t="shared" ca="1" si="661"/>
        <v>Robert Fry Economics LLC</v>
      </c>
      <c r="B2938" s="4" t="str">
        <f t="shared" si="662"/>
        <v>Robert Fry</v>
      </c>
      <c r="C2938" s="4" t="s">
        <v>246</v>
      </c>
      <c r="D2938" s="4" t="s">
        <v>96</v>
      </c>
      <c r="E2938" s="4" t="str">
        <f>IF(COUNTIF($E$2:E2937,"Begin: " &amp; C2938 &amp; "-" &amp; D2938 &amp; "-" &amp; H2938)=0,"Begin: " &amp; C2938 &amp; "-" &amp; D2938 &amp; "-" &amp; H2938,IF((C2938 &amp; "-" &amp; D2938 &amp; "-" &amp; H2938)&lt;&gt;(C2939 &amp; "-" &amp; D2939 &amp; "-" &amp; H2939),"End: " &amp; C2938 &amp; "-" &amp; D2938 &amp; "-" &amp; H2938,""))</f>
        <v/>
      </c>
      <c r="F2938" s="4" t="str">
        <f t="shared" si="663"/>
        <v>Wall Street Journal-10Yr Treasury Yield-05-2019</v>
      </c>
      <c r="G2938" s="7">
        <v>43595</v>
      </c>
      <c r="H2938" s="7" t="str">
        <f t="shared" si="664"/>
        <v>05-2019</v>
      </c>
      <c r="I2938" s="7" t="str">
        <f t="shared" ca="1" si="665"/>
        <v>Wall Street Journal: Robert Fry Economics LLC-10Yr Treasury Yield-05-2019</v>
      </c>
      <c r="J2938" s="4" t="str">
        <f t="shared" ca="1" si="666"/>
        <v>10Yr Treasury Yield-Robert Fry Economics LLC:05-2019</v>
      </c>
      <c r="K2938" t="s">
        <v>764</v>
      </c>
      <c r="CK2938">
        <v>2.6</v>
      </c>
      <c r="CM2938">
        <v>3</v>
      </c>
      <c r="CO2938">
        <v>3.4</v>
      </c>
      <c r="CQ2938">
        <v>3.5</v>
      </c>
      <c r="CS2938">
        <v>3.5</v>
      </c>
      <c r="CU2938">
        <v>3.5</v>
      </c>
    </row>
    <row r="2939" spans="1:99" x14ac:dyDescent="0.55000000000000004">
      <c r="A2939" s="4" t="str">
        <f t="shared" ca="1" si="661"/>
        <v>Societe Generale</v>
      </c>
      <c r="B2939" s="4" t="str">
        <f t="shared" si="662"/>
        <v>Stephen Gallagher</v>
      </c>
      <c r="C2939" s="4" t="s">
        <v>246</v>
      </c>
      <c r="D2939" s="4" t="s">
        <v>96</v>
      </c>
      <c r="E2939" s="4" t="str">
        <f>IF(COUNTIF($E$2:E2938,"Begin: " &amp; C2939 &amp; "-" &amp; D2939 &amp; "-" &amp; H2939)=0,"Begin: " &amp; C2939 &amp; "-" &amp; D2939 &amp; "-" &amp; H2939,IF((C2939 &amp; "-" &amp; D2939 &amp; "-" &amp; H2939)&lt;&gt;(C2940 &amp; "-" &amp; D2940 &amp; "-" &amp; H2940),"End: " &amp; C2939 &amp; "-" &amp; D2939 &amp; "-" &amp; H2939,""))</f>
        <v/>
      </c>
      <c r="F2939" s="4" t="str">
        <f t="shared" si="663"/>
        <v>Wall Street Journal-10Yr Treasury Yield-05-2019</v>
      </c>
      <c r="G2939" s="7">
        <v>43595</v>
      </c>
      <c r="H2939" s="7" t="str">
        <f t="shared" si="664"/>
        <v>05-2019</v>
      </c>
      <c r="I2939" s="7" t="str">
        <f t="shared" ca="1" si="665"/>
        <v>Wall Street Journal: Societe Generale-10Yr Treasury Yield-05-2019</v>
      </c>
      <c r="J2939" s="4" t="str">
        <f t="shared" ca="1" si="666"/>
        <v>10Yr Treasury Yield-Societe Generale:05-2019</v>
      </c>
      <c r="K2939" t="s">
        <v>657</v>
      </c>
      <c r="CK2939">
        <v>2.5</v>
      </c>
      <c r="CM2939">
        <v>2.35</v>
      </c>
      <c r="CO2939">
        <v>2.35</v>
      </c>
      <c r="CQ2939">
        <v>2.8</v>
      </c>
      <c r="CS2939">
        <v>2.9</v>
      </c>
      <c r="CU2939">
        <v>3</v>
      </c>
    </row>
    <row r="2940" spans="1:99" x14ac:dyDescent="0.55000000000000004">
      <c r="A2940" s="4" t="str">
        <f t="shared" ca="1" si="661"/>
        <v>Barclays</v>
      </c>
      <c r="B2940" s="4" t="str">
        <f t="shared" si="662"/>
        <v>Michael Gapen*</v>
      </c>
      <c r="C2940" s="4" t="s">
        <v>246</v>
      </c>
      <c r="D2940" s="4" t="s">
        <v>96</v>
      </c>
      <c r="E2940" s="4" t="str">
        <f>IF(COUNTIF($E$2:E2939,"Begin: " &amp; C2940 &amp; "-" &amp; D2940 &amp; "-" &amp; H2940)=0,"Begin: " &amp; C2940 &amp; "-" &amp; D2940 &amp; "-" &amp; H2940,IF((C2940 &amp; "-" &amp; D2940 &amp; "-" &amp; H2940)&lt;&gt;(C2941 &amp; "-" &amp; D2941 &amp; "-" &amp; H2941),"End: " &amp; C2940 &amp; "-" &amp; D2940 &amp; "-" &amp; H2940,""))</f>
        <v/>
      </c>
      <c r="F2940" s="4" t="str">
        <f t="shared" si="663"/>
        <v>Wall Street Journal-10Yr Treasury Yield-05-2019</v>
      </c>
      <c r="G2940" s="7">
        <v>43595</v>
      </c>
      <c r="H2940" s="7" t="str">
        <f t="shared" si="664"/>
        <v>05-2019</v>
      </c>
      <c r="I2940" s="7" t="str">
        <f t="shared" ca="1" si="665"/>
        <v>Wall Street Journal: Barclays-10Yr Treasury Yield-05-2019</v>
      </c>
      <c r="J2940" s="4" t="str">
        <f t="shared" ca="1" si="666"/>
        <v>10Yr Treasury Yield-Barclays:05-2019</v>
      </c>
      <c r="K2940" t="s">
        <v>815</v>
      </c>
    </row>
    <row r="2941" spans="1:99" x14ac:dyDescent="0.55000000000000004">
      <c r="A2941" s="4" t="str">
        <f t="shared" ca="1" si="661"/>
        <v>NatWest Markets</v>
      </c>
      <c r="B2941" s="4" t="str">
        <f t="shared" si="662"/>
        <v>Michelle Girard*</v>
      </c>
      <c r="C2941" s="4" t="s">
        <v>246</v>
      </c>
      <c r="D2941" s="4" t="s">
        <v>96</v>
      </c>
      <c r="E2941" s="4" t="str">
        <f>IF(COUNTIF($E$2:E2940,"Begin: " &amp; C2941 &amp; "-" &amp; D2941 &amp; "-" &amp; H2941)=0,"Begin: " &amp; C2941 &amp; "-" &amp; D2941 &amp; "-" &amp; H2941,IF((C2941 &amp; "-" &amp; D2941 &amp; "-" &amp; H2941)&lt;&gt;(C2942 &amp; "-" &amp; D2942 &amp; "-" &amp; H2942),"End: " &amp; C2941 &amp; "-" &amp; D2941 &amp; "-" &amp; H2941,""))</f>
        <v/>
      </c>
      <c r="F2941" s="4" t="str">
        <f t="shared" si="663"/>
        <v>Wall Street Journal-10Yr Treasury Yield-05-2019</v>
      </c>
      <c r="G2941" s="7">
        <v>43595</v>
      </c>
      <c r="H2941" s="7" t="str">
        <f t="shared" si="664"/>
        <v>05-2019</v>
      </c>
      <c r="I2941" s="7" t="str">
        <f t="shared" ca="1" si="665"/>
        <v>Wall Street Journal: NatWest Markets-10Yr Treasury Yield-05-2019</v>
      </c>
      <c r="J2941" s="4" t="str">
        <f t="shared" ca="1" si="666"/>
        <v>10Yr Treasury Yield-NatWest Markets:05-2019</v>
      </c>
      <c r="K2941" t="s">
        <v>816</v>
      </c>
    </row>
    <row r="2942" spans="1:99" x14ac:dyDescent="0.55000000000000004">
      <c r="A2942" s="4" t="str">
        <f t="shared" ca="1" si="661"/>
        <v>BMO Capital</v>
      </c>
      <c r="B2942" s="4" t="str">
        <f t="shared" si="662"/>
        <v>Michael Gregory</v>
      </c>
      <c r="C2942" s="4" t="s">
        <v>246</v>
      </c>
      <c r="D2942" s="4" t="s">
        <v>96</v>
      </c>
      <c r="E2942" s="4" t="str">
        <f>IF(COUNTIF($E$2:E2941,"Begin: " &amp; C2942 &amp; "-" &amp; D2942 &amp; "-" &amp; H2942)=0,"Begin: " &amp; C2942 &amp; "-" &amp; D2942 &amp; "-" &amp; H2942,IF((C2942 &amp; "-" &amp; D2942 &amp; "-" &amp; H2942)&lt;&gt;(C2943 &amp; "-" &amp; D2943 &amp; "-" &amp; H2943),"End: " &amp; C2942 &amp; "-" &amp; D2942 &amp; "-" &amp; H2942,""))</f>
        <v/>
      </c>
      <c r="F2942" s="4" t="str">
        <f t="shared" si="663"/>
        <v>Wall Street Journal-10Yr Treasury Yield-05-2019</v>
      </c>
      <c r="G2942" s="7">
        <v>43595</v>
      </c>
      <c r="H2942" s="7" t="str">
        <f t="shared" si="664"/>
        <v>05-2019</v>
      </c>
      <c r="I2942" s="7" t="str">
        <f t="shared" ca="1" si="665"/>
        <v>Wall Street Journal: BMO Capital-10Yr Treasury Yield-05-2019</v>
      </c>
      <c r="J2942" s="4" t="str">
        <f t="shared" ca="1" si="666"/>
        <v>10Yr Treasury Yield-BMO Capital:05-2019</v>
      </c>
      <c r="K2942" t="s">
        <v>798</v>
      </c>
      <c r="CK2942">
        <v>2.56</v>
      </c>
      <c r="CM2942">
        <v>2.63</v>
      </c>
      <c r="CO2942">
        <v>2.5</v>
      </c>
      <c r="CQ2942">
        <v>2.38</v>
      </c>
      <c r="CS2942">
        <v>2.66</v>
      </c>
      <c r="CU2942">
        <v>2.94</v>
      </c>
    </row>
    <row r="2943" spans="1:99" x14ac:dyDescent="0.55000000000000004">
      <c r="A2943" s="4" t="str">
        <f t="shared" ca="1" si="661"/>
        <v>TD Securities</v>
      </c>
      <c r="B2943" s="4" t="str">
        <f t="shared" si="662"/>
        <v>Michael Hanson</v>
      </c>
      <c r="C2943" s="4" t="s">
        <v>246</v>
      </c>
      <c r="D2943" s="4" t="s">
        <v>96</v>
      </c>
      <c r="E2943" s="4" t="str">
        <f>IF(COUNTIF($E$2:E2942,"Begin: " &amp; C2943 &amp; "-" &amp; D2943 &amp; "-" &amp; H2943)=0,"Begin: " &amp; C2943 &amp; "-" &amp; D2943 &amp; "-" &amp; H2943,IF((C2943 &amp; "-" &amp; D2943 &amp; "-" &amp; H2943)&lt;&gt;(C2944 &amp; "-" &amp; D2944 &amp; "-" &amp; H2944),"End: " &amp; C2943 &amp; "-" &amp; D2943 &amp; "-" &amp; H2943,""))</f>
        <v/>
      </c>
      <c r="F2943" s="4" t="str">
        <f t="shared" si="663"/>
        <v>Wall Street Journal-10Yr Treasury Yield-05-2019</v>
      </c>
      <c r="G2943" s="7">
        <v>43595</v>
      </c>
      <c r="H2943" s="7" t="str">
        <f t="shared" si="664"/>
        <v>05-2019</v>
      </c>
      <c r="I2943" s="7" t="str">
        <f t="shared" ca="1" si="665"/>
        <v>Wall Street Journal: TD Securities-10Yr Treasury Yield-05-2019</v>
      </c>
      <c r="J2943" s="4" t="str">
        <f t="shared" ca="1" si="666"/>
        <v>10Yr Treasury Yield-TD Securities:05-2019</v>
      </c>
      <c r="K2943" t="s">
        <v>799</v>
      </c>
      <c r="CK2943">
        <v>2.5499999999999998</v>
      </c>
      <c r="CM2943">
        <v>2.6</v>
      </c>
      <c r="CO2943">
        <v>2.6</v>
      </c>
      <c r="CQ2943">
        <v>2.6</v>
      </c>
    </row>
    <row r="2944" spans="1:99" x14ac:dyDescent="0.55000000000000004">
      <c r="A2944" s="4" t="str">
        <f t="shared" ca="1" si="661"/>
        <v>Goldman Sachs</v>
      </c>
      <c r="B2944" s="4" t="str">
        <f t="shared" si="662"/>
        <v>Jan Hatzius</v>
      </c>
      <c r="C2944" s="4" t="s">
        <v>246</v>
      </c>
      <c r="D2944" s="4" t="s">
        <v>96</v>
      </c>
      <c r="E2944" s="4" t="str">
        <f>IF(COUNTIF($E$2:E2943,"Begin: " &amp; C2944 &amp; "-" &amp; D2944 &amp; "-" &amp; H2944)=0,"Begin: " &amp; C2944 &amp; "-" &amp; D2944 &amp; "-" &amp; H2944,IF((C2944 &amp; "-" &amp; D2944 &amp; "-" &amp; H2944)&lt;&gt;(C2945 &amp; "-" &amp; D2945 &amp; "-" &amp; H2945),"End: " &amp; C2944 &amp; "-" &amp; D2944 &amp; "-" &amp; H2944,""))</f>
        <v/>
      </c>
      <c r="F2944" s="4" t="str">
        <f t="shared" si="663"/>
        <v>Wall Street Journal-10Yr Treasury Yield-05-2019</v>
      </c>
      <c r="G2944" s="7">
        <v>43595</v>
      </c>
      <c r="H2944" s="7" t="str">
        <f t="shared" si="664"/>
        <v>05-2019</v>
      </c>
      <c r="I2944" s="7" t="str">
        <f t="shared" ca="1" si="665"/>
        <v>Wall Street Journal: Goldman Sachs-10Yr Treasury Yield-05-2019</v>
      </c>
      <c r="J2944" s="4" t="str">
        <f t="shared" ca="1" si="666"/>
        <v>10Yr Treasury Yield-Goldman Sachs:05-2019</v>
      </c>
      <c r="K2944" t="s">
        <v>213</v>
      </c>
      <c r="CK2944">
        <v>2.5499999999999998</v>
      </c>
      <c r="CM2944">
        <v>2.8</v>
      </c>
      <c r="CO2944">
        <v>3</v>
      </c>
      <c r="CQ2944">
        <v>3</v>
      </c>
      <c r="CS2944">
        <v>3</v>
      </c>
      <c r="CU2944">
        <v>3</v>
      </c>
    </row>
    <row r="2945" spans="1:99" x14ac:dyDescent="0.55000000000000004">
      <c r="A2945" s="4" t="str">
        <f t="shared" ca="1" si="661"/>
        <v>Scotiabank</v>
      </c>
      <c r="B2945" s="4" t="str">
        <f t="shared" si="662"/>
        <v>Derek Holt</v>
      </c>
      <c r="C2945" s="4" t="s">
        <v>246</v>
      </c>
      <c r="D2945" s="4" t="s">
        <v>96</v>
      </c>
      <c r="E2945" s="4" t="str">
        <f>IF(COUNTIF($E$2:E2944,"Begin: " &amp; C2945 &amp; "-" &amp; D2945 &amp; "-" &amp; H2945)=0,"Begin: " &amp; C2945 &amp; "-" &amp; D2945 &amp; "-" &amp; H2945,IF((C2945 &amp; "-" &amp; D2945 &amp; "-" &amp; H2945)&lt;&gt;(C2946 &amp; "-" &amp; D2946 &amp; "-" &amp; H2946),"End: " &amp; C2945 &amp; "-" &amp; D2945 &amp; "-" &amp; H2945,""))</f>
        <v/>
      </c>
      <c r="F2945" s="4" t="str">
        <f t="shared" si="663"/>
        <v>Wall Street Journal-10Yr Treasury Yield-05-2019</v>
      </c>
      <c r="G2945" s="7">
        <v>43595</v>
      </c>
      <c r="H2945" s="7" t="str">
        <f t="shared" si="664"/>
        <v>05-2019</v>
      </c>
      <c r="I2945" s="7" t="str">
        <f t="shared" ca="1" si="665"/>
        <v>Wall Street Journal: Scotiabank-10Yr Treasury Yield-05-2019</v>
      </c>
      <c r="J2945" s="4" t="str">
        <f t="shared" ca="1" si="666"/>
        <v>10Yr Treasury Yield-Scotiabank:05-2019</v>
      </c>
      <c r="K2945" t="s">
        <v>432</v>
      </c>
      <c r="CK2945">
        <v>2.5499999999999998</v>
      </c>
      <c r="CM2945">
        <v>2.85</v>
      </c>
      <c r="CO2945">
        <v>2.95</v>
      </c>
      <c r="CQ2945">
        <v>2.95</v>
      </c>
      <c r="CS2945">
        <v>2.85</v>
      </c>
      <c r="CU2945">
        <v>2.85</v>
      </c>
    </row>
    <row r="2946" spans="1:99" x14ac:dyDescent="0.55000000000000004">
      <c r="A2946" s="4" t="str">
        <f t="shared" ca="1" si="661"/>
        <v>KPMG</v>
      </c>
      <c r="B2946" s="4" t="str">
        <f t="shared" si="662"/>
        <v>Constance Hunter</v>
      </c>
      <c r="C2946" s="4" t="s">
        <v>246</v>
      </c>
      <c r="D2946" s="4" t="s">
        <v>96</v>
      </c>
      <c r="E2946" s="4" t="str">
        <f>IF(COUNTIF($E$2:E2945,"Begin: " &amp; C2946 &amp; "-" &amp; D2946 &amp; "-" &amp; H2946)=0,"Begin: " &amp; C2946 &amp; "-" &amp; D2946 &amp; "-" &amp; H2946,IF((C2946 &amp; "-" &amp; D2946 &amp; "-" &amp; H2946)&lt;&gt;(C2947 &amp; "-" &amp; D2947 &amp; "-" &amp; H2947),"End: " &amp; C2946 &amp; "-" &amp; D2946 &amp; "-" &amp; H2946,""))</f>
        <v/>
      </c>
      <c r="F2946" s="4" t="str">
        <f t="shared" si="663"/>
        <v>Wall Street Journal-10Yr Treasury Yield-05-2019</v>
      </c>
      <c r="G2946" s="7">
        <v>43595</v>
      </c>
      <c r="H2946" s="7" t="str">
        <f t="shared" si="664"/>
        <v>05-2019</v>
      </c>
      <c r="I2946" s="7" t="str">
        <f t="shared" ca="1" si="665"/>
        <v>Wall Street Journal: KPMG-10Yr Treasury Yield-05-2019</v>
      </c>
      <c r="J2946" s="4" t="str">
        <f t="shared" ca="1" si="666"/>
        <v>10Yr Treasury Yield-KPMG:05-2019</v>
      </c>
      <c r="K2946" t="s">
        <v>686</v>
      </c>
      <c r="CK2946">
        <v>2.6</v>
      </c>
      <c r="CM2946">
        <v>2.8</v>
      </c>
      <c r="CO2946">
        <v>2.76</v>
      </c>
      <c r="CQ2946">
        <v>2</v>
      </c>
      <c r="CS2946">
        <v>1.67</v>
      </c>
      <c r="CU2946">
        <v>1.49</v>
      </c>
    </row>
    <row r="2947" spans="1:99" x14ac:dyDescent="0.55000000000000004">
      <c r="A2947" s="4" t="str">
        <f t="shared" ca="1" si="661"/>
        <v>BBVA</v>
      </c>
      <c r="B2947" s="4" t="str">
        <f t="shared" si="662"/>
        <v xml:space="preserve">Nathaniel Karp
</v>
      </c>
      <c r="C2947" s="4" t="s">
        <v>246</v>
      </c>
      <c r="D2947" s="4" t="s">
        <v>96</v>
      </c>
      <c r="E2947" s="4" t="str">
        <f>IF(COUNTIF($E$2:E2946,"Begin: " &amp; C2947 &amp; "-" &amp; D2947 &amp; "-" &amp; H2947)=0,"Begin: " &amp; C2947 &amp; "-" &amp; D2947 &amp; "-" &amp; H2947,IF((C2947 &amp; "-" &amp; D2947 &amp; "-" &amp; H2947)&lt;&gt;(C2948 &amp; "-" &amp; D2948 &amp; "-" &amp; H2948),"End: " &amp; C2947 &amp; "-" &amp; D2947 &amp; "-" &amp; H2947,""))</f>
        <v/>
      </c>
      <c r="F2947" s="4" t="str">
        <f t="shared" si="663"/>
        <v>Wall Street Journal-10Yr Treasury Yield-05-2019</v>
      </c>
      <c r="G2947" s="7">
        <v>43595</v>
      </c>
      <c r="H2947" s="7" t="str">
        <f t="shared" si="664"/>
        <v>05-2019</v>
      </c>
      <c r="I2947" s="7" t="str">
        <f t="shared" ca="1" si="665"/>
        <v>Wall Street Journal: BBVA-10Yr Treasury Yield-05-2019</v>
      </c>
      <c r="J2947" s="4" t="str">
        <f t="shared" ca="1" si="666"/>
        <v>10Yr Treasury Yield-BBVA:05-2019</v>
      </c>
      <c r="K2947" t="s">
        <v>434</v>
      </c>
      <c r="CK2947">
        <v>2.62</v>
      </c>
      <c r="CM2947">
        <v>2.73</v>
      </c>
      <c r="CO2947">
        <v>2.89</v>
      </c>
      <c r="CQ2947">
        <v>2.98</v>
      </c>
      <c r="CS2947">
        <v>3.03</v>
      </c>
      <c r="CU2947">
        <v>3.11</v>
      </c>
    </row>
    <row r="2948" spans="1:99" x14ac:dyDescent="0.55000000000000004">
      <c r="A2948" s="4" t="str">
        <f t="shared" ca="1" si="661"/>
        <v>National Retail Federation</v>
      </c>
      <c r="B2948" s="4" t="str">
        <f t="shared" si="662"/>
        <v>Jack Kleinhenz</v>
      </c>
      <c r="C2948" s="4" t="s">
        <v>246</v>
      </c>
      <c r="D2948" s="4" t="s">
        <v>96</v>
      </c>
      <c r="E2948" s="4" t="str">
        <f>IF(COUNTIF($E$2:E2947,"Begin: " &amp; C2948 &amp; "-" &amp; D2948 &amp; "-" &amp; H2948)=0,"Begin: " &amp; C2948 &amp; "-" &amp; D2948 &amp; "-" &amp; H2948,IF((C2948 &amp; "-" &amp; D2948 &amp; "-" &amp; H2948)&lt;&gt;(C2949 &amp; "-" &amp; D2949 &amp; "-" &amp; H2949),"End: " &amp; C2948 &amp; "-" &amp; D2948 &amp; "-" &amp; H2948,""))</f>
        <v/>
      </c>
      <c r="F2948" s="4" t="str">
        <f t="shared" si="663"/>
        <v>Wall Street Journal-10Yr Treasury Yield-05-2019</v>
      </c>
      <c r="G2948" s="7">
        <v>43595</v>
      </c>
      <c r="H2948" s="7" t="str">
        <f t="shared" si="664"/>
        <v>05-2019</v>
      </c>
      <c r="I2948" s="7" t="str">
        <f t="shared" ca="1" si="665"/>
        <v>Wall Street Journal: National Retail Federation-10Yr Treasury Yield-05-2019</v>
      </c>
      <c r="J2948" s="4" t="str">
        <f t="shared" ca="1" si="666"/>
        <v>10Yr Treasury Yield-National Retail Federation:05-2019</v>
      </c>
      <c r="K2948" t="s">
        <v>216</v>
      </c>
      <c r="CK2948">
        <v>2.65</v>
      </c>
      <c r="CM2948">
        <v>2.7</v>
      </c>
      <c r="CO2948">
        <v>2.7</v>
      </c>
      <c r="CQ2948">
        <v>2.5499999999999998</v>
      </c>
    </row>
    <row r="2949" spans="1:99" x14ac:dyDescent="0.55000000000000004">
      <c r="A2949" s="4" t="str">
        <f t="shared" ca="1" si="661"/>
        <v>Natixis CIB Americas</v>
      </c>
      <c r="B2949" s="4" t="str">
        <f t="shared" si="662"/>
        <v>Joseph LaVorgna</v>
      </c>
      <c r="C2949" s="4" t="s">
        <v>246</v>
      </c>
      <c r="D2949" s="4" t="s">
        <v>96</v>
      </c>
      <c r="E2949" s="4" t="str">
        <f>IF(COUNTIF($E$2:E2948,"Begin: " &amp; C2949 &amp; "-" &amp; D2949 &amp; "-" &amp; H2949)=0,"Begin: " &amp; C2949 &amp; "-" &amp; D2949 &amp; "-" &amp; H2949,IF((C2949 &amp; "-" &amp; D2949 &amp; "-" &amp; H2949)&lt;&gt;(C2950 &amp; "-" &amp; D2950 &amp; "-" &amp; H2950),"End: " &amp; C2949 &amp; "-" &amp; D2949 &amp; "-" &amp; H2949,""))</f>
        <v/>
      </c>
      <c r="F2949" s="4" t="str">
        <f t="shared" si="663"/>
        <v>Wall Street Journal-10Yr Treasury Yield-05-2019</v>
      </c>
      <c r="G2949" s="7">
        <v>43595</v>
      </c>
      <c r="H2949" s="7" t="str">
        <f t="shared" si="664"/>
        <v>05-2019</v>
      </c>
      <c r="I2949" s="7" t="str">
        <f t="shared" ca="1" si="665"/>
        <v>Wall Street Journal: Natixis CIB Americas-10Yr Treasury Yield-05-2019</v>
      </c>
      <c r="J2949" s="4" t="str">
        <f t="shared" ca="1" si="666"/>
        <v>10Yr Treasury Yield-Natixis CIB Americas:05-2019</v>
      </c>
      <c r="K2949" t="s">
        <v>774</v>
      </c>
      <c r="CK2949">
        <v>2.5</v>
      </c>
      <c r="CM2949">
        <v>2.25</v>
      </c>
      <c r="CO2949">
        <v>2</v>
      </c>
      <c r="CQ2949">
        <v>2</v>
      </c>
      <c r="CS2949">
        <v>1.75</v>
      </c>
      <c r="CU2949">
        <v>1.5</v>
      </c>
    </row>
    <row r="2950" spans="1:99" x14ac:dyDescent="0.55000000000000004">
      <c r="A2950" s="4" t="str">
        <f t="shared" ca="1" si="661"/>
        <v>UCLA Anderson Forecast</v>
      </c>
      <c r="B2950" s="4" t="str">
        <f t="shared" si="662"/>
        <v>Edward Leamer/David Shulman</v>
      </c>
      <c r="C2950" s="4" t="s">
        <v>246</v>
      </c>
      <c r="D2950" s="4" t="s">
        <v>96</v>
      </c>
      <c r="E2950" s="4" t="str">
        <f>IF(COUNTIF($E$2:E2949,"Begin: " &amp; C2950 &amp; "-" &amp; D2950 &amp; "-" &amp; H2950)=0,"Begin: " &amp; C2950 &amp; "-" &amp; D2950 &amp; "-" &amp; H2950,IF((C2950 &amp; "-" &amp; D2950 &amp; "-" &amp; H2950)&lt;&gt;(C2951 &amp; "-" &amp; D2951 &amp; "-" &amp; H2951),"End: " &amp; C2950 &amp; "-" &amp; D2950 &amp; "-" &amp; H2950,""))</f>
        <v/>
      </c>
      <c r="F2950" s="4" t="str">
        <f t="shared" si="663"/>
        <v>Wall Street Journal-10Yr Treasury Yield-05-2019</v>
      </c>
      <c r="G2950" s="7">
        <v>43595</v>
      </c>
      <c r="H2950" s="7" t="str">
        <f t="shared" si="664"/>
        <v>05-2019</v>
      </c>
      <c r="I2950" s="7" t="str">
        <f t="shared" ca="1" si="665"/>
        <v>Wall Street Journal: UCLA Anderson Forecast-10Yr Treasury Yield-05-2019</v>
      </c>
      <c r="J2950" s="4" t="str">
        <f t="shared" ca="1" si="666"/>
        <v>10Yr Treasury Yield-UCLA Anderson Forecast:05-2019</v>
      </c>
      <c r="K2950" t="s">
        <v>218</v>
      </c>
      <c r="CK2950">
        <v>2.7</v>
      </c>
      <c r="CM2950">
        <v>2.8</v>
      </c>
      <c r="CO2950">
        <v>2.7</v>
      </c>
      <c r="CQ2950">
        <v>2.25</v>
      </c>
      <c r="CS2950">
        <v>2.5</v>
      </c>
      <c r="CU2950">
        <v>2.9</v>
      </c>
    </row>
    <row r="2951" spans="1:99" x14ac:dyDescent="0.55000000000000004">
      <c r="A2951" s="4" t="str">
        <f t="shared" ca="1" si="661"/>
        <v>NEMA Business Information Services</v>
      </c>
      <c r="B2951" s="4" t="str">
        <f t="shared" si="662"/>
        <v>Don Leavens/Steven Wilcox</v>
      </c>
      <c r="C2951" s="4" t="s">
        <v>246</v>
      </c>
      <c r="D2951" s="4" t="s">
        <v>96</v>
      </c>
      <c r="E2951" s="4" t="str">
        <f>IF(COUNTIF($E$2:E2950,"Begin: " &amp; C2951 &amp; "-" &amp; D2951 &amp; "-" &amp; H2951)=0,"Begin: " &amp; C2951 &amp; "-" &amp; D2951 &amp; "-" &amp; H2951,IF((C2951 &amp; "-" &amp; D2951 &amp; "-" &amp; H2951)&lt;&gt;(C2952 &amp; "-" &amp; D2952 &amp; "-" &amp; H2952),"End: " &amp; C2951 &amp; "-" &amp; D2951 &amp; "-" &amp; H2951,""))</f>
        <v/>
      </c>
      <c r="F2951" s="4" t="str">
        <f t="shared" si="663"/>
        <v>Wall Street Journal-10Yr Treasury Yield-05-2019</v>
      </c>
      <c r="G2951" s="7">
        <v>43595</v>
      </c>
      <c r="H2951" s="7" t="str">
        <f t="shared" si="664"/>
        <v>05-2019</v>
      </c>
      <c r="I2951" s="7" t="str">
        <f t="shared" ca="1" si="665"/>
        <v>Wall Street Journal: NEMA Business Information Services-10Yr Treasury Yield-05-2019</v>
      </c>
      <c r="J2951" s="4" t="str">
        <f t="shared" ca="1" si="666"/>
        <v>10Yr Treasury Yield-NEMA Business Information Services:05-2019</v>
      </c>
      <c r="K2951" t="s">
        <v>765</v>
      </c>
      <c r="CK2951">
        <v>2.61</v>
      </c>
      <c r="CM2951">
        <v>2.78</v>
      </c>
      <c r="CO2951">
        <v>2.93</v>
      </c>
      <c r="CQ2951">
        <v>3.03</v>
      </c>
      <c r="CS2951">
        <v>3.11</v>
      </c>
      <c r="CU2951">
        <v>3.2</v>
      </c>
    </row>
    <row r="2952" spans="1:99" x14ac:dyDescent="0.55000000000000004">
      <c r="A2952" s="4" t="str">
        <f t="shared" ca="1" si="661"/>
        <v>HSBC</v>
      </c>
      <c r="B2952" s="4" t="str">
        <f t="shared" si="662"/>
        <v>Kevin Logan*</v>
      </c>
      <c r="C2952" s="4" t="s">
        <v>246</v>
      </c>
      <c r="D2952" s="4" t="s">
        <v>96</v>
      </c>
      <c r="E2952" s="4" t="str">
        <f>IF(COUNTIF($E$2:E2951,"Begin: " &amp; C2952 &amp; "-" &amp; D2952 &amp; "-" &amp; H2952)=0,"Begin: " &amp; C2952 &amp; "-" &amp; D2952 &amp; "-" &amp; H2952,IF((C2952 &amp; "-" &amp; D2952 &amp; "-" &amp; H2952)&lt;&gt;(C2953 &amp; "-" &amp; D2953 &amp; "-" &amp; H2953),"End: " &amp; C2952 &amp; "-" &amp; D2952 &amp; "-" &amp; H2952,""))</f>
        <v/>
      </c>
      <c r="F2952" s="4" t="str">
        <f t="shared" si="663"/>
        <v>Wall Street Journal-10Yr Treasury Yield-05-2019</v>
      </c>
      <c r="G2952" s="7">
        <v>43595</v>
      </c>
      <c r="H2952" s="7" t="str">
        <f t="shared" si="664"/>
        <v>05-2019</v>
      </c>
      <c r="I2952" s="7" t="str">
        <f t="shared" ca="1" si="665"/>
        <v>Wall Street Journal: HSBC-10Yr Treasury Yield-05-2019</v>
      </c>
      <c r="J2952" s="4" t="str">
        <f t="shared" ca="1" si="666"/>
        <v>10Yr Treasury Yield-HSBC:05-2019</v>
      </c>
      <c r="K2952" t="s">
        <v>817</v>
      </c>
    </row>
    <row r="2953" spans="1:99" x14ac:dyDescent="0.55000000000000004">
      <c r="A2953" s="4" t="str">
        <f t="shared" ca="1" si="661"/>
        <v>Moody's Investors Service</v>
      </c>
      <c r="B2953" s="4" t="str">
        <f t="shared" si="662"/>
        <v>John Lonski</v>
      </c>
      <c r="C2953" s="4" t="s">
        <v>246</v>
      </c>
      <c r="D2953" s="4" t="s">
        <v>96</v>
      </c>
      <c r="E2953" s="4" t="str">
        <f>IF(COUNTIF($E$2:E2952,"Begin: " &amp; C2953 &amp; "-" &amp; D2953 &amp; "-" &amp; H2953)=0,"Begin: " &amp; C2953 &amp; "-" &amp; D2953 &amp; "-" &amp; H2953,IF((C2953 &amp; "-" &amp; D2953 &amp; "-" &amp; H2953)&lt;&gt;(C2954 &amp; "-" &amp; D2954 &amp; "-" &amp; H2954),"End: " &amp; C2953 &amp; "-" &amp; D2953 &amp; "-" &amp; H2953,""))</f>
        <v/>
      </c>
      <c r="F2953" s="4" t="str">
        <f t="shared" si="663"/>
        <v>Wall Street Journal-10Yr Treasury Yield-05-2019</v>
      </c>
      <c r="G2953" s="7">
        <v>43595</v>
      </c>
      <c r="H2953" s="7" t="str">
        <f t="shared" si="664"/>
        <v>05-2019</v>
      </c>
      <c r="I2953" s="7" t="str">
        <f t="shared" ca="1" si="665"/>
        <v>Wall Street Journal: Moody's Investors Service-10Yr Treasury Yield-05-2019</v>
      </c>
      <c r="J2953" s="4" t="str">
        <f t="shared" ca="1" si="666"/>
        <v>10Yr Treasury Yield-Moody's Investors Service:05-2019</v>
      </c>
      <c r="K2953" t="s">
        <v>220</v>
      </c>
      <c r="CK2953">
        <v>2.6</v>
      </c>
      <c r="CM2953">
        <v>2.5499999999999998</v>
      </c>
      <c r="CO2953">
        <v>2.5</v>
      </c>
      <c r="CQ2953">
        <v>2.4500000000000002</v>
      </c>
      <c r="CS2953">
        <v>2.4</v>
      </c>
      <c r="CU2953">
        <v>2.4</v>
      </c>
    </row>
    <row r="2954" spans="1:99" x14ac:dyDescent="0.55000000000000004">
      <c r="A2954" s="4" t="str">
        <f t="shared" ca="1" si="661"/>
        <v>National Auto Dealer Association</v>
      </c>
      <c r="B2954" s="4" t="str">
        <f t="shared" si="662"/>
        <v>Patrick Manzi*</v>
      </c>
      <c r="C2954" s="4" t="s">
        <v>246</v>
      </c>
      <c r="D2954" s="4" t="s">
        <v>96</v>
      </c>
      <c r="E2954" s="4" t="str">
        <f>IF(COUNTIF($E$2:E2953,"Begin: " &amp; C2954 &amp; "-" &amp; D2954 &amp; "-" &amp; H2954)=0,"Begin: " &amp; C2954 &amp; "-" &amp; D2954 &amp; "-" &amp; H2954,IF((C2954 &amp; "-" &amp; D2954 &amp; "-" &amp; H2954)&lt;&gt;(C2955 &amp; "-" &amp; D2955 &amp; "-" &amp; H2955),"End: " &amp; C2954 &amp; "-" &amp; D2954 &amp; "-" &amp; H2954,""))</f>
        <v/>
      </c>
      <c r="F2954" s="4" t="str">
        <f t="shared" si="663"/>
        <v>Wall Street Journal-10Yr Treasury Yield-05-2019</v>
      </c>
      <c r="G2954" s="7">
        <v>43595</v>
      </c>
      <c r="H2954" s="7" t="str">
        <f t="shared" si="664"/>
        <v>05-2019</v>
      </c>
      <c r="I2954" s="7" t="str">
        <f t="shared" ca="1" si="665"/>
        <v>Wall Street Journal: National Auto Dealer Association-10Yr Treasury Yield-05-2019</v>
      </c>
      <c r="J2954" s="4" t="str">
        <f t="shared" ca="1" si="666"/>
        <v>10Yr Treasury Yield-National Auto Dealer Association:05-2019</v>
      </c>
      <c r="K2954" t="s">
        <v>818</v>
      </c>
    </row>
    <row r="2955" spans="1:99" x14ac:dyDescent="0.55000000000000004">
      <c r="A2955" s="4" t="str">
        <f t="shared" ca="1" si="661"/>
        <v>MetLife Investment Management</v>
      </c>
      <c r="B2955" s="4" t="str">
        <f t="shared" si="662"/>
        <v>Drew T. Matus*</v>
      </c>
      <c r="C2955" s="4" t="s">
        <v>246</v>
      </c>
      <c r="D2955" s="4" t="s">
        <v>96</v>
      </c>
      <c r="E2955" s="4" t="str">
        <f>IF(COUNTIF($E$2:E2954,"Begin: " &amp; C2955 &amp; "-" &amp; D2955 &amp; "-" &amp; H2955)=0,"Begin: " &amp; C2955 &amp; "-" &amp; D2955 &amp; "-" &amp; H2955,IF((C2955 &amp; "-" &amp; D2955 &amp; "-" &amp; H2955)&lt;&gt;(C2956 &amp; "-" &amp; D2956 &amp; "-" &amp; H2956),"End: " &amp; C2955 &amp; "-" &amp; D2955 &amp; "-" &amp; H2955,""))</f>
        <v/>
      </c>
      <c r="F2955" s="4" t="str">
        <f t="shared" si="663"/>
        <v>Wall Street Journal-10Yr Treasury Yield-05-2019</v>
      </c>
      <c r="G2955" s="7">
        <v>43595</v>
      </c>
      <c r="H2955" s="7" t="str">
        <f t="shared" si="664"/>
        <v>05-2019</v>
      </c>
      <c r="I2955" s="7" t="str">
        <f t="shared" ca="1" si="665"/>
        <v>Wall Street Journal: MetLife Investment Management-10Yr Treasury Yield-05-2019</v>
      </c>
      <c r="J2955" s="4" t="str">
        <f t="shared" ca="1" si="666"/>
        <v>10Yr Treasury Yield-MetLife Investment Management:05-2019</v>
      </c>
      <c r="K2955" t="s">
        <v>819</v>
      </c>
    </row>
    <row r="2956" spans="1:99" x14ac:dyDescent="0.55000000000000004">
      <c r="A2956" s="4" t="str">
        <f t="shared" ca="1" si="661"/>
        <v>Jeffries &amp; Company</v>
      </c>
      <c r="B2956" s="4" t="str">
        <f t="shared" si="662"/>
        <v>Ward McCarthy*</v>
      </c>
      <c r="C2956" s="4" t="s">
        <v>246</v>
      </c>
      <c r="D2956" s="4" t="s">
        <v>96</v>
      </c>
      <c r="E2956" s="4" t="str">
        <f>IF(COUNTIF($E$2:E2955,"Begin: " &amp; C2956 &amp; "-" &amp; D2956 &amp; "-" &amp; H2956)=0,"Begin: " &amp; C2956 &amp; "-" &amp; D2956 &amp; "-" &amp; H2956,IF((C2956 &amp; "-" &amp; D2956 &amp; "-" &amp; H2956)&lt;&gt;(C2957 &amp; "-" &amp; D2957 &amp; "-" &amp; H2957),"End: " &amp; C2956 &amp; "-" &amp; D2956 &amp; "-" &amp; H2956,""))</f>
        <v/>
      </c>
      <c r="F2956" s="4" t="str">
        <f t="shared" si="663"/>
        <v>Wall Street Journal-10Yr Treasury Yield-05-2019</v>
      </c>
      <c r="G2956" s="7">
        <v>43595</v>
      </c>
      <c r="H2956" s="7" t="str">
        <f t="shared" si="664"/>
        <v>05-2019</v>
      </c>
      <c r="I2956" s="7" t="str">
        <f t="shared" ca="1" si="665"/>
        <v>Wall Street Journal: Jeffries &amp; Company-10Yr Treasury Yield-05-2019</v>
      </c>
      <c r="J2956" s="4" t="str">
        <f t="shared" ca="1" si="666"/>
        <v>10Yr Treasury Yield-Jeffries &amp; Company:05-2019</v>
      </c>
      <c r="K2956" t="s">
        <v>820</v>
      </c>
    </row>
    <row r="2957" spans="1:99" x14ac:dyDescent="0.55000000000000004">
      <c r="A2957" s="4" t="str">
        <f t="shared" ca="1" si="661"/>
        <v>ACT Research</v>
      </c>
      <c r="B2957" s="4" t="str">
        <f t="shared" si="662"/>
        <v>Jim Meil</v>
      </c>
      <c r="C2957" s="4" t="s">
        <v>246</v>
      </c>
      <c r="D2957" s="4" t="s">
        <v>96</v>
      </c>
      <c r="E2957" s="4" t="str">
        <f>IF(COUNTIF($E$2:E2956,"Begin: " &amp; C2957 &amp; "-" &amp; D2957 &amp; "-" &amp; H2957)=0,"Begin: " &amp; C2957 &amp; "-" &amp; D2957 &amp; "-" &amp; H2957,IF((C2957 &amp; "-" &amp; D2957 &amp; "-" &amp; H2957)&lt;&gt;(C2958 &amp; "-" &amp; D2958 &amp; "-" &amp; H2958),"End: " &amp; C2957 &amp; "-" &amp; D2957 &amp; "-" &amp; H2957,""))</f>
        <v/>
      </c>
      <c r="F2957" s="4" t="str">
        <f t="shared" si="663"/>
        <v>Wall Street Journal-10Yr Treasury Yield-05-2019</v>
      </c>
      <c r="G2957" s="7">
        <v>43595</v>
      </c>
      <c r="H2957" s="7" t="str">
        <f t="shared" si="664"/>
        <v>05-2019</v>
      </c>
      <c r="I2957" s="7" t="str">
        <f t="shared" ca="1" si="665"/>
        <v>Wall Street Journal: ACT Research-10Yr Treasury Yield-05-2019</v>
      </c>
      <c r="J2957" s="4" t="str">
        <f t="shared" ca="1" si="666"/>
        <v>10Yr Treasury Yield-ACT Research:05-2019</v>
      </c>
      <c r="K2957" t="s">
        <v>437</v>
      </c>
      <c r="CK2957">
        <v>2.5</v>
      </c>
      <c r="CM2957">
        <v>2.6</v>
      </c>
      <c r="CO2957">
        <v>2.7</v>
      </c>
      <c r="CQ2957">
        <v>2.7</v>
      </c>
    </row>
    <row r="2958" spans="1:99" x14ac:dyDescent="0.55000000000000004">
      <c r="A2958" s="4" t="str">
        <f t="shared" ca="1" si="661"/>
        <v>Standard Chartered</v>
      </c>
      <c r="B2958" s="4" t="str">
        <f t="shared" si="662"/>
        <v>Sonia Meskin*</v>
      </c>
      <c r="C2958" s="4" t="s">
        <v>246</v>
      </c>
      <c r="D2958" s="4" t="s">
        <v>96</v>
      </c>
      <c r="E2958" s="4" t="str">
        <f>IF(COUNTIF($E$2:E2957,"Begin: " &amp; C2958 &amp; "-" &amp; D2958 &amp; "-" &amp; H2958)=0,"Begin: " &amp; C2958 &amp; "-" &amp; D2958 &amp; "-" &amp; H2958,IF((C2958 &amp; "-" &amp; D2958 &amp; "-" &amp; H2958)&lt;&gt;(C2959 &amp; "-" &amp; D2959 &amp; "-" &amp; H2959),"End: " &amp; C2958 &amp; "-" &amp; D2958 &amp; "-" &amp; H2958,""))</f>
        <v/>
      </c>
      <c r="F2958" s="4" t="str">
        <f t="shared" si="663"/>
        <v>Wall Street Journal-10Yr Treasury Yield-05-2019</v>
      </c>
      <c r="G2958" s="7">
        <v>43595</v>
      </c>
      <c r="H2958" s="7" t="str">
        <f t="shared" si="664"/>
        <v>05-2019</v>
      </c>
      <c r="I2958" s="7" t="str">
        <f t="shared" ca="1" si="665"/>
        <v>Wall Street Journal: Standard Chartered-10Yr Treasury Yield-05-2019</v>
      </c>
      <c r="J2958" s="4" t="str">
        <f t="shared" ca="1" si="666"/>
        <v>10Yr Treasury Yield-Standard Chartered:05-2019</v>
      </c>
      <c r="K2958" t="s">
        <v>821</v>
      </c>
    </row>
    <row r="2959" spans="1:99" x14ac:dyDescent="0.55000000000000004">
      <c r="A2959" s="4" t="str">
        <f t="shared" ca="1" si="661"/>
        <v>BofA</v>
      </c>
      <c r="B2959" s="4" t="str">
        <f t="shared" si="662"/>
        <v>Michelle Meyer</v>
      </c>
      <c r="C2959" s="4" t="s">
        <v>246</v>
      </c>
      <c r="D2959" s="4" t="s">
        <v>96</v>
      </c>
      <c r="E2959" s="4" t="str">
        <f>IF(COUNTIF($E$2:E2958,"Begin: " &amp; C2959 &amp; "-" &amp; D2959 &amp; "-" &amp; H2959)=0,"Begin: " &amp; C2959 &amp; "-" &amp; D2959 &amp; "-" &amp; H2959,IF((C2959 &amp; "-" &amp; D2959 &amp; "-" &amp; H2959)&lt;&gt;(C2960 &amp; "-" &amp; D2960 &amp; "-" &amp; H2960),"End: " &amp; C2959 &amp; "-" &amp; D2959 &amp; "-" &amp; H2959,""))</f>
        <v/>
      </c>
      <c r="F2959" s="4" t="str">
        <f t="shared" si="663"/>
        <v>Wall Street Journal-10Yr Treasury Yield-05-2019</v>
      </c>
      <c r="G2959" s="7">
        <v>43595</v>
      </c>
      <c r="H2959" s="7" t="str">
        <f t="shared" si="664"/>
        <v>05-2019</v>
      </c>
      <c r="I2959" s="7" t="str">
        <f t="shared" ca="1" si="665"/>
        <v>Wall Street Journal: BofA-10Yr Treasury Yield-05-2019</v>
      </c>
      <c r="J2959" s="4" t="str">
        <f t="shared" ca="1" si="666"/>
        <v>10Yr Treasury Yield-BofA:05-2019</v>
      </c>
      <c r="K2959" t="s">
        <v>803</v>
      </c>
      <c r="CK2959">
        <v>2.8</v>
      </c>
      <c r="CM2959">
        <v>3</v>
      </c>
    </row>
    <row r="2960" spans="1:99" x14ac:dyDescent="0.55000000000000004">
      <c r="A2960" s="4" t="str">
        <f t="shared" ca="1" si="661"/>
        <v>Daiwa Capital</v>
      </c>
      <c r="B2960" s="4" t="str">
        <f t="shared" si="662"/>
        <v>Michael Moran</v>
      </c>
      <c r="C2960" s="4" t="s">
        <v>246</v>
      </c>
      <c r="D2960" s="4" t="s">
        <v>96</v>
      </c>
      <c r="E2960" s="4" t="str">
        <f>IF(COUNTIF($E$2:E2959,"Begin: " &amp; C2960 &amp; "-" &amp; D2960 &amp; "-" &amp; H2960)=0,"Begin: " &amp; C2960 &amp; "-" &amp; D2960 &amp; "-" &amp; H2960,IF((C2960 &amp; "-" &amp; D2960 &amp; "-" &amp; H2960)&lt;&gt;(C2961 &amp; "-" &amp; D2961 &amp; "-" &amp; H2961),"End: " &amp; C2960 &amp; "-" &amp; D2960 &amp; "-" &amp; H2960,""))</f>
        <v/>
      </c>
      <c r="F2960" s="4" t="str">
        <f t="shared" si="663"/>
        <v>Wall Street Journal-10Yr Treasury Yield-05-2019</v>
      </c>
      <c r="G2960" s="7">
        <v>43595</v>
      </c>
      <c r="H2960" s="7" t="str">
        <f t="shared" si="664"/>
        <v>05-2019</v>
      </c>
      <c r="I2960" s="7" t="str">
        <f t="shared" ca="1" si="665"/>
        <v>Wall Street Journal: Daiwa Capital-10Yr Treasury Yield-05-2019</v>
      </c>
      <c r="J2960" s="4" t="str">
        <f t="shared" ca="1" si="666"/>
        <v>10Yr Treasury Yield-Daiwa Capital:05-2019</v>
      </c>
      <c r="K2960" t="s">
        <v>438</v>
      </c>
      <c r="CK2960">
        <v>2.5499999999999998</v>
      </c>
      <c r="CM2960">
        <v>2.6</v>
      </c>
      <c r="CO2960">
        <v>2.5</v>
      </c>
      <c r="CQ2960">
        <v>2.1</v>
      </c>
      <c r="CS2960">
        <v>2</v>
      </c>
      <c r="CU2960">
        <v>2.25</v>
      </c>
    </row>
    <row r="2961" spans="1:99" x14ac:dyDescent="0.55000000000000004">
      <c r="A2961" s="4" t="str">
        <f t="shared" ca="1" si="661"/>
        <v>National Association of Manufacturers</v>
      </c>
      <c r="B2961" s="4" t="str">
        <f t="shared" si="662"/>
        <v>Chad Moutray</v>
      </c>
      <c r="C2961" s="4" t="s">
        <v>246</v>
      </c>
      <c r="D2961" s="4" t="s">
        <v>96</v>
      </c>
      <c r="E2961" s="4" t="str">
        <f>IF(COUNTIF($E$2:E2960,"Begin: " &amp; C2961 &amp; "-" &amp; D2961 &amp; "-" &amp; H2961)=0,"Begin: " &amp; C2961 &amp; "-" &amp; D2961 &amp; "-" &amp; H2961,IF((C2961 &amp; "-" &amp; D2961 &amp; "-" &amp; H2961)&lt;&gt;(C2962 &amp; "-" &amp; D2962 &amp; "-" &amp; H2962),"End: " &amp; C2961 &amp; "-" &amp; D2961 &amp; "-" &amp; H2961,""))</f>
        <v/>
      </c>
      <c r="F2961" s="4" t="str">
        <f t="shared" si="663"/>
        <v>Wall Street Journal-10Yr Treasury Yield-05-2019</v>
      </c>
      <c r="G2961" s="7">
        <v>43595</v>
      </c>
      <c r="H2961" s="7" t="str">
        <f t="shared" si="664"/>
        <v>05-2019</v>
      </c>
      <c r="I2961" s="7" t="str">
        <f t="shared" ca="1" si="665"/>
        <v>Wall Street Journal: National Association of Manufacturers-10Yr Treasury Yield-05-2019</v>
      </c>
      <c r="J2961" s="4" t="str">
        <f t="shared" ca="1" si="666"/>
        <v>10Yr Treasury Yield-National Association of Manufacturers:05-2019</v>
      </c>
      <c r="K2961" t="s">
        <v>439</v>
      </c>
      <c r="CK2961">
        <v>2.48</v>
      </c>
      <c r="CM2961">
        <v>2.92</v>
      </c>
      <c r="CO2961">
        <v>3.23</v>
      </c>
      <c r="CQ2961">
        <v>3.08</v>
      </c>
      <c r="CS2961">
        <v>3.42</v>
      </c>
      <c r="CU2961">
        <v>3.9</v>
      </c>
    </row>
    <row r="2962" spans="1:99" x14ac:dyDescent="0.55000000000000004">
      <c r="A2962" s="4" t="str">
        <f t="shared" ca="1" si="661"/>
        <v>Naroff Economics</v>
      </c>
      <c r="B2962" s="4" t="str">
        <f t="shared" si="662"/>
        <v>Joel Naroff</v>
      </c>
      <c r="C2962" s="4" t="s">
        <v>246</v>
      </c>
      <c r="D2962" s="4" t="s">
        <v>96</v>
      </c>
      <c r="E2962" s="4" t="str">
        <f>IF(COUNTIF($E$2:E2961,"Begin: " &amp; C2962 &amp; "-" &amp; D2962 &amp; "-" &amp; H2962)=0,"Begin: " &amp; C2962 &amp; "-" &amp; D2962 &amp; "-" &amp; H2962,IF((C2962 &amp; "-" &amp; D2962 &amp; "-" &amp; H2962)&lt;&gt;(C2963 &amp; "-" &amp; D2963 &amp; "-" &amp; H2963),"End: " &amp; C2962 &amp; "-" &amp; D2962 &amp; "-" &amp; H2962,""))</f>
        <v/>
      </c>
      <c r="F2962" s="4" t="str">
        <f t="shared" si="663"/>
        <v>Wall Street Journal-10Yr Treasury Yield-05-2019</v>
      </c>
      <c r="G2962" s="7">
        <v>43595</v>
      </c>
      <c r="H2962" s="7" t="str">
        <f t="shared" si="664"/>
        <v>05-2019</v>
      </c>
      <c r="I2962" s="7" t="str">
        <f t="shared" ca="1" si="665"/>
        <v>Wall Street Journal: Naroff Economics-10Yr Treasury Yield-05-2019</v>
      </c>
      <c r="J2962" s="4" t="str">
        <f t="shared" ca="1" si="666"/>
        <v>10Yr Treasury Yield-Naroff Economics:05-2019</v>
      </c>
      <c r="K2962" t="s">
        <v>440</v>
      </c>
      <c r="CK2962">
        <v>2.5499999999999998</v>
      </c>
      <c r="CM2962">
        <v>2.9</v>
      </c>
      <c r="CO2962">
        <v>3.05</v>
      </c>
      <c r="CQ2962">
        <v>2.6</v>
      </c>
      <c r="CS2962">
        <v>2.5</v>
      </c>
      <c r="CU2962">
        <v>2.75</v>
      </c>
    </row>
    <row r="2963" spans="1:99" x14ac:dyDescent="0.55000000000000004">
      <c r="A2963" s="4" t="str">
        <f t="shared" ca="1" si="661"/>
        <v>MacroEcon Global Advisors</v>
      </c>
      <c r="B2963" s="4" t="str">
        <f t="shared" si="662"/>
        <v>Mark Nielson</v>
      </c>
      <c r="C2963" s="4" t="s">
        <v>246</v>
      </c>
      <c r="D2963" s="4" t="s">
        <v>96</v>
      </c>
      <c r="E2963" s="4" t="str">
        <f>IF(COUNTIF($E$2:E2962,"Begin: " &amp; C2963 &amp; "-" &amp; D2963 &amp; "-" &amp; H2963)=0,"Begin: " &amp; C2963 &amp; "-" &amp; D2963 &amp; "-" &amp; H2963,IF((C2963 &amp; "-" &amp; D2963 &amp; "-" &amp; H2963)&lt;&gt;(C2964 &amp; "-" &amp; D2964 &amp; "-" &amp; H2964),"End: " &amp; C2963 &amp; "-" &amp; D2963 &amp; "-" &amp; H2963,""))</f>
        <v/>
      </c>
      <c r="F2963" s="4" t="str">
        <f t="shared" si="663"/>
        <v>Wall Street Journal-10Yr Treasury Yield-05-2019</v>
      </c>
      <c r="G2963" s="7">
        <v>43595</v>
      </c>
      <c r="H2963" s="7" t="str">
        <f t="shared" si="664"/>
        <v>05-2019</v>
      </c>
      <c r="I2963" s="7" t="str">
        <f t="shared" ca="1" si="665"/>
        <v>Wall Street Journal: MacroEcon Global Advisors-10Yr Treasury Yield-05-2019</v>
      </c>
      <c r="J2963" s="4" t="str">
        <f t="shared" ca="1" si="666"/>
        <v>10Yr Treasury Yield-MacroEcon Global Advisors:05-2019</v>
      </c>
      <c r="K2963" t="s">
        <v>225</v>
      </c>
      <c r="CK2963">
        <v>2.6</v>
      </c>
      <c r="CM2963">
        <v>2.7</v>
      </c>
      <c r="CO2963">
        <v>2.9</v>
      </c>
      <c r="CQ2963">
        <v>3</v>
      </c>
      <c r="CS2963">
        <v>3.1</v>
      </c>
      <c r="CU2963">
        <v>3.1</v>
      </c>
    </row>
    <row r="2964" spans="1:99" x14ac:dyDescent="0.55000000000000004">
      <c r="A2964" s="4" t="str">
        <f t="shared" ca="1" si="661"/>
        <v>Corelogic</v>
      </c>
      <c r="B2964" s="4" t="str">
        <f t="shared" si="662"/>
        <v>Frank Nothaft*</v>
      </c>
      <c r="C2964" s="4" t="s">
        <v>246</v>
      </c>
      <c r="D2964" s="4" t="s">
        <v>96</v>
      </c>
      <c r="E2964" s="4" t="str">
        <f>IF(COUNTIF($E$2:E2963,"Begin: " &amp; C2964 &amp; "-" &amp; D2964 &amp; "-" &amp; H2964)=0,"Begin: " &amp; C2964 &amp; "-" &amp; D2964 &amp; "-" &amp; H2964,IF((C2964 &amp; "-" &amp; D2964 &amp; "-" &amp; H2964)&lt;&gt;(C2965 &amp; "-" &amp; D2965 &amp; "-" &amp; H2965),"End: " &amp; C2964 &amp; "-" &amp; D2964 &amp; "-" &amp; H2964,""))</f>
        <v/>
      </c>
      <c r="F2964" s="4" t="str">
        <f t="shared" si="663"/>
        <v>Wall Street Journal-10Yr Treasury Yield-05-2019</v>
      </c>
      <c r="G2964" s="7">
        <v>43595</v>
      </c>
      <c r="H2964" s="7" t="str">
        <f t="shared" si="664"/>
        <v>05-2019</v>
      </c>
      <c r="I2964" s="7" t="str">
        <f t="shared" ca="1" si="665"/>
        <v>Wall Street Journal: Corelogic-10Yr Treasury Yield-05-2019</v>
      </c>
      <c r="J2964" s="4" t="str">
        <f t="shared" ca="1" si="666"/>
        <v>10Yr Treasury Yield-Corelogic:05-2019</v>
      </c>
      <c r="K2964" t="s">
        <v>822</v>
      </c>
    </row>
    <row r="2965" spans="1:99" x14ac:dyDescent="0.55000000000000004">
      <c r="A2965" s="4" t="str">
        <f t="shared" ca="1" si="661"/>
        <v>High Frequency Economics</v>
      </c>
      <c r="B2965" s="4" t="str">
        <f t="shared" si="662"/>
        <v>Jim O'Sullivan</v>
      </c>
      <c r="C2965" s="4" t="s">
        <v>246</v>
      </c>
      <c r="D2965" s="4" t="s">
        <v>96</v>
      </c>
      <c r="E2965" s="4" t="str">
        <f>IF(COUNTIF($E$2:E2964,"Begin: " &amp; C2965 &amp; "-" &amp; D2965 &amp; "-" &amp; H2965)=0,"Begin: " &amp; C2965 &amp; "-" &amp; D2965 &amp; "-" &amp; H2965,IF((C2965 &amp; "-" &amp; D2965 &amp; "-" &amp; H2965)&lt;&gt;(C2966 &amp; "-" &amp; D2966 &amp; "-" &amp; H2966),"End: " &amp; C2965 &amp; "-" &amp; D2965 &amp; "-" &amp; H2965,""))</f>
        <v/>
      </c>
      <c r="F2965" s="4" t="str">
        <f t="shared" si="663"/>
        <v>Wall Street Journal-10Yr Treasury Yield-05-2019</v>
      </c>
      <c r="G2965" s="7">
        <v>43595</v>
      </c>
      <c r="H2965" s="7" t="str">
        <f t="shared" si="664"/>
        <v>05-2019</v>
      </c>
      <c r="I2965" s="7" t="str">
        <f t="shared" ca="1" si="665"/>
        <v>Wall Street Journal: High Frequency Economics-10Yr Treasury Yield-05-2019</v>
      </c>
      <c r="J2965" s="4" t="str">
        <f t="shared" ca="1" si="666"/>
        <v>10Yr Treasury Yield-High Frequency Economics:05-2019</v>
      </c>
      <c r="K2965" t="s">
        <v>227</v>
      </c>
      <c r="CK2965">
        <v>2.6</v>
      </c>
      <c r="CM2965">
        <v>2.8</v>
      </c>
      <c r="CO2965">
        <v>2.8</v>
      </c>
      <c r="CQ2965">
        <v>2.8</v>
      </c>
    </row>
    <row r="2966" spans="1:99" x14ac:dyDescent="0.55000000000000004">
      <c r="A2966" s="4" t="str">
        <f t="shared" ca="1" si="661"/>
        <v>Stifel, Nicoulas and Company, Incorporated (formerly Sterne Agee)</v>
      </c>
      <c r="B2966" s="4" t="str">
        <f t="shared" si="662"/>
        <v>Lindsey Piegza</v>
      </c>
      <c r="C2966" s="4" t="s">
        <v>246</v>
      </c>
      <c r="D2966" s="4" t="s">
        <v>96</v>
      </c>
      <c r="E2966" s="4" t="str">
        <f>IF(COUNTIF($E$2:E2965,"Begin: " &amp; C2966 &amp; "-" &amp; D2966 &amp; "-" &amp; H2966)=0,"Begin: " &amp; C2966 &amp; "-" &amp; D2966 &amp; "-" &amp; H2966,IF((C2966 &amp; "-" &amp; D2966 &amp; "-" &amp; H2966)&lt;&gt;(C2967 &amp; "-" &amp; D2967 &amp; "-" &amp; H2967),"End: " &amp; C2966 &amp; "-" &amp; D2966 &amp; "-" &amp; H2966,""))</f>
        <v/>
      </c>
      <c r="F2966" s="4" t="str">
        <f t="shared" si="663"/>
        <v>Wall Street Journal-10Yr Treasury Yield-05-2019</v>
      </c>
      <c r="G2966" s="7">
        <v>43595</v>
      </c>
      <c r="H2966" s="7" t="str">
        <f t="shared" si="664"/>
        <v>05-2019</v>
      </c>
      <c r="I2966" s="7" t="str">
        <f t="shared" ca="1" si="665"/>
        <v>Wall Street Journal: Stifel, Nicoulas and Company, Incorporated (formerly Sterne Agee)-10Yr Treasury Yield-05-2019</v>
      </c>
      <c r="J2966" s="4" t="str">
        <f t="shared" ca="1" si="666"/>
        <v>10Yr Treasury Yield-Stifel, Nicoulas and Company, Incorporated (formerly Sterne Agee):05-2019</v>
      </c>
      <c r="K2966" t="s">
        <v>675</v>
      </c>
    </row>
    <row r="2967" spans="1:99" x14ac:dyDescent="0.55000000000000004">
      <c r="A2967" s="4" t="str">
        <f t="shared" ca="1" si="661"/>
        <v>Macroeconomic Advisers</v>
      </c>
      <c r="B2967" s="4" t="str">
        <f t="shared" si="662"/>
        <v>Dr. Joel Prakken/ Chris Varvares</v>
      </c>
      <c r="C2967" s="4" t="s">
        <v>246</v>
      </c>
      <c r="D2967" s="4" t="s">
        <v>96</v>
      </c>
      <c r="E2967" s="4" t="str">
        <f>IF(COUNTIF($E$2:E2966,"Begin: " &amp; C2967 &amp; "-" &amp; D2967 &amp; "-" &amp; H2967)=0,"Begin: " &amp; C2967 &amp; "-" &amp; D2967 &amp; "-" &amp; H2967,IF((C2967 &amp; "-" &amp; D2967 &amp; "-" &amp; H2967)&lt;&gt;(C2968 &amp; "-" &amp; D2968 &amp; "-" &amp; H2968),"End: " &amp; C2967 &amp; "-" &amp; D2967 &amp; "-" &amp; H2967,""))</f>
        <v/>
      </c>
      <c r="F2967" s="4" t="str">
        <f t="shared" si="663"/>
        <v>Wall Street Journal-10Yr Treasury Yield-05-2019</v>
      </c>
      <c r="G2967" s="7">
        <v>43595</v>
      </c>
      <c r="H2967" s="7" t="str">
        <f t="shared" si="664"/>
        <v>05-2019</v>
      </c>
      <c r="I2967" s="7" t="str">
        <f t="shared" ca="1" si="665"/>
        <v>Wall Street Journal: Macroeconomic Advisers-10Yr Treasury Yield-05-2019</v>
      </c>
      <c r="J2967" s="4" t="str">
        <f t="shared" ca="1" si="666"/>
        <v>10Yr Treasury Yield-Macroeconomic Advisers:05-2019</v>
      </c>
      <c r="K2967" t="s">
        <v>228</v>
      </c>
      <c r="CK2967">
        <v>2.65</v>
      </c>
      <c r="CM2967">
        <v>2.81</v>
      </c>
      <c r="CO2967">
        <v>2.95</v>
      </c>
      <c r="CQ2967">
        <v>3.04</v>
      </c>
      <c r="CS2967">
        <v>3.13</v>
      </c>
      <c r="CU2967">
        <v>3.19</v>
      </c>
    </row>
    <row r="2968" spans="1:99" x14ac:dyDescent="0.55000000000000004">
      <c r="A2968" s="4" t="str">
        <f t="shared" ca="1" si="661"/>
        <v>Ameriprise Financial</v>
      </c>
      <c r="B2968" s="4" t="str">
        <f t="shared" si="662"/>
        <v>Russell Price</v>
      </c>
      <c r="C2968" s="4" t="s">
        <v>246</v>
      </c>
      <c r="D2968" s="4" t="s">
        <v>96</v>
      </c>
      <c r="E2968" s="4" t="str">
        <f>IF(COUNTIF($E$2:E2967,"Begin: " &amp; C2968 &amp; "-" &amp; D2968 &amp; "-" &amp; H2968)=0,"Begin: " &amp; C2968 &amp; "-" &amp; D2968 &amp; "-" &amp; H2968,IF((C2968 &amp; "-" &amp; D2968 &amp; "-" &amp; H2968)&lt;&gt;(C2969 &amp; "-" &amp; D2969 &amp; "-" &amp; H2969),"End: " &amp; C2968 &amp; "-" &amp; D2968 &amp; "-" &amp; H2968,""))</f>
        <v/>
      </c>
      <c r="F2968" s="4" t="str">
        <f t="shared" si="663"/>
        <v>Wall Street Journal-10Yr Treasury Yield-05-2019</v>
      </c>
      <c r="G2968" s="7">
        <v>43595</v>
      </c>
      <c r="H2968" s="7" t="str">
        <f t="shared" si="664"/>
        <v>05-2019</v>
      </c>
      <c r="I2968" s="7" t="str">
        <f t="shared" ca="1" si="665"/>
        <v>Wall Street Journal: Ameriprise Financial-10Yr Treasury Yield-05-2019</v>
      </c>
      <c r="J2968" s="4" t="str">
        <f t="shared" ca="1" si="666"/>
        <v>10Yr Treasury Yield-Ameriprise Financial:05-2019</v>
      </c>
      <c r="K2968" t="s">
        <v>441</v>
      </c>
      <c r="CK2968">
        <v>2.7</v>
      </c>
      <c r="CM2968">
        <v>2.9</v>
      </c>
      <c r="CO2968">
        <v>3.1</v>
      </c>
      <c r="CQ2968">
        <v>3.1</v>
      </c>
      <c r="CS2968">
        <v>3.1</v>
      </c>
      <c r="CU2968">
        <v>3</v>
      </c>
    </row>
    <row r="2969" spans="1:99" x14ac:dyDescent="0.55000000000000004">
      <c r="A2969" s="4" t="str">
        <f t="shared" ca="1" si="661"/>
        <v>Eaton Corp.</v>
      </c>
      <c r="B2969" s="4" t="str">
        <f t="shared" si="662"/>
        <v>Arun Raha*</v>
      </c>
      <c r="C2969" s="4" t="s">
        <v>246</v>
      </c>
      <c r="D2969" s="4" t="s">
        <v>96</v>
      </c>
      <c r="E2969" s="4" t="str">
        <f>IF(COUNTIF($E$2:E2968,"Begin: " &amp; C2969 &amp; "-" &amp; D2969 &amp; "-" &amp; H2969)=0,"Begin: " &amp; C2969 &amp; "-" &amp; D2969 &amp; "-" &amp; H2969,IF((C2969 &amp; "-" &amp; D2969 &amp; "-" &amp; H2969)&lt;&gt;(C2970 &amp; "-" &amp; D2970 &amp; "-" &amp; H2970),"End: " &amp; C2969 &amp; "-" &amp; D2969 &amp; "-" &amp; H2969,""))</f>
        <v/>
      </c>
      <c r="F2969" s="4" t="str">
        <f t="shared" si="663"/>
        <v>Wall Street Journal-10Yr Treasury Yield-05-2019</v>
      </c>
      <c r="G2969" s="7">
        <v>43595</v>
      </c>
      <c r="H2969" s="7" t="str">
        <f t="shared" si="664"/>
        <v>05-2019</v>
      </c>
      <c r="I2969" s="7" t="str">
        <f t="shared" ca="1" si="665"/>
        <v>Wall Street Journal: Eaton Corp.-10Yr Treasury Yield-05-2019</v>
      </c>
      <c r="J2969" s="4" t="str">
        <f t="shared" ca="1" si="666"/>
        <v>10Yr Treasury Yield-Eaton Corp.:05-2019</v>
      </c>
      <c r="K2969" t="s">
        <v>823</v>
      </c>
    </row>
    <row r="2970" spans="1:99" x14ac:dyDescent="0.55000000000000004">
      <c r="A2970" s="4" t="str">
        <f t="shared" ca="1" si="661"/>
        <v>Point Loma Nazarene University</v>
      </c>
      <c r="B2970" s="4" t="str">
        <f t="shared" si="662"/>
        <v>Lynn Reaser</v>
      </c>
      <c r="C2970" s="4" t="s">
        <v>246</v>
      </c>
      <c r="D2970" s="4" t="s">
        <v>96</v>
      </c>
      <c r="E2970" s="4" t="str">
        <f>IF(COUNTIF($E$2:E2969,"Begin: " &amp; C2970 &amp; "-" &amp; D2970 &amp; "-" &amp; H2970)=0,"Begin: " &amp; C2970 &amp; "-" &amp; D2970 &amp; "-" &amp; H2970,IF((C2970 &amp; "-" &amp; D2970 &amp; "-" &amp; H2970)&lt;&gt;(C2971 &amp; "-" &amp; D2971 &amp; "-" &amp; H2971),"End: " &amp; C2970 &amp; "-" &amp; D2970 &amp; "-" &amp; H2970,""))</f>
        <v/>
      </c>
      <c r="F2970" s="4" t="str">
        <f t="shared" si="663"/>
        <v>Wall Street Journal-10Yr Treasury Yield-05-2019</v>
      </c>
      <c r="G2970" s="7">
        <v>43595</v>
      </c>
      <c r="H2970" s="7" t="str">
        <f t="shared" si="664"/>
        <v>05-2019</v>
      </c>
      <c r="I2970" s="7" t="str">
        <f t="shared" ca="1" si="665"/>
        <v>Wall Street Journal: Point Loma Nazarene University-10Yr Treasury Yield-05-2019</v>
      </c>
      <c r="J2970" s="4" t="str">
        <f t="shared" ca="1" si="666"/>
        <v>10Yr Treasury Yield-Point Loma Nazarene University:05-2019</v>
      </c>
      <c r="K2970" t="s">
        <v>658</v>
      </c>
      <c r="CK2970">
        <v>2.7</v>
      </c>
      <c r="CM2970">
        <v>2.9</v>
      </c>
      <c r="CO2970">
        <v>3</v>
      </c>
      <c r="CQ2970">
        <v>3.1</v>
      </c>
      <c r="CS2970">
        <v>2.5</v>
      </c>
      <c r="CU2970">
        <v>2.25</v>
      </c>
    </row>
    <row r="2971" spans="1:99" x14ac:dyDescent="0.55000000000000004">
      <c r="A2971" s="4" t="str">
        <f t="shared" ca="1" si="661"/>
        <v>Deutsche Bank</v>
      </c>
      <c r="B2971" s="4" t="str">
        <f t="shared" si="662"/>
        <v>Brett Ryan/Matthew Luzzetti</v>
      </c>
      <c r="C2971" s="4" t="s">
        <v>246</v>
      </c>
      <c r="D2971" s="4" t="s">
        <v>96</v>
      </c>
      <c r="E2971" s="4" t="str">
        <f>IF(COUNTIF($E$2:E2970,"Begin: " &amp; C2971 &amp; "-" &amp; D2971 &amp; "-" &amp; H2971)=0,"Begin: " &amp; C2971 &amp; "-" &amp; D2971 &amp; "-" &amp; H2971,IF((C2971 &amp; "-" &amp; D2971 &amp; "-" &amp; H2971)&lt;&gt;(C2972 &amp; "-" &amp; D2972 &amp; "-" &amp; H2972),"End: " &amp; C2971 &amp; "-" &amp; D2971 &amp; "-" &amp; H2971,""))</f>
        <v/>
      </c>
      <c r="F2971" s="4" t="str">
        <f t="shared" si="663"/>
        <v>Wall Street Journal-10Yr Treasury Yield-05-2019</v>
      </c>
      <c r="G2971" s="7">
        <v>43595</v>
      </c>
      <c r="H2971" s="7" t="str">
        <f t="shared" si="664"/>
        <v>05-2019</v>
      </c>
      <c r="I2971" s="7" t="str">
        <f t="shared" ca="1" si="665"/>
        <v>Wall Street Journal: Deutsche Bank-10Yr Treasury Yield-05-2019</v>
      </c>
      <c r="J2971" s="4" t="str">
        <f t="shared" ca="1" si="666"/>
        <v>10Yr Treasury Yield-Deutsche Bank:05-2019</v>
      </c>
      <c r="K2971" t="s">
        <v>804</v>
      </c>
      <c r="CK2971">
        <v>2.4500000000000002</v>
      </c>
      <c r="CM2971">
        <v>2.4</v>
      </c>
      <c r="CO2971">
        <v>2.35</v>
      </c>
      <c r="CQ2971">
        <v>2.35</v>
      </c>
      <c r="CS2971">
        <v>2.2999999999999998</v>
      </c>
      <c r="CU2971">
        <v>2.2999999999999998</v>
      </c>
    </row>
    <row r="2972" spans="1:99" x14ac:dyDescent="0.55000000000000004">
      <c r="A2972" s="4" t="str">
        <f t="shared" ca="1" si="661"/>
        <v>Prestige Economics LLC</v>
      </c>
      <c r="B2972" s="4" t="str">
        <f t="shared" si="662"/>
        <v>Jason Schenker*</v>
      </c>
      <c r="C2972" s="4" t="s">
        <v>246</v>
      </c>
      <c r="D2972" s="4" t="s">
        <v>96</v>
      </c>
      <c r="E2972" s="4" t="str">
        <f>IF(COUNTIF($E$2:E2971,"Begin: " &amp; C2972 &amp; "-" &amp; D2972 &amp; "-" &amp; H2972)=0,"Begin: " &amp; C2972 &amp; "-" &amp; D2972 &amp; "-" &amp; H2972,IF((C2972 &amp; "-" &amp; D2972 &amp; "-" &amp; H2972)&lt;&gt;(C2973 &amp; "-" &amp; D2973 &amp; "-" &amp; H2973),"End: " &amp; C2972 &amp; "-" &amp; D2972 &amp; "-" &amp; H2972,""))</f>
        <v/>
      </c>
      <c r="F2972" s="4" t="str">
        <f t="shared" si="663"/>
        <v>Wall Street Journal-10Yr Treasury Yield-05-2019</v>
      </c>
      <c r="G2972" s="7">
        <v>43595</v>
      </c>
      <c r="H2972" s="7" t="str">
        <f t="shared" si="664"/>
        <v>05-2019</v>
      </c>
      <c r="I2972" s="7" t="str">
        <f t="shared" ca="1" si="665"/>
        <v>Wall Street Journal: Prestige Economics LLC-10Yr Treasury Yield-05-2019</v>
      </c>
      <c r="J2972" s="4" t="str">
        <f t="shared" ca="1" si="666"/>
        <v>10Yr Treasury Yield-Prestige Economics LLC:05-2019</v>
      </c>
      <c r="K2972" t="s">
        <v>824</v>
      </c>
    </row>
    <row r="2973" spans="1:99" x14ac:dyDescent="0.55000000000000004">
      <c r="A2973" s="4" t="str">
        <f t="shared" ca="1" si="661"/>
        <v>Pantheon Macroeconomics</v>
      </c>
      <c r="B2973" s="4" t="str">
        <f t="shared" si="662"/>
        <v>Ian Shepherdson*</v>
      </c>
      <c r="C2973" s="4" t="s">
        <v>246</v>
      </c>
      <c r="D2973" s="4" t="s">
        <v>96</v>
      </c>
      <c r="E2973" s="4" t="str">
        <f>IF(COUNTIF($E$2:E2972,"Begin: " &amp; C2973 &amp; "-" &amp; D2973 &amp; "-" &amp; H2973)=0,"Begin: " &amp; C2973 &amp; "-" &amp; D2973 &amp; "-" &amp; H2973,IF((C2973 &amp; "-" &amp; D2973 &amp; "-" &amp; H2973)&lt;&gt;(C2974 &amp; "-" &amp; D2974 &amp; "-" &amp; H2974),"End: " &amp; C2973 &amp; "-" &amp; D2973 &amp; "-" &amp; H2973,""))</f>
        <v/>
      </c>
      <c r="F2973" s="4" t="str">
        <f t="shared" si="663"/>
        <v>Wall Street Journal-10Yr Treasury Yield-05-2019</v>
      </c>
      <c r="G2973" s="7">
        <v>43595</v>
      </c>
      <c r="H2973" s="7" t="str">
        <f t="shared" si="664"/>
        <v>05-2019</v>
      </c>
      <c r="I2973" s="7" t="str">
        <f t="shared" ca="1" si="665"/>
        <v>Wall Street Journal: Pantheon Macroeconomics-10Yr Treasury Yield-05-2019</v>
      </c>
      <c r="J2973" s="4" t="str">
        <f t="shared" ca="1" si="666"/>
        <v>10Yr Treasury Yield-Pantheon Macroeconomics:05-2019</v>
      </c>
      <c r="K2973" t="s">
        <v>825</v>
      </c>
    </row>
    <row r="2974" spans="1:99" x14ac:dyDescent="0.55000000000000004">
      <c r="A2974" s="4" t="str">
        <f t="shared" ca="1" si="661"/>
        <v>Decision Economics, Inc.</v>
      </c>
      <c r="B2974" s="4" t="str">
        <f t="shared" si="662"/>
        <v>Allen Sinai</v>
      </c>
      <c r="C2974" s="4" t="s">
        <v>246</v>
      </c>
      <c r="D2974" s="4" t="s">
        <v>96</v>
      </c>
      <c r="E2974" s="4" t="str">
        <f>IF(COUNTIF($E$2:E2973,"Begin: " &amp; C2974 &amp; "-" &amp; D2974 &amp; "-" &amp; H2974)=0,"Begin: " &amp; C2974 &amp; "-" &amp; D2974 &amp; "-" &amp; H2974,IF((C2974 &amp; "-" &amp; D2974 &amp; "-" &amp; H2974)&lt;&gt;(C2975 &amp; "-" &amp; D2975 &amp; "-" &amp; H2975),"End: " &amp; C2974 &amp; "-" &amp; D2974 &amp; "-" &amp; H2974,""))</f>
        <v/>
      </c>
      <c r="F2974" s="4" t="str">
        <f t="shared" si="663"/>
        <v>Wall Street Journal-10Yr Treasury Yield-05-2019</v>
      </c>
      <c r="G2974" s="7">
        <v>43595</v>
      </c>
      <c r="H2974" s="7" t="str">
        <f t="shared" si="664"/>
        <v>05-2019</v>
      </c>
      <c r="I2974" s="7" t="str">
        <f t="shared" ca="1" si="665"/>
        <v>Wall Street Journal: Decision Economics, Inc.-10Yr Treasury Yield-05-2019</v>
      </c>
      <c r="J2974" s="4" t="str">
        <f t="shared" ca="1" si="666"/>
        <v>10Yr Treasury Yield-Decision Economics, Inc.:05-2019</v>
      </c>
      <c r="K2974" t="s">
        <v>233</v>
      </c>
      <c r="CK2974">
        <v>2.63</v>
      </c>
      <c r="CM2974">
        <v>2.89</v>
      </c>
      <c r="CO2974">
        <v>3.15</v>
      </c>
      <c r="CQ2974">
        <v>3.37</v>
      </c>
      <c r="CS2974">
        <v>3.25</v>
      </c>
      <c r="CU2974">
        <v>3.11</v>
      </c>
    </row>
    <row r="2975" spans="1:99" x14ac:dyDescent="0.55000000000000004">
      <c r="A2975" s="4" t="str">
        <f t="shared" ca="1" si="661"/>
        <v>Parsec Financial</v>
      </c>
      <c r="B2975" s="4" t="str">
        <f t="shared" si="662"/>
        <v>James F. Smith</v>
      </c>
      <c r="C2975" s="4" t="s">
        <v>246</v>
      </c>
      <c r="D2975" s="4" t="s">
        <v>96</v>
      </c>
      <c r="E2975" s="4" t="str">
        <f>IF(COUNTIF($E$2:E2974,"Begin: " &amp; C2975 &amp; "-" &amp; D2975 &amp; "-" &amp; H2975)=0,"Begin: " &amp; C2975 &amp; "-" &amp; D2975 &amp; "-" &amp; H2975,IF((C2975 &amp; "-" &amp; D2975 &amp; "-" &amp; H2975)&lt;&gt;(C2976 &amp; "-" &amp; D2976 &amp; "-" &amp; H2976),"End: " &amp; C2975 &amp; "-" &amp; D2975 &amp; "-" &amp; H2975,""))</f>
        <v/>
      </c>
      <c r="F2975" s="4" t="str">
        <f t="shared" si="663"/>
        <v>Wall Street Journal-10Yr Treasury Yield-05-2019</v>
      </c>
      <c r="G2975" s="7">
        <v>43595</v>
      </c>
      <c r="H2975" s="7" t="str">
        <f t="shared" si="664"/>
        <v>05-2019</v>
      </c>
      <c r="I2975" s="7" t="str">
        <f t="shared" ca="1" si="665"/>
        <v>Wall Street Journal: Parsec Financial-10Yr Treasury Yield-05-2019</v>
      </c>
      <c r="J2975" s="4" t="str">
        <f t="shared" ca="1" si="666"/>
        <v>10Yr Treasury Yield-Parsec Financial:05-2019</v>
      </c>
      <c r="K2975" t="s">
        <v>234</v>
      </c>
      <c r="CK2975">
        <v>2.71</v>
      </c>
      <c r="CM2975">
        <v>2.92</v>
      </c>
      <c r="CO2975">
        <v>3.05</v>
      </c>
      <c r="CQ2975">
        <v>3.47</v>
      </c>
      <c r="CS2975">
        <v>3.23</v>
      </c>
      <c r="CU2975">
        <v>3.11</v>
      </c>
    </row>
    <row r="2976" spans="1:99" x14ac:dyDescent="0.55000000000000004">
      <c r="A2976" s="4" t="str">
        <f t="shared" ca="1" si="661"/>
        <v>Univ of Central FL</v>
      </c>
      <c r="B2976" s="4" t="str">
        <f t="shared" si="662"/>
        <v>Sean M. Snaith</v>
      </c>
      <c r="C2976" s="4" t="s">
        <v>246</v>
      </c>
      <c r="D2976" s="4" t="s">
        <v>96</v>
      </c>
      <c r="E2976" s="4" t="str">
        <f>IF(COUNTIF($E$2:E2975,"Begin: " &amp; C2976 &amp; "-" &amp; D2976 &amp; "-" &amp; H2976)=0,"Begin: " &amp; C2976 &amp; "-" &amp; D2976 &amp; "-" &amp; H2976,IF((C2976 &amp; "-" &amp; D2976 &amp; "-" &amp; H2976)&lt;&gt;(C2977 &amp; "-" &amp; D2977 &amp; "-" &amp; H2977),"End: " &amp; C2976 &amp; "-" &amp; D2976 &amp; "-" &amp; H2976,""))</f>
        <v/>
      </c>
      <c r="F2976" s="4" t="str">
        <f t="shared" si="663"/>
        <v>Wall Street Journal-10Yr Treasury Yield-05-2019</v>
      </c>
      <c r="G2976" s="7">
        <v>43595</v>
      </c>
      <c r="H2976" s="7" t="str">
        <f t="shared" si="664"/>
        <v>05-2019</v>
      </c>
      <c r="I2976" s="7" t="str">
        <f t="shared" ca="1" si="665"/>
        <v>Wall Street Journal: Univ of Central FL-10Yr Treasury Yield-05-2019</v>
      </c>
      <c r="J2976" s="4" t="str">
        <f t="shared" ca="1" si="666"/>
        <v>10Yr Treasury Yield-Univ of Central FL:05-2019</v>
      </c>
      <c r="K2976" t="s">
        <v>235</v>
      </c>
      <c r="CK2976">
        <v>2.56</v>
      </c>
      <c r="CM2976">
        <v>2.76</v>
      </c>
      <c r="CO2976">
        <v>2.9</v>
      </c>
      <c r="CQ2976">
        <v>2.98</v>
      </c>
      <c r="CS2976">
        <v>3.07</v>
      </c>
      <c r="CU2976">
        <v>3.18</v>
      </c>
    </row>
    <row r="2977" spans="1:99" x14ac:dyDescent="0.55000000000000004">
      <c r="A2977" s="4" t="str">
        <f t="shared" ca="1" si="661"/>
        <v>SS Economics</v>
      </c>
      <c r="B2977" s="4" t="str">
        <f t="shared" si="662"/>
        <v>Sung Won Sohn</v>
      </c>
      <c r="C2977" s="4" t="s">
        <v>246</v>
      </c>
      <c r="D2977" s="4" t="s">
        <v>96</v>
      </c>
      <c r="E2977" s="4" t="str">
        <f>IF(COUNTIF($E$2:E2976,"Begin: " &amp; C2977 &amp; "-" &amp; D2977 &amp; "-" &amp; H2977)=0,"Begin: " &amp; C2977 &amp; "-" &amp; D2977 &amp; "-" &amp; H2977,IF((C2977 &amp; "-" &amp; D2977 &amp; "-" &amp; H2977)&lt;&gt;(C2978 &amp; "-" &amp; D2978 &amp; "-" &amp; H2978),"End: " &amp; C2977 &amp; "-" &amp; D2977 &amp; "-" &amp; H2977,""))</f>
        <v/>
      </c>
      <c r="F2977" s="4" t="str">
        <f t="shared" si="663"/>
        <v>Wall Street Journal-10Yr Treasury Yield-05-2019</v>
      </c>
      <c r="G2977" s="7">
        <v>43595</v>
      </c>
      <c r="H2977" s="7" t="str">
        <f t="shared" si="664"/>
        <v>05-2019</v>
      </c>
      <c r="I2977" s="7" t="str">
        <f t="shared" ca="1" si="665"/>
        <v>Wall Street Journal: SS Economics-10Yr Treasury Yield-05-2019</v>
      </c>
      <c r="J2977" s="4" t="str">
        <f t="shared" ca="1" si="666"/>
        <v>10Yr Treasury Yield-SS Economics:05-2019</v>
      </c>
      <c r="K2977" t="s">
        <v>785</v>
      </c>
      <c r="CK2977">
        <v>2.5499999999999998</v>
      </c>
      <c r="CM2977">
        <v>2.6</v>
      </c>
      <c r="CO2977">
        <v>2.65</v>
      </c>
      <c r="CQ2977">
        <v>2.7</v>
      </c>
      <c r="CS2977">
        <v>2.75</v>
      </c>
      <c r="CU2977">
        <v>2.8</v>
      </c>
    </row>
    <row r="2978" spans="1:99" x14ac:dyDescent="0.55000000000000004">
      <c r="A2978" s="4" t="str">
        <f t="shared" ref="A2978:A2988" ca="1" si="667">IF(ISERROR(IF(C2978="GIOA",INDEX(List_AnonymousForecasters,MATCH(LEFT(K2978,FIND(":",K2978,1)-1),List_IndividualForecasters,0),1),INDEX(List_FirmNamesOmega,MATCH(LEFT(K2978,FIND(":",K2978,1)-1),List_FirmNamesAlpha,0),1))),LEFT(K2978,FIND(":",K2978,1)-1),IF(C2978="GIOA",INDEX(List_AnonymousForecasters,MATCH(LEFT(K2978,FIND(":",K2978,1)-1),List_IndividualForecasters,0),1),INDEX(List_FirmNamesOmega,MATCH(LEFT(K2978,FIND(":",K2978,1)-1),List_FirmNamesAlpha,0),1)))</f>
        <v>Pierpont Securities</v>
      </c>
      <c r="B2978" s="4" t="str">
        <f t="shared" ref="B2978:B2988" si="668">MID(K2978,FIND(":",K2978,1)+2,LEN(K2978)-FIND(":",K2978,1))</f>
        <v>Stephen Stanley</v>
      </c>
      <c r="C2978" s="4" t="s">
        <v>246</v>
      </c>
      <c r="D2978" s="4" t="s">
        <v>96</v>
      </c>
      <c r="E2978" s="4" t="str">
        <f>IF(COUNTIF($E$2:E2977,"Begin: " &amp; C2978 &amp; "-" &amp; D2978 &amp; "-" &amp; H2978)=0,"Begin: " &amp; C2978 &amp; "-" &amp; D2978 &amp; "-" &amp; H2978,IF((C2978 &amp; "-" &amp; D2978 &amp; "-" &amp; H2978)&lt;&gt;(C2979 &amp; "-" &amp; D2979 &amp; "-" &amp; H2979),"End: " &amp; C2978 &amp; "-" &amp; D2978 &amp; "-" &amp; H2978,""))</f>
        <v/>
      </c>
      <c r="F2978" s="4" t="str">
        <f t="shared" ref="F2978:F2988" si="669">C2978 &amp; "-" &amp; D2978 &amp; "-" &amp; H2978</f>
        <v>Wall Street Journal-10Yr Treasury Yield-05-2019</v>
      </c>
      <c r="G2978" s="7">
        <v>43595</v>
      </c>
      <c r="H2978" s="7" t="str">
        <f t="shared" ref="H2978:H2988" si="670">TEXT(MONTH(G2978),"00") &amp; "-" &amp; TEXT(YEAR(G2978),"0000")</f>
        <v>05-2019</v>
      </c>
      <c r="I2978" s="7" t="str">
        <f t="shared" ref="I2978:I2988" ca="1" si="671">C2978 &amp; ": " &amp; A2978 &amp; "-" &amp; D2978 &amp; "-" &amp; H2978</f>
        <v>Wall Street Journal: Pierpont Securities-10Yr Treasury Yield-05-2019</v>
      </c>
      <c r="J2978" s="4" t="str">
        <f t="shared" ref="J2978:J2988" ca="1" si="672">D2978 &amp; "-" &amp; A2978 &amp; ":" &amp; TEXT(MONTH(G2978),"00") &amp; "-" &amp; TEXT(YEAR(G2978),"0000")</f>
        <v>10Yr Treasury Yield-Pierpont Securities:05-2019</v>
      </c>
      <c r="K2978" t="s">
        <v>238</v>
      </c>
      <c r="CK2978">
        <v>2.7</v>
      </c>
      <c r="CM2978">
        <v>3.4</v>
      </c>
      <c r="CO2978">
        <v>3.7</v>
      </c>
      <c r="CQ2978">
        <v>3.85</v>
      </c>
      <c r="CS2978">
        <v>4.05</v>
      </c>
      <c r="CU2978">
        <v>4.2</v>
      </c>
    </row>
    <row r="2979" spans="1:99" x14ac:dyDescent="0.55000000000000004">
      <c r="A2979" s="4" t="str">
        <f t="shared" ca="1" si="667"/>
        <v>Economic Analysis Associates Inc.</v>
      </c>
      <c r="B2979" s="4" t="str">
        <f t="shared" si="668"/>
        <v>Susan M. Sterne</v>
      </c>
      <c r="C2979" s="4" t="s">
        <v>246</v>
      </c>
      <c r="D2979" s="4" t="s">
        <v>96</v>
      </c>
      <c r="E2979" s="4" t="str">
        <f>IF(COUNTIF($E$2:E2978,"Begin: " &amp; C2979 &amp; "-" &amp; D2979 &amp; "-" &amp; H2979)=0,"Begin: " &amp; C2979 &amp; "-" &amp; D2979 &amp; "-" &amp; H2979,IF((C2979 &amp; "-" &amp; D2979 &amp; "-" &amp; H2979)&lt;&gt;(C2980 &amp; "-" &amp; D2980 &amp; "-" &amp; H2980),"End: " &amp; C2979 &amp; "-" &amp; D2979 &amp; "-" &amp; H2979,""))</f>
        <v/>
      </c>
      <c r="F2979" s="4" t="str">
        <f t="shared" si="669"/>
        <v>Wall Street Journal-10Yr Treasury Yield-05-2019</v>
      </c>
      <c r="G2979" s="7">
        <v>43595</v>
      </c>
      <c r="H2979" s="7" t="str">
        <f t="shared" si="670"/>
        <v>05-2019</v>
      </c>
      <c r="I2979" s="7" t="str">
        <f t="shared" ca="1" si="671"/>
        <v>Wall Street Journal: Economic Analysis Associates Inc.-10Yr Treasury Yield-05-2019</v>
      </c>
      <c r="J2979" s="4" t="str">
        <f t="shared" ca="1" si="672"/>
        <v>10Yr Treasury Yield-Economic Analysis Associates Inc.:05-2019</v>
      </c>
      <c r="K2979" t="s">
        <v>239</v>
      </c>
      <c r="CK2979">
        <v>2.5</v>
      </c>
      <c r="CM2979">
        <v>2.7</v>
      </c>
      <c r="CO2979">
        <v>2.9</v>
      </c>
      <c r="CQ2979">
        <v>2.9</v>
      </c>
      <c r="CS2979">
        <v>3.1</v>
      </c>
      <c r="CU2979">
        <v>3</v>
      </c>
    </row>
    <row r="2980" spans="1:99" x14ac:dyDescent="0.55000000000000004">
      <c r="A2980" s="4" t="str">
        <f t="shared" ca="1" si="667"/>
        <v>CSFB</v>
      </c>
      <c r="B2980" s="4" t="str">
        <f t="shared" si="668"/>
        <v>James Sweeney*</v>
      </c>
      <c r="C2980" s="4" t="s">
        <v>246</v>
      </c>
      <c r="D2980" s="4" t="s">
        <v>96</v>
      </c>
      <c r="E2980" s="4" t="str">
        <f>IF(COUNTIF($E$2:E2979,"Begin: " &amp; C2980 &amp; "-" &amp; D2980 &amp; "-" &amp; H2980)=0,"Begin: " &amp; C2980 &amp; "-" &amp; D2980 &amp; "-" &amp; H2980,IF((C2980 &amp; "-" &amp; D2980 &amp; "-" &amp; H2980)&lt;&gt;(C2981 &amp; "-" &amp; D2981 &amp; "-" &amp; H2981),"End: " &amp; C2980 &amp; "-" &amp; D2980 &amp; "-" &amp; H2980,""))</f>
        <v/>
      </c>
      <c r="F2980" s="4" t="str">
        <f t="shared" si="669"/>
        <v>Wall Street Journal-10Yr Treasury Yield-05-2019</v>
      </c>
      <c r="G2980" s="7">
        <v>43595</v>
      </c>
      <c r="H2980" s="7" t="str">
        <f t="shared" si="670"/>
        <v>05-2019</v>
      </c>
      <c r="I2980" s="7" t="str">
        <f t="shared" ca="1" si="671"/>
        <v>Wall Street Journal: CSFB-10Yr Treasury Yield-05-2019</v>
      </c>
      <c r="J2980" s="4" t="str">
        <f t="shared" ca="1" si="672"/>
        <v>10Yr Treasury Yield-CSFB:05-2019</v>
      </c>
      <c r="K2980" t="s">
        <v>826</v>
      </c>
    </row>
    <row r="2981" spans="1:99" x14ac:dyDescent="0.55000000000000004">
      <c r="A2981" s="4" t="str">
        <f t="shared" ca="1" si="667"/>
        <v>American Chemisty Council</v>
      </c>
      <c r="B2981" s="4" t="str">
        <f t="shared" si="668"/>
        <v>Kevin Swift</v>
      </c>
      <c r="C2981" s="4" t="s">
        <v>246</v>
      </c>
      <c r="D2981" s="4" t="s">
        <v>96</v>
      </c>
      <c r="E2981" s="4" t="str">
        <f>IF(COUNTIF($E$2:E2980,"Begin: " &amp; C2981 &amp; "-" &amp; D2981 &amp; "-" &amp; H2981)=0,"Begin: " &amp; C2981 &amp; "-" &amp; D2981 &amp; "-" &amp; H2981,IF((C2981 &amp; "-" &amp; D2981 &amp; "-" &amp; H2981)&lt;&gt;(C2982 &amp; "-" &amp; D2982 &amp; "-" &amp; H2982),"End: " &amp; C2981 &amp; "-" &amp; D2981 &amp; "-" &amp; H2981,""))</f>
        <v/>
      </c>
      <c r="F2981" s="4" t="str">
        <f t="shared" si="669"/>
        <v>Wall Street Journal-10Yr Treasury Yield-05-2019</v>
      </c>
      <c r="G2981" s="7">
        <v>43595</v>
      </c>
      <c r="H2981" s="7" t="str">
        <f t="shared" si="670"/>
        <v>05-2019</v>
      </c>
      <c r="I2981" s="7" t="str">
        <f t="shared" ca="1" si="671"/>
        <v>Wall Street Journal: American Chemisty Council-10Yr Treasury Yield-05-2019</v>
      </c>
      <c r="J2981" s="4" t="str">
        <f t="shared" ca="1" si="672"/>
        <v>10Yr Treasury Yield-American Chemisty Council:05-2019</v>
      </c>
      <c r="K2981" t="s">
        <v>443</v>
      </c>
      <c r="CK2981">
        <v>2.5499999999999998</v>
      </c>
      <c r="CM2981">
        <v>2.6</v>
      </c>
      <c r="CO2981">
        <v>2.5</v>
      </c>
      <c r="CQ2981">
        <v>2.4</v>
      </c>
      <c r="CS2981">
        <v>2.2999999999999998</v>
      </c>
      <c r="CU2981">
        <v>2.25</v>
      </c>
    </row>
    <row r="2982" spans="1:99" x14ac:dyDescent="0.55000000000000004">
      <c r="A2982" s="4" t="str">
        <f t="shared" ca="1" si="667"/>
        <v>Grant Thornton</v>
      </c>
      <c r="B2982" s="4" t="str">
        <f t="shared" si="668"/>
        <v>Diane Swonk</v>
      </c>
      <c r="C2982" s="4" t="s">
        <v>246</v>
      </c>
      <c r="D2982" s="4" t="s">
        <v>96</v>
      </c>
      <c r="E2982" s="4" t="str">
        <f>IF(COUNTIF($E$2:E2981,"Begin: " &amp; C2982 &amp; "-" &amp; D2982 &amp; "-" &amp; H2982)=0,"Begin: " &amp; C2982 &amp; "-" &amp; D2982 &amp; "-" &amp; H2982,IF((C2982 &amp; "-" &amp; D2982 &amp; "-" &amp; H2982)&lt;&gt;(C2983 &amp; "-" &amp; D2983 &amp; "-" &amp; H2983),"End: " &amp; C2982 &amp; "-" &amp; D2982 &amp; "-" &amp; H2982,""))</f>
        <v/>
      </c>
      <c r="F2982" s="4" t="str">
        <f t="shared" si="669"/>
        <v>Wall Street Journal-10Yr Treasury Yield-05-2019</v>
      </c>
      <c r="G2982" s="7">
        <v>43595</v>
      </c>
      <c r="H2982" s="7" t="str">
        <f t="shared" si="670"/>
        <v>05-2019</v>
      </c>
      <c r="I2982" s="7" t="str">
        <f t="shared" ca="1" si="671"/>
        <v>Wall Street Journal: Grant Thornton-10Yr Treasury Yield-05-2019</v>
      </c>
      <c r="J2982" s="4" t="str">
        <f t="shared" ca="1" si="672"/>
        <v>10Yr Treasury Yield-Grant Thornton:05-2019</v>
      </c>
      <c r="K2982" t="s">
        <v>772</v>
      </c>
      <c r="CK2982">
        <v>2.7</v>
      </c>
      <c r="CM2982">
        <v>2.7</v>
      </c>
      <c r="CO2982">
        <v>2.5</v>
      </c>
      <c r="CQ2982">
        <v>2.2000000000000002</v>
      </c>
      <c r="CS2982">
        <v>2.2999999999999998</v>
      </c>
      <c r="CU2982">
        <v>2.2999999999999998</v>
      </c>
    </row>
    <row r="2983" spans="1:99" x14ac:dyDescent="0.55000000000000004">
      <c r="A2983" s="4" t="str">
        <f t="shared" ca="1" si="667"/>
        <v>The Northern Trust</v>
      </c>
      <c r="B2983" s="4" t="str">
        <f t="shared" si="668"/>
        <v xml:space="preserve">Carl Tannenbaum </v>
      </c>
      <c r="C2983" s="4" t="s">
        <v>246</v>
      </c>
      <c r="D2983" s="4" t="s">
        <v>96</v>
      </c>
      <c r="E2983" s="4" t="str">
        <f>IF(COUNTIF($E$2:E2982,"Begin: " &amp; C2983 &amp; "-" &amp; D2983 &amp; "-" &amp; H2983)=0,"Begin: " &amp; C2983 &amp; "-" &amp; D2983 &amp; "-" &amp; H2983,IF((C2983 &amp; "-" &amp; D2983 &amp; "-" &amp; H2983)&lt;&gt;(C2984 &amp; "-" &amp; D2984 &amp; "-" &amp; H2984),"End: " &amp; C2983 &amp; "-" &amp; D2983 &amp; "-" &amp; H2983,""))</f>
        <v/>
      </c>
      <c r="F2983" s="4" t="str">
        <f t="shared" si="669"/>
        <v>Wall Street Journal-10Yr Treasury Yield-05-2019</v>
      </c>
      <c r="G2983" s="7">
        <v>43595</v>
      </c>
      <c r="H2983" s="7" t="str">
        <f t="shared" si="670"/>
        <v>05-2019</v>
      </c>
      <c r="I2983" s="7" t="str">
        <f t="shared" ca="1" si="671"/>
        <v>Wall Street Journal: The Northern Trust-10Yr Treasury Yield-05-2019</v>
      </c>
      <c r="J2983" s="4" t="str">
        <f t="shared" ca="1" si="672"/>
        <v>10Yr Treasury Yield-The Northern Trust:05-2019</v>
      </c>
      <c r="K2983" t="s">
        <v>241</v>
      </c>
      <c r="CK2983">
        <v>2.6</v>
      </c>
      <c r="CM2983">
        <v>2.93</v>
      </c>
      <c r="CO2983">
        <v>3.05</v>
      </c>
      <c r="CQ2983">
        <v>3.25</v>
      </c>
      <c r="CS2983">
        <v>3.25</v>
      </c>
      <c r="CU2983">
        <v>3.25</v>
      </c>
    </row>
    <row r="2984" spans="1:99" x14ac:dyDescent="0.55000000000000004">
      <c r="A2984" s="4" t="str">
        <f t="shared" ca="1" si="667"/>
        <v>BNP Paribas</v>
      </c>
      <c r="B2984" s="4" t="str">
        <f t="shared" si="668"/>
        <v>US Economics Team</v>
      </c>
      <c r="C2984" s="4" t="s">
        <v>246</v>
      </c>
      <c r="D2984" s="4" t="s">
        <v>96</v>
      </c>
      <c r="E2984" s="4" t="str">
        <f>IF(COUNTIF($E$2:E2983,"Begin: " &amp; C2984 &amp; "-" &amp; D2984 &amp; "-" &amp; H2984)=0,"Begin: " &amp; C2984 &amp; "-" &amp; D2984 &amp; "-" &amp; H2984,IF((C2984 &amp; "-" &amp; D2984 &amp; "-" &amp; H2984)&lt;&gt;(C2985 &amp; "-" &amp; D2985 &amp; "-" &amp; H2985),"End: " &amp; C2984 &amp; "-" &amp; D2984 &amp; "-" &amp; H2984,""))</f>
        <v/>
      </c>
      <c r="F2984" s="4" t="str">
        <f t="shared" si="669"/>
        <v>Wall Street Journal-10Yr Treasury Yield-05-2019</v>
      </c>
      <c r="G2984" s="7">
        <v>43595</v>
      </c>
      <c r="H2984" s="7" t="str">
        <f t="shared" si="670"/>
        <v>05-2019</v>
      </c>
      <c r="I2984" s="7" t="str">
        <f t="shared" ca="1" si="671"/>
        <v>Wall Street Journal: BNP Paribas-10Yr Treasury Yield-05-2019</v>
      </c>
      <c r="J2984" s="4" t="str">
        <f t="shared" ca="1" si="672"/>
        <v>10Yr Treasury Yield-BNP Paribas:05-2019</v>
      </c>
      <c r="K2984" t="s">
        <v>444</v>
      </c>
      <c r="CK2984">
        <v>2.8</v>
      </c>
      <c r="CM2984">
        <v>2.7</v>
      </c>
      <c r="CQ2984">
        <v>2.5</v>
      </c>
    </row>
    <row r="2985" spans="1:99" x14ac:dyDescent="0.55000000000000004">
      <c r="A2985" s="4" t="str">
        <f t="shared" ca="1" si="667"/>
        <v>The Conference Board</v>
      </c>
      <c r="B2985" s="4" t="str">
        <f t="shared" si="668"/>
        <v>Bart van Ark</v>
      </c>
      <c r="C2985" s="4" t="s">
        <v>246</v>
      </c>
      <c r="D2985" s="4" t="s">
        <v>96</v>
      </c>
      <c r="E2985" s="4" t="str">
        <f>IF(COUNTIF($E$2:E2984,"Begin: " &amp; C2985 &amp; "-" &amp; D2985 &amp; "-" &amp; H2985)=0,"Begin: " &amp; C2985 &amp; "-" &amp; D2985 &amp; "-" &amp; H2985,IF((C2985 &amp; "-" &amp; D2985 &amp; "-" &amp; H2985)&lt;&gt;(C2986 &amp; "-" &amp; D2986 &amp; "-" &amp; H2986),"End: " &amp; C2985 &amp; "-" &amp; D2985 &amp; "-" &amp; H2985,""))</f>
        <v/>
      </c>
      <c r="F2985" s="4" t="str">
        <f t="shared" si="669"/>
        <v>Wall Street Journal-10Yr Treasury Yield-05-2019</v>
      </c>
      <c r="G2985" s="7">
        <v>43595</v>
      </c>
      <c r="H2985" s="7" t="str">
        <f t="shared" si="670"/>
        <v>05-2019</v>
      </c>
      <c r="I2985" s="7" t="str">
        <f t="shared" ca="1" si="671"/>
        <v>Wall Street Journal: The Conference Board-10Yr Treasury Yield-05-2019</v>
      </c>
      <c r="J2985" s="4" t="str">
        <f t="shared" ca="1" si="672"/>
        <v>10Yr Treasury Yield-The Conference Board:05-2019</v>
      </c>
      <c r="K2985" t="s">
        <v>242</v>
      </c>
      <c r="CK2985">
        <v>2.54</v>
      </c>
      <c r="CM2985">
        <v>2.5299999999999998</v>
      </c>
      <c r="CO2985">
        <v>2.78</v>
      </c>
      <c r="CQ2985">
        <v>2.78</v>
      </c>
    </row>
    <row r="2986" spans="1:99" x14ac:dyDescent="0.55000000000000004">
      <c r="A2986" s="4" t="str">
        <f t="shared" ca="1" si="667"/>
        <v>First Trust Adv.</v>
      </c>
      <c r="B2986" s="4" t="str">
        <f t="shared" si="668"/>
        <v>Brian S. Wesbury/ Robert Stein</v>
      </c>
      <c r="C2986" s="4" t="s">
        <v>246</v>
      </c>
      <c r="D2986" s="4" t="s">
        <v>96</v>
      </c>
      <c r="E2986" s="4" t="str">
        <f>IF(COUNTIF($E$2:E2985,"Begin: " &amp; C2986 &amp; "-" &amp; D2986 &amp; "-" &amp; H2986)=0,"Begin: " &amp; C2986 &amp; "-" &amp; D2986 &amp; "-" &amp; H2986,IF((C2986 &amp; "-" &amp; D2986 &amp; "-" &amp; H2986)&lt;&gt;(C2987 &amp; "-" &amp; D2987 &amp; "-" &amp; H2987),"End: " &amp; C2986 &amp; "-" &amp; D2986 &amp; "-" &amp; H2986,""))</f>
        <v/>
      </c>
      <c r="F2986" s="4" t="str">
        <f t="shared" si="669"/>
        <v>Wall Street Journal-10Yr Treasury Yield-05-2019</v>
      </c>
      <c r="G2986" s="7">
        <v>43595</v>
      </c>
      <c r="H2986" s="7" t="str">
        <f t="shared" si="670"/>
        <v>05-2019</v>
      </c>
      <c r="I2986" s="7" t="str">
        <f t="shared" ca="1" si="671"/>
        <v>Wall Street Journal: First Trust Adv.-10Yr Treasury Yield-05-2019</v>
      </c>
      <c r="J2986" s="4" t="str">
        <f t="shared" ca="1" si="672"/>
        <v>10Yr Treasury Yield-First Trust Adv.:05-2019</v>
      </c>
      <c r="K2986" t="s">
        <v>243</v>
      </c>
      <c r="CK2986">
        <v>2.65</v>
      </c>
      <c r="CM2986">
        <v>3.1</v>
      </c>
      <c r="CO2986">
        <v>3.3</v>
      </c>
      <c r="CQ2986">
        <v>3.5</v>
      </c>
    </row>
    <row r="2987" spans="1:99" x14ac:dyDescent="0.55000000000000004">
      <c r="A2987" s="4" t="str">
        <f t="shared" ca="1" si="667"/>
        <v>National Association of Realtors</v>
      </c>
      <c r="B2987" s="4" t="str">
        <f t="shared" si="668"/>
        <v>Lawrence Yun</v>
      </c>
      <c r="C2987" s="4" t="s">
        <v>246</v>
      </c>
      <c r="D2987" s="4" t="s">
        <v>96</v>
      </c>
      <c r="E2987" s="4" t="str">
        <f>IF(COUNTIF($E$2:E2986,"Begin: " &amp; C2987 &amp; "-" &amp; D2987 &amp; "-" &amp; H2987)=0,"Begin: " &amp; C2987 &amp; "-" &amp; D2987 &amp; "-" &amp; H2987,IF((C2987 &amp; "-" &amp; D2987 &amp; "-" &amp; H2987)&lt;&gt;(C2988 &amp; "-" &amp; D2988 &amp; "-" &amp; H2988),"End: " &amp; C2987 &amp; "-" &amp; D2987 &amp; "-" &amp; H2987,""))</f>
        <v/>
      </c>
      <c r="F2987" s="4" t="str">
        <f t="shared" si="669"/>
        <v>Wall Street Journal-10Yr Treasury Yield-05-2019</v>
      </c>
      <c r="G2987" s="7">
        <v>43595</v>
      </c>
      <c r="H2987" s="7" t="str">
        <f t="shared" si="670"/>
        <v>05-2019</v>
      </c>
      <c r="I2987" s="7" t="str">
        <f t="shared" ca="1" si="671"/>
        <v>Wall Street Journal: National Association of Realtors-10Yr Treasury Yield-05-2019</v>
      </c>
      <c r="J2987" s="4" t="str">
        <f t="shared" ca="1" si="672"/>
        <v>10Yr Treasury Yield-National Association of Realtors:05-2019</v>
      </c>
      <c r="K2987" t="s">
        <v>245</v>
      </c>
      <c r="CK2987">
        <v>2.6</v>
      </c>
      <c r="CM2987">
        <v>2.6</v>
      </c>
      <c r="CO2987">
        <v>2.7</v>
      </c>
      <c r="CQ2987">
        <v>2.7</v>
      </c>
      <c r="CS2987">
        <v>3</v>
      </c>
      <c r="CU2987">
        <v>3</v>
      </c>
    </row>
    <row r="2988" spans="1:99" x14ac:dyDescent="0.55000000000000004">
      <c r="A2988" s="4" t="str">
        <f t="shared" ca="1" si="667"/>
        <v>Morgan Stanley</v>
      </c>
      <c r="B2988" s="4" t="str">
        <f t="shared" si="668"/>
        <v>Ellen Zentner*</v>
      </c>
      <c r="C2988" s="4" t="s">
        <v>246</v>
      </c>
      <c r="D2988" s="4" t="s">
        <v>96</v>
      </c>
      <c r="E2988" s="4" t="str">
        <f>IF(COUNTIF($E$2:E2987,"Begin: " &amp; C2988 &amp; "-" &amp; D2988 &amp; "-" &amp; H2988)=0,"Begin: " &amp; C2988 &amp; "-" &amp; D2988 &amp; "-" &amp; H2988,IF((C2988 &amp; "-" &amp; D2988 &amp; "-" &amp; H2988)&lt;&gt;(C2989 &amp; "-" &amp; D2989 &amp; "-" &amp; H2989),"End: " &amp; C2988 &amp; "-" &amp; D2988 &amp; "-" &amp; H2988,""))</f>
        <v>End: Wall Street Journal-10Yr Treasury Yield-05-2019</v>
      </c>
      <c r="F2988" s="4" t="str">
        <f t="shared" si="669"/>
        <v>Wall Street Journal-10Yr Treasury Yield-05-2019</v>
      </c>
      <c r="G2988" s="7">
        <v>43595</v>
      </c>
      <c r="H2988" s="7" t="str">
        <f t="shared" si="670"/>
        <v>05-2019</v>
      </c>
      <c r="I2988" s="7" t="str">
        <f t="shared" ca="1" si="671"/>
        <v>Wall Street Journal: Morgan Stanley-10Yr Treasury Yield-05-2019</v>
      </c>
      <c r="J2988" s="4" t="str">
        <f t="shared" ca="1" si="672"/>
        <v>10Yr Treasury Yield-Morgan Stanley:05-2019</v>
      </c>
      <c r="K2988" t="s">
        <v>827</v>
      </c>
    </row>
    <row r="2989" spans="1:99" x14ac:dyDescent="0.55000000000000004">
      <c r="A2989" s="4" t="str">
        <f t="shared" ref="A2989" ca="1" si="673">IF(ISERROR(IF(C2989="GIOA",INDEX(List_AnonymousForecasters,MATCH(LEFT(K2989,FIND(":",K2989,1)-1),List_IndividualForecasters,0),1),INDEX(List_FirmNamesOmega,MATCH(LEFT(K2989,FIND(":",K2989,1)-1),List_FirmNamesAlpha,0),1))),LEFT(K2989,FIND(":",K2989,1)-1),IF(C2989="GIOA",INDEX(List_AnonymousForecasters,MATCH(LEFT(K2989,FIND(":",K2989,1)-1),List_IndividualForecasters,0),1),INDEX(List_FirmNamesOmega,MATCH(LEFT(K2989,FIND(":",K2989,1)-1),List_FirmNamesAlpha,0),1)))</f>
        <v>Nomura</v>
      </c>
      <c r="B2989" s="4" t="str">
        <f t="shared" ref="B2989" si="674">MID(K2989,FIND(":",K2989,1)+2,LEN(K2989)-FIND(":",K2989,1))</f>
        <v>Lewis Alexander</v>
      </c>
      <c r="C2989" s="4" t="s">
        <v>246</v>
      </c>
      <c r="D2989" s="4" t="s">
        <v>87</v>
      </c>
      <c r="E2989" s="4" t="str">
        <f>IF(COUNTIF($E$2:E2988,"Begin: " &amp; C2989 &amp; "-" &amp; D2989 &amp; "-" &amp; H2989)=0,"Begin: " &amp; C2989 &amp; "-" &amp; D2989 &amp; "-" &amp; H2989,IF((C2989 &amp; "-" &amp; D2989 &amp; "-" &amp; H2989)&lt;&gt;(C2990 &amp; "-" &amp; D2990 &amp; "-" &amp; H2990),"End: " &amp; C2989 &amp; "-" &amp; D2989 &amp; "-" &amp; H2989,""))</f>
        <v>Begin: Wall Street Journal-Fed Funds Rate-05-2019</v>
      </c>
      <c r="F2989" s="4" t="str">
        <f t="shared" ref="F2989" si="675">C2989 &amp; "-" &amp; D2989 &amp; "-" &amp; H2989</f>
        <v>Wall Street Journal-Fed Funds Rate-05-2019</v>
      </c>
      <c r="G2989" s="7">
        <v>43595</v>
      </c>
      <c r="H2989" s="7" t="str">
        <f t="shared" ref="H2989" si="676">TEXT(MONTH(G2989),"00") &amp; "-" &amp; TEXT(YEAR(G2989),"0000")</f>
        <v>05-2019</v>
      </c>
      <c r="I2989" s="7" t="str">
        <f t="shared" ref="I2989" ca="1" si="677">C2989 &amp; ": " &amp; A2989 &amp; "-" &amp; D2989 &amp; "-" &amp; H2989</f>
        <v>Wall Street Journal: Nomura-Fed Funds Rate-05-2019</v>
      </c>
      <c r="J2989" s="4" t="str">
        <f t="shared" ref="J2989" ca="1" si="678">D2989 &amp; "-" &amp; A2989 &amp; ":" &amp; TEXT(MONTH(G2989),"00") &amp; "-" &amp; TEXT(YEAR(G2989),"0000")</f>
        <v>Fed Funds Rate-Nomura:05-2019</v>
      </c>
      <c r="K2989" t="s">
        <v>196</v>
      </c>
      <c r="CK2989">
        <v>2.375</v>
      </c>
      <c r="CM2989">
        <v>2.375</v>
      </c>
      <c r="CO2989">
        <v>2.375</v>
      </c>
      <c r="CQ2989">
        <v>2.375</v>
      </c>
    </row>
    <row r="2990" spans="1:99" x14ac:dyDescent="0.55000000000000004">
      <c r="A2990" s="4" t="str">
        <f t="shared" ref="A2990:A3053" ca="1" si="679">IF(ISERROR(IF(C2990="GIOA",INDEX(List_AnonymousForecasters,MATCH(LEFT(K2990,FIND(":",K2990,1)-1),List_IndividualForecasters,0),1),INDEX(List_FirmNamesOmega,MATCH(LEFT(K2990,FIND(":",K2990,1)-1),List_FirmNamesAlpha,0),1))),LEFT(K2990,FIND(":",K2990,1)-1),IF(C2990="GIOA",INDEX(List_AnonymousForecasters,MATCH(LEFT(K2990,FIND(":",K2990,1)-1),List_IndividualForecasters,0),1),INDEX(List_FirmNamesOmega,MATCH(LEFT(K2990,FIND(":",K2990,1)-1),List_FirmNamesAlpha,0),1)))</f>
        <v>Bank of the West</v>
      </c>
      <c r="B2990" s="4" t="str">
        <f t="shared" ref="B2990:B3053" si="680">MID(K2990,FIND(":",K2990,1)+2,LEN(K2990)-FIND(":",K2990,1))</f>
        <v>Scott Anderson</v>
      </c>
      <c r="C2990" s="4" t="s">
        <v>246</v>
      </c>
      <c r="D2990" s="4" t="s">
        <v>87</v>
      </c>
      <c r="E2990" s="4" t="str">
        <f>IF(COUNTIF($E$2:E2989,"Begin: " &amp; C2990 &amp; "-" &amp; D2990 &amp; "-" &amp; H2990)=0,"Begin: " &amp; C2990 &amp; "-" &amp; D2990 &amp; "-" &amp; H2990,IF((C2990 &amp; "-" &amp; D2990 &amp; "-" &amp; H2990)&lt;&gt;(C2991 &amp; "-" &amp; D2991 &amp; "-" &amp; H2991),"End: " &amp; C2990 &amp; "-" &amp; D2990 &amp; "-" &amp; H2990,""))</f>
        <v/>
      </c>
      <c r="F2990" s="4" t="str">
        <f t="shared" ref="F2990:F3053" si="681">C2990 &amp; "-" &amp; D2990 &amp; "-" &amp; H2990</f>
        <v>Wall Street Journal-Fed Funds Rate-05-2019</v>
      </c>
      <c r="G2990" s="7">
        <v>43595</v>
      </c>
      <c r="H2990" s="7" t="str">
        <f t="shared" ref="H2990:H3053" si="682">TEXT(MONTH(G2990),"00") &amp; "-" &amp; TEXT(YEAR(G2990),"0000")</f>
        <v>05-2019</v>
      </c>
      <c r="I2990" s="7" t="str">
        <f t="shared" ref="I2990:I3053" ca="1" si="683">C2990 &amp; ": " &amp; A2990 &amp; "-" &amp; D2990 &amp; "-" &amp; H2990</f>
        <v>Wall Street Journal: Bank of the West-Fed Funds Rate-05-2019</v>
      </c>
      <c r="J2990" s="4" t="str">
        <f t="shared" ref="J2990:J3053" ca="1" si="684">D2990 &amp; "-" &amp; A2990 &amp; ":" &amp; TEXT(MONTH(G2990),"00") &amp; "-" &amp; TEXT(YEAR(G2990),"0000")</f>
        <v>Fed Funds Rate-Bank of the West:05-2019</v>
      </c>
      <c r="K2990" t="s">
        <v>763</v>
      </c>
      <c r="CK2990">
        <v>2.375</v>
      </c>
      <c r="CM2990">
        <v>2.375</v>
      </c>
      <c r="CO2990">
        <v>1.875</v>
      </c>
      <c r="CQ2990">
        <v>1.625</v>
      </c>
      <c r="CS2990">
        <v>1.375</v>
      </c>
      <c r="CU2990">
        <v>1.375</v>
      </c>
    </row>
    <row r="2991" spans="1:99" x14ac:dyDescent="0.55000000000000004">
      <c r="A2991" s="4" t="str">
        <f t="shared" ca="1" si="679"/>
        <v>Capital Economics</v>
      </c>
      <c r="B2991" s="4" t="str">
        <f t="shared" si="680"/>
        <v>Paul Ashworth*</v>
      </c>
      <c r="C2991" s="4" t="s">
        <v>246</v>
      </c>
      <c r="D2991" s="4" t="s">
        <v>87</v>
      </c>
      <c r="E2991" s="4" t="str">
        <f>IF(COUNTIF($E$2:E2990,"Begin: " &amp; C2991 &amp; "-" &amp; D2991 &amp; "-" &amp; H2991)=0,"Begin: " &amp; C2991 &amp; "-" &amp; D2991 &amp; "-" &amp; H2991,IF((C2991 &amp; "-" &amp; D2991 &amp; "-" &amp; H2991)&lt;&gt;(C2992 &amp; "-" &amp; D2992 &amp; "-" &amp; H2992),"End: " &amp; C2991 &amp; "-" &amp; D2991 &amp; "-" &amp; H2991,""))</f>
        <v/>
      </c>
      <c r="F2991" s="4" t="str">
        <f t="shared" si="681"/>
        <v>Wall Street Journal-Fed Funds Rate-05-2019</v>
      </c>
      <c r="G2991" s="7">
        <v>43595</v>
      </c>
      <c r="H2991" s="7" t="str">
        <f t="shared" si="682"/>
        <v>05-2019</v>
      </c>
      <c r="I2991" s="7" t="str">
        <f t="shared" ca="1" si="683"/>
        <v>Wall Street Journal: Capital Economics-Fed Funds Rate-05-2019</v>
      </c>
      <c r="J2991" s="4" t="str">
        <f t="shared" ca="1" si="684"/>
        <v>Fed Funds Rate-Capital Economics:05-2019</v>
      </c>
      <c r="K2991" t="s">
        <v>812</v>
      </c>
    </row>
    <row r="2992" spans="1:99" x14ac:dyDescent="0.55000000000000004">
      <c r="A2992" s="4" t="str">
        <f t="shared" ca="1" si="679"/>
        <v>Deloitte LP</v>
      </c>
      <c r="B2992" s="4" t="str">
        <f t="shared" si="680"/>
        <v>Daniel Bachman</v>
      </c>
      <c r="C2992" s="4" t="s">
        <v>246</v>
      </c>
      <c r="D2992" s="4" t="s">
        <v>87</v>
      </c>
      <c r="E2992" s="4" t="str">
        <f>IF(COUNTIF($E$2:E2991,"Begin: " &amp; C2992 &amp; "-" &amp; D2992 &amp; "-" &amp; H2992)=0,"Begin: " &amp; C2992 &amp; "-" &amp; D2992 &amp; "-" &amp; H2992,IF((C2992 &amp; "-" &amp; D2992 &amp; "-" &amp; H2992)&lt;&gt;(C2993 &amp; "-" &amp; D2993 &amp; "-" &amp; H2993),"End: " &amp; C2992 &amp; "-" &amp; D2992 &amp; "-" &amp; H2992,""))</f>
        <v/>
      </c>
      <c r="F2992" s="4" t="str">
        <f t="shared" si="681"/>
        <v>Wall Street Journal-Fed Funds Rate-05-2019</v>
      </c>
      <c r="G2992" s="7">
        <v>43595</v>
      </c>
      <c r="H2992" s="7" t="str">
        <f t="shared" si="682"/>
        <v>05-2019</v>
      </c>
      <c r="I2992" s="7" t="str">
        <f t="shared" ca="1" si="683"/>
        <v>Wall Street Journal: Deloitte LP-Fed Funds Rate-05-2019</v>
      </c>
      <c r="J2992" s="4" t="str">
        <f t="shared" ca="1" si="684"/>
        <v>Fed Funds Rate-Deloitte LP:05-2019</v>
      </c>
      <c r="K2992" t="s">
        <v>749</v>
      </c>
      <c r="CK2992">
        <v>2.4</v>
      </c>
      <c r="CM2992">
        <v>2.6</v>
      </c>
      <c r="CO2992">
        <v>2.6</v>
      </c>
      <c r="CQ2992">
        <v>2.6</v>
      </c>
      <c r="CS2992">
        <v>2.6</v>
      </c>
      <c r="CU2992">
        <v>2.6</v>
      </c>
    </row>
    <row r="2993" spans="1:99" x14ac:dyDescent="0.55000000000000004">
      <c r="A2993" s="4" t="str">
        <f t="shared" ca="1" si="679"/>
        <v>Economic Outlook Group</v>
      </c>
      <c r="B2993" s="4" t="str">
        <f t="shared" si="680"/>
        <v>Bernard Baumohl</v>
      </c>
      <c r="C2993" s="4" t="s">
        <v>246</v>
      </c>
      <c r="D2993" s="4" t="s">
        <v>87</v>
      </c>
      <c r="E2993" s="4" t="str">
        <f>IF(COUNTIF($E$2:E2992,"Begin: " &amp; C2993 &amp; "-" &amp; D2993 &amp; "-" &amp; H2993)=0,"Begin: " &amp; C2993 &amp; "-" &amp; D2993 &amp; "-" &amp; H2993,IF((C2993 &amp; "-" &amp; D2993 &amp; "-" &amp; H2993)&lt;&gt;(C2994 &amp; "-" &amp; D2994 &amp; "-" &amp; H2994),"End: " &amp; C2993 &amp; "-" &amp; D2993 &amp; "-" &amp; H2993,""))</f>
        <v/>
      </c>
      <c r="F2993" s="4" t="str">
        <f t="shared" si="681"/>
        <v>Wall Street Journal-Fed Funds Rate-05-2019</v>
      </c>
      <c r="G2993" s="7">
        <v>43595</v>
      </c>
      <c r="H2993" s="7" t="str">
        <f t="shared" si="682"/>
        <v>05-2019</v>
      </c>
      <c r="I2993" s="7" t="str">
        <f t="shared" ca="1" si="683"/>
        <v>Wall Street Journal: Economic Outlook Group-Fed Funds Rate-05-2019</v>
      </c>
      <c r="J2993" s="4" t="str">
        <f t="shared" ca="1" si="684"/>
        <v>Fed Funds Rate-Economic Outlook Group:05-2019</v>
      </c>
      <c r="K2993" t="s">
        <v>426</v>
      </c>
      <c r="CK2993">
        <v>2.38</v>
      </c>
      <c r="CM2993">
        <v>2.63</v>
      </c>
      <c r="CO2993">
        <v>2.88</v>
      </c>
      <c r="CQ2993">
        <v>3.13</v>
      </c>
      <c r="CS2993">
        <v>2.88</v>
      </c>
      <c r="CU2993">
        <v>2.38</v>
      </c>
    </row>
    <row r="2994" spans="1:99" x14ac:dyDescent="0.55000000000000004">
      <c r="A2994" s="4" t="str">
        <f t="shared" ca="1" si="679"/>
        <v>Nationwide Insurance</v>
      </c>
      <c r="B2994" s="4" t="str">
        <f t="shared" si="680"/>
        <v>David Berson</v>
      </c>
      <c r="C2994" s="4" t="s">
        <v>246</v>
      </c>
      <c r="D2994" s="4" t="s">
        <v>87</v>
      </c>
      <c r="E2994" s="4" t="str">
        <f>IF(COUNTIF($E$2:E2993,"Begin: " &amp; C2994 &amp; "-" &amp; D2994 &amp; "-" &amp; H2994)=0,"Begin: " &amp; C2994 &amp; "-" &amp; D2994 &amp; "-" &amp; H2994,IF((C2994 &amp; "-" &amp; D2994 &amp; "-" &amp; H2994)&lt;&gt;(C2995 &amp; "-" &amp; D2995 &amp; "-" &amp; H2995),"End: " &amp; C2994 &amp; "-" &amp; D2994 &amp; "-" &amp; H2994,""))</f>
        <v/>
      </c>
      <c r="F2994" s="4" t="str">
        <f t="shared" si="681"/>
        <v>Wall Street Journal-Fed Funds Rate-05-2019</v>
      </c>
      <c r="G2994" s="7">
        <v>43595</v>
      </c>
      <c r="H2994" s="7" t="str">
        <f t="shared" si="682"/>
        <v>05-2019</v>
      </c>
      <c r="I2994" s="7" t="str">
        <f t="shared" ca="1" si="683"/>
        <v>Wall Street Journal: Nationwide Insurance-Fed Funds Rate-05-2019</v>
      </c>
      <c r="J2994" s="4" t="str">
        <f t="shared" ca="1" si="684"/>
        <v>Fed Funds Rate-Nationwide Insurance:05-2019</v>
      </c>
      <c r="K2994" t="s">
        <v>427</v>
      </c>
      <c r="CK2994">
        <v>2.375</v>
      </c>
      <c r="CM2994">
        <v>2.625</v>
      </c>
      <c r="CO2994">
        <v>2.625</v>
      </c>
      <c r="CQ2994">
        <v>2.875</v>
      </c>
      <c r="CS2994">
        <v>2.875</v>
      </c>
      <c r="CU2994">
        <v>3.125</v>
      </c>
    </row>
    <row r="2995" spans="1:99" x14ac:dyDescent="0.55000000000000004">
      <c r="A2995" s="4" t="str">
        <f t="shared" ca="1" si="679"/>
        <v>Tufts University</v>
      </c>
      <c r="B2995" s="4" t="str">
        <f t="shared" si="680"/>
        <v>Brian Bethune*</v>
      </c>
      <c r="C2995" s="4" t="s">
        <v>246</v>
      </c>
      <c r="D2995" s="4" t="s">
        <v>87</v>
      </c>
      <c r="E2995" s="4" t="str">
        <f>IF(COUNTIF($E$2:E2994,"Begin: " &amp; C2995 &amp; "-" &amp; D2995 &amp; "-" &amp; H2995)=0,"Begin: " &amp; C2995 &amp; "-" &amp; D2995 &amp; "-" &amp; H2995,IF((C2995 &amp; "-" &amp; D2995 &amp; "-" &amp; H2995)&lt;&gt;(C2996 &amp; "-" &amp; D2996 &amp; "-" &amp; H2996),"End: " &amp; C2995 &amp; "-" &amp; D2995 &amp; "-" &amp; H2995,""))</f>
        <v/>
      </c>
      <c r="F2995" s="4" t="str">
        <f t="shared" si="681"/>
        <v>Wall Street Journal-Fed Funds Rate-05-2019</v>
      </c>
      <c r="G2995" s="7">
        <v>43595</v>
      </c>
      <c r="H2995" s="7" t="str">
        <f t="shared" si="682"/>
        <v>05-2019</v>
      </c>
      <c r="I2995" s="7" t="str">
        <f t="shared" ca="1" si="683"/>
        <v>Wall Street Journal: Tufts University-Fed Funds Rate-05-2019</v>
      </c>
      <c r="J2995" s="4" t="str">
        <f t="shared" ca="1" si="684"/>
        <v>Fed Funds Rate-Tufts University:05-2019</v>
      </c>
      <c r="K2995" t="s">
        <v>813</v>
      </c>
    </row>
    <row r="2996" spans="1:99" x14ac:dyDescent="0.55000000000000004">
      <c r="A2996" s="4" t="str">
        <f t="shared" ca="1" si="679"/>
        <v>TS Lombard</v>
      </c>
      <c r="B2996" s="4" t="str">
        <f t="shared" si="680"/>
        <v>Steven Blitz</v>
      </c>
      <c r="C2996" s="4" t="s">
        <v>246</v>
      </c>
      <c r="D2996" s="4" t="s">
        <v>87</v>
      </c>
      <c r="E2996" s="4" t="str">
        <f>IF(COUNTIF($E$2:E2995,"Begin: " &amp; C2996 &amp; "-" &amp; D2996 &amp; "-" &amp; H2996)=0,"Begin: " &amp; C2996 &amp; "-" &amp; D2996 &amp; "-" &amp; H2996,IF((C2996 &amp; "-" &amp; D2996 &amp; "-" &amp; H2996)&lt;&gt;(C2997 &amp; "-" &amp; D2997 &amp; "-" &amp; H2997),"End: " &amp; C2996 &amp; "-" &amp; D2996 &amp; "-" &amp; H2996,""))</f>
        <v/>
      </c>
      <c r="F2996" s="4" t="str">
        <f t="shared" si="681"/>
        <v>Wall Street Journal-Fed Funds Rate-05-2019</v>
      </c>
      <c r="G2996" s="7">
        <v>43595</v>
      </c>
      <c r="H2996" s="7" t="str">
        <f t="shared" si="682"/>
        <v>05-2019</v>
      </c>
      <c r="I2996" s="7" t="str">
        <f t="shared" ca="1" si="683"/>
        <v>Wall Street Journal: TS Lombard-Fed Funds Rate-05-2019</v>
      </c>
      <c r="J2996" s="4" t="str">
        <f t="shared" ca="1" si="684"/>
        <v>Fed Funds Rate-TS Lombard:05-2019</v>
      </c>
      <c r="K2996" t="s">
        <v>768</v>
      </c>
      <c r="CK2996">
        <v>2.38</v>
      </c>
      <c r="CM2996">
        <v>2.13</v>
      </c>
      <c r="CO2996">
        <v>2.38</v>
      </c>
      <c r="CQ2996">
        <v>3</v>
      </c>
      <c r="CS2996">
        <v>2.5</v>
      </c>
      <c r="CU2996">
        <v>1.5</v>
      </c>
    </row>
    <row r="2997" spans="1:99" x14ac:dyDescent="0.55000000000000004">
      <c r="A2997" s="4" t="str">
        <f t="shared" ca="1" si="679"/>
        <v>Standard and Poor's</v>
      </c>
      <c r="B2997" s="4" t="str">
        <f t="shared" si="680"/>
        <v>Beth Ann Bovino</v>
      </c>
      <c r="C2997" s="4" t="s">
        <v>246</v>
      </c>
      <c r="D2997" s="4" t="s">
        <v>87</v>
      </c>
      <c r="E2997" s="4" t="str">
        <f>IF(COUNTIF($E$2:E2996,"Begin: " &amp; C2997 &amp; "-" &amp; D2997 &amp; "-" &amp; H2997)=0,"Begin: " &amp; C2997 &amp; "-" &amp; D2997 &amp; "-" &amp; H2997,IF((C2997 &amp; "-" &amp; D2997 &amp; "-" &amp; H2997)&lt;&gt;(C2998 &amp; "-" &amp; D2998 &amp; "-" &amp; H2998),"End: " &amp; C2997 &amp; "-" &amp; D2997 &amp; "-" &amp; H2997,""))</f>
        <v/>
      </c>
      <c r="F2997" s="4" t="str">
        <f t="shared" si="681"/>
        <v>Wall Street Journal-Fed Funds Rate-05-2019</v>
      </c>
      <c r="G2997" s="7">
        <v>43595</v>
      </c>
      <c r="H2997" s="7" t="str">
        <f t="shared" si="682"/>
        <v>05-2019</v>
      </c>
      <c r="I2997" s="7" t="str">
        <f t="shared" ca="1" si="683"/>
        <v>Wall Street Journal: Standard and Poor's-Fed Funds Rate-05-2019</v>
      </c>
      <c r="J2997" s="4" t="str">
        <f t="shared" ca="1" si="684"/>
        <v>Fed Funds Rate-Standard and Poor's:05-2019</v>
      </c>
      <c r="K2997" t="s">
        <v>199</v>
      </c>
      <c r="CK2997">
        <v>2.375</v>
      </c>
      <c r="CM2997">
        <v>2.375</v>
      </c>
      <c r="CO2997">
        <v>2.625</v>
      </c>
      <c r="CQ2997">
        <v>2.625</v>
      </c>
      <c r="CS2997">
        <v>2.625</v>
      </c>
      <c r="CU2997">
        <v>2.625</v>
      </c>
    </row>
    <row r="2998" spans="1:99" x14ac:dyDescent="0.55000000000000004">
      <c r="A2998" s="4" t="str">
        <f t="shared" ca="1" si="679"/>
        <v>Wells Fargo &amp; Co.</v>
      </c>
      <c r="B2998" s="4" t="str">
        <f t="shared" si="680"/>
        <v>Jay Bryson</v>
      </c>
      <c r="C2998" s="4" t="s">
        <v>246</v>
      </c>
      <c r="D2998" s="4" t="s">
        <v>87</v>
      </c>
      <c r="E2998" s="4" t="str">
        <f>IF(COUNTIF($E$2:E2997,"Begin: " &amp; C2998 &amp; "-" &amp; D2998 &amp; "-" &amp; H2998)=0,"Begin: " &amp; C2998 &amp; "-" &amp; D2998 &amp; "-" &amp; H2998,IF((C2998 &amp; "-" &amp; D2998 &amp; "-" &amp; H2998)&lt;&gt;(C2999 &amp; "-" &amp; D2999 &amp; "-" &amp; H2999),"End: " &amp; C2998 &amp; "-" &amp; D2998 &amp; "-" &amp; H2998,""))</f>
        <v/>
      </c>
      <c r="F2998" s="4" t="str">
        <f t="shared" si="681"/>
        <v>Wall Street Journal-Fed Funds Rate-05-2019</v>
      </c>
      <c r="G2998" s="7">
        <v>43595</v>
      </c>
      <c r="H2998" s="7" t="str">
        <f t="shared" si="682"/>
        <v>05-2019</v>
      </c>
      <c r="I2998" s="7" t="str">
        <f t="shared" ca="1" si="683"/>
        <v>Wall Street Journal: Wells Fargo &amp; Co.-Fed Funds Rate-05-2019</v>
      </c>
      <c r="J2998" s="4" t="str">
        <f t="shared" ca="1" si="684"/>
        <v>Fed Funds Rate-Wells Fargo &amp; Co.:05-2019</v>
      </c>
      <c r="K2998" t="s">
        <v>786</v>
      </c>
      <c r="CK2998">
        <v>2.375</v>
      </c>
      <c r="CM2998">
        <v>2.375</v>
      </c>
      <c r="CO2998">
        <v>2.375</v>
      </c>
      <c r="CQ2998">
        <v>2.375</v>
      </c>
    </row>
    <row r="2999" spans="1:99" x14ac:dyDescent="0.55000000000000004">
      <c r="A2999" s="4" t="str">
        <f t="shared" ca="1" si="679"/>
        <v>Credit Agricole CIB</v>
      </c>
      <c r="B2999" s="4" t="str">
        <f t="shared" si="680"/>
        <v>Michael Carey</v>
      </c>
      <c r="C2999" s="4" t="s">
        <v>246</v>
      </c>
      <c r="D2999" s="4" t="s">
        <v>87</v>
      </c>
      <c r="E2999" s="4" t="str">
        <f>IF(COUNTIF($E$2:E2998,"Begin: " &amp; C2999 &amp; "-" &amp; D2999 &amp; "-" &amp; H2999)=0,"Begin: " &amp; C2999 &amp; "-" &amp; D2999 &amp; "-" &amp; H2999,IF((C2999 &amp; "-" &amp; D2999 &amp; "-" &amp; H2999)&lt;&gt;(C3000 &amp; "-" &amp; D3000 &amp; "-" &amp; H3000),"End: " &amp; C2999 &amp; "-" &amp; D2999 &amp; "-" &amp; H2999,""))</f>
        <v/>
      </c>
      <c r="F2999" s="4" t="str">
        <f t="shared" si="681"/>
        <v>Wall Street Journal-Fed Funds Rate-05-2019</v>
      </c>
      <c r="G2999" s="7">
        <v>43595</v>
      </c>
      <c r="H2999" s="7" t="str">
        <f t="shared" si="682"/>
        <v>05-2019</v>
      </c>
      <c r="I2999" s="7" t="str">
        <f t="shared" ca="1" si="683"/>
        <v>Wall Street Journal: Credit Agricole CIB-Fed Funds Rate-05-2019</v>
      </c>
      <c r="J2999" s="4" t="str">
        <f t="shared" ca="1" si="684"/>
        <v>Fed Funds Rate-Credit Agricole CIB:05-2019</v>
      </c>
      <c r="K2999" t="s">
        <v>200</v>
      </c>
      <c r="CK2999">
        <v>2.375</v>
      </c>
      <c r="CM2999">
        <v>2.375</v>
      </c>
      <c r="CO2999">
        <v>2.375</v>
      </c>
      <c r="CQ2999">
        <v>2.375</v>
      </c>
    </row>
    <row r="3000" spans="1:99" x14ac:dyDescent="0.55000000000000004">
      <c r="A3000" s="4" t="str">
        <f t="shared" ca="1" si="679"/>
        <v>Econoclast</v>
      </c>
      <c r="B3000" s="4" t="str">
        <f t="shared" si="680"/>
        <v>Mike Cosgrove</v>
      </c>
      <c r="C3000" s="4" t="s">
        <v>246</v>
      </c>
      <c r="D3000" s="4" t="s">
        <v>87</v>
      </c>
      <c r="E3000" s="4" t="str">
        <f>IF(COUNTIF($E$2:E2999,"Begin: " &amp; C3000 &amp; "-" &amp; D3000 &amp; "-" &amp; H3000)=0,"Begin: " &amp; C3000 &amp; "-" &amp; D3000 &amp; "-" &amp; H3000,IF((C3000 &amp; "-" &amp; D3000 &amp; "-" &amp; H3000)&lt;&gt;(C3001 &amp; "-" &amp; D3001 &amp; "-" &amp; H3001),"End: " &amp; C3000 &amp; "-" &amp; D3000 &amp; "-" &amp; H3000,""))</f>
        <v/>
      </c>
      <c r="F3000" s="4" t="str">
        <f t="shared" si="681"/>
        <v>Wall Street Journal-Fed Funds Rate-05-2019</v>
      </c>
      <c r="G3000" s="7">
        <v>43595</v>
      </c>
      <c r="H3000" s="7" t="str">
        <f t="shared" si="682"/>
        <v>05-2019</v>
      </c>
      <c r="I3000" s="7" t="str">
        <f t="shared" ca="1" si="683"/>
        <v>Wall Street Journal: Econoclast-Fed Funds Rate-05-2019</v>
      </c>
      <c r="J3000" s="4" t="str">
        <f t="shared" ca="1" si="684"/>
        <v>Fed Funds Rate-Econoclast:05-2019</v>
      </c>
      <c r="K3000" t="s">
        <v>203</v>
      </c>
      <c r="CK3000">
        <v>2.38</v>
      </c>
      <c r="CM3000">
        <v>2.38</v>
      </c>
      <c r="CO3000">
        <v>2.0299999999999998</v>
      </c>
      <c r="CQ3000">
        <v>2.0299999999999998</v>
      </c>
      <c r="CS3000">
        <v>1.78</v>
      </c>
      <c r="CU3000">
        <v>1.78</v>
      </c>
    </row>
    <row r="3001" spans="1:99" x14ac:dyDescent="0.55000000000000004">
      <c r="A3001" s="4" t="str">
        <f t="shared" ca="1" si="679"/>
        <v>Pictet Wealth Management</v>
      </c>
      <c r="B3001" s="4" t="str">
        <f t="shared" si="680"/>
        <v>Thomas Costerg*</v>
      </c>
      <c r="C3001" s="4" t="s">
        <v>246</v>
      </c>
      <c r="D3001" s="4" t="s">
        <v>87</v>
      </c>
      <c r="E3001" s="4" t="str">
        <f>IF(COUNTIF($E$2:E3000,"Begin: " &amp; C3001 &amp; "-" &amp; D3001 &amp; "-" &amp; H3001)=0,"Begin: " &amp; C3001 &amp; "-" &amp; D3001 &amp; "-" &amp; H3001,IF((C3001 &amp; "-" &amp; D3001 &amp; "-" &amp; H3001)&lt;&gt;(C3002 &amp; "-" &amp; D3002 &amp; "-" &amp; H3002),"End: " &amp; C3001 &amp; "-" &amp; D3001 &amp; "-" &amp; H3001,""))</f>
        <v/>
      </c>
      <c r="F3001" s="4" t="str">
        <f t="shared" si="681"/>
        <v>Wall Street Journal-Fed Funds Rate-05-2019</v>
      </c>
      <c r="G3001" s="7">
        <v>43595</v>
      </c>
      <c r="H3001" s="7" t="str">
        <f t="shared" si="682"/>
        <v>05-2019</v>
      </c>
      <c r="I3001" s="7" t="str">
        <f t="shared" ca="1" si="683"/>
        <v>Wall Street Journal: Pictet Wealth Management-Fed Funds Rate-05-2019</v>
      </c>
      <c r="J3001" s="4" t="str">
        <f t="shared" ca="1" si="684"/>
        <v>Fed Funds Rate-Pictet Wealth Management:05-2019</v>
      </c>
      <c r="K3001" t="s">
        <v>814</v>
      </c>
    </row>
    <row r="3002" spans="1:99" x14ac:dyDescent="0.55000000000000004">
      <c r="A3002" s="4" t="str">
        <f t="shared" ca="1" si="679"/>
        <v>Wrightson ICAP</v>
      </c>
      <c r="B3002" s="4" t="str">
        <f t="shared" si="680"/>
        <v>Lou Crandall</v>
      </c>
      <c r="C3002" s="4" t="s">
        <v>246</v>
      </c>
      <c r="D3002" s="4" t="s">
        <v>87</v>
      </c>
      <c r="E3002" s="4" t="str">
        <f>IF(COUNTIF($E$2:E3001,"Begin: " &amp; C3002 &amp; "-" &amp; D3002 &amp; "-" &amp; H3002)=0,"Begin: " &amp; C3002 &amp; "-" &amp; D3002 &amp; "-" &amp; H3002,IF((C3002 &amp; "-" &amp; D3002 &amp; "-" &amp; H3002)&lt;&gt;(C3003 &amp; "-" &amp; D3003 &amp; "-" &amp; H3003),"End: " &amp; C3002 &amp; "-" &amp; D3002 &amp; "-" &amp; H3002,""))</f>
        <v/>
      </c>
      <c r="F3002" s="4" t="str">
        <f t="shared" si="681"/>
        <v>Wall Street Journal-Fed Funds Rate-05-2019</v>
      </c>
      <c r="G3002" s="7">
        <v>43595</v>
      </c>
      <c r="H3002" s="7" t="str">
        <f t="shared" si="682"/>
        <v>05-2019</v>
      </c>
      <c r="I3002" s="7" t="str">
        <f t="shared" ca="1" si="683"/>
        <v>Wall Street Journal: Wrightson ICAP-Fed Funds Rate-05-2019</v>
      </c>
      <c r="J3002" s="4" t="str">
        <f t="shared" ca="1" si="684"/>
        <v>Fed Funds Rate-Wrightson ICAP:05-2019</v>
      </c>
      <c r="K3002" t="s">
        <v>204</v>
      </c>
      <c r="CK3002">
        <v>2.375</v>
      </c>
      <c r="CM3002">
        <v>2.375</v>
      </c>
      <c r="CO3002">
        <v>2.625</v>
      </c>
      <c r="CQ3002">
        <v>2.625</v>
      </c>
      <c r="CS3002">
        <v>2.875</v>
      </c>
      <c r="CU3002">
        <v>2.875</v>
      </c>
    </row>
    <row r="3003" spans="1:99" x14ac:dyDescent="0.55000000000000004">
      <c r="A3003" s="4" t="str">
        <f t="shared" ca="1" si="679"/>
        <v>Independent Consultant</v>
      </c>
      <c r="B3003" s="4" t="str">
        <f t="shared" si="680"/>
        <v>Amy Crews Cutts</v>
      </c>
      <c r="C3003" s="4" t="s">
        <v>246</v>
      </c>
      <c r="D3003" s="4" t="s">
        <v>87</v>
      </c>
      <c r="E3003" s="4" t="str">
        <f>IF(COUNTIF($E$2:E3002,"Begin: " &amp; C3003 &amp; "-" &amp; D3003 &amp; "-" &amp; H3003)=0,"Begin: " &amp; C3003 &amp; "-" &amp; D3003 &amp; "-" &amp; H3003,IF((C3003 &amp; "-" &amp; D3003 &amp; "-" &amp; H3003)&lt;&gt;(C3004 &amp; "-" &amp; D3004 &amp; "-" &amp; H3004),"End: " &amp; C3003 &amp; "-" &amp; D3003 &amp; "-" &amp; H3003,""))</f>
        <v/>
      </c>
      <c r="F3003" s="4" t="str">
        <f t="shared" si="681"/>
        <v>Wall Street Journal-Fed Funds Rate-05-2019</v>
      </c>
      <c r="G3003" s="7">
        <v>43595</v>
      </c>
      <c r="H3003" s="7" t="str">
        <f t="shared" si="682"/>
        <v>05-2019</v>
      </c>
      <c r="I3003" s="7" t="str">
        <f t="shared" ca="1" si="683"/>
        <v>Wall Street Journal: Independent Consultant-Fed Funds Rate-05-2019</v>
      </c>
      <c r="J3003" s="4" t="str">
        <f t="shared" ca="1" si="684"/>
        <v>Fed Funds Rate-Independent Consultant:05-2019</v>
      </c>
      <c r="K3003" t="s">
        <v>805</v>
      </c>
      <c r="CK3003">
        <v>2.375</v>
      </c>
      <c r="CM3003">
        <v>2.375</v>
      </c>
      <c r="CO3003">
        <v>1.625</v>
      </c>
      <c r="CQ3003">
        <v>0.875</v>
      </c>
      <c r="CS3003">
        <v>0.375</v>
      </c>
      <c r="CU3003">
        <v>0.375</v>
      </c>
    </row>
    <row r="3004" spans="1:99" x14ac:dyDescent="0.55000000000000004">
      <c r="A3004" s="4" t="str">
        <f t="shared" ca="1" si="679"/>
        <v>Oxford Economics</v>
      </c>
      <c r="B3004" s="4" t="str">
        <f t="shared" si="680"/>
        <v>Greg Daco</v>
      </c>
      <c r="C3004" s="4" t="s">
        <v>246</v>
      </c>
      <c r="D3004" s="4" t="s">
        <v>87</v>
      </c>
      <c r="E3004" s="4" t="str">
        <f>IF(COUNTIF($E$2:E3003,"Begin: " &amp; C3004 &amp; "-" &amp; D3004 &amp; "-" &amp; H3004)=0,"Begin: " &amp; C3004 &amp; "-" &amp; D3004 &amp; "-" &amp; H3004,IF((C3004 &amp; "-" &amp; D3004 &amp; "-" &amp; H3004)&lt;&gt;(C3005 &amp; "-" &amp; D3005 &amp; "-" &amp; H3005),"End: " &amp; C3004 &amp; "-" &amp; D3004 &amp; "-" &amp; H3004,""))</f>
        <v/>
      </c>
      <c r="F3004" s="4" t="str">
        <f t="shared" si="681"/>
        <v>Wall Street Journal-Fed Funds Rate-05-2019</v>
      </c>
      <c r="G3004" s="7">
        <v>43595</v>
      </c>
      <c r="H3004" s="7" t="str">
        <f t="shared" si="682"/>
        <v>05-2019</v>
      </c>
      <c r="I3004" s="7" t="str">
        <f t="shared" ca="1" si="683"/>
        <v>Wall Street Journal: Oxford Economics-Fed Funds Rate-05-2019</v>
      </c>
      <c r="J3004" s="4" t="str">
        <f t="shared" ca="1" si="684"/>
        <v>Fed Funds Rate-Oxford Economics:05-2019</v>
      </c>
      <c r="K3004" t="s">
        <v>429</v>
      </c>
      <c r="CK3004">
        <v>2.375</v>
      </c>
      <c r="CM3004">
        <v>2.375</v>
      </c>
      <c r="CO3004">
        <v>2.375</v>
      </c>
      <c r="CQ3004">
        <v>2.375</v>
      </c>
      <c r="CS3004">
        <v>2.375</v>
      </c>
      <c r="CU3004">
        <v>2.375</v>
      </c>
    </row>
    <row r="3005" spans="1:99" x14ac:dyDescent="0.55000000000000004">
      <c r="A3005" s="4" t="str">
        <f t="shared" ca="1" si="679"/>
        <v>Georgia State University</v>
      </c>
      <c r="B3005" s="4" t="str">
        <f t="shared" si="680"/>
        <v>Rajeev Dhawan</v>
      </c>
      <c r="C3005" s="4" t="s">
        <v>246</v>
      </c>
      <c r="D3005" s="4" t="s">
        <v>87</v>
      </c>
      <c r="E3005" s="4" t="str">
        <f>IF(COUNTIF($E$2:E3004,"Begin: " &amp; C3005 &amp; "-" &amp; D3005 &amp; "-" &amp; H3005)=0,"Begin: " &amp; C3005 &amp; "-" &amp; D3005 &amp; "-" &amp; H3005,IF((C3005 &amp; "-" &amp; D3005 &amp; "-" &amp; H3005)&lt;&gt;(C3006 &amp; "-" &amp; D3006 &amp; "-" &amp; H3006),"End: " &amp; C3005 &amp; "-" &amp; D3005 &amp; "-" &amp; H3005,""))</f>
        <v/>
      </c>
      <c r="F3005" s="4" t="str">
        <f t="shared" si="681"/>
        <v>Wall Street Journal-Fed Funds Rate-05-2019</v>
      </c>
      <c r="G3005" s="7">
        <v>43595</v>
      </c>
      <c r="H3005" s="7" t="str">
        <f t="shared" si="682"/>
        <v>05-2019</v>
      </c>
      <c r="I3005" s="7" t="str">
        <f t="shared" ca="1" si="683"/>
        <v>Wall Street Journal: Georgia State University-Fed Funds Rate-05-2019</v>
      </c>
      <c r="J3005" s="4" t="str">
        <f t="shared" ca="1" si="684"/>
        <v>Fed Funds Rate-Georgia State University:05-2019</v>
      </c>
      <c r="K3005" t="s">
        <v>430</v>
      </c>
      <c r="CK3005">
        <v>2.375</v>
      </c>
      <c r="CM3005">
        <v>2.125</v>
      </c>
      <c r="CO3005">
        <v>1.875</v>
      </c>
      <c r="CQ3005">
        <v>1.625</v>
      </c>
      <c r="CS3005">
        <v>1.625</v>
      </c>
      <c r="CU3005">
        <v>1.625</v>
      </c>
    </row>
    <row r="3006" spans="1:99" x14ac:dyDescent="0.55000000000000004">
      <c r="A3006" s="4" t="str">
        <f t="shared" ca="1" si="679"/>
        <v>National Association of Home Builders</v>
      </c>
      <c r="B3006" s="4" t="str">
        <f t="shared" si="680"/>
        <v>Robert Dietz</v>
      </c>
      <c r="C3006" s="4" t="s">
        <v>246</v>
      </c>
      <c r="D3006" s="4" t="s">
        <v>87</v>
      </c>
      <c r="E3006" s="4" t="str">
        <f>IF(COUNTIF($E$2:E3005,"Begin: " &amp; C3006 &amp; "-" &amp; D3006 &amp; "-" &amp; H3006)=0,"Begin: " &amp; C3006 &amp; "-" &amp; D3006 &amp; "-" &amp; H3006,IF((C3006 &amp; "-" &amp; D3006 &amp; "-" &amp; H3006)&lt;&gt;(C3007 &amp; "-" &amp; D3007 &amp; "-" &amp; H3007),"End: " &amp; C3006 &amp; "-" &amp; D3006 &amp; "-" &amp; H3006,""))</f>
        <v/>
      </c>
      <c r="F3006" s="4" t="str">
        <f t="shared" si="681"/>
        <v>Wall Street Journal-Fed Funds Rate-05-2019</v>
      </c>
      <c r="G3006" s="7">
        <v>43595</v>
      </c>
      <c r="H3006" s="7" t="str">
        <f t="shared" si="682"/>
        <v>05-2019</v>
      </c>
      <c r="I3006" s="7" t="str">
        <f t="shared" ca="1" si="683"/>
        <v>Wall Street Journal: National Association of Home Builders-Fed Funds Rate-05-2019</v>
      </c>
      <c r="J3006" s="4" t="str">
        <f t="shared" ca="1" si="684"/>
        <v>Fed Funds Rate-National Association of Home Builders:05-2019</v>
      </c>
      <c r="K3006" t="s">
        <v>754</v>
      </c>
      <c r="CK3006">
        <v>2.375</v>
      </c>
      <c r="CM3006">
        <v>2.375</v>
      </c>
      <c r="CO3006">
        <v>2.625</v>
      </c>
      <c r="CQ3006">
        <v>2.625</v>
      </c>
      <c r="CS3006">
        <v>2.625</v>
      </c>
      <c r="CU3006">
        <v>2.625</v>
      </c>
    </row>
    <row r="3007" spans="1:99" x14ac:dyDescent="0.55000000000000004">
      <c r="A3007" s="4" t="str">
        <f t="shared" ca="1" si="679"/>
        <v>Fannie Mae</v>
      </c>
      <c r="B3007" s="4" t="str">
        <f t="shared" si="680"/>
        <v>Douglas Duncan</v>
      </c>
      <c r="C3007" s="4" t="s">
        <v>246</v>
      </c>
      <c r="D3007" s="4" t="s">
        <v>87</v>
      </c>
      <c r="E3007" s="4" t="str">
        <f>IF(COUNTIF($E$2:E3006,"Begin: " &amp; C3007 &amp; "-" &amp; D3007 &amp; "-" &amp; H3007)=0,"Begin: " &amp; C3007 &amp; "-" &amp; D3007 &amp; "-" &amp; H3007,IF((C3007 &amp; "-" &amp; D3007 &amp; "-" &amp; H3007)&lt;&gt;(C3008 &amp; "-" &amp; D3008 &amp; "-" &amp; H3008),"End: " &amp; C3007 &amp; "-" &amp; D3007 &amp; "-" &amp; H3007,""))</f>
        <v/>
      </c>
      <c r="F3007" s="4" t="str">
        <f t="shared" si="681"/>
        <v>Wall Street Journal-Fed Funds Rate-05-2019</v>
      </c>
      <c r="G3007" s="7">
        <v>43595</v>
      </c>
      <c r="H3007" s="7" t="str">
        <f t="shared" si="682"/>
        <v>05-2019</v>
      </c>
      <c r="I3007" s="7" t="str">
        <f t="shared" ca="1" si="683"/>
        <v>Wall Street Journal: Fannie Mae-Fed Funds Rate-05-2019</v>
      </c>
      <c r="J3007" s="4" t="str">
        <f t="shared" ca="1" si="684"/>
        <v>Fed Funds Rate-Fannie Mae:05-2019</v>
      </c>
      <c r="K3007" t="s">
        <v>206</v>
      </c>
      <c r="CK3007">
        <v>2.375</v>
      </c>
      <c r="CM3007">
        <v>2.625</v>
      </c>
      <c r="CO3007">
        <v>2.625</v>
      </c>
      <c r="CQ3007">
        <v>2.625</v>
      </c>
      <c r="CS3007">
        <v>2.625</v>
      </c>
      <c r="CU3007">
        <v>2.625</v>
      </c>
    </row>
    <row r="3008" spans="1:99" x14ac:dyDescent="0.55000000000000004">
      <c r="A3008" s="4" t="str">
        <f t="shared" ca="1" si="679"/>
        <v>Comerica Bank</v>
      </c>
      <c r="B3008" s="4" t="str">
        <f t="shared" si="680"/>
        <v>Robert Dye</v>
      </c>
      <c r="C3008" s="4" t="s">
        <v>246</v>
      </c>
      <c r="D3008" s="4" t="s">
        <v>87</v>
      </c>
      <c r="E3008" s="4" t="str">
        <f>IF(COUNTIF($E$2:E3007,"Begin: " &amp; C3008 &amp; "-" &amp; D3008 &amp; "-" &amp; H3008)=0,"Begin: " &amp; C3008 &amp; "-" &amp; D3008 &amp; "-" &amp; H3008,IF((C3008 &amp; "-" &amp; D3008 &amp; "-" &amp; H3008)&lt;&gt;(C3009 &amp; "-" &amp; D3009 &amp; "-" &amp; H3009),"End: " &amp; C3008 &amp; "-" &amp; D3008 &amp; "-" &amp; H3008,""))</f>
        <v/>
      </c>
      <c r="F3008" s="4" t="str">
        <f t="shared" si="681"/>
        <v>Wall Street Journal-Fed Funds Rate-05-2019</v>
      </c>
      <c r="G3008" s="7">
        <v>43595</v>
      </c>
      <c r="H3008" s="7" t="str">
        <f t="shared" si="682"/>
        <v>05-2019</v>
      </c>
      <c r="I3008" s="7" t="str">
        <f t="shared" ca="1" si="683"/>
        <v>Wall Street Journal: Comerica Bank-Fed Funds Rate-05-2019</v>
      </c>
      <c r="J3008" s="4" t="str">
        <f t="shared" ca="1" si="684"/>
        <v>Fed Funds Rate-Comerica Bank:05-2019</v>
      </c>
      <c r="K3008" t="s">
        <v>207</v>
      </c>
      <c r="CK3008">
        <v>2.375</v>
      </c>
      <c r="CM3008">
        <v>2.375</v>
      </c>
      <c r="CO3008">
        <v>2.375</v>
      </c>
      <c r="CQ3008">
        <v>2.375</v>
      </c>
      <c r="CS3008">
        <v>2.375</v>
      </c>
      <c r="CU3008">
        <v>2.375</v>
      </c>
    </row>
    <row r="3009" spans="1:99" x14ac:dyDescent="0.55000000000000004">
      <c r="A3009" s="4" t="str">
        <f t="shared" ca="1" si="679"/>
        <v>PNC Financial Services Group</v>
      </c>
      <c r="B3009" s="4" t="str">
        <f t="shared" si="680"/>
        <v>Augustine Faucher</v>
      </c>
      <c r="C3009" s="4" t="s">
        <v>246</v>
      </c>
      <c r="D3009" s="4" t="s">
        <v>87</v>
      </c>
      <c r="E3009" s="4" t="str">
        <f>IF(COUNTIF($E$2:E3008,"Begin: " &amp; C3009 &amp; "-" &amp; D3009 &amp; "-" &amp; H3009)=0,"Begin: " &amp; C3009 &amp; "-" &amp; D3009 &amp; "-" &amp; H3009,IF((C3009 &amp; "-" &amp; D3009 &amp; "-" &amp; H3009)&lt;&gt;(C3010 &amp; "-" &amp; D3010 &amp; "-" &amp; H3010),"End: " &amp; C3009 &amp; "-" &amp; D3009 &amp; "-" &amp; H3009,""))</f>
        <v/>
      </c>
      <c r="F3009" s="4" t="str">
        <f t="shared" si="681"/>
        <v>Wall Street Journal-Fed Funds Rate-05-2019</v>
      </c>
      <c r="G3009" s="7">
        <v>43595</v>
      </c>
      <c r="H3009" s="7" t="str">
        <f t="shared" si="682"/>
        <v>05-2019</v>
      </c>
      <c r="I3009" s="7" t="str">
        <f t="shared" ca="1" si="683"/>
        <v>Wall Street Journal: PNC Financial Services Group-Fed Funds Rate-05-2019</v>
      </c>
      <c r="J3009" s="4" t="str">
        <f t="shared" ca="1" si="684"/>
        <v>Fed Funds Rate-PNC Financial Services Group:05-2019</v>
      </c>
      <c r="K3009" t="s">
        <v>769</v>
      </c>
      <c r="CK3009">
        <v>2.375</v>
      </c>
      <c r="CM3009">
        <v>2.375</v>
      </c>
      <c r="CO3009">
        <v>2.375</v>
      </c>
      <c r="CQ3009">
        <v>2.375</v>
      </c>
      <c r="CS3009">
        <v>2.375</v>
      </c>
      <c r="CU3009">
        <v>2.375</v>
      </c>
    </row>
    <row r="3010" spans="1:99" x14ac:dyDescent="0.55000000000000004">
      <c r="A3010" s="4" t="str">
        <f t="shared" ca="1" si="679"/>
        <v>California Lutheran University</v>
      </c>
      <c r="B3010" s="4" t="str">
        <f t="shared" si="680"/>
        <v>Matthew Fienup/Dan Hamilton</v>
      </c>
      <c r="C3010" s="4" t="s">
        <v>246</v>
      </c>
      <c r="D3010" s="4" t="s">
        <v>87</v>
      </c>
      <c r="E3010" s="4" t="str">
        <f>IF(COUNTIF($E$2:E3009,"Begin: " &amp; C3010 &amp; "-" &amp; D3010 &amp; "-" &amp; H3010)=0,"Begin: " &amp; C3010 &amp; "-" &amp; D3010 &amp; "-" &amp; H3010,IF((C3010 &amp; "-" &amp; D3010 &amp; "-" &amp; H3010)&lt;&gt;(C3011 &amp; "-" &amp; D3011 &amp; "-" &amp; H3011),"End: " &amp; C3010 &amp; "-" &amp; D3010 &amp; "-" &amp; H3010,""))</f>
        <v/>
      </c>
      <c r="F3010" s="4" t="str">
        <f t="shared" si="681"/>
        <v>Wall Street Journal-Fed Funds Rate-05-2019</v>
      </c>
      <c r="G3010" s="7">
        <v>43595</v>
      </c>
      <c r="H3010" s="7" t="str">
        <f t="shared" si="682"/>
        <v>05-2019</v>
      </c>
      <c r="I3010" s="7" t="str">
        <f t="shared" ca="1" si="683"/>
        <v>Wall Street Journal: California Lutheran University-Fed Funds Rate-05-2019</v>
      </c>
      <c r="J3010" s="4" t="str">
        <f t="shared" ca="1" si="684"/>
        <v>Fed Funds Rate-California Lutheran University:05-2019</v>
      </c>
      <c r="K3010" t="s">
        <v>796</v>
      </c>
      <c r="CK3010">
        <v>2.375</v>
      </c>
      <c r="CM3010">
        <v>2.375</v>
      </c>
      <c r="CO3010">
        <v>2.375</v>
      </c>
      <c r="CQ3010">
        <v>2.375</v>
      </c>
      <c r="CS3010">
        <v>2.375</v>
      </c>
      <c r="CU3010">
        <v>2.375</v>
      </c>
    </row>
    <row r="3011" spans="1:99" x14ac:dyDescent="0.55000000000000004">
      <c r="A3011" s="4" t="str">
        <f t="shared" ca="1" si="679"/>
        <v>MFR</v>
      </c>
      <c r="B3011" s="4" t="str">
        <f t="shared" si="680"/>
        <v>Maria Fiorini Ramirez/Joshua Shapiro</v>
      </c>
      <c r="C3011" s="4" t="s">
        <v>246</v>
      </c>
      <c r="D3011" s="4" t="s">
        <v>87</v>
      </c>
      <c r="E3011" s="4" t="str">
        <f>IF(COUNTIF($E$2:E3010,"Begin: " &amp; C3011 &amp; "-" &amp; D3011 &amp; "-" &amp; H3011)=0,"Begin: " &amp; C3011 &amp; "-" &amp; D3011 &amp; "-" &amp; H3011,IF((C3011 &amp; "-" &amp; D3011 &amp; "-" &amp; H3011)&lt;&gt;(C3012 &amp; "-" &amp; D3012 &amp; "-" &amp; H3012),"End: " &amp; C3011 &amp; "-" &amp; D3011 &amp; "-" &amp; H3011,""))</f>
        <v/>
      </c>
      <c r="F3011" s="4" t="str">
        <f t="shared" si="681"/>
        <v>Wall Street Journal-Fed Funds Rate-05-2019</v>
      </c>
      <c r="G3011" s="7">
        <v>43595</v>
      </c>
      <c r="H3011" s="7" t="str">
        <f t="shared" si="682"/>
        <v>05-2019</v>
      </c>
      <c r="I3011" s="7" t="str">
        <f t="shared" ca="1" si="683"/>
        <v>Wall Street Journal: MFR-Fed Funds Rate-05-2019</v>
      </c>
      <c r="J3011" s="4" t="str">
        <f t="shared" ca="1" si="684"/>
        <v>Fed Funds Rate-MFR:05-2019</v>
      </c>
      <c r="K3011" t="s">
        <v>208</v>
      </c>
      <c r="CK3011">
        <v>2.375</v>
      </c>
      <c r="CM3011">
        <v>2.375</v>
      </c>
      <c r="CO3011">
        <v>2.375</v>
      </c>
      <c r="CQ3011">
        <v>1.875</v>
      </c>
    </row>
    <row r="3012" spans="1:99" x14ac:dyDescent="0.55000000000000004">
      <c r="A3012" s="4" t="str">
        <f t="shared" ca="1" si="679"/>
        <v>Chamber of Commerce</v>
      </c>
      <c r="B3012" s="4" t="str">
        <f t="shared" si="680"/>
        <v>J.D. Foster</v>
      </c>
      <c r="C3012" s="4" t="s">
        <v>246</v>
      </c>
      <c r="D3012" s="4" t="s">
        <v>87</v>
      </c>
      <c r="E3012" s="4" t="str">
        <f>IF(COUNTIF($E$2:E3011,"Begin: " &amp; C3012 &amp; "-" &amp; D3012 &amp; "-" &amp; H3012)=0,"Begin: " &amp; C3012 &amp; "-" &amp; D3012 &amp; "-" &amp; H3012,IF((C3012 &amp; "-" &amp; D3012 &amp; "-" &amp; H3012)&lt;&gt;(C3013 &amp; "-" &amp; D3013 &amp; "-" &amp; H3013),"End: " &amp; C3012 &amp; "-" &amp; D3012 &amp; "-" &amp; H3012,""))</f>
        <v/>
      </c>
      <c r="F3012" s="4" t="str">
        <f t="shared" si="681"/>
        <v>Wall Street Journal-Fed Funds Rate-05-2019</v>
      </c>
      <c r="G3012" s="7">
        <v>43595</v>
      </c>
      <c r="H3012" s="7" t="str">
        <f t="shared" si="682"/>
        <v>05-2019</v>
      </c>
      <c r="I3012" s="7" t="str">
        <f t="shared" ca="1" si="683"/>
        <v>Wall Street Journal: Chamber of Commerce-Fed Funds Rate-05-2019</v>
      </c>
      <c r="J3012" s="4" t="str">
        <f t="shared" ca="1" si="684"/>
        <v>Fed Funds Rate-Chamber of Commerce:05-2019</v>
      </c>
      <c r="K3012" t="s">
        <v>766</v>
      </c>
      <c r="CK3012">
        <v>2.375</v>
      </c>
      <c r="CM3012">
        <v>2.375</v>
      </c>
      <c r="CO3012">
        <v>2.375</v>
      </c>
      <c r="CQ3012">
        <v>2.375</v>
      </c>
    </row>
    <row r="3013" spans="1:99" x14ac:dyDescent="0.55000000000000004">
      <c r="A3013" s="4" t="str">
        <f t="shared" ca="1" si="679"/>
        <v>Mortgage Bankers Association</v>
      </c>
      <c r="B3013" s="4" t="str">
        <f t="shared" si="680"/>
        <v>Mike Fratantoni</v>
      </c>
      <c r="C3013" s="4" t="s">
        <v>246</v>
      </c>
      <c r="D3013" s="4" t="s">
        <v>87</v>
      </c>
      <c r="E3013" s="4" t="str">
        <f>IF(COUNTIF($E$2:E3012,"Begin: " &amp; C3013 &amp; "-" &amp; D3013 &amp; "-" &amp; H3013)=0,"Begin: " &amp; C3013 &amp; "-" &amp; D3013 &amp; "-" &amp; H3013,IF((C3013 &amp; "-" &amp; D3013 &amp; "-" &amp; H3013)&lt;&gt;(C3014 &amp; "-" &amp; D3014 &amp; "-" &amp; H3014),"End: " &amp; C3013 &amp; "-" &amp; D3013 &amp; "-" &amp; H3013,""))</f>
        <v/>
      </c>
      <c r="F3013" s="4" t="str">
        <f t="shared" si="681"/>
        <v>Wall Street Journal-Fed Funds Rate-05-2019</v>
      </c>
      <c r="G3013" s="7">
        <v>43595</v>
      </c>
      <c r="H3013" s="7" t="str">
        <f t="shared" si="682"/>
        <v>05-2019</v>
      </c>
      <c r="I3013" s="7" t="str">
        <f t="shared" ca="1" si="683"/>
        <v>Wall Street Journal: Mortgage Bankers Association-Fed Funds Rate-05-2019</v>
      </c>
      <c r="J3013" s="4" t="str">
        <f t="shared" ca="1" si="684"/>
        <v>Fed Funds Rate-Mortgage Bankers Association:05-2019</v>
      </c>
      <c r="K3013" t="s">
        <v>209</v>
      </c>
      <c r="CK3013">
        <v>2.375</v>
      </c>
      <c r="CM3013">
        <v>2.375</v>
      </c>
      <c r="CO3013">
        <v>2.375</v>
      </c>
      <c r="CQ3013">
        <v>2.375</v>
      </c>
      <c r="CS3013">
        <v>2.375</v>
      </c>
      <c r="CU3013">
        <v>2.375</v>
      </c>
    </row>
    <row r="3014" spans="1:99" x14ac:dyDescent="0.55000000000000004">
      <c r="A3014" s="4" t="str">
        <f t="shared" ca="1" si="679"/>
        <v>Robert Fry Economics LLC</v>
      </c>
      <c r="B3014" s="4" t="str">
        <f t="shared" si="680"/>
        <v>Robert Fry</v>
      </c>
      <c r="C3014" s="4" t="s">
        <v>246</v>
      </c>
      <c r="D3014" s="4" t="s">
        <v>87</v>
      </c>
      <c r="E3014" s="4" t="str">
        <f>IF(COUNTIF($E$2:E3013,"Begin: " &amp; C3014 &amp; "-" &amp; D3014 &amp; "-" &amp; H3014)=0,"Begin: " &amp; C3014 &amp; "-" &amp; D3014 &amp; "-" &amp; H3014,IF((C3014 &amp; "-" &amp; D3014 &amp; "-" &amp; H3014)&lt;&gt;(C3015 &amp; "-" &amp; D3015 &amp; "-" &amp; H3015),"End: " &amp; C3014 &amp; "-" &amp; D3014 &amp; "-" &amp; H3014,""))</f>
        <v/>
      </c>
      <c r="F3014" s="4" t="str">
        <f t="shared" si="681"/>
        <v>Wall Street Journal-Fed Funds Rate-05-2019</v>
      </c>
      <c r="G3014" s="7">
        <v>43595</v>
      </c>
      <c r="H3014" s="7" t="str">
        <f t="shared" si="682"/>
        <v>05-2019</v>
      </c>
      <c r="I3014" s="7" t="str">
        <f t="shared" ca="1" si="683"/>
        <v>Wall Street Journal: Robert Fry Economics LLC-Fed Funds Rate-05-2019</v>
      </c>
      <c r="J3014" s="4" t="str">
        <f t="shared" ca="1" si="684"/>
        <v>Fed Funds Rate-Robert Fry Economics LLC:05-2019</v>
      </c>
      <c r="K3014" t="s">
        <v>764</v>
      </c>
      <c r="CK3014">
        <v>2.375</v>
      </c>
      <c r="CM3014">
        <v>2.375</v>
      </c>
      <c r="CO3014">
        <v>2.625</v>
      </c>
      <c r="CQ3014">
        <v>2.875</v>
      </c>
      <c r="CS3014">
        <v>2.875</v>
      </c>
      <c r="CU3014">
        <v>2.875</v>
      </c>
    </row>
    <row r="3015" spans="1:99" x14ac:dyDescent="0.55000000000000004">
      <c r="A3015" s="4" t="str">
        <f t="shared" ca="1" si="679"/>
        <v>Societe Generale</v>
      </c>
      <c r="B3015" s="4" t="str">
        <f t="shared" si="680"/>
        <v>Stephen Gallagher</v>
      </c>
      <c r="C3015" s="4" t="s">
        <v>246</v>
      </c>
      <c r="D3015" s="4" t="s">
        <v>87</v>
      </c>
      <c r="E3015" s="4" t="str">
        <f>IF(COUNTIF($E$2:E3014,"Begin: " &amp; C3015 &amp; "-" &amp; D3015 &amp; "-" &amp; H3015)=0,"Begin: " &amp; C3015 &amp; "-" &amp; D3015 &amp; "-" &amp; H3015,IF((C3015 &amp; "-" &amp; D3015 &amp; "-" &amp; H3015)&lt;&gt;(C3016 &amp; "-" &amp; D3016 &amp; "-" &amp; H3016),"End: " &amp; C3015 &amp; "-" &amp; D3015 &amp; "-" &amp; H3015,""))</f>
        <v/>
      </c>
      <c r="F3015" s="4" t="str">
        <f t="shared" si="681"/>
        <v>Wall Street Journal-Fed Funds Rate-05-2019</v>
      </c>
      <c r="G3015" s="7">
        <v>43595</v>
      </c>
      <c r="H3015" s="7" t="str">
        <f t="shared" si="682"/>
        <v>05-2019</v>
      </c>
      <c r="I3015" s="7" t="str">
        <f t="shared" ca="1" si="683"/>
        <v>Wall Street Journal: Societe Generale-Fed Funds Rate-05-2019</v>
      </c>
      <c r="J3015" s="4" t="str">
        <f t="shared" ca="1" si="684"/>
        <v>Fed Funds Rate-Societe Generale:05-2019</v>
      </c>
      <c r="K3015" t="s">
        <v>657</v>
      </c>
      <c r="CK3015">
        <v>2.375</v>
      </c>
      <c r="CM3015">
        <v>2.375</v>
      </c>
      <c r="CO3015">
        <v>1.875</v>
      </c>
      <c r="CQ3015">
        <v>1.375</v>
      </c>
      <c r="CS3015">
        <v>1.375</v>
      </c>
      <c r="CU3015">
        <v>1.875</v>
      </c>
    </row>
    <row r="3016" spans="1:99" x14ac:dyDescent="0.55000000000000004">
      <c r="A3016" s="4" t="str">
        <f t="shared" ca="1" si="679"/>
        <v>Barclays</v>
      </c>
      <c r="B3016" s="4" t="str">
        <f t="shared" si="680"/>
        <v>Michael Gapen*</v>
      </c>
      <c r="C3016" s="4" t="s">
        <v>246</v>
      </c>
      <c r="D3016" s="4" t="s">
        <v>87</v>
      </c>
      <c r="E3016" s="4" t="str">
        <f>IF(COUNTIF($E$2:E3015,"Begin: " &amp; C3016 &amp; "-" &amp; D3016 &amp; "-" &amp; H3016)=0,"Begin: " &amp; C3016 &amp; "-" &amp; D3016 &amp; "-" &amp; H3016,IF((C3016 &amp; "-" &amp; D3016 &amp; "-" &amp; H3016)&lt;&gt;(C3017 &amp; "-" &amp; D3017 &amp; "-" &amp; H3017),"End: " &amp; C3016 &amp; "-" &amp; D3016 &amp; "-" &amp; H3016,""))</f>
        <v/>
      </c>
      <c r="F3016" s="4" t="str">
        <f t="shared" si="681"/>
        <v>Wall Street Journal-Fed Funds Rate-05-2019</v>
      </c>
      <c r="G3016" s="7">
        <v>43595</v>
      </c>
      <c r="H3016" s="7" t="str">
        <f t="shared" si="682"/>
        <v>05-2019</v>
      </c>
      <c r="I3016" s="7" t="str">
        <f t="shared" ca="1" si="683"/>
        <v>Wall Street Journal: Barclays-Fed Funds Rate-05-2019</v>
      </c>
      <c r="J3016" s="4" t="str">
        <f t="shared" ca="1" si="684"/>
        <v>Fed Funds Rate-Barclays:05-2019</v>
      </c>
      <c r="K3016" t="s">
        <v>815</v>
      </c>
    </row>
    <row r="3017" spans="1:99" x14ac:dyDescent="0.55000000000000004">
      <c r="A3017" s="4" t="str">
        <f t="shared" ca="1" si="679"/>
        <v>NatWest Markets</v>
      </c>
      <c r="B3017" s="4" t="str">
        <f t="shared" si="680"/>
        <v>Michelle Girard*</v>
      </c>
      <c r="C3017" s="4" t="s">
        <v>246</v>
      </c>
      <c r="D3017" s="4" t="s">
        <v>87</v>
      </c>
      <c r="E3017" s="4" t="str">
        <f>IF(COUNTIF($E$2:E3016,"Begin: " &amp; C3017 &amp; "-" &amp; D3017 &amp; "-" &amp; H3017)=0,"Begin: " &amp; C3017 &amp; "-" &amp; D3017 &amp; "-" &amp; H3017,IF((C3017 &amp; "-" &amp; D3017 &amp; "-" &amp; H3017)&lt;&gt;(C3018 &amp; "-" &amp; D3018 &amp; "-" &amp; H3018),"End: " &amp; C3017 &amp; "-" &amp; D3017 &amp; "-" &amp; H3017,""))</f>
        <v/>
      </c>
      <c r="F3017" s="4" t="str">
        <f t="shared" si="681"/>
        <v>Wall Street Journal-Fed Funds Rate-05-2019</v>
      </c>
      <c r="G3017" s="7">
        <v>43595</v>
      </c>
      <c r="H3017" s="7" t="str">
        <f t="shared" si="682"/>
        <v>05-2019</v>
      </c>
      <c r="I3017" s="7" t="str">
        <f t="shared" ca="1" si="683"/>
        <v>Wall Street Journal: NatWest Markets-Fed Funds Rate-05-2019</v>
      </c>
      <c r="J3017" s="4" t="str">
        <f t="shared" ca="1" si="684"/>
        <v>Fed Funds Rate-NatWest Markets:05-2019</v>
      </c>
      <c r="K3017" t="s">
        <v>816</v>
      </c>
    </row>
    <row r="3018" spans="1:99" x14ac:dyDescent="0.55000000000000004">
      <c r="A3018" s="4" t="str">
        <f t="shared" ca="1" si="679"/>
        <v>BMO Capital</v>
      </c>
      <c r="B3018" s="4" t="str">
        <f t="shared" si="680"/>
        <v>Michael Gregory</v>
      </c>
      <c r="C3018" s="4" t="s">
        <v>246</v>
      </c>
      <c r="D3018" s="4" t="s">
        <v>87</v>
      </c>
      <c r="E3018" s="4" t="str">
        <f>IF(COUNTIF($E$2:E3017,"Begin: " &amp; C3018 &amp; "-" &amp; D3018 &amp; "-" &amp; H3018)=0,"Begin: " &amp; C3018 &amp; "-" &amp; D3018 &amp; "-" &amp; H3018,IF((C3018 &amp; "-" &amp; D3018 &amp; "-" &amp; H3018)&lt;&gt;(C3019 &amp; "-" &amp; D3019 &amp; "-" &amp; H3019),"End: " &amp; C3018 &amp; "-" &amp; D3018 &amp; "-" &amp; H3018,""))</f>
        <v/>
      </c>
      <c r="F3018" s="4" t="str">
        <f t="shared" si="681"/>
        <v>Wall Street Journal-Fed Funds Rate-05-2019</v>
      </c>
      <c r="G3018" s="7">
        <v>43595</v>
      </c>
      <c r="H3018" s="7" t="str">
        <f t="shared" si="682"/>
        <v>05-2019</v>
      </c>
      <c r="I3018" s="7" t="str">
        <f t="shared" ca="1" si="683"/>
        <v>Wall Street Journal: BMO Capital-Fed Funds Rate-05-2019</v>
      </c>
      <c r="J3018" s="4" t="str">
        <f t="shared" ca="1" si="684"/>
        <v>Fed Funds Rate-BMO Capital:05-2019</v>
      </c>
      <c r="K3018" t="s">
        <v>798</v>
      </c>
      <c r="CK3018">
        <v>2.375</v>
      </c>
      <c r="CM3018">
        <v>2.375</v>
      </c>
      <c r="CO3018">
        <v>2.375</v>
      </c>
      <c r="CQ3018">
        <v>2.375</v>
      </c>
      <c r="CS3018">
        <v>2.375</v>
      </c>
      <c r="CU3018">
        <v>2.375</v>
      </c>
    </row>
    <row r="3019" spans="1:99" x14ac:dyDescent="0.55000000000000004">
      <c r="A3019" s="4" t="str">
        <f t="shared" ca="1" si="679"/>
        <v>TD Securities</v>
      </c>
      <c r="B3019" s="4" t="str">
        <f t="shared" si="680"/>
        <v>Michael Hanson</v>
      </c>
      <c r="C3019" s="4" t="s">
        <v>246</v>
      </c>
      <c r="D3019" s="4" t="s">
        <v>87</v>
      </c>
      <c r="E3019" s="4" t="str">
        <f>IF(COUNTIF($E$2:E3018,"Begin: " &amp; C3019 &amp; "-" &amp; D3019 &amp; "-" &amp; H3019)=0,"Begin: " &amp; C3019 &amp; "-" &amp; D3019 &amp; "-" &amp; H3019,IF((C3019 &amp; "-" &amp; D3019 &amp; "-" &amp; H3019)&lt;&gt;(C3020 &amp; "-" &amp; D3020 &amp; "-" &amp; H3020),"End: " &amp; C3019 &amp; "-" &amp; D3019 &amp; "-" &amp; H3019,""))</f>
        <v/>
      </c>
      <c r="F3019" s="4" t="str">
        <f t="shared" si="681"/>
        <v>Wall Street Journal-Fed Funds Rate-05-2019</v>
      </c>
      <c r="G3019" s="7">
        <v>43595</v>
      </c>
      <c r="H3019" s="7" t="str">
        <f t="shared" si="682"/>
        <v>05-2019</v>
      </c>
      <c r="I3019" s="7" t="str">
        <f t="shared" ca="1" si="683"/>
        <v>Wall Street Journal: TD Securities-Fed Funds Rate-05-2019</v>
      </c>
      <c r="J3019" s="4" t="str">
        <f t="shared" ca="1" si="684"/>
        <v>Fed Funds Rate-TD Securities:05-2019</v>
      </c>
      <c r="K3019" t="s">
        <v>799</v>
      </c>
      <c r="CK3019">
        <v>2.375</v>
      </c>
      <c r="CM3019">
        <v>2.375</v>
      </c>
      <c r="CO3019">
        <v>2.375</v>
      </c>
      <c r="CQ3019">
        <v>2.375</v>
      </c>
    </row>
    <row r="3020" spans="1:99" x14ac:dyDescent="0.55000000000000004">
      <c r="A3020" s="4" t="str">
        <f t="shared" ca="1" si="679"/>
        <v>Goldman Sachs</v>
      </c>
      <c r="B3020" s="4" t="str">
        <f t="shared" si="680"/>
        <v>Jan Hatzius</v>
      </c>
      <c r="C3020" s="4" t="s">
        <v>246</v>
      </c>
      <c r="D3020" s="4" t="s">
        <v>87</v>
      </c>
      <c r="E3020" s="4" t="str">
        <f>IF(COUNTIF($E$2:E3019,"Begin: " &amp; C3020 &amp; "-" &amp; D3020 &amp; "-" &amp; H3020)=0,"Begin: " &amp; C3020 &amp; "-" &amp; D3020 &amp; "-" &amp; H3020,IF((C3020 &amp; "-" &amp; D3020 &amp; "-" &amp; H3020)&lt;&gt;(C3021 &amp; "-" &amp; D3021 &amp; "-" &amp; H3021),"End: " &amp; C3020 &amp; "-" &amp; D3020 &amp; "-" &amp; H3020,""))</f>
        <v/>
      </c>
      <c r="F3020" s="4" t="str">
        <f t="shared" si="681"/>
        <v>Wall Street Journal-Fed Funds Rate-05-2019</v>
      </c>
      <c r="G3020" s="7">
        <v>43595</v>
      </c>
      <c r="H3020" s="7" t="str">
        <f t="shared" si="682"/>
        <v>05-2019</v>
      </c>
      <c r="I3020" s="7" t="str">
        <f t="shared" ca="1" si="683"/>
        <v>Wall Street Journal: Goldman Sachs-Fed Funds Rate-05-2019</v>
      </c>
      <c r="J3020" s="4" t="str">
        <f t="shared" ca="1" si="684"/>
        <v>Fed Funds Rate-Goldman Sachs:05-2019</v>
      </c>
      <c r="K3020" t="s">
        <v>213</v>
      </c>
      <c r="CK3020">
        <v>2.375</v>
      </c>
      <c r="CM3020">
        <v>2.375</v>
      </c>
      <c r="CO3020">
        <v>2.375</v>
      </c>
      <c r="CQ3020">
        <v>2.625</v>
      </c>
      <c r="CS3020">
        <v>2.875</v>
      </c>
      <c r="CU3020">
        <v>2.875</v>
      </c>
    </row>
    <row r="3021" spans="1:99" x14ac:dyDescent="0.55000000000000004">
      <c r="A3021" s="4" t="str">
        <f t="shared" ca="1" si="679"/>
        <v>Scotiabank</v>
      </c>
      <c r="B3021" s="4" t="str">
        <f t="shared" si="680"/>
        <v>Derek Holt</v>
      </c>
      <c r="C3021" s="4" t="s">
        <v>246</v>
      </c>
      <c r="D3021" s="4" t="s">
        <v>87</v>
      </c>
      <c r="E3021" s="4" t="str">
        <f>IF(COUNTIF($E$2:E3020,"Begin: " &amp; C3021 &amp; "-" &amp; D3021 &amp; "-" &amp; H3021)=0,"Begin: " &amp; C3021 &amp; "-" &amp; D3021 &amp; "-" &amp; H3021,IF((C3021 &amp; "-" &amp; D3021 &amp; "-" &amp; H3021)&lt;&gt;(C3022 &amp; "-" &amp; D3022 &amp; "-" &amp; H3022),"End: " &amp; C3021 &amp; "-" &amp; D3021 &amp; "-" &amp; H3021,""))</f>
        <v/>
      </c>
      <c r="F3021" s="4" t="str">
        <f t="shared" si="681"/>
        <v>Wall Street Journal-Fed Funds Rate-05-2019</v>
      </c>
      <c r="G3021" s="7">
        <v>43595</v>
      </c>
      <c r="H3021" s="7" t="str">
        <f t="shared" si="682"/>
        <v>05-2019</v>
      </c>
      <c r="I3021" s="7" t="str">
        <f t="shared" ca="1" si="683"/>
        <v>Wall Street Journal: Scotiabank-Fed Funds Rate-05-2019</v>
      </c>
      <c r="J3021" s="4" t="str">
        <f t="shared" ca="1" si="684"/>
        <v>Fed Funds Rate-Scotiabank:05-2019</v>
      </c>
      <c r="K3021" t="s">
        <v>432</v>
      </c>
      <c r="CK3021">
        <v>2.375</v>
      </c>
      <c r="CM3021">
        <v>2.375</v>
      </c>
      <c r="CO3021">
        <v>2.625</v>
      </c>
      <c r="CQ3021">
        <v>2.625</v>
      </c>
      <c r="CS3021">
        <v>2.625</v>
      </c>
      <c r="CU3021">
        <v>2.625</v>
      </c>
    </row>
    <row r="3022" spans="1:99" x14ac:dyDescent="0.55000000000000004">
      <c r="A3022" s="4" t="str">
        <f t="shared" ca="1" si="679"/>
        <v>KPMG</v>
      </c>
      <c r="B3022" s="4" t="str">
        <f t="shared" si="680"/>
        <v>Constance Hunter</v>
      </c>
      <c r="C3022" s="4" t="s">
        <v>246</v>
      </c>
      <c r="D3022" s="4" t="s">
        <v>87</v>
      </c>
      <c r="E3022" s="4" t="str">
        <f>IF(COUNTIF($E$2:E3021,"Begin: " &amp; C3022 &amp; "-" &amp; D3022 &amp; "-" &amp; H3022)=0,"Begin: " &amp; C3022 &amp; "-" &amp; D3022 &amp; "-" &amp; H3022,IF((C3022 &amp; "-" &amp; D3022 &amp; "-" &amp; H3022)&lt;&gt;(C3023 &amp; "-" &amp; D3023 &amp; "-" &amp; H3023),"End: " &amp; C3022 &amp; "-" &amp; D3022 &amp; "-" &amp; H3022,""))</f>
        <v/>
      </c>
      <c r="F3022" s="4" t="str">
        <f t="shared" si="681"/>
        <v>Wall Street Journal-Fed Funds Rate-05-2019</v>
      </c>
      <c r="G3022" s="7">
        <v>43595</v>
      </c>
      <c r="H3022" s="7" t="str">
        <f t="shared" si="682"/>
        <v>05-2019</v>
      </c>
      <c r="I3022" s="7" t="str">
        <f t="shared" ca="1" si="683"/>
        <v>Wall Street Journal: KPMG-Fed Funds Rate-05-2019</v>
      </c>
      <c r="J3022" s="4" t="str">
        <f t="shared" ca="1" si="684"/>
        <v>Fed Funds Rate-KPMG:05-2019</v>
      </c>
      <c r="K3022" t="s">
        <v>686</v>
      </c>
      <c r="CK3022">
        <v>2.375</v>
      </c>
      <c r="CM3022">
        <v>2.375</v>
      </c>
      <c r="CO3022">
        <v>1.62</v>
      </c>
      <c r="CQ3022">
        <v>0.375</v>
      </c>
      <c r="CS3022">
        <v>0.125</v>
      </c>
      <c r="CU3022">
        <v>0.125</v>
      </c>
    </row>
    <row r="3023" spans="1:99" x14ac:dyDescent="0.55000000000000004">
      <c r="A3023" s="4" t="str">
        <f t="shared" ca="1" si="679"/>
        <v>BBVA</v>
      </c>
      <c r="B3023" s="4" t="str">
        <f t="shared" si="680"/>
        <v xml:space="preserve">Nathaniel Karp
</v>
      </c>
      <c r="C3023" s="4" t="s">
        <v>246</v>
      </c>
      <c r="D3023" s="4" t="s">
        <v>87</v>
      </c>
      <c r="E3023" s="4" t="str">
        <f>IF(COUNTIF($E$2:E3022,"Begin: " &amp; C3023 &amp; "-" &amp; D3023 &amp; "-" &amp; H3023)=0,"Begin: " &amp; C3023 &amp; "-" &amp; D3023 &amp; "-" &amp; H3023,IF((C3023 &amp; "-" &amp; D3023 &amp; "-" &amp; H3023)&lt;&gt;(C3024 &amp; "-" &amp; D3024 &amp; "-" &amp; H3024),"End: " &amp; C3023 &amp; "-" &amp; D3023 &amp; "-" &amp; H3023,""))</f>
        <v/>
      </c>
      <c r="F3023" s="4" t="str">
        <f t="shared" si="681"/>
        <v>Wall Street Journal-Fed Funds Rate-05-2019</v>
      </c>
      <c r="G3023" s="7">
        <v>43595</v>
      </c>
      <c r="H3023" s="7" t="str">
        <f t="shared" si="682"/>
        <v>05-2019</v>
      </c>
      <c r="I3023" s="7" t="str">
        <f t="shared" ca="1" si="683"/>
        <v>Wall Street Journal: BBVA-Fed Funds Rate-05-2019</v>
      </c>
      <c r="J3023" s="4" t="str">
        <f t="shared" ca="1" si="684"/>
        <v>Fed Funds Rate-BBVA:05-2019</v>
      </c>
      <c r="K3023" t="s">
        <v>434</v>
      </c>
      <c r="CK3023">
        <v>2.375</v>
      </c>
      <c r="CM3023">
        <v>2.625</v>
      </c>
      <c r="CO3023">
        <v>2.625</v>
      </c>
      <c r="CQ3023">
        <v>2.625</v>
      </c>
      <c r="CS3023">
        <v>2.625</v>
      </c>
      <c r="CU3023">
        <v>2.625</v>
      </c>
    </row>
    <row r="3024" spans="1:99" x14ac:dyDescent="0.55000000000000004">
      <c r="A3024" s="4" t="str">
        <f t="shared" ca="1" si="679"/>
        <v>National Retail Federation</v>
      </c>
      <c r="B3024" s="4" t="str">
        <f t="shared" si="680"/>
        <v>Jack Kleinhenz</v>
      </c>
      <c r="C3024" s="4" t="s">
        <v>246</v>
      </c>
      <c r="D3024" s="4" t="s">
        <v>87</v>
      </c>
      <c r="E3024" s="4" t="str">
        <f>IF(COUNTIF($E$2:E3023,"Begin: " &amp; C3024 &amp; "-" &amp; D3024 &amp; "-" &amp; H3024)=0,"Begin: " &amp; C3024 &amp; "-" &amp; D3024 &amp; "-" &amp; H3024,IF((C3024 &amp; "-" &amp; D3024 &amp; "-" &amp; H3024)&lt;&gt;(C3025 &amp; "-" &amp; D3025 &amp; "-" &amp; H3025),"End: " &amp; C3024 &amp; "-" &amp; D3024 &amp; "-" &amp; H3024,""))</f>
        <v/>
      </c>
      <c r="F3024" s="4" t="str">
        <f t="shared" si="681"/>
        <v>Wall Street Journal-Fed Funds Rate-05-2019</v>
      </c>
      <c r="G3024" s="7">
        <v>43595</v>
      </c>
      <c r="H3024" s="7" t="str">
        <f t="shared" si="682"/>
        <v>05-2019</v>
      </c>
      <c r="I3024" s="7" t="str">
        <f t="shared" ca="1" si="683"/>
        <v>Wall Street Journal: National Retail Federation-Fed Funds Rate-05-2019</v>
      </c>
      <c r="J3024" s="4" t="str">
        <f t="shared" ca="1" si="684"/>
        <v>Fed Funds Rate-National Retail Federation:05-2019</v>
      </c>
      <c r="K3024" t="s">
        <v>216</v>
      </c>
      <c r="CK3024">
        <v>2.38</v>
      </c>
      <c r="CM3024">
        <v>2.38</v>
      </c>
      <c r="CO3024">
        <v>2.38</v>
      </c>
      <c r="CQ3024">
        <v>2.13</v>
      </c>
    </row>
    <row r="3025" spans="1:99" x14ac:dyDescent="0.55000000000000004">
      <c r="A3025" s="4" t="str">
        <f t="shared" ca="1" si="679"/>
        <v>Natixis CIB Americas</v>
      </c>
      <c r="B3025" s="4" t="str">
        <f t="shared" si="680"/>
        <v>Joseph LaVorgna</v>
      </c>
      <c r="C3025" s="4" t="s">
        <v>246</v>
      </c>
      <c r="D3025" s="4" t="s">
        <v>87</v>
      </c>
      <c r="E3025" s="4" t="str">
        <f>IF(COUNTIF($E$2:E3024,"Begin: " &amp; C3025 &amp; "-" &amp; D3025 &amp; "-" &amp; H3025)=0,"Begin: " &amp; C3025 &amp; "-" &amp; D3025 &amp; "-" &amp; H3025,IF((C3025 &amp; "-" &amp; D3025 &amp; "-" &amp; H3025)&lt;&gt;(C3026 &amp; "-" &amp; D3026 &amp; "-" &amp; H3026),"End: " &amp; C3025 &amp; "-" &amp; D3025 &amp; "-" &amp; H3025,""))</f>
        <v/>
      </c>
      <c r="F3025" s="4" t="str">
        <f t="shared" si="681"/>
        <v>Wall Street Journal-Fed Funds Rate-05-2019</v>
      </c>
      <c r="G3025" s="7">
        <v>43595</v>
      </c>
      <c r="H3025" s="7" t="str">
        <f t="shared" si="682"/>
        <v>05-2019</v>
      </c>
      <c r="I3025" s="7" t="str">
        <f t="shared" ca="1" si="683"/>
        <v>Wall Street Journal: Natixis CIB Americas-Fed Funds Rate-05-2019</v>
      </c>
      <c r="J3025" s="4" t="str">
        <f t="shared" ca="1" si="684"/>
        <v>Fed Funds Rate-Natixis CIB Americas:05-2019</v>
      </c>
      <c r="K3025" t="s">
        <v>774</v>
      </c>
      <c r="CK3025">
        <v>2.375</v>
      </c>
      <c r="CM3025">
        <v>2.125</v>
      </c>
      <c r="CO3025">
        <v>1.875</v>
      </c>
      <c r="CQ3025">
        <v>1.875</v>
      </c>
      <c r="CS3025">
        <v>1.375</v>
      </c>
      <c r="CU3025">
        <v>1.125</v>
      </c>
    </row>
    <row r="3026" spans="1:99" x14ac:dyDescent="0.55000000000000004">
      <c r="A3026" s="4" t="str">
        <f t="shared" ca="1" si="679"/>
        <v>UCLA Anderson Forecast</v>
      </c>
      <c r="B3026" s="4" t="str">
        <f t="shared" si="680"/>
        <v>Edward Leamer/David Shulman</v>
      </c>
      <c r="C3026" s="4" t="s">
        <v>246</v>
      </c>
      <c r="D3026" s="4" t="s">
        <v>87</v>
      </c>
      <c r="E3026" s="4" t="str">
        <f>IF(COUNTIF($E$2:E3025,"Begin: " &amp; C3026 &amp; "-" &amp; D3026 &amp; "-" &amp; H3026)=0,"Begin: " &amp; C3026 &amp; "-" &amp; D3026 &amp; "-" &amp; H3026,IF((C3026 &amp; "-" &amp; D3026 &amp; "-" &amp; H3026)&lt;&gt;(C3027 &amp; "-" &amp; D3027 &amp; "-" &amp; H3027),"End: " &amp; C3026 &amp; "-" &amp; D3026 &amp; "-" &amp; H3026,""))</f>
        <v/>
      </c>
      <c r="F3026" s="4" t="str">
        <f t="shared" si="681"/>
        <v>Wall Street Journal-Fed Funds Rate-05-2019</v>
      </c>
      <c r="G3026" s="7">
        <v>43595</v>
      </c>
      <c r="H3026" s="7" t="str">
        <f t="shared" si="682"/>
        <v>05-2019</v>
      </c>
      <c r="I3026" s="7" t="str">
        <f t="shared" ca="1" si="683"/>
        <v>Wall Street Journal: UCLA Anderson Forecast-Fed Funds Rate-05-2019</v>
      </c>
      <c r="J3026" s="4" t="str">
        <f t="shared" ca="1" si="684"/>
        <v>Fed Funds Rate-UCLA Anderson Forecast:05-2019</v>
      </c>
      <c r="K3026" t="s">
        <v>218</v>
      </c>
      <c r="CK3026">
        <v>2.375</v>
      </c>
      <c r="CM3026">
        <v>2.375</v>
      </c>
      <c r="CO3026">
        <v>2.375</v>
      </c>
      <c r="CQ3026">
        <v>1.875</v>
      </c>
      <c r="CS3026">
        <v>1.875</v>
      </c>
      <c r="CU3026">
        <v>2.125</v>
      </c>
    </row>
    <row r="3027" spans="1:99" x14ac:dyDescent="0.55000000000000004">
      <c r="A3027" s="4" t="str">
        <f t="shared" ca="1" si="679"/>
        <v>NEMA Business Information Services</v>
      </c>
      <c r="B3027" s="4" t="str">
        <f t="shared" si="680"/>
        <v>Don Leavens/Steven Wilcox</v>
      </c>
      <c r="C3027" s="4" t="s">
        <v>246</v>
      </c>
      <c r="D3027" s="4" t="s">
        <v>87</v>
      </c>
      <c r="E3027" s="4" t="str">
        <f>IF(COUNTIF($E$2:E3026,"Begin: " &amp; C3027 &amp; "-" &amp; D3027 &amp; "-" &amp; H3027)=0,"Begin: " &amp; C3027 &amp; "-" &amp; D3027 &amp; "-" &amp; H3027,IF((C3027 &amp; "-" &amp; D3027 &amp; "-" &amp; H3027)&lt;&gt;(C3028 &amp; "-" &amp; D3028 &amp; "-" &amp; H3028),"End: " &amp; C3027 &amp; "-" &amp; D3027 &amp; "-" &amp; H3027,""))</f>
        <v/>
      </c>
      <c r="F3027" s="4" t="str">
        <f t="shared" si="681"/>
        <v>Wall Street Journal-Fed Funds Rate-05-2019</v>
      </c>
      <c r="G3027" s="7">
        <v>43595</v>
      </c>
      <c r="H3027" s="7" t="str">
        <f t="shared" si="682"/>
        <v>05-2019</v>
      </c>
      <c r="I3027" s="7" t="str">
        <f t="shared" ca="1" si="683"/>
        <v>Wall Street Journal: NEMA Business Information Services-Fed Funds Rate-05-2019</v>
      </c>
      <c r="J3027" s="4" t="str">
        <f t="shared" ca="1" si="684"/>
        <v>Fed Funds Rate-NEMA Business Information Services:05-2019</v>
      </c>
      <c r="K3027" t="s">
        <v>765</v>
      </c>
      <c r="CK3027">
        <v>2.375</v>
      </c>
      <c r="CM3027">
        <v>2.375</v>
      </c>
      <c r="CO3027">
        <v>2.375</v>
      </c>
      <c r="CQ3027">
        <v>2.375</v>
      </c>
      <c r="CS3027">
        <v>2.375</v>
      </c>
      <c r="CU3027">
        <v>2.125</v>
      </c>
    </row>
    <row r="3028" spans="1:99" x14ac:dyDescent="0.55000000000000004">
      <c r="A3028" s="4" t="str">
        <f t="shared" ca="1" si="679"/>
        <v>HSBC</v>
      </c>
      <c r="B3028" s="4" t="str">
        <f t="shared" si="680"/>
        <v>Kevin Logan*</v>
      </c>
      <c r="C3028" s="4" t="s">
        <v>246</v>
      </c>
      <c r="D3028" s="4" t="s">
        <v>87</v>
      </c>
      <c r="E3028" s="4" t="str">
        <f>IF(COUNTIF($E$2:E3027,"Begin: " &amp; C3028 &amp; "-" &amp; D3028 &amp; "-" &amp; H3028)=0,"Begin: " &amp; C3028 &amp; "-" &amp; D3028 &amp; "-" &amp; H3028,IF((C3028 &amp; "-" &amp; D3028 &amp; "-" &amp; H3028)&lt;&gt;(C3029 &amp; "-" &amp; D3029 &amp; "-" &amp; H3029),"End: " &amp; C3028 &amp; "-" &amp; D3028 &amp; "-" &amp; H3028,""))</f>
        <v/>
      </c>
      <c r="F3028" s="4" t="str">
        <f t="shared" si="681"/>
        <v>Wall Street Journal-Fed Funds Rate-05-2019</v>
      </c>
      <c r="G3028" s="7">
        <v>43595</v>
      </c>
      <c r="H3028" s="7" t="str">
        <f t="shared" si="682"/>
        <v>05-2019</v>
      </c>
      <c r="I3028" s="7" t="str">
        <f t="shared" ca="1" si="683"/>
        <v>Wall Street Journal: HSBC-Fed Funds Rate-05-2019</v>
      </c>
      <c r="J3028" s="4" t="str">
        <f t="shared" ca="1" si="684"/>
        <v>Fed Funds Rate-HSBC:05-2019</v>
      </c>
      <c r="K3028" t="s">
        <v>817</v>
      </c>
    </row>
    <row r="3029" spans="1:99" x14ac:dyDescent="0.55000000000000004">
      <c r="A3029" s="4" t="str">
        <f t="shared" ca="1" si="679"/>
        <v>Moody's Investors Service</v>
      </c>
      <c r="B3029" s="4" t="str">
        <f t="shared" si="680"/>
        <v>John Lonski</v>
      </c>
      <c r="C3029" s="4" t="s">
        <v>246</v>
      </c>
      <c r="D3029" s="4" t="s">
        <v>87</v>
      </c>
      <c r="E3029" s="4" t="str">
        <f>IF(COUNTIF($E$2:E3028,"Begin: " &amp; C3029 &amp; "-" &amp; D3029 &amp; "-" &amp; H3029)=0,"Begin: " &amp; C3029 &amp; "-" &amp; D3029 &amp; "-" &amp; H3029,IF((C3029 &amp; "-" &amp; D3029 &amp; "-" &amp; H3029)&lt;&gt;(C3030 &amp; "-" &amp; D3030 &amp; "-" &amp; H3030),"End: " &amp; C3029 &amp; "-" &amp; D3029 &amp; "-" &amp; H3029,""))</f>
        <v/>
      </c>
      <c r="F3029" s="4" t="str">
        <f t="shared" si="681"/>
        <v>Wall Street Journal-Fed Funds Rate-05-2019</v>
      </c>
      <c r="G3029" s="7">
        <v>43595</v>
      </c>
      <c r="H3029" s="7" t="str">
        <f t="shared" si="682"/>
        <v>05-2019</v>
      </c>
      <c r="I3029" s="7" t="str">
        <f t="shared" ca="1" si="683"/>
        <v>Wall Street Journal: Moody's Investors Service-Fed Funds Rate-05-2019</v>
      </c>
      <c r="J3029" s="4" t="str">
        <f t="shared" ca="1" si="684"/>
        <v>Fed Funds Rate-Moody's Investors Service:05-2019</v>
      </c>
      <c r="K3029" t="s">
        <v>220</v>
      </c>
      <c r="CK3029">
        <v>2.375</v>
      </c>
      <c r="CM3029">
        <v>2.375</v>
      </c>
      <c r="CO3029">
        <v>2.125</v>
      </c>
      <c r="CQ3029">
        <v>2.125</v>
      </c>
      <c r="CS3029">
        <v>2.125</v>
      </c>
      <c r="CU3029">
        <v>2.125</v>
      </c>
    </row>
    <row r="3030" spans="1:99" x14ac:dyDescent="0.55000000000000004">
      <c r="A3030" s="4" t="str">
        <f t="shared" ca="1" si="679"/>
        <v>National Auto Dealer Association</v>
      </c>
      <c r="B3030" s="4" t="str">
        <f t="shared" si="680"/>
        <v>Patrick Manzi*</v>
      </c>
      <c r="C3030" s="4" t="s">
        <v>246</v>
      </c>
      <c r="D3030" s="4" t="s">
        <v>87</v>
      </c>
      <c r="E3030" s="4" t="str">
        <f>IF(COUNTIF($E$2:E3029,"Begin: " &amp; C3030 &amp; "-" &amp; D3030 &amp; "-" &amp; H3030)=0,"Begin: " &amp; C3030 &amp; "-" &amp; D3030 &amp; "-" &amp; H3030,IF((C3030 &amp; "-" &amp; D3030 &amp; "-" &amp; H3030)&lt;&gt;(C3031 &amp; "-" &amp; D3031 &amp; "-" &amp; H3031),"End: " &amp; C3030 &amp; "-" &amp; D3030 &amp; "-" &amp; H3030,""))</f>
        <v/>
      </c>
      <c r="F3030" s="4" t="str">
        <f t="shared" si="681"/>
        <v>Wall Street Journal-Fed Funds Rate-05-2019</v>
      </c>
      <c r="G3030" s="7">
        <v>43595</v>
      </c>
      <c r="H3030" s="7" t="str">
        <f t="shared" si="682"/>
        <v>05-2019</v>
      </c>
      <c r="I3030" s="7" t="str">
        <f t="shared" ca="1" si="683"/>
        <v>Wall Street Journal: National Auto Dealer Association-Fed Funds Rate-05-2019</v>
      </c>
      <c r="J3030" s="4" t="str">
        <f t="shared" ca="1" si="684"/>
        <v>Fed Funds Rate-National Auto Dealer Association:05-2019</v>
      </c>
      <c r="K3030" t="s">
        <v>818</v>
      </c>
    </row>
    <row r="3031" spans="1:99" x14ac:dyDescent="0.55000000000000004">
      <c r="A3031" s="4" t="str">
        <f t="shared" ca="1" si="679"/>
        <v>MetLife Investment Management</v>
      </c>
      <c r="B3031" s="4" t="str">
        <f t="shared" si="680"/>
        <v>Drew T. Matus*</v>
      </c>
      <c r="C3031" s="4" t="s">
        <v>246</v>
      </c>
      <c r="D3031" s="4" t="s">
        <v>87</v>
      </c>
      <c r="E3031" s="4" t="str">
        <f>IF(COUNTIF($E$2:E3030,"Begin: " &amp; C3031 &amp; "-" &amp; D3031 &amp; "-" &amp; H3031)=0,"Begin: " &amp; C3031 &amp; "-" &amp; D3031 &amp; "-" &amp; H3031,IF((C3031 &amp; "-" &amp; D3031 &amp; "-" &amp; H3031)&lt;&gt;(C3032 &amp; "-" &amp; D3032 &amp; "-" &amp; H3032),"End: " &amp; C3031 &amp; "-" &amp; D3031 &amp; "-" &amp; H3031,""))</f>
        <v/>
      </c>
      <c r="F3031" s="4" t="str">
        <f t="shared" si="681"/>
        <v>Wall Street Journal-Fed Funds Rate-05-2019</v>
      </c>
      <c r="G3031" s="7">
        <v>43595</v>
      </c>
      <c r="H3031" s="7" t="str">
        <f t="shared" si="682"/>
        <v>05-2019</v>
      </c>
      <c r="I3031" s="7" t="str">
        <f t="shared" ca="1" si="683"/>
        <v>Wall Street Journal: MetLife Investment Management-Fed Funds Rate-05-2019</v>
      </c>
      <c r="J3031" s="4" t="str">
        <f t="shared" ca="1" si="684"/>
        <v>Fed Funds Rate-MetLife Investment Management:05-2019</v>
      </c>
      <c r="K3031" t="s">
        <v>819</v>
      </c>
    </row>
    <row r="3032" spans="1:99" x14ac:dyDescent="0.55000000000000004">
      <c r="A3032" s="4" t="str">
        <f t="shared" ca="1" si="679"/>
        <v>Jeffries &amp; Company</v>
      </c>
      <c r="B3032" s="4" t="str">
        <f t="shared" si="680"/>
        <v>Ward McCarthy*</v>
      </c>
      <c r="C3032" s="4" t="s">
        <v>246</v>
      </c>
      <c r="D3032" s="4" t="s">
        <v>87</v>
      </c>
      <c r="E3032" s="4" t="str">
        <f>IF(COUNTIF($E$2:E3031,"Begin: " &amp; C3032 &amp; "-" &amp; D3032 &amp; "-" &amp; H3032)=0,"Begin: " &amp; C3032 &amp; "-" &amp; D3032 &amp; "-" &amp; H3032,IF((C3032 &amp; "-" &amp; D3032 &amp; "-" &amp; H3032)&lt;&gt;(C3033 &amp; "-" &amp; D3033 &amp; "-" &amp; H3033),"End: " &amp; C3032 &amp; "-" &amp; D3032 &amp; "-" &amp; H3032,""))</f>
        <v/>
      </c>
      <c r="F3032" s="4" t="str">
        <f t="shared" si="681"/>
        <v>Wall Street Journal-Fed Funds Rate-05-2019</v>
      </c>
      <c r="G3032" s="7">
        <v>43595</v>
      </c>
      <c r="H3032" s="7" t="str">
        <f t="shared" si="682"/>
        <v>05-2019</v>
      </c>
      <c r="I3032" s="7" t="str">
        <f t="shared" ca="1" si="683"/>
        <v>Wall Street Journal: Jeffries &amp; Company-Fed Funds Rate-05-2019</v>
      </c>
      <c r="J3032" s="4" t="str">
        <f t="shared" ca="1" si="684"/>
        <v>Fed Funds Rate-Jeffries &amp; Company:05-2019</v>
      </c>
      <c r="K3032" t="s">
        <v>820</v>
      </c>
    </row>
    <row r="3033" spans="1:99" x14ac:dyDescent="0.55000000000000004">
      <c r="A3033" s="4" t="str">
        <f t="shared" ca="1" si="679"/>
        <v>ACT Research</v>
      </c>
      <c r="B3033" s="4" t="str">
        <f t="shared" si="680"/>
        <v>Jim Meil</v>
      </c>
      <c r="C3033" s="4" t="s">
        <v>246</v>
      </c>
      <c r="D3033" s="4" t="s">
        <v>87</v>
      </c>
      <c r="E3033" s="4" t="str">
        <f>IF(COUNTIF($E$2:E3032,"Begin: " &amp; C3033 &amp; "-" &amp; D3033 &amp; "-" &amp; H3033)=0,"Begin: " &amp; C3033 &amp; "-" &amp; D3033 &amp; "-" &amp; H3033,IF((C3033 &amp; "-" &amp; D3033 &amp; "-" &amp; H3033)&lt;&gt;(C3034 &amp; "-" &amp; D3034 &amp; "-" &amp; H3034),"End: " &amp; C3033 &amp; "-" &amp; D3033 &amp; "-" &amp; H3033,""))</f>
        <v/>
      </c>
      <c r="F3033" s="4" t="str">
        <f t="shared" si="681"/>
        <v>Wall Street Journal-Fed Funds Rate-05-2019</v>
      </c>
      <c r="G3033" s="7">
        <v>43595</v>
      </c>
      <c r="H3033" s="7" t="str">
        <f t="shared" si="682"/>
        <v>05-2019</v>
      </c>
      <c r="I3033" s="7" t="str">
        <f t="shared" ca="1" si="683"/>
        <v>Wall Street Journal: ACT Research-Fed Funds Rate-05-2019</v>
      </c>
      <c r="J3033" s="4" t="str">
        <f t="shared" ca="1" si="684"/>
        <v>Fed Funds Rate-ACT Research:05-2019</v>
      </c>
      <c r="K3033" t="s">
        <v>437</v>
      </c>
      <c r="CK3033">
        <v>2.38</v>
      </c>
      <c r="CM3033">
        <v>2.38</v>
      </c>
      <c r="CO3033">
        <v>2.38</v>
      </c>
      <c r="CQ3033">
        <v>2.38</v>
      </c>
    </row>
    <row r="3034" spans="1:99" x14ac:dyDescent="0.55000000000000004">
      <c r="A3034" s="4" t="str">
        <f t="shared" ca="1" si="679"/>
        <v>Standard Chartered</v>
      </c>
      <c r="B3034" s="4" t="str">
        <f t="shared" si="680"/>
        <v>Sonia Meskin*</v>
      </c>
      <c r="C3034" s="4" t="s">
        <v>246</v>
      </c>
      <c r="D3034" s="4" t="s">
        <v>87</v>
      </c>
      <c r="E3034" s="4" t="str">
        <f>IF(COUNTIF($E$2:E3033,"Begin: " &amp; C3034 &amp; "-" &amp; D3034 &amp; "-" &amp; H3034)=0,"Begin: " &amp; C3034 &amp; "-" &amp; D3034 &amp; "-" &amp; H3034,IF((C3034 &amp; "-" &amp; D3034 &amp; "-" &amp; H3034)&lt;&gt;(C3035 &amp; "-" &amp; D3035 &amp; "-" &amp; H3035),"End: " &amp; C3034 &amp; "-" &amp; D3034 &amp; "-" &amp; H3034,""))</f>
        <v/>
      </c>
      <c r="F3034" s="4" t="str">
        <f t="shared" si="681"/>
        <v>Wall Street Journal-Fed Funds Rate-05-2019</v>
      </c>
      <c r="G3034" s="7">
        <v>43595</v>
      </c>
      <c r="H3034" s="7" t="str">
        <f t="shared" si="682"/>
        <v>05-2019</v>
      </c>
      <c r="I3034" s="7" t="str">
        <f t="shared" ca="1" si="683"/>
        <v>Wall Street Journal: Standard Chartered-Fed Funds Rate-05-2019</v>
      </c>
      <c r="J3034" s="4" t="str">
        <f t="shared" ca="1" si="684"/>
        <v>Fed Funds Rate-Standard Chartered:05-2019</v>
      </c>
      <c r="K3034" t="s">
        <v>821</v>
      </c>
    </row>
    <row r="3035" spans="1:99" x14ac:dyDescent="0.55000000000000004">
      <c r="A3035" s="4" t="str">
        <f t="shared" ca="1" si="679"/>
        <v>BofA</v>
      </c>
      <c r="B3035" s="4" t="str">
        <f t="shared" si="680"/>
        <v>Michelle Meyer</v>
      </c>
      <c r="C3035" s="4" t="s">
        <v>246</v>
      </c>
      <c r="D3035" s="4" t="s">
        <v>87</v>
      </c>
      <c r="E3035" s="4" t="str">
        <f>IF(COUNTIF($E$2:E3034,"Begin: " &amp; C3035 &amp; "-" &amp; D3035 &amp; "-" &amp; H3035)=0,"Begin: " &amp; C3035 &amp; "-" &amp; D3035 &amp; "-" &amp; H3035,IF((C3035 &amp; "-" &amp; D3035 &amp; "-" &amp; H3035)&lt;&gt;(C3036 &amp; "-" &amp; D3036 &amp; "-" &amp; H3036),"End: " &amp; C3035 &amp; "-" &amp; D3035 &amp; "-" &amp; H3035,""))</f>
        <v/>
      </c>
      <c r="F3035" s="4" t="str">
        <f t="shared" si="681"/>
        <v>Wall Street Journal-Fed Funds Rate-05-2019</v>
      </c>
      <c r="G3035" s="7">
        <v>43595</v>
      </c>
      <c r="H3035" s="7" t="str">
        <f t="shared" si="682"/>
        <v>05-2019</v>
      </c>
      <c r="I3035" s="7" t="str">
        <f t="shared" ca="1" si="683"/>
        <v>Wall Street Journal: BofA-Fed Funds Rate-05-2019</v>
      </c>
      <c r="J3035" s="4" t="str">
        <f t="shared" ca="1" si="684"/>
        <v>Fed Funds Rate-BofA:05-2019</v>
      </c>
      <c r="K3035" t="s">
        <v>803</v>
      </c>
      <c r="CK3035">
        <v>2.375</v>
      </c>
      <c r="CM3035">
        <v>2.375</v>
      </c>
      <c r="CO3035">
        <v>2.375</v>
      </c>
      <c r="CQ3035">
        <v>2.375</v>
      </c>
    </row>
    <row r="3036" spans="1:99" x14ac:dyDescent="0.55000000000000004">
      <c r="A3036" s="4" t="str">
        <f t="shared" ca="1" si="679"/>
        <v>Daiwa Capital</v>
      </c>
      <c r="B3036" s="4" t="str">
        <f t="shared" si="680"/>
        <v>Michael Moran</v>
      </c>
      <c r="C3036" s="4" t="s">
        <v>246</v>
      </c>
      <c r="D3036" s="4" t="s">
        <v>87</v>
      </c>
      <c r="E3036" s="4" t="str">
        <f>IF(COUNTIF($E$2:E3035,"Begin: " &amp; C3036 &amp; "-" &amp; D3036 &amp; "-" &amp; H3036)=0,"Begin: " &amp; C3036 &amp; "-" &amp; D3036 &amp; "-" &amp; H3036,IF((C3036 &amp; "-" &amp; D3036 &amp; "-" &amp; H3036)&lt;&gt;(C3037 &amp; "-" &amp; D3037 &amp; "-" &amp; H3037),"End: " &amp; C3036 &amp; "-" &amp; D3036 &amp; "-" &amp; H3036,""))</f>
        <v/>
      </c>
      <c r="F3036" s="4" t="str">
        <f t="shared" si="681"/>
        <v>Wall Street Journal-Fed Funds Rate-05-2019</v>
      </c>
      <c r="G3036" s="7">
        <v>43595</v>
      </c>
      <c r="H3036" s="7" t="str">
        <f t="shared" si="682"/>
        <v>05-2019</v>
      </c>
      <c r="I3036" s="7" t="str">
        <f t="shared" ca="1" si="683"/>
        <v>Wall Street Journal: Daiwa Capital-Fed Funds Rate-05-2019</v>
      </c>
      <c r="J3036" s="4" t="str">
        <f t="shared" ca="1" si="684"/>
        <v>Fed Funds Rate-Daiwa Capital:05-2019</v>
      </c>
      <c r="K3036" t="s">
        <v>438</v>
      </c>
      <c r="CK3036">
        <v>2.375</v>
      </c>
      <c r="CM3036">
        <v>2.375</v>
      </c>
      <c r="CO3036">
        <v>2.375</v>
      </c>
      <c r="CQ3036">
        <v>1.875</v>
      </c>
      <c r="CS3036">
        <v>1.375</v>
      </c>
      <c r="CU3036">
        <v>1.375</v>
      </c>
    </row>
    <row r="3037" spans="1:99" x14ac:dyDescent="0.55000000000000004">
      <c r="A3037" s="4" t="str">
        <f t="shared" ca="1" si="679"/>
        <v>National Association of Manufacturers</v>
      </c>
      <c r="B3037" s="4" t="str">
        <f t="shared" si="680"/>
        <v>Chad Moutray</v>
      </c>
      <c r="C3037" s="4" t="s">
        <v>246</v>
      </c>
      <c r="D3037" s="4" t="s">
        <v>87</v>
      </c>
      <c r="E3037" s="4" t="str">
        <f>IF(COUNTIF($E$2:E3036,"Begin: " &amp; C3037 &amp; "-" &amp; D3037 &amp; "-" &amp; H3037)=0,"Begin: " &amp; C3037 &amp; "-" &amp; D3037 &amp; "-" &amp; H3037,IF((C3037 &amp; "-" &amp; D3037 &amp; "-" &amp; H3037)&lt;&gt;(C3038 &amp; "-" &amp; D3038 &amp; "-" &amp; H3038),"End: " &amp; C3037 &amp; "-" &amp; D3037 &amp; "-" &amp; H3037,""))</f>
        <v/>
      </c>
      <c r="F3037" s="4" t="str">
        <f t="shared" si="681"/>
        <v>Wall Street Journal-Fed Funds Rate-05-2019</v>
      </c>
      <c r="G3037" s="7">
        <v>43595</v>
      </c>
      <c r="H3037" s="7" t="str">
        <f t="shared" si="682"/>
        <v>05-2019</v>
      </c>
      <c r="I3037" s="7" t="str">
        <f t="shared" ca="1" si="683"/>
        <v>Wall Street Journal: National Association of Manufacturers-Fed Funds Rate-05-2019</v>
      </c>
      <c r="J3037" s="4" t="str">
        <f t="shared" ca="1" si="684"/>
        <v>Fed Funds Rate-National Association of Manufacturers:05-2019</v>
      </c>
      <c r="K3037" t="s">
        <v>439</v>
      </c>
      <c r="CK3037">
        <v>2.375</v>
      </c>
      <c r="CM3037">
        <v>2.375</v>
      </c>
      <c r="CO3037">
        <v>2.375</v>
      </c>
      <c r="CQ3037">
        <v>2.625</v>
      </c>
      <c r="CS3037">
        <v>3.125</v>
      </c>
      <c r="CU3037">
        <v>3.375</v>
      </c>
    </row>
    <row r="3038" spans="1:99" x14ac:dyDescent="0.55000000000000004">
      <c r="A3038" s="4" t="str">
        <f t="shared" ca="1" si="679"/>
        <v>Naroff Economics</v>
      </c>
      <c r="B3038" s="4" t="str">
        <f t="shared" si="680"/>
        <v>Joel Naroff</v>
      </c>
      <c r="C3038" s="4" t="s">
        <v>246</v>
      </c>
      <c r="D3038" s="4" t="s">
        <v>87</v>
      </c>
      <c r="E3038" s="4" t="str">
        <f>IF(COUNTIF($E$2:E3037,"Begin: " &amp; C3038 &amp; "-" &amp; D3038 &amp; "-" &amp; H3038)=0,"Begin: " &amp; C3038 &amp; "-" &amp; D3038 &amp; "-" &amp; H3038,IF((C3038 &amp; "-" &amp; D3038 &amp; "-" &amp; H3038)&lt;&gt;(C3039 &amp; "-" &amp; D3039 &amp; "-" &amp; H3039),"End: " &amp; C3038 &amp; "-" &amp; D3038 &amp; "-" &amp; H3038,""))</f>
        <v/>
      </c>
      <c r="F3038" s="4" t="str">
        <f t="shared" si="681"/>
        <v>Wall Street Journal-Fed Funds Rate-05-2019</v>
      </c>
      <c r="G3038" s="7">
        <v>43595</v>
      </c>
      <c r="H3038" s="7" t="str">
        <f t="shared" si="682"/>
        <v>05-2019</v>
      </c>
      <c r="I3038" s="7" t="str">
        <f t="shared" ca="1" si="683"/>
        <v>Wall Street Journal: Naroff Economics-Fed Funds Rate-05-2019</v>
      </c>
      <c r="J3038" s="4" t="str">
        <f t="shared" ca="1" si="684"/>
        <v>Fed Funds Rate-Naroff Economics:05-2019</v>
      </c>
      <c r="K3038" t="s">
        <v>440</v>
      </c>
      <c r="CK3038">
        <v>2.375</v>
      </c>
      <c r="CM3038">
        <v>2.625</v>
      </c>
      <c r="CO3038">
        <v>2.625</v>
      </c>
      <c r="CQ3038">
        <v>2.375</v>
      </c>
      <c r="CS3038">
        <v>1.875</v>
      </c>
      <c r="CU3038">
        <v>2.125</v>
      </c>
    </row>
    <row r="3039" spans="1:99" x14ac:dyDescent="0.55000000000000004">
      <c r="A3039" s="4" t="str">
        <f t="shared" ca="1" si="679"/>
        <v>MacroEcon Global Advisors</v>
      </c>
      <c r="B3039" s="4" t="str">
        <f t="shared" si="680"/>
        <v>Mark Nielson</v>
      </c>
      <c r="C3039" s="4" t="s">
        <v>246</v>
      </c>
      <c r="D3039" s="4" t="s">
        <v>87</v>
      </c>
      <c r="E3039" s="4" t="str">
        <f>IF(COUNTIF($E$2:E3038,"Begin: " &amp; C3039 &amp; "-" &amp; D3039 &amp; "-" &amp; H3039)=0,"Begin: " &amp; C3039 &amp; "-" &amp; D3039 &amp; "-" &amp; H3039,IF((C3039 &amp; "-" &amp; D3039 &amp; "-" &amp; H3039)&lt;&gt;(C3040 &amp; "-" &amp; D3040 &amp; "-" &amp; H3040),"End: " &amp; C3039 &amp; "-" &amp; D3039 &amp; "-" &amp; H3039,""))</f>
        <v/>
      </c>
      <c r="F3039" s="4" t="str">
        <f t="shared" si="681"/>
        <v>Wall Street Journal-Fed Funds Rate-05-2019</v>
      </c>
      <c r="G3039" s="7">
        <v>43595</v>
      </c>
      <c r="H3039" s="7" t="str">
        <f t="shared" si="682"/>
        <v>05-2019</v>
      </c>
      <c r="I3039" s="7" t="str">
        <f t="shared" ca="1" si="683"/>
        <v>Wall Street Journal: MacroEcon Global Advisors-Fed Funds Rate-05-2019</v>
      </c>
      <c r="J3039" s="4" t="str">
        <f t="shared" ca="1" si="684"/>
        <v>Fed Funds Rate-MacroEcon Global Advisors:05-2019</v>
      </c>
      <c r="K3039" t="s">
        <v>225</v>
      </c>
      <c r="CK3039">
        <v>2.375</v>
      </c>
      <c r="CM3039">
        <v>2.625</v>
      </c>
      <c r="CO3039">
        <v>3.125</v>
      </c>
      <c r="CQ3039">
        <v>3.125</v>
      </c>
      <c r="CS3039">
        <v>3.375</v>
      </c>
      <c r="CU3039">
        <v>3.375</v>
      </c>
    </row>
    <row r="3040" spans="1:99" x14ac:dyDescent="0.55000000000000004">
      <c r="A3040" s="4" t="str">
        <f t="shared" ca="1" si="679"/>
        <v>Corelogic</v>
      </c>
      <c r="B3040" s="4" t="str">
        <f t="shared" si="680"/>
        <v>Frank Nothaft*</v>
      </c>
      <c r="C3040" s="4" t="s">
        <v>246</v>
      </c>
      <c r="D3040" s="4" t="s">
        <v>87</v>
      </c>
      <c r="E3040" s="4" t="str">
        <f>IF(COUNTIF($E$2:E3039,"Begin: " &amp; C3040 &amp; "-" &amp; D3040 &amp; "-" &amp; H3040)=0,"Begin: " &amp; C3040 &amp; "-" &amp; D3040 &amp; "-" &amp; H3040,IF((C3040 &amp; "-" &amp; D3040 &amp; "-" &amp; H3040)&lt;&gt;(C3041 &amp; "-" &amp; D3041 &amp; "-" &amp; H3041),"End: " &amp; C3040 &amp; "-" &amp; D3040 &amp; "-" &amp; H3040,""))</f>
        <v/>
      </c>
      <c r="F3040" s="4" t="str">
        <f t="shared" si="681"/>
        <v>Wall Street Journal-Fed Funds Rate-05-2019</v>
      </c>
      <c r="G3040" s="7">
        <v>43595</v>
      </c>
      <c r="H3040" s="7" t="str">
        <f t="shared" si="682"/>
        <v>05-2019</v>
      </c>
      <c r="I3040" s="7" t="str">
        <f t="shared" ca="1" si="683"/>
        <v>Wall Street Journal: Corelogic-Fed Funds Rate-05-2019</v>
      </c>
      <c r="J3040" s="4" t="str">
        <f t="shared" ca="1" si="684"/>
        <v>Fed Funds Rate-Corelogic:05-2019</v>
      </c>
      <c r="K3040" t="s">
        <v>822</v>
      </c>
    </row>
    <row r="3041" spans="1:99" x14ac:dyDescent="0.55000000000000004">
      <c r="A3041" s="4" t="str">
        <f t="shared" ca="1" si="679"/>
        <v>High Frequency Economics</v>
      </c>
      <c r="B3041" s="4" t="str">
        <f t="shared" si="680"/>
        <v>Jim O'Sullivan</v>
      </c>
      <c r="C3041" s="4" t="s">
        <v>246</v>
      </c>
      <c r="D3041" s="4" t="s">
        <v>87</v>
      </c>
      <c r="E3041" s="4" t="str">
        <f>IF(COUNTIF($E$2:E3040,"Begin: " &amp; C3041 &amp; "-" &amp; D3041 &amp; "-" &amp; H3041)=0,"Begin: " &amp; C3041 &amp; "-" &amp; D3041 &amp; "-" &amp; H3041,IF((C3041 &amp; "-" &amp; D3041 &amp; "-" &amp; H3041)&lt;&gt;(C3042 &amp; "-" &amp; D3042 &amp; "-" &amp; H3042),"End: " &amp; C3041 &amp; "-" &amp; D3041 &amp; "-" &amp; H3041,""))</f>
        <v/>
      </c>
      <c r="F3041" s="4" t="str">
        <f t="shared" si="681"/>
        <v>Wall Street Journal-Fed Funds Rate-05-2019</v>
      </c>
      <c r="G3041" s="7">
        <v>43595</v>
      </c>
      <c r="H3041" s="7" t="str">
        <f t="shared" si="682"/>
        <v>05-2019</v>
      </c>
      <c r="I3041" s="7" t="str">
        <f t="shared" ca="1" si="683"/>
        <v>Wall Street Journal: High Frequency Economics-Fed Funds Rate-05-2019</v>
      </c>
      <c r="J3041" s="4" t="str">
        <f t="shared" ca="1" si="684"/>
        <v>Fed Funds Rate-High Frequency Economics:05-2019</v>
      </c>
      <c r="K3041" t="s">
        <v>227</v>
      </c>
      <c r="CK3041">
        <v>2.375</v>
      </c>
      <c r="CM3041">
        <v>2.375</v>
      </c>
      <c r="CO3041">
        <v>2.375</v>
      </c>
      <c r="CQ3041">
        <v>2.375</v>
      </c>
    </row>
    <row r="3042" spans="1:99" x14ac:dyDescent="0.55000000000000004">
      <c r="A3042" s="4" t="str">
        <f t="shared" ca="1" si="679"/>
        <v>Stifel, Nicoulas and Company, Incorporated (formerly Sterne Agee)</v>
      </c>
      <c r="B3042" s="4" t="str">
        <f t="shared" si="680"/>
        <v>Lindsey Piegza</v>
      </c>
      <c r="C3042" s="4" t="s">
        <v>246</v>
      </c>
      <c r="D3042" s="4" t="s">
        <v>87</v>
      </c>
      <c r="E3042" s="4" t="str">
        <f>IF(COUNTIF($E$2:E3041,"Begin: " &amp; C3042 &amp; "-" &amp; D3042 &amp; "-" &amp; H3042)=0,"Begin: " &amp; C3042 &amp; "-" &amp; D3042 &amp; "-" &amp; H3042,IF((C3042 &amp; "-" &amp; D3042 &amp; "-" &amp; H3042)&lt;&gt;(C3043 &amp; "-" &amp; D3043 &amp; "-" &amp; H3043),"End: " &amp; C3042 &amp; "-" &amp; D3042 &amp; "-" &amp; H3042,""))</f>
        <v/>
      </c>
      <c r="F3042" s="4" t="str">
        <f t="shared" si="681"/>
        <v>Wall Street Journal-Fed Funds Rate-05-2019</v>
      </c>
      <c r="G3042" s="7">
        <v>43595</v>
      </c>
      <c r="H3042" s="7" t="str">
        <f t="shared" si="682"/>
        <v>05-2019</v>
      </c>
      <c r="I3042" s="7" t="str">
        <f t="shared" ca="1" si="683"/>
        <v>Wall Street Journal: Stifel, Nicoulas and Company, Incorporated (formerly Sterne Agee)-Fed Funds Rate-05-2019</v>
      </c>
      <c r="J3042" s="4" t="str">
        <f t="shared" ca="1" si="684"/>
        <v>Fed Funds Rate-Stifel, Nicoulas and Company, Incorporated (formerly Sterne Agee):05-2019</v>
      </c>
      <c r="K3042" t="s">
        <v>675</v>
      </c>
      <c r="CK3042">
        <v>2.375</v>
      </c>
      <c r="CM3042">
        <v>2.375</v>
      </c>
      <c r="CO3042">
        <v>2.125</v>
      </c>
    </row>
    <row r="3043" spans="1:99" x14ac:dyDescent="0.55000000000000004">
      <c r="A3043" s="4" t="str">
        <f t="shared" ca="1" si="679"/>
        <v>Macroeconomic Advisers</v>
      </c>
      <c r="B3043" s="4" t="str">
        <f t="shared" si="680"/>
        <v>Dr. Joel Prakken/ Chris Varvares</v>
      </c>
      <c r="C3043" s="4" t="s">
        <v>246</v>
      </c>
      <c r="D3043" s="4" t="s">
        <v>87</v>
      </c>
      <c r="E3043" s="4" t="str">
        <f>IF(COUNTIF($E$2:E3042,"Begin: " &amp; C3043 &amp; "-" &amp; D3043 &amp; "-" &amp; H3043)=0,"Begin: " &amp; C3043 &amp; "-" &amp; D3043 &amp; "-" &amp; H3043,IF((C3043 &amp; "-" &amp; D3043 &amp; "-" &amp; H3043)&lt;&gt;(C3044 &amp; "-" &amp; D3044 &amp; "-" &amp; H3044),"End: " &amp; C3043 &amp; "-" &amp; D3043 &amp; "-" &amp; H3043,""))</f>
        <v/>
      </c>
      <c r="F3043" s="4" t="str">
        <f t="shared" si="681"/>
        <v>Wall Street Journal-Fed Funds Rate-05-2019</v>
      </c>
      <c r="G3043" s="7">
        <v>43595</v>
      </c>
      <c r="H3043" s="7" t="str">
        <f t="shared" si="682"/>
        <v>05-2019</v>
      </c>
      <c r="I3043" s="7" t="str">
        <f t="shared" ca="1" si="683"/>
        <v>Wall Street Journal: Macroeconomic Advisers-Fed Funds Rate-05-2019</v>
      </c>
      <c r="J3043" s="4" t="str">
        <f t="shared" ca="1" si="684"/>
        <v>Fed Funds Rate-Macroeconomic Advisers:05-2019</v>
      </c>
      <c r="K3043" t="s">
        <v>228</v>
      </c>
      <c r="CK3043">
        <v>2.375</v>
      </c>
      <c r="CM3043">
        <v>2.625</v>
      </c>
      <c r="CO3043">
        <v>2.625</v>
      </c>
      <c r="CQ3043">
        <v>2.625</v>
      </c>
      <c r="CS3043">
        <v>2.625</v>
      </c>
      <c r="CU3043">
        <v>2.625</v>
      </c>
    </row>
    <row r="3044" spans="1:99" x14ac:dyDescent="0.55000000000000004">
      <c r="A3044" s="4" t="str">
        <f t="shared" ca="1" si="679"/>
        <v>Ameriprise Financial</v>
      </c>
      <c r="B3044" s="4" t="str">
        <f t="shared" si="680"/>
        <v>Russell Price</v>
      </c>
      <c r="C3044" s="4" t="s">
        <v>246</v>
      </c>
      <c r="D3044" s="4" t="s">
        <v>87</v>
      </c>
      <c r="E3044" s="4" t="str">
        <f>IF(COUNTIF($E$2:E3043,"Begin: " &amp; C3044 &amp; "-" &amp; D3044 &amp; "-" &amp; H3044)=0,"Begin: " &amp; C3044 &amp; "-" &amp; D3044 &amp; "-" &amp; H3044,IF((C3044 &amp; "-" &amp; D3044 &amp; "-" &amp; H3044)&lt;&gt;(C3045 &amp; "-" &amp; D3045 &amp; "-" &amp; H3045),"End: " &amp; C3044 &amp; "-" &amp; D3044 &amp; "-" &amp; H3044,""))</f>
        <v/>
      </c>
      <c r="F3044" s="4" t="str">
        <f t="shared" si="681"/>
        <v>Wall Street Journal-Fed Funds Rate-05-2019</v>
      </c>
      <c r="G3044" s="7">
        <v>43595</v>
      </c>
      <c r="H3044" s="7" t="str">
        <f t="shared" si="682"/>
        <v>05-2019</v>
      </c>
      <c r="I3044" s="7" t="str">
        <f t="shared" ca="1" si="683"/>
        <v>Wall Street Journal: Ameriprise Financial-Fed Funds Rate-05-2019</v>
      </c>
      <c r="J3044" s="4" t="str">
        <f t="shared" ca="1" si="684"/>
        <v>Fed Funds Rate-Ameriprise Financial:05-2019</v>
      </c>
      <c r="K3044" t="s">
        <v>441</v>
      </c>
      <c r="CK3044">
        <v>2.375</v>
      </c>
      <c r="CM3044">
        <v>2.375</v>
      </c>
      <c r="CO3044">
        <v>2.375</v>
      </c>
      <c r="CQ3044">
        <v>2.375</v>
      </c>
      <c r="CS3044">
        <v>2.375</v>
      </c>
      <c r="CU3044">
        <v>2.375</v>
      </c>
    </row>
    <row r="3045" spans="1:99" x14ac:dyDescent="0.55000000000000004">
      <c r="A3045" s="4" t="str">
        <f t="shared" ca="1" si="679"/>
        <v>Eaton Corp.</v>
      </c>
      <c r="B3045" s="4" t="str">
        <f t="shared" si="680"/>
        <v>Arun Raha*</v>
      </c>
      <c r="C3045" s="4" t="s">
        <v>246</v>
      </c>
      <c r="D3045" s="4" t="s">
        <v>87</v>
      </c>
      <c r="E3045" s="4" t="str">
        <f>IF(COUNTIF($E$2:E3044,"Begin: " &amp; C3045 &amp; "-" &amp; D3045 &amp; "-" &amp; H3045)=0,"Begin: " &amp; C3045 &amp; "-" &amp; D3045 &amp; "-" &amp; H3045,IF((C3045 &amp; "-" &amp; D3045 &amp; "-" &amp; H3045)&lt;&gt;(C3046 &amp; "-" &amp; D3046 &amp; "-" &amp; H3046),"End: " &amp; C3045 &amp; "-" &amp; D3045 &amp; "-" &amp; H3045,""))</f>
        <v/>
      </c>
      <c r="F3045" s="4" t="str">
        <f t="shared" si="681"/>
        <v>Wall Street Journal-Fed Funds Rate-05-2019</v>
      </c>
      <c r="G3045" s="7">
        <v>43595</v>
      </c>
      <c r="H3045" s="7" t="str">
        <f t="shared" si="682"/>
        <v>05-2019</v>
      </c>
      <c r="I3045" s="7" t="str">
        <f t="shared" ca="1" si="683"/>
        <v>Wall Street Journal: Eaton Corp.-Fed Funds Rate-05-2019</v>
      </c>
      <c r="J3045" s="4" t="str">
        <f t="shared" ca="1" si="684"/>
        <v>Fed Funds Rate-Eaton Corp.:05-2019</v>
      </c>
      <c r="K3045" t="s">
        <v>823</v>
      </c>
    </row>
    <row r="3046" spans="1:99" x14ac:dyDescent="0.55000000000000004">
      <c r="A3046" s="4" t="str">
        <f t="shared" ca="1" si="679"/>
        <v>Point Loma Nazarene University</v>
      </c>
      <c r="B3046" s="4" t="str">
        <f t="shared" si="680"/>
        <v>Lynn Reaser</v>
      </c>
      <c r="C3046" s="4" t="s">
        <v>246</v>
      </c>
      <c r="D3046" s="4" t="s">
        <v>87</v>
      </c>
      <c r="E3046" s="4" t="str">
        <f>IF(COUNTIF($E$2:E3045,"Begin: " &amp; C3046 &amp; "-" &amp; D3046 &amp; "-" &amp; H3046)=0,"Begin: " &amp; C3046 &amp; "-" &amp; D3046 &amp; "-" &amp; H3046,IF((C3046 &amp; "-" &amp; D3046 &amp; "-" &amp; H3046)&lt;&gt;(C3047 &amp; "-" &amp; D3047 &amp; "-" &amp; H3047),"End: " &amp; C3046 &amp; "-" &amp; D3046 &amp; "-" &amp; H3046,""))</f>
        <v/>
      </c>
      <c r="F3046" s="4" t="str">
        <f t="shared" si="681"/>
        <v>Wall Street Journal-Fed Funds Rate-05-2019</v>
      </c>
      <c r="G3046" s="7">
        <v>43595</v>
      </c>
      <c r="H3046" s="7" t="str">
        <f t="shared" si="682"/>
        <v>05-2019</v>
      </c>
      <c r="I3046" s="7" t="str">
        <f t="shared" ca="1" si="683"/>
        <v>Wall Street Journal: Point Loma Nazarene University-Fed Funds Rate-05-2019</v>
      </c>
      <c r="J3046" s="4" t="str">
        <f t="shared" ca="1" si="684"/>
        <v>Fed Funds Rate-Point Loma Nazarene University:05-2019</v>
      </c>
      <c r="K3046" t="s">
        <v>658</v>
      </c>
      <c r="CK3046">
        <v>2.375</v>
      </c>
      <c r="CM3046">
        <v>2.625</v>
      </c>
      <c r="CO3046">
        <v>2.875</v>
      </c>
      <c r="CQ3046">
        <v>2.875</v>
      </c>
      <c r="CS3046">
        <v>2.375</v>
      </c>
      <c r="CU3046">
        <v>2.125</v>
      </c>
    </row>
    <row r="3047" spans="1:99" x14ac:dyDescent="0.55000000000000004">
      <c r="A3047" s="4" t="str">
        <f t="shared" ca="1" si="679"/>
        <v>Deutsche Bank</v>
      </c>
      <c r="B3047" s="4" t="str">
        <f t="shared" si="680"/>
        <v>Brett Ryan/Matthew Luzzetti</v>
      </c>
      <c r="C3047" s="4" t="s">
        <v>246</v>
      </c>
      <c r="D3047" s="4" t="s">
        <v>87</v>
      </c>
      <c r="E3047" s="4" t="str">
        <f>IF(COUNTIF($E$2:E3046,"Begin: " &amp; C3047 &amp; "-" &amp; D3047 &amp; "-" &amp; H3047)=0,"Begin: " &amp; C3047 &amp; "-" &amp; D3047 &amp; "-" &amp; H3047,IF((C3047 &amp; "-" &amp; D3047 &amp; "-" &amp; H3047)&lt;&gt;(C3048 &amp; "-" &amp; D3048 &amp; "-" &amp; H3048),"End: " &amp; C3047 &amp; "-" &amp; D3047 &amp; "-" &amp; H3047,""))</f>
        <v/>
      </c>
      <c r="F3047" s="4" t="str">
        <f t="shared" si="681"/>
        <v>Wall Street Journal-Fed Funds Rate-05-2019</v>
      </c>
      <c r="G3047" s="7">
        <v>43595</v>
      </c>
      <c r="H3047" s="7" t="str">
        <f t="shared" si="682"/>
        <v>05-2019</v>
      </c>
      <c r="I3047" s="7" t="str">
        <f t="shared" ca="1" si="683"/>
        <v>Wall Street Journal: Deutsche Bank-Fed Funds Rate-05-2019</v>
      </c>
      <c r="J3047" s="4" t="str">
        <f t="shared" ca="1" si="684"/>
        <v>Fed Funds Rate-Deutsche Bank:05-2019</v>
      </c>
      <c r="K3047" t="s">
        <v>804</v>
      </c>
      <c r="CK3047">
        <v>2.375</v>
      </c>
      <c r="CM3047">
        <v>2.375</v>
      </c>
      <c r="CO3047">
        <v>2.375</v>
      </c>
      <c r="CQ3047">
        <v>2.375</v>
      </c>
      <c r="CS3047">
        <v>2.375</v>
      </c>
      <c r="CU3047">
        <v>2.375</v>
      </c>
    </row>
    <row r="3048" spans="1:99" x14ac:dyDescent="0.55000000000000004">
      <c r="A3048" s="4" t="str">
        <f t="shared" ca="1" si="679"/>
        <v>Prestige Economics LLC</v>
      </c>
      <c r="B3048" s="4" t="str">
        <f t="shared" si="680"/>
        <v>Jason Schenker*</v>
      </c>
      <c r="C3048" s="4" t="s">
        <v>246</v>
      </c>
      <c r="D3048" s="4" t="s">
        <v>87</v>
      </c>
      <c r="E3048" s="4" t="str">
        <f>IF(COUNTIF($E$2:E3047,"Begin: " &amp; C3048 &amp; "-" &amp; D3048 &amp; "-" &amp; H3048)=0,"Begin: " &amp; C3048 &amp; "-" &amp; D3048 &amp; "-" &amp; H3048,IF((C3048 &amp; "-" &amp; D3048 &amp; "-" &amp; H3048)&lt;&gt;(C3049 &amp; "-" &amp; D3049 &amp; "-" &amp; H3049),"End: " &amp; C3048 &amp; "-" &amp; D3048 &amp; "-" &amp; H3048,""))</f>
        <v/>
      </c>
      <c r="F3048" s="4" t="str">
        <f t="shared" si="681"/>
        <v>Wall Street Journal-Fed Funds Rate-05-2019</v>
      </c>
      <c r="G3048" s="7">
        <v>43595</v>
      </c>
      <c r="H3048" s="7" t="str">
        <f t="shared" si="682"/>
        <v>05-2019</v>
      </c>
      <c r="I3048" s="7" t="str">
        <f t="shared" ca="1" si="683"/>
        <v>Wall Street Journal: Prestige Economics LLC-Fed Funds Rate-05-2019</v>
      </c>
      <c r="J3048" s="4" t="str">
        <f t="shared" ca="1" si="684"/>
        <v>Fed Funds Rate-Prestige Economics LLC:05-2019</v>
      </c>
      <c r="K3048" t="s">
        <v>824</v>
      </c>
    </row>
    <row r="3049" spans="1:99" x14ac:dyDescent="0.55000000000000004">
      <c r="A3049" s="4" t="str">
        <f t="shared" ca="1" si="679"/>
        <v>Pantheon Macroeconomics</v>
      </c>
      <c r="B3049" s="4" t="str">
        <f t="shared" si="680"/>
        <v>Ian Shepherdson*</v>
      </c>
      <c r="C3049" s="4" t="s">
        <v>246</v>
      </c>
      <c r="D3049" s="4" t="s">
        <v>87</v>
      </c>
      <c r="E3049" s="4" t="str">
        <f>IF(COUNTIF($E$2:E3048,"Begin: " &amp; C3049 &amp; "-" &amp; D3049 &amp; "-" &amp; H3049)=0,"Begin: " &amp; C3049 &amp; "-" &amp; D3049 &amp; "-" &amp; H3049,IF((C3049 &amp; "-" &amp; D3049 &amp; "-" &amp; H3049)&lt;&gt;(C3050 &amp; "-" &amp; D3050 &amp; "-" &amp; H3050),"End: " &amp; C3049 &amp; "-" &amp; D3049 &amp; "-" &amp; H3049,""))</f>
        <v/>
      </c>
      <c r="F3049" s="4" t="str">
        <f t="shared" si="681"/>
        <v>Wall Street Journal-Fed Funds Rate-05-2019</v>
      </c>
      <c r="G3049" s="7">
        <v>43595</v>
      </c>
      <c r="H3049" s="7" t="str">
        <f t="shared" si="682"/>
        <v>05-2019</v>
      </c>
      <c r="I3049" s="7" t="str">
        <f t="shared" ca="1" si="683"/>
        <v>Wall Street Journal: Pantheon Macroeconomics-Fed Funds Rate-05-2019</v>
      </c>
      <c r="J3049" s="4" t="str">
        <f t="shared" ca="1" si="684"/>
        <v>Fed Funds Rate-Pantheon Macroeconomics:05-2019</v>
      </c>
      <c r="K3049" t="s">
        <v>825</v>
      </c>
    </row>
    <row r="3050" spans="1:99" x14ac:dyDescent="0.55000000000000004">
      <c r="A3050" s="4" t="str">
        <f t="shared" ca="1" si="679"/>
        <v>Decision Economics, Inc.</v>
      </c>
      <c r="B3050" s="4" t="str">
        <f t="shared" si="680"/>
        <v>Allen Sinai</v>
      </c>
      <c r="C3050" s="4" t="s">
        <v>246</v>
      </c>
      <c r="D3050" s="4" t="s">
        <v>87</v>
      </c>
      <c r="E3050" s="4" t="str">
        <f>IF(COUNTIF($E$2:E3049,"Begin: " &amp; C3050 &amp; "-" &amp; D3050 &amp; "-" &amp; H3050)=0,"Begin: " &amp; C3050 &amp; "-" &amp; D3050 &amp; "-" &amp; H3050,IF((C3050 &amp; "-" &amp; D3050 &amp; "-" &amp; H3050)&lt;&gt;(C3051 &amp; "-" &amp; D3051 &amp; "-" &amp; H3051),"End: " &amp; C3050 &amp; "-" &amp; D3050 &amp; "-" &amp; H3050,""))</f>
        <v/>
      </c>
      <c r="F3050" s="4" t="str">
        <f t="shared" si="681"/>
        <v>Wall Street Journal-Fed Funds Rate-05-2019</v>
      </c>
      <c r="G3050" s="7">
        <v>43595</v>
      </c>
      <c r="H3050" s="7" t="str">
        <f t="shared" si="682"/>
        <v>05-2019</v>
      </c>
      <c r="I3050" s="7" t="str">
        <f t="shared" ca="1" si="683"/>
        <v>Wall Street Journal: Decision Economics, Inc.-Fed Funds Rate-05-2019</v>
      </c>
      <c r="J3050" s="4" t="str">
        <f t="shared" ca="1" si="684"/>
        <v>Fed Funds Rate-Decision Economics, Inc.:05-2019</v>
      </c>
      <c r="K3050" t="s">
        <v>233</v>
      </c>
      <c r="CK3050">
        <v>2.37</v>
      </c>
      <c r="CM3050">
        <v>2.37</v>
      </c>
      <c r="CO3050">
        <v>2.62</v>
      </c>
      <c r="CQ3050">
        <v>2.62</v>
      </c>
      <c r="CS3050">
        <v>2.87</v>
      </c>
      <c r="CU3050">
        <v>2.62</v>
      </c>
    </row>
    <row r="3051" spans="1:99" x14ac:dyDescent="0.55000000000000004">
      <c r="A3051" s="4" t="str">
        <f t="shared" ca="1" si="679"/>
        <v>Parsec Financial</v>
      </c>
      <c r="B3051" s="4" t="str">
        <f t="shared" si="680"/>
        <v>James F. Smith</v>
      </c>
      <c r="C3051" s="4" t="s">
        <v>246</v>
      </c>
      <c r="D3051" s="4" t="s">
        <v>87</v>
      </c>
      <c r="E3051" s="4" t="str">
        <f>IF(COUNTIF($E$2:E3050,"Begin: " &amp; C3051 &amp; "-" &amp; D3051 &amp; "-" &amp; H3051)=0,"Begin: " &amp; C3051 &amp; "-" &amp; D3051 &amp; "-" &amp; H3051,IF((C3051 &amp; "-" &amp; D3051 &amp; "-" &amp; H3051)&lt;&gt;(C3052 &amp; "-" &amp; D3052 &amp; "-" &amp; H3052),"End: " &amp; C3051 &amp; "-" &amp; D3051 &amp; "-" &amp; H3051,""))</f>
        <v/>
      </c>
      <c r="F3051" s="4" t="str">
        <f t="shared" si="681"/>
        <v>Wall Street Journal-Fed Funds Rate-05-2019</v>
      </c>
      <c r="G3051" s="7">
        <v>43595</v>
      </c>
      <c r="H3051" s="7" t="str">
        <f t="shared" si="682"/>
        <v>05-2019</v>
      </c>
      <c r="I3051" s="7" t="str">
        <f t="shared" ca="1" si="683"/>
        <v>Wall Street Journal: Parsec Financial-Fed Funds Rate-05-2019</v>
      </c>
      <c r="J3051" s="4" t="str">
        <f t="shared" ca="1" si="684"/>
        <v>Fed Funds Rate-Parsec Financial:05-2019</v>
      </c>
      <c r="K3051" t="s">
        <v>234</v>
      </c>
      <c r="CK3051">
        <v>2.375</v>
      </c>
      <c r="CM3051">
        <v>2.625</v>
      </c>
      <c r="CO3051">
        <v>2.875</v>
      </c>
      <c r="CQ3051">
        <v>3.625</v>
      </c>
      <c r="CS3051">
        <v>3.375</v>
      </c>
      <c r="CU3051">
        <v>2.625</v>
      </c>
    </row>
    <row r="3052" spans="1:99" x14ac:dyDescent="0.55000000000000004">
      <c r="A3052" s="4" t="str">
        <f t="shared" ca="1" si="679"/>
        <v>Univ of Central FL</v>
      </c>
      <c r="B3052" s="4" t="str">
        <f t="shared" si="680"/>
        <v>Sean M. Snaith</v>
      </c>
      <c r="C3052" s="4" t="s">
        <v>246</v>
      </c>
      <c r="D3052" s="4" t="s">
        <v>87</v>
      </c>
      <c r="E3052" s="4" t="str">
        <f>IF(COUNTIF($E$2:E3051,"Begin: " &amp; C3052 &amp; "-" &amp; D3052 &amp; "-" &amp; H3052)=0,"Begin: " &amp; C3052 &amp; "-" &amp; D3052 &amp; "-" &amp; H3052,IF((C3052 &amp; "-" &amp; D3052 &amp; "-" &amp; H3052)&lt;&gt;(C3053 &amp; "-" &amp; D3053 &amp; "-" &amp; H3053),"End: " &amp; C3052 &amp; "-" &amp; D3052 &amp; "-" &amp; H3052,""))</f>
        <v/>
      </c>
      <c r="F3052" s="4" t="str">
        <f t="shared" si="681"/>
        <v>Wall Street Journal-Fed Funds Rate-05-2019</v>
      </c>
      <c r="G3052" s="7">
        <v>43595</v>
      </c>
      <c r="H3052" s="7" t="str">
        <f t="shared" si="682"/>
        <v>05-2019</v>
      </c>
      <c r="I3052" s="7" t="str">
        <f t="shared" ca="1" si="683"/>
        <v>Wall Street Journal: Univ of Central FL-Fed Funds Rate-05-2019</v>
      </c>
      <c r="J3052" s="4" t="str">
        <f t="shared" ca="1" si="684"/>
        <v>Fed Funds Rate-Univ of Central FL:05-2019</v>
      </c>
      <c r="K3052" t="s">
        <v>235</v>
      </c>
      <c r="CK3052">
        <v>2.375</v>
      </c>
      <c r="CM3052">
        <v>2.375</v>
      </c>
      <c r="CO3052">
        <v>2.625</v>
      </c>
      <c r="CQ3052">
        <v>2.875</v>
      </c>
      <c r="CS3052">
        <v>2.875</v>
      </c>
      <c r="CU3052">
        <v>2.875</v>
      </c>
    </row>
    <row r="3053" spans="1:99" x14ac:dyDescent="0.55000000000000004">
      <c r="A3053" s="4" t="str">
        <f t="shared" ca="1" si="679"/>
        <v>SS Economics</v>
      </c>
      <c r="B3053" s="4" t="str">
        <f t="shared" si="680"/>
        <v>Sung Won Sohn</v>
      </c>
      <c r="C3053" s="4" t="s">
        <v>246</v>
      </c>
      <c r="D3053" s="4" t="s">
        <v>87</v>
      </c>
      <c r="E3053" s="4" t="str">
        <f>IF(COUNTIF($E$2:E3052,"Begin: " &amp; C3053 &amp; "-" &amp; D3053 &amp; "-" &amp; H3053)=0,"Begin: " &amp; C3053 &amp; "-" &amp; D3053 &amp; "-" &amp; H3053,IF((C3053 &amp; "-" &amp; D3053 &amp; "-" &amp; H3053)&lt;&gt;(C3054 &amp; "-" &amp; D3054 &amp; "-" &amp; H3054),"End: " &amp; C3053 &amp; "-" &amp; D3053 &amp; "-" &amp; H3053,""))</f>
        <v/>
      </c>
      <c r="F3053" s="4" t="str">
        <f t="shared" si="681"/>
        <v>Wall Street Journal-Fed Funds Rate-05-2019</v>
      </c>
      <c r="G3053" s="7">
        <v>43595</v>
      </c>
      <c r="H3053" s="7" t="str">
        <f t="shared" si="682"/>
        <v>05-2019</v>
      </c>
      <c r="I3053" s="7" t="str">
        <f t="shared" ca="1" si="683"/>
        <v>Wall Street Journal: SS Economics-Fed Funds Rate-05-2019</v>
      </c>
      <c r="J3053" s="4" t="str">
        <f t="shared" ca="1" si="684"/>
        <v>Fed Funds Rate-SS Economics:05-2019</v>
      </c>
      <c r="K3053" t="s">
        <v>785</v>
      </c>
      <c r="CK3053">
        <v>2.375</v>
      </c>
      <c r="CM3053">
        <v>2.125</v>
      </c>
      <c r="CO3053">
        <v>2.125</v>
      </c>
      <c r="CQ3053">
        <v>1.875</v>
      </c>
      <c r="CS3053">
        <v>1.875</v>
      </c>
      <c r="CU3053">
        <v>1.875</v>
      </c>
    </row>
    <row r="3054" spans="1:99" x14ac:dyDescent="0.55000000000000004">
      <c r="A3054" s="4" t="str">
        <f t="shared" ref="A3054:A3064" ca="1" si="685">IF(ISERROR(IF(C3054="GIOA",INDEX(List_AnonymousForecasters,MATCH(LEFT(K3054,FIND(":",K3054,1)-1),List_IndividualForecasters,0),1),INDEX(List_FirmNamesOmega,MATCH(LEFT(K3054,FIND(":",K3054,1)-1),List_FirmNamesAlpha,0),1))),LEFT(K3054,FIND(":",K3054,1)-1),IF(C3054="GIOA",INDEX(List_AnonymousForecasters,MATCH(LEFT(K3054,FIND(":",K3054,1)-1),List_IndividualForecasters,0),1),INDEX(List_FirmNamesOmega,MATCH(LEFT(K3054,FIND(":",K3054,1)-1),List_FirmNamesAlpha,0),1)))</f>
        <v>Pierpont Securities</v>
      </c>
      <c r="B3054" s="4" t="str">
        <f t="shared" ref="B3054:B3064" si="686">MID(K3054,FIND(":",K3054,1)+2,LEN(K3054)-FIND(":",K3054,1))</f>
        <v>Stephen Stanley</v>
      </c>
      <c r="C3054" s="4" t="s">
        <v>246</v>
      </c>
      <c r="D3054" s="4" t="s">
        <v>87</v>
      </c>
      <c r="E3054" s="4" t="str">
        <f>IF(COUNTIF($E$2:E3053,"Begin: " &amp; C3054 &amp; "-" &amp; D3054 &amp; "-" &amp; H3054)=0,"Begin: " &amp; C3054 &amp; "-" &amp; D3054 &amp; "-" &amp; H3054,IF((C3054 &amp; "-" &amp; D3054 &amp; "-" &amp; H3054)&lt;&gt;(C3055 &amp; "-" &amp; D3055 &amp; "-" &amp; H3055),"End: " &amp; C3054 &amp; "-" &amp; D3054 &amp; "-" &amp; H3054,""))</f>
        <v/>
      </c>
      <c r="F3054" s="4" t="str">
        <f t="shared" ref="F3054:F3064" si="687">C3054 &amp; "-" &amp; D3054 &amp; "-" &amp; H3054</f>
        <v>Wall Street Journal-Fed Funds Rate-05-2019</v>
      </c>
      <c r="G3054" s="7">
        <v>43595</v>
      </c>
      <c r="H3054" s="7" t="str">
        <f t="shared" ref="H3054:H3064" si="688">TEXT(MONTH(G3054),"00") &amp; "-" &amp; TEXT(YEAR(G3054),"0000")</f>
        <v>05-2019</v>
      </c>
      <c r="I3054" s="7" t="str">
        <f t="shared" ref="I3054:I3064" ca="1" si="689">C3054 &amp; ": " &amp; A3054 &amp; "-" &amp; D3054 &amp; "-" &amp; H3054</f>
        <v>Wall Street Journal: Pierpont Securities-Fed Funds Rate-05-2019</v>
      </c>
      <c r="J3054" s="4" t="str">
        <f t="shared" ref="J3054:J3064" ca="1" si="690">D3054 &amp; "-" &amp; A3054 &amp; ":" &amp; TEXT(MONTH(G3054),"00") &amp; "-" &amp; TEXT(YEAR(G3054),"0000")</f>
        <v>Fed Funds Rate-Pierpont Securities:05-2019</v>
      </c>
      <c r="K3054" t="s">
        <v>238</v>
      </c>
      <c r="CK3054">
        <v>2.375</v>
      </c>
      <c r="CM3054">
        <v>2.875</v>
      </c>
      <c r="CO3054">
        <v>3.125</v>
      </c>
      <c r="CQ3054">
        <v>3.375</v>
      </c>
      <c r="CS3054">
        <v>3.625</v>
      </c>
      <c r="CU3054">
        <v>3.875</v>
      </c>
    </row>
    <row r="3055" spans="1:99" x14ac:dyDescent="0.55000000000000004">
      <c r="A3055" s="4" t="str">
        <f t="shared" ca="1" si="685"/>
        <v>Economic Analysis Associates Inc.</v>
      </c>
      <c r="B3055" s="4" t="str">
        <f t="shared" si="686"/>
        <v>Susan M. Sterne</v>
      </c>
      <c r="C3055" s="4" t="s">
        <v>246</v>
      </c>
      <c r="D3055" s="4" t="s">
        <v>87</v>
      </c>
      <c r="E3055" s="4" t="str">
        <f>IF(COUNTIF($E$2:E3054,"Begin: " &amp; C3055 &amp; "-" &amp; D3055 &amp; "-" &amp; H3055)=0,"Begin: " &amp; C3055 &amp; "-" &amp; D3055 &amp; "-" &amp; H3055,IF((C3055 &amp; "-" &amp; D3055 &amp; "-" &amp; H3055)&lt;&gt;(C3056 &amp; "-" &amp; D3056 &amp; "-" &amp; H3056),"End: " &amp; C3055 &amp; "-" &amp; D3055 &amp; "-" &amp; H3055,""))</f>
        <v/>
      </c>
      <c r="F3055" s="4" t="str">
        <f t="shared" si="687"/>
        <v>Wall Street Journal-Fed Funds Rate-05-2019</v>
      </c>
      <c r="G3055" s="7">
        <v>43595</v>
      </c>
      <c r="H3055" s="7" t="str">
        <f t="shared" si="688"/>
        <v>05-2019</v>
      </c>
      <c r="I3055" s="7" t="str">
        <f t="shared" ca="1" si="689"/>
        <v>Wall Street Journal: Economic Analysis Associates Inc.-Fed Funds Rate-05-2019</v>
      </c>
      <c r="J3055" s="4" t="str">
        <f t="shared" ca="1" si="690"/>
        <v>Fed Funds Rate-Economic Analysis Associates Inc.:05-2019</v>
      </c>
      <c r="K3055" t="s">
        <v>239</v>
      </c>
      <c r="CK3055">
        <v>2.38</v>
      </c>
      <c r="CM3055">
        <v>2.19</v>
      </c>
      <c r="CO3055">
        <v>2.19</v>
      </c>
      <c r="CQ3055">
        <v>2.19</v>
      </c>
      <c r="CS3055">
        <v>2.38</v>
      </c>
      <c r="CU3055">
        <v>2.62</v>
      </c>
    </row>
    <row r="3056" spans="1:99" x14ac:dyDescent="0.55000000000000004">
      <c r="A3056" s="4" t="str">
        <f t="shared" ca="1" si="685"/>
        <v>CSFB</v>
      </c>
      <c r="B3056" s="4" t="str">
        <f t="shared" si="686"/>
        <v>James Sweeney*</v>
      </c>
      <c r="C3056" s="4" t="s">
        <v>246</v>
      </c>
      <c r="D3056" s="4" t="s">
        <v>87</v>
      </c>
      <c r="E3056" s="4" t="str">
        <f>IF(COUNTIF($E$2:E3055,"Begin: " &amp; C3056 &amp; "-" &amp; D3056 &amp; "-" &amp; H3056)=0,"Begin: " &amp; C3056 &amp; "-" &amp; D3056 &amp; "-" &amp; H3056,IF((C3056 &amp; "-" &amp; D3056 &amp; "-" &amp; H3056)&lt;&gt;(C3057 &amp; "-" &amp; D3057 &amp; "-" &amp; H3057),"End: " &amp; C3056 &amp; "-" &amp; D3056 &amp; "-" &amp; H3056,""))</f>
        <v/>
      </c>
      <c r="F3056" s="4" t="str">
        <f t="shared" si="687"/>
        <v>Wall Street Journal-Fed Funds Rate-05-2019</v>
      </c>
      <c r="G3056" s="7">
        <v>43595</v>
      </c>
      <c r="H3056" s="7" t="str">
        <f t="shared" si="688"/>
        <v>05-2019</v>
      </c>
      <c r="I3056" s="7" t="str">
        <f t="shared" ca="1" si="689"/>
        <v>Wall Street Journal: CSFB-Fed Funds Rate-05-2019</v>
      </c>
      <c r="J3056" s="4" t="str">
        <f t="shared" ca="1" si="690"/>
        <v>Fed Funds Rate-CSFB:05-2019</v>
      </c>
      <c r="K3056" t="s">
        <v>826</v>
      </c>
    </row>
    <row r="3057" spans="1:99" x14ac:dyDescent="0.55000000000000004">
      <c r="A3057" s="4" t="str">
        <f t="shared" ca="1" si="685"/>
        <v>American Chemisty Council</v>
      </c>
      <c r="B3057" s="4" t="str">
        <f t="shared" si="686"/>
        <v>Kevin Swift</v>
      </c>
      <c r="C3057" s="4" t="s">
        <v>246</v>
      </c>
      <c r="D3057" s="4" t="s">
        <v>87</v>
      </c>
      <c r="E3057" s="4" t="str">
        <f>IF(COUNTIF($E$2:E3056,"Begin: " &amp; C3057 &amp; "-" &amp; D3057 &amp; "-" &amp; H3057)=0,"Begin: " &amp; C3057 &amp; "-" &amp; D3057 &amp; "-" &amp; H3057,IF((C3057 &amp; "-" &amp; D3057 &amp; "-" &amp; H3057)&lt;&gt;(C3058 &amp; "-" &amp; D3058 &amp; "-" &amp; H3058),"End: " &amp; C3057 &amp; "-" &amp; D3057 &amp; "-" &amp; H3057,""))</f>
        <v/>
      </c>
      <c r="F3057" s="4" t="str">
        <f t="shared" si="687"/>
        <v>Wall Street Journal-Fed Funds Rate-05-2019</v>
      </c>
      <c r="G3057" s="7">
        <v>43595</v>
      </c>
      <c r="H3057" s="7" t="str">
        <f t="shared" si="688"/>
        <v>05-2019</v>
      </c>
      <c r="I3057" s="7" t="str">
        <f t="shared" ca="1" si="689"/>
        <v>Wall Street Journal: American Chemisty Council-Fed Funds Rate-05-2019</v>
      </c>
      <c r="J3057" s="4" t="str">
        <f t="shared" ca="1" si="690"/>
        <v>Fed Funds Rate-American Chemisty Council:05-2019</v>
      </c>
      <c r="K3057" t="s">
        <v>443</v>
      </c>
      <c r="CK3057">
        <v>2.375</v>
      </c>
      <c r="CM3057">
        <v>2.375</v>
      </c>
      <c r="CO3057">
        <v>2.375</v>
      </c>
      <c r="CQ3057">
        <v>2.375</v>
      </c>
      <c r="CS3057">
        <v>2.125</v>
      </c>
      <c r="CU3057">
        <v>2.125</v>
      </c>
    </row>
    <row r="3058" spans="1:99" x14ac:dyDescent="0.55000000000000004">
      <c r="A3058" s="4" t="str">
        <f t="shared" ca="1" si="685"/>
        <v>Grant Thornton</v>
      </c>
      <c r="B3058" s="4" t="str">
        <f t="shared" si="686"/>
        <v>Diane Swonk</v>
      </c>
      <c r="C3058" s="4" t="s">
        <v>246</v>
      </c>
      <c r="D3058" s="4" t="s">
        <v>87</v>
      </c>
      <c r="E3058" s="4" t="str">
        <f>IF(COUNTIF($E$2:E3057,"Begin: " &amp; C3058 &amp; "-" &amp; D3058 &amp; "-" &amp; H3058)=0,"Begin: " &amp; C3058 &amp; "-" &amp; D3058 &amp; "-" &amp; H3058,IF((C3058 &amp; "-" &amp; D3058 &amp; "-" &amp; H3058)&lt;&gt;(C3059 &amp; "-" &amp; D3059 &amp; "-" &amp; H3059),"End: " &amp; C3058 &amp; "-" &amp; D3058 &amp; "-" &amp; H3058,""))</f>
        <v/>
      </c>
      <c r="F3058" s="4" t="str">
        <f t="shared" si="687"/>
        <v>Wall Street Journal-Fed Funds Rate-05-2019</v>
      </c>
      <c r="G3058" s="7">
        <v>43595</v>
      </c>
      <c r="H3058" s="7" t="str">
        <f t="shared" si="688"/>
        <v>05-2019</v>
      </c>
      <c r="I3058" s="7" t="str">
        <f t="shared" ca="1" si="689"/>
        <v>Wall Street Journal: Grant Thornton-Fed Funds Rate-05-2019</v>
      </c>
      <c r="J3058" s="4" t="str">
        <f t="shared" ca="1" si="690"/>
        <v>Fed Funds Rate-Grant Thornton:05-2019</v>
      </c>
      <c r="K3058" t="s">
        <v>772</v>
      </c>
      <c r="CK3058">
        <v>2.38</v>
      </c>
      <c r="CM3058">
        <v>2.38</v>
      </c>
      <c r="CO3058">
        <v>1.625</v>
      </c>
      <c r="CQ3058">
        <v>0.13</v>
      </c>
      <c r="CS3058">
        <v>0.13</v>
      </c>
      <c r="CU3058">
        <v>0.13</v>
      </c>
    </row>
    <row r="3059" spans="1:99" x14ac:dyDescent="0.55000000000000004">
      <c r="A3059" s="4" t="str">
        <f t="shared" ca="1" si="685"/>
        <v>The Northern Trust</v>
      </c>
      <c r="B3059" s="4" t="str">
        <f t="shared" si="686"/>
        <v xml:space="preserve">Carl Tannenbaum </v>
      </c>
      <c r="C3059" s="4" t="s">
        <v>246</v>
      </c>
      <c r="D3059" s="4" t="s">
        <v>87</v>
      </c>
      <c r="E3059" s="4" t="str">
        <f>IF(COUNTIF($E$2:E3058,"Begin: " &amp; C3059 &amp; "-" &amp; D3059 &amp; "-" &amp; H3059)=0,"Begin: " &amp; C3059 &amp; "-" &amp; D3059 &amp; "-" &amp; H3059,IF((C3059 &amp; "-" &amp; D3059 &amp; "-" &amp; H3059)&lt;&gt;(C3060 &amp; "-" &amp; D3060 &amp; "-" &amp; H3060),"End: " &amp; C3059 &amp; "-" &amp; D3059 &amp; "-" &amp; H3059,""))</f>
        <v/>
      </c>
      <c r="F3059" s="4" t="str">
        <f t="shared" si="687"/>
        <v>Wall Street Journal-Fed Funds Rate-05-2019</v>
      </c>
      <c r="G3059" s="7">
        <v>43595</v>
      </c>
      <c r="H3059" s="7" t="str">
        <f t="shared" si="688"/>
        <v>05-2019</v>
      </c>
      <c r="I3059" s="7" t="str">
        <f t="shared" ca="1" si="689"/>
        <v>Wall Street Journal: The Northern Trust-Fed Funds Rate-05-2019</v>
      </c>
      <c r="J3059" s="4" t="str">
        <f t="shared" ca="1" si="690"/>
        <v>Fed Funds Rate-The Northern Trust:05-2019</v>
      </c>
      <c r="K3059" t="s">
        <v>241</v>
      </c>
      <c r="CK3059">
        <v>2.375</v>
      </c>
      <c r="CM3059">
        <v>2.375</v>
      </c>
      <c r="CO3059">
        <v>2.625</v>
      </c>
      <c r="CQ3059">
        <v>2.625</v>
      </c>
      <c r="CS3059">
        <v>2.625</v>
      </c>
      <c r="CU3059">
        <v>2.625</v>
      </c>
    </row>
    <row r="3060" spans="1:99" x14ac:dyDescent="0.55000000000000004">
      <c r="A3060" s="4" t="str">
        <f t="shared" ca="1" si="685"/>
        <v>BNP Paribas</v>
      </c>
      <c r="B3060" s="4" t="str">
        <f t="shared" si="686"/>
        <v>US Economics Team</v>
      </c>
      <c r="C3060" s="4" t="s">
        <v>246</v>
      </c>
      <c r="D3060" s="4" t="s">
        <v>87</v>
      </c>
      <c r="E3060" s="4" t="str">
        <f>IF(COUNTIF($E$2:E3059,"Begin: " &amp; C3060 &amp; "-" &amp; D3060 &amp; "-" &amp; H3060)=0,"Begin: " &amp; C3060 &amp; "-" &amp; D3060 &amp; "-" &amp; H3060,IF((C3060 &amp; "-" &amp; D3060 &amp; "-" &amp; H3060)&lt;&gt;(C3061 &amp; "-" &amp; D3061 &amp; "-" &amp; H3061),"End: " &amp; C3060 &amp; "-" &amp; D3060 &amp; "-" &amp; H3060,""))</f>
        <v/>
      </c>
      <c r="F3060" s="4" t="str">
        <f t="shared" si="687"/>
        <v>Wall Street Journal-Fed Funds Rate-05-2019</v>
      </c>
      <c r="G3060" s="7">
        <v>43595</v>
      </c>
      <c r="H3060" s="7" t="str">
        <f t="shared" si="688"/>
        <v>05-2019</v>
      </c>
      <c r="I3060" s="7" t="str">
        <f t="shared" ca="1" si="689"/>
        <v>Wall Street Journal: BNP Paribas-Fed Funds Rate-05-2019</v>
      </c>
      <c r="J3060" s="4" t="str">
        <f t="shared" ca="1" si="690"/>
        <v>Fed Funds Rate-BNP Paribas:05-2019</v>
      </c>
      <c r="K3060" t="s">
        <v>444</v>
      </c>
      <c r="CK3060">
        <v>2.375</v>
      </c>
      <c r="CM3060">
        <v>2.375</v>
      </c>
      <c r="CO3060">
        <v>2.375</v>
      </c>
      <c r="CQ3060">
        <v>2.375</v>
      </c>
    </row>
    <row r="3061" spans="1:99" x14ac:dyDescent="0.55000000000000004">
      <c r="A3061" s="4" t="str">
        <f t="shared" ca="1" si="685"/>
        <v>The Conference Board</v>
      </c>
      <c r="B3061" s="4" t="str">
        <f t="shared" si="686"/>
        <v>Bart van Ark</v>
      </c>
      <c r="C3061" s="4" t="s">
        <v>246</v>
      </c>
      <c r="D3061" s="4" t="s">
        <v>87</v>
      </c>
      <c r="E3061" s="4" t="str">
        <f>IF(COUNTIF($E$2:E3060,"Begin: " &amp; C3061 &amp; "-" &amp; D3061 &amp; "-" &amp; H3061)=0,"Begin: " &amp; C3061 &amp; "-" &amp; D3061 &amp; "-" &amp; H3061,IF((C3061 &amp; "-" &amp; D3061 &amp; "-" &amp; H3061)&lt;&gt;(C3062 &amp; "-" &amp; D3062 &amp; "-" &amp; H3062),"End: " &amp; C3061 &amp; "-" &amp; D3061 &amp; "-" &amp; H3061,""))</f>
        <v/>
      </c>
      <c r="F3061" s="4" t="str">
        <f t="shared" si="687"/>
        <v>Wall Street Journal-Fed Funds Rate-05-2019</v>
      </c>
      <c r="G3061" s="7">
        <v>43595</v>
      </c>
      <c r="H3061" s="7" t="str">
        <f t="shared" si="688"/>
        <v>05-2019</v>
      </c>
      <c r="I3061" s="7" t="str">
        <f t="shared" ca="1" si="689"/>
        <v>Wall Street Journal: The Conference Board-Fed Funds Rate-05-2019</v>
      </c>
      <c r="J3061" s="4" t="str">
        <f t="shared" ca="1" si="690"/>
        <v>Fed Funds Rate-The Conference Board:05-2019</v>
      </c>
      <c r="K3061" t="s">
        <v>242</v>
      </c>
      <c r="CK3061">
        <v>2.38</v>
      </c>
      <c r="CM3061">
        <v>2.38</v>
      </c>
      <c r="CO3061">
        <v>2.63</v>
      </c>
      <c r="CQ3061">
        <v>2.63</v>
      </c>
    </row>
    <row r="3062" spans="1:99" x14ac:dyDescent="0.55000000000000004">
      <c r="A3062" s="4" t="str">
        <f t="shared" ca="1" si="685"/>
        <v>First Trust Adv.</v>
      </c>
      <c r="B3062" s="4" t="str">
        <f t="shared" si="686"/>
        <v>Brian S. Wesbury/ Robert Stein</v>
      </c>
      <c r="C3062" s="4" t="s">
        <v>246</v>
      </c>
      <c r="D3062" s="4" t="s">
        <v>87</v>
      </c>
      <c r="E3062" s="4" t="str">
        <f>IF(COUNTIF($E$2:E3061,"Begin: " &amp; C3062 &amp; "-" &amp; D3062 &amp; "-" &amp; H3062)=0,"Begin: " &amp; C3062 &amp; "-" &amp; D3062 &amp; "-" &amp; H3062,IF((C3062 &amp; "-" &amp; D3062 &amp; "-" &amp; H3062)&lt;&gt;(C3063 &amp; "-" &amp; D3063 &amp; "-" &amp; H3063),"End: " &amp; C3062 &amp; "-" &amp; D3062 &amp; "-" &amp; H3062,""))</f>
        <v/>
      </c>
      <c r="F3062" s="4" t="str">
        <f t="shared" si="687"/>
        <v>Wall Street Journal-Fed Funds Rate-05-2019</v>
      </c>
      <c r="G3062" s="7">
        <v>43595</v>
      </c>
      <c r="H3062" s="7" t="str">
        <f t="shared" si="688"/>
        <v>05-2019</v>
      </c>
      <c r="I3062" s="7" t="str">
        <f t="shared" ca="1" si="689"/>
        <v>Wall Street Journal: First Trust Adv.-Fed Funds Rate-05-2019</v>
      </c>
      <c r="J3062" s="4" t="str">
        <f t="shared" ca="1" si="690"/>
        <v>Fed Funds Rate-First Trust Adv.:05-2019</v>
      </c>
      <c r="K3062" t="s">
        <v>243</v>
      </c>
      <c r="CK3062">
        <v>2.375</v>
      </c>
      <c r="CM3062">
        <v>2.625</v>
      </c>
      <c r="CO3062">
        <v>2.625</v>
      </c>
      <c r="CQ3062">
        <v>2.875</v>
      </c>
    </row>
    <row r="3063" spans="1:99" x14ac:dyDescent="0.55000000000000004">
      <c r="A3063" s="4" t="str">
        <f t="shared" ca="1" si="685"/>
        <v>National Association of Realtors</v>
      </c>
      <c r="B3063" s="4" t="str">
        <f t="shared" si="686"/>
        <v>Lawrence Yun</v>
      </c>
      <c r="C3063" s="4" t="s">
        <v>246</v>
      </c>
      <c r="D3063" s="4" t="s">
        <v>87</v>
      </c>
      <c r="E3063" s="4" t="str">
        <f>IF(COUNTIF($E$2:E3062,"Begin: " &amp; C3063 &amp; "-" &amp; D3063 &amp; "-" &amp; H3063)=0,"Begin: " &amp; C3063 &amp; "-" &amp; D3063 &amp; "-" &amp; H3063,IF((C3063 &amp; "-" &amp; D3063 &amp; "-" &amp; H3063)&lt;&gt;(C3064 &amp; "-" &amp; D3064 &amp; "-" &amp; H3064),"End: " &amp; C3063 &amp; "-" &amp; D3063 &amp; "-" &amp; H3063,""))</f>
        <v/>
      </c>
      <c r="F3063" s="4" t="str">
        <f t="shared" si="687"/>
        <v>Wall Street Journal-Fed Funds Rate-05-2019</v>
      </c>
      <c r="G3063" s="7">
        <v>43595</v>
      </c>
      <c r="H3063" s="7" t="str">
        <f t="shared" si="688"/>
        <v>05-2019</v>
      </c>
      <c r="I3063" s="7" t="str">
        <f t="shared" ca="1" si="689"/>
        <v>Wall Street Journal: National Association of Realtors-Fed Funds Rate-05-2019</v>
      </c>
      <c r="J3063" s="4" t="str">
        <f t="shared" ca="1" si="690"/>
        <v>Fed Funds Rate-National Association of Realtors:05-2019</v>
      </c>
      <c r="K3063" t="s">
        <v>245</v>
      </c>
      <c r="CK3063">
        <v>2.375</v>
      </c>
      <c r="CM3063">
        <v>2.375</v>
      </c>
      <c r="CO3063">
        <v>2.375</v>
      </c>
      <c r="CQ3063">
        <v>2.6</v>
      </c>
      <c r="CS3063">
        <v>2.6</v>
      </c>
      <c r="CU3063">
        <v>2.6</v>
      </c>
    </row>
    <row r="3064" spans="1:99" x14ac:dyDescent="0.55000000000000004">
      <c r="A3064" s="4" t="str">
        <f t="shared" ca="1" si="685"/>
        <v>Morgan Stanley</v>
      </c>
      <c r="B3064" s="4" t="str">
        <f t="shared" si="686"/>
        <v>Ellen Zentner*</v>
      </c>
      <c r="C3064" s="4" t="s">
        <v>246</v>
      </c>
      <c r="D3064" s="4" t="s">
        <v>87</v>
      </c>
      <c r="E3064" s="4" t="str">
        <f>IF(COUNTIF($E$2:E3063,"Begin: " &amp; C3064 &amp; "-" &amp; D3064 &amp; "-" &amp; H3064)=0,"Begin: " &amp; C3064 &amp; "-" &amp; D3064 &amp; "-" &amp; H3064,IF((C3064 &amp; "-" &amp; D3064 &amp; "-" &amp; H3064)&lt;&gt;(C3065 &amp; "-" &amp; D3065 &amp; "-" &amp; H3065),"End: " &amp; C3064 &amp; "-" &amp; D3064 &amp; "-" &amp; H3064,""))</f>
        <v>End: Wall Street Journal-Fed Funds Rate-05-2019</v>
      </c>
      <c r="F3064" s="4" t="str">
        <f t="shared" si="687"/>
        <v>Wall Street Journal-Fed Funds Rate-05-2019</v>
      </c>
      <c r="G3064" s="7">
        <v>43595</v>
      </c>
      <c r="H3064" s="7" t="str">
        <f t="shared" si="688"/>
        <v>05-2019</v>
      </c>
      <c r="I3064" s="7" t="str">
        <f t="shared" ca="1" si="689"/>
        <v>Wall Street Journal: Morgan Stanley-Fed Funds Rate-05-2019</v>
      </c>
      <c r="J3064" s="4" t="str">
        <f t="shared" ca="1" si="690"/>
        <v>Fed Funds Rate-Morgan Stanley:05-2019</v>
      </c>
      <c r="K3064" t="s">
        <v>827</v>
      </c>
    </row>
    <row r="3065" spans="1:99" x14ac:dyDescent="0.55000000000000004">
      <c r="A3065" s="4" t="str">
        <f t="shared" ref="A3065" ca="1" si="691">IF(ISERROR(IF(C3065="GIOA",INDEX(List_AnonymousForecasters,MATCH(LEFT(K3065,FIND(":",K3065,1)-1),List_IndividualForecasters,0),1),INDEX(List_FirmNamesOmega,MATCH(LEFT(K3065,FIND(":",K3065,1)-1),List_FirmNamesAlpha,0),1))),LEFT(K3065,FIND(":",K3065,1)-1),IF(C3065="GIOA",INDEX(List_AnonymousForecasters,MATCH(LEFT(K3065,FIND(":",K3065,1)-1),List_IndividualForecasters,0),1),INDEX(List_FirmNamesOmega,MATCH(LEFT(K3065,FIND(":",K3065,1)-1),List_FirmNamesAlpha,0),1)))</f>
        <v>Nomura</v>
      </c>
      <c r="B3065" s="4" t="str">
        <f t="shared" ref="B3065" si="692">MID(K3065,FIND(":",K3065,1)+2,LEN(K3065)-FIND(":",K3065,1))</f>
        <v>Lewis Alexander</v>
      </c>
      <c r="C3065" s="4" t="s">
        <v>246</v>
      </c>
      <c r="D3065" s="4" t="s">
        <v>248</v>
      </c>
      <c r="E3065" s="4" t="str">
        <f>IF(COUNTIF($E$2:E3064,"Begin: " &amp; C3065 &amp; "-" &amp; D3065 &amp; "-" &amp; H3065)=0,"Begin: " &amp; C3065 &amp; "-" &amp; D3065 &amp; "-" &amp; H3065,IF((C3065 &amp; "-" &amp; D3065 &amp; "-" &amp; H3065)&lt;&gt;(C3066 &amp; "-" &amp; D3066 &amp; "-" &amp; H3066),"End: " &amp; C3065 &amp; "-" &amp; D3065 &amp; "-" &amp; H3065,""))</f>
        <v>Begin: Wall Street Journal-GDP-05-2019</v>
      </c>
      <c r="F3065" s="4" t="str">
        <f t="shared" ref="F3065" si="693">C3065 &amp; "-" &amp; D3065 &amp; "-" &amp; H3065</f>
        <v>Wall Street Journal-GDP-05-2019</v>
      </c>
      <c r="G3065" s="7">
        <v>43595</v>
      </c>
      <c r="H3065" s="7" t="str">
        <f t="shared" ref="H3065" si="694">TEXT(MONTH(G3065),"00") &amp; "-" &amp; TEXT(YEAR(G3065),"0000")</f>
        <v>05-2019</v>
      </c>
      <c r="I3065" s="7" t="str">
        <f t="shared" ref="I3065" ca="1" si="695">C3065 &amp; ": " &amp; A3065 &amp; "-" &amp; D3065 &amp; "-" &amp; H3065</f>
        <v>Wall Street Journal: Nomura-GDP-05-2019</v>
      </c>
      <c r="J3065" s="4" t="str">
        <f t="shared" ref="J3065" ca="1" si="696">D3065 &amp; "-" &amp; A3065 &amp; ":" &amp; TEXT(MONTH(G3065),"00") &amp; "-" &amp; TEXT(YEAR(G3065),"0000")</f>
        <v>GDP-Nomura:05-2019</v>
      </c>
      <c r="K3065" t="s">
        <v>196</v>
      </c>
      <c r="CK3065">
        <v>2</v>
      </c>
      <c r="CL3065">
        <v>1.8</v>
      </c>
      <c r="CM3065">
        <v>1.9</v>
      </c>
      <c r="CN3065">
        <v>1.6</v>
      </c>
    </row>
    <row r="3066" spans="1:99" x14ac:dyDescent="0.55000000000000004">
      <c r="A3066" s="4" t="str">
        <f t="shared" ref="A3066:A3129" ca="1" si="697">IF(ISERROR(IF(C3066="GIOA",INDEX(List_AnonymousForecasters,MATCH(LEFT(K3066,FIND(":",K3066,1)-1),List_IndividualForecasters,0),1),INDEX(List_FirmNamesOmega,MATCH(LEFT(K3066,FIND(":",K3066,1)-1),List_FirmNamesAlpha,0),1))),LEFT(K3066,FIND(":",K3066,1)-1),IF(C3066="GIOA",INDEX(List_AnonymousForecasters,MATCH(LEFT(K3066,FIND(":",K3066,1)-1),List_IndividualForecasters,0),1),INDEX(List_FirmNamesOmega,MATCH(LEFT(K3066,FIND(":",K3066,1)-1),List_FirmNamesAlpha,0),1)))</f>
        <v>Bank of the West</v>
      </c>
      <c r="B3066" s="4" t="str">
        <f t="shared" ref="B3066:B3129" si="698">MID(K3066,FIND(":",K3066,1)+2,LEN(K3066)-FIND(":",K3066,1))</f>
        <v>Scott Anderson</v>
      </c>
      <c r="C3066" s="4" t="s">
        <v>246</v>
      </c>
      <c r="D3066" s="4" t="s">
        <v>248</v>
      </c>
      <c r="E3066" s="4" t="str">
        <f>IF(COUNTIF($E$2:E3065,"Begin: " &amp; C3066 &amp; "-" &amp; D3066 &amp; "-" &amp; H3066)=0,"Begin: " &amp; C3066 &amp; "-" &amp; D3066 &amp; "-" &amp; H3066,IF((C3066 &amp; "-" &amp; D3066 &amp; "-" &amp; H3066)&lt;&gt;(C3067 &amp; "-" &amp; D3067 &amp; "-" &amp; H3067),"End: " &amp; C3066 &amp; "-" &amp; D3066 &amp; "-" &amp; H3066,""))</f>
        <v/>
      </c>
      <c r="F3066" s="4" t="str">
        <f t="shared" ref="F3066:F3129" si="699">C3066 &amp; "-" &amp; D3066 &amp; "-" &amp; H3066</f>
        <v>Wall Street Journal-GDP-05-2019</v>
      </c>
      <c r="G3066" s="7">
        <v>43595</v>
      </c>
      <c r="H3066" s="7" t="str">
        <f t="shared" ref="H3066:H3129" si="700">TEXT(MONTH(G3066),"00") &amp; "-" &amp; TEXT(YEAR(G3066),"0000")</f>
        <v>05-2019</v>
      </c>
      <c r="I3066" s="7" t="str">
        <f t="shared" ref="I3066:I3129" ca="1" si="701">C3066 &amp; ": " &amp; A3066 &amp; "-" &amp; D3066 &amp; "-" &amp; H3066</f>
        <v>Wall Street Journal: Bank of the West-GDP-05-2019</v>
      </c>
      <c r="J3066" s="4" t="str">
        <f t="shared" ref="J3066:J3129" ca="1" si="702">D3066 &amp; "-" &amp; A3066 &amp; ":" &amp; TEXT(MONTH(G3066),"00") &amp; "-" &amp; TEXT(YEAR(G3066),"0000")</f>
        <v>GDP-Bank of the West:05-2019</v>
      </c>
      <c r="K3066" t="s">
        <v>763</v>
      </c>
      <c r="CJ3066">
        <v>3.2</v>
      </c>
      <c r="CK3066">
        <v>1.7</v>
      </c>
      <c r="CL3066">
        <v>1.5</v>
      </c>
      <c r="CM3066">
        <v>1.5</v>
      </c>
      <c r="CN3066">
        <v>1</v>
      </c>
    </row>
    <row r="3067" spans="1:99" x14ac:dyDescent="0.55000000000000004">
      <c r="A3067" s="4" t="str">
        <f t="shared" ca="1" si="697"/>
        <v>Capital Economics</v>
      </c>
      <c r="B3067" s="4" t="str">
        <f t="shared" si="698"/>
        <v>Paul Ashworth*</v>
      </c>
      <c r="C3067" s="4" t="s">
        <v>246</v>
      </c>
      <c r="D3067" s="4" t="s">
        <v>248</v>
      </c>
      <c r="E3067" s="4" t="str">
        <f>IF(COUNTIF($E$2:E3066,"Begin: " &amp; C3067 &amp; "-" &amp; D3067 &amp; "-" &amp; H3067)=0,"Begin: " &amp; C3067 &amp; "-" &amp; D3067 &amp; "-" &amp; H3067,IF((C3067 &amp; "-" &amp; D3067 &amp; "-" &amp; H3067)&lt;&gt;(C3068 &amp; "-" &amp; D3068 &amp; "-" &amp; H3068),"End: " &amp; C3067 &amp; "-" &amp; D3067 &amp; "-" &amp; H3067,""))</f>
        <v/>
      </c>
      <c r="F3067" s="4" t="str">
        <f t="shared" si="699"/>
        <v>Wall Street Journal-GDP-05-2019</v>
      </c>
      <c r="G3067" s="7">
        <v>43595</v>
      </c>
      <c r="H3067" s="7" t="str">
        <f t="shared" si="700"/>
        <v>05-2019</v>
      </c>
      <c r="I3067" s="7" t="str">
        <f t="shared" ca="1" si="701"/>
        <v>Wall Street Journal: Capital Economics-GDP-05-2019</v>
      </c>
      <c r="J3067" s="4" t="str">
        <f t="shared" ca="1" si="702"/>
        <v>GDP-Capital Economics:05-2019</v>
      </c>
      <c r="K3067" t="s">
        <v>812</v>
      </c>
    </row>
    <row r="3068" spans="1:99" x14ac:dyDescent="0.55000000000000004">
      <c r="A3068" s="4" t="str">
        <f t="shared" ca="1" si="697"/>
        <v>Deloitte LP</v>
      </c>
      <c r="B3068" s="4" t="str">
        <f t="shared" si="698"/>
        <v>Daniel Bachman</v>
      </c>
      <c r="C3068" s="4" t="s">
        <v>246</v>
      </c>
      <c r="D3068" s="4" t="s">
        <v>248</v>
      </c>
      <c r="E3068" s="4" t="str">
        <f>IF(COUNTIF($E$2:E3067,"Begin: " &amp; C3068 &amp; "-" &amp; D3068 &amp; "-" &amp; H3068)=0,"Begin: " &amp; C3068 &amp; "-" &amp; D3068 &amp; "-" &amp; H3068,IF((C3068 &amp; "-" &amp; D3068 &amp; "-" &amp; H3068)&lt;&gt;(C3069 &amp; "-" &amp; D3069 &amp; "-" &amp; H3069),"End: " &amp; C3068 &amp; "-" &amp; D3068 &amp; "-" &amp; H3068,""))</f>
        <v/>
      </c>
      <c r="F3068" s="4" t="str">
        <f t="shared" si="699"/>
        <v>Wall Street Journal-GDP-05-2019</v>
      </c>
      <c r="G3068" s="7">
        <v>43595</v>
      </c>
      <c r="H3068" s="7" t="str">
        <f t="shared" si="700"/>
        <v>05-2019</v>
      </c>
      <c r="I3068" s="7" t="str">
        <f t="shared" ca="1" si="701"/>
        <v>Wall Street Journal: Deloitte LP-GDP-05-2019</v>
      </c>
      <c r="J3068" s="4" t="str">
        <f t="shared" ca="1" si="702"/>
        <v>GDP-Deloitte LP:05-2019</v>
      </c>
      <c r="K3068" t="s">
        <v>749</v>
      </c>
      <c r="CK3068">
        <v>2.2000000000000002</v>
      </c>
      <c r="CL3068">
        <v>1.6</v>
      </c>
      <c r="CM3068">
        <v>0.9</v>
      </c>
      <c r="CN3068">
        <v>0.8</v>
      </c>
    </row>
    <row r="3069" spans="1:99" x14ac:dyDescent="0.55000000000000004">
      <c r="A3069" s="4" t="str">
        <f t="shared" ca="1" si="697"/>
        <v>Economic Outlook Group</v>
      </c>
      <c r="B3069" s="4" t="str">
        <f t="shared" si="698"/>
        <v>Bernard Baumohl</v>
      </c>
      <c r="C3069" s="4" t="s">
        <v>246</v>
      </c>
      <c r="D3069" s="4" t="s">
        <v>248</v>
      </c>
      <c r="E3069" s="4" t="str">
        <f>IF(COUNTIF($E$2:E3068,"Begin: " &amp; C3069 &amp; "-" &amp; D3069 &amp; "-" &amp; H3069)=0,"Begin: " &amp; C3069 &amp; "-" &amp; D3069 &amp; "-" &amp; H3069,IF((C3069 &amp; "-" &amp; D3069 &amp; "-" &amp; H3069)&lt;&gt;(C3070 &amp; "-" &amp; D3070 &amp; "-" &amp; H3070),"End: " &amp; C3069 &amp; "-" &amp; D3069 &amp; "-" &amp; H3069,""))</f>
        <v/>
      </c>
      <c r="F3069" s="4" t="str">
        <f t="shared" si="699"/>
        <v>Wall Street Journal-GDP-05-2019</v>
      </c>
      <c r="G3069" s="7">
        <v>43595</v>
      </c>
      <c r="H3069" s="7" t="str">
        <f t="shared" si="700"/>
        <v>05-2019</v>
      </c>
      <c r="I3069" s="7" t="str">
        <f t="shared" ca="1" si="701"/>
        <v>Wall Street Journal: Economic Outlook Group-GDP-05-2019</v>
      </c>
      <c r="J3069" s="4" t="str">
        <f t="shared" ca="1" si="702"/>
        <v>GDP-Economic Outlook Group:05-2019</v>
      </c>
      <c r="K3069" t="s">
        <v>426</v>
      </c>
      <c r="CJ3069">
        <v>2.9</v>
      </c>
      <c r="CK3069">
        <v>2.7</v>
      </c>
      <c r="CL3069">
        <v>2.4</v>
      </c>
      <c r="CM3069">
        <v>2.1</v>
      </c>
      <c r="CN3069">
        <v>1.8</v>
      </c>
    </row>
    <row r="3070" spans="1:99" x14ac:dyDescent="0.55000000000000004">
      <c r="A3070" s="4" t="str">
        <f t="shared" ca="1" si="697"/>
        <v>Nationwide Insurance</v>
      </c>
      <c r="B3070" s="4" t="str">
        <f t="shared" si="698"/>
        <v>David Berson</v>
      </c>
      <c r="C3070" s="4" t="s">
        <v>246</v>
      </c>
      <c r="D3070" s="4" t="s">
        <v>248</v>
      </c>
      <c r="E3070" s="4" t="str">
        <f>IF(COUNTIF($E$2:E3069,"Begin: " &amp; C3070 &amp; "-" &amp; D3070 &amp; "-" &amp; H3070)=0,"Begin: " &amp; C3070 &amp; "-" &amp; D3070 &amp; "-" &amp; H3070,IF((C3070 &amp; "-" &amp; D3070 &amp; "-" &amp; H3070)&lt;&gt;(C3071 &amp; "-" &amp; D3071 &amp; "-" &amp; H3071),"End: " &amp; C3070 &amp; "-" &amp; D3070 &amp; "-" &amp; H3070,""))</f>
        <v/>
      </c>
      <c r="F3070" s="4" t="str">
        <f t="shared" si="699"/>
        <v>Wall Street Journal-GDP-05-2019</v>
      </c>
      <c r="G3070" s="7">
        <v>43595</v>
      </c>
      <c r="H3070" s="7" t="str">
        <f t="shared" si="700"/>
        <v>05-2019</v>
      </c>
      <c r="I3070" s="7" t="str">
        <f t="shared" ca="1" si="701"/>
        <v>Wall Street Journal: Nationwide Insurance-GDP-05-2019</v>
      </c>
      <c r="J3070" s="4" t="str">
        <f t="shared" ca="1" si="702"/>
        <v>GDP-Nationwide Insurance:05-2019</v>
      </c>
      <c r="K3070" t="s">
        <v>427</v>
      </c>
      <c r="CJ3070">
        <v>3</v>
      </c>
      <c r="CK3070">
        <v>2</v>
      </c>
      <c r="CL3070">
        <v>2.4</v>
      </c>
      <c r="CM3070">
        <v>2.2000000000000002</v>
      </c>
      <c r="CN3070">
        <v>1.9</v>
      </c>
    </row>
    <row r="3071" spans="1:99" x14ac:dyDescent="0.55000000000000004">
      <c r="A3071" s="4" t="str">
        <f t="shared" ca="1" si="697"/>
        <v>Tufts University</v>
      </c>
      <c r="B3071" s="4" t="str">
        <f t="shared" si="698"/>
        <v>Brian Bethune*</v>
      </c>
      <c r="C3071" s="4" t="s">
        <v>246</v>
      </c>
      <c r="D3071" s="4" t="s">
        <v>248</v>
      </c>
      <c r="E3071" s="4" t="str">
        <f>IF(COUNTIF($E$2:E3070,"Begin: " &amp; C3071 &amp; "-" &amp; D3071 &amp; "-" &amp; H3071)=0,"Begin: " &amp; C3071 &amp; "-" &amp; D3071 &amp; "-" &amp; H3071,IF((C3071 &amp; "-" &amp; D3071 &amp; "-" &amp; H3071)&lt;&gt;(C3072 &amp; "-" &amp; D3072 &amp; "-" &amp; H3072),"End: " &amp; C3071 &amp; "-" &amp; D3071 &amp; "-" &amp; H3071,""))</f>
        <v/>
      </c>
      <c r="F3071" s="4" t="str">
        <f t="shared" si="699"/>
        <v>Wall Street Journal-GDP-05-2019</v>
      </c>
      <c r="G3071" s="7">
        <v>43595</v>
      </c>
      <c r="H3071" s="7" t="str">
        <f t="shared" si="700"/>
        <v>05-2019</v>
      </c>
      <c r="I3071" s="7" t="str">
        <f t="shared" ca="1" si="701"/>
        <v>Wall Street Journal: Tufts University-GDP-05-2019</v>
      </c>
      <c r="J3071" s="4" t="str">
        <f t="shared" ca="1" si="702"/>
        <v>GDP-Tufts University:05-2019</v>
      </c>
      <c r="K3071" t="s">
        <v>813</v>
      </c>
    </row>
    <row r="3072" spans="1:99" x14ac:dyDescent="0.55000000000000004">
      <c r="A3072" s="4" t="str">
        <f t="shared" ca="1" si="697"/>
        <v>TS Lombard</v>
      </c>
      <c r="B3072" s="4" t="str">
        <f t="shared" si="698"/>
        <v>Steven Blitz</v>
      </c>
      <c r="C3072" s="4" t="s">
        <v>246</v>
      </c>
      <c r="D3072" s="4" t="s">
        <v>248</v>
      </c>
      <c r="E3072" s="4" t="str">
        <f>IF(COUNTIF($E$2:E3071,"Begin: " &amp; C3072 &amp; "-" &amp; D3072 &amp; "-" &amp; H3072)=0,"Begin: " &amp; C3072 &amp; "-" &amp; D3072 &amp; "-" &amp; H3072,IF((C3072 &amp; "-" &amp; D3072 &amp; "-" &amp; H3072)&lt;&gt;(C3073 &amp; "-" &amp; D3073 &amp; "-" &amp; H3073),"End: " &amp; C3072 &amp; "-" &amp; D3072 &amp; "-" &amp; H3072,""))</f>
        <v/>
      </c>
      <c r="F3072" s="4" t="str">
        <f t="shared" si="699"/>
        <v>Wall Street Journal-GDP-05-2019</v>
      </c>
      <c r="G3072" s="7">
        <v>43595</v>
      </c>
      <c r="H3072" s="7" t="str">
        <f t="shared" si="700"/>
        <v>05-2019</v>
      </c>
      <c r="I3072" s="7" t="str">
        <f t="shared" ca="1" si="701"/>
        <v>Wall Street Journal: TS Lombard-GDP-05-2019</v>
      </c>
      <c r="J3072" s="4" t="str">
        <f t="shared" ca="1" si="702"/>
        <v>GDP-TS Lombard:05-2019</v>
      </c>
      <c r="K3072" t="s">
        <v>768</v>
      </c>
      <c r="CJ3072">
        <v>2.8</v>
      </c>
      <c r="CK3072">
        <v>2</v>
      </c>
      <c r="CL3072">
        <v>1.5</v>
      </c>
      <c r="CM3072">
        <v>2.2000000000000002</v>
      </c>
      <c r="CN3072">
        <v>3</v>
      </c>
    </row>
    <row r="3073" spans="1:92" x14ac:dyDescent="0.55000000000000004">
      <c r="A3073" s="4" t="str">
        <f t="shared" ca="1" si="697"/>
        <v>Standard and Poor's</v>
      </c>
      <c r="B3073" s="4" t="str">
        <f t="shared" si="698"/>
        <v>Beth Ann Bovino</v>
      </c>
      <c r="C3073" s="4" t="s">
        <v>246</v>
      </c>
      <c r="D3073" s="4" t="s">
        <v>248</v>
      </c>
      <c r="E3073" s="4" t="str">
        <f>IF(COUNTIF($E$2:E3072,"Begin: " &amp; C3073 &amp; "-" &amp; D3073 &amp; "-" &amp; H3073)=0,"Begin: " &amp; C3073 &amp; "-" &amp; D3073 &amp; "-" &amp; H3073,IF((C3073 &amp; "-" &amp; D3073 &amp; "-" &amp; H3073)&lt;&gt;(C3074 &amp; "-" &amp; D3074 &amp; "-" &amp; H3074),"End: " &amp; C3073 &amp; "-" &amp; D3073 &amp; "-" &amp; H3073,""))</f>
        <v/>
      </c>
      <c r="F3073" s="4" t="str">
        <f t="shared" si="699"/>
        <v>Wall Street Journal-GDP-05-2019</v>
      </c>
      <c r="G3073" s="7">
        <v>43595</v>
      </c>
      <c r="H3073" s="7" t="str">
        <f t="shared" si="700"/>
        <v>05-2019</v>
      </c>
      <c r="I3073" s="7" t="str">
        <f t="shared" ca="1" si="701"/>
        <v>Wall Street Journal: Standard and Poor's-GDP-05-2019</v>
      </c>
      <c r="J3073" s="4" t="str">
        <f t="shared" ca="1" si="702"/>
        <v>GDP-Standard and Poor's:05-2019</v>
      </c>
      <c r="K3073" t="s">
        <v>199</v>
      </c>
      <c r="CJ3073">
        <v>2.6</v>
      </c>
      <c r="CK3073">
        <v>2.4</v>
      </c>
      <c r="CL3073">
        <v>2.1</v>
      </c>
      <c r="CM3073">
        <v>1.9</v>
      </c>
      <c r="CN3073">
        <v>1.3</v>
      </c>
    </row>
    <row r="3074" spans="1:92" x14ac:dyDescent="0.55000000000000004">
      <c r="A3074" s="4" t="str">
        <f t="shared" ca="1" si="697"/>
        <v>Wells Fargo &amp; Co.</v>
      </c>
      <c r="B3074" s="4" t="str">
        <f t="shared" si="698"/>
        <v>Jay Bryson</v>
      </c>
      <c r="C3074" s="4" t="s">
        <v>246</v>
      </c>
      <c r="D3074" s="4" t="s">
        <v>248</v>
      </c>
      <c r="E3074" s="4" t="str">
        <f>IF(COUNTIF($E$2:E3073,"Begin: " &amp; C3074 &amp; "-" &amp; D3074 &amp; "-" &amp; H3074)=0,"Begin: " &amp; C3074 &amp; "-" &amp; D3074 &amp; "-" &amp; H3074,IF((C3074 &amp; "-" &amp; D3074 &amp; "-" &amp; H3074)&lt;&gt;(C3075 &amp; "-" &amp; D3075 &amp; "-" &amp; H3075),"End: " &amp; C3074 &amp; "-" &amp; D3074 &amp; "-" &amp; H3074,""))</f>
        <v/>
      </c>
      <c r="F3074" s="4" t="str">
        <f t="shared" si="699"/>
        <v>Wall Street Journal-GDP-05-2019</v>
      </c>
      <c r="G3074" s="7">
        <v>43595</v>
      </c>
      <c r="H3074" s="7" t="str">
        <f t="shared" si="700"/>
        <v>05-2019</v>
      </c>
      <c r="I3074" s="7" t="str">
        <f t="shared" ca="1" si="701"/>
        <v>Wall Street Journal: Wells Fargo &amp; Co.-GDP-05-2019</v>
      </c>
      <c r="J3074" s="4" t="str">
        <f t="shared" ca="1" si="702"/>
        <v>GDP-Wells Fargo &amp; Co.:05-2019</v>
      </c>
      <c r="K3074" t="s">
        <v>786</v>
      </c>
      <c r="CJ3074">
        <v>3.2</v>
      </c>
      <c r="CK3074">
        <v>2.5</v>
      </c>
      <c r="CL3074">
        <v>2.2000000000000002</v>
      </c>
      <c r="CM3074">
        <v>2.5</v>
      </c>
      <c r="CN3074">
        <v>2.1</v>
      </c>
    </row>
    <row r="3075" spans="1:92" x14ac:dyDescent="0.55000000000000004">
      <c r="A3075" s="4" t="str">
        <f t="shared" ca="1" si="697"/>
        <v>Credit Agricole CIB</v>
      </c>
      <c r="B3075" s="4" t="str">
        <f t="shared" si="698"/>
        <v>Michael Carey</v>
      </c>
      <c r="C3075" s="4" t="s">
        <v>246</v>
      </c>
      <c r="D3075" s="4" t="s">
        <v>248</v>
      </c>
      <c r="E3075" s="4" t="str">
        <f>IF(COUNTIF($E$2:E3074,"Begin: " &amp; C3075 &amp; "-" &amp; D3075 &amp; "-" &amp; H3075)=0,"Begin: " &amp; C3075 &amp; "-" &amp; D3075 &amp; "-" &amp; H3075,IF((C3075 &amp; "-" &amp; D3075 &amp; "-" &amp; H3075)&lt;&gt;(C3076 &amp; "-" &amp; D3076 &amp; "-" &amp; H3076),"End: " &amp; C3075 &amp; "-" &amp; D3075 &amp; "-" &amp; H3075,""))</f>
        <v/>
      </c>
      <c r="F3075" s="4" t="str">
        <f t="shared" si="699"/>
        <v>Wall Street Journal-GDP-05-2019</v>
      </c>
      <c r="G3075" s="7">
        <v>43595</v>
      </c>
      <c r="H3075" s="7" t="str">
        <f t="shared" si="700"/>
        <v>05-2019</v>
      </c>
      <c r="I3075" s="7" t="str">
        <f t="shared" ca="1" si="701"/>
        <v>Wall Street Journal: Credit Agricole CIB-GDP-05-2019</v>
      </c>
      <c r="J3075" s="4" t="str">
        <f t="shared" ca="1" si="702"/>
        <v>GDP-Credit Agricole CIB:05-2019</v>
      </c>
      <c r="K3075" t="s">
        <v>200</v>
      </c>
      <c r="CJ3075">
        <v>3.3</v>
      </c>
      <c r="CK3075">
        <v>1.9</v>
      </c>
      <c r="CL3075">
        <v>1.8</v>
      </c>
      <c r="CM3075">
        <v>1.6</v>
      </c>
      <c r="CN3075">
        <v>1.7</v>
      </c>
    </row>
    <row r="3076" spans="1:92" x14ac:dyDescent="0.55000000000000004">
      <c r="A3076" s="4" t="str">
        <f t="shared" ca="1" si="697"/>
        <v>Econoclast</v>
      </c>
      <c r="B3076" s="4" t="str">
        <f t="shared" si="698"/>
        <v>Mike Cosgrove</v>
      </c>
      <c r="C3076" s="4" t="s">
        <v>246</v>
      </c>
      <c r="D3076" s="4" t="s">
        <v>248</v>
      </c>
      <c r="E3076" s="4" t="str">
        <f>IF(COUNTIF($E$2:E3075,"Begin: " &amp; C3076 &amp; "-" &amp; D3076 &amp; "-" &amp; H3076)=0,"Begin: " &amp; C3076 &amp; "-" &amp; D3076 &amp; "-" &amp; H3076,IF((C3076 &amp; "-" &amp; D3076 &amp; "-" &amp; H3076)&lt;&gt;(C3077 &amp; "-" &amp; D3077 &amp; "-" &amp; H3077),"End: " &amp; C3076 &amp; "-" &amp; D3076 &amp; "-" &amp; H3076,""))</f>
        <v/>
      </c>
      <c r="F3076" s="4" t="str">
        <f t="shared" si="699"/>
        <v>Wall Street Journal-GDP-05-2019</v>
      </c>
      <c r="G3076" s="7">
        <v>43595</v>
      </c>
      <c r="H3076" s="7" t="str">
        <f t="shared" si="700"/>
        <v>05-2019</v>
      </c>
      <c r="I3076" s="7" t="str">
        <f t="shared" ca="1" si="701"/>
        <v>Wall Street Journal: Econoclast-GDP-05-2019</v>
      </c>
      <c r="J3076" s="4" t="str">
        <f t="shared" ca="1" si="702"/>
        <v>GDP-Econoclast:05-2019</v>
      </c>
      <c r="K3076" t="s">
        <v>203</v>
      </c>
      <c r="CJ3076">
        <v>3.2</v>
      </c>
      <c r="CK3076">
        <v>2</v>
      </c>
      <c r="CL3076">
        <v>2</v>
      </c>
      <c r="CM3076">
        <v>2.5</v>
      </c>
      <c r="CN3076">
        <v>1.8</v>
      </c>
    </row>
    <row r="3077" spans="1:92" x14ac:dyDescent="0.55000000000000004">
      <c r="A3077" s="4" t="str">
        <f t="shared" ca="1" si="697"/>
        <v>Pictet Wealth Management</v>
      </c>
      <c r="B3077" s="4" t="str">
        <f t="shared" si="698"/>
        <v>Thomas Costerg*</v>
      </c>
      <c r="C3077" s="4" t="s">
        <v>246</v>
      </c>
      <c r="D3077" s="4" t="s">
        <v>248</v>
      </c>
      <c r="E3077" s="4" t="str">
        <f>IF(COUNTIF($E$2:E3076,"Begin: " &amp; C3077 &amp; "-" &amp; D3077 &amp; "-" &amp; H3077)=0,"Begin: " &amp; C3077 &amp; "-" &amp; D3077 &amp; "-" &amp; H3077,IF((C3077 &amp; "-" &amp; D3077 &amp; "-" &amp; H3077)&lt;&gt;(C3078 &amp; "-" &amp; D3078 &amp; "-" &amp; H3078),"End: " &amp; C3077 &amp; "-" &amp; D3077 &amp; "-" &amp; H3077,""))</f>
        <v/>
      </c>
      <c r="F3077" s="4" t="str">
        <f t="shared" si="699"/>
        <v>Wall Street Journal-GDP-05-2019</v>
      </c>
      <c r="G3077" s="7">
        <v>43595</v>
      </c>
      <c r="H3077" s="7" t="str">
        <f t="shared" si="700"/>
        <v>05-2019</v>
      </c>
      <c r="I3077" s="7" t="str">
        <f t="shared" ca="1" si="701"/>
        <v>Wall Street Journal: Pictet Wealth Management-GDP-05-2019</v>
      </c>
      <c r="J3077" s="4" t="str">
        <f t="shared" ca="1" si="702"/>
        <v>GDP-Pictet Wealth Management:05-2019</v>
      </c>
      <c r="K3077" t="s">
        <v>814</v>
      </c>
    </row>
    <row r="3078" spans="1:92" x14ac:dyDescent="0.55000000000000004">
      <c r="A3078" s="4" t="str">
        <f t="shared" ca="1" si="697"/>
        <v>Wrightson ICAP</v>
      </c>
      <c r="B3078" s="4" t="str">
        <f t="shared" si="698"/>
        <v>Lou Crandall</v>
      </c>
      <c r="C3078" s="4" t="s">
        <v>246</v>
      </c>
      <c r="D3078" s="4" t="s">
        <v>248</v>
      </c>
      <c r="E3078" s="4" t="str">
        <f>IF(COUNTIF($E$2:E3077,"Begin: " &amp; C3078 &amp; "-" &amp; D3078 &amp; "-" &amp; H3078)=0,"Begin: " &amp; C3078 &amp; "-" &amp; D3078 &amp; "-" &amp; H3078,IF((C3078 &amp; "-" &amp; D3078 &amp; "-" &amp; H3078)&lt;&gt;(C3079 &amp; "-" &amp; D3079 &amp; "-" &amp; H3079),"End: " &amp; C3078 &amp; "-" &amp; D3078 &amp; "-" &amp; H3078,""))</f>
        <v/>
      </c>
      <c r="F3078" s="4" t="str">
        <f t="shared" si="699"/>
        <v>Wall Street Journal-GDP-05-2019</v>
      </c>
      <c r="G3078" s="7">
        <v>43595</v>
      </c>
      <c r="H3078" s="7" t="str">
        <f t="shared" si="700"/>
        <v>05-2019</v>
      </c>
      <c r="I3078" s="7" t="str">
        <f t="shared" ca="1" si="701"/>
        <v>Wall Street Journal: Wrightson ICAP-GDP-05-2019</v>
      </c>
      <c r="J3078" s="4" t="str">
        <f t="shared" ca="1" si="702"/>
        <v>GDP-Wrightson ICAP:05-2019</v>
      </c>
      <c r="K3078" t="s">
        <v>204</v>
      </c>
      <c r="CJ3078">
        <v>2.8</v>
      </c>
      <c r="CK3078">
        <v>2.5</v>
      </c>
      <c r="CL3078">
        <v>2.4</v>
      </c>
      <c r="CM3078">
        <v>2.2000000000000002</v>
      </c>
      <c r="CN3078">
        <v>2</v>
      </c>
    </row>
    <row r="3079" spans="1:92" x14ac:dyDescent="0.55000000000000004">
      <c r="A3079" s="4" t="str">
        <f t="shared" ca="1" si="697"/>
        <v>Independent Consultant</v>
      </c>
      <c r="B3079" s="4" t="str">
        <f t="shared" si="698"/>
        <v>Amy Crews Cutts</v>
      </c>
      <c r="C3079" s="4" t="s">
        <v>246</v>
      </c>
      <c r="D3079" s="4" t="s">
        <v>248</v>
      </c>
      <c r="E3079" s="4" t="str">
        <f>IF(COUNTIF($E$2:E3078,"Begin: " &amp; C3079 &amp; "-" &amp; D3079 &amp; "-" &amp; H3079)=0,"Begin: " &amp; C3079 &amp; "-" &amp; D3079 &amp; "-" &amp; H3079,IF((C3079 &amp; "-" &amp; D3079 &amp; "-" &amp; H3079)&lt;&gt;(C3080 &amp; "-" &amp; D3080 &amp; "-" &amp; H3080),"End: " &amp; C3079 &amp; "-" &amp; D3079 &amp; "-" &amp; H3079,""))</f>
        <v/>
      </c>
      <c r="F3079" s="4" t="str">
        <f t="shared" si="699"/>
        <v>Wall Street Journal-GDP-05-2019</v>
      </c>
      <c r="G3079" s="7">
        <v>43595</v>
      </c>
      <c r="H3079" s="7" t="str">
        <f t="shared" si="700"/>
        <v>05-2019</v>
      </c>
      <c r="I3079" s="7" t="str">
        <f t="shared" ca="1" si="701"/>
        <v>Wall Street Journal: Independent Consultant-GDP-05-2019</v>
      </c>
      <c r="J3079" s="4" t="str">
        <f t="shared" ca="1" si="702"/>
        <v>GDP-Independent Consultant:05-2019</v>
      </c>
      <c r="K3079" t="s">
        <v>805</v>
      </c>
      <c r="CJ3079">
        <v>3</v>
      </c>
      <c r="CK3079">
        <v>1.8</v>
      </c>
      <c r="CL3079">
        <v>1.3</v>
      </c>
      <c r="CM3079">
        <v>1.5</v>
      </c>
      <c r="CN3079">
        <v>0.9</v>
      </c>
    </row>
    <row r="3080" spans="1:92" x14ac:dyDescent="0.55000000000000004">
      <c r="A3080" s="4" t="str">
        <f t="shared" ca="1" si="697"/>
        <v>Oxford Economics</v>
      </c>
      <c r="B3080" s="4" t="str">
        <f t="shared" si="698"/>
        <v>Greg Daco</v>
      </c>
      <c r="C3080" s="4" t="s">
        <v>246</v>
      </c>
      <c r="D3080" s="4" t="s">
        <v>248</v>
      </c>
      <c r="E3080" s="4" t="str">
        <f>IF(COUNTIF($E$2:E3079,"Begin: " &amp; C3080 &amp; "-" &amp; D3080 &amp; "-" &amp; H3080)=0,"Begin: " &amp; C3080 &amp; "-" &amp; D3080 &amp; "-" &amp; H3080,IF((C3080 &amp; "-" &amp; D3080 &amp; "-" &amp; H3080)&lt;&gt;(C3081 &amp; "-" &amp; D3081 &amp; "-" &amp; H3081),"End: " &amp; C3080 &amp; "-" &amp; D3080 &amp; "-" &amp; H3080,""))</f>
        <v/>
      </c>
      <c r="F3080" s="4" t="str">
        <f t="shared" si="699"/>
        <v>Wall Street Journal-GDP-05-2019</v>
      </c>
      <c r="G3080" s="7">
        <v>43595</v>
      </c>
      <c r="H3080" s="7" t="str">
        <f t="shared" si="700"/>
        <v>05-2019</v>
      </c>
      <c r="I3080" s="7" t="str">
        <f t="shared" ca="1" si="701"/>
        <v>Wall Street Journal: Oxford Economics-GDP-05-2019</v>
      </c>
      <c r="J3080" s="4" t="str">
        <f t="shared" ca="1" si="702"/>
        <v>GDP-Oxford Economics:05-2019</v>
      </c>
      <c r="K3080" t="s">
        <v>429</v>
      </c>
      <c r="CJ3080">
        <v>3</v>
      </c>
      <c r="CK3080">
        <v>1.7</v>
      </c>
      <c r="CL3080">
        <v>2.5</v>
      </c>
      <c r="CM3080">
        <v>1.7</v>
      </c>
      <c r="CN3080">
        <v>1.2</v>
      </c>
    </row>
    <row r="3081" spans="1:92" x14ac:dyDescent="0.55000000000000004">
      <c r="A3081" s="4" t="str">
        <f t="shared" ca="1" si="697"/>
        <v>Georgia State University</v>
      </c>
      <c r="B3081" s="4" t="str">
        <f t="shared" si="698"/>
        <v>Rajeev Dhawan</v>
      </c>
      <c r="C3081" s="4" t="s">
        <v>246</v>
      </c>
      <c r="D3081" s="4" t="s">
        <v>248</v>
      </c>
      <c r="E3081" s="4" t="str">
        <f>IF(COUNTIF($E$2:E3080,"Begin: " &amp; C3081 &amp; "-" &amp; D3081 &amp; "-" &amp; H3081)=0,"Begin: " &amp; C3081 &amp; "-" &amp; D3081 &amp; "-" &amp; H3081,IF((C3081 &amp; "-" &amp; D3081 &amp; "-" &amp; H3081)&lt;&gt;(C3082 &amp; "-" &amp; D3082 &amp; "-" &amp; H3082),"End: " &amp; C3081 &amp; "-" &amp; D3081 &amp; "-" &amp; H3081,""))</f>
        <v/>
      </c>
      <c r="F3081" s="4" t="str">
        <f t="shared" si="699"/>
        <v>Wall Street Journal-GDP-05-2019</v>
      </c>
      <c r="G3081" s="7">
        <v>43595</v>
      </c>
      <c r="H3081" s="7" t="str">
        <f t="shared" si="700"/>
        <v>05-2019</v>
      </c>
      <c r="I3081" s="7" t="str">
        <f t="shared" ca="1" si="701"/>
        <v>Wall Street Journal: Georgia State University-GDP-05-2019</v>
      </c>
      <c r="J3081" s="4" t="str">
        <f t="shared" ca="1" si="702"/>
        <v>GDP-Georgia State University:05-2019</v>
      </c>
      <c r="K3081" t="s">
        <v>430</v>
      </c>
      <c r="CJ3081">
        <v>3.2</v>
      </c>
      <c r="CK3081">
        <v>2</v>
      </c>
      <c r="CL3081">
        <v>1.6</v>
      </c>
      <c r="CM3081">
        <v>1.8</v>
      </c>
      <c r="CN3081">
        <v>1.9</v>
      </c>
    </row>
    <row r="3082" spans="1:92" x14ac:dyDescent="0.55000000000000004">
      <c r="A3082" s="4" t="str">
        <f t="shared" ca="1" si="697"/>
        <v>National Association of Home Builders</v>
      </c>
      <c r="B3082" s="4" t="str">
        <f t="shared" si="698"/>
        <v>Robert Dietz</v>
      </c>
      <c r="C3082" s="4" t="s">
        <v>246</v>
      </c>
      <c r="D3082" s="4" t="s">
        <v>248</v>
      </c>
      <c r="E3082" s="4" t="str">
        <f>IF(COUNTIF($E$2:E3081,"Begin: " &amp; C3082 &amp; "-" &amp; D3082 &amp; "-" &amp; H3082)=0,"Begin: " &amp; C3082 &amp; "-" &amp; D3082 &amp; "-" &amp; H3082,IF((C3082 &amp; "-" &amp; D3082 &amp; "-" &amp; H3082)&lt;&gt;(C3083 &amp; "-" &amp; D3083 &amp; "-" &amp; H3083),"End: " &amp; C3082 &amp; "-" &amp; D3082 &amp; "-" &amp; H3082,""))</f>
        <v/>
      </c>
      <c r="F3082" s="4" t="str">
        <f t="shared" si="699"/>
        <v>Wall Street Journal-GDP-05-2019</v>
      </c>
      <c r="G3082" s="7">
        <v>43595</v>
      </c>
      <c r="H3082" s="7" t="str">
        <f t="shared" si="700"/>
        <v>05-2019</v>
      </c>
      <c r="I3082" s="7" t="str">
        <f t="shared" ca="1" si="701"/>
        <v>Wall Street Journal: National Association of Home Builders-GDP-05-2019</v>
      </c>
      <c r="J3082" s="4" t="str">
        <f t="shared" ca="1" si="702"/>
        <v>GDP-National Association of Home Builders:05-2019</v>
      </c>
      <c r="K3082" t="s">
        <v>754</v>
      </c>
      <c r="CJ3082">
        <v>1.9</v>
      </c>
      <c r="CK3082">
        <v>2.1</v>
      </c>
      <c r="CL3082">
        <v>2.2999999999999998</v>
      </c>
      <c r="CM3082">
        <v>2</v>
      </c>
      <c r="CN3082">
        <v>1.8</v>
      </c>
    </row>
    <row r="3083" spans="1:92" x14ac:dyDescent="0.55000000000000004">
      <c r="A3083" s="4" t="str">
        <f t="shared" ca="1" si="697"/>
        <v>Fannie Mae</v>
      </c>
      <c r="B3083" s="4" t="str">
        <f t="shared" si="698"/>
        <v>Douglas Duncan</v>
      </c>
      <c r="C3083" s="4" t="s">
        <v>246</v>
      </c>
      <c r="D3083" s="4" t="s">
        <v>248</v>
      </c>
      <c r="E3083" s="4" t="str">
        <f>IF(COUNTIF($E$2:E3082,"Begin: " &amp; C3083 &amp; "-" &amp; D3083 &amp; "-" &amp; H3083)=0,"Begin: " &amp; C3083 &amp; "-" &amp; D3083 &amp; "-" &amp; H3083,IF((C3083 &amp; "-" &amp; D3083 &amp; "-" &amp; H3083)&lt;&gt;(C3084 &amp; "-" &amp; D3084 &amp; "-" &amp; H3084),"End: " &amp; C3083 &amp; "-" &amp; D3083 &amp; "-" &amp; H3083,""))</f>
        <v/>
      </c>
      <c r="F3083" s="4" t="str">
        <f t="shared" si="699"/>
        <v>Wall Street Journal-GDP-05-2019</v>
      </c>
      <c r="G3083" s="7">
        <v>43595</v>
      </c>
      <c r="H3083" s="7" t="str">
        <f t="shared" si="700"/>
        <v>05-2019</v>
      </c>
      <c r="I3083" s="7" t="str">
        <f t="shared" ca="1" si="701"/>
        <v>Wall Street Journal: Fannie Mae-GDP-05-2019</v>
      </c>
      <c r="J3083" s="4" t="str">
        <f t="shared" ca="1" si="702"/>
        <v>GDP-Fannie Mae:05-2019</v>
      </c>
      <c r="K3083" t="s">
        <v>206</v>
      </c>
      <c r="CJ3083">
        <v>3.2</v>
      </c>
      <c r="CK3083">
        <v>2</v>
      </c>
      <c r="CL3083">
        <v>2.4</v>
      </c>
      <c r="CM3083">
        <v>2</v>
      </c>
      <c r="CN3083">
        <v>1.9</v>
      </c>
    </row>
    <row r="3084" spans="1:92" x14ac:dyDescent="0.55000000000000004">
      <c r="A3084" s="4" t="str">
        <f t="shared" ca="1" si="697"/>
        <v>Comerica Bank</v>
      </c>
      <c r="B3084" s="4" t="str">
        <f t="shared" si="698"/>
        <v>Robert Dye</v>
      </c>
      <c r="C3084" s="4" t="s">
        <v>246</v>
      </c>
      <c r="D3084" s="4" t="s">
        <v>248</v>
      </c>
      <c r="E3084" s="4" t="str">
        <f>IF(COUNTIF($E$2:E3083,"Begin: " &amp; C3084 &amp; "-" &amp; D3084 &amp; "-" &amp; H3084)=0,"Begin: " &amp; C3084 &amp; "-" &amp; D3084 &amp; "-" &amp; H3084,IF((C3084 &amp; "-" &amp; D3084 &amp; "-" &amp; H3084)&lt;&gt;(C3085 &amp; "-" &amp; D3085 &amp; "-" &amp; H3085),"End: " &amp; C3084 &amp; "-" &amp; D3084 &amp; "-" &amp; H3084,""))</f>
        <v/>
      </c>
      <c r="F3084" s="4" t="str">
        <f t="shared" si="699"/>
        <v>Wall Street Journal-GDP-05-2019</v>
      </c>
      <c r="G3084" s="7">
        <v>43595</v>
      </c>
      <c r="H3084" s="7" t="str">
        <f t="shared" si="700"/>
        <v>05-2019</v>
      </c>
      <c r="I3084" s="7" t="str">
        <f t="shared" ca="1" si="701"/>
        <v>Wall Street Journal: Comerica Bank-GDP-05-2019</v>
      </c>
      <c r="J3084" s="4" t="str">
        <f t="shared" ca="1" si="702"/>
        <v>GDP-Comerica Bank:05-2019</v>
      </c>
      <c r="K3084" t="s">
        <v>207</v>
      </c>
      <c r="CJ3084">
        <v>3.2</v>
      </c>
      <c r="CK3084">
        <v>1.6</v>
      </c>
      <c r="CL3084">
        <v>2.4</v>
      </c>
      <c r="CM3084">
        <v>2.5</v>
      </c>
      <c r="CN3084">
        <v>2.6</v>
      </c>
    </row>
    <row r="3085" spans="1:92" x14ac:dyDescent="0.55000000000000004">
      <c r="A3085" s="4" t="str">
        <f t="shared" ca="1" si="697"/>
        <v>PNC Financial Services Group</v>
      </c>
      <c r="B3085" s="4" t="str">
        <f t="shared" si="698"/>
        <v>Augustine Faucher</v>
      </c>
      <c r="C3085" s="4" t="s">
        <v>246</v>
      </c>
      <c r="D3085" s="4" t="s">
        <v>248</v>
      </c>
      <c r="E3085" s="4" t="str">
        <f>IF(COUNTIF($E$2:E3084,"Begin: " &amp; C3085 &amp; "-" &amp; D3085 &amp; "-" &amp; H3085)=0,"Begin: " &amp; C3085 &amp; "-" &amp; D3085 &amp; "-" &amp; H3085,IF((C3085 &amp; "-" &amp; D3085 &amp; "-" &amp; H3085)&lt;&gt;(C3086 &amp; "-" &amp; D3086 &amp; "-" &amp; H3086),"End: " &amp; C3085 &amp; "-" &amp; D3085 &amp; "-" &amp; H3085,""))</f>
        <v/>
      </c>
      <c r="F3085" s="4" t="str">
        <f t="shared" si="699"/>
        <v>Wall Street Journal-GDP-05-2019</v>
      </c>
      <c r="G3085" s="7">
        <v>43595</v>
      </c>
      <c r="H3085" s="7" t="str">
        <f t="shared" si="700"/>
        <v>05-2019</v>
      </c>
      <c r="I3085" s="7" t="str">
        <f t="shared" ca="1" si="701"/>
        <v>Wall Street Journal: PNC Financial Services Group-GDP-05-2019</v>
      </c>
      <c r="J3085" s="4" t="str">
        <f t="shared" ca="1" si="702"/>
        <v>GDP-PNC Financial Services Group:05-2019</v>
      </c>
      <c r="K3085" t="s">
        <v>769</v>
      </c>
      <c r="CJ3085">
        <v>3.2</v>
      </c>
      <c r="CK3085">
        <v>2</v>
      </c>
      <c r="CL3085">
        <v>2.5</v>
      </c>
      <c r="CM3085">
        <v>2.2000000000000002</v>
      </c>
      <c r="CN3085">
        <v>1.8</v>
      </c>
    </row>
    <row r="3086" spans="1:92" x14ac:dyDescent="0.55000000000000004">
      <c r="A3086" s="4" t="str">
        <f t="shared" ca="1" si="697"/>
        <v>California Lutheran University</v>
      </c>
      <c r="B3086" s="4" t="str">
        <f t="shared" si="698"/>
        <v>Matthew Fienup/Dan Hamilton</v>
      </c>
      <c r="C3086" s="4" t="s">
        <v>246</v>
      </c>
      <c r="D3086" s="4" t="s">
        <v>248</v>
      </c>
      <c r="E3086" s="4" t="str">
        <f>IF(COUNTIF($E$2:E3085,"Begin: " &amp; C3086 &amp; "-" &amp; D3086 &amp; "-" &amp; H3086)=0,"Begin: " &amp; C3086 &amp; "-" &amp; D3086 &amp; "-" &amp; H3086,IF((C3086 &amp; "-" &amp; D3086 &amp; "-" &amp; H3086)&lt;&gt;(C3087 &amp; "-" &amp; D3087 &amp; "-" &amp; H3087),"End: " &amp; C3086 &amp; "-" &amp; D3086 &amp; "-" &amp; H3086,""))</f>
        <v/>
      </c>
      <c r="F3086" s="4" t="str">
        <f t="shared" si="699"/>
        <v>Wall Street Journal-GDP-05-2019</v>
      </c>
      <c r="G3086" s="7">
        <v>43595</v>
      </c>
      <c r="H3086" s="7" t="str">
        <f t="shared" si="700"/>
        <v>05-2019</v>
      </c>
      <c r="I3086" s="7" t="str">
        <f t="shared" ca="1" si="701"/>
        <v>Wall Street Journal: California Lutheran University-GDP-05-2019</v>
      </c>
      <c r="J3086" s="4" t="str">
        <f t="shared" ca="1" si="702"/>
        <v>GDP-California Lutheran University:05-2019</v>
      </c>
      <c r="K3086" t="s">
        <v>796</v>
      </c>
      <c r="CJ3086">
        <v>3.2</v>
      </c>
      <c r="CK3086">
        <v>2.5</v>
      </c>
      <c r="CL3086">
        <v>2.4</v>
      </c>
      <c r="CM3086">
        <v>2.4</v>
      </c>
      <c r="CN3086">
        <v>2.4</v>
      </c>
    </row>
    <row r="3087" spans="1:92" x14ac:dyDescent="0.55000000000000004">
      <c r="A3087" s="4" t="str">
        <f t="shared" ca="1" si="697"/>
        <v>MFR</v>
      </c>
      <c r="B3087" s="4" t="str">
        <f t="shared" si="698"/>
        <v>Maria Fiorini Ramirez/Joshua Shapiro</v>
      </c>
      <c r="C3087" s="4" t="s">
        <v>246</v>
      </c>
      <c r="D3087" s="4" t="s">
        <v>248</v>
      </c>
      <c r="E3087" s="4" t="str">
        <f>IF(COUNTIF($E$2:E3086,"Begin: " &amp; C3087 &amp; "-" &amp; D3087 &amp; "-" &amp; H3087)=0,"Begin: " &amp; C3087 &amp; "-" &amp; D3087 &amp; "-" &amp; H3087,IF((C3087 &amp; "-" &amp; D3087 &amp; "-" &amp; H3087)&lt;&gt;(C3088 &amp; "-" &amp; D3088 &amp; "-" &amp; H3088),"End: " &amp; C3087 &amp; "-" &amp; D3087 &amp; "-" &amp; H3087,""))</f>
        <v/>
      </c>
      <c r="F3087" s="4" t="str">
        <f t="shared" si="699"/>
        <v>Wall Street Journal-GDP-05-2019</v>
      </c>
      <c r="G3087" s="7">
        <v>43595</v>
      </c>
      <c r="H3087" s="7" t="str">
        <f t="shared" si="700"/>
        <v>05-2019</v>
      </c>
      <c r="I3087" s="7" t="str">
        <f t="shared" ca="1" si="701"/>
        <v>Wall Street Journal: MFR-GDP-05-2019</v>
      </c>
      <c r="J3087" s="4" t="str">
        <f t="shared" ca="1" si="702"/>
        <v>GDP-MFR:05-2019</v>
      </c>
      <c r="K3087" t="s">
        <v>208</v>
      </c>
      <c r="CJ3087">
        <v>3.2</v>
      </c>
      <c r="CK3087">
        <v>1.6</v>
      </c>
      <c r="CL3087">
        <v>2.5</v>
      </c>
      <c r="CM3087">
        <v>2.5</v>
      </c>
      <c r="CN3087">
        <v>2.1</v>
      </c>
    </row>
    <row r="3088" spans="1:92" x14ac:dyDescent="0.55000000000000004">
      <c r="A3088" s="4" t="str">
        <f t="shared" ca="1" si="697"/>
        <v>Chamber of Commerce</v>
      </c>
      <c r="B3088" s="4" t="str">
        <f t="shared" si="698"/>
        <v>J.D. Foster</v>
      </c>
      <c r="C3088" s="4" t="s">
        <v>246</v>
      </c>
      <c r="D3088" s="4" t="s">
        <v>248</v>
      </c>
      <c r="E3088" s="4" t="str">
        <f>IF(COUNTIF($E$2:E3087,"Begin: " &amp; C3088 &amp; "-" &amp; D3088 &amp; "-" &amp; H3088)=0,"Begin: " &amp; C3088 &amp; "-" &amp; D3088 &amp; "-" &amp; H3088,IF((C3088 &amp; "-" &amp; D3088 &amp; "-" &amp; H3088)&lt;&gt;(C3089 &amp; "-" &amp; D3089 &amp; "-" &amp; H3089),"End: " &amp; C3088 &amp; "-" &amp; D3088 &amp; "-" &amp; H3088,""))</f>
        <v/>
      </c>
      <c r="F3088" s="4" t="str">
        <f t="shared" si="699"/>
        <v>Wall Street Journal-GDP-05-2019</v>
      </c>
      <c r="G3088" s="7">
        <v>43595</v>
      </c>
      <c r="H3088" s="7" t="str">
        <f t="shared" si="700"/>
        <v>05-2019</v>
      </c>
      <c r="I3088" s="7" t="str">
        <f t="shared" ca="1" si="701"/>
        <v>Wall Street Journal: Chamber of Commerce-GDP-05-2019</v>
      </c>
      <c r="J3088" s="4" t="str">
        <f t="shared" ca="1" si="702"/>
        <v>GDP-Chamber of Commerce:05-2019</v>
      </c>
      <c r="K3088" t="s">
        <v>766</v>
      </c>
      <c r="CJ3088">
        <v>1.1000000000000001</v>
      </c>
      <c r="CK3088">
        <v>2.2999999999999998</v>
      </c>
      <c r="CL3088">
        <v>1.8</v>
      </c>
      <c r="CM3088">
        <v>2.2000000000000002</v>
      </c>
      <c r="CN3088">
        <v>2.2000000000000002</v>
      </c>
    </row>
    <row r="3089" spans="1:92" x14ac:dyDescent="0.55000000000000004">
      <c r="A3089" s="4" t="str">
        <f t="shared" ca="1" si="697"/>
        <v>Mortgage Bankers Association</v>
      </c>
      <c r="B3089" s="4" t="str">
        <f t="shared" si="698"/>
        <v>Mike Fratantoni</v>
      </c>
      <c r="C3089" s="4" t="s">
        <v>246</v>
      </c>
      <c r="D3089" s="4" t="s">
        <v>248</v>
      </c>
      <c r="E3089" s="4" t="str">
        <f>IF(COUNTIF($E$2:E3088,"Begin: " &amp; C3089 &amp; "-" &amp; D3089 &amp; "-" &amp; H3089)=0,"Begin: " &amp; C3089 &amp; "-" &amp; D3089 &amp; "-" &amp; H3089,IF((C3089 &amp; "-" &amp; D3089 &amp; "-" &amp; H3089)&lt;&gt;(C3090 &amp; "-" &amp; D3090 &amp; "-" &amp; H3090),"End: " &amp; C3089 &amp; "-" &amp; D3089 &amp; "-" &amp; H3089,""))</f>
        <v/>
      </c>
      <c r="F3089" s="4" t="str">
        <f t="shared" si="699"/>
        <v>Wall Street Journal-GDP-05-2019</v>
      </c>
      <c r="G3089" s="7">
        <v>43595</v>
      </c>
      <c r="H3089" s="7" t="str">
        <f t="shared" si="700"/>
        <v>05-2019</v>
      </c>
      <c r="I3089" s="7" t="str">
        <f t="shared" ca="1" si="701"/>
        <v>Wall Street Journal: Mortgage Bankers Association-GDP-05-2019</v>
      </c>
      <c r="J3089" s="4" t="str">
        <f t="shared" ca="1" si="702"/>
        <v>GDP-Mortgage Bankers Association:05-2019</v>
      </c>
      <c r="K3089" t="s">
        <v>209</v>
      </c>
      <c r="CJ3089">
        <v>3.4</v>
      </c>
      <c r="CK3089">
        <v>2</v>
      </c>
      <c r="CL3089">
        <v>2.2000000000000002</v>
      </c>
      <c r="CM3089">
        <v>2.2000000000000002</v>
      </c>
      <c r="CN3089">
        <v>1.4</v>
      </c>
    </row>
    <row r="3090" spans="1:92" x14ac:dyDescent="0.55000000000000004">
      <c r="A3090" s="4" t="str">
        <f t="shared" ca="1" si="697"/>
        <v>Robert Fry Economics LLC</v>
      </c>
      <c r="B3090" s="4" t="str">
        <f t="shared" si="698"/>
        <v>Robert Fry</v>
      </c>
      <c r="C3090" s="4" t="s">
        <v>246</v>
      </c>
      <c r="D3090" s="4" t="s">
        <v>248</v>
      </c>
      <c r="E3090" s="4" t="str">
        <f>IF(COUNTIF($E$2:E3089,"Begin: " &amp; C3090 &amp; "-" &amp; D3090 &amp; "-" &amp; H3090)=0,"Begin: " &amp; C3090 &amp; "-" &amp; D3090 &amp; "-" &amp; H3090,IF((C3090 &amp; "-" &amp; D3090 &amp; "-" &amp; H3090)&lt;&gt;(C3091 &amp; "-" &amp; D3091 &amp; "-" &amp; H3091),"End: " &amp; C3090 &amp; "-" &amp; D3090 &amp; "-" &amp; H3090,""))</f>
        <v/>
      </c>
      <c r="F3090" s="4" t="str">
        <f t="shared" si="699"/>
        <v>Wall Street Journal-GDP-05-2019</v>
      </c>
      <c r="G3090" s="7">
        <v>43595</v>
      </c>
      <c r="H3090" s="7" t="str">
        <f t="shared" si="700"/>
        <v>05-2019</v>
      </c>
      <c r="I3090" s="7" t="str">
        <f t="shared" ca="1" si="701"/>
        <v>Wall Street Journal: Robert Fry Economics LLC-GDP-05-2019</v>
      </c>
      <c r="J3090" s="4" t="str">
        <f t="shared" ca="1" si="702"/>
        <v>GDP-Robert Fry Economics LLC:05-2019</v>
      </c>
      <c r="K3090" t="s">
        <v>764</v>
      </c>
      <c r="CJ3090">
        <v>3.2</v>
      </c>
      <c r="CK3090">
        <v>2</v>
      </c>
      <c r="CL3090">
        <v>3</v>
      </c>
      <c r="CM3090">
        <v>3</v>
      </c>
      <c r="CN3090">
        <v>3</v>
      </c>
    </row>
    <row r="3091" spans="1:92" x14ac:dyDescent="0.55000000000000004">
      <c r="A3091" s="4" t="str">
        <f t="shared" ca="1" si="697"/>
        <v>Societe Generale</v>
      </c>
      <c r="B3091" s="4" t="str">
        <f t="shared" si="698"/>
        <v>Stephen Gallagher</v>
      </c>
      <c r="C3091" s="4" t="s">
        <v>246</v>
      </c>
      <c r="D3091" s="4" t="s">
        <v>248</v>
      </c>
      <c r="E3091" s="4" t="str">
        <f>IF(COUNTIF($E$2:E3090,"Begin: " &amp; C3091 &amp; "-" &amp; D3091 &amp; "-" &amp; H3091)=0,"Begin: " &amp; C3091 &amp; "-" &amp; D3091 &amp; "-" &amp; H3091,IF((C3091 &amp; "-" &amp; D3091 &amp; "-" &amp; H3091)&lt;&gt;(C3092 &amp; "-" &amp; D3092 &amp; "-" &amp; H3092),"End: " &amp; C3091 &amp; "-" &amp; D3091 &amp; "-" &amp; H3091,""))</f>
        <v/>
      </c>
      <c r="F3091" s="4" t="str">
        <f t="shared" si="699"/>
        <v>Wall Street Journal-GDP-05-2019</v>
      </c>
      <c r="G3091" s="7">
        <v>43595</v>
      </c>
      <c r="H3091" s="7" t="str">
        <f t="shared" si="700"/>
        <v>05-2019</v>
      </c>
      <c r="I3091" s="7" t="str">
        <f t="shared" ca="1" si="701"/>
        <v>Wall Street Journal: Societe Generale-GDP-05-2019</v>
      </c>
      <c r="J3091" s="4" t="str">
        <f t="shared" ca="1" si="702"/>
        <v>GDP-Societe Generale:05-2019</v>
      </c>
      <c r="K3091" t="s">
        <v>657</v>
      </c>
      <c r="CJ3091">
        <v>3</v>
      </c>
      <c r="CK3091">
        <v>1.6</v>
      </c>
      <c r="CL3091">
        <v>2.2000000000000002</v>
      </c>
      <c r="CM3091">
        <v>0.6</v>
      </c>
      <c r="CN3091">
        <v>0.8</v>
      </c>
    </row>
    <row r="3092" spans="1:92" x14ac:dyDescent="0.55000000000000004">
      <c r="A3092" s="4" t="str">
        <f t="shared" ca="1" si="697"/>
        <v>Barclays</v>
      </c>
      <c r="B3092" s="4" t="str">
        <f t="shared" si="698"/>
        <v>Michael Gapen*</v>
      </c>
      <c r="C3092" s="4" t="s">
        <v>246</v>
      </c>
      <c r="D3092" s="4" t="s">
        <v>248</v>
      </c>
      <c r="E3092" s="4" t="str">
        <f>IF(COUNTIF($E$2:E3091,"Begin: " &amp; C3092 &amp; "-" &amp; D3092 &amp; "-" &amp; H3092)=0,"Begin: " &amp; C3092 &amp; "-" &amp; D3092 &amp; "-" &amp; H3092,IF((C3092 &amp; "-" &amp; D3092 &amp; "-" &amp; H3092)&lt;&gt;(C3093 &amp; "-" &amp; D3093 &amp; "-" &amp; H3093),"End: " &amp; C3092 &amp; "-" &amp; D3092 &amp; "-" &amp; H3092,""))</f>
        <v/>
      </c>
      <c r="F3092" s="4" t="str">
        <f t="shared" si="699"/>
        <v>Wall Street Journal-GDP-05-2019</v>
      </c>
      <c r="G3092" s="7">
        <v>43595</v>
      </c>
      <c r="H3092" s="7" t="str">
        <f t="shared" si="700"/>
        <v>05-2019</v>
      </c>
      <c r="I3092" s="7" t="str">
        <f t="shared" ca="1" si="701"/>
        <v>Wall Street Journal: Barclays-GDP-05-2019</v>
      </c>
      <c r="J3092" s="4" t="str">
        <f t="shared" ca="1" si="702"/>
        <v>GDP-Barclays:05-2019</v>
      </c>
      <c r="K3092" t="s">
        <v>815</v>
      </c>
    </row>
    <row r="3093" spans="1:92" x14ac:dyDescent="0.55000000000000004">
      <c r="A3093" s="4" t="str">
        <f t="shared" ca="1" si="697"/>
        <v>NatWest Markets</v>
      </c>
      <c r="B3093" s="4" t="str">
        <f t="shared" si="698"/>
        <v>Michelle Girard*</v>
      </c>
      <c r="C3093" s="4" t="s">
        <v>246</v>
      </c>
      <c r="D3093" s="4" t="s">
        <v>248</v>
      </c>
      <c r="E3093" s="4" t="str">
        <f>IF(COUNTIF($E$2:E3092,"Begin: " &amp; C3093 &amp; "-" &amp; D3093 &amp; "-" &amp; H3093)=0,"Begin: " &amp; C3093 &amp; "-" &amp; D3093 &amp; "-" &amp; H3093,IF((C3093 &amp; "-" &amp; D3093 &amp; "-" &amp; H3093)&lt;&gt;(C3094 &amp; "-" &amp; D3094 &amp; "-" &amp; H3094),"End: " &amp; C3093 &amp; "-" &amp; D3093 &amp; "-" &amp; H3093,""))</f>
        <v/>
      </c>
      <c r="F3093" s="4" t="str">
        <f t="shared" si="699"/>
        <v>Wall Street Journal-GDP-05-2019</v>
      </c>
      <c r="G3093" s="7">
        <v>43595</v>
      </c>
      <c r="H3093" s="7" t="str">
        <f t="shared" si="700"/>
        <v>05-2019</v>
      </c>
      <c r="I3093" s="7" t="str">
        <f t="shared" ca="1" si="701"/>
        <v>Wall Street Journal: NatWest Markets-GDP-05-2019</v>
      </c>
      <c r="J3093" s="4" t="str">
        <f t="shared" ca="1" si="702"/>
        <v>GDP-NatWest Markets:05-2019</v>
      </c>
      <c r="K3093" t="s">
        <v>816</v>
      </c>
    </row>
    <row r="3094" spans="1:92" x14ac:dyDescent="0.55000000000000004">
      <c r="A3094" s="4" t="str">
        <f t="shared" ca="1" si="697"/>
        <v>BMO Capital</v>
      </c>
      <c r="B3094" s="4" t="str">
        <f t="shared" si="698"/>
        <v>Michael Gregory</v>
      </c>
      <c r="C3094" s="4" t="s">
        <v>246</v>
      </c>
      <c r="D3094" s="4" t="s">
        <v>248</v>
      </c>
      <c r="E3094" s="4" t="str">
        <f>IF(COUNTIF($E$2:E3093,"Begin: " &amp; C3094 &amp; "-" &amp; D3094 &amp; "-" &amp; H3094)=0,"Begin: " &amp; C3094 &amp; "-" &amp; D3094 &amp; "-" &amp; H3094,IF((C3094 &amp; "-" &amp; D3094 &amp; "-" &amp; H3094)&lt;&gt;(C3095 &amp; "-" &amp; D3095 &amp; "-" &amp; H3095),"End: " &amp; C3094 &amp; "-" &amp; D3094 &amp; "-" &amp; H3094,""))</f>
        <v/>
      </c>
      <c r="F3094" s="4" t="str">
        <f t="shared" si="699"/>
        <v>Wall Street Journal-GDP-05-2019</v>
      </c>
      <c r="G3094" s="7">
        <v>43595</v>
      </c>
      <c r="H3094" s="7" t="str">
        <f t="shared" si="700"/>
        <v>05-2019</v>
      </c>
      <c r="I3094" s="7" t="str">
        <f t="shared" ca="1" si="701"/>
        <v>Wall Street Journal: BMO Capital-GDP-05-2019</v>
      </c>
      <c r="J3094" s="4" t="str">
        <f t="shared" ca="1" si="702"/>
        <v>GDP-BMO Capital:05-2019</v>
      </c>
      <c r="K3094" t="s">
        <v>798</v>
      </c>
      <c r="CJ3094">
        <v>3.2</v>
      </c>
      <c r="CK3094">
        <v>1.5</v>
      </c>
      <c r="CL3094">
        <v>2</v>
      </c>
      <c r="CM3094">
        <v>1.9</v>
      </c>
      <c r="CN3094">
        <v>1.7</v>
      </c>
    </row>
    <row r="3095" spans="1:92" x14ac:dyDescent="0.55000000000000004">
      <c r="A3095" s="4" t="str">
        <f t="shared" ca="1" si="697"/>
        <v>TD Securities</v>
      </c>
      <c r="B3095" s="4" t="str">
        <f t="shared" si="698"/>
        <v>Michael Hanson</v>
      </c>
      <c r="C3095" s="4" t="s">
        <v>246</v>
      </c>
      <c r="D3095" s="4" t="s">
        <v>248</v>
      </c>
      <c r="E3095" s="4" t="str">
        <f>IF(COUNTIF($E$2:E3094,"Begin: " &amp; C3095 &amp; "-" &amp; D3095 &amp; "-" &amp; H3095)=0,"Begin: " &amp; C3095 &amp; "-" &amp; D3095 &amp; "-" &amp; H3095,IF((C3095 &amp; "-" &amp; D3095 &amp; "-" &amp; H3095)&lt;&gt;(C3096 &amp; "-" &amp; D3096 &amp; "-" &amp; H3096),"End: " &amp; C3095 &amp; "-" &amp; D3095 &amp; "-" &amp; H3095,""))</f>
        <v/>
      </c>
      <c r="F3095" s="4" t="str">
        <f t="shared" si="699"/>
        <v>Wall Street Journal-GDP-05-2019</v>
      </c>
      <c r="G3095" s="7">
        <v>43595</v>
      </c>
      <c r="H3095" s="7" t="str">
        <f t="shared" si="700"/>
        <v>05-2019</v>
      </c>
      <c r="I3095" s="7" t="str">
        <f t="shared" ca="1" si="701"/>
        <v>Wall Street Journal: TD Securities-GDP-05-2019</v>
      </c>
      <c r="J3095" s="4" t="str">
        <f t="shared" ca="1" si="702"/>
        <v>GDP-TD Securities:05-2019</v>
      </c>
      <c r="K3095" t="s">
        <v>799</v>
      </c>
      <c r="CJ3095">
        <v>3</v>
      </c>
      <c r="CK3095">
        <v>1.8</v>
      </c>
      <c r="CL3095">
        <v>2.2999999999999998</v>
      </c>
      <c r="CM3095">
        <v>2.2000000000000002</v>
      </c>
      <c r="CN3095">
        <v>1.8</v>
      </c>
    </row>
    <row r="3096" spans="1:92" x14ac:dyDescent="0.55000000000000004">
      <c r="A3096" s="4" t="str">
        <f t="shared" ca="1" si="697"/>
        <v>Goldman Sachs</v>
      </c>
      <c r="B3096" s="4" t="str">
        <f t="shared" si="698"/>
        <v>Jan Hatzius</v>
      </c>
      <c r="C3096" s="4" t="s">
        <v>246</v>
      </c>
      <c r="D3096" s="4" t="s">
        <v>248</v>
      </c>
      <c r="E3096" s="4" t="str">
        <f>IF(COUNTIF($E$2:E3095,"Begin: " &amp; C3096 &amp; "-" &amp; D3096 &amp; "-" &amp; H3096)=0,"Begin: " &amp; C3096 &amp; "-" &amp; D3096 &amp; "-" &amp; H3096,IF((C3096 &amp; "-" &amp; D3096 &amp; "-" &amp; H3096)&lt;&gt;(C3097 &amp; "-" &amp; D3097 &amp; "-" &amp; H3097),"End: " &amp; C3096 &amp; "-" &amp; D3096 &amp; "-" &amp; H3096,""))</f>
        <v/>
      </c>
      <c r="F3096" s="4" t="str">
        <f t="shared" si="699"/>
        <v>Wall Street Journal-GDP-05-2019</v>
      </c>
      <c r="G3096" s="7">
        <v>43595</v>
      </c>
      <c r="H3096" s="7" t="str">
        <f t="shared" si="700"/>
        <v>05-2019</v>
      </c>
      <c r="I3096" s="7" t="str">
        <f t="shared" ca="1" si="701"/>
        <v>Wall Street Journal: Goldman Sachs-GDP-05-2019</v>
      </c>
      <c r="J3096" s="4" t="str">
        <f t="shared" ca="1" si="702"/>
        <v>GDP-Goldman Sachs:05-2019</v>
      </c>
      <c r="K3096" t="s">
        <v>213</v>
      </c>
      <c r="CJ3096">
        <v>3</v>
      </c>
      <c r="CK3096">
        <v>1.9</v>
      </c>
      <c r="CL3096">
        <v>2.6</v>
      </c>
      <c r="CM3096">
        <v>2.5</v>
      </c>
      <c r="CN3096">
        <v>2.25</v>
      </c>
    </row>
    <row r="3097" spans="1:92" x14ac:dyDescent="0.55000000000000004">
      <c r="A3097" s="4" t="str">
        <f t="shared" ca="1" si="697"/>
        <v>Scotiabank</v>
      </c>
      <c r="B3097" s="4" t="str">
        <f t="shared" si="698"/>
        <v>Derek Holt</v>
      </c>
      <c r="C3097" s="4" t="s">
        <v>246</v>
      </c>
      <c r="D3097" s="4" t="s">
        <v>248</v>
      </c>
      <c r="E3097" s="4" t="str">
        <f>IF(COUNTIF($E$2:E3096,"Begin: " &amp; C3097 &amp; "-" &amp; D3097 &amp; "-" &amp; H3097)=0,"Begin: " &amp; C3097 &amp; "-" &amp; D3097 &amp; "-" &amp; H3097,IF((C3097 &amp; "-" &amp; D3097 &amp; "-" &amp; H3097)&lt;&gt;(C3098 &amp; "-" &amp; D3098 &amp; "-" &amp; H3098),"End: " &amp; C3097 &amp; "-" &amp; D3097 &amp; "-" &amp; H3097,""))</f>
        <v/>
      </c>
      <c r="F3097" s="4" t="str">
        <f t="shared" si="699"/>
        <v>Wall Street Journal-GDP-05-2019</v>
      </c>
      <c r="G3097" s="7">
        <v>43595</v>
      </c>
      <c r="H3097" s="7" t="str">
        <f t="shared" si="700"/>
        <v>05-2019</v>
      </c>
      <c r="I3097" s="7" t="str">
        <f t="shared" ca="1" si="701"/>
        <v>Wall Street Journal: Scotiabank-GDP-05-2019</v>
      </c>
      <c r="J3097" s="4" t="str">
        <f t="shared" ca="1" si="702"/>
        <v>GDP-Scotiabank:05-2019</v>
      </c>
      <c r="K3097" t="s">
        <v>432</v>
      </c>
      <c r="CJ3097">
        <v>3.2</v>
      </c>
      <c r="CK3097">
        <v>1.6</v>
      </c>
      <c r="CL3097">
        <v>1.9</v>
      </c>
      <c r="CM3097">
        <v>1.8</v>
      </c>
      <c r="CN3097">
        <v>1.6</v>
      </c>
    </row>
    <row r="3098" spans="1:92" x14ac:dyDescent="0.55000000000000004">
      <c r="A3098" s="4" t="str">
        <f t="shared" ca="1" si="697"/>
        <v>KPMG</v>
      </c>
      <c r="B3098" s="4" t="str">
        <f t="shared" si="698"/>
        <v>Constance Hunter</v>
      </c>
      <c r="C3098" s="4" t="s">
        <v>246</v>
      </c>
      <c r="D3098" s="4" t="s">
        <v>248</v>
      </c>
      <c r="E3098" s="4" t="str">
        <f>IF(COUNTIF($E$2:E3097,"Begin: " &amp; C3098 &amp; "-" &amp; D3098 &amp; "-" &amp; H3098)=0,"Begin: " &amp; C3098 &amp; "-" &amp; D3098 &amp; "-" &amp; H3098,IF((C3098 &amp; "-" &amp; D3098 &amp; "-" &amp; H3098)&lt;&gt;(C3099 &amp; "-" &amp; D3099 &amp; "-" &amp; H3099),"End: " &amp; C3098 &amp; "-" &amp; D3098 &amp; "-" &amp; H3098,""))</f>
        <v/>
      </c>
      <c r="F3098" s="4" t="str">
        <f t="shared" si="699"/>
        <v>Wall Street Journal-GDP-05-2019</v>
      </c>
      <c r="G3098" s="7">
        <v>43595</v>
      </c>
      <c r="H3098" s="7" t="str">
        <f t="shared" si="700"/>
        <v>05-2019</v>
      </c>
      <c r="I3098" s="7" t="str">
        <f t="shared" ca="1" si="701"/>
        <v>Wall Street Journal: KPMG-GDP-05-2019</v>
      </c>
      <c r="J3098" s="4" t="str">
        <f t="shared" ca="1" si="702"/>
        <v>GDP-KPMG:05-2019</v>
      </c>
      <c r="K3098" t="s">
        <v>686</v>
      </c>
      <c r="CJ3098">
        <v>3.2</v>
      </c>
      <c r="CK3098">
        <v>2.1</v>
      </c>
      <c r="CL3098">
        <v>2.2999999999999998</v>
      </c>
      <c r="CM3098">
        <v>2</v>
      </c>
      <c r="CN3098">
        <v>1.8</v>
      </c>
    </row>
    <row r="3099" spans="1:92" x14ac:dyDescent="0.55000000000000004">
      <c r="A3099" s="4" t="str">
        <f t="shared" ca="1" si="697"/>
        <v>BBVA</v>
      </c>
      <c r="B3099" s="4" t="str">
        <f t="shared" si="698"/>
        <v xml:space="preserve">Nathaniel Karp
</v>
      </c>
      <c r="C3099" s="4" t="s">
        <v>246</v>
      </c>
      <c r="D3099" s="4" t="s">
        <v>248</v>
      </c>
      <c r="E3099" s="4" t="str">
        <f>IF(COUNTIF($E$2:E3098,"Begin: " &amp; C3099 &amp; "-" &amp; D3099 &amp; "-" &amp; H3099)=0,"Begin: " &amp; C3099 &amp; "-" &amp; D3099 &amp; "-" &amp; H3099,IF((C3099 &amp; "-" &amp; D3099 &amp; "-" &amp; H3099)&lt;&gt;(C3100 &amp; "-" &amp; D3100 &amp; "-" &amp; H3100),"End: " &amp; C3099 &amp; "-" &amp; D3099 &amp; "-" &amp; H3099,""))</f>
        <v/>
      </c>
      <c r="F3099" s="4" t="str">
        <f t="shared" si="699"/>
        <v>Wall Street Journal-GDP-05-2019</v>
      </c>
      <c r="G3099" s="7">
        <v>43595</v>
      </c>
      <c r="H3099" s="7" t="str">
        <f t="shared" si="700"/>
        <v>05-2019</v>
      </c>
      <c r="I3099" s="7" t="str">
        <f t="shared" ca="1" si="701"/>
        <v>Wall Street Journal: BBVA-GDP-05-2019</v>
      </c>
      <c r="J3099" s="4" t="str">
        <f t="shared" ca="1" si="702"/>
        <v>GDP-BBVA:05-2019</v>
      </c>
      <c r="K3099" t="s">
        <v>434</v>
      </c>
      <c r="CJ3099">
        <v>3.2</v>
      </c>
      <c r="CK3099">
        <v>1.2</v>
      </c>
      <c r="CL3099">
        <v>2.1</v>
      </c>
      <c r="CM3099">
        <v>2.4</v>
      </c>
      <c r="CN3099">
        <v>2</v>
      </c>
    </row>
    <row r="3100" spans="1:92" x14ac:dyDescent="0.55000000000000004">
      <c r="A3100" s="4" t="str">
        <f t="shared" ca="1" si="697"/>
        <v>National Retail Federation</v>
      </c>
      <c r="B3100" s="4" t="str">
        <f t="shared" si="698"/>
        <v>Jack Kleinhenz</v>
      </c>
      <c r="C3100" s="4" t="s">
        <v>246</v>
      </c>
      <c r="D3100" s="4" t="s">
        <v>248</v>
      </c>
      <c r="E3100" s="4" t="str">
        <f>IF(COUNTIF($E$2:E3099,"Begin: " &amp; C3100 &amp; "-" &amp; D3100 &amp; "-" &amp; H3100)=0,"Begin: " &amp; C3100 &amp; "-" &amp; D3100 &amp; "-" &amp; H3100,IF((C3100 &amp; "-" &amp; D3100 &amp; "-" &amp; H3100)&lt;&gt;(C3101 &amp; "-" &amp; D3101 &amp; "-" &amp; H3101),"End: " &amp; C3100 &amp; "-" &amp; D3100 &amp; "-" &amp; H3100,""))</f>
        <v/>
      </c>
      <c r="F3100" s="4" t="str">
        <f t="shared" si="699"/>
        <v>Wall Street Journal-GDP-05-2019</v>
      </c>
      <c r="G3100" s="7">
        <v>43595</v>
      </c>
      <c r="H3100" s="7" t="str">
        <f t="shared" si="700"/>
        <v>05-2019</v>
      </c>
      <c r="I3100" s="7" t="str">
        <f t="shared" ca="1" si="701"/>
        <v>Wall Street Journal: National Retail Federation-GDP-05-2019</v>
      </c>
      <c r="J3100" s="4" t="str">
        <f t="shared" ca="1" si="702"/>
        <v>GDP-National Retail Federation:05-2019</v>
      </c>
      <c r="K3100" t="s">
        <v>216</v>
      </c>
      <c r="CJ3100">
        <v>3</v>
      </c>
      <c r="CK3100">
        <v>2.4</v>
      </c>
      <c r="CL3100">
        <v>2.2999999999999998</v>
      </c>
      <c r="CM3100">
        <v>2.2999999999999998</v>
      </c>
      <c r="CN3100">
        <v>1.8</v>
      </c>
    </row>
    <row r="3101" spans="1:92" x14ac:dyDescent="0.55000000000000004">
      <c r="A3101" s="4" t="str">
        <f t="shared" ca="1" si="697"/>
        <v>Natixis CIB Americas</v>
      </c>
      <c r="B3101" s="4" t="str">
        <f t="shared" si="698"/>
        <v>Joseph LaVorgna</v>
      </c>
      <c r="C3101" s="4" t="s">
        <v>246</v>
      </c>
      <c r="D3101" s="4" t="s">
        <v>248</v>
      </c>
      <c r="E3101" s="4" t="str">
        <f>IF(COUNTIF($E$2:E3100,"Begin: " &amp; C3101 &amp; "-" &amp; D3101 &amp; "-" &amp; H3101)=0,"Begin: " &amp; C3101 &amp; "-" &amp; D3101 &amp; "-" &amp; H3101,IF((C3101 &amp; "-" &amp; D3101 &amp; "-" &amp; H3101)&lt;&gt;(C3102 &amp; "-" &amp; D3102 &amp; "-" &amp; H3102),"End: " &amp; C3101 &amp; "-" &amp; D3101 &amp; "-" &amp; H3101,""))</f>
        <v/>
      </c>
      <c r="F3101" s="4" t="str">
        <f t="shared" si="699"/>
        <v>Wall Street Journal-GDP-05-2019</v>
      </c>
      <c r="G3101" s="7">
        <v>43595</v>
      </c>
      <c r="H3101" s="7" t="str">
        <f t="shared" si="700"/>
        <v>05-2019</v>
      </c>
      <c r="I3101" s="7" t="str">
        <f t="shared" ca="1" si="701"/>
        <v>Wall Street Journal: Natixis CIB Americas-GDP-05-2019</v>
      </c>
      <c r="J3101" s="4" t="str">
        <f t="shared" ca="1" si="702"/>
        <v>GDP-Natixis CIB Americas:05-2019</v>
      </c>
      <c r="K3101" t="s">
        <v>774</v>
      </c>
      <c r="CJ3101">
        <v>3.2</v>
      </c>
      <c r="CK3101">
        <v>1.3</v>
      </c>
      <c r="CL3101">
        <v>2.5</v>
      </c>
      <c r="CM3101">
        <v>1.5</v>
      </c>
      <c r="CN3101">
        <v>1</v>
      </c>
    </row>
    <row r="3102" spans="1:92" x14ac:dyDescent="0.55000000000000004">
      <c r="A3102" s="4" t="str">
        <f t="shared" ca="1" si="697"/>
        <v>UCLA Anderson Forecast</v>
      </c>
      <c r="B3102" s="4" t="str">
        <f t="shared" si="698"/>
        <v>Edward Leamer/David Shulman</v>
      </c>
      <c r="C3102" s="4" t="s">
        <v>246</v>
      </c>
      <c r="D3102" s="4" t="s">
        <v>248</v>
      </c>
      <c r="E3102" s="4" t="str">
        <f>IF(COUNTIF($E$2:E3101,"Begin: " &amp; C3102 &amp; "-" &amp; D3102 &amp; "-" &amp; H3102)=0,"Begin: " &amp; C3102 &amp; "-" &amp; D3102 &amp; "-" &amp; H3102,IF((C3102 &amp; "-" &amp; D3102 &amp; "-" &amp; H3102)&lt;&gt;(C3103 &amp; "-" &amp; D3103 &amp; "-" &amp; H3103),"End: " &amp; C3102 &amp; "-" &amp; D3102 &amp; "-" &amp; H3102,""))</f>
        <v/>
      </c>
      <c r="F3102" s="4" t="str">
        <f t="shared" si="699"/>
        <v>Wall Street Journal-GDP-05-2019</v>
      </c>
      <c r="G3102" s="7">
        <v>43595</v>
      </c>
      <c r="H3102" s="7" t="str">
        <f t="shared" si="700"/>
        <v>05-2019</v>
      </c>
      <c r="I3102" s="7" t="str">
        <f t="shared" ca="1" si="701"/>
        <v>Wall Street Journal: UCLA Anderson Forecast-GDP-05-2019</v>
      </c>
      <c r="J3102" s="4" t="str">
        <f t="shared" ca="1" si="702"/>
        <v>GDP-UCLA Anderson Forecast:05-2019</v>
      </c>
      <c r="K3102" t="s">
        <v>218</v>
      </c>
      <c r="CJ3102">
        <v>3.2</v>
      </c>
      <c r="CK3102">
        <v>1.8</v>
      </c>
      <c r="CL3102">
        <v>2</v>
      </c>
      <c r="CM3102">
        <v>1.4</v>
      </c>
      <c r="CN3102">
        <v>1.6</v>
      </c>
    </row>
    <row r="3103" spans="1:92" x14ac:dyDescent="0.55000000000000004">
      <c r="A3103" s="4" t="str">
        <f t="shared" ca="1" si="697"/>
        <v>NEMA Business Information Services</v>
      </c>
      <c r="B3103" s="4" t="str">
        <f t="shared" si="698"/>
        <v>Don Leavens/Steven Wilcox</v>
      </c>
      <c r="C3103" s="4" t="s">
        <v>246</v>
      </c>
      <c r="D3103" s="4" t="s">
        <v>248</v>
      </c>
      <c r="E3103" s="4" t="str">
        <f>IF(COUNTIF($E$2:E3102,"Begin: " &amp; C3103 &amp; "-" &amp; D3103 &amp; "-" &amp; H3103)=0,"Begin: " &amp; C3103 &amp; "-" &amp; D3103 &amp; "-" &amp; H3103,IF((C3103 &amp; "-" &amp; D3103 &amp; "-" &amp; H3103)&lt;&gt;(C3104 &amp; "-" &amp; D3104 &amp; "-" &amp; H3104),"End: " &amp; C3103 &amp; "-" &amp; D3103 &amp; "-" &amp; H3103,""))</f>
        <v/>
      </c>
      <c r="F3103" s="4" t="str">
        <f t="shared" si="699"/>
        <v>Wall Street Journal-GDP-05-2019</v>
      </c>
      <c r="G3103" s="7">
        <v>43595</v>
      </c>
      <c r="H3103" s="7" t="str">
        <f t="shared" si="700"/>
        <v>05-2019</v>
      </c>
      <c r="I3103" s="7" t="str">
        <f t="shared" ca="1" si="701"/>
        <v>Wall Street Journal: NEMA Business Information Services-GDP-05-2019</v>
      </c>
      <c r="J3103" s="4" t="str">
        <f t="shared" ca="1" si="702"/>
        <v>GDP-NEMA Business Information Services:05-2019</v>
      </c>
      <c r="K3103" t="s">
        <v>765</v>
      </c>
      <c r="CJ3103">
        <v>3.2</v>
      </c>
      <c r="CK3103">
        <v>2</v>
      </c>
      <c r="CL3103">
        <v>1.9</v>
      </c>
      <c r="CM3103">
        <v>1.9</v>
      </c>
      <c r="CN3103">
        <v>2.1</v>
      </c>
    </row>
    <row r="3104" spans="1:92" x14ac:dyDescent="0.55000000000000004">
      <c r="A3104" s="4" t="str">
        <f t="shared" ca="1" si="697"/>
        <v>HSBC</v>
      </c>
      <c r="B3104" s="4" t="str">
        <f t="shared" si="698"/>
        <v>Kevin Logan*</v>
      </c>
      <c r="C3104" s="4" t="s">
        <v>246</v>
      </c>
      <c r="D3104" s="4" t="s">
        <v>248</v>
      </c>
      <c r="E3104" s="4" t="str">
        <f>IF(COUNTIF($E$2:E3103,"Begin: " &amp; C3104 &amp; "-" &amp; D3104 &amp; "-" &amp; H3104)=0,"Begin: " &amp; C3104 &amp; "-" &amp; D3104 &amp; "-" &amp; H3104,IF((C3104 &amp; "-" &amp; D3104 &amp; "-" &amp; H3104)&lt;&gt;(C3105 &amp; "-" &amp; D3105 &amp; "-" &amp; H3105),"End: " &amp; C3104 &amp; "-" &amp; D3104 &amp; "-" &amp; H3104,""))</f>
        <v/>
      </c>
      <c r="F3104" s="4" t="str">
        <f t="shared" si="699"/>
        <v>Wall Street Journal-GDP-05-2019</v>
      </c>
      <c r="G3104" s="7">
        <v>43595</v>
      </c>
      <c r="H3104" s="7" t="str">
        <f t="shared" si="700"/>
        <v>05-2019</v>
      </c>
      <c r="I3104" s="7" t="str">
        <f t="shared" ca="1" si="701"/>
        <v>Wall Street Journal: HSBC-GDP-05-2019</v>
      </c>
      <c r="J3104" s="4" t="str">
        <f t="shared" ca="1" si="702"/>
        <v>GDP-HSBC:05-2019</v>
      </c>
      <c r="K3104" t="s">
        <v>817</v>
      </c>
    </row>
    <row r="3105" spans="1:92" x14ac:dyDescent="0.55000000000000004">
      <c r="A3105" s="4" t="str">
        <f t="shared" ca="1" si="697"/>
        <v>Moody's Investors Service</v>
      </c>
      <c r="B3105" s="4" t="str">
        <f t="shared" si="698"/>
        <v>John Lonski</v>
      </c>
      <c r="C3105" s="4" t="s">
        <v>246</v>
      </c>
      <c r="D3105" s="4" t="s">
        <v>248</v>
      </c>
      <c r="E3105" s="4" t="str">
        <f>IF(COUNTIF($E$2:E3104,"Begin: " &amp; C3105 &amp; "-" &amp; D3105 &amp; "-" &amp; H3105)=0,"Begin: " &amp; C3105 &amp; "-" &amp; D3105 &amp; "-" &amp; H3105,IF((C3105 &amp; "-" &amp; D3105 &amp; "-" &amp; H3105)&lt;&gt;(C3106 &amp; "-" &amp; D3106 &amp; "-" &amp; H3106),"End: " &amp; C3105 &amp; "-" &amp; D3105 &amp; "-" &amp; H3105,""))</f>
        <v/>
      </c>
      <c r="F3105" s="4" t="str">
        <f t="shared" si="699"/>
        <v>Wall Street Journal-GDP-05-2019</v>
      </c>
      <c r="G3105" s="7">
        <v>43595</v>
      </c>
      <c r="H3105" s="7" t="str">
        <f t="shared" si="700"/>
        <v>05-2019</v>
      </c>
      <c r="I3105" s="7" t="str">
        <f t="shared" ca="1" si="701"/>
        <v>Wall Street Journal: Moody's Investors Service-GDP-05-2019</v>
      </c>
      <c r="J3105" s="4" t="str">
        <f t="shared" ca="1" si="702"/>
        <v>GDP-Moody's Investors Service:05-2019</v>
      </c>
      <c r="K3105" t="s">
        <v>220</v>
      </c>
      <c r="CJ3105">
        <v>3.2</v>
      </c>
      <c r="CK3105">
        <v>2.5</v>
      </c>
      <c r="CL3105">
        <v>2.1</v>
      </c>
      <c r="CM3105">
        <v>2</v>
      </c>
      <c r="CN3105">
        <v>1.7</v>
      </c>
    </row>
    <row r="3106" spans="1:92" x14ac:dyDescent="0.55000000000000004">
      <c r="A3106" s="4" t="str">
        <f t="shared" ca="1" si="697"/>
        <v>National Auto Dealer Association</v>
      </c>
      <c r="B3106" s="4" t="str">
        <f t="shared" si="698"/>
        <v>Patrick Manzi*</v>
      </c>
      <c r="C3106" s="4" t="s">
        <v>246</v>
      </c>
      <c r="D3106" s="4" t="s">
        <v>248</v>
      </c>
      <c r="E3106" s="4" t="str">
        <f>IF(COUNTIF($E$2:E3105,"Begin: " &amp; C3106 &amp; "-" &amp; D3106 &amp; "-" &amp; H3106)=0,"Begin: " &amp; C3106 &amp; "-" &amp; D3106 &amp; "-" &amp; H3106,IF((C3106 &amp; "-" &amp; D3106 &amp; "-" &amp; H3106)&lt;&gt;(C3107 &amp; "-" &amp; D3107 &amp; "-" &amp; H3107),"End: " &amp; C3106 &amp; "-" &amp; D3106 &amp; "-" &amp; H3106,""))</f>
        <v/>
      </c>
      <c r="F3106" s="4" t="str">
        <f t="shared" si="699"/>
        <v>Wall Street Journal-GDP-05-2019</v>
      </c>
      <c r="G3106" s="7">
        <v>43595</v>
      </c>
      <c r="H3106" s="7" t="str">
        <f t="shared" si="700"/>
        <v>05-2019</v>
      </c>
      <c r="I3106" s="7" t="str">
        <f t="shared" ca="1" si="701"/>
        <v>Wall Street Journal: National Auto Dealer Association-GDP-05-2019</v>
      </c>
      <c r="J3106" s="4" t="str">
        <f t="shared" ca="1" si="702"/>
        <v>GDP-National Auto Dealer Association:05-2019</v>
      </c>
      <c r="K3106" t="s">
        <v>818</v>
      </c>
    </row>
    <row r="3107" spans="1:92" x14ac:dyDescent="0.55000000000000004">
      <c r="A3107" s="4" t="str">
        <f t="shared" ca="1" si="697"/>
        <v>MetLife Investment Management</v>
      </c>
      <c r="B3107" s="4" t="str">
        <f t="shared" si="698"/>
        <v>Drew T. Matus*</v>
      </c>
      <c r="C3107" s="4" t="s">
        <v>246</v>
      </c>
      <c r="D3107" s="4" t="s">
        <v>248</v>
      </c>
      <c r="E3107" s="4" t="str">
        <f>IF(COUNTIF($E$2:E3106,"Begin: " &amp; C3107 &amp; "-" &amp; D3107 &amp; "-" &amp; H3107)=0,"Begin: " &amp; C3107 &amp; "-" &amp; D3107 &amp; "-" &amp; H3107,IF((C3107 &amp; "-" &amp; D3107 &amp; "-" &amp; H3107)&lt;&gt;(C3108 &amp; "-" &amp; D3108 &amp; "-" &amp; H3108),"End: " &amp; C3107 &amp; "-" &amp; D3107 &amp; "-" &amp; H3107,""))</f>
        <v/>
      </c>
      <c r="F3107" s="4" t="str">
        <f t="shared" si="699"/>
        <v>Wall Street Journal-GDP-05-2019</v>
      </c>
      <c r="G3107" s="7">
        <v>43595</v>
      </c>
      <c r="H3107" s="7" t="str">
        <f t="shared" si="700"/>
        <v>05-2019</v>
      </c>
      <c r="I3107" s="7" t="str">
        <f t="shared" ca="1" si="701"/>
        <v>Wall Street Journal: MetLife Investment Management-GDP-05-2019</v>
      </c>
      <c r="J3107" s="4" t="str">
        <f t="shared" ca="1" si="702"/>
        <v>GDP-MetLife Investment Management:05-2019</v>
      </c>
      <c r="K3107" t="s">
        <v>819</v>
      </c>
    </row>
    <row r="3108" spans="1:92" x14ac:dyDescent="0.55000000000000004">
      <c r="A3108" s="4" t="str">
        <f t="shared" ca="1" si="697"/>
        <v>Jeffries &amp; Company</v>
      </c>
      <c r="B3108" s="4" t="str">
        <f t="shared" si="698"/>
        <v>Ward McCarthy*</v>
      </c>
      <c r="C3108" s="4" t="s">
        <v>246</v>
      </c>
      <c r="D3108" s="4" t="s">
        <v>248</v>
      </c>
      <c r="E3108" s="4" t="str">
        <f>IF(COUNTIF($E$2:E3107,"Begin: " &amp; C3108 &amp; "-" &amp; D3108 &amp; "-" &amp; H3108)=0,"Begin: " &amp; C3108 &amp; "-" &amp; D3108 &amp; "-" &amp; H3108,IF((C3108 &amp; "-" &amp; D3108 &amp; "-" &amp; H3108)&lt;&gt;(C3109 &amp; "-" &amp; D3109 &amp; "-" &amp; H3109),"End: " &amp; C3108 &amp; "-" &amp; D3108 &amp; "-" &amp; H3108,""))</f>
        <v/>
      </c>
      <c r="F3108" s="4" t="str">
        <f t="shared" si="699"/>
        <v>Wall Street Journal-GDP-05-2019</v>
      </c>
      <c r="G3108" s="7">
        <v>43595</v>
      </c>
      <c r="H3108" s="7" t="str">
        <f t="shared" si="700"/>
        <v>05-2019</v>
      </c>
      <c r="I3108" s="7" t="str">
        <f t="shared" ca="1" si="701"/>
        <v>Wall Street Journal: Jeffries &amp; Company-GDP-05-2019</v>
      </c>
      <c r="J3108" s="4" t="str">
        <f t="shared" ca="1" si="702"/>
        <v>GDP-Jeffries &amp; Company:05-2019</v>
      </c>
      <c r="K3108" t="s">
        <v>820</v>
      </c>
    </row>
    <row r="3109" spans="1:92" x14ac:dyDescent="0.55000000000000004">
      <c r="A3109" s="4" t="str">
        <f t="shared" ca="1" si="697"/>
        <v>ACT Research</v>
      </c>
      <c r="B3109" s="4" t="str">
        <f t="shared" si="698"/>
        <v>Jim Meil</v>
      </c>
      <c r="C3109" s="4" t="s">
        <v>246</v>
      </c>
      <c r="D3109" s="4" t="s">
        <v>248</v>
      </c>
      <c r="E3109" s="4" t="str">
        <f>IF(COUNTIF($E$2:E3108,"Begin: " &amp; C3109 &amp; "-" &amp; D3109 &amp; "-" &amp; H3109)=0,"Begin: " &amp; C3109 &amp; "-" &amp; D3109 &amp; "-" &amp; H3109,IF((C3109 &amp; "-" &amp; D3109 &amp; "-" &amp; H3109)&lt;&gt;(C3110 &amp; "-" &amp; D3110 &amp; "-" &amp; H3110),"End: " &amp; C3109 &amp; "-" &amp; D3109 &amp; "-" &amp; H3109,""))</f>
        <v/>
      </c>
      <c r="F3109" s="4" t="str">
        <f t="shared" si="699"/>
        <v>Wall Street Journal-GDP-05-2019</v>
      </c>
      <c r="G3109" s="7">
        <v>43595</v>
      </c>
      <c r="H3109" s="7" t="str">
        <f t="shared" si="700"/>
        <v>05-2019</v>
      </c>
      <c r="I3109" s="7" t="str">
        <f t="shared" ca="1" si="701"/>
        <v>Wall Street Journal: ACT Research-GDP-05-2019</v>
      </c>
      <c r="J3109" s="4" t="str">
        <f t="shared" ca="1" si="702"/>
        <v>GDP-ACT Research:05-2019</v>
      </c>
      <c r="K3109" t="s">
        <v>437</v>
      </c>
      <c r="CJ3109">
        <v>3</v>
      </c>
      <c r="CK3109">
        <v>1</v>
      </c>
      <c r="CL3109">
        <v>2.1</v>
      </c>
      <c r="CM3109">
        <v>2.2999999999999998</v>
      </c>
      <c r="CN3109">
        <v>2.2999999999999998</v>
      </c>
    </row>
    <row r="3110" spans="1:92" x14ac:dyDescent="0.55000000000000004">
      <c r="A3110" s="4" t="str">
        <f t="shared" ca="1" si="697"/>
        <v>Standard Chartered</v>
      </c>
      <c r="B3110" s="4" t="str">
        <f t="shared" si="698"/>
        <v>Sonia Meskin*</v>
      </c>
      <c r="C3110" s="4" t="s">
        <v>246</v>
      </c>
      <c r="D3110" s="4" t="s">
        <v>248</v>
      </c>
      <c r="E3110" s="4" t="str">
        <f>IF(COUNTIF($E$2:E3109,"Begin: " &amp; C3110 &amp; "-" &amp; D3110 &amp; "-" &amp; H3110)=0,"Begin: " &amp; C3110 &amp; "-" &amp; D3110 &amp; "-" &amp; H3110,IF((C3110 &amp; "-" &amp; D3110 &amp; "-" &amp; H3110)&lt;&gt;(C3111 &amp; "-" &amp; D3111 &amp; "-" &amp; H3111),"End: " &amp; C3110 &amp; "-" &amp; D3110 &amp; "-" &amp; H3110,""))</f>
        <v/>
      </c>
      <c r="F3110" s="4" t="str">
        <f t="shared" si="699"/>
        <v>Wall Street Journal-GDP-05-2019</v>
      </c>
      <c r="G3110" s="7">
        <v>43595</v>
      </c>
      <c r="H3110" s="7" t="str">
        <f t="shared" si="700"/>
        <v>05-2019</v>
      </c>
      <c r="I3110" s="7" t="str">
        <f t="shared" ca="1" si="701"/>
        <v>Wall Street Journal: Standard Chartered-GDP-05-2019</v>
      </c>
      <c r="J3110" s="4" t="str">
        <f t="shared" ca="1" si="702"/>
        <v>GDP-Standard Chartered:05-2019</v>
      </c>
      <c r="K3110" t="s">
        <v>821</v>
      </c>
    </row>
    <row r="3111" spans="1:92" x14ac:dyDescent="0.55000000000000004">
      <c r="A3111" s="4" t="str">
        <f t="shared" ca="1" si="697"/>
        <v>BofA</v>
      </c>
      <c r="B3111" s="4" t="str">
        <f t="shared" si="698"/>
        <v>Michelle Meyer</v>
      </c>
      <c r="C3111" s="4" t="s">
        <v>246</v>
      </c>
      <c r="D3111" s="4" t="s">
        <v>248</v>
      </c>
      <c r="E3111" s="4" t="str">
        <f>IF(COUNTIF($E$2:E3110,"Begin: " &amp; C3111 &amp; "-" &amp; D3111 &amp; "-" &amp; H3111)=0,"Begin: " &amp; C3111 &amp; "-" &amp; D3111 &amp; "-" &amp; H3111,IF((C3111 &amp; "-" &amp; D3111 &amp; "-" &amp; H3111)&lt;&gt;(C3112 &amp; "-" &amp; D3112 &amp; "-" &amp; H3112),"End: " &amp; C3111 &amp; "-" &amp; D3111 &amp; "-" &amp; H3111,""))</f>
        <v/>
      </c>
      <c r="F3111" s="4" t="str">
        <f t="shared" si="699"/>
        <v>Wall Street Journal-GDP-05-2019</v>
      </c>
      <c r="G3111" s="7">
        <v>43595</v>
      </c>
      <c r="H3111" s="7" t="str">
        <f t="shared" si="700"/>
        <v>05-2019</v>
      </c>
      <c r="I3111" s="7" t="str">
        <f t="shared" ca="1" si="701"/>
        <v>Wall Street Journal: BofA-GDP-05-2019</v>
      </c>
      <c r="J3111" s="4" t="str">
        <f t="shared" ca="1" si="702"/>
        <v>GDP-BofA:05-2019</v>
      </c>
      <c r="K3111" t="s">
        <v>803</v>
      </c>
      <c r="CJ3111">
        <v>3.2</v>
      </c>
      <c r="CK3111">
        <v>2.1</v>
      </c>
      <c r="CL3111">
        <v>1.8</v>
      </c>
      <c r="CM3111">
        <v>1.8</v>
      </c>
    </row>
    <row r="3112" spans="1:92" x14ac:dyDescent="0.55000000000000004">
      <c r="A3112" s="4" t="str">
        <f t="shared" ca="1" si="697"/>
        <v>Daiwa Capital</v>
      </c>
      <c r="B3112" s="4" t="str">
        <f t="shared" si="698"/>
        <v>Michael Moran</v>
      </c>
      <c r="C3112" s="4" t="s">
        <v>246</v>
      </c>
      <c r="D3112" s="4" t="s">
        <v>248</v>
      </c>
      <c r="E3112" s="4" t="str">
        <f>IF(COUNTIF($E$2:E3111,"Begin: " &amp; C3112 &amp; "-" &amp; D3112 &amp; "-" &amp; H3112)=0,"Begin: " &amp; C3112 &amp; "-" &amp; D3112 &amp; "-" &amp; H3112,IF((C3112 &amp; "-" &amp; D3112 &amp; "-" &amp; H3112)&lt;&gt;(C3113 &amp; "-" &amp; D3113 &amp; "-" &amp; H3113),"End: " &amp; C3112 &amp; "-" &amp; D3112 &amp; "-" &amp; H3112,""))</f>
        <v/>
      </c>
      <c r="F3112" s="4" t="str">
        <f t="shared" si="699"/>
        <v>Wall Street Journal-GDP-05-2019</v>
      </c>
      <c r="G3112" s="7">
        <v>43595</v>
      </c>
      <c r="H3112" s="7" t="str">
        <f t="shared" si="700"/>
        <v>05-2019</v>
      </c>
      <c r="I3112" s="7" t="str">
        <f t="shared" ca="1" si="701"/>
        <v>Wall Street Journal: Daiwa Capital-GDP-05-2019</v>
      </c>
      <c r="J3112" s="4" t="str">
        <f t="shared" ca="1" si="702"/>
        <v>GDP-Daiwa Capital:05-2019</v>
      </c>
      <c r="K3112" t="s">
        <v>438</v>
      </c>
      <c r="CJ3112">
        <v>3.2</v>
      </c>
      <c r="CK3112">
        <v>1.8</v>
      </c>
      <c r="CL3112">
        <v>1.7</v>
      </c>
      <c r="CM3112">
        <v>1.7</v>
      </c>
      <c r="CN3112">
        <v>1.5</v>
      </c>
    </row>
    <row r="3113" spans="1:92" x14ac:dyDescent="0.55000000000000004">
      <c r="A3113" s="4" t="str">
        <f t="shared" ca="1" si="697"/>
        <v>National Association of Manufacturers</v>
      </c>
      <c r="B3113" s="4" t="str">
        <f t="shared" si="698"/>
        <v>Chad Moutray</v>
      </c>
      <c r="C3113" s="4" t="s">
        <v>246</v>
      </c>
      <c r="D3113" s="4" t="s">
        <v>248</v>
      </c>
      <c r="E3113" s="4" t="str">
        <f>IF(COUNTIF($E$2:E3112,"Begin: " &amp; C3113 &amp; "-" &amp; D3113 &amp; "-" &amp; H3113)=0,"Begin: " &amp; C3113 &amp; "-" &amp; D3113 &amp; "-" &amp; H3113,IF((C3113 &amp; "-" &amp; D3113 &amp; "-" &amp; H3113)&lt;&gt;(C3114 &amp; "-" &amp; D3114 &amp; "-" &amp; H3114),"End: " &amp; C3113 &amp; "-" &amp; D3113 &amp; "-" &amp; H3113,""))</f>
        <v/>
      </c>
      <c r="F3113" s="4" t="str">
        <f t="shared" si="699"/>
        <v>Wall Street Journal-GDP-05-2019</v>
      </c>
      <c r="G3113" s="7">
        <v>43595</v>
      </c>
      <c r="H3113" s="7" t="str">
        <f t="shared" si="700"/>
        <v>05-2019</v>
      </c>
      <c r="I3113" s="7" t="str">
        <f t="shared" ca="1" si="701"/>
        <v>Wall Street Journal: National Association of Manufacturers-GDP-05-2019</v>
      </c>
      <c r="J3113" s="4" t="str">
        <f t="shared" ca="1" si="702"/>
        <v>GDP-National Association of Manufacturers:05-2019</v>
      </c>
      <c r="K3113" t="s">
        <v>439</v>
      </c>
      <c r="CJ3113">
        <v>3</v>
      </c>
      <c r="CK3113">
        <v>3.4</v>
      </c>
      <c r="CL3113">
        <v>2.4</v>
      </c>
      <c r="CM3113">
        <v>1.6</v>
      </c>
      <c r="CN3113">
        <v>1.2</v>
      </c>
    </row>
    <row r="3114" spans="1:92" x14ac:dyDescent="0.55000000000000004">
      <c r="A3114" s="4" t="str">
        <f t="shared" ca="1" si="697"/>
        <v>Naroff Economics</v>
      </c>
      <c r="B3114" s="4" t="str">
        <f t="shared" si="698"/>
        <v>Joel Naroff</v>
      </c>
      <c r="C3114" s="4" t="s">
        <v>246</v>
      </c>
      <c r="D3114" s="4" t="s">
        <v>248</v>
      </c>
      <c r="E3114" s="4" t="str">
        <f>IF(COUNTIF($E$2:E3113,"Begin: " &amp; C3114 &amp; "-" &amp; D3114 &amp; "-" &amp; H3114)=0,"Begin: " &amp; C3114 &amp; "-" &amp; D3114 &amp; "-" &amp; H3114,IF((C3114 &amp; "-" &amp; D3114 &amp; "-" &amp; H3114)&lt;&gt;(C3115 &amp; "-" &amp; D3115 &amp; "-" &amp; H3115),"End: " &amp; C3114 &amp; "-" &amp; D3114 &amp; "-" &amp; H3114,""))</f>
        <v/>
      </c>
      <c r="F3114" s="4" t="str">
        <f t="shared" si="699"/>
        <v>Wall Street Journal-GDP-05-2019</v>
      </c>
      <c r="G3114" s="7">
        <v>43595</v>
      </c>
      <c r="H3114" s="7" t="str">
        <f t="shared" si="700"/>
        <v>05-2019</v>
      </c>
      <c r="I3114" s="7" t="str">
        <f t="shared" ca="1" si="701"/>
        <v>Wall Street Journal: Naroff Economics-GDP-05-2019</v>
      </c>
      <c r="J3114" s="4" t="str">
        <f t="shared" ca="1" si="702"/>
        <v>GDP-Naroff Economics:05-2019</v>
      </c>
      <c r="K3114" t="s">
        <v>440</v>
      </c>
      <c r="CJ3114">
        <v>3</v>
      </c>
      <c r="CK3114">
        <v>1.9</v>
      </c>
      <c r="CL3114">
        <v>2.1</v>
      </c>
      <c r="CM3114">
        <v>1.5</v>
      </c>
      <c r="CN3114">
        <v>0.3</v>
      </c>
    </row>
    <row r="3115" spans="1:92" x14ac:dyDescent="0.55000000000000004">
      <c r="A3115" s="4" t="str">
        <f t="shared" ca="1" si="697"/>
        <v>MacroEcon Global Advisors</v>
      </c>
      <c r="B3115" s="4" t="str">
        <f t="shared" si="698"/>
        <v>Mark Nielson</v>
      </c>
      <c r="C3115" s="4" t="s">
        <v>246</v>
      </c>
      <c r="D3115" s="4" t="s">
        <v>248</v>
      </c>
      <c r="E3115" s="4" t="str">
        <f>IF(COUNTIF($E$2:E3114,"Begin: " &amp; C3115 &amp; "-" &amp; D3115 &amp; "-" &amp; H3115)=0,"Begin: " &amp; C3115 &amp; "-" &amp; D3115 &amp; "-" &amp; H3115,IF((C3115 &amp; "-" &amp; D3115 &amp; "-" &amp; H3115)&lt;&gt;(C3116 &amp; "-" &amp; D3116 &amp; "-" &amp; H3116),"End: " &amp; C3115 &amp; "-" &amp; D3115 &amp; "-" &amp; H3115,""))</f>
        <v/>
      </c>
      <c r="F3115" s="4" t="str">
        <f t="shared" si="699"/>
        <v>Wall Street Journal-GDP-05-2019</v>
      </c>
      <c r="G3115" s="7">
        <v>43595</v>
      </c>
      <c r="H3115" s="7" t="str">
        <f t="shared" si="700"/>
        <v>05-2019</v>
      </c>
      <c r="I3115" s="7" t="str">
        <f t="shared" ca="1" si="701"/>
        <v>Wall Street Journal: MacroEcon Global Advisors-GDP-05-2019</v>
      </c>
      <c r="J3115" s="4" t="str">
        <f t="shared" ca="1" si="702"/>
        <v>GDP-MacroEcon Global Advisors:05-2019</v>
      </c>
      <c r="K3115" t="s">
        <v>225</v>
      </c>
      <c r="CJ3115">
        <v>3.2</v>
      </c>
      <c r="CK3115">
        <v>3.2</v>
      </c>
      <c r="CL3115">
        <v>3.2</v>
      </c>
      <c r="CM3115">
        <v>3.1</v>
      </c>
      <c r="CN3115">
        <v>3</v>
      </c>
    </row>
    <row r="3116" spans="1:92" x14ac:dyDescent="0.55000000000000004">
      <c r="A3116" s="4" t="str">
        <f t="shared" ca="1" si="697"/>
        <v>Corelogic</v>
      </c>
      <c r="B3116" s="4" t="str">
        <f t="shared" si="698"/>
        <v>Frank Nothaft*</v>
      </c>
      <c r="C3116" s="4" t="s">
        <v>246</v>
      </c>
      <c r="D3116" s="4" t="s">
        <v>248</v>
      </c>
      <c r="E3116" s="4" t="str">
        <f>IF(COUNTIF($E$2:E3115,"Begin: " &amp; C3116 &amp; "-" &amp; D3116 &amp; "-" &amp; H3116)=0,"Begin: " &amp; C3116 &amp; "-" &amp; D3116 &amp; "-" &amp; H3116,IF((C3116 &amp; "-" &amp; D3116 &amp; "-" &amp; H3116)&lt;&gt;(C3117 &amp; "-" &amp; D3117 &amp; "-" &amp; H3117),"End: " &amp; C3116 &amp; "-" &amp; D3116 &amp; "-" &amp; H3116,""))</f>
        <v/>
      </c>
      <c r="F3116" s="4" t="str">
        <f t="shared" si="699"/>
        <v>Wall Street Journal-GDP-05-2019</v>
      </c>
      <c r="G3116" s="7">
        <v>43595</v>
      </c>
      <c r="H3116" s="7" t="str">
        <f t="shared" si="700"/>
        <v>05-2019</v>
      </c>
      <c r="I3116" s="7" t="str">
        <f t="shared" ca="1" si="701"/>
        <v>Wall Street Journal: Corelogic-GDP-05-2019</v>
      </c>
      <c r="J3116" s="4" t="str">
        <f t="shared" ca="1" si="702"/>
        <v>GDP-Corelogic:05-2019</v>
      </c>
      <c r="K3116" t="s">
        <v>822</v>
      </c>
    </row>
    <row r="3117" spans="1:92" x14ac:dyDescent="0.55000000000000004">
      <c r="A3117" s="4" t="str">
        <f t="shared" ca="1" si="697"/>
        <v>High Frequency Economics</v>
      </c>
      <c r="B3117" s="4" t="str">
        <f t="shared" si="698"/>
        <v>Jim O'Sullivan</v>
      </c>
      <c r="C3117" s="4" t="s">
        <v>246</v>
      </c>
      <c r="D3117" s="4" t="s">
        <v>248</v>
      </c>
      <c r="E3117" s="4" t="str">
        <f>IF(COUNTIF($E$2:E3116,"Begin: " &amp; C3117 &amp; "-" &amp; D3117 &amp; "-" &amp; H3117)=0,"Begin: " &amp; C3117 &amp; "-" &amp; D3117 &amp; "-" &amp; H3117,IF((C3117 &amp; "-" &amp; D3117 &amp; "-" &amp; H3117)&lt;&gt;(C3118 &amp; "-" &amp; D3118 &amp; "-" &amp; H3118),"End: " &amp; C3117 &amp; "-" &amp; D3117 &amp; "-" &amp; H3117,""))</f>
        <v/>
      </c>
      <c r="F3117" s="4" t="str">
        <f t="shared" si="699"/>
        <v>Wall Street Journal-GDP-05-2019</v>
      </c>
      <c r="G3117" s="7">
        <v>43595</v>
      </c>
      <c r="H3117" s="7" t="str">
        <f t="shared" si="700"/>
        <v>05-2019</v>
      </c>
      <c r="I3117" s="7" t="str">
        <f t="shared" ca="1" si="701"/>
        <v>Wall Street Journal: High Frequency Economics-GDP-05-2019</v>
      </c>
      <c r="J3117" s="4" t="str">
        <f t="shared" ca="1" si="702"/>
        <v>GDP-High Frequency Economics:05-2019</v>
      </c>
      <c r="K3117" t="s">
        <v>227</v>
      </c>
      <c r="CJ3117">
        <v>3</v>
      </c>
      <c r="CK3117">
        <v>2.5</v>
      </c>
      <c r="CL3117">
        <v>2</v>
      </c>
      <c r="CM3117">
        <v>2</v>
      </c>
      <c r="CN3117">
        <v>1.9</v>
      </c>
    </row>
    <row r="3118" spans="1:92" x14ac:dyDescent="0.55000000000000004">
      <c r="A3118" s="4" t="str">
        <f t="shared" ca="1" si="697"/>
        <v>Stifel, Nicoulas and Company, Incorporated (formerly Sterne Agee)</v>
      </c>
      <c r="B3118" s="4" t="str">
        <f t="shared" si="698"/>
        <v>Lindsey Piegza</v>
      </c>
      <c r="C3118" s="4" t="s">
        <v>246</v>
      </c>
      <c r="D3118" s="4" t="s">
        <v>248</v>
      </c>
      <c r="E3118" s="4" t="str">
        <f>IF(COUNTIF($E$2:E3117,"Begin: " &amp; C3118 &amp; "-" &amp; D3118 &amp; "-" &amp; H3118)=0,"Begin: " &amp; C3118 &amp; "-" &amp; D3118 &amp; "-" &amp; H3118,IF((C3118 &amp; "-" &amp; D3118 &amp; "-" &amp; H3118)&lt;&gt;(C3119 &amp; "-" &amp; D3119 &amp; "-" &amp; H3119),"End: " &amp; C3118 &amp; "-" &amp; D3118 &amp; "-" &amp; H3118,""))</f>
        <v/>
      </c>
      <c r="F3118" s="4" t="str">
        <f t="shared" si="699"/>
        <v>Wall Street Journal-GDP-05-2019</v>
      </c>
      <c r="G3118" s="7">
        <v>43595</v>
      </c>
      <c r="H3118" s="7" t="str">
        <f t="shared" si="700"/>
        <v>05-2019</v>
      </c>
      <c r="I3118" s="7" t="str">
        <f t="shared" ca="1" si="701"/>
        <v>Wall Street Journal: Stifel, Nicoulas and Company, Incorporated (formerly Sterne Agee)-GDP-05-2019</v>
      </c>
      <c r="J3118" s="4" t="str">
        <f t="shared" ca="1" si="702"/>
        <v>GDP-Stifel, Nicoulas and Company, Incorporated (formerly Sterne Agee):05-2019</v>
      </c>
      <c r="K3118" t="s">
        <v>675</v>
      </c>
      <c r="CJ3118">
        <v>3.2</v>
      </c>
      <c r="CK3118">
        <v>2.5</v>
      </c>
      <c r="CL3118">
        <v>1.6</v>
      </c>
      <c r="CM3118">
        <v>1.8</v>
      </c>
      <c r="CN3118">
        <v>-0.3</v>
      </c>
    </row>
    <row r="3119" spans="1:92" x14ac:dyDescent="0.55000000000000004">
      <c r="A3119" s="4" t="str">
        <f t="shared" ca="1" si="697"/>
        <v>Macroeconomic Advisers</v>
      </c>
      <c r="B3119" s="4" t="str">
        <f t="shared" si="698"/>
        <v>Dr. Joel Prakken/ Chris Varvares</v>
      </c>
      <c r="C3119" s="4" t="s">
        <v>246</v>
      </c>
      <c r="D3119" s="4" t="s">
        <v>248</v>
      </c>
      <c r="E3119" s="4" t="str">
        <f>IF(COUNTIF($E$2:E3118,"Begin: " &amp; C3119 &amp; "-" &amp; D3119 &amp; "-" &amp; H3119)=0,"Begin: " &amp; C3119 &amp; "-" &amp; D3119 &amp; "-" &amp; H3119,IF((C3119 &amp; "-" &amp; D3119 &amp; "-" &amp; H3119)&lt;&gt;(C3120 &amp; "-" &amp; D3120 &amp; "-" &amp; H3120),"End: " &amp; C3119 &amp; "-" &amp; D3119 &amp; "-" &amp; H3119,""))</f>
        <v/>
      </c>
      <c r="F3119" s="4" t="str">
        <f t="shared" si="699"/>
        <v>Wall Street Journal-GDP-05-2019</v>
      </c>
      <c r="G3119" s="7">
        <v>43595</v>
      </c>
      <c r="H3119" s="7" t="str">
        <f t="shared" si="700"/>
        <v>05-2019</v>
      </c>
      <c r="I3119" s="7" t="str">
        <f t="shared" ca="1" si="701"/>
        <v>Wall Street Journal: Macroeconomic Advisers-GDP-05-2019</v>
      </c>
      <c r="J3119" s="4" t="str">
        <f t="shared" ca="1" si="702"/>
        <v>GDP-Macroeconomic Advisers:05-2019</v>
      </c>
      <c r="K3119" t="s">
        <v>228</v>
      </c>
      <c r="CJ3119">
        <v>3.2</v>
      </c>
      <c r="CK3119">
        <v>2</v>
      </c>
      <c r="CL3119">
        <v>2.2000000000000002</v>
      </c>
      <c r="CM3119">
        <v>2.1</v>
      </c>
      <c r="CN3119">
        <v>2.2000000000000002</v>
      </c>
    </row>
    <row r="3120" spans="1:92" x14ac:dyDescent="0.55000000000000004">
      <c r="A3120" s="4" t="str">
        <f t="shared" ca="1" si="697"/>
        <v>Ameriprise Financial</v>
      </c>
      <c r="B3120" s="4" t="str">
        <f t="shared" si="698"/>
        <v>Russell Price</v>
      </c>
      <c r="C3120" s="4" t="s">
        <v>246</v>
      </c>
      <c r="D3120" s="4" t="s">
        <v>248</v>
      </c>
      <c r="E3120" s="4" t="str">
        <f>IF(COUNTIF($E$2:E3119,"Begin: " &amp; C3120 &amp; "-" &amp; D3120 &amp; "-" &amp; H3120)=0,"Begin: " &amp; C3120 &amp; "-" &amp; D3120 &amp; "-" &amp; H3120,IF((C3120 &amp; "-" &amp; D3120 &amp; "-" &amp; H3120)&lt;&gt;(C3121 &amp; "-" &amp; D3121 &amp; "-" &amp; H3121),"End: " &amp; C3120 &amp; "-" &amp; D3120 &amp; "-" &amp; H3120,""))</f>
        <v/>
      </c>
      <c r="F3120" s="4" t="str">
        <f t="shared" si="699"/>
        <v>Wall Street Journal-GDP-05-2019</v>
      </c>
      <c r="G3120" s="7">
        <v>43595</v>
      </c>
      <c r="H3120" s="7" t="str">
        <f t="shared" si="700"/>
        <v>05-2019</v>
      </c>
      <c r="I3120" s="7" t="str">
        <f t="shared" ca="1" si="701"/>
        <v>Wall Street Journal: Ameriprise Financial-GDP-05-2019</v>
      </c>
      <c r="J3120" s="4" t="str">
        <f t="shared" ca="1" si="702"/>
        <v>GDP-Ameriprise Financial:05-2019</v>
      </c>
      <c r="K3120" t="s">
        <v>441</v>
      </c>
      <c r="CJ3120">
        <v>3.1</v>
      </c>
      <c r="CK3120">
        <v>2.1</v>
      </c>
      <c r="CL3120">
        <v>2.4</v>
      </c>
      <c r="CM3120">
        <v>2.2000000000000002</v>
      </c>
      <c r="CN3120">
        <v>2.4</v>
      </c>
    </row>
    <row r="3121" spans="1:92" x14ac:dyDescent="0.55000000000000004">
      <c r="A3121" s="4" t="str">
        <f t="shared" ca="1" si="697"/>
        <v>Eaton Corp.</v>
      </c>
      <c r="B3121" s="4" t="str">
        <f t="shared" si="698"/>
        <v>Arun Raha*</v>
      </c>
      <c r="C3121" s="4" t="s">
        <v>246</v>
      </c>
      <c r="D3121" s="4" t="s">
        <v>248</v>
      </c>
      <c r="E3121" s="4" t="str">
        <f>IF(COUNTIF($E$2:E3120,"Begin: " &amp; C3121 &amp; "-" &amp; D3121 &amp; "-" &amp; H3121)=0,"Begin: " &amp; C3121 &amp; "-" &amp; D3121 &amp; "-" &amp; H3121,IF((C3121 &amp; "-" &amp; D3121 &amp; "-" &amp; H3121)&lt;&gt;(C3122 &amp; "-" &amp; D3122 &amp; "-" &amp; H3122),"End: " &amp; C3121 &amp; "-" &amp; D3121 &amp; "-" &amp; H3121,""))</f>
        <v/>
      </c>
      <c r="F3121" s="4" t="str">
        <f t="shared" si="699"/>
        <v>Wall Street Journal-GDP-05-2019</v>
      </c>
      <c r="G3121" s="7">
        <v>43595</v>
      </c>
      <c r="H3121" s="7" t="str">
        <f t="shared" si="700"/>
        <v>05-2019</v>
      </c>
      <c r="I3121" s="7" t="str">
        <f t="shared" ca="1" si="701"/>
        <v>Wall Street Journal: Eaton Corp.-GDP-05-2019</v>
      </c>
      <c r="J3121" s="4" t="str">
        <f t="shared" ca="1" si="702"/>
        <v>GDP-Eaton Corp.:05-2019</v>
      </c>
      <c r="K3121" t="s">
        <v>823</v>
      </c>
    </row>
    <row r="3122" spans="1:92" x14ac:dyDescent="0.55000000000000004">
      <c r="A3122" s="4" t="str">
        <f t="shared" ca="1" si="697"/>
        <v>Point Loma Nazarene University</v>
      </c>
      <c r="B3122" s="4" t="str">
        <f t="shared" si="698"/>
        <v>Lynn Reaser</v>
      </c>
      <c r="C3122" s="4" t="s">
        <v>246</v>
      </c>
      <c r="D3122" s="4" t="s">
        <v>248</v>
      </c>
      <c r="E3122" s="4" t="str">
        <f>IF(COUNTIF($E$2:E3121,"Begin: " &amp; C3122 &amp; "-" &amp; D3122 &amp; "-" &amp; H3122)=0,"Begin: " &amp; C3122 &amp; "-" &amp; D3122 &amp; "-" &amp; H3122,IF((C3122 &amp; "-" &amp; D3122 &amp; "-" &amp; H3122)&lt;&gt;(C3123 &amp; "-" &amp; D3123 &amp; "-" &amp; H3123),"End: " &amp; C3122 &amp; "-" &amp; D3122 &amp; "-" &amp; H3122,""))</f>
        <v/>
      </c>
      <c r="F3122" s="4" t="str">
        <f t="shared" si="699"/>
        <v>Wall Street Journal-GDP-05-2019</v>
      </c>
      <c r="G3122" s="7">
        <v>43595</v>
      </c>
      <c r="H3122" s="7" t="str">
        <f t="shared" si="700"/>
        <v>05-2019</v>
      </c>
      <c r="I3122" s="7" t="str">
        <f t="shared" ca="1" si="701"/>
        <v>Wall Street Journal: Point Loma Nazarene University-GDP-05-2019</v>
      </c>
      <c r="J3122" s="4" t="str">
        <f t="shared" ca="1" si="702"/>
        <v>GDP-Point Loma Nazarene University:05-2019</v>
      </c>
      <c r="K3122" t="s">
        <v>658</v>
      </c>
      <c r="CJ3122">
        <v>3.2</v>
      </c>
      <c r="CK3122">
        <v>2.2000000000000002</v>
      </c>
      <c r="CL3122">
        <v>2.4</v>
      </c>
      <c r="CM3122">
        <v>2.2000000000000002</v>
      </c>
      <c r="CN3122">
        <v>2.2000000000000002</v>
      </c>
    </row>
    <row r="3123" spans="1:92" x14ac:dyDescent="0.55000000000000004">
      <c r="A3123" s="4" t="str">
        <f t="shared" ca="1" si="697"/>
        <v>Deutsche Bank</v>
      </c>
      <c r="B3123" s="4" t="str">
        <f t="shared" si="698"/>
        <v>Brett Ryan/Matthew Luzzetti</v>
      </c>
      <c r="C3123" s="4" t="s">
        <v>246</v>
      </c>
      <c r="D3123" s="4" t="s">
        <v>248</v>
      </c>
      <c r="E3123" s="4" t="str">
        <f>IF(COUNTIF($E$2:E3122,"Begin: " &amp; C3123 &amp; "-" &amp; D3123 &amp; "-" &amp; H3123)=0,"Begin: " &amp; C3123 &amp; "-" &amp; D3123 &amp; "-" &amp; H3123,IF((C3123 &amp; "-" &amp; D3123 &amp; "-" &amp; H3123)&lt;&gt;(C3124 &amp; "-" &amp; D3124 &amp; "-" &amp; H3124),"End: " &amp; C3123 &amp; "-" &amp; D3123 &amp; "-" &amp; H3123,""))</f>
        <v/>
      </c>
      <c r="F3123" s="4" t="str">
        <f t="shared" si="699"/>
        <v>Wall Street Journal-GDP-05-2019</v>
      </c>
      <c r="G3123" s="7">
        <v>43595</v>
      </c>
      <c r="H3123" s="7" t="str">
        <f t="shared" si="700"/>
        <v>05-2019</v>
      </c>
      <c r="I3123" s="7" t="str">
        <f t="shared" ca="1" si="701"/>
        <v>Wall Street Journal: Deutsche Bank-GDP-05-2019</v>
      </c>
      <c r="J3123" s="4" t="str">
        <f t="shared" ca="1" si="702"/>
        <v>GDP-Deutsche Bank:05-2019</v>
      </c>
      <c r="K3123" t="s">
        <v>804</v>
      </c>
      <c r="CJ3123">
        <v>3.2</v>
      </c>
      <c r="CK3123">
        <v>1.7</v>
      </c>
      <c r="CL3123">
        <v>2.4</v>
      </c>
      <c r="CM3123">
        <v>2</v>
      </c>
      <c r="CN3123">
        <v>1.7</v>
      </c>
    </row>
    <row r="3124" spans="1:92" x14ac:dyDescent="0.55000000000000004">
      <c r="A3124" s="4" t="str">
        <f t="shared" ca="1" si="697"/>
        <v>Prestige Economics LLC</v>
      </c>
      <c r="B3124" s="4" t="str">
        <f t="shared" si="698"/>
        <v>Jason Schenker*</v>
      </c>
      <c r="C3124" s="4" t="s">
        <v>246</v>
      </c>
      <c r="D3124" s="4" t="s">
        <v>248</v>
      </c>
      <c r="E3124" s="4" t="str">
        <f>IF(COUNTIF($E$2:E3123,"Begin: " &amp; C3124 &amp; "-" &amp; D3124 &amp; "-" &amp; H3124)=0,"Begin: " &amp; C3124 &amp; "-" &amp; D3124 &amp; "-" &amp; H3124,IF((C3124 &amp; "-" &amp; D3124 &amp; "-" &amp; H3124)&lt;&gt;(C3125 &amp; "-" &amp; D3125 &amp; "-" &amp; H3125),"End: " &amp; C3124 &amp; "-" &amp; D3124 &amp; "-" &amp; H3124,""))</f>
        <v/>
      </c>
      <c r="F3124" s="4" t="str">
        <f t="shared" si="699"/>
        <v>Wall Street Journal-GDP-05-2019</v>
      </c>
      <c r="G3124" s="7">
        <v>43595</v>
      </c>
      <c r="H3124" s="7" t="str">
        <f t="shared" si="700"/>
        <v>05-2019</v>
      </c>
      <c r="I3124" s="7" t="str">
        <f t="shared" ca="1" si="701"/>
        <v>Wall Street Journal: Prestige Economics LLC-GDP-05-2019</v>
      </c>
      <c r="J3124" s="4" t="str">
        <f t="shared" ca="1" si="702"/>
        <v>GDP-Prestige Economics LLC:05-2019</v>
      </c>
      <c r="K3124" t="s">
        <v>824</v>
      </c>
    </row>
    <row r="3125" spans="1:92" x14ac:dyDescent="0.55000000000000004">
      <c r="A3125" s="4" t="str">
        <f t="shared" ca="1" si="697"/>
        <v>Pantheon Macroeconomics</v>
      </c>
      <c r="B3125" s="4" t="str">
        <f t="shared" si="698"/>
        <v>Ian Shepherdson*</v>
      </c>
      <c r="C3125" s="4" t="s">
        <v>246</v>
      </c>
      <c r="D3125" s="4" t="s">
        <v>248</v>
      </c>
      <c r="E3125" s="4" t="str">
        <f>IF(COUNTIF($E$2:E3124,"Begin: " &amp; C3125 &amp; "-" &amp; D3125 &amp; "-" &amp; H3125)=0,"Begin: " &amp; C3125 &amp; "-" &amp; D3125 &amp; "-" &amp; H3125,IF((C3125 &amp; "-" &amp; D3125 &amp; "-" &amp; H3125)&lt;&gt;(C3126 &amp; "-" &amp; D3126 &amp; "-" &amp; H3126),"End: " &amp; C3125 &amp; "-" &amp; D3125 &amp; "-" &amp; H3125,""))</f>
        <v/>
      </c>
      <c r="F3125" s="4" t="str">
        <f t="shared" si="699"/>
        <v>Wall Street Journal-GDP-05-2019</v>
      </c>
      <c r="G3125" s="7">
        <v>43595</v>
      </c>
      <c r="H3125" s="7" t="str">
        <f t="shared" si="700"/>
        <v>05-2019</v>
      </c>
      <c r="I3125" s="7" t="str">
        <f t="shared" ca="1" si="701"/>
        <v>Wall Street Journal: Pantheon Macroeconomics-GDP-05-2019</v>
      </c>
      <c r="J3125" s="4" t="str">
        <f t="shared" ca="1" si="702"/>
        <v>GDP-Pantheon Macroeconomics:05-2019</v>
      </c>
      <c r="K3125" t="s">
        <v>825</v>
      </c>
    </row>
    <row r="3126" spans="1:92" x14ac:dyDescent="0.55000000000000004">
      <c r="A3126" s="4" t="str">
        <f t="shared" ca="1" si="697"/>
        <v>Decision Economics, Inc.</v>
      </c>
      <c r="B3126" s="4" t="str">
        <f t="shared" si="698"/>
        <v>Allen Sinai</v>
      </c>
      <c r="C3126" s="4" t="s">
        <v>246</v>
      </c>
      <c r="D3126" s="4" t="s">
        <v>248</v>
      </c>
      <c r="E3126" s="4" t="str">
        <f>IF(COUNTIF($E$2:E3125,"Begin: " &amp; C3126 &amp; "-" &amp; D3126 &amp; "-" &amp; H3126)=0,"Begin: " &amp; C3126 &amp; "-" &amp; D3126 &amp; "-" &amp; H3126,IF((C3126 &amp; "-" &amp; D3126 &amp; "-" &amp; H3126)&lt;&gt;(C3127 &amp; "-" &amp; D3127 &amp; "-" &amp; H3127),"End: " &amp; C3126 &amp; "-" &amp; D3126 &amp; "-" &amp; H3126,""))</f>
        <v/>
      </c>
      <c r="F3126" s="4" t="str">
        <f t="shared" si="699"/>
        <v>Wall Street Journal-GDP-05-2019</v>
      </c>
      <c r="G3126" s="7">
        <v>43595</v>
      </c>
      <c r="H3126" s="7" t="str">
        <f t="shared" si="700"/>
        <v>05-2019</v>
      </c>
      <c r="I3126" s="7" t="str">
        <f t="shared" ca="1" si="701"/>
        <v>Wall Street Journal: Decision Economics, Inc.-GDP-05-2019</v>
      </c>
      <c r="J3126" s="4" t="str">
        <f t="shared" ca="1" si="702"/>
        <v>GDP-Decision Economics, Inc.:05-2019</v>
      </c>
      <c r="K3126" t="s">
        <v>233</v>
      </c>
      <c r="CJ3126">
        <v>2.9</v>
      </c>
      <c r="CK3126">
        <v>3.7</v>
      </c>
      <c r="CL3126">
        <v>3.2</v>
      </c>
      <c r="CM3126">
        <v>2.5</v>
      </c>
      <c r="CN3126">
        <v>2.2999999999999998</v>
      </c>
    </row>
    <row r="3127" spans="1:92" x14ac:dyDescent="0.55000000000000004">
      <c r="A3127" s="4" t="str">
        <f t="shared" ca="1" si="697"/>
        <v>Parsec Financial</v>
      </c>
      <c r="B3127" s="4" t="str">
        <f t="shared" si="698"/>
        <v>James F. Smith</v>
      </c>
      <c r="C3127" s="4" t="s">
        <v>246</v>
      </c>
      <c r="D3127" s="4" t="s">
        <v>248</v>
      </c>
      <c r="E3127" s="4" t="str">
        <f>IF(COUNTIF($E$2:E3126,"Begin: " &amp; C3127 &amp; "-" &amp; D3127 &amp; "-" &amp; H3127)=0,"Begin: " &amp; C3127 &amp; "-" &amp; D3127 &amp; "-" &amp; H3127,IF((C3127 &amp; "-" &amp; D3127 &amp; "-" &amp; H3127)&lt;&gt;(C3128 &amp; "-" &amp; D3128 &amp; "-" &amp; H3128),"End: " &amp; C3127 &amp; "-" &amp; D3127 &amp; "-" &amp; H3127,""))</f>
        <v/>
      </c>
      <c r="F3127" s="4" t="str">
        <f t="shared" si="699"/>
        <v>Wall Street Journal-GDP-05-2019</v>
      </c>
      <c r="G3127" s="7">
        <v>43595</v>
      </c>
      <c r="H3127" s="7" t="str">
        <f t="shared" si="700"/>
        <v>05-2019</v>
      </c>
      <c r="I3127" s="7" t="str">
        <f t="shared" ca="1" si="701"/>
        <v>Wall Street Journal: Parsec Financial-GDP-05-2019</v>
      </c>
      <c r="J3127" s="4" t="str">
        <f t="shared" ca="1" si="702"/>
        <v>GDP-Parsec Financial:05-2019</v>
      </c>
      <c r="K3127" t="s">
        <v>234</v>
      </c>
      <c r="CJ3127">
        <v>3.2</v>
      </c>
      <c r="CK3127">
        <v>3</v>
      </c>
      <c r="CL3127">
        <v>3.2</v>
      </c>
      <c r="CM3127">
        <v>2.6</v>
      </c>
      <c r="CN3127">
        <v>2.4</v>
      </c>
    </row>
    <row r="3128" spans="1:92" x14ac:dyDescent="0.55000000000000004">
      <c r="A3128" s="4" t="str">
        <f t="shared" ca="1" si="697"/>
        <v>Univ of Central FL</v>
      </c>
      <c r="B3128" s="4" t="str">
        <f t="shared" si="698"/>
        <v>Sean M. Snaith</v>
      </c>
      <c r="C3128" s="4" t="s">
        <v>246</v>
      </c>
      <c r="D3128" s="4" t="s">
        <v>248</v>
      </c>
      <c r="E3128" s="4" t="str">
        <f>IF(COUNTIF($E$2:E3127,"Begin: " &amp; C3128 &amp; "-" &amp; D3128 &amp; "-" &amp; H3128)=0,"Begin: " &amp; C3128 &amp; "-" &amp; D3128 &amp; "-" &amp; H3128,IF((C3128 &amp; "-" &amp; D3128 &amp; "-" &amp; H3128)&lt;&gt;(C3129 &amp; "-" &amp; D3129 &amp; "-" &amp; H3129),"End: " &amp; C3128 &amp; "-" &amp; D3128 &amp; "-" &amp; H3128,""))</f>
        <v/>
      </c>
      <c r="F3128" s="4" t="str">
        <f t="shared" si="699"/>
        <v>Wall Street Journal-GDP-05-2019</v>
      </c>
      <c r="G3128" s="7">
        <v>43595</v>
      </c>
      <c r="H3128" s="7" t="str">
        <f t="shared" si="700"/>
        <v>05-2019</v>
      </c>
      <c r="I3128" s="7" t="str">
        <f t="shared" ca="1" si="701"/>
        <v>Wall Street Journal: Univ of Central FL-GDP-05-2019</v>
      </c>
      <c r="J3128" s="4" t="str">
        <f t="shared" ca="1" si="702"/>
        <v>GDP-Univ of Central FL:05-2019</v>
      </c>
      <c r="K3128" t="s">
        <v>235</v>
      </c>
      <c r="CJ3128">
        <v>3.3</v>
      </c>
      <c r="CK3128">
        <v>3.4</v>
      </c>
      <c r="CL3128">
        <v>3</v>
      </c>
      <c r="CM3128">
        <v>2.8</v>
      </c>
      <c r="CN3128">
        <v>3</v>
      </c>
    </row>
    <row r="3129" spans="1:92" x14ac:dyDescent="0.55000000000000004">
      <c r="A3129" s="4" t="str">
        <f t="shared" ca="1" si="697"/>
        <v>SS Economics</v>
      </c>
      <c r="B3129" s="4" t="str">
        <f t="shared" si="698"/>
        <v>Sung Won Sohn</v>
      </c>
      <c r="C3129" s="4" t="s">
        <v>246</v>
      </c>
      <c r="D3129" s="4" t="s">
        <v>248</v>
      </c>
      <c r="E3129" s="4" t="str">
        <f>IF(COUNTIF($E$2:E3128,"Begin: " &amp; C3129 &amp; "-" &amp; D3129 &amp; "-" &amp; H3129)=0,"Begin: " &amp; C3129 &amp; "-" &amp; D3129 &amp; "-" &amp; H3129,IF((C3129 &amp; "-" &amp; D3129 &amp; "-" &amp; H3129)&lt;&gt;(C3130 &amp; "-" &amp; D3130 &amp; "-" &amp; H3130),"End: " &amp; C3129 &amp; "-" &amp; D3129 &amp; "-" &amp; H3129,""))</f>
        <v/>
      </c>
      <c r="F3129" s="4" t="str">
        <f t="shared" si="699"/>
        <v>Wall Street Journal-GDP-05-2019</v>
      </c>
      <c r="G3129" s="7">
        <v>43595</v>
      </c>
      <c r="H3129" s="7" t="str">
        <f t="shared" si="700"/>
        <v>05-2019</v>
      </c>
      <c r="I3129" s="7" t="str">
        <f t="shared" ca="1" si="701"/>
        <v>Wall Street Journal: SS Economics-GDP-05-2019</v>
      </c>
      <c r="J3129" s="4" t="str">
        <f t="shared" ca="1" si="702"/>
        <v>GDP-SS Economics:05-2019</v>
      </c>
      <c r="K3129" t="s">
        <v>785</v>
      </c>
      <c r="CJ3129">
        <v>3</v>
      </c>
      <c r="CK3129">
        <v>2.5</v>
      </c>
      <c r="CL3129">
        <v>2.2999999999999998</v>
      </c>
      <c r="CM3129">
        <v>2.2999999999999998</v>
      </c>
      <c r="CN3129">
        <v>2.2999999999999998</v>
      </c>
    </row>
    <row r="3130" spans="1:92" x14ac:dyDescent="0.55000000000000004">
      <c r="A3130" s="4" t="str">
        <f t="shared" ref="A3130:A3140" ca="1" si="703">IF(ISERROR(IF(C3130="GIOA",INDEX(List_AnonymousForecasters,MATCH(LEFT(K3130,FIND(":",K3130,1)-1),List_IndividualForecasters,0),1),INDEX(List_FirmNamesOmega,MATCH(LEFT(K3130,FIND(":",K3130,1)-1),List_FirmNamesAlpha,0),1))),LEFT(K3130,FIND(":",K3130,1)-1),IF(C3130="GIOA",INDEX(List_AnonymousForecasters,MATCH(LEFT(K3130,FIND(":",K3130,1)-1),List_IndividualForecasters,0),1),INDEX(List_FirmNamesOmega,MATCH(LEFT(K3130,FIND(":",K3130,1)-1),List_FirmNamesAlpha,0),1)))</f>
        <v>Pierpont Securities</v>
      </c>
      <c r="B3130" s="4" t="str">
        <f t="shared" ref="B3130:B3140" si="704">MID(K3130,FIND(":",K3130,1)+2,LEN(K3130)-FIND(":",K3130,1))</f>
        <v>Stephen Stanley</v>
      </c>
      <c r="C3130" s="4" t="s">
        <v>246</v>
      </c>
      <c r="D3130" s="4" t="s">
        <v>248</v>
      </c>
      <c r="E3130" s="4" t="str">
        <f>IF(COUNTIF($E$2:E3129,"Begin: " &amp; C3130 &amp; "-" &amp; D3130 &amp; "-" &amp; H3130)=0,"Begin: " &amp; C3130 &amp; "-" &amp; D3130 &amp; "-" &amp; H3130,IF((C3130 &amp; "-" &amp; D3130 &amp; "-" &amp; H3130)&lt;&gt;(C3131 &amp; "-" &amp; D3131 &amp; "-" &amp; H3131),"End: " &amp; C3130 &amp; "-" &amp; D3130 &amp; "-" &amp; H3130,""))</f>
        <v/>
      </c>
      <c r="F3130" s="4" t="str">
        <f t="shared" ref="F3130:F3140" si="705">C3130 &amp; "-" &amp; D3130 &amp; "-" &amp; H3130</f>
        <v>Wall Street Journal-GDP-05-2019</v>
      </c>
      <c r="G3130" s="7">
        <v>43595</v>
      </c>
      <c r="H3130" s="7" t="str">
        <f t="shared" ref="H3130:H3140" si="706">TEXT(MONTH(G3130),"00") &amp; "-" &amp; TEXT(YEAR(G3130),"0000")</f>
        <v>05-2019</v>
      </c>
      <c r="I3130" s="7" t="str">
        <f t="shared" ref="I3130:I3140" ca="1" si="707">C3130 &amp; ": " &amp; A3130 &amp; "-" &amp; D3130 &amp; "-" &amp; H3130</f>
        <v>Wall Street Journal: Pierpont Securities-GDP-05-2019</v>
      </c>
      <c r="J3130" s="4" t="str">
        <f t="shared" ref="J3130:J3140" ca="1" si="708">D3130 &amp; "-" &amp; A3130 &amp; ":" &amp; TEXT(MONTH(G3130),"00") &amp; "-" &amp; TEXT(YEAR(G3130),"0000")</f>
        <v>GDP-Pierpont Securities:05-2019</v>
      </c>
      <c r="K3130" t="s">
        <v>238</v>
      </c>
      <c r="CJ3130">
        <v>2.9</v>
      </c>
      <c r="CK3130">
        <v>3</v>
      </c>
      <c r="CL3130">
        <v>2.9</v>
      </c>
      <c r="CM3130">
        <v>2.9</v>
      </c>
      <c r="CN3130">
        <v>2.6</v>
      </c>
    </row>
    <row r="3131" spans="1:92" x14ac:dyDescent="0.55000000000000004">
      <c r="A3131" s="4" t="str">
        <f t="shared" ca="1" si="703"/>
        <v>Economic Analysis Associates Inc.</v>
      </c>
      <c r="B3131" s="4" t="str">
        <f t="shared" si="704"/>
        <v>Susan M. Sterne</v>
      </c>
      <c r="C3131" s="4" t="s">
        <v>246</v>
      </c>
      <c r="D3131" s="4" t="s">
        <v>248</v>
      </c>
      <c r="E3131" s="4" t="str">
        <f>IF(COUNTIF($E$2:E3130,"Begin: " &amp; C3131 &amp; "-" &amp; D3131 &amp; "-" &amp; H3131)=0,"Begin: " &amp; C3131 &amp; "-" &amp; D3131 &amp; "-" &amp; H3131,IF((C3131 &amp; "-" &amp; D3131 &amp; "-" &amp; H3131)&lt;&gt;(C3132 &amp; "-" &amp; D3132 &amp; "-" &amp; H3132),"End: " &amp; C3131 &amp; "-" &amp; D3131 &amp; "-" &amp; H3131,""))</f>
        <v/>
      </c>
      <c r="F3131" s="4" t="str">
        <f t="shared" si="705"/>
        <v>Wall Street Journal-GDP-05-2019</v>
      </c>
      <c r="G3131" s="7">
        <v>43595</v>
      </c>
      <c r="H3131" s="7" t="str">
        <f t="shared" si="706"/>
        <v>05-2019</v>
      </c>
      <c r="I3131" s="7" t="str">
        <f t="shared" ca="1" si="707"/>
        <v>Wall Street Journal: Economic Analysis Associates Inc.-GDP-05-2019</v>
      </c>
      <c r="J3131" s="4" t="str">
        <f t="shared" ca="1" si="708"/>
        <v>GDP-Economic Analysis Associates Inc.:05-2019</v>
      </c>
      <c r="K3131" t="s">
        <v>239</v>
      </c>
      <c r="CJ3131">
        <v>2.8</v>
      </c>
      <c r="CK3131">
        <v>0.3</v>
      </c>
      <c r="CL3131">
        <v>1.2</v>
      </c>
      <c r="CM3131">
        <v>1.5</v>
      </c>
      <c r="CN3131">
        <v>1.7</v>
      </c>
    </row>
    <row r="3132" spans="1:92" x14ac:dyDescent="0.55000000000000004">
      <c r="A3132" s="4" t="str">
        <f t="shared" ca="1" si="703"/>
        <v>CSFB</v>
      </c>
      <c r="B3132" s="4" t="str">
        <f t="shared" si="704"/>
        <v>James Sweeney*</v>
      </c>
      <c r="C3132" s="4" t="s">
        <v>246</v>
      </c>
      <c r="D3132" s="4" t="s">
        <v>248</v>
      </c>
      <c r="E3132" s="4" t="str">
        <f>IF(COUNTIF($E$2:E3131,"Begin: " &amp; C3132 &amp; "-" &amp; D3132 &amp; "-" &amp; H3132)=0,"Begin: " &amp; C3132 &amp; "-" &amp; D3132 &amp; "-" &amp; H3132,IF((C3132 &amp; "-" &amp; D3132 &amp; "-" &amp; H3132)&lt;&gt;(C3133 &amp; "-" &amp; D3133 &amp; "-" &amp; H3133),"End: " &amp; C3132 &amp; "-" &amp; D3132 &amp; "-" &amp; H3132,""))</f>
        <v/>
      </c>
      <c r="F3132" s="4" t="str">
        <f t="shared" si="705"/>
        <v>Wall Street Journal-GDP-05-2019</v>
      </c>
      <c r="G3132" s="7">
        <v>43595</v>
      </c>
      <c r="H3132" s="7" t="str">
        <f t="shared" si="706"/>
        <v>05-2019</v>
      </c>
      <c r="I3132" s="7" t="str">
        <f t="shared" ca="1" si="707"/>
        <v>Wall Street Journal: CSFB-GDP-05-2019</v>
      </c>
      <c r="J3132" s="4" t="str">
        <f t="shared" ca="1" si="708"/>
        <v>GDP-CSFB:05-2019</v>
      </c>
      <c r="K3132" t="s">
        <v>826</v>
      </c>
    </row>
    <row r="3133" spans="1:92" x14ac:dyDescent="0.55000000000000004">
      <c r="A3133" s="4" t="str">
        <f t="shared" ca="1" si="703"/>
        <v>American Chemisty Council</v>
      </c>
      <c r="B3133" s="4" t="str">
        <f t="shared" si="704"/>
        <v>Kevin Swift</v>
      </c>
      <c r="C3133" s="4" t="s">
        <v>246</v>
      </c>
      <c r="D3133" s="4" t="s">
        <v>248</v>
      </c>
      <c r="E3133" s="4" t="str">
        <f>IF(COUNTIF($E$2:E3132,"Begin: " &amp; C3133 &amp; "-" &amp; D3133 &amp; "-" &amp; H3133)=0,"Begin: " &amp; C3133 &amp; "-" &amp; D3133 &amp; "-" &amp; H3133,IF((C3133 &amp; "-" &amp; D3133 &amp; "-" &amp; H3133)&lt;&gt;(C3134 &amp; "-" &amp; D3134 &amp; "-" &amp; H3134),"End: " &amp; C3133 &amp; "-" &amp; D3133 &amp; "-" &amp; H3133,""))</f>
        <v/>
      </c>
      <c r="F3133" s="4" t="str">
        <f t="shared" si="705"/>
        <v>Wall Street Journal-GDP-05-2019</v>
      </c>
      <c r="G3133" s="7">
        <v>43595</v>
      </c>
      <c r="H3133" s="7" t="str">
        <f t="shared" si="706"/>
        <v>05-2019</v>
      </c>
      <c r="I3133" s="7" t="str">
        <f t="shared" ca="1" si="707"/>
        <v>Wall Street Journal: American Chemisty Council-GDP-05-2019</v>
      </c>
      <c r="J3133" s="4" t="str">
        <f t="shared" ca="1" si="708"/>
        <v>GDP-American Chemisty Council:05-2019</v>
      </c>
      <c r="K3133" t="s">
        <v>443</v>
      </c>
      <c r="CJ3133">
        <v>3.3</v>
      </c>
      <c r="CK3133">
        <v>1.8</v>
      </c>
      <c r="CL3133">
        <v>2.2999999999999998</v>
      </c>
      <c r="CM3133">
        <v>2</v>
      </c>
      <c r="CN3133">
        <v>1.8</v>
      </c>
    </row>
    <row r="3134" spans="1:92" x14ac:dyDescent="0.55000000000000004">
      <c r="A3134" s="4" t="str">
        <f t="shared" ca="1" si="703"/>
        <v>Grant Thornton</v>
      </c>
      <c r="B3134" s="4" t="str">
        <f t="shared" si="704"/>
        <v>Diane Swonk</v>
      </c>
      <c r="C3134" s="4" t="s">
        <v>246</v>
      </c>
      <c r="D3134" s="4" t="s">
        <v>248</v>
      </c>
      <c r="E3134" s="4" t="str">
        <f>IF(COUNTIF($E$2:E3133,"Begin: " &amp; C3134 &amp; "-" &amp; D3134 &amp; "-" &amp; H3134)=0,"Begin: " &amp; C3134 &amp; "-" &amp; D3134 &amp; "-" &amp; H3134,IF((C3134 &amp; "-" &amp; D3134 &amp; "-" &amp; H3134)&lt;&gt;(C3135 &amp; "-" &amp; D3135 &amp; "-" &amp; H3135),"End: " &amp; C3134 &amp; "-" &amp; D3134 &amp; "-" &amp; H3134,""))</f>
        <v/>
      </c>
      <c r="F3134" s="4" t="str">
        <f t="shared" si="705"/>
        <v>Wall Street Journal-GDP-05-2019</v>
      </c>
      <c r="G3134" s="7">
        <v>43595</v>
      </c>
      <c r="H3134" s="7" t="str">
        <f t="shared" si="706"/>
        <v>05-2019</v>
      </c>
      <c r="I3134" s="7" t="str">
        <f t="shared" ca="1" si="707"/>
        <v>Wall Street Journal: Grant Thornton-GDP-05-2019</v>
      </c>
      <c r="J3134" s="4" t="str">
        <f t="shared" ca="1" si="708"/>
        <v>GDP-Grant Thornton:05-2019</v>
      </c>
      <c r="K3134" t="s">
        <v>772</v>
      </c>
      <c r="CJ3134">
        <v>3.2</v>
      </c>
      <c r="CK3134">
        <v>1.7</v>
      </c>
      <c r="CL3134">
        <v>2</v>
      </c>
      <c r="CM3134">
        <v>1.7</v>
      </c>
      <c r="CN3134">
        <v>1.7</v>
      </c>
    </row>
    <row r="3135" spans="1:92" x14ac:dyDescent="0.55000000000000004">
      <c r="A3135" s="4" t="str">
        <f t="shared" ca="1" si="703"/>
        <v>The Northern Trust</v>
      </c>
      <c r="B3135" s="4" t="str">
        <f t="shared" si="704"/>
        <v xml:space="preserve">Carl Tannenbaum </v>
      </c>
      <c r="C3135" s="4" t="s">
        <v>246</v>
      </c>
      <c r="D3135" s="4" t="s">
        <v>248</v>
      </c>
      <c r="E3135" s="4" t="str">
        <f>IF(COUNTIF($E$2:E3134,"Begin: " &amp; C3135 &amp; "-" &amp; D3135 &amp; "-" &amp; H3135)=0,"Begin: " &amp; C3135 &amp; "-" &amp; D3135 &amp; "-" &amp; H3135,IF((C3135 &amp; "-" &amp; D3135 &amp; "-" &amp; H3135)&lt;&gt;(C3136 &amp; "-" &amp; D3136 &amp; "-" &amp; H3136),"End: " &amp; C3135 &amp; "-" &amp; D3135 &amp; "-" &amp; H3135,""))</f>
        <v/>
      </c>
      <c r="F3135" s="4" t="str">
        <f t="shared" si="705"/>
        <v>Wall Street Journal-GDP-05-2019</v>
      </c>
      <c r="G3135" s="7">
        <v>43595</v>
      </c>
      <c r="H3135" s="7" t="str">
        <f t="shared" si="706"/>
        <v>05-2019</v>
      </c>
      <c r="I3135" s="7" t="str">
        <f t="shared" ca="1" si="707"/>
        <v>Wall Street Journal: The Northern Trust-GDP-05-2019</v>
      </c>
      <c r="J3135" s="4" t="str">
        <f t="shared" ca="1" si="708"/>
        <v>GDP-The Northern Trust:05-2019</v>
      </c>
      <c r="K3135" t="s">
        <v>241</v>
      </c>
      <c r="CJ3135">
        <v>3.2</v>
      </c>
      <c r="CK3135">
        <v>1.7</v>
      </c>
      <c r="CL3135">
        <v>2</v>
      </c>
      <c r="CM3135">
        <v>2</v>
      </c>
      <c r="CN3135">
        <v>2</v>
      </c>
    </row>
    <row r="3136" spans="1:92" x14ac:dyDescent="0.55000000000000004">
      <c r="A3136" s="4" t="str">
        <f t="shared" ca="1" si="703"/>
        <v>BNP Paribas</v>
      </c>
      <c r="B3136" s="4" t="str">
        <f t="shared" si="704"/>
        <v>US Economics Team</v>
      </c>
      <c r="C3136" s="4" t="s">
        <v>246</v>
      </c>
      <c r="D3136" s="4" t="s">
        <v>248</v>
      </c>
      <c r="E3136" s="4" t="str">
        <f>IF(COUNTIF($E$2:E3135,"Begin: " &amp; C3136 &amp; "-" &amp; D3136 &amp; "-" &amp; H3136)=0,"Begin: " &amp; C3136 &amp; "-" &amp; D3136 &amp; "-" &amp; H3136,IF((C3136 &amp; "-" &amp; D3136 &amp; "-" &amp; H3136)&lt;&gt;(C3137 &amp; "-" &amp; D3137 &amp; "-" &amp; H3137),"End: " &amp; C3136 &amp; "-" &amp; D3136 &amp; "-" &amp; H3136,""))</f>
        <v/>
      </c>
      <c r="F3136" s="4" t="str">
        <f t="shared" si="705"/>
        <v>Wall Street Journal-GDP-05-2019</v>
      </c>
      <c r="G3136" s="7">
        <v>43595</v>
      </c>
      <c r="H3136" s="7" t="str">
        <f t="shared" si="706"/>
        <v>05-2019</v>
      </c>
      <c r="I3136" s="7" t="str">
        <f t="shared" ca="1" si="707"/>
        <v>Wall Street Journal: BNP Paribas-GDP-05-2019</v>
      </c>
      <c r="J3136" s="4" t="str">
        <f t="shared" ca="1" si="708"/>
        <v>GDP-BNP Paribas:05-2019</v>
      </c>
      <c r="K3136" t="s">
        <v>444</v>
      </c>
    </row>
    <row r="3137" spans="1:99" x14ac:dyDescent="0.55000000000000004">
      <c r="A3137" s="4" t="str">
        <f t="shared" ca="1" si="703"/>
        <v>The Conference Board</v>
      </c>
      <c r="B3137" s="4" t="str">
        <f t="shared" si="704"/>
        <v>Bart van Ark</v>
      </c>
      <c r="C3137" s="4" t="s">
        <v>246</v>
      </c>
      <c r="D3137" s="4" t="s">
        <v>248</v>
      </c>
      <c r="E3137" s="4" t="str">
        <f>IF(COUNTIF($E$2:E3136,"Begin: " &amp; C3137 &amp; "-" &amp; D3137 &amp; "-" &amp; H3137)=0,"Begin: " &amp; C3137 &amp; "-" &amp; D3137 &amp; "-" &amp; H3137,IF((C3137 &amp; "-" &amp; D3137 &amp; "-" &amp; H3137)&lt;&gt;(C3138 &amp; "-" &amp; D3138 &amp; "-" &amp; H3138),"End: " &amp; C3137 &amp; "-" &amp; D3137 &amp; "-" &amp; H3137,""))</f>
        <v/>
      </c>
      <c r="F3137" s="4" t="str">
        <f t="shared" si="705"/>
        <v>Wall Street Journal-GDP-05-2019</v>
      </c>
      <c r="G3137" s="7">
        <v>43595</v>
      </c>
      <c r="H3137" s="7" t="str">
        <f t="shared" si="706"/>
        <v>05-2019</v>
      </c>
      <c r="I3137" s="7" t="str">
        <f t="shared" ca="1" si="707"/>
        <v>Wall Street Journal: The Conference Board-GDP-05-2019</v>
      </c>
      <c r="J3137" s="4" t="str">
        <f t="shared" ca="1" si="708"/>
        <v>GDP-The Conference Board:05-2019</v>
      </c>
      <c r="K3137" t="s">
        <v>242</v>
      </c>
      <c r="CJ3137">
        <v>3.2</v>
      </c>
      <c r="CK3137">
        <v>2.2000000000000002</v>
      </c>
      <c r="CL3137">
        <v>2.2999999999999998</v>
      </c>
      <c r="CM3137">
        <v>2.2000000000000002</v>
      </c>
      <c r="CN3137">
        <v>2.1</v>
      </c>
    </row>
    <row r="3138" spans="1:99" x14ac:dyDescent="0.55000000000000004">
      <c r="A3138" s="4" t="str">
        <f t="shared" ca="1" si="703"/>
        <v>First Trust Adv.</v>
      </c>
      <c r="B3138" s="4" t="str">
        <f t="shared" si="704"/>
        <v>Brian S. Wesbury/ Robert Stein</v>
      </c>
      <c r="C3138" s="4" t="s">
        <v>246</v>
      </c>
      <c r="D3138" s="4" t="s">
        <v>248</v>
      </c>
      <c r="E3138" s="4" t="str">
        <f>IF(COUNTIF($E$2:E3137,"Begin: " &amp; C3138 &amp; "-" &amp; D3138 &amp; "-" &amp; H3138)=0,"Begin: " &amp; C3138 &amp; "-" &amp; D3138 &amp; "-" &amp; H3138,IF((C3138 &amp; "-" &amp; D3138 &amp; "-" &amp; H3138)&lt;&gt;(C3139 &amp; "-" &amp; D3139 &amp; "-" &amp; H3139),"End: " &amp; C3138 &amp; "-" &amp; D3138 &amp; "-" &amp; H3138,""))</f>
        <v/>
      </c>
      <c r="F3138" s="4" t="str">
        <f t="shared" si="705"/>
        <v>Wall Street Journal-GDP-05-2019</v>
      </c>
      <c r="G3138" s="7">
        <v>43595</v>
      </c>
      <c r="H3138" s="7" t="str">
        <f t="shared" si="706"/>
        <v>05-2019</v>
      </c>
      <c r="I3138" s="7" t="str">
        <f t="shared" ca="1" si="707"/>
        <v>Wall Street Journal: First Trust Adv.-GDP-05-2019</v>
      </c>
      <c r="J3138" s="4" t="str">
        <f t="shared" ca="1" si="708"/>
        <v>GDP-First Trust Adv.:05-2019</v>
      </c>
      <c r="K3138" t="s">
        <v>243</v>
      </c>
      <c r="CJ3138">
        <v>2.8</v>
      </c>
      <c r="CK3138">
        <v>1.5</v>
      </c>
      <c r="CL3138">
        <v>2.5</v>
      </c>
      <c r="CM3138">
        <v>3.5</v>
      </c>
      <c r="CN3138">
        <v>2</v>
      </c>
    </row>
    <row r="3139" spans="1:99" x14ac:dyDescent="0.55000000000000004">
      <c r="A3139" s="4" t="str">
        <f t="shared" ca="1" si="703"/>
        <v>National Association of Realtors</v>
      </c>
      <c r="B3139" s="4" t="str">
        <f t="shared" si="704"/>
        <v>Lawrence Yun</v>
      </c>
      <c r="C3139" s="4" t="s">
        <v>246</v>
      </c>
      <c r="D3139" s="4" t="s">
        <v>248</v>
      </c>
      <c r="E3139" s="4" t="str">
        <f>IF(COUNTIF($E$2:E3138,"Begin: " &amp; C3139 &amp; "-" &amp; D3139 &amp; "-" &amp; H3139)=0,"Begin: " &amp; C3139 &amp; "-" &amp; D3139 &amp; "-" &amp; H3139,IF((C3139 &amp; "-" &amp; D3139 &amp; "-" &amp; H3139)&lt;&gt;(C3140 &amp; "-" &amp; D3140 &amp; "-" &amp; H3140),"End: " &amp; C3139 &amp; "-" &amp; D3139 &amp; "-" &amp; H3139,""))</f>
        <v/>
      </c>
      <c r="F3139" s="4" t="str">
        <f t="shared" si="705"/>
        <v>Wall Street Journal-GDP-05-2019</v>
      </c>
      <c r="G3139" s="7">
        <v>43595</v>
      </c>
      <c r="H3139" s="7" t="str">
        <f t="shared" si="706"/>
        <v>05-2019</v>
      </c>
      <c r="I3139" s="7" t="str">
        <f t="shared" ca="1" si="707"/>
        <v>Wall Street Journal: National Association of Realtors-GDP-05-2019</v>
      </c>
      <c r="J3139" s="4" t="str">
        <f t="shared" ca="1" si="708"/>
        <v>GDP-National Association of Realtors:05-2019</v>
      </c>
      <c r="K3139" t="s">
        <v>245</v>
      </c>
      <c r="CJ3139">
        <v>3.1</v>
      </c>
      <c r="CK3139">
        <v>2</v>
      </c>
      <c r="CL3139">
        <v>2.2999999999999998</v>
      </c>
      <c r="CM3139">
        <v>3</v>
      </c>
      <c r="CN3139">
        <v>3</v>
      </c>
    </row>
    <row r="3140" spans="1:99" x14ac:dyDescent="0.55000000000000004">
      <c r="A3140" s="4" t="str">
        <f t="shared" ca="1" si="703"/>
        <v>Morgan Stanley</v>
      </c>
      <c r="B3140" s="4" t="str">
        <f t="shared" si="704"/>
        <v>Ellen Zentner*</v>
      </c>
      <c r="C3140" s="4" t="s">
        <v>246</v>
      </c>
      <c r="D3140" s="4" t="s">
        <v>248</v>
      </c>
      <c r="E3140" s="4" t="str">
        <f>IF(COUNTIF($E$2:E3139,"Begin: " &amp; C3140 &amp; "-" &amp; D3140 &amp; "-" &amp; H3140)=0,"Begin: " &amp; C3140 &amp; "-" &amp; D3140 &amp; "-" &amp; H3140,IF((C3140 &amp; "-" &amp; D3140 &amp; "-" &amp; H3140)&lt;&gt;(C3141 &amp; "-" &amp; D3141 &amp; "-" &amp; H3141),"End: " &amp; C3140 &amp; "-" &amp; D3140 &amp; "-" &amp; H3140,""))</f>
        <v>End: Wall Street Journal-GDP-05-2019</v>
      </c>
      <c r="F3140" s="4" t="str">
        <f t="shared" si="705"/>
        <v>Wall Street Journal-GDP-05-2019</v>
      </c>
      <c r="G3140" s="7">
        <v>43595</v>
      </c>
      <c r="H3140" s="7" t="str">
        <f t="shared" si="706"/>
        <v>05-2019</v>
      </c>
      <c r="I3140" s="7" t="str">
        <f t="shared" ca="1" si="707"/>
        <v>Wall Street Journal: Morgan Stanley-GDP-05-2019</v>
      </c>
      <c r="J3140" s="4" t="str">
        <f t="shared" ca="1" si="708"/>
        <v>GDP-Morgan Stanley:05-2019</v>
      </c>
      <c r="K3140" t="s">
        <v>827</v>
      </c>
    </row>
    <row r="3141" spans="1:99" x14ac:dyDescent="0.55000000000000004">
      <c r="A3141" s="4" t="str">
        <f t="shared" ref="A3141" ca="1" si="709">IF(ISERROR(IF(C3141="GIOA",INDEX(List_AnonymousForecasters,MATCH(LEFT(K3141,FIND(":",K3141,1)-1),List_IndividualForecasters,0),1),INDEX(List_FirmNamesOmega,MATCH(LEFT(K3141,FIND(":",K3141,1)-1),List_FirmNamesAlpha,0),1))),LEFT(K3141,FIND(":",K3141,1)-1),IF(C3141="GIOA",INDEX(List_AnonymousForecasters,MATCH(LEFT(K3141,FIND(":",K3141,1)-1),List_IndividualForecasters,0),1),INDEX(List_FirmNamesOmega,MATCH(LEFT(K3141,FIND(":",K3141,1)-1),List_FirmNamesAlpha,0),1)))</f>
        <v>Nomura</v>
      </c>
      <c r="B3141" s="4" t="str">
        <f t="shared" ref="B3141" si="710">MID(K3141,FIND(":",K3141,1)+2,LEN(K3141)-FIND(":",K3141,1))</f>
        <v>Lewis Alexander</v>
      </c>
      <c r="C3141" s="4" t="s">
        <v>246</v>
      </c>
      <c r="D3141" s="4" t="s">
        <v>195</v>
      </c>
      <c r="E3141" s="4" t="str">
        <f>IF(COUNTIF($E$2:E3140,"Begin: " &amp; C3141 &amp; "-" &amp; D3141 &amp; "-" &amp; H3141)=0,"Begin: " &amp; C3141 &amp; "-" &amp; D3141 &amp; "-" &amp; H3141,IF((C3141 &amp; "-" &amp; D3141 &amp; "-" &amp; H3141)&lt;&gt;(C3142 &amp; "-" &amp; D3142 &amp; "-" &amp; H3142),"End: " &amp; C3141 &amp; "-" &amp; D3141 &amp; "-" &amp; H3141,""))</f>
        <v>Begin: Wall Street Journal-CPI YoY-05-2019</v>
      </c>
      <c r="F3141" s="4" t="str">
        <f t="shared" ref="F3141" si="711">C3141 &amp; "-" &amp; D3141 &amp; "-" &amp; H3141</f>
        <v>Wall Street Journal-CPI YoY-05-2019</v>
      </c>
      <c r="G3141" s="7">
        <v>43595</v>
      </c>
      <c r="H3141" s="7" t="str">
        <f t="shared" ref="H3141" si="712">TEXT(MONTH(G3141),"00") &amp; "-" &amp; TEXT(YEAR(G3141),"0000")</f>
        <v>05-2019</v>
      </c>
      <c r="I3141" s="7" t="str">
        <f t="shared" ref="I3141" ca="1" si="713">C3141 &amp; ": " &amp; A3141 &amp; "-" &amp; D3141 &amp; "-" &amp; H3141</f>
        <v>Wall Street Journal: Nomura-CPI YoY-05-2019</v>
      </c>
      <c r="J3141" s="4" t="str">
        <f t="shared" ref="J3141" ca="1" si="714">D3141 &amp; "-" &amp; A3141 &amp; ":" &amp; TEXT(MONTH(G3141),"00") &amp; "-" &amp; TEXT(YEAR(G3141),"0000")</f>
        <v>CPI YoY-Nomura:05-2019</v>
      </c>
      <c r="K3141" t="s">
        <v>196</v>
      </c>
    </row>
    <row r="3142" spans="1:99" x14ac:dyDescent="0.55000000000000004">
      <c r="A3142" s="4" t="str">
        <f t="shared" ref="A3142:A3205" ca="1" si="715">IF(ISERROR(IF(C3142="GIOA",INDEX(List_AnonymousForecasters,MATCH(LEFT(K3142,FIND(":",K3142,1)-1),List_IndividualForecasters,0),1),INDEX(List_FirmNamesOmega,MATCH(LEFT(K3142,FIND(":",K3142,1)-1),List_FirmNamesAlpha,0),1))),LEFT(K3142,FIND(":",K3142,1)-1),IF(C3142="GIOA",INDEX(List_AnonymousForecasters,MATCH(LEFT(K3142,FIND(":",K3142,1)-1),List_IndividualForecasters,0),1),INDEX(List_FirmNamesOmega,MATCH(LEFT(K3142,FIND(":",K3142,1)-1),List_FirmNamesAlpha,0),1)))</f>
        <v>Bank of the West</v>
      </c>
      <c r="B3142" s="4" t="str">
        <f t="shared" ref="B3142:B3205" si="716">MID(K3142,FIND(":",K3142,1)+2,LEN(K3142)-FIND(":",K3142,1))</f>
        <v>Scott Anderson</v>
      </c>
      <c r="C3142" s="4" t="s">
        <v>246</v>
      </c>
      <c r="D3142" s="4" t="s">
        <v>195</v>
      </c>
      <c r="E3142" s="4" t="str">
        <f>IF(COUNTIF($E$2:E3141,"Begin: " &amp; C3142 &amp; "-" &amp; D3142 &amp; "-" &amp; H3142)=0,"Begin: " &amp; C3142 &amp; "-" &amp; D3142 &amp; "-" &amp; H3142,IF((C3142 &amp; "-" &amp; D3142 &amp; "-" &amp; H3142)&lt;&gt;(C3143 &amp; "-" &amp; D3143 &amp; "-" &amp; H3143),"End: " &amp; C3142 &amp; "-" &amp; D3142 &amp; "-" &amp; H3142,""))</f>
        <v/>
      </c>
      <c r="F3142" s="4" t="str">
        <f t="shared" ref="F3142:F3205" si="717">C3142 &amp; "-" &amp; D3142 &amp; "-" &amp; H3142</f>
        <v>Wall Street Journal-CPI YoY-05-2019</v>
      </c>
      <c r="G3142" s="7">
        <v>43595</v>
      </c>
      <c r="H3142" s="7" t="str">
        <f t="shared" ref="H3142:H3205" si="718">TEXT(MONTH(G3142),"00") &amp; "-" &amp; TEXT(YEAR(G3142),"0000")</f>
        <v>05-2019</v>
      </c>
      <c r="I3142" s="7" t="str">
        <f t="shared" ref="I3142:I3205" ca="1" si="719">C3142 &amp; ": " &amp; A3142 &amp; "-" &amp; D3142 &amp; "-" &amp; H3142</f>
        <v>Wall Street Journal: Bank of the West-CPI YoY-05-2019</v>
      </c>
      <c r="J3142" s="4" t="str">
        <f t="shared" ref="J3142:J3205" ca="1" si="720">D3142 &amp; "-" &amp; A3142 &amp; ":" &amp; TEXT(MONTH(G3142),"00") &amp; "-" &amp; TEXT(YEAR(G3142),"0000")</f>
        <v>CPI YoY-Bank of the West:05-2019</v>
      </c>
      <c r="K3142" t="s">
        <v>763</v>
      </c>
      <c r="CK3142">
        <v>1.6</v>
      </c>
      <c r="CM3142">
        <v>1.8</v>
      </c>
      <c r="CO3142">
        <v>2</v>
      </c>
      <c r="CQ3142">
        <v>1.7</v>
      </c>
      <c r="CS3142">
        <v>1.9</v>
      </c>
      <c r="CU3142">
        <v>2.2000000000000002</v>
      </c>
    </row>
    <row r="3143" spans="1:99" x14ac:dyDescent="0.55000000000000004">
      <c r="A3143" s="4" t="str">
        <f t="shared" ca="1" si="715"/>
        <v>Capital Economics</v>
      </c>
      <c r="B3143" s="4" t="str">
        <f t="shared" si="716"/>
        <v>Paul Ashworth*</v>
      </c>
      <c r="C3143" s="4" t="s">
        <v>246</v>
      </c>
      <c r="D3143" s="4" t="s">
        <v>195</v>
      </c>
      <c r="E3143" s="4" t="str">
        <f>IF(COUNTIF($E$2:E3142,"Begin: " &amp; C3143 &amp; "-" &amp; D3143 &amp; "-" &amp; H3143)=0,"Begin: " &amp; C3143 &amp; "-" &amp; D3143 &amp; "-" &amp; H3143,IF((C3143 &amp; "-" &amp; D3143 &amp; "-" &amp; H3143)&lt;&gt;(C3144 &amp; "-" &amp; D3144 &amp; "-" &amp; H3144),"End: " &amp; C3143 &amp; "-" &amp; D3143 &amp; "-" &amp; H3143,""))</f>
        <v/>
      </c>
      <c r="F3143" s="4" t="str">
        <f t="shared" si="717"/>
        <v>Wall Street Journal-CPI YoY-05-2019</v>
      </c>
      <c r="G3143" s="7">
        <v>43595</v>
      </c>
      <c r="H3143" s="7" t="str">
        <f t="shared" si="718"/>
        <v>05-2019</v>
      </c>
      <c r="I3143" s="7" t="str">
        <f t="shared" ca="1" si="719"/>
        <v>Wall Street Journal: Capital Economics-CPI YoY-05-2019</v>
      </c>
      <c r="J3143" s="4" t="str">
        <f t="shared" ca="1" si="720"/>
        <v>CPI YoY-Capital Economics:05-2019</v>
      </c>
      <c r="K3143" t="s">
        <v>812</v>
      </c>
    </row>
    <row r="3144" spans="1:99" x14ac:dyDescent="0.55000000000000004">
      <c r="A3144" s="4" t="str">
        <f t="shared" ca="1" si="715"/>
        <v>Deloitte LP</v>
      </c>
      <c r="B3144" s="4" t="str">
        <f t="shared" si="716"/>
        <v>Daniel Bachman</v>
      </c>
      <c r="C3144" s="4" t="s">
        <v>246</v>
      </c>
      <c r="D3144" s="4" t="s">
        <v>195</v>
      </c>
      <c r="E3144" s="4" t="str">
        <f>IF(COUNTIF($E$2:E3143,"Begin: " &amp; C3144 &amp; "-" &amp; D3144 &amp; "-" &amp; H3144)=0,"Begin: " &amp; C3144 &amp; "-" &amp; D3144 &amp; "-" &amp; H3144,IF((C3144 &amp; "-" &amp; D3144 &amp; "-" &amp; H3144)&lt;&gt;(C3145 &amp; "-" &amp; D3145 &amp; "-" &amp; H3145),"End: " &amp; C3144 &amp; "-" &amp; D3144 &amp; "-" &amp; H3144,""))</f>
        <v/>
      </c>
      <c r="F3144" s="4" t="str">
        <f t="shared" si="717"/>
        <v>Wall Street Journal-CPI YoY-05-2019</v>
      </c>
      <c r="G3144" s="7">
        <v>43595</v>
      </c>
      <c r="H3144" s="7" t="str">
        <f t="shared" si="718"/>
        <v>05-2019</v>
      </c>
      <c r="I3144" s="7" t="str">
        <f t="shared" ca="1" si="719"/>
        <v>Wall Street Journal: Deloitte LP-CPI YoY-05-2019</v>
      </c>
      <c r="J3144" s="4" t="str">
        <f t="shared" ca="1" si="720"/>
        <v>CPI YoY-Deloitte LP:05-2019</v>
      </c>
      <c r="K3144" t="s">
        <v>749</v>
      </c>
      <c r="CK3144">
        <v>1.9</v>
      </c>
      <c r="CM3144">
        <v>2.2000000000000002</v>
      </c>
      <c r="CO3144">
        <v>2</v>
      </c>
      <c r="CQ3144">
        <v>1.8</v>
      </c>
      <c r="CS3144">
        <v>1.8</v>
      </c>
      <c r="CU3144">
        <v>1.9</v>
      </c>
    </row>
    <row r="3145" spans="1:99" x14ac:dyDescent="0.55000000000000004">
      <c r="A3145" s="4" t="str">
        <f t="shared" ca="1" si="715"/>
        <v>Economic Outlook Group</v>
      </c>
      <c r="B3145" s="4" t="str">
        <f t="shared" si="716"/>
        <v>Bernard Baumohl</v>
      </c>
      <c r="C3145" s="4" t="s">
        <v>246</v>
      </c>
      <c r="D3145" s="4" t="s">
        <v>195</v>
      </c>
      <c r="E3145" s="4" t="str">
        <f>IF(COUNTIF($E$2:E3144,"Begin: " &amp; C3145 &amp; "-" &amp; D3145 &amp; "-" &amp; H3145)=0,"Begin: " &amp; C3145 &amp; "-" &amp; D3145 &amp; "-" &amp; H3145,IF((C3145 &amp; "-" &amp; D3145 &amp; "-" &amp; H3145)&lt;&gt;(C3146 &amp; "-" &amp; D3146 &amp; "-" &amp; H3146),"End: " &amp; C3145 &amp; "-" &amp; D3145 &amp; "-" &amp; H3145,""))</f>
        <v/>
      </c>
      <c r="F3145" s="4" t="str">
        <f t="shared" si="717"/>
        <v>Wall Street Journal-CPI YoY-05-2019</v>
      </c>
      <c r="G3145" s="7">
        <v>43595</v>
      </c>
      <c r="H3145" s="7" t="str">
        <f t="shared" si="718"/>
        <v>05-2019</v>
      </c>
      <c r="I3145" s="7" t="str">
        <f t="shared" ca="1" si="719"/>
        <v>Wall Street Journal: Economic Outlook Group-CPI YoY-05-2019</v>
      </c>
      <c r="J3145" s="4" t="str">
        <f t="shared" ca="1" si="720"/>
        <v>CPI YoY-Economic Outlook Group:05-2019</v>
      </c>
      <c r="K3145" t="s">
        <v>426</v>
      </c>
      <c r="CK3145">
        <v>2.2000000000000002</v>
      </c>
      <c r="CM3145">
        <v>2.7</v>
      </c>
      <c r="CO3145">
        <v>2.5</v>
      </c>
      <c r="CQ3145">
        <v>2.4</v>
      </c>
      <c r="CS3145">
        <v>2.2000000000000002</v>
      </c>
      <c r="CU3145">
        <v>2</v>
      </c>
    </row>
    <row r="3146" spans="1:99" x14ac:dyDescent="0.55000000000000004">
      <c r="A3146" s="4" t="str">
        <f t="shared" ca="1" si="715"/>
        <v>Nationwide Insurance</v>
      </c>
      <c r="B3146" s="4" t="str">
        <f t="shared" si="716"/>
        <v>David Berson</v>
      </c>
      <c r="C3146" s="4" t="s">
        <v>246</v>
      </c>
      <c r="D3146" s="4" t="s">
        <v>195</v>
      </c>
      <c r="E3146" s="4" t="str">
        <f>IF(COUNTIF($E$2:E3145,"Begin: " &amp; C3146 &amp; "-" &amp; D3146 &amp; "-" &amp; H3146)=0,"Begin: " &amp; C3146 &amp; "-" &amp; D3146 &amp; "-" &amp; H3146,IF((C3146 &amp; "-" &amp; D3146 &amp; "-" &amp; H3146)&lt;&gt;(C3147 &amp; "-" &amp; D3147 &amp; "-" &amp; H3147),"End: " &amp; C3146 &amp; "-" &amp; D3146 &amp; "-" &amp; H3146,""))</f>
        <v/>
      </c>
      <c r="F3146" s="4" t="str">
        <f t="shared" si="717"/>
        <v>Wall Street Journal-CPI YoY-05-2019</v>
      </c>
      <c r="G3146" s="7">
        <v>43595</v>
      </c>
      <c r="H3146" s="7" t="str">
        <f t="shared" si="718"/>
        <v>05-2019</v>
      </c>
      <c r="I3146" s="7" t="str">
        <f t="shared" ca="1" si="719"/>
        <v>Wall Street Journal: Nationwide Insurance-CPI YoY-05-2019</v>
      </c>
      <c r="J3146" s="4" t="str">
        <f t="shared" ca="1" si="720"/>
        <v>CPI YoY-Nationwide Insurance:05-2019</v>
      </c>
      <c r="K3146" t="s">
        <v>427</v>
      </c>
      <c r="CK3146">
        <v>2.2999999999999998</v>
      </c>
      <c r="CM3146">
        <v>2.4</v>
      </c>
      <c r="CO3146">
        <v>2.4</v>
      </c>
      <c r="CQ3146">
        <v>2.5</v>
      </c>
      <c r="CS3146">
        <v>2.6</v>
      </c>
      <c r="CU3146">
        <v>2.7</v>
      </c>
    </row>
    <row r="3147" spans="1:99" x14ac:dyDescent="0.55000000000000004">
      <c r="A3147" s="4" t="str">
        <f t="shared" ca="1" si="715"/>
        <v>Tufts University</v>
      </c>
      <c r="B3147" s="4" t="str">
        <f t="shared" si="716"/>
        <v>Brian Bethune*</v>
      </c>
      <c r="C3147" s="4" t="s">
        <v>246</v>
      </c>
      <c r="D3147" s="4" t="s">
        <v>195</v>
      </c>
      <c r="E3147" s="4" t="str">
        <f>IF(COUNTIF($E$2:E3146,"Begin: " &amp; C3147 &amp; "-" &amp; D3147 &amp; "-" &amp; H3147)=0,"Begin: " &amp; C3147 &amp; "-" &amp; D3147 &amp; "-" &amp; H3147,IF((C3147 &amp; "-" &amp; D3147 &amp; "-" &amp; H3147)&lt;&gt;(C3148 &amp; "-" &amp; D3148 &amp; "-" &amp; H3148),"End: " &amp; C3147 &amp; "-" &amp; D3147 &amp; "-" &amp; H3147,""))</f>
        <v/>
      </c>
      <c r="F3147" s="4" t="str">
        <f t="shared" si="717"/>
        <v>Wall Street Journal-CPI YoY-05-2019</v>
      </c>
      <c r="G3147" s="7">
        <v>43595</v>
      </c>
      <c r="H3147" s="7" t="str">
        <f t="shared" si="718"/>
        <v>05-2019</v>
      </c>
      <c r="I3147" s="7" t="str">
        <f t="shared" ca="1" si="719"/>
        <v>Wall Street Journal: Tufts University-CPI YoY-05-2019</v>
      </c>
      <c r="J3147" s="4" t="str">
        <f t="shared" ca="1" si="720"/>
        <v>CPI YoY-Tufts University:05-2019</v>
      </c>
      <c r="K3147" t="s">
        <v>813</v>
      </c>
    </row>
    <row r="3148" spans="1:99" x14ac:dyDescent="0.55000000000000004">
      <c r="A3148" s="4" t="str">
        <f t="shared" ca="1" si="715"/>
        <v>TS Lombard</v>
      </c>
      <c r="B3148" s="4" t="str">
        <f t="shared" si="716"/>
        <v>Steven Blitz</v>
      </c>
      <c r="C3148" s="4" t="s">
        <v>246</v>
      </c>
      <c r="D3148" s="4" t="s">
        <v>195</v>
      </c>
      <c r="E3148" s="4" t="str">
        <f>IF(COUNTIF($E$2:E3147,"Begin: " &amp; C3148 &amp; "-" &amp; D3148 &amp; "-" &amp; H3148)=0,"Begin: " &amp; C3148 &amp; "-" &amp; D3148 &amp; "-" &amp; H3148,IF((C3148 &amp; "-" &amp; D3148 &amp; "-" &amp; H3148)&lt;&gt;(C3149 &amp; "-" &amp; D3149 &amp; "-" &amp; H3149),"End: " &amp; C3148 &amp; "-" &amp; D3148 &amp; "-" &amp; H3148,""))</f>
        <v/>
      </c>
      <c r="F3148" s="4" t="str">
        <f t="shared" si="717"/>
        <v>Wall Street Journal-CPI YoY-05-2019</v>
      </c>
      <c r="G3148" s="7">
        <v>43595</v>
      </c>
      <c r="H3148" s="7" t="str">
        <f t="shared" si="718"/>
        <v>05-2019</v>
      </c>
      <c r="I3148" s="7" t="str">
        <f t="shared" ca="1" si="719"/>
        <v>Wall Street Journal: TS Lombard-CPI YoY-05-2019</v>
      </c>
      <c r="J3148" s="4" t="str">
        <f t="shared" ca="1" si="720"/>
        <v>CPI YoY-TS Lombard:05-2019</v>
      </c>
      <c r="K3148" t="s">
        <v>768</v>
      </c>
      <c r="CK3148">
        <v>1.8</v>
      </c>
      <c r="CM3148">
        <v>1.5</v>
      </c>
      <c r="CO3148">
        <v>2.5</v>
      </c>
      <c r="CQ3148">
        <v>3</v>
      </c>
      <c r="CS3148">
        <v>2.5</v>
      </c>
      <c r="CU3148">
        <v>2</v>
      </c>
    </row>
    <row r="3149" spans="1:99" x14ac:dyDescent="0.55000000000000004">
      <c r="A3149" s="4" t="str">
        <f t="shared" ca="1" si="715"/>
        <v>Standard and Poor's</v>
      </c>
      <c r="B3149" s="4" t="str">
        <f t="shared" si="716"/>
        <v>Beth Ann Bovino</v>
      </c>
      <c r="C3149" s="4" t="s">
        <v>246</v>
      </c>
      <c r="D3149" s="4" t="s">
        <v>195</v>
      </c>
      <c r="E3149" s="4" t="str">
        <f>IF(COUNTIF($E$2:E3148,"Begin: " &amp; C3149 &amp; "-" &amp; D3149 &amp; "-" &amp; H3149)=0,"Begin: " &amp; C3149 &amp; "-" &amp; D3149 &amp; "-" &amp; H3149,IF((C3149 &amp; "-" &amp; D3149 &amp; "-" &amp; H3149)&lt;&gt;(C3150 &amp; "-" &amp; D3150 &amp; "-" &amp; H3150),"End: " &amp; C3149 &amp; "-" &amp; D3149 &amp; "-" &amp; H3149,""))</f>
        <v/>
      </c>
      <c r="F3149" s="4" t="str">
        <f t="shared" si="717"/>
        <v>Wall Street Journal-CPI YoY-05-2019</v>
      </c>
      <c r="G3149" s="7">
        <v>43595</v>
      </c>
      <c r="H3149" s="7" t="str">
        <f t="shared" si="718"/>
        <v>05-2019</v>
      </c>
      <c r="I3149" s="7" t="str">
        <f t="shared" ca="1" si="719"/>
        <v>Wall Street Journal: Standard and Poor's-CPI YoY-05-2019</v>
      </c>
      <c r="J3149" s="4" t="str">
        <f t="shared" ca="1" si="720"/>
        <v>CPI YoY-Standard and Poor's:05-2019</v>
      </c>
      <c r="K3149" t="s">
        <v>199</v>
      </c>
      <c r="CK3149">
        <v>1.7</v>
      </c>
      <c r="CM3149">
        <v>1.9</v>
      </c>
      <c r="CO3149">
        <v>2.2000000000000002</v>
      </c>
      <c r="CQ3149">
        <v>2.2999999999999998</v>
      </c>
      <c r="CS3149">
        <v>2.2000000000000002</v>
      </c>
      <c r="CU3149">
        <v>2.1</v>
      </c>
    </row>
    <row r="3150" spans="1:99" x14ac:dyDescent="0.55000000000000004">
      <c r="A3150" s="4" t="str">
        <f t="shared" ca="1" si="715"/>
        <v>Wells Fargo &amp; Co.</v>
      </c>
      <c r="B3150" s="4" t="str">
        <f t="shared" si="716"/>
        <v>Jay Bryson</v>
      </c>
      <c r="C3150" s="4" t="s">
        <v>246</v>
      </c>
      <c r="D3150" s="4" t="s">
        <v>195</v>
      </c>
      <c r="E3150" s="4" t="str">
        <f>IF(COUNTIF($E$2:E3149,"Begin: " &amp; C3150 &amp; "-" &amp; D3150 &amp; "-" &amp; H3150)=0,"Begin: " &amp; C3150 &amp; "-" &amp; D3150 &amp; "-" &amp; H3150,IF((C3150 &amp; "-" &amp; D3150 &amp; "-" &amp; H3150)&lt;&gt;(C3151 &amp; "-" &amp; D3151 &amp; "-" &amp; H3151),"End: " &amp; C3150 &amp; "-" &amp; D3150 &amp; "-" &amp; H3150,""))</f>
        <v/>
      </c>
      <c r="F3150" s="4" t="str">
        <f t="shared" si="717"/>
        <v>Wall Street Journal-CPI YoY-05-2019</v>
      </c>
      <c r="G3150" s="7">
        <v>43595</v>
      </c>
      <c r="H3150" s="7" t="str">
        <f t="shared" si="718"/>
        <v>05-2019</v>
      </c>
      <c r="I3150" s="7" t="str">
        <f t="shared" ca="1" si="719"/>
        <v>Wall Street Journal: Wells Fargo &amp; Co.-CPI YoY-05-2019</v>
      </c>
      <c r="J3150" s="4" t="str">
        <f t="shared" ca="1" si="720"/>
        <v>CPI YoY-Wells Fargo &amp; Co.:05-2019</v>
      </c>
      <c r="K3150" t="s">
        <v>786</v>
      </c>
      <c r="CK3150">
        <v>2</v>
      </c>
      <c r="CM3150">
        <v>2.2000000000000002</v>
      </c>
      <c r="CO3150">
        <v>2.2999999999999998</v>
      </c>
      <c r="CQ3150">
        <v>2.2000000000000002</v>
      </c>
    </row>
    <row r="3151" spans="1:99" x14ac:dyDescent="0.55000000000000004">
      <c r="A3151" s="4" t="str">
        <f t="shared" ca="1" si="715"/>
        <v>Credit Agricole CIB</v>
      </c>
      <c r="B3151" s="4" t="str">
        <f t="shared" si="716"/>
        <v>Michael Carey</v>
      </c>
      <c r="C3151" s="4" t="s">
        <v>246</v>
      </c>
      <c r="D3151" s="4" t="s">
        <v>195</v>
      </c>
      <c r="E3151" s="4" t="str">
        <f>IF(COUNTIF($E$2:E3150,"Begin: " &amp; C3151 &amp; "-" &amp; D3151 &amp; "-" &amp; H3151)=0,"Begin: " &amp; C3151 &amp; "-" &amp; D3151 &amp; "-" &amp; H3151,IF((C3151 &amp; "-" &amp; D3151 &amp; "-" &amp; H3151)&lt;&gt;(C3152 &amp; "-" &amp; D3152 &amp; "-" &amp; H3152),"End: " &amp; C3151 &amp; "-" &amp; D3151 &amp; "-" &amp; H3151,""))</f>
        <v/>
      </c>
      <c r="F3151" s="4" t="str">
        <f t="shared" si="717"/>
        <v>Wall Street Journal-CPI YoY-05-2019</v>
      </c>
      <c r="G3151" s="7">
        <v>43595</v>
      </c>
      <c r="H3151" s="7" t="str">
        <f t="shared" si="718"/>
        <v>05-2019</v>
      </c>
      <c r="I3151" s="7" t="str">
        <f t="shared" ca="1" si="719"/>
        <v>Wall Street Journal: Credit Agricole CIB-CPI YoY-05-2019</v>
      </c>
      <c r="J3151" s="4" t="str">
        <f t="shared" ca="1" si="720"/>
        <v>CPI YoY-Credit Agricole CIB:05-2019</v>
      </c>
      <c r="K3151" t="s">
        <v>200</v>
      </c>
      <c r="CK3151">
        <v>1.9</v>
      </c>
      <c r="CM3151">
        <v>2.5</v>
      </c>
      <c r="CO3151">
        <v>1.7</v>
      </c>
      <c r="CQ3151">
        <v>1.6</v>
      </c>
    </row>
    <row r="3152" spans="1:99" x14ac:dyDescent="0.55000000000000004">
      <c r="A3152" s="4" t="str">
        <f t="shared" ca="1" si="715"/>
        <v>Econoclast</v>
      </c>
      <c r="B3152" s="4" t="str">
        <f t="shared" si="716"/>
        <v>Mike Cosgrove</v>
      </c>
      <c r="C3152" s="4" t="s">
        <v>246</v>
      </c>
      <c r="D3152" s="4" t="s">
        <v>195</v>
      </c>
      <c r="E3152" s="4" t="str">
        <f>IF(COUNTIF($E$2:E3151,"Begin: " &amp; C3152 &amp; "-" &amp; D3152 &amp; "-" &amp; H3152)=0,"Begin: " &amp; C3152 &amp; "-" &amp; D3152 &amp; "-" &amp; H3152,IF((C3152 &amp; "-" &amp; D3152 &amp; "-" &amp; H3152)&lt;&gt;(C3153 &amp; "-" &amp; D3153 &amp; "-" &amp; H3153),"End: " &amp; C3152 &amp; "-" &amp; D3152 &amp; "-" &amp; H3152,""))</f>
        <v/>
      </c>
      <c r="F3152" s="4" t="str">
        <f t="shared" si="717"/>
        <v>Wall Street Journal-CPI YoY-05-2019</v>
      </c>
      <c r="G3152" s="7">
        <v>43595</v>
      </c>
      <c r="H3152" s="7" t="str">
        <f t="shared" si="718"/>
        <v>05-2019</v>
      </c>
      <c r="I3152" s="7" t="str">
        <f t="shared" ca="1" si="719"/>
        <v>Wall Street Journal: Econoclast-CPI YoY-05-2019</v>
      </c>
      <c r="J3152" s="4" t="str">
        <f t="shared" ca="1" si="720"/>
        <v>CPI YoY-Econoclast:05-2019</v>
      </c>
      <c r="K3152" t="s">
        <v>203</v>
      </c>
      <c r="CK3152">
        <v>1.9</v>
      </c>
      <c r="CM3152">
        <v>2</v>
      </c>
      <c r="CO3152">
        <v>2</v>
      </c>
      <c r="CQ3152">
        <v>2</v>
      </c>
      <c r="CS3152">
        <v>1.8</v>
      </c>
      <c r="CU3152">
        <v>1.8</v>
      </c>
    </row>
    <row r="3153" spans="1:99" x14ac:dyDescent="0.55000000000000004">
      <c r="A3153" s="4" t="str">
        <f t="shared" ca="1" si="715"/>
        <v>Pictet Wealth Management</v>
      </c>
      <c r="B3153" s="4" t="str">
        <f t="shared" si="716"/>
        <v>Thomas Costerg*</v>
      </c>
      <c r="C3153" s="4" t="s">
        <v>246</v>
      </c>
      <c r="D3153" s="4" t="s">
        <v>195</v>
      </c>
      <c r="E3153" s="4" t="str">
        <f>IF(COUNTIF($E$2:E3152,"Begin: " &amp; C3153 &amp; "-" &amp; D3153 &amp; "-" &amp; H3153)=0,"Begin: " &amp; C3153 &amp; "-" &amp; D3153 &amp; "-" &amp; H3153,IF((C3153 &amp; "-" &amp; D3153 &amp; "-" &amp; H3153)&lt;&gt;(C3154 &amp; "-" &amp; D3154 &amp; "-" &amp; H3154),"End: " &amp; C3153 &amp; "-" &amp; D3153 &amp; "-" &amp; H3153,""))</f>
        <v/>
      </c>
      <c r="F3153" s="4" t="str">
        <f t="shared" si="717"/>
        <v>Wall Street Journal-CPI YoY-05-2019</v>
      </c>
      <c r="G3153" s="7">
        <v>43595</v>
      </c>
      <c r="H3153" s="7" t="str">
        <f t="shared" si="718"/>
        <v>05-2019</v>
      </c>
      <c r="I3153" s="7" t="str">
        <f t="shared" ca="1" si="719"/>
        <v>Wall Street Journal: Pictet Wealth Management-CPI YoY-05-2019</v>
      </c>
      <c r="J3153" s="4" t="str">
        <f t="shared" ca="1" si="720"/>
        <v>CPI YoY-Pictet Wealth Management:05-2019</v>
      </c>
      <c r="K3153" t="s">
        <v>814</v>
      </c>
    </row>
    <row r="3154" spans="1:99" x14ac:dyDescent="0.55000000000000004">
      <c r="A3154" s="4" t="str">
        <f t="shared" ca="1" si="715"/>
        <v>Wrightson ICAP</v>
      </c>
      <c r="B3154" s="4" t="str">
        <f t="shared" si="716"/>
        <v>Lou Crandall</v>
      </c>
      <c r="C3154" s="4" t="s">
        <v>246</v>
      </c>
      <c r="D3154" s="4" t="s">
        <v>195</v>
      </c>
      <c r="E3154" s="4" t="str">
        <f>IF(COUNTIF($E$2:E3153,"Begin: " &amp; C3154 &amp; "-" &amp; D3154 &amp; "-" &amp; H3154)=0,"Begin: " &amp; C3154 &amp; "-" &amp; D3154 &amp; "-" &amp; H3154,IF((C3154 &amp; "-" &amp; D3154 &amp; "-" &amp; H3154)&lt;&gt;(C3155 &amp; "-" &amp; D3155 &amp; "-" &amp; H3155),"End: " &amp; C3154 &amp; "-" &amp; D3154 &amp; "-" &amp; H3154,""))</f>
        <v/>
      </c>
      <c r="F3154" s="4" t="str">
        <f t="shared" si="717"/>
        <v>Wall Street Journal-CPI YoY-05-2019</v>
      </c>
      <c r="G3154" s="7">
        <v>43595</v>
      </c>
      <c r="H3154" s="7" t="str">
        <f t="shared" si="718"/>
        <v>05-2019</v>
      </c>
      <c r="I3154" s="7" t="str">
        <f t="shared" ca="1" si="719"/>
        <v>Wall Street Journal: Wrightson ICAP-CPI YoY-05-2019</v>
      </c>
      <c r="J3154" s="4" t="str">
        <f t="shared" ca="1" si="720"/>
        <v>CPI YoY-Wrightson ICAP:05-2019</v>
      </c>
      <c r="K3154" t="s">
        <v>204</v>
      </c>
      <c r="CK3154">
        <v>1.9</v>
      </c>
      <c r="CM3154">
        <v>2.7</v>
      </c>
      <c r="CO3154">
        <v>2.6</v>
      </c>
      <c r="CQ3154">
        <v>2.4</v>
      </c>
      <c r="CS3154">
        <v>2.5</v>
      </c>
      <c r="CU3154">
        <v>2.5</v>
      </c>
    </row>
    <row r="3155" spans="1:99" x14ac:dyDescent="0.55000000000000004">
      <c r="A3155" s="4" t="str">
        <f t="shared" ca="1" si="715"/>
        <v>Independent Consultant</v>
      </c>
      <c r="B3155" s="4" t="str">
        <f t="shared" si="716"/>
        <v>Amy Crews Cutts</v>
      </c>
      <c r="C3155" s="4" t="s">
        <v>246</v>
      </c>
      <c r="D3155" s="4" t="s">
        <v>195</v>
      </c>
      <c r="E3155" s="4" t="str">
        <f>IF(COUNTIF($E$2:E3154,"Begin: " &amp; C3155 &amp; "-" &amp; D3155 &amp; "-" &amp; H3155)=0,"Begin: " &amp; C3155 &amp; "-" &amp; D3155 &amp; "-" &amp; H3155,IF((C3155 &amp; "-" &amp; D3155 &amp; "-" &amp; H3155)&lt;&gt;(C3156 &amp; "-" &amp; D3156 &amp; "-" &amp; H3156),"End: " &amp; C3155 &amp; "-" &amp; D3155 &amp; "-" &amp; H3155,""))</f>
        <v/>
      </c>
      <c r="F3155" s="4" t="str">
        <f t="shared" si="717"/>
        <v>Wall Street Journal-CPI YoY-05-2019</v>
      </c>
      <c r="G3155" s="7">
        <v>43595</v>
      </c>
      <c r="H3155" s="7" t="str">
        <f t="shared" si="718"/>
        <v>05-2019</v>
      </c>
      <c r="I3155" s="7" t="str">
        <f t="shared" ca="1" si="719"/>
        <v>Wall Street Journal: Independent Consultant-CPI YoY-05-2019</v>
      </c>
      <c r="J3155" s="4" t="str">
        <f t="shared" ca="1" si="720"/>
        <v>CPI YoY-Independent Consultant:05-2019</v>
      </c>
      <c r="K3155" t="s">
        <v>805</v>
      </c>
      <c r="CK3155">
        <v>1.9</v>
      </c>
      <c r="CM3155">
        <v>1.7</v>
      </c>
      <c r="CO3155">
        <v>1.8</v>
      </c>
      <c r="CQ3155">
        <v>1.8</v>
      </c>
      <c r="CS3155">
        <v>1.8</v>
      </c>
      <c r="CU3155">
        <v>1.9</v>
      </c>
    </row>
    <row r="3156" spans="1:99" x14ac:dyDescent="0.55000000000000004">
      <c r="A3156" s="4" t="str">
        <f t="shared" ca="1" si="715"/>
        <v>Oxford Economics</v>
      </c>
      <c r="B3156" s="4" t="str">
        <f t="shared" si="716"/>
        <v>Greg Daco</v>
      </c>
      <c r="C3156" s="4" t="s">
        <v>246</v>
      </c>
      <c r="D3156" s="4" t="s">
        <v>195</v>
      </c>
      <c r="E3156" s="4" t="str">
        <f>IF(COUNTIF($E$2:E3155,"Begin: " &amp; C3156 &amp; "-" &amp; D3156 &amp; "-" &amp; H3156)=0,"Begin: " &amp; C3156 &amp; "-" &amp; D3156 &amp; "-" &amp; H3156,IF((C3156 &amp; "-" &amp; D3156 &amp; "-" &amp; H3156)&lt;&gt;(C3157 &amp; "-" &amp; D3157 &amp; "-" &amp; H3157),"End: " &amp; C3156 &amp; "-" &amp; D3156 &amp; "-" &amp; H3156,""))</f>
        <v/>
      </c>
      <c r="F3156" s="4" t="str">
        <f t="shared" si="717"/>
        <v>Wall Street Journal-CPI YoY-05-2019</v>
      </c>
      <c r="G3156" s="7">
        <v>43595</v>
      </c>
      <c r="H3156" s="7" t="str">
        <f t="shared" si="718"/>
        <v>05-2019</v>
      </c>
      <c r="I3156" s="7" t="str">
        <f t="shared" ca="1" si="719"/>
        <v>Wall Street Journal: Oxford Economics-CPI YoY-05-2019</v>
      </c>
      <c r="J3156" s="4" t="str">
        <f t="shared" ca="1" si="720"/>
        <v>CPI YoY-Oxford Economics:05-2019</v>
      </c>
      <c r="K3156" t="s">
        <v>429</v>
      </c>
      <c r="CK3156">
        <v>2.2000000000000002</v>
      </c>
      <c r="CM3156">
        <v>2.2999999999999998</v>
      </c>
      <c r="CO3156">
        <v>1.8</v>
      </c>
      <c r="CQ3156">
        <v>1.5</v>
      </c>
      <c r="CS3156">
        <v>1.8</v>
      </c>
      <c r="CU3156">
        <v>1.9</v>
      </c>
    </row>
    <row r="3157" spans="1:99" x14ac:dyDescent="0.55000000000000004">
      <c r="A3157" s="4" t="str">
        <f t="shared" ca="1" si="715"/>
        <v>Georgia State University</v>
      </c>
      <c r="B3157" s="4" t="str">
        <f t="shared" si="716"/>
        <v>Rajeev Dhawan</v>
      </c>
      <c r="C3157" s="4" t="s">
        <v>246</v>
      </c>
      <c r="D3157" s="4" t="s">
        <v>195</v>
      </c>
      <c r="E3157" s="4" t="str">
        <f>IF(COUNTIF($E$2:E3156,"Begin: " &amp; C3157 &amp; "-" &amp; D3157 &amp; "-" &amp; H3157)=0,"Begin: " &amp; C3157 &amp; "-" &amp; D3157 &amp; "-" &amp; H3157,IF((C3157 &amp; "-" &amp; D3157 &amp; "-" &amp; H3157)&lt;&gt;(C3158 &amp; "-" &amp; D3158 &amp; "-" &amp; H3158),"End: " &amp; C3157 &amp; "-" &amp; D3157 &amp; "-" &amp; H3157,""))</f>
        <v/>
      </c>
      <c r="F3157" s="4" t="str">
        <f t="shared" si="717"/>
        <v>Wall Street Journal-CPI YoY-05-2019</v>
      </c>
      <c r="G3157" s="7">
        <v>43595</v>
      </c>
      <c r="H3157" s="7" t="str">
        <f t="shared" si="718"/>
        <v>05-2019</v>
      </c>
      <c r="I3157" s="7" t="str">
        <f t="shared" ca="1" si="719"/>
        <v>Wall Street Journal: Georgia State University-CPI YoY-05-2019</v>
      </c>
      <c r="J3157" s="4" t="str">
        <f t="shared" ca="1" si="720"/>
        <v>CPI YoY-Georgia State University:05-2019</v>
      </c>
      <c r="K3157" t="s">
        <v>430</v>
      </c>
      <c r="CK3157">
        <v>2</v>
      </c>
      <c r="CM3157">
        <v>2.2999999999999998</v>
      </c>
      <c r="CO3157">
        <v>1.8</v>
      </c>
      <c r="CQ3157">
        <v>1.5</v>
      </c>
      <c r="CS3157">
        <v>1.9</v>
      </c>
      <c r="CU3157">
        <v>2.2999999999999998</v>
      </c>
    </row>
    <row r="3158" spans="1:99" x14ac:dyDescent="0.55000000000000004">
      <c r="A3158" s="4" t="str">
        <f t="shared" ca="1" si="715"/>
        <v>National Association of Home Builders</v>
      </c>
      <c r="B3158" s="4" t="str">
        <f t="shared" si="716"/>
        <v>Robert Dietz</v>
      </c>
      <c r="C3158" s="4" t="s">
        <v>246</v>
      </c>
      <c r="D3158" s="4" t="s">
        <v>195</v>
      </c>
      <c r="E3158" s="4" t="str">
        <f>IF(COUNTIF($E$2:E3157,"Begin: " &amp; C3158 &amp; "-" &amp; D3158 &amp; "-" &amp; H3158)=0,"Begin: " &amp; C3158 &amp; "-" &amp; D3158 &amp; "-" &amp; H3158,IF((C3158 &amp; "-" &amp; D3158 &amp; "-" &amp; H3158)&lt;&gt;(C3159 &amp; "-" &amp; D3159 &amp; "-" &amp; H3159),"End: " &amp; C3158 &amp; "-" &amp; D3158 &amp; "-" &amp; H3158,""))</f>
        <v/>
      </c>
      <c r="F3158" s="4" t="str">
        <f t="shared" si="717"/>
        <v>Wall Street Journal-CPI YoY-05-2019</v>
      </c>
      <c r="G3158" s="7">
        <v>43595</v>
      </c>
      <c r="H3158" s="7" t="str">
        <f t="shared" si="718"/>
        <v>05-2019</v>
      </c>
      <c r="I3158" s="7" t="str">
        <f t="shared" ca="1" si="719"/>
        <v>Wall Street Journal: National Association of Home Builders-CPI YoY-05-2019</v>
      </c>
      <c r="J3158" s="4" t="str">
        <f t="shared" ca="1" si="720"/>
        <v>CPI YoY-National Association of Home Builders:05-2019</v>
      </c>
      <c r="K3158" t="s">
        <v>754</v>
      </c>
      <c r="CK3158">
        <v>2.1</v>
      </c>
      <c r="CM3158">
        <v>2.2000000000000002</v>
      </c>
      <c r="CO3158">
        <v>2.2000000000000002</v>
      </c>
      <c r="CQ3158">
        <v>2.2000000000000002</v>
      </c>
      <c r="CS3158">
        <v>2.1</v>
      </c>
      <c r="CU3158">
        <v>2.1</v>
      </c>
    </row>
    <row r="3159" spans="1:99" x14ac:dyDescent="0.55000000000000004">
      <c r="A3159" s="4" t="str">
        <f t="shared" ca="1" si="715"/>
        <v>Fannie Mae</v>
      </c>
      <c r="B3159" s="4" t="str">
        <f t="shared" si="716"/>
        <v>Douglas Duncan</v>
      </c>
      <c r="C3159" s="4" t="s">
        <v>246</v>
      </c>
      <c r="D3159" s="4" t="s">
        <v>195</v>
      </c>
      <c r="E3159" s="4" t="str">
        <f>IF(COUNTIF($E$2:E3158,"Begin: " &amp; C3159 &amp; "-" &amp; D3159 &amp; "-" &amp; H3159)=0,"Begin: " &amp; C3159 &amp; "-" &amp; D3159 &amp; "-" &amp; H3159,IF((C3159 &amp; "-" &amp; D3159 &amp; "-" &amp; H3159)&lt;&gt;(C3160 &amp; "-" &amp; D3160 &amp; "-" &amp; H3160),"End: " &amp; C3159 &amp; "-" &amp; D3159 &amp; "-" &amp; H3159,""))</f>
        <v/>
      </c>
      <c r="F3159" s="4" t="str">
        <f t="shared" si="717"/>
        <v>Wall Street Journal-CPI YoY-05-2019</v>
      </c>
      <c r="G3159" s="7">
        <v>43595</v>
      </c>
      <c r="H3159" s="7" t="str">
        <f t="shared" si="718"/>
        <v>05-2019</v>
      </c>
      <c r="I3159" s="7" t="str">
        <f t="shared" ca="1" si="719"/>
        <v>Wall Street Journal: Fannie Mae-CPI YoY-05-2019</v>
      </c>
      <c r="J3159" s="4" t="str">
        <f t="shared" ca="1" si="720"/>
        <v>CPI YoY-Fannie Mae:05-2019</v>
      </c>
      <c r="K3159" t="s">
        <v>206</v>
      </c>
      <c r="CK3159">
        <v>1.8</v>
      </c>
      <c r="CM3159">
        <v>1.9</v>
      </c>
      <c r="CO3159">
        <v>1.9</v>
      </c>
      <c r="CQ3159">
        <v>2</v>
      </c>
      <c r="CS3159">
        <v>2</v>
      </c>
      <c r="CU3159">
        <v>2.1</v>
      </c>
    </row>
    <row r="3160" spans="1:99" x14ac:dyDescent="0.55000000000000004">
      <c r="A3160" s="4" t="str">
        <f t="shared" ca="1" si="715"/>
        <v>Comerica Bank</v>
      </c>
      <c r="B3160" s="4" t="str">
        <f t="shared" si="716"/>
        <v>Robert Dye</v>
      </c>
      <c r="C3160" s="4" t="s">
        <v>246</v>
      </c>
      <c r="D3160" s="4" t="s">
        <v>195</v>
      </c>
      <c r="E3160" s="4" t="str">
        <f>IF(COUNTIF($E$2:E3159,"Begin: " &amp; C3160 &amp; "-" &amp; D3160 &amp; "-" &amp; H3160)=0,"Begin: " &amp; C3160 &amp; "-" &amp; D3160 &amp; "-" &amp; H3160,IF((C3160 &amp; "-" &amp; D3160 &amp; "-" &amp; H3160)&lt;&gt;(C3161 &amp; "-" &amp; D3161 &amp; "-" &amp; H3161),"End: " &amp; C3160 &amp; "-" &amp; D3160 &amp; "-" &amp; H3160,""))</f>
        <v/>
      </c>
      <c r="F3160" s="4" t="str">
        <f t="shared" si="717"/>
        <v>Wall Street Journal-CPI YoY-05-2019</v>
      </c>
      <c r="G3160" s="7">
        <v>43595</v>
      </c>
      <c r="H3160" s="7" t="str">
        <f t="shared" si="718"/>
        <v>05-2019</v>
      </c>
      <c r="I3160" s="7" t="str">
        <f t="shared" ca="1" si="719"/>
        <v>Wall Street Journal: Comerica Bank-CPI YoY-05-2019</v>
      </c>
      <c r="J3160" s="4" t="str">
        <f t="shared" ca="1" si="720"/>
        <v>CPI YoY-Comerica Bank:05-2019</v>
      </c>
      <c r="K3160" t="s">
        <v>207</v>
      </c>
      <c r="CK3160">
        <v>1.9</v>
      </c>
      <c r="CM3160">
        <v>2</v>
      </c>
      <c r="CO3160">
        <v>2</v>
      </c>
      <c r="CQ3160">
        <v>2</v>
      </c>
      <c r="CS3160">
        <v>2</v>
      </c>
      <c r="CU3160">
        <v>2</v>
      </c>
    </row>
    <row r="3161" spans="1:99" x14ac:dyDescent="0.55000000000000004">
      <c r="A3161" s="4" t="str">
        <f t="shared" ca="1" si="715"/>
        <v>PNC Financial Services Group</v>
      </c>
      <c r="B3161" s="4" t="str">
        <f t="shared" si="716"/>
        <v>Augustine Faucher</v>
      </c>
      <c r="C3161" s="4" t="s">
        <v>246</v>
      </c>
      <c r="D3161" s="4" t="s">
        <v>195</v>
      </c>
      <c r="E3161" s="4" t="str">
        <f>IF(COUNTIF($E$2:E3160,"Begin: " &amp; C3161 &amp; "-" &amp; D3161 &amp; "-" &amp; H3161)=0,"Begin: " &amp; C3161 &amp; "-" &amp; D3161 &amp; "-" &amp; H3161,IF((C3161 &amp; "-" &amp; D3161 &amp; "-" &amp; H3161)&lt;&gt;(C3162 &amp; "-" &amp; D3162 &amp; "-" &amp; H3162),"End: " &amp; C3161 &amp; "-" &amp; D3161 &amp; "-" &amp; H3161,""))</f>
        <v/>
      </c>
      <c r="F3161" s="4" t="str">
        <f t="shared" si="717"/>
        <v>Wall Street Journal-CPI YoY-05-2019</v>
      </c>
      <c r="G3161" s="7">
        <v>43595</v>
      </c>
      <c r="H3161" s="7" t="str">
        <f t="shared" si="718"/>
        <v>05-2019</v>
      </c>
      <c r="I3161" s="7" t="str">
        <f t="shared" ca="1" si="719"/>
        <v>Wall Street Journal: PNC Financial Services Group-CPI YoY-05-2019</v>
      </c>
      <c r="J3161" s="4" t="str">
        <f t="shared" ca="1" si="720"/>
        <v>CPI YoY-PNC Financial Services Group:05-2019</v>
      </c>
      <c r="K3161" t="s">
        <v>769</v>
      </c>
      <c r="CK3161">
        <v>1.8</v>
      </c>
      <c r="CM3161">
        <v>2.2000000000000002</v>
      </c>
      <c r="CO3161">
        <v>2.2000000000000002</v>
      </c>
      <c r="CQ3161">
        <v>2.2000000000000002</v>
      </c>
      <c r="CS3161">
        <v>2.2000000000000002</v>
      </c>
      <c r="CU3161">
        <v>2.2000000000000002</v>
      </c>
    </row>
    <row r="3162" spans="1:99" x14ac:dyDescent="0.55000000000000004">
      <c r="A3162" s="4" t="str">
        <f t="shared" ca="1" si="715"/>
        <v>California Lutheran University</v>
      </c>
      <c r="B3162" s="4" t="str">
        <f t="shared" si="716"/>
        <v>Matthew Fienup/Dan Hamilton</v>
      </c>
      <c r="C3162" s="4" t="s">
        <v>246</v>
      </c>
      <c r="D3162" s="4" t="s">
        <v>195</v>
      </c>
      <c r="E3162" s="4" t="str">
        <f>IF(COUNTIF($E$2:E3161,"Begin: " &amp; C3162 &amp; "-" &amp; D3162 &amp; "-" &amp; H3162)=0,"Begin: " &amp; C3162 &amp; "-" &amp; D3162 &amp; "-" &amp; H3162,IF((C3162 &amp; "-" &amp; D3162 &amp; "-" &amp; H3162)&lt;&gt;(C3163 &amp; "-" &amp; D3163 &amp; "-" &amp; H3163),"End: " &amp; C3162 &amp; "-" &amp; D3162 &amp; "-" &amp; H3162,""))</f>
        <v/>
      </c>
      <c r="F3162" s="4" t="str">
        <f t="shared" si="717"/>
        <v>Wall Street Journal-CPI YoY-05-2019</v>
      </c>
      <c r="G3162" s="7">
        <v>43595</v>
      </c>
      <c r="H3162" s="7" t="str">
        <f t="shared" si="718"/>
        <v>05-2019</v>
      </c>
      <c r="I3162" s="7" t="str">
        <f t="shared" ca="1" si="719"/>
        <v>Wall Street Journal: California Lutheran University-CPI YoY-05-2019</v>
      </c>
      <c r="J3162" s="4" t="str">
        <f t="shared" ca="1" si="720"/>
        <v>CPI YoY-California Lutheran University:05-2019</v>
      </c>
      <c r="K3162" t="s">
        <v>796</v>
      </c>
      <c r="CK3162">
        <v>1.8</v>
      </c>
      <c r="CM3162">
        <v>1.7</v>
      </c>
      <c r="CO3162">
        <v>1.7</v>
      </c>
      <c r="CQ3162">
        <v>1.7</v>
      </c>
      <c r="CS3162">
        <v>1.7</v>
      </c>
      <c r="CU3162">
        <v>1.7</v>
      </c>
    </row>
    <row r="3163" spans="1:99" x14ac:dyDescent="0.55000000000000004">
      <c r="A3163" s="4" t="str">
        <f t="shared" ca="1" si="715"/>
        <v>MFR</v>
      </c>
      <c r="B3163" s="4" t="str">
        <f t="shared" si="716"/>
        <v>Maria Fiorini Ramirez/Joshua Shapiro</v>
      </c>
      <c r="C3163" s="4" t="s">
        <v>246</v>
      </c>
      <c r="D3163" s="4" t="s">
        <v>195</v>
      </c>
      <c r="E3163" s="4" t="str">
        <f>IF(COUNTIF($E$2:E3162,"Begin: " &amp; C3163 &amp; "-" &amp; D3163 &amp; "-" &amp; H3163)=0,"Begin: " &amp; C3163 &amp; "-" &amp; D3163 &amp; "-" &amp; H3163,IF((C3163 &amp; "-" &amp; D3163 &amp; "-" &amp; H3163)&lt;&gt;(C3164 &amp; "-" &amp; D3164 &amp; "-" &amp; H3164),"End: " &amp; C3163 &amp; "-" &amp; D3163 &amp; "-" &amp; H3163,""))</f>
        <v/>
      </c>
      <c r="F3163" s="4" t="str">
        <f t="shared" si="717"/>
        <v>Wall Street Journal-CPI YoY-05-2019</v>
      </c>
      <c r="G3163" s="7">
        <v>43595</v>
      </c>
      <c r="H3163" s="7" t="str">
        <f t="shared" si="718"/>
        <v>05-2019</v>
      </c>
      <c r="I3163" s="7" t="str">
        <f t="shared" ca="1" si="719"/>
        <v>Wall Street Journal: MFR-CPI YoY-05-2019</v>
      </c>
      <c r="J3163" s="4" t="str">
        <f t="shared" ca="1" si="720"/>
        <v>CPI YoY-MFR:05-2019</v>
      </c>
      <c r="K3163" t="s">
        <v>208</v>
      </c>
      <c r="CK3163">
        <v>1.6</v>
      </c>
      <c r="CM3163">
        <v>2</v>
      </c>
      <c r="CO3163">
        <v>2.2999999999999998</v>
      </c>
      <c r="CQ3163">
        <v>2</v>
      </c>
    </row>
    <row r="3164" spans="1:99" x14ac:dyDescent="0.55000000000000004">
      <c r="A3164" s="4" t="str">
        <f t="shared" ca="1" si="715"/>
        <v>Chamber of Commerce</v>
      </c>
      <c r="B3164" s="4" t="str">
        <f t="shared" si="716"/>
        <v>J.D. Foster</v>
      </c>
      <c r="C3164" s="4" t="s">
        <v>246</v>
      </c>
      <c r="D3164" s="4" t="s">
        <v>195</v>
      </c>
      <c r="E3164" s="4" t="str">
        <f>IF(COUNTIF($E$2:E3163,"Begin: " &amp; C3164 &amp; "-" &amp; D3164 &amp; "-" &amp; H3164)=0,"Begin: " &amp; C3164 &amp; "-" &amp; D3164 &amp; "-" &amp; H3164,IF((C3164 &amp; "-" &amp; D3164 &amp; "-" &amp; H3164)&lt;&gt;(C3165 &amp; "-" &amp; D3165 &amp; "-" &amp; H3165),"End: " &amp; C3164 &amp; "-" &amp; D3164 &amp; "-" &amp; H3164,""))</f>
        <v/>
      </c>
      <c r="F3164" s="4" t="str">
        <f t="shared" si="717"/>
        <v>Wall Street Journal-CPI YoY-05-2019</v>
      </c>
      <c r="G3164" s="7">
        <v>43595</v>
      </c>
      <c r="H3164" s="7" t="str">
        <f t="shared" si="718"/>
        <v>05-2019</v>
      </c>
      <c r="I3164" s="7" t="str">
        <f t="shared" ca="1" si="719"/>
        <v>Wall Street Journal: Chamber of Commerce-CPI YoY-05-2019</v>
      </c>
      <c r="J3164" s="4" t="str">
        <f t="shared" ca="1" si="720"/>
        <v>CPI YoY-Chamber of Commerce:05-2019</v>
      </c>
      <c r="K3164" t="s">
        <v>766</v>
      </c>
      <c r="CK3164">
        <v>1.7</v>
      </c>
      <c r="CM3164">
        <v>1.8</v>
      </c>
      <c r="CO3164">
        <v>2.1</v>
      </c>
      <c r="CQ3164">
        <v>2.1</v>
      </c>
    </row>
    <row r="3165" spans="1:99" x14ac:dyDescent="0.55000000000000004">
      <c r="A3165" s="4" t="str">
        <f t="shared" ca="1" si="715"/>
        <v>Mortgage Bankers Association</v>
      </c>
      <c r="B3165" s="4" t="str">
        <f t="shared" si="716"/>
        <v>Mike Fratantoni</v>
      </c>
      <c r="C3165" s="4" t="s">
        <v>246</v>
      </c>
      <c r="D3165" s="4" t="s">
        <v>195</v>
      </c>
      <c r="E3165" s="4" t="str">
        <f>IF(COUNTIF($E$2:E3164,"Begin: " &amp; C3165 &amp; "-" &amp; D3165 &amp; "-" &amp; H3165)=0,"Begin: " &amp; C3165 &amp; "-" &amp; D3165 &amp; "-" &amp; H3165,IF((C3165 &amp; "-" &amp; D3165 &amp; "-" &amp; H3165)&lt;&gt;(C3166 &amp; "-" &amp; D3166 &amp; "-" &amp; H3166),"End: " &amp; C3165 &amp; "-" &amp; D3165 &amp; "-" &amp; H3165,""))</f>
        <v/>
      </c>
      <c r="F3165" s="4" t="str">
        <f t="shared" si="717"/>
        <v>Wall Street Journal-CPI YoY-05-2019</v>
      </c>
      <c r="G3165" s="7">
        <v>43595</v>
      </c>
      <c r="H3165" s="7" t="str">
        <f t="shared" si="718"/>
        <v>05-2019</v>
      </c>
      <c r="I3165" s="7" t="str">
        <f t="shared" ca="1" si="719"/>
        <v>Wall Street Journal: Mortgage Bankers Association-CPI YoY-05-2019</v>
      </c>
      <c r="J3165" s="4" t="str">
        <f t="shared" ca="1" si="720"/>
        <v>CPI YoY-Mortgage Bankers Association:05-2019</v>
      </c>
      <c r="K3165" t="s">
        <v>209</v>
      </c>
      <c r="CK3165">
        <v>1.8</v>
      </c>
      <c r="CM3165">
        <v>2</v>
      </c>
      <c r="CO3165">
        <v>2.1</v>
      </c>
      <c r="CQ3165">
        <v>2.1</v>
      </c>
      <c r="CS3165">
        <v>2.2000000000000002</v>
      </c>
      <c r="CU3165">
        <v>2.2000000000000002</v>
      </c>
    </row>
    <row r="3166" spans="1:99" x14ac:dyDescent="0.55000000000000004">
      <c r="A3166" s="4" t="str">
        <f t="shared" ca="1" si="715"/>
        <v>Robert Fry Economics LLC</v>
      </c>
      <c r="B3166" s="4" t="str">
        <f t="shared" si="716"/>
        <v>Robert Fry</v>
      </c>
      <c r="C3166" s="4" t="s">
        <v>246</v>
      </c>
      <c r="D3166" s="4" t="s">
        <v>195</v>
      </c>
      <c r="E3166" s="4" t="str">
        <f>IF(COUNTIF($E$2:E3165,"Begin: " &amp; C3166 &amp; "-" &amp; D3166 &amp; "-" &amp; H3166)=0,"Begin: " &amp; C3166 &amp; "-" &amp; D3166 &amp; "-" &amp; H3166,IF((C3166 &amp; "-" &amp; D3166 &amp; "-" &amp; H3166)&lt;&gt;(C3167 &amp; "-" &amp; D3167 &amp; "-" &amp; H3167),"End: " &amp; C3166 &amp; "-" &amp; D3166 &amp; "-" &amp; H3166,""))</f>
        <v/>
      </c>
      <c r="F3166" s="4" t="str">
        <f t="shared" si="717"/>
        <v>Wall Street Journal-CPI YoY-05-2019</v>
      </c>
      <c r="G3166" s="7">
        <v>43595</v>
      </c>
      <c r="H3166" s="7" t="str">
        <f t="shared" si="718"/>
        <v>05-2019</v>
      </c>
      <c r="I3166" s="7" t="str">
        <f t="shared" ca="1" si="719"/>
        <v>Wall Street Journal: Robert Fry Economics LLC-CPI YoY-05-2019</v>
      </c>
      <c r="J3166" s="4" t="str">
        <f t="shared" ca="1" si="720"/>
        <v>CPI YoY-Robert Fry Economics LLC:05-2019</v>
      </c>
      <c r="K3166" t="s">
        <v>764</v>
      </c>
      <c r="CK3166">
        <v>1.8</v>
      </c>
      <c r="CM3166">
        <v>2</v>
      </c>
      <c r="CO3166">
        <v>2.2000000000000002</v>
      </c>
      <c r="CQ3166">
        <v>2.2999999999999998</v>
      </c>
      <c r="CS3166">
        <v>2.2999999999999998</v>
      </c>
      <c r="CU3166">
        <v>2.2999999999999998</v>
      </c>
    </row>
    <row r="3167" spans="1:99" x14ac:dyDescent="0.55000000000000004">
      <c r="A3167" s="4" t="str">
        <f t="shared" ca="1" si="715"/>
        <v>Societe Generale</v>
      </c>
      <c r="B3167" s="4" t="str">
        <f t="shared" si="716"/>
        <v>Stephen Gallagher</v>
      </c>
      <c r="C3167" s="4" t="s">
        <v>246</v>
      </c>
      <c r="D3167" s="4" t="s">
        <v>195</v>
      </c>
      <c r="E3167" s="4" t="str">
        <f>IF(COUNTIF($E$2:E3166,"Begin: " &amp; C3167 &amp; "-" &amp; D3167 &amp; "-" &amp; H3167)=0,"Begin: " &amp; C3167 &amp; "-" &amp; D3167 &amp; "-" &amp; H3167,IF((C3167 &amp; "-" &amp; D3167 &amp; "-" &amp; H3167)&lt;&gt;(C3168 &amp; "-" &amp; D3168 &amp; "-" &amp; H3168),"End: " &amp; C3167 &amp; "-" &amp; D3167 &amp; "-" &amp; H3167,""))</f>
        <v/>
      </c>
      <c r="F3167" s="4" t="str">
        <f t="shared" si="717"/>
        <v>Wall Street Journal-CPI YoY-05-2019</v>
      </c>
      <c r="G3167" s="7">
        <v>43595</v>
      </c>
      <c r="H3167" s="7" t="str">
        <f t="shared" si="718"/>
        <v>05-2019</v>
      </c>
      <c r="I3167" s="7" t="str">
        <f t="shared" ca="1" si="719"/>
        <v>Wall Street Journal: Societe Generale-CPI YoY-05-2019</v>
      </c>
      <c r="J3167" s="4" t="str">
        <f t="shared" ca="1" si="720"/>
        <v>CPI YoY-Societe Generale:05-2019</v>
      </c>
      <c r="K3167" t="s">
        <v>657</v>
      </c>
      <c r="CK3167">
        <v>1.9</v>
      </c>
      <c r="CM3167">
        <v>2.4</v>
      </c>
      <c r="CO3167">
        <v>1.9</v>
      </c>
      <c r="CQ3167">
        <v>1.9</v>
      </c>
      <c r="CS3167">
        <v>2.1</v>
      </c>
      <c r="CU3167">
        <v>1.9</v>
      </c>
    </row>
    <row r="3168" spans="1:99" x14ac:dyDescent="0.55000000000000004">
      <c r="A3168" s="4" t="str">
        <f t="shared" ca="1" si="715"/>
        <v>Barclays</v>
      </c>
      <c r="B3168" s="4" t="str">
        <f t="shared" si="716"/>
        <v>Michael Gapen*</v>
      </c>
      <c r="C3168" s="4" t="s">
        <v>246</v>
      </c>
      <c r="D3168" s="4" t="s">
        <v>195</v>
      </c>
      <c r="E3168" s="4" t="str">
        <f>IF(COUNTIF($E$2:E3167,"Begin: " &amp; C3168 &amp; "-" &amp; D3168 &amp; "-" &amp; H3168)=0,"Begin: " &amp; C3168 &amp; "-" &amp; D3168 &amp; "-" &amp; H3168,IF((C3168 &amp; "-" &amp; D3168 &amp; "-" &amp; H3168)&lt;&gt;(C3169 &amp; "-" &amp; D3169 &amp; "-" &amp; H3169),"End: " &amp; C3168 &amp; "-" &amp; D3168 &amp; "-" &amp; H3168,""))</f>
        <v/>
      </c>
      <c r="F3168" s="4" t="str">
        <f t="shared" si="717"/>
        <v>Wall Street Journal-CPI YoY-05-2019</v>
      </c>
      <c r="G3168" s="7">
        <v>43595</v>
      </c>
      <c r="H3168" s="7" t="str">
        <f t="shared" si="718"/>
        <v>05-2019</v>
      </c>
      <c r="I3168" s="7" t="str">
        <f t="shared" ca="1" si="719"/>
        <v>Wall Street Journal: Barclays-CPI YoY-05-2019</v>
      </c>
      <c r="J3168" s="4" t="str">
        <f t="shared" ca="1" si="720"/>
        <v>CPI YoY-Barclays:05-2019</v>
      </c>
      <c r="K3168" t="s">
        <v>815</v>
      </c>
    </row>
    <row r="3169" spans="1:99" x14ac:dyDescent="0.55000000000000004">
      <c r="A3169" s="4" t="str">
        <f t="shared" ca="1" si="715"/>
        <v>NatWest Markets</v>
      </c>
      <c r="B3169" s="4" t="str">
        <f t="shared" si="716"/>
        <v>Michelle Girard*</v>
      </c>
      <c r="C3169" s="4" t="s">
        <v>246</v>
      </c>
      <c r="D3169" s="4" t="s">
        <v>195</v>
      </c>
      <c r="E3169" s="4" t="str">
        <f>IF(COUNTIF($E$2:E3168,"Begin: " &amp; C3169 &amp; "-" &amp; D3169 &amp; "-" &amp; H3169)=0,"Begin: " &amp; C3169 &amp; "-" &amp; D3169 &amp; "-" &amp; H3169,IF((C3169 &amp; "-" &amp; D3169 &amp; "-" &amp; H3169)&lt;&gt;(C3170 &amp; "-" &amp; D3170 &amp; "-" &amp; H3170),"End: " &amp; C3169 &amp; "-" &amp; D3169 &amp; "-" &amp; H3169,""))</f>
        <v/>
      </c>
      <c r="F3169" s="4" t="str">
        <f t="shared" si="717"/>
        <v>Wall Street Journal-CPI YoY-05-2019</v>
      </c>
      <c r="G3169" s="7">
        <v>43595</v>
      </c>
      <c r="H3169" s="7" t="str">
        <f t="shared" si="718"/>
        <v>05-2019</v>
      </c>
      <c r="I3169" s="7" t="str">
        <f t="shared" ca="1" si="719"/>
        <v>Wall Street Journal: NatWest Markets-CPI YoY-05-2019</v>
      </c>
      <c r="J3169" s="4" t="str">
        <f t="shared" ca="1" si="720"/>
        <v>CPI YoY-NatWest Markets:05-2019</v>
      </c>
      <c r="K3169" t="s">
        <v>816</v>
      </c>
    </row>
    <row r="3170" spans="1:99" x14ac:dyDescent="0.55000000000000004">
      <c r="A3170" s="4" t="str">
        <f t="shared" ca="1" si="715"/>
        <v>BMO Capital</v>
      </c>
      <c r="B3170" s="4" t="str">
        <f t="shared" si="716"/>
        <v>Michael Gregory</v>
      </c>
      <c r="C3170" s="4" t="s">
        <v>246</v>
      </c>
      <c r="D3170" s="4" t="s">
        <v>195</v>
      </c>
      <c r="E3170" s="4" t="str">
        <f>IF(COUNTIF($E$2:E3169,"Begin: " &amp; C3170 &amp; "-" &amp; D3170 &amp; "-" &amp; H3170)=0,"Begin: " &amp; C3170 &amp; "-" &amp; D3170 &amp; "-" &amp; H3170,IF((C3170 &amp; "-" &amp; D3170 &amp; "-" &amp; H3170)&lt;&gt;(C3171 &amp; "-" &amp; D3171 &amp; "-" &amp; H3171),"End: " &amp; C3170 &amp; "-" &amp; D3170 &amp; "-" &amp; H3170,""))</f>
        <v/>
      </c>
      <c r="F3170" s="4" t="str">
        <f t="shared" si="717"/>
        <v>Wall Street Journal-CPI YoY-05-2019</v>
      </c>
      <c r="G3170" s="7">
        <v>43595</v>
      </c>
      <c r="H3170" s="7" t="str">
        <f t="shared" si="718"/>
        <v>05-2019</v>
      </c>
      <c r="I3170" s="7" t="str">
        <f t="shared" ca="1" si="719"/>
        <v>Wall Street Journal: BMO Capital-CPI YoY-05-2019</v>
      </c>
      <c r="J3170" s="4" t="str">
        <f t="shared" ca="1" si="720"/>
        <v>CPI YoY-BMO Capital:05-2019</v>
      </c>
      <c r="K3170" t="s">
        <v>798</v>
      </c>
      <c r="CK3170">
        <v>2</v>
      </c>
      <c r="CM3170">
        <v>2.5</v>
      </c>
      <c r="CO3170">
        <v>2.1</v>
      </c>
      <c r="CQ3170">
        <v>1.9</v>
      </c>
      <c r="CS3170">
        <v>2</v>
      </c>
      <c r="CU3170">
        <v>2</v>
      </c>
    </row>
    <row r="3171" spans="1:99" x14ac:dyDescent="0.55000000000000004">
      <c r="A3171" s="4" t="str">
        <f t="shared" ca="1" si="715"/>
        <v>TD Securities</v>
      </c>
      <c r="B3171" s="4" t="str">
        <f t="shared" si="716"/>
        <v>Michael Hanson</v>
      </c>
      <c r="C3171" s="4" t="s">
        <v>246</v>
      </c>
      <c r="D3171" s="4" t="s">
        <v>195</v>
      </c>
      <c r="E3171" s="4" t="str">
        <f>IF(COUNTIF($E$2:E3170,"Begin: " &amp; C3171 &amp; "-" &amp; D3171 &amp; "-" &amp; H3171)=0,"Begin: " &amp; C3171 &amp; "-" &amp; D3171 &amp; "-" &amp; H3171,IF((C3171 &amp; "-" &amp; D3171 &amp; "-" &amp; H3171)&lt;&gt;(C3172 &amp; "-" &amp; D3172 &amp; "-" &amp; H3172),"End: " &amp; C3171 &amp; "-" &amp; D3171 &amp; "-" &amp; H3171,""))</f>
        <v/>
      </c>
      <c r="F3171" s="4" t="str">
        <f t="shared" si="717"/>
        <v>Wall Street Journal-CPI YoY-05-2019</v>
      </c>
      <c r="G3171" s="7">
        <v>43595</v>
      </c>
      <c r="H3171" s="7" t="str">
        <f t="shared" si="718"/>
        <v>05-2019</v>
      </c>
      <c r="I3171" s="7" t="str">
        <f t="shared" ca="1" si="719"/>
        <v>Wall Street Journal: TD Securities-CPI YoY-05-2019</v>
      </c>
      <c r="J3171" s="4" t="str">
        <f t="shared" ca="1" si="720"/>
        <v>CPI YoY-TD Securities:05-2019</v>
      </c>
      <c r="K3171" t="s">
        <v>799</v>
      </c>
      <c r="CK3171">
        <v>1.9</v>
      </c>
      <c r="CM3171">
        <v>2</v>
      </c>
      <c r="CO3171">
        <v>2.1</v>
      </c>
      <c r="CQ3171">
        <v>2.2000000000000002</v>
      </c>
    </row>
    <row r="3172" spans="1:99" x14ac:dyDescent="0.55000000000000004">
      <c r="A3172" s="4" t="str">
        <f t="shared" ca="1" si="715"/>
        <v>Goldman Sachs</v>
      </c>
      <c r="B3172" s="4" t="str">
        <f t="shared" si="716"/>
        <v>Jan Hatzius</v>
      </c>
      <c r="C3172" s="4" t="s">
        <v>246</v>
      </c>
      <c r="D3172" s="4" t="s">
        <v>195</v>
      </c>
      <c r="E3172" s="4" t="str">
        <f>IF(COUNTIF($E$2:E3171,"Begin: " &amp; C3172 &amp; "-" &amp; D3172 &amp; "-" &amp; H3172)=0,"Begin: " &amp; C3172 &amp; "-" &amp; D3172 &amp; "-" &amp; H3172,IF((C3172 &amp; "-" &amp; D3172 &amp; "-" &amp; H3172)&lt;&gt;(C3173 &amp; "-" &amp; D3173 &amp; "-" &amp; H3173),"End: " &amp; C3172 &amp; "-" &amp; D3172 &amp; "-" &amp; H3172,""))</f>
        <v/>
      </c>
      <c r="F3172" s="4" t="str">
        <f t="shared" si="717"/>
        <v>Wall Street Journal-CPI YoY-05-2019</v>
      </c>
      <c r="G3172" s="7">
        <v>43595</v>
      </c>
      <c r="H3172" s="7" t="str">
        <f t="shared" si="718"/>
        <v>05-2019</v>
      </c>
      <c r="I3172" s="7" t="str">
        <f t="shared" ca="1" si="719"/>
        <v>Wall Street Journal: Goldman Sachs-CPI YoY-05-2019</v>
      </c>
      <c r="J3172" s="4" t="str">
        <f t="shared" ca="1" si="720"/>
        <v>CPI YoY-Goldman Sachs:05-2019</v>
      </c>
      <c r="K3172" t="s">
        <v>213</v>
      </c>
      <c r="CK3172">
        <v>2.1</v>
      </c>
      <c r="CM3172">
        <v>2.4</v>
      </c>
      <c r="CO3172">
        <v>2</v>
      </c>
      <c r="CQ3172">
        <v>2.1</v>
      </c>
      <c r="CS3172">
        <v>2.2000000000000002</v>
      </c>
      <c r="CU3172">
        <v>2.2999999999999998</v>
      </c>
    </row>
    <row r="3173" spans="1:99" x14ac:dyDescent="0.55000000000000004">
      <c r="A3173" s="4" t="str">
        <f t="shared" ca="1" si="715"/>
        <v>Scotiabank</v>
      </c>
      <c r="B3173" s="4" t="str">
        <f t="shared" si="716"/>
        <v>Derek Holt</v>
      </c>
      <c r="C3173" s="4" t="s">
        <v>246</v>
      </c>
      <c r="D3173" s="4" t="s">
        <v>195</v>
      </c>
      <c r="E3173" s="4" t="str">
        <f>IF(COUNTIF($E$2:E3172,"Begin: " &amp; C3173 &amp; "-" &amp; D3173 &amp; "-" &amp; H3173)=0,"Begin: " &amp; C3173 &amp; "-" &amp; D3173 &amp; "-" &amp; H3173,IF((C3173 &amp; "-" &amp; D3173 &amp; "-" &amp; H3173)&lt;&gt;(C3174 &amp; "-" &amp; D3174 &amp; "-" &amp; H3174),"End: " &amp; C3173 &amp; "-" &amp; D3173 &amp; "-" &amp; H3173,""))</f>
        <v/>
      </c>
      <c r="F3173" s="4" t="str">
        <f t="shared" si="717"/>
        <v>Wall Street Journal-CPI YoY-05-2019</v>
      </c>
      <c r="G3173" s="7">
        <v>43595</v>
      </c>
      <c r="H3173" s="7" t="str">
        <f t="shared" si="718"/>
        <v>05-2019</v>
      </c>
      <c r="I3173" s="7" t="str">
        <f t="shared" ca="1" si="719"/>
        <v>Wall Street Journal: Scotiabank-CPI YoY-05-2019</v>
      </c>
      <c r="J3173" s="4" t="str">
        <f t="shared" ca="1" si="720"/>
        <v>CPI YoY-Scotiabank:05-2019</v>
      </c>
      <c r="K3173" t="s">
        <v>432</v>
      </c>
      <c r="CK3173">
        <v>1.6</v>
      </c>
      <c r="CM3173">
        <v>1.9</v>
      </c>
      <c r="CO3173">
        <v>2.2000000000000002</v>
      </c>
      <c r="CQ3173">
        <v>2.2000000000000002</v>
      </c>
      <c r="CS3173">
        <v>2</v>
      </c>
      <c r="CU3173">
        <v>2</v>
      </c>
    </row>
    <row r="3174" spans="1:99" x14ac:dyDescent="0.55000000000000004">
      <c r="A3174" s="4" t="str">
        <f t="shared" ca="1" si="715"/>
        <v>KPMG</v>
      </c>
      <c r="B3174" s="4" t="str">
        <f t="shared" si="716"/>
        <v>Constance Hunter</v>
      </c>
      <c r="C3174" s="4" t="s">
        <v>246</v>
      </c>
      <c r="D3174" s="4" t="s">
        <v>195</v>
      </c>
      <c r="E3174" s="4" t="str">
        <f>IF(COUNTIF($E$2:E3173,"Begin: " &amp; C3174 &amp; "-" &amp; D3174 &amp; "-" &amp; H3174)=0,"Begin: " &amp; C3174 &amp; "-" &amp; D3174 &amp; "-" &amp; H3174,IF((C3174 &amp; "-" &amp; D3174 &amp; "-" &amp; H3174)&lt;&gt;(C3175 &amp; "-" &amp; D3175 &amp; "-" &amp; H3175),"End: " &amp; C3174 &amp; "-" &amp; D3174 &amp; "-" &amp; H3174,""))</f>
        <v/>
      </c>
      <c r="F3174" s="4" t="str">
        <f t="shared" si="717"/>
        <v>Wall Street Journal-CPI YoY-05-2019</v>
      </c>
      <c r="G3174" s="7">
        <v>43595</v>
      </c>
      <c r="H3174" s="7" t="str">
        <f t="shared" si="718"/>
        <v>05-2019</v>
      </c>
      <c r="I3174" s="7" t="str">
        <f t="shared" ca="1" si="719"/>
        <v>Wall Street Journal: KPMG-CPI YoY-05-2019</v>
      </c>
      <c r="J3174" s="4" t="str">
        <f t="shared" ca="1" si="720"/>
        <v>CPI YoY-KPMG:05-2019</v>
      </c>
      <c r="K3174" t="s">
        <v>686</v>
      </c>
      <c r="CK3174">
        <v>2.2000000000000002</v>
      </c>
      <c r="CM3174">
        <v>2.6</v>
      </c>
      <c r="CO3174">
        <v>2.1</v>
      </c>
      <c r="CQ3174">
        <v>2.7</v>
      </c>
      <c r="CS3174">
        <v>2</v>
      </c>
      <c r="CU3174">
        <v>1.9</v>
      </c>
    </row>
    <row r="3175" spans="1:99" x14ac:dyDescent="0.55000000000000004">
      <c r="A3175" s="4" t="str">
        <f t="shared" ca="1" si="715"/>
        <v>BBVA</v>
      </c>
      <c r="B3175" s="4" t="str">
        <f t="shared" si="716"/>
        <v xml:space="preserve">Nathaniel Karp
</v>
      </c>
      <c r="C3175" s="4" t="s">
        <v>246</v>
      </c>
      <c r="D3175" s="4" t="s">
        <v>195</v>
      </c>
      <c r="E3175" s="4" t="str">
        <f>IF(COUNTIF($E$2:E3174,"Begin: " &amp; C3175 &amp; "-" &amp; D3175 &amp; "-" &amp; H3175)=0,"Begin: " &amp; C3175 &amp; "-" &amp; D3175 &amp; "-" &amp; H3175,IF((C3175 &amp; "-" &amp; D3175 &amp; "-" &amp; H3175)&lt;&gt;(C3176 &amp; "-" &amp; D3176 &amp; "-" &amp; H3176),"End: " &amp; C3175 &amp; "-" &amp; D3175 &amp; "-" &amp; H3175,""))</f>
        <v/>
      </c>
      <c r="F3175" s="4" t="str">
        <f t="shared" si="717"/>
        <v>Wall Street Journal-CPI YoY-05-2019</v>
      </c>
      <c r="G3175" s="7">
        <v>43595</v>
      </c>
      <c r="H3175" s="7" t="str">
        <f t="shared" si="718"/>
        <v>05-2019</v>
      </c>
      <c r="I3175" s="7" t="str">
        <f t="shared" ca="1" si="719"/>
        <v>Wall Street Journal: BBVA-CPI YoY-05-2019</v>
      </c>
      <c r="J3175" s="4" t="str">
        <f t="shared" ca="1" si="720"/>
        <v>CPI YoY-BBVA:05-2019</v>
      </c>
      <c r="K3175" t="s">
        <v>434</v>
      </c>
      <c r="CK3175">
        <v>1.8</v>
      </c>
      <c r="CM3175">
        <v>2</v>
      </c>
      <c r="CO3175">
        <v>1.9</v>
      </c>
      <c r="CQ3175">
        <v>1.9</v>
      </c>
      <c r="CS3175">
        <v>2.1</v>
      </c>
      <c r="CU3175">
        <v>2</v>
      </c>
    </row>
    <row r="3176" spans="1:99" x14ac:dyDescent="0.55000000000000004">
      <c r="A3176" s="4" t="str">
        <f t="shared" ca="1" si="715"/>
        <v>National Retail Federation</v>
      </c>
      <c r="B3176" s="4" t="str">
        <f t="shared" si="716"/>
        <v>Jack Kleinhenz</v>
      </c>
      <c r="C3176" s="4" t="s">
        <v>246</v>
      </c>
      <c r="D3176" s="4" t="s">
        <v>195</v>
      </c>
      <c r="E3176" s="4" t="str">
        <f>IF(COUNTIF($E$2:E3175,"Begin: " &amp; C3176 &amp; "-" &amp; D3176 &amp; "-" &amp; H3176)=0,"Begin: " &amp; C3176 &amp; "-" &amp; D3176 &amp; "-" &amp; H3176,IF((C3176 &amp; "-" &amp; D3176 &amp; "-" &amp; H3176)&lt;&gt;(C3177 &amp; "-" &amp; D3177 &amp; "-" &amp; H3177),"End: " &amp; C3176 &amp; "-" &amp; D3176 &amp; "-" &amp; H3176,""))</f>
        <v/>
      </c>
      <c r="F3176" s="4" t="str">
        <f t="shared" si="717"/>
        <v>Wall Street Journal-CPI YoY-05-2019</v>
      </c>
      <c r="G3176" s="7">
        <v>43595</v>
      </c>
      <c r="H3176" s="7" t="str">
        <f t="shared" si="718"/>
        <v>05-2019</v>
      </c>
      <c r="I3176" s="7" t="str">
        <f t="shared" ca="1" si="719"/>
        <v>Wall Street Journal: National Retail Federation-CPI YoY-05-2019</v>
      </c>
      <c r="J3176" s="4" t="str">
        <f t="shared" ca="1" si="720"/>
        <v>CPI YoY-National Retail Federation:05-2019</v>
      </c>
      <c r="K3176" t="s">
        <v>216</v>
      </c>
      <c r="CK3176">
        <v>1.8</v>
      </c>
      <c r="CM3176">
        <v>2.1</v>
      </c>
      <c r="CO3176">
        <v>2.2999999999999998</v>
      </c>
      <c r="CQ3176">
        <v>2.2000000000000002</v>
      </c>
    </row>
    <row r="3177" spans="1:99" x14ac:dyDescent="0.55000000000000004">
      <c r="A3177" s="4" t="str">
        <f t="shared" ca="1" si="715"/>
        <v>Natixis CIB Americas</v>
      </c>
      <c r="B3177" s="4" t="str">
        <f t="shared" si="716"/>
        <v>Joseph LaVorgna</v>
      </c>
      <c r="C3177" s="4" t="s">
        <v>246</v>
      </c>
      <c r="D3177" s="4" t="s">
        <v>195</v>
      </c>
      <c r="E3177" s="4" t="str">
        <f>IF(COUNTIF($E$2:E3176,"Begin: " &amp; C3177 &amp; "-" &amp; D3177 &amp; "-" &amp; H3177)=0,"Begin: " &amp; C3177 &amp; "-" &amp; D3177 &amp; "-" &amp; H3177,IF((C3177 &amp; "-" &amp; D3177 &amp; "-" &amp; H3177)&lt;&gt;(C3178 &amp; "-" &amp; D3178 &amp; "-" &amp; H3178),"End: " &amp; C3177 &amp; "-" &amp; D3177 &amp; "-" &amp; H3177,""))</f>
        <v/>
      </c>
      <c r="F3177" s="4" t="str">
        <f t="shared" si="717"/>
        <v>Wall Street Journal-CPI YoY-05-2019</v>
      </c>
      <c r="G3177" s="7">
        <v>43595</v>
      </c>
      <c r="H3177" s="7" t="str">
        <f t="shared" si="718"/>
        <v>05-2019</v>
      </c>
      <c r="I3177" s="7" t="str">
        <f t="shared" ca="1" si="719"/>
        <v>Wall Street Journal: Natixis CIB Americas-CPI YoY-05-2019</v>
      </c>
      <c r="J3177" s="4" t="str">
        <f t="shared" ca="1" si="720"/>
        <v>CPI YoY-Natixis CIB Americas:05-2019</v>
      </c>
      <c r="K3177" t="s">
        <v>774</v>
      </c>
      <c r="CK3177">
        <v>1.7</v>
      </c>
      <c r="CM3177">
        <v>1.7</v>
      </c>
      <c r="CO3177">
        <v>1.5</v>
      </c>
      <c r="CQ3177">
        <v>1.5</v>
      </c>
      <c r="CS3177">
        <v>1.4</v>
      </c>
      <c r="CU3177">
        <v>1.3</v>
      </c>
    </row>
    <row r="3178" spans="1:99" x14ac:dyDescent="0.55000000000000004">
      <c r="A3178" s="4" t="str">
        <f t="shared" ca="1" si="715"/>
        <v>UCLA Anderson Forecast</v>
      </c>
      <c r="B3178" s="4" t="str">
        <f t="shared" si="716"/>
        <v>Edward Leamer/David Shulman</v>
      </c>
      <c r="C3178" s="4" t="s">
        <v>246</v>
      </c>
      <c r="D3178" s="4" t="s">
        <v>195</v>
      </c>
      <c r="E3178" s="4" t="str">
        <f>IF(COUNTIF($E$2:E3177,"Begin: " &amp; C3178 &amp; "-" &amp; D3178 &amp; "-" &amp; H3178)=0,"Begin: " &amp; C3178 &amp; "-" &amp; D3178 &amp; "-" &amp; H3178,IF((C3178 &amp; "-" &amp; D3178 &amp; "-" &amp; H3178)&lt;&gt;(C3179 &amp; "-" &amp; D3179 &amp; "-" &amp; H3179),"End: " &amp; C3178 &amp; "-" &amp; D3178 &amp; "-" &amp; H3178,""))</f>
        <v/>
      </c>
      <c r="F3178" s="4" t="str">
        <f t="shared" si="717"/>
        <v>Wall Street Journal-CPI YoY-05-2019</v>
      </c>
      <c r="G3178" s="7">
        <v>43595</v>
      </c>
      <c r="H3178" s="7" t="str">
        <f t="shared" si="718"/>
        <v>05-2019</v>
      </c>
      <c r="I3178" s="7" t="str">
        <f t="shared" ca="1" si="719"/>
        <v>Wall Street Journal: UCLA Anderson Forecast-CPI YoY-05-2019</v>
      </c>
      <c r="J3178" s="4" t="str">
        <f t="shared" ca="1" si="720"/>
        <v>CPI YoY-UCLA Anderson Forecast:05-2019</v>
      </c>
      <c r="K3178" t="s">
        <v>218</v>
      </c>
      <c r="CK3178">
        <v>1.9</v>
      </c>
      <c r="CM3178">
        <v>2.5</v>
      </c>
      <c r="CO3178">
        <v>2.5</v>
      </c>
      <c r="CQ3178">
        <v>2.5</v>
      </c>
      <c r="CS3178">
        <v>2.4</v>
      </c>
      <c r="CU3178">
        <v>2.4</v>
      </c>
    </row>
    <row r="3179" spans="1:99" x14ac:dyDescent="0.55000000000000004">
      <c r="A3179" s="4" t="str">
        <f t="shared" ca="1" si="715"/>
        <v>NEMA Business Information Services</v>
      </c>
      <c r="B3179" s="4" t="str">
        <f t="shared" si="716"/>
        <v>Don Leavens/Steven Wilcox</v>
      </c>
      <c r="C3179" s="4" t="s">
        <v>246</v>
      </c>
      <c r="D3179" s="4" t="s">
        <v>195</v>
      </c>
      <c r="E3179" s="4" t="str">
        <f>IF(COUNTIF($E$2:E3178,"Begin: " &amp; C3179 &amp; "-" &amp; D3179 &amp; "-" &amp; H3179)=0,"Begin: " &amp; C3179 &amp; "-" &amp; D3179 &amp; "-" &amp; H3179,IF((C3179 &amp; "-" &amp; D3179 &amp; "-" &amp; H3179)&lt;&gt;(C3180 &amp; "-" &amp; D3180 &amp; "-" &amp; H3180),"End: " &amp; C3179 &amp; "-" &amp; D3179 &amp; "-" &amp; H3179,""))</f>
        <v/>
      </c>
      <c r="F3179" s="4" t="str">
        <f t="shared" si="717"/>
        <v>Wall Street Journal-CPI YoY-05-2019</v>
      </c>
      <c r="G3179" s="7">
        <v>43595</v>
      </c>
      <c r="H3179" s="7" t="str">
        <f t="shared" si="718"/>
        <v>05-2019</v>
      </c>
      <c r="I3179" s="7" t="str">
        <f t="shared" ca="1" si="719"/>
        <v>Wall Street Journal: NEMA Business Information Services-CPI YoY-05-2019</v>
      </c>
      <c r="J3179" s="4" t="str">
        <f t="shared" ca="1" si="720"/>
        <v>CPI YoY-NEMA Business Information Services:05-2019</v>
      </c>
      <c r="K3179" t="s">
        <v>765</v>
      </c>
      <c r="CK3179">
        <v>2.6</v>
      </c>
      <c r="CM3179">
        <v>2.6</v>
      </c>
      <c r="CO3179">
        <v>2.6</v>
      </c>
      <c r="CQ3179">
        <v>2.6</v>
      </c>
      <c r="CS3179">
        <v>2.7</v>
      </c>
      <c r="CU3179">
        <v>2.7</v>
      </c>
    </row>
    <row r="3180" spans="1:99" x14ac:dyDescent="0.55000000000000004">
      <c r="A3180" s="4" t="str">
        <f t="shared" ca="1" si="715"/>
        <v>HSBC</v>
      </c>
      <c r="B3180" s="4" t="str">
        <f t="shared" si="716"/>
        <v>Kevin Logan*</v>
      </c>
      <c r="C3180" s="4" t="s">
        <v>246</v>
      </c>
      <c r="D3180" s="4" t="s">
        <v>195</v>
      </c>
      <c r="E3180" s="4" t="str">
        <f>IF(COUNTIF($E$2:E3179,"Begin: " &amp; C3180 &amp; "-" &amp; D3180 &amp; "-" &amp; H3180)=0,"Begin: " &amp; C3180 &amp; "-" &amp; D3180 &amp; "-" &amp; H3180,IF((C3180 &amp; "-" &amp; D3180 &amp; "-" &amp; H3180)&lt;&gt;(C3181 &amp; "-" &amp; D3181 &amp; "-" &amp; H3181),"End: " &amp; C3180 &amp; "-" &amp; D3180 &amp; "-" &amp; H3180,""))</f>
        <v/>
      </c>
      <c r="F3180" s="4" t="str">
        <f t="shared" si="717"/>
        <v>Wall Street Journal-CPI YoY-05-2019</v>
      </c>
      <c r="G3180" s="7">
        <v>43595</v>
      </c>
      <c r="H3180" s="7" t="str">
        <f t="shared" si="718"/>
        <v>05-2019</v>
      </c>
      <c r="I3180" s="7" t="str">
        <f t="shared" ca="1" si="719"/>
        <v>Wall Street Journal: HSBC-CPI YoY-05-2019</v>
      </c>
      <c r="J3180" s="4" t="str">
        <f t="shared" ca="1" si="720"/>
        <v>CPI YoY-HSBC:05-2019</v>
      </c>
      <c r="K3180" t="s">
        <v>817</v>
      </c>
    </row>
    <row r="3181" spans="1:99" x14ac:dyDescent="0.55000000000000004">
      <c r="A3181" s="4" t="str">
        <f t="shared" ca="1" si="715"/>
        <v>Moody's Investors Service</v>
      </c>
      <c r="B3181" s="4" t="str">
        <f t="shared" si="716"/>
        <v>John Lonski</v>
      </c>
      <c r="C3181" s="4" t="s">
        <v>246</v>
      </c>
      <c r="D3181" s="4" t="s">
        <v>195</v>
      </c>
      <c r="E3181" s="4" t="str">
        <f>IF(COUNTIF($E$2:E3180,"Begin: " &amp; C3181 &amp; "-" &amp; D3181 &amp; "-" &amp; H3181)=0,"Begin: " &amp; C3181 &amp; "-" &amp; D3181 &amp; "-" &amp; H3181,IF((C3181 &amp; "-" &amp; D3181 &amp; "-" &amp; H3181)&lt;&gt;(C3182 &amp; "-" &amp; D3182 &amp; "-" &amp; H3182),"End: " &amp; C3181 &amp; "-" &amp; D3181 &amp; "-" &amp; H3181,""))</f>
        <v/>
      </c>
      <c r="F3181" s="4" t="str">
        <f t="shared" si="717"/>
        <v>Wall Street Journal-CPI YoY-05-2019</v>
      </c>
      <c r="G3181" s="7">
        <v>43595</v>
      </c>
      <c r="H3181" s="7" t="str">
        <f t="shared" si="718"/>
        <v>05-2019</v>
      </c>
      <c r="I3181" s="7" t="str">
        <f t="shared" ca="1" si="719"/>
        <v>Wall Street Journal: Moody's Investors Service-CPI YoY-05-2019</v>
      </c>
      <c r="J3181" s="4" t="str">
        <f t="shared" ca="1" si="720"/>
        <v>CPI YoY-Moody's Investors Service:05-2019</v>
      </c>
      <c r="K3181" t="s">
        <v>220</v>
      </c>
      <c r="CK3181">
        <v>1.9</v>
      </c>
      <c r="CM3181">
        <v>2.2000000000000002</v>
      </c>
      <c r="CO3181">
        <v>1.8</v>
      </c>
      <c r="CQ3181">
        <v>1.9</v>
      </c>
      <c r="CS3181">
        <v>1.9</v>
      </c>
      <c r="CU3181">
        <v>1.8</v>
      </c>
    </row>
    <row r="3182" spans="1:99" x14ac:dyDescent="0.55000000000000004">
      <c r="A3182" s="4" t="str">
        <f t="shared" ca="1" si="715"/>
        <v>National Auto Dealer Association</v>
      </c>
      <c r="B3182" s="4" t="str">
        <f t="shared" si="716"/>
        <v>Patrick Manzi*</v>
      </c>
      <c r="C3182" s="4" t="s">
        <v>246</v>
      </c>
      <c r="D3182" s="4" t="s">
        <v>195</v>
      </c>
      <c r="E3182" s="4" t="str">
        <f>IF(COUNTIF($E$2:E3181,"Begin: " &amp; C3182 &amp; "-" &amp; D3182 &amp; "-" &amp; H3182)=0,"Begin: " &amp; C3182 &amp; "-" &amp; D3182 &amp; "-" &amp; H3182,IF((C3182 &amp; "-" &amp; D3182 &amp; "-" &amp; H3182)&lt;&gt;(C3183 &amp; "-" &amp; D3183 &amp; "-" &amp; H3183),"End: " &amp; C3182 &amp; "-" &amp; D3182 &amp; "-" &amp; H3182,""))</f>
        <v/>
      </c>
      <c r="F3182" s="4" t="str">
        <f t="shared" si="717"/>
        <v>Wall Street Journal-CPI YoY-05-2019</v>
      </c>
      <c r="G3182" s="7">
        <v>43595</v>
      </c>
      <c r="H3182" s="7" t="str">
        <f t="shared" si="718"/>
        <v>05-2019</v>
      </c>
      <c r="I3182" s="7" t="str">
        <f t="shared" ca="1" si="719"/>
        <v>Wall Street Journal: National Auto Dealer Association-CPI YoY-05-2019</v>
      </c>
      <c r="J3182" s="4" t="str">
        <f t="shared" ca="1" si="720"/>
        <v>CPI YoY-National Auto Dealer Association:05-2019</v>
      </c>
      <c r="K3182" t="s">
        <v>818</v>
      </c>
    </row>
    <row r="3183" spans="1:99" x14ac:dyDescent="0.55000000000000004">
      <c r="A3183" s="4" t="str">
        <f t="shared" ca="1" si="715"/>
        <v>MetLife Investment Management</v>
      </c>
      <c r="B3183" s="4" t="str">
        <f t="shared" si="716"/>
        <v>Drew T. Matus*</v>
      </c>
      <c r="C3183" s="4" t="s">
        <v>246</v>
      </c>
      <c r="D3183" s="4" t="s">
        <v>195</v>
      </c>
      <c r="E3183" s="4" t="str">
        <f>IF(COUNTIF($E$2:E3182,"Begin: " &amp; C3183 &amp; "-" &amp; D3183 &amp; "-" &amp; H3183)=0,"Begin: " &amp; C3183 &amp; "-" &amp; D3183 &amp; "-" &amp; H3183,IF((C3183 &amp; "-" &amp; D3183 &amp; "-" &amp; H3183)&lt;&gt;(C3184 &amp; "-" &amp; D3184 &amp; "-" &amp; H3184),"End: " &amp; C3183 &amp; "-" &amp; D3183 &amp; "-" &amp; H3183,""))</f>
        <v/>
      </c>
      <c r="F3183" s="4" t="str">
        <f t="shared" si="717"/>
        <v>Wall Street Journal-CPI YoY-05-2019</v>
      </c>
      <c r="G3183" s="7">
        <v>43595</v>
      </c>
      <c r="H3183" s="7" t="str">
        <f t="shared" si="718"/>
        <v>05-2019</v>
      </c>
      <c r="I3183" s="7" t="str">
        <f t="shared" ca="1" si="719"/>
        <v>Wall Street Journal: MetLife Investment Management-CPI YoY-05-2019</v>
      </c>
      <c r="J3183" s="4" t="str">
        <f t="shared" ca="1" si="720"/>
        <v>CPI YoY-MetLife Investment Management:05-2019</v>
      </c>
      <c r="K3183" t="s">
        <v>819</v>
      </c>
    </row>
    <row r="3184" spans="1:99" x14ac:dyDescent="0.55000000000000004">
      <c r="A3184" s="4" t="str">
        <f t="shared" ca="1" si="715"/>
        <v>Jeffries &amp; Company</v>
      </c>
      <c r="B3184" s="4" t="str">
        <f t="shared" si="716"/>
        <v>Ward McCarthy*</v>
      </c>
      <c r="C3184" s="4" t="s">
        <v>246</v>
      </c>
      <c r="D3184" s="4" t="s">
        <v>195</v>
      </c>
      <c r="E3184" s="4" t="str">
        <f>IF(COUNTIF($E$2:E3183,"Begin: " &amp; C3184 &amp; "-" &amp; D3184 &amp; "-" &amp; H3184)=0,"Begin: " &amp; C3184 &amp; "-" &amp; D3184 &amp; "-" &amp; H3184,IF((C3184 &amp; "-" &amp; D3184 &amp; "-" &amp; H3184)&lt;&gt;(C3185 &amp; "-" &amp; D3185 &amp; "-" &amp; H3185),"End: " &amp; C3184 &amp; "-" &amp; D3184 &amp; "-" &amp; H3184,""))</f>
        <v/>
      </c>
      <c r="F3184" s="4" t="str">
        <f t="shared" si="717"/>
        <v>Wall Street Journal-CPI YoY-05-2019</v>
      </c>
      <c r="G3184" s="7">
        <v>43595</v>
      </c>
      <c r="H3184" s="7" t="str">
        <f t="shared" si="718"/>
        <v>05-2019</v>
      </c>
      <c r="I3184" s="7" t="str">
        <f t="shared" ca="1" si="719"/>
        <v>Wall Street Journal: Jeffries &amp; Company-CPI YoY-05-2019</v>
      </c>
      <c r="J3184" s="4" t="str">
        <f t="shared" ca="1" si="720"/>
        <v>CPI YoY-Jeffries &amp; Company:05-2019</v>
      </c>
      <c r="K3184" t="s">
        <v>820</v>
      </c>
    </row>
    <row r="3185" spans="1:99" x14ac:dyDescent="0.55000000000000004">
      <c r="A3185" s="4" t="str">
        <f t="shared" ca="1" si="715"/>
        <v>ACT Research</v>
      </c>
      <c r="B3185" s="4" t="str">
        <f t="shared" si="716"/>
        <v>Jim Meil</v>
      </c>
      <c r="C3185" s="4" t="s">
        <v>246</v>
      </c>
      <c r="D3185" s="4" t="s">
        <v>195</v>
      </c>
      <c r="E3185" s="4" t="str">
        <f>IF(COUNTIF($E$2:E3184,"Begin: " &amp; C3185 &amp; "-" &amp; D3185 &amp; "-" &amp; H3185)=0,"Begin: " &amp; C3185 &amp; "-" &amp; D3185 &amp; "-" &amp; H3185,IF((C3185 &amp; "-" &amp; D3185 &amp; "-" &amp; H3185)&lt;&gt;(C3186 &amp; "-" &amp; D3186 &amp; "-" &amp; H3186),"End: " &amp; C3185 &amp; "-" &amp; D3185 &amp; "-" &amp; H3185,""))</f>
        <v/>
      </c>
      <c r="F3185" s="4" t="str">
        <f t="shared" si="717"/>
        <v>Wall Street Journal-CPI YoY-05-2019</v>
      </c>
      <c r="G3185" s="7">
        <v>43595</v>
      </c>
      <c r="H3185" s="7" t="str">
        <f t="shared" si="718"/>
        <v>05-2019</v>
      </c>
      <c r="I3185" s="7" t="str">
        <f t="shared" ca="1" si="719"/>
        <v>Wall Street Journal: ACT Research-CPI YoY-05-2019</v>
      </c>
      <c r="J3185" s="4" t="str">
        <f t="shared" ca="1" si="720"/>
        <v>CPI YoY-ACT Research:05-2019</v>
      </c>
      <c r="K3185" t="s">
        <v>437</v>
      </c>
      <c r="CK3185">
        <v>1.5</v>
      </c>
      <c r="CM3185">
        <v>1.8</v>
      </c>
      <c r="CO3185">
        <v>2</v>
      </c>
      <c r="CQ3185">
        <v>2</v>
      </c>
    </row>
    <row r="3186" spans="1:99" x14ac:dyDescent="0.55000000000000004">
      <c r="A3186" s="4" t="str">
        <f t="shared" ca="1" si="715"/>
        <v>Standard Chartered</v>
      </c>
      <c r="B3186" s="4" t="str">
        <f t="shared" si="716"/>
        <v>Sonia Meskin*</v>
      </c>
      <c r="C3186" s="4" t="s">
        <v>246</v>
      </c>
      <c r="D3186" s="4" t="s">
        <v>195</v>
      </c>
      <c r="E3186" s="4" t="str">
        <f>IF(COUNTIF($E$2:E3185,"Begin: " &amp; C3186 &amp; "-" &amp; D3186 &amp; "-" &amp; H3186)=0,"Begin: " &amp; C3186 &amp; "-" &amp; D3186 &amp; "-" &amp; H3186,IF((C3186 &amp; "-" &amp; D3186 &amp; "-" &amp; H3186)&lt;&gt;(C3187 &amp; "-" &amp; D3187 &amp; "-" &amp; H3187),"End: " &amp; C3186 &amp; "-" &amp; D3186 &amp; "-" &amp; H3186,""))</f>
        <v/>
      </c>
      <c r="F3186" s="4" t="str">
        <f t="shared" si="717"/>
        <v>Wall Street Journal-CPI YoY-05-2019</v>
      </c>
      <c r="G3186" s="7">
        <v>43595</v>
      </c>
      <c r="H3186" s="7" t="str">
        <f t="shared" si="718"/>
        <v>05-2019</v>
      </c>
      <c r="I3186" s="7" t="str">
        <f t="shared" ca="1" si="719"/>
        <v>Wall Street Journal: Standard Chartered-CPI YoY-05-2019</v>
      </c>
      <c r="J3186" s="4" t="str">
        <f t="shared" ca="1" si="720"/>
        <v>CPI YoY-Standard Chartered:05-2019</v>
      </c>
      <c r="K3186" t="s">
        <v>821</v>
      </c>
    </row>
    <row r="3187" spans="1:99" x14ac:dyDescent="0.55000000000000004">
      <c r="A3187" s="4" t="str">
        <f t="shared" ca="1" si="715"/>
        <v>BofA</v>
      </c>
      <c r="B3187" s="4" t="str">
        <f t="shared" si="716"/>
        <v>Michelle Meyer</v>
      </c>
      <c r="C3187" s="4" t="s">
        <v>246</v>
      </c>
      <c r="D3187" s="4" t="s">
        <v>195</v>
      </c>
      <c r="E3187" s="4" t="str">
        <f>IF(COUNTIF($E$2:E3186,"Begin: " &amp; C3187 &amp; "-" &amp; D3187 &amp; "-" &amp; H3187)=0,"Begin: " &amp; C3187 &amp; "-" &amp; D3187 &amp; "-" &amp; H3187,IF((C3187 &amp; "-" &amp; D3187 &amp; "-" &amp; H3187)&lt;&gt;(C3188 &amp; "-" &amp; D3188 &amp; "-" &amp; H3188),"End: " &amp; C3187 &amp; "-" &amp; D3187 &amp; "-" &amp; H3187,""))</f>
        <v/>
      </c>
      <c r="F3187" s="4" t="str">
        <f t="shared" si="717"/>
        <v>Wall Street Journal-CPI YoY-05-2019</v>
      </c>
      <c r="G3187" s="7">
        <v>43595</v>
      </c>
      <c r="H3187" s="7" t="str">
        <f t="shared" si="718"/>
        <v>05-2019</v>
      </c>
      <c r="I3187" s="7" t="str">
        <f t="shared" ca="1" si="719"/>
        <v>Wall Street Journal: BofA-CPI YoY-05-2019</v>
      </c>
      <c r="J3187" s="4" t="str">
        <f t="shared" ca="1" si="720"/>
        <v>CPI YoY-BofA:05-2019</v>
      </c>
      <c r="K3187" t="s">
        <v>803</v>
      </c>
      <c r="CK3187">
        <v>2.1</v>
      </c>
      <c r="CM3187">
        <v>2</v>
      </c>
    </row>
    <row r="3188" spans="1:99" x14ac:dyDescent="0.55000000000000004">
      <c r="A3188" s="4" t="str">
        <f t="shared" ca="1" si="715"/>
        <v>Daiwa Capital</v>
      </c>
      <c r="B3188" s="4" t="str">
        <f t="shared" si="716"/>
        <v>Michael Moran</v>
      </c>
      <c r="C3188" s="4" t="s">
        <v>246</v>
      </c>
      <c r="D3188" s="4" t="s">
        <v>195</v>
      </c>
      <c r="E3188" s="4" t="str">
        <f>IF(COUNTIF($E$2:E3187,"Begin: " &amp; C3188 &amp; "-" &amp; D3188 &amp; "-" &amp; H3188)=0,"Begin: " &amp; C3188 &amp; "-" &amp; D3188 &amp; "-" &amp; H3188,IF((C3188 &amp; "-" &amp; D3188 &amp; "-" &amp; H3188)&lt;&gt;(C3189 &amp; "-" &amp; D3189 &amp; "-" &amp; H3189),"End: " &amp; C3188 &amp; "-" &amp; D3188 &amp; "-" &amp; H3188,""))</f>
        <v/>
      </c>
      <c r="F3188" s="4" t="str">
        <f t="shared" si="717"/>
        <v>Wall Street Journal-CPI YoY-05-2019</v>
      </c>
      <c r="G3188" s="7">
        <v>43595</v>
      </c>
      <c r="H3188" s="7" t="str">
        <f t="shared" si="718"/>
        <v>05-2019</v>
      </c>
      <c r="I3188" s="7" t="str">
        <f t="shared" ca="1" si="719"/>
        <v>Wall Street Journal: Daiwa Capital-CPI YoY-05-2019</v>
      </c>
      <c r="J3188" s="4" t="str">
        <f t="shared" ca="1" si="720"/>
        <v>CPI YoY-Daiwa Capital:05-2019</v>
      </c>
      <c r="K3188" t="s">
        <v>438</v>
      </c>
      <c r="CK3188">
        <v>1.8</v>
      </c>
      <c r="CM3188">
        <v>2.1</v>
      </c>
      <c r="CO3188">
        <v>2.2999999999999998</v>
      </c>
      <c r="CQ3188">
        <v>2.2000000000000002</v>
      </c>
      <c r="CS3188">
        <v>2.1</v>
      </c>
      <c r="CU3188">
        <v>2</v>
      </c>
    </row>
    <row r="3189" spans="1:99" x14ac:dyDescent="0.55000000000000004">
      <c r="A3189" s="4" t="str">
        <f t="shared" ca="1" si="715"/>
        <v>National Association of Manufacturers</v>
      </c>
      <c r="B3189" s="4" t="str">
        <f t="shared" si="716"/>
        <v>Chad Moutray</v>
      </c>
      <c r="C3189" s="4" t="s">
        <v>246</v>
      </c>
      <c r="D3189" s="4" t="s">
        <v>195</v>
      </c>
      <c r="E3189" s="4" t="str">
        <f>IF(COUNTIF($E$2:E3188,"Begin: " &amp; C3189 &amp; "-" &amp; D3189 &amp; "-" &amp; H3189)=0,"Begin: " &amp; C3189 &amp; "-" &amp; D3189 &amp; "-" &amp; H3189,IF((C3189 &amp; "-" &amp; D3189 &amp; "-" &amp; H3189)&lt;&gt;(C3190 &amp; "-" &amp; D3190 &amp; "-" &amp; H3190),"End: " &amp; C3189 &amp; "-" &amp; D3189 &amp; "-" &amp; H3189,""))</f>
        <v/>
      </c>
      <c r="F3189" s="4" t="str">
        <f t="shared" si="717"/>
        <v>Wall Street Journal-CPI YoY-05-2019</v>
      </c>
      <c r="G3189" s="7">
        <v>43595</v>
      </c>
      <c r="H3189" s="7" t="str">
        <f t="shared" si="718"/>
        <v>05-2019</v>
      </c>
      <c r="I3189" s="7" t="str">
        <f t="shared" ca="1" si="719"/>
        <v>Wall Street Journal: National Association of Manufacturers-CPI YoY-05-2019</v>
      </c>
      <c r="J3189" s="4" t="str">
        <f t="shared" ca="1" si="720"/>
        <v>CPI YoY-National Association of Manufacturers:05-2019</v>
      </c>
      <c r="K3189" t="s">
        <v>439</v>
      </c>
      <c r="CK3189">
        <v>1.8</v>
      </c>
      <c r="CM3189">
        <v>2.1</v>
      </c>
      <c r="CO3189">
        <v>2.1</v>
      </c>
      <c r="CQ3189">
        <v>2</v>
      </c>
      <c r="CS3189">
        <v>2.2000000000000002</v>
      </c>
      <c r="CU3189">
        <v>2.2999999999999998</v>
      </c>
    </row>
    <row r="3190" spans="1:99" x14ac:dyDescent="0.55000000000000004">
      <c r="A3190" s="4" t="str">
        <f t="shared" ca="1" si="715"/>
        <v>Naroff Economics</v>
      </c>
      <c r="B3190" s="4" t="str">
        <f t="shared" si="716"/>
        <v>Joel Naroff</v>
      </c>
      <c r="C3190" s="4" t="s">
        <v>246</v>
      </c>
      <c r="D3190" s="4" t="s">
        <v>195</v>
      </c>
      <c r="E3190" s="4" t="str">
        <f>IF(COUNTIF($E$2:E3189,"Begin: " &amp; C3190 &amp; "-" &amp; D3190 &amp; "-" &amp; H3190)=0,"Begin: " &amp; C3190 &amp; "-" &amp; D3190 &amp; "-" &amp; H3190,IF((C3190 &amp; "-" &amp; D3190 &amp; "-" &amp; H3190)&lt;&gt;(C3191 &amp; "-" &amp; D3191 &amp; "-" &amp; H3191),"End: " &amp; C3190 &amp; "-" &amp; D3190 &amp; "-" &amp; H3190,""))</f>
        <v/>
      </c>
      <c r="F3190" s="4" t="str">
        <f t="shared" si="717"/>
        <v>Wall Street Journal-CPI YoY-05-2019</v>
      </c>
      <c r="G3190" s="7">
        <v>43595</v>
      </c>
      <c r="H3190" s="7" t="str">
        <f t="shared" si="718"/>
        <v>05-2019</v>
      </c>
      <c r="I3190" s="7" t="str">
        <f t="shared" ca="1" si="719"/>
        <v>Wall Street Journal: Naroff Economics-CPI YoY-05-2019</v>
      </c>
      <c r="J3190" s="4" t="str">
        <f t="shared" ca="1" si="720"/>
        <v>CPI YoY-Naroff Economics:05-2019</v>
      </c>
      <c r="K3190" t="s">
        <v>440</v>
      </c>
      <c r="CK3190">
        <v>1.6</v>
      </c>
      <c r="CM3190">
        <v>1.9</v>
      </c>
      <c r="CO3190">
        <v>2.2000000000000002</v>
      </c>
      <c r="CQ3190">
        <v>1.9</v>
      </c>
      <c r="CS3190">
        <v>1.7</v>
      </c>
      <c r="CU3190">
        <v>2.1</v>
      </c>
    </row>
    <row r="3191" spans="1:99" x14ac:dyDescent="0.55000000000000004">
      <c r="A3191" s="4" t="str">
        <f t="shared" ca="1" si="715"/>
        <v>MacroEcon Global Advisors</v>
      </c>
      <c r="B3191" s="4" t="str">
        <f t="shared" si="716"/>
        <v>Mark Nielson</v>
      </c>
      <c r="C3191" s="4" t="s">
        <v>246</v>
      </c>
      <c r="D3191" s="4" t="s">
        <v>195</v>
      </c>
      <c r="E3191" s="4" t="str">
        <f>IF(COUNTIF($E$2:E3190,"Begin: " &amp; C3191 &amp; "-" &amp; D3191 &amp; "-" &amp; H3191)=0,"Begin: " &amp; C3191 &amp; "-" &amp; D3191 &amp; "-" &amp; H3191,IF((C3191 &amp; "-" &amp; D3191 &amp; "-" &amp; H3191)&lt;&gt;(C3192 &amp; "-" &amp; D3192 &amp; "-" &amp; H3192),"End: " &amp; C3191 &amp; "-" &amp; D3191 &amp; "-" &amp; H3191,""))</f>
        <v/>
      </c>
      <c r="F3191" s="4" t="str">
        <f t="shared" si="717"/>
        <v>Wall Street Journal-CPI YoY-05-2019</v>
      </c>
      <c r="G3191" s="7">
        <v>43595</v>
      </c>
      <c r="H3191" s="7" t="str">
        <f t="shared" si="718"/>
        <v>05-2019</v>
      </c>
      <c r="I3191" s="7" t="str">
        <f t="shared" ca="1" si="719"/>
        <v>Wall Street Journal: MacroEcon Global Advisors-CPI YoY-05-2019</v>
      </c>
      <c r="J3191" s="4" t="str">
        <f t="shared" ca="1" si="720"/>
        <v>CPI YoY-MacroEcon Global Advisors:05-2019</v>
      </c>
      <c r="K3191" t="s">
        <v>225</v>
      </c>
      <c r="CK3191">
        <v>2</v>
      </c>
      <c r="CM3191">
        <v>2.1</v>
      </c>
      <c r="CO3191">
        <v>2.1</v>
      </c>
      <c r="CQ3191">
        <v>2.2000000000000002</v>
      </c>
      <c r="CS3191">
        <v>2.2999999999999998</v>
      </c>
      <c r="CU3191">
        <v>2.4</v>
      </c>
    </row>
    <row r="3192" spans="1:99" x14ac:dyDescent="0.55000000000000004">
      <c r="A3192" s="4" t="str">
        <f t="shared" ca="1" si="715"/>
        <v>Corelogic</v>
      </c>
      <c r="B3192" s="4" t="str">
        <f t="shared" si="716"/>
        <v>Frank Nothaft*</v>
      </c>
      <c r="C3192" s="4" t="s">
        <v>246</v>
      </c>
      <c r="D3192" s="4" t="s">
        <v>195</v>
      </c>
      <c r="E3192" s="4" t="str">
        <f>IF(COUNTIF($E$2:E3191,"Begin: " &amp; C3192 &amp; "-" &amp; D3192 &amp; "-" &amp; H3192)=0,"Begin: " &amp; C3192 &amp; "-" &amp; D3192 &amp; "-" &amp; H3192,IF((C3192 &amp; "-" &amp; D3192 &amp; "-" &amp; H3192)&lt;&gt;(C3193 &amp; "-" &amp; D3193 &amp; "-" &amp; H3193),"End: " &amp; C3192 &amp; "-" &amp; D3192 &amp; "-" &amp; H3192,""))</f>
        <v/>
      </c>
      <c r="F3192" s="4" t="str">
        <f t="shared" si="717"/>
        <v>Wall Street Journal-CPI YoY-05-2019</v>
      </c>
      <c r="G3192" s="7">
        <v>43595</v>
      </c>
      <c r="H3192" s="7" t="str">
        <f t="shared" si="718"/>
        <v>05-2019</v>
      </c>
      <c r="I3192" s="7" t="str">
        <f t="shared" ca="1" si="719"/>
        <v>Wall Street Journal: Corelogic-CPI YoY-05-2019</v>
      </c>
      <c r="J3192" s="4" t="str">
        <f t="shared" ca="1" si="720"/>
        <v>CPI YoY-Corelogic:05-2019</v>
      </c>
      <c r="K3192" t="s">
        <v>822</v>
      </c>
    </row>
    <row r="3193" spans="1:99" x14ac:dyDescent="0.55000000000000004">
      <c r="A3193" s="4" t="str">
        <f t="shared" ca="1" si="715"/>
        <v>High Frequency Economics</v>
      </c>
      <c r="B3193" s="4" t="str">
        <f t="shared" si="716"/>
        <v>Jim O'Sullivan</v>
      </c>
      <c r="C3193" s="4" t="s">
        <v>246</v>
      </c>
      <c r="D3193" s="4" t="s">
        <v>195</v>
      </c>
      <c r="E3193" s="4" t="str">
        <f>IF(COUNTIF($E$2:E3192,"Begin: " &amp; C3193 &amp; "-" &amp; D3193 &amp; "-" &amp; H3193)=0,"Begin: " &amp; C3193 &amp; "-" &amp; D3193 &amp; "-" &amp; H3193,IF((C3193 &amp; "-" &amp; D3193 &amp; "-" &amp; H3193)&lt;&gt;(C3194 &amp; "-" &amp; D3194 &amp; "-" &amp; H3194),"End: " &amp; C3193 &amp; "-" &amp; D3193 &amp; "-" &amp; H3193,""))</f>
        <v/>
      </c>
      <c r="F3193" s="4" t="str">
        <f t="shared" si="717"/>
        <v>Wall Street Journal-CPI YoY-05-2019</v>
      </c>
      <c r="G3193" s="7">
        <v>43595</v>
      </c>
      <c r="H3193" s="7" t="str">
        <f t="shared" si="718"/>
        <v>05-2019</v>
      </c>
      <c r="I3193" s="7" t="str">
        <f t="shared" ca="1" si="719"/>
        <v>Wall Street Journal: High Frequency Economics-CPI YoY-05-2019</v>
      </c>
      <c r="J3193" s="4" t="str">
        <f t="shared" ca="1" si="720"/>
        <v>CPI YoY-High Frequency Economics:05-2019</v>
      </c>
      <c r="K3193" t="s">
        <v>227</v>
      </c>
      <c r="CK3193">
        <v>2.1</v>
      </c>
      <c r="CM3193">
        <v>2.2999999999999998</v>
      </c>
      <c r="CO3193">
        <v>2.4</v>
      </c>
      <c r="CQ3193">
        <v>2.5</v>
      </c>
    </row>
    <row r="3194" spans="1:99" x14ac:dyDescent="0.55000000000000004">
      <c r="A3194" s="4" t="str">
        <f t="shared" ca="1" si="715"/>
        <v>Stifel, Nicoulas and Company, Incorporated (formerly Sterne Agee)</v>
      </c>
      <c r="B3194" s="4" t="str">
        <f t="shared" si="716"/>
        <v>Lindsey Piegza</v>
      </c>
      <c r="C3194" s="4" t="s">
        <v>246</v>
      </c>
      <c r="D3194" s="4" t="s">
        <v>195</v>
      </c>
      <c r="E3194" s="4" t="str">
        <f>IF(COUNTIF($E$2:E3193,"Begin: " &amp; C3194 &amp; "-" &amp; D3194 &amp; "-" &amp; H3194)=0,"Begin: " &amp; C3194 &amp; "-" &amp; D3194 &amp; "-" &amp; H3194,IF((C3194 &amp; "-" &amp; D3194 &amp; "-" &amp; H3194)&lt;&gt;(C3195 &amp; "-" &amp; D3195 &amp; "-" &amp; H3195),"End: " &amp; C3194 &amp; "-" &amp; D3194 &amp; "-" &amp; H3194,""))</f>
        <v/>
      </c>
      <c r="F3194" s="4" t="str">
        <f t="shared" si="717"/>
        <v>Wall Street Journal-CPI YoY-05-2019</v>
      </c>
      <c r="G3194" s="7">
        <v>43595</v>
      </c>
      <c r="H3194" s="7" t="str">
        <f t="shared" si="718"/>
        <v>05-2019</v>
      </c>
      <c r="I3194" s="7" t="str">
        <f t="shared" ca="1" si="719"/>
        <v>Wall Street Journal: Stifel, Nicoulas and Company, Incorporated (formerly Sterne Agee)-CPI YoY-05-2019</v>
      </c>
      <c r="J3194" s="4" t="str">
        <f t="shared" ca="1" si="720"/>
        <v>CPI YoY-Stifel, Nicoulas and Company, Incorporated (formerly Sterne Agee):05-2019</v>
      </c>
      <c r="K3194" t="s">
        <v>675</v>
      </c>
      <c r="CK3194">
        <v>2.2000000000000002</v>
      </c>
      <c r="CM3194">
        <v>2.1</v>
      </c>
      <c r="CO3194">
        <v>2</v>
      </c>
    </row>
    <row r="3195" spans="1:99" x14ac:dyDescent="0.55000000000000004">
      <c r="A3195" s="4" t="str">
        <f t="shared" ca="1" si="715"/>
        <v>Macroeconomic Advisers</v>
      </c>
      <c r="B3195" s="4" t="str">
        <f t="shared" si="716"/>
        <v>Dr. Joel Prakken/ Chris Varvares</v>
      </c>
      <c r="C3195" s="4" t="s">
        <v>246</v>
      </c>
      <c r="D3195" s="4" t="s">
        <v>195</v>
      </c>
      <c r="E3195" s="4" t="str">
        <f>IF(COUNTIF($E$2:E3194,"Begin: " &amp; C3195 &amp; "-" &amp; D3195 &amp; "-" &amp; H3195)=0,"Begin: " &amp; C3195 &amp; "-" &amp; D3195 &amp; "-" &amp; H3195,IF((C3195 &amp; "-" &amp; D3195 &amp; "-" &amp; H3195)&lt;&gt;(C3196 &amp; "-" &amp; D3196 &amp; "-" &amp; H3196),"End: " &amp; C3195 &amp; "-" &amp; D3195 &amp; "-" &amp; H3195,""))</f>
        <v/>
      </c>
      <c r="F3195" s="4" t="str">
        <f t="shared" si="717"/>
        <v>Wall Street Journal-CPI YoY-05-2019</v>
      </c>
      <c r="G3195" s="7">
        <v>43595</v>
      </c>
      <c r="H3195" s="7" t="str">
        <f t="shared" si="718"/>
        <v>05-2019</v>
      </c>
      <c r="I3195" s="7" t="str">
        <f t="shared" ca="1" si="719"/>
        <v>Wall Street Journal: Macroeconomic Advisers-CPI YoY-05-2019</v>
      </c>
      <c r="J3195" s="4" t="str">
        <f t="shared" ca="1" si="720"/>
        <v>CPI YoY-Macroeconomic Advisers:05-2019</v>
      </c>
      <c r="K3195" t="s">
        <v>228</v>
      </c>
      <c r="CK3195">
        <v>2.2999999999999998</v>
      </c>
      <c r="CM3195">
        <v>2.9</v>
      </c>
      <c r="CO3195">
        <v>2</v>
      </c>
      <c r="CQ3195">
        <v>1.7</v>
      </c>
      <c r="CS3195">
        <v>2.2999999999999998</v>
      </c>
      <c r="CU3195">
        <v>2.5</v>
      </c>
    </row>
    <row r="3196" spans="1:99" x14ac:dyDescent="0.55000000000000004">
      <c r="A3196" s="4" t="str">
        <f t="shared" ca="1" si="715"/>
        <v>Ameriprise Financial</v>
      </c>
      <c r="B3196" s="4" t="str">
        <f t="shared" si="716"/>
        <v>Russell Price</v>
      </c>
      <c r="C3196" s="4" t="s">
        <v>246</v>
      </c>
      <c r="D3196" s="4" t="s">
        <v>195</v>
      </c>
      <c r="E3196" s="4" t="str">
        <f>IF(COUNTIF($E$2:E3195,"Begin: " &amp; C3196 &amp; "-" &amp; D3196 &amp; "-" &amp; H3196)=0,"Begin: " &amp; C3196 &amp; "-" &amp; D3196 &amp; "-" &amp; H3196,IF((C3196 &amp; "-" &amp; D3196 &amp; "-" &amp; H3196)&lt;&gt;(C3197 &amp; "-" &amp; D3197 &amp; "-" &amp; H3197),"End: " &amp; C3196 &amp; "-" &amp; D3196 &amp; "-" &amp; H3196,""))</f>
        <v/>
      </c>
      <c r="F3196" s="4" t="str">
        <f t="shared" si="717"/>
        <v>Wall Street Journal-CPI YoY-05-2019</v>
      </c>
      <c r="G3196" s="7">
        <v>43595</v>
      </c>
      <c r="H3196" s="7" t="str">
        <f t="shared" si="718"/>
        <v>05-2019</v>
      </c>
      <c r="I3196" s="7" t="str">
        <f t="shared" ca="1" si="719"/>
        <v>Wall Street Journal: Ameriprise Financial-CPI YoY-05-2019</v>
      </c>
      <c r="J3196" s="4" t="str">
        <f t="shared" ca="1" si="720"/>
        <v>CPI YoY-Ameriprise Financial:05-2019</v>
      </c>
      <c r="K3196" t="s">
        <v>441</v>
      </c>
      <c r="CK3196">
        <v>1.9</v>
      </c>
      <c r="CM3196">
        <v>2.6</v>
      </c>
      <c r="CO3196">
        <v>2.2000000000000002</v>
      </c>
      <c r="CQ3196">
        <v>2.2000000000000002</v>
      </c>
      <c r="CS3196">
        <v>2.1</v>
      </c>
      <c r="CU3196">
        <v>2.1</v>
      </c>
    </row>
    <row r="3197" spans="1:99" x14ac:dyDescent="0.55000000000000004">
      <c r="A3197" s="4" t="str">
        <f t="shared" ca="1" si="715"/>
        <v>Eaton Corp.</v>
      </c>
      <c r="B3197" s="4" t="str">
        <f t="shared" si="716"/>
        <v>Arun Raha*</v>
      </c>
      <c r="C3197" s="4" t="s">
        <v>246</v>
      </c>
      <c r="D3197" s="4" t="s">
        <v>195</v>
      </c>
      <c r="E3197" s="4" t="str">
        <f>IF(COUNTIF($E$2:E3196,"Begin: " &amp; C3197 &amp; "-" &amp; D3197 &amp; "-" &amp; H3197)=0,"Begin: " &amp; C3197 &amp; "-" &amp; D3197 &amp; "-" &amp; H3197,IF((C3197 &amp; "-" &amp; D3197 &amp; "-" &amp; H3197)&lt;&gt;(C3198 &amp; "-" &amp; D3198 &amp; "-" &amp; H3198),"End: " &amp; C3197 &amp; "-" &amp; D3197 &amp; "-" &amp; H3197,""))</f>
        <v/>
      </c>
      <c r="F3197" s="4" t="str">
        <f t="shared" si="717"/>
        <v>Wall Street Journal-CPI YoY-05-2019</v>
      </c>
      <c r="G3197" s="7">
        <v>43595</v>
      </c>
      <c r="H3197" s="7" t="str">
        <f t="shared" si="718"/>
        <v>05-2019</v>
      </c>
      <c r="I3197" s="7" t="str">
        <f t="shared" ca="1" si="719"/>
        <v>Wall Street Journal: Eaton Corp.-CPI YoY-05-2019</v>
      </c>
      <c r="J3197" s="4" t="str">
        <f t="shared" ca="1" si="720"/>
        <v>CPI YoY-Eaton Corp.:05-2019</v>
      </c>
      <c r="K3197" t="s">
        <v>823</v>
      </c>
    </row>
    <row r="3198" spans="1:99" x14ac:dyDescent="0.55000000000000004">
      <c r="A3198" s="4" t="str">
        <f t="shared" ca="1" si="715"/>
        <v>Point Loma Nazarene University</v>
      </c>
      <c r="B3198" s="4" t="str">
        <f t="shared" si="716"/>
        <v>Lynn Reaser</v>
      </c>
      <c r="C3198" s="4" t="s">
        <v>246</v>
      </c>
      <c r="D3198" s="4" t="s">
        <v>195</v>
      </c>
      <c r="E3198" s="4" t="str">
        <f>IF(COUNTIF($E$2:E3197,"Begin: " &amp; C3198 &amp; "-" &amp; D3198 &amp; "-" &amp; H3198)=0,"Begin: " &amp; C3198 &amp; "-" &amp; D3198 &amp; "-" &amp; H3198,IF((C3198 &amp; "-" &amp; D3198 &amp; "-" &amp; H3198)&lt;&gt;(C3199 &amp; "-" &amp; D3199 &amp; "-" &amp; H3199),"End: " &amp; C3198 &amp; "-" &amp; D3198 &amp; "-" &amp; H3198,""))</f>
        <v/>
      </c>
      <c r="F3198" s="4" t="str">
        <f t="shared" si="717"/>
        <v>Wall Street Journal-CPI YoY-05-2019</v>
      </c>
      <c r="G3198" s="7">
        <v>43595</v>
      </c>
      <c r="H3198" s="7" t="str">
        <f t="shared" si="718"/>
        <v>05-2019</v>
      </c>
      <c r="I3198" s="7" t="str">
        <f t="shared" ca="1" si="719"/>
        <v>Wall Street Journal: Point Loma Nazarene University-CPI YoY-05-2019</v>
      </c>
      <c r="J3198" s="4" t="str">
        <f t="shared" ca="1" si="720"/>
        <v>CPI YoY-Point Loma Nazarene University:05-2019</v>
      </c>
      <c r="K3198" t="s">
        <v>658</v>
      </c>
      <c r="CK3198">
        <v>1.9</v>
      </c>
      <c r="CM3198">
        <v>2.2999999999999998</v>
      </c>
      <c r="CO3198">
        <v>2.2000000000000002</v>
      </c>
      <c r="CQ3198">
        <v>2.2000000000000002</v>
      </c>
      <c r="CS3198">
        <v>2</v>
      </c>
      <c r="CU3198">
        <v>2</v>
      </c>
    </row>
    <row r="3199" spans="1:99" x14ac:dyDescent="0.55000000000000004">
      <c r="A3199" s="4" t="str">
        <f t="shared" ca="1" si="715"/>
        <v>Deutsche Bank</v>
      </c>
      <c r="B3199" s="4" t="str">
        <f t="shared" si="716"/>
        <v>Brett Ryan/Matthew Luzzetti</v>
      </c>
      <c r="C3199" s="4" t="s">
        <v>246</v>
      </c>
      <c r="D3199" s="4" t="s">
        <v>195</v>
      </c>
      <c r="E3199" s="4" t="str">
        <f>IF(COUNTIF($E$2:E3198,"Begin: " &amp; C3199 &amp; "-" &amp; D3199 &amp; "-" &amp; H3199)=0,"Begin: " &amp; C3199 &amp; "-" &amp; D3199 &amp; "-" &amp; H3199,IF((C3199 &amp; "-" &amp; D3199 &amp; "-" &amp; H3199)&lt;&gt;(C3200 &amp; "-" &amp; D3200 &amp; "-" &amp; H3200),"End: " &amp; C3199 &amp; "-" &amp; D3199 &amp; "-" &amp; H3199,""))</f>
        <v/>
      </c>
      <c r="F3199" s="4" t="str">
        <f t="shared" si="717"/>
        <v>Wall Street Journal-CPI YoY-05-2019</v>
      </c>
      <c r="G3199" s="7">
        <v>43595</v>
      </c>
      <c r="H3199" s="7" t="str">
        <f t="shared" si="718"/>
        <v>05-2019</v>
      </c>
      <c r="I3199" s="7" t="str">
        <f t="shared" ca="1" si="719"/>
        <v>Wall Street Journal: Deutsche Bank-CPI YoY-05-2019</v>
      </c>
      <c r="J3199" s="4" t="str">
        <f t="shared" ca="1" si="720"/>
        <v>CPI YoY-Deutsche Bank:05-2019</v>
      </c>
      <c r="K3199" t="s">
        <v>804</v>
      </c>
      <c r="CK3199">
        <v>2</v>
      </c>
      <c r="CM3199">
        <v>2.1</v>
      </c>
      <c r="CO3199">
        <v>1.9</v>
      </c>
      <c r="CQ3199">
        <v>2</v>
      </c>
      <c r="CS3199">
        <v>2.2999999999999998</v>
      </c>
      <c r="CU3199">
        <v>2.4</v>
      </c>
    </row>
    <row r="3200" spans="1:99" x14ac:dyDescent="0.55000000000000004">
      <c r="A3200" s="4" t="str">
        <f t="shared" ca="1" si="715"/>
        <v>Prestige Economics LLC</v>
      </c>
      <c r="B3200" s="4" t="str">
        <f t="shared" si="716"/>
        <v>Jason Schenker*</v>
      </c>
      <c r="C3200" s="4" t="s">
        <v>246</v>
      </c>
      <c r="D3200" s="4" t="s">
        <v>195</v>
      </c>
      <c r="E3200" s="4" t="str">
        <f>IF(COUNTIF($E$2:E3199,"Begin: " &amp; C3200 &amp; "-" &amp; D3200 &amp; "-" &amp; H3200)=0,"Begin: " &amp; C3200 &amp; "-" &amp; D3200 &amp; "-" &amp; H3200,IF((C3200 &amp; "-" &amp; D3200 &amp; "-" &amp; H3200)&lt;&gt;(C3201 &amp; "-" &amp; D3201 &amp; "-" &amp; H3201),"End: " &amp; C3200 &amp; "-" &amp; D3200 &amp; "-" &amp; H3200,""))</f>
        <v/>
      </c>
      <c r="F3200" s="4" t="str">
        <f t="shared" si="717"/>
        <v>Wall Street Journal-CPI YoY-05-2019</v>
      </c>
      <c r="G3200" s="7">
        <v>43595</v>
      </c>
      <c r="H3200" s="7" t="str">
        <f t="shared" si="718"/>
        <v>05-2019</v>
      </c>
      <c r="I3200" s="7" t="str">
        <f t="shared" ca="1" si="719"/>
        <v>Wall Street Journal: Prestige Economics LLC-CPI YoY-05-2019</v>
      </c>
      <c r="J3200" s="4" t="str">
        <f t="shared" ca="1" si="720"/>
        <v>CPI YoY-Prestige Economics LLC:05-2019</v>
      </c>
      <c r="K3200" t="s">
        <v>824</v>
      </c>
    </row>
    <row r="3201" spans="1:99" x14ac:dyDescent="0.55000000000000004">
      <c r="A3201" s="4" t="str">
        <f t="shared" ca="1" si="715"/>
        <v>Pantheon Macroeconomics</v>
      </c>
      <c r="B3201" s="4" t="str">
        <f t="shared" si="716"/>
        <v>Ian Shepherdson*</v>
      </c>
      <c r="C3201" s="4" t="s">
        <v>246</v>
      </c>
      <c r="D3201" s="4" t="s">
        <v>195</v>
      </c>
      <c r="E3201" s="4" t="str">
        <f>IF(COUNTIF($E$2:E3200,"Begin: " &amp; C3201 &amp; "-" &amp; D3201 &amp; "-" &amp; H3201)=0,"Begin: " &amp; C3201 &amp; "-" &amp; D3201 &amp; "-" &amp; H3201,IF((C3201 &amp; "-" &amp; D3201 &amp; "-" &amp; H3201)&lt;&gt;(C3202 &amp; "-" &amp; D3202 &amp; "-" &amp; H3202),"End: " &amp; C3201 &amp; "-" &amp; D3201 &amp; "-" &amp; H3201,""))</f>
        <v/>
      </c>
      <c r="F3201" s="4" t="str">
        <f t="shared" si="717"/>
        <v>Wall Street Journal-CPI YoY-05-2019</v>
      </c>
      <c r="G3201" s="7">
        <v>43595</v>
      </c>
      <c r="H3201" s="7" t="str">
        <f t="shared" si="718"/>
        <v>05-2019</v>
      </c>
      <c r="I3201" s="7" t="str">
        <f t="shared" ca="1" si="719"/>
        <v>Wall Street Journal: Pantheon Macroeconomics-CPI YoY-05-2019</v>
      </c>
      <c r="J3201" s="4" t="str">
        <f t="shared" ca="1" si="720"/>
        <v>CPI YoY-Pantheon Macroeconomics:05-2019</v>
      </c>
      <c r="K3201" t="s">
        <v>825</v>
      </c>
    </row>
    <row r="3202" spans="1:99" x14ac:dyDescent="0.55000000000000004">
      <c r="A3202" s="4" t="str">
        <f t="shared" ca="1" si="715"/>
        <v>Decision Economics, Inc.</v>
      </c>
      <c r="B3202" s="4" t="str">
        <f t="shared" si="716"/>
        <v>Allen Sinai</v>
      </c>
      <c r="C3202" s="4" t="s">
        <v>246</v>
      </c>
      <c r="D3202" s="4" t="s">
        <v>195</v>
      </c>
      <c r="E3202" s="4" t="str">
        <f>IF(COUNTIF($E$2:E3201,"Begin: " &amp; C3202 &amp; "-" &amp; D3202 &amp; "-" &amp; H3202)=0,"Begin: " &amp; C3202 &amp; "-" &amp; D3202 &amp; "-" &amp; H3202,IF((C3202 &amp; "-" &amp; D3202 &amp; "-" &amp; H3202)&lt;&gt;(C3203 &amp; "-" &amp; D3203 &amp; "-" &amp; H3203),"End: " &amp; C3202 &amp; "-" &amp; D3202 &amp; "-" &amp; H3202,""))</f>
        <v/>
      </c>
      <c r="F3202" s="4" t="str">
        <f t="shared" si="717"/>
        <v>Wall Street Journal-CPI YoY-05-2019</v>
      </c>
      <c r="G3202" s="7">
        <v>43595</v>
      </c>
      <c r="H3202" s="7" t="str">
        <f t="shared" si="718"/>
        <v>05-2019</v>
      </c>
      <c r="I3202" s="7" t="str">
        <f t="shared" ca="1" si="719"/>
        <v>Wall Street Journal: Decision Economics, Inc.-CPI YoY-05-2019</v>
      </c>
      <c r="J3202" s="4" t="str">
        <f t="shared" ca="1" si="720"/>
        <v>CPI YoY-Decision Economics, Inc.:05-2019</v>
      </c>
      <c r="K3202" t="s">
        <v>233</v>
      </c>
      <c r="CK3202">
        <v>2.6</v>
      </c>
      <c r="CM3202">
        <v>1.9</v>
      </c>
      <c r="CO3202">
        <v>2</v>
      </c>
      <c r="CQ3202">
        <v>2.2000000000000002</v>
      </c>
      <c r="CS3202">
        <v>2.2999999999999998</v>
      </c>
      <c r="CU3202">
        <v>2.4</v>
      </c>
    </row>
    <row r="3203" spans="1:99" x14ac:dyDescent="0.55000000000000004">
      <c r="A3203" s="4" t="str">
        <f t="shared" ca="1" si="715"/>
        <v>Parsec Financial</v>
      </c>
      <c r="B3203" s="4" t="str">
        <f t="shared" si="716"/>
        <v>James F. Smith</v>
      </c>
      <c r="C3203" s="4" t="s">
        <v>246</v>
      </c>
      <c r="D3203" s="4" t="s">
        <v>195</v>
      </c>
      <c r="E3203" s="4" t="str">
        <f>IF(COUNTIF($E$2:E3202,"Begin: " &amp; C3203 &amp; "-" &amp; D3203 &amp; "-" &amp; H3203)=0,"Begin: " &amp; C3203 &amp; "-" &amp; D3203 &amp; "-" &amp; H3203,IF((C3203 &amp; "-" &amp; D3203 &amp; "-" &amp; H3203)&lt;&gt;(C3204 &amp; "-" &amp; D3204 &amp; "-" &amp; H3204),"End: " &amp; C3203 &amp; "-" &amp; D3203 &amp; "-" &amp; H3203,""))</f>
        <v/>
      </c>
      <c r="F3203" s="4" t="str">
        <f t="shared" si="717"/>
        <v>Wall Street Journal-CPI YoY-05-2019</v>
      </c>
      <c r="G3203" s="7">
        <v>43595</v>
      </c>
      <c r="H3203" s="7" t="str">
        <f t="shared" si="718"/>
        <v>05-2019</v>
      </c>
      <c r="I3203" s="7" t="str">
        <f t="shared" ca="1" si="719"/>
        <v>Wall Street Journal: Parsec Financial-CPI YoY-05-2019</v>
      </c>
      <c r="J3203" s="4" t="str">
        <f t="shared" ca="1" si="720"/>
        <v>CPI YoY-Parsec Financial:05-2019</v>
      </c>
      <c r="K3203" t="s">
        <v>234</v>
      </c>
      <c r="CK3203">
        <v>1.9</v>
      </c>
      <c r="CM3203">
        <v>2</v>
      </c>
      <c r="CO3203">
        <v>2.1</v>
      </c>
      <c r="CQ3203">
        <v>2.2999999999999998</v>
      </c>
      <c r="CS3203">
        <v>1.7</v>
      </c>
      <c r="CU3203">
        <v>1.4</v>
      </c>
    </row>
    <row r="3204" spans="1:99" x14ac:dyDescent="0.55000000000000004">
      <c r="A3204" s="4" t="str">
        <f t="shared" ca="1" si="715"/>
        <v>Univ of Central FL</v>
      </c>
      <c r="B3204" s="4" t="str">
        <f t="shared" si="716"/>
        <v>Sean M. Snaith</v>
      </c>
      <c r="C3204" s="4" t="s">
        <v>246</v>
      </c>
      <c r="D3204" s="4" t="s">
        <v>195</v>
      </c>
      <c r="E3204" s="4" t="str">
        <f>IF(COUNTIF($E$2:E3203,"Begin: " &amp; C3204 &amp; "-" &amp; D3204 &amp; "-" &amp; H3204)=0,"Begin: " &amp; C3204 &amp; "-" &amp; D3204 &amp; "-" &amp; H3204,IF((C3204 &amp; "-" &amp; D3204 &amp; "-" &amp; H3204)&lt;&gt;(C3205 &amp; "-" &amp; D3205 &amp; "-" &amp; H3205),"End: " &amp; C3204 &amp; "-" &amp; D3204 &amp; "-" &amp; H3204,""))</f>
        <v/>
      </c>
      <c r="F3204" s="4" t="str">
        <f t="shared" si="717"/>
        <v>Wall Street Journal-CPI YoY-05-2019</v>
      </c>
      <c r="G3204" s="7">
        <v>43595</v>
      </c>
      <c r="H3204" s="7" t="str">
        <f t="shared" si="718"/>
        <v>05-2019</v>
      </c>
      <c r="I3204" s="7" t="str">
        <f t="shared" ca="1" si="719"/>
        <v>Wall Street Journal: Univ of Central FL-CPI YoY-05-2019</v>
      </c>
      <c r="J3204" s="4" t="str">
        <f t="shared" ca="1" si="720"/>
        <v>CPI YoY-Univ of Central FL:05-2019</v>
      </c>
      <c r="K3204" t="s">
        <v>235</v>
      </c>
      <c r="CK3204">
        <v>2.5</v>
      </c>
      <c r="CM3204">
        <v>2.2000000000000002</v>
      </c>
      <c r="CO3204">
        <v>1.8</v>
      </c>
      <c r="CQ3204">
        <v>1.5</v>
      </c>
      <c r="CS3204">
        <v>2.2999999999999998</v>
      </c>
      <c r="CU3204">
        <v>2.2000000000000002</v>
      </c>
    </row>
    <row r="3205" spans="1:99" x14ac:dyDescent="0.55000000000000004">
      <c r="A3205" s="4" t="str">
        <f t="shared" ca="1" si="715"/>
        <v>SS Economics</v>
      </c>
      <c r="B3205" s="4" t="str">
        <f t="shared" si="716"/>
        <v>Sung Won Sohn</v>
      </c>
      <c r="C3205" s="4" t="s">
        <v>246</v>
      </c>
      <c r="D3205" s="4" t="s">
        <v>195</v>
      </c>
      <c r="E3205" s="4" t="str">
        <f>IF(COUNTIF($E$2:E3204,"Begin: " &amp; C3205 &amp; "-" &amp; D3205 &amp; "-" &amp; H3205)=0,"Begin: " &amp; C3205 &amp; "-" &amp; D3205 &amp; "-" &amp; H3205,IF((C3205 &amp; "-" &amp; D3205 &amp; "-" &amp; H3205)&lt;&gt;(C3206 &amp; "-" &amp; D3206 &amp; "-" &amp; H3206),"End: " &amp; C3205 &amp; "-" &amp; D3205 &amp; "-" &amp; H3205,""))</f>
        <v/>
      </c>
      <c r="F3205" s="4" t="str">
        <f t="shared" si="717"/>
        <v>Wall Street Journal-CPI YoY-05-2019</v>
      </c>
      <c r="G3205" s="7">
        <v>43595</v>
      </c>
      <c r="H3205" s="7" t="str">
        <f t="shared" si="718"/>
        <v>05-2019</v>
      </c>
      <c r="I3205" s="7" t="str">
        <f t="shared" ca="1" si="719"/>
        <v>Wall Street Journal: SS Economics-CPI YoY-05-2019</v>
      </c>
      <c r="J3205" s="4" t="str">
        <f t="shared" ca="1" si="720"/>
        <v>CPI YoY-SS Economics:05-2019</v>
      </c>
      <c r="K3205" t="s">
        <v>785</v>
      </c>
      <c r="CK3205">
        <v>1.8</v>
      </c>
      <c r="CM3205">
        <v>1.7</v>
      </c>
      <c r="CO3205">
        <v>1.8</v>
      </c>
      <c r="CQ3205">
        <v>1.8</v>
      </c>
      <c r="CS3205">
        <v>1.8</v>
      </c>
      <c r="CU3205">
        <v>1.8</v>
      </c>
    </row>
    <row r="3206" spans="1:99" x14ac:dyDescent="0.55000000000000004">
      <c r="A3206" s="4" t="str">
        <f t="shared" ref="A3206:A3216" ca="1" si="721">IF(ISERROR(IF(C3206="GIOA",INDEX(List_AnonymousForecasters,MATCH(LEFT(K3206,FIND(":",K3206,1)-1),List_IndividualForecasters,0),1),INDEX(List_FirmNamesOmega,MATCH(LEFT(K3206,FIND(":",K3206,1)-1),List_FirmNamesAlpha,0),1))),LEFT(K3206,FIND(":",K3206,1)-1),IF(C3206="GIOA",INDEX(List_AnonymousForecasters,MATCH(LEFT(K3206,FIND(":",K3206,1)-1),List_IndividualForecasters,0),1),INDEX(List_FirmNamesOmega,MATCH(LEFT(K3206,FIND(":",K3206,1)-1),List_FirmNamesAlpha,0),1)))</f>
        <v>Pierpont Securities</v>
      </c>
      <c r="B3206" s="4" t="str">
        <f t="shared" ref="B3206:B3216" si="722">MID(K3206,FIND(":",K3206,1)+2,LEN(K3206)-FIND(":",K3206,1))</f>
        <v>Stephen Stanley</v>
      </c>
      <c r="C3206" s="4" t="s">
        <v>246</v>
      </c>
      <c r="D3206" s="4" t="s">
        <v>195</v>
      </c>
      <c r="E3206" s="4" t="str">
        <f>IF(COUNTIF($E$2:E3205,"Begin: " &amp; C3206 &amp; "-" &amp; D3206 &amp; "-" &amp; H3206)=0,"Begin: " &amp; C3206 &amp; "-" &amp; D3206 &amp; "-" &amp; H3206,IF((C3206 &amp; "-" &amp; D3206 &amp; "-" &amp; H3206)&lt;&gt;(C3207 &amp; "-" &amp; D3207 &amp; "-" &amp; H3207),"End: " &amp; C3206 &amp; "-" &amp; D3206 &amp; "-" &amp; H3206,""))</f>
        <v/>
      </c>
      <c r="F3206" s="4" t="str">
        <f t="shared" ref="F3206:F3216" si="723">C3206 &amp; "-" &amp; D3206 &amp; "-" &amp; H3206</f>
        <v>Wall Street Journal-CPI YoY-05-2019</v>
      </c>
      <c r="G3206" s="7">
        <v>43595</v>
      </c>
      <c r="H3206" s="7" t="str">
        <f t="shared" ref="H3206:H3216" si="724">TEXT(MONTH(G3206),"00") &amp; "-" &amp; TEXT(YEAR(G3206),"0000")</f>
        <v>05-2019</v>
      </c>
      <c r="I3206" s="7" t="str">
        <f t="shared" ref="I3206:I3216" ca="1" si="725">C3206 &amp; ": " &amp; A3206 &amp; "-" &amp; D3206 &amp; "-" &amp; H3206</f>
        <v>Wall Street Journal: Pierpont Securities-CPI YoY-05-2019</v>
      </c>
      <c r="J3206" s="4" t="str">
        <f t="shared" ref="J3206:J3216" ca="1" si="726">D3206 &amp; "-" &amp; A3206 &amp; ":" &amp; TEXT(MONTH(G3206),"00") &amp; "-" &amp; TEXT(YEAR(G3206),"0000")</f>
        <v>CPI YoY-Pierpont Securities:05-2019</v>
      </c>
      <c r="K3206" t="s">
        <v>238</v>
      </c>
      <c r="CK3206">
        <v>2</v>
      </c>
      <c r="CM3206">
        <v>2.8</v>
      </c>
      <c r="CO3206">
        <v>3</v>
      </c>
      <c r="CQ3206">
        <v>3.1</v>
      </c>
      <c r="CS3206">
        <v>3</v>
      </c>
      <c r="CU3206">
        <v>3</v>
      </c>
    </row>
    <row r="3207" spans="1:99" x14ac:dyDescent="0.55000000000000004">
      <c r="A3207" s="4" t="str">
        <f t="shared" ca="1" si="721"/>
        <v>Economic Analysis Associates Inc.</v>
      </c>
      <c r="B3207" s="4" t="str">
        <f t="shared" si="722"/>
        <v>Susan M. Sterne</v>
      </c>
      <c r="C3207" s="4" t="s">
        <v>246</v>
      </c>
      <c r="D3207" s="4" t="s">
        <v>195</v>
      </c>
      <c r="E3207" s="4" t="str">
        <f>IF(COUNTIF($E$2:E3206,"Begin: " &amp; C3207 &amp; "-" &amp; D3207 &amp; "-" &amp; H3207)=0,"Begin: " &amp; C3207 &amp; "-" &amp; D3207 &amp; "-" &amp; H3207,IF((C3207 &amp; "-" &amp; D3207 &amp; "-" &amp; H3207)&lt;&gt;(C3208 &amp; "-" &amp; D3208 &amp; "-" &amp; H3208),"End: " &amp; C3207 &amp; "-" &amp; D3207 &amp; "-" &amp; H3207,""))</f>
        <v/>
      </c>
      <c r="F3207" s="4" t="str">
        <f t="shared" si="723"/>
        <v>Wall Street Journal-CPI YoY-05-2019</v>
      </c>
      <c r="G3207" s="7">
        <v>43595</v>
      </c>
      <c r="H3207" s="7" t="str">
        <f t="shared" si="724"/>
        <v>05-2019</v>
      </c>
      <c r="I3207" s="7" t="str">
        <f t="shared" ca="1" si="725"/>
        <v>Wall Street Journal: Economic Analysis Associates Inc.-CPI YoY-05-2019</v>
      </c>
      <c r="J3207" s="4" t="str">
        <f t="shared" ca="1" si="726"/>
        <v>CPI YoY-Economic Analysis Associates Inc.:05-2019</v>
      </c>
      <c r="K3207" t="s">
        <v>239</v>
      </c>
      <c r="CK3207">
        <v>1.8</v>
      </c>
      <c r="CM3207">
        <v>2.2000000000000002</v>
      </c>
      <c r="CO3207">
        <v>2</v>
      </c>
      <c r="CQ3207">
        <v>1.7</v>
      </c>
      <c r="CS3207">
        <v>2.2999999999999998</v>
      </c>
      <c r="CU3207">
        <v>2.2000000000000002</v>
      </c>
    </row>
    <row r="3208" spans="1:99" x14ac:dyDescent="0.55000000000000004">
      <c r="A3208" s="4" t="str">
        <f t="shared" ca="1" si="721"/>
        <v>CSFB</v>
      </c>
      <c r="B3208" s="4" t="str">
        <f t="shared" si="722"/>
        <v>James Sweeney*</v>
      </c>
      <c r="C3208" s="4" t="s">
        <v>246</v>
      </c>
      <c r="D3208" s="4" t="s">
        <v>195</v>
      </c>
      <c r="E3208" s="4" t="str">
        <f>IF(COUNTIF($E$2:E3207,"Begin: " &amp; C3208 &amp; "-" &amp; D3208 &amp; "-" &amp; H3208)=0,"Begin: " &amp; C3208 &amp; "-" &amp; D3208 &amp; "-" &amp; H3208,IF((C3208 &amp; "-" &amp; D3208 &amp; "-" &amp; H3208)&lt;&gt;(C3209 &amp; "-" &amp; D3209 &amp; "-" &amp; H3209),"End: " &amp; C3208 &amp; "-" &amp; D3208 &amp; "-" &amp; H3208,""))</f>
        <v/>
      </c>
      <c r="F3208" s="4" t="str">
        <f t="shared" si="723"/>
        <v>Wall Street Journal-CPI YoY-05-2019</v>
      </c>
      <c r="G3208" s="7">
        <v>43595</v>
      </c>
      <c r="H3208" s="7" t="str">
        <f t="shared" si="724"/>
        <v>05-2019</v>
      </c>
      <c r="I3208" s="7" t="str">
        <f t="shared" ca="1" si="725"/>
        <v>Wall Street Journal: CSFB-CPI YoY-05-2019</v>
      </c>
      <c r="J3208" s="4" t="str">
        <f t="shared" ca="1" si="726"/>
        <v>CPI YoY-CSFB:05-2019</v>
      </c>
      <c r="K3208" t="s">
        <v>826</v>
      </c>
    </row>
    <row r="3209" spans="1:99" x14ac:dyDescent="0.55000000000000004">
      <c r="A3209" s="4" t="str">
        <f t="shared" ca="1" si="721"/>
        <v>American Chemisty Council</v>
      </c>
      <c r="B3209" s="4" t="str">
        <f t="shared" si="722"/>
        <v>Kevin Swift</v>
      </c>
      <c r="C3209" s="4" t="s">
        <v>246</v>
      </c>
      <c r="D3209" s="4" t="s">
        <v>195</v>
      </c>
      <c r="E3209" s="4" t="str">
        <f>IF(COUNTIF($E$2:E3208,"Begin: " &amp; C3209 &amp; "-" &amp; D3209 &amp; "-" &amp; H3209)=0,"Begin: " &amp; C3209 &amp; "-" &amp; D3209 &amp; "-" &amp; H3209,IF((C3209 &amp; "-" &amp; D3209 &amp; "-" &amp; H3209)&lt;&gt;(C3210 &amp; "-" &amp; D3210 &amp; "-" &amp; H3210),"End: " &amp; C3209 &amp; "-" &amp; D3209 &amp; "-" &amp; H3209,""))</f>
        <v/>
      </c>
      <c r="F3209" s="4" t="str">
        <f t="shared" si="723"/>
        <v>Wall Street Journal-CPI YoY-05-2019</v>
      </c>
      <c r="G3209" s="7">
        <v>43595</v>
      </c>
      <c r="H3209" s="7" t="str">
        <f t="shared" si="724"/>
        <v>05-2019</v>
      </c>
      <c r="I3209" s="7" t="str">
        <f t="shared" ca="1" si="725"/>
        <v>Wall Street Journal: American Chemisty Council-CPI YoY-05-2019</v>
      </c>
      <c r="J3209" s="4" t="str">
        <f t="shared" ca="1" si="726"/>
        <v>CPI YoY-American Chemisty Council:05-2019</v>
      </c>
      <c r="K3209" t="s">
        <v>443</v>
      </c>
      <c r="CK3209">
        <v>2</v>
      </c>
      <c r="CM3209">
        <v>2.2999999999999998</v>
      </c>
      <c r="CO3209">
        <v>2.2999999999999998</v>
      </c>
      <c r="CQ3209">
        <v>2</v>
      </c>
      <c r="CS3209">
        <v>2</v>
      </c>
      <c r="CU3209">
        <v>1.8</v>
      </c>
    </row>
    <row r="3210" spans="1:99" x14ac:dyDescent="0.55000000000000004">
      <c r="A3210" s="4" t="str">
        <f t="shared" ca="1" si="721"/>
        <v>Grant Thornton</v>
      </c>
      <c r="B3210" s="4" t="str">
        <f t="shared" si="722"/>
        <v>Diane Swonk</v>
      </c>
      <c r="C3210" s="4" t="s">
        <v>246</v>
      </c>
      <c r="D3210" s="4" t="s">
        <v>195</v>
      </c>
      <c r="E3210" s="4" t="str">
        <f>IF(COUNTIF($E$2:E3209,"Begin: " &amp; C3210 &amp; "-" &amp; D3210 &amp; "-" &amp; H3210)=0,"Begin: " &amp; C3210 &amp; "-" &amp; D3210 &amp; "-" &amp; H3210,IF((C3210 &amp; "-" &amp; D3210 &amp; "-" &amp; H3210)&lt;&gt;(C3211 &amp; "-" &amp; D3211 &amp; "-" &amp; H3211),"End: " &amp; C3210 &amp; "-" &amp; D3210 &amp; "-" &amp; H3210,""))</f>
        <v/>
      </c>
      <c r="F3210" s="4" t="str">
        <f t="shared" si="723"/>
        <v>Wall Street Journal-CPI YoY-05-2019</v>
      </c>
      <c r="G3210" s="7">
        <v>43595</v>
      </c>
      <c r="H3210" s="7" t="str">
        <f t="shared" si="724"/>
        <v>05-2019</v>
      </c>
      <c r="I3210" s="7" t="str">
        <f t="shared" ca="1" si="725"/>
        <v>Wall Street Journal: Grant Thornton-CPI YoY-05-2019</v>
      </c>
      <c r="J3210" s="4" t="str">
        <f t="shared" ca="1" si="726"/>
        <v>CPI YoY-Grant Thornton:05-2019</v>
      </c>
      <c r="K3210" t="s">
        <v>772</v>
      </c>
      <c r="CK3210">
        <v>2.2999999999999998</v>
      </c>
      <c r="CM3210">
        <v>2.6</v>
      </c>
      <c r="CO3210">
        <v>2</v>
      </c>
      <c r="CQ3210">
        <v>1.7</v>
      </c>
      <c r="CS3210">
        <v>1.9</v>
      </c>
      <c r="CU3210">
        <v>2.1</v>
      </c>
    </row>
    <row r="3211" spans="1:99" x14ac:dyDescent="0.55000000000000004">
      <c r="A3211" s="4" t="str">
        <f t="shared" ca="1" si="721"/>
        <v>The Northern Trust</v>
      </c>
      <c r="B3211" s="4" t="str">
        <f t="shared" si="722"/>
        <v xml:space="preserve">Carl Tannenbaum </v>
      </c>
      <c r="C3211" s="4" t="s">
        <v>246</v>
      </c>
      <c r="D3211" s="4" t="s">
        <v>195</v>
      </c>
      <c r="E3211" s="4" t="str">
        <f>IF(COUNTIF($E$2:E3210,"Begin: " &amp; C3211 &amp; "-" &amp; D3211 &amp; "-" &amp; H3211)=0,"Begin: " &amp; C3211 &amp; "-" &amp; D3211 &amp; "-" &amp; H3211,IF((C3211 &amp; "-" &amp; D3211 &amp; "-" &amp; H3211)&lt;&gt;(C3212 &amp; "-" &amp; D3212 &amp; "-" &amp; H3212),"End: " &amp; C3211 &amp; "-" &amp; D3211 &amp; "-" &amp; H3211,""))</f>
        <v/>
      </c>
      <c r="F3211" s="4" t="str">
        <f t="shared" si="723"/>
        <v>Wall Street Journal-CPI YoY-05-2019</v>
      </c>
      <c r="G3211" s="7">
        <v>43595</v>
      </c>
      <c r="H3211" s="7" t="str">
        <f t="shared" si="724"/>
        <v>05-2019</v>
      </c>
      <c r="I3211" s="7" t="str">
        <f t="shared" ca="1" si="725"/>
        <v>Wall Street Journal: The Northern Trust-CPI YoY-05-2019</v>
      </c>
      <c r="J3211" s="4" t="str">
        <f t="shared" ca="1" si="726"/>
        <v>CPI YoY-The Northern Trust:05-2019</v>
      </c>
      <c r="K3211" t="s">
        <v>241</v>
      </c>
      <c r="CK3211">
        <v>1.8</v>
      </c>
      <c r="CM3211">
        <v>2.1</v>
      </c>
      <c r="CO3211">
        <v>2.2000000000000002</v>
      </c>
      <c r="CQ3211">
        <v>2.2999999999999998</v>
      </c>
      <c r="CS3211">
        <v>2.2999999999999998</v>
      </c>
      <c r="CU3211">
        <v>2.1</v>
      </c>
    </row>
    <row r="3212" spans="1:99" x14ac:dyDescent="0.55000000000000004">
      <c r="A3212" s="4" t="str">
        <f t="shared" ca="1" si="721"/>
        <v>BNP Paribas</v>
      </c>
      <c r="B3212" s="4" t="str">
        <f t="shared" si="722"/>
        <v>US Economics Team</v>
      </c>
      <c r="C3212" s="4" t="s">
        <v>246</v>
      </c>
      <c r="D3212" s="4" t="s">
        <v>195</v>
      </c>
      <c r="E3212" s="4" t="str">
        <f>IF(COUNTIF($E$2:E3211,"Begin: " &amp; C3212 &amp; "-" &amp; D3212 &amp; "-" &amp; H3212)=0,"Begin: " &amp; C3212 &amp; "-" &amp; D3212 &amp; "-" &amp; H3212,IF((C3212 &amp; "-" &amp; D3212 &amp; "-" &amp; H3212)&lt;&gt;(C3213 &amp; "-" &amp; D3213 &amp; "-" &amp; H3213),"End: " &amp; C3212 &amp; "-" &amp; D3212 &amp; "-" &amp; H3212,""))</f>
        <v/>
      </c>
      <c r="F3212" s="4" t="str">
        <f t="shared" si="723"/>
        <v>Wall Street Journal-CPI YoY-05-2019</v>
      </c>
      <c r="G3212" s="7">
        <v>43595</v>
      </c>
      <c r="H3212" s="7" t="str">
        <f t="shared" si="724"/>
        <v>05-2019</v>
      </c>
      <c r="I3212" s="7" t="str">
        <f t="shared" ca="1" si="725"/>
        <v>Wall Street Journal: BNP Paribas-CPI YoY-05-2019</v>
      </c>
      <c r="J3212" s="4" t="str">
        <f t="shared" ca="1" si="726"/>
        <v>CPI YoY-BNP Paribas:05-2019</v>
      </c>
      <c r="K3212" t="s">
        <v>444</v>
      </c>
      <c r="CK3212">
        <v>2.2000000000000002</v>
      </c>
      <c r="CM3212">
        <v>2.4</v>
      </c>
      <c r="CO3212">
        <v>1.6</v>
      </c>
      <c r="CQ3212">
        <v>1.6</v>
      </c>
    </row>
    <row r="3213" spans="1:99" x14ac:dyDescent="0.55000000000000004">
      <c r="A3213" s="4" t="str">
        <f t="shared" ca="1" si="721"/>
        <v>The Conference Board</v>
      </c>
      <c r="B3213" s="4" t="str">
        <f t="shared" si="722"/>
        <v>Bart van Ark</v>
      </c>
      <c r="C3213" s="4" t="s">
        <v>246</v>
      </c>
      <c r="D3213" s="4" t="s">
        <v>195</v>
      </c>
      <c r="E3213" s="4" t="str">
        <f>IF(COUNTIF($E$2:E3212,"Begin: " &amp; C3213 &amp; "-" &amp; D3213 &amp; "-" &amp; H3213)=0,"Begin: " &amp; C3213 &amp; "-" &amp; D3213 &amp; "-" &amp; H3213,IF((C3213 &amp; "-" &amp; D3213 &amp; "-" &amp; H3213)&lt;&gt;(C3214 &amp; "-" &amp; D3214 &amp; "-" &amp; H3214),"End: " &amp; C3213 &amp; "-" &amp; D3213 &amp; "-" &amp; H3213,""))</f>
        <v/>
      </c>
      <c r="F3213" s="4" t="str">
        <f t="shared" si="723"/>
        <v>Wall Street Journal-CPI YoY-05-2019</v>
      </c>
      <c r="G3213" s="7">
        <v>43595</v>
      </c>
      <c r="H3213" s="7" t="str">
        <f t="shared" si="724"/>
        <v>05-2019</v>
      </c>
      <c r="I3213" s="7" t="str">
        <f t="shared" ca="1" si="725"/>
        <v>Wall Street Journal: The Conference Board-CPI YoY-05-2019</v>
      </c>
      <c r="J3213" s="4" t="str">
        <f t="shared" ca="1" si="726"/>
        <v>CPI YoY-The Conference Board:05-2019</v>
      </c>
      <c r="K3213" t="s">
        <v>242</v>
      </c>
      <c r="CK3213">
        <v>1.8</v>
      </c>
      <c r="CM3213">
        <v>2.1</v>
      </c>
      <c r="CO3213">
        <v>2.2999999999999998</v>
      </c>
      <c r="CQ3213">
        <v>2.2999999999999998</v>
      </c>
    </row>
    <row r="3214" spans="1:99" x14ac:dyDescent="0.55000000000000004">
      <c r="A3214" s="4" t="str">
        <f t="shared" ca="1" si="721"/>
        <v>First Trust Adv.</v>
      </c>
      <c r="B3214" s="4" t="str">
        <f t="shared" si="722"/>
        <v>Brian S. Wesbury/ Robert Stein</v>
      </c>
      <c r="C3214" s="4" t="s">
        <v>246</v>
      </c>
      <c r="D3214" s="4" t="s">
        <v>195</v>
      </c>
      <c r="E3214" s="4" t="str">
        <f>IF(COUNTIF($E$2:E3213,"Begin: " &amp; C3214 &amp; "-" &amp; D3214 &amp; "-" &amp; H3214)=0,"Begin: " &amp; C3214 &amp; "-" &amp; D3214 &amp; "-" &amp; H3214,IF((C3214 &amp; "-" &amp; D3214 &amp; "-" &amp; H3214)&lt;&gt;(C3215 &amp; "-" &amp; D3215 &amp; "-" &amp; H3215),"End: " &amp; C3214 &amp; "-" &amp; D3214 &amp; "-" &amp; H3214,""))</f>
        <v/>
      </c>
      <c r="F3214" s="4" t="str">
        <f t="shared" si="723"/>
        <v>Wall Street Journal-CPI YoY-05-2019</v>
      </c>
      <c r="G3214" s="7">
        <v>43595</v>
      </c>
      <c r="H3214" s="7" t="str">
        <f t="shared" si="724"/>
        <v>05-2019</v>
      </c>
      <c r="I3214" s="7" t="str">
        <f t="shared" ca="1" si="725"/>
        <v>Wall Street Journal: First Trust Adv.-CPI YoY-05-2019</v>
      </c>
      <c r="J3214" s="4" t="str">
        <f t="shared" ca="1" si="726"/>
        <v>CPI YoY-First Trust Adv.:05-2019</v>
      </c>
      <c r="K3214" t="s">
        <v>243</v>
      </c>
      <c r="CK3214">
        <v>1.9</v>
      </c>
      <c r="CM3214">
        <v>2.4</v>
      </c>
      <c r="CO3214">
        <v>2.5</v>
      </c>
      <c r="CQ3214">
        <v>2.5</v>
      </c>
    </row>
    <row r="3215" spans="1:99" x14ac:dyDescent="0.55000000000000004">
      <c r="A3215" s="4" t="str">
        <f t="shared" ca="1" si="721"/>
        <v>National Association of Realtors</v>
      </c>
      <c r="B3215" s="4" t="str">
        <f t="shared" si="722"/>
        <v>Lawrence Yun</v>
      </c>
      <c r="C3215" s="4" t="s">
        <v>246</v>
      </c>
      <c r="D3215" s="4" t="s">
        <v>195</v>
      </c>
      <c r="E3215" s="4" t="str">
        <f>IF(COUNTIF($E$2:E3214,"Begin: " &amp; C3215 &amp; "-" &amp; D3215 &amp; "-" &amp; H3215)=0,"Begin: " &amp; C3215 &amp; "-" &amp; D3215 &amp; "-" &amp; H3215,IF((C3215 &amp; "-" &amp; D3215 &amp; "-" &amp; H3215)&lt;&gt;(C3216 &amp; "-" &amp; D3216 &amp; "-" &amp; H3216),"End: " &amp; C3215 &amp; "-" &amp; D3215 &amp; "-" &amp; H3215,""))</f>
        <v/>
      </c>
      <c r="F3215" s="4" t="str">
        <f t="shared" si="723"/>
        <v>Wall Street Journal-CPI YoY-05-2019</v>
      </c>
      <c r="G3215" s="7">
        <v>43595</v>
      </c>
      <c r="H3215" s="7" t="str">
        <f t="shared" si="724"/>
        <v>05-2019</v>
      </c>
      <c r="I3215" s="7" t="str">
        <f t="shared" ca="1" si="725"/>
        <v>Wall Street Journal: National Association of Realtors-CPI YoY-05-2019</v>
      </c>
      <c r="J3215" s="4" t="str">
        <f t="shared" ca="1" si="726"/>
        <v>CPI YoY-National Association of Realtors:05-2019</v>
      </c>
      <c r="K3215" t="s">
        <v>245</v>
      </c>
      <c r="CK3215">
        <v>2</v>
      </c>
      <c r="CM3215">
        <v>2</v>
      </c>
      <c r="CO3215">
        <v>2.2000000000000002</v>
      </c>
      <c r="CQ3215">
        <v>2.2000000000000002</v>
      </c>
      <c r="CS3215">
        <v>2</v>
      </c>
      <c r="CU3215">
        <v>2</v>
      </c>
    </row>
    <row r="3216" spans="1:99" x14ac:dyDescent="0.55000000000000004">
      <c r="A3216" s="4" t="str">
        <f t="shared" ca="1" si="721"/>
        <v>Morgan Stanley</v>
      </c>
      <c r="B3216" s="4" t="str">
        <f t="shared" si="722"/>
        <v>Ellen Zentner*</v>
      </c>
      <c r="C3216" s="4" t="s">
        <v>246</v>
      </c>
      <c r="D3216" s="4" t="s">
        <v>195</v>
      </c>
      <c r="E3216" s="4" t="str">
        <f>IF(COUNTIF($E$2:E3215,"Begin: " &amp; C3216 &amp; "-" &amp; D3216 &amp; "-" &amp; H3216)=0,"Begin: " &amp; C3216 &amp; "-" &amp; D3216 &amp; "-" &amp; H3216,IF((C3216 &amp; "-" &amp; D3216 &amp; "-" &amp; H3216)&lt;&gt;(C3217 &amp; "-" &amp; D3217 &amp; "-" &amp; H3217),"End: " &amp; C3216 &amp; "-" &amp; D3216 &amp; "-" &amp; H3216,""))</f>
        <v>End: Wall Street Journal-CPI YoY-05-2019</v>
      </c>
      <c r="F3216" s="4" t="str">
        <f t="shared" si="723"/>
        <v>Wall Street Journal-CPI YoY-05-2019</v>
      </c>
      <c r="G3216" s="7">
        <v>43595</v>
      </c>
      <c r="H3216" s="7" t="str">
        <f t="shared" si="724"/>
        <v>05-2019</v>
      </c>
      <c r="I3216" s="7" t="str">
        <f t="shared" ca="1" si="725"/>
        <v>Wall Street Journal: Morgan Stanley-CPI YoY-05-2019</v>
      </c>
      <c r="J3216" s="4" t="str">
        <f t="shared" ca="1" si="726"/>
        <v>CPI YoY-Morgan Stanley:05-2019</v>
      </c>
      <c r="K3216" t="s">
        <v>827</v>
      </c>
    </row>
    <row r="3217" spans="1:99" x14ac:dyDescent="0.55000000000000004">
      <c r="A3217" s="4" t="str">
        <f t="shared" ref="A3217" ca="1" si="727">IF(ISERROR(IF(C3217="GIOA",INDEX(List_AnonymousForecasters,MATCH(LEFT(K3217,FIND(":",K3217,1)-1),List_IndividualForecasters,0),1),INDEX(List_FirmNamesOmega,MATCH(LEFT(K3217,FIND(":",K3217,1)-1),List_FirmNamesAlpha,0),1))),LEFT(K3217,FIND(":",K3217,1)-1),IF(C3217="GIOA",INDEX(List_AnonymousForecasters,MATCH(LEFT(K3217,FIND(":",K3217,1)-1),List_IndividualForecasters,0),1),INDEX(List_FirmNamesOmega,MATCH(LEFT(K3217,FIND(":",K3217,1)-1),List_FirmNamesAlpha,0),1)))</f>
        <v>Nomura</v>
      </c>
      <c r="B3217" s="4" t="str">
        <f t="shared" ref="B3217" si="728">MID(K3217,FIND(":",K3217,1)+2,LEN(K3217)-FIND(":",K3217,1))</f>
        <v>Lewis Alexander</v>
      </c>
      <c r="C3217" s="4" t="s">
        <v>246</v>
      </c>
      <c r="D3217" s="4" t="s">
        <v>97</v>
      </c>
      <c r="E3217" s="4" t="str">
        <f>IF(COUNTIF($E$2:E3216,"Begin: " &amp; C3217 &amp; "-" &amp; D3217 &amp; "-" &amp; H3217)=0,"Begin: " &amp; C3217 &amp; "-" &amp; D3217 &amp; "-" &amp; H3217,IF((C3217 &amp; "-" &amp; D3217 &amp; "-" &amp; H3217)&lt;&gt;(C3218 &amp; "-" &amp; D3218 &amp; "-" &amp; H3218),"End: " &amp; C3217 &amp; "-" &amp; D3217 &amp; "-" &amp; H3217,""))</f>
        <v>Begin: Wall Street Journal-Unemployment Rate-05-2019</v>
      </c>
      <c r="F3217" s="4" t="str">
        <f t="shared" ref="F3217" si="729">C3217 &amp; "-" &amp; D3217 &amp; "-" &amp; H3217</f>
        <v>Wall Street Journal-Unemployment Rate-05-2019</v>
      </c>
      <c r="G3217" s="7">
        <v>43595</v>
      </c>
      <c r="H3217" s="7" t="str">
        <f t="shared" ref="H3217" si="730">TEXT(MONTH(G3217),"00") &amp; "-" &amp; TEXT(YEAR(G3217),"0000")</f>
        <v>05-2019</v>
      </c>
      <c r="I3217" s="7" t="str">
        <f t="shared" ref="I3217" ca="1" si="731">C3217 &amp; ": " &amp; A3217 &amp; "-" &amp; D3217 &amp; "-" &amp; H3217</f>
        <v>Wall Street Journal: Nomura-Unemployment Rate-05-2019</v>
      </c>
      <c r="J3217" s="4" t="str">
        <f t="shared" ref="J3217" ca="1" si="732">D3217 &amp; "-" &amp; A3217 &amp; ":" &amp; TEXT(MONTH(G3217),"00") &amp; "-" &amp; TEXT(YEAR(G3217),"0000")</f>
        <v>Unemployment Rate-Nomura:05-2019</v>
      </c>
      <c r="K3217" t="s">
        <v>196</v>
      </c>
      <c r="CK3217">
        <v>3.7</v>
      </c>
      <c r="CM3217">
        <v>3.5</v>
      </c>
      <c r="CO3217">
        <v>3.5</v>
      </c>
      <c r="CQ3217">
        <v>3.5</v>
      </c>
    </row>
    <row r="3218" spans="1:99" x14ac:dyDescent="0.55000000000000004">
      <c r="A3218" s="4" t="str">
        <f t="shared" ref="A3218:A3281" ca="1" si="733">IF(ISERROR(IF(C3218="GIOA",INDEX(List_AnonymousForecasters,MATCH(LEFT(K3218,FIND(":",K3218,1)-1),List_IndividualForecasters,0),1),INDEX(List_FirmNamesOmega,MATCH(LEFT(K3218,FIND(":",K3218,1)-1),List_FirmNamesAlpha,0),1))),LEFT(K3218,FIND(":",K3218,1)-1),IF(C3218="GIOA",INDEX(List_AnonymousForecasters,MATCH(LEFT(K3218,FIND(":",K3218,1)-1),List_IndividualForecasters,0),1),INDEX(List_FirmNamesOmega,MATCH(LEFT(K3218,FIND(":",K3218,1)-1),List_FirmNamesAlpha,0),1)))</f>
        <v>Bank of the West</v>
      </c>
      <c r="B3218" s="4" t="str">
        <f t="shared" ref="B3218:B3281" si="734">MID(K3218,FIND(":",K3218,1)+2,LEN(K3218)-FIND(":",K3218,1))</f>
        <v>Scott Anderson</v>
      </c>
      <c r="C3218" s="4" t="s">
        <v>246</v>
      </c>
      <c r="D3218" s="4" t="s">
        <v>97</v>
      </c>
      <c r="E3218" s="4" t="str">
        <f>IF(COUNTIF($E$2:E3217,"Begin: " &amp; C3218 &amp; "-" &amp; D3218 &amp; "-" &amp; H3218)=0,"Begin: " &amp; C3218 &amp; "-" &amp; D3218 &amp; "-" &amp; H3218,IF((C3218 &amp; "-" &amp; D3218 &amp; "-" &amp; H3218)&lt;&gt;(C3219 &amp; "-" &amp; D3219 &amp; "-" &amp; H3219),"End: " &amp; C3218 &amp; "-" &amp; D3218 &amp; "-" &amp; H3218,""))</f>
        <v/>
      </c>
      <c r="F3218" s="4" t="str">
        <f t="shared" ref="F3218:F3281" si="735">C3218 &amp; "-" &amp; D3218 &amp; "-" &amp; H3218</f>
        <v>Wall Street Journal-Unemployment Rate-05-2019</v>
      </c>
      <c r="G3218" s="7">
        <v>43595</v>
      </c>
      <c r="H3218" s="7" t="str">
        <f t="shared" ref="H3218:H3281" si="736">TEXT(MONTH(G3218),"00") &amp; "-" &amp; TEXT(YEAR(G3218),"0000")</f>
        <v>05-2019</v>
      </c>
      <c r="I3218" s="7" t="str">
        <f t="shared" ref="I3218:I3281" ca="1" si="737">C3218 &amp; ": " &amp; A3218 &amp; "-" &amp; D3218 &amp; "-" &amp; H3218</f>
        <v>Wall Street Journal: Bank of the West-Unemployment Rate-05-2019</v>
      </c>
      <c r="J3218" s="4" t="str">
        <f t="shared" ref="J3218:J3281" ca="1" si="738">D3218 &amp; "-" &amp; A3218 &amp; ":" &amp; TEXT(MONTH(G3218),"00") &amp; "-" &amp; TEXT(YEAR(G3218),"0000")</f>
        <v>Unemployment Rate-Bank of the West:05-2019</v>
      </c>
      <c r="K3218" t="s">
        <v>763</v>
      </c>
      <c r="CK3218">
        <v>3.7</v>
      </c>
      <c r="CM3218">
        <v>3.8</v>
      </c>
      <c r="CO3218">
        <v>4.2</v>
      </c>
      <c r="CQ3218">
        <v>4.8</v>
      </c>
      <c r="CS3218">
        <v>4.9000000000000004</v>
      </c>
      <c r="CU3218">
        <v>4.8</v>
      </c>
    </row>
    <row r="3219" spans="1:99" x14ac:dyDescent="0.55000000000000004">
      <c r="A3219" s="4" t="str">
        <f t="shared" ca="1" si="733"/>
        <v>Capital Economics</v>
      </c>
      <c r="B3219" s="4" t="str">
        <f t="shared" si="734"/>
        <v>Paul Ashworth*</v>
      </c>
      <c r="C3219" s="4" t="s">
        <v>246</v>
      </c>
      <c r="D3219" s="4" t="s">
        <v>97</v>
      </c>
      <c r="E3219" s="4" t="str">
        <f>IF(COUNTIF($E$2:E3218,"Begin: " &amp; C3219 &amp; "-" &amp; D3219 &amp; "-" &amp; H3219)=0,"Begin: " &amp; C3219 &amp; "-" &amp; D3219 &amp; "-" &amp; H3219,IF((C3219 &amp; "-" &amp; D3219 &amp; "-" &amp; H3219)&lt;&gt;(C3220 &amp; "-" &amp; D3220 &amp; "-" &amp; H3220),"End: " &amp; C3219 &amp; "-" &amp; D3219 &amp; "-" &amp; H3219,""))</f>
        <v/>
      </c>
      <c r="F3219" s="4" t="str">
        <f t="shared" si="735"/>
        <v>Wall Street Journal-Unemployment Rate-05-2019</v>
      </c>
      <c r="G3219" s="7">
        <v>43595</v>
      </c>
      <c r="H3219" s="7" t="str">
        <f t="shared" si="736"/>
        <v>05-2019</v>
      </c>
      <c r="I3219" s="7" t="str">
        <f t="shared" ca="1" si="737"/>
        <v>Wall Street Journal: Capital Economics-Unemployment Rate-05-2019</v>
      </c>
      <c r="J3219" s="4" t="str">
        <f t="shared" ca="1" si="738"/>
        <v>Unemployment Rate-Capital Economics:05-2019</v>
      </c>
      <c r="K3219" t="s">
        <v>812</v>
      </c>
    </row>
    <row r="3220" spans="1:99" x14ac:dyDescent="0.55000000000000004">
      <c r="A3220" s="4" t="str">
        <f t="shared" ca="1" si="733"/>
        <v>Deloitte LP</v>
      </c>
      <c r="B3220" s="4" t="str">
        <f t="shared" si="734"/>
        <v>Daniel Bachman</v>
      </c>
      <c r="C3220" s="4" t="s">
        <v>246</v>
      </c>
      <c r="D3220" s="4" t="s">
        <v>97</v>
      </c>
      <c r="E3220" s="4" t="str">
        <f>IF(COUNTIF($E$2:E3219,"Begin: " &amp; C3220 &amp; "-" &amp; D3220 &amp; "-" &amp; H3220)=0,"Begin: " &amp; C3220 &amp; "-" &amp; D3220 &amp; "-" &amp; H3220,IF((C3220 &amp; "-" &amp; D3220 &amp; "-" &amp; H3220)&lt;&gt;(C3221 &amp; "-" &amp; D3221 &amp; "-" &amp; H3221),"End: " &amp; C3220 &amp; "-" &amp; D3220 &amp; "-" &amp; H3220,""))</f>
        <v/>
      </c>
      <c r="F3220" s="4" t="str">
        <f t="shared" si="735"/>
        <v>Wall Street Journal-Unemployment Rate-05-2019</v>
      </c>
      <c r="G3220" s="7">
        <v>43595</v>
      </c>
      <c r="H3220" s="7" t="str">
        <f t="shared" si="736"/>
        <v>05-2019</v>
      </c>
      <c r="I3220" s="7" t="str">
        <f t="shared" ca="1" si="737"/>
        <v>Wall Street Journal: Deloitte LP-Unemployment Rate-05-2019</v>
      </c>
      <c r="J3220" s="4" t="str">
        <f t="shared" ca="1" si="738"/>
        <v>Unemployment Rate-Deloitte LP:05-2019</v>
      </c>
      <c r="K3220" t="s">
        <v>749</v>
      </c>
      <c r="CK3220">
        <v>3.4</v>
      </c>
      <c r="CM3220">
        <v>3.6</v>
      </c>
      <c r="CO3220">
        <v>3.9</v>
      </c>
      <c r="CQ3220">
        <v>3.9</v>
      </c>
      <c r="CS3220">
        <v>3.8</v>
      </c>
      <c r="CU3220">
        <v>3.7</v>
      </c>
    </row>
    <row r="3221" spans="1:99" x14ac:dyDescent="0.55000000000000004">
      <c r="A3221" s="4" t="str">
        <f t="shared" ca="1" si="733"/>
        <v>Economic Outlook Group</v>
      </c>
      <c r="B3221" s="4" t="str">
        <f t="shared" si="734"/>
        <v>Bernard Baumohl</v>
      </c>
      <c r="C3221" s="4" t="s">
        <v>246</v>
      </c>
      <c r="D3221" s="4" t="s">
        <v>97</v>
      </c>
      <c r="E3221" s="4" t="str">
        <f>IF(COUNTIF($E$2:E3220,"Begin: " &amp; C3221 &amp; "-" &amp; D3221 &amp; "-" &amp; H3221)=0,"Begin: " &amp; C3221 &amp; "-" &amp; D3221 &amp; "-" &amp; H3221,IF((C3221 &amp; "-" &amp; D3221 &amp; "-" &amp; H3221)&lt;&gt;(C3222 &amp; "-" &amp; D3222 &amp; "-" &amp; H3222),"End: " &amp; C3221 &amp; "-" &amp; D3221 &amp; "-" &amp; H3221,""))</f>
        <v/>
      </c>
      <c r="F3221" s="4" t="str">
        <f t="shared" si="735"/>
        <v>Wall Street Journal-Unemployment Rate-05-2019</v>
      </c>
      <c r="G3221" s="7">
        <v>43595</v>
      </c>
      <c r="H3221" s="7" t="str">
        <f t="shared" si="736"/>
        <v>05-2019</v>
      </c>
      <c r="I3221" s="7" t="str">
        <f t="shared" ca="1" si="737"/>
        <v>Wall Street Journal: Economic Outlook Group-Unemployment Rate-05-2019</v>
      </c>
      <c r="J3221" s="4" t="str">
        <f t="shared" ca="1" si="738"/>
        <v>Unemployment Rate-Economic Outlook Group:05-2019</v>
      </c>
      <c r="K3221" t="s">
        <v>426</v>
      </c>
      <c r="CK3221">
        <v>3.6</v>
      </c>
      <c r="CM3221">
        <v>3.6</v>
      </c>
      <c r="CO3221">
        <v>4</v>
      </c>
      <c r="CQ3221">
        <v>4.2</v>
      </c>
      <c r="CS3221">
        <v>4.3</v>
      </c>
      <c r="CU3221">
        <v>4.3</v>
      </c>
    </row>
    <row r="3222" spans="1:99" x14ac:dyDescent="0.55000000000000004">
      <c r="A3222" s="4" t="str">
        <f t="shared" ca="1" si="733"/>
        <v>Nationwide Insurance</v>
      </c>
      <c r="B3222" s="4" t="str">
        <f t="shared" si="734"/>
        <v>David Berson</v>
      </c>
      <c r="C3222" s="4" t="s">
        <v>246</v>
      </c>
      <c r="D3222" s="4" t="s">
        <v>97</v>
      </c>
      <c r="E3222" s="4" t="str">
        <f>IF(COUNTIF($E$2:E3221,"Begin: " &amp; C3222 &amp; "-" &amp; D3222 &amp; "-" &amp; H3222)=0,"Begin: " &amp; C3222 &amp; "-" &amp; D3222 &amp; "-" &amp; H3222,IF((C3222 &amp; "-" &amp; D3222 &amp; "-" &amp; H3222)&lt;&gt;(C3223 &amp; "-" &amp; D3223 &amp; "-" &amp; H3223),"End: " &amp; C3222 &amp; "-" &amp; D3222 &amp; "-" &amp; H3222,""))</f>
        <v/>
      </c>
      <c r="F3222" s="4" t="str">
        <f t="shared" si="735"/>
        <v>Wall Street Journal-Unemployment Rate-05-2019</v>
      </c>
      <c r="G3222" s="7">
        <v>43595</v>
      </c>
      <c r="H3222" s="7" t="str">
        <f t="shared" si="736"/>
        <v>05-2019</v>
      </c>
      <c r="I3222" s="7" t="str">
        <f t="shared" ca="1" si="737"/>
        <v>Wall Street Journal: Nationwide Insurance-Unemployment Rate-05-2019</v>
      </c>
      <c r="J3222" s="4" t="str">
        <f t="shared" ca="1" si="738"/>
        <v>Unemployment Rate-Nationwide Insurance:05-2019</v>
      </c>
      <c r="K3222" t="s">
        <v>427</v>
      </c>
      <c r="CK3222">
        <v>3.6</v>
      </c>
      <c r="CM3222">
        <v>3.4</v>
      </c>
      <c r="CO3222">
        <v>3.4</v>
      </c>
      <c r="CQ3222">
        <v>3.5</v>
      </c>
      <c r="CS3222">
        <v>3.6</v>
      </c>
      <c r="CU3222">
        <v>3.8</v>
      </c>
    </row>
    <row r="3223" spans="1:99" x14ac:dyDescent="0.55000000000000004">
      <c r="A3223" s="4" t="str">
        <f t="shared" ca="1" si="733"/>
        <v>Tufts University</v>
      </c>
      <c r="B3223" s="4" t="str">
        <f t="shared" si="734"/>
        <v>Brian Bethune*</v>
      </c>
      <c r="C3223" s="4" t="s">
        <v>246</v>
      </c>
      <c r="D3223" s="4" t="s">
        <v>97</v>
      </c>
      <c r="E3223" s="4" t="str">
        <f>IF(COUNTIF($E$2:E3222,"Begin: " &amp; C3223 &amp; "-" &amp; D3223 &amp; "-" &amp; H3223)=0,"Begin: " &amp; C3223 &amp; "-" &amp; D3223 &amp; "-" &amp; H3223,IF((C3223 &amp; "-" &amp; D3223 &amp; "-" &amp; H3223)&lt;&gt;(C3224 &amp; "-" &amp; D3224 &amp; "-" &amp; H3224),"End: " &amp; C3223 &amp; "-" &amp; D3223 &amp; "-" &amp; H3223,""))</f>
        <v/>
      </c>
      <c r="F3223" s="4" t="str">
        <f t="shared" si="735"/>
        <v>Wall Street Journal-Unemployment Rate-05-2019</v>
      </c>
      <c r="G3223" s="7">
        <v>43595</v>
      </c>
      <c r="H3223" s="7" t="str">
        <f t="shared" si="736"/>
        <v>05-2019</v>
      </c>
      <c r="I3223" s="7" t="str">
        <f t="shared" ca="1" si="737"/>
        <v>Wall Street Journal: Tufts University-Unemployment Rate-05-2019</v>
      </c>
      <c r="J3223" s="4" t="str">
        <f t="shared" ca="1" si="738"/>
        <v>Unemployment Rate-Tufts University:05-2019</v>
      </c>
      <c r="K3223" t="s">
        <v>813</v>
      </c>
    </row>
    <row r="3224" spans="1:99" x14ac:dyDescent="0.55000000000000004">
      <c r="A3224" s="4" t="str">
        <f t="shared" ca="1" si="733"/>
        <v>TS Lombard</v>
      </c>
      <c r="B3224" s="4" t="str">
        <f t="shared" si="734"/>
        <v>Steven Blitz</v>
      </c>
      <c r="C3224" s="4" t="s">
        <v>246</v>
      </c>
      <c r="D3224" s="4" t="s">
        <v>97</v>
      </c>
      <c r="E3224" s="4" t="str">
        <f>IF(COUNTIF($E$2:E3223,"Begin: " &amp; C3224 &amp; "-" &amp; D3224 &amp; "-" &amp; H3224)=0,"Begin: " &amp; C3224 &amp; "-" &amp; D3224 &amp; "-" &amp; H3224,IF((C3224 &amp; "-" &amp; D3224 &amp; "-" &amp; H3224)&lt;&gt;(C3225 &amp; "-" &amp; D3225 &amp; "-" &amp; H3225),"End: " &amp; C3224 &amp; "-" &amp; D3224 &amp; "-" &amp; H3224,""))</f>
        <v/>
      </c>
      <c r="F3224" s="4" t="str">
        <f t="shared" si="735"/>
        <v>Wall Street Journal-Unemployment Rate-05-2019</v>
      </c>
      <c r="G3224" s="7">
        <v>43595</v>
      </c>
      <c r="H3224" s="7" t="str">
        <f t="shared" si="736"/>
        <v>05-2019</v>
      </c>
      <c r="I3224" s="7" t="str">
        <f t="shared" ca="1" si="737"/>
        <v>Wall Street Journal: TS Lombard-Unemployment Rate-05-2019</v>
      </c>
      <c r="J3224" s="4" t="str">
        <f t="shared" ca="1" si="738"/>
        <v>Unemployment Rate-TS Lombard:05-2019</v>
      </c>
      <c r="K3224" t="s">
        <v>768</v>
      </c>
      <c r="CK3224">
        <v>3.8</v>
      </c>
      <c r="CM3224">
        <v>4.5</v>
      </c>
      <c r="CO3224">
        <v>3.5</v>
      </c>
      <c r="CQ3224">
        <v>3.5</v>
      </c>
      <c r="CS3224">
        <v>4</v>
      </c>
      <c r="CU3224">
        <v>5</v>
      </c>
    </row>
    <row r="3225" spans="1:99" x14ac:dyDescent="0.55000000000000004">
      <c r="A3225" s="4" t="str">
        <f t="shared" ca="1" si="733"/>
        <v>Standard and Poor's</v>
      </c>
      <c r="B3225" s="4" t="str">
        <f t="shared" si="734"/>
        <v>Beth Ann Bovino</v>
      </c>
      <c r="C3225" s="4" t="s">
        <v>246</v>
      </c>
      <c r="D3225" s="4" t="s">
        <v>97</v>
      </c>
      <c r="E3225" s="4" t="str">
        <f>IF(COUNTIF($E$2:E3224,"Begin: " &amp; C3225 &amp; "-" &amp; D3225 &amp; "-" &amp; H3225)=0,"Begin: " &amp; C3225 &amp; "-" &amp; D3225 &amp; "-" &amp; H3225,IF((C3225 &amp; "-" &amp; D3225 &amp; "-" &amp; H3225)&lt;&gt;(C3226 &amp; "-" &amp; D3226 &amp; "-" &amp; H3226),"End: " &amp; C3225 &amp; "-" &amp; D3225 &amp; "-" &amp; H3225,""))</f>
        <v/>
      </c>
      <c r="F3225" s="4" t="str">
        <f t="shared" si="735"/>
        <v>Wall Street Journal-Unemployment Rate-05-2019</v>
      </c>
      <c r="G3225" s="7">
        <v>43595</v>
      </c>
      <c r="H3225" s="7" t="str">
        <f t="shared" si="736"/>
        <v>05-2019</v>
      </c>
      <c r="I3225" s="7" t="str">
        <f t="shared" ca="1" si="737"/>
        <v>Wall Street Journal: Standard and Poor's-Unemployment Rate-05-2019</v>
      </c>
      <c r="J3225" s="4" t="str">
        <f t="shared" ca="1" si="738"/>
        <v>Unemployment Rate-Standard and Poor's:05-2019</v>
      </c>
      <c r="K3225" t="s">
        <v>199</v>
      </c>
      <c r="CK3225">
        <v>3.6</v>
      </c>
      <c r="CM3225">
        <v>3.5</v>
      </c>
      <c r="CO3225">
        <v>3.5</v>
      </c>
      <c r="CQ3225">
        <v>3.6</v>
      </c>
      <c r="CS3225">
        <v>3.6</v>
      </c>
      <c r="CU3225">
        <v>3.7</v>
      </c>
    </row>
    <row r="3226" spans="1:99" x14ac:dyDescent="0.55000000000000004">
      <c r="A3226" s="4" t="str">
        <f t="shared" ca="1" si="733"/>
        <v>Wells Fargo &amp; Co.</v>
      </c>
      <c r="B3226" s="4" t="str">
        <f t="shared" si="734"/>
        <v>Jay Bryson</v>
      </c>
      <c r="C3226" s="4" t="s">
        <v>246</v>
      </c>
      <c r="D3226" s="4" t="s">
        <v>97</v>
      </c>
      <c r="E3226" s="4" t="str">
        <f>IF(COUNTIF($E$2:E3225,"Begin: " &amp; C3226 &amp; "-" &amp; D3226 &amp; "-" &amp; H3226)=0,"Begin: " &amp; C3226 &amp; "-" &amp; D3226 &amp; "-" &amp; H3226,IF((C3226 &amp; "-" &amp; D3226 &amp; "-" &amp; H3226)&lt;&gt;(C3227 &amp; "-" &amp; D3227 &amp; "-" &amp; H3227),"End: " &amp; C3226 &amp; "-" &amp; D3226 &amp; "-" &amp; H3226,""))</f>
        <v/>
      </c>
      <c r="F3226" s="4" t="str">
        <f t="shared" si="735"/>
        <v>Wall Street Journal-Unemployment Rate-05-2019</v>
      </c>
      <c r="G3226" s="7">
        <v>43595</v>
      </c>
      <c r="H3226" s="7" t="str">
        <f t="shared" si="736"/>
        <v>05-2019</v>
      </c>
      <c r="I3226" s="7" t="str">
        <f t="shared" ca="1" si="737"/>
        <v>Wall Street Journal: Wells Fargo &amp; Co.-Unemployment Rate-05-2019</v>
      </c>
      <c r="J3226" s="4" t="str">
        <f t="shared" ca="1" si="738"/>
        <v>Unemployment Rate-Wells Fargo &amp; Co.:05-2019</v>
      </c>
      <c r="K3226" t="s">
        <v>786</v>
      </c>
      <c r="CK3226">
        <v>3.7</v>
      </c>
      <c r="CM3226">
        <v>3.6</v>
      </c>
      <c r="CO3226">
        <v>3.5</v>
      </c>
      <c r="CQ3226">
        <v>3.6</v>
      </c>
    </row>
    <row r="3227" spans="1:99" x14ac:dyDescent="0.55000000000000004">
      <c r="A3227" s="4" t="str">
        <f t="shared" ca="1" si="733"/>
        <v>Credit Agricole CIB</v>
      </c>
      <c r="B3227" s="4" t="str">
        <f t="shared" si="734"/>
        <v>Michael Carey</v>
      </c>
      <c r="C3227" s="4" t="s">
        <v>246</v>
      </c>
      <c r="D3227" s="4" t="s">
        <v>97</v>
      </c>
      <c r="E3227" s="4" t="str">
        <f>IF(COUNTIF($E$2:E3226,"Begin: " &amp; C3227 &amp; "-" &amp; D3227 &amp; "-" &amp; H3227)=0,"Begin: " &amp; C3227 &amp; "-" &amp; D3227 &amp; "-" &amp; H3227,IF((C3227 &amp; "-" &amp; D3227 &amp; "-" &amp; H3227)&lt;&gt;(C3228 &amp; "-" &amp; D3228 &amp; "-" &amp; H3228),"End: " &amp; C3227 &amp; "-" &amp; D3227 &amp; "-" &amp; H3227,""))</f>
        <v/>
      </c>
      <c r="F3227" s="4" t="str">
        <f t="shared" si="735"/>
        <v>Wall Street Journal-Unemployment Rate-05-2019</v>
      </c>
      <c r="G3227" s="7">
        <v>43595</v>
      </c>
      <c r="H3227" s="7" t="str">
        <f t="shared" si="736"/>
        <v>05-2019</v>
      </c>
      <c r="I3227" s="7" t="str">
        <f t="shared" ca="1" si="737"/>
        <v>Wall Street Journal: Credit Agricole CIB-Unemployment Rate-05-2019</v>
      </c>
      <c r="J3227" s="4" t="str">
        <f t="shared" ca="1" si="738"/>
        <v>Unemployment Rate-Credit Agricole CIB:05-2019</v>
      </c>
      <c r="K3227" t="s">
        <v>200</v>
      </c>
      <c r="CK3227">
        <v>3.6</v>
      </c>
      <c r="CM3227">
        <v>3.6</v>
      </c>
      <c r="CO3227">
        <v>3.7</v>
      </c>
      <c r="CQ3227">
        <v>4.0999999999999996</v>
      </c>
    </row>
    <row r="3228" spans="1:99" x14ac:dyDescent="0.55000000000000004">
      <c r="A3228" s="4" t="str">
        <f t="shared" ca="1" si="733"/>
        <v>Econoclast</v>
      </c>
      <c r="B3228" s="4" t="str">
        <f t="shared" si="734"/>
        <v>Mike Cosgrove</v>
      </c>
      <c r="C3228" s="4" t="s">
        <v>246</v>
      </c>
      <c r="D3228" s="4" t="s">
        <v>97</v>
      </c>
      <c r="E3228" s="4" t="str">
        <f>IF(COUNTIF($E$2:E3227,"Begin: " &amp; C3228 &amp; "-" &amp; D3228 &amp; "-" &amp; H3228)=0,"Begin: " &amp; C3228 &amp; "-" &amp; D3228 &amp; "-" &amp; H3228,IF((C3228 &amp; "-" &amp; D3228 &amp; "-" &amp; H3228)&lt;&gt;(C3229 &amp; "-" &amp; D3229 &amp; "-" &amp; H3229),"End: " &amp; C3228 &amp; "-" &amp; D3228 &amp; "-" &amp; H3228,""))</f>
        <v/>
      </c>
      <c r="F3228" s="4" t="str">
        <f t="shared" si="735"/>
        <v>Wall Street Journal-Unemployment Rate-05-2019</v>
      </c>
      <c r="G3228" s="7">
        <v>43595</v>
      </c>
      <c r="H3228" s="7" t="str">
        <f t="shared" si="736"/>
        <v>05-2019</v>
      </c>
      <c r="I3228" s="7" t="str">
        <f t="shared" ca="1" si="737"/>
        <v>Wall Street Journal: Econoclast-Unemployment Rate-05-2019</v>
      </c>
      <c r="J3228" s="4" t="str">
        <f t="shared" ca="1" si="738"/>
        <v>Unemployment Rate-Econoclast:05-2019</v>
      </c>
      <c r="K3228" t="s">
        <v>203</v>
      </c>
      <c r="CK3228">
        <v>3.6</v>
      </c>
      <c r="CM3228">
        <v>3.5</v>
      </c>
      <c r="CO3228">
        <v>3.5</v>
      </c>
      <c r="CQ3228">
        <v>3.6</v>
      </c>
      <c r="CS3228">
        <v>3.8</v>
      </c>
      <c r="CU3228">
        <v>4</v>
      </c>
    </row>
    <row r="3229" spans="1:99" x14ac:dyDescent="0.55000000000000004">
      <c r="A3229" s="4" t="str">
        <f t="shared" ca="1" si="733"/>
        <v>Pictet Wealth Management</v>
      </c>
      <c r="B3229" s="4" t="str">
        <f t="shared" si="734"/>
        <v>Thomas Costerg*</v>
      </c>
      <c r="C3229" s="4" t="s">
        <v>246</v>
      </c>
      <c r="D3229" s="4" t="s">
        <v>97</v>
      </c>
      <c r="E3229" s="4" t="str">
        <f>IF(COUNTIF($E$2:E3228,"Begin: " &amp; C3229 &amp; "-" &amp; D3229 &amp; "-" &amp; H3229)=0,"Begin: " &amp; C3229 &amp; "-" &amp; D3229 &amp; "-" &amp; H3229,IF((C3229 &amp; "-" &amp; D3229 &amp; "-" &amp; H3229)&lt;&gt;(C3230 &amp; "-" &amp; D3230 &amp; "-" &amp; H3230),"End: " &amp; C3229 &amp; "-" &amp; D3229 &amp; "-" &amp; H3229,""))</f>
        <v/>
      </c>
      <c r="F3229" s="4" t="str">
        <f t="shared" si="735"/>
        <v>Wall Street Journal-Unemployment Rate-05-2019</v>
      </c>
      <c r="G3229" s="7">
        <v>43595</v>
      </c>
      <c r="H3229" s="7" t="str">
        <f t="shared" si="736"/>
        <v>05-2019</v>
      </c>
      <c r="I3229" s="7" t="str">
        <f t="shared" ca="1" si="737"/>
        <v>Wall Street Journal: Pictet Wealth Management-Unemployment Rate-05-2019</v>
      </c>
      <c r="J3229" s="4" t="str">
        <f t="shared" ca="1" si="738"/>
        <v>Unemployment Rate-Pictet Wealth Management:05-2019</v>
      </c>
      <c r="K3229" t="s">
        <v>814</v>
      </c>
    </row>
    <row r="3230" spans="1:99" x14ac:dyDescent="0.55000000000000004">
      <c r="A3230" s="4" t="str">
        <f t="shared" ca="1" si="733"/>
        <v>Wrightson ICAP</v>
      </c>
      <c r="B3230" s="4" t="str">
        <f t="shared" si="734"/>
        <v>Lou Crandall</v>
      </c>
      <c r="C3230" s="4" t="s">
        <v>246</v>
      </c>
      <c r="D3230" s="4" t="s">
        <v>97</v>
      </c>
      <c r="E3230" s="4" t="str">
        <f>IF(COUNTIF($E$2:E3229,"Begin: " &amp; C3230 &amp; "-" &amp; D3230 &amp; "-" &amp; H3230)=0,"Begin: " &amp; C3230 &amp; "-" &amp; D3230 &amp; "-" &amp; H3230,IF((C3230 &amp; "-" &amp; D3230 &amp; "-" &amp; H3230)&lt;&gt;(C3231 &amp; "-" &amp; D3231 &amp; "-" &amp; H3231),"End: " &amp; C3230 &amp; "-" &amp; D3230 &amp; "-" &amp; H3230,""))</f>
        <v/>
      </c>
      <c r="F3230" s="4" t="str">
        <f t="shared" si="735"/>
        <v>Wall Street Journal-Unemployment Rate-05-2019</v>
      </c>
      <c r="G3230" s="7">
        <v>43595</v>
      </c>
      <c r="H3230" s="7" t="str">
        <f t="shared" si="736"/>
        <v>05-2019</v>
      </c>
      <c r="I3230" s="7" t="str">
        <f t="shared" ca="1" si="737"/>
        <v>Wall Street Journal: Wrightson ICAP-Unemployment Rate-05-2019</v>
      </c>
      <c r="J3230" s="4" t="str">
        <f t="shared" ca="1" si="738"/>
        <v>Unemployment Rate-Wrightson ICAP:05-2019</v>
      </c>
      <c r="K3230" t="s">
        <v>204</v>
      </c>
      <c r="CK3230">
        <v>3.6</v>
      </c>
      <c r="CM3230">
        <v>3.5</v>
      </c>
      <c r="CO3230">
        <v>3.6</v>
      </c>
      <c r="CQ3230">
        <v>3.7</v>
      </c>
      <c r="CS3230">
        <v>3.8</v>
      </c>
      <c r="CU3230">
        <v>3.9</v>
      </c>
    </row>
    <row r="3231" spans="1:99" x14ac:dyDescent="0.55000000000000004">
      <c r="A3231" s="4" t="str">
        <f t="shared" ca="1" si="733"/>
        <v>Independent Consultant</v>
      </c>
      <c r="B3231" s="4" t="str">
        <f t="shared" si="734"/>
        <v>Amy Crews Cutts</v>
      </c>
      <c r="C3231" s="4" t="s">
        <v>246</v>
      </c>
      <c r="D3231" s="4" t="s">
        <v>97</v>
      </c>
      <c r="E3231" s="4" t="str">
        <f>IF(COUNTIF($E$2:E3230,"Begin: " &amp; C3231 &amp; "-" &amp; D3231 &amp; "-" &amp; H3231)=0,"Begin: " &amp; C3231 &amp; "-" &amp; D3231 &amp; "-" &amp; H3231,IF((C3231 &amp; "-" &amp; D3231 &amp; "-" &amp; H3231)&lt;&gt;(C3232 &amp; "-" &amp; D3232 &amp; "-" &amp; H3232),"End: " &amp; C3231 &amp; "-" &amp; D3231 &amp; "-" &amp; H3231,""))</f>
        <v/>
      </c>
      <c r="F3231" s="4" t="str">
        <f t="shared" si="735"/>
        <v>Wall Street Journal-Unemployment Rate-05-2019</v>
      </c>
      <c r="G3231" s="7">
        <v>43595</v>
      </c>
      <c r="H3231" s="7" t="str">
        <f t="shared" si="736"/>
        <v>05-2019</v>
      </c>
      <c r="I3231" s="7" t="str">
        <f t="shared" ca="1" si="737"/>
        <v>Wall Street Journal: Independent Consultant-Unemployment Rate-05-2019</v>
      </c>
      <c r="J3231" s="4" t="str">
        <f t="shared" ca="1" si="738"/>
        <v>Unemployment Rate-Independent Consultant:05-2019</v>
      </c>
      <c r="K3231" t="s">
        <v>805</v>
      </c>
      <c r="CK3231">
        <v>3.6</v>
      </c>
      <c r="CM3231">
        <v>3.7</v>
      </c>
      <c r="CO3231">
        <v>4</v>
      </c>
      <c r="CQ3231">
        <v>4.4000000000000004</v>
      </c>
      <c r="CS3231">
        <v>4.9000000000000004</v>
      </c>
      <c r="CU3231">
        <v>5.3</v>
      </c>
    </row>
    <row r="3232" spans="1:99" x14ac:dyDescent="0.55000000000000004">
      <c r="A3232" s="4" t="str">
        <f t="shared" ca="1" si="733"/>
        <v>Oxford Economics</v>
      </c>
      <c r="B3232" s="4" t="str">
        <f t="shared" si="734"/>
        <v>Greg Daco</v>
      </c>
      <c r="C3232" s="4" t="s">
        <v>246</v>
      </c>
      <c r="D3232" s="4" t="s">
        <v>97</v>
      </c>
      <c r="E3232" s="4" t="str">
        <f>IF(COUNTIF($E$2:E3231,"Begin: " &amp; C3232 &amp; "-" &amp; D3232 &amp; "-" &amp; H3232)=0,"Begin: " &amp; C3232 &amp; "-" &amp; D3232 &amp; "-" &amp; H3232,IF((C3232 &amp; "-" &amp; D3232 &amp; "-" &amp; H3232)&lt;&gt;(C3233 &amp; "-" &amp; D3233 &amp; "-" &amp; H3233),"End: " &amp; C3232 &amp; "-" &amp; D3232 &amp; "-" &amp; H3232,""))</f>
        <v/>
      </c>
      <c r="F3232" s="4" t="str">
        <f t="shared" si="735"/>
        <v>Wall Street Journal-Unemployment Rate-05-2019</v>
      </c>
      <c r="G3232" s="7">
        <v>43595</v>
      </c>
      <c r="H3232" s="7" t="str">
        <f t="shared" si="736"/>
        <v>05-2019</v>
      </c>
      <c r="I3232" s="7" t="str">
        <f t="shared" ca="1" si="737"/>
        <v>Wall Street Journal: Oxford Economics-Unemployment Rate-05-2019</v>
      </c>
      <c r="J3232" s="4" t="str">
        <f t="shared" ca="1" si="738"/>
        <v>Unemployment Rate-Oxford Economics:05-2019</v>
      </c>
      <c r="K3232" t="s">
        <v>429</v>
      </c>
      <c r="CK3232">
        <v>3.6</v>
      </c>
      <c r="CM3232">
        <v>3.5</v>
      </c>
      <c r="CO3232">
        <v>3.5</v>
      </c>
      <c r="CQ3232">
        <v>3.6</v>
      </c>
      <c r="CS3232">
        <v>3.6</v>
      </c>
      <c r="CU3232">
        <v>3.7</v>
      </c>
    </row>
    <row r="3233" spans="1:99" x14ac:dyDescent="0.55000000000000004">
      <c r="A3233" s="4" t="str">
        <f t="shared" ca="1" si="733"/>
        <v>Georgia State University</v>
      </c>
      <c r="B3233" s="4" t="str">
        <f t="shared" si="734"/>
        <v>Rajeev Dhawan</v>
      </c>
      <c r="C3233" s="4" t="s">
        <v>246</v>
      </c>
      <c r="D3233" s="4" t="s">
        <v>97</v>
      </c>
      <c r="E3233" s="4" t="str">
        <f>IF(COUNTIF($E$2:E3232,"Begin: " &amp; C3233 &amp; "-" &amp; D3233 &amp; "-" &amp; H3233)=0,"Begin: " &amp; C3233 &amp; "-" &amp; D3233 &amp; "-" &amp; H3233,IF((C3233 &amp; "-" &amp; D3233 &amp; "-" &amp; H3233)&lt;&gt;(C3234 &amp; "-" &amp; D3234 &amp; "-" &amp; H3234),"End: " &amp; C3233 &amp; "-" &amp; D3233 &amp; "-" &amp; H3233,""))</f>
        <v/>
      </c>
      <c r="F3233" s="4" t="str">
        <f t="shared" si="735"/>
        <v>Wall Street Journal-Unemployment Rate-05-2019</v>
      </c>
      <c r="G3233" s="7">
        <v>43595</v>
      </c>
      <c r="H3233" s="7" t="str">
        <f t="shared" si="736"/>
        <v>05-2019</v>
      </c>
      <c r="I3233" s="7" t="str">
        <f t="shared" ca="1" si="737"/>
        <v>Wall Street Journal: Georgia State University-Unemployment Rate-05-2019</v>
      </c>
      <c r="J3233" s="4" t="str">
        <f t="shared" ca="1" si="738"/>
        <v>Unemployment Rate-Georgia State University:05-2019</v>
      </c>
      <c r="K3233" t="s">
        <v>430</v>
      </c>
      <c r="CK3233">
        <v>3.7</v>
      </c>
      <c r="CM3233">
        <v>3.7</v>
      </c>
      <c r="CO3233">
        <v>3.7</v>
      </c>
      <c r="CQ3233">
        <v>4</v>
      </c>
      <c r="CS3233">
        <v>4</v>
      </c>
      <c r="CU3233">
        <v>4.2</v>
      </c>
    </row>
    <row r="3234" spans="1:99" x14ac:dyDescent="0.55000000000000004">
      <c r="A3234" s="4" t="str">
        <f t="shared" ca="1" si="733"/>
        <v>National Association of Home Builders</v>
      </c>
      <c r="B3234" s="4" t="str">
        <f t="shared" si="734"/>
        <v>Robert Dietz</v>
      </c>
      <c r="C3234" s="4" t="s">
        <v>246</v>
      </c>
      <c r="D3234" s="4" t="s">
        <v>97</v>
      </c>
      <c r="E3234" s="4" t="str">
        <f>IF(COUNTIF($E$2:E3233,"Begin: " &amp; C3234 &amp; "-" &amp; D3234 &amp; "-" &amp; H3234)=0,"Begin: " &amp; C3234 &amp; "-" &amp; D3234 &amp; "-" &amp; H3234,IF((C3234 &amp; "-" &amp; D3234 &amp; "-" &amp; H3234)&lt;&gt;(C3235 &amp; "-" &amp; D3235 &amp; "-" &amp; H3235),"End: " &amp; C3234 &amp; "-" &amp; D3234 &amp; "-" &amp; H3234,""))</f>
        <v/>
      </c>
      <c r="F3234" s="4" t="str">
        <f t="shared" si="735"/>
        <v>Wall Street Journal-Unemployment Rate-05-2019</v>
      </c>
      <c r="G3234" s="7">
        <v>43595</v>
      </c>
      <c r="H3234" s="7" t="str">
        <f t="shared" si="736"/>
        <v>05-2019</v>
      </c>
      <c r="I3234" s="7" t="str">
        <f t="shared" ca="1" si="737"/>
        <v>Wall Street Journal: National Association of Home Builders-Unemployment Rate-05-2019</v>
      </c>
      <c r="J3234" s="4" t="str">
        <f t="shared" ca="1" si="738"/>
        <v>Unemployment Rate-National Association of Home Builders:05-2019</v>
      </c>
      <c r="K3234" t="s">
        <v>754</v>
      </c>
      <c r="CK3234">
        <v>3.6</v>
      </c>
      <c r="CM3234">
        <v>3.4</v>
      </c>
      <c r="CO3234">
        <v>3.6</v>
      </c>
      <c r="CQ3234">
        <v>3.8</v>
      </c>
      <c r="CS3234">
        <v>4.2</v>
      </c>
      <c r="CU3234">
        <v>4.5</v>
      </c>
    </row>
    <row r="3235" spans="1:99" x14ac:dyDescent="0.55000000000000004">
      <c r="A3235" s="4" t="str">
        <f t="shared" ca="1" si="733"/>
        <v>Fannie Mae</v>
      </c>
      <c r="B3235" s="4" t="str">
        <f t="shared" si="734"/>
        <v>Douglas Duncan</v>
      </c>
      <c r="C3235" s="4" t="s">
        <v>246</v>
      </c>
      <c r="D3235" s="4" t="s">
        <v>97</v>
      </c>
      <c r="E3235" s="4" t="str">
        <f>IF(COUNTIF($E$2:E3234,"Begin: " &amp; C3235 &amp; "-" &amp; D3235 &amp; "-" &amp; H3235)=0,"Begin: " &amp; C3235 &amp; "-" &amp; D3235 &amp; "-" &amp; H3235,IF((C3235 &amp; "-" &amp; D3235 &amp; "-" &amp; H3235)&lt;&gt;(C3236 &amp; "-" &amp; D3236 &amp; "-" &amp; H3236),"End: " &amp; C3235 &amp; "-" &amp; D3235 &amp; "-" &amp; H3235,""))</f>
        <v/>
      </c>
      <c r="F3235" s="4" t="str">
        <f t="shared" si="735"/>
        <v>Wall Street Journal-Unemployment Rate-05-2019</v>
      </c>
      <c r="G3235" s="7">
        <v>43595</v>
      </c>
      <c r="H3235" s="7" t="str">
        <f t="shared" si="736"/>
        <v>05-2019</v>
      </c>
      <c r="I3235" s="7" t="str">
        <f t="shared" ca="1" si="737"/>
        <v>Wall Street Journal: Fannie Mae-Unemployment Rate-05-2019</v>
      </c>
      <c r="J3235" s="4" t="str">
        <f t="shared" ca="1" si="738"/>
        <v>Unemployment Rate-Fannie Mae:05-2019</v>
      </c>
      <c r="K3235" t="s">
        <v>206</v>
      </c>
      <c r="CK3235">
        <v>3.8</v>
      </c>
      <c r="CM3235">
        <v>3.6</v>
      </c>
      <c r="CO3235">
        <v>3.6</v>
      </c>
      <c r="CQ3235">
        <v>3.8</v>
      </c>
      <c r="CS3235">
        <v>3.9</v>
      </c>
      <c r="CU3235">
        <v>3.9</v>
      </c>
    </row>
    <row r="3236" spans="1:99" x14ac:dyDescent="0.55000000000000004">
      <c r="A3236" s="4" t="str">
        <f t="shared" ca="1" si="733"/>
        <v>Comerica Bank</v>
      </c>
      <c r="B3236" s="4" t="str">
        <f t="shared" si="734"/>
        <v>Robert Dye</v>
      </c>
      <c r="C3236" s="4" t="s">
        <v>246</v>
      </c>
      <c r="D3236" s="4" t="s">
        <v>97</v>
      </c>
      <c r="E3236" s="4" t="str">
        <f>IF(COUNTIF($E$2:E3235,"Begin: " &amp; C3236 &amp; "-" &amp; D3236 &amp; "-" &amp; H3236)=0,"Begin: " &amp; C3236 &amp; "-" &amp; D3236 &amp; "-" &amp; H3236,IF((C3236 &amp; "-" &amp; D3236 &amp; "-" &amp; H3236)&lt;&gt;(C3237 &amp; "-" &amp; D3237 &amp; "-" &amp; H3237),"End: " &amp; C3236 &amp; "-" &amp; D3236 &amp; "-" &amp; H3236,""))</f>
        <v/>
      </c>
      <c r="F3236" s="4" t="str">
        <f t="shared" si="735"/>
        <v>Wall Street Journal-Unemployment Rate-05-2019</v>
      </c>
      <c r="G3236" s="7">
        <v>43595</v>
      </c>
      <c r="H3236" s="7" t="str">
        <f t="shared" si="736"/>
        <v>05-2019</v>
      </c>
      <c r="I3236" s="7" t="str">
        <f t="shared" ca="1" si="737"/>
        <v>Wall Street Journal: Comerica Bank-Unemployment Rate-05-2019</v>
      </c>
      <c r="J3236" s="4" t="str">
        <f t="shared" ca="1" si="738"/>
        <v>Unemployment Rate-Comerica Bank:05-2019</v>
      </c>
      <c r="K3236" t="s">
        <v>207</v>
      </c>
      <c r="CK3236">
        <v>3.7</v>
      </c>
      <c r="CM3236">
        <v>3.5</v>
      </c>
      <c r="CO3236">
        <v>3.4</v>
      </c>
      <c r="CQ3236">
        <v>3.3</v>
      </c>
      <c r="CS3236">
        <v>3.4</v>
      </c>
      <c r="CU3236">
        <v>3.5</v>
      </c>
    </row>
    <row r="3237" spans="1:99" x14ac:dyDescent="0.55000000000000004">
      <c r="A3237" s="4" t="str">
        <f t="shared" ca="1" si="733"/>
        <v>PNC Financial Services Group</v>
      </c>
      <c r="B3237" s="4" t="str">
        <f t="shared" si="734"/>
        <v>Augustine Faucher</v>
      </c>
      <c r="C3237" s="4" t="s">
        <v>246</v>
      </c>
      <c r="D3237" s="4" t="s">
        <v>97</v>
      </c>
      <c r="E3237" s="4" t="str">
        <f>IF(COUNTIF($E$2:E3236,"Begin: " &amp; C3237 &amp; "-" &amp; D3237 &amp; "-" &amp; H3237)=0,"Begin: " &amp; C3237 &amp; "-" &amp; D3237 &amp; "-" &amp; H3237,IF((C3237 &amp; "-" &amp; D3237 &amp; "-" &amp; H3237)&lt;&gt;(C3238 &amp; "-" &amp; D3238 &amp; "-" &amp; H3238),"End: " &amp; C3237 &amp; "-" &amp; D3237 &amp; "-" &amp; H3237,""))</f>
        <v/>
      </c>
      <c r="F3237" s="4" t="str">
        <f t="shared" si="735"/>
        <v>Wall Street Journal-Unemployment Rate-05-2019</v>
      </c>
      <c r="G3237" s="7">
        <v>43595</v>
      </c>
      <c r="H3237" s="7" t="str">
        <f t="shared" si="736"/>
        <v>05-2019</v>
      </c>
      <c r="I3237" s="7" t="str">
        <f t="shared" ca="1" si="737"/>
        <v>Wall Street Journal: PNC Financial Services Group-Unemployment Rate-05-2019</v>
      </c>
      <c r="J3237" s="4" t="str">
        <f t="shared" ca="1" si="738"/>
        <v>Unemployment Rate-PNC Financial Services Group:05-2019</v>
      </c>
      <c r="K3237" t="s">
        <v>769</v>
      </c>
      <c r="CK3237">
        <v>3.6</v>
      </c>
      <c r="CM3237">
        <v>3.5</v>
      </c>
      <c r="CO3237">
        <v>3.6</v>
      </c>
      <c r="CQ3237">
        <v>3.7</v>
      </c>
      <c r="CS3237">
        <v>3.9</v>
      </c>
      <c r="CU3237">
        <v>4</v>
      </c>
    </row>
    <row r="3238" spans="1:99" x14ac:dyDescent="0.55000000000000004">
      <c r="A3238" s="4" t="str">
        <f t="shared" ca="1" si="733"/>
        <v>California Lutheran University</v>
      </c>
      <c r="B3238" s="4" t="str">
        <f t="shared" si="734"/>
        <v>Matthew Fienup/Dan Hamilton</v>
      </c>
      <c r="C3238" s="4" t="s">
        <v>246</v>
      </c>
      <c r="D3238" s="4" t="s">
        <v>97</v>
      </c>
      <c r="E3238" s="4" t="str">
        <f>IF(COUNTIF($E$2:E3237,"Begin: " &amp; C3238 &amp; "-" &amp; D3238 &amp; "-" &amp; H3238)=0,"Begin: " &amp; C3238 &amp; "-" &amp; D3238 &amp; "-" &amp; H3238,IF((C3238 &amp; "-" &amp; D3238 &amp; "-" &amp; H3238)&lt;&gt;(C3239 &amp; "-" &amp; D3239 &amp; "-" &amp; H3239),"End: " &amp; C3238 &amp; "-" &amp; D3238 &amp; "-" &amp; H3238,""))</f>
        <v/>
      </c>
      <c r="F3238" s="4" t="str">
        <f t="shared" si="735"/>
        <v>Wall Street Journal-Unemployment Rate-05-2019</v>
      </c>
      <c r="G3238" s="7">
        <v>43595</v>
      </c>
      <c r="H3238" s="7" t="str">
        <f t="shared" si="736"/>
        <v>05-2019</v>
      </c>
      <c r="I3238" s="7" t="str">
        <f t="shared" ca="1" si="737"/>
        <v>Wall Street Journal: California Lutheran University-Unemployment Rate-05-2019</v>
      </c>
      <c r="J3238" s="4" t="str">
        <f t="shared" ca="1" si="738"/>
        <v>Unemployment Rate-California Lutheran University:05-2019</v>
      </c>
      <c r="K3238" t="s">
        <v>796</v>
      </c>
      <c r="CK3238">
        <v>3.7</v>
      </c>
      <c r="CM3238">
        <v>3.8</v>
      </c>
      <c r="CO3238">
        <v>3.8</v>
      </c>
      <c r="CQ3238">
        <v>3.8</v>
      </c>
      <c r="CS3238">
        <v>3.9</v>
      </c>
      <c r="CU3238">
        <v>3.9</v>
      </c>
    </row>
    <row r="3239" spans="1:99" x14ac:dyDescent="0.55000000000000004">
      <c r="A3239" s="4" t="str">
        <f t="shared" ca="1" si="733"/>
        <v>MFR</v>
      </c>
      <c r="B3239" s="4" t="str">
        <f t="shared" si="734"/>
        <v>Maria Fiorini Ramirez/Joshua Shapiro</v>
      </c>
      <c r="C3239" s="4" t="s">
        <v>246</v>
      </c>
      <c r="D3239" s="4" t="s">
        <v>97</v>
      </c>
      <c r="E3239" s="4" t="str">
        <f>IF(COUNTIF($E$2:E3238,"Begin: " &amp; C3239 &amp; "-" &amp; D3239 &amp; "-" &amp; H3239)=0,"Begin: " &amp; C3239 &amp; "-" &amp; D3239 &amp; "-" &amp; H3239,IF((C3239 &amp; "-" &amp; D3239 &amp; "-" &amp; H3239)&lt;&gt;(C3240 &amp; "-" &amp; D3240 &amp; "-" &amp; H3240),"End: " &amp; C3239 &amp; "-" &amp; D3239 &amp; "-" &amp; H3239,""))</f>
        <v/>
      </c>
      <c r="F3239" s="4" t="str">
        <f t="shared" si="735"/>
        <v>Wall Street Journal-Unemployment Rate-05-2019</v>
      </c>
      <c r="G3239" s="7">
        <v>43595</v>
      </c>
      <c r="H3239" s="7" t="str">
        <f t="shared" si="736"/>
        <v>05-2019</v>
      </c>
      <c r="I3239" s="7" t="str">
        <f t="shared" ca="1" si="737"/>
        <v>Wall Street Journal: MFR-Unemployment Rate-05-2019</v>
      </c>
      <c r="J3239" s="4" t="str">
        <f t="shared" ca="1" si="738"/>
        <v>Unemployment Rate-MFR:05-2019</v>
      </c>
      <c r="K3239" t="s">
        <v>208</v>
      </c>
      <c r="CK3239">
        <v>3.8</v>
      </c>
      <c r="CM3239">
        <v>3.7</v>
      </c>
      <c r="CO3239">
        <v>3.8</v>
      </c>
      <c r="CQ3239">
        <v>3.8</v>
      </c>
    </row>
    <row r="3240" spans="1:99" x14ac:dyDescent="0.55000000000000004">
      <c r="A3240" s="4" t="str">
        <f t="shared" ca="1" si="733"/>
        <v>Chamber of Commerce</v>
      </c>
      <c r="B3240" s="4" t="str">
        <f t="shared" si="734"/>
        <v>J.D. Foster</v>
      </c>
      <c r="C3240" s="4" t="s">
        <v>246</v>
      </c>
      <c r="D3240" s="4" t="s">
        <v>97</v>
      </c>
      <c r="E3240" s="4" t="str">
        <f>IF(COUNTIF($E$2:E3239,"Begin: " &amp; C3240 &amp; "-" &amp; D3240 &amp; "-" &amp; H3240)=0,"Begin: " &amp; C3240 &amp; "-" &amp; D3240 &amp; "-" &amp; H3240,IF((C3240 &amp; "-" &amp; D3240 &amp; "-" &amp; H3240)&lt;&gt;(C3241 &amp; "-" &amp; D3241 &amp; "-" &amp; H3241),"End: " &amp; C3240 &amp; "-" &amp; D3240 &amp; "-" &amp; H3240,""))</f>
        <v/>
      </c>
      <c r="F3240" s="4" t="str">
        <f t="shared" si="735"/>
        <v>Wall Street Journal-Unemployment Rate-05-2019</v>
      </c>
      <c r="G3240" s="7">
        <v>43595</v>
      </c>
      <c r="H3240" s="7" t="str">
        <f t="shared" si="736"/>
        <v>05-2019</v>
      </c>
      <c r="I3240" s="7" t="str">
        <f t="shared" ca="1" si="737"/>
        <v>Wall Street Journal: Chamber of Commerce-Unemployment Rate-05-2019</v>
      </c>
      <c r="J3240" s="4" t="str">
        <f t="shared" ca="1" si="738"/>
        <v>Unemployment Rate-Chamber of Commerce:05-2019</v>
      </c>
      <c r="K3240" t="s">
        <v>766</v>
      </c>
      <c r="CK3240">
        <v>3.7</v>
      </c>
      <c r="CM3240">
        <v>3.9</v>
      </c>
      <c r="CO3240">
        <v>4</v>
      </c>
      <c r="CQ3240">
        <v>3.9</v>
      </c>
    </row>
    <row r="3241" spans="1:99" x14ac:dyDescent="0.55000000000000004">
      <c r="A3241" s="4" t="str">
        <f t="shared" ca="1" si="733"/>
        <v>Mortgage Bankers Association</v>
      </c>
      <c r="B3241" s="4" t="str">
        <f t="shared" si="734"/>
        <v>Mike Fratantoni</v>
      </c>
      <c r="C3241" s="4" t="s">
        <v>246</v>
      </c>
      <c r="D3241" s="4" t="s">
        <v>97</v>
      </c>
      <c r="E3241" s="4" t="str">
        <f>IF(COUNTIF($E$2:E3240,"Begin: " &amp; C3241 &amp; "-" &amp; D3241 &amp; "-" &amp; H3241)=0,"Begin: " &amp; C3241 &amp; "-" &amp; D3241 &amp; "-" &amp; H3241,IF((C3241 &amp; "-" &amp; D3241 &amp; "-" &amp; H3241)&lt;&gt;(C3242 &amp; "-" &amp; D3242 &amp; "-" &amp; H3242),"End: " &amp; C3241 &amp; "-" &amp; D3241 &amp; "-" &amp; H3241,""))</f>
        <v/>
      </c>
      <c r="F3241" s="4" t="str">
        <f t="shared" si="735"/>
        <v>Wall Street Journal-Unemployment Rate-05-2019</v>
      </c>
      <c r="G3241" s="7">
        <v>43595</v>
      </c>
      <c r="H3241" s="7" t="str">
        <f t="shared" si="736"/>
        <v>05-2019</v>
      </c>
      <c r="I3241" s="7" t="str">
        <f t="shared" ca="1" si="737"/>
        <v>Wall Street Journal: Mortgage Bankers Association-Unemployment Rate-05-2019</v>
      </c>
      <c r="J3241" s="4" t="str">
        <f t="shared" ca="1" si="738"/>
        <v>Unemployment Rate-Mortgage Bankers Association:05-2019</v>
      </c>
      <c r="K3241" t="s">
        <v>209</v>
      </c>
      <c r="CK3241">
        <v>3.6</v>
      </c>
      <c r="CM3241">
        <v>3.6</v>
      </c>
      <c r="CO3241">
        <v>3.7</v>
      </c>
      <c r="CQ3241">
        <v>3.7</v>
      </c>
      <c r="CS3241">
        <v>3.8</v>
      </c>
      <c r="CU3241">
        <v>3.8</v>
      </c>
    </row>
    <row r="3242" spans="1:99" x14ac:dyDescent="0.55000000000000004">
      <c r="A3242" s="4" t="str">
        <f t="shared" ca="1" si="733"/>
        <v>Robert Fry Economics LLC</v>
      </c>
      <c r="B3242" s="4" t="str">
        <f t="shared" si="734"/>
        <v>Robert Fry</v>
      </c>
      <c r="C3242" s="4" t="s">
        <v>246</v>
      </c>
      <c r="D3242" s="4" t="s">
        <v>97</v>
      </c>
      <c r="E3242" s="4" t="str">
        <f>IF(COUNTIF($E$2:E3241,"Begin: " &amp; C3242 &amp; "-" &amp; D3242 &amp; "-" &amp; H3242)=0,"Begin: " &amp; C3242 &amp; "-" &amp; D3242 &amp; "-" &amp; H3242,IF((C3242 &amp; "-" &amp; D3242 &amp; "-" &amp; H3242)&lt;&gt;(C3243 &amp; "-" &amp; D3243 &amp; "-" &amp; H3243),"End: " &amp; C3242 &amp; "-" &amp; D3242 &amp; "-" &amp; H3242,""))</f>
        <v/>
      </c>
      <c r="F3242" s="4" t="str">
        <f t="shared" si="735"/>
        <v>Wall Street Journal-Unemployment Rate-05-2019</v>
      </c>
      <c r="G3242" s="7">
        <v>43595</v>
      </c>
      <c r="H3242" s="7" t="str">
        <f t="shared" si="736"/>
        <v>05-2019</v>
      </c>
      <c r="I3242" s="7" t="str">
        <f t="shared" ca="1" si="737"/>
        <v>Wall Street Journal: Robert Fry Economics LLC-Unemployment Rate-05-2019</v>
      </c>
      <c r="J3242" s="4" t="str">
        <f t="shared" ca="1" si="738"/>
        <v>Unemployment Rate-Robert Fry Economics LLC:05-2019</v>
      </c>
      <c r="K3242" t="s">
        <v>764</v>
      </c>
      <c r="CK3242">
        <v>3.6</v>
      </c>
      <c r="CM3242">
        <v>3.5</v>
      </c>
      <c r="CO3242">
        <v>3.5</v>
      </c>
      <c r="CQ3242">
        <v>3.6</v>
      </c>
      <c r="CS3242">
        <v>3.6</v>
      </c>
      <c r="CU3242">
        <v>3.6</v>
      </c>
    </row>
    <row r="3243" spans="1:99" x14ac:dyDescent="0.55000000000000004">
      <c r="A3243" s="4" t="str">
        <f t="shared" ca="1" si="733"/>
        <v>Societe Generale</v>
      </c>
      <c r="B3243" s="4" t="str">
        <f t="shared" si="734"/>
        <v>Stephen Gallagher</v>
      </c>
      <c r="C3243" s="4" t="s">
        <v>246</v>
      </c>
      <c r="D3243" s="4" t="s">
        <v>97</v>
      </c>
      <c r="E3243" s="4" t="str">
        <f>IF(COUNTIF($E$2:E3242,"Begin: " &amp; C3243 &amp; "-" &amp; D3243 &amp; "-" &amp; H3243)=0,"Begin: " &amp; C3243 &amp; "-" &amp; D3243 &amp; "-" &amp; H3243,IF((C3243 &amp; "-" &amp; D3243 &amp; "-" &amp; H3243)&lt;&gt;(C3244 &amp; "-" &amp; D3244 &amp; "-" &amp; H3244),"End: " &amp; C3243 &amp; "-" &amp; D3243 &amp; "-" &amp; H3243,""))</f>
        <v/>
      </c>
      <c r="F3243" s="4" t="str">
        <f t="shared" si="735"/>
        <v>Wall Street Journal-Unemployment Rate-05-2019</v>
      </c>
      <c r="G3243" s="7">
        <v>43595</v>
      </c>
      <c r="H3243" s="7" t="str">
        <f t="shared" si="736"/>
        <v>05-2019</v>
      </c>
      <c r="I3243" s="7" t="str">
        <f t="shared" ca="1" si="737"/>
        <v>Wall Street Journal: Societe Generale-Unemployment Rate-05-2019</v>
      </c>
      <c r="J3243" s="4" t="str">
        <f t="shared" ca="1" si="738"/>
        <v>Unemployment Rate-Societe Generale:05-2019</v>
      </c>
      <c r="K3243" t="s">
        <v>657</v>
      </c>
      <c r="CK3243">
        <v>3.5</v>
      </c>
      <c r="CM3243">
        <v>3.6</v>
      </c>
      <c r="CO3243">
        <v>3.8</v>
      </c>
      <c r="CQ3243">
        <v>4.4000000000000004</v>
      </c>
      <c r="CS3243">
        <v>4.3</v>
      </c>
      <c r="CU3243">
        <v>4.2</v>
      </c>
    </row>
    <row r="3244" spans="1:99" x14ac:dyDescent="0.55000000000000004">
      <c r="A3244" s="4" t="str">
        <f t="shared" ca="1" si="733"/>
        <v>Barclays</v>
      </c>
      <c r="B3244" s="4" t="str">
        <f t="shared" si="734"/>
        <v>Michael Gapen*</v>
      </c>
      <c r="C3244" s="4" t="s">
        <v>246</v>
      </c>
      <c r="D3244" s="4" t="s">
        <v>97</v>
      </c>
      <c r="E3244" s="4" t="str">
        <f>IF(COUNTIF($E$2:E3243,"Begin: " &amp; C3244 &amp; "-" &amp; D3244 &amp; "-" &amp; H3244)=0,"Begin: " &amp; C3244 &amp; "-" &amp; D3244 &amp; "-" &amp; H3244,IF((C3244 &amp; "-" &amp; D3244 &amp; "-" &amp; H3244)&lt;&gt;(C3245 &amp; "-" &amp; D3245 &amp; "-" &amp; H3245),"End: " &amp; C3244 &amp; "-" &amp; D3244 &amp; "-" &amp; H3244,""))</f>
        <v/>
      </c>
      <c r="F3244" s="4" t="str">
        <f t="shared" si="735"/>
        <v>Wall Street Journal-Unemployment Rate-05-2019</v>
      </c>
      <c r="G3244" s="7">
        <v>43595</v>
      </c>
      <c r="H3244" s="7" t="str">
        <f t="shared" si="736"/>
        <v>05-2019</v>
      </c>
      <c r="I3244" s="7" t="str">
        <f t="shared" ca="1" si="737"/>
        <v>Wall Street Journal: Barclays-Unemployment Rate-05-2019</v>
      </c>
      <c r="J3244" s="4" t="str">
        <f t="shared" ca="1" si="738"/>
        <v>Unemployment Rate-Barclays:05-2019</v>
      </c>
      <c r="K3244" t="s">
        <v>815</v>
      </c>
    </row>
    <row r="3245" spans="1:99" x14ac:dyDescent="0.55000000000000004">
      <c r="A3245" s="4" t="str">
        <f t="shared" ca="1" si="733"/>
        <v>NatWest Markets</v>
      </c>
      <c r="B3245" s="4" t="str">
        <f t="shared" si="734"/>
        <v>Michelle Girard*</v>
      </c>
      <c r="C3245" s="4" t="s">
        <v>246</v>
      </c>
      <c r="D3245" s="4" t="s">
        <v>97</v>
      </c>
      <c r="E3245" s="4" t="str">
        <f>IF(COUNTIF($E$2:E3244,"Begin: " &amp; C3245 &amp; "-" &amp; D3245 &amp; "-" &amp; H3245)=0,"Begin: " &amp; C3245 &amp; "-" &amp; D3245 &amp; "-" &amp; H3245,IF((C3245 &amp; "-" &amp; D3245 &amp; "-" &amp; H3245)&lt;&gt;(C3246 &amp; "-" &amp; D3246 &amp; "-" &amp; H3246),"End: " &amp; C3245 &amp; "-" &amp; D3245 &amp; "-" &amp; H3245,""))</f>
        <v/>
      </c>
      <c r="F3245" s="4" t="str">
        <f t="shared" si="735"/>
        <v>Wall Street Journal-Unemployment Rate-05-2019</v>
      </c>
      <c r="G3245" s="7">
        <v>43595</v>
      </c>
      <c r="H3245" s="7" t="str">
        <f t="shared" si="736"/>
        <v>05-2019</v>
      </c>
      <c r="I3245" s="7" t="str">
        <f t="shared" ca="1" si="737"/>
        <v>Wall Street Journal: NatWest Markets-Unemployment Rate-05-2019</v>
      </c>
      <c r="J3245" s="4" t="str">
        <f t="shared" ca="1" si="738"/>
        <v>Unemployment Rate-NatWest Markets:05-2019</v>
      </c>
      <c r="K3245" t="s">
        <v>816</v>
      </c>
    </row>
    <row r="3246" spans="1:99" x14ac:dyDescent="0.55000000000000004">
      <c r="A3246" s="4" t="str">
        <f t="shared" ca="1" si="733"/>
        <v>BMO Capital</v>
      </c>
      <c r="B3246" s="4" t="str">
        <f t="shared" si="734"/>
        <v>Michael Gregory</v>
      </c>
      <c r="C3246" s="4" t="s">
        <v>246</v>
      </c>
      <c r="D3246" s="4" t="s">
        <v>97</v>
      </c>
      <c r="E3246" s="4" t="str">
        <f>IF(COUNTIF($E$2:E3245,"Begin: " &amp; C3246 &amp; "-" &amp; D3246 &amp; "-" &amp; H3246)=0,"Begin: " &amp; C3246 &amp; "-" &amp; D3246 &amp; "-" &amp; H3246,IF((C3246 &amp; "-" &amp; D3246 &amp; "-" &amp; H3246)&lt;&gt;(C3247 &amp; "-" &amp; D3247 &amp; "-" &amp; H3247),"End: " &amp; C3246 &amp; "-" &amp; D3246 &amp; "-" &amp; H3246,""))</f>
        <v/>
      </c>
      <c r="F3246" s="4" t="str">
        <f t="shared" si="735"/>
        <v>Wall Street Journal-Unemployment Rate-05-2019</v>
      </c>
      <c r="G3246" s="7">
        <v>43595</v>
      </c>
      <c r="H3246" s="7" t="str">
        <f t="shared" si="736"/>
        <v>05-2019</v>
      </c>
      <c r="I3246" s="7" t="str">
        <f t="shared" ca="1" si="737"/>
        <v>Wall Street Journal: BMO Capital-Unemployment Rate-05-2019</v>
      </c>
      <c r="J3246" s="4" t="str">
        <f t="shared" ca="1" si="738"/>
        <v>Unemployment Rate-BMO Capital:05-2019</v>
      </c>
      <c r="K3246" t="s">
        <v>798</v>
      </c>
      <c r="CK3246">
        <v>3.6</v>
      </c>
      <c r="CM3246">
        <v>3.5</v>
      </c>
      <c r="CO3246">
        <v>3.6</v>
      </c>
      <c r="CQ3246">
        <v>3.8</v>
      </c>
      <c r="CS3246">
        <v>3.8</v>
      </c>
      <c r="CU3246">
        <v>3.9</v>
      </c>
    </row>
    <row r="3247" spans="1:99" x14ac:dyDescent="0.55000000000000004">
      <c r="A3247" s="4" t="str">
        <f t="shared" ca="1" si="733"/>
        <v>TD Securities</v>
      </c>
      <c r="B3247" s="4" t="str">
        <f t="shared" si="734"/>
        <v>Michael Hanson</v>
      </c>
      <c r="C3247" s="4" t="s">
        <v>246</v>
      </c>
      <c r="D3247" s="4" t="s">
        <v>97</v>
      </c>
      <c r="E3247" s="4" t="str">
        <f>IF(COUNTIF($E$2:E3246,"Begin: " &amp; C3247 &amp; "-" &amp; D3247 &amp; "-" &amp; H3247)=0,"Begin: " &amp; C3247 &amp; "-" &amp; D3247 &amp; "-" &amp; H3247,IF((C3247 &amp; "-" &amp; D3247 &amp; "-" &amp; H3247)&lt;&gt;(C3248 &amp; "-" &amp; D3248 &amp; "-" &amp; H3248),"End: " &amp; C3247 &amp; "-" &amp; D3247 &amp; "-" &amp; H3247,""))</f>
        <v/>
      </c>
      <c r="F3247" s="4" t="str">
        <f t="shared" si="735"/>
        <v>Wall Street Journal-Unemployment Rate-05-2019</v>
      </c>
      <c r="G3247" s="7">
        <v>43595</v>
      </c>
      <c r="H3247" s="7" t="str">
        <f t="shared" si="736"/>
        <v>05-2019</v>
      </c>
      <c r="I3247" s="7" t="str">
        <f t="shared" ca="1" si="737"/>
        <v>Wall Street Journal: TD Securities-Unemployment Rate-05-2019</v>
      </c>
      <c r="J3247" s="4" t="str">
        <f t="shared" ca="1" si="738"/>
        <v>Unemployment Rate-TD Securities:05-2019</v>
      </c>
      <c r="K3247" t="s">
        <v>799</v>
      </c>
      <c r="CK3247">
        <v>3.5</v>
      </c>
      <c r="CM3247">
        <v>3.7</v>
      </c>
      <c r="CO3247">
        <v>3.7</v>
      </c>
      <c r="CQ3247">
        <v>3.8</v>
      </c>
    </row>
    <row r="3248" spans="1:99" x14ac:dyDescent="0.55000000000000004">
      <c r="A3248" s="4" t="str">
        <f t="shared" ca="1" si="733"/>
        <v>Goldman Sachs</v>
      </c>
      <c r="B3248" s="4" t="str">
        <f t="shared" si="734"/>
        <v>Jan Hatzius</v>
      </c>
      <c r="C3248" s="4" t="s">
        <v>246</v>
      </c>
      <c r="D3248" s="4" t="s">
        <v>97</v>
      </c>
      <c r="E3248" s="4" t="str">
        <f>IF(COUNTIF($E$2:E3247,"Begin: " &amp; C3248 &amp; "-" &amp; D3248 &amp; "-" &amp; H3248)=0,"Begin: " &amp; C3248 &amp; "-" &amp; D3248 &amp; "-" &amp; H3248,IF((C3248 &amp; "-" &amp; D3248 &amp; "-" &amp; H3248)&lt;&gt;(C3249 &amp; "-" &amp; D3249 &amp; "-" &amp; H3249),"End: " &amp; C3248 &amp; "-" &amp; D3248 &amp; "-" &amp; H3248,""))</f>
        <v/>
      </c>
      <c r="F3248" s="4" t="str">
        <f t="shared" si="735"/>
        <v>Wall Street Journal-Unemployment Rate-05-2019</v>
      </c>
      <c r="G3248" s="7">
        <v>43595</v>
      </c>
      <c r="H3248" s="7" t="str">
        <f t="shared" si="736"/>
        <v>05-2019</v>
      </c>
      <c r="I3248" s="7" t="str">
        <f t="shared" ca="1" si="737"/>
        <v>Wall Street Journal: Goldman Sachs-Unemployment Rate-05-2019</v>
      </c>
      <c r="J3248" s="4" t="str">
        <f t="shared" ca="1" si="738"/>
        <v>Unemployment Rate-Goldman Sachs:05-2019</v>
      </c>
      <c r="K3248" t="s">
        <v>213</v>
      </c>
      <c r="CK3248">
        <v>3.7</v>
      </c>
      <c r="CM3248">
        <v>3.5</v>
      </c>
      <c r="CO3248">
        <v>3.3</v>
      </c>
      <c r="CQ3248">
        <v>3.2</v>
      </c>
      <c r="CS3248">
        <v>3.1</v>
      </c>
      <c r="CU3248">
        <v>3.1</v>
      </c>
    </row>
    <row r="3249" spans="1:99" x14ac:dyDescent="0.55000000000000004">
      <c r="A3249" s="4" t="str">
        <f t="shared" ca="1" si="733"/>
        <v>Scotiabank</v>
      </c>
      <c r="B3249" s="4" t="str">
        <f t="shared" si="734"/>
        <v>Derek Holt</v>
      </c>
      <c r="C3249" s="4" t="s">
        <v>246</v>
      </c>
      <c r="D3249" s="4" t="s">
        <v>97</v>
      </c>
      <c r="E3249" s="4" t="str">
        <f>IF(COUNTIF($E$2:E3248,"Begin: " &amp; C3249 &amp; "-" &amp; D3249 &amp; "-" &amp; H3249)=0,"Begin: " &amp; C3249 &amp; "-" &amp; D3249 &amp; "-" &amp; H3249,IF((C3249 &amp; "-" &amp; D3249 &amp; "-" &amp; H3249)&lt;&gt;(C3250 &amp; "-" &amp; D3250 &amp; "-" &amp; H3250),"End: " &amp; C3249 &amp; "-" &amp; D3249 &amp; "-" &amp; H3249,""))</f>
        <v/>
      </c>
      <c r="F3249" s="4" t="str">
        <f t="shared" si="735"/>
        <v>Wall Street Journal-Unemployment Rate-05-2019</v>
      </c>
      <c r="G3249" s="7">
        <v>43595</v>
      </c>
      <c r="H3249" s="7" t="str">
        <f t="shared" si="736"/>
        <v>05-2019</v>
      </c>
      <c r="I3249" s="7" t="str">
        <f t="shared" ca="1" si="737"/>
        <v>Wall Street Journal: Scotiabank-Unemployment Rate-05-2019</v>
      </c>
      <c r="J3249" s="4" t="str">
        <f t="shared" ca="1" si="738"/>
        <v>Unemployment Rate-Scotiabank:05-2019</v>
      </c>
      <c r="K3249" t="s">
        <v>432</v>
      </c>
      <c r="CK3249">
        <v>3.9</v>
      </c>
      <c r="CM3249">
        <v>3.9</v>
      </c>
      <c r="CO3249">
        <v>4</v>
      </c>
      <c r="CQ3249">
        <v>4.0999999999999996</v>
      </c>
      <c r="CS3249">
        <v>4</v>
      </c>
      <c r="CU3249">
        <v>4</v>
      </c>
    </row>
    <row r="3250" spans="1:99" x14ac:dyDescent="0.55000000000000004">
      <c r="A3250" s="4" t="str">
        <f t="shared" ca="1" si="733"/>
        <v>KPMG</v>
      </c>
      <c r="B3250" s="4" t="str">
        <f t="shared" si="734"/>
        <v>Constance Hunter</v>
      </c>
      <c r="C3250" s="4" t="s">
        <v>246</v>
      </c>
      <c r="D3250" s="4" t="s">
        <v>97</v>
      </c>
      <c r="E3250" s="4" t="str">
        <f>IF(COUNTIF($E$2:E3249,"Begin: " &amp; C3250 &amp; "-" &amp; D3250 &amp; "-" &amp; H3250)=0,"Begin: " &amp; C3250 &amp; "-" &amp; D3250 &amp; "-" &amp; H3250,IF((C3250 &amp; "-" &amp; D3250 &amp; "-" &amp; H3250)&lt;&gt;(C3251 &amp; "-" &amp; D3251 &amp; "-" &amp; H3251),"End: " &amp; C3250 &amp; "-" &amp; D3250 &amp; "-" &amp; H3250,""))</f>
        <v/>
      </c>
      <c r="F3250" s="4" t="str">
        <f t="shared" si="735"/>
        <v>Wall Street Journal-Unemployment Rate-05-2019</v>
      </c>
      <c r="G3250" s="7">
        <v>43595</v>
      </c>
      <c r="H3250" s="7" t="str">
        <f t="shared" si="736"/>
        <v>05-2019</v>
      </c>
      <c r="I3250" s="7" t="str">
        <f t="shared" ca="1" si="737"/>
        <v>Wall Street Journal: KPMG-Unemployment Rate-05-2019</v>
      </c>
      <c r="J3250" s="4" t="str">
        <f t="shared" ca="1" si="738"/>
        <v>Unemployment Rate-KPMG:05-2019</v>
      </c>
      <c r="K3250" t="s">
        <v>686</v>
      </c>
      <c r="CK3250">
        <v>3.5</v>
      </c>
      <c r="CM3250">
        <v>3.4</v>
      </c>
      <c r="CO3250">
        <v>4.0999999999999996</v>
      </c>
      <c r="CQ3250">
        <v>5.3</v>
      </c>
      <c r="CS3250">
        <v>6.6</v>
      </c>
      <c r="CU3250">
        <v>7.2</v>
      </c>
    </row>
    <row r="3251" spans="1:99" x14ac:dyDescent="0.55000000000000004">
      <c r="A3251" s="4" t="str">
        <f t="shared" ca="1" si="733"/>
        <v>BBVA</v>
      </c>
      <c r="B3251" s="4" t="str">
        <f t="shared" si="734"/>
        <v xml:space="preserve">Nathaniel Karp
</v>
      </c>
      <c r="C3251" s="4" t="s">
        <v>246</v>
      </c>
      <c r="D3251" s="4" t="s">
        <v>97</v>
      </c>
      <c r="E3251" s="4" t="str">
        <f>IF(COUNTIF($E$2:E3250,"Begin: " &amp; C3251 &amp; "-" &amp; D3251 &amp; "-" &amp; H3251)=0,"Begin: " &amp; C3251 &amp; "-" &amp; D3251 &amp; "-" &amp; H3251,IF((C3251 &amp; "-" &amp; D3251 &amp; "-" &amp; H3251)&lt;&gt;(C3252 &amp; "-" &amp; D3252 &amp; "-" &amp; H3252),"End: " &amp; C3251 &amp; "-" &amp; D3251 &amp; "-" &amp; H3251,""))</f>
        <v/>
      </c>
      <c r="F3251" s="4" t="str">
        <f t="shared" si="735"/>
        <v>Wall Street Journal-Unemployment Rate-05-2019</v>
      </c>
      <c r="G3251" s="7">
        <v>43595</v>
      </c>
      <c r="H3251" s="7" t="str">
        <f t="shared" si="736"/>
        <v>05-2019</v>
      </c>
      <c r="I3251" s="7" t="str">
        <f t="shared" ca="1" si="737"/>
        <v>Wall Street Journal: BBVA-Unemployment Rate-05-2019</v>
      </c>
      <c r="J3251" s="4" t="str">
        <f t="shared" ca="1" si="738"/>
        <v>Unemployment Rate-BBVA:05-2019</v>
      </c>
      <c r="K3251" t="s">
        <v>434</v>
      </c>
      <c r="CK3251">
        <v>3.6</v>
      </c>
      <c r="CM3251">
        <v>3.8</v>
      </c>
      <c r="CO3251">
        <v>3.9</v>
      </c>
      <c r="CQ3251">
        <v>4</v>
      </c>
      <c r="CS3251">
        <v>4.0999999999999996</v>
      </c>
      <c r="CU3251">
        <v>4.2</v>
      </c>
    </row>
    <row r="3252" spans="1:99" x14ac:dyDescent="0.55000000000000004">
      <c r="A3252" s="4" t="str">
        <f t="shared" ca="1" si="733"/>
        <v>National Retail Federation</v>
      </c>
      <c r="B3252" s="4" t="str">
        <f t="shared" si="734"/>
        <v>Jack Kleinhenz</v>
      </c>
      <c r="C3252" s="4" t="s">
        <v>246</v>
      </c>
      <c r="D3252" s="4" t="s">
        <v>97</v>
      </c>
      <c r="E3252" s="4" t="str">
        <f>IF(COUNTIF($E$2:E3251,"Begin: " &amp; C3252 &amp; "-" &amp; D3252 &amp; "-" &amp; H3252)=0,"Begin: " &amp; C3252 &amp; "-" &amp; D3252 &amp; "-" &amp; H3252,IF((C3252 &amp; "-" &amp; D3252 &amp; "-" &amp; H3252)&lt;&gt;(C3253 &amp; "-" &amp; D3253 &amp; "-" &amp; H3253),"End: " &amp; C3252 &amp; "-" &amp; D3252 &amp; "-" &amp; H3252,""))</f>
        <v/>
      </c>
      <c r="F3252" s="4" t="str">
        <f t="shared" si="735"/>
        <v>Wall Street Journal-Unemployment Rate-05-2019</v>
      </c>
      <c r="G3252" s="7">
        <v>43595</v>
      </c>
      <c r="H3252" s="7" t="str">
        <f t="shared" si="736"/>
        <v>05-2019</v>
      </c>
      <c r="I3252" s="7" t="str">
        <f t="shared" ca="1" si="737"/>
        <v>Wall Street Journal: National Retail Federation-Unemployment Rate-05-2019</v>
      </c>
      <c r="J3252" s="4" t="str">
        <f t="shared" ca="1" si="738"/>
        <v>Unemployment Rate-National Retail Federation:05-2019</v>
      </c>
      <c r="K3252" t="s">
        <v>216</v>
      </c>
      <c r="CK3252">
        <v>3.7</v>
      </c>
      <c r="CM3252">
        <v>3.5</v>
      </c>
      <c r="CO3252">
        <v>3.6</v>
      </c>
      <c r="CQ3252">
        <v>3.8</v>
      </c>
    </row>
    <row r="3253" spans="1:99" x14ac:dyDescent="0.55000000000000004">
      <c r="A3253" s="4" t="str">
        <f t="shared" ca="1" si="733"/>
        <v>Natixis CIB Americas</v>
      </c>
      <c r="B3253" s="4" t="str">
        <f t="shared" si="734"/>
        <v>Joseph LaVorgna</v>
      </c>
      <c r="C3253" s="4" t="s">
        <v>246</v>
      </c>
      <c r="D3253" s="4" t="s">
        <v>97</v>
      </c>
      <c r="E3253" s="4" t="str">
        <f>IF(COUNTIF($E$2:E3252,"Begin: " &amp; C3253 &amp; "-" &amp; D3253 &amp; "-" &amp; H3253)=0,"Begin: " &amp; C3253 &amp; "-" &amp; D3253 &amp; "-" &amp; H3253,IF((C3253 &amp; "-" &amp; D3253 &amp; "-" &amp; H3253)&lt;&gt;(C3254 &amp; "-" &amp; D3254 &amp; "-" &amp; H3254),"End: " &amp; C3253 &amp; "-" &amp; D3253 &amp; "-" &amp; H3253,""))</f>
        <v/>
      </c>
      <c r="F3253" s="4" t="str">
        <f t="shared" si="735"/>
        <v>Wall Street Journal-Unemployment Rate-05-2019</v>
      </c>
      <c r="G3253" s="7">
        <v>43595</v>
      </c>
      <c r="H3253" s="7" t="str">
        <f t="shared" si="736"/>
        <v>05-2019</v>
      </c>
      <c r="I3253" s="7" t="str">
        <f t="shared" ca="1" si="737"/>
        <v>Wall Street Journal: Natixis CIB Americas-Unemployment Rate-05-2019</v>
      </c>
      <c r="J3253" s="4" t="str">
        <f t="shared" ca="1" si="738"/>
        <v>Unemployment Rate-Natixis CIB Americas:05-2019</v>
      </c>
      <c r="K3253" t="s">
        <v>774</v>
      </c>
      <c r="CK3253">
        <v>3.8</v>
      </c>
      <c r="CM3253">
        <v>3.8</v>
      </c>
      <c r="CO3253">
        <v>4</v>
      </c>
      <c r="CQ3253">
        <v>4.2</v>
      </c>
      <c r="CS3253">
        <v>4.5</v>
      </c>
      <c r="CU3253">
        <v>4.7</v>
      </c>
    </row>
    <row r="3254" spans="1:99" x14ac:dyDescent="0.55000000000000004">
      <c r="A3254" s="4" t="str">
        <f t="shared" ca="1" si="733"/>
        <v>UCLA Anderson Forecast</v>
      </c>
      <c r="B3254" s="4" t="str">
        <f t="shared" si="734"/>
        <v>Edward Leamer/David Shulman</v>
      </c>
      <c r="C3254" s="4" t="s">
        <v>246</v>
      </c>
      <c r="D3254" s="4" t="s">
        <v>97</v>
      </c>
      <c r="E3254" s="4" t="str">
        <f>IF(COUNTIF($E$2:E3253,"Begin: " &amp; C3254 &amp; "-" &amp; D3254 &amp; "-" &amp; H3254)=0,"Begin: " &amp; C3254 &amp; "-" &amp; D3254 &amp; "-" &amp; H3254,IF((C3254 &amp; "-" &amp; D3254 &amp; "-" &amp; H3254)&lt;&gt;(C3255 &amp; "-" &amp; D3255 &amp; "-" &amp; H3255),"End: " &amp; C3254 &amp; "-" &amp; D3254 &amp; "-" &amp; H3254,""))</f>
        <v/>
      </c>
      <c r="F3254" s="4" t="str">
        <f t="shared" si="735"/>
        <v>Wall Street Journal-Unemployment Rate-05-2019</v>
      </c>
      <c r="G3254" s="7">
        <v>43595</v>
      </c>
      <c r="H3254" s="7" t="str">
        <f t="shared" si="736"/>
        <v>05-2019</v>
      </c>
      <c r="I3254" s="7" t="str">
        <f t="shared" ca="1" si="737"/>
        <v>Wall Street Journal: UCLA Anderson Forecast-Unemployment Rate-05-2019</v>
      </c>
      <c r="J3254" s="4" t="str">
        <f t="shared" ca="1" si="738"/>
        <v>Unemployment Rate-UCLA Anderson Forecast:05-2019</v>
      </c>
      <c r="K3254" t="s">
        <v>218</v>
      </c>
      <c r="CK3254">
        <v>3.5</v>
      </c>
      <c r="CM3254">
        <v>3.6</v>
      </c>
      <c r="CO3254">
        <v>3.7</v>
      </c>
      <c r="CQ3254">
        <v>4</v>
      </c>
      <c r="CS3254">
        <v>4</v>
      </c>
      <c r="CU3254">
        <v>3.9</v>
      </c>
    </row>
    <row r="3255" spans="1:99" x14ac:dyDescent="0.55000000000000004">
      <c r="A3255" s="4" t="str">
        <f t="shared" ca="1" si="733"/>
        <v>NEMA Business Information Services</v>
      </c>
      <c r="B3255" s="4" t="str">
        <f t="shared" si="734"/>
        <v>Don Leavens/Steven Wilcox</v>
      </c>
      <c r="C3255" s="4" t="s">
        <v>246</v>
      </c>
      <c r="D3255" s="4" t="s">
        <v>97</v>
      </c>
      <c r="E3255" s="4" t="str">
        <f>IF(COUNTIF($E$2:E3254,"Begin: " &amp; C3255 &amp; "-" &amp; D3255 &amp; "-" &amp; H3255)=0,"Begin: " &amp; C3255 &amp; "-" &amp; D3255 &amp; "-" &amp; H3255,IF((C3255 &amp; "-" &amp; D3255 &amp; "-" &amp; H3255)&lt;&gt;(C3256 &amp; "-" &amp; D3256 &amp; "-" &amp; H3256),"End: " &amp; C3255 &amp; "-" &amp; D3255 &amp; "-" &amp; H3255,""))</f>
        <v/>
      </c>
      <c r="F3255" s="4" t="str">
        <f t="shared" si="735"/>
        <v>Wall Street Journal-Unemployment Rate-05-2019</v>
      </c>
      <c r="G3255" s="7">
        <v>43595</v>
      </c>
      <c r="H3255" s="7" t="str">
        <f t="shared" si="736"/>
        <v>05-2019</v>
      </c>
      <c r="I3255" s="7" t="str">
        <f t="shared" ca="1" si="737"/>
        <v>Wall Street Journal: NEMA Business Information Services-Unemployment Rate-05-2019</v>
      </c>
      <c r="J3255" s="4" t="str">
        <f t="shared" ca="1" si="738"/>
        <v>Unemployment Rate-NEMA Business Information Services:05-2019</v>
      </c>
      <c r="K3255" t="s">
        <v>765</v>
      </c>
      <c r="CK3255">
        <v>3.6</v>
      </c>
      <c r="CM3255">
        <v>3.4</v>
      </c>
      <c r="CO3255">
        <v>3.5</v>
      </c>
      <c r="CQ3255">
        <v>3.6</v>
      </c>
      <c r="CS3255">
        <v>3.7</v>
      </c>
      <c r="CU3255">
        <v>3.9</v>
      </c>
    </row>
    <row r="3256" spans="1:99" x14ac:dyDescent="0.55000000000000004">
      <c r="A3256" s="4" t="str">
        <f t="shared" ca="1" si="733"/>
        <v>HSBC</v>
      </c>
      <c r="B3256" s="4" t="str">
        <f t="shared" si="734"/>
        <v>Kevin Logan*</v>
      </c>
      <c r="C3256" s="4" t="s">
        <v>246</v>
      </c>
      <c r="D3256" s="4" t="s">
        <v>97</v>
      </c>
      <c r="E3256" s="4" t="str">
        <f>IF(COUNTIF($E$2:E3255,"Begin: " &amp; C3256 &amp; "-" &amp; D3256 &amp; "-" &amp; H3256)=0,"Begin: " &amp; C3256 &amp; "-" &amp; D3256 &amp; "-" &amp; H3256,IF((C3256 &amp; "-" &amp; D3256 &amp; "-" &amp; H3256)&lt;&gt;(C3257 &amp; "-" &amp; D3257 &amp; "-" &amp; H3257),"End: " &amp; C3256 &amp; "-" &amp; D3256 &amp; "-" &amp; H3256,""))</f>
        <v/>
      </c>
      <c r="F3256" s="4" t="str">
        <f t="shared" si="735"/>
        <v>Wall Street Journal-Unemployment Rate-05-2019</v>
      </c>
      <c r="G3256" s="7">
        <v>43595</v>
      </c>
      <c r="H3256" s="7" t="str">
        <f t="shared" si="736"/>
        <v>05-2019</v>
      </c>
      <c r="I3256" s="7" t="str">
        <f t="shared" ca="1" si="737"/>
        <v>Wall Street Journal: HSBC-Unemployment Rate-05-2019</v>
      </c>
      <c r="J3256" s="4" t="str">
        <f t="shared" ca="1" si="738"/>
        <v>Unemployment Rate-HSBC:05-2019</v>
      </c>
      <c r="K3256" t="s">
        <v>817</v>
      </c>
    </row>
    <row r="3257" spans="1:99" x14ac:dyDescent="0.55000000000000004">
      <c r="A3257" s="4" t="str">
        <f t="shared" ca="1" si="733"/>
        <v>Moody's Investors Service</v>
      </c>
      <c r="B3257" s="4" t="str">
        <f t="shared" si="734"/>
        <v>John Lonski</v>
      </c>
      <c r="C3257" s="4" t="s">
        <v>246</v>
      </c>
      <c r="D3257" s="4" t="s">
        <v>97</v>
      </c>
      <c r="E3257" s="4" t="str">
        <f>IF(COUNTIF($E$2:E3256,"Begin: " &amp; C3257 &amp; "-" &amp; D3257 &amp; "-" &amp; H3257)=0,"Begin: " &amp; C3257 &amp; "-" &amp; D3257 &amp; "-" &amp; H3257,IF((C3257 &amp; "-" &amp; D3257 &amp; "-" &amp; H3257)&lt;&gt;(C3258 &amp; "-" &amp; D3258 &amp; "-" &amp; H3258),"End: " &amp; C3257 &amp; "-" &amp; D3257 &amp; "-" &amp; H3257,""))</f>
        <v/>
      </c>
      <c r="F3257" s="4" t="str">
        <f t="shared" si="735"/>
        <v>Wall Street Journal-Unemployment Rate-05-2019</v>
      </c>
      <c r="G3257" s="7">
        <v>43595</v>
      </c>
      <c r="H3257" s="7" t="str">
        <f t="shared" si="736"/>
        <v>05-2019</v>
      </c>
      <c r="I3257" s="7" t="str">
        <f t="shared" ca="1" si="737"/>
        <v>Wall Street Journal: Moody's Investors Service-Unemployment Rate-05-2019</v>
      </c>
      <c r="J3257" s="4" t="str">
        <f t="shared" ca="1" si="738"/>
        <v>Unemployment Rate-Moody's Investors Service:05-2019</v>
      </c>
      <c r="K3257" t="s">
        <v>220</v>
      </c>
      <c r="CK3257">
        <v>3.7</v>
      </c>
      <c r="CM3257">
        <v>3.56</v>
      </c>
      <c r="CO3257">
        <v>3.55</v>
      </c>
      <c r="CQ3257">
        <v>3.6</v>
      </c>
      <c r="CS3257">
        <v>3.55</v>
      </c>
    </row>
    <row r="3258" spans="1:99" x14ac:dyDescent="0.55000000000000004">
      <c r="A3258" s="4" t="str">
        <f t="shared" ca="1" si="733"/>
        <v>National Auto Dealer Association</v>
      </c>
      <c r="B3258" s="4" t="str">
        <f t="shared" si="734"/>
        <v>Patrick Manzi*</v>
      </c>
      <c r="C3258" s="4" t="s">
        <v>246</v>
      </c>
      <c r="D3258" s="4" t="s">
        <v>97</v>
      </c>
      <c r="E3258" s="4" t="str">
        <f>IF(COUNTIF($E$2:E3257,"Begin: " &amp; C3258 &amp; "-" &amp; D3258 &amp; "-" &amp; H3258)=0,"Begin: " &amp; C3258 &amp; "-" &amp; D3258 &amp; "-" &amp; H3258,IF((C3258 &amp; "-" &amp; D3258 &amp; "-" &amp; H3258)&lt;&gt;(C3259 &amp; "-" &amp; D3259 &amp; "-" &amp; H3259),"End: " &amp; C3258 &amp; "-" &amp; D3258 &amp; "-" &amp; H3258,""))</f>
        <v/>
      </c>
      <c r="F3258" s="4" t="str">
        <f t="shared" si="735"/>
        <v>Wall Street Journal-Unemployment Rate-05-2019</v>
      </c>
      <c r="G3258" s="7">
        <v>43595</v>
      </c>
      <c r="H3258" s="7" t="str">
        <f t="shared" si="736"/>
        <v>05-2019</v>
      </c>
      <c r="I3258" s="7" t="str">
        <f t="shared" ca="1" si="737"/>
        <v>Wall Street Journal: National Auto Dealer Association-Unemployment Rate-05-2019</v>
      </c>
      <c r="J3258" s="4" t="str">
        <f t="shared" ca="1" si="738"/>
        <v>Unemployment Rate-National Auto Dealer Association:05-2019</v>
      </c>
      <c r="K3258" t="s">
        <v>818</v>
      </c>
    </row>
    <row r="3259" spans="1:99" x14ac:dyDescent="0.55000000000000004">
      <c r="A3259" s="4" t="str">
        <f t="shared" ca="1" si="733"/>
        <v>MetLife Investment Management</v>
      </c>
      <c r="B3259" s="4" t="str">
        <f t="shared" si="734"/>
        <v>Drew T. Matus*</v>
      </c>
      <c r="C3259" s="4" t="s">
        <v>246</v>
      </c>
      <c r="D3259" s="4" t="s">
        <v>97</v>
      </c>
      <c r="E3259" s="4" t="str">
        <f>IF(COUNTIF($E$2:E3258,"Begin: " &amp; C3259 &amp; "-" &amp; D3259 &amp; "-" &amp; H3259)=0,"Begin: " &amp; C3259 &amp; "-" &amp; D3259 &amp; "-" &amp; H3259,IF((C3259 &amp; "-" &amp; D3259 &amp; "-" &amp; H3259)&lt;&gt;(C3260 &amp; "-" &amp; D3260 &amp; "-" &amp; H3260),"End: " &amp; C3259 &amp; "-" &amp; D3259 &amp; "-" &amp; H3259,""))</f>
        <v/>
      </c>
      <c r="F3259" s="4" t="str">
        <f t="shared" si="735"/>
        <v>Wall Street Journal-Unemployment Rate-05-2019</v>
      </c>
      <c r="G3259" s="7">
        <v>43595</v>
      </c>
      <c r="H3259" s="7" t="str">
        <f t="shared" si="736"/>
        <v>05-2019</v>
      </c>
      <c r="I3259" s="7" t="str">
        <f t="shared" ca="1" si="737"/>
        <v>Wall Street Journal: MetLife Investment Management-Unemployment Rate-05-2019</v>
      </c>
      <c r="J3259" s="4" t="str">
        <f t="shared" ca="1" si="738"/>
        <v>Unemployment Rate-MetLife Investment Management:05-2019</v>
      </c>
      <c r="K3259" t="s">
        <v>819</v>
      </c>
    </row>
    <row r="3260" spans="1:99" x14ac:dyDescent="0.55000000000000004">
      <c r="A3260" s="4" t="str">
        <f t="shared" ca="1" si="733"/>
        <v>Jeffries &amp; Company</v>
      </c>
      <c r="B3260" s="4" t="str">
        <f t="shared" si="734"/>
        <v>Ward McCarthy*</v>
      </c>
      <c r="C3260" s="4" t="s">
        <v>246</v>
      </c>
      <c r="D3260" s="4" t="s">
        <v>97</v>
      </c>
      <c r="E3260" s="4" t="str">
        <f>IF(COUNTIF($E$2:E3259,"Begin: " &amp; C3260 &amp; "-" &amp; D3260 &amp; "-" &amp; H3260)=0,"Begin: " &amp; C3260 &amp; "-" &amp; D3260 &amp; "-" &amp; H3260,IF((C3260 &amp; "-" &amp; D3260 &amp; "-" &amp; H3260)&lt;&gt;(C3261 &amp; "-" &amp; D3261 &amp; "-" &amp; H3261),"End: " &amp; C3260 &amp; "-" &amp; D3260 &amp; "-" &amp; H3260,""))</f>
        <v/>
      </c>
      <c r="F3260" s="4" t="str">
        <f t="shared" si="735"/>
        <v>Wall Street Journal-Unemployment Rate-05-2019</v>
      </c>
      <c r="G3260" s="7">
        <v>43595</v>
      </c>
      <c r="H3260" s="7" t="str">
        <f t="shared" si="736"/>
        <v>05-2019</v>
      </c>
      <c r="I3260" s="7" t="str">
        <f t="shared" ca="1" si="737"/>
        <v>Wall Street Journal: Jeffries &amp; Company-Unemployment Rate-05-2019</v>
      </c>
      <c r="J3260" s="4" t="str">
        <f t="shared" ca="1" si="738"/>
        <v>Unemployment Rate-Jeffries &amp; Company:05-2019</v>
      </c>
      <c r="K3260" t="s">
        <v>820</v>
      </c>
    </row>
    <row r="3261" spans="1:99" x14ac:dyDescent="0.55000000000000004">
      <c r="A3261" s="4" t="str">
        <f t="shared" ca="1" si="733"/>
        <v>ACT Research</v>
      </c>
      <c r="B3261" s="4" t="str">
        <f t="shared" si="734"/>
        <v>Jim Meil</v>
      </c>
      <c r="C3261" s="4" t="s">
        <v>246</v>
      </c>
      <c r="D3261" s="4" t="s">
        <v>97</v>
      </c>
      <c r="E3261" s="4" t="str">
        <f>IF(COUNTIF($E$2:E3260,"Begin: " &amp; C3261 &amp; "-" &amp; D3261 &amp; "-" &amp; H3261)=0,"Begin: " &amp; C3261 &amp; "-" &amp; D3261 &amp; "-" &amp; H3261,IF((C3261 &amp; "-" &amp; D3261 &amp; "-" &amp; H3261)&lt;&gt;(C3262 &amp; "-" &amp; D3262 &amp; "-" &amp; H3262),"End: " &amp; C3261 &amp; "-" &amp; D3261 &amp; "-" &amp; H3261,""))</f>
        <v/>
      </c>
      <c r="F3261" s="4" t="str">
        <f t="shared" si="735"/>
        <v>Wall Street Journal-Unemployment Rate-05-2019</v>
      </c>
      <c r="G3261" s="7">
        <v>43595</v>
      </c>
      <c r="H3261" s="7" t="str">
        <f t="shared" si="736"/>
        <v>05-2019</v>
      </c>
      <c r="I3261" s="7" t="str">
        <f t="shared" ca="1" si="737"/>
        <v>Wall Street Journal: ACT Research-Unemployment Rate-05-2019</v>
      </c>
      <c r="J3261" s="4" t="str">
        <f t="shared" ca="1" si="738"/>
        <v>Unemployment Rate-ACT Research:05-2019</v>
      </c>
      <c r="K3261" t="s">
        <v>437</v>
      </c>
      <c r="CK3261">
        <v>3.7</v>
      </c>
      <c r="CM3261">
        <v>3.6</v>
      </c>
      <c r="CO3261">
        <v>3.8</v>
      </c>
      <c r="CQ3261">
        <v>3.6</v>
      </c>
    </row>
    <row r="3262" spans="1:99" x14ac:dyDescent="0.55000000000000004">
      <c r="A3262" s="4" t="str">
        <f t="shared" ca="1" si="733"/>
        <v>Standard Chartered</v>
      </c>
      <c r="B3262" s="4" t="str">
        <f t="shared" si="734"/>
        <v>Sonia Meskin*</v>
      </c>
      <c r="C3262" s="4" t="s">
        <v>246</v>
      </c>
      <c r="D3262" s="4" t="s">
        <v>97</v>
      </c>
      <c r="E3262" s="4" t="str">
        <f>IF(COUNTIF($E$2:E3261,"Begin: " &amp; C3262 &amp; "-" &amp; D3262 &amp; "-" &amp; H3262)=0,"Begin: " &amp; C3262 &amp; "-" &amp; D3262 &amp; "-" &amp; H3262,IF((C3262 &amp; "-" &amp; D3262 &amp; "-" &amp; H3262)&lt;&gt;(C3263 &amp; "-" &amp; D3263 &amp; "-" &amp; H3263),"End: " &amp; C3262 &amp; "-" &amp; D3262 &amp; "-" &amp; H3262,""))</f>
        <v/>
      </c>
      <c r="F3262" s="4" t="str">
        <f t="shared" si="735"/>
        <v>Wall Street Journal-Unemployment Rate-05-2019</v>
      </c>
      <c r="G3262" s="7">
        <v>43595</v>
      </c>
      <c r="H3262" s="7" t="str">
        <f t="shared" si="736"/>
        <v>05-2019</v>
      </c>
      <c r="I3262" s="7" t="str">
        <f t="shared" ca="1" si="737"/>
        <v>Wall Street Journal: Standard Chartered-Unemployment Rate-05-2019</v>
      </c>
      <c r="J3262" s="4" t="str">
        <f t="shared" ca="1" si="738"/>
        <v>Unemployment Rate-Standard Chartered:05-2019</v>
      </c>
      <c r="K3262" t="s">
        <v>821</v>
      </c>
    </row>
    <row r="3263" spans="1:99" x14ac:dyDescent="0.55000000000000004">
      <c r="A3263" s="4" t="str">
        <f t="shared" ca="1" si="733"/>
        <v>BofA</v>
      </c>
      <c r="B3263" s="4" t="str">
        <f t="shared" si="734"/>
        <v>Michelle Meyer</v>
      </c>
      <c r="C3263" s="4" t="s">
        <v>246</v>
      </c>
      <c r="D3263" s="4" t="s">
        <v>97</v>
      </c>
      <c r="E3263" s="4" t="str">
        <f>IF(COUNTIF($E$2:E3262,"Begin: " &amp; C3263 &amp; "-" &amp; D3263 &amp; "-" &amp; H3263)=0,"Begin: " &amp; C3263 &amp; "-" &amp; D3263 &amp; "-" &amp; H3263,IF((C3263 &amp; "-" &amp; D3263 &amp; "-" &amp; H3263)&lt;&gt;(C3264 &amp; "-" &amp; D3264 &amp; "-" &amp; H3264),"End: " &amp; C3263 &amp; "-" &amp; D3263 &amp; "-" &amp; H3263,""))</f>
        <v/>
      </c>
      <c r="F3263" s="4" t="str">
        <f t="shared" si="735"/>
        <v>Wall Street Journal-Unemployment Rate-05-2019</v>
      </c>
      <c r="G3263" s="7">
        <v>43595</v>
      </c>
      <c r="H3263" s="7" t="str">
        <f t="shared" si="736"/>
        <v>05-2019</v>
      </c>
      <c r="I3263" s="7" t="str">
        <f t="shared" ca="1" si="737"/>
        <v>Wall Street Journal: BofA-Unemployment Rate-05-2019</v>
      </c>
      <c r="J3263" s="4" t="str">
        <f t="shared" ca="1" si="738"/>
        <v>Unemployment Rate-BofA:05-2019</v>
      </c>
      <c r="K3263" t="s">
        <v>803</v>
      </c>
      <c r="CK3263">
        <v>3.6</v>
      </c>
      <c r="CM3263">
        <v>3.5</v>
      </c>
    </row>
    <row r="3264" spans="1:99" x14ac:dyDescent="0.55000000000000004">
      <c r="A3264" s="4" t="str">
        <f t="shared" ca="1" si="733"/>
        <v>Daiwa Capital</v>
      </c>
      <c r="B3264" s="4" t="str">
        <f t="shared" si="734"/>
        <v>Michael Moran</v>
      </c>
      <c r="C3264" s="4" t="s">
        <v>246</v>
      </c>
      <c r="D3264" s="4" t="s">
        <v>97</v>
      </c>
      <c r="E3264" s="4" t="str">
        <f>IF(COUNTIF($E$2:E3263,"Begin: " &amp; C3264 &amp; "-" &amp; D3264 &amp; "-" &amp; H3264)=0,"Begin: " &amp; C3264 &amp; "-" &amp; D3264 &amp; "-" &amp; H3264,IF((C3264 &amp; "-" &amp; D3264 &amp; "-" &amp; H3264)&lt;&gt;(C3265 &amp; "-" &amp; D3265 &amp; "-" &amp; H3265),"End: " &amp; C3264 &amp; "-" &amp; D3264 &amp; "-" &amp; H3264,""))</f>
        <v/>
      </c>
      <c r="F3264" s="4" t="str">
        <f t="shared" si="735"/>
        <v>Wall Street Journal-Unemployment Rate-05-2019</v>
      </c>
      <c r="G3264" s="7">
        <v>43595</v>
      </c>
      <c r="H3264" s="7" t="str">
        <f t="shared" si="736"/>
        <v>05-2019</v>
      </c>
      <c r="I3264" s="7" t="str">
        <f t="shared" ca="1" si="737"/>
        <v>Wall Street Journal: Daiwa Capital-Unemployment Rate-05-2019</v>
      </c>
      <c r="J3264" s="4" t="str">
        <f t="shared" ca="1" si="738"/>
        <v>Unemployment Rate-Daiwa Capital:05-2019</v>
      </c>
      <c r="K3264" t="s">
        <v>438</v>
      </c>
      <c r="CK3264">
        <v>3.7</v>
      </c>
      <c r="CM3264">
        <v>3.8</v>
      </c>
      <c r="CO3264">
        <v>3.9</v>
      </c>
      <c r="CQ3264">
        <v>4.3</v>
      </c>
      <c r="CS3264">
        <v>4.7</v>
      </c>
      <c r="CU3264">
        <v>5.0999999999999996</v>
      </c>
    </row>
    <row r="3265" spans="1:99" x14ac:dyDescent="0.55000000000000004">
      <c r="A3265" s="4" t="str">
        <f t="shared" ca="1" si="733"/>
        <v>National Association of Manufacturers</v>
      </c>
      <c r="B3265" s="4" t="str">
        <f t="shared" si="734"/>
        <v>Chad Moutray</v>
      </c>
      <c r="C3265" s="4" t="s">
        <v>246</v>
      </c>
      <c r="D3265" s="4" t="s">
        <v>97</v>
      </c>
      <c r="E3265" s="4" t="str">
        <f>IF(COUNTIF($E$2:E3264,"Begin: " &amp; C3265 &amp; "-" &amp; D3265 &amp; "-" &amp; H3265)=0,"Begin: " &amp; C3265 &amp; "-" &amp; D3265 &amp; "-" &amp; H3265,IF((C3265 &amp; "-" &amp; D3265 &amp; "-" &amp; H3265)&lt;&gt;(C3266 &amp; "-" &amp; D3266 &amp; "-" &amp; H3266),"End: " &amp; C3265 &amp; "-" &amp; D3265 &amp; "-" &amp; H3265,""))</f>
        <v/>
      </c>
      <c r="F3265" s="4" t="str">
        <f t="shared" si="735"/>
        <v>Wall Street Journal-Unemployment Rate-05-2019</v>
      </c>
      <c r="G3265" s="7">
        <v>43595</v>
      </c>
      <c r="H3265" s="7" t="str">
        <f t="shared" si="736"/>
        <v>05-2019</v>
      </c>
      <c r="I3265" s="7" t="str">
        <f t="shared" ca="1" si="737"/>
        <v>Wall Street Journal: National Association of Manufacturers-Unemployment Rate-05-2019</v>
      </c>
      <c r="J3265" s="4" t="str">
        <f t="shared" ca="1" si="738"/>
        <v>Unemployment Rate-National Association of Manufacturers:05-2019</v>
      </c>
      <c r="K3265" t="s">
        <v>439</v>
      </c>
      <c r="CK3265">
        <v>3.6</v>
      </c>
      <c r="CM3265">
        <v>3.5</v>
      </c>
      <c r="CO3265">
        <v>3.8</v>
      </c>
      <c r="CQ3265">
        <v>4.0999999999999996</v>
      </c>
      <c r="CS3265">
        <v>4.4000000000000004</v>
      </c>
      <c r="CU3265">
        <v>4.5999999999999996</v>
      </c>
    </row>
    <row r="3266" spans="1:99" x14ac:dyDescent="0.55000000000000004">
      <c r="A3266" s="4" t="str">
        <f t="shared" ca="1" si="733"/>
        <v>Naroff Economics</v>
      </c>
      <c r="B3266" s="4" t="str">
        <f t="shared" si="734"/>
        <v>Joel Naroff</v>
      </c>
      <c r="C3266" s="4" t="s">
        <v>246</v>
      </c>
      <c r="D3266" s="4" t="s">
        <v>97</v>
      </c>
      <c r="E3266" s="4" t="str">
        <f>IF(COUNTIF($E$2:E3265,"Begin: " &amp; C3266 &amp; "-" &amp; D3266 &amp; "-" &amp; H3266)=0,"Begin: " &amp; C3266 &amp; "-" &amp; D3266 &amp; "-" &amp; H3266,IF((C3266 &amp; "-" &amp; D3266 &amp; "-" &amp; H3266)&lt;&gt;(C3267 &amp; "-" &amp; D3267 &amp; "-" &amp; H3267),"End: " &amp; C3266 &amp; "-" &amp; D3266 &amp; "-" &amp; H3266,""))</f>
        <v/>
      </c>
      <c r="F3266" s="4" t="str">
        <f t="shared" si="735"/>
        <v>Wall Street Journal-Unemployment Rate-05-2019</v>
      </c>
      <c r="G3266" s="7">
        <v>43595</v>
      </c>
      <c r="H3266" s="7" t="str">
        <f t="shared" si="736"/>
        <v>05-2019</v>
      </c>
      <c r="I3266" s="7" t="str">
        <f t="shared" ca="1" si="737"/>
        <v>Wall Street Journal: Naroff Economics-Unemployment Rate-05-2019</v>
      </c>
      <c r="J3266" s="4" t="str">
        <f t="shared" ca="1" si="738"/>
        <v>Unemployment Rate-Naroff Economics:05-2019</v>
      </c>
      <c r="K3266" t="s">
        <v>440</v>
      </c>
      <c r="CK3266">
        <v>3.7</v>
      </c>
      <c r="CM3266">
        <v>3.7</v>
      </c>
      <c r="CO3266">
        <v>3.9</v>
      </c>
      <c r="CQ3266">
        <v>4.2</v>
      </c>
      <c r="CS3266">
        <v>4.7</v>
      </c>
      <c r="CU3266">
        <v>4.9000000000000004</v>
      </c>
    </row>
    <row r="3267" spans="1:99" x14ac:dyDescent="0.55000000000000004">
      <c r="A3267" s="4" t="str">
        <f t="shared" ca="1" si="733"/>
        <v>MacroEcon Global Advisors</v>
      </c>
      <c r="B3267" s="4" t="str">
        <f t="shared" si="734"/>
        <v>Mark Nielson</v>
      </c>
      <c r="C3267" s="4" t="s">
        <v>246</v>
      </c>
      <c r="D3267" s="4" t="s">
        <v>97</v>
      </c>
      <c r="E3267" s="4" t="str">
        <f>IF(COUNTIF($E$2:E3266,"Begin: " &amp; C3267 &amp; "-" &amp; D3267 &amp; "-" &amp; H3267)=0,"Begin: " &amp; C3267 &amp; "-" &amp; D3267 &amp; "-" &amp; H3267,IF((C3267 &amp; "-" &amp; D3267 &amp; "-" &amp; H3267)&lt;&gt;(C3268 &amp; "-" &amp; D3268 &amp; "-" &amp; H3268),"End: " &amp; C3267 &amp; "-" &amp; D3267 &amp; "-" &amp; H3267,""))</f>
        <v/>
      </c>
      <c r="F3267" s="4" t="str">
        <f t="shared" si="735"/>
        <v>Wall Street Journal-Unemployment Rate-05-2019</v>
      </c>
      <c r="G3267" s="7">
        <v>43595</v>
      </c>
      <c r="H3267" s="7" t="str">
        <f t="shared" si="736"/>
        <v>05-2019</v>
      </c>
      <c r="I3267" s="7" t="str">
        <f t="shared" ca="1" si="737"/>
        <v>Wall Street Journal: MacroEcon Global Advisors-Unemployment Rate-05-2019</v>
      </c>
      <c r="J3267" s="4" t="str">
        <f t="shared" ca="1" si="738"/>
        <v>Unemployment Rate-MacroEcon Global Advisors:05-2019</v>
      </c>
      <c r="K3267" t="s">
        <v>225</v>
      </c>
      <c r="CK3267">
        <v>3.6</v>
      </c>
      <c r="CM3267">
        <v>3.8</v>
      </c>
      <c r="CO3267">
        <v>3.8</v>
      </c>
      <c r="CQ3267">
        <v>4.2</v>
      </c>
      <c r="CS3267">
        <v>4.2</v>
      </c>
      <c r="CU3267">
        <v>4.4000000000000004</v>
      </c>
    </row>
    <row r="3268" spans="1:99" x14ac:dyDescent="0.55000000000000004">
      <c r="A3268" s="4" t="str">
        <f t="shared" ca="1" si="733"/>
        <v>Corelogic</v>
      </c>
      <c r="B3268" s="4" t="str">
        <f t="shared" si="734"/>
        <v>Frank Nothaft*</v>
      </c>
      <c r="C3268" s="4" t="s">
        <v>246</v>
      </c>
      <c r="D3268" s="4" t="s">
        <v>97</v>
      </c>
      <c r="E3268" s="4" t="str">
        <f>IF(COUNTIF($E$2:E3267,"Begin: " &amp; C3268 &amp; "-" &amp; D3268 &amp; "-" &amp; H3268)=0,"Begin: " &amp; C3268 &amp; "-" &amp; D3268 &amp; "-" &amp; H3268,IF((C3268 &amp; "-" &amp; D3268 &amp; "-" &amp; H3268)&lt;&gt;(C3269 &amp; "-" &amp; D3269 &amp; "-" &amp; H3269),"End: " &amp; C3268 &amp; "-" &amp; D3268 &amp; "-" &amp; H3268,""))</f>
        <v/>
      </c>
      <c r="F3268" s="4" t="str">
        <f t="shared" si="735"/>
        <v>Wall Street Journal-Unemployment Rate-05-2019</v>
      </c>
      <c r="G3268" s="7">
        <v>43595</v>
      </c>
      <c r="H3268" s="7" t="str">
        <f t="shared" si="736"/>
        <v>05-2019</v>
      </c>
      <c r="I3268" s="7" t="str">
        <f t="shared" ca="1" si="737"/>
        <v>Wall Street Journal: Corelogic-Unemployment Rate-05-2019</v>
      </c>
      <c r="J3268" s="4" t="str">
        <f t="shared" ca="1" si="738"/>
        <v>Unemployment Rate-Corelogic:05-2019</v>
      </c>
      <c r="K3268" t="s">
        <v>822</v>
      </c>
    </row>
    <row r="3269" spans="1:99" x14ac:dyDescent="0.55000000000000004">
      <c r="A3269" s="4" t="str">
        <f t="shared" ca="1" si="733"/>
        <v>High Frequency Economics</v>
      </c>
      <c r="B3269" s="4" t="str">
        <f t="shared" si="734"/>
        <v>Jim O'Sullivan</v>
      </c>
      <c r="C3269" s="4" t="s">
        <v>246</v>
      </c>
      <c r="D3269" s="4" t="s">
        <v>97</v>
      </c>
      <c r="E3269" s="4" t="str">
        <f>IF(COUNTIF($E$2:E3268,"Begin: " &amp; C3269 &amp; "-" &amp; D3269 &amp; "-" &amp; H3269)=0,"Begin: " &amp; C3269 &amp; "-" &amp; D3269 &amp; "-" &amp; H3269,IF((C3269 &amp; "-" &amp; D3269 &amp; "-" &amp; H3269)&lt;&gt;(C3270 &amp; "-" &amp; D3270 &amp; "-" &amp; H3270),"End: " &amp; C3269 &amp; "-" &amp; D3269 &amp; "-" &amp; H3269,""))</f>
        <v/>
      </c>
      <c r="F3269" s="4" t="str">
        <f t="shared" si="735"/>
        <v>Wall Street Journal-Unemployment Rate-05-2019</v>
      </c>
      <c r="G3269" s="7">
        <v>43595</v>
      </c>
      <c r="H3269" s="7" t="str">
        <f t="shared" si="736"/>
        <v>05-2019</v>
      </c>
      <c r="I3269" s="7" t="str">
        <f t="shared" ca="1" si="737"/>
        <v>Wall Street Journal: High Frequency Economics-Unemployment Rate-05-2019</v>
      </c>
      <c r="J3269" s="4" t="str">
        <f t="shared" ca="1" si="738"/>
        <v>Unemployment Rate-High Frequency Economics:05-2019</v>
      </c>
      <c r="K3269" t="s">
        <v>227</v>
      </c>
      <c r="CK3269">
        <v>3.5</v>
      </c>
      <c r="CM3269">
        <v>3.4</v>
      </c>
      <c r="CO3269">
        <v>3.4</v>
      </c>
      <c r="CQ3269">
        <v>3.4</v>
      </c>
    </row>
    <row r="3270" spans="1:99" x14ac:dyDescent="0.55000000000000004">
      <c r="A3270" s="4" t="str">
        <f t="shared" ca="1" si="733"/>
        <v>Stifel, Nicoulas and Company, Incorporated (formerly Sterne Agee)</v>
      </c>
      <c r="B3270" s="4" t="str">
        <f t="shared" si="734"/>
        <v>Lindsey Piegza</v>
      </c>
      <c r="C3270" s="4" t="s">
        <v>246</v>
      </c>
      <c r="D3270" s="4" t="s">
        <v>97</v>
      </c>
      <c r="E3270" s="4" t="str">
        <f>IF(COUNTIF($E$2:E3269,"Begin: " &amp; C3270 &amp; "-" &amp; D3270 &amp; "-" &amp; H3270)=0,"Begin: " &amp; C3270 &amp; "-" &amp; D3270 &amp; "-" &amp; H3270,IF((C3270 &amp; "-" &amp; D3270 &amp; "-" &amp; H3270)&lt;&gt;(C3271 &amp; "-" &amp; D3271 &amp; "-" &amp; H3271),"End: " &amp; C3270 &amp; "-" &amp; D3270 &amp; "-" &amp; H3270,""))</f>
        <v/>
      </c>
      <c r="F3270" s="4" t="str">
        <f t="shared" si="735"/>
        <v>Wall Street Journal-Unemployment Rate-05-2019</v>
      </c>
      <c r="G3270" s="7">
        <v>43595</v>
      </c>
      <c r="H3270" s="7" t="str">
        <f t="shared" si="736"/>
        <v>05-2019</v>
      </c>
      <c r="I3270" s="7" t="str">
        <f t="shared" ca="1" si="737"/>
        <v>Wall Street Journal: Stifel, Nicoulas and Company, Incorporated (formerly Sterne Agee)-Unemployment Rate-05-2019</v>
      </c>
      <c r="J3270" s="4" t="str">
        <f t="shared" ca="1" si="738"/>
        <v>Unemployment Rate-Stifel, Nicoulas and Company, Incorporated (formerly Sterne Agee):05-2019</v>
      </c>
      <c r="K3270" t="s">
        <v>675</v>
      </c>
      <c r="CK3270">
        <v>4</v>
      </c>
      <c r="CM3270">
        <v>4.2</v>
      </c>
      <c r="CO3270">
        <v>4.5</v>
      </c>
    </row>
    <row r="3271" spans="1:99" x14ac:dyDescent="0.55000000000000004">
      <c r="A3271" s="4" t="str">
        <f t="shared" ca="1" si="733"/>
        <v>Macroeconomic Advisers</v>
      </c>
      <c r="B3271" s="4" t="str">
        <f t="shared" si="734"/>
        <v>Dr. Joel Prakken/ Chris Varvares</v>
      </c>
      <c r="C3271" s="4" t="s">
        <v>246</v>
      </c>
      <c r="D3271" s="4" t="s">
        <v>97</v>
      </c>
      <c r="E3271" s="4" t="str">
        <f>IF(COUNTIF($E$2:E3270,"Begin: " &amp; C3271 &amp; "-" &amp; D3271 &amp; "-" &amp; H3271)=0,"Begin: " &amp; C3271 &amp; "-" &amp; D3271 &amp; "-" &amp; H3271,IF((C3271 &amp; "-" &amp; D3271 &amp; "-" &amp; H3271)&lt;&gt;(C3272 &amp; "-" &amp; D3272 &amp; "-" &amp; H3272),"End: " &amp; C3271 &amp; "-" &amp; D3271 &amp; "-" &amp; H3271,""))</f>
        <v/>
      </c>
      <c r="F3271" s="4" t="str">
        <f t="shared" si="735"/>
        <v>Wall Street Journal-Unemployment Rate-05-2019</v>
      </c>
      <c r="G3271" s="7">
        <v>43595</v>
      </c>
      <c r="H3271" s="7" t="str">
        <f t="shared" si="736"/>
        <v>05-2019</v>
      </c>
      <c r="I3271" s="7" t="str">
        <f t="shared" ca="1" si="737"/>
        <v>Wall Street Journal: Macroeconomic Advisers-Unemployment Rate-05-2019</v>
      </c>
      <c r="J3271" s="4" t="str">
        <f t="shared" ca="1" si="738"/>
        <v>Unemployment Rate-Macroeconomic Advisers:05-2019</v>
      </c>
      <c r="K3271" t="s">
        <v>228</v>
      </c>
      <c r="CK3271">
        <v>3.6</v>
      </c>
      <c r="CM3271">
        <v>3.5</v>
      </c>
      <c r="CO3271">
        <v>3.4</v>
      </c>
      <c r="CQ3271">
        <v>3.5</v>
      </c>
      <c r="CS3271">
        <v>3.6</v>
      </c>
      <c r="CU3271">
        <v>3.7</v>
      </c>
    </row>
    <row r="3272" spans="1:99" x14ac:dyDescent="0.55000000000000004">
      <c r="A3272" s="4" t="str">
        <f t="shared" ca="1" si="733"/>
        <v>Ameriprise Financial</v>
      </c>
      <c r="B3272" s="4" t="str">
        <f t="shared" si="734"/>
        <v>Russell Price</v>
      </c>
      <c r="C3272" s="4" t="s">
        <v>246</v>
      </c>
      <c r="D3272" s="4" t="s">
        <v>97</v>
      </c>
      <c r="E3272" s="4" t="str">
        <f>IF(COUNTIF($E$2:E3271,"Begin: " &amp; C3272 &amp; "-" &amp; D3272 &amp; "-" &amp; H3272)=0,"Begin: " &amp; C3272 &amp; "-" &amp; D3272 &amp; "-" &amp; H3272,IF((C3272 &amp; "-" &amp; D3272 &amp; "-" &amp; H3272)&lt;&gt;(C3273 &amp; "-" &amp; D3273 &amp; "-" &amp; H3273),"End: " &amp; C3272 &amp; "-" &amp; D3272 &amp; "-" &amp; H3272,""))</f>
        <v/>
      </c>
      <c r="F3272" s="4" t="str">
        <f t="shared" si="735"/>
        <v>Wall Street Journal-Unemployment Rate-05-2019</v>
      </c>
      <c r="G3272" s="7">
        <v>43595</v>
      </c>
      <c r="H3272" s="7" t="str">
        <f t="shared" si="736"/>
        <v>05-2019</v>
      </c>
      <c r="I3272" s="7" t="str">
        <f t="shared" ca="1" si="737"/>
        <v>Wall Street Journal: Ameriprise Financial-Unemployment Rate-05-2019</v>
      </c>
      <c r="J3272" s="4" t="str">
        <f t="shared" ca="1" si="738"/>
        <v>Unemployment Rate-Ameriprise Financial:05-2019</v>
      </c>
      <c r="K3272" t="s">
        <v>441</v>
      </c>
      <c r="CK3272">
        <v>3.6</v>
      </c>
      <c r="CM3272">
        <v>3.4</v>
      </c>
      <c r="CO3272">
        <v>3.4</v>
      </c>
      <c r="CQ3272">
        <v>3.3</v>
      </c>
      <c r="CS3272">
        <v>3.4</v>
      </c>
      <c r="CU3272">
        <v>3.4</v>
      </c>
    </row>
    <row r="3273" spans="1:99" x14ac:dyDescent="0.55000000000000004">
      <c r="A3273" s="4" t="str">
        <f t="shared" ca="1" si="733"/>
        <v>Eaton Corp.</v>
      </c>
      <c r="B3273" s="4" t="str">
        <f t="shared" si="734"/>
        <v>Arun Raha*</v>
      </c>
      <c r="C3273" s="4" t="s">
        <v>246</v>
      </c>
      <c r="D3273" s="4" t="s">
        <v>97</v>
      </c>
      <c r="E3273" s="4" t="str">
        <f>IF(COUNTIF($E$2:E3272,"Begin: " &amp; C3273 &amp; "-" &amp; D3273 &amp; "-" &amp; H3273)=0,"Begin: " &amp; C3273 &amp; "-" &amp; D3273 &amp; "-" &amp; H3273,IF((C3273 &amp; "-" &amp; D3273 &amp; "-" &amp; H3273)&lt;&gt;(C3274 &amp; "-" &amp; D3274 &amp; "-" &amp; H3274),"End: " &amp; C3273 &amp; "-" &amp; D3273 &amp; "-" &amp; H3273,""))</f>
        <v/>
      </c>
      <c r="F3273" s="4" t="str">
        <f t="shared" si="735"/>
        <v>Wall Street Journal-Unemployment Rate-05-2019</v>
      </c>
      <c r="G3273" s="7">
        <v>43595</v>
      </c>
      <c r="H3273" s="7" t="str">
        <f t="shared" si="736"/>
        <v>05-2019</v>
      </c>
      <c r="I3273" s="7" t="str">
        <f t="shared" ca="1" si="737"/>
        <v>Wall Street Journal: Eaton Corp.-Unemployment Rate-05-2019</v>
      </c>
      <c r="J3273" s="4" t="str">
        <f t="shared" ca="1" si="738"/>
        <v>Unemployment Rate-Eaton Corp.:05-2019</v>
      </c>
      <c r="K3273" t="s">
        <v>823</v>
      </c>
    </row>
    <row r="3274" spans="1:99" x14ac:dyDescent="0.55000000000000004">
      <c r="A3274" s="4" t="str">
        <f t="shared" ca="1" si="733"/>
        <v>Point Loma Nazarene University</v>
      </c>
      <c r="B3274" s="4" t="str">
        <f t="shared" si="734"/>
        <v>Lynn Reaser</v>
      </c>
      <c r="C3274" s="4" t="s">
        <v>246</v>
      </c>
      <c r="D3274" s="4" t="s">
        <v>97</v>
      </c>
      <c r="E3274" s="4" t="str">
        <f>IF(COUNTIF($E$2:E3273,"Begin: " &amp; C3274 &amp; "-" &amp; D3274 &amp; "-" &amp; H3274)=0,"Begin: " &amp; C3274 &amp; "-" &amp; D3274 &amp; "-" &amp; H3274,IF((C3274 &amp; "-" &amp; D3274 &amp; "-" &amp; H3274)&lt;&gt;(C3275 &amp; "-" &amp; D3275 &amp; "-" &amp; H3275),"End: " &amp; C3274 &amp; "-" &amp; D3274 &amp; "-" &amp; H3274,""))</f>
        <v/>
      </c>
      <c r="F3274" s="4" t="str">
        <f t="shared" si="735"/>
        <v>Wall Street Journal-Unemployment Rate-05-2019</v>
      </c>
      <c r="G3274" s="7">
        <v>43595</v>
      </c>
      <c r="H3274" s="7" t="str">
        <f t="shared" si="736"/>
        <v>05-2019</v>
      </c>
      <c r="I3274" s="7" t="str">
        <f t="shared" ca="1" si="737"/>
        <v>Wall Street Journal: Point Loma Nazarene University-Unemployment Rate-05-2019</v>
      </c>
      <c r="J3274" s="4" t="str">
        <f t="shared" ca="1" si="738"/>
        <v>Unemployment Rate-Point Loma Nazarene University:05-2019</v>
      </c>
      <c r="K3274" t="s">
        <v>658</v>
      </c>
      <c r="CK3274">
        <v>3.6</v>
      </c>
      <c r="CM3274">
        <v>3.6</v>
      </c>
      <c r="CO3274">
        <v>3.5</v>
      </c>
      <c r="CQ3274">
        <v>3.6</v>
      </c>
      <c r="CS3274">
        <v>4</v>
      </c>
      <c r="CU3274">
        <v>4.2</v>
      </c>
    </row>
    <row r="3275" spans="1:99" x14ac:dyDescent="0.55000000000000004">
      <c r="A3275" s="4" t="str">
        <f t="shared" ca="1" si="733"/>
        <v>Deutsche Bank</v>
      </c>
      <c r="B3275" s="4" t="str">
        <f t="shared" si="734"/>
        <v>Brett Ryan/Matthew Luzzetti</v>
      </c>
      <c r="C3275" s="4" t="s">
        <v>246</v>
      </c>
      <c r="D3275" s="4" t="s">
        <v>97</v>
      </c>
      <c r="E3275" s="4" t="str">
        <f>IF(COUNTIF($E$2:E3274,"Begin: " &amp; C3275 &amp; "-" &amp; D3275 &amp; "-" &amp; H3275)=0,"Begin: " &amp; C3275 &amp; "-" &amp; D3275 &amp; "-" &amp; H3275,IF((C3275 &amp; "-" &amp; D3275 &amp; "-" &amp; H3275)&lt;&gt;(C3276 &amp; "-" &amp; D3276 &amp; "-" &amp; H3276),"End: " &amp; C3275 &amp; "-" &amp; D3275 &amp; "-" &amp; H3275,""))</f>
        <v/>
      </c>
      <c r="F3275" s="4" t="str">
        <f t="shared" si="735"/>
        <v>Wall Street Journal-Unemployment Rate-05-2019</v>
      </c>
      <c r="G3275" s="7">
        <v>43595</v>
      </c>
      <c r="H3275" s="7" t="str">
        <f t="shared" si="736"/>
        <v>05-2019</v>
      </c>
      <c r="I3275" s="7" t="str">
        <f t="shared" ca="1" si="737"/>
        <v>Wall Street Journal: Deutsche Bank-Unemployment Rate-05-2019</v>
      </c>
      <c r="J3275" s="4" t="str">
        <f t="shared" ca="1" si="738"/>
        <v>Unemployment Rate-Deutsche Bank:05-2019</v>
      </c>
      <c r="K3275" t="s">
        <v>804</v>
      </c>
      <c r="CK3275">
        <v>3.8</v>
      </c>
      <c r="CM3275">
        <v>3.6</v>
      </c>
      <c r="CO3275">
        <v>3.7</v>
      </c>
      <c r="CQ3275">
        <v>3.8</v>
      </c>
      <c r="CS3275">
        <v>3.9</v>
      </c>
      <c r="CU3275">
        <v>4</v>
      </c>
    </row>
    <row r="3276" spans="1:99" x14ac:dyDescent="0.55000000000000004">
      <c r="A3276" s="4" t="str">
        <f t="shared" ca="1" si="733"/>
        <v>Prestige Economics LLC</v>
      </c>
      <c r="B3276" s="4" t="str">
        <f t="shared" si="734"/>
        <v>Jason Schenker*</v>
      </c>
      <c r="C3276" s="4" t="s">
        <v>246</v>
      </c>
      <c r="D3276" s="4" t="s">
        <v>97</v>
      </c>
      <c r="E3276" s="4" t="str">
        <f>IF(COUNTIF($E$2:E3275,"Begin: " &amp; C3276 &amp; "-" &amp; D3276 &amp; "-" &amp; H3276)=0,"Begin: " &amp; C3276 &amp; "-" &amp; D3276 &amp; "-" &amp; H3276,IF((C3276 &amp; "-" &amp; D3276 &amp; "-" &amp; H3276)&lt;&gt;(C3277 &amp; "-" &amp; D3277 &amp; "-" &amp; H3277),"End: " &amp; C3276 &amp; "-" &amp; D3276 &amp; "-" &amp; H3276,""))</f>
        <v/>
      </c>
      <c r="F3276" s="4" t="str">
        <f t="shared" si="735"/>
        <v>Wall Street Journal-Unemployment Rate-05-2019</v>
      </c>
      <c r="G3276" s="7">
        <v>43595</v>
      </c>
      <c r="H3276" s="7" t="str">
        <f t="shared" si="736"/>
        <v>05-2019</v>
      </c>
      <c r="I3276" s="7" t="str">
        <f t="shared" ca="1" si="737"/>
        <v>Wall Street Journal: Prestige Economics LLC-Unemployment Rate-05-2019</v>
      </c>
      <c r="J3276" s="4" t="str">
        <f t="shared" ca="1" si="738"/>
        <v>Unemployment Rate-Prestige Economics LLC:05-2019</v>
      </c>
      <c r="K3276" t="s">
        <v>824</v>
      </c>
    </row>
    <row r="3277" spans="1:99" x14ac:dyDescent="0.55000000000000004">
      <c r="A3277" s="4" t="str">
        <f t="shared" ca="1" si="733"/>
        <v>Pantheon Macroeconomics</v>
      </c>
      <c r="B3277" s="4" t="str">
        <f t="shared" si="734"/>
        <v>Ian Shepherdson*</v>
      </c>
      <c r="C3277" s="4" t="s">
        <v>246</v>
      </c>
      <c r="D3277" s="4" t="s">
        <v>97</v>
      </c>
      <c r="E3277" s="4" t="str">
        <f>IF(COUNTIF($E$2:E3276,"Begin: " &amp; C3277 &amp; "-" &amp; D3277 &amp; "-" &amp; H3277)=0,"Begin: " &amp; C3277 &amp; "-" &amp; D3277 &amp; "-" &amp; H3277,IF((C3277 &amp; "-" &amp; D3277 &amp; "-" &amp; H3277)&lt;&gt;(C3278 &amp; "-" &amp; D3278 &amp; "-" &amp; H3278),"End: " &amp; C3277 &amp; "-" &amp; D3277 &amp; "-" &amp; H3277,""))</f>
        <v/>
      </c>
      <c r="F3277" s="4" t="str">
        <f t="shared" si="735"/>
        <v>Wall Street Journal-Unemployment Rate-05-2019</v>
      </c>
      <c r="G3277" s="7">
        <v>43595</v>
      </c>
      <c r="H3277" s="7" t="str">
        <f t="shared" si="736"/>
        <v>05-2019</v>
      </c>
      <c r="I3277" s="7" t="str">
        <f t="shared" ca="1" si="737"/>
        <v>Wall Street Journal: Pantheon Macroeconomics-Unemployment Rate-05-2019</v>
      </c>
      <c r="J3277" s="4" t="str">
        <f t="shared" ca="1" si="738"/>
        <v>Unemployment Rate-Pantheon Macroeconomics:05-2019</v>
      </c>
      <c r="K3277" t="s">
        <v>825</v>
      </c>
    </row>
    <row r="3278" spans="1:99" x14ac:dyDescent="0.55000000000000004">
      <c r="A3278" s="4" t="str">
        <f t="shared" ca="1" si="733"/>
        <v>Decision Economics, Inc.</v>
      </c>
      <c r="B3278" s="4" t="str">
        <f t="shared" si="734"/>
        <v>Allen Sinai</v>
      </c>
      <c r="C3278" s="4" t="s">
        <v>246</v>
      </c>
      <c r="D3278" s="4" t="s">
        <v>97</v>
      </c>
      <c r="E3278" s="4" t="str">
        <f>IF(COUNTIF($E$2:E3277,"Begin: " &amp; C3278 &amp; "-" &amp; D3278 &amp; "-" &amp; H3278)=0,"Begin: " &amp; C3278 &amp; "-" &amp; D3278 &amp; "-" &amp; H3278,IF((C3278 &amp; "-" &amp; D3278 &amp; "-" &amp; H3278)&lt;&gt;(C3279 &amp; "-" &amp; D3279 &amp; "-" &amp; H3279),"End: " &amp; C3278 &amp; "-" &amp; D3278 &amp; "-" &amp; H3278,""))</f>
        <v/>
      </c>
      <c r="F3278" s="4" t="str">
        <f t="shared" si="735"/>
        <v>Wall Street Journal-Unemployment Rate-05-2019</v>
      </c>
      <c r="G3278" s="7">
        <v>43595</v>
      </c>
      <c r="H3278" s="7" t="str">
        <f t="shared" si="736"/>
        <v>05-2019</v>
      </c>
      <c r="I3278" s="7" t="str">
        <f t="shared" ca="1" si="737"/>
        <v>Wall Street Journal: Decision Economics, Inc.-Unemployment Rate-05-2019</v>
      </c>
      <c r="J3278" s="4" t="str">
        <f t="shared" ca="1" si="738"/>
        <v>Unemployment Rate-Decision Economics, Inc.:05-2019</v>
      </c>
      <c r="K3278" t="s">
        <v>233</v>
      </c>
      <c r="CK3278">
        <v>3.4</v>
      </c>
      <c r="CM3278">
        <v>3.3</v>
      </c>
      <c r="CO3278">
        <v>3.2</v>
      </c>
      <c r="CQ3278">
        <v>3.4</v>
      </c>
      <c r="CS3278">
        <v>3.6</v>
      </c>
      <c r="CU3278">
        <v>3.8</v>
      </c>
    </row>
    <row r="3279" spans="1:99" x14ac:dyDescent="0.55000000000000004">
      <c r="A3279" s="4" t="str">
        <f t="shared" ca="1" si="733"/>
        <v>Parsec Financial</v>
      </c>
      <c r="B3279" s="4" t="str">
        <f t="shared" si="734"/>
        <v>James F. Smith</v>
      </c>
      <c r="C3279" s="4" t="s">
        <v>246</v>
      </c>
      <c r="D3279" s="4" t="s">
        <v>97</v>
      </c>
      <c r="E3279" s="4" t="str">
        <f>IF(COUNTIF($E$2:E3278,"Begin: " &amp; C3279 &amp; "-" &amp; D3279 &amp; "-" &amp; H3279)=0,"Begin: " &amp; C3279 &amp; "-" &amp; D3279 &amp; "-" &amp; H3279,IF((C3279 &amp; "-" &amp; D3279 &amp; "-" &amp; H3279)&lt;&gt;(C3280 &amp; "-" &amp; D3280 &amp; "-" &amp; H3280),"End: " &amp; C3279 &amp; "-" &amp; D3279 &amp; "-" &amp; H3279,""))</f>
        <v/>
      </c>
      <c r="F3279" s="4" t="str">
        <f t="shared" si="735"/>
        <v>Wall Street Journal-Unemployment Rate-05-2019</v>
      </c>
      <c r="G3279" s="7">
        <v>43595</v>
      </c>
      <c r="H3279" s="7" t="str">
        <f t="shared" si="736"/>
        <v>05-2019</v>
      </c>
      <c r="I3279" s="7" t="str">
        <f t="shared" ca="1" si="737"/>
        <v>Wall Street Journal: Parsec Financial-Unemployment Rate-05-2019</v>
      </c>
      <c r="J3279" s="4" t="str">
        <f t="shared" ca="1" si="738"/>
        <v>Unemployment Rate-Parsec Financial:05-2019</v>
      </c>
      <c r="K3279" t="s">
        <v>234</v>
      </c>
      <c r="CK3279">
        <v>3.5</v>
      </c>
      <c r="CM3279">
        <v>3.4</v>
      </c>
      <c r="CO3279">
        <v>3</v>
      </c>
      <c r="CQ3279">
        <v>2.8</v>
      </c>
      <c r="CS3279">
        <v>3.1</v>
      </c>
      <c r="CU3279">
        <v>3.8</v>
      </c>
    </row>
    <row r="3280" spans="1:99" x14ac:dyDescent="0.55000000000000004">
      <c r="A3280" s="4" t="str">
        <f t="shared" ca="1" si="733"/>
        <v>Univ of Central FL</v>
      </c>
      <c r="B3280" s="4" t="str">
        <f t="shared" si="734"/>
        <v>Sean M. Snaith</v>
      </c>
      <c r="C3280" s="4" t="s">
        <v>246</v>
      </c>
      <c r="D3280" s="4" t="s">
        <v>97</v>
      </c>
      <c r="E3280" s="4" t="str">
        <f>IF(COUNTIF($E$2:E3279,"Begin: " &amp; C3280 &amp; "-" &amp; D3280 &amp; "-" &amp; H3280)=0,"Begin: " &amp; C3280 &amp; "-" &amp; D3280 &amp; "-" &amp; H3280,IF((C3280 &amp; "-" &amp; D3280 &amp; "-" &amp; H3280)&lt;&gt;(C3281 &amp; "-" &amp; D3281 &amp; "-" &amp; H3281),"End: " &amp; C3280 &amp; "-" &amp; D3280 &amp; "-" &amp; H3280,""))</f>
        <v/>
      </c>
      <c r="F3280" s="4" t="str">
        <f t="shared" si="735"/>
        <v>Wall Street Journal-Unemployment Rate-05-2019</v>
      </c>
      <c r="G3280" s="7">
        <v>43595</v>
      </c>
      <c r="H3280" s="7" t="str">
        <f t="shared" si="736"/>
        <v>05-2019</v>
      </c>
      <c r="I3280" s="7" t="str">
        <f t="shared" ca="1" si="737"/>
        <v>Wall Street Journal: Univ of Central FL-Unemployment Rate-05-2019</v>
      </c>
      <c r="J3280" s="4" t="str">
        <f t="shared" ca="1" si="738"/>
        <v>Unemployment Rate-Univ of Central FL:05-2019</v>
      </c>
      <c r="K3280" t="s">
        <v>235</v>
      </c>
      <c r="CK3280">
        <v>3.6</v>
      </c>
      <c r="CM3280">
        <v>3.5</v>
      </c>
      <c r="CO3280">
        <v>3.4</v>
      </c>
      <c r="CQ3280">
        <v>3.4</v>
      </c>
      <c r="CS3280">
        <v>3.4</v>
      </c>
      <c r="CU3280">
        <v>3.4</v>
      </c>
    </row>
    <row r="3281" spans="1:99" x14ac:dyDescent="0.55000000000000004">
      <c r="A3281" s="4" t="str">
        <f t="shared" ca="1" si="733"/>
        <v>SS Economics</v>
      </c>
      <c r="B3281" s="4" t="str">
        <f t="shared" si="734"/>
        <v>Sung Won Sohn</v>
      </c>
      <c r="C3281" s="4" t="s">
        <v>246</v>
      </c>
      <c r="D3281" s="4" t="s">
        <v>97</v>
      </c>
      <c r="E3281" s="4" t="str">
        <f>IF(COUNTIF($E$2:E3280,"Begin: " &amp; C3281 &amp; "-" &amp; D3281 &amp; "-" &amp; H3281)=0,"Begin: " &amp; C3281 &amp; "-" &amp; D3281 &amp; "-" &amp; H3281,IF((C3281 &amp; "-" &amp; D3281 &amp; "-" &amp; H3281)&lt;&gt;(C3282 &amp; "-" &amp; D3282 &amp; "-" &amp; H3282),"End: " &amp; C3281 &amp; "-" &amp; D3281 &amp; "-" &amp; H3281,""))</f>
        <v/>
      </c>
      <c r="F3281" s="4" t="str">
        <f t="shared" si="735"/>
        <v>Wall Street Journal-Unemployment Rate-05-2019</v>
      </c>
      <c r="G3281" s="7">
        <v>43595</v>
      </c>
      <c r="H3281" s="7" t="str">
        <f t="shared" si="736"/>
        <v>05-2019</v>
      </c>
      <c r="I3281" s="7" t="str">
        <f t="shared" ca="1" si="737"/>
        <v>Wall Street Journal: SS Economics-Unemployment Rate-05-2019</v>
      </c>
      <c r="J3281" s="4" t="str">
        <f t="shared" ca="1" si="738"/>
        <v>Unemployment Rate-SS Economics:05-2019</v>
      </c>
      <c r="K3281" t="s">
        <v>785</v>
      </c>
      <c r="CK3281">
        <v>3.6</v>
      </c>
      <c r="CM3281">
        <v>3.5</v>
      </c>
      <c r="CO3281">
        <v>3.5</v>
      </c>
      <c r="CQ3281">
        <v>3.5</v>
      </c>
      <c r="CS3281">
        <v>3.5</v>
      </c>
      <c r="CU3281">
        <v>3.5</v>
      </c>
    </row>
    <row r="3282" spans="1:99" x14ac:dyDescent="0.55000000000000004">
      <c r="A3282" s="4" t="str">
        <f t="shared" ref="A3282:A3292" ca="1" si="739">IF(ISERROR(IF(C3282="GIOA",INDEX(List_AnonymousForecasters,MATCH(LEFT(K3282,FIND(":",K3282,1)-1),List_IndividualForecasters,0),1),INDEX(List_FirmNamesOmega,MATCH(LEFT(K3282,FIND(":",K3282,1)-1),List_FirmNamesAlpha,0),1))),LEFT(K3282,FIND(":",K3282,1)-1),IF(C3282="GIOA",INDEX(List_AnonymousForecasters,MATCH(LEFT(K3282,FIND(":",K3282,1)-1),List_IndividualForecasters,0),1),INDEX(List_FirmNamesOmega,MATCH(LEFT(K3282,FIND(":",K3282,1)-1),List_FirmNamesAlpha,0),1)))</f>
        <v>Pierpont Securities</v>
      </c>
      <c r="B3282" s="4" t="str">
        <f t="shared" ref="B3282:B3292" si="740">MID(K3282,FIND(":",K3282,1)+2,LEN(K3282)-FIND(":",K3282,1))</f>
        <v>Stephen Stanley</v>
      </c>
      <c r="C3282" s="4" t="s">
        <v>246</v>
      </c>
      <c r="D3282" s="4" t="s">
        <v>97</v>
      </c>
      <c r="E3282" s="4" t="str">
        <f>IF(COUNTIF($E$2:E3281,"Begin: " &amp; C3282 &amp; "-" &amp; D3282 &amp; "-" &amp; H3282)=0,"Begin: " &amp; C3282 &amp; "-" &amp; D3282 &amp; "-" &amp; H3282,IF((C3282 &amp; "-" &amp; D3282 &amp; "-" &amp; H3282)&lt;&gt;(C3283 &amp; "-" &amp; D3283 &amp; "-" &amp; H3283),"End: " &amp; C3282 &amp; "-" &amp; D3282 &amp; "-" &amp; H3282,""))</f>
        <v/>
      </c>
      <c r="F3282" s="4" t="str">
        <f t="shared" ref="F3282:F3292" si="741">C3282 &amp; "-" &amp; D3282 &amp; "-" &amp; H3282</f>
        <v>Wall Street Journal-Unemployment Rate-05-2019</v>
      </c>
      <c r="G3282" s="7">
        <v>43595</v>
      </c>
      <c r="H3282" s="7" t="str">
        <f t="shared" ref="H3282:H3292" si="742">TEXT(MONTH(G3282),"00") &amp; "-" &amp; TEXT(YEAR(G3282),"0000")</f>
        <v>05-2019</v>
      </c>
      <c r="I3282" s="7" t="str">
        <f t="shared" ref="I3282:I3292" ca="1" si="743">C3282 &amp; ": " &amp; A3282 &amp; "-" &amp; D3282 &amp; "-" &amp; H3282</f>
        <v>Wall Street Journal: Pierpont Securities-Unemployment Rate-05-2019</v>
      </c>
      <c r="J3282" s="4" t="str">
        <f t="shared" ref="J3282:J3292" ca="1" si="744">D3282 &amp; "-" &amp; A3282 &amp; ":" &amp; TEXT(MONTH(G3282),"00") &amp; "-" &amp; TEXT(YEAR(G3282),"0000")</f>
        <v>Unemployment Rate-Pierpont Securities:05-2019</v>
      </c>
      <c r="K3282" t="s">
        <v>238</v>
      </c>
      <c r="CK3282">
        <v>3.6</v>
      </c>
      <c r="CM3282">
        <v>3.4</v>
      </c>
      <c r="CO3282">
        <v>3.3</v>
      </c>
      <c r="CQ3282">
        <v>3.3</v>
      </c>
      <c r="CS3282">
        <v>3.3</v>
      </c>
      <c r="CU3282">
        <v>3.3</v>
      </c>
    </row>
    <row r="3283" spans="1:99" x14ac:dyDescent="0.55000000000000004">
      <c r="A3283" s="4" t="str">
        <f t="shared" ca="1" si="739"/>
        <v>Economic Analysis Associates Inc.</v>
      </c>
      <c r="B3283" s="4" t="str">
        <f t="shared" si="740"/>
        <v>Susan M. Sterne</v>
      </c>
      <c r="C3283" s="4" t="s">
        <v>246</v>
      </c>
      <c r="D3283" s="4" t="s">
        <v>97</v>
      </c>
      <c r="E3283" s="4" t="str">
        <f>IF(COUNTIF($E$2:E3282,"Begin: " &amp; C3283 &amp; "-" &amp; D3283 &amp; "-" &amp; H3283)=0,"Begin: " &amp; C3283 &amp; "-" &amp; D3283 &amp; "-" &amp; H3283,IF((C3283 &amp; "-" &amp; D3283 &amp; "-" &amp; H3283)&lt;&gt;(C3284 &amp; "-" &amp; D3284 &amp; "-" &amp; H3284),"End: " &amp; C3283 &amp; "-" &amp; D3283 &amp; "-" &amp; H3283,""))</f>
        <v/>
      </c>
      <c r="F3283" s="4" t="str">
        <f t="shared" si="741"/>
        <v>Wall Street Journal-Unemployment Rate-05-2019</v>
      </c>
      <c r="G3283" s="7">
        <v>43595</v>
      </c>
      <c r="H3283" s="7" t="str">
        <f t="shared" si="742"/>
        <v>05-2019</v>
      </c>
      <c r="I3283" s="7" t="str">
        <f t="shared" ca="1" si="743"/>
        <v>Wall Street Journal: Economic Analysis Associates Inc.-Unemployment Rate-05-2019</v>
      </c>
      <c r="J3283" s="4" t="str">
        <f t="shared" ca="1" si="744"/>
        <v>Unemployment Rate-Economic Analysis Associates Inc.:05-2019</v>
      </c>
      <c r="K3283" t="s">
        <v>239</v>
      </c>
      <c r="CK3283">
        <v>3.6</v>
      </c>
      <c r="CM3283">
        <v>3.5</v>
      </c>
      <c r="CO3283">
        <v>3.4</v>
      </c>
      <c r="CQ3283">
        <v>3.2</v>
      </c>
      <c r="CS3283">
        <v>3.2</v>
      </c>
      <c r="CU3283">
        <v>3</v>
      </c>
    </row>
    <row r="3284" spans="1:99" x14ac:dyDescent="0.55000000000000004">
      <c r="A3284" s="4" t="str">
        <f t="shared" ca="1" si="739"/>
        <v>CSFB</v>
      </c>
      <c r="B3284" s="4" t="str">
        <f t="shared" si="740"/>
        <v>James Sweeney*</v>
      </c>
      <c r="C3284" s="4" t="s">
        <v>246</v>
      </c>
      <c r="D3284" s="4" t="s">
        <v>97</v>
      </c>
      <c r="E3284" s="4" t="str">
        <f>IF(COUNTIF($E$2:E3283,"Begin: " &amp; C3284 &amp; "-" &amp; D3284 &amp; "-" &amp; H3284)=0,"Begin: " &amp; C3284 &amp; "-" &amp; D3284 &amp; "-" &amp; H3284,IF((C3284 &amp; "-" &amp; D3284 &amp; "-" &amp; H3284)&lt;&gt;(C3285 &amp; "-" &amp; D3285 &amp; "-" &amp; H3285),"End: " &amp; C3284 &amp; "-" &amp; D3284 &amp; "-" &amp; H3284,""))</f>
        <v/>
      </c>
      <c r="F3284" s="4" t="str">
        <f t="shared" si="741"/>
        <v>Wall Street Journal-Unemployment Rate-05-2019</v>
      </c>
      <c r="G3284" s="7">
        <v>43595</v>
      </c>
      <c r="H3284" s="7" t="str">
        <f t="shared" si="742"/>
        <v>05-2019</v>
      </c>
      <c r="I3284" s="7" t="str">
        <f t="shared" ca="1" si="743"/>
        <v>Wall Street Journal: CSFB-Unemployment Rate-05-2019</v>
      </c>
      <c r="J3284" s="4" t="str">
        <f t="shared" ca="1" si="744"/>
        <v>Unemployment Rate-CSFB:05-2019</v>
      </c>
      <c r="K3284" t="s">
        <v>826</v>
      </c>
    </row>
    <row r="3285" spans="1:99" x14ac:dyDescent="0.55000000000000004">
      <c r="A3285" s="4" t="str">
        <f t="shared" ca="1" si="739"/>
        <v>American Chemisty Council</v>
      </c>
      <c r="B3285" s="4" t="str">
        <f t="shared" si="740"/>
        <v>Kevin Swift</v>
      </c>
      <c r="C3285" s="4" t="s">
        <v>246</v>
      </c>
      <c r="D3285" s="4" t="s">
        <v>97</v>
      </c>
      <c r="E3285" s="4" t="str">
        <f>IF(COUNTIF($E$2:E3284,"Begin: " &amp; C3285 &amp; "-" &amp; D3285 &amp; "-" &amp; H3285)=0,"Begin: " &amp; C3285 &amp; "-" &amp; D3285 &amp; "-" &amp; H3285,IF((C3285 &amp; "-" &amp; D3285 &amp; "-" &amp; H3285)&lt;&gt;(C3286 &amp; "-" &amp; D3286 &amp; "-" &amp; H3286),"End: " &amp; C3285 &amp; "-" &amp; D3285 &amp; "-" &amp; H3285,""))</f>
        <v/>
      </c>
      <c r="F3285" s="4" t="str">
        <f t="shared" si="741"/>
        <v>Wall Street Journal-Unemployment Rate-05-2019</v>
      </c>
      <c r="G3285" s="7">
        <v>43595</v>
      </c>
      <c r="H3285" s="7" t="str">
        <f t="shared" si="742"/>
        <v>05-2019</v>
      </c>
      <c r="I3285" s="7" t="str">
        <f t="shared" ca="1" si="743"/>
        <v>Wall Street Journal: American Chemisty Council-Unemployment Rate-05-2019</v>
      </c>
      <c r="J3285" s="4" t="str">
        <f t="shared" ca="1" si="744"/>
        <v>Unemployment Rate-American Chemisty Council:05-2019</v>
      </c>
      <c r="K3285" t="s">
        <v>443</v>
      </c>
      <c r="CK3285">
        <v>3.6</v>
      </c>
      <c r="CM3285">
        <v>3.5</v>
      </c>
      <c r="CO3285">
        <v>3.6</v>
      </c>
      <c r="CQ3285">
        <v>3.7</v>
      </c>
      <c r="CS3285">
        <v>4</v>
      </c>
      <c r="CU3285">
        <v>4.3</v>
      </c>
    </row>
    <row r="3286" spans="1:99" x14ac:dyDescent="0.55000000000000004">
      <c r="A3286" s="4" t="str">
        <f t="shared" ca="1" si="739"/>
        <v>Grant Thornton</v>
      </c>
      <c r="B3286" s="4" t="str">
        <f t="shared" si="740"/>
        <v>Diane Swonk</v>
      </c>
      <c r="C3286" s="4" t="s">
        <v>246</v>
      </c>
      <c r="D3286" s="4" t="s">
        <v>97</v>
      </c>
      <c r="E3286" s="4" t="str">
        <f>IF(COUNTIF($E$2:E3285,"Begin: " &amp; C3286 &amp; "-" &amp; D3286 &amp; "-" &amp; H3286)=0,"Begin: " &amp; C3286 &amp; "-" &amp; D3286 &amp; "-" &amp; H3286,IF((C3286 &amp; "-" &amp; D3286 &amp; "-" &amp; H3286)&lt;&gt;(C3287 &amp; "-" &amp; D3287 &amp; "-" &amp; H3287),"End: " &amp; C3286 &amp; "-" &amp; D3286 &amp; "-" &amp; H3286,""))</f>
        <v/>
      </c>
      <c r="F3286" s="4" t="str">
        <f t="shared" si="741"/>
        <v>Wall Street Journal-Unemployment Rate-05-2019</v>
      </c>
      <c r="G3286" s="7">
        <v>43595</v>
      </c>
      <c r="H3286" s="7" t="str">
        <f t="shared" si="742"/>
        <v>05-2019</v>
      </c>
      <c r="I3286" s="7" t="str">
        <f t="shared" ca="1" si="743"/>
        <v>Wall Street Journal: Grant Thornton-Unemployment Rate-05-2019</v>
      </c>
      <c r="J3286" s="4" t="str">
        <f t="shared" ca="1" si="744"/>
        <v>Unemployment Rate-Grant Thornton:05-2019</v>
      </c>
      <c r="K3286" t="s">
        <v>772</v>
      </c>
      <c r="CK3286">
        <v>3.6</v>
      </c>
      <c r="CM3286">
        <v>3.6</v>
      </c>
      <c r="CO3286">
        <v>4</v>
      </c>
      <c r="CQ3286">
        <v>4.5999999999999996</v>
      </c>
      <c r="CS3286">
        <v>5</v>
      </c>
      <c r="CU3286">
        <v>5.0999999999999996</v>
      </c>
    </row>
    <row r="3287" spans="1:99" x14ac:dyDescent="0.55000000000000004">
      <c r="A3287" s="4" t="str">
        <f t="shared" ca="1" si="739"/>
        <v>The Northern Trust</v>
      </c>
      <c r="B3287" s="4" t="str">
        <f t="shared" si="740"/>
        <v xml:space="preserve">Carl Tannenbaum </v>
      </c>
      <c r="C3287" s="4" t="s">
        <v>246</v>
      </c>
      <c r="D3287" s="4" t="s">
        <v>97</v>
      </c>
      <c r="E3287" s="4" t="str">
        <f>IF(COUNTIF($E$2:E3286,"Begin: " &amp; C3287 &amp; "-" &amp; D3287 &amp; "-" &amp; H3287)=0,"Begin: " &amp; C3287 &amp; "-" &amp; D3287 &amp; "-" &amp; H3287,IF((C3287 &amp; "-" &amp; D3287 &amp; "-" &amp; H3287)&lt;&gt;(C3288 &amp; "-" &amp; D3288 &amp; "-" &amp; H3288),"End: " &amp; C3287 &amp; "-" &amp; D3287 &amp; "-" &amp; H3287,""))</f>
        <v/>
      </c>
      <c r="F3287" s="4" t="str">
        <f t="shared" si="741"/>
        <v>Wall Street Journal-Unemployment Rate-05-2019</v>
      </c>
      <c r="G3287" s="7">
        <v>43595</v>
      </c>
      <c r="H3287" s="7" t="str">
        <f t="shared" si="742"/>
        <v>05-2019</v>
      </c>
      <c r="I3287" s="7" t="str">
        <f t="shared" ca="1" si="743"/>
        <v>Wall Street Journal: The Northern Trust-Unemployment Rate-05-2019</v>
      </c>
      <c r="J3287" s="4" t="str">
        <f t="shared" ca="1" si="744"/>
        <v>Unemployment Rate-The Northern Trust:05-2019</v>
      </c>
      <c r="K3287" t="s">
        <v>241</v>
      </c>
      <c r="CK3287">
        <v>3.7</v>
      </c>
      <c r="CM3287">
        <v>3.7</v>
      </c>
      <c r="CO3287">
        <v>3.7</v>
      </c>
      <c r="CQ3287">
        <v>3.8</v>
      </c>
      <c r="CS3287">
        <v>3.8</v>
      </c>
      <c r="CU3287">
        <v>3.8</v>
      </c>
    </row>
    <row r="3288" spans="1:99" x14ac:dyDescent="0.55000000000000004">
      <c r="A3288" s="4" t="str">
        <f t="shared" ca="1" si="739"/>
        <v>BNP Paribas</v>
      </c>
      <c r="B3288" s="4" t="str">
        <f t="shared" si="740"/>
        <v>US Economics Team</v>
      </c>
      <c r="C3288" s="4" t="s">
        <v>246</v>
      </c>
      <c r="D3288" s="4" t="s">
        <v>97</v>
      </c>
      <c r="E3288" s="4" t="str">
        <f>IF(COUNTIF($E$2:E3287,"Begin: " &amp; C3288 &amp; "-" &amp; D3288 &amp; "-" &amp; H3288)=0,"Begin: " &amp; C3288 &amp; "-" &amp; D3288 &amp; "-" &amp; H3288,IF((C3288 &amp; "-" &amp; D3288 &amp; "-" &amp; H3288)&lt;&gt;(C3289 &amp; "-" &amp; D3289 &amp; "-" &amp; H3289),"End: " &amp; C3288 &amp; "-" &amp; D3288 &amp; "-" &amp; H3288,""))</f>
        <v/>
      </c>
      <c r="F3288" s="4" t="str">
        <f t="shared" si="741"/>
        <v>Wall Street Journal-Unemployment Rate-05-2019</v>
      </c>
      <c r="G3288" s="7">
        <v>43595</v>
      </c>
      <c r="H3288" s="7" t="str">
        <f t="shared" si="742"/>
        <v>05-2019</v>
      </c>
      <c r="I3288" s="7" t="str">
        <f t="shared" ca="1" si="743"/>
        <v>Wall Street Journal: BNP Paribas-Unemployment Rate-05-2019</v>
      </c>
      <c r="J3288" s="4" t="str">
        <f t="shared" ca="1" si="744"/>
        <v>Unemployment Rate-BNP Paribas:05-2019</v>
      </c>
      <c r="K3288" t="s">
        <v>444</v>
      </c>
      <c r="CK3288">
        <v>3.5</v>
      </c>
      <c r="CM3288">
        <v>3.3</v>
      </c>
      <c r="CO3288">
        <v>3.3</v>
      </c>
      <c r="CQ3288">
        <v>3.5</v>
      </c>
    </row>
    <row r="3289" spans="1:99" x14ac:dyDescent="0.55000000000000004">
      <c r="A3289" s="4" t="str">
        <f t="shared" ca="1" si="739"/>
        <v>The Conference Board</v>
      </c>
      <c r="B3289" s="4" t="str">
        <f t="shared" si="740"/>
        <v>Bart van Ark</v>
      </c>
      <c r="C3289" s="4" t="s">
        <v>246</v>
      </c>
      <c r="D3289" s="4" t="s">
        <v>97</v>
      </c>
      <c r="E3289" s="4" t="str">
        <f>IF(COUNTIF($E$2:E3288,"Begin: " &amp; C3289 &amp; "-" &amp; D3289 &amp; "-" &amp; H3289)=0,"Begin: " &amp; C3289 &amp; "-" &amp; D3289 &amp; "-" &amp; H3289,IF((C3289 &amp; "-" &amp; D3289 &amp; "-" &amp; H3289)&lt;&gt;(C3290 &amp; "-" &amp; D3290 &amp; "-" &amp; H3290),"End: " &amp; C3289 &amp; "-" &amp; D3289 &amp; "-" &amp; H3289,""))</f>
        <v/>
      </c>
      <c r="F3289" s="4" t="str">
        <f t="shared" si="741"/>
        <v>Wall Street Journal-Unemployment Rate-05-2019</v>
      </c>
      <c r="G3289" s="7">
        <v>43595</v>
      </c>
      <c r="H3289" s="7" t="str">
        <f t="shared" si="742"/>
        <v>05-2019</v>
      </c>
      <c r="I3289" s="7" t="str">
        <f t="shared" ca="1" si="743"/>
        <v>Wall Street Journal: The Conference Board-Unemployment Rate-05-2019</v>
      </c>
      <c r="J3289" s="4" t="str">
        <f t="shared" ca="1" si="744"/>
        <v>Unemployment Rate-The Conference Board:05-2019</v>
      </c>
      <c r="K3289" t="s">
        <v>242</v>
      </c>
      <c r="CK3289">
        <v>3.6</v>
      </c>
      <c r="CM3289">
        <v>3.5</v>
      </c>
      <c r="CO3289">
        <v>3.4</v>
      </c>
      <c r="CQ3289">
        <v>3.3</v>
      </c>
    </row>
    <row r="3290" spans="1:99" x14ac:dyDescent="0.55000000000000004">
      <c r="A3290" s="4" t="str">
        <f t="shared" ca="1" si="739"/>
        <v>First Trust Adv.</v>
      </c>
      <c r="B3290" s="4" t="str">
        <f t="shared" si="740"/>
        <v>Brian S. Wesbury/ Robert Stein</v>
      </c>
      <c r="C3290" s="4" t="s">
        <v>246</v>
      </c>
      <c r="D3290" s="4" t="s">
        <v>97</v>
      </c>
      <c r="E3290" s="4" t="str">
        <f>IF(COUNTIF($E$2:E3289,"Begin: " &amp; C3290 &amp; "-" &amp; D3290 &amp; "-" &amp; H3290)=0,"Begin: " &amp; C3290 &amp; "-" &amp; D3290 &amp; "-" &amp; H3290,IF((C3290 &amp; "-" &amp; D3290 &amp; "-" &amp; H3290)&lt;&gt;(C3291 &amp; "-" &amp; D3291 &amp; "-" &amp; H3291),"End: " &amp; C3290 &amp; "-" &amp; D3290 &amp; "-" &amp; H3290,""))</f>
        <v/>
      </c>
      <c r="F3290" s="4" t="str">
        <f t="shared" si="741"/>
        <v>Wall Street Journal-Unemployment Rate-05-2019</v>
      </c>
      <c r="G3290" s="7">
        <v>43595</v>
      </c>
      <c r="H3290" s="7" t="str">
        <f t="shared" si="742"/>
        <v>05-2019</v>
      </c>
      <c r="I3290" s="7" t="str">
        <f t="shared" ca="1" si="743"/>
        <v>Wall Street Journal: First Trust Adv.-Unemployment Rate-05-2019</v>
      </c>
      <c r="J3290" s="4" t="str">
        <f t="shared" ca="1" si="744"/>
        <v>Unemployment Rate-First Trust Adv.:05-2019</v>
      </c>
      <c r="K3290" t="s">
        <v>243</v>
      </c>
      <c r="CK3290">
        <v>3.6</v>
      </c>
      <c r="CM3290">
        <v>3.5</v>
      </c>
      <c r="CO3290">
        <v>3.5</v>
      </c>
      <c r="CQ3290">
        <v>3.5</v>
      </c>
    </row>
    <row r="3291" spans="1:99" x14ac:dyDescent="0.55000000000000004">
      <c r="A3291" s="4" t="str">
        <f t="shared" ca="1" si="739"/>
        <v>National Association of Realtors</v>
      </c>
      <c r="B3291" s="4" t="str">
        <f t="shared" si="740"/>
        <v>Lawrence Yun</v>
      </c>
      <c r="C3291" s="4" t="s">
        <v>246</v>
      </c>
      <c r="D3291" s="4" t="s">
        <v>97</v>
      </c>
      <c r="E3291" s="4" t="str">
        <f>IF(COUNTIF($E$2:E3290,"Begin: " &amp; C3291 &amp; "-" &amp; D3291 &amp; "-" &amp; H3291)=0,"Begin: " &amp; C3291 &amp; "-" &amp; D3291 &amp; "-" &amp; H3291,IF((C3291 &amp; "-" &amp; D3291 &amp; "-" &amp; H3291)&lt;&gt;(C3292 &amp; "-" &amp; D3292 &amp; "-" &amp; H3292),"End: " &amp; C3291 &amp; "-" &amp; D3291 &amp; "-" &amp; H3291,""))</f>
        <v/>
      </c>
      <c r="F3291" s="4" t="str">
        <f t="shared" si="741"/>
        <v>Wall Street Journal-Unemployment Rate-05-2019</v>
      </c>
      <c r="G3291" s="7">
        <v>43595</v>
      </c>
      <c r="H3291" s="7" t="str">
        <f t="shared" si="742"/>
        <v>05-2019</v>
      </c>
      <c r="I3291" s="7" t="str">
        <f t="shared" ca="1" si="743"/>
        <v>Wall Street Journal: National Association of Realtors-Unemployment Rate-05-2019</v>
      </c>
      <c r="J3291" s="4" t="str">
        <f t="shared" ca="1" si="744"/>
        <v>Unemployment Rate-National Association of Realtors:05-2019</v>
      </c>
      <c r="K3291" t="s">
        <v>245</v>
      </c>
      <c r="CK3291">
        <v>3.8</v>
      </c>
      <c r="CM3291">
        <v>3.9</v>
      </c>
      <c r="CO3291">
        <v>4</v>
      </c>
      <c r="CQ3291">
        <v>4</v>
      </c>
      <c r="CS3291">
        <v>4.0999999999999996</v>
      </c>
      <c r="CU3291">
        <v>4.2</v>
      </c>
    </row>
    <row r="3292" spans="1:99" x14ac:dyDescent="0.55000000000000004">
      <c r="A3292" s="4" t="str">
        <f t="shared" ca="1" si="739"/>
        <v>Morgan Stanley</v>
      </c>
      <c r="B3292" s="4" t="str">
        <f t="shared" si="740"/>
        <v>Ellen Zentner*</v>
      </c>
      <c r="C3292" s="4" t="s">
        <v>246</v>
      </c>
      <c r="D3292" s="4" t="s">
        <v>97</v>
      </c>
      <c r="E3292" s="4" t="str">
        <f>IF(COUNTIF($E$2:E3291,"Begin: " &amp; C3292 &amp; "-" &amp; D3292 &amp; "-" &amp; H3292)=0,"Begin: " &amp; C3292 &amp; "-" &amp; D3292 &amp; "-" &amp; H3292,IF((C3292 &amp; "-" &amp; D3292 &amp; "-" &amp; H3292)&lt;&gt;(C3293 &amp; "-" &amp; D3293 &amp; "-" &amp; H3293),"End: " &amp; C3292 &amp; "-" &amp; D3292 &amp; "-" &amp; H3292,""))</f>
        <v>End: Wall Street Journal-Unemployment Rate-05-2019</v>
      </c>
      <c r="F3292" s="4" t="str">
        <f t="shared" si="741"/>
        <v>Wall Street Journal-Unemployment Rate-05-2019</v>
      </c>
      <c r="G3292" s="7">
        <v>43595</v>
      </c>
      <c r="H3292" s="7" t="str">
        <f t="shared" si="742"/>
        <v>05-2019</v>
      </c>
      <c r="I3292" s="7" t="str">
        <f t="shared" ca="1" si="743"/>
        <v>Wall Street Journal: Morgan Stanley-Unemployment Rate-05-2019</v>
      </c>
      <c r="J3292" s="4" t="str">
        <f t="shared" ca="1" si="744"/>
        <v>Unemployment Rate-Morgan Stanley:05-2019</v>
      </c>
      <c r="K3292" t="s">
        <v>827</v>
      </c>
    </row>
    <row r="3293" spans="1:99" x14ac:dyDescent="0.55000000000000004">
      <c r="A3293" s="4" t="str">
        <f t="shared" ref="A3293" ca="1" si="745">IF(ISERROR(IF(C3293="GIOA",INDEX(List_AnonymousForecasters,MATCH(LEFT(K3293,FIND(":",K3293,1)-1),List_IndividualForecasters,0),1),INDEX(List_FirmNamesOmega,MATCH(LEFT(K3293,FIND(":",K3293,1)-1),List_FirmNamesAlpha,0),1))),LEFT(K3293,FIND(":",K3293,1)-1),IF(C3293="GIOA",INDEX(List_AnonymousForecasters,MATCH(LEFT(K3293,FIND(":",K3293,1)-1),List_IndividualForecasters,0),1),INDEX(List_FirmNamesOmega,MATCH(LEFT(K3293,FIND(":",K3293,1)-1),List_FirmNamesAlpha,0),1)))</f>
        <v>Nomura</v>
      </c>
      <c r="B3293" s="4" t="str">
        <f t="shared" ref="B3293" si="746">MID(K3293,FIND(":",K3293,1)+2,LEN(K3293)-FIND(":",K3293,1))</f>
        <v>Lewis Alexander</v>
      </c>
      <c r="C3293" s="4" t="s">
        <v>246</v>
      </c>
      <c r="D3293" s="4" t="s">
        <v>249</v>
      </c>
      <c r="E3293" s="4" t="str">
        <f>IF(COUNTIF($E$2:E3292,"Begin: " &amp; C3293 &amp; "-" &amp; D3293 &amp; "-" &amp; H3293)=0,"Begin: " &amp; C3293 &amp; "-" &amp; D3293 &amp; "-" &amp; H3293,IF((C3293 &amp; "-" &amp; D3293 &amp; "-" &amp; H3293)&lt;&gt;(C3294 &amp; "-" &amp; D3294 &amp; "-" &amp; H3294),"End: " &amp; C3293 &amp; "-" &amp; D3293 &amp; "-" &amp; H3293,""))</f>
        <v>Begin: Wall Street Journal-Crude Oil-05-2019</v>
      </c>
      <c r="F3293" s="4" t="str">
        <f t="shared" ref="F3293" si="747">C3293 &amp; "-" &amp; D3293 &amp; "-" &amp; H3293</f>
        <v>Wall Street Journal-Crude Oil-05-2019</v>
      </c>
      <c r="G3293" s="7">
        <v>43595</v>
      </c>
      <c r="H3293" s="7" t="str">
        <f t="shared" ref="H3293" si="748">TEXT(MONTH(G3293),"00") &amp; "-" &amp; TEXT(YEAR(G3293),"0000")</f>
        <v>05-2019</v>
      </c>
      <c r="I3293" s="7" t="str">
        <f t="shared" ref="I3293" ca="1" si="749">C3293 &amp; ": " &amp; A3293 &amp; "-" &amp; D3293 &amp; "-" &amp; H3293</f>
        <v>Wall Street Journal: Nomura-Crude Oil-05-2019</v>
      </c>
      <c r="J3293" s="4" t="str">
        <f t="shared" ref="J3293" ca="1" si="750">D3293 &amp; "-" &amp; A3293 &amp; ":" &amp; TEXT(MONTH(G3293),"00") &amp; "-" &amp; TEXT(YEAR(G3293),"0000")</f>
        <v>Crude Oil-Nomura:05-2019</v>
      </c>
      <c r="K3293" t="s">
        <v>196</v>
      </c>
    </row>
    <row r="3294" spans="1:99" x14ac:dyDescent="0.55000000000000004">
      <c r="A3294" s="4" t="str">
        <f t="shared" ref="A3294:A3357" ca="1" si="751">IF(ISERROR(IF(C3294="GIOA",INDEX(List_AnonymousForecasters,MATCH(LEFT(K3294,FIND(":",K3294,1)-1),List_IndividualForecasters,0),1),INDEX(List_FirmNamesOmega,MATCH(LEFT(K3294,FIND(":",K3294,1)-1),List_FirmNamesAlpha,0),1))),LEFT(K3294,FIND(":",K3294,1)-1),IF(C3294="GIOA",INDEX(List_AnonymousForecasters,MATCH(LEFT(K3294,FIND(":",K3294,1)-1),List_IndividualForecasters,0),1),INDEX(List_FirmNamesOmega,MATCH(LEFT(K3294,FIND(":",K3294,1)-1),List_FirmNamesAlpha,0),1)))</f>
        <v>Bank of the West</v>
      </c>
      <c r="B3294" s="4" t="str">
        <f t="shared" ref="B3294:B3357" si="752">MID(K3294,FIND(":",K3294,1)+2,LEN(K3294)-FIND(":",K3294,1))</f>
        <v>Scott Anderson</v>
      </c>
      <c r="C3294" s="4" t="s">
        <v>246</v>
      </c>
      <c r="D3294" s="4" t="s">
        <v>249</v>
      </c>
      <c r="E3294" s="4" t="str">
        <f>IF(COUNTIF($E$2:E3293,"Begin: " &amp; C3294 &amp; "-" &amp; D3294 &amp; "-" &amp; H3294)=0,"Begin: " &amp; C3294 &amp; "-" &amp; D3294 &amp; "-" &amp; H3294,IF((C3294 &amp; "-" &amp; D3294 &amp; "-" &amp; H3294)&lt;&gt;(C3295 &amp; "-" &amp; D3295 &amp; "-" &amp; H3295),"End: " &amp; C3294 &amp; "-" &amp; D3294 &amp; "-" &amp; H3294,""))</f>
        <v/>
      </c>
      <c r="F3294" s="4" t="str">
        <f t="shared" ref="F3294:F3357" si="753">C3294 &amp; "-" &amp; D3294 &amp; "-" &amp; H3294</f>
        <v>Wall Street Journal-Crude Oil-05-2019</v>
      </c>
      <c r="G3294" s="7">
        <v>43595</v>
      </c>
      <c r="H3294" s="7" t="str">
        <f t="shared" ref="H3294:H3357" si="754">TEXT(MONTH(G3294),"00") &amp; "-" &amp; TEXT(YEAR(G3294),"0000")</f>
        <v>05-2019</v>
      </c>
      <c r="I3294" s="7" t="str">
        <f t="shared" ref="I3294:I3357" ca="1" si="755">C3294 &amp; ": " &amp; A3294 &amp; "-" &amp; D3294 &amp; "-" &amp; H3294</f>
        <v>Wall Street Journal: Bank of the West-Crude Oil-05-2019</v>
      </c>
      <c r="J3294" s="4" t="str">
        <f t="shared" ref="J3294:J3357" ca="1" si="756">D3294 &amp; "-" &amp; A3294 &amp; ":" &amp; TEXT(MONTH(G3294),"00") &amp; "-" &amp; TEXT(YEAR(G3294),"0000")</f>
        <v>Crude Oil-Bank of the West:05-2019</v>
      </c>
      <c r="K3294" t="s">
        <v>763</v>
      </c>
      <c r="CK3294">
        <v>62</v>
      </c>
      <c r="CM3294">
        <v>59</v>
      </c>
      <c r="CO3294">
        <v>57</v>
      </c>
      <c r="CQ3294">
        <v>53</v>
      </c>
      <c r="CS3294">
        <v>50</v>
      </c>
      <c r="CU3294">
        <v>53</v>
      </c>
    </row>
    <row r="3295" spans="1:99" x14ac:dyDescent="0.55000000000000004">
      <c r="A3295" s="4" t="str">
        <f t="shared" ca="1" si="751"/>
        <v>Capital Economics</v>
      </c>
      <c r="B3295" s="4" t="str">
        <f t="shared" si="752"/>
        <v>Paul Ashworth*</v>
      </c>
      <c r="C3295" s="4" t="s">
        <v>246</v>
      </c>
      <c r="D3295" s="4" t="s">
        <v>249</v>
      </c>
      <c r="E3295" s="4" t="str">
        <f>IF(COUNTIF($E$2:E3294,"Begin: " &amp; C3295 &amp; "-" &amp; D3295 &amp; "-" &amp; H3295)=0,"Begin: " &amp; C3295 &amp; "-" &amp; D3295 &amp; "-" &amp; H3295,IF((C3295 &amp; "-" &amp; D3295 &amp; "-" &amp; H3295)&lt;&gt;(C3296 &amp; "-" &amp; D3296 &amp; "-" &amp; H3296),"End: " &amp; C3295 &amp; "-" &amp; D3295 &amp; "-" &amp; H3295,""))</f>
        <v/>
      </c>
      <c r="F3295" s="4" t="str">
        <f t="shared" si="753"/>
        <v>Wall Street Journal-Crude Oil-05-2019</v>
      </c>
      <c r="G3295" s="7">
        <v>43595</v>
      </c>
      <c r="H3295" s="7" t="str">
        <f t="shared" si="754"/>
        <v>05-2019</v>
      </c>
      <c r="I3295" s="7" t="str">
        <f t="shared" ca="1" si="755"/>
        <v>Wall Street Journal: Capital Economics-Crude Oil-05-2019</v>
      </c>
      <c r="J3295" s="4" t="str">
        <f t="shared" ca="1" si="756"/>
        <v>Crude Oil-Capital Economics:05-2019</v>
      </c>
      <c r="K3295" t="s">
        <v>812</v>
      </c>
    </row>
    <row r="3296" spans="1:99" x14ac:dyDescent="0.55000000000000004">
      <c r="A3296" s="4" t="str">
        <f t="shared" ca="1" si="751"/>
        <v>Deloitte LP</v>
      </c>
      <c r="B3296" s="4" t="str">
        <f t="shared" si="752"/>
        <v>Daniel Bachman</v>
      </c>
      <c r="C3296" s="4" t="s">
        <v>246</v>
      </c>
      <c r="D3296" s="4" t="s">
        <v>249</v>
      </c>
      <c r="E3296" s="4" t="str">
        <f>IF(COUNTIF($E$2:E3295,"Begin: " &amp; C3296 &amp; "-" &amp; D3296 &amp; "-" &amp; H3296)=0,"Begin: " &amp; C3296 &amp; "-" &amp; D3296 &amp; "-" &amp; H3296,IF((C3296 &amp; "-" &amp; D3296 &amp; "-" &amp; H3296)&lt;&gt;(C3297 &amp; "-" &amp; D3297 &amp; "-" &amp; H3297),"End: " &amp; C3296 &amp; "-" &amp; D3296 &amp; "-" &amp; H3296,""))</f>
        <v/>
      </c>
      <c r="F3296" s="4" t="str">
        <f t="shared" si="753"/>
        <v>Wall Street Journal-Crude Oil-05-2019</v>
      </c>
      <c r="G3296" s="7">
        <v>43595</v>
      </c>
      <c r="H3296" s="7" t="str">
        <f t="shared" si="754"/>
        <v>05-2019</v>
      </c>
      <c r="I3296" s="7" t="str">
        <f t="shared" ca="1" si="755"/>
        <v>Wall Street Journal: Deloitte LP-Crude Oil-05-2019</v>
      </c>
      <c r="J3296" s="4" t="str">
        <f t="shared" ca="1" si="756"/>
        <v>Crude Oil-Deloitte LP:05-2019</v>
      </c>
      <c r="K3296" t="s">
        <v>749</v>
      </c>
    </row>
    <row r="3297" spans="1:99" x14ac:dyDescent="0.55000000000000004">
      <c r="A3297" s="4" t="str">
        <f t="shared" ca="1" si="751"/>
        <v>Economic Outlook Group</v>
      </c>
      <c r="B3297" s="4" t="str">
        <f t="shared" si="752"/>
        <v>Bernard Baumohl</v>
      </c>
      <c r="C3297" s="4" t="s">
        <v>246</v>
      </c>
      <c r="D3297" s="4" t="s">
        <v>249</v>
      </c>
      <c r="E3297" s="4" t="str">
        <f>IF(COUNTIF($E$2:E3296,"Begin: " &amp; C3297 &amp; "-" &amp; D3297 &amp; "-" &amp; H3297)=0,"Begin: " &amp; C3297 &amp; "-" &amp; D3297 &amp; "-" &amp; H3297,IF((C3297 &amp; "-" &amp; D3297 &amp; "-" &amp; H3297)&lt;&gt;(C3298 &amp; "-" &amp; D3298 &amp; "-" &amp; H3298),"End: " &amp; C3297 &amp; "-" &amp; D3297 &amp; "-" &amp; H3297,""))</f>
        <v/>
      </c>
      <c r="F3297" s="4" t="str">
        <f t="shared" si="753"/>
        <v>Wall Street Journal-Crude Oil-05-2019</v>
      </c>
      <c r="G3297" s="7">
        <v>43595</v>
      </c>
      <c r="H3297" s="7" t="str">
        <f t="shared" si="754"/>
        <v>05-2019</v>
      </c>
      <c r="I3297" s="7" t="str">
        <f t="shared" ca="1" si="755"/>
        <v>Wall Street Journal: Economic Outlook Group-Crude Oil-05-2019</v>
      </c>
      <c r="J3297" s="4" t="str">
        <f t="shared" ca="1" si="756"/>
        <v>Crude Oil-Economic Outlook Group:05-2019</v>
      </c>
      <c r="K3297" t="s">
        <v>426</v>
      </c>
      <c r="CK3297">
        <v>65</v>
      </c>
      <c r="CM3297">
        <v>68</v>
      </c>
      <c r="CO3297">
        <v>64</v>
      </c>
      <c r="CQ3297">
        <v>62</v>
      </c>
      <c r="CS3297">
        <v>59</v>
      </c>
      <c r="CU3297">
        <v>57</v>
      </c>
    </row>
    <row r="3298" spans="1:99" x14ac:dyDescent="0.55000000000000004">
      <c r="A3298" s="4" t="str">
        <f t="shared" ca="1" si="751"/>
        <v>Nationwide Insurance</v>
      </c>
      <c r="B3298" s="4" t="str">
        <f t="shared" si="752"/>
        <v>David Berson</v>
      </c>
      <c r="C3298" s="4" t="s">
        <v>246</v>
      </c>
      <c r="D3298" s="4" t="s">
        <v>249</v>
      </c>
      <c r="E3298" s="4" t="str">
        <f>IF(COUNTIF($E$2:E3297,"Begin: " &amp; C3298 &amp; "-" &amp; D3298 &amp; "-" &amp; H3298)=0,"Begin: " &amp; C3298 &amp; "-" &amp; D3298 &amp; "-" &amp; H3298,IF((C3298 &amp; "-" &amp; D3298 &amp; "-" &amp; H3298)&lt;&gt;(C3299 &amp; "-" &amp; D3299 &amp; "-" &amp; H3299),"End: " &amp; C3298 &amp; "-" &amp; D3298 &amp; "-" &amp; H3298,""))</f>
        <v/>
      </c>
      <c r="F3298" s="4" t="str">
        <f t="shared" si="753"/>
        <v>Wall Street Journal-Crude Oil-05-2019</v>
      </c>
      <c r="G3298" s="7">
        <v>43595</v>
      </c>
      <c r="H3298" s="7" t="str">
        <f t="shared" si="754"/>
        <v>05-2019</v>
      </c>
      <c r="I3298" s="7" t="str">
        <f t="shared" ca="1" si="755"/>
        <v>Wall Street Journal: Nationwide Insurance-Crude Oil-05-2019</v>
      </c>
      <c r="J3298" s="4" t="str">
        <f t="shared" ca="1" si="756"/>
        <v>Crude Oil-Nationwide Insurance:05-2019</v>
      </c>
      <c r="K3298" t="s">
        <v>427</v>
      </c>
      <c r="CK3298">
        <v>62.5</v>
      </c>
      <c r="CM3298">
        <v>64</v>
      </c>
      <c r="CO3298">
        <v>63.5</v>
      </c>
      <c r="CQ3298">
        <v>64</v>
      </c>
      <c r="CS3298">
        <v>66</v>
      </c>
      <c r="CU3298">
        <v>67</v>
      </c>
    </row>
    <row r="3299" spans="1:99" x14ac:dyDescent="0.55000000000000004">
      <c r="A3299" s="4" t="str">
        <f t="shared" ca="1" si="751"/>
        <v>Tufts University</v>
      </c>
      <c r="B3299" s="4" t="str">
        <f t="shared" si="752"/>
        <v>Brian Bethune*</v>
      </c>
      <c r="C3299" s="4" t="s">
        <v>246</v>
      </c>
      <c r="D3299" s="4" t="s">
        <v>249</v>
      </c>
      <c r="E3299" s="4" t="str">
        <f>IF(COUNTIF($E$2:E3298,"Begin: " &amp; C3299 &amp; "-" &amp; D3299 &amp; "-" &amp; H3299)=0,"Begin: " &amp; C3299 &amp; "-" &amp; D3299 &amp; "-" &amp; H3299,IF((C3299 &amp; "-" &amp; D3299 &amp; "-" &amp; H3299)&lt;&gt;(C3300 &amp; "-" &amp; D3300 &amp; "-" &amp; H3300),"End: " &amp; C3299 &amp; "-" &amp; D3299 &amp; "-" &amp; H3299,""))</f>
        <v/>
      </c>
      <c r="F3299" s="4" t="str">
        <f t="shared" si="753"/>
        <v>Wall Street Journal-Crude Oil-05-2019</v>
      </c>
      <c r="G3299" s="7">
        <v>43595</v>
      </c>
      <c r="H3299" s="7" t="str">
        <f t="shared" si="754"/>
        <v>05-2019</v>
      </c>
      <c r="I3299" s="7" t="str">
        <f t="shared" ca="1" si="755"/>
        <v>Wall Street Journal: Tufts University-Crude Oil-05-2019</v>
      </c>
      <c r="J3299" s="4" t="str">
        <f t="shared" ca="1" si="756"/>
        <v>Crude Oil-Tufts University:05-2019</v>
      </c>
      <c r="K3299" t="s">
        <v>813</v>
      </c>
    </row>
    <row r="3300" spans="1:99" x14ac:dyDescent="0.55000000000000004">
      <c r="A3300" s="4" t="str">
        <f t="shared" ca="1" si="751"/>
        <v>TS Lombard</v>
      </c>
      <c r="B3300" s="4" t="str">
        <f t="shared" si="752"/>
        <v>Steven Blitz</v>
      </c>
      <c r="C3300" s="4" t="s">
        <v>246</v>
      </c>
      <c r="D3300" s="4" t="s">
        <v>249</v>
      </c>
      <c r="E3300" s="4" t="str">
        <f>IF(COUNTIF($E$2:E3299,"Begin: " &amp; C3300 &amp; "-" &amp; D3300 &amp; "-" &amp; H3300)=0,"Begin: " &amp; C3300 &amp; "-" &amp; D3300 &amp; "-" &amp; H3300,IF((C3300 &amp; "-" &amp; D3300 &amp; "-" &amp; H3300)&lt;&gt;(C3301 &amp; "-" &amp; D3301 &amp; "-" &amp; H3301),"End: " &amp; C3300 &amp; "-" &amp; D3300 &amp; "-" &amp; H3300,""))</f>
        <v/>
      </c>
      <c r="F3300" s="4" t="str">
        <f t="shared" si="753"/>
        <v>Wall Street Journal-Crude Oil-05-2019</v>
      </c>
      <c r="G3300" s="7">
        <v>43595</v>
      </c>
      <c r="H3300" s="7" t="str">
        <f t="shared" si="754"/>
        <v>05-2019</v>
      </c>
      <c r="I3300" s="7" t="str">
        <f t="shared" ca="1" si="755"/>
        <v>Wall Street Journal: TS Lombard-Crude Oil-05-2019</v>
      </c>
      <c r="J3300" s="4" t="str">
        <f t="shared" ca="1" si="756"/>
        <v>Crude Oil-TS Lombard:05-2019</v>
      </c>
      <c r="K3300" t="s">
        <v>768</v>
      </c>
      <c r="CK3300">
        <v>65</v>
      </c>
      <c r="CM3300">
        <v>65</v>
      </c>
      <c r="CO3300">
        <v>75</v>
      </c>
      <c r="CQ3300">
        <v>85</v>
      </c>
      <c r="CS3300">
        <v>55</v>
      </c>
      <c r="CU3300">
        <v>45</v>
      </c>
    </row>
    <row r="3301" spans="1:99" x14ac:dyDescent="0.55000000000000004">
      <c r="A3301" s="4" t="str">
        <f t="shared" ca="1" si="751"/>
        <v>Standard and Poor's</v>
      </c>
      <c r="B3301" s="4" t="str">
        <f t="shared" si="752"/>
        <v>Beth Ann Bovino</v>
      </c>
      <c r="C3301" s="4" t="s">
        <v>246</v>
      </c>
      <c r="D3301" s="4" t="s">
        <v>249</v>
      </c>
      <c r="E3301" s="4" t="str">
        <f>IF(COUNTIF($E$2:E3300,"Begin: " &amp; C3301 &amp; "-" &amp; D3301 &amp; "-" &amp; H3301)=0,"Begin: " &amp; C3301 &amp; "-" &amp; D3301 &amp; "-" &amp; H3301,IF((C3301 &amp; "-" &amp; D3301 &amp; "-" &amp; H3301)&lt;&gt;(C3302 &amp; "-" &amp; D3302 &amp; "-" &amp; H3302),"End: " &amp; C3301 &amp; "-" &amp; D3301 &amp; "-" &amp; H3301,""))</f>
        <v/>
      </c>
      <c r="F3301" s="4" t="str">
        <f t="shared" si="753"/>
        <v>Wall Street Journal-Crude Oil-05-2019</v>
      </c>
      <c r="G3301" s="7">
        <v>43595</v>
      </c>
      <c r="H3301" s="7" t="str">
        <f t="shared" si="754"/>
        <v>05-2019</v>
      </c>
      <c r="I3301" s="7" t="str">
        <f t="shared" ca="1" si="755"/>
        <v>Wall Street Journal: Standard and Poor's-Crude Oil-05-2019</v>
      </c>
      <c r="J3301" s="4" t="str">
        <f t="shared" ca="1" si="756"/>
        <v>Crude Oil-Standard and Poor's:05-2019</v>
      </c>
      <c r="K3301" t="s">
        <v>199</v>
      </c>
    </row>
    <row r="3302" spans="1:99" x14ac:dyDescent="0.55000000000000004">
      <c r="A3302" s="4" t="str">
        <f t="shared" ca="1" si="751"/>
        <v>Wells Fargo &amp; Co.</v>
      </c>
      <c r="B3302" s="4" t="str">
        <f t="shared" si="752"/>
        <v>Jay Bryson</v>
      </c>
      <c r="C3302" s="4" t="s">
        <v>246</v>
      </c>
      <c r="D3302" s="4" t="s">
        <v>249</v>
      </c>
      <c r="E3302" s="4" t="str">
        <f>IF(COUNTIF($E$2:E3301,"Begin: " &amp; C3302 &amp; "-" &amp; D3302 &amp; "-" &amp; H3302)=0,"Begin: " &amp; C3302 &amp; "-" &amp; D3302 &amp; "-" &amp; H3302,IF((C3302 &amp; "-" &amp; D3302 &amp; "-" &amp; H3302)&lt;&gt;(C3303 &amp; "-" &amp; D3303 &amp; "-" &amp; H3303),"End: " &amp; C3302 &amp; "-" &amp; D3302 &amp; "-" &amp; H3302,""))</f>
        <v/>
      </c>
      <c r="F3302" s="4" t="str">
        <f t="shared" si="753"/>
        <v>Wall Street Journal-Crude Oil-05-2019</v>
      </c>
      <c r="G3302" s="7">
        <v>43595</v>
      </c>
      <c r="H3302" s="7" t="str">
        <f t="shared" si="754"/>
        <v>05-2019</v>
      </c>
      <c r="I3302" s="7" t="str">
        <f t="shared" ca="1" si="755"/>
        <v>Wall Street Journal: Wells Fargo &amp; Co.-Crude Oil-05-2019</v>
      </c>
      <c r="J3302" s="4" t="str">
        <f t="shared" ca="1" si="756"/>
        <v>Crude Oil-Wells Fargo &amp; Co.:05-2019</v>
      </c>
      <c r="K3302" t="s">
        <v>786</v>
      </c>
      <c r="CK3302">
        <v>62</v>
      </c>
      <c r="CM3302">
        <v>61</v>
      </c>
      <c r="CO3302">
        <v>61</v>
      </c>
      <c r="CQ3302">
        <v>60</v>
      </c>
    </row>
    <row r="3303" spans="1:99" x14ac:dyDescent="0.55000000000000004">
      <c r="A3303" s="4" t="str">
        <f t="shared" ca="1" si="751"/>
        <v>Credit Agricole CIB</v>
      </c>
      <c r="B3303" s="4" t="str">
        <f t="shared" si="752"/>
        <v>Michael Carey</v>
      </c>
      <c r="C3303" s="4" t="s">
        <v>246</v>
      </c>
      <c r="D3303" s="4" t="s">
        <v>249</v>
      </c>
      <c r="E3303" s="4" t="str">
        <f>IF(COUNTIF($E$2:E3302,"Begin: " &amp; C3303 &amp; "-" &amp; D3303 &amp; "-" &amp; H3303)=0,"Begin: " &amp; C3303 &amp; "-" &amp; D3303 &amp; "-" &amp; H3303,IF((C3303 &amp; "-" &amp; D3303 &amp; "-" &amp; H3303)&lt;&gt;(C3304 &amp; "-" &amp; D3304 &amp; "-" &amp; H3304),"End: " &amp; C3303 &amp; "-" &amp; D3303 &amp; "-" &amp; H3303,""))</f>
        <v/>
      </c>
      <c r="F3303" s="4" t="str">
        <f t="shared" si="753"/>
        <v>Wall Street Journal-Crude Oil-05-2019</v>
      </c>
      <c r="G3303" s="7">
        <v>43595</v>
      </c>
      <c r="H3303" s="7" t="str">
        <f t="shared" si="754"/>
        <v>05-2019</v>
      </c>
      <c r="I3303" s="7" t="str">
        <f t="shared" ca="1" si="755"/>
        <v>Wall Street Journal: Credit Agricole CIB-Crude Oil-05-2019</v>
      </c>
      <c r="J3303" s="4" t="str">
        <f t="shared" ca="1" si="756"/>
        <v>Crude Oil-Credit Agricole CIB:05-2019</v>
      </c>
      <c r="K3303" t="s">
        <v>200</v>
      </c>
    </row>
    <row r="3304" spans="1:99" x14ac:dyDescent="0.55000000000000004">
      <c r="A3304" s="4" t="str">
        <f t="shared" ca="1" si="751"/>
        <v>Econoclast</v>
      </c>
      <c r="B3304" s="4" t="str">
        <f t="shared" si="752"/>
        <v>Mike Cosgrove</v>
      </c>
      <c r="C3304" s="4" t="s">
        <v>246</v>
      </c>
      <c r="D3304" s="4" t="s">
        <v>249</v>
      </c>
      <c r="E3304" s="4" t="str">
        <f>IF(COUNTIF($E$2:E3303,"Begin: " &amp; C3304 &amp; "-" &amp; D3304 &amp; "-" &amp; H3304)=0,"Begin: " &amp; C3304 &amp; "-" &amp; D3304 &amp; "-" &amp; H3304,IF((C3304 &amp; "-" &amp; D3304 &amp; "-" &amp; H3304)&lt;&gt;(C3305 &amp; "-" &amp; D3305 &amp; "-" &amp; H3305),"End: " &amp; C3304 &amp; "-" &amp; D3304 &amp; "-" &amp; H3304,""))</f>
        <v/>
      </c>
      <c r="F3304" s="4" t="str">
        <f t="shared" si="753"/>
        <v>Wall Street Journal-Crude Oil-05-2019</v>
      </c>
      <c r="G3304" s="7">
        <v>43595</v>
      </c>
      <c r="H3304" s="7" t="str">
        <f t="shared" si="754"/>
        <v>05-2019</v>
      </c>
      <c r="I3304" s="7" t="str">
        <f t="shared" ca="1" si="755"/>
        <v>Wall Street Journal: Econoclast-Crude Oil-05-2019</v>
      </c>
      <c r="J3304" s="4" t="str">
        <f t="shared" ca="1" si="756"/>
        <v>Crude Oil-Econoclast:05-2019</v>
      </c>
      <c r="K3304" t="s">
        <v>203</v>
      </c>
      <c r="CK3304">
        <v>65</v>
      </c>
      <c r="CM3304">
        <v>63</v>
      </c>
      <c r="CO3304">
        <v>60</v>
      </c>
      <c r="CQ3304">
        <v>60</v>
      </c>
      <c r="CS3304">
        <v>60</v>
      </c>
      <c r="CU3304">
        <v>60</v>
      </c>
    </row>
    <row r="3305" spans="1:99" x14ac:dyDescent="0.55000000000000004">
      <c r="A3305" s="4" t="str">
        <f t="shared" ca="1" si="751"/>
        <v>Pictet Wealth Management</v>
      </c>
      <c r="B3305" s="4" t="str">
        <f t="shared" si="752"/>
        <v>Thomas Costerg*</v>
      </c>
      <c r="C3305" s="4" t="s">
        <v>246</v>
      </c>
      <c r="D3305" s="4" t="s">
        <v>249</v>
      </c>
      <c r="E3305" s="4" t="str">
        <f>IF(COUNTIF($E$2:E3304,"Begin: " &amp; C3305 &amp; "-" &amp; D3305 &amp; "-" &amp; H3305)=0,"Begin: " &amp; C3305 &amp; "-" &amp; D3305 &amp; "-" &amp; H3305,IF((C3305 &amp; "-" &amp; D3305 &amp; "-" &amp; H3305)&lt;&gt;(C3306 &amp; "-" &amp; D3306 &amp; "-" &amp; H3306),"End: " &amp; C3305 &amp; "-" &amp; D3305 &amp; "-" &amp; H3305,""))</f>
        <v/>
      </c>
      <c r="F3305" s="4" t="str">
        <f t="shared" si="753"/>
        <v>Wall Street Journal-Crude Oil-05-2019</v>
      </c>
      <c r="G3305" s="7">
        <v>43595</v>
      </c>
      <c r="H3305" s="7" t="str">
        <f t="shared" si="754"/>
        <v>05-2019</v>
      </c>
      <c r="I3305" s="7" t="str">
        <f t="shared" ca="1" si="755"/>
        <v>Wall Street Journal: Pictet Wealth Management-Crude Oil-05-2019</v>
      </c>
      <c r="J3305" s="4" t="str">
        <f t="shared" ca="1" si="756"/>
        <v>Crude Oil-Pictet Wealth Management:05-2019</v>
      </c>
      <c r="K3305" t="s">
        <v>814</v>
      </c>
    </row>
    <row r="3306" spans="1:99" x14ac:dyDescent="0.55000000000000004">
      <c r="A3306" s="4" t="str">
        <f t="shared" ca="1" si="751"/>
        <v>Wrightson ICAP</v>
      </c>
      <c r="B3306" s="4" t="str">
        <f t="shared" si="752"/>
        <v>Lou Crandall</v>
      </c>
      <c r="C3306" s="4" t="s">
        <v>246</v>
      </c>
      <c r="D3306" s="4" t="s">
        <v>249</v>
      </c>
      <c r="E3306" s="4" t="str">
        <f>IF(COUNTIF($E$2:E3305,"Begin: " &amp; C3306 &amp; "-" &amp; D3306 &amp; "-" &amp; H3306)=0,"Begin: " &amp; C3306 &amp; "-" &amp; D3306 &amp; "-" &amp; H3306,IF((C3306 &amp; "-" &amp; D3306 &amp; "-" &amp; H3306)&lt;&gt;(C3307 &amp; "-" &amp; D3307 &amp; "-" &amp; H3307),"End: " &amp; C3306 &amp; "-" &amp; D3306 &amp; "-" &amp; H3306,""))</f>
        <v/>
      </c>
      <c r="F3306" s="4" t="str">
        <f t="shared" si="753"/>
        <v>Wall Street Journal-Crude Oil-05-2019</v>
      </c>
      <c r="G3306" s="7">
        <v>43595</v>
      </c>
      <c r="H3306" s="7" t="str">
        <f t="shared" si="754"/>
        <v>05-2019</v>
      </c>
      <c r="I3306" s="7" t="str">
        <f t="shared" ca="1" si="755"/>
        <v>Wall Street Journal: Wrightson ICAP-Crude Oil-05-2019</v>
      </c>
      <c r="J3306" s="4" t="str">
        <f t="shared" ca="1" si="756"/>
        <v>Crude Oil-Wrightson ICAP:05-2019</v>
      </c>
      <c r="K3306" t="s">
        <v>204</v>
      </c>
      <c r="CK3306">
        <v>67</v>
      </c>
      <c r="CM3306">
        <v>70</v>
      </c>
      <c r="CO3306">
        <v>70</v>
      </c>
      <c r="CQ3306">
        <v>65</v>
      </c>
      <c r="CS3306">
        <v>65</v>
      </c>
      <c r="CU3306">
        <v>65</v>
      </c>
    </row>
    <row r="3307" spans="1:99" x14ac:dyDescent="0.55000000000000004">
      <c r="A3307" s="4" t="str">
        <f t="shared" ca="1" si="751"/>
        <v>Independent Consultant</v>
      </c>
      <c r="B3307" s="4" t="str">
        <f t="shared" si="752"/>
        <v>Amy Crews Cutts</v>
      </c>
      <c r="C3307" s="4" t="s">
        <v>246</v>
      </c>
      <c r="D3307" s="4" t="s">
        <v>249</v>
      </c>
      <c r="E3307" s="4" t="str">
        <f>IF(COUNTIF($E$2:E3306,"Begin: " &amp; C3307 &amp; "-" &amp; D3307 &amp; "-" &amp; H3307)=0,"Begin: " &amp; C3307 &amp; "-" &amp; D3307 &amp; "-" &amp; H3307,IF((C3307 &amp; "-" &amp; D3307 &amp; "-" &amp; H3307)&lt;&gt;(C3308 &amp; "-" &amp; D3308 &amp; "-" &amp; H3308),"End: " &amp; C3307 &amp; "-" &amp; D3307 &amp; "-" &amp; H3307,""))</f>
        <v/>
      </c>
      <c r="F3307" s="4" t="str">
        <f t="shared" si="753"/>
        <v>Wall Street Journal-Crude Oil-05-2019</v>
      </c>
      <c r="G3307" s="7">
        <v>43595</v>
      </c>
      <c r="H3307" s="7" t="str">
        <f t="shared" si="754"/>
        <v>05-2019</v>
      </c>
      <c r="I3307" s="7" t="str">
        <f t="shared" ca="1" si="755"/>
        <v>Wall Street Journal: Independent Consultant-Crude Oil-05-2019</v>
      </c>
      <c r="J3307" s="4" t="str">
        <f t="shared" ca="1" si="756"/>
        <v>Crude Oil-Independent Consultant:05-2019</v>
      </c>
      <c r="K3307" t="s">
        <v>805</v>
      </c>
      <c r="CK3307">
        <v>57.25</v>
      </c>
      <c r="CM3307">
        <v>58.9</v>
      </c>
      <c r="CO3307">
        <v>59.5</v>
      </c>
      <c r="CQ3307">
        <v>60.1</v>
      </c>
      <c r="CS3307">
        <v>58.45</v>
      </c>
      <c r="CU3307">
        <v>59</v>
      </c>
    </row>
    <row r="3308" spans="1:99" x14ac:dyDescent="0.55000000000000004">
      <c r="A3308" s="4" t="str">
        <f t="shared" ca="1" si="751"/>
        <v>Oxford Economics</v>
      </c>
      <c r="B3308" s="4" t="str">
        <f t="shared" si="752"/>
        <v>Greg Daco</v>
      </c>
      <c r="C3308" s="4" t="s">
        <v>246</v>
      </c>
      <c r="D3308" s="4" t="s">
        <v>249</v>
      </c>
      <c r="E3308" s="4" t="str">
        <f>IF(COUNTIF($E$2:E3307,"Begin: " &amp; C3308 &amp; "-" &amp; D3308 &amp; "-" &amp; H3308)=0,"Begin: " &amp; C3308 &amp; "-" &amp; D3308 &amp; "-" &amp; H3308,IF((C3308 &amp; "-" &amp; D3308 &amp; "-" &amp; H3308)&lt;&gt;(C3309 &amp; "-" &amp; D3309 &amp; "-" &amp; H3309),"End: " &amp; C3308 &amp; "-" &amp; D3308 &amp; "-" &amp; H3308,""))</f>
        <v/>
      </c>
      <c r="F3308" s="4" t="str">
        <f t="shared" si="753"/>
        <v>Wall Street Journal-Crude Oil-05-2019</v>
      </c>
      <c r="G3308" s="7">
        <v>43595</v>
      </c>
      <c r="H3308" s="7" t="str">
        <f t="shared" si="754"/>
        <v>05-2019</v>
      </c>
      <c r="I3308" s="7" t="str">
        <f t="shared" ca="1" si="755"/>
        <v>Wall Street Journal: Oxford Economics-Crude Oil-05-2019</v>
      </c>
      <c r="J3308" s="4" t="str">
        <f t="shared" ca="1" si="756"/>
        <v>Crude Oil-Oxford Economics:05-2019</v>
      </c>
      <c r="K3308" t="s">
        <v>429</v>
      </c>
      <c r="CK3308">
        <v>75</v>
      </c>
      <c r="CM3308">
        <v>73</v>
      </c>
      <c r="CO3308">
        <v>68</v>
      </c>
      <c r="CQ3308">
        <v>65</v>
      </c>
      <c r="CS3308">
        <v>66</v>
      </c>
      <c r="CU3308">
        <v>67</v>
      </c>
    </row>
    <row r="3309" spans="1:99" x14ac:dyDescent="0.55000000000000004">
      <c r="A3309" s="4" t="str">
        <f t="shared" ca="1" si="751"/>
        <v>Georgia State University</v>
      </c>
      <c r="B3309" s="4" t="str">
        <f t="shared" si="752"/>
        <v>Rajeev Dhawan</v>
      </c>
      <c r="C3309" s="4" t="s">
        <v>246</v>
      </c>
      <c r="D3309" s="4" t="s">
        <v>249</v>
      </c>
      <c r="E3309" s="4" t="str">
        <f>IF(COUNTIF($E$2:E3308,"Begin: " &amp; C3309 &amp; "-" &amp; D3309 &amp; "-" &amp; H3309)=0,"Begin: " &amp; C3309 &amp; "-" &amp; D3309 &amp; "-" &amp; H3309,IF((C3309 &amp; "-" &amp; D3309 &amp; "-" &amp; H3309)&lt;&gt;(C3310 &amp; "-" &amp; D3310 &amp; "-" &amp; H3310),"End: " &amp; C3309 &amp; "-" &amp; D3309 &amp; "-" &amp; H3309,""))</f>
        <v/>
      </c>
      <c r="F3309" s="4" t="str">
        <f t="shared" si="753"/>
        <v>Wall Street Journal-Crude Oil-05-2019</v>
      </c>
      <c r="G3309" s="7">
        <v>43595</v>
      </c>
      <c r="H3309" s="7" t="str">
        <f t="shared" si="754"/>
        <v>05-2019</v>
      </c>
      <c r="I3309" s="7" t="str">
        <f t="shared" ca="1" si="755"/>
        <v>Wall Street Journal: Georgia State University-Crude Oil-05-2019</v>
      </c>
      <c r="J3309" s="4" t="str">
        <f t="shared" ca="1" si="756"/>
        <v>Crude Oil-Georgia State University:05-2019</v>
      </c>
      <c r="K3309" t="s">
        <v>430</v>
      </c>
      <c r="CK3309">
        <v>65</v>
      </c>
      <c r="CM3309">
        <v>66.7</v>
      </c>
      <c r="CO3309">
        <v>61.6</v>
      </c>
      <c r="CQ3309">
        <v>57.4</v>
      </c>
      <c r="CS3309">
        <v>62.8</v>
      </c>
      <c r="CU3309">
        <v>63.9</v>
      </c>
    </row>
    <row r="3310" spans="1:99" x14ac:dyDescent="0.55000000000000004">
      <c r="A3310" s="4" t="str">
        <f t="shared" ca="1" si="751"/>
        <v>National Association of Home Builders</v>
      </c>
      <c r="B3310" s="4" t="str">
        <f t="shared" si="752"/>
        <v>Robert Dietz</v>
      </c>
      <c r="C3310" s="4" t="s">
        <v>246</v>
      </c>
      <c r="D3310" s="4" t="s">
        <v>249</v>
      </c>
      <c r="E3310" s="4" t="str">
        <f>IF(COUNTIF($E$2:E3309,"Begin: " &amp; C3310 &amp; "-" &amp; D3310 &amp; "-" &amp; H3310)=0,"Begin: " &amp; C3310 &amp; "-" &amp; D3310 &amp; "-" &amp; H3310,IF((C3310 &amp; "-" &amp; D3310 &amp; "-" &amp; H3310)&lt;&gt;(C3311 &amp; "-" &amp; D3311 &amp; "-" &amp; H3311),"End: " &amp; C3310 &amp; "-" &amp; D3310 &amp; "-" &amp; H3310,""))</f>
        <v/>
      </c>
      <c r="F3310" s="4" t="str">
        <f t="shared" si="753"/>
        <v>Wall Street Journal-Crude Oil-05-2019</v>
      </c>
      <c r="G3310" s="7">
        <v>43595</v>
      </c>
      <c r="H3310" s="7" t="str">
        <f t="shared" si="754"/>
        <v>05-2019</v>
      </c>
      <c r="I3310" s="7" t="str">
        <f t="shared" ca="1" si="755"/>
        <v>Wall Street Journal: National Association of Home Builders-Crude Oil-05-2019</v>
      </c>
      <c r="J3310" s="4" t="str">
        <f t="shared" ca="1" si="756"/>
        <v>Crude Oil-National Association of Home Builders:05-2019</v>
      </c>
      <c r="K3310" t="s">
        <v>754</v>
      </c>
    </row>
    <row r="3311" spans="1:99" x14ac:dyDescent="0.55000000000000004">
      <c r="A3311" s="4" t="str">
        <f t="shared" ca="1" si="751"/>
        <v>Fannie Mae</v>
      </c>
      <c r="B3311" s="4" t="str">
        <f t="shared" si="752"/>
        <v>Douglas Duncan</v>
      </c>
      <c r="C3311" s="4" t="s">
        <v>246</v>
      </c>
      <c r="D3311" s="4" t="s">
        <v>249</v>
      </c>
      <c r="E3311" s="4" t="str">
        <f>IF(COUNTIF($E$2:E3310,"Begin: " &amp; C3311 &amp; "-" &amp; D3311 &amp; "-" &amp; H3311)=0,"Begin: " &amp; C3311 &amp; "-" &amp; D3311 &amp; "-" &amp; H3311,IF((C3311 &amp; "-" &amp; D3311 &amp; "-" &amp; H3311)&lt;&gt;(C3312 &amp; "-" &amp; D3312 &amp; "-" &amp; H3312),"End: " &amp; C3311 &amp; "-" &amp; D3311 &amp; "-" &amp; H3311,""))</f>
        <v/>
      </c>
      <c r="F3311" s="4" t="str">
        <f t="shared" si="753"/>
        <v>Wall Street Journal-Crude Oil-05-2019</v>
      </c>
      <c r="G3311" s="7">
        <v>43595</v>
      </c>
      <c r="H3311" s="7" t="str">
        <f t="shared" si="754"/>
        <v>05-2019</v>
      </c>
      <c r="I3311" s="7" t="str">
        <f t="shared" ca="1" si="755"/>
        <v>Wall Street Journal: Fannie Mae-Crude Oil-05-2019</v>
      </c>
      <c r="J3311" s="4" t="str">
        <f t="shared" ca="1" si="756"/>
        <v>Crude Oil-Fannie Mae:05-2019</v>
      </c>
      <c r="K3311" t="s">
        <v>206</v>
      </c>
      <c r="CK3311">
        <v>63</v>
      </c>
      <c r="CM3311">
        <v>62</v>
      </c>
      <c r="CO3311">
        <v>60</v>
      </c>
      <c r="CQ3311">
        <v>59</v>
      </c>
      <c r="CS3311">
        <v>56</v>
      </c>
      <c r="CU3311">
        <v>57</v>
      </c>
    </row>
    <row r="3312" spans="1:99" x14ac:dyDescent="0.55000000000000004">
      <c r="A3312" s="4" t="str">
        <f t="shared" ca="1" si="751"/>
        <v>Comerica Bank</v>
      </c>
      <c r="B3312" s="4" t="str">
        <f t="shared" si="752"/>
        <v>Robert Dye</v>
      </c>
      <c r="C3312" s="4" t="s">
        <v>246</v>
      </c>
      <c r="D3312" s="4" t="s">
        <v>249</v>
      </c>
      <c r="E3312" s="4" t="str">
        <f>IF(COUNTIF($E$2:E3311,"Begin: " &amp; C3312 &amp; "-" &amp; D3312 &amp; "-" &amp; H3312)=0,"Begin: " &amp; C3312 &amp; "-" &amp; D3312 &amp; "-" &amp; H3312,IF((C3312 &amp; "-" &amp; D3312 &amp; "-" &amp; H3312)&lt;&gt;(C3313 &amp; "-" &amp; D3313 &amp; "-" &amp; H3313),"End: " &amp; C3312 &amp; "-" &amp; D3312 &amp; "-" &amp; H3312,""))</f>
        <v/>
      </c>
      <c r="F3312" s="4" t="str">
        <f t="shared" si="753"/>
        <v>Wall Street Journal-Crude Oil-05-2019</v>
      </c>
      <c r="G3312" s="7">
        <v>43595</v>
      </c>
      <c r="H3312" s="7" t="str">
        <f t="shared" si="754"/>
        <v>05-2019</v>
      </c>
      <c r="I3312" s="7" t="str">
        <f t="shared" ca="1" si="755"/>
        <v>Wall Street Journal: Comerica Bank-Crude Oil-05-2019</v>
      </c>
      <c r="J3312" s="4" t="str">
        <f t="shared" ca="1" si="756"/>
        <v>Crude Oil-Comerica Bank:05-2019</v>
      </c>
      <c r="K3312" t="s">
        <v>207</v>
      </c>
      <c r="CK3312">
        <v>62</v>
      </c>
      <c r="CM3312">
        <v>62</v>
      </c>
      <c r="CO3312">
        <v>62</v>
      </c>
      <c r="CQ3312">
        <v>62</v>
      </c>
      <c r="CS3312">
        <v>62</v>
      </c>
      <c r="CU3312">
        <v>62</v>
      </c>
    </row>
    <row r="3313" spans="1:99" x14ac:dyDescent="0.55000000000000004">
      <c r="A3313" s="4" t="str">
        <f t="shared" ca="1" si="751"/>
        <v>PNC Financial Services Group</v>
      </c>
      <c r="B3313" s="4" t="str">
        <f t="shared" si="752"/>
        <v>Augustine Faucher</v>
      </c>
      <c r="C3313" s="4" t="s">
        <v>246</v>
      </c>
      <c r="D3313" s="4" t="s">
        <v>249</v>
      </c>
      <c r="E3313" s="4" t="str">
        <f>IF(COUNTIF($E$2:E3312,"Begin: " &amp; C3313 &amp; "-" &amp; D3313 &amp; "-" &amp; H3313)=0,"Begin: " &amp; C3313 &amp; "-" &amp; D3313 &amp; "-" &amp; H3313,IF((C3313 &amp; "-" &amp; D3313 &amp; "-" &amp; H3313)&lt;&gt;(C3314 &amp; "-" &amp; D3314 &amp; "-" &amp; H3314),"End: " &amp; C3313 &amp; "-" &amp; D3313 &amp; "-" &amp; H3313,""))</f>
        <v/>
      </c>
      <c r="F3313" s="4" t="str">
        <f t="shared" si="753"/>
        <v>Wall Street Journal-Crude Oil-05-2019</v>
      </c>
      <c r="G3313" s="7">
        <v>43595</v>
      </c>
      <c r="H3313" s="7" t="str">
        <f t="shared" si="754"/>
        <v>05-2019</v>
      </c>
      <c r="I3313" s="7" t="str">
        <f t="shared" ca="1" si="755"/>
        <v>Wall Street Journal: PNC Financial Services Group-Crude Oil-05-2019</v>
      </c>
      <c r="J3313" s="4" t="str">
        <f t="shared" ca="1" si="756"/>
        <v>Crude Oil-PNC Financial Services Group:05-2019</v>
      </c>
      <c r="K3313" t="s">
        <v>769</v>
      </c>
      <c r="CK3313">
        <v>61</v>
      </c>
      <c r="CM3313">
        <v>62.15</v>
      </c>
      <c r="CO3313">
        <v>63.5</v>
      </c>
      <c r="CQ3313">
        <v>64.45</v>
      </c>
      <c r="CS3313">
        <v>67.05</v>
      </c>
      <c r="CU3313">
        <v>68.55</v>
      </c>
    </row>
    <row r="3314" spans="1:99" x14ac:dyDescent="0.55000000000000004">
      <c r="A3314" s="4" t="str">
        <f t="shared" ca="1" si="751"/>
        <v>California Lutheran University</v>
      </c>
      <c r="B3314" s="4" t="str">
        <f t="shared" si="752"/>
        <v>Matthew Fienup/Dan Hamilton</v>
      </c>
      <c r="C3314" s="4" t="s">
        <v>246</v>
      </c>
      <c r="D3314" s="4" t="s">
        <v>249</v>
      </c>
      <c r="E3314" s="4" t="str">
        <f>IF(COUNTIF($E$2:E3313,"Begin: " &amp; C3314 &amp; "-" &amp; D3314 &amp; "-" &amp; H3314)=0,"Begin: " &amp; C3314 &amp; "-" &amp; D3314 &amp; "-" &amp; H3314,IF((C3314 &amp; "-" &amp; D3314 &amp; "-" &amp; H3314)&lt;&gt;(C3315 &amp; "-" &amp; D3315 &amp; "-" &amp; H3315),"End: " &amp; C3314 &amp; "-" &amp; D3314 &amp; "-" &amp; H3314,""))</f>
        <v/>
      </c>
      <c r="F3314" s="4" t="str">
        <f t="shared" si="753"/>
        <v>Wall Street Journal-Crude Oil-05-2019</v>
      </c>
      <c r="G3314" s="7">
        <v>43595</v>
      </c>
      <c r="H3314" s="7" t="str">
        <f t="shared" si="754"/>
        <v>05-2019</v>
      </c>
      <c r="I3314" s="7" t="str">
        <f t="shared" ca="1" si="755"/>
        <v>Wall Street Journal: California Lutheran University-Crude Oil-05-2019</v>
      </c>
      <c r="J3314" s="4" t="str">
        <f t="shared" ca="1" si="756"/>
        <v>Crude Oil-California Lutheran University:05-2019</v>
      </c>
      <c r="K3314" t="s">
        <v>796</v>
      </c>
      <c r="CK3314">
        <v>63.4</v>
      </c>
      <c r="CM3314">
        <v>53</v>
      </c>
      <c r="CO3314">
        <v>64.900000000000006</v>
      </c>
      <c r="CQ3314">
        <v>53.5</v>
      </c>
      <c r="CS3314">
        <v>65.3</v>
      </c>
      <c r="CU3314">
        <v>54.9</v>
      </c>
    </row>
    <row r="3315" spans="1:99" x14ac:dyDescent="0.55000000000000004">
      <c r="A3315" s="4" t="str">
        <f t="shared" ca="1" si="751"/>
        <v>MFR</v>
      </c>
      <c r="B3315" s="4" t="str">
        <f t="shared" si="752"/>
        <v>Maria Fiorini Ramirez/Joshua Shapiro</v>
      </c>
      <c r="C3315" s="4" t="s">
        <v>246</v>
      </c>
      <c r="D3315" s="4" t="s">
        <v>249</v>
      </c>
      <c r="E3315" s="4" t="str">
        <f>IF(COUNTIF($E$2:E3314,"Begin: " &amp; C3315 &amp; "-" &amp; D3315 &amp; "-" &amp; H3315)=0,"Begin: " &amp; C3315 &amp; "-" &amp; D3315 &amp; "-" &amp; H3315,IF((C3315 &amp; "-" &amp; D3315 &amp; "-" &amp; H3315)&lt;&gt;(C3316 &amp; "-" &amp; D3316 &amp; "-" &amp; H3316),"End: " &amp; C3315 &amp; "-" &amp; D3315 &amp; "-" &amp; H3315,""))</f>
        <v/>
      </c>
      <c r="F3315" s="4" t="str">
        <f t="shared" si="753"/>
        <v>Wall Street Journal-Crude Oil-05-2019</v>
      </c>
      <c r="G3315" s="7">
        <v>43595</v>
      </c>
      <c r="H3315" s="7" t="str">
        <f t="shared" si="754"/>
        <v>05-2019</v>
      </c>
      <c r="I3315" s="7" t="str">
        <f t="shared" ca="1" si="755"/>
        <v>Wall Street Journal: MFR-Crude Oil-05-2019</v>
      </c>
      <c r="J3315" s="4" t="str">
        <f t="shared" ca="1" si="756"/>
        <v>Crude Oil-MFR:05-2019</v>
      </c>
      <c r="K3315" t="s">
        <v>208</v>
      </c>
    </row>
    <row r="3316" spans="1:99" x14ac:dyDescent="0.55000000000000004">
      <c r="A3316" s="4" t="str">
        <f t="shared" ca="1" si="751"/>
        <v>Chamber of Commerce</v>
      </c>
      <c r="B3316" s="4" t="str">
        <f t="shared" si="752"/>
        <v>J.D. Foster</v>
      </c>
      <c r="C3316" s="4" t="s">
        <v>246</v>
      </c>
      <c r="D3316" s="4" t="s">
        <v>249</v>
      </c>
      <c r="E3316" s="4" t="str">
        <f>IF(COUNTIF($E$2:E3315,"Begin: " &amp; C3316 &amp; "-" &amp; D3316 &amp; "-" &amp; H3316)=0,"Begin: " &amp; C3316 &amp; "-" &amp; D3316 &amp; "-" &amp; H3316,IF((C3316 &amp; "-" &amp; D3316 &amp; "-" &amp; H3316)&lt;&gt;(C3317 &amp; "-" &amp; D3317 &amp; "-" &amp; H3317),"End: " &amp; C3316 &amp; "-" &amp; D3316 &amp; "-" &amp; H3316,""))</f>
        <v/>
      </c>
      <c r="F3316" s="4" t="str">
        <f t="shared" si="753"/>
        <v>Wall Street Journal-Crude Oil-05-2019</v>
      </c>
      <c r="G3316" s="7">
        <v>43595</v>
      </c>
      <c r="H3316" s="7" t="str">
        <f t="shared" si="754"/>
        <v>05-2019</v>
      </c>
      <c r="I3316" s="7" t="str">
        <f t="shared" ca="1" si="755"/>
        <v>Wall Street Journal: Chamber of Commerce-Crude Oil-05-2019</v>
      </c>
      <c r="J3316" s="4" t="str">
        <f t="shared" ca="1" si="756"/>
        <v>Crude Oil-Chamber of Commerce:05-2019</v>
      </c>
      <c r="K3316" t="s">
        <v>766</v>
      </c>
    </row>
    <row r="3317" spans="1:99" x14ac:dyDescent="0.55000000000000004">
      <c r="A3317" s="4" t="str">
        <f t="shared" ca="1" si="751"/>
        <v>Mortgage Bankers Association</v>
      </c>
      <c r="B3317" s="4" t="str">
        <f t="shared" si="752"/>
        <v>Mike Fratantoni</v>
      </c>
      <c r="C3317" s="4" t="s">
        <v>246</v>
      </c>
      <c r="D3317" s="4" t="s">
        <v>249</v>
      </c>
      <c r="E3317" s="4" t="str">
        <f>IF(COUNTIF($E$2:E3316,"Begin: " &amp; C3317 &amp; "-" &amp; D3317 &amp; "-" &amp; H3317)=0,"Begin: " &amp; C3317 &amp; "-" &amp; D3317 &amp; "-" &amp; H3317,IF((C3317 &amp; "-" &amp; D3317 &amp; "-" &amp; H3317)&lt;&gt;(C3318 &amp; "-" &amp; D3318 &amp; "-" &amp; H3318),"End: " &amp; C3317 &amp; "-" &amp; D3317 &amp; "-" &amp; H3317,""))</f>
        <v/>
      </c>
      <c r="F3317" s="4" t="str">
        <f t="shared" si="753"/>
        <v>Wall Street Journal-Crude Oil-05-2019</v>
      </c>
      <c r="G3317" s="7">
        <v>43595</v>
      </c>
      <c r="H3317" s="7" t="str">
        <f t="shared" si="754"/>
        <v>05-2019</v>
      </c>
      <c r="I3317" s="7" t="str">
        <f t="shared" ca="1" si="755"/>
        <v>Wall Street Journal: Mortgage Bankers Association-Crude Oil-05-2019</v>
      </c>
      <c r="J3317" s="4" t="str">
        <f t="shared" ca="1" si="756"/>
        <v>Crude Oil-Mortgage Bankers Association:05-2019</v>
      </c>
      <c r="K3317" t="s">
        <v>209</v>
      </c>
      <c r="CK3317">
        <v>61</v>
      </c>
      <c r="CM3317">
        <v>62</v>
      </c>
      <c r="CO3317">
        <v>64</v>
      </c>
      <c r="CQ3317">
        <v>65</v>
      </c>
      <c r="CS3317">
        <v>65</v>
      </c>
      <c r="CU3317">
        <v>65</v>
      </c>
    </row>
    <row r="3318" spans="1:99" x14ac:dyDescent="0.55000000000000004">
      <c r="A3318" s="4" t="str">
        <f t="shared" ca="1" si="751"/>
        <v>Robert Fry Economics LLC</v>
      </c>
      <c r="B3318" s="4" t="str">
        <f t="shared" si="752"/>
        <v>Robert Fry</v>
      </c>
      <c r="C3318" s="4" t="s">
        <v>246</v>
      </c>
      <c r="D3318" s="4" t="s">
        <v>249</v>
      </c>
      <c r="E3318" s="4" t="str">
        <f>IF(COUNTIF($E$2:E3317,"Begin: " &amp; C3318 &amp; "-" &amp; D3318 &amp; "-" &amp; H3318)=0,"Begin: " &amp; C3318 &amp; "-" &amp; D3318 &amp; "-" &amp; H3318,IF((C3318 &amp; "-" &amp; D3318 &amp; "-" &amp; H3318)&lt;&gt;(C3319 &amp; "-" &amp; D3319 &amp; "-" &amp; H3319),"End: " &amp; C3318 &amp; "-" &amp; D3318 &amp; "-" &amp; H3318,""))</f>
        <v/>
      </c>
      <c r="F3318" s="4" t="str">
        <f t="shared" si="753"/>
        <v>Wall Street Journal-Crude Oil-05-2019</v>
      </c>
      <c r="G3318" s="7">
        <v>43595</v>
      </c>
      <c r="H3318" s="7" t="str">
        <f t="shared" si="754"/>
        <v>05-2019</v>
      </c>
      <c r="I3318" s="7" t="str">
        <f t="shared" ca="1" si="755"/>
        <v>Wall Street Journal: Robert Fry Economics LLC-Crude Oil-05-2019</v>
      </c>
      <c r="J3318" s="4" t="str">
        <f t="shared" ca="1" si="756"/>
        <v>Crude Oil-Robert Fry Economics LLC:05-2019</v>
      </c>
      <c r="K3318" t="s">
        <v>764</v>
      </c>
      <c r="CK3318">
        <v>62</v>
      </c>
      <c r="CM3318">
        <v>58</v>
      </c>
      <c r="CO3318">
        <v>55</v>
      </c>
      <c r="CQ3318">
        <v>55</v>
      </c>
      <c r="CS3318">
        <v>54</v>
      </c>
      <c r="CU3318">
        <v>54</v>
      </c>
    </row>
    <row r="3319" spans="1:99" x14ac:dyDescent="0.55000000000000004">
      <c r="A3319" s="4" t="str">
        <f t="shared" ca="1" si="751"/>
        <v>Societe Generale</v>
      </c>
      <c r="B3319" s="4" t="str">
        <f t="shared" si="752"/>
        <v>Stephen Gallagher</v>
      </c>
      <c r="C3319" s="4" t="s">
        <v>246</v>
      </c>
      <c r="D3319" s="4" t="s">
        <v>249</v>
      </c>
      <c r="E3319" s="4" t="str">
        <f>IF(COUNTIF($E$2:E3318,"Begin: " &amp; C3319 &amp; "-" &amp; D3319 &amp; "-" &amp; H3319)=0,"Begin: " &amp; C3319 &amp; "-" &amp; D3319 &amp; "-" &amp; H3319,IF((C3319 &amp; "-" &amp; D3319 &amp; "-" &amp; H3319)&lt;&gt;(C3320 &amp; "-" &amp; D3320 &amp; "-" &amp; H3320),"End: " &amp; C3319 &amp; "-" &amp; D3319 &amp; "-" &amp; H3319,""))</f>
        <v/>
      </c>
      <c r="F3319" s="4" t="str">
        <f t="shared" si="753"/>
        <v>Wall Street Journal-Crude Oil-05-2019</v>
      </c>
      <c r="G3319" s="7">
        <v>43595</v>
      </c>
      <c r="H3319" s="7" t="str">
        <f t="shared" si="754"/>
        <v>05-2019</v>
      </c>
      <c r="I3319" s="7" t="str">
        <f t="shared" ca="1" si="755"/>
        <v>Wall Street Journal: Societe Generale-Crude Oil-05-2019</v>
      </c>
      <c r="J3319" s="4" t="str">
        <f t="shared" ca="1" si="756"/>
        <v>Crude Oil-Societe Generale:05-2019</v>
      </c>
      <c r="K3319" t="s">
        <v>657</v>
      </c>
    </row>
    <row r="3320" spans="1:99" x14ac:dyDescent="0.55000000000000004">
      <c r="A3320" s="4" t="str">
        <f t="shared" ca="1" si="751"/>
        <v>Barclays</v>
      </c>
      <c r="B3320" s="4" t="str">
        <f t="shared" si="752"/>
        <v>Michael Gapen*</v>
      </c>
      <c r="C3320" s="4" t="s">
        <v>246</v>
      </c>
      <c r="D3320" s="4" t="s">
        <v>249</v>
      </c>
      <c r="E3320" s="4" t="str">
        <f>IF(COUNTIF($E$2:E3319,"Begin: " &amp; C3320 &amp; "-" &amp; D3320 &amp; "-" &amp; H3320)=0,"Begin: " &amp; C3320 &amp; "-" &amp; D3320 &amp; "-" &amp; H3320,IF((C3320 &amp; "-" &amp; D3320 &amp; "-" &amp; H3320)&lt;&gt;(C3321 &amp; "-" &amp; D3321 &amp; "-" &amp; H3321),"End: " &amp; C3320 &amp; "-" &amp; D3320 &amp; "-" &amp; H3320,""))</f>
        <v/>
      </c>
      <c r="F3320" s="4" t="str">
        <f t="shared" si="753"/>
        <v>Wall Street Journal-Crude Oil-05-2019</v>
      </c>
      <c r="G3320" s="7">
        <v>43595</v>
      </c>
      <c r="H3320" s="7" t="str">
        <f t="shared" si="754"/>
        <v>05-2019</v>
      </c>
      <c r="I3320" s="7" t="str">
        <f t="shared" ca="1" si="755"/>
        <v>Wall Street Journal: Barclays-Crude Oil-05-2019</v>
      </c>
      <c r="J3320" s="4" t="str">
        <f t="shared" ca="1" si="756"/>
        <v>Crude Oil-Barclays:05-2019</v>
      </c>
      <c r="K3320" t="s">
        <v>815</v>
      </c>
    </row>
    <row r="3321" spans="1:99" x14ac:dyDescent="0.55000000000000004">
      <c r="A3321" s="4" t="str">
        <f t="shared" ca="1" si="751"/>
        <v>NatWest Markets</v>
      </c>
      <c r="B3321" s="4" t="str">
        <f t="shared" si="752"/>
        <v>Michelle Girard*</v>
      </c>
      <c r="C3321" s="4" t="s">
        <v>246</v>
      </c>
      <c r="D3321" s="4" t="s">
        <v>249</v>
      </c>
      <c r="E3321" s="4" t="str">
        <f>IF(COUNTIF($E$2:E3320,"Begin: " &amp; C3321 &amp; "-" &amp; D3321 &amp; "-" &amp; H3321)=0,"Begin: " &amp; C3321 &amp; "-" &amp; D3321 &amp; "-" &amp; H3321,IF((C3321 &amp; "-" &amp; D3321 &amp; "-" &amp; H3321)&lt;&gt;(C3322 &amp; "-" &amp; D3322 &amp; "-" &amp; H3322),"End: " &amp; C3321 &amp; "-" &amp; D3321 &amp; "-" &amp; H3321,""))</f>
        <v/>
      </c>
      <c r="F3321" s="4" t="str">
        <f t="shared" si="753"/>
        <v>Wall Street Journal-Crude Oil-05-2019</v>
      </c>
      <c r="G3321" s="7">
        <v>43595</v>
      </c>
      <c r="H3321" s="7" t="str">
        <f t="shared" si="754"/>
        <v>05-2019</v>
      </c>
      <c r="I3321" s="7" t="str">
        <f t="shared" ca="1" si="755"/>
        <v>Wall Street Journal: NatWest Markets-Crude Oil-05-2019</v>
      </c>
      <c r="J3321" s="4" t="str">
        <f t="shared" ca="1" si="756"/>
        <v>Crude Oil-NatWest Markets:05-2019</v>
      </c>
      <c r="K3321" t="s">
        <v>816</v>
      </c>
    </row>
    <row r="3322" spans="1:99" x14ac:dyDescent="0.55000000000000004">
      <c r="A3322" s="4" t="str">
        <f t="shared" ca="1" si="751"/>
        <v>BMO Capital</v>
      </c>
      <c r="B3322" s="4" t="str">
        <f t="shared" si="752"/>
        <v>Michael Gregory</v>
      </c>
      <c r="C3322" s="4" t="s">
        <v>246</v>
      </c>
      <c r="D3322" s="4" t="s">
        <v>249</v>
      </c>
      <c r="E3322" s="4" t="str">
        <f>IF(COUNTIF($E$2:E3321,"Begin: " &amp; C3322 &amp; "-" &amp; D3322 &amp; "-" &amp; H3322)=0,"Begin: " &amp; C3322 &amp; "-" &amp; D3322 &amp; "-" &amp; H3322,IF((C3322 &amp; "-" &amp; D3322 &amp; "-" &amp; H3322)&lt;&gt;(C3323 &amp; "-" &amp; D3323 &amp; "-" &amp; H3323),"End: " &amp; C3322 &amp; "-" &amp; D3322 &amp; "-" &amp; H3322,""))</f>
        <v/>
      </c>
      <c r="F3322" s="4" t="str">
        <f t="shared" si="753"/>
        <v>Wall Street Journal-Crude Oil-05-2019</v>
      </c>
      <c r="G3322" s="7">
        <v>43595</v>
      </c>
      <c r="H3322" s="7" t="str">
        <f t="shared" si="754"/>
        <v>05-2019</v>
      </c>
      <c r="I3322" s="7" t="str">
        <f t="shared" ca="1" si="755"/>
        <v>Wall Street Journal: BMO Capital-Crude Oil-05-2019</v>
      </c>
      <c r="J3322" s="4" t="str">
        <f t="shared" ca="1" si="756"/>
        <v>Crude Oil-BMO Capital:05-2019</v>
      </c>
      <c r="K3322" t="s">
        <v>798</v>
      </c>
      <c r="CK3322">
        <v>65</v>
      </c>
      <c r="CM3322">
        <v>64</v>
      </c>
      <c r="CO3322">
        <v>61</v>
      </c>
      <c r="CQ3322">
        <v>62</v>
      </c>
      <c r="CS3322">
        <v>62</v>
      </c>
      <c r="CU3322">
        <v>62</v>
      </c>
    </row>
    <row r="3323" spans="1:99" x14ac:dyDescent="0.55000000000000004">
      <c r="A3323" s="4" t="str">
        <f t="shared" ca="1" si="751"/>
        <v>TD Securities</v>
      </c>
      <c r="B3323" s="4" t="str">
        <f t="shared" si="752"/>
        <v>Michael Hanson</v>
      </c>
      <c r="C3323" s="4" t="s">
        <v>246</v>
      </c>
      <c r="D3323" s="4" t="s">
        <v>249</v>
      </c>
      <c r="E3323" s="4" t="str">
        <f>IF(COUNTIF($E$2:E3322,"Begin: " &amp; C3323 &amp; "-" &amp; D3323 &amp; "-" &amp; H3323)=0,"Begin: " &amp; C3323 &amp; "-" &amp; D3323 &amp; "-" &amp; H3323,IF((C3323 &amp; "-" &amp; D3323 &amp; "-" &amp; H3323)&lt;&gt;(C3324 &amp; "-" &amp; D3324 &amp; "-" &amp; H3324),"End: " &amp; C3323 &amp; "-" &amp; D3323 &amp; "-" &amp; H3323,""))</f>
        <v/>
      </c>
      <c r="F3323" s="4" t="str">
        <f t="shared" si="753"/>
        <v>Wall Street Journal-Crude Oil-05-2019</v>
      </c>
      <c r="G3323" s="7">
        <v>43595</v>
      </c>
      <c r="H3323" s="7" t="str">
        <f t="shared" si="754"/>
        <v>05-2019</v>
      </c>
      <c r="I3323" s="7" t="str">
        <f t="shared" ca="1" si="755"/>
        <v>Wall Street Journal: TD Securities-Crude Oil-05-2019</v>
      </c>
      <c r="J3323" s="4" t="str">
        <f t="shared" ca="1" si="756"/>
        <v>Crude Oil-TD Securities:05-2019</v>
      </c>
      <c r="K3323" t="s">
        <v>799</v>
      </c>
      <c r="CK3323">
        <v>63</v>
      </c>
      <c r="CM3323">
        <v>58</v>
      </c>
      <c r="CO3323">
        <v>60</v>
      </c>
      <c r="CQ3323">
        <v>60</v>
      </c>
    </row>
    <row r="3324" spans="1:99" x14ac:dyDescent="0.55000000000000004">
      <c r="A3324" s="4" t="str">
        <f t="shared" ca="1" si="751"/>
        <v>Goldman Sachs</v>
      </c>
      <c r="B3324" s="4" t="str">
        <f t="shared" si="752"/>
        <v>Jan Hatzius</v>
      </c>
      <c r="C3324" s="4" t="s">
        <v>246</v>
      </c>
      <c r="D3324" s="4" t="s">
        <v>249</v>
      </c>
      <c r="E3324" s="4" t="str">
        <f>IF(COUNTIF($E$2:E3323,"Begin: " &amp; C3324 &amp; "-" &amp; D3324 &amp; "-" &amp; H3324)=0,"Begin: " &amp; C3324 &amp; "-" &amp; D3324 &amp; "-" &amp; H3324,IF((C3324 &amp; "-" &amp; D3324 &amp; "-" &amp; H3324)&lt;&gt;(C3325 &amp; "-" &amp; D3325 &amp; "-" &amp; H3325),"End: " &amp; C3324 &amp; "-" &amp; D3324 &amp; "-" &amp; H3324,""))</f>
        <v/>
      </c>
      <c r="F3324" s="4" t="str">
        <f t="shared" si="753"/>
        <v>Wall Street Journal-Crude Oil-05-2019</v>
      </c>
      <c r="G3324" s="7">
        <v>43595</v>
      </c>
      <c r="H3324" s="7" t="str">
        <f t="shared" si="754"/>
        <v>05-2019</v>
      </c>
      <c r="I3324" s="7" t="str">
        <f t="shared" ca="1" si="755"/>
        <v>Wall Street Journal: Goldman Sachs-Crude Oil-05-2019</v>
      </c>
      <c r="J3324" s="4" t="str">
        <f t="shared" ca="1" si="756"/>
        <v>Crude Oil-Goldman Sachs:05-2019</v>
      </c>
      <c r="K3324" t="s">
        <v>213</v>
      </c>
    </row>
    <row r="3325" spans="1:99" x14ac:dyDescent="0.55000000000000004">
      <c r="A3325" s="4" t="str">
        <f t="shared" ca="1" si="751"/>
        <v>Scotiabank</v>
      </c>
      <c r="B3325" s="4" t="str">
        <f t="shared" si="752"/>
        <v>Derek Holt</v>
      </c>
      <c r="C3325" s="4" t="s">
        <v>246</v>
      </c>
      <c r="D3325" s="4" t="s">
        <v>249</v>
      </c>
      <c r="E3325" s="4" t="str">
        <f>IF(COUNTIF($E$2:E3324,"Begin: " &amp; C3325 &amp; "-" &amp; D3325 &amp; "-" &amp; H3325)=0,"Begin: " &amp; C3325 &amp; "-" &amp; D3325 &amp; "-" &amp; H3325,IF((C3325 &amp; "-" &amp; D3325 &amp; "-" &amp; H3325)&lt;&gt;(C3326 &amp; "-" &amp; D3326 &amp; "-" &amp; H3326),"End: " &amp; C3325 &amp; "-" &amp; D3325 &amp; "-" &amp; H3325,""))</f>
        <v/>
      </c>
      <c r="F3325" s="4" t="str">
        <f t="shared" si="753"/>
        <v>Wall Street Journal-Crude Oil-05-2019</v>
      </c>
      <c r="G3325" s="7">
        <v>43595</v>
      </c>
      <c r="H3325" s="7" t="str">
        <f t="shared" si="754"/>
        <v>05-2019</v>
      </c>
      <c r="I3325" s="7" t="str">
        <f t="shared" ca="1" si="755"/>
        <v>Wall Street Journal: Scotiabank-Crude Oil-05-2019</v>
      </c>
      <c r="J3325" s="4" t="str">
        <f t="shared" ca="1" si="756"/>
        <v>Crude Oil-Scotiabank:05-2019</v>
      </c>
      <c r="K3325" t="s">
        <v>432</v>
      </c>
      <c r="CK3325">
        <v>61</v>
      </c>
      <c r="CM3325">
        <v>65</v>
      </c>
      <c r="CO3325">
        <v>69</v>
      </c>
      <c r="CQ3325">
        <v>65</v>
      </c>
      <c r="CS3325">
        <v>65</v>
      </c>
      <c r="CU3325">
        <v>65</v>
      </c>
    </row>
    <row r="3326" spans="1:99" x14ac:dyDescent="0.55000000000000004">
      <c r="A3326" s="4" t="str">
        <f t="shared" ca="1" si="751"/>
        <v>KPMG</v>
      </c>
      <c r="B3326" s="4" t="str">
        <f t="shared" si="752"/>
        <v>Constance Hunter</v>
      </c>
      <c r="C3326" s="4" t="s">
        <v>246</v>
      </c>
      <c r="D3326" s="4" t="s">
        <v>249</v>
      </c>
      <c r="E3326" s="4" t="str">
        <f>IF(COUNTIF($E$2:E3325,"Begin: " &amp; C3326 &amp; "-" &amp; D3326 &amp; "-" &amp; H3326)=0,"Begin: " &amp; C3326 &amp; "-" &amp; D3326 &amp; "-" &amp; H3326,IF((C3326 &amp; "-" &amp; D3326 &amp; "-" &amp; H3326)&lt;&gt;(C3327 &amp; "-" &amp; D3327 &amp; "-" &amp; H3327),"End: " &amp; C3326 &amp; "-" &amp; D3326 &amp; "-" &amp; H3326,""))</f>
        <v/>
      </c>
      <c r="F3326" s="4" t="str">
        <f t="shared" si="753"/>
        <v>Wall Street Journal-Crude Oil-05-2019</v>
      </c>
      <c r="G3326" s="7">
        <v>43595</v>
      </c>
      <c r="H3326" s="7" t="str">
        <f t="shared" si="754"/>
        <v>05-2019</v>
      </c>
      <c r="I3326" s="7" t="str">
        <f t="shared" ca="1" si="755"/>
        <v>Wall Street Journal: KPMG-Crude Oil-05-2019</v>
      </c>
      <c r="J3326" s="4" t="str">
        <f t="shared" ca="1" si="756"/>
        <v>Crude Oil-KPMG:05-2019</v>
      </c>
      <c r="K3326" t="s">
        <v>686</v>
      </c>
    </row>
    <row r="3327" spans="1:99" x14ac:dyDescent="0.55000000000000004">
      <c r="A3327" s="4" t="str">
        <f t="shared" ca="1" si="751"/>
        <v>BBVA</v>
      </c>
      <c r="B3327" s="4" t="str">
        <f t="shared" si="752"/>
        <v xml:space="preserve">Nathaniel Karp
</v>
      </c>
      <c r="C3327" s="4" t="s">
        <v>246</v>
      </c>
      <c r="D3327" s="4" t="s">
        <v>249</v>
      </c>
      <c r="E3327" s="4" t="str">
        <f>IF(COUNTIF($E$2:E3326,"Begin: " &amp; C3327 &amp; "-" &amp; D3327 &amp; "-" &amp; H3327)=0,"Begin: " &amp; C3327 &amp; "-" &amp; D3327 &amp; "-" &amp; H3327,IF((C3327 &amp; "-" &amp; D3327 &amp; "-" &amp; H3327)&lt;&gt;(C3328 &amp; "-" &amp; D3328 &amp; "-" &amp; H3328),"End: " &amp; C3327 &amp; "-" &amp; D3327 &amp; "-" &amp; H3327,""))</f>
        <v/>
      </c>
      <c r="F3327" s="4" t="str">
        <f t="shared" si="753"/>
        <v>Wall Street Journal-Crude Oil-05-2019</v>
      </c>
      <c r="G3327" s="7">
        <v>43595</v>
      </c>
      <c r="H3327" s="7" t="str">
        <f t="shared" si="754"/>
        <v>05-2019</v>
      </c>
      <c r="I3327" s="7" t="str">
        <f t="shared" ca="1" si="755"/>
        <v>Wall Street Journal: BBVA-Crude Oil-05-2019</v>
      </c>
      <c r="J3327" s="4" t="str">
        <f t="shared" ca="1" si="756"/>
        <v>Crude Oil-BBVA:05-2019</v>
      </c>
      <c r="K3327" t="s">
        <v>434</v>
      </c>
      <c r="CK3327">
        <v>61</v>
      </c>
      <c r="CM3327">
        <v>59</v>
      </c>
      <c r="CO3327">
        <v>56</v>
      </c>
      <c r="CQ3327">
        <v>54</v>
      </c>
      <c r="CS3327">
        <v>57</v>
      </c>
      <c r="CU3327">
        <v>58</v>
      </c>
    </row>
    <row r="3328" spans="1:99" x14ac:dyDescent="0.55000000000000004">
      <c r="A3328" s="4" t="str">
        <f t="shared" ca="1" si="751"/>
        <v>National Retail Federation</v>
      </c>
      <c r="B3328" s="4" t="str">
        <f t="shared" si="752"/>
        <v>Jack Kleinhenz</v>
      </c>
      <c r="C3328" s="4" t="s">
        <v>246</v>
      </c>
      <c r="D3328" s="4" t="s">
        <v>249</v>
      </c>
      <c r="E3328" s="4" t="str">
        <f>IF(COUNTIF($E$2:E3327,"Begin: " &amp; C3328 &amp; "-" &amp; D3328 &amp; "-" &amp; H3328)=0,"Begin: " &amp; C3328 &amp; "-" &amp; D3328 &amp; "-" &amp; H3328,IF((C3328 &amp; "-" &amp; D3328 &amp; "-" &amp; H3328)&lt;&gt;(C3329 &amp; "-" &amp; D3329 &amp; "-" &amp; H3329),"End: " &amp; C3328 &amp; "-" &amp; D3328 &amp; "-" &amp; H3328,""))</f>
        <v/>
      </c>
      <c r="F3328" s="4" t="str">
        <f t="shared" si="753"/>
        <v>Wall Street Journal-Crude Oil-05-2019</v>
      </c>
      <c r="G3328" s="7">
        <v>43595</v>
      </c>
      <c r="H3328" s="7" t="str">
        <f t="shared" si="754"/>
        <v>05-2019</v>
      </c>
      <c r="I3328" s="7" t="str">
        <f t="shared" ca="1" si="755"/>
        <v>Wall Street Journal: National Retail Federation-Crude Oil-05-2019</v>
      </c>
      <c r="J3328" s="4" t="str">
        <f t="shared" ca="1" si="756"/>
        <v>Crude Oil-National Retail Federation:05-2019</v>
      </c>
      <c r="K3328" t="s">
        <v>216</v>
      </c>
      <c r="CK3328">
        <v>60.75</v>
      </c>
      <c r="CM3328">
        <v>61</v>
      </c>
      <c r="CO3328">
        <v>61.5</v>
      </c>
      <c r="CQ3328">
        <v>60</v>
      </c>
    </row>
    <row r="3329" spans="1:99" x14ac:dyDescent="0.55000000000000004">
      <c r="A3329" s="4" t="str">
        <f t="shared" ca="1" si="751"/>
        <v>Natixis CIB Americas</v>
      </c>
      <c r="B3329" s="4" t="str">
        <f t="shared" si="752"/>
        <v>Joseph LaVorgna</v>
      </c>
      <c r="C3329" s="4" t="s">
        <v>246</v>
      </c>
      <c r="D3329" s="4" t="s">
        <v>249</v>
      </c>
      <c r="E3329" s="4" t="str">
        <f>IF(COUNTIF($E$2:E3328,"Begin: " &amp; C3329 &amp; "-" &amp; D3329 &amp; "-" &amp; H3329)=0,"Begin: " &amp; C3329 &amp; "-" &amp; D3329 &amp; "-" &amp; H3329,IF((C3329 &amp; "-" &amp; D3329 &amp; "-" &amp; H3329)&lt;&gt;(C3330 &amp; "-" &amp; D3330 &amp; "-" &amp; H3330),"End: " &amp; C3329 &amp; "-" &amp; D3329 &amp; "-" &amp; H3329,""))</f>
        <v/>
      </c>
      <c r="F3329" s="4" t="str">
        <f t="shared" si="753"/>
        <v>Wall Street Journal-Crude Oil-05-2019</v>
      </c>
      <c r="G3329" s="7">
        <v>43595</v>
      </c>
      <c r="H3329" s="7" t="str">
        <f t="shared" si="754"/>
        <v>05-2019</v>
      </c>
      <c r="I3329" s="7" t="str">
        <f t="shared" ca="1" si="755"/>
        <v>Wall Street Journal: Natixis CIB Americas-Crude Oil-05-2019</v>
      </c>
      <c r="J3329" s="4" t="str">
        <f t="shared" ca="1" si="756"/>
        <v>Crude Oil-Natixis CIB Americas:05-2019</v>
      </c>
      <c r="K3329" t="s">
        <v>774</v>
      </c>
    </row>
    <row r="3330" spans="1:99" x14ac:dyDescent="0.55000000000000004">
      <c r="A3330" s="4" t="str">
        <f t="shared" ca="1" si="751"/>
        <v>UCLA Anderson Forecast</v>
      </c>
      <c r="B3330" s="4" t="str">
        <f t="shared" si="752"/>
        <v>Edward Leamer/David Shulman</v>
      </c>
      <c r="C3330" s="4" t="s">
        <v>246</v>
      </c>
      <c r="D3330" s="4" t="s">
        <v>249</v>
      </c>
      <c r="E3330" s="4" t="str">
        <f>IF(COUNTIF($E$2:E3329,"Begin: " &amp; C3330 &amp; "-" &amp; D3330 &amp; "-" &amp; H3330)=0,"Begin: " &amp; C3330 &amp; "-" &amp; D3330 &amp; "-" &amp; H3330,IF((C3330 &amp; "-" &amp; D3330 &amp; "-" &amp; H3330)&lt;&gt;(C3331 &amp; "-" &amp; D3331 &amp; "-" &amp; H3331),"End: " &amp; C3330 &amp; "-" &amp; D3330 &amp; "-" &amp; H3330,""))</f>
        <v/>
      </c>
      <c r="F3330" s="4" t="str">
        <f t="shared" si="753"/>
        <v>Wall Street Journal-Crude Oil-05-2019</v>
      </c>
      <c r="G3330" s="7">
        <v>43595</v>
      </c>
      <c r="H3330" s="7" t="str">
        <f t="shared" si="754"/>
        <v>05-2019</v>
      </c>
      <c r="I3330" s="7" t="str">
        <f t="shared" ca="1" si="755"/>
        <v>Wall Street Journal: UCLA Anderson Forecast-Crude Oil-05-2019</v>
      </c>
      <c r="J3330" s="4" t="str">
        <f t="shared" ca="1" si="756"/>
        <v>Crude Oil-UCLA Anderson Forecast:05-2019</v>
      </c>
      <c r="K3330" t="s">
        <v>218</v>
      </c>
    </row>
    <row r="3331" spans="1:99" x14ac:dyDescent="0.55000000000000004">
      <c r="A3331" s="4" t="str">
        <f t="shared" ca="1" si="751"/>
        <v>NEMA Business Information Services</v>
      </c>
      <c r="B3331" s="4" t="str">
        <f t="shared" si="752"/>
        <v>Don Leavens/Steven Wilcox</v>
      </c>
      <c r="C3331" s="4" t="s">
        <v>246</v>
      </c>
      <c r="D3331" s="4" t="s">
        <v>249</v>
      </c>
      <c r="E3331" s="4" t="str">
        <f>IF(COUNTIF($E$2:E3330,"Begin: " &amp; C3331 &amp; "-" &amp; D3331 &amp; "-" &amp; H3331)=0,"Begin: " &amp; C3331 &amp; "-" &amp; D3331 &amp; "-" &amp; H3331,IF((C3331 &amp; "-" &amp; D3331 &amp; "-" &amp; H3331)&lt;&gt;(C3332 &amp; "-" &amp; D3332 &amp; "-" &amp; H3332),"End: " &amp; C3331 &amp; "-" &amp; D3331 &amp; "-" &amp; H3331,""))</f>
        <v/>
      </c>
      <c r="F3331" s="4" t="str">
        <f t="shared" si="753"/>
        <v>Wall Street Journal-Crude Oil-05-2019</v>
      </c>
      <c r="G3331" s="7">
        <v>43595</v>
      </c>
      <c r="H3331" s="7" t="str">
        <f t="shared" si="754"/>
        <v>05-2019</v>
      </c>
      <c r="I3331" s="7" t="str">
        <f t="shared" ca="1" si="755"/>
        <v>Wall Street Journal: NEMA Business Information Services-Crude Oil-05-2019</v>
      </c>
      <c r="J3331" s="4" t="str">
        <f t="shared" ca="1" si="756"/>
        <v>Crude Oil-NEMA Business Information Services:05-2019</v>
      </c>
      <c r="K3331" t="s">
        <v>765</v>
      </c>
      <c r="CK3331">
        <v>64.92</v>
      </c>
      <c r="CM3331">
        <v>66.680000000000007</v>
      </c>
      <c r="CO3331">
        <v>61.58</v>
      </c>
      <c r="CQ3331">
        <v>57.34</v>
      </c>
      <c r="CS3331">
        <v>62.78</v>
      </c>
      <c r="CU3331">
        <v>63.85</v>
      </c>
    </row>
    <row r="3332" spans="1:99" x14ac:dyDescent="0.55000000000000004">
      <c r="A3332" s="4" t="str">
        <f t="shared" ca="1" si="751"/>
        <v>HSBC</v>
      </c>
      <c r="B3332" s="4" t="str">
        <f t="shared" si="752"/>
        <v>Kevin Logan*</v>
      </c>
      <c r="C3332" s="4" t="s">
        <v>246</v>
      </c>
      <c r="D3332" s="4" t="s">
        <v>249</v>
      </c>
      <c r="E3332" s="4" t="str">
        <f>IF(COUNTIF($E$2:E3331,"Begin: " &amp; C3332 &amp; "-" &amp; D3332 &amp; "-" &amp; H3332)=0,"Begin: " &amp; C3332 &amp; "-" &amp; D3332 &amp; "-" &amp; H3332,IF((C3332 &amp; "-" &amp; D3332 &amp; "-" &amp; H3332)&lt;&gt;(C3333 &amp; "-" &amp; D3333 &amp; "-" &amp; H3333),"End: " &amp; C3332 &amp; "-" &amp; D3332 &amp; "-" &amp; H3332,""))</f>
        <v/>
      </c>
      <c r="F3332" s="4" t="str">
        <f t="shared" si="753"/>
        <v>Wall Street Journal-Crude Oil-05-2019</v>
      </c>
      <c r="G3332" s="7">
        <v>43595</v>
      </c>
      <c r="H3332" s="7" t="str">
        <f t="shared" si="754"/>
        <v>05-2019</v>
      </c>
      <c r="I3332" s="7" t="str">
        <f t="shared" ca="1" si="755"/>
        <v>Wall Street Journal: HSBC-Crude Oil-05-2019</v>
      </c>
      <c r="J3332" s="4" t="str">
        <f t="shared" ca="1" si="756"/>
        <v>Crude Oil-HSBC:05-2019</v>
      </c>
      <c r="K3332" t="s">
        <v>817</v>
      </c>
    </row>
    <row r="3333" spans="1:99" x14ac:dyDescent="0.55000000000000004">
      <c r="A3333" s="4" t="str">
        <f t="shared" ca="1" si="751"/>
        <v>Moody's Investors Service</v>
      </c>
      <c r="B3333" s="4" t="str">
        <f t="shared" si="752"/>
        <v>John Lonski</v>
      </c>
      <c r="C3333" s="4" t="s">
        <v>246</v>
      </c>
      <c r="D3333" s="4" t="s">
        <v>249</v>
      </c>
      <c r="E3333" s="4" t="str">
        <f>IF(COUNTIF($E$2:E3332,"Begin: " &amp; C3333 &amp; "-" &amp; D3333 &amp; "-" &amp; H3333)=0,"Begin: " &amp; C3333 &amp; "-" &amp; D3333 &amp; "-" &amp; H3333,IF((C3333 &amp; "-" &amp; D3333 &amp; "-" &amp; H3333)&lt;&gt;(C3334 &amp; "-" &amp; D3334 &amp; "-" &amp; H3334),"End: " &amp; C3333 &amp; "-" &amp; D3333 &amp; "-" &amp; H3333,""))</f>
        <v/>
      </c>
      <c r="F3333" s="4" t="str">
        <f t="shared" si="753"/>
        <v>Wall Street Journal-Crude Oil-05-2019</v>
      </c>
      <c r="G3333" s="7">
        <v>43595</v>
      </c>
      <c r="H3333" s="7" t="str">
        <f t="shared" si="754"/>
        <v>05-2019</v>
      </c>
      <c r="I3333" s="7" t="str">
        <f t="shared" ca="1" si="755"/>
        <v>Wall Street Journal: Moody's Investors Service-Crude Oil-05-2019</v>
      </c>
      <c r="J3333" s="4" t="str">
        <f t="shared" ca="1" si="756"/>
        <v>Crude Oil-Moody's Investors Service:05-2019</v>
      </c>
      <c r="K3333" t="s">
        <v>220</v>
      </c>
      <c r="CK3333">
        <v>62</v>
      </c>
      <c r="CM3333">
        <v>62</v>
      </c>
      <c r="CO3333">
        <v>65</v>
      </c>
      <c r="CQ3333">
        <v>60</v>
      </c>
      <c r="CS3333">
        <v>62</v>
      </c>
      <c r="CU3333">
        <v>62</v>
      </c>
    </row>
    <row r="3334" spans="1:99" x14ac:dyDescent="0.55000000000000004">
      <c r="A3334" s="4" t="str">
        <f t="shared" ca="1" si="751"/>
        <v>National Auto Dealer Association</v>
      </c>
      <c r="B3334" s="4" t="str">
        <f t="shared" si="752"/>
        <v>Patrick Manzi*</v>
      </c>
      <c r="C3334" s="4" t="s">
        <v>246</v>
      </c>
      <c r="D3334" s="4" t="s">
        <v>249</v>
      </c>
      <c r="E3334" s="4" t="str">
        <f>IF(COUNTIF($E$2:E3333,"Begin: " &amp; C3334 &amp; "-" &amp; D3334 &amp; "-" &amp; H3334)=0,"Begin: " &amp; C3334 &amp; "-" &amp; D3334 &amp; "-" &amp; H3334,IF((C3334 &amp; "-" &amp; D3334 &amp; "-" &amp; H3334)&lt;&gt;(C3335 &amp; "-" &amp; D3335 &amp; "-" &amp; H3335),"End: " &amp; C3334 &amp; "-" &amp; D3334 &amp; "-" &amp; H3334,""))</f>
        <v/>
      </c>
      <c r="F3334" s="4" t="str">
        <f t="shared" si="753"/>
        <v>Wall Street Journal-Crude Oil-05-2019</v>
      </c>
      <c r="G3334" s="7">
        <v>43595</v>
      </c>
      <c r="H3334" s="7" t="str">
        <f t="shared" si="754"/>
        <v>05-2019</v>
      </c>
      <c r="I3334" s="7" t="str">
        <f t="shared" ca="1" si="755"/>
        <v>Wall Street Journal: National Auto Dealer Association-Crude Oil-05-2019</v>
      </c>
      <c r="J3334" s="4" t="str">
        <f t="shared" ca="1" si="756"/>
        <v>Crude Oil-National Auto Dealer Association:05-2019</v>
      </c>
      <c r="K3334" t="s">
        <v>818</v>
      </c>
    </row>
    <row r="3335" spans="1:99" x14ac:dyDescent="0.55000000000000004">
      <c r="A3335" s="4" t="str">
        <f t="shared" ca="1" si="751"/>
        <v>MetLife Investment Management</v>
      </c>
      <c r="B3335" s="4" t="str">
        <f t="shared" si="752"/>
        <v>Drew T. Matus*</v>
      </c>
      <c r="C3335" s="4" t="s">
        <v>246</v>
      </c>
      <c r="D3335" s="4" t="s">
        <v>249</v>
      </c>
      <c r="E3335" s="4" t="str">
        <f>IF(COUNTIF($E$2:E3334,"Begin: " &amp; C3335 &amp; "-" &amp; D3335 &amp; "-" &amp; H3335)=0,"Begin: " &amp; C3335 &amp; "-" &amp; D3335 &amp; "-" &amp; H3335,IF((C3335 &amp; "-" &amp; D3335 &amp; "-" &amp; H3335)&lt;&gt;(C3336 &amp; "-" &amp; D3336 &amp; "-" &amp; H3336),"End: " &amp; C3335 &amp; "-" &amp; D3335 &amp; "-" &amp; H3335,""))</f>
        <v/>
      </c>
      <c r="F3335" s="4" t="str">
        <f t="shared" si="753"/>
        <v>Wall Street Journal-Crude Oil-05-2019</v>
      </c>
      <c r="G3335" s="7">
        <v>43595</v>
      </c>
      <c r="H3335" s="7" t="str">
        <f t="shared" si="754"/>
        <v>05-2019</v>
      </c>
      <c r="I3335" s="7" t="str">
        <f t="shared" ca="1" si="755"/>
        <v>Wall Street Journal: MetLife Investment Management-Crude Oil-05-2019</v>
      </c>
      <c r="J3335" s="4" t="str">
        <f t="shared" ca="1" si="756"/>
        <v>Crude Oil-MetLife Investment Management:05-2019</v>
      </c>
      <c r="K3335" t="s">
        <v>819</v>
      </c>
    </row>
    <row r="3336" spans="1:99" x14ac:dyDescent="0.55000000000000004">
      <c r="A3336" s="4" t="str">
        <f t="shared" ca="1" si="751"/>
        <v>Jeffries &amp; Company</v>
      </c>
      <c r="B3336" s="4" t="str">
        <f t="shared" si="752"/>
        <v>Ward McCarthy*</v>
      </c>
      <c r="C3336" s="4" t="s">
        <v>246</v>
      </c>
      <c r="D3336" s="4" t="s">
        <v>249</v>
      </c>
      <c r="E3336" s="4" t="str">
        <f>IF(COUNTIF($E$2:E3335,"Begin: " &amp; C3336 &amp; "-" &amp; D3336 &amp; "-" &amp; H3336)=0,"Begin: " &amp; C3336 &amp; "-" &amp; D3336 &amp; "-" &amp; H3336,IF((C3336 &amp; "-" &amp; D3336 &amp; "-" &amp; H3336)&lt;&gt;(C3337 &amp; "-" &amp; D3337 &amp; "-" &amp; H3337),"End: " &amp; C3336 &amp; "-" &amp; D3336 &amp; "-" &amp; H3336,""))</f>
        <v/>
      </c>
      <c r="F3336" s="4" t="str">
        <f t="shared" si="753"/>
        <v>Wall Street Journal-Crude Oil-05-2019</v>
      </c>
      <c r="G3336" s="7">
        <v>43595</v>
      </c>
      <c r="H3336" s="7" t="str">
        <f t="shared" si="754"/>
        <v>05-2019</v>
      </c>
      <c r="I3336" s="7" t="str">
        <f t="shared" ca="1" si="755"/>
        <v>Wall Street Journal: Jeffries &amp; Company-Crude Oil-05-2019</v>
      </c>
      <c r="J3336" s="4" t="str">
        <f t="shared" ca="1" si="756"/>
        <v>Crude Oil-Jeffries &amp; Company:05-2019</v>
      </c>
      <c r="K3336" t="s">
        <v>820</v>
      </c>
    </row>
    <row r="3337" spans="1:99" x14ac:dyDescent="0.55000000000000004">
      <c r="A3337" s="4" t="str">
        <f t="shared" ca="1" si="751"/>
        <v>ACT Research</v>
      </c>
      <c r="B3337" s="4" t="str">
        <f t="shared" si="752"/>
        <v>Jim Meil</v>
      </c>
      <c r="C3337" s="4" t="s">
        <v>246</v>
      </c>
      <c r="D3337" s="4" t="s">
        <v>249</v>
      </c>
      <c r="E3337" s="4" t="str">
        <f>IF(COUNTIF($E$2:E3336,"Begin: " &amp; C3337 &amp; "-" &amp; D3337 &amp; "-" &amp; H3337)=0,"Begin: " &amp; C3337 &amp; "-" &amp; D3337 &amp; "-" &amp; H3337,IF((C3337 &amp; "-" &amp; D3337 &amp; "-" &amp; H3337)&lt;&gt;(C3338 &amp; "-" &amp; D3338 &amp; "-" &amp; H3338),"End: " &amp; C3337 &amp; "-" &amp; D3337 &amp; "-" &amp; H3337,""))</f>
        <v/>
      </c>
      <c r="F3337" s="4" t="str">
        <f t="shared" si="753"/>
        <v>Wall Street Journal-Crude Oil-05-2019</v>
      </c>
      <c r="G3337" s="7">
        <v>43595</v>
      </c>
      <c r="H3337" s="7" t="str">
        <f t="shared" si="754"/>
        <v>05-2019</v>
      </c>
      <c r="I3337" s="7" t="str">
        <f t="shared" ca="1" si="755"/>
        <v>Wall Street Journal: ACT Research-Crude Oil-05-2019</v>
      </c>
      <c r="J3337" s="4" t="str">
        <f t="shared" ca="1" si="756"/>
        <v>Crude Oil-ACT Research:05-2019</v>
      </c>
      <c r="K3337" t="s">
        <v>437</v>
      </c>
      <c r="CK3337">
        <v>60</v>
      </c>
      <c r="CM3337">
        <v>60</v>
      </c>
      <c r="CO3337">
        <v>55</v>
      </c>
      <c r="CQ3337">
        <v>55</v>
      </c>
    </row>
    <row r="3338" spans="1:99" x14ac:dyDescent="0.55000000000000004">
      <c r="A3338" s="4" t="str">
        <f t="shared" ca="1" si="751"/>
        <v>Standard Chartered</v>
      </c>
      <c r="B3338" s="4" t="str">
        <f t="shared" si="752"/>
        <v>Sonia Meskin*</v>
      </c>
      <c r="C3338" s="4" t="s">
        <v>246</v>
      </c>
      <c r="D3338" s="4" t="s">
        <v>249</v>
      </c>
      <c r="E3338" s="4" t="str">
        <f>IF(COUNTIF($E$2:E3337,"Begin: " &amp; C3338 &amp; "-" &amp; D3338 &amp; "-" &amp; H3338)=0,"Begin: " &amp; C3338 &amp; "-" &amp; D3338 &amp; "-" &amp; H3338,IF((C3338 &amp; "-" &amp; D3338 &amp; "-" &amp; H3338)&lt;&gt;(C3339 &amp; "-" &amp; D3339 &amp; "-" &amp; H3339),"End: " &amp; C3338 &amp; "-" &amp; D3338 &amp; "-" &amp; H3338,""))</f>
        <v/>
      </c>
      <c r="F3338" s="4" t="str">
        <f t="shared" si="753"/>
        <v>Wall Street Journal-Crude Oil-05-2019</v>
      </c>
      <c r="G3338" s="7">
        <v>43595</v>
      </c>
      <c r="H3338" s="7" t="str">
        <f t="shared" si="754"/>
        <v>05-2019</v>
      </c>
      <c r="I3338" s="7" t="str">
        <f t="shared" ca="1" si="755"/>
        <v>Wall Street Journal: Standard Chartered-Crude Oil-05-2019</v>
      </c>
      <c r="J3338" s="4" t="str">
        <f t="shared" ca="1" si="756"/>
        <v>Crude Oil-Standard Chartered:05-2019</v>
      </c>
      <c r="K3338" t="s">
        <v>821</v>
      </c>
    </row>
    <row r="3339" spans="1:99" x14ac:dyDescent="0.55000000000000004">
      <c r="A3339" s="4" t="str">
        <f t="shared" ca="1" si="751"/>
        <v>BofA</v>
      </c>
      <c r="B3339" s="4" t="str">
        <f t="shared" si="752"/>
        <v>Michelle Meyer</v>
      </c>
      <c r="C3339" s="4" t="s">
        <v>246</v>
      </c>
      <c r="D3339" s="4" t="s">
        <v>249</v>
      </c>
      <c r="E3339" s="4" t="str">
        <f>IF(COUNTIF($E$2:E3338,"Begin: " &amp; C3339 &amp; "-" &amp; D3339 &amp; "-" &amp; H3339)=0,"Begin: " &amp; C3339 &amp; "-" &amp; D3339 &amp; "-" &amp; H3339,IF((C3339 &amp; "-" &amp; D3339 &amp; "-" &amp; H3339)&lt;&gt;(C3340 &amp; "-" &amp; D3340 &amp; "-" &amp; H3340),"End: " &amp; C3339 &amp; "-" &amp; D3339 &amp; "-" &amp; H3339,""))</f>
        <v/>
      </c>
      <c r="F3339" s="4" t="str">
        <f t="shared" si="753"/>
        <v>Wall Street Journal-Crude Oil-05-2019</v>
      </c>
      <c r="G3339" s="7">
        <v>43595</v>
      </c>
      <c r="H3339" s="7" t="str">
        <f t="shared" si="754"/>
        <v>05-2019</v>
      </c>
      <c r="I3339" s="7" t="str">
        <f t="shared" ca="1" si="755"/>
        <v>Wall Street Journal: BofA-Crude Oil-05-2019</v>
      </c>
      <c r="J3339" s="4" t="str">
        <f t="shared" ca="1" si="756"/>
        <v>Crude Oil-BofA:05-2019</v>
      </c>
      <c r="K3339" t="s">
        <v>803</v>
      </c>
    </row>
    <row r="3340" spans="1:99" x14ac:dyDescent="0.55000000000000004">
      <c r="A3340" s="4" t="str">
        <f t="shared" ca="1" si="751"/>
        <v>Daiwa Capital</v>
      </c>
      <c r="B3340" s="4" t="str">
        <f t="shared" si="752"/>
        <v>Michael Moran</v>
      </c>
      <c r="C3340" s="4" t="s">
        <v>246</v>
      </c>
      <c r="D3340" s="4" t="s">
        <v>249</v>
      </c>
      <c r="E3340" s="4" t="str">
        <f>IF(COUNTIF($E$2:E3339,"Begin: " &amp; C3340 &amp; "-" &amp; D3340 &amp; "-" &amp; H3340)=0,"Begin: " &amp; C3340 &amp; "-" &amp; D3340 &amp; "-" &amp; H3340,IF((C3340 &amp; "-" &amp; D3340 &amp; "-" &amp; H3340)&lt;&gt;(C3341 &amp; "-" &amp; D3341 &amp; "-" &amp; H3341),"End: " &amp; C3340 &amp; "-" &amp; D3340 &amp; "-" &amp; H3340,""))</f>
        <v/>
      </c>
      <c r="F3340" s="4" t="str">
        <f t="shared" si="753"/>
        <v>Wall Street Journal-Crude Oil-05-2019</v>
      </c>
      <c r="G3340" s="7">
        <v>43595</v>
      </c>
      <c r="H3340" s="7" t="str">
        <f t="shared" si="754"/>
        <v>05-2019</v>
      </c>
      <c r="I3340" s="7" t="str">
        <f t="shared" ca="1" si="755"/>
        <v>Wall Street Journal: Daiwa Capital-Crude Oil-05-2019</v>
      </c>
      <c r="J3340" s="4" t="str">
        <f t="shared" ca="1" si="756"/>
        <v>Crude Oil-Daiwa Capital:05-2019</v>
      </c>
      <c r="K3340" t="s">
        <v>438</v>
      </c>
      <c r="CK3340">
        <v>63</v>
      </c>
      <c r="CM3340">
        <v>63</v>
      </c>
      <c r="CO3340">
        <v>60</v>
      </c>
      <c r="CQ3340">
        <v>60</v>
      </c>
      <c r="CS3340">
        <v>60</v>
      </c>
      <c r="CU3340">
        <v>60</v>
      </c>
    </row>
    <row r="3341" spans="1:99" x14ac:dyDescent="0.55000000000000004">
      <c r="A3341" s="4" t="str">
        <f t="shared" ca="1" si="751"/>
        <v>National Association of Manufacturers</v>
      </c>
      <c r="B3341" s="4" t="str">
        <f t="shared" si="752"/>
        <v>Chad Moutray</v>
      </c>
      <c r="C3341" s="4" t="s">
        <v>246</v>
      </c>
      <c r="D3341" s="4" t="s">
        <v>249</v>
      </c>
      <c r="E3341" s="4" t="str">
        <f>IF(COUNTIF($E$2:E3340,"Begin: " &amp; C3341 &amp; "-" &amp; D3341 &amp; "-" &amp; H3341)=0,"Begin: " &amp; C3341 &amp; "-" &amp; D3341 &amp; "-" &amp; H3341,IF((C3341 &amp; "-" &amp; D3341 &amp; "-" &amp; H3341)&lt;&gt;(C3342 &amp; "-" &amp; D3342 &amp; "-" &amp; H3342),"End: " &amp; C3341 &amp; "-" &amp; D3341 &amp; "-" &amp; H3341,""))</f>
        <v/>
      </c>
      <c r="F3341" s="4" t="str">
        <f t="shared" si="753"/>
        <v>Wall Street Journal-Crude Oil-05-2019</v>
      </c>
      <c r="G3341" s="7">
        <v>43595</v>
      </c>
      <c r="H3341" s="7" t="str">
        <f t="shared" si="754"/>
        <v>05-2019</v>
      </c>
      <c r="I3341" s="7" t="str">
        <f t="shared" ca="1" si="755"/>
        <v>Wall Street Journal: National Association of Manufacturers-Crude Oil-05-2019</v>
      </c>
      <c r="J3341" s="4" t="str">
        <f t="shared" ca="1" si="756"/>
        <v>Crude Oil-National Association of Manufacturers:05-2019</v>
      </c>
      <c r="K3341" t="s">
        <v>439</v>
      </c>
    </row>
    <row r="3342" spans="1:99" x14ac:dyDescent="0.55000000000000004">
      <c r="A3342" s="4" t="str">
        <f t="shared" ca="1" si="751"/>
        <v>Naroff Economics</v>
      </c>
      <c r="B3342" s="4" t="str">
        <f t="shared" si="752"/>
        <v>Joel Naroff</v>
      </c>
      <c r="C3342" s="4" t="s">
        <v>246</v>
      </c>
      <c r="D3342" s="4" t="s">
        <v>249</v>
      </c>
      <c r="E3342" s="4" t="str">
        <f>IF(COUNTIF($E$2:E3341,"Begin: " &amp; C3342 &amp; "-" &amp; D3342 &amp; "-" &amp; H3342)=0,"Begin: " &amp; C3342 &amp; "-" &amp; D3342 &amp; "-" &amp; H3342,IF((C3342 &amp; "-" &amp; D3342 &amp; "-" &amp; H3342)&lt;&gt;(C3343 &amp; "-" &amp; D3343 &amp; "-" &amp; H3343),"End: " &amp; C3342 &amp; "-" &amp; D3342 &amp; "-" &amp; H3342,""))</f>
        <v/>
      </c>
      <c r="F3342" s="4" t="str">
        <f t="shared" si="753"/>
        <v>Wall Street Journal-Crude Oil-05-2019</v>
      </c>
      <c r="G3342" s="7">
        <v>43595</v>
      </c>
      <c r="H3342" s="7" t="str">
        <f t="shared" si="754"/>
        <v>05-2019</v>
      </c>
      <c r="I3342" s="7" t="str">
        <f t="shared" ca="1" si="755"/>
        <v>Wall Street Journal: Naroff Economics-Crude Oil-05-2019</v>
      </c>
      <c r="J3342" s="4" t="str">
        <f t="shared" ca="1" si="756"/>
        <v>Crude Oil-Naroff Economics:05-2019</v>
      </c>
      <c r="K3342" t="s">
        <v>440</v>
      </c>
      <c r="CK3342">
        <v>63.5</v>
      </c>
      <c r="CM3342">
        <v>65.849999999999994</v>
      </c>
      <c r="CO3342">
        <v>66</v>
      </c>
      <c r="CQ3342">
        <v>62.1</v>
      </c>
      <c r="CS3342">
        <v>59.75</v>
      </c>
      <c r="CU3342">
        <v>61.25</v>
      </c>
    </row>
    <row r="3343" spans="1:99" x14ac:dyDescent="0.55000000000000004">
      <c r="A3343" s="4" t="str">
        <f t="shared" ca="1" si="751"/>
        <v>MacroEcon Global Advisors</v>
      </c>
      <c r="B3343" s="4" t="str">
        <f t="shared" si="752"/>
        <v>Mark Nielson</v>
      </c>
      <c r="C3343" s="4" t="s">
        <v>246</v>
      </c>
      <c r="D3343" s="4" t="s">
        <v>249</v>
      </c>
      <c r="E3343" s="4" t="str">
        <f>IF(COUNTIF($E$2:E3342,"Begin: " &amp; C3343 &amp; "-" &amp; D3343 &amp; "-" &amp; H3343)=0,"Begin: " &amp; C3343 &amp; "-" &amp; D3343 &amp; "-" &amp; H3343,IF((C3343 &amp; "-" &amp; D3343 &amp; "-" &amp; H3343)&lt;&gt;(C3344 &amp; "-" &amp; D3344 &amp; "-" &amp; H3344),"End: " &amp; C3343 &amp; "-" &amp; D3343 &amp; "-" &amp; H3343,""))</f>
        <v/>
      </c>
      <c r="F3343" s="4" t="str">
        <f t="shared" si="753"/>
        <v>Wall Street Journal-Crude Oil-05-2019</v>
      </c>
      <c r="G3343" s="7">
        <v>43595</v>
      </c>
      <c r="H3343" s="7" t="str">
        <f t="shared" si="754"/>
        <v>05-2019</v>
      </c>
      <c r="I3343" s="7" t="str">
        <f t="shared" ca="1" si="755"/>
        <v>Wall Street Journal: MacroEcon Global Advisors-Crude Oil-05-2019</v>
      </c>
      <c r="J3343" s="4" t="str">
        <f t="shared" ca="1" si="756"/>
        <v>Crude Oil-MacroEcon Global Advisors:05-2019</v>
      </c>
      <c r="K3343" t="s">
        <v>225</v>
      </c>
      <c r="CK3343">
        <v>45</v>
      </c>
      <c r="CM3343">
        <v>52</v>
      </c>
      <c r="CO3343">
        <v>54</v>
      </c>
      <c r="CQ3343">
        <v>55</v>
      </c>
      <c r="CS3343">
        <v>55</v>
      </c>
      <c r="CU3343">
        <v>55</v>
      </c>
    </row>
    <row r="3344" spans="1:99" x14ac:dyDescent="0.55000000000000004">
      <c r="A3344" s="4" t="str">
        <f t="shared" ca="1" si="751"/>
        <v>Corelogic</v>
      </c>
      <c r="B3344" s="4" t="str">
        <f t="shared" si="752"/>
        <v>Frank Nothaft*</v>
      </c>
      <c r="C3344" s="4" t="s">
        <v>246</v>
      </c>
      <c r="D3344" s="4" t="s">
        <v>249</v>
      </c>
      <c r="E3344" s="4" t="str">
        <f>IF(COUNTIF($E$2:E3343,"Begin: " &amp; C3344 &amp; "-" &amp; D3344 &amp; "-" &amp; H3344)=0,"Begin: " &amp; C3344 &amp; "-" &amp; D3344 &amp; "-" &amp; H3344,IF((C3344 &amp; "-" &amp; D3344 &amp; "-" &amp; H3344)&lt;&gt;(C3345 &amp; "-" &amp; D3345 &amp; "-" &amp; H3345),"End: " &amp; C3344 &amp; "-" &amp; D3344 &amp; "-" &amp; H3344,""))</f>
        <v/>
      </c>
      <c r="F3344" s="4" t="str">
        <f t="shared" si="753"/>
        <v>Wall Street Journal-Crude Oil-05-2019</v>
      </c>
      <c r="G3344" s="7">
        <v>43595</v>
      </c>
      <c r="H3344" s="7" t="str">
        <f t="shared" si="754"/>
        <v>05-2019</v>
      </c>
      <c r="I3344" s="7" t="str">
        <f t="shared" ca="1" si="755"/>
        <v>Wall Street Journal: Corelogic-Crude Oil-05-2019</v>
      </c>
      <c r="J3344" s="4" t="str">
        <f t="shared" ca="1" si="756"/>
        <v>Crude Oil-Corelogic:05-2019</v>
      </c>
      <c r="K3344" t="s">
        <v>822</v>
      </c>
    </row>
    <row r="3345" spans="1:99" x14ac:dyDescent="0.55000000000000004">
      <c r="A3345" s="4" t="str">
        <f t="shared" ca="1" si="751"/>
        <v>High Frequency Economics</v>
      </c>
      <c r="B3345" s="4" t="str">
        <f t="shared" si="752"/>
        <v>Jim O'Sullivan</v>
      </c>
      <c r="C3345" s="4" t="s">
        <v>246</v>
      </c>
      <c r="D3345" s="4" t="s">
        <v>249</v>
      </c>
      <c r="E3345" s="4" t="str">
        <f>IF(COUNTIF($E$2:E3344,"Begin: " &amp; C3345 &amp; "-" &amp; D3345 &amp; "-" &amp; H3345)=0,"Begin: " &amp; C3345 &amp; "-" &amp; D3345 &amp; "-" &amp; H3345,IF((C3345 &amp; "-" &amp; D3345 &amp; "-" &amp; H3345)&lt;&gt;(C3346 &amp; "-" &amp; D3346 &amp; "-" &amp; H3346),"End: " &amp; C3345 &amp; "-" &amp; D3345 &amp; "-" &amp; H3345,""))</f>
        <v/>
      </c>
      <c r="F3345" s="4" t="str">
        <f t="shared" si="753"/>
        <v>Wall Street Journal-Crude Oil-05-2019</v>
      </c>
      <c r="G3345" s="7">
        <v>43595</v>
      </c>
      <c r="H3345" s="7" t="str">
        <f t="shared" si="754"/>
        <v>05-2019</v>
      </c>
      <c r="I3345" s="7" t="str">
        <f t="shared" ca="1" si="755"/>
        <v>Wall Street Journal: High Frequency Economics-Crude Oil-05-2019</v>
      </c>
      <c r="J3345" s="4" t="str">
        <f t="shared" ca="1" si="756"/>
        <v>Crude Oil-High Frequency Economics:05-2019</v>
      </c>
      <c r="K3345" t="s">
        <v>227</v>
      </c>
      <c r="CK3345">
        <v>63</v>
      </c>
      <c r="CM3345">
        <v>65</v>
      </c>
      <c r="CO3345">
        <v>66</v>
      </c>
      <c r="CQ3345">
        <v>67</v>
      </c>
    </row>
    <row r="3346" spans="1:99" x14ac:dyDescent="0.55000000000000004">
      <c r="A3346" s="4" t="str">
        <f t="shared" ca="1" si="751"/>
        <v>Stifel, Nicoulas and Company, Incorporated (formerly Sterne Agee)</v>
      </c>
      <c r="B3346" s="4" t="str">
        <f t="shared" si="752"/>
        <v>Lindsey Piegza</v>
      </c>
      <c r="C3346" s="4" t="s">
        <v>246</v>
      </c>
      <c r="D3346" s="4" t="s">
        <v>249</v>
      </c>
      <c r="E3346" s="4" t="str">
        <f>IF(COUNTIF($E$2:E3345,"Begin: " &amp; C3346 &amp; "-" &amp; D3346 &amp; "-" &amp; H3346)=0,"Begin: " &amp; C3346 &amp; "-" &amp; D3346 &amp; "-" &amp; H3346,IF((C3346 &amp; "-" &amp; D3346 &amp; "-" &amp; H3346)&lt;&gt;(C3347 &amp; "-" &amp; D3347 &amp; "-" &amp; H3347),"End: " &amp; C3346 &amp; "-" &amp; D3346 &amp; "-" &amp; H3346,""))</f>
        <v/>
      </c>
      <c r="F3346" s="4" t="str">
        <f t="shared" si="753"/>
        <v>Wall Street Journal-Crude Oil-05-2019</v>
      </c>
      <c r="G3346" s="7">
        <v>43595</v>
      </c>
      <c r="H3346" s="7" t="str">
        <f t="shared" si="754"/>
        <v>05-2019</v>
      </c>
      <c r="I3346" s="7" t="str">
        <f t="shared" ca="1" si="755"/>
        <v>Wall Street Journal: Stifel, Nicoulas and Company, Incorporated (formerly Sterne Agee)-Crude Oil-05-2019</v>
      </c>
      <c r="J3346" s="4" t="str">
        <f t="shared" ca="1" si="756"/>
        <v>Crude Oil-Stifel, Nicoulas and Company, Incorporated (formerly Sterne Agee):05-2019</v>
      </c>
      <c r="K3346" t="s">
        <v>675</v>
      </c>
    </row>
    <row r="3347" spans="1:99" x14ac:dyDescent="0.55000000000000004">
      <c r="A3347" s="4" t="str">
        <f t="shared" ca="1" si="751"/>
        <v>Macroeconomic Advisers</v>
      </c>
      <c r="B3347" s="4" t="str">
        <f t="shared" si="752"/>
        <v>Dr. Joel Prakken/ Chris Varvares</v>
      </c>
      <c r="C3347" s="4" t="s">
        <v>246</v>
      </c>
      <c r="D3347" s="4" t="s">
        <v>249</v>
      </c>
      <c r="E3347" s="4" t="str">
        <f>IF(COUNTIF($E$2:E3346,"Begin: " &amp; C3347 &amp; "-" &amp; D3347 &amp; "-" &amp; H3347)=0,"Begin: " &amp; C3347 &amp; "-" &amp; D3347 &amp; "-" &amp; H3347,IF((C3347 &amp; "-" &amp; D3347 &amp; "-" &amp; H3347)&lt;&gt;(C3348 &amp; "-" &amp; D3348 &amp; "-" &amp; H3348),"End: " &amp; C3347 &amp; "-" &amp; D3347 &amp; "-" &amp; H3347,""))</f>
        <v/>
      </c>
      <c r="F3347" s="4" t="str">
        <f t="shared" si="753"/>
        <v>Wall Street Journal-Crude Oil-05-2019</v>
      </c>
      <c r="G3347" s="7">
        <v>43595</v>
      </c>
      <c r="H3347" s="7" t="str">
        <f t="shared" si="754"/>
        <v>05-2019</v>
      </c>
      <c r="I3347" s="7" t="str">
        <f t="shared" ca="1" si="755"/>
        <v>Wall Street Journal: Macroeconomic Advisers-Crude Oil-05-2019</v>
      </c>
      <c r="J3347" s="4" t="str">
        <f t="shared" ca="1" si="756"/>
        <v>Crude Oil-Macroeconomic Advisers:05-2019</v>
      </c>
      <c r="K3347" t="s">
        <v>228</v>
      </c>
    </row>
    <row r="3348" spans="1:99" x14ac:dyDescent="0.55000000000000004">
      <c r="A3348" s="4" t="str">
        <f t="shared" ca="1" si="751"/>
        <v>Ameriprise Financial</v>
      </c>
      <c r="B3348" s="4" t="str">
        <f t="shared" si="752"/>
        <v>Russell Price</v>
      </c>
      <c r="C3348" s="4" t="s">
        <v>246</v>
      </c>
      <c r="D3348" s="4" t="s">
        <v>249</v>
      </c>
      <c r="E3348" s="4" t="str">
        <f>IF(COUNTIF($E$2:E3347,"Begin: " &amp; C3348 &amp; "-" &amp; D3348 &amp; "-" &amp; H3348)=0,"Begin: " &amp; C3348 &amp; "-" &amp; D3348 &amp; "-" &amp; H3348,IF((C3348 &amp; "-" &amp; D3348 &amp; "-" &amp; H3348)&lt;&gt;(C3349 &amp; "-" &amp; D3349 &amp; "-" &amp; H3349),"End: " &amp; C3348 &amp; "-" &amp; D3348 &amp; "-" &amp; H3348,""))</f>
        <v/>
      </c>
      <c r="F3348" s="4" t="str">
        <f t="shared" si="753"/>
        <v>Wall Street Journal-Crude Oil-05-2019</v>
      </c>
      <c r="G3348" s="7">
        <v>43595</v>
      </c>
      <c r="H3348" s="7" t="str">
        <f t="shared" si="754"/>
        <v>05-2019</v>
      </c>
      <c r="I3348" s="7" t="str">
        <f t="shared" ca="1" si="755"/>
        <v>Wall Street Journal: Ameriprise Financial-Crude Oil-05-2019</v>
      </c>
      <c r="J3348" s="4" t="str">
        <f t="shared" ca="1" si="756"/>
        <v>Crude Oil-Ameriprise Financial:05-2019</v>
      </c>
      <c r="K3348" t="s">
        <v>441</v>
      </c>
      <c r="CK3348">
        <v>64</v>
      </c>
      <c r="CM3348">
        <v>67</v>
      </c>
      <c r="CO3348">
        <v>66</v>
      </c>
      <c r="CQ3348">
        <v>60</v>
      </c>
      <c r="CS3348">
        <v>60</v>
      </c>
      <c r="CU3348">
        <v>60</v>
      </c>
    </row>
    <row r="3349" spans="1:99" x14ac:dyDescent="0.55000000000000004">
      <c r="A3349" s="4" t="str">
        <f t="shared" ca="1" si="751"/>
        <v>Eaton Corp.</v>
      </c>
      <c r="B3349" s="4" t="str">
        <f t="shared" si="752"/>
        <v>Arun Raha*</v>
      </c>
      <c r="C3349" s="4" t="s">
        <v>246</v>
      </c>
      <c r="D3349" s="4" t="s">
        <v>249</v>
      </c>
      <c r="E3349" s="4" t="str">
        <f>IF(COUNTIF($E$2:E3348,"Begin: " &amp; C3349 &amp; "-" &amp; D3349 &amp; "-" &amp; H3349)=0,"Begin: " &amp; C3349 &amp; "-" &amp; D3349 &amp; "-" &amp; H3349,IF((C3349 &amp; "-" &amp; D3349 &amp; "-" &amp; H3349)&lt;&gt;(C3350 &amp; "-" &amp; D3350 &amp; "-" &amp; H3350),"End: " &amp; C3349 &amp; "-" &amp; D3349 &amp; "-" &amp; H3349,""))</f>
        <v/>
      </c>
      <c r="F3349" s="4" t="str">
        <f t="shared" si="753"/>
        <v>Wall Street Journal-Crude Oil-05-2019</v>
      </c>
      <c r="G3349" s="7">
        <v>43595</v>
      </c>
      <c r="H3349" s="7" t="str">
        <f t="shared" si="754"/>
        <v>05-2019</v>
      </c>
      <c r="I3349" s="7" t="str">
        <f t="shared" ca="1" si="755"/>
        <v>Wall Street Journal: Eaton Corp.-Crude Oil-05-2019</v>
      </c>
      <c r="J3349" s="4" t="str">
        <f t="shared" ca="1" si="756"/>
        <v>Crude Oil-Eaton Corp.:05-2019</v>
      </c>
      <c r="K3349" t="s">
        <v>823</v>
      </c>
    </row>
    <row r="3350" spans="1:99" x14ac:dyDescent="0.55000000000000004">
      <c r="A3350" s="4" t="str">
        <f t="shared" ca="1" si="751"/>
        <v>Point Loma Nazarene University</v>
      </c>
      <c r="B3350" s="4" t="str">
        <f t="shared" si="752"/>
        <v>Lynn Reaser</v>
      </c>
      <c r="C3350" s="4" t="s">
        <v>246</v>
      </c>
      <c r="D3350" s="4" t="s">
        <v>249</v>
      </c>
      <c r="E3350" s="4" t="str">
        <f>IF(COUNTIF($E$2:E3349,"Begin: " &amp; C3350 &amp; "-" &amp; D3350 &amp; "-" &amp; H3350)=0,"Begin: " &amp; C3350 &amp; "-" &amp; D3350 &amp; "-" &amp; H3350,IF((C3350 &amp; "-" &amp; D3350 &amp; "-" &amp; H3350)&lt;&gt;(C3351 &amp; "-" &amp; D3351 &amp; "-" &amp; H3351),"End: " &amp; C3350 &amp; "-" &amp; D3350 &amp; "-" &amp; H3350,""))</f>
        <v/>
      </c>
      <c r="F3350" s="4" t="str">
        <f t="shared" si="753"/>
        <v>Wall Street Journal-Crude Oil-05-2019</v>
      </c>
      <c r="G3350" s="7">
        <v>43595</v>
      </c>
      <c r="H3350" s="7" t="str">
        <f t="shared" si="754"/>
        <v>05-2019</v>
      </c>
      <c r="I3350" s="7" t="str">
        <f t="shared" ca="1" si="755"/>
        <v>Wall Street Journal: Point Loma Nazarene University-Crude Oil-05-2019</v>
      </c>
      <c r="J3350" s="4" t="str">
        <f t="shared" ca="1" si="756"/>
        <v>Crude Oil-Point Loma Nazarene University:05-2019</v>
      </c>
      <c r="K3350" t="s">
        <v>658</v>
      </c>
      <c r="CK3350">
        <v>61</v>
      </c>
      <c r="CM3350">
        <v>60</v>
      </c>
      <c r="CO3350">
        <v>59</v>
      </c>
      <c r="CQ3350">
        <v>58</v>
      </c>
      <c r="CS3350">
        <v>55</v>
      </c>
      <c r="CU3350">
        <v>53</v>
      </c>
    </row>
    <row r="3351" spans="1:99" x14ac:dyDescent="0.55000000000000004">
      <c r="A3351" s="4" t="str">
        <f t="shared" ca="1" si="751"/>
        <v>Deutsche Bank</v>
      </c>
      <c r="B3351" s="4" t="str">
        <f t="shared" si="752"/>
        <v>Brett Ryan/Matthew Luzzetti</v>
      </c>
      <c r="C3351" s="4" t="s">
        <v>246</v>
      </c>
      <c r="D3351" s="4" t="s">
        <v>249</v>
      </c>
      <c r="E3351" s="4" t="str">
        <f>IF(COUNTIF($E$2:E3350,"Begin: " &amp; C3351 &amp; "-" &amp; D3351 &amp; "-" &amp; H3351)=0,"Begin: " &amp; C3351 &amp; "-" &amp; D3351 &amp; "-" &amp; H3351,IF((C3351 &amp; "-" &amp; D3351 &amp; "-" &amp; H3351)&lt;&gt;(C3352 &amp; "-" &amp; D3352 &amp; "-" &amp; H3352),"End: " &amp; C3351 &amp; "-" &amp; D3351 &amp; "-" &amp; H3351,""))</f>
        <v/>
      </c>
      <c r="F3351" s="4" t="str">
        <f t="shared" si="753"/>
        <v>Wall Street Journal-Crude Oil-05-2019</v>
      </c>
      <c r="G3351" s="7">
        <v>43595</v>
      </c>
      <c r="H3351" s="7" t="str">
        <f t="shared" si="754"/>
        <v>05-2019</v>
      </c>
      <c r="I3351" s="7" t="str">
        <f t="shared" ca="1" si="755"/>
        <v>Wall Street Journal: Deutsche Bank-Crude Oil-05-2019</v>
      </c>
      <c r="J3351" s="4" t="str">
        <f t="shared" ca="1" si="756"/>
        <v>Crude Oil-Deutsche Bank:05-2019</v>
      </c>
      <c r="K3351" t="s">
        <v>804</v>
      </c>
    </row>
    <row r="3352" spans="1:99" x14ac:dyDescent="0.55000000000000004">
      <c r="A3352" s="4" t="str">
        <f t="shared" ca="1" si="751"/>
        <v>Prestige Economics LLC</v>
      </c>
      <c r="B3352" s="4" t="str">
        <f t="shared" si="752"/>
        <v>Jason Schenker*</v>
      </c>
      <c r="C3352" s="4" t="s">
        <v>246</v>
      </c>
      <c r="D3352" s="4" t="s">
        <v>249</v>
      </c>
      <c r="E3352" s="4" t="str">
        <f>IF(COUNTIF($E$2:E3351,"Begin: " &amp; C3352 &amp; "-" &amp; D3352 &amp; "-" &amp; H3352)=0,"Begin: " &amp; C3352 &amp; "-" &amp; D3352 &amp; "-" &amp; H3352,IF((C3352 &amp; "-" &amp; D3352 &amp; "-" &amp; H3352)&lt;&gt;(C3353 &amp; "-" &amp; D3353 &amp; "-" &amp; H3353),"End: " &amp; C3352 &amp; "-" &amp; D3352 &amp; "-" &amp; H3352,""))</f>
        <v/>
      </c>
      <c r="F3352" s="4" t="str">
        <f t="shared" si="753"/>
        <v>Wall Street Journal-Crude Oil-05-2019</v>
      </c>
      <c r="G3352" s="7">
        <v>43595</v>
      </c>
      <c r="H3352" s="7" t="str">
        <f t="shared" si="754"/>
        <v>05-2019</v>
      </c>
      <c r="I3352" s="7" t="str">
        <f t="shared" ca="1" si="755"/>
        <v>Wall Street Journal: Prestige Economics LLC-Crude Oil-05-2019</v>
      </c>
      <c r="J3352" s="4" t="str">
        <f t="shared" ca="1" si="756"/>
        <v>Crude Oil-Prestige Economics LLC:05-2019</v>
      </c>
      <c r="K3352" t="s">
        <v>824</v>
      </c>
    </row>
    <row r="3353" spans="1:99" x14ac:dyDescent="0.55000000000000004">
      <c r="A3353" s="4" t="str">
        <f t="shared" ca="1" si="751"/>
        <v>Pantheon Macroeconomics</v>
      </c>
      <c r="B3353" s="4" t="str">
        <f t="shared" si="752"/>
        <v>Ian Shepherdson*</v>
      </c>
      <c r="C3353" s="4" t="s">
        <v>246</v>
      </c>
      <c r="D3353" s="4" t="s">
        <v>249</v>
      </c>
      <c r="E3353" s="4" t="str">
        <f>IF(COUNTIF($E$2:E3352,"Begin: " &amp; C3353 &amp; "-" &amp; D3353 &amp; "-" &amp; H3353)=0,"Begin: " &amp; C3353 &amp; "-" &amp; D3353 &amp; "-" &amp; H3353,IF((C3353 &amp; "-" &amp; D3353 &amp; "-" &amp; H3353)&lt;&gt;(C3354 &amp; "-" &amp; D3354 &amp; "-" &amp; H3354),"End: " &amp; C3353 &amp; "-" &amp; D3353 &amp; "-" &amp; H3353,""))</f>
        <v/>
      </c>
      <c r="F3353" s="4" t="str">
        <f t="shared" si="753"/>
        <v>Wall Street Journal-Crude Oil-05-2019</v>
      </c>
      <c r="G3353" s="7">
        <v>43595</v>
      </c>
      <c r="H3353" s="7" t="str">
        <f t="shared" si="754"/>
        <v>05-2019</v>
      </c>
      <c r="I3353" s="7" t="str">
        <f t="shared" ca="1" si="755"/>
        <v>Wall Street Journal: Pantheon Macroeconomics-Crude Oil-05-2019</v>
      </c>
      <c r="J3353" s="4" t="str">
        <f t="shared" ca="1" si="756"/>
        <v>Crude Oil-Pantheon Macroeconomics:05-2019</v>
      </c>
      <c r="K3353" t="s">
        <v>825</v>
      </c>
    </row>
    <row r="3354" spans="1:99" x14ac:dyDescent="0.55000000000000004">
      <c r="A3354" s="4" t="str">
        <f t="shared" ca="1" si="751"/>
        <v>Decision Economics, Inc.</v>
      </c>
      <c r="B3354" s="4" t="str">
        <f t="shared" si="752"/>
        <v>Allen Sinai</v>
      </c>
      <c r="C3354" s="4" t="s">
        <v>246</v>
      </c>
      <c r="D3354" s="4" t="s">
        <v>249</v>
      </c>
      <c r="E3354" s="4" t="str">
        <f>IF(COUNTIF($E$2:E3353,"Begin: " &amp; C3354 &amp; "-" &amp; D3354 &amp; "-" &amp; H3354)=0,"Begin: " &amp; C3354 &amp; "-" &amp; D3354 &amp; "-" &amp; H3354,IF((C3354 &amp; "-" &amp; D3354 &amp; "-" &amp; H3354)&lt;&gt;(C3355 &amp; "-" &amp; D3355 &amp; "-" &amp; H3355),"End: " &amp; C3354 &amp; "-" &amp; D3354 &amp; "-" &amp; H3354,""))</f>
        <v/>
      </c>
      <c r="F3354" s="4" t="str">
        <f t="shared" si="753"/>
        <v>Wall Street Journal-Crude Oil-05-2019</v>
      </c>
      <c r="G3354" s="7">
        <v>43595</v>
      </c>
      <c r="H3354" s="7" t="str">
        <f t="shared" si="754"/>
        <v>05-2019</v>
      </c>
      <c r="I3354" s="7" t="str">
        <f t="shared" ca="1" si="755"/>
        <v>Wall Street Journal: Decision Economics, Inc.-Crude Oil-05-2019</v>
      </c>
      <c r="J3354" s="4" t="str">
        <f t="shared" ca="1" si="756"/>
        <v>Crude Oil-Decision Economics, Inc.:05-2019</v>
      </c>
      <c r="K3354" t="s">
        <v>233</v>
      </c>
      <c r="CK3354">
        <v>63.5</v>
      </c>
      <c r="CM3354">
        <v>66.25</v>
      </c>
      <c r="CO3354">
        <v>68.75</v>
      </c>
      <c r="CQ3354">
        <v>70.5</v>
      </c>
      <c r="CS3354">
        <v>77.75</v>
      </c>
      <c r="CU3354">
        <v>72.5</v>
      </c>
    </row>
    <row r="3355" spans="1:99" x14ac:dyDescent="0.55000000000000004">
      <c r="A3355" s="4" t="str">
        <f t="shared" ca="1" si="751"/>
        <v>Parsec Financial</v>
      </c>
      <c r="B3355" s="4" t="str">
        <f t="shared" si="752"/>
        <v>James F. Smith</v>
      </c>
      <c r="C3355" s="4" t="s">
        <v>246</v>
      </c>
      <c r="D3355" s="4" t="s">
        <v>249</v>
      </c>
      <c r="E3355" s="4" t="str">
        <f>IF(COUNTIF($E$2:E3354,"Begin: " &amp; C3355 &amp; "-" &amp; D3355 &amp; "-" &amp; H3355)=0,"Begin: " &amp; C3355 &amp; "-" &amp; D3355 &amp; "-" &amp; H3355,IF((C3355 &amp; "-" &amp; D3355 &amp; "-" &amp; H3355)&lt;&gt;(C3356 &amp; "-" &amp; D3356 &amp; "-" &amp; H3356),"End: " &amp; C3355 &amp; "-" &amp; D3355 &amp; "-" &amp; H3355,""))</f>
        <v/>
      </c>
      <c r="F3355" s="4" t="str">
        <f t="shared" si="753"/>
        <v>Wall Street Journal-Crude Oil-05-2019</v>
      </c>
      <c r="G3355" s="7">
        <v>43595</v>
      </c>
      <c r="H3355" s="7" t="str">
        <f t="shared" si="754"/>
        <v>05-2019</v>
      </c>
      <c r="I3355" s="7" t="str">
        <f t="shared" ca="1" si="755"/>
        <v>Wall Street Journal: Parsec Financial-Crude Oil-05-2019</v>
      </c>
      <c r="J3355" s="4" t="str">
        <f t="shared" ca="1" si="756"/>
        <v>Crude Oil-Parsec Financial:05-2019</v>
      </c>
      <c r="K3355" t="s">
        <v>234</v>
      </c>
      <c r="CK3355">
        <v>58.75</v>
      </c>
      <c r="CM3355">
        <v>51.17</v>
      </c>
      <c r="CO3355">
        <v>48.32</v>
      </c>
      <c r="CQ3355">
        <v>45.27</v>
      </c>
      <c r="CS3355">
        <v>43.78</v>
      </c>
      <c r="CU3355">
        <v>44.36</v>
      </c>
    </row>
    <row r="3356" spans="1:99" x14ac:dyDescent="0.55000000000000004">
      <c r="A3356" s="4" t="str">
        <f t="shared" ca="1" si="751"/>
        <v>Univ of Central FL</v>
      </c>
      <c r="B3356" s="4" t="str">
        <f t="shared" si="752"/>
        <v>Sean M. Snaith</v>
      </c>
      <c r="C3356" s="4" t="s">
        <v>246</v>
      </c>
      <c r="D3356" s="4" t="s">
        <v>249</v>
      </c>
      <c r="E3356" s="4" t="str">
        <f>IF(COUNTIF($E$2:E3355,"Begin: " &amp; C3356 &amp; "-" &amp; D3356 &amp; "-" &amp; H3356)=0,"Begin: " &amp; C3356 &amp; "-" &amp; D3356 &amp; "-" &amp; H3356,IF((C3356 &amp; "-" &amp; D3356 &amp; "-" &amp; H3356)&lt;&gt;(C3357 &amp; "-" &amp; D3357 &amp; "-" &amp; H3357),"End: " &amp; C3356 &amp; "-" &amp; D3356 &amp; "-" &amp; H3356,""))</f>
        <v/>
      </c>
      <c r="F3356" s="4" t="str">
        <f t="shared" si="753"/>
        <v>Wall Street Journal-Crude Oil-05-2019</v>
      </c>
      <c r="G3356" s="7">
        <v>43595</v>
      </c>
      <c r="H3356" s="7" t="str">
        <f t="shared" si="754"/>
        <v>05-2019</v>
      </c>
      <c r="I3356" s="7" t="str">
        <f t="shared" ca="1" si="755"/>
        <v>Wall Street Journal: Univ of Central FL-Crude Oil-05-2019</v>
      </c>
      <c r="J3356" s="4" t="str">
        <f t="shared" ca="1" si="756"/>
        <v>Crude Oil-Univ of Central FL:05-2019</v>
      </c>
      <c r="K3356" t="s">
        <v>235</v>
      </c>
      <c r="CK3356">
        <v>61</v>
      </c>
      <c r="CM3356">
        <v>63.2</v>
      </c>
      <c r="CO3356">
        <v>61.75</v>
      </c>
      <c r="CQ3356">
        <v>57.5</v>
      </c>
      <c r="CS3356">
        <v>62.8</v>
      </c>
      <c r="CU3356">
        <v>64.2</v>
      </c>
    </row>
    <row r="3357" spans="1:99" x14ac:dyDescent="0.55000000000000004">
      <c r="A3357" s="4" t="str">
        <f t="shared" ca="1" si="751"/>
        <v>SS Economics</v>
      </c>
      <c r="B3357" s="4" t="str">
        <f t="shared" si="752"/>
        <v>Sung Won Sohn</v>
      </c>
      <c r="C3357" s="4" t="s">
        <v>246</v>
      </c>
      <c r="D3357" s="4" t="s">
        <v>249</v>
      </c>
      <c r="E3357" s="4" t="str">
        <f>IF(COUNTIF($E$2:E3356,"Begin: " &amp; C3357 &amp; "-" &amp; D3357 &amp; "-" &amp; H3357)=0,"Begin: " &amp; C3357 &amp; "-" &amp; D3357 &amp; "-" &amp; H3357,IF((C3357 &amp; "-" &amp; D3357 &amp; "-" &amp; H3357)&lt;&gt;(C3358 &amp; "-" &amp; D3358 &amp; "-" &amp; H3358),"End: " &amp; C3357 &amp; "-" &amp; D3357 &amp; "-" &amp; H3357,""))</f>
        <v/>
      </c>
      <c r="F3357" s="4" t="str">
        <f t="shared" si="753"/>
        <v>Wall Street Journal-Crude Oil-05-2019</v>
      </c>
      <c r="G3357" s="7">
        <v>43595</v>
      </c>
      <c r="H3357" s="7" t="str">
        <f t="shared" si="754"/>
        <v>05-2019</v>
      </c>
      <c r="I3357" s="7" t="str">
        <f t="shared" ca="1" si="755"/>
        <v>Wall Street Journal: SS Economics-Crude Oil-05-2019</v>
      </c>
      <c r="J3357" s="4" t="str">
        <f t="shared" ca="1" si="756"/>
        <v>Crude Oil-SS Economics:05-2019</v>
      </c>
      <c r="K3357" t="s">
        <v>785</v>
      </c>
      <c r="CK3357">
        <v>60</v>
      </c>
      <c r="CM3357">
        <v>58</v>
      </c>
      <c r="CO3357">
        <v>56</v>
      </c>
      <c r="CQ3357">
        <v>55</v>
      </c>
      <c r="CS3357">
        <v>55</v>
      </c>
      <c r="CU3357">
        <v>50</v>
      </c>
    </row>
    <row r="3358" spans="1:99" x14ac:dyDescent="0.55000000000000004">
      <c r="A3358" s="4" t="str">
        <f t="shared" ref="A3358:A3368" ca="1" si="757">IF(ISERROR(IF(C3358="GIOA",INDEX(List_AnonymousForecasters,MATCH(LEFT(K3358,FIND(":",K3358,1)-1),List_IndividualForecasters,0),1),INDEX(List_FirmNamesOmega,MATCH(LEFT(K3358,FIND(":",K3358,1)-1),List_FirmNamesAlpha,0),1))),LEFT(K3358,FIND(":",K3358,1)-1),IF(C3358="GIOA",INDEX(List_AnonymousForecasters,MATCH(LEFT(K3358,FIND(":",K3358,1)-1),List_IndividualForecasters,0),1),INDEX(List_FirmNamesOmega,MATCH(LEFT(K3358,FIND(":",K3358,1)-1),List_FirmNamesAlpha,0),1)))</f>
        <v>Pierpont Securities</v>
      </c>
      <c r="B3358" s="4" t="str">
        <f t="shared" ref="B3358:B3368" si="758">MID(K3358,FIND(":",K3358,1)+2,LEN(K3358)-FIND(":",K3358,1))</f>
        <v>Stephen Stanley</v>
      </c>
      <c r="C3358" s="4" t="s">
        <v>246</v>
      </c>
      <c r="D3358" s="4" t="s">
        <v>249</v>
      </c>
      <c r="E3358" s="4" t="str">
        <f>IF(COUNTIF($E$2:E3357,"Begin: " &amp; C3358 &amp; "-" &amp; D3358 &amp; "-" &amp; H3358)=0,"Begin: " &amp; C3358 &amp; "-" &amp; D3358 &amp; "-" &amp; H3358,IF((C3358 &amp; "-" &amp; D3358 &amp; "-" &amp; H3358)&lt;&gt;(C3359 &amp; "-" &amp; D3359 &amp; "-" &amp; H3359),"End: " &amp; C3358 &amp; "-" &amp; D3358 &amp; "-" &amp; H3358,""))</f>
        <v/>
      </c>
      <c r="F3358" s="4" t="str">
        <f t="shared" ref="F3358:F3368" si="759">C3358 &amp; "-" &amp; D3358 &amp; "-" &amp; H3358</f>
        <v>Wall Street Journal-Crude Oil-05-2019</v>
      </c>
      <c r="G3358" s="7">
        <v>43595</v>
      </c>
      <c r="H3358" s="7" t="str">
        <f t="shared" ref="H3358:H3368" si="760">TEXT(MONTH(G3358),"00") &amp; "-" &amp; TEXT(YEAR(G3358),"0000")</f>
        <v>05-2019</v>
      </c>
      <c r="I3358" s="7" t="str">
        <f t="shared" ref="I3358:I3368" ca="1" si="761">C3358 &amp; ": " &amp; A3358 &amp; "-" &amp; D3358 &amp; "-" &amp; H3358</f>
        <v>Wall Street Journal: Pierpont Securities-Crude Oil-05-2019</v>
      </c>
      <c r="J3358" s="4" t="str">
        <f t="shared" ref="J3358:J3368" ca="1" si="762">D3358 &amp; "-" &amp; A3358 &amp; ":" &amp; TEXT(MONTH(G3358),"00") &amp; "-" &amp; TEXT(YEAR(G3358),"0000")</f>
        <v>Crude Oil-Pierpont Securities:05-2019</v>
      </c>
      <c r="K3358" t="s">
        <v>238</v>
      </c>
      <c r="CK3358">
        <v>63</v>
      </c>
      <c r="CM3358">
        <v>60</v>
      </c>
      <c r="CO3358">
        <v>66</v>
      </c>
      <c r="CQ3358">
        <v>63</v>
      </c>
      <c r="CS3358">
        <v>68</v>
      </c>
      <c r="CU3358">
        <v>65</v>
      </c>
    </row>
    <row r="3359" spans="1:99" x14ac:dyDescent="0.55000000000000004">
      <c r="A3359" s="4" t="str">
        <f t="shared" ca="1" si="757"/>
        <v>Economic Analysis Associates Inc.</v>
      </c>
      <c r="B3359" s="4" t="str">
        <f t="shared" si="758"/>
        <v>Susan M. Sterne</v>
      </c>
      <c r="C3359" s="4" t="s">
        <v>246</v>
      </c>
      <c r="D3359" s="4" t="s">
        <v>249</v>
      </c>
      <c r="E3359" s="4" t="str">
        <f>IF(COUNTIF($E$2:E3358,"Begin: " &amp; C3359 &amp; "-" &amp; D3359 &amp; "-" &amp; H3359)=0,"Begin: " &amp; C3359 &amp; "-" &amp; D3359 &amp; "-" &amp; H3359,IF((C3359 &amp; "-" &amp; D3359 &amp; "-" &amp; H3359)&lt;&gt;(C3360 &amp; "-" &amp; D3360 &amp; "-" &amp; H3360),"End: " &amp; C3359 &amp; "-" &amp; D3359 &amp; "-" &amp; H3359,""))</f>
        <v/>
      </c>
      <c r="F3359" s="4" t="str">
        <f t="shared" si="759"/>
        <v>Wall Street Journal-Crude Oil-05-2019</v>
      </c>
      <c r="G3359" s="7">
        <v>43595</v>
      </c>
      <c r="H3359" s="7" t="str">
        <f t="shared" si="760"/>
        <v>05-2019</v>
      </c>
      <c r="I3359" s="7" t="str">
        <f t="shared" ca="1" si="761"/>
        <v>Wall Street Journal: Economic Analysis Associates Inc.-Crude Oil-05-2019</v>
      </c>
      <c r="J3359" s="4" t="str">
        <f t="shared" ca="1" si="762"/>
        <v>Crude Oil-Economic Analysis Associates Inc.:05-2019</v>
      </c>
      <c r="K3359" t="s">
        <v>239</v>
      </c>
      <c r="CK3359">
        <v>58</v>
      </c>
      <c r="CM3359">
        <v>55</v>
      </c>
      <c r="CO3359">
        <v>50</v>
      </c>
      <c r="CQ3359">
        <v>55</v>
      </c>
      <c r="CS3359">
        <v>58</v>
      </c>
      <c r="CU3359">
        <v>60</v>
      </c>
    </row>
    <row r="3360" spans="1:99" x14ac:dyDescent="0.55000000000000004">
      <c r="A3360" s="4" t="str">
        <f t="shared" ca="1" si="757"/>
        <v>CSFB</v>
      </c>
      <c r="B3360" s="4" t="str">
        <f t="shared" si="758"/>
        <v>James Sweeney*</v>
      </c>
      <c r="C3360" s="4" t="s">
        <v>246</v>
      </c>
      <c r="D3360" s="4" t="s">
        <v>249</v>
      </c>
      <c r="E3360" s="4" t="str">
        <f>IF(COUNTIF($E$2:E3359,"Begin: " &amp; C3360 &amp; "-" &amp; D3360 &amp; "-" &amp; H3360)=0,"Begin: " &amp; C3360 &amp; "-" &amp; D3360 &amp; "-" &amp; H3360,IF((C3360 &amp; "-" &amp; D3360 &amp; "-" &amp; H3360)&lt;&gt;(C3361 &amp; "-" &amp; D3361 &amp; "-" &amp; H3361),"End: " &amp; C3360 &amp; "-" &amp; D3360 &amp; "-" &amp; H3360,""))</f>
        <v/>
      </c>
      <c r="F3360" s="4" t="str">
        <f t="shared" si="759"/>
        <v>Wall Street Journal-Crude Oil-05-2019</v>
      </c>
      <c r="G3360" s="7">
        <v>43595</v>
      </c>
      <c r="H3360" s="7" t="str">
        <f t="shared" si="760"/>
        <v>05-2019</v>
      </c>
      <c r="I3360" s="7" t="str">
        <f t="shared" ca="1" si="761"/>
        <v>Wall Street Journal: CSFB-Crude Oil-05-2019</v>
      </c>
      <c r="J3360" s="4" t="str">
        <f t="shared" ca="1" si="762"/>
        <v>Crude Oil-CSFB:05-2019</v>
      </c>
      <c r="K3360" t="s">
        <v>826</v>
      </c>
    </row>
    <row r="3361" spans="1:99" x14ac:dyDescent="0.55000000000000004">
      <c r="A3361" s="4" t="str">
        <f t="shared" ca="1" si="757"/>
        <v>American Chemisty Council</v>
      </c>
      <c r="B3361" s="4" t="str">
        <f t="shared" si="758"/>
        <v>Kevin Swift</v>
      </c>
      <c r="C3361" s="4" t="s">
        <v>246</v>
      </c>
      <c r="D3361" s="4" t="s">
        <v>249</v>
      </c>
      <c r="E3361" s="4" t="str">
        <f>IF(COUNTIF($E$2:E3360,"Begin: " &amp; C3361 &amp; "-" &amp; D3361 &amp; "-" &amp; H3361)=0,"Begin: " &amp; C3361 &amp; "-" &amp; D3361 &amp; "-" &amp; H3361,IF((C3361 &amp; "-" &amp; D3361 &amp; "-" &amp; H3361)&lt;&gt;(C3362 &amp; "-" &amp; D3362 &amp; "-" &amp; H3362),"End: " &amp; C3361 &amp; "-" &amp; D3361 &amp; "-" &amp; H3361,""))</f>
        <v/>
      </c>
      <c r="F3361" s="4" t="str">
        <f t="shared" si="759"/>
        <v>Wall Street Journal-Crude Oil-05-2019</v>
      </c>
      <c r="G3361" s="7">
        <v>43595</v>
      </c>
      <c r="H3361" s="7" t="str">
        <f t="shared" si="760"/>
        <v>05-2019</v>
      </c>
      <c r="I3361" s="7" t="str">
        <f t="shared" ca="1" si="761"/>
        <v>Wall Street Journal: American Chemisty Council-Crude Oil-05-2019</v>
      </c>
      <c r="J3361" s="4" t="str">
        <f t="shared" ca="1" si="762"/>
        <v>Crude Oil-American Chemisty Council:05-2019</v>
      </c>
      <c r="K3361" t="s">
        <v>443</v>
      </c>
    </row>
    <row r="3362" spans="1:99" x14ac:dyDescent="0.55000000000000004">
      <c r="A3362" s="4" t="str">
        <f t="shared" ca="1" si="757"/>
        <v>Grant Thornton</v>
      </c>
      <c r="B3362" s="4" t="str">
        <f t="shared" si="758"/>
        <v>Diane Swonk</v>
      </c>
      <c r="C3362" s="4" t="s">
        <v>246</v>
      </c>
      <c r="D3362" s="4" t="s">
        <v>249</v>
      </c>
      <c r="E3362" s="4" t="str">
        <f>IF(COUNTIF($E$2:E3361,"Begin: " &amp; C3362 &amp; "-" &amp; D3362 &amp; "-" &amp; H3362)=0,"Begin: " &amp; C3362 &amp; "-" &amp; D3362 &amp; "-" &amp; H3362,IF((C3362 &amp; "-" &amp; D3362 &amp; "-" &amp; H3362)&lt;&gt;(C3363 &amp; "-" &amp; D3363 &amp; "-" &amp; H3363),"End: " &amp; C3362 &amp; "-" &amp; D3362 &amp; "-" &amp; H3362,""))</f>
        <v/>
      </c>
      <c r="F3362" s="4" t="str">
        <f t="shared" si="759"/>
        <v>Wall Street Journal-Crude Oil-05-2019</v>
      </c>
      <c r="G3362" s="7">
        <v>43595</v>
      </c>
      <c r="H3362" s="7" t="str">
        <f t="shared" si="760"/>
        <v>05-2019</v>
      </c>
      <c r="I3362" s="7" t="str">
        <f t="shared" ca="1" si="761"/>
        <v>Wall Street Journal: Grant Thornton-Crude Oil-05-2019</v>
      </c>
      <c r="J3362" s="4" t="str">
        <f t="shared" ca="1" si="762"/>
        <v>Crude Oil-Grant Thornton:05-2019</v>
      </c>
      <c r="K3362" t="s">
        <v>772</v>
      </c>
      <c r="CK3362">
        <v>66</v>
      </c>
      <c r="CM3362">
        <v>67</v>
      </c>
      <c r="CO3362">
        <v>62</v>
      </c>
      <c r="CQ3362">
        <v>59</v>
      </c>
      <c r="CS3362">
        <v>61</v>
      </c>
      <c r="CU3362">
        <v>63</v>
      </c>
    </row>
    <row r="3363" spans="1:99" x14ac:dyDescent="0.55000000000000004">
      <c r="A3363" s="4" t="str">
        <f t="shared" ca="1" si="757"/>
        <v>The Northern Trust</v>
      </c>
      <c r="B3363" s="4" t="str">
        <f t="shared" si="758"/>
        <v xml:space="preserve">Carl Tannenbaum </v>
      </c>
      <c r="C3363" s="4" t="s">
        <v>246</v>
      </c>
      <c r="D3363" s="4" t="s">
        <v>249</v>
      </c>
      <c r="E3363" s="4" t="str">
        <f>IF(COUNTIF($E$2:E3362,"Begin: " &amp; C3363 &amp; "-" &amp; D3363 &amp; "-" &amp; H3363)=0,"Begin: " &amp; C3363 &amp; "-" &amp; D3363 &amp; "-" &amp; H3363,IF((C3363 &amp; "-" &amp; D3363 &amp; "-" &amp; H3363)&lt;&gt;(C3364 &amp; "-" &amp; D3364 &amp; "-" &amp; H3364),"End: " &amp; C3363 &amp; "-" &amp; D3363 &amp; "-" &amp; H3363,""))</f>
        <v/>
      </c>
      <c r="F3363" s="4" t="str">
        <f t="shared" si="759"/>
        <v>Wall Street Journal-Crude Oil-05-2019</v>
      </c>
      <c r="G3363" s="7">
        <v>43595</v>
      </c>
      <c r="H3363" s="7" t="str">
        <f t="shared" si="760"/>
        <v>05-2019</v>
      </c>
      <c r="I3363" s="7" t="str">
        <f t="shared" ca="1" si="761"/>
        <v>Wall Street Journal: The Northern Trust-Crude Oil-05-2019</v>
      </c>
      <c r="J3363" s="4" t="str">
        <f t="shared" ca="1" si="762"/>
        <v>Crude Oil-The Northern Trust:05-2019</v>
      </c>
      <c r="K3363" t="s">
        <v>241</v>
      </c>
      <c r="CK3363">
        <v>64</v>
      </c>
      <c r="CM3363">
        <v>67</v>
      </c>
      <c r="CO3363">
        <v>69</v>
      </c>
      <c r="CQ3363">
        <v>70</v>
      </c>
      <c r="CS3363">
        <v>70</v>
      </c>
      <c r="CU3363">
        <v>70</v>
      </c>
    </row>
    <row r="3364" spans="1:99" x14ac:dyDescent="0.55000000000000004">
      <c r="A3364" s="4" t="str">
        <f t="shared" ca="1" si="757"/>
        <v>BNP Paribas</v>
      </c>
      <c r="B3364" s="4" t="str">
        <f t="shared" si="758"/>
        <v>US Economics Team</v>
      </c>
      <c r="C3364" s="4" t="s">
        <v>246</v>
      </c>
      <c r="D3364" s="4" t="s">
        <v>249</v>
      </c>
      <c r="E3364" s="4" t="str">
        <f>IF(COUNTIF($E$2:E3363,"Begin: " &amp; C3364 &amp; "-" &amp; D3364 &amp; "-" &amp; H3364)=0,"Begin: " &amp; C3364 &amp; "-" &amp; D3364 &amp; "-" &amp; H3364,IF((C3364 &amp; "-" &amp; D3364 &amp; "-" &amp; H3364)&lt;&gt;(C3365 &amp; "-" &amp; D3365 &amp; "-" &amp; H3365),"End: " &amp; C3364 &amp; "-" &amp; D3364 &amp; "-" &amp; H3364,""))</f>
        <v/>
      </c>
      <c r="F3364" s="4" t="str">
        <f t="shared" si="759"/>
        <v>Wall Street Journal-Crude Oil-05-2019</v>
      </c>
      <c r="G3364" s="7">
        <v>43595</v>
      </c>
      <c r="H3364" s="7" t="str">
        <f t="shared" si="760"/>
        <v>05-2019</v>
      </c>
      <c r="I3364" s="7" t="str">
        <f t="shared" ca="1" si="761"/>
        <v>Wall Street Journal: BNP Paribas-Crude Oil-05-2019</v>
      </c>
      <c r="J3364" s="4" t="str">
        <f t="shared" ca="1" si="762"/>
        <v>Crude Oil-BNP Paribas:05-2019</v>
      </c>
      <c r="K3364" t="s">
        <v>444</v>
      </c>
      <c r="CK3364">
        <v>64</v>
      </c>
      <c r="CM3364">
        <v>65</v>
      </c>
      <c r="CO3364">
        <v>62</v>
      </c>
      <c r="CQ3364">
        <v>70</v>
      </c>
    </row>
    <row r="3365" spans="1:99" x14ac:dyDescent="0.55000000000000004">
      <c r="A3365" s="4" t="str">
        <f t="shared" ca="1" si="757"/>
        <v>The Conference Board</v>
      </c>
      <c r="B3365" s="4" t="str">
        <f t="shared" si="758"/>
        <v>Bart van Ark</v>
      </c>
      <c r="C3365" s="4" t="s">
        <v>246</v>
      </c>
      <c r="D3365" s="4" t="s">
        <v>249</v>
      </c>
      <c r="E3365" s="4" t="str">
        <f>IF(COUNTIF($E$2:E3364,"Begin: " &amp; C3365 &amp; "-" &amp; D3365 &amp; "-" &amp; H3365)=0,"Begin: " &amp; C3365 &amp; "-" &amp; D3365 &amp; "-" &amp; H3365,IF((C3365 &amp; "-" &amp; D3365 &amp; "-" &amp; H3365)&lt;&gt;(C3366 &amp; "-" &amp; D3366 &amp; "-" &amp; H3366),"End: " &amp; C3365 &amp; "-" &amp; D3365 &amp; "-" &amp; H3365,""))</f>
        <v/>
      </c>
      <c r="F3365" s="4" t="str">
        <f t="shared" si="759"/>
        <v>Wall Street Journal-Crude Oil-05-2019</v>
      </c>
      <c r="G3365" s="7">
        <v>43595</v>
      </c>
      <c r="H3365" s="7" t="str">
        <f t="shared" si="760"/>
        <v>05-2019</v>
      </c>
      <c r="I3365" s="7" t="str">
        <f t="shared" ca="1" si="761"/>
        <v>Wall Street Journal: The Conference Board-Crude Oil-05-2019</v>
      </c>
      <c r="J3365" s="4" t="str">
        <f t="shared" ca="1" si="762"/>
        <v>Crude Oil-The Conference Board:05-2019</v>
      </c>
      <c r="K3365" t="s">
        <v>242</v>
      </c>
    </row>
    <row r="3366" spans="1:99" x14ac:dyDescent="0.55000000000000004">
      <c r="A3366" s="4" t="str">
        <f t="shared" ca="1" si="757"/>
        <v>First Trust Adv.</v>
      </c>
      <c r="B3366" s="4" t="str">
        <f t="shared" si="758"/>
        <v>Brian S. Wesbury/ Robert Stein</v>
      </c>
      <c r="C3366" s="4" t="s">
        <v>246</v>
      </c>
      <c r="D3366" s="4" t="s">
        <v>249</v>
      </c>
      <c r="E3366" s="4" t="str">
        <f>IF(COUNTIF($E$2:E3365,"Begin: " &amp; C3366 &amp; "-" &amp; D3366 &amp; "-" &amp; H3366)=0,"Begin: " &amp; C3366 &amp; "-" &amp; D3366 &amp; "-" &amp; H3366,IF((C3366 &amp; "-" &amp; D3366 &amp; "-" &amp; H3366)&lt;&gt;(C3367 &amp; "-" &amp; D3367 &amp; "-" &amp; H3367),"End: " &amp; C3366 &amp; "-" &amp; D3366 &amp; "-" &amp; H3366,""))</f>
        <v/>
      </c>
      <c r="F3366" s="4" t="str">
        <f t="shared" si="759"/>
        <v>Wall Street Journal-Crude Oil-05-2019</v>
      </c>
      <c r="G3366" s="7">
        <v>43595</v>
      </c>
      <c r="H3366" s="7" t="str">
        <f t="shared" si="760"/>
        <v>05-2019</v>
      </c>
      <c r="I3366" s="7" t="str">
        <f t="shared" ca="1" si="761"/>
        <v>Wall Street Journal: First Trust Adv.-Crude Oil-05-2019</v>
      </c>
      <c r="J3366" s="4" t="str">
        <f t="shared" ca="1" si="762"/>
        <v>Crude Oil-First Trust Adv.:05-2019</v>
      </c>
      <c r="K3366" t="s">
        <v>243</v>
      </c>
      <c r="CK3366">
        <v>60</v>
      </c>
      <c r="CM3366">
        <v>59</v>
      </c>
      <c r="CO3366">
        <v>58</v>
      </c>
      <c r="CQ3366">
        <v>57</v>
      </c>
      <c r="CS3366">
        <v>56</v>
      </c>
      <c r="CU3366">
        <v>55</v>
      </c>
    </row>
    <row r="3367" spans="1:99" x14ac:dyDescent="0.55000000000000004">
      <c r="A3367" s="4" t="str">
        <f t="shared" ca="1" si="757"/>
        <v>National Association of Realtors</v>
      </c>
      <c r="B3367" s="4" t="str">
        <f t="shared" si="758"/>
        <v>Lawrence Yun</v>
      </c>
      <c r="C3367" s="4" t="s">
        <v>246</v>
      </c>
      <c r="D3367" s="4" t="s">
        <v>249</v>
      </c>
      <c r="E3367" s="4" t="str">
        <f>IF(COUNTIF($E$2:E3366,"Begin: " &amp; C3367 &amp; "-" &amp; D3367 &amp; "-" &amp; H3367)=0,"Begin: " &amp; C3367 &amp; "-" &amp; D3367 &amp; "-" &amp; H3367,IF((C3367 &amp; "-" &amp; D3367 &amp; "-" &amp; H3367)&lt;&gt;(C3368 &amp; "-" &amp; D3368 &amp; "-" &amp; H3368),"End: " &amp; C3367 &amp; "-" &amp; D3367 &amp; "-" &amp; H3367,""))</f>
        <v/>
      </c>
      <c r="F3367" s="4" t="str">
        <f t="shared" si="759"/>
        <v>Wall Street Journal-Crude Oil-05-2019</v>
      </c>
      <c r="G3367" s="7">
        <v>43595</v>
      </c>
      <c r="H3367" s="7" t="str">
        <f t="shared" si="760"/>
        <v>05-2019</v>
      </c>
      <c r="I3367" s="7" t="str">
        <f t="shared" ca="1" si="761"/>
        <v>Wall Street Journal: National Association of Realtors-Crude Oil-05-2019</v>
      </c>
      <c r="J3367" s="4" t="str">
        <f t="shared" ca="1" si="762"/>
        <v>Crude Oil-National Association of Realtors:05-2019</v>
      </c>
      <c r="K3367" t="s">
        <v>245</v>
      </c>
      <c r="CK3367">
        <v>60</v>
      </c>
      <c r="CM3367">
        <v>58</v>
      </c>
      <c r="CO3367">
        <v>57</v>
      </c>
      <c r="CQ3367">
        <v>55</v>
      </c>
      <c r="CS3367">
        <v>58</v>
      </c>
      <c r="CU3367">
        <v>60</v>
      </c>
    </row>
    <row r="3368" spans="1:99" x14ac:dyDescent="0.55000000000000004">
      <c r="A3368" s="4" t="str">
        <f t="shared" ca="1" si="757"/>
        <v>Morgan Stanley</v>
      </c>
      <c r="B3368" s="4" t="str">
        <f t="shared" si="758"/>
        <v>Ellen Zentner*</v>
      </c>
      <c r="C3368" s="4" t="s">
        <v>246</v>
      </c>
      <c r="D3368" s="4" t="s">
        <v>249</v>
      </c>
      <c r="E3368" s="4" t="str">
        <f>IF(COUNTIF($E$2:E3367,"Begin: " &amp; C3368 &amp; "-" &amp; D3368 &amp; "-" &amp; H3368)=0,"Begin: " &amp; C3368 &amp; "-" &amp; D3368 &amp; "-" &amp; H3368,IF((C3368 &amp; "-" &amp; D3368 &amp; "-" &amp; H3368)&lt;&gt;(C3369 &amp; "-" &amp; D3369 &amp; "-" &amp; H3369),"End: " &amp; C3368 &amp; "-" &amp; D3368 &amp; "-" &amp; H3368,""))</f>
        <v>End: Wall Street Journal-Crude Oil-05-2019</v>
      </c>
      <c r="F3368" s="4" t="str">
        <f t="shared" si="759"/>
        <v>Wall Street Journal-Crude Oil-05-2019</v>
      </c>
      <c r="G3368" s="7">
        <v>43595</v>
      </c>
      <c r="H3368" s="7" t="str">
        <f t="shared" si="760"/>
        <v>05-2019</v>
      </c>
      <c r="I3368" s="7" t="str">
        <f t="shared" ca="1" si="761"/>
        <v>Wall Street Journal: Morgan Stanley-Crude Oil-05-2019</v>
      </c>
      <c r="J3368" s="4" t="str">
        <f t="shared" ca="1" si="762"/>
        <v>Crude Oil-Morgan Stanley:05-2019</v>
      </c>
      <c r="K3368" t="s">
        <v>827</v>
      </c>
    </row>
    <row r="3369" spans="1:99" x14ac:dyDescent="0.55000000000000004">
      <c r="A3369" s="4" t="str">
        <f t="shared" ref="A3369" ca="1" si="763">IF(ISERROR(IF(C3369="GIOA",INDEX(List_AnonymousForecasters,MATCH(LEFT(K3369,FIND(":",K3369,1)-1),List_IndividualForecasters,0),1),INDEX(List_FirmNamesOmega,MATCH(LEFT(K3369,FIND(":",K3369,1)-1),List_FirmNamesAlpha,0),1))),LEFT(K3369,FIND(":",K3369,1)-1),IF(C3369="GIOA",INDEX(List_AnonymousForecasters,MATCH(LEFT(K3369,FIND(":",K3369,1)-1),List_IndividualForecasters,0),1),INDEX(List_FirmNamesOmega,MATCH(LEFT(K3369,FIND(":",K3369,1)-1),List_FirmNamesAlpha,0),1)))</f>
        <v>Nomura</v>
      </c>
      <c r="B3369" s="4" t="str">
        <f t="shared" ref="B3369" si="764">MID(K3369,FIND(":",K3369,1)+2,LEN(K3369)-FIND(":",K3369,1))</f>
        <v>Lewis Alexander</v>
      </c>
      <c r="C3369" s="4" t="s">
        <v>246</v>
      </c>
      <c r="D3369" s="4" t="s">
        <v>96</v>
      </c>
      <c r="E3369" s="4" t="str">
        <f>IF(COUNTIF($E$2:E3368,"Begin: " &amp; C3369 &amp; "-" &amp; D3369 &amp; "-" &amp; H3369)=0,"Begin: " &amp; C3369 &amp; "-" &amp; D3369 &amp; "-" &amp; H3369,IF((C3369 &amp; "-" &amp; D3369 &amp; "-" &amp; H3369)&lt;&gt;(C3370 &amp; "-" &amp; D3370 &amp; "-" &amp; H3370),"End: " &amp; C3369 &amp; "-" &amp; D3369 &amp; "-" &amp; H3369,""))</f>
        <v>Begin: Wall Street Journal-10Yr Treasury Yield-06-2019</v>
      </c>
      <c r="F3369" s="4" t="str">
        <f t="shared" ref="F3369" si="765">C3369 &amp; "-" &amp; D3369 &amp; "-" &amp; H3369</f>
        <v>Wall Street Journal-10Yr Treasury Yield-06-2019</v>
      </c>
      <c r="G3369" s="7">
        <v>43626</v>
      </c>
      <c r="H3369" s="7" t="str">
        <f t="shared" ref="H3369" si="766">TEXT(MONTH(G3369),"00") &amp; "-" &amp; TEXT(YEAR(G3369),"0000")</f>
        <v>06-2019</v>
      </c>
      <c r="I3369" s="7" t="str">
        <f t="shared" ref="I3369" ca="1" si="767">C3369 &amp; ": " &amp; A3369 &amp; "-" &amp; D3369 &amp; "-" &amp; H3369</f>
        <v>Wall Street Journal: Nomura-10Yr Treasury Yield-06-2019</v>
      </c>
      <c r="J3369" s="4" t="str">
        <f t="shared" ref="J3369" ca="1" si="768">D3369 &amp; "-" &amp; A3369 &amp; ":" &amp; TEXT(MONTH(G3369),"00") &amp; "-" &amp; TEXT(YEAR(G3369),"0000")</f>
        <v>10Yr Treasury Yield-Nomura:06-2019</v>
      </c>
      <c r="K3369" t="s">
        <v>196</v>
      </c>
      <c r="CK3369">
        <v>2.1</v>
      </c>
      <c r="CM3369">
        <v>2.25</v>
      </c>
      <c r="CO3369">
        <v>2.25</v>
      </c>
      <c r="CQ3369">
        <v>2.25</v>
      </c>
    </row>
    <row r="3370" spans="1:99" x14ac:dyDescent="0.55000000000000004">
      <c r="A3370" s="4" t="str">
        <f t="shared" ref="A3370:A3433" ca="1" si="769">IF(ISERROR(IF(C3370="GIOA",INDEX(List_AnonymousForecasters,MATCH(LEFT(K3370,FIND(":",K3370,1)-1),List_IndividualForecasters,0),1),INDEX(List_FirmNamesOmega,MATCH(LEFT(K3370,FIND(":",K3370,1)-1),List_FirmNamesAlpha,0),1))),LEFT(K3370,FIND(":",K3370,1)-1),IF(C3370="GIOA",INDEX(List_AnonymousForecasters,MATCH(LEFT(K3370,FIND(":",K3370,1)-1),List_IndividualForecasters,0),1),INDEX(List_FirmNamesOmega,MATCH(LEFT(K3370,FIND(":",K3370,1)-1),List_FirmNamesAlpha,0),1)))</f>
        <v>Bank of the West</v>
      </c>
      <c r="B3370" s="4" t="str">
        <f t="shared" ref="B3370:B3433" si="770">MID(K3370,FIND(":",K3370,1)+2,LEN(K3370)-FIND(":",K3370,1))</f>
        <v>Scott Anderson</v>
      </c>
      <c r="C3370" s="4" t="s">
        <v>246</v>
      </c>
      <c r="D3370" s="4" t="s">
        <v>96</v>
      </c>
      <c r="E3370" s="4" t="str">
        <f>IF(COUNTIF($E$2:E3369,"Begin: " &amp; C3370 &amp; "-" &amp; D3370 &amp; "-" &amp; H3370)=0,"Begin: " &amp; C3370 &amp; "-" &amp; D3370 &amp; "-" &amp; H3370,IF((C3370 &amp; "-" &amp; D3370 &amp; "-" &amp; H3370)&lt;&gt;(C3371 &amp; "-" &amp; D3371 &amp; "-" &amp; H3371),"End: " &amp; C3370 &amp; "-" &amp; D3370 &amp; "-" &amp; H3370,""))</f>
        <v/>
      </c>
      <c r="F3370" s="4" t="str">
        <f t="shared" ref="F3370:F3433" si="771">C3370 &amp; "-" &amp; D3370 &amp; "-" &amp; H3370</f>
        <v>Wall Street Journal-10Yr Treasury Yield-06-2019</v>
      </c>
      <c r="G3370" s="7">
        <v>43626</v>
      </c>
      <c r="H3370" s="7" t="str">
        <f t="shared" ref="H3370:H3433" si="772">TEXT(MONTH(G3370),"00") &amp; "-" &amp; TEXT(YEAR(G3370),"0000")</f>
        <v>06-2019</v>
      </c>
      <c r="I3370" s="7" t="str">
        <f t="shared" ref="I3370:I3433" ca="1" si="773">C3370 &amp; ": " &amp; A3370 &amp; "-" &amp; D3370 &amp; "-" &amp; H3370</f>
        <v>Wall Street Journal: Bank of the West-10Yr Treasury Yield-06-2019</v>
      </c>
      <c r="J3370" s="4" t="str">
        <f t="shared" ref="J3370:J3433" ca="1" si="774">D3370 &amp; "-" &amp; A3370 &amp; ":" &amp; TEXT(MONTH(G3370),"00") &amp; "-" &amp; TEXT(YEAR(G3370),"0000")</f>
        <v>10Yr Treasury Yield-Bank of the West:06-2019</v>
      </c>
      <c r="K3370" t="s">
        <v>763</v>
      </c>
      <c r="CK3370">
        <v>2.12</v>
      </c>
      <c r="CM3370">
        <v>2.15</v>
      </c>
      <c r="CO3370">
        <v>2.2200000000000002</v>
      </c>
      <c r="CQ3370">
        <v>2.25</v>
      </c>
      <c r="CS3370">
        <v>2.35</v>
      </c>
      <c r="CU3370">
        <v>2.4</v>
      </c>
    </row>
    <row r="3371" spans="1:99" x14ac:dyDescent="0.55000000000000004">
      <c r="A3371" s="4" t="str">
        <f t="shared" ca="1" si="769"/>
        <v>Capital Economics</v>
      </c>
      <c r="B3371" s="4" t="str">
        <f t="shared" si="770"/>
        <v>Paul Ashworth</v>
      </c>
      <c r="C3371" s="4" t="s">
        <v>246</v>
      </c>
      <c r="D3371" s="4" t="s">
        <v>96</v>
      </c>
      <c r="E3371" s="4" t="str">
        <f>IF(COUNTIF($E$2:E3370,"Begin: " &amp; C3371 &amp; "-" &amp; D3371 &amp; "-" &amp; H3371)=0,"Begin: " &amp; C3371 &amp; "-" &amp; D3371 &amp; "-" &amp; H3371,IF((C3371 &amp; "-" &amp; D3371 &amp; "-" &amp; H3371)&lt;&gt;(C3372 &amp; "-" &amp; D3372 &amp; "-" &amp; H3372),"End: " &amp; C3371 &amp; "-" &amp; D3371 &amp; "-" &amp; H3371,""))</f>
        <v/>
      </c>
      <c r="F3371" s="4" t="str">
        <f t="shared" si="771"/>
        <v>Wall Street Journal-10Yr Treasury Yield-06-2019</v>
      </c>
      <c r="G3371" s="7">
        <v>43626</v>
      </c>
      <c r="H3371" s="7" t="str">
        <f t="shared" si="772"/>
        <v>06-2019</v>
      </c>
      <c r="I3371" s="7" t="str">
        <f t="shared" ca="1" si="773"/>
        <v>Wall Street Journal: Capital Economics-10Yr Treasury Yield-06-2019</v>
      </c>
      <c r="J3371" s="4" t="str">
        <f t="shared" ca="1" si="774"/>
        <v>10Yr Treasury Yield-Capital Economics:06-2019</v>
      </c>
      <c r="K3371" t="s">
        <v>197</v>
      </c>
      <c r="CK3371">
        <v>2.2000000000000002</v>
      </c>
      <c r="CM3371">
        <v>2.25</v>
      </c>
      <c r="CO3371">
        <v>2.2999999999999998</v>
      </c>
      <c r="CQ3371">
        <v>2.5</v>
      </c>
      <c r="CS3371">
        <v>2.6</v>
      </c>
      <c r="CU3371">
        <v>2.75</v>
      </c>
    </row>
    <row r="3372" spans="1:99" x14ac:dyDescent="0.55000000000000004">
      <c r="A3372" s="4" t="str">
        <f t="shared" ca="1" si="769"/>
        <v>Deloitte LP</v>
      </c>
      <c r="B3372" s="4" t="str">
        <f t="shared" si="770"/>
        <v>Daniel Bachman</v>
      </c>
      <c r="C3372" s="4" t="s">
        <v>246</v>
      </c>
      <c r="D3372" s="4" t="s">
        <v>96</v>
      </c>
      <c r="E3372" s="4" t="str">
        <f>IF(COUNTIF($E$2:E3371,"Begin: " &amp; C3372 &amp; "-" &amp; D3372 &amp; "-" &amp; H3372)=0,"Begin: " &amp; C3372 &amp; "-" &amp; D3372 &amp; "-" &amp; H3372,IF((C3372 &amp; "-" &amp; D3372 &amp; "-" &amp; H3372)&lt;&gt;(C3373 &amp; "-" &amp; D3373 &amp; "-" &amp; H3373),"End: " &amp; C3372 &amp; "-" &amp; D3372 &amp; "-" &amp; H3372,""))</f>
        <v/>
      </c>
      <c r="F3372" s="4" t="str">
        <f t="shared" si="771"/>
        <v>Wall Street Journal-10Yr Treasury Yield-06-2019</v>
      </c>
      <c r="G3372" s="7">
        <v>43626</v>
      </c>
      <c r="H3372" s="7" t="str">
        <f t="shared" si="772"/>
        <v>06-2019</v>
      </c>
      <c r="I3372" s="7" t="str">
        <f t="shared" ca="1" si="773"/>
        <v>Wall Street Journal: Deloitte LP-10Yr Treasury Yield-06-2019</v>
      </c>
      <c r="J3372" s="4" t="str">
        <f t="shared" ca="1" si="774"/>
        <v>10Yr Treasury Yield-Deloitte LP:06-2019</v>
      </c>
      <c r="K3372" t="s">
        <v>749</v>
      </c>
      <c r="CK3372">
        <v>3</v>
      </c>
      <c r="CM3372">
        <v>3.3</v>
      </c>
      <c r="CO3372">
        <v>3.4</v>
      </c>
      <c r="CQ3372">
        <v>3.6</v>
      </c>
      <c r="CS3372">
        <v>3.7</v>
      </c>
      <c r="CU3372">
        <v>3.8</v>
      </c>
    </row>
    <row r="3373" spans="1:99" x14ac:dyDescent="0.55000000000000004">
      <c r="A3373" s="4" t="str">
        <f t="shared" ca="1" si="769"/>
        <v>Economic Outlook Group</v>
      </c>
      <c r="B3373" s="4" t="str">
        <f t="shared" si="770"/>
        <v>Bernard Baumohl*</v>
      </c>
      <c r="C3373" s="4" t="s">
        <v>246</v>
      </c>
      <c r="D3373" s="4" t="s">
        <v>96</v>
      </c>
      <c r="E3373" s="4" t="str">
        <f>IF(COUNTIF($E$2:E3372,"Begin: " &amp; C3373 &amp; "-" &amp; D3373 &amp; "-" &amp; H3373)=0,"Begin: " &amp; C3373 &amp; "-" &amp; D3373 &amp; "-" &amp; H3373,IF((C3373 &amp; "-" &amp; D3373 &amp; "-" &amp; H3373)&lt;&gt;(C3374 &amp; "-" &amp; D3374 &amp; "-" &amp; H3374),"End: " &amp; C3373 &amp; "-" &amp; D3373 &amp; "-" &amp; H3373,""))</f>
        <v/>
      </c>
      <c r="F3373" s="4" t="str">
        <f t="shared" si="771"/>
        <v>Wall Street Journal-10Yr Treasury Yield-06-2019</v>
      </c>
      <c r="G3373" s="7">
        <v>43626</v>
      </c>
      <c r="H3373" s="7" t="str">
        <f t="shared" si="772"/>
        <v>06-2019</v>
      </c>
      <c r="I3373" s="7" t="str">
        <f t="shared" ca="1" si="773"/>
        <v>Wall Street Journal: Economic Outlook Group-10Yr Treasury Yield-06-2019</v>
      </c>
      <c r="J3373" s="4" t="str">
        <f t="shared" ca="1" si="774"/>
        <v>10Yr Treasury Yield-Economic Outlook Group:06-2019</v>
      </c>
      <c r="K3373" t="s">
        <v>831</v>
      </c>
    </row>
    <row r="3374" spans="1:99" x14ac:dyDescent="0.55000000000000004">
      <c r="A3374" s="4" t="str">
        <f t="shared" ca="1" si="769"/>
        <v>Nationwide Insurance</v>
      </c>
      <c r="B3374" s="4" t="str">
        <f t="shared" si="770"/>
        <v>David Berson</v>
      </c>
      <c r="C3374" s="4" t="s">
        <v>246</v>
      </c>
      <c r="D3374" s="4" t="s">
        <v>96</v>
      </c>
      <c r="E3374" s="4" t="str">
        <f>IF(COUNTIF($E$2:E3373,"Begin: " &amp; C3374 &amp; "-" &amp; D3374 &amp; "-" &amp; H3374)=0,"Begin: " &amp; C3374 &amp; "-" &amp; D3374 &amp; "-" &amp; H3374,IF((C3374 &amp; "-" &amp; D3374 &amp; "-" &amp; H3374)&lt;&gt;(C3375 &amp; "-" &amp; D3375 &amp; "-" &amp; H3375),"End: " &amp; C3374 &amp; "-" &amp; D3374 &amp; "-" &amp; H3374,""))</f>
        <v/>
      </c>
      <c r="F3374" s="4" t="str">
        <f t="shared" si="771"/>
        <v>Wall Street Journal-10Yr Treasury Yield-06-2019</v>
      </c>
      <c r="G3374" s="7">
        <v>43626</v>
      </c>
      <c r="H3374" s="7" t="str">
        <f t="shared" si="772"/>
        <v>06-2019</v>
      </c>
      <c r="I3374" s="7" t="str">
        <f t="shared" ca="1" si="773"/>
        <v>Wall Street Journal: Nationwide Insurance-10Yr Treasury Yield-06-2019</v>
      </c>
      <c r="J3374" s="4" t="str">
        <f t="shared" ca="1" si="774"/>
        <v>10Yr Treasury Yield-Nationwide Insurance:06-2019</v>
      </c>
      <c r="K3374" t="s">
        <v>427</v>
      </c>
      <c r="CK3374">
        <v>2.15</v>
      </c>
      <c r="CM3374">
        <v>2.5</v>
      </c>
      <c r="CO3374">
        <v>2.5499999999999998</v>
      </c>
      <c r="CQ3374">
        <v>2.65</v>
      </c>
      <c r="CS3374">
        <v>2.7</v>
      </c>
      <c r="CU3374">
        <v>2.8</v>
      </c>
    </row>
    <row r="3375" spans="1:99" x14ac:dyDescent="0.55000000000000004">
      <c r="A3375" s="4" t="str">
        <f t="shared" ca="1" si="769"/>
        <v>Tufts University</v>
      </c>
      <c r="B3375" s="4" t="str">
        <f t="shared" si="770"/>
        <v>Brian Bethune*</v>
      </c>
      <c r="C3375" s="4" t="s">
        <v>246</v>
      </c>
      <c r="D3375" s="4" t="s">
        <v>96</v>
      </c>
      <c r="E3375" s="4" t="str">
        <f>IF(COUNTIF($E$2:E3374,"Begin: " &amp; C3375 &amp; "-" &amp; D3375 &amp; "-" &amp; H3375)=0,"Begin: " &amp; C3375 &amp; "-" &amp; D3375 &amp; "-" &amp; H3375,IF((C3375 &amp; "-" &amp; D3375 &amp; "-" &amp; H3375)&lt;&gt;(C3376 &amp; "-" &amp; D3376 &amp; "-" &amp; H3376),"End: " &amp; C3375 &amp; "-" &amp; D3375 &amp; "-" &amp; H3375,""))</f>
        <v/>
      </c>
      <c r="F3375" s="4" t="str">
        <f t="shared" si="771"/>
        <v>Wall Street Journal-10Yr Treasury Yield-06-2019</v>
      </c>
      <c r="G3375" s="7">
        <v>43626</v>
      </c>
      <c r="H3375" s="7" t="str">
        <f t="shared" si="772"/>
        <v>06-2019</v>
      </c>
      <c r="I3375" s="7" t="str">
        <f t="shared" ca="1" si="773"/>
        <v>Wall Street Journal: Tufts University-10Yr Treasury Yield-06-2019</v>
      </c>
      <c r="J3375" s="4" t="str">
        <f t="shared" ca="1" si="774"/>
        <v>10Yr Treasury Yield-Tufts University:06-2019</v>
      </c>
      <c r="K3375" t="s">
        <v>813</v>
      </c>
    </row>
    <row r="3376" spans="1:99" x14ac:dyDescent="0.55000000000000004">
      <c r="A3376" s="4" t="str">
        <f t="shared" ca="1" si="769"/>
        <v>TS Lombard</v>
      </c>
      <c r="B3376" s="4" t="str">
        <f t="shared" si="770"/>
        <v>Steven Blitz</v>
      </c>
      <c r="C3376" s="4" t="s">
        <v>246</v>
      </c>
      <c r="D3376" s="4" t="s">
        <v>96</v>
      </c>
      <c r="E3376" s="4" t="str">
        <f>IF(COUNTIF($E$2:E3375,"Begin: " &amp; C3376 &amp; "-" &amp; D3376 &amp; "-" &amp; H3376)=0,"Begin: " &amp; C3376 &amp; "-" &amp; D3376 &amp; "-" &amp; H3376,IF((C3376 &amp; "-" &amp; D3376 &amp; "-" &amp; H3376)&lt;&gt;(C3377 &amp; "-" &amp; D3377 &amp; "-" &amp; H3377),"End: " &amp; C3376 &amp; "-" &amp; D3376 &amp; "-" &amp; H3376,""))</f>
        <v/>
      </c>
      <c r="F3376" s="4" t="str">
        <f t="shared" si="771"/>
        <v>Wall Street Journal-10Yr Treasury Yield-06-2019</v>
      </c>
      <c r="G3376" s="7">
        <v>43626</v>
      </c>
      <c r="H3376" s="7" t="str">
        <f t="shared" si="772"/>
        <v>06-2019</v>
      </c>
      <c r="I3376" s="7" t="str">
        <f t="shared" ca="1" si="773"/>
        <v>Wall Street Journal: TS Lombard-10Yr Treasury Yield-06-2019</v>
      </c>
      <c r="J3376" s="4" t="str">
        <f t="shared" ca="1" si="774"/>
        <v>10Yr Treasury Yield-TS Lombard:06-2019</v>
      </c>
      <c r="K3376" t="s">
        <v>768</v>
      </c>
      <c r="CK3376">
        <v>2.25</v>
      </c>
      <c r="CM3376">
        <v>2.5</v>
      </c>
      <c r="CO3376">
        <v>3</v>
      </c>
      <c r="CQ3376">
        <v>3</v>
      </c>
      <c r="CS3376">
        <v>2.5</v>
      </c>
      <c r="CU3376">
        <v>2.25</v>
      </c>
    </row>
    <row r="3377" spans="1:99" x14ac:dyDescent="0.55000000000000004">
      <c r="A3377" s="4" t="str">
        <f t="shared" ca="1" si="769"/>
        <v>Standard and Poor's</v>
      </c>
      <c r="B3377" s="4" t="str">
        <f t="shared" si="770"/>
        <v>Beth Ann Bovino*</v>
      </c>
      <c r="C3377" s="4" t="s">
        <v>246</v>
      </c>
      <c r="D3377" s="4" t="s">
        <v>96</v>
      </c>
      <c r="E3377" s="4" t="str">
        <f>IF(COUNTIF($E$2:E3376,"Begin: " &amp; C3377 &amp; "-" &amp; D3377 &amp; "-" &amp; H3377)=0,"Begin: " &amp; C3377 &amp; "-" &amp; D3377 &amp; "-" &amp; H3377,IF((C3377 &amp; "-" &amp; D3377 &amp; "-" &amp; H3377)&lt;&gt;(C3378 &amp; "-" &amp; D3378 &amp; "-" &amp; H3378),"End: " &amp; C3377 &amp; "-" &amp; D3377 &amp; "-" &amp; H3377,""))</f>
        <v/>
      </c>
      <c r="F3377" s="4" t="str">
        <f t="shared" si="771"/>
        <v>Wall Street Journal-10Yr Treasury Yield-06-2019</v>
      </c>
      <c r="G3377" s="7">
        <v>43626</v>
      </c>
      <c r="H3377" s="7" t="str">
        <f t="shared" si="772"/>
        <v>06-2019</v>
      </c>
      <c r="I3377" s="7" t="str">
        <f t="shared" ca="1" si="773"/>
        <v>Wall Street Journal: Standard and Poor's-10Yr Treasury Yield-06-2019</v>
      </c>
      <c r="J3377" s="4" t="str">
        <f t="shared" ca="1" si="774"/>
        <v>10Yr Treasury Yield-Standard and Poor's:06-2019</v>
      </c>
      <c r="K3377" t="s">
        <v>832</v>
      </c>
    </row>
    <row r="3378" spans="1:99" x14ac:dyDescent="0.55000000000000004">
      <c r="A3378" s="4" t="str">
        <f t="shared" ca="1" si="769"/>
        <v>Wells Fargo &amp; Co.</v>
      </c>
      <c r="B3378" s="4" t="str">
        <f t="shared" si="770"/>
        <v>Jay Bryson</v>
      </c>
      <c r="C3378" s="4" t="s">
        <v>246</v>
      </c>
      <c r="D3378" s="4" t="s">
        <v>96</v>
      </c>
      <c r="E3378" s="4" t="str">
        <f>IF(COUNTIF($E$2:E3377,"Begin: " &amp; C3378 &amp; "-" &amp; D3378 &amp; "-" &amp; H3378)=0,"Begin: " &amp; C3378 &amp; "-" &amp; D3378 &amp; "-" &amp; H3378,IF((C3378 &amp; "-" &amp; D3378 &amp; "-" &amp; H3378)&lt;&gt;(C3379 &amp; "-" &amp; D3379 &amp; "-" &amp; H3379),"End: " &amp; C3378 &amp; "-" &amp; D3378 &amp; "-" &amp; H3378,""))</f>
        <v/>
      </c>
      <c r="F3378" s="4" t="str">
        <f t="shared" si="771"/>
        <v>Wall Street Journal-10Yr Treasury Yield-06-2019</v>
      </c>
      <c r="G3378" s="7">
        <v>43626</v>
      </c>
      <c r="H3378" s="7" t="str">
        <f t="shared" si="772"/>
        <v>06-2019</v>
      </c>
      <c r="I3378" s="7" t="str">
        <f t="shared" ca="1" si="773"/>
        <v>Wall Street Journal: Wells Fargo &amp; Co.-10Yr Treasury Yield-06-2019</v>
      </c>
      <c r="J3378" s="4" t="str">
        <f t="shared" ca="1" si="774"/>
        <v>10Yr Treasury Yield-Wells Fargo &amp; Co.:06-2019</v>
      </c>
      <c r="K3378" t="s">
        <v>786</v>
      </c>
      <c r="CK3378">
        <v>2.15</v>
      </c>
      <c r="CM3378">
        <v>2.2999999999999998</v>
      </c>
      <c r="CO3378">
        <v>2.4</v>
      </c>
      <c r="CQ3378">
        <v>2.4500000000000002</v>
      </c>
    </row>
    <row r="3379" spans="1:99" x14ac:dyDescent="0.55000000000000004">
      <c r="A3379" s="4" t="str">
        <f t="shared" ca="1" si="769"/>
        <v>Credit Agricole CIB</v>
      </c>
      <c r="B3379" s="4" t="str">
        <f t="shared" si="770"/>
        <v>Michael Carey</v>
      </c>
      <c r="C3379" s="4" t="s">
        <v>246</v>
      </c>
      <c r="D3379" s="4" t="s">
        <v>96</v>
      </c>
      <c r="E3379" s="4" t="str">
        <f>IF(COUNTIF($E$2:E3378,"Begin: " &amp; C3379 &amp; "-" &amp; D3379 &amp; "-" &amp; H3379)=0,"Begin: " &amp; C3379 &amp; "-" &amp; D3379 &amp; "-" &amp; H3379,IF((C3379 &amp; "-" &amp; D3379 &amp; "-" &amp; H3379)&lt;&gt;(C3380 &amp; "-" &amp; D3380 &amp; "-" &amp; H3380),"End: " &amp; C3379 &amp; "-" &amp; D3379 &amp; "-" &amp; H3379,""))</f>
        <v/>
      </c>
      <c r="F3379" s="4" t="str">
        <f t="shared" si="771"/>
        <v>Wall Street Journal-10Yr Treasury Yield-06-2019</v>
      </c>
      <c r="G3379" s="7">
        <v>43626</v>
      </c>
      <c r="H3379" s="7" t="str">
        <f t="shared" si="772"/>
        <v>06-2019</v>
      </c>
      <c r="I3379" s="7" t="str">
        <f t="shared" ca="1" si="773"/>
        <v>Wall Street Journal: Credit Agricole CIB-10Yr Treasury Yield-06-2019</v>
      </c>
      <c r="J3379" s="4" t="str">
        <f t="shared" ca="1" si="774"/>
        <v>10Yr Treasury Yield-Credit Agricole CIB:06-2019</v>
      </c>
      <c r="K3379" t="s">
        <v>200</v>
      </c>
      <c r="CK3379">
        <v>2.1</v>
      </c>
      <c r="CM3379">
        <v>2</v>
      </c>
      <c r="CO3379">
        <v>1.75</v>
      </c>
      <c r="CQ3379">
        <v>1.9</v>
      </c>
    </row>
    <row r="3380" spans="1:99" x14ac:dyDescent="0.55000000000000004">
      <c r="A3380" s="4" t="str">
        <f t="shared" ca="1" si="769"/>
        <v>Econoclast</v>
      </c>
      <c r="B3380" s="4" t="str">
        <f t="shared" si="770"/>
        <v>Mike Cosgrove</v>
      </c>
      <c r="C3380" s="4" t="s">
        <v>246</v>
      </c>
      <c r="D3380" s="4" t="s">
        <v>96</v>
      </c>
      <c r="E3380" s="4" t="str">
        <f>IF(COUNTIF($E$2:E3379,"Begin: " &amp; C3380 &amp; "-" &amp; D3380 &amp; "-" &amp; H3380)=0,"Begin: " &amp; C3380 &amp; "-" &amp; D3380 &amp; "-" &amp; H3380,IF((C3380 &amp; "-" &amp; D3380 &amp; "-" &amp; H3380)&lt;&gt;(C3381 &amp; "-" &amp; D3381 &amp; "-" &amp; H3381),"End: " &amp; C3380 &amp; "-" &amp; D3380 &amp; "-" &amp; H3380,""))</f>
        <v/>
      </c>
      <c r="F3380" s="4" t="str">
        <f t="shared" si="771"/>
        <v>Wall Street Journal-10Yr Treasury Yield-06-2019</v>
      </c>
      <c r="G3380" s="7">
        <v>43626</v>
      </c>
      <c r="H3380" s="7" t="str">
        <f t="shared" si="772"/>
        <v>06-2019</v>
      </c>
      <c r="I3380" s="7" t="str">
        <f t="shared" ca="1" si="773"/>
        <v>Wall Street Journal: Econoclast-10Yr Treasury Yield-06-2019</v>
      </c>
      <c r="J3380" s="4" t="str">
        <f t="shared" ca="1" si="774"/>
        <v>10Yr Treasury Yield-Econoclast:06-2019</v>
      </c>
      <c r="K3380" t="s">
        <v>203</v>
      </c>
      <c r="CK3380">
        <v>2.2000000000000002</v>
      </c>
      <c r="CM3380">
        <v>2.2999999999999998</v>
      </c>
      <c r="CO3380">
        <v>2.2999999999999998</v>
      </c>
      <c r="CQ3380">
        <v>2.2000000000000002</v>
      </c>
      <c r="CS3380">
        <v>2.2000000000000002</v>
      </c>
    </row>
    <row r="3381" spans="1:99" x14ac:dyDescent="0.55000000000000004">
      <c r="A3381" s="4" t="str">
        <f t="shared" ca="1" si="769"/>
        <v>Pictet Wealth Management</v>
      </c>
      <c r="B3381" s="4" t="str">
        <f t="shared" si="770"/>
        <v>Thomas Costerg*</v>
      </c>
      <c r="C3381" s="4" t="s">
        <v>246</v>
      </c>
      <c r="D3381" s="4" t="s">
        <v>96</v>
      </c>
      <c r="E3381" s="4" t="str">
        <f>IF(COUNTIF($E$2:E3380,"Begin: " &amp; C3381 &amp; "-" &amp; D3381 &amp; "-" &amp; H3381)=0,"Begin: " &amp; C3381 &amp; "-" &amp; D3381 &amp; "-" &amp; H3381,IF((C3381 &amp; "-" &amp; D3381 &amp; "-" &amp; H3381)&lt;&gt;(C3382 &amp; "-" &amp; D3382 &amp; "-" &amp; H3382),"End: " &amp; C3381 &amp; "-" &amp; D3381 &amp; "-" &amp; H3381,""))</f>
        <v/>
      </c>
      <c r="F3381" s="4" t="str">
        <f t="shared" si="771"/>
        <v>Wall Street Journal-10Yr Treasury Yield-06-2019</v>
      </c>
      <c r="G3381" s="7">
        <v>43626</v>
      </c>
      <c r="H3381" s="7" t="str">
        <f t="shared" si="772"/>
        <v>06-2019</v>
      </c>
      <c r="I3381" s="7" t="str">
        <f t="shared" ca="1" si="773"/>
        <v>Wall Street Journal: Pictet Wealth Management-10Yr Treasury Yield-06-2019</v>
      </c>
      <c r="J3381" s="4" t="str">
        <f t="shared" ca="1" si="774"/>
        <v>10Yr Treasury Yield-Pictet Wealth Management:06-2019</v>
      </c>
      <c r="K3381" t="s">
        <v>814</v>
      </c>
    </row>
    <row r="3382" spans="1:99" x14ac:dyDescent="0.55000000000000004">
      <c r="A3382" s="4" t="str">
        <f t="shared" ca="1" si="769"/>
        <v>Wrightson ICAP</v>
      </c>
      <c r="B3382" s="4" t="str">
        <f t="shared" si="770"/>
        <v>Lou Crandall</v>
      </c>
      <c r="C3382" s="4" t="s">
        <v>246</v>
      </c>
      <c r="D3382" s="4" t="s">
        <v>96</v>
      </c>
      <c r="E3382" s="4" t="str">
        <f>IF(COUNTIF($E$2:E3381,"Begin: " &amp; C3382 &amp; "-" &amp; D3382 &amp; "-" &amp; H3382)=0,"Begin: " &amp; C3382 &amp; "-" &amp; D3382 &amp; "-" &amp; H3382,IF((C3382 &amp; "-" &amp; D3382 &amp; "-" &amp; H3382)&lt;&gt;(C3383 &amp; "-" &amp; D3383 &amp; "-" &amp; H3383),"End: " &amp; C3382 &amp; "-" &amp; D3382 &amp; "-" &amp; H3382,""))</f>
        <v/>
      </c>
      <c r="F3382" s="4" t="str">
        <f t="shared" si="771"/>
        <v>Wall Street Journal-10Yr Treasury Yield-06-2019</v>
      </c>
      <c r="G3382" s="7">
        <v>43626</v>
      </c>
      <c r="H3382" s="7" t="str">
        <f t="shared" si="772"/>
        <v>06-2019</v>
      </c>
      <c r="I3382" s="7" t="str">
        <f t="shared" ca="1" si="773"/>
        <v>Wall Street Journal: Wrightson ICAP-10Yr Treasury Yield-06-2019</v>
      </c>
      <c r="J3382" s="4" t="str">
        <f t="shared" ca="1" si="774"/>
        <v>10Yr Treasury Yield-Wrightson ICAP:06-2019</v>
      </c>
      <c r="K3382" t="s">
        <v>204</v>
      </c>
      <c r="CK3382">
        <v>2.2000000000000002</v>
      </c>
      <c r="CM3382">
        <v>1.9</v>
      </c>
      <c r="CO3382">
        <v>2.25</v>
      </c>
      <c r="CQ3382">
        <v>2.5</v>
      </c>
      <c r="CS3382">
        <v>3</v>
      </c>
      <c r="CU3382">
        <v>3</v>
      </c>
    </row>
    <row r="3383" spans="1:99" x14ac:dyDescent="0.55000000000000004">
      <c r="A3383" s="4" t="str">
        <f t="shared" ca="1" si="769"/>
        <v>Independent Consultant</v>
      </c>
      <c r="B3383" s="4" t="str">
        <f t="shared" si="770"/>
        <v>Amy Crews Cutts</v>
      </c>
      <c r="C3383" s="4" t="s">
        <v>246</v>
      </c>
      <c r="D3383" s="4" t="s">
        <v>96</v>
      </c>
      <c r="E3383" s="4" t="str">
        <f>IF(COUNTIF($E$2:E3382,"Begin: " &amp; C3383 &amp; "-" &amp; D3383 &amp; "-" &amp; H3383)=0,"Begin: " &amp; C3383 &amp; "-" &amp; D3383 &amp; "-" &amp; H3383,IF((C3383 &amp; "-" &amp; D3383 &amp; "-" &amp; H3383)&lt;&gt;(C3384 &amp; "-" &amp; D3384 &amp; "-" &amp; H3384),"End: " &amp; C3383 &amp; "-" &amp; D3383 &amp; "-" &amp; H3383,""))</f>
        <v/>
      </c>
      <c r="F3383" s="4" t="str">
        <f t="shared" si="771"/>
        <v>Wall Street Journal-10Yr Treasury Yield-06-2019</v>
      </c>
      <c r="G3383" s="7">
        <v>43626</v>
      </c>
      <c r="H3383" s="7" t="str">
        <f t="shared" si="772"/>
        <v>06-2019</v>
      </c>
      <c r="I3383" s="7" t="str">
        <f t="shared" ca="1" si="773"/>
        <v>Wall Street Journal: Independent Consultant-10Yr Treasury Yield-06-2019</v>
      </c>
      <c r="J3383" s="4" t="str">
        <f t="shared" ca="1" si="774"/>
        <v>10Yr Treasury Yield-Independent Consultant:06-2019</v>
      </c>
      <c r="K3383" t="s">
        <v>805</v>
      </c>
      <c r="CK3383">
        <v>2.1</v>
      </c>
      <c r="CM3383">
        <v>1.95</v>
      </c>
      <c r="CO3383">
        <v>1.83</v>
      </c>
      <c r="CQ3383">
        <v>1.71</v>
      </c>
      <c r="CS3383">
        <v>1.6</v>
      </c>
      <c r="CU3383">
        <v>1.6</v>
      </c>
    </row>
    <row r="3384" spans="1:99" x14ac:dyDescent="0.55000000000000004">
      <c r="A3384" s="4" t="str">
        <f t="shared" ca="1" si="769"/>
        <v>Oxford Economics</v>
      </c>
      <c r="B3384" s="4" t="str">
        <f t="shared" si="770"/>
        <v>Greg Daco</v>
      </c>
      <c r="C3384" s="4" t="s">
        <v>246</v>
      </c>
      <c r="D3384" s="4" t="s">
        <v>96</v>
      </c>
      <c r="E3384" s="4" t="str">
        <f>IF(COUNTIF($E$2:E3383,"Begin: " &amp; C3384 &amp; "-" &amp; D3384 &amp; "-" &amp; H3384)=0,"Begin: " &amp; C3384 &amp; "-" &amp; D3384 &amp; "-" &amp; H3384,IF((C3384 &amp; "-" &amp; D3384 &amp; "-" &amp; H3384)&lt;&gt;(C3385 &amp; "-" &amp; D3385 &amp; "-" &amp; H3385),"End: " &amp; C3384 &amp; "-" &amp; D3384 &amp; "-" &amp; H3384,""))</f>
        <v/>
      </c>
      <c r="F3384" s="4" t="str">
        <f t="shared" si="771"/>
        <v>Wall Street Journal-10Yr Treasury Yield-06-2019</v>
      </c>
      <c r="G3384" s="7">
        <v>43626</v>
      </c>
      <c r="H3384" s="7" t="str">
        <f t="shared" si="772"/>
        <v>06-2019</v>
      </c>
      <c r="I3384" s="7" t="str">
        <f t="shared" ca="1" si="773"/>
        <v>Wall Street Journal: Oxford Economics-10Yr Treasury Yield-06-2019</v>
      </c>
      <c r="J3384" s="4" t="str">
        <f t="shared" ca="1" si="774"/>
        <v>10Yr Treasury Yield-Oxford Economics:06-2019</v>
      </c>
      <c r="K3384" t="s">
        <v>429</v>
      </c>
      <c r="CK3384">
        <v>2.1800000000000002</v>
      </c>
      <c r="CM3384">
        <v>2.2000000000000002</v>
      </c>
      <c r="CO3384">
        <v>2.25</v>
      </c>
      <c r="CQ3384">
        <v>2.2999999999999998</v>
      </c>
      <c r="CS3384">
        <v>2.4</v>
      </c>
      <c r="CU3384">
        <v>2.5</v>
      </c>
    </row>
    <row r="3385" spans="1:99" x14ac:dyDescent="0.55000000000000004">
      <c r="A3385" s="4" t="str">
        <f t="shared" ca="1" si="769"/>
        <v>Georgia State University</v>
      </c>
      <c r="B3385" s="4" t="str">
        <f t="shared" si="770"/>
        <v>Rajeev Dhawan</v>
      </c>
      <c r="C3385" s="4" t="s">
        <v>246</v>
      </c>
      <c r="D3385" s="4" t="s">
        <v>96</v>
      </c>
      <c r="E3385" s="4" t="str">
        <f>IF(COUNTIF($E$2:E3384,"Begin: " &amp; C3385 &amp; "-" &amp; D3385 &amp; "-" &amp; H3385)=0,"Begin: " &amp; C3385 &amp; "-" &amp; D3385 &amp; "-" &amp; H3385,IF((C3385 &amp; "-" &amp; D3385 &amp; "-" &amp; H3385)&lt;&gt;(C3386 &amp; "-" &amp; D3386 &amp; "-" &amp; H3386),"End: " &amp; C3385 &amp; "-" &amp; D3385 &amp; "-" &amp; H3385,""))</f>
        <v/>
      </c>
      <c r="F3385" s="4" t="str">
        <f t="shared" si="771"/>
        <v>Wall Street Journal-10Yr Treasury Yield-06-2019</v>
      </c>
      <c r="G3385" s="7">
        <v>43626</v>
      </c>
      <c r="H3385" s="7" t="str">
        <f t="shared" si="772"/>
        <v>06-2019</v>
      </c>
      <c r="I3385" s="7" t="str">
        <f t="shared" ca="1" si="773"/>
        <v>Wall Street Journal: Georgia State University-10Yr Treasury Yield-06-2019</v>
      </c>
      <c r="J3385" s="4" t="str">
        <f t="shared" ca="1" si="774"/>
        <v>10Yr Treasury Yield-Georgia State University:06-2019</v>
      </c>
      <c r="K3385" t="s">
        <v>430</v>
      </c>
      <c r="CK3385">
        <v>2.2000000000000002</v>
      </c>
      <c r="CM3385">
        <v>2.4500000000000002</v>
      </c>
      <c r="CO3385">
        <v>2.68</v>
      </c>
      <c r="CQ3385">
        <v>3.04</v>
      </c>
      <c r="CS3385">
        <v>3.21</v>
      </c>
      <c r="CU3385">
        <v>3.44</v>
      </c>
    </row>
    <row r="3386" spans="1:99" x14ac:dyDescent="0.55000000000000004">
      <c r="A3386" s="4" t="str">
        <f t="shared" ca="1" si="769"/>
        <v>National Association of Home Builders</v>
      </c>
      <c r="B3386" s="4" t="str">
        <f t="shared" si="770"/>
        <v>Robert Dietz*</v>
      </c>
      <c r="C3386" s="4" t="s">
        <v>246</v>
      </c>
      <c r="D3386" s="4" t="s">
        <v>96</v>
      </c>
      <c r="E3386" s="4" t="str">
        <f>IF(COUNTIF($E$2:E3385,"Begin: " &amp; C3386 &amp; "-" &amp; D3386 &amp; "-" &amp; H3386)=0,"Begin: " &amp; C3386 &amp; "-" &amp; D3386 &amp; "-" &amp; H3386,IF((C3386 &amp; "-" &amp; D3386 &amp; "-" &amp; H3386)&lt;&gt;(C3387 &amp; "-" &amp; D3387 &amp; "-" &amp; H3387),"End: " &amp; C3386 &amp; "-" &amp; D3386 &amp; "-" &amp; H3386,""))</f>
        <v/>
      </c>
      <c r="F3386" s="4" t="str">
        <f t="shared" si="771"/>
        <v>Wall Street Journal-10Yr Treasury Yield-06-2019</v>
      </c>
      <c r="G3386" s="7">
        <v>43626</v>
      </c>
      <c r="H3386" s="7" t="str">
        <f t="shared" si="772"/>
        <v>06-2019</v>
      </c>
      <c r="I3386" s="7" t="str">
        <f t="shared" ca="1" si="773"/>
        <v>Wall Street Journal: National Association of Home Builders-10Yr Treasury Yield-06-2019</v>
      </c>
      <c r="J3386" s="4" t="str">
        <f t="shared" ca="1" si="774"/>
        <v>10Yr Treasury Yield-National Association of Home Builders:06-2019</v>
      </c>
      <c r="K3386" t="s">
        <v>833</v>
      </c>
    </row>
    <row r="3387" spans="1:99" x14ac:dyDescent="0.55000000000000004">
      <c r="A3387" s="4" t="str">
        <f t="shared" ca="1" si="769"/>
        <v>Fannie Mae</v>
      </c>
      <c r="B3387" s="4" t="str">
        <f t="shared" si="770"/>
        <v>Douglas Duncan</v>
      </c>
      <c r="C3387" s="4" t="s">
        <v>246</v>
      </c>
      <c r="D3387" s="4" t="s">
        <v>96</v>
      </c>
      <c r="E3387" s="4" t="str">
        <f>IF(COUNTIF($E$2:E3386,"Begin: " &amp; C3387 &amp; "-" &amp; D3387 &amp; "-" &amp; H3387)=0,"Begin: " &amp; C3387 &amp; "-" &amp; D3387 &amp; "-" &amp; H3387,IF((C3387 &amp; "-" &amp; D3387 &amp; "-" &amp; H3387)&lt;&gt;(C3388 &amp; "-" &amp; D3388 &amp; "-" &amp; H3388),"End: " &amp; C3387 &amp; "-" &amp; D3387 &amp; "-" &amp; H3387,""))</f>
        <v/>
      </c>
      <c r="F3387" s="4" t="str">
        <f t="shared" si="771"/>
        <v>Wall Street Journal-10Yr Treasury Yield-06-2019</v>
      </c>
      <c r="G3387" s="7">
        <v>43626</v>
      </c>
      <c r="H3387" s="7" t="str">
        <f t="shared" si="772"/>
        <v>06-2019</v>
      </c>
      <c r="I3387" s="7" t="str">
        <f t="shared" ca="1" si="773"/>
        <v>Wall Street Journal: Fannie Mae-10Yr Treasury Yield-06-2019</v>
      </c>
      <c r="J3387" s="4" t="str">
        <f t="shared" ca="1" si="774"/>
        <v>10Yr Treasury Yield-Fannie Mae:06-2019</v>
      </c>
      <c r="K3387" t="s">
        <v>206</v>
      </c>
      <c r="CK3387">
        <v>2.1</v>
      </c>
      <c r="CM3387">
        <v>2.2000000000000002</v>
      </c>
      <c r="CO3387">
        <v>2.2000000000000002</v>
      </c>
      <c r="CQ3387">
        <v>2.2000000000000002</v>
      </c>
      <c r="CS3387">
        <v>2.2999999999999998</v>
      </c>
      <c r="CU3387">
        <v>2.2999999999999998</v>
      </c>
    </row>
    <row r="3388" spans="1:99" x14ac:dyDescent="0.55000000000000004">
      <c r="A3388" s="4" t="str">
        <f t="shared" ca="1" si="769"/>
        <v>Comerica Bank</v>
      </c>
      <c r="B3388" s="4" t="str">
        <f t="shared" si="770"/>
        <v>Robert Dye</v>
      </c>
      <c r="C3388" s="4" t="s">
        <v>246</v>
      </c>
      <c r="D3388" s="4" t="s">
        <v>96</v>
      </c>
      <c r="E3388" s="4" t="str">
        <f>IF(COUNTIF($E$2:E3387,"Begin: " &amp; C3388 &amp; "-" &amp; D3388 &amp; "-" &amp; H3388)=0,"Begin: " &amp; C3388 &amp; "-" &amp; D3388 &amp; "-" &amp; H3388,IF((C3388 &amp; "-" &amp; D3388 &amp; "-" &amp; H3388)&lt;&gt;(C3389 &amp; "-" &amp; D3389 &amp; "-" &amp; H3389),"End: " &amp; C3388 &amp; "-" &amp; D3388 &amp; "-" &amp; H3388,""))</f>
        <v/>
      </c>
      <c r="F3388" s="4" t="str">
        <f t="shared" si="771"/>
        <v>Wall Street Journal-10Yr Treasury Yield-06-2019</v>
      </c>
      <c r="G3388" s="7">
        <v>43626</v>
      </c>
      <c r="H3388" s="7" t="str">
        <f t="shared" si="772"/>
        <v>06-2019</v>
      </c>
      <c r="I3388" s="7" t="str">
        <f t="shared" ca="1" si="773"/>
        <v>Wall Street Journal: Comerica Bank-10Yr Treasury Yield-06-2019</v>
      </c>
      <c r="J3388" s="4" t="str">
        <f t="shared" ca="1" si="774"/>
        <v>10Yr Treasury Yield-Comerica Bank:06-2019</v>
      </c>
      <c r="K3388" t="s">
        <v>207</v>
      </c>
      <c r="CK3388">
        <v>2.09</v>
      </c>
      <c r="CM3388">
        <v>1.83</v>
      </c>
      <c r="CO3388">
        <v>1.81</v>
      </c>
      <c r="CQ3388">
        <v>1.67</v>
      </c>
      <c r="CS3388">
        <v>1.74</v>
      </c>
      <c r="CU3388">
        <v>1.88</v>
      </c>
    </row>
    <row r="3389" spans="1:99" x14ac:dyDescent="0.55000000000000004">
      <c r="A3389" s="4" t="str">
        <f t="shared" ca="1" si="769"/>
        <v>PNC Financial Services Group</v>
      </c>
      <c r="B3389" s="4" t="str">
        <f t="shared" si="770"/>
        <v>Augustine Faucher</v>
      </c>
      <c r="C3389" s="4" t="s">
        <v>246</v>
      </c>
      <c r="D3389" s="4" t="s">
        <v>96</v>
      </c>
      <c r="E3389" s="4" t="str">
        <f>IF(COUNTIF($E$2:E3388,"Begin: " &amp; C3389 &amp; "-" &amp; D3389 &amp; "-" &amp; H3389)=0,"Begin: " &amp; C3389 &amp; "-" &amp; D3389 &amp; "-" &amp; H3389,IF((C3389 &amp; "-" &amp; D3389 &amp; "-" &amp; H3389)&lt;&gt;(C3390 &amp; "-" &amp; D3390 &amp; "-" &amp; H3390),"End: " &amp; C3389 &amp; "-" &amp; D3389 &amp; "-" &amp; H3389,""))</f>
        <v/>
      </c>
      <c r="F3389" s="4" t="str">
        <f t="shared" si="771"/>
        <v>Wall Street Journal-10Yr Treasury Yield-06-2019</v>
      </c>
      <c r="G3389" s="7">
        <v>43626</v>
      </c>
      <c r="H3389" s="7" t="str">
        <f t="shared" si="772"/>
        <v>06-2019</v>
      </c>
      <c r="I3389" s="7" t="str">
        <f t="shared" ca="1" si="773"/>
        <v>Wall Street Journal: PNC Financial Services Group-10Yr Treasury Yield-06-2019</v>
      </c>
      <c r="J3389" s="4" t="str">
        <f t="shared" ca="1" si="774"/>
        <v>10Yr Treasury Yield-PNC Financial Services Group:06-2019</v>
      </c>
      <c r="K3389" t="s">
        <v>769</v>
      </c>
      <c r="CK3389">
        <v>2.27</v>
      </c>
      <c r="CM3389">
        <v>2.4900000000000002</v>
      </c>
      <c r="CO3389">
        <v>2.61</v>
      </c>
      <c r="CQ3389">
        <v>2.61</v>
      </c>
      <c r="CS3389">
        <v>2.61</v>
      </c>
      <c r="CU3389">
        <v>2.61</v>
      </c>
    </row>
    <row r="3390" spans="1:99" x14ac:dyDescent="0.55000000000000004">
      <c r="A3390" s="4" t="str">
        <f t="shared" ca="1" si="769"/>
        <v>California Lutheran University</v>
      </c>
      <c r="B3390" s="4" t="str">
        <f t="shared" si="770"/>
        <v>Matthew Fienup/Dan Hamilton</v>
      </c>
      <c r="C3390" s="4" t="s">
        <v>246</v>
      </c>
      <c r="D3390" s="4" t="s">
        <v>96</v>
      </c>
      <c r="E3390" s="4" t="str">
        <f>IF(COUNTIF($E$2:E3389,"Begin: " &amp; C3390 &amp; "-" &amp; D3390 &amp; "-" &amp; H3390)=0,"Begin: " &amp; C3390 &amp; "-" &amp; D3390 &amp; "-" &amp; H3390,IF((C3390 &amp; "-" &amp; D3390 &amp; "-" &amp; H3390)&lt;&gt;(C3391 &amp; "-" &amp; D3391 &amp; "-" &amp; H3391),"End: " &amp; C3390 &amp; "-" &amp; D3390 &amp; "-" &amp; H3390,""))</f>
        <v/>
      </c>
      <c r="F3390" s="4" t="str">
        <f t="shared" si="771"/>
        <v>Wall Street Journal-10Yr Treasury Yield-06-2019</v>
      </c>
      <c r="G3390" s="7">
        <v>43626</v>
      </c>
      <c r="H3390" s="7" t="str">
        <f t="shared" si="772"/>
        <v>06-2019</v>
      </c>
      <c r="I3390" s="7" t="str">
        <f t="shared" ca="1" si="773"/>
        <v>Wall Street Journal: California Lutheran University-10Yr Treasury Yield-06-2019</v>
      </c>
      <c r="J3390" s="4" t="str">
        <f t="shared" ca="1" si="774"/>
        <v>10Yr Treasury Yield-California Lutheran University:06-2019</v>
      </c>
      <c r="K3390" t="s">
        <v>796</v>
      </c>
      <c r="CK3390">
        <v>2.31</v>
      </c>
      <c r="CM3390">
        <v>2.2799999999999998</v>
      </c>
      <c r="CO3390">
        <v>2.2999999999999998</v>
      </c>
      <c r="CQ3390">
        <v>2.34</v>
      </c>
      <c r="CS3390">
        <v>2.41</v>
      </c>
      <c r="CU3390">
        <v>2.46</v>
      </c>
    </row>
    <row r="3391" spans="1:99" x14ac:dyDescent="0.55000000000000004">
      <c r="A3391" s="4" t="str">
        <f t="shared" ca="1" si="769"/>
        <v>MFR</v>
      </c>
      <c r="B3391" s="4" t="str">
        <f t="shared" si="770"/>
        <v>Maria Fiorini Ramirez/Joshua Shapiro</v>
      </c>
      <c r="C3391" s="4" t="s">
        <v>246</v>
      </c>
      <c r="D3391" s="4" t="s">
        <v>96</v>
      </c>
      <c r="E3391" s="4" t="str">
        <f>IF(COUNTIF($E$2:E3390,"Begin: " &amp; C3391 &amp; "-" &amp; D3391 &amp; "-" &amp; H3391)=0,"Begin: " &amp; C3391 &amp; "-" &amp; D3391 &amp; "-" &amp; H3391,IF((C3391 &amp; "-" &amp; D3391 &amp; "-" &amp; H3391)&lt;&gt;(C3392 &amp; "-" &amp; D3392 &amp; "-" &amp; H3392),"End: " &amp; C3391 &amp; "-" &amp; D3391 &amp; "-" &amp; H3391,""))</f>
        <v/>
      </c>
      <c r="F3391" s="4" t="str">
        <f t="shared" si="771"/>
        <v>Wall Street Journal-10Yr Treasury Yield-06-2019</v>
      </c>
      <c r="G3391" s="7">
        <v>43626</v>
      </c>
      <c r="H3391" s="7" t="str">
        <f t="shared" si="772"/>
        <v>06-2019</v>
      </c>
      <c r="I3391" s="7" t="str">
        <f t="shared" ca="1" si="773"/>
        <v>Wall Street Journal: MFR-10Yr Treasury Yield-06-2019</v>
      </c>
      <c r="J3391" s="4" t="str">
        <f t="shared" ca="1" si="774"/>
        <v>10Yr Treasury Yield-MFR:06-2019</v>
      </c>
      <c r="K3391" t="s">
        <v>208</v>
      </c>
      <c r="CK3391">
        <v>2.1</v>
      </c>
      <c r="CM3391">
        <v>1.85</v>
      </c>
      <c r="CO3391">
        <v>1.75</v>
      </c>
      <c r="CQ3391">
        <v>1.75</v>
      </c>
    </row>
    <row r="3392" spans="1:99" x14ac:dyDescent="0.55000000000000004">
      <c r="A3392" s="4" t="str">
        <f t="shared" ca="1" si="769"/>
        <v>Chamber of Commerce</v>
      </c>
      <c r="B3392" s="4" t="str">
        <f t="shared" si="770"/>
        <v>J.D. Foster</v>
      </c>
      <c r="C3392" s="4" t="s">
        <v>246</v>
      </c>
      <c r="D3392" s="4" t="s">
        <v>96</v>
      </c>
      <c r="E3392" s="4" t="str">
        <f>IF(COUNTIF($E$2:E3391,"Begin: " &amp; C3392 &amp; "-" &amp; D3392 &amp; "-" &amp; H3392)=0,"Begin: " &amp; C3392 &amp; "-" &amp; D3392 &amp; "-" &amp; H3392,IF((C3392 &amp; "-" &amp; D3392 &amp; "-" &amp; H3392)&lt;&gt;(C3393 &amp; "-" &amp; D3393 &amp; "-" &amp; H3393),"End: " &amp; C3392 &amp; "-" &amp; D3392 &amp; "-" &amp; H3392,""))</f>
        <v/>
      </c>
      <c r="F3392" s="4" t="str">
        <f t="shared" si="771"/>
        <v>Wall Street Journal-10Yr Treasury Yield-06-2019</v>
      </c>
      <c r="G3392" s="7">
        <v>43626</v>
      </c>
      <c r="H3392" s="7" t="str">
        <f t="shared" si="772"/>
        <v>06-2019</v>
      </c>
      <c r="I3392" s="7" t="str">
        <f t="shared" ca="1" si="773"/>
        <v>Wall Street Journal: Chamber of Commerce-10Yr Treasury Yield-06-2019</v>
      </c>
      <c r="J3392" s="4" t="str">
        <f t="shared" ca="1" si="774"/>
        <v>10Yr Treasury Yield-Chamber of Commerce:06-2019</v>
      </c>
      <c r="K3392" t="s">
        <v>766</v>
      </c>
      <c r="CK3392">
        <v>2.6</v>
      </c>
      <c r="CM3392">
        <v>2.8</v>
      </c>
      <c r="CO3392">
        <v>2.9</v>
      </c>
      <c r="CQ3392">
        <v>3.05</v>
      </c>
    </row>
    <row r="3393" spans="1:99" x14ac:dyDescent="0.55000000000000004">
      <c r="A3393" s="4" t="str">
        <f t="shared" ca="1" si="769"/>
        <v>Mortgage Bankers Association</v>
      </c>
      <c r="B3393" s="4" t="str">
        <f t="shared" si="770"/>
        <v>Mike Fratantoni</v>
      </c>
      <c r="C3393" s="4" t="s">
        <v>246</v>
      </c>
      <c r="D3393" s="4" t="s">
        <v>96</v>
      </c>
      <c r="E3393" s="4" t="str">
        <f>IF(COUNTIF($E$2:E3392,"Begin: " &amp; C3393 &amp; "-" &amp; D3393 &amp; "-" &amp; H3393)=0,"Begin: " &amp; C3393 &amp; "-" &amp; D3393 &amp; "-" &amp; H3393,IF((C3393 &amp; "-" &amp; D3393 &amp; "-" &amp; H3393)&lt;&gt;(C3394 &amp; "-" &amp; D3394 &amp; "-" &amp; H3394),"End: " &amp; C3393 &amp; "-" &amp; D3393 &amp; "-" &amp; H3393,""))</f>
        <v/>
      </c>
      <c r="F3393" s="4" t="str">
        <f t="shared" si="771"/>
        <v>Wall Street Journal-10Yr Treasury Yield-06-2019</v>
      </c>
      <c r="G3393" s="7">
        <v>43626</v>
      </c>
      <c r="H3393" s="7" t="str">
        <f t="shared" si="772"/>
        <v>06-2019</v>
      </c>
      <c r="I3393" s="7" t="str">
        <f t="shared" ca="1" si="773"/>
        <v>Wall Street Journal: Mortgage Bankers Association-10Yr Treasury Yield-06-2019</v>
      </c>
      <c r="J3393" s="4" t="str">
        <f t="shared" ca="1" si="774"/>
        <v>10Yr Treasury Yield-Mortgage Bankers Association:06-2019</v>
      </c>
      <c r="K3393" t="s">
        <v>209</v>
      </c>
      <c r="CK3393">
        <v>2.2000000000000002</v>
      </c>
      <c r="CM3393">
        <v>2.2999999999999998</v>
      </c>
      <c r="CO3393">
        <v>2.4</v>
      </c>
      <c r="CQ3393">
        <v>2.4</v>
      </c>
      <c r="CS3393">
        <v>2.4</v>
      </c>
      <c r="CU3393">
        <v>2.4</v>
      </c>
    </row>
    <row r="3394" spans="1:99" x14ac:dyDescent="0.55000000000000004">
      <c r="A3394" s="4" t="str">
        <f t="shared" ca="1" si="769"/>
        <v>Robert Fry Economics LLC</v>
      </c>
      <c r="B3394" s="4" t="str">
        <f t="shared" si="770"/>
        <v>Robert Fry</v>
      </c>
      <c r="C3394" s="4" t="s">
        <v>246</v>
      </c>
      <c r="D3394" s="4" t="s">
        <v>96</v>
      </c>
      <c r="E3394" s="4" t="str">
        <f>IF(COUNTIF($E$2:E3393,"Begin: " &amp; C3394 &amp; "-" &amp; D3394 &amp; "-" &amp; H3394)=0,"Begin: " &amp; C3394 &amp; "-" &amp; D3394 &amp; "-" &amp; H3394,IF((C3394 &amp; "-" &amp; D3394 &amp; "-" &amp; H3394)&lt;&gt;(C3395 &amp; "-" &amp; D3395 &amp; "-" &amp; H3395),"End: " &amp; C3394 &amp; "-" &amp; D3394 &amp; "-" &amp; H3394,""))</f>
        <v/>
      </c>
      <c r="F3394" s="4" t="str">
        <f t="shared" si="771"/>
        <v>Wall Street Journal-10Yr Treasury Yield-06-2019</v>
      </c>
      <c r="G3394" s="7">
        <v>43626</v>
      </c>
      <c r="H3394" s="7" t="str">
        <f t="shared" si="772"/>
        <v>06-2019</v>
      </c>
      <c r="I3394" s="7" t="str">
        <f t="shared" ca="1" si="773"/>
        <v>Wall Street Journal: Robert Fry Economics LLC-10Yr Treasury Yield-06-2019</v>
      </c>
      <c r="J3394" s="4" t="str">
        <f t="shared" ca="1" si="774"/>
        <v>10Yr Treasury Yield-Robert Fry Economics LLC:06-2019</v>
      </c>
      <c r="K3394" t="s">
        <v>764</v>
      </c>
      <c r="CK3394">
        <v>2.1</v>
      </c>
      <c r="CM3394">
        <v>2.1</v>
      </c>
      <c r="CO3394">
        <v>2.4</v>
      </c>
      <c r="CQ3394">
        <v>2.8</v>
      </c>
      <c r="CS3394">
        <v>3.2</v>
      </c>
      <c r="CU3394">
        <v>3.5</v>
      </c>
    </row>
    <row r="3395" spans="1:99" x14ac:dyDescent="0.55000000000000004">
      <c r="A3395" s="4" t="str">
        <f t="shared" ca="1" si="769"/>
        <v>Societe Generale</v>
      </c>
      <c r="B3395" s="4" t="str">
        <f t="shared" si="770"/>
        <v>Stephen Gallagher</v>
      </c>
      <c r="C3395" s="4" t="s">
        <v>246</v>
      </c>
      <c r="D3395" s="4" t="s">
        <v>96</v>
      </c>
      <c r="E3395" s="4" t="str">
        <f>IF(COUNTIF($E$2:E3394,"Begin: " &amp; C3395 &amp; "-" &amp; D3395 &amp; "-" &amp; H3395)=0,"Begin: " &amp; C3395 &amp; "-" &amp; D3395 &amp; "-" &amp; H3395,IF((C3395 &amp; "-" &amp; D3395 &amp; "-" &amp; H3395)&lt;&gt;(C3396 &amp; "-" &amp; D3396 &amp; "-" &amp; H3396),"End: " &amp; C3395 &amp; "-" &amp; D3395 &amp; "-" &amp; H3395,""))</f>
        <v/>
      </c>
      <c r="F3395" s="4" t="str">
        <f t="shared" si="771"/>
        <v>Wall Street Journal-10Yr Treasury Yield-06-2019</v>
      </c>
      <c r="G3395" s="7">
        <v>43626</v>
      </c>
      <c r="H3395" s="7" t="str">
        <f t="shared" si="772"/>
        <v>06-2019</v>
      </c>
      <c r="I3395" s="7" t="str">
        <f t="shared" ca="1" si="773"/>
        <v>Wall Street Journal: Societe Generale-10Yr Treasury Yield-06-2019</v>
      </c>
      <c r="J3395" s="4" t="str">
        <f t="shared" ca="1" si="774"/>
        <v>10Yr Treasury Yield-Societe Generale:06-2019</v>
      </c>
      <c r="K3395" t="s">
        <v>657</v>
      </c>
      <c r="CK3395">
        <v>2.1</v>
      </c>
      <c r="CM3395">
        <v>2</v>
      </c>
      <c r="CO3395">
        <v>1.8</v>
      </c>
      <c r="CQ3395">
        <v>2.0499999999999998</v>
      </c>
      <c r="CS3395">
        <v>2.25</v>
      </c>
      <c r="CU3395">
        <v>2.6</v>
      </c>
    </row>
    <row r="3396" spans="1:99" x14ac:dyDescent="0.55000000000000004">
      <c r="A3396" s="4" t="str">
        <f t="shared" ca="1" si="769"/>
        <v>Barclays</v>
      </c>
      <c r="B3396" s="4" t="str">
        <f t="shared" si="770"/>
        <v>Michael Gapen*</v>
      </c>
      <c r="C3396" s="4" t="s">
        <v>246</v>
      </c>
      <c r="D3396" s="4" t="s">
        <v>96</v>
      </c>
      <c r="E3396" s="4" t="str">
        <f>IF(COUNTIF($E$2:E3395,"Begin: " &amp; C3396 &amp; "-" &amp; D3396 &amp; "-" &amp; H3396)=0,"Begin: " &amp; C3396 &amp; "-" &amp; D3396 &amp; "-" &amp; H3396,IF((C3396 &amp; "-" &amp; D3396 &amp; "-" &amp; H3396)&lt;&gt;(C3397 &amp; "-" &amp; D3397 &amp; "-" &amp; H3397),"End: " &amp; C3396 &amp; "-" &amp; D3396 &amp; "-" &amp; H3396,""))</f>
        <v/>
      </c>
      <c r="F3396" s="4" t="str">
        <f t="shared" si="771"/>
        <v>Wall Street Journal-10Yr Treasury Yield-06-2019</v>
      </c>
      <c r="G3396" s="7">
        <v>43626</v>
      </c>
      <c r="H3396" s="7" t="str">
        <f t="shared" si="772"/>
        <v>06-2019</v>
      </c>
      <c r="I3396" s="7" t="str">
        <f t="shared" ca="1" si="773"/>
        <v>Wall Street Journal: Barclays-10Yr Treasury Yield-06-2019</v>
      </c>
      <c r="J3396" s="4" t="str">
        <f t="shared" ca="1" si="774"/>
        <v>10Yr Treasury Yield-Barclays:06-2019</v>
      </c>
      <c r="K3396" t="s">
        <v>815</v>
      </c>
    </row>
    <row r="3397" spans="1:99" x14ac:dyDescent="0.55000000000000004">
      <c r="A3397" s="4" t="str">
        <f t="shared" ca="1" si="769"/>
        <v>NatWest Markets</v>
      </c>
      <c r="B3397" s="4" t="str">
        <f t="shared" si="770"/>
        <v>Michelle Girard*</v>
      </c>
      <c r="C3397" s="4" t="s">
        <v>246</v>
      </c>
      <c r="D3397" s="4" t="s">
        <v>96</v>
      </c>
      <c r="E3397" s="4" t="str">
        <f>IF(COUNTIF($E$2:E3396,"Begin: " &amp; C3397 &amp; "-" &amp; D3397 &amp; "-" &amp; H3397)=0,"Begin: " &amp; C3397 &amp; "-" &amp; D3397 &amp; "-" &amp; H3397,IF((C3397 &amp; "-" &amp; D3397 &amp; "-" &amp; H3397)&lt;&gt;(C3398 &amp; "-" &amp; D3398 &amp; "-" &amp; H3398),"End: " &amp; C3397 &amp; "-" &amp; D3397 &amp; "-" &amp; H3397,""))</f>
        <v/>
      </c>
      <c r="F3397" s="4" t="str">
        <f t="shared" si="771"/>
        <v>Wall Street Journal-10Yr Treasury Yield-06-2019</v>
      </c>
      <c r="G3397" s="7">
        <v>43626</v>
      </c>
      <c r="H3397" s="7" t="str">
        <f t="shared" si="772"/>
        <v>06-2019</v>
      </c>
      <c r="I3397" s="7" t="str">
        <f t="shared" ca="1" si="773"/>
        <v>Wall Street Journal: NatWest Markets-10Yr Treasury Yield-06-2019</v>
      </c>
      <c r="J3397" s="4" t="str">
        <f t="shared" ca="1" si="774"/>
        <v>10Yr Treasury Yield-NatWest Markets:06-2019</v>
      </c>
      <c r="K3397" t="s">
        <v>816</v>
      </c>
    </row>
    <row r="3398" spans="1:99" x14ac:dyDescent="0.55000000000000004">
      <c r="A3398" s="4" t="str">
        <f t="shared" ca="1" si="769"/>
        <v>BMO Capital</v>
      </c>
      <c r="B3398" s="4" t="str">
        <f t="shared" si="770"/>
        <v>Michael Gregory</v>
      </c>
      <c r="C3398" s="4" t="s">
        <v>246</v>
      </c>
      <c r="D3398" s="4" t="s">
        <v>96</v>
      </c>
      <c r="E3398" s="4" t="str">
        <f>IF(COUNTIF($E$2:E3397,"Begin: " &amp; C3398 &amp; "-" &amp; D3398 &amp; "-" &amp; H3398)=0,"Begin: " &amp; C3398 &amp; "-" &amp; D3398 &amp; "-" &amp; H3398,IF((C3398 &amp; "-" &amp; D3398 &amp; "-" &amp; H3398)&lt;&gt;(C3399 &amp; "-" &amp; D3399 &amp; "-" &amp; H3399),"End: " &amp; C3398 &amp; "-" &amp; D3398 &amp; "-" &amp; H3398,""))</f>
        <v/>
      </c>
      <c r="F3398" s="4" t="str">
        <f t="shared" si="771"/>
        <v>Wall Street Journal-10Yr Treasury Yield-06-2019</v>
      </c>
      <c r="G3398" s="7">
        <v>43626</v>
      </c>
      <c r="H3398" s="7" t="str">
        <f t="shared" si="772"/>
        <v>06-2019</v>
      </c>
      <c r="I3398" s="7" t="str">
        <f t="shared" ca="1" si="773"/>
        <v>Wall Street Journal: BMO Capital-10Yr Treasury Yield-06-2019</v>
      </c>
      <c r="J3398" s="4" t="str">
        <f t="shared" ca="1" si="774"/>
        <v>10Yr Treasury Yield-BMO Capital:06-2019</v>
      </c>
      <c r="K3398" t="s">
        <v>798</v>
      </c>
      <c r="CK3398">
        <v>2.09</v>
      </c>
      <c r="CM3398">
        <v>2</v>
      </c>
      <c r="CO3398">
        <v>2.06</v>
      </c>
      <c r="CQ3398">
        <v>2.13</v>
      </c>
      <c r="CS3398">
        <v>2.4700000000000002</v>
      </c>
      <c r="CU3398">
        <v>2.81</v>
      </c>
    </row>
    <row r="3399" spans="1:99" x14ac:dyDescent="0.55000000000000004">
      <c r="A3399" s="4" t="str">
        <f t="shared" ca="1" si="769"/>
        <v>TD Securities</v>
      </c>
      <c r="B3399" s="4" t="str">
        <f t="shared" si="770"/>
        <v>Michael Hanson*</v>
      </c>
      <c r="C3399" s="4" t="s">
        <v>246</v>
      </c>
      <c r="D3399" s="4" t="s">
        <v>96</v>
      </c>
      <c r="E3399" s="4" t="str">
        <f>IF(COUNTIF($E$2:E3398,"Begin: " &amp; C3399 &amp; "-" &amp; D3399 &amp; "-" &amp; H3399)=0,"Begin: " &amp; C3399 &amp; "-" &amp; D3399 &amp; "-" &amp; H3399,IF((C3399 &amp; "-" &amp; D3399 &amp; "-" &amp; H3399)&lt;&gt;(C3400 &amp; "-" &amp; D3400 &amp; "-" &amp; H3400),"End: " &amp; C3399 &amp; "-" &amp; D3399 &amp; "-" &amp; H3399,""))</f>
        <v/>
      </c>
      <c r="F3399" s="4" t="str">
        <f t="shared" si="771"/>
        <v>Wall Street Journal-10Yr Treasury Yield-06-2019</v>
      </c>
      <c r="G3399" s="7">
        <v>43626</v>
      </c>
      <c r="H3399" s="7" t="str">
        <f t="shared" si="772"/>
        <v>06-2019</v>
      </c>
      <c r="I3399" s="7" t="str">
        <f t="shared" ca="1" si="773"/>
        <v>Wall Street Journal: TD Securities-10Yr Treasury Yield-06-2019</v>
      </c>
      <c r="J3399" s="4" t="str">
        <f t="shared" ca="1" si="774"/>
        <v>10Yr Treasury Yield-TD Securities:06-2019</v>
      </c>
      <c r="K3399" t="s">
        <v>834</v>
      </c>
    </row>
    <row r="3400" spans="1:99" x14ac:dyDescent="0.55000000000000004">
      <c r="A3400" s="4" t="str">
        <f t="shared" ca="1" si="769"/>
        <v>Goldman Sachs</v>
      </c>
      <c r="B3400" s="4" t="str">
        <f t="shared" si="770"/>
        <v>Jan Hatzius</v>
      </c>
      <c r="C3400" s="4" t="s">
        <v>246</v>
      </c>
      <c r="D3400" s="4" t="s">
        <v>96</v>
      </c>
      <c r="E3400" s="4" t="str">
        <f>IF(COUNTIF($E$2:E3399,"Begin: " &amp; C3400 &amp; "-" &amp; D3400 &amp; "-" &amp; H3400)=0,"Begin: " &amp; C3400 &amp; "-" &amp; D3400 &amp; "-" &amp; H3400,IF((C3400 &amp; "-" &amp; D3400 &amp; "-" &amp; H3400)&lt;&gt;(C3401 &amp; "-" &amp; D3401 &amp; "-" &amp; H3401),"End: " &amp; C3400 &amp; "-" &amp; D3400 &amp; "-" &amp; H3400,""))</f>
        <v/>
      </c>
      <c r="F3400" s="4" t="str">
        <f t="shared" si="771"/>
        <v>Wall Street Journal-10Yr Treasury Yield-06-2019</v>
      </c>
      <c r="G3400" s="7">
        <v>43626</v>
      </c>
      <c r="H3400" s="7" t="str">
        <f t="shared" si="772"/>
        <v>06-2019</v>
      </c>
      <c r="I3400" s="7" t="str">
        <f t="shared" ca="1" si="773"/>
        <v>Wall Street Journal: Goldman Sachs-10Yr Treasury Yield-06-2019</v>
      </c>
      <c r="J3400" s="4" t="str">
        <f t="shared" ca="1" si="774"/>
        <v>10Yr Treasury Yield-Goldman Sachs:06-2019</v>
      </c>
      <c r="K3400" t="s">
        <v>213</v>
      </c>
      <c r="CK3400">
        <v>2.5499999999999998</v>
      </c>
      <c r="CM3400">
        <v>2.8</v>
      </c>
      <c r="CO3400">
        <v>3</v>
      </c>
      <c r="CQ3400">
        <v>3</v>
      </c>
      <c r="CS3400">
        <v>3</v>
      </c>
      <c r="CU3400">
        <v>3</v>
      </c>
    </row>
    <row r="3401" spans="1:99" x14ac:dyDescent="0.55000000000000004">
      <c r="A3401" s="4" t="str">
        <f t="shared" ca="1" si="769"/>
        <v>Scotiabank</v>
      </c>
      <c r="B3401" s="4" t="str">
        <f t="shared" si="770"/>
        <v>Derek Holt</v>
      </c>
      <c r="C3401" s="4" t="s">
        <v>246</v>
      </c>
      <c r="D3401" s="4" t="s">
        <v>96</v>
      </c>
      <c r="E3401" s="4" t="str">
        <f>IF(COUNTIF($E$2:E3400,"Begin: " &amp; C3401 &amp; "-" &amp; D3401 &amp; "-" &amp; H3401)=0,"Begin: " &amp; C3401 &amp; "-" &amp; D3401 &amp; "-" &amp; H3401,IF((C3401 &amp; "-" &amp; D3401 &amp; "-" &amp; H3401)&lt;&gt;(C3402 &amp; "-" &amp; D3402 &amp; "-" &amp; H3402),"End: " &amp; C3401 &amp; "-" &amp; D3401 &amp; "-" &amp; H3401,""))</f>
        <v/>
      </c>
      <c r="F3401" s="4" t="str">
        <f t="shared" si="771"/>
        <v>Wall Street Journal-10Yr Treasury Yield-06-2019</v>
      </c>
      <c r="G3401" s="7">
        <v>43626</v>
      </c>
      <c r="H3401" s="7" t="str">
        <f t="shared" si="772"/>
        <v>06-2019</v>
      </c>
      <c r="I3401" s="7" t="str">
        <f t="shared" ca="1" si="773"/>
        <v>Wall Street Journal: Scotiabank-10Yr Treasury Yield-06-2019</v>
      </c>
      <c r="J3401" s="4" t="str">
        <f t="shared" ca="1" si="774"/>
        <v>10Yr Treasury Yield-Scotiabank:06-2019</v>
      </c>
      <c r="K3401" t="s">
        <v>432</v>
      </c>
      <c r="CK3401">
        <v>2.15</v>
      </c>
      <c r="CM3401">
        <v>2.2999999999999998</v>
      </c>
      <c r="CO3401">
        <v>2.35</v>
      </c>
      <c r="CQ3401">
        <v>2.35</v>
      </c>
      <c r="CS3401">
        <v>2.5</v>
      </c>
      <c r="CU3401">
        <v>2.5</v>
      </c>
    </row>
    <row r="3402" spans="1:99" x14ac:dyDescent="0.55000000000000004">
      <c r="A3402" s="4" t="str">
        <f t="shared" ca="1" si="769"/>
        <v>KPMG</v>
      </c>
      <c r="B3402" s="4" t="str">
        <f t="shared" si="770"/>
        <v>Constance Hunter</v>
      </c>
      <c r="C3402" s="4" t="s">
        <v>246</v>
      </c>
      <c r="D3402" s="4" t="s">
        <v>96</v>
      </c>
      <c r="E3402" s="4" t="str">
        <f>IF(COUNTIF($E$2:E3401,"Begin: " &amp; C3402 &amp; "-" &amp; D3402 &amp; "-" &amp; H3402)=0,"Begin: " &amp; C3402 &amp; "-" &amp; D3402 &amp; "-" &amp; H3402,IF((C3402 &amp; "-" &amp; D3402 &amp; "-" &amp; H3402)&lt;&gt;(C3403 &amp; "-" &amp; D3403 &amp; "-" &amp; H3403),"End: " &amp; C3402 &amp; "-" &amp; D3402 &amp; "-" &amp; H3402,""))</f>
        <v/>
      </c>
      <c r="F3402" s="4" t="str">
        <f t="shared" si="771"/>
        <v>Wall Street Journal-10Yr Treasury Yield-06-2019</v>
      </c>
      <c r="G3402" s="7">
        <v>43626</v>
      </c>
      <c r="H3402" s="7" t="str">
        <f t="shared" si="772"/>
        <v>06-2019</v>
      </c>
      <c r="I3402" s="7" t="str">
        <f t="shared" ca="1" si="773"/>
        <v>Wall Street Journal: KPMG-10Yr Treasury Yield-06-2019</v>
      </c>
      <c r="J3402" s="4" t="str">
        <f t="shared" ca="1" si="774"/>
        <v>10Yr Treasury Yield-KPMG:06-2019</v>
      </c>
      <c r="K3402" t="s">
        <v>686</v>
      </c>
      <c r="CK3402">
        <v>2.2000000000000002</v>
      </c>
      <c r="CM3402">
        <v>1.8</v>
      </c>
      <c r="CO3402">
        <v>1.65</v>
      </c>
      <c r="CQ3402">
        <v>1.55</v>
      </c>
      <c r="CS3402">
        <v>1.4</v>
      </c>
      <c r="CU3402">
        <v>1.4</v>
      </c>
    </row>
    <row r="3403" spans="1:99" x14ac:dyDescent="0.55000000000000004">
      <c r="A3403" s="4" t="str">
        <f t="shared" ca="1" si="769"/>
        <v>BBVA</v>
      </c>
      <c r="B3403" s="4" t="str">
        <f t="shared" si="770"/>
        <v xml:space="preserve">Nathaniel Karp
</v>
      </c>
      <c r="C3403" s="4" t="s">
        <v>246</v>
      </c>
      <c r="D3403" s="4" t="s">
        <v>96</v>
      </c>
      <c r="E3403" s="4" t="str">
        <f>IF(COUNTIF($E$2:E3402,"Begin: " &amp; C3403 &amp; "-" &amp; D3403 &amp; "-" &amp; H3403)=0,"Begin: " &amp; C3403 &amp; "-" &amp; D3403 &amp; "-" &amp; H3403,IF((C3403 &amp; "-" &amp; D3403 &amp; "-" &amp; H3403)&lt;&gt;(C3404 &amp; "-" &amp; D3404 &amp; "-" &amp; H3404),"End: " &amp; C3403 &amp; "-" &amp; D3403 &amp; "-" &amp; H3403,""))</f>
        <v/>
      </c>
      <c r="F3403" s="4" t="str">
        <f t="shared" si="771"/>
        <v>Wall Street Journal-10Yr Treasury Yield-06-2019</v>
      </c>
      <c r="G3403" s="7">
        <v>43626</v>
      </c>
      <c r="H3403" s="7" t="str">
        <f t="shared" si="772"/>
        <v>06-2019</v>
      </c>
      <c r="I3403" s="7" t="str">
        <f t="shared" ca="1" si="773"/>
        <v>Wall Street Journal: BBVA-10Yr Treasury Yield-06-2019</v>
      </c>
      <c r="J3403" s="4" t="str">
        <f t="shared" ca="1" si="774"/>
        <v>10Yr Treasury Yield-BBVA:06-2019</v>
      </c>
      <c r="K3403" t="s">
        <v>434</v>
      </c>
      <c r="CK3403">
        <v>2.1</v>
      </c>
      <c r="CM3403">
        <v>2.1</v>
      </c>
      <c r="CO3403">
        <v>2.2000000000000002</v>
      </c>
      <c r="CQ3403">
        <v>2.2000000000000002</v>
      </c>
      <c r="CS3403">
        <v>2.2999999999999998</v>
      </c>
      <c r="CU3403">
        <v>2.2999999999999998</v>
      </c>
    </row>
    <row r="3404" spans="1:99" x14ac:dyDescent="0.55000000000000004">
      <c r="A3404" s="4" t="str">
        <f t="shared" ca="1" si="769"/>
        <v>National Retail Federation</v>
      </c>
      <c r="B3404" s="4" t="str">
        <f t="shared" si="770"/>
        <v>Jack Kleinhenz</v>
      </c>
      <c r="C3404" s="4" t="s">
        <v>246</v>
      </c>
      <c r="D3404" s="4" t="s">
        <v>96</v>
      </c>
      <c r="E3404" s="4" t="str">
        <f>IF(COUNTIF($E$2:E3403,"Begin: " &amp; C3404 &amp; "-" &amp; D3404 &amp; "-" &amp; H3404)=0,"Begin: " &amp; C3404 &amp; "-" &amp; D3404 &amp; "-" &amp; H3404,IF((C3404 &amp; "-" &amp; D3404 &amp; "-" &amp; H3404)&lt;&gt;(C3405 &amp; "-" &amp; D3405 &amp; "-" &amp; H3405),"End: " &amp; C3404 &amp; "-" &amp; D3404 &amp; "-" &amp; H3404,""))</f>
        <v/>
      </c>
      <c r="F3404" s="4" t="str">
        <f t="shared" si="771"/>
        <v>Wall Street Journal-10Yr Treasury Yield-06-2019</v>
      </c>
      <c r="G3404" s="7">
        <v>43626</v>
      </c>
      <c r="H3404" s="7" t="str">
        <f t="shared" si="772"/>
        <v>06-2019</v>
      </c>
      <c r="I3404" s="7" t="str">
        <f t="shared" ca="1" si="773"/>
        <v>Wall Street Journal: National Retail Federation-10Yr Treasury Yield-06-2019</v>
      </c>
      <c r="J3404" s="4" t="str">
        <f t="shared" ca="1" si="774"/>
        <v>10Yr Treasury Yield-National Retail Federation:06-2019</v>
      </c>
      <c r="K3404" t="s">
        <v>216</v>
      </c>
      <c r="CK3404">
        <v>2.35</v>
      </c>
      <c r="CM3404">
        <v>2.65</v>
      </c>
      <c r="CO3404">
        <v>2.7</v>
      </c>
      <c r="CQ3404">
        <v>2.5499999999999998</v>
      </c>
    </row>
    <row r="3405" spans="1:99" x14ac:dyDescent="0.55000000000000004">
      <c r="A3405" s="4" t="str">
        <f t="shared" ca="1" si="769"/>
        <v>Natixis CIB Americas</v>
      </c>
      <c r="B3405" s="4" t="str">
        <f t="shared" si="770"/>
        <v>Joseph LaVorgna</v>
      </c>
      <c r="C3405" s="4" t="s">
        <v>246</v>
      </c>
      <c r="D3405" s="4" t="s">
        <v>96</v>
      </c>
      <c r="E3405" s="4" t="str">
        <f>IF(COUNTIF($E$2:E3404,"Begin: " &amp; C3405 &amp; "-" &amp; D3405 &amp; "-" &amp; H3405)=0,"Begin: " &amp; C3405 &amp; "-" &amp; D3405 &amp; "-" &amp; H3405,IF((C3405 &amp; "-" &amp; D3405 &amp; "-" &amp; H3405)&lt;&gt;(C3406 &amp; "-" &amp; D3406 &amp; "-" &amp; H3406),"End: " &amp; C3405 &amp; "-" &amp; D3405 &amp; "-" &amp; H3405,""))</f>
        <v/>
      </c>
      <c r="F3405" s="4" t="str">
        <f t="shared" si="771"/>
        <v>Wall Street Journal-10Yr Treasury Yield-06-2019</v>
      </c>
      <c r="G3405" s="7">
        <v>43626</v>
      </c>
      <c r="H3405" s="7" t="str">
        <f t="shared" si="772"/>
        <v>06-2019</v>
      </c>
      <c r="I3405" s="7" t="str">
        <f t="shared" ca="1" si="773"/>
        <v>Wall Street Journal: Natixis CIB Americas-10Yr Treasury Yield-06-2019</v>
      </c>
      <c r="J3405" s="4" t="str">
        <f t="shared" ca="1" si="774"/>
        <v>10Yr Treasury Yield-Natixis CIB Americas:06-2019</v>
      </c>
      <c r="K3405" t="s">
        <v>774</v>
      </c>
      <c r="CK3405">
        <v>2.25</v>
      </c>
      <c r="CM3405">
        <v>2</v>
      </c>
      <c r="CO3405">
        <v>2</v>
      </c>
      <c r="CQ3405">
        <v>2</v>
      </c>
      <c r="CS3405">
        <v>1.75</v>
      </c>
      <c r="CU3405">
        <v>1.5</v>
      </c>
    </row>
    <row r="3406" spans="1:99" x14ac:dyDescent="0.55000000000000004">
      <c r="A3406" s="4" t="str">
        <f t="shared" ca="1" si="769"/>
        <v>UCLA Anderson Forecast</v>
      </c>
      <c r="B3406" s="4" t="str">
        <f t="shared" si="770"/>
        <v>Edward Leamer/David Shulman</v>
      </c>
      <c r="C3406" s="4" t="s">
        <v>246</v>
      </c>
      <c r="D3406" s="4" t="s">
        <v>96</v>
      </c>
      <c r="E3406" s="4" t="str">
        <f>IF(COUNTIF($E$2:E3405,"Begin: " &amp; C3406 &amp; "-" &amp; D3406 &amp; "-" &amp; H3406)=0,"Begin: " &amp; C3406 &amp; "-" &amp; D3406 &amp; "-" &amp; H3406,IF((C3406 &amp; "-" &amp; D3406 &amp; "-" &amp; H3406)&lt;&gt;(C3407 &amp; "-" &amp; D3407 &amp; "-" &amp; H3407),"End: " &amp; C3406 &amp; "-" &amp; D3406 &amp; "-" &amp; H3406,""))</f>
        <v/>
      </c>
      <c r="F3406" s="4" t="str">
        <f t="shared" si="771"/>
        <v>Wall Street Journal-10Yr Treasury Yield-06-2019</v>
      </c>
      <c r="G3406" s="7">
        <v>43626</v>
      </c>
      <c r="H3406" s="7" t="str">
        <f t="shared" si="772"/>
        <v>06-2019</v>
      </c>
      <c r="I3406" s="7" t="str">
        <f t="shared" ca="1" si="773"/>
        <v>Wall Street Journal: UCLA Anderson Forecast-10Yr Treasury Yield-06-2019</v>
      </c>
      <c r="J3406" s="4" t="str">
        <f t="shared" ca="1" si="774"/>
        <v>10Yr Treasury Yield-UCLA Anderson Forecast:06-2019</v>
      </c>
      <c r="K3406" t="s">
        <v>218</v>
      </c>
      <c r="CK3406">
        <v>2.2999999999999998</v>
      </c>
      <c r="CM3406">
        <v>2.2999999999999998</v>
      </c>
      <c r="CO3406">
        <v>2.1</v>
      </c>
      <c r="CQ3406">
        <v>2</v>
      </c>
      <c r="CS3406">
        <v>2.2999999999999998</v>
      </c>
      <c r="CU3406">
        <v>2.75</v>
      </c>
    </row>
    <row r="3407" spans="1:99" x14ac:dyDescent="0.55000000000000004">
      <c r="A3407" s="4" t="str">
        <f t="shared" ca="1" si="769"/>
        <v>NEMA Business Information Services</v>
      </c>
      <c r="B3407" s="4" t="str">
        <f t="shared" si="770"/>
        <v>Don Leavens/Steven Wilcox</v>
      </c>
      <c r="C3407" s="4" t="s">
        <v>246</v>
      </c>
      <c r="D3407" s="4" t="s">
        <v>96</v>
      </c>
      <c r="E3407" s="4" t="str">
        <f>IF(COUNTIF($E$2:E3406,"Begin: " &amp; C3407 &amp; "-" &amp; D3407 &amp; "-" &amp; H3407)=0,"Begin: " &amp; C3407 &amp; "-" &amp; D3407 &amp; "-" &amp; H3407,IF((C3407 &amp; "-" &amp; D3407 &amp; "-" &amp; H3407)&lt;&gt;(C3408 &amp; "-" &amp; D3408 &amp; "-" &amp; H3408),"End: " &amp; C3407 &amp; "-" &amp; D3407 &amp; "-" &amp; H3407,""))</f>
        <v/>
      </c>
      <c r="F3407" s="4" t="str">
        <f t="shared" si="771"/>
        <v>Wall Street Journal-10Yr Treasury Yield-06-2019</v>
      </c>
      <c r="G3407" s="7">
        <v>43626</v>
      </c>
      <c r="H3407" s="7" t="str">
        <f t="shared" si="772"/>
        <v>06-2019</v>
      </c>
      <c r="I3407" s="7" t="str">
        <f t="shared" ca="1" si="773"/>
        <v>Wall Street Journal: NEMA Business Information Services-10Yr Treasury Yield-06-2019</v>
      </c>
      <c r="J3407" s="4" t="str">
        <f t="shared" ca="1" si="774"/>
        <v>10Yr Treasury Yield-NEMA Business Information Services:06-2019</v>
      </c>
      <c r="K3407" t="s">
        <v>765</v>
      </c>
      <c r="CK3407">
        <v>2.6</v>
      </c>
      <c r="CM3407">
        <v>2.77</v>
      </c>
      <c r="CO3407">
        <v>2.92</v>
      </c>
      <c r="CQ3407">
        <v>3.02</v>
      </c>
      <c r="CS3407">
        <v>3.1</v>
      </c>
      <c r="CU3407">
        <v>3.19</v>
      </c>
    </row>
    <row r="3408" spans="1:99" x14ac:dyDescent="0.55000000000000004">
      <c r="A3408" s="4" t="str">
        <f t="shared" ca="1" si="769"/>
        <v>HSBC</v>
      </c>
      <c r="B3408" s="4" t="str">
        <f t="shared" si="770"/>
        <v>Kevin Logan*</v>
      </c>
      <c r="C3408" s="4" t="s">
        <v>246</v>
      </c>
      <c r="D3408" s="4" t="s">
        <v>96</v>
      </c>
      <c r="E3408" s="4" t="str">
        <f>IF(COUNTIF($E$2:E3407,"Begin: " &amp; C3408 &amp; "-" &amp; D3408 &amp; "-" &amp; H3408)=0,"Begin: " &amp; C3408 &amp; "-" &amp; D3408 &amp; "-" &amp; H3408,IF((C3408 &amp; "-" &amp; D3408 &amp; "-" &amp; H3408)&lt;&gt;(C3409 &amp; "-" &amp; D3409 &amp; "-" &amp; H3409),"End: " &amp; C3408 &amp; "-" &amp; D3408 &amp; "-" &amp; H3408,""))</f>
        <v/>
      </c>
      <c r="F3408" s="4" t="str">
        <f t="shared" si="771"/>
        <v>Wall Street Journal-10Yr Treasury Yield-06-2019</v>
      </c>
      <c r="G3408" s="7">
        <v>43626</v>
      </c>
      <c r="H3408" s="7" t="str">
        <f t="shared" si="772"/>
        <v>06-2019</v>
      </c>
      <c r="I3408" s="7" t="str">
        <f t="shared" ca="1" si="773"/>
        <v>Wall Street Journal: HSBC-10Yr Treasury Yield-06-2019</v>
      </c>
      <c r="J3408" s="4" t="str">
        <f t="shared" ca="1" si="774"/>
        <v>10Yr Treasury Yield-HSBC:06-2019</v>
      </c>
      <c r="K3408" t="s">
        <v>817</v>
      </c>
    </row>
    <row r="3409" spans="1:99" x14ac:dyDescent="0.55000000000000004">
      <c r="A3409" s="4" t="str">
        <f t="shared" ca="1" si="769"/>
        <v>Moody's Investors Service</v>
      </c>
      <c r="B3409" s="4" t="str">
        <f t="shared" si="770"/>
        <v>John Lonski</v>
      </c>
      <c r="C3409" s="4" t="s">
        <v>246</v>
      </c>
      <c r="D3409" s="4" t="s">
        <v>96</v>
      </c>
      <c r="E3409" s="4" t="str">
        <f>IF(COUNTIF($E$2:E3408,"Begin: " &amp; C3409 &amp; "-" &amp; D3409 &amp; "-" &amp; H3409)=0,"Begin: " &amp; C3409 &amp; "-" &amp; D3409 &amp; "-" &amp; H3409,IF((C3409 &amp; "-" &amp; D3409 &amp; "-" &amp; H3409)&lt;&gt;(C3410 &amp; "-" &amp; D3410 &amp; "-" &amp; H3410),"End: " &amp; C3409 &amp; "-" &amp; D3409 &amp; "-" &amp; H3409,""))</f>
        <v/>
      </c>
      <c r="F3409" s="4" t="str">
        <f t="shared" si="771"/>
        <v>Wall Street Journal-10Yr Treasury Yield-06-2019</v>
      </c>
      <c r="G3409" s="7">
        <v>43626</v>
      </c>
      <c r="H3409" s="7" t="str">
        <f t="shared" si="772"/>
        <v>06-2019</v>
      </c>
      <c r="I3409" s="7" t="str">
        <f t="shared" ca="1" si="773"/>
        <v>Wall Street Journal: Moody's Investors Service-10Yr Treasury Yield-06-2019</v>
      </c>
      <c r="J3409" s="4" t="str">
        <f t="shared" ca="1" si="774"/>
        <v>10Yr Treasury Yield-Moody's Investors Service:06-2019</v>
      </c>
      <c r="K3409" t="s">
        <v>220</v>
      </c>
      <c r="CK3409">
        <v>2.25</v>
      </c>
      <c r="CM3409">
        <v>2.4500000000000002</v>
      </c>
      <c r="CO3409">
        <v>2.35</v>
      </c>
      <c r="CQ3409">
        <v>2.2000000000000002</v>
      </c>
      <c r="CS3409">
        <v>2.2000000000000002</v>
      </c>
      <c r="CU3409">
        <v>2.25</v>
      </c>
    </row>
    <row r="3410" spans="1:99" x14ac:dyDescent="0.55000000000000004">
      <c r="A3410" s="4" t="str">
        <f t="shared" ca="1" si="769"/>
        <v>National Auto Dealer Association</v>
      </c>
      <c r="B3410" s="4" t="str">
        <f t="shared" si="770"/>
        <v>Patrick Manzi</v>
      </c>
      <c r="C3410" s="4" t="s">
        <v>246</v>
      </c>
      <c r="D3410" s="4" t="s">
        <v>96</v>
      </c>
      <c r="E3410" s="4" t="str">
        <f>IF(COUNTIF($E$2:E3409,"Begin: " &amp; C3410 &amp; "-" &amp; D3410 &amp; "-" &amp; H3410)=0,"Begin: " &amp; C3410 &amp; "-" &amp; D3410 &amp; "-" &amp; H3410,IF((C3410 &amp; "-" &amp; D3410 &amp; "-" &amp; H3410)&lt;&gt;(C3411 &amp; "-" &amp; D3411 &amp; "-" &amp; H3411),"End: " &amp; C3410 &amp; "-" &amp; D3410 &amp; "-" &amp; H3410,""))</f>
        <v/>
      </c>
      <c r="F3410" s="4" t="str">
        <f t="shared" si="771"/>
        <v>Wall Street Journal-10Yr Treasury Yield-06-2019</v>
      </c>
      <c r="G3410" s="7">
        <v>43626</v>
      </c>
      <c r="H3410" s="7" t="str">
        <f t="shared" si="772"/>
        <v>06-2019</v>
      </c>
      <c r="I3410" s="7" t="str">
        <f t="shared" ca="1" si="773"/>
        <v>Wall Street Journal: National Auto Dealer Association-10Yr Treasury Yield-06-2019</v>
      </c>
      <c r="J3410" s="4" t="str">
        <f t="shared" ca="1" si="774"/>
        <v>10Yr Treasury Yield-National Auto Dealer Association:06-2019</v>
      </c>
      <c r="K3410" t="s">
        <v>800</v>
      </c>
      <c r="CK3410">
        <v>2.35</v>
      </c>
      <c r="CM3410">
        <v>2.5</v>
      </c>
    </row>
    <row r="3411" spans="1:99" x14ac:dyDescent="0.55000000000000004">
      <c r="A3411" s="4" t="str">
        <f t="shared" ca="1" si="769"/>
        <v>MetLife Investment Management</v>
      </c>
      <c r="B3411" s="4" t="str">
        <f t="shared" si="770"/>
        <v>Drew T. Matus*</v>
      </c>
      <c r="C3411" s="4" t="s">
        <v>246</v>
      </c>
      <c r="D3411" s="4" t="s">
        <v>96</v>
      </c>
      <c r="E3411" s="4" t="str">
        <f>IF(COUNTIF($E$2:E3410,"Begin: " &amp; C3411 &amp; "-" &amp; D3411 &amp; "-" &amp; H3411)=0,"Begin: " &amp; C3411 &amp; "-" &amp; D3411 &amp; "-" &amp; H3411,IF((C3411 &amp; "-" &amp; D3411 &amp; "-" &amp; H3411)&lt;&gt;(C3412 &amp; "-" &amp; D3412 &amp; "-" &amp; H3412),"End: " &amp; C3411 &amp; "-" &amp; D3411 &amp; "-" &amp; H3411,""))</f>
        <v/>
      </c>
      <c r="F3411" s="4" t="str">
        <f t="shared" si="771"/>
        <v>Wall Street Journal-10Yr Treasury Yield-06-2019</v>
      </c>
      <c r="G3411" s="7">
        <v>43626</v>
      </c>
      <c r="H3411" s="7" t="str">
        <f t="shared" si="772"/>
        <v>06-2019</v>
      </c>
      <c r="I3411" s="7" t="str">
        <f t="shared" ca="1" si="773"/>
        <v>Wall Street Journal: MetLife Investment Management-10Yr Treasury Yield-06-2019</v>
      </c>
      <c r="J3411" s="4" t="str">
        <f t="shared" ca="1" si="774"/>
        <v>10Yr Treasury Yield-MetLife Investment Management:06-2019</v>
      </c>
      <c r="K3411" t="s">
        <v>819</v>
      </c>
    </row>
    <row r="3412" spans="1:99" x14ac:dyDescent="0.55000000000000004">
      <c r="A3412" s="4" t="str">
        <f t="shared" ca="1" si="769"/>
        <v>Jeffries &amp; Company</v>
      </c>
      <c r="B3412" s="4" t="str">
        <f t="shared" si="770"/>
        <v>Ward McCarthy*</v>
      </c>
      <c r="C3412" s="4" t="s">
        <v>246</v>
      </c>
      <c r="D3412" s="4" t="s">
        <v>96</v>
      </c>
      <c r="E3412" s="4" t="str">
        <f>IF(COUNTIF($E$2:E3411,"Begin: " &amp; C3412 &amp; "-" &amp; D3412 &amp; "-" &amp; H3412)=0,"Begin: " &amp; C3412 &amp; "-" &amp; D3412 &amp; "-" &amp; H3412,IF((C3412 &amp; "-" &amp; D3412 &amp; "-" &amp; H3412)&lt;&gt;(C3413 &amp; "-" &amp; D3413 &amp; "-" &amp; H3413),"End: " &amp; C3412 &amp; "-" &amp; D3412 &amp; "-" &amp; H3412,""))</f>
        <v/>
      </c>
      <c r="F3412" s="4" t="str">
        <f t="shared" si="771"/>
        <v>Wall Street Journal-10Yr Treasury Yield-06-2019</v>
      </c>
      <c r="G3412" s="7">
        <v>43626</v>
      </c>
      <c r="H3412" s="7" t="str">
        <f t="shared" si="772"/>
        <v>06-2019</v>
      </c>
      <c r="I3412" s="7" t="str">
        <f t="shared" ca="1" si="773"/>
        <v>Wall Street Journal: Jeffries &amp; Company-10Yr Treasury Yield-06-2019</v>
      </c>
      <c r="J3412" s="4" t="str">
        <f t="shared" ca="1" si="774"/>
        <v>10Yr Treasury Yield-Jeffries &amp; Company:06-2019</v>
      </c>
      <c r="K3412" t="s">
        <v>820</v>
      </c>
    </row>
    <row r="3413" spans="1:99" x14ac:dyDescent="0.55000000000000004">
      <c r="A3413" s="4" t="str">
        <f t="shared" ca="1" si="769"/>
        <v>ACT Research</v>
      </c>
      <c r="B3413" s="4" t="str">
        <f t="shared" si="770"/>
        <v>Jim Meil</v>
      </c>
      <c r="C3413" s="4" t="s">
        <v>246</v>
      </c>
      <c r="D3413" s="4" t="s">
        <v>96</v>
      </c>
      <c r="E3413" s="4" t="str">
        <f>IF(COUNTIF($E$2:E3412,"Begin: " &amp; C3413 &amp; "-" &amp; D3413 &amp; "-" &amp; H3413)=0,"Begin: " &amp; C3413 &amp; "-" &amp; D3413 &amp; "-" &amp; H3413,IF((C3413 &amp; "-" &amp; D3413 &amp; "-" &amp; H3413)&lt;&gt;(C3414 &amp; "-" &amp; D3414 &amp; "-" &amp; H3414),"End: " &amp; C3413 &amp; "-" &amp; D3413 &amp; "-" &amp; H3413,""))</f>
        <v/>
      </c>
      <c r="F3413" s="4" t="str">
        <f t="shared" si="771"/>
        <v>Wall Street Journal-10Yr Treasury Yield-06-2019</v>
      </c>
      <c r="G3413" s="7">
        <v>43626</v>
      </c>
      <c r="H3413" s="7" t="str">
        <f t="shared" si="772"/>
        <v>06-2019</v>
      </c>
      <c r="I3413" s="7" t="str">
        <f t="shared" ca="1" si="773"/>
        <v>Wall Street Journal: ACT Research-10Yr Treasury Yield-06-2019</v>
      </c>
      <c r="J3413" s="4" t="str">
        <f t="shared" ca="1" si="774"/>
        <v>10Yr Treasury Yield-ACT Research:06-2019</v>
      </c>
      <c r="K3413" t="s">
        <v>437</v>
      </c>
      <c r="CK3413">
        <v>2.2999999999999998</v>
      </c>
      <c r="CM3413">
        <v>2.4</v>
      </c>
      <c r="CO3413">
        <v>2.4</v>
      </c>
      <c r="CQ3413">
        <v>2.4</v>
      </c>
    </row>
    <row r="3414" spans="1:99" x14ac:dyDescent="0.55000000000000004">
      <c r="A3414" s="4" t="str">
        <f t="shared" ca="1" si="769"/>
        <v>Standard Chartered</v>
      </c>
      <c r="B3414" s="4" t="str">
        <f t="shared" si="770"/>
        <v>Sonia Meskin*</v>
      </c>
      <c r="C3414" s="4" t="s">
        <v>246</v>
      </c>
      <c r="D3414" s="4" t="s">
        <v>96</v>
      </c>
      <c r="E3414" s="4" t="str">
        <f>IF(COUNTIF($E$2:E3413,"Begin: " &amp; C3414 &amp; "-" &amp; D3414 &amp; "-" &amp; H3414)=0,"Begin: " &amp; C3414 &amp; "-" &amp; D3414 &amp; "-" &amp; H3414,IF((C3414 &amp; "-" &amp; D3414 &amp; "-" &amp; H3414)&lt;&gt;(C3415 &amp; "-" &amp; D3415 &amp; "-" &amp; H3415),"End: " &amp; C3414 &amp; "-" &amp; D3414 &amp; "-" &amp; H3414,""))</f>
        <v/>
      </c>
      <c r="F3414" s="4" t="str">
        <f t="shared" si="771"/>
        <v>Wall Street Journal-10Yr Treasury Yield-06-2019</v>
      </c>
      <c r="G3414" s="7">
        <v>43626</v>
      </c>
      <c r="H3414" s="7" t="str">
        <f t="shared" si="772"/>
        <v>06-2019</v>
      </c>
      <c r="I3414" s="7" t="str">
        <f t="shared" ca="1" si="773"/>
        <v>Wall Street Journal: Standard Chartered-10Yr Treasury Yield-06-2019</v>
      </c>
      <c r="J3414" s="4" t="str">
        <f t="shared" ca="1" si="774"/>
        <v>10Yr Treasury Yield-Standard Chartered:06-2019</v>
      </c>
      <c r="K3414" t="s">
        <v>821</v>
      </c>
    </row>
    <row r="3415" spans="1:99" x14ac:dyDescent="0.55000000000000004">
      <c r="A3415" s="4" t="str">
        <f t="shared" ca="1" si="769"/>
        <v>BofA</v>
      </c>
      <c r="B3415" s="4" t="str">
        <f t="shared" si="770"/>
        <v>Michelle Meyer</v>
      </c>
      <c r="C3415" s="4" t="s">
        <v>246</v>
      </c>
      <c r="D3415" s="4" t="s">
        <v>96</v>
      </c>
      <c r="E3415" s="4" t="str">
        <f>IF(COUNTIF($E$2:E3414,"Begin: " &amp; C3415 &amp; "-" &amp; D3415 &amp; "-" &amp; H3415)=0,"Begin: " &amp; C3415 &amp; "-" &amp; D3415 &amp; "-" &amp; H3415,IF((C3415 &amp; "-" &amp; D3415 &amp; "-" &amp; H3415)&lt;&gt;(C3416 &amp; "-" &amp; D3416 &amp; "-" &amp; H3416),"End: " &amp; C3415 &amp; "-" &amp; D3415 &amp; "-" &amp; H3415,""))</f>
        <v/>
      </c>
      <c r="F3415" s="4" t="str">
        <f t="shared" si="771"/>
        <v>Wall Street Journal-10Yr Treasury Yield-06-2019</v>
      </c>
      <c r="G3415" s="7">
        <v>43626</v>
      </c>
      <c r="H3415" s="7" t="str">
        <f t="shared" si="772"/>
        <v>06-2019</v>
      </c>
      <c r="I3415" s="7" t="str">
        <f t="shared" ca="1" si="773"/>
        <v>Wall Street Journal: BofA-10Yr Treasury Yield-06-2019</v>
      </c>
      <c r="J3415" s="4" t="str">
        <f t="shared" ca="1" si="774"/>
        <v>10Yr Treasury Yield-BofA:06-2019</v>
      </c>
      <c r="K3415" t="s">
        <v>803</v>
      </c>
      <c r="CK3415">
        <v>2.0499999999999998</v>
      </c>
      <c r="CM3415">
        <v>2</v>
      </c>
    </row>
    <row r="3416" spans="1:99" x14ac:dyDescent="0.55000000000000004">
      <c r="A3416" s="4" t="str">
        <f t="shared" ca="1" si="769"/>
        <v>Daiwa Capital</v>
      </c>
      <c r="B3416" s="4" t="str">
        <f t="shared" si="770"/>
        <v>Michael Moran</v>
      </c>
      <c r="C3416" s="4" t="s">
        <v>246</v>
      </c>
      <c r="D3416" s="4" t="s">
        <v>96</v>
      </c>
      <c r="E3416" s="4" t="str">
        <f>IF(COUNTIF($E$2:E3415,"Begin: " &amp; C3416 &amp; "-" &amp; D3416 &amp; "-" &amp; H3416)=0,"Begin: " &amp; C3416 &amp; "-" &amp; D3416 &amp; "-" &amp; H3416,IF((C3416 &amp; "-" &amp; D3416 &amp; "-" &amp; H3416)&lt;&gt;(C3417 &amp; "-" &amp; D3417 &amp; "-" &amp; H3417),"End: " &amp; C3416 &amp; "-" &amp; D3416 &amp; "-" &amp; H3416,""))</f>
        <v/>
      </c>
      <c r="F3416" s="4" t="str">
        <f t="shared" si="771"/>
        <v>Wall Street Journal-10Yr Treasury Yield-06-2019</v>
      </c>
      <c r="G3416" s="7">
        <v>43626</v>
      </c>
      <c r="H3416" s="7" t="str">
        <f t="shared" si="772"/>
        <v>06-2019</v>
      </c>
      <c r="I3416" s="7" t="str">
        <f t="shared" ca="1" si="773"/>
        <v>Wall Street Journal: Daiwa Capital-10Yr Treasury Yield-06-2019</v>
      </c>
      <c r="J3416" s="4" t="str">
        <f t="shared" ca="1" si="774"/>
        <v>10Yr Treasury Yield-Daiwa Capital:06-2019</v>
      </c>
      <c r="K3416" t="s">
        <v>438</v>
      </c>
      <c r="CK3416">
        <v>2.2000000000000002</v>
      </c>
      <c r="CM3416">
        <v>2.4</v>
      </c>
      <c r="CO3416">
        <v>2.35</v>
      </c>
      <c r="CQ3416">
        <v>1.95</v>
      </c>
      <c r="CS3416">
        <v>1.6</v>
      </c>
      <c r="CU3416">
        <v>1.75</v>
      </c>
    </row>
    <row r="3417" spans="1:99" x14ac:dyDescent="0.55000000000000004">
      <c r="A3417" s="4" t="str">
        <f t="shared" ca="1" si="769"/>
        <v>National Association of Manufacturers</v>
      </c>
      <c r="B3417" s="4" t="str">
        <f t="shared" si="770"/>
        <v>Chad Moutray</v>
      </c>
      <c r="C3417" s="4" t="s">
        <v>246</v>
      </c>
      <c r="D3417" s="4" t="s">
        <v>96</v>
      </c>
      <c r="E3417" s="4" t="str">
        <f>IF(COUNTIF($E$2:E3416,"Begin: " &amp; C3417 &amp; "-" &amp; D3417 &amp; "-" &amp; H3417)=0,"Begin: " &amp; C3417 &amp; "-" &amp; D3417 &amp; "-" &amp; H3417,IF((C3417 &amp; "-" &amp; D3417 &amp; "-" &amp; H3417)&lt;&gt;(C3418 &amp; "-" &amp; D3418 &amp; "-" &amp; H3418),"End: " &amp; C3417 &amp; "-" &amp; D3417 &amp; "-" &amp; H3417,""))</f>
        <v/>
      </c>
      <c r="F3417" s="4" t="str">
        <f t="shared" si="771"/>
        <v>Wall Street Journal-10Yr Treasury Yield-06-2019</v>
      </c>
      <c r="G3417" s="7">
        <v>43626</v>
      </c>
      <c r="H3417" s="7" t="str">
        <f t="shared" si="772"/>
        <v>06-2019</v>
      </c>
      <c r="I3417" s="7" t="str">
        <f t="shared" ca="1" si="773"/>
        <v>Wall Street Journal: National Association of Manufacturers-10Yr Treasury Yield-06-2019</v>
      </c>
      <c r="J3417" s="4" t="str">
        <f t="shared" ca="1" si="774"/>
        <v>10Yr Treasury Yield-National Association of Manufacturers:06-2019</v>
      </c>
      <c r="K3417" t="s">
        <v>439</v>
      </c>
    </row>
    <row r="3418" spans="1:99" x14ac:dyDescent="0.55000000000000004">
      <c r="A3418" s="4" t="str">
        <f t="shared" ca="1" si="769"/>
        <v>Naroff Economics</v>
      </c>
      <c r="B3418" s="4" t="str">
        <f t="shared" si="770"/>
        <v>Joel Naroff</v>
      </c>
      <c r="C3418" s="4" t="s">
        <v>246</v>
      </c>
      <c r="D3418" s="4" t="s">
        <v>96</v>
      </c>
      <c r="E3418" s="4" t="str">
        <f>IF(COUNTIF($E$2:E3417,"Begin: " &amp; C3418 &amp; "-" &amp; D3418 &amp; "-" &amp; H3418)=0,"Begin: " &amp; C3418 &amp; "-" &amp; D3418 &amp; "-" &amp; H3418,IF((C3418 &amp; "-" &amp; D3418 &amp; "-" &amp; H3418)&lt;&gt;(C3419 &amp; "-" &amp; D3419 &amp; "-" &amp; H3419),"End: " &amp; C3418 &amp; "-" &amp; D3418 &amp; "-" &amp; H3418,""))</f>
        <v/>
      </c>
      <c r="F3418" s="4" t="str">
        <f t="shared" si="771"/>
        <v>Wall Street Journal-10Yr Treasury Yield-06-2019</v>
      </c>
      <c r="G3418" s="7">
        <v>43626</v>
      </c>
      <c r="H3418" s="7" t="str">
        <f t="shared" si="772"/>
        <v>06-2019</v>
      </c>
      <c r="I3418" s="7" t="str">
        <f t="shared" ca="1" si="773"/>
        <v>Wall Street Journal: Naroff Economics-10Yr Treasury Yield-06-2019</v>
      </c>
      <c r="J3418" s="4" t="str">
        <f t="shared" ca="1" si="774"/>
        <v>10Yr Treasury Yield-Naroff Economics:06-2019</v>
      </c>
      <c r="K3418" t="s">
        <v>440</v>
      </c>
      <c r="CK3418">
        <v>2.1800000000000002</v>
      </c>
      <c r="CM3418">
        <v>2.4500000000000002</v>
      </c>
      <c r="CO3418">
        <v>2.72</v>
      </c>
      <c r="CQ3418">
        <v>2.35</v>
      </c>
      <c r="CS3418">
        <v>2.2999999999999998</v>
      </c>
      <c r="CU3418">
        <v>2.6</v>
      </c>
    </row>
    <row r="3419" spans="1:99" x14ac:dyDescent="0.55000000000000004">
      <c r="A3419" s="4" t="str">
        <f t="shared" ca="1" si="769"/>
        <v>MacroEcon Global Advisors</v>
      </c>
      <c r="B3419" s="4" t="str">
        <f t="shared" si="770"/>
        <v>Mark Nielson*</v>
      </c>
      <c r="C3419" s="4" t="s">
        <v>246</v>
      </c>
      <c r="D3419" s="4" t="s">
        <v>96</v>
      </c>
      <c r="E3419" s="4" t="str">
        <f>IF(COUNTIF($E$2:E3418,"Begin: " &amp; C3419 &amp; "-" &amp; D3419 &amp; "-" &amp; H3419)=0,"Begin: " &amp; C3419 &amp; "-" &amp; D3419 &amp; "-" &amp; H3419,IF((C3419 &amp; "-" &amp; D3419 &amp; "-" &amp; H3419)&lt;&gt;(C3420 &amp; "-" &amp; D3420 &amp; "-" &amp; H3420),"End: " &amp; C3419 &amp; "-" &amp; D3419 &amp; "-" &amp; H3419,""))</f>
        <v/>
      </c>
      <c r="F3419" s="4" t="str">
        <f t="shared" si="771"/>
        <v>Wall Street Journal-10Yr Treasury Yield-06-2019</v>
      </c>
      <c r="G3419" s="7">
        <v>43626</v>
      </c>
      <c r="H3419" s="7" t="str">
        <f t="shared" si="772"/>
        <v>06-2019</v>
      </c>
      <c r="I3419" s="7" t="str">
        <f t="shared" ca="1" si="773"/>
        <v>Wall Street Journal: MacroEcon Global Advisors-10Yr Treasury Yield-06-2019</v>
      </c>
      <c r="J3419" s="4" t="str">
        <f t="shared" ca="1" si="774"/>
        <v>10Yr Treasury Yield-MacroEcon Global Advisors:06-2019</v>
      </c>
      <c r="K3419" t="s">
        <v>835</v>
      </c>
    </row>
    <row r="3420" spans="1:99" x14ac:dyDescent="0.55000000000000004">
      <c r="A3420" s="4" t="str">
        <f t="shared" ca="1" si="769"/>
        <v>Corelogic</v>
      </c>
      <c r="B3420" s="4" t="str">
        <f t="shared" si="770"/>
        <v>Frank Nothaft</v>
      </c>
      <c r="C3420" s="4" t="s">
        <v>246</v>
      </c>
      <c r="D3420" s="4" t="s">
        <v>96</v>
      </c>
      <c r="E3420" s="4" t="str">
        <f>IF(COUNTIF($E$2:E3419,"Begin: " &amp; C3420 &amp; "-" &amp; D3420 &amp; "-" &amp; H3420)=0,"Begin: " &amp; C3420 &amp; "-" &amp; D3420 &amp; "-" &amp; H3420,IF((C3420 &amp; "-" &amp; D3420 &amp; "-" &amp; H3420)&lt;&gt;(C3421 &amp; "-" &amp; D3421 &amp; "-" &amp; H3421),"End: " &amp; C3420 &amp; "-" &amp; D3420 &amp; "-" &amp; H3420,""))</f>
        <v/>
      </c>
      <c r="F3420" s="4" t="str">
        <f t="shared" si="771"/>
        <v>Wall Street Journal-10Yr Treasury Yield-06-2019</v>
      </c>
      <c r="G3420" s="7">
        <v>43626</v>
      </c>
      <c r="H3420" s="7" t="str">
        <f t="shared" si="772"/>
        <v>06-2019</v>
      </c>
      <c r="I3420" s="7" t="str">
        <f t="shared" ca="1" si="773"/>
        <v>Wall Street Journal: Corelogic-10Yr Treasury Yield-06-2019</v>
      </c>
      <c r="J3420" s="4" t="str">
        <f t="shared" ca="1" si="774"/>
        <v>10Yr Treasury Yield-Corelogic:06-2019</v>
      </c>
      <c r="K3420" t="s">
        <v>752</v>
      </c>
      <c r="CK3420">
        <v>2.25</v>
      </c>
      <c r="CM3420">
        <v>2.4</v>
      </c>
      <c r="CO3420">
        <v>2.5499999999999998</v>
      </c>
      <c r="CQ3420">
        <v>2.7</v>
      </c>
      <c r="CS3420">
        <v>2.85</v>
      </c>
      <c r="CU3420">
        <v>3</v>
      </c>
    </row>
    <row r="3421" spans="1:99" x14ac:dyDescent="0.55000000000000004">
      <c r="A3421" s="4" t="str">
        <f t="shared" ca="1" si="769"/>
        <v>High Frequency Economics</v>
      </c>
      <c r="B3421" s="4" t="str">
        <f t="shared" si="770"/>
        <v>Jim O'Sullivan</v>
      </c>
      <c r="C3421" s="4" t="s">
        <v>246</v>
      </c>
      <c r="D3421" s="4" t="s">
        <v>96</v>
      </c>
      <c r="E3421" s="4" t="str">
        <f>IF(COUNTIF($E$2:E3420,"Begin: " &amp; C3421 &amp; "-" &amp; D3421 &amp; "-" &amp; H3421)=0,"Begin: " &amp; C3421 &amp; "-" &amp; D3421 &amp; "-" &amp; H3421,IF((C3421 &amp; "-" &amp; D3421 &amp; "-" &amp; H3421)&lt;&gt;(C3422 &amp; "-" &amp; D3422 &amp; "-" &amp; H3422),"End: " &amp; C3421 &amp; "-" &amp; D3421 &amp; "-" &amp; H3421,""))</f>
        <v/>
      </c>
      <c r="F3421" s="4" t="str">
        <f t="shared" si="771"/>
        <v>Wall Street Journal-10Yr Treasury Yield-06-2019</v>
      </c>
      <c r="G3421" s="7">
        <v>43626</v>
      </c>
      <c r="H3421" s="7" t="str">
        <f t="shared" si="772"/>
        <v>06-2019</v>
      </c>
      <c r="I3421" s="7" t="str">
        <f t="shared" ca="1" si="773"/>
        <v>Wall Street Journal: High Frequency Economics-10Yr Treasury Yield-06-2019</v>
      </c>
      <c r="J3421" s="4" t="str">
        <f t="shared" ca="1" si="774"/>
        <v>10Yr Treasury Yield-High Frequency Economics:06-2019</v>
      </c>
      <c r="K3421" t="s">
        <v>227</v>
      </c>
      <c r="CK3421">
        <v>2.4</v>
      </c>
      <c r="CM3421">
        <v>2.8</v>
      </c>
      <c r="CO3421">
        <v>2.8</v>
      </c>
      <c r="CQ3421">
        <v>2.8</v>
      </c>
    </row>
    <row r="3422" spans="1:99" x14ac:dyDescent="0.55000000000000004">
      <c r="A3422" s="4" t="str">
        <f t="shared" ca="1" si="769"/>
        <v>Stifel, Nicoulas and Company, Incorporated (formerly Sterne Agee)</v>
      </c>
      <c r="B3422" s="4" t="str">
        <f t="shared" si="770"/>
        <v>Lindsey Piegza</v>
      </c>
      <c r="C3422" s="4" t="s">
        <v>246</v>
      </c>
      <c r="D3422" s="4" t="s">
        <v>96</v>
      </c>
      <c r="E3422" s="4" t="str">
        <f>IF(COUNTIF($E$2:E3421,"Begin: " &amp; C3422 &amp; "-" &amp; D3422 &amp; "-" &amp; H3422)=0,"Begin: " &amp; C3422 &amp; "-" &amp; D3422 &amp; "-" &amp; H3422,IF((C3422 &amp; "-" &amp; D3422 &amp; "-" &amp; H3422)&lt;&gt;(C3423 &amp; "-" &amp; D3423 &amp; "-" &amp; H3423),"End: " &amp; C3422 &amp; "-" &amp; D3422 &amp; "-" &amp; H3422,""))</f>
        <v/>
      </c>
      <c r="F3422" s="4" t="str">
        <f t="shared" si="771"/>
        <v>Wall Street Journal-10Yr Treasury Yield-06-2019</v>
      </c>
      <c r="G3422" s="7">
        <v>43626</v>
      </c>
      <c r="H3422" s="7" t="str">
        <f t="shared" si="772"/>
        <v>06-2019</v>
      </c>
      <c r="I3422" s="7" t="str">
        <f t="shared" ca="1" si="773"/>
        <v>Wall Street Journal: Stifel, Nicoulas and Company, Incorporated (formerly Sterne Agee)-10Yr Treasury Yield-06-2019</v>
      </c>
      <c r="J3422" s="4" t="str">
        <f t="shared" ca="1" si="774"/>
        <v>10Yr Treasury Yield-Stifel, Nicoulas and Company, Incorporated (formerly Sterne Agee):06-2019</v>
      </c>
      <c r="K3422" t="s">
        <v>675</v>
      </c>
      <c r="CK3422">
        <v>2.4</v>
      </c>
      <c r="CM3422">
        <v>2.2999999999999998</v>
      </c>
      <c r="CO3422">
        <v>2.35</v>
      </c>
      <c r="CQ3422">
        <v>2.4500000000000002</v>
      </c>
    </row>
    <row r="3423" spans="1:99" x14ac:dyDescent="0.55000000000000004">
      <c r="A3423" s="4" t="str">
        <f t="shared" ca="1" si="769"/>
        <v>Macroeconomic Advisers</v>
      </c>
      <c r="B3423" s="4" t="str">
        <f t="shared" si="770"/>
        <v>Dr. Joel Prakken/ Chris Varvares</v>
      </c>
      <c r="C3423" s="4" t="s">
        <v>246</v>
      </c>
      <c r="D3423" s="4" t="s">
        <v>96</v>
      </c>
      <c r="E3423" s="4" t="str">
        <f>IF(COUNTIF($E$2:E3422,"Begin: " &amp; C3423 &amp; "-" &amp; D3423 &amp; "-" &amp; H3423)=0,"Begin: " &amp; C3423 &amp; "-" &amp; D3423 &amp; "-" &amp; H3423,IF((C3423 &amp; "-" &amp; D3423 &amp; "-" &amp; H3423)&lt;&gt;(C3424 &amp; "-" &amp; D3424 &amp; "-" &amp; H3424),"End: " &amp; C3423 &amp; "-" &amp; D3423 &amp; "-" &amp; H3423,""))</f>
        <v/>
      </c>
      <c r="F3423" s="4" t="str">
        <f t="shared" si="771"/>
        <v>Wall Street Journal-10Yr Treasury Yield-06-2019</v>
      </c>
      <c r="G3423" s="7">
        <v>43626</v>
      </c>
      <c r="H3423" s="7" t="str">
        <f t="shared" si="772"/>
        <v>06-2019</v>
      </c>
      <c r="I3423" s="7" t="str">
        <f t="shared" ca="1" si="773"/>
        <v>Wall Street Journal: Macroeconomic Advisers-10Yr Treasury Yield-06-2019</v>
      </c>
      <c r="J3423" s="4" t="str">
        <f t="shared" ca="1" si="774"/>
        <v>10Yr Treasury Yield-Macroeconomic Advisers:06-2019</v>
      </c>
      <c r="K3423" t="s">
        <v>228</v>
      </c>
      <c r="CK3423">
        <v>2.34</v>
      </c>
      <c r="CM3423">
        <v>2.38</v>
      </c>
      <c r="CO3423">
        <v>2.63</v>
      </c>
      <c r="CQ3423">
        <v>2.81</v>
      </c>
      <c r="CS3423">
        <v>2.96</v>
      </c>
      <c r="CU3423">
        <v>3.08</v>
      </c>
    </row>
    <row r="3424" spans="1:99" x14ac:dyDescent="0.55000000000000004">
      <c r="A3424" s="4" t="str">
        <f t="shared" ca="1" si="769"/>
        <v>Ameriprise Financial</v>
      </c>
      <c r="B3424" s="4" t="str">
        <f t="shared" si="770"/>
        <v>Russell Price</v>
      </c>
      <c r="C3424" s="4" t="s">
        <v>246</v>
      </c>
      <c r="D3424" s="4" t="s">
        <v>96</v>
      </c>
      <c r="E3424" s="4" t="str">
        <f>IF(COUNTIF($E$2:E3423,"Begin: " &amp; C3424 &amp; "-" &amp; D3424 &amp; "-" &amp; H3424)=0,"Begin: " &amp; C3424 &amp; "-" &amp; D3424 &amp; "-" &amp; H3424,IF((C3424 &amp; "-" &amp; D3424 &amp; "-" &amp; H3424)&lt;&gt;(C3425 &amp; "-" &amp; D3425 &amp; "-" &amp; H3425),"End: " &amp; C3424 &amp; "-" &amp; D3424 &amp; "-" &amp; H3424,""))</f>
        <v/>
      </c>
      <c r="F3424" s="4" t="str">
        <f t="shared" si="771"/>
        <v>Wall Street Journal-10Yr Treasury Yield-06-2019</v>
      </c>
      <c r="G3424" s="7">
        <v>43626</v>
      </c>
      <c r="H3424" s="7" t="str">
        <f t="shared" si="772"/>
        <v>06-2019</v>
      </c>
      <c r="I3424" s="7" t="str">
        <f t="shared" ca="1" si="773"/>
        <v>Wall Street Journal: Ameriprise Financial-10Yr Treasury Yield-06-2019</v>
      </c>
      <c r="J3424" s="4" t="str">
        <f t="shared" ca="1" si="774"/>
        <v>10Yr Treasury Yield-Ameriprise Financial:06-2019</v>
      </c>
      <c r="K3424" t="s">
        <v>441</v>
      </c>
      <c r="CK3424">
        <v>2.1</v>
      </c>
      <c r="CM3424">
        <v>2.2999999999999998</v>
      </c>
      <c r="CO3424">
        <v>2.4</v>
      </c>
      <c r="CQ3424">
        <v>2.5</v>
      </c>
      <c r="CS3424">
        <v>2.5</v>
      </c>
      <c r="CU3424">
        <v>2.7</v>
      </c>
    </row>
    <row r="3425" spans="1:99" x14ac:dyDescent="0.55000000000000004">
      <c r="A3425" s="4" t="str">
        <f t="shared" ca="1" si="769"/>
        <v>Eaton Corp.</v>
      </c>
      <c r="B3425" s="4" t="str">
        <f t="shared" si="770"/>
        <v>Arun Raha*</v>
      </c>
      <c r="C3425" s="4" t="s">
        <v>246</v>
      </c>
      <c r="D3425" s="4" t="s">
        <v>96</v>
      </c>
      <c r="E3425" s="4" t="str">
        <f>IF(COUNTIF($E$2:E3424,"Begin: " &amp; C3425 &amp; "-" &amp; D3425 &amp; "-" &amp; H3425)=0,"Begin: " &amp; C3425 &amp; "-" &amp; D3425 &amp; "-" &amp; H3425,IF((C3425 &amp; "-" &amp; D3425 &amp; "-" &amp; H3425)&lt;&gt;(C3426 &amp; "-" &amp; D3426 &amp; "-" &amp; H3426),"End: " &amp; C3425 &amp; "-" &amp; D3425 &amp; "-" &amp; H3425,""))</f>
        <v/>
      </c>
      <c r="F3425" s="4" t="str">
        <f t="shared" si="771"/>
        <v>Wall Street Journal-10Yr Treasury Yield-06-2019</v>
      </c>
      <c r="G3425" s="7">
        <v>43626</v>
      </c>
      <c r="H3425" s="7" t="str">
        <f t="shared" si="772"/>
        <v>06-2019</v>
      </c>
      <c r="I3425" s="7" t="str">
        <f t="shared" ca="1" si="773"/>
        <v>Wall Street Journal: Eaton Corp.-10Yr Treasury Yield-06-2019</v>
      </c>
      <c r="J3425" s="4" t="str">
        <f t="shared" ca="1" si="774"/>
        <v>10Yr Treasury Yield-Eaton Corp.:06-2019</v>
      </c>
      <c r="K3425" t="s">
        <v>823</v>
      </c>
    </row>
    <row r="3426" spans="1:99" x14ac:dyDescent="0.55000000000000004">
      <c r="A3426" s="4" t="str">
        <f t="shared" ca="1" si="769"/>
        <v>Point Loma Nazarene University</v>
      </c>
      <c r="B3426" s="4" t="str">
        <f t="shared" si="770"/>
        <v>Lynn Reaser</v>
      </c>
      <c r="C3426" s="4" t="s">
        <v>246</v>
      </c>
      <c r="D3426" s="4" t="s">
        <v>96</v>
      </c>
      <c r="E3426" s="4" t="str">
        <f>IF(COUNTIF($E$2:E3425,"Begin: " &amp; C3426 &amp; "-" &amp; D3426 &amp; "-" &amp; H3426)=0,"Begin: " &amp; C3426 &amp; "-" &amp; D3426 &amp; "-" &amp; H3426,IF((C3426 &amp; "-" &amp; D3426 &amp; "-" &amp; H3426)&lt;&gt;(C3427 &amp; "-" &amp; D3427 &amp; "-" &amp; H3427),"End: " &amp; C3426 &amp; "-" &amp; D3426 &amp; "-" &amp; H3426,""))</f>
        <v/>
      </c>
      <c r="F3426" s="4" t="str">
        <f t="shared" si="771"/>
        <v>Wall Street Journal-10Yr Treasury Yield-06-2019</v>
      </c>
      <c r="G3426" s="7">
        <v>43626</v>
      </c>
      <c r="H3426" s="7" t="str">
        <f t="shared" si="772"/>
        <v>06-2019</v>
      </c>
      <c r="I3426" s="7" t="str">
        <f t="shared" ca="1" si="773"/>
        <v>Wall Street Journal: Point Loma Nazarene University-10Yr Treasury Yield-06-2019</v>
      </c>
      <c r="J3426" s="4" t="str">
        <f t="shared" ca="1" si="774"/>
        <v>10Yr Treasury Yield-Point Loma Nazarene University:06-2019</v>
      </c>
      <c r="K3426" t="s">
        <v>658</v>
      </c>
      <c r="CK3426">
        <v>2.0499999999999998</v>
      </c>
      <c r="CM3426">
        <v>1.9</v>
      </c>
      <c r="CO3426">
        <v>2</v>
      </c>
      <c r="CQ3426">
        <v>2.0499999999999998</v>
      </c>
      <c r="CS3426">
        <v>2.1</v>
      </c>
      <c r="CU3426">
        <v>2.15</v>
      </c>
    </row>
    <row r="3427" spans="1:99" x14ac:dyDescent="0.55000000000000004">
      <c r="A3427" s="4" t="str">
        <f t="shared" ca="1" si="769"/>
        <v>Deutsche Bank</v>
      </c>
      <c r="B3427" s="4" t="str">
        <f t="shared" si="770"/>
        <v>Brett Ryan/Matthew Luzzetti</v>
      </c>
      <c r="C3427" s="4" t="s">
        <v>246</v>
      </c>
      <c r="D3427" s="4" t="s">
        <v>96</v>
      </c>
      <c r="E3427" s="4" t="str">
        <f>IF(COUNTIF($E$2:E3426,"Begin: " &amp; C3427 &amp; "-" &amp; D3427 &amp; "-" &amp; H3427)=0,"Begin: " &amp; C3427 &amp; "-" &amp; D3427 &amp; "-" &amp; H3427,IF((C3427 &amp; "-" &amp; D3427 &amp; "-" &amp; H3427)&lt;&gt;(C3428 &amp; "-" &amp; D3428 &amp; "-" &amp; H3428),"End: " &amp; C3427 &amp; "-" &amp; D3427 &amp; "-" &amp; H3427,""))</f>
        <v/>
      </c>
      <c r="F3427" s="4" t="str">
        <f t="shared" si="771"/>
        <v>Wall Street Journal-10Yr Treasury Yield-06-2019</v>
      </c>
      <c r="G3427" s="7">
        <v>43626</v>
      </c>
      <c r="H3427" s="7" t="str">
        <f t="shared" si="772"/>
        <v>06-2019</v>
      </c>
      <c r="I3427" s="7" t="str">
        <f t="shared" ca="1" si="773"/>
        <v>Wall Street Journal: Deutsche Bank-10Yr Treasury Yield-06-2019</v>
      </c>
      <c r="J3427" s="4" t="str">
        <f t="shared" ca="1" si="774"/>
        <v>10Yr Treasury Yield-Deutsche Bank:06-2019</v>
      </c>
      <c r="K3427" t="s">
        <v>804</v>
      </c>
      <c r="CK3427">
        <v>2.4500000000000002</v>
      </c>
      <c r="CM3427">
        <v>2.4</v>
      </c>
      <c r="CO3427">
        <v>2.35</v>
      </c>
      <c r="CQ3427">
        <v>2.35</v>
      </c>
      <c r="CS3427">
        <v>2.2999999999999998</v>
      </c>
      <c r="CU3427">
        <v>2.2999999999999998</v>
      </c>
    </row>
    <row r="3428" spans="1:99" x14ac:dyDescent="0.55000000000000004">
      <c r="A3428" s="4" t="str">
        <f t="shared" ca="1" si="769"/>
        <v>Prestige Economics LLC</v>
      </c>
      <c r="B3428" s="4" t="str">
        <f t="shared" si="770"/>
        <v>Jason Schenker*</v>
      </c>
      <c r="C3428" s="4" t="s">
        <v>246</v>
      </c>
      <c r="D3428" s="4" t="s">
        <v>96</v>
      </c>
      <c r="E3428" s="4" t="str">
        <f>IF(COUNTIF($E$2:E3427,"Begin: " &amp; C3428 &amp; "-" &amp; D3428 &amp; "-" &amp; H3428)=0,"Begin: " &amp; C3428 &amp; "-" &amp; D3428 &amp; "-" &amp; H3428,IF((C3428 &amp; "-" &amp; D3428 &amp; "-" &amp; H3428)&lt;&gt;(C3429 &amp; "-" &amp; D3429 &amp; "-" &amp; H3429),"End: " &amp; C3428 &amp; "-" &amp; D3428 &amp; "-" &amp; H3428,""))</f>
        <v/>
      </c>
      <c r="F3428" s="4" t="str">
        <f t="shared" si="771"/>
        <v>Wall Street Journal-10Yr Treasury Yield-06-2019</v>
      </c>
      <c r="G3428" s="7">
        <v>43626</v>
      </c>
      <c r="H3428" s="7" t="str">
        <f t="shared" si="772"/>
        <v>06-2019</v>
      </c>
      <c r="I3428" s="7" t="str">
        <f t="shared" ca="1" si="773"/>
        <v>Wall Street Journal: Prestige Economics LLC-10Yr Treasury Yield-06-2019</v>
      </c>
      <c r="J3428" s="4" t="str">
        <f t="shared" ca="1" si="774"/>
        <v>10Yr Treasury Yield-Prestige Economics LLC:06-2019</v>
      </c>
      <c r="K3428" t="s">
        <v>824</v>
      </c>
    </row>
    <row r="3429" spans="1:99" x14ac:dyDescent="0.55000000000000004">
      <c r="A3429" s="4" t="str">
        <f t="shared" ca="1" si="769"/>
        <v>Pantheon Macroeconomics</v>
      </c>
      <c r="B3429" s="4" t="str">
        <f t="shared" si="770"/>
        <v>Ian Shepherdson</v>
      </c>
      <c r="C3429" s="4" t="s">
        <v>246</v>
      </c>
      <c r="D3429" s="4" t="s">
        <v>96</v>
      </c>
      <c r="E3429" s="4" t="str">
        <f>IF(COUNTIF($E$2:E3428,"Begin: " &amp; C3429 &amp; "-" &amp; D3429 &amp; "-" &amp; H3429)=0,"Begin: " &amp; C3429 &amp; "-" &amp; D3429 &amp; "-" &amp; H3429,IF((C3429 &amp; "-" &amp; D3429 &amp; "-" &amp; H3429)&lt;&gt;(C3430 &amp; "-" &amp; D3430 &amp; "-" &amp; H3430),"End: " &amp; C3429 &amp; "-" &amp; D3429 &amp; "-" &amp; H3429,""))</f>
        <v/>
      </c>
      <c r="F3429" s="4" t="str">
        <f t="shared" si="771"/>
        <v>Wall Street Journal-10Yr Treasury Yield-06-2019</v>
      </c>
      <c r="G3429" s="7">
        <v>43626</v>
      </c>
      <c r="H3429" s="7" t="str">
        <f t="shared" si="772"/>
        <v>06-2019</v>
      </c>
      <c r="I3429" s="7" t="str">
        <f t="shared" ca="1" si="773"/>
        <v>Wall Street Journal: Pantheon Macroeconomics-10Yr Treasury Yield-06-2019</v>
      </c>
      <c r="J3429" s="4" t="str">
        <f t="shared" ca="1" si="774"/>
        <v>10Yr Treasury Yield-Pantheon Macroeconomics:06-2019</v>
      </c>
      <c r="K3429" t="s">
        <v>231</v>
      </c>
      <c r="CK3429">
        <v>2.2000000000000002</v>
      </c>
      <c r="CM3429">
        <v>3</v>
      </c>
      <c r="CO3429">
        <v>3.5</v>
      </c>
      <c r="CQ3429">
        <v>2.75</v>
      </c>
      <c r="CS3429">
        <v>2.25</v>
      </c>
      <c r="CU3429">
        <v>2</v>
      </c>
    </row>
    <row r="3430" spans="1:99" x14ac:dyDescent="0.55000000000000004">
      <c r="A3430" s="4" t="str">
        <f t="shared" ca="1" si="769"/>
        <v>Decision Economics, Inc.</v>
      </c>
      <c r="B3430" s="4" t="str">
        <f t="shared" si="770"/>
        <v>Allen Sinai</v>
      </c>
      <c r="C3430" s="4" t="s">
        <v>246</v>
      </c>
      <c r="D3430" s="4" t="s">
        <v>96</v>
      </c>
      <c r="E3430" s="4" t="str">
        <f>IF(COUNTIF($E$2:E3429,"Begin: " &amp; C3430 &amp; "-" &amp; D3430 &amp; "-" &amp; H3430)=0,"Begin: " &amp; C3430 &amp; "-" &amp; D3430 &amp; "-" &amp; H3430,IF((C3430 &amp; "-" &amp; D3430 &amp; "-" &amp; H3430)&lt;&gt;(C3431 &amp; "-" &amp; D3431 &amp; "-" &amp; H3431),"End: " &amp; C3430 &amp; "-" &amp; D3430 &amp; "-" &amp; H3430,""))</f>
        <v/>
      </c>
      <c r="F3430" s="4" t="str">
        <f t="shared" si="771"/>
        <v>Wall Street Journal-10Yr Treasury Yield-06-2019</v>
      </c>
      <c r="G3430" s="7">
        <v>43626</v>
      </c>
      <c r="H3430" s="7" t="str">
        <f t="shared" si="772"/>
        <v>06-2019</v>
      </c>
      <c r="I3430" s="7" t="str">
        <f t="shared" ca="1" si="773"/>
        <v>Wall Street Journal: Decision Economics, Inc.-10Yr Treasury Yield-06-2019</v>
      </c>
      <c r="J3430" s="4" t="str">
        <f t="shared" ca="1" si="774"/>
        <v>10Yr Treasury Yield-Decision Economics, Inc.:06-2019</v>
      </c>
      <c r="K3430" t="s">
        <v>233</v>
      </c>
      <c r="CK3430">
        <v>2.25</v>
      </c>
      <c r="CM3430">
        <v>2.6</v>
      </c>
      <c r="CO3430">
        <v>2.78</v>
      </c>
      <c r="CQ3430">
        <v>2.96</v>
      </c>
      <c r="CS3430">
        <v>3.03</v>
      </c>
      <c r="CU3430">
        <v>2.85</v>
      </c>
    </row>
    <row r="3431" spans="1:99" x14ac:dyDescent="0.55000000000000004">
      <c r="A3431" s="4" t="str">
        <f t="shared" ca="1" si="769"/>
        <v>Parsec Financial</v>
      </c>
      <c r="B3431" s="4" t="str">
        <f t="shared" si="770"/>
        <v>James F. Smith</v>
      </c>
      <c r="C3431" s="4" t="s">
        <v>246</v>
      </c>
      <c r="D3431" s="4" t="s">
        <v>96</v>
      </c>
      <c r="E3431" s="4" t="str">
        <f>IF(COUNTIF($E$2:E3430,"Begin: " &amp; C3431 &amp; "-" &amp; D3431 &amp; "-" &amp; H3431)=0,"Begin: " &amp; C3431 &amp; "-" &amp; D3431 &amp; "-" &amp; H3431,IF((C3431 &amp; "-" &amp; D3431 &amp; "-" &amp; H3431)&lt;&gt;(C3432 &amp; "-" &amp; D3432 &amp; "-" &amp; H3432),"End: " &amp; C3431 &amp; "-" &amp; D3431 &amp; "-" &amp; H3431,""))</f>
        <v/>
      </c>
      <c r="F3431" s="4" t="str">
        <f t="shared" si="771"/>
        <v>Wall Street Journal-10Yr Treasury Yield-06-2019</v>
      </c>
      <c r="G3431" s="7">
        <v>43626</v>
      </c>
      <c r="H3431" s="7" t="str">
        <f t="shared" si="772"/>
        <v>06-2019</v>
      </c>
      <c r="I3431" s="7" t="str">
        <f t="shared" ca="1" si="773"/>
        <v>Wall Street Journal: Parsec Financial-10Yr Treasury Yield-06-2019</v>
      </c>
      <c r="J3431" s="4" t="str">
        <f t="shared" ca="1" si="774"/>
        <v>10Yr Treasury Yield-Parsec Financial:06-2019</v>
      </c>
      <c r="K3431" t="s">
        <v>234</v>
      </c>
      <c r="CK3431">
        <v>2.48</v>
      </c>
      <c r="CM3431">
        <v>2.92</v>
      </c>
      <c r="CO3431">
        <v>3.05</v>
      </c>
      <c r="CQ3431">
        <v>3.47</v>
      </c>
      <c r="CS3431">
        <v>3.23</v>
      </c>
      <c r="CU3431">
        <v>3.11</v>
      </c>
    </row>
    <row r="3432" spans="1:99" x14ac:dyDescent="0.55000000000000004">
      <c r="A3432" s="4" t="str">
        <f t="shared" ca="1" si="769"/>
        <v>Univ of Central FL</v>
      </c>
      <c r="B3432" s="4" t="str">
        <f t="shared" si="770"/>
        <v>Sean M. Snaith</v>
      </c>
      <c r="C3432" s="4" t="s">
        <v>246</v>
      </c>
      <c r="D3432" s="4" t="s">
        <v>96</v>
      </c>
      <c r="E3432" s="4" t="str">
        <f>IF(COUNTIF($E$2:E3431,"Begin: " &amp; C3432 &amp; "-" &amp; D3432 &amp; "-" &amp; H3432)=0,"Begin: " &amp; C3432 &amp; "-" &amp; D3432 &amp; "-" &amp; H3432,IF((C3432 &amp; "-" &amp; D3432 &amp; "-" &amp; H3432)&lt;&gt;(C3433 &amp; "-" &amp; D3433 &amp; "-" &amp; H3433),"End: " &amp; C3432 &amp; "-" &amp; D3432 &amp; "-" &amp; H3432,""))</f>
        <v/>
      </c>
      <c r="F3432" s="4" t="str">
        <f t="shared" si="771"/>
        <v>Wall Street Journal-10Yr Treasury Yield-06-2019</v>
      </c>
      <c r="G3432" s="7">
        <v>43626</v>
      </c>
      <c r="H3432" s="7" t="str">
        <f t="shared" si="772"/>
        <v>06-2019</v>
      </c>
      <c r="I3432" s="7" t="str">
        <f t="shared" ca="1" si="773"/>
        <v>Wall Street Journal: Univ of Central FL-10Yr Treasury Yield-06-2019</v>
      </c>
      <c r="J3432" s="4" t="str">
        <f t="shared" ca="1" si="774"/>
        <v>10Yr Treasury Yield-Univ of Central FL:06-2019</v>
      </c>
      <c r="K3432" t="s">
        <v>235</v>
      </c>
      <c r="CK3432">
        <v>2.25</v>
      </c>
      <c r="CM3432">
        <v>2.2999999999999998</v>
      </c>
      <c r="CO3432">
        <v>2.7</v>
      </c>
      <c r="CQ3432">
        <v>3.2</v>
      </c>
      <c r="CS3432">
        <v>3.3</v>
      </c>
      <c r="CU3432">
        <v>3</v>
      </c>
    </row>
    <row r="3433" spans="1:99" x14ac:dyDescent="0.55000000000000004">
      <c r="A3433" s="4" t="str">
        <f t="shared" ca="1" si="769"/>
        <v>SS Economics</v>
      </c>
      <c r="B3433" s="4" t="str">
        <f t="shared" si="770"/>
        <v>Sung Won Sohn</v>
      </c>
      <c r="C3433" s="4" t="s">
        <v>246</v>
      </c>
      <c r="D3433" s="4" t="s">
        <v>96</v>
      </c>
      <c r="E3433" s="4" t="str">
        <f>IF(COUNTIF($E$2:E3432,"Begin: " &amp; C3433 &amp; "-" &amp; D3433 &amp; "-" &amp; H3433)=0,"Begin: " &amp; C3433 &amp; "-" &amp; D3433 &amp; "-" &amp; H3433,IF((C3433 &amp; "-" &amp; D3433 &amp; "-" &amp; H3433)&lt;&gt;(C3434 &amp; "-" &amp; D3434 &amp; "-" &amp; H3434),"End: " &amp; C3433 &amp; "-" &amp; D3433 &amp; "-" &amp; H3433,""))</f>
        <v/>
      </c>
      <c r="F3433" s="4" t="str">
        <f t="shared" si="771"/>
        <v>Wall Street Journal-10Yr Treasury Yield-06-2019</v>
      </c>
      <c r="G3433" s="7">
        <v>43626</v>
      </c>
      <c r="H3433" s="7" t="str">
        <f t="shared" si="772"/>
        <v>06-2019</v>
      </c>
      <c r="I3433" s="7" t="str">
        <f t="shared" ca="1" si="773"/>
        <v>Wall Street Journal: SS Economics-10Yr Treasury Yield-06-2019</v>
      </c>
      <c r="J3433" s="4" t="str">
        <f t="shared" ca="1" si="774"/>
        <v>10Yr Treasury Yield-SS Economics:06-2019</v>
      </c>
      <c r="K3433" t="s">
        <v>785</v>
      </c>
      <c r="CK3433">
        <v>2.75</v>
      </c>
      <c r="CM3433">
        <v>2.65</v>
      </c>
      <c r="CO3433">
        <v>2.6</v>
      </c>
      <c r="CQ3433">
        <v>2.5499999999999998</v>
      </c>
      <c r="CS3433">
        <v>2.5</v>
      </c>
      <c r="CU3433">
        <v>2.5</v>
      </c>
    </row>
    <row r="3434" spans="1:99" x14ac:dyDescent="0.55000000000000004">
      <c r="A3434" s="4" t="str">
        <f t="shared" ref="A3434:A3444" ca="1" si="775">IF(ISERROR(IF(C3434="GIOA",INDEX(List_AnonymousForecasters,MATCH(LEFT(K3434,FIND(":",K3434,1)-1),List_IndividualForecasters,0),1),INDEX(List_FirmNamesOmega,MATCH(LEFT(K3434,FIND(":",K3434,1)-1),List_FirmNamesAlpha,0),1))),LEFT(K3434,FIND(":",K3434,1)-1),IF(C3434="GIOA",INDEX(List_AnonymousForecasters,MATCH(LEFT(K3434,FIND(":",K3434,1)-1),List_IndividualForecasters,0),1),INDEX(List_FirmNamesOmega,MATCH(LEFT(K3434,FIND(":",K3434,1)-1),List_FirmNamesAlpha,0),1)))</f>
        <v>Pierpont Securities</v>
      </c>
      <c r="B3434" s="4" t="str">
        <f t="shared" ref="B3434:B3444" si="776">MID(K3434,FIND(":",K3434,1)+2,LEN(K3434)-FIND(":",K3434,1))</f>
        <v>Stephen Stanley</v>
      </c>
      <c r="C3434" s="4" t="s">
        <v>246</v>
      </c>
      <c r="D3434" s="4" t="s">
        <v>96</v>
      </c>
      <c r="E3434" s="4" t="str">
        <f>IF(COUNTIF($E$2:E3433,"Begin: " &amp; C3434 &amp; "-" &amp; D3434 &amp; "-" &amp; H3434)=0,"Begin: " &amp; C3434 &amp; "-" &amp; D3434 &amp; "-" &amp; H3434,IF((C3434 &amp; "-" &amp; D3434 &amp; "-" &amp; H3434)&lt;&gt;(C3435 &amp; "-" &amp; D3435 &amp; "-" &amp; H3435),"End: " &amp; C3434 &amp; "-" &amp; D3434 &amp; "-" &amp; H3434,""))</f>
        <v/>
      </c>
      <c r="F3434" s="4" t="str">
        <f t="shared" ref="F3434:F3444" si="777">C3434 &amp; "-" &amp; D3434 &amp; "-" &amp; H3434</f>
        <v>Wall Street Journal-10Yr Treasury Yield-06-2019</v>
      </c>
      <c r="G3434" s="7">
        <v>43626</v>
      </c>
      <c r="H3434" s="7" t="str">
        <f t="shared" ref="H3434:H3444" si="778">TEXT(MONTH(G3434),"00") &amp; "-" &amp; TEXT(YEAR(G3434),"0000")</f>
        <v>06-2019</v>
      </c>
      <c r="I3434" s="7" t="str">
        <f t="shared" ref="I3434:I3444" ca="1" si="779">C3434 &amp; ": " &amp; A3434 &amp; "-" &amp; D3434 &amp; "-" &amp; H3434</f>
        <v>Wall Street Journal: Pierpont Securities-10Yr Treasury Yield-06-2019</v>
      </c>
      <c r="J3434" s="4" t="str">
        <f t="shared" ref="J3434:J3444" ca="1" si="780">D3434 &amp; "-" &amp; A3434 &amp; ":" &amp; TEXT(MONTH(G3434),"00") &amp; "-" &amp; TEXT(YEAR(G3434),"0000")</f>
        <v>10Yr Treasury Yield-Pierpont Securities:06-2019</v>
      </c>
      <c r="K3434" t="s">
        <v>238</v>
      </c>
      <c r="CK3434">
        <v>2.25</v>
      </c>
      <c r="CM3434">
        <v>2.8</v>
      </c>
      <c r="CO3434">
        <v>3.2</v>
      </c>
      <c r="CQ3434">
        <v>3.6</v>
      </c>
      <c r="CS3434">
        <v>4</v>
      </c>
      <c r="CU3434">
        <v>4.2</v>
      </c>
    </row>
    <row r="3435" spans="1:99" x14ac:dyDescent="0.55000000000000004">
      <c r="A3435" s="4" t="str">
        <f t="shared" ca="1" si="775"/>
        <v>Economic Analysis Associates Inc.</v>
      </c>
      <c r="B3435" s="4" t="str">
        <f t="shared" si="776"/>
        <v>Susan M. Sterne</v>
      </c>
      <c r="C3435" s="4" t="s">
        <v>246</v>
      </c>
      <c r="D3435" s="4" t="s">
        <v>96</v>
      </c>
      <c r="E3435" s="4" t="str">
        <f>IF(COUNTIF($E$2:E3434,"Begin: " &amp; C3435 &amp; "-" &amp; D3435 &amp; "-" &amp; H3435)=0,"Begin: " &amp; C3435 &amp; "-" &amp; D3435 &amp; "-" &amp; H3435,IF((C3435 &amp; "-" &amp; D3435 &amp; "-" &amp; H3435)&lt;&gt;(C3436 &amp; "-" &amp; D3436 &amp; "-" &amp; H3436),"End: " &amp; C3435 &amp; "-" &amp; D3435 &amp; "-" &amp; H3435,""))</f>
        <v/>
      </c>
      <c r="F3435" s="4" t="str">
        <f t="shared" si="777"/>
        <v>Wall Street Journal-10Yr Treasury Yield-06-2019</v>
      </c>
      <c r="G3435" s="7">
        <v>43626</v>
      </c>
      <c r="H3435" s="7" t="str">
        <f t="shared" si="778"/>
        <v>06-2019</v>
      </c>
      <c r="I3435" s="7" t="str">
        <f t="shared" ca="1" si="779"/>
        <v>Wall Street Journal: Economic Analysis Associates Inc.-10Yr Treasury Yield-06-2019</v>
      </c>
      <c r="J3435" s="4" t="str">
        <f t="shared" ca="1" si="780"/>
        <v>10Yr Treasury Yield-Economic Analysis Associates Inc.:06-2019</v>
      </c>
      <c r="K3435" t="s">
        <v>239</v>
      </c>
      <c r="CK3435">
        <v>2.2000000000000002</v>
      </c>
      <c r="CM3435">
        <v>2.4</v>
      </c>
      <c r="CO3435">
        <v>2.4</v>
      </c>
      <c r="CQ3435">
        <v>2.6</v>
      </c>
      <c r="CS3435">
        <v>2.8</v>
      </c>
      <c r="CU3435">
        <v>3</v>
      </c>
    </row>
    <row r="3436" spans="1:99" x14ac:dyDescent="0.55000000000000004">
      <c r="A3436" s="4" t="str">
        <f t="shared" ca="1" si="775"/>
        <v>CSFB</v>
      </c>
      <c r="B3436" s="4" t="str">
        <f t="shared" si="776"/>
        <v>James Sweeney*</v>
      </c>
      <c r="C3436" s="4" t="s">
        <v>246</v>
      </c>
      <c r="D3436" s="4" t="s">
        <v>96</v>
      </c>
      <c r="E3436" s="4" t="str">
        <f>IF(COUNTIF($E$2:E3435,"Begin: " &amp; C3436 &amp; "-" &amp; D3436 &amp; "-" &amp; H3436)=0,"Begin: " &amp; C3436 &amp; "-" &amp; D3436 &amp; "-" &amp; H3436,IF((C3436 &amp; "-" &amp; D3436 &amp; "-" &amp; H3436)&lt;&gt;(C3437 &amp; "-" &amp; D3437 &amp; "-" &amp; H3437),"End: " &amp; C3436 &amp; "-" &amp; D3436 &amp; "-" &amp; H3436,""))</f>
        <v/>
      </c>
      <c r="F3436" s="4" t="str">
        <f t="shared" si="777"/>
        <v>Wall Street Journal-10Yr Treasury Yield-06-2019</v>
      </c>
      <c r="G3436" s="7">
        <v>43626</v>
      </c>
      <c r="H3436" s="7" t="str">
        <f t="shared" si="778"/>
        <v>06-2019</v>
      </c>
      <c r="I3436" s="7" t="str">
        <f t="shared" ca="1" si="779"/>
        <v>Wall Street Journal: CSFB-10Yr Treasury Yield-06-2019</v>
      </c>
      <c r="J3436" s="4" t="str">
        <f t="shared" ca="1" si="780"/>
        <v>10Yr Treasury Yield-CSFB:06-2019</v>
      </c>
      <c r="K3436" t="s">
        <v>826</v>
      </c>
    </row>
    <row r="3437" spans="1:99" x14ac:dyDescent="0.55000000000000004">
      <c r="A3437" s="4" t="str">
        <f t="shared" ca="1" si="775"/>
        <v>American Chemisty Council</v>
      </c>
      <c r="B3437" s="4" t="str">
        <f t="shared" si="776"/>
        <v>Kevin Swift</v>
      </c>
      <c r="C3437" s="4" t="s">
        <v>246</v>
      </c>
      <c r="D3437" s="4" t="s">
        <v>96</v>
      </c>
      <c r="E3437" s="4" t="str">
        <f>IF(COUNTIF($E$2:E3436,"Begin: " &amp; C3437 &amp; "-" &amp; D3437 &amp; "-" &amp; H3437)=0,"Begin: " &amp; C3437 &amp; "-" &amp; D3437 &amp; "-" &amp; H3437,IF((C3437 &amp; "-" &amp; D3437 &amp; "-" &amp; H3437)&lt;&gt;(C3438 &amp; "-" &amp; D3438 &amp; "-" &amp; H3438),"End: " &amp; C3437 &amp; "-" &amp; D3437 &amp; "-" &amp; H3437,""))</f>
        <v/>
      </c>
      <c r="F3437" s="4" t="str">
        <f t="shared" si="777"/>
        <v>Wall Street Journal-10Yr Treasury Yield-06-2019</v>
      </c>
      <c r="G3437" s="7">
        <v>43626</v>
      </c>
      <c r="H3437" s="7" t="str">
        <f t="shared" si="778"/>
        <v>06-2019</v>
      </c>
      <c r="I3437" s="7" t="str">
        <f t="shared" ca="1" si="779"/>
        <v>Wall Street Journal: American Chemisty Council-10Yr Treasury Yield-06-2019</v>
      </c>
      <c r="J3437" s="4" t="str">
        <f t="shared" ca="1" si="780"/>
        <v>10Yr Treasury Yield-American Chemisty Council:06-2019</v>
      </c>
      <c r="K3437" t="s">
        <v>443</v>
      </c>
      <c r="CK3437">
        <v>2.15</v>
      </c>
      <c r="CM3437">
        <v>2.35</v>
      </c>
      <c r="CO3437">
        <v>2.4</v>
      </c>
      <c r="CQ3437">
        <v>2.4</v>
      </c>
      <c r="CS3437">
        <v>2.35</v>
      </c>
      <c r="CU3437">
        <v>2.35</v>
      </c>
    </row>
    <row r="3438" spans="1:99" x14ac:dyDescent="0.55000000000000004">
      <c r="A3438" s="4" t="str">
        <f t="shared" ca="1" si="775"/>
        <v>Grant Thornton</v>
      </c>
      <c r="B3438" s="4" t="str">
        <f t="shared" si="776"/>
        <v>Diane Swonk</v>
      </c>
      <c r="C3438" s="4" t="s">
        <v>246</v>
      </c>
      <c r="D3438" s="4" t="s">
        <v>96</v>
      </c>
      <c r="E3438" s="4" t="str">
        <f>IF(COUNTIF($E$2:E3437,"Begin: " &amp; C3438 &amp; "-" &amp; D3438 &amp; "-" &amp; H3438)=0,"Begin: " &amp; C3438 &amp; "-" &amp; D3438 &amp; "-" &amp; H3438,IF((C3438 &amp; "-" &amp; D3438 &amp; "-" &amp; H3438)&lt;&gt;(C3439 &amp; "-" &amp; D3439 &amp; "-" &amp; H3439),"End: " &amp; C3438 &amp; "-" &amp; D3438 &amp; "-" &amp; H3438,""))</f>
        <v/>
      </c>
      <c r="F3438" s="4" t="str">
        <f t="shared" si="777"/>
        <v>Wall Street Journal-10Yr Treasury Yield-06-2019</v>
      </c>
      <c r="G3438" s="7">
        <v>43626</v>
      </c>
      <c r="H3438" s="7" t="str">
        <f t="shared" si="778"/>
        <v>06-2019</v>
      </c>
      <c r="I3438" s="7" t="str">
        <f t="shared" ca="1" si="779"/>
        <v>Wall Street Journal: Grant Thornton-10Yr Treasury Yield-06-2019</v>
      </c>
      <c r="J3438" s="4" t="str">
        <f t="shared" ca="1" si="780"/>
        <v>10Yr Treasury Yield-Grant Thornton:06-2019</v>
      </c>
      <c r="K3438" t="s">
        <v>772</v>
      </c>
      <c r="CK3438">
        <v>2.2000000000000002</v>
      </c>
      <c r="CM3438">
        <v>2.1</v>
      </c>
      <c r="CO3438">
        <v>1.8</v>
      </c>
      <c r="CQ3438">
        <v>1.8</v>
      </c>
      <c r="CS3438">
        <v>2.1</v>
      </c>
      <c r="CU3438">
        <v>2.2000000000000002</v>
      </c>
    </row>
    <row r="3439" spans="1:99" x14ac:dyDescent="0.55000000000000004">
      <c r="A3439" s="4" t="str">
        <f t="shared" ca="1" si="775"/>
        <v>The Northern Trust</v>
      </c>
      <c r="B3439" s="4" t="str">
        <f t="shared" si="776"/>
        <v xml:space="preserve">Carl Tannenbaum </v>
      </c>
      <c r="C3439" s="4" t="s">
        <v>246</v>
      </c>
      <c r="D3439" s="4" t="s">
        <v>96</v>
      </c>
      <c r="E3439" s="4" t="str">
        <f>IF(COUNTIF($E$2:E3438,"Begin: " &amp; C3439 &amp; "-" &amp; D3439 &amp; "-" &amp; H3439)=0,"Begin: " &amp; C3439 &amp; "-" &amp; D3439 &amp; "-" &amp; H3439,IF((C3439 &amp; "-" &amp; D3439 &amp; "-" &amp; H3439)&lt;&gt;(C3440 &amp; "-" &amp; D3440 &amp; "-" &amp; H3440),"End: " &amp; C3439 &amp; "-" &amp; D3439 &amp; "-" &amp; H3439,""))</f>
        <v/>
      </c>
      <c r="F3439" s="4" t="str">
        <f t="shared" si="777"/>
        <v>Wall Street Journal-10Yr Treasury Yield-06-2019</v>
      </c>
      <c r="G3439" s="7">
        <v>43626</v>
      </c>
      <c r="H3439" s="7" t="str">
        <f t="shared" si="778"/>
        <v>06-2019</v>
      </c>
      <c r="I3439" s="7" t="str">
        <f t="shared" ca="1" si="779"/>
        <v>Wall Street Journal: The Northern Trust-10Yr Treasury Yield-06-2019</v>
      </c>
      <c r="J3439" s="4" t="str">
        <f t="shared" ca="1" si="780"/>
        <v>10Yr Treasury Yield-The Northern Trust:06-2019</v>
      </c>
      <c r="K3439" t="s">
        <v>241</v>
      </c>
      <c r="CK3439">
        <v>2.2999999999999998</v>
      </c>
      <c r="CM3439">
        <v>2.25</v>
      </c>
      <c r="CO3439">
        <v>2.5</v>
      </c>
      <c r="CQ3439">
        <v>2.7</v>
      </c>
      <c r="CS3439">
        <v>2.7</v>
      </c>
      <c r="CU3439">
        <v>2.7</v>
      </c>
    </row>
    <row r="3440" spans="1:99" x14ac:dyDescent="0.55000000000000004">
      <c r="A3440" s="4" t="str">
        <f t="shared" ca="1" si="775"/>
        <v>BNP Paribas</v>
      </c>
      <c r="B3440" s="4" t="str">
        <f t="shared" si="776"/>
        <v>US Economics Team</v>
      </c>
      <c r="C3440" s="4" t="s">
        <v>246</v>
      </c>
      <c r="D3440" s="4" t="s">
        <v>96</v>
      </c>
      <c r="E3440" s="4" t="str">
        <f>IF(COUNTIF($E$2:E3439,"Begin: " &amp; C3440 &amp; "-" &amp; D3440 &amp; "-" &amp; H3440)=0,"Begin: " &amp; C3440 &amp; "-" &amp; D3440 &amp; "-" &amp; H3440,IF((C3440 &amp; "-" &amp; D3440 &amp; "-" &amp; H3440)&lt;&gt;(C3441 &amp; "-" &amp; D3441 &amp; "-" &amp; H3441),"End: " &amp; C3440 &amp; "-" &amp; D3440 &amp; "-" &amp; H3440,""))</f>
        <v/>
      </c>
      <c r="F3440" s="4" t="str">
        <f t="shared" si="777"/>
        <v>Wall Street Journal-10Yr Treasury Yield-06-2019</v>
      </c>
      <c r="G3440" s="7">
        <v>43626</v>
      </c>
      <c r="H3440" s="7" t="str">
        <f t="shared" si="778"/>
        <v>06-2019</v>
      </c>
      <c r="I3440" s="7" t="str">
        <f t="shared" ca="1" si="779"/>
        <v>Wall Street Journal: BNP Paribas-10Yr Treasury Yield-06-2019</v>
      </c>
      <c r="J3440" s="4" t="str">
        <f t="shared" ca="1" si="780"/>
        <v>10Yr Treasury Yield-BNP Paribas:06-2019</v>
      </c>
      <c r="K3440" t="s">
        <v>444</v>
      </c>
      <c r="CK3440">
        <v>2.1</v>
      </c>
      <c r="CM3440">
        <v>1.9</v>
      </c>
      <c r="CO3440">
        <v>2.25</v>
      </c>
      <c r="CQ3440">
        <v>2.25</v>
      </c>
    </row>
    <row r="3441" spans="1:99" x14ac:dyDescent="0.55000000000000004">
      <c r="A3441" s="4" t="str">
        <f t="shared" ca="1" si="775"/>
        <v>The Conference Board</v>
      </c>
      <c r="B3441" s="4" t="str">
        <f t="shared" si="776"/>
        <v>Bart van Ark</v>
      </c>
      <c r="C3441" s="4" t="s">
        <v>246</v>
      </c>
      <c r="D3441" s="4" t="s">
        <v>96</v>
      </c>
      <c r="E3441" s="4" t="str">
        <f>IF(COUNTIF($E$2:E3440,"Begin: " &amp; C3441 &amp; "-" &amp; D3441 &amp; "-" &amp; H3441)=0,"Begin: " &amp; C3441 &amp; "-" &amp; D3441 &amp; "-" &amp; H3441,IF((C3441 &amp; "-" &amp; D3441 &amp; "-" &amp; H3441)&lt;&gt;(C3442 &amp; "-" &amp; D3442 &amp; "-" &amp; H3442),"End: " &amp; C3441 &amp; "-" &amp; D3441 &amp; "-" &amp; H3441,""))</f>
        <v/>
      </c>
      <c r="F3441" s="4" t="str">
        <f t="shared" si="777"/>
        <v>Wall Street Journal-10Yr Treasury Yield-06-2019</v>
      </c>
      <c r="G3441" s="7">
        <v>43626</v>
      </c>
      <c r="H3441" s="7" t="str">
        <f t="shared" si="778"/>
        <v>06-2019</v>
      </c>
      <c r="I3441" s="7" t="str">
        <f t="shared" ca="1" si="779"/>
        <v>Wall Street Journal: The Conference Board-10Yr Treasury Yield-06-2019</v>
      </c>
      <c r="J3441" s="4" t="str">
        <f t="shared" ca="1" si="780"/>
        <v>10Yr Treasury Yield-The Conference Board:06-2019</v>
      </c>
      <c r="K3441" t="s">
        <v>242</v>
      </c>
      <c r="CK3441">
        <v>2.4</v>
      </c>
      <c r="CM3441">
        <v>2.13</v>
      </c>
      <c r="CO3441">
        <v>2.23</v>
      </c>
      <c r="CQ3441">
        <v>2.2799999999999998</v>
      </c>
    </row>
    <row r="3442" spans="1:99" x14ac:dyDescent="0.55000000000000004">
      <c r="A3442" s="4" t="str">
        <f t="shared" ca="1" si="775"/>
        <v>First Trust Adv.</v>
      </c>
      <c r="B3442" s="4" t="str">
        <f t="shared" si="776"/>
        <v>Brian S. Wesbury/ Robert Stein</v>
      </c>
      <c r="C3442" s="4" t="s">
        <v>246</v>
      </c>
      <c r="D3442" s="4" t="s">
        <v>96</v>
      </c>
      <c r="E3442" s="4" t="str">
        <f>IF(COUNTIF($E$2:E3441,"Begin: " &amp; C3442 &amp; "-" &amp; D3442 &amp; "-" &amp; H3442)=0,"Begin: " &amp; C3442 &amp; "-" &amp; D3442 &amp; "-" &amp; H3442,IF((C3442 &amp; "-" &amp; D3442 &amp; "-" &amp; H3442)&lt;&gt;(C3443 &amp; "-" &amp; D3443 &amp; "-" &amp; H3443),"End: " &amp; C3442 &amp; "-" &amp; D3442 &amp; "-" &amp; H3442,""))</f>
        <v/>
      </c>
      <c r="F3442" s="4" t="str">
        <f t="shared" si="777"/>
        <v>Wall Street Journal-10Yr Treasury Yield-06-2019</v>
      </c>
      <c r="G3442" s="7">
        <v>43626</v>
      </c>
      <c r="H3442" s="7" t="str">
        <f t="shared" si="778"/>
        <v>06-2019</v>
      </c>
      <c r="I3442" s="7" t="str">
        <f t="shared" ca="1" si="779"/>
        <v>Wall Street Journal: First Trust Adv.-10Yr Treasury Yield-06-2019</v>
      </c>
      <c r="J3442" s="4" t="str">
        <f t="shared" ca="1" si="780"/>
        <v>10Yr Treasury Yield-First Trust Adv.:06-2019</v>
      </c>
      <c r="K3442" t="s">
        <v>243</v>
      </c>
      <c r="CK3442">
        <v>2.5</v>
      </c>
      <c r="CM3442">
        <v>2.75</v>
      </c>
      <c r="CO3442">
        <v>3</v>
      </c>
      <c r="CQ3442">
        <v>3.25</v>
      </c>
    </row>
    <row r="3443" spans="1:99" x14ac:dyDescent="0.55000000000000004">
      <c r="A3443" s="4" t="str">
        <f t="shared" ca="1" si="775"/>
        <v>National Association of Realtors</v>
      </c>
      <c r="B3443" s="4" t="str">
        <f t="shared" si="776"/>
        <v>Lawrence Yun</v>
      </c>
      <c r="C3443" s="4" t="s">
        <v>246</v>
      </c>
      <c r="D3443" s="4" t="s">
        <v>96</v>
      </c>
      <c r="E3443" s="4" t="str">
        <f>IF(COUNTIF($E$2:E3442,"Begin: " &amp; C3443 &amp; "-" &amp; D3443 &amp; "-" &amp; H3443)=0,"Begin: " &amp; C3443 &amp; "-" &amp; D3443 &amp; "-" &amp; H3443,IF((C3443 &amp; "-" &amp; D3443 &amp; "-" &amp; H3443)&lt;&gt;(C3444 &amp; "-" &amp; D3444 &amp; "-" &amp; H3444),"End: " &amp; C3443 &amp; "-" &amp; D3443 &amp; "-" &amp; H3443,""))</f>
        <v/>
      </c>
      <c r="F3443" s="4" t="str">
        <f t="shared" si="777"/>
        <v>Wall Street Journal-10Yr Treasury Yield-06-2019</v>
      </c>
      <c r="G3443" s="7">
        <v>43626</v>
      </c>
      <c r="H3443" s="7" t="str">
        <f t="shared" si="778"/>
        <v>06-2019</v>
      </c>
      <c r="I3443" s="7" t="str">
        <f t="shared" ca="1" si="779"/>
        <v>Wall Street Journal: National Association of Realtors-10Yr Treasury Yield-06-2019</v>
      </c>
      <c r="J3443" s="4" t="str">
        <f t="shared" ca="1" si="780"/>
        <v>10Yr Treasury Yield-National Association of Realtors:06-2019</v>
      </c>
      <c r="K3443" t="s">
        <v>245</v>
      </c>
      <c r="CK3443">
        <v>2.2000000000000002</v>
      </c>
      <c r="CM3443">
        <v>2.2999999999999998</v>
      </c>
      <c r="CO3443">
        <v>2.2999999999999998</v>
      </c>
      <c r="CQ3443">
        <v>2.4</v>
      </c>
      <c r="CS3443">
        <v>2.5</v>
      </c>
      <c r="CU3443">
        <v>2.5</v>
      </c>
    </row>
    <row r="3444" spans="1:99" x14ac:dyDescent="0.55000000000000004">
      <c r="A3444" s="4" t="str">
        <f t="shared" ca="1" si="775"/>
        <v>Morgan Stanley</v>
      </c>
      <c r="B3444" s="4" t="str">
        <f t="shared" si="776"/>
        <v>Ellen Zentner*</v>
      </c>
      <c r="C3444" s="4" t="s">
        <v>246</v>
      </c>
      <c r="D3444" s="4" t="s">
        <v>96</v>
      </c>
      <c r="E3444" s="4" t="str">
        <f>IF(COUNTIF($E$2:E3443,"Begin: " &amp; C3444 &amp; "-" &amp; D3444 &amp; "-" &amp; H3444)=0,"Begin: " &amp; C3444 &amp; "-" &amp; D3444 &amp; "-" &amp; H3444,IF((C3444 &amp; "-" &amp; D3444 &amp; "-" &amp; H3444)&lt;&gt;(C3445 &amp; "-" &amp; D3445 &amp; "-" &amp; H3445),"End: " &amp; C3444 &amp; "-" &amp; D3444 &amp; "-" &amp; H3444,""))</f>
        <v>End: Wall Street Journal-10Yr Treasury Yield-06-2019</v>
      </c>
      <c r="F3444" s="4" t="str">
        <f t="shared" si="777"/>
        <v>Wall Street Journal-10Yr Treasury Yield-06-2019</v>
      </c>
      <c r="G3444" s="7">
        <v>43626</v>
      </c>
      <c r="H3444" s="7" t="str">
        <f t="shared" si="778"/>
        <v>06-2019</v>
      </c>
      <c r="I3444" s="7" t="str">
        <f t="shared" ca="1" si="779"/>
        <v>Wall Street Journal: Morgan Stanley-10Yr Treasury Yield-06-2019</v>
      </c>
      <c r="J3444" s="4" t="str">
        <f t="shared" ca="1" si="780"/>
        <v>10Yr Treasury Yield-Morgan Stanley:06-2019</v>
      </c>
      <c r="K3444" t="s">
        <v>827</v>
      </c>
    </row>
    <row r="3445" spans="1:99" x14ac:dyDescent="0.55000000000000004">
      <c r="A3445" s="4" t="str">
        <f t="shared" ref="A3445" ca="1" si="781">IF(ISERROR(IF(C3445="GIOA",INDEX(List_AnonymousForecasters,MATCH(LEFT(K3445,FIND(":",K3445,1)-1),List_IndividualForecasters,0),1),INDEX(List_FirmNamesOmega,MATCH(LEFT(K3445,FIND(":",K3445,1)-1),List_FirmNamesAlpha,0),1))),LEFT(K3445,FIND(":",K3445,1)-1),IF(C3445="GIOA",INDEX(List_AnonymousForecasters,MATCH(LEFT(K3445,FIND(":",K3445,1)-1),List_IndividualForecasters,0),1),INDEX(List_FirmNamesOmega,MATCH(LEFT(K3445,FIND(":",K3445,1)-1),List_FirmNamesAlpha,0),1)))</f>
        <v>Nomura</v>
      </c>
      <c r="B3445" s="4" t="str">
        <f t="shared" ref="B3445" si="782">MID(K3445,FIND(":",K3445,1)+2,LEN(K3445)-FIND(":",K3445,1))</f>
        <v>Lewis Alexander</v>
      </c>
      <c r="C3445" s="4" t="s">
        <v>246</v>
      </c>
      <c r="D3445" s="4" t="s">
        <v>87</v>
      </c>
      <c r="E3445" s="4" t="str">
        <f>IF(COUNTIF($E$2:E3444,"Begin: " &amp; C3445 &amp; "-" &amp; D3445 &amp; "-" &amp; H3445)=0,"Begin: " &amp; C3445 &amp; "-" &amp; D3445 &amp; "-" &amp; H3445,IF((C3445 &amp; "-" &amp; D3445 &amp; "-" &amp; H3445)&lt;&gt;(C3446 &amp; "-" &amp; D3446 &amp; "-" &amp; H3446),"End: " &amp; C3445 &amp; "-" &amp; D3445 &amp; "-" &amp; H3445,""))</f>
        <v>Begin: Wall Street Journal-Fed Funds Rate-06-2019</v>
      </c>
      <c r="F3445" s="4" t="str">
        <f t="shared" ref="F3445" si="783">C3445 &amp; "-" &amp; D3445 &amp; "-" &amp; H3445</f>
        <v>Wall Street Journal-Fed Funds Rate-06-2019</v>
      </c>
      <c r="G3445" s="7">
        <v>43626</v>
      </c>
      <c r="H3445" s="7" t="str">
        <f t="shared" ref="H3445" si="784">TEXT(MONTH(G3445),"00") &amp; "-" &amp; TEXT(YEAR(G3445),"0000")</f>
        <v>06-2019</v>
      </c>
      <c r="I3445" s="7" t="str">
        <f t="shared" ref="I3445" ca="1" si="785">C3445 &amp; ": " &amp; A3445 &amp; "-" &amp; D3445 &amp; "-" &amp; H3445</f>
        <v>Wall Street Journal: Nomura-Fed Funds Rate-06-2019</v>
      </c>
      <c r="J3445" s="4" t="str">
        <f t="shared" ref="J3445" ca="1" si="786">D3445 &amp; "-" &amp; A3445 &amp; ":" &amp; TEXT(MONTH(G3445),"00") &amp; "-" &amp; TEXT(YEAR(G3445),"0000")</f>
        <v>Fed Funds Rate-Nomura:06-2019</v>
      </c>
      <c r="K3445" t="s">
        <v>196</v>
      </c>
      <c r="CK3445">
        <v>2.375</v>
      </c>
      <c r="CM3445">
        <v>1.875</v>
      </c>
      <c r="CO3445">
        <v>1.875</v>
      </c>
      <c r="CQ3445">
        <v>1.875</v>
      </c>
    </row>
    <row r="3446" spans="1:99" x14ac:dyDescent="0.55000000000000004">
      <c r="A3446" s="4" t="str">
        <f t="shared" ref="A3446:A3509" ca="1" si="787">IF(ISERROR(IF(C3446="GIOA",INDEX(List_AnonymousForecasters,MATCH(LEFT(K3446,FIND(":",K3446,1)-1),List_IndividualForecasters,0),1),INDEX(List_FirmNamesOmega,MATCH(LEFT(K3446,FIND(":",K3446,1)-1),List_FirmNamesAlpha,0),1))),LEFT(K3446,FIND(":",K3446,1)-1),IF(C3446="GIOA",INDEX(List_AnonymousForecasters,MATCH(LEFT(K3446,FIND(":",K3446,1)-1),List_IndividualForecasters,0),1),INDEX(List_FirmNamesOmega,MATCH(LEFT(K3446,FIND(":",K3446,1)-1),List_FirmNamesAlpha,0),1)))</f>
        <v>Bank of the West</v>
      </c>
      <c r="B3446" s="4" t="str">
        <f t="shared" ref="B3446:B3509" si="788">MID(K3446,FIND(":",K3446,1)+2,LEN(K3446)-FIND(":",K3446,1))</f>
        <v>Scott Anderson</v>
      </c>
      <c r="C3446" s="4" t="s">
        <v>246</v>
      </c>
      <c r="D3446" s="4" t="s">
        <v>87</v>
      </c>
      <c r="E3446" s="4" t="str">
        <f>IF(COUNTIF($E$2:E3445,"Begin: " &amp; C3446 &amp; "-" &amp; D3446 &amp; "-" &amp; H3446)=0,"Begin: " &amp; C3446 &amp; "-" &amp; D3446 &amp; "-" &amp; H3446,IF((C3446 &amp; "-" &amp; D3446 &amp; "-" &amp; H3446)&lt;&gt;(C3447 &amp; "-" &amp; D3447 &amp; "-" &amp; H3447),"End: " &amp; C3446 &amp; "-" &amp; D3446 &amp; "-" &amp; H3446,""))</f>
        <v/>
      </c>
      <c r="F3446" s="4" t="str">
        <f t="shared" ref="F3446:F3509" si="789">C3446 &amp; "-" &amp; D3446 &amp; "-" &amp; H3446</f>
        <v>Wall Street Journal-Fed Funds Rate-06-2019</v>
      </c>
      <c r="G3446" s="7">
        <v>43626</v>
      </c>
      <c r="H3446" s="7" t="str">
        <f t="shared" ref="H3446:H3509" si="790">TEXT(MONTH(G3446),"00") &amp; "-" &amp; TEXT(YEAR(G3446),"0000")</f>
        <v>06-2019</v>
      </c>
      <c r="I3446" s="7" t="str">
        <f t="shared" ref="I3446:I3509" ca="1" si="791">C3446 &amp; ": " &amp; A3446 &amp; "-" &amp; D3446 &amp; "-" &amp; H3446</f>
        <v>Wall Street Journal: Bank of the West-Fed Funds Rate-06-2019</v>
      </c>
      <c r="J3446" s="4" t="str">
        <f t="shared" ref="J3446:J3509" ca="1" si="792">D3446 &amp; "-" &amp; A3446 &amp; ":" &amp; TEXT(MONTH(G3446),"00") &amp; "-" &amp; TEXT(YEAR(G3446),"0000")</f>
        <v>Fed Funds Rate-Bank of the West:06-2019</v>
      </c>
      <c r="K3446" t="s">
        <v>763</v>
      </c>
      <c r="CK3446">
        <v>2.375</v>
      </c>
      <c r="CM3446">
        <v>2.125</v>
      </c>
      <c r="CO3446">
        <v>1.875</v>
      </c>
      <c r="CQ3446">
        <v>1.625</v>
      </c>
      <c r="CS3446">
        <v>1.375</v>
      </c>
      <c r="CU3446">
        <v>1.375</v>
      </c>
    </row>
    <row r="3447" spans="1:99" x14ac:dyDescent="0.55000000000000004">
      <c r="A3447" s="4" t="str">
        <f t="shared" ca="1" si="787"/>
        <v>Capital Economics</v>
      </c>
      <c r="B3447" s="4" t="str">
        <f t="shared" si="788"/>
        <v>Paul Ashworth</v>
      </c>
      <c r="C3447" s="4" t="s">
        <v>246</v>
      </c>
      <c r="D3447" s="4" t="s">
        <v>87</v>
      </c>
      <c r="E3447" s="4" t="str">
        <f>IF(COUNTIF($E$2:E3446,"Begin: " &amp; C3447 &amp; "-" &amp; D3447 &amp; "-" &amp; H3447)=0,"Begin: " &amp; C3447 &amp; "-" &amp; D3447 &amp; "-" &amp; H3447,IF((C3447 &amp; "-" &amp; D3447 &amp; "-" &amp; H3447)&lt;&gt;(C3448 &amp; "-" &amp; D3448 &amp; "-" &amp; H3448),"End: " &amp; C3447 &amp; "-" &amp; D3447 &amp; "-" &amp; H3447,""))</f>
        <v/>
      </c>
      <c r="F3447" s="4" t="str">
        <f t="shared" si="789"/>
        <v>Wall Street Journal-Fed Funds Rate-06-2019</v>
      </c>
      <c r="G3447" s="7">
        <v>43626</v>
      </c>
      <c r="H3447" s="7" t="str">
        <f t="shared" si="790"/>
        <v>06-2019</v>
      </c>
      <c r="I3447" s="7" t="str">
        <f t="shared" ca="1" si="791"/>
        <v>Wall Street Journal: Capital Economics-Fed Funds Rate-06-2019</v>
      </c>
      <c r="J3447" s="4" t="str">
        <f t="shared" ca="1" si="792"/>
        <v>Fed Funds Rate-Capital Economics:06-2019</v>
      </c>
      <c r="K3447" t="s">
        <v>197</v>
      </c>
      <c r="CK3447">
        <v>2.38</v>
      </c>
      <c r="CM3447">
        <v>1.88</v>
      </c>
      <c r="CO3447">
        <v>1.63</v>
      </c>
      <c r="CQ3447">
        <v>1.63</v>
      </c>
      <c r="CS3447">
        <v>1.63</v>
      </c>
      <c r="CU3447">
        <v>1.63</v>
      </c>
    </row>
    <row r="3448" spans="1:99" x14ac:dyDescent="0.55000000000000004">
      <c r="A3448" s="4" t="str">
        <f t="shared" ca="1" si="787"/>
        <v>Deloitte LP</v>
      </c>
      <c r="B3448" s="4" t="str">
        <f t="shared" si="788"/>
        <v>Daniel Bachman</v>
      </c>
      <c r="C3448" s="4" t="s">
        <v>246</v>
      </c>
      <c r="D3448" s="4" t="s">
        <v>87</v>
      </c>
      <c r="E3448" s="4" t="str">
        <f>IF(COUNTIF($E$2:E3447,"Begin: " &amp; C3448 &amp; "-" &amp; D3448 &amp; "-" &amp; H3448)=0,"Begin: " &amp; C3448 &amp; "-" &amp; D3448 &amp; "-" &amp; H3448,IF((C3448 &amp; "-" &amp; D3448 &amp; "-" &amp; H3448)&lt;&gt;(C3449 &amp; "-" &amp; D3449 &amp; "-" &amp; H3449),"End: " &amp; C3448 &amp; "-" &amp; D3448 &amp; "-" &amp; H3448,""))</f>
        <v/>
      </c>
      <c r="F3448" s="4" t="str">
        <f t="shared" si="789"/>
        <v>Wall Street Journal-Fed Funds Rate-06-2019</v>
      </c>
      <c r="G3448" s="7">
        <v>43626</v>
      </c>
      <c r="H3448" s="7" t="str">
        <f t="shared" si="790"/>
        <v>06-2019</v>
      </c>
      <c r="I3448" s="7" t="str">
        <f t="shared" ca="1" si="791"/>
        <v>Wall Street Journal: Deloitte LP-Fed Funds Rate-06-2019</v>
      </c>
      <c r="J3448" s="4" t="str">
        <f t="shared" ca="1" si="792"/>
        <v>Fed Funds Rate-Deloitte LP:06-2019</v>
      </c>
      <c r="K3448" t="s">
        <v>749</v>
      </c>
      <c r="CK3448">
        <v>2.4</v>
      </c>
      <c r="CM3448">
        <v>2.4</v>
      </c>
      <c r="CO3448">
        <v>2.4</v>
      </c>
      <c r="CQ3448">
        <v>2.4</v>
      </c>
      <c r="CS3448">
        <v>2.4</v>
      </c>
      <c r="CU3448">
        <v>2.4</v>
      </c>
    </row>
    <row r="3449" spans="1:99" x14ac:dyDescent="0.55000000000000004">
      <c r="A3449" s="4" t="str">
        <f t="shared" ca="1" si="787"/>
        <v>Economic Outlook Group</v>
      </c>
      <c r="B3449" s="4" t="str">
        <f t="shared" si="788"/>
        <v>Bernard Baumohl*</v>
      </c>
      <c r="C3449" s="4" t="s">
        <v>246</v>
      </c>
      <c r="D3449" s="4" t="s">
        <v>87</v>
      </c>
      <c r="E3449" s="4" t="str">
        <f>IF(COUNTIF($E$2:E3448,"Begin: " &amp; C3449 &amp; "-" &amp; D3449 &amp; "-" &amp; H3449)=0,"Begin: " &amp; C3449 &amp; "-" &amp; D3449 &amp; "-" &amp; H3449,IF((C3449 &amp; "-" &amp; D3449 &amp; "-" &amp; H3449)&lt;&gt;(C3450 &amp; "-" &amp; D3450 &amp; "-" &amp; H3450),"End: " &amp; C3449 &amp; "-" &amp; D3449 &amp; "-" &amp; H3449,""))</f>
        <v/>
      </c>
      <c r="F3449" s="4" t="str">
        <f t="shared" si="789"/>
        <v>Wall Street Journal-Fed Funds Rate-06-2019</v>
      </c>
      <c r="G3449" s="7">
        <v>43626</v>
      </c>
      <c r="H3449" s="7" t="str">
        <f t="shared" si="790"/>
        <v>06-2019</v>
      </c>
      <c r="I3449" s="7" t="str">
        <f t="shared" ca="1" si="791"/>
        <v>Wall Street Journal: Economic Outlook Group-Fed Funds Rate-06-2019</v>
      </c>
      <c r="J3449" s="4" t="str">
        <f t="shared" ca="1" si="792"/>
        <v>Fed Funds Rate-Economic Outlook Group:06-2019</v>
      </c>
      <c r="K3449" t="s">
        <v>831</v>
      </c>
    </row>
    <row r="3450" spans="1:99" x14ac:dyDescent="0.55000000000000004">
      <c r="A3450" s="4" t="str">
        <f t="shared" ca="1" si="787"/>
        <v>Nationwide Insurance</v>
      </c>
      <c r="B3450" s="4" t="str">
        <f t="shared" si="788"/>
        <v>David Berson</v>
      </c>
      <c r="C3450" s="4" t="s">
        <v>246</v>
      </c>
      <c r="D3450" s="4" t="s">
        <v>87</v>
      </c>
      <c r="E3450" s="4" t="str">
        <f>IF(COUNTIF($E$2:E3449,"Begin: " &amp; C3450 &amp; "-" &amp; D3450 &amp; "-" &amp; H3450)=0,"Begin: " &amp; C3450 &amp; "-" &amp; D3450 &amp; "-" &amp; H3450,IF((C3450 &amp; "-" &amp; D3450 &amp; "-" &amp; H3450)&lt;&gt;(C3451 &amp; "-" &amp; D3451 &amp; "-" &amp; H3451),"End: " &amp; C3450 &amp; "-" &amp; D3450 &amp; "-" &amp; H3450,""))</f>
        <v/>
      </c>
      <c r="F3450" s="4" t="str">
        <f t="shared" si="789"/>
        <v>Wall Street Journal-Fed Funds Rate-06-2019</v>
      </c>
      <c r="G3450" s="7">
        <v>43626</v>
      </c>
      <c r="H3450" s="7" t="str">
        <f t="shared" si="790"/>
        <v>06-2019</v>
      </c>
      <c r="I3450" s="7" t="str">
        <f t="shared" ca="1" si="791"/>
        <v>Wall Street Journal: Nationwide Insurance-Fed Funds Rate-06-2019</v>
      </c>
      <c r="J3450" s="4" t="str">
        <f t="shared" ca="1" si="792"/>
        <v>Fed Funds Rate-Nationwide Insurance:06-2019</v>
      </c>
      <c r="K3450" t="s">
        <v>427</v>
      </c>
      <c r="CK3450">
        <v>2.375</v>
      </c>
      <c r="CM3450">
        <v>2.375</v>
      </c>
      <c r="CO3450">
        <v>2.375</v>
      </c>
      <c r="CQ3450">
        <v>2.625</v>
      </c>
      <c r="CS3450">
        <v>2.625</v>
      </c>
      <c r="CU3450">
        <v>2.875</v>
      </c>
    </row>
    <row r="3451" spans="1:99" x14ac:dyDescent="0.55000000000000004">
      <c r="A3451" s="4" t="str">
        <f t="shared" ca="1" si="787"/>
        <v>Tufts University</v>
      </c>
      <c r="B3451" s="4" t="str">
        <f t="shared" si="788"/>
        <v>Brian Bethune*</v>
      </c>
      <c r="C3451" s="4" t="s">
        <v>246</v>
      </c>
      <c r="D3451" s="4" t="s">
        <v>87</v>
      </c>
      <c r="E3451" s="4" t="str">
        <f>IF(COUNTIF($E$2:E3450,"Begin: " &amp; C3451 &amp; "-" &amp; D3451 &amp; "-" &amp; H3451)=0,"Begin: " &amp; C3451 &amp; "-" &amp; D3451 &amp; "-" &amp; H3451,IF((C3451 &amp; "-" &amp; D3451 &amp; "-" &amp; H3451)&lt;&gt;(C3452 &amp; "-" &amp; D3452 &amp; "-" &amp; H3452),"End: " &amp; C3451 &amp; "-" &amp; D3451 &amp; "-" &amp; H3451,""))</f>
        <v/>
      </c>
      <c r="F3451" s="4" t="str">
        <f t="shared" si="789"/>
        <v>Wall Street Journal-Fed Funds Rate-06-2019</v>
      </c>
      <c r="G3451" s="7">
        <v>43626</v>
      </c>
      <c r="H3451" s="7" t="str">
        <f t="shared" si="790"/>
        <v>06-2019</v>
      </c>
      <c r="I3451" s="7" t="str">
        <f t="shared" ca="1" si="791"/>
        <v>Wall Street Journal: Tufts University-Fed Funds Rate-06-2019</v>
      </c>
      <c r="J3451" s="4" t="str">
        <f t="shared" ca="1" si="792"/>
        <v>Fed Funds Rate-Tufts University:06-2019</v>
      </c>
      <c r="K3451" t="s">
        <v>813</v>
      </c>
    </row>
    <row r="3452" spans="1:99" x14ac:dyDescent="0.55000000000000004">
      <c r="A3452" s="4" t="str">
        <f t="shared" ca="1" si="787"/>
        <v>TS Lombard</v>
      </c>
      <c r="B3452" s="4" t="str">
        <f t="shared" si="788"/>
        <v>Steven Blitz</v>
      </c>
      <c r="C3452" s="4" t="s">
        <v>246</v>
      </c>
      <c r="D3452" s="4" t="s">
        <v>87</v>
      </c>
      <c r="E3452" s="4" t="str">
        <f>IF(COUNTIF($E$2:E3451,"Begin: " &amp; C3452 &amp; "-" &amp; D3452 &amp; "-" &amp; H3452)=0,"Begin: " &amp; C3452 &amp; "-" &amp; D3452 &amp; "-" &amp; H3452,IF((C3452 &amp; "-" &amp; D3452 &amp; "-" &amp; H3452)&lt;&gt;(C3453 &amp; "-" &amp; D3453 &amp; "-" &amp; H3453),"End: " &amp; C3452 &amp; "-" &amp; D3452 &amp; "-" &amp; H3452,""))</f>
        <v/>
      </c>
      <c r="F3452" s="4" t="str">
        <f t="shared" si="789"/>
        <v>Wall Street Journal-Fed Funds Rate-06-2019</v>
      </c>
      <c r="G3452" s="7">
        <v>43626</v>
      </c>
      <c r="H3452" s="7" t="str">
        <f t="shared" si="790"/>
        <v>06-2019</v>
      </c>
      <c r="I3452" s="7" t="str">
        <f t="shared" ca="1" si="791"/>
        <v>Wall Street Journal: TS Lombard-Fed Funds Rate-06-2019</v>
      </c>
      <c r="J3452" s="4" t="str">
        <f t="shared" ca="1" si="792"/>
        <v>Fed Funds Rate-TS Lombard:06-2019</v>
      </c>
      <c r="K3452" t="s">
        <v>768</v>
      </c>
      <c r="CK3452">
        <v>2.38</v>
      </c>
      <c r="CM3452">
        <v>1.88</v>
      </c>
      <c r="CO3452">
        <v>2.13</v>
      </c>
      <c r="CQ3452">
        <v>2.63</v>
      </c>
      <c r="CS3452">
        <v>2.63</v>
      </c>
      <c r="CU3452">
        <v>1.88</v>
      </c>
    </row>
    <row r="3453" spans="1:99" x14ac:dyDescent="0.55000000000000004">
      <c r="A3453" s="4" t="str">
        <f t="shared" ca="1" si="787"/>
        <v>Standard and Poor's</v>
      </c>
      <c r="B3453" s="4" t="str">
        <f t="shared" si="788"/>
        <v>Beth Ann Bovino*</v>
      </c>
      <c r="C3453" s="4" t="s">
        <v>246</v>
      </c>
      <c r="D3453" s="4" t="s">
        <v>87</v>
      </c>
      <c r="E3453" s="4" t="str">
        <f>IF(COUNTIF($E$2:E3452,"Begin: " &amp; C3453 &amp; "-" &amp; D3453 &amp; "-" &amp; H3453)=0,"Begin: " &amp; C3453 &amp; "-" &amp; D3453 &amp; "-" &amp; H3453,IF((C3453 &amp; "-" &amp; D3453 &amp; "-" &amp; H3453)&lt;&gt;(C3454 &amp; "-" &amp; D3454 &amp; "-" &amp; H3454),"End: " &amp; C3453 &amp; "-" &amp; D3453 &amp; "-" &amp; H3453,""))</f>
        <v/>
      </c>
      <c r="F3453" s="4" t="str">
        <f t="shared" si="789"/>
        <v>Wall Street Journal-Fed Funds Rate-06-2019</v>
      </c>
      <c r="G3453" s="7">
        <v>43626</v>
      </c>
      <c r="H3453" s="7" t="str">
        <f t="shared" si="790"/>
        <v>06-2019</v>
      </c>
      <c r="I3453" s="7" t="str">
        <f t="shared" ca="1" si="791"/>
        <v>Wall Street Journal: Standard and Poor's-Fed Funds Rate-06-2019</v>
      </c>
      <c r="J3453" s="4" t="str">
        <f t="shared" ca="1" si="792"/>
        <v>Fed Funds Rate-Standard and Poor's:06-2019</v>
      </c>
      <c r="K3453" t="s">
        <v>832</v>
      </c>
    </row>
    <row r="3454" spans="1:99" x14ac:dyDescent="0.55000000000000004">
      <c r="A3454" s="4" t="str">
        <f t="shared" ca="1" si="787"/>
        <v>Wells Fargo &amp; Co.</v>
      </c>
      <c r="B3454" s="4" t="str">
        <f t="shared" si="788"/>
        <v>Jay Bryson</v>
      </c>
      <c r="C3454" s="4" t="s">
        <v>246</v>
      </c>
      <c r="D3454" s="4" t="s">
        <v>87</v>
      </c>
      <c r="E3454" s="4" t="str">
        <f>IF(COUNTIF($E$2:E3453,"Begin: " &amp; C3454 &amp; "-" &amp; D3454 &amp; "-" &amp; H3454)=0,"Begin: " &amp; C3454 &amp; "-" &amp; D3454 &amp; "-" &amp; H3454,IF((C3454 &amp; "-" &amp; D3454 &amp; "-" &amp; H3454)&lt;&gt;(C3455 &amp; "-" &amp; D3455 &amp; "-" &amp; H3455),"End: " &amp; C3454 &amp; "-" &amp; D3454 &amp; "-" &amp; H3454,""))</f>
        <v/>
      </c>
      <c r="F3454" s="4" t="str">
        <f t="shared" si="789"/>
        <v>Wall Street Journal-Fed Funds Rate-06-2019</v>
      </c>
      <c r="G3454" s="7">
        <v>43626</v>
      </c>
      <c r="H3454" s="7" t="str">
        <f t="shared" si="790"/>
        <v>06-2019</v>
      </c>
      <c r="I3454" s="7" t="str">
        <f t="shared" ca="1" si="791"/>
        <v>Wall Street Journal: Wells Fargo &amp; Co.-Fed Funds Rate-06-2019</v>
      </c>
      <c r="J3454" s="4" t="str">
        <f t="shared" ca="1" si="792"/>
        <v>Fed Funds Rate-Wells Fargo &amp; Co.:06-2019</v>
      </c>
      <c r="K3454" t="s">
        <v>786</v>
      </c>
      <c r="CK3454">
        <v>2.375</v>
      </c>
      <c r="CM3454">
        <v>1.875</v>
      </c>
      <c r="CO3454">
        <v>1.875</v>
      </c>
      <c r="CQ3454">
        <v>1.875</v>
      </c>
    </row>
    <row r="3455" spans="1:99" x14ac:dyDescent="0.55000000000000004">
      <c r="A3455" s="4" t="str">
        <f t="shared" ca="1" si="787"/>
        <v>Credit Agricole CIB</v>
      </c>
      <c r="B3455" s="4" t="str">
        <f t="shared" si="788"/>
        <v>Michael Carey</v>
      </c>
      <c r="C3455" s="4" t="s">
        <v>246</v>
      </c>
      <c r="D3455" s="4" t="s">
        <v>87</v>
      </c>
      <c r="E3455" s="4" t="str">
        <f>IF(COUNTIF($E$2:E3454,"Begin: " &amp; C3455 &amp; "-" &amp; D3455 &amp; "-" &amp; H3455)=0,"Begin: " &amp; C3455 &amp; "-" &amp; D3455 &amp; "-" &amp; H3455,IF((C3455 &amp; "-" &amp; D3455 &amp; "-" &amp; H3455)&lt;&gt;(C3456 &amp; "-" &amp; D3456 &amp; "-" &amp; H3456),"End: " &amp; C3455 &amp; "-" &amp; D3455 &amp; "-" &amp; H3455,""))</f>
        <v/>
      </c>
      <c r="F3455" s="4" t="str">
        <f t="shared" si="789"/>
        <v>Wall Street Journal-Fed Funds Rate-06-2019</v>
      </c>
      <c r="G3455" s="7">
        <v>43626</v>
      </c>
      <c r="H3455" s="7" t="str">
        <f t="shared" si="790"/>
        <v>06-2019</v>
      </c>
      <c r="I3455" s="7" t="str">
        <f t="shared" ca="1" si="791"/>
        <v>Wall Street Journal: Credit Agricole CIB-Fed Funds Rate-06-2019</v>
      </c>
      <c r="J3455" s="4" t="str">
        <f t="shared" ca="1" si="792"/>
        <v>Fed Funds Rate-Credit Agricole CIB:06-2019</v>
      </c>
      <c r="K3455" t="s">
        <v>200</v>
      </c>
      <c r="CK3455">
        <v>2.375</v>
      </c>
      <c r="CM3455">
        <v>1.7849999999999999</v>
      </c>
      <c r="CO3455">
        <v>1.375</v>
      </c>
      <c r="CQ3455">
        <v>1.375</v>
      </c>
    </row>
    <row r="3456" spans="1:99" x14ac:dyDescent="0.55000000000000004">
      <c r="A3456" s="4" t="str">
        <f t="shared" ca="1" si="787"/>
        <v>Econoclast</v>
      </c>
      <c r="B3456" s="4" t="str">
        <f t="shared" si="788"/>
        <v>Mike Cosgrove</v>
      </c>
      <c r="C3456" s="4" t="s">
        <v>246</v>
      </c>
      <c r="D3456" s="4" t="s">
        <v>87</v>
      </c>
      <c r="E3456" s="4" t="str">
        <f>IF(COUNTIF($E$2:E3455,"Begin: " &amp; C3456 &amp; "-" &amp; D3456 &amp; "-" &amp; H3456)=0,"Begin: " &amp; C3456 &amp; "-" &amp; D3456 &amp; "-" &amp; H3456,IF((C3456 &amp; "-" &amp; D3456 &amp; "-" &amp; H3456)&lt;&gt;(C3457 &amp; "-" &amp; D3457 &amp; "-" &amp; H3457),"End: " &amp; C3456 &amp; "-" &amp; D3456 &amp; "-" &amp; H3456,""))</f>
        <v/>
      </c>
      <c r="F3456" s="4" t="str">
        <f t="shared" si="789"/>
        <v>Wall Street Journal-Fed Funds Rate-06-2019</v>
      </c>
      <c r="G3456" s="7">
        <v>43626</v>
      </c>
      <c r="H3456" s="7" t="str">
        <f t="shared" si="790"/>
        <v>06-2019</v>
      </c>
      <c r="I3456" s="7" t="str">
        <f t="shared" ca="1" si="791"/>
        <v>Wall Street Journal: Econoclast-Fed Funds Rate-06-2019</v>
      </c>
      <c r="J3456" s="4" t="str">
        <f t="shared" ca="1" si="792"/>
        <v>Fed Funds Rate-Econoclast:06-2019</v>
      </c>
      <c r="K3456" t="s">
        <v>203</v>
      </c>
      <c r="CK3456">
        <v>2.38</v>
      </c>
      <c r="CM3456">
        <v>1.88</v>
      </c>
      <c r="CO3456">
        <v>1.88</v>
      </c>
      <c r="CQ3456">
        <v>1.88</v>
      </c>
      <c r="CS3456">
        <v>1.88</v>
      </c>
      <c r="CU3456">
        <v>1.88</v>
      </c>
    </row>
    <row r="3457" spans="1:99" x14ac:dyDescent="0.55000000000000004">
      <c r="A3457" s="4" t="str">
        <f t="shared" ca="1" si="787"/>
        <v>Pictet Wealth Management</v>
      </c>
      <c r="B3457" s="4" t="str">
        <f t="shared" si="788"/>
        <v>Thomas Costerg*</v>
      </c>
      <c r="C3457" s="4" t="s">
        <v>246</v>
      </c>
      <c r="D3457" s="4" t="s">
        <v>87</v>
      </c>
      <c r="E3457" s="4" t="str">
        <f>IF(COUNTIF($E$2:E3456,"Begin: " &amp; C3457 &amp; "-" &amp; D3457 &amp; "-" &amp; H3457)=0,"Begin: " &amp; C3457 &amp; "-" &amp; D3457 &amp; "-" &amp; H3457,IF((C3457 &amp; "-" &amp; D3457 &amp; "-" &amp; H3457)&lt;&gt;(C3458 &amp; "-" &amp; D3458 &amp; "-" &amp; H3458),"End: " &amp; C3457 &amp; "-" &amp; D3457 &amp; "-" &amp; H3457,""))</f>
        <v/>
      </c>
      <c r="F3457" s="4" t="str">
        <f t="shared" si="789"/>
        <v>Wall Street Journal-Fed Funds Rate-06-2019</v>
      </c>
      <c r="G3457" s="7">
        <v>43626</v>
      </c>
      <c r="H3457" s="7" t="str">
        <f t="shared" si="790"/>
        <v>06-2019</v>
      </c>
      <c r="I3457" s="7" t="str">
        <f t="shared" ca="1" si="791"/>
        <v>Wall Street Journal: Pictet Wealth Management-Fed Funds Rate-06-2019</v>
      </c>
      <c r="J3457" s="4" t="str">
        <f t="shared" ca="1" si="792"/>
        <v>Fed Funds Rate-Pictet Wealth Management:06-2019</v>
      </c>
      <c r="K3457" t="s">
        <v>814</v>
      </c>
    </row>
    <row r="3458" spans="1:99" x14ac:dyDescent="0.55000000000000004">
      <c r="A3458" s="4" t="str">
        <f t="shared" ca="1" si="787"/>
        <v>Wrightson ICAP</v>
      </c>
      <c r="B3458" s="4" t="str">
        <f t="shared" si="788"/>
        <v>Lou Crandall</v>
      </c>
      <c r="C3458" s="4" t="s">
        <v>246</v>
      </c>
      <c r="D3458" s="4" t="s">
        <v>87</v>
      </c>
      <c r="E3458" s="4" t="str">
        <f>IF(COUNTIF($E$2:E3457,"Begin: " &amp; C3458 &amp; "-" &amp; D3458 &amp; "-" &amp; H3458)=0,"Begin: " &amp; C3458 &amp; "-" &amp; D3458 &amp; "-" &amp; H3458,IF((C3458 &amp; "-" &amp; D3458 &amp; "-" &amp; H3458)&lt;&gt;(C3459 &amp; "-" &amp; D3459 &amp; "-" &amp; H3459),"End: " &amp; C3458 &amp; "-" &amp; D3458 &amp; "-" &amp; H3458,""))</f>
        <v/>
      </c>
      <c r="F3458" s="4" t="str">
        <f t="shared" si="789"/>
        <v>Wall Street Journal-Fed Funds Rate-06-2019</v>
      </c>
      <c r="G3458" s="7">
        <v>43626</v>
      </c>
      <c r="H3458" s="7" t="str">
        <f t="shared" si="790"/>
        <v>06-2019</v>
      </c>
      <c r="I3458" s="7" t="str">
        <f t="shared" ca="1" si="791"/>
        <v>Wall Street Journal: Wrightson ICAP-Fed Funds Rate-06-2019</v>
      </c>
      <c r="J3458" s="4" t="str">
        <f t="shared" ca="1" si="792"/>
        <v>Fed Funds Rate-Wrightson ICAP:06-2019</v>
      </c>
      <c r="K3458" t="s">
        <v>204</v>
      </c>
      <c r="CK3458">
        <v>2.375</v>
      </c>
      <c r="CM3458">
        <v>1.875</v>
      </c>
      <c r="CO3458">
        <v>1.875</v>
      </c>
      <c r="CQ3458">
        <v>1.875</v>
      </c>
      <c r="CS3458">
        <v>2.375</v>
      </c>
      <c r="CU3458">
        <v>2.875</v>
      </c>
    </row>
    <row r="3459" spans="1:99" x14ac:dyDescent="0.55000000000000004">
      <c r="A3459" s="4" t="str">
        <f t="shared" ca="1" si="787"/>
        <v>Independent Consultant</v>
      </c>
      <c r="B3459" s="4" t="str">
        <f t="shared" si="788"/>
        <v>Amy Crews Cutts</v>
      </c>
      <c r="C3459" s="4" t="s">
        <v>246</v>
      </c>
      <c r="D3459" s="4" t="s">
        <v>87</v>
      </c>
      <c r="E3459" s="4" t="str">
        <f>IF(COUNTIF($E$2:E3458,"Begin: " &amp; C3459 &amp; "-" &amp; D3459 &amp; "-" &amp; H3459)=0,"Begin: " &amp; C3459 &amp; "-" &amp; D3459 &amp; "-" &amp; H3459,IF((C3459 &amp; "-" &amp; D3459 &amp; "-" &amp; H3459)&lt;&gt;(C3460 &amp; "-" &amp; D3460 &amp; "-" &amp; H3460),"End: " &amp; C3459 &amp; "-" &amp; D3459 &amp; "-" &amp; H3459,""))</f>
        <v/>
      </c>
      <c r="F3459" s="4" t="str">
        <f t="shared" si="789"/>
        <v>Wall Street Journal-Fed Funds Rate-06-2019</v>
      </c>
      <c r="G3459" s="7">
        <v>43626</v>
      </c>
      <c r="H3459" s="7" t="str">
        <f t="shared" si="790"/>
        <v>06-2019</v>
      </c>
      <c r="I3459" s="7" t="str">
        <f t="shared" ca="1" si="791"/>
        <v>Wall Street Journal: Independent Consultant-Fed Funds Rate-06-2019</v>
      </c>
      <c r="J3459" s="4" t="str">
        <f t="shared" ca="1" si="792"/>
        <v>Fed Funds Rate-Independent Consultant:06-2019</v>
      </c>
      <c r="K3459" t="s">
        <v>805</v>
      </c>
      <c r="CK3459">
        <v>2.375</v>
      </c>
      <c r="CM3459">
        <v>1.875</v>
      </c>
      <c r="CO3459">
        <v>1.625</v>
      </c>
      <c r="CQ3459">
        <v>0.875</v>
      </c>
      <c r="CS3459">
        <v>0.375</v>
      </c>
      <c r="CU3459">
        <v>0.375</v>
      </c>
    </row>
    <row r="3460" spans="1:99" x14ac:dyDescent="0.55000000000000004">
      <c r="A3460" s="4" t="str">
        <f t="shared" ca="1" si="787"/>
        <v>Oxford Economics</v>
      </c>
      <c r="B3460" s="4" t="str">
        <f t="shared" si="788"/>
        <v>Greg Daco</v>
      </c>
      <c r="C3460" s="4" t="s">
        <v>246</v>
      </c>
      <c r="D3460" s="4" t="s">
        <v>87</v>
      </c>
      <c r="E3460" s="4" t="str">
        <f>IF(COUNTIF($E$2:E3459,"Begin: " &amp; C3460 &amp; "-" &amp; D3460 &amp; "-" &amp; H3460)=0,"Begin: " &amp; C3460 &amp; "-" &amp; D3460 &amp; "-" &amp; H3460,IF((C3460 &amp; "-" &amp; D3460 &amp; "-" &amp; H3460)&lt;&gt;(C3461 &amp; "-" &amp; D3461 &amp; "-" &amp; H3461),"End: " &amp; C3460 &amp; "-" &amp; D3460 &amp; "-" &amp; H3460,""))</f>
        <v/>
      </c>
      <c r="F3460" s="4" t="str">
        <f t="shared" si="789"/>
        <v>Wall Street Journal-Fed Funds Rate-06-2019</v>
      </c>
      <c r="G3460" s="7">
        <v>43626</v>
      </c>
      <c r="H3460" s="7" t="str">
        <f t="shared" si="790"/>
        <v>06-2019</v>
      </c>
      <c r="I3460" s="7" t="str">
        <f t="shared" ca="1" si="791"/>
        <v>Wall Street Journal: Oxford Economics-Fed Funds Rate-06-2019</v>
      </c>
      <c r="J3460" s="4" t="str">
        <f t="shared" ca="1" si="792"/>
        <v>Fed Funds Rate-Oxford Economics:06-2019</v>
      </c>
      <c r="K3460" t="s">
        <v>429</v>
      </c>
      <c r="CK3460">
        <v>2.38</v>
      </c>
      <c r="CM3460">
        <v>2.13</v>
      </c>
      <c r="CO3460">
        <v>2.13</v>
      </c>
      <c r="CQ3460">
        <v>2.13</v>
      </c>
      <c r="CS3460">
        <v>2.13</v>
      </c>
      <c r="CU3460">
        <v>2.38</v>
      </c>
    </row>
    <row r="3461" spans="1:99" x14ac:dyDescent="0.55000000000000004">
      <c r="A3461" s="4" t="str">
        <f t="shared" ca="1" si="787"/>
        <v>Georgia State University</v>
      </c>
      <c r="B3461" s="4" t="str">
        <f t="shared" si="788"/>
        <v>Rajeev Dhawan</v>
      </c>
      <c r="C3461" s="4" t="s">
        <v>246</v>
      </c>
      <c r="D3461" s="4" t="s">
        <v>87</v>
      </c>
      <c r="E3461" s="4" t="str">
        <f>IF(COUNTIF($E$2:E3460,"Begin: " &amp; C3461 &amp; "-" &amp; D3461 &amp; "-" &amp; H3461)=0,"Begin: " &amp; C3461 &amp; "-" &amp; D3461 &amp; "-" &amp; H3461,IF((C3461 &amp; "-" &amp; D3461 &amp; "-" &amp; H3461)&lt;&gt;(C3462 &amp; "-" &amp; D3462 &amp; "-" &amp; H3462),"End: " &amp; C3461 &amp; "-" &amp; D3461 &amp; "-" &amp; H3461,""))</f>
        <v/>
      </c>
      <c r="F3461" s="4" t="str">
        <f t="shared" si="789"/>
        <v>Wall Street Journal-Fed Funds Rate-06-2019</v>
      </c>
      <c r="G3461" s="7">
        <v>43626</v>
      </c>
      <c r="H3461" s="7" t="str">
        <f t="shared" si="790"/>
        <v>06-2019</v>
      </c>
      <c r="I3461" s="7" t="str">
        <f t="shared" ca="1" si="791"/>
        <v>Wall Street Journal: Georgia State University-Fed Funds Rate-06-2019</v>
      </c>
      <c r="J3461" s="4" t="str">
        <f t="shared" ca="1" si="792"/>
        <v>Fed Funds Rate-Georgia State University:06-2019</v>
      </c>
      <c r="K3461" t="s">
        <v>430</v>
      </c>
      <c r="CK3461">
        <v>2.375</v>
      </c>
      <c r="CM3461">
        <v>2.125</v>
      </c>
      <c r="CO3461">
        <v>1.875</v>
      </c>
      <c r="CQ3461">
        <v>1.625</v>
      </c>
      <c r="CS3461">
        <v>1.625</v>
      </c>
      <c r="CU3461">
        <v>1.625</v>
      </c>
    </row>
    <row r="3462" spans="1:99" x14ac:dyDescent="0.55000000000000004">
      <c r="A3462" s="4" t="str">
        <f t="shared" ca="1" si="787"/>
        <v>National Association of Home Builders</v>
      </c>
      <c r="B3462" s="4" t="str">
        <f t="shared" si="788"/>
        <v>Robert Dietz*</v>
      </c>
      <c r="C3462" s="4" t="s">
        <v>246</v>
      </c>
      <c r="D3462" s="4" t="s">
        <v>87</v>
      </c>
      <c r="E3462" s="4" t="str">
        <f>IF(COUNTIF($E$2:E3461,"Begin: " &amp; C3462 &amp; "-" &amp; D3462 &amp; "-" &amp; H3462)=0,"Begin: " &amp; C3462 &amp; "-" &amp; D3462 &amp; "-" &amp; H3462,IF((C3462 &amp; "-" &amp; D3462 &amp; "-" &amp; H3462)&lt;&gt;(C3463 &amp; "-" &amp; D3463 &amp; "-" &amp; H3463),"End: " &amp; C3462 &amp; "-" &amp; D3462 &amp; "-" &amp; H3462,""))</f>
        <v/>
      </c>
      <c r="F3462" s="4" t="str">
        <f t="shared" si="789"/>
        <v>Wall Street Journal-Fed Funds Rate-06-2019</v>
      </c>
      <c r="G3462" s="7">
        <v>43626</v>
      </c>
      <c r="H3462" s="7" t="str">
        <f t="shared" si="790"/>
        <v>06-2019</v>
      </c>
      <c r="I3462" s="7" t="str">
        <f t="shared" ca="1" si="791"/>
        <v>Wall Street Journal: National Association of Home Builders-Fed Funds Rate-06-2019</v>
      </c>
      <c r="J3462" s="4" t="str">
        <f t="shared" ca="1" si="792"/>
        <v>Fed Funds Rate-National Association of Home Builders:06-2019</v>
      </c>
      <c r="K3462" t="s">
        <v>833</v>
      </c>
    </row>
    <row r="3463" spans="1:99" x14ac:dyDescent="0.55000000000000004">
      <c r="A3463" s="4" t="str">
        <f t="shared" ca="1" si="787"/>
        <v>Fannie Mae</v>
      </c>
      <c r="B3463" s="4" t="str">
        <f t="shared" si="788"/>
        <v>Douglas Duncan</v>
      </c>
      <c r="C3463" s="4" t="s">
        <v>246</v>
      </c>
      <c r="D3463" s="4" t="s">
        <v>87</v>
      </c>
      <c r="E3463" s="4" t="str">
        <f>IF(COUNTIF($E$2:E3462,"Begin: " &amp; C3463 &amp; "-" &amp; D3463 &amp; "-" &amp; H3463)=0,"Begin: " &amp; C3463 &amp; "-" &amp; D3463 &amp; "-" &amp; H3463,IF((C3463 &amp; "-" &amp; D3463 &amp; "-" &amp; H3463)&lt;&gt;(C3464 &amp; "-" &amp; D3464 &amp; "-" &amp; H3464),"End: " &amp; C3463 &amp; "-" &amp; D3463 &amp; "-" &amp; H3463,""))</f>
        <v/>
      </c>
      <c r="F3463" s="4" t="str">
        <f t="shared" si="789"/>
        <v>Wall Street Journal-Fed Funds Rate-06-2019</v>
      </c>
      <c r="G3463" s="7">
        <v>43626</v>
      </c>
      <c r="H3463" s="7" t="str">
        <f t="shared" si="790"/>
        <v>06-2019</v>
      </c>
      <c r="I3463" s="7" t="str">
        <f t="shared" ca="1" si="791"/>
        <v>Wall Street Journal: Fannie Mae-Fed Funds Rate-06-2019</v>
      </c>
      <c r="J3463" s="4" t="str">
        <f t="shared" ca="1" si="792"/>
        <v>Fed Funds Rate-Fannie Mae:06-2019</v>
      </c>
      <c r="K3463" t="s">
        <v>206</v>
      </c>
      <c r="CK3463">
        <v>2.375</v>
      </c>
      <c r="CM3463">
        <v>2.125</v>
      </c>
      <c r="CO3463">
        <v>2.125</v>
      </c>
      <c r="CQ3463">
        <v>2.125</v>
      </c>
      <c r="CS3463">
        <v>2.125</v>
      </c>
      <c r="CU3463">
        <v>2.125</v>
      </c>
    </row>
    <row r="3464" spans="1:99" x14ac:dyDescent="0.55000000000000004">
      <c r="A3464" s="4" t="str">
        <f t="shared" ca="1" si="787"/>
        <v>Comerica Bank</v>
      </c>
      <c r="B3464" s="4" t="str">
        <f t="shared" si="788"/>
        <v>Robert Dye</v>
      </c>
      <c r="C3464" s="4" t="s">
        <v>246</v>
      </c>
      <c r="D3464" s="4" t="s">
        <v>87</v>
      </c>
      <c r="E3464" s="4" t="str">
        <f>IF(COUNTIF($E$2:E3463,"Begin: " &amp; C3464 &amp; "-" &amp; D3464 &amp; "-" &amp; H3464)=0,"Begin: " &amp; C3464 &amp; "-" &amp; D3464 &amp; "-" &amp; H3464,IF((C3464 &amp; "-" &amp; D3464 &amp; "-" &amp; H3464)&lt;&gt;(C3465 &amp; "-" &amp; D3465 &amp; "-" &amp; H3465),"End: " &amp; C3464 &amp; "-" &amp; D3464 &amp; "-" &amp; H3464,""))</f>
        <v/>
      </c>
      <c r="F3464" s="4" t="str">
        <f t="shared" si="789"/>
        <v>Wall Street Journal-Fed Funds Rate-06-2019</v>
      </c>
      <c r="G3464" s="7">
        <v>43626</v>
      </c>
      <c r="H3464" s="7" t="str">
        <f t="shared" si="790"/>
        <v>06-2019</v>
      </c>
      <c r="I3464" s="7" t="str">
        <f t="shared" ca="1" si="791"/>
        <v>Wall Street Journal: Comerica Bank-Fed Funds Rate-06-2019</v>
      </c>
      <c r="J3464" s="4" t="str">
        <f t="shared" ca="1" si="792"/>
        <v>Fed Funds Rate-Comerica Bank:06-2019</v>
      </c>
      <c r="K3464" t="s">
        <v>207</v>
      </c>
      <c r="CK3464">
        <v>2.375</v>
      </c>
      <c r="CM3464">
        <v>1.875</v>
      </c>
      <c r="CO3464">
        <v>1.625</v>
      </c>
      <c r="CQ3464">
        <v>1.375</v>
      </c>
      <c r="CS3464">
        <v>1.375</v>
      </c>
      <c r="CU3464">
        <v>1.375</v>
      </c>
    </row>
    <row r="3465" spans="1:99" x14ac:dyDescent="0.55000000000000004">
      <c r="A3465" s="4" t="str">
        <f t="shared" ca="1" si="787"/>
        <v>PNC Financial Services Group</v>
      </c>
      <c r="B3465" s="4" t="str">
        <f t="shared" si="788"/>
        <v>Augustine Faucher</v>
      </c>
      <c r="C3465" s="4" t="s">
        <v>246</v>
      </c>
      <c r="D3465" s="4" t="s">
        <v>87</v>
      </c>
      <c r="E3465" s="4" t="str">
        <f>IF(COUNTIF($E$2:E3464,"Begin: " &amp; C3465 &amp; "-" &amp; D3465 &amp; "-" &amp; H3465)=0,"Begin: " &amp; C3465 &amp; "-" &amp; D3465 &amp; "-" &amp; H3465,IF((C3465 &amp; "-" &amp; D3465 &amp; "-" &amp; H3465)&lt;&gt;(C3466 &amp; "-" &amp; D3466 &amp; "-" &amp; H3466),"End: " &amp; C3465 &amp; "-" &amp; D3465 &amp; "-" &amp; H3465,""))</f>
        <v/>
      </c>
      <c r="F3465" s="4" t="str">
        <f t="shared" si="789"/>
        <v>Wall Street Journal-Fed Funds Rate-06-2019</v>
      </c>
      <c r="G3465" s="7">
        <v>43626</v>
      </c>
      <c r="H3465" s="7" t="str">
        <f t="shared" si="790"/>
        <v>06-2019</v>
      </c>
      <c r="I3465" s="7" t="str">
        <f t="shared" ca="1" si="791"/>
        <v>Wall Street Journal: PNC Financial Services Group-Fed Funds Rate-06-2019</v>
      </c>
      <c r="J3465" s="4" t="str">
        <f t="shared" ca="1" si="792"/>
        <v>Fed Funds Rate-PNC Financial Services Group:06-2019</v>
      </c>
      <c r="K3465" t="s">
        <v>769</v>
      </c>
      <c r="CK3465">
        <v>2.375</v>
      </c>
      <c r="CM3465">
        <v>2.375</v>
      </c>
      <c r="CO3465">
        <v>2.375</v>
      </c>
      <c r="CQ3465">
        <v>2.375</v>
      </c>
      <c r="CS3465">
        <v>2.375</v>
      </c>
      <c r="CU3465">
        <v>2.375</v>
      </c>
    </row>
    <row r="3466" spans="1:99" x14ac:dyDescent="0.55000000000000004">
      <c r="A3466" s="4" t="str">
        <f t="shared" ca="1" si="787"/>
        <v>California Lutheran University</v>
      </c>
      <c r="B3466" s="4" t="str">
        <f t="shared" si="788"/>
        <v>Matthew Fienup/Dan Hamilton</v>
      </c>
      <c r="C3466" s="4" t="s">
        <v>246</v>
      </c>
      <c r="D3466" s="4" t="s">
        <v>87</v>
      </c>
      <c r="E3466" s="4" t="str">
        <f>IF(COUNTIF($E$2:E3465,"Begin: " &amp; C3466 &amp; "-" &amp; D3466 &amp; "-" &amp; H3466)=0,"Begin: " &amp; C3466 &amp; "-" &amp; D3466 &amp; "-" &amp; H3466,IF((C3466 &amp; "-" &amp; D3466 &amp; "-" &amp; H3466)&lt;&gt;(C3467 &amp; "-" &amp; D3467 &amp; "-" &amp; H3467),"End: " &amp; C3466 &amp; "-" &amp; D3466 &amp; "-" &amp; H3466,""))</f>
        <v/>
      </c>
      <c r="F3466" s="4" t="str">
        <f t="shared" si="789"/>
        <v>Wall Street Journal-Fed Funds Rate-06-2019</v>
      </c>
      <c r="G3466" s="7">
        <v>43626</v>
      </c>
      <c r="H3466" s="7" t="str">
        <f t="shared" si="790"/>
        <v>06-2019</v>
      </c>
      <c r="I3466" s="7" t="str">
        <f t="shared" ca="1" si="791"/>
        <v>Wall Street Journal: California Lutheran University-Fed Funds Rate-06-2019</v>
      </c>
      <c r="J3466" s="4" t="str">
        <f t="shared" ca="1" si="792"/>
        <v>Fed Funds Rate-California Lutheran University:06-2019</v>
      </c>
      <c r="K3466" t="s">
        <v>796</v>
      </c>
      <c r="CK3466">
        <v>2.375</v>
      </c>
      <c r="CM3466">
        <v>2.125</v>
      </c>
      <c r="CO3466">
        <v>2.125</v>
      </c>
      <c r="CQ3466">
        <v>2.125</v>
      </c>
      <c r="CS3466">
        <v>1.875</v>
      </c>
      <c r="CU3466">
        <v>1.875</v>
      </c>
    </row>
    <row r="3467" spans="1:99" x14ac:dyDescent="0.55000000000000004">
      <c r="A3467" s="4" t="str">
        <f t="shared" ca="1" si="787"/>
        <v>MFR</v>
      </c>
      <c r="B3467" s="4" t="str">
        <f t="shared" si="788"/>
        <v>Maria Fiorini Ramirez/Joshua Shapiro</v>
      </c>
      <c r="C3467" s="4" t="s">
        <v>246</v>
      </c>
      <c r="D3467" s="4" t="s">
        <v>87</v>
      </c>
      <c r="E3467" s="4" t="str">
        <f>IF(COUNTIF($E$2:E3466,"Begin: " &amp; C3467 &amp; "-" &amp; D3467 &amp; "-" &amp; H3467)=0,"Begin: " &amp; C3467 &amp; "-" &amp; D3467 &amp; "-" &amp; H3467,IF((C3467 &amp; "-" &amp; D3467 &amp; "-" &amp; H3467)&lt;&gt;(C3468 &amp; "-" &amp; D3468 &amp; "-" &amp; H3468),"End: " &amp; C3467 &amp; "-" &amp; D3467 &amp; "-" &amp; H3467,""))</f>
        <v/>
      </c>
      <c r="F3467" s="4" t="str">
        <f t="shared" si="789"/>
        <v>Wall Street Journal-Fed Funds Rate-06-2019</v>
      </c>
      <c r="G3467" s="7">
        <v>43626</v>
      </c>
      <c r="H3467" s="7" t="str">
        <f t="shared" si="790"/>
        <v>06-2019</v>
      </c>
      <c r="I3467" s="7" t="str">
        <f t="shared" ca="1" si="791"/>
        <v>Wall Street Journal: MFR-Fed Funds Rate-06-2019</v>
      </c>
      <c r="J3467" s="4" t="str">
        <f t="shared" ca="1" si="792"/>
        <v>Fed Funds Rate-MFR:06-2019</v>
      </c>
      <c r="K3467" t="s">
        <v>208</v>
      </c>
      <c r="CK3467">
        <v>2.375</v>
      </c>
      <c r="CM3467">
        <v>1.875</v>
      </c>
      <c r="CO3467">
        <v>1.375</v>
      </c>
      <c r="CQ3467">
        <v>0.875</v>
      </c>
    </row>
    <row r="3468" spans="1:99" x14ac:dyDescent="0.55000000000000004">
      <c r="A3468" s="4" t="str">
        <f t="shared" ca="1" si="787"/>
        <v>Chamber of Commerce</v>
      </c>
      <c r="B3468" s="4" t="str">
        <f t="shared" si="788"/>
        <v>J.D. Foster</v>
      </c>
      <c r="C3468" s="4" t="s">
        <v>246</v>
      </c>
      <c r="D3468" s="4" t="s">
        <v>87</v>
      </c>
      <c r="E3468" s="4" t="str">
        <f>IF(COUNTIF($E$2:E3467,"Begin: " &amp; C3468 &amp; "-" &amp; D3468 &amp; "-" &amp; H3468)=0,"Begin: " &amp; C3468 &amp; "-" &amp; D3468 &amp; "-" &amp; H3468,IF((C3468 &amp; "-" &amp; D3468 &amp; "-" &amp; H3468)&lt;&gt;(C3469 &amp; "-" &amp; D3469 &amp; "-" &amp; H3469),"End: " &amp; C3468 &amp; "-" &amp; D3468 &amp; "-" &amp; H3468,""))</f>
        <v/>
      </c>
      <c r="F3468" s="4" t="str">
        <f t="shared" si="789"/>
        <v>Wall Street Journal-Fed Funds Rate-06-2019</v>
      </c>
      <c r="G3468" s="7">
        <v>43626</v>
      </c>
      <c r="H3468" s="7" t="str">
        <f t="shared" si="790"/>
        <v>06-2019</v>
      </c>
      <c r="I3468" s="7" t="str">
        <f t="shared" ca="1" si="791"/>
        <v>Wall Street Journal: Chamber of Commerce-Fed Funds Rate-06-2019</v>
      </c>
      <c r="J3468" s="4" t="str">
        <f t="shared" ca="1" si="792"/>
        <v>Fed Funds Rate-Chamber of Commerce:06-2019</v>
      </c>
      <c r="K3468" t="s">
        <v>766</v>
      </c>
      <c r="CK3468">
        <v>2.375</v>
      </c>
      <c r="CM3468">
        <v>2.125</v>
      </c>
      <c r="CO3468">
        <v>2.125</v>
      </c>
      <c r="CQ3468">
        <v>2.125</v>
      </c>
    </row>
    <row r="3469" spans="1:99" x14ac:dyDescent="0.55000000000000004">
      <c r="A3469" s="4" t="str">
        <f t="shared" ca="1" si="787"/>
        <v>Mortgage Bankers Association</v>
      </c>
      <c r="B3469" s="4" t="str">
        <f t="shared" si="788"/>
        <v>Mike Fratantoni</v>
      </c>
      <c r="C3469" s="4" t="s">
        <v>246</v>
      </c>
      <c r="D3469" s="4" t="s">
        <v>87</v>
      </c>
      <c r="E3469" s="4" t="str">
        <f>IF(COUNTIF($E$2:E3468,"Begin: " &amp; C3469 &amp; "-" &amp; D3469 &amp; "-" &amp; H3469)=0,"Begin: " &amp; C3469 &amp; "-" &amp; D3469 &amp; "-" &amp; H3469,IF((C3469 &amp; "-" &amp; D3469 &amp; "-" &amp; H3469)&lt;&gt;(C3470 &amp; "-" &amp; D3470 &amp; "-" &amp; H3470),"End: " &amp; C3469 &amp; "-" &amp; D3469 &amp; "-" &amp; H3469,""))</f>
        <v/>
      </c>
      <c r="F3469" s="4" t="str">
        <f t="shared" si="789"/>
        <v>Wall Street Journal-Fed Funds Rate-06-2019</v>
      </c>
      <c r="G3469" s="7">
        <v>43626</v>
      </c>
      <c r="H3469" s="7" t="str">
        <f t="shared" si="790"/>
        <v>06-2019</v>
      </c>
      <c r="I3469" s="7" t="str">
        <f t="shared" ca="1" si="791"/>
        <v>Wall Street Journal: Mortgage Bankers Association-Fed Funds Rate-06-2019</v>
      </c>
      <c r="J3469" s="4" t="str">
        <f t="shared" ca="1" si="792"/>
        <v>Fed Funds Rate-Mortgage Bankers Association:06-2019</v>
      </c>
      <c r="K3469" t="s">
        <v>209</v>
      </c>
      <c r="CK3469">
        <v>2.375</v>
      </c>
      <c r="CM3469">
        <v>1.875</v>
      </c>
      <c r="CO3469">
        <v>1.625</v>
      </c>
      <c r="CQ3469">
        <v>1.625</v>
      </c>
      <c r="CS3469">
        <v>1.625</v>
      </c>
      <c r="CU3469">
        <v>1.625</v>
      </c>
    </row>
    <row r="3470" spans="1:99" x14ac:dyDescent="0.55000000000000004">
      <c r="A3470" s="4" t="str">
        <f t="shared" ca="1" si="787"/>
        <v>Robert Fry Economics LLC</v>
      </c>
      <c r="B3470" s="4" t="str">
        <f t="shared" si="788"/>
        <v>Robert Fry</v>
      </c>
      <c r="C3470" s="4" t="s">
        <v>246</v>
      </c>
      <c r="D3470" s="4" t="s">
        <v>87</v>
      </c>
      <c r="E3470" s="4" t="str">
        <f>IF(COUNTIF($E$2:E3469,"Begin: " &amp; C3470 &amp; "-" &amp; D3470 &amp; "-" &amp; H3470)=0,"Begin: " &amp; C3470 &amp; "-" &amp; D3470 &amp; "-" &amp; H3470,IF((C3470 &amp; "-" &amp; D3470 &amp; "-" &amp; H3470)&lt;&gt;(C3471 &amp; "-" &amp; D3471 &amp; "-" &amp; H3471),"End: " &amp; C3470 &amp; "-" &amp; D3470 &amp; "-" &amp; H3470,""))</f>
        <v/>
      </c>
      <c r="F3470" s="4" t="str">
        <f t="shared" si="789"/>
        <v>Wall Street Journal-Fed Funds Rate-06-2019</v>
      </c>
      <c r="G3470" s="7">
        <v>43626</v>
      </c>
      <c r="H3470" s="7" t="str">
        <f t="shared" si="790"/>
        <v>06-2019</v>
      </c>
      <c r="I3470" s="7" t="str">
        <f t="shared" ca="1" si="791"/>
        <v>Wall Street Journal: Robert Fry Economics LLC-Fed Funds Rate-06-2019</v>
      </c>
      <c r="J3470" s="4" t="str">
        <f t="shared" ca="1" si="792"/>
        <v>Fed Funds Rate-Robert Fry Economics LLC:06-2019</v>
      </c>
      <c r="K3470" t="s">
        <v>764</v>
      </c>
      <c r="CK3470">
        <v>2.375</v>
      </c>
      <c r="CM3470">
        <v>1.875</v>
      </c>
      <c r="CO3470">
        <v>1.875</v>
      </c>
      <c r="CQ3470">
        <v>1.875</v>
      </c>
      <c r="CS3470">
        <v>2.375</v>
      </c>
      <c r="CU3470">
        <v>2.875</v>
      </c>
    </row>
    <row r="3471" spans="1:99" x14ac:dyDescent="0.55000000000000004">
      <c r="A3471" s="4" t="str">
        <f t="shared" ca="1" si="787"/>
        <v>Societe Generale</v>
      </c>
      <c r="B3471" s="4" t="str">
        <f t="shared" si="788"/>
        <v>Stephen Gallagher</v>
      </c>
      <c r="C3471" s="4" t="s">
        <v>246</v>
      </c>
      <c r="D3471" s="4" t="s">
        <v>87</v>
      </c>
      <c r="E3471" s="4" t="str">
        <f>IF(COUNTIF($E$2:E3470,"Begin: " &amp; C3471 &amp; "-" &amp; D3471 &amp; "-" &amp; H3471)=0,"Begin: " &amp; C3471 &amp; "-" &amp; D3471 &amp; "-" &amp; H3471,IF((C3471 &amp; "-" &amp; D3471 &amp; "-" &amp; H3471)&lt;&gt;(C3472 &amp; "-" &amp; D3472 &amp; "-" &amp; H3472),"End: " &amp; C3471 &amp; "-" &amp; D3471 &amp; "-" &amp; H3471,""))</f>
        <v/>
      </c>
      <c r="F3471" s="4" t="str">
        <f t="shared" si="789"/>
        <v>Wall Street Journal-Fed Funds Rate-06-2019</v>
      </c>
      <c r="G3471" s="7">
        <v>43626</v>
      </c>
      <c r="H3471" s="7" t="str">
        <f t="shared" si="790"/>
        <v>06-2019</v>
      </c>
      <c r="I3471" s="7" t="str">
        <f t="shared" ca="1" si="791"/>
        <v>Wall Street Journal: Societe Generale-Fed Funds Rate-06-2019</v>
      </c>
      <c r="J3471" s="4" t="str">
        <f t="shared" ca="1" si="792"/>
        <v>Fed Funds Rate-Societe Generale:06-2019</v>
      </c>
      <c r="K3471" t="s">
        <v>657</v>
      </c>
      <c r="CK3471">
        <v>2.375</v>
      </c>
      <c r="CM3471">
        <v>2.375</v>
      </c>
      <c r="CO3471">
        <v>1.875</v>
      </c>
      <c r="CQ3471">
        <v>1.375</v>
      </c>
      <c r="CS3471">
        <v>1.375</v>
      </c>
      <c r="CU3471">
        <v>2.125</v>
      </c>
    </row>
    <row r="3472" spans="1:99" x14ac:dyDescent="0.55000000000000004">
      <c r="A3472" s="4" t="str">
        <f t="shared" ca="1" si="787"/>
        <v>Barclays</v>
      </c>
      <c r="B3472" s="4" t="str">
        <f t="shared" si="788"/>
        <v>Michael Gapen*</v>
      </c>
      <c r="C3472" s="4" t="s">
        <v>246</v>
      </c>
      <c r="D3472" s="4" t="s">
        <v>87</v>
      </c>
      <c r="E3472" s="4" t="str">
        <f>IF(COUNTIF($E$2:E3471,"Begin: " &amp; C3472 &amp; "-" &amp; D3472 &amp; "-" &amp; H3472)=0,"Begin: " &amp; C3472 &amp; "-" &amp; D3472 &amp; "-" &amp; H3472,IF((C3472 &amp; "-" &amp; D3472 &amp; "-" &amp; H3472)&lt;&gt;(C3473 &amp; "-" &amp; D3473 &amp; "-" &amp; H3473),"End: " &amp; C3472 &amp; "-" &amp; D3472 &amp; "-" &amp; H3472,""))</f>
        <v/>
      </c>
      <c r="F3472" s="4" t="str">
        <f t="shared" si="789"/>
        <v>Wall Street Journal-Fed Funds Rate-06-2019</v>
      </c>
      <c r="G3472" s="7">
        <v>43626</v>
      </c>
      <c r="H3472" s="7" t="str">
        <f t="shared" si="790"/>
        <v>06-2019</v>
      </c>
      <c r="I3472" s="7" t="str">
        <f t="shared" ca="1" si="791"/>
        <v>Wall Street Journal: Barclays-Fed Funds Rate-06-2019</v>
      </c>
      <c r="J3472" s="4" t="str">
        <f t="shared" ca="1" si="792"/>
        <v>Fed Funds Rate-Barclays:06-2019</v>
      </c>
      <c r="K3472" t="s">
        <v>815</v>
      </c>
    </row>
    <row r="3473" spans="1:99" x14ac:dyDescent="0.55000000000000004">
      <c r="A3473" s="4" t="str">
        <f t="shared" ca="1" si="787"/>
        <v>NatWest Markets</v>
      </c>
      <c r="B3473" s="4" t="str">
        <f t="shared" si="788"/>
        <v>Michelle Girard*</v>
      </c>
      <c r="C3473" s="4" t="s">
        <v>246</v>
      </c>
      <c r="D3473" s="4" t="s">
        <v>87</v>
      </c>
      <c r="E3473" s="4" t="str">
        <f>IF(COUNTIF($E$2:E3472,"Begin: " &amp; C3473 &amp; "-" &amp; D3473 &amp; "-" &amp; H3473)=0,"Begin: " &amp; C3473 &amp; "-" &amp; D3473 &amp; "-" &amp; H3473,IF((C3473 &amp; "-" &amp; D3473 &amp; "-" &amp; H3473)&lt;&gt;(C3474 &amp; "-" &amp; D3474 &amp; "-" &amp; H3474),"End: " &amp; C3473 &amp; "-" &amp; D3473 &amp; "-" &amp; H3473,""))</f>
        <v/>
      </c>
      <c r="F3473" s="4" t="str">
        <f t="shared" si="789"/>
        <v>Wall Street Journal-Fed Funds Rate-06-2019</v>
      </c>
      <c r="G3473" s="7">
        <v>43626</v>
      </c>
      <c r="H3473" s="7" t="str">
        <f t="shared" si="790"/>
        <v>06-2019</v>
      </c>
      <c r="I3473" s="7" t="str">
        <f t="shared" ca="1" si="791"/>
        <v>Wall Street Journal: NatWest Markets-Fed Funds Rate-06-2019</v>
      </c>
      <c r="J3473" s="4" t="str">
        <f t="shared" ca="1" si="792"/>
        <v>Fed Funds Rate-NatWest Markets:06-2019</v>
      </c>
      <c r="K3473" t="s">
        <v>816</v>
      </c>
    </row>
    <row r="3474" spans="1:99" x14ac:dyDescent="0.55000000000000004">
      <c r="A3474" s="4" t="str">
        <f t="shared" ca="1" si="787"/>
        <v>BMO Capital</v>
      </c>
      <c r="B3474" s="4" t="str">
        <f t="shared" si="788"/>
        <v>Michael Gregory</v>
      </c>
      <c r="C3474" s="4" t="s">
        <v>246</v>
      </c>
      <c r="D3474" s="4" t="s">
        <v>87</v>
      </c>
      <c r="E3474" s="4" t="str">
        <f>IF(COUNTIF($E$2:E3473,"Begin: " &amp; C3474 &amp; "-" &amp; D3474 &amp; "-" &amp; H3474)=0,"Begin: " &amp; C3474 &amp; "-" &amp; D3474 &amp; "-" &amp; H3474,IF((C3474 &amp; "-" &amp; D3474 &amp; "-" &amp; H3474)&lt;&gt;(C3475 &amp; "-" &amp; D3475 &amp; "-" &amp; H3475),"End: " &amp; C3474 &amp; "-" &amp; D3474 &amp; "-" &amp; H3474,""))</f>
        <v/>
      </c>
      <c r="F3474" s="4" t="str">
        <f t="shared" si="789"/>
        <v>Wall Street Journal-Fed Funds Rate-06-2019</v>
      </c>
      <c r="G3474" s="7">
        <v>43626</v>
      </c>
      <c r="H3474" s="7" t="str">
        <f t="shared" si="790"/>
        <v>06-2019</v>
      </c>
      <c r="I3474" s="7" t="str">
        <f t="shared" ca="1" si="791"/>
        <v>Wall Street Journal: BMO Capital-Fed Funds Rate-06-2019</v>
      </c>
      <c r="J3474" s="4" t="str">
        <f t="shared" ca="1" si="792"/>
        <v>Fed Funds Rate-BMO Capital:06-2019</v>
      </c>
      <c r="K3474" t="s">
        <v>798</v>
      </c>
      <c r="CK3474">
        <v>2.375</v>
      </c>
      <c r="CM3474">
        <v>1.875</v>
      </c>
      <c r="CO3474">
        <v>1.875</v>
      </c>
      <c r="CQ3474">
        <v>1.875</v>
      </c>
      <c r="CS3474">
        <v>2.125</v>
      </c>
      <c r="CU3474">
        <v>2.375</v>
      </c>
    </row>
    <row r="3475" spans="1:99" x14ac:dyDescent="0.55000000000000004">
      <c r="A3475" s="4" t="str">
        <f t="shared" ca="1" si="787"/>
        <v>TD Securities</v>
      </c>
      <c r="B3475" s="4" t="str">
        <f t="shared" si="788"/>
        <v>Michael Hanson*</v>
      </c>
      <c r="C3475" s="4" t="s">
        <v>246</v>
      </c>
      <c r="D3475" s="4" t="s">
        <v>87</v>
      </c>
      <c r="E3475" s="4" t="str">
        <f>IF(COUNTIF($E$2:E3474,"Begin: " &amp; C3475 &amp; "-" &amp; D3475 &amp; "-" &amp; H3475)=0,"Begin: " &amp; C3475 &amp; "-" &amp; D3475 &amp; "-" &amp; H3475,IF((C3475 &amp; "-" &amp; D3475 &amp; "-" &amp; H3475)&lt;&gt;(C3476 &amp; "-" &amp; D3476 &amp; "-" &amp; H3476),"End: " &amp; C3475 &amp; "-" &amp; D3475 &amp; "-" &amp; H3475,""))</f>
        <v/>
      </c>
      <c r="F3475" s="4" t="str">
        <f t="shared" si="789"/>
        <v>Wall Street Journal-Fed Funds Rate-06-2019</v>
      </c>
      <c r="G3475" s="7">
        <v>43626</v>
      </c>
      <c r="H3475" s="7" t="str">
        <f t="shared" si="790"/>
        <v>06-2019</v>
      </c>
      <c r="I3475" s="7" t="str">
        <f t="shared" ca="1" si="791"/>
        <v>Wall Street Journal: TD Securities-Fed Funds Rate-06-2019</v>
      </c>
      <c r="J3475" s="4" t="str">
        <f t="shared" ca="1" si="792"/>
        <v>Fed Funds Rate-TD Securities:06-2019</v>
      </c>
      <c r="K3475" t="s">
        <v>834</v>
      </c>
    </row>
    <row r="3476" spans="1:99" x14ac:dyDescent="0.55000000000000004">
      <c r="A3476" s="4" t="str">
        <f t="shared" ca="1" si="787"/>
        <v>Goldman Sachs</v>
      </c>
      <c r="B3476" s="4" t="str">
        <f t="shared" si="788"/>
        <v>Jan Hatzius</v>
      </c>
      <c r="C3476" s="4" t="s">
        <v>246</v>
      </c>
      <c r="D3476" s="4" t="s">
        <v>87</v>
      </c>
      <c r="E3476" s="4" t="str">
        <f>IF(COUNTIF($E$2:E3475,"Begin: " &amp; C3476 &amp; "-" &amp; D3476 &amp; "-" &amp; H3476)=0,"Begin: " &amp; C3476 &amp; "-" &amp; D3476 &amp; "-" &amp; H3476,IF((C3476 &amp; "-" &amp; D3476 &amp; "-" &amp; H3476)&lt;&gt;(C3477 &amp; "-" &amp; D3477 &amp; "-" &amp; H3477),"End: " &amp; C3476 &amp; "-" &amp; D3476 &amp; "-" &amp; H3476,""))</f>
        <v/>
      </c>
      <c r="F3476" s="4" t="str">
        <f t="shared" si="789"/>
        <v>Wall Street Journal-Fed Funds Rate-06-2019</v>
      </c>
      <c r="G3476" s="7">
        <v>43626</v>
      </c>
      <c r="H3476" s="7" t="str">
        <f t="shared" si="790"/>
        <v>06-2019</v>
      </c>
      <c r="I3476" s="7" t="str">
        <f t="shared" ca="1" si="791"/>
        <v>Wall Street Journal: Goldman Sachs-Fed Funds Rate-06-2019</v>
      </c>
      <c r="J3476" s="4" t="str">
        <f t="shared" ca="1" si="792"/>
        <v>Fed Funds Rate-Goldman Sachs:06-2019</v>
      </c>
      <c r="K3476" t="s">
        <v>213</v>
      </c>
      <c r="CK3476">
        <v>2.375</v>
      </c>
      <c r="CM3476">
        <v>2.375</v>
      </c>
      <c r="CO3476">
        <v>2.375</v>
      </c>
      <c r="CQ3476">
        <v>2.625</v>
      </c>
      <c r="CS3476">
        <v>2.875</v>
      </c>
      <c r="CU3476">
        <v>2.875</v>
      </c>
    </row>
    <row r="3477" spans="1:99" x14ac:dyDescent="0.55000000000000004">
      <c r="A3477" s="4" t="str">
        <f t="shared" ca="1" si="787"/>
        <v>Scotiabank</v>
      </c>
      <c r="B3477" s="4" t="str">
        <f t="shared" si="788"/>
        <v>Derek Holt</v>
      </c>
      <c r="C3477" s="4" t="s">
        <v>246</v>
      </c>
      <c r="D3477" s="4" t="s">
        <v>87</v>
      </c>
      <c r="E3477" s="4" t="str">
        <f>IF(COUNTIF($E$2:E3476,"Begin: " &amp; C3477 &amp; "-" &amp; D3477 &amp; "-" &amp; H3477)=0,"Begin: " &amp; C3477 &amp; "-" &amp; D3477 &amp; "-" &amp; H3477,IF((C3477 &amp; "-" &amp; D3477 &amp; "-" &amp; H3477)&lt;&gt;(C3478 &amp; "-" &amp; D3478 &amp; "-" &amp; H3478),"End: " &amp; C3477 &amp; "-" &amp; D3477 &amp; "-" &amp; H3477,""))</f>
        <v/>
      </c>
      <c r="F3477" s="4" t="str">
        <f t="shared" si="789"/>
        <v>Wall Street Journal-Fed Funds Rate-06-2019</v>
      </c>
      <c r="G3477" s="7">
        <v>43626</v>
      </c>
      <c r="H3477" s="7" t="str">
        <f t="shared" si="790"/>
        <v>06-2019</v>
      </c>
      <c r="I3477" s="7" t="str">
        <f t="shared" ca="1" si="791"/>
        <v>Wall Street Journal: Scotiabank-Fed Funds Rate-06-2019</v>
      </c>
      <c r="J3477" s="4" t="str">
        <f t="shared" ca="1" si="792"/>
        <v>Fed Funds Rate-Scotiabank:06-2019</v>
      </c>
      <c r="K3477" t="s">
        <v>432</v>
      </c>
      <c r="CK3477">
        <v>2.375</v>
      </c>
      <c r="CM3477">
        <v>2.375</v>
      </c>
      <c r="CO3477">
        <v>2.375</v>
      </c>
      <c r="CQ3477">
        <v>2.375</v>
      </c>
      <c r="CS3477">
        <v>2.375</v>
      </c>
      <c r="CU3477">
        <v>2.375</v>
      </c>
    </row>
    <row r="3478" spans="1:99" x14ac:dyDescent="0.55000000000000004">
      <c r="A3478" s="4" t="str">
        <f t="shared" ca="1" si="787"/>
        <v>KPMG</v>
      </c>
      <c r="B3478" s="4" t="str">
        <f t="shared" si="788"/>
        <v>Constance Hunter</v>
      </c>
      <c r="C3478" s="4" t="s">
        <v>246</v>
      </c>
      <c r="D3478" s="4" t="s">
        <v>87</v>
      </c>
      <c r="E3478" s="4" t="str">
        <f>IF(COUNTIF($E$2:E3477,"Begin: " &amp; C3478 &amp; "-" &amp; D3478 &amp; "-" &amp; H3478)=0,"Begin: " &amp; C3478 &amp; "-" &amp; D3478 &amp; "-" &amp; H3478,IF((C3478 &amp; "-" &amp; D3478 &amp; "-" &amp; H3478)&lt;&gt;(C3479 &amp; "-" &amp; D3479 &amp; "-" &amp; H3479),"End: " &amp; C3478 &amp; "-" &amp; D3478 &amp; "-" &amp; H3478,""))</f>
        <v/>
      </c>
      <c r="F3478" s="4" t="str">
        <f t="shared" si="789"/>
        <v>Wall Street Journal-Fed Funds Rate-06-2019</v>
      </c>
      <c r="G3478" s="7">
        <v>43626</v>
      </c>
      <c r="H3478" s="7" t="str">
        <f t="shared" si="790"/>
        <v>06-2019</v>
      </c>
      <c r="I3478" s="7" t="str">
        <f t="shared" ca="1" si="791"/>
        <v>Wall Street Journal: KPMG-Fed Funds Rate-06-2019</v>
      </c>
      <c r="J3478" s="4" t="str">
        <f t="shared" ca="1" si="792"/>
        <v>Fed Funds Rate-KPMG:06-2019</v>
      </c>
      <c r="K3478" t="s">
        <v>686</v>
      </c>
      <c r="CK3478">
        <v>2.38</v>
      </c>
      <c r="CM3478">
        <v>1.88</v>
      </c>
      <c r="CO3478">
        <v>0.88</v>
      </c>
      <c r="CQ3478">
        <v>0.38</v>
      </c>
      <c r="CS3478">
        <v>0.38</v>
      </c>
      <c r="CU3478">
        <v>0.38</v>
      </c>
    </row>
    <row r="3479" spans="1:99" x14ac:dyDescent="0.55000000000000004">
      <c r="A3479" s="4" t="str">
        <f t="shared" ca="1" si="787"/>
        <v>BBVA</v>
      </c>
      <c r="B3479" s="4" t="str">
        <f t="shared" si="788"/>
        <v xml:space="preserve">Nathaniel Karp
</v>
      </c>
      <c r="C3479" s="4" t="s">
        <v>246</v>
      </c>
      <c r="D3479" s="4" t="s">
        <v>87</v>
      </c>
      <c r="E3479" s="4" t="str">
        <f>IF(COUNTIF($E$2:E3478,"Begin: " &amp; C3479 &amp; "-" &amp; D3479 &amp; "-" &amp; H3479)=0,"Begin: " &amp; C3479 &amp; "-" &amp; D3479 &amp; "-" &amp; H3479,IF((C3479 &amp; "-" &amp; D3479 &amp; "-" &amp; H3479)&lt;&gt;(C3480 &amp; "-" &amp; D3480 &amp; "-" &amp; H3480),"End: " &amp; C3479 &amp; "-" &amp; D3479 &amp; "-" &amp; H3479,""))</f>
        <v/>
      </c>
      <c r="F3479" s="4" t="str">
        <f t="shared" si="789"/>
        <v>Wall Street Journal-Fed Funds Rate-06-2019</v>
      </c>
      <c r="G3479" s="7">
        <v>43626</v>
      </c>
      <c r="H3479" s="7" t="str">
        <f t="shared" si="790"/>
        <v>06-2019</v>
      </c>
      <c r="I3479" s="7" t="str">
        <f t="shared" ca="1" si="791"/>
        <v>Wall Street Journal: BBVA-Fed Funds Rate-06-2019</v>
      </c>
      <c r="J3479" s="4" t="str">
        <f t="shared" ca="1" si="792"/>
        <v>Fed Funds Rate-BBVA:06-2019</v>
      </c>
      <c r="K3479" t="s">
        <v>434</v>
      </c>
      <c r="CK3479">
        <v>2.375</v>
      </c>
      <c r="CM3479">
        <v>1.875</v>
      </c>
      <c r="CO3479">
        <v>1.625</v>
      </c>
      <c r="CQ3479">
        <v>1.625</v>
      </c>
      <c r="CS3479">
        <v>1.625</v>
      </c>
      <c r="CU3479">
        <v>1.625</v>
      </c>
    </row>
    <row r="3480" spans="1:99" x14ac:dyDescent="0.55000000000000004">
      <c r="A3480" s="4" t="str">
        <f t="shared" ca="1" si="787"/>
        <v>National Retail Federation</v>
      </c>
      <c r="B3480" s="4" t="str">
        <f t="shared" si="788"/>
        <v>Jack Kleinhenz</v>
      </c>
      <c r="C3480" s="4" t="s">
        <v>246</v>
      </c>
      <c r="D3480" s="4" t="s">
        <v>87</v>
      </c>
      <c r="E3480" s="4" t="str">
        <f>IF(COUNTIF($E$2:E3479,"Begin: " &amp; C3480 &amp; "-" &amp; D3480 &amp; "-" &amp; H3480)=0,"Begin: " &amp; C3480 &amp; "-" &amp; D3480 &amp; "-" &amp; H3480,IF((C3480 &amp; "-" &amp; D3480 &amp; "-" &amp; H3480)&lt;&gt;(C3481 &amp; "-" &amp; D3481 &amp; "-" &amp; H3481),"End: " &amp; C3480 &amp; "-" &amp; D3480 &amp; "-" &amp; H3480,""))</f>
        <v/>
      </c>
      <c r="F3480" s="4" t="str">
        <f t="shared" si="789"/>
        <v>Wall Street Journal-Fed Funds Rate-06-2019</v>
      </c>
      <c r="G3480" s="7">
        <v>43626</v>
      </c>
      <c r="H3480" s="7" t="str">
        <f t="shared" si="790"/>
        <v>06-2019</v>
      </c>
      <c r="I3480" s="7" t="str">
        <f t="shared" ca="1" si="791"/>
        <v>Wall Street Journal: National Retail Federation-Fed Funds Rate-06-2019</v>
      </c>
      <c r="J3480" s="4" t="str">
        <f t="shared" ca="1" si="792"/>
        <v>Fed Funds Rate-National Retail Federation:06-2019</v>
      </c>
      <c r="K3480" t="s">
        <v>216</v>
      </c>
      <c r="CK3480">
        <v>2.38</v>
      </c>
      <c r="CM3480">
        <v>2.38</v>
      </c>
      <c r="CO3480">
        <v>2.38</v>
      </c>
      <c r="CQ3480">
        <v>2.13</v>
      </c>
    </row>
    <row r="3481" spans="1:99" x14ac:dyDescent="0.55000000000000004">
      <c r="A3481" s="4" t="str">
        <f t="shared" ca="1" si="787"/>
        <v>Natixis CIB Americas</v>
      </c>
      <c r="B3481" s="4" t="str">
        <f t="shared" si="788"/>
        <v>Joseph LaVorgna</v>
      </c>
      <c r="C3481" s="4" t="s">
        <v>246</v>
      </c>
      <c r="D3481" s="4" t="s">
        <v>87</v>
      </c>
      <c r="E3481" s="4" t="str">
        <f>IF(COUNTIF($E$2:E3480,"Begin: " &amp; C3481 &amp; "-" &amp; D3481 &amp; "-" &amp; H3481)=0,"Begin: " &amp; C3481 &amp; "-" &amp; D3481 &amp; "-" &amp; H3481,IF((C3481 &amp; "-" &amp; D3481 &amp; "-" &amp; H3481)&lt;&gt;(C3482 &amp; "-" &amp; D3482 &amp; "-" &amp; H3482),"End: " &amp; C3481 &amp; "-" &amp; D3481 &amp; "-" &amp; H3481,""))</f>
        <v/>
      </c>
      <c r="F3481" s="4" t="str">
        <f t="shared" si="789"/>
        <v>Wall Street Journal-Fed Funds Rate-06-2019</v>
      </c>
      <c r="G3481" s="7">
        <v>43626</v>
      </c>
      <c r="H3481" s="7" t="str">
        <f t="shared" si="790"/>
        <v>06-2019</v>
      </c>
      <c r="I3481" s="7" t="str">
        <f t="shared" ca="1" si="791"/>
        <v>Wall Street Journal: Natixis CIB Americas-Fed Funds Rate-06-2019</v>
      </c>
      <c r="J3481" s="4" t="str">
        <f t="shared" ca="1" si="792"/>
        <v>Fed Funds Rate-Natixis CIB Americas:06-2019</v>
      </c>
      <c r="K3481" t="s">
        <v>774</v>
      </c>
      <c r="CK3481">
        <v>2.375</v>
      </c>
      <c r="CM3481">
        <v>1.875</v>
      </c>
      <c r="CO3481">
        <v>1.875</v>
      </c>
      <c r="CQ3481">
        <v>1.875</v>
      </c>
      <c r="CS3481">
        <v>1.375</v>
      </c>
      <c r="CU3481">
        <v>1.125</v>
      </c>
    </row>
    <row r="3482" spans="1:99" x14ac:dyDescent="0.55000000000000004">
      <c r="A3482" s="4" t="str">
        <f t="shared" ca="1" si="787"/>
        <v>UCLA Anderson Forecast</v>
      </c>
      <c r="B3482" s="4" t="str">
        <f t="shared" si="788"/>
        <v>Edward Leamer/David Shulman</v>
      </c>
      <c r="C3482" s="4" t="s">
        <v>246</v>
      </c>
      <c r="D3482" s="4" t="s">
        <v>87</v>
      </c>
      <c r="E3482" s="4" t="str">
        <f>IF(COUNTIF($E$2:E3481,"Begin: " &amp; C3482 &amp; "-" &amp; D3482 &amp; "-" &amp; H3482)=0,"Begin: " &amp; C3482 &amp; "-" &amp; D3482 &amp; "-" &amp; H3482,IF((C3482 &amp; "-" &amp; D3482 &amp; "-" &amp; H3482)&lt;&gt;(C3483 &amp; "-" &amp; D3483 &amp; "-" &amp; H3483),"End: " &amp; C3482 &amp; "-" &amp; D3482 &amp; "-" &amp; H3482,""))</f>
        <v/>
      </c>
      <c r="F3482" s="4" t="str">
        <f t="shared" si="789"/>
        <v>Wall Street Journal-Fed Funds Rate-06-2019</v>
      </c>
      <c r="G3482" s="7">
        <v>43626</v>
      </c>
      <c r="H3482" s="7" t="str">
        <f t="shared" si="790"/>
        <v>06-2019</v>
      </c>
      <c r="I3482" s="7" t="str">
        <f t="shared" ca="1" si="791"/>
        <v>Wall Street Journal: UCLA Anderson Forecast-Fed Funds Rate-06-2019</v>
      </c>
      <c r="J3482" s="4" t="str">
        <f t="shared" ca="1" si="792"/>
        <v>Fed Funds Rate-UCLA Anderson Forecast:06-2019</v>
      </c>
      <c r="K3482" t="s">
        <v>218</v>
      </c>
      <c r="CK3482">
        <v>2.375</v>
      </c>
      <c r="CM3482">
        <v>2.125</v>
      </c>
      <c r="CO3482">
        <v>2.125</v>
      </c>
      <c r="CQ3482">
        <v>1.625</v>
      </c>
      <c r="CS3482">
        <v>1.875</v>
      </c>
      <c r="CU3482">
        <v>2.125</v>
      </c>
    </row>
    <row r="3483" spans="1:99" x14ac:dyDescent="0.55000000000000004">
      <c r="A3483" s="4" t="str">
        <f t="shared" ca="1" si="787"/>
        <v>NEMA Business Information Services</v>
      </c>
      <c r="B3483" s="4" t="str">
        <f t="shared" si="788"/>
        <v>Don Leavens/Steven Wilcox</v>
      </c>
      <c r="C3483" s="4" t="s">
        <v>246</v>
      </c>
      <c r="D3483" s="4" t="s">
        <v>87</v>
      </c>
      <c r="E3483" s="4" t="str">
        <f>IF(COUNTIF($E$2:E3482,"Begin: " &amp; C3483 &amp; "-" &amp; D3483 &amp; "-" &amp; H3483)=0,"Begin: " &amp; C3483 &amp; "-" &amp; D3483 &amp; "-" &amp; H3483,IF((C3483 &amp; "-" &amp; D3483 &amp; "-" &amp; H3483)&lt;&gt;(C3484 &amp; "-" &amp; D3484 &amp; "-" &amp; H3484),"End: " &amp; C3483 &amp; "-" &amp; D3483 &amp; "-" &amp; H3483,""))</f>
        <v/>
      </c>
      <c r="F3483" s="4" t="str">
        <f t="shared" si="789"/>
        <v>Wall Street Journal-Fed Funds Rate-06-2019</v>
      </c>
      <c r="G3483" s="7">
        <v>43626</v>
      </c>
      <c r="H3483" s="7" t="str">
        <f t="shared" si="790"/>
        <v>06-2019</v>
      </c>
      <c r="I3483" s="7" t="str">
        <f t="shared" ca="1" si="791"/>
        <v>Wall Street Journal: NEMA Business Information Services-Fed Funds Rate-06-2019</v>
      </c>
      <c r="J3483" s="4" t="str">
        <f t="shared" ca="1" si="792"/>
        <v>Fed Funds Rate-NEMA Business Information Services:06-2019</v>
      </c>
      <c r="K3483" t="s">
        <v>765</v>
      </c>
      <c r="CK3483">
        <v>2.375</v>
      </c>
      <c r="CM3483">
        <v>2.375</v>
      </c>
      <c r="CO3483">
        <v>2.375</v>
      </c>
      <c r="CQ3483">
        <v>2.125</v>
      </c>
      <c r="CS3483">
        <v>1.875</v>
      </c>
      <c r="CU3483">
        <v>1.875</v>
      </c>
    </row>
    <row r="3484" spans="1:99" x14ac:dyDescent="0.55000000000000004">
      <c r="A3484" s="4" t="str">
        <f t="shared" ca="1" si="787"/>
        <v>HSBC</v>
      </c>
      <c r="B3484" s="4" t="str">
        <f t="shared" si="788"/>
        <v>Kevin Logan*</v>
      </c>
      <c r="C3484" s="4" t="s">
        <v>246</v>
      </c>
      <c r="D3484" s="4" t="s">
        <v>87</v>
      </c>
      <c r="E3484" s="4" t="str">
        <f>IF(COUNTIF($E$2:E3483,"Begin: " &amp; C3484 &amp; "-" &amp; D3484 &amp; "-" &amp; H3484)=0,"Begin: " &amp; C3484 &amp; "-" &amp; D3484 &amp; "-" &amp; H3484,IF((C3484 &amp; "-" &amp; D3484 &amp; "-" &amp; H3484)&lt;&gt;(C3485 &amp; "-" &amp; D3485 &amp; "-" &amp; H3485),"End: " &amp; C3484 &amp; "-" &amp; D3484 &amp; "-" &amp; H3484,""))</f>
        <v/>
      </c>
      <c r="F3484" s="4" t="str">
        <f t="shared" si="789"/>
        <v>Wall Street Journal-Fed Funds Rate-06-2019</v>
      </c>
      <c r="G3484" s="7">
        <v>43626</v>
      </c>
      <c r="H3484" s="7" t="str">
        <f t="shared" si="790"/>
        <v>06-2019</v>
      </c>
      <c r="I3484" s="7" t="str">
        <f t="shared" ca="1" si="791"/>
        <v>Wall Street Journal: HSBC-Fed Funds Rate-06-2019</v>
      </c>
      <c r="J3484" s="4" t="str">
        <f t="shared" ca="1" si="792"/>
        <v>Fed Funds Rate-HSBC:06-2019</v>
      </c>
      <c r="K3484" t="s">
        <v>817</v>
      </c>
    </row>
    <row r="3485" spans="1:99" x14ac:dyDescent="0.55000000000000004">
      <c r="A3485" s="4" t="str">
        <f t="shared" ca="1" si="787"/>
        <v>Moody's Investors Service</v>
      </c>
      <c r="B3485" s="4" t="str">
        <f t="shared" si="788"/>
        <v>John Lonski</v>
      </c>
      <c r="C3485" s="4" t="s">
        <v>246</v>
      </c>
      <c r="D3485" s="4" t="s">
        <v>87</v>
      </c>
      <c r="E3485" s="4" t="str">
        <f>IF(COUNTIF($E$2:E3484,"Begin: " &amp; C3485 &amp; "-" &amp; D3485 &amp; "-" &amp; H3485)=0,"Begin: " &amp; C3485 &amp; "-" &amp; D3485 &amp; "-" &amp; H3485,IF((C3485 &amp; "-" &amp; D3485 &amp; "-" &amp; H3485)&lt;&gt;(C3486 &amp; "-" &amp; D3486 &amp; "-" &amp; H3486),"End: " &amp; C3485 &amp; "-" &amp; D3485 &amp; "-" &amp; H3485,""))</f>
        <v/>
      </c>
      <c r="F3485" s="4" t="str">
        <f t="shared" si="789"/>
        <v>Wall Street Journal-Fed Funds Rate-06-2019</v>
      </c>
      <c r="G3485" s="7">
        <v>43626</v>
      </c>
      <c r="H3485" s="7" t="str">
        <f t="shared" si="790"/>
        <v>06-2019</v>
      </c>
      <c r="I3485" s="7" t="str">
        <f t="shared" ca="1" si="791"/>
        <v>Wall Street Journal: Moody's Investors Service-Fed Funds Rate-06-2019</v>
      </c>
      <c r="J3485" s="4" t="str">
        <f t="shared" ca="1" si="792"/>
        <v>Fed Funds Rate-Moody's Investors Service:06-2019</v>
      </c>
      <c r="K3485" t="s">
        <v>220</v>
      </c>
      <c r="CK3485">
        <v>2.375</v>
      </c>
      <c r="CM3485">
        <v>2.125</v>
      </c>
      <c r="CO3485">
        <v>1.875</v>
      </c>
      <c r="CQ3485">
        <v>1.625</v>
      </c>
      <c r="CS3485">
        <v>1.625</v>
      </c>
      <c r="CU3485">
        <v>1.625</v>
      </c>
    </row>
    <row r="3486" spans="1:99" x14ac:dyDescent="0.55000000000000004">
      <c r="A3486" s="4" t="str">
        <f t="shared" ca="1" si="787"/>
        <v>National Auto Dealer Association</v>
      </c>
      <c r="B3486" s="4" t="str">
        <f t="shared" si="788"/>
        <v>Patrick Manzi</v>
      </c>
      <c r="C3486" s="4" t="s">
        <v>246</v>
      </c>
      <c r="D3486" s="4" t="s">
        <v>87</v>
      </c>
      <c r="E3486" s="4" t="str">
        <f>IF(COUNTIF($E$2:E3485,"Begin: " &amp; C3486 &amp; "-" &amp; D3486 &amp; "-" &amp; H3486)=0,"Begin: " &amp; C3486 &amp; "-" &amp; D3486 &amp; "-" &amp; H3486,IF((C3486 &amp; "-" &amp; D3486 &amp; "-" &amp; H3486)&lt;&gt;(C3487 &amp; "-" &amp; D3487 &amp; "-" &amp; H3487),"End: " &amp; C3486 &amp; "-" &amp; D3486 &amp; "-" &amp; H3486,""))</f>
        <v/>
      </c>
      <c r="F3486" s="4" t="str">
        <f t="shared" si="789"/>
        <v>Wall Street Journal-Fed Funds Rate-06-2019</v>
      </c>
      <c r="G3486" s="7">
        <v>43626</v>
      </c>
      <c r="H3486" s="7" t="str">
        <f t="shared" si="790"/>
        <v>06-2019</v>
      </c>
      <c r="I3486" s="7" t="str">
        <f t="shared" ca="1" si="791"/>
        <v>Wall Street Journal: National Auto Dealer Association-Fed Funds Rate-06-2019</v>
      </c>
      <c r="J3486" s="4" t="str">
        <f t="shared" ca="1" si="792"/>
        <v>Fed Funds Rate-National Auto Dealer Association:06-2019</v>
      </c>
      <c r="K3486" t="s">
        <v>800</v>
      </c>
      <c r="CK3486">
        <v>2.375</v>
      </c>
      <c r="CM3486">
        <v>2.375</v>
      </c>
      <c r="CO3486">
        <v>2.625</v>
      </c>
      <c r="CQ3486">
        <v>2.625</v>
      </c>
    </row>
    <row r="3487" spans="1:99" x14ac:dyDescent="0.55000000000000004">
      <c r="A3487" s="4" t="str">
        <f t="shared" ca="1" si="787"/>
        <v>MetLife Investment Management</v>
      </c>
      <c r="B3487" s="4" t="str">
        <f t="shared" si="788"/>
        <v>Drew T. Matus*</v>
      </c>
      <c r="C3487" s="4" t="s">
        <v>246</v>
      </c>
      <c r="D3487" s="4" t="s">
        <v>87</v>
      </c>
      <c r="E3487" s="4" t="str">
        <f>IF(COUNTIF($E$2:E3486,"Begin: " &amp; C3487 &amp; "-" &amp; D3487 &amp; "-" &amp; H3487)=0,"Begin: " &amp; C3487 &amp; "-" &amp; D3487 &amp; "-" &amp; H3487,IF((C3487 &amp; "-" &amp; D3487 &amp; "-" &amp; H3487)&lt;&gt;(C3488 &amp; "-" &amp; D3488 &amp; "-" &amp; H3488),"End: " &amp; C3487 &amp; "-" &amp; D3487 &amp; "-" &amp; H3487,""))</f>
        <v/>
      </c>
      <c r="F3487" s="4" t="str">
        <f t="shared" si="789"/>
        <v>Wall Street Journal-Fed Funds Rate-06-2019</v>
      </c>
      <c r="G3487" s="7">
        <v>43626</v>
      </c>
      <c r="H3487" s="7" t="str">
        <f t="shared" si="790"/>
        <v>06-2019</v>
      </c>
      <c r="I3487" s="7" t="str">
        <f t="shared" ca="1" si="791"/>
        <v>Wall Street Journal: MetLife Investment Management-Fed Funds Rate-06-2019</v>
      </c>
      <c r="J3487" s="4" t="str">
        <f t="shared" ca="1" si="792"/>
        <v>Fed Funds Rate-MetLife Investment Management:06-2019</v>
      </c>
      <c r="K3487" t="s">
        <v>819</v>
      </c>
    </row>
    <row r="3488" spans="1:99" x14ac:dyDescent="0.55000000000000004">
      <c r="A3488" s="4" t="str">
        <f t="shared" ca="1" si="787"/>
        <v>Jeffries &amp; Company</v>
      </c>
      <c r="B3488" s="4" t="str">
        <f t="shared" si="788"/>
        <v>Ward McCarthy*</v>
      </c>
      <c r="C3488" s="4" t="s">
        <v>246</v>
      </c>
      <c r="D3488" s="4" t="s">
        <v>87</v>
      </c>
      <c r="E3488" s="4" t="str">
        <f>IF(COUNTIF($E$2:E3487,"Begin: " &amp; C3488 &amp; "-" &amp; D3488 &amp; "-" &amp; H3488)=0,"Begin: " &amp; C3488 &amp; "-" &amp; D3488 &amp; "-" &amp; H3488,IF((C3488 &amp; "-" &amp; D3488 &amp; "-" &amp; H3488)&lt;&gt;(C3489 &amp; "-" &amp; D3489 &amp; "-" &amp; H3489),"End: " &amp; C3488 &amp; "-" &amp; D3488 &amp; "-" &amp; H3488,""))</f>
        <v/>
      </c>
      <c r="F3488" s="4" t="str">
        <f t="shared" si="789"/>
        <v>Wall Street Journal-Fed Funds Rate-06-2019</v>
      </c>
      <c r="G3488" s="7">
        <v>43626</v>
      </c>
      <c r="H3488" s="7" t="str">
        <f t="shared" si="790"/>
        <v>06-2019</v>
      </c>
      <c r="I3488" s="7" t="str">
        <f t="shared" ca="1" si="791"/>
        <v>Wall Street Journal: Jeffries &amp; Company-Fed Funds Rate-06-2019</v>
      </c>
      <c r="J3488" s="4" t="str">
        <f t="shared" ca="1" si="792"/>
        <v>Fed Funds Rate-Jeffries &amp; Company:06-2019</v>
      </c>
      <c r="K3488" t="s">
        <v>820</v>
      </c>
    </row>
    <row r="3489" spans="1:99" x14ac:dyDescent="0.55000000000000004">
      <c r="A3489" s="4" t="str">
        <f t="shared" ca="1" si="787"/>
        <v>ACT Research</v>
      </c>
      <c r="B3489" s="4" t="str">
        <f t="shared" si="788"/>
        <v>Jim Meil</v>
      </c>
      <c r="C3489" s="4" t="s">
        <v>246</v>
      </c>
      <c r="D3489" s="4" t="s">
        <v>87</v>
      </c>
      <c r="E3489" s="4" t="str">
        <f>IF(COUNTIF($E$2:E3488,"Begin: " &amp; C3489 &amp; "-" &amp; D3489 &amp; "-" &amp; H3489)=0,"Begin: " &amp; C3489 &amp; "-" &amp; D3489 &amp; "-" &amp; H3489,IF((C3489 &amp; "-" &amp; D3489 &amp; "-" &amp; H3489)&lt;&gt;(C3490 &amp; "-" &amp; D3490 &amp; "-" &amp; H3490),"End: " &amp; C3489 &amp; "-" &amp; D3489 &amp; "-" &amp; H3489,""))</f>
        <v/>
      </c>
      <c r="F3489" s="4" t="str">
        <f t="shared" si="789"/>
        <v>Wall Street Journal-Fed Funds Rate-06-2019</v>
      </c>
      <c r="G3489" s="7">
        <v>43626</v>
      </c>
      <c r="H3489" s="7" t="str">
        <f t="shared" si="790"/>
        <v>06-2019</v>
      </c>
      <c r="I3489" s="7" t="str">
        <f t="shared" ca="1" si="791"/>
        <v>Wall Street Journal: ACT Research-Fed Funds Rate-06-2019</v>
      </c>
      <c r="J3489" s="4" t="str">
        <f t="shared" ca="1" si="792"/>
        <v>Fed Funds Rate-ACT Research:06-2019</v>
      </c>
      <c r="K3489" t="s">
        <v>437</v>
      </c>
      <c r="CK3489">
        <v>2.13</v>
      </c>
      <c r="CM3489">
        <v>2.13</v>
      </c>
      <c r="CO3489">
        <v>2.13</v>
      </c>
      <c r="CQ3489">
        <v>2.13</v>
      </c>
    </row>
    <row r="3490" spans="1:99" x14ac:dyDescent="0.55000000000000004">
      <c r="A3490" s="4" t="str">
        <f t="shared" ca="1" si="787"/>
        <v>Standard Chartered</v>
      </c>
      <c r="B3490" s="4" t="str">
        <f t="shared" si="788"/>
        <v>Sonia Meskin*</v>
      </c>
      <c r="C3490" s="4" t="s">
        <v>246</v>
      </c>
      <c r="D3490" s="4" t="s">
        <v>87</v>
      </c>
      <c r="E3490" s="4" t="str">
        <f>IF(COUNTIF($E$2:E3489,"Begin: " &amp; C3490 &amp; "-" &amp; D3490 &amp; "-" &amp; H3490)=0,"Begin: " &amp; C3490 &amp; "-" &amp; D3490 &amp; "-" &amp; H3490,IF((C3490 &amp; "-" &amp; D3490 &amp; "-" &amp; H3490)&lt;&gt;(C3491 &amp; "-" &amp; D3491 &amp; "-" &amp; H3491),"End: " &amp; C3490 &amp; "-" &amp; D3490 &amp; "-" &amp; H3490,""))</f>
        <v/>
      </c>
      <c r="F3490" s="4" t="str">
        <f t="shared" si="789"/>
        <v>Wall Street Journal-Fed Funds Rate-06-2019</v>
      </c>
      <c r="G3490" s="7">
        <v>43626</v>
      </c>
      <c r="H3490" s="7" t="str">
        <f t="shared" si="790"/>
        <v>06-2019</v>
      </c>
      <c r="I3490" s="7" t="str">
        <f t="shared" ca="1" si="791"/>
        <v>Wall Street Journal: Standard Chartered-Fed Funds Rate-06-2019</v>
      </c>
      <c r="J3490" s="4" t="str">
        <f t="shared" ca="1" si="792"/>
        <v>Fed Funds Rate-Standard Chartered:06-2019</v>
      </c>
      <c r="K3490" t="s">
        <v>821</v>
      </c>
    </row>
    <row r="3491" spans="1:99" x14ac:dyDescent="0.55000000000000004">
      <c r="A3491" s="4" t="str">
        <f t="shared" ca="1" si="787"/>
        <v>BofA</v>
      </c>
      <c r="B3491" s="4" t="str">
        <f t="shared" si="788"/>
        <v>Michelle Meyer</v>
      </c>
      <c r="C3491" s="4" t="s">
        <v>246</v>
      </c>
      <c r="D3491" s="4" t="s">
        <v>87</v>
      </c>
      <c r="E3491" s="4" t="str">
        <f>IF(COUNTIF($E$2:E3490,"Begin: " &amp; C3491 &amp; "-" &amp; D3491 &amp; "-" &amp; H3491)=0,"Begin: " &amp; C3491 &amp; "-" &amp; D3491 &amp; "-" &amp; H3491,IF((C3491 &amp; "-" &amp; D3491 &amp; "-" &amp; H3491)&lt;&gt;(C3492 &amp; "-" &amp; D3492 &amp; "-" &amp; H3492),"End: " &amp; C3491 &amp; "-" &amp; D3491 &amp; "-" &amp; H3491,""))</f>
        <v/>
      </c>
      <c r="F3491" s="4" t="str">
        <f t="shared" si="789"/>
        <v>Wall Street Journal-Fed Funds Rate-06-2019</v>
      </c>
      <c r="G3491" s="7">
        <v>43626</v>
      </c>
      <c r="H3491" s="7" t="str">
        <f t="shared" si="790"/>
        <v>06-2019</v>
      </c>
      <c r="I3491" s="7" t="str">
        <f t="shared" ca="1" si="791"/>
        <v>Wall Street Journal: BofA-Fed Funds Rate-06-2019</v>
      </c>
      <c r="J3491" s="4" t="str">
        <f t="shared" ca="1" si="792"/>
        <v>Fed Funds Rate-BofA:06-2019</v>
      </c>
      <c r="K3491" t="s">
        <v>803</v>
      </c>
      <c r="CK3491">
        <v>2.375</v>
      </c>
      <c r="CM3491">
        <v>1.875</v>
      </c>
      <c r="CQ3491">
        <v>1.625</v>
      </c>
    </row>
    <row r="3492" spans="1:99" x14ac:dyDescent="0.55000000000000004">
      <c r="A3492" s="4" t="str">
        <f t="shared" ca="1" si="787"/>
        <v>Daiwa Capital</v>
      </c>
      <c r="B3492" s="4" t="str">
        <f t="shared" si="788"/>
        <v>Michael Moran</v>
      </c>
      <c r="C3492" s="4" t="s">
        <v>246</v>
      </c>
      <c r="D3492" s="4" t="s">
        <v>87</v>
      </c>
      <c r="E3492" s="4" t="str">
        <f>IF(COUNTIF($E$2:E3491,"Begin: " &amp; C3492 &amp; "-" &amp; D3492 &amp; "-" &amp; H3492)=0,"Begin: " &amp; C3492 &amp; "-" &amp; D3492 &amp; "-" &amp; H3492,IF((C3492 &amp; "-" &amp; D3492 &amp; "-" &amp; H3492)&lt;&gt;(C3493 &amp; "-" &amp; D3493 &amp; "-" &amp; H3493),"End: " &amp; C3492 &amp; "-" &amp; D3492 &amp; "-" &amp; H3492,""))</f>
        <v/>
      </c>
      <c r="F3492" s="4" t="str">
        <f t="shared" si="789"/>
        <v>Wall Street Journal-Fed Funds Rate-06-2019</v>
      </c>
      <c r="G3492" s="7">
        <v>43626</v>
      </c>
      <c r="H3492" s="7" t="str">
        <f t="shared" si="790"/>
        <v>06-2019</v>
      </c>
      <c r="I3492" s="7" t="str">
        <f t="shared" ca="1" si="791"/>
        <v>Wall Street Journal: Daiwa Capital-Fed Funds Rate-06-2019</v>
      </c>
      <c r="J3492" s="4" t="str">
        <f t="shared" ca="1" si="792"/>
        <v>Fed Funds Rate-Daiwa Capital:06-2019</v>
      </c>
      <c r="K3492" t="s">
        <v>438</v>
      </c>
      <c r="CK3492">
        <v>2.375</v>
      </c>
      <c r="CM3492">
        <v>2.375</v>
      </c>
      <c r="CO3492">
        <v>2.375</v>
      </c>
      <c r="CQ3492">
        <v>1.875</v>
      </c>
      <c r="CS3492">
        <v>1.375</v>
      </c>
      <c r="CU3492">
        <v>1.375</v>
      </c>
    </row>
    <row r="3493" spans="1:99" x14ac:dyDescent="0.55000000000000004">
      <c r="A3493" s="4" t="str">
        <f t="shared" ca="1" si="787"/>
        <v>National Association of Manufacturers</v>
      </c>
      <c r="B3493" s="4" t="str">
        <f t="shared" si="788"/>
        <v>Chad Moutray</v>
      </c>
      <c r="C3493" s="4" t="s">
        <v>246</v>
      </c>
      <c r="D3493" s="4" t="s">
        <v>87</v>
      </c>
      <c r="E3493" s="4" t="str">
        <f>IF(COUNTIF($E$2:E3492,"Begin: " &amp; C3493 &amp; "-" &amp; D3493 &amp; "-" &amp; H3493)=0,"Begin: " &amp; C3493 &amp; "-" &amp; D3493 &amp; "-" &amp; H3493,IF((C3493 &amp; "-" &amp; D3493 &amp; "-" &amp; H3493)&lt;&gt;(C3494 &amp; "-" &amp; D3494 &amp; "-" &amp; H3494),"End: " &amp; C3493 &amp; "-" &amp; D3493 &amp; "-" &amp; H3493,""))</f>
        <v/>
      </c>
      <c r="F3493" s="4" t="str">
        <f t="shared" si="789"/>
        <v>Wall Street Journal-Fed Funds Rate-06-2019</v>
      </c>
      <c r="G3493" s="7">
        <v>43626</v>
      </c>
      <c r="H3493" s="7" t="str">
        <f t="shared" si="790"/>
        <v>06-2019</v>
      </c>
      <c r="I3493" s="7" t="str">
        <f t="shared" ca="1" si="791"/>
        <v>Wall Street Journal: National Association of Manufacturers-Fed Funds Rate-06-2019</v>
      </c>
      <c r="J3493" s="4" t="str">
        <f t="shared" ca="1" si="792"/>
        <v>Fed Funds Rate-National Association of Manufacturers:06-2019</v>
      </c>
      <c r="K3493" t="s">
        <v>439</v>
      </c>
      <c r="CK3493">
        <v>2.375</v>
      </c>
      <c r="CM3493">
        <v>1.875</v>
      </c>
      <c r="CO3493">
        <v>1.875</v>
      </c>
      <c r="CQ3493">
        <v>2.125</v>
      </c>
      <c r="CS3493">
        <v>2.625</v>
      </c>
      <c r="CU3493">
        <v>2.875</v>
      </c>
    </row>
    <row r="3494" spans="1:99" x14ac:dyDescent="0.55000000000000004">
      <c r="A3494" s="4" t="str">
        <f t="shared" ca="1" si="787"/>
        <v>Naroff Economics</v>
      </c>
      <c r="B3494" s="4" t="str">
        <f t="shared" si="788"/>
        <v>Joel Naroff</v>
      </c>
      <c r="C3494" s="4" t="s">
        <v>246</v>
      </c>
      <c r="D3494" s="4" t="s">
        <v>87</v>
      </c>
      <c r="E3494" s="4" t="str">
        <f>IF(COUNTIF($E$2:E3493,"Begin: " &amp; C3494 &amp; "-" &amp; D3494 &amp; "-" &amp; H3494)=0,"Begin: " &amp; C3494 &amp; "-" &amp; D3494 &amp; "-" &amp; H3494,IF((C3494 &amp; "-" &amp; D3494 &amp; "-" &amp; H3494)&lt;&gt;(C3495 &amp; "-" &amp; D3495 &amp; "-" &amp; H3495),"End: " &amp; C3494 &amp; "-" &amp; D3494 &amp; "-" &amp; H3494,""))</f>
        <v/>
      </c>
      <c r="F3494" s="4" t="str">
        <f t="shared" si="789"/>
        <v>Wall Street Journal-Fed Funds Rate-06-2019</v>
      </c>
      <c r="G3494" s="7">
        <v>43626</v>
      </c>
      <c r="H3494" s="7" t="str">
        <f t="shared" si="790"/>
        <v>06-2019</v>
      </c>
      <c r="I3494" s="7" t="str">
        <f t="shared" ca="1" si="791"/>
        <v>Wall Street Journal: Naroff Economics-Fed Funds Rate-06-2019</v>
      </c>
      <c r="J3494" s="4" t="str">
        <f t="shared" ca="1" si="792"/>
        <v>Fed Funds Rate-Naroff Economics:06-2019</v>
      </c>
      <c r="K3494" t="s">
        <v>440</v>
      </c>
      <c r="CK3494">
        <v>2.375</v>
      </c>
      <c r="CM3494">
        <v>2.375</v>
      </c>
      <c r="CO3494">
        <v>2.375</v>
      </c>
      <c r="CQ3494">
        <v>2.125</v>
      </c>
      <c r="CS3494">
        <v>1.875</v>
      </c>
      <c r="CU3494">
        <v>2.125</v>
      </c>
    </row>
    <row r="3495" spans="1:99" x14ac:dyDescent="0.55000000000000004">
      <c r="A3495" s="4" t="str">
        <f t="shared" ca="1" si="787"/>
        <v>MacroEcon Global Advisors</v>
      </c>
      <c r="B3495" s="4" t="str">
        <f t="shared" si="788"/>
        <v>Mark Nielson*</v>
      </c>
      <c r="C3495" s="4" t="s">
        <v>246</v>
      </c>
      <c r="D3495" s="4" t="s">
        <v>87</v>
      </c>
      <c r="E3495" s="4" t="str">
        <f>IF(COUNTIF($E$2:E3494,"Begin: " &amp; C3495 &amp; "-" &amp; D3495 &amp; "-" &amp; H3495)=0,"Begin: " &amp; C3495 &amp; "-" &amp; D3495 &amp; "-" &amp; H3495,IF((C3495 &amp; "-" &amp; D3495 &amp; "-" &amp; H3495)&lt;&gt;(C3496 &amp; "-" &amp; D3496 &amp; "-" &amp; H3496),"End: " &amp; C3495 &amp; "-" &amp; D3495 &amp; "-" &amp; H3495,""))</f>
        <v/>
      </c>
      <c r="F3495" s="4" t="str">
        <f t="shared" si="789"/>
        <v>Wall Street Journal-Fed Funds Rate-06-2019</v>
      </c>
      <c r="G3495" s="7">
        <v>43626</v>
      </c>
      <c r="H3495" s="7" t="str">
        <f t="shared" si="790"/>
        <v>06-2019</v>
      </c>
      <c r="I3495" s="7" t="str">
        <f t="shared" ca="1" si="791"/>
        <v>Wall Street Journal: MacroEcon Global Advisors-Fed Funds Rate-06-2019</v>
      </c>
      <c r="J3495" s="4" t="str">
        <f t="shared" ca="1" si="792"/>
        <v>Fed Funds Rate-MacroEcon Global Advisors:06-2019</v>
      </c>
      <c r="K3495" t="s">
        <v>835</v>
      </c>
    </row>
    <row r="3496" spans="1:99" x14ac:dyDescent="0.55000000000000004">
      <c r="A3496" s="4" t="str">
        <f t="shared" ca="1" si="787"/>
        <v>Corelogic</v>
      </c>
      <c r="B3496" s="4" t="str">
        <f t="shared" si="788"/>
        <v>Frank Nothaft</v>
      </c>
      <c r="C3496" s="4" t="s">
        <v>246</v>
      </c>
      <c r="D3496" s="4" t="s">
        <v>87</v>
      </c>
      <c r="E3496" s="4" t="str">
        <f>IF(COUNTIF($E$2:E3495,"Begin: " &amp; C3496 &amp; "-" &amp; D3496 &amp; "-" &amp; H3496)=0,"Begin: " &amp; C3496 &amp; "-" &amp; D3496 &amp; "-" &amp; H3496,IF((C3496 &amp; "-" &amp; D3496 &amp; "-" &amp; H3496)&lt;&gt;(C3497 &amp; "-" &amp; D3497 &amp; "-" &amp; H3497),"End: " &amp; C3496 &amp; "-" &amp; D3496 &amp; "-" &amp; H3496,""))</f>
        <v/>
      </c>
      <c r="F3496" s="4" t="str">
        <f t="shared" si="789"/>
        <v>Wall Street Journal-Fed Funds Rate-06-2019</v>
      </c>
      <c r="G3496" s="7">
        <v>43626</v>
      </c>
      <c r="H3496" s="7" t="str">
        <f t="shared" si="790"/>
        <v>06-2019</v>
      </c>
      <c r="I3496" s="7" t="str">
        <f t="shared" ca="1" si="791"/>
        <v>Wall Street Journal: Corelogic-Fed Funds Rate-06-2019</v>
      </c>
      <c r="J3496" s="4" t="str">
        <f t="shared" ca="1" si="792"/>
        <v>Fed Funds Rate-Corelogic:06-2019</v>
      </c>
      <c r="K3496" t="s">
        <v>752</v>
      </c>
      <c r="CK3496">
        <v>2.375</v>
      </c>
      <c r="CM3496">
        <v>2.375</v>
      </c>
      <c r="CO3496">
        <v>2.375</v>
      </c>
      <c r="CQ3496">
        <v>2.375</v>
      </c>
      <c r="CS3496">
        <v>2.625</v>
      </c>
      <c r="CU3496">
        <v>2.625</v>
      </c>
    </row>
    <row r="3497" spans="1:99" x14ac:dyDescent="0.55000000000000004">
      <c r="A3497" s="4" t="str">
        <f t="shared" ca="1" si="787"/>
        <v>High Frequency Economics</v>
      </c>
      <c r="B3497" s="4" t="str">
        <f t="shared" si="788"/>
        <v>Jim O'Sullivan</v>
      </c>
      <c r="C3497" s="4" t="s">
        <v>246</v>
      </c>
      <c r="D3497" s="4" t="s">
        <v>87</v>
      </c>
      <c r="E3497" s="4" t="str">
        <f>IF(COUNTIF($E$2:E3496,"Begin: " &amp; C3497 &amp; "-" &amp; D3497 &amp; "-" &amp; H3497)=0,"Begin: " &amp; C3497 &amp; "-" &amp; D3497 &amp; "-" &amp; H3497,IF((C3497 &amp; "-" &amp; D3497 &amp; "-" &amp; H3497)&lt;&gt;(C3498 &amp; "-" &amp; D3498 &amp; "-" &amp; H3498),"End: " &amp; C3497 &amp; "-" &amp; D3497 &amp; "-" &amp; H3497,""))</f>
        <v/>
      </c>
      <c r="F3497" s="4" t="str">
        <f t="shared" si="789"/>
        <v>Wall Street Journal-Fed Funds Rate-06-2019</v>
      </c>
      <c r="G3497" s="7">
        <v>43626</v>
      </c>
      <c r="H3497" s="7" t="str">
        <f t="shared" si="790"/>
        <v>06-2019</v>
      </c>
      <c r="I3497" s="7" t="str">
        <f t="shared" ca="1" si="791"/>
        <v>Wall Street Journal: High Frequency Economics-Fed Funds Rate-06-2019</v>
      </c>
      <c r="J3497" s="4" t="str">
        <f t="shared" ca="1" si="792"/>
        <v>Fed Funds Rate-High Frequency Economics:06-2019</v>
      </c>
      <c r="K3497" t="s">
        <v>227</v>
      </c>
      <c r="CK3497">
        <v>2.375</v>
      </c>
      <c r="CM3497">
        <v>2.375</v>
      </c>
      <c r="CO3497">
        <v>2.375</v>
      </c>
      <c r="CQ3497">
        <v>2.375</v>
      </c>
    </row>
    <row r="3498" spans="1:99" x14ac:dyDescent="0.55000000000000004">
      <c r="A3498" s="4" t="str">
        <f t="shared" ca="1" si="787"/>
        <v>Stifel, Nicoulas and Company, Incorporated (formerly Sterne Agee)</v>
      </c>
      <c r="B3498" s="4" t="str">
        <f t="shared" si="788"/>
        <v>Lindsey Piegza</v>
      </c>
      <c r="C3498" s="4" t="s">
        <v>246</v>
      </c>
      <c r="D3498" s="4" t="s">
        <v>87</v>
      </c>
      <c r="E3498" s="4" t="str">
        <f>IF(COUNTIF($E$2:E3497,"Begin: " &amp; C3498 &amp; "-" &amp; D3498 &amp; "-" &amp; H3498)=0,"Begin: " &amp; C3498 &amp; "-" &amp; D3498 &amp; "-" &amp; H3498,IF((C3498 &amp; "-" &amp; D3498 &amp; "-" &amp; H3498)&lt;&gt;(C3499 &amp; "-" &amp; D3499 &amp; "-" &amp; H3499),"End: " &amp; C3498 &amp; "-" &amp; D3498 &amp; "-" &amp; H3498,""))</f>
        <v/>
      </c>
      <c r="F3498" s="4" t="str">
        <f t="shared" si="789"/>
        <v>Wall Street Journal-Fed Funds Rate-06-2019</v>
      </c>
      <c r="G3498" s="7">
        <v>43626</v>
      </c>
      <c r="H3498" s="7" t="str">
        <f t="shared" si="790"/>
        <v>06-2019</v>
      </c>
      <c r="I3498" s="7" t="str">
        <f t="shared" ca="1" si="791"/>
        <v>Wall Street Journal: Stifel, Nicoulas and Company, Incorporated (formerly Sterne Agee)-Fed Funds Rate-06-2019</v>
      </c>
      <c r="J3498" s="4" t="str">
        <f t="shared" ca="1" si="792"/>
        <v>Fed Funds Rate-Stifel, Nicoulas and Company, Incorporated (formerly Sterne Agee):06-2019</v>
      </c>
      <c r="K3498" t="s">
        <v>675</v>
      </c>
      <c r="CK3498">
        <v>2.375</v>
      </c>
      <c r="CM3498">
        <v>2.125</v>
      </c>
      <c r="CO3498">
        <v>1.875</v>
      </c>
      <c r="CQ3498">
        <v>1.875</v>
      </c>
    </row>
    <row r="3499" spans="1:99" x14ac:dyDescent="0.55000000000000004">
      <c r="A3499" s="4" t="str">
        <f t="shared" ca="1" si="787"/>
        <v>Macroeconomic Advisers</v>
      </c>
      <c r="B3499" s="4" t="str">
        <f t="shared" si="788"/>
        <v>Dr. Joel Prakken/ Chris Varvares</v>
      </c>
      <c r="C3499" s="4" t="s">
        <v>246</v>
      </c>
      <c r="D3499" s="4" t="s">
        <v>87</v>
      </c>
      <c r="E3499" s="4" t="str">
        <f>IF(COUNTIF($E$2:E3498,"Begin: " &amp; C3499 &amp; "-" &amp; D3499 &amp; "-" &amp; H3499)=0,"Begin: " &amp; C3499 &amp; "-" &amp; D3499 &amp; "-" &amp; H3499,IF((C3499 &amp; "-" &amp; D3499 &amp; "-" &amp; H3499)&lt;&gt;(C3500 &amp; "-" &amp; D3500 &amp; "-" &amp; H3500),"End: " &amp; C3499 &amp; "-" &amp; D3499 &amp; "-" &amp; H3499,""))</f>
        <v/>
      </c>
      <c r="F3499" s="4" t="str">
        <f t="shared" si="789"/>
        <v>Wall Street Journal-Fed Funds Rate-06-2019</v>
      </c>
      <c r="G3499" s="7">
        <v>43626</v>
      </c>
      <c r="H3499" s="7" t="str">
        <f t="shared" si="790"/>
        <v>06-2019</v>
      </c>
      <c r="I3499" s="7" t="str">
        <f t="shared" ca="1" si="791"/>
        <v>Wall Street Journal: Macroeconomic Advisers-Fed Funds Rate-06-2019</v>
      </c>
      <c r="J3499" s="4" t="str">
        <f t="shared" ca="1" si="792"/>
        <v>Fed Funds Rate-Macroeconomic Advisers:06-2019</v>
      </c>
      <c r="K3499" t="s">
        <v>228</v>
      </c>
      <c r="CK3499">
        <v>2.375</v>
      </c>
      <c r="CM3499">
        <v>2.375</v>
      </c>
      <c r="CO3499">
        <v>2.375</v>
      </c>
      <c r="CQ3499">
        <v>2.375</v>
      </c>
      <c r="CS3499">
        <v>2.375</v>
      </c>
      <c r="CU3499">
        <v>2.375</v>
      </c>
    </row>
    <row r="3500" spans="1:99" x14ac:dyDescent="0.55000000000000004">
      <c r="A3500" s="4" t="str">
        <f t="shared" ca="1" si="787"/>
        <v>Ameriprise Financial</v>
      </c>
      <c r="B3500" s="4" t="str">
        <f t="shared" si="788"/>
        <v>Russell Price</v>
      </c>
      <c r="C3500" s="4" t="s">
        <v>246</v>
      </c>
      <c r="D3500" s="4" t="s">
        <v>87</v>
      </c>
      <c r="E3500" s="4" t="str">
        <f>IF(COUNTIF($E$2:E3499,"Begin: " &amp; C3500 &amp; "-" &amp; D3500 &amp; "-" &amp; H3500)=0,"Begin: " &amp; C3500 &amp; "-" &amp; D3500 &amp; "-" &amp; H3500,IF((C3500 &amp; "-" &amp; D3500 &amp; "-" &amp; H3500)&lt;&gt;(C3501 &amp; "-" &amp; D3501 &amp; "-" &amp; H3501),"End: " &amp; C3500 &amp; "-" &amp; D3500 &amp; "-" &amp; H3500,""))</f>
        <v/>
      </c>
      <c r="F3500" s="4" t="str">
        <f t="shared" si="789"/>
        <v>Wall Street Journal-Fed Funds Rate-06-2019</v>
      </c>
      <c r="G3500" s="7">
        <v>43626</v>
      </c>
      <c r="H3500" s="7" t="str">
        <f t="shared" si="790"/>
        <v>06-2019</v>
      </c>
      <c r="I3500" s="7" t="str">
        <f t="shared" ca="1" si="791"/>
        <v>Wall Street Journal: Ameriprise Financial-Fed Funds Rate-06-2019</v>
      </c>
      <c r="J3500" s="4" t="str">
        <f t="shared" ca="1" si="792"/>
        <v>Fed Funds Rate-Ameriprise Financial:06-2019</v>
      </c>
      <c r="K3500" t="s">
        <v>441</v>
      </c>
      <c r="CK3500">
        <v>2.375</v>
      </c>
      <c r="CM3500">
        <v>1.875</v>
      </c>
      <c r="CO3500">
        <v>1.875</v>
      </c>
      <c r="CQ3500">
        <v>1.875</v>
      </c>
      <c r="CS3500">
        <v>2.125</v>
      </c>
      <c r="CU3500">
        <v>2.125</v>
      </c>
    </row>
    <row r="3501" spans="1:99" x14ac:dyDescent="0.55000000000000004">
      <c r="A3501" s="4" t="str">
        <f t="shared" ca="1" si="787"/>
        <v>Eaton Corp.</v>
      </c>
      <c r="B3501" s="4" t="str">
        <f t="shared" si="788"/>
        <v>Arun Raha*</v>
      </c>
      <c r="C3501" s="4" t="s">
        <v>246</v>
      </c>
      <c r="D3501" s="4" t="s">
        <v>87</v>
      </c>
      <c r="E3501" s="4" t="str">
        <f>IF(COUNTIF($E$2:E3500,"Begin: " &amp; C3501 &amp; "-" &amp; D3501 &amp; "-" &amp; H3501)=0,"Begin: " &amp; C3501 &amp; "-" &amp; D3501 &amp; "-" &amp; H3501,IF((C3501 &amp; "-" &amp; D3501 &amp; "-" &amp; H3501)&lt;&gt;(C3502 &amp; "-" &amp; D3502 &amp; "-" &amp; H3502),"End: " &amp; C3501 &amp; "-" &amp; D3501 &amp; "-" &amp; H3501,""))</f>
        <v/>
      </c>
      <c r="F3501" s="4" t="str">
        <f t="shared" si="789"/>
        <v>Wall Street Journal-Fed Funds Rate-06-2019</v>
      </c>
      <c r="G3501" s="7">
        <v>43626</v>
      </c>
      <c r="H3501" s="7" t="str">
        <f t="shared" si="790"/>
        <v>06-2019</v>
      </c>
      <c r="I3501" s="7" t="str">
        <f t="shared" ca="1" si="791"/>
        <v>Wall Street Journal: Eaton Corp.-Fed Funds Rate-06-2019</v>
      </c>
      <c r="J3501" s="4" t="str">
        <f t="shared" ca="1" si="792"/>
        <v>Fed Funds Rate-Eaton Corp.:06-2019</v>
      </c>
      <c r="K3501" t="s">
        <v>823</v>
      </c>
    </row>
    <row r="3502" spans="1:99" x14ac:dyDescent="0.55000000000000004">
      <c r="A3502" s="4" t="str">
        <f t="shared" ca="1" si="787"/>
        <v>Point Loma Nazarene University</v>
      </c>
      <c r="B3502" s="4" t="str">
        <f t="shared" si="788"/>
        <v>Lynn Reaser</v>
      </c>
      <c r="C3502" s="4" t="s">
        <v>246</v>
      </c>
      <c r="D3502" s="4" t="s">
        <v>87</v>
      </c>
      <c r="E3502" s="4" t="str">
        <f>IF(COUNTIF($E$2:E3501,"Begin: " &amp; C3502 &amp; "-" &amp; D3502 &amp; "-" &amp; H3502)=0,"Begin: " &amp; C3502 &amp; "-" &amp; D3502 &amp; "-" &amp; H3502,IF((C3502 &amp; "-" &amp; D3502 &amp; "-" &amp; H3502)&lt;&gt;(C3503 &amp; "-" &amp; D3503 &amp; "-" &amp; H3503),"End: " &amp; C3502 &amp; "-" &amp; D3502 &amp; "-" &amp; H3502,""))</f>
        <v/>
      </c>
      <c r="F3502" s="4" t="str">
        <f t="shared" si="789"/>
        <v>Wall Street Journal-Fed Funds Rate-06-2019</v>
      </c>
      <c r="G3502" s="7">
        <v>43626</v>
      </c>
      <c r="H3502" s="7" t="str">
        <f t="shared" si="790"/>
        <v>06-2019</v>
      </c>
      <c r="I3502" s="7" t="str">
        <f t="shared" ca="1" si="791"/>
        <v>Wall Street Journal: Point Loma Nazarene University-Fed Funds Rate-06-2019</v>
      </c>
      <c r="J3502" s="4" t="str">
        <f t="shared" ca="1" si="792"/>
        <v>Fed Funds Rate-Point Loma Nazarene University:06-2019</v>
      </c>
      <c r="K3502" t="s">
        <v>658</v>
      </c>
      <c r="CK3502">
        <v>2.3250000000000002</v>
      </c>
      <c r="CM3502">
        <v>1.875</v>
      </c>
      <c r="CO3502">
        <v>1.875</v>
      </c>
      <c r="CQ3502">
        <v>1.875</v>
      </c>
      <c r="CS3502">
        <v>1.875</v>
      </c>
      <c r="CU3502">
        <v>1.875</v>
      </c>
    </row>
    <row r="3503" spans="1:99" x14ac:dyDescent="0.55000000000000004">
      <c r="A3503" s="4" t="str">
        <f t="shared" ca="1" si="787"/>
        <v>Deutsche Bank</v>
      </c>
      <c r="B3503" s="4" t="str">
        <f t="shared" si="788"/>
        <v>Brett Ryan/Matthew Luzzetti</v>
      </c>
      <c r="C3503" s="4" t="s">
        <v>246</v>
      </c>
      <c r="D3503" s="4" t="s">
        <v>87</v>
      </c>
      <c r="E3503" s="4" t="str">
        <f>IF(COUNTIF($E$2:E3502,"Begin: " &amp; C3503 &amp; "-" &amp; D3503 &amp; "-" &amp; H3503)=0,"Begin: " &amp; C3503 &amp; "-" &amp; D3503 &amp; "-" &amp; H3503,IF((C3503 &amp; "-" &amp; D3503 &amp; "-" &amp; H3503)&lt;&gt;(C3504 &amp; "-" &amp; D3504 &amp; "-" &amp; H3504),"End: " &amp; C3503 &amp; "-" &amp; D3503 &amp; "-" &amp; H3503,""))</f>
        <v/>
      </c>
      <c r="F3503" s="4" t="str">
        <f t="shared" si="789"/>
        <v>Wall Street Journal-Fed Funds Rate-06-2019</v>
      </c>
      <c r="G3503" s="7">
        <v>43626</v>
      </c>
      <c r="H3503" s="7" t="str">
        <f t="shared" si="790"/>
        <v>06-2019</v>
      </c>
      <c r="I3503" s="7" t="str">
        <f t="shared" ca="1" si="791"/>
        <v>Wall Street Journal: Deutsche Bank-Fed Funds Rate-06-2019</v>
      </c>
      <c r="J3503" s="4" t="str">
        <f t="shared" ca="1" si="792"/>
        <v>Fed Funds Rate-Deutsche Bank:06-2019</v>
      </c>
      <c r="K3503" t="s">
        <v>804</v>
      </c>
      <c r="CK3503">
        <v>2.375</v>
      </c>
      <c r="CM3503">
        <v>2.375</v>
      </c>
      <c r="CO3503">
        <v>2.375</v>
      </c>
      <c r="CQ3503">
        <v>2.375</v>
      </c>
      <c r="CS3503">
        <v>2.375</v>
      </c>
      <c r="CU3503">
        <v>2.375</v>
      </c>
    </row>
    <row r="3504" spans="1:99" x14ac:dyDescent="0.55000000000000004">
      <c r="A3504" s="4" t="str">
        <f t="shared" ca="1" si="787"/>
        <v>Prestige Economics LLC</v>
      </c>
      <c r="B3504" s="4" t="str">
        <f t="shared" si="788"/>
        <v>Jason Schenker*</v>
      </c>
      <c r="C3504" s="4" t="s">
        <v>246</v>
      </c>
      <c r="D3504" s="4" t="s">
        <v>87</v>
      </c>
      <c r="E3504" s="4" t="str">
        <f>IF(COUNTIF($E$2:E3503,"Begin: " &amp; C3504 &amp; "-" &amp; D3504 &amp; "-" &amp; H3504)=0,"Begin: " &amp; C3504 &amp; "-" &amp; D3504 &amp; "-" &amp; H3504,IF((C3504 &amp; "-" &amp; D3504 &amp; "-" &amp; H3504)&lt;&gt;(C3505 &amp; "-" &amp; D3505 &amp; "-" &amp; H3505),"End: " &amp; C3504 &amp; "-" &amp; D3504 &amp; "-" &amp; H3504,""))</f>
        <v/>
      </c>
      <c r="F3504" s="4" t="str">
        <f t="shared" si="789"/>
        <v>Wall Street Journal-Fed Funds Rate-06-2019</v>
      </c>
      <c r="G3504" s="7">
        <v>43626</v>
      </c>
      <c r="H3504" s="7" t="str">
        <f t="shared" si="790"/>
        <v>06-2019</v>
      </c>
      <c r="I3504" s="7" t="str">
        <f t="shared" ca="1" si="791"/>
        <v>Wall Street Journal: Prestige Economics LLC-Fed Funds Rate-06-2019</v>
      </c>
      <c r="J3504" s="4" t="str">
        <f t="shared" ca="1" si="792"/>
        <v>Fed Funds Rate-Prestige Economics LLC:06-2019</v>
      </c>
      <c r="K3504" t="s">
        <v>824</v>
      </c>
    </row>
    <row r="3505" spans="1:99" x14ac:dyDescent="0.55000000000000004">
      <c r="A3505" s="4" t="str">
        <f t="shared" ca="1" si="787"/>
        <v>Pantheon Macroeconomics</v>
      </c>
      <c r="B3505" s="4" t="str">
        <f t="shared" si="788"/>
        <v>Ian Shepherdson</v>
      </c>
      <c r="C3505" s="4" t="s">
        <v>246</v>
      </c>
      <c r="D3505" s="4" t="s">
        <v>87</v>
      </c>
      <c r="E3505" s="4" t="str">
        <f>IF(COUNTIF($E$2:E3504,"Begin: " &amp; C3505 &amp; "-" &amp; D3505 &amp; "-" &amp; H3505)=0,"Begin: " &amp; C3505 &amp; "-" &amp; D3505 &amp; "-" &amp; H3505,IF((C3505 &amp; "-" &amp; D3505 &amp; "-" &amp; H3505)&lt;&gt;(C3506 &amp; "-" &amp; D3506 &amp; "-" &amp; H3506),"End: " &amp; C3505 &amp; "-" &amp; D3505 &amp; "-" &amp; H3505,""))</f>
        <v/>
      </c>
      <c r="F3505" s="4" t="str">
        <f t="shared" si="789"/>
        <v>Wall Street Journal-Fed Funds Rate-06-2019</v>
      </c>
      <c r="G3505" s="7">
        <v>43626</v>
      </c>
      <c r="H3505" s="7" t="str">
        <f t="shared" si="790"/>
        <v>06-2019</v>
      </c>
      <c r="I3505" s="7" t="str">
        <f t="shared" ca="1" si="791"/>
        <v>Wall Street Journal: Pantheon Macroeconomics-Fed Funds Rate-06-2019</v>
      </c>
      <c r="J3505" s="4" t="str">
        <f t="shared" ca="1" si="792"/>
        <v>Fed Funds Rate-Pantheon Macroeconomics:06-2019</v>
      </c>
      <c r="K3505" t="s">
        <v>231</v>
      </c>
      <c r="CK3505">
        <v>2.375</v>
      </c>
      <c r="CM3505">
        <v>2.625</v>
      </c>
      <c r="CO3505">
        <v>3.125</v>
      </c>
      <c r="CQ3505">
        <v>2.625</v>
      </c>
      <c r="CS3505">
        <v>2.125</v>
      </c>
      <c r="CU3505">
        <v>1.875</v>
      </c>
    </row>
    <row r="3506" spans="1:99" x14ac:dyDescent="0.55000000000000004">
      <c r="A3506" s="4" t="str">
        <f t="shared" ca="1" si="787"/>
        <v>Decision Economics, Inc.</v>
      </c>
      <c r="B3506" s="4" t="str">
        <f t="shared" si="788"/>
        <v>Allen Sinai</v>
      </c>
      <c r="C3506" s="4" t="s">
        <v>246</v>
      </c>
      <c r="D3506" s="4" t="s">
        <v>87</v>
      </c>
      <c r="E3506" s="4" t="str">
        <f>IF(COUNTIF($E$2:E3505,"Begin: " &amp; C3506 &amp; "-" &amp; D3506 &amp; "-" &amp; H3506)=0,"Begin: " &amp; C3506 &amp; "-" &amp; D3506 &amp; "-" &amp; H3506,IF((C3506 &amp; "-" &amp; D3506 &amp; "-" &amp; H3506)&lt;&gt;(C3507 &amp; "-" &amp; D3507 &amp; "-" &amp; H3507),"End: " &amp; C3506 &amp; "-" &amp; D3506 &amp; "-" &amp; H3506,""))</f>
        <v/>
      </c>
      <c r="F3506" s="4" t="str">
        <f t="shared" si="789"/>
        <v>Wall Street Journal-Fed Funds Rate-06-2019</v>
      </c>
      <c r="G3506" s="7">
        <v>43626</v>
      </c>
      <c r="H3506" s="7" t="str">
        <f t="shared" si="790"/>
        <v>06-2019</v>
      </c>
      <c r="I3506" s="7" t="str">
        <f t="shared" ca="1" si="791"/>
        <v>Wall Street Journal: Decision Economics, Inc.-Fed Funds Rate-06-2019</v>
      </c>
      <c r="J3506" s="4" t="str">
        <f t="shared" ca="1" si="792"/>
        <v>Fed Funds Rate-Decision Economics, Inc.:06-2019</v>
      </c>
      <c r="K3506" t="s">
        <v>233</v>
      </c>
      <c r="CK3506">
        <v>2.37</v>
      </c>
      <c r="CM3506">
        <v>2.13</v>
      </c>
      <c r="CO3506">
        <v>2.13</v>
      </c>
      <c r="CQ3506">
        <v>2.37</v>
      </c>
      <c r="CS3506">
        <v>2.87</v>
      </c>
      <c r="CU3506">
        <v>2.62</v>
      </c>
    </row>
    <row r="3507" spans="1:99" x14ac:dyDescent="0.55000000000000004">
      <c r="A3507" s="4" t="str">
        <f t="shared" ca="1" si="787"/>
        <v>Parsec Financial</v>
      </c>
      <c r="B3507" s="4" t="str">
        <f t="shared" si="788"/>
        <v>James F. Smith</v>
      </c>
      <c r="C3507" s="4" t="s">
        <v>246</v>
      </c>
      <c r="D3507" s="4" t="s">
        <v>87</v>
      </c>
      <c r="E3507" s="4" t="str">
        <f>IF(COUNTIF($E$2:E3506,"Begin: " &amp; C3507 &amp; "-" &amp; D3507 &amp; "-" &amp; H3507)=0,"Begin: " &amp; C3507 &amp; "-" &amp; D3507 &amp; "-" &amp; H3507,IF((C3507 &amp; "-" &amp; D3507 &amp; "-" &amp; H3507)&lt;&gt;(C3508 &amp; "-" &amp; D3508 &amp; "-" &amp; H3508),"End: " &amp; C3507 &amp; "-" &amp; D3507 &amp; "-" &amp; H3507,""))</f>
        <v/>
      </c>
      <c r="F3507" s="4" t="str">
        <f t="shared" si="789"/>
        <v>Wall Street Journal-Fed Funds Rate-06-2019</v>
      </c>
      <c r="G3507" s="7">
        <v>43626</v>
      </c>
      <c r="H3507" s="7" t="str">
        <f t="shared" si="790"/>
        <v>06-2019</v>
      </c>
      <c r="I3507" s="7" t="str">
        <f t="shared" ca="1" si="791"/>
        <v>Wall Street Journal: Parsec Financial-Fed Funds Rate-06-2019</v>
      </c>
      <c r="J3507" s="4" t="str">
        <f t="shared" ca="1" si="792"/>
        <v>Fed Funds Rate-Parsec Financial:06-2019</v>
      </c>
      <c r="K3507" t="s">
        <v>234</v>
      </c>
      <c r="CK3507">
        <v>2.375</v>
      </c>
      <c r="CM3507">
        <v>2.625</v>
      </c>
      <c r="CO3507">
        <v>2.875</v>
      </c>
      <c r="CQ3507">
        <v>2.375</v>
      </c>
      <c r="CS3507">
        <v>2.875</v>
      </c>
      <c r="CU3507">
        <v>2.625</v>
      </c>
    </row>
    <row r="3508" spans="1:99" x14ac:dyDescent="0.55000000000000004">
      <c r="A3508" s="4" t="str">
        <f t="shared" ca="1" si="787"/>
        <v>Univ of Central FL</v>
      </c>
      <c r="B3508" s="4" t="str">
        <f t="shared" si="788"/>
        <v>Sean M. Snaith</v>
      </c>
      <c r="C3508" s="4" t="s">
        <v>246</v>
      </c>
      <c r="D3508" s="4" t="s">
        <v>87</v>
      </c>
      <c r="E3508" s="4" t="str">
        <f>IF(COUNTIF($E$2:E3507,"Begin: " &amp; C3508 &amp; "-" &amp; D3508 &amp; "-" &amp; H3508)=0,"Begin: " &amp; C3508 &amp; "-" &amp; D3508 &amp; "-" &amp; H3508,IF((C3508 &amp; "-" &amp; D3508 &amp; "-" &amp; H3508)&lt;&gt;(C3509 &amp; "-" &amp; D3509 &amp; "-" &amp; H3509),"End: " &amp; C3508 &amp; "-" &amp; D3508 &amp; "-" &amp; H3508,""))</f>
        <v/>
      </c>
      <c r="F3508" s="4" t="str">
        <f t="shared" si="789"/>
        <v>Wall Street Journal-Fed Funds Rate-06-2019</v>
      </c>
      <c r="G3508" s="7">
        <v>43626</v>
      </c>
      <c r="H3508" s="7" t="str">
        <f t="shared" si="790"/>
        <v>06-2019</v>
      </c>
      <c r="I3508" s="7" t="str">
        <f t="shared" ca="1" si="791"/>
        <v>Wall Street Journal: Univ of Central FL-Fed Funds Rate-06-2019</v>
      </c>
      <c r="J3508" s="4" t="str">
        <f t="shared" ca="1" si="792"/>
        <v>Fed Funds Rate-Univ of Central FL:06-2019</v>
      </c>
      <c r="K3508" t="s">
        <v>235</v>
      </c>
      <c r="CK3508">
        <v>2.125</v>
      </c>
      <c r="CM3508">
        <v>1.875</v>
      </c>
      <c r="CO3508">
        <v>1.875</v>
      </c>
      <c r="CQ3508">
        <v>2.125</v>
      </c>
      <c r="CS3508">
        <v>2.375</v>
      </c>
      <c r="CU3508">
        <v>2.375</v>
      </c>
    </row>
    <row r="3509" spans="1:99" x14ac:dyDescent="0.55000000000000004">
      <c r="A3509" s="4" t="str">
        <f t="shared" ca="1" si="787"/>
        <v>SS Economics</v>
      </c>
      <c r="B3509" s="4" t="str">
        <f t="shared" si="788"/>
        <v>Sung Won Sohn</v>
      </c>
      <c r="C3509" s="4" t="s">
        <v>246</v>
      </c>
      <c r="D3509" s="4" t="s">
        <v>87</v>
      </c>
      <c r="E3509" s="4" t="str">
        <f>IF(COUNTIF($E$2:E3508,"Begin: " &amp; C3509 &amp; "-" &amp; D3509 &amp; "-" &amp; H3509)=0,"Begin: " &amp; C3509 &amp; "-" &amp; D3509 &amp; "-" &amp; H3509,IF((C3509 &amp; "-" &amp; D3509 &amp; "-" &amp; H3509)&lt;&gt;(C3510 &amp; "-" &amp; D3510 &amp; "-" &amp; H3510),"End: " &amp; C3509 &amp; "-" &amp; D3509 &amp; "-" &amp; H3509,""))</f>
        <v/>
      </c>
      <c r="F3509" s="4" t="str">
        <f t="shared" si="789"/>
        <v>Wall Street Journal-Fed Funds Rate-06-2019</v>
      </c>
      <c r="G3509" s="7">
        <v>43626</v>
      </c>
      <c r="H3509" s="7" t="str">
        <f t="shared" si="790"/>
        <v>06-2019</v>
      </c>
      <c r="I3509" s="7" t="str">
        <f t="shared" ca="1" si="791"/>
        <v>Wall Street Journal: SS Economics-Fed Funds Rate-06-2019</v>
      </c>
      <c r="J3509" s="4" t="str">
        <f t="shared" ca="1" si="792"/>
        <v>Fed Funds Rate-SS Economics:06-2019</v>
      </c>
      <c r="K3509" t="s">
        <v>785</v>
      </c>
      <c r="CK3509">
        <v>2.375</v>
      </c>
      <c r="CM3509">
        <v>2.125</v>
      </c>
      <c r="CO3509">
        <v>1.875</v>
      </c>
      <c r="CQ3509">
        <v>1.625</v>
      </c>
      <c r="CS3509">
        <v>1.625</v>
      </c>
      <c r="CU3509">
        <v>1.625</v>
      </c>
    </row>
    <row r="3510" spans="1:99" x14ac:dyDescent="0.55000000000000004">
      <c r="A3510" s="4" t="str">
        <f t="shared" ref="A3510:A3520" ca="1" si="793">IF(ISERROR(IF(C3510="GIOA",INDEX(List_AnonymousForecasters,MATCH(LEFT(K3510,FIND(":",K3510,1)-1),List_IndividualForecasters,0),1),INDEX(List_FirmNamesOmega,MATCH(LEFT(K3510,FIND(":",K3510,1)-1),List_FirmNamesAlpha,0),1))),LEFT(K3510,FIND(":",K3510,1)-1),IF(C3510="GIOA",INDEX(List_AnonymousForecasters,MATCH(LEFT(K3510,FIND(":",K3510,1)-1),List_IndividualForecasters,0),1),INDEX(List_FirmNamesOmega,MATCH(LEFT(K3510,FIND(":",K3510,1)-1),List_FirmNamesAlpha,0),1)))</f>
        <v>Pierpont Securities</v>
      </c>
      <c r="B3510" s="4" t="str">
        <f t="shared" ref="B3510:B3520" si="794">MID(K3510,FIND(":",K3510,1)+2,LEN(K3510)-FIND(":",K3510,1))</f>
        <v>Stephen Stanley</v>
      </c>
      <c r="C3510" s="4" t="s">
        <v>246</v>
      </c>
      <c r="D3510" s="4" t="s">
        <v>87</v>
      </c>
      <c r="E3510" s="4" t="str">
        <f>IF(COUNTIF($E$2:E3509,"Begin: " &amp; C3510 &amp; "-" &amp; D3510 &amp; "-" &amp; H3510)=0,"Begin: " &amp; C3510 &amp; "-" &amp; D3510 &amp; "-" &amp; H3510,IF((C3510 &amp; "-" &amp; D3510 &amp; "-" &amp; H3510)&lt;&gt;(C3511 &amp; "-" &amp; D3511 &amp; "-" &amp; H3511),"End: " &amp; C3510 &amp; "-" &amp; D3510 &amp; "-" &amp; H3510,""))</f>
        <v/>
      </c>
      <c r="F3510" s="4" t="str">
        <f t="shared" ref="F3510:F3520" si="795">C3510 &amp; "-" &amp; D3510 &amp; "-" &amp; H3510</f>
        <v>Wall Street Journal-Fed Funds Rate-06-2019</v>
      </c>
      <c r="G3510" s="7">
        <v>43626</v>
      </c>
      <c r="H3510" s="7" t="str">
        <f t="shared" ref="H3510:H3520" si="796">TEXT(MONTH(G3510),"00") &amp; "-" &amp; TEXT(YEAR(G3510),"0000")</f>
        <v>06-2019</v>
      </c>
      <c r="I3510" s="7" t="str">
        <f t="shared" ref="I3510:I3520" ca="1" si="797">C3510 &amp; ": " &amp; A3510 &amp; "-" &amp; D3510 &amp; "-" &amp; H3510</f>
        <v>Wall Street Journal: Pierpont Securities-Fed Funds Rate-06-2019</v>
      </c>
      <c r="J3510" s="4" t="str">
        <f t="shared" ref="J3510:J3520" ca="1" si="798">D3510 &amp; "-" &amp; A3510 &amp; ":" &amp; TEXT(MONTH(G3510),"00") &amp; "-" &amp; TEXT(YEAR(G3510),"0000")</f>
        <v>Fed Funds Rate-Pierpont Securities:06-2019</v>
      </c>
      <c r="K3510" t="s">
        <v>238</v>
      </c>
      <c r="CK3510">
        <v>2.375</v>
      </c>
      <c r="CM3510">
        <v>2.375</v>
      </c>
      <c r="CO3510">
        <v>2.875</v>
      </c>
      <c r="CQ3510">
        <v>3.125</v>
      </c>
      <c r="CS3510">
        <v>3.375</v>
      </c>
      <c r="CU3510">
        <v>3.625</v>
      </c>
    </row>
    <row r="3511" spans="1:99" x14ac:dyDescent="0.55000000000000004">
      <c r="A3511" s="4" t="str">
        <f t="shared" ca="1" si="793"/>
        <v>Economic Analysis Associates Inc.</v>
      </c>
      <c r="B3511" s="4" t="str">
        <f t="shared" si="794"/>
        <v>Susan M. Sterne</v>
      </c>
      <c r="C3511" s="4" t="s">
        <v>246</v>
      </c>
      <c r="D3511" s="4" t="s">
        <v>87</v>
      </c>
      <c r="E3511" s="4" t="str">
        <f>IF(COUNTIF($E$2:E3510,"Begin: " &amp; C3511 &amp; "-" &amp; D3511 &amp; "-" &amp; H3511)=0,"Begin: " &amp; C3511 &amp; "-" &amp; D3511 &amp; "-" &amp; H3511,IF((C3511 &amp; "-" &amp; D3511 &amp; "-" &amp; H3511)&lt;&gt;(C3512 &amp; "-" &amp; D3512 &amp; "-" &amp; H3512),"End: " &amp; C3511 &amp; "-" &amp; D3511 &amp; "-" &amp; H3511,""))</f>
        <v/>
      </c>
      <c r="F3511" s="4" t="str">
        <f t="shared" si="795"/>
        <v>Wall Street Journal-Fed Funds Rate-06-2019</v>
      </c>
      <c r="G3511" s="7">
        <v>43626</v>
      </c>
      <c r="H3511" s="7" t="str">
        <f t="shared" si="796"/>
        <v>06-2019</v>
      </c>
      <c r="I3511" s="7" t="str">
        <f t="shared" ca="1" si="797"/>
        <v>Wall Street Journal: Economic Analysis Associates Inc.-Fed Funds Rate-06-2019</v>
      </c>
      <c r="J3511" s="4" t="str">
        <f t="shared" ca="1" si="798"/>
        <v>Fed Funds Rate-Economic Analysis Associates Inc.:06-2019</v>
      </c>
      <c r="K3511" t="s">
        <v>239</v>
      </c>
      <c r="CK3511">
        <v>2.38</v>
      </c>
      <c r="CM3511">
        <v>2.19</v>
      </c>
      <c r="CO3511">
        <v>2.19</v>
      </c>
      <c r="CQ3511">
        <v>2.19</v>
      </c>
      <c r="CS3511">
        <v>2.62</v>
      </c>
      <c r="CU3511">
        <v>2.62</v>
      </c>
    </row>
    <row r="3512" spans="1:99" x14ac:dyDescent="0.55000000000000004">
      <c r="A3512" s="4" t="str">
        <f t="shared" ca="1" si="793"/>
        <v>CSFB</v>
      </c>
      <c r="B3512" s="4" t="str">
        <f t="shared" si="794"/>
        <v>James Sweeney*</v>
      </c>
      <c r="C3512" s="4" t="s">
        <v>246</v>
      </c>
      <c r="D3512" s="4" t="s">
        <v>87</v>
      </c>
      <c r="E3512" s="4" t="str">
        <f>IF(COUNTIF($E$2:E3511,"Begin: " &amp; C3512 &amp; "-" &amp; D3512 &amp; "-" &amp; H3512)=0,"Begin: " &amp; C3512 &amp; "-" &amp; D3512 &amp; "-" &amp; H3512,IF((C3512 &amp; "-" &amp; D3512 &amp; "-" &amp; H3512)&lt;&gt;(C3513 &amp; "-" &amp; D3513 &amp; "-" &amp; H3513),"End: " &amp; C3512 &amp; "-" &amp; D3512 &amp; "-" &amp; H3512,""))</f>
        <v/>
      </c>
      <c r="F3512" s="4" t="str">
        <f t="shared" si="795"/>
        <v>Wall Street Journal-Fed Funds Rate-06-2019</v>
      </c>
      <c r="G3512" s="7">
        <v>43626</v>
      </c>
      <c r="H3512" s="7" t="str">
        <f t="shared" si="796"/>
        <v>06-2019</v>
      </c>
      <c r="I3512" s="7" t="str">
        <f t="shared" ca="1" si="797"/>
        <v>Wall Street Journal: CSFB-Fed Funds Rate-06-2019</v>
      </c>
      <c r="J3512" s="4" t="str">
        <f t="shared" ca="1" si="798"/>
        <v>Fed Funds Rate-CSFB:06-2019</v>
      </c>
      <c r="K3512" t="s">
        <v>826</v>
      </c>
    </row>
    <row r="3513" spans="1:99" x14ac:dyDescent="0.55000000000000004">
      <c r="A3513" s="4" t="str">
        <f t="shared" ca="1" si="793"/>
        <v>American Chemisty Council</v>
      </c>
      <c r="B3513" s="4" t="str">
        <f t="shared" si="794"/>
        <v>Kevin Swift</v>
      </c>
      <c r="C3513" s="4" t="s">
        <v>246</v>
      </c>
      <c r="D3513" s="4" t="s">
        <v>87</v>
      </c>
      <c r="E3513" s="4" t="str">
        <f>IF(COUNTIF($E$2:E3512,"Begin: " &amp; C3513 &amp; "-" &amp; D3513 &amp; "-" &amp; H3513)=0,"Begin: " &amp; C3513 &amp; "-" &amp; D3513 &amp; "-" &amp; H3513,IF((C3513 &amp; "-" &amp; D3513 &amp; "-" &amp; H3513)&lt;&gt;(C3514 &amp; "-" &amp; D3514 &amp; "-" &amp; H3514),"End: " &amp; C3513 &amp; "-" &amp; D3513 &amp; "-" &amp; H3513,""))</f>
        <v/>
      </c>
      <c r="F3513" s="4" t="str">
        <f t="shared" si="795"/>
        <v>Wall Street Journal-Fed Funds Rate-06-2019</v>
      </c>
      <c r="G3513" s="7">
        <v>43626</v>
      </c>
      <c r="H3513" s="7" t="str">
        <f t="shared" si="796"/>
        <v>06-2019</v>
      </c>
      <c r="I3513" s="7" t="str">
        <f t="shared" ca="1" si="797"/>
        <v>Wall Street Journal: American Chemisty Council-Fed Funds Rate-06-2019</v>
      </c>
      <c r="J3513" s="4" t="str">
        <f t="shared" ca="1" si="798"/>
        <v>Fed Funds Rate-American Chemisty Council:06-2019</v>
      </c>
      <c r="K3513" t="s">
        <v>443</v>
      </c>
      <c r="CK3513">
        <v>2.375</v>
      </c>
      <c r="CM3513">
        <v>2.125</v>
      </c>
      <c r="CO3513">
        <v>2.125</v>
      </c>
      <c r="CQ3513">
        <v>2.125</v>
      </c>
      <c r="CS3513">
        <v>2.125</v>
      </c>
      <c r="CU3513">
        <v>2.125</v>
      </c>
    </row>
    <row r="3514" spans="1:99" x14ac:dyDescent="0.55000000000000004">
      <c r="A3514" s="4" t="str">
        <f t="shared" ca="1" si="793"/>
        <v>Grant Thornton</v>
      </c>
      <c r="B3514" s="4" t="str">
        <f t="shared" si="794"/>
        <v>Diane Swonk</v>
      </c>
      <c r="C3514" s="4" t="s">
        <v>246</v>
      </c>
      <c r="D3514" s="4" t="s">
        <v>87</v>
      </c>
      <c r="E3514" s="4" t="str">
        <f>IF(COUNTIF($E$2:E3513,"Begin: " &amp; C3514 &amp; "-" &amp; D3514 &amp; "-" &amp; H3514)=0,"Begin: " &amp; C3514 &amp; "-" &amp; D3514 &amp; "-" &amp; H3514,IF((C3514 &amp; "-" &amp; D3514 &amp; "-" &amp; H3514)&lt;&gt;(C3515 &amp; "-" &amp; D3515 &amp; "-" &amp; H3515),"End: " &amp; C3514 &amp; "-" &amp; D3514 &amp; "-" &amp; H3514,""))</f>
        <v/>
      </c>
      <c r="F3514" s="4" t="str">
        <f t="shared" si="795"/>
        <v>Wall Street Journal-Fed Funds Rate-06-2019</v>
      </c>
      <c r="G3514" s="7">
        <v>43626</v>
      </c>
      <c r="H3514" s="7" t="str">
        <f t="shared" si="796"/>
        <v>06-2019</v>
      </c>
      <c r="I3514" s="7" t="str">
        <f t="shared" ca="1" si="797"/>
        <v>Wall Street Journal: Grant Thornton-Fed Funds Rate-06-2019</v>
      </c>
      <c r="J3514" s="4" t="str">
        <f t="shared" ca="1" si="798"/>
        <v>Fed Funds Rate-Grant Thornton:06-2019</v>
      </c>
      <c r="K3514" t="s">
        <v>772</v>
      </c>
      <c r="CK3514">
        <v>2.3250000000000002</v>
      </c>
      <c r="CM3514">
        <v>2.125</v>
      </c>
      <c r="CO3514">
        <v>0.13</v>
      </c>
      <c r="CQ3514">
        <v>0.13</v>
      </c>
      <c r="CS3514">
        <v>0.13</v>
      </c>
      <c r="CU3514">
        <v>0.13</v>
      </c>
    </row>
    <row r="3515" spans="1:99" x14ac:dyDescent="0.55000000000000004">
      <c r="A3515" s="4" t="str">
        <f t="shared" ca="1" si="793"/>
        <v>The Northern Trust</v>
      </c>
      <c r="B3515" s="4" t="str">
        <f t="shared" si="794"/>
        <v xml:space="preserve">Carl Tannenbaum </v>
      </c>
      <c r="C3515" s="4" t="s">
        <v>246</v>
      </c>
      <c r="D3515" s="4" t="s">
        <v>87</v>
      </c>
      <c r="E3515" s="4" t="str">
        <f>IF(COUNTIF($E$2:E3514,"Begin: " &amp; C3515 &amp; "-" &amp; D3515 &amp; "-" &amp; H3515)=0,"Begin: " &amp; C3515 &amp; "-" &amp; D3515 &amp; "-" &amp; H3515,IF((C3515 &amp; "-" &amp; D3515 &amp; "-" &amp; H3515)&lt;&gt;(C3516 &amp; "-" &amp; D3516 &amp; "-" &amp; H3516),"End: " &amp; C3515 &amp; "-" &amp; D3515 &amp; "-" &amp; H3515,""))</f>
        <v/>
      </c>
      <c r="F3515" s="4" t="str">
        <f t="shared" si="795"/>
        <v>Wall Street Journal-Fed Funds Rate-06-2019</v>
      </c>
      <c r="G3515" s="7">
        <v>43626</v>
      </c>
      <c r="H3515" s="7" t="str">
        <f t="shared" si="796"/>
        <v>06-2019</v>
      </c>
      <c r="I3515" s="7" t="str">
        <f t="shared" ca="1" si="797"/>
        <v>Wall Street Journal: The Northern Trust-Fed Funds Rate-06-2019</v>
      </c>
      <c r="J3515" s="4" t="str">
        <f t="shared" ca="1" si="798"/>
        <v>Fed Funds Rate-The Northern Trust:06-2019</v>
      </c>
      <c r="K3515" t="s">
        <v>241</v>
      </c>
      <c r="CK3515">
        <v>2.375</v>
      </c>
      <c r="CM3515">
        <v>1.875</v>
      </c>
      <c r="CO3515">
        <v>1.875</v>
      </c>
      <c r="CQ3515">
        <v>1.875</v>
      </c>
      <c r="CS3515">
        <v>1.875</v>
      </c>
      <c r="CU3515">
        <v>1.875</v>
      </c>
    </row>
    <row r="3516" spans="1:99" x14ac:dyDescent="0.55000000000000004">
      <c r="A3516" s="4" t="str">
        <f t="shared" ca="1" si="793"/>
        <v>BNP Paribas</v>
      </c>
      <c r="B3516" s="4" t="str">
        <f t="shared" si="794"/>
        <v>US Economics Team</v>
      </c>
      <c r="C3516" s="4" t="s">
        <v>246</v>
      </c>
      <c r="D3516" s="4" t="s">
        <v>87</v>
      </c>
      <c r="E3516" s="4" t="str">
        <f>IF(COUNTIF($E$2:E3515,"Begin: " &amp; C3516 &amp; "-" &amp; D3516 &amp; "-" &amp; H3516)=0,"Begin: " &amp; C3516 &amp; "-" &amp; D3516 &amp; "-" &amp; H3516,IF((C3516 &amp; "-" &amp; D3516 &amp; "-" &amp; H3516)&lt;&gt;(C3517 &amp; "-" &amp; D3517 &amp; "-" &amp; H3517),"End: " &amp; C3516 &amp; "-" &amp; D3516 &amp; "-" &amp; H3516,""))</f>
        <v/>
      </c>
      <c r="F3516" s="4" t="str">
        <f t="shared" si="795"/>
        <v>Wall Street Journal-Fed Funds Rate-06-2019</v>
      </c>
      <c r="G3516" s="7">
        <v>43626</v>
      </c>
      <c r="H3516" s="7" t="str">
        <f t="shared" si="796"/>
        <v>06-2019</v>
      </c>
      <c r="I3516" s="7" t="str">
        <f t="shared" ca="1" si="797"/>
        <v>Wall Street Journal: BNP Paribas-Fed Funds Rate-06-2019</v>
      </c>
      <c r="J3516" s="4" t="str">
        <f t="shared" ca="1" si="798"/>
        <v>Fed Funds Rate-BNP Paribas:06-2019</v>
      </c>
      <c r="K3516" t="s">
        <v>444</v>
      </c>
      <c r="CK3516">
        <v>2.375</v>
      </c>
      <c r="CM3516">
        <v>1.875</v>
      </c>
      <c r="CO3516">
        <v>1.625</v>
      </c>
      <c r="CQ3516">
        <v>1.625</v>
      </c>
    </row>
    <row r="3517" spans="1:99" x14ac:dyDescent="0.55000000000000004">
      <c r="A3517" s="4" t="str">
        <f t="shared" ca="1" si="793"/>
        <v>The Conference Board</v>
      </c>
      <c r="B3517" s="4" t="str">
        <f t="shared" si="794"/>
        <v>Bart van Ark</v>
      </c>
      <c r="C3517" s="4" t="s">
        <v>246</v>
      </c>
      <c r="D3517" s="4" t="s">
        <v>87</v>
      </c>
      <c r="E3517" s="4" t="str">
        <f>IF(COUNTIF($E$2:E3516,"Begin: " &amp; C3517 &amp; "-" &amp; D3517 &amp; "-" &amp; H3517)=0,"Begin: " &amp; C3517 &amp; "-" &amp; D3517 &amp; "-" &amp; H3517,IF((C3517 &amp; "-" &amp; D3517 &amp; "-" &amp; H3517)&lt;&gt;(C3518 &amp; "-" &amp; D3518 &amp; "-" &amp; H3518),"End: " &amp; C3517 &amp; "-" &amp; D3517 &amp; "-" &amp; H3517,""))</f>
        <v/>
      </c>
      <c r="F3517" s="4" t="str">
        <f t="shared" si="795"/>
        <v>Wall Street Journal-Fed Funds Rate-06-2019</v>
      </c>
      <c r="G3517" s="7">
        <v>43626</v>
      </c>
      <c r="H3517" s="7" t="str">
        <f t="shared" si="796"/>
        <v>06-2019</v>
      </c>
      <c r="I3517" s="7" t="str">
        <f t="shared" ca="1" si="797"/>
        <v>Wall Street Journal: The Conference Board-Fed Funds Rate-06-2019</v>
      </c>
      <c r="J3517" s="4" t="str">
        <f t="shared" ca="1" si="798"/>
        <v>Fed Funds Rate-The Conference Board:06-2019</v>
      </c>
      <c r="K3517" t="s">
        <v>242</v>
      </c>
      <c r="CK3517">
        <v>2.38</v>
      </c>
      <c r="CM3517">
        <v>2.13</v>
      </c>
      <c r="CO3517">
        <v>2.13</v>
      </c>
      <c r="CQ3517">
        <v>2.13</v>
      </c>
    </row>
    <row r="3518" spans="1:99" x14ac:dyDescent="0.55000000000000004">
      <c r="A3518" s="4" t="str">
        <f t="shared" ca="1" si="793"/>
        <v>First Trust Adv.</v>
      </c>
      <c r="B3518" s="4" t="str">
        <f t="shared" si="794"/>
        <v>Brian S. Wesbury/ Robert Stein</v>
      </c>
      <c r="C3518" s="4" t="s">
        <v>246</v>
      </c>
      <c r="D3518" s="4" t="s">
        <v>87</v>
      </c>
      <c r="E3518" s="4" t="str">
        <f>IF(COUNTIF($E$2:E3517,"Begin: " &amp; C3518 &amp; "-" &amp; D3518 &amp; "-" &amp; H3518)=0,"Begin: " &amp; C3518 &amp; "-" &amp; D3518 &amp; "-" &amp; H3518,IF((C3518 &amp; "-" &amp; D3518 &amp; "-" &amp; H3518)&lt;&gt;(C3519 &amp; "-" &amp; D3519 &amp; "-" &amp; H3519),"End: " &amp; C3518 &amp; "-" &amp; D3518 &amp; "-" &amp; H3518,""))</f>
        <v/>
      </c>
      <c r="F3518" s="4" t="str">
        <f t="shared" si="795"/>
        <v>Wall Street Journal-Fed Funds Rate-06-2019</v>
      </c>
      <c r="G3518" s="7">
        <v>43626</v>
      </c>
      <c r="H3518" s="7" t="str">
        <f t="shared" si="796"/>
        <v>06-2019</v>
      </c>
      <c r="I3518" s="7" t="str">
        <f t="shared" ca="1" si="797"/>
        <v>Wall Street Journal: First Trust Adv.-Fed Funds Rate-06-2019</v>
      </c>
      <c r="J3518" s="4" t="str">
        <f t="shared" ca="1" si="798"/>
        <v>Fed Funds Rate-First Trust Adv.:06-2019</v>
      </c>
      <c r="K3518" t="s">
        <v>243</v>
      </c>
      <c r="CK3518">
        <v>2.375</v>
      </c>
      <c r="CM3518">
        <v>2.375</v>
      </c>
      <c r="CO3518">
        <v>2.375</v>
      </c>
      <c r="CQ3518">
        <v>2.625</v>
      </c>
    </row>
    <row r="3519" spans="1:99" x14ac:dyDescent="0.55000000000000004">
      <c r="A3519" s="4" t="str">
        <f t="shared" ca="1" si="793"/>
        <v>National Association of Realtors</v>
      </c>
      <c r="B3519" s="4" t="str">
        <f t="shared" si="794"/>
        <v>Lawrence Yun</v>
      </c>
      <c r="C3519" s="4" t="s">
        <v>246</v>
      </c>
      <c r="D3519" s="4" t="s">
        <v>87</v>
      </c>
      <c r="E3519" s="4" t="str">
        <f>IF(COUNTIF($E$2:E3518,"Begin: " &amp; C3519 &amp; "-" &amp; D3519 &amp; "-" &amp; H3519)=0,"Begin: " &amp; C3519 &amp; "-" &amp; D3519 &amp; "-" &amp; H3519,IF((C3519 &amp; "-" &amp; D3519 &amp; "-" &amp; H3519)&lt;&gt;(C3520 &amp; "-" &amp; D3520 &amp; "-" &amp; H3520),"End: " &amp; C3519 &amp; "-" &amp; D3519 &amp; "-" &amp; H3519,""))</f>
        <v/>
      </c>
      <c r="F3519" s="4" t="str">
        <f t="shared" si="795"/>
        <v>Wall Street Journal-Fed Funds Rate-06-2019</v>
      </c>
      <c r="G3519" s="7">
        <v>43626</v>
      </c>
      <c r="H3519" s="7" t="str">
        <f t="shared" si="796"/>
        <v>06-2019</v>
      </c>
      <c r="I3519" s="7" t="str">
        <f t="shared" ca="1" si="797"/>
        <v>Wall Street Journal: National Association of Realtors-Fed Funds Rate-06-2019</v>
      </c>
      <c r="J3519" s="4" t="str">
        <f t="shared" ca="1" si="798"/>
        <v>Fed Funds Rate-National Association of Realtors:06-2019</v>
      </c>
      <c r="K3519" t="s">
        <v>245</v>
      </c>
      <c r="CK3519">
        <v>2.375</v>
      </c>
      <c r="CM3519">
        <v>2.375</v>
      </c>
      <c r="CO3519">
        <v>2.375</v>
      </c>
      <c r="CQ3519">
        <v>2.375</v>
      </c>
      <c r="CS3519">
        <v>2.5</v>
      </c>
      <c r="CU3519">
        <v>2.7</v>
      </c>
    </row>
    <row r="3520" spans="1:99" x14ac:dyDescent="0.55000000000000004">
      <c r="A3520" s="4" t="str">
        <f t="shared" ca="1" si="793"/>
        <v>Morgan Stanley</v>
      </c>
      <c r="B3520" s="4" t="str">
        <f t="shared" si="794"/>
        <v>Ellen Zentner*</v>
      </c>
      <c r="C3520" s="4" t="s">
        <v>246</v>
      </c>
      <c r="D3520" s="4" t="s">
        <v>87</v>
      </c>
      <c r="E3520" s="4" t="str">
        <f>IF(COUNTIF($E$2:E3519,"Begin: " &amp; C3520 &amp; "-" &amp; D3520 &amp; "-" &amp; H3520)=0,"Begin: " &amp; C3520 &amp; "-" &amp; D3520 &amp; "-" &amp; H3520,IF((C3520 &amp; "-" &amp; D3520 &amp; "-" &amp; H3520)&lt;&gt;(C3521 &amp; "-" &amp; D3521 &amp; "-" &amp; H3521),"End: " &amp; C3520 &amp; "-" &amp; D3520 &amp; "-" &amp; H3520,""))</f>
        <v>End: Wall Street Journal-Fed Funds Rate-06-2019</v>
      </c>
      <c r="F3520" s="4" t="str">
        <f t="shared" si="795"/>
        <v>Wall Street Journal-Fed Funds Rate-06-2019</v>
      </c>
      <c r="G3520" s="7">
        <v>43626</v>
      </c>
      <c r="H3520" s="7" t="str">
        <f t="shared" si="796"/>
        <v>06-2019</v>
      </c>
      <c r="I3520" s="7" t="str">
        <f t="shared" ca="1" si="797"/>
        <v>Wall Street Journal: Morgan Stanley-Fed Funds Rate-06-2019</v>
      </c>
      <c r="J3520" s="4" t="str">
        <f t="shared" ca="1" si="798"/>
        <v>Fed Funds Rate-Morgan Stanley:06-2019</v>
      </c>
      <c r="K3520" t="s">
        <v>827</v>
      </c>
    </row>
    <row r="3521" spans="1:93" x14ac:dyDescent="0.55000000000000004">
      <c r="A3521" s="4" t="str">
        <f t="shared" ref="A3521" ca="1" si="799">IF(ISERROR(IF(C3521="GIOA",INDEX(List_AnonymousForecasters,MATCH(LEFT(K3521,FIND(":",K3521,1)-1),List_IndividualForecasters,0),1),INDEX(List_FirmNamesOmega,MATCH(LEFT(K3521,FIND(":",K3521,1)-1),List_FirmNamesAlpha,0),1))),LEFT(K3521,FIND(":",K3521,1)-1),IF(C3521="GIOA",INDEX(List_AnonymousForecasters,MATCH(LEFT(K3521,FIND(":",K3521,1)-1),List_IndividualForecasters,0),1),INDEX(List_FirmNamesOmega,MATCH(LEFT(K3521,FIND(":",K3521,1)-1),List_FirmNamesAlpha,0),1)))</f>
        <v>Nomura</v>
      </c>
      <c r="B3521" s="4" t="str">
        <f t="shared" ref="B3521" si="800">MID(K3521,FIND(":",K3521,1)+2,LEN(K3521)-FIND(":",K3521,1))</f>
        <v>Lewis Alexander</v>
      </c>
      <c r="C3521" s="4" t="s">
        <v>246</v>
      </c>
      <c r="D3521" s="4" t="s">
        <v>248</v>
      </c>
      <c r="E3521" s="4" t="str">
        <f>IF(COUNTIF($E$2:E3520,"Begin: " &amp; C3521 &amp; "-" &amp; D3521 &amp; "-" &amp; H3521)=0,"Begin: " &amp; C3521 &amp; "-" &amp; D3521 &amp; "-" &amp; H3521,IF((C3521 &amp; "-" &amp; D3521 &amp; "-" &amp; H3521)&lt;&gt;(C3522 &amp; "-" &amp; D3522 &amp; "-" &amp; H3522),"End: " &amp; C3521 &amp; "-" &amp; D3521 &amp; "-" &amp; H3521,""))</f>
        <v>Begin: Wall Street Journal-GDP-06-2019</v>
      </c>
      <c r="F3521" s="4" t="str">
        <f t="shared" ref="F3521" si="801">C3521 &amp; "-" &amp; D3521 &amp; "-" &amp; H3521</f>
        <v>Wall Street Journal-GDP-06-2019</v>
      </c>
      <c r="G3521" s="7">
        <v>43626</v>
      </c>
      <c r="H3521" s="7" t="str">
        <f t="shared" ref="H3521" si="802">TEXT(MONTH(G3521),"00") &amp; "-" &amp; TEXT(YEAR(G3521),"0000")</f>
        <v>06-2019</v>
      </c>
      <c r="I3521" s="7" t="str">
        <f t="shared" ref="I3521" ca="1" si="803">C3521 &amp; ": " &amp; A3521 &amp; "-" &amp; D3521 &amp; "-" &amp; H3521</f>
        <v>Wall Street Journal: Nomura-GDP-06-2019</v>
      </c>
      <c r="J3521" s="4" t="str">
        <f t="shared" ref="J3521" ca="1" si="804">D3521 &amp; "-" &amp; A3521 &amp; ":" &amp; TEXT(MONTH(G3521),"00") &amp; "-" &amp; TEXT(YEAR(G3521),"0000")</f>
        <v>GDP-Nomura:06-2019</v>
      </c>
      <c r="K3521" t="s">
        <v>196</v>
      </c>
      <c r="CK3521">
        <v>2</v>
      </c>
      <c r="CL3521">
        <v>1.7</v>
      </c>
      <c r="CM3521">
        <v>1.7</v>
      </c>
      <c r="CN3521">
        <v>1.6</v>
      </c>
      <c r="CO3521">
        <v>1.4</v>
      </c>
    </row>
    <row r="3522" spans="1:93" x14ac:dyDescent="0.55000000000000004">
      <c r="A3522" s="4" t="str">
        <f t="shared" ref="A3522:A3585" ca="1" si="805">IF(ISERROR(IF(C3522="GIOA",INDEX(List_AnonymousForecasters,MATCH(LEFT(K3522,FIND(":",K3522,1)-1),List_IndividualForecasters,0),1),INDEX(List_FirmNamesOmega,MATCH(LEFT(K3522,FIND(":",K3522,1)-1),List_FirmNamesAlpha,0),1))),LEFT(K3522,FIND(":",K3522,1)-1),IF(C3522="GIOA",INDEX(List_AnonymousForecasters,MATCH(LEFT(K3522,FIND(":",K3522,1)-1),List_IndividualForecasters,0),1),INDEX(List_FirmNamesOmega,MATCH(LEFT(K3522,FIND(":",K3522,1)-1),List_FirmNamesAlpha,0),1)))</f>
        <v>Bank of the West</v>
      </c>
      <c r="B3522" s="4" t="str">
        <f t="shared" ref="B3522:B3585" si="806">MID(K3522,FIND(":",K3522,1)+2,LEN(K3522)-FIND(":",K3522,1))</f>
        <v>Scott Anderson</v>
      </c>
      <c r="C3522" s="4" t="s">
        <v>246</v>
      </c>
      <c r="D3522" s="4" t="s">
        <v>248</v>
      </c>
      <c r="E3522" s="4" t="str">
        <f>IF(COUNTIF($E$2:E3521,"Begin: " &amp; C3522 &amp; "-" &amp; D3522 &amp; "-" &amp; H3522)=0,"Begin: " &amp; C3522 &amp; "-" &amp; D3522 &amp; "-" &amp; H3522,IF((C3522 &amp; "-" &amp; D3522 &amp; "-" &amp; H3522)&lt;&gt;(C3523 &amp; "-" &amp; D3523 &amp; "-" &amp; H3523),"End: " &amp; C3522 &amp; "-" &amp; D3522 &amp; "-" &amp; H3522,""))</f>
        <v/>
      </c>
      <c r="F3522" s="4" t="str">
        <f t="shared" ref="F3522:F3585" si="807">C3522 &amp; "-" &amp; D3522 &amp; "-" &amp; H3522</f>
        <v>Wall Street Journal-GDP-06-2019</v>
      </c>
      <c r="G3522" s="7">
        <v>43626</v>
      </c>
      <c r="H3522" s="7" t="str">
        <f t="shared" ref="H3522:H3585" si="808">TEXT(MONTH(G3522),"00") &amp; "-" &amp; TEXT(YEAR(G3522),"0000")</f>
        <v>06-2019</v>
      </c>
      <c r="I3522" s="7" t="str">
        <f t="shared" ref="I3522:I3585" ca="1" si="809">C3522 &amp; ": " &amp; A3522 &amp; "-" &amp; D3522 &amp; "-" &amp; H3522</f>
        <v>Wall Street Journal: Bank of the West-GDP-06-2019</v>
      </c>
      <c r="J3522" s="4" t="str">
        <f t="shared" ref="J3522:J3585" ca="1" si="810">D3522 &amp; "-" &amp; A3522 &amp; ":" &amp; TEXT(MONTH(G3522),"00") &amp; "-" &amp; TEXT(YEAR(G3522),"0000")</f>
        <v>GDP-Bank of the West:06-2019</v>
      </c>
      <c r="K3522" t="s">
        <v>763</v>
      </c>
      <c r="CK3522">
        <v>1.4</v>
      </c>
      <c r="CL3522">
        <v>1.3</v>
      </c>
      <c r="CM3522">
        <v>1.2</v>
      </c>
      <c r="CN3522">
        <v>1</v>
      </c>
      <c r="CO3522">
        <v>0.6</v>
      </c>
    </row>
    <row r="3523" spans="1:93" x14ac:dyDescent="0.55000000000000004">
      <c r="A3523" s="4" t="str">
        <f t="shared" ca="1" si="805"/>
        <v>Capital Economics</v>
      </c>
      <c r="B3523" s="4" t="str">
        <f t="shared" si="806"/>
        <v>Paul Ashworth</v>
      </c>
      <c r="C3523" s="4" t="s">
        <v>246</v>
      </c>
      <c r="D3523" s="4" t="s">
        <v>248</v>
      </c>
      <c r="E3523" s="4" t="str">
        <f>IF(COUNTIF($E$2:E3522,"Begin: " &amp; C3523 &amp; "-" &amp; D3523 &amp; "-" &amp; H3523)=0,"Begin: " &amp; C3523 &amp; "-" &amp; D3523 &amp; "-" &amp; H3523,IF((C3523 &amp; "-" &amp; D3523 &amp; "-" &amp; H3523)&lt;&gt;(C3524 &amp; "-" &amp; D3524 &amp; "-" &amp; H3524),"End: " &amp; C3523 &amp; "-" &amp; D3523 &amp; "-" &amp; H3523,""))</f>
        <v/>
      </c>
      <c r="F3523" s="4" t="str">
        <f t="shared" si="807"/>
        <v>Wall Street Journal-GDP-06-2019</v>
      </c>
      <c r="G3523" s="7">
        <v>43626</v>
      </c>
      <c r="H3523" s="7" t="str">
        <f t="shared" si="808"/>
        <v>06-2019</v>
      </c>
      <c r="I3523" s="7" t="str">
        <f t="shared" ca="1" si="809"/>
        <v>Wall Street Journal: Capital Economics-GDP-06-2019</v>
      </c>
      <c r="J3523" s="4" t="str">
        <f t="shared" ca="1" si="810"/>
        <v>GDP-Capital Economics:06-2019</v>
      </c>
      <c r="K3523" t="s">
        <v>197</v>
      </c>
      <c r="CK3523">
        <v>1.5</v>
      </c>
      <c r="CL3523">
        <v>0.8</v>
      </c>
      <c r="CM3523">
        <v>0.8</v>
      </c>
      <c r="CN3523">
        <v>1.2</v>
      </c>
      <c r="CO3523">
        <v>1.3</v>
      </c>
    </row>
    <row r="3524" spans="1:93" x14ac:dyDescent="0.55000000000000004">
      <c r="A3524" s="4" t="str">
        <f t="shared" ca="1" si="805"/>
        <v>Deloitte LP</v>
      </c>
      <c r="B3524" s="4" t="str">
        <f t="shared" si="806"/>
        <v>Daniel Bachman</v>
      </c>
      <c r="C3524" s="4" t="s">
        <v>246</v>
      </c>
      <c r="D3524" s="4" t="s">
        <v>248</v>
      </c>
      <c r="E3524" s="4" t="str">
        <f>IF(COUNTIF($E$2:E3523,"Begin: " &amp; C3524 &amp; "-" &amp; D3524 &amp; "-" &amp; H3524)=0,"Begin: " &amp; C3524 &amp; "-" &amp; D3524 &amp; "-" &amp; H3524,IF((C3524 &amp; "-" &amp; D3524 &amp; "-" &amp; H3524)&lt;&gt;(C3525 &amp; "-" &amp; D3525 &amp; "-" &amp; H3525),"End: " &amp; C3524 &amp; "-" &amp; D3524 &amp; "-" &amp; H3524,""))</f>
        <v/>
      </c>
      <c r="F3524" s="4" t="str">
        <f t="shared" si="807"/>
        <v>Wall Street Journal-GDP-06-2019</v>
      </c>
      <c r="G3524" s="7">
        <v>43626</v>
      </c>
      <c r="H3524" s="7" t="str">
        <f t="shared" si="808"/>
        <v>06-2019</v>
      </c>
      <c r="I3524" s="7" t="str">
        <f t="shared" ca="1" si="809"/>
        <v>Wall Street Journal: Deloitte LP-GDP-06-2019</v>
      </c>
      <c r="J3524" s="4" t="str">
        <f t="shared" ca="1" si="810"/>
        <v>GDP-Deloitte LP:06-2019</v>
      </c>
      <c r="K3524" t="s">
        <v>749</v>
      </c>
      <c r="CK3524">
        <v>1.6</v>
      </c>
      <c r="CL3524">
        <v>1.6</v>
      </c>
      <c r="CM3524">
        <v>0.5</v>
      </c>
      <c r="CN3524">
        <v>1</v>
      </c>
      <c r="CO3524">
        <v>1.5</v>
      </c>
    </row>
    <row r="3525" spans="1:93" x14ac:dyDescent="0.55000000000000004">
      <c r="A3525" s="4" t="str">
        <f t="shared" ca="1" si="805"/>
        <v>Economic Outlook Group</v>
      </c>
      <c r="B3525" s="4" t="str">
        <f t="shared" si="806"/>
        <v>Bernard Baumohl*</v>
      </c>
      <c r="C3525" s="4" t="s">
        <v>246</v>
      </c>
      <c r="D3525" s="4" t="s">
        <v>248</v>
      </c>
      <c r="E3525" s="4" t="str">
        <f>IF(COUNTIF($E$2:E3524,"Begin: " &amp; C3525 &amp; "-" &amp; D3525 &amp; "-" &amp; H3525)=0,"Begin: " &amp; C3525 &amp; "-" &amp; D3525 &amp; "-" &amp; H3525,IF((C3525 &amp; "-" &amp; D3525 &amp; "-" &amp; H3525)&lt;&gt;(C3526 &amp; "-" &amp; D3526 &amp; "-" &amp; H3526),"End: " &amp; C3525 &amp; "-" &amp; D3525 &amp; "-" &amp; H3525,""))</f>
        <v/>
      </c>
      <c r="F3525" s="4" t="str">
        <f t="shared" si="807"/>
        <v>Wall Street Journal-GDP-06-2019</v>
      </c>
      <c r="G3525" s="7">
        <v>43626</v>
      </c>
      <c r="H3525" s="7" t="str">
        <f t="shared" si="808"/>
        <v>06-2019</v>
      </c>
      <c r="I3525" s="7" t="str">
        <f t="shared" ca="1" si="809"/>
        <v>Wall Street Journal: Economic Outlook Group-GDP-06-2019</v>
      </c>
      <c r="J3525" s="4" t="str">
        <f t="shared" ca="1" si="810"/>
        <v>GDP-Economic Outlook Group:06-2019</v>
      </c>
      <c r="K3525" t="s">
        <v>831</v>
      </c>
    </row>
    <row r="3526" spans="1:93" x14ac:dyDescent="0.55000000000000004">
      <c r="A3526" s="4" t="str">
        <f t="shared" ca="1" si="805"/>
        <v>Nationwide Insurance</v>
      </c>
      <c r="B3526" s="4" t="str">
        <f t="shared" si="806"/>
        <v>David Berson</v>
      </c>
      <c r="C3526" s="4" t="s">
        <v>246</v>
      </c>
      <c r="D3526" s="4" t="s">
        <v>248</v>
      </c>
      <c r="E3526" s="4" t="str">
        <f>IF(COUNTIF($E$2:E3525,"Begin: " &amp; C3526 &amp; "-" &amp; D3526 &amp; "-" &amp; H3526)=0,"Begin: " &amp; C3526 &amp; "-" &amp; D3526 &amp; "-" &amp; H3526,IF((C3526 &amp; "-" &amp; D3526 &amp; "-" &amp; H3526)&lt;&gt;(C3527 &amp; "-" &amp; D3527 &amp; "-" &amp; H3527),"End: " &amp; C3526 &amp; "-" &amp; D3526 &amp; "-" &amp; H3526,""))</f>
        <v/>
      </c>
      <c r="F3526" s="4" t="str">
        <f t="shared" si="807"/>
        <v>Wall Street Journal-GDP-06-2019</v>
      </c>
      <c r="G3526" s="7">
        <v>43626</v>
      </c>
      <c r="H3526" s="7" t="str">
        <f t="shared" si="808"/>
        <v>06-2019</v>
      </c>
      <c r="I3526" s="7" t="str">
        <f t="shared" ca="1" si="809"/>
        <v>Wall Street Journal: Nationwide Insurance-GDP-06-2019</v>
      </c>
      <c r="J3526" s="4" t="str">
        <f t="shared" ca="1" si="810"/>
        <v>GDP-Nationwide Insurance:06-2019</v>
      </c>
      <c r="K3526" t="s">
        <v>427</v>
      </c>
      <c r="CK3526">
        <v>1.5</v>
      </c>
      <c r="CL3526">
        <v>1.9</v>
      </c>
      <c r="CM3526">
        <v>2</v>
      </c>
      <c r="CN3526">
        <v>1.4</v>
      </c>
      <c r="CO3526">
        <v>2</v>
      </c>
    </row>
    <row r="3527" spans="1:93" x14ac:dyDescent="0.55000000000000004">
      <c r="A3527" s="4" t="str">
        <f t="shared" ca="1" si="805"/>
        <v>Tufts University</v>
      </c>
      <c r="B3527" s="4" t="str">
        <f t="shared" si="806"/>
        <v>Brian Bethune*</v>
      </c>
      <c r="C3527" s="4" t="s">
        <v>246</v>
      </c>
      <c r="D3527" s="4" t="s">
        <v>248</v>
      </c>
      <c r="E3527" s="4" t="str">
        <f>IF(COUNTIF($E$2:E3526,"Begin: " &amp; C3527 &amp; "-" &amp; D3527 &amp; "-" &amp; H3527)=0,"Begin: " &amp; C3527 &amp; "-" &amp; D3527 &amp; "-" &amp; H3527,IF((C3527 &amp; "-" &amp; D3527 &amp; "-" &amp; H3527)&lt;&gt;(C3528 &amp; "-" &amp; D3528 &amp; "-" &amp; H3528),"End: " &amp; C3527 &amp; "-" &amp; D3527 &amp; "-" &amp; H3527,""))</f>
        <v/>
      </c>
      <c r="F3527" s="4" t="str">
        <f t="shared" si="807"/>
        <v>Wall Street Journal-GDP-06-2019</v>
      </c>
      <c r="G3527" s="7">
        <v>43626</v>
      </c>
      <c r="H3527" s="7" t="str">
        <f t="shared" si="808"/>
        <v>06-2019</v>
      </c>
      <c r="I3527" s="7" t="str">
        <f t="shared" ca="1" si="809"/>
        <v>Wall Street Journal: Tufts University-GDP-06-2019</v>
      </c>
      <c r="J3527" s="4" t="str">
        <f t="shared" ca="1" si="810"/>
        <v>GDP-Tufts University:06-2019</v>
      </c>
      <c r="K3527" t="s">
        <v>813</v>
      </c>
    </row>
    <row r="3528" spans="1:93" x14ac:dyDescent="0.55000000000000004">
      <c r="A3528" s="4" t="str">
        <f t="shared" ca="1" si="805"/>
        <v>TS Lombard</v>
      </c>
      <c r="B3528" s="4" t="str">
        <f t="shared" si="806"/>
        <v>Steven Blitz</v>
      </c>
      <c r="C3528" s="4" t="s">
        <v>246</v>
      </c>
      <c r="D3528" s="4" t="s">
        <v>248</v>
      </c>
      <c r="E3528" s="4" t="str">
        <f>IF(COUNTIF($E$2:E3527,"Begin: " &amp; C3528 &amp; "-" &amp; D3528 &amp; "-" &amp; H3528)=0,"Begin: " &amp; C3528 &amp; "-" &amp; D3528 &amp; "-" &amp; H3528,IF((C3528 &amp; "-" &amp; D3528 &amp; "-" &amp; H3528)&lt;&gt;(C3529 &amp; "-" &amp; D3529 &amp; "-" &amp; H3529),"End: " &amp; C3528 &amp; "-" &amp; D3528 &amp; "-" &amp; H3528,""))</f>
        <v/>
      </c>
      <c r="F3528" s="4" t="str">
        <f t="shared" si="807"/>
        <v>Wall Street Journal-GDP-06-2019</v>
      </c>
      <c r="G3528" s="7">
        <v>43626</v>
      </c>
      <c r="H3528" s="7" t="str">
        <f t="shared" si="808"/>
        <v>06-2019</v>
      </c>
      <c r="I3528" s="7" t="str">
        <f t="shared" ca="1" si="809"/>
        <v>Wall Street Journal: TS Lombard-GDP-06-2019</v>
      </c>
      <c r="J3528" s="4" t="str">
        <f t="shared" ca="1" si="810"/>
        <v>GDP-TS Lombard:06-2019</v>
      </c>
      <c r="K3528" t="s">
        <v>768</v>
      </c>
      <c r="CK3528">
        <v>0.8</v>
      </c>
      <c r="CL3528">
        <v>1.2</v>
      </c>
      <c r="CM3528">
        <v>1.5</v>
      </c>
      <c r="CN3528">
        <v>2</v>
      </c>
      <c r="CO3528">
        <v>2.5</v>
      </c>
    </row>
    <row r="3529" spans="1:93" x14ac:dyDescent="0.55000000000000004">
      <c r="A3529" s="4" t="str">
        <f t="shared" ca="1" si="805"/>
        <v>Standard and Poor's</v>
      </c>
      <c r="B3529" s="4" t="str">
        <f t="shared" si="806"/>
        <v>Beth Ann Bovino*</v>
      </c>
      <c r="C3529" s="4" t="s">
        <v>246</v>
      </c>
      <c r="D3529" s="4" t="s">
        <v>248</v>
      </c>
      <c r="E3529" s="4" t="str">
        <f>IF(COUNTIF($E$2:E3528,"Begin: " &amp; C3529 &amp; "-" &amp; D3529 &amp; "-" &amp; H3529)=0,"Begin: " &amp; C3529 &amp; "-" &amp; D3529 &amp; "-" &amp; H3529,IF((C3529 &amp; "-" &amp; D3529 &amp; "-" &amp; H3529)&lt;&gt;(C3530 &amp; "-" &amp; D3530 &amp; "-" &amp; H3530),"End: " &amp; C3529 &amp; "-" &amp; D3529 &amp; "-" &amp; H3529,""))</f>
        <v/>
      </c>
      <c r="F3529" s="4" t="str">
        <f t="shared" si="807"/>
        <v>Wall Street Journal-GDP-06-2019</v>
      </c>
      <c r="G3529" s="7">
        <v>43626</v>
      </c>
      <c r="H3529" s="7" t="str">
        <f t="shared" si="808"/>
        <v>06-2019</v>
      </c>
      <c r="I3529" s="7" t="str">
        <f t="shared" ca="1" si="809"/>
        <v>Wall Street Journal: Standard and Poor's-GDP-06-2019</v>
      </c>
      <c r="J3529" s="4" t="str">
        <f t="shared" ca="1" si="810"/>
        <v>GDP-Standard and Poor's:06-2019</v>
      </c>
      <c r="K3529" t="s">
        <v>832</v>
      </c>
    </row>
    <row r="3530" spans="1:93" x14ac:dyDescent="0.55000000000000004">
      <c r="A3530" s="4" t="str">
        <f t="shared" ca="1" si="805"/>
        <v>Wells Fargo &amp; Co.</v>
      </c>
      <c r="B3530" s="4" t="str">
        <f t="shared" si="806"/>
        <v>Jay Bryson</v>
      </c>
      <c r="C3530" s="4" t="s">
        <v>246</v>
      </c>
      <c r="D3530" s="4" t="s">
        <v>248</v>
      </c>
      <c r="E3530" s="4" t="str">
        <f>IF(COUNTIF($E$2:E3529,"Begin: " &amp; C3530 &amp; "-" &amp; D3530 &amp; "-" &amp; H3530)=0,"Begin: " &amp; C3530 &amp; "-" &amp; D3530 &amp; "-" &amp; H3530,IF((C3530 &amp; "-" &amp; D3530 &amp; "-" &amp; H3530)&lt;&gt;(C3531 &amp; "-" &amp; D3531 &amp; "-" &amp; H3531),"End: " &amp; C3530 &amp; "-" &amp; D3530 &amp; "-" &amp; H3530,""))</f>
        <v/>
      </c>
      <c r="F3530" s="4" t="str">
        <f t="shared" si="807"/>
        <v>Wall Street Journal-GDP-06-2019</v>
      </c>
      <c r="G3530" s="7">
        <v>43626</v>
      </c>
      <c r="H3530" s="7" t="str">
        <f t="shared" si="808"/>
        <v>06-2019</v>
      </c>
      <c r="I3530" s="7" t="str">
        <f t="shared" ca="1" si="809"/>
        <v>Wall Street Journal: Wells Fargo &amp; Co.-GDP-06-2019</v>
      </c>
      <c r="J3530" s="4" t="str">
        <f t="shared" ca="1" si="810"/>
        <v>GDP-Wells Fargo &amp; Co.:06-2019</v>
      </c>
      <c r="K3530" t="s">
        <v>786</v>
      </c>
      <c r="CK3530">
        <v>2</v>
      </c>
      <c r="CL3530">
        <v>2.1</v>
      </c>
      <c r="CM3530">
        <v>2.4</v>
      </c>
      <c r="CN3530">
        <v>2.1</v>
      </c>
      <c r="CO3530">
        <v>2.1</v>
      </c>
    </row>
    <row r="3531" spans="1:93" x14ac:dyDescent="0.55000000000000004">
      <c r="A3531" s="4" t="str">
        <f t="shared" ca="1" si="805"/>
        <v>Credit Agricole CIB</v>
      </c>
      <c r="B3531" s="4" t="str">
        <f t="shared" si="806"/>
        <v>Michael Carey</v>
      </c>
      <c r="C3531" s="4" t="s">
        <v>246</v>
      </c>
      <c r="D3531" s="4" t="s">
        <v>248</v>
      </c>
      <c r="E3531" s="4" t="str">
        <f>IF(COUNTIF($E$2:E3530,"Begin: " &amp; C3531 &amp; "-" &amp; D3531 &amp; "-" &amp; H3531)=0,"Begin: " &amp; C3531 &amp; "-" &amp; D3531 &amp; "-" &amp; H3531,IF((C3531 &amp; "-" &amp; D3531 &amp; "-" &amp; H3531)&lt;&gt;(C3532 &amp; "-" &amp; D3532 &amp; "-" &amp; H3532),"End: " &amp; C3531 &amp; "-" &amp; D3531 &amp; "-" &amp; H3531,""))</f>
        <v/>
      </c>
      <c r="F3531" s="4" t="str">
        <f t="shared" si="807"/>
        <v>Wall Street Journal-GDP-06-2019</v>
      </c>
      <c r="G3531" s="7">
        <v>43626</v>
      </c>
      <c r="H3531" s="7" t="str">
        <f t="shared" si="808"/>
        <v>06-2019</v>
      </c>
      <c r="I3531" s="7" t="str">
        <f t="shared" ca="1" si="809"/>
        <v>Wall Street Journal: Credit Agricole CIB-GDP-06-2019</v>
      </c>
      <c r="J3531" s="4" t="str">
        <f t="shared" ca="1" si="810"/>
        <v>GDP-Credit Agricole CIB:06-2019</v>
      </c>
      <c r="K3531" t="s">
        <v>200</v>
      </c>
      <c r="CK3531">
        <v>1.4</v>
      </c>
      <c r="CL3531">
        <v>2.1</v>
      </c>
      <c r="CM3531">
        <v>1.6</v>
      </c>
      <c r="CN3531">
        <v>0.9</v>
      </c>
      <c r="CO3531">
        <v>-0.1</v>
      </c>
    </row>
    <row r="3532" spans="1:93" x14ac:dyDescent="0.55000000000000004">
      <c r="A3532" s="4" t="str">
        <f t="shared" ca="1" si="805"/>
        <v>Econoclast</v>
      </c>
      <c r="B3532" s="4" t="str">
        <f t="shared" si="806"/>
        <v>Mike Cosgrove</v>
      </c>
      <c r="C3532" s="4" t="s">
        <v>246</v>
      </c>
      <c r="D3532" s="4" t="s">
        <v>248</v>
      </c>
      <c r="E3532" s="4" t="str">
        <f>IF(COUNTIF($E$2:E3531,"Begin: " &amp; C3532 &amp; "-" &amp; D3532 &amp; "-" &amp; H3532)=0,"Begin: " &amp; C3532 &amp; "-" &amp; D3532 &amp; "-" &amp; H3532,IF((C3532 &amp; "-" &amp; D3532 &amp; "-" &amp; H3532)&lt;&gt;(C3533 &amp; "-" &amp; D3533 &amp; "-" &amp; H3533),"End: " &amp; C3532 &amp; "-" &amp; D3532 &amp; "-" &amp; H3532,""))</f>
        <v/>
      </c>
      <c r="F3532" s="4" t="str">
        <f t="shared" si="807"/>
        <v>Wall Street Journal-GDP-06-2019</v>
      </c>
      <c r="G3532" s="7">
        <v>43626</v>
      </c>
      <c r="H3532" s="7" t="str">
        <f t="shared" si="808"/>
        <v>06-2019</v>
      </c>
      <c r="I3532" s="7" t="str">
        <f t="shared" ca="1" si="809"/>
        <v>Wall Street Journal: Econoclast-GDP-06-2019</v>
      </c>
      <c r="J3532" s="4" t="str">
        <f t="shared" ca="1" si="810"/>
        <v>GDP-Econoclast:06-2019</v>
      </c>
      <c r="K3532" t="s">
        <v>203</v>
      </c>
      <c r="CK3532">
        <v>2</v>
      </c>
      <c r="CL3532">
        <v>2</v>
      </c>
      <c r="CM3532">
        <v>2.5</v>
      </c>
      <c r="CN3532">
        <v>1.8</v>
      </c>
      <c r="CO3532">
        <v>2</v>
      </c>
    </row>
    <row r="3533" spans="1:93" x14ac:dyDescent="0.55000000000000004">
      <c r="A3533" s="4" t="str">
        <f t="shared" ca="1" si="805"/>
        <v>Pictet Wealth Management</v>
      </c>
      <c r="B3533" s="4" t="str">
        <f t="shared" si="806"/>
        <v>Thomas Costerg*</v>
      </c>
      <c r="C3533" s="4" t="s">
        <v>246</v>
      </c>
      <c r="D3533" s="4" t="s">
        <v>248</v>
      </c>
      <c r="E3533" s="4" t="str">
        <f>IF(COUNTIF($E$2:E3532,"Begin: " &amp; C3533 &amp; "-" &amp; D3533 &amp; "-" &amp; H3533)=0,"Begin: " &amp; C3533 &amp; "-" &amp; D3533 &amp; "-" &amp; H3533,IF((C3533 &amp; "-" &amp; D3533 &amp; "-" &amp; H3533)&lt;&gt;(C3534 &amp; "-" &amp; D3534 &amp; "-" &amp; H3534),"End: " &amp; C3533 &amp; "-" &amp; D3533 &amp; "-" &amp; H3533,""))</f>
        <v/>
      </c>
      <c r="F3533" s="4" t="str">
        <f t="shared" si="807"/>
        <v>Wall Street Journal-GDP-06-2019</v>
      </c>
      <c r="G3533" s="7">
        <v>43626</v>
      </c>
      <c r="H3533" s="7" t="str">
        <f t="shared" si="808"/>
        <v>06-2019</v>
      </c>
      <c r="I3533" s="7" t="str">
        <f t="shared" ca="1" si="809"/>
        <v>Wall Street Journal: Pictet Wealth Management-GDP-06-2019</v>
      </c>
      <c r="J3533" s="4" t="str">
        <f t="shared" ca="1" si="810"/>
        <v>GDP-Pictet Wealth Management:06-2019</v>
      </c>
      <c r="K3533" t="s">
        <v>814</v>
      </c>
    </row>
    <row r="3534" spans="1:93" x14ac:dyDescent="0.55000000000000004">
      <c r="A3534" s="4" t="str">
        <f t="shared" ca="1" si="805"/>
        <v>Wrightson ICAP</v>
      </c>
      <c r="B3534" s="4" t="str">
        <f t="shared" si="806"/>
        <v>Lou Crandall</v>
      </c>
      <c r="C3534" s="4" t="s">
        <v>246</v>
      </c>
      <c r="D3534" s="4" t="s">
        <v>248</v>
      </c>
      <c r="E3534" s="4" t="str">
        <f>IF(COUNTIF($E$2:E3533,"Begin: " &amp; C3534 &amp; "-" &amp; D3534 &amp; "-" &amp; H3534)=0,"Begin: " &amp; C3534 &amp; "-" &amp; D3534 &amp; "-" &amp; H3534,IF((C3534 &amp; "-" &amp; D3534 &amp; "-" &amp; H3534)&lt;&gt;(C3535 &amp; "-" &amp; D3535 &amp; "-" &amp; H3535),"End: " &amp; C3534 &amp; "-" &amp; D3534 &amp; "-" &amp; H3534,""))</f>
        <v/>
      </c>
      <c r="F3534" s="4" t="str">
        <f t="shared" si="807"/>
        <v>Wall Street Journal-GDP-06-2019</v>
      </c>
      <c r="G3534" s="7">
        <v>43626</v>
      </c>
      <c r="H3534" s="7" t="str">
        <f t="shared" si="808"/>
        <v>06-2019</v>
      </c>
      <c r="I3534" s="7" t="str">
        <f t="shared" ca="1" si="809"/>
        <v>Wall Street Journal: Wrightson ICAP-GDP-06-2019</v>
      </c>
      <c r="J3534" s="4" t="str">
        <f t="shared" ca="1" si="810"/>
        <v>GDP-Wrightson ICAP:06-2019</v>
      </c>
      <c r="K3534" t="s">
        <v>204</v>
      </c>
      <c r="CK3534">
        <v>1.8</v>
      </c>
      <c r="CL3534">
        <v>2</v>
      </c>
      <c r="CM3534">
        <v>1.8</v>
      </c>
      <c r="CN3534">
        <v>1.8</v>
      </c>
      <c r="CO3534">
        <v>2.5</v>
      </c>
    </row>
    <row r="3535" spans="1:93" x14ac:dyDescent="0.55000000000000004">
      <c r="A3535" s="4" t="str">
        <f t="shared" ca="1" si="805"/>
        <v>Independent Consultant</v>
      </c>
      <c r="B3535" s="4" t="str">
        <f t="shared" si="806"/>
        <v>Amy Crews Cutts</v>
      </c>
      <c r="C3535" s="4" t="s">
        <v>246</v>
      </c>
      <c r="D3535" s="4" t="s">
        <v>248</v>
      </c>
      <c r="E3535" s="4" t="str">
        <f>IF(COUNTIF($E$2:E3534,"Begin: " &amp; C3535 &amp; "-" &amp; D3535 &amp; "-" &amp; H3535)=0,"Begin: " &amp; C3535 &amp; "-" &amp; D3535 &amp; "-" &amp; H3535,IF((C3535 &amp; "-" &amp; D3535 &amp; "-" &amp; H3535)&lt;&gt;(C3536 &amp; "-" &amp; D3536 &amp; "-" &amp; H3536),"End: " &amp; C3535 &amp; "-" &amp; D3535 &amp; "-" &amp; H3535,""))</f>
        <v/>
      </c>
      <c r="F3535" s="4" t="str">
        <f t="shared" si="807"/>
        <v>Wall Street Journal-GDP-06-2019</v>
      </c>
      <c r="G3535" s="7">
        <v>43626</v>
      </c>
      <c r="H3535" s="7" t="str">
        <f t="shared" si="808"/>
        <v>06-2019</v>
      </c>
      <c r="I3535" s="7" t="str">
        <f t="shared" ca="1" si="809"/>
        <v>Wall Street Journal: Independent Consultant-GDP-06-2019</v>
      </c>
      <c r="J3535" s="4" t="str">
        <f t="shared" ca="1" si="810"/>
        <v>GDP-Independent Consultant:06-2019</v>
      </c>
      <c r="K3535" t="s">
        <v>805</v>
      </c>
      <c r="CK3535">
        <v>1.6</v>
      </c>
      <c r="CL3535">
        <v>1.1000000000000001</v>
      </c>
      <c r="CM3535">
        <v>1.4</v>
      </c>
      <c r="CN3535">
        <v>0.5</v>
      </c>
      <c r="CO3535">
        <v>0</v>
      </c>
    </row>
    <row r="3536" spans="1:93" x14ac:dyDescent="0.55000000000000004">
      <c r="A3536" s="4" t="str">
        <f t="shared" ca="1" si="805"/>
        <v>Oxford Economics</v>
      </c>
      <c r="B3536" s="4" t="str">
        <f t="shared" si="806"/>
        <v>Greg Daco</v>
      </c>
      <c r="C3536" s="4" t="s">
        <v>246</v>
      </c>
      <c r="D3536" s="4" t="s">
        <v>248</v>
      </c>
      <c r="E3536" s="4" t="str">
        <f>IF(COUNTIF($E$2:E3535,"Begin: " &amp; C3536 &amp; "-" &amp; D3536 &amp; "-" &amp; H3536)=0,"Begin: " &amp; C3536 &amp; "-" &amp; D3536 &amp; "-" &amp; H3536,IF((C3536 &amp; "-" &amp; D3536 &amp; "-" &amp; H3536)&lt;&gt;(C3537 &amp; "-" &amp; D3537 &amp; "-" &amp; H3537),"End: " &amp; C3536 &amp; "-" &amp; D3536 &amp; "-" &amp; H3536,""))</f>
        <v/>
      </c>
      <c r="F3536" s="4" t="str">
        <f t="shared" si="807"/>
        <v>Wall Street Journal-GDP-06-2019</v>
      </c>
      <c r="G3536" s="7">
        <v>43626</v>
      </c>
      <c r="H3536" s="7" t="str">
        <f t="shared" si="808"/>
        <v>06-2019</v>
      </c>
      <c r="I3536" s="7" t="str">
        <f t="shared" ca="1" si="809"/>
        <v>Wall Street Journal: Oxford Economics-GDP-06-2019</v>
      </c>
      <c r="J3536" s="4" t="str">
        <f t="shared" ca="1" si="810"/>
        <v>GDP-Oxford Economics:06-2019</v>
      </c>
      <c r="K3536" t="s">
        <v>429</v>
      </c>
      <c r="CK3536">
        <v>1.26</v>
      </c>
      <c r="CL3536">
        <v>2.1</v>
      </c>
      <c r="CM3536">
        <v>1.7</v>
      </c>
      <c r="CN3536">
        <v>1.2</v>
      </c>
      <c r="CO3536">
        <v>1.9</v>
      </c>
    </row>
    <row r="3537" spans="1:93" x14ac:dyDescent="0.55000000000000004">
      <c r="A3537" s="4" t="str">
        <f t="shared" ca="1" si="805"/>
        <v>Georgia State University</v>
      </c>
      <c r="B3537" s="4" t="str">
        <f t="shared" si="806"/>
        <v>Rajeev Dhawan</v>
      </c>
      <c r="C3537" s="4" t="s">
        <v>246</v>
      </c>
      <c r="D3537" s="4" t="s">
        <v>248</v>
      </c>
      <c r="E3537" s="4" t="str">
        <f>IF(COUNTIF($E$2:E3536,"Begin: " &amp; C3537 &amp; "-" &amp; D3537 &amp; "-" &amp; H3537)=0,"Begin: " &amp; C3537 &amp; "-" &amp; D3537 &amp; "-" &amp; H3537,IF((C3537 &amp; "-" &amp; D3537 &amp; "-" &amp; H3537)&lt;&gt;(C3538 &amp; "-" &amp; D3538 &amp; "-" &amp; H3538),"End: " &amp; C3537 &amp; "-" &amp; D3537 &amp; "-" &amp; H3537,""))</f>
        <v/>
      </c>
      <c r="F3537" s="4" t="str">
        <f t="shared" si="807"/>
        <v>Wall Street Journal-GDP-06-2019</v>
      </c>
      <c r="G3537" s="7">
        <v>43626</v>
      </c>
      <c r="H3537" s="7" t="str">
        <f t="shared" si="808"/>
        <v>06-2019</v>
      </c>
      <c r="I3537" s="7" t="str">
        <f t="shared" ca="1" si="809"/>
        <v>Wall Street Journal: Georgia State University-GDP-06-2019</v>
      </c>
      <c r="J3537" s="4" t="str">
        <f t="shared" ca="1" si="810"/>
        <v>GDP-Georgia State University:06-2019</v>
      </c>
      <c r="K3537" t="s">
        <v>430</v>
      </c>
      <c r="CK3537">
        <v>2</v>
      </c>
      <c r="CL3537">
        <v>1.6</v>
      </c>
      <c r="CM3537">
        <v>1.8</v>
      </c>
      <c r="CN3537">
        <v>1.9</v>
      </c>
      <c r="CO3537">
        <v>2.1</v>
      </c>
    </row>
    <row r="3538" spans="1:93" x14ac:dyDescent="0.55000000000000004">
      <c r="A3538" s="4" t="str">
        <f t="shared" ca="1" si="805"/>
        <v>National Association of Home Builders</v>
      </c>
      <c r="B3538" s="4" t="str">
        <f t="shared" si="806"/>
        <v>Robert Dietz*</v>
      </c>
      <c r="C3538" s="4" t="s">
        <v>246</v>
      </c>
      <c r="D3538" s="4" t="s">
        <v>248</v>
      </c>
      <c r="E3538" s="4" t="str">
        <f>IF(COUNTIF($E$2:E3537,"Begin: " &amp; C3538 &amp; "-" &amp; D3538 &amp; "-" &amp; H3538)=0,"Begin: " &amp; C3538 &amp; "-" &amp; D3538 &amp; "-" &amp; H3538,IF((C3538 &amp; "-" &amp; D3538 &amp; "-" &amp; H3538)&lt;&gt;(C3539 &amp; "-" &amp; D3539 &amp; "-" &amp; H3539),"End: " &amp; C3538 &amp; "-" &amp; D3538 &amp; "-" &amp; H3538,""))</f>
        <v/>
      </c>
      <c r="F3538" s="4" t="str">
        <f t="shared" si="807"/>
        <v>Wall Street Journal-GDP-06-2019</v>
      </c>
      <c r="G3538" s="7">
        <v>43626</v>
      </c>
      <c r="H3538" s="7" t="str">
        <f t="shared" si="808"/>
        <v>06-2019</v>
      </c>
      <c r="I3538" s="7" t="str">
        <f t="shared" ca="1" si="809"/>
        <v>Wall Street Journal: National Association of Home Builders-GDP-06-2019</v>
      </c>
      <c r="J3538" s="4" t="str">
        <f t="shared" ca="1" si="810"/>
        <v>GDP-National Association of Home Builders:06-2019</v>
      </c>
      <c r="K3538" t="s">
        <v>833</v>
      </c>
    </row>
    <row r="3539" spans="1:93" x14ac:dyDescent="0.55000000000000004">
      <c r="A3539" s="4" t="str">
        <f t="shared" ca="1" si="805"/>
        <v>Fannie Mae</v>
      </c>
      <c r="B3539" s="4" t="str">
        <f t="shared" si="806"/>
        <v>Douglas Duncan</v>
      </c>
      <c r="C3539" s="4" t="s">
        <v>246</v>
      </c>
      <c r="D3539" s="4" t="s">
        <v>248</v>
      </c>
      <c r="E3539" s="4" t="str">
        <f>IF(COUNTIF($E$2:E3538,"Begin: " &amp; C3539 &amp; "-" &amp; D3539 &amp; "-" &amp; H3539)=0,"Begin: " &amp; C3539 &amp; "-" &amp; D3539 &amp; "-" &amp; H3539,IF((C3539 &amp; "-" &amp; D3539 &amp; "-" &amp; H3539)&lt;&gt;(C3540 &amp; "-" &amp; D3540 &amp; "-" &amp; H3540),"End: " &amp; C3539 &amp; "-" &amp; D3539 &amp; "-" &amp; H3539,""))</f>
        <v/>
      </c>
      <c r="F3539" s="4" t="str">
        <f t="shared" si="807"/>
        <v>Wall Street Journal-GDP-06-2019</v>
      </c>
      <c r="G3539" s="7">
        <v>43626</v>
      </c>
      <c r="H3539" s="7" t="str">
        <f t="shared" si="808"/>
        <v>06-2019</v>
      </c>
      <c r="I3539" s="7" t="str">
        <f t="shared" ca="1" si="809"/>
        <v>Wall Street Journal: Fannie Mae-GDP-06-2019</v>
      </c>
      <c r="J3539" s="4" t="str">
        <f t="shared" ca="1" si="810"/>
        <v>GDP-Fannie Mae:06-2019</v>
      </c>
      <c r="K3539" t="s">
        <v>206</v>
      </c>
      <c r="CK3539">
        <v>1.7</v>
      </c>
      <c r="CL3539">
        <v>2</v>
      </c>
      <c r="CM3539">
        <v>1.9</v>
      </c>
      <c r="CN3539">
        <v>1.5</v>
      </c>
      <c r="CO3539">
        <v>1.4</v>
      </c>
    </row>
    <row r="3540" spans="1:93" x14ac:dyDescent="0.55000000000000004">
      <c r="A3540" s="4" t="str">
        <f t="shared" ca="1" si="805"/>
        <v>Comerica Bank</v>
      </c>
      <c r="B3540" s="4" t="str">
        <f t="shared" si="806"/>
        <v>Robert Dye</v>
      </c>
      <c r="C3540" s="4" t="s">
        <v>246</v>
      </c>
      <c r="D3540" s="4" t="s">
        <v>248</v>
      </c>
      <c r="E3540" s="4" t="str">
        <f>IF(COUNTIF($E$2:E3539,"Begin: " &amp; C3540 &amp; "-" &amp; D3540 &amp; "-" &amp; H3540)=0,"Begin: " &amp; C3540 &amp; "-" &amp; D3540 &amp; "-" &amp; H3540,IF((C3540 &amp; "-" &amp; D3540 &amp; "-" &amp; H3540)&lt;&gt;(C3541 &amp; "-" &amp; D3541 &amp; "-" &amp; H3541),"End: " &amp; C3540 &amp; "-" &amp; D3540 &amp; "-" &amp; H3540,""))</f>
        <v/>
      </c>
      <c r="F3540" s="4" t="str">
        <f t="shared" si="807"/>
        <v>Wall Street Journal-GDP-06-2019</v>
      </c>
      <c r="G3540" s="7">
        <v>43626</v>
      </c>
      <c r="H3540" s="7" t="str">
        <f t="shared" si="808"/>
        <v>06-2019</v>
      </c>
      <c r="I3540" s="7" t="str">
        <f t="shared" ca="1" si="809"/>
        <v>Wall Street Journal: Comerica Bank-GDP-06-2019</v>
      </c>
      <c r="J3540" s="4" t="str">
        <f t="shared" ca="1" si="810"/>
        <v>GDP-Comerica Bank:06-2019</v>
      </c>
      <c r="K3540" t="s">
        <v>207</v>
      </c>
      <c r="CK3540">
        <v>1.9</v>
      </c>
      <c r="CL3540">
        <v>2.2999999999999998</v>
      </c>
      <c r="CM3540">
        <v>2.9</v>
      </c>
      <c r="CN3540">
        <v>2.4</v>
      </c>
      <c r="CO3540">
        <v>2</v>
      </c>
    </row>
    <row r="3541" spans="1:93" x14ac:dyDescent="0.55000000000000004">
      <c r="A3541" s="4" t="str">
        <f t="shared" ca="1" si="805"/>
        <v>PNC Financial Services Group</v>
      </c>
      <c r="B3541" s="4" t="str">
        <f t="shared" si="806"/>
        <v>Augustine Faucher</v>
      </c>
      <c r="C3541" s="4" t="s">
        <v>246</v>
      </c>
      <c r="D3541" s="4" t="s">
        <v>248</v>
      </c>
      <c r="E3541" s="4" t="str">
        <f>IF(COUNTIF($E$2:E3540,"Begin: " &amp; C3541 &amp; "-" &amp; D3541 &amp; "-" &amp; H3541)=0,"Begin: " &amp; C3541 &amp; "-" &amp; D3541 &amp; "-" &amp; H3541,IF((C3541 &amp; "-" &amp; D3541 &amp; "-" &amp; H3541)&lt;&gt;(C3542 &amp; "-" &amp; D3542 &amp; "-" &amp; H3542),"End: " &amp; C3541 &amp; "-" &amp; D3541 &amp; "-" &amp; H3541,""))</f>
        <v/>
      </c>
      <c r="F3541" s="4" t="str">
        <f t="shared" si="807"/>
        <v>Wall Street Journal-GDP-06-2019</v>
      </c>
      <c r="G3541" s="7">
        <v>43626</v>
      </c>
      <c r="H3541" s="7" t="str">
        <f t="shared" si="808"/>
        <v>06-2019</v>
      </c>
      <c r="I3541" s="7" t="str">
        <f t="shared" ca="1" si="809"/>
        <v>Wall Street Journal: PNC Financial Services Group-GDP-06-2019</v>
      </c>
      <c r="J3541" s="4" t="str">
        <f t="shared" ca="1" si="810"/>
        <v>GDP-PNC Financial Services Group:06-2019</v>
      </c>
      <c r="K3541" t="s">
        <v>769</v>
      </c>
      <c r="CK3541">
        <v>1.7</v>
      </c>
      <c r="CL3541">
        <v>2.2000000000000002</v>
      </c>
      <c r="CM3541">
        <v>2.5</v>
      </c>
      <c r="CN3541">
        <v>1.8</v>
      </c>
      <c r="CO3541">
        <v>1.7</v>
      </c>
    </row>
    <row r="3542" spans="1:93" x14ac:dyDescent="0.55000000000000004">
      <c r="A3542" s="4" t="str">
        <f t="shared" ca="1" si="805"/>
        <v>California Lutheran University</v>
      </c>
      <c r="B3542" s="4" t="str">
        <f t="shared" si="806"/>
        <v>Matthew Fienup/Dan Hamilton</v>
      </c>
      <c r="C3542" s="4" t="s">
        <v>246</v>
      </c>
      <c r="D3542" s="4" t="s">
        <v>248</v>
      </c>
      <c r="E3542" s="4" t="str">
        <f>IF(COUNTIF($E$2:E3541,"Begin: " &amp; C3542 &amp; "-" &amp; D3542 &amp; "-" &amp; H3542)=0,"Begin: " &amp; C3542 &amp; "-" &amp; D3542 &amp; "-" &amp; H3542,IF((C3542 &amp; "-" &amp; D3542 &amp; "-" &amp; H3542)&lt;&gt;(C3543 &amp; "-" &amp; D3543 &amp; "-" &amp; H3543),"End: " &amp; C3542 &amp; "-" &amp; D3542 &amp; "-" &amp; H3542,""))</f>
        <v/>
      </c>
      <c r="F3542" s="4" t="str">
        <f t="shared" si="807"/>
        <v>Wall Street Journal-GDP-06-2019</v>
      </c>
      <c r="G3542" s="7">
        <v>43626</v>
      </c>
      <c r="H3542" s="7" t="str">
        <f t="shared" si="808"/>
        <v>06-2019</v>
      </c>
      <c r="I3542" s="7" t="str">
        <f t="shared" ca="1" si="809"/>
        <v>Wall Street Journal: California Lutheran University-GDP-06-2019</v>
      </c>
      <c r="J3542" s="4" t="str">
        <f t="shared" ca="1" si="810"/>
        <v>GDP-California Lutheran University:06-2019</v>
      </c>
      <c r="K3542" t="s">
        <v>796</v>
      </c>
      <c r="CK3542">
        <v>2.4</v>
      </c>
      <c r="CL3542">
        <v>2.4</v>
      </c>
      <c r="CM3542">
        <v>2.2999999999999998</v>
      </c>
      <c r="CN3542">
        <v>2.2999999999999998</v>
      </c>
      <c r="CO3542">
        <v>2.2999999999999998</v>
      </c>
    </row>
    <row r="3543" spans="1:93" x14ac:dyDescent="0.55000000000000004">
      <c r="A3543" s="4" t="str">
        <f t="shared" ca="1" si="805"/>
        <v>MFR</v>
      </c>
      <c r="B3543" s="4" t="str">
        <f t="shared" si="806"/>
        <v>Maria Fiorini Ramirez/Joshua Shapiro</v>
      </c>
      <c r="C3543" s="4" t="s">
        <v>246</v>
      </c>
      <c r="D3543" s="4" t="s">
        <v>248</v>
      </c>
      <c r="E3543" s="4" t="str">
        <f>IF(COUNTIF($E$2:E3542,"Begin: " &amp; C3543 &amp; "-" &amp; D3543 &amp; "-" &amp; H3543)=0,"Begin: " &amp; C3543 &amp; "-" &amp; D3543 &amp; "-" &amp; H3543,IF((C3543 &amp; "-" &amp; D3543 &amp; "-" &amp; H3543)&lt;&gt;(C3544 &amp; "-" &amp; D3544 &amp; "-" &amp; H3544),"End: " &amp; C3543 &amp; "-" &amp; D3543 &amp; "-" &amp; H3543,""))</f>
        <v/>
      </c>
      <c r="F3543" s="4" t="str">
        <f t="shared" si="807"/>
        <v>Wall Street Journal-GDP-06-2019</v>
      </c>
      <c r="G3543" s="7">
        <v>43626</v>
      </c>
      <c r="H3543" s="7" t="str">
        <f t="shared" si="808"/>
        <v>06-2019</v>
      </c>
      <c r="I3543" s="7" t="str">
        <f t="shared" ca="1" si="809"/>
        <v>Wall Street Journal: MFR-GDP-06-2019</v>
      </c>
      <c r="J3543" s="4" t="str">
        <f t="shared" ca="1" si="810"/>
        <v>GDP-MFR:06-2019</v>
      </c>
      <c r="K3543" t="s">
        <v>208</v>
      </c>
      <c r="CK3543">
        <v>1.1000000000000001</v>
      </c>
      <c r="CL3543">
        <v>1.5</v>
      </c>
      <c r="CM3543">
        <v>1.5</v>
      </c>
      <c r="CN3543">
        <v>1.5</v>
      </c>
      <c r="CO3543">
        <v>1.3</v>
      </c>
    </row>
    <row r="3544" spans="1:93" x14ac:dyDescent="0.55000000000000004">
      <c r="A3544" s="4" t="str">
        <f t="shared" ca="1" si="805"/>
        <v>Chamber of Commerce</v>
      </c>
      <c r="B3544" s="4" t="str">
        <f t="shared" si="806"/>
        <v>J.D. Foster</v>
      </c>
      <c r="C3544" s="4" t="s">
        <v>246</v>
      </c>
      <c r="D3544" s="4" t="s">
        <v>248</v>
      </c>
      <c r="E3544" s="4" t="str">
        <f>IF(COUNTIF($E$2:E3543,"Begin: " &amp; C3544 &amp; "-" &amp; D3544 &amp; "-" &amp; H3544)=0,"Begin: " &amp; C3544 &amp; "-" &amp; D3544 &amp; "-" &amp; H3544,IF((C3544 &amp; "-" &amp; D3544 &amp; "-" &amp; H3544)&lt;&gt;(C3545 &amp; "-" &amp; D3545 &amp; "-" &amp; H3545),"End: " &amp; C3544 &amp; "-" &amp; D3544 &amp; "-" &amp; H3544,""))</f>
        <v/>
      </c>
      <c r="F3544" s="4" t="str">
        <f t="shared" si="807"/>
        <v>Wall Street Journal-GDP-06-2019</v>
      </c>
      <c r="G3544" s="7">
        <v>43626</v>
      </c>
      <c r="H3544" s="7" t="str">
        <f t="shared" si="808"/>
        <v>06-2019</v>
      </c>
      <c r="I3544" s="7" t="str">
        <f t="shared" ca="1" si="809"/>
        <v>Wall Street Journal: Chamber of Commerce-GDP-06-2019</v>
      </c>
      <c r="J3544" s="4" t="str">
        <f t="shared" ca="1" si="810"/>
        <v>GDP-Chamber of Commerce:06-2019</v>
      </c>
      <c r="K3544" t="s">
        <v>766</v>
      </c>
      <c r="CK3544">
        <v>1</v>
      </c>
      <c r="CL3544">
        <v>2.1</v>
      </c>
      <c r="CM3544">
        <v>2.6</v>
      </c>
      <c r="CN3544">
        <v>2.4</v>
      </c>
      <c r="CO3544">
        <v>2.2999999999999998</v>
      </c>
    </row>
    <row r="3545" spans="1:93" x14ac:dyDescent="0.55000000000000004">
      <c r="A3545" s="4" t="str">
        <f t="shared" ca="1" si="805"/>
        <v>Mortgage Bankers Association</v>
      </c>
      <c r="B3545" s="4" t="str">
        <f t="shared" si="806"/>
        <v>Mike Fratantoni</v>
      </c>
      <c r="C3545" s="4" t="s">
        <v>246</v>
      </c>
      <c r="D3545" s="4" t="s">
        <v>248</v>
      </c>
      <c r="E3545" s="4" t="str">
        <f>IF(COUNTIF($E$2:E3544,"Begin: " &amp; C3545 &amp; "-" &amp; D3545 &amp; "-" &amp; H3545)=0,"Begin: " &amp; C3545 &amp; "-" &amp; D3545 &amp; "-" &amp; H3545,IF((C3545 &amp; "-" &amp; D3545 &amp; "-" &amp; H3545)&lt;&gt;(C3546 &amp; "-" &amp; D3546 &amp; "-" &amp; H3546),"End: " &amp; C3545 &amp; "-" &amp; D3545 &amp; "-" &amp; H3545,""))</f>
        <v/>
      </c>
      <c r="F3545" s="4" t="str">
        <f t="shared" si="807"/>
        <v>Wall Street Journal-GDP-06-2019</v>
      </c>
      <c r="G3545" s="7">
        <v>43626</v>
      </c>
      <c r="H3545" s="7" t="str">
        <f t="shared" si="808"/>
        <v>06-2019</v>
      </c>
      <c r="I3545" s="7" t="str">
        <f t="shared" ca="1" si="809"/>
        <v>Wall Street Journal: Mortgage Bankers Association-GDP-06-2019</v>
      </c>
      <c r="J3545" s="4" t="str">
        <f t="shared" ca="1" si="810"/>
        <v>GDP-Mortgage Bankers Association:06-2019</v>
      </c>
      <c r="K3545" t="s">
        <v>209</v>
      </c>
      <c r="CK3545">
        <v>1.2</v>
      </c>
      <c r="CL3545">
        <v>1.8</v>
      </c>
      <c r="CM3545">
        <v>1.5</v>
      </c>
      <c r="CN3545">
        <v>0.8</v>
      </c>
      <c r="CO3545">
        <v>0.8</v>
      </c>
    </row>
    <row r="3546" spans="1:93" x14ac:dyDescent="0.55000000000000004">
      <c r="A3546" s="4" t="str">
        <f t="shared" ca="1" si="805"/>
        <v>Robert Fry Economics LLC</v>
      </c>
      <c r="B3546" s="4" t="str">
        <f t="shared" si="806"/>
        <v>Robert Fry</v>
      </c>
      <c r="C3546" s="4" t="s">
        <v>246</v>
      </c>
      <c r="D3546" s="4" t="s">
        <v>248</v>
      </c>
      <c r="E3546" s="4" t="str">
        <f>IF(COUNTIF($E$2:E3545,"Begin: " &amp; C3546 &amp; "-" &amp; D3546 &amp; "-" &amp; H3546)=0,"Begin: " &amp; C3546 &amp; "-" &amp; D3546 &amp; "-" &amp; H3546,IF((C3546 &amp; "-" &amp; D3546 &amp; "-" &amp; H3546)&lt;&gt;(C3547 &amp; "-" &amp; D3547 &amp; "-" &amp; H3547),"End: " &amp; C3546 &amp; "-" &amp; D3546 &amp; "-" &amp; H3546,""))</f>
        <v/>
      </c>
      <c r="F3546" s="4" t="str">
        <f t="shared" si="807"/>
        <v>Wall Street Journal-GDP-06-2019</v>
      </c>
      <c r="G3546" s="7">
        <v>43626</v>
      </c>
      <c r="H3546" s="7" t="str">
        <f t="shared" si="808"/>
        <v>06-2019</v>
      </c>
      <c r="I3546" s="7" t="str">
        <f t="shared" ca="1" si="809"/>
        <v>Wall Street Journal: Robert Fry Economics LLC-GDP-06-2019</v>
      </c>
      <c r="J3546" s="4" t="str">
        <f t="shared" ca="1" si="810"/>
        <v>GDP-Robert Fry Economics LLC:06-2019</v>
      </c>
      <c r="K3546" t="s">
        <v>764</v>
      </c>
      <c r="CK3546">
        <v>1</v>
      </c>
      <c r="CL3546">
        <v>1.5</v>
      </c>
      <c r="CM3546">
        <v>2</v>
      </c>
      <c r="CN3546">
        <v>3</v>
      </c>
      <c r="CO3546">
        <v>3</v>
      </c>
    </row>
    <row r="3547" spans="1:93" x14ac:dyDescent="0.55000000000000004">
      <c r="A3547" s="4" t="str">
        <f t="shared" ca="1" si="805"/>
        <v>Societe Generale</v>
      </c>
      <c r="B3547" s="4" t="str">
        <f t="shared" si="806"/>
        <v>Stephen Gallagher</v>
      </c>
      <c r="C3547" s="4" t="s">
        <v>246</v>
      </c>
      <c r="D3547" s="4" t="s">
        <v>248</v>
      </c>
      <c r="E3547" s="4" t="str">
        <f>IF(COUNTIF($E$2:E3546,"Begin: " &amp; C3547 &amp; "-" &amp; D3547 &amp; "-" &amp; H3547)=0,"Begin: " &amp; C3547 &amp; "-" &amp; D3547 &amp; "-" &amp; H3547,IF((C3547 &amp; "-" &amp; D3547 &amp; "-" &amp; H3547)&lt;&gt;(C3548 &amp; "-" &amp; D3548 &amp; "-" &amp; H3548),"End: " &amp; C3547 &amp; "-" &amp; D3547 &amp; "-" &amp; H3547,""))</f>
        <v/>
      </c>
      <c r="F3547" s="4" t="str">
        <f t="shared" si="807"/>
        <v>Wall Street Journal-GDP-06-2019</v>
      </c>
      <c r="G3547" s="7">
        <v>43626</v>
      </c>
      <c r="H3547" s="7" t="str">
        <f t="shared" si="808"/>
        <v>06-2019</v>
      </c>
      <c r="I3547" s="7" t="str">
        <f t="shared" ca="1" si="809"/>
        <v>Wall Street Journal: Societe Generale-GDP-06-2019</v>
      </c>
      <c r="J3547" s="4" t="str">
        <f t="shared" ca="1" si="810"/>
        <v>GDP-Societe Generale:06-2019</v>
      </c>
      <c r="K3547" t="s">
        <v>657</v>
      </c>
      <c r="CK3547">
        <v>1.5</v>
      </c>
      <c r="CL3547">
        <v>2.2000000000000002</v>
      </c>
      <c r="CM3547">
        <v>0.8</v>
      </c>
      <c r="CN3547">
        <v>0.8</v>
      </c>
      <c r="CO3547">
        <v>-1.4</v>
      </c>
    </row>
    <row r="3548" spans="1:93" x14ac:dyDescent="0.55000000000000004">
      <c r="A3548" s="4" t="str">
        <f t="shared" ca="1" si="805"/>
        <v>Barclays</v>
      </c>
      <c r="B3548" s="4" t="str">
        <f t="shared" si="806"/>
        <v>Michael Gapen*</v>
      </c>
      <c r="C3548" s="4" t="s">
        <v>246</v>
      </c>
      <c r="D3548" s="4" t="s">
        <v>248</v>
      </c>
      <c r="E3548" s="4" t="str">
        <f>IF(COUNTIF($E$2:E3547,"Begin: " &amp; C3548 &amp; "-" &amp; D3548 &amp; "-" &amp; H3548)=0,"Begin: " &amp; C3548 &amp; "-" &amp; D3548 &amp; "-" &amp; H3548,IF((C3548 &amp; "-" &amp; D3548 &amp; "-" &amp; H3548)&lt;&gt;(C3549 &amp; "-" &amp; D3549 &amp; "-" &amp; H3549),"End: " &amp; C3548 &amp; "-" &amp; D3548 &amp; "-" &amp; H3548,""))</f>
        <v/>
      </c>
      <c r="F3548" s="4" t="str">
        <f t="shared" si="807"/>
        <v>Wall Street Journal-GDP-06-2019</v>
      </c>
      <c r="G3548" s="7">
        <v>43626</v>
      </c>
      <c r="H3548" s="7" t="str">
        <f t="shared" si="808"/>
        <v>06-2019</v>
      </c>
      <c r="I3548" s="7" t="str">
        <f t="shared" ca="1" si="809"/>
        <v>Wall Street Journal: Barclays-GDP-06-2019</v>
      </c>
      <c r="J3548" s="4" t="str">
        <f t="shared" ca="1" si="810"/>
        <v>GDP-Barclays:06-2019</v>
      </c>
      <c r="K3548" t="s">
        <v>815</v>
      </c>
    </row>
    <row r="3549" spans="1:93" x14ac:dyDescent="0.55000000000000004">
      <c r="A3549" s="4" t="str">
        <f t="shared" ca="1" si="805"/>
        <v>NatWest Markets</v>
      </c>
      <c r="B3549" s="4" t="str">
        <f t="shared" si="806"/>
        <v>Michelle Girard*</v>
      </c>
      <c r="C3549" s="4" t="s">
        <v>246</v>
      </c>
      <c r="D3549" s="4" t="s">
        <v>248</v>
      </c>
      <c r="E3549" s="4" t="str">
        <f>IF(COUNTIF($E$2:E3548,"Begin: " &amp; C3549 &amp; "-" &amp; D3549 &amp; "-" &amp; H3549)=0,"Begin: " &amp; C3549 &amp; "-" &amp; D3549 &amp; "-" &amp; H3549,IF((C3549 &amp; "-" &amp; D3549 &amp; "-" &amp; H3549)&lt;&gt;(C3550 &amp; "-" &amp; D3550 &amp; "-" &amp; H3550),"End: " &amp; C3549 &amp; "-" &amp; D3549 &amp; "-" &amp; H3549,""))</f>
        <v/>
      </c>
      <c r="F3549" s="4" t="str">
        <f t="shared" si="807"/>
        <v>Wall Street Journal-GDP-06-2019</v>
      </c>
      <c r="G3549" s="7">
        <v>43626</v>
      </c>
      <c r="H3549" s="7" t="str">
        <f t="shared" si="808"/>
        <v>06-2019</v>
      </c>
      <c r="I3549" s="7" t="str">
        <f t="shared" ca="1" si="809"/>
        <v>Wall Street Journal: NatWest Markets-GDP-06-2019</v>
      </c>
      <c r="J3549" s="4" t="str">
        <f t="shared" ca="1" si="810"/>
        <v>GDP-NatWest Markets:06-2019</v>
      </c>
      <c r="K3549" t="s">
        <v>816</v>
      </c>
    </row>
    <row r="3550" spans="1:93" x14ac:dyDescent="0.55000000000000004">
      <c r="A3550" s="4" t="str">
        <f t="shared" ca="1" si="805"/>
        <v>BMO Capital</v>
      </c>
      <c r="B3550" s="4" t="str">
        <f t="shared" si="806"/>
        <v>Michael Gregory</v>
      </c>
      <c r="C3550" s="4" t="s">
        <v>246</v>
      </c>
      <c r="D3550" s="4" t="s">
        <v>248</v>
      </c>
      <c r="E3550" s="4" t="str">
        <f>IF(COUNTIF($E$2:E3549,"Begin: " &amp; C3550 &amp; "-" &amp; D3550 &amp; "-" &amp; H3550)=0,"Begin: " &amp; C3550 &amp; "-" &amp; D3550 &amp; "-" &amp; H3550,IF((C3550 &amp; "-" &amp; D3550 &amp; "-" &amp; H3550)&lt;&gt;(C3551 &amp; "-" &amp; D3551 &amp; "-" &amp; H3551),"End: " &amp; C3550 &amp; "-" &amp; D3550 &amp; "-" &amp; H3550,""))</f>
        <v/>
      </c>
      <c r="F3550" s="4" t="str">
        <f t="shared" si="807"/>
        <v>Wall Street Journal-GDP-06-2019</v>
      </c>
      <c r="G3550" s="7">
        <v>43626</v>
      </c>
      <c r="H3550" s="7" t="str">
        <f t="shared" si="808"/>
        <v>06-2019</v>
      </c>
      <c r="I3550" s="7" t="str">
        <f t="shared" ca="1" si="809"/>
        <v>Wall Street Journal: BMO Capital-GDP-06-2019</v>
      </c>
      <c r="J3550" s="4" t="str">
        <f t="shared" ca="1" si="810"/>
        <v>GDP-BMO Capital:06-2019</v>
      </c>
      <c r="K3550" t="s">
        <v>798</v>
      </c>
      <c r="CK3550">
        <v>1.3</v>
      </c>
      <c r="CL3550">
        <v>1.8</v>
      </c>
      <c r="CM3550">
        <v>1.7</v>
      </c>
      <c r="CN3550">
        <v>1.6</v>
      </c>
      <c r="CO3550">
        <v>1.5</v>
      </c>
    </row>
    <row r="3551" spans="1:93" x14ac:dyDescent="0.55000000000000004">
      <c r="A3551" s="4" t="str">
        <f t="shared" ca="1" si="805"/>
        <v>TD Securities</v>
      </c>
      <c r="B3551" s="4" t="str">
        <f t="shared" si="806"/>
        <v>Michael Hanson*</v>
      </c>
      <c r="C3551" s="4" t="s">
        <v>246</v>
      </c>
      <c r="D3551" s="4" t="s">
        <v>248</v>
      </c>
      <c r="E3551" s="4" t="str">
        <f>IF(COUNTIF($E$2:E3550,"Begin: " &amp; C3551 &amp; "-" &amp; D3551 &amp; "-" &amp; H3551)=0,"Begin: " &amp; C3551 &amp; "-" &amp; D3551 &amp; "-" &amp; H3551,IF((C3551 &amp; "-" &amp; D3551 &amp; "-" &amp; H3551)&lt;&gt;(C3552 &amp; "-" &amp; D3552 &amp; "-" &amp; H3552),"End: " &amp; C3551 &amp; "-" &amp; D3551 &amp; "-" &amp; H3551,""))</f>
        <v/>
      </c>
      <c r="F3551" s="4" t="str">
        <f t="shared" si="807"/>
        <v>Wall Street Journal-GDP-06-2019</v>
      </c>
      <c r="G3551" s="7">
        <v>43626</v>
      </c>
      <c r="H3551" s="7" t="str">
        <f t="shared" si="808"/>
        <v>06-2019</v>
      </c>
      <c r="I3551" s="7" t="str">
        <f t="shared" ca="1" si="809"/>
        <v>Wall Street Journal: TD Securities-GDP-06-2019</v>
      </c>
      <c r="J3551" s="4" t="str">
        <f t="shared" ca="1" si="810"/>
        <v>GDP-TD Securities:06-2019</v>
      </c>
      <c r="K3551" t="s">
        <v>834</v>
      </c>
    </row>
    <row r="3552" spans="1:93" x14ac:dyDescent="0.55000000000000004">
      <c r="A3552" s="4" t="str">
        <f t="shared" ca="1" si="805"/>
        <v>Goldman Sachs</v>
      </c>
      <c r="B3552" s="4" t="str">
        <f t="shared" si="806"/>
        <v>Jan Hatzius</v>
      </c>
      <c r="C3552" s="4" t="s">
        <v>246</v>
      </c>
      <c r="D3552" s="4" t="s">
        <v>248</v>
      </c>
      <c r="E3552" s="4" t="str">
        <f>IF(COUNTIF($E$2:E3551,"Begin: " &amp; C3552 &amp; "-" &amp; D3552 &amp; "-" &amp; H3552)=0,"Begin: " &amp; C3552 &amp; "-" &amp; D3552 &amp; "-" &amp; H3552,IF((C3552 &amp; "-" &amp; D3552 &amp; "-" &amp; H3552)&lt;&gt;(C3553 &amp; "-" &amp; D3553 &amp; "-" &amp; H3553),"End: " &amp; C3552 &amp; "-" &amp; D3552 &amp; "-" &amp; H3552,""))</f>
        <v/>
      </c>
      <c r="F3552" s="4" t="str">
        <f t="shared" si="807"/>
        <v>Wall Street Journal-GDP-06-2019</v>
      </c>
      <c r="G3552" s="7">
        <v>43626</v>
      </c>
      <c r="H3552" s="7" t="str">
        <f t="shared" si="808"/>
        <v>06-2019</v>
      </c>
      <c r="I3552" s="7" t="str">
        <f t="shared" ca="1" si="809"/>
        <v>Wall Street Journal: Goldman Sachs-GDP-06-2019</v>
      </c>
      <c r="J3552" s="4" t="str">
        <f t="shared" ca="1" si="810"/>
        <v>GDP-Goldman Sachs:06-2019</v>
      </c>
      <c r="K3552" t="s">
        <v>213</v>
      </c>
      <c r="CK3552">
        <v>1.2</v>
      </c>
      <c r="CL3552">
        <v>1.9</v>
      </c>
      <c r="CM3552">
        <v>2</v>
      </c>
      <c r="CN3552">
        <v>2.2999999999999998</v>
      </c>
      <c r="CO3552">
        <v>2.5</v>
      </c>
    </row>
    <row r="3553" spans="1:93" x14ac:dyDescent="0.55000000000000004">
      <c r="A3553" s="4" t="str">
        <f t="shared" ca="1" si="805"/>
        <v>Scotiabank</v>
      </c>
      <c r="B3553" s="4" t="str">
        <f t="shared" si="806"/>
        <v>Derek Holt</v>
      </c>
      <c r="C3553" s="4" t="s">
        <v>246</v>
      </c>
      <c r="D3553" s="4" t="s">
        <v>248</v>
      </c>
      <c r="E3553" s="4" t="str">
        <f>IF(COUNTIF($E$2:E3552,"Begin: " &amp; C3553 &amp; "-" &amp; D3553 &amp; "-" &amp; H3553)=0,"Begin: " &amp; C3553 &amp; "-" &amp; D3553 &amp; "-" &amp; H3553,IF((C3553 &amp; "-" &amp; D3553 &amp; "-" &amp; H3553)&lt;&gt;(C3554 &amp; "-" &amp; D3554 &amp; "-" &amp; H3554),"End: " &amp; C3553 &amp; "-" &amp; D3553 &amp; "-" &amp; H3553,""))</f>
        <v/>
      </c>
      <c r="F3553" s="4" t="str">
        <f t="shared" si="807"/>
        <v>Wall Street Journal-GDP-06-2019</v>
      </c>
      <c r="G3553" s="7">
        <v>43626</v>
      </c>
      <c r="H3553" s="7" t="str">
        <f t="shared" si="808"/>
        <v>06-2019</v>
      </c>
      <c r="I3553" s="7" t="str">
        <f t="shared" ca="1" si="809"/>
        <v>Wall Street Journal: Scotiabank-GDP-06-2019</v>
      </c>
      <c r="J3553" s="4" t="str">
        <f t="shared" ca="1" si="810"/>
        <v>GDP-Scotiabank:06-2019</v>
      </c>
      <c r="K3553" t="s">
        <v>432</v>
      </c>
      <c r="CK3553">
        <v>1.4</v>
      </c>
      <c r="CL3553">
        <v>1.7</v>
      </c>
      <c r="CM3553">
        <v>1.4</v>
      </c>
      <c r="CN3553">
        <v>1.4</v>
      </c>
      <c r="CO3553">
        <v>1.5</v>
      </c>
    </row>
    <row r="3554" spans="1:93" x14ac:dyDescent="0.55000000000000004">
      <c r="A3554" s="4" t="str">
        <f t="shared" ca="1" si="805"/>
        <v>KPMG</v>
      </c>
      <c r="B3554" s="4" t="str">
        <f t="shared" si="806"/>
        <v>Constance Hunter</v>
      </c>
      <c r="C3554" s="4" t="s">
        <v>246</v>
      </c>
      <c r="D3554" s="4" t="s">
        <v>248</v>
      </c>
      <c r="E3554" s="4" t="str">
        <f>IF(COUNTIF($E$2:E3553,"Begin: " &amp; C3554 &amp; "-" &amp; D3554 &amp; "-" &amp; H3554)=0,"Begin: " &amp; C3554 &amp; "-" &amp; D3554 &amp; "-" &amp; H3554,IF((C3554 &amp; "-" &amp; D3554 &amp; "-" &amp; H3554)&lt;&gt;(C3555 &amp; "-" &amp; D3555 &amp; "-" &amp; H3555),"End: " &amp; C3554 &amp; "-" &amp; D3554 &amp; "-" &amp; H3554,""))</f>
        <v/>
      </c>
      <c r="F3554" s="4" t="str">
        <f t="shared" si="807"/>
        <v>Wall Street Journal-GDP-06-2019</v>
      </c>
      <c r="G3554" s="7">
        <v>43626</v>
      </c>
      <c r="H3554" s="7" t="str">
        <f t="shared" si="808"/>
        <v>06-2019</v>
      </c>
      <c r="I3554" s="7" t="str">
        <f t="shared" ca="1" si="809"/>
        <v>Wall Street Journal: KPMG-GDP-06-2019</v>
      </c>
      <c r="J3554" s="4" t="str">
        <f t="shared" ca="1" si="810"/>
        <v>GDP-KPMG:06-2019</v>
      </c>
      <c r="K3554" t="s">
        <v>686</v>
      </c>
      <c r="CK3554">
        <v>1.2</v>
      </c>
      <c r="CL3554">
        <v>1.2</v>
      </c>
      <c r="CM3554">
        <v>1.3</v>
      </c>
      <c r="CN3554">
        <v>-0.1</v>
      </c>
      <c r="CO3554">
        <v>-0.4</v>
      </c>
    </row>
    <row r="3555" spans="1:93" x14ac:dyDescent="0.55000000000000004">
      <c r="A3555" s="4" t="str">
        <f t="shared" ca="1" si="805"/>
        <v>BBVA</v>
      </c>
      <c r="B3555" s="4" t="str">
        <f t="shared" si="806"/>
        <v xml:space="preserve">Nathaniel Karp
</v>
      </c>
      <c r="C3555" s="4" t="s">
        <v>246</v>
      </c>
      <c r="D3555" s="4" t="s">
        <v>248</v>
      </c>
      <c r="E3555" s="4" t="str">
        <f>IF(COUNTIF($E$2:E3554,"Begin: " &amp; C3555 &amp; "-" &amp; D3555 &amp; "-" &amp; H3555)=0,"Begin: " &amp; C3555 &amp; "-" &amp; D3555 &amp; "-" &amp; H3555,IF((C3555 &amp; "-" &amp; D3555 &amp; "-" &amp; H3555)&lt;&gt;(C3556 &amp; "-" &amp; D3556 &amp; "-" &amp; H3556),"End: " &amp; C3555 &amp; "-" &amp; D3555 &amp; "-" &amp; H3555,""))</f>
        <v/>
      </c>
      <c r="F3555" s="4" t="str">
        <f t="shared" si="807"/>
        <v>Wall Street Journal-GDP-06-2019</v>
      </c>
      <c r="G3555" s="7">
        <v>43626</v>
      </c>
      <c r="H3555" s="7" t="str">
        <f t="shared" si="808"/>
        <v>06-2019</v>
      </c>
      <c r="I3555" s="7" t="str">
        <f t="shared" ca="1" si="809"/>
        <v>Wall Street Journal: BBVA-GDP-06-2019</v>
      </c>
      <c r="J3555" s="4" t="str">
        <f t="shared" ca="1" si="810"/>
        <v>GDP-BBVA:06-2019</v>
      </c>
      <c r="K3555" t="s">
        <v>434</v>
      </c>
      <c r="CK3555">
        <v>1.2</v>
      </c>
      <c r="CL3555">
        <v>1.9</v>
      </c>
      <c r="CM3555">
        <v>2.2000000000000002</v>
      </c>
      <c r="CN3555">
        <v>1.9</v>
      </c>
      <c r="CO3555">
        <v>2</v>
      </c>
    </row>
    <row r="3556" spans="1:93" x14ac:dyDescent="0.55000000000000004">
      <c r="A3556" s="4" t="str">
        <f t="shared" ca="1" si="805"/>
        <v>National Retail Federation</v>
      </c>
      <c r="B3556" s="4" t="str">
        <f t="shared" si="806"/>
        <v>Jack Kleinhenz</v>
      </c>
      <c r="C3556" s="4" t="s">
        <v>246</v>
      </c>
      <c r="D3556" s="4" t="s">
        <v>248</v>
      </c>
      <c r="E3556" s="4" t="str">
        <f>IF(COUNTIF($E$2:E3555,"Begin: " &amp; C3556 &amp; "-" &amp; D3556 &amp; "-" &amp; H3556)=0,"Begin: " &amp; C3556 &amp; "-" &amp; D3556 &amp; "-" &amp; H3556,IF((C3556 &amp; "-" &amp; D3556 &amp; "-" &amp; H3556)&lt;&gt;(C3557 &amp; "-" &amp; D3557 &amp; "-" &amp; H3557),"End: " &amp; C3556 &amp; "-" &amp; D3556 &amp; "-" &amp; H3556,""))</f>
        <v/>
      </c>
      <c r="F3556" s="4" t="str">
        <f t="shared" si="807"/>
        <v>Wall Street Journal-GDP-06-2019</v>
      </c>
      <c r="G3556" s="7">
        <v>43626</v>
      </c>
      <c r="H3556" s="7" t="str">
        <f t="shared" si="808"/>
        <v>06-2019</v>
      </c>
      <c r="I3556" s="7" t="str">
        <f t="shared" ca="1" si="809"/>
        <v>Wall Street Journal: National Retail Federation-GDP-06-2019</v>
      </c>
      <c r="J3556" s="4" t="str">
        <f t="shared" ca="1" si="810"/>
        <v>GDP-National Retail Federation:06-2019</v>
      </c>
      <c r="K3556" t="s">
        <v>216</v>
      </c>
      <c r="CK3556">
        <v>2.4</v>
      </c>
      <c r="CL3556">
        <v>2.2999999999999998</v>
      </c>
      <c r="CM3556">
        <v>2.4</v>
      </c>
      <c r="CN3556">
        <v>1.8</v>
      </c>
      <c r="CO3556">
        <v>2.2999999999999998</v>
      </c>
    </row>
    <row r="3557" spans="1:93" x14ac:dyDescent="0.55000000000000004">
      <c r="A3557" s="4" t="str">
        <f t="shared" ca="1" si="805"/>
        <v>Natixis CIB Americas</v>
      </c>
      <c r="B3557" s="4" t="str">
        <f t="shared" si="806"/>
        <v>Joseph LaVorgna</v>
      </c>
      <c r="C3557" s="4" t="s">
        <v>246</v>
      </c>
      <c r="D3557" s="4" t="s">
        <v>248</v>
      </c>
      <c r="E3557" s="4" t="str">
        <f>IF(COUNTIF($E$2:E3556,"Begin: " &amp; C3557 &amp; "-" &amp; D3557 &amp; "-" &amp; H3557)=0,"Begin: " &amp; C3557 &amp; "-" &amp; D3557 &amp; "-" &amp; H3557,IF((C3557 &amp; "-" &amp; D3557 &amp; "-" &amp; H3557)&lt;&gt;(C3558 &amp; "-" &amp; D3558 &amp; "-" &amp; H3558),"End: " &amp; C3557 &amp; "-" &amp; D3557 &amp; "-" &amp; H3557,""))</f>
        <v/>
      </c>
      <c r="F3557" s="4" t="str">
        <f t="shared" si="807"/>
        <v>Wall Street Journal-GDP-06-2019</v>
      </c>
      <c r="G3557" s="7">
        <v>43626</v>
      </c>
      <c r="H3557" s="7" t="str">
        <f t="shared" si="808"/>
        <v>06-2019</v>
      </c>
      <c r="I3557" s="7" t="str">
        <f t="shared" ca="1" si="809"/>
        <v>Wall Street Journal: Natixis CIB Americas-GDP-06-2019</v>
      </c>
      <c r="J3557" s="4" t="str">
        <f t="shared" ca="1" si="810"/>
        <v>GDP-Natixis CIB Americas:06-2019</v>
      </c>
      <c r="K3557" t="s">
        <v>774</v>
      </c>
      <c r="CK3557">
        <v>1</v>
      </c>
      <c r="CL3557">
        <v>2.5</v>
      </c>
      <c r="CM3557">
        <v>1.5</v>
      </c>
      <c r="CN3557">
        <v>1</v>
      </c>
      <c r="CO3557">
        <v>3.2</v>
      </c>
    </row>
    <row r="3558" spans="1:93" x14ac:dyDescent="0.55000000000000004">
      <c r="A3558" s="4" t="str">
        <f t="shared" ca="1" si="805"/>
        <v>UCLA Anderson Forecast</v>
      </c>
      <c r="B3558" s="4" t="str">
        <f t="shared" si="806"/>
        <v>Edward Leamer/David Shulman</v>
      </c>
      <c r="C3558" s="4" t="s">
        <v>246</v>
      </c>
      <c r="D3558" s="4" t="s">
        <v>248</v>
      </c>
      <c r="E3558" s="4" t="str">
        <f>IF(COUNTIF($E$2:E3557,"Begin: " &amp; C3558 &amp; "-" &amp; D3558 &amp; "-" &amp; H3558)=0,"Begin: " &amp; C3558 &amp; "-" &amp; D3558 &amp; "-" &amp; H3558,IF((C3558 &amp; "-" &amp; D3558 &amp; "-" &amp; H3558)&lt;&gt;(C3559 &amp; "-" &amp; D3559 &amp; "-" &amp; H3559),"End: " &amp; C3558 &amp; "-" &amp; D3558 &amp; "-" &amp; H3558,""))</f>
        <v/>
      </c>
      <c r="F3558" s="4" t="str">
        <f t="shared" si="807"/>
        <v>Wall Street Journal-GDP-06-2019</v>
      </c>
      <c r="G3558" s="7">
        <v>43626</v>
      </c>
      <c r="H3558" s="7" t="str">
        <f t="shared" si="808"/>
        <v>06-2019</v>
      </c>
      <c r="I3558" s="7" t="str">
        <f t="shared" ca="1" si="809"/>
        <v>Wall Street Journal: UCLA Anderson Forecast-GDP-06-2019</v>
      </c>
      <c r="J3558" s="4" t="str">
        <f t="shared" ca="1" si="810"/>
        <v>GDP-UCLA Anderson Forecast:06-2019</v>
      </c>
      <c r="K3558" t="s">
        <v>218</v>
      </c>
      <c r="CK3558">
        <v>1.6</v>
      </c>
      <c r="CL3558">
        <v>1.9</v>
      </c>
      <c r="CM3558">
        <v>1.5</v>
      </c>
      <c r="CN3558">
        <v>1.6</v>
      </c>
      <c r="CO3558">
        <v>1.5</v>
      </c>
    </row>
    <row r="3559" spans="1:93" x14ac:dyDescent="0.55000000000000004">
      <c r="A3559" s="4" t="str">
        <f t="shared" ca="1" si="805"/>
        <v>NEMA Business Information Services</v>
      </c>
      <c r="B3559" s="4" t="str">
        <f t="shared" si="806"/>
        <v>Don Leavens/Steven Wilcox</v>
      </c>
      <c r="C3559" s="4" t="s">
        <v>246</v>
      </c>
      <c r="D3559" s="4" t="s">
        <v>248</v>
      </c>
      <c r="E3559" s="4" t="str">
        <f>IF(COUNTIF($E$2:E3558,"Begin: " &amp; C3559 &amp; "-" &amp; D3559 &amp; "-" &amp; H3559)=0,"Begin: " &amp; C3559 &amp; "-" &amp; D3559 &amp; "-" &amp; H3559,IF((C3559 &amp; "-" &amp; D3559 &amp; "-" &amp; H3559)&lt;&gt;(C3560 &amp; "-" &amp; D3560 &amp; "-" &amp; H3560),"End: " &amp; C3559 &amp; "-" &amp; D3559 &amp; "-" &amp; H3559,""))</f>
        <v/>
      </c>
      <c r="F3559" s="4" t="str">
        <f t="shared" si="807"/>
        <v>Wall Street Journal-GDP-06-2019</v>
      </c>
      <c r="G3559" s="7">
        <v>43626</v>
      </c>
      <c r="H3559" s="7" t="str">
        <f t="shared" si="808"/>
        <v>06-2019</v>
      </c>
      <c r="I3559" s="7" t="str">
        <f t="shared" ca="1" si="809"/>
        <v>Wall Street Journal: NEMA Business Information Services-GDP-06-2019</v>
      </c>
      <c r="J3559" s="4" t="str">
        <f t="shared" ca="1" si="810"/>
        <v>GDP-NEMA Business Information Services:06-2019</v>
      </c>
      <c r="K3559" t="s">
        <v>765</v>
      </c>
      <c r="CK3559">
        <v>2.2000000000000002</v>
      </c>
      <c r="CL3559">
        <v>2.2000000000000002</v>
      </c>
      <c r="CM3559">
        <v>2.1</v>
      </c>
      <c r="CN3559">
        <v>2.2000000000000002</v>
      </c>
      <c r="CO3559">
        <v>2.2999999999999998</v>
      </c>
    </row>
    <row r="3560" spans="1:93" x14ac:dyDescent="0.55000000000000004">
      <c r="A3560" s="4" t="str">
        <f t="shared" ca="1" si="805"/>
        <v>HSBC</v>
      </c>
      <c r="B3560" s="4" t="str">
        <f t="shared" si="806"/>
        <v>Kevin Logan*</v>
      </c>
      <c r="C3560" s="4" t="s">
        <v>246</v>
      </c>
      <c r="D3560" s="4" t="s">
        <v>248</v>
      </c>
      <c r="E3560" s="4" t="str">
        <f>IF(COUNTIF($E$2:E3559,"Begin: " &amp; C3560 &amp; "-" &amp; D3560 &amp; "-" &amp; H3560)=0,"Begin: " &amp; C3560 &amp; "-" &amp; D3560 &amp; "-" &amp; H3560,IF((C3560 &amp; "-" &amp; D3560 &amp; "-" &amp; H3560)&lt;&gt;(C3561 &amp; "-" &amp; D3561 &amp; "-" &amp; H3561),"End: " &amp; C3560 &amp; "-" &amp; D3560 &amp; "-" &amp; H3560,""))</f>
        <v/>
      </c>
      <c r="F3560" s="4" t="str">
        <f t="shared" si="807"/>
        <v>Wall Street Journal-GDP-06-2019</v>
      </c>
      <c r="G3560" s="7">
        <v>43626</v>
      </c>
      <c r="H3560" s="7" t="str">
        <f t="shared" si="808"/>
        <v>06-2019</v>
      </c>
      <c r="I3560" s="7" t="str">
        <f t="shared" ca="1" si="809"/>
        <v>Wall Street Journal: HSBC-GDP-06-2019</v>
      </c>
      <c r="J3560" s="4" t="str">
        <f t="shared" ca="1" si="810"/>
        <v>GDP-HSBC:06-2019</v>
      </c>
      <c r="K3560" t="s">
        <v>817</v>
      </c>
    </row>
    <row r="3561" spans="1:93" x14ac:dyDescent="0.55000000000000004">
      <c r="A3561" s="4" t="str">
        <f t="shared" ca="1" si="805"/>
        <v>Moody's Investors Service</v>
      </c>
      <c r="B3561" s="4" t="str">
        <f t="shared" si="806"/>
        <v>John Lonski</v>
      </c>
      <c r="C3561" s="4" t="s">
        <v>246</v>
      </c>
      <c r="D3561" s="4" t="s">
        <v>248</v>
      </c>
      <c r="E3561" s="4" t="str">
        <f>IF(COUNTIF($E$2:E3560,"Begin: " &amp; C3561 &amp; "-" &amp; D3561 &amp; "-" &amp; H3561)=0,"Begin: " &amp; C3561 &amp; "-" &amp; D3561 &amp; "-" &amp; H3561,IF((C3561 &amp; "-" &amp; D3561 &amp; "-" &amp; H3561)&lt;&gt;(C3562 &amp; "-" &amp; D3562 &amp; "-" &amp; H3562),"End: " &amp; C3561 &amp; "-" &amp; D3561 &amp; "-" &amp; H3561,""))</f>
        <v/>
      </c>
      <c r="F3561" s="4" t="str">
        <f t="shared" si="807"/>
        <v>Wall Street Journal-GDP-06-2019</v>
      </c>
      <c r="G3561" s="7">
        <v>43626</v>
      </c>
      <c r="H3561" s="7" t="str">
        <f t="shared" si="808"/>
        <v>06-2019</v>
      </c>
      <c r="I3561" s="7" t="str">
        <f t="shared" ca="1" si="809"/>
        <v>Wall Street Journal: Moody's Investors Service-GDP-06-2019</v>
      </c>
      <c r="J3561" s="4" t="str">
        <f t="shared" ca="1" si="810"/>
        <v>GDP-Moody's Investors Service:06-2019</v>
      </c>
      <c r="K3561" t="s">
        <v>220</v>
      </c>
      <c r="CK3561">
        <v>1.9</v>
      </c>
      <c r="CL3561">
        <v>1.7</v>
      </c>
      <c r="CM3561">
        <v>1.8</v>
      </c>
      <c r="CN3561">
        <v>2.2999999999999998</v>
      </c>
      <c r="CO3561">
        <v>1.8</v>
      </c>
    </row>
    <row r="3562" spans="1:93" x14ac:dyDescent="0.55000000000000004">
      <c r="A3562" s="4" t="str">
        <f t="shared" ca="1" si="805"/>
        <v>National Auto Dealer Association</v>
      </c>
      <c r="B3562" s="4" t="str">
        <f t="shared" si="806"/>
        <v>Patrick Manzi</v>
      </c>
      <c r="C3562" s="4" t="s">
        <v>246</v>
      </c>
      <c r="D3562" s="4" t="s">
        <v>248</v>
      </c>
      <c r="E3562" s="4" t="str">
        <f>IF(COUNTIF($E$2:E3561,"Begin: " &amp; C3562 &amp; "-" &amp; D3562 &amp; "-" &amp; H3562)=0,"Begin: " &amp; C3562 &amp; "-" &amp; D3562 &amp; "-" &amp; H3562,IF((C3562 &amp; "-" &amp; D3562 &amp; "-" &amp; H3562)&lt;&gt;(C3563 &amp; "-" &amp; D3563 &amp; "-" &amp; H3563),"End: " &amp; C3562 &amp; "-" &amp; D3562 &amp; "-" &amp; H3562,""))</f>
        <v/>
      </c>
      <c r="F3562" s="4" t="str">
        <f t="shared" si="807"/>
        <v>Wall Street Journal-GDP-06-2019</v>
      </c>
      <c r="G3562" s="7">
        <v>43626</v>
      </c>
      <c r="H3562" s="7" t="str">
        <f t="shared" si="808"/>
        <v>06-2019</v>
      </c>
      <c r="I3562" s="7" t="str">
        <f t="shared" ca="1" si="809"/>
        <v>Wall Street Journal: National Auto Dealer Association-GDP-06-2019</v>
      </c>
      <c r="J3562" s="4" t="str">
        <f t="shared" ca="1" si="810"/>
        <v>GDP-National Auto Dealer Association:06-2019</v>
      </c>
      <c r="K3562" t="s">
        <v>800</v>
      </c>
      <c r="CK3562">
        <v>1</v>
      </c>
      <c r="CL3562">
        <v>2.5</v>
      </c>
      <c r="CM3562">
        <v>2.5</v>
      </c>
    </row>
    <row r="3563" spans="1:93" x14ac:dyDescent="0.55000000000000004">
      <c r="A3563" s="4" t="str">
        <f t="shared" ca="1" si="805"/>
        <v>MetLife Investment Management</v>
      </c>
      <c r="B3563" s="4" t="str">
        <f t="shared" si="806"/>
        <v>Drew T. Matus*</v>
      </c>
      <c r="C3563" s="4" t="s">
        <v>246</v>
      </c>
      <c r="D3563" s="4" t="s">
        <v>248</v>
      </c>
      <c r="E3563" s="4" t="str">
        <f>IF(COUNTIF($E$2:E3562,"Begin: " &amp; C3563 &amp; "-" &amp; D3563 &amp; "-" &amp; H3563)=0,"Begin: " &amp; C3563 &amp; "-" &amp; D3563 &amp; "-" &amp; H3563,IF((C3563 &amp; "-" &amp; D3563 &amp; "-" &amp; H3563)&lt;&gt;(C3564 &amp; "-" &amp; D3564 &amp; "-" &amp; H3564),"End: " &amp; C3563 &amp; "-" &amp; D3563 &amp; "-" &amp; H3563,""))</f>
        <v/>
      </c>
      <c r="F3563" s="4" t="str">
        <f t="shared" si="807"/>
        <v>Wall Street Journal-GDP-06-2019</v>
      </c>
      <c r="G3563" s="7">
        <v>43626</v>
      </c>
      <c r="H3563" s="7" t="str">
        <f t="shared" si="808"/>
        <v>06-2019</v>
      </c>
      <c r="I3563" s="7" t="str">
        <f t="shared" ca="1" si="809"/>
        <v>Wall Street Journal: MetLife Investment Management-GDP-06-2019</v>
      </c>
      <c r="J3563" s="4" t="str">
        <f t="shared" ca="1" si="810"/>
        <v>GDP-MetLife Investment Management:06-2019</v>
      </c>
      <c r="K3563" t="s">
        <v>819</v>
      </c>
    </row>
    <row r="3564" spans="1:93" x14ac:dyDescent="0.55000000000000004">
      <c r="A3564" s="4" t="str">
        <f t="shared" ca="1" si="805"/>
        <v>Jeffries &amp; Company</v>
      </c>
      <c r="B3564" s="4" t="str">
        <f t="shared" si="806"/>
        <v>Ward McCarthy*</v>
      </c>
      <c r="C3564" s="4" t="s">
        <v>246</v>
      </c>
      <c r="D3564" s="4" t="s">
        <v>248</v>
      </c>
      <c r="E3564" s="4" t="str">
        <f>IF(COUNTIF($E$2:E3563,"Begin: " &amp; C3564 &amp; "-" &amp; D3564 &amp; "-" &amp; H3564)=0,"Begin: " &amp; C3564 &amp; "-" &amp; D3564 &amp; "-" &amp; H3564,IF((C3564 &amp; "-" &amp; D3564 &amp; "-" &amp; H3564)&lt;&gt;(C3565 &amp; "-" &amp; D3565 &amp; "-" &amp; H3565),"End: " &amp; C3564 &amp; "-" &amp; D3564 &amp; "-" &amp; H3564,""))</f>
        <v/>
      </c>
      <c r="F3564" s="4" t="str">
        <f t="shared" si="807"/>
        <v>Wall Street Journal-GDP-06-2019</v>
      </c>
      <c r="G3564" s="7">
        <v>43626</v>
      </c>
      <c r="H3564" s="7" t="str">
        <f t="shared" si="808"/>
        <v>06-2019</v>
      </c>
      <c r="I3564" s="7" t="str">
        <f t="shared" ca="1" si="809"/>
        <v>Wall Street Journal: Jeffries &amp; Company-GDP-06-2019</v>
      </c>
      <c r="J3564" s="4" t="str">
        <f t="shared" ca="1" si="810"/>
        <v>GDP-Jeffries &amp; Company:06-2019</v>
      </c>
      <c r="K3564" t="s">
        <v>820</v>
      </c>
    </row>
    <row r="3565" spans="1:93" x14ac:dyDescent="0.55000000000000004">
      <c r="A3565" s="4" t="str">
        <f t="shared" ca="1" si="805"/>
        <v>ACT Research</v>
      </c>
      <c r="B3565" s="4" t="str">
        <f t="shared" si="806"/>
        <v>Jim Meil</v>
      </c>
      <c r="C3565" s="4" t="s">
        <v>246</v>
      </c>
      <c r="D3565" s="4" t="s">
        <v>248</v>
      </c>
      <c r="E3565" s="4" t="str">
        <f>IF(COUNTIF($E$2:E3564,"Begin: " &amp; C3565 &amp; "-" &amp; D3565 &amp; "-" &amp; H3565)=0,"Begin: " &amp; C3565 &amp; "-" &amp; D3565 &amp; "-" &amp; H3565,IF((C3565 &amp; "-" &amp; D3565 &amp; "-" &amp; H3565)&lt;&gt;(C3566 &amp; "-" &amp; D3566 &amp; "-" &amp; H3566),"End: " &amp; C3565 &amp; "-" &amp; D3565 &amp; "-" &amp; H3565,""))</f>
        <v/>
      </c>
      <c r="F3565" s="4" t="str">
        <f t="shared" si="807"/>
        <v>Wall Street Journal-GDP-06-2019</v>
      </c>
      <c r="G3565" s="7">
        <v>43626</v>
      </c>
      <c r="H3565" s="7" t="str">
        <f t="shared" si="808"/>
        <v>06-2019</v>
      </c>
      <c r="I3565" s="7" t="str">
        <f t="shared" ca="1" si="809"/>
        <v>Wall Street Journal: ACT Research-GDP-06-2019</v>
      </c>
      <c r="J3565" s="4" t="str">
        <f t="shared" ca="1" si="810"/>
        <v>GDP-ACT Research:06-2019</v>
      </c>
      <c r="K3565" t="s">
        <v>437</v>
      </c>
      <c r="CK3565">
        <v>1</v>
      </c>
      <c r="CL3565">
        <v>1.8</v>
      </c>
      <c r="CM3565">
        <v>1.8</v>
      </c>
      <c r="CN3565">
        <v>2.2000000000000002</v>
      </c>
      <c r="CO3565">
        <v>1.9</v>
      </c>
    </row>
    <row r="3566" spans="1:93" x14ac:dyDescent="0.55000000000000004">
      <c r="A3566" s="4" t="str">
        <f t="shared" ca="1" si="805"/>
        <v>Standard Chartered</v>
      </c>
      <c r="B3566" s="4" t="str">
        <f t="shared" si="806"/>
        <v>Sonia Meskin*</v>
      </c>
      <c r="C3566" s="4" t="s">
        <v>246</v>
      </c>
      <c r="D3566" s="4" t="s">
        <v>248</v>
      </c>
      <c r="E3566" s="4" t="str">
        <f>IF(COUNTIF($E$2:E3565,"Begin: " &amp; C3566 &amp; "-" &amp; D3566 &amp; "-" &amp; H3566)=0,"Begin: " &amp; C3566 &amp; "-" &amp; D3566 &amp; "-" &amp; H3566,IF((C3566 &amp; "-" &amp; D3566 &amp; "-" &amp; H3566)&lt;&gt;(C3567 &amp; "-" &amp; D3567 &amp; "-" &amp; H3567),"End: " &amp; C3566 &amp; "-" &amp; D3566 &amp; "-" &amp; H3566,""))</f>
        <v/>
      </c>
      <c r="F3566" s="4" t="str">
        <f t="shared" si="807"/>
        <v>Wall Street Journal-GDP-06-2019</v>
      </c>
      <c r="G3566" s="7">
        <v>43626</v>
      </c>
      <c r="H3566" s="7" t="str">
        <f t="shared" si="808"/>
        <v>06-2019</v>
      </c>
      <c r="I3566" s="7" t="str">
        <f t="shared" ca="1" si="809"/>
        <v>Wall Street Journal: Standard Chartered-GDP-06-2019</v>
      </c>
      <c r="J3566" s="4" t="str">
        <f t="shared" ca="1" si="810"/>
        <v>GDP-Standard Chartered:06-2019</v>
      </c>
      <c r="K3566" t="s">
        <v>821</v>
      </c>
    </row>
    <row r="3567" spans="1:93" x14ac:dyDescent="0.55000000000000004">
      <c r="A3567" s="4" t="str">
        <f t="shared" ca="1" si="805"/>
        <v>BofA</v>
      </c>
      <c r="B3567" s="4" t="str">
        <f t="shared" si="806"/>
        <v>Michelle Meyer</v>
      </c>
      <c r="C3567" s="4" t="s">
        <v>246</v>
      </c>
      <c r="D3567" s="4" t="s">
        <v>248</v>
      </c>
      <c r="E3567" s="4" t="str">
        <f>IF(COUNTIF($E$2:E3566,"Begin: " &amp; C3567 &amp; "-" &amp; D3567 &amp; "-" &amp; H3567)=0,"Begin: " &amp; C3567 &amp; "-" &amp; D3567 &amp; "-" &amp; H3567,IF((C3567 &amp; "-" &amp; D3567 &amp; "-" &amp; H3567)&lt;&gt;(C3568 &amp; "-" &amp; D3568 &amp; "-" &amp; H3568),"End: " &amp; C3567 &amp; "-" &amp; D3567 &amp; "-" &amp; H3567,""))</f>
        <v/>
      </c>
      <c r="F3567" s="4" t="str">
        <f t="shared" si="807"/>
        <v>Wall Street Journal-GDP-06-2019</v>
      </c>
      <c r="G3567" s="7">
        <v>43626</v>
      </c>
      <c r="H3567" s="7" t="str">
        <f t="shared" si="808"/>
        <v>06-2019</v>
      </c>
      <c r="I3567" s="7" t="str">
        <f t="shared" ca="1" si="809"/>
        <v>Wall Street Journal: BofA-GDP-06-2019</v>
      </c>
      <c r="J3567" s="4" t="str">
        <f t="shared" ca="1" si="810"/>
        <v>GDP-BofA:06-2019</v>
      </c>
      <c r="K3567" t="s">
        <v>803</v>
      </c>
      <c r="CK3567">
        <v>1.9</v>
      </c>
      <c r="CL3567">
        <v>1</v>
      </c>
      <c r="CM3567">
        <v>1.3</v>
      </c>
    </row>
    <row r="3568" spans="1:93" x14ac:dyDescent="0.55000000000000004">
      <c r="A3568" s="4" t="str">
        <f t="shared" ca="1" si="805"/>
        <v>Daiwa Capital</v>
      </c>
      <c r="B3568" s="4" t="str">
        <f t="shared" si="806"/>
        <v>Michael Moran</v>
      </c>
      <c r="C3568" s="4" t="s">
        <v>246</v>
      </c>
      <c r="D3568" s="4" t="s">
        <v>248</v>
      </c>
      <c r="E3568" s="4" t="str">
        <f>IF(COUNTIF($E$2:E3567,"Begin: " &amp; C3568 &amp; "-" &amp; D3568 &amp; "-" &amp; H3568)=0,"Begin: " &amp; C3568 &amp; "-" &amp; D3568 &amp; "-" &amp; H3568,IF((C3568 &amp; "-" &amp; D3568 &amp; "-" &amp; H3568)&lt;&gt;(C3569 &amp; "-" &amp; D3569 &amp; "-" &amp; H3569),"End: " &amp; C3568 &amp; "-" &amp; D3568 &amp; "-" &amp; H3568,""))</f>
        <v/>
      </c>
      <c r="F3568" s="4" t="str">
        <f t="shared" si="807"/>
        <v>Wall Street Journal-GDP-06-2019</v>
      </c>
      <c r="G3568" s="7">
        <v>43626</v>
      </c>
      <c r="H3568" s="7" t="str">
        <f t="shared" si="808"/>
        <v>06-2019</v>
      </c>
      <c r="I3568" s="7" t="str">
        <f t="shared" ca="1" si="809"/>
        <v>Wall Street Journal: Daiwa Capital-GDP-06-2019</v>
      </c>
      <c r="J3568" s="4" t="str">
        <f t="shared" ca="1" si="810"/>
        <v>GDP-Daiwa Capital:06-2019</v>
      </c>
      <c r="K3568" t="s">
        <v>438</v>
      </c>
      <c r="CK3568">
        <v>1.7</v>
      </c>
      <c r="CL3568">
        <v>1.6</v>
      </c>
      <c r="CM3568">
        <v>1.6</v>
      </c>
      <c r="CN3568">
        <v>1.4</v>
      </c>
      <c r="CO3568">
        <v>1.2</v>
      </c>
    </row>
    <row r="3569" spans="1:93" x14ac:dyDescent="0.55000000000000004">
      <c r="A3569" s="4" t="str">
        <f t="shared" ca="1" si="805"/>
        <v>National Association of Manufacturers</v>
      </c>
      <c r="B3569" s="4" t="str">
        <f t="shared" si="806"/>
        <v>Chad Moutray</v>
      </c>
      <c r="C3569" s="4" t="s">
        <v>246</v>
      </c>
      <c r="D3569" s="4" t="s">
        <v>248</v>
      </c>
      <c r="E3569" s="4" t="str">
        <f>IF(COUNTIF($E$2:E3568,"Begin: " &amp; C3569 &amp; "-" &amp; D3569 &amp; "-" &amp; H3569)=0,"Begin: " &amp; C3569 &amp; "-" &amp; D3569 &amp; "-" &amp; H3569,IF((C3569 &amp; "-" &amp; D3569 &amp; "-" &amp; H3569)&lt;&gt;(C3570 &amp; "-" &amp; D3570 &amp; "-" &amp; H3570),"End: " &amp; C3569 &amp; "-" &amp; D3569 &amp; "-" &amp; H3569,""))</f>
        <v/>
      </c>
      <c r="F3569" s="4" t="str">
        <f t="shared" si="807"/>
        <v>Wall Street Journal-GDP-06-2019</v>
      </c>
      <c r="G3569" s="7">
        <v>43626</v>
      </c>
      <c r="H3569" s="7" t="str">
        <f t="shared" si="808"/>
        <v>06-2019</v>
      </c>
      <c r="I3569" s="7" t="str">
        <f t="shared" ca="1" si="809"/>
        <v>Wall Street Journal: National Association of Manufacturers-GDP-06-2019</v>
      </c>
      <c r="J3569" s="4" t="str">
        <f t="shared" ca="1" si="810"/>
        <v>GDP-National Association of Manufacturers:06-2019</v>
      </c>
      <c r="K3569" t="s">
        <v>439</v>
      </c>
      <c r="CK3569">
        <v>2</v>
      </c>
      <c r="CL3569">
        <v>2.4</v>
      </c>
      <c r="CM3569">
        <v>2</v>
      </c>
      <c r="CN3569">
        <v>1.9</v>
      </c>
      <c r="CO3569">
        <v>1.6</v>
      </c>
    </row>
    <row r="3570" spans="1:93" x14ac:dyDescent="0.55000000000000004">
      <c r="A3570" s="4" t="str">
        <f t="shared" ca="1" si="805"/>
        <v>Naroff Economics</v>
      </c>
      <c r="B3570" s="4" t="str">
        <f t="shared" si="806"/>
        <v>Joel Naroff</v>
      </c>
      <c r="C3570" s="4" t="s">
        <v>246</v>
      </c>
      <c r="D3570" s="4" t="s">
        <v>248</v>
      </c>
      <c r="E3570" s="4" t="str">
        <f>IF(COUNTIF($E$2:E3569,"Begin: " &amp; C3570 &amp; "-" &amp; D3570 &amp; "-" &amp; H3570)=0,"Begin: " &amp; C3570 &amp; "-" &amp; D3570 &amp; "-" &amp; H3570,IF((C3570 &amp; "-" &amp; D3570 &amp; "-" &amp; H3570)&lt;&gt;(C3571 &amp; "-" &amp; D3571 &amp; "-" &amp; H3571),"End: " &amp; C3570 &amp; "-" &amp; D3570 &amp; "-" &amp; H3570,""))</f>
        <v/>
      </c>
      <c r="F3570" s="4" t="str">
        <f t="shared" si="807"/>
        <v>Wall Street Journal-GDP-06-2019</v>
      </c>
      <c r="G3570" s="7">
        <v>43626</v>
      </c>
      <c r="H3570" s="7" t="str">
        <f t="shared" si="808"/>
        <v>06-2019</v>
      </c>
      <c r="I3570" s="7" t="str">
        <f t="shared" ca="1" si="809"/>
        <v>Wall Street Journal: Naroff Economics-GDP-06-2019</v>
      </c>
      <c r="J3570" s="4" t="str">
        <f t="shared" ca="1" si="810"/>
        <v>GDP-Naroff Economics:06-2019</v>
      </c>
      <c r="K3570" t="s">
        <v>440</v>
      </c>
      <c r="CK3570">
        <v>1.9</v>
      </c>
      <c r="CL3570">
        <v>2.1</v>
      </c>
      <c r="CM3570">
        <v>1.7</v>
      </c>
      <c r="CN3570">
        <v>1.5</v>
      </c>
      <c r="CO3570">
        <v>0.5</v>
      </c>
    </row>
    <row r="3571" spans="1:93" x14ac:dyDescent="0.55000000000000004">
      <c r="A3571" s="4" t="str">
        <f t="shared" ca="1" si="805"/>
        <v>MacroEcon Global Advisors</v>
      </c>
      <c r="B3571" s="4" t="str">
        <f t="shared" si="806"/>
        <v>Mark Nielson*</v>
      </c>
      <c r="C3571" s="4" t="s">
        <v>246</v>
      </c>
      <c r="D3571" s="4" t="s">
        <v>248</v>
      </c>
      <c r="E3571" s="4" t="str">
        <f>IF(COUNTIF($E$2:E3570,"Begin: " &amp; C3571 &amp; "-" &amp; D3571 &amp; "-" &amp; H3571)=0,"Begin: " &amp; C3571 &amp; "-" &amp; D3571 &amp; "-" &amp; H3571,IF((C3571 &amp; "-" &amp; D3571 &amp; "-" &amp; H3571)&lt;&gt;(C3572 &amp; "-" &amp; D3572 &amp; "-" &amp; H3572),"End: " &amp; C3571 &amp; "-" &amp; D3571 &amp; "-" &amp; H3571,""))</f>
        <v/>
      </c>
      <c r="F3571" s="4" t="str">
        <f t="shared" si="807"/>
        <v>Wall Street Journal-GDP-06-2019</v>
      </c>
      <c r="G3571" s="7">
        <v>43626</v>
      </c>
      <c r="H3571" s="7" t="str">
        <f t="shared" si="808"/>
        <v>06-2019</v>
      </c>
      <c r="I3571" s="7" t="str">
        <f t="shared" ca="1" si="809"/>
        <v>Wall Street Journal: MacroEcon Global Advisors-GDP-06-2019</v>
      </c>
      <c r="J3571" s="4" t="str">
        <f t="shared" ca="1" si="810"/>
        <v>GDP-MacroEcon Global Advisors:06-2019</v>
      </c>
      <c r="K3571" t="s">
        <v>835</v>
      </c>
    </row>
    <row r="3572" spans="1:93" x14ac:dyDescent="0.55000000000000004">
      <c r="A3572" s="4" t="str">
        <f t="shared" ca="1" si="805"/>
        <v>Corelogic</v>
      </c>
      <c r="B3572" s="4" t="str">
        <f t="shared" si="806"/>
        <v>Frank Nothaft</v>
      </c>
      <c r="C3572" s="4" t="s">
        <v>246</v>
      </c>
      <c r="D3572" s="4" t="s">
        <v>248</v>
      </c>
      <c r="E3572" s="4" t="str">
        <f>IF(COUNTIF($E$2:E3571,"Begin: " &amp; C3572 &amp; "-" &amp; D3572 &amp; "-" &amp; H3572)=0,"Begin: " &amp; C3572 &amp; "-" &amp; D3572 &amp; "-" &amp; H3572,IF((C3572 &amp; "-" &amp; D3572 &amp; "-" &amp; H3572)&lt;&gt;(C3573 &amp; "-" &amp; D3573 &amp; "-" &amp; H3573),"End: " &amp; C3572 &amp; "-" &amp; D3572 &amp; "-" &amp; H3572,""))</f>
        <v/>
      </c>
      <c r="F3572" s="4" t="str">
        <f t="shared" si="807"/>
        <v>Wall Street Journal-GDP-06-2019</v>
      </c>
      <c r="G3572" s="7">
        <v>43626</v>
      </c>
      <c r="H3572" s="7" t="str">
        <f t="shared" si="808"/>
        <v>06-2019</v>
      </c>
      <c r="I3572" s="7" t="str">
        <f t="shared" ca="1" si="809"/>
        <v>Wall Street Journal: Corelogic-GDP-06-2019</v>
      </c>
      <c r="J3572" s="4" t="str">
        <f t="shared" ca="1" si="810"/>
        <v>GDP-Corelogic:06-2019</v>
      </c>
      <c r="K3572" t="s">
        <v>752</v>
      </c>
      <c r="CK3572">
        <v>1.5</v>
      </c>
      <c r="CL3572">
        <v>1.7</v>
      </c>
      <c r="CM3572">
        <v>1.9</v>
      </c>
      <c r="CN3572">
        <v>1.8</v>
      </c>
      <c r="CO3572">
        <v>1.8</v>
      </c>
    </row>
    <row r="3573" spans="1:93" x14ac:dyDescent="0.55000000000000004">
      <c r="A3573" s="4" t="str">
        <f t="shared" ca="1" si="805"/>
        <v>High Frequency Economics</v>
      </c>
      <c r="B3573" s="4" t="str">
        <f t="shared" si="806"/>
        <v>Jim O'Sullivan</v>
      </c>
      <c r="C3573" s="4" t="s">
        <v>246</v>
      </c>
      <c r="D3573" s="4" t="s">
        <v>248</v>
      </c>
      <c r="E3573" s="4" t="str">
        <f>IF(COUNTIF($E$2:E3572,"Begin: " &amp; C3573 &amp; "-" &amp; D3573 &amp; "-" &amp; H3573)=0,"Begin: " &amp; C3573 &amp; "-" &amp; D3573 &amp; "-" &amp; H3573,IF((C3573 &amp; "-" &amp; D3573 &amp; "-" &amp; H3573)&lt;&gt;(C3574 &amp; "-" &amp; D3574 &amp; "-" &amp; H3574),"End: " &amp; C3573 &amp; "-" &amp; D3573 &amp; "-" &amp; H3573,""))</f>
        <v/>
      </c>
      <c r="F3573" s="4" t="str">
        <f t="shared" si="807"/>
        <v>Wall Street Journal-GDP-06-2019</v>
      </c>
      <c r="G3573" s="7">
        <v>43626</v>
      </c>
      <c r="H3573" s="7" t="str">
        <f t="shared" si="808"/>
        <v>06-2019</v>
      </c>
      <c r="I3573" s="7" t="str">
        <f t="shared" ca="1" si="809"/>
        <v>Wall Street Journal: High Frequency Economics-GDP-06-2019</v>
      </c>
      <c r="J3573" s="4" t="str">
        <f t="shared" ca="1" si="810"/>
        <v>GDP-High Frequency Economics:06-2019</v>
      </c>
      <c r="K3573" t="s">
        <v>227</v>
      </c>
      <c r="CK3573">
        <v>2.5</v>
      </c>
      <c r="CL3573">
        <v>2</v>
      </c>
      <c r="CM3573">
        <v>2</v>
      </c>
      <c r="CN3573">
        <v>1.9</v>
      </c>
      <c r="CO3573">
        <v>1.9</v>
      </c>
    </row>
    <row r="3574" spans="1:93" x14ac:dyDescent="0.55000000000000004">
      <c r="A3574" s="4" t="str">
        <f t="shared" ca="1" si="805"/>
        <v>Stifel, Nicoulas and Company, Incorporated (formerly Sterne Agee)</v>
      </c>
      <c r="B3574" s="4" t="str">
        <f t="shared" si="806"/>
        <v>Lindsey Piegza</v>
      </c>
      <c r="C3574" s="4" t="s">
        <v>246</v>
      </c>
      <c r="D3574" s="4" t="s">
        <v>248</v>
      </c>
      <c r="E3574" s="4" t="str">
        <f>IF(COUNTIF($E$2:E3573,"Begin: " &amp; C3574 &amp; "-" &amp; D3574 &amp; "-" &amp; H3574)=0,"Begin: " &amp; C3574 &amp; "-" &amp; D3574 &amp; "-" &amp; H3574,IF((C3574 &amp; "-" &amp; D3574 &amp; "-" &amp; H3574)&lt;&gt;(C3575 &amp; "-" &amp; D3575 &amp; "-" &amp; H3575),"End: " &amp; C3574 &amp; "-" &amp; D3574 &amp; "-" &amp; H3574,""))</f>
        <v/>
      </c>
      <c r="F3574" s="4" t="str">
        <f t="shared" si="807"/>
        <v>Wall Street Journal-GDP-06-2019</v>
      </c>
      <c r="G3574" s="7">
        <v>43626</v>
      </c>
      <c r="H3574" s="7" t="str">
        <f t="shared" si="808"/>
        <v>06-2019</v>
      </c>
      <c r="I3574" s="7" t="str">
        <f t="shared" ca="1" si="809"/>
        <v>Wall Street Journal: Stifel, Nicoulas and Company, Incorporated (formerly Sterne Agee)-GDP-06-2019</v>
      </c>
      <c r="J3574" s="4" t="str">
        <f t="shared" ca="1" si="810"/>
        <v>GDP-Stifel, Nicoulas and Company, Incorporated (formerly Sterne Agee):06-2019</v>
      </c>
      <c r="K3574" t="s">
        <v>675</v>
      </c>
      <c r="CK3574">
        <v>1.3</v>
      </c>
      <c r="CL3574">
        <v>2</v>
      </c>
      <c r="CM3574">
        <v>1.2</v>
      </c>
      <c r="CN3574">
        <v>0.8</v>
      </c>
      <c r="CO3574">
        <v>2.2999999999999998</v>
      </c>
    </row>
    <row r="3575" spans="1:93" x14ac:dyDescent="0.55000000000000004">
      <c r="A3575" s="4" t="str">
        <f t="shared" ca="1" si="805"/>
        <v>Macroeconomic Advisers</v>
      </c>
      <c r="B3575" s="4" t="str">
        <f t="shared" si="806"/>
        <v>Dr. Joel Prakken/ Chris Varvares</v>
      </c>
      <c r="C3575" s="4" t="s">
        <v>246</v>
      </c>
      <c r="D3575" s="4" t="s">
        <v>248</v>
      </c>
      <c r="E3575" s="4" t="str">
        <f>IF(COUNTIF($E$2:E3574,"Begin: " &amp; C3575 &amp; "-" &amp; D3575 &amp; "-" &amp; H3575)=0,"Begin: " &amp; C3575 &amp; "-" &amp; D3575 &amp; "-" &amp; H3575,IF((C3575 &amp; "-" &amp; D3575 &amp; "-" &amp; H3575)&lt;&gt;(C3576 &amp; "-" &amp; D3576 &amp; "-" &amp; H3576),"End: " &amp; C3575 &amp; "-" &amp; D3575 &amp; "-" &amp; H3575,""))</f>
        <v/>
      </c>
      <c r="F3575" s="4" t="str">
        <f t="shared" si="807"/>
        <v>Wall Street Journal-GDP-06-2019</v>
      </c>
      <c r="G3575" s="7">
        <v>43626</v>
      </c>
      <c r="H3575" s="7" t="str">
        <f t="shared" si="808"/>
        <v>06-2019</v>
      </c>
      <c r="I3575" s="7" t="str">
        <f t="shared" ca="1" si="809"/>
        <v>Wall Street Journal: Macroeconomic Advisers-GDP-06-2019</v>
      </c>
      <c r="J3575" s="4" t="str">
        <f t="shared" ca="1" si="810"/>
        <v>GDP-Macroeconomic Advisers:06-2019</v>
      </c>
      <c r="K3575" t="s">
        <v>228</v>
      </c>
      <c r="CK3575">
        <v>1.5</v>
      </c>
      <c r="CL3575">
        <v>1.7</v>
      </c>
      <c r="CM3575">
        <v>1.9</v>
      </c>
      <c r="CN3575">
        <v>1.8</v>
      </c>
      <c r="CO3575">
        <v>1.8</v>
      </c>
    </row>
    <row r="3576" spans="1:93" x14ac:dyDescent="0.55000000000000004">
      <c r="A3576" s="4" t="str">
        <f t="shared" ca="1" si="805"/>
        <v>Ameriprise Financial</v>
      </c>
      <c r="B3576" s="4" t="str">
        <f t="shared" si="806"/>
        <v>Russell Price</v>
      </c>
      <c r="C3576" s="4" t="s">
        <v>246</v>
      </c>
      <c r="D3576" s="4" t="s">
        <v>248</v>
      </c>
      <c r="E3576" s="4" t="str">
        <f>IF(COUNTIF($E$2:E3575,"Begin: " &amp; C3576 &amp; "-" &amp; D3576 &amp; "-" &amp; H3576)=0,"Begin: " &amp; C3576 &amp; "-" &amp; D3576 &amp; "-" &amp; H3576,IF((C3576 &amp; "-" &amp; D3576 &amp; "-" &amp; H3576)&lt;&gt;(C3577 &amp; "-" &amp; D3577 &amp; "-" &amp; H3577),"End: " &amp; C3576 &amp; "-" &amp; D3576 &amp; "-" &amp; H3576,""))</f>
        <v/>
      </c>
      <c r="F3576" s="4" t="str">
        <f t="shared" si="807"/>
        <v>Wall Street Journal-GDP-06-2019</v>
      </c>
      <c r="G3576" s="7">
        <v>43626</v>
      </c>
      <c r="H3576" s="7" t="str">
        <f t="shared" si="808"/>
        <v>06-2019</v>
      </c>
      <c r="I3576" s="7" t="str">
        <f t="shared" ca="1" si="809"/>
        <v>Wall Street Journal: Ameriprise Financial-GDP-06-2019</v>
      </c>
      <c r="J3576" s="4" t="str">
        <f t="shared" ca="1" si="810"/>
        <v>GDP-Ameriprise Financial:06-2019</v>
      </c>
      <c r="K3576" t="s">
        <v>441</v>
      </c>
      <c r="CK3576">
        <v>1.8</v>
      </c>
      <c r="CL3576">
        <v>2.2000000000000002</v>
      </c>
      <c r="CM3576">
        <v>2.2999999999999998</v>
      </c>
      <c r="CN3576">
        <v>2</v>
      </c>
      <c r="CO3576">
        <v>2.4</v>
      </c>
    </row>
    <row r="3577" spans="1:93" x14ac:dyDescent="0.55000000000000004">
      <c r="A3577" s="4" t="str">
        <f t="shared" ca="1" si="805"/>
        <v>Eaton Corp.</v>
      </c>
      <c r="B3577" s="4" t="str">
        <f t="shared" si="806"/>
        <v>Arun Raha*</v>
      </c>
      <c r="C3577" s="4" t="s">
        <v>246</v>
      </c>
      <c r="D3577" s="4" t="s">
        <v>248</v>
      </c>
      <c r="E3577" s="4" t="str">
        <f>IF(COUNTIF($E$2:E3576,"Begin: " &amp; C3577 &amp; "-" &amp; D3577 &amp; "-" &amp; H3577)=0,"Begin: " &amp; C3577 &amp; "-" &amp; D3577 &amp; "-" &amp; H3577,IF((C3577 &amp; "-" &amp; D3577 &amp; "-" &amp; H3577)&lt;&gt;(C3578 &amp; "-" &amp; D3578 &amp; "-" &amp; H3578),"End: " &amp; C3577 &amp; "-" &amp; D3577 &amp; "-" &amp; H3577,""))</f>
        <v/>
      </c>
      <c r="F3577" s="4" t="str">
        <f t="shared" si="807"/>
        <v>Wall Street Journal-GDP-06-2019</v>
      </c>
      <c r="G3577" s="7">
        <v>43626</v>
      </c>
      <c r="H3577" s="7" t="str">
        <f t="shared" si="808"/>
        <v>06-2019</v>
      </c>
      <c r="I3577" s="7" t="str">
        <f t="shared" ca="1" si="809"/>
        <v>Wall Street Journal: Eaton Corp.-GDP-06-2019</v>
      </c>
      <c r="J3577" s="4" t="str">
        <f t="shared" ca="1" si="810"/>
        <v>GDP-Eaton Corp.:06-2019</v>
      </c>
      <c r="K3577" t="s">
        <v>823</v>
      </c>
    </row>
    <row r="3578" spans="1:93" x14ac:dyDescent="0.55000000000000004">
      <c r="A3578" s="4" t="str">
        <f t="shared" ca="1" si="805"/>
        <v>Point Loma Nazarene University</v>
      </c>
      <c r="B3578" s="4" t="str">
        <f t="shared" si="806"/>
        <v>Lynn Reaser</v>
      </c>
      <c r="C3578" s="4" t="s">
        <v>246</v>
      </c>
      <c r="D3578" s="4" t="s">
        <v>248</v>
      </c>
      <c r="E3578" s="4" t="str">
        <f>IF(COUNTIF($E$2:E3577,"Begin: " &amp; C3578 &amp; "-" &amp; D3578 &amp; "-" &amp; H3578)=0,"Begin: " &amp; C3578 &amp; "-" &amp; D3578 &amp; "-" &amp; H3578,IF((C3578 &amp; "-" &amp; D3578 &amp; "-" &amp; H3578)&lt;&gt;(C3579 &amp; "-" &amp; D3579 &amp; "-" &amp; H3579),"End: " &amp; C3578 &amp; "-" &amp; D3578 &amp; "-" &amp; H3578,""))</f>
        <v/>
      </c>
      <c r="F3578" s="4" t="str">
        <f t="shared" si="807"/>
        <v>Wall Street Journal-GDP-06-2019</v>
      </c>
      <c r="G3578" s="7">
        <v>43626</v>
      </c>
      <c r="H3578" s="7" t="str">
        <f t="shared" si="808"/>
        <v>06-2019</v>
      </c>
      <c r="I3578" s="7" t="str">
        <f t="shared" ca="1" si="809"/>
        <v>Wall Street Journal: Point Loma Nazarene University-GDP-06-2019</v>
      </c>
      <c r="J3578" s="4" t="str">
        <f t="shared" ca="1" si="810"/>
        <v>GDP-Point Loma Nazarene University:06-2019</v>
      </c>
      <c r="K3578" t="s">
        <v>658</v>
      </c>
      <c r="CK3578">
        <v>1.7</v>
      </c>
      <c r="CL3578">
        <v>2.2000000000000002</v>
      </c>
      <c r="CM3578">
        <v>2.2000000000000002</v>
      </c>
      <c r="CN3578">
        <v>2</v>
      </c>
      <c r="CO3578">
        <v>2.2999999999999998</v>
      </c>
    </row>
    <row r="3579" spans="1:93" x14ac:dyDescent="0.55000000000000004">
      <c r="A3579" s="4" t="str">
        <f t="shared" ca="1" si="805"/>
        <v>Deutsche Bank</v>
      </c>
      <c r="B3579" s="4" t="str">
        <f t="shared" si="806"/>
        <v>Brett Ryan/Matthew Luzzetti</v>
      </c>
      <c r="C3579" s="4" t="s">
        <v>246</v>
      </c>
      <c r="D3579" s="4" t="s">
        <v>248</v>
      </c>
      <c r="E3579" s="4" t="str">
        <f>IF(COUNTIF($E$2:E3578,"Begin: " &amp; C3579 &amp; "-" &amp; D3579 &amp; "-" &amp; H3579)=0,"Begin: " &amp; C3579 &amp; "-" &amp; D3579 &amp; "-" &amp; H3579,IF((C3579 &amp; "-" &amp; D3579 &amp; "-" &amp; H3579)&lt;&gt;(C3580 &amp; "-" &amp; D3580 &amp; "-" &amp; H3580),"End: " &amp; C3579 &amp; "-" &amp; D3579 &amp; "-" &amp; H3579,""))</f>
        <v/>
      </c>
      <c r="F3579" s="4" t="str">
        <f t="shared" si="807"/>
        <v>Wall Street Journal-GDP-06-2019</v>
      </c>
      <c r="G3579" s="7">
        <v>43626</v>
      </c>
      <c r="H3579" s="7" t="str">
        <f t="shared" si="808"/>
        <v>06-2019</v>
      </c>
      <c r="I3579" s="7" t="str">
        <f t="shared" ca="1" si="809"/>
        <v>Wall Street Journal: Deutsche Bank-GDP-06-2019</v>
      </c>
      <c r="J3579" s="4" t="str">
        <f t="shared" ca="1" si="810"/>
        <v>GDP-Deutsche Bank:06-2019</v>
      </c>
      <c r="K3579" t="s">
        <v>804</v>
      </c>
      <c r="CK3579">
        <v>1.7</v>
      </c>
      <c r="CL3579">
        <v>2.4</v>
      </c>
      <c r="CM3579">
        <v>2</v>
      </c>
      <c r="CN3579">
        <v>1.7</v>
      </c>
      <c r="CO3579">
        <v>2.1</v>
      </c>
    </row>
    <row r="3580" spans="1:93" x14ac:dyDescent="0.55000000000000004">
      <c r="A3580" s="4" t="str">
        <f t="shared" ca="1" si="805"/>
        <v>Prestige Economics LLC</v>
      </c>
      <c r="B3580" s="4" t="str">
        <f t="shared" si="806"/>
        <v>Jason Schenker*</v>
      </c>
      <c r="C3580" s="4" t="s">
        <v>246</v>
      </c>
      <c r="D3580" s="4" t="s">
        <v>248</v>
      </c>
      <c r="E3580" s="4" t="str">
        <f>IF(COUNTIF($E$2:E3579,"Begin: " &amp; C3580 &amp; "-" &amp; D3580 &amp; "-" &amp; H3580)=0,"Begin: " &amp; C3580 &amp; "-" &amp; D3580 &amp; "-" &amp; H3580,IF((C3580 &amp; "-" &amp; D3580 &amp; "-" &amp; H3580)&lt;&gt;(C3581 &amp; "-" &amp; D3581 &amp; "-" &amp; H3581),"End: " &amp; C3580 &amp; "-" &amp; D3580 &amp; "-" &amp; H3580,""))</f>
        <v/>
      </c>
      <c r="F3580" s="4" t="str">
        <f t="shared" si="807"/>
        <v>Wall Street Journal-GDP-06-2019</v>
      </c>
      <c r="G3580" s="7">
        <v>43626</v>
      </c>
      <c r="H3580" s="7" t="str">
        <f t="shared" si="808"/>
        <v>06-2019</v>
      </c>
      <c r="I3580" s="7" t="str">
        <f t="shared" ca="1" si="809"/>
        <v>Wall Street Journal: Prestige Economics LLC-GDP-06-2019</v>
      </c>
      <c r="J3580" s="4" t="str">
        <f t="shared" ca="1" si="810"/>
        <v>GDP-Prestige Economics LLC:06-2019</v>
      </c>
      <c r="K3580" t="s">
        <v>824</v>
      </c>
    </row>
    <row r="3581" spans="1:93" x14ac:dyDescent="0.55000000000000004">
      <c r="A3581" s="4" t="str">
        <f t="shared" ca="1" si="805"/>
        <v>Pantheon Macroeconomics</v>
      </c>
      <c r="B3581" s="4" t="str">
        <f t="shared" si="806"/>
        <v>Ian Shepherdson</v>
      </c>
      <c r="C3581" s="4" t="s">
        <v>246</v>
      </c>
      <c r="D3581" s="4" t="s">
        <v>248</v>
      </c>
      <c r="E3581" s="4" t="str">
        <f>IF(COUNTIF($E$2:E3580,"Begin: " &amp; C3581 &amp; "-" &amp; D3581 &amp; "-" &amp; H3581)=0,"Begin: " &amp; C3581 &amp; "-" &amp; D3581 &amp; "-" &amp; H3581,IF((C3581 &amp; "-" &amp; D3581 &amp; "-" &amp; H3581)&lt;&gt;(C3582 &amp; "-" &amp; D3582 &amp; "-" &amp; H3582),"End: " &amp; C3581 &amp; "-" &amp; D3581 &amp; "-" &amp; H3581,""))</f>
        <v/>
      </c>
      <c r="F3581" s="4" t="str">
        <f t="shared" si="807"/>
        <v>Wall Street Journal-GDP-06-2019</v>
      </c>
      <c r="G3581" s="7">
        <v>43626</v>
      </c>
      <c r="H3581" s="7" t="str">
        <f t="shared" si="808"/>
        <v>06-2019</v>
      </c>
      <c r="I3581" s="7" t="str">
        <f t="shared" ca="1" si="809"/>
        <v>Wall Street Journal: Pantheon Macroeconomics-GDP-06-2019</v>
      </c>
      <c r="J3581" s="4" t="str">
        <f t="shared" ca="1" si="810"/>
        <v>GDP-Pantheon Macroeconomics:06-2019</v>
      </c>
      <c r="K3581" t="s">
        <v>231</v>
      </c>
      <c r="CK3581">
        <v>2</v>
      </c>
      <c r="CL3581">
        <v>2.5</v>
      </c>
      <c r="CM3581">
        <v>1.75</v>
      </c>
      <c r="CN3581">
        <v>1.5</v>
      </c>
      <c r="CO3581">
        <v>2</v>
      </c>
    </row>
    <row r="3582" spans="1:93" x14ac:dyDescent="0.55000000000000004">
      <c r="A3582" s="4" t="str">
        <f t="shared" ca="1" si="805"/>
        <v>Decision Economics, Inc.</v>
      </c>
      <c r="B3582" s="4" t="str">
        <f t="shared" si="806"/>
        <v>Allen Sinai</v>
      </c>
      <c r="C3582" s="4" t="s">
        <v>246</v>
      </c>
      <c r="D3582" s="4" t="s">
        <v>248</v>
      </c>
      <c r="E3582" s="4" t="str">
        <f>IF(COUNTIF($E$2:E3581,"Begin: " &amp; C3582 &amp; "-" &amp; D3582 &amp; "-" &amp; H3582)=0,"Begin: " &amp; C3582 &amp; "-" &amp; D3582 &amp; "-" &amp; H3582,IF((C3582 &amp; "-" &amp; D3582 &amp; "-" &amp; H3582)&lt;&gt;(C3583 &amp; "-" &amp; D3583 &amp; "-" &amp; H3583),"End: " &amp; C3582 &amp; "-" &amp; D3582 &amp; "-" &amp; H3582,""))</f>
        <v/>
      </c>
      <c r="F3582" s="4" t="str">
        <f t="shared" si="807"/>
        <v>Wall Street Journal-GDP-06-2019</v>
      </c>
      <c r="G3582" s="7">
        <v>43626</v>
      </c>
      <c r="H3582" s="7" t="str">
        <f t="shared" si="808"/>
        <v>06-2019</v>
      </c>
      <c r="I3582" s="7" t="str">
        <f t="shared" ca="1" si="809"/>
        <v>Wall Street Journal: Decision Economics, Inc.-GDP-06-2019</v>
      </c>
      <c r="J3582" s="4" t="str">
        <f t="shared" ca="1" si="810"/>
        <v>GDP-Decision Economics, Inc.:06-2019</v>
      </c>
      <c r="K3582" t="s">
        <v>233</v>
      </c>
      <c r="CK3582">
        <v>2.2000000000000002</v>
      </c>
      <c r="CL3582">
        <v>3</v>
      </c>
      <c r="CM3582">
        <v>3.1</v>
      </c>
      <c r="CN3582">
        <v>2.9</v>
      </c>
      <c r="CO3582">
        <v>2.7</v>
      </c>
    </row>
    <row r="3583" spans="1:93" x14ac:dyDescent="0.55000000000000004">
      <c r="A3583" s="4" t="str">
        <f t="shared" ca="1" si="805"/>
        <v>Parsec Financial</v>
      </c>
      <c r="B3583" s="4" t="str">
        <f t="shared" si="806"/>
        <v>James F. Smith</v>
      </c>
      <c r="C3583" s="4" t="s">
        <v>246</v>
      </c>
      <c r="D3583" s="4" t="s">
        <v>248</v>
      </c>
      <c r="E3583" s="4" t="str">
        <f>IF(COUNTIF($E$2:E3582,"Begin: " &amp; C3583 &amp; "-" &amp; D3583 &amp; "-" &amp; H3583)=0,"Begin: " &amp; C3583 &amp; "-" &amp; D3583 &amp; "-" &amp; H3583,IF((C3583 &amp; "-" &amp; D3583 &amp; "-" &amp; H3583)&lt;&gt;(C3584 &amp; "-" &amp; D3584 &amp; "-" &amp; H3584),"End: " &amp; C3583 &amp; "-" &amp; D3583 &amp; "-" &amp; H3583,""))</f>
        <v/>
      </c>
      <c r="F3583" s="4" t="str">
        <f t="shared" si="807"/>
        <v>Wall Street Journal-GDP-06-2019</v>
      </c>
      <c r="G3583" s="7">
        <v>43626</v>
      </c>
      <c r="H3583" s="7" t="str">
        <f t="shared" si="808"/>
        <v>06-2019</v>
      </c>
      <c r="I3583" s="7" t="str">
        <f t="shared" ca="1" si="809"/>
        <v>Wall Street Journal: Parsec Financial-GDP-06-2019</v>
      </c>
      <c r="J3583" s="4" t="str">
        <f t="shared" ca="1" si="810"/>
        <v>GDP-Parsec Financial:06-2019</v>
      </c>
      <c r="K3583" t="s">
        <v>234</v>
      </c>
      <c r="CK3583">
        <v>2.4</v>
      </c>
      <c r="CL3583">
        <v>3</v>
      </c>
      <c r="CM3583">
        <v>3.4</v>
      </c>
      <c r="CN3583">
        <v>2.5</v>
      </c>
      <c r="CO3583">
        <v>2.2999999999999998</v>
      </c>
    </row>
    <row r="3584" spans="1:93" x14ac:dyDescent="0.55000000000000004">
      <c r="A3584" s="4" t="str">
        <f t="shared" ca="1" si="805"/>
        <v>Univ of Central FL</v>
      </c>
      <c r="B3584" s="4" t="str">
        <f t="shared" si="806"/>
        <v>Sean M. Snaith</v>
      </c>
      <c r="C3584" s="4" t="s">
        <v>246</v>
      </c>
      <c r="D3584" s="4" t="s">
        <v>248</v>
      </c>
      <c r="E3584" s="4" t="str">
        <f>IF(COUNTIF($E$2:E3583,"Begin: " &amp; C3584 &amp; "-" &amp; D3584 &amp; "-" &amp; H3584)=0,"Begin: " &amp; C3584 &amp; "-" &amp; D3584 &amp; "-" &amp; H3584,IF((C3584 &amp; "-" &amp; D3584 &amp; "-" &amp; H3584)&lt;&gt;(C3585 &amp; "-" &amp; D3585 &amp; "-" &amp; H3585),"End: " &amp; C3584 &amp; "-" &amp; D3584 &amp; "-" &amp; H3584,""))</f>
        <v/>
      </c>
      <c r="F3584" s="4" t="str">
        <f t="shared" si="807"/>
        <v>Wall Street Journal-GDP-06-2019</v>
      </c>
      <c r="G3584" s="7">
        <v>43626</v>
      </c>
      <c r="H3584" s="7" t="str">
        <f t="shared" si="808"/>
        <v>06-2019</v>
      </c>
      <c r="I3584" s="7" t="str">
        <f t="shared" ca="1" si="809"/>
        <v>Wall Street Journal: Univ of Central FL-GDP-06-2019</v>
      </c>
      <c r="J3584" s="4" t="str">
        <f t="shared" ca="1" si="810"/>
        <v>GDP-Univ of Central FL:06-2019</v>
      </c>
      <c r="K3584" t="s">
        <v>235</v>
      </c>
      <c r="CK3584">
        <v>2.5</v>
      </c>
      <c r="CL3584">
        <v>3.2</v>
      </c>
      <c r="CM3584">
        <v>3.3</v>
      </c>
      <c r="CN3584">
        <v>2.5</v>
      </c>
      <c r="CO3584">
        <v>3.2</v>
      </c>
    </row>
    <row r="3585" spans="1:99" x14ac:dyDescent="0.55000000000000004">
      <c r="A3585" s="4" t="str">
        <f t="shared" ca="1" si="805"/>
        <v>SS Economics</v>
      </c>
      <c r="B3585" s="4" t="str">
        <f t="shared" si="806"/>
        <v>Sung Won Sohn</v>
      </c>
      <c r="C3585" s="4" t="s">
        <v>246</v>
      </c>
      <c r="D3585" s="4" t="s">
        <v>248</v>
      </c>
      <c r="E3585" s="4" t="str">
        <f>IF(COUNTIF($E$2:E3584,"Begin: " &amp; C3585 &amp; "-" &amp; D3585 &amp; "-" &amp; H3585)=0,"Begin: " &amp; C3585 &amp; "-" &amp; D3585 &amp; "-" &amp; H3585,IF((C3585 &amp; "-" &amp; D3585 &amp; "-" &amp; H3585)&lt;&gt;(C3586 &amp; "-" &amp; D3586 &amp; "-" &amp; H3586),"End: " &amp; C3585 &amp; "-" &amp; D3585 &amp; "-" &amp; H3585,""))</f>
        <v/>
      </c>
      <c r="F3585" s="4" t="str">
        <f t="shared" si="807"/>
        <v>Wall Street Journal-GDP-06-2019</v>
      </c>
      <c r="G3585" s="7">
        <v>43626</v>
      </c>
      <c r="H3585" s="7" t="str">
        <f t="shared" si="808"/>
        <v>06-2019</v>
      </c>
      <c r="I3585" s="7" t="str">
        <f t="shared" ca="1" si="809"/>
        <v>Wall Street Journal: SS Economics-GDP-06-2019</v>
      </c>
      <c r="J3585" s="4" t="str">
        <f t="shared" ca="1" si="810"/>
        <v>GDP-SS Economics:06-2019</v>
      </c>
      <c r="K3585" t="s">
        <v>785</v>
      </c>
      <c r="CK3585">
        <v>2.2999999999999998</v>
      </c>
      <c r="CL3585">
        <v>2.2000000000000002</v>
      </c>
      <c r="CM3585">
        <v>2.4</v>
      </c>
      <c r="CN3585">
        <v>2</v>
      </c>
      <c r="CO3585">
        <v>2</v>
      </c>
    </row>
    <row r="3586" spans="1:99" x14ac:dyDescent="0.55000000000000004">
      <c r="A3586" s="4" t="str">
        <f t="shared" ref="A3586:A3596" ca="1" si="811">IF(ISERROR(IF(C3586="GIOA",INDEX(List_AnonymousForecasters,MATCH(LEFT(K3586,FIND(":",K3586,1)-1),List_IndividualForecasters,0),1),INDEX(List_FirmNamesOmega,MATCH(LEFT(K3586,FIND(":",K3586,1)-1),List_FirmNamesAlpha,0),1))),LEFT(K3586,FIND(":",K3586,1)-1),IF(C3586="GIOA",INDEX(List_AnonymousForecasters,MATCH(LEFT(K3586,FIND(":",K3586,1)-1),List_IndividualForecasters,0),1),INDEX(List_FirmNamesOmega,MATCH(LEFT(K3586,FIND(":",K3586,1)-1),List_FirmNamesAlpha,0),1)))</f>
        <v>Pierpont Securities</v>
      </c>
      <c r="B3586" s="4" t="str">
        <f t="shared" ref="B3586:B3596" si="812">MID(K3586,FIND(":",K3586,1)+2,LEN(K3586)-FIND(":",K3586,1))</f>
        <v>Stephen Stanley</v>
      </c>
      <c r="C3586" s="4" t="s">
        <v>246</v>
      </c>
      <c r="D3586" s="4" t="s">
        <v>248</v>
      </c>
      <c r="E3586" s="4" t="str">
        <f>IF(COUNTIF($E$2:E3585,"Begin: " &amp; C3586 &amp; "-" &amp; D3586 &amp; "-" &amp; H3586)=0,"Begin: " &amp; C3586 &amp; "-" &amp; D3586 &amp; "-" &amp; H3586,IF((C3586 &amp; "-" &amp; D3586 &amp; "-" &amp; H3586)&lt;&gt;(C3587 &amp; "-" &amp; D3587 &amp; "-" &amp; H3587),"End: " &amp; C3586 &amp; "-" &amp; D3586 &amp; "-" &amp; H3586,""))</f>
        <v/>
      </c>
      <c r="F3586" s="4" t="str">
        <f t="shared" ref="F3586:F3596" si="813">C3586 &amp; "-" &amp; D3586 &amp; "-" &amp; H3586</f>
        <v>Wall Street Journal-GDP-06-2019</v>
      </c>
      <c r="G3586" s="7">
        <v>43626</v>
      </c>
      <c r="H3586" s="7" t="str">
        <f t="shared" ref="H3586:H3596" si="814">TEXT(MONTH(G3586),"00") &amp; "-" &amp; TEXT(YEAR(G3586),"0000")</f>
        <v>06-2019</v>
      </c>
      <c r="I3586" s="7" t="str">
        <f t="shared" ref="I3586:I3596" ca="1" si="815">C3586 &amp; ": " &amp; A3586 &amp; "-" &amp; D3586 &amp; "-" &amp; H3586</f>
        <v>Wall Street Journal: Pierpont Securities-GDP-06-2019</v>
      </c>
      <c r="J3586" s="4" t="str">
        <f t="shared" ref="J3586:J3596" ca="1" si="816">D3586 &amp; "-" &amp; A3586 &amp; ":" &amp; TEXT(MONTH(G3586),"00") &amp; "-" &amp; TEXT(YEAR(G3586),"0000")</f>
        <v>GDP-Pierpont Securities:06-2019</v>
      </c>
      <c r="K3586" t="s">
        <v>238</v>
      </c>
      <c r="CK3586">
        <v>2.6</v>
      </c>
      <c r="CL3586">
        <v>2.6</v>
      </c>
      <c r="CM3586">
        <v>2.9</v>
      </c>
      <c r="CN3586">
        <v>2.6</v>
      </c>
      <c r="CO3586">
        <v>2.7</v>
      </c>
    </row>
    <row r="3587" spans="1:99" x14ac:dyDescent="0.55000000000000004">
      <c r="A3587" s="4" t="str">
        <f t="shared" ca="1" si="811"/>
        <v>Economic Analysis Associates Inc.</v>
      </c>
      <c r="B3587" s="4" t="str">
        <f t="shared" si="812"/>
        <v>Susan M. Sterne</v>
      </c>
      <c r="C3587" s="4" t="s">
        <v>246</v>
      </c>
      <c r="D3587" s="4" t="s">
        <v>248</v>
      </c>
      <c r="E3587" s="4" t="str">
        <f>IF(COUNTIF($E$2:E3586,"Begin: " &amp; C3587 &amp; "-" &amp; D3587 &amp; "-" &amp; H3587)=0,"Begin: " &amp; C3587 &amp; "-" &amp; D3587 &amp; "-" &amp; H3587,IF((C3587 &amp; "-" &amp; D3587 &amp; "-" &amp; H3587)&lt;&gt;(C3588 &amp; "-" &amp; D3588 &amp; "-" &amp; H3588),"End: " &amp; C3587 &amp; "-" &amp; D3587 &amp; "-" &amp; H3587,""))</f>
        <v/>
      </c>
      <c r="F3587" s="4" t="str">
        <f t="shared" si="813"/>
        <v>Wall Street Journal-GDP-06-2019</v>
      </c>
      <c r="G3587" s="7">
        <v>43626</v>
      </c>
      <c r="H3587" s="7" t="str">
        <f t="shared" si="814"/>
        <v>06-2019</v>
      </c>
      <c r="I3587" s="7" t="str">
        <f t="shared" ca="1" si="815"/>
        <v>Wall Street Journal: Economic Analysis Associates Inc.-GDP-06-2019</v>
      </c>
      <c r="J3587" s="4" t="str">
        <f t="shared" ca="1" si="816"/>
        <v>GDP-Economic Analysis Associates Inc.:06-2019</v>
      </c>
      <c r="K3587" t="s">
        <v>239</v>
      </c>
      <c r="CK3587">
        <v>0.4</v>
      </c>
      <c r="CL3587">
        <v>1.2</v>
      </c>
      <c r="CM3587">
        <v>1.5</v>
      </c>
      <c r="CN3587">
        <v>1.7</v>
      </c>
      <c r="CO3587">
        <v>1.9</v>
      </c>
    </row>
    <row r="3588" spans="1:99" x14ac:dyDescent="0.55000000000000004">
      <c r="A3588" s="4" t="str">
        <f t="shared" ca="1" si="811"/>
        <v>CSFB</v>
      </c>
      <c r="B3588" s="4" t="str">
        <f t="shared" si="812"/>
        <v>James Sweeney*</v>
      </c>
      <c r="C3588" s="4" t="s">
        <v>246</v>
      </c>
      <c r="D3588" s="4" t="s">
        <v>248</v>
      </c>
      <c r="E3588" s="4" t="str">
        <f>IF(COUNTIF($E$2:E3587,"Begin: " &amp; C3588 &amp; "-" &amp; D3588 &amp; "-" &amp; H3588)=0,"Begin: " &amp; C3588 &amp; "-" &amp; D3588 &amp; "-" &amp; H3588,IF((C3588 &amp; "-" &amp; D3588 &amp; "-" &amp; H3588)&lt;&gt;(C3589 &amp; "-" &amp; D3589 &amp; "-" &amp; H3589),"End: " &amp; C3588 &amp; "-" &amp; D3588 &amp; "-" &amp; H3588,""))</f>
        <v/>
      </c>
      <c r="F3588" s="4" t="str">
        <f t="shared" si="813"/>
        <v>Wall Street Journal-GDP-06-2019</v>
      </c>
      <c r="G3588" s="7">
        <v>43626</v>
      </c>
      <c r="H3588" s="7" t="str">
        <f t="shared" si="814"/>
        <v>06-2019</v>
      </c>
      <c r="I3588" s="7" t="str">
        <f t="shared" ca="1" si="815"/>
        <v>Wall Street Journal: CSFB-GDP-06-2019</v>
      </c>
      <c r="J3588" s="4" t="str">
        <f t="shared" ca="1" si="816"/>
        <v>GDP-CSFB:06-2019</v>
      </c>
      <c r="K3588" t="s">
        <v>826</v>
      </c>
    </row>
    <row r="3589" spans="1:99" x14ac:dyDescent="0.55000000000000004">
      <c r="A3589" s="4" t="str">
        <f t="shared" ca="1" si="811"/>
        <v>American Chemisty Council</v>
      </c>
      <c r="B3589" s="4" t="str">
        <f t="shared" si="812"/>
        <v>Kevin Swift</v>
      </c>
      <c r="C3589" s="4" t="s">
        <v>246</v>
      </c>
      <c r="D3589" s="4" t="s">
        <v>248</v>
      </c>
      <c r="E3589" s="4" t="str">
        <f>IF(COUNTIF($E$2:E3588,"Begin: " &amp; C3589 &amp; "-" &amp; D3589 &amp; "-" &amp; H3589)=0,"Begin: " &amp; C3589 &amp; "-" &amp; D3589 &amp; "-" &amp; H3589,IF((C3589 &amp; "-" &amp; D3589 &amp; "-" &amp; H3589)&lt;&gt;(C3590 &amp; "-" &amp; D3590 &amp; "-" &amp; H3590),"End: " &amp; C3589 &amp; "-" &amp; D3589 &amp; "-" &amp; H3589,""))</f>
        <v/>
      </c>
      <c r="F3589" s="4" t="str">
        <f t="shared" si="813"/>
        <v>Wall Street Journal-GDP-06-2019</v>
      </c>
      <c r="G3589" s="7">
        <v>43626</v>
      </c>
      <c r="H3589" s="7" t="str">
        <f t="shared" si="814"/>
        <v>06-2019</v>
      </c>
      <c r="I3589" s="7" t="str">
        <f t="shared" ca="1" si="815"/>
        <v>Wall Street Journal: American Chemisty Council-GDP-06-2019</v>
      </c>
      <c r="J3589" s="4" t="str">
        <f t="shared" ca="1" si="816"/>
        <v>GDP-American Chemisty Council:06-2019</v>
      </c>
      <c r="K3589" t="s">
        <v>443</v>
      </c>
      <c r="CK3589">
        <v>1.3</v>
      </c>
      <c r="CL3589">
        <v>1.8</v>
      </c>
      <c r="CM3589">
        <v>2</v>
      </c>
      <c r="CN3589">
        <v>1.5</v>
      </c>
      <c r="CO3589">
        <v>2</v>
      </c>
    </row>
    <row r="3590" spans="1:99" x14ac:dyDescent="0.55000000000000004">
      <c r="A3590" s="4" t="str">
        <f t="shared" ca="1" si="811"/>
        <v>Grant Thornton</v>
      </c>
      <c r="B3590" s="4" t="str">
        <f t="shared" si="812"/>
        <v>Diane Swonk</v>
      </c>
      <c r="C3590" s="4" t="s">
        <v>246</v>
      </c>
      <c r="D3590" s="4" t="s">
        <v>248</v>
      </c>
      <c r="E3590" s="4" t="str">
        <f>IF(COUNTIF($E$2:E3589,"Begin: " &amp; C3590 &amp; "-" &amp; D3590 &amp; "-" &amp; H3590)=0,"Begin: " &amp; C3590 &amp; "-" &amp; D3590 &amp; "-" &amp; H3590,IF((C3590 &amp; "-" &amp; D3590 &amp; "-" &amp; H3590)&lt;&gt;(C3591 &amp; "-" &amp; D3591 &amp; "-" &amp; H3591),"End: " &amp; C3590 &amp; "-" &amp; D3590 &amp; "-" &amp; H3590,""))</f>
        <v/>
      </c>
      <c r="F3590" s="4" t="str">
        <f t="shared" si="813"/>
        <v>Wall Street Journal-GDP-06-2019</v>
      </c>
      <c r="G3590" s="7">
        <v>43626</v>
      </c>
      <c r="H3590" s="7" t="str">
        <f t="shared" si="814"/>
        <v>06-2019</v>
      </c>
      <c r="I3590" s="7" t="str">
        <f t="shared" ca="1" si="815"/>
        <v>Wall Street Journal: Grant Thornton-GDP-06-2019</v>
      </c>
      <c r="J3590" s="4" t="str">
        <f t="shared" ca="1" si="816"/>
        <v>GDP-Grant Thornton:06-2019</v>
      </c>
      <c r="K3590" t="s">
        <v>772</v>
      </c>
      <c r="CK3590">
        <v>1.5</v>
      </c>
      <c r="CL3590">
        <v>1.6</v>
      </c>
      <c r="CM3590">
        <v>1.4</v>
      </c>
      <c r="CN3590">
        <v>-2.1</v>
      </c>
      <c r="CO3590">
        <v>-1.3</v>
      </c>
    </row>
    <row r="3591" spans="1:99" x14ac:dyDescent="0.55000000000000004">
      <c r="A3591" s="4" t="str">
        <f t="shared" ca="1" si="811"/>
        <v>The Northern Trust</v>
      </c>
      <c r="B3591" s="4" t="str">
        <f t="shared" si="812"/>
        <v xml:space="preserve">Carl Tannenbaum </v>
      </c>
      <c r="C3591" s="4" t="s">
        <v>246</v>
      </c>
      <c r="D3591" s="4" t="s">
        <v>248</v>
      </c>
      <c r="E3591" s="4" t="str">
        <f>IF(COUNTIF($E$2:E3590,"Begin: " &amp; C3591 &amp; "-" &amp; D3591 &amp; "-" &amp; H3591)=0,"Begin: " &amp; C3591 &amp; "-" &amp; D3591 &amp; "-" &amp; H3591,IF((C3591 &amp; "-" &amp; D3591 &amp; "-" &amp; H3591)&lt;&gt;(C3592 &amp; "-" &amp; D3592 &amp; "-" &amp; H3592),"End: " &amp; C3591 &amp; "-" &amp; D3591 &amp; "-" &amp; H3591,""))</f>
        <v/>
      </c>
      <c r="F3591" s="4" t="str">
        <f t="shared" si="813"/>
        <v>Wall Street Journal-GDP-06-2019</v>
      </c>
      <c r="G3591" s="7">
        <v>43626</v>
      </c>
      <c r="H3591" s="7" t="str">
        <f t="shared" si="814"/>
        <v>06-2019</v>
      </c>
      <c r="I3591" s="7" t="str">
        <f t="shared" ca="1" si="815"/>
        <v>Wall Street Journal: The Northern Trust-GDP-06-2019</v>
      </c>
      <c r="J3591" s="4" t="str">
        <f t="shared" ca="1" si="816"/>
        <v>GDP-The Northern Trust:06-2019</v>
      </c>
      <c r="K3591" t="s">
        <v>241</v>
      </c>
      <c r="CK3591">
        <v>1.1000000000000001</v>
      </c>
      <c r="CL3591">
        <v>1.7</v>
      </c>
      <c r="CM3591">
        <v>1.8</v>
      </c>
      <c r="CN3591">
        <v>1.8</v>
      </c>
      <c r="CO3591">
        <v>1.7</v>
      </c>
    </row>
    <row r="3592" spans="1:99" x14ac:dyDescent="0.55000000000000004">
      <c r="A3592" s="4" t="str">
        <f t="shared" ca="1" si="811"/>
        <v>BNP Paribas</v>
      </c>
      <c r="B3592" s="4" t="str">
        <f t="shared" si="812"/>
        <v>US Economics Team</v>
      </c>
      <c r="C3592" s="4" t="s">
        <v>246</v>
      </c>
      <c r="D3592" s="4" t="s">
        <v>248</v>
      </c>
      <c r="E3592" s="4" t="str">
        <f>IF(COUNTIF($E$2:E3591,"Begin: " &amp; C3592 &amp; "-" &amp; D3592 &amp; "-" &amp; H3592)=0,"Begin: " &amp; C3592 &amp; "-" &amp; D3592 &amp; "-" &amp; H3592,IF((C3592 &amp; "-" &amp; D3592 &amp; "-" &amp; H3592)&lt;&gt;(C3593 &amp; "-" &amp; D3593 &amp; "-" &amp; H3593),"End: " &amp; C3592 &amp; "-" &amp; D3592 &amp; "-" &amp; H3592,""))</f>
        <v/>
      </c>
      <c r="F3592" s="4" t="str">
        <f t="shared" si="813"/>
        <v>Wall Street Journal-GDP-06-2019</v>
      </c>
      <c r="G3592" s="7">
        <v>43626</v>
      </c>
      <c r="H3592" s="7" t="str">
        <f t="shared" si="814"/>
        <v>06-2019</v>
      </c>
      <c r="I3592" s="7" t="str">
        <f t="shared" ca="1" si="815"/>
        <v>Wall Street Journal: BNP Paribas-GDP-06-2019</v>
      </c>
      <c r="J3592" s="4" t="str">
        <f t="shared" ca="1" si="816"/>
        <v>GDP-BNP Paribas:06-2019</v>
      </c>
      <c r="K3592" t="s">
        <v>444</v>
      </c>
      <c r="CK3592">
        <v>1.3</v>
      </c>
      <c r="CL3592">
        <v>1.7</v>
      </c>
      <c r="CM3592">
        <v>2.2000000000000002</v>
      </c>
      <c r="CN3592">
        <v>1.7</v>
      </c>
      <c r="CO3592">
        <v>1.4</v>
      </c>
    </row>
    <row r="3593" spans="1:99" x14ac:dyDescent="0.55000000000000004">
      <c r="A3593" s="4" t="str">
        <f t="shared" ca="1" si="811"/>
        <v>The Conference Board</v>
      </c>
      <c r="B3593" s="4" t="str">
        <f t="shared" si="812"/>
        <v>Bart van Ark</v>
      </c>
      <c r="C3593" s="4" t="s">
        <v>246</v>
      </c>
      <c r="D3593" s="4" t="s">
        <v>248</v>
      </c>
      <c r="E3593" s="4" t="str">
        <f>IF(COUNTIF($E$2:E3592,"Begin: " &amp; C3593 &amp; "-" &amp; D3593 &amp; "-" &amp; H3593)=0,"Begin: " &amp; C3593 &amp; "-" &amp; D3593 &amp; "-" &amp; H3593,IF((C3593 &amp; "-" &amp; D3593 &amp; "-" &amp; H3593)&lt;&gt;(C3594 &amp; "-" &amp; D3594 &amp; "-" &amp; H3594),"End: " &amp; C3593 &amp; "-" &amp; D3593 &amp; "-" &amp; H3593,""))</f>
        <v/>
      </c>
      <c r="F3593" s="4" t="str">
        <f t="shared" si="813"/>
        <v>Wall Street Journal-GDP-06-2019</v>
      </c>
      <c r="G3593" s="7">
        <v>43626</v>
      </c>
      <c r="H3593" s="7" t="str">
        <f t="shared" si="814"/>
        <v>06-2019</v>
      </c>
      <c r="I3593" s="7" t="str">
        <f t="shared" ca="1" si="815"/>
        <v>Wall Street Journal: The Conference Board-GDP-06-2019</v>
      </c>
      <c r="J3593" s="4" t="str">
        <f t="shared" ca="1" si="816"/>
        <v>GDP-The Conference Board:06-2019</v>
      </c>
      <c r="K3593" t="s">
        <v>242</v>
      </c>
      <c r="CK3593">
        <v>1.8</v>
      </c>
      <c r="CL3593">
        <v>2.1</v>
      </c>
      <c r="CM3593">
        <v>2.1</v>
      </c>
      <c r="CN3593">
        <v>2.1</v>
      </c>
      <c r="CO3593">
        <v>2</v>
      </c>
    </row>
    <row r="3594" spans="1:99" x14ac:dyDescent="0.55000000000000004">
      <c r="A3594" s="4" t="str">
        <f t="shared" ca="1" si="811"/>
        <v>First Trust Adv.</v>
      </c>
      <c r="B3594" s="4" t="str">
        <f t="shared" si="812"/>
        <v>Brian S. Wesbury/ Robert Stein</v>
      </c>
      <c r="C3594" s="4" t="s">
        <v>246</v>
      </c>
      <c r="D3594" s="4" t="s">
        <v>248</v>
      </c>
      <c r="E3594" s="4" t="str">
        <f>IF(COUNTIF($E$2:E3593,"Begin: " &amp; C3594 &amp; "-" &amp; D3594 &amp; "-" &amp; H3594)=0,"Begin: " &amp; C3594 &amp; "-" &amp; D3594 &amp; "-" &amp; H3594,IF((C3594 &amp; "-" &amp; D3594 &amp; "-" &amp; H3594)&lt;&gt;(C3595 &amp; "-" &amp; D3595 &amp; "-" &amp; H3595),"End: " &amp; C3594 &amp; "-" &amp; D3594 &amp; "-" &amp; H3594,""))</f>
        <v/>
      </c>
      <c r="F3594" s="4" t="str">
        <f t="shared" si="813"/>
        <v>Wall Street Journal-GDP-06-2019</v>
      </c>
      <c r="G3594" s="7">
        <v>43626</v>
      </c>
      <c r="H3594" s="7" t="str">
        <f t="shared" si="814"/>
        <v>06-2019</v>
      </c>
      <c r="I3594" s="7" t="str">
        <f t="shared" ca="1" si="815"/>
        <v>Wall Street Journal: First Trust Adv.-GDP-06-2019</v>
      </c>
      <c r="J3594" s="4" t="str">
        <f t="shared" ca="1" si="816"/>
        <v>GDP-First Trust Adv.:06-2019</v>
      </c>
      <c r="K3594" t="s">
        <v>243</v>
      </c>
      <c r="CK3594">
        <v>2</v>
      </c>
      <c r="CL3594">
        <v>2</v>
      </c>
      <c r="CM3594">
        <v>3.5</v>
      </c>
      <c r="CN3594">
        <v>2</v>
      </c>
      <c r="CO3594">
        <v>2</v>
      </c>
    </row>
    <row r="3595" spans="1:99" x14ac:dyDescent="0.55000000000000004">
      <c r="A3595" s="4" t="str">
        <f t="shared" ca="1" si="811"/>
        <v>National Association of Realtors</v>
      </c>
      <c r="B3595" s="4" t="str">
        <f t="shared" si="812"/>
        <v>Lawrence Yun</v>
      </c>
      <c r="C3595" s="4" t="s">
        <v>246</v>
      </c>
      <c r="D3595" s="4" t="s">
        <v>248</v>
      </c>
      <c r="E3595" s="4" t="str">
        <f>IF(COUNTIF($E$2:E3594,"Begin: " &amp; C3595 &amp; "-" &amp; D3595 &amp; "-" &amp; H3595)=0,"Begin: " &amp; C3595 &amp; "-" &amp; D3595 &amp; "-" &amp; H3595,IF((C3595 &amp; "-" &amp; D3595 &amp; "-" &amp; H3595)&lt;&gt;(C3596 &amp; "-" &amp; D3596 &amp; "-" &amp; H3596),"End: " &amp; C3595 &amp; "-" &amp; D3595 &amp; "-" &amp; H3595,""))</f>
        <v/>
      </c>
      <c r="F3595" s="4" t="str">
        <f t="shared" si="813"/>
        <v>Wall Street Journal-GDP-06-2019</v>
      </c>
      <c r="G3595" s="7">
        <v>43626</v>
      </c>
      <c r="H3595" s="7" t="str">
        <f t="shared" si="814"/>
        <v>06-2019</v>
      </c>
      <c r="I3595" s="7" t="str">
        <f t="shared" ca="1" si="815"/>
        <v>Wall Street Journal: National Association of Realtors-GDP-06-2019</v>
      </c>
      <c r="J3595" s="4" t="str">
        <f t="shared" ca="1" si="816"/>
        <v>GDP-National Association of Realtors:06-2019</v>
      </c>
      <c r="K3595" t="s">
        <v>245</v>
      </c>
      <c r="CK3595">
        <v>1.6</v>
      </c>
      <c r="CL3595">
        <v>2</v>
      </c>
      <c r="CM3595">
        <v>2.7</v>
      </c>
      <c r="CN3595">
        <v>2.8</v>
      </c>
      <c r="CO3595">
        <v>2.6</v>
      </c>
    </row>
    <row r="3596" spans="1:99" x14ac:dyDescent="0.55000000000000004">
      <c r="A3596" s="4" t="str">
        <f t="shared" ca="1" si="811"/>
        <v>Morgan Stanley</v>
      </c>
      <c r="B3596" s="4" t="str">
        <f t="shared" si="812"/>
        <v>Ellen Zentner*</v>
      </c>
      <c r="C3596" s="4" t="s">
        <v>246</v>
      </c>
      <c r="D3596" s="4" t="s">
        <v>248</v>
      </c>
      <c r="E3596" s="4" t="str">
        <f>IF(COUNTIF($E$2:E3595,"Begin: " &amp; C3596 &amp; "-" &amp; D3596 &amp; "-" &amp; H3596)=0,"Begin: " &amp; C3596 &amp; "-" &amp; D3596 &amp; "-" &amp; H3596,IF((C3596 &amp; "-" &amp; D3596 &amp; "-" &amp; H3596)&lt;&gt;(C3597 &amp; "-" &amp; D3597 &amp; "-" &amp; H3597),"End: " &amp; C3596 &amp; "-" &amp; D3596 &amp; "-" &amp; H3596,""))</f>
        <v>End: Wall Street Journal-GDP-06-2019</v>
      </c>
      <c r="F3596" s="4" t="str">
        <f t="shared" si="813"/>
        <v>Wall Street Journal-GDP-06-2019</v>
      </c>
      <c r="G3596" s="7">
        <v>43626</v>
      </c>
      <c r="H3596" s="7" t="str">
        <f t="shared" si="814"/>
        <v>06-2019</v>
      </c>
      <c r="I3596" s="7" t="str">
        <f t="shared" ca="1" si="815"/>
        <v>Wall Street Journal: Morgan Stanley-GDP-06-2019</v>
      </c>
      <c r="J3596" s="4" t="str">
        <f t="shared" ca="1" si="816"/>
        <v>GDP-Morgan Stanley:06-2019</v>
      </c>
      <c r="K3596" t="s">
        <v>827</v>
      </c>
    </row>
    <row r="3597" spans="1:99" x14ac:dyDescent="0.55000000000000004">
      <c r="A3597" s="4" t="str">
        <f t="shared" ref="A3597" ca="1" si="817">IF(ISERROR(IF(C3597="GIOA",INDEX(List_AnonymousForecasters,MATCH(LEFT(K3597,FIND(":",K3597,1)-1),List_IndividualForecasters,0),1),INDEX(List_FirmNamesOmega,MATCH(LEFT(K3597,FIND(":",K3597,1)-1),List_FirmNamesAlpha,0),1))),LEFT(K3597,FIND(":",K3597,1)-1),IF(C3597="GIOA",INDEX(List_AnonymousForecasters,MATCH(LEFT(K3597,FIND(":",K3597,1)-1),List_IndividualForecasters,0),1),INDEX(List_FirmNamesOmega,MATCH(LEFT(K3597,FIND(":",K3597,1)-1),List_FirmNamesAlpha,0),1)))</f>
        <v>Nomura</v>
      </c>
      <c r="B3597" s="4" t="str">
        <f t="shared" ref="B3597" si="818">MID(K3597,FIND(":",K3597,1)+2,LEN(K3597)-FIND(":",K3597,1))</f>
        <v>Lewis Alexander</v>
      </c>
      <c r="C3597" s="4" t="s">
        <v>246</v>
      </c>
      <c r="D3597" s="4" t="s">
        <v>195</v>
      </c>
      <c r="E3597" s="4" t="str">
        <f>IF(COUNTIF($E$2:E3596,"Begin: " &amp; C3597 &amp; "-" &amp; D3597 &amp; "-" &amp; H3597)=0,"Begin: " &amp; C3597 &amp; "-" &amp; D3597 &amp; "-" &amp; H3597,IF((C3597 &amp; "-" &amp; D3597 &amp; "-" &amp; H3597)&lt;&gt;(C3598 &amp; "-" &amp; D3598 &amp; "-" &amp; H3598),"End: " &amp; C3597 &amp; "-" &amp; D3597 &amp; "-" &amp; H3597,""))</f>
        <v>Begin: Wall Street Journal-CPI YoY-06-2019</v>
      </c>
      <c r="F3597" s="4" t="str">
        <f t="shared" ref="F3597" si="819">C3597 &amp; "-" &amp; D3597 &amp; "-" &amp; H3597</f>
        <v>Wall Street Journal-CPI YoY-06-2019</v>
      </c>
      <c r="G3597" s="7">
        <v>43626</v>
      </c>
      <c r="H3597" s="7" t="str">
        <f t="shared" ref="H3597" si="820">TEXT(MONTH(G3597),"00") &amp; "-" &amp; TEXT(YEAR(G3597),"0000")</f>
        <v>06-2019</v>
      </c>
      <c r="I3597" s="7" t="str">
        <f t="shared" ref="I3597" ca="1" si="821">C3597 &amp; ": " &amp; A3597 &amp; "-" &amp; D3597 &amp; "-" &amp; H3597</f>
        <v>Wall Street Journal: Nomura-CPI YoY-06-2019</v>
      </c>
      <c r="J3597" s="4" t="str">
        <f t="shared" ref="J3597" ca="1" si="822">D3597 &amp; "-" &amp; A3597 &amp; ":" &amp; TEXT(MONTH(G3597),"00") &amp; "-" &amp; TEXT(YEAR(G3597),"0000")</f>
        <v>CPI YoY-Nomura:06-2019</v>
      </c>
      <c r="K3597" t="s">
        <v>196</v>
      </c>
      <c r="CK3597">
        <v>1.9</v>
      </c>
      <c r="CM3597">
        <v>1.9</v>
      </c>
      <c r="CO3597">
        <v>2.2000000000000002</v>
      </c>
      <c r="CQ3597">
        <v>2.5</v>
      </c>
    </row>
    <row r="3598" spans="1:99" x14ac:dyDescent="0.55000000000000004">
      <c r="A3598" s="4" t="str">
        <f t="shared" ref="A3598:A3661" ca="1" si="823">IF(ISERROR(IF(C3598="GIOA",INDEX(List_AnonymousForecasters,MATCH(LEFT(K3598,FIND(":",K3598,1)-1),List_IndividualForecasters,0),1),INDEX(List_FirmNamesOmega,MATCH(LEFT(K3598,FIND(":",K3598,1)-1),List_FirmNamesAlpha,0),1))),LEFT(K3598,FIND(":",K3598,1)-1),IF(C3598="GIOA",INDEX(List_AnonymousForecasters,MATCH(LEFT(K3598,FIND(":",K3598,1)-1),List_IndividualForecasters,0),1),INDEX(List_FirmNamesOmega,MATCH(LEFT(K3598,FIND(":",K3598,1)-1),List_FirmNamesAlpha,0),1)))</f>
        <v>Bank of the West</v>
      </c>
      <c r="B3598" s="4" t="str">
        <f t="shared" ref="B3598:B3661" si="824">MID(K3598,FIND(":",K3598,1)+2,LEN(K3598)-FIND(":",K3598,1))</f>
        <v>Scott Anderson</v>
      </c>
      <c r="C3598" s="4" t="s">
        <v>246</v>
      </c>
      <c r="D3598" s="4" t="s">
        <v>195</v>
      </c>
      <c r="E3598" s="4" t="str">
        <f>IF(COUNTIF($E$2:E3597,"Begin: " &amp; C3598 &amp; "-" &amp; D3598 &amp; "-" &amp; H3598)=0,"Begin: " &amp; C3598 &amp; "-" &amp; D3598 &amp; "-" &amp; H3598,IF((C3598 &amp; "-" &amp; D3598 &amp; "-" &amp; H3598)&lt;&gt;(C3599 &amp; "-" &amp; D3599 &amp; "-" &amp; H3599),"End: " &amp; C3598 &amp; "-" &amp; D3598 &amp; "-" &amp; H3598,""))</f>
        <v/>
      </c>
      <c r="F3598" s="4" t="str">
        <f t="shared" ref="F3598:F3661" si="825">C3598 &amp; "-" &amp; D3598 &amp; "-" &amp; H3598</f>
        <v>Wall Street Journal-CPI YoY-06-2019</v>
      </c>
      <c r="G3598" s="7">
        <v>43626</v>
      </c>
      <c r="H3598" s="7" t="str">
        <f t="shared" ref="H3598:H3661" si="826">TEXT(MONTH(G3598),"00") &amp; "-" &amp; TEXT(YEAR(G3598),"0000")</f>
        <v>06-2019</v>
      </c>
      <c r="I3598" s="7" t="str">
        <f t="shared" ref="I3598:I3661" ca="1" si="827">C3598 &amp; ": " &amp; A3598 &amp; "-" &amp; D3598 &amp; "-" &amp; H3598</f>
        <v>Wall Street Journal: Bank of the West-CPI YoY-06-2019</v>
      </c>
      <c r="J3598" s="4" t="str">
        <f t="shared" ref="J3598:J3661" ca="1" si="828">D3598 &amp; "-" &amp; A3598 &amp; ":" &amp; TEXT(MONTH(G3598),"00") &amp; "-" &amp; TEXT(YEAR(G3598),"0000")</f>
        <v>CPI YoY-Bank of the West:06-2019</v>
      </c>
      <c r="K3598" t="s">
        <v>763</v>
      </c>
      <c r="CK3598">
        <v>1.8</v>
      </c>
      <c r="CM3598">
        <v>1.9</v>
      </c>
      <c r="CO3598">
        <v>1.8</v>
      </c>
      <c r="CQ3598">
        <v>1.7</v>
      </c>
      <c r="CS3598">
        <v>1.9</v>
      </c>
      <c r="CU3598">
        <v>2.2000000000000002</v>
      </c>
    </row>
    <row r="3599" spans="1:99" x14ac:dyDescent="0.55000000000000004">
      <c r="A3599" s="4" t="str">
        <f t="shared" ca="1" si="823"/>
        <v>Capital Economics</v>
      </c>
      <c r="B3599" s="4" t="str">
        <f t="shared" si="824"/>
        <v>Paul Ashworth</v>
      </c>
      <c r="C3599" s="4" t="s">
        <v>246</v>
      </c>
      <c r="D3599" s="4" t="s">
        <v>195</v>
      </c>
      <c r="E3599" s="4" t="str">
        <f>IF(COUNTIF($E$2:E3598,"Begin: " &amp; C3599 &amp; "-" &amp; D3599 &amp; "-" &amp; H3599)=0,"Begin: " &amp; C3599 &amp; "-" &amp; D3599 &amp; "-" &amp; H3599,IF((C3599 &amp; "-" &amp; D3599 &amp; "-" &amp; H3599)&lt;&gt;(C3600 &amp; "-" &amp; D3600 &amp; "-" &amp; H3600),"End: " &amp; C3599 &amp; "-" &amp; D3599 &amp; "-" &amp; H3599,""))</f>
        <v/>
      </c>
      <c r="F3599" s="4" t="str">
        <f t="shared" si="825"/>
        <v>Wall Street Journal-CPI YoY-06-2019</v>
      </c>
      <c r="G3599" s="7">
        <v>43626</v>
      </c>
      <c r="H3599" s="7" t="str">
        <f t="shared" si="826"/>
        <v>06-2019</v>
      </c>
      <c r="I3599" s="7" t="str">
        <f t="shared" ca="1" si="827"/>
        <v>Wall Street Journal: Capital Economics-CPI YoY-06-2019</v>
      </c>
      <c r="J3599" s="4" t="str">
        <f t="shared" ca="1" si="828"/>
        <v>CPI YoY-Capital Economics:06-2019</v>
      </c>
      <c r="K3599" t="s">
        <v>197</v>
      </c>
      <c r="CK3599">
        <v>2</v>
      </c>
      <c r="CM3599">
        <v>1.5</v>
      </c>
      <c r="CO3599">
        <v>1.5</v>
      </c>
      <c r="CQ3599">
        <v>1.8</v>
      </c>
      <c r="CS3599">
        <v>1.8</v>
      </c>
      <c r="CU3599">
        <v>1.8</v>
      </c>
    </row>
    <row r="3600" spans="1:99" x14ac:dyDescent="0.55000000000000004">
      <c r="A3600" s="4" t="str">
        <f t="shared" ca="1" si="823"/>
        <v>Deloitte LP</v>
      </c>
      <c r="B3600" s="4" t="str">
        <f t="shared" si="824"/>
        <v>Daniel Bachman</v>
      </c>
      <c r="C3600" s="4" t="s">
        <v>246</v>
      </c>
      <c r="D3600" s="4" t="s">
        <v>195</v>
      </c>
      <c r="E3600" s="4" t="str">
        <f>IF(COUNTIF($E$2:E3599,"Begin: " &amp; C3600 &amp; "-" &amp; D3600 &amp; "-" &amp; H3600)=0,"Begin: " &amp; C3600 &amp; "-" &amp; D3600 &amp; "-" &amp; H3600,IF((C3600 &amp; "-" &amp; D3600 &amp; "-" &amp; H3600)&lt;&gt;(C3601 &amp; "-" &amp; D3601 &amp; "-" &amp; H3601),"End: " &amp; C3600 &amp; "-" &amp; D3600 &amp; "-" &amp; H3600,""))</f>
        <v/>
      </c>
      <c r="F3600" s="4" t="str">
        <f t="shared" si="825"/>
        <v>Wall Street Journal-CPI YoY-06-2019</v>
      </c>
      <c r="G3600" s="7">
        <v>43626</v>
      </c>
      <c r="H3600" s="7" t="str">
        <f t="shared" si="826"/>
        <v>06-2019</v>
      </c>
      <c r="I3600" s="7" t="str">
        <f t="shared" ca="1" si="827"/>
        <v>Wall Street Journal: Deloitte LP-CPI YoY-06-2019</v>
      </c>
      <c r="J3600" s="4" t="str">
        <f t="shared" ca="1" si="828"/>
        <v>CPI YoY-Deloitte LP:06-2019</v>
      </c>
      <c r="K3600" t="s">
        <v>749</v>
      </c>
      <c r="CK3600">
        <v>2</v>
      </c>
      <c r="CM3600">
        <v>2.2000000000000002</v>
      </c>
      <c r="CO3600">
        <v>1.7</v>
      </c>
      <c r="CQ3600">
        <v>1.5</v>
      </c>
      <c r="CS3600">
        <v>1.6</v>
      </c>
      <c r="CU3600">
        <v>1.8</v>
      </c>
    </row>
    <row r="3601" spans="1:99" x14ac:dyDescent="0.55000000000000004">
      <c r="A3601" s="4" t="str">
        <f t="shared" ca="1" si="823"/>
        <v>Economic Outlook Group</v>
      </c>
      <c r="B3601" s="4" t="str">
        <f t="shared" si="824"/>
        <v>Bernard Baumohl*</v>
      </c>
      <c r="C3601" s="4" t="s">
        <v>246</v>
      </c>
      <c r="D3601" s="4" t="s">
        <v>195</v>
      </c>
      <c r="E3601" s="4" t="str">
        <f>IF(COUNTIF($E$2:E3600,"Begin: " &amp; C3601 &amp; "-" &amp; D3601 &amp; "-" &amp; H3601)=0,"Begin: " &amp; C3601 &amp; "-" &amp; D3601 &amp; "-" &amp; H3601,IF((C3601 &amp; "-" &amp; D3601 &amp; "-" &amp; H3601)&lt;&gt;(C3602 &amp; "-" &amp; D3602 &amp; "-" &amp; H3602),"End: " &amp; C3601 &amp; "-" &amp; D3601 &amp; "-" &amp; H3601,""))</f>
        <v/>
      </c>
      <c r="F3601" s="4" t="str">
        <f t="shared" si="825"/>
        <v>Wall Street Journal-CPI YoY-06-2019</v>
      </c>
      <c r="G3601" s="7">
        <v>43626</v>
      </c>
      <c r="H3601" s="7" t="str">
        <f t="shared" si="826"/>
        <v>06-2019</v>
      </c>
      <c r="I3601" s="7" t="str">
        <f t="shared" ca="1" si="827"/>
        <v>Wall Street Journal: Economic Outlook Group-CPI YoY-06-2019</v>
      </c>
      <c r="J3601" s="4" t="str">
        <f t="shared" ca="1" si="828"/>
        <v>CPI YoY-Economic Outlook Group:06-2019</v>
      </c>
      <c r="K3601" t="s">
        <v>831</v>
      </c>
    </row>
    <row r="3602" spans="1:99" x14ac:dyDescent="0.55000000000000004">
      <c r="A3602" s="4" t="str">
        <f t="shared" ca="1" si="823"/>
        <v>Nationwide Insurance</v>
      </c>
      <c r="B3602" s="4" t="str">
        <f t="shared" si="824"/>
        <v>David Berson</v>
      </c>
      <c r="C3602" s="4" t="s">
        <v>246</v>
      </c>
      <c r="D3602" s="4" t="s">
        <v>195</v>
      </c>
      <c r="E3602" s="4" t="str">
        <f>IF(COUNTIF($E$2:E3601,"Begin: " &amp; C3602 &amp; "-" &amp; D3602 &amp; "-" &amp; H3602)=0,"Begin: " &amp; C3602 &amp; "-" &amp; D3602 &amp; "-" &amp; H3602,IF((C3602 &amp; "-" &amp; D3602 &amp; "-" &amp; H3602)&lt;&gt;(C3603 &amp; "-" &amp; D3603 &amp; "-" &amp; H3603),"End: " &amp; C3602 &amp; "-" &amp; D3602 &amp; "-" &amp; H3602,""))</f>
        <v/>
      </c>
      <c r="F3602" s="4" t="str">
        <f t="shared" si="825"/>
        <v>Wall Street Journal-CPI YoY-06-2019</v>
      </c>
      <c r="G3602" s="7">
        <v>43626</v>
      </c>
      <c r="H3602" s="7" t="str">
        <f t="shared" si="826"/>
        <v>06-2019</v>
      </c>
      <c r="I3602" s="7" t="str">
        <f t="shared" ca="1" si="827"/>
        <v>Wall Street Journal: Nationwide Insurance-CPI YoY-06-2019</v>
      </c>
      <c r="J3602" s="4" t="str">
        <f t="shared" ca="1" si="828"/>
        <v>CPI YoY-Nationwide Insurance:06-2019</v>
      </c>
      <c r="K3602" t="s">
        <v>427</v>
      </c>
      <c r="CK3602">
        <v>1.9</v>
      </c>
      <c r="CM3602">
        <v>2.4</v>
      </c>
      <c r="CO3602">
        <v>2.4</v>
      </c>
      <c r="CQ3602">
        <v>2.5</v>
      </c>
      <c r="CS3602">
        <v>2.6</v>
      </c>
      <c r="CU3602">
        <v>2.7</v>
      </c>
    </row>
    <row r="3603" spans="1:99" x14ac:dyDescent="0.55000000000000004">
      <c r="A3603" s="4" t="str">
        <f t="shared" ca="1" si="823"/>
        <v>Tufts University</v>
      </c>
      <c r="B3603" s="4" t="str">
        <f t="shared" si="824"/>
        <v>Brian Bethune*</v>
      </c>
      <c r="C3603" s="4" t="s">
        <v>246</v>
      </c>
      <c r="D3603" s="4" t="s">
        <v>195</v>
      </c>
      <c r="E3603" s="4" t="str">
        <f>IF(COUNTIF($E$2:E3602,"Begin: " &amp; C3603 &amp; "-" &amp; D3603 &amp; "-" &amp; H3603)=0,"Begin: " &amp; C3603 &amp; "-" &amp; D3603 &amp; "-" &amp; H3603,IF((C3603 &amp; "-" &amp; D3603 &amp; "-" &amp; H3603)&lt;&gt;(C3604 &amp; "-" &amp; D3604 &amp; "-" &amp; H3604),"End: " &amp; C3603 &amp; "-" &amp; D3603 &amp; "-" &amp; H3603,""))</f>
        <v/>
      </c>
      <c r="F3603" s="4" t="str">
        <f t="shared" si="825"/>
        <v>Wall Street Journal-CPI YoY-06-2019</v>
      </c>
      <c r="G3603" s="7">
        <v>43626</v>
      </c>
      <c r="H3603" s="7" t="str">
        <f t="shared" si="826"/>
        <v>06-2019</v>
      </c>
      <c r="I3603" s="7" t="str">
        <f t="shared" ca="1" si="827"/>
        <v>Wall Street Journal: Tufts University-CPI YoY-06-2019</v>
      </c>
      <c r="J3603" s="4" t="str">
        <f t="shared" ca="1" si="828"/>
        <v>CPI YoY-Tufts University:06-2019</v>
      </c>
      <c r="K3603" t="s">
        <v>813</v>
      </c>
    </row>
    <row r="3604" spans="1:99" x14ac:dyDescent="0.55000000000000004">
      <c r="A3604" s="4" t="str">
        <f t="shared" ca="1" si="823"/>
        <v>TS Lombard</v>
      </c>
      <c r="B3604" s="4" t="str">
        <f t="shared" si="824"/>
        <v>Steven Blitz</v>
      </c>
      <c r="C3604" s="4" t="s">
        <v>246</v>
      </c>
      <c r="D3604" s="4" t="s">
        <v>195</v>
      </c>
      <c r="E3604" s="4" t="str">
        <f>IF(COUNTIF($E$2:E3603,"Begin: " &amp; C3604 &amp; "-" &amp; D3604 &amp; "-" &amp; H3604)=0,"Begin: " &amp; C3604 &amp; "-" &amp; D3604 &amp; "-" &amp; H3604,IF((C3604 &amp; "-" &amp; D3604 &amp; "-" &amp; H3604)&lt;&gt;(C3605 &amp; "-" &amp; D3605 &amp; "-" &amp; H3605),"End: " &amp; C3604 &amp; "-" &amp; D3604 &amp; "-" &amp; H3604,""))</f>
        <v/>
      </c>
      <c r="F3604" s="4" t="str">
        <f t="shared" si="825"/>
        <v>Wall Street Journal-CPI YoY-06-2019</v>
      </c>
      <c r="G3604" s="7">
        <v>43626</v>
      </c>
      <c r="H3604" s="7" t="str">
        <f t="shared" si="826"/>
        <v>06-2019</v>
      </c>
      <c r="I3604" s="7" t="str">
        <f t="shared" ca="1" si="827"/>
        <v>Wall Street Journal: TS Lombard-CPI YoY-06-2019</v>
      </c>
      <c r="J3604" s="4" t="str">
        <f t="shared" ca="1" si="828"/>
        <v>CPI YoY-TS Lombard:06-2019</v>
      </c>
      <c r="K3604" t="s">
        <v>768</v>
      </c>
      <c r="CK3604">
        <v>2</v>
      </c>
      <c r="CM3604">
        <v>1.8</v>
      </c>
      <c r="CO3604">
        <v>1.6</v>
      </c>
      <c r="CQ3604">
        <v>2</v>
      </c>
      <c r="CS3604">
        <v>2.5</v>
      </c>
      <c r="CU3604">
        <v>3</v>
      </c>
    </row>
    <row r="3605" spans="1:99" x14ac:dyDescent="0.55000000000000004">
      <c r="A3605" s="4" t="str">
        <f t="shared" ca="1" si="823"/>
        <v>Standard and Poor's</v>
      </c>
      <c r="B3605" s="4" t="str">
        <f t="shared" si="824"/>
        <v>Beth Ann Bovino*</v>
      </c>
      <c r="C3605" s="4" t="s">
        <v>246</v>
      </c>
      <c r="D3605" s="4" t="s">
        <v>195</v>
      </c>
      <c r="E3605" s="4" t="str">
        <f>IF(COUNTIF($E$2:E3604,"Begin: " &amp; C3605 &amp; "-" &amp; D3605 &amp; "-" &amp; H3605)=0,"Begin: " &amp; C3605 &amp; "-" &amp; D3605 &amp; "-" &amp; H3605,IF((C3605 &amp; "-" &amp; D3605 &amp; "-" &amp; H3605)&lt;&gt;(C3606 &amp; "-" &amp; D3606 &amp; "-" &amp; H3606),"End: " &amp; C3605 &amp; "-" &amp; D3605 &amp; "-" &amp; H3605,""))</f>
        <v/>
      </c>
      <c r="F3605" s="4" t="str">
        <f t="shared" si="825"/>
        <v>Wall Street Journal-CPI YoY-06-2019</v>
      </c>
      <c r="G3605" s="7">
        <v>43626</v>
      </c>
      <c r="H3605" s="7" t="str">
        <f t="shared" si="826"/>
        <v>06-2019</v>
      </c>
      <c r="I3605" s="7" t="str">
        <f t="shared" ca="1" si="827"/>
        <v>Wall Street Journal: Standard and Poor's-CPI YoY-06-2019</v>
      </c>
      <c r="J3605" s="4" t="str">
        <f t="shared" ca="1" si="828"/>
        <v>CPI YoY-Standard and Poor's:06-2019</v>
      </c>
      <c r="K3605" t="s">
        <v>832</v>
      </c>
    </row>
    <row r="3606" spans="1:99" x14ac:dyDescent="0.55000000000000004">
      <c r="A3606" s="4" t="str">
        <f t="shared" ca="1" si="823"/>
        <v>Wells Fargo &amp; Co.</v>
      </c>
      <c r="B3606" s="4" t="str">
        <f t="shared" si="824"/>
        <v>Jay Bryson</v>
      </c>
      <c r="C3606" s="4" t="s">
        <v>246</v>
      </c>
      <c r="D3606" s="4" t="s">
        <v>195</v>
      </c>
      <c r="E3606" s="4" t="str">
        <f>IF(COUNTIF($E$2:E3605,"Begin: " &amp; C3606 &amp; "-" &amp; D3606 &amp; "-" &amp; H3606)=0,"Begin: " &amp; C3606 &amp; "-" &amp; D3606 &amp; "-" &amp; H3606,IF((C3606 &amp; "-" &amp; D3606 &amp; "-" &amp; H3606)&lt;&gt;(C3607 &amp; "-" &amp; D3607 &amp; "-" &amp; H3607),"End: " &amp; C3606 &amp; "-" &amp; D3606 &amp; "-" &amp; H3606,""))</f>
        <v/>
      </c>
      <c r="F3606" s="4" t="str">
        <f t="shared" si="825"/>
        <v>Wall Street Journal-CPI YoY-06-2019</v>
      </c>
      <c r="G3606" s="7">
        <v>43626</v>
      </c>
      <c r="H3606" s="7" t="str">
        <f t="shared" si="826"/>
        <v>06-2019</v>
      </c>
      <c r="I3606" s="7" t="str">
        <f t="shared" ca="1" si="827"/>
        <v>Wall Street Journal: Wells Fargo &amp; Co.-CPI YoY-06-2019</v>
      </c>
      <c r="J3606" s="4" t="str">
        <f t="shared" ca="1" si="828"/>
        <v>CPI YoY-Wells Fargo &amp; Co.:06-2019</v>
      </c>
      <c r="K3606" t="s">
        <v>786</v>
      </c>
      <c r="CK3606">
        <v>1.73</v>
      </c>
      <c r="CM3606">
        <v>2.21</v>
      </c>
      <c r="CO3606">
        <v>2.2599999999999998</v>
      </c>
      <c r="CQ3606">
        <v>2.15</v>
      </c>
    </row>
    <row r="3607" spans="1:99" x14ac:dyDescent="0.55000000000000004">
      <c r="A3607" s="4" t="str">
        <f t="shared" ca="1" si="823"/>
        <v>Credit Agricole CIB</v>
      </c>
      <c r="B3607" s="4" t="str">
        <f t="shared" si="824"/>
        <v>Michael Carey</v>
      </c>
      <c r="C3607" s="4" t="s">
        <v>246</v>
      </c>
      <c r="D3607" s="4" t="s">
        <v>195</v>
      </c>
      <c r="E3607" s="4" t="str">
        <f>IF(COUNTIF($E$2:E3606,"Begin: " &amp; C3607 &amp; "-" &amp; D3607 &amp; "-" &amp; H3607)=0,"Begin: " &amp; C3607 &amp; "-" &amp; D3607 &amp; "-" &amp; H3607,IF((C3607 &amp; "-" &amp; D3607 &amp; "-" &amp; H3607)&lt;&gt;(C3608 &amp; "-" &amp; D3608 &amp; "-" &amp; H3608),"End: " &amp; C3607 &amp; "-" &amp; D3607 &amp; "-" &amp; H3607,""))</f>
        <v/>
      </c>
      <c r="F3607" s="4" t="str">
        <f t="shared" si="825"/>
        <v>Wall Street Journal-CPI YoY-06-2019</v>
      </c>
      <c r="G3607" s="7">
        <v>43626</v>
      </c>
      <c r="H3607" s="7" t="str">
        <f t="shared" si="826"/>
        <v>06-2019</v>
      </c>
      <c r="I3607" s="7" t="str">
        <f t="shared" ca="1" si="827"/>
        <v>Wall Street Journal: Credit Agricole CIB-CPI YoY-06-2019</v>
      </c>
      <c r="J3607" s="4" t="str">
        <f t="shared" ca="1" si="828"/>
        <v>CPI YoY-Credit Agricole CIB:06-2019</v>
      </c>
      <c r="K3607" t="s">
        <v>200</v>
      </c>
      <c r="CK3607">
        <v>1.6</v>
      </c>
      <c r="CM3607">
        <v>1.9</v>
      </c>
      <c r="CO3607">
        <v>1.5</v>
      </c>
      <c r="CQ3607">
        <v>1.8</v>
      </c>
    </row>
    <row r="3608" spans="1:99" x14ac:dyDescent="0.55000000000000004">
      <c r="A3608" s="4" t="str">
        <f t="shared" ca="1" si="823"/>
        <v>Econoclast</v>
      </c>
      <c r="B3608" s="4" t="str">
        <f t="shared" si="824"/>
        <v>Mike Cosgrove</v>
      </c>
      <c r="C3608" s="4" t="s">
        <v>246</v>
      </c>
      <c r="D3608" s="4" t="s">
        <v>195</v>
      </c>
      <c r="E3608" s="4" t="str">
        <f>IF(COUNTIF($E$2:E3607,"Begin: " &amp; C3608 &amp; "-" &amp; D3608 &amp; "-" &amp; H3608)=0,"Begin: " &amp; C3608 &amp; "-" &amp; D3608 &amp; "-" &amp; H3608,IF((C3608 &amp; "-" &amp; D3608 &amp; "-" &amp; H3608)&lt;&gt;(C3609 &amp; "-" &amp; D3609 &amp; "-" &amp; H3609),"End: " &amp; C3608 &amp; "-" &amp; D3608 &amp; "-" &amp; H3608,""))</f>
        <v/>
      </c>
      <c r="F3608" s="4" t="str">
        <f t="shared" si="825"/>
        <v>Wall Street Journal-CPI YoY-06-2019</v>
      </c>
      <c r="G3608" s="7">
        <v>43626</v>
      </c>
      <c r="H3608" s="7" t="str">
        <f t="shared" si="826"/>
        <v>06-2019</v>
      </c>
      <c r="I3608" s="7" t="str">
        <f t="shared" ca="1" si="827"/>
        <v>Wall Street Journal: Econoclast-CPI YoY-06-2019</v>
      </c>
      <c r="J3608" s="4" t="str">
        <f t="shared" ca="1" si="828"/>
        <v>CPI YoY-Econoclast:06-2019</v>
      </c>
      <c r="K3608" t="s">
        <v>203</v>
      </c>
      <c r="CK3608">
        <v>2</v>
      </c>
      <c r="CM3608">
        <v>2.1</v>
      </c>
      <c r="CO3608">
        <v>2</v>
      </c>
      <c r="CQ3608">
        <v>2</v>
      </c>
      <c r="CS3608">
        <v>1.8</v>
      </c>
      <c r="CU3608">
        <v>1.8</v>
      </c>
    </row>
    <row r="3609" spans="1:99" x14ac:dyDescent="0.55000000000000004">
      <c r="A3609" s="4" t="str">
        <f t="shared" ca="1" si="823"/>
        <v>Pictet Wealth Management</v>
      </c>
      <c r="B3609" s="4" t="str">
        <f t="shared" si="824"/>
        <v>Thomas Costerg*</v>
      </c>
      <c r="C3609" s="4" t="s">
        <v>246</v>
      </c>
      <c r="D3609" s="4" t="s">
        <v>195</v>
      </c>
      <c r="E3609" s="4" t="str">
        <f>IF(COUNTIF($E$2:E3608,"Begin: " &amp; C3609 &amp; "-" &amp; D3609 &amp; "-" &amp; H3609)=0,"Begin: " &amp; C3609 &amp; "-" &amp; D3609 &amp; "-" &amp; H3609,IF((C3609 &amp; "-" &amp; D3609 &amp; "-" &amp; H3609)&lt;&gt;(C3610 &amp; "-" &amp; D3610 &amp; "-" &amp; H3610),"End: " &amp; C3609 &amp; "-" &amp; D3609 &amp; "-" &amp; H3609,""))</f>
        <v/>
      </c>
      <c r="F3609" s="4" t="str">
        <f t="shared" si="825"/>
        <v>Wall Street Journal-CPI YoY-06-2019</v>
      </c>
      <c r="G3609" s="7">
        <v>43626</v>
      </c>
      <c r="H3609" s="7" t="str">
        <f t="shared" si="826"/>
        <v>06-2019</v>
      </c>
      <c r="I3609" s="7" t="str">
        <f t="shared" ca="1" si="827"/>
        <v>Wall Street Journal: Pictet Wealth Management-CPI YoY-06-2019</v>
      </c>
      <c r="J3609" s="4" t="str">
        <f t="shared" ca="1" si="828"/>
        <v>CPI YoY-Pictet Wealth Management:06-2019</v>
      </c>
      <c r="K3609" t="s">
        <v>814</v>
      </c>
    </row>
    <row r="3610" spans="1:99" x14ac:dyDescent="0.55000000000000004">
      <c r="A3610" s="4" t="str">
        <f t="shared" ca="1" si="823"/>
        <v>Wrightson ICAP</v>
      </c>
      <c r="B3610" s="4" t="str">
        <f t="shared" si="824"/>
        <v>Lou Crandall</v>
      </c>
      <c r="C3610" s="4" t="s">
        <v>246</v>
      </c>
      <c r="D3610" s="4" t="s">
        <v>195</v>
      </c>
      <c r="E3610" s="4" t="str">
        <f>IF(COUNTIF($E$2:E3609,"Begin: " &amp; C3610 &amp; "-" &amp; D3610 &amp; "-" &amp; H3610)=0,"Begin: " &amp; C3610 &amp; "-" &amp; D3610 &amp; "-" &amp; H3610,IF((C3610 &amp; "-" &amp; D3610 &amp; "-" &amp; H3610)&lt;&gt;(C3611 &amp; "-" &amp; D3611 &amp; "-" &amp; H3611),"End: " &amp; C3610 &amp; "-" &amp; D3610 &amp; "-" &amp; H3610,""))</f>
        <v/>
      </c>
      <c r="F3610" s="4" t="str">
        <f t="shared" si="825"/>
        <v>Wall Street Journal-CPI YoY-06-2019</v>
      </c>
      <c r="G3610" s="7">
        <v>43626</v>
      </c>
      <c r="H3610" s="7" t="str">
        <f t="shared" si="826"/>
        <v>06-2019</v>
      </c>
      <c r="I3610" s="7" t="str">
        <f t="shared" ca="1" si="827"/>
        <v>Wall Street Journal: Wrightson ICAP-CPI YoY-06-2019</v>
      </c>
      <c r="J3610" s="4" t="str">
        <f t="shared" ca="1" si="828"/>
        <v>CPI YoY-Wrightson ICAP:06-2019</v>
      </c>
      <c r="K3610" t="s">
        <v>204</v>
      </c>
      <c r="CK3610">
        <v>1.6</v>
      </c>
      <c r="CM3610">
        <v>2.4</v>
      </c>
      <c r="CO3610">
        <v>2.6</v>
      </c>
      <c r="CQ3610">
        <v>2.4</v>
      </c>
      <c r="CS3610">
        <v>2.5</v>
      </c>
      <c r="CU3610">
        <v>2.5</v>
      </c>
    </row>
    <row r="3611" spans="1:99" x14ac:dyDescent="0.55000000000000004">
      <c r="A3611" s="4" t="str">
        <f t="shared" ca="1" si="823"/>
        <v>Independent Consultant</v>
      </c>
      <c r="B3611" s="4" t="str">
        <f t="shared" si="824"/>
        <v>Amy Crews Cutts</v>
      </c>
      <c r="C3611" s="4" t="s">
        <v>246</v>
      </c>
      <c r="D3611" s="4" t="s">
        <v>195</v>
      </c>
      <c r="E3611" s="4" t="str">
        <f>IF(COUNTIF($E$2:E3610,"Begin: " &amp; C3611 &amp; "-" &amp; D3611 &amp; "-" &amp; H3611)=0,"Begin: " &amp; C3611 &amp; "-" &amp; D3611 &amp; "-" &amp; H3611,IF((C3611 &amp; "-" &amp; D3611 &amp; "-" &amp; H3611)&lt;&gt;(C3612 &amp; "-" &amp; D3612 &amp; "-" &amp; H3612),"End: " &amp; C3611 &amp; "-" &amp; D3611 &amp; "-" &amp; H3611,""))</f>
        <v/>
      </c>
      <c r="F3611" s="4" t="str">
        <f t="shared" si="825"/>
        <v>Wall Street Journal-CPI YoY-06-2019</v>
      </c>
      <c r="G3611" s="7">
        <v>43626</v>
      </c>
      <c r="H3611" s="7" t="str">
        <f t="shared" si="826"/>
        <v>06-2019</v>
      </c>
      <c r="I3611" s="7" t="str">
        <f t="shared" ca="1" si="827"/>
        <v>Wall Street Journal: Independent Consultant-CPI YoY-06-2019</v>
      </c>
      <c r="J3611" s="4" t="str">
        <f t="shared" ca="1" si="828"/>
        <v>CPI YoY-Independent Consultant:06-2019</v>
      </c>
      <c r="K3611" t="s">
        <v>805</v>
      </c>
      <c r="CK3611">
        <v>1.9</v>
      </c>
      <c r="CM3611">
        <v>1.7</v>
      </c>
      <c r="CO3611">
        <v>1.7</v>
      </c>
      <c r="CQ3611">
        <v>1.8</v>
      </c>
      <c r="CS3611">
        <v>1.7</v>
      </c>
      <c r="CU3611">
        <v>1.9</v>
      </c>
    </row>
    <row r="3612" spans="1:99" x14ac:dyDescent="0.55000000000000004">
      <c r="A3612" s="4" t="str">
        <f t="shared" ca="1" si="823"/>
        <v>Oxford Economics</v>
      </c>
      <c r="B3612" s="4" t="str">
        <f t="shared" si="824"/>
        <v>Greg Daco</v>
      </c>
      <c r="C3612" s="4" t="s">
        <v>246</v>
      </c>
      <c r="D3612" s="4" t="s">
        <v>195</v>
      </c>
      <c r="E3612" s="4" t="str">
        <f>IF(COUNTIF($E$2:E3611,"Begin: " &amp; C3612 &amp; "-" &amp; D3612 &amp; "-" &amp; H3612)=0,"Begin: " &amp; C3612 &amp; "-" &amp; D3612 &amp; "-" &amp; H3612,IF((C3612 &amp; "-" &amp; D3612 &amp; "-" &amp; H3612)&lt;&gt;(C3613 &amp; "-" &amp; D3613 &amp; "-" &amp; H3613),"End: " &amp; C3612 &amp; "-" &amp; D3612 &amp; "-" &amp; H3612,""))</f>
        <v/>
      </c>
      <c r="F3612" s="4" t="str">
        <f t="shared" si="825"/>
        <v>Wall Street Journal-CPI YoY-06-2019</v>
      </c>
      <c r="G3612" s="7">
        <v>43626</v>
      </c>
      <c r="H3612" s="7" t="str">
        <f t="shared" si="826"/>
        <v>06-2019</v>
      </c>
      <c r="I3612" s="7" t="str">
        <f t="shared" ca="1" si="827"/>
        <v>Wall Street Journal: Oxford Economics-CPI YoY-06-2019</v>
      </c>
      <c r="J3612" s="4" t="str">
        <f t="shared" ca="1" si="828"/>
        <v>CPI YoY-Oxford Economics:06-2019</v>
      </c>
      <c r="K3612" t="s">
        <v>429</v>
      </c>
      <c r="CK3612">
        <v>1.9</v>
      </c>
      <c r="CM3612">
        <v>2.2000000000000002</v>
      </c>
      <c r="CO3612">
        <v>1.9</v>
      </c>
      <c r="CQ3612">
        <v>1.8</v>
      </c>
      <c r="CS3612">
        <v>1.8</v>
      </c>
      <c r="CU3612">
        <v>1.9</v>
      </c>
    </row>
    <row r="3613" spans="1:99" x14ac:dyDescent="0.55000000000000004">
      <c r="A3613" s="4" t="str">
        <f t="shared" ca="1" si="823"/>
        <v>Georgia State University</v>
      </c>
      <c r="B3613" s="4" t="str">
        <f t="shared" si="824"/>
        <v>Rajeev Dhawan</v>
      </c>
      <c r="C3613" s="4" t="s">
        <v>246</v>
      </c>
      <c r="D3613" s="4" t="s">
        <v>195</v>
      </c>
      <c r="E3613" s="4" t="str">
        <f>IF(COUNTIF($E$2:E3612,"Begin: " &amp; C3613 &amp; "-" &amp; D3613 &amp; "-" &amp; H3613)=0,"Begin: " &amp; C3613 &amp; "-" &amp; D3613 &amp; "-" &amp; H3613,IF((C3613 &amp; "-" &amp; D3613 &amp; "-" &amp; H3613)&lt;&gt;(C3614 &amp; "-" &amp; D3614 &amp; "-" &amp; H3614),"End: " &amp; C3613 &amp; "-" &amp; D3613 &amp; "-" &amp; H3613,""))</f>
        <v/>
      </c>
      <c r="F3613" s="4" t="str">
        <f t="shared" si="825"/>
        <v>Wall Street Journal-CPI YoY-06-2019</v>
      </c>
      <c r="G3613" s="7">
        <v>43626</v>
      </c>
      <c r="H3613" s="7" t="str">
        <f t="shared" si="826"/>
        <v>06-2019</v>
      </c>
      <c r="I3613" s="7" t="str">
        <f t="shared" ca="1" si="827"/>
        <v>Wall Street Journal: Georgia State University-CPI YoY-06-2019</v>
      </c>
      <c r="J3613" s="4" t="str">
        <f t="shared" ca="1" si="828"/>
        <v>CPI YoY-Georgia State University:06-2019</v>
      </c>
      <c r="K3613" t="s">
        <v>430</v>
      </c>
      <c r="CK3613">
        <v>2</v>
      </c>
      <c r="CM3613">
        <v>2.2999999999999998</v>
      </c>
      <c r="CO3613">
        <v>1.8</v>
      </c>
      <c r="CQ3613">
        <v>1.5</v>
      </c>
      <c r="CS3613">
        <v>1.9</v>
      </c>
      <c r="CU3613">
        <v>2.2999999999999998</v>
      </c>
    </row>
    <row r="3614" spans="1:99" x14ac:dyDescent="0.55000000000000004">
      <c r="A3614" s="4" t="str">
        <f t="shared" ca="1" si="823"/>
        <v>National Association of Home Builders</v>
      </c>
      <c r="B3614" s="4" t="str">
        <f t="shared" si="824"/>
        <v>Robert Dietz*</v>
      </c>
      <c r="C3614" s="4" t="s">
        <v>246</v>
      </c>
      <c r="D3614" s="4" t="s">
        <v>195</v>
      </c>
      <c r="E3614" s="4" t="str">
        <f>IF(COUNTIF($E$2:E3613,"Begin: " &amp; C3614 &amp; "-" &amp; D3614 &amp; "-" &amp; H3614)=0,"Begin: " &amp; C3614 &amp; "-" &amp; D3614 &amp; "-" &amp; H3614,IF((C3614 &amp; "-" &amp; D3614 &amp; "-" &amp; H3614)&lt;&gt;(C3615 &amp; "-" &amp; D3615 &amp; "-" &amp; H3615),"End: " &amp; C3614 &amp; "-" &amp; D3614 &amp; "-" &amp; H3614,""))</f>
        <v/>
      </c>
      <c r="F3614" s="4" t="str">
        <f t="shared" si="825"/>
        <v>Wall Street Journal-CPI YoY-06-2019</v>
      </c>
      <c r="G3614" s="7">
        <v>43626</v>
      </c>
      <c r="H3614" s="7" t="str">
        <f t="shared" si="826"/>
        <v>06-2019</v>
      </c>
      <c r="I3614" s="7" t="str">
        <f t="shared" ca="1" si="827"/>
        <v>Wall Street Journal: National Association of Home Builders-CPI YoY-06-2019</v>
      </c>
      <c r="J3614" s="4" t="str">
        <f t="shared" ca="1" si="828"/>
        <v>CPI YoY-National Association of Home Builders:06-2019</v>
      </c>
      <c r="K3614" t="s">
        <v>833</v>
      </c>
    </row>
    <row r="3615" spans="1:99" x14ac:dyDescent="0.55000000000000004">
      <c r="A3615" s="4" t="str">
        <f t="shared" ca="1" si="823"/>
        <v>Fannie Mae</v>
      </c>
      <c r="B3615" s="4" t="str">
        <f t="shared" si="824"/>
        <v>Douglas Duncan</v>
      </c>
      <c r="C3615" s="4" t="s">
        <v>246</v>
      </c>
      <c r="D3615" s="4" t="s">
        <v>195</v>
      </c>
      <c r="E3615" s="4" t="str">
        <f>IF(COUNTIF($E$2:E3614,"Begin: " &amp; C3615 &amp; "-" &amp; D3615 &amp; "-" &amp; H3615)=0,"Begin: " &amp; C3615 &amp; "-" &amp; D3615 &amp; "-" &amp; H3615,IF((C3615 &amp; "-" &amp; D3615 &amp; "-" &amp; H3615)&lt;&gt;(C3616 &amp; "-" &amp; D3616 &amp; "-" &amp; H3616),"End: " &amp; C3615 &amp; "-" &amp; D3615 &amp; "-" &amp; H3615,""))</f>
        <v/>
      </c>
      <c r="F3615" s="4" t="str">
        <f t="shared" si="825"/>
        <v>Wall Street Journal-CPI YoY-06-2019</v>
      </c>
      <c r="G3615" s="7">
        <v>43626</v>
      </c>
      <c r="H3615" s="7" t="str">
        <f t="shared" si="826"/>
        <v>06-2019</v>
      </c>
      <c r="I3615" s="7" t="str">
        <f t="shared" ca="1" si="827"/>
        <v>Wall Street Journal: Fannie Mae-CPI YoY-06-2019</v>
      </c>
      <c r="J3615" s="4" t="str">
        <f t="shared" ca="1" si="828"/>
        <v>CPI YoY-Fannie Mae:06-2019</v>
      </c>
      <c r="K3615" t="s">
        <v>206</v>
      </c>
      <c r="CK3615">
        <v>1.9</v>
      </c>
      <c r="CM3615">
        <v>2</v>
      </c>
      <c r="CO3615">
        <v>1.6</v>
      </c>
      <c r="CQ3615">
        <v>1.7</v>
      </c>
      <c r="CS3615">
        <v>2</v>
      </c>
      <c r="CU3615">
        <v>1.9</v>
      </c>
    </row>
    <row r="3616" spans="1:99" x14ac:dyDescent="0.55000000000000004">
      <c r="A3616" s="4" t="str">
        <f t="shared" ca="1" si="823"/>
        <v>Comerica Bank</v>
      </c>
      <c r="B3616" s="4" t="str">
        <f t="shared" si="824"/>
        <v>Robert Dye</v>
      </c>
      <c r="C3616" s="4" t="s">
        <v>246</v>
      </c>
      <c r="D3616" s="4" t="s">
        <v>195</v>
      </c>
      <c r="E3616" s="4" t="str">
        <f>IF(COUNTIF($E$2:E3615,"Begin: " &amp; C3616 &amp; "-" &amp; D3616 &amp; "-" &amp; H3616)=0,"Begin: " &amp; C3616 &amp; "-" &amp; D3616 &amp; "-" &amp; H3616,IF((C3616 &amp; "-" &amp; D3616 &amp; "-" &amp; H3616)&lt;&gt;(C3617 &amp; "-" &amp; D3617 &amp; "-" &amp; H3617),"End: " &amp; C3616 &amp; "-" &amp; D3616 &amp; "-" &amp; H3616,""))</f>
        <v/>
      </c>
      <c r="F3616" s="4" t="str">
        <f t="shared" si="825"/>
        <v>Wall Street Journal-CPI YoY-06-2019</v>
      </c>
      <c r="G3616" s="7">
        <v>43626</v>
      </c>
      <c r="H3616" s="7" t="str">
        <f t="shared" si="826"/>
        <v>06-2019</v>
      </c>
      <c r="I3616" s="7" t="str">
        <f t="shared" ca="1" si="827"/>
        <v>Wall Street Journal: Comerica Bank-CPI YoY-06-2019</v>
      </c>
      <c r="J3616" s="4" t="str">
        <f t="shared" ca="1" si="828"/>
        <v>CPI YoY-Comerica Bank:06-2019</v>
      </c>
      <c r="K3616" t="s">
        <v>207</v>
      </c>
      <c r="CK3616">
        <v>1.8</v>
      </c>
      <c r="CM3616">
        <v>2</v>
      </c>
      <c r="CO3616">
        <v>2</v>
      </c>
      <c r="CQ3616">
        <v>2</v>
      </c>
      <c r="CS3616">
        <v>2</v>
      </c>
      <c r="CU3616">
        <v>2</v>
      </c>
    </row>
    <row r="3617" spans="1:99" x14ac:dyDescent="0.55000000000000004">
      <c r="A3617" s="4" t="str">
        <f t="shared" ca="1" si="823"/>
        <v>PNC Financial Services Group</v>
      </c>
      <c r="B3617" s="4" t="str">
        <f t="shared" si="824"/>
        <v>Augustine Faucher</v>
      </c>
      <c r="C3617" s="4" t="s">
        <v>246</v>
      </c>
      <c r="D3617" s="4" t="s">
        <v>195</v>
      </c>
      <c r="E3617" s="4" t="str">
        <f>IF(COUNTIF($E$2:E3616,"Begin: " &amp; C3617 &amp; "-" &amp; D3617 &amp; "-" &amp; H3617)=0,"Begin: " &amp; C3617 &amp; "-" &amp; D3617 &amp; "-" &amp; H3617,IF((C3617 &amp; "-" &amp; D3617 &amp; "-" &amp; H3617)&lt;&gt;(C3618 &amp; "-" &amp; D3618 &amp; "-" &amp; H3618),"End: " &amp; C3617 &amp; "-" &amp; D3617 &amp; "-" &amp; H3617,""))</f>
        <v/>
      </c>
      <c r="F3617" s="4" t="str">
        <f t="shared" si="825"/>
        <v>Wall Street Journal-CPI YoY-06-2019</v>
      </c>
      <c r="G3617" s="7">
        <v>43626</v>
      </c>
      <c r="H3617" s="7" t="str">
        <f t="shared" si="826"/>
        <v>06-2019</v>
      </c>
      <c r="I3617" s="7" t="str">
        <f t="shared" ca="1" si="827"/>
        <v>Wall Street Journal: PNC Financial Services Group-CPI YoY-06-2019</v>
      </c>
      <c r="J3617" s="4" t="str">
        <f t="shared" ca="1" si="828"/>
        <v>CPI YoY-PNC Financial Services Group:06-2019</v>
      </c>
      <c r="K3617" t="s">
        <v>769</v>
      </c>
      <c r="CK3617">
        <v>1.3</v>
      </c>
      <c r="CM3617">
        <v>1.6</v>
      </c>
      <c r="CO3617">
        <v>2.2000000000000002</v>
      </c>
      <c r="CQ3617">
        <v>2.1</v>
      </c>
      <c r="CS3617">
        <v>2.1</v>
      </c>
      <c r="CU3617">
        <v>2.1</v>
      </c>
    </row>
    <row r="3618" spans="1:99" x14ac:dyDescent="0.55000000000000004">
      <c r="A3618" s="4" t="str">
        <f t="shared" ca="1" si="823"/>
        <v>California Lutheran University</v>
      </c>
      <c r="B3618" s="4" t="str">
        <f t="shared" si="824"/>
        <v>Matthew Fienup/Dan Hamilton</v>
      </c>
      <c r="C3618" s="4" t="s">
        <v>246</v>
      </c>
      <c r="D3618" s="4" t="s">
        <v>195</v>
      </c>
      <c r="E3618" s="4" t="str">
        <f>IF(COUNTIF($E$2:E3617,"Begin: " &amp; C3618 &amp; "-" &amp; D3618 &amp; "-" &amp; H3618)=0,"Begin: " &amp; C3618 &amp; "-" &amp; D3618 &amp; "-" &amp; H3618,IF((C3618 &amp; "-" &amp; D3618 &amp; "-" &amp; H3618)&lt;&gt;(C3619 &amp; "-" &amp; D3619 &amp; "-" &amp; H3619),"End: " &amp; C3618 &amp; "-" &amp; D3618 &amp; "-" &amp; H3618,""))</f>
        <v/>
      </c>
      <c r="F3618" s="4" t="str">
        <f t="shared" si="825"/>
        <v>Wall Street Journal-CPI YoY-06-2019</v>
      </c>
      <c r="G3618" s="7">
        <v>43626</v>
      </c>
      <c r="H3618" s="7" t="str">
        <f t="shared" si="826"/>
        <v>06-2019</v>
      </c>
      <c r="I3618" s="7" t="str">
        <f t="shared" ca="1" si="827"/>
        <v>Wall Street Journal: California Lutheran University-CPI YoY-06-2019</v>
      </c>
      <c r="J3618" s="4" t="str">
        <f t="shared" ca="1" si="828"/>
        <v>CPI YoY-California Lutheran University:06-2019</v>
      </c>
      <c r="K3618" t="s">
        <v>796</v>
      </c>
      <c r="CK3618">
        <v>1.9</v>
      </c>
      <c r="CM3618">
        <v>1.8</v>
      </c>
      <c r="CO3618">
        <v>1.8</v>
      </c>
      <c r="CQ3618">
        <v>1.8</v>
      </c>
      <c r="CS3618">
        <v>1.7</v>
      </c>
      <c r="CU3618">
        <v>1.7</v>
      </c>
    </row>
    <row r="3619" spans="1:99" x14ac:dyDescent="0.55000000000000004">
      <c r="A3619" s="4" t="str">
        <f t="shared" ca="1" si="823"/>
        <v>MFR</v>
      </c>
      <c r="B3619" s="4" t="str">
        <f t="shared" si="824"/>
        <v>Maria Fiorini Ramirez/Joshua Shapiro</v>
      </c>
      <c r="C3619" s="4" t="s">
        <v>246</v>
      </c>
      <c r="D3619" s="4" t="s">
        <v>195</v>
      </c>
      <c r="E3619" s="4" t="str">
        <f>IF(COUNTIF($E$2:E3618,"Begin: " &amp; C3619 &amp; "-" &amp; D3619 &amp; "-" &amp; H3619)=0,"Begin: " &amp; C3619 &amp; "-" &amp; D3619 &amp; "-" &amp; H3619,IF((C3619 &amp; "-" &amp; D3619 &amp; "-" &amp; H3619)&lt;&gt;(C3620 &amp; "-" &amp; D3620 &amp; "-" &amp; H3620),"End: " &amp; C3619 &amp; "-" &amp; D3619 &amp; "-" &amp; H3619,""))</f>
        <v/>
      </c>
      <c r="F3619" s="4" t="str">
        <f t="shared" si="825"/>
        <v>Wall Street Journal-CPI YoY-06-2019</v>
      </c>
      <c r="G3619" s="7">
        <v>43626</v>
      </c>
      <c r="H3619" s="7" t="str">
        <f t="shared" si="826"/>
        <v>06-2019</v>
      </c>
      <c r="I3619" s="7" t="str">
        <f t="shared" ca="1" si="827"/>
        <v>Wall Street Journal: MFR-CPI YoY-06-2019</v>
      </c>
      <c r="J3619" s="4" t="str">
        <f t="shared" ca="1" si="828"/>
        <v>CPI YoY-MFR:06-2019</v>
      </c>
      <c r="K3619" t="s">
        <v>208</v>
      </c>
      <c r="CK3619">
        <v>1.9</v>
      </c>
      <c r="CM3619">
        <v>2.1</v>
      </c>
      <c r="CO3619">
        <v>2</v>
      </c>
      <c r="CQ3619">
        <v>1.6</v>
      </c>
    </row>
    <row r="3620" spans="1:99" x14ac:dyDescent="0.55000000000000004">
      <c r="A3620" s="4" t="str">
        <f t="shared" ca="1" si="823"/>
        <v>Chamber of Commerce</v>
      </c>
      <c r="B3620" s="4" t="str">
        <f t="shared" si="824"/>
        <v>J.D. Foster</v>
      </c>
      <c r="C3620" s="4" t="s">
        <v>246</v>
      </c>
      <c r="D3620" s="4" t="s">
        <v>195</v>
      </c>
      <c r="E3620" s="4" t="str">
        <f>IF(COUNTIF($E$2:E3619,"Begin: " &amp; C3620 &amp; "-" &amp; D3620 &amp; "-" &amp; H3620)=0,"Begin: " &amp; C3620 &amp; "-" &amp; D3620 &amp; "-" &amp; H3620,IF((C3620 &amp; "-" &amp; D3620 &amp; "-" &amp; H3620)&lt;&gt;(C3621 &amp; "-" &amp; D3621 &amp; "-" &amp; H3621),"End: " &amp; C3620 &amp; "-" &amp; D3620 &amp; "-" &amp; H3620,""))</f>
        <v/>
      </c>
      <c r="F3620" s="4" t="str">
        <f t="shared" si="825"/>
        <v>Wall Street Journal-CPI YoY-06-2019</v>
      </c>
      <c r="G3620" s="7">
        <v>43626</v>
      </c>
      <c r="H3620" s="7" t="str">
        <f t="shared" si="826"/>
        <v>06-2019</v>
      </c>
      <c r="I3620" s="7" t="str">
        <f t="shared" ca="1" si="827"/>
        <v>Wall Street Journal: Chamber of Commerce-CPI YoY-06-2019</v>
      </c>
      <c r="J3620" s="4" t="str">
        <f t="shared" ca="1" si="828"/>
        <v>CPI YoY-Chamber of Commerce:06-2019</v>
      </c>
      <c r="K3620" t="s">
        <v>766</v>
      </c>
      <c r="CK3620">
        <v>1.5</v>
      </c>
      <c r="CM3620">
        <v>1.5</v>
      </c>
      <c r="CO3620">
        <v>2.1</v>
      </c>
      <c r="CQ3620">
        <v>2</v>
      </c>
    </row>
    <row r="3621" spans="1:99" x14ac:dyDescent="0.55000000000000004">
      <c r="A3621" s="4" t="str">
        <f t="shared" ca="1" si="823"/>
        <v>Mortgage Bankers Association</v>
      </c>
      <c r="B3621" s="4" t="str">
        <f t="shared" si="824"/>
        <v>Mike Fratantoni</v>
      </c>
      <c r="C3621" s="4" t="s">
        <v>246</v>
      </c>
      <c r="D3621" s="4" t="s">
        <v>195</v>
      </c>
      <c r="E3621" s="4" t="str">
        <f>IF(COUNTIF($E$2:E3620,"Begin: " &amp; C3621 &amp; "-" &amp; D3621 &amp; "-" &amp; H3621)=0,"Begin: " &amp; C3621 &amp; "-" &amp; D3621 &amp; "-" &amp; H3621,IF((C3621 &amp; "-" &amp; D3621 &amp; "-" &amp; H3621)&lt;&gt;(C3622 &amp; "-" &amp; D3622 &amp; "-" &amp; H3622),"End: " &amp; C3621 &amp; "-" &amp; D3621 &amp; "-" &amp; H3621,""))</f>
        <v/>
      </c>
      <c r="F3621" s="4" t="str">
        <f t="shared" si="825"/>
        <v>Wall Street Journal-CPI YoY-06-2019</v>
      </c>
      <c r="G3621" s="7">
        <v>43626</v>
      </c>
      <c r="H3621" s="7" t="str">
        <f t="shared" si="826"/>
        <v>06-2019</v>
      </c>
      <c r="I3621" s="7" t="str">
        <f t="shared" ca="1" si="827"/>
        <v>Wall Street Journal: Mortgage Bankers Association-CPI YoY-06-2019</v>
      </c>
      <c r="J3621" s="4" t="str">
        <f t="shared" ca="1" si="828"/>
        <v>CPI YoY-Mortgage Bankers Association:06-2019</v>
      </c>
      <c r="K3621" t="s">
        <v>209</v>
      </c>
      <c r="CK3621">
        <v>2</v>
      </c>
      <c r="CM3621">
        <v>2.1</v>
      </c>
      <c r="CO3621">
        <v>2.1</v>
      </c>
      <c r="CQ3621">
        <v>2</v>
      </c>
      <c r="CS3621">
        <v>2</v>
      </c>
      <c r="CU3621">
        <v>2</v>
      </c>
    </row>
    <row r="3622" spans="1:99" x14ac:dyDescent="0.55000000000000004">
      <c r="A3622" s="4" t="str">
        <f t="shared" ca="1" si="823"/>
        <v>Robert Fry Economics LLC</v>
      </c>
      <c r="B3622" s="4" t="str">
        <f t="shared" si="824"/>
        <v>Robert Fry</v>
      </c>
      <c r="C3622" s="4" t="s">
        <v>246</v>
      </c>
      <c r="D3622" s="4" t="s">
        <v>195</v>
      </c>
      <c r="E3622" s="4" t="str">
        <f>IF(COUNTIF($E$2:E3621,"Begin: " &amp; C3622 &amp; "-" &amp; D3622 &amp; "-" &amp; H3622)=0,"Begin: " &amp; C3622 &amp; "-" &amp; D3622 &amp; "-" &amp; H3622,IF((C3622 &amp; "-" &amp; D3622 &amp; "-" &amp; H3622)&lt;&gt;(C3623 &amp; "-" &amp; D3623 &amp; "-" &amp; H3623),"End: " &amp; C3622 &amp; "-" &amp; D3622 &amp; "-" &amp; H3622,""))</f>
        <v/>
      </c>
      <c r="F3622" s="4" t="str">
        <f t="shared" si="825"/>
        <v>Wall Street Journal-CPI YoY-06-2019</v>
      </c>
      <c r="G3622" s="7">
        <v>43626</v>
      </c>
      <c r="H3622" s="7" t="str">
        <f t="shared" si="826"/>
        <v>06-2019</v>
      </c>
      <c r="I3622" s="7" t="str">
        <f t="shared" ca="1" si="827"/>
        <v>Wall Street Journal: Robert Fry Economics LLC-CPI YoY-06-2019</v>
      </c>
      <c r="J3622" s="4" t="str">
        <f t="shared" ca="1" si="828"/>
        <v>CPI YoY-Robert Fry Economics LLC:06-2019</v>
      </c>
      <c r="K3622" t="s">
        <v>764</v>
      </c>
      <c r="CK3622">
        <v>2</v>
      </c>
      <c r="CM3622">
        <v>2.1</v>
      </c>
      <c r="CO3622">
        <v>2.1</v>
      </c>
      <c r="CQ3622">
        <v>2.1</v>
      </c>
      <c r="CS3622">
        <v>2.2999999999999998</v>
      </c>
      <c r="CU3622">
        <v>2.2999999999999998</v>
      </c>
    </row>
    <row r="3623" spans="1:99" x14ac:dyDescent="0.55000000000000004">
      <c r="A3623" s="4" t="str">
        <f t="shared" ca="1" si="823"/>
        <v>Societe Generale</v>
      </c>
      <c r="B3623" s="4" t="str">
        <f t="shared" si="824"/>
        <v>Stephen Gallagher</v>
      </c>
      <c r="C3623" s="4" t="s">
        <v>246</v>
      </c>
      <c r="D3623" s="4" t="s">
        <v>195</v>
      </c>
      <c r="E3623" s="4" t="str">
        <f>IF(COUNTIF($E$2:E3622,"Begin: " &amp; C3623 &amp; "-" &amp; D3623 &amp; "-" &amp; H3623)=0,"Begin: " &amp; C3623 &amp; "-" &amp; D3623 &amp; "-" &amp; H3623,IF((C3623 &amp; "-" &amp; D3623 &amp; "-" &amp; H3623)&lt;&gt;(C3624 &amp; "-" &amp; D3624 &amp; "-" &amp; H3624),"End: " &amp; C3623 &amp; "-" &amp; D3623 &amp; "-" &amp; H3623,""))</f>
        <v/>
      </c>
      <c r="F3623" s="4" t="str">
        <f t="shared" si="825"/>
        <v>Wall Street Journal-CPI YoY-06-2019</v>
      </c>
      <c r="G3623" s="7">
        <v>43626</v>
      </c>
      <c r="H3623" s="7" t="str">
        <f t="shared" si="826"/>
        <v>06-2019</v>
      </c>
      <c r="I3623" s="7" t="str">
        <f t="shared" ca="1" si="827"/>
        <v>Wall Street Journal: Societe Generale-CPI YoY-06-2019</v>
      </c>
      <c r="J3623" s="4" t="str">
        <f t="shared" ca="1" si="828"/>
        <v>CPI YoY-Societe Generale:06-2019</v>
      </c>
      <c r="K3623" t="s">
        <v>657</v>
      </c>
      <c r="CK3623">
        <v>1.4</v>
      </c>
      <c r="CM3623">
        <v>2</v>
      </c>
      <c r="CO3623">
        <v>2</v>
      </c>
      <c r="CQ3623">
        <v>2</v>
      </c>
      <c r="CS3623">
        <v>2.1</v>
      </c>
      <c r="CU3623">
        <v>1.9</v>
      </c>
    </row>
    <row r="3624" spans="1:99" x14ac:dyDescent="0.55000000000000004">
      <c r="A3624" s="4" t="str">
        <f t="shared" ca="1" si="823"/>
        <v>Barclays</v>
      </c>
      <c r="B3624" s="4" t="str">
        <f t="shared" si="824"/>
        <v>Michael Gapen*</v>
      </c>
      <c r="C3624" s="4" t="s">
        <v>246</v>
      </c>
      <c r="D3624" s="4" t="s">
        <v>195</v>
      </c>
      <c r="E3624" s="4" t="str">
        <f>IF(COUNTIF($E$2:E3623,"Begin: " &amp; C3624 &amp; "-" &amp; D3624 &amp; "-" &amp; H3624)=0,"Begin: " &amp; C3624 &amp; "-" &amp; D3624 &amp; "-" &amp; H3624,IF((C3624 &amp; "-" &amp; D3624 &amp; "-" &amp; H3624)&lt;&gt;(C3625 &amp; "-" &amp; D3625 &amp; "-" &amp; H3625),"End: " &amp; C3624 &amp; "-" &amp; D3624 &amp; "-" &amp; H3624,""))</f>
        <v/>
      </c>
      <c r="F3624" s="4" t="str">
        <f t="shared" si="825"/>
        <v>Wall Street Journal-CPI YoY-06-2019</v>
      </c>
      <c r="G3624" s="7">
        <v>43626</v>
      </c>
      <c r="H3624" s="7" t="str">
        <f t="shared" si="826"/>
        <v>06-2019</v>
      </c>
      <c r="I3624" s="7" t="str">
        <f t="shared" ca="1" si="827"/>
        <v>Wall Street Journal: Barclays-CPI YoY-06-2019</v>
      </c>
      <c r="J3624" s="4" t="str">
        <f t="shared" ca="1" si="828"/>
        <v>CPI YoY-Barclays:06-2019</v>
      </c>
      <c r="K3624" t="s">
        <v>815</v>
      </c>
    </row>
    <row r="3625" spans="1:99" x14ac:dyDescent="0.55000000000000004">
      <c r="A3625" s="4" t="str">
        <f t="shared" ca="1" si="823"/>
        <v>NatWest Markets</v>
      </c>
      <c r="B3625" s="4" t="str">
        <f t="shared" si="824"/>
        <v>Michelle Girard*</v>
      </c>
      <c r="C3625" s="4" t="s">
        <v>246</v>
      </c>
      <c r="D3625" s="4" t="s">
        <v>195</v>
      </c>
      <c r="E3625" s="4" t="str">
        <f>IF(COUNTIF($E$2:E3624,"Begin: " &amp; C3625 &amp; "-" &amp; D3625 &amp; "-" &amp; H3625)=0,"Begin: " &amp; C3625 &amp; "-" &amp; D3625 &amp; "-" &amp; H3625,IF((C3625 &amp; "-" &amp; D3625 &amp; "-" &amp; H3625)&lt;&gt;(C3626 &amp; "-" &amp; D3626 &amp; "-" &amp; H3626),"End: " &amp; C3625 &amp; "-" &amp; D3625 &amp; "-" &amp; H3625,""))</f>
        <v/>
      </c>
      <c r="F3625" s="4" t="str">
        <f t="shared" si="825"/>
        <v>Wall Street Journal-CPI YoY-06-2019</v>
      </c>
      <c r="G3625" s="7">
        <v>43626</v>
      </c>
      <c r="H3625" s="7" t="str">
        <f t="shared" si="826"/>
        <v>06-2019</v>
      </c>
      <c r="I3625" s="7" t="str">
        <f t="shared" ca="1" si="827"/>
        <v>Wall Street Journal: NatWest Markets-CPI YoY-06-2019</v>
      </c>
      <c r="J3625" s="4" t="str">
        <f t="shared" ca="1" si="828"/>
        <v>CPI YoY-NatWest Markets:06-2019</v>
      </c>
      <c r="K3625" t="s">
        <v>816</v>
      </c>
    </row>
    <row r="3626" spans="1:99" x14ac:dyDescent="0.55000000000000004">
      <c r="A3626" s="4" t="str">
        <f t="shared" ca="1" si="823"/>
        <v>BMO Capital</v>
      </c>
      <c r="B3626" s="4" t="str">
        <f t="shared" si="824"/>
        <v>Michael Gregory</v>
      </c>
      <c r="C3626" s="4" t="s">
        <v>246</v>
      </c>
      <c r="D3626" s="4" t="s">
        <v>195</v>
      </c>
      <c r="E3626" s="4" t="str">
        <f>IF(COUNTIF($E$2:E3625,"Begin: " &amp; C3626 &amp; "-" &amp; D3626 &amp; "-" &amp; H3626)=0,"Begin: " &amp; C3626 &amp; "-" &amp; D3626 &amp; "-" &amp; H3626,IF((C3626 &amp; "-" &amp; D3626 &amp; "-" &amp; H3626)&lt;&gt;(C3627 &amp; "-" &amp; D3627 &amp; "-" &amp; H3627),"End: " &amp; C3626 &amp; "-" &amp; D3626 &amp; "-" &amp; H3626,""))</f>
        <v/>
      </c>
      <c r="F3626" s="4" t="str">
        <f t="shared" si="825"/>
        <v>Wall Street Journal-CPI YoY-06-2019</v>
      </c>
      <c r="G3626" s="7">
        <v>43626</v>
      </c>
      <c r="H3626" s="7" t="str">
        <f t="shared" si="826"/>
        <v>06-2019</v>
      </c>
      <c r="I3626" s="7" t="str">
        <f t="shared" ca="1" si="827"/>
        <v>Wall Street Journal: BMO Capital-CPI YoY-06-2019</v>
      </c>
      <c r="J3626" s="4" t="str">
        <f t="shared" ca="1" si="828"/>
        <v>CPI YoY-BMO Capital:06-2019</v>
      </c>
      <c r="K3626" t="s">
        <v>798</v>
      </c>
      <c r="CK3626">
        <v>1.9</v>
      </c>
      <c r="CM3626">
        <v>2.1</v>
      </c>
      <c r="CO3626">
        <v>2.1</v>
      </c>
      <c r="CQ3626">
        <v>2.1</v>
      </c>
    </row>
    <row r="3627" spans="1:99" x14ac:dyDescent="0.55000000000000004">
      <c r="A3627" s="4" t="str">
        <f t="shared" ca="1" si="823"/>
        <v>TD Securities</v>
      </c>
      <c r="B3627" s="4" t="str">
        <f t="shared" si="824"/>
        <v>Michael Hanson*</v>
      </c>
      <c r="C3627" s="4" t="s">
        <v>246</v>
      </c>
      <c r="D3627" s="4" t="s">
        <v>195</v>
      </c>
      <c r="E3627" s="4" t="str">
        <f>IF(COUNTIF($E$2:E3626,"Begin: " &amp; C3627 &amp; "-" &amp; D3627 &amp; "-" &amp; H3627)=0,"Begin: " &amp; C3627 &amp; "-" &amp; D3627 &amp; "-" &amp; H3627,IF((C3627 &amp; "-" &amp; D3627 &amp; "-" &amp; H3627)&lt;&gt;(C3628 &amp; "-" &amp; D3628 &amp; "-" &amp; H3628),"End: " &amp; C3627 &amp; "-" &amp; D3627 &amp; "-" &amp; H3627,""))</f>
        <v/>
      </c>
      <c r="F3627" s="4" t="str">
        <f t="shared" si="825"/>
        <v>Wall Street Journal-CPI YoY-06-2019</v>
      </c>
      <c r="G3627" s="7">
        <v>43626</v>
      </c>
      <c r="H3627" s="7" t="str">
        <f t="shared" si="826"/>
        <v>06-2019</v>
      </c>
      <c r="I3627" s="7" t="str">
        <f t="shared" ca="1" si="827"/>
        <v>Wall Street Journal: TD Securities-CPI YoY-06-2019</v>
      </c>
      <c r="J3627" s="4" t="str">
        <f t="shared" ca="1" si="828"/>
        <v>CPI YoY-TD Securities:06-2019</v>
      </c>
      <c r="K3627" t="s">
        <v>834</v>
      </c>
    </row>
    <row r="3628" spans="1:99" x14ac:dyDescent="0.55000000000000004">
      <c r="A3628" s="4" t="str">
        <f t="shared" ca="1" si="823"/>
        <v>Goldman Sachs</v>
      </c>
      <c r="B3628" s="4" t="str">
        <f t="shared" si="824"/>
        <v>Jan Hatzius</v>
      </c>
      <c r="C3628" s="4" t="s">
        <v>246</v>
      </c>
      <c r="D3628" s="4" t="s">
        <v>195</v>
      </c>
      <c r="E3628" s="4" t="str">
        <f>IF(COUNTIF($E$2:E3627,"Begin: " &amp; C3628 &amp; "-" &amp; D3628 &amp; "-" &amp; H3628)=0,"Begin: " &amp; C3628 &amp; "-" &amp; D3628 &amp; "-" &amp; H3628,IF((C3628 &amp; "-" &amp; D3628 &amp; "-" &amp; H3628)&lt;&gt;(C3629 &amp; "-" &amp; D3629 &amp; "-" &amp; H3629),"End: " &amp; C3628 &amp; "-" &amp; D3628 &amp; "-" &amp; H3628,""))</f>
        <v/>
      </c>
      <c r="F3628" s="4" t="str">
        <f t="shared" si="825"/>
        <v>Wall Street Journal-CPI YoY-06-2019</v>
      </c>
      <c r="G3628" s="7">
        <v>43626</v>
      </c>
      <c r="H3628" s="7" t="str">
        <f t="shared" si="826"/>
        <v>06-2019</v>
      </c>
      <c r="I3628" s="7" t="str">
        <f t="shared" ca="1" si="827"/>
        <v>Wall Street Journal: Goldman Sachs-CPI YoY-06-2019</v>
      </c>
      <c r="J3628" s="4" t="str">
        <f t="shared" ca="1" si="828"/>
        <v>CPI YoY-Goldman Sachs:06-2019</v>
      </c>
      <c r="K3628" t="s">
        <v>213</v>
      </c>
      <c r="CK3628">
        <v>1.8</v>
      </c>
      <c r="CM3628">
        <v>2</v>
      </c>
      <c r="CO3628">
        <v>1.9</v>
      </c>
      <c r="CQ3628">
        <v>2.2000000000000002</v>
      </c>
      <c r="CS3628">
        <v>2.2999999999999998</v>
      </c>
      <c r="CU3628">
        <v>2.4</v>
      </c>
    </row>
    <row r="3629" spans="1:99" x14ac:dyDescent="0.55000000000000004">
      <c r="A3629" s="4" t="str">
        <f t="shared" ca="1" si="823"/>
        <v>Scotiabank</v>
      </c>
      <c r="B3629" s="4" t="str">
        <f t="shared" si="824"/>
        <v>Derek Holt</v>
      </c>
      <c r="C3629" s="4" t="s">
        <v>246</v>
      </c>
      <c r="D3629" s="4" t="s">
        <v>195</v>
      </c>
      <c r="E3629" s="4" t="str">
        <f>IF(COUNTIF($E$2:E3628,"Begin: " &amp; C3629 &amp; "-" &amp; D3629 &amp; "-" &amp; H3629)=0,"Begin: " &amp; C3629 &amp; "-" &amp; D3629 &amp; "-" &amp; H3629,IF((C3629 &amp; "-" &amp; D3629 &amp; "-" &amp; H3629)&lt;&gt;(C3630 &amp; "-" &amp; D3630 &amp; "-" &amp; H3630),"End: " &amp; C3629 &amp; "-" &amp; D3629 &amp; "-" &amp; H3629,""))</f>
        <v/>
      </c>
      <c r="F3629" s="4" t="str">
        <f t="shared" si="825"/>
        <v>Wall Street Journal-CPI YoY-06-2019</v>
      </c>
      <c r="G3629" s="7">
        <v>43626</v>
      </c>
      <c r="H3629" s="7" t="str">
        <f t="shared" si="826"/>
        <v>06-2019</v>
      </c>
      <c r="I3629" s="7" t="str">
        <f t="shared" ca="1" si="827"/>
        <v>Wall Street Journal: Scotiabank-CPI YoY-06-2019</v>
      </c>
      <c r="J3629" s="4" t="str">
        <f t="shared" ca="1" si="828"/>
        <v>CPI YoY-Scotiabank:06-2019</v>
      </c>
      <c r="K3629" t="s">
        <v>432</v>
      </c>
      <c r="CK3629">
        <v>1.6</v>
      </c>
      <c r="CM3629">
        <v>1.8</v>
      </c>
      <c r="CO3629">
        <v>2.1</v>
      </c>
      <c r="CQ3629">
        <v>2.2000000000000002</v>
      </c>
      <c r="CS3629">
        <v>2.2000000000000002</v>
      </c>
      <c r="CU3629">
        <v>2.2000000000000002</v>
      </c>
    </row>
    <row r="3630" spans="1:99" x14ac:dyDescent="0.55000000000000004">
      <c r="A3630" s="4" t="str">
        <f t="shared" ca="1" si="823"/>
        <v>KPMG</v>
      </c>
      <c r="B3630" s="4" t="str">
        <f t="shared" si="824"/>
        <v>Constance Hunter</v>
      </c>
      <c r="C3630" s="4" t="s">
        <v>246</v>
      </c>
      <c r="D3630" s="4" t="s">
        <v>195</v>
      </c>
      <c r="E3630" s="4" t="str">
        <f>IF(COUNTIF($E$2:E3629,"Begin: " &amp; C3630 &amp; "-" &amp; D3630 &amp; "-" &amp; H3630)=0,"Begin: " &amp; C3630 &amp; "-" &amp; D3630 &amp; "-" &amp; H3630,IF((C3630 &amp; "-" &amp; D3630 &amp; "-" &amp; H3630)&lt;&gt;(C3631 &amp; "-" &amp; D3631 &amp; "-" &amp; H3631),"End: " &amp; C3630 &amp; "-" &amp; D3630 &amp; "-" &amp; H3630,""))</f>
        <v/>
      </c>
      <c r="F3630" s="4" t="str">
        <f t="shared" si="825"/>
        <v>Wall Street Journal-CPI YoY-06-2019</v>
      </c>
      <c r="G3630" s="7">
        <v>43626</v>
      </c>
      <c r="H3630" s="7" t="str">
        <f t="shared" si="826"/>
        <v>06-2019</v>
      </c>
      <c r="I3630" s="7" t="str">
        <f t="shared" ca="1" si="827"/>
        <v>Wall Street Journal: KPMG-CPI YoY-06-2019</v>
      </c>
      <c r="J3630" s="4" t="str">
        <f t="shared" ca="1" si="828"/>
        <v>CPI YoY-KPMG:06-2019</v>
      </c>
      <c r="K3630" t="s">
        <v>686</v>
      </c>
      <c r="CK3630">
        <v>1.9</v>
      </c>
      <c r="CM3630">
        <v>2.2999999999999998</v>
      </c>
      <c r="CO3630">
        <v>2.1</v>
      </c>
      <c r="CQ3630">
        <v>1.5</v>
      </c>
      <c r="CS3630">
        <v>1.6</v>
      </c>
      <c r="CU3630">
        <v>1.6</v>
      </c>
    </row>
    <row r="3631" spans="1:99" x14ac:dyDescent="0.55000000000000004">
      <c r="A3631" s="4" t="str">
        <f t="shared" ca="1" si="823"/>
        <v>BBVA</v>
      </c>
      <c r="B3631" s="4" t="str">
        <f t="shared" si="824"/>
        <v xml:space="preserve">Nathaniel Karp
</v>
      </c>
      <c r="C3631" s="4" t="s">
        <v>246</v>
      </c>
      <c r="D3631" s="4" t="s">
        <v>195</v>
      </c>
      <c r="E3631" s="4" t="str">
        <f>IF(COUNTIF($E$2:E3630,"Begin: " &amp; C3631 &amp; "-" &amp; D3631 &amp; "-" &amp; H3631)=0,"Begin: " &amp; C3631 &amp; "-" &amp; D3631 &amp; "-" &amp; H3631,IF((C3631 &amp; "-" &amp; D3631 &amp; "-" &amp; H3631)&lt;&gt;(C3632 &amp; "-" &amp; D3632 &amp; "-" &amp; H3632),"End: " &amp; C3631 &amp; "-" &amp; D3631 &amp; "-" &amp; H3631,""))</f>
        <v/>
      </c>
      <c r="F3631" s="4" t="str">
        <f t="shared" si="825"/>
        <v>Wall Street Journal-CPI YoY-06-2019</v>
      </c>
      <c r="G3631" s="7">
        <v>43626</v>
      </c>
      <c r="H3631" s="7" t="str">
        <f t="shared" si="826"/>
        <v>06-2019</v>
      </c>
      <c r="I3631" s="7" t="str">
        <f t="shared" ca="1" si="827"/>
        <v>Wall Street Journal: BBVA-CPI YoY-06-2019</v>
      </c>
      <c r="J3631" s="4" t="str">
        <f t="shared" ca="1" si="828"/>
        <v>CPI YoY-BBVA:06-2019</v>
      </c>
      <c r="K3631" t="s">
        <v>434</v>
      </c>
      <c r="CK3631">
        <v>1.7</v>
      </c>
      <c r="CM3631">
        <v>2</v>
      </c>
      <c r="CO3631">
        <v>1.8</v>
      </c>
      <c r="CQ3631">
        <v>1.9</v>
      </c>
      <c r="CS3631">
        <v>2</v>
      </c>
      <c r="CU3631">
        <v>2.1</v>
      </c>
    </row>
    <row r="3632" spans="1:99" x14ac:dyDescent="0.55000000000000004">
      <c r="A3632" s="4" t="str">
        <f t="shared" ca="1" si="823"/>
        <v>National Retail Federation</v>
      </c>
      <c r="B3632" s="4" t="str">
        <f t="shared" si="824"/>
        <v>Jack Kleinhenz</v>
      </c>
      <c r="C3632" s="4" t="s">
        <v>246</v>
      </c>
      <c r="D3632" s="4" t="s">
        <v>195</v>
      </c>
      <c r="E3632" s="4" t="str">
        <f>IF(COUNTIF($E$2:E3631,"Begin: " &amp; C3632 &amp; "-" &amp; D3632 &amp; "-" &amp; H3632)=0,"Begin: " &amp; C3632 &amp; "-" &amp; D3632 &amp; "-" &amp; H3632,IF((C3632 &amp; "-" &amp; D3632 &amp; "-" &amp; H3632)&lt;&gt;(C3633 &amp; "-" &amp; D3633 &amp; "-" &amp; H3633),"End: " &amp; C3632 &amp; "-" &amp; D3632 &amp; "-" &amp; H3632,""))</f>
        <v/>
      </c>
      <c r="F3632" s="4" t="str">
        <f t="shared" si="825"/>
        <v>Wall Street Journal-CPI YoY-06-2019</v>
      </c>
      <c r="G3632" s="7">
        <v>43626</v>
      </c>
      <c r="H3632" s="7" t="str">
        <f t="shared" si="826"/>
        <v>06-2019</v>
      </c>
      <c r="I3632" s="7" t="str">
        <f t="shared" ca="1" si="827"/>
        <v>Wall Street Journal: National Retail Federation-CPI YoY-06-2019</v>
      </c>
      <c r="J3632" s="4" t="str">
        <f t="shared" ca="1" si="828"/>
        <v>CPI YoY-National Retail Federation:06-2019</v>
      </c>
      <c r="K3632" t="s">
        <v>216</v>
      </c>
      <c r="CK3632">
        <v>1.8</v>
      </c>
      <c r="CM3632">
        <v>2.1</v>
      </c>
      <c r="CO3632">
        <v>2.2999999999999998</v>
      </c>
      <c r="CQ3632">
        <v>2.2000000000000002</v>
      </c>
    </row>
    <row r="3633" spans="1:99" x14ac:dyDescent="0.55000000000000004">
      <c r="A3633" s="4" t="str">
        <f t="shared" ca="1" si="823"/>
        <v>Natixis CIB Americas</v>
      </c>
      <c r="B3633" s="4" t="str">
        <f t="shared" si="824"/>
        <v>Joseph LaVorgna</v>
      </c>
      <c r="C3633" s="4" t="s">
        <v>246</v>
      </c>
      <c r="D3633" s="4" t="s">
        <v>195</v>
      </c>
      <c r="E3633" s="4" t="str">
        <f>IF(COUNTIF($E$2:E3632,"Begin: " &amp; C3633 &amp; "-" &amp; D3633 &amp; "-" &amp; H3633)=0,"Begin: " &amp; C3633 &amp; "-" &amp; D3633 &amp; "-" &amp; H3633,IF((C3633 &amp; "-" &amp; D3633 &amp; "-" &amp; H3633)&lt;&gt;(C3634 &amp; "-" &amp; D3634 &amp; "-" &amp; H3634),"End: " &amp; C3633 &amp; "-" &amp; D3633 &amp; "-" &amp; H3633,""))</f>
        <v/>
      </c>
      <c r="F3633" s="4" t="str">
        <f t="shared" si="825"/>
        <v>Wall Street Journal-CPI YoY-06-2019</v>
      </c>
      <c r="G3633" s="7">
        <v>43626</v>
      </c>
      <c r="H3633" s="7" t="str">
        <f t="shared" si="826"/>
        <v>06-2019</v>
      </c>
      <c r="I3633" s="7" t="str">
        <f t="shared" ca="1" si="827"/>
        <v>Wall Street Journal: Natixis CIB Americas-CPI YoY-06-2019</v>
      </c>
      <c r="J3633" s="4" t="str">
        <f t="shared" ca="1" si="828"/>
        <v>CPI YoY-Natixis CIB Americas:06-2019</v>
      </c>
      <c r="K3633" t="s">
        <v>774</v>
      </c>
      <c r="CK3633">
        <v>1.8</v>
      </c>
      <c r="CM3633">
        <v>1.7</v>
      </c>
      <c r="CO3633">
        <v>1.5</v>
      </c>
      <c r="CQ3633">
        <v>1.5</v>
      </c>
      <c r="CS3633">
        <v>1.4</v>
      </c>
      <c r="CU3633">
        <v>1.3</v>
      </c>
    </row>
    <row r="3634" spans="1:99" x14ac:dyDescent="0.55000000000000004">
      <c r="A3634" s="4" t="str">
        <f t="shared" ca="1" si="823"/>
        <v>UCLA Anderson Forecast</v>
      </c>
      <c r="B3634" s="4" t="str">
        <f t="shared" si="824"/>
        <v>Edward Leamer/David Shulman</v>
      </c>
      <c r="C3634" s="4" t="s">
        <v>246</v>
      </c>
      <c r="D3634" s="4" t="s">
        <v>195</v>
      </c>
      <c r="E3634" s="4" t="str">
        <f>IF(COUNTIF($E$2:E3633,"Begin: " &amp; C3634 &amp; "-" &amp; D3634 &amp; "-" &amp; H3634)=0,"Begin: " &amp; C3634 &amp; "-" &amp; D3634 &amp; "-" &amp; H3634,IF((C3634 &amp; "-" &amp; D3634 &amp; "-" &amp; H3634)&lt;&gt;(C3635 &amp; "-" &amp; D3635 &amp; "-" &amp; H3635),"End: " &amp; C3634 &amp; "-" &amp; D3634 &amp; "-" &amp; H3634,""))</f>
        <v/>
      </c>
      <c r="F3634" s="4" t="str">
        <f t="shared" si="825"/>
        <v>Wall Street Journal-CPI YoY-06-2019</v>
      </c>
      <c r="G3634" s="7">
        <v>43626</v>
      </c>
      <c r="H3634" s="7" t="str">
        <f t="shared" si="826"/>
        <v>06-2019</v>
      </c>
      <c r="I3634" s="7" t="str">
        <f t="shared" ca="1" si="827"/>
        <v>Wall Street Journal: UCLA Anderson Forecast-CPI YoY-06-2019</v>
      </c>
      <c r="J3634" s="4" t="str">
        <f t="shared" ca="1" si="828"/>
        <v>CPI YoY-UCLA Anderson Forecast:06-2019</v>
      </c>
      <c r="K3634" t="s">
        <v>218</v>
      </c>
      <c r="CK3634">
        <v>1.8</v>
      </c>
      <c r="CM3634">
        <v>2.4</v>
      </c>
      <c r="CO3634">
        <v>2.4</v>
      </c>
      <c r="CQ3634">
        <v>2.2999999999999998</v>
      </c>
      <c r="CS3634">
        <v>2.2000000000000002</v>
      </c>
      <c r="CU3634">
        <v>2.2000000000000002</v>
      </c>
    </row>
    <row r="3635" spans="1:99" x14ac:dyDescent="0.55000000000000004">
      <c r="A3635" s="4" t="str">
        <f t="shared" ca="1" si="823"/>
        <v>NEMA Business Information Services</v>
      </c>
      <c r="B3635" s="4" t="str">
        <f t="shared" si="824"/>
        <v>Don Leavens/Steven Wilcox</v>
      </c>
      <c r="C3635" s="4" t="s">
        <v>246</v>
      </c>
      <c r="D3635" s="4" t="s">
        <v>195</v>
      </c>
      <c r="E3635" s="4" t="str">
        <f>IF(COUNTIF($E$2:E3634,"Begin: " &amp; C3635 &amp; "-" &amp; D3635 &amp; "-" &amp; H3635)=0,"Begin: " &amp; C3635 &amp; "-" &amp; D3635 &amp; "-" &amp; H3635,IF((C3635 &amp; "-" &amp; D3635 &amp; "-" &amp; H3635)&lt;&gt;(C3636 &amp; "-" &amp; D3636 &amp; "-" &amp; H3636),"End: " &amp; C3635 &amp; "-" &amp; D3635 &amp; "-" &amp; H3635,""))</f>
        <v/>
      </c>
      <c r="F3635" s="4" t="str">
        <f t="shared" si="825"/>
        <v>Wall Street Journal-CPI YoY-06-2019</v>
      </c>
      <c r="G3635" s="7">
        <v>43626</v>
      </c>
      <c r="H3635" s="7" t="str">
        <f t="shared" si="826"/>
        <v>06-2019</v>
      </c>
      <c r="I3635" s="7" t="str">
        <f t="shared" ca="1" si="827"/>
        <v>Wall Street Journal: NEMA Business Information Services-CPI YoY-06-2019</v>
      </c>
      <c r="J3635" s="4" t="str">
        <f t="shared" ca="1" si="828"/>
        <v>CPI YoY-NEMA Business Information Services:06-2019</v>
      </c>
      <c r="K3635" t="s">
        <v>765</v>
      </c>
      <c r="CK3635">
        <v>2.2000000000000002</v>
      </c>
      <c r="CM3635">
        <v>2.6</v>
      </c>
      <c r="CO3635">
        <v>2.1</v>
      </c>
      <c r="CQ3635">
        <v>1.8</v>
      </c>
      <c r="CS3635">
        <v>2.2999999999999998</v>
      </c>
      <c r="CU3635">
        <v>2.5</v>
      </c>
    </row>
    <row r="3636" spans="1:99" x14ac:dyDescent="0.55000000000000004">
      <c r="A3636" s="4" t="str">
        <f t="shared" ca="1" si="823"/>
        <v>HSBC</v>
      </c>
      <c r="B3636" s="4" t="str">
        <f t="shared" si="824"/>
        <v>Kevin Logan*</v>
      </c>
      <c r="C3636" s="4" t="s">
        <v>246</v>
      </c>
      <c r="D3636" s="4" t="s">
        <v>195</v>
      </c>
      <c r="E3636" s="4" t="str">
        <f>IF(COUNTIF($E$2:E3635,"Begin: " &amp; C3636 &amp; "-" &amp; D3636 &amp; "-" &amp; H3636)=0,"Begin: " &amp; C3636 &amp; "-" &amp; D3636 &amp; "-" &amp; H3636,IF((C3636 &amp; "-" &amp; D3636 &amp; "-" &amp; H3636)&lt;&gt;(C3637 &amp; "-" &amp; D3637 &amp; "-" &amp; H3637),"End: " &amp; C3636 &amp; "-" &amp; D3636 &amp; "-" &amp; H3636,""))</f>
        <v/>
      </c>
      <c r="F3636" s="4" t="str">
        <f t="shared" si="825"/>
        <v>Wall Street Journal-CPI YoY-06-2019</v>
      </c>
      <c r="G3636" s="7">
        <v>43626</v>
      </c>
      <c r="H3636" s="7" t="str">
        <f t="shared" si="826"/>
        <v>06-2019</v>
      </c>
      <c r="I3636" s="7" t="str">
        <f t="shared" ca="1" si="827"/>
        <v>Wall Street Journal: HSBC-CPI YoY-06-2019</v>
      </c>
      <c r="J3636" s="4" t="str">
        <f t="shared" ca="1" si="828"/>
        <v>CPI YoY-HSBC:06-2019</v>
      </c>
      <c r="K3636" t="s">
        <v>817</v>
      </c>
    </row>
    <row r="3637" spans="1:99" x14ac:dyDescent="0.55000000000000004">
      <c r="A3637" s="4" t="str">
        <f t="shared" ca="1" si="823"/>
        <v>Moody's Investors Service</v>
      </c>
      <c r="B3637" s="4" t="str">
        <f t="shared" si="824"/>
        <v>John Lonski</v>
      </c>
      <c r="C3637" s="4" t="s">
        <v>246</v>
      </c>
      <c r="D3637" s="4" t="s">
        <v>195</v>
      </c>
      <c r="E3637" s="4" t="str">
        <f>IF(COUNTIF($E$2:E3636,"Begin: " &amp; C3637 &amp; "-" &amp; D3637 &amp; "-" &amp; H3637)=0,"Begin: " &amp; C3637 &amp; "-" &amp; D3637 &amp; "-" &amp; H3637,IF((C3637 &amp; "-" &amp; D3637 &amp; "-" &amp; H3637)&lt;&gt;(C3638 &amp; "-" &amp; D3638 &amp; "-" &amp; H3638),"End: " &amp; C3637 &amp; "-" &amp; D3637 &amp; "-" &amp; H3637,""))</f>
        <v/>
      </c>
      <c r="F3637" s="4" t="str">
        <f t="shared" si="825"/>
        <v>Wall Street Journal-CPI YoY-06-2019</v>
      </c>
      <c r="G3637" s="7">
        <v>43626</v>
      </c>
      <c r="H3637" s="7" t="str">
        <f t="shared" si="826"/>
        <v>06-2019</v>
      </c>
      <c r="I3637" s="7" t="str">
        <f t="shared" ca="1" si="827"/>
        <v>Wall Street Journal: Moody's Investors Service-CPI YoY-06-2019</v>
      </c>
      <c r="J3637" s="4" t="str">
        <f t="shared" ca="1" si="828"/>
        <v>CPI YoY-Moody's Investors Service:06-2019</v>
      </c>
      <c r="K3637" t="s">
        <v>220</v>
      </c>
      <c r="CK3637">
        <v>1.8</v>
      </c>
      <c r="CM3637">
        <v>2</v>
      </c>
      <c r="CO3637">
        <v>1.7</v>
      </c>
      <c r="CQ3637">
        <v>1.9</v>
      </c>
      <c r="CS3637">
        <v>1.9</v>
      </c>
      <c r="CU3637">
        <v>1.7</v>
      </c>
    </row>
    <row r="3638" spans="1:99" x14ac:dyDescent="0.55000000000000004">
      <c r="A3638" s="4" t="str">
        <f t="shared" ca="1" si="823"/>
        <v>National Auto Dealer Association</v>
      </c>
      <c r="B3638" s="4" t="str">
        <f t="shared" si="824"/>
        <v>Patrick Manzi</v>
      </c>
      <c r="C3638" s="4" t="s">
        <v>246</v>
      </c>
      <c r="D3638" s="4" t="s">
        <v>195</v>
      </c>
      <c r="E3638" s="4" t="str">
        <f>IF(COUNTIF($E$2:E3637,"Begin: " &amp; C3638 &amp; "-" &amp; D3638 &amp; "-" &amp; H3638)=0,"Begin: " &amp; C3638 &amp; "-" &amp; D3638 &amp; "-" &amp; H3638,IF((C3638 &amp; "-" &amp; D3638 &amp; "-" &amp; H3638)&lt;&gt;(C3639 &amp; "-" &amp; D3639 &amp; "-" &amp; H3639),"End: " &amp; C3638 &amp; "-" &amp; D3638 &amp; "-" &amp; H3638,""))</f>
        <v/>
      </c>
      <c r="F3638" s="4" t="str">
        <f t="shared" si="825"/>
        <v>Wall Street Journal-CPI YoY-06-2019</v>
      </c>
      <c r="G3638" s="7">
        <v>43626</v>
      </c>
      <c r="H3638" s="7" t="str">
        <f t="shared" si="826"/>
        <v>06-2019</v>
      </c>
      <c r="I3638" s="7" t="str">
        <f t="shared" ca="1" si="827"/>
        <v>Wall Street Journal: National Auto Dealer Association-CPI YoY-06-2019</v>
      </c>
      <c r="J3638" s="4" t="str">
        <f t="shared" ca="1" si="828"/>
        <v>CPI YoY-National Auto Dealer Association:06-2019</v>
      </c>
      <c r="K3638" t="s">
        <v>800</v>
      </c>
    </row>
    <row r="3639" spans="1:99" x14ac:dyDescent="0.55000000000000004">
      <c r="A3639" s="4" t="str">
        <f t="shared" ca="1" si="823"/>
        <v>MetLife Investment Management</v>
      </c>
      <c r="B3639" s="4" t="str">
        <f t="shared" si="824"/>
        <v>Drew T. Matus*</v>
      </c>
      <c r="C3639" s="4" t="s">
        <v>246</v>
      </c>
      <c r="D3639" s="4" t="s">
        <v>195</v>
      </c>
      <c r="E3639" s="4" t="str">
        <f>IF(COUNTIF($E$2:E3638,"Begin: " &amp; C3639 &amp; "-" &amp; D3639 &amp; "-" &amp; H3639)=0,"Begin: " &amp; C3639 &amp; "-" &amp; D3639 &amp; "-" &amp; H3639,IF((C3639 &amp; "-" &amp; D3639 &amp; "-" &amp; H3639)&lt;&gt;(C3640 &amp; "-" &amp; D3640 &amp; "-" &amp; H3640),"End: " &amp; C3639 &amp; "-" &amp; D3639 &amp; "-" &amp; H3639,""))</f>
        <v/>
      </c>
      <c r="F3639" s="4" t="str">
        <f t="shared" si="825"/>
        <v>Wall Street Journal-CPI YoY-06-2019</v>
      </c>
      <c r="G3639" s="7">
        <v>43626</v>
      </c>
      <c r="H3639" s="7" t="str">
        <f t="shared" si="826"/>
        <v>06-2019</v>
      </c>
      <c r="I3639" s="7" t="str">
        <f t="shared" ca="1" si="827"/>
        <v>Wall Street Journal: MetLife Investment Management-CPI YoY-06-2019</v>
      </c>
      <c r="J3639" s="4" t="str">
        <f t="shared" ca="1" si="828"/>
        <v>CPI YoY-MetLife Investment Management:06-2019</v>
      </c>
      <c r="K3639" t="s">
        <v>819</v>
      </c>
    </row>
    <row r="3640" spans="1:99" x14ac:dyDescent="0.55000000000000004">
      <c r="A3640" s="4" t="str">
        <f t="shared" ca="1" si="823"/>
        <v>Jeffries &amp; Company</v>
      </c>
      <c r="B3640" s="4" t="str">
        <f t="shared" si="824"/>
        <v>Ward McCarthy*</v>
      </c>
      <c r="C3640" s="4" t="s">
        <v>246</v>
      </c>
      <c r="D3640" s="4" t="s">
        <v>195</v>
      </c>
      <c r="E3640" s="4" t="str">
        <f>IF(COUNTIF($E$2:E3639,"Begin: " &amp; C3640 &amp; "-" &amp; D3640 &amp; "-" &amp; H3640)=0,"Begin: " &amp; C3640 &amp; "-" &amp; D3640 &amp; "-" &amp; H3640,IF((C3640 &amp; "-" &amp; D3640 &amp; "-" &amp; H3640)&lt;&gt;(C3641 &amp; "-" &amp; D3641 &amp; "-" &amp; H3641),"End: " &amp; C3640 &amp; "-" &amp; D3640 &amp; "-" &amp; H3640,""))</f>
        <v/>
      </c>
      <c r="F3640" s="4" t="str">
        <f t="shared" si="825"/>
        <v>Wall Street Journal-CPI YoY-06-2019</v>
      </c>
      <c r="G3640" s="7">
        <v>43626</v>
      </c>
      <c r="H3640" s="7" t="str">
        <f t="shared" si="826"/>
        <v>06-2019</v>
      </c>
      <c r="I3640" s="7" t="str">
        <f t="shared" ca="1" si="827"/>
        <v>Wall Street Journal: Jeffries &amp; Company-CPI YoY-06-2019</v>
      </c>
      <c r="J3640" s="4" t="str">
        <f t="shared" ca="1" si="828"/>
        <v>CPI YoY-Jeffries &amp; Company:06-2019</v>
      </c>
      <c r="K3640" t="s">
        <v>820</v>
      </c>
    </row>
    <row r="3641" spans="1:99" x14ac:dyDescent="0.55000000000000004">
      <c r="A3641" s="4" t="str">
        <f t="shared" ca="1" si="823"/>
        <v>ACT Research</v>
      </c>
      <c r="B3641" s="4" t="str">
        <f t="shared" si="824"/>
        <v>Jim Meil</v>
      </c>
      <c r="C3641" s="4" t="s">
        <v>246</v>
      </c>
      <c r="D3641" s="4" t="s">
        <v>195</v>
      </c>
      <c r="E3641" s="4" t="str">
        <f>IF(COUNTIF($E$2:E3640,"Begin: " &amp; C3641 &amp; "-" &amp; D3641 &amp; "-" &amp; H3641)=0,"Begin: " &amp; C3641 &amp; "-" &amp; D3641 &amp; "-" &amp; H3641,IF((C3641 &amp; "-" &amp; D3641 &amp; "-" &amp; H3641)&lt;&gt;(C3642 &amp; "-" &amp; D3642 &amp; "-" &amp; H3642),"End: " &amp; C3641 &amp; "-" &amp; D3641 &amp; "-" &amp; H3641,""))</f>
        <v/>
      </c>
      <c r="F3641" s="4" t="str">
        <f t="shared" si="825"/>
        <v>Wall Street Journal-CPI YoY-06-2019</v>
      </c>
      <c r="G3641" s="7">
        <v>43626</v>
      </c>
      <c r="H3641" s="7" t="str">
        <f t="shared" si="826"/>
        <v>06-2019</v>
      </c>
      <c r="I3641" s="7" t="str">
        <f t="shared" ca="1" si="827"/>
        <v>Wall Street Journal: ACT Research-CPI YoY-06-2019</v>
      </c>
      <c r="J3641" s="4" t="str">
        <f t="shared" ca="1" si="828"/>
        <v>CPI YoY-ACT Research:06-2019</v>
      </c>
      <c r="K3641" t="s">
        <v>437</v>
      </c>
      <c r="CK3641">
        <v>1.5</v>
      </c>
      <c r="CM3641">
        <v>1.8</v>
      </c>
      <c r="CO3641">
        <v>2</v>
      </c>
      <c r="CQ3641">
        <v>1.7</v>
      </c>
    </row>
    <row r="3642" spans="1:99" x14ac:dyDescent="0.55000000000000004">
      <c r="A3642" s="4" t="str">
        <f t="shared" ca="1" si="823"/>
        <v>Standard Chartered</v>
      </c>
      <c r="B3642" s="4" t="str">
        <f t="shared" si="824"/>
        <v>Sonia Meskin*</v>
      </c>
      <c r="C3642" s="4" t="s">
        <v>246</v>
      </c>
      <c r="D3642" s="4" t="s">
        <v>195</v>
      </c>
      <c r="E3642" s="4" t="str">
        <f>IF(COUNTIF($E$2:E3641,"Begin: " &amp; C3642 &amp; "-" &amp; D3642 &amp; "-" &amp; H3642)=0,"Begin: " &amp; C3642 &amp; "-" &amp; D3642 &amp; "-" &amp; H3642,IF((C3642 &amp; "-" &amp; D3642 &amp; "-" &amp; H3642)&lt;&gt;(C3643 &amp; "-" &amp; D3643 &amp; "-" &amp; H3643),"End: " &amp; C3642 &amp; "-" &amp; D3642 &amp; "-" &amp; H3642,""))</f>
        <v/>
      </c>
      <c r="F3642" s="4" t="str">
        <f t="shared" si="825"/>
        <v>Wall Street Journal-CPI YoY-06-2019</v>
      </c>
      <c r="G3642" s="7">
        <v>43626</v>
      </c>
      <c r="H3642" s="7" t="str">
        <f t="shared" si="826"/>
        <v>06-2019</v>
      </c>
      <c r="I3642" s="7" t="str">
        <f t="shared" ca="1" si="827"/>
        <v>Wall Street Journal: Standard Chartered-CPI YoY-06-2019</v>
      </c>
      <c r="J3642" s="4" t="str">
        <f t="shared" ca="1" si="828"/>
        <v>CPI YoY-Standard Chartered:06-2019</v>
      </c>
      <c r="K3642" t="s">
        <v>821</v>
      </c>
    </row>
    <row r="3643" spans="1:99" x14ac:dyDescent="0.55000000000000004">
      <c r="A3643" s="4" t="str">
        <f t="shared" ca="1" si="823"/>
        <v>BofA</v>
      </c>
      <c r="B3643" s="4" t="str">
        <f t="shared" si="824"/>
        <v>Michelle Meyer</v>
      </c>
      <c r="C3643" s="4" t="s">
        <v>246</v>
      </c>
      <c r="D3643" s="4" t="s">
        <v>195</v>
      </c>
      <c r="E3643" s="4" t="str">
        <f>IF(COUNTIF($E$2:E3642,"Begin: " &amp; C3643 &amp; "-" &amp; D3643 &amp; "-" &amp; H3643)=0,"Begin: " &amp; C3643 &amp; "-" &amp; D3643 &amp; "-" &amp; H3643,IF((C3643 &amp; "-" &amp; D3643 &amp; "-" &amp; H3643)&lt;&gt;(C3644 &amp; "-" &amp; D3644 &amp; "-" &amp; H3644),"End: " &amp; C3643 &amp; "-" &amp; D3643 &amp; "-" &amp; H3643,""))</f>
        <v/>
      </c>
      <c r="F3643" s="4" t="str">
        <f t="shared" si="825"/>
        <v>Wall Street Journal-CPI YoY-06-2019</v>
      </c>
      <c r="G3643" s="7">
        <v>43626</v>
      </c>
      <c r="H3643" s="7" t="str">
        <f t="shared" si="826"/>
        <v>06-2019</v>
      </c>
      <c r="I3643" s="7" t="str">
        <f t="shared" ca="1" si="827"/>
        <v>Wall Street Journal: BofA-CPI YoY-06-2019</v>
      </c>
      <c r="J3643" s="4" t="str">
        <f t="shared" ca="1" si="828"/>
        <v>CPI YoY-BofA:06-2019</v>
      </c>
      <c r="K3643" t="s">
        <v>803</v>
      </c>
      <c r="CK3643">
        <v>1.6</v>
      </c>
      <c r="CM3643">
        <v>1.9</v>
      </c>
      <c r="CQ3643">
        <v>2.1</v>
      </c>
    </row>
    <row r="3644" spans="1:99" x14ac:dyDescent="0.55000000000000004">
      <c r="A3644" s="4" t="str">
        <f t="shared" ca="1" si="823"/>
        <v>Daiwa Capital</v>
      </c>
      <c r="B3644" s="4" t="str">
        <f t="shared" si="824"/>
        <v>Michael Moran</v>
      </c>
      <c r="C3644" s="4" t="s">
        <v>246</v>
      </c>
      <c r="D3644" s="4" t="s">
        <v>195</v>
      </c>
      <c r="E3644" s="4" t="str">
        <f>IF(COUNTIF($E$2:E3643,"Begin: " &amp; C3644 &amp; "-" &amp; D3644 &amp; "-" &amp; H3644)=0,"Begin: " &amp; C3644 &amp; "-" &amp; D3644 &amp; "-" &amp; H3644,IF((C3644 &amp; "-" &amp; D3644 &amp; "-" &amp; H3644)&lt;&gt;(C3645 &amp; "-" &amp; D3645 &amp; "-" &amp; H3645),"End: " &amp; C3644 &amp; "-" &amp; D3644 &amp; "-" &amp; H3644,""))</f>
        <v/>
      </c>
      <c r="F3644" s="4" t="str">
        <f t="shared" si="825"/>
        <v>Wall Street Journal-CPI YoY-06-2019</v>
      </c>
      <c r="G3644" s="7">
        <v>43626</v>
      </c>
      <c r="H3644" s="7" t="str">
        <f t="shared" si="826"/>
        <v>06-2019</v>
      </c>
      <c r="I3644" s="7" t="str">
        <f t="shared" ca="1" si="827"/>
        <v>Wall Street Journal: Daiwa Capital-CPI YoY-06-2019</v>
      </c>
      <c r="J3644" s="4" t="str">
        <f t="shared" ca="1" si="828"/>
        <v>CPI YoY-Daiwa Capital:06-2019</v>
      </c>
      <c r="K3644" t="s">
        <v>438</v>
      </c>
      <c r="CK3644">
        <v>2.1</v>
      </c>
      <c r="CM3644">
        <v>2.2000000000000002</v>
      </c>
      <c r="CO3644">
        <v>2.2999999999999998</v>
      </c>
      <c r="CQ3644">
        <v>2.2000000000000002</v>
      </c>
      <c r="CS3644">
        <v>2.1</v>
      </c>
      <c r="CU3644">
        <v>2</v>
      </c>
    </row>
    <row r="3645" spans="1:99" x14ac:dyDescent="0.55000000000000004">
      <c r="A3645" s="4" t="str">
        <f t="shared" ca="1" si="823"/>
        <v>National Association of Manufacturers</v>
      </c>
      <c r="B3645" s="4" t="str">
        <f t="shared" si="824"/>
        <v>Chad Moutray</v>
      </c>
      <c r="C3645" s="4" t="s">
        <v>246</v>
      </c>
      <c r="D3645" s="4" t="s">
        <v>195</v>
      </c>
      <c r="E3645" s="4" t="str">
        <f>IF(COUNTIF($E$2:E3644,"Begin: " &amp; C3645 &amp; "-" &amp; D3645 &amp; "-" &amp; H3645)=0,"Begin: " &amp; C3645 &amp; "-" &amp; D3645 &amp; "-" &amp; H3645,IF((C3645 &amp; "-" &amp; D3645 &amp; "-" &amp; H3645)&lt;&gt;(C3646 &amp; "-" &amp; D3646 &amp; "-" &amp; H3646),"End: " &amp; C3645 &amp; "-" &amp; D3645 &amp; "-" &amp; H3645,""))</f>
        <v/>
      </c>
      <c r="F3645" s="4" t="str">
        <f t="shared" si="825"/>
        <v>Wall Street Journal-CPI YoY-06-2019</v>
      </c>
      <c r="G3645" s="7">
        <v>43626</v>
      </c>
      <c r="H3645" s="7" t="str">
        <f t="shared" si="826"/>
        <v>06-2019</v>
      </c>
      <c r="I3645" s="7" t="str">
        <f t="shared" ca="1" si="827"/>
        <v>Wall Street Journal: National Association of Manufacturers-CPI YoY-06-2019</v>
      </c>
      <c r="J3645" s="4" t="str">
        <f t="shared" ca="1" si="828"/>
        <v>CPI YoY-National Association of Manufacturers:06-2019</v>
      </c>
      <c r="K3645" t="s">
        <v>439</v>
      </c>
      <c r="CK3645">
        <v>1.9</v>
      </c>
      <c r="CM3645">
        <v>2.2000000000000002</v>
      </c>
      <c r="CO3645">
        <v>2.1</v>
      </c>
      <c r="CQ3645">
        <v>2</v>
      </c>
      <c r="CS3645">
        <v>2.2000000000000002</v>
      </c>
      <c r="CU3645">
        <v>2.2999999999999998</v>
      </c>
    </row>
    <row r="3646" spans="1:99" x14ac:dyDescent="0.55000000000000004">
      <c r="A3646" s="4" t="str">
        <f t="shared" ca="1" si="823"/>
        <v>Naroff Economics</v>
      </c>
      <c r="B3646" s="4" t="str">
        <f t="shared" si="824"/>
        <v>Joel Naroff</v>
      </c>
      <c r="C3646" s="4" t="s">
        <v>246</v>
      </c>
      <c r="D3646" s="4" t="s">
        <v>195</v>
      </c>
      <c r="E3646" s="4" t="str">
        <f>IF(COUNTIF($E$2:E3645,"Begin: " &amp; C3646 &amp; "-" &amp; D3646 &amp; "-" &amp; H3646)=0,"Begin: " &amp; C3646 &amp; "-" &amp; D3646 &amp; "-" &amp; H3646,IF((C3646 &amp; "-" &amp; D3646 &amp; "-" &amp; H3646)&lt;&gt;(C3647 &amp; "-" &amp; D3647 &amp; "-" &amp; H3647),"End: " &amp; C3646 &amp; "-" &amp; D3646 &amp; "-" &amp; H3646,""))</f>
        <v/>
      </c>
      <c r="F3646" s="4" t="str">
        <f t="shared" si="825"/>
        <v>Wall Street Journal-CPI YoY-06-2019</v>
      </c>
      <c r="G3646" s="7">
        <v>43626</v>
      </c>
      <c r="H3646" s="7" t="str">
        <f t="shared" si="826"/>
        <v>06-2019</v>
      </c>
      <c r="I3646" s="7" t="str">
        <f t="shared" ca="1" si="827"/>
        <v>Wall Street Journal: Naroff Economics-CPI YoY-06-2019</v>
      </c>
      <c r="J3646" s="4" t="str">
        <f t="shared" ca="1" si="828"/>
        <v>CPI YoY-Naroff Economics:06-2019</v>
      </c>
      <c r="K3646" t="s">
        <v>440</v>
      </c>
      <c r="CK3646">
        <v>1.4</v>
      </c>
      <c r="CM3646">
        <v>1.8</v>
      </c>
      <c r="CO3646">
        <v>2.1</v>
      </c>
      <c r="CQ3646">
        <v>1.7</v>
      </c>
      <c r="CS3646">
        <v>1.8</v>
      </c>
      <c r="CU3646">
        <v>2</v>
      </c>
    </row>
    <row r="3647" spans="1:99" x14ac:dyDescent="0.55000000000000004">
      <c r="A3647" s="4" t="str">
        <f t="shared" ca="1" si="823"/>
        <v>MacroEcon Global Advisors</v>
      </c>
      <c r="B3647" s="4" t="str">
        <f t="shared" si="824"/>
        <v>Mark Nielson*</v>
      </c>
      <c r="C3647" s="4" t="s">
        <v>246</v>
      </c>
      <c r="D3647" s="4" t="s">
        <v>195</v>
      </c>
      <c r="E3647" s="4" t="str">
        <f>IF(COUNTIF($E$2:E3646,"Begin: " &amp; C3647 &amp; "-" &amp; D3647 &amp; "-" &amp; H3647)=0,"Begin: " &amp; C3647 &amp; "-" &amp; D3647 &amp; "-" &amp; H3647,IF((C3647 &amp; "-" &amp; D3647 &amp; "-" &amp; H3647)&lt;&gt;(C3648 &amp; "-" &amp; D3648 &amp; "-" &amp; H3648),"End: " &amp; C3647 &amp; "-" &amp; D3647 &amp; "-" &amp; H3647,""))</f>
        <v/>
      </c>
      <c r="F3647" s="4" t="str">
        <f t="shared" si="825"/>
        <v>Wall Street Journal-CPI YoY-06-2019</v>
      </c>
      <c r="G3647" s="7">
        <v>43626</v>
      </c>
      <c r="H3647" s="7" t="str">
        <f t="shared" si="826"/>
        <v>06-2019</v>
      </c>
      <c r="I3647" s="7" t="str">
        <f t="shared" ca="1" si="827"/>
        <v>Wall Street Journal: MacroEcon Global Advisors-CPI YoY-06-2019</v>
      </c>
      <c r="J3647" s="4" t="str">
        <f t="shared" ca="1" si="828"/>
        <v>CPI YoY-MacroEcon Global Advisors:06-2019</v>
      </c>
      <c r="K3647" t="s">
        <v>835</v>
      </c>
    </row>
    <row r="3648" spans="1:99" x14ac:dyDescent="0.55000000000000004">
      <c r="A3648" s="4" t="str">
        <f t="shared" ca="1" si="823"/>
        <v>Corelogic</v>
      </c>
      <c r="B3648" s="4" t="str">
        <f t="shared" si="824"/>
        <v>Frank Nothaft</v>
      </c>
      <c r="C3648" s="4" t="s">
        <v>246</v>
      </c>
      <c r="D3648" s="4" t="s">
        <v>195</v>
      </c>
      <c r="E3648" s="4" t="str">
        <f>IF(COUNTIF($E$2:E3647,"Begin: " &amp; C3648 &amp; "-" &amp; D3648 &amp; "-" &amp; H3648)=0,"Begin: " &amp; C3648 &amp; "-" &amp; D3648 &amp; "-" &amp; H3648,IF((C3648 &amp; "-" &amp; D3648 &amp; "-" &amp; H3648)&lt;&gt;(C3649 &amp; "-" &amp; D3649 &amp; "-" &amp; H3649),"End: " &amp; C3648 &amp; "-" &amp; D3648 &amp; "-" &amp; H3648,""))</f>
        <v/>
      </c>
      <c r="F3648" s="4" t="str">
        <f t="shared" si="825"/>
        <v>Wall Street Journal-CPI YoY-06-2019</v>
      </c>
      <c r="G3648" s="7">
        <v>43626</v>
      </c>
      <c r="H3648" s="7" t="str">
        <f t="shared" si="826"/>
        <v>06-2019</v>
      </c>
      <c r="I3648" s="7" t="str">
        <f t="shared" ca="1" si="827"/>
        <v>Wall Street Journal: Corelogic-CPI YoY-06-2019</v>
      </c>
      <c r="J3648" s="4" t="str">
        <f t="shared" ca="1" si="828"/>
        <v>CPI YoY-Corelogic:06-2019</v>
      </c>
      <c r="K3648" t="s">
        <v>752</v>
      </c>
      <c r="CK3648">
        <v>1.9</v>
      </c>
      <c r="CM3648">
        <v>2.2999999999999998</v>
      </c>
      <c r="CO3648">
        <v>2</v>
      </c>
      <c r="CQ3648">
        <v>2</v>
      </c>
      <c r="CS3648">
        <v>2</v>
      </c>
      <c r="CU3648">
        <v>2.2000000000000002</v>
      </c>
    </row>
    <row r="3649" spans="1:99" x14ac:dyDescent="0.55000000000000004">
      <c r="A3649" s="4" t="str">
        <f t="shared" ca="1" si="823"/>
        <v>High Frequency Economics</v>
      </c>
      <c r="B3649" s="4" t="str">
        <f t="shared" si="824"/>
        <v>Jim O'Sullivan</v>
      </c>
      <c r="C3649" s="4" t="s">
        <v>246</v>
      </c>
      <c r="D3649" s="4" t="s">
        <v>195</v>
      </c>
      <c r="E3649" s="4" t="str">
        <f>IF(COUNTIF($E$2:E3648,"Begin: " &amp; C3649 &amp; "-" &amp; D3649 &amp; "-" &amp; H3649)=0,"Begin: " &amp; C3649 &amp; "-" &amp; D3649 &amp; "-" &amp; H3649,IF((C3649 &amp; "-" &amp; D3649 &amp; "-" &amp; H3649)&lt;&gt;(C3650 &amp; "-" &amp; D3650 &amp; "-" &amp; H3650),"End: " &amp; C3649 &amp; "-" &amp; D3649 &amp; "-" &amp; H3649,""))</f>
        <v/>
      </c>
      <c r="F3649" s="4" t="str">
        <f t="shared" si="825"/>
        <v>Wall Street Journal-CPI YoY-06-2019</v>
      </c>
      <c r="G3649" s="7">
        <v>43626</v>
      </c>
      <c r="H3649" s="7" t="str">
        <f t="shared" si="826"/>
        <v>06-2019</v>
      </c>
      <c r="I3649" s="7" t="str">
        <f t="shared" ca="1" si="827"/>
        <v>Wall Street Journal: High Frequency Economics-CPI YoY-06-2019</v>
      </c>
      <c r="J3649" s="4" t="str">
        <f t="shared" ca="1" si="828"/>
        <v>CPI YoY-High Frequency Economics:06-2019</v>
      </c>
      <c r="K3649" t="s">
        <v>227</v>
      </c>
      <c r="CK3649">
        <v>1.8</v>
      </c>
      <c r="CM3649">
        <v>2.1</v>
      </c>
      <c r="CO3649">
        <v>2.4</v>
      </c>
      <c r="CQ3649">
        <v>2.6</v>
      </c>
    </row>
    <row r="3650" spans="1:99" x14ac:dyDescent="0.55000000000000004">
      <c r="A3650" s="4" t="str">
        <f t="shared" ca="1" si="823"/>
        <v>Stifel, Nicoulas and Company, Incorporated (formerly Sterne Agee)</v>
      </c>
      <c r="B3650" s="4" t="str">
        <f t="shared" si="824"/>
        <v>Lindsey Piegza</v>
      </c>
      <c r="C3650" s="4" t="s">
        <v>246</v>
      </c>
      <c r="D3650" s="4" t="s">
        <v>195</v>
      </c>
      <c r="E3650" s="4" t="str">
        <f>IF(COUNTIF($E$2:E3649,"Begin: " &amp; C3650 &amp; "-" &amp; D3650 &amp; "-" &amp; H3650)=0,"Begin: " &amp; C3650 &amp; "-" &amp; D3650 &amp; "-" &amp; H3650,IF((C3650 &amp; "-" &amp; D3650 &amp; "-" &amp; H3650)&lt;&gt;(C3651 &amp; "-" &amp; D3651 &amp; "-" &amp; H3651),"End: " &amp; C3650 &amp; "-" &amp; D3650 &amp; "-" &amp; H3650,""))</f>
        <v/>
      </c>
      <c r="F3650" s="4" t="str">
        <f t="shared" si="825"/>
        <v>Wall Street Journal-CPI YoY-06-2019</v>
      </c>
      <c r="G3650" s="7">
        <v>43626</v>
      </c>
      <c r="H3650" s="7" t="str">
        <f t="shared" si="826"/>
        <v>06-2019</v>
      </c>
      <c r="I3650" s="7" t="str">
        <f t="shared" ca="1" si="827"/>
        <v>Wall Street Journal: Stifel, Nicoulas and Company, Incorporated (formerly Sterne Agee)-CPI YoY-06-2019</v>
      </c>
      <c r="J3650" s="4" t="str">
        <f t="shared" ca="1" si="828"/>
        <v>CPI YoY-Stifel, Nicoulas and Company, Incorporated (formerly Sterne Agee):06-2019</v>
      </c>
      <c r="K3650" t="s">
        <v>675</v>
      </c>
    </row>
    <row r="3651" spans="1:99" x14ac:dyDescent="0.55000000000000004">
      <c r="A3651" s="4" t="str">
        <f t="shared" ca="1" si="823"/>
        <v>Macroeconomic Advisers</v>
      </c>
      <c r="B3651" s="4" t="str">
        <f t="shared" si="824"/>
        <v>Dr. Joel Prakken/ Chris Varvares</v>
      </c>
      <c r="C3651" s="4" t="s">
        <v>246</v>
      </c>
      <c r="D3651" s="4" t="s">
        <v>195</v>
      </c>
      <c r="E3651" s="4" t="str">
        <f>IF(COUNTIF($E$2:E3650,"Begin: " &amp; C3651 &amp; "-" &amp; D3651 &amp; "-" &amp; H3651)=0,"Begin: " &amp; C3651 &amp; "-" &amp; D3651 &amp; "-" &amp; H3651,IF((C3651 &amp; "-" &amp; D3651 &amp; "-" &amp; H3651)&lt;&gt;(C3652 &amp; "-" &amp; D3652 &amp; "-" &amp; H3652),"End: " &amp; C3651 &amp; "-" &amp; D3651 &amp; "-" &amp; H3651,""))</f>
        <v/>
      </c>
      <c r="F3651" s="4" t="str">
        <f t="shared" si="825"/>
        <v>Wall Street Journal-CPI YoY-06-2019</v>
      </c>
      <c r="G3651" s="7">
        <v>43626</v>
      </c>
      <c r="H3651" s="7" t="str">
        <f t="shared" si="826"/>
        <v>06-2019</v>
      </c>
      <c r="I3651" s="7" t="str">
        <f t="shared" ca="1" si="827"/>
        <v>Wall Street Journal: Macroeconomic Advisers-CPI YoY-06-2019</v>
      </c>
      <c r="J3651" s="4" t="str">
        <f t="shared" ca="1" si="828"/>
        <v>CPI YoY-Macroeconomic Advisers:06-2019</v>
      </c>
      <c r="K3651" t="s">
        <v>228</v>
      </c>
      <c r="CK3651">
        <v>1.8</v>
      </c>
      <c r="CM3651">
        <v>2.5</v>
      </c>
      <c r="CO3651">
        <v>2.1</v>
      </c>
      <c r="CQ3651">
        <v>1.6</v>
      </c>
      <c r="CS3651">
        <v>2</v>
      </c>
      <c r="CU3651">
        <v>2.2999999999999998</v>
      </c>
    </row>
    <row r="3652" spans="1:99" x14ac:dyDescent="0.55000000000000004">
      <c r="A3652" s="4" t="str">
        <f t="shared" ca="1" si="823"/>
        <v>Ameriprise Financial</v>
      </c>
      <c r="B3652" s="4" t="str">
        <f t="shared" si="824"/>
        <v>Russell Price</v>
      </c>
      <c r="C3652" s="4" t="s">
        <v>246</v>
      </c>
      <c r="D3652" s="4" t="s">
        <v>195</v>
      </c>
      <c r="E3652" s="4" t="str">
        <f>IF(COUNTIF($E$2:E3651,"Begin: " &amp; C3652 &amp; "-" &amp; D3652 &amp; "-" &amp; H3652)=0,"Begin: " &amp; C3652 &amp; "-" &amp; D3652 &amp; "-" &amp; H3652,IF((C3652 &amp; "-" &amp; D3652 &amp; "-" &amp; H3652)&lt;&gt;(C3653 &amp; "-" &amp; D3653 &amp; "-" &amp; H3653),"End: " &amp; C3652 &amp; "-" &amp; D3652 &amp; "-" &amp; H3652,""))</f>
        <v/>
      </c>
      <c r="F3652" s="4" t="str">
        <f t="shared" si="825"/>
        <v>Wall Street Journal-CPI YoY-06-2019</v>
      </c>
      <c r="G3652" s="7">
        <v>43626</v>
      </c>
      <c r="H3652" s="7" t="str">
        <f t="shared" si="826"/>
        <v>06-2019</v>
      </c>
      <c r="I3652" s="7" t="str">
        <f t="shared" ca="1" si="827"/>
        <v>Wall Street Journal: Ameriprise Financial-CPI YoY-06-2019</v>
      </c>
      <c r="J3652" s="4" t="str">
        <f t="shared" ca="1" si="828"/>
        <v>CPI YoY-Ameriprise Financial:06-2019</v>
      </c>
      <c r="K3652" t="s">
        <v>441</v>
      </c>
      <c r="CK3652">
        <v>1.8</v>
      </c>
      <c r="CM3652">
        <v>2.2999999999999998</v>
      </c>
      <c r="CO3652">
        <v>2.4</v>
      </c>
      <c r="CQ3652">
        <v>2.4</v>
      </c>
      <c r="CS3652">
        <v>2.2999999999999998</v>
      </c>
      <c r="CU3652">
        <v>2.2000000000000002</v>
      </c>
    </row>
    <row r="3653" spans="1:99" x14ac:dyDescent="0.55000000000000004">
      <c r="A3653" s="4" t="str">
        <f t="shared" ca="1" si="823"/>
        <v>Eaton Corp.</v>
      </c>
      <c r="B3653" s="4" t="str">
        <f t="shared" si="824"/>
        <v>Arun Raha*</v>
      </c>
      <c r="C3653" s="4" t="s">
        <v>246</v>
      </c>
      <c r="D3653" s="4" t="s">
        <v>195</v>
      </c>
      <c r="E3653" s="4" t="str">
        <f>IF(COUNTIF($E$2:E3652,"Begin: " &amp; C3653 &amp; "-" &amp; D3653 &amp; "-" &amp; H3653)=0,"Begin: " &amp; C3653 &amp; "-" &amp; D3653 &amp; "-" &amp; H3653,IF((C3653 &amp; "-" &amp; D3653 &amp; "-" &amp; H3653)&lt;&gt;(C3654 &amp; "-" &amp; D3654 &amp; "-" &amp; H3654),"End: " &amp; C3653 &amp; "-" &amp; D3653 &amp; "-" &amp; H3653,""))</f>
        <v/>
      </c>
      <c r="F3653" s="4" t="str">
        <f t="shared" si="825"/>
        <v>Wall Street Journal-CPI YoY-06-2019</v>
      </c>
      <c r="G3653" s="7">
        <v>43626</v>
      </c>
      <c r="H3653" s="7" t="str">
        <f t="shared" si="826"/>
        <v>06-2019</v>
      </c>
      <c r="I3653" s="7" t="str">
        <f t="shared" ca="1" si="827"/>
        <v>Wall Street Journal: Eaton Corp.-CPI YoY-06-2019</v>
      </c>
      <c r="J3653" s="4" t="str">
        <f t="shared" ca="1" si="828"/>
        <v>CPI YoY-Eaton Corp.:06-2019</v>
      </c>
      <c r="K3653" t="s">
        <v>823</v>
      </c>
    </row>
    <row r="3654" spans="1:99" x14ac:dyDescent="0.55000000000000004">
      <c r="A3654" s="4" t="str">
        <f t="shared" ca="1" si="823"/>
        <v>Point Loma Nazarene University</v>
      </c>
      <c r="B3654" s="4" t="str">
        <f t="shared" si="824"/>
        <v>Lynn Reaser</v>
      </c>
      <c r="C3654" s="4" t="s">
        <v>246</v>
      </c>
      <c r="D3654" s="4" t="s">
        <v>195</v>
      </c>
      <c r="E3654" s="4" t="str">
        <f>IF(COUNTIF($E$2:E3653,"Begin: " &amp; C3654 &amp; "-" &amp; D3654 &amp; "-" &amp; H3654)=0,"Begin: " &amp; C3654 &amp; "-" &amp; D3654 &amp; "-" &amp; H3654,IF((C3654 &amp; "-" &amp; D3654 &amp; "-" &amp; H3654)&lt;&gt;(C3655 &amp; "-" &amp; D3655 &amp; "-" &amp; H3655),"End: " &amp; C3654 &amp; "-" &amp; D3654 &amp; "-" &amp; H3654,""))</f>
        <v/>
      </c>
      <c r="F3654" s="4" t="str">
        <f t="shared" si="825"/>
        <v>Wall Street Journal-CPI YoY-06-2019</v>
      </c>
      <c r="G3654" s="7">
        <v>43626</v>
      </c>
      <c r="H3654" s="7" t="str">
        <f t="shared" si="826"/>
        <v>06-2019</v>
      </c>
      <c r="I3654" s="7" t="str">
        <f t="shared" ca="1" si="827"/>
        <v>Wall Street Journal: Point Loma Nazarene University-CPI YoY-06-2019</v>
      </c>
      <c r="J3654" s="4" t="str">
        <f t="shared" ca="1" si="828"/>
        <v>CPI YoY-Point Loma Nazarene University:06-2019</v>
      </c>
      <c r="K3654" t="s">
        <v>658</v>
      </c>
      <c r="CK3654">
        <v>2</v>
      </c>
      <c r="CM3654">
        <v>2.1</v>
      </c>
      <c r="CO3654">
        <v>2</v>
      </c>
      <c r="CQ3654">
        <v>2.1</v>
      </c>
      <c r="CS3654">
        <v>2.1</v>
      </c>
      <c r="CU3654">
        <v>2</v>
      </c>
    </row>
    <row r="3655" spans="1:99" x14ac:dyDescent="0.55000000000000004">
      <c r="A3655" s="4" t="str">
        <f t="shared" ca="1" si="823"/>
        <v>Deutsche Bank</v>
      </c>
      <c r="B3655" s="4" t="str">
        <f t="shared" si="824"/>
        <v>Brett Ryan/Matthew Luzzetti</v>
      </c>
      <c r="C3655" s="4" t="s">
        <v>246</v>
      </c>
      <c r="D3655" s="4" t="s">
        <v>195</v>
      </c>
      <c r="E3655" s="4" t="str">
        <f>IF(COUNTIF($E$2:E3654,"Begin: " &amp; C3655 &amp; "-" &amp; D3655 &amp; "-" &amp; H3655)=0,"Begin: " &amp; C3655 &amp; "-" &amp; D3655 &amp; "-" &amp; H3655,IF((C3655 &amp; "-" &amp; D3655 &amp; "-" &amp; H3655)&lt;&gt;(C3656 &amp; "-" &amp; D3656 &amp; "-" &amp; H3656),"End: " &amp; C3655 &amp; "-" &amp; D3655 &amp; "-" &amp; H3655,""))</f>
        <v/>
      </c>
      <c r="F3655" s="4" t="str">
        <f t="shared" si="825"/>
        <v>Wall Street Journal-CPI YoY-06-2019</v>
      </c>
      <c r="G3655" s="7">
        <v>43626</v>
      </c>
      <c r="H3655" s="7" t="str">
        <f t="shared" si="826"/>
        <v>06-2019</v>
      </c>
      <c r="I3655" s="7" t="str">
        <f t="shared" ca="1" si="827"/>
        <v>Wall Street Journal: Deutsche Bank-CPI YoY-06-2019</v>
      </c>
      <c r="J3655" s="4" t="str">
        <f t="shared" ca="1" si="828"/>
        <v>CPI YoY-Deutsche Bank:06-2019</v>
      </c>
      <c r="K3655" t="s">
        <v>804</v>
      </c>
      <c r="CK3655">
        <v>1.9</v>
      </c>
      <c r="CM3655">
        <v>2</v>
      </c>
      <c r="CO3655">
        <v>2</v>
      </c>
      <c r="CQ3655">
        <v>2.1</v>
      </c>
      <c r="CS3655">
        <v>2.2000000000000002</v>
      </c>
      <c r="CU3655">
        <v>2.2999999999999998</v>
      </c>
    </row>
    <row r="3656" spans="1:99" x14ac:dyDescent="0.55000000000000004">
      <c r="A3656" s="4" t="str">
        <f t="shared" ca="1" si="823"/>
        <v>Prestige Economics LLC</v>
      </c>
      <c r="B3656" s="4" t="str">
        <f t="shared" si="824"/>
        <v>Jason Schenker*</v>
      </c>
      <c r="C3656" s="4" t="s">
        <v>246</v>
      </c>
      <c r="D3656" s="4" t="s">
        <v>195</v>
      </c>
      <c r="E3656" s="4" t="str">
        <f>IF(COUNTIF($E$2:E3655,"Begin: " &amp; C3656 &amp; "-" &amp; D3656 &amp; "-" &amp; H3656)=0,"Begin: " &amp; C3656 &amp; "-" &amp; D3656 &amp; "-" &amp; H3656,IF((C3656 &amp; "-" &amp; D3656 &amp; "-" &amp; H3656)&lt;&gt;(C3657 &amp; "-" &amp; D3657 &amp; "-" &amp; H3657),"End: " &amp; C3656 &amp; "-" &amp; D3656 &amp; "-" &amp; H3656,""))</f>
        <v/>
      </c>
      <c r="F3656" s="4" t="str">
        <f t="shared" si="825"/>
        <v>Wall Street Journal-CPI YoY-06-2019</v>
      </c>
      <c r="G3656" s="7">
        <v>43626</v>
      </c>
      <c r="H3656" s="7" t="str">
        <f t="shared" si="826"/>
        <v>06-2019</v>
      </c>
      <c r="I3656" s="7" t="str">
        <f t="shared" ca="1" si="827"/>
        <v>Wall Street Journal: Prestige Economics LLC-CPI YoY-06-2019</v>
      </c>
      <c r="J3656" s="4" t="str">
        <f t="shared" ca="1" si="828"/>
        <v>CPI YoY-Prestige Economics LLC:06-2019</v>
      </c>
      <c r="K3656" t="s">
        <v>824</v>
      </c>
    </row>
    <row r="3657" spans="1:99" x14ac:dyDescent="0.55000000000000004">
      <c r="A3657" s="4" t="str">
        <f t="shared" ca="1" si="823"/>
        <v>Pantheon Macroeconomics</v>
      </c>
      <c r="B3657" s="4" t="str">
        <f t="shared" si="824"/>
        <v>Ian Shepherdson</v>
      </c>
      <c r="C3657" s="4" t="s">
        <v>246</v>
      </c>
      <c r="D3657" s="4" t="s">
        <v>195</v>
      </c>
      <c r="E3657" s="4" t="str">
        <f>IF(COUNTIF($E$2:E3656,"Begin: " &amp; C3657 &amp; "-" &amp; D3657 &amp; "-" &amp; H3657)=0,"Begin: " &amp; C3657 &amp; "-" &amp; D3657 &amp; "-" &amp; H3657,IF((C3657 &amp; "-" &amp; D3657 &amp; "-" &amp; H3657)&lt;&gt;(C3658 &amp; "-" &amp; D3658 &amp; "-" &amp; H3658),"End: " &amp; C3657 &amp; "-" &amp; D3657 &amp; "-" &amp; H3657,""))</f>
        <v/>
      </c>
      <c r="F3657" s="4" t="str">
        <f t="shared" si="825"/>
        <v>Wall Street Journal-CPI YoY-06-2019</v>
      </c>
      <c r="G3657" s="7">
        <v>43626</v>
      </c>
      <c r="H3657" s="7" t="str">
        <f t="shared" si="826"/>
        <v>06-2019</v>
      </c>
      <c r="I3657" s="7" t="str">
        <f t="shared" ca="1" si="827"/>
        <v>Wall Street Journal: Pantheon Macroeconomics-CPI YoY-06-2019</v>
      </c>
      <c r="J3657" s="4" t="str">
        <f t="shared" ca="1" si="828"/>
        <v>CPI YoY-Pantheon Macroeconomics:06-2019</v>
      </c>
      <c r="K3657" t="s">
        <v>231</v>
      </c>
      <c r="CK3657">
        <v>1.7</v>
      </c>
      <c r="CM3657">
        <v>2.4</v>
      </c>
      <c r="CO3657">
        <v>2.8</v>
      </c>
      <c r="CQ3657">
        <v>2.8</v>
      </c>
      <c r="CS3657">
        <v>2.5</v>
      </c>
      <c r="CU3657">
        <v>2.5</v>
      </c>
    </row>
    <row r="3658" spans="1:99" x14ac:dyDescent="0.55000000000000004">
      <c r="A3658" s="4" t="str">
        <f t="shared" ca="1" si="823"/>
        <v>Decision Economics, Inc.</v>
      </c>
      <c r="B3658" s="4" t="str">
        <f t="shared" si="824"/>
        <v>Allen Sinai</v>
      </c>
      <c r="C3658" s="4" t="s">
        <v>246</v>
      </c>
      <c r="D3658" s="4" t="s">
        <v>195</v>
      </c>
      <c r="E3658" s="4" t="str">
        <f>IF(COUNTIF($E$2:E3657,"Begin: " &amp; C3658 &amp; "-" &amp; D3658 &amp; "-" &amp; H3658)=0,"Begin: " &amp; C3658 &amp; "-" &amp; D3658 &amp; "-" &amp; H3658,IF((C3658 &amp; "-" &amp; D3658 &amp; "-" &amp; H3658)&lt;&gt;(C3659 &amp; "-" &amp; D3659 &amp; "-" &amp; H3659),"End: " &amp; C3658 &amp; "-" &amp; D3658 &amp; "-" &amp; H3658,""))</f>
        <v/>
      </c>
      <c r="F3658" s="4" t="str">
        <f t="shared" si="825"/>
        <v>Wall Street Journal-CPI YoY-06-2019</v>
      </c>
      <c r="G3658" s="7">
        <v>43626</v>
      </c>
      <c r="H3658" s="7" t="str">
        <f t="shared" si="826"/>
        <v>06-2019</v>
      </c>
      <c r="I3658" s="7" t="str">
        <f t="shared" ca="1" si="827"/>
        <v>Wall Street Journal: Decision Economics, Inc.-CPI YoY-06-2019</v>
      </c>
      <c r="J3658" s="4" t="str">
        <f t="shared" ca="1" si="828"/>
        <v>CPI YoY-Decision Economics, Inc.:06-2019</v>
      </c>
      <c r="K3658" t="s">
        <v>233</v>
      </c>
      <c r="CK3658">
        <v>1.8</v>
      </c>
      <c r="CM3658">
        <v>2</v>
      </c>
      <c r="CO3658">
        <v>2.1</v>
      </c>
      <c r="CQ3658">
        <v>2.2000000000000002</v>
      </c>
      <c r="CS3658">
        <v>2.2999999999999998</v>
      </c>
      <c r="CU3658">
        <v>2.4</v>
      </c>
    </row>
    <row r="3659" spans="1:99" x14ac:dyDescent="0.55000000000000004">
      <c r="A3659" s="4" t="str">
        <f t="shared" ca="1" si="823"/>
        <v>Parsec Financial</v>
      </c>
      <c r="B3659" s="4" t="str">
        <f t="shared" si="824"/>
        <v>James F. Smith</v>
      </c>
      <c r="C3659" s="4" t="s">
        <v>246</v>
      </c>
      <c r="D3659" s="4" t="s">
        <v>195</v>
      </c>
      <c r="E3659" s="4" t="str">
        <f>IF(COUNTIF($E$2:E3658,"Begin: " &amp; C3659 &amp; "-" &amp; D3659 &amp; "-" &amp; H3659)=0,"Begin: " &amp; C3659 &amp; "-" &amp; D3659 &amp; "-" &amp; H3659,IF((C3659 &amp; "-" &amp; D3659 &amp; "-" &amp; H3659)&lt;&gt;(C3660 &amp; "-" &amp; D3660 &amp; "-" &amp; H3660),"End: " &amp; C3659 &amp; "-" &amp; D3659 &amp; "-" &amp; H3659,""))</f>
        <v/>
      </c>
      <c r="F3659" s="4" t="str">
        <f t="shared" si="825"/>
        <v>Wall Street Journal-CPI YoY-06-2019</v>
      </c>
      <c r="G3659" s="7">
        <v>43626</v>
      </c>
      <c r="H3659" s="7" t="str">
        <f t="shared" si="826"/>
        <v>06-2019</v>
      </c>
      <c r="I3659" s="7" t="str">
        <f t="shared" ca="1" si="827"/>
        <v>Wall Street Journal: Parsec Financial-CPI YoY-06-2019</v>
      </c>
      <c r="J3659" s="4" t="str">
        <f t="shared" ca="1" si="828"/>
        <v>CPI YoY-Parsec Financial:06-2019</v>
      </c>
      <c r="K3659" t="s">
        <v>234</v>
      </c>
      <c r="CK3659">
        <v>1.7</v>
      </c>
      <c r="CM3659">
        <v>2</v>
      </c>
      <c r="CO3659">
        <v>2.1</v>
      </c>
      <c r="CQ3659">
        <v>2.2999999999999998</v>
      </c>
      <c r="CS3659">
        <v>2.1</v>
      </c>
      <c r="CU3659">
        <v>2</v>
      </c>
    </row>
    <row r="3660" spans="1:99" x14ac:dyDescent="0.55000000000000004">
      <c r="A3660" s="4" t="str">
        <f t="shared" ca="1" si="823"/>
        <v>Univ of Central FL</v>
      </c>
      <c r="B3660" s="4" t="str">
        <f t="shared" si="824"/>
        <v>Sean M. Snaith</v>
      </c>
      <c r="C3660" s="4" t="s">
        <v>246</v>
      </c>
      <c r="D3660" s="4" t="s">
        <v>195</v>
      </c>
      <c r="E3660" s="4" t="str">
        <f>IF(COUNTIF($E$2:E3659,"Begin: " &amp; C3660 &amp; "-" &amp; D3660 &amp; "-" &amp; H3660)=0,"Begin: " &amp; C3660 &amp; "-" &amp; D3660 &amp; "-" &amp; H3660,IF((C3660 &amp; "-" &amp; D3660 &amp; "-" &amp; H3660)&lt;&gt;(C3661 &amp; "-" &amp; D3661 &amp; "-" &amp; H3661),"End: " &amp; C3660 &amp; "-" &amp; D3660 &amp; "-" &amp; H3660,""))</f>
        <v/>
      </c>
      <c r="F3660" s="4" t="str">
        <f t="shared" si="825"/>
        <v>Wall Street Journal-CPI YoY-06-2019</v>
      </c>
      <c r="G3660" s="7">
        <v>43626</v>
      </c>
      <c r="H3660" s="7" t="str">
        <f t="shared" si="826"/>
        <v>06-2019</v>
      </c>
      <c r="I3660" s="7" t="str">
        <f t="shared" ca="1" si="827"/>
        <v>Wall Street Journal: Univ of Central FL-CPI YoY-06-2019</v>
      </c>
      <c r="J3660" s="4" t="str">
        <f t="shared" ca="1" si="828"/>
        <v>CPI YoY-Univ of Central FL:06-2019</v>
      </c>
      <c r="K3660" t="s">
        <v>235</v>
      </c>
      <c r="CK3660">
        <v>2.1</v>
      </c>
      <c r="CM3660">
        <v>2.4</v>
      </c>
      <c r="CO3660">
        <v>1.7</v>
      </c>
      <c r="CQ3660">
        <v>1.8</v>
      </c>
      <c r="CS3660">
        <v>1.8</v>
      </c>
      <c r="CU3660">
        <v>2.2000000000000002</v>
      </c>
    </row>
    <row r="3661" spans="1:99" x14ac:dyDescent="0.55000000000000004">
      <c r="A3661" s="4" t="str">
        <f t="shared" ca="1" si="823"/>
        <v>SS Economics</v>
      </c>
      <c r="B3661" s="4" t="str">
        <f t="shared" si="824"/>
        <v>Sung Won Sohn</v>
      </c>
      <c r="C3661" s="4" t="s">
        <v>246</v>
      </c>
      <c r="D3661" s="4" t="s">
        <v>195</v>
      </c>
      <c r="E3661" s="4" t="str">
        <f>IF(COUNTIF($E$2:E3660,"Begin: " &amp; C3661 &amp; "-" &amp; D3661 &amp; "-" &amp; H3661)=0,"Begin: " &amp; C3661 &amp; "-" &amp; D3661 &amp; "-" &amp; H3661,IF((C3661 &amp; "-" &amp; D3661 &amp; "-" &amp; H3661)&lt;&gt;(C3662 &amp; "-" &amp; D3662 &amp; "-" &amp; H3662),"End: " &amp; C3661 &amp; "-" &amp; D3661 &amp; "-" &amp; H3661,""))</f>
        <v/>
      </c>
      <c r="F3661" s="4" t="str">
        <f t="shared" si="825"/>
        <v>Wall Street Journal-CPI YoY-06-2019</v>
      </c>
      <c r="G3661" s="7">
        <v>43626</v>
      </c>
      <c r="H3661" s="7" t="str">
        <f t="shared" si="826"/>
        <v>06-2019</v>
      </c>
      <c r="I3661" s="7" t="str">
        <f t="shared" ca="1" si="827"/>
        <v>Wall Street Journal: SS Economics-CPI YoY-06-2019</v>
      </c>
      <c r="J3661" s="4" t="str">
        <f t="shared" ca="1" si="828"/>
        <v>CPI YoY-SS Economics:06-2019</v>
      </c>
      <c r="K3661" t="s">
        <v>785</v>
      </c>
      <c r="CK3661">
        <v>1.8</v>
      </c>
      <c r="CM3661">
        <v>1.7</v>
      </c>
      <c r="CO3661">
        <v>1.7</v>
      </c>
      <c r="CQ3661">
        <v>1.8</v>
      </c>
      <c r="CS3661">
        <v>1.8</v>
      </c>
      <c r="CU3661">
        <v>2</v>
      </c>
    </row>
    <row r="3662" spans="1:99" x14ac:dyDescent="0.55000000000000004">
      <c r="A3662" s="4" t="str">
        <f t="shared" ref="A3662:A3672" ca="1" si="829">IF(ISERROR(IF(C3662="GIOA",INDEX(List_AnonymousForecasters,MATCH(LEFT(K3662,FIND(":",K3662,1)-1),List_IndividualForecasters,0),1),INDEX(List_FirmNamesOmega,MATCH(LEFT(K3662,FIND(":",K3662,1)-1),List_FirmNamesAlpha,0),1))),LEFT(K3662,FIND(":",K3662,1)-1),IF(C3662="GIOA",INDEX(List_AnonymousForecasters,MATCH(LEFT(K3662,FIND(":",K3662,1)-1),List_IndividualForecasters,0),1),INDEX(List_FirmNamesOmega,MATCH(LEFT(K3662,FIND(":",K3662,1)-1),List_FirmNamesAlpha,0),1)))</f>
        <v>Pierpont Securities</v>
      </c>
      <c r="B3662" s="4" t="str">
        <f t="shared" ref="B3662:B3672" si="830">MID(K3662,FIND(":",K3662,1)+2,LEN(K3662)-FIND(":",K3662,1))</f>
        <v>Stephen Stanley</v>
      </c>
      <c r="C3662" s="4" t="s">
        <v>246</v>
      </c>
      <c r="D3662" s="4" t="s">
        <v>195</v>
      </c>
      <c r="E3662" s="4" t="str">
        <f>IF(COUNTIF($E$2:E3661,"Begin: " &amp; C3662 &amp; "-" &amp; D3662 &amp; "-" &amp; H3662)=0,"Begin: " &amp; C3662 &amp; "-" &amp; D3662 &amp; "-" &amp; H3662,IF((C3662 &amp; "-" &amp; D3662 &amp; "-" &amp; H3662)&lt;&gt;(C3663 &amp; "-" &amp; D3663 &amp; "-" &amp; H3663),"End: " &amp; C3662 &amp; "-" &amp; D3662 &amp; "-" &amp; H3662,""))</f>
        <v/>
      </c>
      <c r="F3662" s="4" t="str">
        <f t="shared" ref="F3662:F3672" si="831">C3662 &amp; "-" &amp; D3662 &amp; "-" &amp; H3662</f>
        <v>Wall Street Journal-CPI YoY-06-2019</v>
      </c>
      <c r="G3662" s="7">
        <v>43626</v>
      </c>
      <c r="H3662" s="7" t="str">
        <f t="shared" ref="H3662:H3672" si="832">TEXT(MONTH(G3662),"00") &amp; "-" &amp; TEXT(YEAR(G3662),"0000")</f>
        <v>06-2019</v>
      </c>
      <c r="I3662" s="7" t="str">
        <f t="shared" ref="I3662:I3672" ca="1" si="833">C3662 &amp; ": " &amp; A3662 &amp; "-" &amp; D3662 &amp; "-" &amp; H3662</f>
        <v>Wall Street Journal: Pierpont Securities-CPI YoY-06-2019</v>
      </c>
      <c r="J3662" s="4" t="str">
        <f t="shared" ref="J3662:J3672" ca="1" si="834">D3662 &amp; "-" &amp; A3662 &amp; ":" &amp; TEXT(MONTH(G3662),"00") &amp; "-" &amp; TEXT(YEAR(G3662),"0000")</f>
        <v>CPI YoY-Pierpont Securities:06-2019</v>
      </c>
      <c r="K3662" t="s">
        <v>238</v>
      </c>
      <c r="CK3662">
        <v>1.8</v>
      </c>
      <c r="CM3662">
        <v>2.5</v>
      </c>
      <c r="CO3662">
        <v>3</v>
      </c>
      <c r="CQ3662">
        <v>3.1</v>
      </c>
      <c r="CS3662">
        <v>3</v>
      </c>
      <c r="CU3662">
        <v>3</v>
      </c>
    </row>
    <row r="3663" spans="1:99" x14ac:dyDescent="0.55000000000000004">
      <c r="A3663" s="4" t="str">
        <f t="shared" ca="1" si="829"/>
        <v>Economic Analysis Associates Inc.</v>
      </c>
      <c r="B3663" s="4" t="str">
        <f t="shared" si="830"/>
        <v>Susan M. Sterne</v>
      </c>
      <c r="C3663" s="4" t="s">
        <v>246</v>
      </c>
      <c r="D3663" s="4" t="s">
        <v>195</v>
      </c>
      <c r="E3663" s="4" t="str">
        <f>IF(COUNTIF($E$2:E3662,"Begin: " &amp; C3663 &amp; "-" &amp; D3663 &amp; "-" &amp; H3663)=0,"Begin: " &amp; C3663 &amp; "-" &amp; D3663 &amp; "-" &amp; H3663,IF((C3663 &amp; "-" &amp; D3663 &amp; "-" &amp; H3663)&lt;&gt;(C3664 &amp; "-" &amp; D3664 &amp; "-" &amp; H3664),"End: " &amp; C3663 &amp; "-" &amp; D3663 &amp; "-" &amp; H3663,""))</f>
        <v/>
      </c>
      <c r="F3663" s="4" t="str">
        <f t="shared" si="831"/>
        <v>Wall Street Journal-CPI YoY-06-2019</v>
      </c>
      <c r="G3663" s="7">
        <v>43626</v>
      </c>
      <c r="H3663" s="7" t="str">
        <f t="shared" si="832"/>
        <v>06-2019</v>
      </c>
      <c r="I3663" s="7" t="str">
        <f t="shared" ca="1" si="833"/>
        <v>Wall Street Journal: Economic Analysis Associates Inc.-CPI YoY-06-2019</v>
      </c>
      <c r="J3663" s="4" t="str">
        <f t="shared" ca="1" si="834"/>
        <v>CPI YoY-Economic Analysis Associates Inc.:06-2019</v>
      </c>
      <c r="K3663" t="s">
        <v>239</v>
      </c>
      <c r="CK3663">
        <v>1.8</v>
      </c>
      <c r="CM3663">
        <v>1.9</v>
      </c>
      <c r="CO3663">
        <v>1.5</v>
      </c>
      <c r="CQ3663">
        <v>2</v>
      </c>
      <c r="CS3663">
        <v>2.1</v>
      </c>
      <c r="CU3663">
        <v>1.8</v>
      </c>
    </row>
    <row r="3664" spans="1:99" x14ac:dyDescent="0.55000000000000004">
      <c r="A3664" s="4" t="str">
        <f t="shared" ca="1" si="829"/>
        <v>CSFB</v>
      </c>
      <c r="B3664" s="4" t="str">
        <f t="shared" si="830"/>
        <v>James Sweeney*</v>
      </c>
      <c r="C3664" s="4" t="s">
        <v>246</v>
      </c>
      <c r="D3664" s="4" t="s">
        <v>195</v>
      </c>
      <c r="E3664" s="4" t="str">
        <f>IF(COUNTIF($E$2:E3663,"Begin: " &amp; C3664 &amp; "-" &amp; D3664 &amp; "-" &amp; H3664)=0,"Begin: " &amp; C3664 &amp; "-" &amp; D3664 &amp; "-" &amp; H3664,IF((C3664 &amp; "-" &amp; D3664 &amp; "-" &amp; H3664)&lt;&gt;(C3665 &amp; "-" &amp; D3665 &amp; "-" &amp; H3665),"End: " &amp; C3664 &amp; "-" &amp; D3664 &amp; "-" &amp; H3664,""))</f>
        <v/>
      </c>
      <c r="F3664" s="4" t="str">
        <f t="shared" si="831"/>
        <v>Wall Street Journal-CPI YoY-06-2019</v>
      </c>
      <c r="G3664" s="7">
        <v>43626</v>
      </c>
      <c r="H3664" s="7" t="str">
        <f t="shared" si="832"/>
        <v>06-2019</v>
      </c>
      <c r="I3664" s="7" t="str">
        <f t="shared" ca="1" si="833"/>
        <v>Wall Street Journal: CSFB-CPI YoY-06-2019</v>
      </c>
      <c r="J3664" s="4" t="str">
        <f t="shared" ca="1" si="834"/>
        <v>CPI YoY-CSFB:06-2019</v>
      </c>
      <c r="K3664" t="s">
        <v>826</v>
      </c>
    </row>
    <row r="3665" spans="1:99" x14ac:dyDescent="0.55000000000000004">
      <c r="A3665" s="4" t="str">
        <f t="shared" ca="1" si="829"/>
        <v>American Chemisty Council</v>
      </c>
      <c r="B3665" s="4" t="str">
        <f t="shared" si="830"/>
        <v>Kevin Swift</v>
      </c>
      <c r="C3665" s="4" t="s">
        <v>246</v>
      </c>
      <c r="D3665" s="4" t="s">
        <v>195</v>
      </c>
      <c r="E3665" s="4" t="str">
        <f>IF(COUNTIF($E$2:E3664,"Begin: " &amp; C3665 &amp; "-" &amp; D3665 &amp; "-" &amp; H3665)=0,"Begin: " &amp; C3665 &amp; "-" &amp; D3665 &amp; "-" &amp; H3665,IF((C3665 &amp; "-" &amp; D3665 &amp; "-" &amp; H3665)&lt;&gt;(C3666 &amp; "-" &amp; D3666 &amp; "-" &amp; H3666),"End: " &amp; C3665 &amp; "-" &amp; D3665 &amp; "-" &amp; H3665,""))</f>
        <v/>
      </c>
      <c r="F3665" s="4" t="str">
        <f t="shared" si="831"/>
        <v>Wall Street Journal-CPI YoY-06-2019</v>
      </c>
      <c r="G3665" s="7">
        <v>43626</v>
      </c>
      <c r="H3665" s="7" t="str">
        <f t="shared" si="832"/>
        <v>06-2019</v>
      </c>
      <c r="I3665" s="7" t="str">
        <f t="shared" ca="1" si="833"/>
        <v>Wall Street Journal: American Chemisty Council-CPI YoY-06-2019</v>
      </c>
      <c r="J3665" s="4" t="str">
        <f t="shared" ca="1" si="834"/>
        <v>CPI YoY-American Chemisty Council:06-2019</v>
      </c>
      <c r="K3665" t="s">
        <v>443</v>
      </c>
      <c r="CK3665">
        <v>2</v>
      </c>
      <c r="CM3665">
        <v>2.2999999999999998</v>
      </c>
      <c r="CO3665">
        <v>2.2999999999999998</v>
      </c>
      <c r="CQ3665">
        <v>2</v>
      </c>
      <c r="CS3665">
        <v>2</v>
      </c>
      <c r="CU3665">
        <v>2</v>
      </c>
    </row>
    <row r="3666" spans="1:99" x14ac:dyDescent="0.55000000000000004">
      <c r="A3666" s="4" t="str">
        <f t="shared" ca="1" si="829"/>
        <v>Grant Thornton</v>
      </c>
      <c r="B3666" s="4" t="str">
        <f t="shared" si="830"/>
        <v>Diane Swonk</v>
      </c>
      <c r="C3666" s="4" t="s">
        <v>246</v>
      </c>
      <c r="D3666" s="4" t="s">
        <v>195</v>
      </c>
      <c r="E3666" s="4" t="str">
        <f>IF(COUNTIF($E$2:E3665,"Begin: " &amp; C3666 &amp; "-" &amp; D3666 &amp; "-" &amp; H3666)=0,"Begin: " &amp; C3666 &amp; "-" &amp; D3666 &amp; "-" &amp; H3666,IF((C3666 &amp; "-" &amp; D3666 &amp; "-" &amp; H3666)&lt;&gt;(C3667 &amp; "-" &amp; D3667 &amp; "-" &amp; H3667),"End: " &amp; C3666 &amp; "-" &amp; D3666 &amp; "-" &amp; H3666,""))</f>
        <v/>
      </c>
      <c r="F3666" s="4" t="str">
        <f t="shared" si="831"/>
        <v>Wall Street Journal-CPI YoY-06-2019</v>
      </c>
      <c r="G3666" s="7">
        <v>43626</v>
      </c>
      <c r="H3666" s="7" t="str">
        <f t="shared" si="832"/>
        <v>06-2019</v>
      </c>
      <c r="I3666" s="7" t="str">
        <f t="shared" ca="1" si="833"/>
        <v>Wall Street Journal: Grant Thornton-CPI YoY-06-2019</v>
      </c>
      <c r="J3666" s="4" t="str">
        <f t="shared" ca="1" si="834"/>
        <v>CPI YoY-Grant Thornton:06-2019</v>
      </c>
      <c r="K3666" t="s">
        <v>772</v>
      </c>
      <c r="CK3666">
        <v>1.9</v>
      </c>
      <c r="CM3666">
        <v>2.4</v>
      </c>
      <c r="CO3666">
        <v>2.2000000000000002</v>
      </c>
      <c r="CQ3666">
        <v>1.5</v>
      </c>
      <c r="CS3666">
        <v>1.7</v>
      </c>
      <c r="CU3666">
        <v>2</v>
      </c>
    </row>
    <row r="3667" spans="1:99" x14ac:dyDescent="0.55000000000000004">
      <c r="A3667" s="4" t="str">
        <f t="shared" ca="1" si="829"/>
        <v>The Northern Trust</v>
      </c>
      <c r="B3667" s="4" t="str">
        <f t="shared" si="830"/>
        <v xml:space="preserve">Carl Tannenbaum </v>
      </c>
      <c r="C3667" s="4" t="s">
        <v>246</v>
      </c>
      <c r="D3667" s="4" t="s">
        <v>195</v>
      </c>
      <c r="E3667" s="4" t="str">
        <f>IF(COUNTIF($E$2:E3666,"Begin: " &amp; C3667 &amp; "-" &amp; D3667 &amp; "-" &amp; H3667)=0,"Begin: " &amp; C3667 &amp; "-" &amp; D3667 &amp; "-" &amp; H3667,IF((C3667 &amp; "-" &amp; D3667 &amp; "-" &amp; H3667)&lt;&gt;(C3668 &amp; "-" &amp; D3668 &amp; "-" &amp; H3668),"End: " &amp; C3667 &amp; "-" &amp; D3667 &amp; "-" &amp; H3667,""))</f>
        <v/>
      </c>
      <c r="F3667" s="4" t="str">
        <f t="shared" si="831"/>
        <v>Wall Street Journal-CPI YoY-06-2019</v>
      </c>
      <c r="G3667" s="7">
        <v>43626</v>
      </c>
      <c r="H3667" s="7" t="str">
        <f t="shared" si="832"/>
        <v>06-2019</v>
      </c>
      <c r="I3667" s="7" t="str">
        <f t="shared" ca="1" si="833"/>
        <v>Wall Street Journal: The Northern Trust-CPI YoY-06-2019</v>
      </c>
      <c r="J3667" s="4" t="str">
        <f t="shared" ca="1" si="834"/>
        <v>CPI YoY-The Northern Trust:06-2019</v>
      </c>
      <c r="K3667" t="s">
        <v>241</v>
      </c>
      <c r="CK3667">
        <v>1.8</v>
      </c>
      <c r="CM3667">
        <v>2.1</v>
      </c>
      <c r="CO3667">
        <v>2.1</v>
      </c>
      <c r="CQ3667">
        <v>2</v>
      </c>
      <c r="CS3667">
        <v>1.9</v>
      </c>
      <c r="CU3667">
        <v>1.8</v>
      </c>
    </row>
    <row r="3668" spans="1:99" x14ac:dyDescent="0.55000000000000004">
      <c r="A3668" s="4" t="str">
        <f t="shared" ca="1" si="829"/>
        <v>BNP Paribas</v>
      </c>
      <c r="B3668" s="4" t="str">
        <f t="shared" si="830"/>
        <v>US Economics Team</v>
      </c>
      <c r="C3668" s="4" t="s">
        <v>246</v>
      </c>
      <c r="D3668" s="4" t="s">
        <v>195</v>
      </c>
      <c r="E3668" s="4" t="str">
        <f>IF(COUNTIF($E$2:E3667,"Begin: " &amp; C3668 &amp; "-" &amp; D3668 &amp; "-" &amp; H3668)=0,"Begin: " &amp; C3668 &amp; "-" &amp; D3668 &amp; "-" &amp; H3668,IF((C3668 &amp; "-" &amp; D3668 &amp; "-" &amp; H3668)&lt;&gt;(C3669 &amp; "-" &amp; D3669 &amp; "-" &amp; H3669),"End: " &amp; C3668 &amp; "-" &amp; D3668 &amp; "-" &amp; H3668,""))</f>
        <v/>
      </c>
      <c r="F3668" s="4" t="str">
        <f t="shared" si="831"/>
        <v>Wall Street Journal-CPI YoY-06-2019</v>
      </c>
      <c r="G3668" s="7">
        <v>43626</v>
      </c>
      <c r="H3668" s="7" t="str">
        <f t="shared" si="832"/>
        <v>06-2019</v>
      </c>
      <c r="I3668" s="7" t="str">
        <f t="shared" ca="1" si="833"/>
        <v>Wall Street Journal: BNP Paribas-CPI YoY-06-2019</v>
      </c>
      <c r="J3668" s="4" t="str">
        <f t="shared" ca="1" si="834"/>
        <v>CPI YoY-BNP Paribas:06-2019</v>
      </c>
      <c r="K3668" t="s">
        <v>444</v>
      </c>
      <c r="CK3668">
        <v>1.8</v>
      </c>
      <c r="CM3668">
        <v>2</v>
      </c>
      <c r="CO3668">
        <v>1.9</v>
      </c>
      <c r="CQ3668">
        <v>1.8</v>
      </c>
    </row>
    <row r="3669" spans="1:99" x14ac:dyDescent="0.55000000000000004">
      <c r="A3669" s="4" t="str">
        <f t="shared" ca="1" si="829"/>
        <v>The Conference Board</v>
      </c>
      <c r="B3669" s="4" t="str">
        <f t="shared" si="830"/>
        <v>Bart van Ark</v>
      </c>
      <c r="C3669" s="4" t="s">
        <v>246</v>
      </c>
      <c r="D3669" s="4" t="s">
        <v>195</v>
      </c>
      <c r="E3669" s="4" t="str">
        <f>IF(COUNTIF($E$2:E3668,"Begin: " &amp; C3669 &amp; "-" &amp; D3669 &amp; "-" &amp; H3669)=0,"Begin: " &amp; C3669 &amp; "-" &amp; D3669 &amp; "-" &amp; H3669,IF((C3669 &amp; "-" &amp; D3669 &amp; "-" &amp; H3669)&lt;&gt;(C3670 &amp; "-" &amp; D3670 &amp; "-" &amp; H3670),"End: " &amp; C3669 &amp; "-" &amp; D3669 &amp; "-" &amp; H3669,""))</f>
        <v/>
      </c>
      <c r="F3669" s="4" t="str">
        <f t="shared" si="831"/>
        <v>Wall Street Journal-CPI YoY-06-2019</v>
      </c>
      <c r="G3669" s="7">
        <v>43626</v>
      </c>
      <c r="H3669" s="7" t="str">
        <f t="shared" si="832"/>
        <v>06-2019</v>
      </c>
      <c r="I3669" s="7" t="str">
        <f t="shared" ca="1" si="833"/>
        <v>Wall Street Journal: The Conference Board-CPI YoY-06-2019</v>
      </c>
      <c r="J3669" s="4" t="str">
        <f t="shared" ca="1" si="834"/>
        <v>CPI YoY-The Conference Board:06-2019</v>
      </c>
      <c r="K3669" t="s">
        <v>242</v>
      </c>
      <c r="CK3669">
        <v>1.8</v>
      </c>
      <c r="CM3669">
        <v>2.1</v>
      </c>
      <c r="CO3669">
        <v>2.2999999999999998</v>
      </c>
      <c r="CQ3669">
        <v>2.2999999999999998</v>
      </c>
    </row>
    <row r="3670" spans="1:99" x14ac:dyDescent="0.55000000000000004">
      <c r="A3670" s="4" t="str">
        <f t="shared" ca="1" si="829"/>
        <v>First Trust Adv.</v>
      </c>
      <c r="B3670" s="4" t="str">
        <f t="shared" si="830"/>
        <v>Brian S. Wesbury/ Robert Stein</v>
      </c>
      <c r="C3670" s="4" t="s">
        <v>246</v>
      </c>
      <c r="D3670" s="4" t="s">
        <v>195</v>
      </c>
      <c r="E3670" s="4" t="str">
        <f>IF(COUNTIF($E$2:E3669,"Begin: " &amp; C3670 &amp; "-" &amp; D3670 &amp; "-" &amp; H3670)=0,"Begin: " &amp; C3670 &amp; "-" &amp; D3670 &amp; "-" &amp; H3670,IF((C3670 &amp; "-" &amp; D3670 &amp; "-" &amp; H3670)&lt;&gt;(C3671 &amp; "-" &amp; D3671 &amp; "-" &amp; H3671),"End: " &amp; C3670 &amp; "-" &amp; D3670 &amp; "-" &amp; H3670,""))</f>
        <v/>
      </c>
      <c r="F3670" s="4" t="str">
        <f t="shared" si="831"/>
        <v>Wall Street Journal-CPI YoY-06-2019</v>
      </c>
      <c r="G3670" s="7">
        <v>43626</v>
      </c>
      <c r="H3670" s="7" t="str">
        <f t="shared" si="832"/>
        <v>06-2019</v>
      </c>
      <c r="I3670" s="7" t="str">
        <f t="shared" ca="1" si="833"/>
        <v>Wall Street Journal: First Trust Adv.-CPI YoY-06-2019</v>
      </c>
      <c r="J3670" s="4" t="str">
        <f t="shared" ca="1" si="834"/>
        <v>CPI YoY-First Trust Adv.:06-2019</v>
      </c>
      <c r="K3670" t="s">
        <v>243</v>
      </c>
      <c r="CK3670">
        <v>2</v>
      </c>
      <c r="CM3670">
        <v>2.5</v>
      </c>
      <c r="CO3670">
        <v>2.5</v>
      </c>
      <c r="CQ3670">
        <v>2.5</v>
      </c>
    </row>
    <row r="3671" spans="1:99" x14ac:dyDescent="0.55000000000000004">
      <c r="A3671" s="4" t="str">
        <f t="shared" ca="1" si="829"/>
        <v>National Association of Realtors</v>
      </c>
      <c r="B3671" s="4" t="str">
        <f t="shared" si="830"/>
        <v>Lawrence Yun</v>
      </c>
      <c r="C3671" s="4" t="s">
        <v>246</v>
      </c>
      <c r="D3671" s="4" t="s">
        <v>195</v>
      </c>
      <c r="E3671" s="4" t="str">
        <f>IF(COUNTIF($E$2:E3670,"Begin: " &amp; C3671 &amp; "-" &amp; D3671 &amp; "-" &amp; H3671)=0,"Begin: " &amp; C3671 &amp; "-" &amp; D3671 &amp; "-" &amp; H3671,IF((C3671 &amp; "-" &amp; D3671 &amp; "-" &amp; H3671)&lt;&gt;(C3672 &amp; "-" &amp; D3672 &amp; "-" &amp; H3672),"End: " &amp; C3671 &amp; "-" &amp; D3671 &amp; "-" &amp; H3671,""))</f>
        <v/>
      </c>
      <c r="F3671" s="4" t="str">
        <f t="shared" si="831"/>
        <v>Wall Street Journal-CPI YoY-06-2019</v>
      </c>
      <c r="G3671" s="7">
        <v>43626</v>
      </c>
      <c r="H3671" s="7" t="str">
        <f t="shared" si="832"/>
        <v>06-2019</v>
      </c>
      <c r="I3671" s="7" t="str">
        <f t="shared" ca="1" si="833"/>
        <v>Wall Street Journal: National Association of Realtors-CPI YoY-06-2019</v>
      </c>
      <c r="J3671" s="4" t="str">
        <f t="shared" ca="1" si="834"/>
        <v>CPI YoY-National Association of Realtors:06-2019</v>
      </c>
      <c r="K3671" t="s">
        <v>245</v>
      </c>
      <c r="CK3671">
        <v>2.1</v>
      </c>
      <c r="CM3671">
        <v>2.2000000000000002</v>
      </c>
      <c r="CO3671">
        <v>2.2999999999999998</v>
      </c>
      <c r="CQ3671">
        <v>2.4</v>
      </c>
      <c r="CS3671">
        <v>2.5</v>
      </c>
      <c r="CU3671">
        <v>2.5</v>
      </c>
    </row>
    <row r="3672" spans="1:99" x14ac:dyDescent="0.55000000000000004">
      <c r="A3672" s="4" t="str">
        <f t="shared" ca="1" si="829"/>
        <v>Morgan Stanley</v>
      </c>
      <c r="B3672" s="4" t="str">
        <f t="shared" si="830"/>
        <v>Ellen Zentner*</v>
      </c>
      <c r="C3672" s="4" t="s">
        <v>246</v>
      </c>
      <c r="D3672" s="4" t="s">
        <v>195</v>
      </c>
      <c r="E3672" s="4" t="str">
        <f>IF(COUNTIF($E$2:E3671,"Begin: " &amp; C3672 &amp; "-" &amp; D3672 &amp; "-" &amp; H3672)=0,"Begin: " &amp; C3672 &amp; "-" &amp; D3672 &amp; "-" &amp; H3672,IF((C3672 &amp; "-" &amp; D3672 &amp; "-" &amp; H3672)&lt;&gt;(C3673 &amp; "-" &amp; D3673 &amp; "-" &amp; H3673),"End: " &amp; C3672 &amp; "-" &amp; D3672 &amp; "-" &amp; H3672,""))</f>
        <v>End: Wall Street Journal-CPI YoY-06-2019</v>
      </c>
      <c r="F3672" s="4" t="str">
        <f t="shared" si="831"/>
        <v>Wall Street Journal-CPI YoY-06-2019</v>
      </c>
      <c r="G3672" s="7">
        <v>43626</v>
      </c>
      <c r="H3672" s="7" t="str">
        <f t="shared" si="832"/>
        <v>06-2019</v>
      </c>
      <c r="I3672" s="7" t="str">
        <f t="shared" ca="1" si="833"/>
        <v>Wall Street Journal: Morgan Stanley-CPI YoY-06-2019</v>
      </c>
      <c r="J3672" s="4" t="str">
        <f t="shared" ca="1" si="834"/>
        <v>CPI YoY-Morgan Stanley:06-2019</v>
      </c>
      <c r="K3672" t="s">
        <v>827</v>
      </c>
    </row>
    <row r="3673" spans="1:99" x14ac:dyDescent="0.55000000000000004">
      <c r="A3673" s="4" t="str">
        <f t="shared" ref="A3673" ca="1" si="835">IF(ISERROR(IF(C3673="GIOA",INDEX(List_AnonymousForecasters,MATCH(LEFT(K3673,FIND(":",K3673,1)-1),List_IndividualForecasters,0),1),INDEX(List_FirmNamesOmega,MATCH(LEFT(K3673,FIND(":",K3673,1)-1),List_FirmNamesAlpha,0),1))),LEFT(K3673,FIND(":",K3673,1)-1),IF(C3673="GIOA",INDEX(List_AnonymousForecasters,MATCH(LEFT(K3673,FIND(":",K3673,1)-1),List_IndividualForecasters,0),1),INDEX(List_FirmNamesOmega,MATCH(LEFT(K3673,FIND(":",K3673,1)-1),List_FirmNamesAlpha,0),1)))</f>
        <v>Nomura</v>
      </c>
      <c r="B3673" s="4" t="str">
        <f t="shared" ref="B3673" si="836">MID(K3673,FIND(":",K3673,1)+2,LEN(K3673)-FIND(":",K3673,1))</f>
        <v>Lewis Alexander</v>
      </c>
      <c r="C3673" s="4" t="s">
        <v>246</v>
      </c>
      <c r="D3673" s="4" t="s">
        <v>97</v>
      </c>
      <c r="E3673" s="4" t="str">
        <f>IF(COUNTIF($E$2:E3672,"Begin: " &amp; C3673 &amp; "-" &amp; D3673 &amp; "-" &amp; H3673)=0,"Begin: " &amp; C3673 &amp; "-" &amp; D3673 &amp; "-" &amp; H3673,IF((C3673 &amp; "-" &amp; D3673 &amp; "-" &amp; H3673)&lt;&gt;(C3674 &amp; "-" &amp; D3674 &amp; "-" &amp; H3674),"End: " &amp; C3673 &amp; "-" &amp; D3673 &amp; "-" &amp; H3673,""))</f>
        <v>Begin: Wall Street Journal-Unemployment Rate-06-2019</v>
      </c>
      <c r="F3673" s="4" t="str">
        <f t="shared" ref="F3673" si="837">C3673 &amp; "-" &amp; D3673 &amp; "-" &amp; H3673</f>
        <v>Wall Street Journal-Unemployment Rate-06-2019</v>
      </c>
      <c r="G3673" s="7">
        <v>43626</v>
      </c>
      <c r="H3673" s="7" t="str">
        <f t="shared" ref="H3673" si="838">TEXT(MONTH(G3673),"00") &amp; "-" &amp; TEXT(YEAR(G3673),"0000")</f>
        <v>06-2019</v>
      </c>
      <c r="I3673" s="7" t="str">
        <f t="shared" ref="I3673" ca="1" si="839">C3673 &amp; ": " &amp; A3673 &amp; "-" &amp; D3673 &amp; "-" &amp; H3673</f>
        <v>Wall Street Journal: Nomura-Unemployment Rate-06-2019</v>
      </c>
      <c r="J3673" s="4" t="str">
        <f t="shared" ref="J3673" ca="1" si="840">D3673 &amp; "-" &amp; A3673 &amp; ":" &amp; TEXT(MONTH(G3673),"00") &amp; "-" &amp; TEXT(YEAR(G3673),"0000")</f>
        <v>Unemployment Rate-Nomura:06-2019</v>
      </c>
      <c r="K3673" t="s">
        <v>196</v>
      </c>
      <c r="CK3673">
        <v>3.7</v>
      </c>
      <c r="CM3673">
        <v>3.5</v>
      </c>
      <c r="CO3673">
        <v>3.5</v>
      </c>
      <c r="CQ3673">
        <v>3.5</v>
      </c>
    </row>
    <row r="3674" spans="1:99" x14ac:dyDescent="0.55000000000000004">
      <c r="A3674" s="4" t="str">
        <f t="shared" ref="A3674:A3737" ca="1" si="841">IF(ISERROR(IF(C3674="GIOA",INDEX(List_AnonymousForecasters,MATCH(LEFT(K3674,FIND(":",K3674,1)-1),List_IndividualForecasters,0),1),INDEX(List_FirmNamesOmega,MATCH(LEFT(K3674,FIND(":",K3674,1)-1),List_FirmNamesAlpha,0),1))),LEFT(K3674,FIND(":",K3674,1)-1),IF(C3674="GIOA",INDEX(List_AnonymousForecasters,MATCH(LEFT(K3674,FIND(":",K3674,1)-1),List_IndividualForecasters,0),1),INDEX(List_FirmNamesOmega,MATCH(LEFT(K3674,FIND(":",K3674,1)-1),List_FirmNamesAlpha,0),1)))</f>
        <v>Bank of the West</v>
      </c>
      <c r="B3674" s="4" t="str">
        <f t="shared" ref="B3674:B3737" si="842">MID(K3674,FIND(":",K3674,1)+2,LEN(K3674)-FIND(":",K3674,1))</f>
        <v>Scott Anderson</v>
      </c>
      <c r="C3674" s="4" t="s">
        <v>246</v>
      </c>
      <c r="D3674" s="4" t="s">
        <v>97</v>
      </c>
      <c r="E3674" s="4" t="str">
        <f>IF(COUNTIF($E$2:E3673,"Begin: " &amp; C3674 &amp; "-" &amp; D3674 &amp; "-" &amp; H3674)=0,"Begin: " &amp; C3674 &amp; "-" &amp; D3674 &amp; "-" &amp; H3674,IF((C3674 &amp; "-" &amp; D3674 &amp; "-" &amp; H3674)&lt;&gt;(C3675 &amp; "-" &amp; D3675 &amp; "-" &amp; H3675),"End: " &amp; C3674 &amp; "-" &amp; D3674 &amp; "-" &amp; H3674,""))</f>
        <v/>
      </c>
      <c r="F3674" s="4" t="str">
        <f t="shared" ref="F3674:F3737" si="843">C3674 &amp; "-" &amp; D3674 &amp; "-" &amp; H3674</f>
        <v>Wall Street Journal-Unemployment Rate-06-2019</v>
      </c>
      <c r="G3674" s="7">
        <v>43626</v>
      </c>
      <c r="H3674" s="7" t="str">
        <f t="shared" ref="H3674:H3737" si="844">TEXT(MONTH(G3674),"00") &amp; "-" &amp; TEXT(YEAR(G3674),"0000")</f>
        <v>06-2019</v>
      </c>
      <c r="I3674" s="7" t="str">
        <f t="shared" ref="I3674:I3737" ca="1" si="845">C3674 &amp; ": " &amp; A3674 &amp; "-" &amp; D3674 &amp; "-" &amp; H3674</f>
        <v>Wall Street Journal: Bank of the West-Unemployment Rate-06-2019</v>
      </c>
      <c r="J3674" s="4" t="str">
        <f t="shared" ref="J3674:J3737" ca="1" si="846">D3674 &amp; "-" &amp; A3674 &amp; ":" &amp; TEXT(MONTH(G3674),"00") &amp; "-" &amp; TEXT(YEAR(G3674),"0000")</f>
        <v>Unemployment Rate-Bank of the West:06-2019</v>
      </c>
      <c r="K3674" t="s">
        <v>763</v>
      </c>
      <c r="CK3674">
        <v>3.7</v>
      </c>
      <c r="CM3674">
        <v>3.8</v>
      </c>
      <c r="CO3674">
        <v>4.2</v>
      </c>
      <c r="CQ3674">
        <v>4.8</v>
      </c>
      <c r="CS3674">
        <v>4.9000000000000004</v>
      </c>
      <c r="CU3674">
        <v>4.8</v>
      </c>
    </row>
    <row r="3675" spans="1:99" x14ac:dyDescent="0.55000000000000004">
      <c r="A3675" s="4" t="str">
        <f t="shared" ca="1" si="841"/>
        <v>Capital Economics</v>
      </c>
      <c r="B3675" s="4" t="str">
        <f t="shared" si="842"/>
        <v>Paul Ashworth</v>
      </c>
      <c r="C3675" s="4" t="s">
        <v>246</v>
      </c>
      <c r="D3675" s="4" t="s">
        <v>97</v>
      </c>
      <c r="E3675" s="4" t="str">
        <f>IF(COUNTIF($E$2:E3674,"Begin: " &amp; C3675 &amp; "-" &amp; D3675 &amp; "-" &amp; H3675)=0,"Begin: " &amp; C3675 &amp; "-" &amp; D3675 &amp; "-" &amp; H3675,IF((C3675 &amp; "-" &amp; D3675 &amp; "-" &amp; H3675)&lt;&gt;(C3676 &amp; "-" &amp; D3676 &amp; "-" &amp; H3676),"End: " &amp; C3675 &amp; "-" &amp; D3675 &amp; "-" &amp; H3675,""))</f>
        <v/>
      </c>
      <c r="F3675" s="4" t="str">
        <f t="shared" si="843"/>
        <v>Wall Street Journal-Unemployment Rate-06-2019</v>
      </c>
      <c r="G3675" s="7">
        <v>43626</v>
      </c>
      <c r="H3675" s="7" t="str">
        <f t="shared" si="844"/>
        <v>06-2019</v>
      </c>
      <c r="I3675" s="7" t="str">
        <f t="shared" ca="1" si="845"/>
        <v>Wall Street Journal: Capital Economics-Unemployment Rate-06-2019</v>
      </c>
      <c r="J3675" s="4" t="str">
        <f t="shared" ca="1" si="846"/>
        <v>Unemployment Rate-Capital Economics:06-2019</v>
      </c>
      <c r="K3675" t="s">
        <v>197</v>
      </c>
      <c r="CK3675">
        <v>3.7</v>
      </c>
      <c r="CM3675">
        <v>4.2</v>
      </c>
      <c r="CO3675">
        <v>4.5999999999999996</v>
      </c>
      <c r="CQ3675">
        <v>4.8</v>
      </c>
      <c r="CS3675">
        <v>5</v>
      </c>
      <c r="CU3675">
        <v>5</v>
      </c>
    </row>
    <row r="3676" spans="1:99" x14ac:dyDescent="0.55000000000000004">
      <c r="A3676" s="4" t="str">
        <f t="shared" ca="1" si="841"/>
        <v>Deloitte LP</v>
      </c>
      <c r="B3676" s="4" t="str">
        <f t="shared" si="842"/>
        <v>Daniel Bachman</v>
      </c>
      <c r="C3676" s="4" t="s">
        <v>246</v>
      </c>
      <c r="D3676" s="4" t="s">
        <v>97</v>
      </c>
      <c r="E3676" s="4" t="str">
        <f>IF(COUNTIF($E$2:E3675,"Begin: " &amp; C3676 &amp; "-" &amp; D3676 &amp; "-" &amp; H3676)=0,"Begin: " &amp; C3676 &amp; "-" &amp; D3676 &amp; "-" &amp; H3676,IF((C3676 &amp; "-" &amp; D3676 &amp; "-" &amp; H3676)&lt;&gt;(C3677 &amp; "-" &amp; D3677 &amp; "-" &amp; H3677),"End: " &amp; C3676 &amp; "-" &amp; D3676 &amp; "-" &amp; H3676,""))</f>
        <v/>
      </c>
      <c r="F3676" s="4" t="str">
        <f t="shared" si="843"/>
        <v>Wall Street Journal-Unemployment Rate-06-2019</v>
      </c>
      <c r="G3676" s="7">
        <v>43626</v>
      </c>
      <c r="H3676" s="7" t="str">
        <f t="shared" si="844"/>
        <v>06-2019</v>
      </c>
      <c r="I3676" s="7" t="str">
        <f t="shared" ca="1" si="845"/>
        <v>Wall Street Journal: Deloitte LP-Unemployment Rate-06-2019</v>
      </c>
      <c r="J3676" s="4" t="str">
        <f t="shared" ca="1" si="846"/>
        <v>Unemployment Rate-Deloitte LP:06-2019</v>
      </c>
      <c r="K3676" t="s">
        <v>749</v>
      </c>
      <c r="CK3676">
        <v>3.5</v>
      </c>
      <c r="CM3676">
        <v>3.7</v>
      </c>
      <c r="CO3676">
        <v>3.8</v>
      </c>
      <c r="CQ3676">
        <v>3.9</v>
      </c>
      <c r="CS3676">
        <v>3.9</v>
      </c>
      <c r="CU3676">
        <v>3.9</v>
      </c>
    </row>
    <row r="3677" spans="1:99" x14ac:dyDescent="0.55000000000000004">
      <c r="A3677" s="4" t="str">
        <f t="shared" ca="1" si="841"/>
        <v>Economic Outlook Group</v>
      </c>
      <c r="B3677" s="4" t="str">
        <f t="shared" si="842"/>
        <v>Bernard Baumohl*</v>
      </c>
      <c r="C3677" s="4" t="s">
        <v>246</v>
      </c>
      <c r="D3677" s="4" t="s">
        <v>97</v>
      </c>
      <c r="E3677" s="4" t="str">
        <f>IF(COUNTIF($E$2:E3676,"Begin: " &amp; C3677 &amp; "-" &amp; D3677 &amp; "-" &amp; H3677)=0,"Begin: " &amp; C3677 &amp; "-" &amp; D3677 &amp; "-" &amp; H3677,IF((C3677 &amp; "-" &amp; D3677 &amp; "-" &amp; H3677)&lt;&gt;(C3678 &amp; "-" &amp; D3678 &amp; "-" &amp; H3678),"End: " &amp; C3677 &amp; "-" &amp; D3677 &amp; "-" &amp; H3677,""))</f>
        <v/>
      </c>
      <c r="F3677" s="4" t="str">
        <f t="shared" si="843"/>
        <v>Wall Street Journal-Unemployment Rate-06-2019</v>
      </c>
      <c r="G3677" s="7">
        <v>43626</v>
      </c>
      <c r="H3677" s="7" t="str">
        <f t="shared" si="844"/>
        <v>06-2019</v>
      </c>
      <c r="I3677" s="7" t="str">
        <f t="shared" ca="1" si="845"/>
        <v>Wall Street Journal: Economic Outlook Group-Unemployment Rate-06-2019</v>
      </c>
      <c r="J3677" s="4" t="str">
        <f t="shared" ca="1" si="846"/>
        <v>Unemployment Rate-Economic Outlook Group:06-2019</v>
      </c>
      <c r="K3677" t="s">
        <v>831</v>
      </c>
    </row>
    <row r="3678" spans="1:99" x14ac:dyDescent="0.55000000000000004">
      <c r="A3678" s="4" t="str">
        <f t="shared" ca="1" si="841"/>
        <v>Nationwide Insurance</v>
      </c>
      <c r="B3678" s="4" t="str">
        <f t="shared" si="842"/>
        <v>David Berson</v>
      </c>
      <c r="C3678" s="4" t="s">
        <v>246</v>
      </c>
      <c r="D3678" s="4" t="s">
        <v>97</v>
      </c>
      <c r="E3678" s="4" t="str">
        <f>IF(COUNTIF($E$2:E3677,"Begin: " &amp; C3678 &amp; "-" &amp; D3678 &amp; "-" &amp; H3678)=0,"Begin: " &amp; C3678 &amp; "-" &amp; D3678 &amp; "-" &amp; H3678,IF((C3678 &amp; "-" &amp; D3678 &amp; "-" &amp; H3678)&lt;&gt;(C3679 &amp; "-" &amp; D3679 &amp; "-" &amp; H3679),"End: " &amp; C3678 &amp; "-" &amp; D3678 &amp; "-" &amp; H3678,""))</f>
        <v/>
      </c>
      <c r="F3678" s="4" t="str">
        <f t="shared" si="843"/>
        <v>Wall Street Journal-Unemployment Rate-06-2019</v>
      </c>
      <c r="G3678" s="7">
        <v>43626</v>
      </c>
      <c r="H3678" s="7" t="str">
        <f t="shared" si="844"/>
        <v>06-2019</v>
      </c>
      <c r="I3678" s="7" t="str">
        <f t="shared" ca="1" si="845"/>
        <v>Wall Street Journal: Nationwide Insurance-Unemployment Rate-06-2019</v>
      </c>
      <c r="J3678" s="4" t="str">
        <f t="shared" ca="1" si="846"/>
        <v>Unemployment Rate-Nationwide Insurance:06-2019</v>
      </c>
      <c r="K3678" t="s">
        <v>427</v>
      </c>
      <c r="CK3678">
        <v>3.6</v>
      </c>
      <c r="CM3678">
        <v>3.4</v>
      </c>
      <c r="CO3678">
        <v>3.4</v>
      </c>
      <c r="CQ3678">
        <v>3.5</v>
      </c>
      <c r="CS3678">
        <v>3.6</v>
      </c>
      <c r="CU3678">
        <v>3.8</v>
      </c>
    </row>
    <row r="3679" spans="1:99" x14ac:dyDescent="0.55000000000000004">
      <c r="A3679" s="4" t="str">
        <f t="shared" ca="1" si="841"/>
        <v>Tufts University</v>
      </c>
      <c r="B3679" s="4" t="str">
        <f t="shared" si="842"/>
        <v>Brian Bethune*</v>
      </c>
      <c r="C3679" s="4" t="s">
        <v>246</v>
      </c>
      <c r="D3679" s="4" t="s">
        <v>97</v>
      </c>
      <c r="E3679" s="4" t="str">
        <f>IF(COUNTIF($E$2:E3678,"Begin: " &amp; C3679 &amp; "-" &amp; D3679 &amp; "-" &amp; H3679)=0,"Begin: " &amp; C3679 &amp; "-" &amp; D3679 &amp; "-" &amp; H3679,IF((C3679 &amp; "-" &amp; D3679 &amp; "-" &amp; H3679)&lt;&gt;(C3680 &amp; "-" &amp; D3680 &amp; "-" &amp; H3680),"End: " &amp; C3679 &amp; "-" &amp; D3679 &amp; "-" &amp; H3679,""))</f>
        <v/>
      </c>
      <c r="F3679" s="4" t="str">
        <f t="shared" si="843"/>
        <v>Wall Street Journal-Unemployment Rate-06-2019</v>
      </c>
      <c r="G3679" s="7">
        <v>43626</v>
      </c>
      <c r="H3679" s="7" t="str">
        <f t="shared" si="844"/>
        <v>06-2019</v>
      </c>
      <c r="I3679" s="7" t="str">
        <f t="shared" ca="1" si="845"/>
        <v>Wall Street Journal: Tufts University-Unemployment Rate-06-2019</v>
      </c>
      <c r="J3679" s="4" t="str">
        <f t="shared" ca="1" si="846"/>
        <v>Unemployment Rate-Tufts University:06-2019</v>
      </c>
      <c r="K3679" t="s">
        <v>813</v>
      </c>
    </row>
    <row r="3680" spans="1:99" x14ac:dyDescent="0.55000000000000004">
      <c r="A3680" s="4" t="str">
        <f t="shared" ca="1" si="841"/>
        <v>TS Lombard</v>
      </c>
      <c r="B3680" s="4" t="str">
        <f t="shared" si="842"/>
        <v>Steven Blitz</v>
      </c>
      <c r="C3680" s="4" t="s">
        <v>246</v>
      </c>
      <c r="D3680" s="4" t="s">
        <v>97</v>
      </c>
      <c r="E3680" s="4" t="str">
        <f>IF(COUNTIF($E$2:E3679,"Begin: " &amp; C3680 &amp; "-" &amp; D3680 &amp; "-" &amp; H3680)=0,"Begin: " &amp; C3680 &amp; "-" &amp; D3680 &amp; "-" &amp; H3680,IF((C3680 &amp; "-" &amp; D3680 &amp; "-" &amp; H3680)&lt;&gt;(C3681 &amp; "-" &amp; D3681 &amp; "-" &amp; H3681),"End: " &amp; C3680 &amp; "-" &amp; D3680 &amp; "-" &amp; H3680,""))</f>
        <v/>
      </c>
      <c r="F3680" s="4" t="str">
        <f t="shared" si="843"/>
        <v>Wall Street Journal-Unemployment Rate-06-2019</v>
      </c>
      <c r="G3680" s="7">
        <v>43626</v>
      </c>
      <c r="H3680" s="7" t="str">
        <f t="shared" si="844"/>
        <v>06-2019</v>
      </c>
      <c r="I3680" s="7" t="str">
        <f t="shared" ca="1" si="845"/>
        <v>Wall Street Journal: TS Lombard-Unemployment Rate-06-2019</v>
      </c>
      <c r="J3680" s="4" t="str">
        <f t="shared" ca="1" si="846"/>
        <v>Unemployment Rate-TS Lombard:06-2019</v>
      </c>
      <c r="K3680" t="s">
        <v>768</v>
      </c>
      <c r="CK3680">
        <v>3.8</v>
      </c>
      <c r="CM3680">
        <v>4.5</v>
      </c>
      <c r="CO3680">
        <v>3.5</v>
      </c>
      <c r="CQ3680">
        <v>3.5</v>
      </c>
      <c r="CS3680">
        <v>4</v>
      </c>
      <c r="CU3680">
        <v>5</v>
      </c>
    </row>
    <row r="3681" spans="1:99" x14ac:dyDescent="0.55000000000000004">
      <c r="A3681" s="4" t="str">
        <f t="shared" ca="1" si="841"/>
        <v>Standard and Poor's</v>
      </c>
      <c r="B3681" s="4" t="str">
        <f t="shared" si="842"/>
        <v>Beth Ann Bovino*</v>
      </c>
      <c r="C3681" s="4" t="s">
        <v>246</v>
      </c>
      <c r="D3681" s="4" t="s">
        <v>97</v>
      </c>
      <c r="E3681" s="4" t="str">
        <f>IF(COUNTIF($E$2:E3680,"Begin: " &amp; C3681 &amp; "-" &amp; D3681 &amp; "-" &amp; H3681)=0,"Begin: " &amp; C3681 &amp; "-" &amp; D3681 &amp; "-" &amp; H3681,IF((C3681 &amp; "-" &amp; D3681 &amp; "-" &amp; H3681)&lt;&gt;(C3682 &amp; "-" &amp; D3682 &amp; "-" &amp; H3682),"End: " &amp; C3681 &amp; "-" &amp; D3681 &amp; "-" &amp; H3681,""))</f>
        <v/>
      </c>
      <c r="F3681" s="4" t="str">
        <f t="shared" si="843"/>
        <v>Wall Street Journal-Unemployment Rate-06-2019</v>
      </c>
      <c r="G3681" s="7">
        <v>43626</v>
      </c>
      <c r="H3681" s="7" t="str">
        <f t="shared" si="844"/>
        <v>06-2019</v>
      </c>
      <c r="I3681" s="7" t="str">
        <f t="shared" ca="1" si="845"/>
        <v>Wall Street Journal: Standard and Poor's-Unemployment Rate-06-2019</v>
      </c>
      <c r="J3681" s="4" t="str">
        <f t="shared" ca="1" si="846"/>
        <v>Unemployment Rate-Standard and Poor's:06-2019</v>
      </c>
      <c r="K3681" t="s">
        <v>832</v>
      </c>
    </row>
    <row r="3682" spans="1:99" x14ac:dyDescent="0.55000000000000004">
      <c r="A3682" s="4" t="str">
        <f t="shared" ca="1" si="841"/>
        <v>Wells Fargo &amp; Co.</v>
      </c>
      <c r="B3682" s="4" t="str">
        <f t="shared" si="842"/>
        <v>Jay Bryson</v>
      </c>
      <c r="C3682" s="4" t="s">
        <v>246</v>
      </c>
      <c r="D3682" s="4" t="s">
        <v>97</v>
      </c>
      <c r="E3682" s="4" t="str">
        <f>IF(COUNTIF($E$2:E3681,"Begin: " &amp; C3682 &amp; "-" &amp; D3682 &amp; "-" &amp; H3682)=0,"Begin: " &amp; C3682 &amp; "-" &amp; D3682 &amp; "-" &amp; H3682,IF((C3682 &amp; "-" &amp; D3682 &amp; "-" &amp; H3682)&lt;&gt;(C3683 &amp; "-" &amp; D3683 &amp; "-" &amp; H3683),"End: " &amp; C3682 &amp; "-" &amp; D3682 &amp; "-" &amp; H3682,""))</f>
        <v/>
      </c>
      <c r="F3682" s="4" t="str">
        <f t="shared" si="843"/>
        <v>Wall Street Journal-Unemployment Rate-06-2019</v>
      </c>
      <c r="G3682" s="7">
        <v>43626</v>
      </c>
      <c r="H3682" s="7" t="str">
        <f t="shared" si="844"/>
        <v>06-2019</v>
      </c>
      <c r="I3682" s="7" t="str">
        <f t="shared" ca="1" si="845"/>
        <v>Wall Street Journal: Wells Fargo &amp; Co.-Unemployment Rate-06-2019</v>
      </c>
      <c r="J3682" s="4" t="str">
        <f t="shared" ca="1" si="846"/>
        <v>Unemployment Rate-Wells Fargo &amp; Co.:06-2019</v>
      </c>
      <c r="K3682" t="s">
        <v>786</v>
      </c>
      <c r="CK3682">
        <v>3.6</v>
      </c>
      <c r="CM3682">
        <v>3.6</v>
      </c>
      <c r="CO3682">
        <v>3.4</v>
      </c>
      <c r="CQ3682">
        <v>3.6</v>
      </c>
    </row>
    <row r="3683" spans="1:99" x14ac:dyDescent="0.55000000000000004">
      <c r="A3683" s="4" t="str">
        <f t="shared" ca="1" si="841"/>
        <v>Credit Agricole CIB</v>
      </c>
      <c r="B3683" s="4" t="str">
        <f t="shared" si="842"/>
        <v>Michael Carey</v>
      </c>
      <c r="C3683" s="4" t="s">
        <v>246</v>
      </c>
      <c r="D3683" s="4" t="s">
        <v>97</v>
      </c>
      <c r="E3683" s="4" t="str">
        <f>IF(COUNTIF($E$2:E3682,"Begin: " &amp; C3683 &amp; "-" &amp; D3683 &amp; "-" &amp; H3683)=0,"Begin: " &amp; C3683 &amp; "-" &amp; D3683 &amp; "-" &amp; H3683,IF((C3683 &amp; "-" &amp; D3683 &amp; "-" &amp; H3683)&lt;&gt;(C3684 &amp; "-" &amp; D3684 &amp; "-" &amp; H3684),"End: " &amp; C3683 &amp; "-" &amp; D3683 &amp; "-" &amp; H3683,""))</f>
        <v/>
      </c>
      <c r="F3683" s="4" t="str">
        <f t="shared" si="843"/>
        <v>Wall Street Journal-Unemployment Rate-06-2019</v>
      </c>
      <c r="G3683" s="7">
        <v>43626</v>
      </c>
      <c r="H3683" s="7" t="str">
        <f t="shared" si="844"/>
        <v>06-2019</v>
      </c>
      <c r="I3683" s="7" t="str">
        <f t="shared" ca="1" si="845"/>
        <v>Wall Street Journal: Credit Agricole CIB-Unemployment Rate-06-2019</v>
      </c>
      <c r="J3683" s="4" t="str">
        <f t="shared" ca="1" si="846"/>
        <v>Unemployment Rate-Credit Agricole CIB:06-2019</v>
      </c>
      <c r="K3683" t="s">
        <v>200</v>
      </c>
      <c r="CK3683">
        <v>3.6</v>
      </c>
      <c r="CM3683">
        <v>3.6</v>
      </c>
      <c r="CO3683">
        <v>4.4000000000000004</v>
      </c>
      <c r="CQ3683">
        <v>4.9000000000000004</v>
      </c>
    </row>
    <row r="3684" spans="1:99" x14ac:dyDescent="0.55000000000000004">
      <c r="A3684" s="4" t="str">
        <f t="shared" ca="1" si="841"/>
        <v>Econoclast</v>
      </c>
      <c r="B3684" s="4" t="str">
        <f t="shared" si="842"/>
        <v>Mike Cosgrove</v>
      </c>
      <c r="C3684" s="4" t="s">
        <v>246</v>
      </c>
      <c r="D3684" s="4" t="s">
        <v>97</v>
      </c>
      <c r="E3684" s="4" t="str">
        <f>IF(COUNTIF($E$2:E3683,"Begin: " &amp; C3684 &amp; "-" &amp; D3684 &amp; "-" &amp; H3684)=0,"Begin: " &amp; C3684 &amp; "-" &amp; D3684 &amp; "-" &amp; H3684,IF((C3684 &amp; "-" &amp; D3684 &amp; "-" &amp; H3684)&lt;&gt;(C3685 &amp; "-" &amp; D3685 &amp; "-" &amp; H3685),"End: " &amp; C3684 &amp; "-" &amp; D3684 &amp; "-" &amp; H3684,""))</f>
        <v/>
      </c>
      <c r="F3684" s="4" t="str">
        <f t="shared" si="843"/>
        <v>Wall Street Journal-Unemployment Rate-06-2019</v>
      </c>
      <c r="G3684" s="7">
        <v>43626</v>
      </c>
      <c r="H3684" s="7" t="str">
        <f t="shared" si="844"/>
        <v>06-2019</v>
      </c>
      <c r="I3684" s="7" t="str">
        <f t="shared" ca="1" si="845"/>
        <v>Wall Street Journal: Econoclast-Unemployment Rate-06-2019</v>
      </c>
      <c r="J3684" s="4" t="str">
        <f t="shared" ca="1" si="846"/>
        <v>Unemployment Rate-Econoclast:06-2019</v>
      </c>
      <c r="K3684" t="s">
        <v>203</v>
      </c>
      <c r="CK3684">
        <v>3.6</v>
      </c>
      <c r="CM3684">
        <v>3.6</v>
      </c>
      <c r="CO3684">
        <v>3.5</v>
      </c>
      <c r="CQ3684">
        <v>3.7</v>
      </c>
      <c r="CS3684">
        <v>3.9</v>
      </c>
      <c r="CU3684">
        <v>4.0999999999999996</v>
      </c>
    </row>
    <row r="3685" spans="1:99" x14ac:dyDescent="0.55000000000000004">
      <c r="A3685" s="4" t="str">
        <f t="shared" ca="1" si="841"/>
        <v>Pictet Wealth Management</v>
      </c>
      <c r="B3685" s="4" t="str">
        <f t="shared" si="842"/>
        <v>Thomas Costerg*</v>
      </c>
      <c r="C3685" s="4" t="s">
        <v>246</v>
      </c>
      <c r="D3685" s="4" t="s">
        <v>97</v>
      </c>
      <c r="E3685" s="4" t="str">
        <f>IF(COUNTIF($E$2:E3684,"Begin: " &amp; C3685 &amp; "-" &amp; D3685 &amp; "-" &amp; H3685)=0,"Begin: " &amp; C3685 &amp; "-" &amp; D3685 &amp; "-" &amp; H3685,IF((C3685 &amp; "-" &amp; D3685 &amp; "-" &amp; H3685)&lt;&gt;(C3686 &amp; "-" &amp; D3686 &amp; "-" &amp; H3686),"End: " &amp; C3685 &amp; "-" &amp; D3685 &amp; "-" &amp; H3685,""))</f>
        <v/>
      </c>
      <c r="F3685" s="4" t="str">
        <f t="shared" si="843"/>
        <v>Wall Street Journal-Unemployment Rate-06-2019</v>
      </c>
      <c r="G3685" s="7">
        <v>43626</v>
      </c>
      <c r="H3685" s="7" t="str">
        <f t="shared" si="844"/>
        <v>06-2019</v>
      </c>
      <c r="I3685" s="7" t="str">
        <f t="shared" ca="1" si="845"/>
        <v>Wall Street Journal: Pictet Wealth Management-Unemployment Rate-06-2019</v>
      </c>
      <c r="J3685" s="4" t="str">
        <f t="shared" ca="1" si="846"/>
        <v>Unemployment Rate-Pictet Wealth Management:06-2019</v>
      </c>
      <c r="K3685" t="s">
        <v>814</v>
      </c>
    </row>
    <row r="3686" spans="1:99" x14ac:dyDescent="0.55000000000000004">
      <c r="A3686" s="4" t="str">
        <f t="shared" ca="1" si="841"/>
        <v>Wrightson ICAP</v>
      </c>
      <c r="B3686" s="4" t="str">
        <f t="shared" si="842"/>
        <v>Lou Crandall</v>
      </c>
      <c r="C3686" s="4" t="s">
        <v>246</v>
      </c>
      <c r="D3686" s="4" t="s">
        <v>97</v>
      </c>
      <c r="E3686" s="4" t="str">
        <f>IF(COUNTIF($E$2:E3685,"Begin: " &amp; C3686 &amp; "-" &amp; D3686 &amp; "-" &amp; H3686)=0,"Begin: " &amp; C3686 &amp; "-" &amp; D3686 &amp; "-" &amp; H3686,IF((C3686 &amp; "-" &amp; D3686 &amp; "-" &amp; H3686)&lt;&gt;(C3687 &amp; "-" &amp; D3687 &amp; "-" &amp; H3687),"End: " &amp; C3686 &amp; "-" &amp; D3686 &amp; "-" &amp; H3686,""))</f>
        <v/>
      </c>
      <c r="F3686" s="4" t="str">
        <f t="shared" si="843"/>
        <v>Wall Street Journal-Unemployment Rate-06-2019</v>
      </c>
      <c r="G3686" s="7">
        <v>43626</v>
      </c>
      <c r="H3686" s="7" t="str">
        <f t="shared" si="844"/>
        <v>06-2019</v>
      </c>
      <c r="I3686" s="7" t="str">
        <f t="shared" ca="1" si="845"/>
        <v>Wall Street Journal: Wrightson ICAP-Unemployment Rate-06-2019</v>
      </c>
      <c r="J3686" s="4" t="str">
        <f t="shared" ca="1" si="846"/>
        <v>Unemployment Rate-Wrightson ICAP:06-2019</v>
      </c>
      <c r="K3686" t="s">
        <v>204</v>
      </c>
      <c r="CK3686">
        <v>3.6</v>
      </c>
      <c r="CM3686">
        <v>3.6</v>
      </c>
      <c r="CO3686">
        <v>3.5</v>
      </c>
      <c r="CQ3686">
        <v>3.7</v>
      </c>
      <c r="CS3686">
        <v>3.8</v>
      </c>
      <c r="CU3686">
        <v>3.9</v>
      </c>
    </row>
    <row r="3687" spans="1:99" x14ac:dyDescent="0.55000000000000004">
      <c r="A3687" s="4" t="str">
        <f t="shared" ca="1" si="841"/>
        <v>Independent Consultant</v>
      </c>
      <c r="B3687" s="4" t="str">
        <f t="shared" si="842"/>
        <v>Amy Crews Cutts</v>
      </c>
      <c r="C3687" s="4" t="s">
        <v>246</v>
      </c>
      <c r="D3687" s="4" t="s">
        <v>97</v>
      </c>
      <c r="E3687" s="4" t="str">
        <f>IF(COUNTIF($E$2:E3686,"Begin: " &amp; C3687 &amp; "-" &amp; D3687 &amp; "-" &amp; H3687)=0,"Begin: " &amp; C3687 &amp; "-" &amp; D3687 &amp; "-" &amp; H3687,IF((C3687 &amp; "-" &amp; D3687 &amp; "-" &amp; H3687)&lt;&gt;(C3688 &amp; "-" &amp; D3688 &amp; "-" &amp; H3688),"End: " &amp; C3687 &amp; "-" &amp; D3687 &amp; "-" &amp; H3687,""))</f>
        <v/>
      </c>
      <c r="F3687" s="4" t="str">
        <f t="shared" si="843"/>
        <v>Wall Street Journal-Unemployment Rate-06-2019</v>
      </c>
      <c r="G3687" s="7">
        <v>43626</v>
      </c>
      <c r="H3687" s="7" t="str">
        <f t="shared" si="844"/>
        <v>06-2019</v>
      </c>
      <c r="I3687" s="7" t="str">
        <f t="shared" ca="1" si="845"/>
        <v>Wall Street Journal: Independent Consultant-Unemployment Rate-06-2019</v>
      </c>
      <c r="J3687" s="4" t="str">
        <f t="shared" ca="1" si="846"/>
        <v>Unemployment Rate-Independent Consultant:06-2019</v>
      </c>
      <c r="K3687" t="s">
        <v>805</v>
      </c>
      <c r="CK3687">
        <v>3.6</v>
      </c>
      <c r="CM3687">
        <v>3.7</v>
      </c>
      <c r="CO3687">
        <v>4</v>
      </c>
      <c r="CQ3687">
        <v>4.3</v>
      </c>
      <c r="CS3687">
        <v>4.8</v>
      </c>
      <c r="CU3687">
        <v>5.2</v>
      </c>
    </row>
    <row r="3688" spans="1:99" x14ac:dyDescent="0.55000000000000004">
      <c r="A3688" s="4" t="str">
        <f t="shared" ca="1" si="841"/>
        <v>Oxford Economics</v>
      </c>
      <c r="B3688" s="4" t="str">
        <f t="shared" si="842"/>
        <v>Greg Daco</v>
      </c>
      <c r="C3688" s="4" t="s">
        <v>246</v>
      </c>
      <c r="D3688" s="4" t="s">
        <v>97</v>
      </c>
      <c r="E3688" s="4" t="str">
        <f>IF(COUNTIF($E$2:E3687,"Begin: " &amp; C3688 &amp; "-" &amp; D3688 &amp; "-" &amp; H3688)=0,"Begin: " &amp; C3688 &amp; "-" &amp; D3688 &amp; "-" &amp; H3688,IF((C3688 &amp; "-" &amp; D3688 &amp; "-" &amp; H3688)&lt;&gt;(C3689 &amp; "-" &amp; D3689 &amp; "-" &amp; H3689),"End: " &amp; C3688 &amp; "-" &amp; D3688 &amp; "-" &amp; H3688,""))</f>
        <v/>
      </c>
      <c r="F3688" s="4" t="str">
        <f t="shared" si="843"/>
        <v>Wall Street Journal-Unemployment Rate-06-2019</v>
      </c>
      <c r="G3688" s="7">
        <v>43626</v>
      </c>
      <c r="H3688" s="7" t="str">
        <f t="shared" si="844"/>
        <v>06-2019</v>
      </c>
      <c r="I3688" s="7" t="str">
        <f t="shared" ca="1" si="845"/>
        <v>Wall Street Journal: Oxford Economics-Unemployment Rate-06-2019</v>
      </c>
      <c r="J3688" s="4" t="str">
        <f t="shared" ca="1" si="846"/>
        <v>Unemployment Rate-Oxford Economics:06-2019</v>
      </c>
      <c r="K3688" t="s">
        <v>429</v>
      </c>
      <c r="CK3688">
        <v>3.5</v>
      </c>
      <c r="CM3688">
        <v>3.5</v>
      </c>
      <c r="CO3688">
        <v>3.5</v>
      </c>
      <c r="CQ3688">
        <v>3.6</v>
      </c>
      <c r="CS3688">
        <v>3.6</v>
      </c>
      <c r="CU3688">
        <v>3.7</v>
      </c>
    </row>
    <row r="3689" spans="1:99" x14ac:dyDescent="0.55000000000000004">
      <c r="A3689" s="4" t="str">
        <f t="shared" ca="1" si="841"/>
        <v>Georgia State University</v>
      </c>
      <c r="B3689" s="4" t="str">
        <f t="shared" si="842"/>
        <v>Rajeev Dhawan</v>
      </c>
      <c r="C3689" s="4" t="s">
        <v>246</v>
      </c>
      <c r="D3689" s="4" t="s">
        <v>97</v>
      </c>
      <c r="E3689" s="4" t="str">
        <f>IF(COUNTIF($E$2:E3688,"Begin: " &amp; C3689 &amp; "-" &amp; D3689 &amp; "-" &amp; H3689)=0,"Begin: " &amp; C3689 &amp; "-" &amp; D3689 &amp; "-" &amp; H3689,IF((C3689 &amp; "-" &amp; D3689 &amp; "-" &amp; H3689)&lt;&gt;(C3690 &amp; "-" &amp; D3690 &amp; "-" &amp; H3690),"End: " &amp; C3689 &amp; "-" &amp; D3689 &amp; "-" &amp; H3689,""))</f>
        <v/>
      </c>
      <c r="F3689" s="4" t="str">
        <f t="shared" si="843"/>
        <v>Wall Street Journal-Unemployment Rate-06-2019</v>
      </c>
      <c r="G3689" s="7">
        <v>43626</v>
      </c>
      <c r="H3689" s="7" t="str">
        <f t="shared" si="844"/>
        <v>06-2019</v>
      </c>
      <c r="I3689" s="7" t="str">
        <f t="shared" ca="1" si="845"/>
        <v>Wall Street Journal: Georgia State University-Unemployment Rate-06-2019</v>
      </c>
      <c r="J3689" s="4" t="str">
        <f t="shared" ca="1" si="846"/>
        <v>Unemployment Rate-Georgia State University:06-2019</v>
      </c>
      <c r="K3689" t="s">
        <v>430</v>
      </c>
      <c r="CK3689">
        <v>3.7</v>
      </c>
      <c r="CM3689">
        <v>3.7</v>
      </c>
      <c r="CO3689">
        <v>4</v>
      </c>
      <c r="CQ3689">
        <v>4.2</v>
      </c>
      <c r="CS3689">
        <v>4.3</v>
      </c>
      <c r="CU3689">
        <v>4.7</v>
      </c>
    </row>
    <row r="3690" spans="1:99" x14ac:dyDescent="0.55000000000000004">
      <c r="A3690" s="4" t="str">
        <f t="shared" ca="1" si="841"/>
        <v>National Association of Home Builders</v>
      </c>
      <c r="B3690" s="4" t="str">
        <f t="shared" si="842"/>
        <v>Robert Dietz*</v>
      </c>
      <c r="C3690" s="4" t="s">
        <v>246</v>
      </c>
      <c r="D3690" s="4" t="s">
        <v>97</v>
      </c>
      <c r="E3690" s="4" t="str">
        <f>IF(COUNTIF($E$2:E3689,"Begin: " &amp; C3690 &amp; "-" &amp; D3690 &amp; "-" &amp; H3690)=0,"Begin: " &amp; C3690 &amp; "-" &amp; D3690 &amp; "-" &amp; H3690,IF((C3690 &amp; "-" &amp; D3690 &amp; "-" &amp; H3690)&lt;&gt;(C3691 &amp; "-" &amp; D3691 &amp; "-" &amp; H3691),"End: " &amp; C3690 &amp; "-" &amp; D3690 &amp; "-" &amp; H3690,""))</f>
        <v/>
      </c>
      <c r="F3690" s="4" t="str">
        <f t="shared" si="843"/>
        <v>Wall Street Journal-Unemployment Rate-06-2019</v>
      </c>
      <c r="G3690" s="7">
        <v>43626</v>
      </c>
      <c r="H3690" s="7" t="str">
        <f t="shared" si="844"/>
        <v>06-2019</v>
      </c>
      <c r="I3690" s="7" t="str">
        <f t="shared" ca="1" si="845"/>
        <v>Wall Street Journal: National Association of Home Builders-Unemployment Rate-06-2019</v>
      </c>
      <c r="J3690" s="4" t="str">
        <f t="shared" ca="1" si="846"/>
        <v>Unemployment Rate-National Association of Home Builders:06-2019</v>
      </c>
      <c r="K3690" t="s">
        <v>833</v>
      </c>
    </row>
    <row r="3691" spans="1:99" x14ac:dyDescent="0.55000000000000004">
      <c r="A3691" s="4" t="str">
        <f t="shared" ca="1" si="841"/>
        <v>Fannie Mae</v>
      </c>
      <c r="B3691" s="4" t="str">
        <f t="shared" si="842"/>
        <v>Douglas Duncan</v>
      </c>
      <c r="C3691" s="4" t="s">
        <v>246</v>
      </c>
      <c r="D3691" s="4" t="s">
        <v>97</v>
      </c>
      <c r="E3691" s="4" t="str">
        <f>IF(COUNTIF($E$2:E3690,"Begin: " &amp; C3691 &amp; "-" &amp; D3691 &amp; "-" &amp; H3691)=0,"Begin: " &amp; C3691 &amp; "-" &amp; D3691 &amp; "-" &amp; H3691,IF((C3691 &amp; "-" &amp; D3691 &amp; "-" &amp; H3691)&lt;&gt;(C3692 &amp; "-" &amp; D3692 &amp; "-" &amp; H3692),"End: " &amp; C3691 &amp; "-" &amp; D3691 &amp; "-" &amp; H3691,""))</f>
        <v/>
      </c>
      <c r="F3691" s="4" t="str">
        <f t="shared" si="843"/>
        <v>Wall Street Journal-Unemployment Rate-06-2019</v>
      </c>
      <c r="G3691" s="7">
        <v>43626</v>
      </c>
      <c r="H3691" s="7" t="str">
        <f t="shared" si="844"/>
        <v>06-2019</v>
      </c>
      <c r="I3691" s="7" t="str">
        <f t="shared" ca="1" si="845"/>
        <v>Wall Street Journal: Fannie Mae-Unemployment Rate-06-2019</v>
      </c>
      <c r="J3691" s="4" t="str">
        <f t="shared" ca="1" si="846"/>
        <v>Unemployment Rate-Fannie Mae:06-2019</v>
      </c>
      <c r="K3691" t="s">
        <v>206</v>
      </c>
      <c r="CK3691">
        <v>3.8</v>
      </c>
      <c r="CM3691">
        <v>3.9</v>
      </c>
      <c r="CO3691">
        <v>4</v>
      </c>
      <c r="CQ3691">
        <v>4.5</v>
      </c>
      <c r="CS3691">
        <v>4.8</v>
      </c>
      <c r="CU3691">
        <v>5.0999999999999996</v>
      </c>
    </row>
    <row r="3692" spans="1:99" x14ac:dyDescent="0.55000000000000004">
      <c r="A3692" s="4" t="str">
        <f t="shared" ca="1" si="841"/>
        <v>Comerica Bank</v>
      </c>
      <c r="B3692" s="4" t="str">
        <f t="shared" si="842"/>
        <v>Robert Dye</v>
      </c>
      <c r="C3692" s="4" t="s">
        <v>246</v>
      </c>
      <c r="D3692" s="4" t="s">
        <v>97</v>
      </c>
      <c r="E3692" s="4" t="str">
        <f>IF(COUNTIF($E$2:E3691,"Begin: " &amp; C3692 &amp; "-" &amp; D3692 &amp; "-" &amp; H3692)=0,"Begin: " &amp; C3692 &amp; "-" &amp; D3692 &amp; "-" &amp; H3692,IF((C3692 &amp; "-" &amp; D3692 &amp; "-" &amp; H3692)&lt;&gt;(C3693 &amp; "-" &amp; D3693 &amp; "-" &amp; H3693),"End: " &amp; C3692 &amp; "-" &amp; D3692 &amp; "-" &amp; H3692,""))</f>
        <v/>
      </c>
      <c r="F3692" s="4" t="str">
        <f t="shared" si="843"/>
        <v>Wall Street Journal-Unemployment Rate-06-2019</v>
      </c>
      <c r="G3692" s="7">
        <v>43626</v>
      </c>
      <c r="H3692" s="7" t="str">
        <f t="shared" si="844"/>
        <v>06-2019</v>
      </c>
      <c r="I3692" s="7" t="str">
        <f t="shared" ca="1" si="845"/>
        <v>Wall Street Journal: Comerica Bank-Unemployment Rate-06-2019</v>
      </c>
      <c r="J3692" s="4" t="str">
        <f t="shared" ca="1" si="846"/>
        <v>Unemployment Rate-Comerica Bank:06-2019</v>
      </c>
      <c r="K3692" t="s">
        <v>207</v>
      </c>
      <c r="CK3692">
        <v>3.7</v>
      </c>
      <c r="CM3692">
        <v>3.6</v>
      </c>
      <c r="CO3692">
        <v>3.4</v>
      </c>
      <c r="CQ3692">
        <v>3.5</v>
      </c>
      <c r="CS3692">
        <v>3.5</v>
      </c>
      <c r="CU3692">
        <v>3.6</v>
      </c>
    </row>
    <row r="3693" spans="1:99" x14ac:dyDescent="0.55000000000000004">
      <c r="A3693" s="4" t="str">
        <f t="shared" ca="1" si="841"/>
        <v>PNC Financial Services Group</v>
      </c>
      <c r="B3693" s="4" t="str">
        <f t="shared" si="842"/>
        <v>Augustine Faucher</v>
      </c>
      <c r="C3693" s="4" t="s">
        <v>246</v>
      </c>
      <c r="D3693" s="4" t="s">
        <v>97</v>
      </c>
      <c r="E3693" s="4" t="str">
        <f>IF(COUNTIF($E$2:E3692,"Begin: " &amp; C3693 &amp; "-" &amp; D3693 &amp; "-" &amp; H3693)=0,"Begin: " &amp; C3693 &amp; "-" &amp; D3693 &amp; "-" &amp; H3693,IF((C3693 &amp; "-" &amp; D3693 &amp; "-" &amp; H3693)&lt;&gt;(C3694 &amp; "-" &amp; D3694 &amp; "-" &amp; H3694),"End: " &amp; C3693 &amp; "-" &amp; D3693 &amp; "-" &amp; H3693,""))</f>
        <v/>
      </c>
      <c r="F3693" s="4" t="str">
        <f t="shared" si="843"/>
        <v>Wall Street Journal-Unemployment Rate-06-2019</v>
      </c>
      <c r="G3693" s="7">
        <v>43626</v>
      </c>
      <c r="H3693" s="7" t="str">
        <f t="shared" si="844"/>
        <v>06-2019</v>
      </c>
      <c r="I3693" s="7" t="str">
        <f t="shared" ca="1" si="845"/>
        <v>Wall Street Journal: PNC Financial Services Group-Unemployment Rate-06-2019</v>
      </c>
      <c r="J3693" s="4" t="str">
        <f t="shared" ca="1" si="846"/>
        <v>Unemployment Rate-PNC Financial Services Group:06-2019</v>
      </c>
      <c r="K3693" t="s">
        <v>769</v>
      </c>
      <c r="CK3693">
        <v>3.6</v>
      </c>
      <c r="CM3693">
        <v>3.5</v>
      </c>
      <c r="CO3693">
        <v>3.6</v>
      </c>
      <c r="CQ3693">
        <v>3.8</v>
      </c>
      <c r="CS3693">
        <v>3.9</v>
      </c>
      <c r="CU3693">
        <v>4</v>
      </c>
    </row>
    <row r="3694" spans="1:99" x14ac:dyDescent="0.55000000000000004">
      <c r="A3694" s="4" t="str">
        <f t="shared" ca="1" si="841"/>
        <v>California Lutheran University</v>
      </c>
      <c r="B3694" s="4" t="str">
        <f t="shared" si="842"/>
        <v>Matthew Fienup/Dan Hamilton</v>
      </c>
      <c r="C3694" s="4" t="s">
        <v>246</v>
      </c>
      <c r="D3694" s="4" t="s">
        <v>97</v>
      </c>
      <c r="E3694" s="4" t="str">
        <f>IF(COUNTIF($E$2:E3693,"Begin: " &amp; C3694 &amp; "-" &amp; D3694 &amp; "-" &amp; H3694)=0,"Begin: " &amp; C3694 &amp; "-" &amp; D3694 &amp; "-" &amp; H3694,IF((C3694 &amp; "-" &amp; D3694 &amp; "-" &amp; H3694)&lt;&gt;(C3695 &amp; "-" &amp; D3695 &amp; "-" &amp; H3695),"End: " &amp; C3694 &amp; "-" &amp; D3694 &amp; "-" &amp; H3694,""))</f>
        <v/>
      </c>
      <c r="F3694" s="4" t="str">
        <f t="shared" si="843"/>
        <v>Wall Street Journal-Unemployment Rate-06-2019</v>
      </c>
      <c r="G3694" s="7">
        <v>43626</v>
      </c>
      <c r="H3694" s="7" t="str">
        <f t="shared" si="844"/>
        <v>06-2019</v>
      </c>
      <c r="I3694" s="7" t="str">
        <f t="shared" ca="1" si="845"/>
        <v>Wall Street Journal: California Lutheran University-Unemployment Rate-06-2019</v>
      </c>
      <c r="J3694" s="4" t="str">
        <f t="shared" ca="1" si="846"/>
        <v>Unemployment Rate-California Lutheran University:06-2019</v>
      </c>
      <c r="K3694" t="s">
        <v>796</v>
      </c>
      <c r="CK3694">
        <v>3.6</v>
      </c>
      <c r="CM3694">
        <v>3.7</v>
      </c>
      <c r="CO3694">
        <v>3.8</v>
      </c>
      <c r="CQ3694">
        <v>3.8</v>
      </c>
      <c r="CS3694">
        <v>3.9</v>
      </c>
      <c r="CU3694">
        <v>3.9</v>
      </c>
    </row>
    <row r="3695" spans="1:99" x14ac:dyDescent="0.55000000000000004">
      <c r="A3695" s="4" t="str">
        <f t="shared" ca="1" si="841"/>
        <v>MFR</v>
      </c>
      <c r="B3695" s="4" t="str">
        <f t="shared" si="842"/>
        <v>Maria Fiorini Ramirez/Joshua Shapiro</v>
      </c>
      <c r="C3695" s="4" t="s">
        <v>246</v>
      </c>
      <c r="D3695" s="4" t="s">
        <v>97</v>
      </c>
      <c r="E3695" s="4" t="str">
        <f>IF(COUNTIF($E$2:E3694,"Begin: " &amp; C3695 &amp; "-" &amp; D3695 &amp; "-" &amp; H3695)=0,"Begin: " &amp; C3695 &amp; "-" &amp; D3695 &amp; "-" &amp; H3695,IF((C3695 &amp; "-" &amp; D3695 &amp; "-" &amp; H3695)&lt;&gt;(C3696 &amp; "-" &amp; D3696 &amp; "-" &amp; H3696),"End: " &amp; C3695 &amp; "-" &amp; D3695 &amp; "-" &amp; H3695,""))</f>
        <v/>
      </c>
      <c r="F3695" s="4" t="str">
        <f t="shared" si="843"/>
        <v>Wall Street Journal-Unemployment Rate-06-2019</v>
      </c>
      <c r="G3695" s="7">
        <v>43626</v>
      </c>
      <c r="H3695" s="7" t="str">
        <f t="shared" si="844"/>
        <v>06-2019</v>
      </c>
      <c r="I3695" s="7" t="str">
        <f t="shared" ca="1" si="845"/>
        <v>Wall Street Journal: MFR-Unemployment Rate-06-2019</v>
      </c>
      <c r="J3695" s="4" t="str">
        <f t="shared" ca="1" si="846"/>
        <v>Unemployment Rate-MFR:06-2019</v>
      </c>
      <c r="K3695" t="s">
        <v>208</v>
      </c>
      <c r="CK3695">
        <v>3.6</v>
      </c>
      <c r="CM3695">
        <v>4</v>
      </c>
      <c r="CO3695">
        <v>4.2</v>
      </c>
      <c r="CQ3695">
        <v>4.4000000000000004</v>
      </c>
    </row>
    <row r="3696" spans="1:99" x14ac:dyDescent="0.55000000000000004">
      <c r="A3696" s="4" t="str">
        <f t="shared" ca="1" si="841"/>
        <v>Chamber of Commerce</v>
      </c>
      <c r="B3696" s="4" t="str">
        <f t="shared" si="842"/>
        <v>J.D. Foster</v>
      </c>
      <c r="C3696" s="4" t="s">
        <v>246</v>
      </c>
      <c r="D3696" s="4" t="s">
        <v>97</v>
      </c>
      <c r="E3696" s="4" t="str">
        <f>IF(COUNTIF($E$2:E3695,"Begin: " &amp; C3696 &amp; "-" &amp; D3696 &amp; "-" &amp; H3696)=0,"Begin: " &amp; C3696 &amp; "-" &amp; D3696 &amp; "-" &amp; H3696,IF((C3696 &amp; "-" &amp; D3696 &amp; "-" &amp; H3696)&lt;&gt;(C3697 &amp; "-" &amp; D3697 &amp; "-" &amp; H3697),"End: " &amp; C3696 &amp; "-" &amp; D3696 &amp; "-" &amp; H3696,""))</f>
        <v/>
      </c>
      <c r="F3696" s="4" t="str">
        <f t="shared" si="843"/>
        <v>Wall Street Journal-Unemployment Rate-06-2019</v>
      </c>
      <c r="G3696" s="7">
        <v>43626</v>
      </c>
      <c r="H3696" s="7" t="str">
        <f t="shared" si="844"/>
        <v>06-2019</v>
      </c>
      <c r="I3696" s="7" t="str">
        <f t="shared" ca="1" si="845"/>
        <v>Wall Street Journal: Chamber of Commerce-Unemployment Rate-06-2019</v>
      </c>
      <c r="J3696" s="4" t="str">
        <f t="shared" ca="1" si="846"/>
        <v>Unemployment Rate-Chamber of Commerce:06-2019</v>
      </c>
      <c r="K3696" t="s">
        <v>766</v>
      </c>
      <c r="CK3696">
        <v>3.6</v>
      </c>
      <c r="CM3696">
        <v>3.7</v>
      </c>
      <c r="CO3696">
        <v>3.8</v>
      </c>
      <c r="CQ3696">
        <v>3.9</v>
      </c>
    </row>
    <row r="3697" spans="1:99" x14ac:dyDescent="0.55000000000000004">
      <c r="A3697" s="4" t="str">
        <f t="shared" ca="1" si="841"/>
        <v>Mortgage Bankers Association</v>
      </c>
      <c r="B3697" s="4" t="str">
        <f t="shared" si="842"/>
        <v>Mike Fratantoni</v>
      </c>
      <c r="C3697" s="4" t="s">
        <v>246</v>
      </c>
      <c r="D3697" s="4" t="s">
        <v>97</v>
      </c>
      <c r="E3697" s="4" t="str">
        <f>IF(COUNTIF($E$2:E3696,"Begin: " &amp; C3697 &amp; "-" &amp; D3697 &amp; "-" &amp; H3697)=0,"Begin: " &amp; C3697 &amp; "-" &amp; D3697 &amp; "-" &amp; H3697,IF((C3697 &amp; "-" &amp; D3697 &amp; "-" &amp; H3697)&lt;&gt;(C3698 &amp; "-" &amp; D3698 &amp; "-" &amp; H3698),"End: " &amp; C3697 &amp; "-" &amp; D3697 &amp; "-" &amp; H3697,""))</f>
        <v/>
      </c>
      <c r="F3697" s="4" t="str">
        <f t="shared" si="843"/>
        <v>Wall Street Journal-Unemployment Rate-06-2019</v>
      </c>
      <c r="G3697" s="7">
        <v>43626</v>
      </c>
      <c r="H3697" s="7" t="str">
        <f t="shared" si="844"/>
        <v>06-2019</v>
      </c>
      <c r="I3697" s="7" t="str">
        <f t="shared" ca="1" si="845"/>
        <v>Wall Street Journal: Mortgage Bankers Association-Unemployment Rate-06-2019</v>
      </c>
      <c r="J3697" s="4" t="str">
        <f t="shared" ca="1" si="846"/>
        <v>Unemployment Rate-Mortgage Bankers Association:06-2019</v>
      </c>
      <c r="K3697" t="s">
        <v>209</v>
      </c>
      <c r="CK3697">
        <v>3.6</v>
      </c>
      <c r="CM3697">
        <v>3.7</v>
      </c>
      <c r="CO3697">
        <v>3.9</v>
      </c>
      <c r="CQ3697">
        <v>4.0999999999999996</v>
      </c>
      <c r="CS3697">
        <v>4.0999999999999996</v>
      </c>
      <c r="CU3697">
        <v>4.0999999999999996</v>
      </c>
    </row>
    <row r="3698" spans="1:99" x14ac:dyDescent="0.55000000000000004">
      <c r="A3698" s="4" t="str">
        <f t="shared" ca="1" si="841"/>
        <v>Robert Fry Economics LLC</v>
      </c>
      <c r="B3698" s="4" t="str">
        <f t="shared" si="842"/>
        <v>Robert Fry</v>
      </c>
      <c r="C3698" s="4" t="s">
        <v>246</v>
      </c>
      <c r="D3698" s="4" t="s">
        <v>97</v>
      </c>
      <c r="E3698" s="4" t="str">
        <f>IF(COUNTIF($E$2:E3697,"Begin: " &amp; C3698 &amp; "-" &amp; D3698 &amp; "-" &amp; H3698)=0,"Begin: " &amp; C3698 &amp; "-" &amp; D3698 &amp; "-" &amp; H3698,IF((C3698 &amp; "-" &amp; D3698 &amp; "-" &amp; H3698)&lt;&gt;(C3699 &amp; "-" &amp; D3699 &amp; "-" &amp; H3699),"End: " &amp; C3698 &amp; "-" &amp; D3698 &amp; "-" &amp; H3698,""))</f>
        <v/>
      </c>
      <c r="F3698" s="4" t="str">
        <f t="shared" si="843"/>
        <v>Wall Street Journal-Unemployment Rate-06-2019</v>
      </c>
      <c r="G3698" s="7">
        <v>43626</v>
      </c>
      <c r="H3698" s="7" t="str">
        <f t="shared" si="844"/>
        <v>06-2019</v>
      </c>
      <c r="I3698" s="7" t="str">
        <f t="shared" ca="1" si="845"/>
        <v>Wall Street Journal: Robert Fry Economics LLC-Unemployment Rate-06-2019</v>
      </c>
      <c r="J3698" s="4" t="str">
        <f t="shared" ca="1" si="846"/>
        <v>Unemployment Rate-Robert Fry Economics LLC:06-2019</v>
      </c>
      <c r="K3698" t="s">
        <v>764</v>
      </c>
      <c r="CK3698">
        <v>3.6</v>
      </c>
      <c r="CM3698">
        <v>3.8</v>
      </c>
      <c r="CO3698">
        <v>3.7</v>
      </c>
      <c r="CQ3698">
        <v>3.8</v>
      </c>
      <c r="CS3698">
        <v>3.8</v>
      </c>
      <c r="CU3698">
        <v>3.8</v>
      </c>
    </row>
    <row r="3699" spans="1:99" x14ac:dyDescent="0.55000000000000004">
      <c r="A3699" s="4" t="str">
        <f t="shared" ca="1" si="841"/>
        <v>Societe Generale</v>
      </c>
      <c r="B3699" s="4" t="str">
        <f t="shared" si="842"/>
        <v>Stephen Gallagher</v>
      </c>
      <c r="C3699" s="4" t="s">
        <v>246</v>
      </c>
      <c r="D3699" s="4" t="s">
        <v>97</v>
      </c>
      <c r="E3699" s="4" t="str">
        <f>IF(COUNTIF($E$2:E3698,"Begin: " &amp; C3699 &amp; "-" &amp; D3699 &amp; "-" &amp; H3699)=0,"Begin: " &amp; C3699 &amp; "-" &amp; D3699 &amp; "-" &amp; H3699,IF((C3699 &amp; "-" &amp; D3699 &amp; "-" &amp; H3699)&lt;&gt;(C3700 &amp; "-" &amp; D3700 &amp; "-" &amp; H3700),"End: " &amp; C3699 &amp; "-" &amp; D3699 &amp; "-" &amp; H3699,""))</f>
        <v/>
      </c>
      <c r="F3699" s="4" t="str">
        <f t="shared" si="843"/>
        <v>Wall Street Journal-Unemployment Rate-06-2019</v>
      </c>
      <c r="G3699" s="7">
        <v>43626</v>
      </c>
      <c r="H3699" s="7" t="str">
        <f t="shared" si="844"/>
        <v>06-2019</v>
      </c>
      <c r="I3699" s="7" t="str">
        <f t="shared" ca="1" si="845"/>
        <v>Wall Street Journal: Societe Generale-Unemployment Rate-06-2019</v>
      </c>
      <c r="J3699" s="4" t="str">
        <f t="shared" ca="1" si="846"/>
        <v>Unemployment Rate-Societe Generale:06-2019</v>
      </c>
      <c r="K3699" t="s">
        <v>657</v>
      </c>
      <c r="CK3699">
        <v>3.5</v>
      </c>
      <c r="CM3699">
        <v>3.5</v>
      </c>
      <c r="CO3699">
        <v>3.8</v>
      </c>
      <c r="CQ3699">
        <v>4.4000000000000004</v>
      </c>
      <c r="CS3699">
        <v>4.4000000000000004</v>
      </c>
      <c r="CU3699">
        <v>4.2</v>
      </c>
    </row>
    <row r="3700" spans="1:99" x14ac:dyDescent="0.55000000000000004">
      <c r="A3700" s="4" t="str">
        <f t="shared" ca="1" si="841"/>
        <v>Barclays</v>
      </c>
      <c r="B3700" s="4" t="str">
        <f t="shared" si="842"/>
        <v>Michael Gapen*</v>
      </c>
      <c r="C3700" s="4" t="s">
        <v>246</v>
      </c>
      <c r="D3700" s="4" t="s">
        <v>97</v>
      </c>
      <c r="E3700" s="4" t="str">
        <f>IF(COUNTIF($E$2:E3699,"Begin: " &amp; C3700 &amp; "-" &amp; D3700 &amp; "-" &amp; H3700)=0,"Begin: " &amp; C3700 &amp; "-" &amp; D3700 &amp; "-" &amp; H3700,IF((C3700 &amp; "-" &amp; D3700 &amp; "-" &amp; H3700)&lt;&gt;(C3701 &amp; "-" &amp; D3701 &amp; "-" &amp; H3701),"End: " &amp; C3700 &amp; "-" &amp; D3700 &amp; "-" &amp; H3700,""))</f>
        <v/>
      </c>
      <c r="F3700" s="4" t="str">
        <f t="shared" si="843"/>
        <v>Wall Street Journal-Unemployment Rate-06-2019</v>
      </c>
      <c r="G3700" s="7">
        <v>43626</v>
      </c>
      <c r="H3700" s="7" t="str">
        <f t="shared" si="844"/>
        <v>06-2019</v>
      </c>
      <c r="I3700" s="7" t="str">
        <f t="shared" ca="1" si="845"/>
        <v>Wall Street Journal: Barclays-Unemployment Rate-06-2019</v>
      </c>
      <c r="J3700" s="4" t="str">
        <f t="shared" ca="1" si="846"/>
        <v>Unemployment Rate-Barclays:06-2019</v>
      </c>
      <c r="K3700" t="s">
        <v>815</v>
      </c>
    </row>
    <row r="3701" spans="1:99" x14ac:dyDescent="0.55000000000000004">
      <c r="A3701" s="4" t="str">
        <f t="shared" ca="1" si="841"/>
        <v>NatWest Markets</v>
      </c>
      <c r="B3701" s="4" t="str">
        <f t="shared" si="842"/>
        <v>Michelle Girard*</v>
      </c>
      <c r="C3701" s="4" t="s">
        <v>246</v>
      </c>
      <c r="D3701" s="4" t="s">
        <v>97</v>
      </c>
      <c r="E3701" s="4" t="str">
        <f>IF(COUNTIF($E$2:E3700,"Begin: " &amp; C3701 &amp; "-" &amp; D3701 &amp; "-" &amp; H3701)=0,"Begin: " &amp; C3701 &amp; "-" &amp; D3701 &amp; "-" &amp; H3701,IF((C3701 &amp; "-" &amp; D3701 &amp; "-" &amp; H3701)&lt;&gt;(C3702 &amp; "-" &amp; D3702 &amp; "-" &amp; H3702),"End: " &amp; C3701 &amp; "-" &amp; D3701 &amp; "-" &amp; H3701,""))</f>
        <v/>
      </c>
      <c r="F3701" s="4" t="str">
        <f t="shared" si="843"/>
        <v>Wall Street Journal-Unemployment Rate-06-2019</v>
      </c>
      <c r="G3701" s="7">
        <v>43626</v>
      </c>
      <c r="H3701" s="7" t="str">
        <f t="shared" si="844"/>
        <v>06-2019</v>
      </c>
      <c r="I3701" s="7" t="str">
        <f t="shared" ca="1" si="845"/>
        <v>Wall Street Journal: NatWest Markets-Unemployment Rate-06-2019</v>
      </c>
      <c r="J3701" s="4" t="str">
        <f t="shared" ca="1" si="846"/>
        <v>Unemployment Rate-NatWest Markets:06-2019</v>
      </c>
      <c r="K3701" t="s">
        <v>816</v>
      </c>
    </row>
    <row r="3702" spans="1:99" x14ac:dyDescent="0.55000000000000004">
      <c r="A3702" s="4" t="str">
        <f t="shared" ca="1" si="841"/>
        <v>BMO Capital</v>
      </c>
      <c r="B3702" s="4" t="str">
        <f t="shared" si="842"/>
        <v>Michael Gregory</v>
      </c>
      <c r="C3702" s="4" t="s">
        <v>246</v>
      </c>
      <c r="D3702" s="4" t="s">
        <v>97</v>
      </c>
      <c r="E3702" s="4" t="str">
        <f>IF(COUNTIF($E$2:E3701,"Begin: " &amp; C3702 &amp; "-" &amp; D3702 &amp; "-" &amp; H3702)=0,"Begin: " &amp; C3702 &amp; "-" &amp; D3702 &amp; "-" &amp; H3702,IF((C3702 &amp; "-" &amp; D3702 &amp; "-" &amp; H3702)&lt;&gt;(C3703 &amp; "-" &amp; D3703 &amp; "-" &amp; H3703),"End: " &amp; C3702 &amp; "-" &amp; D3702 &amp; "-" &amp; H3702,""))</f>
        <v/>
      </c>
      <c r="F3702" s="4" t="str">
        <f t="shared" si="843"/>
        <v>Wall Street Journal-Unemployment Rate-06-2019</v>
      </c>
      <c r="G3702" s="7">
        <v>43626</v>
      </c>
      <c r="H3702" s="7" t="str">
        <f t="shared" si="844"/>
        <v>06-2019</v>
      </c>
      <c r="I3702" s="7" t="str">
        <f t="shared" ca="1" si="845"/>
        <v>Wall Street Journal: BMO Capital-Unemployment Rate-06-2019</v>
      </c>
      <c r="J3702" s="4" t="str">
        <f t="shared" ca="1" si="846"/>
        <v>Unemployment Rate-BMO Capital:06-2019</v>
      </c>
      <c r="K3702" t="s">
        <v>798</v>
      </c>
      <c r="CK3702">
        <v>3.6</v>
      </c>
      <c r="CM3702">
        <v>3.6</v>
      </c>
      <c r="CO3702">
        <v>3.7</v>
      </c>
      <c r="CQ3702">
        <v>3.8</v>
      </c>
      <c r="CS3702">
        <v>3.9</v>
      </c>
      <c r="CU3702">
        <v>4</v>
      </c>
    </row>
    <row r="3703" spans="1:99" x14ac:dyDescent="0.55000000000000004">
      <c r="A3703" s="4" t="str">
        <f t="shared" ca="1" si="841"/>
        <v>TD Securities</v>
      </c>
      <c r="B3703" s="4" t="str">
        <f t="shared" si="842"/>
        <v>Michael Hanson*</v>
      </c>
      <c r="C3703" s="4" t="s">
        <v>246</v>
      </c>
      <c r="D3703" s="4" t="s">
        <v>97</v>
      </c>
      <c r="E3703" s="4" t="str">
        <f>IF(COUNTIF($E$2:E3702,"Begin: " &amp; C3703 &amp; "-" &amp; D3703 &amp; "-" &amp; H3703)=0,"Begin: " &amp; C3703 &amp; "-" &amp; D3703 &amp; "-" &amp; H3703,IF((C3703 &amp; "-" &amp; D3703 &amp; "-" &amp; H3703)&lt;&gt;(C3704 &amp; "-" &amp; D3704 &amp; "-" &amp; H3704),"End: " &amp; C3703 &amp; "-" &amp; D3703 &amp; "-" &amp; H3703,""))</f>
        <v/>
      </c>
      <c r="F3703" s="4" t="str">
        <f t="shared" si="843"/>
        <v>Wall Street Journal-Unemployment Rate-06-2019</v>
      </c>
      <c r="G3703" s="7">
        <v>43626</v>
      </c>
      <c r="H3703" s="7" t="str">
        <f t="shared" si="844"/>
        <v>06-2019</v>
      </c>
      <c r="I3703" s="7" t="str">
        <f t="shared" ca="1" si="845"/>
        <v>Wall Street Journal: TD Securities-Unemployment Rate-06-2019</v>
      </c>
      <c r="J3703" s="4" t="str">
        <f t="shared" ca="1" si="846"/>
        <v>Unemployment Rate-TD Securities:06-2019</v>
      </c>
      <c r="K3703" t="s">
        <v>834</v>
      </c>
    </row>
    <row r="3704" spans="1:99" x14ac:dyDescent="0.55000000000000004">
      <c r="A3704" s="4" t="str">
        <f t="shared" ca="1" si="841"/>
        <v>Goldman Sachs</v>
      </c>
      <c r="B3704" s="4" t="str">
        <f t="shared" si="842"/>
        <v>Jan Hatzius</v>
      </c>
      <c r="C3704" s="4" t="s">
        <v>246</v>
      </c>
      <c r="D3704" s="4" t="s">
        <v>97</v>
      </c>
      <c r="E3704" s="4" t="str">
        <f>IF(COUNTIF($E$2:E3703,"Begin: " &amp; C3704 &amp; "-" &amp; D3704 &amp; "-" &amp; H3704)=0,"Begin: " &amp; C3704 &amp; "-" &amp; D3704 &amp; "-" &amp; H3704,IF((C3704 &amp; "-" &amp; D3704 &amp; "-" &amp; H3704)&lt;&gt;(C3705 &amp; "-" &amp; D3705 &amp; "-" &amp; H3705),"End: " &amp; C3704 &amp; "-" &amp; D3704 &amp; "-" &amp; H3704,""))</f>
        <v/>
      </c>
      <c r="F3704" s="4" t="str">
        <f t="shared" si="843"/>
        <v>Wall Street Journal-Unemployment Rate-06-2019</v>
      </c>
      <c r="G3704" s="7">
        <v>43626</v>
      </c>
      <c r="H3704" s="7" t="str">
        <f t="shared" si="844"/>
        <v>06-2019</v>
      </c>
      <c r="I3704" s="7" t="str">
        <f t="shared" ca="1" si="845"/>
        <v>Wall Street Journal: Goldman Sachs-Unemployment Rate-06-2019</v>
      </c>
      <c r="J3704" s="4" t="str">
        <f t="shared" ca="1" si="846"/>
        <v>Unemployment Rate-Goldman Sachs:06-2019</v>
      </c>
      <c r="K3704" t="s">
        <v>213</v>
      </c>
      <c r="CK3704">
        <v>3.7</v>
      </c>
      <c r="CM3704">
        <v>3.6</v>
      </c>
      <c r="CO3704">
        <v>3.4</v>
      </c>
      <c r="CQ3704">
        <v>3.2</v>
      </c>
      <c r="CS3704">
        <v>3.1</v>
      </c>
      <c r="CU3704">
        <v>3.2</v>
      </c>
    </row>
    <row r="3705" spans="1:99" x14ac:dyDescent="0.55000000000000004">
      <c r="A3705" s="4" t="str">
        <f t="shared" ca="1" si="841"/>
        <v>Scotiabank</v>
      </c>
      <c r="B3705" s="4" t="str">
        <f t="shared" si="842"/>
        <v>Derek Holt</v>
      </c>
      <c r="C3705" s="4" t="s">
        <v>246</v>
      </c>
      <c r="D3705" s="4" t="s">
        <v>97</v>
      </c>
      <c r="E3705" s="4" t="str">
        <f>IF(COUNTIF($E$2:E3704,"Begin: " &amp; C3705 &amp; "-" &amp; D3705 &amp; "-" &amp; H3705)=0,"Begin: " &amp; C3705 &amp; "-" &amp; D3705 &amp; "-" &amp; H3705,IF((C3705 &amp; "-" &amp; D3705 &amp; "-" &amp; H3705)&lt;&gt;(C3706 &amp; "-" &amp; D3706 &amp; "-" &amp; H3706),"End: " &amp; C3705 &amp; "-" &amp; D3705 &amp; "-" &amp; H3705,""))</f>
        <v/>
      </c>
      <c r="F3705" s="4" t="str">
        <f t="shared" si="843"/>
        <v>Wall Street Journal-Unemployment Rate-06-2019</v>
      </c>
      <c r="G3705" s="7">
        <v>43626</v>
      </c>
      <c r="H3705" s="7" t="str">
        <f t="shared" si="844"/>
        <v>06-2019</v>
      </c>
      <c r="I3705" s="7" t="str">
        <f t="shared" ca="1" si="845"/>
        <v>Wall Street Journal: Scotiabank-Unemployment Rate-06-2019</v>
      </c>
      <c r="J3705" s="4" t="str">
        <f t="shared" ca="1" si="846"/>
        <v>Unemployment Rate-Scotiabank:06-2019</v>
      </c>
      <c r="K3705" t="s">
        <v>432</v>
      </c>
      <c r="CK3705">
        <v>3.7</v>
      </c>
      <c r="CM3705">
        <v>3.9</v>
      </c>
      <c r="CO3705">
        <v>4.0999999999999996</v>
      </c>
      <c r="CQ3705">
        <v>4.0999999999999996</v>
      </c>
      <c r="CS3705">
        <v>4</v>
      </c>
      <c r="CU3705">
        <v>4</v>
      </c>
    </row>
    <row r="3706" spans="1:99" x14ac:dyDescent="0.55000000000000004">
      <c r="A3706" s="4" t="str">
        <f t="shared" ca="1" si="841"/>
        <v>KPMG</v>
      </c>
      <c r="B3706" s="4" t="str">
        <f t="shared" si="842"/>
        <v>Constance Hunter</v>
      </c>
      <c r="C3706" s="4" t="s">
        <v>246</v>
      </c>
      <c r="D3706" s="4" t="s">
        <v>97</v>
      </c>
      <c r="E3706" s="4" t="str">
        <f>IF(COUNTIF($E$2:E3705,"Begin: " &amp; C3706 &amp; "-" &amp; D3706 &amp; "-" &amp; H3706)=0,"Begin: " &amp; C3706 &amp; "-" &amp; D3706 &amp; "-" &amp; H3706,IF((C3706 &amp; "-" &amp; D3706 &amp; "-" &amp; H3706)&lt;&gt;(C3707 &amp; "-" &amp; D3707 &amp; "-" &amp; H3707),"End: " &amp; C3706 &amp; "-" &amp; D3706 &amp; "-" &amp; H3706,""))</f>
        <v/>
      </c>
      <c r="F3706" s="4" t="str">
        <f t="shared" si="843"/>
        <v>Wall Street Journal-Unemployment Rate-06-2019</v>
      </c>
      <c r="G3706" s="7">
        <v>43626</v>
      </c>
      <c r="H3706" s="7" t="str">
        <f t="shared" si="844"/>
        <v>06-2019</v>
      </c>
      <c r="I3706" s="7" t="str">
        <f t="shared" ca="1" si="845"/>
        <v>Wall Street Journal: KPMG-Unemployment Rate-06-2019</v>
      </c>
      <c r="J3706" s="4" t="str">
        <f t="shared" ca="1" si="846"/>
        <v>Unemployment Rate-KPMG:06-2019</v>
      </c>
      <c r="K3706" t="s">
        <v>686</v>
      </c>
      <c r="CK3706">
        <v>3.7</v>
      </c>
      <c r="CM3706">
        <v>3.7</v>
      </c>
      <c r="CO3706">
        <v>4.7</v>
      </c>
      <c r="CQ3706">
        <v>5.8</v>
      </c>
      <c r="CS3706">
        <v>7</v>
      </c>
      <c r="CU3706">
        <v>7.5</v>
      </c>
    </row>
    <row r="3707" spans="1:99" x14ac:dyDescent="0.55000000000000004">
      <c r="A3707" s="4" t="str">
        <f t="shared" ca="1" si="841"/>
        <v>BBVA</v>
      </c>
      <c r="B3707" s="4" t="str">
        <f t="shared" si="842"/>
        <v xml:space="preserve">Nathaniel Karp
</v>
      </c>
      <c r="C3707" s="4" t="s">
        <v>246</v>
      </c>
      <c r="D3707" s="4" t="s">
        <v>97</v>
      </c>
      <c r="E3707" s="4" t="str">
        <f>IF(COUNTIF($E$2:E3706,"Begin: " &amp; C3707 &amp; "-" &amp; D3707 &amp; "-" &amp; H3707)=0,"Begin: " &amp; C3707 &amp; "-" &amp; D3707 &amp; "-" &amp; H3707,IF((C3707 &amp; "-" &amp; D3707 &amp; "-" &amp; H3707)&lt;&gt;(C3708 &amp; "-" &amp; D3708 &amp; "-" &amp; H3708),"End: " &amp; C3707 &amp; "-" &amp; D3707 &amp; "-" &amp; H3707,""))</f>
        <v/>
      </c>
      <c r="F3707" s="4" t="str">
        <f t="shared" si="843"/>
        <v>Wall Street Journal-Unemployment Rate-06-2019</v>
      </c>
      <c r="G3707" s="7">
        <v>43626</v>
      </c>
      <c r="H3707" s="7" t="str">
        <f t="shared" si="844"/>
        <v>06-2019</v>
      </c>
      <c r="I3707" s="7" t="str">
        <f t="shared" ca="1" si="845"/>
        <v>Wall Street Journal: BBVA-Unemployment Rate-06-2019</v>
      </c>
      <c r="J3707" s="4" t="str">
        <f t="shared" ca="1" si="846"/>
        <v>Unemployment Rate-BBVA:06-2019</v>
      </c>
      <c r="K3707" t="s">
        <v>434</v>
      </c>
      <c r="CK3707">
        <v>3.6</v>
      </c>
      <c r="CM3707">
        <v>3.7</v>
      </c>
      <c r="CO3707">
        <v>3.9</v>
      </c>
      <c r="CQ3707">
        <v>4.0999999999999996</v>
      </c>
      <c r="CS3707">
        <v>4.2</v>
      </c>
      <c r="CU3707">
        <v>4.3</v>
      </c>
    </row>
    <row r="3708" spans="1:99" x14ac:dyDescent="0.55000000000000004">
      <c r="A3708" s="4" t="str">
        <f t="shared" ca="1" si="841"/>
        <v>National Retail Federation</v>
      </c>
      <c r="B3708" s="4" t="str">
        <f t="shared" si="842"/>
        <v>Jack Kleinhenz</v>
      </c>
      <c r="C3708" s="4" t="s">
        <v>246</v>
      </c>
      <c r="D3708" s="4" t="s">
        <v>97</v>
      </c>
      <c r="E3708" s="4" t="str">
        <f>IF(COUNTIF($E$2:E3707,"Begin: " &amp; C3708 &amp; "-" &amp; D3708 &amp; "-" &amp; H3708)=0,"Begin: " &amp; C3708 &amp; "-" &amp; D3708 &amp; "-" &amp; H3708,IF((C3708 &amp; "-" &amp; D3708 &amp; "-" &amp; H3708)&lt;&gt;(C3709 &amp; "-" &amp; D3709 &amp; "-" &amp; H3709),"End: " &amp; C3708 &amp; "-" &amp; D3708 &amp; "-" &amp; H3708,""))</f>
        <v/>
      </c>
      <c r="F3708" s="4" t="str">
        <f t="shared" si="843"/>
        <v>Wall Street Journal-Unemployment Rate-06-2019</v>
      </c>
      <c r="G3708" s="7">
        <v>43626</v>
      </c>
      <c r="H3708" s="7" t="str">
        <f t="shared" si="844"/>
        <v>06-2019</v>
      </c>
      <c r="I3708" s="7" t="str">
        <f t="shared" ca="1" si="845"/>
        <v>Wall Street Journal: National Retail Federation-Unemployment Rate-06-2019</v>
      </c>
      <c r="J3708" s="4" t="str">
        <f t="shared" ca="1" si="846"/>
        <v>Unemployment Rate-National Retail Federation:06-2019</v>
      </c>
      <c r="K3708" t="s">
        <v>216</v>
      </c>
      <c r="CK3708">
        <v>3.6</v>
      </c>
      <c r="CM3708">
        <v>3.5</v>
      </c>
      <c r="CO3708">
        <v>3.6</v>
      </c>
      <c r="CQ3708">
        <v>3.8</v>
      </c>
    </row>
    <row r="3709" spans="1:99" x14ac:dyDescent="0.55000000000000004">
      <c r="A3709" s="4" t="str">
        <f t="shared" ca="1" si="841"/>
        <v>Natixis CIB Americas</v>
      </c>
      <c r="B3709" s="4" t="str">
        <f t="shared" si="842"/>
        <v>Joseph LaVorgna</v>
      </c>
      <c r="C3709" s="4" t="s">
        <v>246</v>
      </c>
      <c r="D3709" s="4" t="s">
        <v>97</v>
      </c>
      <c r="E3709" s="4" t="str">
        <f>IF(COUNTIF($E$2:E3708,"Begin: " &amp; C3709 &amp; "-" &amp; D3709 &amp; "-" &amp; H3709)=0,"Begin: " &amp; C3709 &amp; "-" &amp; D3709 &amp; "-" &amp; H3709,IF((C3709 &amp; "-" &amp; D3709 &amp; "-" &amp; H3709)&lt;&gt;(C3710 &amp; "-" &amp; D3710 &amp; "-" &amp; H3710),"End: " &amp; C3709 &amp; "-" &amp; D3709 &amp; "-" &amp; H3709,""))</f>
        <v/>
      </c>
      <c r="F3709" s="4" t="str">
        <f t="shared" si="843"/>
        <v>Wall Street Journal-Unemployment Rate-06-2019</v>
      </c>
      <c r="G3709" s="7">
        <v>43626</v>
      </c>
      <c r="H3709" s="7" t="str">
        <f t="shared" si="844"/>
        <v>06-2019</v>
      </c>
      <c r="I3709" s="7" t="str">
        <f t="shared" ca="1" si="845"/>
        <v>Wall Street Journal: Natixis CIB Americas-Unemployment Rate-06-2019</v>
      </c>
      <c r="J3709" s="4" t="str">
        <f t="shared" ca="1" si="846"/>
        <v>Unemployment Rate-Natixis CIB Americas:06-2019</v>
      </c>
      <c r="K3709" t="s">
        <v>774</v>
      </c>
      <c r="CK3709">
        <v>3.7</v>
      </c>
      <c r="CM3709">
        <v>3.8</v>
      </c>
      <c r="CO3709">
        <v>4</v>
      </c>
      <c r="CQ3709">
        <v>4.2</v>
      </c>
      <c r="CS3709">
        <v>4.5</v>
      </c>
      <c r="CU3709">
        <v>4.7</v>
      </c>
    </row>
    <row r="3710" spans="1:99" x14ac:dyDescent="0.55000000000000004">
      <c r="A3710" s="4" t="str">
        <f t="shared" ca="1" si="841"/>
        <v>UCLA Anderson Forecast</v>
      </c>
      <c r="B3710" s="4" t="str">
        <f t="shared" si="842"/>
        <v>Edward Leamer/David Shulman</v>
      </c>
      <c r="C3710" s="4" t="s">
        <v>246</v>
      </c>
      <c r="D3710" s="4" t="s">
        <v>97</v>
      </c>
      <c r="E3710" s="4" t="str">
        <f>IF(COUNTIF($E$2:E3709,"Begin: " &amp; C3710 &amp; "-" &amp; D3710 &amp; "-" &amp; H3710)=0,"Begin: " &amp; C3710 &amp; "-" &amp; D3710 &amp; "-" &amp; H3710,IF((C3710 &amp; "-" &amp; D3710 &amp; "-" &amp; H3710)&lt;&gt;(C3711 &amp; "-" &amp; D3711 &amp; "-" &amp; H3711),"End: " &amp; C3710 &amp; "-" &amp; D3710 &amp; "-" &amp; H3710,""))</f>
        <v/>
      </c>
      <c r="F3710" s="4" t="str">
        <f t="shared" si="843"/>
        <v>Wall Street Journal-Unemployment Rate-06-2019</v>
      </c>
      <c r="G3710" s="7">
        <v>43626</v>
      </c>
      <c r="H3710" s="7" t="str">
        <f t="shared" si="844"/>
        <v>06-2019</v>
      </c>
      <c r="I3710" s="7" t="str">
        <f t="shared" ca="1" si="845"/>
        <v>Wall Street Journal: UCLA Anderson Forecast-Unemployment Rate-06-2019</v>
      </c>
      <c r="J3710" s="4" t="str">
        <f t="shared" ca="1" si="846"/>
        <v>Unemployment Rate-UCLA Anderson Forecast:06-2019</v>
      </c>
      <c r="K3710" t="s">
        <v>218</v>
      </c>
      <c r="CK3710">
        <v>3.6</v>
      </c>
      <c r="CM3710">
        <v>3.6</v>
      </c>
      <c r="CO3710">
        <v>3.8</v>
      </c>
      <c r="CQ3710">
        <v>4</v>
      </c>
      <c r="CS3710">
        <v>4</v>
      </c>
      <c r="CU3710">
        <v>3.8</v>
      </c>
    </row>
    <row r="3711" spans="1:99" x14ac:dyDescent="0.55000000000000004">
      <c r="A3711" s="4" t="str">
        <f t="shared" ca="1" si="841"/>
        <v>NEMA Business Information Services</v>
      </c>
      <c r="B3711" s="4" t="str">
        <f t="shared" si="842"/>
        <v>Don Leavens/Steven Wilcox</v>
      </c>
      <c r="C3711" s="4" t="s">
        <v>246</v>
      </c>
      <c r="D3711" s="4" t="s">
        <v>97</v>
      </c>
      <c r="E3711" s="4" t="str">
        <f>IF(COUNTIF($E$2:E3710,"Begin: " &amp; C3711 &amp; "-" &amp; D3711 &amp; "-" &amp; H3711)=0,"Begin: " &amp; C3711 &amp; "-" &amp; D3711 &amp; "-" &amp; H3711,IF((C3711 &amp; "-" &amp; D3711 &amp; "-" &amp; H3711)&lt;&gt;(C3712 &amp; "-" &amp; D3712 &amp; "-" &amp; H3712),"End: " &amp; C3711 &amp; "-" &amp; D3711 &amp; "-" &amp; H3711,""))</f>
        <v/>
      </c>
      <c r="F3711" s="4" t="str">
        <f t="shared" si="843"/>
        <v>Wall Street Journal-Unemployment Rate-06-2019</v>
      </c>
      <c r="G3711" s="7">
        <v>43626</v>
      </c>
      <c r="H3711" s="7" t="str">
        <f t="shared" si="844"/>
        <v>06-2019</v>
      </c>
      <c r="I3711" s="7" t="str">
        <f t="shared" ca="1" si="845"/>
        <v>Wall Street Journal: NEMA Business Information Services-Unemployment Rate-06-2019</v>
      </c>
      <c r="J3711" s="4" t="str">
        <f t="shared" ca="1" si="846"/>
        <v>Unemployment Rate-NEMA Business Information Services:06-2019</v>
      </c>
      <c r="K3711" t="s">
        <v>765</v>
      </c>
      <c r="CK3711">
        <v>3.7</v>
      </c>
      <c r="CM3711">
        <v>3.5</v>
      </c>
      <c r="CO3711">
        <v>3.5</v>
      </c>
      <c r="CQ3711">
        <v>3.6</v>
      </c>
      <c r="CS3711">
        <v>3.8</v>
      </c>
      <c r="CU3711">
        <v>4</v>
      </c>
    </row>
    <row r="3712" spans="1:99" x14ac:dyDescent="0.55000000000000004">
      <c r="A3712" s="4" t="str">
        <f t="shared" ca="1" si="841"/>
        <v>HSBC</v>
      </c>
      <c r="B3712" s="4" t="str">
        <f t="shared" si="842"/>
        <v>Kevin Logan*</v>
      </c>
      <c r="C3712" s="4" t="s">
        <v>246</v>
      </c>
      <c r="D3712" s="4" t="s">
        <v>97</v>
      </c>
      <c r="E3712" s="4" t="str">
        <f>IF(COUNTIF($E$2:E3711,"Begin: " &amp; C3712 &amp; "-" &amp; D3712 &amp; "-" &amp; H3712)=0,"Begin: " &amp; C3712 &amp; "-" &amp; D3712 &amp; "-" &amp; H3712,IF((C3712 &amp; "-" &amp; D3712 &amp; "-" &amp; H3712)&lt;&gt;(C3713 &amp; "-" &amp; D3713 &amp; "-" &amp; H3713),"End: " &amp; C3712 &amp; "-" &amp; D3712 &amp; "-" &amp; H3712,""))</f>
        <v/>
      </c>
      <c r="F3712" s="4" t="str">
        <f t="shared" si="843"/>
        <v>Wall Street Journal-Unemployment Rate-06-2019</v>
      </c>
      <c r="G3712" s="7">
        <v>43626</v>
      </c>
      <c r="H3712" s="7" t="str">
        <f t="shared" si="844"/>
        <v>06-2019</v>
      </c>
      <c r="I3712" s="7" t="str">
        <f t="shared" ca="1" si="845"/>
        <v>Wall Street Journal: HSBC-Unemployment Rate-06-2019</v>
      </c>
      <c r="J3712" s="4" t="str">
        <f t="shared" ca="1" si="846"/>
        <v>Unemployment Rate-HSBC:06-2019</v>
      </c>
      <c r="K3712" t="s">
        <v>817</v>
      </c>
    </row>
    <row r="3713" spans="1:99" x14ac:dyDescent="0.55000000000000004">
      <c r="A3713" s="4" t="str">
        <f t="shared" ca="1" si="841"/>
        <v>Moody's Investors Service</v>
      </c>
      <c r="B3713" s="4" t="str">
        <f t="shared" si="842"/>
        <v>John Lonski</v>
      </c>
      <c r="C3713" s="4" t="s">
        <v>246</v>
      </c>
      <c r="D3713" s="4" t="s">
        <v>97</v>
      </c>
      <c r="E3713" s="4" t="str">
        <f>IF(COUNTIF($E$2:E3712,"Begin: " &amp; C3713 &amp; "-" &amp; D3713 &amp; "-" &amp; H3713)=0,"Begin: " &amp; C3713 &amp; "-" &amp; D3713 &amp; "-" &amp; H3713,IF((C3713 &amp; "-" &amp; D3713 &amp; "-" &amp; H3713)&lt;&gt;(C3714 &amp; "-" &amp; D3714 &amp; "-" &amp; H3714),"End: " &amp; C3713 &amp; "-" &amp; D3713 &amp; "-" &amp; H3713,""))</f>
        <v/>
      </c>
      <c r="F3713" s="4" t="str">
        <f t="shared" si="843"/>
        <v>Wall Street Journal-Unemployment Rate-06-2019</v>
      </c>
      <c r="G3713" s="7">
        <v>43626</v>
      </c>
      <c r="H3713" s="7" t="str">
        <f t="shared" si="844"/>
        <v>06-2019</v>
      </c>
      <c r="I3713" s="7" t="str">
        <f t="shared" ca="1" si="845"/>
        <v>Wall Street Journal: Moody's Investors Service-Unemployment Rate-06-2019</v>
      </c>
      <c r="J3713" s="4" t="str">
        <f t="shared" ca="1" si="846"/>
        <v>Unemployment Rate-Moody's Investors Service:06-2019</v>
      </c>
      <c r="K3713" t="s">
        <v>220</v>
      </c>
      <c r="CK3713">
        <v>3.65</v>
      </c>
      <c r="CM3713">
        <v>3.56</v>
      </c>
      <c r="CO3713">
        <v>3.54</v>
      </c>
      <c r="CQ3713">
        <v>3.53</v>
      </c>
      <c r="CS3713">
        <v>3.68</v>
      </c>
      <c r="CU3713">
        <v>3.72</v>
      </c>
    </row>
    <row r="3714" spans="1:99" x14ac:dyDescent="0.55000000000000004">
      <c r="A3714" s="4" t="str">
        <f t="shared" ca="1" si="841"/>
        <v>National Auto Dealer Association</v>
      </c>
      <c r="B3714" s="4" t="str">
        <f t="shared" si="842"/>
        <v>Patrick Manzi</v>
      </c>
      <c r="C3714" s="4" t="s">
        <v>246</v>
      </c>
      <c r="D3714" s="4" t="s">
        <v>97</v>
      </c>
      <c r="E3714" s="4" t="str">
        <f>IF(COUNTIF($E$2:E3713,"Begin: " &amp; C3714 &amp; "-" &amp; D3714 &amp; "-" &amp; H3714)=0,"Begin: " &amp; C3714 &amp; "-" &amp; D3714 &amp; "-" &amp; H3714,IF((C3714 &amp; "-" &amp; D3714 &amp; "-" &amp; H3714)&lt;&gt;(C3715 &amp; "-" &amp; D3715 &amp; "-" &amp; H3715),"End: " &amp; C3714 &amp; "-" &amp; D3714 &amp; "-" &amp; H3714,""))</f>
        <v/>
      </c>
      <c r="F3714" s="4" t="str">
        <f t="shared" si="843"/>
        <v>Wall Street Journal-Unemployment Rate-06-2019</v>
      </c>
      <c r="G3714" s="7">
        <v>43626</v>
      </c>
      <c r="H3714" s="7" t="str">
        <f t="shared" si="844"/>
        <v>06-2019</v>
      </c>
      <c r="I3714" s="7" t="str">
        <f t="shared" ca="1" si="845"/>
        <v>Wall Street Journal: National Auto Dealer Association-Unemployment Rate-06-2019</v>
      </c>
      <c r="J3714" s="4" t="str">
        <f t="shared" ca="1" si="846"/>
        <v>Unemployment Rate-National Auto Dealer Association:06-2019</v>
      </c>
      <c r="K3714" t="s">
        <v>800</v>
      </c>
      <c r="CK3714">
        <v>3.6</v>
      </c>
      <c r="CM3714">
        <v>3.8</v>
      </c>
    </row>
    <row r="3715" spans="1:99" x14ac:dyDescent="0.55000000000000004">
      <c r="A3715" s="4" t="str">
        <f t="shared" ca="1" si="841"/>
        <v>MetLife Investment Management</v>
      </c>
      <c r="B3715" s="4" t="str">
        <f t="shared" si="842"/>
        <v>Drew T. Matus*</v>
      </c>
      <c r="C3715" s="4" t="s">
        <v>246</v>
      </c>
      <c r="D3715" s="4" t="s">
        <v>97</v>
      </c>
      <c r="E3715" s="4" t="str">
        <f>IF(COUNTIF($E$2:E3714,"Begin: " &amp; C3715 &amp; "-" &amp; D3715 &amp; "-" &amp; H3715)=0,"Begin: " &amp; C3715 &amp; "-" &amp; D3715 &amp; "-" &amp; H3715,IF((C3715 &amp; "-" &amp; D3715 &amp; "-" &amp; H3715)&lt;&gt;(C3716 &amp; "-" &amp; D3716 &amp; "-" &amp; H3716),"End: " &amp; C3715 &amp; "-" &amp; D3715 &amp; "-" &amp; H3715,""))</f>
        <v/>
      </c>
      <c r="F3715" s="4" t="str">
        <f t="shared" si="843"/>
        <v>Wall Street Journal-Unemployment Rate-06-2019</v>
      </c>
      <c r="G3715" s="7">
        <v>43626</v>
      </c>
      <c r="H3715" s="7" t="str">
        <f t="shared" si="844"/>
        <v>06-2019</v>
      </c>
      <c r="I3715" s="7" t="str">
        <f t="shared" ca="1" si="845"/>
        <v>Wall Street Journal: MetLife Investment Management-Unemployment Rate-06-2019</v>
      </c>
      <c r="J3715" s="4" t="str">
        <f t="shared" ca="1" si="846"/>
        <v>Unemployment Rate-MetLife Investment Management:06-2019</v>
      </c>
      <c r="K3715" t="s">
        <v>819</v>
      </c>
    </row>
    <row r="3716" spans="1:99" x14ac:dyDescent="0.55000000000000004">
      <c r="A3716" s="4" t="str">
        <f t="shared" ca="1" si="841"/>
        <v>Jeffries &amp; Company</v>
      </c>
      <c r="B3716" s="4" t="str">
        <f t="shared" si="842"/>
        <v>Ward McCarthy*</v>
      </c>
      <c r="C3716" s="4" t="s">
        <v>246</v>
      </c>
      <c r="D3716" s="4" t="s">
        <v>97</v>
      </c>
      <c r="E3716" s="4" t="str">
        <f>IF(COUNTIF($E$2:E3715,"Begin: " &amp; C3716 &amp; "-" &amp; D3716 &amp; "-" &amp; H3716)=0,"Begin: " &amp; C3716 &amp; "-" &amp; D3716 &amp; "-" &amp; H3716,IF((C3716 &amp; "-" &amp; D3716 &amp; "-" &amp; H3716)&lt;&gt;(C3717 &amp; "-" &amp; D3717 &amp; "-" &amp; H3717),"End: " &amp; C3716 &amp; "-" &amp; D3716 &amp; "-" &amp; H3716,""))</f>
        <v/>
      </c>
      <c r="F3716" s="4" t="str">
        <f t="shared" si="843"/>
        <v>Wall Street Journal-Unemployment Rate-06-2019</v>
      </c>
      <c r="G3716" s="7">
        <v>43626</v>
      </c>
      <c r="H3716" s="7" t="str">
        <f t="shared" si="844"/>
        <v>06-2019</v>
      </c>
      <c r="I3716" s="7" t="str">
        <f t="shared" ca="1" si="845"/>
        <v>Wall Street Journal: Jeffries &amp; Company-Unemployment Rate-06-2019</v>
      </c>
      <c r="J3716" s="4" t="str">
        <f t="shared" ca="1" si="846"/>
        <v>Unemployment Rate-Jeffries &amp; Company:06-2019</v>
      </c>
      <c r="K3716" t="s">
        <v>820</v>
      </c>
    </row>
    <row r="3717" spans="1:99" x14ac:dyDescent="0.55000000000000004">
      <c r="A3717" s="4" t="str">
        <f t="shared" ca="1" si="841"/>
        <v>ACT Research</v>
      </c>
      <c r="B3717" s="4" t="str">
        <f t="shared" si="842"/>
        <v>Jim Meil</v>
      </c>
      <c r="C3717" s="4" t="s">
        <v>246</v>
      </c>
      <c r="D3717" s="4" t="s">
        <v>97</v>
      </c>
      <c r="E3717" s="4" t="str">
        <f>IF(COUNTIF($E$2:E3716,"Begin: " &amp; C3717 &amp; "-" &amp; D3717 &amp; "-" &amp; H3717)=0,"Begin: " &amp; C3717 &amp; "-" &amp; D3717 &amp; "-" &amp; H3717,IF((C3717 &amp; "-" &amp; D3717 &amp; "-" &amp; H3717)&lt;&gt;(C3718 &amp; "-" &amp; D3718 &amp; "-" &amp; H3718),"End: " &amp; C3717 &amp; "-" &amp; D3717 &amp; "-" &amp; H3717,""))</f>
        <v/>
      </c>
      <c r="F3717" s="4" t="str">
        <f t="shared" si="843"/>
        <v>Wall Street Journal-Unemployment Rate-06-2019</v>
      </c>
      <c r="G3717" s="7">
        <v>43626</v>
      </c>
      <c r="H3717" s="7" t="str">
        <f t="shared" si="844"/>
        <v>06-2019</v>
      </c>
      <c r="I3717" s="7" t="str">
        <f t="shared" ca="1" si="845"/>
        <v>Wall Street Journal: ACT Research-Unemployment Rate-06-2019</v>
      </c>
      <c r="J3717" s="4" t="str">
        <f t="shared" ca="1" si="846"/>
        <v>Unemployment Rate-ACT Research:06-2019</v>
      </c>
      <c r="K3717" t="s">
        <v>437</v>
      </c>
      <c r="CK3717">
        <v>3.6</v>
      </c>
      <c r="CM3717">
        <v>3.6</v>
      </c>
      <c r="CO3717">
        <v>3.8</v>
      </c>
      <c r="CQ3717">
        <v>3.8</v>
      </c>
    </row>
    <row r="3718" spans="1:99" x14ac:dyDescent="0.55000000000000004">
      <c r="A3718" s="4" t="str">
        <f t="shared" ca="1" si="841"/>
        <v>Standard Chartered</v>
      </c>
      <c r="B3718" s="4" t="str">
        <f t="shared" si="842"/>
        <v>Sonia Meskin*</v>
      </c>
      <c r="C3718" s="4" t="s">
        <v>246</v>
      </c>
      <c r="D3718" s="4" t="s">
        <v>97</v>
      </c>
      <c r="E3718" s="4" t="str">
        <f>IF(COUNTIF($E$2:E3717,"Begin: " &amp; C3718 &amp; "-" &amp; D3718 &amp; "-" &amp; H3718)=0,"Begin: " &amp; C3718 &amp; "-" &amp; D3718 &amp; "-" &amp; H3718,IF((C3718 &amp; "-" &amp; D3718 &amp; "-" &amp; H3718)&lt;&gt;(C3719 &amp; "-" &amp; D3719 &amp; "-" &amp; H3719),"End: " &amp; C3718 &amp; "-" &amp; D3718 &amp; "-" &amp; H3718,""))</f>
        <v/>
      </c>
      <c r="F3718" s="4" t="str">
        <f t="shared" si="843"/>
        <v>Wall Street Journal-Unemployment Rate-06-2019</v>
      </c>
      <c r="G3718" s="7">
        <v>43626</v>
      </c>
      <c r="H3718" s="7" t="str">
        <f t="shared" si="844"/>
        <v>06-2019</v>
      </c>
      <c r="I3718" s="7" t="str">
        <f t="shared" ca="1" si="845"/>
        <v>Wall Street Journal: Standard Chartered-Unemployment Rate-06-2019</v>
      </c>
      <c r="J3718" s="4" t="str">
        <f t="shared" ca="1" si="846"/>
        <v>Unemployment Rate-Standard Chartered:06-2019</v>
      </c>
      <c r="K3718" t="s">
        <v>821</v>
      </c>
    </row>
    <row r="3719" spans="1:99" x14ac:dyDescent="0.55000000000000004">
      <c r="A3719" s="4" t="str">
        <f t="shared" ca="1" si="841"/>
        <v>BofA</v>
      </c>
      <c r="B3719" s="4" t="str">
        <f t="shared" si="842"/>
        <v>Michelle Meyer</v>
      </c>
      <c r="C3719" s="4" t="s">
        <v>246</v>
      </c>
      <c r="D3719" s="4" t="s">
        <v>97</v>
      </c>
      <c r="E3719" s="4" t="str">
        <f>IF(COUNTIF($E$2:E3718,"Begin: " &amp; C3719 &amp; "-" &amp; D3719 &amp; "-" &amp; H3719)=0,"Begin: " &amp; C3719 &amp; "-" &amp; D3719 &amp; "-" &amp; H3719,IF((C3719 &amp; "-" &amp; D3719 &amp; "-" &amp; H3719)&lt;&gt;(C3720 &amp; "-" &amp; D3720 &amp; "-" &amp; H3720),"End: " &amp; C3719 &amp; "-" &amp; D3719 &amp; "-" &amp; H3719,""))</f>
        <v/>
      </c>
      <c r="F3719" s="4" t="str">
        <f t="shared" si="843"/>
        <v>Wall Street Journal-Unemployment Rate-06-2019</v>
      </c>
      <c r="G3719" s="7">
        <v>43626</v>
      </c>
      <c r="H3719" s="7" t="str">
        <f t="shared" si="844"/>
        <v>06-2019</v>
      </c>
      <c r="I3719" s="7" t="str">
        <f t="shared" ca="1" si="845"/>
        <v>Wall Street Journal: BofA-Unemployment Rate-06-2019</v>
      </c>
      <c r="J3719" s="4" t="str">
        <f t="shared" ca="1" si="846"/>
        <v>Unemployment Rate-BofA:06-2019</v>
      </c>
      <c r="K3719" t="s">
        <v>803</v>
      </c>
      <c r="CK3719">
        <v>3.6</v>
      </c>
      <c r="CM3719">
        <v>3.7</v>
      </c>
      <c r="CQ3719">
        <v>3.7</v>
      </c>
    </row>
    <row r="3720" spans="1:99" x14ac:dyDescent="0.55000000000000004">
      <c r="A3720" s="4" t="str">
        <f t="shared" ca="1" si="841"/>
        <v>Daiwa Capital</v>
      </c>
      <c r="B3720" s="4" t="str">
        <f t="shared" si="842"/>
        <v>Michael Moran</v>
      </c>
      <c r="C3720" s="4" t="s">
        <v>246</v>
      </c>
      <c r="D3720" s="4" t="s">
        <v>97</v>
      </c>
      <c r="E3720" s="4" t="str">
        <f>IF(COUNTIF($E$2:E3719,"Begin: " &amp; C3720 &amp; "-" &amp; D3720 &amp; "-" &amp; H3720)=0,"Begin: " &amp; C3720 &amp; "-" &amp; D3720 &amp; "-" &amp; H3720,IF((C3720 &amp; "-" &amp; D3720 &amp; "-" &amp; H3720)&lt;&gt;(C3721 &amp; "-" &amp; D3721 &amp; "-" &amp; H3721),"End: " &amp; C3720 &amp; "-" &amp; D3720 &amp; "-" &amp; H3720,""))</f>
        <v/>
      </c>
      <c r="F3720" s="4" t="str">
        <f t="shared" si="843"/>
        <v>Wall Street Journal-Unemployment Rate-06-2019</v>
      </c>
      <c r="G3720" s="7">
        <v>43626</v>
      </c>
      <c r="H3720" s="7" t="str">
        <f t="shared" si="844"/>
        <v>06-2019</v>
      </c>
      <c r="I3720" s="7" t="str">
        <f t="shared" ca="1" si="845"/>
        <v>Wall Street Journal: Daiwa Capital-Unemployment Rate-06-2019</v>
      </c>
      <c r="J3720" s="4" t="str">
        <f t="shared" ca="1" si="846"/>
        <v>Unemployment Rate-Daiwa Capital:06-2019</v>
      </c>
      <c r="K3720" t="s">
        <v>438</v>
      </c>
      <c r="CK3720">
        <v>3.7</v>
      </c>
      <c r="CM3720">
        <v>3.8</v>
      </c>
      <c r="CO3720">
        <v>3.9</v>
      </c>
      <c r="CQ3720">
        <v>4.3</v>
      </c>
      <c r="CS3720">
        <v>4.7</v>
      </c>
      <c r="CU3720">
        <v>5.0999999999999996</v>
      </c>
    </row>
    <row r="3721" spans="1:99" x14ac:dyDescent="0.55000000000000004">
      <c r="A3721" s="4" t="str">
        <f t="shared" ca="1" si="841"/>
        <v>National Association of Manufacturers</v>
      </c>
      <c r="B3721" s="4" t="str">
        <f t="shared" si="842"/>
        <v>Chad Moutray</v>
      </c>
      <c r="C3721" s="4" t="s">
        <v>246</v>
      </c>
      <c r="D3721" s="4" t="s">
        <v>97</v>
      </c>
      <c r="E3721" s="4" t="str">
        <f>IF(COUNTIF($E$2:E3720,"Begin: " &amp; C3721 &amp; "-" &amp; D3721 &amp; "-" &amp; H3721)=0,"Begin: " &amp; C3721 &amp; "-" &amp; D3721 &amp; "-" &amp; H3721,IF((C3721 &amp; "-" &amp; D3721 &amp; "-" &amp; H3721)&lt;&gt;(C3722 &amp; "-" &amp; D3722 &amp; "-" &amp; H3722),"End: " &amp; C3721 &amp; "-" &amp; D3721 &amp; "-" &amp; H3721,""))</f>
        <v/>
      </c>
      <c r="F3721" s="4" t="str">
        <f t="shared" si="843"/>
        <v>Wall Street Journal-Unemployment Rate-06-2019</v>
      </c>
      <c r="G3721" s="7">
        <v>43626</v>
      </c>
      <c r="H3721" s="7" t="str">
        <f t="shared" si="844"/>
        <v>06-2019</v>
      </c>
      <c r="I3721" s="7" t="str">
        <f t="shared" ca="1" si="845"/>
        <v>Wall Street Journal: National Association of Manufacturers-Unemployment Rate-06-2019</v>
      </c>
      <c r="J3721" s="4" t="str">
        <f t="shared" ca="1" si="846"/>
        <v>Unemployment Rate-National Association of Manufacturers:06-2019</v>
      </c>
      <c r="K3721" t="s">
        <v>439</v>
      </c>
      <c r="CK3721">
        <v>3.6</v>
      </c>
      <c r="CM3721">
        <v>3.5</v>
      </c>
      <c r="CO3721">
        <v>3.8</v>
      </c>
      <c r="CQ3721">
        <v>4</v>
      </c>
      <c r="CS3721">
        <v>4.2</v>
      </c>
      <c r="CU3721">
        <v>4.5</v>
      </c>
    </row>
    <row r="3722" spans="1:99" x14ac:dyDescent="0.55000000000000004">
      <c r="A3722" s="4" t="str">
        <f t="shared" ca="1" si="841"/>
        <v>Naroff Economics</v>
      </c>
      <c r="B3722" s="4" t="str">
        <f t="shared" si="842"/>
        <v>Joel Naroff</v>
      </c>
      <c r="C3722" s="4" t="s">
        <v>246</v>
      </c>
      <c r="D3722" s="4" t="s">
        <v>97</v>
      </c>
      <c r="E3722" s="4" t="str">
        <f>IF(COUNTIF($E$2:E3721,"Begin: " &amp; C3722 &amp; "-" &amp; D3722 &amp; "-" &amp; H3722)=0,"Begin: " &amp; C3722 &amp; "-" &amp; D3722 &amp; "-" &amp; H3722,IF((C3722 &amp; "-" &amp; D3722 &amp; "-" &amp; H3722)&lt;&gt;(C3723 &amp; "-" &amp; D3723 &amp; "-" &amp; H3723),"End: " &amp; C3722 &amp; "-" &amp; D3722 &amp; "-" &amp; H3722,""))</f>
        <v/>
      </c>
      <c r="F3722" s="4" t="str">
        <f t="shared" si="843"/>
        <v>Wall Street Journal-Unemployment Rate-06-2019</v>
      </c>
      <c r="G3722" s="7">
        <v>43626</v>
      </c>
      <c r="H3722" s="7" t="str">
        <f t="shared" si="844"/>
        <v>06-2019</v>
      </c>
      <c r="I3722" s="7" t="str">
        <f t="shared" ca="1" si="845"/>
        <v>Wall Street Journal: Naroff Economics-Unemployment Rate-06-2019</v>
      </c>
      <c r="J3722" s="4" t="str">
        <f t="shared" ca="1" si="846"/>
        <v>Unemployment Rate-Naroff Economics:06-2019</v>
      </c>
      <c r="K3722" t="s">
        <v>440</v>
      </c>
      <c r="CK3722">
        <v>3.7</v>
      </c>
      <c r="CM3722">
        <v>3.9</v>
      </c>
      <c r="CO3722">
        <v>4.3</v>
      </c>
      <c r="CQ3722">
        <v>4.7</v>
      </c>
      <c r="CS3722">
        <v>5.3</v>
      </c>
      <c r="CU3722">
        <v>5.0999999999999996</v>
      </c>
    </row>
    <row r="3723" spans="1:99" x14ac:dyDescent="0.55000000000000004">
      <c r="A3723" s="4" t="str">
        <f t="shared" ca="1" si="841"/>
        <v>MacroEcon Global Advisors</v>
      </c>
      <c r="B3723" s="4" t="str">
        <f t="shared" si="842"/>
        <v>Mark Nielson*</v>
      </c>
      <c r="C3723" s="4" t="s">
        <v>246</v>
      </c>
      <c r="D3723" s="4" t="s">
        <v>97</v>
      </c>
      <c r="E3723" s="4" t="str">
        <f>IF(COUNTIF($E$2:E3722,"Begin: " &amp; C3723 &amp; "-" &amp; D3723 &amp; "-" &amp; H3723)=0,"Begin: " &amp; C3723 &amp; "-" &amp; D3723 &amp; "-" &amp; H3723,IF((C3723 &amp; "-" &amp; D3723 &amp; "-" &amp; H3723)&lt;&gt;(C3724 &amp; "-" &amp; D3724 &amp; "-" &amp; H3724),"End: " &amp; C3723 &amp; "-" &amp; D3723 &amp; "-" &amp; H3723,""))</f>
        <v/>
      </c>
      <c r="F3723" s="4" t="str">
        <f t="shared" si="843"/>
        <v>Wall Street Journal-Unemployment Rate-06-2019</v>
      </c>
      <c r="G3723" s="7">
        <v>43626</v>
      </c>
      <c r="H3723" s="7" t="str">
        <f t="shared" si="844"/>
        <v>06-2019</v>
      </c>
      <c r="I3723" s="7" t="str">
        <f t="shared" ca="1" si="845"/>
        <v>Wall Street Journal: MacroEcon Global Advisors-Unemployment Rate-06-2019</v>
      </c>
      <c r="J3723" s="4" t="str">
        <f t="shared" ca="1" si="846"/>
        <v>Unemployment Rate-MacroEcon Global Advisors:06-2019</v>
      </c>
      <c r="K3723" t="s">
        <v>835</v>
      </c>
    </row>
    <row r="3724" spans="1:99" x14ac:dyDescent="0.55000000000000004">
      <c r="A3724" s="4" t="str">
        <f t="shared" ca="1" si="841"/>
        <v>Corelogic</v>
      </c>
      <c r="B3724" s="4" t="str">
        <f t="shared" si="842"/>
        <v>Frank Nothaft</v>
      </c>
      <c r="C3724" s="4" t="s">
        <v>246</v>
      </c>
      <c r="D3724" s="4" t="s">
        <v>97</v>
      </c>
      <c r="E3724" s="4" t="str">
        <f>IF(COUNTIF($E$2:E3723,"Begin: " &amp; C3724 &amp; "-" &amp; D3724 &amp; "-" &amp; H3724)=0,"Begin: " &amp; C3724 &amp; "-" &amp; D3724 &amp; "-" &amp; H3724,IF((C3724 &amp; "-" &amp; D3724 &amp; "-" &amp; H3724)&lt;&gt;(C3725 &amp; "-" &amp; D3725 &amp; "-" &amp; H3725),"End: " &amp; C3724 &amp; "-" &amp; D3724 &amp; "-" &amp; H3724,""))</f>
        <v/>
      </c>
      <c r="F3724" s="4" t="str">
        <f t="shared" si="843"/>
        <v>Wall Street Journal-Unemployment Rate-06-2019</v>
      </c>
      <c r="G3724" s="7">
        <v>43626</v>
      </c>
      <c r="H3724" s="7" t="str">
        <f t="shared" si="844"/>
        <v>06-2019</v>
      </c>
      <c r="I3724" s="7" t="str">
        <f t="shared" ca="1" si="845"/>
        <v>Wall Street Journal: Corelogic-Unemployment Rate-06-2019</v>
      </c>
      <c r="J3724" s="4" t="str">
        <f t="shared" ca="1" si="846"/>
        <v>Unemployment Rate-Corelogic:06-2019</v>
      </c>
      <c r="K3724" t="s">
        <v>752</v>
      </c>
      <c r="CK3724">
        <v>3.6</v>
      </c>
      <c r="CM3724">
        <v>3.5</v>
      </c>
      <c r="CO3724">
        <v>3.5</v>
      </c>
      <c r="CQ3724">
        <v>3.7</v>
      </c>
      <c r="CS3724">
        <v>3.9</v>
      </c>
      <c r="CU3724">
        <v>4</v>
      </c>
    </row>
    <row r="3725" spans="1:99" x14ac:dyDescent="0.55000000000000004">
      <c r="A3725" s="4" t="str">
        <f t="shared" ca="1" si="841"/>
        <v>High Frequency Economics</v>
      </c>
      <c r="B3725" s="4" t="str">
        <f t="shared" si="842"/>
        <v>Jim O'Sullivan</v>
      </c>
      <c r="C3725" s="4" t="s">
        <v>246</v>
      </c>
      <c r="D3725" s="4" t="s">
        <v>97</v>
      </c>
      <c r="E3725" s="4" t="str">
        <f>IF(COUNTIF($E$2:E3724,"Begin: " &amp; C3725 &amp; "-" &amp; D3725 &amp; "-" &amp; H3725)=0,"Begin: " &amp; C3725 &amp; "-" &amp; D3725 &amp; "-" &amp; H3725,IF((C3725 &amp; "-" &amp; D3725 &amp; "-" &amp; H3725)&lt;&gt;(C3726 &amp; "-" &amp; D3726 &amp; "-" &amp; H3726),"End: " &amp; C3725 &amp; "-" &amp; D3725 &amp; "-" &amp; H3725,""))</f>
        <v/>
      </c>
      <c r="F3725" s="4" t="str">
        <f t="shared" si="843"/>
        <v>Wall Street Journal-Unemployment Rate-06-2019</v>
      </c>
      <c r="G3725" s="7">
        <v>43626</v>
      </c>
      <c r="H3725" s="7" t="str">
        <f t="shared" si="844"/>
        <v>06-2019</v>
      </c>
      <c r="I3725" s="7" t="str">
        <f t="shared" ca="1" si="845"/>
        <v>Wall Street Journal: High Frequency Economics-Unemployment Rate-06-2019</v>
      </c>
      <c r="J3725" s="4" t="str">
        <f t="shared" ca="1" si="846"/>
        <v>Unemployment Rate-High Frequency Economics:06-2019</v>
      </c>
      <c r="K3725" t="s">
        <v>227</v>
      </c>
      <c r="CK3725">
        <v>3.6</v>
      </c>
      <c r="CM3725">
        <v>3.4</v>
      </c>
      <c r="CO3725">
        <v>3.4</v>
      </c>
      <c r="CQ3725">
        <v>3.4</v>
      </c>
    </row>
    <row r="3726" spans="1:99" x14ac:dyDescent="0.55000000000000004">
      <c r="A3726" s="4" t="str">
        <f t="shared" ca="1" si="841"/>
        <v>Stifel, Nicoulas and Company, Incorporated (formerly Sterne Agee)</v>
      </c>
      <c r="B3726" s="4" t="str">
        <f t="shared" si="842"/>
        <v>Lindsey Piegza</v>
      </c>
      <c r="C3726" s="4" t="s">
        <v>246</v>
      </c>
      <c r="D3726" s="4" t="s">
        <v>97</v>
      </c>
      <c r="E3726" s="4" t="str">
        <f>IF(COUNTIF($E$2:E3725,"Begin: " &amp; C3726 &amp; "-" &amp; D3726 &amp; "-" &amp; H3726)=0,"Begin: " &amp; C3726 &amp; "-" &amp; D3726 &amp; "-" &amp; H3726,IF((C3726 &amp; "-" &amp; D3726 &amp; "-" &amp; H3726)&lt;&gt;(C3727 &amp; "-" &amp; D3727 &amp; "-" &amp; H3727),"End: " &amp; C3726 &amp; "-" &amp; D3726 &amp; "-" &amp; H3726,""))</f>
        <v/>
      </c>
      <c r="F3726" s="4" t="str">
        <f t="shared" si="843"/>
        <v>Wall Street Journal-Unemployment Rate-06-2019</v>
      </c>
      <c r="G3726" s="7">
        <v>43626</v>
      </c>
      <c r="H3726" s="7" t="str">
        <f t="shared" si="844"/>
        <v>06-2019</v>
      </c>
      <c r="I3726" s="7" t="str">
        <f t="shared" ca="1" si="845"/>
        <v>Wall Street Journal: Stifel, Nicoulas and Company, Incorporated (formerly Sterne Agee)-Unemployment Rate-06-2019</v>
      </c>
      <c r="J3726" s="4" t="str">
        <f t="shared" ca="1" si="846"/>
        <v>Unemployment Rate-Stifel, Nicoulas and Company, Incorporated (formerly Sterne Agee):06-2019</v>
      </c>
      <c r="K3726" t="s">
        <v>675</v>
      </c>
      <c r="CK3726">
        <v>3.6</v>
      </c>
      <c r="CM3726">
        <v>3.4</v>
      </c>
      <c r="CO3726">
        <v>3.2</v>
      </c>
      <c r="CQ3726">
        <v>3.3</v>
      </c>
    </row>
    <row r="3727" spans="1:99" x14ac:dyDescent="0.55000000000000004">
      <c r="A3727" s="4" t="str">
        <f t="shared" ca="1" si="841"/>
        <v>Macroeconomic Advisers</v>
      </c>
      <c r="B3727" s="4" t="str">
        <f t="shared" si="842"/>
        <v>Dr. Joel Prakken/ Chris Varvares</v>
      </c>
      <c r="C3727" s="4" t="s">
        <v>246</v>
      </c>
      <c r="D3727" s="4" t="s">
        <v>97</v>
      </c>
      <c r="E3727" s="4" t="str">
        <f>IF(COUNTIF($E$2:E3726,"Begin: " &amp; C3727 &amp; "-" &amp; D3727 &amp; "-" &amp; H3727)=0,"Begin: " &amp; C3727 &amp; "-" &amp; D3727 &amp; "-" &amp; H3727,IF((C3727 &amp; "-" &amp; D3727 &amp; "-" &amp; H3727)&lt;&gt;(C3728 &amp; "-" &amp; D3728 &amp; "-" &amp; H3728),"End: " &amp; C3727 &amp; "-" &amp; D3727 &amp; "-" &amp; H3727,""))</f>
        <v/>
      </c>
      <c r="F3727" s="4" t="str">
        <f t="shared" si="843"/>
        <v>Wall Street Journal-Unemployment Rate-06-2019</v>
      </c>
      <c r="G3727" s="7">
        <v>43626</v>
      </c>
      <c r="H3727" s="7" t="str">
        <f t="shared" si="844"/>
        <v>06-2019</v>
      </c>
      <c r="I3727" s="7" t="str">
        <f t="shared" ca="1" si="845"/>
        <v>Wall Street Journal: Macroeconomic Advisers-Unemployment Rate-06-2019</v>
      </c>
      <c r="J3727" s="4" t="str">
        <f t="shared" ca="1" si="846"/>
        <v>Unemployment Rate-Macroeconomic Advisers:06-2019</v>
      </c>
      <c r="K3727" t="s">
        <v>228</v>
      </c>
      <c r="CK3727">
        <v>3.6</v>
      </c>
      <c r="CM3727">
        <v>3.5</v>
      </c>
      <c r="CO3727">
        <v>3.6</v>
      </c>
      <c r="CQ3727">
        <v>3.8</v>
      </c>
      <c r="CS3727">
        <v>3.9</v>
      </c>
      <c r="CU3727">
        <v>4</v>
      </c>
    </row>
    <row r="3728" spans="1:99" x14ac:dyDescent="0.55000000000000004">
      <c r="A3728" s="4" t="str">
        <f t="shared" ca="1" si="841"/>
        <v>Ameriprise Financial</v>
      </c>
      <c r="B3728" s="4" t="str">
        <f t="shared" si="842"/>
        <v>Russell Price</v>
      </c>
      <c r="C3728" s="4" t="s">
        <v>246</v>
      </c>
      <c r="D3728" s="4" t="s">
        <v>97</v>
      </c>
      <c r="E3728" s="4" t="str">
        <f>IF(COUNTIF($E$2:E3727,"Begin: " &amp; C3728 &amp; "-" &amp; D3728 &amp; "-" &amp; H3728)=0,"Begin: " &amp; C3728 &amp; "-" &amp; D3728 &amp; "-" &amp; H3728,IF((C3728 &amp; "-" &amp; D3728 &amp; "-" &amp; H3728)&lt;&gt;(C3729 &amp; "-" &amp; D3729 &amp; "-" &amp; H3729),"End: " &amp; C3728 &amp; "-" &amp; D3728 &amp; "-" &amp; H3728,""))</f>
        <v/>
      </c>
      <c r="F3728" s="4" t="str">
        <f t="shared" si="843"/>
        <v>Wall Street Journal-Unemployment Rate-06-2019</v>
      </c>
      <c r="G3728" s="7">
        <v>43626</v>
      </c>
      <c r="H3728" s="7" t="str">
        <f t="shared" si="844"/>
        <v>06-2019</v>
      </c>
      <c r="I3728" s="7" t="str">
        <f t="shared" ca="1" si="845"/>
        <v>Wall Street Journal: Ameriprise Financial-Unemployment Rate-06-2019</v>
      </c>
      <c r="J3728" s="4" t="str">
        <f t="shared" ca="1" si="846"/>
        <v>Unemployment Rate-Ameriprise Financial:06-2019</v>
      </c>
      <c r="K3728" t="s">
        <v>441</v>
      </c>
      <c r="CK3728">
        <v>3.6</v>
      </c>
      <c r="CM3728">
        <v>3.6</v>
      </c>
      <c r="CO3728">
        <v>3.7</v>
      </c>
      <c r="CQ3728">
        <v>3.6</v>
      </c>
      <c r="CS3728">
        <v>3.5</v>
      </c>
      <c r="CU3728">
        <v>3.5</v>
      </c>
    </row>
    <row r="3729" spans="1:99" x14ac:dyDescent="0.55000000000000004">
      <c r="A3729" s="4" t="str">
        <f t="shared" ca="1" si="841"/>
        <v>Eaton Corp.</v>
      </c>
      <c r="B3729" s="4" t="str">
        <f t="shared" si="842"/>
        <v>Arun Raha*</v>
      </c>
      <c r="C3729" s="4" t="s">
        <v>246</v>
      </c>
      <c r="D3729" s="4" t="s">
        <v>97</v>
      </c>
      <c r="E3729" s="4" t="str">
        <f>IF(COUNTIF($E$2:E3728,"Begin: " &amp; C3729 &amp; "-" &amp; D3729 &amp; "-" &amp; H3729)=0,"Begin: " &amp; C3729 &amp; "-" &amp; D3729 &amp; "-" &amp; H3729,IF((C3729 &amp; "-" &amp; D3729 &amp; "-" &amp; H3729)&lt;&gt;(C3730 &amp; "-" &amp; D3730 &amp; "-" &amp; H3730),"End: " &amp; C3729 &amp; "-" &amp; D3729 &amp; "-" &amp; H3729,""))</f>
        <v/>
      </c>
      <c r="F3729" s="4" t="str">
        <f t="shared" si="843"/>
        <v>Wall Street Journal-Unemployment Rate-06-2019</v>
      </c>
      <c r="G3729" s="7">
        <v>43626</v>
      </c>
      <c r="H3729" s="7" t="str">
        <f t="shared" si="844"/>
        <v>06-2019</v>
      </c>
      <c r="I3729" s="7" t="str">
        <f t="shared" ca="1" si="845"/>
        <v>Wall Street Journal: Eaton Corp.-Unemployment Rate-06-2019</v>
      </c>
      <c r="J3729" s="4" t="str">
        <f t="shared" ca="1" si="846"/>
        <v>Unemployment Rate-Eaton Corp.:06-2019</v>
      </c>
      <c r="K3729" t="s">
        <v>823</v>
      </c>
    </row>
    <row r="3730" spans="1:99" x14ac:dyDescent="0.55000000000000004">
      <c r="A3730" s="4" t="str">
        <f t="shared" ca="1" si="841"/>
        <v>Point Loma Nazarene University</v>
      </c>
      <c r="B3730" s="4" t="str">
        <f t="shared" si="842"/>
        <v>Lynn Reaser</v>
      </c>
      <c r="C3730" s="4" t="s">
        <v>246</v>
      </c>
      <c r="D3730" s="4" t="s">
        <v>97</v>
      </c>
      <c r="E3730" s="4" t="str">
        <f>IF(COUNTIF($E$2:E3729,"Begin: " &amp; C3730 &amp; "-" &amp; D3730 &amp; "-" &amp; H3730)=0,"Begin: " &amp; C3730 &amp; "-" &amp; D3730 &amp; "-" &amp; H3730,IF((C3730 &amp; "-" &amp; D3730 &amp; "-" &amp; H3730)&lt;&gt;(C3731 &amp; "-" &amp; D3731 &amp; "-" &amp; H3731),"End: " &amp; C3730 &amp; "-" &amp; D3730 &amp; "-" &amp; H3730,""))</f>
        <v/>
      </c>
      <c r="F3730" s="4" t="str">
        <f t="shared" si="843"/>
        <v>Wall Street Journal-Unemployment Rate-06-2019</v>
      </c>
      <c r="G3730" s="7">
        <v>43626</v>
      </c>
      <c r="H3730" s="7" t="str">
        <f t="shared" si="844"/>
        <v>06-2019</v>
      </c>
      <c r="I3730" s="7" t="str">
        <f t="shared" ca="1" si="845"/>
        <v>Wall Street Journal: Point Loma Nazarene University-Unemployment Rate-06-2019</v>
      </c>
      <c r="J3730" s="4" t="str">
        <f t="shared" ca="1" si="846"/>
        <v>Unemployment Rate-Point Loma Nazarene University:06-2019</v>
      </c>
      <c r="K3730" t="s">
        <v>658</v>
      </c>
      <c r="CK3730">
        <v>3.7</v>
      </c>
      <c r="CM3730">
        <v>3.6</v>
      </c>
      <c r="CO3730">
        <v>3.6</v>
      </c>
      <c r="CQ3730">
        <v>3.6</v>
      </c>
      <c r="CS3730">
        <v>3.7</v>
      </c>
      <c r="CU3730">
        <v>3.8</v>
      </c>
    </row>
    <row r="3731" spans="1:99" x14ac:dyDescent="0.55000000000000004">
      <c r="A3731" s="4" t="str">
        <f t="shared" ca="1" si="841"/>
        <v>Deutsche Bank</v>
      </c>
      <c r="B3731" s="4" t="str">
        <f t="shared" si="842"/>
        <v>Brett Ryan/Matthew Luzzetti</v>
      </c>
      <c r="C3731" s="4" t="s">
        <v>246</v>
      </c>
      <c r="D3731" s="4" t="s">
        <v>97</v>
      </c>
      <c r="E3731" s="4" t="str">
        <f>IF(COUNTIF($E$2:E3730,"Begin: " &amp; C3731 &amp; "-" &amp; D3731 &amp; "-" &amp; H3731)=0,"Begin: " &amp; C3731 &amp; "-" &amp; D3731 &amp; "-" &amp; H3731,IF((C3731 &amp; "-" &amp; D3731 &amp; "-" &amp; H3731)&lt;&gt;(C3732 &amp; "-" &amp; D3732 &amp; "-" &amp; H3732),"End: " &amp; C3731 &amp; "-" &amp; D3731 &amp; "-" &amp; H3731,""))</f>
        <v/>
      </c>
      <c r="F3731" s="4" t="str">
        <f t="shared" si="843"/>
        <v>Wall Street Journal-Unemployment Rate-06-2019</v>
      </c>
      <c r="G3731" s="7">
        <v>43626</v>
      </c>
      <c r="H3731" s="7" t="str">
        <f t="shared" si="844"/>
        <v>06-2019</v>
      </c>
      <c r="I3731" s="7" t="str">
        <f t="shared" ca="1" si="845"/>
        <v>Wall Street Journal: Deutsche Bank-Unemployment Rate-06-2019</v>
      </c>
      <c r="J3731" s="4" t="str">
        <f t="shared" ca="1" si="846"/>
        <v>Unemployment Rate-Deutsche Bank:06-2019</v>
      </c>
      <c r="K3731" t="s">
        <v>804</v>
      </c>
      <c r="CK3731">
        <v>3.6</v>
      </c>
      <c r="CM3731">
        <v>3.6</v>
      </c>
      <c r="CO3731">
        <v>3.7</v>
      </c>
      <c r="CQ3731">
        <v>3.8</v>
      </c>
      <c r="CS3731">
        <v>3.9</v>
      </c>
      <c r="CU3731">
        <v>4</v>
      </c>
    </row>
    <row r="3732" spans="1:99" x14ac:dyDescent="0.55000000000000004">
      <c r="A3732" s="4" t="str">
        <f t="shared" ca="1" si="841"/>
        <v>Prestige Economics LLC</v>
      </c>
      <c r="B3732" s="4" t="str">
        <f t="shared" si="842"/>
        <v>Jason Schenker*</v>
      </c>
      <c r="C3732" s="4" t="s">
        <v>246</v>
      </c>
      <c r="D3732" s="4" t="s">
        <v>97</v>
      </c>
      <c r="E3732" s="4" t="str">
        <f>IF(COUNTIF($E$2:E3731,"Begin: " &amp; C3732 &amp; "-" &amp; D3732 &amp; "-" &amp; H3732)=0,"Begin: " &amp; C3732 &amp; "-" &amp; D3732 &amp; "-" &amp; H3732,IF((C3732 &amp; "-" &amp; D3732 &amp; "-" &amp; H3732)&lt;&gt;(C3733 &amp; "-" &amp; D3733 &amp; "-" &amp; H3733),"End: " &amp; C3732 &amp; "-" &amp; D3732 &amp; "-" &amp; H3732,""))</f>
        <v/>
      </c>
      <c r="F3732" s="4" t="str">
        <f t="shared" si="843"/>
        <v>Wall Street Journal-Unemployment Rate-06-2019</v>
      </c>
      <c r="G3732" s="7">
        <v>43626</v>
      </c>
      <c r="H3732" s="7" t="str">
        <f t="shared" si="844"/>
        <v>06-2019</v>
      </c>
      <c r="I3732" s="7" t="str">
        <f t="shared" ca="1" si="845"/>
        <v>Wall Street Journal: Prestige Economics LLC-Unemployment Rate-06-2019</v>
      </c>
      <c r="J3732" s="4" t="str">
        <f t="shared" ca="1" si="846"/>
        <v>Unemployment Rate-Prestige Economics LLC:06-2019</v>
      </c>
      <c r="K3732" t="s">
        <v>824</v>
      </c>
    </row>
    <row r="3733" spans="1:99" x14ac:dyDescent="0.55000000000000004">
      <c r="A3733" s="4" t="str">
        <f t="shared" ca="1" si="841"/>
        <v>Pantheon Macroeconomics</v>
      </c>
      <c r="B3733" s="4" t="str">
        <f t="shared" si="842"/>
        <v>Ian Shepherdson</v>
      </c>
      <c r="C3733" s="4" t="s">
        <v>246</v>
      </c>
      <c r="D3733" s="4" t="s">
        <v>97</v>
      </c>
      <c r="E3733" s="4" t="str">
        <f>IF(COUNTIF($E$2:E3732,"Begin: " &amp; C3733 &amp; "-" &amp; D3733 &amp; "-" &amp; H3733)=0,"Begin: " &amp; C3733 &amp; "-" &amp; D3733 &amp; "-" &amp; H3733,IF((C3733 &amp; "-" &amp; D3733 &amp; "-" &amp; H3733)&lt;&gt;(C3734 &amp; "-" &amp; D3734 &amp; "-" &amp; H3734),"End: " &amp; C3733 &amp; "-" &amp; D3733 &amp; "-" &amp; H3733,""))</f>
        <v/>
      </c>
      <c r="F3733" s="4" t="str">
        <f t="shared" si="843"/>
        <v>Wall Street Journal-Unemployment Rate-06-2019</v>
      </c>
      <c r="G3733" s="7">
        <v>43626</v>
      </c>
      <c r="H3733" s="7" t="str">
        <f t="shared" si="844"/>
        <v>06-2019</v>
      </c>
      <c r="I3733" s="7" t="str">
        <f t="shared" ca="1" si="845"/>
        <v>Wall Street Journal: Pantheon Macroeconomics-Unemployment Rate-06-2019</v>
      </c>
      <c r="J3733" s="4" t="str">
        <f t="shared" ca="1" si="846"/>
        <v>Unemployment Rate-Pantheon Macroeconomics:06-2019</v>
      </c>
      <c r="K3733" t="s">
        <v>231</v>
      </c>
      <c r="CK3733">
        <v>3.6</v>
      </c>
      <c r="CM3733">
        <v>3.4</v>
      </c>
      <c r="CO3733">
        <v>3.7</v>
      </c>
      <c r="CQ3733">
        <v>4</v>
      </c>
      <c r="CS3733">
        <v>4.3</v>
      </c>
      <c r="CU3733">
        <v>4.5</v>
      </c>
    </row>
    <row r="3734" spans="1:99" x14ac:dyDescent="0.55000000000000004">
      <c r="A3734" s="4" t="str">
        <f t="shared" ca="1" si="841"/>
        <v>Decision Economics, Inc.</v>
      </c>
      <c r="B3734" s="4" t="str">
        <f t="shared" si="842"/>
        <v>Allen Sinai</v>
      </c>
      <c r="C3734" s="4" t="s">
        <v>246</v>
      </c>
      <c r="D3734" s="4" t="s">
        <v>97</v>
      </c>
      <c r="E3734" s="4" t="str">
        <f>IF(COUNTIF($E$2:E3733,"Begin: " &amp; C3734 &amp; "-" &amp; D3734 &amp; "-" &amp; H3734)=0,"Begin: " &amp; C3734 &amp; "-" &amp; D3734 &amp; "-" &amp; H3734,IF((C3734 &amp; "-" &amp; D3734 &amp; "-" &amp; H3734)&lt;&gt;(C3735 &amp; "-" &amp; D3735 &amp; "-" &amp; H3735),"End: " &amp; C3734 &amp; "-" &amp; D3734 &amp; "-" &amp; H3734,""))</f>
        <v/>
      </c>
      <c r="F3734" s="4" t="str">
        <f t="shared" si="843"/>
        <v>Wall Street Journal-Unemployment Rate-06-2019</v>
      </c>
      <c r="G3734" s="7">
        <v>43626</v>
      </c>
      <c r="H3734" s="7" t="str">
        <f t="shared" si="844"/>
        <v>06-2019</v>
      </c>
      <c r="I3734" s="7" t="str">
        <f t="shared" ca="1" si="845"/>
        <v>Wall Street Journal: Decision Economics, Inc.-Unemployment Rate-06-2019</v>
      </c>
      <c r="J3734" s="4" t="str">
        <f t="shared" ca="1" si="846"/>
        <v>Unemployment Rate-Decision Economics, Inc.:06-2019</v>
      </c>
      <c r="K3734" t="s">
        <v>233</v>
      </c>
      <c r="CK3734">
        <v>3.5</v>
      </c>
      <c r="CM3734">
        <v>3.3</v>
      </c>
      <c r="CO3734">
        <v>3.3</v>
      </c>
      <c r="CQ3734">
        <v>3.5</v>
      </c>
      <c r="CS3734">
        <v>3.7</v>
      </c>
      <c r="CU3734">
        <v>3.9</v>
      </c>
    </row>
    <row r="3735" spans="1:99" x14ac:dyDescent="0.55000000000000004">
      <c r="A3735" s="4" t="str">
        <f t="shared" ca="1" si="841"/>
        <v>Parsec Financial</v>
      </c>
      <c r="B3735" s="4" t="str">
        <f t="shared" si="842"/>
        <v>James F. Smith</v>
      </c>
      <c r="C3735" s="4" t="s">
        <v>246</v>
      </c>
      <c r="D3735" s="4" t="s">
        <v>97</v>
      </c>
      <c r="E3735" s="4" t="str">
        <f>IF(COUNTIF($E$2:E3734,"Begin: " &amp; C3735 &amp; "-" &amp; D3735 &amp; "-" &amp; H3735)=0,"Begin: " &amp; C3735 &amp; "-" &amp; D3735 &amp; "-" &amp; H3735,IF((C3735 &amp; "-" &amp; D3735 &amp; "-" &amp; H3735)&lt;&gt;(C3736 &amp; "-" &amp; D3736 &amp; "-" &amp; H3736),"End: " &amp; C3735 &amp; "-" &amp; D3735 &amp; "-" &amp; H3735,""))</f>
        <v/>
      </c>
      <c r="F3735" s="4" t="str">
        <f t="shared" si="843"/>
        <v>Wall Street Journal-Unemployment Rate-06-2019</v>
      </c>
      <c r="G3735" s="7">
        <v>43626</v>
      </c>
      <c r="H3735" s="7" t="str">
        <f t="shared" si="844"/>
        <v>06-2019</v>
      </c>
      <c r="I3735" s="7" t="str">
        <f t="shared" ca="1" si="845"/>
        <v>Wall Street Journal: Parsec Financial-Unemployment Rate-06-2019</v>
      </c>
      <c r="J3735" s="4" t="str">
        <f t="shared" ca="1" si="846"/>
        <v>Unemployment Rate-Parsec Financial:06-2019</v>
      </c>
      <c r="K3735" t="s">
        <v>234</v>
      </c>
      <c r="CK3735">
        <v>3.5</v>
      </c>
      <c r="CM3735">
        <v>3.4</v>
      </c>
      <c r="CO3735">
        <v>3</v>
      </c>
      <c r="CQ3735">
        <v>2.8</v>
      </c>
      <c r="CS3735">
        <v>3.1</v>
      </c>
      <c r="CU3735">
        <v>3.8</v>
      </c>
    </row>
    <row r="3736" spans="1:99" x14ac:dyDescent="0.55000000000000004">
      <c r="A3736" s="4" t="str">
        <f t="shared" ca="1" si="841"/>
        <v>Univ of Central FL</v>
      </c>
      <c r="B3736" s="4" t="str">
        <f t="shared" si="842"/>
        <v>Sean M. Snaith</v>
      </c>
      <c r="C3736" s="4" t="s">
        <v>246</v>
      </c>
      <c r="D3736" s="4" t="s">
        <v>97</v>
      </c>
      <c r="E3736" s="4" t="str">
        <f>IF(COUNTIF($E$2:E3735,"Begin: " &amp; C3736 &amp; "-" &amp; D3736 &amp; "-" &amp; H3736)=0,"Begin: " &amp; C3736 &amp; "-" &amp; D3736 &amp; "-" &amp; H3736,IF((C3736 &amp; "-" &amp; D3736 &amp; "-" &amp; H3736)&lt;&gt;(C3737 &amp; "-" &amp; D3737 &amp; "-" &amp; H3737),"End: " &amp; C3736 &amp; "-" &amp; D3736 &amp; "-" &amp; H3736,""))</f>
        <v/>
      </c>
      <c r="F3736" s="4" t="str">
        <f t="shared" si="843"/>
        <v>Wall Street Journal-Unemployment Rate-06-2019</v>
      </c>
      <c r="G3736" s="7">
        <v>43626</v>
      </c>
      <c r="H3736" s="7" t="str">
        <f t="shared" si="844"/>
        <v>06-2019</v>
      </c>
      <c r="I3736" s="7" t="str">
        <f t="shared" ca="1" si="845"/>
        <v>Wall Street Journal: Univ of Central FL-Unemployment Rate-06-2019</v>
      </c>
      <c r="J3736" s="4" t="str">
        <f t="shared" ca="1" si="846"/>
        <v>Unemployment Rate-Univ of Central FL:06-2019</v>
      </c>
      <c r="K3736" t="s">
        <v>235</v>
      </c>
      <c r="CK3736">
        <v>3.5</v>
      </c>
      <c r="CM3736">
        <v>3.2</v>
      </c>
      <c r="CO3736">
        <v>3</v>
      </c>
      <c r="CQ3736">
        <v>3.1</v>
      </c>
      <c r="CS3736">
        <v>3.2</v>
      </c>
      <c r="CU3736">
        <v>3.3</v>
      </c>
    </row>
    <row r="3737" spans="1:99" x14ac:dyDescent="0.55000000000000004">
      <c r="A3737" s="4" t="str">
        <f t="shared" ca="1" si="841"/>
        <v>SS Economics</v>
      </c>
      <c r="B3737" s="4" t="str">
        <f t="shared" si="842"/>
        <v>Sung Won Sohn</v>
      </c>
      <c r="C3737" s="4" t="s">
        <v>246</v>
      </c>
      <c r="D3737" s="4" t="s">
        <v>97</v>
      </c>
      <c r="E3737" s="4" t="str">
        <f>IF(COUNTIF($E$2:E3736,"Begin: " &amp; C3737 &amp; "-" &amp; D3737 &amp; "-" &amp; H3737)=0,"Begin: " &amp; C3737 &amp; "-" &amp; D3737 &amp; "-" &amp; H3737,IF((C3737 &amp; "-" &amp; D3737 &amp; "-" &amp; H3737)&lt;&gt;(C3738 &amp; "-" &amp; D3738 &amp; "-" &amp; H3738),"End: " &amp; C3737 &amp; "-" &amp; D3737 &amp; "-" &amp; H3737,""))</f>
        <v/>
      </c>
      <c r="F3737" s="4" t="str">
        <f t="shared" si="843"/>
        <v>Wall Street Journal-Unemployment Rate-06-2019</v>
      </c>
      <c r="G3737" s="7">
        <v>43626</v>
      </c>
      <c r="H3737" s="7" t="str">
        <f t="shared" si="844"/>
        <v>06-2019</v>
      </c>
      <c r="I3737" s="7" t="str">
        <f t="shared" ca="1" si="845"/>
        <v>Wall Street Journal: SS Economics-Unemployment Rate-06-2019</v>
      </c>
      <c r="J3737" s="4" t="str">
        <f t="shared" ca="1" si="846"/>
        <v>Unemployment Rate-SS Economics:06-2019</v>
      </c>
      <c r="K3737" t="s">
        <v>785</v>
      </c>
      <c r="CK3737">
        <v>3.6</v>
      </c>
      <c r="CM3737">
        <v>3.5</v>
      </c>
      <c r="CO3737">
        <v>3.5</v>
      </c>
      <c r="CQ3737">
        <v>3.4</v>
      </c>
      <c r="CS3737">
        <v>3.4</v>
      </c>
      <c r="CU3737">
        <v>3.4</v>
      </c>
    </row>
    <row r="3738" spans="1:99" x14ac:dyDescent="0.55000000000000004">
      <c r="A3738" s="4" t="str">
        <f t="shared" ref="A3738:A3748" ca="1" si="847">IF(ISERROR(IF(C3738="GIOA",INDEX(List_AnonymousForecasters,MATCH(LEFT(K3738,FIND(":",K3738,1)-1),List_IndividualForecasters,0),1),INDEX(List_FirmNamesOmega,MATCH(LEFT(K3738,FIND(":",K3738,1)-1),List_FirmNamesAlpha,0),1))),LEFT(K3738,FIND(":",K3738,1)-1),IF(C3738="GIOA",INDEX(List_AnonymousForecasters,MATCH(LEFT(K3738,FIND(":",K3738,1)-1),List_IndividualForecasters,0),1),INDEX(List_FirmNamesOmega,MATCH(LEFT(K3738,FIND(":",K3738,1)-1),List_FirmNamesAlpha,0),1)))</f>
        <v>Pierpont Securities</v>
      </c>
      <c r="B3738" s="4" t="str">
        <f t="shared" ref="B3738:B3748" si="848">MID(K3738,FIND(":",K3738,1)+2,LEN(K3738)-FIND(":",K3738,1))</f>
        <v>Stephen Stanley</v>
      </c>
      <c r="C3738" s="4" t="s">
        <v>246</v>
      </c>
      <c r="D3738" s="4" t="s">
        <v>97</v>
      </c>
      <c r="E3738" s="4" t="str">
        <f>IF(COUNTIF($E$2:E3737,"Begin: " &amp; C3738 &amp; "-" &amp; D3738 &amp; "-" &amp; H3738)=0,"Begin: " &amp; C3738 &amp; "-" &amp; D3738 &amp; "-" &amp; H3738,IF((C3738 &amp; "-" &amp; D3738 &amp; "-" &amp; H3738)&lt;&gt;(C3739 &amp; "-" &amp; D3739 &amp; "-" &amp; H3739),"End: " &amp; C3738 &amp; "-" &amp; D3738 &amp; "-" &amp; H3738,""))</f>
        <v/>
      </c>
      <c r="F3738" s="4" t="str">
        <f t="shared" ref="F3738:F3748" si="849">C3738 &amp; "-" &amp; D3738 &amp; "-" &amp; H3738</f>
        <v>Wall Street Journal-Unemployment Rate-06-2019</v>
      </c>
      <c r="G3738" s="7">
        <v>43626</v>
      </c>
      <c r="H3738" s="7" t="str">
        <f t="shared" ref="H3738:H3748" si="850">TEXT(MONTH(G3738),"00") &amp; "-" &amp; TEXT(YEAR(G3738),"0000")</f>
        <v>06-2019</v>
      </c>
      <c r="I3738" s="7" t="str">
        <f t="shared" ref="I3738:I3748" ca="1" si="851">C3738 &amp; ": " &amp; A3738 &amp; "-" &amp; D3738 &amp; "-" &amp; H3738</f>
        <v>Wall Street Journal: Pierpont Securities-Unemployment Rate-06-2019</v>
      </c>
      <c r="J3738" s="4" t="str">
        <f t="shared" ref="J3738:J3748" ca="1" si="852">D3738 &amp; "-" &amp; A3738 &amp; ":" &amp; TEXT(MONTH(G3738),"00") &amp; "-" &amp; TEXT(YEAR(G3738),"0000")</f>
        <v>Unemployment Rate-Pierpont Securities:06-2019</v>
      </c>
      <c r="K3738" t="s">
        <v>238</v>
      </c>
      <c r="CK3738">
        <v>3.6</v>
      </c>
      <c r="CM3738">
        <v>3.4</v>
      </c>
      <c r="CO3738">
        <v>3.4</v>
      </c>
      <c r="CQ3738">
        <v>3.3</v>
      </c>
      <c r="CS3738">
        <v>3.3</v>
      </c>
      <c r="CU3738">
        <v>3.2</v>
      </c>
    </row>
    <row r="3739" spans="1:99" x14ac:dyDescent="0.55000000000000004">
      <c r="A3739" s="4" t="str">
        <f t="shared" ca="1" si="847"/>
        <v>Economic Analysis Associates Inc.</v>
      </c>
      <c r="B3739" s="4" t="str">
        <f t="shared" si="848"/>
        <v>Susan M. Sterne</v>
      </c>
      <c r="C3739" s="4" t="s">
        <v>246</v>
      </c>
      <c r="D3739" s="4" t="s">
        <v>97</v>
      </c>
      <c r="E3739" s="4" t="str">
        <f>IF(COUNTIF($E$2:E3738,"Begin: " &amp; C3739 &amp; "-" &amp; D3739 &amp; "-" &amp; H3739)=0,"Begin: " &amp; C3739 &amp; "-" &amp; D3739 &amp; "-" &amp; H3739,IF((C3739 &amp; "-" &amp; D3739 &amp; "-" &amp; H3739)&lt;&gt;(C3740 &amp; "-" &amp; D3740 &amp; "-" &amp; H3740),"End: " &amp; C3739 &amp; "-" &amp; D3739 &amp; "-" &amp; H3739,""))</f>
        <v/>
      </c>
      <c r="F3739" s="4" t="str">
        <f t="shared" si="849"/>
        <v>Wall Street Journal-Unemployment Rate-06-2019</v>
      </c>
      <c r="G3739" s="7">
        <v>43626</v>
      </c>
      <c r="H3739" s="7" t="str">
        <f t="shared" si="850"/>
        <v>06-2019</v>
      </c>
      <c r="I3739" s="7" t="str">
        <f t="shared" ca="1" si="851"/>
        <v>Wall Street Journal: Economic Analysis Associates Inc.-Unemployment Rate-06-2019</v>
      </c>
      <c r="J3739" s="4" t="str">
        <f t="shared" ca="1" si="852"/>
        <v>Unemployment Rate-Economic Analysis Associates Inc.:06-2019</v>
      </c>
      <c r="K3739" t="s">
        <v>239</v>
      </c>
      <c r="CK3739">
        <v>3.6</v>
      </c>
      <c r="CM3739">
        <v>3.4</v>
      </c>
      <c r="CO3739">
        <v>3.4</v>
      </c>
      <c r="CQ3739">
        <v>3.2</v>
      </c>
      <c r="CS3739">
        <v>3.2</v>
      </c>
      <c r="CU3739">
        <v>3</v>
      </c>
    </row>
    <row r="3740" spans="1:99" x14ac:dyDescent="0.55000000000000004">
      <c r="A3740" s="4" t="str">
        <f t="shared" ca="1" si="847"/>
        <v>CSFB</v>
      </c>
      <c r="B3740" s="4" t="str">
        <f t="shared" si="848"/>
        <v>James Sweeney*</v>
      </c>
      <c r="C3740" s="4" t="s">
        <v>246</v>
      </c>
      <c r="D3740" s="4" t="s">
        <v>97</v>
      </c>
      <c r="E3740" s="4" t="str">
        <f>IF(COUNTIF($E$2:E3739,"Begin: " &amp; C3740 &amp; "-" &amp; D3740 &amp; "-" &amp; H3740)=0,"Begin: " &amp; C3740 &amp; "-" &amp; D3740 &amp; "-" &amp; H3740,IF((C3740 &amp; "-" &amp; D3740 &amp; "-" &amp; H3740)&lt;&gt;(C3741 &amp; "-" &amp; D3741 &amp; "-" &amp; H3741),"End: " &amp; C3740 &amp; "-" &amp; D3740 &amp; "-" &amp; H3740,""))</f>
        <v/>
      </c>
      <c r="F3740" s="4" t="str">
        <f t="shared" si="849"/>
        <v>Wall Street Journal-Unemployment Rate-06-2019</v>
      </c>
      <c r="G3740" s="7">
        <v>43626</v>
      </c>
      <c r="H3740" s="7" t="str">
        <f t="shared" si="850"/>
        <v>06-2019</v>
      </c>
      <c r="I3740" s="7" t="str">
        <f t="shared" ca="1" si="851"/>
        <v>Wall Street Journal: CSFB-Unemployment Rate-06-2019</v>
      </c>
      <c r="J3740" s="4" t="str">
        <f t="shared" ca="1" si="852"/>
        <v>Unemployment Rate-CSFB:06-2019</v>
      </c>
      <c r="K3740" t="s">
        <v>826</v>
      </c>
    </row>
    <row r="3741" spans="1:99" x14ac:dyDescent="0.55000000000000004">
      <c r="A3741" s="4" t="str">
        <f t="shared" ca="1" si="847"/>
        <v>American Chemisty Council</v>
      </c>
      <c r="B3741" s="4" t="str">
        <f t="shared" si="848"/>
        <v>Kevin Swift</v>
      </c>
      <c r="C3741" s="4" t="s">
        <v>246</v>
      </c>
      <c r="D3741" s="4" t="s">
        <v>97</v>
      </c>
      <c r="E3741" s="4" t="str">
        <f>IF(COUNTIF($E$2:E3740,"Begin: " &amp; C3741 &amp; "-" &amp; D3741 &amp; "-" &amp; H3741)=0,"Begin: " &amp; C3741 &amp; "-" &amp; D3741 &amp; "-" &amp; H3741,IF((C3741 &amp; "-" &amp; D3741 &amp; "-" &amp; H3741)&lt;&gt;(C3742 &amp; "-" &amp; D3742 &amp; "-" &amp; H3742),"End: " &amp; C3741 &amp; "-" &amp; D3741 &amp; "-" &amp; H3741,""))</f>
        <v/>
      </c>
      <c r="F3741" s="4" t="str">
        <f t="shared" si="849"/>
        <v>Wall Street Journal-Unemployment Rate-06-2019</v>
      </c>
      <c r="G3741" s="7">
        <v>43626</v>
      </c>
      <c r="H3741" s="7" t="str">
        <f t="shared" si="850"/>
        <v>06-2019</v>
      </c>
      <c r="I3741" s="7" t="str">
        <f t="shared" ca="1" si="851"/>
        <v>Wall Street Journal: American Chemisty Council-Unemployment Rate-06-2019</v>
      </c>
      <c r="J3741" s="4" t="str">
        <f t="shared" ca="1" si="852"/>
        <v>Unemployment Rate-American Chemisty Council:06-2019</v>
      </c>
      <c r="K3741" t="s">
        <v>443</v>
      </c>
      <c r="CK3741">
        <v>3.6</v>
      </c>
      <c r="CM3741">
        <v>3.5</v>
      </c>
      <c r="CO3741">
        <v>3.7</v>
      </c>
      <c r="CQ3741">
        <v>3.8</v>
      </c>
      <c r="CS3741">
        <v>4</v>
      </c>
      <c r="CU3741">
        <v>3.8</v>
      </c>
    </row>
    <row r="3742" spans="1:99" x14ac:dyDescent="0.55000000000000004">
      <c r="A3742" s="4" t="str">
        <f t="shared" ca="1" si="847"/>
        <v>Grant Thornton</v>
      </c>
      <c r="B3742" s="4" t="str">
        <f t="shared" si="848"/>
        <v>Diane Swonk</v>
      </c>
      <c r="C3742" s="4" t="s">
        <v>246</v>
      </c>
      <c r="D3742" s="4" t="s">
        <v>97</v>
      </c>
      <c r="E3742" s="4" t="str">
        <f>IF(COUNTIF($E$2:E3741,"Begin: " &amp; C3742 &amp; "-" &amp; D3742 &amp; "-" &amp; H3742)=0,"Begin: " &amp; C3742 &amp; "-" &amp; D3742 &amp; "-" &amp; H3742,IF((C3742 &amp; "-" &amp; D3742 &amp; "-" &amp; H3742)&lt;&gt;(C3743 &amp; "-" &amp; D3743 &amp; "-" &amp; H3743),"End: " &amp; C3742 &amp; "-" &amp; D3742 &amp; "-" &amp; H3742,""))</f>
        <v/>
      </c>
      <c r="F3742" s="4" t="str">
        <f t="shared" si="849"/>
        <v>Wall Street Journal-Unemployment Rate-06-2019</v>
      </c>
      <c r="G3742" s="7">
        <v>43626</v>
      </c>
      <c r="H3742" s="7" t="str">
        <f t="shared" si="850"/>
        <v>06-2019</v>
      </c>
      <c r="I3742" s="7" t="str">
        <f t="shared" ca="1" si="851"/>
        <v>Wall Street Journal: Grant Thornton-Unemployment Rate-06-2019</v>
      </c>
      <c r="J3742" s="4" t="str">
        <f t="shared" ca="1" si="852"/>
        <v>Unemployment Rate-Grant Thornton:06-2019</v>
      </c>
      <c r="K3742" t="s">
        <v>772</v>
      </c>
      <c r="CK3742">
        <v>3.7</v>
      </c>
      <c r="CM3742">
        <v>3.6</v>
      </c>
      <c r="CO3742">
        <v>4.5</v>
      </c>
      <c r="CQ3742">
        <v>4.8</v>
      </c>
      <c r="CS3742">
        <v>4.8</v>
      </c>
      <c r="CU3742">
        <v>4.8</v>
      </c>
    </row>
    <row r="3743" spans="1:99" x14ac:dyDescent="0.55000000000000004">
      <c r="A3743" s="4" t="str">
        <f t="shared" ca="1" si="847"/>
        <v>The Northern Trust</v>
      </c>
      <c r="B3743" s="4" t="str">
        <f t="shared" si="848"/>
        <v xml:space="preserve">Carl Tannenbaum </v>
      </c>
      <c r="C3743" s="4" t="s">
        <v>246</v>
      </c>
      <c r="D3743" s="4" t="s">
        <v>97</v>
      </c>
      <c r="E3743" s="4" t="str">
        <f>IF(COUNTIF($E$2:E3742,"Begin: " &amp; C3743 &amp; "-" &amp; D3743 &amp; "-" &amp; H3743)=0,"Begin: " &amp; C3743 &amp; "-" &amp; D3743 &amp; "-" &amp; H3743,IF((C3743 &amp; "-" &amp; D3743 &amp; "-" &amp; H3743)&lt;&gt;(C3744 &amp; "-" &amp; D3744 &amp; "-" &amp; H3744),"End: " &amp; C3743 &amp; "-" &amp; D3743 &amp; "-" &amp; H3743,""))</f>
        <v/>
      </c>
      <c r="F3743" s="4" t="str">
        <f t="shared" si="849"/>
        <v>Wall Street Journal-Unemployment Rate-06-2019</v>
      </c>
      <c r="G3743" s="7">
        <v>43626</v>
      </c>
      <c r="H3743" s="7" t="str">
        <f t="shared" si="850"/>
        <v>06-2019</v>
      </c>
      <c r="I3743" s="7" t="str">
        <f t="shared" ca="1" si="851"/>
        <v>Wall Street Journal: The Northern Trust-Unemployment Rate-06-2019</v>
      </c>
      <c r="J3743" s="4" t="str">
        <f t="shared" ca="1" si="852"/>
        <v>Unemployment Rate-The Northern Trust:06-2019</v>
      </c>
      <c r="K3743" t="s">
        <v>241</v>
      </c>
      <c r="CK3743">
        <v>3.6</v>
      </c>
      <c r="CM3743">
        <v>3.6</v>
      </c>
      <c r="CO3743">
        <v>3.6</v>
      </c>
      <c r="CQ3743">
        <v>3.7</v>
      </c>
      <c r="CS3743">
        <v>3.8</v>
      </c>
      <c r="CU3743">
        <v>3.8</v>
      </c>
    </row>
    <row r="3744" spans="1:99" x14ac:dyDescent="0.55000000000000004">
      <c r="A3744" s="4" t="str">
        <f t="shared" ca="1" si="847"/>
        <v>BNP Paribas</v>
      </c>
      <c r="B3744" s="4" t="str">
        <f t="shared" si="848"/>
        <v>US Economics Team</v>
      </c>
      <c r="C3744" s="4" t="s">
        <v>246</v>
      </c>
      <c r="D3744" s="4" t="s">
        <v>97</v>
      </c>
      <c r="E3744" s="4" t="str">
        <f>IF(COUNTIF($E$2:E3743,"Begin: " &amp; C3744 &amp; "-" &amp; D3744 &amp; "-" &amp; H3744)=0,"Begin: " &amp; C3744 &amp; "-" &amp; D3744 &amp; "-" &amp; H3744,IF((C3744 &amp; "-" &amp; D3744 &amp; "-" &amp; H3744)&lt;&gt;(C3745 &amp; "-" &amp; D3745 &amp; "-" &amp; H3745),"End: " &amp; C3744 &amp; "-" &amp; D3744 &amp; "-" &amp; H3744,""))</f>
        <v/>
      </c>
      <c r="F3744" s="4" t="str">
        <f t="shared" si="849"/>
        <v>Wall Street Journal-Unemployment Rate-06-2019</v>
      </c>
      <c r="G3744" s="7">
        <v>43626</v>
      </c>
      <c r="H3744" s="7" t="str">
        <f t="shared" si="850"/>
        <v>06-2019</v>
      </c>
      <c r="I3744" s="7" t="str">
        <f t="shared" ca="1" si="851"/>
        <v>Wall Street Journal: BNP Paribas-Unemployment Rate-06-2019</v>
      </c>
      <c r="J3744" s="4" t="str">
        <f t="shared" ca="1" si="852"/>
        <v>Unemployment Rate-BNP Paribas:06-2019</v>
      </c>
      <c r="K3744" t="s">
        <v>444</v>
      </c>
      <c r="CK3744">
        <v>3.6</v>
      </c>
      <c r="CM3744">
        <v>3.5</v>
      </c>
      <c r="CO3744">
        <v>3.5</v>
      </c>
      <c r="CQ3744">
        <v>3.7</v>
      </c>
    </row>
    <row r="3745" spans="1:99" x14ac:dyDescent="0.55000000000000004">
      <c r="A3745" s="4" t="str">
        <f t="shared" ca="1" si="847"/>
        <v>The Conference Board</v>
      </c>
      <c r="B3745" s="4" t="str">
        <f t="shared" si="848"/>
        <v>Bart van Ark</v>
      </c>
      <c r="C3745" s="4" t="s">
        <v>246</v>
      </c>
      <c r="D3745" s="4" t="s">
        <v>97</v>
      </c>
      <c r="E3745" s="4" t="str">
        <f>IF(COUNTIF($E$2:E3744,"Begin: " &amp; C3745 &amp; "-" &amp; D3745 &amp; "-" &amp; H3745)=0,"Begin: " &amp; C3745 &amp; "-" &amp; D3745 &amp; "-" &amp; H3745,IF((C3745 &amp; "-" &amp; D3745 &amp; "-" &amp; H3745)&lt;&gt;(C3746 &amp; "-" &amp; D3746 &amp; "-" &amp; H3746),"End: " &amp; C3745 &amp; "-" &amp; D3745 &amp; "-" &amp; H3745,""))</f>
        <v/>
      </c>
      <c r="F3745" s="4" t="str">
        <f t="shared" si="849"/>
        <v>Wall Street Journal-Unemployment Rate-06-2019</v>
      </c>
      <c r="G3745" s="7">
        <v>43626</v>
      </c>
      <c r="H3745" s="7" t="str">
        <f t="shared" si="850"/>
        <v>06-2019</v>
      </c>
      <c r="I3745" s="7" t="str">
        <f t="shared" ca="1" si="851"/>
        <v>Wall Street Journal: The Conference Board-Unemployment Rate-06-2019</v>
      </c>
      <c r="J3745" s="4" t="str">
        <f t="shared" ca="1" si="852"/>
        <v>Unemployment Rate-The Conference Board:06-2019</v>
      </c>
      <c r="K3745" t="s">
        <v>242</v>
      </c>
      <c r="CK3745">
        <v>3.6</v>
      </c>
      <c r="CM3745">
        <v>3.5</v>
      </c>
      <c r="CO3745">
        <v>3.4</v>
      </c>
      <c r="CQ3745">
        <v>3.3</v>
      </c>
    </row>
    <row r="3746" spans="1:99" x14ac:dyDescent="0.55000000000000004">
      <c r="A3746" s="4" t="str">
        <f t="shared" ca="1" si="847"/>
        <v>First Trust Adv.</v>
      </c>
      <c r="B3746" s="4" t="str">
        <f t="shared" si="848"/>
        <v>Brian S. Wesbury/ Robert Stein</v>
      </c>
      <c r="C3746" s="4" t="s">
        <v>246</v>
      </c>
      <c r="D3746" s="4" t="s">
        <v>97</v>
      </c>
      <c r="E3746" s="4" t="str">
        <f>IF(COUNTIF($E$2:E3745,"Begin: " &amp; C3746 &amp; "-" &amp; D3746 &amp; "-" &amp; H3746)=0,"Begin: " &amp; C3746 &amp; "-" &amp; D3746 &amp; "-" &amp; H3746,IF((C3746 &amp; "-" &amp; D3746 &amp; "-" &amp; H3746)&lt;&gt;(C3747 &amp; "-" &amp; D3747 &amp; "-" &amp; H3747),"End: " &amp; C3746 &amp; "-" &amp; D3746 &amp; "-" &amp; H3746,""))</f>
        <v/>
      </c>
      <c r="F3746" s="4" t="str">
        <f t="shared" si="849"/>
        <v>Wall Street Journal-Unemployment Rate-06-2019</v>
      </c>
      <c r="G3746" s="7">
        <v>43626</v>
      </c>
      <c r="H3746" s="7" t="str">
        <f t="shared" si="850"/>
        <v>06-2019</v>
      </c>
      <c r="I3746" s="7" t="str">
        <f t="shared" ca="1" si="851"/>
        <v>Wall Street Journal: First Trust Adv.-Unemployment Rate-06-2019</v>
      </c>
      <c r="J3746" s="4" t="str">
        <f t="shared" ca="1" si="852"/>
        <v>Unemployment Rate-First Trust Adv.:06-2019</v>
      </c>
      <c r="K3746" t="s">
        <v>243</v>
      </c>
      <c r="CK3746">
        <v>3.6</v>
      </c>
      <c r="CM3746">
        <v>3.5</v>
      </c>
      <c r="CO3746">
        <v>3.5</v>
      </c>
      <c r="CQ3746">
        <v>3.5</v>
      </c>
    </row>
    <row r="3747" spans="1:99" x14ac:dyDescent="0.55000000000000004">
      <c r="A3747" s="4" t="str">
        <f t="shared" ca="1" si="847"/>
        <v>National Association of Realtors</v>
      </c>
      <c r="B3747" s="4" t="str">
        <f t="shared" si="848"/>
        <v>Lawrence Yun</v>
      </c>
      <c r="C3747" s="4" t="s">
        <v>246</v>
      </c>
      <c r="D3747" s="4" t="s">
        <v>97</v>
      </c>
      <c r="E3747" s="4" t="str">
        <f>IF(COUNTIF($E$2:E3746,"Begin: " &amp; C3747 &amp; "-" &amp; D3747 &amp; "-" &amp; H3747)=0,"Begin: " &amp; C3747 &amp; "-" &amp; D3747 &amp; "-" &amp; H3747,IF((C3747 &amp; "-" &amp; D3747 &amp; "-" &amp; H3747)&lt;&gt;(C3748 &amp; "-" &amp; D3748 &amp; "-" &amp; H3748),"End: " &amp; C3747 &amp; "-" &amp; D3747 &amp; "-" &amp; H3747,""))</f>
        <v/>
      </c>
      <c r="F3747" s="4" t="str">
        <f t="shared" si="849"/>
        <v>Wall Street Journal-Unemployment Rate-06-2019</v>
      </c>
      <c r="G3747" s="7">
        <v>43626</v>
      </c>
      <c r="H3747" s="7" t="str">
        <f t="shared" si="850"/>
        <v>06-2019</v>
      </c>
      <c r="I3747" s="7" t="str">
        <f t="shared" ca="1" si="851"/>
        <v>Wall Street Journal: National Association of Realtors-Unemployment Rate-06-2019</v>
      </c>
      <c r="J3747" s="4" t="str">
        <f t="shared" ca="1" si="852"/>
        <v>Unemployment Rate-National Association of Realtors:06-2019</v>
      </c>
      <c r="K3747" t="s">
        <v>245</v>
      </c>
      <c r="CK3747">
        <v>3.8</v>
      </c>
      <c r="CM3747">
        <v>3.9</v>
      </c>
      <c r="CO3747">
        <v>4</v>
      </c>
      <c r="CQ3747">
        <v>4.0999999999999996</v>
      </c>
      <c r="CS3747">
        <v>4.2</v>
      </c>
      <c r="CU3747">
        <v>4.3</v>
      </c>
    </row>
    <row r="3748" spans="1:99" x14ac:dyDescent="0.55000000000000004">
      <c r="A3748" s="4" t="str">
        <f t="shared" ca="1" si="847"/>
        <v>Morgan Stanley</v>
      </c>
      <c r="B3748" s="4" t="str">
        <f t="shared" si="848"/>
        <v>Ellen Zentner*</v>
      </c>
      <c r="C3748" s="4" t="s">
        <v>246</v>
      </c>
      <c r="D3748" s="4" t="s">
        <v>97</v>
      </c>
      <c r="E3748" s="4" t="str">
        <f>IF(COUNTIF($E$2:E3747,"Begin: " &amp; C3748 &amp; "-" &amp; D3748 &amp; "-" &amp; H3748)=0,"Begin: " &amp; C3748 &amp; "-" &amp; D3748 &amp; "-" &amp; H3748,IF((C3748 &amp; "-" &amp; D3748 &amp; "-" &amp; H3748)&lt;&gt;(C3749 &amp; "-" &amp; D3749 &amp; "-" &amp; H3749),"End: " &amp; C3748 &amp; "-" &amp; D3748 &amp; "-" &amp; H3748,""))</f>
        <v>End: Wall Street Journal-Unemployment Rate-06-2019</v>
      </c>
      <c r="F3748" s="4" t="str">
        <f t="shared" si="849"/>
        <v>Wall Street Journal-Unemployment Rate-06-2019</v>
      </c>
      <c r="G3748" s="7">
        <v>43626</v>
      </c>
      <c r="H3748" s="7" t="str">
        <f t="shared" si="850"/>
        <v>06-2019</v>
      </c>
      <c r="I3748" s="7" t="str">
        <f t="shared" ca="1" si="851"/>
        <v>Wall Street Journal: Morgan Stanley-Unemployment Rate-06-2019</v>
      </c>
      <c r="J3748" s="4" t="str">
        <f t="shared" ca="1" si="852"/>
        <v>Unemployment Rate-Morgan Stanley:06-2019</v>
      </c>
      <c r="K3748" t="s">
        <v>827</v>
      </c>
    </row>
    <row r="3749" spans="1:99" x14ac:dyDescent="0.55000000000000004">
      <c r="A3749" s="4" t="str">
        <f t="shared" ref="A3749" ca="1" si="853">IF(ISERROR(IF(C3749="GIOA",INDEX(List_AnonymousForecasters,MATCH(LEFT(K3749,FIND(":",K3749,1)-1),List_IndividualForecasters,0),1),INDEX(List_FirmNamesOmega,MATCH(LEFT(K3749,FIND(":",K3749,1)-1),List_FirmNamesAlpha,0),1))),LEFT(K3749,FIND(":",K3749,1)-1),IF(C3749="GIOA",INDEX(List_AnonymousForecasters,MATCH(LEFT(K3749,FIND(":",K3749,1)-1),List_IndividualForecasters,0),1),INDEX(List_FirmNamesOmega,MATCH(LEFT(K3749,FIND(":",K3749,1)-1),List_FirmNamesAlpha,0),1)))</f>
        <v>Nomura</v>
      </c>
      <c r="B3749" s="4" t="str">
        <f t="shared" ref="B3749" si="854">MID(K3749,FIND(":",K3749,1)+2,LEN(K3749)-FIND(":",K3749,1))</f>
        <v>Lewis Alexander</v>
      </c>
      <c r="C3749" s="4" t="s">
        <v>246</v>
      </c>
      <c r="D3749" s="4" t="s">
        <v>249</v>
      </c>
      <c r="E3749" s="4" t="str">
        <f>IF(COUNTIF($E$2:E3748,"Begin: " &amp; C3749 &amp; "-" &amp; D3749 &amp; "-" &amp; H3749)=0,"Begin: " &amp; C3749 &amp; "-" &amp; D3749 &amp; "-" &amp; H3749,IF((C3749 &amp; "-" &amp; D3749 &amp; "-" &amp; H3749)&lt;&gt;(C3750 &amp; "-" &amp; D3750 &amp; "-" &amp; H3750),"End: " &amp; C3749 &amp; "-" &amp; D3749 &amp; "-" &amp; H3749,""))</f>
        <v>Begin: Wall Street Journal-Crude Oil-06-2019</v>
      </c>
      <c r="F3749" s="4" t="str">
        <f t="shared" ref="F3749" si="855">C3749 &amp; "-" &amp; D3749 &amp; "-" &amp; H3749</f>
        <v>Wall Street Journal-Crude Oil-06-2019</v>
      </c>
      <c r="G3749" s="7">
        <v>43626</v>
      </c>
      <c r="H3749" s="7" t="str">
        <f t="shared" ref="H3749" si="856">TEXT(MONTH(G3749),"00") &amp; "-" &amp; TEXT(YEAR(G3749),"0000")</f>
        <v>06-2019</v>
      </c>
      <c r="I3749" s="7" t="str">
        <f t="shared" ref="I3749" ca="1" si="857">C3749 &amp; ": " &amp; A3749 &amp; "-" &amp; D3749 &amp; "-" &amp; H3749</f>
        <v>Wall Street Journal: Nomura-Crude Oil-06-2019</v>
      </c>
      <c r="J3749" s="4" t="str">
        <f t="shared" ref="J3749" ca="1" si="858">D3749 &amp; "-" &amp; A3749 &amp; ":" &amp; TEXT(MONTH(G3749),"00") &amp; "-" &amp; TEXT(YEAR(G3749),"0000")</f>
        <v>Crude Oil-Nomura:06-2019</v>
      </c>
      <c r="K3749" t="s">
        <v>196</v>
      </c>
    </row>
    <row r="3750" spans="1:99" x14ac:dyDescent="0.55000000000000004">
      <c r="A3750" s="4" t="str">
        <f t="shared" ref="A3750:A3813" ca="1" si="859">IF(ISERROR(IF(C3750="GIOA",INDEX(List_AnonymousForecasters,MATCH(LEFT(K3750,FIND(":",K3750,1)-1),List_IndividualForecasters,0),1),INDEX(List_FirmNamesOmega,MATCH(LEFT(K3750,FIND(":",K3750,1)-1),List_FirmNamesAlpha,0),1))),LEFT(K3750,FIND(":",K3750,1)-1),IF(C3750="GIOA",INDEX(List_AnonymousForecasters,MATCH(LEFT(K3750,FIND(":",K3750,1)-1),List_IndividualForecasters,0),1),INDEX(List_FirmNamesOmega,MATCH(LEFT(K3750,FIND(":",K3750,1)-1),List_FirmNamesAlpha,0),1)))</f>
        <v>Bank of the West</v>
      </c>
      <c r="B3750" s="4" t="str">
        <f t="shared" ref="B3750:B3813" si="860">MID(K3750,FIND(":",K3750,1)+2,LEN(K3750)-FIND(":",K3750,1))</f>
        <v>Scott Anderson</v>
      </c>
      <c r="C3750" s="4" t="s">
        <v>246</v>
      </c>
      <c r="D3750" s="4" t="s">
        <v>249</v>
      </c>
      <c r="E3750" s="4" t="str">
        <f>IF(COUNTIF($E$2:E3749,"Begin: " &amp; C3750 &amp; "-" &amp; D3750 &amp; "-" &amp; H3750)=0,"Begin: " &amp; C3750 &amp; "-" &amp; D3750 &amp; "-" &amp; H3750,IF((C3750 &amp; "-" &amp; D3750 &amp; "-" &amp; H3750)&lt;&gt;(C3751 &amp; "-" &amp; D3751 &amp; "-" &amp; H3751),"End: " &amp; C3750 &amp; "-" &amp; D3750 &amp; "-" &amp; H3750,""))</f>
        <v/>
      </c>
      <c r="F3750" s="4" t="str">
        <f t="shared" ref="F3750:F3813" si="861">C3750 &amp; "-" &amp; D3750 &amp; "-" &amp; H3750</f>
        <v>Wall Street Journal-Crude Oil-06-2019</v>
      </c>
      <c r="G3750" s="7">
        <v>43626</v>
      </c>
      <c r="H3750" s="7" t="str">
        <f t="shared" ref="H3750:H3813" si="862">TEXT(MONTH(G3750),"00") &amp; "-" &amp; TEXT(YEAR(G3750),"0000")</f>
        <v>06-2019</v>
      </c>
      <c r="I3750" s="7" t="str">
        <f t="shared" ref="I3750:I3813" ca="1" si="863">C3750 &amp; ": " &amp; A3750 &amp; "-" &amp; D3750 &amp; "-" &amp; H3750</f>
        <v>Wall Street Journal: Bank of the West-Crude Oil-06-2019</v>
      </c>
      <c r="J3750" s="4" t="str">
        <f t="shared" ref="J3750:J3813" ca="1" si="864">D3750 &amp; "-" &amp; A3750 &amp; ":" &amp; TEXT(MONTH(G3750),"00") &amp; "-" &amp; TEXT(YEAR(G3750),"0000")</f>
        <v>Crude Oil-Bank of the West:06-2019</v>
      </c>
      <c r="K3750" t="s">
        <v>763</v>
      </c>
      <c r="CK3750">
        <v>54</v>
      </c>
      <c r="CM3750">
        <v>52</v>
      </c>
      <c r="CO3750">
        <v>50</v>
      </c>
      <c r="CQ3750">
        <v>49</v>
      </c>
      <c r="CS3750">
        <v>50</v>
      </c>
      <c r="CU3750">
        <v>53</v>
      </c>
    </row>
    <row r="3751" spans="1:99" x14ac:dyDescent="0.55000000000000004">
      <c r="A3751" s="4" t="str">
        <f t="shared" ca="1" si="859"/>
        <v>Capital Economics</v>
      </c>
      <c r="B3751" s="4" t="str">
        <f t="shared" si="860"/>
        <v>Paul Ashworth</v>
      </c>
      <c r="C3751" s="4" t="s">
        <v>246</v>
      </c>
      <c r="D3751" s="4" t="s">
        <v>249</v>
      </c>
      <c r="E3751" s="4" t="str">
        <f>IF(COUNTIF($E$2:E3750,"Begin: " &amp; C3751 &amp; "-" &amp; D3751 &amp; "-" &amp; H3751)=0,"Begin: " &amp; C3751 &amp; "-" &amp; D3751 &amp; "-" &amp; H3751,IF((C3751 &amp; "-" &amp; D3751 &amp; "-" &amp; H3751)&lt;&gt;(C3752 &amp; "-" &amp; D3752 &amp; "-" &amp; H3752),"End: " &amp; C3751 &amp; "-" &amp; D3751 &amp; "-" &amp; H3751,""))</f>
        <v/>
      </c>
      <c r="F3751" s="4" t="str">
        <f t="shared" si="861"/>
        <v>Wall Street Journal-Crude Oil-06-2019</v>
      </c>
      <c r="G3751" s="7">
        <v>43626</v>
      </c>
      <c r="H3751" s="7" t="str">
        <f t="shared" si="862"/>
        <v>06-2019</v>
      </c>
      <c r="I3751" s="7" t="str">
        <f t="shared" ca="1" si="863"/>
        <v>Wall Street Journal: Capital Economics-Crude Oil-06-2019</v>
      </c>
      <c r="J3751" s="4" t="str">
        <f t="shared" ca="1" si="864"/>
        <v>Crude Oil-Capital Economics:06-2019</v>
      </c>
      <c r="K3751" t="s">
        <v>197</v>
      </c>
    </row>
    <row r="3752" spans="1:99" x14ac:dyDescent="0.55000000000000004">
      <c r="A3752" s="4" t="str">
        <f t="shared" ca="1" si="859"/>
        <v>Deloitte LP</v>
      </c>
      <c r="B3752" s="4" t="str">
        <f t="shared" si="860"/>
        <v>Daniel Bachman</v>
      </c>
      <c r="C3752" s="4" t="s">
        <v>246</v>
      </c>
      <c r="D3752" s="4" t="s">
        <v>249</v>
      </c>
      <c r="E3752" s="4" t="str">
        <f>IF(COUNTIF($E$2:E3751,"Begin: " &amp; C3752 &amp; "-" &amp; D3752 &amp; "-" &amp; H3752)=0,"Begin: " &amp; C3752 &amp; "-" &amp; D3752 &amp; "-" &amp; H3752,IF((C3752 &amp; "-" &amp; D3752 &amp; "-" &amp; H3752)&lt;&gt;(C3753 &amp; "-" &amp; D3753 &amp; "-" &amp; H3753),"End: " &amp; C3752 &amp; "-" &amp; D3752 &amp; "-" &amp; H3752,""))</f>
        <v/>
      </c>
      <c r="F3752" s="4" t="str">
        <f t="shared" si="861"/>
        <v>Wall Street Journal-Crude Oil-06-2019</v>
      </c>
      <c r="G3752" s="7">
        <v>43626</v>
      </c>
      <c r="H3752" s="7" t="str">
        <f t="shared" si="862"/>
        <v>06-2019</v>
      </c>
      <c r="I3752" s="7" t="str">
        <f t="shared" ca="1" si="863"/>
        <v>Wall Street Journal: Deloitte LP-Crude Oil-06-2019</v>
      </c>
      <c r="J3752" s="4" t="str">
        <f t="shared" ca="1" si="864"/>
        <v>Crude Oil-Deloitte LP:06-2019</v>
      </c>
      <c r="K3752" t="s">
        <v>749</v>
      </c>
    </row>
    <row r="3753" spans="1:99" x14ac:dyDescent="0.55000000000000004">
      <c r="A3753" s="4" t="str">
        <f t="shared" ca="1" si="859"/>
        <v>Economic Outlook Group</v>
      </c>
      <c r="B3753" s="4" t="str">
        <f t="shared" si="860"/>
        <v>Bernard Baumohl*</v>
      </c>
      <c r="C3753" s="4" t="s">
        <v>246</v>
      </c>
      <c r="D3753" s="4" t="s">
        <v>249</v>
      </c>
      <c r="E3753" s="4" t="str">
        <f>IF(COUNTIF($E$2:E3752,"Begin: " &amp; C3753 &amp; "-" &amp; D3753 &amp; "-" &amp; H3753)=0,"Begin: " &amp; C3753 &amp; "-" &amp; D3753 &amp; "-" &amp; H3753,IF((C3753 &amp; "-" &amp; D3753 &amp; "-" &amp; H3753)&lt;&gt;(C3754 &amp; "-" &amp; D3754 &amp; "-" &amp; H3754),"End: " &amp; C3753 &amp; "-" &amp; D3753 &amp; "-" &amp; H3753,""))</f>
        <v/>
      </c>
      <c r="F3753" s="4" t="str">
        <f t="shared" si="861"/>
        <v>Wall Street Journal-Crude Oil-06-2019</v>
      </c>
      <c r="G3753" s="7">
        <v>43626</v>
      </c>
      <c r="H3753" s="7" t="str">
        <f t="shared" si="862"/>
        <v>06-2019</v>
      </c>
      <c r="I3753" s="7" t="str">
        <f t="shared" ca="1" si="863"/>
        <v>Wall Street Journal: Economic Outlook Group-Crude Oil-06-2019</v>
      </c>
      <c r="J3753" s="4" t="str">
        <f t="shared" ca="1" si="864"/>
        <v>Crude Oil-Economic Outlook Group:06-2019</v>
      </c>
      <c r="K3753" t="s">
        <v>831</v>
      </c>
    </row>
    <row r="3754" spans="1:99" x14ac:dyDescent="0.55000000000000004">
      <c r="A3754" s="4" t="str">
        <f t="shared" ca="1" si="859"/>
        <v>Nationwide Insurance</v>
      </c>
      <c r="B3754" s="4" t="str">
        <f t="shared" si="860"/>
        <v>David Berson</v>
      </c>
      <c r="C3754" s="4" t="s">
        <v>246</v>
      </c>
      <c r="D3754" s="4" t="s">
        <v>249</v>
      </c>
      <c r="E3754" s="4" t="str">
        <f>IF(COUNTIF($E$2:E3753,"Begin: " &amp; C3754 &amp; "-" &amp; D3754 &amp; "-" &amp; H3754)=0,"Begin: " &amp; C3754 &amp; "-" &amp; D3754 &amp; "-" &amp; H3754,IF((C3754 &amp; "-" &amp; D3754 &amp; "-" &amp; H3754)&lt;&gt;(C3755 &amp; "-" &amp; D3755 &amp; "-" &amp; H3755),"End: " &amp; C3754 &amp; "-" &amp; D3754 &amp; "-" &amp; H3754,""))</f>
        <v/>
      </c>
      <c r="F3754" s="4" t="str">
        <f t="shared" si="861"/>
        <v>Wall Street Journal-Crude Oil-06-2019</v>
      </c>
      <c r="G3754" s="7">
        <v>43626</v>
      </c>
      <c r="H3754" s="7" t="str">
        <f t="shared" si="862"/>
        <v>06-2019</v>
      </c>
      <c r="I3754" s="7" t="str">
        <f t="shared" ca="1" si="863"/>
        <v>Wall Street Journal: Nationwide Insurance-Crude Oil-06-2019</v>
      </c>
      <c r="J3754" s="4" t="str">
        <f t="shared" ca="1" si="864"/>
        <v>Crude Oil-Nationwide Insurance:06-2019</v>
      </c>
      <c r="K3754" t="s">
        <v>427</v>
      </c>
      <c r="CK3754">
        <v>52</v>
      </c>
      <c r="CM3754">
        <v>58</v>
      </c>
      <c r="CO3754">
        <v>60</v>
      </c>
      <c r="CQ3754">
        <v>62</v>
      </c>
      <c r="CS3754">
        <v>64</v>
      </c>
      <c r="CU3754">
        <v>61</v>
      </c>
    </row>
    <row r="3755" spans="1:99" x14ac:dyDescent="0.55000000000000004">
      <c r="A3755" s="4" t="str">
        <f t="shared" ca="1" si="859"/>
        <v>Tufts University</v>
      </c>
      <c r="B3755" s="4" t="str">
        <f t="shared" si="860"/>
        <v>Brian Bethune*</v>
      </c>
      <c r="C3755" s="4" t="s">
        <v>246</v>
      </c>
      <c r="D3755" s="4" t="s">
        <v>249</v>
      </c>
      <c r="E3755" s="4" t="str">
        <f>IF(COUNTIF($E$2:E3754,"Begin: " &amp; C3755 &amp; "-" &amp; D3755 &amp; "-" &amp; H3755)=0,"Begin: " &amp; C3755 &amp; "-" &amp; D3755 &amp; "-" &amp; H3755,IF((C3755 &amp; "-" &amp; D3755 &amp; "-" &amp; H3755)&lt;&gt;(C3756 &amp; "-" &amp; D3756 &amp; "-" &amp; H3756),"End: " &amp; C3755 &amp; "-" &amp; D3755 &amp; "-" &amp; H3755,""))</f>
        <v/>
      </c>
      <c r="F3755" s="4" t="str">
        <f t="shared" si="861"/>
        <v>Wall Street Journal-Crude Oil-06-2019</v>
      </c>
      <c r="G3755" s="7">
        <v>43626</v>
      </c>
      <c r="H3755" s="7" t="str">
        <f t="shared" si="862"/>
        <v>06-2019</v>
      </c>
      <c r="I3755" s="7" t="str">
        <f t="shared" ca="1" si="863"/>
        <v>Wall Street Journal: Tufts University-Crude Oil-06-2019</v>
      </c>
      <c r="J3755" s="4" t="str">
        <f t="shared" ca="1" si="864"/>
        <v>Crude Oil-Tufts University:06-2019</v>
      </c>
      <c r="K3755" t="s">
        <v>813</v>
      </c>
    </row>
    <row r="3756" spans="1:99" x14ac:dyDescent="0.55000000000000004">
      <c r="A3756" s="4" t="str">
        <f t="shared" ca="1" si="859"/>
        <v>TS Lombard</v>
      </c>
      <c r="B3756" s="4" t="str">
        <f t="shared" si="860"/>
        <v>Steven Blitz</v>
      </c>
      <c r="C3756" s="4" t="s">
        <v>246</v>
      </c>
      <c r="D3756" s="4" t="s">
        <v>249</v>
      </c>
      <c r="E3756" s="4" t="str">
        <f>IF(COUNTIF($E$2:E3755,"Begin: " &amp; C3756 &amp; "-" &amp; D3756 &amp; "-" &amp; H3756)=0,"Begin: " &amp; C3756 &amp; "-" &amp; D3756 &amp; "-" &amp; H3756,IF((C3756 &amp; "-" &amp; D3756 &amp; "-" &amp; H3756)&lt;&gt;(C3757 &amp; "-" &amp; D3757 &amp; "-" &amp; H3757),"End: " &amp; C3756 &amp; "-" &amp; D3756 &amp; "-" &amp; H3756,""))</f>
        <v/>
      </c>
      <c r="F3756" s="4" t="str">
        <f t="shared" si="861"/>
        <v>Wall Street Journal-Crude Oil-06-2019</v>
      </c>
      <c r="G3756" s="7">
        <v>43626</v>
      </c>
      <c r="H3756" s="7" t="str">
        <f t="shared" si="862"/>
        <v>06-2019</v>
      </c>
      <c r="I3756" s="7" t="str">
        <f t="shared" ca="1" si="863"/>
        <v>Wall Street Journal: TS Lombard-Crude Oil-06-2019</v>
      </c>
      <c r="J3756" s="4" t="str">
        <f t="shared" ca="1" si="864"/>
        <v>Crude Oil-TS Lombard:06-2019</v>
      </c>
      <c r="K3756" t="s">
        <v>768</v>
      </c>
      <c r="CK3756">
        <v>55</v>
      </c>
      <c r="CM3756">
        <v>45</v>
      </c>
      <c r="CO3756">
        <v>55</v>
      </c>
      <c r="CQ3756">
        <v>65</v>
      </c>
      <c r="CS3756">
        <v>75</v>
      </c>
      <c r="CU3756">
        <v>75</v>
      </c>
    </row>
    <row r="3757" spans="1:99" x14ac:dyDescent="0.55000000000000004">
      <c r="A3757" s="4" t="str">
        <f t="shared" ca="1" si="859"/>
        <v>Standard and Poor's</v>
      </c>
      <c r="B3757" s="4" t="str">
        <f t="shared" si="860"/>
        <v>Beth Ann Bovino*</v>
      </c>
      <c r="C3757" s="4" t="s">
        <v>246</v>
      </c>
      <c r="D3757" s="4" t="s">
        <v>249</v>
      </c>
      <c r="E3757" s="4" t="str">
        <f>IF(COUNTIF($E$2:E3756,"Begin: " &amp; C3757 &amp; "-" &amp; D3757 &amp; "-" &amp; H3757)=0,"Begin: " &amp; C3757 &amp; "-" &amp; D3757 &amp; "-" &amp; H3757,IF((C3757 &amp; "-" &amp; D3757 &amp; "-" &amp; H3757)&lt;&gt;(C3758 &amp; "-" &amp; D3758 &amp; "-" &amp; H3758),"End: " &amp; C3757 &amp; "-" &amp; D3757 &amp; "-" &amp; H3757,""))</f>
        <v/>
      </c>
      <c r="F3757" s="4" t="str">
        <f t="shared" si="861"/>
        <v>Wall Street Journal-Crude Oil-06-2019</v>
      </c>
      <c r="G3757" s="7">
        <v>43626</v>
      </c>
      <c r="H3757" s="7" t="str">
        <f t="shared" si="862"/>
        <v>06-2019</v>
      </c>
      <c r="I3757" s="7" t="str">
        <f t="shared" ca="1" si="863"/>
        <v>Wall Street Journal: Standard and Poor's-Crude Oil-06-2019</v>
      </c>
      <c r="J3757" s="4" t="str">
        <f t="shared" ca="1" si="864"/>
        <v>Crude Oil-Standard and Poor's:06-2019</v>
      </c>
      <c r="K3757" t="s">
        <v>832</v>
      </c>
    </row>
    <row r="3758" spans="1:99" x14ac:dyDescent="0.55000000000000004">
      <c r="A3758" s="4" t="str">
        <f t="shared" ca="1" si="859"/>
        <v>Wells Fargo &amp; Co.</v>
      </c>
      <c r="B3758" s="4" t="str">
        <f t="shared" si="860"/>
        <v>Jay Bryson</v>
      </c>
      <c r="C3758" s="4" t="s">
        <v>246</v>
      </c>
      <c r="D3758" s="4" t="s">
        <v>249</v>
      </c>
      <c r="E3758" s="4" t="str">
        <f>IF(COUNTIF($E$2:E3757,"Begin: " &amp; C3758 &amp; "-" &amp; D3758 &amp; "-" &amp; H3758)=0,"Begin: " &amp; C3758 &amp; "-" &amp; D3758 &amp; "-" &amp; H3758,IF((C3758 &amp; "-" &amp; D3758 &amp; "-" &amp; H3758)&lt;&gt;(C3759 &amp; "-" &amp; D3759 &amp; "-" &amp; H3759),"End: " &amp; C3758 &amp; "-" &amp; D3758 &amp; "-" &amp; H3758,""))</f>
        <v/>
      </c>
      <c r="F3758" s="4" t="str">
        <f t="shared" si="861"/>
        <v>Wall Street Journal-Crude Oil-06-2019</v>
      </c>
      <c r="G3758" s="7">
        <v>43626</v>
      </c>
      <c r="H3758" s="7" t="str">
        <f t="shared" si="862"/>
        <v>06-2019</v>
      </c>
      <c r="I3758" s="7" t="str">
        <f t="shared" ca="1" si="863"/>
        <v>Wall Street Journal: Wells Fargo &amp; Co.-Crude Oil-06-2019</v>
      </c>
      <c r="J3758" s="4" t="str">
        <f t="shared" ca="1" si="864"/>
        <v>Crude Oil-Wells Fargo &amp; Co.:06-2019</v>
      </c>
      <c r="K3758" t="s">
        <v>786</v>
      </c>
      <c r="CK3758">
        <v>59</v>
      </c>
      <c r="CM3758">
        <v>59</v>
      </c>
      <c r="CO3758">
        <v>61</v>
      </c>
      <c r="CQ3758">
        <v>60</v>
      </c>
    </row>
    <row r="3759" spans="1:99" x14ac:dyDescent="0.55000000000000004">
      <c r="A3759" s="4" t="str">
        <f t="shared" ca="1" si="859"/>
        <v>Credit Agricole CIB</v>
      </c>
      <c r="B3759" s="4" t="str">
        <f t="shared" si="860"/>
        <v>Michael Carey</v>
      </c>
      <c r="C3759" s="4" t="s">
        <v>246</v>
      </c>
      <c r="D3759" s="4" t="s">
        <v>249</v>
      </c>
      <c r="E3759" s="4" t="str">
        <f>IF(COUNTIF($E$2:E3758,"Begin: " &amp; C3759 &amp; "-" &amp; D3759 &amp; "-" &amp; H3759)=0,"Begin: " &amp; C3759 &amp; "-" &amp; D3759 &amp; "-" &amp; H3759,IF((C3759 &amp; "-" &amp; D3759 &amp; "-" &amp; H3759)&lt;&gt;(C3760 &amp; "-" &amp; D3760 &amp; "-" &amp; H3760),"End: " &amp; C3759 &amp; "-" &amp; D3759 &amp; "-" &amp; H3759,""))</f>
        <v/>
      </c>
      <c r="F3759" s="4" t="str">
        <f t="shared" si="861"/>
        <v>Wall Street Journal-Crude Oil-06-2019</v>
      </c>
      <c r="G3759" s="7">
        <v>43626</v>
      </c>
      <c r="H3759" s="7" t="str">
        <f t="shared" si="862"/>
        <v>06-2019</v>
      </c>
      <c r="I3759" s="7" t="str">
        <f t="shared" ca="1" si="863"/>
        <v>Wall Street Journal: Credit Agricole CIB-Crude Oil-06-2019</v>
      </c>
      <c r="J3759" s="4" t="str">
        <f t="shared" ca="1" si="864"/>
        <v>Crude Oil-Credit Agricole CIB:06-2019</v>
      </c>
      <c r="K3759" t="s">
        <v>200</v>
      </c>
    </row>
    <row r="3760" spans="1:99" x14ac:dyDescent="0.55000000000000004">
      <c r="A3760" s="4" t="str">
        <f t="shared" ca="1" si="859"/>
        <v>Econoclast</v>
      </c>
      <c r="B3760" s="4" t="str">
        <f t="shared" si="860"/>
        <v>Mike Cosgrove</v>
      </c>
      <c r="C3760" s="4" t="s">
        <v>246</v>
      </c>
      <c r="D3760" s="4" t="s">
        <v>249</v>
      </c>
      <c r="E3760" s="4" t="str">
        <f>IF(COUNTIF($E$2:E3759,"Begin: " &amp; C3760 &amp; "-" &amp; D3760 &amp; "-" &amp; H3760)=0,"Begin: " &amp; C3760 &amp; "-" &amp; D3760 &amp; "-" &amp; H3760,IF((C3760 &amp; "-" &amp; D3760 &amp; "-" &amp; H3760)&lt;&gt;(C3761 &amp; "-" &amp; D3761 &amp; "-" &amp; H3761),"End: " &amp; C3760 &amp; "-" &amp; D3760 &amp; "-" &amp; H3760,""))</f>
        <v/>
      </c>
      <c r="F3760" s="4" t="str">
        <f t="shared" si="861"/>
        <v>Wall Street Journal-Crude Oil-06-2019</v>
      </c>
      <c r="G3760" s="7">
        <v>43626</v>
      </c>
      <c r="H3760" s="7" t="str">
        <f t="shared" si="862"/>
        <v>06-2019</v>
      </c>
      <c r="I3760" s="7" t="str">
        <f t="shared" ca="1" si="863"/>
        <v>Wall Street Journal: Econoclast-Crude Oil-06-2019</v>
      </c>
      <c r="J3760" s="4" t="str">
        <f t="shared" ca="1" si="864"/>
        <v>Crude Oil-Econoclast:06-2019</v>
      </c>
      <c r="K3760" t="s">
        <v>203</v>
      </c>
      <c r="CK3760">
        <v>55</v>
      </c>
      <c r="CM3760">
        <v>60</v>
      </c>
      <c r="CO3760">
        <v>60</v>
      </c>
      <c r="CQ3760">
        <v>60</v>
      </c>
      <c r="CS3760">
        <v>55</v>
      </c>
      <c r="CU3760">
        <v>65</v>
      </c>
    </row>
    <row r="3761" spans="1:99" x14ac:dyDescent="0.55000000000000004">
      <c r="A3761" s="4" t="str">
        <f t="shared" ca="1" si="859"/>
        <v>Pictet Wealth Management</v>
      </c>
      <c r="B3761" s="4" t="str">
        <f t="shared" si="860"/>
        <v>Thomas Costerg*</v>
      </c>
      <c r="C3761" s="4" t="s">
        <v>246</v>
      </c>
      <c r="D3761" s="4" t="s">
        <v>249</v>
      </c>
      <c r="E3761" s="4" t="str">
        <f>IF(COUNTIF($E$2:E3760,"Begin: " &amp; C3761 &amp; "-" &amp; D3761 &amp; "-" &amp; H3761)=0,"Begin: " &amp; C3761 &amp; "-" &amp; D3761 &amp; "-" &amp; H3761,IF((C3761 &amp; "-" &amp; D3761 &amp; "-" &amp; H3761)&lt;&gt;(C3762 &amp; "-" &amp; D3762 &amp; "-" &amp; H3762),"End: " &amp; C3761 &amp; "-" &amp; D3761 &amp; "-" &amp; H3761,""))</f>
        <v/>
      </c>
      <c r="F3761" s="4" t="str">
        <f t="shared" si="861"/>
        <v>Wall Street Journal-Crude Oil-06-2019</v>
      </c>
      <c r="G3761" s="7">
        <v>43626</v>
      </c>
      <c r="H3761" s="7" t="str">
        <f t="shared" si="862"/>
        <v>06-2019</v>
      </c>
      <c r="I3761" s="7" t="str">
        <f t="shared" ca="1" si="863"/>
        <v>Wall Street Journal: Pictet Wealth Management-Crude Oil-06-2019</v>
      </c>
      <c r="J3761" s="4" t="str">
        <f t="shared" ca="1" si="864"/>
        <v>Crude Oil-Pictet Wealth Management:06-2019</v>
      </c>
      <c r="K3761" t="s">
        <v>814</v>
      </c>
    </row>
    <row r="3762" spans="1:99" x14ac:dyDescent="0.55000000000000004">
      <c r="A3762" s="4" t="str">
        <f t="shared" ca="1" si="859"/>
        <v>Wrightson ICAP</v>
      </c>
      <c r="B3762" s="4" t="str">
        <f t="shared" si="860"/>
        <v>Lou Crandall</v>
      </c>
      <c r="C3762" s="4" t="s">
        <v>246</v>
      </c>
      <c r="D3762" s="4" t="s">
        <v>249</v>
      </c>
      <c r="E3762" s="4" t="str">
        <f>IF(COUNTIF($E$2:E3761,"Begin: " &amp; C3762 &amp; "-" &amp; D3762 &amp; "-" &amp; H3762)=0,"Begin: " &amp; C3762 &amp; "-" &amp; D3762 &amp; "-" &amp; H3762,IF((C3762 &amp; "-" &amp; D3762 &amp; "-" &amp; H3762)&lt;&gt;(C3763 &amp; "-" &amp; D3763 &amp; "-" &amp; H3763),"End: " &amp; C3762 &amp; "-" &amp; D3762 &amp; "-" &amp; H3762,""))</f>
        <v/>
      </c>
      <c r="F3762" s="4" t="str">
        <f t="shared" si="861"/>
        <v>Wall Street Journal-Crude Oil-06-2019</v>
      </c>
      <c r="G3762" s="7">
        <v>43626</v>
      </c>
      <c r="H3762" s="7" t="str">
        <f t="shared" si="862"/>
        <v>06-2019</v>
      </c>
      <c r="I3762" s="7" t="str">
        <f t="shared" ca="1" si="863"/>
        <v>Wall Street Journal: Wrightson ICAP-Crude Oil-06-2019</v>
      </c>
      <c r="J3762" s="4" t="str">
        <f t="shared" ca="1" si="864"/>
        <v>Crude Oil-Wrightson ICAP:06-2019</v>
      </c>
      <c r="K3762" t="s">
        <v>204</v>
      </c>
      <c r="CK3762">
        <v>55</v>
      </c>
      <c r="CM3762">
        <v>58</v>
      </c>
      <c r="CO3762">
        <v>65</v>
      </c>
      <c r="CQ3762">
        <v>65</v>
      </c>
      <c r="CS3762">
        <v>65</v>
      </c>
      <c r="CU3762">
        <v>65</v>
      </c>
    </row>
    <row r="3763" spans="1:99" x14ac:dyDescent="0.55000000000000004">
      <c r="A3763" s="4" t="str">
        <f t="shared" ca="1" si="859"/>
        <v>Independent Consultant</v>
      </c>
      <c r="B3763" s="4" t="str">
        <f t="shared" si="860"/>
        <v>Amy Crews Cutts</v>
      </c>
      <c r="C3763" s="4" t="s">
        <v>246</v>
      </c>
      <c r="D3763" s="4" t="s">
        <v>249</v>
      </c>
      <c r="E3763" s="4" t="str">
        <f>IF(COUNTIF($E$2:E3762,"Begin: " &amp; C3763 &amp; "-" &amp; D3763 &amp; "-" &amp; H3763)=0,"Begin: " &amp; C3763 &amp; "-" &amp; D3763 &amp; "-" &amp; H3763,IF((C3763 &amp; "-" &amp; D3763 &amp; "-" &amp; H3763)&lt;&gt;(C3764 &amp; "-" &amp; D3764 &amp; "-" &amp; H3764),"End: " &amp; C3763 &amp; "-" &amp; D3763 &amp; "-" &amp; H3763,""))</f>
        <v/>
      </c>
      <c r="F3763" s="4" t="str">
        <f t="shared" si="861"/>
        <v>Wall Street Journal-Crude Oil-06-2019</v>
      </c>
      <c r="G3763" s="7">
        <v>43626</v>
      </c>
      <c r="H3763" s="7" t="str">
        <f t="shared" si="862"/>
        <v>06-2019</v>
      </c>
      <c r="I3763" s="7" t="str">
        <f t="shared" ca="1" si="863"/>
        <v>Wall Street Journal: Independent Consultant-Crude Oil-06-2019</v>
      </c>
      <c r="J3763" s="4" t="str">
        <f t="shared" ca="1" si="864"/>
        <v>Crude Oil-Independent Consultant:06-2019</v>
      </c>
      <c r="K3763" t="s">
        <v>805</v>
      </c>
      <c r="CK3763">
        <v>53.5</v>
      </c>
      <c r="CM3763">
        <v>54.6</v>
      </c>
      <c r="CO3763">
        <v>52.2</v>
      </c>
      <c r="CQ3763">
        <v>56.9</v>
      </c>
      <c r="CS3763">
        <v>60.5</v>
      </c>
      <c r="CU3763">
        <v>63</v>
      </c>
    </row>
    <row r="3764" spans="1:99" x14ac:dyDescent="0.55000000000000004">
      <c r="A3764" s="4" t="str">
        <f t="shared" ca="1" si="859"/>
        <v>Oxford Economics</v>
      </c>
      <c r="B3764" s="4" t="str">
        <f t="shared" si="860"/>
        <v>Greg Daco</v>
      </c>
      <c r="C3764" s="4" t="s">
        <v>246</v>
      </c>
      <c r="D3764" s="4" t="s">
        <v>249</v>
      </c>
      <c r="E3764" s="4" t="str">
        <f>IF(COUNTIF($E$2:E3763,"Begin: " &amp; C3764 &amp; "-" &amp; D3764 &amp; "-" &amp; H3764)=0,"Begin: " &amp; C3764 &amp; "-" &amp; D3764 &amp; "-" &amp; H3764,IF((C3764 &amp; "-" &amp; D3764 &amp; "-" &amp; H3764)&lt;&gt;(C3765 &amp; "-" &amp; D3765 &amp; "-" &amp; H3765),"End: " &amp; C3764 &amp; "-" &amp; D3764 &amp; "-" &amp; H3764,""))</f>
        <v/>
      </c>
      <c r="F3764" s="4" t="str">
        <f t="shared" si="861"/>
        <v>Wall Street Journal-Crude Oil-06-2019</v>
      </c>
      <c r="G3764" s="7">
        <v>43626</v>
      </c>
      <c r="H3764" s="7" t="str">
        <f t="shared" si="862"/>
        <v>06-2019</v>
      </c>
      <c r="I3764" s="7" t="str">
        <f t="shared" ca="1" si="863"/>
        <v>Wall Street Journal: Oxford Economics-Crude Oil-06-2019</v>
      </c>
      <c r="J3764" s="4" t="str">
        <f t="shared" ca="1" si="864"/>
        <v>Crude Oil-Oxford Economics:06-2019</v>
      </c>
      <c r="K3764" t="s">
        <v>429</v>
      </c>
      <c r="CK3764">
        <v>64</v>
      </c>
      <c r="CM3764">
        <v>64</v>
      </c>
      <c r="CO3764">
        <v>64</v>
      </c>
      <c r="CQ3764">
        <v>64</v>
      </c>
      <c r="CS3764">
        <v>64</v>
      </c>
      <c r="CU3764">
        <v>64</v>
      </c>
    </row>
    <row r="3765" spans="1:99" x14ac:dyDescent="0.55000000000000004">
      <c r="A3765" s="4" t="str">
        <f t="shared" ca="1" si="859"/>
        <v>Georgia State University</v>
      </c>
      <c r="B3765" s="4" t="str">
        <f t="shared" si="860"/>
        <v>Rajeev Dhawan</v>
      </c>
      <c r="C3765" s="4" t="s">
        <v>246</v>
      </c>
      <c r="D3765" s="4" t="s">
        <v>249</v>
      </c>
      <c r="E3765" s="4" t="str">
        <f>IF(COUNTIF($E$2:E3764,"Begin: " &amp; C3765 &amp; "-" &amp; D3765 &amp; "-" &amp; H3765)=0,"Begin: " &amp; C3765 &amp; "-" &amp; D3765 &amp; "-" &amp; H3765,IF((C3765 &amp; "-" &amp; D3765 &amp; "-" &amp; H3765)&lt;&gt;(C3766 &amp; "-" &amp; D3766 &amp; "-" &amp; H3766),"End: " &amp; C3765 &amp; "-" &amp; D3765 &amp; "-" &amp; H3765,""))</f>
        <v/>
      </c>
      <c r="F3765" s="4" t="str">
        <f t="shared" si="861"/>
        <v>Wall Street Journal-Crude Oil-06-2019</v>
      </c>
      <c r="G3765" s="7">
        <v>43626</v>
      </c>
      <c r="H3765" s="7" t="str">
        <f t="shared" si="862"/>
        <v>06-2019</v>
      </c>
      <c r="I3765" s="7" t="str">
        <f t="shared" ca="1" si="863"/>
        <v>Wall Street Journal: Georgia State University-Crude Oil-06-2019</v>
      </c>
      <c r="J3765" s="4" t="str">
        <f t="shared" ca="1" si="864"/>
        <v>Crude Oil-Georgia State University:06-2019</v>
      </c>
      <c r="K3765" t="s">
        <v>430</v>
      </c>
      <c r="CK3765">
        <v>55</v>
      </c>
      <c r="CM3765">
        <v>64.400000000000006</v>
      </c>
      <c r="CO3765">
        <v>61.6</v>
      </c>
      <c r="CQ3765">
        <v>57.4</v>
      </c>
      <c r="CS3765">
        <v>62.8</v>
      </c>
      <c r="CU3765">
        <v>63.9</v>
      </c>
    </row>
    <row r="3766" spans="1:99" x14ac:dyDescent="0.55000000000000004">
      <c r="A3766" s="4" t="str">
        <f t="shared" ca="1" si="859"/>
        <v>National Association of Home Builders</v>
      </c>
      <c r="B3766" s="4" t="str">
        <f t="shared" si="860"/>
        <v>Robert Dietz*</v>
      </c>
      <c r="C3766" s="4" t="s">
        <v>246</v>
      </c>
      <c r="D3766" s="4" t="s">
        <v>249</v>
      </c>
      <c r="E3766" s="4" t="str">
        <f>IF(COUNTIF($E$2:E3765,"Begin: " &amp; C3766 &amp; "-" &amp; D3766 &amp; "-" &amp; H3766)=0,"Begin: " &amp; C3766 &amp; "-" &amp; D3766 &amp; "-" &amp; H3766,IF((C3766 &amp; "-" &amp; D3766 &amp; "-" &amp; H3766)&lt;&gt;(C3767 &amp; "-" &amp; D3767 &amp; "-" &amp; H3767),"End: " &amp; C3766 &amp; "-" &amp; D3766 &amp; "-" &amp; H3766,""))</f>
        <v/>
      </c>
      <c r="F3766" s="4" t="str">
        <f t="shared" si="861"/>
        <v>Wall Street Journal-Crude Oil-06-2019</v>
      </c>
      <c r="G3766" s="7">
        <v>43626</v>
      </c>
      <c r="H3766" s="7" t="str">
        <f t="shared" si="862"/>
        <v>06-2019</v>
      </c>
      <c r="I3766" s="7" t="str">
        <f t="shared" ca="1" si="863"/>
        <v>Wall Street Journal: National Association of Home Builders-Crude Oil-06-2019</v>
      </c>
      <c r="J3766" s="4" t="str">
        <f t="shared" ca="1" si="864"/>
        <v>Crude Oil-National Association of Home Builders:06-2019</v>
      </c>
      <c r="K3766" t="s">
        <v>833</v>
      </c>
    </row>
    <row r="3767" spans="1:99" x14ac:dyDescent="0.55000000000000004">
      <c r="A3767" s="4" t="str">
        <f t="shared" ca="1" si="859"/>
        <v>Fannie Mae</v>
      </c>
      <c r="B3767" s="4" t="str">
        <f t="shared" si="860"/>
        <v>Douglas Duncan</v>
      </c>
      <c r="C3767" s="4" t="s">
        <v>246</v>
      </c>
      <c r="D3767" s="4" t="s">
        <v>249</v>
      </c>
      <c r="E3767" s="4" t="str">
        <f>IF(COUNTIF($E$2:E3766,"Begin: " &amp; C3767 &amp; "-" &amp; D3767 &amp; "-" &amp; H3767)=0,"Begin: " &amp; C3767 &amp; "-" &amp; D3767 &amp; "-" &amp; H3767,IF((C3767 &amp; "-" &amp; D3767 &amp; "-" &amp; H3767)&lt;&gt;(C3768 &amp; "-" &amp; D3768 &amp; "-" &amp; H3768),"End: " &amp; C3767 &amp; "-" &amp; D3767 &amp; "-" &amp; H3767,""))</f>
        <v/>
      </c>
      <c r="F3767" s="4" t="str">
        <f t="shared" si="861"/>
        <v>Wall Street Journal-Crude Oil-06-2019</v>
      </c>
      <c r="G3767" s="7">
        <v>43626</v>
      </c>
      <c r="H3767" s="7" t="str">
        <f t="shared" si="862"/>
        <v>06-2019</v>
      </c>
      <c r="I3767" s="7" t="str">
        <f t="shared" ca="1" si="863"/>
        <v>Wall Street Journal: Fannie Mae-Crude Oil-06-2019</v>
      </c>
      <c r="J3767" s="4" t="str">
        <f t="shared" ca="1" si="864"/>
        <v>Crude Oil-Fannie Mae:06-2019</v>
      </c>
      <c r="K3767" t="s">
        <v>206</v>
      </c>
      <c r="CK3767">
        <v>54</v>
      </c>
      <c r="CM3767">
        <v>55</v>
      </c>
      <c r="CO3767">
        <v>54</v>
      </c>
      <c r="CQ3767">
        <v>53</v>
      </c>
      <c r="CS3767">
        <v>52</v>
      </c>
      <c r="CU3767">
        <v>51</v>
      </c>
    </row>
    <row r="3768" spans="1:99" x14ac:dyDescent="0.55000000000000004">
      <c r="A3768" s="4" t="str">
        <f t="shared" ca="1" si="859"/>
        <v>Comerica Bank</v>
      </c>
      <c r="B3768" s="4" t="str">
        <f t="shared" si="860"/>
        <v>Robert Dye</v>
      </c>
      <c r="C3768" s="4" t="s">
        <v>246</v>
      </c>
      <c r="D3768" s="4" t="s">
        <v>249</v>
      </c>
      <c r="E3768" s="4" t="str">
        <f>IF(COUNTIF($E$2:E3767,"Begin: " &amp; C3768 &amp; "-" &amp; D3768 &amp; "-" &amp; H3768)=0,"Begin: " &amp; C3768 &amp; "-" &amp; D3768 &amp; "-" &amp; H3768,IF((C3768 &amp; "-" &amp; D3768 &amp; "-" &amp; H3768)&lt;&gt;(C3769 &amp; "-" &amp; D3769 &amp; "-" &amp; H3769),"End: " &amp; C3768 &amp; "-" &amp; D3768 &amp; "-" &amp; H3768,""))</f>
        <v/>
      </c>
      <c r="F3768" s="4" t="str">
        <f t="shared" si="861"/>
        <v>Wall Street Journal-Crude Oil-06-2019</v>
      </c>
      <c r="G3768" s="7">
        <v>43626</v>
      </c>
      <c r="H3768" s="7" t="str">
        <f t="shared" si="862"/>
        <v>06-2019</v>
      </c>
      <c r="I3768" s="7" t="str">
        <f t="shared" ca="1" si="863"/>
        <v>Wall Street Journal: Comerica Bank-Crude Oil-06-2019</v>
      </c>
      <c r="J3768" s="4" t="str">
        <f t="shared" ca="1" si="864"/>
        <v>Crude Oil-Comerica Bank:06-2019</v>
      </c>
      <c r="K3768" t="s">
        <v>207</v>
      </c>
      <c r="CK3768">
        <v>60</v>
      </c>
      <c r="CM3768">
        <v>60</v>
      </c>
      <c r="CO3768">
        <v>60</v>
      </c>
      <c r="CQ3768">
        <v>61</v>
      </c>
      <c r="CS3768">
        <v>62</v>
      </c>
      <c r="CU3768">
        <v>62</v>
      </c>
    </row>
    <row r="3769" spans="1:99" x14ac:dyDescent="0.55000000000000004">
      <c r="A3769" s="4" t="str">
        <f t="shared" ca="1" si="859"/>
        <v>PNC Financial Services Group</v>
      </c>
      <c r="B3769" s="4" t="str">
        <f t="shared" si="860"/>
        <v>Augustine Faucher</v>
      </c>
      <c r="C3769" s="4" t="s">
        <v>246</v>
      </c>
      <c r="D3769" s="4" t="s">
        <v>249</v>
      </c>
      <c r="E3769" s="4" t="str">
        <f>IF(COUNTIF($E$2:E3768,"Begin: " &amp; C3769 &amp; "-" &amp; D3769 &amp; "-" &amp; H3769)=0,"Begin: " &amp; C3769 &amp; "-" &amp; D3769 &amp; "-" &amp; H3769,IF((C3769 &amp; "-" &amp; D3769 &amp; "-" &amp; H3769)&lt;&gt;(C3770 &amp; "-" &amp; D3770 &amp; "-" &amp; H3770),"End: " &amp; C3769 &amp; "-" &amp; D3769 &amp; "-" &amp; H3769,""))</f>
        <v/>
      </c>
      <c r="F3769" s="4" t="str">
        <f t="shared" si="861"/>
        <v>Wall Street Journal-Crude Oil-06-2019</v>
      </c>
      <c r="G3769" s="7">
        <v>43626</v>
      </c>
      <c r="H3769" s="7" t="str">
        <f t="shared" si="862"/>
        <v>06-2019</v>
      </c>
      <c r="I3769" s="7" t="str">
        <f t="shared" ca="1" si="863"/>
        <v>Wall Street Journal: PNC Financial Services Group-Crude Oil-06-2019</v>
      </c>
      <c r="J3769" s="4" t="str">
        <f t="shared" ca="1" si="864"/>
        <v>Crude Oil-PNC Financial Services Group:06-2019</v>
      </c>
      <c r="K3769" t="s">
        <v>769</v>
      </c>
      <c r="CK3769">
        <v>59</v>
      </c>
      <c r="CM3769">
        <v>60.3</v>
      </c>
      <c r="CO3769">
        <v>61.5</v>
      </c>
      <c r="CQ3769">
        <v>63.2</v>
      </c>
      <c r="CS3769">
        <v>64.900000000000006</v>
      </c>
      <c r="CU3769">
        <v>66.599999999999994</v>
      </c>
    </row>
    <row r="3770" spans="1:99" x14ac:dyDescent="0.55000000000000004">
      <c r="A3770" s="4" t="str">
        <f t="shared" ca="1" si="859"/>
        <v>California Lutheran University</v>
      </c>
      <c r="B3770" s="4" t="str">
        <f t="shared" si="860"/>
        <v>Matthew Fienup/Dan Hamilton</v>
      </c>
      <c r="C3770" s="4" t="s">
        <v>246</v>
      </c>
      <c r="D3770" s="4" t="s">
        <v>249</v>
      </c>
      <c r="E3770" s="4" t="str">
        <f>IF(COUNTIF($E$2:E3769,"Begin: " &amp; C3770 &amp; "-" &amp; D3770 &amp; "-" &amp; H3770)=0,"Begin: " &amp; C3770 &amp; "-" &amp; D3770 &amp; "-" &amp; H3770,IF((C3770 &amp; "-" &amp; D3770 &amp; "-" &amp; H3770)&lt;&gt;(C3771 &amp; "-" &amp; D3771 &amp; "-" &amp; H3771),"End: " &amp; C3770 &amp; "-" &amp; D3770 &amp; "-" &amp; H3770,""))</f>
        <v/>
      </c>
      <c r="F3770" s="4" t="str">
        <f t="shared" si="861"/>
        <v>Wall Street Journal-Crude Oil-06-2019</v>
      </c>
      <c r="G3770" s="7">
        <v>43626</v>
      </c>
      <c r="H3770" s="7" t="str">
        <f t="shared" si="862"/>
        <v>06-2019</v>
      </c>
      <c r="I3770" s="7" t="str">
        <f t="shared" ca="1" si="863"/>
        <v>Wall Street Journal: California Lutheran University-Crude Oil-06-2019</v>
      </c>
      <c r="J3770" s="4" t="str">
        <f t="shared" ca="1" si="864"/>
        <v>Crude Oil-California Lutheran University:06-2019</v>
      </c>
      <c r="K3770" t="s">
        <v>796</v>
      </c>
      <c r="CK3770">
        <v>53.4</v>
      </c>
      <c r="CM3770">
        <v>53</v>
      </c>
      <c r="CO3770">
        <v>54.9</v>
      </c>
      <c r="CQ3770">
        <v>53.5</v>
      </c>
      <c r="CS3770">
        <v>55.3</v>
      </c>
      <c r="CU3770">
        <v>54.9</v>
      </c>
    </row>
    <row r="3771" spans="1:99" x14ac:dyDescent="0.55000000000000004">
      <c r="A3771" s="4" t="str">
        <f t="shared" ca="1" si="859"/>
        <v>MFR</v>
      </c>
      <c r="B3771" s="4" t="str">
        <f t="shared" si="860"/>
        <v>Maria Fiorini Ramirez/Joshua Shapiro</v>
      </c>
      <c r="C3771" s="4" t="s">
        <v>246</v>
      </c>
      <c r="D3771" s="4" t="s">
        <v>249</v>
      </c>
      <c r="E3771" s="4" t="str">
        <f>IF(COUNTIF($E$2:E3770,"Begin: " &amp; C3771 &amp; "-" &amp; D3771 &amp; "-" &amp; H3771)=0,"Begin: " &amp; C3771 &amp; "-" &amp; D3771 &amp; "-" &amp; H3771,IF((C3771 &amp; "-" &amp; D3771 &amp; "-" &amp; H3771)&lt;&gt;(C3772 &amp; "-" &amp; D3772 &amp; "-" &amp; H3772),"End: " &amp; C3771 &amp; "-" &amp; D3771 &amp; "-" &amp; H3771,""))</f>
        <v/>
      </c>
      <c r="F3771" s="4" t="str">
        <f t="shared" si="861"/>
        <v>Wall Street Journal-Crude Oil-06-2019</v>
      </c>
      <c r="G3771" s="7">
        <v>43626</v>
      </c>
      <c r="H3771" s="7" t="str">
        <f t="shared" si="862"/>
        <v>06-2019</v>
      </c>
      <c r="I3771" s="7" t="str">
        <f t="shared" ca="1" si="863"/>
        <v>Wall Street Journal: MFR-Crude Oil-06-2019</v>
      </c>
      <c r="J3771" s="4" t="str">
        <f t="shared" ca="1" si="864"/>
        <v>Crude Oil-MFR:06-2019</v>
      </c>
      <c r="K3771" t="s">
        <v>208</v>
      </c>
    </row>
    <row r="3772" spans="1:99" x14ac:dyDescent="0.55000000000000004">
      <c r="A3772" s="4" t="str">
        <f t="shared" ca="1" si="859"/>
        <v>Chamber of Commerce</v>
      </c>
      <c r="B3772" s="4" t="str">
        <f t="shared" si="860"/>
        <v>J.D. Foster</v>
      </c>
      <c r="C3772" s="4" t="s">
        <v>246</v>
      </c>
      <c r="D3772" s="4" t="s">
        <v>249</v>
      </c>
      <c r="E3772" s="4" t="str">
        <f>IF(COUNTIF($E$2:E3771,"Begin: " &amp; C3772 &amp; "-" &amp; D3772 &amp; "-" &amp; H3772)=0,"Begin: " &amp; C3772 &amp; "-" &amp; D3772 &amp; "-" &amp; H3772,IF((C3772 &amp; "-" &amp; D3772 &amp; "-" &amp; H3772)&lt;&gt;(C3773 &amp; "-" &amp; D3773 &amp; "-" &amp; H3773),"End: " &amp; C3772 &amp; "-" &amp; D3772 &amp; "-" &amp; H3772,""))</f>
        <v/>
      </c>
      <c r="F3772" s="4" t="str">
        <f t="shared" si="861"/>
        <v>Wall Street Journal-Crude Oil-06-2019</v>
      </c>
      <c r="G3772" s="7">
        <v>43626</v>
      </c>
      <c r="H3772" s="7" t="str">
        <f t="shared" si="862"/>
        <v>06-2019</v>
      </c>
      <c r="I3772" s="7" t="str">
        <f t="shared" ca="1" si="863"/>
        <v>Wall Street Journal: Chamber of Commerce-Crude Oil-06-2019</v>
      </c>
      <c r="J3772" s="4" t="str">
        <f t="shared" ca="1" si="864"/>
        <v>Crude Oil-Chamber of Commerce:06-2019</v>
      </c>
      <c r="K3772" t="s">
        <v>766</v>
      </c>
    </row>
    <row r="3773" spans="1:99" x14ac:dyDescent="0.55000000000000004">
      <c r="A3773" s="4" t="str">
        <f t="shared" ca="1" si="859"/>
        <v>Mortgage Bankers Association</v>
      </c>
      <c r="B3773" s="4" t="str">
        <f t="shared" si="860"/>
        <v>Mike Fratantoni</v>
      </c>
      <c r="C3773" s="4" t="s">
        <v>246</v>
      </c>
      <c r="D3773" s="4" t="s">
        <v>249</v>
      </c>
      <c r="E3773" s="4" t="str">
        <f>IF(COUNTIF($E$2:E3772,"Begin: " &amp; C3773 &amp; "-" &amp; D3773 &amp; "-" &amp; H3773)=0,"Begin: " &amp; C3773 &amp; "-" &amp; D3773 &amp; "-" &amp; H3773,IF((C3773 &amp; "-" &amp; D3773 &amp; "-" &amp; H3773)&lt;&gt;(C3774 &amp; "-" &amp; D3774 &amp; "-" &amp; H3774),"End: " &amp; C3773 &amp; "-" &amp; D3773 &amp; "-" &amp; H3773,""))</f>
        <v/>
      </c>
      <c r="F3773" s="4" t="str">
        <f t="shared" si="861"/>
        <v>Wall Street Journal-Crude Oil-06-2019</v>
      </c>
      <c r="G3773" s="7">
        <v>43626</v>
      </c>
      <c r="H3773" s="7" t="str">
        <f t="shared" si="862"/>
        <v>06-2019</v>
      </c>
      <c r="I3773" s="7" t="str">
        <f t="shared" ca="1" si="863"/>
        <v>Wall Street Journal: Mortgage Bankers Association-Crude Oil-06-2019</v>
      </c>
      <c r="J3773" s="4" t="str">
        <f t="shared" ca="1" si="864"/>
        <v>Crude Oil-Mortgage Bankers Association:06-2019</v>
      </c>
      <c r="K3773" t="s">
        <v>209</v>
      </c>
      <c r="CK3773">
        <v>53</v>
      </c>
      <c r="CM3773">
        <v>54</v>
      </c>
      <c r="CO3773">
        <v>55</v>
      </c>
      <c r="CQ3773">
        <v>55</v>
      </c>
      <c r="CS3773">
        <v>55</v>
      </c>
      <c r="CU3773">
        <v>55</v>
      </c>
    </row>
    <row r="3774" spans="1:99" x14ac:dyDescent="0.55000000000000004">
      <c r="A3774" s="4" t="str">
        <f t="shared" ca="1" si="859"/>
        <v>Robert Fry Economics LLC</v>
      </c>
      <c r="B3774" s="4" t="str">
        <f t="shared" si="860"/>
        <v>Robert Fry</v>
      </c>
      <c r="C3774" s="4" t="s">
        <v>246</v>
      </c>
      <c r="D3774" s="4" t="s">
        <v>249</v>
      </c>
      <c r="E3774" s="4" t="str">
        <f>IF(COUNTIF($E$2:E3773,"Begin: " &amp; C3774 &amp; "-" &amp; D3774 &amp; "-" &amp; H3774)=0,"Begin: " &amp; C3774 &amp; "-" &amp; D3774 &amp; "-" &amp; H3774,IF((C3774 &amp; "-" &amp; D3774 &amp; "-" &amp; H3774)&lt;&gt;(C3775 &amp; "-" &amp; D3775 &amp; "-" &amp; H3775),"End: " &amp; C3774 &amp; "-" &amp; D3774 &amp; "-" &amp; H3774,""))</f>
        <v/>
      </c>
      <c r="F3774" s="4" t="str">
        <f t="shared" si="861"/>
        <v>Wall Street Journal-Crude Oil-06-2019</v>
      </c>
      <c r="G3774" s="7">
        <v>43626</v>
      </c>
      <c r="H3774" s="7" t="str">
        <f t="shared" si="862"/>
        <v>06-2019</v>
      </c>
      <c r="I3774" s="7" t="str">
        <f t="shared" ca="1" si="863"/>
        <v>Wall Street Journal: Robert Fry Economics LLC-Crude Oil-06-2019</v>
      </c>
      <c r="J3774" s="4" t="str">
        <f t="shared" ca="1" si="864"/>
        <v>Crude Oil-Robert Fry Economics LLC:06-2019</v>
      </c>
      <c r="K3774" t="s">
        <v>764</v>
      </c>
      <c r="CK3774">
        <v>53</v>
      </c>
      <c r="CM3774">
        <v>53</v>
      </c>
      <c r="CO3774">
        <v>54</v>
      </c>
      <c r="CQ3774">
        <v>54</v>
      </c>
      <c r="CS3774">
        <v>54</v>
      </c>
      <c r="CU3774">
        <v>54</v>
      </c>
    </row>
    <row r="3775" spans="1:99" x14ac:dyDescent="0.55000000000000004">
      <c r="A3775" s="4" t="str">
        <f t="shared" ca="1" si="859"/>
        <v>Societe Generale</v>
      </c>
      <c r="B3775" s="4" t="str">
        <f t="shared" si="860"/>
        <v>Stephen Gallagher</v>
      </c>
      <c r="C3775" s="4" t="s">
        <v>246</v>
      </c>
      <c r="D3775" s="4" t="s">
        <v>249</v>
      </c>
      <c r="E3775" s="4" t="str">
        <f>IF(COUNTIF($E$2:E3774,"Begin: " &amp; C3775 &amp; "-" &amp; D3775 &amp; "-" &amp; H3775)=0,"Begin: " &amp; C3775 &amp; "-" &amp; D3775 &amp; "-" &amp; H3775,IF((C3775 &amp; "-" &amp; D3775 &amp; "-" &amp; H3775)&lt;&gt;(C3776 &amp; "-" &amp; D3776 &amp; "-" &amp; H3776),"End: " &amp; C3775 &amp; "-" &amp; D3775 &amp; "-" &amp; H3775,""))</f>
        <v/>
      </c>
      <c r="F3775" s="4" t="str">
        <f t="shared" si="861"/>
        <v>Wall Street Journal-Crude Oil-06-2019</v>
      </c>
      <c r="G3775" s="7">
        <v>43626</v>
      </c>
      <c r="H3775" s="7" t="str">
        <f t="shared" si="862"/>
        <v>06-2019</v>
      </c>
      <c r="I3775" s="7" t="str">
        <f t="shared" ca="1" si="863"/>
        <v>Wall Street Journal: Societe Generale-Crude Oil-06-2019</v>
      </c>
      <c r="J3775" s="4" t="str">
        <f t="shared" ca="1" si="864"/>
        <v>Crude Oil-Societe Generale:06-2019</v>
      </c>
      <c r="K3775" t="s">
        <v>657</v>
      </c>
    </row>
    <row r="3776" spans="1:99" x14ac:dyDescent="0.55000000000000004">
      <c r="A3776" s="4" t="str">
        <f t="shared" ca="1" si="859"/>
        <v>Barclays</v>
      </c>
      <c r="B3776" s="4" t="str">
        <f t="shared" si="860"/>
        <v>Michael Gapen*</v>
      </c>
      <c r="C3776" s="4" t="s">
        <v>246</v>
      </c>
      <c r="D3776" s="4" t="s">
        <v>249</v>
      </c>
      <c r="E3776" s="4" t="str">
        <f>IF(COUNTIF($E$2:E3775,"Begin: " &amp; C3776 &amp; "-" &amp; D3776 &amp; "-" &amp; H3776)=0,"Begin: " &amp; C3776 &amp; "-" &amp; D3776 &amp; "-" &amp; H3776,IF((C3776 &amp; "-" &amp; D3776 &amp; "-" &amp; H3776)&lt;&gt;(C3777 &amp; "-" &amp; D3777 &amp; "-" &amp; H3777),"End: " &amp; C3776 &amp; "-" &amp; D3776 &amp; "-" &amp; H3776,""))</f>
        <v/>
      </c>
      <c r="F3776" s="4" t="str">
        <f t="shared" si="861"/>
        <v>Wall Street Journal-Crude Oil-06-2019</v>
      </c>
      <c r="G3776" s="7">
        <v>43626</v>
      </c>
      <c r="H3776" s="7" t="str">
        <f t="shared" si="862"/>
        <v>06-2019</v>
      </c>
      <c r="I3776" s="7" t="str">
        <f t="shared" ca="1" si="863"/>
        <v>Wall Street Journal: Barclays-Crude Oil-06-2019</v>
      </c>
      <c r="J3776" s="4" t="str">
        <f t="shared" ca="1" si="864"/>
        <v>Crude Oil-Barclays:06-2019</v>
      </c>
      <c r="K3776" t="s">
        <v>815</v>
      </c>
    </row>
    <row r="3777" spans="1:99" x14ac:dyDescent="0.55000000000000004">
      <c r="A3777" s="4" t="str">
        <f t="shared" ca="1" si="859"/>
        <v>NatWest Markets</v>
      </c>
      <c r="B3777" s="4" t="str">
        <f t="shared" si="860"/>
        <v>Michelle Girard*</v>
      </c>
      <c r="C3777" s="4" t="s">
        <v>246</v>
      </c>
      <c r="D3777" s="4" t="s">
        <v>249</v>
      </c>
      <c r="E3777" s="4" t="str">
        <f>IF(COUNTIF($E$2:E3776,"Begin: " &amp; C3777 &amp; "-" &amp; D3777 &amp; "-" &amp; H3777)=0,"Begin: " &amp; C3777 &amp; "-" &amp; D3777 &amp; "-" &amp; H3777,IF((C3777 &amp; "-" &amp; D3777 &amp; "-" &amp; H3777)&lt;&gt;(C3778 &amp; "-" &amp; D3778 &amp; "-" &amp; H3778),"End: " &amp; C3777 &amp; "-" &amp; D3777 &amp; "-" &amp; H3777,""))</f>
        <v/>
      </c>
      <c r="F3777" s="4" t="str">
        <f t="shared" si="861"/>
        <v>Wall Street Journal-Crude Oil-06-2019</v>
      </c>
      <c r="G3777" s="7">
        <v>43626</v>
      </c>
      <c r="H3777" s="7" t="str">
        <f t="shared" si="862"/>
        <v>06-2019</v>
      </c>
      <c r="I3777" s="7" t="str">
        <f t="shared" ca="1" si="863"/>
        <v>Wall Street Journal: NatWest Markets-Crude Oil-06-2019</v>
      </c>
      <c r="J3777" s="4" t="str">
        <f t="shared" ca="1" si="864"/>
        <v>Crude Oil-NatWest Markets:06-2019</v>
      </c>
      <c r="K3777" t="s">
        <v>816</v>
      </c>
    </row>
    <row r="3778" spans="1:99" x14ac:dyDescent="0.55000000000000004">
      <c r="A3778" s="4" t="str">
        <f t="shared" ca="1" si="859"/>
        <v>BMO Capital</v>
      </c>
      <c r="B3778" s="4" t="str">
        <f t="shared" si="860"/>
        <v>Michael Gregory</v>
      </c>
      <c r="C3778" s="4" t="s">
        <v>246</v>
      </c>
      <c r="D3778" s="4" t="s">
        <v>249</v>
      </c>
      <c r="E3778" s="4" t="str">
        <f>IF(COUNTIF($E$2:E3777,"Begin: " &amp; C3778 &amp; "-" &amp; D3778 &amp; "-" &amp; H3778)=0,"Begin: " &amp; C3778 &amp; "-" &amp; D3778 &amp; "-" &amp; H3778,IF((C3778 &amp; "-" &amp; D3778 &amp; "-" &amp; H3778)&lt;&gt;(C3779 &amp; "-" &amp; D3779 &amp; "-" &amp; H3779),"End: " &amp; C3778 &amp; "-" &amp; D3778 &amp; "-" &amp; H3778,""))</f>
        <v/>
      </c>
      <c r="F3778" s="4" t="str">
        <f t="shared" si="861"/>
        <v>Wall Street Journal-Crude Oil-06-2019</v>
      </c>
      <c r="G3778" s="7">
        <v>43626</v>
      </c>
      <c r="H3778" s="7" t="str">
        <f t="shared" si="862"/>
        <v>06-2019</v>
      </c>
      <c r="I3778" s="7" t="str">
        <f t="shared" ca="1" si="863"/>
        <v>Wall Street Journal: BMO Capital-Crude Oil-06-2019</v>
      </c>
      <c r="J3778" s="4" t="str">
        <f t="shared" ca="1" si="864"/>
        <v>Crude Oil-BMO Capital:06-2019</v>
      </c>
      <c r="K3778" t="s">
        <v>798</v>
      </c>
    </row>
    <row r="3779" spans="1:99" x14ac:dyDescent="0.55000000000000004">
      <c r="A3779" s="4" t="str">
        <f t="shared" ca="1" si="859"/>
        <v>TD Securities</v>
      </c>
      <c r="B3779" s="4" t="str">
        <f t="shared" si="860"/>
        <v>Michael Hanson*</v>
      </c>
      <c r="C3779" s="4" t="s">
        <v>246</v>
      </c>
      <c r="D3779" s="4" t="s">
        <v>249</v>
      </c>
      <c r="E3779" s="4" t="str">
        <f>IF(COUNTIF($E$2:E3778,"Begin: " &amp; C3779 &amp; "-" &amp; D3779 &amp; "-" &amp; H3779)=0,"Begin: " &amp; C3779 &amp; "-" &amp; D3779 &amp; "-" &amp; H3779,IF((C3779 &amp; "-" &amp; D3779 &amp; "-" &amp; H3779)&lt;&gt;(C3780 &amp; "-" &amp; D3780 &amp; "-" &amp; H3780),"End: " &amp; C3779 &amp; "-" &amp; D3779 &amp; "-" &amp; H3779,""))</f>
        <v/>
      </c>
      <c r="F3779" s="4" t="str">
        <f t="shared" si="861"/>
        <v>Wall Street Journal-Crude Oil-06-2019</v>
      </c>
      <c r="G3779" s="7">
        <v>43626</v>
      </c>
      <c r="H3779" s="7" t="str">
        <f t="shared" si="862"/>
        <v>06-2019</v>
      </c>
      <c r="I3779" s="7" t="str">
        <f t="shared" ca="1" si="863"/>
        <v>Wall Street Journal: TD Securities-Crude Oil-06-2019</v>
      </c>
      <c r="J3779" s="4" t="str">
        <f t="shared" ca="1" si="864"/>
        <v>Crude Oil-TD Securities:06-2019</v>
      </c>
      <c r="K3779" t="s">
        <v>834</v>
      </c>
    </row>
    <row r="3780" spans="1:99" x14ac:dyDescent="0.55000000000000004">
      <c r="A3780" s="4" t="str">
        <f t="shared" ca="1" si="859"/>
        <v>Goldman Sachs</v>
      </c>
      <c r="B3780" s="4" t="str">
        <f t="shared" si="860"/>
        <v>Jan Hatzius</v>
      </c>
      <c r="C3780" s="4" t="s">
        <v>246</v>
      </c>
      <c r="D3780" s="4" t="s">
        <v>249</v>
      </c>
      <c r="E3780" s="4" t="str">
        <f>IF(COUNTIF($E$2:E3779,"Begin: " &amp; C3780 &amp; "-" &amp; D3780 &amp; "-" &amp; H3780)=0,"Begin: " &amp; C3780 &amp; "-" &amp; D3780 &amp; "-" &amp; H3780,IF((C3780 &amp; "-" &amp; D3780 &amp; "-" &amp; H3780)&lt;&gt;(C3781 &amp; "-" &amp; D3781 &amp; "-" &amp; H3781),"End: " &amp; C3780 &amp; "-" &amp; D3780 &amp; "-" &amp; H3780,""))</f>
        <v/>
      </c>
      <c r="F3780" s="4" t="str">
        <f t="shared" si="861"/>
        <v>Wall Street Journal-Crude Oil-06-2019</v>
      </c>
      <c r="G3780" s="7">
        <v>43626</v>
      </c>
      <c r="H3780" s="7" t="str">
        <f t="shared" si="862"/>
        <v>06-2019</v>
      </c>
      <c r="I3780" s="7" t="str">
        <f t="shared" ca="1" si="863"/>
        <v>Wall Street Journal: Goldman Sachs-Crude Oil-06-2019</v>
      </c>
      <c r="J3780" s="4" t="str">
        <f t="shared" ca="1" si="864"/>
        <v>Crude Oil-Goldman Sachs:06-2019</v>
      </c>
      <c r="K3780" t="s">
        <v>213</v>
      </c>
    </row>
    <row r="3781" spans="1:99" x14ac:dyDescent="0.55000000000000004">
      <c r="A3781" s="4" t="str">
        <f t="shared" ca="1" si="859"/>
        <v>Scotiabank</v>
      </c>
      <c r="B3781" s="4" t="str">
        <f t="shared" si="860"/>
        <v>Derek Holt</v>
      </c>
      <c r="C3781" s="4" t="s">
        <v>246</v>
      </c>
      <c r="D3781" s="4" t="s">
        <v>249</v>
      </c>
      <c r="E3781" s="4" t="str">
        <f>IF(COUNTIF($E$2:E3780,"Begin: " &amp; C3781 &amp; "-" &amp; D3781 &amp; "-" &amp; H3781)=0,"Begin: " &amp; C3781 &amp; "-" &amp; D3781 &amp; "-" &amp; H3781,IF((C3781 &amp; "-" &amp; D3781 &amp; "-" &amp; H3781)&lt;&gt;(C3782 &amp; "-" &amp; D3782 &amp; "-" &amp; H3782),"End: " &amp; C3781 &amp; "-" &amp; D3781 &amp; "-" &amp; H3781,""))</f>
        <v/>
      </c>
      <c r="F3781" s="4" t="str">
        <f t="shared" si="861"/>
        <v>Wall Street Journal-Crude Oil-06-2019</v>
      </c>
      <c r="G3781" s="7">
        <v>43626</v>
      </c>
      <c r="H3781" s="7" t="str">
        <f t="shared" si="862"/>
        <v>06-2019</v>
      </c>
      <c r="I3781" s="7" t="str">
        <f t="shared" ca="1" si="863"/>
        <v>Wall Street Journal: Scotiabank-Crude Oil-06-2019</v>
      </c>
      <c r="J3781" s="4" t="str">
        <f t="shared" ca="1" si="864"/>
        <v>Crude Oil-Scotiabank:06-2019</v>
      </c>
      <c r="K3781" t="s">
        <v>432</v>
      </c>
      <c r="CK3781">
        <v>59</v>
      </c>
      <c r="CM3781">
        <v>62</v>
      </c>
      <c r="CO3781">
        <v>69</v>
      </c>
      <c r="CQ3781">
        <v>69</v>
      </c>
      <c r="CS3781">
        <v>65</v>
      </c>
      <c r="CU3781">
        <v>65</v>
      </c>
    </row>
    <row r="3782" spans="1:99" x14ac:dyDescent="0.55000000000000004">
      <c r="A3782" s="4" t="str">
        <f t="shared" ca="1" si="859"/>
        <v>KPMG</v>
      </c>
      <c r="B3782" s="4" t="str">
        <f t="shared" si="860"/>
        <v>Constance Hunter</v>
      </c>
      <c r="C3782" s="4" t="s">
        <v>246</v>
      </c>
      <c r="D3782" s="4" t="s">
        <v>249</v>
      </c>
      <c r="E3782" s="4" t="str">
        <f>IF(COUNTIF($E$2:E3781,"Begin: " &amp; C3782 &amp; "-" &amp; D3782 &amp; "-" &amp; H3782)=0,"Begin: " &amp; C3782 &amp; "-" &amp; D3782 &amp; "-" &amp; H3782,IF((C3782 &amp; "-" &amp; D3782 &amp; "-" &amp; H3782)&lt;&gt;(C3783 &amp; "-" &amp; D3783 &amp; "-" &amp; H3783),"End: " &amp; C3782 &amp; "-" &amp; D3782 &amp; "-" &amp; H3782,""))</f>
        <v/>
      </c>
      <c r="F3782" s="4" t="str">
        <f t="shared" si="861"/>
        <v>Wall Street Journal-Crude Oil-06-2019</v>
      </c>
      <c r="G3782" s="7">
        <v>43626</v>
      </c>
      <c r="H3782" s="7" t="str">
        <f t="shared" si="862"/>
        <v>06-2019</v>
      </c>
      <c r="I3782" s="7" t="str">
        <f t="shared" ca="1" si="863"/>
        <v>Wall Street Journal: KPMG-Crude Oil-06-2019</v>
      </c>
      <c r="J3782" s="4" t="str">
        <f t="shared" ca="1" si="864"/>
        <v>Crude Oil-KPMG:06-2019</v>
      </c>
      <c r="K3782" t="s">
        <v>686</v>
      </c>
    </row>
    <row r="3783" spans="1:99" x14ac:dyDescent="0.55000000000000004">
      <c r="A3783" s="4" t="str">
        <f t="shared" ca="1" si="859"/>
        <v>BBVA</v>
      </c>
      <c r="B3783" s="4" t="str">
        <f t="shared" si="860"/>
        <v xml:space="preserve">Nathaniel Karp
</v>
      </c>
      <c r="C3783" s="4" t="s">
        <v>246</v>
      </c>
      <c r="D3783" s="4" t="s">
        <v>249</v>
      </c>
      <c r="E3783" s="4" t="str">
        <f>IF(COUNTIF($E$2:E3782,"Begin: " &amp; C3783 &amp; "-" &amp; D3783 &amp; "-" &amp; H3783)=0,"Begin: " &amp; C3783 &amp; "-" &amp; D3783 &amp; "-" &amp; H3783,IF((C3783 &amp; "-" &amp; D3783 &amp; "-" &amp; H3783)&lt;&gt;(C3784 &amp; "-" &amp; D3784 &amp; "-" &amp; H3784),"End: " &amp; C3783 &amp; "-" &amp; D3783 &amp; "-" &amp; H3783,""))</f>
        <v/>
      </c>
      <c r="F3783" s="4" t="str">
        <f t="shared" si="861"/>
        <v>Wall Street Journal-Crude Oil-06-2019</v>
      </c>
      <c r="G3783" s="7">
        <v>43626</v>
      </c>
      <c r="H3783" s="7" t="str">
        <f t="shared" si="862"/>
        <v>06-2019</v>
      </c>
      <c r="I3783" s="7" t="str">
        <f t="shared" ca="1" si="863"/>
        <v>Wall Street Journal: BBVA-Crude Oil-06-2019</v>
      </c>
      <c r="J3783" s="4" t="str">
        <f t="shared" ca="1" si="864"/>
        <v>Crude Oil-BBVA:06-2019</v>
      </c>
      <c r="K3783" t="s">
        <v>434</v>
      </c>
      <c r="CK3783">
        <v>54</v>
      </c>
      <c r="CM3783">
        <v>52</v>
      </c>
      <c r="CO3783">
        <v>55</v>
      </c>
      <c r="CQ3783">
        <v>57</v>
      </c>
      <c r="CS3783">
        <v>58</v>
      </c>
      <c r="CU3783">
        <v>58</v>
      </c>
    </row>
    <row r="3784" spans="1:99" x14ac:dyDescent="0.55000000000000004">
      <c r="A3784" s="4" t="str">
        <f t="shared" ca="1" si="859"/>
        <v>National Retail Federation</v>
      </c>
      <c r="B3784" s="4" t="str">
        <f t="shared" si="860"/>
        <v>Jack Kleinhenz</v>
      </c>
      <c r="C3784" s="4" t="s">
        <v>246</v>
      </c>
      <c r="D3784" s="4" t="s">
        <v>249</v>
      </c>
      <c r="E3784" s="4" t="str">
        <f>IF(COUNTIF($E$2:E3783,"Begin: " &amp; C3784 &amp; "-" &amp; D3784 &amp; "-" &amp; H3784)=0,"Begin: " &amp; C3784 &amp; "-" &amp; D3784 &amp; "-" &amp; H3784,IF((C3784 &amp; "-" &amp; D3784 &amp; "-" &amp; H3784)&lt;&gt;(C3785 &amp; "-" &amp; D3785 &amp; "-" &amp; H3785),"End: " &amp; C3784 &amp; "-" &amp; D3784 &amp; "-" &amp; H3784,""))</f>
        <v/>
      </c>
      <c r="F3784" s="4" t="str">
        <f t="shared" si="861"/>
        <v>Wall Street Journal-Crude Oil-06-2019</v>
      </c>
      <c r="G3784" s="7">
        <v>43626</v>
      </c>
      <c r="H3784" s="7" t="str">
        <f t="shared" si="862"/>
        <v>06-2019</v>
      </c>
      <c r="I3784" s="7" t="str">
        <f t="shared" ca="1" si="863"/>
        <v>Wall Street Journal: National Retail Federation-Crude Oil-06-2019</v>
      </c>
      <c r="J3784" s="4" t="str">
        <f t="shared" ca="1" si="864"/>
        <v>Crude Oil-National Retail Federation:06-2019</v>
      </c>
      <c r="K3784" t="s">
        <v>216</v>
      </c>
      <c r="CK3784">
        <v>58</v>
      </c>
      <c r="CM3784">
        <v>61</v>
      </c>
      <c r="CO3784">
        <v>61.5</v>
      </c>
      <c r="CQ3784">
        <v>60</v>
      </c>
    </row>
    <row r="3785" spans="1:99" x14ac:dyDescent="0.55000000000000004">
      <c r="A3785" s="4" t="str">
        <f t="shared" ca="1" si="859"/>
        <v>Natixis CIB Americas</v>
      </c>
      <c r="B3785" s="4" t="str">
        <f t="shared" si="860"/>
        <v>Joseph LaVorgna</v>
      </c>
      <c r="C3785" s="4" t="s">
        <v>246</v>
      </c>
      <c r="D3785" s="4" t="s">
        <v>249</v>
      </c>
      <c r="E3785" s="4" t="str">
        <f>IF(COUNTIF($E$2:E3784,"Begin: " &amp; C3785 &amp; "-" &amp; D3785 &amp; "-" &amp; H3785)=0,"Begin: " &amp; C3785 &amp; "-" &amp; D3785 &amp; "-" &amp; H3785,IF((C3785 &amp; "-" &amp; D3785 &amp; "-" &amp; H3785)&lt;&gt;(C3786 &amp; "-" &amp; D3786 &amp; "-" &amp; H3786),"End: " &amp; C3785 &amp; "-" &amp; D3785 &amp; "-" &amp; H3785,""))</f>
        <v/>
      </c>
      <c r="F3785" s="4" t="str">
        <f t="shared" si="861"/>
        <v>Wall Street Journal-Crude Oil-06-2019</v>
      </c>
      <c r="G3785" s="7">
        <v>43626</v>
      </c>
      <c r="H3785" s="7" t="str">
        <f t="shared" si="862"/>
        <v>06-2019</v>
      </c>
      <c r="I3785" s="7" t="str">
        <f t="shared" ca="1" si="863"/>
        <v>Wall Street Journal: Natixis CIB Americas-Crude Oil-06-2019</v>
      </c>
      <c r="J3785" s="4" t="str">
        <f t="shared" ca="1" si="864"/>
        <v>Crude Oil-Natixis CIB Americas:06-2019</v>
      </c>
      <c r="K3785" t="s">
        <v>774</v>
      </c>
    </row>
    <row r="3786" spans="1:99" x14ac:dyDescent="0.55000000000000004">
      <c r="A3786" s="4" t="str">
        <f t="shared" ca="1" si="859"/>
        <v>UCLA Anderson Forecast</v>
      </c>
      <c r="B3786" s="4" t="str">
        <f t="shared" si="860"/>
        <v>Edward Leamer/David Shulman</v>
      </c>
      <c r="C3786" s="4" t="s">
        <v>246</v>
      </c>
      <c r="D3786" s="4" t="s">
        <v>249</v>
      </c>
      <c r="E3786" s="4" t="str">
        <f>IF(COUNTIF($E$2:E3785,"Begin: " &amp; C3786 &amp; "-" &amp; D3786 &amp; "-" &amp; H3786)=0,"Begin: " &amp; C3786 &amp; "-" &amp; D3786 &amp; "-" &amp; H3786,IF((C3786 &amp; "-" &amp; D3786 &amp; "-" &amp; H3786)&lt;&gt;(C3787 &amp; "-" &amp; D3787 &amp; "-" &amp; H3787),"End: " &amp; C3786 &amp; "-" &amp; D3786 &amp; "-" &amp; H3786,""))</f>
        <v/>
      </c>
      <c r="F3786" s="4" t="str">
        <f t="shared" si="861"/>
        <v>Wall Street Journal-Crude Oil-06-2019</v>
      </c>
      <c r="G3786" s="7">
        <v>43626</v>
      </c>
      <c r="H3786" s="7" t="str">
        <f t="shared" si="862"/>
        <v>06-2019</v>
      </c>
      <c r="I3786" s="7" t="str">
        <f t="shared" ca="1" si="863"/>
        <v>Wall Street Journal: UCLA Anderson Forecast-Crude Oil-06-2019</v>
      </c>
      <c r="J3786" s="4" t="str">
        <f t="shared" ca="1" si="864"/>
        <v>Crude Oil-UCLA Anderson Forecast:06-2019</v>
      </c>
      <c r="K3786" t="s">
        <v>218</v>
      </c>
    </row>
    <row r="3787" spans="1:99" x14ac:dyDescent="0.55000000000000004">
      <c r="A3787" s="4" t="str">
        <f t="shared" ca="1" si="859"/>
        <v>NEMA Business Information Services</v>
      </c>
      <c r="B3787" s="4" t="str">
        <f t="shared" si="860"/>
        <v>Don Leavens/Steven Wilcox</v>
      </c>
      <c r="C3787" s="4" t="s">
        <v>246</v>
      </c>
      <c r="D3787" s="4" t="s">
        <v>249</v>
      </c>
      <c r="E3787" s="4" t="str">
        <f>IF(COUNTIF($E$2:E3786,"Begin: " &amp; C3787 &amp; "-" &amp; D3787 &amp; "-" &amp; H3787)=0,"Begin: " &amp; C3787 &amp; "-" &amp; D3787 &amp; "-" &amp; H3787,IF((C3787 &amp; "-" &amp; D3787 &amp; "-" &amp; H3787)&lt;&gt;(C3788 &amp; "-" &amp; D3788 &amp; "-" &amp; H3788),"End: " &amp; C3787 &amp; "-" &amp; D3787 &amp; "-" &amp; H3787,""))</f>
        <v/>
      </c>
      <c r="F3787" s="4" t="str">
        <f t="shared" si="861"/>
        <v>Wall Street Journal-Crude Oil-06-2019</v>
      </c>
      <c r="G3787" s="7">
        <v>43626</v>
      </c>
      <c r="H3787" s="7" t="str">
        <f t="shared" si="862"/>
        <v>06-2019</v>
      </c>
      <c r="I3787" s="7" t="str">
        <f t="shared" ca="1" si="863"/>
        <v>Wall Street Journal: NEMA Business Information Services-Crude Oil-06-2019</v>
      </c>
      <c r="J3787" s="4" t="str">
        <f t="shared" ca="1" si="864"/>
        <v>Crude Oil-NEMA Business Information Services:06-2019</v>
      </c>
      <c r="K3787" t="s">
        <v>765</v>
      </c>
      <c r="CK3787">
        <v>65.599999999999994</v>
      </c>
      <c r="CM3787">
        <v>66.86</v>
      </c>
      <c r="CO3787">
        <v>62.88</v>
      </c>
      <c r="CQ3787">
        <v>59.51</v>
      </c>
      <c r="CS3787">
        <v>62.94</v>
      </c>
      <c r="CU3787">
        <v>63.71</v>
      </c>
    </row>
    <row r="3788" spans="1:99" x14ac:dyDescent="0.55000000000000004">
      <c r="A3788" s="4" t="str">
        <f t="shared" ca="1" si="859"/>
        <v>HSBC</v>
      </c>
      <c r="B3788" s="4" t="str">
        <f t="shared" si="860"/>
        <v>Kevin Logan*</v>
      </c>
      <c r="C3788" s="4" t="s">
        <v>246</v>
      </c>
      <c r="D3788" s="4" t="s">
        <v>249</v>
      </c>
      <c r="E3788" s="4" t="str">
        <f>IF(COUNTIF($E$2:E3787,"Begin: " &amp; C3788 &amp; "-" &amp; D3788 &amp; "-" &amp; H3788)=0,"Begin: " &amp; C3788 &amp; "-" &amp; D3788 &amp; "-" &amp; H3788,IF((C3788 &amp; "-" &amp; D3788 &amp; "-" &amp; H3788)&lt;&gt;(C3789 &amp; "-" &amp; D3789 &amp; "-" &amp; H3789),"End: " &amp; C3788 &amp; "-" &amp; D3788 &amp; "-" &amp; H3788,""))</f>
        <v/>
      </c>
      <c r="F3788" s="4" t="str">
        <f t="shared" si="861"/>
        <v>Wall Street Journal-Crude Oil-06-2019</v>
      </c>
      <c r="G3788" s="7">
        <v>43626</v>
      </c>
      <c r="H3788" s="7" t="str">
        <f t="shared" si="862"/>
        <v>06-2019</v>
      </c>
      <c r="I3788" s="7" t="str">
        <f t="shared" ca="1" si="863"/>
        <v>Wall Street Journal: HSBC-Crude Oil-06-2019</v>
      </c>
      <c r="J3788" s="4" t="str">
        <f t="shared" ca="1" si="864"/>
        <v>Crude Oil-HSBC:06-2019</v>
      </c>
      <c r="K3788" t="s">
        <v>817</v>
      </c>
    </row>
    <row r="3789" spans="1:99" x14ac:dyDescent="0.55000000000000004">
      <c r="A3789" s="4" t="str">
        <f t="shared" ca="1" si="859"/>
        <v>Moody's Investors Service</v>
      </c>
      <c r="B3789" s="4" t="str">
        <f t="shared" si="860"/>
        <v>John Lonski</v>
      </c>
      <c r="C3789" s="4" t="s">
        <v>246</v>
      </c>
      <c r="D3789" s="4" t="s">
        <v>249</v>
      </c>
      <c r="E3789" s="4" t="str">
        <f>IF(COUNTIF($E$2:E3788,"Begin: " &amp; C3789 &amp; "-" &amp; D3789 &amp; "-" &amp; H3789)=0,"Begin: " &amp; C3789 &amp; "-" &amp; D3789 &amp; "-" &amp; H3789,IF((C3789 &amp; "-" &amp; D3789 &amp; "-" &amp; H3789)&lt;&gt;(C3790 &amp; "-" &amp; D3790 &amp; "-" &amp; H3790),"End: " &amp; C3789 &amp; "-" &amp; D3789 &amp; "-" &amp; H3789,""))</f>
        <v/>
      </c>
      <c r="F3789" s="4" t="str">
        <f t="shared" si="861"/>
        <v>Wall Street Journal-Crude Oil-06-2019</v>
      </c>
      <c r="G3789" s="7">
        <v>43626</v>
      </c>
      <c r="H3789" s="7" t="str">
        <f t="shared" si="862"/>
        <v>06-2019</v>
      </c>
      <c r="I3789" s="7" t="str">
        <f t="shared" ca="1" si="863"/>
        <v>Wall Street Journal: Moody's Investors Service-Crude Oil-06-2019</v>
      </c>
      <c r="J3789" s="4" t="str">
        <f t="shared" ca="1" si="864"/>
        <v>Crude Oil-Moody's Investors Service:06-2019</v>
      </c>
      <c r="K3789" t="s">
        <v>220</v>
      </c>
      <c r="CK3789">
        <v>55</v>
      </c>
      <c r="CM3789">
        <v>58</v>
      </c>
      <c r="CO3789">
        <v>62</v>
      </c>
      <c r="CQ3789">
        <v>62</v>
      </c>
      <c r="CS3789">
        <v>62</v>
      </c>
      <c r="CU3789">
        <v>62</v>
      </c>
    </row>
    <row r="3790" spans="1:99" x14ac:dyDescent="0.55000000000000004">
      <c r="A3790" s="4" t="str">
        <f t="shared" ca="1" si="859"/>
        <v>National Auto Dealer Association</v>
      </c>
      <c r="B3790" s="4" t="str">
        <f t="shared" si="860"/>
        <v>Patrick Manzi</v>
      </c>
      <c r="C3790" s="4" t="s">
        <v>246</v>
      </c>
      <c r="D3790" s="4" t="s">
        <v>249</v>
      </c>
      <c r="E3790" s="4" t="str">
        <f>IF(COUNTIF($E$2:E3789,"Begin: " &amp; C3790 &amp; "-" &amp; D3790 &amp; "-" &amp; H3790)=0,"Begin: " &amp; C3790 &amp; "-" &amp; D3790 &amp; "-" &amp; H3790,IF((C3790 &amp; "-" &amp; D3790 &amp; "-" &amp; H3790)&lt;&gt;(C3791 &amp; "-" &amp; D3791 &amp; "-" &amp; H3791),"End: " &amp; C3790 &amp; "-" &amp; D3790 &amp; "-" &amp; H3790,""))</f>
        <v/>
      </c>
      <c r="F3790" s="4" t="str">
        <f t="shared" si="861"/>
        <v>Wall Street Journal-Crude Oil-06-2019</v>
      </c>
      <c r="G3790" s="7">
        <v>43626</v>
      </c>
      <c r="H3790" s="7" t="str">
        <f t="shared" si="862"/>
        <v>06-2019</v>
      </c>
      <c r="I3790" s="7" t="str">
        <f t="shared" ca="1" si="863"/>
        <v>Wall Street Journal: National Auto Dealer Association-Crude Oil-06-2019</v>
      </c>
      <c r="J3790" s="4" t="str">
        <f t="shared" ca="1" si="864"/>
        <v>Crude Oil-National Auto Dealer Association:06-2019</v>
      </c>
      <c r="K3790" t="s">
        <v>800</v>
      </c>
    </row>
    <row r="3791" spans="1:99" x14ac:dyDescent="0.55000000000000004">
      <c r="A3791" s="4" t="str">
        <f t="shared" ca="1" si="859"/>
        <v>MetLife Investment Management</v>
      </c>
      <c r="B3791" s="4" t="str">
        <f t="shared" si="860"/>
        <v>Drew T. Matus*</v>
      </c>
      <c r="C3791" s="4" t="s">
        <v>246</v>
      </c>
      <c r="D3791" s="4" t="s">
        <v>249</v>
      </c>
      <c r="E3791" s="4" t="str">
        <f>IF(COUNTIF($E$2:E3790,"Begin: " &amp; C3791 &amp; "-" &amp; D3791 &amp; "-" &amp; H3791)=0,"Begin: " &amp; C3791 &amp; "-" &amp; D3791 &amp; "-" &amp; H3791,IF((C3791 &amp; "-" &amp; D3791 &amp; "-" &amp; H3791)&lt;&gt;(C3792 &amp; "-" &amp; D3792 &amp; "-" &amp; H3792),"End: " &amp; C3791 &amp; "-" &amp; D3791 &amp; "-" &amp; H3791,""))</f>
        <v/>
      </c>
      <c r="F3791" s="4" t="str">
        <f t="shared" si="861"/>
        <v>Wall Street Journal-Crude Oil-06-2019</v>
      </c>
      <c r="G3791" s="7">
        <v>43626</v>
      </c>
      <c r="H3791" s="7" t="str">
        <f t="shared" si="862"/>
        <v>06-2019</v>
      </c>
      <c r="I3791" s="7" t="str">
        <f t="shared" ca="1" si="863"/>
        <v>Wall Street Journal: MetLife Investment Management-Crude Oil-06-2019</v>
      </c>
      <c r="J3791" s="4" t="str">
        <f t="shared" ca="1" si="864"/>
        <v>Crude Oil-MetLife Investment Management:06-2019</v>
      </c>
      <c r="K3791" t="s">
        <v>819</v>
      </c>
    </row>
    <row r="3792" spans="1:99" x14ac:dyDescent="0.55000000000000004">
      <c r="A3792" s="4" t="str">
        <f t="shared" ca="1" si="859"/>
        <v>Jeffries &amp; Company</v>
      </c>
      <c r="B3792" s="4" t="str">
        <f t="shared" si="860"/>
        <v>Ward McCarthy*</v>
      </c>
      <c r="C3792" s="4" t="s">
        <v>246</v>
      </c>
      <c r="D3792" s="4" t="s">
        <v>249</v>
      </c>
      <c r="E3792" s="4" t="str">
        <f>IF(COUNTIF($E$2:E3791,"Begin: " &amp; C3792 &amp; "-" &amp; D3792 &amp; "-" &amp; H3792)=0,"Begin: " &amp; C3792 &amp; "-" &amp; D3792 &amp; "-" &amp; H3792,IF((C3792 &amp; "-" &amp; D3792 &amp; "-" &amp; H3792)&lt;&gt;(C3793 &amp; "-" &amp; D3793 &amp; "-" &amp; H3793),"End: " &amp; C3792 &amp; "-" &amp; D3792 &amp; "-" &amp; H3792,""))</f>
        <v/>
      </c>
      <c r="F3792" s="4" t="str">
        <f t="shared" si="861"/>
        <v>Wall Street Journal-Crude Oil-06-2019</v>
      </c>
      <c r="G3792" s="7">
        <v>43626</v>
      </c>
      <c r="H3792" s="7" t="str">
        <f t="shared" si="862"/>
        <v>06-2019</v>
      </c>
      <c r="I3792" s="7" t="str">
        <f t="shared" ca="1" si="863"/>
        <v>Wall Street Journal: Jeffries &amp; Company-Crude Oil-06-2019</v>
      </c>
      <c r="J3792" s="4" t="str">
        <f t="shared" ca="1" si="864"/>
        <v>Crude Oil-Jeffries &amp; Company:06-2019</v>
      </c>
      <c r="K3792" t="s">
        <v>820</v>
      </c>
    </row>
    <row r="3793" spans="1:99" x14ac:dyDescent="0.55000000000000004">
      <c r="A3793" s="4" t="str">
        <f t="shared" ca="1" si="859"/>
        <v>ACT Research</v>
      </c>
      <c r="B3793" s="4" t="str">
        <f t="shared" si="860"/>
        <v>Jim Meil</v>
      </c>
      <c r="C3793" s="4" t="s">
        <v>246</v>
      </c>
      <c r="D3793" s="4" t="s">
        <v>249</v>
      </c>
      <c r="E3793" s="4" t="str">
        <f>IF(COUNTIF($E$2:E3792,"Begin: " &amp; C3793 &amp; "-" &amp; D3793 &amp; "-" &amp; H3793)=0,"Begin: " &amp; C3793 &amp; "-" &amp; D3793 &amp; "-" &amp; H3793,IF((C3793 &amp; "-" &amp; D3793 &amp; "-" &amp; H3793)&lt;&gt;(C3794 &amp; "-" &amp; D3794 &amp; "-" &amp; H3794),"End: " &amp; C3793 &amp; "-" &amp; D3793 &amp; "-" &amp; H3793,""))</f>
        <v/>
      </c>
      <c r="F3793" s="4" t="str">
        <f t="shared" si="861"/>
        <v>Wall Street Journal-Crude Oil-06-2019</v>
      </c>
      <c r="G3793" s="7">
        <v>43626</v>
      </c>
      <c r="H3793" s="7" t="str">
        <f t="shared" si="862"/>
        <v>06-2019</v>
      </c>
      <c r="I3793" s="7" t="str">
        <f t="shared" ca="1" si="863"/>
        <v>Wall Street Journal: ACT Research-Crude Oil-06-2019</v>
      </c>
      <c r="J3793" s="4" t="str">
        <f t="shared" ca="1" si="864"/>
        <v>Crude Oil-ACT Research:06-2019</v>
      </c>
      <c r="K3793" t="s">
        <v>437</v>
      </c>
      <c r="CK3793">
        <v>54</v>
      </c>
      <c r="CM3793">
        <v>60</v>
      </c>
      <c r="CO3793">
        <v>55</v>
      </c>
      <c r="CQ3793">
        <v>55</v>
      </c>
    </row>
    <row r="3794" spans="1:99" x14ac:dyDescent="0.55000000000000004">
      <c r="A3794" s="4" t="str">
        <f t="shared" ca="1" si="859"/>
        <v>Standard Chartered</v>
      </c>
      <c r="B3794" s="4" t="str">
        <f t="shared" si="860"/>
        <v>Sonia Meskin*</v>
      </c>
      <c r="C3794" s="4" t="s">
        <v>246</v>
      </c>
      <c r="D3794" s="4" t="s">
        <v>249</v>
      </c>
      <c r="E3794" s="4" t="str">
        <f>IF(COUNTIF($E$2:E3793,"Begin: " &amp; C3794 &amp; "-" &amp; D3794 &amp; "-" &amp; H3794)=0,"Begin: " &amp; C3794 &amp; "-" &amp; D3794 &amp; "-" &amp; H3794,IF((C3794 &amp; "-" &amp; D3794 &amp; "-" &amp; H3794)&lt;&gt;(C3795 &amp; "-" &amp; D3795 &amp; "-" &amp; H3795),"End: " &amp; C3794 &amp; "-" &amp; D3794 &amp; "-" &amp; H3794,""))</f>
        <v/>
      </c>
      <c r="F3794" s="4" t="str">
        <f t="shared" si="861"/>
        <v>Wall Street Journal-Crude Oil-06-2019</v>
      </c>
      <c r="G3794" s="7">
        <v>43626</v>
      </c>
      <c r="H3794" s="7" t="str">
        <f t="shared" si="862"/>
        <v>06-2019</v>
      </c>
      <c r="I3794" s="7" t="str">
        <f t="shared" ca="1" si="863"/>
        <v>Wall Street Journal: Standard Chartered-Crude Oil-06-2019</v>
      </c>
      <c r="J3794" s="4" t="str">
        <f t="shared" ca="1" si="864"/>
        <v>Crude Oil-Standard Chartered:06-2019</v>
      </c>
      <c r="K3794" t="s">
        <v>821</v>
      </c>
    </row>
    <row r="3795" spans="1:99" x14ac:dyDescent="0.55000000000000004">
      <c r="A3795" s="4" t="str">
        <f t="shared" ca="1" si="859"/>
        <v>BofA</v>
      </c>
      <c r="B3795" s="4" t="str">
        <f t="shared" si="860"/>
        <v>Michelle Meyer</v>
      </c>
      <c r="C3795" s="4" t="s">
        <v>246</v>
      </c>
      <c r="D3795" s="4" t="s">
        <v>249</v>
      </c>
      <c r="E3795" s="4" t="str">
        <f>IF(COUNTIF($E$2:E3794,"Begin: " &amp; C3795 &amp; "-" &amp; D3795 &amp; "-" &amp; H3795)=0,"Begin: " &amp; C3795 &amp; "-" &amp; D3795 &amp; "-" &amp; H3795,IF((C3795 &amp; "-" &amp; D3795 &amp; "-" &amp; H3795)&lt;&gt;(C3796 &amp; "-" &amp; D3796 &amp; "-" &amp; H3796),"End: " &amp; C3795 &amp; "-" &amp; D3795 &amp; "-" &amp; H3795,""))</f>
        <v/>
      </c>
      <c r="F3795" s="4" t="str">
        <f t="shared" si="861"/>
        <v>Wall Street Journal-Crude Oil-06-2019</v>
      </c>
      <c r="G3795" s="7">
        <v>43626</v>
      </c>
      <c r="H3795" s="7" t="str">
        <f t="shared" si="862"/>
        <v>06-2019</v>
      </c>
      <c r="I3795" s="7" t="str">
        <f t="shared" ca="1" si="863"/>
        <v>Wall Street Journal: BofA-Crude Oil-06-2019</v>
      </c>
      <c r="J3795" s="4" t="str">
        <f t="shared" ca="1" si="864"/>
        <v>Crude Oil-BofA:06-2019</v>
      </c>
      <c r="K3795" t="s">
        <v>803</v>
      </c>
    </row>
    <row r="3796" spans="1:99" x14ac:dyDescent="0.55000000000000004">
      <c r="A3796" s="4" t="str">
        <f t="shared" ca="1" si="859"/>
        <v>Daiwa Capital</v>
      </c>
      <c r="B3796" s="4" t="str">
        <f t="shared" si="860"/>
        <v>Michael Moran</v>
      </c>
      <c r="C3796" s="4" t="s">
        <v>246</v>
      </c>
      <c r="D3796" s="4" t="s">
        <v>249</v>
      </c>
      <c r="E3796" s="4" t="str">
        <f>IF(COUNTIF($E$2:E3795,"Begin: " &amp; C3796 &amp; "-" &amp; D3796 &amp; "-" &amp; H3796)=0,"Begin: " &amp; C3796 &amp; "-" &amp; D3796 &amp; "-" &amp; H3796,IF((C3796 &amp; "-" &amp; D3796 &amp; "-" &amp; H3796)&lt;&gt;(C3797 &amp; "-" &amp; D3797 &amp; "-" &amp; H3797),"End: " &amp; C3796 &amp; "-" &amp; D3796 &amp; "-" &amp; H3796,""))</f>
        <v/>
      </c>
      <c r="F3796" s="4" t="str">
        <f t="shared" si="861"/>
        <v>Wall Street Journal-Crude Oil-06-2019</v>
      </c>
      <c r="G3796" s="7">
        <v>43626</v>
      </c>
      <c r="H3796" s="7" t="str">
        <f t="shared" si="862"/>
        <v>06-2019</v>
      </c>
      <c r="I3796" s="7" t="str">
        <f t="shared" ca="1" si="863"/>
        <v>Wall Street Journal: Daiwa Capital-Crude Oil-06-2019</v>
      </c>
      <c r="J3796" s="4" t="str">
        <f t="shared" ca="1" si="864"/>
        <v>Crude Oil-Daiwa Capital:06-2019</v>
      </c>
      <c r="K3796" t="s">
        <v>438</v>
      </c>
      <c r="CK3796">
        <v>53</v>
      </c>
      <c r="CM3796">
        <v>55</v>
      </c>
      <c r="CO3796">
        <v>57</v>
      </c>
      <c r="CQ3796">
        <v>60</v>
      </c>
      <c r="CS3796">
        <v>60</v>
      </c>
      <c r="CU3796">
        <v>60</v>
      </c>
    </row>
    <row r="3797" spans="1:99" x14ac:dyDescent="0.55000000000000004">
      <c r="A3797" s="4" t="str">
        <f t="shared" ca="1" si="859"/>
        <v>National Association of Manufacturers</v>
      </c>
      <c r="B3797" s="4" t="str">
        <f t="shared" si="860"/>
        <v>Chad Moutray</v>
      </c>
      <c r="C3797" s="4" t="s">
        <v>246</v>
      </c>
      <c r="D3797" s="4" t="s">
        <v>249</v>
      </c>
      <c r="E3797" s="4" t="str">
        <f>IF(COUNTIF($E$2:E3796,"Begin: " &amp; C3797 &amp; "-" &amp; D3797 &amp; "-" &amp; H3797)=0,"Begin: " &amp; C3797 &amp; "-" &amp; D3797 &amp; "-" &amp; H3797,IF((C3797 &amp; "-" &amp; D3797 &amp; "-" &amp; H3797)&lt;&gt;(C3798 &amp; "-" &amp; D3798 &amp; "-" &amp; H3798),"End: " &amp; C3797 &amp; "-" &amp; D3797 &amp; "-" &amp; H3797,""))</f>
        <v/>
      </c>
      <c r="F3797" s="4" t="str">
        <f t="shared" si="861"/>
        <v>Wall Street Journal-Crude Oil-06-2019</v>
      </c>
      <c r="G3797" s="7">
        <v>43626</v>
      </c>
      <c r="H3797" s="7" t="str">
        <f t="shared" si="862"/>
        <v>06-2019</v>
      </c>
      <c r="I3797" s="7" t="str">
        <f t="shared" ca="1" si="863"/>
        <v>Wall Street Journal: National Association of Manufacturers-Crude Oil-06-2019</v>
      </c>
      <c r="J3797" s="4" t="str">
        <f t="shared" ca="1" si="864"/>
        <v>Crude Oil-National Association of Manufacturers:06-2019</v>
      </c>
      <c r="K3797" t="s">
        <v>439</v>
      </c>
    </row>
    <row r="3798" spans="1:99" x14ac:dyDescent="0.55000000000000004">
      <c r="A3798" s="4" t="str">
        <f t="shared" ca="1" si="859"/>
        <v>Naroff Economics</v>
      </c>
      <c r="B3798" s="4" t="str">
        <f t="shared" si="860"/>
        <v>Joel Naroff</v>
      </c>
      <c r="C3798" s="4" t="s">
        <v>246</v>
      </c>
      <c r="D3798" s="4" t="s">
        <v>249</v>
      </c>
      <c r="E3798" s="4" t="str">
        <f>IF(COUNTIF($E$2:E3797,"Begin: " &amp; C3798 &amp; "-" &amp; D3798 &amp; "-" &amp; H3798)=0,"Begin: " &amp; C3798 &amp; "-" &amp; D3798 &amp; "-" &amp; H3798,IF((C3798 &amp; "-" &amp; D3798 &amp; "-" &amp; H3798)&lt;&gt;(C3799 &amp; "-" &amp; D3799 &amp; "-" &amp; H3799),"End: " &amp; C3798 &amp; "-" &amp; D3798 &amp; "-" &amp; H3798,""))</f>
        <v/>
      </c>
      <c r="F3798" s="4" t="str">
        <f t="shared" si="861"/>
        <v>Wall Street Journal-Crude Oil-06-2019</v>
      </c>
      <c r="G3798" s="7">
        <v>43626</v>
      </c>
      <c r="H3798" s="7" t="str">
        <f t="shared" si="862"/>
        <v>06-2019</v>
      </c>
      <c r="I3798" s="7" t="str">
        <f t="shared" ca="1" si="863"/>
        <v>Wall Street Journal: Naroff Economics-Crude Oil-06-2019</v>
      </c>
      <c r="J3798" s="4" t="str">
        <f t="shared" ca="1" si="864"/>
        <v>Crude Oil-Naroff Economics:06-2019</v>
      </c>
      <c r="K3798" t="s">
        <v>440</v>
      </c>
      <c r="CK3798">
        <v>53</v>
      </c>
      <c r="CM3798">
        <v>56.25</v>
      </c>
      <c r="CO3798">
        <v>51.75</v>
      </c>
      <c r="CQ3798">
        <v>50.5</v>
      </c>
      <c r="CS3798">
        <v>54.5</v>
      </c>
      <c r="CU3798">
        <v>57.1</v>
      </c>
    </row>
    <row r="3799" spans="1:99" x14ac:dyDescent="0.55000000000000004">
      <c r="A3799" s="4" t="str">
        <f t="shared" ca="1" si="859"/>
        <v>MacroEcon Global Advisors</v>
      </c>
      <c r="B3799" s="4" t="str">
        <f t="shared" si="860"/>
        <v>Mark Nielson*</v>
      </c>
      <c r="C3799" s="4" t="s">
        <v>246</v>
      </c>
      <c r="D3799" s="4" t="s">
        <v>249</v>
      </c>
      <c r="E3799" s="4" t="str">
        <f>IF(COUNTIF($E$2:E3798,"Begin: " &amp; C3799 &amp; "-" &amp; D3799 &amp; "-" &amp; H3799)=0,"Begin: " &amp; C3799 &amp; "-" &amp; D3799 &amp; "-" &amp; H3799,IF((C3799 &amp; "-" &amp; D3799 &amp; "-" &amp; H3799)&lt;&gt;(C3800 &amp; "-" &amp; D3800 &amp; "-" &amp; H3800),"End: " &amp; C3799 &amp; "-" &amp; D3799 &amp; "-" &amp; H3799,""))</f>
        <v/>
      </c>
      <c r="F3799" s="4" t="str">
        <f t="shared" si="861"/>
        <v>Wall Street Journal-Crude Oil-06-2019</v>
      </c>
      <c r="G3799" s="7">
        <v>43626</v>
      </c>
      <c r="H3799" s="7" t="str">
        <f t="shared" si="862"/>
        <v>06-2019</v>
      </c>
      <c r="I3799" s="7" t="str">
        <f t="shared" ca="1" si="863"/>
        <v>Wall Street Journal: MacroEcon Global Advisors-Crude Oil-06-2019</v>
      </c>
      <c r="J3799" s="4" t="str">
        <f t="shared" ca="1" si="864"/>
        <v>Crude Oil-MacroEcon Global Advisors:06-2019</v>
      </c>
      <c r="K3799" t="s">
        <v>835</v>
      </c>
    </row>
    <row r="3800" spans="1:99" x14ac:dyDescent="0.55000000000000004">
      <c r="A3800" s="4" t="str">
        <f t="shared" ca="1" si="859"/>
        <v>Corelogic</v>
      </c>
      <c r="B3800" s="4" t="str">
        <f t="shared" si="860"/>
        <v>Frank Nothaft</v>
      </c>
      <c r="C3800" s="4" t="s">
        <v>246</v>
      </c>
      <c r="D3800" s="4" t="s">
        <v>249</v>
      </c>
      <c r="E3800" s="4" t="str">
        <f>IF(COUNTIF($E$2:E3799,"Begin: " &amp; C3800 &amp; "-" &amp; D3800 &amp; "-" &amp; H3800)=0,"Begin: " &amp; C3800 &amp; "-" &amp; D3800 &amp; "-" &amp; H3800,IF((C3800 &amp; "-" &amp; D3800 &amp; "-" &amp; H3800)&lt;&gt;(C3801 &amp; "-" &amp; D3801 &amp; "-" &amp; H3801),"End: " &amp; C3800 &amp; "-" &amp; D3800 &amp; "-" &amp; H3800,""))</f>
        <v/>
      </c>
      <c r="F3800" s="4" t="str">
        <f t="shared" si="861"/>
        <v>Wall Street Journal-Crude Oil-06-2019</v>
      </c>
      <c r="G3800" s="7">
        <v>43626</v>
      </c>
      <c r="H3800" s="7" t="str">
        <f t="shared" si="862"/>
        <v>06-2019</v>
      </c>
      <c r="I3800" s="7" t="str">
        <f t="shared" ca="1" si="863"/>
        <v>Wall Street Journal: Corelogic-Crude Oil-06-2019</v>
      </c>
      <c r="J3800" s="4" t="str">
        <f t="shared" ca="1" si="864"/>
        <v>Crude Oil-Corelogic:06-2019</v>
      </c>
      <c r="K3800" t="s">
        <v>752</v>
      </c>
      <c r="CK3800">
        <v>56</v>
      </c>
      <c r="CM3800">
        <v>60</v>
      </c>
      <c r="CO3800">
        <v>60</v>
      </c>
      <c r="CQ3800">
        <v>60</v>
      </c>
      <c r="CS3800">
        <v>60</v>
      </c>
      <c r="CU3800">
        <v>60</v>
      </c>
    </row>
    <row r="3801" spans="1:99" x14ac:dyDescent="0.55000000000000004">
      <c r="A3801" s="4" t="str">
        <f t="shared" ca="1" si="859"/>
        <v>High Frequency Economics</v>
      </c>
      <c r="B3801" s="4" t="str">
        <f t="shared" si="860"/>
        <v>Jim O'Sullivan</v>
      </c>
      <c r="C3801" s="4" t="s">
        <v>246</v>
      </c>
      <c r="D3801" s="4" t="s">
        <v>249</v>
      </c>
      <c r="E3801" s="4" t="str">
        <f>IF(COUNTIF($E$2:E3800,"Begin: " &amp; C3801 &amp; "-" &amp; D3801 &amp; "-" &amp; H3801)=0,"Begin: " &amp; C3801 &amp; "-" &amp; D3801 &amp; "-" &amp; H3801,IF((C3801 &amp; "-" &amp; D3801 &amp; "-" &amp; H3801)&lt;&gt;(C3802 &amp; "-" &amp; D3802 &amp; "-" &amp; H3802),"End: " &amp; C3801 &amp; "-" &amp; D3801 &amp; "-" &amp; H3801,""))</f>
        <v/>
      </c>
      <c r="F3801" s="4" t="str">
        <f t="shared" si="861"/>
        <v>Wall Street Journal-Crude Oil-06-2019</v>
      </c>
      <c r="G3801" s="7">
        <v>43626</v>
      </c>
      <c r="H3801" s="7" t="str">
        <f t="shared" si="862"/>
        <v>06-2019</v>
      </c>
      <c r="I3801" s="7" t="str">
        <f t="shared" ca="1" si="863"/>
        <v>Wall Street Journal: High Frequency Economics-Crude Oil-06-2019</v>
      </c>
      <c r="J3801" s="4" t="str">
        <f t="shared" ca="1" si="864"/>
        <v>Crude Oil-High Frequency Economics:06-2019</v>
      </c>
      <c r="K3801" t="s">
        <v>227</v>
      </c>
      <c r="CK3801">
        <v>55</v>
      </c>
      <c r="CM3801">
        <v>59</v>
      </c>
      <c r="CO3801">
        <v>60</v>
      </c>
      <c r="CQ3801">
        <v>61</v>
      </c>
    </row>
    <row r="3802" spans="1:99" x14ac:dyDescent="0.55000000000000004">
      <c r="A3802" s="4" t="str">
        <f t="shared" ca="1" si="859"/>
        <v>Stifel, Nicoulas and Company, Incorporated (formerly Sterne Agee)</v>
      </c>
      <c r="B3802" s="4" t="str">
        <f t="shared" si="860"/>
        <v>Lindsey Piegza</v>
      </c>
      <c r="C3802" s="4" t="s">
        <v>246</v>
      </c>
      <c r="D3802" s="4" t="s">
        <v>249</v>
      </c>
      <c r="E3802" s="4" t="str">
        <f>IF(COUNTIF($E$2:E3801,"Begin: " &amp; C3802 &amp; "-" &amp; D3802 &amp; "-" &amp; H3802)=0,"Begin: " &amp; C3802 &amp; "-" &amp; D3802 &amp; "-" &amp; H3802,IF((C3802 &amp; "-" &amp; D3802 &amp; "-" &amp; H3802)&lt;&gt;(C3803 &amp; "-" &amp; D3803 &amp; "-" &amp; H3803),"End: " &amp; C3802 &amp; "-" &amp; D3802 &amp; "-" &amp; H3802,""))</f>
        <v/>
      </c>
      <c r="F3802" s="4" t="str">
        <f t="shared" si="861"/>
        <v>Wall Street Journal-Crude Oil-06-2019</v>
      </c>
      <c r="G3802" s="7">
        <v>43626</v>
      </c>
      <c r="H3802" s="7" t="str">
        <f t="shared" si="862"/>
        <v>06-2019</v>
      </c>
      <c r="I3802" s="7" t="str">
        <f t="shared" ca="1" si="863"/>
        <v>Wall Street Journal: Stifel, Nicoulas and Company, Incorporated (formerly Sterne Agee)-Crude Oil-06-2019</v>
      </c>
      <c r="J3802" s="4" t="str">
        <f t="shared" ca="1" si="864"/>
        <v>Crude Oil-Stifel, Nicoulas and Company, Incorporated (formerly Sterne Agee):06-2019</v>
      </c>
      <c r="K3802" t="s">
        <v>675</v>
      </c>
    </row>
    <row r="3803" spans="1:99" x14ac:dyDescent="0.55000000000000004">
      <c r="A3803" s="4" t="str">
        <f t="shared" ca="1" si="859"/>
        <v>Macroeconomic Advisers</v>
      </c>
      <c r="B3803" s="4" t="str">
        <f t="shared" si="860"/>
        <v>Dr. Joel Prakken/ Chris Varvares</v>
      </c>
      <c r="C3803" s="4" t="s">
        <v>246</v>
      </c>
      <c r="D3803" s="4" t="s">
        <v>249</v>
      </c>
      <c r="E3803" s="4" t="str">
        <f>IF(COUNTIF($E$2:E3802,"Begin: " &amp; C3803 &amp; "-" &amp; D3803 &amp; "-" &amp; H3803)=0,"Begin: " &amp; C3803 &amp; "-" &amp; D3803 &amp; "-" &amp; H3803,IF((C3803 &amp; "-" &amp; D3803 &amp; "-" &amp; H3803)&lt;&gt;(C3804 &amp; "-" &amp; D3804 &amp; "-" &amp; H3804),"End: " &amp; C3803 &amp; "-" &amp; D3803 &amp; "-" &amp; H3803,""))</f>
        <v/>
      </c>
      <c r="F3803" s="4" t="str">
        <f t="shared" si="861"/>
        <v>Wall Street Journal-Crude Oil-06-2019</v>
      </c>
      <c r="G3803" s="7">
        <v>43626</v>
      </c>
      <c r="H3803" s="7" t="str">
        <f t="shared" si="862"/>
        <v>06-2019</v>
      </c>
      <c r="I3803" s="7" t="str">
        <f t="shared" ca="1" si="863"/>
        <v>Wall Street Journal: Macroeconomic Advisers-Crude Oil-06-2019</v>
      </c>
      <c r="J3803" s="4" t="str">
        <f t="shared" ca="1" si="864"/>
        <v>Crude Oil-Macroeconomic Advisers:06-2019</v>
      </c>
      <c r="K3803" t="s">
        <v>228</v>
      </c>
    </row>
    <row r="3804" spans="1:99" x14ac:dyDescent="0.55000000000000004">
      <c r="A3804" s="4" t="str">
        <f t="shared" ca="1" si="859"/>
        <v>Ameriprise Financial</v>
      </c>
      <c r="B3804" s="4" t="str">
        <f t="shared" si="860"/>
        <v>Russell Price</v>
      </c>
      <c r="C3804" s="4" t="s">
        <v>246</v>
      </c>
      <c r="D3804" s="4" t="s">
        <v>249</v>
      </c>
      <c r="E3804" s="4" t="str">
        <f>IF(COUNTIF($E$2:E3803,"Begin: " &amp; C3804 &amp; "-" &amp; D3804 &amp; "-" &amp; H3804)=0,"Begin: " &amp; C3804 &amp; "-" &amp; D3804 &amp; "-" &amp; H3804,IF((C3804 &amp; "-" &amp; D3804 &amp; "-" &amp; H3804)&lt;&gt;(C3805 &amp; "-" &amp; D3805 &amp; "-" &amp; H3805),"End: " &amp; C3804 &amp; "-" &amp; D3804 &amp; "-" &amp; H3804,""))</f>
        <v/>
      </c>
      <c r="F3804" s="4" t="str">
        <f t="shared" si="861"/>
        <v>Wall Street Journal-Crude Oil-06-2019</v>
      </c>
      <c r="G3804" s="7">
        <v>43626</v>
      </c>
      <c r="H3804" s="7" t="str">
        <f t="shared" si="862"/>
        <v>06-2019</v>
      </c>
      <c r="I3804" s="7" t="str">
        <f t="shared" ca="1" si="863"/>
        <v>Wall Street Journal: Ameriprise Financial-Crude Oil-06-2019</v>
      </c>
      <c r="J3804" s="4" t="str">
        <f t="shared" ca="1" si="864"/>
        <v>Crude Oil-Ameriprise Financial:06-2019</v>
      </c>
      <c r="K3804" t="s">
        <v>441</v>
      </c>
      <c r="CK3804">
        <v>58</v>
      </c>
      <c r="CM3804">
        <v>56</v>
      </c>
      <c r="CO3804">
        <v>60</v>
      </c>
      <c r="CQ3804">
        <v>62</v>
      </c>
      <c r="CS3804">
        <v>62</v>
      </c>
      <c r="CU3804">
        <v>64</v>
      </c>
    </row>
    <row r="3805" spans="1:99" x14ac:dyDescent="0.55000000000000004">
      <c r="A3805" s="4" t="str">
        <f t="shared" ca="1" si="859"/>
        <v>Eaton Corp.</v>
      </c>
      <c r="B3805" s="4" t="str">
        <f t="shared" si="860"/>
        <v>Arun Raha*</v>
      </c>
      <c r="C3805" s="4" t="s">
        <v>246</v>
      </c>
      <c r="D3805" s="4" t="s">
        <v>249</v>
      </c>
      <c r="E3805" s="4" t="str">
        <f>IF(COUNTIF($E$2:E3804,"Begin: " &amp; C3805 &amp; "-" &amp; D3805 &amp; "-" &amp; H3805)=0,"Begin: " &amp; C3805 &amp; "-" &amp; D3805 &amp; "-" &amp; H3805,IF((C3805 &amp; "-" &amp; D3805 &amp; "-" &amp; H3805)&lt;&gt;(C3806 &amp; "-" &amp; D3806 &amp; "-" &amp; H3806),"End: " &amp; C3805 &amp; "-" &amp; D3805 &amp; "-" &amp; H3805,""))</f>
        <v/>
      </c>
      <c r="F3805" s="4" t="str">
        <f t="shared" si="861"/>
        <v>Wall Street Journal-Crude Oil-06-2019</v>
      </c>
      <c r="G3805" s="7">
        <v>43626</v>
      </c>
      <c r="H3805" s="7" t="str">
        <f t="shared" si="862"/>
        <v>06-2019</v>
      </c>
      <c r="I3805" s="7" t="str">
        <f t="shared" ca="1" si="863"/>
        <v>Wall Street Journal: Eaton Corp.-Crude Oil-06-2019</v>
      </c>
      <c r="J3805" s="4" t="str">
        <f t="shared" ca="1" si="864"/>
        <v>Crude Oil-Eaton Corp.:06-2019</v>
      </c>
      <c r="K3805" t="s">
        <v>823</v>
      </c>
    </row>
    <row r="3806" spans="1:99" x14ac:dyDescent="0.55000000000000004">
      <c r="A3806" s="4" t="str">
        <f t="shared" ca="1" si="859"/>
        <v>Point Loma Nazarene University</v>
      </c>
      <c r="B3806" s="4" t="str">
        <f t="shared" si="860"/>
        <v>Lynn Reaser</v>
      </c>
      <c r="C3806" s="4" t="s">
        <v>246</v>
      </c>
      <c r="D3806" s="4" t="s">
        <v>249</v>
      </c>
      <c r="E3806" s="4" t="str">
        <f>IF(COUNTIF($E$2:E3805,"Begin: " &amp; C3806 &amp; "-" &amp; D3806 &amp; "-" &amp; H3806)=0,"Begin: " &amp; C3806 &amp; "-" &amp; D3806 &amp; "-" &amp; H3806,IF((C3806 &amp; "-" &amp; D3806 &amp; "-" &amp; H3806)&lt;&gt;(C3807 &amp; "-" &amp; D3807 &amp; "-" &amp; H3807),"End: " &amp; C3806 &amp; "-" &amp; D3806 &amp; "-" &amp; H3806,""))</f>
        <v/>
      </c>
      <c r="F3806" s="4" t="str">
        <f t="shared" si="861"/>
        <v>Wall Street Journal-Crude Oil-06-2019</v>
      </c>
      <c r="G3806" s="7">
        <v>43626</v>
      </c>
      <c r="H3806" s="7" t="str">
        <f t="shared" si="862"/>
        <v>06-2019</v>
      </c>
      <c r="I3806" s="7" t="str">
        <f t="shared" ca="1" si="863"/>
        <v>Wall Street Journal: Point Loma Nazarene University-Crude Oil-06-2019</v>
      </c>
      <c r="J3806" s="4" t="str">
        <f t="shared" ca="1" si="864"/>
        <v>Crude Oil-Point Loma Nazarene University:06-2019</v>
      </c>
      <c r="K3806" t="s">
        <v>658</v>
      </c>
      <c r="CK3806">
        <v>55</v>
      </c>
      <c r="CM3806">
        <v>57</v>
      </c>
      <c r="CO3806">
        <v>58</v>
      </c>
      <c r="CQ3806">
        <v>59</v>
      </c>
      <c r="CS3806">
        <v>60</v>
      </c>
      <c r="CU3806">
        <v>60</v>
      </c>
    </row>
    <row r="3807" spans="1:99" x14ac:dyDescent="0.55000000000000004">
      <c r="A3807" s="4" t="str">
        <f t="shared" ca="1" si="859"/>
        <v>Deutsche Bank</v>
      </c>
      <c r="B3807" s="4" t="str">
        <f t="shared" si="860"/>
        <v>Brett Ryan/Matthew Luzzetti</v>
      </c>
      <c r="C3807" s="4" t="s">
        <v>246</v>
      </c>
      <c r="D3807" s="4" t="s">
        <v>249</v>
      </c>
      <c r="E3807" s="4" t="str">
        <f>IF(COUNTIF($E$2:E3806,"Begin: " &amp; C3807 &amp; "-" &amp; D3807 &amp; "-" &amp; H3807)=0,"Begin: " &amp; C3807 &amp; "-" &amp; D3807 &amp; "-" &amp; H3807,IF((C3807 &amp; "-" &amp; D3807 &amp; "-" &amp; H3807)&lt;&gt;(C3808 &amp; "-" &amp; D3808 &amp; "-" &amp; H3808),"End: " &amp; C3807 &amp; "-" &amp; D3807 &amp; "-" &amp; H3807,""))</f>
        <v/>
      </c>
      <c r="F3807" s="4" t="str">
        <f t="shared" si="861"/>
        <v>Wall Street Journal-Crude Oil-06-2019</v>
      </c>
      <c r="G3807" s="7">
        <v>43626</v>
      </c>
      <c r="H3807" s="7" t="str">
        <f t="shared" si="862"/>
        <v>06-2019</v>
      </c>
      <c r="I3807" s="7" t="str">
        <f t="shared" ca="1" si="863"/>
        <v>Wall Street Journal: Deutsche Bank-Crude Oil-06-2019</v>
      </c>
      <c r="J3807" s="4" t="str">
        <f t="shared" ca="1" si="864"/>
        <v>Crude Oil-Deutsche Bank:06-2019</v>
      </c>
      <c r="K3807" t="s">
        <v>804</v>
      </c>
    </row>
    <row r="3808" spans="1:99" x14ac:dyDescent="0.55000000000000004">
      <c r="A3808" s="4" t="str">
        <f t="shared" ca="1" si="859"/>
        <v>Prestige Economics LLC</v>
      </c>
      <c r="B3808" s="4" t="str">
        <f t="shared" si="860"/>
        <v>Jason Schenker*</v>
      </c>
      <c r="C3808" s="4" t="s">
        <v>246</v>
      </c>
      <c r="D3808" s="4" t="s">
        <v>249</v>
      </c>
      <c r="E3808" s="4" t="str">
        <f>IF(COUNTIF($E$2:E3807,"Begin: " &amp; C3808 &amp; "-" &amp; D3808 &amp; "-" &amp; H3808)=0,"Begin: " &amp; C3808 &amp; "-" &amp; D3808 &amp; "-" &amp; H3808,IF((C3808 &amp; "-" &amp; D3808 &amp; "-" &amp; H3808)&lt;&gt;(C3809 &amp; "-" &amp; D3809 &amp; "-" &amp; H3809),"End: " &amp; C3808 &amp; "-" &amp; D3808 &amp; "-" &amp; H3808,""))</f>
        <v/>
      </c>
      <c r="F3808" s="4" t="str">
        <f t="shared" si="861"/>
        <v>Wall Street Journal-Crude Oil-06-2019</v>
      </c>
      <c r="G3808" s="7">
        <v>43626</v>
      </c>
      <c r="H3808" s="7" t="str">
        <f t="shared" si="862"/>
        <v>06-2019</v>
      </c>
      <c r="I3808" s="7" t="str">
        <f t="shared" ca="1" si="863"/>
        <v>Wall Street Journal: Prestige Economics LLC-Crude Oil-06-2019</v>
      </c>
      <c r="J3808" s="4" t="str">
        <f t="shared" ca="1" si="864"/>
        <v>Crude Oil-Prestige Economics LLC:06-2019</v>
      </c>
      <c r="K3808" t="s">
        <v>824</v>
      </c>
    </row>
    <row r="3809" spans="1:99" x14ac:dyDescent="0.55000000000000004">
      <c r="A3809" s="4" t="str">
        <f t="shared" ca="1" si="859"/>
        <v>Pantheon Macroeconomics</v>
      </c>
      <c r="B3809" s="4" t="str">
        <f t="shared" si="860"/>
        <v>Ian Shepherdson</v>
      </c>
      <c r="C3809" s="4" t="s">
        <v>246</v>
      </c>
      <c r="D3809" s="4" t="s">
        <v>249</v>
      </c>
      <c r="E3809" s="4" t="str">
        <f>IF(COUNTIF($E$2:E3808,"Begin: " &amp; C3809 &amp; "-" &amp; D3809 &amp; "-" &amp; H3809)=0,"Begin: " &amp; C3809 &amp; "-" &amp; D3809 &amp; "-" &amp; H3809,IF((C3809 &amp; "-" &amp; D3809 &amp; "-" &amp; H3809)&lt;&gt;(C3810 &amp; "-" &amp; D3810 &amp; "-" &amp; H3810),"End: " &amp; C3809 &amp; "-" &amp; D3809 &amp; "-" &amp; H3809,""))</f>
        <v/>
      </c>
      <c r="F3809" s="4" t="str">
        <f t="shared" si="861"/>
        <v>Wall Street Journal-Crude Oil-06-2019</v>
      </c>
      <c r="G3809" s="7">
        <v>43626</v>
      </c>
      <c r="H3809" s="7" t="str">
        <f t="shared" si="862"/>
        <v>06-2019</v>
      </c>
      <c r="I3809" s="7" t="str">
        <f t="shared" ca="1" si="863"/>
        <v>Wall Street Journal: Pantheon Macroeconomics-Crude Oil-06-2019</v>
      </c>
      <c r="J3809" s="4" t="str">
        <f t="shared" ca="1" si="864"/>
        <v>Crude Oil-Pantheon Macroeconomics:06-2019</v>
      </c>
      <c r="K3809" t="s">
        <v>231</v>
      </c>
    </row>
    <row r="3810" spans="1:99" x14ac:dyDescent="0.55000000000000004">
      <c r="A3810" s="4" t="str">
        <f t="shared" ca="1" si="859"/>
        <v>Decision Economics, Inc.</v>
      </c>
      <c r="B3810" s="4" t="str">
        <f t="shared" si="860"/>
        <v>Allen Sinai</v>
      </c>
      <c r="C3810" s="4" t="s">
        <v>246</v>
      </c>
      <c r="D3810" s="4" t="s">
        <v>249</v>
      </c>
      <c r="E3810" s="4" t="str">
        <f>IF(COUNTIF($E$2:E3809,"Begin: " &amp; C3810 &amp; "-" &amp; D3810 &amp; "-" &amp; H3810)=0,"Begin: " &amp; C3810 &amp; "-" &amp; D3810 &amp; "-" &amp; H3810,IF((C3810 &amp; "-" &amp; D3810 &amp; "-" &amp; H3810)&lt;&gt;(C3811 &amp; "-" &amp; D3811 &amp; "-" &amp; H3811),"End: " &amp; C3810 &amp; "-" &amp; D3810 &amp; "-" &amp; H3810,""))</f>
        <v/>
      </c>
      <c r="F3810" s="4" t="str">
        <f t="shared" si="861"/>
        <v>Wall Street Journal-Crude Oil-06-2019</v>
      </c>
      <c r="G3810" s="7">
        <v>43626</v>
      </c>
      <c r="H3810" s="7" t="str">
        <f t="shared" si="862"/>
        <v>06-2019</v>
      </c>
      <c r="I3810" s="7" t="str">
        <f t="shared" ca="1" si="863"/>
        <v>Wall Street Journal: Decision Economics, Inc.-Crude Oil-06-2019</v>
      </c>
      <c r="J3810" s="4" t="str">
        <f t="shared" ca="1" si="864"/>
        <v>Crude Oil-Decision Economics, Inc.:06-2019</v>
      </c>
      <c r="K3810" t="s">
        <v>233</v>
      </c>
      <c r="CK3810">
        <v>54.95</v>
      </c>
      <c r="CM3810">
        <v>57.75</v>
      </c>
      <c r="CO3810">
        <v>61.15</v>
      </c>
      <c r="CQ3810">
        <v>62.5</v>
      </c>
      <c r="CS3810">
        <v>64.7</v>
      </c>
      <c r="CU3810">
        <v>66.849999999999994</v>
      </c>
    </row>
    <row r="3811" spans="1:99" x14ac:dyDescent="0.55000000000000004">
      <c r="A3811" s="4" t="str">
        <f t="shared" ca="1" si="859"/>
        <v>Parsec Financial</v>
      </c>
      <c r="B3811" s="4" t="str">
        <f t="shared" si="860"/>
        <v>James F. Smith</v>
      </c>
      <c r="C3811" s="4" t="s">
        <v>246</v>
      </c>
      <c r="D3811" s="4" t="s">
        <v>249</v>
      </c>
      <c r="E3811" s="4" t="str">
        <f>IF(COUNTIF($E$2:E3810,"Begin: " &amp; C3811 &amp; "-" &amp; D3811 &amp; "-" &amp; H3811)=0,"Begin: " &amp; C3811 &amp; "-" &amp; D3811 &amp; "-" &amp; H3811,IF((C3811 &amp; "-" &amp; D3811 &amp; "-" &amp; H3811)&lt;&gt;(C3812 &amp; "-" &amp; D3812 &amp; "-" &amp; H3812),"End: " &amp; C3811 &amp; "-" &amp; D3811 &amp; "-" &amp; H3811,""))</f>
        <v/>
      </c>
      <c r="F3811" s="4" t="str">
        <f t="shared" si="861"/>
        <v>Wall Street Journal-Crude Oil-06-2019</v>
      </c>
      <c r="G3811" s="7">
        <v>43626</v>
      </c>
      <c r="H3811" s="7" t="str">
        <f t="shared" si="862"/>
        <v>06-2019</v>
      </c>
      <c r="I3811" s="7" t="str">
        <f t="shared" ca="1" si="863"/>
        <v>Wall Street Journal: Parsec Financial-Crude Oil-06-2019</v>
      </c>
      <c r="J3811" s="4" t="str">
        <f t="shared" ca="1" si="864"/>
        <v>Crude Oil-Parsec Financial:06-2019</v>
      </c>
      <c r="K3811" t="s">
        <v>234</v>
      </c>
      <c r="CK3811">
        <v>52.17</v>
      </c>
      <c r="CM3811">
        <v>48.32</v>
      </c>
      <c r="CO3811">
        <v>45.27</v>
      </c>
      <c r="CQ3811">
        <v>42.98</v>
      </c>
      <c r="CS3811">
        <v>44.17</v>
      </c>
      <c r="CU3811">
        <v>44.18</v>
      </c>
    </row>
    <row r="3812" spans="1:99" x14ac:dyDescent="0.55000000000000004">
      <c r="A3812" s="4" t="str">
        <f t="shared" ca="1" si="859"/>
        <v>Univ of Central FL</v>
      </c>
      <c r="B3812" s="4" t="str">
        <f t="shared" si="860"/>
        <v>Sean M. Snaith</v>
      </c>
      <c r="C3812" s="4" t="s">
        <v>246</v>
      </c>
      <c r="D3812" s="4" t="s">
        <v>249</v>
      </c>
      <c r="E3812" s="4" t="str">
        <f>IF(COUNTIF($E$2:E3811,"Begin: " &amp; C3812 &amp; "-" &amp; D3812 &amp; "-" &amp; H3812)=0,"Begin: " &amp; C3812 &amp; "-" &amp; D3812 &amp; "-" &amp; H3812,IF((C3812 &amp; "-" &amp; D3812 &amp; "-" &amp; H3812)&lt;&gt;(C3813 &amp; "-" &amp; D3813 &amp; "-" &amp; H3813),"End: " &amp; C3812 &amp; "-" &amp; D3812 &amp; "-" &amp; H3812,""))</f>
        <v/>
      </c>
      <c r="F3812" s="4" t="str">
        <f t="shared" si="861"/>
        <v>Wall Street Journal-Crude Oil-06-2019</v>
      </c>
      <c r="G3812" s="7">
        <v>43626</v>
      </c>
      <c r="H3812" s="7" t="str">
        <f t="shared" si="862"/>
        <v>06-2019</v>
      </c>
      <c r="I3812" s="7" t="str">
        <f t="shared" ca="1" si="863"/>
        <v>Wall Street Journal: Univ of Central FL-Crude Oil-06-2019</v>
      </c>
      <c r="J3812" s="4" t="str">
        <f t="shared" ca="1" si="864"/>
        <v>Crude Oil-Univ of Central FL:06-2019</v>
      </c>
      <c r="K3812" t="s">
        <v>235</v>
      </c>
      <c r="CK3812">
        <v>53.5</v>
      </c>
      <c r="CM3812">
        <v>55.4</v>
      </c>
      <c r="CO3812">
        <v>56.8</v>
      </c>
      <c r="CQ3812">
        <v>58.65</v>
      </c>
      <c r="CS3812">
        <v>55.75</v>
      </c>
      <c r="CU3812">
        <v>54.85</v>
      </c>
    </row>
    <row r="3813" spans="1:99" x14ac:dyDescent="0.55000000000000004">
      <c r="A3813" s="4" t="str">
        <f t="shared" ca="1" si="859"/>
        <v>SS Economics</v>
      </c>
      <c r="B3813" s="4" t="str">
        <f t="shared" si="860"/>
        <v>Sung Won Sohn</v>
      </c>
      <c r="C3813" s="4" t="s">
        <v>246</v>
      </c>
      <c r="D3813" s="4" t="s">
        <v>249</v>
      </c>
      <c r="E3813" s="4" t="str">
        <f>IF(COUNTIF($E$2:E3812,"Begin: " &amp; C3813 &amp; "-" &amp; D3813 &amp; "-" &amp; H3813)=0,"Begin: " &amp; C3813 &amp; "-" &amp; D3813 &amp; "-" &amp; H3813,IF((C3813 &amp; "-" &amp; D3813 &amp; "-" &amp; H3813)&lt;&gt;(C3814 &amp; "-" &amp; D3814 &amp; "-" &amp; H3814),"End: " &amp; C3813 &amp; "-" &amp; D3813 &amp; "-" &amp; H3813,""))</f>
        <v/>
      </c>
      <c r="F3813" s="4" t="str">
        <f t="shared" si="861"/>
        <v>Wall Street Journal-Crude Oil-06-2019</v>
      </c>
      <c r="G3813" s="7">
        <v>43626</v>
      </c>
      <c r="H3813" s="7" t="str">
        <f t="shared" si="862"/>
        <v>06-2019</v>
      </c>
      <c r="I3813" s="7" t="str">
        <f t="shared" ca="1" si="863"/>
        <v>Wall Street Journal: SS Economics-Crude Oil-06-2019</v>
      </c>
      <c r="J3813" s="4" t="str">
        <f t="shared" ca="1" si="864"/>
        <v>Crude Oil-SS Economics:06-2019</v>
      </c>
      <c r="K3813" t="s">
        <v>785</v>
      </c>
      <c r="CK3813">
        <v>52</v>
      </c>
      <c r="CM3813">
        <v>50</v>
      </c>
      <c r="CO3813">
        <v>49</v>
      </c>
      <c r="CQ3813">
        <v>48</v>
      </c>
      <c r="CS3813">
        <v>48</v>
      </c>
      <c r="CU3813">
        <v>47</v>
      </c>
    </row>
    <row r="3814" spans="1:99" x14ac:dyDescent="0.55000000000000004">
      <c r="A3814" s="4" t="str">
        <f t="shared" ref="A3814:A3824" ca="1" si="865">IF(ISERROR(IF(C3814="GIOA",INDEX(List_AnonymousForecasters,MATCH(LEFT(K3814,FIND(":",K3814,1)-1),List_IndividualForecasters,0),1),INDEX(List_FirmNamesOmega,MATCH(LEFT(K3814,FIND(":",K3814,1)-1),List_FirmNamesAlpha,0),1))),LEFT(K3814,FIND(":",K3814,1)-1),IF(C3814="GIOA",INDEX(List_AnonymousForecasters,MATCH(LEFT(K3814,FIND(":",K3814,1)-1),List_IndividualForecasters,0),1),INDEX(List_FirmNamesOmega,MATCH(LEFT(K3814,FIND(":",K3814,1)-1),List_FirmNamesAlpha,0),1)))</f>
        <v>Pierpont Securities</v>
      </c>
      <c r="B3814" s="4" t="str">
        <f t="shared" ref="B3814:B3824" si="866">MID(K3814,FIND(":",K3814,1)+2,LEN(K3814)-FIND(":",K3814,1))</f>
        <v>Stephen Stanley</v>
      </c>
      <c r="C3814" s="4" t="s">
        <v>246</v>
      </c>
      <c r="D3814" s="4" t="s">
        <v>249</v>
      </c>
      <c r="E3814" s="4" t="str">
        <f>IF(COUNTIF($E$2:E3813,"Begin: " &amp; C3814 &amp; "-" &amp; D3814 &amp; "-" &amp; H3814)=0,"Begin: " &amp; C3814 &amp; "-" &amp; D3814 &amp; "-" &amp; H3814,IF((C3814 &amp; "-" &amp; D3814 &amp; "-" &amp; H3814)&lt;&gt;(C3815 &amp; "-" &amp; D3815 &amp; "-" &amp; H3815),"End: " &amp; C3814 &amp; "-" &amp; D3814 &amp; "-" &amp; H3814,""))</f>
        <v/>
      </c>
      <c r="F3814" s="4" t="str">
        <f t="shared" ref="F3814:F3824" si="867">C3814 &amp; "-" &amp; D3814 &amp; "-" &amp; H3814</f>
        <v>Wall Street Journal-Crude Oil-06-2019</v>
      </c>
      <c r="G3814" s="7">
        <v>43626</v>
      </c>
      <c r="H3814" s="7" t="str">
        <f t="shared" ref="H3814:H3824" si="868">TEXT(MONTH(G3814),"00") &amp; "-" &amp; TEXT(YEAR(G3814),"0000")</f>
        <v>06-2019</v>
      </c>
      <c r="I3814" s="7" t="str">
        <f t="shared" ref="I3814:I3824" ca="1" si="869">C3814 &amp; ": " &amp; A3814 &amp; "-" &amp; D3814 &amp; "-" &amp; H3814</f>
        <v>Wall Street Journal: Pierpont Securities-Crude Oil-06-2019</v>
      </c>
      <c r="J3814" s="4" t="str">
        <f t="shared" ref="J3814:J3824" ca="1" si="870">D3814 &amp; "-" &amp; A3814 &amp; ":" &amp; TEXT(MONTH(G3814),"00") &amp; "-" &amp; TEXT(YEAR(G3814),"0000")</f>
        <v>Crude Oil-Pierpont Securities:06-2019</v>
      </c>
      <c r="K3814" t="s">
        <v>238</v>
      </c>
      <c r="CK3814">
        <v>55</v>
      </c>
      <c r="CM3814">
        <v>52</v>
      </c>
      <c r="CO3814">
        <v>60</v>
      </c>
      <c r="CQ3814">
        <v>57</v>
      </c>
      <c r="CS3814">
        <v>63</v>
      </c>
      <c r="CU3814">
        <v>60</v>
      </c>
    </row>
    <row r="3815" spans="1:99" x14ac:dyDescent="0.55000000000000004">
      <c r="A3815" s="4" t="str">
        <f t="shared" ca="1" si="865"/>
        <v>Economic Analysis Associates Inc.</v>
      </c>
      <c r="B3815" s="4" t="str">
        <f t="shared" si="866"/>
        <v>Susan M. Sterne</v>
      </c>
      <c r="C3815" s="4" t="s">
        <v>246</v>
      </c>
      <c r="D3815" s="4" t="s">
        <v>249</v>
      </c>
      <c r="E3815" s="4" t="str">
        <f>IF(COUNTIF($E$2:E3814,"Begin: " &amp; C3815 &amp; "-" &amp; D3815 &amp; "-" &amp; H3815)=0,"Begin: " &amp; C3815 &amp; "-" &amp; D3815 &amp; "-" &amp; H3815,IF((C3815 &amp; "-" &amp; D3815 &amp; "-" &amp; H3815)&lt;&gt;(C3816 &amp; "-" &amp; D3816 &amp; "-" &amp; H3816),"End: " &amp; C3815 &amp; "-" &amp; D3815 &amp; "-" &amp; H3815,""))</f>
        <v/>
      </c>
      <c r="F3815" s="4" t="str">
        <f t="shared" si="867"/>
        <v>Wall Street Journal-Crude Oil-06-2019</v>
      </c>
      <c r="G3815" s="7">
        <v>43626</v>
      </c>
      <c r="H3815" s="7" t="str">
        <f t="shared" si="868"/>
        <v>06-2019</v>
      </c>
      <c r="I3815" s="7" t="str">
        <f t="shared" ca="1" si="869"/>
        <v>Wall Street Journal: Economic Analysis Associates Inc.-Crude Oil-06-2019</v>
      </c>
      <c r="J3815" s="4" t="str">
        <f t="shared" ca="1" si="870"/>
        <v>Crude Oil-Economic Analysis Associates Inc.:06-2019</v>
      </c>
      <c r="K3815" t="s">
        <v>239</v>
      </c>
      <c r="CK3815">
        <v>52</v>
      </c>
      <c r="CM3815">
        <v>50</v>
      </c>
      <c r="CO3815">
        <v>55</v>
      </c>
      <c r="CQ3815">
        <v>58</v>
      </c>
      <c r="CS3815">
        <v>60</v>
      </c>
      <c r="CU3815">
        <v>57</v>
      </c>
    </row>
    <row r="3816" spans="1:99" x14ac:dyDescent="0.55000000000000004">
      <c r="A3816" s="4" t="str">
        <f t="shared" ca="1" si="865"/>
        <v>CSFB</v>
      </c>
      <c r="B3816" s="4" t="str">
        <f t="shared" si="866"/>
        <v>James Sweeney*</v>
      </c>
      <c r="C3816" s="4" t="s">
        <v>246</v>
      </c>
      <c r="D3816" s="4" t="s">
        <v>249</v>
      </c>
      <c r="E3816" s="4" t="str">
        <f>IF(COUNTIF($E$2:E3815,"Begin: " &amp; C3816 &amp; "-" &amp; D3816 &amp; "-" &amp; H3816)=0,"Begin: " &amp; C3816 &amp; "-" &amp; D3816 &amp; "-" &amp; H3816,IF((C3816 &amp; "-" &amp; D3816 &amp; "-" &amp; H3816)&lt;&gt;(C3817 &amp; "-" &amp; D3817 &amp; "-" &amp; H3817),"End: " &amp; C3816 &amp; "-" &amp; D3816 &amp; "-" &amp; H3816,""))</f>
        <v/>
      </c>
      <c r="F3816" s="4" t="str">
        <f t="shared" si="867"/>
        <v>Wall Street Journal-Crude Oil-06-2019</v>
      </c>
      <c r="G3816" s="7">
        <v>43626</v>
      </c>
      <c r="H3816" s="7" t="str">
        <f t="shared" si="868"/>
        <v>06-2019</v>
      </c>
      <c r="I3816" s="7" t="str">
        <f t="shared" ca="1" si="869"/>
        <v>Wall Street Journal: CSFB-Crude Oil-06-2019</v>
      </c>
      <c r="J3816" s="4" t="str">
        <f t="shared" ca="1" si="870"/>
        <v>Crude Oil-CSFB:06-2019</v>
      </c>
      <c r="K3816" t="s">
        <v>826</v>
      </c>
    </row>
    <row r="3817" spans="1:99" x14ac:dyDescent="0.55000000000000004">
      <c r="A3817" s="4" t="str">
        <f t="shared" ca="1" si="865"/>
        <v>American Chemisty Council</v>
      </c>
      <c r="B3817" s="4" t="str">
        <f t="shared" si="866"/>
        <v>Kevin Swift</v>
      </c>
      <c r="C3817" s="4" t="s">
        <v>246</v>
      </c>
      <c r="D3817" s="4" t="s">
        <v>249</v>
      </c>
      <c r="E3817" s="4" t="str">
        <f>IF(COUNTIF($E$2:E3816,"Begin: " &amp; C3817 &amp; "-" &amp; D3817 &amp; "-" &amp; H3817)=0,"Begin: " &amp; C3817 &amp; "-" &amp; D3817 &amp; "-" &amp; H3817,IF((C3817 &amp; "-" &amp; D3817 &amp; "-" &amp; H3817)&lt;&gt;(C3818 &amp; "-" &amp; D3818 &amp; "-" &amp; H3818),"End: " &amp; C3817 &amp; "-" &amp; D3817 &amp; "-" &amp; H3817,""))</f>
        <v/>
      </c>
      <c r="F3817" s="4" t="str">
        <f t="shared" si="867"/>
        <v>Wall Street Journal-Crude Oil-06-2019</v>
      </c>
      <c r="G3817" s="7">
        <v>43626</v>
      </c>
      <c r="H3817" s="7" t="str">
        <f t="shared" si="868"/>
        <v>06-2019</v>
      </c>
      <c r="I3817" s="7" t="str">
        <f t="shared" ca="1" si="869"/>
        <v>Wall Street Journal: American Chemisty Council-Crude Oil-06-2019</v>
      </c>
      <c r="J3817" s="4" t="str">
        <f t="shared" ca="1" si="870"/>
        <v>Crude Oil-American Chemisty Council:06-2019</v>
      </c>
      <c r="K3817" t="s">
        <v>443</v>
      </c>
    </row>
    <row r="3818" spans="1:99" x14ac:dyDescent="0.55000000000000004">
      <c r="A3818" s="4" t="str">
        <f t="shared" ca="1" si="865"/>
        <v>Grant Thornton</v>
      </c>
      <c r="B3818" s="4" t="str">
        <f t="shared" si="866"/>
        <v>Diane Swonk</v>
      </c>
      <c r="C3818" s="4" t="s">
        <v>246</v>
      </c>
      <c r="D3818" s="4" t="s">
        <v>249</v>
      </c>
      <c r="E3818" s="4" t="str">
        <f>IF(COUNTIF($E$2:E3817,"Begin: " &amp; C3818 &amp; "-" &amp; D3818 &amp; "-" &amp; H3818)=0,"Begin: " &amp; C3818 &amp; "-" &amp; D3818 &amp; "-" &amp; H3818,IF((C3818 &amp; "-" &amp; D3818 &amp; "-" &amp; H3818)&lt;&gt;(C3819 &amp; "-" &amp; D3819 &amp; "-" &amp; H3819),"End: " &amp; C3818 &amp; "-" &amp; D3818 &amp; "-" &amp; H3818,""))</f>
        <v/>
      </c>
      <c r="F3818" s="4" t="str">
        <f t="shared" si="867"/>
        <v>Wall Street Journal-Crude Oil-06-2019</v>
      </c>
      <c r="G3818" s="7">
        <v>43626</v>
      </c>
      <c r="H3818" s="7" t="str">
        <f t="shared" si="868"/>
        <v>06-2019</v>
      </c>
      <c r="I3818" s="7" t="str">
        <f t="shared" ca="1" si="869"/>
        <v>Wall Street Journal: Grant Thornton-Crude Oil-06-2019</v>
      </c>
      <c r="J3818" s="4" t="str">
        <f t="shared" ca="1" si="870"/>
        <v>Crude Oil-Grant Thornton:06-2019</v>
      </c>
      <c r="K3818" t="s">
        <v>772</v>
      </c>
      <c r="CK3818">
        <v>53</v>
      </c>
      <c r="CM3818">
        <v>50</v>
      </c>
      <c r="CO3818">
        <v>52</v>
      </c>
      <c r="CQ3818">
        <v>55</v>
      </c>
      <c r="CS3818">
        <v>55</v>
      </c>
      <c r="CU3818">
        <v>59</v>
      </c>
    </row>
    <row r="3819" spans="1:99" x14ac:dyDescent="0.55000000000000004">
      <c r="A3819" s="4" t="str">
        <f t="shared" ca="1" si="865"/>
        <v>The Northern Trust</v>
      </c>
      <c r="B3819" s="4" t="str">
        <f t="shared" si="866"/>
        <v xml:space="preserve">Carl Tannenbaum </v>
      </c>
      <c r="C3819" s="4" t="s">
        <v>246</v>
      </c>
      <c r="D3819" s="4" t="s">
        <v>249</v>
      </c>
      <c r="E3819" s="4" t="str">
        <f>IF(COUNTIF($E$2:E3818,"Begin: " &amp; C3819 &amp; "-" &amp; D3819 &amp; "-" &amp; H3819)=0,"Begin: " &amp; C3819 &amp; "-" &amp; D3819 &amp; "-" &amp; H3819,IF((C3819 &amp; "-" &amp; D3819 &amp; "-" &amp; H3819)&lt;&gt;(C3820 &amp; "-" &amp; D3820 &amp; "-" &amp; H3820),"End: " &amp; C3819 &amp; "-" &amp; D3819 &amp; "-" &amp; H3819,""))</f>
        <v/>
      </c>
      <c r="F3819" s="4" t="str">
        <f t="shared" si="867"/>
        <v>Wall Street Journal-Crude Oil-06-2019</v>
      </c>
      <c r="G3819" s="7">
        <v>43626</v>
      </c>
      <c r="H3819" s="7" t="str">
        <f t="shared" si="868"/>
        <v>06-2019</v>
      </c>
      <c r="I3819" s="7" t="str">
        <f t="shared" ca="1" si="869"/>
        <v>Wall Street Journal: The Northern Trust-Crude Oil-06-2019</v>
      </c>
      <c r="J3819" s="4" t="str">
        <f t="shared" ca="1" si="870"/>
        <v>Crude Oil-The Northern Trust:06-2019</v>
      </c>
      <c r="K3819" t="s">
        <v>241</v>
      </c>
      <c r="CK3819">
        <v>59</v>
      </c>
      <c r="CM3819">
        <v>60</v>
      </c>
      <c r="CO3819">
        <v>56</v>
      </c>
      <c r="CQ3819">
        <v>53</v>
      </c>
      <c r="CS3819">
        <v>53</v>
      </c>
      <c r="CU3819">
        <v>52</v>
      </c>
    </row>
    <row r="3820" spans="1:99" x14ac:dyDescent="0.55000000000000004">
      <c r="A3820" s="4" t="str">
        <f t="shared" ca="1" si="865"/>
        <v>BNP Paribas</v>
      </c>
      <c r="B3820" s="4" t="str">
        <f t="shared" si="866"/>
        <v>US Economics Team</v>
      </c>
      <c r="C3820" s="4" t="s">
        <v>246</v>
      </c>
      <c r="D3820" s="4" t="s">
        <v>249</v>
      </c>
      <c r="E3820" s="4" t="str">
        <f>IF(COUNTIF($E$2:E3819,"Begin: " &amp; C3820 &amp; "-" &amp; D3820 &amp; "-" &amp; H3820)=0,"Begin: " &amp; C3820 &amp; "-" &amp; D3820 &amp; "-" &amp; H3820,IF((C3820 &amp; "-" &amp; D3820 &amp; "-" &amp; H3820)&lt;&gt;(C3821 &amp; "-" &amp; D3821 &amp; "-" &amp; H3821),"End: " &amp; C3820 &amp; "-" &amp; D3820 &amp; "-" &amp; H3820,""))</f>
        <v/>
      </c>
      <c r="F3820" s="4" t="str">
        <f t="shared" si="867"/>
        <v>Wall Street Journal-Crude Oil-06-2019</v>
      </c>
      <c r="G3820" s="7">
        <v>43626</v>
      </c>
      <c r="H3820" s="7" t="str">
        <f t="shared" si="868"/>
        <v>06-2019</v>
      </c>
      <c r="I3820" s="7" t="str">
        <f t="shared" ca="1" si="869"/>
        <v>Wall Street Journal: BNP Paribas-Crude Oil-06-2019</v>
      </c>
      <c r="J3820" s="4" t="str">
        <f t="shared" ca="1" si="870"/>
        <v>Crude Oil-BNP Paribas:06-2019</v>
      </c>
      <c r="K3820" t="s">
        <v>444</v>
      </c>
      <c r="CK3820">
        <v>64</v>
      </c>
      <c r="CM3820">
        <v>65</v>
      </c>
      <c r="CO3820">
        <v>62</v>
      </c>
      <c r="CQ3820">
        <v>70</v>
      </c>
    </row>
    <row r="3821" spans="1:99" x14ac:dyDescent="0.55000000000000004">
      <c r="A3821" s="4" t="str">
        <f t="shared" ca="1" si="865"/>
        <v>The Conference Board</v>
      </c>
      <c r="B3821" s="4" t="str">
        <f t="shared" si="866"/>
        <v>Bart van Ark</v>
      </c>
      <c r="C3821" s="4" t="s">
        <v>246</v>
      </c>
      <c r="D3821" s="4" t="s">
        <v>249</v>
      </c>
      <c r="E3821" s="4" t="str">
        <f>IF(COUNTIF($E$2:E3820,"Begin: " &amp; C3821 &amp; "-" &amp; D3821 &amp; "-" &amp; H3821)=0,"Begin: " &amp; C3821 &amp; "-" &amp; D3821 &amp; "-" &amp; H3821,IF((C3821 &amp; "-" &amp; D3821 &amp; "-" &amp; H3821)&lt;&gt;(C3822 &amp; "-" &amp; D3822 &amp; "-" &amp; H3822),"End: " &amp; C3821 &amp; "-" &amp; D3821 &amp; "-" &amp; H3821,""))</f>
        <v/>
      </c>
      <c r="F3821" s="4" t="str">
        <f t="shared" si="867"/>
        <v>Wall Street Journal-Crude Oil-06-2019</v>
      </c>
      <c r="G3821" s="7">
        <v>43626</v>
      </c>
      <c r="H3821" s="7" t="str">
        <f t="shared" si="868"/>
        <v>06-2019</v>
      </c>
      <c r="I3821" s="7" t="str">
        <f t="shared" ca="1" si="869"/>
        <v>Wall Street Journal: The Conference Board-Crude Oil-06-2019</v>
      </c>
      <c r="J3821" s="4" t="str">
        <f t="shared" ca="1" si="870"/>
        <v>Crude Oil-The Conference Board:06-2019</v>
      </c>
      <c r="K3821" t="s">
        <v>242</v>
      </c>
    </row>
    <row r="3822" spans="1:99" x14ac:dyDescent="0.55000000000000004">
      <c r="A3822" s="4" t="str">
        <f t="shared" ca="1" si="865"/>
        <v>First Trust Adv.</v>
      </c>
      <c r="B3822" s="4" t="str">
        <f t="shared" si="866"/>
        <v>Brian S. Wesbury/ Robert Stein</v>
      </c>
      <c r="C3822" s="4" t="s">
        <v>246</v>
      </c>
      <c r="D3822" s="4" t="s">
        <v>249</v>
      </c>
      <c r="E3822" s="4" t="str">
        <f>IF(COUNTIF($E$2:E3821,"Begin: " &amp; C3822 &amp; "-" &amp; D3822 &amp; "-" &amp; H3822)=0,"Begin: " &amp; C3822 &amp; "-" &amp; D3822 &amp; "-" &amp; H3822,IF((C3822 &amp; "-" &amp; D3822 &amp; "-" &amp; H3822)&lt;&gt;(C3823 &amp; "-" &amp; D3823 &amp; "-" &amp; H3823),"End: " &amp; C3822 &amp; "-" &amp; D3822 &amp; "-" &amp; H3822,""))</f>
        <v/>
      </c>
      <c r="F3822" s="4" t="str">
        <f t="shared" si="867"/>
        <v>Wall Street Journal-Crude Oil-06-2019</v>
      </c>
      <c r="G3822" s="7">
        <v>43626</v>
      </c>
      <c r="H3822" s="7" t="str">
        <f t="shared" si="868"/>
        <v>06-2019</v>
      </c>
      <c r="I3822" s="7" t="str">
        <f t="shared" ca="1" si="869"/>
        <v>Wall Street Journal: First Trust Adv.-Crude Oil-06-2019</v>
      </c>
      <c r="J3822" s="4" t="str">
        <f t="shared" ca="1" si="870"/>
        <v>Crude Oil-First Trust Adv.:06-2019</v>
      </c>
      <c r="K3822" t="s">
        <v>243</v>
      </c>
      <c r="CK3822">
        <v>55</v>
      </c>
      <c r="CM3822">
        <v>55</v>
      </c>
      <c r="CO3822">
        <v>55</v>
      </c>
      <c r="CQ3822">
        <v>55</v>
      </c>
    </row>
    <row r="3823" spans="1:99" x14ac:dyDescent="0.55000000000000004">
      <c r="A3823" s="4" t="str">
        <f t="shared" ca="1" si="865"/>
        <v>National Association of Realtors</v>
      </c>
      <c r="B3823" s="4" t="str">
        <f t="shared" si="866"/>
        <v>Lawrence Yun</v>
      </c>
      <c r="C3823" s="4" t="s">
        <v>246</v>
      </c>
      <c r="D3823" s="4" t="s">
        <v>249</v>
      </c>
      <c r="E3823" s="4" t="str">
        <f>IF(COUNTIF($E$2:E3822,"Begin: " &amp; C3823 &amp; "-" &amp; D3823 &amp; "-" &amp; H3823)=0,"Begin: " &amp; C3823 &amp; "-" &amp; D3823 &amp; "-" &amp; H3823,IF((C3823 &amp; "-" &amp; D3823 &amp; "-" &amp; H3823)&lt;&gt;(C3824 &amp; "-" &amp; D3824 &amp; "-" &amp; H3824),"End: " &amp; C3823 &amp; "-" &amp; D3823 &amp; "-" &amp; H3823,""))</f>
        <v/>
      </c>
      <c r="F3823" s="4" t="str">
        <f t="shared" si="867"/>
        <v>Wall Street Journal-Crude Oil-06-2019</v>
      </c>
      <c r="G3823" s="7">
        <v>43626</v>
      </c>
      <c r="H3823" s="7" t="str">
        <f t="shared" si="868"/>
        <v>06-2019</v>
      </c>
      <c r="I3823" s="7" t="str">
        <f t="shared" ca="1" si="869"/>
        <v>Wall Street Journal: National Association of Realtors-Crude Oil-06-2019</v>
      </c>
      <c r="J3823" s="4" t="str">
        <f t="shared" ca="1" si="870"/>
        <v>Crude Oil-National Association of Realtors:06-2019</v>
      </c>
      <c r="K3823" t="s">
        <v>245</v>
      </c>
      <c r="CK3823">
        <v>58</v>
      </c>
      <c r="CM3823">
        <v>60</v>
      </c>
      <c r="CO3823">
        <v>62</v>
      </c>
      <c r="CQ3823">
        <v>62</v>
      </c>
      <c r="CS3823">
        <v>60</v>
      </c>
      <c r="CU3823">
        <v>58</v>
      </c>
    </row>
    <row r="3824" spans="1:99" x14ac:dyDescent="0.55000000000000004">
      <c r="A3824" s="4" t="str">
        <f t="shared" ca="1" si="865"/>
        <v>Morgan Stanley</v>
      </c>
      <c r="B3824" s="4" t="str">
        <f t="shared" si="866"/>
        <v>Ellen Zentner*</v>
      </c>
      <c r="C3824" s="4" t="s">
        <v>246</v>
      </c>
      <c r="D3824" s="4" t="s">
        <v>249</v>
      </c>
      <c r="E3824" s="4" t="str">
        <f>IF(COUNTIF($E$2:E3823,"Begin: " &amp; C3824 &amp; "-" &amp; D3824 &amp; "-" &amp; H3824)=0,"Begin: " &amp; C3824 &amp; "-" &amp; D3824 &amp; "-" &amp; H3824,IF((C3824 &amp; "-" &amp; D3824 &amp; "-" &amp; H3824)&lt;&gt;(C3825 &amp; "-" &amp; D3825 &amp; "-" &amp; H3825),"End: " &amp; C3824 &amp; "-" &amp; D3824 &amp; "-" &amp; H3824,""))</f>
        <v>End: Wall Street Journal-Crude Oil-06-2019</v>
      </c>
      <c r="F3824" s="4" t="str">
        <f t="shared" si="867"/>
        <v>Wall Street Journal-Crude Oil-06-2019</v>
      </c>
      <c r="G3824" s="7">
        <v>43626</v>
      </c>
      <c r="H3824" s="7" t="str">
        <f t="shared" si="868"/>
        <v>06-2019</v>
      </c>
      <c r="I3824" s="7" t="str">
        <f t="shared" ca="1" si="869"/>
        <v>Wall Street Journal: Morgan Stanley-Crude Oil-06-2019</v>
      </c>
      <c r="J3824" s="4" t="str">
        <f t="shared" ca="1" si="870"/>
        <v>Crude Oil-Morgan Stanley:06-2019</v>
      </c>
      <c r="K3824" t="s">
        <v>827</v>
      </c>
    </row>
    <row r="3825" spans="1:99" x14ac:dyDescent="0.55000000000000004">
      <c r="A3825" s="4" t="str">
        <f t="shared" ref="A3825" ca="1" si="871">IF(ISERROR(IF(C3825="GIOA",INDEX(List_AnonymousForecasters,MATCH(LEFT(K3825,FIND(":",K3825,1)-1),List_IndividualForecasters,0),1),INDEX(List_FirmNamesOmega,MATCH(LEFT(K3825,FIND(":",K3825,1)-1),List_FirmNamesAlpha,0),1))),LEFT(K3825,FIND(":",K3825,1)-1),IF(C3825="GIOA",INDEX(List_AnonymousForecasters,MATCH(LEFT(K3825,FIND(":",K3825,1)-1),List_IndividualForecasters,0),1),INDEX(List_FirmNamesOmega,MATCH(LEFT(K3825,FIND(":",K3825,1)-1),List_FirmNamesAlpha,0),1)))</f>
        <v>Nomura</v>
      </c>
      <c r="B3825" s="4" t="str">
        <f t="shared" ref="B3825" si="872">MID(K3825,FIND(":",K3825,1)+2,LEN(K3825)-FIND(":",K3825,1))</f>
        <v>Lewis Alexander</v>
      </c>
      <c r="C3825" s="4" t="s">
        <v>246</v>
      </c>
      <c r="D3825" s="4" t="s">
        <v>96</v>
      </c>
      <c r="E3825" s="4" t="str">
        <f>IF(COUNTIF($E$2:E3824,"Begin: " &amp; C3825 &amp; "-" &amp; D3825 &amp; "-" &amp; H3825)=0,"Begin: " &amp; C3825 &amp; "-" &amp; D3825 &amp; "-" &amp; H3825,IF((C3825 &amp; "-" &amp; D3825 &amp; "-" &amp; H3825)&lt;&gt;(C3826 &amp; "-" &amp; D3826 &amp; "-" &amp; H3826),"End: " &amp; C3825 &amp; "-" &amp; D3825 &amp; "-" &amp; H3825,""))</f>
        <v>Begin: Wall Street Journal-10Yr Treasury Yield-07-2019</v>
      </c>
      <c r="F3825" s="4" t="str">
        <f t="shared" ref="F3825" si="873">C3825 &amp; "-" &amp; D3825 &amp; "-" &amp; H3825</f>
        <v>Wall Street Journal-10Yr Treasury Yield-07-2019</v>
      </c>
      <c r="G3825" s="7">
        <v>43656</v>
      </c>
      <c r="H3825" s="7" t="str">
        <f t="shared" ref="H3825" si="874">TEXT(MONTH(G3825),"00") &amp; "-" &amp; TEXT(YEAR(G3825),"0000")</f>
        <v>07-2019</v>
      </c>
      <c r="I3825" s="7" t="str">
        <f t="shared" ref="I3825" ca="1" si="875">C3825 &amp; ": " &amp; A3825 &amp; "-" &amp; D3825 &amp; "-" &amp; H3825</f>
        <v>Wall Street Journal: Nomura-10Yr Treasury Yield-07-2019</v>
      </c>
      <c r="J3825" s="4" t="str">
        <f t="shared" ref="J3825" ca="1" si="876">D3825 &amp; "-" &amp; A3825 &amp; ":" &amp; TEXT(MONTH(G3825),"00") &amp; "-" &amp; TEXT(YEAR(G3825),"0000")</f>
        <v>10Yr Treasury Yield-Nomura:07-2019</v>
      </c>
      <c r="K3825" t="s">
        <v>196</v>
      </c>
      <c r="CM3825">
        <v>2.15</v>
      </c>
      <c r="CO3825">
        <v>2.25</v>
      </c>
      <c r="CQ3825">
        <v>2.25</v>
      </c>
      <c r="CS3825">
        <v>2.2999999999999998</v>
      </c>
      <c r="CU3825">
        <v>2.35</v>
      </c>
    </row>
    <row r="3826" spans="1:99" x14ac:dyDescent="0.55000000000000004">
      <c r="A3826" s="4" t="str">
        <f t="shared" ref="A3826:A3889" ca="1" si="877">IF(ISERROR(IF(C3826="GIOA",INDEX(List_AnonymousForecasters,MATCH(LEFT(K3826,FIND(":",K3826,1)-1),List_IndividualForecasters,0),1),INDEX(List_FirmNamesOmega,MATCH(LEFT(K3826,FIND(":",K3826,1)-1),List_FirmNamesAlpha,0),1))),LEFT(K3826,FIND(":",K3826,1)-1),IF(C3826="GIOA",INDEX(List_AnonymousForecasters,MATCH(LEFT(K3826,FIND(":",K3826,1)-1),List_IndividualForecasters,0),1),INDEX(List_FirmNamesOmega,MATCH(LEFT(K3826,FIND(":",K3826,1)-1),List_FirmNamesAlpha,0),1)))</f>
        <v>Bank of the West</v>
      </c>
      <c r="B3826" s="4" t="str">
        <f t="shared" ref="B3826:B3889" si="878">MID(K3826,FIND(":",K3826,1)+2,LEN(K3826)-FIND(":",K3826,1))</f>
        <v>Scott Anderson</v>
      </c>
      <c r="C3826" s="4" t="s">
        <v>246</v>
      </c>
      <c r="D3826" s="4" t="s">
        <v>96</v>
      </c>
      <c r="E3826" s="4" t="str">
        <f>IF(COUNTIF($E$2:E3825,"Begin: " &amp; C3826 &amp; "-" &amp; D3826 &amp; "-" &amp; H3826)=0,"Begin: " &amp; C3826 &amp; "-" &amp; D3826 &amp; "-" &amp; H3826,IF((C3826 &amp; "-" &amp; D3826 &amp; "-" &amp; H3826)&lt;&gt;(C3827 &amp; "-" &amp; D3827 &amp; "-" &amp; H3827),"End: " &amp; C3826 &amp; "-" &amp; D3826 &amp; "-" &amp; H3826,""))</f>
        <v/>
      </c>
      <c r="F3826" s="4" t="str">
        <f t="shared" ref="F3826:F3889" si="879">C3826 &amp; "-" &amp; D3826 &amp; "-" &amp; H3826</f>
        <v>Wall Street Journal-10Yr Treasury Yield-07-2019</v>
      </c>
      <c r="G3826" s="7">
        <v>43656</v>
      </c>
      <c r="H3826" s="7" t="str">
        <f t="shared" ref="H3826:H3889" si="880">TEXT(MONTH(G3826),"00") &amp; "-" &amp; TEXT(YEAR(G3826),"0000")</f>
        <v>07-2019</v>
      </c>
      <c r="I3826" s="7" t="str">
        <f t="shared" ref="I3826:I3889" ca="1" si="881">C3826 &amp; ": " &amp; A3826 &amp; "-" &amp; D3826 &amp; "-" &amp; H3826</f>
        <v>Wall Street Journal: Bank of the West-10Yr Treasury Yield-07-2019</v>
      </c>
      <c r="J3826" s="4" t="str">
        <f t="shared" ref="J3826:J3889" ca="1" si="882">D3826 &amp; "-" &amp; A3826 &amp; ":" &amp; TEXT(MONTH(G3826),"00") &amp; "-" &amp; TEXT(YEAR(G3826),"0000")</f>
        <v>10Yr Treasury Yield-Bank of the West:07-2019</v>
      </c>
      <c r="K3826" t="s">
        <v>763</v>
      </c>
      <c r="CM3826">
        <v>2.1</v>
      </c>
      <c r="CO3826">
        <v>2.17</v>
      </c>
      <c r="CQ3826">
        <v>2.25</v>
      </c>
      <c r="CS3826">
        <v>2.35</v>
      </c>
      <c r="CU3826">
        <v>2.4</v>
      </c>
    </row>
    <row r="3827" spans="1:99" x14ac:dyDescent="0.55000000000000004">
      <c r="A3827" s="4" t="str">
        <f t="shared" ca="1" si="877"/>
        <v>Capital Economics</v>
      </c>
      <c r="B3827" s="4" t="str">
        <f t="shared" si="878"/>
        <v>Paul Ashworth*</v>
      </c>
      <c r="C3827" s="4" t="s">
        <v>246</v>
      </c>
      <c r="D3827" s="4" t="s">
        <v>96</v>
      </c>
      <c r="E3827" s="4" t="str">
        <f>IF(COUNTIF($E$2:E3826,"Begin: " &amp; C3827 &amp; "-" &amp; D3827 &amp; "-" &amp; H3827)=0,"Begin: " &amp; C3827 &amp; "-" &amp; D3827 &amp; "-" &amp; H3827,IF((C3827 &amp; "-" &amp; D3827 &amp; "-" &amp; H3827)&lt;&gt;(C3828 &amp; "-" &amp; D3828 &amp; "-" &amp; H3828),"End: " &amp; C3827 &amp; "-" &amp; D3827 &amp; "-" &amp; H3827,""))</f>
        <v/>
      </c>
      <c r="F3827" s="4" t="str">
        <f t="shared" si="879"/>
        <v>Wall Street Journal-10Yr Treasury Yield-07-2019</v>
      </c>
      <c r="G3827" s="7">
        <v>43656</v>
      </c>
      <c r="H3827" s="7" t="str">
        <f t="shared" si="880"/>
        <v>07-2019</v>
      </c>
      <c r="I3827" s="7" t="str">
        <f t="shared" ca="1" si="881"/>
        <v>Wall Street Journal: Capital Economics-10Yr Treasury Yield-07-2019</v>
      </c>
      <c r="J3827" s="4" t="str">
        <f t="shared" ca="1" si="882"/>
        <v>10Yr Treasury Yield-Capital Economics:07-2019</v>
      </c>
      <c r="K3827" t="s">
        <v>812</v>
      </c>
    </row>
    <row r="3828" spans="1:99" x14ac:dyDescent="0.55000000000000004">
      <c r="A3828" s="4" t="str">
        <f t="shared" ca="1" si="877"/>
        <v>Deloitte LP</v>
      </c>
      <c r="B3828" s="4" t="str">
        <f t="shared" si="878"/>
        <v>Daniel Bachman</v>
      </c>
      <c r="C3828" s="4" t="s">
        <v>246</v>
      </c>
      <c r="D3828" s="4" t="s">
        <v>96</v>
      </c>
      <c r="E3828" s="4" t="str">
        <f>IF(COUNTIF($E$2:E3827,"Begin: " &amp; C3828 &amp; "-" &amp; D3828 &amp; "-" &amp; H3828)=0,"Begin: " &amp; C3828 &amp; "-" &amp; D3828 &amp; "-" &amp; H3828,IF((C3828 &amp; "-" &amp; D3828 &amp; "-" &amp; H3828)&lt;&gt;(C3829 &amp; "-" &amp; D3829 &amp; "-" &amp; H3829),"End: " &amp; C3828 &amp; "-" &amp; D3828 &amp; "-" &amp; H3828,""))</f>
        <v/>
      </c>
      <c r="F3828" s="4" t="str">
        <f t="shared" si="879"/>
        <v>Wall Street Journal-10Yr Treasury Yield-07-2019</v>
      </c>
      <c r="G3828" s="7">
        <v>43656</v>
      </c>
      <c r="H3828" s="7" t="str">
        <f t="shared" si="880"/>
        <v>07-2019</v>
      </c>
      <c r="I3828" s="7" t="str">
        <f t="shared" ca="1" si="881"/>
        <v>Wall Street Journal: Deloitte LP-10Yr Treasury Yield-07-2019</v>
      </c>
      <c r="J3828" s="4" t="str">
        <f t="shared" ca="1" si="882"/>
        <v>10Yr Treasury Yield-Deloitte LP:07-2019</v>
      </c>
      <c r="K3828" t="s">
        <v>749</v>
      </c>
      <c r="CM3828">
        <v>3.4</v>
      </c>
      <c r="CO3828">
        <v>3.4</v>
      </c>
      <c r="CQ3828">
        <v>3.6</v>
      </c>
      <c r="CS3828">
        <v>3.7</v>
      </c>
      <c r="CU3828">
        <v>3.8</v>
      </c>
    </row>
    <row r="3829" spans="1:99" x14ac:dyDescent="0.55000000000000004">
      <c r="A3829" s="4" t="str">
        <f t="shared" ca="1" si="877"/>
        <v>Economic Outlook Group</v>
      </c>
      <c r="B3829" s="4" t="str">
        <f t="shared" si="878"/>
        <v>Bernard Baumohl</v>
      </c>
      <c r="C3829" s="4" t="s">
        <v>246</v>
      </c>
      <c r="D3829" s="4" t="s">
        <v>96</v>
      </c>
      <c r="E3829" s="4" t="str">
        <f>IF(COUNTIF($E$2:E3828,"Begin: " &amp; C3829 &amp; "-" &amp; D3829 &amp; "-" &amp; H3829)=0,"Begin: " &amp; C3829 &amp; "-" &amp; D3829 &amp; "-" &amp; H3829,IF((C3829 &amp; "-" &amp; D3829 &amp; "-" &amp; H3829)&lt;&gt;(C3830 &amp; "-" &amp; D3830 &amp; "-" &amp; H3830),"End: " &amp; C3829 &amp; "-" &amp; D3829 &amp; "-" &amp; H3829,""))</f>
        <v/>
      </c>
      <c r="F3829" s="4" t="str">
        <f t="shared" si="879"/>
        <v>Wall Street Journal-10Yr Treasury Yield-07-2019</v>
      </c>
      <c r="G3829" s="7">
        <v>43656</v>
      </c>
      <c r="H3829" s="7" t="str">
        <f t="shared" si="880"/>
        <v>07-2019</v>
      </c>
      <c r="I3829" s="7" t="str">
        <f t="shared" ca="1" si="881"/>
        <v>Wall Street Journal: Economic Outlook Group-10Yr Treasury Yield-07-2019</v>
      </c>
      <c r="J3829" s="4" t="str">
        <f t="shared" ca="1" si="882"/>
        <v>10Yr Treasury Yield-Economic Outlook Group:07-2019</v>
      </c>
      <c r="K3829" t="s">
        <v>426</v>
      </c>
      <c r="CM3829">
        <v>2.15</v>
      </c>
      <c r="CO3829">
        <v>2.35</v>
      </c>
      <c r="CQ3829">
        <v>2.85</v>
      </c>
      <c r="CS3829">
        <v>3.5</v>
      </c>
      <c r="CU3829">
        <v>4.4000000000000004</v>
      </c>
    </row>
    <row r="3830" spans="1:99" x14ac:dyDescent="0.55000000000000004">
      <c r="A3830" s="4" t="str">
        <f t="shared" ca="1" si="877"/>
        <v>Nationwide Insurance</v>
      </c>
      <c r="B3830" s="4" t="str">
        <f t="shared" si="878"/>
        <v>David Berson</v>
      </c>
      <c r="C3830" s="4" t="s">
        <v>246</v>
      </c>
      <c r="D3830" s="4" t="s">
        <v>96</v>
      </c>
      <c r="E3830" s="4" t="str">
        <f>IF(COUNTIF($E$2:E3829,"Begin: " &amp; C3830 &amp; "-" &amp; D3830 &amp; "-" &amp; H3830)=0,"Begin: " &amp; C3830 &amp; "-" &amp; D3830 &amp; "-" &amp; H3830,IF((C3830 &amp; "-" &amp; D3830 &amp; "-" &amp; H3830)&lt;&gt;(C3831 &amp; "-" &amp; D3831 &amp; "-" &amp; H3831),"End: " &amp; C3830 &amp; "-" &amp; D3830 &amp; "-" &amp; H3830,""))</f>
        <v/>
      </c>
      <c r="F3830" s="4" t="str">
        <f t="shared" si="879"/>
        <v>Wall Street Journal-10Yr Treasury Yield-07-2019</v>
      </c>
      <c r="G3830" s="7">
        <v>43656</v>
      </c>
      <c r="H3830" s="7" t="str">
        <f t="shared" si="880"/>
        <v>07-2019</v>
      </c>
      <c r="I3830" s="7" t="str">
        <f t="shared" ca="1" si="881"/>
        <v>Wall Street Journal: Nationwide Insurance-10Yr Treasury Yield-07-2019</v>
      </c>
      <c r="J3830" s="4" t="str">
        <f t="shared" ca="1" si="882"/>
        <v>10Yr Treasury Yield-Nationwide Insurance:07-2019</v>
      </c>
      <c r="K3830" t="s">
        <v>427</v>
      </c>
      <c r="CM3830">
        <v>2.2999999999999998</v>
      </c>
      <c r="CO3830">
        <v>2.4</v>
      </c>
      <c r="CQ3830">
        <v>2.6</v>
      </c>
      <c r="CS3830">
        <v>2.7</v>
      </c>
      <c r="CU3830">
        <v>2.75</v>
      </c>
    </row>
    <row r="3831" spans="1:99" x14ac:dyDescent="0.55000000000000004">
      <c r="A3831" s="4" t="str">
        <f t="shared" ca="1" si="877"/>
        <v>Tufts University</v>
      </c>
      <c r="B3831" s="4" t="str">
        <f t="shared" si="878"/>
        <v>Brian Bethune*</v>
      </c>
      <c r="C3831" s="4" t="s">
        <v>246</v>
      </c>
      <c r="D3831" s="4" t="s">
        <v>96</v>
      </c>
      <c r="E3831" s="4" t="str">
        <f>IF(COUNTIF($E$2:E3830,"Begin: " &amp; C3831 &amp; "-" &amp; D3831 &amp; "-" &amp; H3831)=0,"Begin: " &amp; C3831 &amp; "-" &amp; D3831 &amp; "-" &amp; H3831,IF((C3831 &amp; "-" &amp; D3831 &amp; "-" &amp; H3831)&lt;&gt;(C3832 &amp; "-" &amp; D3832 &amp; "-" &amp; H3832),"End: " &amp; C3831 &amp; "-" &amp; D3831 &amp; "-" &amp; H3831,""))</f>
        <v/>
      </c>
      <c r="F3831" s="4" t="str">
        <f t="shared" si="879"/>
        <v>Wall Street Journal-10Yr Treasury Yield-07-2019</v>
      </c>
      <c r="G3831" s="7">
        <v>43656</v>
      </c>
      <c r="H3831" s="7" t="str">
        <f t="shared" si="880"/>
        <v>07-2019</v>
      </c>
      <c r="I3831" s="7" t="str">
        <f t="shared" ca="1" si="881"/>
        <v>Wall Street Journal: Tufts University-10Yr Treasury Yield-07-2019</v>
      </c>
      <c r="J3831" s="4" t="str">
        <f t="shared" ca="1" si="882"/>
        <v>10Yr Treasury Yield-Tufts University:07-2019</v>
      </c>
      <c r="K3831" t="s">
        <v>813</v>
      </c>
    </row>
    <row r="3832" spans="1:99" x14ac:dyDescent="0.55000000000000004">
      <c r="A3832" s="4" t="str">
        <f t="shared" ca="1" si="877"/>
        <v>TS Lombard</v>
      </c>
      <c r="B3832" s="4" t="str">
        <f t="shared" si="878"/>
        <v>Steven Blitz</v>
      </c>
      <c r="C3832" s="4" t="s">
        <v>246</v>
      </c>
      <c r="D3832" s="4" t="s">
        <v>96</v>
      </c>
      <c r="E3832" s="4" t="str">
        <f>IF(COUNTIF($E$2:E3831,"Begin: " &amp; C3832 &amp; "-" &amp; D3832 &amp; "-" &amp; H3832)=0,"Begin: " &amp; C3832 &amp; "-" &amp; D3832 &amp; "-" &amp; H3832,IF((C3832 &amp; "-" &amp; D3832 &amp; "-" &amp; H3832)&lt;&gt;(C3833 &amp; "-" &amp; D3833 &amp; "-" &amp; H3833),"End: " &amp; C3832 &amp; "-" &amp; D3832 &amp; "-" &amp; H3832,""))</f>
        <v/>
      </c>
      <c r="F3832" s="4" t="str">
        <f t="shared" si="879"/>
        <v>Wall Street Journal-10Yr Treasury Yield-07-2019</v>
      </c>
      <c r="G3832" s="7">
        <v>43656</v>
      </c>
      <c r="H3832" s="7" t="str">
        <f t="shared" si="880"/>
        <v>07-2019</v>
      </c>
      <c r="I3832" s="7" t="str">
        <f t="shared" ca="1" si="881"/>
        <v>Wall Street Journal: TS Lombard-10Yr Treasury Yield-07-2019</v>
      </c>
      <c r="J3832" s="4" t="str">
        <f t="shared" ca="1" si="882"/>
        <v>10Yr Treasury Yield-TS Lombard:07-2019</v>
      </c>
      <c r="K3832" t="s">
        <v>768</v>
      </c>
      <c r="CM3832">
        <v>2.5</v>
      </c>
      <c r="CO3832">
        <v>3</v>
      </c>
      <c r="CQ3832">
        <v>3</v>
      </c>
      <c r="CS3832">
        <v>2.5</v>
      </c>
      <c r="CU3832">
        <v>2.25</v>
      </c>
    </row>
    <row r="3833" spans="1:99" x14ac:dyDescent="0.55000000000000004">
      <c r="A3833" s="4" t="str">
        <f t="shared" ca="1" si="877"/>
        <v>Standard and Poor's</v>
      </c>
      <c r="B3833" s="4" t="str">
        <f t="shared" si="878"/>
        <v>Beth Ann Bovino</v>
      </c>
      <c r="C3833" s="4" t="s">
        <v>246</v>
      </c>
      <c r="D3833" s="4" t="s">
        <v>96</v>
      </c>
      <c r="E3833" s="4" t="str">
        <f>IF(COUNTIF($E$2:E3832,"Begin: " &amp; C3833 &amp; "-" &amp; D3833 &amp; "-" &amp; H3833)=0,"Begin: " &amp; C3833 &amp; "-" &amp; D3833 &amp; "-" &amp; H3833,IF((C3833 &amp; "-" &amp; D3833 &amp; "-" &amp; H3833)&lt;&gt;(C3834 &amp; "-" &amp; D3834 &amp; "-" &amp; H3834),"End: " &amp; C3833 &amp; "-" &amp; D3833 &amp; "-" &amp; H3833,""))</f>
        <v/>
      </c>
      <c r="F3833" s="4" t="str">
        <f t="shared" si="879"/>
        <v>Wall Street Journal-10Yr Treasury Yield-07-2019</v>
      </c>
      <c r="G3833" s="7">
        <v>43656</v>
      </c>
      <c r="H3833" s="7" t="str">
        <f t="shared" si="880"/>
        <v>07-2019</v>
      </c>
      <c r="I3833" s="7" t="str">
        <f t="shared" ca="1" si="881"/>
        <v>Wall Street Journal: Standard and Poor's-10Yr Treasury Yield-07-2019</v>
      </c>
      <c r="J3833" s="4" t="str">
        <f t="shared" ca="1" si="882"/>
        <v>10Yr Treasury Yield-Standard and Poor's:07-2019</v>
      </c>
      <c r="K3833" t="s">
        <v>199</v>
      </c>
      <c r="CM3833">
        <v>2.2999999999999998</v>
      </c>
      <c r="CO3833">
        <v>2.5</v>
      </c>
      <c r="CQ3833">
        <v>2.7</v>
      </c>
      <c r="CS3833">
        <v>2.6</v>
      </c>
      <c r="CU3833">
        <v>2.7</v>
      </c>
    </row>
    <row r="3834" spans="1:99" x14ac:dyDescent="0.55000000000000004">
      <c r="A3834" s="4" t="str">
        <f t="shared" ca="1" si="877"/>
        <v>Wells Fargo &amp; Co.</v>
      </c>
      <c r="B3834" s="4" t="str">
        <f t="shared" si="878"/>
        <v>Jay Bryson</v>
      </c>
      <c r="C3834" s="4" t="s">
        <v>246</v>
      </c>
      <c r="D3834" s="4" t="s">
        <v>96</v>
      </c>
      <c r="E3834" s="4" t="str">
        <f>IF(COUNTIF($E$2:E3833,"Begin: " &amp; C3834 &amp; "-" &amp; D3834 &amp; "-" &amp; H3834)=0,"Begin: " &amp; C3834 &amp; "-" &amp; D3834 &amp; "-" &amp; H3834,IF((C3834 &amp; "-" &amp; D3834 &amp; "-" &amp; H3834)&lt;&gt;(C3835 &amp; "-" &amp; D3835 &amp; "-" &amp; H3835),"End: " &amp; C3834 &amp; "-" &amp; D3834 &amp; "-" &amp; H3834,""))</f>
        <v/>
      </c>
      <c r="F3834" s="4" t="str">
        <f t="shared" si="879"/>
        <v>Wall Street Journal-10Yr Treasury Yield-07-2019</v>
      </c>
      <c r="G3834" s="7">
        <v>43656</v>
      </c>
      <c r="H3834" s="7" t="str">
        <f t="shared" si="880"/>
        <v>07-2019</v>
      </c>
      <c r="I3834" s="7" t="str">
        <f t="shared" ca="1" si="881"/>
        <v>Wall Street Journal: Wells Fargo &amp; Co.-10Yr Treasury Yield-07-2019</v>
      </c>
      <c r="J3834" s="4" t="str">
        <f t="shared" ca="1" si="882"/>
        <v>10Yr Treasury Yield-Wells Fargo &amp; Co.:07-2019</v>
      </c>
      <c r="K3834" t="s">
        <v>786</v>
      </c>
      <c r="CM3834">
        <v>2.2999999999999998</v>
      </c>
      <c r="CO3834">
        <v>2.5</v>
      </c>
      <c r="CQ3834">
        <v>2.4500000000000002</v>
      </c>
    </row>
    <row r="3835" spans="1:99" x14ac:dyDescent="0.55000000000000004">
      <c r="A3835" s="4" t="str">
        <f t="shared" ca="1" si="877"/>
        <v>Credit Agricole CIB</v>
      </c>
      <c r="B3835" s="4" t="str">
        <f t="shared" si="878"/>
        <v>Michael Carey</v>
      </c>
      <c r="C3835" s="4" t="s">
        <v>246</v>
      </c>
      <c r="D3835" s="4" t="s">
        <v>96</v>
      </c>
      <c r="E3835" s="4" t="str">
        <f>IF(COUNTIF($E$2:E3834,"Begin: " &amp; C3835 &amp; "-" &amp; D3835 &amp; "-" &amp; H3835)=0,"Begin: " &amp; C3835 &amp; "-" &amp; D3835 &amp; "-" &amp; H3835,IF((C3835 &amp; "-" &amp; D3835 &amp; "-" &amp; H3835)&lt;&gt;(C3836 &amp; "-" &amp; D3836 &amp; "-" &amp; H3836),"End: " &amp; C3835 &amp; "-" &amp; D3835 &amp; "-" &amp; H3835,""))</f>
        <v/>
      </c>
      <c r="F3835" s="4" t="str">
        <f t="shared" si="879"/>
        <v>Wall Street Journal-10Yr Treasury Yield-07-2019</v>
      </c>
      <c r="G3835" s="7">
        <v>43656</v>
      </c>
      <c r="H3835" s="7" t="str">
        <f t="shared" si="880"/>
        <v>07-2019</v>
      </c>
      <c r="I3835" s="7" t="str">
        <f t="shared" ca="1" si="881"/>
        <v>Wall Street Journal: Credit Agricole CIB-10Yr Treasury Yield-07-2019</v>
      </c>
      <c r="J3835" s="4" t="str">
        <f t="shared" ca="1" si="882"/>
        <v>10Yr Treasury Yield-Credit Agricole CIB:07-2019</v>
      </c>
      <c r="K3835" t="s">
        <v>200</v>
      </c>
      <c r="CM3835">
        <v>2</v>
      </c>
      <c r="CO3835">
        <v>1.75</v>
      </c>
      <c r="CQ3835">
        <v>1.9</v>
      </c>
    </row>
    <row r="3836" spans="1:99" x14ac:dyDescent="0.55000000000000004">
      <c r="A3836" s="4" t="str">
        <f t="shared" ca="1" si="877"/>
        <v>Econoclast</v>
      </c>
      <c r="B3836" s="4" t="str">
        <f t="shared" si="878"/>
        <v>Mike Cosgrove</v>
      </c>
      <c r="C3836" s="4" t="s">
        <v>246</v>
      </c>
      <c r="D3836" s="4" t="s">
        <v>96</v>
      </c>
      <c r="E3836" s="4" t="str">
        <f>IF(COUNTIF($E$2:E3835,"Begin: " &amp; C3836 &amp; "-" &amp; D3836 &amp; "-" &amp; H3836)=0,"Begin: " &amp; C3836 &amp; "-" &amp; D3836 &amp; "-" &amp; H3836,IF((C3836 &amp; "-" &amp; D3836 &amp; "-" &amp; H3836)&lt;&gt;(C3837 &amp; "-" &amp; D3837 &amp; "-" &amp; H3837),"End: " &amp; C3836 &amp; "-" &amp; D3836 &amp; "-" &amp; H3836,""))</f>
        <v/>
      </c>
      <c r="F3836" s="4" t="str">
        <f t="shared" si="879"/>
        <v>Wall Street Journal-10Yr Treasury Yield-07-2019</v>
      </c>
      <c r="G3836" s="7">
        <v>43656</v>
      </c>
      <c r="H3836" s="7" t="str">
        <f t="shared" si="880"/>
        <v>07-2019</v>
      </c>
      <c r="I3836" s="7" t="str">
        <f t="shared" ca="1" si="881"/>
        <v>Wall Street Journal: Econoclast-10Yr Treasury Yield-07-2019</v>
      </c>
      <c r="J3836" s="4" t="str">
        <f t="shared" ca="1" si="882"/>
        <v>10Yr Treasury Yield-Econoclast:07-2019</v>
      </c>
      <c r="K3836" t="s">
        <v>203</v>
      </c>
      <c r="CM3836">
        <v>2.1</v>
      </c>
      <c r="CO3836">
        <v>1.9</v>
      </c>
      <c r="CQ3836">
        <v>1.8</v>
      </c>
      <c r="CS3836">
        <v>2</v>
      </c>
      <c r="CU3836">
        <v>2.2000000000000002</v>
      </c>
    </row>
    <row r="3837" spans="1:99" x14ac:dyDescent="0.55000000000000004">
      <c r="A3837" s="4" t="str">
        <f t="shared" ca="1" si="877"/>
        <v>Pictet Wealth Management</v>
      </c>
      <c r="B3837" s="4" t="str">
        <f t="shared" si="878"/>
        <v>Thomas Costerg*</v>
      </c>
      <c r="C3837" s="4" t="s">
        <v>246</v>
      </c>
      <c r="D3837" s="4" t="s">
        <v>96</v>
      </c>
      <c r="E3837" s="4" t="str">
        <f>IF(COUNTIF($E$2:E3836,"Begin: " &amp; C3837 &amp; "-" &amp; D3837 &amp; "-" &amp; H3837)=0,"Begin: " &amp; C3837 &amp; "-" &amp; D3837 &amp; "-" &amp; H3837,IF((C3837 &amp; "-" &amp; D3837 &amp; "-" &amp; H3837)&lt;&gt;(C3838 &amp; "-" &amp; D3838 &amp; "-" &amp; H3838),"End: " &amp; C3837 &amp; "-" &amp; D3837 &amp; "-" &amp; H3837,""))</f>
        <v/>
      </c>
      <c r="F3837" s="4" t="str">
        <f t="shared" si="879"/>
        <v>Wall Street Journal-10Yr Treasury Yield-07-2019</v>
      </c>
      <c r="G3837" s="7">
        <v>43656</v>
      </c>
      <c r="H3837" s="7" t="str">
        <f t="shared" si="880"/>
        <v>07-2019</v>
      </c>
      <c r="I3837" s="7" t="str">
        <f t="shared" ca="1" si="881"/>
        <v>Wall Street Journal: Pictet Wealth Management-10Yr Treasury Yield-07-2019</v>
      </c>
      <c r="J3837" s="4" t="str">
        <f t="shared" ca="1" si="882"/>
        <v>10Yr Treasury Yield-Pictet Wealth Management:07-2019</v>
      </c>
      <c r="K3837" t="s">
        <v>814</v>
      </c>
    </row>
    <row r="3838" spans="1:99" x14ac:dyDescent="0.55000000000000004">
      <c r="A3838" s="4" t="str">
        <f t="shared" ca="1" si="877"/>
        <v>Wrightson ICAP</v>
      </c>
      <c r="B3838" s="4" t="str">
        <f t="shared" si="878"/>
        <v>Lou Crandall</v>
      </c>
      <c r="C3838" s="4" t="s">
        <v>246</v>
      </c>
      <c r="D3838" s="4" t="s">
        <v>96</v>
      </c>
      <c r="E3838" s="4" t="str">
        <f>IF(COUNTIF($E$2:E3837,"Begin: " &amp; C3838 &amp; "-" &amp; D3838 &amp; "-" &amp; H3838)=0,"Begin: " &amp; C3838 &amp; "-" &amp; D3838 &amp; "-" &amp; H3838,IF((C3838 &amp; "-" &amp; D3838 &amp; "-" &amp; H3838)&lt;&gt;(C3839 &amp; "-" &amp; D3839 &amp; "-" &amp; H3839),"End: " &amp; C3838 &amp; "-" &amp; D3838 &amp; "-" &amp; H3838,""))</f>
        <v/>
      </c>
      <c r="F3838" s="4" t="str">
        <f t="shared" si="879"/>
        <v>Wall Street Journal-10Yr Treasury Yield-07-2019</v>
      </c>
      <c r="G3838" s="7">
        <v>43656</v>
      </c>
      <c r="H3838" s="7" t="str">
        <f t="shared" si="880"/>
        <v>07-2019</v>
      </c>
      <c r="I3838" s="7" t="str">
        <f t="shared" ca="1" si="881"/>
        <v>Wall Street Journal: Wrightson ICAP-10Yr Treasury Yield-07-2019</v>
      </c>
      <c r="J3838" s="4" t="str">
        <f t="shared" ca="1" si="882"/>
        <v>10Yr Treasury Yield-Wrightson ICAP:07-2019</v>
      </c>
      <c r="K3838" t="s">
        <v>204</v>
      </c>
      <c r="CM3838">
        <v>1.9</v>
      </c>
      <c r="CO3838">
        <v>2</v>
      </c>
      <c r="CQ3838">
        <v>2.25</v>
      </c>
      <c r="CS3838">
        <v>2.25</v>
      </c>
      <c r="CU3838">
        <v>2.5</v>
      </c>
    </row>
    <row r="3839" spans="1:99" x14ac:dyDescent="0.55000000000000004">
      <c r="A3839" s="4" t="str">
        <f t="shared" ca="1" si="877"/>
        <v>Independent Consultant</v>
      </c>
      <c r="B3839" s="4" t="str">
        <f t="shared" si="878"/>
        <v>Amy Crews Cutts*</v>
      </c>
      <c r="C3839" s="4" t="s">
        <v>246</v>
      </c>
      <c r="D3839" s="4" t="s">
        <v>96</v>
      </c>
      <c r="E3839" s="4" t="str">
        <f>IF(COUNTIF($E$2:E3838,"Begin: " &amp; C3839 &amp; "-" &amp; D3839 &amp; "-" &amp; H3839)=0,"Begin: " &amp; C3839 &amp; "-" &amp; D3839 &amp; "-" &amp; H3839,IF((C3839 &amp; "-" &amp; D3839 &amp; "-" &amp; H3839)&lt;&gt;(C3840 &amp; "-" &amp; D3840 &amp; "-" &amp; H3840),"End: " &amp; C3839 &amp; "-" &amp; D3839 &amp; "-" &amp; H3839,""))</f>
        <v/>
      </c>
      <c r="F3839" s="4" t="str">
        <f t="shared" si="879"/>
        <v>Wall Street Journal-10Yr Treasury Yield-07-2019</v>
      </c>
      <c r="G3839" s="7">
        <v>43656</v>
      </c>
      <c r="H3839" s="7" t="str">
        <f t="shared" si="880"/>
        <v>07-2019</v>
      </c>
      <c r="I3839" s="7" t="str">
        <f t="shared" ca="1" si="881"/>
        <v>Wall Street Journal: Independent Consultant-10Yr Treasury Yield-07-2019</v>
      </c>
      <c r="J3839" s="4" t="str">
        <f t="shared" ca="1" si="882"/>
        <v>10Yr Treasury Yield-Independent Consultant:07-2019</v>
      </c>
      <c r="K3839" t="s">
        <v>837</v>
      </c>
    </row>
    <row r="3840" spans="1:99" x14ac:dyDescent="0.55000000000000004">
      <c r="A3840" s="4" t="str">
        <f t="shared" ca="1" si="877"/>
        <v>Oxford Economics</v>
      </c>
      <c r="B3840" s="4" t="str">
        <f t="shared" si="878"/>
        <v>Greg Daco</v>
      </c>
      <c r="C3840" s="4" t="s">
        <v>246</v>
      </c>
      <c r="D3840" s="4" t="s">
        <v>96</v>
      </c>
      <c r="E3840" s="4" t="str">
        <f>IF(COUNTIF($E$2:E3839,"Begin: " &amp; C3840 &amp; "-" &amp; D3840 &amp; "-" &amp; H3840)=0,"Begin: " &amp; C3840 &amp; "-" &amp; D3840 &amp; "-" &amp; H3840,IF((C3840 &amp; "-" &amp; D3840 &amp; "-" &amp; H3840)&lt;&gt;(C3841 &amp; "-" &amp; D3841 &amp; "-" &amp; H3841),"End: " &amp; C3840 &amp; "-" &amp; D3840 &amp; "-" &amp; H3840,""))</f>
        <v/>
      </c>
      <c r="F3840" s="4" t="str">
        <f t="shared" si="879"/>
        <v>Wall Street Journal-10Yr Treasury Yield-07-2019</v>
      </c>
      <c r="G3840" s="7">
        <v>43656</v>
      </c>
      <c r="H3840" s="7" t="str">
        <f t="shared" si="880"/>
        <v>07-2019</v>
      </c>
      <c r="I3840" s="7" t="str">
        <f t="shared" ca="1" si="881"/>
        <v>Wall Street Journal: Oxford Economics-10Yr Treasury Yield-07-2019</v>
      </c>
      <c r="J3840" s="4" t="str">
        <f t="shared" ca="1" si="882"/>
        <v>10Yr Treasury Yield-Oxford Economics:07-2019</v>
      </c>
      <c r="K3840" t="s">
        <v>429</v>
      </c>
      <c r="CM3840">
        <v>1.88</v>
      </c>
      <c r="CO3840">
        <v>1.9</v>
      </c>
      <c r="CQ3840">
        <v>1.96</v>
      </c>
      <c r="CS3840">
        <v>2</v>
      </c>
      <c r="CU3840">
        <v>2.1</v>
      </c>
    </row>
    <row r="3841" spans="1:99" x14ac:dyDescent="0.55000000000000004">
      <c r="A3841" s="4" t="str">
        <f t="shared" ca="1" si="877"/>
        <v>Georgia State University</v>
      </c>
      <c r="B3841" s="4" t="str">
        <f t="shared" si="878"/>
        <v>Rajeev Dhawan</v>
      </c>
      <c r="C3841" s="4" t="s">
        <v>246</v>
      </c>
      <c r="D3841" s="4" t="s">
        <v>96</v>
      </c>
      <c r="E3841" s="4" t="str">
        <f>IF(COUNTIF($E$2:E3840,"Begin: " &amp; C3841 &amp; "-" &amp; D3841 &amp; "-" &amp; H3841)=0,"Begin: " &amp; C3841 &amp; "-" &amp; D3841 &amp; "-" &amp; H3841,IF((C3841 &amp; "-" &amp; D3841 &amp; "-" &amp; H3841)&lt;&gt;(C3842 &amp; "-" &amp; D3842 &amp; "-" &amp; H3842),"End: " &amp; C3841 &amp; "-" &amp; D3841 &amp; "-" &amp; H3841,""))</f>
        <v/>
      </c>
      <c r="F3841" s="4" t="str">
        <f t="shared" si="879"/>
        <v>Wall Street Journal-10Yr Treasury Yield-07-2019</v>
      </c>
      <c r="G3841" s="7">
        <v>43656</v>
      </c>
      <c r="H3841" s="7" t="str">
        <f t="shared" si="880"/>
        <v>07-2019</v>
      </c>
      <c r="I3841" s="7" t="str">
        <f t="shared" ca="1" si="881"/>
        <v>Wall Street Journal: Georgia State University-10Yr Treasury Yield-07-2019</v>
      </c>
      <c r="J3841" s="4" t="str">
        <f t="shared" ca="1" si="882"/>
        <v>10Yr Treasury Yield-Georgia State University:07-2019</v>
      </c>
      <c r="K3841" t="s">
        <v>430</v>
      </c>
      <c r="CM3841">
        <v>2.31</v>
      </c>
      <c r="CO3841">
        <v>2.88</v>
      </c>
      <c r="CQ3841">
        <v>3.04</v>
      </c>
      <c r="CS3841">
        <v>3.21</v>
      </c>
      <c r="CU3841">
        <v>3.55</v>
      </c>
    </row>
    <row r="3842" spans="1:99" x14ac:dyDescent="0.55000000000000004">
      <c r="A3842" s="4" t="str">
        <f t="shared" ca="1" si="877"/>
        <v>National Association of Home Builders</v>
      </c>
      <c r="B3842" s="4" t="str">
        <f t="shared" si="878"/>
        <v>Robert Dietz</v>
      </c>
      <c r="C3842" s="4" t="s">
        <v>246</v>
      </c>
      <c r="D3842" s="4" t="s">
        <v>96</v>
      </c>
      <c r="E3842" s="4" t="str">
        <f>IF(COUNTIF($E$2:E3841,"Begin: " &amp; C3842 &amp; "-" &amp; D3842 &amp; "-" &amp; H3842)=0,"Begin: " &amp; C3842 &amp; "-" &amp; D3842 &amp; "-" &amp; H3842,IF((C3842 &amp; "-" &amp; D3842 &amp; "-" &amp; H3842)&lt;&gt;(C3843 &amp; "-" &amp; D3843 &amp; "-" &amp; H3843),"End: " &amp; C3842 &amp; "-" &amp; D3842 &amp; "-" &amp; H3842,""))</f>
        <v/>
      </c>
      <c r="F3842" s="4" t="str">
        <f t="shared" si="879"/>
        <v>Wall Street Journal-10Yr Treasury Yield-07-2019</v>
      </c>
      <c r="G3842" s="7">
        <v>43656</v>
      </c>
      <c r="H3842" s="7" t="str">
        <f t="shared" si="880"/>
        <v>07-2019</v>
      </c>
      <c r="I3842" s="7" t="str">
        <f t="shared" ca="1" si="881"/>
        <v>Wall Street Journal: National Association of Home Builders-10Yr Treasury Yield-07-2019</v>
      </c>
      <c r="J3842" s="4" t="str">
        <f t="shared" ca="1" si="882"/>
        <v>10Yr Treasury Yield-National Association of Home Builders:07-2019</v>
      </c>
      <c r="K3842" t="s">
        <v>754</v>
      </c>
      <c r="CM3842">
        <v>2.23</v>
      </c>
      <c r="CO3842">
        <v>2.5</v>
      </c>
      <c r="CQ3842">
        <v>2.72</v>
      </c>
      <c r="CS3842">
        <v>2.85</v>
      </c>
      <c r="CU3842">
        <v>2.97</v>
      </c>
    </row>
    <row r="3843" spans="1:99" x14ac:dyDescent="0.55000000000000004">
      <c r="A3843" s="4" t="str">
        <f t="shared" ca="1" si="877"/>
        <v>Fannie Mae</v>
      </c>
      <c r="B3843" s="4" t="str">
        <f t="shared" si="878"/>
        <v>Douglas Duncan</v>
      </c>
      <c r="C3843" s="4" t="s">
        <v>246</v>
      </c>
      <c r="D3843" s="4" t="s">
        <v>96</v>
      </c>
      <c r="E3843" s="4" t="str">
        <f>IF(COUNTIF($E$2:E3842,"Begin: " &amp; C3843 &amp; "-" &amp; D3843 &amp; "-" &amp; H3843)=0,"Begin: " &amp; C3843 &amp; "-" &amp; D3843 &amp; "-" &amp; H3843,IF((C3843 &amp; "-" &amp; D3843 &amp; "-" &amp; H3843)&lt;&gt;(C3844 &amp; "-" &amp; D3844 &amp; "-" &amp; H3844),"End: " &amp; C3843 &amp; "-" &amp; D3843 &amp; "-" &amp; H3843,""))</f>
        <v/>
      </c>
      <c r="F3843" s="4" t="str">
        <f t="shared" si="879"/>
        <v>Wall Street Journal-10Yr Treasury Yield-07-2019</v>
      </c>
      <c r="G3843" s="7">
        <v>43656</v>
      </c>
      <c r="H3843" s="7" t="str">
        <f t="shared" si="880"/>
        <v>07-2019</v>
      </c>
      <c r="I3843" s="7" t="str">
        <f t="shared" ca="1" si="881"/>
        <v>Wall Street Journal: Fannie Mae-10Yr Treasury Yield-07-2019</v>
      </c>
      <c r="J3843" s="4" t="str">
        <f t="shared" ca="1" si="882"/>
        <v>10Yr Treasury Yield-Fannie Mae:07-2019</v>
      </c>
      <c r="K3843" t="s">
        <v>206</v>
      </c>
      <c r="CM3843">
        <v>2</v>
      </c>
      <c r="CO3843">
        <v>2</v>
      </c>
      <c r="CQ3843">
        <v>2.1</v>
      </c>
      <c r="CS3843">
        <v>2.1</v>
      </c>
      <c r="CU3843">
        <v>2.2000000000000002</v>
      </c>
    </row>
    <row r="3844" spans="1:99" x14ac:dyDescent="0.55000000000000004">
      <c r="A3844" s="4" t="str">
        <f t="shared" ca="1" si="877"/>
        <v>Comerica Bank</v>
      </c>
      <c r="B3844" s="4" t="str">
        <f t="shared" si="878"/>
        <v>Robert Dye</v>
      </c>
      <c r="C3844" s="4" t="s">
        <v>246</v>
      </c>
      <c r="D3844" s="4" t="s">
        <v>96</v>
      </c>
      <c r="E3844" s="4" t="str">
        <f>IF(COUNTIF($E$2:E3843,"Begin: " &amp; C3844 &amp; "-" &amp; D3844 &amp; "-" &amp; H3844)=0,"Begin: " &amp; C3844 &amp; "-" &amp; D3844 &amp; "-" &amp; H3844,IF((C3844 &amp; "-" &amp; D3844 &amp; "-" &amp; H3844)&lt;&gt;(C3845 &amp; "-" &amp; D3845 &amp; "-" &amp; H3845),"End: " &amp; C3844 &amp; "-" &amp; D3844 &amp; "-" &amp; H3844,""))</f>
        <v/>
      </c>
      <c r="F3844" s="4" t="str">
        <f t="shared" si="879"/>
        <v>Wall Street Journal-10Yr Treasury Yield-07-2019</v>
      </c>
      <c r="G3844" s="7">
        <v>43656</v>
      </c>
      <c r="H3844" s="7" t="str">
        <f t="shared" si="880"/>
        <v>07-2019</v>
      </c>
      <c r="I3844" s="7" t="str">
        <f t="shared" ca="1" si="881"/>
        <v>Wall Street Journal: Comerica Bank-10Yr Treasury Yield-07-2019</v>
      </c>
      <c r="J3844" s="4" t="str">
        <f t="shared" ca="1" si="882"/>
        <v>10Yr Treasury Yield-Comerica Bank:07-2019</v>
      </c>
      <c r="K3844" t="s">
        <v>207</v>
      </c>
      <c r="CM3844">
        <v>2.0099999999999998</v>
      </c>
      <c r="CO3844">
        <v>2</v>
      </c>
      <c r="CQ3844">
        <v>1.9</v>
      </c>
      <c r="CS3844">
        <v>1.8</v>
      </c>
      <c r="CU3844">
        <v>1.9</v>
      </c>
    </row>
    <row r="3845" spans="1:99" x14ac:dyDescent="0.55000000000000004">
      <c r="A3845" s="4" t="str">
        <f t="shared" ca="1" si="877"/>
        <v>PNC Financial Services Group</v>
      </c>
      <c r="B3845" s="4" t="str">
        <f t="shared" si="878"/>
        <v>Augustine Faucher</v>
      </c>
      <c r="C3845" s="4" t="s">
        <v>246</v>
      </c>
      <c r="D3845" s="4" t="s">
        <v>96</v>
      </c>
      <c r="E3845" s="4" t="str">
        <f>IF(COUNTIF($E$2:E3844,"Begin: " &amp; C3845 &amp; "-" &amp; D3845 &amp; "-" &amp; H3845)=0,"Begin: " &amp; C3845 &amp; "-" &amp; D3845 &amp; "-" &amp; H3845,IF((C3845 &amp; "-" &amp; D3845 &amp; "-" &amp; H3845)&lt;&gt;(C3846 &amp; "-" &amp; D3846 &amp; "-" &amp; H3846),"End: " &amp; C3845 &amp; "-" &amp; D3845 &amp; "-" &amp; H3845,""))</f>
        <v/>
      </c>
      <c r="F3845" s="4" t="str">
        <f t="shared" si="879"/>
        <v>Wall Street Journal-10Yr Treasury Yield-07-2019</v>
      </c>
      <c r="G3845" s="7">
        <v>43656</v>
      </c>
      <c r="H3845" s="7" t="str">
        <f t="shared" si="880"/>
        <v>07-2019</v>
      </c>
      <c r="I3845" s="7" t="str">
        <f t="shared" ca="1" si="881"/>
        <v>Wall Street Journal: PNC Financial Services Group-10Yr Treasury Yield-07-2019</v>
      </c>
      <c r="J3845" s="4" t="str">
        <f t="shared" ca="1" si="882"/>
        <v>10Yr Treasury Yield-PNC Financial Services Group:07-2019</v>
      </c>
      <c r="K3845" t="s">
        <v>769</v>
      </c>
      <c r="CM3845">
        <v>2.21</v>
      </c>
      <c r="CO3845">
        <v>2.34</v>
      </c>
      <c r="CQ3845">
        <v>2.3199999999999998</v>
      </c>
      <c r="CS3845">
        <v>2.2999999999999998</v>
      </c>
      <c r="CU3845">
        <v>2.2999999999999998</v>
      </c>
    </row>
    <row r="3846" spans="1:99" x14ac:dyDescent="0.55000000000000004">
      <c r="A3846" s="4" t="str">
        <f t="shared" ca="1" si="877"/>
        <v>California Lutheran University</v>
      </c>
      <c r="B3846" s="4" t="str">
        <f t="shared" si="878"/>
        <v>Matthew Fienup/Dan Hamilton</v>
      </c>
      <c r="C3846" s="4" t="s">
        <v>246</v>
      </c>
      <c r="D3846" s="4" t="s">
        <v>96</v>
      </c>
      <c r="E3846" s="4" t="str">
        <f>IF(COUNTIF($E$2:E3845,"Begin: " &amp; C3846 &amp; "-" &amp; D3846 &amp; "-" &amp; H3846)=0,"Begin: " &amp; C3846 &amp; "-" &amp; D3846 &amp; "-" &amp; H3846,IF((C3846 &amp; "-" &amp; D3846 &amp; "-" &amp; H3846)&lt;&gt;(C3847 &amp; "-" &amp; D3847 &amp; "-" &amp; H3847),"End: " &amp; C3846 &amp; "-" &amp; D3846 &amp; "-" &amp; H3846,""))</f>
        <v/>
      </c>
      <c r="F3846" s="4" t="str">
        <f t="shared" si="879"/>
        <v>Wall Street Journal-10Yr Treasury Yield-07-2019</v>
      </c>
      <c r="G3846" s="7">
        <v>43656</v>
      </c>
      <c r="H3846" s="7" t="str">
        <f t="shared" si="880"/>
        <v>07-2019</v>
      </c>
      <c r="I3846" s="7" t="str">
        <f t="shared" ca="1" si="881"/>
        <v>Wall Street Journal: California Lutheran University-10Yr Treasury Yield-07-2019</v>
      </c>
      <c r="J3846" s="4" t="str">
        <f t="shared" ca="1" si="882"/>
        <v>10Yr Treasury Yield-California Lutheran University:07-2019</v>
      </c>
      <c r="K3846" t="s">
        <v>796</v>
      </c>
      <c r="CM3846">
        <v>2.08</v>
      </c>
      <c r="CO3846">
        <v>2.1</v>
      </c>
      <c r="CQ3846">
        <v>2.14</v>
      </c>
      <c r="CS3846">
        <v>2.21</v>
      </c>
      <c r="CU3846">
        <v>2.2599999999999998</v>
      </c>
    </row>
    <row r="3847" spans="1:99" x14ac:dyDescent="0.55000000000000004">
      <c r="A3847" s="4" t="str">
        <f t="shared" ca="1" si="877"/>
        <v>MFR</v>
      </c>
      <c r="B3847" s="4" t="str">
        <f t="shared" si="878"/>
        <v>Maria Fiorini Ramirez/Joshua Shapiro*</v>
      </c>
      <c r="C3847" s="4" t="s">
        <v>246</v>
      </c>
      <c r="D3847" s="4" t="s">
        <v>96</v>
      </c>
      <c r="E3847" s="4" t="str">
        <f>IF(COUNTIF($E$2:E3846,"Begin: " &amp; C3847 &amp; "-" &amp; D3847 &amp; "-" &amp; H3847)=0,"Begin: " &amp; C3847 &amp; "-" &amp; D3847 &amp; "-" &amp; H3847,IF((C3847 &amp; "-" &amp; D3847 &amp; "-" &amp; H3847)&lt;&gt;(C3848 &amp; "-" &amp; D3848 &amp; "-" &amp; H3848),"End: " &amp; C3847 &amp; "-" &amp; D3847 &amp; "-" &amp; H3847,""))</f>
        <v/>
      </c>
      <c r="F3847" s="4" t="str">
        <f t="shared" si="879"/>
        <v>Wall Street Journal-10Yr Treasury Yield-07-2019</v>
      </c>
      <c r="G3847" s="7">
        <v>43656</v>
      </c>
      <c r="H3847" s="7" t="str">
        <f t="shared" si="880"/>
        <v>07-2019</v>
      </c>
      <c r="I3847" s="7" t="str">
        <f t="shared" ca="1" si="881"/>
        <v>Wall Street Journal: MFR-10Yr Treasury Yield-07-2019</v>
      </c>
      <c r="J3847" s="4" t="str">
        <f t="shared" ca="1" si="882"/>
        <v>10Yr Treasury Yield-MFR:07-2019</v>
      </c>
      <c r="K3847" t="s">
        <v>838</v>
      </c>
    </row>
    <row r="3848" spans="1:99" x14ac:dyDescent="0.55000000000000004">
      <c r="A3848" s="4" t="str">
        <f t="shared" ca="1" si="877"/>
        <v>Chamber of Commerce</v>
      </c>
      <c r="B3848" s="4" t="str">
        <f t="shared" si="878"/>
        <v>J.D. Foster</v>
      </c>
      <c r="C3848" s="4" t="s">
        <v>246</v>
      </c>
      <c r="D3848" s="4" t="s">
        <v>96</v>
      </c>
      <c r="E3848" s="4" t="str">
        <f>IF(COUNTIF($E$2:E3847,"Begin: " &amp; C3848 &amp; "-" &amp; D3848 &amp; "-" &amp; H3848)=0,"Begin: " &amp; C3848 &amp; "-" &amp; D3848 &amp; "-" &amp; H3848,IF((C3848 &amp; "-" &amp; D3848 &amp; "-" &amp; H3848)&lt;&gt;(C3849 &amp; "-" &amp; D3849 &amp; "-" &amp; H3849),"End: " &amp; C3848 &amp; "-" &amp; D3848 &amp; "-" &amp; H3848,""))</f>
        <v/>
      </c>
      <c r="F3848" s="4" t="str">
        <f t="shared" si="879"/>
        <v>Wall Street Journal-10Yr Treasury Yield-07-2019</v>
      </c>
      <c r="G3848" s="7">
        <v>43656</v>
      </c>
      <c r="H3848" s="7" t="str">
        <f t="shared" si="880"/>
        <v>07-2019</v>
      </c>
      <c r="I3848" s="7" t="str">
        <f t="shared" ca="1" si="881"/>
        <v>Wall Street Journal: Chamber of Commerce-10Yr Treasury Yield-07-2019</v>
      </c>
      <c r="J3848" s="4" t="str">
        <f t="shared" ca="1" si="882"/>
        <v>10Yr Treasury Yield-Chamber of Commerce:07-2019</v>
      </c>
      <c r="K3848" t="s">
        <v>766</v>
      </c>
      <c r="CM3848">
        <v>2.35</v>
      </c>
      <c r="CO3848">
        <v>2.4500000000000002</v>
      </c>
      <c r="CQ3848">
        <v>2.6</v>
      </c>
    </row>
    <row r="3849" spans="1:99" x14ac:dyDescent="0.55000000000000004">
      <c r="A3849" s="4" t="str">
        <f t="shared" ca="1" si="877"/>
        <v>Mortgage Bankers Association</v>
      </c>
      <c r="B3849" s="4" t="str">
        <f t="shared" si="878"/>
        <v>Mike Fratantoni</v>
      </c>
      <c r="C3849" s="4" t="s">
        <v>246</v>
      </c>
      <c r="D3849" s="4" t="s">
        <v>96</v>
      </c>
      <c r="E3849" s="4" t="str">
        <f>IF(COUNTIF($E$2:E3848,"Begin: " &amp; C3849 &amp; "-" &amp; D3849 &amp; "-" &amp; H3849)=0,"Begin: " &amp; C3849 &amp; "-" &amp; D3849 &amp; "-" &amp; H3849,IF((C3849 &amp; "-" &amp; D3849 &amp; "-" &amp; H3849)&lt;&gt;(C3850 &amp; "-" &amp; D3850 &amp; "-" &amp; H3850),"End: " &amp; C3849 &amp; "-" &amp; D3849 &amp; "-" &amp; H3849,""))</f>
        <v/>
      </c>
      <c r="F3849" s="4" t="str">
        <f t="shared" si="879"/>
        <v>Wall Street Journal-10Yr Treasury Yield-07-2019</v>
      </c>
      <c r="G3849" s="7">
        <v>43656</v>
      </c>
      <c r="H3849" s="7" t="str">
        <f t="shared" si="880"/>
        <v>07-2019</v>
      </c>
      <c r="I3849" s="7" t="str">
        <f t="shared" ca="1" si="881"/>
        <v>Wall Street Journal: Mortgage Bankers Association-10Yr Treasury Yield-07-2019</v>
      </c>
      <c r="J3849" s="4" t="str">
        <f t="shared" ca="1" si="882"/>
        <v>10Yr Treasury Yield-Mortgage Bankers Association:07-2019</v>
      </c>
      <c r="K3849" t="s">
        <v>209</v>
      </c>
      <c r="CM3849">
        <v>2.2000000000000002</v>
      </c>
      <c r="CO3849">
        <v>2.2000000000000002</v>
      </c>
      <c r="CQ3849">
        <v>2.2999999999999998</v>
      </c>
      <c r="CS3849">
        <v>2.2999999999999998</v>
      </c>
      <c r="CU3849">
        <v>2.4</v>
      </c>
    </row>
    <row r="3850" spans="1:99" x14ac:dyDescent="0.55000000000000004">
      <c r="A3850" s="4" t="str">
        <f t="shared" ca="1" si="877"/>
        <v>Robert Fry Economics LLC</v>
      </c>
      <c r="B3850" s="4" t="str">
        <f t="shared" si="878"/>
        <v>Robert Fry</v>
      </c>
      <c r="C3850" s="4" t="s">
        <v>246</v>
      </c>
      <c r="D3850" s="4" t="s">
        <v>96</v>
      </c>
      <c r="E3850" s="4" t="str">
        <f>IF(COUNTIF($E$2:E3849,"Begin: " &amp; C3850 &amp; "-" &amp; D3850 &amp; "-" &amp; H3850)=0,"Begin: " &amp; C3850 &amp; "-" &amp; D3850 &amp; "-" &amp; H3850,IF((C3850 &amp; "-" &amp; D3850 &amp; "-" &amp; H3850)&lt;&gt;(C3851 &amp; "-" &amp; D3851 &amp; "-" &amp; H3851),"End: " &amp; C3850 &amp; "-" &amp; D3850 &amp; "-" &amp; H3850,""))</f>
        <v/>
      </c>
      <c r="F3850" s="4" t="str">
        <f t="shared" si="879"/>
        <v>Wall Street Journal-10Yr Treasury Yield-07-2019</v>
      </c>
      <c r="G3850" s="7">
        <v>43656</v>
      </c>
      <c r="H3850" s="7" t="str">
        <f t="shared" si="880"/>
        <v>07-2019</v>
      </c>
      <c r="I3850" s="7" t="str">
        <f t="shared" ca="1" si="881"/>
        <v>Wall Street Journal: Robert Fry Economics LLC-10Yr Treasury Yield-07-2019</v>
      </c>
      <c r="J3850" s="4" t="str">
        <f t="shared" ca="1" si="882"/>
        <v>10Yr Treasury Yield-Robert Fry Economics LLC:07-2019</v>
      </c>
      <c r="K3850" t="s">
        <v>764</v>
      </c>
      <c r="CM3850">
        <v>2.1</v>
      </c>
      <c r="CO3850">
        <v>2.4</v>
      </c>
      <c r="CQ3850">
        <v>2.8</v>
      </c>
      <c r="CS3850">
        <v>3.2</v>
      </c>
      <c r="CU3850">
        <v>3.5</v>
      </c>
    </row>
    <row r="3851" spans="1:99" x14ac:dyDescent="0.55000000000000004">
      <c r="A3851" s="4" t="str">
        <f t="shared" ca="1" si="877"/>
        <v>Societe Generale</v>
      </c>
      <c r="B3851" s="4" t="str">
        <f t="shared" si="878"/>
        <v>Stephen Gallagher</v>
      </c>
      <c r="C3851" s="4" t="s">
        <v>246</v>
      </c>
      <c r="D3851" s="4" t="s">
        <v>96</v>
      </c>
      <c r="E3851" s="4" t="str">
        <f>IF(COUNTIF($E$2:E3850,"Begin: " &amp; C3851 &amp; "-" &amp; D3851 &amp; "-" &amp; H3851)=0,"Begin: " &amp; C3851 &amp; "-" &amp; D3851 &amp; "-" &amp; H3851,IF((C3851 &amp; "-" &amp; D3851 &amp; "-" &amp; H3851)&lt;&gt;(C3852 &amp; "-" &amp; D3852 &amp; "-" &amp; H3852),"End: " &amp; C3851 &amp; "-" &amp; D3851 &amp; "-" &amp; H3851,""))</f>
        <v/>
      </c>
      <c r="F3851" s="4" t="str">
        <f t="shared" si="879"/>
        <v>Wall Street Journal-10Yr Treasury Yield-07-2019</v>
      </c>
      <c r="G3851" s="7">
        <v>43656</v>
      </c>
      <c r="H3851" s="7" t="str">
        <f t="shared" si="880"/>
        <v>07-2019</v>
      </c>
      <c r="I3851" s="7" t="str">
        <f t="shared" ca="1" si="881"/>
        <v>Wall Street Journal: Societe Generale-10Yr Treasury Yield-07-2019</v>
      </c>
      <c r="J3851" s="4" t="str">
        <f t="shared" ca="1" si="882"/>
        <v>10Yr Treasury Yield-Societe Generale:07-2019</v>
      </c>
      <c r="K3851" t="s">
        <v>657</v>
      </c>
      <c r="CM3851">
        <v>1.8</v>
      </c>
      <c r="CO3851">
        <v>1.6</v>
      </c>
      <c r="CQ3851">
        <v>2.1</v>
      </c>
      <c r="CS3851">
        <v>2.25</v>
      </c>
      <c r="CU3851">
        <v>2.5</v>
      </c>
    </row>
    <row r="3852" spans="1:99" x14ac:dyDescent="0.55000000000000004">
      <c r="A3852" s="4" t="str">
        <f t="shared" ca="1" si="877"/>
        <v>Barclays</v>
      </c>
      <c r="B3852" s="4" t="str">
        <f t="shared" si="878"/>
        <v>Michael Gapen*</v>
      </c>
      <c r="C3852" s="4" t="s">
        <v>246</v>
      </c>
      <c r="D3852" s="4" t="s">
        <v>96</v>
      </c>
      <c r="E3852" s="4" t="str">
        <f>IF(COUNTIF($E$2:E3851,"Begin: " &amp; C3852 &amp; "-" &amp; D3852 &amp; "-" &amp; H3852)=0,"Begin: " &amp; C3852 &amp; "-" &amp; D3852 &amp; "-" &amp; H3852,IF((C3852 &amp; "-" &amp; D3852 &amp; "-" &amp; H3852)&lt;&gt;(C3853 &amp; "-" &amp; D3853 &amp; "-" &amp; H3853),"End: " &amp; C3852 &amp; "-" &amp; D3852 &amp; "-" &amp; H3852,""))</f>
        <v/>
      </c>
      <c r="F3852" s="4" t="str">
        <f t="shared" si="879"/>
        <v>Wall Street Journal-10Yr Treasury Yield-07-2019</v>
      </c>
      <c r="G3852" s="7">
        <v>43656</v>
      </c>
      <c r="H3852" s="7" t="str">
        <f t="shared" si="880"/>
        <v>07-2019</v>
      </c>
      <c r="I3852" s="7" t="str">
        <f t="shared" ca="1" si="881"/>
        <v>Wall Street Journal: Barclays-10Yr Treasury Yield-07-2019</v>
      </c>
      <c r="J3852" s="4" t="str">
        <f t="shared" ca="1" si="882"/>
        <v>10Yr Treasury Yield-Barclays:07-2019</v>
      </c>
      <c r="K3852" t="s">
        <v>815</v>
      </c>
    </row>
    <row r="3853" spans="1:99" x14ac:dyDescent="0.55000000000000004">
      <c r="A3853" s="4" t="str">
        <f t="shared" ca="1" si="877"/>
        <v>NatWest Markets</v>
      </c>
      <c r="B3853" s="4" t="str">
        <f t="shared" si="878"/>
        <v>Michelle Girard*</v>
      </c>
      <c r="C3853" s="4" t="s">
        <v>246</v>
      </c>
      <c r="D3853" s="4" t="s">
        <v>96</v>
      </c>
      <c r="E3853" s="4" t="str">
        <f>IF(COUNTIF($E$2:E3852,"Begin: " &amp; C3853 &amp; "-" &amp; D3853 &amp; "-" &amp; H3853)=0,"Begin: " &amp; C3853 &amp; "-" &amp; D3853 &amp; "-" &amp; H3853,IF((C3853 &amp; "-" &amp; D3853 &amp; "-" &amp; H3853)&lt;&gt;(C3854 &amp; "-" &amp; D3854 &amp; "-" &amp; H3854),"End: " &amp; C3853 &amp; "-" &amp; D3853 &amp; "-" &amp; H3853,""))</f>
        <v/>
      </c>
      <c r="F3853" s="4" t="str">
        <f t="shared" si="879"/>
        <v>Wall Street Journal-10Yr Treasury Yield-07-2019</v>
      </c>
      <c r="G3853" s="7">
        <v>43656</v>
      </c>
      <c r="H3853" s="7" t="str">
        <f t="shared" si="880"/>
        <v>07-2019</v>
      </c>
      <c r="I3853" s="7" t="str">
        <f t="shared" ca="1" si="881"/>
        <v>Wall Street Journal: NatWest Markets-10Yr Treasury Yield-07-2019</v>
      </c>
      <c r="J3853" s="4" t="str">
        <f t="shared" ca="1" si="882"/>
        <v>10Yr Treasury Yield-NatWest Markets:07-2019</v>
      </c>
      <c r="K3853" t="s">
        <v>816</v>
      </c>
    </row>
    <row r="3854" spans="1:99" x14ac:dyDescent="0.55000000000000004">
      <c r="A3854" s="4" t="str">
        <f t="shared" ca="1" si="877"/>
        <v>BMO Capital</v>
      </c>
      <c r="B3854" s="4" t="str">
        <f t="shared" si="878"/>
        <v>Michael Gregory*</v>
      </c>
      <c r="C3854" s="4" t="s">
        <v>246</v>
      </c>
      <c r="D3854" s="4" t="s">
        <v>96</v>
      </c>
      <c r="E3854" s="4" t="str">
        <f>IF(COUNTIF($E$2:E3853,"Begin: " &amp; C3854 &amp; "-" &amp; D3854 &amp; "-" &amp; H3854)=0,"Begin: " &amp; C3854 &amp; "-" &amp; D3854 &amp; "-" &amp; H3854,IF((C3854 &amp; "-" &amp; D3854 &amp; "-" &amp; H3854)&lt;&gt;(C3855 &amp; "-" &amp; D3855 &amp; "-" &amp; H3855),"End: " &amp; C3854 &amp; "-" &amp; D3854 &amp; "-" &amp; H3854,""))</f>
        <v/>
      </c>
      <c r="F3854" s="4" t="str">
        <f t="shared" si="879"/>
        <v>Wall Street Journal-10Yr Treasury Yield-07-2019</v>
      </c>
      <c r="G3854" s="7">
        <v>43656</v>
      </c>
      <c r="H3854" s="7" t="str">
        <f t="shared" si="880"/>
        <v>07-2019</v>
      </c>
      <c r="I3854" s="7" t="str">
        <f t="shared" ca="1" si="881"/>
        <v>Wall Street Journal: BMO Capital-10Yr Treasury Yield-07-2019</v>
      </c>
      <c r="J3854" s="4" t="str">
        <f t="shared" ca="1" si="882"/>
        <v>10Yr Treasury Yield-BMO Capital:07-2019</v>
      </c>
      <c r="K3854" t="s">
        <v>839</v>
      </c>
    </row>
    <row r="3855" spans="1:99" x14ac:dyDescent="0.55000000000000004">
      <c r="A3855" s="4" t="str">
        <f t="shared" ca="1" si="877"/>
        <v>TD Securities</v>
      </c>
      <c r="B3855" s="4" t="str">
        <f t="shared" si="878"/>
        <v>Michael Hanson*</v>
      </c>
      <c r="C3855" s="4" t="s">
        <v>246</v>
      </c>
      <c r="D3855" s="4" t="s">
        <v>96</v>
      </c>
      <c r="E3855" s="4" t="str">
        <f>IF(COUNTIF($E$2:E3854,"Begin: " &amp; C3855 &amp; "-" &amp; D3855 &amp; "-" &amp; H3855)=0,"Begin: " &amp; C3855 &amp; "-" &amp; D3855 &amp; "-" &amp; H3855,IF((C3855 &amp; "-" &amp; D3855 &amp; "-" &amp; H3855)&lt;&gt;(C3856 &amp; "-" &amp; D3856 &amp; "-" &amp; H3856),"End: " &amp; C3855 &amp; "-" &amp; D3855 &amp; "-" &amp; H3855,""))</f>
        <v/>
      </c>
      <c r="F3855" s="4" t="str">
        <f t="shared" si="879"/>
        <v>Wall Street Journal-10Yr Treasury Yield-07-2019</v>
      </c>
      <c r="G3855" s="7">
        <v>43656</v>
      </c>
      <c r="H3855" s="7" t="str">
        <f t="shared" si="880"/>
        <v>07-2019</v>
      </c>
      <c r="I3855" s="7" t="str">
        <f t="shared" ca="1" si="881"/>
        <v>Wall Street Journal: TD Securities-10Yr Treasury Yield-07-2019</v>
      </c>
      <c r="J3855" s="4" t="str">
        <f t="shared" ca="1" si="882"/>
        <v>10Yr Treasury Yield-TD Securities:07-2019</v>
      </c>
      <c r="K3855" t="s">
        <v>834</v>
      </c>
    </row>
    <row r="3856" spans="1:99" x14ac:dyDescent="0.55000000000000004">
      <c r="A3856" s="4" t="str">
        <f t="shared" ca="1" si="877"/>
        <v>Goldman Sachs</v>
      </c>
      <c r="B3856" s="4" t="str">
        <f t="shared" si="878"/>
        <v>Jan Hatzius</v>
      </c>
      <c r="C3856" s="4" t="s">
        <v>246</v>
      </c>
      <c r="D3856" s="4" t="s">
        <v>96</v>
      </c>
      <c r="E3856" s="4" t="str">
        <f>IF(COUNTIF($E$2:E3855,"Begin: " &amp; C3856 &amp; "-" &amp; D3856 &amp; "-" &amp; H3856)=0,"Begin: " &amp; C3856 &amp; "-" &amp; D3856 &amp; "-" &amp; H3856,IF((C3856 &amp; "-" &amp; D3856 &amp; "-" &amp; H3856)&lt;&gt;(C3857 &amp; "-" &amp; D3857 &amp; "-" &amp; H3857),"End: " &amp; C3856 &amp; "-" &amp; D3856 &amp; "-" &amp; H3856,""))</f>
        <v/>
      </c>
      <c r="F3856" s="4" t="str">
        <f t="shared" si="879"/>
        <v>Wall Street Journal-10Yr Treasury Yield-07-2019</v>
      </c>
      <c r="G3856" s="7">
        <v>43656</v>
      </c>
      <c r="H3856" s="7" t="str">
        <f t="shared" si="880"/>
        <v>07-2019</v>
      </c>
      <c r="I3856" s="7" t="str">
        <f t="shared" ca="1" si="881"/>
        <v>Wall Street Journal: Goldman Sachs-10Yr Treasury Yield-07-2019</v>
      </c>
      <c r="J3856" s="4" t="str">
        <f t="shared" ca="1" si="882"/>
        <v>10Yr Treasury Yield-Goldman Sachs:07-2019</v>
      </c>
      <c r="K3856" t="s">
        <v>213</v>
      </c>
      <c r="CM3856">
        <v>1.75</v>
      </c>
      <c r="CO3856">
        <v>1.9</v>
      </c>
      <c r="CQ3856">
        <v>2.1</v>
      </c>
      <c r="CS3856">
        <v>2.2999999999999998</v>
      </c>
      <c r="CU3856">
        <v>2.4</v>
      </c>
    </row>
    <row r="3857" spans="1:99" x14ac:dyDescent="0.55000000000000004">
      <c r="A3857" s="4" t="str">
        <f t="shared" ca="1" si="877"/>
        <v>Scotiabank</v>
      </c>
      <c r="B3857" s="4" t="str">
        <f t="shared" si="878"/>
        <v>Derek Holt*</v>
      </c>
      <c r="C3857" s="4" t="s">
        <v>246</v>
      </c>
      <c r="D3857" s="4" t="s">
        <v>96</v>
      </c>
      <c r="E3857" s="4" t="str">
        <f>IF(COUNTIF($E$2:E3856,"Begin: " &amp; C3857 &amp; "-" &amp; D3857 &amp; "-" &amp; H3857)=0,"Begin: " &amp; C3857 &amp; "-" &amp; D3857 &amp; "-" &amp; H3857,IF((C3857 &amp; "-" &amp; D3857 &amp; "-" &amp; H3857)&lt;&gt;(C3858 &amp; "-" &amp; D3858 &amp; "-" &amp; H3858),"End: " &amp; C3857 &amp; "-" &amp; D3857 &amp; "-" &amp; H3857,""))</f>
        <v/>
      </c>
      <c r="F3857" s="4" t="str">
        <f t="shared" si="879"/>
        <v>Wall Street Journal-10Yr Treasury Yield-07-2019</v>
      </c>
      <c r="G3857" s="7">
        <v>43656</v>
      </c>
      <c r="H3857" s="7" t="str">
        <f t="shared" si="880"/>
        <v>07-2019</v>
      </c>
      <c r="I3857" s="7" t="str">
        <f t="shared" ca="1" si="881"/>
        <v>Wall Street Journal: Scotiabank-10Yr Treasury Yield-07-2019</v>
      </c>
      <c r="J3857" s="4" t="str">
        <f t="shared" ca="1" si="882"/>
        <v>10Yr Treasury Yield-Scotiabank:07-2019</v>
      </c>
      <c r="K3857" t="s">
        <v>840</v>
      </c>
    </row>
    <row r="3858" spans="1:99" x14ac:dyDescent="0.55000000000000004">
      <c r="A3858" s="4" t="str">
        <f t="shared" ca="1" si="877"/>
        <v>KPMG</v>
      </c>
      <c r="B3858" s="4" t="str">
        <f t="shared" si="878"/>
        <v>Constance Hunter</v>
      </c>
      <c r="C3858" s="4" t="s">
        <v>246</v>
      </c>
      <c r="D3858" s="4" t="s">
        <v>96</v>
      </c>
      <c r="E3858" s="4" t="str">
        <f>IF(COUNTIF($E$2:E3857,"Begin: " &amp; C3858 &amp; "-" &amp; D3858 &amp; "-" &amp; H3858)=0,"Begin: " &amp; C3858 &amp; "-" &amp; D3858 &amp; "-" &amp; H3858,IF((C3858 &amp; "-" &amp; D3858 &amp; "-" &amp; H3858)&lt;&gt;(C3859 &amp; "-" &amp; D3859 &amp; "-" &amp; H3859),"End: " &amp; C3858 &amp; "-" &amp; D3858 &amp; "-" &amp; H3858,""))</f>
        <v/>
      </c>
      <c r="F3858" s="4" t="str">
        <f t="shared" si="879"/>
        <v>Wall Street Journal-10Yr Treasury Yield-07-2019</v>
      </c>
      <c r="G3858" s="7">
        <v>43656</v>
      </c>
      <c r="H3858" s="7" t="str">
        <f t="shared" si="880"/>
        <v>07-2019</v>
      </c>
      <c r="I3858" s="7" t="str">
        <f t="shared" ca="1" si="881"/>
        <v>Wall Street Journal: KPMG-10Yr Treasury Yield-07-2019</v>
      </c>
      <c r="J3858" s="4" t="str">
        <f t="shared" ca="1" si="882"/>
        <v>10Yr Treasury Yield-KPMG:07-2019</v>
      </c>
      <c r="K3858" t="s">
        <v>686</v>
      </c>
      <c r="CM3858">
        <v>1.97</v>
      </c>
      <c r="CO3858">
        <v>1.91</v>
      </c>
      <c r="CQ3858">
        <v>1.82</v>
      </c>
      <c r="CS3858">
        <v>1.53</v>
      </c>
      <c r="CU3858">
        <v>1.61</v>
      </c>
    </row>
    <row r="3859" spans="1:99" x14ac:dyDescent="0.55000000000000004">
      <c r="A3859" s="4" t="str">
        <f t="shared" ca="1" si="877"/>
        <v>BBVA</v>
      </c>
      <c r="B3859" s="4" t="str">
        <f t="shared" si="878"/>
        <v xml:space="preserve">Nathaniel Karp
</v>
      </c>
      <c r="C3859" s="4" t="s">
        <v>246</v>
      </c>
      <c r="D3859" s="4" t="s">
        <v>96</v>
      </c>
      <c r="E3859" s="4" t="str">
        <f>IF(COUNTIF($E$2:E3858,"Begin: " &amp; C3859 &amp; "-" &amp; D3859 &amp; "-" &amp; H3859)=0,"Begin: " &amp; C3859 &amp; "-" &amp; D3859 &amp; "-" &amp; H3859,IF((C3859 &amp; "-" &amp; D3859 &amp; "-" &amp; H3859)&lt;&gt;(C3860 &amp; "-" &amp; D3860 &amp; "-" &amp; H3860),"End: " &amp; C3859 &amp; "-" &amp; D3859 &amp; "-" &amp; H3859,""))</f>
        <v/>
      </c>
      <c r="F3859" s="4" t="str">
        <f t="shared" si="879"/>
        <v>Wall Street Journal-10Yr Treasury Yield-07-2019</v>
      </c>
      <c r="G3859" s="7">
        <v>43656</v>
      </c>
      <c r="H3859" s="7" t="str">
        <f t="shared" si="880"/>
        <v>07-2019</v>
      </c>
      <c r="I3859" s="7" t="str">
        <f t="shared" ca="1" si="881"/>
        <v>Wall Street Journal: BBVA-10Yr Treasury Yield-07-2019</v>
      </c>
      <c r="J3859" s="4" t="str">
        <f t="shared" ca="1" si="882"/>
        <v>10Yr Treasury Yield-BBVA:07-2019</v>
      </c>
      <c r="K3859" t="s">
        <v>434</v>
      </c>
      <c r="CM3859">
        <v>1.7</v>
      </c>
      <c r="CO3859">
        <v>1.7</v>
      </c>
      <c r="CQ3859">
        <v>1.8</v>
      </c>
      <c r="CS3859">
        <v>1.9</v>
      </c>
      <c r="CU3859">
        <v>2.1</v>
      </c>
    </row>
    <row r="3860" spans="1:99" x14ac:dyDescent="0.55000000000000004">
      <c r="A3860" s="4" t="str">
        <f t="shared" ca="1" si="877"/>
        <v>National Retail Federation</v>
      </c>
      <c r="B3860" s="4" t="str">
        <f t="shared" si="878"/>
        <v>Jack Kleinhenz</v>
      </c>
      <c r="C3860" s="4" t="s">
        <v>246</v>
      </c>
      <c r="D3860" s="4" t="s">
        <v>96</v>
      </c>
      <c r="E3860" s="4" t="str">
        <f>IF(COUNTIF($E$2:E3859,"Begin: " &amp; C3860 &amp; "-" &amp; D3860 &amp; "-" &amp; H3860)=0,"Begin: " &amp; C3860 &amp; "-" &amp; D3860 &amp; "-" &amp; H3860,IF((C3860 &amp; "-" &amp; D3860 &amp; "-" &amp; H3860)&lt;&gt;(C3861 &amp; "-" &amp; D3861 &amp; "-" &amp; H3861),"End: " &amp; C3860 &amp; "-" &amp; D3860 &amp; "-" &amp; H3860,""))</f>
        <v/>
      </c>
      <c r="F3860" s="4" t="str">
        <f t="shared" si="879"/>
        <v>Wall Street Journal-10Yr Treasury Yield-07-2019</v>
      </c>
      <c r="G3860" s="7">
        <v>43656</v>
      </c>
      <c r="H3860" s="7" t="str">
        <f t="shared" si="880"/>
        <v>07-2019</v>
      </c>
      <c r="I3860" s="7" t="str">
        <f t="shared" ca="1" si="881"/>
        <v>Wall Street Journal: National Retail Federation-10Yr Treasury Yield-07-2019</v>
      </c>
      <c r="J3860" s="4" t="str">
        <f t="shared" ca="1" si="882"/>
        <v>10Yr Treasury Yield-National Retail Federation:07-2019</v>
      </c>
      <c r="K3860" t="s">
        <v>216</v>
      </c>
      <c r="CM3860">
        <v>2.15</v>
      </c>
      <c r="CO3860">
        <v>2.35</v>
      </c>
      <c r="CQ3860">
        <v>2.4</v>
      </c>
    </row>
    <row r="3861" spans="1:99" x14ac:dyDescent="0.55000000000000004">
      <c r="A3861" s="4" t="str">
        <f t="shared" ca="1" si="877"/>
        <v>Natixis CIB Americas</v>
      </c>
      <c r="B3861" s="4" t="str">
        <f t="shared" si="878"/>
        <v>Joseph LaVorgna</v>
      </c>
      <c r="C3861" s="4" t="s">
        <v>246</v>
      </c>
      <c r="D3861" s="4" t="s">
        <v>96</v>
      </c>
      <c r="E3861" s="4" t="str">
        <f>IF(COUNTIF($E$2:E3860,"Begin: " &amp; C3861 &amp; "-" &amp; D3861 &amp; "-" &amp; H3861)=0,"Begin: " &amp; C3861 &amp; "-" &amp; D3861 &amp; "-" &amp; H3861,IF((C3861 &amp; "-" &amp; D3861 &amp; "-" &amp; H3861)&lt;&gt;(C3862 &amp; "-" &amp; D3862 &amp; "-" &amp; H3862),"End: " &amp; C3861 &amp; "-" &amp; D3861 &amp; "-" &amp; H3861,""))</f>
        <v/>
      </c>
      <c r="F3861" s="4" t="str">
        <f t="shared" si="879"/>
        <v>Wall Street Journal-10Yr Treasury Yield-07-2019</v>
      </c>
      <c r="G3861" s="7">
        <v>43656</v>
      </c>
      <c r="H3861" s="7" t="str">
        <f t="shared" si="880"/>
        <v>07-2019</v>
      </c>
      <c r="I3861" s="7" t="str">
        <f t="shared" ca="1" si="881"/>
        <v>Wall Street Journal: Natixis CIB Americas-10Yr Treasury Yield-07-2019</v>
      </c>
      <c r="J3861" s="4" t="str">
        <f t="shared" ca="1" si="882"/>
        <v>10Yr Treasury Yield-Natixis CIB Americas:07-2019</v>
      </c>
      <c r="K3861" t="s">
        <v>774</v>
      </c>
      <c r="CM3861">
        <v>2</v>
      </c>
      <c r="CO3861">
        <v>2</v>
      </c>
      <c r="CQ3861">
        <v>1.75</v>
      </c>
      <c r="CS3861">
        <v>1.5</v>
      </c>
      <c r="CU3861">
        <v>1.5</v>
      </c>
    </row>
    <row r="3862" spans="1:99" x14ac:dyDescent="0.55000000000000004">
      <c r="A3862" s="4" t="str">
        <f t="shared" ca="1" si="877"/>
        <v>UCLA Anderson Forecast</v>
      </c>
      <c r="B3862" s="4" t="str">
        <f t="shared" si="878"/>
        <v>Edward Leamer/David Shulman</v>
      </c>
      <c r="C3862" s="4" t="s">
        <v>246</v>
      </c>
      <c r="D3862" s="4" t="s">
        <v>96</v>
      </c>
      <c r="E3862" s="4" t="str">
        <f>IF(COUNTIF($E$2:E3861,"Begin: " &amp; C3862 &amp; "-" &amp; D3862 &amp; "-" &amp; H3862)=0,"Begin: " &amp; C3862 &amp; "-" &amp; D3862 &amp; "-" &amp; H3862,IF((C3862 &amp; "-" &amp; D3862 &amp; "-" &amp; H3862)&lt;&gt;(C3863 &amp; "-" &amp; D3863 &amp; "-" &amp; H3863),"End: " &amp; C3862 &amp; "-" &amp; D3862 &amp; "-" &amp; H3862,""))</f>
        <v/>
      </c>
      <c r="F3862" s="4" t="str">
        <f t="shared" si="879"/>
        <v>Wall Street Journal-10Yr Treasury Yield-07-2019</v>
      </c>
      <c r="G3862" s="7">
        <v>43656</v>
      </c>
      <c r="H3862" s="7" t="str">
        <f t="shared" si="880"/>
        <v>07-2019</v>
      </c>
      <c r="I3862" s="7" t="str">
        <f t="shared" ca="1" si="881"/>
        <v>Wall Street Journal: UCLA Anderson Forecast-10Yr Treasury Yield-07-2019</v>
      </c>
      <c r="J3862" s="4" t="str">
        <f t="shared" ca="1" si="882"/>
        <v>10Yr Treasury Yield-UCLA Anderson Forecast:07-2019</v>
      </c>
      <c r="K3862" t="s">
        <v>218</v>
      </c>
      <c r="CM3862">
        <v>2.2000000000000002</v>
      </c>
      <c r="CO3862">
        <v>2</v>
      </c>
      <c r="CQ3862">
        <v>1.8</v>
      </c>
      <c r="CS3862">
        <v>2.2000000000000002</v>
      </c>
      <c r="CU3862">
        <v>2.5</v>
      </c>
    </row>
    <row r="3863" spans="1:99" x14ac:dyDescent="0.55000000000000004">
      <c r="A3863" s="4" t="str">
        <f t="shared" ca="1" si="877"/>
        <v>NEMA Business Information Services</v>
      </c>
      <c r="B3863" s="4" t="str">
        <f t="shared" si="878"/>
        <v>Don Leavens/Steven Wilcox</v>
      </c>
      <c r="C3863" s="4" t="s">
        <v>246</v>
      </c>
      <c r="D3863" s="4" t="s">
        <v>96</v>
      </c>
      <c r="E3863" s="4" t="str">
        <f>IF(COUNTIF($E$2:E3862,"Begin: " &amp; C3863 &amp; "-" &amp; D3863 &amp; "-" &amp; H3863)=0,"Begin: " &amp; C3863 &amp; "-" &amp; D3863 &amp; "-" &amp; H3863,IF((C3863 &amp; "-" &amp; D3863 &amp; "-" &amp; H3863)&lt;&gt;(C3864 &amp; "-" &amp; D3864 &amp; "-" &amp; H3864),"End: " &amp; C3863 &amp; "-" &amp; D3863 &amp; "-" &amp; H3863,""))</f>
        <v/>
      </c>
      <c r="F3863" s="4" t="str">
        <f t="shared" si="879"/>
        <v>Wall Street Journal-10Yr Treasury Yield-07-2019</v>
      </c>
      <c r="G3863" s="7">
        <v>43656</v>
      </c>
      <c r="H3863" s="7" t="str">
        <f t="shared" si="880"/>
        <v>07-2019</v>
      </c>
      <c r="I3863" s="7" t="str">
        <f t="shared" ca="1" si="881"/>
        <v>Wall Street Journal: NEMA Business Information Services-10Yr Treasury Yield-07-2019</v>
      </c>
      <c r="J3863" s="4" t="str">
        <f t="shared" ca="1" si="882"/>
        <v>10Yr Treasury Yield-NEMA Business Information Services:07-2019</v>
      </c>
      <c r="K3863" t="s">
        <v>765</v>
      </c>
      <c r="CM3863">
        <v>2.33</v>
      </c>
      <c r="CO3863">
        <v>2.58</v>
      </c>
      <c r="CQ3863">
        <v>2.76</v>
      </c>
      <c r="CS3863">
        <v>2.92</v>
      </c>
      <c r="CU3863">
        <v>3.06</v>
      </c>
    </row>
    <row r="3864" spans="1:99" x14ac:dyDescent="0.55000000000000004">
      <c r="A3864" s="4" t="str">
        <f t="shared" ca="1" si="877"/>
        <v>HSBC</v>
      </c>
      <c r="B3864" s="4" t="str">
        <f t="shared" si="878"/>
        <v>Kevin Logan*</v>
      </c>
      <c r="C3864" s="4" t="s">
        <v>246</v>
      </c>
      <c r="D3864" s="4" t="s">
        <v>96</v>
      </c>
      <c r="E3864" s="4" t="str">
        <f>IF(COUNTIF($E$2:E3863,"Begin: " &amp; C3864 &amp; "-" &amp; D3864 &amp; "-" &amp; H3864)=0,"Begin: " &amp; C3864 &amp; "-" &amp; D3864 &amp; "-" &amp; H3864,IF((C3864 &amp; "-" &amp; D3864 &amp; "-" &amp; H3864)&lt;&gt;(C3865 &amp; "-" &amp; D3865 &amp; "-" &amp; H3865),"End: " &amp; C3864 &amp; "-" &amp; D3864 &amp; "-" &amp; H3864,""))</f>
        <v/>
      </c>
      <c r="F3864" s="4" t="str">
        <f t="shared" si="879"/>
        <v>Wall Street Journal-10Yr Treasury Yield-07-2019</v>
      </c>
      <c r="G3864" s="7">
        <v>43656</v>
      </c>
      <c r="H3864" s="7" t="str">
        <f t="shared" si="880"/>
        <v>07-2019</v>
      </c>
      <c r="I3864" s="7" t="str">
        <f t="shared" ca="1" si="881"/>
        <v>Wall Street Journal: HSBC-10Yr Treasury Yield-07-2019</v>
      </c>
      <c r="J3864" s="4" t="str">
        <f t="shared" ca="1" si="882"/>
        <v>10Yr Treasury Yield-HSBC:07-2019</v>
      </c>
      <c r="K3864" t="s">
        <v>817</v>
      </c>
    </row>
    <row r="3865" spans="1:99" x14ac:dyDescent="0.55000000000000004">
      <c r="A3865" s="4" t="str">
        <f t="shared" ca="1" si="877"/>
        <v>Moody's Investors Service</v>
      </c>
      <c r="B3865" s="4" t="str">
        <f t="shared" si="878"/>
        <v>John Lonski*</v>
      </c>
      <c r="C3865" s="4" t="s">
        <v>246</v>
      </c>
      <c r="D3865" s="4" t="s">
        <v>96</v>
      </c>
      <c r="E3865" s="4" t="str">
        <f>IF(COUNTIF($E$2:E3864,"Begin: " &amp; C3865 &amp; "-" &amp; D3865 &amp; "-" &amp; H3865)=0,"Begin: " &amp; C3865 &amp; "-" &amp; D3865 &amp; "-" &amp; H3865,IF((C3865 &amp; "-" &amp; D3865 &amp; "-" &amp; H3865)&lt;&gt;(C3866 &amp; "-" &amp; D3866 &amp; "-" &amp; H3866),"End: " &amp; C3865 &amp; "-" &amp; D3865 &amp; "-" &amp; H3865,""))</f>
        <v/>
      </c>
      <c r="F3865" s="4" t="str">
        <f t="shared" si="879"/>
        <v>Wall Street Journal-10Yr Treasury Yield-07-2019</v>
      </c>
      <c r="G3865" s="7">
        <v>43656</v>
      </c>
      <c r="H3865" s="7" t="str">
        <f t="shared" si="880"/>
        <v>07-2019</v>
      </c>
      <c r="I3865" s="7" t="str">
        <f t="shared" ca="1" si="881"/>
        <v>Wall Street Journal: Moody's Investors Service-10Yr Treasury Yield-07-2019</v>
      </c>
      <c r="J3865" s="4" t="str">
        <f t="shared" ca="1" si="882"/>
        <v>10Yr Treasury Yield-Moody's Investors Service:07-2019</v>
      </c>
      <c r="K3865" t="s">
        <v>841</v>
      </c>
    </row>
    <row r="3866" spans="1:99" x14ac:dyDescent="0.55000000000000004">
      <c r="A3866" s="4" t="str">
        <f t="shared" ca="1" si="877"/>
        <v>National Auto Dealer Association</v>
      </c>
      <c r="B3866" s="4" t="str">
        <f t="shared" si="878"/>
        <v>Patrick Manzi</v>
      </c>
      <c r="C3866" s="4" t="s">
        <v>246</v>
      </c>
      <c r="D3866" s="4" t="s">
        <v>96</v>
      </c>
      <c r="E3866" s="4" t="str">
        <f>IF(COUNTIF($E$2:E3865,"Begin: " &amp; C3866 &amp; "-" &amp; D3866 &amp; "-" &amp; H3866)=0,"Begin: " &amp; C3866 &amp; "-" &amp; D3866 &amp; "-" &amp; H3866,IF((C3866 &amp; "-" &amp; D3866 &amp; "-" &amp; H3866)&lt;&gt;(C3867 &amp; "-" &amp; D3867 &amp; "-" &amp; H3867),"End: " &amp; C3866 &amp; "-" &amp; D3866 &amp; "-" &amp; H3866,""))</f>
        <v/>
      </c>
      <c r="F3866" s="4" t="str">
        <f t="shared" si="879"/>
        <v>Wall Street Journal-10Yr Treasury Yield-07-2019</v>
      </c>
      <c r="G3866" s="7">
        <v>43656</v>
      </c>
      <c r="H3866" s="7" t="str">
        <f t="shared" si="880"/>
        <v>07-2019</v>
      </c>
      <c r="I3866" s="7" t="str">
        <f t="shared" ca="1" si="881"/>
        <v>Wall Street Journal: National Auto Dealer Association-10Yr Treasury Yield-07-2019</v>
      </c>
      <c r="J3866" s="4" t="str">
        <f t="shared" ca="1" si="882"/>
        <v>10Yr Treasury Yield-National Auto Dealer Association:07-2019</v>
      </c>
      <c r="K3866" t="s">
        <v>800</v>
      </c>
    </row>
    <row r="3867" spans="1:99" x14ac:dyDescent="0.55000000000000004">
      <c r="A3867" s="4" t="str">
        <f t="shared" ca="1" si="877"/>
        <v>MetLife Investment Management</v>
      </c>
      <c r="B3867" s="4" t="str">
        <f t="shared" si="878"/>
        <v>Drew T. Matus</v>
      </c>
      <c r="C3867" s="4" t="s">
        <v>246</v>
      </c>
      <c r="D3867" s="4" t="s">
        <v>96</v>
      </c>
      <c r="E3867" s="4" t="str">
        <f>IF(COUNTIF($E$2:E3866,"Begin: " &amp; C3867 &amp; "-" &amp; D3867 &amp; "-" &amp; H3867)=0,"Begin: " &amp; C3867 &amp; "-" &amp; D3867 &amp; "-" &amp; H3867,IF((C3867 &amp; "-" &amp; D3867 &amp; "-" &amp; H3867)&lt;&gt;(C3868 &amp; "-" &amp; D3868 &amp; "-" &amp; H3868),"End: " &amp; C3867 &amp; "-" &amp; D3867 &amp; "-" &amp; H3867,""))</f>
        <v/>
      </c>
      <c r="F3867" s="4" t="str">
        <f t="shared" si="879"/>
        <v>Wall Street Journal-10Yr Treasury Yield-07-2019</v>
      </c>
      <c r="G3867" s="7">
        <v>43656</v>
      </c>
      <c r="H3867" s="7" t="str">
        <f t="shared" si="880"/>
        <v>07-2019</v>
      </c>
      <c r="I3867" s="7" t="str">
        <f t="shared" ca="1" si="881"/>
        <v>Wall Street Journal: MetLife Investment Management-10Yr Treasury Yield-07-2019</v>
      </c>
      <c r="J3867" s="4" t="str">
        <f t="shared" ca="1" si="882"/>
        <v>10Yr Treasury Yield-MetLife Investment Management:07-2019</v>
      </c>
      <c r="K3867" t="s">
        <v>801</v>
      </c>
      <c r="CM3867">
        <v>2.15</v>
      </c>
      <c r="CO3867">
        <v>2.2999999999999998</v>
      </c>
      <c r="CQ3867">
        <v>2.4500000000000002</v>
      </c>
    </row>
    <row r="3868" spans="1:99" x14ac:dyDescent="0.55000000000000004">
      <c r="A3868" s="4" t="str">
        <f t="shared" ca="1" si="877"/>
        <v>Jeffries &amp; Company</v>
      </c>
      <c r="B3868" s="4" t="str">
        <f t="shared" si="878"/>
        <v>Ward McCarthy*</v>
      </c>
      <c r="C3868" s="4" t="s">
        <v>246</v>
      </c>
      <c r="D3868" s="4" t="s">
        <v>96</v>
      </c>
      <c r="E3868" s="4" t="str">
        <f>IF(COUNTIF($E$2:E3867,"Begin: " &amp; C3868 &amp; "-" &amp; D3868 &amp; "-" &amp; H3868)=0,"Begin: " &amp; C3868 &amp; "-" &amp; D3868 &amp; "-" &amp; H3868,IF((C3868 &amp; "-" &amp; D3868 &amp; "-" &amp; H3868)&lt;&gt;(C3869 &amp; "-" &amp; D3869 &amp; "-" &amp; H3869),"End: " &amp; C3868 &amp; "-" &amp; D3868 &amp; "-" &amp; H3868,""))</f>
        <v/>
      </c>
      <c r="F3868" s="4" t="str">
        <f t="shared" si="879"/>
        <v>Wall Street Journal-10Yr Treasury Yield-07-2019</v>
      </c>
      <c r="G3868" s="7">
        <v>43656</v>
      </c>
      <c r="H3868" s="7" t="str">
        <f t="shared" si="880"/>
        <v>07-2019</v>
      </c>
      <c r="I3868" s="7" t="str">
        <f t="shared" ca="1" si="881"/>
        <v>Wall Street Journal: Jeffries &amp; Company-10Yr Treasury Yield-07-2019</v>
      </c>
      <c r="J3868" s="4" t="str">
        <f t="shared" ca="1" si="882"/>
        <v>10Yr Treasury Yield-Jeffries &amp; Company:07-2019</v>
      </c>
      <c r="K3868" t="s">
        <v>820</v>
      </c>
    </row>
    <row r="3869" spans="1:99" x14ac:dyDescent="0.55000000000000004">
      <c r="A3869" s="4" t="str">
        <f t="shared" ca="1" si="877"/>
        <v>ACT Research</v>
      </c>
      <c r="B3869" s="4" t="str">
        <f t="shared" si="878"/>
        <v>Jim Meil</v>
      </c>
      <c r="C3869" s="4" t="s">
        <v>246</v>
      </c>
      <c r="D3869" s="4" t="s">
        <v>96</v>
      </c>
      <c r="E3869" s="4" t="str">
        <f>IF(COUNTIF($E$2:E3868,"Begin: " &amp; C3869 &amp; "-" &amp; D3869 &amp; "-" &amp; H3869)=0,"Begin: " &amp; C3869 &amp; "-" &amp; D3869 &amp; "-" &amp; H3869,IF((C3869 &amp; "-" &amp; D3869 &amp; "-" &amp; H3869)&lt;&gt;(C3870 &amp; "-" &amp; D3870 &amp; "-" &amp; H3870),"End: " &amp; C3869 &amp; "-" &amp; D3869 &amp; "-" &amp; H3869,""))</f>
        <v/>
      </c>
      <c r="F3869" s="4" t="str">
        <f t="shared" si="879"/>
        <v>Wall Street Journal-10Yr Treasury Yield-07-2019</v>
      </c>
      <c r="G3869" s="7">
        <v>43656</v>
      </c>
      <c r="H3869" s="7" t="str">
        <f t="shared" si="880"/>
        <v>07-2019</v>
      </c>
      <c r="I3869" s="7" t="str">
        <f t="shared" ca="1" si="881"/>
        <v>Wall Street Journal: ACT Research-10Yr Treasury Yield-07-2019</v>
      </c>
      <c r="J3869" s="4" t="str">
        <f t="shared" ca="1" si="882"/>
        <v>10Yr Treasury Yield-ACT Research:07-2019</v>
      </c>
      <c r="K3869" t="s">
        <v>437</v>
      </c>
      <c r="CM3869">
        <v>2.15</v>
      </c>
      <c r="CO3869">
        <v>2.15</v>
      </c>
      <c r="CQ3869">
        <v>2.2999999999999998</v>
      </c>
    </row>
    <row r="3870" spans="1:99" x14ac:dyDescent="0.55000000000000004">
      <c r="A3870" s="4" t="str">
        <f t="shared" ca="1" si="877"/>
        <v>Standard Chartered</v>
      </c>
      <c r="B3870" s="4" t="str">
        <f t="shared" si="878"/>
        <v>Sonia Meskin*</v>
      </c>
      <c r="C3870" s="4" t="s">
        <v>246</v>
      </c>
      <c r="D3870" s="4" t="s">
        <v>96</v>
      </c>
      <c r="E3870" s="4" t="str">
        <f>IF(COUNTIF($E$2:E3869,"Begin: " &amp; C3870 &amp; "-" &amp; D3870 &amp; "-" &amp; H3870)=0,"Begin: " &amp; C3870 &amp; "-" &amp; D3870 &amp; "-" &amp; H3870,IF((C3870 &amp; "-" &amp; D3870 &amp; "-" &amp; H3870)&lt;&gt;(C3871 &amp; "-" &amp; D3871 &amp; "-" &amp; H3871),"End: " &amp; C3870 &amp; "-" &amp; D3870 &amp; "-" &amp; H3870,""))</f>
        <v/>
      </c>
      <c r="F3870" s="4" t="str">
        <f t="shared" si="879"/>
        <v>Wall Street Journal-10Yr Treasury Yield-07-2019</v>
      </c>
      <c r="G3870" s="7">
        <v>43656</v>
      </c>
      <c r="H3870" s="7" t="str">
        <f t="shared" si="880"/>
        <v>07-2019</v>
      </c>
      <c r="I3870" s="7" t="str">
        <f t="shared" ca="1" si="881"/>
        <v>Wall Street Journal: Standard Chartered-10Yr Treasury Yield-07-2019</v>
      </c>
      <c r="J3870" s="4" t="str">
        <f t="shared" ca="1" si="882"/>
        <v>10Yr Treasury Yield-Standard Chartered:07-2019</v>
      </c>
      <c r="K3870" t="s">
        <v>821</v>
      </c>
    </row>
    <row r="3871" spans="1:99" x14ac:dyDescent="0.55000000000000004">
      <c r="A3871" s="4" t="str">
        <f t="shared" ca="1" si="877"/>
        <v>BofA</v>
      </c>
      <c r="B3871" s="4" t="str">
        <f t="shared" si="878"/>
        <v>Michelle Meyer</v>
      </c>
      <c r="C3871" s="4" t="s">
        <v>246</v>
      </c>
      <c r="D3871" s="4" t="s">
        <v>96</v>
      </c>
      <c r="E3871" s="4" t="str">
        <f>IF(COUNTIF($E$2:E3870,"Begin: " &amp; C3871 &amp; "-" &amp; D3871 &amp; "-" &amp; H3871)=0,"Begin: " &amp; C3871 &amp; "-" &amp; D3871 &amp; "-" &amp; H3871,IF((C3871 &amp; "-" &amp; D3871 &amp; "-" &amp; H3871)&lt;&gt;(C3872 &amp; "-" &amp; D3872 &amp; "-" &amp; H3872),"End: " &amp; C3871 &amp; "-" &amp; D3871 &amp; "-" &amp; H3871,""))</f>
        <v/>
      </c>
      <c r="F3871" s="4" t="str">
        <f t="shared" si="879"/>
        <v>Wall Street Journal-10Yr Treasury Yield-07-2019</v>
      </c>
      <c r="G3871" s="7">
        <v>43656</v>
      </c>
      <c r="H3871" s="7" t="str">
        <f t="shared" si="880"/>
        <v>07-2019</v>
      </c>
      <c r="I3871" s="7" t="str">
        <f t="shared" ca="1" si="881"/>
        <v>Wall Street Journal: BofA-10Yr Treasury Yield-07-2019</v>
      </c>
      <c r="J3871" s="4" t="str">
        <f t="shared" ca="1" si="882"/>
        <v>10Yr Treasury Yield-BofA:07-2019</v>
      </c>
      <c r="K3871" t="s">
        <v>803</v>
      </c>
      <c r="CM3871">
        <v>2</v>
      </c>
      <c r="CO3871">
        <v>2.15</v>
      </c>
    </row>
    <row r="3872" spans="1:99" x14ac:dyDescent="0.55000000000000004">
      <c r="A3872" s="4" t="str">
        <f t="shared" ca="1" si="877"/>
        <v>Daiwa Capital</v>
      </c>
      <c r="B3872" s="4" t="str">
        <f t="shared" si="878"/>
        <v>Michael Moran</v>
      </c>
      <c r="C3872" s="4" t="s">
        <v>246</v>
      </c>
      <c r="D3872" s="4" t="s">
        <v>96</v>
      </c>
      <c r="E3872" s="4" t="str">
        <f>IF(COUNTIF($E$2:E3871,"Begin: " &amp; C3872 &amp; "-" &amp; D3872 &amp; "-" &amp; H3872)=0,"Begin: " &amp; C3872 &amp; "-" &amp; D3872 &amp; "-" &amp; H3872,IF((C3872 &amp; "-" &amp; D3872 &amp; "-" &amp; H3872)&lt;&gt;(C3873 &amp; "-" &amp; D3873 &amp; "-" &amp; H3873),"End: " &amp; C3872 &amp; "-" &amp; D3872 &amp; "-" &amp; H3872,""))</f>
        <v/>
      </c>
      <c r="F3872" s="4" t="str">
        <f t="shared" si="879"/>
        <v>Wall Street Journal-10Yr Treasury Yield-07-2019</v>
      </c>
      <c r="G3872" s="7">
        <v>43656</v>
      </c>
      <c r="H3872" s="7" t="str">
        <f t="shared" si="880"/>
        <v>07-2019</v>
      </c>
      <c r="I3872" s="7" t="str">
        <f t="shared" ca="1" si="881"/>
        <v>Wall Street Journal: Daiwa Capital-10Yr Treasury Yield-07-2019</v>
      </c>
      <c r="J3872" s="4" t="str">
        <f t="shared" ca="1" si="882"/>
        <v>10Yr Treasury Yield-Daiwa Capital:07-2019</v>
      </c>
      <c r="K3872" t="s">
        <v>438</v>
      </c>
      <c r="CM3872">
        <v>2</v>
      </c>
      <c r="CO3872">
        <v>1.95</v>
      </c>
      <c r="CQ3872">
        <v>1.8</v>
      </c>
      <c r="CS3872">
        <v>1.75</v>
      </c>
      <c r="CU3872">
        <v>1.85</v>
      </c>
    </row>
    <row r="3873" spans="1:99" x14ac:dyDescent="0.55000000000000004">
      <c r="A3873" s="4" t="str">
        <f t="shared" ca="1" si="877"/>
        <v>National Association of Manufacturers</v>
      </c>
      <c r="B3873" s="4" t="str">
        <f t="shared" si="878"/>
        <v>Chad Moutray*</v>
      </c>
      <c r="C3873" s="4" t="s">
        <v>246</v>
      </c>
      <c r="D3873" s="4" t="s">
        <v>96</v>
      </c>
      <c r="E3873" s="4" t="str">
        <f>IF(COUNTIF($E$2:E3872,"Begin: " &amp; C3873 &amp; "-" &amp; D3873 &amp; "-" &amp; H3873)=0,"Begin: " &amp; C3873 &amp; "-" &amp; D3873 &amp; "-" &amp; H3873,IF((C3873 &amp; "-" &amp; D3873 &amp; "-" &amp; H3873)&lt;&gt;(C3874 &amp; "-" &amp; D3874 &amp; "-" &amp; H3874),"End: " &amp; C3873 &amp; "-" &amp; D3873 &amp; "-" &amp; H3873,""))</f>
        <v/>
      </c>
      <c r="F3873" s="4" t="str">
        <f t="shared" si="879"/>
        <v>Wall Street Journal-10Yr Treasury Yield-07-2019</v>
      </c>
      <c r="G3873" s="7">
        <v>43656</v>
      </c>
      <c r="H3873" s="7" t="str">
        <f t="shared" si="880"/>
        <v>07-2019</v>
      </c>
      <c r="I3873" s="7" t="str">
        <f t="shared" ca="1" si="881"/>
        <v>Wall Street Journal: National Association of Manufacturers-10Yr Treasury Yield-07-2019</v>
      </c>
      <c r="J3873" s="4" t="str">
        <f t="shared" ca="1" si="882"/>
        <v>10Yr Treasury Yield-National Association of Manufacturers:07-2019</v>
      </c>
      <c r="K3873" t="s">
        <v>842</v>
      </c>
    </row>
    <row r="3874" spans="1:99" x14ac:dyDescent="0.55000000000000004">
      <c r="A3874" s="4" t="str">
        <f t="shared" ca="1" si="877"/>
        <v>Naroff Economics</v>
      </c>
      <c r="B3874" s="4" t="str">
        <f t="shared" si="878"/>
        <v>Joel Naroff</v>
      </c>
      <c r="C3874" s="4" t="s">
        <v>246</v>
      </c>
      <c r="D3874" s="4" t="s">
        <v>96</v>
      </c>
      <c r="E3874" s="4" t="str">
        <f>IF(COUNTIF($E$2:E3873,"Begin: " &amp; C3874 &amp; "-" &amp; D3874 &amp; "-" &amp; H3874)=0,"Begin: " &amp; C3874 &amp; "-" &amp; D3874 &amp; "-" &amp; H3874,IF((C3874 &amp; "-" &amp; D3874 &amp; "-" &amp; H3874)&lt;&gt;(C3875 &amp; "-" &amp; D3875 &amp; "-" &amp; H3875),"End: " &amp; C3874 &amp; "-" &amp; D3874 &amp; "-" &amp; H3874,""))</f>
        <v/>
      </c>
      <c r="F3874" s="4" t="str">
        <f t="shared" si="879"/>
        <v>Wall Street Journal-10Yr Treasury Yield-07-2019</v>
      </c>
      <c r="G3874" s="7">
        <v>43656</v>
      </c>
      <c r="H3874" s="7" t="str">
        <f t="shared" si="880"/>
        <v>07-2019</v>
      </c>
      <c r="I3874" s="7" t="str">
        <f t="shared" ca="1" si="881"/>
        <v>Wall Street Journal: Naroff Economics-10Yr Treasury Yield-07-2019</v>
      </c>
      <c r="J3874" s="4" t="str">
        <f t="shared" ca="1" si="882"/>
        <v>10Yr Treasury Yield-Naroff Economics:07-2019</v>
      </c>
      <c r="K3874" t="s">
        <v>440</v>
      </c>
      <c r="CM3874">
        <v>2.3199999999999998</v>
      </c>
      <c r="CO3874">
        <v>2.15</v>
      </c>
      <c r="CQ3874">
        <v>2.0699999999999998</v>
      </c>
      <c r="CS3874">
        <v>2.2000000000000002</v>
      </c>
      <c r="CU3874">
        <v>2.5</v>
      </c>
    </row>
    <row r="3875" spans="1:99" x14ac:dyDescent="0.55000000000000004">
      <c r="A3875" s="4" t="str">
        <f t="shared" ca="1" si="877"/>
        <v>MacroEcon Global Advisors</v>
      </c>
      <c r="B3875" s="4" t="str">
        <f t="shared" si="878"/>
        <v>Mark Nielson*</v>
      </c>
      <c r="C3875" s="4" t="s">
        <v>246</v>
      </c>
      <c r="D3875" s="4" t="s">
        <v>96</v>
      </c>
      <c r="E3875" s="4" t="str">
        <f>IF(COUNTIF($E$2:E3874,"Begin: " &amp; C3875 &amp; "-" &amp; D3875 &amp; "-" &amp; H3875)=0,"Begin: " &amp; C3875 &amp; "-" &amp; D3875 &amp; "-" &amp; H3875,IF((C3875 &amp; "-" &amp; D3875 &amp; "-" &amp; H3875)&lt;&gt;(C3876 &amp; "-" &amp; D3876 &amp; "-" &amp; H3876),"End: " &amp; C3875 &amp; "-" &amp; D3875 &amp; "-" &amp; H3875,""))</f>
        <v/>
      </c>
      <c r="F3875" s="4" t="str">
        <f t="shared" si="879"/>
        <v>Wall Street Journal-10Yr Treasury Yield-07-2019</v>
      </c>
      <c r="G3875" s="7">
        <v>43656</v>
      </c>
      <c r="H3875" s="7" t="str">
        <f t="shared" si="880"/>
        <v>07-2019</v>
      </c>
      <c r="I3875" s="7" t="str">
        <f t="shared" ca="1" si="881"/>
        <v>Wall Street Journal: MacroEcon Global Advisors-10Yr Treasury Yield-07-2019</v>
      </c>
      <c r="J3875" s="4" t="str">
        <f t="shared" ca="1" si="882"/>
        <v>10Yr Treasury Yield-MacroEcon Global Advisors:07-2019</v>
      </c>
      <c r="K3875" t="s">
        <v>835</v>
      </c>
    </row>
    <row r="3876" spans="1:99" x14ac:dyDescent="0.55000000000000004">
      <c r="A3876" s="4" t="str">
        <f t="shared" ca="1" si="877"/>
        <v>Corelogic</v>
      </c>
      <c r="B3876" s="4" t="str">
        <f t="shared" si="878"/>
        <v>Frank Nothaft</v>
      </c>
      <c r="C3876" s="4" t="s">
        <v>246</v>
      </c>
      <c r="D3876" s="4" t="s">
        <v>96</v>
      </c>
      <c r="E3876" s="4" t="str">
        <f>IF(COUNTIF($E$2:E3875,"Begin: " &amp; C3876 &amp; "-" &amp; D3876 &amp; "-" &amp; H3876)=0,"Begin: " &amp; C3876 &amp; "-" &amp; D3876 &amp; "-" &amp; H3876,IF((C3876 &amp; "-" &amp; D3876 &amp; "-" &amp; H3876)&lt;&gt;(C3877 &amp; "-" &amp; D3877 &amp; "-" &amp; H3877),"End: " &amp; C3876 &amp; "-" &amp; D3876 &amp; "-" &amp; H3876,""))</f>
        <v/>
      </c>
      <c r="F3876" s="4" t="str">
        <f t="shared" si="879"/>
        <v>Wall Street Journal-10Yr Treasury Yield-07-2019</v>
      </c>
      <c r="G3876" s="7">
        <v>43656</v>
      </c>
      <c r="H3876" s="7" t="str">
        <f t="shared" si="880"/>
        <v>07-2019</v>
      </c>
      <c r="I3876" s="7" t="str">
        <f t="shared" ca="1" si="881"/>
        <v>Wall Street Journal: Corelogic-10Yr Treasury Yield-07-2019</v>
      </c>
      <c r="J3876" s="4" t="str">
        <f t="shared" ca="1" si="882"/>
        <v>10Yr Treasury Yield-Corelogic:07-2019</v>
      </c>
      <c r="K3876" t="s">
        <v>752</v>
      </c>
      <c r="CM3876">
        <v>2.25</v>
      </c>
      <c r="CO3876">
        <v>2.5</v>
      </c>
      <c r="CQ3876">
        <v>2.75</v>
      </c>
      <c r="CS3876">
        <v>2.88</v>
      </c>
      <c r="CU3876">
        <v>3</v>
      </c>
    </row>
    <row r="3877" spans="1:99" x14ac:dyDescent="0.55000000000000004">
      <c r="A3877" s="4" t="str">
        <f t="shared" ca="1" si="877"/>
        <v>High Frequency Economics</v>
      </c>
      <c r="B3877" s="4" t="str">
        <f t="shared" si="878"/>
        <v>Jim O'Sullivan</v>
      </c>
      <c r="C3877" s="4" t="s">
        <v>246</v>
      </c>
      <c r="D3877" s="4" t="s">
        <v>96</v>
      </c>
      <c r="E3877" s="4" t="str">
        <f>IF(COUNTIF($E$2:E3876,"Begin: " &amp; C3877 &amp; "-" &amp; D3877 &amp; "-" &amp; H3877)=0,"Begin: " &amp; C3877 &amp; "-" &amp; D3877 &amp; "-" &amp; H3877,IF((C3877 &amp; "-" &amp; D3877 &amp; "-" &amp; H3877)&lt;&gt;(C3878 &amp; "-" &amp; D3878 &amp; "-" &amp; H3878),"End: " &amp; C3877 &amp; "-" &amp; D3877 &amp; "-" &amp; H3877,""))</f>
        <v/>
      </c>
      <c r="F3877" s="4" t="str">
        <f t="shared" si="879"/>
        <v>Wall Street Journal-10Yr Treasury Yield-07-2019</v>
      </c>
      <c r="G3877" s="7">
        <v>43656</v>
      </c>
      <c r="H3877" s="7" t="str">
        <f t="shared" si="880"/>
        <v>07-2019</v>
      </c>
      <c r="I3877" s="7" t="str">
        <f t="shared" ca="1" si="881"/>
        <v>Wall Street Journal: High Frequency Economics-10Yr Treasury Yield-07-2019</v>
      </c>
      <c r="J3877" s="4" t="str">
        <f t="shared" ca="1" si="882"/>
        <v>10Yr Treasury Yield-High Frequency Economics:07-2019</v>
      </c>
      <c r="K3877" t="s">
        <v>227</v>
      </c>
      <c r="CM3877">
        <v>2.5</v>
      </c>
      <c r="CO3877">
        <v>2.5</v>
      </c>
      <c r="CQ3877">
        <v>2.5</v>
      </c>
    </row>
    <row r="3878" spans="1:99" x14ac:dyDescent="0.55000000000000004">
      <c r="A3878" s="4" t="str">
        <f t="shared" ca="1" si="877"/>
        <v>Stifel, Nicoulas and Company, Incorporated (formerly Sterne Agee)</v>
      </c>
      <c r="B3878" s="4" t="str">
        <f t="shared" si="878"/>
        <v>Lindsey Piegza</v>
      </c>
      <c r="C3878" s="4" t="s">
        <v>246</v>
      </c>
      <c r="D3878" s="4" t="s">
        <v>96</v>
      </c>
      <c r="E3878" s="4" t="str">
        <f>IF(COUNTIF($E$2:E3877,"Begin: " &amp; C3878 &amp; "-" &amp; D3878 &amp; "-" &amp; H3878)=0,"Begin: " &amp; C3878 &amp; "-" &amp; D3878 &amp; "-" &amp; H3878,IF((C3878 &amp; "-" &amp; D3878 &amp; "-" &amp; H3878)&lt;&gt;(C3879 &amp; "-" &amp; D3879 &amp; "-" &amp; H3879),"End: " &amp; C3878 &amp; "-" &amp; D3878 &amp; "-" &amp; H3878,""))</f>
        <v/>
      </c>
      <c r="F3878" s="4" t="str">
        <f t="shared" si="879"/>
        <v>Wall Street Journal-10Yr Treasury Yield-07-2019</v>
      </c>
      <c r="G3878" s="7">
        <v>43656</v>
      </c>
      <c r="H3878" s="7" t="str">
        <f t="shared" si="880"/>
        <v>07-2019</v>
      </c>
      <c r="I3878" s="7" t="str">
        <f t="shared" ca="1" si="881"/>
        <v>Wall Street Journal: Stifel, Nicoulas and Company, Incorporated (formerly Sterne Agee)-10Yr Treasury Yield-07-2019</v>
      </c>
      <c r="J3878" s="4" t="str">
        <f t="shared" ca="1" si="882"/>
        <v>10Yr Treasury Yield-Stifel, Nicoulas and Company, Incorporated (formerly Sterne Agee):07-2019</v>
      </c>
      <c r="K3878" t="s">
        <v>675</v>
      </c>
      <c r="CM3878">
        <v>2.2999999999999998</v>
      </c>
      <c r="CO3878">
        <v>2.35</v>
      </c>
      <c r="CQ3878">
        <v>2.4500000000000002</v>
      </c>
    </row>
    <row r="3879" spans="1:99" x14ac:dyDescent="0.55000000000000004">
      <c r="A3879" s="4" t="str">
        <f t="shared" ca="1" si="877"/>
        <v>Macroeconomic Advisers</v>
      </c>
      <c r="B3879" s="4" t="str">
        <f t="shared" si="878"/>
        <v>Dr. Joel Prakken/ Chris Varvares</v>
      </c>
      <c r="C3879" s="4" t="s">
        <v>246</v>
      </c>
      <c r="D3879" s="4" t="s">
        <v>96</v>
      </c>
      <c r="E3879" s="4" t="str">
        <f>IF(COUNTIF($E$2:E3878,"Begin: " &amp; C3879 &amp; "-" &amp; D3879 &amp; "-" &amp; H3879)=0,"Begin: " &amp; C3879 &amp; "-" &amp; D3879 &amp; "-" &amp; H3879,IF((C3879 &amp; "-" &amp; D3879 &amp; "-" &amp; H3879)&lt;&gt;(C3880 &amp; "-" &amp; D3880 &amp; "-" &amp; H3880),"End: " &amp; C3879 &amp; "-" &amp; D3879 &amp; "-" &amp; H3879,""))</f>
        <v/>
      </c>
      <c r="F3879" s="4" t="str">
        <f t="shared" si="879"/>
        <v>Wall Street Journal-10Yr Treasury Yield-07-2019</v>
      </c>
      <c r="G3879" s="7">
        <v>43656</v>
      </c>
      <c r="H3879" s="7" t="str">
        <f t="shared" si="880"/>
        <v>07-2019</v>
      </c>
      <c r="I3879" s="7" t="str">
        <f t="shared" ca="1" si="881"/>
        <v>Wall Street Journal: Macroeconomic Advisers-10Yr Treasury Yield-07-2019</v>
      </c>
      <c r="J3879" s="4" t="str">
        <f t="shared" ca="1" si="882"/>
        <v>10Yr Treasury Yield-Macroeconomic Advisers:07-2019</v>
      </c>
      <c r="K3879" t="s">
        <v>228</v>
      </c>
      <c r="CM3879">
        <v>2.34</v>
      </c>
      <c r="CO3879">
        <v>2.59</v>
      </c>
      <c r="CQ3879">
        <v>2.79</v>
      </c>
      <c r="CS3879">
        <v>2.96</v>
      </c>
      <c r="CU3879">
        <v>3.11</v>
      </c>
    </row>
    <row r="3880" spans="1:99" x14ac:dyDescent="0.55000000000000004">
      <c r="A3880" s="4" t="str">
        <f t="shared" ca="1" si="877"/>
        <v>Ameriprise Financial</v>
      </c>
      <c r="B3880" s="4" t="str">
        <f t="shared" si="878"/>
        <v>Russell Price</v>
      </c>
      <c r="C3880" s="4" t="s">
        <v>246</v>
      </c>
      <c r="D3880" s="4" t="s">
        <v>96</v>
      </c>
      <c r="E3880" s="4" t="str">
        <f>IF(COUNTIF($E$2:E3879,"Begin: " &amp; C3880 &amp; "-" &amp; D3880 &amp; "-" &amp; H3880)=0,"Begin: " &amp; C3880 &amp; "-" &amp; D3880 &amp; "-" &amp; H3880,IF((C3880 &amp; "-" &amp; D3880 &amp; "-" &amp; H3880)&lt;&gt;(C3881 &amp; "-" &amp; D3881 &amp; "-" &amp; H3881),"End: " &amp; C3880 &amp; "-" &amp; D3880 &amp; "-" &amp; H3880,""))</f>
        <v/>
      </c>
      <c r="F3880" s="4" t="str">
        <f t="shared" si="879"/>
        <v>Wall Street Journal-10Yr Treasury Yield-07-2019</v>
      </c>
      <c r="G3880" s="7">
        <v>43656</v>
      </c>
      <c r="H3880" s="7" t="str">
        <f t="shared" si="880"/>
        <v>07-2019</v>
      </c>
      <c r="I3880" s="7" t="str">
        <f t="shared" ca="1" si="881"/>
        <v>Wall Street Journal: Ameriprise Financial-10Yr Treasury Yield-07-2019</v>
      </c>
      <c r="J3880" s="4" t="str">
        <f t="shared" ca="1" si="882"/>
        <v>10Yr Treasury Yield-Ameriprise Financial:07-2019</v>
      </c>
      <c r="K3880" t="s">
        <v>441</v>
      </c>
      <c r="CM3880">
        <v>2.1</v>
      </c>
      <c r="CO3880">
        <v>2.25</v>
      </c>
      <c r="CQ3880">
        <v>2.4</v>
      </c>
      <c r="CS3880">
        <v>2.5</v>
      </c>
      <c r="CU3880">
        <v>2.5</v>
      </c>
    </row>
    <row r="3881" spans="1:99" x14ac:dyDescent="0.55000000000000004">
      <c r="A3881" s="4" t="str">
        <f t="shared" ca="1" si="877"/>
        <v>Eaton Corp.</v>
      </c>
      <c r="B3881" s="4" t="str">
        <f t="shared" si="878"/>
        <v>Arun Raha*</v>
      </c>
      <c r="C3881" s="4" t="s">
        <v>246</v>
      </c>
      <c r="D3881" s="4" t="s">
        <v>96</v>
      </c>
      <c r="E3881" s="4" t="str">
        <f>IF(COUNTIF($E$2:E3880,"Begin: " &amp; C3881 &amp; "-" &amp; D3881 &amp; "-" &amp; H3881)=0,"Begin: " &amp; C3881 &amp; "-" &amp; D3881 &amp; "-" &amp; H3881,IF((C3881 &amp; "-" &amp; D3881 &amp; "-" &amp; H3881)&lt;&gt;(C3882 &amp; "-" &amp; D3882 &amp; "-" &amp; H3882),"End: " &amp; C3881 &amp; "-" &amp; D3881 &amp; "-" &amp; H3881,""))</f>
        <v/>
      </c>
      <c r="F3881" s="4" t="str">
        <f t="shared" si="879"/>
        <v>Wall Street Journal-10Yr Treasury Yield-07-2019</v>
      </c>
      <c r="G3881" s="7">
        <v>43656</v>
      </c>
      <c r="H3881" s="7" t="str">
        <f t="shared" si="880"/>
        <v>07-2019</v>
      </c>
      <c r="I3881" s="7" t="str">
        <f t="shared" ca="1" si="881"/>
        <v>Wall Street Journal: Eaton Corp.-10Yr Treasury Yield-07-2019</v>
      </c>
      <c r="J3881" s="4" t="str">
        <f t="shared" ca="1" si="882"/>
        <v>10Yr Treasury Yield-Eaton Corp.:07-2019</v>
      </c>
      <c r="K3881" t="s">
        <v>823</v>
      </c>
    </row>
    <row r="3882" spans="1:99" x14ac:dyDescent="0.55000000000000004">
      <c r="A3882" s="4" t="str">
        <f t="shared" ca="1" si="877"/>
        <v>Point Loma Nazarene University</v>
      </c>
      <c r="B3882" s="4" t="str">
        <f t="shared" si="878"/>
        <v>Lynn Reaser</v>
      </c>
      <c r="C3882" s="4" t="s">
        <v>246</v>
      </c>
      <c r="D3882" s="4" t="s">
        <v>96</v>
      </c>
      <c r="E3882" s="4" t="str">
        <f>IF(COUNTIF($E$2:E3881,"Begin: " &amp; C3882 &amp; "-" &amp; D3882 &amp; "-" &amp; H3882)=0,"Begin: " &amp; C3882 &amp; "-" &amp; D3882 &amp; "-" &amp; H3882,IF((C3882 &amp; "-" &amp; D3882 &amp; "-" &amp; H3882)&lt;&gt;(C3883 &amp; "-" &amp; D3883 &amp; "-" &amp; H3883),"End: " &amp; C3882 &amp; "-" &amp; D3882 &amp; "-" &amp; H3882,""))</f>
        <v/>
      </c>
      <c r="F3882" s="4" t="str">
        <f t="shared" si="879"/>
        <v>Wall Street Journal-10Yr Treasury Yield-07-2019</v>
      </c>
      <c r="G3882" s="7">
        <v>43656</v>
      </c>
      <c r="H3882" s="7" t="str">
        <f t="shared" si="880"/>
        <v>07-2019</v>
      </c>
      <c r="I3882" s="7" t="str">
        <f t="shared" ca="1" si="881"/>
        <v>Wall Street Journal: Point Loma Nazarene University-10Yr Treasury Yield-07-2019</v>
      </c>
      <c r="J3882" s="4" t="str">
        <f t="shared" ca="1" si="882"/>
        <v>10Yr Treasury Yield-Point Loma Nazarene University:07-2019</v>
      </c>
      <c r="K3882" t="s">
        <v>658</v>
      </c>
      <c r="CM3882">
        <v>2</v>
      </c>
      <c r="CO3882">
        <v>2</v>
      </c>
      <c r="CQ3882">
        <v>1.9</v>
      </c>
      <c r="CS3882">
        <v>1.8</v>
      </c>
      <c r="CU3882">
        <v>1.9</v>
      </c>
    </row>
    <row r="3883" spans="1:99" x14ac:dyDescent="0.55000000000000004">
      <c r="A3883" s="4" t="str">
        <f t="shared" ca="1" si="877"/>
        <v>Deutsche Bank</v>
      </c>
      <c r="B3883" s="4" t="str">
        <f t="shared" si="878"/>
        <v>Brett Ryan/Matthew Luzzetti</v>
      </c>
      <c r="C3883" s="4" t="s">
        <v>246</v>
      </c>
      <c r="D3883" s="4" t="s">
        <v>96</v>
      </c>
      <c r="E3883" s="4" t="str">
        <f>IF(COUNTIF($E$2:E3882,"Begin: " &amp; C3883 &amp; "-" &amp; D3883 &amp; "-" &amp; H3883)=0,"Begin: " &amp; C3883 &amp; "-" &amp; D3883 &amp; "-" &amp; H3883,IF((C3883 &amp; "-" &amp; D3883 &amp; "-" &amp; H3883)&lt;&gt;(C3884 &amp; "-" &amp; D3884 &amp; "-" &amp; H3884),"End: " &amp; C3883 &amp; "-" &amp; D3883 &amp; "-" &amp; H3883,""))</f>
        <v/>
      </c>
      <c r="F3883" s="4" t="str">
        <f t="shared" si="879"/>
        <v>Wall Street Journal-10Yr Treasury Yield-07-2019</v>
      </c>
      <c r="G3883" s="7">
        <v>43656</v>
      </c>
      <c r="H3883" s="7" t="str">
        <f t="shared" si="880"/>
        <v>07-2019</v>
      </c>
      <c r="I3883" s="7" t="str">
        <f t="shared" ca="1" si="881"/>
        <v>Wall Street Journal: Deutsche Bank-10Yr Treasury Yield-07-2019</v>
      </c>
      <c r="J3883" s="4" t="str">
        <f t="shared" ca="1" si="882"/>
        <v>10Yr Treasury Yield-Deutsche Bank:07-2019</v>
      </c>
      <c r="K3883" t="s">
        <v>804</v>
      </c>
      <c r="CM3883">
        <v>2.15</v>
      </c>
      <c r="CO3883">
        <v>2.2000000000000002</v>
      </c>
      <c r="CQ3883">
        <v>2.2000000000000002</v>
      </c>
      <c r="CS3883">
        <v>2.25</v>
      </c>
      <c r="CU3883">
        <v>2.25</v>
      </c>
    </row>
    <row r="3884" spans="1:99" x14ac:dyDescent="0.55000000000000004">
      <c r="A3884" s="4" t="str">
        <f t="shared" ca="1" si="877"/>
        <v>Prestige Economics LLC</v>
      </c>
      <c r="B3884" s="4" t="str">
        <f t="shared" si="878"/>
        <v>Jason Schenker*</v>
      </c>
      <c r="C3884" s="4" t="s">
        <v>246</v>
      </c>
      <c r="D3884" s="4" t="s">
        <v>96</v>
      </c>
      <c r="E3884" s="4" t="str">
        <f>IF(COUNTIF($E$2:E3883,"Begin: " &amp; C3884 &amp; "-" &amp; D3884 &amp; "-" &amp; H3884)=0,"Begin: " &amp; C3884 &amp; "-" &amp; D3884 &amp; "-" &amp; H3884,IF((C3884 &amp; "-" &amp; D3884 &amp; "-" &amp; H3884)&lt;&gt;(C3885 &amp; "-" &amp; D3885 &amp; "-" &amp; H3885),"End: " &amp; C3884 &amp; "-" &amp; D3884 &amp; "-" &amp; H3884,""))</f>
        <v/>
      </c>
      <c r="F3884" s="4" t="str">
        <f t="shared" si="879"/>
        <v>Wall Street Journal-10Yr Treasury Yield-07-2019</v>
      </c>
      <c r="G3884" s="7">
        <v>43656</v>
      </c>
      <c r="H3884" s="7" t="str">
        <f t="shared" si="880"/>
        <v>07-2019</v>
      </c>
      <c r="I3884" s="7" t="str">
        <f t="shared" ca="1" si="881"/>
        <v>Wall Street Journal: Prestige Economics LLC-10Yr Treasury Yield-07-2019</v>
      </c>
      <c r="J3884" s="4" t="str">
        <f t="shared" ca="1" si="882"/>
        <v>10Yr Treasury Yield-Prestige Economics LLC:07-2019</v>
      </c>
      <c r="K3884" t="s">
        <v>824</v>
      </c>
    </row>
    <row r="3885" spans="1:99" x14ac:dyDescent="0.55000000000000004">
      <c r="A3885" s="4" t="str">
        <f t="shared" ca="1" si="877"/>
        <v>Pantheon Macroeconomics</v>
      </c>
      <c r="B3885" s="4" t="str">
        <f t="shared" si="878"/>
        <v>Ian Shepherdson*</v>
      </c>
      <c r="C3885" s="4" t="s">
        <v>246</v>
      </c>
      <c r="D3885" s="4" t="s">
        <v>96</v>
      </c>
      <c r="E3885" s="4" t="str">
        <f>IF(COUNTIF($E$2:E3884,"Begin: " &amp; C3885 &amp; "-" &amp; D3885 &amp; "-" &amp; H3885)=0,"Begin: " &amp; C3885 &amp; "-" &amp; D3885 &amp; "-" &amp; H3885,IF((C3885 &amp; "-" &amp; D3885 &amp; "-" &amp; H3885)&lt;&gt;(C3886 &amp; "-" &amp; D3886 &amp; "-" &amp; H3886),"End: " &amp; C3885 &amp; "-" &amp; D3885 &amp; "-" &amp; H3885,""))</f>
        <v/>
      </c>
      <c r="F3885" s="4" t="str">
        <f t="shared" si="879"/>
        <v>Wall Street Journal-10Yr Treasury Yield-07-2019</v>
      </c>
      <c r="G3885" s="7">
        <v>43656</v>
      </c>
      <c r="H3885" s="7" t="str">
        <f t="shared" si="880"/>
        <v>07-2019</v>
      </c>
      <c r="I3885" s="7" t="str">
        <f t="shared" ca="1" si="881"/>
        <v>Wall Street Journal: Pantheon Macroeconomics-10Yr Treasury Yield-07-2019</v>
      </c>
      <c r="J3885" s="4" t="str">
        <f t="shared" ca="1" si="882"/>
        <v>10Yr Treasury Yield-Pantheon Macroeconomics:07-2019</v>
      </c>
      <c r="K3885" t="s">
        <v>825</v>
      </c>
    </row>
    <row r="3886" spans="1:99" x14ac:dyDescent="0.55000000000000004">
      <c r="A3886" s="4" t="str">
        <f t="shared" ca="1" si="877"/>
        <v>Decision Economics, Inc.</v>
      </c>
      <c r="B3886" s="4" t="str">
        <f t="shared" si="878"/>
        <v>Allen Sinai</v>
      </c>
      <c r="C3886" s="4" t="s">
        <v>246</v>
      </c>
      <c r="D3886" s="4" t="s">
        <v>96</v>
      </c>
      <c r="E3886" s="4" t="str">
        <f>IF(COUNTIF($E$2:E3885,"Begin: " &amp; C3886 &amp; "-" &amp; D3886 &amp; "-" &amp; H3886)=0,"Begin: " &amp; C3886 &amp; "-" &amp; D3886 &amp; "-" &amp; H3886,IF((C3886 &amp; "-" &amp; D3886 &amp; "-" &amp; H3886)&lt;&gt;(C3887 &amp; "-" &amp; D3887 &amp; "-" &amp; H3887),"End: " &amp; C3886 &amp; "-" &amp; D3886 &amp; "-" &amp; H3886,""))</f>
        <v/>
      </c>
      <c r="F3886" s="4" t="str">
        <f t="shared" si="879"/>
        <v>Wall Street Journal-10Yr Treasury Yield-07-2019</v>
      </c>
      <c r="G3886" s="7">
        <v>43656</v>
      </c>
      <c r="H3886" s="7" t="str">
        <f t="shared" si="880"/>
        <v>07-2019</v>
      </c>
      <c r="I3886" s="7" t="str">
        <f t="shared" ca="1" si="881"/>
        <v>Wall Street Journal: Decision Economics, Inc.-10Yr Treasury Yield-07-2019</v>
      </c>
      <c r="J3886" s="4" t="str">
        <f t="shared" ca="1" si="882"/>
        <v>10Yr Treasury Yield-Decision Economics, Inc.:07-2019</v>
      </c>
      <c r="K3886" t="s">
        <v>233</v>
      </c>
      <c r="CM3886">
        <v>2.48</v>
      </c>
      <c r="CO3886">
        <v>2.7</v>
      </c>
      <c r="CQ3886">
        <v>2.91</v>
      </c>
      <c r="CS3886">
        <v>3.03</v>
      </c>
      <c r="CU3886">
        <v>2.85</v>
      </c>
    </row>
    <row r="3887" spans="1:99" x14ac:dyDescent="0.55000000000000004">
      <c r="A3887" s="4" t="str">
        <f t="shared" ca="1" si="877"/>
        <v>Parsec Financial</v>
      </c>
      <c r="B3887" s="4" t="str">
        <f t="shared" si="878"/>
        <v>James F. Smith</v>
      </c>
      <c r="C3887" s="4" t="s">
        <v>246</v>
      </c>
      <c r="D3887" s="4" t="s">
        <v>96</v>
      </c>
      <c r="E3887" s="4" t="str">
        <f>IF(COUNTIF($E$2:E3886,"Begin: " &amp; C3887 &amp; "-" &amp; D3887 &amp; "-" &amp; H3887)=0,"Begin: " &amp; C3887 &amp; "-" &amp; D3887 &amp; "-" &amp; H3887,IF((C3887 &amp; "-" &amp; D3887 &amp; "-" &amp; H3887)&lt;&gt;(C3888 &amp; "-" &amp; D3888 &amp; "-" &amp; H3888),"End: " &amp; C3887 &amp; "-" &amp; D3887 &amp; "-" &amp; H3887,""))</f>
        <v/>
      </c>
      <c r="F3887" s="4" t="str">
        <f t="shared" si="879"/>
        <v>Wall Street Journal-10Yr Treasury Yield-07-2019</v>
      </c>
      <c r="G3887" s="7">
        <v>43656</v>
      </c>
      <c r="H3887" s="7" t="str">
        <f t="shared" si="880"/>
        <v>07-2019</v>
      </c>
      <c r="I3887" s="7" t="str">
        <f t="shared" ca="1" si="881"/>
        <v>Wall Street Journal: Parsec Financial-10Yr Treasury Yield-07-2019</v>
      </c>
      <c r="J3887" s="4" t="str">
        <f t="shared" ca="1" si="882"/>
        <v>10Yr Treasury Yield-Parsec Financial:07-2019</v>
      </c>
      <c r="K3887" t="s">
        <v>234</v>
      </c>
      <c r="CM3887">
        <v>2.92</v>
      </c>
      <c r="CO3887">
        <v>3.05</v>
      </c>
      <c r="CQ3887">
        <v>3.47</v>
      </c>
      <c r="CS3887">
        <v>3.22</v>
      </c>
      <c r="CU3887">
        <v>3.11</v>
      </c>
    </row>
    <row r="3888" spans="1:99" x14ac:dyDescent="0.55000000000000004">
      <c r="A3888" s="4" t="str">
        <f t="shared" ca="1" si="877"/>
        <v>Univ of Central FL</v>
      </c>
      <c r="B3888" s="4" t="str">
        <f t="shared" si="878"/>
        <v>Sean M. Snaith*</v>
      </c>
      <c r="C3888" s="4" t="s">
        <v>246</v>
      </c>
      <c r="D3888" s="4" t="s">
        <v>96</v>
      </c>
      <c r="E3888" s="4" t="str">
        <f>IF(COUNTIF($E$2:E3887,"Begin: " &amp; C3888 &amp; "-" &amp; D3888 &amp; "-" &amp; H3888)=0,"Begin: " &amp; C3888 &amp; "-" &amp; D3888 &amp; "-" &amp; H3888,IF((C3888 &amp; "-" &amp; D3888 &amp; "-" &amp; H3888)&lt;&gt;(C3889 &amp; "-" &amp; D3889 &amp; "-" &amp; H3889),"End: " &amp; C3888 &amp; "-" &amp; D3888 &amp; "-" &amp; H3888,""))</f>
        <v/>
      </c>
      <c r="F3888" s="4" t="str">
        <f t="shared" si="879"/>
        <v>Wall Street Journal-10Yr Treasury Yield-07-2019</v>
      </c>
      <c r="G3888" s="7">
        <v>43656</v>
      </c>
      <c r="H3888" s="7" t="str">
        <f t="shared" si="880"/>
        <v>07-2019</v>
      </c>
      <c r="I3888" s="7" t="str">
        <f t="shared" ca="1" si="881"/>
        <v>Wall Street Journal: Univ of Central FL-10Yr Treasury Yield-07-2019</v>
      </c>
      <c r="J3888" s="4" t="str">
        <f t="shared" ca="1" si="882"/>
        <v>10Yr Treasury Yield-Univ of Central FL:07-2019</v>
      </c>
      <c r="K3888" t="s">
        <v>843</v>
      </c>
    </row>
    <row r="3889" spans="1:99" x14ac:dyDescent="0.55000000000000004">
      <c r="A3889" s="4" t="str">
        <f t="shared" ca="1" si="877"/>
        <v>SS Economics</v>
      </c>
      <c r="B3889" s="4" t="str">
        <f t="shared" si="878"/>
        <v>Sung Won Sohn</v>
      </c>
      <c r="C3889" s="4" t="s">
        <v>246</v>
      </c>
      <c r="D3889" s="4" t="s">
        <v>96</v>
      </c>
      <c r="E3889" s="4" t="str">
        <f>IF(COUNTIF($E$2:E3888,"Begin: " &amp; C3889 &amp; "-" &amp; D3889 &amp; "-" &amp; H3889)=0,"Begin: " &amp; C3889 &amp; "-" &amp; D3889 &amp; "-" &amp; H3889,IF((C3889 &amp; "-" &amp; D3889 &amp; "-" &amp; H3889)&lt;&gt;(C3890 &amp; "-" &amp; D3890 &amp; "-" &amp; H3890),"End: " &amp; C3889 &amp; "-" &amp; D3889 &amp; "-" &amp; H3889,""))</f>
        <v/>
      </c>
      <c r="F3889" s="4" t="str">
        <f t="shared" si="879"/>
        <v>Wall Street Journal-10Yr Treasury Yield-07-2019</v>
      </c>
      <c r="G3889" s="7">
        <v>43656</v>
      </c>
      <c r="H3889" s="7" t="str">
        <f t="shared" si="880"/>
        <v>07-2019</v>
      </c>
      <c r="I3889" s="7" t="str">
        <f t="shared" ca="1" si="881"/>
        <v>Wall Street Journal: SS Economics-10Yr Treasury Yield-07-2019</v>
      </c>
      <c r="J3889" s="4" t="str">
        <f t="shared" ca="1" si="882"/>
        <v>10Yr Treasury Yield-SS Economics:07-2019</v>
      </c>
      <c r="K3889" t="s">
        <v>785</v>
      </c>
      <c r="CM3889">
        <v>2</v>
      </c>
      <c r="CO3889">
        <v>1.9</v>
      </c>
      <c r="CQ3889">
        <v>1.8</v>
      </c>
      <c r="CS3889">
        <v>1.8</v>
      </c>
      <c r="CU3889">
        <v>1.75</v>
      </c>
    </row>
    <row r="3890" spans="1:99" x14ac:dyDescent="0.55000000000000004">
      <c r="A3890" s="4" t="str">
        <f t="shared" ref="A3890:A3899" ca="1" si="883">IF(ISERROR(IF(C3890="GIOA",INDEX(List_AnonymousForecasters,MATCH(LEFT(K3890,FIND(":",K3890,1)-1),List_IndividualForecasters,0),1),INDEX(List_FirmNamesOmega,MATCH(LEFT(K3890,FIND(":",K3890,1)-1),List_FirmNamesAlpha,0),1))),LEFT(K3890,FIND(":",K3890,1)-1),IF(C3890="GIOA",INDEX(List_AnonymousForecasters,MATCH(LEFT(K3890,FIND(":",K3890,1)-1),List_IndividualForecasters,0),1),INDEX(List_FirmNamesOmega,MATCH(LEFT(K3890,FIND(":",K3890,1)-1),List_FirmNamesAlpha,0),1)))</f>
        <v>Pierpont Securities</v>
      </c>
      <c r="B3890" s="4" t="str">
        <f t="shared" ref="B3890:B3899" si="884">MID(K3890,FIND(":",K3890,1)+2,LEN(K3890)-FIND(":",K3890,1))</f>
        <v>Stephen Stanley</v>
      </c>
      <c r="C3890" s="4" t="s">
        <v>246</v>
      </c>
      <c r="D3890" s="4" t="s">
        <v>96</v>
      </c>
      <c r="E3890" s="4" t="str">
        <f>IF(COUNTIF($E$2:E3889,"Begin: " &amp; C3890 &amp; "-" &amp; D3890 &amp; "-" &amp; H3890)=0,"Begin: " &amp; C3890 &amp; "-" &amp; D3890 &amp; "-" &amp; H3890,IF((C3890 &amp; "-" &amp; D3890 &amp; "-" &amp; H3890)&lt;&gt;(C3891 &amp; "-" &amp; D3891 &amp; "-" &amp; H3891),"End: " &amp; C3890 &amp; "-" &amp; D3890 &amp; "-" &amp; H3890,""))</f>
        <v/>
      </c>
      <c r="F3890" s="4" t="str">
        <f t="shared" ref="F3890:F3899" si="885">C3890 &amp; "-" &amp; D3890 &amp; "-" &amp; H3890</f>
        <v>Wall Street Journal-10Yr Treasury Yield-07-2019</v>
      </c>
      <c r="G3890" s="7">
        <v>43656</v>
      </c>
      <c r="H3890" s="7" t="str">
        <f t="shared" ref="H3890:H3899" si="886">TEXT(MONTH(G3890),"00") &amp; "-" &amp; TEXT(YEAR(G3890),"0000")</f>
        <v>07-2019</v>
      </c>
      <c r="I3890" s="7" t="str">
        <f t="shared" ref="I3890:I3899" ca="1" si="887">C3890 &amp; ": " &amp; A3890 &amp; "-" &amp; D3890 &amp; "-" &amp; H3890</f>
        <v>Wall Street Journal: Pierpont Securities-10Yr Treasury Yield-07-2019</v>
      </c>
      <c r="J3890" s="4" t="str">
        <f t="shared" ref="J3890:J3899" ca="1" si="888">D3890 &amp; "-" &amp; A3890 &amp; ":" &amp; TEXT(MONTH(G3890),"00") &amp; "-" &amp; TEXT(YEAR(G3890),"0000")</f>
        <v>10Yr Treasury Yield-Pierpont Securities:07-2019</v>
      </c>
      <c r="K3890" t="s">
        <v>238</v>
      </c>
      <c r="CM3890">
        <v>2.5</v>
      </c>
      <c r="CO3890">
        <v>3</v>
      </c>
      <c r="CQ3890">
        <v>3.3</v>
      </c>
      <c r="CS3890">
        <v>3.65</v>
      </c>
      <c r="CU3890">
        <v>3.85</v>
      </c>
    </row>
    <row r="3891" spans="1:99" x14ac:dyDescent="0.55000000000000004">
      <c r="A3891" s="4" t="str">
        <f t="shared" ca="1" si="883"/>
        <v>Economic Analysis Associates Inc.</v>
      </c>
      <c r="B3891" s="4" t="str">
        <f t="shared" si="884"/>
        <v>Susan M. Sterne</v>
      </c>
      <c r="C3891" s="4" t="s">
        <v>246</v>
      </c>
      <c r="D3891" s="4" t="s">
        <v>96</v>
      </c>
      <c r="E3891" s="4" t="str">
        <f>IF(COUNTIF($E$2:E3890,"Begin: " &amp; C3891 &amp; "-" &amp; D3891 &amp; "-" &amp; H3891)=0,"Begin: " &amp; C3891 &amp; "-" &amp; D3891 &amp; "-" &amp; H3891,IF((C3891 &amp; "-" &amp; D3891 &amp; "-" &amp; H3891)&lt;&gt;(C3892 &amp; "-" &amp; D3892 &amp; "-" &amp; H3892),"End: " &amp; C3891 &amp; "-" &amp; D3891 &amp; "-" &amp; H3891,""))</f>
        <v/>
      </c>
      <c r="F3891" s="4" t="str">
        <f t="shared" si="885"/>
        <v>Wall Street Journal-10Yr Treasury Yield-07-2019</v>
      </c>
      <c r="G3891" s="7">
        <v>43656</v>
      </c>
      <c r="H3891" s="7" t="str">
        <f t="shared" si="886"/>
        <v>07-2019</v>
      </c>
      <c r="I3891" s="7" t="str">
        <f t="shared" ca="1" si="887"/>
        <v>Wall Street Journal: Economic Analysis Associates Inc.-10Yr Treasury Yield-07-2019</v>
      </c>
      <c r="J3891" s="4" t="str">
        <f t="shared" ca="1" si="888"/>
        <v>10Yr Treasury Yield-Economic Analysis Associates Inc.:07-2019</v>
      </c>
      <c r="K3891" t="s">
        <v>239</v>
      </c>
      <c r="CM3891">
        <v>2.2999999999999998</v>
      </c>
      <c r="CO3891">
        <v>2.4</v>
      </c>
      <c r="CQ3891">
        <v>2.6</v>
      </c>
      <c r="CS3891">
        <v>2.8</v>
      </c>
      <c r="CU3891">
        <v>3</v>
      </c>
    </row>
    <row r="3892" spans="1:99" x14ac:dyDescent="0.55000000000000004">
      <c r="A3892" s="4" t="str">
        <f t="shared" ca="1" si="883"/>
        <v>CSFB</v>
      </c>
      <c r="B3892" s="4" t="str">
        <f t="shared" si="884"/>
        <v>James Sweeney</v>
      </c>
      <c r="C3892" s="4" t="s">
        <v>246</v>
      </c>
      <c r="D3892" s="4" t="s">
        <v>96</v>
      </c>
      <c r="E3892" s="4" t="str">
        <f>IF(COUNTIF($E$2:E3891,"Begin: " &amp; C3892 &amp; "-" &amp; D3892 &amp; "-" &amp; H3892)=0,"Begin: " &amp; C3892 &amp; "-" &amp; D3892 &amp; "-" &amp; H3892,IF((C3892 &amp; "-" &amp; D3892 &amp; "-" &amp; H3892)&lt;&gt;(C3893 &amp; "-" &amp; D3893 &amp; "-" &amp; H3893),"End: " &amp; C3892 &amp; "-" &amp; D3892 &amp; "-" &amp; H3892,""))</f>
        <v/>
      </c>
      <c r="F3892" s="4" t="str">
        <f t="shared" si="885"/>
        <v>Wall Street Journal-10Yr Treasury Yield-07-2019</v>
      </c>
      <c r="G3892" s="7">
        <v>43656</v>
      </c>
      <c r="H3892" s="7" t="str">
        <f t="shared" si="886"/>
        <v>07-2019</v>
      </c>
      <c r="I3892" s="7" t="str">
        <f t="shared" ca="1" si="887"/>
        <v>Wall Street Journal: CSFB-10Yr Treasury Yield-07-2019</v>
      </c>
      <c r="J3892" s="4" t="str">
        <f t="shared" ca="1" si="888"/>
        <v>10Yr Treasury Yield-CSFB:07-2019</v>
      </c>
      <c r="K3892" t="s">
        <v>679</v>
      </c>
      <c r="CM3892">
        <v>2.2000000000000002</v>
      </c>
      <c r="CO3892">
        <v>2.4</v>
      </c>
    </row>
    <row r="3893" spans="1:99" x14ac:dyDescent="0.55000000000000004">
      <c r="A3893" s="4" t="str">
        <f t="shared" ca="1" si="883"/>
        <v>American Chemisty Council</v>
      </c>
      <c r="B3893" s="4" t="str">
        <f t="shared" si="884"/>
        <v>Kevin Swift</v>
      </c>
      <c r="C3893" s="4" t="s">
        <v>246</v>
      </c>
      <c r="D3893" s="4" t="s">
        <v>96</v>
      </c>
      <c r="E3893" s="4" t="str">
        <f>IF(COUNTIF($E$2:E3892,"Begin: " &amp; C3893 &amp; "-" &amp; D3893 &amp; "-" &amp; H3893)=0,"Begin: " &amp; C3893 &amp; "-" &amp; D3893 &amp; "-" &amp; H3893,IF((C3893 &amp; "-" &amp; D3893 &amp; "-" &amp; H3893)&lt;&gt;(C3894 &amp; "-" &amp; D3894 &amp; "-" &amp; H3894),"End: " &amp; C3893 &amp; "-" &amp; D3893 &amp; "-" &amp; H3893,""))</f>
        <v/>
      </c>
      <c r="F3893" s="4" t="str">
        <f t="shared" si="885"/>
        <v>Wall Street Journal-10Yr Treasury Yield-07-2019</v>
      </c>
      <c r="G3893" s="7">
        <v>43656</v>
      </c>
      <c r="H3893" s="7" t="str">
        <f t="shared" si="886"/>
        <v>07-2019</v>
      </c>
      <c r="I3893" s="7" t="str">
        <f t="shared" ca="1" si="887"/>
        <v>Wall Street Journal: American Chemisty Council-10Yr Treasury Yield-07-2019</v>
      </c>
      <c r="J3893" s="4" t="str">
        <f t="shared" ca="1" si="888"/>
        <v>10Yr Treasury Yield-American Chemisty Council:07-2019</v>
      </c>
      <c r="K3893" t="s">
        <v>443</v>
      </c>
      <c r="CM3893">
        <v>1.9</v>
      </c>
      <c r="CO3893">
        <v>1.95</v>
      </c>
      <c r="CQ3893">
        <v>2</v>
      </c>
      <c r="CS3893">
        <v>2.15</v>
      </c>
      <c r="CU3893">
        <v>2.25</v>
      </c>
    </row>
    <row r="3894" spans="1:99" x14ac:dyDescent="0.55000000000000004">
      <c r="A3894" s="4" t="str">
        <f t="shared" ca="1" si="883"/>
        <v>Grant Thornton</v>
      </c>
      <c r="B3894" s="4" t="str">
        <f t="shared" si="884"/>
        <v>Diane Swonk</v>
      </c>
      <c r="C3894" s="4" t="s">
        <v>246</v>
      </c>
      <c r="D3894" s="4" t="s">
        <v>96</v>
      </c>
      <c r="E3894" s="4" t="str">
        <f>IF(COUNTIF($E$2:E3893,"Begin: " &amp; C3894 &amp; "-" &amp; D3894 &amp; "-" &amp; H3894)=0,"Begin: " &amp; C3894 &amp; "-" &amp; D3894 &amp; "-" &amp; H3894,IF((C3894 &amp; "-" &amp; D3894 &amp; "-" &amp; H3894)&lt;&gt;(C3895 &amp; "-" &amp; D3895 &amp; "-" &amp; H3895),"End: " &amp; C3894 &amp; "-" &amp; D3894 &amp; "-" &amp; H3894,""))</f>
        <v/>
      </c>
      <c r="F3894" s="4" t="str">
        <f t="shared" si="885"/>
        <v>Wall Street Journal-10Yr Treasury Yield-07-2019</v>
      </c>
      <c r="G3894" s="7">
        <v>43656</v>
      </c>
      <c r="H3894" s="7" t="str">
        <f t="shared" si="886"/>
        <v>07-2019</v>
      </c>
      <c r="I3894" s="7" t="str">
        <f t="shared" ca="1" si="887"/>
        <v>Wall Street Journal: Grant Thornton-10Yr Treasury Yield-07-2019</v>
      </c>
      <c r="J3894" s="4" t="str">
        <f t="shared" ca="1" si="888"/>
        <v>10Yr Treasury Yield-Grant Thornton:07-2019</v>
      </c>
      <c r="K3894" t="s">
        <v>772</v>
      </c>
      <c r="CM3894">
        <v>2.1</v>
      </c>
      <c r="CO3894">
        <v>1.9</v>
      </c>
      <c r="CQ3894">
        <v>2</v>
      </c>
      <c r="CS3894">
        <v>2.1</v>
      </c>
      <c r="CU3894">
        <v>2.2000000000000002</v>
      </c>
    </row>
    <row r="3895" spans="1:99" x14ac:dyDescent="0.55000000000000004">
      <c r="A3895" s="4" t="str">
        <f t="shared" ca="1" si="883"/>
        <v>The Northern Trust</v>
      </c>
      <c r="B3895" s="4" t="str">
        <f t="shared" si="884"/>
        <v xml:space="preserve">Carl Tannenbaum </v>
      </c>
      <c r="C3895" s="4" t="s">
        <v>246</v>
      </c>
      <c r="D3895" s="4" t="s">
        <v>96</v>
      </c>
      <c r="E3895" s="4" t="str">
        <f>IF(COUNTIF($E$2:E3894,"Begin: " &amp; C3895 &amp; "-" &amp; D3895 &amp; "-" &amp; H3895)=0,"Begin: " &amp; C3895 &amp; "-" &amp; D3895 &amp; "-" &amp; H3895,IF((C3895 &amp; "-" &amp; D3895 &amp; "-" &amp; H3895)&lt;&gt;(C3896 &amp; "-" &amp; D3896 &amp; "-" &amp; H3896),"End: " &amp; C3895 &amp; "-" &amp; D3895 &amp; "-" &amp; H3895,""))</f>
        <v/>
      </c>
      <c r="F3895" s="4" t="str">
        <f t="shared" si="885"/>
        <v>Wall Street Journal-10Yr Treasury Yield-07-2019</v>
      </c>
      <c r="G3895" s="7">
        <v>43656</v>
      </c>
      <c r="H3895" s="7" t="str">
        <f t="shared" si="886"/>
        <v>07-2019</v>
      </c>
      <c r="I3895" s="7" t="str">
        <f t="shared" ca="1" si="887"/>
        <v>Wall Street Journal: The Northern Trust-10Yr Treasury Yield-07-2019</v>
      </c>
      <c r="J3895" s="4" t="str">
        <f t="shared" ca="1" si="888"/>
        <v>10Yr Treasury Yield-The Northern Trust:07-2019</v>
      </c>
      <c r="K3895" t="s">
        <v>241</v>
      </c>
      <c r="CM3895">
        <v>2.25</v>
      </c>
      <c r="CO3895">
        <v>2.5</v>
      </c>
      <c r="CQ3895">
        <v>2.7</v>
      </c>
      <c r="CS3895">
        <v>2.7</v>
      </c>
      <c r="CU3895">
        <v>2.7</v>
      </c>
    </row>
    <row r="3896" spans="1:99" x14ac:dyDescent="0.55000000000000004">
      <c r="A3896" s="4" t="str">
        <f t="shared" ca="1" si="883"/>
        <v>BNP Paribas</v>
      </c>
      <c r="B3896" s="4" t="str">
        <f t="shared" si="884"/>
        <v>US Economics Team</v>
      </c>
      <c r="C3896" s="4" t="s">
        <v>246</v>
      </c>
      <c r="D3896" s="4" t="s">
        <v>96</v>
      </c>
      <c r="E3896" s="4" t="str">
        <f>IF(COUNTIF($E$2:E3895,"Begin: " &amp; C3896 &amp; "-" &amp; D3896 &amp; "-" &amp; H3896)=0,"Begin: " &amp; C3896 &amp; "-" &amp; D3896 &amp; "-" &amp; H3896,IF((C3896 &amp; "-" &amp; D3896 &amp; "-" &amp; H3896)&lt;&gt;(C3897 &amp; "-" &amp; D3897 &amp; "-" &amp; H3897),"End: " &amp; C3896 &amp; "-" &amp; D3896 &amp; "-" &amp; H3896,""))</f>
        <v/>
      </c>
      <c r="F3896" s="4" t="str">
        <f t="shared" si="885"/>
        <v>Wall Street Journal-10Yr Treasury Yield-07-2019</v>
      </c>
      <c r="G3896" s="7">
        <v>43656</v>
      </c>
      <c r="H3896" s="7" t="str">
        <f t="shared" si="886"/>
        <v>07-2019</v>
      </c>
      <c r="I3896" s="7" t="str">
        <f t="shared" ca="1" si="887"/>
        <v>Wall Street Journal: BNP Paribas-10Yr Treasury Yield-07-2019</v>
      </c>
      <c r="J3896" s="4" t="str">
        <f t="shared" ca="1" si="888"/>
        <v>10Yr Treasury Yield-BNP Paribas:07-2019</v>
      </c>
      <c r="K3896" t="s">
        <v>444</v>
      </c>
      <c r="CM3896">
        <v>1.9</v>
      </c>
      <c r="CO3896">
        <v>2.25</v>
      </c>
      <c r="CQ3896">
        <v>2.25</v>
      </c>
    </row>
    <row r="3897" spans="1:99" x14ac:dyDescent="0.55000000000000004">
      <c r="A3897" s="4" t="str">
        <f t="shared" ca="1" si="883"/>
        <v>First Trust Adv.</v>
      </c>
      <c r="B3897" s="4" t="str">
        <f t="shared" si="884"/>
        <v>Brian S. Wesbury/ Robert Stein</v>
      </c>
      <c r="C3897" s="4" t="s">
        <v>246</v>
      </c>
      <c r="D3897" s="4" t="s">
        <v>96</v>
      </c>
      <c r="E3897" s="4" t="str">
        <f>IF(COUNTIF($E$2:E3896,"Begin: " &amp; C3897 &amp; "-" &amp; D3897 &amp; "-" &amp; H3897)=0,"Begin: " &amp; C3897 &amp; "-" &amp; D3897 &amp; "-" &amp; H3897,IF((C3897 &amp; "-" &amp; D3897 &amp; "-" &amp; H3897)&lt;&gt;(C3898 &amp; "-" &amp; D3898 &amp; "-" &amp; H3898),"End: " &amp; C3897 &amp; "-" &amp; D3897 &amp; "-" &amp; H3897,""))</f>
        <v/>
      </c>
      <c r="F3897" s="4" t="str">
        <f t="shared" si="885"/>
        <v>Wall Street Journal-10Yr Treasury Yield-07-2019</v>
      </c>
      <c r="G3897" s="7">
        <v>43656</v>
      </c>
      <c r="H3897" s="7" t="str">
        <f t="shared" si="886"/>
        <v>07-2019</v>
      </c>
      <c r="I3897" s="7" t="str">
        <f t="shared" ca="1" si="887"/>
        <v>Wall Street Journal: First Trust Adv.-10Yr Treasury Yield-07-2019</v>
      </c>
      <c r="J3897" s="4" t="str">
        <f t="shared" ca="1" si="888"/>
        <v>10Yr Treasury Yield-First Trust Adv.:07-2019</v>
      </c>
      <c r="K3897" t="s">
        <v>243</v>
      </c>
      <c r="CM3897">
        <v>2.25</v>
      </c>
      <c r="CO3897">
        <v>2.4</v>
      </c>
      <c r="CQ3897">
        <v>2.5</v>
      </c>
    </row>
    <row r="3898" spans="1:99" x14ac:dyDescent="0.55000000000000004">
      <c r="A3898" s="4" t="str">
        <f t="shared" ca="1" si="883"/>
        <v>National Association of Realtors</v>
      </c>
      <c r="B3898" s="4" t="str">
        <f t="shared" si="884"/>
        <v>Lawrence Yun*</v>
      </c>
      <c r="C3898" s="4" t="s">
        <v>246</v>
      </c>
      <c r="D3898" s="4" t="s">
        <v>96</v>
      </c>
      <c r="E3898" s="4" t="str">
        <f>IF(COUNTIF($E$2:E3897,"Begin: " &amp; C3898 &amp; "-" &amp; D3898 &amp; "-" &amp; H3898)=0,"Begin: " &amp; C3898 &amp; "-" &amp; D3898 &amp; "-" &amp; H3898,IF((C3898 &amp; "-" &amp; D3898 &amp; "-" &amp; H3898)&lt;&gt;(C3899 &amp; "-" &amp; D3899 &amp; "-" &amp; H3899),"End: " &amp; C3898 &amp; "-" &amp; D3898 &amp; "-" &amp; H3898,""))</f>
        <v/>
      </c>
      <c r="F3898" s="4" t="str">
        <f t="shared" si="885"/>
        <v>Wall Street Journal-10Yr Treasury Yield-07-2019</v>
      </c>
      <c r="G3898" s="7">
        <v>43656</v>
      </c>
      <c r="H3898" s="7" t="str">
        <f t="shared" si="886"/>
        <v>07-2019</v>
      </c>
      <c r="I3898" s="7" t="str">
        <f t="shared" ca="1" si="887"/>
        <v>Wall Street Journal: National Association of Realtors-10Yr Treasury Yield-07-2019</v>
      </c>
      <c r="J3898" s="4" t="str">
        <f t="shared" ca="1" si="888"/>
        <v>10Yr Treasury Yield-National Association of Realtors:07-2019</v>
      </c>
      <c r="K3898" t="s">
        <v>844</v>
      </c>
    </row>
    <row r="3899" spans="1:99" x14ac:dyDescent="0.55000000000000004">
      <c r="A3899" s="4" t="str">
        <f t="shared" ca="1" si="883"/>
        <v>Morgan Stanley</v>
      </c>
      <c r="B3899" s="4" t="str">
        <f t="shared" si="884"/>
        <v>Ellen Zentner*</v>
      </c>
      <c r="C3899" s="4" t="s">
        <v>246</v>
      </c>
      <c r="D3899" s="4" t="s">
        <v>96</v>
      </c>
      <c r="E3899" s="4" t="str">
        <f>IF(COUNTIF($E$2:E3898,"Begin: " &amp; C3899 &amp; "-" &amp; D3899 &amp; "-" &amp; H3899)=0,"Begin: " &amp; C3899 &amp; "-" &amp; D3899 &amp; "-" &amp; H3899,IF((C3899 &amp; "-" &amp; D3899 &amp; "-" &amp; H3899)&lt;&gt;(C3900 &amp; "-" &amp; D3900 &amp; "-" &amp; H3900),"End: " &amp; C3899 &amp; "-" &amp; D3899 &amp; "-" &amp; H3899,""))</f>
        <v>End: Wall Street Journal-10Yr Treasury Yield-07-2019</v>
      </c>
      <c r="F3899" s="4" t="str">
        <f t="shared" si="885"/>
        <v>Wall Street Journal-10Yr Treasury Yield-07-2019</v>
      </c>
      <c r="G3899" s="7">
        <v>43656</v>
      </c>
      <c r="H3899" s="7" t="str">
        <f t="shared" si="886"/>
        <v>07-2019</v>
      </c>
      <c r="I3899" s="7" t="str">
        <f t="shared" ca="1" si="887"/>
        <v>Wall Street Journal: Morgan Stanley-10Yr Treasury Yield-07-2019</v>
      </c>
      <c r="J3899" s="4" t="str">
        <f t="shared" ca="1" si="888"/>
        <v>10Yr Treasury Yield-Morgan Stanley:07-2019</v>
      </c>
      <c r="K3899" t="s">
        <v>827</v>
      </c>
    </row>
    <row r="3900" spans="1:99" x14ac:dyDescent="0.55000000000000004">
      <c r="A3900" s="4" t="str">
        <f t="shared" ref="A3900" ca="1" si="889">IF(ISERROR(IF(C3900="GIOA",INDEX(List_AnonymousForecasters,MATCH(LEFT(K3900,FIND(":",K3900,1)-1),List_IndividualForecasters,0),1),INDEX(List_FirmNamesOmega,MATCH(LEFT(K3900,FIND(":",K3900,1)-1),List_FirmNamesAlpha,0),1))),LEFT(K3900,FIND(":",K3900,1)-1),IF(C3900="GIOA",INDEX(List_AnonymousForecasters,MATCH(LEFT(K3900,FIND(":",K3900,1)-1),List_IndividualForecasters,0),1),INDEX(List_FirmNamesOmega,MATCH(LEFT(K3900,FIND(":",K3900,1)-1),List_FirmNamesAlpha,0),1)))</f>
        <v>Nomura</v>
      </c>
      <c r="B3900" s="4" t="str">
        <f t="shared" ref="B3900" si="890">MID(K3900,FIND(":",K3900,1)+2,LEN(K3900)-FIND(":",K3900,1))</f>
        <v>Lewis Alexander</v>
      </c>
      <c r="C3900" s="4" t="s">
        <v>246</v>
      </c>
      <c r="D3900" s="4" t="s">
        <v>87</v>
      </c>
      <c r="E3900" s="4" t="str">
        <f>IF(COUNTIF($E$2:E3899,"Begin: " &amp; C3900 &amp; "-" &amp; D3900 &amp; "-" &amp; H3900)=0,"Begin: " &amp; C3900 &amp; "-" &amp; D3900 &amp; "-" &amp; H3900,IF((C3900 &amp; "-" &amp; D3900 &amp; "-" &amp; H3900)&lt;&gt;(C3901 &amp; "-" &amp; D3901 &amp; "-" &amp; H3901),"End: " &amp; C3900 &amp; "-" &amp; D3900 &amp; "-" &amp; H3900,""))</f>
        <v>Begin: Wall Street Journal-Fed Funds Rate-07-2019</v>
      </c>
      <c r="F3900" s="4" t="str">
        <f t="shared" ref="F3900" si="891">C3900 &amp; "-" &amp; D3900 &amp; "-" &amp; H3900</f>
        <v>Wall Street Journal-Fed Funds Rate-07-2019</v>
      </c>
      <c r="G3900" s="7">
        <v>43656</v>
      </c>
      <c r="H3900" s="7" t="str">
        <f t="shared" ref="H3900" si="892">TEXT(MONTH(G3900),"00") &amp; "-" &amp; TEXT(YEAR(G3900),"0000")</f>
        <v>07-2019</v>
      </c>
      <c r="I3900" s="7" t="str">
        <f t="shared" ref="I3900" ca="1" si="893">C3900 &amp; ": " &amp; A3900 &amp; "-" &amp; D3900 &amp; "-" &amp; H3900</f>
        <v>Wall Street Journal: Nomura-Fed Funds Rate-07-2019</v>
      </c>
      <c r="J3900" s="4" t="str">
        <f t="shared" ref="J3900" ca="1" si="894">D3900 &amp; "-" &amp; A3900 &amp; ":" &amp; TEXT(MONTH(G3900),"00") &amp; "-" &amp; TEXT(YEAR(G3900),"0000")</f>
        <v>Fed Funds Rate-Nomura:07-2019</v>
      </c>
      <c r="K3900" t="s">
        <v>196</v>
      </c>
      <c r="CM3900">
        <v>1.875</v>
      </c>
      <c r="CO3900">
        <v>1.875</v>
      </c>
      <c r="CQ3900">
        <v>1.875</v>
      </c>
      <c r="CS3900">
        <v>1.875</v>
      </c>
      <c r="CU3900">
        <v>1.875</v>
      </c>
    </row>
    <row r="3901" spans="1:99" x14ac:dyDescent="0.55000000000000004">
      <c r="A3901" s="4" t="str">
        <f t="shared" ref="A3901:A3964" ca="1" si="895">IF(ISERROR(IF(C3901="GIOA",INDEX(List_AnonymousForecasters,MATCH(LEFT(K3901,FIND(":",K3901,1)-1),List_IndividualForecasters,0),1),INDEX(List_FirmNamesOmega,MATCH(LEFT(K3901,FIND(":",K3901,1)-1),List_FirmNamesAlpha,0),1))),LEFT(K3901,FIND(":",K3901,1)-1),IF(C3901="GIOA",INDEX(List_AnonymousForecasters,MATCH(LEFT(K3901,FIND(":",K3901,1)-1),List_IndividualForecasters,0),1),INDEX(List_FirmNamesOmega,MATCH(LEFT(K3901,FIND(":",K3901,1)-1),List_FirmNamesAlpha,0),1)))</f>
        <v>Bank of the West</v>
      </c>
      <c r="B3901" s="4" t="str">
        <f t="shared" ref="B3901:B3964" si="896">MID(K3901,FIND(":",K3901,1)+2,LEN(K3901)-FIND(":",K3901,1))</f>
        <v>Scott Anderson</v>
      </c>
      <c r="C3901" s="4" t="s">
        <v>246</v>
      </c>
      <c r="D3901" s="4" t="s">
        <v>87</v>
      </c>
      <c r="E3901" s="4" t="str">
        <f>IF(COUNTIF($E$2:E3900,"Begin: " &amp; C3901 &amp; "-" &amp; D3901 &amp; "-" &amp; H3901)=0,"Begin: " &amp; C3901 &amp; "-" &amp; D3901 &amp; "-" &amp; H3901,IF((C3901 &amp; "-" &amp; D3901 &amp; "-" &amp; H3901)&lt;&gt;(C3902 &amp; "-" &amp; D3902 &amp; "-" &amp; H3902),"End: " &amp; C3901 &amp; "-" &amp; D3901 &amp; "-" &amp; H3901,""))</f>
        <v/>
      </c>
      <c r="F3901" s="4" t="str">
        <f t="shared" ref="F3901:F3964" si="897">C3901 &amp; "-" &amp; D3901 &amp; "-" &amp; H3901</f>
        <v>Wall Street Journal-Fed Funds Rate-07-2019</v>
      </c>
      <c r="G3901" s="7">
        <v>43656</v>
      </c>
      <c r="H3901" s="7" t="str">
        <f t="shared" ref="H3901:H3964" si="898">TEXT(MONTH(G3901),"00") &amp; "-" &amp; TEXT(YEAR(G3901),"0000")</f>
        <v>07-2019</v>
      </c>
      <c r="I3901" s="7" t="str">
        <f t="shared" ref="I3901:I3964" ca="1" si="899">C3901 &amp; ": " &amp; A3901 &amp; "-" &amp; D3901 &amp; "-" &amp; H3901</f>
        <v>Wall Street Journal: Bank of the West-Fed Funds Rate-07-2019</v>
      </c>
      <c r="J3901" s="4" t="str">
        <f t="shared" ref="J3901:J3964" ca="1" si="900">D3901 &amp; "-" &amp; A3901 &amp; ":" &amp; TEXT(MONTH(G3901),"00") &amp; "-" &amp; TEXT(YEAR(G3901),"0000")</f>
        <v>Fed Funds Rate-Bank of the West:07-2019</v>
      </c>
      <c r="K3901" t="s">
        <v>763</v>
      </c>
      <c r="CM3901">
        <v>1.875</v>
      </c>
      <c r="CO3901">
        <v>1.375</v>
      </c>
      <c r="CQ3901">
        <v>1.375</v>
      </c>
      <c r="CS3901">
        <v>1.375</v>
      </c>
      <c r="CU3901">
        <v>1.625</v>
      </c>
    </row>
    <row r="3902" spans="1:99" x14ac:dyDescent="0.55000000000000004">
      <c r="A3902" s="4" t="str">
        <f t="shared" ca="1" si="895"/>
        <v>Capital Economics</v>
      </c>
      <c r="B3902" s="4" t="str">
        <f t="shared" si="896"/>
        <v>Paul Ashworth*</v>
      </c>
      <c r="C3902" s="4" t="s">
        <v>246</v>
      </c>
      <c r="D3902" s="4" t="s">
        <v>87</v>
      </c>
      <c r="E3902" s="4" t="str">
        <f>IF(COUNTIF($E$2:E3901,"Begin: " &amp; C3902 &amp; "-" &amp; D3902 &amp; "-" &amp; H3902)=0,"Begin: " &amp; C3902 &amp; "-" &amp; D3902 &amp; "-" &amp; H3902,IF((C3902 &amp; "-" &amp; D3902 &amp; "-" &amp; H3902)&lt;&gt;(C3903 &amp; "-" &amp; D3903 &amp; "-" &amp; H3903),"End: " &amp; C3902 &amp; "-" &amp; D3902 &amp; "-" &amp; H3902,""))</f>
        <v/>
      </c>
      <c r="F3902" s="4" t="str">
        <f t="shared" si="897"/>
        <v>Wall Street Journal-Fed Funds Rate-07-2019</v>
      </c>
      <c r="G3902" s="7">
        <v>43656</v>
      </c>
      <c r="H3902" s="7" t="str">
        <f t="shared" si="898"/>
        <v>07-2019</v>
      </c>
      <c r="I3902" s="7" t="str">
        <f t="shared" ca="1" si="899"/>
        <v>Wall Street Journal: Capital Economics-Fed Funds Rate-07-2019</v>
      </c>
      <c r="J3902" s="4" t="str">
        <f t="shared" ca="1" si="900"/>
        <v>Fed Funds Rate-Capital Economics:07-2019</v>
      </c>
      <c r="K3902" t="s">
        <v>812</v>
      </c>
    </row>
    <row r="3903" spans="1:99" x14ac:dyDescent="0.55000000000000004">
      <c r="A3903" s="4" t="str">
        <f t="shared" ca="1" si="895"/>
        <v>Deloitte LP</v>
      </c>
      <c r="B3903" s="4" t="str">
        <f t="shared" si="896"/>
        <v>Daniel Bachman</v>
      </c>
      <c r="C3903" s="4" t="s">
        <v>246</v>
      </c>
      <c r="D3903" s="4" t="s">
        <v>87</v>
      </c>
      <c r="E3903" s="4" t="str">
        <f>IF(COUNTIF($E$2:E3902,"Begin: " &amp; C3903 &amp; "-" &amp; D3903 &amp; "-" &amp; H3903)=0,"Begin: " &amp; C3903 &amp; "-" &amp; D3903 &amp; "-" &amp; H3903,IF((C3903 &amp; "-" &amp; D3903 &amp; "-" &amp; H3903)&lt;&gt;(C3904 &amp; "-" &amp; D3904 &amp; "-" &amp; H3904),"End: " &amp; C3903 &amp; "-" &amp; D3903 &amp; "-" &amp; H3903,""))</f>
        <v/>
      </c>
      <c r="F3903" s="4" t="str">
        <f t="shared" si="897"/>
        <v>Wall Street Journal-Fed Funds Rate-07-2019</v>
      </c>
      <c r="G3903" s="7">
        <v>43656</v>
      </c>
      <c r="H3903" s="7" t="str">
        <f t="shared" si="898"/>
        <v>07-2019</v>
      </c>
      <c r="I3903" s="7" t="str">
        <f t="shared" ca="1" si="899"/>
        <v>Wall Street Journal: Deloitte LP-Fed Funds Rate-07-2019</v>
      </c>
      <c r="J3903" s="4" t="str">
        <f t="shared" ca="1" si="900"/>
        <v>Fed Funds Rate-Deloitte LP:07-2019</v>
      </c>
      <c r="K3903" t="s">
        <v>749</v>
      </c>
      <c r="CM3903">
        <v>2.15</v>
      </c>
      <c r="CO3903">
        <v>2.15</v>
      </c>
      <c r="CQ3903">
        <v>2.15</v>
      </c>
      <c r="CS3903">
        <v>2.15</v>
      </c>
      <c r="CU3903">
        <v>2.15</v>
      </c>
    </row>
    <row r="3904" spans="1:99" x14ac:dyDescent="0.55000000000000004">
      <c r="A3904" s="4" t="str">
        <f t="shared" ca="1" si="895"/>
        <v>Economic Outlook Group</v>
      </c>
      <c r="B3904" s="4" t="str">
        <f t="shared" si="896"/>
        <v>Bernard Baumohl</v>
      </c>
      <c r="C3904" s="4" t="s">
        <v>246</v>
      </c>
      <c r="D3904" s="4" t="s">
        <v>87</v>
      </c>
      <c r="E3904" s="4" t="str">
        <f>IF(COUNTIF($E$2:E3903,"Begin: " &amp; C3904 &amp; "-" &amp; D3904 &amp; "-" &amp; H3904)=0,"Begin: " &amp; C3904 &amp; "-" &amp; D3904 &amp; "-" &amp; H3904,IF((C3904 &amp; "-" &amp; D3904 &amp; "-" &amp; H3904)&lt;&gt;(C3905 &amp; "-" &amp; D3905 &amp; "-" &amp; H3905),"End: " &amp; C3904 &amp; "-" &amp; D3904 &amp; "-" &amp; H3904,""))</f>
        <v/>
      </c>
      <c r="F3904" s="4" t="str">
        <f t="shared" si="897"/>
        <v>Wall Street Journal-Fed Funds Rate-07-2019</v>
      </c>
      <c r="G3904" s="7">
        <v>43656</v>
      </c>
      <c r="H3904" s="7" t="str">
        <f t="shared" si="898"/>
        <v>07-2019</v>
      </c>
      <c r="I3904" s="7" t="str">
        <f t="shared" ca="1" si="899"/>
        <v>Wall Street Journal: Economic Outlook Group-Fed Funds Rate-07-2019</v>
      </c>
      <c r="J3904" s="4" t="str">
        <f t="shared" ca="1" si="900"/>
        <v>Fed Funds Rate-Economic Outlook Group:07-2019</v>
      </c>
      <c r="K3904" t="s">
        <v>426</v>
      </c>
      <c r="CM3904">
        <v>1.88</v>
      </c>
      <c r="CO3904">
        <v>1.88</v>
      </c>
      <c r="CQ3904">
        <v>1.88</v>
      </c>
      <c r="CS3904">
        <v>2.38</v>
      </c>
      <c r="CU3904">
        <v>2.63</v>
      </c>
    </row>
    <row r="3905" spans="1:99" x14ac:dyDescent="0.55000000000000004">
      <c r="A3905" s="4" t="str">
        <f t="shared" ca="1" si="895"/>
        <v>Nationwide Insurance</v>
      </c>
      <c r="B3905" s="4" t="str">
        <f t="shared" si="896"/>
        <v>David Berson</v>
      </c>
      <c r="C3905" s="4" t="s">
        <v>246</v>
      </c>
      <c r="D3905" s="4" t="s">
        <v>87</v>
      </c>
      <c r="E3905" s="4" t="str">
        <f>IF(COUNTIF($E$2:E3904,"Begin: " &amp; C3905 &amp; "-" &amp; D3905 &amp; "-" &amp; H3905)=0,"Begin: " &amp; C3905 &amp; "-" &amp; D3905 &amp; "-" &amp; H3905,IF((C3905 &amp; "-" &amp; D3905 &amp; "-" &amp; H3905)&lt;&gt;(C3906 &amp; "-" &amp; D3906 &amp; "-" &amp; H3906),"End: " &amp; C3905 &amp; "-" &amp; D3905 &amp; "-" &amp; H3905,""))</f>
        <v/>
      </c>
      <c r="F3905" s="4" t="str">
        <f t="shared" si="897"/>
        <v>Wall Street Journal-Fed Funds Rate-07-2019</v>
      </c>
      <c r="G3905" s="7">
        <v>43656</v>
      </c>
      <c r="H3905" s="7" t="str">
        <f t="shared" si="898"/>
        <v>07-2019</v>
      </c>
      <c r="I3905" s="7" t="str">
        <f t="shared" ca="1" si="899"/>
        <v>Wall Street Journal: Nationwide Insurance-Fed Funds Rate-07-2019</v>
      </c>
      <c r="J3905" s="4" t="str">
        <f t="shared" ca="1" si="900"/>
        <v>Fed Funds Rate-Nationwide Insurance:07-2019</v>
      </c>
      <c r="K3905" t="s">
        <v>427</v>
      </c>
      <c r="CM3905">
        <v>2.125</v>
      </c>
      <c r="CO3905">
        <v>2.125</v>
      </c>
      <c r="CQ3905">
        <v>2.375</v>
      </c>
      <c r="CS3905">
        <v>2.375</v>
      </c>
      <c r="CU3905">
        <v>2.625</v>
      </c>
    </row>
    <row r="3906" spans="1:99" x14ac:dyDescent="0.55000000000000004">
      <c r="A3906" s="4" t="str">
        <f t="shared" ca="1" si="895"/>
        <v>Tufts University</v>
      </c>
      <c r="B3906" s="4" t="str">
        <f t="shared" si="896"/>
        <v>Brian Bethune*</v>
      </c>
      <c r="C3906" s="4" t="s">
        <v>246</v>
      </c>
      <c r="D3906" s="4" t="s">
        <v>87</v>
      </c>
      <c r="E3906" s="4" t="str">
        <f>IF(COUNTIF($E$2:E3905,"Begin: " &amp; C3906 &amp; "-" &amp; D3906 &amp; "-" &amp; H3906)=0,"Begin: " &amp; C3906 &amp; "-" &amp; D3906 &amp; "-" &amp; H3906,IF((C3906 &amp; "-" &amp; D3906 &amp; "-" &amp; H3906)&lt;&gt;(C3907 &amp; "-" &amp; D3907 &amp; "-" &amp; H3907),"End: " &amp; C3906 &amp; "-" &amp; D3906 &amp; "-" &amp; H3906,""))</f>
        <v/>
      </c>
      <c r="F3906" s="4" t="str">
        <f t="shared" si="897"/>
        <v>Wall Street Journal-Fed Funds Rate-07-2019</v>
      </c>
      <c r="G3906" s="7">
        <v>43656</v>
      </c>
      <c r="H3906" s="7" t="str">
        <f t="shared" si="898"/>
        <v>07-2019</v>
      </c>
      <c r="I3906" s="7" t="str">
        <f t="shared" ca="1" si="899"/>
        <v>Wall Street Journal: Tufts University-Fed Funds Rate-07-2019</v>
      </c>
      <c r="J3906" s="4" t="str">
        <f t="shared" ca="1" si="900"/>
        <v>Fed Funds Rate-Tufts University:07-2019</v>
      </c>
      <c r="K3906" t="s">
        <v>813</v>
      </c>
    </row>
    <row r="3907" spans="1:99" x14ac:dyDescent="0.55000000000000004">
      <c r="A3907" s="4" t="str">
        <f t="shared" ca="1" si="895"/>
        <v>TS Lombard</v>
      </c>
      <c r="B3907" s="4" t="str">
        <f t="shared" si="896"/>
        <v>Steven Blitz</v>
      </c>
      <c r="C3907" s="4" t="s">
        <v>246</v>
      </c>
      <c r="D3907" s="4" t="s">
        <v>87</v>
      </c>
      <c r="E3907" s="4" t="str">
        <f>IF(COUNTIF($E$2:E3906,"Begin: " &amp; C3907 &amp; "-" &amp; D3907 &amp; "-" &amp; H3907)=0,"Begin: " &amp; C3907 &amp; "-" &amp; D3907 &amp; "-" &amp; H3907,IF((C3907 &amp; "-" &amp; D3907 &amp; "-" &amp; H3907)&lt;&gt;(C3908 &amp; "-" &amp; D3908 &amp; "-" &amp; H3908),"End: " &amp; C3907 &amp; "-" &amp; D3907 &amp; "-" &amp; H3907,""))</f>
        <v/>
      </c>
      <c r="F3907" s="4" t="str">
        <f t="shared" si="897"/>
        <v>Wall Street Journal-Fed Funds Rate-07-2019</v>
      </c>
      <c r="G3907" s="7">
        <v>43656</v>
      </c>
      <c r="H3907" s="7" t="str">
        <f t="shared" si="898"/>
        <v>07-2019</v>
      </c>
      <c r="I3907" s="7" t="str">
        <f t="shared" ca="1" si="899"/>
        <v>Wall Street Journal: TS Lombard-Fed Funds Rate-07-2019</v>
      </c>
      <c r="J3907" s="4" t="str">
        <f t="shared" ca="1" si="900"/>
        <v>Fed Funds Rate-TS Lombard:07-2019</v>
      </c>
      <c r="K3907" t="s">
        <v>768</v>
      </c>
      <c r="CM3907">
        <v>1.88</v>
      </c>
      <c r="CO3907">
        <v>2.13</v>
      </c>
      <c r="CQ3907">
        <v>2.63</v>
      </c>
      <c r="CS3907">
        <v>2.63</v>
      </c>
      <c r="CU3907">
        <v>1.88</v>
      </c>
    </row>
    <row r="3908" spans="1:99" x14ac:dyDescent="0.55000000000000004">
      <c r="A3908" s="4" t="str">
        <f t="shared" ca="1" si="895"/>
        <v>Standard and Poor's</v>
      </c>
      <c r="B3908" s="4" t="str">
        <f t="shared" si="896"/>
        <v>Beth Ann Bovino</v>
      </c>
      <c r="C3908" s="4" t="s">
        <v>246</v>
      </c>
      <c r="D3908" s="4" t="s">
        <v>87</v>
      </c>
      <c r="E3908" s="4" t="str">
        <f>IF(COUNTIF($E$2:E3907,"Begin: " &amp; C3908 &amp; "-" &amp; D3908 &amp; "-" &amp; H3908)=0,"Begin: " &amp; C3908 &amp; "-" &amp; D3908 &amp; "-" &amp; H3908,IF((C3908 &amp; "-" &amp; D3908 &amp; "-" &amp; H3908)&lt;&gt;(C3909 &amp; "-" &amp; D3909 &amp; "-" &amp; H3909),"End: " &amp; C3908 &amp; "-" &amp; D3908 &amp; "-" &amp; H3908,""))</f>
        <v/>
      </c>
      <c r="F3908" s="4" t="str">
        <f t="shared" si="897"/>
        <v>Wall Street Journal-Fed Funds Rate-07-2019</v>
      </c>
      <c r="G3908" s="7">
        <v>43656</v>
      </c>
      <c r="H3908" s="7" t="str">
        <f t="shared" si="898"/>
        <v>07-2019</v>
      </c>
      <c r="I3908" s="7" t="str">
        <f t="shared" ca="1" si="899"/>
        <v>Wall Street Journal: Standard and Poor's-Fed Funds Rate-07-2019</v>
      </c>
      <c r="J3908" s="4" t="str">
        <f t="shared" ca="1" si="900"/>
        <v>Fed Funds Rate-Standard and Poor's:07-2019</v>
      </c>
      <c r="K3908" t="s">
        <v>199</v>
      </c>
      <c r="CM3908">
        <v>2.125</v>
      </c>
      <c r="CO3908">
        <v>2.125</v>
      </c>
      <c r="CQ3908">
        <v>2.125</v>
      </c>
      <c r="CS3908">
        <v>2.125</v>
      </c>
      <c r="CU3908">
        <v>2.125</v>
      </c>
    </row>
    <row r="3909" spans="1:99" x14ac:dyDescent="0.55000000000000004">
      <c r="A3909" s="4" t="str">
        <f t="shared" ca="1" si="895"/>
        <v>Wells Fargo &amp; Co.</v>
      </c>
      <c r="B3909" s="4" t="str">
        <f t="shared" si="896"/>
        <v>Jay Bryson</v>
      </c>
      <c r="C3909" s="4" t="s">
        <v>246</v>
      </c>
      <c r="D3909" s="4" t="s">
        <v>87</v>
      </c>
      <c r="E3909" s="4" t="str">
        <f>IF(COUNTIF($E$2:E3908,"Begin: " &amp; C3909 &amp; "-" &amp; D3909 &amp; "-" &amp; H3909)=0,"Begin: " &amp; C3909 &amp; "-" &amp; D3909 &amp; "-" &amp; H3909,IF((C3909 &amp; "-" &amp; D3909 &amp; "-" &amp; H3909)&lt;&gt;(C3910 &amp; "-" &amp; D3910 &amp; "-" &amp; H3910),"End: " &amp; C3909 &amp; "-" &amp; D3909 &amp; "-" &amp; H3909,""))</f>
        <v/>
      </c>
      <c r="F3909" s="4" t="str">
        <f t="shared" si="897"/>
        <v>Wall Street Journal-Fed Funds Rate-07-2019</v>
      </c>
      <c r="G3909" s="7">
        <v>43656</v>
      </c>
      <c r="H3909" s="7" t="str">
        <f t="shared" si="898"/>
        <v>07-2019</v>
      </c>
      <c r="I3909" s="7" t="str">
        <f t="shared" ca="1" si="899"/>
        <v>Wall Street Journal: Wells Fargo &amp; Co.-Fed Funds Rate-07-2019</v>
      </c>
      <c r="J3909" s="4" t="str">
        <f t="shared" ca="1" si="900"/>
        <v>Fed Funds Rate-Wells Fargo &amp; Co.:07-2019</v>
      </c>
      <c r="K3909" t="s">
        <v>786</v>
      </c>
      <c r="CM3909">
        <v>1.875</v>
      </c>
      <c r="CO3909">
        <v>1.875</v>
      </c>
      <c r="CQ3909">
        <v>1.875</v>
      </c>
    </row>
    <row r="3910" spans="1:99" x14ac:dyDescent="0.55000000000000004">
      <c r="A3910" s="4" t="str">
        <f t="shared" ca="1" si="895"/>
        <v>Credit Agricole CIB</v>
      </c>
      <c r="B3910" s="4" t="str">
        <f t="shared" si="896"/>
        <v>Michael Carey</v>
      </c>
      <c r="C3910" s="4" t="s">
        <v>246</v>
      </c>
      <c r="D3910" s="4" t="s">
        <v>87</v>
      </c>
      <c r="E3910" s="4" t="str">
        <f>IF(COUNTIF($E$2:E3909,"Begin: " &amp; C3910 &amp; "-" &amp; D3910 &amp; "-" &amp; H3910)=0,"Begin: " &amp; C3910 &amp; "-" &amp; D3910 &amp; "-" &amp; H3910,IF((C3910 &amp; "-" &amp; D3910 &amp; "-" &amp; H3910)&lt;&gt;(C3911 &amp; "-" &amp; D3911 &amp; "-" &amp; H3911),"End: " &amp; C3910 &amp; "-" &amp; D3910 &amp; "-" &amp; H3910,""))</f>
        <v/>
      </c>
      <c r="F3910" s="4" t="str">
        <f t="shared" si="897"/>
        <v>Wall Street Journal-Fed Funds Rate-07-2019</v>
      </c>
      <c r="G3910" s="7">
        <v>43656</v>
      </c>
      <c r="H3910" s="7" t="str">
        <f t="shared" si="898"/>
        <v>07-2019</v>
      </c>
      <c r="I3910" s="7" t="str">
        <f t="shared" ca="1" si="899"/>
        <v>Wall Street Journal: Credit Agricole CIB-Fed Funds Rate-07-2019</v>
      </c>
      <c r="J3910" s="4" t="str">
        <f t="shared" ca="1" si="900"/>
        <v>Fed Funds Rate-Credit Agricole CIB:07-2019</v>
      </c>
      <c r="K3910" t="s">
        <v>200</v>
      </c>
      <c r="CM3910">
        <v>1.875</v>
      </c>
      <c r="CO3910">
        <v>1.375</v>
      </c>
      <c r="CQ3910">
        <v>1.375</v>
      </c>
    </row>
    <row r="3911" spans="1:99" x14ac:dyDescent="0.55000000000000004">
      <c r="A3911" s="4" t="str">
        <f t="shared" ca="1" si="895"/>
        <v>Econoclast</v>
      </c>
      <c r="B3911" s="4" t="str">
        <f t="shared" si="896"/>
        <v>Mike Cosgrove</v>
      </c>
      <c r="C3911" s="4" t="s">
        <v>246</v>
      </c>
      <c r="D3911" s="4" t="s">
        <v>87</v>
      </c>
      <c r="E3911" s="4" t="str">
        <f>IF(COUNTIF($E$2:E3910,"Begin: " &amp; C3911 &amp; "-" &amp; D3911 &amp; "-" &amp; H3911)=0,"Begin: " &amp; C3911 &amp; "-" &amp; D3911 &amp; "-" &amp; H3911,IF((C3911 &amp; "-" &amp; D3911 &amp; "-" &amp; H3911)&lt;&gt;(C3912 &amp; "-" &amp; D3912 &amp; "-" &amp; H3912),"End: " &amp; C3911 &amp; "-" &amp; D3911 &amp; "-" &amp; H3911,""))</f>
        <v/>
      </c>
      <c r="F3911" s="4" t="str">
        <f t="shared" si="897"/>
        <v>Wall Street Journal-Fed Funds Rate-07-2019</v>
      </c>
      <c r="G3911" s="7">
        <v>43656</v>
      </c>
      <c r="H3911" s="7" t="str">
        <f t="shared" si="898"/>
        <v>07-2019</v>
      </c>
      <c r="I3911" s="7" t="str">
        <f t="shared" ca="1" si="899"/>
        <v>Wall Street Journal: Econoclast-Fed Funds Rate-07-2019</v>
      </c>
      <c r="J3911" s="4" t="str">
        <f t="shared" ca="1" si="900"/>
        <v>Fed Funds Rate-Econoclast:07-2019</v>
      </c>
      <c r="K3911" t="s">
        <v>203</v>
      </c>
      <c r="CM3911">
        <v>1.87</v>
      </c>
      <c r="CO3911">
        <v>1.63</v>
      </c>
      <c r="CQ3911">
        <v>1.38</v>
      </c>
      <c r="CS3911">
        <v>1.38</v>
      </c>
      <c r="CU3911">
        <v>1.63</v>
      </c>
    </row>
    <row r="3912" spans="1:99" x14ac:dyDescent="0.55000000000000004">
      <c r="A3912" s="4" t="str">
        <f t="shared" ca="1" si="895"/>
        <v>Pictet Wealth Management</v>
      </c>
      <c r="B3912" s="4" t="str">
        <f t="shared" si="896"/>
        <v>Thomas Costerg*</v>
      </c>
      <c r="C3912" s="4" t="s">
        <v>246</v>
      </c>
      <c r="D3912" s="4" t="s">
        <v>87</v>
      </c>
      <c r="E3912" s="4" t="str">
        <f>IF(COUNTIF($E$2:E3911,"Begin: " &amp; C3912 &amp; "-" &amp; D3912 &amp; "-" &amp; H3912)=0,"Begin: " &amp; C3912 &amp; "-" &amp; D3912 &amp; "-" &amp; H3912,IF((C3912 &amp; "-" &amp; D3912 &amp; "-" &amp; H3912)&lt;&gt;(C3913 &amp; "-" &amp; D3913 &amp; "-" &amp; H3913),"End: " &amp; C3912 &amp; "-" &amp; D3912 &amp; "-" &amp; H3912,""))</f>
        <v/>
      </c>
      <c r="F3912" s="4" t="str">
        <f t="shared" si="897"/>
        <v>Wall Street Journal-Fed Funds Rate-07-2019</v>
      </c>
      <c r="G3912" s="7">
        <v>43656</v>
      </c>
      <c r="H3912" s="7" t="str">
        <f t="shared" si="898"/>
        <v>07-2019</v>
      </c>
      <c r="I3912" s="7" t="str">
        <f t="shared" ca="1" si="899"/>
        <v>Wall Street Journal: Pictet Wealth Management-Fed Funds Rate-07-2019</v>
      </c>
      <c r="J3912" s="4" t="str">
        <f t="shared" ca="1" si="900"/>
        <v>Fed Funds Rate-Pictet Wealth Management:07-2019</v>
      </c>
      <c r="K3912" t="s">
        <v>814</v>
      </c>
    </row>
    <row r="3913" spans="1:99" x14ac:dyDescent="0.55000000000000004">
      <c r="A3913" s="4" t="str">
        <f t="shared" ca="1" si="895"/>
        <v>Wrightson ICAP</v>
      </c>
      <c r="B3913" s="4" t="str">
        <f t="shared" si="896"/>
        <v>Lou Crandall</v>
      </c>
      <c r="C3913" s="4" t="s">
        <v>246</v>
      </c>
      <c r="D3913" s="4" t="s">
        <v>87</v>
      </c>
      <c r="E3913" s="4" t="str">
        <f>IF(COUNTIF($E$2:E3912,"Begin: " &amp; C3913 &amp; "-" &amp; D3913 &amp; "-" &amp; H3913)=0,"Begin: " &amp; C3913 &amp; "-" &amp; D3913 &amp; "-" &amp; H3913,IF((C3913 &amp; "-" &amp; D3913 &amp; "-" &amp; H3913)&lt;&gt;(C3914 &amp; "-" &amp; D3914 &amp; "-" &amp; H3914),"End: " &amp; C3913 &amp; "-" &amp; D3913 &amp; "-" &amp; H3913,""))</f>
        <v/>
      </c>
      <c r="F3913" s="4" t="str">
        <f t="shared" si="897"/>
        <v>Wall Street Journal-Fed Funds Rate-07-2019</v>
      </c>
      <c r="G3913" s="7">
        <v>43656</v>
      </c>
      <c r="H3913" s="7" t="str">
        <f t="shared" si="898"/>
        <v>07-2019</v>
      </c>
      <c r="I3913" s="7" t="str">
        <f t="shared" ca="1" si="899"/>
        <v>Wall Street Journal: Wrightson ICAP-Fed Funds Rate-07-2019</v>
      </c>
      <c r="J3913" s="4" t="str">
        <f t="shared" ca="1" si="900"/>
        <v>Fed Funds Rate-Wrightson ICAP:07-2019</v>
      </c>
      <c r="K3913" t="s">
        <v>204</v>
      </c>
      <c r="CM3913">
        <v>1.875</v>
      </c>
      <c r="CO3913">
        <v>1.875</v>
      </c>
      <c r="CQ3913">
        <v>1.875</v>
      </c>
      <c r="CS3913">
        <v>2.375</v>
      </c>
      <c r="CU3913">
        <v>2.875</v>
      </c>
    </row>
    <row r="3914" spans="1:99" x14ac:dyDescent="0.55000000000000004">
      <c r="A3914" s="4" t="str">
        <f t="shared" ca="1" si="895"/>
        <v>Independent Consultant</v>
      </c>
      <c r="B3914" s="4" t="str">
        <f t="shared" si="896"/>
        <v>Amy Crews Cutts*</v>
      </c>
      <c r="C3914" s="4" t="s">
        <v>246</v>
      </c>
      <c r="D3914" s="4" t="s">
        <v>87</v>
      </c>
      <c r="E3914" s="4" t="str">
        <f>IF(COUNTIF($E$2:E3913,"Begin: " &amp; C3914 &amp; "-" &amp; D3914 &amp; "-" &amp; H3914)=0,"Begin: " &amp; C3914 &amp; "-" &amp; D3914 &amp; "-" &amp; H3914,IF((C3914 &amp; "-" &amp; D3914 &amp; "-" &amp; H3914)&lt;&gt;(C3915 &amp; "-" &amp; D3915 &amp; "-" &amp; H3915),"End: " &amp; C3914 &amp; "-" &amp; D3914 &amp; "-" &amp; H3914,""))</f>
        <v/>
      </c>
      <c r="F3914" s="4" t="str">
        <f t="shared" si="897"/>
        <v>Wall Street Journal-Fed Funds Rate-07-2019</v>
      </c>
      <c r="G3914" s="7">
        <v>43656</v>
      </c>
      <c r="H3914" s="7" t="str">
        <f t="shared" si="898"/>
        <v>07-2019</v>
      </c>
      <c r="I3914" s="7" t="str">
        <f t="shared" ca="1" si="899"/>
        <v>Wall Street Journal: Independent Consultant-Fed Funds Rate-07-2019</v>
      </c>
      <c r="J3914" s="4" t="str">
        <f t="shared" ca="1" si="900"/>
        <v>Fed Funds Rate-Independent Consultant:07-2019</v>
      </c>
      <c r="K3914" t="s">
        <v>837</v>
      </c>
    </row>
    <row r="3915" spans="1:99" x14ac:dyDescent="0.55000000000000004">
      <c r="A3915" s="4" t="str">
        <f t="shared" ca="1" si="895"/>
        <v>Oxford Economics</v>
      </c>
      <c r="B3915" s="4" t="str">
        <f t="shared" si="896"/>
        <v>Greg Daco</v>
      </c>
      <c r="C3915" s="4" t="s">
        <v>246</v>
      </c>
      <c r="D3915" s="4" t="s">
        <v>87</v>
      </c>
      <c r="E3915" s="4" t="str">
        <f>IF(COUNTIF($E$2:E3914,"Begin: " &amp; C3915 &amp; "-" &amp; D3915 &amp; "-" &amp; H3915)=0,"Begin: " &amp; C3915 &amp; "-" &amp; D3915 &amp; "-" &amp; H3915,IF((C3915 &amp; "-" &amp; D3915 &amp; "-" &amp; H3915)&lt;&gt;(C3916 &amp; "-" &amp; D3916 &amp; "-" &amp; H3916),"End: " &amp; C3915 &amp; "-" &amp; D3915 &amp; "-" &amp; H3915,""))</f>
        <v/>
      </c>
      <c r="F3915" s="4" t="str">
        <f t="shared" si="897"/>
        <v>Wall Street Journal-Fed Funds Rate-07-2019</v>
      </c>
      <c r="G3915" s="7">
        <v>43656</v>
      </c>
      <c r="H3915" s="7" t="str">
        <f t="shared" si="898"/>
        <v>07-2019</v>
      </c>
      <c r="I3915" s="7" t="str">
        <f t="shared" ca="1" si="899"/>
        <v>Wall Street Journal: Oxford Economics-Fed Funds Rate-07-2019</v>
      </c>
      <c r="J3915" s="4" t="str">
        <f t="shared" ca="1" si="900"/>
        <v>Fed Funds Rate-Oxford Economics:07-2019</v>
      </c>
      <c r="K3915" t="s">
        <v>429</v>
      </c>
      <c r="CM3915">
        <v>1.88</v>
      </c>
      <c r="CO3915">
        <v>1.63</v>
      </c>
      <c r="CQ3915">
        <v>1.63</v>
      </c>
      <c r="CS3915">
        <v>1.63</v>
      </c>
      <c r="CU3915">
        <v>1.63</v>
      </c>
    </row>
    <row r="3916" spans="1:99" x14ac:dyDescent="0.55000000000000004">
      <c r="A3916" s="4" t="str">
        <f t="shared" ca="1" si="895"/>
        <v>Georgia State University</v>
      </c>
      <c r="B3916" s="4" t="str">
        <f t="shared" si="896"/>
        <v>Rajeev Dhawan</v>
      </c>
      <c r="C3916" s="4" t="s">
        <v>246</v>
      </c>
      <c r="D3916" s="4" t="s">
        <v>87</v>
      </c>
      <c r="E3916" s="4" t="str">
        <f>IF(COUNTIF($E$2:E3915,"Begin: " &amp; C3916 &amp; "-" &amp; D3916 &amp; "-" &amp; H3916)=0,"Begin: " &amp; C3916 &amp; "-" &amp; D3916 &amp; "-" &amp; H3916,IF((C3916 &amp; "-" &amp; D3916 &amp; "-" &amp; H3916)&lt;&gt;(C3917 &amp; "-" &amp; D3917 &amp; "-" &amp; H3917),"End: " &amp; C3916 &amp; "-" &amp; D3916 &amp; "-" &amp; H3916,""))</f>
        <v/>
      </c>
      <c r="F3916" s="4" t="str">
        <f t="shared" si="897"/>
        <v>Wall Street Journal-Fed Funds Rate-07-2019</v>
      </c>
      <c r="G3916" s="7">
        <v>43656</v>
      </c>
      <c r="H3916" s="7" t="str">
        <f t="shared" si="898"/>
        <v>07-2019</v>
      </c>
      <c r="I3916" s="7" t="str">
        <f t="shared" ca="1" si="899"/>
        <v>Wall Street Journal: Georgia State University-Fed Funds Rate-07-2019</v>
      </c>
      <c r="J3916" s="4" t="str">
        <f t="shared" ca="1" si="900"/>
        <v>Fed Funds Rate-Georgia State University:07-2019</v>
      </c>
      <c r="K3916" t="s">
        <v>430</v>
      </c>
      <c r="CM3916">
        <v>2.125</v>
      </c>
      <c r="CO3916">
        <v>1.625</v>
      </c>
      <c r="CQ3916">
        <v>1.625</v>
      </c>
      <c r="CS3916">
        <v>1.375</v>
      </c>
      <c r="CU3916">
        <v>1.125</v>
      </c>
    </row>
    <row r="3917" spans="1:99" x14ac:dyDescent="0.55000000000000004">
      <c r="A3917" s="4" t="str">
        <f t="shared" ca="1" si="895"/>
        <v>National Association of Home Builders</v>
      </c>
      <c r="B3917" s="4" t="str">
        <f t="shared" si="896"/>
        <v>Robert Dietz</v>
      </c>
      <c r="C3917" s="4" t="s">
        <v>246</v>
      </c>
      <c r="D3917" s="4" t="s">
        <v>87</v>
      </c>
      <c r="E3917" s="4" t="str">
        <f>IF(COUNTIF($E$2:E3916,"Begin: " &amp; C3917 &amp; "-" &amp; D3917 &amp; "-" &amp; H3917)=0,"Begin: " &amp; C3917 &amp; "-" &amp; D3917 &amp; "-" &amp; H3917,IF((C3917 &amp; "-" &amp; D3917 &amp; "-" &amp; H3917)&lt;&gt;(C3918 &amp; "-" &amp; D3918 &amp; "-" &amp; H3918),"End: " &amp; C3917 &amp; "-" &amp; D3917 &amp; "-" &amp; H3917,""))</f>
        <v/>
      </c>
      <c r="F3917" s="4" t="str">
        <f t="shared" si="897"/>
        <v>Wall Street Journal-Fed Funds Rate-07-2019</v>
      </c>
      <c r="G3917" s="7">
        <v>43656</v>
      </c>
      <c r="H3917" s="7" t="str">
        <f t="shared" si="898"/>
        <v>07-2019</v>
      </c>
      <c r="I3917" s="7" t="str">
        <f t="shared" ca="1" si="899"/>
        <v>Wall Street Journal: National Association of Home Builders-Fed Funds Rate-07-2019</v>
      </c>
      <c r="J3917" s="4" t="str">
        <f t="shared" ca="1" si="900"/>
        <v>Fed Funds Rate-National Association of Home Builders:07-2019</v>
      </c>
      <c r="K3917" t="s">
        <v>754</v>
      </c>
      <c r="CM3917">
        <v>2.125</v>
      </c>
      <c r="CO3917">
        <v>1.875</v>
      </c>
      <c r="CQ3917">
        <v>1.875</v>
      </c>
      <c r="CS3917">
        <v>1.875</v>
      </c>
      <c r="CU3917">
        <v>1.875</v>
      </c>
    </row>
    <row r="3918" spans="1:99" x14ac:dyDescent="0.55000000000000004">
      <c r="A3918" s="4" t="str">
        <f t="shared" ca="1" si="895"/>
        <v>Fannie Mae</v>
      </c>
      <c r="B3918" s="4" t="str">
        <f t="shared" si="896"/>
        <v>Douglas Duncan</v>
      </c>
      <c r="C3918" s="4" t="s">
        <v>246</v>
      </c>
      <c r="D3918" s="4" t="s">
        <v>87</v>
      </c>
      <c r="E3918" s="4" t="str">
        <f>IF(COUNTIF($E$2:E3917,"Begin: " &amp; C3918 &amp; "-" &amp; D3918 &amp; "-" &amp; H3918)=0,"Begin: " &amp; C3918 &amp; "-" &amp; D3918 &amp; "-" &amp; H3918,IF((C3918 &amp; "-" &amp; D3918 &amp; "-" &amp; H3918)&lt;&gt;(C3919 &amp; "-" &amp; D3919 &amp; "-" &amp; H3919),"End: " &amp; C3918 &amp; "-" &amp; D3918 &amp; "-" &amp; H3918,""))</f>
        <v/>
      </c>
      <c r="F3918" s="4" t="str">
        <f t="shared" si="897"/>
        <v>Wall Street Journal-Fed Funds Rate-07-2019</v>
      </c>
      <c r="G3918" s="7">
        <v>43656</v>
      </c>
      <c r="H3918" s="7" t="str">
        <f t="shared" si="898"/>
        <v>07-2019</v>
      </c>
      <c r="I3918" s="7" t="str">
        <f t="shared" ca="1" si="899"/>
        <v>Wall Street Journal: Fannie Mae-Fed Funds Rate-07-2019</v>
      </c>
      <c r="J3918" s="4" t="str">
        <f t="shared" ca="1" si="900"/>
        <v>Fed Funds Rate-Fannie Mae:07-2019</v>
      </c>
      <c r="K3918" t="s">
        <v>206</v>
      </c>
      <c r="CM3918">
        <v>1.875</v>
      </c>
      <c r="CO3918">
        <v>1.875</v>
      </c>
      <c r="CQ3918">
        <v>1.875</v>
      </c>
      <c r="CS3918">
        <v>1.875</v>
      </c>
      <c r="CU3918">
        <v>1.875</v>
      </c>
    </row>
    <row r="3919" spans="1:99" x14ac:dyDescent="0.55000000000000004">
      <c r="A3919" s="4" t="str">
        <f t="shared" ca="1" si="895"/>
        <v>Comerica Bank</v>
      </c>
      <c r="B3919" s="4" t="str">
        <f t="shared" si="896"/>
        <v>Robert Dye</v>
      </c>
      <c r="C3919" s="4" t="s">
        <v>246</v>
      </c>
      <c r="D3919" s="4" t="s">
        <v>87</v>
      </c>
      <c r="E3919" s="4" t="str">
        <f>IF(COUNTIF($E$2:E3918,"Begin: " &amp; C3919 &amp; "-" &amp; D3919 &amp; "-" &amp; H3919)=0,"Begin: " &amp; C3919 &amp; "-" &amp; D3919 &amp; "-" &amp; H3919,IF((C3919 &amp; "-" &amp; D3919 &amp; "-" &amp; H3919)&lt;&gt;(C3920 &amp; "-" &amp; D3920 &amp; "-" &amp; H3920),"End: " &amp; C3919 &amp; "-" &amp; D3919 &amp; "-" &amp; H3919,""))</f>
        <v/>
      </c>
      <c r="F3919" s="4" t="str">
        <f t="shared" si="897"/>
        <v>Wall Street Journal-Fed Funds Rate-07-2019</v>
      </c>
      <c r="G3919" s="7">
        <v>43656</v>
      </c>
      <c r="H3919" s="7" t="str">
        <f t="shared" si="898"/>
        <v>07-2019</v>
      </c>
      <c r="I3919" s="7" t="str">
        <f t="shared" ca="1" si="899"/>
        <v>Wall Street Journal: Comerica Bank-Fed Funds Rate-07-2019</v>
      </c>
      <c r="J3919" s="4" t="str">
        <f t="shared" ca="1" si="900"/>
        <v>Fed Funds Rate-Comerica Bank:07-2019</v>
      </c>
      <c r="K3919" t="s">
        <v>207</v>
      </c>
      <c r="CM3919">
        <v>2.09</v>
      </c>
      <c r="CO3919">
        <v>1.84</v>
      </c>
      <c r="CQ3919">
        <v>1.63</v>
      </c>
      <c r="CS3919">
        <v>1.84</v>
      </c>
      <c r="CU3919">
        <v>1.84</v>
      </c>
    </row>
    <row r="3920" spans="1:99" x14ac:dyDescent="0.55000000000000004">
      <c r="A3920" s="4" t="str">
        <f t="shared" ca="1" si="895"/>
        <v>PNC Financial Services Group</v>
      </c>
      <c r="B3920" s="4" t="str">
        <f t="shared" si="896"/>
        <v>Augustine Faucher</v>
      </c>
      <c r="C3920" s="4" t="s">
        <v>246</v>
      </c>
      <c r="D3920" s="4" t="s">
        <v>87</v>
      </c>
      <c r="E3920" s="4" t="str">
        <f>IF(COUNTIF($E$2:E3919,"Begin: " &amp; C3920 &amp; "-" &amp; D3920 &amp; "-" &amp; H3920)=0,"Begin: " &amp; C3920 &amp; "-" &amp; D3920 &amp; "-" &amp; H3920,IF((C3920 &amp; "-" &amp; D3920 &amp; "-" &amp; H3920)&lt;&gt;(C3921 &amp; "-" &amp; D3921 &amp; "-" &amp; H3921),"End: " &amp; C3920 &amp; "-" &amp; D3920 &amp; "-" &amp; H3920,""))</f>
        <v/>
      </c>
      <c r="F3920" s="4" t="str">
        <f t="shared" si="897"/>
        <v>Wall Street Journal-Fed Funds Rate-07-2019</v>
      </c>
      <c r="G3920" s="7">
        <v>43656</v>
      </c>
      <c r="H3920" s="7" t="str">
        <f t="shared" si="898"/>
        <v>07-2019</v>
      </c>
      <c r="I3920" s="7" t="str">
        <f t="shared" ca="1" si="899"/>
        <v>Wall Street Journal: PNC Financial Services Group-Fed Funds Rate-07-2019</v>
      </c>
      <c r="J3920" s="4" t="str">
        <f t="shared" ca="1" si="900"/>
        <v>Fed Funds Rate-PNC Financial Services Group:07-2019</v>
      </c>
      <c r="K3920" t="s">
        <v>769</v>
      </c>
      <c r="CM3920">
        <v>1.88</v>
      </c>
      <c r="CO3920">
        <v>1.88</v>
      </c>
      <c r="CQ3920">
        <v>1.88</v>
      </c>
      <c r="CS3920">
        <v>2.12</v>
      </c>
      <c r="CU3920">
        <v>2.38</v>
      </c>
    </row>
    <row r="3921" spans="1:99" x14ac:dyDescent="0.55000000000000004">
      <c r="A3921" s="4" t="str">
        <f t="shared" ca="1" si="895"/>
        <v>California Lutheran University</v>
      </c>
      <c r="B3921" s="4" t="str">
        <f t="shared" si="896"/>
        <v>Matthew Fienup/Dan Hamilton</v>
      </c>
      <c r="C3921" s="4" t="s">
        <v>246</v>
      </c>
      <c r="D3921" s="4" t="s">
        <v>87</v>
      </c>
      <c r="E3921" s="4" t="str">
        <f>IF(COUNTIF($E$2:E3920,"Begin: " &amp; C3921 &amp; "-" &amp; D3921 &amp; "-" &amp; H3921)=0,"Begin: " &amp; C3921 &amp; "-" &amp; D3921 &amp; "-" &amp; H3921,IF((C3921 &amp; "-" &amp; D3921 &amp; "-" &amp; H3921)&lt;&gt;(C3922 &amp; "-" &amp; D3922 &amp; "-" &amp; H3922),"End: " &amp; C3921 &amp; "-" &amp; D3921 &amp; "-" &amp; H3921,""))</f>
        <v/>
      </c>
      <c r="F3921" s="4" t="str">
        <f t="shared" si="897"/>
        <v>Wall Street Journal-Fed Funds Rate-07-2019</v>
      </c>
      <c r="G3921" s="7">
        <v>43656</v>
      </c>
      <c r="H3921" s="7" t="str">
        <f t="shared" si="898"/>
        <v>07-2019</v>
      </c>
      <c r="I3921" s="7" t="str">
        <f t="shared" ca="1" si="899"/>
        <v>Wall Street Journal: California Lutheran University-Fed Funds Rate-07-2019</v>
      </c>
      <c r="J3921" s="4" t="str">
        <f t="shared" ca="1" si="900"/>
        <v>Fed Funds Rate-California Lutheran University:07-2019</v>
      </c>
      <c r="K3921" t="s">
        <v>796</v>
      </c>
      <c r="CM3921">
        <v>2.125</v>
      </c>
      <c r="CO3921">
        <v>2.125</v>
      </c>
      <c r="CQ3921">
        <v>2.125</v>
      </c>
      <c r="CS3921">
        <v>1.875</v>
      </c>
      <c r="CU3921">
        <v>1.875</v>
      </c>
    </row>
    <row r="3922" spans="1:99" x14ac:dyDescent="0.55000000000000004">
      <c r="A3922" s="4" t="str">
        <f t="shared" ca="1" si="895"/>
        <v>MFR</v>
      </c>
      <c r="B3922" s="4" t="str">
        <f t="shared" si="896"/>
        <v>Maria Fiorini Ramirez/Joshua Shapiro*</v>
      </c>
      <c r="C3922" s="4" t="s">
        <v>246</v>
      </c>
      <c r="D3922" s="4" t="s">
        <v>87</v>
      </c>
      <c r="E3922" s="4" t="str">
        <f>IF(COUNTIF($E$2:E3921,"Begin: " &amp; C3922 &amp; "-" &amp; D3922 &amp; "-" &amp; H3922)=0,"Begin: " &amp; C3922 &amp; "-" &amp; D3922 &amp; "-" &amp; H3922,IF((C3922 &amp; "-" &amp; D3922 &amp; "-" &amp; H3922)&lt;&gt;(C3923 &amp; "-" &amp; D3923 &amp; "-" &amp; H3923),"End: " &amp; C3922 &amp; "-" &amp; D3922 &amp; "-" &amp; H3922,""))</f>
        <v/>
      </c>
      <c r="F3922" s="4" t="str">
        <f t="shared" si="897"/>
        <v>Wall Street Journal-Fed Funds Rate-07-2019</v>
      </c>
      <c r="G3922" s="7">
        <v>43656</v>
      </c>
      <c r="H3922" s="7" t="str">
        <f t="shared" si="898"/>
        <v>07-2019</v>
      </c>
      <c r="I3922" s="7" t="str">
        <f t="shared" ca="1" si="899"/>
        <v>Wall Street Journal: MFR-Fed Funds Rate-07-2019</v>
      </c>
      <c r="J3922" s="4" t="str">
        <f t="shared" ca="1" si="900"/>
        <v>Fed Funds Rate-MFR:07-2019</v>
      </c>
      <c r="K3922" t="s">
        <v>838</v>
      </c>
    </row>
    <row r="3923" spans="1:99" x14ac:dyDescent="0.55000000000000004">
      <c r="A3923" s="4" t="str">
        <f t="shared" ca="1" si="895"/>
        <v>Chamber of Commerce</v>
      </c>
      <c r="B3923" s="4" t="str">
        <f t="shared" si="896"/>
        <v>J.D. Foster</v>
      </c>
      <c r="C3923" s="4" t="s">
        <v>246</v>
      </c>
      <c r="D3923" s="4" t="s">
        <v>87</v>
      </c>
      <c r="E3923" s="4" t="str">
        <f>IF(COUNTIF($E$2:E3922,"Begin: " &amp; C3923 &amp; "-" &amp; D3923 &amp; "-" &amp; H3923)=0,"Begin: " &amp; C3923 &amp; "-" &amp; D3923 &amp; "-" &amp; H3923,IF((C3923 &amp; "-" &amp; D3923 &amp; "-" &amp; H3923)&lt;&gt;(C3924 &amp; "-" &amp; D3924 &amp; "-" &amp; H3924),"End: " &amp; C3923 &amp; "-" &amp; D3923 &amp; "-" &amp; H3923,""))</f>
        <v/>
      </c>
      <c r="F3923" s="4" t="str">
        <f t="shared" si="897"/>
        <v>Wall Street Journal-Fed Funds Rate-07-2019</v>
      </c>
      <c r="G3923" s="7">
        <v>43656</v>
      </c>
      <c r="H3923" s="7" t="str">
        <f t="shared" si="898"/>
        <v>07-2019</v>
      </c>
      <c r="I3923" s="7" t="str">
        <f t="shared" ca="1" si="899"/>
        <v>Wall Street Journal: Chamber of Commerce-Fed Funds Rate-07-2019</v>
      </c>
      <c r="J3923" s="4" t="str">
        <f t="shared" ca="1" si="900"/>
        <v>Fed Funds Rate-Chamber of Commerce:07-2019</v>
      </c>
      <c r="K3923" t="s">
        <v>766</v>
      </c>
      <c r="CM3923">
        <v>2.125</v>
      </c>
      <c r="CO3923">
        <v>2.125</v>
      </c>
      <c r="CQ3923">
        <v>2.125</v>
      </c>
    </row>
    <row r="3924" spans="1:99" x14ac:dyDescent="0.55000000000000004">
      <c r="A3924" s="4" t="str">
        <f t="shared" ca="1" si="895"/>
        <v>Mortgage Bankers Association</v>
      </c>
      <c r="B3924" s="4" t="str">
        <f t="shared" si="896"/>
        <v>Mike Fratantoni</v>
      </c>
      <c r="C3924" s="4" t="s">
        <v>246</v>
      </c>
      <c r="D3924" s="4" t="s">
        <v>87</v>
      </c>
      <c r="E3924" s="4" t="str">
        <f>IF(COUNTIF($E$2:E3923,"Begin: " &amp; C3924 &amp; "-" &amp; D3924 &amp; "-" &amp; H3924)=0,"Begin: " &amp; C3924 &amp; "-" &amp; D3924 &amp; "-" &amp; H3924,IF((C3924 &amp; "-" &amp; D3924 &amp; "-" &amp; H3924)&lt;&gt;(C3925 &amp; "-" &amp; D3925 &amp; "-" &amp; H3925),"End: " &amp; C3924 &amp; "-" &amp; D3924 &amp; "-" &amp; H3924,""))</f>
        <v/>
      </c>
      <c r="F3924" s="4" t="str">
        <f t="shared" si="897"/>
        <v>Wall Street Journal-Fed Funds Rate-07-2019</v>
      </c>
      <c r="G3924" s="7">
        <v>43656</v>
      </c>
      <c r="H3924" s="7" t="str">
        <f t="shared" si="898"/>
        <v>07-2019</v>
      </c>
      <c r="I3924" s="7" t="str">
        <f t="shared" ca="1" si="899"/>
        <v>Wall Street Journal: Mortgage Bankers Association-Fed Funds Rate-07-2019</v>
      </c>
      <c r="J3924" s="4" t="str">
        <f t="shared" ca="1" si="900"/>
        <v>Fed Funds Rate-Mortgage Bankers Association:07-2019</v>
      </c>
      <c r="K3924" t="s">
        <v>209</v>
      </c>
      <c r="CM3924">
        <v>1.875</v>
      </c>
      <c r="CO3924">
        <v>1.625</v>
      </c>
      <c r="CQ3924">
        <v>1.625</v>
      </c>
      <c r="CS3924">
        <v>1.625</v>
      </c>
      <c r="CU3924">
        <v>1.625</v>
      </c>
    </row>
    <row r="3925" spans="1:99" x14ac:dyDescent="0.55000000000000004">
      <c r="A3925" s="4" t="str">
        <f t="shared" ca="1" si="895"/>
        <v>Robert Fry Economics LLC</v>
      </c>
      <c r="B3925" s="4" t="str">
        <f t="shared" si="896"/>
        <v>Robert Fry</v>
      </c>
      <c r="C3925" s="4" t="s">
        <v>246</v>
      </c>
      <c r="D3925" s="4" t="s">
        <v>87</v>
      </c>
      <c r="E3925" s="4" t="str">
        <f>IF(COUNTIF($E$2:E3924,"Begin: " &amp; C3925 &amp; "-" &amp; D3925 &amp; "-" &amp; H3925)=0,"Begin: " &amp; C3925 &amp; "-" &amp; D3925 &amp; "-" &amp; H3925,IF((C3925 &amp; "-" &amp; D3925 &amp; "-" &amp; H3925)&lt;&gt;(C3926 &amp; "-" &amp; D3926 &amp; "-" &amp; H3926),"End: " &amp; C3925 &amp; "-" &amp; D3925 &amp; "-" &amp; H3925,""))</f>
        <v/>
      </c>
      <c r="F3925" s="4" t="str">
        <f t="shared" si="897"/>
        <v>Wall Street Journal-Fed Funds Rate-07-2019</v>
      </c>
      <c r="G3925" s="7">
        <v>43656</v>
      </c>
      <c r="H3925" s="7" t="str">
        <f t="shared" si="898"/>
        <v>07-2019</v>
      </c>
      <c r="I3925" s="7" t="str">
        <f t="shared" ca="1" si="899"/>
        <v>Wall Street Journal: Robert Fry Economics LLC-Fed Funds Rate-07-2019</v>
      </c>
      <c r="J3925" s="4" t="str">
        <f t="shared" ca="1" si="900"/>
        <v>Fed Funds Rate-Robert Fry Economics LLC:07-2019</v>
      </c>
      <c r="K3925" t="s">
        <v>764</v>
      </c>
      <c r="CM3925">
        <v>1.875</v>
      </c>
      <c r="CO3925">
        <v>1.875</v>
      </c>
      <c r="CQ3925">
        <v>1.875</v>
      </c>
      <c r="CS3925">
        <v>2.375</v>
      </c>
      <c r="CU3925">
        <v>2.875</v>
      </c>
    </row>
    <row r="3926" spans="1:99" x14ac:dyDescent="0.55000000000000004">
      <c r="A3926" s="4" t="str">
        <f t="shared" ca="1" si="895"/>
        <v>Societe Generale</v>
      </c>
      <c r="B3926" s="4" t="str">
        <f t="shared" si="896"/>
        <v>Stephen Gallagher</v>
      </c>
      <c r="C3926" s="4" t="s">
        <v>246</v>
      </c>
      <c r="D3926" s="4" t="s">
        <v>87</v>
      </c>
      <c r="E3926" s="4" t="str">
        <f>IF(COUNTIF($E$2:E3925,"Begin: " &amp; C3926 &amp; "-" &amp; D3926 &amp; "-" &amp; H3926)=0,"Begin: " &amp; C3926 &amp; "-" &amp; D3926 &amp; "-" &amp; H3926,IF((C3926 &amp; "-" &amp; D3926 &amp; "-" &amp; H3926)&lt;&gt;(C3927 &amp; "-" &amp; D3927 &amp; "-" &amp; H3927),"End: " &amp; C3926 &amp; "-" &amp; D3926 &amp; "-" &amp; H3926,""))</f>
        <v/>
      </c>
      <c r="F3926" s="4" t="str">
        <f t="shared" si="897"/>
        <v>Wall Street Journal-Fed Funds Rate-07-2019</v>
      </c>
      <c r="G3926" s="7">
        <v>43656</v>
      </c>
      <c r="H3926" s="7" t="str">
        <f t="shared" si="898"/>
        <v>07-2019</v>
      </c>
      <c r="I3926" s="7" t="str">
        <f t="shared" ca="1" si="899"/>
        <v>Wall Street Journal: Societe Generale-Fed Funds Rate-07-2019</v>
      </c>
      <c r="J3926" s="4" t="str">
        <f t="shared" ca="1" si="900"/>
        <v>Fed Funds Rate-Societe Generale:07-2019</v>
      </c>
      <c r="K3926" t="s">
        <v>657</v>
      </c>
      <c r="CM3926">
        <v>1.875</v>
      </c>
      <c r="CO3926">
        <v>1.125</v>
      </c>
      <c r="CQ3926">
        <v>1.125</v>
      </c>
      <c r="CS3926">
        <v>1.125</v>
      </c>
      <c r="CU3926">
        <v>1.875</v>
      </c>
    </row>
    <row r="3927" spans="1:99" x14ac:dyDescent="0.55000000000000004">
      <c r="A3927" s="4" t="str">
        <f t="shared" ca="1" si="895"/>
        <v>Barclays</v>
      </c>
      <c r="B3927" s="4" t="str">
        <f t="shared" si="896"/>
        <v>Michael Gapen*</v>
      </c>
      <c r="C3927" s="4" t="s">
        <v>246</v>
      </c>
      <c r="D3927" s="4" t="s">
        <v>87</v>
      </c>
      <c r="E3927" s="4" t="str">
        <f>IF(COUNTIF($E$2:E3926,"Begin: " &amp; C3927 &amp; "-" &amp; D3927 &amp; "-" &amp; H3927)=0,"Begin: " &amp; C3927 &amp; "-" &amp; D3927 &amp; "-" &amp; H3927,IF((C3927 &amp; "-" &amp; D3927 &amp; "-" &amp; H3927)&lt;&gt;(C3928 &amp; "-" &amp; D3928 &amp; "-" &amp; H3928),"End: " &amp; C3927 &amp; "-" &amp; D3927 &amp; "-" &amp; H3927,""))</f>
        <v/>
      </c>
      <c r="F3927" s="4" t="str">
        <f t="shared" si="897"/>
        <v>Wall Street Journal-Fed Funds Rate-07-2019</v>
      </c>
      <c r="G3927" s="7">
        <v>43656</v>
      </c>
      <c r="H3927" s="7" t="str">
        <f t="shared" si="898"/>
        <v>07-2019</v>
      </c>
      <c r="I3927" s="7" t="str">
        <f t="shared" ca="1" si="899"/>
        <v>Wall Street Journal: Barclays-Fed Funds Rate-07-2019</v>
      </c>
      <c r="J3927" s="4" t="str">
        <f t="shared" ca="1" si="900"/>
        <v>Fed Funds Rate-Barclays:07-2019</v>
      </c>
      <c r="K3927" t="s">
        <v>815</v>
      </c>
    </row>
    <row r="3928" spans="1:99" x14ac:dyDescent="0.55000000000000004">
      <c r="A3928" s="4" t="str">
        <f t="shared" ca="1" si="895"/>
        <v>NatWest Markets</v>
      </c>
      <c r="B3928" s="4" t="str">
        <f t="shared" si="896"/>
        <v>Michelle Girard*</v>
      </c>
      <c r="C3928" s="4" t="s">
        <v>246</v>
      </c>
      <c r="D3928" s="4" t="s">
        <v>87</v>
      </c>
      <c r="E3928" s="4" t="str">
        <f>IF(COUNTIF($E$2:E3927,"Begin: " &amp; C3928 &amp; "-" &amp; D3928 &amp; "-" &amp; H3928)=0,"Begin: " &amp; C3928 &amp; "-" &amp; D3928 &amp; "-" &amp; H3928,IF((C3928 &amp; "-" &amp; D3928 &amp; "-" &amp; H3928)&lt;&gt;(C3929 &amp; "-" &amp; D3929 &amp; "-" &amp; H3929),"End: " &amp; C3928 &amp; "-" &amp; D3928 &amp; "-" &amp; H3928,""))</f>
        <v/>
      </c>
      <c r="F3928" s="4" t="str">
        <f t="shared" si="897"/>
        <v>Wall Street Journal-Fed Funds Rate-07-2019</v>
      </c>
      <c r="G3928" s="7">
        <v>43656</v>
      </c>
      <c r="H3928" s="7" t="str">
        <f t="shared" si="898"/>
        <v>07-2019</v>
      </c>
      <c r="I3928" s="7" t="str">
        <f t="shared" ca="1" si="899"/>
        <v>Wall Street Journal: NatWest Markets-Fed Funds Rate-07-2019</v>
      </c>
      <c r="J3928" s="4" t="str">
        <f t="shared" ca="1" si="900"/>
        <v>Fed Funds Rate-NatWest Markets:07-2019</v>
      </c>
      <c r="K3928" t="s">
        <v>816</v>
      </c>
    </row>
    <row r="3929" spans="1:99" x14ac:dyDescent="0.55000000000000004">
      <c r="A3929" s="4" t="str">
        <f t="shared" ca="1" si="895"/>
        <v>BMO Capital</v>
      </c>
      <c r="B3929" s="4" t="str">
        <f t="shared" si="896"/>
        <v>Michael Gregory*</v>
      </c>
      <c r="C3929" s="4" t="s">
        <v>246</v>
      </c>
      <c r="D3929" s="4" t="s">
        <v>87</v>
      </c>
      <c r="E3929" s="4" t="str">
        <f>IF(COUNTIF($E$2:E3928,"Begin: " &amp; C3929 &amp; "-" &amp; D3929 &amp; "-" &amp; H3929)=0,"Begin: " &amp; C3929 &amp; "-" &amp; D3929 &amp; "-" &amp; H3929,IF((C3929 &amp; "-" &amp; D3929 &amp; "-" &amp; H3929)&lt;&gt;(C3930 &amp; "-" &amp; D3930 &amp; "-" &amp; H3930),"End: " &amp; C3929 &amp; "-" &amp; D3929 &amp; "-" &amp; H3929,""))</f>
        <v/>
      </c>
      <c r="F3929" s="4" t="str">
        <f t="shared" si="897"/>
        <v>Wall Street Journal-Fed Funds Rate-07-2019</v>
      </c>
      <c r="G3929" s="7">
        <v>43656</v>
      </c>
      <c r="H3929" s="7" t="str">
        <f t="shared" si="898"/>
        <v>07-2019</v>
      </c>
      <c r="I3929" s="7" t="str">
        <f t="shared" ca="1" si="899"/>
        <v>Wall Street Journal: BMO Capital-Fed Funds Rate-07-2019</v>
      </c>
      <c r="J3929" s="4" t="str">
        <f t="shared" ca="1" si="900"/>
        <v>Fed Funds Rate-BMO Capital:07-2019</v>
      </c>
      <c r="K3929" t="s">
        <v>839</v>
      </c>
    </row>
    <row r="3930" spans="1:99" x14ac:dyDescent="0.55000000000000004">
      <c r="A3930" s="4" t="str">
        <f t="shared" ca="1" si="895"/>
        <v>TD Securities</v>
      </c>
      <c r="B3930" s="4" t="str">
        <f t="shared" si="896"/>
        <v>Michael Hanson*</v>
      </c>
      <c r="C3930" s="4" t="s">
        <v>246</v>
      </c>
      <c r="D3930" s="4" t="s">
        <v>87</v>
      </c>
      <c r="E3930" s="4" t="str">
        <f>IF(COUNTIF($E$2:E3929,"Begin: " &amp; C3930 &amp; "-" &amp; D3930 &amp; "-" &amp; H3930)=0,"Begin: " &amp; C3930 &amp; "-" &amp; D3930 &amp; "-" &amp; H3930,IF((C3930 &amp; "-" &amp; D3930 &amp; "-" &amp; H3930)&lt;&gt;(C3931 &amp; "-" &amp; D3931 &amp; "-" &amp; H3931),"End: " &amp; C3930 &amp; "-" &amp; D3930 &amp; "-" &amp; H3930,""))</f>
        <v/>
      </c>
      <c r="F3930" s="4" t="str">
        <f t="shared" si="897"/>
        <v>Wall Street Journal-Fed Funds Rate-07-2019</v>
      </c>
      <c r="G3930" s="7">
        <v>43656</v>
      </c>
      <c r="H3930" s="7" t="str">
        <f t="shared" si="898"/>
        <v>07-2019</v>
      </c>
      <c r="I3930" s="7" t="str">
        <f t="shared" ca="1" si="899"/>
        <v>Wall Street Journal: TD Securities-Fed Funds Rate-07-2019</v>
      </c>
      <c r="J3930" s="4" t="str">
        <f t="shared" ca="1" si="900"/>
        <v>Fed Funds Rate-TD Securities:07-2019</v>
      </c>
      <c r="K3930" t="s">
        <v>834</v>
      </c>
    </row>
    <row r="3931" spans="1:99" x14ac:dyDescent="0.55000000000000004">
      <c r="A3931" s="4" t="str">
        <f t="shared" ca="1" si="895"/>
        <v>Goldman Sachs</v>
      </c>
      <c r="B3931" s="4" t="str">
        <f t="shared" si="896"/>
        <v>Jan Hatzius</v>
      </c>
      <c r="C3931" s="4" t="s">
        <v>246</v>
      </c>
      <c r="D3931" s="4" t="s">
        <v>87</v>
      </c>
      <c r="E3931" s="4" t="str">
        <f>IF(COUNTIF($E$2:E3930,"Begin: " &amp; C3931 &amp; "-" &amp; D3931 &amp; "-" &amp; H3931)=0,"Begin: " &amp; C3931 &amp; "-" &amp; D3931 &amp; "-" &amp; H3931,IF((C3931 &amp; "-" &amp; D3931 &amp; "-" &amp; H3931)&lt;&gt;(C3932 &amp; "-" &amp; D3932 &amp; "-" &amp; H3932),"End: " &amp; C3931 &amp; "-" &amp; D3931 &amp; "-" &amp; H3931,""))</f>
        <v/>
      </c>
      <c r="F3931" s="4" t="str">
        <f t="shared" si="897"/>
        <v>Wall Street Journal-Fed Funds Rate-07-2019</v>
      </c>
      <c r="G3931" s="7">
        <v>43656</v>
      </c>
      <c r="H3931" s="7" t="str">
        <f t="shared" si="898"/>
        <v>07-2019</v>
      </c>
      <c r="I3931" s="7" t="str">
        <f t="shared" ca="1" si="899"/>
        <v>Wall Street Journal: Goldman Sachs-Fed Funds Rate-07-2019</v>
      </c>
      <c r="J3931" s="4" t="str">
        <f t="shared" ca="1" si="900"/>
        <v>Fed Funds Rate-Goldman Sachs:07-2019</v>
      </c>
      <c r="K3931" t="s">
        <v>213</v>
      </c>
      <c r="CM3931">
        <v>1.875</v>
      </c>
      <c r="CO3931">
        <v>1.875</v>
      </c>
      <c r="CQ3931">
        <v>2.125</v>
      </c>
      <c r="CS3931">
        <v>2.375</v>
      </c>
      <c r="CU3931">
        <v>2.625</v>
      </c>
    </row>
    <row r="3932" spans="1:99" x14ac:dyDescent="0.55000000000000004">
      <c r="A3932" s="4" t="str">
        <f t="shared" ca="1" si="895"/>
        <v>Scotiabank</v>
      </c>
      <c r="B3932" s="4" t="str">
        <f t="shared" si="896"/>
        <v>Derek Holt*</v>
      </c>
      <c r="C3932" s="4" t="s">
        <v>246</v>
      </c>
      <c r="D3932" s="4" t="s">
        <v>87</v>
      </c>
      <c r="E3932" s="4" t="str">
        <f>IF(COUNTIF($E$2:E3931,"Begin: " &amp; C3932 &amp; "-" &amp; D3932 &amp; "-" &amp; H3932)=0,"Begin: " &amp; C3932 &amp; "-" &amp; D3932 &amp; "-" &amp; H3932,IF((C3932 &amp; "-" &amp; D3932 &amp; "-" &amp; H3932)&lt;&gt;(C3933 &amp; "-" &amp; D3933 &amp; "-" &amp; H3933),"End: " &amp; C3932 &amp; "-" &amp; D3932 &amp; "-" &amp; H3932,""))</f>
        <v/>
      </c>
      <c r="F3932" s="4" t="str">
        <f t="shared" si="897"/>
        <v>Wall Street Journal-Fed Funds Rate-07-2019</v>
      </c>
      <c r="G3932" s="7">
        <v>43656</v>
      </c>
      <c r="H3932" s="7" t="str">
        <f t="shared" si="898"/>
        <v>07-2019</v>
      </c>
      <c r="I3932" s="7" t="str">
        <f t="shared" ca="1" si="899"/>
        <v>Wall Street Journal: Scotiabank-Fed Funds Rate-07-2019</v>
      </c>
      <c r="J3932" s="4" t="str">
        <f t="shared" ca="1" si="900"/>
        <v>Fed Funds Rate-Scotiabank:07-2019</v>
      </c>
      <c r="K3932" t="s">
        <v>840</v>
      </c>
    </row>
    <row r="3933" spans="1:99" x14ac:dyDescent="0.55000000000000004">
      <c r="A3933" s="4" t="str">
        <f t="shared" ca="1" si="895"/>
        <v>KPMG</v>
      </c>
      <c r="B3933" s="4" t="str">
        <f t="shared" si="896"/>
        <v>Constance Hunter</v>
      </c>
      <c r="C3933" s="4" t="s">
        <v>246</v>
      </c>
      <c r="D3933" s="4" t="s">
        <v>87</v>
      </c>
      <c r="E3933" s="4" t="str">
        <f>IF(COUNTIF($E$2:E3932,"Begin: " &amp; C3933 &amp; "-" &amp; D3933 &amp; "-" &amp; H3933)=0,"Begin: " &amp; C3933 &amp; "-" &amp; D3933 &amp; "-" &amp; H3933,IF((C3933 &amp; "-" &amp; D3933 &amp; "-" &amp; H3933)&lt;&gt;(C3934 &amp; "-" &amp; D3934 &amp; "-" &amp; H3934),"End: " &amp; C3933 &amp; "-" &amp; D3933 &amp; "-" &amp; H3933,""))</f>
        <v/>
      </c>
      <c r="F3933" s="4" t="str">
        <f t="shared" si="897"/>
        <v>Wall Street Journal-Fed Funds Rate-07-2019</v>
      </c>
      <c r="G3933" s="7">
        <v>43656</v>
      </c>
      <c r="H3933" s="7" t="str">
        <f t="shared" si="898"/>
        <v>07-2019</v>
      </c>
      <c r="I3933" s="7" t="str">
        <f t="shared" ca="1" si="899"/>
        <v>Wall Street Journal: KPMG-Fed Funds Rate-07-2019</v>
      </c>
      <c r="J3933" s="4" t="str">
        <f t="shared" ca="1" si="900"/>
        <v>Fed Funds Rate-KPMG:07-2019</v>
      </c>
      <c r="K3933" t="s">
        <v>686</v>
      </c>
      <c r="CM3933">
        <v>1.875</v>
      </c>
      <c r="CO3933">
        <v>0.875</v>
      </c>
      <c r="CQ3933">
        <v>0.375</v>
      </c>
      <c r="CS3933">
        <v>0.375</v>
      </c>
      <c r="CU3933">
        <v>0.375</v>
      </c>
    </row>
    <row r="3934" spans="1:99" x14ac:dyDescent="0.55000000000000004">
      <c r="A3934" s="4" t="str">
        <f t="shared" ca="1" si="895"/>
        <v>BBVA</v>
      </c>
      <c r="B3934" s="4" t="str">
        <f t="shared" si="896"/>
        <v xml:space="preserve">Nathaniel Karp
</v>
      </c>
      <c r="C3934" s="4" t="s">
        <v>246</v>
      </c>
      <c r="D3934" s="4" t="s">
        <v>87</v>
      </c>
      <c r="E3934" s="4" t="str">
        <f>IF(COUNTIF($E$2:E3933,"Begin: " &amp; C3934 &amp; "-" &amp; D3934 &amp; "-" &amp; H3934)=0,"Begin: " &amp; C3934 &amp; "-" &amp; D3934 &amp; "-" &amp; H3934,IF((C3934 &amp; "-" &amp; D3934 &amp; "-" &amp; H3934)&lt;&gt;(C3935 &amp; "-" &amp; D3935 &amp; "-" &amp; H3935),"End: " &amp; C3934 &amp; "-" &amp; D3934 &amp; "-" &amp; H3934,""))</f>
        <v/>
      </c>
      <c r="F3934" s="4" t="str">
        <f t="shared" si="897"/>
        <v>Wall Street Journal-Fed Funds Rate-07-2019</v>
      </c>
      <c r="G3934" s="7">
        <v>43656</v>
      </c>
      <c r="H3934" s="7" t="str">
        <f t="shared" si="898"/>
        <v>07-2019</v>
      </c>
      <c r="I3934" s="7" t="str">
        <f t="shared" ca="1" si="899"/>
        <v>Wall Street Journal: BBVA-Fed Funds Rate-07-2019</v>
      </c>
      <c r="J3934" s="4" t="str">
        <f t="shared" ca="1" si="900"/>
        <v>Fed Funds Rate-BBVA:07-2019</v>
      </c>
      <c r="K3934" t="s">
        <v>434</v>
      </c>
      <c r="CM3934">
        <v>1.88</v>
      </c>
      <c r="CO3934">
        <v>1.63</v>
      </c>
      <c r="CQ3934">
        <v>1.63</v>
      </c>
      <c r="CS3934">
        <v>1.63</v>
      </c>
      <c r="CU3934">
        <v>1.63</v>
      </c>
    </row>
    <row r="3935" spans="1:99" x14ac:dyDescent="0.55000000000000004">
      <c r="A3935" s="4" t="str">
        <f t="shared" ca="1" si="895"/>
        <v>National Retail Federation</v>
      </c>
      <c r="B3935" s="4" t="str">
        <f t="shared" si="896"/>
        <v>Jack Kleinhenz</v>
      </c>
      <c r="C3935" s="4" t="s">
        <v>246</v>
      </c>
      <c r="D3935" s="4" t="s">
        <v>87</v>
      </c>
      <c r="E3935" s="4" t="str">
        <f>IF(COUNTIF($E$2:E3934,"Begin: " &amp; C3935 &amp; "-" &amp; D3935 &amp; "-" &amp; H3935)=0,"Begin: " &amp; C3935 &amp; "-" &amp; D3935 &amp; "-" &amp; H3935,IF((C3935 &amp; "-" &amp; D3935 &amp; "-" &amp; H3935)&lt;&gt;(C3936 &amp; "-" &amp; D3936 &amp; "-" &amp; H3936),"End: " &amp; C3935 &amp; "-" &amp; D3935 &amp; "-" &amp; H3935,""))</f>
        <v/>
      </c>
      <c r="F3935" s="4" t="str">
        <f t="shared" si="897"/>
        <v>Wall Street Journal-Fed Funds Rate-07-2019</v>
      </c>
      <c r="G3935" s="7">
        <v>43656</v>
      </c>
      <c r="H3935" s="7" t="str">
        <f t="shared" si="898"/>
        <v>07-2019</v>
      </c>
      <c r="I3935" s="7" t="str">
        <f t="shared" ca="1" si="899"/>
        <v>Wall Street Journal: National Retail Federation-Fed Funds Rate-07-2019</v>
      </c>
      <c r="J3935" s="4" t="str">
        <f t="shared" ca="1" si="900"/>
        <v>Fed Funds Rate-National Retail Federation:07-2019</v>
      </c>
      <c r="K3935" t="s">
        <v>216</v>
      </c>
      <c r="CM3935">
        <v>2.13</v>
      </c>
      <c r="CO3935">
        <v>2.13</v>
      </c>
      <c r="CQ3935">
        <v>2</v>
      </c>
    </row>
    <row r="3936" spans="1:99" x14ac:dyDescent="0.55000000000000004">
      <c r="A3936" s="4" t="str">
        <f t="shared" ca="1" si="895"/>
        <v>Natixis CIB Americas</v>
      </c>
      <c r="B3936" s="4" t="str">
        <f t="shared" si="896"/>
        <v>Joseph LaVorgna</v>
      </c>
      <c r="C3936" s="4" t="s">
        <v>246</v>
      </c>
      <c r="D3936" s="4" t="s">
        <v>87</v>
      </c>
      <c r="E3936" s="4" t="str">
        <f>IF(COUNTIF($E$2:E3935,"Begin: " &amp; C3936 &amp; "-" &amp; D3936 &amp; "-" &amp; H3936)=0,"Begin: " &amp; C3936 &amp; "-" &amp; D3936 &amp; "-" &amp; H3936,IF((C3936 &amp; "-" &amp; D3936 &amp; "-" &amp; H3936)&lt;&gt;(C3937 &amp; "-" &amp; D3937 &amp; "-" &amp; H3937),"End: " &amp; C3936 &amp; "-" &amp; D3936 &amp; "-" &amp; H3936,""))</f>
        <v/>
      </c>
      <c r="F3936" s="4" t="str">
        <f t="shared" si="897"/>
        <v>Wall Street Journal-Fed Funds Rate-07-2019</v>
      </c>
      <c r="G3936" s="7">
        <v>43656</v>
      </c>
      <c r="H3936" s="7" t="str">
        <f t="shared" si="898"/>
        <v>07-2019</v>
      </c>
      <c r="I3936" s="7" t="str">
        <f t="shared" ca="1" si="899"/>
        <v>Wall Street Journal: Natixis CIB Americas-Fed Funds Rate-07-2019</v>
      </c>
      <c r="J3936" s="4" t="str">
        <f t="shared" ca="1" si="900"/>
        <v>Fed Funds Rate-Natixis CIB Americas:07-2019</v>
      </c>
      <c r="K3936" t="s">
        <v>774</v>
      </c>
      <c r="CM3936">
        <v>1.625</v>
      </c>
      <c r="CO3936">
        <v>1.625</v>
      </c>
      <c r="CQ3936">
        <v>1.625</v>
      </c>
      <c r="CS3936">
        <v>1.375</v>
      </c>
      <c r="CU3936">
        <v>1.125</v>
      </c>
    </row>
    <row r="3937" spans="1:99" x14ac:dyDescent="0.55000000000000004">
      <c r="A3937" s="4" t="str">
        <f t="shared" ca="1" si="895"/>
        <v>UCLA Anderson Forecast</v>
      </c>
      <c r="B3937" s="4" t="str">
        <f t="shared" si="896"/>
        <v>Edward Leamer/David Shulman</v>
      </c>
      <c r="C3937" s="4" t="s">
        <v>246</v>
      </c>
      <c r="D3937" s="4" t="s">
        <v>87</v>
      </c>
      <c r="E3937" s="4" t="str">
        <f>IF(COUNTIF($E$2:E3936,"Begin: " &amp; C3937 &amp; "-" &amp; D3937 &amp; "-" &amp; H3937)=0,"Begin: " &amp; C3937 &amp; "-" &amp; D3937 &amp; "-" &amp; H3937,IF((C3937 &amp; "-" &amp; D3937 &amp; "-" &amp; H3937)&lt;&gt;(C3938 &amp; "-" &amp; D3938 &amp; "-" &amp; H3938),"End: " &amp; C3937 &amp; "-" &amp; D3937 &amp; "-" &amp; H3937,""))</f>
        <v/>
      </c>
      <c r="F3937" s="4" t="str">
        <f t="shared" si="897"/>
        <v>Wall Street Journal-Fed Funds Rate-07-2019</v>
      </c>
      <c r="G3937" s="7">
        <v>43656</v>
      </c>
      <c r="H3937" s="7" t="str">
        <f t="shared" si="898"/>
        <v>07-2019</v>
      </c>
      <c r="I3937" s="7" t="str">
        <f t="shared" ca="1" si="899"/>
        <v>Wall Street Journal: UCLA Anderson Forecast-Fed Funds Rate-07-2019</v>
      </c>
      <c r="J3937" s="4" t="str">
        <f t="shared" ca="1" si="900"/>
        <v>Fed Funds Rate-UCLA Anderson Forecast:07-2019</v>
      </c>
      <c r="K3937" t="s">
        <v>218</v>
      </c>
      <c r="CM3937">
        <v>2.125</v>
      </c>
      <c r="CO3937">
        <v>2.125</v>
      </c>
      <c r="CQ3937">
        <v>1.625</v>
      </c>
      <c r="CS3937">
        <v>1.875</v>
      </c>
      <c r="CU3937">
        <v>2.125</v>
      </c>
    </row>
    <row r="3938" spans="1:99" x14ac:dyDescent="0.55000000000000004">
      <c r="A3938" s="4" t="str">
        <f t="shared" ca="1" si="895"/>
        <v>NEMA Business Information Services</v>
      </c>
      <c r="B3938" s="4" t="str">
        <f t="shared" si="896"/>
        <v>Don Leavens/Steven Wilcox</v>
      </c>
      <c r="C3938" s="4" t="s">
        <v>246</v>
      </c>
      <c r="D3938" s="4" t="s">
        <v>87</v>
      </c>
      <c r="E3938" s="4" t="str">
        <f>IF(COUNTIF($E$2:E3937,"Begin: " &amp; C3938 &amp; "-" &amp; D3938 &amp; "-" &amp; H3938)=0,"Begin: " &amp; C3938 &amp; "-" &amp; D3938 &amp; "-" &amp; H3938,IF((C3938 &amp; "-" &amp; D3938 &amp; "-" &amp; H3938)&lt;&gt;(C3939 &amp; "-" &amp; D3939 &amp; "-" &amp; H3939),"End: " &amp; C3938 &amp; "-" &amp; D3938 &amp; "-" &amp; H3938,""))</f>
        <v/>
      </c>
      <c r="F3938" s="4" t="str">
        <f t="shared" si="897"/>
        <v>Wall Street Journal-Fed Funds Rate-07-2019</v>
      </c>
      <c r="G3938" s="7">
        <v>43656</v>
      </c>
      <c r="H3938" s="7" t="str">
        <f t="shared" si="898"/>
        <v>07-2019</v>
      </c>
      <c r="I3938" s="7" t="str">
        <f t="shared" ca="1" si="899"/>
        <v>Wall Street Journal: NEMA Business Information Services-Fed Funds Rate-07-2019</v>
      </c>
      <c r="J3938" s="4" t="str">
        <f t="shared" ca="1" si="900"/>
        <v>Fed Funds Rate-NEMA Business Information Services:07-2019</v>
      </c>
      <c r="K3938" t="s">
        <v>765</v>
      </c>
      <c r="CM3938">
        <v>2.125</v>
      </c>
      <c r="CO3938">
        <v>1.875</v>
      </c>
      <c r="CQ3938">
        <v>1.625</v>
      </c>
      <c r="CS3938">
        <v>1.375</v>
      </c>
      <c r="CU3938">
        <v>1.375</v>
      </c>
    </row>
    <row r="3939" spans="1:99" x14ac:dyDescent="0.55000000000000004">
      <c r="A3939" s="4" t="str">
        <f t="shared" ca="1" si="895"/>
        <v>HSBC</v>
      </c>
      <c r="B3939" s="4" t="str">
        <f t="shared" si="896"/>
        <v>Kevin Logan*</v>
      </c>
      <c r="C3939" s="4" t="s">
        <v>246</v>
      </c>
      <c r="D3939" s="4" t="s">
        <v>87</v>
      </c>
      <c r="E3939" s="4" t="str">
        <f>IF(COUNTIF($E$2:E3938,"Begin: " &amp; C3939 &amp; "-" &amp; D3939 &amp; "-" &amp; H3939)=0,"Begin: " &amp; C3939 &amp; "-" &amp; D3939 &amp; "-" &amp; H3939,IF((C3939 &amp; "-" &amp; D3939 &amp; "-" &amp; H3939)&lt;&gt;(C3940 &amp; "-" &amp; D3940 &amp; "-" &amp; H3940),"End: " &amp; C3939 &amp; "-" &amp; D3939 &amp; "-" &amp; H3939,""))</f>
        <v/>
      </c>
      <c r="F3939" s="4" t="str">
        <f t="shared" si="897"/>
        <v>Wall Street Journal-Fed Funds Rate-07-2019</v>
      </c>
      <c r="G3939" s="7">
        <v>43656</v>
      </c>
      <c r="H3939" s="7" t="str">
        <f t="shared" si="898"/>
        <v>07-2019</v>
      </c>
      <c r="I3939" s="7" t="str">
        <f t="shared" ca="1" si="899"/>
        <v>Wall Street Journal: HSBC-Fed Funds Rate-07-2019</v>
      </c>
      <c r="J3939" s="4" t="str">
        <f t="shared" ca="1" si="900"/>
        <v>Fed Funds Rate-HSBC:07-2019</v>
      </c>
      <c r="K3939" t="s">
        <v>817</v>
      </c>
    </row>
    <row r="3940" spans="1:99" x14ac:dyDescent="0.55000000000000004">
      <c r="A3940" s="4" t="str">
        <f t="shared" ca="1" si="895"/>
        <v>Moody's Investors Service</v>
      </c>
      <c r="B3940" s="4" t="str">
        <f t="shared" si="896"/>
        <v>John Lonski*</v>
      </c>
      <c r="C3940" s="4" t="s">
        <v>246</v>
      </c>
      <c r="D3940" s="4" t="s">
        <v>87</v>
      </c>
      <c r="E3940" s="4" t="str">
        <f>IF(COUNTIF($E$2:E3939,"Begin: " &amp; C3940 &amp; "-" &amp; D3940 &amp; "-" &amp; H3940)=0,"Begin: " &amp; C3940 &amp; "-" &amp; D3940 &amp; "-" &amp; H3940,IF((C3940 &amp; "-" &amp; D3940 &amp; "-" &amp; H3940)&lt;&gt;(C3941 &amp; "-" &amp; D3941 &amp; "-" &amp; H3941),"End: " &amp; C3940 &amp; "-" &amp; D3940 &amp; "-" &amp; H3940,""))</f>
        <v/>
      </c>
      <c r="F3940" s="4" t="str">
        <f t="shared" si="897"/>
        <v>Wall Street Journal-Fed Funds Rate-07-2019</v>
      </c>
      <c r="G3940" s="7">
        <v>43656</v>
      </c>
      <c r="H3940" s="7" t="str">
        <f t="shared" si="898"/>
        <v>07-2019</v>
      </c>
      <c r="I3940" s="7" t="str">
        <f t="shared" ca="1" si="899"/>
        <v>Wall Street Journal: Moody's Investors Service-Fed Funds Rate-07-2019</v>
      </c>
      <c r="J3940" s="4" t="str">
        <f t="shared" ca="1" si="900"/>
        <v>Fed Funds Rate-Moody's Investors Service:07-2019</v>
      </c>
      <c r="K3940" t="s">
        <v>841</v>
      </c>
    </row>
    <row r="3941" spans="1:99" x14ac:dyDescent="0.55000000000000004">
      <c r="A3941" s="4" t="str">
        <f t="shared" ca="1" si="895"/>
        <v>National Auto Dealer Association</v>
      </c>
      <c r="B3941" s="4" t="str">
        <f t="shared" si="896"/>
        <v>Patrick Manzi</v>
      </c>
      <c r="C3941" s="4" t="s">
        <v>246</v>
      </c>
      <c r="D3941" s="4" t="s">
        <v>87</v>
      </c>
      <c r="E3941" s="4" t="str">
        <f>IF(COUNTIF($E$2:E3940,"Begin: " &amp; C3941 &amp; "-" &amp; D3941 &amp; "-" &amp; H3941)=0,"Begin: " &amp; C3941 &amp; "-" &amp; D3941 &amp; "-" &amp; H3941,IF((C3941 &amp; "-" &amp; D3941 &amp; "-" &amp; H3941)&lt;&gt;(C3942 &amp; "-" &amp; D3942 &amp; "-" &amp; H3942),"End: " &amp; C3941 &amp; "-" &amp; D3941 &amp; "-" &amp; H3941,""))</f>
        <v/>
      </c>
      <c r="F3941" s="4" t="str">
        <f t="shared" si="897"/>
        <v>Wall Street Journal-Fed Funds Rate-07-2019</v>
      </c>
      <c r="G3941" s="7">
        <v>43656</v>
      </c>
      <c r="H3941" s="7" t="str">
        <f t="shared" si="898"/>
        <v>07-2019</v>
      </c>
      <c r="I3941" s="7" t="str">
        <f t="shared" ca="1" si="899"/>
        <v>Wall Street Journal: National Auto Dealer Association-Fed Funds Rate-07-2019</v>
      </c>
      <c r="J3941" s="4" t="str">
        <f t="shared" ca="1" si="900"/>
        <v>Fed Funds Rate-National Auto Dealer Association:07-2019</v>
      </c>
      <c r="K3941" t="s">
        <v>800</v>
      </c>
      <c r="CM3941">
        <v>2.125</v>
      </c>
      <c r="CO3941">
        <v>2.125</v>
      </c>
      <c r="CQ3941">
        <v>2.125</v>
      </c>
      <c r="CS3941">
        <v>2.375</v>
      </c>
      <c r="CU3941">
        <v>2.375</v>
      </c>
    </row>
    <row r="3942" spans="1:99" x14ac:dyDescent="0.55000000000000004">
      <c r="A3942" s="4" t="str">
        <f t="shared" ca="1" si="895"/>
        <v>MetLife Investment Management</v>
      </c>
      <c r="B3942" s="4" t="str">
        <f t="shared" si="896"/>
        <v>Drew T. Matus</v>
      </c>
      <c r="C3942" s="4" t="s">
        <v>246</v>
      </c>
      <c r="D3942" s="4" t="s">
        <v>87</v>
      </c>
      <c r="E3942" s="4" t="str">
        <f>IF(COUNTIF($E$2:E3941,"Begin: " &amp; C3942 &amp; "-" &amp; D3942 &amp; "-" &amp; H3942)=0,"Begin: " &amp; C3942 &amp; "-" &amp; D3942 &amp; "-" &amp; H3942,IF((C3942 &amp; "-" &amp; D3942 &amp; "-" &amp; H3942)&lt;&gt;(C3943 &amp; "-" &amp; D3943 &amp; "-" &amp; H3943),"End: " &amp; C3942 &amp; "-" &amp; D3942 &amp; "-" &amp; H3942,""))</f>
        <v/>
      </c>
      <c r="F3942" s="4" t="str">
        <f t="shared" si="897"/>
        <v>Wall Street Journal-Fed Funds Rate-07-2019</v>
      </c>
      <c r="G3942" s="7">
        <v>43656</v>
      </c>
      <c r="H3942" s="7" t="str">
        <f t="shared" si="898"/>
        <v>07-2019</v>
      </c>
      <c r="I3942" s="7" t="str">
        <f t="shared" ca="1" si="899"/>
        <v>Wall Street Journal: MetLife Investment Management-Fed Funds Rate-07-2019</v>
      </c>
      <c r="J3942" s="4" t="str">
        <f t="shared" ca="1" si="900"/>
        <v>Fed Funds Rate-MetLife Investment Management:07-2019</v>
      </c>
      <c r="K3942" t="s">
        <v>801</v>
      </c>
      <c r="CM3942">
        <v>1.875</v>
      </c>
      <c r="CO3942">
        <v>1.875</v>
      </c>
      <c r="CQ3942">
        <v>1.875</v>
      </c>
    </row>
    <row r="3943" spans="1:99" x14ac:dyDescent="0.55000000000000004">
      <c r="A3943" s="4" t="str">
        <f t="shared" ca="1" si="895"/>
        <v>Jeffries &amp; Company</v>
      </c>
      <c r="B3943" s="4" t="str">
        <f t="shared" si="896"/>
        <v>Ward McCarthy*</v>
      </c>
      <c r="C3943" s="4" t="s">
        <v>246</v>
      </c>
      <c r="D3943" s="4" t="s">
        <v>87</v>
      </c>
      <c r="E3943" s="4" t="str">
        <f>IF(COUNTIF($E$2:E3942,"Begin: " &amp; C3943 &amp; "-" &amp; D3943 &amp; "-" &amp; H3943)=0,"Begin: " &amp; C3943 &amp; "-" &amp; D3943 &amp; "-" &amp; H3943,IF((C3943 &amp; "-" &amp; D3943 &amp; "-" &amp; H3943)&lt;&gt;(C3944 &amp; "-" &amp; D3944 &amp; "-" &amp; H3944),"End: " &amp; C3943 &amp; "-" &amp; D3943 &amp; "-" &amp; H3943,""))</f>
        <v/>
      </c>
      <c r="F3943" s="4" t="str">
        <f t="shared" si="897"/>
        <v>Wall Street Journal-Fed Funds Rate-07-2019</v>
      </c>
      <c r="G3943" s="7">
        <v>43656</v>
      </c>
      <c r="H3943" s="7" t="str">
        <f t="shared" si="898"/>
        <v>07-2019</v>
      </c>
      <c r="I3943" s="7" t="str">
        <f t="shared" ca="1" si="899"/>
        <v>Wall Street Journal: Jeffries &amp; Company-Fed Funds Rate-07-2019</v>
      </c>
      <c r="J3943" s="4" t="str">
        <f t="shared" ca="1" si="900"/>
        <v>Fed Funds Rate-Jeffries &amp; Company:07-2019</v>
      </c>
      <c r="K3943" t="s">
        <v>820</v>
      </c>
    </row>
    <row r="3944" spans="1:99" x14ac:dyDescent="0.55000000000000004">
      <c r="A3944" s="4" t="str">
        <f t="shared" ca="1" si="895"/>
        <v>ACT Research</v>
      </c>
      <c r="B3944" s="4" t="str">
        <f t="shared" si="896"/>
        <v>Jim Meil</v>
      </c>
      <c r="C3944" s="4" t="s">
        <v>246</v>
      </c>
      <c r="D3944" s="4" t="s">
        <v>87</v>
      </c>
      <c r="E3944" s="4" t="str">
        <f>IF(COUNTIF($E$2:E3943,"Begin: " &amp; C3944 &amp; "-" &amp; D3944 &amp; "-" &amp; H3944)=0,"Begin: " &amp; C3944 &amp; "-" &amp; D3944 &amp; "-" &amp; H3944,IF((C3944 &amp; "-" &amp; D3944 &amp; "-" &amp; H3944)&lt;&gt;(C3945 &amp; "-" &amp; D3945 &amp; "-" &amp; H3945),"End: " &amp; C3944 &amp; "-" &amp; D3944 &amp; "-" &amp; H3944,""))</f>
        <v/>
      </c>
      <c r="F3944" s="4" t="str">
        <f t="shared" si="897"/>
        <v>Wall Street Journal-Fed Funds Rate-07-2019</v>
      </c>
      <c r="G3944" s="7">
        <v>43656</v>
      </c>
      <c r="H3944" s="7" t="str">
        <f t="shared" si="898"/>
        <v>07-2019</v>
      </c>
      <c r="I3944" s="7" t="str">
        <f t="shared" ca="1" si="899"/>
        <v>Wall Street Journal: ACT Research-Fed Funds Rate-07-2019</v>
      </c>
      <c r="J3944" s="4" t="str">
        <f t="shared" ca="1" si="900"/>
        <v>Fed Funds Rate-ACT Research:07-2019</v>
      </c>
      <c r="K3944" t="s">
        <v>437</v>
      </c>
      <c r="CM3944">
        <v>2.13</v>
      </c>
      <c r="CO3944">
        <v>2.13</v>
      </c>
      <c r="CQ3944">
        <v>2.38</v>
      </c>
      <c r="CS3944">
        <v>2.38</v>
      </c>
    </row>
    <row r="3945" spans="1:99" x14ac:dyDescent="0.55000000000000004">
      <c r="A3945" s="4" t="str">
        <f t="shared" ca="1" si="895"/>
        <v>Standard Chartered</v>
      </c>
      <c r="B3945" s="4" t="str">
        <f t="shared" si="896"/>
        <v>Sonia Meskin*</v>
      </c>
      <c r="C3945" s="4" t="s">
        <v>246</v>
      </c>
      <c r="D3945" s="4" t="s">
        <v>87</v>
      </c>
      <c r="E3945" s="4" t="str">
        <f>IF(COUNTIF($E$2:E3944,"Begin: " &amp; C3945 &amp; "-" &amp; D3945 &amp; "-" &amp; H3945)=0,"Begin: " &amp; C3945 &amp; "-" &amp; D3945 &amp; "-" &amp; H3945,IF((C3945 &amp; "-" &amp; D3945 &amp; "-" &amp; H3945)&lt;&gt;(C3946 &amp; "-" &amp; D3946 &amp; "-" &amp; H3946),"End: " &amp; C3945 &amp; "-" &amp; D3945 &amp; "-" &amp; H3945,""))</f>
        <v/>
      </c>
      <c r="F3945" s="4" t="str">
        <f t="shared" si="897"/>
        <v>Wall Street Journal-Fed Funds Rate-07-2019</v>
      </c>
      <c r="G3945" s="7">
        <v>43656</v>
      </c>
      <c r="H3945" s="7" t="str">
        <f t="shared" si="898"/>
        <v>07-2019</v>
      </c>
      <c r="I3945" s="7" t="str">
        <f t="shared" ca="1" si="899"/>
        <v>Wall Street Journal: Standard Chartered-Fed Funds Rate-07-2019</v>
      </c>
      <c r="J3945" s="4" t="str">
        <f t="shared" ca="1" si="900"/>
        <v>Fed Funds Rate-Standard Chartered:07-2019</v>
      </c>
      <c r="K3945" t="s">
        <v>821</v>
      </c>
    </row>
    <row r="3946" spans="1:99" x14ac:dyDescent="0.55000000000000004">
      <c r="A3946" s="4" t="str">
        <f t="shared" ca="1" si="895"/>
        <v>BofA</v>
      </c>
      <c r="B3946" s="4" t="str">
        <f t="shared" si="896"/>
        <v>Michelle Meyer</v>
      </c>
      <c r="C3946" s="4" t="s">
        <v>246</v>
      </c>
      <c r="D3946" s="4" t="s">
        <v>87</v>
      </c>
      <c r="E3946" s="4" t="str">
        <f>IF(COUNTIF($E$2:E3945,"Begin: " &amp; C3946 &amp; "-" &amp; D3946 &amp; "-" &amp; H3946)=0,"Begin: " &amp; C3946 &amp; "-" &amp; D3946 &amp; "-" &amp; H3946,IF((C3946 &amp; "-" &amp; D3946 &amp; "-" &amp; H3946)&lt;&gt;(C3947 &amp; "-" &amp; D3947 &amp; "-" &amp; H3947),"End: " &amp; C3946 &amp; "-" &amp; D3946 &amp; "-" &amp; H3946,""))</f>
        <v/>
      </c>
      <c r="F3946" s="4" t="str">
        <f t="shared" si="897"/>
        <v>Wall Street Journal-Fed Funds Rate-07-2019</v>
      </c>
      <c r="G3946" s="7">
        <v>43656</v>
      </c>
      <c r="H3946" s="7" t="str">
        <f t="shared" si="898"/>
        <v>07-2019</v>
      </c>
      <c r="I3946" s="7" t="str">
        <f t="shared" ca="1" si="899"/>
        <v>Wall Street Journal: BofA-Fed Funds Rate-07-2019</v>
      </c>
      <c r="J3946" s="4" t="str">
        <f t="shared" ca="1" si="900"/>
        <v>Fed Funds Rate-BofA:07-2019</v>
      </c>
      <c r="K3946" t="s">
        <v>803</v>
      </c>
      <c r="CM3946">
        <v>1.875</v>
      </c>
      <c r="CO3946">
        <v>1.625</v>
      </c>
      <c r="CQ3946">
        <v>1.625</v>
      </c>
    </row>
    <row r="3947" spans="1:99" x14ac:dyDescent="0.55000000000000004">
      <c r="A3947" s="4" t="str">
        <f t="shared" ca="1" si="895"/>
        <v>Daiwa Capital</v>
      </c>
      <c r="B3947" s="4" t="str">
        <f t="shared" si="896"/>
        <v>Michael Moran</v>
      </c>
      <c r="C3947" s="4" t="s">
        <v>246</v>
      </c>
      <c r="D3947" s="4" t="s">
        <v>87</v>
      </c>
      <c r="E3947" s="4" t="str">
        <f>IF(COUNTIF($E$2:E3946,"Begin: " &amp; C3947 &amp; "-" &amp; D3947 &amp; "-" &amp; H3947)=0,"Begin: " &amp; C3947 &amp; "-" &amp; D3947 &amp; "-" &amp; H3947,IF((C3947 &amp; "-" &amp; D3947 &amp; "-" &amp; H3947)&lt;&gt;(C3948 &amp; "-" &amp; D3948 &amp; "-" &amp; H3948),"End: " &amp; C3947 &amp; "-" &amp; D3947 &amp; "-" &amp; H3947,""))</f>
        <v/>
      </c>
      <c r="F3947" s="4" t="str">
        <f t="shared" si="897"/>
        <v>Wall Street Journal-Fed Funds Rate-07-2019</v>
      </c>
      <c r="G3947" s="7">
        <v>43656</v>
      </c>
      <c r="H3947" s="7" t="str">
        <f t="shared" si="898"/>
        <v>07-2019</v>
      </c>
      <c r="I3947" s="7" t="str">
        <f t="shared" ca="1" si="899"/>
        <v>Wall Street Journal: Daiwa Capital-Fed Funds Rate-07-2019</v>
      </c>
      <c r="J3947" s="4" t="str">
        <f t="shared" ca="1" si="900"/>
        <v>Fed Funds Rate-Daiwa Capital:07-2019</v>
      </c>
      <c r="K3947" t="s">
        <v>438</v>
      </c>
      <c r="CM3947">
        <v>1.875</v>
      </c>
      <c r="CO3947">
        <v>1.625</v>
      </c>
      <c r="CQ3947">
        <v>1.375</v>
      </c>
      <c r="CS3947">
        <v>0.875</v>
      </c>
      <c r="CU3947">
        <v>0.875</v>
      </c>
    </row>
    <row r="3948" spans="1:99" x14ac:dyDescent="0.55000000000000004">
      <c r="A3948" s="4" t="str">
        <f t="shared" ca="1" si="895"/>
        <v>National Association of Manufacturers</v>
      </c>
      <c r="B3948" s="4" t="str">
        <f t="shared" si="896"/>
        <v>Chad Moutray*</v>
      </c>
      <c r="C3948" s="4" t="s">
        <v>246</v>
      </c>
      <c r="D3948" s="4" t="s">
        <v>87</v>
      </c>
      <c r="E3948" s="4" t="str">
        <f>IF(COUNTIF($E$2:E3947,"Begin: " &amp; C3948 &amp; "-" &amp; D3948 &amp; "-" &amp; H3948)=0,"Begin: " &amp; C3948 &amp; "-" &amp; D3948 &amp; "-" &amp; H3948,IF((C3948 &amp; "-" &amp; D3948 &amp; "-" &amp; H3948)&lt;&gt;(C3949 &amp; "-" &amp; D3949 &amp; "-" &amp; H3949),"End: " &amp; C3948 &amp; "-" &amp; D3948 &amp; "-" &amp; H3948,""))</f>
        <v/>
      </c>
      <c r="F3948" s="4" t="str">
        <f t="shared" si="897"/>
        <v>Wall Street Journal-Fed Funds Rate-07-2019</v>
      </c>
      <c r="G3948" s="7">
        <v>43656</v>
      </c>
      <c r="H3948" s="7" t="str">
        <f t="shared" si="898"/>
        <v>07-2019</v>
      </c>
      <c r="I3948" s="7" t="str">
        <f t="shared" ca="1" si="899"/>
        <v>Wall Street Journal: National Association of Manufacturers-Fed Funds Rate-07-2019</v>
      </c>
      <c r="J3948" s="4" t="str">
        <f t="shared" ca="1" si="900"/>
        <v>Fed Funds Rate-National Association of Manufacturers:07-2019</v>
      </c>
      <c r="K3948" t="s">
        <v>842</v>
      </c>
    </row>
    <row r="3949" spans="1:99" x14ac:dyDescent="0.55000000000000004">
      <c r="A3949" s="4" t="str">
        <f t="shared" ca="1" si="895"/>
        <v>Naroff Economics</v>
      </c>
      <c r="B3949" s="4" t="str">
        <f t="shared" si="896"/>
        <v>Joel Naroff</v>
      </c>
      <c r="C3949" s="4" t="s">
        <v>246</v>
      </c>
      <c r="D3949" s="4" t="s">
        <v>87</v>
      </c>
      <c r="E3949" s="4" t="str">
        <f>IF(COUNTIF($E$2:E3948,"Begin: " &amp; C3949 &amp; "-" &amp; D3949 &amp; "-" &amp; H3949)=0,"Begin: " &amp; C3949 &amp; "-" &amp; D3949 &amp; "-" &amp; H3949,IF((C3949 &amp; "-" &amp; D3949 &amp; "-" &amp; H3949)&lt;&gt;(C3950 &amp; "-" &amp; D3950 &amp; "-" &amp; H3950),"End: " &amp; C3949 &amp; "-" &amp; D3949 &amp; "-" &amp; H3949,""))</f>
        <v/>
      </c>
      <c r="F3949" s="4" t="str">
        <f t="shared" si="897"/>
        <v>Wall Street Journal-Fed Funds Rate-07-2019</v>
      </c>
      <c r="G3949" s="7">
        <v>43656</v>
      </c>
      <c r="H3949" s="7" t="str">
        <f t="shared" si="898"/>
        <v>07-2019</v>
      </c>
      <c r="I3949" s="7" t="str">
        <f t="shared" ca="1" si="899"/>
        <v>Wall Street Journal: Naroff Economics-Fed Funds Rate-07-2019</v>
      </c>
      <c r="J3949" s="4" t="str">
        <f t="shared" ca="1" si="900"/>
        <v>Fed Funds Rate-Naroff Economics:07-2019</v>
      </c>
      <c r="K3949" t="s">
        <v>440</v>
      </c>
      <c r="CM3949">
        <v>2.125</v>
      </c>
      <c r="CO3949">
        <v>1.875</v>
      </c>
      <c r="CQ3949">
        <v>1.375</v>
      </c>
      <c r="CS3949">
        <v>1.625</v>
      </c>
      <c r="CU3949">
        <v>2.125</v>
      </c>
    </row>
    <row r="3950" spans="1:99" x14ac:dyDescent="0.55000000000000004">
      <c r="A3950" s="4" t="str">
        <f t="shared" ca="1" si="895"/>
        <v>MacroEcon Global Advisors</v>
      </c>
      <c r="B3950" s="4" t="str">
        <f t="shared" si="896"/>
        <v>Mark Nielson*</v>
      </c>
      <c r="C3950" s="4" t="s">
        <v>246</v>
      </c>
      <c r="D3950" s="4" t="s">
        <v>87</v>
      </c>
      <c r="E3950" s="4" t="str">
        <f>IF(COUNTIF($E$2:E3949,"Begin: " &amp; C3950 &amp; "-" &amp; D3950 &amp; "-" &amp; H3950)=0,"Begin: " &amp; C3950 &amp; "-" &amp; D3950 &amp; "-" &amp; H3950,IF((C3950 &amp; "-" &amp; D3950 &amp; "-" &amp; H3950)&lt;&gt;(C3951 &amp; "-" &amp; D3951 &amp; "-" &amp; H3951),"End: " &amp; C3950 &amp; "-" &amp; D3950 &amp; "-" &amp; H3950,""))</f>
        <v/>
      </c>
      <c r="F3950" s="4" t="str">
        <f t="shared" si="897"/>
        <v>Wall Street Journal-Fed Funds Rate-07-2019</v>
      </c>
      <c r="G3950" s="7">
        <v>43656</v>
      </c>
      <c r="H3950" s="7" t="str">
        <f t="shared" si="898"/>
        <v>07-2019</v>
      </c>
      <c r="I3950" s="7" t="str">
        <f t="shared" ca="1" si="899"/>
        <v>Wall Street Journal: MacroEcon Global Advisors-Fed Funds Rate-07-2019</v>
      </c>
      <c r="J3950" s="4" t="str">
        <f t="shared" ca="1" si="900"/>
        <v>Fed Funds Rate-MacroEcon Global Advisors:07-2019</v>
      </c>
      <c r="K3950" t="s">
        <v>835</v>
      </c>
    </row>
    <row r="3951" spans="1:99" x14ac:dyDescent="0.55000000000000004">
      <c r="A3951" s="4" t="str">
        <f t="shared" ca="1" si="895"/>
        <v>Corelogic</v>
      </c>
      <c r="B3951" s="4" t="str">
        <f t="shared" si="896"/>
        <v>Frank Nothaft</v>
      </c>
      <c r="C3951" s="4" t="s">
        <v>246</v>
      </c>
      <c r="D3951" s="4" t="s">
        <v>87</v>
      </c>
      <c r="E3951" s="4" t="str">
        <f>IF(COUNTIF($E$2:E3950,"Begin: " &amp; C3951 &amp; "-" &amp; D3951 &amp; "-" &amp; H3951)=0,"Begin: " &amp; C3951 &amp; "-" &amp; D3951 &amp; "-" &amp; H3951,IF((C3951 &amp; "-" &amp; D3951 &amp; "-" &amp; H3951)&lt;&gt;(C3952 &amp; "-" &amp; D3952 &amp; "-" &amp; H3952),"End: " &amp; C3951 &amp; "-" &amp; D3951 &amp; "-" &amp; H3951,""))</f>
        <v/>
      </c>
      <c r="F3951" s="4" t="str">
        <f t="shared" si="897"/>
        <v>Wall Street Journal-Fed Funds Rate-07-2019</v>
      </c>
      <c r="G3951" s="7">
        <v>43656</v>
      </c>
      <c r="H3951" s="7" t="str">
        <f t="shared" si="898"/>
        <v>07-2019</v>
      </c>
      <c r="I3951" s="7" t="str">
        <f t="shared" ca="1" si="899"/>
        <v>Wall Street Journal: Corelogic-Fed Funds Rate-07-2019</v>
      </c>
      <c r="J3951" s="4" t="str">
        <f t="shared" ca="1" si="900"/>
        <v>Fed Funds Rate-Corelogic:07-2019</v>
      </c>
      <c r="K3951" t="s">
        <v>752</v>
      </c>
      <c r="CM3951">
        <v>2.375</v>
      </c>
      <c r="CO3951">
        <v>2.375</v>
      </c>
      <c r="CQ3951">
        <v>2.375</v>
      </c>
      <c r="CS3951">
        <v>2.625</v>
      </c>
      <c r="CU3951">
        <v>2.625</v>
      </c>
    </row>
    <row r="3952" spans="1:99" x14ac:dyDescent="0.55000000000000004">
      <c r="A3952" s="4" t="str">
        <f t="shared" ca="1" si="895"/>
        <v>High Frequency Economics</v>
      </c>
      <c r="B3952" s="4" t="str">
        <f t="shared" si="896"/>
        <v>Jim O'Sullivan</v>
      </c>
      <c r="C3952" s="4" t="s">
        <v>246</v>
      </c>
      <c r="D3952" s="4" t="s">
        <v>87</v>
      </c>
      <c r="E3952" s="4" t="str">
        <f>IF(COUNTIF($E$2:E3951,"Begin: " &amp; C3952 &amp; "-" &amp; D3952 &amp; "-" &amp; H3952)=0,"Begin: " &amp; C3952 &amp; "-" &amp; D3952 &amp; "-" &amp; H3952,IF((C3952 &amp; "-" &amp; D3952 &amp; "-" &amp; H3952)&lt;&gt;(C3953 &amp; "-" &amp; D3953 &amp; "-" &amp; H3953),"End: " &amp; C3952 &amp; "-" &amp; D3952 &amp; "-" &amp; H3952,""))</f>
        <v/>
      </c>
      <c r="F3952" s="4" t="str">
        <f t="shared" si="897"/>
        <v>Wall Street Journal-Fed Funds Rate-07-2019</v>
      </c>
      <c r="G3952" s="7">
        <v>43656</v>
      </c>
      <c r="H3952" s="7" t="str">
        <f t="shared" si="898"/>
        <v>07-2019</v>
      </c>
      <c r="I3952" s="7" t="str">
        <f t="shared" ca="1" si="899"/>
        <v>Wall Street Journal: High Frequency Economics-Fed Funds Rate-07-2019</v>
      </c>
      <c r="J3952" s="4" t="str">
        <f t="shared" ca="1" si="900"/>
        <v>Fed Funds Rate-High Frequency Economics:07-2019</v>
      </c>
      <c r="K3952" t="s">
        <v>227</v>
      </c>
      <c r="CM3952">
        <v>1.875</v>
      </c>
      <c r="CO3952">
        <v>1.875</v>
      </c>
      <c r="CQ3952">
        <v>1.875</v>
      </c>
    </row>
    <row r="3953" spans="1:99" x14ac:dyDescent="0.55000000000000004">
      <c r="A3953" s="4" t="str">
        <f t="shared" ca="1" si="895"/>
        <v>Stifel, Nicoulas and Company, Incorporated (formerly Sterne Agee)</v>
      </c>
      <c r="B3953" s="4" t="str">
        <f t="shared" si="896"/>
        <v>Lindsey Piegza</v>
      </c>
      <c r="C3953" s="4" t="s">
        <v>246</v>
      </c>
      <c r="D3953" s="4" t="s">
        <v>87</v>
      </c>
      <c r="E3953" s="4" t="str">
        <f>IF(COUNTIF($E$2:E3952,"Begin: " &amp; C3953 &amp; "-" &amp; D3953 &amp; "-" &amp; H3953)=0,"Begin: " &amp; C3953 &amp; "-" &amp; D3953 &amp; "-" &amp; H3953,IF((C3953 &amp; "-" &amp; D3953 &amp; "-" &amp; H3953)&lt;&gt;(C3954 &amp; "-" &amp; D3954 &amp; "-" &amp; H3954),"End: " &amp; C3953 &amp; "-" &amp; D3953 &amp; "-" &amp; H3953,""))</f>
        <v/>
      </c>
      <c r="F3953" s="4" t="str">
        <f t="shared" si="897"/>
        <v>Wall Street Journal-Fed Funds Rate-07-2019</v>
      </c>
      <c r="G3953" s="7">
        <v>43656</v>
      </c>
      <c r="H3953" s="7" t="str">
        <f t="shared" si="898"/>
        <v>07-2019</v>
      </c>
      <c r="I3953" s="7" t="str">
        <f t="shared" ca="1" si="899"/>
        <v>Wall Street Journal: Stifel, Nicoulas and Company, Incorporated (formerly Sterne Agee)-Fed Funds Rate-07-2019</v>
      </c>
      <c r="J3953" s="4" t="str">
        <f t="shared" ca="1" si="900"/>
        <v>Fed Funds Rate-Stifel, Nicoulas and Company, Incorporated (formerly Sterne Agee):07-2019</v>
      </c>
      <c r="K3953" t="s">
        <v>675</v>
      </c>
      <c r="CM3953">
        <v>2.125</v>
      </c>
      <c r="CO3953">
        <v>1.875</v>
      </c>
      <c r="CQ3953">
        <v>1.875</v>
      </c>
    </row>
    <row r="3954" spans="1:99" x14ac:dyDescent="0.55000000000000004">
      <c r="A3954" s="4" t="str">
        <f t="shared" ca="1" si="895"/>
        <v>Macroeconomic Advisers</v>
      </c>
      <c r="B3954" s="4" t="str">
        <f t="shared" si="896"/>
        <v>Dr. Joel Prakken/ Chris Varvares</v>
      </c>
      <c r="C3954" s="4" t="s">
        <v>246</v>
      </c>
      <c r="D3954" s="4" t="s">
        <v>87</v>
      </c>
      <c r="E3954" s="4" t="str">
        <f>IF(COUNTIF($E$2:E3953,"Begin: " &amp; C3954 &amp; "-" &amp; D3954 &amp; "-" &amp; H3954)=0,"Begin: " &amp; C3954 &amp; "-" &amp; D3954 &amp; "-" &amp; H3954,IF((C3954 &amp; "-" &amp; D3954 &amp; "-" &amp; H3954)&lt;&gt;(C3955 &amp; "-" &amp; D3955 &amp; "-" &amp; H3955),"End: " &amp; C3954 &amp; "-" &amp; D3954 &amp; "-" &amp; H3954,""))</f>
        <v/>
      </c>
      <c r="F3954" s="4" t="str">
        <f t="shared" si="897"/>
        <v>Wall Street Journal-Fed Funds Rate-07-2019</v>
      </c>
      <c r="G3954" s="7">
        <v>43656</v>
      </c>
      <c r="H3954" s="7" t="str">
        <f t="shared" si="898"/>
        <v>07-2019</v>
      </c>
      <c r="I3954" s="7" t="str">
        <f t="shared" ca="1" si="899"/>
        <v>Wall Street Journal: Macroeconomic Advisers-Fed Funds Rate-07-2019</v>
      </c>
      <c r="J3954" s="4" t="str">
        <f t="shared" ca="1" si="900"/>
        <v>Fed Funds Rate-Macroeconomic Advisers:07-2019</v>
      </c>
      <c r="K3954" t="s">
        <v>228</v>
      </c>
      <c r="CM3954">
        <v>2.125</v>
      </c>
      <c r="CO3954">
        <v>2.125</v>
      </c>
      <c r="CQ3954">
        <v>2.375</v>
      </c>
      <c r="CS3954">
        <v>2.375</v>
      </c>
      <c r="CU3954">
        <v>2.375</v>
      </c>
    </row>
    <row r="3955" spans="1:99" x14ac:dyDescent="0.55000000000000004">
      <c r="A3955" s="4" t="str">
        <f t="shared" ca="1" si="895"/>
        <v>Ameriprise Financial</v>
      </c>
      <c r="B3955" s="4" t="str">
        <f t="shared" si="896"/>
        <v>Russell Price</v>
      </c>
      <c r="C3955" s="4" t="s">
        <v>246</v>
      </c>
      <c r="D3955" s="4" t="s">
        <v>87</v>
      </c>
      <c r="E3955" s="4" t="str">
        <f>IF(COUNTIF($E$2:E3954,"Begin: " &amp; C3955 &amp; "-" &amp; D3955 &amp; "-" &amp; H3955)=0,"Begin: " &amp; C3955 &amp; "-" &amp; D3955 &amp; "-" &amp; H3955,IF((C3955 &amp; "-" &amp; D3955 &amp; "-" &amp; H3955)&lt;&gt;(C3956 &amp; "-" &amp; D3956 &amp; "-" &amp; H3956),"End: " &amp; C3955 &amp; "-" &amp; D3955 &amp; "-" &amp; H3955,""))</f>
        <v/>
      </c>
      <c r="F3955" s="4" t="str">
        <f t="shared" si="897"/>
        <v>Wall Street Journal-Fed Funds Rate-07-2019</v>
      </c>
      <c r="G3955" s="7">
        <v>43656</v>
      </c>
      <c r="H3955" s="7" t="str">
        <f t="shared" si="898"/>
        <v>07-2019</v>
      </c>
      <c r="I3955" s="7" t="str">
        <f t="shared" ca="1" si="899"/>
        <v>Wall Street Journal: Ameriprise Financial-Fed Funds Rate-07-2019</v>
      </c>
      <c r="J3955" s="4" t="str">
        <f t="shared" ca="1" si="900"/>
        <v>Fed Funds Rate-Ameriprise Financial:07-2019</v>
      </c>
      <c r="K3955" t="s">
        <v>441</v>
      </c>
      <c r="CM3955">
        <v>1.875</v>
      </c>
      <c r="CO3955">
        <v>1.875</v>
      </c>
      <c r="CQ3955">
        <v>1.875</v>
      </c>
      <c r="CS3955">
        <v>2.125</v>
      </c>
      <c r="CU3955">
        <v>2.125</v>
      </c>
    </row>
    <row r="3956" spans="1:99" x14ac:dyDescent="0.55000000000000004">
      <c r="A3956" s="4" t="str">
        <f t="shared" ca="1" si="895"/>
        <v>Eaton Corp.</v>
      </c>
      <c r="B3956" s="4" t="str">
        <f t="shared" si="896"/>
        <v>Arun Raha*</v>
      </c>
      <c r="C3956" s="4" t="s">
        <v>246</v>
      </c>
      <c r="D3956" s="4" t="s">
        <v>87</v>
      </c>
      <c r="E3956" s="4" t="str">
        <f>IF(COUNTIF($E$2:E3955,"Begin: " &amp; C3956 &amp; "-" &amp; D3956 &amp; "-" &amp; H3956)=0,"Begin: " &amp; C3956 &amp; "-" &amp; D3956 &amp; "-" &amp; H3956,IF((C3956 &amp; "-" &amp; D3956 &amp; "-" &amp; H3956)&lt;&gt;(C3957 &amp; "-" &amp; D3957 &amp; "-" &amp; H3957),"End: " &amp; C3956 &amp; "-" &amp; D3956 &amp; "-" &amp; H3956,""))</f>
        <v/>
      </c>
      <c r="F3956" s="4" t="str">
        <f t="shared" si="897"/>
        <v>Wall Street Journal-Fed Funds Rate-07-2019</v>
      </c>
      <c r="G3956" s="7">
        <v>43656</v>
      </c>
      <c r="H3956" s="7" t="str">
        <f t="shared" si="898"/>
        <v>07-2019</v>
      </c>
      <c r="I3956" s="7" t="str">
        <f t="shared" ca="1" si="899"/>
        <v>Wall Street Journal: Eaton Corp.-Fed Funds Rate-07-2019</v>
      </c>
      <c r="J3956" s="4" t="str">
        <f t="shared" ca="1" si="900"/>
        <v>Fed Funds Rate-Eaton Corp.:07-2019</v>
      </c>
      <c r="K3956" t="s">
        <v>823</v>
      </c>
    </row>
    <row r="3957" spans="1:99" x14ac:dyDescent="0.55000000000000004">
      <c r="A3957" s="4" t="str">
        <f t="shared" ca="1" si="895"/>
        <v>Point Loma Nazarene University</v>
      </c>
      <c r="B3957" s="4" t="str">
        <f t="shared" si="896"/>
        <v>Lynn Reaser</v>
      </c>
      <c r="C3957" s="4" t="s">
        <v>246</v>
      </c>
      <c r="D3957" s="4" t="s">
        <v>87</v>
      </c>
      <c r="E3957" s="4" t="str">
        <f>IF(COUNTIF($E$2:E3956,"Begin: " &amp; C3957 &amp; "-" &amp; D3957 &amp; "-" &amp; H3957)=0,"Begin: " &amp; C3957 &amp; "-" &amp; D3957 &amp; "-" &amp; H3957,IF((C3957 &amp; "-" &amp; D3957 &amp; "-" &amp; H3957)&lt;&gt;(C3958 &amp; "-" &amp; D3958 &amp; "-" &amp; H3958),"End: " &amp; C3957 &amp; "-" &amp; D3957 &amp; "-" &amp; H3957,""))</f>
        <v/>
      </c>
      <c r="F3957" s="4" t="str">
        <f t="shared" si="897"/>
        <v>Wall Street Journal-Fed Funds Rate-07-2019</v>
      </c>
      <c r="G3957" s="7">
        <v>43656</v>
      </c>
      <c r="H3957" s="7" t="str">
        <f t="shared" si="898"/>
        <v>07-2019</v>
      </c>
      <c r="I3957" s="7" t="str">
        <f t="shared" ca="1" si="899"/>
        <v>Wall Street Journal: Point Loma Nazarene University-Fed Funds Rate-07-2019</v>
      </c>
      <c r="J3957" s="4" t="str">
        <f t="shared" ca="1" si="900"/>
        <v>Fed Funds Rate-Point Loma Nazarene University:07-2019</v>
      </c>
      <c r="K3957" t="s">
        <v>658</v>
      </c>
      <c r="CM3957">
        <v>1.875</v>
      </c>
      <c r="CO3957">
        <v>1.875</v>
      </c>
      <c r="CQ3957">
        <v>1.875</v>
      </c>
      <c r="CS3957">
        <v>1.875</v>
      </c>
      <c r="CU3957">
        <v>1.875</v>
      </c>
    </row>
    <row r="3958" spans="1:99" x14ac:dyDescent="0.55000000000000004">
      <c r="A3958" s="4" t="str">
        <f t="shared" ca="1" si="895"/>
        <v>Deutsche Bank</v>
      </c>
      <c r="B3958" s="4" t="str">
        <f t="shared" si="896"/>
        <v>Brett Ryan/Matthew Luzzetti</v>
      </c>
      <c r="C3958" s="4" t="s">
        <v>246</v>
      </c>
      <c r="D3958" s="4" t="s">
        <v>87</v>
      </c>
      <c r="E3958" s="4" t="str">
        <f>IF(COUNTIF($E$2:E3957,"Begin: " &amp; C3958 &amp; "-" &amp; D3958 &amp; "-" &amp; H3958)=0,"Begin: " &amp; C3958 &amp; "-" &amp; D3958 &amp; "-" &amp; H3958,IF((C3958 &amp; "-" &amp; D3958 &amp; "-" &amp; H3958)&lt;&gt;(C3959 &amp; "-" &amp; D3959 &amp; "-" &amp; H3959),"End: " &amp; C3958 &amp; "-" &amp; D3958 &amp; "-" &amp; H3958,""))</f>
        <v/>
      </c>
      <c r="F3958" s="4" t="str">
        <f t="shared" si="897"/>
        <v>Wall Street Journal-Fed Funds Rate-07-2019</v>
      </c>
      <c r="G3958" s="7">
        <v>43656</v>
      </c>
      <c r="H3958" s="7" t="str">
        <f t="shared" si="898"/>
        <v>07-2019</v>
      </c>
      <c r="I3958" s="7" t="str">
        <f t="shared" ca="1" si="899"/>
        <v>Wall Street Journal: Deutsche Bank-Fed Funds Rate-07-2019</v>
      </c>
      <c r="J3958" s="4" t="str">
        <f t="shared" ca="1" si="900"/>
        <v>Fed Funds Rate-Deutsche Bank:07-2019</v>
      </c>
      <c r="K3958" t="s">
        <v>804</v>
      </c>
      <c r="CM3958">
        <v>1.625</v>
      </c>
      <c r="CO3958">
        <v>1.625</v>
      </c>
      <c r="CQ3958">
        <v>1.625</v>
      </c>
      <c r="CS3958">
        <v>1.875</v>
      </c>
      <c r="CU3958">
        <v>1.875</v>
      </c>
    </row>
    <row r="3959" spans="1:99" x14ac:dyDescent="0.55000000000000004">
      <c r="A3959" s="4" t="str">
        <f t="shared" ca="1" si="895"/>
        <v>Prestige Economics LLC</v>
      </c>
      <c r="B3959" s="4" t="str">
        <f t="shared" si="896"/>
        <v>Jason Schenker*</v>
      </c>
      <c r="C3959" s="4" t="s">
        <v>246</v>
      </c>
      <c r="D3959" s="4" t="s">
        <v>87</v>
      </c>
      <c r="E3959" s="4" t="str">
        <f>IF(COUNTIF($E$2:E3958,"Begin: " &amp; C3959 &amp; "-" &amp; D3959 &amp; "-" &amp; H3959)=0,"Begin: " &amp; C3959 &amp; "-" &amp; D3959 &amp; "-" &amp; H3959,IF((C3959 &amp; "-" &amp; D3959 &amp; "-" &amp; H3959)&lt;&gt;(C3960 &amp; "-" &amp; D3960 &amp; "-" &amp; H3960),"End: " &amp; C3959 &amp; "-" &amp; D3959 &amp; "-" &amp; H3959,""))</f>
        <v/>
      </c>
      <c r="F3959" s="4" t="str">
        <f t="shared" si="897"/>
        <v>Wall Street Journal-Fed Funds Rate-07-2019</v>
      </c>
      <c r="G3959" s="7">
        <v>43656</v>
      </c>
      <c r="H3959" s="7" t="str">
        <f t="shared" si="898"/>
        <v>07-2019</v>
      </c>
      <c r="I3959" s="7" t="str">
        <f t="shared" ca="1" si="899"/>
        <v>Wall Street Journal: Prestige Economics LLC-Fed Funds Rate-07-2019</v>
      </c>
      <c r="J3959" s="4" t="str">
        <f t="shared" ca="1" si="900"/>
        <v>Fed Funds Rate-Prestige Economics LLC:07-2019</v>
      </c>
      <c r="K3959" t="s">
        <v>824</v>
      </c>
    </row>
    <row r="3960" spans="1:99" x14ac:dyDescent="0.55000000000000004">
      <c r="A3960" s="4" t="str">
        <f t="shared" ca="1" si="895"/>
        <v>Pantheon Macroeconomics</v>
      </c>
      <c r="B3960" s="4" t="str">
        <f t="shared" si="896"/>
        <v>Ian Shepherdson*</v>
      </c>
      <c r="C3960" s="4" t="s">
        <v>246</v>
      </c>
      <c r="D3960" s="4" t="s">
        <v>87</v>
      </c>
      <c r="E3960" s="4" t="str">
        <f>IF(COUNTIF($E$2:E3959,"Begin: " &amp; C3960 &amp; "-" &amp; D3960 &amp; "-" &amp; H3960)=0,"Begin: " &amp; C3960 &amp; "-" &amp; D3960 &amp; "-" &amp; H3960,IF((C3960 &amp; "-" &amp; D3960 &amp; "-" &amp; H3960)&lt;&gt;(C3961 &amp; "-" &amp; D3961 &amp; "-" &amp; H3961),"End: " &amp; C3960 &amp; "-" &amp; D3960 &amp; "-" &amp; H3960,""))</f>
        <v/>
      </c>
      <c r="F3960" s="4" t="str">
        <f t="shared" si="897"/>
        <v>Wall Street Journal-Fed Funds Rate-07-2019</v>
      </c>
      <c r="G3960" s="7">
        <v>43656</v>
      </c>
      <c r="H3960" s="7" t="str">
        <f t="shared" si="898"/>
        <v>07-2019</v>
      </c>
      <c r="I3960" s="7" t="str">
        <f t="shared" ca="1" si="899"/>
        <v>Wall Street Journal: Pantheon Macroeconomics-Fed Funds Rate-07-2019</v>
      </c>
      <c r="J3960" s="4" t="str">
        <f t="shared" ca="1" si="900"/>
        <v>Fed Funds Rate-Pantheon Macroeconomics:07-2019</v>
      </c>
      <c r="K3960" t="s">
        <v>825</v>
      </c>
    </row>
    <row r="3961" spans="1:99" x14ac:dyDescent="0.55000000000000004">
      <c r="A3961" s="4" t="str">
        <f t="shared" ca="1" si="895"/>
        <v>Decision Economics, Inc.</v>
      </c>
      <c r="B3961" s="4" t="str">
        <f t="shared" si="896"/>
        <v>Allen Sinai</v>
      </c>
      <c r="C3961" s="4" t="s">
        <v>246</v>
      </c>
      <c r="D3961" s="4" t="s">
        <v>87</v>
      </c>
      <c r="E3961" s="4" t="str">
        <f>IF(COUNTIF($E$2:E3960,"Begin: " &amp; C3961 &amp; "-" &amp; D3961 &amp; "-" &amp; H3961)=0,"Begin: " &amp; C3961 &amp; "-" &amp; D3961 &amp; "-" &amp; H3961,IF((C3961 &amp; "-" &amp; D3961 &amp; "-" &amp; H3961)&lt;&gt;(C3962 &amp; "-" &amp; D3962 &amp; "-" &amp; H3962),"End: " &amp; C3961 &amp; "-" &amp; D3961 &amp; "-" &amp; H3961,""))</f>
        <v/>
      </c>
      <c r="F3961" s="4" t="str">
        <f t="shared" si="897"/>
        <v>Wall Street Journal-Fed Funds Rate-07-2019</v>
      </c>
      <c r="G3961" s="7">
        <v>43656</v>
      </c>
      <c r="H3961" s="7" t="str">
        <f t="shared" si="898"/>
        <v>07-2019</v>
      </c>
      <c r="I3961" s="7" t="str">
        <f t="shared" ca="1" si="899"/>
        <v>Wall Street Journal: Decision Economics, Inc.-Fed Funds Rate-07-2019</v>
      </c>
      <c r="J3961" s="4" t="str">
        <f t="shared" ca="1" si="900"/>
        <v>Fed Funds Rate-Decision Economics, Inc.:07-2019</v>
      </c>
      <c r="K3961" t="s">
        <v>233</v>
      </c>
      <c r="CM3961">
        <v>2.13</v>
      </c>
      <c r="CO3961">
        <v>2.13</v>
      </c>
      <c r="CQ3961">
        <v>2.37</v>
      </c>
      <c r="CS3961">
        <v>2.37</v>
      </c>
      <c r="CU3961">
        <v>2.62</v>
      </c>
    </row>
    <row r="3962" spans="1:99" x14ac:dyDescent="0.55000000000000004">
      <c r="A3962" s="4" t="str">
        <f t="shared" ca="1" si="895"/>
        <v>Parsec Financial</v>
      </c>
      <c r="B3962" s="4" t="str">
        <f t="shared" si="896"/>
        <v>James F. Smith</v>
      </c>
      <c r="C3962" s="4" t="s">
        <v>246</v>
      </c>
      <c r="D3962" s="4" t="s">
        <v>87</v>
      </c>
      <c r="E3962" s="4" t="str">
        <f>IF(COUNTIF($E$2:E3961,"Begin: " &amp; C3962 &amp; "-" &amp; D3962 &amp; "-" &amp; H3962)=0,"Begin: " &amp; C3962 &amp; "-" &amp; D3962 &amp; "-" &amp; H3962,IF((C3962 &amp; "-" &amp; D3962 &amp; "-" &amp; H3962)&lt;&gt;(C3963 &amp; "-" &amp; D3963 &amp; "-" &amp; H3963),"End: " &amp; C3962 &amp; "-" &amp; D3962 &amp; "-" &amp; H3962,""))</f>
        <v/>
      </c>
      <c r="F3962" s="4" t="str">
        <f t="shared" si="897"/>
        <v>Wall Street Journal-Fed Funds Rate-07-2019</v>
      </c>
      <c r="G3962" s="7">
        <v>43656</v>
      </c>
      <c r="H3962" s="7" t="str">
        <f t="shared" si="898"/>
        <v>07-2019</v>
      </c>
      <c r="I3962" s="7" t="str">
        <f t="shared" ca="1" si="899"/>
        <v>Wall Street Journal: Parsec Financial-Fed Funds Rate-07-2019</v>
      </c>
      <c r="J3962" s="4" t="str">
        <f t="shared" ca="1" si="900"/>
        <v>Fed Funds Rate-Parsec Financial:07-2019</v>
      </c>
      <c r="K3962" t="s">
        <v>234</v>
      </c>
      <c r="CM3962">
        <v>2.625</v>
      </c>
      <c r="CO3962">
        <v>2.875</v>
      </c>
      <c r="CQ3962">
        <v>3.375</v>
      </c>
      <c r="CS3962">
        <v>2.875</v>
      </c>
      <c r="CU3962">
        <v>2.625</v>
      </c>
    </row>
    <row r="3963" spans="1:99" x14ac:dyDescent="0.55000000000000004">
      <c r="A3963" s="4" t="str">
        <f t="shared" ca="1" si="895"/>
        <v>Univ of Central FL</v>
      </c>
      <c r="B3963" s="4" t="str">
        <f t="shared" si="896"/>
        <v>Sean M. Snaith*</v>
      </c>
      <c r="C3963" s="4" t="s">
        <v>246</v>
      </c>
      <c r="D3963" s="4" t="s">
        <v>87</v>
      </c>
      <c r="E3963" s="4" t="str">
        <f>IF(COUNTIF($E$2:E3962,"Begin: " &amp; C3963 &amp; "-" &amp; D3963 &amp; "-" &amp; H3963)=0,"Begin: " &amp; C3963 &amp; "-" &amp; D3963 &amp; "-" &amp; H3963,IF((C3963 &amp; "-" &amp; D3963 &amp; "-" &amp; H3963)&lt;&gt;(C3964 &amp; "-" &amp; D3964 &amp; "-" &amp; H3964),"End: " &amp; C3963 &amp; "-" &amp; D3963 &amp; "-" &amp; H3963,""))</f>
        <v/>
      </c>
      <c r="F3963" s="4" t="str">
        <f t="shared" si="897"/>
        <v>Wall Street Journal-Fed Funds Rate-07-2019</v>
      </c>
      <c r="G3963" s="7">
        <v>43656</v>
      </c>
      <c r="H3963" s="7" t="str">
        <f t="shared" si="898"/>
        <v>07-2019</v>
      </c>
      <c r="I3963" s="7" t="str">
        <f t="shared" ca="1" si="899"/>
        <v>Wall Street Journal: Univ of Central FL-Fed Funds Rate-07-2019</v>
      </c>
      <c r="J3963" s="4" t="str">
        <f t="shared" ca="1" si="900"/>
        <v>Fed Funds Rate-Univ of Central FL:07-2019</v>
      </c>
      <c r="K3963" t="s">
        <v>843</v>
      </c>
    </row>
    <row r="3964" spans="1:99" x14ac:dyDescent="0.55000000000000004">
      <c r="A3964" s="4" t="str">
        <f t="shared" ca="1" si="895"/>
        <v>SS Economics</v>
      </c>
      <c r="B3964" s="4" t="str">
        <f t="shared" si="896"/>
        <v>Sung Won Sohn</v>
      </c>
      <c r="C3964" s="4" t="s">
        <v>246</v>
      </c>
      <c r="D3964" s="4" t="s">
        <v>87</v>
      </c>
      <c r="E3964" s="4" t="str">
        <f>IF(COUNTIF($E$2:E3963,"Begin: " &amp; C3964 &amp; "-" &amp; D3964 &amp; "-" &amp; H3964)=0,"Begin: " &amp; C3964 &amp; "-" &amp; D3964 &amp; "-" &amp; H3964,IF((C3964 &amp; "-" &amp; D3964 &amp; "-" &amp; H3964)&lt;&gt;(C3965 &amp; "-" &amp; D3965 &amp; "-" &amp; H3965),"End: " &amp; C3964 &amp; "-" &amp; D3964 &amp; "-" &amp; H3964,""))</f>
        <v/>
      </c>
      <c r="F3964" s="4" t="str">
        <f t="shared" si="897"/>
        <v>Wall Street Journal-Fed Funds Rate-07-2019</v>
      </c>
      <c r="G3964" s="7">
        <v>43656</v>
      </c>
      <c r="H3964" s="7" t="str">
        <f t="shared" si="898"/>
        <v>07-2019</v>
      </c>
      <c r="I3964" s="7" t="str">
        <f t="shared" ca="1" si="899"/>
        <v>Wall Street Journal: SS Economics-Fed Funds Rate-07-2019</v>
      </c>
      <c r="J3964" s="4" t="str">
        <f t="shared" ca="1" si="900"/>
        <v>Fed Funds Rate-SS Economics:07-2019</v>
      </c>
      <c r="K3964" t="s">
        <v>785</v>
      </c>
      <c r="CM3964">
        <v>2.125</v>
      </c>
      <c r="CO3964">
        <v>1.875</v>
      </c>
      <c r="CQ3964">
        <v>1.625</v>
      </c>
      <c r="CS3964">
        <v>1.6259999999999999</v>
      </c>
      <c r="CU3964">
        <v>1.6259999999999999</v>
      </c>
    </row>
    <row r="3965" spans="1:99" x14ac:dyDescent="0.55000000000000004">
      <c r="A3965" s="4" t="str">
        <f t="shared" ref="A3965:A3974" ca="1" si="901">IF(ISERROR(IF(C3965="GIOA",INDEX(List_AnonymousForecasters,MATCH(LEFT(K3965,FIND(":",K3965,1)-1),List_IndividualForecasters,0),1),INDEX(List_FirmNamesOmega,MATCH(LEFT(K3965,FIND(":",K3965,1)-1),List_FirmNamesAlpha,0),1))),LEFT(K3965,FIND(":",K3965,1)-1),IF(C3965="GIOA",INDEX(List_AnonymousForecasters,MATCH(LEFT(K3965,FIND(":",K3965,1)-1),List_IndividualForecasters,0),1),INDEX(List_FirmNamesOmega,MATCH(LEFT(K3965,FIND(":",K3965,1)-1),List_FirmNamesAlpha,0),1)))</f>
        <v>Pierpont Securities</v>
      </c>
      <c r="B3965" s="4" t="str">
        <f t="shared" ref="B3965:B3974" si="902">MID(K3965,FIND(":",K3965,1)+2,LEN(K3965)-FIND(":",K3965,1))</f>
        <v>Stephen Stanley</v>
      </c>
      <c r="C3965" s="4" t="s">
        <v>246</v>
      </c>
      <c r="D3965" s="4" t="s">
        <v>87</v>
      </c>
      <c r="E3965" s="4" t="str">
        <f>IF(COUNTIF($E$2:E3964,"Begin: " &amp; C3965 &amp; "-" &amp; D3965 &amp; "-" &amp; H3965)=0,"Begin: " &amp; C3965 &amp; "-" &amp; D3965 &amp; "-" &amp; H3965,IF((C3965 &amp; "-" &amp; D3965 &amp; "-" &amp; H3965)&lt;&gt;(C3966 &amp; "-" &amp; D3966 &amp; "-" &amp; H3966),"End: " &amp; C3965 &amp; "-" &amp; D3965 &amp; "-" &amp; H3965,""))</f>
        <v/>
      </c>
      <c r="F3965" s="4" t="str">
        <f t="shared" ref="F3965:F3974" si="903">C3965 &amp; "-" &amp; D3965 &amp; "-" &amp; H3965</f>
        <v>Wall Street Journal-Fed Funds Rate-07-2019</v>
      </c>
      <c r="G3965" s="7">
        <v>43656</v>
      </c>
      <c r="H3965" s="7" t="str">
        <f t="shared" ref="H3965:H3974" si="904">TEXT(MONTH(G3965),"00") &amp; "-" &amp; TEXT(YEAR(G3965),"0000")</f>
        <v>07-2019</v>
      </c>
      <c r="I3965" s="7" t="str">
        <f t="shared" ref="I3965:I3974" ca="1" si="905">C3965 &amp; ": " &amp; A3965 &amp; "-" &amp; D3965 &amp; "-" &amp; H3965</f>
        <v>Wall Street Journal: Pierpont Securities-Fed Funds Rate-07-2019</v>
      </c>
      <c r="J3965" s="4" t="str">
        <f t="shared" ref="J3965:J3974" ca="1" si="906">D3965 &amp; "-" &amp; A3965 &amp; ":" &amp; TEXT(MONTH(G3965),"00") &amp; "-" &amp; TEXT(YEAR(G3965),"0000")</f>
        <v>Fed Funds Rate-Pierpont Securities:07-2019</v>
      </c>
      <c r="K3965" t="s">
        <v>238</v>
      </c>
      <c r="CM3965">
        <v>2.375</v>
      </c>
      <c r="CO3965">
        <v>2.625</v>
      </c>
      <c r="CQ3965">
        <v>2.875</v>
      </c>
      <c r="CS3965">
        <v>3.125</v>
      </c>
      <c r="CU3965">
        <v>3.375</v>
      </c>
    </row>
    <row r="3966" spans="1:99" x14ac:dyDescent="0.55000000000000004">
      <c r="A3966" s="4" t="str">
        <f t="shared" ca="1" si="901"/>
        <v>Economic Analysis Associates Inc.</v>
      </c>
      <c r="B3966" s="4" t="str">
        <f t="shared" si="902"/>
        <v>Susan M. Sterne</v>
      </c>
      <c r="C3966" s="4" t="s">
        <v>246</v>
      </c>
      <c r="D3966" s="4" t="s">
        <v>87</v>
      </c>
      <c r="E3966" s="4" t="str">
        <f>IF(COUNTIF($E$2:E3965,"Begin: " &amp; C3966 &amp; "-" &amp; D3966 &amp; "-" &amp; H3966)=0,"Begin: " &amp; C3966 &amp; "-" &amp; D3966 &amp; "-" &amp; H3966,IF((C3966 &amp; "-" &amp; D3966 &amp; "-" &amp; H3966)&lt;&gt;(C3967 &amp; "-" &amp; D3967 &amp; "-" &amp; H3967),"End: " &amp; C3966 &amp; "-" &amp; D3966 &amp; "-" &amp; H3966,""))</f>
        <v/>
      </c>
      <c r="F3966" s="4" t="str">
        <f t="shared" si="903"/>
        <v>Wall Street Journal-Fed Funds Rate-07-2019</v>
      </c>
      <c r="G3966" s="7">
        <v>43656</v>
      </c>
      <c r="H3966" s="7" t="str">
        <f t="shared" si="904"/>
        <v>07-2019</v>
      </c>
      <c r="I3966" s="7" t="str">
        <f t="shared" ca="1" si="905"/>
        <v>Wall Street Journal: Economic Analysis Associates Inc.-Fed Funds Rate-07-2019</v>
      </c>
      <c r="J3966" s="4" t="str">
        <f t="shared" ca="1" si="906"/>
        <v>Fed Funds Rate-Economic Analysis Associates Inc.:07-2019</v>
      </c>
      <c r="K3966" t="s">
        <v>239</v>
      </c>
      <c r="CM3966">
        <v>2.19</v>
      </c>
      <c r="CO3966">
        <v>2.19</v>
      </c>
      <c r="CQ3966">
        <v>2.19</v>
      </c>
      <c r="CS3966">
        <v>2.62</v>
      </c>
      <c r="CU3966">
        <v>2.62</v>
      </c>
    </row>
    <row r="3967" spans="1:99" x14ac:dyDescent="0.55000000000000004">
      <c r="A3967" s="4" t="str">
        <f t="shared" ca="1" si="901"/>
        <v>CSFB</v>
      </c>
      <c r="B3967" s="4" t="str">
        <f t="shared" si="902"/>
        <v>James Sweeney</v>
      </c>
      <c r="C3967" s="4" t="s">
        <v>246</v>
      </c>
      <c r="D3967" s="4" t="s">
        <v>87</v>
      </c>
      <c r="E3967" s="4" t="str">
        <f>IF(COUNTIF($E$2:E3966,"Begin: " &amp; C3967 &amp; "-" &amp; D3967 &amp; "-" &amp; H3967)=0,"Begin: " &amp; C3967 &amp; "-" &amp; D3967 &amp; "-" &amp; H3967,IF((C3967 &amp; "-" &amp; D3967 &amp; "-" &amp; H3967)&lt;&gt;(C3968 &amp; "-" &amp; D3968 &amp; "-" &amp; H3968),"End: " &amp; C3967 &amp; "-" &amp; D3967 &amp; "-" &amp; H3967,""))</f>
        <v/>
      </c>
      <c r="F3967" s="4" t="str">
        <f t="shared" si="903"/>
        <v>Wall Street Journal-Fed Funds Rate-07-2019</v>
      </c>
      <c r="G3967" s="7">
        <v>43656</v>
      </c>
      <c r="H3967" s="7" t="str">
        <f t="shared" si="904"/>
        <v>07-2019</v>
      </c>
      <c r="I3967" s="7" t="str">
        <f t="shared" ca="1" si="905"/>
        <v>Wall Street Journal: CSFB-Fed Funds Rate-07-2019</v>
      </c>
      <c r="J3967" s="4" t="str">
        <f t="shared" ca="1" si="906"/>
        <v>Fed Funds Rate-CSFB:07-2019</v>
      </c>
      <c r="K3967" t="s">
        <v>679</v>
      </c>
      <c r="CM3967">
        <v>2.125</v>
      </c>
      <c r="CO3967">
        <v>2.125</v>
      </c>
      <c r="CQ3967">
        <v>2.125</v>
      </c>
    </row>
    <row r="3968" spans="1:99" x14ac:dyDescent="0.55000000000000004">
      <c r="A3968" s="4" t="str">
        <f t="shared" ca="1" si="901"/>
        <v>American Chemisty Council</v>
      </c>
      <c r="B3968" s="4" t="str">
        <f t="shared" si="902"/>
        <v>Kevin Swift</v>
      </c>
      <c r="C3968" s="4" t="s">
        <v>246</v>
      </c>
      <c r="D3968" s="4" t="s">
        <v>87</v>
      </c>
      <c r="E3968" s="4" t="str">
        <f>IF(COUNTIF($E$2:E3967,"Begin: " &amp; C3968 &amp; "-" &amp; D3968 &amp; "-" &amp; H3968)=0,"Begin: " &amp; C3968 &amp; "-" &amp; D3968 &amp; "-" &amp; H3968,IF((C3968 &amp; "-" &amp; D3968 &amp; "-" &amp; H3968)&lt;&gt;(C3969 &amp; "-" &amp; D3969 &amp; "-" &amp; H3969),"End: " &amp; C3968 &amp; "-" &amp; D3968 &amp; "-" &amp; H3968,""))</f>
        <v/>
      </c>
      <c r="F3968" s="4" t="str">
        <f t="shared" si="903"/>
        <v>Wall Street Journal-Fed Funds Rate-07-2019</v>
      </c>
      <c r="G3968" s="7">
        <v>43656</v>
      </c>
      <c r="H3968" s="7" t="str">
        <f t="shared" si="904"/>
        <v>07-2019</v>
      </c>
      <c r="I3968" s="7" t="str">
        <f t="shared" ca="1" si="905"/>
        <v>Wall Street Journal: American Chemisty Council-Fed Funds Rate-07-2019</v>
      </c>
      <c r="J3968" s="4" t="str">
        <f t="shared" ca="1" si="906"/>
        <v>Fed Funds Rate-American Chemisty Council:07-2019</v>
      </c>
      <c r="K3968" t="s">
        <v>443</v>
      </c>
      <c r="CM3968">
        <v>1.875</v>
      </c>
      <c r="CO3968">
        <v>1.875</v>
      </c>
      <c r="CQ3968">
        <v>1.875</v>
      </c>
      <c r="CS3968">
        <v>1.875</v>
      </c>
      <c r="CU3968">
        <v>1.875</v>
      </c>
    </row>
    <row r="3969" spans="1:99" x14ac:dyDescent="0.55000000000000004">
      <c r="A3969" s="4" t="str">
        <f t="shared" ca="1" si="901"/>
        <v>Grant Thornton</v>
      </c>
      <c r="B3969" s="4" t="str">
        <f t="shared" si="902"/>
        <v>Diane Swonk</v>
      </c>
      <c r="C3969" s="4" t="s">
        <v>246</v>
      </c>
      <c r="D3969" s="4" t="s">
        <v>87</v>
      </c>
      <c r="E3969" s="4" t="str">
        <f>IF(COUNTIF($E$2:E3968,"Begin: " &amp; C3969 &amp; "-" &amp; D3969 &amp; "-" &amp; H3969)=0,"Begin: " &amp; C3969 &amp; "-" &amp; D3969 &amp; "-" &amp; H3969,IF((C3969 &amp; "-" &amp; D3969 &amp; "-" &amp; H3969)&lt;&gt;(C3970 &amp; "-" &amp; D3970 &amp; "-" &amp; H3970),"End: " &amp; C3969 &amp; "-" &amp; D3969 &amp; "-" &amp; H3969,""))</f>
        <v/>
      </c>
      <c r="F3969" s="4" t="str">
        <f t="shared" si="903"/>
        <v>Wall Street Journal-Fed Funds Rate-07-2019</v>
      </c>
      <c r="G3969" s="7">
        <v>43656</v>
      </c>
      <c r="H3969" s="7" t="str">
        <f t="shared" si="904"/>
        <v>07-2019</v>
      </c>
      <c r="I3969" s="7" t="str">
        <f t="shared" ca="1" si="905"/>
        <v>Wall Street Journal: Grant Thornton-Fed Funds Rate-07-2019</v>
      </c>
      <c r="J3969" s="4" t="str">
        <f t="shared" ca="1" si="906"/>
        <v>Fed Funds Rate-Grant Thornton:07-2019</v>
      </c>
      <c r="K3969" t="s">
        <v>772</v>
      </c>
      <c r="CM3969">
        <v>1.875</v>
      </c>
      <c r="CO3969">
        <v>0.375</v>
      </c>
      <c r="CQ3969">
        <v>0.13</v>
      </c>
      <c r="CS3969">
        <v>0.13</v>
      </c>
      <c r="CU3969">
        <v>0.13</v>
      </c>
    </row>
    <row r="3970" spans="1:99" x14ac:dyDescent="0.55000000000000004">
      <c r="A3970" s="4" t="str">
        <f t="shared" ca="1" si="901"/>
        <v>The Northern Trust</v>
      </c>
      <c r="B3970" s="4" t="str">
        <f t="shared" si="902"/>
        <v xml:space="preserve">Carl Tannenbaum </v>
      </c>
      <c r="C3970" s="4" t="s">
        <v>246</v>
      </c>
      <c r="D3970" s="4" t="s">
        <v>87</v>
      </c>
      <c r="E3970" s="4" t="str">
        <f>IF(COUNTIF($E$2:E3969,"Begin: " &amp; C3970 &amp; "-" &amp; D3970 &amp; "-" &amp; H3970)=0,"Begin: " &amp; C3970 &amp; "-" &amp; D3970 &amp; "-" &amp; H3970,IF((C3970 &amp; "-" &amp; D3970 &amp; "-" &amp; H3970)&lt;&gt;(C3971 &amp; "-" &amp; D3971 &amp; "-" &amp; H3971),"End: " &amp; C3970 &amp; "-" &amp; D3970 &amp; "-" &amp; H3970,""))</f>
        <v/>
      </c>
      <c r="F3970" s="4" t="str">
        <f t="shared" si="903"/>
        <v>Wall Street Journal-Fed Funds Rate-07-2019</v>
      </c>
      <c r="G3970" s="7">
        <v>43656</v>
      </c>
      <c r="H3970" s="7" t="str">
        <f t="shared" si="904"/>
        <v>07-2019</v>
      </c>
      <c r="I3970" s="7" t="str">
        <f t="shared" ca="1" si="905"/>
        <v>Wall Street Journal: The Northern Trust-Fed Funds Rate-07-2019</v>
      </c>
      <c r="J3970" s="4" t="str">
        <f t="shared" ca="1" si="906"/>
        <v>Fed Funds Rate-The Northern Trust:07-2019</v>
      </c>
      <c r="K3970" t="s">
        <v>241</v>
      </c>
      <c r="CM3970">
        <v>1.875</v>
      </c>
      <c r="CO3970">
        <v>1.875</v>
      </c>
      <c r="CQ3970">
        <v>1.875</v>
      </c>
      <c r="CS3970">
        <v>1.875</v>
      </c>
      <c r="CU3970">
        <v>1.875</v>
      </c>
    </row>
    <row r="3971" spans="1:99" x14ac:dyDescent="0.55000000000000004">
      <c r="A3971" s="4" t="str">
        <f t="shared" ca="1" si="901"/>
        <v>BNP Paribas</v>
      </c>
      <c r="B3971" s="4" t="str">
        <f t="shared" si="902"/>
        <v>US Economics Team</v>
      </c>
      <c r="C3971" s="4" t="s">
        <v>246</v>
      </c>
      <c r="D3971" s="4" t="s">
        <v>87</v>
      </c>
      <c r="E3971" s="4" t="str">
        <f>IF(COUNTIF($E$2:E3970,"Begin: " &amp; C3971 &amp; "-" &amp; D3971 &amp; "-" &amp; H3971)=0,"Begin: " &amp; C3971 &amp; "-" &amp; D3971 &amp; "-" &amp; H3971,IF((C3971 &amp; "-" &amp; D3971 &amp; "-" &amp; H3971)&lt;&gt;(C3972 &amp; "-" &amp; D3972 &amp; "-" &amp; H3972),"End: " &amp; C3971 &amp; "-" &amp; D3971 &amp; "-" &amp; H3971,""))</f>
        <v/>
      </c>
      <c r="F3971" s="4" t="str">
        <f t="shared" si="903"/>
        <v>Wall Street Journal-Fed Funds Rate-07-2019</v>
      </c>
      <c r="G3971" s="7">
        <v>43656</v>
      </c>
      <c r="H3971" s="7" t="str">
        <f t="shared" si="904"/>
        <v>07-2019</v>
      </c>
      <c r="I3971" s="7" t="str">
        <f t="shared" ca="1" si="905"/>
        <v>Wall Street Journal: BNP Paribas-Fed Funds Rate-07-2019</v>
      </c>
      <c r="J3971" s="4" t="str">
        <f t="shared" ca="1" si="906"/>
        <v>Fed Funds Rate-BNP Paribas:07-2019</v>
      </c>
      <c r="K3971" t="s">
        <v>444</v>
      </c>
      <c r="CM3971">
        <v>1.875</v>
      </c>
      <c r="CO3971">
        <v>1.625</v>
      </c>
      <c r="CQ3971">
        <v>1.625</v>
      </c>
    </row>
    <row r="3972" spans="1:99" x14ac:dyDescent="0.55000000000000004">
      <c r="A3972" s="4" t="str">
        <f t="shared" ca="1" si="901"/>
        <v>First Trust Adv.</v>
      </c>
      <c r="B3972" s="4" t="str">
        <f t="shared" si="902"/>
        <v>Brian S. Wesbury/ Robert Stein</v>
      </c>
      <c r="C3972" s="4" t="s">
        <v>246</v>
      </c>
      <c r="D3972" s="4" t="s">
        <v>87</v>
      </c>
      <c r="E3972" s="4" t="str">
        <f>IF(COUNTIF($E$2:E3971,"Begin: " &amp; C3972 &amp; "-" &amp; D3972 &amp; "-" &amp; H3972)=0,"Begin: " &amp; C3972 &amp; "-" &amp; D3972 &amp; "-" &amp; H3972,IF((C3972 &amp; "-" &amp; D3972 &amp; "-" &amp; H3972)&lt;&gt;(C3973 &amp; "-" &amp; D3973 &amp; "-" &amp; H3973),"End: " &amp; C3972 &amp; "-" &amp; D3972 &amp; "-" &amp; H3972,""))</f>
        <v/>
      </c>
      <c r="F3972" s="4" t="str">
        <f t="shared" si="903"/>
        <v>Wall Street Journal-Fed Funds Rate-07-2019</v>
      </c>
      <c r="G3972" s="7">
        <v>43656</v>
      </c>
      <c r="H3972" s="7" t="str">
        <f t="shared" si="904"/>
        <v>07-2019</v>
      </c>
      <c r="I3972" s="7" t="str">
        <f t="shared" ca="1" si="905"/>
        <v>Wall Street Journal: First Trust Adv.-Fed Funds Rate-07-2019</v>
      </c>
      <c r="J3972" s="4" t="str">
        <f t="shared" ca="1" si="906"/>
        <v>Fed Funds Rate-First Trust Adv.:07-2019</v>
      </c>
      <c r="K3972" t="s">
        <v>243</v>
      </c>
      <c r="CM3972">
        <v>1.875</v>
      </c>
      <c r="CO3972">
        <v>1.875</v>
      </c>
      <c r="CQ3972">
        <v>1.875</v>
      </c>
    </row>
    <row r="3973" spans="1:99" x14ac:dyDescent="0.55000000000000004">
      <c r="A3973" s="4" t="str">
        <f t="shared" ca="1" si="901"/>
        <v>National Association of Realtors</v>
      </c>
      <c r="B3973" s="4" t="str">
        <f t="shared" si="902"/>
        <v>Lawrence Yun*</v>
      </c>
      <c r="C3973" s="4" t="s">
        <v>246</v>
      </c>
      <c r="D3973" s="4" t="s">
        <v>87</v>
      </c>
      <c r="E3973" s="4" t="str">
        <f>IF(COUNTIF($E$2:E3972,"Begin: " &amp; C3973 &amp; "-" &amp; D3973 &amp; "-" &amp; H3973)=0,"Begin: " &amp; C3973 &amp; "-" &amp; D3973 &amp; "-" &amp; H3973,IF((C3973 &amp; "-" &amp; D3973 &amp; "-" &amp; H3973)&lt;&gt;(C3974 &amp; "-" &amp; D3974 &amp; "-" &amp; H3974),"End: " &amp; C3973 &amp; "-" &amp; D3973 &amp; "-" &amp; H3973,""))</f>
        <v/>
      </c>
      <c r="F3973" s="4" t="str">
        <f t="shared" si="903"/>
        <v>Wall Street Journal-Fed Funds Rate-07-2019</v>
      </c>
      <c r="G3973" s="7">
        <v>43656</v>
      </c>
      <c r="H3973" s="7" t="str">
        <f t="shared" si="904"/>
        <v>07-2019</v>
      </c>
      <c r="I3973" s="7" t="str">
        <f t="shared" ca="1" si="905"/>
        <v>Wall Street Journal: National Association of Realtors-Fed Funds Rate-07-2019</v>
      </c>
      <c r="J3973" s="4" t="str">
        <f t="shared" ca="1" si="906"/>
        <v>Fed Funds Rate-National Association of Realtors:07-2019</v>
      </c>
      <c r="K3973" t="s">
        <v>844</v>
      </c>
    </row>
    <row r="3974" spans="1:99" x14ac:dyDescent="0.55000000000000004">
      <c r="A3974" s="4" t="str">
        <f t="shared" ca="1" si="901"/>
        <v>Morgan Stanley</v>
      </c>
      <c r="B3974" s="4" t="str">
        <f t="shared" si="902"/>
        <v>Ellen Zentner*</v>
      </c>
      <c r="C3974" s="4" t="s">
        <v>246</v>
      </c>
      <c r="D3974" s="4" t="s">
        <v>87</v>
      </c>
      <c r="E3974" s="4" t="str">
        <f>IF(COUNTIF($E$2:E3973,"Begin: " &amp; C3974 &amp; "-" &amp; D3974 &amp; "-" &amp; H3974)=0,"Begin: " &amp; C3974 &amp; "-" &amp; D3974 &amp; "-" &amp; H3974,IF((C3974 &amp; "-" &amp; D3974 &amp; "-" &amp; H3974)&lt;&gt;(C3975 &amp; "-" &amp; D3975 &amp; "-" &amp; H3975),"End: " &amp; C3974 &amp; "-" &amp; D3974 &amp; "-" &amp; H3974,""))</f>
        <v>End: Wall Street Journal-Fed Funds Rate-07-2019</v>
      </c>
      <c r="F3974" s="4" t="str">
        <f t="shared" si="903"/>
        <v>Wall Street Journal-Fed Funds Rate-07-2019</v>
      </c>
      <c r="G3974" s="7">
        <v>43656</v>
      </c>
      <c r="H3974" s="7" t="str">
        <f t="shared" si="904"/>
        <v>07-2019</v>
      </c>
      <c r="I3974" s="7" t="str">
        <f t="shared" ca="1" si="905"/>
        <v>Wall Street Journal: Morgan Stanley-Fed Funds Rate-07-2019</v>
      </c>
      <c r="J3974" s="4" t="str">
        <f t="shared" ca="1" si="906"/>
        <v>Fed Funds Rate-Morgan Stanley:07-2019</v>
      </c>
      <c r="K3974" t="s">
        <v>827</v>
      </c>
    </row>
    <row r="3975" spans="1:99" x14ac:dyDescent="0.55000000000000004">
      <c r="A3975" s="4" t="str">
        <f t="shared" ref="A3975" ca="1" si="907">IF(ISERROR(IF(C3975="GIOA",INDEX(List_AnonymousForecasters,MATCH(LEFT(K3975,FIND(":",K3975,1)-1),List_IndividualForecasters,0),1),INDEX(List_FirmNamesOmega,MATCH(LEFT(K3975,FIND(":",K3975,1)-1),List_FirmNamesAlpha,0),1))),LEFT(K3975,FIND(":",K3975,1)-1),IF(C3975="GIOA",INDEX(List_AnonymousForecasters,MATCH(LEFT(K3975,FIND(":",K3975,1)-1),List_IndividualForecasters,0),1),INDEX(List_FirmNamesOmega,MATCH(LEFT(K3975,FIND(":",K3975,1)-1),List_FirmNamesAlpha,0),1)))</f>
        <v>Nomura</v>
      </c>
      <c r="B3975" s="4" t="str">
        <f t="shared" ref="B3975" si="908">MID(K3975,FIND(":",K3975,1)+2,LEN(K3975)-FIND(":",K3975,1))</f>
        <v>Lewis Alexander</v>
      </c>
      <c r="C3975" s="4" t="s">
        <v>246</v>
      </c>
      <c r="D3975" s="4" t="s">
        <v>248</v>
      </c>
      <c r="E3975" s="4" t="str">
        <f>IF(COUNTIF($E$2:E3974,"Begin: " &amp; C3975 &amp; "-" &amp; D3975 &amp; "-" &amp; H3975)=0,"Begin: " &amp; C3975 &amp; "-" &amp; D3975 &amp; "-" &amp; H3975,IF((C3975 &amp; "-" &amp; D3975 &amp; "-" &amp; H3975)&lt;&gt;(C3976 &amp; "-" &amp; D3976 &amp; "-" &amp; H3976),"End: " &amp; C3975 &amp; "-" &amp; D3975 &amp; "-" &amp; H3975,""))</f>
        <v>Begin: Wall Street Journal-GDP-07-2019</v>
      </c>
      <c r="F3975" s="4" t="str">
        <f t="shared" ref="F3975" si="909">C3975 &amp; "-" &amp; D3975 &amp; "-" &amp; H3975</f>
        <v>Wall Street Journal-GDP-07-2019</v>
      </c>
      <c r="G3975" s="7">
        <v>43656</v>
      </c>
      <c r="H3975" s="7" t="str">
        <f t="shared" ref="H3975" si="910">TEXT(MONTH(G3975),"00") &amp; "-" &amp; TEXT(YEAR(G3975),"0000")</f>
        <v>07-2019</v>
      </c>
      <c r="I3975" s="7" t="str">
        <f t="shared" ref="I3975" ca="1" si="911">C3975 &amp; ": " &amp; A3975 &amp; "-" &amp; D3975 &amp; "-" &amp; H3975</f>
        <v>Wall Street Journal: Nomura-GDP-07-2019</v>
      </c>
      <c r="J3975" s="4" t="str">
        <f t="shared" ref="J3975" ca="1" si="912">D3975 &amp; "-" &amp; A3975 &amp; ":" &amp; TEXT(MONTH(G3975),"00") &amp; "-" &amp; TEXT(YEAR(G3975),"0000")</f>
        <v>GDP-Nomura:07-2019</v>
      </c>
      <c r="K3975" t="s">
        <v>196</v>
      </c>
      <c r="CK3975">
        <v>2.1</v>
      </c>
      <c r="CL3975">
        <v>1.7</v>
      </c>
      <c r="CM3975">
        <v>1.4</v>
      </c>
      <c r="CN3975">
        <v>1.3</v>
      </c>
      <c r="CO3975">
        <v>1.4</v>
      </c>
    </row>
    <row r="3976" spans="1:99" x14ac:dyDescent="0.55000000000000004">
      <c r="A3976" s="4" t="str">
        <f t="shared" ref="A3976:A4039" ca="1" si="913">IF(ISERROR(IF(C3976="GIOA",INDEX(List_AnonymousForecasters,MATCH(LEFT(K3976,FIND(":",K3976,1)-1),List_IndividualForecasters,0),1),INDEX(List_FirmNamesOmega,MATCH(LEFT(K3976,FIND(":",K3976,1)-1),List_FirmNamesAlpha,0),1))),LEFT(K3976,FIND(":",K3976,1)-1),IF(C3976="GIOA",INDEX(List_AnonymousForecasters,MATCH(LEFT(K3976,FIND(":",K3976,1)-1),List_IndividualForecasters,0),1),INDEX(List_FirmNamesOmega,MATCH(LEFT(K3976,FIND(":",K3976,1)-1),List_FirmNamesAlpha,0),1)))</f>
        <v>Bank of the West</v>
      </c>
      <c r="B3976" s="4" t="str">
        <f t="shared" ref="B3976:B4039" si="914">MID(K3976,FIND(":",K3976,1)+2,LEN(K3976)-FIND(":",K3976,1))</f>
        <v>Scott Anderson</v>
      </c>
      <c r="C3976" s="4" t="s">
        <v>246</v>
      </c>
      <c r="D3976" s="4" t="s">
        <v>248</v>
      </c>
      <c r="E3976" s="4" t="str">
        <f>IF(COUNTIF($E$2:E3975,"Begin: " &amp; C3976 &amp; "-" &amp; D3976 &amp; "-" &amp; H3976)=0,"Begin: " &amp; C3976 &amp; "-" &amp; D3976 &amp; "-" &amp; H3976,IF((C3976 &amp; "-" &amp; D3976 &amp; "-" &amp; H3976)&lt;&gt;(C3977 &amp; "-" &amp; D3977 &amp; "-" &amp; H3977),"End: " &amp; C3976 &amp; "-" &amp; D3976 &amp; "-" &amp; H3976,""))</f>
        <v/>
      </c>
      <c r="F3976" s="4" t="str">
        <f t="shared" ref="F3976:F4039" si="915">C3976 &amp; "-" &amp; D3976 &amp; "-" &amp; H3976</f>
        <v>Wall Street Journal-GDP-07-2019</v>
      </c>
      <c r="G3976" s="7">
        <v>43656</v>
      </c>
      <c r="H3976" s="7" t="str">
        <f t="shared" ref="H3976:H4039" si="916">TEXT(MONTH(G3976),"00") &amp; "-" &amp; TEXT(YEAR(G3976),"0000")</f>
        <v>07-2019</v>
      </c>
      <c r="I3976" s="7" t="str">
        <f t="shared" ref="I3976:I4039" ca="1" si="917">C3976 &amp; ": " &amp; A3976 &amp; "-" &amp; D3976 &amp; "-" &amp; H3976</f>
        <v>Wall Street Journal: Bank of the West-GDP-07-2019</v>
      </c>
      <c r="J3976" s="4" t="str">
        <f t="shared" ref="J3976:J4039" ca="1" si="918">D3976 &amp; "-" &amp; A3976 &amp; ":" &amp; TEXT(MONTH(G3976),"00") &amp; "-" &amp; TEXT(YEAR(G3976),"0000")</f>
        <v>GDP-Bank of the West:07-2019</v>
      </c>
      <c r="K3976" t="s">
        <v>763</v>
      </c>
      <c r="CK3976">
        <v>1.8</v>
      </c>
      <c r="CL3976">
        <v>1.5</v>
      </c>
      <c r="CM3976">
        <v>1.3</v>
      </c>
      <c r="CN3976">
        <v>1</v>
      </c>
      <c r="CO3976">
        <v>0.6</v>
      </c>
    </row>
    <row r="3977" spans="1:99" x14ac:dyDescent="0.55000000000000004">
      <c r="A3977" s="4" t="str">
        <f t="shared" ca="1" si="913"/>
        <v>Capital Economics</v>
      </c>
      <c r="B3977" s="4" t="str">
        <f t="shared" si="914"/>
        <v>Paul Ashworth*</v>
      </c>
      <c r="C3977" s="4" t="s">
        <v>246</v>
      </c>
      <c r="D3977" s="4" t="s">
        <v>248</v>
      </c>
      <c r="E3977" s="4" t="str">
        <f>IF(COUNTIF($E$2:E3976,"Begin: " &amp; C3977 &amp; "-" &amp; D3977 &amp; "-" &amp; H3977)=0,"Begin: " &amp; C3977 &amp; "-" &amp; D3977 &amp; "-" &amp; H3977,IF((C3977 &amp; "-" &amp; D3977 &amp; "-" &amp; H3977)&lt;&gt;(C3978 &amp; "-" &amp; D3978 &amp; "-" &amp; H3978),"End: " &amp; C3977 &amp; "-" &amp; D3977 &amp; "-" &amp; H3977,""))</f>
        <v/>
      </c>
      <c r="F3977" s="4" t="str">
        <f t="shared" si="915"/>
        <v>Wall Street Journal-GDP-07-2019</v>
      </c>
      <c r="G3977" s="7">
        <v>43656</v>
      </c>
      <c r="H3977" s="7" t="str">
        <f t="shared" si="916"/>
        <v>07-2019</v>
      </c>
      <c r="I3977" s="7" t="str">
        <f t="shared" ca="1" si="917"/>
        <v>Wall Street Journal: Capital Economics-GDP-07-2019</v>
      </c>
      <c r="J3977" s="4" t="str">
        <f t="shared" ca="1" si="918"/>
        <v>GDP-Capital Economics:07-2019</v>
      </c>
      <c r="K3977" t="s">
        <v>812</v>
      </c>
    </row>
    <row r="3978" spans="1:99" x14ac:dyDescent="0.55000000000000004">
      <c r="A3978" s="4" t="str">
        <f t="shared" ca="1" si="913"/>
        <v>Deloitte LP</v>
      </c>
      <c r="B3978" s="4" t="str">
        <f t="shared" si="914"/>
        <v>Daniel Bachman</v>
      </c>
      <c r="C3978" s="4" t="s">
        <v>246</v>
      </c>
      <c r="D3978" s="4" t="s">
        <v>248</v>
      </c>
      <c r="E3978" s="4" t="str">
        <f>IF(COUNTIF($E$2:E3977,"Begin: " &amp; C3978 &amp; "-" &amp; D3978 &amp; "-" &amp; H3978)=0,"Begin: " &amp; C3978 &amp; "-" &amp; D3978 &amp; "-" &amp; H3978,IF((C3978 &amp; "-" &amp; D3978 &amp; "-" &amp; H3978)&lt;&gt;(C3979 &amp; "-" &amp; D3979 &amp; "-" &amp; H3979),"End: " &amp; C3978 &amp; "-" &amp; D3978 &amp; "-" &amp; H3978,""))</f>
        <v/>
      </c>
      <c r="F3978" s="4" t="str">
        <f t="shared" si="915"/>
        <v>Wall Street Journal-GDP-07-2019</v>
      </c>
      <c r="G3978" s="7">
        <v>43656</v>
      </c>
      <c r="H3978" s="7" t="str">
        <f t="shared" si="916"/>
        <v>07-2019</v>
      </c>
      <c r="I3978" s="7" t="str">
        <f t="shared" ca="1" si="917"/>
        <v>Wall Street Journal: Deloitte LP-GDP-07-2019</v>
      </c>
      <c r="J3978" s="4" t="str">
        <f t="shared" ca="1" si="918"/>
        <v>GDP-Deloitte LP:07-2019</v>
      </c>
      <c r="K3978" t="s">
        <v>749</v>
      </c>
      <c r="CK3978">
        <v>1.6</v>
      </c>
      <c r="CL3978">
        <v>1.6</v>
      </c>
      <c r="CM3978">
        <v>0.5</v>
      </c>
      <c r="CN3978">
        <v>1</v>
      </c>
      <c r="CO3978">
        <v>1.5</v>
      </c>
    </row>
    <row r="3979" spans="1:99" x14ac:dyDescent="0.55000000000000004">
      <c r="A3979" s="4" t="str">
        <f t="shared" ca="1" si="913"/>
        <v>Economic Outlook Group</v>
      </c>
      <c r="B3979" s="4" t="str">
        <f t="shared" si="914"/>
        <v>Bernard Baumohl</v>
      </c>
      <c r="C3979" s="4" t="s">
        <v>246</v>
      </c>
      <c r="D3979" s="4" t="s">
        <v>248</v>
      </c>
      <c r="E3979" s="4" t="str">
        <f>IF(COUNTIF($E$2:E3978,"Begin: " &amp; C3979 &amp; "-" &amp; D3979 &amp; "-" &amp; H3979)=0,"Begin: " &amp; C3979 &amp; "-" &amp; D3979 &amp; "-" &amp; H3979,IF((C3979 &amp; "-" &amp; D3979 &amp; "-" &amp; H3979)&lt;&gt;(C3980 &amp; "-" &amp; D3980 &amp; "-" &amp; H3980),"End: " &amp; C3979 &amp; "-" &amp; D3979 &amp; "-" &amp; H3979,""))</f>
        <v/>
      </c>
      <c r="F3979" s="4" t="str">
        <f t="shared" si="915"/>
        <v>Wall Street Journal-GDP-07-2019</v>
      </c>
      <c r="G3979" s="7">
        <v>43656</v>
      </c>
      <c r="H3979" s="7" t="str">
        <f t="shared" si="916"/>
        <v>07-2019</v>
      </c>
      <c r="I3979" s="7" t="str">
        <f t="shared" ca="1" si="917"/>
        <v>Wall Street Journal: Economic Outlook Group-GDP-07-2019</v>
      </c>
      <c r="J3979" s="4" t="str">
        <f t="shared" ca="1" si="918"/>
        <v>GDP-Economic Outlook Group:07-2019</v>
      </c>
      <c r="K3979" t="s">
        <v>426</v>
      </c>
      <c r="CK3979">
        <v>1.6</v>
      </c>
      <c r="CL3979">
        <v>1.9</v>
      </c>
      <c r="CM3979">
        <v>2</v>
      </c>
      <c r="CN3979">
        <v>1.3</v>
      </c>
      <c r="CO3979">
        <v>2</v>
      </c>
    </row>
    <row r="3980" spans="1:99" x14ac:dyDescent="0.55000000000000004">
      <c r="A3980" s="4" t="str">
        <f t="shared" ca="1" si="913"/>
        <v>Nationwide Insurance</v>
      </c>
      <c r="B3980" s="4" t="str">
        <f t="shared" si="914"/>
        <v>David Berson</v>
      </c>
      <c r="C3980" s="4" t="s">
        <v>246</v>
      </c>
      <c r="D3980" s="4" t="s">
        <v>248</v>
      </c>
      <c r="E3980" s="4" t="str">
        <f>IF(COUNTIF($E$2:E3979,"Begin: " &amp; C3980 &amp; "-" &amp; D3980 &amp; "-" &amp; H3980)=0,"Begin: " &amp; C3980 &amp; "-" &amp; D3980 &amp; "-" &amp; H3980,IF((C3980 &amp; "-" &amp; D3980 &amp; "-" &amp; H3980)&lt;&gt;(C3981 &amp; "-" &amp; D3981 &amp; "-" &amp; H3981),"End: " &amp; C3980 &amp; "-" &amp; D3980 &amp; "-" &amp; H3980,""))</f>
        <v/>
      </c>
      <c r="F3980" s="4" t="str">
        <f t="shared" si="915"/>
        <v>Wall Street Journal-GDP-07-2019</v>
      </c>
      <c r="G3980" s="7">
        <v>43656</v>
      </c>
      <c r="H3980" s="7" t="str">
        <f t="shared" si="916"/>
        <v>07-2019</v>
      </c>
      <c r="I3980" s="7" t="str">
        <f t="shared" ca="1" si="917"/>
        <v>Wall Street Journal: Nationwide Insurance-GDP-07-2019</v>
      </c>
      <c r="J3980" s="4" t="str">
        <f t="shared" ca="1" si="918"/>
        <v>GDP-Nationwide Insurance:07-2019</v>
      </c>
      <c r="K3980" t="s">
        <v>427</v>
      </c>
      <c r="CK3980">
        <v>1.9</v>
      </c>
      <c r="CL3980">
        <v>2</v>
      </c>
      <c r="CM3980">
        <v>2.1</v>
      </c>
      <c r="CN3980">
        <v>1.7</v>
      </c>
      <c r="CO3980">
        <v>2</v>
      </c>
    </row>
    <row r="3981" spans="1:99" x14ac:dyDescent="0.55000000000000004">
      <c r="A3981" s="4" t="str">
        <f t="shared" ca="1" si="913"/>
        <v>Tufts University</v>
      </c>
      <c r="B3981" s="4" t="str">
        <f t="shared" si="914"/>
        <v>Brian Bethune*</v>
      </c>
      <c r="C3981" s="4" t="s">
        <v>246</v>
      </c>
      <c r="D3981" s="4" t="s">
        <v>248</v>
      </c>
      <c r="E3981" s="4" t="str">
        <f>IF(COUNTIF($E$2:E3980,"Begin: " &amp; C3981 &amp; "-" &amp; D3981 &amp; "-" &amp; H3981)=0,"Begin: " &amp; C3981 &amp; "-" &amp; D3981 &amp; "-" &amp; H3981,IF((C3981 &amp; "-" &amp; D3981 &amp; "-" &amp; H3981)&lt;&gt;(C3982 &amp; "-" &amp; D3982 &amp; "-" &amp; H3982),"End: " &amp; C3981 &amp; "-" &amp; D3981 &amp; "-" &amp; H3981,""))</f>
        <v/>
      </c>
      <c r="F3981" s="4" t="str">
        <f t="shared" si="915"/>
        <v>Wall Street Journal-GDP-07-2019</v>
      </c>
      <c r="G3981" s="7">
        <v>43656</v>
      </c>
      <c r="H3981" s="7" t="str">
        <f t="shared" si="916"/>
        <v>07-2019</v>
      </c>
      <c r="I3981" s="7" t="str">
        <f t="shared" ca="1" si="917"/>
        <v>Wall Street Journal: Tufts University-GDP-07-2019</v>
      </c>
      <c r="J3981" s="4" t="str">
        <f t="shared" ca="1" si="918"/>
        <v>GDP-Tufts University:07-2019</v>
      </c>
      <c r="K3981" t="s">
        <v>813</v>
      </c>
    </row>
    <row r="3982" spans="1:99" x14ac:dyDescent="0.55000000000000004">
      <c r="A3982" s="4" t="str">
        <f t="shared" ca="1" si="913"/>
        <v>TS Lombard</v>
      </c>
      <c r="B3982" s="4" t="str">
        <f t="shared" si="914"/>
        <v>Steven Blitz</v>
      </c>
      <c r="C3982" s="4" t="s">
        <v>246</v>
      </c>
      <c r="D3982" s="4" t="s">
        <v>248</v>
      </c>
      <c r="E3982" s="4" t="str">
        <f>IF(COUNTIF($E$2:E3981,"Begin: " &amp; C3982 &amp; "-" &amp; D3982 &amp; "-" &amp; H3982)=0,"Begin: " &amp; C3982 &amp; "-" &amp; D3982 &amp; "-" &amp; H3982,IF((C3982 &amp; "-" &amp; D3982 &amp; "-" &amp; H3982)&lt;&gt;(C3983 &amp; "-" &amp; D3983 &amp; "-" &amp; H3983),"End: " &amp; C3982 &amp; "-" &amp; D3982 &amp; "-" &amp; H3982,""))</f>
        <v/>
      </c>
      <c r="F3982" s="4" t="str">
        <f t="shared" si="915"/>
        <v>Wall Street Journal-GDP-07-2019</v>
      </c>
      <c r="G3982" s="7">
        <v>43656</v>
      </c>
      <c r="H3982" s="7" t="str">
        <f t="shared" si="916"/>
        <v>07-2019</v>
      </c>
      <c r="I3982" s="7" t="str">
        <f t="shared" ca="1" si="917"/>
        <v>Wall Street Journal: TS Lombard-GDP-07-2019</v>
      </c>
      <c r="J3982" s="4" t="str">
        <f t="shared" ca="1" si="918"/>
        <v>GDP-TS Lombard:07-2019</v>
      </c>
      <c r="K3982" t="s">
        <v>768</v>
      </c>
      <c r="CK3982">
        <v>1.2</v>
      </c>
      <c r="CL3982">
        <v>1</v>
      </c>
      <c r="CM3982">
        <v>1.8</v>
      </c>
      <c r="CN3982">
        <v>2.5</v>
      </c>
      <c r="CO3982">
        <v>3</v>
      </c>
    </row>
    <row r="3983" spans="1:99" x14ac:dyDescent="0.55000000000000004">
      <c r="A3983" s="4" t="str">
        <f t="shared" ca="1" si="913"/>
        <v>Standard and Poor's</v>
      </c>
      <c r="B3983" s="4" t="str">
        <f t="shared" si="914"/>
        <v>Beth Ann Bovino</v>
      </c>
      <c r="C3983" s="4" t="s">
        <v>246</v>
      </c>
      <c r="D3983" s="4" t="s">
        <v>248</v>
      </c>
      <c r="E3983" s="4" t="str">
        <f>IF(COUNTIF($E$2:E3982,"Begin: " &amp; C3983 &amp; "-" &amp; D3983 &amp; "-" &amp; H3983)=0,"Begin: " &amp; C3983 &amp; "-" &amp; D3983 &amp; "-" &amp; H3983,IF((C3983 &amp; "-" &amp; D3983 &amp; "-" &amp; H3983)&lt;&gt;(C3984 &amp; "-" &amp; D3984 &amp; "-" &amp; H3984),"End: " &amp; C3983 &amp; "-" &amp; D3983 &amp; "-" &amp; H3983,""))</f>
        <v/>
      </c>
      <c r="F3983" s="4" t="str">
        <f t="shared" si="915"/>
        <v>Wall Street Journal-GDP-07-2019</v>
      </c>
      <c r="G3983" s="7">
        <v>43656</v>
      </c>
      <c r="H3983" s="7" t="str">
        <f t="shared" si="916"/>
        <v>07-2019</v>
      </c>
      <c r="I3983" s="7" t="str">
        <f t="shared" ca="1" si="917"/>
        <v>Wall Street Journal: Standard and Poor's-GDP-07-2019</v>
      </c>
      <c r="J3983" s="4" t="str">
        <f t="shared" ca="1" si="918"/>
        <v>GDP-Standard and Poor's:07-2019</v>
      </c>
      <c r="K3983" t="s">
        <v>199</v>
      </c>
      <c r="CK3983">
        <v>1.8</v>
      </c>
      <c r="CL3983">
        <v>1.7</v>
      </c>
      <c r="CM3983">
        <v>1.9</v>
      </c>
      <c r="CN3983">
        <v>1.2</v>
      </c>
      <c r="CO3983">
        <v>2.4</v>
      </c>
    </row>
    <row r="3984" spans="1:99" x14ac:dyDescent="0.55000000000000004">
      <c r="A3984" s="4" t="str">
        <f t="shared" ca="1" si="913"/>
        <v>Wells Fargo &amp; Co.</v>
      </c>
      <c r="B3984" s="4" t="str">
        <f t="shared" si="914"/>
        <v>Jay Bryson</v>
      </c>
      <c r="C3984" s="4" t="s">
        <v>246</v>
      </c>
      <c r="D3984" s="4" t="s">
        <v>248</v>
      </c>
      <c r="E3984" s="4" t="str">
        <f>IF(COUNTIF($E$2:E3983,"Begin: " &amp; C3984 &amp; "-" &amp; D3984 &amp; "-" &amp; H3984)=0,"Begin: " &amp; C3984 &amp; "-" &amp; D3984 &amp; "-" &amp; H3984,IF((C3984 &amp; "-" &amp; D3984 &amp; "-" &amp; H3984)&lt;&gt;(C3985 &amp; "-" &amp; D3985 &amp; "-" &amp; H3985),"End: " &amp; C3984 &amp; "-" &amp; D3984 &amp; "-" &amp; H3984,""))</f>
        <v/>
      </c>
      <c r="F3984" s="4" t="str">
        <f t="shared" si="915"/>
        <v>Wall Street Journal-GDP-07-2019</v>
      </c>
      <c r="G3984" s="7">
        <v>43656</v>
      </c>
      <c r="H3984" s="7" t="str">
        <f t="shared" si="916"/>
        <v>07-2019</v>
      </c>
      <c r="I3984" s="7" t="str">
        <f t="shared" ca="1" si="917"/>
        <v>Wall Street Journal: Wells Fargo &amp; Co.-GDP-07-2019</v>
      </c>
      <c r="J3984" s="4" t="str">
        <f t="shared" ca="1" si="918"/>
        <v>GDP-Wells Fargo &amp; Co.:07-2019</v>
      </c>
      <c r="K3984" t="s">
        <v>786</v>
      </c>
      <c r="CK3984">
        <v>1.8</v>
      </c>
      <c r="CL3984">
        <v>2.2000000000000002</v>
      </c>
      <c r="CM3984">
        <v>1.7</v>
      </c>
      <c r="CN3984">
        <v>2.4</v>
      </c>
      <c r="CO3984">
        <v>2.2000000000000002</v>
      </c>
    </row>
    <row r="3985" spans="1:93" x14ac:dyDescent="0.55000000000000004">
      <c r="A3985" s="4" t="str">
        <f t="shared" ca="1" si="913"/>
        <v>Credit Agricole CIB</v>
      </c>
      <c r="B3985" s="4" t="str">
        <f t="shared" si="914"/>
        <v>Michael Carey</v>
      </c>
      <c r="C3985" s="4" t="s">
        <v>246</v>
      </c>
      <c r="D3985" s="4" t="s">
        <v>248</v>
      </c>
      <c r="E3985" s="4" t="str">
        <f>IF(COUNTIF($E$2:E3984,"Begin: " &amp; C3985 &amp; "-" &amp; D3985 &amp; "-" &amp; H3985)=0,"Begin: " &amp; C3985 &amp; "-" &amp; D3985 &amp; "-" &amp; H3985,IF((C3985 &amp; "-" &amp; D3985 &amp; "-" &amp; H3985)&lt;&gt;(C3986 &amp; "-" &amp; D3986 &amp; "-" &amp; H3986),"End: " &amp; C3985 &amp; "-" &amp; D3985 &amp; "-" &amp; H3985,""))</f>
        <v/>
      </c>
      <c r="F3985" s="4" t="str">
        <f t="shared" si="915"/>
        <v>Wall Street Journal-GDP-07-2019</v>
      </c>
      <c r="G3985" s="7">
        <v>43656</v>
      </c>
      <c r="H3985" s="7" t="str">
        <f t="shared" si="916"/>
        <v>07-2019</v>
      </c>
      <c r="I3985" s="7" t="str">
        <f t="shared" ca="1" si="917"/>
        <v>Wall Street Journal: Credit Agricole CIB-GDP-07-2019</v>
      </c>
      <c r="J3985" s="4" t="str">
        <f t="shared" ca="1" si="918"/>
        <v>GDP-Credit Agricole CIB:07-2019</v>
      </c>
      <c r="K3985" t="s">
        <v>200</v>
      </c>
      <c r="CK3985">
        <v>1.9</v>
      </c>
      <c r="CL3985">
        <v>2</v>
      </c>
      <c r="CM3985">
        <v>1.5</v>
      </c>
      <c r="CN3985">
        <v>1</v>
      </c>
      <c r="CO3985">
        <v>-0.1</v>
      </c>
    </row>
    <row r="3986" spans="1:93" x14ac:dyDescent="0.55000000000000004">
      <c r="A3986" s="4" t="str">
        <f t="shared" ca="1" si="913"/>
        <v>Econoclast</v>
      </c>
      <c r="B3986" s="4" t="str">
        <f t="shared" si="914"/>
        <v>Mike Cosgrove</v>
      </c>
      <c r="C3986" s="4" t="s">
        <v>246</v>
      </c>
      <c r="D3986" s="4" t="s">
        <v>248</v>
      </c>
      <c r="E3986" s="4" t="str">
        <f>IF(COUNTIF($E$2:E3985,"Begin: " &amp; C3986 &amp; "-" &amp; D3986 &amp; "-" &amp; H3986)=0,"Begin: " &amp; C3986 &amp; "-" &amp; D3986 &amp; "-" &amp; H3986,IF((C3986 &amp; "-" &amp; D3986 &amp; "-" &amp; H3986)&lt;&gt;(C3987 &amp; "-" &amp; D3987 &amp; "-" &amp; H3987),"End: " &amp; C3986 &amp; "-" &amp; D3986 &amp; "-" &amp; H3986,""))</f>
        <v/>
      </c>
      <c r="F3986" s="4" t="str">
        <f t="shared" si="915"/>
        <v>Wall Street Journal-GDP-07-2019</v>
      </c>
      <c r="G3986" s="7">
        <v>43656</v>
      </c>
      <c r="H3986" s="7" t="str">
        <f t="shared" si="916"/>
        <v>07-2019</v>
      </c>
      <c r="I3986" s="7" t="str">
        <f t="shared" ca="1" si="917"/>
        <v>Wall Street Journal: Econoclast-GDP-07-2019</v>
      </c>
      <c r="J3986" s="4" t="str">
        <f t="shared" ca="1" si="918"/>
        <v>GDP-Econoclast:07-2019</v>
      </c>
      <c r="K3986" t="s">
        <v>203</v>
      </c>
      <c r="CK3986">
        <v>2</v>
      </c>
      <c r="CL3986">
        <v>2</v>
      </c>
      <c r="CM3986">
        <v>2.2000000000000002</v>
      </c>
      <c r="CN3986">
        <v>1.8</v>
      </c>
      <c r="CO3986">
        <v>2</v>
      </c>
    </row>
    <row r="3987" spans="1:93" x14ac:dyDescent="0.55000000000000004">
      <c r="A3987" s="4" t="str">
        <f t="shared" ca="1" si="913"/>
        <v>Pictet Wealth Management</v>
      </c>
      <c r="B3987" s="4" t="str">
        <f t="shared" si="914"/>
        <v>Thomas Costerg*</v>
      </c>
      <c r="C3987" s="4" t="s">
        <v>246</v>
      </c>
      <c r="D3987" s="4" t="s">
        <v>248</v>
      </c>
      <c r="E3987" s="4" t="str">
        <f>IF(COUNTIF($E$2:E3986,"Begin: " &amp; C3987 &amp; "-" &amp; D3987 &amp; "-" &amp; H3987)=0,"Begin: " &amp; C3987 &amp; "-" &amp; D3987 &amp; "-" &amp; H3987,IF((C3987 &amp; "-" &amp; D3987 &amp; "-" &amp; H3987)&lt;&gt;(C3988 &amp; "-" &amp; D3988 &amp; "-" &amp; H3988),"End: " &amp; C3987 &amp; "-" &amp; D3987 &amp; "-" &amp; H3987,""))</f>
        <v/>
      </c>
      <c r="F3987" s="4" t="str">
        <f t="shared" si="915"/>
        <v>Wall Street Journal-GDP-07-2019</v>
      </c>
      <c r="G3987" s="7">
        <v>43656</v>
      </c>
      <c r="H3987" s="7" t="str">
        <f t="shared" si="916"/>
        <v>07-2019</v>
      </c>
      <c r="I3987" s="7" t="str">
        <f t="shared" ca="1" si="917"/>
        <v>Wall Street Journal: Pictet Wealth Management-GDP-07-2019</v>
      </c>
      <c r="J3987" s="4" t="str">
        <f t="shared" ca="1" si="918"/>
        <v>GDP-Pictet Wealth Management:07-2019</v>
      </c>
      <c r="K3987" t="s">
        <v>814</v>
      </c>
    </row>
    <row r="3988" spans="1:93" x14ac:dyDescent="0.55000000000000004">
      <c r="A3988" s="4" t="str">
        <f t="shared" ca="1" si="913"/>
        <v>Wrightson ICAP</v>
      </c>
      <c r="B3988" s="4" t="str">
        <f t="shared" si="914"/>
        <v>Lou Crandall</v>
      </c>
      <c r="C3988" s="4" t="s">
        <v>246</v>
      </c>
      <c r="D3988" s="4" t="s">
        <v>248</v>
      </c>
      <c r="E3988" s="4" t="str">
        <f>IF(COUNTIF($E$2:E3987,"Begin: " &amp; C3988 &amp; "-" &amp; D3988 &amp; "-" &amp; H3988)=0,"Begin: " &amp; C3988 &amp; "-" &amp; D3988 &amp; "-" &amp; H3988,IF((C3988 &amp; "-" &amp; D3988 &amp; "-" &amp; H3988)&lt;&gt;(C3989 &amp; "-" &amp; D3989 &amp; "-" &amp; H3989),"End: " &amp; C3988 &amp; "-" &amp; D3988 &amp; "-" &amp; H3988,""))</f>
        <v/>
      </c>
      <c r="F3988" s="4" t="str">
        <f t="shared" si="915"/>
        <v>Wall Street Journal-GDP-07-2019</v>
      </c>
      <c r="G3988" s="7">
        <v>43656</v>
      </c>
      <c r="H3988" s="7" t="str">
        <f t="shared" si="916"/>
        <v>07-2019</v>
      </c>
      <c r="I3988" s="7" t="str">
        <f t="shared" ca="1" si="917"/>
        <v>Wall Street Journal: Wrightson ICAP-GDP-07-2019</v>
      </c>
      <c r="J3988" s="4" t="str">
        <f t="shared" ca="1" si="918"/>
        <v>GDP-Wrightson ICAP:07-2019</v>
      </c>
      <c r="K3988" t="s">
        <v>204</v>
      </c>
      <c r="CK3988">
        <v>2.5</v>
      </c>
      <c r="CL3988">
        <v>2</v>
      </c>
      <c r="CM3988">
        <v>1.8</v>
      </c>
      <c r="CN3988">
        <v>1.8</v>
      </c>
      <c r="CO3988">
        <v>2.5</v>
      </c>
    </row>
    <row r="3989" spans="1:93" x14ac:dyDescent="0.55000000000000004">
      <c r="A3989" s="4" t="str">
        <f t="shared" ca="1" si="913"/>
        <v>Independent Consultant</v>
      </c>
      <c r="B3989" s="4" t="str">
        <f t="shared" si="914"/>
        <v>Amy Crews Cutts*</v>
      </c>
      <c r="C3989" s="4" t="s">
        <v>246</v>
      </c>
      <c r="D3989" s="4" t="s">
        <v>248</v>
      </c>
      <c r="E3989" s="4" t="str">
        <f>IF(COUNTIF($E$2:E3988,"Begin: " &amp; C3989 &amp; "-" &amp; D3989 &amp; "-" &amp; H3989)=0,"Begin: " &amp; C3989 &amp; "-" &amp; D3989 &amp; "-" &amp; H3989,IF((C3989 &amp; "-" &amp; D3989 &amp; "-" &amp; H3989)&lt;&gt;(C3990 &amp; "-" &amp; D3990 &amp; "-" &amp; H3990),"End: " &amp; C3989 &amp; "-" &amp; D3989 &amp; "-" &amp; H3989,""))</f>
        <v/>
      </c>
      <c r="F3989" s="4" t="str">
        <f t="shared" si="915"/>
        <v>Wall Street Journal-GDP-07-2019</v>
      </c>
      <c r="G3989" s="7">
        <v>43656</v>
      </c>
      <c r="H3989" s="7" t="str">
        <f t="shared" si="916"/>
        <v>07-2019</v>
      </c>
      <c r="I3989" s="7" t="str">
        <f t="shared" ca="1" si="917"/>
        <v>Wall Street Journal: Independent Consultant-GDP-07-2019</v>
      </c>
      <c r="J3989" s="4" t="str">
        <f t="shared" ca="1" si="918"/>
        <v>GDP-Independent Consultant:07-2019</v>
      </c>
      <c r="K3989" t="s">
        <v>837</v>
      </c>
    </row>
    <row r="3990" spans="1:93" x14ac:dyDescent="0.55000000000000004">
      <c r="A3990" s="4" t="str">
        <f t="shared" ca="1" si="913"/>
        <v>Oxford Economics</v>
      </c>
      <c r="B3990" s="4" t="str">
        <f t="shared" si="914"/>
        <v>Greg Daco</v>
      </c>
      <c r="C3990" s="4" t="s">
        <v>246</v>
      </c>
      <c r="D3990" s="4" t="s">
        <v>248</v>
      </c>
      <c r="E3990" s="4" t="str">
        <f>IF(COUNTIF($E$2:E3989,"Begin: " &amp; C3990 &amp; "-" &amp; D3990 &amp; "-" &amp; H3990)=0,"Begin: " &amp; C3990 &amp; "-" &amp; D3990 &amp; "-" &amp; H3990,IF((C3990 &amp; "-" &amp; D3990 &amp; "-" &amp; H3990)&lt;&gt;(C3991 &amp; "-" &amp; D3991 &amp; "-" &amp; H3991),"End: " &amp; C3990 &amp; "-" &amp; D3990 &amp; "-" &amp; H3990,""))</f>
        <v/>
      </c>
      <c r="F3990" s="4" t="str">
        <f t="shared" si="915"/>
        <v>Wall Street Journal-GDP-07-2019</v>
      </c>
      <c r="G3990" s="7">
        <v>43656</v>
      </c>
      <c r="H3990" s="7" t="str">
        <f t="shared" si="916"/>
        <v>07-2019</v>
      </c>
      <c r="I3990" s="7" t="str">
        <f t="shared" ca="1" si="917"/>
        <v>Wall Street Journal: Oxford Economics-GDP-07-2019</v>
      </c>
      <c r="J3990" s="4" t="str">
        <f t="shared" ca="1" si="918"/>
        <v>GDP-Oxford Economics:07-2019</v>
      </c>
      <c r="K3990" t="s">
        <v>429</v>
      </c>
      <c r="CK3990">
        <v>1.8</v>
      </c>
      <c r="CL3990">
        <v>2</v>
      </c>
      <c r="CM3990">
        <v>1.6</v>
      </c>
      <c r="CN3990">
        <v>1.4</v>
      </c>
      <c r="CO3990">
        <v>2.2999999999999998</v>
      </c>
    </row>
    <row r="3991" spans="1:93" x14ac:dyDescent="0.55000000000000004">
      <c r="A3991" s="4" t="str">
        <f t="shared" ca="1" si="913"/>
        <v>Georgia State University</v>
      </c>
      <c r="B3991" s="4" t="str">
        <f t="shared" si="914"/>
        <v>Rajeev Dhawan</v>
      </c>
      <c r="C3991" s="4" t="s">
        <v>246</v>
      </c>
      <c r="D3991" s="4" t="s">
        <v>248</v>
      </c>
      <c r="E3991" s="4" t="str">
        <f>IF(COUNTIF($E$2:E3990,"Begin: " &amp; C3991 &amp; "-" &amp; D3991 &amp; "-" &amp; H3991)=0,"Begin: " &amp; C3991 &amp; "-" &amp; D3991 &amp; "-" &amp; H3991,IF((C3991 &amp; "-" &amp; D3991 &amp; "-" &amp; H3991)&lt;&gt;(C3992 &amp; "-" &amp; D3992 &amp; "-" &amp; H3992),"End: " &amp; C3991 &amp; "-" &amp; D3991 &amp; "-" &amp; H3991,""))</f>
        <v/>
      </c>
      <c r="F3991" s="4" t="str">
        <f t="shared" si="915"/>
        <v>Wall Street Journal-GDP-07-2019</v>
      </c>
      <c r="G3991" s="7">
        <v>43656</v>
      </c>
      <c r="H3991" s="7" t="str">
        <f t="shared" si="916"/>
        <v>07-2019</v>
      </c>
      <c r="I3991" s="7" t="str">
        <f t="shared" ca="1" si="917"/>
        <v>Wall Street Journal: Georgia State University-GDP-07-2019</v>
      </c>
      <c r="J3991" s="4" t="str">
        <f t="shared" ca="1" si="918"/>
        <v>GDP-Georgia State University:07-2019</v>
      </c>
      <c r="K3991" t="s">
        <v>430</v>
      </c>
      <c r="CK3991">
        <v>2</v>
      </c>
      <c r="CL3991">
        <v>1.6</v>
      </c>
      <c r="CM3991">
        <v>1.8</v>
      </c>
      <c r="CN3991">
        <v>1.9</v>
      </c>
      <c r="CO3991">
        <v>2.1</v>
      </c>
    </row>
    <row r="3992" spans="1:93" x14ac:dyDescent="0.55000000000000004">
      <c r="A3992" s="4" t="str">
        <f t="shared" ca="1" si="913"/>
        <v>National Association of Home Builders</v>
      </c>
      <c r="B3992" s="4" t="str">
        <f t="shared" si="914"/>
        <v>Robert Dietz</v>
      </c>
      <c r="C3992" s="4" t="s">
        <v>246</v>
      </c>
      <c r="D3992" s="4" t="s">
        <v>248</v>
      </c>
      <c r="E3992" s="4" t="str">
        <f>IF(COUNTIF($E$2:E3991,"Begin: " &amp; C3992 &amp; "-" &amp; D3992 &amp; "-" &amp; H3992)=0,"Begin: " &amp; C3992 &amp; "-" &amp; D3992 &amp; "-" &amp; H3992,IF((C3992 &amp; "-" &amp; D3992 &amp; "-" &amp; H3992)&lt;&gt;(C3993 &amp; "-" &amp; D3993 &amp; "-" &amp; H3993),"End: " &amp; C3992 &amp; "-" &amp; D3992 &amp; "-" &amp; H3992,""))</f>
        <v/>
      </c>
      <c r="F3992" s="4" t="str">
        <f t="shared" si="915"/>
        <v>Wall Street Journal-GDP-07-2019</v>
      </c>
      <c r="G3992" s="7">
        <v>43656</v>
      </c>
      <c r="H3992" s="7" t="str">
        <f t="shared" si="916"/>
        <v>07-2019</v>
      </c>
      <c r="I3992" s="7" t="str">
        <f t="shared" ca="1" si="917"/>
        <v>Wall Street Journal: National Association of Home Builders-GDP-07-2019</v>
      </c>
      <c r="J3992" s="4" t="str">
        <f t="shared" ca="1" si="918"/>
        <v>GDP-National Association of Home Builders:07-2019</v>
      </c>
      <c r="K3992" t="s">
        <v>754</v>
      </c>
      <c r="CK3992">
        <v>1.6</v>
      </c>
      <c r="CL3992">
        <v>1.8</v>
      </c>
      <c r="CM3992">
        <v>1.9</v>
      </c>
      <c r="CN3992">
        <v>1.8</v>
      </c>
      <c r="CO3992">
        <v>2</v>
      </c>
    </row>
    <row r="3993" spans="1:93" x14ac:dyDescent="0.55000000000000004">
      <c r="A3993" s="4" t="str">
        <f t="shared" ca="1" si="913"/>
        <v>Fannie Mae</v>
      </c>
      <c r="B3993" s="4" t="str">
        <f t="shared" si="914"/>
        <v>Douglas Duncan</v>
      </c>
      <c r="C3993" s="4" t="s">
        <v>246</v>
      </c>
      <c r="D3993" s="4" t="s">
        <v>248</v>
      </c>
      <c r="E3993" s="4" t="str">
        <f>IF(COUNTIF($E$2:E3992,"Begin: " &amp; C3993 &amp; "-" &amp; D3993 &amp; "-" &amp; H3993)=0,"Begin: " &amp; C3993 &amp; "-" &amp; D3993 &amp; "-" &amp; H3993,IF((C3993 &amp; "-" &amp; D3993 &amp; "-" &amp; H3993)&lt;&gt;(C3994 &amp; "-" &amp; D3994 &amp; "-" &amp; H3994),"End: " &amp; C3993 &amp; "-" &amp; D3993 &amp; "-" &amp; H3993,""))</f>
        <v/>
      </c>
      <c r="F3993" s="4" t="str">
        <f t="shared" si="915"/>
        <v>Wall Street Journal-GDP-07-2019</v>
      </c>
      <c r="G3993" s="7">
        <v>43656</v>
      </c>
      <c r="H3993" s="7" t="str">
        <f t="shared" si="916"/>
        <v>07-2019</v>
      </c>
      <c r="I3993" s="7" t="str">
        <f t="shared" ca="1" si="917"/>
        <v>Wall Street Journal: Fannie Mae-GDP-07-2019</v>
      </c>
      <c r="J3993" s="4" t="str">
        <f t="shared" ca="1" si="918"/>
        <v>GDP-Fannie Mae:07-2019</v>
      </c>
      <c r="K3993" t="s">
        <v>206</v>
      </c>
      <c r="CK3993">
        <v>1.8</v>
      </c>
      <c r="CL3993">
        <v>1.9</v>
      </c>
      <c r="CM3993">
        <v>1.8</v>
      </c>
      <c r="CN3993">
        <v>1.7</v>
      </c>
      <c r="CO3993">
        <v>1.6</v>
      </c>
    </row>
    <row r="3994" spans="1:93" x14ac:dyDescent="0.55000000000000004">
      <c r="A3994" s="4" t="str">
        <f t="shared" ca="1" si="913"/>
        <v>Comerica Bank</v>
      </c>
      <c r="B3994" s="4" t="str">
        <f t="shared" si="914"/>
        <v>Robert Dye</v>
      </c>
      <c r="C3994" s="4" t="s">
        <v>246</v>
      </c>
      <c r="D3994" s="4" t="s">
        <v>248</v>
      </c>
      <c r="E3994" s="4" t="str">
        <f>IF(COUNTIF($E$2:E3993,"Begin: " &amp; C3994 &amp; "-" &amp; D3994 &amp; "-" &amp; H3994)=0,"Begin: " &amp; C3994 &amp; "-" &amp; D3994 &amp; "-" &amp; H3994,IF((C3994 &amp; "-" &amp; D3994 &amp; "-" &amp; H3994)&lt;&gt;(C3995 &amp; "-" &amp; D3995 &amp; "-" &amp; H3995),"End: " &amp; C3994 &amp; "-" &amp; D3994 &amp; "-" &amp; H3994,""))</f>
        <v/>
      </c>
      <c r="F3994" s="4" t="str">
        <f t="shared" si="915"/>
        <v>Wall Street Journal-GDP-07-2019</v>
      </c>
      <c r="G3994" s="7">
        <v>43656</v>
      </c>
      <c r="H3994" s="7" t="str">
        <f t="shared" si="916"/>
        <v>07-2019</v>
      </c>
      <c r="I3994" s="7" t="str">
        <f t="shared" ca="1" si="917"/>
        <v>Wall Street Journal: Comerica Bank-GDP-07-2019</v>
      </c>
      <c r="J3994" s="4" t="str">
        <f t="shared" ca="1" si="918"/>
        <v>GDP-Comerica Bank:07-2019</v>
      </c>
      <c r="K3994" t="s">
        <v>207</v>
      </c>
      <c r="CK3994">
        <v>1.6</v>
      </c>
      <c r="CL3994">
        <v>2.2000000000000002</v>
      </c>
      <c r="CM3994">
        <v>2.2000000000000002</v>
      </c>
      <c r="CN3994">
        <v>2.2999999999999998</v>
      </c>
      <c r="CO3994">
        <v>2</v>
      </c>
    </row>
    <row r="3995" spans="1:93" x14ac:dyDescent="0.55000000000000004">
      <c r="A3995" s="4" t="str">
        <f t="shared" ca="1" si="913"/>
        <v>PNC Financial Services Group</v>
      </c>
      <c r="B3995" s="4" t="str">
        <f t="shared" si="914"/>
        <v>Augustine Faucher</v>
      </c>
      <c r="C3995" s="4" t="s">
        <v>246</v>
      </c>
      <c r="D3995" s="4" t="s">
        <v>248</v>
      </c>
      <c r="E3995" s="4" t="str">
        <f>IF(COUNTIF($E$2:E3994,"Begin: " &amp; C3995 &amp; "-" &amp; D3995 &amp; "-" &amp; H3995)=0,"Begin: " &amp; C3995 &amp; "-" &amp; D3995 &amp; "-" &amp; H3995,IF((C3995 &amp; "-" &amp; D3995 &amp; "-" &amp; H3995)&lt;&gt;(C3996 &amp; "-" &amp; D3996 &amp; "-" &amp; H3996),"End: " &amp; C3995 &amp; "-" &amp; D3995 &amp; "-" &amp; H3995,""))</f>
        <v/>
      </c>
      <c r="F3995" s="4" t="str">
        <f t="shared" si="915"/>
        <v>Wall Street Journal-GDP-07-2019</v>
      </c>
      <c r="G3995" s="7">
        <v>43656</v>
      </c>
      <c r="H3995" s="7" t="str">
        <f t="shared" si="916"/>
        <v>07-2019</v>
      </c>
      <c r="I3995" s="7" t="str">
        <f t="shared" ca="1" si="917"/>
        <v>Wall Street Journal: PNC Financial Services Group-GDP-07-2019</v>
      </c>
      <c r="J3995" s="4" t="str">
        <f t="shared" ca="1" si="918"/>
        <v>GDP-PNC Financial Services Group:07-2019</v>
      </c>
      <c r="K3995" t="s">
        <v>769</v>
      </c>
      <c r="CK3995">
        <v>2</v>
      </c>
      <c r="CL3995">
        <v>2.1</v>
      </c>
      <c r="CM3995">
        <v>1.8</v>
      </c>
      <c r="CN3995">
        <v>1.9</v>
      </c>
      <c r="CO3995">
        <v>1.7</v>
      </c>
    </row>
    <row r="3996" spans="1:93" x14ac:dyDescent="0.55000000000000004">
      <c r="A3996" s="4" t="str">
        <f t="shared" ca="1" si="913"/>
        <v>California Lutheran University</v>
      </c>
      <c r="B3996" s="4" t="str">
        <f t="shared" si="914"/>
        <v>Matthew Fienup/Dan Hamilton</v>
      </c>
      <c r="C3996" s="4" t="s">
        <v>246</v>
      </c>
      <c r="D3996" s="4" t="s">
        <v>248</v>
      </c>
      <c r="E3996" s="4" t="str">
        <f>IF(COUNTIF($E$2:E3995,"Begin: " &amp; C3996 &amp; "-" &amp; D3996 &amp; "-" &amp; H3996)=0,"Begin: " &amp; C3996 &amp; "-" &amp; D3996 &amp; "-" &amp; H3996,IF((C3996 &amp; "-" &amp; D3996 &amp; "-" &amp; H3996)&lt;&gt;(C3997 &amp; "-" &amp; D3997 &amp; "-" &amp; H3997),"End: " &amp; C3996 &amp; "-" &amp; D3996 &amp; "-" &amp; H3996,""))</f>
        <v/>
      </c>
      <c r="F3996" s="4" t="str">
        <f t="shared" si="915"/>
        <v>Wall Street Journal-GDP-07-2019</v>
      </c>
      <c r="G3996" s="7">
        <v>43656</v>
      </c>
      <c r="H3996" s="7" t="str">
        <f t="shared" si="916"/>
        <v>07-2019</v>
      </c>
      <c r="I3996" s="7" t="str">
        <f t="shared" ca="1" si="917"/>
        <v>Wall Street Journal: California Lutheran University-GDP-07-2019</v>
      </c>
      <c r="J3996" s="4" t="str">
        <f t="shared" ca="1" si="918"/>
        <v>GDP-California Lutheran University:07-2019</v>
      </c>
      <c r="K3996" t="s">
        <v>796</v>
      </c>
      <c r="CK3996">
        <v>2.4</v>
      </c>
      <c r="CL3996">
        <v>2.4</v>
      </c>
      <c r="CM3996">
        <v>2.2999999999999998</v>
      </c>
      <c r="CN3996">
        <v>2.2999999999999998</v>
      </c>
      <c r="CO3996">
        <v>2.2999999999999998</v>
      </c>
    </row>
    <row r="3997" spans="1:93" x14ac:dyDescent="0.55000000000000004">
      <c r="A3997" s="4" t="str">
        <f t="shared" ca="1" si="913"/>
        <v>MFR</v>
      </c>
      <c r="B3997" s="4" t="str">
        <f t="shared" si="914"/>
        <v>Maria Fiorini Ramirez/Joshua Shapiro*</v>
      </c>
      <c r="C3997" s="4" t="s">
        <v>246</v>
      </c>
      <c r="D3997" s="4" t="s">
        <v>248</v>
      </c>
      <c r="E3997" s="4" t="str">
        <f>IF(COUNTIF($E$2:E3996,"Begin: " &amp; C3997 &amp; "-" &amp; D3997 &amp; "-" &amp; H3997)=0,"Begin: " &amp; C3997 &amp; "-" &amp; D3997 &amp; "-" &amp; H3997,IF((C3997 &amp; "-" &amp; D3997 &amp; "-" &amp; H3997)&lt;&gt;(C3998 &amp; "-" &amp; D3998 &amp; "-" &amp; H3998),"End: " &amp; C3997 &amp; "-" &amp; D3997 &amp; "-" &amp; H3997,""))</f>
        <v/>
      </c>
      <c r="F3997" s="4" t="str">
        <f t="shared" si="915"/>
        <v>Wall Street Journal-GDP-07-2019</v>
      </c>
      <c r="G3997" s="7">
        <v>43656</v>
      </c>
      <c r="H3997" s="7" t="str">
        <f t="shared" si="916"/>
        <v>07-2019</v>
      </c>
      <c r="I3997" s="7" t="str">
        <f t="shared" ca="1" si="917"/>
        <v>Wall Street Journal: MFR-GDP-07-2019</v>
      </c>
      <c r="J3997" s="4" t="str">
        <f t="shared" ca="1" si="918"/>
        <v>GDP-MFR:07-2019</v>
      </c>
      <c r="K3997" t="s">
        <v>838</v>
      </c>
    </row>
    <row r="3998" spans="1:93" x14ac:dyDescent="0.55000000000000004">
      <c r="A3998" s="4" t="str">
        <f t="shared" ca="1" si="913"/>
        <v>Chamber of Commerce</v>
      </c>
      <c r="B3998" s="4" t="str">
        <f t="shared" si="914"/>
        <v>J.D. Foster</v>
      </c>
      <c r="C3998" s="4" t="s">
        <v>246</v>
      </c>
      <c r="D3998" s="4" t="s">
        <v>248</v>
      </c>
      <c r="E3998" s="4" t="str">
        <f>IF(COUNTIF($E$2:E3997,"Begin: " &amp; C3998 &amp; "-" &amp; D3998 &amp; "-" &amp; H3998)=0,"Begin: " &amp; C3998 &amp; "-" &amp; D3998 &amp; "-" &amp; H3998,IF((C3998 &amp; "-" &amp; D3998 &amp; "-" &amp; H3998)&lt;&gt;(C3999 &amp; "-" &amp; D3999 &amp; "-" &amp; H3999),"End: " &amp; C3998 &amp; "-" &amp; D3998 &amp; "-" &amp; H3998,""))</f>
        <v/>
      </c>
      <c r="F3998" s="4" t="str">
        <f t="shared" si="915"/>
        <v>Wall Street Journal-GDP-07-2019</v>
      </c>
      <c r="G3998" s="7">
        <v>43656</v>
      </c>
      <c r="H3998" s="7" t="str">
        <f t="shared" si="916"/>
        <v>07-2019</v>
      </c>
      <c r="I3998" s="7" t="str">
        <f t="shared" ca="1" si="917"/>
        <v>Wall Street Journal: Chamber of Commerce-GDP-07-2019</v>
      </c>
      <c r="J3998" s="4" t="str">
        <f t="shared" ca="1" si="918"/>
        <v>GDP-Chamber of Commerce:07-2019</v>
      </c>
      <c r="K3998" t="s">
        <v>766</v>
      </c>
      <c r="CK3998">
        <v>1</v>
      </c>
      <c r="CL3998">
        <v>2.1</v>
      </c>
      <c r="CM3998">
        <v>2.6</v>
      </c>
      <c r="CN3998">
        <v>2.4</v>
      </c>
      <c r="CO3998">
        <v>2.2999999999999998</v>
      </c>
    </row>
    <row r="3999" spans="1:93" x14ac:dyDescent="0.55000000000000004">
      <c r="A3999" s="4" t="str">
        <f t="shared" ca="1" si="913"/>
        <v>Mortgage Bankers Association</v>
      </c>
      <c r="B3999" s="4" t="str">
        <f t="shared" si="914"/>
        <v>Mike Fratantoni</v>
      </c>
      <c r="C3999" s="4" t="s">
        <v>246</v>
      </c>
      <c r="D3999" s="4" t="s">
        <v>248</v>
      </c>
      <c r="E3999" s="4" t="str">
        <f>IF(COUNTIF($E$2:E3998,"Begin: " &amp; C3999 &amp; "-" &amp; D3999 &amp; "-" &amp; H3999)=0,"Begin: " &amp; C3999 &amp; "-" &amp; D3999 &amp; "-" &amp; H3999,IF((C3999 &amp; "-" &amp; D3999 &amp; "-" &amp; H3999)&lt;&gt;(C4000 &amp; "-" &amp; D4000 &amp; "-" &amp; H4000),"End: " &amp; C3999 &amp; "-" &amp; D3999 &amp; "-" &amp; H3999,""))</f>
        <v/>
      </c>
      <c r="F3999" s="4" t="str">
        <f t="shared" si="915"/>
        <v>Wall Street Journal-GDP-07-2019</v>
      </c>
      <c r="G3999" s="7">
        <v>43656</v>
      </c>
      <c r="H3999" s="7" t="str">
        <f t="shared" si="916"/>
        <v>07-2019</v>
      </c>
      <c r="I3999" s="7" t="str">
        <f t="shared" ca="1" si="917"/>
        <v>Wall Street Journal: Mortgage Bankers Association-GDP-07-2019</v>
      </c>
      <c r="J3999" s="4" t="str">
        <f t="shared" ca="1" si="918"/>
        <v>GDP-Mortgage Bankers Association:07-2019</v>
      </c>
      <c r="K3999" t="s">
        <v>209</v>
      </c>
      <c r="CK3999">
        <v>1.5</v>
      </c>
      <c r="CL3999">
        <v>1.7</v>
      </c>
      <c r="CM3999">
        <v>1.8</v>
      </c>
      <c r="CN3999">
        <v>0.9</v>
      </c>
      <c r="CO3999">
        <v>0.9</v>
      </c>
    </row>
    <row r="4000" spans="1:93" x14ac:dyDescent="0.55000000000000004">
      <c r="A4000" s="4" t="str">
        <f t="shared" ca="1" si="913"/>
        <v>Robert Fry Economics LLC</v>
      </c>
      <c r="B4000" s="4" t="str">
        <f t="shared" si="914"/>
        <v>Robert Fry</v>
      </c>
      <c r="C4000" s="4" t="s">
        <v>246</v>
      </c>
      <c r="D4000" s="4" t="s">
        <v>248</v>
      </c>
      <c r="E4000" s="4" t="str">
        <f>IF(COUNTIF($E$2:E3999,"Begin: " &amp; C4000 &amp; "-" &amp; D4000 &amp; "-" &amp; H4000)=0,"Begin: " &amp; C4000 &amp; "-" &amp; D4000 &amp; "-" &amp; H4000,IF((C4000 &amp; "-" &amp; D4000 &amp; "-" &amp; H4000)&lt;&gt;(C4001 &amp; "-" &amp; D4001 &amp; "-" &amp; H4001),"End: " &amp; C4000 &amp; "-" &amp; D4000 &amp; "-" &amp; H4000,""))</f>
        <v/>
      </c>
      <c r="F4000" s="4" t="str">
        <f t="shared" si="915"/>
        <v>Wall Street Journal-GDP-07-2019</v>
      </c>
      <c r="G4000" s="7">
        <v>43656</v>
      </c>
      <c r="H4000" s="7" t="str">
        <f t="shared" si="916"/>
        <v>07-2019</v>
      </c>
      <c r="I4000" s="7" t="str">
        <f t="shared" ca="1" si="917"/>
        <v>Wall Street Journal: Robert Fry Economics LLC-GDP-07-2019</v>
      </c>
      <c r="J4000" s="4" t="str">
        <f t="shared" ca="1" si="918"/>
        <v>GDP-Robert Fry Economics LLC:07-2019</v>
      </c>
      <c r="K4000" t="s">
        <v>764</v>
      </c>
      <c r="CK4000">
        <v>1.5</v>
      </c>
      <c r="CL4000">
        <v>1.5</v>
      </c>
      <c r="CM4000">
        <v>2</v>
      </c>
      <c r="CN4000">
        <v>3</v>
      </c>
      <c r="CO4000">
        <v>3</v>
      </c>
    </row>
    <row r="4001" spans="1:93" x14ac:dyDescent="0.55000000000000004">
      <c r="A4001" s="4" t="str">
        <f t="shared" ca="1" si="913"/>
        <v>Societe Generale</v>
      </c>
      <c r="B4001" s="4" t="str">
        <f t="shared" si="914"/>
        <v>Stephen Gallagher</v>
      </c>
      <c r="C4001" s="4" t="s">
        <v>246</v>
      </c>
      <c r="D4001" s="4" t="s">
        <v>248</v>
      </c>
      <c r="E4001" s="4" t="str">
        <f>IF(COUNTIF($E$2:E4000,"Begin: " &amp; C4001 &amp; "-" &amp; D4001 &amp; "-" &amp; H4001)=0,"Begin: " &amp; C4001 &amp; "-" &amp; D4001 &amp; "-" &amp; H4001,IF((C4001 &amp; "-" &amp; D4001 &amp; "-" &amp; H4001)&lt;&gt;(C4002 &amp; "-" &amp; D4002 &amp; "-" &amp; H4002),"End: " &amp; C4001 &amp; "-" &amp; D4001 &amp; "-" &amp; H4001,""))</f>
        <v/>
      </c>
      <c r="F4001" s="4" t="str">
        <f t="shared" si="915"/>
        <v>Wall Street Journal-GDP-07-2019</v>
      </c>
      <c r="G4001" s="7">
        <v>43656</v>
      </c>
      <c r="H4001" s="7" t="str">
        <f t="shared" si="916"/>
        <v>07-2019</v>
      </c>
      <c r="I4001" s="7" t="str">
        <f t="shared" ca="1" si="917"/>
        <v>Wall Street Journal: Societe Generale-GDP-07-2019</v>
      </c>
      <c r="J4001" s="4" t="str">
        <f t="shared" ca="1" si="918"/>
        <v>GDP-Societe Generale:07-2019</v>
      </c>
      <c r="K4001" t="s">
        <v>657</v>
      </c>
      <c r="CK4001">
        <v>1.5</v>
      </c>
      <c r="CL4001">
        <v>2.2000000000000002</v>
      </c>
      <c r="CM4001">
        <v>1</v>
      </c>
      <c r="CN4001">
        <v>1</v>
      </c>
      <c r="CO4001">
        <v>-1.2</v>
      </c>
    </row>
    <row r="4002" spans="1:93" x14ac:dyDescent="0.55000000000000004">
      <c r="A4002" s="4" t="str">
        <f t="shared" ca="1" si="913"/>
        <v>Barclays</v>
      </c>
      <c r="B4002" s="4" t="str">
        <f t="shared" si="914"/>
        <v>Michael Gapen*</v>
      </c>
      <c r="C4002" s="4" t="s">
        <v>246</v>
      </c>
      <c r="D4002" s="4" t="s">
        <v>248</v>
      </c>
      <c r="E4002" s="4" t="str">
        <f>IF(COUNTIF($E$2:E4001,"Begin: " &amp; C4002 &amp; "-" &amp; D4002 &amp; "-" &amp; H4002)=0,"Begin: " &amp; C4002 &amp; "-" &amp; D4002 &amp; "-" &amp; H4002,IF((C4002 &amp; "-" &amp; D4002 &amp; "-" &amp; H4002)&lt;&gt;(C4003 &amp; "-" &amp; D4003 &amp; "-" &amp; H4003),"End: " &amp; C4002 &amp; "-" &amp; D4002 &amp; "-" &amp; H4002,""))</f>
        <v/>
      </c>
      <c r="F4002" s="4" t="str">
        <f t="shared" si="915"/>
        <v>Wall Street Journal-GDP-07-2019</v>
      </c>
      <c r="G4002" s="7">
        <v>43656</v>
      </c>
      <c r="H4002" s="7" t="str">
        <f t="shared" si="916"/>
        <v>07-2019</v>
      </c>
      <c r="I4002" s="7" t="str">
        <f t="shared" ca="1" si="917"/>
        <v>Wall Street Journal: Barclays-GDP-07-2019</v>
      </c>
      <c r="J4002" s="4" t="str">
        <f t="shared" ca="1" si="918"/>
        <v>GDP-Barclays:07-2019</v>
      </c>
      <c r="K4002" t="s">
        <v>815</v>
      </c>
    </row>
    <row r="4003" spans="1:93" x14ac:dyDescent="0.55000000000000004">
      <c r="A4003" s="4" t="str">
        <f t="shared" ca="1" si="913"/>
        <v>NatWest Markets</v>
      </c>
      <c r="B4003" s="4" t="str">
        <f t="shared" si="914"/>
        <v>Michelle Girard*</v>
      </c>
      <c r="C4003" s="4" t="s">
        <v>246</v>
      </c>
      <c r="D4003" s="4" t="s">
        <v>248</v>
      </c>
      <c r="E4003" s="4" t="str">
        <f>IF(COUNTIF($E$2:E4002,"Begin: " &amp; C4003 &amp; "-" &amp; D4003 &amp; "-" &amp; H4003)=0,"Begin: " &amp; C4003 &amp; "-" &amp; D4003 &amp; "-" &amp; H4003,IF((C4003 &amp; "-" &amp; D4003 &amp; "-" &amp; H4003)&lt;&gt;(C4004 &amp; "-" &amp; D4004 &amp; "-" &amp; H4004),"End: " &amp; C4003 &amp; "-" &amp; D4003 &amp; "-" &amp; H4003,""))</f>
        <v/>
      </c>
      <c r="F4003" s="4" t="str">
        <f t="shared" si="915"/>
        <v>Wall Street Journal-GDP-07-2019</v>
      </c>
      <c r="G4003" s="7">
        <v>43656</v>
      </c>
      <c r="H4003" s="7" t="str">
        <f t="shared" si="916"/>
        <v>07-2019</v>
      </c>
      <c r="I4003" s="7" t="str">
        <f t="shared" ca="1" si="917"/>
        <v>Wall Street Journal: NatWest Markets-GDP-07-2019</v>
      </c>
      <c r="J4003" s="4" t="str">
        <f t="shared" ca="1" si="918"/>
        <v>GDP-NatWest Markets:07-2019</v>
      </c>
      <c r="K4003" t="s">
        <v>816</v>
      </c>
    </row>
    <row r="4004" spans="1:93" x14ac:dyDescent="0.55000000000000004">
      <c r="A4004" s="4" t="str">
        <f t="shared" ca="1" si="913"/>
        <v>BMO Capital</v>
      </c>
      <c r="B4004" s="4" t="str">
        <f t="shared" si="914"/>
        <v>Michael Gregory*</v>
      </c>
      <c r="C4004" s="4" t="s">
        <v>246</v>
      </c>
      <c r="D4004" s="4" t="s">
        <v>248</v>
      </c>
      <c r="E4004" s="4" t="str">
        <f>IF(COUNTIF($E$2:E4003,"Begin: " &amp; C4004 &amp; "-" &amp; D4004 &amp; "-" &amp; H4004)=0,"Begin: " &amp; C4004 &amp; "-" &amp; D4004 &amp; "-" &amp; H4004,IF((C4004 &amp; "-" &amp; D4004 &amp; "-" &amp; H4004)&lt;&gt;(C4005 &amp; "-" &amp; D4005 &amp; "-" &amp; H4005),"End: " &amp; C4004 &amp; "-" &amp; D4004 &amp; "-" &amp; H4004,""))</f>
        <v/>
      </c>
      <c r="F4004" s="4" t="str">
        <f t="shared" si="915"/>
        <v>Wall Street Journal-GDP-07-2019</v>
      </c>
      <c r="G4004" s="7">
        <v>43656</v>
      </c>
      <c r="H4004" s="7" t="str">
        <f t="shared" si="916"/>
        <v>07-2019</v>
      </c>
      <c r="I4004" s="7" t="str">
        <f t="shared" ca="1" si="917"/>
        <v>Wall Street Journal: BMO Capital-GDP-07-2019</v>
      </c>
      <c r="J4004" s="4" t="str">
        <f t="shared" ca="1" si="918"/>
        <v>GDP-BMO Capital:07-2019</v>
      </c>
      <c r="K4004" t="s">
        <v>839</v>
      </c>
    </row>
    <row r="4005" spans="1:93" x14ac:dyDescent="0.55000000000000004">
      <c r="A4005" s="4" t="str">
        <f t="shared" ca="1" si="913"/>
        <v>TD Securities</v>
      </c>
      <c r="B4005" s="4" t="str">
        <f t="shared" si="914"/>
        <v>Michael Hanson*</v>
      </c>
      <c r="C4005" s="4" t="s">
        <v>246</v>
      </c>
      <c r="D4005" s="4" t="s">
        <v>248</v>
      </c>
      <c r="E4005" s="4" t="str">
        <f>IF(COUNTIF($E$2:E4004,"Begin: " &amp; C4005 &amp; "-" &amp; D4005 &amp; "-" &amp; H4005)=0,"Begin: " &amp; C4005 &amp; "-" &amp; D4005 &amp; "-" &amp; H4005,IF((C4005 &amp; "-" &amp; D4005 &amp; "-" &amp; H4005)&lt;&gt;(C4006 &amp; "-" &amp; D4006 &amp; "-" &amp; H4006),"End: " &amp; C4005 &amp; "-" &amp; D4005 &amp; "-" &amp; H4005,""))</f>
        <v/>
      </c>
      <c r="F4005" s="4" t="str">
        <f t="shared" si="915"/>
        <v>Wall Street Journal-GDP-07-2019</v>
      </c>
      <c r="G4005" s="7">
        <v>43656</v>
      </c>
      <c r="H4005" s="7" t="str">
        <f t="shared" si="916"/>
        <v>07-2019</v>
      </c>
      <c r="I4005" s="7" t="str">
        <f t="shared" ca="1" si="917"/>
        <v>Wall Street Journal: TD Securities-GDP-07-2019</v>
      </c>
      <c r="J4005" s="4" t="str">
        <f t="shared" ca="1" si="918"/>
        <v>GDP-TD Securities:07-2019</v>
      </c>
      <c r="K4005" t="s">
        <v>834</v>
      </c>
    </row>
    <row r="4006" spans="1:93" x14ac:dyDescent="0.55000000000000004">
      <c r="A4006" s="4" t="str">
        <f t="shared" ca="1" si="913"/>
        <v>Goldman Sachs</v>
      </c>
      <c r="B4006" s="4" t="str">
        <f t="shared" si="914"/>
        <v>Jan Hatzius</v>
      </c>
      <c r="C4006" s="4" t="s">
        <v>246</v>
      </c>
      <c r="D4006" s="4" t="s">
        <v>248</v>
      </c>
      <c r="E4006" s="4" t="str">
        <f>IF(COUNTIF($E$2:E4005,"Begin: " &amp; C4006 &amp; "-" &amp; D4006 &amp; "-" &amp; H4006)=0,"Begin: " &amp; C4006 &amp; "-" &amp; D4006 &amp; "-" &amp; H4006,IF((C4006 &amp; "-" &amp; D4006 &amp; "-" &amp; H4006)&lt;&gt;(C4007 &amp; "-" &amp; D4007 &amp; "-" &amp; H4007),"End: " &amp; C4006 &amp; "-" &amp; D4006 &amp; "-" &amp; H4006,""))</f>
        <v/>
      </c>
      <c r="F4006" s="4" t="str">
        <f t="shared" si="915"/>
        <v>Wall Street Journal-GDP-07-2019</v>
      </c>
      <c r="G4006" s="7">
        <v>43656</v>
      </c>
      <c r="H4006" s="7" t="str">
        <f t="shared" si="916"/>
        <v>07-2019</v>
      </c>
      <c r="I4006" s="7" t="str">
        <f t="shared" ca="1" si="917"/>
        <v>Wall Street Journal: Goldman Sachs-GDP-07-2019</v>
      </c>
      <c r="J4006" s="4" t="str">
        <f t="shared" ca="1" si="918"/>
        <v>GDP-Goldman Sachs:07-2019</v>
      </c>
      <c r="K4006" t="s">
        <v>213</v>
      </c>
      <c r="CK4006">
        <v>1.4</v>
      </c>
      <c r="CL4006">
        <v>1.9</v>
      </c>
      <c r="CM4006">
        <v>2</v>
      </c>
      <c r="CN4006">
        <v>2.25</v>
      </c>
      <c r="CO4006">
        <v>2.5</v>
      </c>
    </row>
    <row r="4007" spans="1:93" x14ac:dyDescent="0.55000000000000004">
      <c r="A4007" s="4" t="str">
        <f t="shared" ca="1" si="913"/>
        <v>Scotiabank</v>
      </c>
      <c r="B4007" s="4" t="str">
        <f t="shared" si="914"/>
        <v>Derek Holt*</v>
      </c>
      <c r="C4007" s="4" t="s">
        <v>246</v>
      </c>
      <c r="D4007" s="4" t="s">
        <v>248</v>
      </c>
      <c r="E4007" s="4" t="str">
        <f>IF(COUNTIF($E$2:E4006,"Begin: " &amp; C4007 &amp; "-" &amp; D4007 &amp; "-" &amp; H4007)=0,"Begin: " &amp; C4007 &amp; "-" &amp; D4007 &amp; "-" &amp; H4007,IF((C4007 &amp; "-" &amp; D4007 &amp; "-" &amp; H4007)&lt;&gt;(C4008 &amp; "-" &amp; D4008 &amp; "-" &amp; H4008),"End: " &amp; C4007 &amp; "-" &amp; D4007 &amp; "-" &amp; H4007,""))</f>
        <v/>
      </c>
      <c r="F4007" s="4" t="str">
        <f t="shared" si="915"/>
        <v>Wall Street Journal-GDP-07-2019</v>
      </c>
      <c r="G4007" s="7">
        <v>43656</v>
      </c>
      <c r="H4007" s="7" t="str">
        <f t="shared" si="916"/>
        <v>07-2019</v>
      </c>
      <c r="I4007" s="7" t="str">
        <f t="shared" ca="1" si="917"/>
        <v>Wall Street Journal: Scotiabank-GDP-07-2019</v>
      </c>
      <c r="J4007" s="4" t="str">
        <f t="shared" ca="1" si="918"/>
        <v>GDP-Scotiabank:07-2019</v>
      </c>
      <c r="K4007" t="s">
        <v>840</v>
      </c>
    </row>
    <row r="4008" spans="1:93" x14ac:dyDescent="0.55000000000000004">
      <c r="A4008" s="4" t="str">
        <f t="shared" ca="1" si="913"/>
        <v>KPMG</v>
      </c>
      <c r="B4008" s="4" t="str">
        <f t="shared" si="914"/>
        <v>Constance Hunter</v>
      </c>
      <c r="C4008" s="4" t="s">
        <v>246</v>
      </c>
      <c r="D4008" s="4" t="s">
        <v>248</v>
      </c>
      <c r="E4008" s="4" t="str">
        <f>IF(COUNTIF($E$2:E4007,"Begin: " &amp; C4008 &amp; "-" &amp; D4008 &amp; "-" &amp; H4008)=0,"Begin: " &amp; C4008 &amp; "-" &amp; D4008 &amp; "-" &amp; H4008,IF((C4008 &amp; "-" &amp; D4008 &amp; "-" &amp; H4008)&lt;&gt;(C4009 &amp; "-" &amp; D4009 &amp; "-" &amp; H4009),"End: " &amp; C4008 &amp; "-" &amp; D4008 &amp; "-" &amp; H4008,""))</f>
        <v/>
      </c>
      <c r="F4008" s="4" t="str">
        <f t="shared" si="915"/>
        <v>Wall Street Journal-GDP-07-2019</v>
      </c>
      <c r="G4008" s="7">
        <v>43656</v>
      </c>
      <c r="H4008" s="7" t="str">
        <f t="shared" si="916"/>
        <v>07-2019</v>
      </c>
      <c r="I4008" s="7" t="str">
        <f t="shared" ca="1" si="917"/>
        <v>Wall Street Journal: KPMG-GDP-07-2019</v>
      </c>
      <c r="J4008" s="4" t="str">
        <f t="shared" ca="1" si="918"/>
        <v>GDP-KPMG:07-2019</v>
      </c>
      <c r="K4008" t="s">
        <v>686</v>
      </c>
      <c r="CK4008">
        <v>2.2000000000000002</v>
      </c>
      <c r="CL4008">
        <v>1.7</v>
      </c>
      <c r="CM4008">
        <v>1.1000000000000001</v>
      </c>
      <c r="CN4008">
        <v>-0.1</v>
      </c>
      <c r="CO4008">
        <v>-0.4</v>
      </c>
    </row>
    <row r="4009" spans="1:93" x14ac:dyDescent="0.55000000000000004">
      <c r="A4009" s="4" t="str">
        <f t="shared" ca="1" si="913"/>
        <v>BBVA</v>
      </c>
      <c r="B4009" s="4" t="str">
        <f t="shared" si="914"/>
        <v xml:space="preserve">Nathaniel Karp
</v>
      </c>
      <c r="C4009" s="4" t="s">
        <v>246</v>
      </c>
      <c r="D4009" s="4" t="s">
        <v>248</v>
      </c>
      <c r="E4009" s="4" t="str">
        <f>IF(COUNTIF($E$2:E4008,"Begin: " &amp; C4009 &amp; "-" &amp; D4009 &amp; "-" &amp; H4009)=0,"Begin: " &amp; C4009 &amp; "-" &amp; D4009 &amp; "-" &amp; H4009,IF((C4009 &amp; "-" &amp; D4009 &amp; "-" &amp; H4009)&lt;&gt;(C4010 &amp; "-" &amp; D4010 &amp; "-" &amp; H4010),"End: " &amp; C4009 &amp; "-" &amp; D4009 &amp; "-" &amp; H4009,""))</f>
        <v/>
      </c>
      <c r="F4009" s="4" t="str">
        <f t="shared" si="915"/>
        <v>Wall Street Journal-GDP-07-2019</v>
      </c>
      <c r="G4009" s="7">
        <v>43656</v>
      </c>
      <c r="H4009" s="7" t="str">
        <f t="shared" si="916"/>
        <v>07-2019</v>
      </c>
      <c r="I4009" s="7" t="str">
        <f t="shared" ca="1" si="917"/>
        <v>Wall Street Journal: BBVA-GDP-07-2019</v>
      </c>
      <c r="J4009" s="4" t="str">
        <f t="shared" ca="1" si="918"/>
        <v>GDP-BBVA:07-2019</v>
      </c>
      <c r="K4009" t="s">
        <v>434</v>
      </c>
      <c r="CK4009">
        <v>1.7</v>
      </c>
      <c r="CL4009">
        <v>1.9</v>
      </c>
      <c r="CM4009">
        <v>1.8</v>
      </c>
      <c r="CN4009">
        <v>2.1</v>
      </c>
      <c r="CO4009">
        <v>2.2000000000000002</v>
      </c>
    </row>
    <row r="4010" spans="1:93" x14ac:dyDescent="0.55000000000000004">
      <c r="A4010" s="4" t="str">
        <f t="shared" ca="1" si="913"/>
        <v>National Retail Federation</v>
      </c>
      <c r="B4010" s="4" t="str">
        <f t="shared" si="914"/>
        <v>Jack Kleinhenz</v>
      </c>
      <c r="C4010" s="4" t="s">
        <v>246</v>
      </c>
      <c r="D4010" s="4" t="s">
        <v>248</v>
      </c>
      <c r="E4010" s="4" t="str">
        <f>IF(COUNTIF($E$2:E4009,"Begin: " &amp; C4010 &amp; "-" &amp; D4010 &amp; "-" &amp; H4010)=0,"Begin: " &amp; C4010 &amp; "-" &amp; D4010 &amp; "-" &amp; H4010,IF((C4010 &amp; "-" &amp; D4010 &amp; "-" &amp; H4010)&lt;&gt;(C4011 &amp; "-" &amp; D4011 &amp; "-" &amp; H4011),"End: " &amp; C4010 &amp; "-" &amp; D4010 &amp; "-" &amp; H4010,""))</f>
        <v/>
      </c>
      <c r="F4010" s="4" t="str">
        <f t="shared" si="915"/>
        <v>Wall Street Journal-GDP-07-2019</v>
      </c>
      <c r="G4010" s="7">
        <v>43656</v>
      </c>
      <c r="H4010" s="7" t="str">
        <f t="shared" si="916"/>
        <v>07-2019</v>
      </c>
      <c r="I4010" s="7" t="str">
        <f t="shared" ca="1" si="917"/>
        <v>Wall Street Journal: National Retail Federation-GDP-07-2019</v>
      </c>
      <c r="J4010" s="4" t="str">
        <f t="shared" ca="1" si="918"/>
        <v>GDP-National Retail Federation:07-2019</v>
      </c>
      <c r="K4010" t="s">
        <v>216</v>
      </c>
      <c r="CK4010">
        <v>2.5</v>
      </c>
      <c r="CL4010">
        <v>2.2999999999999998</v>
      </c>
      <c r="CM4010">
        <v>2.2000000000000002</v>
      </c>
      <c r="CN4010">
        <v>1.8</v>
      </c>
      <c r="CO4010">
        <v>2.2999999999999998</v>
      </c>
    </row>
    <row r="4011" spans="1:93" x14ac:dyDescent="0.55000000000000004">
      <c r="A4011" s="4" t="str">
        <f t="shared" ca="1" si="913"/>
        <v>Natixis CIB Americas</v>
      </c>
      <c r="B4011" s="4" t="str">
        <f t="shared" si="914"/>
        <v>Joseph LaVorgna</v>
      </c>
      <c r="C4011" s="4" t="s">
        <v>246</v>
      </c>
      <c r="D4011" s="4" t="s">
        <v>248</v>
      </c>
      <c r="E4011" s="4" t="str">
        <f>IF(COUNTIF($E$2:E4010,"Begin: " &amp; C4011 &amp; "-" &amp; D4011 &amp; "-" &amp; H4011)=0,"Begin: " &amp; C4011 &amp; "-" &amp; D4011 &amp; "-" &amp; H4011,IF((C4011 &amp; "-" &amp; D4011 &amp; "-" &amp; H4011)&lt;&gt;(C4012 &amp; "-" &amp; D4012 &amp; "-" &amp; H4012),"End: " &amp; C4011 &amp; "-" &amp; D4011 &amp; "-" &amp; H4011,""))</f>
        <v/>
      </c>
      <c r="F4011" s="4" t="str">
        <f t="shared" si="915"/>
        <v>Wall Street Journal-GDP-07-2019</v>
      </c>
      <c r="G4011" s="7">
        <v>43656</v>
      </c>
      <c r="H4011" s="7" t="str">
        <f t="shared" si="916"/>
        <v>07-2019</v>
      </c>
      <c r="I4011" s="7" t="str">
        <f t="shared" ca="1" si="917"/>
        <v>Wall Street Journal: Natixis CIB Americas-GDP-07-2019</v>
      </c>
      <c r="J4011" s="4" t="str">
        <f t="shared" ca="1" si="918"/>
        <v>GDP-Natixis CIB Americas:07-2019</v>
      </c>
      <c r="K4011" t="s">
        <v>774</v>
      </c>
      <c r="CK4011">
        <v>1</v>
      </c>
      <c r="CL4011">
        <v>2.5</v>
      </c>
      <c r="CM4011">
        <v>1.5</v>
      </c>
      <c r="CN4011">
        <v>1</v>
      </c>
      <c r="CO4011">
        <v>3.2</v>
      </c>
    </row>
    <row r="4012" spans="1:93" x14ac:dyDescent="0.55000000000000004">
      <c r="A4012" s="4" t="str">
        <f t="shared" ca="1" si="913"/>
        <v>UCLA Anderson Forecast</v>
      </c>
      <c r="B4012" s="4" t="str">
        <f t="shared" si="914"/>
        <v>Edward Leamer/David Shulman</v>
      </c>
      <c r="C4012" s="4" t="s">
        <v>246</v>
      </c>
      <c r="D4012" s="4" t="s">
        <v>248</v>
      </c>
      <c r="E4012" s="4" t="str">
        <f>IF(COUNTIF($E$2:E4011,"Begin: " &amp; C4012 &amp; "-" &amp; D4012 &amp; "-" &amp; H4012)=0,"Begin: " &amp; C4012 &amp; "-" &amp; D4012 &amp; "-" &amp; H4012,IF((C4012 &amp; "-" &amp; D4012 &amp; "-" &amp; H4012)&lt;&gt;(C4013 &amp; "-" &amp; D4013 &amp; "-" &amp; H4013),"End: " &amp; C4012 &amp; "-" &amp; D4012 &amp; "-" &amp; H4012,""))</f>
        <v/>
      </c>
      <c r="F4012" s="4" t="str">
        <f t="shared" si="915"/>
        <v>Wall Street Journal-GDP-07-2019</v>
      </c>
      <c r="G4012" s="7">
        <v>43656</v>
      </c>
      <c r="H4012" s="7" t="str">
        <f t="shared" si="916"/>
        <v>07-2019</v>
      </c>
      <c r="I4012" s="7" t="str">
        <f t="shared" ca="1" si="917"/>
        <v>Wall Street Journal: UCLA Anderson Forecast-GDP-07-2019</v>
      </c>
      <c r="J4012" s="4" t="str">
        <f t="shared" ca="1" si="918"/>
        <v>GDP-UCLA Anderson Forecast:07-2019</v>
      </c>
      <c r="K4012" t="s">
        <v>218</v>
      </c>
      <c r="CK4012">
        <v>1.6</v>
      </c>
      <c r="CL4012">
        <v>1.9</v>
      </c>
      <c r="CM4012">
        <v>1.5</v>
      </c>
      <c r="CN4012">
        <v>1.6</v>
      </c>
      <c r="CO4012">
        <v>1.5</v>
      </c>
    </row>
    <row r="4013" spans="1:93" x14ac:dyDescent="0.55000000000000004">
      <c r="A4013" s="4" t="str">
        <f t="shared" ca="1" si="913"/>
        <v>NEMA Business Information Services</v>
      </c>
      <c r="B4013" s="4" t="str">
        <f t="shared" si="914"/>
        <v>Don Leavens/Steven Wilcox</v>
      </c>
      <c r="C4013" s="4" t="s">
        <v>246</v>
      </c>
      <c r="D4013" s="4" t="s">
        <v>248</v>
      </c>
      <c r="E4013" s="4" t="str">
        <f>IF(COUNTIF($E$2:E4012,"Begin: " &amp; C4013 &amp; "-" &amp; D4013 &amp; "-" &amp; H4013)=0,"Begin: " &amp; C4013 &amp; "-" &amp; D4013 &amp; "-" &amp; H4013,IF((C4013 &amp; "-" &amp; D4013 &amp; "-" &amp; H4013)&lt;&gt;(C4014 &amp; "-" &amp; D4014 &amp; "-" &amp; H4014),"End: " &amp; C4013 &amp; "-" &amp; D4013 &amp; "-" &amp; H4013,""))</f>
        <v/>
      </c>
      <c r="F4013" s="4" t="str">
        <f t="shared" si="915"/>
        <v>Wall Street Journal-GDP-07-2019</v>
      </c>
      <c r="G4013" s="7">
        <v>43656</v>
      </c>
      <c r="H4013" s="7" t="str">
        <f t="shared" si="916"/>
        <v>07-2019</v>
      </c>
      <c r="I4013" s="7" t="str">
        <f t="shared" ca="1" si="917"/>
        <v>Wall Street Journal: NEMA Business Information Services-GDP-07-2019</v>
      </c>
      <c r="J4013" s="4" t="str">
        <f t="shared" ca="1" si="918"/>
        <v>GDP-NEMA Business Information Services:07-2019</v>
      </c>
      <c r="K4013" t="s">
        <v>765</v>
      </c>
      <c r="CK4013">
        <v>2</v>
      </c>
      <c r="CL4013">
        <v>2.1</v>
      </c>
      <c r="CM4013">
        <v>1.9</v>
      </c>
      <c r="CN4013">
        <v>1.6</v>
      </c>
      <c r="CO4013">
        <v>1.7</v>
      </c>
    </row>
    <row r="4014" spans="1:93" x14ac:dyDescent="0.55000000000000004">
      <c r="A4014" s="4" t="str">
        <f t="shared" ca="1" si="913"/>
        <v>HSBC</v>
      </c>
      <c r="B4014" s="4" t="str">
        <f t="shared" si="914"/>
        <v>Kevin Logan*</v>
      </c>
      <c r="C4014" s="4" t="s">
        <v>246</v>
      </c>
      <c r="D4014" s="4" t="s">
        <v>248</v>
      </c>
      <c r="E4014" s="4" t="str">
        <f>IF(COUNTIF($E$2:E4013,"Begin: " &amp; C4014 &amp; "-" &amp; D4014 &amp; "-" &amp; H4014)=0,"Begin: " &amp; C4014 &amp; "-" &amp; D4014 &amp; "-" &amp; H4014,IF((C4014 &amp; "-" &amp; D4014 &amp; "-" &amp; H4014)&lt;&gt;(C4015 &amp; "-" &amp; D4015 &amp; "-" &amp; H4015),"End: " &amp; C4014 &amp; "-" &amp; D4014 &amp; "-" &amp; H4014,""))</f>
        <v/>
      </c>
      <c r="F4014" s="4" t="str">
        <f t="shared" si="915"/>
        <v>Wall Street Journal-GDP-07-2019</v>
      </c>
      <c r="G4014" s="7">
        <v>43656</v>
      </c>
      <c r="H4014" s="7" t="str">
        <f t="shared" si="916"/>
        <v>07-2019</v>
      </c>
      <c r="I4014" s="7" t="str">
        <f t="shared" ca="1" si="917"/>
        <v>Wall Street Journal: HSBC-GDP-07-2019</v>
      </c>
      <c r="J4014" s="4" t="str">
        <f t="shared" ca="1" si="918"/>
        <v>GDP-HSBC:07-2019</v>
      </c>
      <c r="K4014" t="s">
        <v>817</v>
      </c>
    </row>
    <row r="4015" spans="1:93" x14ac:dyDescent="0.55000000000000004">
      <c r="A4015" s="4" t="str">
        <f t="shared" ca="1" si="913"/>
        <v>Moody's Investors Service</v>
      </c>
      <c r="B4015" s="4" t="str">
        <f t="shared" si="914"/>
        <v>John Lonski*</v>
      </c>
      <c r="C4015" s="4" t="s">
        <v>246</v>
      </c>
      <c r="D4015" s="4" t="s">
        <v>248</v>
      </c>
      <c r="E4015" s="4" t="str">
        <f>IF(COUNTIF($E$2:E4014,"Begin: " &amp; C4015 &amp; "-" &amp; D4015 &amp; "-" &amp; H4015)=0,"Begin: " &amp; C4015 &amp; "-" &amp; D4015 &amp; "-" &amp; H4015,IF((C4015 &amp; "-" &amp; D4015 &amp; "-" &amp; H4015)&lt;&gt;(C4016 &amp; "-" &amp; D4016 &amp; "-" &amp; H4016),"End: " &amp; C4015 &amp; "-" &amp; D4015 &amp; "-" &amp; H4015,""))</f>
        <v/>
      </c>
      <c r="F4015" s="4" t="str">
        <f t="shared" si="915"/>
        <v>Wall Street Journal-GDP-07-2019</v>
      </c>
      <c r="G4015" s="7">
        <v>43656</v>
      </c>
      <c r="H4015" s="7" t="str">
        <f t="shared" si="916"/>
        <v>07-2019</v>
      </c>
      <c r="I4015" s="7" t="str">
        <f t="shared" ca="1" si="917"/>
        <v>Wall Street Journal: Moody's Investors Service-GDP-07-2019</v>
      </c>
      <c r="J4015" s="4" t="str">
        <f t="shared" ca="1" si="918"/>
        <v>GDP-Moody's Investors Service:07-2019</v>
      </c>
      <c r="K4015" t="s">
        <v>841</v>
      </c>
    </row>
    <row r="4016" spans="1:93" x14ac:dyDescent="0.55000000000000004">
      <c r="A4016" s="4" t="str">
        <f t="shared" ca="1" si="913"/>
        <v>National Auto Dealer Association</v>
      </c>
      <c r="B4016" s="4" t="str">
        <f t="shared" si="914"/>
        <v>Patrick Manzi</v>
      </c>
      <c r="C4016" s="4" t="s">
        <v>246</v>
      </c>
      <c r="D4016" s="4" t="s">
        <v>248</v>
      </c>
      <c r="E4016" s="4" t="str">
        <f>IF(COUNTIF($E$2:E4015,"Begin: " &amp; C4016 &amp; "-" &amp; D4016 &amp; "-" &amp; H4016)=0,"Begin: " &amp; C4016 &amp; "-" &amp; D4016 &amp; "-" &amp; H4016,IF((C4016 &amp; "-" &amp; D4016 &amp; "-" &amp; H4016)&lt;&gt;(C4017 &amp; "-" &amp; D4017 &amp; "-" &amp; H4017),"End: " &amp; C4016 &amp; "-" &amp; D4016 &amp; "-" &amp; H4016,""))</f>
        <v/>
      </c>
      <c r="F4016" s="4" t="str">
        <f t="shared" si="915"/>
        <v>Wall Street Journal-GDP-07-2019</v>
      </c>
      <c r="G4016" s="7">
        <v>43656</v>
      </c>
      <c r="H4016" s="7" t="str">
        <f t="shared" si="916"/>
        <v>07-2019</v>
      </c>
      <c r="I4016" s="7" t="str">
        <f t="shared" ca="1" si="917"/>
        <v>Wall Street Journal: National Auto Dealer Association-GDP-07-2019</v>
      </c>
      <c r="J4016" s="4" t="str">
        <f t="shared" ca="1" si="918"/>
        <v>GDP-National Auto Dealer Association:07-2019</v>
      </c>
      <c r="K4016" t="s">
        <v>800</v>
      </c>
      <c r="CK4016">
        <v>1.5</v>
      </c>
      <c r="CL4016">
        <v>2.2999999999999998</v>
      </c>
      <c r="CM4016">
        <v>2.2000000000000002</v>
      </c>
    </row>
    <row r="4017" spans="1:93" x14ac:dyDescent="0.55000000000000004">
      <c r="A4017" s="4" t="str">
        <f t="shared" ca="1" si="913"/>
        <v>MetLife Investment Management</v>
      </c>
      <c r="B4017" s="4" t="str">
        <f t="shared" si="914"/>
        <v>Drew T. Matus</v>
      </c>
      <c r="C4017" s="4" t="s">
        <v>246</v>
      </c>
      <c r="D4017" s="4" t="s">
        <v>248</v>
      </c>
      <c r="E4017" s="4" t="str">
        <f>IF(COUNTIF($E$2:E4016,"Begin: " &amp; C4017 &amp; "-" &amp; D4017 &amp; "-" &amp; H4017)=0,"Begin: " &amp; C4017 &amp; "-" &amp; D4017 &amp; "-" &amp; H4017,IF((C4017 &amp; "-" &amp; D4017 &amp; "-" &amp; H4017)&lt;&gt;(C4018 &amp; "-" &amp; D4018 &amp; "-" &amp; H4018),"End: " &amp; C4017 &amp; "-" &amp; D4017 &amp; "-" &amp; H4017,""))</f>
        <v/>
      </c>
      <c r="F4017" s="4" t="str">
        <f t="shared" si="915"/>
        <v>Wall Street Journal-GDP-07-2019</v>
      </c>
      <c r="G4017" s="7">
        <v>43656</v>
      </c>
      <c r="H4017" s="7" t="str">
        <f t="shared" si="916"/>
        <v>07-2019</v>
      </c>
      <c r="I4017" s="7" t="str">
        <f t="shared" ca="1" si="917"/>
        <v>Wall Street Journal: MetLife Investment Management-GDP-07-2019</v>
      </c>
      <c r="J4017" s="4" t="str">
        <f t="shared" ca="1" si="918"/>
        <v>GDP-MetLife Investment Management:07-2019</v>
      </c>
      <c r="K4017" t="s">
        <v>801</v>
      </c>
    </row>
    <row r="4018" spans="1:93" x14ac:dyDescent="0.55000000000000004">
      <c r="A4018" s="4" t="str">
        <f t="shared" ca="1" si="913"/>
        <v>Jeffries &amp; Company</v>
      </c>
      <c r="B4018" s="4" t="str">
        <f t="shared" si="914"/>
        <v>Ward McCarthy*</v>
      </c>
      <c r="C4018" s="4" t="s">
        <v>246</v>
      </c>
      <c r="D4018" s="4" t="s">
        <v>248</v>
      </c>
      <c r="E4018" s="4" t="str">
        <f>IF(COUNTIF($E$2:E4017,"Begin: " &amp; C4018 &amp; "-" &amp; D4018 &amp; "-" &amp; H4018)=0,"Begin: " &amp; C4018 &amp; "-" &amp; D4018 &amp; "-" &amp; H4018,IF((C4018 &amp; "-" &amp; D4018 &amp; "-" &amp; H4018)&lt;&gt;(C4019 &amp; "-" &amp; D4019 &amp; "-" &amp; H4019),"End: " &amp; C4018 &amp; "-" &amp; D4018 &amp; "-" &amp; H4018,""))</f>
        <v/>
      </c>
      <c r="F4018" s="4" t="str">
        <f t="shared" si="915"/>
        <v>Wall Street Journal-GDP-07-2019</v>
      </c>
      <c r="G4018" s="7">
        <v>43656</v>
      </c>
      <c r="H4018" s="7" t="str">
        <f t="shared" si="916"/>
        <v>07-2019</v>
      </c>
      <c r="I4018" s="7" t="str">
        <f t="shared" ca="1" si="917"/>
        <v>Wall Street Journal: Jeffries &amp; Company-GDP-07-2019</v>
      </c>
      <c r="J4018" s="4" t="str">
        <f t="shared" ca="1" si="918"/>
        <v>GDP-Jeffries &amp; Company:07-2019</v>
      </c>
      <c r="K4018" t="s">
        <v>820</v>
      </c>
    </row>
    <row r="4019" spans="1:93" x14ac:dyDescent="0.55000000000000004">
      <c r="A4019" s="4" t="str">
        <f t="shared" ca="1" si="913"/>
        <v>ACT Research</v>
      </c>
      <c r="B4019" s="4" t="str">
        <f t="shared" si="914"/>
        <v>Jim Meil</v>
      </c>
      <c r="C4019" s="4" t="s">
        <v>246</v>
      </c>
      <c r="D4019" s="4" t="s">
        <v>248</v>
      </c>
      <c r="E4019" s="4" t="str">
        <f>IF(COUNTIF($E$2:E4018,"Begin: " &amp; C4019 &amp; "-" &amp; D4019 &amp; "-" &amp; H4019)=0,"Begin: " &amp; C4019 &amp; "-" &amp; D4019 &amp; "-" &amp; H4019,IF((C4019 &amp; "-" &amp; D4019 &amp; "-" &amp; H4019)&lt;&gt;(C4020 &amp; "-" &amp; D4020 &amp; "-" &amp; H4020),"End: " &amp; C4019 &amp; "-" &amp; D4019 &amp; "-" &amp; H4019,""))</f>
        <v/>
      </c>
      <c r="F4019" s="4" t="str">
        <f t="shared" si="915"/>
        <v>Wall Street Journal-GDP-07-2019</v>
      </c>
      <c r="G4019" s="7">
        <v>43656</v>
      </c>
      <c r="H4019" s="7" t="str">
        <f t="shared" si="916"/>
        <v>07-2019</v>
      </c>
      <c r="I4019" s="7" t="str">
        <f t="shared" ca="1" si="917"/>
        <v>Wall Street Journal: ACT Research-GDP-07-2019</v>
      </c>
      <c r="J4019" s="4" t="str">
        <f t="shared" ca="1" si="918"/>
        <v>GDP-ACT Research:07-2019</v>
      </c>
      <c r="K4019" t="s">
        <v>437</v>
      </c>
      <c r="CK4019">
        <v>1</v>
      </c>
      <c r="CL4019">
        <v>1.8</v>
      </c>
      <c r="CM4019">
        <v>1.8</v>
      </c>
      <c r="CN4019">
        <v>2.2999999999999998</v>
      </c>
      <c r="CO4019">
        <v>2</v>
      </c>
    </row>
    <row r="4020" spans="1:93" x14ac:dyDescent="0.55000000000000004">
      <c r="A4020" s="4" t="str">
        <f t="shared" ca="1" si="913"/>
        <v>Standard Chartered</v>
      </c>
      <c r="B4020" s="4" t="str">
        <f t="shared" si="914"/>
        <v>Sonia Meskin*</v>
      </c>
      <c r="C4020" s="4" t="s">
        <v>246</v>
      </c>
      <c r="D4020" s="4" t="s">
        <v>248</v>
      </c>
      <c r="E4020" s="4" t="str">
        <f>IF(COUNTIF($E$2:E4019,"Begin: " &amp; C4020 &amp; "-" &amp; D4020 &amp; "-" &amp; H4020)=0,"Begin: " &amp; C4020 &amp; "-" &amp; D4020 &amp; "-" &amp; H4020,IF((C4020 &amp; "-" &amp; D4020 &amp; "-" &amp; H4020)&lt;&gt;(C4021 &amp; "-" &amp; D4021 &amp; "-" &amp; H4021),"End: " &amp; C4020 &amp; "-" &amp; D4020 &amp; "-" &amp; H4020,""))</f>
        <v/>
      </c>
      <c r="F4020" s="4" t="str">
        <f t="shared" si="915"/>
        <v>Wall Street Journal-GDP-07-2019</v>
      </c>
      <c r="G4020" s="7">
        <v>43656</v>
      </c>
      <c r="H4020" s="7" t="str">
        <f t="shared" si="916"/>
        <v>07-2019</v>
      </c>
      <c r="I4020" s="7" t="str">
        <f t="shared" ca="1" si="917"/>
        <v>Wall Street Journal: Standard Chartered-GDP-07-2019</v>
      </c>
      <c r="J4020" s="4" t="str">
        <f t="shared" ca="1" si="918"/>
        <v>GDP-Standard Chartered:07-2019</v>
      </c>
      <c r="K4020" t="s">
        <v>821</v>
      </c>
    </row>
    <row r="4021" spans="1:93" x14ac:dyDescent="0.55000000000000004">
      <c r="A4021" s="4" t="str">
        <f t="shared" ca="1" si="913"/>
        <v>BofA</v>
      </c>
      <c r="B4021" s="4" t="str">
        <f t="shared" si="914"/>
        <v>Michelle Meyer</v>
      </c>
      <c r="C4021" s="4" t="s">
        <v>246</v>
      </c>
      <c r="D4021" s="4" t="s">
        <v>248</v>
      </c>
      <c r="E4021" s="4" t="str">
        <f>IF(COUNTIF($E$2:E4020,"Begin: " &amp; C4021 &amp; "-" &amp; D4021 &amp; "-" &amp; H4021)=0,"Begin: " &amp; C4021 &amp; "-" &amp; D4021 &amp; "-" &amp; H4021,IF((C4021 &amp; "-" &amp; D4021 &amp; "-" &amp; H4021)&lt;&gt;(C4022 &amp; "-" &amp; D4022 &amp; "-" &amp; H4022),"End: " &amp; C4021 &amp; "-" &amp; D4021 &amp; "-" &amp; H4021,""))</f>
        <v/>
      </c>
      <c r="F4021" s="4" t="str">
        <f t="shared" si="915"/>
        <v>Wall Street Journal-GDP-07-2019</v>
      </c>
      <c r="G4021" s="7">
        <v>43656</v>
      </c>
      <c r="H4021" s="7" t="str">
        <f t="shared" si="916"/>
        <v>07-2019</v>
      </c>
      <c r="I4021" s="7" t="str">
        <f t="shared" ca="1" si="917"/>
        <v>Wall Street Journal: BofA-GDP-07-2019</v>
      </c>
      <c r="J4021" s="4" t="str">
        <f t="shared" ca="1" si="918"/>
        <v>GDP-BofA:07-2019</v>
      </c>
      <c r="K4021" t="s">
        <v>803</v>
      </c>
      <c r="CK4021">
        <v>1.8</v>
      </c>
      <c r="CL4021">
        <v>1.2</v>
      </c>
      <c r="CM4021">
        <v>1.5</v>
      </c>
      <c r="CN4021">
        <v>1.5</v>
      </c>
      <c r="CO4021">
        <v>1.7</v>
      </c>
    </row>
    <row r="4022" spans="1:93" x14ac:dyDescent="0.55000000000000004">
      <c r="A4022" s="4" t="str">
        <f t="shared" ca="1" si="913"/>
        <v>Daiwa Capital</v>
      </c>
      <c r="B4022" s="4" t="str">
        <f t="shared" si="914"/>
        <v>Michael Moran</v>
      </c>
      <c r="C4022" s="4" t="s">
        <v>246</v>
      </c>
      <c r="D4022" s="4" t="s">
        <v>248</v>
      </c>
      <c r="E4022" s="4" t="str">
        <f>IF(COUNTIF($E$2:E4021,"Begin: " &amp; C4022 &amp; "-" &amp; D4022 &amp; "-" &amp; H4022)=0,"Begin: " &amp; C4022 &amp; "-" &amp; D4022 &amp; "-" &amp; H4022,IF((C4022 &amp; "-" &amp; D4022 &amp; "-" &amp; H4022)&lt;&gt;(C4023 &amp; "-" &amp; D4023 &amp; "-" &amp; H4023),"End: " &amp; C4022 &amp; "-" &amp; D4022 &amp; "-" &amp; H4022,""))</f>
        <v/>
      </c>
      <c r="F4022" s="4" t="str">
        <f t="shared" si="915"/>
        <v>Wall Street Journal-GDP-07-2019</v>
      </c>
      <c r="G4022" s="7">
        <v>43656</v>
      </c>
      <c r="H4022" s="7" t="str">
        <f t="shared" si="916"/>
        <v>07-2019</v>
      </c>
      <c r="I4022" s="7" t="str">
        <f t="shared" ca="1" si="917"/>
        <v>Wall Street Journal: Daiwa Capital-GDP-07-2019</v>
      </c>
      <c r="J4022" s="4" t="str">
        <f t="shared" ca="1" si="918"/>
        <v>GDP-Daiwa Capital:07-2019</v>
      </c>
      <c r="K4022" t="s">
        <v>438</v>
      </c>
      <c r="CK4022">
        <v>1.8</v>
      </c>
      <c r="CL4022">
        <v>1.6</v>
      </c>
      <c r="CM4022">
        <v>1.5</v>
      </c>
      <c r="CN4022">
        <v>1.8</v>
      </c>
      <c r="CO4022">
        <v>1.6</v>
      </c>
    </row>
    <row r="4023" spans="1:93" x14ac:dyDescent="0.55000000000000004">
      <c r="A4023" s="4" t="str">
        <f t="shared" ca="1" si="913"/>
        <v>National Association of Manufacturers</v>
      </c>
      <c r="B4023" s="4" t="str">
        <f t="shared" si="914"/>
        <v>Chad Moutray*</v>
      </c>
      <c r="C4023" s="4" t="s">
        <v>246</v>
      </c>
      <c r="D4023" s="4" t="s">
        <v>248</v>
      </c>
      <c r="E4023" s="4" t="str">
        <f>IF(COUNTIF($E$2:E4022,"Begin: " &amp; C4023 &amp; "-" &amp; D4023 &amp; "-" &amp; H4023)=0,"Begin: " &amp; C4023 &amp; "-" &amp; D4023 &amp; "-" &amp; H4023,IF((C4023 &amp; "-" &amp; D4023 &amp; "-" &amp; H4023)&lt;&gt;(C4024 &amp; "-" &amp; D4024 &amp; "-" &amp; H4024),"End: " &amp; C4023 &amp; "-" &amp; D4023 &amp; "-" &amp; H4023,""))</f>
        <v/>
      </c>
      <c r="F4023" s="4" t="str">
        <f t="shared" si="915"/>
        <v>Wall Street Journal-GDP-07-2019</v>
      </c>
      <c r="G4023" s="7">
        <v>43656</v>
      </c>
      <c r="H4023" s="7" t="str">
        <f t="shared" si="916"/>
        <v>07-2019</v>
      </c>
      <c r="I4023" s="7" t="str">
        <f t="shared" ca="1" si="917"/>
        <v>Wall Street Journal: National Association of Manufacturers-GDP-07-2019</v>
      </c>
      <c r="J4023" s="4" t="str">
        <f t="shared" ca="1" si="918"/>
        <v>GDP-National Association of Manufacturers:07-2019</v>
      </c>
      <c r="K4023" t="s">
        <v>842</v>
      </c>
    </row>
    <row r="4024" spans="1:93" x14ac:dyDescent="0.55000000000000004">
      <c r="A4024" s="4" t="str">
        <f t="shared" ca="1" si="913"/>
        <v>Naroff Economics</v>
      </c>
      <c r="B4024" s="4" t="str">
        <f t="shared" si="914"/>
        <v>Joel Naroff</v>
      </c>
      <c r="C4024" s="4" t="s">
        <v>246</v>
      </c>
      <c r="D4024" s="4" t="s">
        <v>248</v>
      </c>
      <c r="E4024" s="4" t="str">
        <f>IF(COUNTIF($E$2:E4023,"Begin: " &amp; C4024 &amp; "-" &amp; D4024 &amp; "-" &amp; H4024)=0,"Begin: " &amp; C4024 &amp; "-" &amp; D4024 &amp; "-" &amp; H4024,IF((C4024 &amp; "-" &amp; D4024 &amp; "-" &amp; H4024)&lt;&gt;(C4025 &amp; "-" &amp; D4025 &amp; "-" &amp; H4025),"End: " &amp; C4024 &amp; "-" &amp; D4024 &amp; "-" &amp; H4024,""))</f>
        <v/>
      </c>
      <c r="F4024" s="4" t="str">
        <f t="shared" si="915"/>
        <v>Wall Street Journal-GDP-07-2019</v>
      </c>
      <c r="G4024" s="7">
        <v>43656</v>
      </c>
      <c r="H4024" s="7" t="str">
        <f t="shared" si="916"/>
        <v>07-2019</v>
      </c>
      <c r="I4024" s="7" t="str">
        <f t="shared" ca="1" si="917"/>
        <v>Wall Street Journal: Naroff Economics-GDP-07-2019</v>
      </c>
      <c r="J4024" s="4" t="str">
        <f t="shared" ca="1" si="918"/>
        <v>GDP-Naroff Economics:07-2019</v>
      </c>
      <c r="K4024" t="s">
        <v>440</v>
      </c>
      <c r="CK4024">
        <v>1.9</v>
      </c>
      <c r="CL4024">
        <v>2.1</v>
      </c>
      <c r="CM4024">
        <v>1.7</v>
      </c>
      <c r="CN4024">
        <v>1.5</v>
      </c>
      <c r="CO4024">
        <v>0.3</v>
      </c>
    </row>
    <row r="4025" spans="1:93" x14ac:dyDescent="0.55000000000000004">
      <c r="A4025" s="4" t="str">
        <f t="shared" ca="1" si="913"/>
        <v>MacroEcon Global Advisors</v>
      </c>
      <c r="B4025" s="4" t="str">
        <f t="shared" si="914"/>
        <v>Mark Nielson*</v>
      </c>
      <c r="C4025" s="4" t="s">
        <v>246</v>
      </c>
      <c r="D4025" s="4" t="s">
        <v>248</v>
      </c>
      <c r="E4025" s="4" t="str">
        <f>IF(COUNTIF($E$2:E4024,"Begin: " &amp; C4025 &amp; "-" &amp; D4025 &amp; "-" &amp; H4025)=0,"Begin: " &amp; C4025 &amp; "-" &amp; D4025 &amp; "-" &amp; H4025,IF((C4025 &amp; "-" &amp; D4025 &amp; "-" &amp; H4025)&lt;&gt;(C4026 &amp; "-" &amp; D4026 &amp; "-" &amp; H4026),"End: " &amp; C4025 &amp; "-" &amp; D4025 &amp; "-" &amp; H4025,""))</f>
        <v/>
      </c>
      <c r="F4025" s="4" t="str">
        <f t="shared" si="915"/>
        <v>Wall Street Journal-GDP-07-2019</v>
      </c>
      <c r="G4025" s="7">
        <v>43656</v>
      </c>
      <c r="H4025" s="7" t="str">
        <f t="shared" si="916"/>
        <v>07-2019</v>
      </c>
      <c r="I4025" s="7" t="str">
        <f t="shared" ca="1" si="917"/>
        <v>Wall Street Journal: MacroEcon Global Advisors-GDP-07-2019</v>
      </c>
      <c r="J4025" s="4" t="str">
        <f t="shared" ca="1" si="918"/>
        <v>GDP-MacroEcon Global Advisors:07-2019</v>
      </c>
      <c r="K4025" t="s">
        <v>835</v>
      </c>
    </row>
    <row r="4026" spans="1:93" x14ac:dyDescent="0.55000000000000004">
      <c r="A4026" s="4" t="str">
        <f t="shared" ca="1" si="913"/>
        <v>Corelogic</v>
      </c>
      <c r="B4026" s="4" t="str">
        <f t="shared" si="914"/>
        <v>Frank Nothaft</v>
      </c>
      <c r="C4026" s="4" t="s">
        <v>246</v>
      </c>
      <c r="D4026" s="4" t="s">
        <v>248</v>
      </c>
      <c r="E4026" s="4" t="str">
        <f>IF(COUNTIF($E$2:E4025,"Begin: " &amp; C4026 &amp; "-" &amp; D4026 &amp; "-" &amp; H4026)=0,"Begin: " &amp; C4026 &amp; "-" &amp; D4026 &amp; "-" &amp; H4026,IF((C4026 &amp; "-" &amp; D4026 &amp; "-" &amp; H4026)&lt;&gt;(C4027 &amp; "-" &amp; D4027 &amp; "-" &amp; H4027),"End: " &amp; C4026 &amp; "-" &amp; D4026 &amp; "-" &amp; H4026,""))</f>
        <v/>
      </c>
      <c r="F4026" s="4" t="str">
        <f t="shared" si="915"/>
        <v>Wall Street Journal-GDP-07-2019</v>
      </c>
      <c r="G4026" s="7">
        <v>43656</v>
      </c>
      <c r="H4026" s="7" t="str">
        <f t="shared" si="916"/>
        <v>07-2019</v>
      </c>
      <c r="I4026" s="7" t="str">
        <f t="shared" ca="1" si="917"/>
        <v>Wall Street Journal: Corelogic-GDP-07-2019</v>
      </c>
      <c r="J4026" s="4" t="str">
        <f t="shared" ca="1" si="918"/>
        <v>GDP-Corelogic:07-2019</v>
      </c>
      <c r="K4026" t="s">
        <v>752</v>
      </c>
      <c r="CK4026">
        <v>1.5</v>
      </c>
      <c r="CL4026">
        <v>1.7</v>
      </c>
      <c r="CM4026">
        <v>1.9</v>
      </c>
      <c r="CN4026">
        <v>1.8</v>
      </c>
      <c r="CO4026">
        <v>1.8</v>
      </c>
    </row>
    <row r="4027" spans="1:93" x14ac:dyDescent="0.55000000000000004">
      <c r="A4027" s="4" t="str">
        <f t="shared" ca="1" si="913"/>
        <v>High Frequency Economics</v>
      </c>
      <c r="B4027" s="4" t="str">
        <f t="shared" si="914"/>
        <v>Jim O'Sullivan</v>
      </c>
      <c r="C4027" s="4" t="s">
        <v>246</v>
      </c>
      <c r="D4027" s="4" t="s">
        <v>248</v>
      </c>
      <c r="E4027" s="4" t="str">
        <f>IF(COUNTIF($E$2:E4026,"Begin: " &amp; C4027 &amp; "-" &amp; D4027 &amp; "-" &amp; H4027)=0,"Begin: " &amp; C4027 &amp; "-" &amp; D4027 &amp; "-" &amp; H4027,IF((C4027 &amp; "-" &amp; D4027 &amp; "-" &amp; H4027)&lt;&gt;(C4028 &amp; "-" &amp; D4028 &amp; "-" &amp; H4028),"End: " &amp; C4027 &amp; "-" &amp; D4027 &amp; "-" &amp; H4027,""))</f>
        <v/>
      </c>
      <c r="F4027" s="4" t="str">
        <f t="shared" si="915"/>
        <v>Wall Street Journal-GDP-07-2019</v>
      </c>
      <c r="G4027" s="7">
        <v>43656</v>
      </c>
      <c r="H4027" s="7" t="str">
        <f t="shared" si="916"/>
        <v>07-2019</v>
      </c>
      <c r="I4027" s="7" t="str">
        <f t="shared" ca="1" si="917"/>
        <v>Wall Street Journal: High Frequency Economics-GDP-07-2019</v>
      </c>
      <c r="J4027" s="4" t="str">
        <f t="shared" ca="1" si="918"/>
        <v>GDP-High Frequency Economics:07-2019</v>
      </c>
      <c r="K4027" t="s">
        <v>227</v>
      </c>
      <c r="CK4027">
        <v>2</v>
      </c>
      <c r="CL4027">
        <v>2</v>
      </c>
      <c r="CM4027">
        <v>2</v>
      </c>
      <c r="CN4027">
        <v>2</v>
      </c>
      <c r="CO4027">
        <v>2</v>
      </c>
    </row>
    <row r="4028" spans="1:93" x14ac:dyDescent="0.55000000000000004">
      <c r="A4028" s="4" t="str">
        <f t="shared" ca="1" si="913"/>
        <v>Stifel, Nicoulas and Company, Incorporated (formerly Sterne Agee)</v>
      </c>
      <c r="B4028" s="4" t="str">
        <f t="shared" si="914"/>
        <v>Lindsey Piegza</v>
      </c>
      <c r="C4028" s="4" t="s">
        <v>246</v>
      </c>
      <c r="D4028" s="4" t="s">
        <v>248</v>
      </c>
      <c r="E4028" s="4" t="str">
        <f>IF(COUNTIF($E$2:E4027,"Begin: " &amp; C4028 &amp; "-" &amp; D4028 &amp; "-" &amp; H4028)=0,"Begin: " &amp; C4028 &amp; "-" &amp; D4028 &amp; "-" &amp; H4028,IF((C4028 &amp; "-" &amp; D4028 &amp; "-" &amp; H4028)&lt;&gt;(C4029 &amp; "-" &amp; D4029 &amp; "-" &amp; H4029),"End: " &amp; C4028 &amp; "-" &amp; D4028 &amp; "-" &amp; H4028,""))</f>
        <v/>
      </c>
      <c r="F4028" s="4" t="str">
        <f t="shared" si="915"/>
        <v>Wall Street Journal-GDP-07-2019</v>
      </c>
      <c r="G4028" s="7">
        <v>43656</v>
      </c>
      <c r="H4028" s="7" t="str">
        <f t="shared" si="916"/>
        <v>07-2019</v>
      </c>
      <c r="I4028" s="7" t="str">
        <f t="shared" ca="1" si="917"/>
        <v>Wall Street Journal: Stifel, Nicoulas and Company, Incorporated (formerly Sterne Agee)-GDP-07-2019</v>
      </c>
      <c r="J4028" s="4" t="str">
        <f t="shared" ca="1" si="918"/>
        <v>GDP-Stifel, Nicoulas and Company, Incorporated (formerly Sterne Agee):07-2019</v>
      </c>
      <c r="K4028" t="s">
        <v>675</v>
      </c>
      <c r="CK4028">
        <v>1.3</v>
      </c>
      <c r="CL4028">
        <v>2</v>
      </c>
      <c r="CM4028">
        <v>1.2</v>
      </c>
      <c r="CN4028">
        <v>0.8</v>
      </c>
      <c r="CO4028">
        <v>2.2999999999999998</v>
      </c>
    </row>
    <row r="4029" spans="1:93" x14ac:dyDescent="0.55000000000000004">
      <c r="A4029" s="4" t="str">
        <f t="shared" ca="1" si="913"/>
        <v>Macroeconomic Advisers</v>
      </c>
      <c r="B4029" s="4" t="str">
        <f t="shared" si="914"/>
        <v>Dr. Joel Prakken/ Chris Varvares</v>
      </c>
      <c r="C4029" s="4" t="s">
        <v>246</v>
      </c>
      <c r="D4029" s="4" t="s">
        <v>248</v>
      </c>
      <c r="E4029" s="4" t="str">
        <f>IF(COUNTIF($E$2:E4028,"Begin: " &amp; C4029 &amp; "-" &amp; D4029 &amp; "-" &amp; H4029)=0,"Begin: " &amp; C4029 &amp; "-" &amp; D4029 &amp; "-" &amp; H4029,IF((C4029 &amp; "-" &amp; D4029 &amp; "-" &amp; H4029)&lt;&gt;(C4030 &amp; "-" &amp; D4030 &amp; "-" &amp; H4030),"End: " &amp; C4029 &amp; "-" &amp; D4029 &amp; "-" &amp; H4029,""))</f>
        <v/>
      </c>
      <c r="F4029" s="4" t="str">
        <f t="shared" si="915"/>
        <v>Wall Street Journal-GDP-07-2019</v>
      </c>
      <c r="G4029" s="7">
        <v>43656</v>
      </c>
      <c r="H4029" s="7" t="str">
        <f t="shared" si="916"/>
        <v>07-2019</v>
      </c>
      <c r="I4029" s="7" t="str">
        <f t="shared" ca="1" si="917"/>
        <v>Wall Street Journal: Macroeconomic Advisers-GDP-07-2019</v>
      </c>
      <c r="J4029" s="4" t="str">
        <f t="shared" ca="1" si="918"/>
        <v>GDP-Macroeconomic Advisers:07-2019</v>
      </c>
      <c r="K4029" t="s">
        <v>228</v>
      </c>
      <c r="CK4029">
        <v>2.1</v>
      </c>
      <c r="CL4029">
        <v>1.7</v>
      </c>
      <c r="CM4029">
        <v>1.9</v>
      </c>
      <c r="CN4029">
        <v>1.8</v>
      </c>
      <c r="CO4029">
        <v>1.9</v>
      </c>
    </row>
    <row r="4030" spans="1:93" x14ac:dyDescent="0.55000000000000004">
      <c r="A4030" s="4" t="str">
        <f t="shared" ca="1" si="913"/>
        <v>Ameriprise Financial</v>
      </c>
      <c r="B4030" s="4" t="str">
        <f t="shared" si="914"/>
        <v>Russell Price</v>
      </c>
      <c r="C4030" s="4" t="s">
        <v>246</v>
      </c>
      <c r="D4030" s="4" t="s">
        <v>248</v>
      </c>
      <c r="E4030" s="4" t="str">
        <f>IF(COUNTIF($E$2:E4029,"Begin: " &amp; C4030 &amp; "-" &amp; D4030 &amp; "-" &amp; H4030)=0,"Begin: " &amp; C4030 &amp; "-" &amp; D4030 &amp; "-" &amp; H4030,IF((C4030 &amp; "-" &amp; D4030 &amp; "-" &amp; H4030)&lt;&gt;(C4031 &amp; "-" &amp; D4031 &amp; "-" &amp; H4031),"End: " &amp; C4030 &amp; "-" &amp; D4030 &amp; "-" &amp; H4030,""))</f>
        <v/>
      </c>
      <c r="F4030" s="4" t="str">
        <f t="shared" si="915"/>
        <v>Wall Street Journal-GDP-07-2019</v>
      </c>
      <c r="G4030" s="7">
        <v>43656</v>
      </c>
      <c r="H4030" s="7" t="str">
        <f t="shared" si="916"/>
        <v>07-2019</v>
      </c>
      <c r="I4030" s="7" t="str">
        <f t="shared" ca="1" si="917"/>
        <v>Wall Street Journal: Ameriprise Financial-GDP-07-2019</v>
      </c>
      <c r="J4030" s="4" t="str">
        <f t="shared" ca="1" si="918"/>
        <v>GDP-Ameriprise Financial:07-2019</v>
      </c>
      <c r="K4030" t="s">
        <v>441</v>
      </c>
      <c r="CK4030">
        <v>1.6</v>
      </c>
      <c r="CL4030">
        <v>2.4</v>
      </c>
      <c r="CM4030">
        <v>2.2000000000000002</v>
      </c>
      <c r="CN4030">
        <v>2</v>
      </c>
      <c r="CO4030">
        <v>2.6</v>
      </c>
    </row>
    <row r="4031" spans="1:93" x14ac:dyDescent="0.55000000000000004">
      <c r="A4031" s="4" t="str">
        <f t="shared" ca="1" si="913"/>
        <v>Eaton Corp.</v>
      </c>
      <c r="B4031" s="4" t="str">
        <f t="shared" si="914"/>
        <v>Arun Raha*</v>
      </c>
      <c r="C4031" s="4" t="s">
        <v>246</v>
      </c>
      <c r="D4031" s="4" t="s">
        <v>248</v>
      </c>
      <c r="E4031" s="4" t="str">
        <f>IF(COUNTIF($E$2:E4030,"Begin: " &amp; C4031 &amp; "-" &amp; D4031 &amp; "-" &amp; H4031)=0,"Begin: " &amp; C4031 &amp; "-" &amp; D4031 &amp; "-" &amp; H4031,IF((C4031 &amp; "-" &amp; D4031 &amp; "-" &amp; H4031)&lt;&gt;(C4032 &amp; "-" &amp; D4032 &amp; "-" &amp; H4032),"End: " &amp; C4031 &amp; "-" &amp; D4031 &amp; "-" &amp; H4031,""))</f>
        <v/>
      </c>
      <c r="F4031" s="4" t="str">
        <f t="shared" si="915"/>
        <v>Wall Street Journal-GDP-07-2019</v>
      </c>
      <c r="G4031" s="7">
        <v>43656</v>
      </c>
      <c r="H4031" s="7" t="str">
        <f t="shared" si="916"/>
        <v>07-2019</v>
      </c>
      <c r="I4031" s="7" t="str">
        <f t="shared" ca="1" si="917"/>
        <v>Wall Street Journal: Eaton Corp.-GDP-07-2019</v>
      </c>
      <c r="J4031" s="4" t="str">
        <f t="shared" ca="1" si="918"/>
        <v>GDP-Eaton Corp.:07-2019</v>
      </c>
      <c r="K4031" t="s">
        <v>823</v>
      </c>
    </row>
    <row r="4032" spans="1:93" x14ac:dyDescent="0.55000000000000004">
      <c r="A4032" s="4" t="str">
        <f t="shared" ca="1" si="913"/>
        <v>Point Loma Nazarene University</v>
      </c>
      <c r="B4032" s="4" t="str">
        <f t="shared" si="914"/>
        <v>Lynn Reaser</v>
      </c>
      <c r="C4032" s="4" t="s">
        <v>246</v>
      </c>
      <c r="D4032" s="4" t="s">
        <v>248</v>
      </c>
      <c r="E4032" s="4" t="str">
        <f>IF(COUNTIF($E$2:E4031,"Begin: " &amp; C4032 &amp; "-" &amp; D4032 &amp; "-" &amp; H4032)=0,"Begin: " &amp; C4032 &amp; "-" &amp; D4032 &amp; "-" &amp; H4032,IF((C4032 &amp; "-" &amp; D4032 &amp; "-" &amp; H4032)&lt;&gt;(C4033 &amp; "-" &amp; D4033 &amp; "-" &amp; H4033),"End: " &amp; C4032 &amp; "-" &amp; D4032 &amp; "-" &amp; H4032,""))</f>
        <v/>
      </c>
      <c r="F4032" s="4" t="str">
        <f t="shared" si="915"/>
        <v>Wall Street Journal-GDP-07-2019</v>
      </c>
      <c r="G4032" s="7">
        <v>43656</v>
      </c>
      <c r="H4032" s="7" t="str">
        <f t="shared" si="916"/>
        <v>07-2019</v>
      </c>
      <c r="I4032" s="7" t="str">
        <f t="shared" ca="1" si="917"/>
        <v>Wall Street Journal: Point Loma Nazarene University-GDP-07-2019</v>
      </c>
      <c r="J4032" s="4" t="str">
        <f t="shared" ca="1" si="918"/>
        <v>GDP-Point Loma Nazarene University:07-2019</v>
      </c>
      <c r="K4032" t="s">
        <v>658</v>
      </c>
      <c r="CK4032">
        <v>1.8</v>
      </c>
      <c r="CL4032">
        <v>2.2000000000000002</v>
      </c>
      <c r="CM4032">
        <v>2.2000000000000002</v>
      </c>
      <c r="CN4032">
        <v>2</v>
      </c>
      <c r="CO4032">
        <v>2.2999999999999998</v>
      </c>
    </row>
    <row r="4033" spans="1:93" x14ac:dyDescent="0.55000000000000004">
      <c r="A4033" s="4" t="str">
        <f t="shared" ca="1" si="913"/>
        <v>Deutsche Bank</v>
      </c>
      <c r="B4033" s="4" t="str">
        <f t="shared" si="914"/>
        <v>Brett Ryan/Matthew Luzzetti</v>
      </c>
      <c r="C4033" s="4" t="s">
        <v>246</v>
      </c>
      <c r="D4033" s="4" t="s">
        <v>248</v>
      </c>
      <c r="E4033" s="4" t="str">
        <f>IF(COUNTIF($E$2:E4032,"Begin: " &amp; C4033 &amp; "-" &amp; D4033 &amp; "-" &amp; H4033)=0,"Begin: " &amp; C4033 &amp; "-" &amp; D4033 &amp; "-" &amp; H4033,IF((C4033 &amp; "-" &amp; D4033 &amp; "-" &amp; H4033)&lt;&gt;(C4034 &amp; "-" &amp; D4034 &amp; "-" &amp; H4034),"End: " &amp; C4033 &amp; "-" &amp; D4033 &amp; "-" &amp; H4033,""))</f>
        <v/>
      </c>
      <c r="F4033" s="4" t="str">
        <f t="shared" si="915"/>
        <v>Wall Street Journal-GDP-07-2019</v>
      </c>
      <c r="G4033" s="7">
        <v>43656</v>
      </c>
      <c r="H4033" s="7" t="str">
        <f t="shared" si="916"/>
        <v>07-2019</v>
      </c>
      <c r="I4033" s="7" t="str">
        <f t="shared" ca="1" si="917"/>
        <v>Wall Street Journal: Deutsche Bank-GDP-07-2019</v>
      </c>
      <c r="J4033" s="4" t="str">
        <f t="shared" ca="1" si="918"/>
        <v>GDP-Deutsche Bank:07-2019</v>
      </c>
      <c r="K4033" t="s">
        <v>804</v>
      </c>
      <c r="CK4033">
        <v>1.5</v>
      </c>
      <c r="CL4033">
        <v>1.6</v>
      </c>
      <c r="CM4033">
        <v>1.3</v>
      </c>
      <c r="CN4033">
        <v>1.7</v>
      </c>
      <c r="CO4033">
        <v>2.2000000000000002</v>
      </c>
    </row>
    <row r="4034" spans="1:93" x14ac:dyDescent="0.55000000000000004">
      <c r="A4034" s="4" t="str">
        <f t="shared" ca="1" si="913"/>
        <v>Prestige Economics LLC</v>
      </c>
      <c r="B4034" s="4" t="str">
        <f t="shared" si="914"/>
        <v>Jason Schenker*</v>
      </c>
      <c r="C4034" s="4" t="s">
        <v>246</v>
      </c>
      <c r="D4034" s="4" t="s">
        <v>248</v>
      </c>
      <c r="E4034" s="4" t="str">
        <f>IF(COUNTIF($E$2:E4033,"Begin: " &amp; C4034 &amp; "-" &amp; D4034 &amp; "-" &amp; H4034)=0,"Begin: " &amp; C4034 &amp; "-" &amp; D4034 &amp; "-" &amp; H4034,IF((C4034 &amp; "-" &amp; D4034 &amp; "-" &amp; H4034)&lt;&gt;(C4035 &amp; "-" &amp; D4035 &amp; "-" &amp; H4035),"End: " &amp; C4034 &amp; "-" &amp; D4034 &amp; "-" &amp; H4034,""))</f>
        <v/>
      </c>
      <c r="F4034" s="4" t="str">
        <f t="shared" si="915"/>
        <v>Wall Street Journal-GDP-07-2019</v>
      </c>
      <c r="G4034" s="7">
        <v>43656</v>
      </c>
      <c r="H4034" s="7" t="str">
        <f t="shared" si="916"/>
        <v>07-2019</v>
      </c>
      <c r="I4034" s="7" t="str">
        <f t="shared" ca="1" si="917"/>
        <v>Wall Street Journal: Prestige Economics LLC-GDP-07-2019</v>
      </c>
      <c r="J4034" s="4" t="str">
        <f t="shared" ca="1" si="918"/>
        <v>GDP-Prestige Economics LLC:07-2019</v>
      </c>
      <c r="K4034" t="s">
        <v>824</v>
      </c>
    </row>
    <row r="4035" spans="1:93" x14ac:dyDescent="0.55000000000000004">
      <c r="A4035" s="4" t="str">
        <f t="shared" ca="1" si="913"/>
        <v>Pantheon Macroeconomics</v>
      </c>
      <c r="B4035" s="4" t="str">
        <f t="shared" si="914"/>
        <v>Ian Shepherdson*</v>
      </c>
      <c r="C4035" s="4" t="s">
        <v>246</v>
      </c>
      <c r="D4035" s="4" t="s">
        <v>248</v>
      </c>
      <c r="E4035" s="4" t="str">
        <f>IF(COUNTIF($E$2:E4034,"Begin: " &amp; C4035 &amp; "-" &amp; D4035 &amp; "-" &amp; H4035)=0,"Begin: " &amp; C4035 &amp; "-" &amp; D4035 &amp; "-" &amp; H4035,IF((C4035 &amp; "-" &amp; D4035 &amp; "-" &amp; H4035)&lt;&gt;(C4036 &amp; "-" &amp; D4036 &amp; "-" &amp; H4036),"End: " &amp; C4035 &amp; "-" &amp; D4035 &amp; "-" &amp; H4035,""))</f>
        <v/>
      </c>
      <c r="F4035" s="4" t="str">
        <f t="shared" si="915"/>
        <v>Wall Street Journal-GDP-07-2019</v>
      </c>
      <c r="G4035" s="7">
        <v>43656</v>
      </c>
      <c r="H4035" s="7" t="str">
        <f t="shared" si="916"/>
        <v>07-2019</v>
      </c>
      <c r="I4035" s="7" t="str">
        <f t="shared" ca="1" si="917"/>
        <v>Wall Street Journal: Pantheon Macroeconomics-GDP-07-2019</v>
      </c>
      <c r="J4035" s="4" t="str">
        <f t="shared" ca="1" si="918"/>
        <v>GDP-Pantheon Macroeconomics:07-2019</v>
      </c>
      <c r="K4035" t="s">
        <v>825</v>
      </c>
    </row>
    <row r="4036" spans="1:93" x14ac:dyDescent="0.55000000000000004">
      <c r="A4036" s="4" t="str">
        <f t="shared" ca="1" si="913"/>
        <v>Decision Economics, Inc.</v>
      </c>
      <c r="B4036" s="4" t="str">
        <f t="shared" si="914"/>
        <v>Allen Sinai</v>
      </c>
      <c r="C4036" s="4" t="s">
        <v>246</v>
      </c>
      <c r="D4036" s="4" t="s">
        <v>248</v>
      </c>
      <c r="E4036" s="4" t="str">
        <f>IF(COUNTIF($E$2:E4035,"Begin: " &amp; C4036 &amp; "-" &amp; D4036 &amp; "-" &amp; H4036)=0,"Begin: " &amp; C4036 &amp; "-" &amp; D4036 &amp; "-" &amp; H4036,IF((C4036 &amp; "-" &amp; D4036 &amp; "-" &amp; H4036)&lt;&gt;(C4037 &amp; "-" &amp; D4037 &amp; "-" &amp; H4037),"End: " &amp; C4036 &amp; "-" &amp; D4036 &amp; "-" &amp; H4036,""))</f>
        <v/>
      </c>
      <c r="F4036" s="4" t="str">
        <f t="shared" si="915"/>
        <v>Wall Street Journal-GDP-07-2019</v>
      </c>
      <c r="G4036" s="7">
        <v>43656</v>
      </c>
      <c r="H4036" s="7" t="str">
        <f t="shared" si="916"/>
        <v>07-2019</v>
      </c>
      <c r="I4036" s="7" t="str">
        <f t="shared" ca="1" si="917"/>
        <v>Wall Street Journal: Decision Economics, Inc.-GDP-07-2019</v>
      </c>
      <c r="J4036" s="4" t="str">
        <f t="shared" ca="1" si="918"/>
        <v>GDP-Decision Economics, Inc.:07-2019</v>
      </c>
      <c r="K4036" t="s">
        <v>233</v>
      </c>
      <c r="CK4036">
        <v>2.4</v>
      </c>
      <c r="CL4036">
        <v>3</v>
      </c>
      <c r="CM4036">
        <v>3.3</v>
      </c>
      <c r="CN4036">
        <v>2.9</v>
      </c>
      <c r="CO4036">
        <v>3.1</v>
      </c>
    </row>
    <row r="4037" spans="1:93" x14ac:dyDescent="0.55000000000000004">
      <c r="A4037" s="4" t="str">
        <f t="shared" ca="1" si="913"/>
        <v>Parsec Financial</v>
      </c>
      <c r="B4037" s="4" t="str">
        <f t="shared" si="914"/>
        <v>James F. Smith</v>
      </c>
      <c r="C4037" s="4" t="s">
        <v>246</v>
      </c>
      <c r="D4037" s="4" t="s">
        <v>248</v>
      </c>
      <c r="E4037" s="4" t="str">
        <f>IF(COUNTIF($E$2:E4036,"Begin: " &amp; C4037 &amp; "-" &amp; D4037 &amp; "-" &amp; H4037)=0,"Begin: " &amp; C4037 &amp; "-" &amp; D4037 &amp; "-" &amp; H4037,IF((C4037 &amp; "-" &amp; D4037 &amp; "-" &amp; H4037)&lt;&gt;(C4038 &amp; "-" &amp; D4038 &amp; "-" &amp; H4038),"End: " &amp; C4037 &amp; "-" &amp; D4037 &amp; "-" &amp; H4037,""))</f>
        <v/>
      </c>
      <c r="F4037" s="4" t="str">
        <f t="shared" si="915"/>
        <v>Wall Street Journal-GDP-07-2019</v>
      </c>
      <c r="G4037" s="7">
        <v>43656</v>
      </c>
      <c r="H4037" s="7" t="str">
        <f t="shared" si="916"/>
        <v>07-2019</v>
      </c>
      <c r="I4037" s="7" t="str">
        <f t="shared" ca="1" si="917"/>
        <v>Wall Street Journal: Parsec Financial-GDP-07-2019</v>
      </c>
      <c r="J4037" s="4" t="str">
        <f t="shared" ca="1" si="918"/>
        <v>GDP-Parsec Financial:07-2019</v>
      </c>
      <c r="K4037" t="s">
        <v>234</v>
      </c>
      <c r="CK4037">
        <v>2.4</v>
      </c>
      <c r="CL4037">
        <v>3</v>
      </c>
      <c r="CM4037">
        <v>3.4</v>
      </c>
      <c r="CN4037">
        <v>2.5</v>
      </c>
      <c r="CO4037">
        <v>2.2999999999999998</v>
      </c>
    </row>
    <row r="4038" spans="1:93" x14ac:dyDescent="0.55000000000000004">
      <c r="A4038" s="4" t="str">
        <f t="shared" ca="1" si="913"/>
        <v>Univ of Central FL</v>
      </c>
      <c r="B4038" s="4" t="str">
        <f t="shared" si="914"/>
        <v>Sean M. Snaith*</v>
      </c>
      <c r="C4038" s="4" t="s">
        <v>246</v>
      </c>
      <c r="D4038" s="4" t="s">
        <v>248</v>
      </c>
      <c r="E4038" s="4" t="str">
        <f>IF(COUNTIF($E$2:E4037,"Begin: " &amp; C4038 &amp; "-" &amp; D4038 &amp; "-" &amp; H4038)=0,"Begin: " &amp; C4038 &amp; "-" &amp; D4038 &amp; "-" &amp; H4038,IF((C4038 &amp; "-" &amp; D4038 &amp; "-" &amp; H4038)&lt;&gt;(C4039 &amp; "-" &amp; D4039 &amp; "-" &amp; H4039),"End: " &amp; C4038 &amp; "-" &amp; D4038 &amp; "-" &amp; H4038,""))</f>
        <v/>
      </c>
      <c r="F4038" s="4" t="str">
        <f t="shared" si="915"/>
        <v>Wall Street Journal-GDP-07-2019</v>
      </c>
      <c r="G4038" s="7">
        <v>43656</v>
      </c>
      <c r="H4038" s="7" t="str">
        <f t="shared" si="916"/>
        <v>07-2019</v>
      </c>
      <c r="I4038" s="7" t="str">
        <f t="shared" ca="1" si="917"/>
        <v>Wall Street Journal: Univ of Central FL-GDP-07-2019</v>
      </c>
      <c r="J4038" s="4" t="str">
        <f t="shared" ca="1" si="918"/>
        <v>GDP-Univ of Central FL:07-2019</v>
      </c>
      <c r="K4038" t="s">
        <v>843</v>
      </c>
    </row>
    <row r="4039" spans="1:93" x14ac:dyDescent="0.55000000000000004">
      <c r="A4039" s="4" t="str">
        <f t="shared" ca="1" si="913"/>
        <v>SS Economics</v>
      </c>
      <c r="B4039" s="4" t="str">
        <f t="shared" si="914"/>
        <v>Sung Won Sohn</v>
      </c>
      <c r="C4039" s="4" t="s">
        <v>246</v>
      </c>
      <c r="D4039" s="4" t="s">
        <v>248</v>
      </c>
      <c r="E4039" s="4" t="str">
        <f>IF(COUNTIF($E$2:E4038,"Begin: " &amp; C4039 &amp; "-" &amp; D4039 &amp; "-" &amp; H4039)=0,"Begin: " &amp; C4039 &amp; "-" &amp; D4039 &amp; "-" &amp; H4039,IF((C4039 &amp; "-" &amp; D4039 &amp; "-" &amp; H4039)&lt;&gt;(C4040 &amp; "-" &amp; D4040 &amp; "-" &amp; H4040),"End: " &amp; C4039 &amp; "-" &amp; D4039 &amp; "-" &amp; H4039,""))</f>
        <v/>
      </c>
      <c r="F4039" s="4" t="str">
        <f t="shared" si="915"/>
        <v>Wall Street Journal-GDP-07-2019</v>
      </c>
      <c r="G4039" s="7">
        <v>43656</v>
      </c>
      <c r="H4039" s="7" t="str">
        <f t="shared" si="916"/>
        <v>07-2019</v>
      </c>
      <c r="I4039" s="7" t="str">
        <f t="shared" ca="1" si="917"/>
        <v>Wall Street Journal: SS Economics-GDP-07-2019</v>
      </c>
      <c r="J4039" s="4" t="str">
        <f t="shared" ca="1" si="918"/>
        <v>GDP-SS Economics:07-2019</v>
      </c>
      <c r="K4039" t="s">
        <v>785</v>
      </c>
      <c r="CK4039">
        <v>2.1</v>
      </c>
      <c r="CL4039">
        <v>2.2000000000000002</v>
      </c>
      <c r="CM4039">
        <v>2.4</v>
      </c>
      <c r="CN4039">
        <v>2.1</v>
      </c>
      <c r="CO4039">
        <v>2</v>
      </c>
    </row>
    <row r="4040" spans="1:93" x14ac:dyDescent="0.55000000000000004">
      <c r="A4040" s="4" t="str">
        <f t="shared" ref="A4040:A4049" ca="1" si="919">IF(ISERROR(IF(C4040="GIOA",INDEX(List_AnonymousForecasters,MATCH(LEFT(K4040,FIND(":",K4040,1)-1),List_IndividualForecasters,0),1),INDEX(List_FirmNamesOmega,MATCH(LEFT(K4040,FIND(":",K4040,1)-1),List_FirmNamesAlpha,0),1))),LEFT(K4040,FIND(":",K4040,1)-1),IF(C4040="GIOA",INDEX(List_AnonymousForecasters,MATCH(LEFT(K4040,FIND(":",K4040,1)-1),List_IndividualForecasters,0),1),INDEX(List_FirmNamesOmega,MATCH(LEFT(K4040,FIND(":",K4040,1)-1),List_FirmNamesAlpha,0),1)))</f>
        <v>Pierpont Securities</v>
      </c>
      <c r="B4040" s="4" t="str">
        <f t="shared" ref="B4040:B4049" si="920">MID(K4040,FIND(":",K4040,1)+2,LEN(K4040)-FIND(":",K4040,1))</f>
        <v>Stephen Stanley</v>
      </c>
      <c r="C4040" s="4" t="s">
        <v>246</v>
      </c>
      <c r="D4040" s="4" t="s">
        <v>248</v>
      </c>
      <c r="E4040" s="4" t="str">
        <f>IF(COUNTIF($E$2:E4039,"Begin: " &amp; C4040 &amp; "-" &amp; D4040 &amp; "-" &amp; H4040)=0,"Begin: " &amp; C4040 &amp; "-" &amp; D4040 &amp; "-" &amp; H4040,IF((C4040 &amp; "-" &amp; D4040 &amp; "-" &amp; H4040)&lt;&gt;(C4041 &amp; "-" &amp; D4041 &amp; "-" &amp; H4041),"End: " &amp; C4040 &amp; "-" &amp; D4040 &amp; "-" &amp; H4040,""))</f>
        <v/>
      </c>
      <c r="F4040" s="4" t="str">
        <f t="shared" ref="F4040:F4049" si="921">C4040 &amp; "-" &amp; D4040 &amp; "-" &amp; H4040</f>
        <v>Wall Street Journal-GDP-07-2019</v>
      </c>
      <c r="G4040" s="7">
        <v>43656</v>
      </c>
      <c r="H4040" s="7" t="str">
        <f t="shared" ref="H4040:H4049" si="922">TEXT(MONTH(G4040),"00") &amp; "-" &amp; TEXT(YEAR(G4040),"0000")</f>
        <v>07-2019</v>
      </c>
      <c r="I4040" s="7" t="str">
        <f t="shared" ref="I4040:I4049" ca="1" si="923">C4040 &amp; ": " &amp; A4040 &amp; "-" &amp; D4040 &amp; "-" &amp; H4040</f>
        <v>Wall Street Journal: Pierpont Securities-GDP-07-2019</v>
      </c>
      <c r="J4040" s="4" t="str">
        <f t="shared" ref="J4040:J4049" ca="1" si="924">D4040 &amp; "-" &amp; A4040 &amp; ":" &amp; TEXT(MONTH(G4040),"00") &amp; "-" &amp; TEXT(YEAR(G4040),"0000")</f>
        <v>GDP-Pierpont Securities:07-2019</v>
      </c>
      <c r="K4040" t="s">
        <v>238</v>
      </c>
      <c r="CK4040">
        <v>2.5</v>
      </c>
      <c r="CL4040">
        <v>2.6</v>
      </c>
      <c r="CM4040">
        <v>2.9</v>
      </c>
      <c r="CN4040">
        <v>2.6</v>
      </c>
      <c r="CO4040">
        <v>2.7</v>
      </c>
    </row>
    <row r="4041" spans="1:93" x14ac:dyDescent="0.55000000000000004">
      <c r="A4041" s="4" t="str">
        <f t="shared" ca="1" si="919"/>
        <v>Economic Analysis Associates Inc.</v>
      </c>
      <c r="B4041" s="4" t="str">
        <f t="shared" si="920"/>
        <v>Susan M. Sterne</v>
      </c>
      <c r="C4041" s="4" t="s">
        <v>246</v>
      </c>
      <c r="D4041" s="4" t="s">
        <v>248</v>
      </c>
      <c r="E4041" s="4" t="str">
        <f>IF(COUNTIF($E$2:E4040,"Begin: " &amp; C4041 &amp; "-" &amp; D4041 &amp; "-" &amp; H4041)=0,"Begin: " &amp; C4041 &amp; "-" &amp; D4041 &amp; "-" &amp; H4041,IF((C4041 &amp; "-" &amp; D4041 &amp; "-" &amp; H4041)&lt;&gt;(C4042 &amp; "-" &amp; D4042 &amp; "-" &amp; H4042),"End: " &amp; C4041 &amp; "-" &amp; D4041 &amp; "-" &amp; H4041,""))</f>
        <v/>
      </c>
      <c r="F4041" s="4" t="str">
        <f t="shared" si="921"/>
        <v>Wall Street Journal-GDP-07-2019</v>
      </c>
      <c r="G4041" s="7">
        <v>43656</v>
      </c>
      <c r="H4041" s="7" t="str">
        <f t="shared" si="922"/>
        <v>07-2019</v>
      </c>
      <c r="I4041" s="7" t="str">
        <f t="shared" ca="1" si="923"/>
        <v>Wall Street Journal: Economic Analysis Associates Inc.-GDP-07-2019</v>
      </c>
      <c r="J4041" s="4" t="str">
        <f t="shared" ca="1" si="924"/>
        <v>GDP-Economic Analysis Associates Inc.:07-2019</v>
      </c>
      <c r="K4041" t="s">
        <v>239</v>
      </c>
      <c r="CK4041">
        <v>1.3</v>
      </c>
      <c r="CL4041">
        <v>1.1000000000000001</v>
      </c>
      <c r="CM4041">
        <v>1.5</v>
      </c>
      <c r="CN4041">
        <v>1.7</v>
      </c>
      <c r="CO4041">
        <v>1.9</v>
      </c>
    </row>
    <row r="4042" spans="1:93" x14ac:dyDescent="0.55000000000000004">
      <c r="A4042" s="4" t="str">
        <f t="shared" ca="1" si="919"/>
        <v>CSFB</v>
      </c>
      <c r="B4042" s="4" t="str">
        <f t="shared" si="920"/>
        <v>James Sweeney</v>
      </c>
      <c r="C4042" s="4" t="s">
        <v>246</v>
      </c>
      <c r="D4042" s="4" t="s">
        <v>248</v>
      </c>
      <c r="E4042" s="4" t="str">
        <f>IF(COUNTIF($E$2:E4041,"Begin: " &amp; C4042 &amp; "-" &amp; D4042 &amp; "-" &amp; H4042)=0,"Begin: " &amp; C4042 &amp; "-" &amp; D4042 &amp; "-" &amp; H4042,IF((C4042 &amp; "-" &amp; D4042 &amp; "-" &amp; H4042)&lt;&gt;(C4043 &amp; "-" &amp; D4043 &amp; "-" &amp; H4043),"End: " &amp; C4042 &amp; "-" &amp; D4042 &amp; "-" &amp; H4042,""))</f>
        <v/>
      </c>
      <c r="F4042" s="4" t="str">
        <f t="shared" si="921"/>
        <v>Wall Street Journal-GDP-07-2019</v>
      </c>
      <c r="G4042" s="7">
        <v>43656</v>
      </c>
      <c r="H4042" s="7" t="str">
        <f t="shared" si="922"/>
        <v>07-2019</v>
      </c>
      <c r="I4042" s="7" t="str">
        <f t="shared" ca="1" si="923"/>
        <v>Wall Street Journal: CSFB-GDP-07-2019</v>
      </c>
      <c r="J4042" s="4" t="str">
        <f t="shared" ca="1" si="924"/>
        <v>GDP-CSFB:07-2019</v>
      </c>
      <c r="K4042" t="s">
        <v>679</v>
      </c>
      <c r="CK4042">
        <v>2</v>
      </c>
      <c r="CL4042">
        <v>1.6</v>
      </c>
      <c r="CM4042">
        <v>2.2999999999999998</v>
      </c>
      <c r="CN4042">
        <v>2.7</v>
      </c>
      <c r="CO4042">
        <v>2</v>
      </c>
    </row>
    <row r="4043" spans="1:93" x14ac:dyDescent="0.55000000000000004">
      <c r="A4043" s="4" t="str">
        <f t="shared" ca="1" si="919"/>
        <v>American Chemisty Council</v>
      </c>
      <c r="B4043" s="4" t="str">
        <f t="shared" si="920"/>
        <v>Kevin Swift</v>
      </c>
      <c r="C4043" s="4" t="s">
        <v>246</v>
      </c>
      <c r="D4043" s="4" t="s">
        <v>248</v>
      </c>
      <c r="E4043" s="4" t="str">
        <f>IF(COUNTIF($E$2:E4042,"Begin: " &amp; C4043 &amp; "-" &amp; D4043 &amp; "-" &amp; H4043)=0,"Begin: " &amp; C4043 &amp; "-" &amp; D4043 &amp; "-" &amp; H4043,IF((C4043 &amp; "-" &amp; D4043 &amp; "-" &amp; H4043)&lt;&gt;(C4044 &amp; "-" &amp; D4044 &amp; "-" &amp; H4044),"End: " &amp; C4043 &amp; "-" &amp; D4043 &amp; "-" &amp; H4043,""))</f>
        <v/>
      </c>
      <c r="F4043" s="4" t="str">
        <f t="shared" si="921"/>
        <v>Wall Street Journal-GDP-07-2019</v>
      </c>
      <c r="G4043" s="7">
        <v>43656</v>
      </c>
      <c r="H4043" s="7" t="str">
        <f t="shared" si="922"/>
        <v>07-2019</v>
      </c>
      <c r="I4043" s="7" t="str">
        <f t="shared" ca="1" si="923"/>
        <v>Wall Street Journal: American Chemisty Council-GDP-07-2019</v>
      </c>
      <c r="J4043" s="4" t="str">
        <f t="shared" ca="1" si="924"/>
        <v>GDP-American Chemisty Council:07-2019</v>
      </c>
      <c r="K4043" t="s">
        <v>443</v>
      </c>
      <c r="CK4043">
        <v>1.3</v>
      </c>
      <c r="CL4043">
        <v>1.8</v>
      </c>
      <c r="CM4043">
        <v>1.8</v>
      </c>
      <c r="CN4043">
        <v>1.5</v>
      </c>
      <c r="CO4043">
        <v>1.5</v>
      </c>
    </row>
    <row r="4044" spans="1:93" x14ac:dyDescent="0.55000000000000004">
      <c r="A4044" s="4" t="str">
        <f t="shared" ca="1" si="919"/>
        <v>Grant Thornton</v>
      </c>
      <c r="B4044" s="4" t="str">
        <f t="shared" si="920"/>
        <v>Diane Swonk</v>
      </c>
      <c r="C4044" s="4" t="s">
        <v>246</v>
      </c>
      <c r="D4044" s="4" t="s">
        <v>248</v>
      </c>
      <c r="E4044" s="4" t="str">
        <f>IF(COUNTIF($E$2:E4043,"Begin: " &amp; C4044 &amp; "-" &amp; D4044 &amp; "-" &amp; H4044)=0,"Begin: " &amp; C4044 &amp; "-" &amp; D4044 &amp; "-" &amp; H4044,IF((C4044 &amp; "-" &amp; D4044 &amp; "-" &amp; H4044)&lt;&gt;(C4045 &amp; "-" &amp; D4045 &amp; "-" &amp; H4045),"End: " &amp; C4044 &amp; "-" &amp; D4044 &amp; "-" &amp; H4044,""))</f>
        <v/>
      </c>
      <c r="F4044" s="4" t="str">
        <f t="shared" si="921"/>
        <v>Wall Street Journal-GDP-07-2019</v>
      </c>
      <c r="G4044" s="7">
        <v>43656</v>
      </c>
      <c r="H4044" s="7" t="str">
        <f t="shared" si="922"/>
        <v>07-2019</v>
      </c>
      <c r="I4044" s="7" t="str">
        <f t="shared" ca="1" si="923"/>
        <v>Wall Street Journal: Grant Thornton-GDP-07-2019</v>
      </c>
      <c r="J4044" s="4" t="str">
        <f t="shared" ca="1" si="924"/>
        <v>GDP-Grant Thornton:07-2019</v>
      </c>
      <c r="K4044" t="s">
        <v>772</v>
      </c>
      <c r="CK4044">
        <v>1.9</v>
      </c>
      <c r="CL4044">
        <v>1.5</v>
      </c>
      <c r="CM4044">
        <v>1.7</v>
      </c>
      <c r="CN4044">
        <v>0.9</v>
      </c>
      <c r="CO4044">
        <v>-1.1000000000000001</v>
      </c>
    </row>
    <row r="4045" spans="1:93" x14ac:dyDescent="0.55000000000000004">
      <c r="A4045" s="4" t="str">
        <f t="shared" ca="1" si="919"/>
        <v>The Northern Trust</v>
      </c>
      <c r="B4045" s="4" t="str">
        <f t="shared" si="920"/>
        <v xml:space="preserve">Carl Tannenbaum </v>
      </c>
      <c r="C4045" s="4" t="s">
        <v>246</v>
      </c>
      <c r="D4045" s="4" t="s">
        <v>248</v>
      </c>
      <c r="E4045" s="4" t="str">
        <f>IF(COUNTIF($E$2:E4044,"Begin: " &amp; C4045 &amp; "-" &amp; D4045 &amp; "-" &amp; H4045)=0,"Begin: " &amp; C4045 &amp; "-" &amp; D4045 &amp; "-" &amp; H4045,IF((C4045 &amp; "-" &amp; D4045 &amp; "-" &amp; H4045)&lt;&gt;(C4046 &amp; "-" &amp; D4046 &amp; "-" &amp; H4046),"End: " &amp; C4045 &amp; "-" &amp; D4045 &amp; "-" &amp; H4045,""))</f>
        <v/>
      </c>
      <c r="F4045" s="4" t="str">
        <f t="shared" si="921"/>
        <v>Wall Street Journal-GDP-07-2019</v>
      </c>
      <c r="G4045" s="7">
        <v>43656</v>
      </c>
      <c r="H4045" s="7" t="str">
        <f t="shared" si="922"/>
        <v>07-2019</v>
      </c>
      <c r="I4045" s="7" t="str">
        <f t="shared" ca="1" si="923"/>
        <v>Wall Street Journal: The Northern Trust-GDP-07-2019</v>
      </c>
      <c r="J4045" s="4" t="str">
        <f t="shared" ca="1" si="924"/>
        <v>GDP-The Northern Trust:07-2019</v>
      </c>
      <c r="K4045" t="s">
        <v>241</v>
      </c>
      <c r="CK4045">
        <v>1.3</v>
      </c>
      <c r="CL4045">
        <v>2.1</v>
      </c>
      <c r="CM4045">
        <v>1.9</v>
      </c>
      <c r="CN4045">
        <v>1.8</v>
      </c>
      <c r="CO4045">
        <v>2.1</v>
      </c>
    </row>
    <row r="4046" spans="1:93" x14ac:dyDescent="0.55000000000000004">
      <c r="A4046" s="4" t="str">
        <f t="shared" ca="1" si="919"/>
        <v>BNP Paribas</v>
      </c>
      <c r="B4046" s="4" t="str">
        <f t="shared" si="920"/>
        <v>US Economics Team</v>
      </c>
      <c r="C4046" s="4" t="s">
        <v>246</v>
      </c>
      <c r="D4046" s="4" t="s">
        <v>248</v>
      </c>
      <c r="E4046" s="4" t="str">
        <f>IF(COUNTIF($E$2:E4045,"Begin: " &amp; C4046 &amp; "-" &amp; D4046 &amp; "-" &amp; H4046)=0,"Begin: " &amp; C4046 &amp; "-" &amp; D4046 &amp; "-" &amp; H4046,IF((C4046 &amp; "-" &amp; D4046 &amp; "-" &amp; H4046)&lt;&gt;(C4047 &amp; "-" &amp; D4047 &amp; "-" &amp; H4047),"End: " &amp; C4046 &amp; "-" &amp; D4046 &amp; "-" &amp; H4046,""))</f>
        <v/>
      </c>
      <c r="F4046" s="4" t="str">
        <f t="shared" si="921"/>
        <v>Wall Street Journal-GDP-07-2019</v>
      </c>
      <c r="G4046" s="7">
        <v>43656</v>
      </c>
      <c r="H4046" s="7" t="str">
        <f t="shared" si="922"/>
        <v>07-2019</v>
      </c>
      <c r="I4046" s="7" t="str">
        <f t="shared" ca="1" si="923"/>
        <v>Wall Street Journal: BNP Paribas-GDP-07-2019</v>
      </c>
      <c r="J4046" s="4" t="str">
        <f t="shared" ca="1" si="924"/>
        <v>GDP-BNP Paribas:07-2019</v>
      </c>
      <c r="K4046" t="s">
        <v>444</v>
      </c>
      <c r="CK4046">
        <v>1.3</v>
      </c>
      <c r="CL4046">
        <v>1.7</v>
      </c>
      <c r="CM4046">
        <v>2.2000000000000002</v>
      </c>
      <c r="CN4046">
        <v>1.7</v>
      </c>
      <c r="CO4046">
        <v>1.4</v>
      </c>
    </row>
    <row r="4047" spans="1:93" x14ac:dyDescent="0.55000000000000004">
      <c r="A4047" s="4" t="str">
        <f t="shared" ca="1" si="919"/>
        <v>First Trust Adv.</v>
      </c>
      <c r="B4047" s="4" t="str">
        <f t="shared" si="920"/>
        <v>Brian S. Wesbury/ Robert Stein</v>
      </c>
      <c r="C4047" s="4" t="s">
        <v>246</v>
      </c>
      <c r="D4047" s="4" t="s">
        <v>248</v>
      </c>
      <c r="E4047" s="4" t="str">
        <f>IF(COUNTIF($E$2:E4046,"Begin: " &amp; C4047 &amp; "-" &amp; D4047 &amp; "-" &amp; H4047)=0,"Begin: " &amp; C4047 &amp; "-" &amp; D4047 &amp; "-" &amp; H4047,IF((C4047 &amp; "-" &amp; D4047 &amp; "-" &amp; H4047)&lt;&gt;(C4048 &amp; "-" &amp; D4048 &amp; "-" &amp; H4048),"End: " &amp; C4047 &amp; "-" &amp; D4047 &amp; "-" &amp; H4047,""))</f>
        <v/>
      </c>
      <c r="F4047" s="4" t="str">
        <f t="shared" si="921"/>
        <v>Wall Street Journal-GDP-07-2019</v>
      </c>
      <c r="G4047" s="7">
        <v>43656</v>
      </c>
      <c r="H4047" s="7" t="str">
        <f t="shared" si="922"/>
        <v>07-2019</v>
      </c>
      <c r="I4047" s="7" t="str">
        <f t="shared" ca="1" si="923"/>
        <v>Wall Street Journal: First Trust Adv.-GDP-07-2019</v>
      </c>
      <c r="J4047" s="4" t="str">
        <f t="shared" ca="1" si="924"/>
        <v>GDP-First Trust Adv.:07-2019</v>
      </c>
      <c r="K4047" t="s">
        <v>243</v>
      </c>
      <c r="CK4047">
        <v>1.5</v>
      </c>
      <c r="CL4047">
        <v>2</v>
      </c>
      <c r="CM4047">
        <v>4</v>
      </c>
      <c r="CN4047">
        <v>2</v>
      </c>
      <c r="CO4047">
        <v>1.5</v>
      </c>
    </row>
    <row r="4048" spans="1:93" x14ac:dyDescent="0.55000000000000004">
      <c r="A4048" s="4" t="str">
        <f t="shared" ca="1" si="919"/>
        <v>National Association of Realtors</v>
      </c>
      <c r="B4048" s="4" t="str">
        <f t="shared" si="920"/>
        <v>Lawrence Yun*</v>
      </c>
      <c r="C4048" s="4" t="s">
        <v>246</v>
      </c>
      <c r="D4048" s="4" t="s">
        <v>248</v>
      </c>
      <c r="E4048" s="4" t="str">
        <f>IF(COUNTIF($E$2:E4047,"Begin: " &amp; C4048 &amp; "-" &amp; D4048 &amp; "-" &amp; H4048)=0,"Begin: " &amp; C4048 &amp; "-" &amp; D4048 &amp; "-" &amp; H4048,IF((C4048 &amp; "-" &amp; D4048 &amp; "-" &amp; H4048)&lt;&gt;(C4049 &amp; "-" &amp; D4049 &amp; "-" &amp; H4049),"End: " &amp; C4048 &amp; "-" &amp; D4048 &amp; "-" &amp; H4048,""))</f>
        <v/>
      </c>
      <c r="F4048" s="4" t="str">
        <f t="shared" si="921"/>
        <v>Wall Street Journal-GDP-07-2019</v>
      </c>
      <c r="G4048" s="7">
        <v>43656</v>
      </c>
      <c r="H4048" s="7" t="str">
        <f t="shared" si="922"/>
        <v>07-2019</v>
      </c>
      <c r="I4048" s="7" t="str">
        <f t="shared" ca="1" si="923"/>
        <v>Wall Street Journal: National Association of Realtors-GDP-07-2019</v>
      </c>
      <c r="J4048" s="4" t="str">
        <f t="shared" ca="1" si="924"/>
        <v>GDP-National Association of Realtors:07-2019</v>
      </c>
      <c r="K4048" t="s">
        <v>844</v>
      </c>
    </row>
    <row r="4049" spans="1:99" x14ac:dyDescent="0.55000000000000004">
      <c r="A4049" s="4" t="str">
        <f t="shared" ca="1" si="919"/>
        <v>Morgan Stanley</v>
      </c>
      <c r="B4049" s="4" t="str">
        <f t="shared" si="920"/>
        <v>Ellen Zentner*</v>
      </c>
      <c r="C4049" s="4" t="s">
        <v>246</v>
      </c>
      <c r="D4049" s="4" t="s">
        <v>248</v>
      </c>
      <c r="E4049" s="4" t="str">
        <f>IF(COUNTIF($E$2:E4048,"Begin: " &amp; C4049 &amp; "-" &amp; D4049 &amp; "-" &amp; H4049)=0,"Begin: " &amp; C4049 &amp; "-" &amp; D4049 &amp; "-" &amp; H4049,IF((C4049 &amp; "-" &amp; D4049 &amp; "-" &amp; H4049)&lt;&gt;(C4050 &amp; "-" &amp; D4050 &amp; "-" &amp; H4050),"End: " &amp; C4049 &amp; "-" &amp; D4049 &amp; "-" &amp; H4049,""))</f>
        <v>End: Wall Street Journal-GDP-07-2019</v>
      </c>
      <c r="F4049" s="4" t="str">
        <f t="shared" si="921"/>
        <v>Wall Street Journal-GDP-07-2019</v>
      </c>
      <c r="G4049" s="7">
        <v>43656</v>
      </c>
      <c r="H4049" s="7" t="str">
        <f t="shared" si="922"/>
        <v>07-2019</v>
      </c>
      <c r="I4049" s="7" t="str">
        <f t="shared" ca="1" si="923"/>
        <v>Wall Street Journal: Morgan Stanley-GDP-07-2019</v>
      </c>
      <c r="J4049" s="4" t="str">
        <f t="shared" ca="1" si="924"/>
        <v>GDP-Morgan Stanley:07-2019</v>
      </c>
      <c r="K4049" t="s">
        <v>827</v>
      </c>
    </row>
    <row r="4050" spans="1:99" x14ac:dyDescent="0.55000000000000004">
      <c r="A4050" s="4" t="str">
        <f t="shared" ref="A4050" ca="1" si="925">IF(ISERROR(IF(C4050="GIOA",INDEX(List_AnonymousForecasters,MATCH(LEFT(K4050,FIND(":",K4050,1)-1),List_IndividualForecasters,0),1),INDEX(List_FirmNamesOmega,MATCH(LEFT(K4050,FIND(":",K4050,1)-1),List_FirmNamesAlpha,0),1))),LEFT(K4050,FIND(":",K4050,1)-1),IF(C4050="GIOA",INDEX(List_AnonymousForecasters,MATCH(LEFT(K4050,FIND(":",K4050,1)-1),List_IndividualForecasters,0),1),INDEX(List_FirmNamesOmega,MATCH(LEFT(K4050,FIND(":",K4050,1)-1),List_FirmNamesAlpha,0),1)))</f>
        <v>Nomura</v>
      </c>
      <c r="B4050" s="4" t="str">
        <f t="shared" ref="B4050" si="926">MID(K4050,FIND(":",K4050,1)+2,LEN(K4050)-FIND(":",K4050,1))</f>
        <v>Lewis Alexander</v>
      </c>
      <c r="C4050" s="4" t="s">
        <v>246</v>
      </c>
      <c r="D4050" s="4" t="s">
        <v>195</v>
      </c>
      <c r="E4050" s="4" t="str">
        <f>IF(COUNTIF($E$2:E4049,"Begin: " &amp; C4050 &amp; "-" &amp; D4050 &amp; "-" &amp; H4050)=0,"Begin: " &amp; C4050 &amp; "-" &amp; D4050 &amp; "-" &amp; H4050,IF((C4050 &amp; "-" &amp; D4050 &amp; "-" &amp; H4050)&lt;&gt;(C4051 &amp; "-" &amp; D4051 &amp; "-" &amp; H4051),"End: " &amp; C4050 &amp; "-" &amp; D4050 &amp; "-" &amp; H4050,""))</f>
        <v>Begin: Wall Street Journal-CPI YoY-07-2019</v>
      </c>
      <c r="F4050" s="4" t="str">
        <f t="shared" ref="F4050" si="927">C4050 &amp; "-" &amp; D4050 &amp; "-" &amp; H4050</f>
        <v>Wall Street Journal-CPI YoY-07-2019</v>
      </c>
      <c r="G4050" s="7">
        <v>43656</v>
      </c>
      <c r="H4050" s="7" t="str">
        <f t="shared" ref="H4050" si="928">TEXT(MONTH(G4050),"00") &amp; "-" &amp; TEXT(YEAR(G4050),"0000")</f>
        <v>07-2019</v>
      </c>
      <c r="I4050" s="7" t="str">
        <f t="shared" ref="I4050" ca="1" si="929">C4050 &amp; ": " &amp; A4050 &amp; "-" &amp; D4050 &amp; "-" &amp; H4050</f>
        <v>Wall Street Journal: Nomura-CPI YoY-07-2019</v>
      </c>
      <c r="J4050" s="4" t="str">
        <f t="shared" ref="J4050" ca="1" si="930">D4050 &amp; "-" &amp; A4050 &amp; ":" &amp; TEXT(MONTH(G4050),"00") &amp; "-" &amp; TEXT(YEAR(G4050),"0000")</f>
        <v>CPI YoY-Nomura:07-2019</v>
      </c>
      <c r="K4050" t="s">
        <v>196</v>
      </c>
      <c r="CM4050">
        <v>2</v>
      </c>
      <c r="CO4050">
        <v>2.2999999999999998</v>
      </c>
      <c r="CQ4050">
        <v>2.2999999999999998</v>
      </c>
      <c r="CS4050">
        <v>2.2999999999999998</v>
      </c>
      <c r="CU4050">
        <v>2.2999999999999998</v>
      </c>
    </row>
    <row r="4051" spans="1:99" x14ac:dyDescent="0.55000000000000004">
      <c r="A4051" s="4" t="str">
        <f t="shared" ref="A4051:A4114" ca="1" si="931">IF(ISERROR(IF(C4051="GIOA",INDEX(List_AnonymousForecasters,MATCH(LEFT(K4051,FIND(":",K4051,1)-1),List_IndividualForecasters,0),1),INDEX(List_FirmNamesOmega,MATCH(LEFT(K4051,FIND(":",K4051,1)-1),List_FirmNamesAlpha,0),1))),LEFT(K4051,FIND(":",K4051,1)-1),IF(C4051="GIOA",INDEX(List_AnonymousForecasters,MATCH(LEFT(K4051,FIND(":",K4051,1)-1),List_IndividualForecasters,0),1),INDEX(List_FirmNamesOmega,MATCH(LEFT(K4051,FIND(":",K4051,1)-1),List_FirmNamesAlpha,0),1)))</f>
        <v>Bank of the West</v>
      </c>
      <c r="B4051" s="4" t="str">
        <f t="shared" ref="B4051:B4114" si="932">MID(K4051,FIND(":",K4051,1)+2,LEN(K4051)-FIND(":",K4051,1))</f>
        <v>Scott Anderson</v>
      </c>
      <c r="C4051" s="4" t="s">
        <v>246</v>
      </c>
      <c r="D4051" s="4" t="s">
        <v>195</v>
      </c>
      <c r="E4051" s="4" t="str">
        <f>IF(COUNTIF($E$2:E4050,"Begin: " &amp; C4051 &amp; "-" &amp; D4051 &amp; "-" &amp; H4051)=0,"Begin: " &amp; C4051 &amp; "-" &amp; D4051 &amp; "-" &amp; H4051,IF((C4051 &amp; "-" &amp; D4051 &amp; "-" &amp; H4051)&lt;&gt;(C4052 &amp; "-" &amp; D4052 &amp; "-" &amp; H4052),"End: " &amp; C4051 &amp; "-" &amp; D4051 &amp; "-" &amp; H4051,""))</f>
        <v/>
      </c>
      <c r="F4051" s="4" t="str">
        <f t="shared" ref="F4051:F4114" si="933">C4051 &amp; "-" &amp; D4051 &amp; "-" &amp; H4051</f>
        <v>Wall Street Journal-CPI YoY-07-2019</v>
      </c>
      <c r="G4051" s="7">
        <v>43656</v>
      </c>
      <c r="H4051" s="7" t="str">
        <f t="shared" ref="H4051:H4114" si="934">TEXT(MONTH(G4051),"00") &amp; "-" &amp; TEXT(YEAR(G4051),"0000")</f>
        <v>07-2019</v>
      </c>
      <c r="I4051" s="7" t="str">
        <f t="shared" ref="I4051:I4114" ca="1" si="935">C4051 &amp; ": " &amp; A4051 &amp; "-" &amp; D4051 &amp; "-" &amp; H4051</f>
        <v>Wall Street Journal: Bank of the West-CPI YoY-07-2019</v>
      </c>
      <c r="J4051" s="4" t="str">
        <f t="shared" ref="J4051:J4114" ca="1" si="936">D4051 &amp; "-" &amp; A4051 &amp; ":" &amp; TEXT(MONTH(G4051),"00") &amp; "-" &amp; TEXT(YEAR(G4051),"0000")</f>
        <v>CPI YoY-Bank of the West:07-2019</v>
      </c>
      <c r="K4051" t="s">
        <v>763</v>
      </c>
      <c r="CM4051">
        <v>1.9</v>
      </c>
      <c r="CO4051">
        <v>1.8</v>
      </c>
      <c r="CQ4051">
        <v>1.7</v>
      </c>
      <c r="CS4051">
        <v>1.9</v>
      </c>
      <c r="CU4051">
        <v>2.2000000000000002</v>
      </c>
    </row>
    <row r="4052" spans="1:99" x14ac:dyDescent="0.55000000000000004">
      <c r="A4052" s="4" t="str">
        <f t="shared" ca="1" si="931"/>
        <v>Capital Economics</v>
      </c>
      <c r="B4052" s="4" t="str">
        <f t="shared" si="932"/>
        <v>Paul Ashworth*</v>
      </c>
      <c r="C4052" s="4" t="s">
        <v>246</v>
      </c>
      <c r="D4052" s="4" t="s">
        <v>195</v>
      </c>
      <c r="E4052" s="4" t="str">
        <f>IF(COUNTIF($E$2:E4051,"Begin: " &amp; C4052 &amp; "-" &amp; D4052 &amp; "-" &amp; H4052)=0,"Begin: " &amp; C4052 &amp; "-" &amp; D4052 &amp; "-" &amp; H4052,IF((C4052 &amp; "-" &amp; D4052 &amp; "-" &amp; H4052)&lt;&gt;(C4053 &amp; "-" &amp; D4053 &amp; "-" &amp; H4053),"End: " &amp; C4052 &amp; "-" &amp; D4052 &amp; "-" &amp; H4052,""))</f>
        <v/>
      </c>
      <c r="F4052" s="4" t="str">
        <f t="shared" si="933"/>
        <v>Wall Street Journal-CPI YoY-07-2019</v>
      </c>
      <c r="G4052" s="7">
        <v>43656</v>
      </c>
      <c r="H4052" s="7" t="str">
        <f t="shared" si="934"/>
        <v>07-2019</v>
      </c>
      <c r="I4052" s="7" t="str">
        <f t="shared" ca="1" si="935"/>
        <v>Wall Street Journal: Capital Economics-CPI YoY-07-2019</v>
      </c>
      <c r="J4052" s="4" t="str">
        <f t="shared" ca="1" si="936"/>
        <v>CPI YoY-Capital Economics:07-2019</v>
      </c>
      <c r="K4052" t="s">
        <v>812</v>
      </c>
    </row>
    <row r="4053" spans="1:99" x14ac:dyDescent="0.55000000000000004">
      <c r="A4053" s="4" t="str">
        <f t="shared" ca="1" si="931"/>
        <v>Deloitte LP</v>
      </c>
      <c r="B4053" s="4" t="str">
        <f t="shared" si="932"/>
        <v>Daniel Bachman</v>
      </c>
      <c r="C4053" s="4" t="s">
        <v>246</v>
      </c>
      <c r="D4053" s="4" t="s">
        <v>195</v>
      </c>
      <c r="E4053" s="4" t="str">
        <f>IF(COUNTIF($E$2:E4052,"Begin: " &amp; C4053 &amp; "-" &amp; D4053 &amp; "-" &amp; H4053)=0,"Begin: " &amp; C4053 &amp; "-" &amp; D4053 &amp; "-" &amp; H4053,IF((C4053 &amp; "-" &amp; D4053 &amp; "-" &amp; H4053)&lt;&gt;(C4054 &amp; "-" &amp; D4054 &amp; "-" &amp; H4054),"End: " &amp; C4053 &amp; "-" &amp; D4053 &amp; "-" &amp; H4053,""))</f>
        <v/>
      </c>
      <c r="F4053" s="4" t="str">
        <f t="shared" si="933"/>
        <v>Wall Street Journal-CPI YoY-07-2019</v>
      </c>
      <c r="G4053" s="7">
        <v>43656</v>
      </c>
      <c r="H4053" s="7" t="str">
        <f t="shared" si="934"/>
        <v>07-2019</v>
      </c>
      <c r="I4053" s="7" t="str">
        <f t="shared" ca="1" si="935"/>
        <v>Wall Street Journal: Deloitte LP-CPI YoY-07-2019</v>
      </c>
      <c r="J4053" s="4" t="str">
        <f t="shared" ca="1" si="936"/>
        <v>CPI YoY-Deloitte LP:07-2019</v>
      </c>
      <c r="K4053" t="s">
        <v>749</v>
      </c>
      <c r="CM4053">
        <v>2.1</v>
      </c>
      <c r="CO4053">
        <v>1.7</v>
      </c>
      <c r="CQ4053">
        <v>1.5</v>
      </c>
      <c r="CS4053">
        <v>1.6</v>
      </c>
      <c r="CU4053">
        <v>1.8</v>
      </c>
    </row>
    <row r="4054" spans="1:99" x14ac:dyDescent="0.55000000000000004">
      <c r="A4054" s="4" t="str">
        <f t="shared" ca="1" si="931"/>
        <v>Economic Outlook Group</v>
      </c>
      <c r="B4054" s="4" t="str">
        <f t="shared" si="932"/>
        <v>Bernard Baumohl</v>
      </c>
      <c r="C4054" s="4" t="s">
        <v>246</v>
      </c>
      <c r="D4054" s="4" t="s">
        <v>195</v>
      </c>
      <c r="E4054" s="4" t="str">
        <f>IF(COUNTIF($E$2:E4053,"Begin: " &amp; C4054 &amp; "-" &amp; D4054 &amp; "-" &amp; H4054)=0,"Begin: " &amp; C4054 &amp; "-" &amp; D4054 &amp; "-" &amp; H4054,IF((C4054 &amp; "-" &amp; D4054 &amp; "-" &amp; H4054)&lt;&gt;(C4055 &amp; "-" &amp; D4055 &amp; "-" &amp; H4055),"End: " &amp; C4054 &amp; "-" &amp; D4054 &amp; "-" &amp; H4054,""))</f>
        <v/>
      </c>
      <c r="F4054" s="4" t="str">
        <f t="shared" si="933"/>
        <v>Wall Street Journal-CPI YoY-07-2019</v>
      </c>
      <c r="G4054" s="7">
        <v>43656</v>
      </c>
      <c r="H4054" s="7" t="str">
        <f t="shared" si="934"/>
        <v>07-2019</v>
      </c>
      <c r="I4054" s="7" t="str">
        <f t="shared" ca="1" si="935"/>
        <v>Wall Street Journal: Economic Outlook Group-CPI YoY-07-2019</v>
      </c>
      <c r="J4054" s="4" t="str">
        <f t="shared" ca="1" si="936"/>
        <v>CPI YoY-Economic Outlook Group:07-2019</v>
      </c>
      <c r="K4054" t="s">
        <v>426</v>
      </c>
      <c r="CM4054">
        <v>2.2999999999999998</v>
      </c>
      <c r="CO4054">
        <v>2</v>
      </c>
      <c r="CQ4054">
        <v>2.2000000000000002</v>
      </c>
      <c r="CS4054">
        <v>2.7</v>
      </c>
      <c r="CU4054">
        <v>3.3</v>
      </c>
    </row>
    <row r="4055" spans="1:99" x14ac:dyDescent="0.55000000000000004">
      <c r="A4055" s="4" t="str">
        <f t="shared" ca="1" si="931"/>
        <v>Nationwide Insurance</v>
      </c>
      <c r="B4055" s="4" t="str">
        <f t="shared" si="932"/>
        <v>David Berson</v>
      </c>
      <c r="C4055" s="4" t="s">
        <v>246</v>
      </c>
      <c r="D4055" s="4" t="s">
        <v>195</v>
      </c>
      <c r="E4055" s="4" t="str">
        <f>IF(COUNTIF($E$2:E4054,"Begin: " &amp; C4055 &amp; "-" &amp; D4055 &amp; "-" &amp; H4055)=0,"Begin: " &amp; C4055 &amp; "-" &amp; D4055 &amp; "-" &amp; H4055,IF((C4055 &amp; "-" &amp; D4055 &amp; "-" &amp; H4055)&lt;&gt;(C4056 &amp; "-" &amp; D4056 &amp; "-" &amp; H4056),"End: " &amp; C4055 &amp; "-" &amp; D4055 &amp; "-" &amp; H4055,""))</f>
        <v/>
      </c>
      <c r="F4055" s="4" t="str">
        <f t="shared" si="933"/>
        <v>Wall Street Journal-CPI YoY-07-2019</v>
      </c>
      <c r="G4055" s="7">
        <v>43656</v>
      </c>
      <c r="H4055" s="7" t="str">
        <f t="shared" si="934"/>
        <v>07-2019</v>
      </c>
      <c r="I4055" s="7" t="str">
        <f t="shared" ca="1" si="935"/>
        <v>Wall Street Journal: Nationwide Insurance-CPI YoY-07-2019</v>
      </c>
      <c r="J4055" s="4" t="str">
        <f t="shared" ca="1" si="936"/>
        <v>CPI YoY-Nationwide Insurance:07-2019</v>
      </c>
      <c r="K4055" t="s">
        <v>427</v>
      </c>
      <c r="CM4055">
        <v>2.2999999999999998</v>
      </c>
      <c r="CO4055">
        <v>2.2999999999999998</v>
      </c>
      <c r="CQ4055">
        <v>2.4</v>
      </c>
      <c r="CS4055">
        <v>2.5</v>
      </c>
      <c r="CU4055">
        <v>2.6</v>
      </c>
    </row>
    <row r="4056" spans="1:99" x14ac:dyDescent="0.55000000000000004">
      <c r="A4056" s="4" t="str">
        <f t="shared" ca="1" si="931"/>
        <v>Tufts University</v>
      </c>
      <c r="B4056" s="4" t="str">
        <f t="shared" si="932"/>
        <v>Brian Bethune*</v>
      </c>
      <c r="C4056" s="4" t="s">
        <v>246</v>
      </c>
      <c r="D4056" s="4" t="s">
        <v>195</v>
      </c>
      <c r="E4056" s="4" t="str">
        <f>IF(COUNTIF($E$2:E4055,"Begin: " &amp; C4056 &amp; "-" &amp; D4056 &amp; "-" &amp; H4056)=0,"Begin: " &amp; C4056 &amp; "-" &amp; D4056 &amp; "-" &amp; H4056,IF((C4056 &amp; "-" &amp; D4056 &amp; "-" &amp; H4056)&lt;&gt;(C4057 &amp; "-" &amp; D4057 &amp; "-" &amp; H4057),"End: " &amp; C4056 &amp; "-" &amp; D4056 &amp; "-" &amp; H4056,""))</f>
        <v/>
      </c>
      <c r="F4056" s="4" t="str">
        <f t="shared" si="933"/>
        <v>Wall Street Journal-CPI YoY-07-2019</v>
      </c>
      <c r="G4056" s="7">
        <v>43656</v>
      </c>
      <c r="H4056" s="7" t="str">
        <f t="shared" si="934"/>
        <v>07-2019</v>
      </c>
      <c r="I4056" s="7" t="str">
        <f t="shared" ca="1" si="935"/>
        <v>Wall Street Journal: Tufts University-CPI YoY-07-2019</v>
      </c>
      <c r="J4056" s="4" t="str">
        <f t="shared" ca="1" si="936"/>
        <v>CPI YoY-Tufts University:07-2019</v>
      </c>
      <c r="K4056" t="s">
        <v>813</v>
      </c>
    </row>
    <row r="4057" spans="1:99" x14ac:dyDescent="0.55000000000000004">
      <c r="A4057" s="4" t="str">
        <f t="shared" ca="1" si="931"/>
        <v>TS Lombard</v>
      </c>
      <c r="B4057" s="4" t="str">
        <f t="shared" si="932"/>
        <v>Steven Blitz</v>
      </c>
      <c r="C4057" s="4" t="s">
        <v>246</v>
      </c>
      <c r="D4057" s="4" t="s">
        <v>195</v>
      </c>
      <c r="E4057" s="4" t="str">
        <f>IF(COUNTIF($E$2:E4056,"Begin: " &amp; C4057 &amp; "-" &amp; D4057 &amp; "-" &amp; H4057)=0,"Begin: " &amp; C4057 &amp; "-" &amp; D4057 &amp; "-" &amp; H4057,IF((C4057 &amp; "-" &amp; D4057 &amp; "-" &amp; H4057)&lt;&gt;(C4058 &amp; "-" &amp; D4058 &amp; "-" &amp; H4058),"End: " &amp; C4057 &amp; "-" &amp; D4057 &amp; "-" &amp; H4057,""))</f>
        <v/>
      </c>
      <c r="F4057" s="4" t="str">
        <f t="shared" si="933"/>
        <v>Wall Street Journal-CPI YoY-07-2019</v>
      </c>
      <c r="G4057" s="7">
        <v>43656</v>
      </c>
      <c r="H4057" s="7" t="str">
        <f t="shared" si="934"/>
        <v>07-2019</v>
      </c>
      <c r="I4057" s="7" t="str">
        <f t="shared" ca="1" si="935"/>
        <v>Wall Street Journal: TS Lombard-CPI YoY-07-2019</v>
      </c>
      <c r="J4057" s="4" t="str">
        <f t="shared" ca="1" si="936"/>
        <v>CPI YoY-TS Lombard:07-2019</v>
      </c>
      <c r="K4057" t="s">
        <v>768</v>
      </c>
      <c r="CM4057">
        <v>1.8</v>
      </c>
      <c r="CO4057">
        <v>2.2000000000000002</v>
      </c>
      <c r="CQ4057">
        <v>2.5</v>
      </c>
      <c r="CS4057">
        <v>3</v>
      </c>
      <c r="CU4057">
        <v>3</v>
      </c>
    </row>
    <row r="4058" spans="1:99" x14ac:dyDescent="0.55000000000000004">
      <c r="A4058" s="4" t="str">
        <f t="shared" ca="1" si="931"/>
        <v>Standard and Poor's</v>
      </c>
      <c r="B4058" s="4" t="str">
        <f t="shared" si="932"/>
        <v>Beth Ann Bovino</v>
      </c>
      <c r="C4058" s="4" t="s">
        <v>246</v>
      </c>
      <c r="D4058" s="4" t="s">
        <v>195</v>
      </c>
      <c r="E4058" s="4" t="str">
        <f>IF(COUNTIF($E$2:E4057,"Begin: " &amp; C4058 &amp; "-" &amp; D4058 &amp; "-" &amp; H4058)=0,"Begin: " &amp; C4058 &amp; "-" &amp; D4058 &amp; "-" &amp; H4058,IF((C4058 &amp; "-" &amp; D4058 &amp; "-" &amp; H4058)&lt;&gt;(C4059 &amp; "-" &amp; D4059 &amp; "-" &amp; H4059),"End: " &amp; C4058 &amp; "-" &amp; D4058 &amp; "-" &amp; H4058,""))</f>
        <v/>
      </c>
      <c r="F4058" s="4" t="str">
        <f t="shared" si="933"/>
        <v>Wall Street Journal-CPI YoY-07-2019</v>
      </c>
      <c r="G4058" s="7">
        <v>43656</v>
      </c>
      <c r="H4058" s="7" t="str">
        <f t="shared" si="934"/>
        <v>07-2019</v>
      </c>
      <c r="I4058" s="7" t="str">
        <f t="shared" ca="1" si="935"/>
        <v>Wall Street Journal: Standard and Poor's-CPI YoY-07-2019</v>
      </c>
      <c r="J4058" s="4" t="str">
        <f t="shared" ca="1" si="936"/>
        <v>CPI YoY-Standard and Poor's:07-2019</v>
      </c>
      <c r="K4058" t="s">
        <v>199</v>
      </c>
      <c r="CM4058">
        <v>2.1</v>
      </c>
      <c r="CO4058">
        <v>2.4</v>
      </c>
      <c r="CQ4058">
        <v>2.2999999999999998</v>
      </c>
      <c r="CS4058">
        <v>2.2000000000000002</v>
      </c>
      <c r="CU4058">
        <v>2.1</v>
      </c>
    </row>
    <row r="4059" spans="1:99" x14ac:dyDescent="0.55000000000000004">
      <c r="A4059" s="4" t="str">
        <f t="shared" ca="1" si="931"/>
        <v>Wells Fargo &amp; Co.</v>
      </c>
      <c r="B4059" s="4" t="str">
        <f t="shared" si="932"/>
        <v>Jay Bryson</v>
      </c>
      <c r="C4059" s="4" t="s">
        <v>246</v>
      </c>
      <c r="D4059" s="4" t="s">
        <v>195</v>
      </c>
      <c r="E4059" s="4" t="str">
        <f>IF(COUNTIF($E$2:E4058,"Begin: " &amp; C4059 &amp; "-" &amp; D4059 &amp; "-" &amp; H4059)=0,"Begin: " &amp; C4059 &amp; "-" &amp; D4059 &amp; "-" &amp; H4059,IF((C4059 &amp; "-" &amp; D4059 &amp; "-" &amp; H4059)&lt;&gt;(C4060 &amp; "-" &amp; D4060 &amp; "-" &amp; H4060),"End: " &amp; C4059 &amp; "-" &amp; D4059 &amp; "-" &amp; H4059,""))</f>
        <v/>
      </c>
      <c r="F4059" s="4" t="str">
        <f t="shared" si="933"/>
        <v>Wall Street Journal-CPI YoY-07-2019</v>
      </c>
      <c r="G4059" s="7">
        <v>43656</v>
      </c>
      <c r="H4059" s="7" t="str">
        <f t="shared" si="934"/>
        <v>07-2019</v>
      </c>
      <c r="I4059" s="7" t="str">
        <f t="shared" ca="1" si="935"/>
        <v>Wall Street Journal: Wells Fargo &amp; Co.-CPI YoY-07-2019</v>
      </c>
      <c r="J4059" s="4" t="str">
        <f t="shared" ca="1" si="936"/>
        <v>CPI YoY-Wells Fargo &amp; Co.:07-2019</v>
      </c>
      <c r="K4059" t="s">
        <v>786</v>
      </c>
      <c r="CM4059">
        <v>2.13</v>
      </c>
      <c r="CO4059">
        <v>2.25</v>
      </c>
      <c r="CQ4059">
        <v>2.2200000000000002</v>
      </c>
    </row>
    <row r="4060" spans="1:99" x14ac:dyDescent="0.55000000000000004">
      <c r="A4060" s="4" t="str">
        <f t="shared" ca="1" si="931"/>
        <v>Credit Agricole CIB</v>
      </c>
      <c r="B4060" s="4" t="str">
        <f t="shared" si="932"/>
        <v>Michael Carey</v>
      </c>
      <c r="C4060" s="4" t="s">
        <v>246</v>
      </c>
      <c r="D4060" s="4" t="s">
        <v>195</v>
      </c>
      <c r="E4060" s="4" t="str">
        <f>IF(COUNTIF($E$2:E4059,"Begin: " &amp; C4060 &amp; "-" &amp; D4060 &amp; "-" &amp; H4060)=0,"Begin: " &amp; C4060 &amp; "-" &amp; D4060 &amp; "-" &amp; H4060,IF((C4060 &amp; "-" &amp; D4060 &amp; "-" &amp; H4060)&lt;&gt;(C4061 &amp; "-" &amp; D4061 &amp; "-" &amp; H4061),"End: " &amp; C4060 &amp; "-" &amp; D4060 &amp; "-" &amp; H4060,""))</f>
        <v/>
      </c>
      <c r="F4060" s="4" t="str">
        <f t="shared" si="933"/>
        <v>Wall Street Journal-CPI YoY-07-2019</v>
      </c>
      <c r="G4060" s="7">
        <v>43656</v>
      </c>
      <c r="H4060" s="7" t="str">
        <f t="shared" si="934"/>
        <v>07-2019</v>
      </c>
      <c r="I4060" s="7" t="str">
        <f t="shared" ca="1" si="935"/>
        <v>Wall Street Journal: Credit Agricole CIB-CPI YoY-07-2019</v>
      </c>
      <c r="J4060" s="4" t="str">
        <f t="shared" ca="1" si="936"/>
        <v>CPI YoY-Credit Agricole CIB:07-2019</v>
      </c>
      <c r="K4060" t="s">
        <v>200</v>
      </c>
      <c r="CM4060">
        <v>2</v>
      </c>
      <c r="CO4060">
        <v>1.6</v>
      </c>
      <c r="CQ4060">
        <v>1.7</v>
      </c>
    </row>
    <row r="4061" spans="1:99" x14ac:dyDescent="0.55000000000000004">
      <c r="A4061" s="4" t="str">
        <f t="shared" ca="1" si="931"/>
        <v>Econoclast</v>
      </c>
      <c r="B4061" s="4" t="str">
        <f t="shared" si="932"/>
        <v>Mike Cosgrove</v>
      </c>
      <c r="C4061" s="4" t="s">
        <v>246</v>
      </c>
      <c r="D4061" s="4" t="s">
        <v>195</v>
      </c>
      <c r="E4061" s="4" t="str">
        <f>IF(COUNTIF($E$2:E4060,"Begin: " &amp; C4061 &amp; "-" &amp; D4061 &amp; "-" &amp; H4061)=0,"Begin: " &amp; C4061 &amp; "-" &amp; D4061 &amp; "-" &amp; H4061,IF((C4061 &amp; "-" &amp; D4061 &amp; "-" &amp; H4061)&lt;&gt;(C4062 &amp; "-" &amp; D4062 &amp; "-" &amp; H4062),"End: " &amp; C4061 &amp; "-" &amp; D4061 &amp; "-" &amp; H4061,""))</f>
        <v/>
      </c>
      <c r="F4061" s="4" t="str">
        <f t="shared" si="933"/>
        <v>Wall Street Journal-CPI YoY-07-2019</v>
      </c>
      <c r="G4061" s="7">
        <v>43656</v>
      </c>
      <c r="H4061" s="7" t="str">
        <f t="shared" si="934"/>
        <v>07-2019</v>
      </c>
      <c r="I4061" s="7" t="str">
        <f t="shared" ca="1" si="935"/>
        <v>Wall Street Journal: Econoclast-CPI YoY-07-2019</v>
      </c>
      <c r="J4061" s="4" t="str">
        <f t="shared" ca="1" si="936"/>
        <v>CPI YoY-Econoclast:07-2019</v>
      </c>
      <c r="K4061" t="s">
        <v>203</v>
      </c>
      <c r="CM4061">
        <v>1.9</v>
      </c>
      <c r="CO4061">
        <v>1.8</v>
      </c>
      <c r="CQ4061">
        <v>1.7</v>
      </c>
      <c r="CS4061">
        <v>1.8</v>
      </c>
      <c r="CU4061">
        <v>2</v>
      </c>
    </row>
    <row r="4062" spans="1:99" x14ac:dyDescent="0.55000000000000004">
      <c r="A4062" s="4" t="str">
        <f t="shared" ca="1" si="931"/>
        <v>Pictet Wealth Management</v>
      </c>
      <c r="B4062" s="4" t="str">
        <f t="shared" si="932"/>
        <v>Thomas Costerg*</v>
      </c>
      <c r="C4062" s="4" t="s">
        <v>246</v>
      </c>
      <c r="D4062" s="4" t="s">
        <v>195</v>
      </c>
      <c r="E4062" s="4" t="str">
        <f>IF(COUNTIF($E$2:E4061,"Begin: " &amp; C4062 &amp; "-" &amp; D4062 &amp; "-" &amp; H4062)=0,"Begin: " &amp; C4062 &amp; "-" &amp; D4062 &amp; "-" &amp; H4062,IF((C4062 &amp; "-" &amp; D4062 &amp; "-" &amp; H4062)&lt;&gt;(C4063 &amp; "-" &amp; D4063 &amp; "-" &amp; H4063),"End: " &amp; C4062 &amp; "-" &amp; D4062 &amp; "-" &amp; H4062,""))</f>
        <v/>
      </c>
      <c r="F4062" s="4" t="str">
        <f t="shared" si="933"/>
        <v>Wall Street Journal-CPI YoY-07-2019</v>
      </c>
      <c r="G4062" s="7">
        <v>43656</v>
      </c>
      <c r="H4062" s="7" t="str">
        <f t="shared" si="934"/>
        <v>07-2019</v>
      </c>
      <c r="I4062" s="7" t="str">
        <f t="shared" ca="1" si="935"/>
        <v>Wall Street Journal: Pictet Wealth Management-CPI YoY-07-2019</v>
      </c>
      <c r="J4062" s="4" t="str">
        <f t="shared" ca="1" si="936"/>
        <v>CPI YoY-Pictet Wealth Management:07-2019</v>
      </c>
      <c r="K4062" t="s">
        <v>814</v>
      </c>
    </row>
    <row r="4063" spans="1:99" x14ac:dyDescent="0.55000000000000004">
      <c r="A4063" s="4" t="str">
        <f t="shared" ca="1" si="931"/>
        <v>Wrightson ICAP</v>
      </c>
      <c r="B4063" s="4" t="str">
        <f t="shared" si="932"/>
        <v>Lou Crandall</v>
      </c>
      <c r="C4063" s="4" t="s">
        <v>246</v>
      </c>
      <c r="D4063" s="4" t="s">
        <v>195</v>
      </c>
      <c r="E4063" s="4" t="str">
        <f>IF(COUNTIF($E$2:E4062,"Begin: " &amp; C4063 &amp; "-" &amp; D4063 &amp; "-" &amp; H4063)=0,"Begin: " &amp; C4063 &amp; "-" &amp; D4063 &amp; "-" &amp; H4063,IF((C4063 &amp; "-" &amp; D4063 &amp; "-" &amp; H4063)&lt;&gt;(C4064 &amp; "-" &amp; D4064 &amp; "-" &amp; H4064),"End: " &amp; C4063 &amp; "-" &amp; D4063 &amp; "-" &amp; H4063,""))</f>
        <v/>
      </c>
      <c r="F4063" s="4" t="str">
        <f t="shared" si="933"/>
        <v>Wall Street Journal-CPI YoY-07-2019</v>
      </c>
      <c r="G4063" s="7">
        <v>43656</v>
      </c>
      <c r="H4063" s="7" t="str">
        <f t="shared" si="934"/>
        <v>07-2019</v>
      </c>
      <c r="I4063" s="7" t="str">
        <f t="shared" ca="1" si="935"/>
        <v>Wall Street Journal: Wrightson ICAP-CPI YoY-07-2019</v>
      </c>
      <c r="J4063" s="4" t="str">
        <f t="shared" ca="1" si="936"/>
        <v>CPI YoY-Wrightson ICAP:07-2019</v>
      </c>
      <c r="K4063" t="s">
        <v>204</v>
      </c>
      <c r="CM4063">
        <v>2.4</v>
      </c>
      <c r="CO4063">
        <v>2.6</v>
      </c>
      <c r="CQ4063">
        <v>2.4</v>
      </c>
      <c r="CS4063">
        <v>2.5</v>
      </c>
      <c r="CU4063">
        <v>2.5</v>
      </c>
    </row>
    <row r="4064" spans="1:99" x14ac:dyDescent="0.55000000000000004">
      <c r="A4064" s="4" t="str">
        <f t="shared" ca="1" si="931"/>
        <v>Independent Consultant</v>
      </c>
      <c r="B4064" s="4" t="str">
        <f t="shared" si="932"/>
        <v>Amy Crews Cutts*</v>
      </c>
      <c r="C4064" s="4" t="s">
        <v>246</v>
      </c>
      <c r="D4064" s="4" t="s">
        <v>195</v>
      </c>
      <c r="E4064" s="4" t="str">
        <f>IF(COUNTIF($E$2:E4063,"Begin: " &amp; C4064 &amp; "-" &amp; D4064 &amp; "-" &amp; H4064)=0,"Begin: " &amp; C4064 &amp; "-" &amp; D4064 &amp; "-" &amp; H4064,IF((C4064 &amp; "-" &amp; D4064 &amp; "-" &amp; H4064)&lt;&gt;(C4065 &amp; "-" &amp; D4065 &amp; "-" &amp; H4065),"End: " &amp; C4064 &amp; "-" &amp; D4064 &amp; "-" &amp; H4064,""))</f>
        <v/>
      </c>
      <c r="F4064" s="4" t="str">
        <f t="shared" si="933"/>
        <v>Wall Street Journal-CPI YoY-07-2019</v>
      </c>
      <c r="G4064" s="7">
        <v>43656</v>
      </c>
      <c r="H4064" s="7" t="str">
        <f t="shared" si="934"/>
        <v>07-2019</v>
      </c>
      <c r="I4064" s="7" t="str">
        <f t="shared" ca="1" si="935"/>
        <v>Wall Street Journal: Independent Consultant-CPI YoY-07-2019</v>
      </c>
      <c r="J4064" s="4" t="str">
        <f t="shared" ca="1" si="936"/>
        <v>CPI YoY-Independent Consultant:07-2019</v>
      </c>
      <c r="K4064" t="s">
        <v>837</v>
      </c>
    </row>
    <row r="4065" spans="1:99" x14ac:dyDescent="0.55000000000000004">
      <c r="A4065" s="4" t="str">
        <f t="shared" ca="1" si="931"/>
        <v>Oxford Economics</v>
      </c>
      <c r="B4065" s="4" t="str">
        <f t="shared" si="932"/>
        <v>Greg Daco</v>
      </c>
      <c r="C4065" s="4" t="s">
        <v>246</v>
      </c>
      <c r="D4065" s="4" t="s">
        <v>195</v>
      </c>
      <c r="E4065" s="4" t="str">
        <f>IF(COUNTIF($E$2:E4064,"Begin: " &amp; C4065 &amp; "-" &amp; D4065 &amp; "-" &amp; H4065)=0,"Begin: " &amp; C4065 &amp; "-" &amp; D4065 &amp; "-" &amp; H4065,IF((C4065 &amp; "-" &amp; D4065 &amp; "-" &amp; H4065)&lt;&gt;(C4066 &amp; "-" &amp; D4066 &amp; "-" &amp; H4066),"End: " &amp; C4065 &amp; "-" &amp; D4065 &amp; "-" &amp; H4065,""))</f>
        <v/>
      </c>
      <c r="F4065" s="4" t="str">
        <f t="shared" si="933"/>
        <v>Wall Street Journal-CPI YoY-07-2019</v>
      </c>
      <c r="G4065" s="7">
        <v>43656</v>
      </c>
      <c r="H4065" s="7" t="str">
        <f t="shared" si="934"/>
        <v>07-2019</v>
      </c>
      <c r="I4065" s="7" t="str">
        <f t="shared" ca="1" si="935"/>
        <v>Wall Street Journal: Oxford Economics-CPI YoY-07-2019</v>
      </c>
      <c r="J4065" s="4" t="str">
        <f t="shared" ca="1" si="936"/>
        <v>CPI YoY-Oxford Economics:07-2019</v>
      </c>
      <c r="K4065" t="s">
        <v>429</v>
      </c>
      <c r="CM4065">
        <v>1.8</v>
      </c>
      <c r="CO4065">
        <v>1.7</v>
      </c>
      <c r="CQ4065">
        <v>1.8</v>
      </c>
      <c r="CS4065">
        <v>1.8</v>
      </c>
      <c r="CU4065">
        <v>1.9</v>
      </c>
    </row>
    <row r="4066" spans="1:99" x14ac:dyDescent="0.55000000000000004">
      <c r="A4066" s="4" t="str">
        <f t="shared" ca="1" si="931"/>
        <v>Georgia State University</v>
      </c>
      <c r="B4066" s="4" t="str">
        <f t="shared" si="932"/>
        <v>Rajeev Dhawan</v>
      </c>
      <c r="C4066" s="4" t="s">
        <v>246</v>
      </c>
      <c r="D4066" s="4" t="s">
        <v>195</v>
      </c>
      <c r="E4066" s="4" t="str">
        <f>IF(COUNTIF($E$2:E4065,"Begin: " &amp; C4066 &amp; "-" &amp; D4066 &amp; "-" &amp; H4066)=0,"Begin: " &amp; C4066 &amp; "-" &amp; D4066 &amp; "-" &amp; H4066,IF((C4066 &amp; "-" &amp; D4066 &amp; "-" &amp; H4066)&lt;&gt;(C4067 &amp; "-" &amp; D4067 &amp; "-" &amp; H4067),"End: " &amp; C4066 &amp; "-" &amp; D4066 &amp; "-" &amp; H4066,""))</f>
        <v/>
      </c>
      <c r="F4066" s="4" t="str">
        <f t="shared" si="933"/>
        <v>Wall Street Journal-CPI YoY-07-2019</v>
      </c>
      <c r="G4066" s="7">
        <v>43656</v>
      </c>
      <c r="H4066" s="7" t="str">
        <f t="shared" si="934"/>
        <v>07-2019</v>
      </c>
      <c r="I4066" s="7" t="str">
        <f t="shared" ca="1" si="935"/>
        <v>Wall Street Journal: Georgia State University-CPI YoY-07-2019</v>
      </c>
      <c r="J4066" s="4" t="str">
        <f t="shared" ca="1" si="936"/>
        <v>CPI YoY-Georgia State University:07-2019</v>
      </c>
      <c r="K4066" t="s">
        <v>430</v>
      </c>
      <c r="CM4066">
        <v>2.2999999999999998</v>
      </c>
      <c r="CO4066">
        <v>1.8</v>
      </c>
      <c r="CQ4066">
        <v>1.5</v>
      </c>
      <c r="CS4066">
        <v>1.9</v>
      </c>
      <c r="CU4066">
        <v>2</v>
      </c>
    </row>
    <row r="4067" spans="1:99" x14ac:dyDescent="0.55000000000000004">
      <c r="A4067" s="4" t="str">
        <f t="shared" ca="1" si="931"/>
        <v>National Association of Home Builders</v>
      </c>
      <c r="B4067" s="4" t="str">
        <f t="shared" si="932"/>
        <v>Robert Dietz</v>
      </c>
      <c r="C4067" s="4" t="s">
        <v>246</v>
      </c>
      <c r="D4067" s="4" t="s">
        <v>195</v>
      </c>
      <c r="E4067" s="4" t="str">
        <f>IF(COUNTIF($E$2:E4066,"Begin: " &amp; C4067 &amp; "-" &amp; D4067 &amp; "-" &amp; H4067)=0,"Begin: " &amp; C4067 &amp; "-" &amp; D4067 &amp; "-" &amp; H4067,IF((C4067 &amp; "-" &amp; D4067 &amp; "-" &amp; H4067)&lt;&gt;(C4068 &amp; "-" &amp; D4068 &amp; "-" &amp; H4068),"End: " &amp; C4067 &amp; "-" &amp; D4067 &amp; "-" &amp; H4067,""))</f>
        <v/>
      </c>
      <c r="F4067" s="4" t="str">
        <f t="shared" si="933"/>
        <v>Wall Street Journal-CPI YoY-07-2019</v>
      </c>
      <c r="G4067" s="7">
        <v>43656</v>
      </c>
      <c r="H4067" s="7" t="str">
        <f t="shared" si="934"/>
        <v>07-2019</v>
      </c>
      <c r="I4067" s="7" t="str">
        <f t="shared" ca="1" si="935"/>
        <v>Wall Street Journal: National Association of Home Builders-CPI YoY-07-2019</v>
      </c>
      <c r="J4067" s="4" t="str">
        <f t="shared" ca="1" si="936"/>
        <v>CPI YoY-National Association of Home Builders:07-2019</v>
      </c>
      <c r="K4067" t="s">
        <v>754</v>
      </c>
      <c r="CM4067">
        <v>3.1</v>
      </c>
      <c r="CO4067">
        <v>1.3</v>
      </c>
      <c r="CQ4067">
        <v>1.2</v>
      </c>
      <c r="CS4067">
        <v>2.5</v>
      </c>
      <c r="CU4067">
        <v>2.2000000000000002</v>
      </c>
    </row>
    <row r="4068" spans="1:99" x14ac:dyDescent="0.55000000000000004">
      <c r="A4068" s="4" t="str">
        <f t="shared" ca="1" si="931"/>
        <v>Fannie Mae</v>
      </c>
      <c r="B4068" s="4" t="str">
        <f t="shared" si="932"/>
        <v>Douglas Duncan</v>
      </c>
      <c r="C4068" s="4" t="s">
        <v>246</v>
      </c>
      <c r="D4068" s="4" t="s">
        <v>195</v>
      </c>
      <c r="E4068" s="4" t="str">
        <f>IF(COUNTIF($E$2:E4067,"Begin: " &amp; C4068 &amp; "-" &amp; D4068 &amp; "-" &amp; H4068)=0,"Begin: " &amp; C4068 &amp; "-" &amp; D4068 &amp; "-" &amp; H4068,IF((C4068 &amp; "-" &amp; D4068 &amp; "-" &amp; H4068)&lt;&gt;(C4069 &amp; "-" &amp; D4069 &amp; "-" &amp; H4069),"End: " &amp; C4068 &amp; "-" &amp; D4068 &amp; "-" &amp; H4068,""))</f>
        <v/>
      </c>
      <c r="F4068" s="4" t="str">
        <f t="shared" si="933"/>
        <v>Wall Street Journal-CPI YoY-07-2019</v>
      </c>
      <c r="G4068" s="7">
        <v>43656</v>
      </c>
      <c r="H4068" s="7" t="str">
        <f t="shared" si="934"/>
        <v>07-2019</v>
      </c>
      <c r="I4068" s="7" t="str">
        <f t="shared" ca="1" si="935"/>
        <v>Wall Street Journal: Fannie Mae-CPI YoY-07-2019</v>
      </c>
      <c r="J4068" s="4" t="str">
        <f t="shared" ca="1" si="936"/>
        <v>CPI YoY-Fannie Mae:07-2019</v>
      </c>
      <c r="K4068" t="s">
        <v>206</v>
      </c>
      <c r="CM4068">
        <v>2.2000000000000002</v>
      </c>
      <c r="CO4068">
        <v>1.7</v>
      </c>
      <c r="CQ4068">
        <v>1.8</v>
      </c>
      <c r="CS4068">
        <v>2.2000000000000002</v>
      </c>
      <c r="CU4068">
        <v>2.2000000000000002</v>
      </c>
    </row>
    <row r="4069" spans="1:99" x14ac:dyDescent="0.55000000000000004">
      <c r="A4069" s="4" t="str">
        <f t="shared" ca="1" si="931"/>
        <v>Comerica Bank</v>
      </c>
      <c r="B4069" s="4" t="str">
        <f t="shared" si="932"/>
        <v>Robert Dye</v>
      </c>
      <c r="C4069" s="4" t="s">
        <v>246</v>
      </c>
      <c r="D4069" s="4" t="s">
        <v>195</v>
      </c>
      <c r="E4069" s="4" t="str">
        <f>IF(COUNTIF($E$2:E4068,"Begin: " &amp; C4069 &amp; "-" &amp; D4069 &amp; "-" &amp; H4069)=0,"Begin: " &amp; C4069 &amp; "-" &amp; D4069 &amp; "-" &amp; H4069,IF((C4069 &amp; "-" &amp; D4069 &amp; "-" &amp; H4069)&lt;&gt;(C4070 &amp; "-" &amp; D4070 &amp; "-" &amp; H4070),"End: " &amp; C4069 &amp; "-" &amp; D4069 &amp; "-" &amp; H4069,""))</f>
        <v/>
      </c>
      <c r="F4069" s="4" t="str">
        <f t="shared" si="933"/>
        <v>Wall Street Journal-CPI YoY-07-2019</v>
      </c>
      <c r="G4069" s="7">
        <v>43656</v>
      </c>
      <c r="H4069" s="7" t="str">
        <f t="shared" si="934"/>
        <v>07-2019</v>
      </c>
      <c r="I4069" s="7" t="str">
        <f t="shared" ca="1" si="935"/>
        <v>Wall Street Journal: Comerica Bank-CPI YoY-07-2019</v>
      </c>
      <c r="J4069" s="4" t="str">
        <f t="shared" ca="1" si="936"/>
        <v>CPI YoY-Comerica Bank:07-2019</v>
      </c>
      <c r="K4069" t="s">
        <v>207</v>
      </c>
      <c r="CM4069">
        <v>1.8</v>
      </c>
      <c r="CO4069">
        <v>1.8</v>
      </c>
      <c r="CQ4069">
        <v>2</v>
      </c>
      <c r="CS4069">
        <v>2</v>
      </c>
      <c r="CU4069">
        <v>2</v>
      </c>
    </row>
    <row r="4070" spans="1:99" x14ac:dyDescent="0.55000000000000004">
      <c r="A4070" s="4" t="str">
        <f t="shared" ca="1" si="931"/>
        <v>PNC Financial Services Group</v>
      </c>
      <c r="B4070" s="4" t="str">
        <f t="shared" si="932"/>
        <v>Augustine Faucher</v>
      </c>
      <c r="C4070" s="4" t="s">
        <v>246</v>
      </c>
      <c r="D4070" s="4" t="s">
        <v>195</v>
      </c>
      <c r="E4070" s="4" t="str">
        <f>IF(COUNTIF($E$2:E4069,"Begin: " &amp; C4070 &amp; "-" &amp; D4070 &amp; "-" &amp; H4070)=0,"Begin: " &amp; C4070 &amp; "-" &amp; D4070 &amp; "-" &amp; H4070,IF((C4070 &amp; "-" &amp; D4070 &amp; "-" &amp; H4070)&lt;&gt;(C4071 &amp; "-" &amp; D4071 &amp; "-" &amp; H4071),"End: " &amp; C4070 &amp; "-" &amp; D4070 &amp; "-" &amp; H4070,""))</f>
        <v/>
      </c>
      <c r="F4070" s="4" t="str">
        <f t="shared" si="933"/>
        <v>Wall Street Journal-CPI YoY-07-2019</v>
      </c>
      <c r="G4070" s="7">
        <v>43656</v>
      </c>
      <c r="H4070" s="7" t="str">
        <f t="shared" si="934"/>
        <v>07-2019</v>
      </c>
      <c r="I4070" s="7" t="str">
        <f t="shared" ca="1" si="935"/>
        <v>Wall Street Journal: PNC Financial Services Group-CPI YoY-07-2019</v>
      </c>
      <c r="J4070" s="4" t="str">
        <f t="shared" ca="1" si="936"/>
        <v>CPI YoY-PNC Financial Services Group:07-2019</v>
      </c>
      <c r="K4070" t="s">
        <v>769</v>
      </c>
      <c r="CM4070">
        <v>2.1</v>
      </c>
      <c r="CO4070">
        <v>2.2000000000000002</v>
      </c>
      <c r="CQ4070">
        <v>2.1</v>
      </c>
      <c r="CS4070">
        <v>2.1</v>
      </c>
      <c r="CU4070">
        <v>2.2000000000000002</v>
      </c>
    </row>
    <row r="4071" spans="1:99" x14ac:dyDescent="0.55000000000000004">
      <c r="A4071" s="4" t="str">
        <f t="shared" ca="1" si="931"/>
        <v>California Lutheran University</v>
      </c>
      <c r="B4071" s="4" t="str">
        <f t="shared" si="932"/>
        <v>Matthew Fienup/Dan Hamilton</v>
      </c>
      <c r="C4071" s="4" t="s">
        <v>246</v>
      </c>
      <c r="D4071" s="4" t="s">
        <v>195</v>
      </c>
      <c r="E4071" s="4" t="str">
        <f>IF(COUNTIF($E$2:E4070,"Begin: " &amp; C4071 &amp; "-" &amp; D4071 &amp; "-" &amp; H4071)=0,"Begin: " &amp; C4071 &amp; "-" &amp; D4071 &amp; "-" &amp; H4071,IF((C4071 &amp; "-" &amp; D4071 &amp; "-" &amp; H4071)&lt;&gt;(C4072 &amp; "-" &amp; D4072 &amp; "-" &amp; H4072),"End: " &amp; C4071 &amp; "-" &amp; D4071 &amp; "-" &amp; H4071,""))</f>
        <v/>
      </c>
      <c r="F4071" s="4" t="str">
        <f t="shared" si="933"/>
        <v>Wall Street Journal-CPI YoY-07-2019</v>
      </c>
      <c r="G4071" s="7">
        <v>43656</v>
      </c>
      <c r="H4071" s="7" t="str">
        <f t="shared" si="934"/>
        <v>07-2019</v>
      </c>
      <c r="I4071" s="7" t="str">
        <f t="shared" ca="1" si="935"/>
        <v>Wall Street Journal: California Lutheran University-CPI YoY-07-2019</v>
      </c>
      <c r="J4071" s="4" t="str">
        <f t="shared" ca="1" si="936"/>
        <v>CPI YoY-California Lutheran University:07-2019</v>
      </c>
      <c r="K4071" t="s">
        <v>796</v>
      </c>
      <c r="CM4071">
        <v>1.8</v>
      </c>
      <c r="CO4071">
        <v>1.8</v>
      </c>
      <c r="CQ4071">
        <v>1.8</v>
      </c>
      <c r="CS4071">
        <v>1.7</v>
      </c>
      <c r="CU4071">
        <v>1.7</v>
      </c>
    </row>
    <row r="4072" spans="1:99" x14ac:dyDescent="0.55000000000000004">
      <c r="A4072" s="4" t="str">
        <f t="shared" ca="1" si="931"/>
        <v>MFR</v>
      </c>
      <c r="B4072" s="4" t="str">
        <f t="shared" si="932"/>
        <v>Maria Fiorini Ramirez/Joshua Shapiro*</v>
      </c>
      <c r="C4072" s="4" t="s">
        <v>246</v>
      </c>
      <c r="D4072" s="4" t="s">
        <v>195</v>
      </c>
      <c r="E4072" s="4" t="str">
        <f>IF(COUNTIF($E$2:E4071,"Begin: " &amp; C4072 &amp; "-" &amp; D4072 &amp; "-" &amp; H4072)=0,"Begin: " &amp; C4072 &amp; "-" &amp; D4072 &amp; "-" &amp; H4072,IF((C4072 &amp; "-" &amp; D4072 &amp; "-" &amp; H4072)&lt;&gt;(C4073 &amp; "-" &amp; D4073 &amp; "-" &amp; H4073),"End: " &amp; C4072 &amp; "-" &amp; D4072 &amp; "-" &amp; H4072,""))</f>
        <v/>
      </c>
      <c r="F4072" s="4" t="str">
        <f t="shared" si="933"/>
        <v>Wall Street Journal-CPI YoY-07-2019</v>
      </c>
      <c r="G4072" s="7">
        <v>43656</v>
      </c>
      <c r="H4072" s="7" t="str">
        <f t="shared" si="934"/>
        <v>07-2019</v>
      </c>
      <c r="I4072" s="7" t="str">
        <f t="shared" ca="1" si="935"/>
        <v>Wall Street Journal: MFR-CPI YoY-07-2019</v>
      </c>
      <c r="J4072" s="4" t="str">
        <f t="shared" ca="1" si="936"/>
        <v>CPI YoY-MFR:07-2019</v>
      </c>
      <c r="K4072" t="s">
        <v>838</v>
      </c>
    </row>
    <row r="4073" spans="1:99" x14ac:dyDescent="0.55000000000000004">
      <c r="A4073" s="4" t="str">
        <f t="shared" ca="1" si="931"/>
        <v>Chamber of Commerce</v>
      </c>
      <c r="B4073" s="4" t="str">
        <f t="shared" si="932"/>
        <v>J.D. Foster</v>
      </c>
      <c r="C4073" s="4" t="s">
        <v>246</v>
      </c>
      <c r="D4073" s="4" t="s">
        <v>195</v>
      </c>
      <c r="E4073" s="4" t="str">
        <f>IF(COUNTIF($E$2:E4072,"Begin: " &amp; C4073 &amp; "-" &amp; D4073 &amp; "-" &amp; H4073)=0,"Begin: " &amp; C4073 &amp; "-" &amp; D4073 &amp; "-" &amp; H4073,IF((C4073 &amp; "-" &amp; D4073 &amp; "-" &amp; H4073)&lt;&gt;(C4074 &amp; "-" &amp; D4074 &amp; "-" &amp; H4074),"End: " &amp; C4073 &amp; "-" &amp; D4073 &amp; "-" &amp; H4073,""))</f>
        <v/>
      </c>
      <c r="F4073" s="4" t="str">
        <f t="shared" si="933"/>
        <v>Wall Street Journal-CPI YoY-07-2019</v>
      </c>
      <c r="G4073" s="7">
        <v>43656</v>
      </c>
      <c r="H4073" s="7" t="str">
        <f t="shared" si="934"/>
        <v>07-2019</v>
      </c>
      <c r="I4073" s="7" t="str">
        <f t="shared" ca="1" si="935"/>
        <v>Wall Street Journal: Chamber of Commerce-CPI YoY-07-2019</v>
      </c>
      <c r="J4073" s="4" t="str">
        <f t="shared" ca="1" si="936"/>
        <v>CPI YoY-Chamber of Commerce:07-2019</v>
      </c>
      <c r="K4073" t="s">
        <v>766</v>
      </c>
      <c r="CM4073">
        <v>1.4</v>
      </c>
      <c r="CO4073">
        <v>1.8</v>
      </c>
      <c r="CQ4073">
        <v>2.1</v>
      </c>
    </row>
    <row r="4074" spans="1:99" x14ac:dyDescent="0.55000000000000004">
      <c r="A4074" s="4" t="str">
        <f t="shared" ca="1" si="931"/>
        <v>Mortgage Bankers Association</v>
      </c>
      <c r="B4074" s="4" t="str">
        <f t="shared" si="932"/>
        <v>Mike Fratantoni</v>
      </c>
      <c r="C4074" s="4" t="s">
        <v>246</v>
      </c>
      <c r="D4074" s="4" t="s">
        <v>195</v>
      </c>
      <c r="E4074" s="4" t="str">
        <f>IF(COUNTIF($E$2:E4073,"Begin: " &amp; C4074 &amp; "-" &amp; D4074 &amp; "-" &amp; H4074)=0,"Begin: " &amp; C4074 &amp; "-" &amp; D4074 &amp; "-" &amp; H4074,IF((C4074 &amp; "-" &amp; D4074 &amp; "-" &amp; H4074)&lt;&gt;(C4075 &amp; "-" &amp; D4075 &amp; "-" &amp; H4075),"End: " &amp; C4074 &amp; "-" &amp; D4074 &amp; "-" &amp; H4074,""))</f>
        <v/>
      </c>
      <c r="F4074" s="4" t="str">
        <f t="shared" si="933"/>
        <v>Wall Street Journal-CPI YoY-07-2019</v>
      </c>
      <c r="G4074" s="7">
        <v>43656</v>
      </c>
      <c r="H4074" s="7" t="str">
        <f t="shared" si="934"/>
        <v>07-2019</v>
      </c>
      <c r="I4074" s="7" t="str">
        <f t="shared" ca="1" si="935"/>
        <v>Wall Street Journal: Mortgage Bankers Association-CPI YoY-07-2019</v>
      </c>
      <c r="J4074" s="4" t="str">
        <f t="shared" ca="1" si="936"/>
        <v>CPI YoY-Mortgage Bankers Association:07-2019</v>
      </c>
      <c r="K4074" t="s">
        <v>209</v>
      </c>
      <c r="CM4074">
        <v>2.2000000000000002</v>
      </c>
      <c r="CO4074">
        <v>2</v>
      </c>
      <c r="CQ4074">
        <v>1.8</v>
      </c>
      <c r="CS4074">
        <v>2</v>
      </c>
      <c r="CU4074">
        <v>2.2000000000000002</v>
      </c>
    </row>
    <row r="4075" spans="1:99" x14ac:dyDescent="0.55000000000000004">
      <c r="A4075" s="4" t="str">
        <f t="shared" ca="1" si="931"/>
        <v>Robert Fry Economics LLC</v>
      </c>
      <c r="B4075" s="4" t="str">
        <f t="shared" si="932"/>
        <v>Robert Fry</v>
      </c>
      <c r="C4075" s="4" t="s">
        <v>246</v>
      </c>
      <c r="D4075" s="4" t="s">
        <v>195</v>
      </c>
      <c r="E4075" s="4" t="str">
        <f>IF(COUNTIF($E$2:E4074,"Begin: " &amp; C4075 &amp; "-" &amp; D4075 &amp; "-" &amp; H4075)=0,"Begin: " &amp; C4075 &amp; "-" &amp; D4075 &amp; "-" &amp; H4075,IF((C4075 &amp; "-" &amp; D4075 &amp; "-" &amp; H4075)&lt;&gt;(C4076 &amp; "-" &amp; D4076 &amp; "-" &amp; H4076),"End: " &amp; C4075 &amp; "-" &amp; D4075 &amp; "-" &amp; H4075,""))</f>
        <v/>
      </c>
      <c r="F4075" s="4" t="str">
        <f t="shared" si="933"/>
        <v>Wall Street Journal-CPI YoY-07-2019</v>
      </c>
      <c r="G4075" s="7">
        <v>43656</v>
      </c>
      <c r="H4075" s="7" t="str">
        <f t="shared" si="934"/>
        <v>07-2019</v>
      </c>
      <c r="I4075" s="7" t="str">
        <f t="shared" ca="1" si="935"/>
        <v>Wall Street Journal: Robert Fry Economics LLC-CPI YoY-07-2019</v>
      </c>
      <c r="J4075" s="4" t="str">
        <f t="shared" ca="1" si="936"/>
        <v>CPI YoY-Robert Fry Economics LLC:07-2019</v>
      </c>
      <c r="K4075" t="s">
        <v>764</v>
      </c>
      <c r="CM4075">
        <v>1.9</v>
      </c>
      <c r="CO4075">
        <v>2.1</v>
      </c>
      <c r="CQ4075">
        <v>2.2999999999999998</v>
      </c>
      <c r="CS4075">
        <v>2.2999999999999998</v>
      </c>
      <c r="CU4075">
        <v>2.2999999999999998</v>
      </c>
    </row>
    <row r="4076" spans="1:99" x14ac:dyDescent="0.55000000000000004">
      <c r="A4076" s="4" t="str">
        <f t="shared" ca="1" si="931"/>
        <v>Societe Generale</v>
      </c>
      <c r="B4076" s="4" t="str">
        <f t="shared" si="932"/>
        <v>Stephen Gallagher</v>
      </c>
      <c r="C4076" s="4" t="s">
        <v>246</v>
      </c>
      <c r="D4076" s="4" t="s">
        <v>195</v>
      </c>
      <c r="E4076" s="4" t="str">
        <f>IF(COUNTIF($E$2:E4075,"Begin: " &amp; C4076 &amp; "-" &amp; D4076 &amp; "-" &amp; H4076)=0,"Begin: " &amp; C4076 &amp; "-" &amp; D4076 &amp; "-" &amp; H4076,IF((C4076 &amp; "-" &amp; D4076 &amp; "-" &amp; H4076)&lt;&gt;(C4077 &amp; "-" &amp; D4077 &amp; "-" &amp; H4077),"End: " &amp; C4076 &amp; "-" &amp; D4076 &amp; "-" &amp; H4076,""))</f>
        <v/>
      </c>
      <c r="F4076" s="4" t="str">
        <f t="shared" si="933"/>
        <v>Wall Street Journal-CPI YoY-07-2019</v>
      </c>
      <c r="G4076" s="7">
        <v>43656</v>
      </c>
      <c r="H4076" s="7" t="str">
        <f t="shared" si="934"/>
        <v>07-2019</v>
      </c>
      <c r="I4076" s="7" t="str">
        <f t="shared" ca="1" si="935"/>
        <v>Wall Street Journal: Societe Generale-CPI YoY-07-2019</v>
      </c>
      <c r="J4076" s="4" t="str">
        <f t="shared" ca="1" si="936"/>
        <v>CPI YoY-Societe Generale:07-2019</v>
      </c>
      <c r="K4076" t="s">
        <v>657</v>
      </c>
      <c r="CM4076">
        <v>2.1</v>
      </c>
      <c r="CO4076">
        <v>2.1</v>
      </c>
      <c r="CQ4076">
        <v>1.9</v>
      </c>
      <c r="CS4076">
        <v>2</v>
      </c>
      <c r="CU4076">
        <v>1.9</v>
      </c>
    </row>
    <row r="4077" spans="1:99" x14ac:dyDescent="0.55000000000000004">
      <c r="A4077" s="4" t="str">
        <f t="shared" ca="1" si="931"/>
        <v>Barclays</v>
      </c>
      <c r="B4077" s="4" t="str">
        <f t="shared" si="932"/>
        <v>Michael Gapen*</v>
      </c>
      <c r="C4077" s="4" t="s">
        <v>246</v>
      </c>
      <c r="D4077" s="4" t="s">
        <v>195</v>
      </c>
      <c r="E4077" s="4" t="str">
        <f>IF(COUNTIF($E$2:E4076,"Begin: " &amp; C4077 &amp; "-" &amp; D4077 &amp; "-" &amp; H4077)=0,"Begin: " &amp; C4077 &amp; "-" &amp; D4077 &amp; "-" &amp; H4077,IF((C4077 &amp; "-" &amp; D4077 &amp; "-" &amp; H4077)&lt;&gt;(C4078 &amp; "-" &amp; D4078 &amp; "-" &amp; H4078),"End: " &amp; C4077 &amp; "-" &amp; D4077 &amp; "-" &amp; H4077,""))</f>
        <v/>
      </c>
      <c r="F4077" s="4" t="str">
        <f t="shared" si="933"/>
        <v>Wall Street Journal-CPI YoY-07-2019</v>
      </c>
      <c r="G4077" s="7">
        <v>43656</v>
      </c>
      <c r="H4077" s="7" t="str">
        <f t="shared" si="934"/>
        <v>07-2019</v>
      </c>
      <c r="I4077" s="7" t="str">
        <f t="shared" ca="1" si="935"/>
        <v>Wall Street Journal: Barclays-CPI YoY-07-2019</v>
      </c>
      <c r="J4077" s="4" t="str">
        <f t="shared" ca="1" si="936"/>
        <v>CPI YoY-Barclays:07-2019</v>
      </c>
      <c r="K4077" t="s">
        <v>815</v>
      </c>
    </row>
    <row r="4078" spans="1:99" x14ac:dyDescent="0.55000000000000004">
      <c r="A4078" s="4" t="str">
        <f t="shared" ca="1" si="931"/>
        <v>NatWest Markets</v>
      </c>
      <c r="B4078" s="4" t="str">
        <f t="shared" si="932"/>
        <v>Michelle Girard*</v>
      </c>
      <c r="C4078" s="4" t="s">
        <v>246</v>
      </c>
      <c r="D4078" s="4" t="s">
        <v>195</v>
      </c>
      <c r="E4078" s="4" t="str">
        <f>IF(COUNTIF($E$2:E4077,"Begin: " &amp; C4078 &amp; "-" &amp; D4078 &amp; "-" &amp; H4078)=0,"Begin: " &amp; C4078 &amp; "-" &amp; D4078 &amp; "-" &amp; H4078,IF((C4078 &amp; "-" &amp; D4078 &amp; "-" &amp; H4078)&lt;&gt;(C4079 &amp; "-" &amp; D4079 &amp; "-" &amp; H4079),"End: " &amp; C4078 &amp; "-" &amp; D4078 &amp; "-" &amp; H4078,""))</f>
        <v/>
      </c>
      <c r="F4078" s="4" t="str">
        <f t="shared" si="933"/>
        <v>Wall Street Journal-CPI YoY-07-2019</v>
      </c>
      <c r="G4078" s="7">
        <v>43656</v>
      </c>
      <c r="H4078" s="7" t="str">
        <f t="shared" si="934"/>
        <v>07-2019</v>
      </c>
      <c r="I4078" s="7" t="str">
        <f t="shared" ca="1" si="935"/>
        <v>Wall Street Journal: NatWest Markets-CPI YoY-07-2019</v>
      </c>
      <c r="J4078" s="4" t="str">
        <f t="shared" ca="1" si="936"/>
        <v>CPI YoY-NatWest Markets:07-2019</v>
      </c>
      <c r="K4078" t="s">
        <v>816</v>
      </c>
    </row>
    <row r="4079" spans="1:99" x14ac:dyDescent="0.55000000000000004">
      <c r="A4079" s="4" t="str">
        <f t="shared" ca="1" si="931"/>
        <v>BMO Capital</v>
      </c>
      <c r="B4079" s="4" t="str">
        <f t="shared" si="932"/>
        <v>Michael Gregory*</v>
      </c>
      <c r="C4079" s="4" t="s">
        <v>246</v>
      </c>
      <c r="D4079" s="4" t="s">
        <v>195</v>
      </c>
      <c r="E4079" s="4" t="str">
        <f>IF(COUNTIF($E$2:E4078,"Begin: " &amp; C4079 &amp; "-" &amp; D4079 &amp; "-" &amp; H4079)=0,"Begin: " &amp; C4079 &amp; "-" &amp; D4079 &amp; "-" &amp; H4079,IF((C4079 &amp; "-" &amp; D4079 &amp; "-" &amp; H4079)&lt;&gt;(C4080 &amp; "-" &amp; D4080 &amp; "-" &amp; H4080),"End: " &amp; C4079 &amp; "-" &amp; D4079 &amp; "-" &amp; H4079,""))</f>
        <v/>
      </c>
      <c r="F4079" s="4" t="str">
        <f t="shared" si="933"/>
        <v>Wall Street Journal-CPI YoY-07-2019</v>
      </c>
      <c r="G4079" s="7">
        <v>43656</v>
      </c>
      <c r="H4079" s="7" t="str">
        <f t="shared" si="934"/>
        <v>07-2019</v>
      </c>
      <c r="I4079" s="7" t="str">
        <f t="shared" ca="1" si="935"/>
        <v>Wall Street Journal: BMO Capital-CPI YoY-07-2019</v>
      </c>
      <c r="J4079" s="4" t="str">
        <f t="shared" ca="1" si="936"/>
        <v>CPI YoY-BMO Capital:07-2019</v>
      </c>
      <c r="K4079" t="s">
        <v>839</v>
      </c>
    </row>
    <row r="4080" spans="1:99" x14ac:dyDescent="0.55000000000000004">
      <c r="A4080" s="4" t="str">
        <f t="shared" ca="1" si="931"/>
        <v>TD Securities</v>
      </c>
      <c r="B4080" s="4" t="str">
        <f t="shared" si="932"/>
        <v>Michael Hanson*</v>
      </c>
      <c r="C4080" s="4" t="s">
        <v>246</v>
      </c>
      <c r="D4080" s="4" t="s">
        <v>195</v>
      </c>
      <c r="E4080" s="4" t="str">
        <f>IF(COUNTIF($E$2:E4079,"Begin: " &amp; C4080 &amp; "-" &amp; D4080 &amp; "-" &amp; H4080)=0,"Begin: " &amp; C4080 &amp; "-" &amp; D4080 &amp; "-" &amp; H4080,IF((C4080 &amp; "-" &amp; D4080 &amp; "-" &amp; H4080)&lt;&gt;(C4081 &amp; "-" &amp; D4081 &amp; "-" &amp; H4081),"End: " &amp; C4080 &amp; "-" &amp; D4080 &amp; "-" &amp; H4080,""))</f>
        <v/>
      </c>
      <c r="F4080" s="4" t="str">
        <f t="shared" si="933"/>
        <v>Wall Street Journal-CPI YoY-07-2019</v>
      </c>
      <c r="G4080" s="7">
        <v>43656</v>
      </c>
      <c r="H4080" s="7" t="str">
        <f t="shared" si="934"/>
        <v>07-2019</v>
      </c>
      <c r="I4080" s="7" t="str">
        <f t="shared" ca="1" si="935"/>
        <v>Wall Street Journal: TD Securities-CPI YoY-07-2019</v>
      </c>
      <c r="J4080" s="4" t="str">
        <f t="shared" ca="1" si="936"/>
        <v>CPI YoY-TD Securities:07-2019</v>
      </c>
      <c r="K4080" t="s">
        <v>834</v>
      </c>
    </row>
    <row r="4081" spans="1:99" x14ac:dyDescent="0.55000000000000004">
      <c r="A4081" s="4" t="str">
        <f t="shared" ca="1" si="931"/>
        <v>Goldman Sachs</v>
      </c>
      <c r="B4081" s="4" t="str">
        <f t="shared" si="932"/>
        <v>Jan Hatzius</v>
      </c>
      <c r="C4081" s="4" t="s">
        <v>246</v>
      </c>
      <c r="D4081" s="4" t="s">
        <v>195</v>
      </c>
      <c r="E4081" s="4" t="str">
        <f>IF(COUNTIF($E$2:E4080,"Begin: " &amp; C4081 &amp; "-" &amp; D4081 &amp; "-" &amp; H4081)=0,"Begin: " &amp; C4081 &amp; "-" &amp; D4081 &amp; "-" &amp; H4081,IF((C4081 &amp; "-" &amp; D4081 &amp; "-" &amp; H4081)&lt;&gt;(C4082 &amp; "-" &amp; D4082 &amp; "-" &amp; H4082),"End: " &amp; C4081 &amp; "-" &amp; D4081 &amp; "-" &amp; H4081,""))</f>
        <v/>
      </c>
      <c r="F4081" s="4" t="str">
        <f t="shared" si="933"/>
        <v>Wall Street Journal-CPI YoY-07-2019</v>
      </c>
      <c r="G4081" s="7">
        <v>43656</v>
      </c>
      <c r="H4081" s="7" t="str">
        <f t="shared" si="934"/>
        <v>07-2019</v>
      </c>
      <c r="I4081" s="7" t="str">
        <f t="shared" ca="1" si="935"/>
        <v>Wall Street Journal: Goldman Sachs-CPI YoY-07-2019</v>
      </c>
      <c r="J4081" s="4" t="str">
        <f t="shared" ca="1" si="936"/>
        <v>CPI YoY-Goldman Sachs:07-2019</v>
      </c>
      <c r="K4081" t="s">
        <v>213</v>
      </c>
      <c r="CM4081">
        <v>2.1</v>
      </c>
      <c r="CO4081">
        <v>2.1</v>
      </c>
      <c r="CQ4081">
        <v>2.1</v>
      </c>
      <c r="CS4081">
        <v>2.2999999999999998</v>
      </c>
      <c r="CU4081">
        <v>2.2999999999999998</v>
      </c>
    </row>
    <row r="4082" spans="1:99" x14ac:dyDescent="0.55000000000000004">
      <c r="A4082" s="4" t="str">
        <f t="shared" ca="1" si="931"/>
        <v>Scotiabank</v>
      </c>
      <c r="B4082" s="4" t="str">
        <f t="shared" si="932"/>
        <v>Derek Holt*</v>
      </c>
      <c r="C4082" s="4" t="s">
        <v>246</v>
      </c>
      <c r="D4082" s="4" t="s">
        <v>195</v>
      </c>
      <c r="E4082" s="4" t="str">
        <f>IF(COUNTIF($E$2:E4081,"Begin: " &amp; C4082 &amp; "-" &amp; D4082 &amp; "-" &amp; H4082)=0,"Begin: " &amp; C4082 &amp; "-" &amp; D4082 &amp; "-" &amp; H4082,IF((C4082 &amp; "-" &amp; D4082 &amp; "-" &amp; H4082)&lt;&gt;(C4083 &amp; "-" &amp; D4083 &amp; "-" &amp; H4083),"End: " &amp; C4082 &amp; "-" &amp; D4082 &amp; "-" &amp; H4082,""))</f>
        <v/>
      </c>
      <c r="F4082" s="4" t="str">
        <f t="shared" si="933"/>
        <v>Wall Street Journal-CPI YoY-07-2019</v>
      </c>
      <c r="G4082" s="7">
        <v>43656</v>
      </c>
      <c r="H4082" s="7" t="str">
        <f t="shared" si="934"/>
        <v>07-2019</v>
      </c>
      <c r="I4082" s="7" t="str">
        <f t="shared" ca="1" si="935"/>
        <v>Wall Street Journal: Scotiabank-CPI YoY-07-2019</v>
      </c>
      <c r="J4082" s="4" t="str">
        <f t="shared" ca="1" si="936"/>
        <v>CPI YoY-Scotiabank:07-2019</v>
      </c>
      <c r="K4082" t="s">
        <v>840</v>
      </c>
    </row>
    <row r="4083" spans="1:99" x14ac:dyDescent="0.55000000000000004">
      <c r="A4083" s="4" t="str">
        <f t="shared" ca="1" si="931"/>
        <v>KPMG</v>
      </c>
      <c r="B4083" s="4" t="str">
        <f t="shared" si="932"/>
        <v>Constance Hunter</v>
      </c>
      <c r="C4083" s="4" t="s">
        <v>246</v>
      </c>
      <c r="D4083" s="4" t="s">
        <v>195</v>
      </c>
      <c r="E4083" s="4" t="str">
        <f>IF(COUNTIF($E$2:E4082,"Begin: " &amp; C4083 &amp; "-" &amp; D4083 &amp; "-" &amp; H4083)=0,"Begin: " &amp; C4083 &amp; "-" &amp; D4083 &amp; "-" &amp; H4083,IF((C4083 &amp; "-" &amp; D4083 &amp; "-" &amp; H4083)&lt;&gt;(C4084 &amp; "-" &amp; D4084 &amp; "-" &amp; H4084),"End: " &amp; C4083 &amp; "-" &amp; D4083 &amp; "-" &amp; H4083,""))</f>
        <v/>
      </c>
      <c r="F4083" s="4" t="str">
        <f t="shared" si="933"/>
        <v>Wall Street Journal-CPI YoY-07-2019</v>
      </c>
      <c r="G4083" s="7">
        <v>43656</v>
      </c>
      <c r="H4083" s="7" t="str">
        <f t="shared" si="934"/>
        <v>07-2019</v>
      </c>
      <c r="I4083" s="7" t="str">
        <f t="shared" ca="1" si="935"/>
        <v>Wall Street Journal: KPMG-CPI YoY-07-2019</v>
      </c>
      <c r="J4083" s="4" t="str">
        <f t="shared" ca="1" si="936"/>
        <v>CPI YoY-KPMG:07-2019</v>
      </c>
      <c r="K4083" t="s">
        <v>686</v>
      </c>
      <c r="CM4083">
        <v>2.2999999999999998</v>
      </c>
      <c r="CO4083">
        <v>2.2000000000000002</v>
      </c>
      <c r="CQ4083">
        <v>1.5</v>
      </c>
      <c r="CS4083">
        <v>1.8</v>
      </c>
      <c r="CU4083">
        <v>1.9</v>
      </c>
    </row>
    <row r="4084" spans="1:99" x14ac:dyDescent="0.55000000000000004">
      <c r="A4084" s="4" t="str">
        <f t="shared" ca="1" si="931"/>
        <v>BBVA</v>
      </c>
      <c r="B4084" s="4" t="str">
        <f t="shared" si="932"/>
        <v xml:space="preserve">Nathaniel Karp
</v>
      </c>
      <c r="C4084" s="4" t="s">
        <v>246</v>
      </c>
      <c r="D4084" s="4" t="s">
        <v>195</v>
      </c>
      <c r="E4084" s="4" t="str">
        <f>IF(COUNTIF($E$2:E4083,"Begin: " &amp; C4084 &amp; "-" &amp; D4084 &amp; "-" &amp; H4084)=0,"Begin: " &amp; C4084 &amp; "-" &amp; D4084 &amp; "-" &amp; H4084,IF((C4084 &amp; "-" &amp; D4084 &amp; "-" &amp; H4084)&lt;&gt;(C4085 &amp; "-" &amp; D4085 &amp; "-" &amp; H4085),"End: " &amp; C4084 &amp; "-" &amp; D4084 &amp; "-" &amp; H4084,""))</f>
        <v/>
      </c>
      <c r="F4084" s="4" t="str">
        <f t="shared" si="933"/>
        <v>Wall Street Journal-CPI YoY-07-2019</v>
      </c>
      <c r="G4084" s="7">
        <v>43656</v>
      </c>
      <c r="H4084" s="7" t="str">
        <f t="shared" si="934"/>
        <v>07-2019</v>
      </c>
      <c r="I4084" s="7" t="str">
        <f t="shared" ca="1" si="935"/>
        <v>Wall Street Journal: BBVA-CPI YoY-07-2019</v>
      </c>
      <c r="J4084" s="4" t="str">
        <f t="shared" ca="1" si="936"/>
        <v>CPI YoY-BBVA:07-2019</v>
      </c>
      <c r="K4084" t="s">
        <v>434</v>
      </c>
      <c r="CM4084">
        <v>2.04</v>
      </c>
      <c r="CO4084">
        <v>1.81</v>
      </c>
      <c r="CQ4084">
        <v>1.95</v>
      </c>
      <c r="CS4084">
        <v>2.1</v>
      </c>
      <c r="CU4084">
        <v>2.11</v>
      </c>
    </row>
    <row r="4085" spans="1:99" x14ac:dyDescent="0.55000000000000004">
      <c r="A4085" s="4" t="str">
        <f t="shared" ca="1" si="931"/>
        <v>National Retail Federation</v>
      </c>
      <c r="B4085" s="4" t="str">
        <f t="shared" si="932"/>
        <v>Jack Kleinhenz</v>
      </c>
      <c r="C4085" s="4" t="s">
        <v>246</v>
      </c>
      <c r="D4085" s="4" t="s">
        <v>195</v>
      </c>
      <c r="E4085" s="4" t="str">
        <f>IF(COUNTIF($E$2:E4084,"Begin: " &amp; C4085 &amp; "-" &amp; D4085 &amp; "-" &amp; H4085)=0,"Begin: " &amp; C4085 &amp; "-" &amp; D4085 &amp; "-" &amp; H4085,IF((C4085 &amp; "-" &amp; D4085 &amp; "-" &amp; H4085)&lt;&gt;(C4086 &amp; "-" &amp; D4086 &amp; "-" &amp; H4086),"End: " &amp; C4085 &amp; "-" &amp; D4085 &amp; "-" &amp; H4085,""))</f>
        <v/>
      </c>
      <c r="F4085" s="4" t="str">
        <f t="shared" si="933"/>
        <v>Wall Street Journal-CPI YoY-07-2019</v>
      </c>
      <c r="G4085" s="7">
        <v>43656</v>
      </c>
      <c r="H4085" s="7" t="str">
        <f t="shared" si="934"/>
        <v>07-2019</v>
      </c>
      <c r="I4085" s="7" t="str">
        <f t="shared" ca="1" si="935"/>
        <v>Wall Street Journal: National Retail Federation-CPI YoY-07-2019</v>
      </c>
      <c r="J4085" s="4" t="str">
        <f t="shared" ca="1" si="936"/>
        <v>CPI YoY-National Retail Federation:07-2019</v>
      </c>
      <c r="K4085" t="s">
        <v>216</v>
      </c>
      <c r="CM4085">
        <v>1.7</v>
      </c>
      <c r="CO4085">
        <v>2.1</v>
      </c>
      <c r="CQ4085">
        <v>2.2999999999999998</v>
      </c>
    </row>
    <row r="4086" spans="1:99" x14ac:dyDescent="0.55000000000000004">
      <c r="A4086" s="4" t="str">
        <f t="shared" ca="1" si="931"/>
        <v>Natixis CIB Americas</v>
      </c>
      <c r="B4086" s="4" t="str">
        <f t="shared" si="932"/>
        <v>Joseph LaVorgna</v>
      </c>
      <c r="C4086" s="4" t="s">
        <v>246</v>
      </c>
      <c r="D4086" s="4" t="s">
        <v>195</v>
      </c>
      <c r="E4086" s="4" t="str">
        <f>IF(COUNTIF($E$2:E4085,"Begin: " &amp; C4086 &amp; "-" &amp; D4086 &amp; "-" &amp; H4086)=0,"Begin: " &amp; C4086 &amp; "-" &amp; D4086 &amp; "-" &amp; H4086,IF((C4086 &amp; "-" &amp; D4086 &amp; "-" &amp; H4086)&lt;&gt;(C4087 &amp; "-" &amp; D4087 &amp; "-" &amp; H4087),"End: " &amp; C4086 &amp; "-" &amp; D4086 &amp; "-" &amp; H4086,""))</f>
        <v/>
      </c>
      <c r="F4086" s="4" t="str">
        <f t="shared" si="933"/>
        <v>Wall Street Journal-CPI YoY-07-2019</v>
      </c>
      <c r="G4086" s="7">
        <v>43656</v>
      </c>
      <c r="H4086" s="7" t="str">
        <f t="shared" si="934"/>
        <v>07-2019</v>
      </c>
      <c r="I4086" s="7" t="str">
        <f t="shared" ca="1" si="935"/>
        <v>Wall Street Journal: Natixis CIB Americas-CPI YoY-07-2019</v>
      </c>
      <c r="J4086" s="4" t="str">
        <f t="shared" ca="1" si="936"/>
        <v>CPI YoY-Natixis CIB Americas:07-2019</v>
      </c>
      <c r="K4086" t="s">
        <v>774</v>
      </c>
      <c r="CM4086">
        <v>1.7</v>
      </c>
      <c r="CO4086">
        <v>1.6</v>
      </c>
      <c r="CQ4086">
        <v>1.5</v>
      </c>
      <c r="CS4086">
        <v>1.4</v>
      </c>
      <c r="CU4086">
        <v>1.3</v>
      </c>
    </row>
    <row r="4087" spans="1:99" x14ac:dyDescent="0.55000000000000004">
      <c r="A4087" s="4" t="str">
        <f t="shared" ca="1" si="931"/>
        <v>UCLA Anderson Forecast</v>
      </c>
      <c r="B4087" s="4" t="str">
        <f t="shared" si="932"/>
        <v>Edward Leamer/David Shulman</v>
      </c>
      <c r="C4087" s="4" t="s">
        <v>246</v>
      </c>
      <c r="D4087" s="4" t="s">
        <v>195</v>
      </c>
      <c r="E4087" s="4" t="str">
        <f>IF(COUNTIF($E$2:E4086,"Begin: " &amp; C4087 &amp; "-" &amp; D4087 &amp; "-" &amp; H4087)=0,"Begin: " &amp; C4087 &amp; "-" &amp; D4087 &amp; "-" &amp; H4087,IF((C4087 &amp; "-" &amp; D4087 &amp; "-" &amp; H4087)&lt;&gt;(C4088 &amp; "-" &amp; D4088 &amp; "-" &amp; H4088),"End: " &amp; C4087 &amp; "-" &amp; D4087 &amp; "-" &amp; H4087,""))</f>
        <v/>
      </c>
      <c r="F4087" s="4" t="str">
        <f t="shared" si="933"/>
        <v>Wall Street Journal-CPI YoY-07-2019</v>
      </c>
      <c r="G4087" s="7">
        <v>43656</v>
      </c>
      <c r="H4087" s="7" t="str">
        <f t="shared" si="934"/>
        <v>07-2019</v>
      </c>
      <c r="I4087" s="7" t="str">
        <f t="shared" ca="1" si="935"/>
        <v>Wall Street Journal: UCLA Anderson Forecast-CPI YoY-07-2019</v>
      </c>
      <c r="J4087" s="4" t="str">
        <f t="shared" ca="1" si="936"/>
        <v>CPI YoY-UCLA Anderson Forecast:07-2019</v>
      </c>
      <c r="K4087" t="s">
        <v>218</v>
      </c>
      <c r="CM4087">
        <v>2.2000000000000002</v>
      </c>
      <c r="CO4087">
        <v>2.4</v>
      </c>
      <c r="CQ4087">
        <v>2.2999999999999998</v>
      </c>
      <c r="CS4087">
        <v>2.2000000000000002</v>
      </c>
      <c r="CU4087">
        <v>2.2000000000000002</v>
      </c>
    </row>
    <row r="4088" spans="1:99" x14ac:dyDescent="0.55000000000000004">
      <c r="A4088" s="4" t="str">
        <f t="shared" ca="1" si="931"/>
        <v>NEMA Business Information Services</v>
      </c>
      <c r="B4088" s="4" t="str">
        <f t="shared" si="932"/>
        <v>Don Leavens/Steven Wilcox</v>
      </c>
      <c r="C4088" s="4" t="s">
        <v>246</v>
      </c>
      <c r="D4088" s="4" t="s">
        <v>195</v>
      </c>
      <c r="E4088" s="4" t="str">
        <f>IF(COUNTIF($E$2:E4087,"Begin: " &amp; C4088 &amp; "-" &amp; D4088 &amp; "-" &amp; H4088)=0,"Begin: " &amp; C4088 &amp; "-" &amp; D4088 &amp; "-" &amp; H4088,IF((C4088 &amp; "-" &amp; D4088 &amp; "-" &amp; H4088)&lt;&gt;(C4089 &amp; "-" &amp; D4089 &amp; "-" &amp; H4089),"End: " &amp; C4088 &amp; "-" &amp; D4088 &amp; "-" &amp; H4088,""))</f>
        <v/>
      </c>
      <c r="F4088" s="4" t="str">
        <f t="shared" si="933"/>
        <v>Wall Street Journal-CPI YoY-07-2019</v>
      </c>
      <c r="G4088" s="7">
        <v>43656</v>
      </c>
      <c r="H4088" s="7" t="str">
        <f t="shared" si="934"/>
        <v>07-2019</v>
      </c>
      <c r="I4088" s="7" t="str">
        <f t="shared" ca="1" si="935"/>
        <v>Wall Street Journal: NEMA Business Information Services-CPI YoY-07-2019</v>
      </c>
      <c r="J4088" s="4" t="str">
        <f t="shared" ca="1" si="936"/>
        <v>CPI YoY-NEMA Business Information Services:07-2019</v>
      </c>
      <c r="K4088" t="s">
        <v>765</v>
      </c>
      <c r="CM4088">
        <v>2.2999999999999998</v>
      </c>
      <c r="CO4088">
        <v>2.2000000000000002</v>
      </c>
      <c r="CQ4088">
        <v>1.7</v>
      </c>
      <c r="CS4088">
        <v>2</v>
      </c>
      <c r="CU4088">
        <v>2.2999999999999998</v>
      </c>
    </row>
    <row r="4089" spans="1:99" x14ac:dyDescent="0.55000000000000004">
      <c r="A4089" s="4" t="str">
        <f t="shared" ca="1" si="931"/>
        <v>HSBC</v>
      </c>
      <c r="B4089" s="4" t="str">
        <f t="shared" si="932"/>
        <v>Kevin Logan*</v>
      </c>
      <c r="C4089" s="4" t="s">
        <v>246</v>
      </c>
      <c r="D4089" s="4" t="s">
        <v>195</v>
      </c>
      <c r="E4089" s="4" t="str">
        <f>IF(COUNTIF($E$2:E4088,"Begin: " &amp; C4089 &amp; "-" &amp; D4089 &amp; "-" &amp; H4089)=0,"Begin: " &amp; C4089 &amp; "-" &amp; D4089 &amp; "-" &amp; H4089,IF((C4089 &amp; "-" &amp; D4089 &amp; "-" &amp; H4089)&lt;&gt;(C4090 &amp; "-" &amp; D4090 &amp; "-" &amp; H4090),"End: " &amp; C4089 &amp; "-" &amp; D4089 &amp; "-" &amp; H4089,""))</f>
        <v/>
      </c>
      <c r="F4089" s="4" t="str">
        <f t="shared" si="933"/>
        <v>Wall Street Journal-CPI YoY-07-2019</v>
      </c>
      <c r="G4089" s="7">
        <v>43656</v>
      </c>
      <c r="H4089" s="7" t="str">
        <f t="shared" si="934"/>
        <v>07-2019</v>
      </c>
      <c r="I4089" s="7" t="str">
        <f t="shared" ca="1" si="935"/>
        <v>Wall Street Journal: HSBC-CPI YoY-07-2019</v>
      </c>
      <c r="J4089" s="4" t="str">
        <f t="shared" ca="1" si="936"/>
        <v>CPI YoY-HSBC:07-2019</v>
      </c>
      <c r="K4089" t="s">
        <v>817</v>
      </c>
    </row>
    <row r="4090" spans="1:99" x14ac:dyDescent="0.55000000000000004">
      <c r="A4090" s="4" t="str">
        <f t="shared" ca="1" si="931"/>
        <v>Moody's Investors Service</v>
      </c>
      <c r="B4090" s="4" t="str">
        <f t="shared" si="932"/>
        <v>John Lonski*</v>
      </c>
      <c r="C4090" s="4" t="s">
        <v>246</v>
      </c>
      <c r="D4090" s="4" t="s">
        <v>195</v>
      </c>
      <c r="E4090" s="4" t="str">
        <f>IF(COUNTIF($E$2:E4089,"Begin: " &amp; C4090 &amp; "-" &amp; D4090 &amp; "-" &amp; H4090)=0,"Begin: " &amp; C4090 &amp; "-" &amp; D4090 &amp; "-" &amp; H4090,IF((C4090 &amp; "-" &amp; D4090 &amp; "-" &amp; H4090)&lt;&gt;(C4091 &amp; "-" &amp; D4091 &amp; "-" &amp; H4091),"End: " &amp; C4090 &amp; "-" &amp; D4090 &amp; "-" &amp; H4090,""))</f>
        <v/>
      </c>
      <c r="F4090" s="4" t="str">
        <f t="shared" si="933"/>
        <v>Wall Street Journal-CPI YoY-07-2019</v>
      </c>
      <c r="G4090" s="7">
        <v>43656</v>
      </c>
      <c r="H4090" s="7" t="str">
        <f t="shared" si="934"/>
        <v>07-2019</v>
      </c>
      <c r="I4090" s="7" t="str">
        <f t="shared" ca="1" si="935"/>
        <v>Wall Street Journal: Moody's Investors Service-CPI YoY-07-2019</v>
      </c>
      <c r="J4090" s="4" t="str">
        <f t="shared" ca="1" si="936"/>
        <v>CPI YoY-Moody's Investors Service:07-2019</v>
      </c>
      <c r="K4090" t="s">
        <v>841</v>
      </c>
    </row>
    <row r="4091" spans="1:99" x14ac:dyDescent="0.55000000000000004">
      <c r="A4091" s="4" t="str">
        <f t="shared" ca="1" si="931"/>
        <v>National Auto Dealer Association</v>
      </c>
      <c r="B4091" s="4" t="str">
        <f t="shared" si="932"/>
        <v>Patrick Manzi</v>
      </c>
      <c r="C4091" s="4" t="s">
        <v>246</v>
      </c>
      <c r="D4091" s="4" t="s">
        <v>195</v>
      </c>
      <c r="E4091" s="4" t="str">
        <f>IF(COUNTIF($E$2:E4090,"Begin: " &amp; C4091 &amp; "-" &amp; D4091 &amp; "-" &amp; H4091)=0,"Begin: " &amp; C4091 &amp; "-" &amp; D4091 &amp; "-" &amp; H4091,IF((C4091 &amp; "-" &amp; D4091 &amp; "-" &amp; H4091)&lt;&gt;(C4092 &amp; "-" &amp; D4092 &amp; "-" &amp; H4092),"End: " &amp; C4091 &amp; "-" &amp; D4091 &amp; "-" &amp; H4091,""))</f>
        <v/>
      </c>
      <c r="F4091" s="4" t="str">
        <f t="shared" si="933"/>
        <v>Wall Street Journal-CPI YoY-07-2019</v>
      </c>
      <c r="G4091" s="7">
        <v>43656</v>
      </c>
      <c r="H4091" s="7" t="str">
        <f t="shared" si="934"/>
        <v>07-2019</v>
      </c>
      <c r="I4091" s="7" t="str">
        <f t="shared" ca="1" si="935"/>
        <v>Wall Street Journal: National Auto Dealer Association-CPI YoY-07-2019</v>
      </c>
      <c r="J4091" s="4" t="str">
        <f t="shared" ca="1" si="936"/>
        <v>CPI YoY-National Auto Dealer Association:07-2019</v>
      </c>
      <c r="K4091" t="s">
        <v>800</v>
      </c>
      <c r="CM4091">
        <v>1.7</v>
      </c>
      <c r="CO4091">
        <v>2</v>
      </c>
      <c r="CQ4091">
        <v>2</v>
      </c>
    </row>
    <row r="4092" spans="1:99" x14ac:dyDescent="0.55000000000000004">
      <c r="A4092" s="4" t="str">
        <f t="shared" ca="1" si="931"/>
        <v>MetLife Investment Management</v>
      </c>
      <c r="B4092" s="4" t="str">
        <f t="shared" si="932"/>
        <v>Drew T. Matus</v>
      </c>
      <c r="C4092" s="4" t="s">
        <v>246</v>
      </c>
      <c r="D4092" s="4" t="s">
        <v>195</v>
      </c>
      <c r="E4092" s="4" t="str">
        <f>IF(COUNTIF($E$2:E4091,"Begin: " &amp; C4092 &amp; "-" &amp; D4092 &amp; "-" &amp; H4092)=0,"Begin: " &amp; C4092 &amp; "-" &amp; D4092 &amp; "-" &amp; H4092,IF((C4092 &amp; "-" &amp; D4092 &amp; "-" &amp; H4092)&lt;&gt;(C4093 &amp; "-" &amp; D4093 &amp; "-" &amp; H4093),"End: " &amp; C4092 &amp; "-" &amp; D4092 &amp; "-" &amp; H4092,""))</f>
        <v/>
      </c>
      <c r="F4092" s="4" t="str">
        <f t="shared" si="933"/>
        <v>Wall Street Journal-CPI YoY-07-2019</v>
      </c>
      <c r="G4092" s="7">
        <v>43656</v>
      </c>
      <c r="H4092" s="7" t="str">
        <f t="shared" si="934"/>
        <v>07-2019</v>
      </c>
      <c r="I4092" s="7" t="str">
        <f t="shared" ca="1" si="935"/>
        <v>Wall Street Journal: MetLife Investment Management-CPI YoY-07-2019</v>
      </c>
      <c r="J4092" s="4" t="str">
        <f t="shared" ca="1" si="936"/>
        <v>CPI YoY-MetLife Investment Management:07-2019</v>
      </c>
      <c r="K4092" t="s">
        <v>801</v>
      </c>
      <c r="CM4092">
        <v>2</v>
      </c>
      <c r="CO4092">
        <v>2.2000000000000002</v>
      </c>
      <c r="CQ4092">
        <v>2.4</v>
      </c>
    </row>
    <row r="4093" spans="1:99" x14ac:dyDescent="0.55000000000000004">
      <c r="A4093" s="4" t="str">
        <f t="shared" ca="1" si="931"/>
        <v>Jeffries &amp; Company</v>
      </c>
      <c r="B4093" s="4" t="str">
        <f t="shared" si="932"/>
        <v>Ward McCarthy*</v>
      </c>
      <c r="C4093" s="4" t="s">
        <v>246</v>
      </c>
      <c r="D4093" s="4" t="s">
        <v>195</v>
      </c>
      <c r="E4093" s="4" t="str">
        <f>IF(COUNTIF($E$2:E4092,"Begin: " &amp; C4093 &amp; "-" &amp; D4093 &amp; "-" &amp; H4093)=0,"Begin: " &amp; C4093 &amp; "-" &amp; D4093 &amp; "-" &amp; H4093,IF((C4093 &amp; "-" &amp; D4093 &amp; "-" &amp; H4093)&lt;&gt;(C4094 &amp; "-" &amp; D4094 &amp; "-" &amp; H4094),"End: " &amp; C4093 &amp; "-" &amp; D4093 &amp; "-" &amp; H4093,""))</f>
        <v/>
      </c>
      <c r="F4093" s="4" t="str">
        <f t="shared" si="933"/>
        <v>Wall Street Journal-CPI YoY-07-2019</v>
      </c>
      <c r="G4093" s="7">
        <v>43656</v>
      </c>
      <c r="H4093" s="7" t="str">
        <f t="shared" si="934"/>
        <v>07-2019</v>
      </c>
      <c r="I4093" s="7" t="str">
        <f t="shared" ca="1" si="935"/>
        <v>Wall Street Journal: Jeffries &amp; Company-CPI YoY-07-2019</v>
      </c>
      <c r="J4093" s="4" t="str">
        <f t="shared" ca="1" si="936"/>
        <v>CPI YoY-Jeffries &amp; Company:07-2019</v>
      </c>
      <c r="K4093" t="s">
        <v>820</v>
      </c>
    </row>
    <row r="4094" spans="1:99" x14ac:dyDescent="0.55000000000000004">
      <c r="A4094" s="4" t="str">
        <f t="shared" ca="1" si="931"/>
        <v>ACT Research</v>
      </c>
      <c r="B4094" s="4" t="str">
        <f t="shared" si="932"/>
        <v>Jim Meil</v>
      </c>
      <c r="C4094" s="4" t="s">
        <v>246</v>
      </c>
      <c r="D4094" s="4" t="s">
        <v>195</v>
      </c>
      <c r="E4094" s="4" t="str">
        <f>IF(COUNTIF($E$2:E4093,"Begin: " &amp; C4094 &amp; "-" &amp; D4094 &amp; "-" &amp; H4094)=0,"Begin: " &amp; C4094 &amp; "-" &amp; D4094 &amp; "-" &amp; H4094,IF((C4094 &amp; "-" &amp; D4094 &amp; "-" &amp; H4094)&lt;&gt;(C4095 &amp; "-" &amp; D4095 &amp; "-" &amp; H4095),"End: " &amp; C4094 &amp; "-" &amp; D4094 &amp; "-" &amp; H4094,""))</f>
        <v/>
      </c>
      <c r="F4094" s="4" t="str">
        <f t="shared" si="933"/>
        <v>Wall Street Journal-CPI YoY-07-2019</v>
      </c>
      <c r="G4094" s="7">
        <v>43656</v>
      </c>
      <c r="H4094" s="7" t="str">
        <f t="shared" si="934"/>
        <v>07-2019</v>
      </c>
      <c r="I4094" s="7" t="str">
        <f t="shared" ca="1" si="935"/>
        <v>Wall Street Journal: ACT Research-CPI YoY-07-2019</v>
      </c>
      <c r="J4094" s="4" t="str">
        <f t="shared" ca="1" si="936"/>
        <v>CPI YoY-ACT Research:07-2019</v>
      </c>
      <c r="K4094" t="s">
        <v>437</v>
      </c>
      <c r="CM4094">
        <v>1.7</v>
      </c>
      <c r="CO4094">
        <v>2</v>
      </c>
      <c r="CQ4094">
        <v>1.8</v>
      </c>
    </row>
    <row r="4095" spans="1:99" x14ac:dyDescent="0.55000000000000004">
      <c r="A4095" s="4" t="str">
        <f t="shared" ca="1" si="931"/>
        <v>Standard Chartered</v>
      </c>
      <c r="B4095" s="4" t="str">
        <f t="shared" si="932"/>
        <v>Sonia Meskin*</v>
      </c>
      <c r="C4095" s="4" t="s">
        <v>246</v>
      </c>
      <c r="D4095" s="4" t="s">
        <v>195</v>
      </c>
      <c r="E4095" s="4" t="str">
        <f>IF(COUNTIF($E$2:E4094,"Begin: " &amp; C4095 &amp; "-" &amp; D4095 &amp; "-" &amp; H4095)=0,"Begin: " &amp; C4095 &amp; "-" &amp; D4095 &amp; "-" &amp; H4095,IF((C4095 &amp; "-" &amp; D4095 &amp; "-" &amp; H4095)&lt;&gt;(C4096 &amp; "-" &amp; D4096 &amp; "-" &amp; H4096),"End: " &amp; C4095 &amp; "-" &amp; D4095 &amp; "-" &amp; H4095,""))</f>
        <v/>
      </c>
      <c r="F4095" s="4" t="str">
        <f t="shared" si="933"/>
        <v>Wall Street Journal-CPI YoY-07-2019</v>
      </c>
      <c r="G4095" s="7">
        <v>43656</v>
      </c>
      <c r="H4095" s="7" t="str">
        <f t="shared" si="934"/>
        <v>07-2019</v>
      </c>
      <c r="I4095" s="7" t="str">
        <f t="shared" ca="1" si="935"/>
        <v>Wall Street Journal: Standard Chartered-CPI YoY-07-2019</v>
      </c>
      <c r="J4095" s="4" t="str">
        <f t="shared" ca="1" si="936"/>
        <v>CPI YoY-Standard Chartered:07-2019</v>
      </c>
      <c r="K4095" t="s">
        <v>821</v>
      </c>
    </row>
    <row r="4096" spans="1:99" x14ac:dyDescent="0.55000000000000004">
      <c r="A4096" s="4" t="str">
        <f t="shared" ca="1" si="931"/>
        <v>BofA</v>
      </c>
      <c r="B4096" s="4" t="str">
        <f t="shared" si="932"/>
        <v>Michelle Meyer</v>
      </c>
      <c r="C4096" s="4" t="s">
        <v>246</v>
      </c>
      <c r="D4096" s="4" t="s">
        <v>195</v>
      </c>
      <c r="E4096" s="4" t="str">
        <f>IF(COUNTIF($E$2:E4095,"Begin: " &amp; C4096 &amp; "-" &amp; D4096 &amp; "-" &amp; H4096)=0,"Begin: " &amp; C4096 &amp; "-" &amp; D4096 &amp; "-" &amp; H4096,IF((C4096 &amp; "-" &amp; D4096 &amp; "-" &amp; H4096)&lt;&gt;(C4097 &amp; "-" &amp; D4097 &amp; "-" &amp; H4097),"End: " &amp; C4096 &amp; "-" &amp; D4096 &amp; "-" &amp; H4096,""))</f>
        <v/>
      </c>
      <c r="F4096" s="4" t="str">
        <f t="shared" si="933"/>
        <v>Wall Street Journal-CPI YoY-07-2019</v>
      </c>
      <c r="G4096" s="7">
        <v>43656</v>
      </c>
      <c r="H4096" s="7" t="str">
        <f t="shared" si="934"/>
        <v>07-2019</v>
      </c>
      <c r="I4096" s="7" t="str">
        <f t="shared" ca="1" si="935"/>
        <v>Wall Street Journal: BofA-CPI YoY-07-2019</v>
      </c>
      <c r="J4096" s="4" t="str">
        <f t="shared" ca="1" si="936"/>
        <v>CPI YoY-BofA:07-2019</v>
      </c>
      <c r="K4096" t="s">
        <v>803</v>
      </c>
      <c r="CM4096">
        <v>1.7</v>
      </c>
      <c r="CO4096">
        <v>1.6</v>
      </c>
      <c r="CQ4096">
        <v>1.8</v>
      </c>
    </row>
    <row r="4097" spans="1:99" x14ac:dyDescent="0.55000000000000004">
      <c r="A4097" s="4" t="str">
        <f t="shared" ca="1" si="931"/>
        <v>Daiwa Capital</v>
      </c>
      <c r="B4097" s="4" t="str">
        <f t="shared" si="932"/>
        <v>Michael Moran</v>
      </c>
      <c r="C4097" s="4" t="s">
        <v>246</v>
      </c>
      <c r="D4097" s="4" t="s">
        <v>195</v>
      </c>
      <c r="E4097" s="4" t="str">
        <f>IF(COUNTIF($E$2:E4096,"Begin: " &amp; C4097 &amp; "-" &amp; D4097 &amp; "-" &amp; H4097)=0,"Begin: " &amp; C4097 &amp; "-" &amp; D4097 &amp; "-" &amp; H4097,IF((C4097 &amp; "-" &amp; D4097 &amp; "-" &amp; H4097)&lt;&gt;(C4098 &amp; "-" &amp; D4098 &amp; "-" &amp; H4098),"End: " &amp; C4097 &amp; "-" &amp; D4097 &amp; "-" &amp; H4097,""))</f>
        <v/>
      </c>
      <c r="F4097" s="4" t="str">
        <f t="shared" si="933"/>
        <v>Wall Street Journal-CPI YoY-07-2019</v>
      </c>
      <c r="G4097" s="7">
        <v>43656</v>
      </c>
      <c r="H4097" s="7" t="str">
        <f t="shared" si="934"/>
        <v>07-2019</v>
      </c>
      <c r="I4097" s="7" t="str">
        <f t="shared" ca="1" si="935"/>
        <v>Wall Street Journal: Daiwa Capital-CPI YoY-07-2019</v>
      </c>
      <c r="J4097" s="4" t="str">
        <f t="shared" ca="1" si="936"/>
        <v>CPI YoY-Daiwa Capital:07-2019</v>
      </c>
      <c r="K4097" t="s">
        <v>438</v>
      </c>
      <c r="CM4097">
        <v>2.1</v>
      </c>
      <c r="CO4097">
        <v>2.2999999999999998</v>
      </c>
      <c r="CQ4097">
        <v>2.2000000000000002</v>
      </c>
      <c r="CS4097">
        <v>2.1</v>
      </c>
      <c r="CU4097">
        <v>2</v>
      </c>
    </row>
    <row r="4098" spans="1:99" x14ac:dyDescent="0.55000000000000004">
      <c r="A4098" s="4" t="str">
        <f t="shared" ca="1" si="931"/>
        <v>National Association of Manufacturers</v>
      </c>
      <c r="B4098" s="4" t="str">
        <f t="shared" si="932"/>
        <v>Chad Moutray*</v>
      </c>
      <c r="C4098" s="4" t="s">
        <v>246</v>
      </c>
      <c r="D4098" s="4" t="s">
        <v>195</v>
      </c>
      <c r="E4098" s="4" t="str">
        <f>IF(COUNTIF($E$2:E4097,"Begin: " &amp; C4098 &amp; "-" &amp; D4098 &amp; "-" &amp; H4098)=0,"Begin: " &amp; C4098 &amp; "-" &amp; D4098 &amp; "-" &amp; H4098,IF((C4098 &amp; "-" &amp; D4098 &amp; "-" &amp; H4098)&lt;&gt;(C4099 &amp; "-" &amp; D4099 &amp; "-" &amp; H4099),"End: " &amp; C4098 &amp; "-" &amp; D4098 &amp; "-" &amp; H4098,""))</f>
        <v/>
      </c>
      <c r="F4098" s="4" t="str">
        <f t="shared" si="933"/>
        <v>Wall Street Journal-CPI YoY-07-2019</v>
      </c>
      <c r="G4098" s="7">
        <v>43656</v>
      </c>
      <c r="H4098" s="7" t="str">
        <f t="shared" si="934"/>
        <v>07-2019</v>
      </c>
      <c r="I4098" s="7" t="str">
        <f t="shared" ca="1" si="935"/>
        <v>Wall Street Journal: National Association of Manufacturers-CPI YoY-07-2019</v>
      </c>
      <c r="J4098" s="4" t="str">
        <f t="shared" ca="1" si="936"/>
        <v>CPI YoY-National Association of Manufacturers:07-2019</v>
      </c>
      <c r="K4098" t="s">
        <v>842</v>
      </c>
    </row>
    <row r="4099" spans="1:99" x14ac:dyDescent="0.55000000000000004">
      <c r="A4099" s="4" t="str">
        <f t="shared" ca="1" si="931"/>
        <v>Naroff Economics</v>
      </c>
      <c r="B4099" s="4" t="str">
        <f t="shared" si="932"/>
        <v>Joel Naroff</v>
      </c>
      <c r="C4099" s="4" t="s">
        <v>246</v>
      </c>
      <c r="D4099" s="4" t="s">
        <v>195</v>
      </c>
      <c r="E4099" s="4" t="str">
        <f>IF(COUNTIF($E$2:E4098,"Begin: " &amp; C4099 &amp; "-" &amp; D4099 &amp; "-" &amp; H4099)=0,"Begin: " &amp; C4099 &amp; "-" &amp; D4099 &amp; "-" &amp; H4099,IF((C4099 &amp; "-" &amp; D4099 &amp; "-" &amp; H4099)&lt;&gt;(C4100 &amp; "-" &amp; D4100 &amp; "-" &amp; H4100),"End: " &amp; C4099 &amp; "-" &amp; D4099 &amp; "-" &amp; H4099,""))</f>
        <v/>
      </c>
      <c r="F4099" s="4" t="str">
        <f t="shared" si="933"/>
        <v>Wall Street Journal-CPI YoY-07-2019</v>
      </c>
      <c r="G4099" s="7">
        <v>43656</v>
      </c>
      <c r="H4099" s="7" t="str">
        <f t="shared" si="934"/>
        <v>07-2019</v>
      </c>
      <c r="I4099" s="7" t="str">
        <f t="shared" ca="1" si="935"/>
        <v>Wall Street Journal: Naroff Economics-CPI YoY-07-2019</v>
      </c>
      <c r="J4099" s="4" t="str">
        <f t="shared" ca="1" si="936"/>
        <v>CPI YoY-Naroff Economics:07-2019</v>
      </c>
      <c r="K4099" t="s">
        <v>440</v>
      </c>
      <c r="CM4099">
        <v>1.7</v>
      </c>
      <c r="CO4099">
        <v>2</v>
      </c>
      <c r="CQ4099">
        <v>1.7</v>
      </c>
      <c r="CS4099">
        <v>2.1</v>
      </c>
      <c r="CU4099">
        <v>2.4</v>
      </c>
    </row>
    <row r="4100" spans="1:99" x14ac:dyDescent="0.55000000000000004">
      <c r="A4100" s="4" t="str">
        <f t="shared" ca="1" si="931"/>
        <v>MacroEcon Global Advisors</v>
      </c>
      <c r="B4100" s="4" t="str">
        <f t="shared" si="932"/>
        <v>Mark Nielson*</v>
      </c>
      <c r="C4100" s="4" t="s">
        <v>246</v>
      </c>
      <c r="D4100" s="4" t="s">
        <v>195</v>
      </c>
      <c r="E4100" s="4" t="str">
        <f>IF(COUNTIF($E$2:E4099,"Begin: " &amp; C4100 &amp; "-" &amp; D4100 &amp; "-" &amp; H4100)=0,"Begin: " &amp; C4100 &amp; "-" &amp; D4100 &amp; "-" &amp; H4100,IF((C4100 &amp; "-" &amp; D4100 &amp; "-" &amp; H4100)&lt;&gt;(C4101 &amp; "-" &amp; D4101 &amp; "-" &amp; H4101),"End: " &amp; C4100 &amp; "-" &amp; D4100 &amp; "-" &amp; H4100,""))</f>
        <v/>
      </c>
      <c r="F4100" s="4" t="str">
        <f t="shared" si="933"/>
        <v>Wall Street Journal-CPI YoY-07-2019</v>
      </c>
      <c r="G4100" s="7">
        <v>43656</v>
      </c>
      <c r="H4100" s="7" t="str">
        <f t="shared" si="934"/>
        <v>07-2019</v>
      </c>
      <c r="I4100" s="7" t="str">
        <f t="shared" ca="1" si="935"/>
        <v>Wall Street Journal: MacroEcon Global Advisors-CPI YoY-07-2019</v>
      </c>
      <c r="J4100" s="4" t="str">
        <f t="shared" ca="1" si="936"/>
        <v>CPI YoY-MacroEcon Global Advisors:07-2019</v>
      </c>
      <c r="K4100" t="s">
        <v>835</v>
      </c>
    </row>
    <row r="4101" spans="1:99" x14ac:dyDescent="0.55000000000000004">
      <c r="A4101" s="4" t="str">
        <f t="shared" ca="1" si="931"/>
        <v>Corelogic</v>
      </c>
      <c r="B4101" s="4" t="str">
        <f t="shared" si="932"/>
        <v>Frank Nothaft</v>
      </c>
      <c r="C4101" s="4" t="s">
        <v>246</v>
      </c>
      <c r="D4101" s="4" t="s">
        <v>195</v>
      </c>
      <c r="E4101" s="4" t="str">
        <f>IF(COUNTIF($E$2:E4100,"Begin: " &amp; C4101 &amp; "-" &amp; D4101 &amp; "-" &amp; H4101)=0,"Begin: " &amp; C4101 &amp; "-" &amp; D4101 &amp; "-" &amp; H4101,IF((C4101 &amp; "-" &amp; D4101 &amp; "-" &amp; H4101)&lt;&gt;(C4102 &amp; "-" &amp; D4102 &amp; "-" &amp; H4102),"End: " &amp; C4101 &amp; "-" &amp; D4101 &amp; "-" &amp; H4101,""))</f>
        <v/>
      </c>
      <c r="F4101" s="4" t="str">
        <f t="shared" si="933"/>
        <v>Wall Street Journal-CPI YoY-07-2019</v>
      </c>
      <c r="G4101" s="7">
        <v>43656</v>
      </c>
      <c r="H4101" s="7" t="str">
        <f t="shared" si="934"/>
        <v>07-2019</v>
      </c>
      <c r="I4101" s="7" t="str">
        <f t="shared" ca="1" si="935"/>
        <v>Wall Street Journal: Corelogic-CPI YoY-07-2019</v>
      </c>
      <c r="J4101" s="4" t="str">
        <f t="shared" ca="1" si="936"/>
        <v>CPI YoY-Corelogic:07-2019</v>
      </c>
      <c r="K4101" t="s">
        <v>752</v>
      </c>
      <c r="CM4101">
        <v>2.2000000000000002</v>
      </c>
      <c r="CO4101">
        <v>2.1</v>
      </c>
      <c r="CQ4101">
        <v>1.9</v>
      </c>
      <c r="CS4101">
        <v>2.1</v>
      </c>
      <c r="CU4101">
        <v>2.2000000000000002</v>
      </c>
    </row>
    <row r="4102" spans="1:99" x14ac:dyDescent="0.55000000000000004">
      <c r="A4102" s="4" t="str">
        <f t="shared" ca="1" si="931"/>
        <v>High Frequency Economics</v>
      </c>
      <c r="B4102" s="4" t="str">
        <f t="shared" si="932"/>
        <v>Jim O'Sullivan</v>
      </c>
      <c r="C4102" s="4" t="s">
        <v>246</v>
      </c>
      <c r="D4102" s="4" t="s">
        <v>195</v>
      </c>
      <c r="E4102" s="4" t="str">
        <f>IF(COUNTIF($E$2:E4101,"Begin: " &amp; C4102 &amp; "-" &amp; D4102 &amp; "-" &amp; H4102)=0,"Begin: " &amp; C4102 &amp; "-" &amp; D4102 &amp; "-" &amp; H4102,IF((C4102 &amp; "-" &amp; D4102 &amp; "-" &amp; H4102)&lt;&gt;(C4103 &amp; "-" &amp; D4103 &amp; "-" &amp; H4103),"End: " &amp; C4102 &amp; "-" &amp; D4102 &amp; "-" &amp; H4102,""))</f>
        <v/>
      </c>
      <c r="F4102" s="4" t="str">
        <f t="shared" si="933"/>
        <v>Wall Street Journal-CPI YoY-07-2019</v>
      </c>
      <c r="G4102" s="7">
        <v>43656</v>
      </c>
      <c r="H4102" s="7" t="str">
        <f t="shared" si="934"/>
        <v>07-2019</v>
      </c>
      <c r="I4102" s="7" t="str">
        <f t="shared" ca="1" si="935"/>
        <v>Wall Street Journal: High Frequency Economics-CPI YoY-07-2019</v>
      </c>
      <c r="J4102" s="4" t="str">
        <f t="shared" ca="1" si="936"/>
        <v>CPI YoY-High Frequency Economics:07-2019</v>
      </c>
      <c r="K4102" t="s">
        <v>227</v>
      </c>
      <c r="CM4102">
        <v>2</v>
      </c>
      <c r="CO4102">
        <v>2.2999999999999998</v>
      </c>
      <c r="CQ4102">
        <v>2.4</v>
      </c>
    </row>
    <row r="4103" spans="1:99" x14ac:dyDescent="0.55000000000000004">
      <c r="A4103" s="4" t="str">
        <f t="shared" ca="1" si="931"/>
        <v>Stifel, Nicoulas and Company, Incorporated (formerly Sterne Agee)</v>
      </c>
      <c r="B4103" s="4" t="str">
        <f t="shared" si="932"/>
        <v>Lindsey Piegza</v>
      </c>
      <c r="C4103" s="4" t="s">
        <v>246</v>
      </c>
      <c r="D4103" s="4" t="s">
        <v>195</v>
      </c>
      <c r="E4103" s="4" t="str">
        <f>IF(COUNTIF($E$2:E4102,"Begin: " &amp; C4103 &amp; "-" &amp; D4103 &amp; "-" &amp; H4103)=0,"Begin: " &amp; C4103 &amp; "-" &amp; D4103 &amp; "-" &amp; H4103,IF((C4103 &amp; "-" &amp; D4103 &amp; "-" &amp; H4103)&lt;&gt;(C4104 &amp; "-" &amp; D4104 &amp; "-" &amp; H4104),"End: " &amp; C4103 &amp; "-" &amp; D4103 &amp; "-" &amp; H4103,""))</f>
        <v/>
      </c>
      <c r="F4103" s="4" t="str">
        <f t="shared" si="933"/>
        <v>Wall Street Journal-CPI YoY-07-2019</v>
      </c>
      <c r="G4103" s="7">
        <v>43656</v>
      </c>
      <c r="H4103" s="7" t="str">
        <f t="shared" si="934"/>
        <v>07-2019</v>
      </c>
      <c r="I4103" s="7" t="str">
        <f t="shared" ca="1" si="935"/>
        <v>Wall Street Journal: Stifel, Nicoulas and Company, Incorporated (formerly Sterne Agee)-CPI YoY-07-2019</v>
      </c>
      <c r="J4103" s="4" t="str">
        <f t="shared" ca="1" si="936"/>
        <v>CPI YoY-Stifel, Nicoulas and Company, Incorporated (formerly Sterne Agee):07-2019</v>
      </c>
      <c r="K4103" t="s">
        <v>675</v>
      </c>
    </row>
    <row r="4104" spans="1:99" x14ac:dyDescent="0.55000000000000004">
      <c r="A4104" s="4" t="str">
        <f t="shared" ca="1" si="931"/>
        <v>Macroeconomic Advisers</v>
      </c>
      <c r="B4104" s="4" t="str">
        <f t="shared" si="932"/>
        <v>Dr. Joel Prakken/ Chris Varvares</v>
      </c>
      <c r="C4104" s="4" t="s">
        <v>246</v>
      </c>
      <c r="D4104" s="4" t="s">
        <v>195</v>
      </c>
      <c r="E4104" s="4" t="str">
        <f>IF(COUNTIF($E$2:E4103,"Begin: " &amp; C4104 &amp; "-" &amp; D4104 &amp; "-" &amp; H4104)=0,"Begin: " &amp; C4104 &amp; "-" &amp; D4104 &amp; "-" &amp; H4104,IF((C4104 &amp; "-" &amp; D4104 &amp; "-" &amp; H4104)&lt;&gt;(C4105 &amp; "-" &amp; D4105 &amp; "-" &amp; H4105),"End: " &amp; C4104 &amp; "-" &amp; D4104 &amp; "-" &amp; H4104,""))</f>
        <v/>
      </c>
      <c r="F4104" s="4" t="str">
        <f t="shared" si="933"/>
        <v>Wall Street Journal-CPI YoY-07-2019</v>
      </c>
      <c r="G4104" s="7">
        <v>43656</v>
      </c>
      <c r="H4104" s="7" t="str">
        <f t="shared" si="934"/>
        <v>07-2019</v>
      </c>
      <c r="I4104" s="7" t="str">
        <f t="shared" ca="1" si="935"/>
        <v>Wall Street Journal: Macroeconomic Advisers-CPI YoY-07-2019</v>
      </c>
      <c r="J4104" s="4" t="str">
        <f t="shared" ca="1" si="936"/>
        <v>CPI YoY-Macroeconomic Advisers:07-2019</v>
      </c>
      <c r="K4104" t="s">
        <v>228</v>
      </c>
      <c r="CM4104">
        <v>2.6</v>
      </c>
      <c r="CO4104">
        <v>2.2999999999999998</v>
      </c>
      <c r="CQ4104">
        <v>1.6</v>
      </c>
      <c r="CS4104">
        <v>2.2000000000000002</v>
      </c>
      <c r="CU4104">
        <v>2.5</v>
      </c>
    </row>
    <row r="4105" spans="1:99" x14ac:dyDescent="0.55000000000000004">
      <c r="A4105" s="4" t="str">
        <f t="shared" ca="1" si="931"/>
        <v>Ameriprise Financial</v>
      </c>
      <c r="B4105" s="4" t="str">
        <f t="shared" si="932"/>
        <v>Russell Price</v>
      </c>
      <c r="C4105" s="4" t="s">
        <v>246</v>
      </c>
      <c r="D4105" s="4" t="s">
        <v>195</v>
      </c>
      <c r="E4105" s="4" t="str">
        <f>IF(COUNTIF($E$2:E4104,"Begin: " &amp; C4105 &amp; "-" &amp; D4105 &amp; "-" &amp; H4105)=0,"Begin: " &amp; C4105 &amp; "-" &amp; D4105 &amp; "-" &amp; H4105,IF((C4105 &amp; "-" &amp; D4105 &amp; "-" &amp; H4105)&lt;&gt;(C4106 &amp; "-" &amp; D4106 &amp; "-" &amp; H4106),"End: " &amp; C4105 &amp; "-" &amp; D4105 &amp; "-" &amp; H4105,""))</f>
        <v/>
      </c>
      <c r="F4105" s="4" t="str">
        <f t="shared" si="933"/>
        <v>Wall Street Journal-CPI YoY-07-2019</v>
      </c>
      <c r="G4105" s="7">
        <v>43656</v>
      </c>
      <c r="H4105" s="7" t="str">
        <f t="shared" si="934"/>
        <v>07-2019</v>
      </c>
      <c r="I4105" s="7" t="str">
        <f t="shared" ca="1" si="935"/>
        <v>Wall Street Journal: Ameriprise Financial-CPI YoY-07-2019</v>
      </c>
      <c r="J4105" s="4" t="str">
        <f t="shared" ca="1" si="936"/>
        <v>CPI YoY-Ameriprise Financial:07-2019</v>
      </c>
      <c r="K4105" t="s">
        <v>441</v>
      </c>
      <c r="CM4105">
        <v>2.1</v>
      </c>
      <c r="CO4105">
        <v>2.2000000000000002</v>
      </c>
      <c r="CQ4105">
        <v>2.2000000000000002</v>
      </c>
      <c r="CS4105">
        <v>2.1</v>
      </c>
      <c r="CU4105">
        <v>2.1</v>
      </c>
    </row>
    <row r="4106" spans="1:99" x14ac:dyDescent="0.55000000000000004">
      <c r="A4106" s="4" t="str">
        <f t="shared" ca="1" si="931"/>
        <v>Eaton Corp.</v>
      </c>
      <c r="B4106" s="4" t="str">
        <f t="shared" si="932"/>
        <v>Arun Raha*</v>
      </c>
      <c r="C4106" s="4" t="s">
        <v>246</v>
      </c>
      <c r="D4106" s="4" t="s">
        <v>195</v>
      </c>
      <c r="E4106" s="4" t="str">
        <f>IF(COUNTIF($E$2:E4105,"Begin: " &amp; C4106 &amp; "-" &amp; D4106 &amp; "-" &amp; H4106)=0,"Begin: " &amp; C4106 &amp; "-" &amp; D4106 &amp; "-" &amp; H4106,IF((C4106 &amp; "-" &amp; D4106 &amp; "-" &amp; H4106)&lt;&gt;(C4107 &amp; "-" &amp; D4107 &amp; "-" &amp; H4107),"End: " &amp; C4106 &amp; "-" &amp; D4106 &amp; "-" &amp; H4106,""))</f>
        <v/>
      </c>
      <c r="F4106" s="4" t="str">
        <f t="shared" si="933"/>
        <v>Wall Street Journal-CPI YoY-07-2019</v>
      </c>
      <c r="G4106" s="7">
        <v>43656</v>
      </c>
      <c r="H4106" s="7" t="str">
        <f t="shared" si="934"/>
        <v>07-2019</v>
      </c>
      <c r="I4106" s="7" t="str">
        <f t="shared" ca="1" si="935"/>
        <v>Wall Street Journal: Eaton Corp.-CPI YoY-07-2019</v>
      </c>
      <c r="J4106" s="4" t="str">
        <f t="shared" ca="1" si="936"/>
        <v>CPI YoY-Eaton Corp.:07-2019</v>
      </c>
      <c r="K4106" t="s">
        <v>823</v>
      </c>
    </row>
    <row r="4107" spans="1:99" x14ac:dyDescent="0.55000000000000004">
      <c r="A4107" s="4" t="str">
        <f t="shared" ca="1" si="931"/>
        <v>Point Loma Nazarene University</v>
      </c>
      <c r="B4107" s="4" t="str">
        <f t="shared" si="932"/>
        <v>Lynn Reaser</v>
      </c>
      <c r="C4107" s="4" t="s">
        <v>246</v>
      </c>
      <c r="D4107" s="4" t="s">
        <v>195</v>
      </c>
      <c r="E4107" s="4" t="str">
        <f>IF(COUNTIF($E$2:E4106,"Begin: " &amp; C4107 &amp; "-" &amp; D4107 &amp; "-" &amp; H4107)=0,"Begin: " &amp; C4107 &amp; "-" &amp; D4107 &amp; "-" &amp; H4107,IF((C4107 &amp; "-" &amp; D4107 &amp; "-" &amp; H4107)&lt;&gt;(C4108 &amp; "-" &amp; D4108 &amp; "-" &amp; H4108),"End: " &amp; C4107 &amp; "-" &amp; D4107 &amp; "-" &amp; H4107,""))</f>
        <v/>
      </c>
      <c r="F4107" s="4" t="str">
        <f t="shared" si="933"/>
        <v>Wall Street Journal-CPI YoY-07-2019</v>
      </c>
      <c r="G4107" s="7">
        <v>43656</v>
      </c>
      <c r="H4107" s="7" t="str">
        <f t="shared" si="934"/>
        <v>07-2019</v>
      </c>
      <c r="I4107" s="7" t="str">
        <f t="shared" ca="1" si="935"/>
        <v>Wall Street Journal: Point Loma Nazarene University-CPI YoY-07-2019</v>
      </c>
      <c r="J4107" s="4" t="str">
        <f t="shared" ca="1" si="936"/>
        <v>CPI YoY-Point Loma Nazarene University:07-2019</v>
      </c>
      <c r="K4107" t="s">
        <v>658</v>
      </c>
      <c r="CM4107">
        <v>2</v>
      </c>
      <c r="CO4107">
        <v>2.2000000000000002</v>
      </c>
      <c r="CQ4107">
        <v>2.2000000000000002</v>
      </c>
      <c r="CS4107">
        <v>2</v>
      </c>
      <c r="CU4107">
        <v>2</v>
      </c>
    </row>
    <row r="4108" spans="1:99" x14ac:dyDescent="0.55000000000000004">
      <c r="A4108" s="4" t="str">
        <f t="shared" ca="1" si="931"/>
        <v>Deutsche Bank</v>
      </c>
      <c r="B4108" s="4" t="str">
        <f t="shared" si="932"/>
        <v>Brett Ryan/Matthew Luzzetti</v>
      </c>
      <c r="C4108" s="4" t="s">
        <v>246</v>
      </c>
      <c r="D4108" s="4" t="s">
        <v>195</v>
      </c>
      <c r="E4108" s="4" t="str">
        <f>IF(COUNTIF($E$2:E4107,"Begin: " &amp; C4108 &amp; "-" &amp; D4108 &amp; "-" &amp; H4108)=0,"Begin: " &amp; C4108 &amp; "-" &amp; D4108 &amp; "-" &amp; H4108,IF((C4108 &amp; "-" &amp; D4108 &amp; "-" &amp; H4108)&lt;&gt;(C4109 &amp; "-" &amp; D4109 &amp; "-" &amp; H4109),"End: " &amp; C4108 &amp; "-" &amp; D4108 &amp; "-" &amp; H4108,""))</f>
        <v/>
      </c>
      <c r="F4108" s="4" t="str">
        <f t="shared" si="933"/>
        <v>Wall Street Journal-CPI YoY-07-2019</v>
      </c>
      <c r="G4108" s="7">
        <v>43656</v>
      </c>
      <c r="H4108" s="7" t="str">
        <f t="shared" si="934"/>
        <v>07-2019</v>
      </c>
      <c r="I4108" s="7" t="str">
        <f t="shared" ca="1" si="935"/>
        <v>Wall Street Journal: Deutsche Bank-CPI YoY-07-2019</v>
      </c>
      <c r="J4108" s="4" t="str">
        <f t="shared" ca="1" si="936"/>
        <v>CPI YoY-Deutsche Bank:07-2019</v>
      </c>
      <c r="K4108" t="s">
        <v>804</v>
      </c>
      <c r="CM4108">
        <v>1.6</v>
      </c>
      <c r="CO4108">
        <v>1.7</v>
      </c>
      <c r="CQ4108">
        <v>2.2000000000000002</v>
      </c>
      <c r="CS4108">
        <v>2.2999999999999998</v>
      </c>
      <c r="CU4108">
        <v>2.2999999999999998</v>
      </c>
    </row>
    <row r="4109" spans="1:99" x14ac:dyDescent="0.55000000000000004">
      <c r="A4109" s="4" t="str">
        <f t="shared" ca="1" si="931"/>
        <v>Prestige Economics LLC</v>
      </c>
      <c r="B4109" s="4" t="str">
        <f t="shared" si="932"/>
        <v>Jason Schenker*</v>
      </c>
      <c r="C4109" s="4" t="s">
        <v>246</v>
      </c>
      <c r="D4109" s="4" t="s">
        <v>195</v>
      </c>
      <c r="E4109" s="4" t="str">
        <f>IF(COUNTIF($E$2:E4108,"Begin: " &amp; C4109 &amp; "-" &amp; D4109 &amp; "-" &amp; H4109)=0,"Begin: " &amp; C4109 &amp; "-" &amp; D4109 &amp; "-" &amp; H4109,IF((C4109 &amp; "-" &amp; D4109 &amp; "-" &amp; H4109)&lt;&gt;(C4110 &amp; "-" &amp; D4110 &amp; "-" &amp; H4110),"End: " &amp; C4109 &amp; "-" &amp; D4109 &amp; "-" &amp; H4109,""))</f>
        <v/>
      </c>
      <c r="F4109" s="4" t="str">
        <f t="shared" si="933"/>
        <v>Wall Street Journal-CPI YoY-07-2019</v>
      </c>
      <c r="G4109" s="7">
        <v>43656</v>
      </c>
      <c r="H4109" s="7" t="str">
        <f t="shared" si="934"/>
        <v>07-2019</v>
      </c>
      <c r="I4109" s="7" t="str">
        <f t="shared" ca="1" si="935"/>
        <v>Wall Street Journal: Prestige Economics LLC-CPI YoY-07-2019</v>
      </c>
      <c r="J4109" s="4" t="str">
        <f t="shared" ca="1" si="936"/>
        <v>CPI YoY-Prestige Economics LLC:07-2019</v>
      </c>
      <c r="K4109" t="s">
        <v>824</v>
      </c>
    </row>
    <row r="4110" spans="1:99" x14ac:dyDescent="0.55000000000000004">
      <c r="A4110" s="4" t="str">
        <f t="shared" ca="1" si="931"/>
        <v>Pantheon Macroeconomics</v>
      </c>
      <c r="B4110" s="4" t="str">
        <f t="shared" si="932"/>
        <v>Ian Shepherdson*</v>
      </c>
      <c r="C4110" s="4" t="s">
        <v>246</v>
      </c>
      <c r="D4110" s="4" t="s">
        <v>195</v>
      </c>
      <c r="E4110" s="4" t="str">
        <f>IF(COUNTIF($E$2:E4109,"Begin: " &amp; C4110 &amp; "-" &amp; D4110 &amp; "-" &amp; H4110)=0,"Begin: " &amp; C4110 &amp; "-" &amp; D4110 &amp; "-" &amp; H4110,IF((C4110 &amp; "-" &amp; D4110 &amp; "-" &amp; H4110)&lt;&gt;(C4111 &amp; "-" &amp; D4111 &amp; "-" &amp; H4111),"End: " &amp; C4110 &amp; "-" &amp; D4110 &amp; "-" &amp; H4110,""))</f>
        <v/>
      </c>
      <c r="F4110" s="4" t="str">
        <f t="shared" si="933"/>
        <v>Wall Street Journal-CPI YoY-07-2019</v>
      </c>
      <c r="G4110" s="7">
        <v>43656</v>
      </c>
      <c r="H4110" s="7" t="str">
        <f t="shared" si="934"/>
        <v>07-2019</v>
      </c>
      <c r="I4110" s="7" t="str">
        <f t="shared" ca="1" si="935"/>
        <v>Wall Street Journal: Pantheon Macroeconomics-CPI YoY-07-2019</v>
      </c>
      <c r="J4110" s="4" t="str">
        <f t="shared" ca="1" si="936"/>
        <v>CPI YoY-Pantheon Macroeconomics:07-2019</v>
      </c>
      <c r="K4110" t="s">
        <v>825</v>
      </c>
    </row>
    <row r="4111" spans="1:99" x14ac:dyDescent="0.55000000000000004">
      <c r="A4111" s="4" t="str">
        <f t="shared" ca="1" si="931"/>
        <v>Decision Economics, Inc.</v>
      </c>
      <c r="B4111" s="4" t="str">
        <f t="shared" si="932"/>
        <v>Allen Sinai</v>
      </c>
      <c r="C4111" s="4" t="s">
        <v>246</v>
      </c>
      <c r="D4111" s="4" t="s">
        <v>195</v>
      </c>
      <c r="E4111" s="4" t="str">
        <f>IF(COUNTIF($E$2:E4110,"Begin: " &amp; C4111 &amp; "-" &amp; D4111 &amp; "-" &amp; H4111)=0,"Begin: " &amp; C4111 &amp; "-" &amp; D4111 &amp; "-" &amp; H4111,IF((C4111 &amp; "-" &amp; D4111 &amp; "-" &amp; H4111)&lt;&gt;(C4112 &amp; "-" &amp; D4112 &amp; "-" &amp; H4112),"End: " &amp; C4111 &amp; "-" &amp; D4111 &amp; "-" &amp; H4111,""))</f>
        <v/>
      </c>
      <c r="F4111" s="4" t="str">
        <f t="shared" si="933"/>
        <v>Wall Street Journal-CPI YoY-07-2019</v>
      </c>
      <c r="G4111" s="7">
        <v>43656</v>
      </c>
      <c r="H4111" s="7" t="str">
        <f t="shared" si="934"/>
        <v>07-2019</v>
      </c>
      <c r="I4111" s="7" t="str">
        <f t="shared" ca="1" si="935"/>
        <v>Wall Street Journal: Decision Economics, Inc.-CPI YoY-07-2019</v>
      </c>
      <c r="J4111" s="4" t="str">
        <f t="shared" ca="1" si="936"/>
        <v>CPI YoY-Decision Economics, Inc.:07-2019</v>
      </c>
      <c r="K4111" t="s">
        <v>233</v>
      </c>
      <c r="CM4111">
        <v>1.8</v>
      </c>
      <c r="CO4111">
        <v>2.9</v>
      </c>
      <c r="CQ4111">
        <v>2.1</v>
      </c>
      <c r="CS4111">
        <v>2.2999999999999998</v>
      </c>
      <c r="CU4111">
        <v>2.4</v>
      </c>
    </row>
    <row r="4112" spans="1:99" x14ac:dyDescent="0.55000000000000004">
      <c r="A4112" s="4" t="str">
        <f t="shared" ca="1" si="931"/>
        <v>Parsec Financial</v>
      </c>
      <c r="B4112" s="4" t="str">
        <f t="shared" si="932"/>
        <v>James F. Smith</v>
      </c>
      <c r="C4112" s="4" t="s">
        <v>246</v>
      </c>
      <c r="D4112" s="4" t="s">
        <v>195</v>
      </c>
      <c r="E4112" s="4" t="str">
        <f>IF(COUNTIF($E$2:E4111,"Begin: " &amp; C4112 &amp; "-" &amp; D4112 &amp; "-" &amp; H4112)=0,"Begin: " &amp; C4112 &amp; "-" &amp; D4112 &amp; "-" &amp; H4112,IF((C4112 &amp; "-" &amp; D4112 &amp; "-" &amp; H4112)&lt;&gt;(C4113 &amp; "-" &amp; D4113 &amp; "-" &amp; H4113),"End: " &amp; C4112 &amp; "-" &amp; D4112 &amp; "-" &amp; H4112,""))</f>
        <v/>
      </c>
      <c r="F4112" s="4" t="str">
        <f t="shared" si="933"/>
        <v>Wall Street Journal-CPI YoY-07-2019</v>
      </c>
      <c r="G4112" s="7">
        <v>43656</v>
      </c>
      <c r="H4112" s="7" t="str">
        <f t="shared" si="934"/>
        <v>07-2019</v>
      </c>
      <c r="I4112" s="7" t="str">
        <f t="shared" ca="1" si="935"/>
        <v>Wall Street Journal: Parsec Financial-CPI YoY-07-2019</v>
      </c>
      <c r="J4112" s="4" t="str">
        <f t="shared" ca="1" si="936"/>
        <v>CPI YoY-Parsec Financial:07-2019</v>
      </c>
      <c r="K4112" t="s">
        <v>234</v>
      </c>
      <c r="CM4112">
        <v>2</v>
      </c>
      <c r="CO4112">
        <v>2.1</v>
      </c>
      <c r="CQ4112">
        <v>2.2999999999999998</v>
      </c>
      <c r="CS4112">
        <v>2.1</v>
      </c>
      <c r="CU4112">
        <v>2</v>
      </c>
    </row>
    <row r="4113" spans="1:99" x14ac:dyDescent="0.55000000000000004">
      <c r="A4113" s="4" t="str">
        <f t="shared" ca="1" si="931"/>
        <v>Univ of Central FL</v>
      </c>
      <c r="B4113" s="4" t="str">
        <f t="shared" si="932"/>
        <v>Sean M. Snaith*</v>
      </c>
      <c r="C4113" s="4" t="s">
        <v>246</v>
      </c>
      <c r="D4113" s="4" t="s">
        <v>195</v>
      </c>
      <c r="E4113" s="4" t="str">
        <f>IF(COUNTIF($E$2:E4112,"Begin: " &amp; C4113 &amp; "-" &amp; D4113 &amp; "-" &amp; H4113)=0,"Begin: " &amp; C4113 &amp; "-" &amp; D4113 &amp; "-" &amp; H4113,IF((C4113 &amp; "-" &amp; D4113 &amp; "-" &amp; H4113)&lt;&gt;(C4114 &amp; "-" &amp; D4114 &amp; "-" &amp; H4114),"End: " &amp; C4113 &amp; "-" &amp; D4113 &amp; "-" &amp; H4113,""))</f>
        <v/>
      </c>
      <c r="F4113" s="4" t="str">
        <f t="shared" si="933"/>
        <v>Wall Street Journal-CPI YoY-07-2019</v>
      </c>
      <c r="G4113" s="7">
        <v>43656</v>
      </c>
      <c r="H4113" s="7" t="str">
        <f t="shared" si="934"/>
        <v>07-2019</v>
      </c>
      <c r="I4113" s="7" t="str">
        <f t="shared" ca="1" si="935"/>
        <v>Wall Street Journal: Univ of Central FL-CPI YoY-07-2019</v>
      </c>
      <c r="J4113" s="4" t="str">
        <f t="shared" ca="1" si="936"/>
        <v>CPI YoY-Univ of Central FL:07-2019</v>
      </c>
      <c r="K4113" t="s">
        <v>843</v>
      </c>
    </row>
    <row r="4114" spans="1:99" x14ac:dyDescent="0.55000000000000004">
      <c r="A4114" s="4" t="str">
        <f t="shared" ca="1" si="931"/>
        <v>SS Economics</v>
      </c>
      <c r="B4114" s="4" t="str">
        <f t="shared" si="932"/>
        <v>Sung Won Sohn</v>
      </c>
      <c r="C4114" s="4" t="s">
        <v>246</v>
      </c>
      <c r="D4114" s="4" t="s">
        <v>195</v>
      </c>
      <c r="E4114" s="4" t="str">
        <f>IF(COUNTIF($E$2:E4113,"Begin: " &amp; C4114 &amp; "-" &amp; D4114 &amp; "-" &amp; H4114)=0,"Begin: " &amp; C4114 &amp; "-" &amp; D4114 &amp; "-" &amp; H4114,IF((C4114 &amp; "-" &amp; D4114 &amp; "-" &amp; H4114)&lt;&gt;(C4115 &amp; "-" &amp; D4115 &amp; "-" &amp; H4115),"End: " &amp; C4114 &amp; "-" &amp; D4114 &amp; "-" &amp; H4114,""))</f>
        <v/>
      </c>
      <c r="F4114" s="4" t="str">
        <f t="shared" si="933"/>
        <v>Wall Street Journal-CPI YoY-07-2019</v>
      </c>
      <c r="G4114" s="7">
        <v>43656</v>
      </c>
      <c r="H4114" s="7" t="str">
        <f t="shared" si="934"/>
        <v>07-2019</v>
      </c>
      <c r="I4114" s="7" t="str">
        <f t="shared" ca="1" si="935"/>
        <v>Wall Street Journal: SS Economics-CPI YoY-07-2019</v>
      </c>
      <c r="J4114" s="4" t="str">
        <f t="shared" ca="1" si="936"/>
        <v>CPI YoY-SS Economics:07-2019</v>
      </c>
      <c r="K4114" t="s">
        <v>785</v>
      </c>
      <c r="CM4114">
        <v>1.8</v>
      </c>
      <c r="CO4114">
        <v>1.7</v>
      </c>
      <c r="CQ4114">
        <v>1.9</v>
      </c>
      <c r="CS4114">
        <v>1.7</v>
      </c>
      <c r="CU4114">
        <v>1.9</v>
      </c>
    </row>
    <row r="4115" spans="1:99" x14ac:dyDescent="0.55000000000000004">
      <c r="A4115" s="4" t="str">
        <f t="shared" ref="A4115:A4124" ca="1" si="937">IF(ISERROR(IF(C4115="GIOA",INDEX(List_AnonymousForecasters,MATCH(LEFT(K4115,FIND(":",K4115,1)-1),List_IndividualForecasters,0),1),INDEX(List_FirmNamesOmega,MATCH(LEFT(K4115,FIND(":",K4115,1)-1),List_FirmNamesAlpha,0),1))),LEFT(K4115,FIND(":",K4115,1)-1),IF(C4115="GIOA",INDEX(List_AnonymousForecasters,MATCH(LEFT(K4115,FIND(":",K4115,1)-1),List_IndividualForecasters,0),1),INDEX(List_FirmNamesOmega,MATCH(LEFT(K4115,FIND(":",K4115,1)-1),List_FirmNamesAlpha,0),1)))</f>
        <v>Pierpont Securities</v>
      </c>
      <c r="B4115" s="4" t="str">
        <f t="shared" ref="B4115:B4124" si="938">MID(K4115,FIND(":",K4115,1)+2,LEN(K4115)-FIND(":",K4115,1))</f>
        <v>Stephen Stanley</v>
      </c>
      <c r="C4115" s="4" t="s">
        <v>246</v>
      </c>
      <c r="D4115" s="4" t="s">
        <v>195</v>
      </c>
      <c r="E4115" s="4" t="str">
        <f>IF(COUNTIF($E$2:E4114,"Begin: " &amp; C4115 &amp; "-" &amp; D4115 &amp; "-" &amp; H4115)=0,"Begin: " &amp; C4115 &amp; "-" &amp; D4115 &amp; "-" &amp; H4115,IF((C4115 &amp; "-" &amp; D4115 &amp; "-" &amp; H4115)&lt;&gt;(C4116 &amp; "-" &amp; D4116 &amp; "-" &amp; H4116),"End: " &amp; C4115 &amp; "-" &amp; D4115 &amp; "-" &amp; H4115,""))</f>
        <v/>
      </c>
      <c r="F4115" s="4" t="str">
        <f t="shared" ref="F4115:F4124" si="939">C4115 &amp; "-" &amp; D4115 &amp; "-" &amp; H4115</f>
        <v>Wall Street Journal-CPI YoY-07-2019</v>
      </c>
      <c r="G4115" s="7">
        <v>43656</v>
      </c>
      <c r="H4115" s="7" t="str">
        <f t="shared" ref="H4115:H4124" si="940">TEXT(MONTH(G4115),"00") &amp; "-" &amp; TEXT(YEAR(G4115),"0000")</f>
        <v>07-2019</v>
      </c>
      <c r="I4115" s="7" t="str">
        <f t="shared" ref="I4115:I4124" ca="1" si="941">C4115 &amp; ": " &amp; A4115 &amp; "-" &amp; D4115 &amp; "-" &amp; H4115</f>
        <v>Wall Street Journal: Pierpont Securities-CPI YoY-07-2019</v>
      </c>
      <c r="J4115" s="4" t="str">
        <f t="shared" ref="J4115:J4124" ca="1" si="942">D4115 &amp; "-" &amp; A4115 &amp; ":" &amp; TEXT(MONTH(G4115),"00") &amp; "-" &amp; TEXT(YEAR(G4115),"0000")</f>
        <v>CPI YoY-Pierpont Securities:07-2019</v>
      </c>
      <c r="K4115" t="s">
        <v>238</v>
      </c>
      <c r="CM4115">
        <v>2.4</v>
      </c>
      <c r="CO4115">
        <v>2.8</v>
      </c>
      <c r="CQ4115">
        <v>2.9</v>
      </c>
      <c r="CS4115">
        <v>3</v>
      </c>
      <c r="CU4115">
        <v>2.9</v>
      </c>
    </row>
    <row r="4116" spans="1:99" x14ac:dyDescent="0.55000000000000004">
      <c r="A4116" s="4" t="str">
        <f t="shared" ca="1" si="937"/>
        <v>Economic Analysis Associates Inc.</v>
      </c>
      <c r="B4116" s="4" t="str">
        <f t="shared" si="938"/>
        <v>Susan M. Sterne</v>
      </c>
      <c r="C4116" s="4" t="s">
        <v>246</v>
      </c>
      <c r="D4116" s="4" t="s">
        <v>195</v>
      </c>
      <c r="E4116" s="4" t="str">
        <f>IF(COUNTIF($E$2:E4115,"Begin: " &amp; C4116 &amp; "-" &amp; D4116 &amp; "-" &amp; H4116)=0,"Begin: " &amp; C4116 &amp; "-" &amp; D4116 &amp; "-" &amp; H4116,IF((C4116 &amp; "-" &amp; D4116 &amp; "-" &amp; H4116)&lt;&gt;(C4117 &amp; "-" &amp; D4117 &amp; "-" &amp; H4117),"End: " &amp; C4116 &amp; "-" &amp; D4116 &amp; "-" &amp; H4116,""))</f>
        <v/>
      </c>
      <c r="F4116" s="4" t="str">
        <f t="shared" si="939"/>
        <v>Wall Street Journal-CPI YoY-07-2019</v>
      </c>
      <c r="G4116" s="7">
        <v>43656</v>
      </c>
      <c r="H4116" s="7" t="str">
        <f t="shared" si="940"/>
        <v>07-2019</v>
      </c>
      <c r="I4116" s="7" t="str">
        <f t="shared" ca="1" si="941"/>
        <v>Wall Street Journal: Economic Analysis Associates Inc.-CPI YoY-07-2019</v>
      </c>
      <c r="J4116" s="4" t="str">
        <f t="shared" ca="1" si="942"/>
        <v>CPI YoY-Economic Analysis Associates Inc.:07-2019</v>
      </c>
      <c r="K4116" t="s">
        <v>239</v>
      </c>
      <c r="CM4116">
        <v>1.8</v>
      </c>
      <c r="CO4116">
        <v>1.7</v>
      </c>
      <c r="CQ4116">
        <v>1.9</v>
      </c>
      <c r="CS4116">
        <v>2.2000000000000002</v>
      </c>
      <c r="CU4116">
        <v>2.1</v>
      </c>
    </row>
    <row r="4117" spans="1:99" x14ac:dyDescent="0.55000000000000004">
      <c r="A4117" s="4" t="str">
        <f t="shared" ca="1" si="937"/>
        <v>CSFB</v>
      </c>
      <c r="B4117" s="4" t="str">
        <f t="shared" si="938"/>
        <v>James Sweeney</v>
      </c>
      <c r="C4117" s="4" t="s">
        <v>246</v>
      </c>
      <c r="D4117" s="4" t="s">
        <v>195</v>
      </c>
      <c r="E4117" s="4" t="str">
        <f>IF(COUNTIF($E$2:E4116,"Begin: " &amp; C4117 &amp; "-" &amp; D4117 &amp; "-" &amp; H4117)=0,"Begin: " &amp; C4117 &amp; "-" &amp; D4117 &amp; "-" &amp; H4117,IF((C4117 &amp; "-" &amp; D4117 &amp; "-" &amp; H4117)&lt;&gt;(C4118 &amp; "-" &amp; D4118 &amp; "-" &amp; H4118),"End: " &amp; C4117 &amp; "-" &amp; D4117 &amp; "-" &amp; H4117,""))</f>
        <v/>
      </c>
      <c r="F4117" s="4" t="str">
        <f t="shared" si="939"/>
        <v>Wall Street Journal-CPI YoY-07-2019</v>
      </c>
      <c r="G4117" s="7">
        <v>43656</v>
      </c>
      <c r="H4117" s="7" t="str">
        <f t="shared" si="940"/>
        <v>07-2019</v>
      </c>
      <c r="I4117" s="7" t="str">
        <f t="shared" ca="1" si="941"/>
        <v>Wall Street Journal: CSFB-CPI YoY-07-2019</v>
      </c>
      <c r="J4117" s="4" t="str">
        <f t="shared" ca="1" si="942"/>
        <v>CPI YoY-CSFB:07-2019</v>
      </c>
      <c r="K4117" t="s">
        <v>679</v>
      </c>
      <c r="CM4117">
        <v>2.1</v>
      </c>
      <c r="CO4117">
        <v>1.8</v>
      </c>
      <c r="CQ4117">
        <v>1.6</v>
      </c>
    </row>
    <row r="4118" spans="1:99" x14ac:dyDescent="0.55000000000000004">
      <c r="A4118" s="4" t="str">
        <f t="shared" ca="1" si="937"/>
        <v>American Chemisty Council</v>
      </c>
      <c r="B4118" s="4" t="str">
        <f t="shared" si="938"/>
        <v>Kevin Swift</v>
      </c>
      <c r="C4118" s="4" t="s">
        <v>246</v>
      </c>
      <c r="D4118" s="4" t="s">
        <v>195</v>
      </c>
      <c r="E4118" s="4" t="str">
        <f>IF(COUNTIF($E$2:E4117,"Begin: " &amp; C4118 &amp; "-" &amp; D4118 &amp; "-" &amp; H4118)=0,"Begin: " &amp; C4118 &amp; "-" &amp; D4118 &amp; "-" &amp; H4118,IF((C4118 &amp; "-" &amp; D4118 &amp; "-" &amp; H4118)&lt;&gt;(C4119 &amp; "-" &amp; D4119 &amp; "-" &amp; H4119),"End: " &amp; C4118 &amp; "-" &amp; D4118 &amp; "-" &amp; H4118,""))</f>
        <v/>
      </c>
      <c r="F4118" s="4" t="str">
        <f t="shared" si="939"/>
        <v>Wall Street Journal-CPI YoY-07-2019</v>
      </c>
      <c r="G4118" s="7">
        <v>43656</v>
      </c>
      <c r="H4118" s="7" t="str">
        <f t="shared" si="940"/>
        <v>07-2019</v>
      </c>
      <c r="I4118" s="7" t="str">
        <f t="shared" ca="1" si="941"/>
        <v>Wall Street Journal: American Chemisty Council-CPI YoY-07-2019</v>
      </c>
      <c r="J4118" s="4" t="str">
        <f t="shared" ca="1" si="942"/>
        <v>CPI YoY-American Chemisty Council:07-2019</v>
      </c>
      <c r="K4118" t="s">
        <v>443</v>
      </c>
      <c r="CM4118">
        <v>1.8</v>
      </c>
      <c r="CO4118">
        <v>2</v>
      </c>
      <c r="CQ4118">
        <v>2</v>
      </c>
      <c r="CS4118">
        <v>2.2999999999999998</v>
      </c>
      <c r="CU4118">
        <v>2</v>
      </c>
    </row>
    <row r="4119" spans="1:99" x14ac:dyDescent="0.55000000000000004">
      <c r="A4119" s="4" t="str">
        <f t="shared" ca="1" si="937"/>
        <v>Grant Thornton</v>
      </c>
      <c r="B4119" s="4" t="str">
        <f t="shared" si="938"/>
        <v>Diane Swonk</v>
      </c>
      <c r="C4119" s="4" t="s">
        <v>246</v>
      </c>
      <c r="D4119" s="4" t="s">
        <v>195</v>
      </c>
      <c r="E4119" s="4" t="str">
        <f>IF(COUNTIF($E$2:E4118,"Begin: " &amp; C4119 &amp; "-" &amp; D4119 &amp; "-" &amp; H4119)=0,"Begin: " &amp; C4119 &amp; "-" &amp; D4119 &amp; "-" &amp; H4119,IF((C4119 &amp; "-" &amp; D4119 &amp; "-" &amp; H4119)&lt;&gt;(C4120 &amp; "-" &amp; D4120 &amp; "-" &amp; H4120),"End: " &amp; C4119 &amp; "-" &amp; D4119 &amp; "-" &amp; H4119,""))</f>
        <v/>
      </c>
      <c r="F4119" s="4" t="str">
        <f t="shared" si="939"/>
        <v>Wall Street Journal-CPI YoY-07-2019</v>
      </c>
      <c r="G4119" s="7">
        <v>43656</v>
      </c>
      <c r="H4119" s="7" t="str">
        <f t="shared" si="940"/>
        <v>07-2019</v>
      </c>
      <c r="I4119" s="7" t="str">
        <f t="shared" ca="1" si="941"/>
        <v>Wall Street Journal: Grant Thornton-CPI YoY-07-2019</v>
      </c>
      <c r="J4119" s="4" t="str">
        <f t="shared" ca="1" si="942"/>
        <v>CPI YoY-Grant Thornton:07-2019</v>
      </c>
      <c r="K4119" t="s">
        <v>772</v>
      </c>
      <c r="CM4119">
        <v>2.2000000000000002</v>
      </c>
      <c r="CO4119">
        <v>2.2999999999999998</v>
      </c>
      <c r="CQ4119">
        <v>1.7</v>
      </c>
      <c r="CS4119">
        <v>1.9</v>
      </c>
      <c r="CU4119">
        <v>1.9</v>
      </c>
    </row>
    <row r="4120" spans="1:99" x14ac:dyDescent="0.55000000000000004">
      <c r="A4120" s="4" t="str">
        <f t="shared" ca="1" si="937"/>
        <v>The Northern Trust</v>
      </c>
      <c r="B4120" s="4" t="str">
        <f t="shared" si="938"/>
        <v xml:space="preserve">Carl Tannenbaum </v>
      </c>
      <c r="C4120" s="4" t="s">
        <v>246</v>
      </c>
      <c r="D4120" s="4" t="s">
        <v>195</v>
      </c>
      <c r="E4120" s="4" t="str">
        <f>IF(COUNTIF($E$2:E4119,"Begin: " &amp; C4120 &amp; "-" &amp; D4120 &amp; "-" &amp; H4120)=0,"Begin: " &amp; C4120 &amp; "-" &amp; D4120 &amp; "-" &amp; H4120,IF((C4120 &amp; "-" &amp; D4120 &amp; "-" &amp; H4120)&lt;&gt;(C4121 &amp; "-" &amp; D4121 &amp; "-" &amp; H4121),"End: " &amp; C4120 &amp; "-" &amp; D4120 &amp; "-" &amp; H4120,""))</f>
        <v/>
      </c>
      <c r="F4120" s="4" t="str">
        <f t="shared" si="939"/>
        <v>Wall Street Journal-CPI YoY-07-2019</v>
      </c>
      <c r="G4120" s="7">
        <v>43656</v>
      </c>
      <c r="H4120" s="7" t="str">
        <f t="shared" si="940"/>
        <v>07-2019</v>
      </c>
      <c r="I4120" s="7" t="str">
        <f t="shared" ca="1" si="941"/>
        <v>Wall Street Journal: The Northern Trust-CPI YoY-07-2019</v>
      </c>
      <c r="J4120" s="4" t="str">
        <f t="shared" ca="1" si="942"/>
        <v>CPI YoY-The Northern Trust:07-2019</v>
      </c>
      <c r="K4120" t="s">
        <v>241</v>
      </c>
      <c r="CM4120">
        <v>2</v>
      </c>
      <c r="CO4120">
        <v>1.9</v>
      </c>
      <c r="CQ4120">
        <v>1.8</v>
      </c>
      <c r="CS4120">
        <v>1.9</v>
      </c>
      <c r="CU4120">
        <v>1.9</v>
      </c>
    </row>
    <row r="4121" spans="1:99" x14ac:dyDescent="0.55000000000000004">
      <c r="A4121" s="4" t="str">
        <f t="shared" ca="1" si="937"/>
        <v>BNP Paribas</v>
      </c>
      <c r="B4121" s="4" t="str">
        <f t="shared" si="938"/>
        <v>US Economics Team</v>
      </c>
      <c r="C4121" s="4" t="s">
        <v>246</v>
      </c>
      <c r="D4121" s="4" t="s">
        <v>195</v>
      </c>
      <c r="E4121" s="4" t="str">
        <f>IF(COUNTIF($E$2:E4120,"Begin: " &amp; C4121 &amp; "-" &amp; D4121 &amp; "-" &amp; H4121)=0,"Begin: " &amp; C4121 &amp; "-" &amp; D4121 &amp; "-" &amp; H4121,IF((C4121 &amp; "-" &amp; D4121 &amp; "-" &amp; H4121)&lt;&gt;(C4122 &amp; "-" &amp; D4122 &amp; "-" &amp; H4122),"End: " &amp; C4121 &amp; "-" &amp; D4121 &amp; "-" &amp; H4121,""))</f>
        <v/>
      </c>
      <c r="F4121" s="4" t="str">
        <f t="shared" si="939"/>
        <v>Wall Street Journal-CPI YoY-07-2019</v>
      </c>
      <c r="G4121" s="7">
        <v>43656</v>
      </c>
      <c r="H4121" s="7" t="str">
        <f t="shared" si="940"/>
        <v>07-2019</v>
      </c>
      <c r="I4121" s="7" t="str">
        <f t="shared" ca="1" si="941"/>
        <v>Wall Street Journal: BNP Paribas-CPI YoY-07-2019</v>
      </c>
      <c r="J4121" s="4" t="str">
        <f t="shared" ca="1" si="942"/>
        <v>CPI YoY-BNP Paribas:07-2019</v>
      </c>
      <c r="K4121" t="s">
        <v>444</v>
      </c>
      <c r="CM4121">
        <v>1.8</v>
      </c>
      <c r="CO4121">
        <v>1.9</v>
      </c>
      <c r="CQ4121">
        <v>1.7</v>
      </c>
    </row>
    <row r="4122" spans="1:99" x14ac:dyDescent="0.55000000000000004">
      <c r="A4122" s="4" t="str">
        <f t="shared" ca="1" si="937"/>
        <v>First Trust Adv.</v>
      </c>
      <c r="B4122" s="4" t="str">
        <f t="shared" si="938"/>
        <v>Brian S. Wesbury/ Robert Stein</v>
      </c>
      <c r="C4122" s="4" t="s">
        <v>246</v>
      </c>
      <c r="D4122" s="4" t="s">
        <v>195</v>
      </c>
      <c r="E4122" s="4" t="str">
        <f>IF(COUNTIF($E$2:E4121,"Begin: " &amp; C4122 &amp; "-" &amp; D4122 &amp; "-" &amp; H4122)=0,"Begin: " &amp; C4122 &amp; "-" &amp; D4122 &amp; "-" &amp; H4122,IF((C4122 &amp; "-" &amp; D4122 &amp; "-" &amp; H4122)&lt;&gt;(C4123 &amp; "-" &amp; D4123 &amp; "-" &amp; H4123),"End: " &amp; C4122 &amp; "-" &amp; D4122 &amp; "-" &amp; H4122,""))</f>
        <v/>
      </c>
      <c r="F4122" s="4" t="str">
        <f t="shared" si="939"/>
        <v>Wall Street Journal-CPI YoY-07-2019</v>
      </c>
      <c r="G4122" s="7">
        <v>43656</v>
      </c>
      <c r="H4122" s="7" t="str">
        <f t="shared" si="940"/>
        <v>07-2019</v>
      </c>
      <c r="I4122" s="7" t="str">
        <f t="shared" ca="1" si="941"/>
        <v>Wall Street Journal: First Trust Adv.-CPI YoY-07-2019</v>
      </c>
      <c r="J4122" s="4" t="str">
        <f t="shared" ca="1" si="942"/>
        <v>CPI YoY-First Trust Adv.:07-2019</v>
      </c>
      <c r="K4122" t="s">
        <v>243</v>
      </c>
      <c r="CM4122">
        <v>2.5</v>
      </c>
      <c r="CO4122">
        <v>2.5</v>
      </c>
      <c r="CQ4122">
        <v>2.5</v>
      </c>
    </row>
    <row r="4123" spans="1:99" x14ac:dyDescent="0.55000000000000004">
      <c r="A4123" s="4" t="str">
        <f t="shared" ca="1" si="937"/>
        <v>National Association of Realtors</v>
      </c>
      <c r="B4123" s="4" t="str">
        <f t="shared" si="938"/>
        <v>Lawrence Yun*</v>
      </c>
      <c r="C4123" s="4" t="s">
        <v>246</v>
      </c>
      <c r="D4123" s="4" t="s">
        <v>195</v>
      </c>
      <c r="E4123" s="4" t="str">
        <f>IF(COUNTIF($E$2:E4122,"Begin: " &amp; C4123 &amp; "-" &amp; D4123 &amp; "-" &amp; H4123)=0,"Begin: " &amp; C4123 &amp; "-" &amp; D4123 &amp; "-" &amp; H4123,IF((C4123 &amp; "-" &amp; D4123 &amp; "-" &amp; H4123)&lt;&gt;(C4124 &amp; "-" &amp; D4124 &amp; "-" &amp; H4124),"End: " &amp; C4123 &amp; "-" &amp; D4123 &amp; "-" &amp; H4123,""))</f>
        <v/>
      </c>
      <c r="F4123" s="4" t="str">
        <f t="shared" si="939"/>
        <v>Wall Street Journal-CPI YoY-07-2019</v>
      </c>
      <c r="G4123" s="7">
        <v>43656</v>
      </c>
      <c r="H4123" s="7" t="str">
        <f t="shared" si="940"/>
        <v>07-2019</v>
      </c>
      <c r="I4123" s="7" t="str">
        <f t="shared" ca="1" si="941"/>
        <v>Wall Street Journal: National Association of Realtors-CPI YoY-07-2019</v>
      </c>
      <c r="J4123" s="4" t="str">
        <f t="shared" ca="1" si="942"/>
        <v>CPI YoY-National Association of Realtors:07-2019</v>
      </c>
      <c r="K4123" t="s">
        <v>844</v>
      </c>
    </row>
    <row r="4124" spans="1:99" x14ac:dyDescent="0.55000000000000004">
      <c r="A4124" s="4" t="str">
        <f t="shared" ca="1" si="937"/>
        <v>Morgan Stanley</v>
      </c>
      <c r="B4124" s="4" t="str">
        <f t="shared" si="938"/>
        <v>Ellen Zentner*</v>
      </c>
      <c r="C4124" s="4" t="s">
        <v>246</v>
      </c>
      <c r="D4124" s="4" t="s">
        <v>195</v>
      </c>
      <c r="E4124" s="4" t="str">
        <f>IF(COUNTIF($E$2:E4123,"Begin: " &amp; C4124 &amp; "-" &amp; D4124 &amp; "-" &amp; H4124)=0,"Begin: " &amp; C4124 &amp; "-" &amp; D4124 &amp; "-" &amp; H4124,IF((C4124 &amp; "-" &amp; D4124 &amp; "-" &amp; H4124)&lt;&gt;(C4125 &amp; "-" &amp; D4125 &amp; "-" &amp; H4125),"End: " &amp; C4124 &amp; "-" &amp; D4124 &amp; "-" &amp; H4124,""))</f>
        <v>End: Wall Street Journal-CPI YoY-07-2019</v>
      </c>
      <c r="F4124" s="4" t="str">
        <f t="shared" si="939"/>
        <v>Wall Street Journal-CPI YoY-07-2019</v>
      </c>
      <c r="G4124" s="7">
        <v>43656</v>
      </c>
      <c r="H4124" s="7" t="str">
        <f t="shared" si="940"/>
        <v>07-2019</v>
      </c>
      <c r="I4124" s="7" t="str">
        <f t="shared" ca="1" si="941"/>
        <v>Wall Street Journal: Morgan Stanley-CPI YoY-07-2019</v>
      </c>
      <c r="J4124" s="4" t="str">
        <f t="shared" ca="1" si="942"/>
        <v>CPI YoY-Morgan Stanley:07-2019</v>
      </c>
      <c r="K4124" t="s">
        <v>827</v>
      </c>
    </row>
    <row r="4125" spans="1:99" x14ac:dyDescent="0.55000000000000004">
      <c r="A4125" s="4" t="str">
        <f t="shared" ref="A4125" ca="1" si="943">IF(ISERROR(IF(C4125="GIOA",INDEX(List_AnonymousForecasters,MATCH(LEFT(K4125,FIND(":",K4125,1)-1),List_IndividualForecasters,0),1),INDEX(List_FirmNamesOmega,MATCH(LEFT(K4125,FIND(":",K4125,1)-1),List_FirmNamesAlpha,0),1))),LEFT(K4125,FIND(":",K4125,1)-1),IF(C4125="GIOA",INDEX(List_AnonymousForecasters,MATCH(LEFT(K4125,FIND(":",K4125,1)-1),List_IndividualForecasters,0),1),INDEX(List_FirmNamesOmega,MATCH(LEFT(K4125,FIND(":",K4125,1)-1),List_FirmNamesAlpha,0),1)))</f>
        <v>Nomura</v>
      </c>
      <c r="B4125" s="4" t="str">
        <f t="shared" ref="B4125" si="944">MID(K4125,FIND(":",K4125,1)+2,LEN(K4125)-FIND(":",K4125,1))</f>
        <v>Lewis Alexander</v>
      </c>
      <c r="C4125" s="4" t="s">
        <v>246</v>
      </c>
      <c r="D4125" s="4" t="s">
        <v>97</v>
      </c>
      <c r="E4125" s="4" t="str">
        <f>IF(COUNTIF($E$2:E4124,"Begin: " &amp; C4125 &amp; "-" &amp; D4125 &amp; "-" &amp; H4125)=0,"Begin: " &amp; C4125 &amp; "-" &amp; D4125 &amp; "-" &amp; H4125,IF((C4125 &amp; "-" &amp; D4125 &amp; "-" &amp; H4125)&lt;&gt;(C4126 &amp; "-" &amp; D4126 &amp; "-" &amp; H4126),"End: " &amp; C4125 &amp; "-" &amp; D4125 &amp; "-" &amp; H4125,""))</f>
        <v>Begin: Wall Street Journal-Unemployment Rate-07-2019</v>
      </c>
      <c r="F4125" s="4" t="str">
        <f t="shared" ref="F4125" si="945">C4125 &amp; "-" &amp; D4125 &amp; "-" &amp; H4125</f>
        <v>Wall Street Journal-Unemployment Rate-07-2019</v>
      </c>
      <c r="G4125" s="7">
        <v>43656</v>
      </c>
      <c r="H4125" s="7" t="str">
        <f t="shared" ref="H4125" si="946">TEXT(MONTH(G4125),"00") &amp; "-" &amp; TEXT(YEAR(G4125),"0000")</f>
        <v>07-2019</v>
      </c>
      <c r="I4125" s="7" t="str">
        <f t="shared" ref="I4125" ca="1" si="947">C4125 &amp; ": " &amp; A4125 &amp; "-" &amp; D4125 &amp; "-" &amp; H4125</f>
        <v>Wall Street Journal: Nomura-Unemployment Rate-07-2019</v>
      </c>
      <c r="J4125" s="4" t="str">
        <f t="shared" ref="J4125" ca="1" si="948">D4125 &amp; "-" &amp; A4125 &amp; ":" &amp; TEXT(MONTH(G4125),"00") &amp; "-" &amp; TEXT(YEAR(G4125),"0000")</f>
        <v>Unemployment Rate-Nomura:07-2019</v>
      </c>
      <c r="K4125" t="s">
        <v>196</v>
      </c>
      <c r="CM4125">
        <v>3.5</v>
      </c>
      <c r="CO4125">
        <v>3.5</v>
      </c>
      <c r="CQ4125">
        <v>3.5</v>
      </c>
      <c r="CS4125">
        <v>3.5</v>
      </c>
      <c r="CU4125">
        <v>3.5</v>
      </c>
    </row>
    <row r="4126" spans="1:99" x14ac:dyDescent="0.55000000000000004">
      <c r="A4126" s="4" t="str">
        <f t="shared" ref="A4126:A4189" ca="1" si="949">IF(ISERROR(IF(C4126="GIOA",INDEX(List_AnonymousForecasters,MATCH(LEFT(K4126,FIND(":",K4126,1)-1),List_IndividualForecasters,0),1),INDEX(List_FirmNamesOmega,MATCH(LEFT(K4126,FIND(":",K4126,1)-1),List_FirmNamesAlpha,0),1))),LEFT(K4126,FIND(":",K4126,1)-1),IF(C4126="GIOA",INDEX(List_AnonymousForecasters,MATCH(LEFT(K4126,FIND(":",K4126,1)-1),List_IndividualForecasters,0),1),INDEX(List_FirmNamesOmega,MATCH(LEFT(K4126,FIND(":",K4126,1)-1),List_FirmNamesAlpha,0),1)))</f>
        <v>Bank of the West</v>
      </c>
      <c r="B4126" s="4" t="str">
        <f t="shared" ref="B4126:B4189" si="950">MID(K4126,FIND(":",K4126,1)+2,LEN(K4126)-FIND(":",K4126,1))</f>
        <v>Scott Anderson</v>
      </c>
      <c r="C4126" s="4" t="s">
        <v>246</v>
      </c>
      <c r="D4126" s="4" t="s">
        <v>97</v>
      </c>
      <c r="E4126" s="4" t="str">
        <f>IF(COUNTIF($E$2:E4125,"Begin: " &amp; C4126 &amp; "-" &amp; D4126 &amp; "-" &amp; H4126)=0,"Begin: " &amp; C4126 &amp; "-" &amp; D4126 &amp; "-" &amp; H4126,IF((C4126 &amp; "-" &amp; D4126 &amp; "-" &amp; H4126)&lt;&gt;(C4127 &amp; "-" &amp; D4127 &amp; "-" &amp; H4127),"End: " &amp; C4126 &amp; "-" &amp; D4126 &amp; "-" &amp; H4126,""))</f>
        <v/>
      </c>
      <c r="F4126" s="4" t="str">
        <f t="shared" ref="F4126:F4189" si="951">C4126 &amp; "-" &amp; D4126 &amp; "-" &amp; H4126</f>
        <v>Wall Street Journal-Unemployment Rate-07-2019</v>
      </c>
      <c r="G4126" s="7">
        <v>43656</v>
      </c>
      <c r="H4126" s="7" t="str">
        <f t="shared" ref="H4126:H4189" si="952">TEXT(MONTH(G4126),"00") &amp; "-" &amp; TEXT(YEAR(G4126),"0000")</f>
        <v>07-2019</v>
      </c>
      <c r="I4126" s="7" t="str">
        <f t="shared" ref="I4126:I4189" ca="1" si="953">C4126 &amp; ": " &amp; A4126 &amp; "-" &amp; D4126 &amp; "-" &amp; H4126</f>
        <v>Wall Street Journal: Bank of the West-Unemployment Rate-07-2019</v>
      </c>
      <c r="J4126" s="4" t="str">
        <f t="shared" ref="J4126:J4189" ca="1" si="954">D4126 &amp; "-" &amp; A4126 &amp; ":" &amp; TEXT(MONTH(G4126),"00") &amp; "-" &amp; TEXT(YEAR(G4126),"0000")</f>
        <v>Unemployment Rate-Bank of the West:07-2019</v>
      </c>
      <c r="K4126" t="s">
        <v>763</v>
      </c>
      <c r="CM4126">
        <v>3.8</v>
      </c>
      <c r="CO4126">
        <v>4.2</v>
      </c>
      <c r="CQ4126">
        <v>4.8</v>
      </c>
      <c r="CS4126">
        <v>4.9000000000000004</v>
      </c>
      <c r="CU4126">
        <v>4.8</v>
      </c>
    </row>
    <row r="4127" spans="1:99" x14ac:dyDescent="0.55000000000000004">
      <c r="A4127" s="4" t="str">
        <f t="shared" ca="1" si="949"/>
        <v>Capital Economics</v>
      </c>
      <c r="B4127" s="4" t="str">
        <f t="shared" si="950"/>
        <v>Paul Ashworth*</v>
      </c>
      <c r="C4127" s="4" t="s">
        <v>246</v>
      </c>
      <c r="D4127" s="4" t="s">
        <v>97</v>
      </c>
      <c r="E4127" s="4" t="str">
        <f>IF(COUNTIF($E$2:E4126,"Begin: " &amp; C4127 &amp; "-" &amp; D4127 &amp; "-" &amp; H4127)=0,"Begin: " &amp; C4127 &amp; "-" &amp; D4127 &amp; "-" &amp; H4127,IF((C4127 &amp; "-" &amp; D4127 &amp; "-" &amp; H4127)&lt;&gt;(C4128 &amp; "-" &amp; D4128 &amp; "-" &amp; H4128),"End: " &amp; C4127 &amp; "-" &amp; D4127 &amp; "-" &amp; H4127,""))</f>
        <v/>
      </c>
      <c r="F4127" s="4" t="str">
        <f t="shared" si="951"/>
        <v>Wall Street Journal-Unemployment Rate-07-2019</v>
      </c>
      <c r="G4127" s="7">
        <v>43656</v>
      </c>
      <c r="H4127" s="7" t="str">
        <f t="shared" si="952"/>
        <v>07-2019</v>
      </c>
      <c r="I4127" s="7" t="str">
        <f t="shared" ca="1" si="953"/>
        <v>Wall Street Journal: Capital Economics-Unemployment Rate-07-2019</v>
      </c>
      <c r="J4127" s="4" t="str">
        <f t="shared" ca="1" si="954"/>
        <v>Unemployment Rate-Capital Economics:07-2019</v>
      </c>
      <c r="K4127" t="s">
        <v>812</v>
      </c>
    </row>
    <row r="4128" spans="1:99" x14ac:dyDescent="0.55000000000000004">
      <c r="A4128" s="4" t="str">
        <f t="shared" ca="1" si="949"/>
        <v>Deloitte LP</v>
      </c>
      <c r="B4128" s="4" t="str">
        <f t="shared" si="950"/>
        <v>Daniel Bachman</v>
      </c>
      <c r="C4128" s="4" t="s">
        <v>246</v>
      </c>
      <c r="D4128" s="4" t="s">
        <v>97</v>
      </c>
      <c r="E4128" s="4" t="str">
        <f>IF(COUNTIF($E$2:E4127,"Begin: " &amp; C4128 &amp; "-" &amp; D4128 &amp; "-" &amp; H4128)=0,"Begin: " &amp; C4128 &amp; "-" &amp; D4128 &amp; "-" &amp; H4128,IF((C4128 &amp; "-" &amp; D4128 &amp; "-" &amp; H4128)&lt;&gt;(C4129 &amp; "-" &amp; D4129 &amp; "-" &amp; H4129),"End: " &amp; C4128 &amp; "-" &amp; D4128 &amp; "-" &amp; H4128,""))</f>
        <v/>
      </c>
      <c r="F4128" s="4" t="str">
        <f t="shared" si="951"/>
        <v>Wall Street Journal-Unemployment Rate-07-2019</v>
      </c>
      <c r="G4128" s="7">
        <v>43656</v>
      </c>
      <c r="H4128" s="7" t="str">
        <f t="shared" si="952"/>
        <v>07-2019</v>
      </c>
      <c r="I4128" s="7" t="str">
        <f t="shared" ca="1" si="953"/>
        <v>Wall Street Journal: Deloitte LP-Unemployment Rate-07-2019</v>
      </c>
      <c r="J4128" s="4" t="str">
        <f t="shared" ca="1" si="954"/>
        <v>Unemployment Rate-Deloitte LP:07-2019</v>
      </c>
      <c r="K4128" t="s">
        <v>749</v>
      </c>
      <c r="CM4128">
        <v>3.7</v>
      </c>
      <c r="CO4128">
        <v>3.8</v>
      </c>
      <c r="CQ4128">
        <v>3.9</v>
      </c>
      <c r="CS4128">
        <v>3.9</v>
      </c>
      <c r="CU4128">
        <v>3.9</v>
      </c>
    </row>
    <row r="4129" spans="1:99" x14ac:dyDescent="0.55000000000000004">
      <c r="A4129" s="4" t="str">
        <f t="shared" ca="1" si="949"/>
        <v>Economic Outlook Group</v>
      </c>
      <c r="B4129" s="4" t="str">
        <f t="shared" si="950"/>
        <v>Bernard Baumohl</v>
      </c>
      <c r="C4129" s="4" t="s">
        <v>246</v>
      </c>
      <c r="D4129" s="4" t="s">
        <v>97</v>
      </c>
      <c r="E4129" s="4" t="str">
        <f>IF(COUNTIF($E$2:E4128,"Begin: " &amp; C4129 &amp; "-" &amp; D4129 &amp; "-" &amp; H4129)=0,"Begin: " &amp; C4129 &amp; "-" &amp; D4129 &amp; "-" &amp; H4129,IF((C4129 &amp; "-" &amp; D4129 &amp; "-" &amp; H4129)&lt;&gt;(C4130 &amp; "-" &amp; D4130 &amp; "-" &amp; H4130),"End: " &amp; C4129 &amp; "-" &amp; D4129 &amp; "-" &amp; H4129,""))</f>
        <v/>
      </c>
      <c r="F4129" s="4" t="str">
        <f t="shared" si="951"/>
        <v>Wall Street Journal-Unemployment Rate-07-2019</v>
      </c>
      <c r="G4129" s="7">
        <v>43656</v>
      </c>
      <c r="H4129" s="7" t="str">
        <f t="shared" si="952"/>
        <v>07-2019</v>
      </c>
      <c r="I4129" s="7" t="str">
        <f t="shared" ca="1" si="953"/>
        <v>Wall Street Journal: Economic Outlook Group-Unemployment Rate-07-2019</v>
      </c>
      <c r="J4129" s="4" t="str">
        <f t="shared" ca="1" si="954"/>
        <v>Unemployment Rate-Economic Outlook Group:07-2019</v>
      </c>
      <c r="K4129" t="s">
        <v>426</v>
      </c>
      <c r="CM4129">
        <v>3.5</v>
      </c>
      <c r="CO4129">
        <v>3.9</v>
      </c>
      <c r="CQ4129">
        <v>4.2</v>
      </c>
      <c r="CS4129">
        <v>4</v>
      </c>
      <c r="CU4129">
        <v>3.9</v>
      </c>
    </row>
    <row r="4130" spans="1:99" x14ac:dyDescent="0.55000000000000004">
      <c r="A4130" s="4" t="str">
        <f t="shared" ca="1" si="949"/>
        <v>Nationwide Insurance</v>
      </c>
      <c r="B4130" s="4" t="str">
        <f t="shared" si="950"/>
        <v>David Berson</v>
      </c>
      <c r="C4130" s="4" t="s">
        <v>246</v>
      </c>
      <c r="D4130" s="4" t="s">
        <v>97</v>
      </c>
      <c r="E4130" s="4" t="str">
        <f>IF(COUNTIF($E$2:E4129,"Begin: " &amp; C4130 &amp; "-" &amp; D4130 &amp; "-" &amp; H4130)=0,"Begin: " &amp; C4130 &amp; "-" &amp; D4130 &amp; "-" &amp; H4130,IF((C4130 &amp; "-" &amp; D4130 &amp; "-" &amp; H4130)&lt;&gt;(C4131 &amp; "-" &amp; D4131 &amp; "-" &amp; H4131),"End: " &amp; C4130 &amp; "-" &amp; D4130 &amp; "-" &amp; H4130,""))</f>
        <v/>
      </c>
      <c r="F4130" s="4" t="str">
        <f t="shared" si="951"/>
        <v>Wall Street Journal-Unemployment Rate-07-2019</v>
      </c>
      <c r="G4130" s="7">
        <v>43656</v>
      </c>
      <c r="H4130" s="7" t="str">
        <f t="shared" si="952"/>
        <v>07-2019</v>
      </c>
      <c r="I4130" s="7" t="str">
        <f t="shared" ca="1" si="953"/>
        <v>Wall Street Journal: Nationwide Insurance-Unemployment Rate-07-2019</v>
      </c>
      <c r="J4130" s="4" t="str">
        <f t="shared" ca="1" si="954"/>
        <v>Unemployment Rate-Nationwide Insurance:07-2019</v>
      </c>
      <c r="K4130" t="s">
        <v>427</v>
      </c>
      <c r="CM4130">
        <v>3.4</v>
      </c>
      <c r="CO4130">
        <v>3.4</v>
      </c>
      <c r="CQ4130">
        <v>3.6</v>
      </c>
      <c r="CS4130">
        <v>3.7</v>
      </c>
      <c r="CU4130">
        <v>3.8</v>
      </c>
    </row>
    <row r="4131" spans="1:99" x14ac:dyDescent="0.55000000000000004">
      <c r="A4131" s="4" t="str">
        <f t="shared" ca="1" si="949"/>
        <v>Tufts University</v>
      </c>
      <c r="B4131" s="4" t="str">
        <f t="shared" si="950"/>
        <v>Brian Bethune*</v>
      </c>
      <c r="C4131" s="4" t="s">
        <v>246</v>
      </c>
      <c r="D4131" s="4" t="s">
        <v>97</v>
      </c>
      <c r="E4131" s="4" t="str">
        <f>IF(COUNTIF($E$2:E4130,"Begin: " &amp; C4131 &amp; "-" &amp; D4131 &amp; "-" &amp; H4131)=0,"Begin: " &amp; C4131 &amp; "-" &amp; D4131 &amp; "-" &amp; H4131,IF((C4131 &amp; "-" &amp; D4131 &amp; "-" &amp; H4131)&lt;&gt;(C4132 &amp; "-" &amp; D4132 &amp; "-" &amp; H4132),"End: " &amp; C4131 &amp; "-" &amp; D4131 &amp; "-" &amp; H4131,""))</f>
        <v/>
      </c>
      <c r="F4131" s="4" t="str">
        <f t="shared" si="951"/>
        <v>Wall Street Journal-Unemployment Rate-07-2019</v>
      </c>
      <c r="G4131" s="7">
        <v>43656</v>
      </c>
      <c r="H4131" s="7" t="str">
        <f t="shared" si="952"/>
        <v>07-2019</v>
      </c>
      <c r="I4131" s="7" t="str">
        <f t="shared" ca="1" si="953"/>
        <v>Wall Street Journal: Tufts University-Unemployment Rate-07-2019</v>
      </c>
      <c r="J4131" s="4" t="str">
        <f t="shared" ca="1" si="954"/>
        <v>Unemployment Rate-Tufts University:07-2019</v>
      </c>
      <c r="K4131" t="s">
        <v>813</v>
      </c>
    </row>
    <row r="4132" spans="1:99" x14ac:dyDescent="0.55000000000000004">
      <c r="A4132" s="4" t="str">
        <f t="shared" ca="1" si="949"/>
        <v>TS Lombard</v>
      </c>
      <c r="B4132" s="4" t="str">
        <f t="shared" si="950"/>
        <v>Steven Blitz</v>
      </c>
      <c r="C4132" s="4" t="s">
        <v>246</v>
      </c>
      <c r="D4132" s="4" t="s">
        <v>97</v>
      </c>
      <c r="E4132" s="4" t="str">
        <f>IF(COUNTIF($E$2:E4131,"Begin: " &amp; C4132 &amp; "-" &amp; D4132 &amp; "-" &amp; H4132)=0,"Begin: " &amp; C4132 &amp; "-" &amp; D4132 &amp; "-" &amp; H4132,IF((C4132 &amp; "-" &amp; D4132 &amp; "-" &amp; H4132)&lt;&gt;(C4133 &amp; "-" &amp; D4133 &amp; "-" &amp; H4133),"End: " &amp; C4132 &amp; "-" &amp; D4132 &amp; "-" &amp; H4132,""))</f>
        <v/>
      </c>
      <c r="F4132" s="4" t="str">
        <f t="shared" si="951"/>
        <v>Wall Street Journal-Unemployment Rate-07-2019</v>
      </c>
      <c r="G4132" s="7">
        <v>43656</v>
      </c>
      <c r="H4132" s="7" t="str">
        <f t="shared" si="952"/>
        <v>07-2019</v>
      </c>
      <c r="I4132" s="7" t="str">
        <f t="shared" ca="1" si="953"/>
        <v>Wall Street Journal: TS Lombard-Unemployment Rate-07-2019</v>
      </c>
      <c r="J4132" s="4" t="str">
        <f t="shared" ca="1" si="954"/>
        <v>Unemployment Rate-TS Lombard:07-2019</v>
      </c>
      <c r="K4132" t="s">
        <v>768</v>
      </c>
      <c r="CM4132">
        <v>4</v>
      </c>
      <c r="CO4132">
        <v>4.5</v>
      </c>
      <c r="CQ4132">
        <v>4</v>
      </c>
      <c r="CS4132">
        <v>3.5</v>
      </c>
      <c r="CU4132">
        <v>3.5</v>
      </c>
    </row>
    <row r="4133" spans="1:99" x14ac:dyDescent="0.55000000000000004">
      <c r="A4133" s="4" t="str">
        <f t="shared" ca="1" si="949"/>
        <v>Standard and Poor's</v>
      </c>
      <c r="B4133" s="4" t="str">
        <f t="shared" si="950"/>
        <v>Beth Ann Bovino</v>
      </c>
      <c r="C4133" s="4" t="s">
        <v>246</v>
      </c>
      <c r="D4133" s="4" t="s">
        <v>97</v>
      </c>
      <c r="E4133" s="4" t="str">
        <f>IF(COUNTIF($E$2:E4132,"Begin: " &amp; C4133 &amp; "-" &amp; D4133 &amp; "-" &amp; H4133)=0,"Begin: " &amp; C4133 &amp; "-" &amp; D4133 &amp; "-" &amp; H4133,IF((C4133 &amp; "-" &amp; D4133 &amp; "-" &amp; H4133)&lt;&gt;(C4134 &amp; "-" &amp; D4134 &amp; "-" &amp; H4134),"End: " &amp; C4133 &amp; "-" &amp; D4133 &amp; "-" &amp; H4133,""))</f>
        <v/>
      </c>
      <c r="F4133" s="4" t="str">
        <f t="shared" si="951"/>
        <v>Wall Street Journal-Unemployment Rate-07-2019</v>
      </c>
      <c r="G4133" s="7">
        <v>43656</v>
      </c>
      <c r="H4133" s="7" t="str">
        <f t="shared" si="952"/>
        <v>07-2019</v>
      </c>
      <c r="I4133" s="7" t="str">
        <f t="shared" ca="1" si="953"/>
        <v>Wall Street Journal: Standard and Poor's-Unemployment Rate-07-2019</v>
      </c>
      <c r="J4133" s="4" t="str">
        <f t="shared" ca="1" si="954"/>
        <v>Unemployment Rate-Standard and Poor's:07-2019</v>
      </c>
      <c r="K4133" t="s">
        <v>199</v>
      </c>
      <c r="CM4133">
        <v>3.4</v>
      </c>
      <c r="CO4133">
        <v>3.6</v>
      </c>
      <c r="CQ4133">
        <v>3.7</v>
      </c>
      <c r="CS4133">
        <v>3.7</v>
      </c>
      <c r="CU4133">
        <v>3.8</v>
      </c>
    </row>
    <row r="4134" spans="1:99" x14ac:dyDescent="0.55000000000000004">
      <c r="A4134" s="4" t="str">
        <f t="shared" ca="1" si="949"/>
        <v>Wells Fargo &amp; Co.</v>
      </c>
      <c r="B4134" s="4" t="str">
        <f t="shared" si="950"/>
        <v>Jay Bryson</v>
      </c>
      <c r="C4134" s="4" t="s">
        <v>246</v>
      </c>
      <c r="D4134" s="4" t="s">
        <v>97</v>
      </c>
      <c r="E4134" s="4" t="str">
        <f>IF(COUNTIF($E$2:E4133,"Begin: " &amp; C4134 &amp; "-" &amp; D4134 &amp; "-" &amp; H4134)=0,"Begin: " &amp; C4134 &amp; "-" &amp; D4134 &amp; "-" &amp; H4134,IF((C4134 &amp; "-" &amp; D4134 &amp; "-" &amp; H4134)&lt;&gt;(C4135 &amp; "-" &amp; D4135 &amp; "-" &amp; H4135),"End: " &amp; C4134 &amp; "-" &amp; D4134 &amp; "-" &amp; H4134,""))</f>
        <v/>
      </c>
      <c r="F4134" s="4" t="str">
        <f t="shared" si="951"/>
        <v>Wall Street Journal-Unemployment Rate-07-2019</v>
      </c>
      <c r="G4134" s="7">
        <v>43656</v>
      </c>
      <c r="H4134" s="7" t="str">
        <f t="shared" si="952"/>
        <v>07-2019</v>
      </c>
      <c r="I4134" s="7" t="str">
        <f t="shared" ca="1" si="953"/>
        <v>Wall Street Journal: Wells Fargo &amp; Co.-Unemployment Rate-07-2019</v>
      </c>
      <c r="J4134" s="4" t="str">
        <f t="shared" ca="1" si="954"/>
        <v>Unemployment Rate-Wells Fargo &amp; Co.:07-2019</v>
      </c>
      <c r="K4134" t="s">
        <v>786</v>
      </c>
      <c r="CM4134">
        <v>3.6</v>
      </c>
      <c r="CO4134">
        <v>3.4</v>
      </c>
      <c r="CQ4134">
        <v>3.6</v>
      </c>
    </row>
    <row r="4135" spans="1:99" x14ac:dyDescent="0.55000000000000004">
      <c r="A4135" s="4" t="str">
        <f t="shared" ca="1" si="949"/>
        <v>Credit Agricole CIB</v>
      </c>
      <c r="B4135" s="4" t="str">
        <f t="shared" si="950"/>
        <v>Michael Carey</v>
      </c>
      <c r="C4135" s="4" t="s">
        <v>246</v>
      </c>
      <c r="D4135" s="4" t="s">
        <v>97</v>
      </c>
      <c r="E4135" s="4" t="str">
        <f>IF(COUNTIF($E$2:E4134,"Begin: " &amp; C4135 &amp; "-" &amp; D4135 &amp; "-" &amp; H4135)=0,"Begin: " &amp; C4135 &amp; "-" &amp; D4135 &amp; "-" &amp; H4135,IF((C4135 &amp; "-" &amp; D4135 &amp; "-" &amp; H4135)&lt;&gt;(C4136 &amp; "-" &amp; D4136 &amp; "-" &amp; H4136),"End: " &amp; C4135 &amp; "-" &amp; D4135 &amp; "-" &amp; H4135,""))</f>
        <v/>
      </c>
      <c r="F4135" s="4" t="str">
        <f t="shared" si="951"/>
        <v>Wall Street Journal-Unemployment Rate-07-2019</v>
      </c>
      <c r="G4135" s="7">
        <v>43656</v>
      </c>
      <c r="H4135" s="7" t="str">
        <f t="shared" si="952"/>
        <v>07-2019</v>
      </c>
      <c r="I4135" s="7" t="str">
        <f t="shared" ca="1" si="953"/>
        <v>Wall Street Journal: Credit Agricole CIB-Unemployment Rate-07-2019</v>
      </c>
      <c r="J4135" s="4" t="str">
        <f t="shared" ca="1" si="954"/>
        <v>Unemployment Rate-Credit Agricole CIB:07-2019</v>
      </c>
      <c r="K4135" t="s">
        <v>200</v>
      </c>
      <c r="CM4135">
        <v>3.6</v>
      </c>
      <c r="CO4135">
        <v>4.4000000000000004</v>
      </c>
      <c r="CQ4135">
        <v>4.9000000000000004</v>
      </c>
    </row>
    <row r="4136" spans="1:99" x14ac:dyDescent="0.55000000000000004">
      <c r="A4136" s="4" t="str">
        <f t="shared" ca="1" si="949"/>
        <v>Econoclast</v>
      </c>
      <c r="B4136" s="4" t="str">
        <f t="shared" si="950"/>
        <v>Mike Cosgrove</v>
      </c>
      <c r="C4136" s="4" t="s">
        <v>246</v>
      </c>
      <c r="D4136" s="4" t="s">
        <v>97</v>
      </c>
      <c r="E4136" s="4" t="str">
        <f>IF(COUNTIF($E$2:E4135,"Begin: " &amp; C4136 &amp; "-" &amp; D4136 &amp; "-" &amp; H4136)=0,"Begin: " &amp; C4136 &amp; "-" &amp; D4136 &amp; "-" &amp; H4136,IF((C4136 &amp; "-" &amp; D4136 &amp; "-" &amp; H4136)&lt;&gt;(C4137 &amp; "-" &amp; D4137 &amp; "-" &amp; H4137),"End: " &amp; C4136 &amp; "-" &amp; D4136 &amp; "-" &amp; H4136,""))</f>
        <v/>
      </c>
      <c r="F4136" s="4" t="str">
        <f t="shared" si="951"/>
        <v>Wall Street Journal-Unemployment Rate-07-2019</v>
      </c>
      <c r="G4136" s="7">
        <v>43656</v>
      </c>
      <c r="H4136" s="7" t="str">
        <f t="shared" si="952"/>
        <v>07-2019</v>
      </c>
      <c r="I4136" s="7" t="str">
        <f t="shared" ca="1" si="953"/>
        <v>Wall Street Journal: Econoclast-Unemployment Rate-07-2019</v>
      </c>
      <c r="J4136" s="4" t="str">
        <f t="shared" ca="1" si="954"/>
        <v>Unemployment Rate-Econoclast:07-2019</v>
      </c>
      <c r="K4136" t="s">
        <v>203</v>
      </c>
      <c r="CM4136">
        <v>3.6</v>
      </c>
      <c r="CO4136">
        <v>3.7</v>
      </c>
      <c r="CQ4136">
        <v>4</v>
      </c>
      <c r="CS4136">
        <v>4.0999999999999996</v>
      </c>
      <c r="CU4136">
        <v>4.2</v>
      </c>
    </row>
    <row r="4137" spans="1:99" x14ac:dyDescent="0.55000000000000004">
      <c r="A4137" s="4" t="str">
        <f t="shared" ca="1" si="949"/>
        <v>Pictet Wealth Management</v>
      </c>
      <c r="B4137" s="4" t="str">
        <f t="shared" si="950"/>
        <v>Thomas Costerg*</v>
      </c>
      <c r="C4137" s="4" t="s">
        <v>246</v>
      </c>
      <c r="D4137" s="4" t="s">
        <v>97</v>
      </c>
      <c r="E4137" s="4" t="str">
        <f>IF(COUNTIF($E$2:E4136,"Begin: " &amp; C4137 &amp; "-" &amp; D4137 &amp; "-" &amp; H4137)=0,"Begin: " &amp; C4137 &amp; "-" &amp; D4137 &amp; "-" &amp; H4137,IF((C4137 &amp; "-" &amp; D4137 &amp; "-" &amp; H4137)&lt;&gt;(C4138 &amp; "-" &amp; D4138 &amp; "-" &amp; H4138),"End: " &amp; C4137 &amp; "-" &amp; D4137 &amp; "-" &amp; H4137,""))</f>
        <v/>
      </c>
      <c r="F4137" s="4" t="str">
        <f t="shared" si="951"/>
        <v>Wall Street Journal-Unemployment Rate-07-2019</v>
      </c>
      <c r="G4137" s="7">
        <v>43656</v>
      </c>
      <c r="H4137" s="7" t="str">
        <f t="shared" si="952"/>
        <v>07-2019</v>
      </c>
      <c r="I4137" s="7" t="str">
        <f t="shared" ca="1" si="953"/>
        <v>Wall Street Journal: Pictet Wealth Management-Unemployment Rate-07-2019</v>
      </c>
      <c r="J4137" s="4" t="str">
        <f t="shared" ca="1" si="954"/>
        <v>Unemployment Rate-Pictet Wealth Management:07-2019</v>
      </c>
      <c r="K4137" t="s">
        <v>814</v>
      </c>
    </row>
    <row r="4138" spans="1:99" x14ac:dyDescent="0.55000000000000004">
      <c r="A4138" s="4" t="str">
        <f t="shared" ca="1" si="949"/>
        <v>Wrightson ICAP</v>
      </c>
      <c r="B4138" s="4" t="str">
        <f t="shared" si="950"/>
        <v>Lou Crandall</v>
      </c>
      <c r="C4138" s="4" t="s">
        <v>246</v>
      </c>
      <c r="D4138" s="4" t="s">
        <v>97</v>
      </c>
      <c r="E4138" s="4" t="str">
        <f>IF(COUNTIF($E$2:E4137,"Begin: " &amp; C4138 &amp; "-" &amp; D4138 &amp; "-" &amp; H4138)=0,"Begin: " &amp; C4138 &amp; "-" &amp; D4138 &amp; "-" &amp; H4138,IF((C4138 &amp; "-" &amp; D4138 &amp; "-" &amp; H4138)&lt;&gt;(C4139 &amp; "-" &amp; D4139 &amp; "-" &amp; H4139),"End: " &amp; C4138 &amp; "-" &amp; D4138 &amp; "-" &amp; H4138,""))</f>
        <v/>
      </c>
      <c r="F4138" s="4" t="str">
        <f t="shared" si="951"/>
        <v>Wall Street Journal-Unemployment Rate-07-2019</v>
      </c>
      <c r="G4138" s="7">
        <v>43656</v>
      </c>
      <c r="H4138" s="7" t="str">
        <f t="shared" si="952"/>
        <v>07-2019</v>
      </c>
      <c r="I4138" s="7" t="str">
        <f t="shared" ca="1" si="953"/>
        <v>Wall Street Journal: Wrightson ICAP-Unemployment Rate-07-2019</v>
      </c>
      <c r="J4138" s="4" t="str">
        <f t="shared" ca="1" si="954"/>
        <v>Unemployment Rate-Wrightson ICAP:07-2019</v>
      </c>
      <c r="K4138" t="s">
        <v>204</v>
      </c>
      <c r="CM4138">
        <v>3.7</v>
      </c>
      <c r="CO4138">
        <v>3.7</v>
      </c>
      <c r="CQ4138">
        <v>3.8</v>
      </c>
      <c r="CS4138">
        <v>3.9</v>
      </c>
      <c r="CU4138">
        <v>4</v>
      </c>
    </row>
    <row r="4139" spans="1:99" x14ac:dyDescent="0.55000000000000004">
      <c r="A4139" s="4" t="str">
        <f t="shared" ca="1" si="949"/>
        <v>Independent Consultant</v>
      </c>
      <c r="B4139" s="4" t="str">
        <f t="shared" si="950"/>
        <v>Amy Crews Cutts*</v>
      </c>
      <c r="C4139" s="4" t="s">
        <v>246</v>
      </c>
      <c r="D4139" s="4" t="s">
        <v>97</v>
      </c>
      <c r="E4139" s="4" t="str">
        <f>IF(COUNTIF($E$2:E4138,"Begin: " &amp; C4139 &amp; "-" &amp; D4139 &amp; "-" &amp; H4139)=0,"Begin: " &amp; C4139 &amp; "-" &amp; D4139 &amp; "-" &amp; H4139,IF((C4139 &amp; "-" &amp; D4139 &amp; "-" &amp; H4139)&lt;&gt;(C4140 &amp; "-" &amp; D4140 &amp; "-" &amp; H4140),"End: " &amp; C4139 &amp; "-" &amp; D4139 &amp; "-" &amp; H4139,""))</f>
        <v/>
      </c>
      <c r="F4139" s="4" t="str">
        <f t="shared" si="951"/>
        <v>Wall Street Journal-Unemployment Rate-07-2019</v>
      </c>
      <c r="G4139" s="7">
        <v>43656</v>
      </c>
      <c r="H4139" s="7" t="str">
        <f t="shared" si="952"/>
        <v>07-2019</v>
      </c>
      <c r="I4139" s="7" t="str">
        <f t="shared" ca="1" si="953"/>
        <v>Wall Street Journal: Independent Consultant-Unemployment Rate-07-2019</v>
      </c>
      <c r="J4139" s="4" t="str">
        <f t="shared" ca="1" si="954"/>
        <v>Unemployment Rate-Independent Consultant:07-2019</v>
      </c>
      <c r="K4139" t="s">
        <v>837</v>
      </c>
    </row>
    <row r="4140" spans="1:99" x14ac:dyDescent="0.55000000000000004">
      <c r="A4140" s="4" t="str">
        <f t="shared" ca="1" si="949"/>
        <v>Oxford Economics</v>
      </c>
      <c r="B4140" s="4" t="str">
        <f t="shared" si="950"/>
        <v>Greg Daco</v>
      </c>
      <c r="C4140" s="4" t="s">
        <v>246</v>
      </c>
      <c r="D4140" s="4" t="s">
        <v>97</v>
      </c>
      <c r="E4140" s="4" t="str">
        <f>IF(COUNTIF($E$2:E4139,"Begin: " &amp; C4140 &amp; "-" &amp; D4140 &amp; "-" &amp; H4140)=0,"Begin: " &amp; C4140 &amp; "-" &amp; D4140 &amp; "-" &amp; H4140,IF((C4140 &amp; "-" &amp; D4140 &amp; "-" &amp; H4140)&lt;&gt;(C4141 &amp; "-" &amp; D4141 &amp; "-" &amp; H4141),"End: " &amp; C4140 &amp; "-" &amp; D4140 &amp; "-" &amp; H4140,""))</f>
        <v/>
      </c>
      <c r="F4140" s="4" t="str">
        <f t="shared" si="951"/>
        <v>Wall Street Journal-Unemployment Rate-07-2019</v>
      </c>
      <c r="G4140" s="7">
        <v>43656</v>
      </c>
      <c r="H4140" s="7" t="str">
        <f t="shared" si="952"/>
        <v>07-2019</v>
      </c>
      <c r="I4140" s="7" t="str">
        <f t="shared" ca="1" si="953"/>
        <v>Wall Street Journal: Oxford Economics-Unemployment Rate-07-2019</v>
      </c>
      <c r="J4140" s="4" t="str">
        <f t="shared" ca="1" si="954"/>
        <v>Unemployment Rate-Oxford Economics:07-2019</v>
      </c>
      <c r="K4140" t="s">
        <v>429</v>
      </c>
      <c r="CM4140">
        <v>3.5</v>
      </c>
      <c r="CO4140">
        <v>3.5</v>
      </c>
      <c r="CQ4140">
        <v>3.6</v>
      </c>
      <c r="CS4140">
        <v>3.7</v>
      </c>
      <c r="CU4140">
        <v>3.7</v>
      </c>
    </row>
    <row r="4141" spans="1:99" x14ac:dyDescent="0.55000000000000004">
      <c r="A4141" s="4" t="str">
        <f t="shared" ca="1" si="949"/>
        <v>Georgia State University</v>
      </c>
      <c r="B4141" s="4" t="str">
        <f t="shared" si="950"/>
        <v>Rajeev Dhawan</v>
      </c>
      <c r="C4141" s="4" t="s">
        <v>246</v>
      </c>
      <c r="D4141" s="4" t="s">
        <v>97</v>
      </c>
      <c r="E4141" s="4" t="str">
        <f>IF(COUNTIF($E$2:E4140,"Begin: " &amp; C4141 &amp; "-" &amp; D4141 &amp; "-" &amp; H4141)=0,"Begin: " &amp; C4141 &amp; "-" &amp; D4141 &amp; "-" &amp; H4141,IF((C4141 &amp; "-" &amp; D4141 &amp; "-" &amp; H4141)&lt;&gt;(C4142 &amp; "-" &amp; D4142 &amp; "-" &amp; H4142),"End: " &amp; C4141 &amp; "-" &amp; D4141 &amp; "-" &amp; H4141,""))</f>
        <v/>
      </c>
      <c r="F4141" s="4" t="str">
        <f t="shared" si="951"/>
        <v>Wall Street Journal-Unemployment Rate-07-2019</v>
      </c>
      <c r="G4141" s="7">
        <v>43656</v>
      </c>
      <c r="H4141" s="7" t="str">
        <f t="shared" si="952"/>
        <v>07-2019</v>
      </c>
      <c r="I4141" s="7" t="str">
        <f t="shared" ca="1" si="953"/>
        <v>Wall Street Journal: Georgia State University-Unemployment Rate-07-2019</v>
      </c>
      <c r="J4141" s="4" t="str">
        <f t="shared" ca="1" si="954"/>
        <v>Unemployment Rate-Georgia State University:07-2019</v>
      </c>
      <c r="K4141" t="s">
        <v>430</v>
      </c>
      <c r="CM4141">
        <v>3.8</v>
      </c>
      <c r="CO4141">
        <v>4</v>
      </c>
      <c r="CQ4141">
        <v>4.0999999999999996</v>
      </c>
      <c r="CS4141">
        <v>4.5</v>
      </c>
      <c r="CU4141">
        <v>5</v>
      </c>
    </row>
    <row r="4142" spans="1:99" x14ac:dyDescent="0.55000000000000004">
      <c r="A4142" s="4" t="str">
        <f t="shared" ca="1" si="949"/>
        <v>National Association of Home Builders</v>
      </c>
      <c r="B4142" s="4" t="str">
        <f t="shared" si="950"/>
        <v>Robert Dietz</v>
      </c>
      <c r="C4142" s="4" t="s">
        <v>246</v>
      </c>
      <c r="D4142" s="4" t="s">
        <v>97</v>
      </c>
      <c r="E4142" s="4" t="str">
        <f>IF(COUNTIF($E$2:E4141,"Begin: " &amp; C4142 &amp; "-" &amp; D4142 &amp; "-" &amp; H4142)=0,"Begin: " &amp; C4142 &amp; "-" &amp; D4142 &amp; "-" &amp; H4142,IF((C4142 &amp; "-" &amp; D4142 &amp; "-" &amp; H4142)&lt;&gt;(C4143 &amp; "-" &amp; D4143 &amp; "-" &amp; H4143),"End: " &amp; C4142 &amp; "-" &amp; D4142 &amp; "-" &amp; H4142,""))</f>
        <v/>
      </c>
      <c r="F4142" s="4" t="str">
        <f t="shared" si="951"/>
        <v>Wall Street Journal-Unemployment Rate-07-2019</v>
      </c>
      <c r="G4142" s="7">
        <v>43656</v>
      </c>
      <c r="H4142" s="7" t="str">
        <f t="shared" si="952"/>
        <v>07-2019</v>
      </c>
      <c r="I4142" s="7" t="str">
        <f t="shared" ca="1" si="953"/>
        <v>Wall Street Journal: National Association of Home Builders-Unemployment Rate-07-2019</v>
      </c>
      <c r="J4142" s="4" t="str">
        <f t="shared" ca="1" si="954"/>
        <v>Unemployment Rate-National Association of Home Builders:07-2019</v>
      </c>
      <c r="K4142" t="s">
        <v>754</v>
      </c>
      <c r="CM4142">
        <v>3.6</v>
      </c>
      <c r="CO4142">
        <v>3.7</v>
      </c>
      <c r="CQ4142">
        <v>3.8</v>
      </c>
      <c r="CS4142">
        <v>4</v>
      </c>
      <c r="CU4142">
        <v>4.2</v>
      </c>
    </row>
    <row r="4143" spans="1:99" x14ac:dyDescent="0.55000000000000004">
      <c r="A4143" s="4" t="str">
        <f t="shared" ca="1" si="949"/>
        <v>Fannie Mae</v>
      </c>
      <c r="B4143" s="4" t="str">
        <f t="shared" si="950"/>
        <v>Douglas Duncan</v>
      </c>
      <c r="C4143" s="4" t="s">
        <v>246</v>
      </c>
      <c r="D4143" s="4" t="s">
        <v>97</v>
      </c>
      <c r="E4143" s="4" t="str">
        <f>IF(COUNTIF($E$2:E4142,"Begin: " &amp; C4143 &amp; "-" &amp; D4143 &amp; "-" &amp; H4143)=0,"Begin: " &amp; C4143 &amp; "-" &amp; D4143 &amp; "-" &amp; H4143,IF((C4143 &amp; "-" &amp; D4143 &amp; "-" &amp; H4143)&lt;&gt;(C4144 &amp; "-" &amp; D4144 &amp; "-" &amp; H4144),"End: " &amp; C4143 &amp; "-" &amp; D4143 &amp; "-" &amp; H4143,""))</f>
        <v/>
      </c>
      <c r="F4143" s="4" t="str">
        <f t="shared" si="951"/>
        <v>Wall Street Journal-Unemployment Rate-07-2019</v>
      </c>
      <c r="G4143" s="7">
        <v>43656</v>
      </c>
      <c r="H4143" s="7" t="str">
        <f t="shared" si="952"/>
        <v>07-2019</v>
      </c>
      <c r="I4143" s="7" t="str">
        <f t="shared" ca="1" si="953"/>
        <v>Wall Street Journal: Fannie Mae-Unemployment Rate-07-2019</v>
      </c>
      <c r="J4143" s="4" t="str">
        <f t="shared" ca="1" si="954"/>
        <v>Unemployment Rate-Fannie Mae:07-2019</v>
      </c>
      <c r="K4143" t="s">
        <v>206</v>
      </c>
      <c r="CM4143">
        <v>3.7</v>
      </c>
      <c r="CO4143">
        <v>4</v>
      </c>
      <c r="CQ4143">
        <v>4.3</v>
      </c>
      <c r="CS4143">
        <v>4.3</v>
      </c>
      <c r="CU4143">
        <v>4.3</v>
      </c>
    </row>
    <row r="4144" spans="1:99" x14ac:dyDescent="0.55000000000000004">
      <c r="A4144" s="4" t="str">
        <f t="shared" ca="1" si="949"/>
        <v>Comerica Bank</v>
      </c>
      <c r="B4144" s="4" t="str">
        <f t="shared" si="950"/>
        <v>Robert Dye</v>
      </c>
      <c r="C4144" s="4" t="s">
        <v>246</v>
      </c>
      <c r="D4144" s="4" t="s">
        <v>97</v>
      </c>
      <c r="E4144" s="4" t="str">
        <f>IF(COUNTIF($E$2:E4143,"Begin: " &amp; C4144 &amp; "-" &amp; D4144 &amp; "-" &amp; H4144)=0,"Begin: " &amp; C4144 &amp; "-" &amp; D4144 &amp; "-" &amp; H4144,IF((C4144 &amp; "-" &amp; D4144 &amp; "-" &amp; H4144)&lt;&gt;(C4145 &amp; "-" &amp; D4145 &amp; "-" &amp; H4145),"End: " &amp; C4144 &amp; "-" &amp; D4144 &amp; "-" &amp; H4144,""))</f>
        <v/>
      </c>
      <c r="F4144" s="4" t="str">
        <f t="shared" si="951"/>
        <v>Wall Street Journal-Unemployment Rate-07-2019</v>
      </c>
      <c r="G4144" s="7">
        <v>43656</v>
      </c>
      <c r="H4144" s="7" t="str">
        <f t="shared" si="952"/>
        <v>07-2019</v>
      </c>
      <c r="I4144" s="7" t="str">
        <f t="shared" ca="1" si="953"/>
        <v>Wall Street Journal: Comerica Bank-Unemployment Rate-07-2019</v>
      </c>
      <c r="J4144" s="4" t="str">
        <f t="shared" ca="1" si="954"/>
        <v>Unemployment Rate-Comerica Bank:07-2019</v>
      </c>
      <c r="K4144" t="s">
        <v>207</v>
      </c>
      <c r="CM4144">
        <v>3.5</v>
      </c>
      <c r="CO4144">
        <v>3.5</v>
      </c>
      <c r="CQ4144">
        <v>3.5</v>
      </c>
      <c r="CS4144">
        <v>3.5</v>
      </c>
      <c r="CU4144">
        <v>3.8</v>
      </c>
    </row>
    <row r="4145" spans="1:99" x14ac:dyDescent="0.55000000000000004">
      <c r="A4145" s="4" t="str">
        <f t="shared" ca="1" si="949"/>
        <v>PNC Financial Services Group</v>
      </c>
      <c r="B4145" s="4" t="str">
        <f t="shared" si="950"/>
        <v>Augustine Faucher</v>
      </c>
      <c r="C4145" s="4" t="s">
        <v>246</v>
      </c>
      <c r="D4145" s="4" t="s">
        <v>97</v>
      </c>
      <c r="E4145" s="4" t="str">
        <f>IF(COUNTIF($E$2:E4144,"Begin: " &amp; C4145 &amp; "-" &amp; D4145 &amp; "-" &amp; H4145)=0,"Begin: " &amp; C4145 &amp; "-" &amp; D4145 &amp; "-" &amp; H4145,IF((C4145 &amp; "-" &amp; D4145 &amp; "-" &amp; H4145)&lt;&gt;(C4146 &amp; "-" &amp; D4146 &amp; "-" &amp; H4146),"End: " &amp; C4145 &amp; "-" &amp; D4145 &amp; "-" &amp; H4145,""))</f>
        <v/>
      </c>
      <c r="F4145" s="4" t="str">
        <f t="shared" si="951"/>
        <v>Wall Street Journal-Unemployment Rate-07-2019</v>
      </c>
      <c r="G4145" s="7">
        <v>43656</v>
      </c>
      <c r="H4145" s="7" t="str">
        <f t="shared" si="952"/>
        <v>07-2019</v>
      </c>
      <c r="I4145" s="7" t="str">
        <f t="shared" ca="1" si="953"/>
        <v>Wall Street Journal: PNC Financial Services Group-Unemployment Rate-07-2019</v>
      </c>
      <c r="J4145" s="4" t="str">
        <f t="shared" ca="1" si="954"/>
        <v>Unemployment Rate-PNC Financial Services Group:07-2019</v>
      </c>
      <c r="K4145" t="s">
        <v>769</v>
      </c>
      <c r="CM4145">
        <v>3.7</v>
      </c>
      <c r="CO4145">
        <v>3.7</v>
      </c>
      <c r="CQ4145">
        <v>3.8</v>
      </c>
      <c r="CS4145">
        <v>3.9</v>
      </c>
      <c r="CU4145">
        <v>4</v>
      </c>
    </row>
    <row r="4146" spans="1:99" x14ac:dyDescent="0.55000000000000004">
      <c r="A4146" s="4" t="str">
        <f t="shared" ca="1" si="949"/>
        <v>California Lutheran University</v>
      </c>
      <c r="B4146" s="4" t="str">
        <f t="shared" si="950"/>
        <v>Matthew Fienup/Dan Hamilton</v>
      </c>
      <c r="C4146" s="4" t="s">
        <v>246</v>
      </c>
      <c r="D4146" s="4" t="s">
        <v>97</v>
      </c>
      <c r="E4146" s="4" t="str">
        <f>IF(COUNTIF($E$2:E4145,"Begin: " &amp; C4146 &amp; "-" &amp; D4146 &amp; "-" &amp; H4146)=0,"Begin: " &amp; C4146 &amp; "-" &amp; D4146 &amp; "-" &amp; H4146,IF((C4146 &amp; "-" &amp; D4146 &amp; "-" &amp; H4146)&lt;&gt;(C4147 &amp; "-" &amp; D4147 &amp; "-" &amp; H4147),"End: " &amp; C4146 &amp; "-" &amp; D4146 &amp; "-" &amp; H4146,""))</f>
        <v/>
      </c>
      <c r="F4146" s="4" t="str">
        <f t="shared" si="951"/>
        <v>Wall Street Journal-Unemployment Rate-07-2019</v>
      </c>
      <c r="G4146" s="7">
        <v>43656</v>
      </c>
      <c r="H4146" s="7" t="str">
        <f t="shared" si="952"/>
        <v>07-2019</v>
      </c>
      <c r="I4146" s="7" t="str">
        <f t="shared" ca="1" si="953"/>
        <v>Wall Street Journal: California Lutheran University-Unemployment Rate-07-2019</v>
      </c>
      <c r="J4146" s="4" t="str">
        <f t="shared" ca="1" si="954"/>
        <v>Unemployment Rate-California Lutheran University:07-2019</v>
      </c>
      <c r="K4146" t="s">
        <v>796</v>
      </c>
      <c r="CM4146">
        <v>3.7</v>
      </c>
      <c r="CO4146">
        <v>3.8</v>
      </c>
      <c r="CQ4146">
        <v>3.8</v>
      </c>
      <c r="CS4146">
        <v>3.9</v>
      </c>
      <c r="CU4146">
        <v>3.9</v>
      </c>
    </row>
    <row r="4147" spans="1:99" x14ac:dyDescent="0.55000000000000004">
      <c r="A4147" s="4" t="str">
        <f t="shared" ca="1" si="949"/>
        <v>MFR</v>
      </c>
      <c r="B4147" s="4" t="str">
        <f t="shared" si="950"/>
        <v>Maria Fiorini Ramirez/Joshua Shapiro*</v>
      </c>
      <c r="C4147" s="4" t="s">
        <v>246</v>
      </c>
      <c r="D4147" s="4" t="s">
        <v>97</v>
      </c>
      <c r="E4147" s="4" t="str">
        <f>IF(COUNTIF($E$2:E4146,"Begin: " &amp; C4147 &amp; "-" &amp; D4147 &amp; "-" &amp; H4147)=0,"Begin: " &amp; C4147 &amp; "-" &amp; D4147 &amp; "-" &amp; H4147,IF((C4147 &amp; "-" &amp; D4147 &amp; "-" &amp; H4147)&lt;&gt;(C4148 &amp; "-" &amp; D4148 &amp; "-" &amp; H4148),"End: " &amp; C4147 &amp; "-" &amp; D4147 &amp; "-" &amp; H4147,""))</f>
        <v/>
      </c>
      <c r="F4147" s="4" t="str">
        <f t="shared" si="951"/>
        <v>Wall Street Journal-Unemployment Rate-07-2019</v>
      </c>
      <c r="G4147" s="7">
        <v>43656</v>
      </c>
      <c r="H4147" s="7" t="str">
        <f t="shared" si="952"/>
        <v>07-2019</v>
      </c>
      <c r="I4147" s="7" t="str">
        <f t="shared" ca="1" si="953"/>
        <v>Wall Street Journal: MFR-Unemployment Rate-07-2019</v>
      </c>
      <c r="J4147" s="4" t="str">
        <f t="shared" ca="1" si="954"/>
        <v>Unemployment Rate-MFR:07-2019</v>
      </c>
      <c r="K4147" t="s">
        <v>838</v>
      </c>
    </row>
    <row r="4148" spans="1:99" x14ac:dyDescent="0.55000000000000004">
      <c r="A4148" s="4" t="str">
        <f t="shared" ca="1" si="949"/>
        <v>Chamber of Commerce</v>
      </c>
      <c r="B4148" s="4" t="str">
        <f t="shared" si="950"/>
        <v>J.D. Foster</v>
      </c>
      <c r="C4148" s="4" t="s">
        <v>246</v>
      </c>
      <c r="D4148" s="4" t="s">
        <v>97</v>
      </c>
      <c r="E4148" s="4" t="str">
        <f>IF(COUNTIF($E$2:E4147,"Begin: " &amp; C4148 &amp; "-" &amp; D4148 &amp; "-" &amp; H4148)=0,"Begin: " &amp; C4148 &amp; "-" &amp; D4148 &amp; "-" &amp; H4148,IF((C4148 &amp; "-" &amp; D4148 &amp; "-" &amp; H4148)&lt;&gt;(C4149 &amp; "-" &amp; D4149 &amp; "-" &amp; H4149),"End: " &amp; C4148 &amp; "-" &amp; D4148 &amp; "-" &amp; H4148,""))</f>
        <v/>
      </c>
      <c r="F4148" s="4" t="str">
        <f t="shared" si="951"/>
        <v>Wall Street Journal-Unemployment Rate-07-2019</v>
      </c>
      <c r="G4148" s="7">
        <v>43656</v>
      </c>
      <c r="H4148" s="7" t="str">
        <f t="shared" si="952"/>
        <v>07-2019</v>
      </c>
      <c r="I4148" s="7" t="str">
        <f t="shared" ca="1" si="953"/>
        <v>Wall Street Journal: Chamber of Commerce-Unemployment Rate-07-2019</v>
      </c>
      <c r="J4148" s="4" t="str">
        <f t="shared" ca="1" si="954"/>
        <v>Unemployment Rate-Chamber of Commerce:07-2019</v>
      </c>
      <c r="K4148" t="s">
        <v>766</v>
      </c>
      <c r="CM4148">
        <v>3.7</v>
      </c>
      <c r="CO4148">
        <v>3.8</v>
      </c>
      <c r="CQ4148">
        <v>3.9</v>
      </c>
    </row>
    <row r="4149" spans="1:99" x14ac:dyDescent="0.55000000000000004">
      <c r="A4149" s="4" t="str">
        <f t="shared" ca="1" si="949"/>
        <v>Mortgage Bankers Association</v>
      </c>
      <c r="B4149" s="4" t="str">
        <f t="shared" si="950"/>
        <v>Mike Fratantoni</v>
      </c>
      <c r="C4149" s="4" t="s">
        <v>246</v>
      </c>
      <c r="D4149" s="4" t="s">
        <v>97</v>
      </c>
      <c r="E4149" s="4" t="str">
        <f>IF(COUNTIF($E$2:E4148,"Begin: " &amp; C4149 &amp; "-" &amp; D4149 &amp; "-" &amp; H4149)=0,"Begin: " &amp; C4149 &amp; "-" &amp; D4149 &amp; "-" &amp; H4149,IF((C4149 &amp; "-" &amp; D4149 &amp; "-" &amp; H4149)&lt;&gt;(C4150 &amp; "-" &amp; D4150 &amp; "-" &amp; H4150),"End: " &amp; C4149 &amp; "-" &amp; D4149 &amp; "-" &amp; H4149,""))</f>
        <v/>
      </c>
      <c r="F4149" s="4" t="str">
        <f t="shared" si="951"/>
        <v>Wall Street Journal-Unemployment Rate-07-2019</v>
      </c>
      <c r="G4149" s="7">
        <v>43656</v>
      </c>
      <c r="H4149" s="7" t="str">
        <f t="shared" si="952"/>
        <v>07-2019</v>
      </c>
      <c r="I4149" s="7" t="str">
        <f t="shared" ca="1" si="953"/>
        <v>Wall Street Journal: Mortgage Bankers Association-Unemployment Rate-07-2019</v>
      </c>
      <c r="J4149" s="4" t="str">
        <f t="shared" ca="1" si="954"/>
        <v>Unemployment Rate-Mortgage Bankers Association:07-2019</v>
      </c>
      <c r="K4149" t="s">
        <v>209</v>
      </c>
      <c r="CM4149">
        <v>3.8</v>
      </c>
      <c r="CO4149">
        <v>3.9</v>
      </c>
      <c r="CQ4149">
        <v>4.0999999999999996</v>
      </c>
      <c r="CS4149">
        <v>4.0999999999999996</v>
      </c>
      <c r="CU4149">
        <v>4.0999999999999996</v>
      </c>
    </row>
    <row r="4150" spans="1:99" x14ac:dyDescent="0.55000000000000004">
      <c r="A4150" s="4" t="str">
        <f t="shared" ca="1" si="949"/>
        <v>Robert Fry Economics LLC</v>
      </c>
      <c r="B4150" s="4" t="str">
        <f t="shared" si="950"/>
        <v>Robert Fry</v>
      </c>
      <c r="C4150" s="4" t="s">
        <v>246</v>
      </c>
      <c r="D4150" s="4" t="s">
        <v>97</v>
      </c>
      <c r="E4150" s="4" t="str">
        <f>IF(COUNTIF($E$2:E4149,"Begin: " &amp; C4150 &amp; "-" &amp; D4150 &amp; "-" &amp; H4150)=0,"Begin: " &amp; C4150 &amp; "-" &amp; D4150 &amp; "-" &amp; H4150,IF((C4150 &amp; "-" &amp; D4150 &amp; "-" &amp; H4150)&lt;&gt;(C4151 &amp; "-" &amp; D4151 &amp; "-" &amp; H4151),"End: " &amp; C4150 &amp; "-" &amp; D4150 &amp; "-" &amp; H4150,""))</f>
        <v/>
      </c>
      <c r="F4150" s="4" t="str">
        <f t="shared" si="951"/>
        <v>Wall Street Journal-Unemployment Rate-07-2019</v>
      </c>
      <c r="G4150" s="7">
        <v>43656</v>
      </c>
      <c r="H4150" s="7" t="str">
        <f t="shared" si="952"/>
        <v>07-2019</v>
      </c>
      <c r="I4150" s="7" t="str">
        <f t="shared" ca="1" si="953"/>
        <v>Wall Street Journal: Robert Fry Economics LLC-Unemployment Rate-07-2019</v>
      </c>
      <c r="J4150" s="4" t="str">
        <f t="shared" ca="1" si="954"/>
        <v>Unemployment Rate-Robert Fry Economics LLC:07-2019</v>
      </c>
      <c r="K4150" t="s">
        <v>764</v>
      </c>
      <c r="CM4150">
        <v>3.8</v>
      </c>
      <c r="CO4150">
        <v>3.6</v>
      </c>
      <c r="CQ4150">
        <v>3.7</v>
      </c>
      <c r="CS4150">
        <v>3.7</v>
      </c>
      <c r="CU4150">
        <v>3.7</v>
      </c>
    </row>
    <row r="4151" spans="1:99" x14ac:dyDescent="0.55000000000000004">
      <c r="A4151" s="4" t="str">
        <f t="shared" ca="1" si="949"/>
        <v>Societe Generale</v>
      </c>
      <c r="B4151" s="4" t="str">
        <f t="shared" si="950"/>
        <v>Stephen Gallagher</v>
      </c>
      <c r="C4151" s="4" t="s">
        <v>246</v>
      </c>
      <c r="D4151" s="4" t="s">
        <v>97</v>
      </c>
      <c r="E4151" s="4" t="str">
        <f>IF(COUNTIF($E$2:E4150,"Begin: " &amp; C4151 &amp; "-" &amp; D4151 &amp; "-" &amp; H4151)=0,"Begin: " &amp; C4151 &amp; "-" &amp; D4151 &amp; "-" &amp; H4151,IF((C4151 &amp; "-" &amp; D4151 &amp; "-" &amp; H4151)&lt;&gt;(C4152 &amp; "-" &amp; D4152 &amp; "-" &amp; H4152),"End: " &amp; C4151 &amp; "-" &amp; D4151 &amp; "-" &amp; H4151,""))</f>
        <v/>
      </c>
      <c r="F4151" s="4" t="str">
        <f t="shared" si="951"/>
        <v>Wall Street Journal-Unemployment Rate-07-2019</v>
      </c>
      <c r="G4151" s="7">
        <v>43656</v>
      </c>
      <c r="H4151" s="7" t="str">
        <f t="shared" si="952"/>
        <v>07-2019</v>
      </c>
      <c r="I4151" s="7" t="str">
        <f t="shared" ca="1" si="953"/>
        <v>Wall Street Journal: Societe Generale-Unemployment Rate-07-2019</v>
      </c>
      <c r="J4151" s="4" t="str">
        <f t="shared" ca="1" si="954"/>
        <v>Unemployment Rate-Societe Generale:07-2019</v>
      </c>
      <c r="K4151" t="s">
        <v>657</v>
      </c>
      <c r="CM4151">
        <v>3.5</v>
      </c>
      <c r="CO4151">
        <v>3.9</v>
      </c>
      <c r="CQ4151">
        <v>4.4000000000000004</v>
      </c>
      <c r="CS4151">
        <v>4.3</v>
      </c>
      <c r="CU4151">
        <v>4.2</v>
      </c>
    </row>
    <row r="4152" spans="1:99" x14ac:dyDescent="0.55000000000000004">
      <c r="A4152" s="4" t="str">
        <f t="shared" ca="1" si="949"/>
        <v>Barclays</v>
      </c>
      <c r="B4152" s="4" t="str">
        <f t="shared" si="950"/>
        <v>Michael Gapen*</v>
      </c>
      <c r="C4152" s="4" t="s">
        <v>246</v>
      </c>
      <c r="D4152" s="4" t="s">
        <v>97</v>
      </c>
      <c r="E4152" s="4" t="str">
        <f>IF(COUNTIF($E$2:E4151,"Begin: " &amp; C4152 &amp; "-" &amp; D4152 &amp; "-" &amp; H4152)=0,"Begin: " &amp; C4152 &amp; "-" &amp; D4152 &amp; "-" &amp; H4152,IF((C4152 &amp; "-" &amp; D4152 &amp; "-" &amp; H4152)&lt;&gt;(C4153 &amp; "-" &amp; D4153 &amp; "-" &amp; H4153),"End: " &amp; C4152 &amp; "-" &amp; D4152 &amp; "-" &amp; H4152,""))</f>
        <v/>
      </c>
      <c r="F4152" s="4" t="str">
        <f t="shared" si="951"/>
        <v>Wall Street Journal-Unemployment Rate-07-2019</v>
      </c>
      <c r="G4152" s="7">
        <v>43656</v>
      </c>
      <c r="H4152" s="7" t="str">
        <f t="shared" si="952"/>
        <v>07-2019</v>
      </c>
      <c r="I4152" s="7" t="str">
        <f t="shared" ca="1" si="953"/>
        <v>Wall Street Journal: Barclays-Unemployment Rate-07-2019</v>
      </c>
      <c r="J4152" s="4" t="str">
        <f t="shared" ca="1" si="954"/>
        <v>Unemployment Rate-Barclays:07-2019</v>
      </c>
      <c r="K4152" t="s">
        <v>815</v>
      </c>
    </row>
    <row r="4153" spans="1:99" x14ac:dyDescent="0.55000000000000004">
      <c r="A4153" s="4" t="str">
        <f t="shared" ca="1" si="949"/>
        <v>NatWest Markets</v>
      </c>
      <c r="B4153" s="4" t="str">
        <f t="shared" si="950"/>
        <v>Michelle Girard*</v>
      </c>
      <c r="C4153" s="4" t="s">
        <v>246</v>
      </c>
      <c r="D4153" s="4" t="s">
        <v>97</v>
      </c>
      <c r="E4153" s="4" t="str">
        <f>IF(COUNTIF($E$2:E4152,"Begin: " &amp; C4153 &amp; "-" &amp; D4153 &amp; "-" &amp; H4153)=0,"Begin: " &amp; C4153 &amp; "-" &amp; D4153 &amp; "-" &amp; H4153,IF((C4153 &amp; "-" &amp; D4153 &amp; "-" &amp; H4153)&lt;&gt;(C4154 &amp; "-" &amp; D4154 &amp; "-" &amp; H4154),"End: " &amp; C4153 &amp; "-" &amp; D4153 &amp; "-" &amp; H4153,""))</f>
        <v/>
      </c>
      <c r="F4153" s="4" t="str">
        <f t="shared" si="951"/>
        <v>Wall Street Journal-Unemployment Rate-07-2019</v>
      </c>
      <c r="G4153" s="7">
        <v>43656</v>
      </c>
      <c r="H4153" s="7" t="str">
        <f t="shared" si="952"/>
        <v>07-2019</v>
      </c>
      <c r="I4153" s="7" t="str">
        <f t="shared" ca="1" si="953"/>
        <v>Wall Street Journal: NatWest Markets-Unemployment Rate-07-2019</v>
      </c>
      <c r="J4153" s="4" t="str">
        <f t="shared" ca="1" si="954"/>
        <v>Unemployment Rate-NatWest Markets:07-2019</v>
      </c>
      <c r="K4153" t="s">
        <v>816</v>
      </c>
    </row>
    <row r="4154" spans="1:99" x14ac:dyDescent="0.55000000000000004">
      <c r="A4154" s="4" t="str">
        <f t="shared" ca="1" si="949"/>
        <v>BMO Capital</v>
      </c>
      <c r="B4154" s="4" t="str">
        <f t="shared" si="950"/>
        <v>Michael Gregory*</v>
      </c>
      <c r="C4154" s="4" t="s">
        <v>246</v>
      </c>
      <c r="D4154" s="4" t="s">
        <v>97</v>
      </c>
      <c r="E4154" s="4" t="str">
        <f>IF(COUNTIF($E$2:E4153,"Begin: " &amp; C4154 &amp; "-" &amp; D4154 &amp; "-" &amp; H4154)=0,"Begin: " &amp; C4154 &amp; "-" &amp; D4154 &amp; "-" &amp; H4154,IF((C4154 &amp; "-" &amp; D4154 &amp; "-" &amp; H4154)&lt;&gt;(C4155 &amp; "-" &amp; D4155 &amp; "-" &amp; H4155),"End: " &amp; C4154 &amp; "-" &amp; D4154 &amp; "-" &amp; H4154,""))</f>
        <v/>
      </c>
      <c r="F4154" s="4" t="str">
        <f t="shared" si="951"/>
        <v>Wall Street Journal-Unemployment Rate-07-2019</v>
      </c>
      <c r="G4154" s="7">
        <v>43656</v>
      </c>
      <c r="H4154" s="7" t="str">
        <f t="shared" si="952"/>
        <v>07-2019</v>
      </c>
      <c r="I4154" s="7" t="str">
        <f t="shared" ca="1" si="953"/>
        <v>Wall Street Journal: BMO Capital-Unemployment Rate-07-2019</v>
      </c>
      <c r="J4154" s="4" t="str">
        <f t="shared" ca="1" si="954"/>
        <v>Unemployment Rate-BMO Capital:07-2019</v>
      </c>
      <c r="K4154" t="s">
        <v>839</v>
      </c>
    </row>
    <row r="4155" spans="1:99" x14ac:dyDescent="0.55000000000000004">
      <c r="A4155" s="4" t="str">
        <f t="shared" ca="1" si="949"/>
        <v>TD Securities</v>
      </c>
      <c r="B4155" s="4" t="str">
        <f t="shared" si="950"/>
        <v>Michael Hanson*</v>
      </c>
      <c r="C4155" s="4" t="s">
        <v>246</v>
      </c>
      <c r="D4155" s="4" t="s">
        <v>97</v>
      </c>
      <c r="E4155" s="4" t="str">
        <f>IF(COUNTIF($E$2:E4154,"Begin: " &amp; C4155 &amp; "-" &amp; D4155 &amp; "-" &amp; H4155)=0,"Begin: " &amp; C4155 &amp; "-" &amp; D4155 &amp; "-" &amp; H4155,IF((C4155 &amp; "-" &amp; D4155 &amp; "-" &amp; H4155)&lt;&gt;(C4156 &amp; "-" &amp; D4156 &amp; "-" &amp; H4156),"End: " &amp; C4155 &amp; "-" &amp; D4155 &amp; "-" &amp; H4155,""))</f>
        <v/>
      </c>
      <c r="F4155" s="4" t="str">
        <f t="shared" si="951"/>
        <v>Wall Street Journal-Unemployment Rate-07-2019</v>
      </c>
      <c r="G4155" s="7">
        <v>43656</v>
      </c>
      <c r="H4155" s="7" t="str">
        <f t="shared" si="952"/>
        <v>07-2019</v>
      </c>
      <c r="I4155" s="7" t="str">
        <f t="shared" ca="1" si="953"/>
        <v>Wall Street Journal: TD Securities-Unemployment Rate-07-2019</v>
      </c>
      <c r="J4155" s="4" t="str">
        <f t="shared" ca="1" si="954"/>
        <v>Unemployment Rate-TD Securities:07-2019</v>
      </c>
      <c r="K4155" t="s">
        <v>834</v>
      </c>
    </row>
    <row r="4156" spans="1:99" x14ac:dyDescent="0.55000000000000004">
      <c r="A4156" s="4" t="str">
        <f t="shared" ca="1" si="949"/>
        <v>Goldman Sachs</v>
      </c>
      <c r="B4156" s="4" t="str">
        <f t="shared" si="950"/>
        <v>Jan Hatzius</v>
      </c>
      <c r="C4156" s="4" t="s">
        <v>246</v>
      </c>
      <c r="D4156" s="4" t="s">
        <v>97</v>
      </c>
      <c r="E4156" s="4" t="str">
        <f>IF(COUNTIF($E$2:E4155,"Begin: " &amp; C4156 &amp; "-" &amp; D4156 &amp; "-" &amp; H4156)=0,"Begin: " &amp; C4156 &amp; "-" &amp; D4156 &amp; "-" &amp; H4156,IF((C4156 &amp; "-" &amp; D4156 &amp; "-" &amp; H4156)&lt;&gt;(C4157 &amp; "-" &amp; D4157 &amp; "-" &amp; H4157),"End: " &amp; C4156 &amp; "-" &amp; D4156 &amp; "-" &amp; H4156,""))</f>
        <v/>
      </c>
      <c r="F4156" s="4" t="str">
        <f t="shared" si="951"/>
        <v>Wall Street Journal-Unemployment Rate-07-2019</v>
      </c>
      <c r="G4156" s="7">
        <v>43656</v>
      </c>
      <c r="H4156" s="7" t="str">
        <f t="shared" si="952"/>
        <v>07-2019</v>
      </c>
      <c r="I4156" s="7" t="str">
        <f t="shared" ca="1" si="953"/>
        <v>Wall Street Journal: Goldman Sachs-Unemployment Rate-07-2019</v>
      </c>
      <c r="J4156" s="4" t="str">
        <f t="shared" ca="1" si="954"/>
        <v>Unemployment Rate-Goldman Sachs:07-2019</v>
      </c>
      <c r="K4156" t="s">
        <v>213</v>
      </c>
      <c r="CM4156">
        <v>3.6</v>
      </c>
      <c r="CO4156">
        <v>3.3</v>
      </c>
      <c r="CQ4156">
        <v>3.1</v>
      </c>
      <c r="CS4156">
        <v>3.2</v>
      </c>
      <c r="CU4156">
        <v>3.2</v>
      </c>
    </row>
    <row r="4157" spans="1:99" x14ac:dyDescent="0.55000000000000004">
      <c r="A4157" s="4" t="str">
        <f t="shared" ca="1" si="949"/>
        <v>Scotiabank</v>
      </c>
      <c r="B4157" s="4" t="str">
        <f t="shared" si="950"/>
        <v>Derek Holt*</v>
      </c>
      <c r="C4157" s="4" t="s">
        <v>246</v>
      </c>
      <c r="D4157" s="4" t="s">
        <v>97</v>
      </c>
      <c r="E4157" s="4" t="str">
        <f>IF(COUNTIF($E$2:E4156,"Begin: " &amp; C4157 &amp; "-" &amp; D4157 &amp; "-" &amp; H4157)=0,"Begin: " &amp; C4157 &amp; "-" &amp; D4157 &amp; "-" &amp; H4157,IF((C4157 &amp; "-" &amp; D4157 &amp; "-" &amp; H4157)&lt;&gt;(C4158 &amp; "-" &amp; D4158 &amp; "-" &amp; H4158),"End: " &amp; C4157 &amp; "-" &amp; D4157 &amp; "-" &amp; H4157,""))</f>
        <v/>
      </c>
      <c r="F4157" s="4" t="str">
        <f t="shared" si="951"/>
        <v>Wall Street Journal-Unemployment Rate-07-2019</v>
      </c>
      <c r="G4157" s="7">
        <v>43656</v>
      </c>
      <c r="H4157" s="7" t="str">
        <f t="shared" si="952"/>
        <v>07-2019</v>
      </c>
      <c r="I4157" s="7" t="str">
        <f t="shared" ca="1" si="953"/>
        <v>Wall Street Journal: Scotiabank-Unemployment Rate-07-2019</v>
      </c>
      <c r="J4157" s="4" t="str">
        <f t="shared" ca="1" si="954"/>
        <v>Unemployment Rate-Scotiabank:07-2019</v>
      </c>
      <c r="K4157" t="s">
        <v>840</v>
      </c>
    </row>
    <row r="4158" spans="1:99" x14ac:dyDescent="0.55000000000000004">
      <c r="A4158" s="4" t="str">
        <f t="shared" ca="1" si="949"/>
        <v>KPMG</v>
      </c>
      <c r="B4158" s="4" t="str">
        <f t="shared" si="950"/>
        <v>Constance Hunter</v>
      </c>
      <c r="C4158" s="4" t="s">
        <v>246</v>
      </c>
      <c r="D4158" s="4" t="s">
        <v>97</v>
      </c>
      <c r="E4158" s="4" t="str">
        <f>IF(COUNTIF($E$2:E4157,"Begin: " &amp; C4158 &amp; "-" &amp; D4158 &amp; "-" &amp; H4158)=0,"Begin: " &amp; C4158 &amp; "-" &amp; D4158 &amp; "-" &amp; H4158,IF((C4158 &amp; "-" &amp; D4158 &amp; "-" &amp; H4158)&lt;&gt;(C4159 &amp; "-" &amp; D4159 &amp; "-" &amp; H4159),"End: " &amp; C4158 &amp; "-" &amp; D4158 &amp; "-" &amp; H4158,""))</f>
        <v/>
      </c>
      <c r="F4158" s="4" t="str">
        <f t="shared" si="951"/>
        <v>Wall Street Journal-Unemployment Rate-07-2019</v>
      </c>
      <c r="G4158" s="7">
        <v>43656</v>
      </c>
      <c r="H4158" s="7" t="str">
        <f t="shared" si="952"/>
        <v>07-2019</v>
      </c>
      <c r="I4158" s="7" t="str">
        <f t="shared" ca="1" si="953"/>
        <v>Wall Street Journal: KPMG-Unemployment Rate-07-2019</v>
      </c>
      <c r="J4158" s="4" t="str">
        <f t="shared" ca="1" si="954"/>
        <v>Unemployment Rate-KPMG:07-2019</v>
      </c>
      <c r="K4158" t="s">
        <v>686</v>
      </c>
      <c r="CM4158">
        <v>3.6</v>
      </c>
      <c r="CO4158">
        <v>4.5</v>
      </c>
      <c r="CQ4158">
        <v>5.5</v>
      </c>
      <c r="CS4158">
        <v>6.7</v>
      </c>
      <c r="CU4158">
        <v>7.2</v>
      </c>
    </row>
    <row r="4159" spans="1:99" x14ac:dyDescent="0.55000000000000004">
      <c r="A4159" s="4" t="str">
        <f t="shared" ca="1" si="949"/>
        <v>BBVA</v>
      </c>
      <c r="B4159" s="4" t="str">
        <f t="shared" si="950"/>
        <v xml:space="preserve">Nathaniel Karp
</v>
      </c>
      <c r="C4159" s="4" t="s">
        <v>246</v>
      </c>
      <c r="D4159" s="4" t="s">
        <v>97</v>
      </c>
      <c r="E4159" s="4" t="str">
        <f>IF(COUNTIF($E$2:E4158,"Begin: " &amp; C4159 &amp; "-" &amp; D4159 &amp; "-" &amp; H4159)=0,"Begin: " &amp; C4159 &amp; "-" &amp; D4159 &amp; "-" &amp; H4159,IF((C4159 &amp; "-" &amp; D4159 &amp; "-" &amp; H4159)&lt;&gt;(C4160 &amp; "-" &amp; D4160 &amp; "-" &amp; H4160),"End: " &amp; C4159 &amp; "-" &amp; D4159 &amp; "-" &amp; H4159,""))</f>
        <v/>
      </c>
      <c r="F4159" s="4" t="str">
        <f t="shared" si="951"/>
        <v>Wall Street Journal-Unemployment Rate-07-2019</v>
      </c>
      <c r="G4159" s="7">
        <v>43656</v>
      </c>
      <c r="H4159" s="7" t="str">
        <f t="shared" si="952"/>
        <v>07-2019</v>
      </c>
      <c r="I4159" s="7" t="str">
        <f t="shared" ca="1" si="953"/>
        <v>Wall Street Journal: BBVA-Unemployment Rate-07-2019</v>
      </c>
      <c r="J4159" s="4" t="str">
        <f t="shared" ca="1" si="954"/>
        <v>Unemployment Rate-BBVA:07-2019</v>
      </c>
      <c r="K4159" t="s">
        <v>434</v>
      </c>
      <c r="CM4159">
        <v>3.69</v>
      </c>
      <c r="CO4159">
        <v>3.98</v>
      </c>
      <c r="CQ4159">
        <v>4.1100000000000003</v>
      </c>
      <c r="CS4159">
        <v>4.16</v>
      </c>
      <c r="CU4159">
        <v>4.28</v>
      </c>
    </row>
    <row r="4160" spans="1:99" x14ac:dyDescent="0.55000000000000004">
      <c r="A4160" s="4" t="str">
        <f t="shared" ca="1" si="949"/>
        <v>National Retail Federation</v>
      </c>
      <c r="B4160" s="4" t="str">
        <f t="shared" si="950"/>
        <v>Jack Kleinhenz</v>
      </c>
      <c r="C4160" s="4" t="s">
        <v>246</v>
      </c>
      <c r="D4160" s="4" t="s">
        <v>97</v>
      </c>
      <c r="E4160" s="4" t="str">
        <f>IF(COUNTIF($E$2:E4159,"Begin: " &amp; C4160 &amp; "-" &amp; D4160 &amp; "-" &amp; H4160)=0,"Begin: " &amp; C4160 &amp; "-" &amp; D4160 &amp; "-" &amp; H4160,IF((C4160 &amp; "-" &amp; D4160 &amp; "-" &amp; H4160)&lt;&gt;(C4161 &amp; "-" &amp; D4161 &amp; "-" &amp; H4161),"End: " &amp; C4160 &amp; "-" &amp; D4160 &amp; "-" &amp; H4160,""))</f>
        <v/>
      </c>
      <c r="F4160" s="4" t="str">
        <f t="shared" si="951"/>
        <v>Wall Street Journal-Unemployment Rate-07-2019</v>
      </c>
      <c r="G4160" s="7">
        <v>43656</v>
      </c>
      <c r="H4160" s="7" t="str">
        <f t="shared" si="952"/>
        <v>07-2019</v>
      </c>
      <c r="I4160" s="7" t="str">
        <f t="shared" ca="1" si="953"/>
        <v>Wall Street Journal: National Retail Federation-Unemployment Rate-07-2019</v>
      </c>
      <c r="J4160" s="4" t="str">
        <f t="shared" ca="1" si="954"/>
        <v>Unemployment Rate-National Retail Federation:07-2019</v>
      </c>
      <c r="K4160" t="s">
        <v>216</v>
      </c>
      <c r="CM4160">
        <v>3.5</v>
      </c>
      <c r="CO4160">
        <v>3.6</v>
      </c>
      <c r="CQ4160">
        <v>3.8</v>
      </c>
    </row>
    <row r="4161" spans="1:99" x14ac:dyDescent="0.55000000000000004">
      <c r="A4161" s="4" t="str">
        <f t="shared" ca="1" si="949"/>
        <v>Natixis CIB Americas</v>
      </c>
      <c r="B4161" s="4" t="str">
        <f t="shared" si="950"/>
        <v>Joseph LaVorgna</v>
      </c>
      <c r="C4161" s="4" t="s">
        <v>246</v>
      </c>
      <c r="D4161" s="4" t="s">
        <v>97</v>
      </c>
      <c r="E4161" s="4" t="str">
        <f>IF(COUNTIF($E$2:E4160,"Begin: " &amp; C4161 &amp; "-" &amp; D4161 &amp; "-" &amp; H4161)=0,"Begin: " &amp; C4161 &amp; "-" &amp; D4161 &amp; "-" &amp; H4161,IF((C4161 &amp; "-" &amp; D4161 &amp; "-" &amp; H4161)&lt;&gt;(C4162 &amp; "-" &amp; D4162 &amp; "-" &amp; H4162),"End: " &amp; C4161 &amp; "-" &amp; D4161 &amp; "-" &amp; H4161,""))</f>
        <v/>
      </c>
      <c r="F4161" s="4" t="str">
        <f t="shared" si="951"/>
        <v>Wall Street Journal-Unemployment Rate-07-2019</v>
      </c>
      <c r="G4161" s="7">
        <v>43656</v>
      </c>
      <c r="H4161" s="7" t="str">
        <f t="shared" si="952"/>
        <v>07-2019</v>
      </c>
      <c r="I4161" s="7" t="str">
        <f t="shared" ca="1" si="953"/>
        <v>Wall Street Journal: Natixis CIB Americas-Unemployment Rate-07-2019</v>
      </c>
      <c r="J4161" s="4" t="str">
        <f t="shared" ca="1" si="954"/>
        <v>Unemployment Rate-Natixis CIB Americas:07-2019</v>
      </c>
      <c r="K4161" t="s">
        <v>774</v>
      </c>
      <c r="CM4161">
        <v>3.8</v>
      </c>
      <c r="CO4161">
        <v>4</v>
      </c>
      <c r="CQ4161">
        <v>4.2</v>
      </c>
      <c r="CS4161">
        <v>4.4000000000000004</v>
      </c>
      <c r="CU4161">
        <v>4.5</v>
      </c>
    </row>
    <row r="4162" spans="1:99" x14ac:dyDescent="0.55000000000000004">
      <c r="A4162" s="4" t="str">
        <f t="shared" ca="1" si="949"/>
        <v>UCLA Anderson Forecast</v>
      </c>
      <c r="B4162" s="4" t="str">
        <f t="shared" si="950"/>
        <v>Edward Leamer/David Shulman</v>
      </c>
      <c r="C4162" s="4" t="s">
        <v>246</v>
      </c>
      <c r="D4162" s="4" t="s">
        <v>97</v>
      </c>
      <c r="E4162" s="4" t="str">
        <f>IF(COUNTIF($E$2:E4161,"Begin: " &amp; C4162 &amp; "-" &amp; D4162 &amp; "-" &amp; H4162)=0,"Begin: " &amp; C4162 &amp; "-" &amp; D4162 &amp; "-" &amp; H4162,IF((C4162 &amp; "-" &amp; D4162 &amp; "-" &amp; H4162)&lt;&gt;(C4163 &amp; "-" &amp; D4163 &amp; "-" &amp; H4163),"End: " &amp; C4162 &amp; "-" &amp; D4162 &amp; "-" &amp; H4162,""))</f>
        <v/>
      </c>
      <c r="F4162" s="4" t="str">
        <f t="shared" si="951"/>
        <v>Wall Street Journal-Unemployment Rate-07-2019</v>
      </c>
      <c r="G4162" s="7">
        <v>43656</v>
      </c>
      <c r="H4162" s="7" t="str">
        <f t="shared" si="952"/>
        <v>07-2019</v>
      </c>
      <c r="I4162" s="7" t="str">
        <f t="shared" ca="1" si="953"/>
        <v>Wall Street Journal: UCLA Anderson Forecast-Unemployment Rate-07-2019</v>
      </c>
      <c r="J4162" s="4" t="str">
        <f t="shared" ca="1" si="954"/>
        <v>Unemployment Rate-UCLA Anderson Forecast:07-2019</v>
      </c>
      <c r="K4162" t="s">
        <v>218</v>
      </c>
      <c r="CM4162">
        <v>3.6</v>
      </c>
      <c r="CO4162">
        <v>3.8</v>
      </c>
      <c r="CQ4162">
        <v>4</v>
      </c>
      <c r="CS4162">
        <v>4</v>
      </c>
      <c r="CU4162">
        <v>3.8</v>
      </c>
    </row>
    <row r="4163" spans="1:99" x14ac:dyDescent="0.55000000000000004">
      <c r="A4163" s="4" t="str">
        <f t="shared" ca="1" si="949"/>
        <v>NEMA Business Information Services</v>
      </c>
      <c r="B4163" s="4" t="str">
        <f t="shared" si="950"/>
        <v>Don Leavens/Steven Wilcox</v>
      </c>
      <c r="C4163" s="4" t="s">
        <v>246</v>
      </c>
      <c r="D4163" s="4" t="s">
        <v>97</v>
      </c>
      <c r="E4163" s="4" t="str">
        <f>IF(COUNTIF($E$2:E4162,"Begin: " &amp; C4163 &amp; "-" &amp; D4163 &amp; "-" &amp; H4163)=0,"Begin: " &amp; C4163 &amp; "-" &amp; D4163 &amp; "-" &amp; H4163,IF((C4163 &amp; "-" &amp; D4163 &amp; "-" &amp; H4163)&lt;&gt;(C4164 &amp; "-" &amp; D4164 &amp; "-" &amp; H4164),"End: " &amp; C4163 &amp; "-" &amp; D4163 &amp; "-" &amp; H4163,""))</f>
        <v/>
      </c>
      <c r="F4163" s="4" t="str">
        <f t="shared" si="951"/>
        <v>Wall Street Journal-Unemployment Rate-07-2019</v>
      </c>
      <c r="G4163" s="7">
        <v>43656</v>
      </c>
      <c r="H4163" s="7" t="str">
        <f t="shared" si="952"/>
        <v>07-2019</v>
      </c>
      <c r="I4163" s="7" t="str">
        <f t="shared" ca="1" si="953"/>
        <v>Wall Street Journal: NEMA Business Information Services-Unemployment Rate-07-2019</v>
      </c>
      <c r="J4163" s="4" t="str">
        <f t="shared" ca="1" si="954"/>
        <v>Unemployment Rate-NEMA Business Information Services:07-2019</v>
      </c>
      <c r="K4163" t="s">
        <v>765</v>
      </c>
      <c r="CM4163">
        <v>3.4</v>
      </c>
      <c r="CO4163">
        <v>3.6</v>
      </c>
      <c r="CQ4163">
        <v>3.7</v>
      </c>
      <c r="CS4163">
        <v>3.8</v>
      </c>
      <c r="CU4163">
        <v>3.9</v>
      </c>
    </row>
    <row r="4164" spans="1:99" x14ac:dyDescent="0.55000000000000004">
      <c r="A4164" s="4" t="str">
        <f t="shared" ca="1" si="949"/>
        <v>HSBC</v>
      </c>
      <c r="B4164" s="4" t="str">
        <f t="shared" si="950"/>
        <v>Kevin Logan*</v>
      </c>
      <c r="C4164" s="4" t="s">
        <v>246</v>
      </c>
      <c r="D4164" s="4" t="s">
        <v>97</v>
      </c>
      <c r="E4164" s="4" t="str">
        <f>IF(COUNTIF($E$2:E4163,"Begin: " &amp; C4164 &amp; "-" &amp; D4164 &amp; "-" &amp; H4164)=0,"Begin: " &amp; C4164 &amp; "-" &amp; D4164 &amp; "-" &amp; H4164,IF((C4164 &amp; "-" &amp; D4164 &amp; "-" &amp; H4164)&lt;&gt;(C4165 &amp; "-" &amp; D4165 &amp; "-" &amp; H4165),"End: " &amp; C4164 &amp; "-" &amp; D4164 &amp; "-" &amp; H4164,""))</f>
        <v/>
      </c>
      <c r="F4164" s="4" t="str">
        <f t="shared" si="951"/>
        <v>Wall Street Journal-Unemployment Rate-07-2019</v>
      </c>
      <c r="G4164" s="7">
        <v>43656</v>
      </c>
      <c r="H4164" s="7" t="str">
        <f t="shared" si="952"/>
        <v>07-2019</v>
      </c>
      <c r="I4164" s="7" t="str">
        <f t="shared" ca="1" si="953"/>
        <v>Wall Street Journal: HSBC-Unemployment Rate-07-2019</v>
      </c>
      <c r="J4164" s="4" t="str">
        <f t="shared" ca="1" si="954"/>
        <v>Unemployment Rate-HSBC:07-2019</v>
      </c>
      <c r="K4164" t="s">
        <v>817</v>
      </c>
    </row>
    <row r="4165" spans="1:99" x14ac:dyDescent="0.55000000000000004">
      <c r="A4165" s="4" t="str">
        <f t="shared" ca="1" si="949"/>
        <v>Moody's Investors Service</v>
      </c>
      <c r="B4165" s="4" t="str">
        <f t="shared" si="950"/>
        <v>John Lonski*</v>
      </c>
      <c r="C4165" s="4" t="s">
        <v>246</v>
      </c>
      <c r="D4165" s="4" t="s">
        <v>97</v>
      </c>
      <c r="E4165" s="4" t="str">
        <f>IF(COUNTIF($E$2:E4164,"Begin: " &amp; C4165 &amp; "-" &amp; D4165 &amp; "-" &amp; H4165)=0,"Begin: " &amp; C4165 &amp; "-" &amp; D4165 &amp; "-" &amp; H4165,IF((C4165 &amp; "-" &amp; D4165 &amp; "-" &amp; H4165)&lt;&gt;(C4166 &amp; "-" &amp; D4166 &amp; "-" &amp; H4166),"End: " &amp; C4165 &amp; "-" &amp; D4165 &amp; "-" &amp; H4165,""))</f>
        <v/>
      </c>
      <c r="F4165" s="4" t="str">
        <f t="shared" si="951"/>
        <v>Wall Street Journal-Unemployment Rate-07-2019</v>
      </c>
      <c r="G4165" s="7">
        <v>43656</v>
      </c>
      <c r="H4165" s="7" t="str">
        <f t="shared" si="952"/>
        <v>07-2019</v>
      </c>
      <c r="I4165" s="7" t="str">
        <f t="shared" ca="1" si="953"/>
        <v>Wall Street Journal: Moody's Investors Service-Unemployment Rate-07-2019</v>
      </c>
      <c r="J4165" s="4" t="str">
        <f t="shared" ca="1" si="954"/>
        <v>Unemployment Rate-Moody's Investors Service:07-2019</v>
      </c>
      <c r="K4165" t="s">
        <v>841</v>
      </c>
    </row>
    <row r="4166" spans="1:99" x14ac:dyDescent="0.55000000000000004">
      <c r="A4166" s="4" t="str">
        <f t="shared" ca="1" si="949"/>
        <v>National Auto Dealer Association</v>
      </c>
      <c r="B4166" s="4" t="str">
        <f t="shared" si="950"/>
        <v>Patrick Manzi</v>
      </c>
      <c r="C4166" s="4" t="s">
        <v>246</v>
      </c>
      <c r="D4166" s="4" t="s">
        <v>97</v>
      </c>
      <c r="E4166" s="4" t="str">
        <f>IF(COUNTIF($E$2:E4165,"Begin: " &amp; C4166 &amp; "-" &amp; D4166 &amp; "-" &amp; H4166)=0,"Begin: " &amp; C4166 &amp; "-" &amp; D4166 &amp; "-" &amp; H4166,IF((C4166 &amp; "-" &amp; D4166 &amp; "-" &amp; H4166)&lt;&gt;(C4167 &amp; "-" &amp; D4167 &amp; "-" &amp; H4167),"End: " &amp; C4166 &amp; "-" &amp; D4166 &amp; "-" &amp; H4166,""))</f>
        <v/>
      </c>
      <c r="F4166" s="4" t="str">
        <f t="shared" si="951"/>
        <v>Wall Street Journal-Unemployment Rate-07-2019</v>
      </c>
      <c r="G4166" s="7">
        <v>43656</v>
      </c>
      <c r="H4166" s="7" t="str">
        <f t="shared" si="952"/>
        <v>07-2019</v>
      </c>
      <c r="I4166" s="7" t="str">
        <f t="shared" ca="1" si="953"/>
        <v>Wall Street Journal: National Auto Dealer Association-Unemployment Rate-07-2019</v>
      </c>
      <c r="J4166" s="4" t="str">
        <f t="shared" ca="1" si="954"/>
        <v>Unemployment Rate-National Auto Dealer Association:07-2019</v>
      </c>
      <c r="K4166" t="s">
        <v>800</v>
      </c>
      <c r="CM4166">
        <v>3.7</v>
      </c>
      <c r="CO4166">
        <v>3.8</v>
      </c>
      <c r="CQ4166">
        <v>4</v>
      </c>
      <c r="CS4166">
        <v>4</v>
      </c>
    </row>
    <row r="4167" spans="1:99" x14ac:dyDescent="0.55000000000000004">
      <c r="A4167" s="4" t="str">
        <f t="shared" ca="1" si="949"/>
        <v>MetLife Investment Management</v>
      </c>
      <c r="B4167" s="4" t="str">
        <f t="shared" si="950"/>
        <v>Drew T. Matus</v>
      </c>
      <c r="C4167" s="4" t="s">
        <v>246</v>
      </c>
      <c r="D4167" s="4" t="s">
        <v>97</v>
      </c>
      <c r="E4167" s="4" t="str">
        <f>IF(COUNTIF($E$2:E4166,"Begin: " &amp; C4167 &amp; "-" &amp; D4167 &amp; "-" &amp; H4167)=0,"Begin: " &amp; C4167 &amp; "-" &amp; D4167 &amp; "-" &amp; H4167,IF((C4167 &amp; "-" &amp; D4167 &amp; "-" &amp; H4167)&lt;&gt;(C4168 &amp; "-" &amp; D4168 &amp; "-" &amp; H4168),"End: " &amp; C4167 &amp; "-" &amp; D4167 &amp; "-" &amp; H4167,""))</f>
        <v/>
      </c>
      <c r="F4167" s="4" t="str">
        <f t="shared" si="951"/>
        <v>Wall Street Journal-Unemployment Rate-07-2019</v>
      </c>
      <c r="G4167" s="7">
        <v>43656</v>
      </c>
      <c r="H4167" s="7" t="str">
        <f t="shared" si="952"/>
        <v>07-2019</v>
      </c>
      <c r="I4167" s="7" t="str">
        <f t="shared" ca="1" si="953"/>
        <v>Wall Street Journal: MetLife Investment Management-Unemployment Rate-07-2019</v>
      </c>
      <c r="J4167" s="4" t="str">
        <f t="shared" ca="1" si="954"/>
        <v>Unemployment Rate-MetLife Investment Management:07-2019</v>
      </c>
      <c r="K4167" t="s">
        <v>801</v>
      </c>
    </row>
    <row r="4168" spans="1:99" x14ac:dyDescent="0.55000000000000004">
      <c r="A4168" s="4" t="str">
        <f t="shared" ca="1" si="949"/>
        <v>Jeffries &amp; Company</v>
      </c>
      <c r="B4168" s="4" t="str">
        <f t="shared" si="950"/>
        <v>Ward McCarthy*</v>
      </c>
      <c r="C4168" s="4" t="s">
        <v>246</v>
      </c>
      <c r="D4168" s="4" t="s">
        <v>97</v>
      </c>
      <c r="E4168" s="4" t="str">
        <f>IF(COUNTIF($E$2:E4167,"Begin: " &amp; C4168 &amp; "-" &amp; D4168 &amp; "-" &amp; H4168)=0,"Begin: " &amp; C4168 &amp; "-" &amp; D4168 &amp; "-" &amp; H4168,IF((C4168 &amp; "-" &amp; D4168 &amp; "-" &amp; H4168)&lt;&gt;(C4169 &amp; "-" &amp; D4169 &amp; "-" &amp; H4169),"End: " &amp; C4168 &amp; "-" &amp; D4168 &amp; "-" &amp; H4168,""))</f>
        <v/>
      </c>
      <c r="F4168" s="4" t="str">
        <f t="shared" si="951"/>
        <v>Wall Street Journal-Unemployment Rate-07-2019</v>
      </c>
      <c r="G4168" s="7">
        <v>43656</v>
      </c>
      <c r="H4168" s="7" t="str">
        <f t="shared" si="952"/>
        <v>07-2019</v>
      </c>
      <c r="I4168" s="7" t="str">
        <f t="shared" ca="1" si="953"/>
        <v>Wall Street Journal: Jeffries &amp; Company-Unemployment Rate-07-2019</v>
      </c>
      <c r="J4168" s="4" t="str">
        <f t="shared" ca="1" si="954"/>
        <v>Unemployment Rate-Jeffries &amp; Company:07-2019</v>
      </c>
      <c r="K4168" t="s">
        <v>820</v>
      </c>
    </row>
    <row r="4169" spans="1:99" x14ac:dyDescent="0.55000000000000004">
      <c r="A4169" s="4" t="str">
        <f t="shared" ca="1" si="949"/>
        <v>ACT Research</v>
      </c>
      <c r="B4169" s="4" t="str">
        <f t="shared" si="950"/>
        <v>Jim Meil</v>
      </c>
      <c r="C4169" s="4" t="s">
        <v>246</v>
      </c>
      <c r="D4169" s="4" t="s">
        <v>97</v>
      </c>
      <c r="E4169" s="4" t="str">
        <f>IF(COUNTIF($E$2:E4168,"Begin: " &amp; C4169 &amp; "-" &amp; D4169 &amp; "-" &amp; H4169)=0,"Begin: " &amp; C4169 &amp; "-" &amp; D4169 &amp; "-" &amp; H4169,IF((C4169 &amp; "-" &amp; D4169 &amp; "-" &amp; H4169)&lt;&gt;(C4170 &amp; "-" &amp; D4170 &amp; "-" &amp; H4170),"End: " &amp; C4169 &amp; "-" &amp; D4169 &amp; "-" &amp; H4169,""))</f>
        <v/>
      </c>
      <c r="F4169" s="4" t="str">
        <f t="shared" si="951"/>
        <v>Wall Street Journal-Unemployment Rate-07-2019</v>
      </c>
      <c r="G4169" s="7">
        <v>43656</v>
      </c>
      <c r="H4169" s="7" t="str">
        <f t="shared" si="952"/>
        <v>07-2019</v>
      </c>
      <c r="I4169" s="7" t="str">
        <f t="shared" ca="1" si="953"/>
        <v>Wall Street Journal: ACT Research-Unemployment Rate-07-2019</v>
      </c>
      <c r="J4169" s="4" t="str">
        <f t="shared" ca="1" si="954"/>
        <v>Unemployment Rate-ACT Research:07-2019</v>
      </c>
      <c r="K4169" t="s">
        <v>437</v>
      </c>
      <c r="CM4169">
        <v>3.6</v>
      </c>
      <c r="CO4169">
        <v>3.8</v>
      </c>
      <c r="CQ4169">
        <v>3.8</v>
      </c>
    </row>
    <row r="4170" spans="1:99" x14ac:dyDescent="0.55000000000000004">
      <c r="A4170" s="4" t="str">
        <f t="shared" ca="1" si="949"/>
        <v>Standard Chartered</v>
      </c>
      <c r="B4170" s="4" t="str">
        <f t="shared" si="950"/>
        <v>Sonia Meskin*</v>
      </c>
      <c r="C4170" s="4" t="s">
        <v>246</v>
      </c>
      <c r="D4170" s="4" t="s">
        <v>97</v>
      </c>
      <c r="E4170" s="4" t="str">
        <f>IF(COUNTIF($E$2:E4169,"Begin: " &amp; C4170 &amp; "-" &amp; D4170 &amp; "-" &amp; H4170)=0,"Begin: " &amp; C4170 &amp; "-" &amp; D4170 &amp; "-" &amp; H4170,IF((C4170 &amp; "-" &amp; D4170 &amp; "-" &amp; H4170)&lt;&gt;(C4171 &amp; "-" &amp; D4171 &amp; "-" &amp; H4171),"End: " &amp; C4170 &amp; "-" &amp; D4170 &amp; "-" &amp; H4170,""))</f>
        <v/>
      </c>
      <c r="F4170" s="4" t="str">
        <f t="shared" si="951"/>
        <v>Wall Street Journal-Unemployment Rate-07-2019</v>
      </c>
      <c r="G4170" s="7">
        <v>43656</v>
      </c>
      <c r="H4170" s="7" t="str">
        <f t="shared" si="952"/>
        <v>07-2019</v>
      </c>
      <c r="I4170" s="7" t="str">
        <f t="shared" ca="1" si="953"/>
        <v>Wall Street Journal: Standard Chartered-Unemployment Rate-07-2019</v>
      </c>
      <c r="J4170" s="4" t="str">
        <f t="shared" ca="1" si="954"/>
        <v>Unemployment Rate-Standard Chartered:07-2019</v>
      </c>
      <c r="K4170" t="s">
        <v>821</v>
      </c>
    </row>
    <row r="4171" spans="1:99" x14ac:dyDescent="0.55000000000000004">
      <c r="A4171" s="4" t="str">
        <f t="shared" ca="1" si="949"/>
        <v>BofA</v>
      </c>
      <c r="B4171" s="4" t="str">
        <f t="shared" si="950"/>
        <v>Michelle Meyer</v>
      </c>
      <c r="C4171" s="4" t="s">
        <v>246</v>
      </c>
      <c r="D4171" s="4" t="s">
        <v>97</v>
      </c>
      <c r="E4171" s="4" t="str">
        <f>IF(COUNTIF($E$2:E4170,"Begin: " &amp; C4171 &amp; "-" &amp; D4171 &amp; "-" &amp; H4171)=0,"Begin: " &amp; C4171 &amp; "-" &amp; D4171 &amp; "-" &amp; H4171,IF((C4171 &amp; "-" &amp; D4171 &amp; "-" &amp; H4171)&lt;&gt;(C4172 &amp; "-" &amp; D4172 &amp; "-" &amp; H4172),"End: " &amp; C4171 &amp; "-" &amp; D4171 &amp; "-" &amp; H4171,""))</f>
        <v/>
      </c>
      <c r="F4171" s="4" t="str">
        <f t="shared" si="951"/>
        <v>Wall Street Journal-Unemployment Rate-07-2019</v>
      </c>
      <c r="G4171" s="7">
        <v>43656</v>
      </c>
      <c r="H4171" s="7" t="str">
        <f t="shared" si="952"/>
        <v>07-2019</v>
      </c>
      <c r="I4171" s="7" t="str">
        <f t="shared" ca="1" si="953"/>
        <v>Wall Street Journal: BofA-Unemployment Rate-07-2019</v>
      </c>
      <c r="J4171" s="4" t="str">
        <f t="shared" ca="1" si="954"/>
        <v>Unemployment Rate-BofA:07-2019</v>
      </c>
      <c r="K4171" t="s">
        <v>803</v>
      </c>
      <c r="CM4171">
        <v>3.7</v>
      </c>
      <c r="CO4171">
        <v>3.7</v>
      </c>
      <c r="CQ4171">
        <v>3.7</v>
      </c>
    </row>
    <row r="4172" spans="1:99" x14ac:dyDescent="0.55000000000000004">
      <c r="A4172" s="4" t="str">
        <f t="shared" ca="1" si="949"/>
        <v>Daiwa Capital</v>
      </c>
      <c r="B4172" s="4" t="str">
        <f t="shared" si="950"/>
        <v>Michael Moran</v>
      </c>
      <c r="C4172" s="4" t="s">
        <v>246</v>
      </c>
      <c r="D4172" s="4" t="s">
        <v>97</v>
      </c>
      <c r="E4172" s="4" t="str">
        <f>IF(COUNTIF($E$2:E4171,"Begin: " &amp; C4172 &amp; "-" &amp; D4172 &amp; "-" &amp; H4172)=0,"Begin: " &amp; C4172 &amp; "-" &amp; D4172 &amp; "-" &amp; H4172,IF((C4172 &amp; "-" &amp; D4172 &amp; "-" &amp; H4172)&lt;&gt;(C4173 &amp; "-" &amp; D4173 &amp; "-" &amp; H4173),"End: " &amp; C4172 &amp; "-" &amp; D4172 &amp; "-" &amp; H4172,""))</f>
        <v/>
      </c>
      <c r="F4172" s="4" t="str">
        <f t="shared" si="951"/>
        <v>Wall Street Journal-Unemployment Rate-07-2019</v>
      </c>
      <c r="G4172" s="7">
        <v>43656</v>
      </c>
      <c r="H4172" s="7" t="str">
        <f t="shared" si="952"/>
        <v>07-2019</v>
      </c>
      <c r="I4172" s="7" t="str">
        <f t="shared" ca="1" si="953"/>
        <v>Wall Street Journal: Daiwa Capital-Unemployment Rate-07-2019</v>
      </c>
      <c r="J4172" s="4" t="str">
        <f t="shared" ca="1" si="954"/>
        <v>Unemployment Rate-Daiwa Capital:07-2019</v>
      </c>
      <c r="K4172" t="s">
        <v>438</v>
      </c>
      <c r="CM4172">
        <v>3.8</v>
      </c>
      <c r="CO4172">
        <v>3.9</v>
      </c>
      <c r="CQ4172">
        <v>4.3</v>
      </c>
      <c r="CS4172">
        <v>4.7</v>
      </c>
      <c r="CU4172">
        <v>5.0999999999999996</v>
      </c>
    </row>
    <row r="4173" spans="1:99" x14ac:dyDescent="0.55000000000000004">
      <c r="A4173" s="4" t="str">
        <f t="shared" ca="1" si="949"/>
        <v>National Association of Manufacturers</v>
      </c>
      <c r="B4173" s="4" t="str">
        <f t="shared" si="950"/>
        <v>Chad Moutray*</v>
      </c>
      <c r="C4173" s="4" t="s">
        <v>246</v>
      </c>
      <c r="D4173" s="4" t="s">
        <v>97</v>
      </c>
      <c r="E4173" s="4" t="str">
        <f>IF(COUNTIF($E$2:E4172,"Begin: " &amp; C4173 &amp; "-" &amp; D4173 &amp; "-" &amp; H4173)=0,"Begin: " &amp; C4173 &amp; "-" &amp; D4173 &amp; "-" &amp; H4173,IF((C4173 &amp; "-" &amp; D4173 &amp; "-" &amp; H4173)&lt;&gt;(C4174 &amp; "-" &amp; D4174 &amp; "-" &amp; H4174),"End: " &amp; C4173 &amp; "-" &amp; D4173 &amp; "-" &amp; H4173,""))</f>
        <v/>
      </c>
      <c r="F4173" s="4" t="str">
        <f t="shared" si="951"/>
        <v>Wall Street Journal-Unemployment Rate-07-2019</v>
      </c>
      <c r="G4173" s="7">
        <v>43656</v>
      </c>
      <c r="H4173" s="7" t="str">
        <f t="shared" si="952"/>
        <v>07-2019</v>
      </c>
      <c r="I4173" s="7" t="str">
        <f t="shared" ca="1" si="953"/>
        <v>Wall Street Journal: National Association of Manufacturers-Unemployment Rate-07-2019</v>
      </c>
      <c r="J4173" s="4" t="str">
        <f t="shared" ca="1" si="954"/>
        <v>Unemployment Rate-National Association of Manufacturers:07-2019</v>
      </c>
      <c r="K4173" t="s">
        <v>842</v>
      </c>
    </row>
    <row r="4174" spans="1:99" x14ac:dyDescent="0.55000000000000004">
      <c r="A4174" s="4" t="str">
        <f t="shared" ca="1" si="949"/>
        <v>Naroff Economics</v>
      </c>
      <c r="B4174" s="4" t="str">
        <f t="shared" si="950"/>
        <v>Joel Naroff</v>
      </c>
      <c r="C4174" s="4" t="s">
        <v>246</v>
      </c>
      <c r="D4174" s="4" t="s">
        <v>97</v>
      </c>
      <c r="E4174" s="4" t="str">
        <f>IF(COUNTIF($E$2:E4173,"Begin: " &amp; C4174 &amp; "-" &amp; D4174 &amp; "-" &amp; H4174)=0,"Begin: " &amp; C4174 &amp; "-" &amp; D4174 &amp; "-" &amp; H4174,IF((C4174 &amp; "-" &amp; D4174 &amp; "-" &amp; H4174)&lt;&gt;(C4175 &amp; "-" &amp; D4175 &amp; "-" &amp; H4175),"End: " &amp; C4174 &amp; "-" &amp; D4174 &amp; "-" &amp; H4174,""))</f>
        <v/>
      </c>
      <c r="F4174" s="4" t="str">
        <f t="shared" si="951"/>
        <v>Wall Street Journal-Unemployment Rate-07-2019</v>
      </c>
      <c r="G4174" s="7">
        <v>43656</v>
      </c>
      <c r="H4174" s="7" t="str">
        <f t="shared" si="952"/>
        <v>07-2019</v>
      </c>
      <c r="I4174" s="7" t="str">
        <f t="shared" ca="1" si="953"/>
        <v>Wall Street Journal: Naroff Economics-Unemployment Rate-07-2019</v>
      </c>
      <c r="J4174" s="4" t="str">
        <f t="shared" ca="1" si="954"/>
        <v>Unemployment Rate-Naroff Economics:07-2019</v>
      </c>
      <c r="K4174" t="s">
        <v>440</v>
      </c>
      <c r="CM4174">
        <v>3.8</v>
      </c>
      <c r="CO4174">
        <v>4</v>
      </c>
      <c r="CQ4174">
        <v>4.8</v>
      </c>
      <c r="CS4174">
        <v>5</v>
      </c>
      <c r="CU4174">
        <v>4.9000000000000004</v>
      </c>
    </row>
    <row r="4175" spans="1:99" x14ac:dyDescent="0.55000000000000004">
      <c r="A4175" s="4" t="str">
        <f t="shared" ca="1" si="949"/>
        <v>MacroEcon Global Advisors</v>
      </c>
      <c r="B4175" s="4" t="str">
        <f t="shared" si="950"/>
        <v>Mark Nielson*</v>
      </c>
      <c r="C4175" s="4" t="s">
        <v>246</v>
      </c>
      <c r="D4175" s="4" t="s">
        <v>97</v>
      </c>
      <c r="E4175" s="4" t="str">
        <f>IF(COUNTIF($E$2:E4174,"Begin: " &amp; C4175 &amp; "-" &amp; D4175 &amp; "-" &amp; H4175)=0,"Begin: " &amp; C4175 &amp; "-" &amp; D4175 &amp; "-" &amp; H4175,IF((C4175 &amp; "-" &amp; D4175 &amp; "-" &amp; H4175)&lt;&gt;(C4176 &amp; "-" &amp; D4176 &amp; "-" &amp; H4176),"End: " &amp; C4175 &amp; "-" &amp; D4175 &amp; "-" &amp; H4175,""))</f>
        <v/>
      </c>
      <c r="F4175" s="4" t="str">
        <f t="shared" si="951"/>
        <v>Wall Street Journal-Unemployment Rate-07-2019</v>
      </c>
      <c r="G4175" s="7">
        <v>43656</v>
      </c>
      <c r="H4175" s="7" t="str">
        <f t="shared" si="952"/>
        <v>07-2019</v>
      </c>
      <c r="I4175" s="7" t="str">
        <f t="shared" ca="1" si="953"/>
        <v>Wall Street Journal: MacroEcon Global Advisors-Unemployment Rate-07-2019</v>
      </c>
      <c r="J4175" s="4" t="str">
        <f t="shared" ca="1" si="954"/>
        <v>Unemployment Rate-MacroEcon Global Advisors:07-2019</v>
      </c>
      <c r="K4175" t="s">
        <v>835</v>
      </c>
    </row>
    <row r="4176" spans="1:99" x14ac:dyDescent="0.55000000000000004">
      <c r="A4176" s="4" t="str">
        <f t="shared" ca="1" si="949"/>
        <v>Corelogic</v>
      </c>
      <c r="B4176" s="4" t="str">
        <f t="shared" si="950"/>
        <v>Frank Nothaft</v>
      </c>
      <c r="C4176" s="4" t="s">
        <v>246</v>
      </c>
      <c r="D4176" s="4" t="s">
        <v>97</v>
      </c>
      <c r="E4176" s="4" t="str">
        <f>IF(COUNTIF($E$2:E4175,"Begin: " &amp; C4176 &amp; "-" &amp; D4176 &amp; "-" &amp; H4176)=0,"Begin: " &amp; C4176 &amp; "-" &amp; D4176 &amp; "-" &amp; H4176,IF((C4176 &amp; "-" &amp; D4176 &amp; "-" &amp; H4176)&lt;&gt;(C4177 &amp; "-" &amp; D4177 &amp; "-" &amp; H4177),"End: " &amp; C4176 &amp; "-" &amp; D4176 &amp; "-" &amp; H4176,""))</f>
        <v/>
      </c>
      <c r="F4176" s="4" t="str">
        <f t="shared" si="951"/>
        <v>Wall Street Journal-Unemployment Rate-07-2019</v>
      </c>
      <c r="G4176" s="7">
        <v>43656</v>
      </c>
      <c r="H4176" s="7" t="str">
        <f t="shared" si="952"/>
        <v>07-2019</v>
      </c>
      <c r="I4176" s="7" t="str">
        <f t="shared" ca="1" si="953"/>
        <v>Wall Street Journal: Corelogic-Unemployment Rate-07-2019</v>
      </c>
      <c r="J4176" s="4" t="str">
        <f t="shared" ca="1" si="954"/>
        <v>Unemployment Rate-Corelogic:07-2019</v>
      </c>
      <c r="K4176" t="s">
        <v>752</v>
      </c>
      <c r="CM4176">
        <v>3.5</v>
      </c>
      <c r="CO4176">
        <v>3.6</v>
      </c>
      <c r="CQ4176">
        <v>3.7</v>
      </c>
      <c r="CS4176">
        <v>3.8</v>
      </c>
      <c r="CU4176">
        <v>4</v>
      </c>
    </row>
    <row r="4177" spans="1:99" x14ac:dyDescent="0.55000000000000004">
      <c r="A4177" s="4" t="str">
        <f t="shared" ca="1" si="949"/>
        <v>High Frequency Economics</v>
      </c>
      <c r="B4177" s="4" t="str">
        <f t="shared" si="950"/>
        <v>Jim O'Sullivan</v>
      </c>
      <c r="C4177" s="4" t="s">
        <v>246</v>
      </c>
      <c r="D4177" s="4" t="s">
        <v>97</v>
      </c>
      <c r="E4177" s="4" t="str">
        <f>IF(COUNTIF($E$2:E4176,"Begin: " &amp; C4177 &amp; "-" &amp; D4177 &amp; "-" &amp; H4177)=0,"Begin: " &amp; C4177 &amp; "-" &amp; D4177 &amp; "-" &amp; H4177,IF((C4177 &amp; "-" &amp; D4177 &amp; "-" &amp; H4177)&lt;&gt;(C4178 &amp; "-" &amp; D4178 &amp; "-" &amp; H4178),"End: " &amp; C4177 &amp; "-" &amp; D4177 &amp; "-" &amp; H4177,""))</f>
        <v/>
      </c>
      <c r="F4177" s="4" t="str">
        <f t="shared" si="951"/>
        <v>Wall Street Journal-Unemployment Rate-07-2019</v>
      </c>
      <c r="G4177" s="7">
        <v>43656</v>
      </c>
      <c r="H4177" s="7" t="str">
        <f t="shared" si="952"/>
        <v>07-2019</v>
      </c>
      <c r="I4177" s="7" t="str">
        <f t="shared" ca="1" si="953"/>
        <v>Wall Street Journal: High Frequency Economics-Unemployment Rate-07-2019</v>
      </c>
      <c r="J4177" s="4" t="str">
        <f t="shared" ca="1" si="954"/>
        <v>Unemployment Rate-High Frequency Economics:07-2019</v>
      </c>
      <c r="K4177" t="s">
        <v>227</v>
      </c>
      <c r="CM4177">
        <v>3.4</v>
      </c>
      <c r="CO4177">
        <v>3.4</v>
      </c>
      <c r="CQ4177">
        <v>3.4</v>
      </c>
    </row>
    <row r="4178" spans="1:99" x14ac:dyDescent="0.55000000000000004">
      <c r="A4178" s="4" t="str">
        <f t="shared" ca="1" si="949"/>
        <v>Stifel, Nicoulas and Company, Incorporated (formerly Sterne Agee)</v>
      </c>
      <c r="B4178" s="4" t="str">
        <f t="shared" si="950"/>
        <v>Lindsey Piegza</v>
      </c>
      <c r="C4178" s="4" t="s">
        <v>246</v>
      </c>
      <c r="D4178" s="4" t="s">
        <v>97</v>
      </c>
      <c r="E4178" s="4" t="str">
        <f>IF(COUNTIF($E$2:E4177,"Begin: " &amp; C4178 &amp; "-" &amp; D4178 &amp; "-" &amp; H4178)=0,"Begin: " &amp; C4178 &amp; "-" &amp; D4178 &amp; "-" &amp; H4178,IF((C4178 &amp; "-" &amp; D4178 &amp; "-" &amp; H4178)&lt;&gt;(C4179 &amp; "-" &amp; D4179 &amp; "-" &amp; H4179),"End: " &amp; C4178 &amp; "-" &amp; D4178 &amp; "-" &amp; H4178,""))</f>
        <v/>
      </c>
      <c r="F4178" s="4" t="str">
        <f t="shared" si="951"/>
        <v>Wall Street Journal-Unemployment Rate-07-2019</v>
      </c>
      <c r="G4178" s="7">
        <v>43656</v>
      </c>
      <c r="H4178" s="7" t="str">
        <f t="shared" si="952"/>
        <v>07-2019</v>
      </c>
      <c r="I4178" s="7" t="str">
        <f t="shared" ca="1" si="953"/>
        <v>Wall Street Journal: Stifel, Nicoulas and Company, Incorporated (formerly Sterne Agee)-Unemployment Rate-07-2019</v>
      </c>
      <c r="J4178" s="4" t="str">
        <f t="shared" ca="1" si="954"/>
        <v>Unemployment Rate-Stifel, Nicoulas and Company, Incorporated (formerly Sterne Agee):07-2019</v>
      </c>
      <c r="K4178" t="s">
        <v>675</v>
      </c>
      <c r="CM4178">
        <v>3.4</v>
      </c>
      <c r="CO4178">
        <v>3.2</v>
      </c>
      <c r="CQ4178">
        <v>3.3</v>
      </c>
    </row>
    <row r="4179" spans="1:99" x14ac:dyDescent="0.55000000000000004">
      <c r="A4179" s="4" t="str">
        <f t="shared" ca="1" si="949"/>
        <v>Macroeconomic Advisers</v>
      </c>
      <c r="B4179" s="4" t="str">
        <f t="shared" si="950"/>
        <v>Dr. Joel Prakken/ Chris Varvares</v>
      </c>
      <c r="C4179" s="4" t="s">
        <v>246</v>
      </c>
      <c r="D4179" s="4" t="s">
        <v>97</v>
      </c>
      <c r="E4179" s="4" t="str">
        <f>IF(COUNTIF($E$2:E4178,"Begin: " &amp; C4179 &amp; "-" &amp; D4179 &amp; "-" &amp; H4179)=0,"Begin: " &amp; C4179 &amp; "-" &amp; D4179 &amp; "-" &amp; H4179,IF((C4179 &amp; "-" &amp; D4179 &amp; "-" &amp; H4179)&lt;&gt;(C4180 &amp; "-" &amp; D4180 &amp; "-" &amp; H4180),"End: " &amp; C4179 &amp; "-" &amp; D4179 &amp; "-" &amp; H4179,""))</f>
        <v/>
      </c>
      <c r="F4179" s="4" t="str">
        <f t="shared" si="951"/>
        <v>Wall Street Journal-Unemployment Rate-07-2019</v>
      </c>
      <c r="G4179" s="7">
        <v>43656</v>
      </c>
      <c r="H4179" s="7" t="str">
        <f t="shared" si="952"/>
        <v>07-2019</v>
      </c>
      <c r="I4179" s="7" t="str">
        <f t="shared" ca="1" si="953"/>
        <v>Wall Street Journal: Macroeconomic Advisers-Unemployment Rate-07-2019</v>
      </c>
      <c r="J4179" s="4" t="str">
        <f t="shared" ca="1" si="954"/>
        <v>Unemployment Rate-Macroeconomic Advisers:07-2019</v>
      </c>
      <c r="K4179" t="s">
        <v>228</v>
      </c>
      <c r="CM4179">
        <v>3.5</v>
      </c>
      <c r="CO4179">
        <v>3.7</v>
      </c>
      <c r="CQ4179">
        <v>3.8</v>
      </c>
      <c r="CS4179">
        <v>3.9</v>
      </c>
      <c r="CU4179">
        <v>4</v>
      </c>
    </row>
    <row r="4180" spans="1:99" x14ac:dyDescent="0.55000000000000004">
      <c r="A4180" s="4" t="str">
        <f t="shared" ca="1" si="949"/>
        <v>Ameriprise Financial</v>
      </c>
      <c r="B4180" s="4" t="str">
        <f t="shared" si="950"/>
        <v>Russell Price</v>
      </c>
      <c r="C4180" s="4" t="s">
        <v>246</v>
      </c>
      <c r="D4180" s="4" t="s">
        <v>97</v>
      </c>
      <c r="E4180" s="4" t="str">
        <f>IF(COUNTIF($E$2:E4179,"Begin: " &amp; C4180 &amp; "-" &amp; D4180 &amp; "-" &amp; H4180)=0,"Begin: " &amp; C4180 &amp; "-" &amp; D4180 &amp; "-" &amp; H4180,IF((C4180 &amp; "-" &amp; D4180 &amp; "-" &amp; H4180)&lt;&gt;(C4181 &amp; "-" &amp; D4181 &amp; "-" &amp; H4181),"End: " &amp; C4180 &amp; "-" &amp; D4180 &amp; "-" &amp; H4180,""))</f>
        <v/>
      </c>
      <c r="F4180" s="4" t="str">
        <f t="shared" si="951"/>
        <v>Wall Street Journal-Unemployment Rate-07-2019</v>
      </c>
      <c r="G4180" s="7">
        <v>43656</v>
      </c>
      <c r="H4180" s="7" t="str">
        <f t="shared" si="952"/>
        <v>07-2019</v>
      </c>
      <c r="I4180" s="7" t="str">
        <f t="shared" ca="1" si="953"/>
        <v>Wall Street Journal: Ameriprise Financial-Unemployment Rate-07-2019</v>
      </c>
      <c r="J4180" s="4" t="str">
        <f t="shared" ca="1" si="954"/>
        <v>Unemployment Rate-Ameriprise Financial:07-2019</v>
      </c>
      <c r="K4180" t="s">
        <v>441</v>
      </c>
      <c r="CM4180">
        <v>3.6</v>
      </c>
      <c r="CO4180">
        <v>3.7</v>
      </c>
      <c r="CQ4180">
        <v>3.6</v>
      </c>
      <c r="CS4180">
        <v>3.6</v>
      </c>
      <c r="CU4180">
        <v>3.5</v>
      </c>
    </row>
    <row r="4181" spans="1:99" x14ac:dyDescent="0.55000000000000004">
      <c r="A4181" s="4" t="str">
        <f t="shared" ca="1" si="949"/>
        <v>Eaton Corp.</v>
      </c>
      <c r="B4181" s="4" t="str">
        <f t="shared" si="950"/>
        <v>Arun Raha*</v>
      </c>
      <c r="C4181" s="4" t="s">
        <v>246</v>
      </c>
      <c r="D4181" s="4" t="s">
        <v>97</v>
      </c>
      <c r="E4181" s="4" t="str">
        <f>IF(COUNTIF($E$2:E4180,"Begin: " &amp; C4181 &amp; "-" &amp; D4181 &amp; "-" &amp; H4181)=0,"Begin: " &amp; C4181 &amp; "-" &amp; D4181 &amp; "-" &amp; H4181,IF((C4181 &amp; "-" &amp; D4181 &amp; "-" &amp; H4181)&lt;&gt;(C4182 &amp; "-" &amp; D4182 &amp; "-" &amp; H4182),"End: " &amp; C4181 &amp; "-" &amp; D4181 &amp; "-" &amp; H4181,""))</f>
        <v/>
      </c>
      <c r="F4181" s="4" t="str">
        <f t="shared" si="951"/>
        <v>Wall Street Journal-Unemployment Rate-07-2019</v>
      </c>
      <c r="G4181" s="7">
        <v>43656</v>
      </c>
      <c r="H4181" s="7" t="str">
        <f t="shared" si="952"/>
        <v>07-2019</v>
      </c>
      <c r="I4181" s="7" t="str">
        <f t="shared" ca="1" si="953"/>
        <v>Wall Street Journal: Eaton Corp.-Unemployment Rate-07-2019</v>
      </c>
      <c r="J4181" s="4" t="str">
        <f t="shared" ca="1" si="954"/>
        <v>Unemployment Rate-Eaton Corp.:07-2019</v>
      </c>
      <c r="K4181" t="s">
        <v>823</v>
      </c>
    </row>
    <row r="4182" spans="1:99" x14ac:dyDescent="0.55000000000000004">
      <c r="A4182" s="4" t="str">
        <f t="shared" ca="1" si="949"/>
        <v>Point Loma Nazarene University</v>
      </c>
      <c r="B4182" s="4" t="str">
        <f t="shared" si="950"/>
        <v>Lynn Reaser</v>
      </c>
      <c r="C4182" s="4" t="s">
        <v>246</v>
      </c>
      <c r="D4182" s="4" t="s">
        <v>97</v>
      </c>
      <c r="E4182" s="4" t="str">
        <f>IF(COUNTIF($E$2:E4181,"Begin: " &amp; C4182 &amp; "-" &amp; D4182 &amp; "-" &amp; H4182)=0,"Begin: " &amp; C4182 &amp; "-" &amp; D4182 &amp; "-" &amp; H4182,IF((C4182 &amp; "-" &amp; D4182 &amp; "-" &amp; H4182)&lt;&gt;(C4183 &amp; "-" &amp; D4183 &amp; "-" &amp; H4183),"End: " &amp; C4182 &amp; "-" &amp; D4182 &amp; "-" &amp; H4182,""))</f>
        <v/>
      </c>
      <c r="F4182" s="4" t="str">
        <f t="shared" si="951"/>
        <v>Wall Street Journal-Unemployment Rate-07-2019</v>
      </c>
      <c r="G4182" s="7">
        <v>43656</v>
      </c>
      <c r="H4182" s="7" t="str">
        <f t="shared" si="952"/>
        <v>07-2019</v>
      </c>
      <c r="I4182" s="7" t="str">
        <f t="shared" ca="1" si="953"/>
        <v>Wall Street Journal: Point Loma Nazarene University-Unemployment Rate-07-2019</v>
      </c>
      <c r="J4182" s="4" t="str">
        <f t="shared" ca="1" si="954"/>
        <v>Unemployment Rate-Point Loma Nazarene University:07-2019</v>
      </c>
      <c r="K4182" t="s">
        <v>658</v>
      </c>
      <c r="CM4182">
        <v>3.5</v>
      </c>
      <c r="CO4182">
        <v>3.5</v>
      </c>
      <c r="CQ4182">
        <v>3.6</v>
      </c>
      <c r="CS4182">
        <v>3.6</v>
      </c>
      <c r="CU4182">
        <v>3.7</v>
      </c>
    </row>
    <row r="4183" spans="1:99" x14ac:dyDescent="0.55000000000000004">
      <c r="A4183" s="4" t="str">
        <f t="shared" ca="1" si="949"/>
        <v>Deutsche Bank</v>
      </c>
      <c r="B4183" s="4" t="str">
        <f t="shared" si="950"/>
        <v>Brett Ryan/Matthew Luzzetti</v>
      </c>
      <c r="C4183" s="4" t="s">
        <v>246</v>
      </c>
      <c r="D4183" s="4" t="s">
        <v>97</v>
      </c>
      <c r="E4183" s="4" t="str">
        <f>IF(COUNTIF($E$2:E4182,"Begin: " &amp; C4183 &amp; "-" &amp; D4183 &amp; "-" &amp; H4183)=0,"Begin: " &amp; C4183 &amp; "-" &amp; D4183 &amp; "-" &amp; H4183,IF((C4183 &amp; "-" &amp; D4183 &amp; "-" &amp; H4183)&lt;&gt;(C4184 &amp; "-" &amp; D4184 &amp; "-" &amp; H4184),"End: " &amp; C4183 &amp; "-" &amp; D4183 &amp; "-" &amp; H4183,""))</f>
        <v/>
      </c>
      <c r="F4183" s="4" t="str">
        <f t="shared" si="951"/>
        <v>Wall Street Journal-Unemployment Rate-07-2019</v>
      </c>
      <c r="G4183" s="7">
        <v>43656</v>
      </c>
      <c r="H4183" s="7" t="str">
        <f t="shared" si="952"/>
        <v>07-2019</v>
      </c>
      <c r="I4183" s="7" t="str">
        <f t="shared" ca="1" si="953"/>
        <v>Wall Street Journal: Deutsche Bank-Unemployment Rate-07-2019</v>
      </c>
      <c r="J4183" s="4" t="str">
        <f t="shared" ca="1" si="954"/>
        <v>Unemployment Rate-Deutsche Bank:07-2019</v>
      </c>
      <c r="K4183" t="s">
        <v>804</v>
      </c>
      <c r="CM4183">
        <v>3.9</v>
      </c>
      <c r="CO4183">
        <v>3.9</v>
      </c>
      <c r="CQ4183">
        <v>3.8</v>
      </c>
      <c r="CS4183">
        <v>3.8</v>
      </c>
      <c r="CU4183">
        <v>3.9</v>
      </c>
    </row>
    <row r="4184" spans="1:99" x14ac:dyDescent="0.55000000000000004">
      <c r="A4184" s="4" t="str">
        <f t="shared" ca="1" si="949"/>
        <v>Prestige Economics LLC</v>
      </c>
      <c r="B4184" s="4" t="str">
        <f t="shared" si="950"/>
        <v>Jason Schenker*</v>
      </c>
      <c r="C4184" s="4" t="s">
        <v>246</v>
      </c>
      <c r="D4184" s="4" t="s">
        <v>97</v>
      </c>
      <c r="E4184" s="4" t="str">
        <f>IF(COUNTIF($E$2:E4183,"Begin: " &amp; C4184 &amp; "-" &amp; D4184 &amp; "-" &amp; H4184)=0,"Begin: " &amp; C4184 &amp; "-" &amp; D4184 &amp; "-" &amp; H4184,IF((C4184 &amp; "-" &amp; D4184 &amp; "-" &amp; H4184)&lt;&gt;(C4185 &amp; "-" &amp; D4185 &amp; "-" &amp; H4185),"End: " &amp; C4184 &amp; "-" &amp; D4184 &amp; "-" &amp; H4184,""))</f>
        <v/>
      </c>
      <c r="F4184" s="4" t="str">
        <f t="shared" si="951"/>
        <v>Wall Street Journal-Unemployment Rate-07-2019</v>
      </c>
      <c r="G4184" s="7">
        <v>43656</v>
      </c>
      <c r="H4184" s="7" t="str">
        <f t="shared" si="952"/>
        <v>07-2019</v>
      </c>
      <c r="I4184" s="7" t="str">
        <f t="shared" ca="1" si="953"/>
        <v>Wall Street Journal: Prestige Economics LLC-Unemployment Rate-07-2019</v>
      </c>
      <c r="J4184" s="4" t="str">
        <f t="shared" ca="1" si="954"/>
        <v>Unemployment Rate-Prestige Economics LLC:07-2019</v>
      </c>
      <c r="K4184" t="s">
        <v>824</v>
      </c>
    </row>
    <row r="4185" spans="1:99" x14ac:dyDescent="0.55000000000000004">
      <c r="A4185" s="4" t="str">
        <f t="shared" ca="1" si="949"/>
        <v>Pantheon Macroeconomics</v>
      </c>
      <c r="B4185" s="4" t="str">
        <f t="shared" si="950"/>
        <v>Ian Shepherdson*</v>
      </c>
      <c r="C4185" s="4" t="s">
        <v>246</v>
      </c>
      <c r="D4185" s="4" t="s">
        <v>97</v>
      </c>
      <c r="E4185" s="4" t="str">
        <f>IF(COUNTIF($E$2:E4184,"Begin: " &amp; C4185 &amp; "-" &amp; D4185 &amp; "-" &amp; H4185)=0,"Begin: " &amp; C4185 &amp; "-" &amp; D4185 &amp; "-" &amp; H4185,IF((C4185 &amp; "-" &amp; D4185 &amp; "-" &amp; H4185)&lt;&gt;(C4186 &amp; "-" &amp; D4186 &amp; "-" &amp; H4186),"End: " &amp; C4185 &amp; "-" &amp; D4185 &amp; "-" &amp; H4185,""))</f>
        <v/>
      </c>
      <c r="F4185" s="4" t="str">
        <f t="shared" si="951"/>
        <v>Wall Street Journal-Unemployment Rate-07-2019</v>
      </c>
      <c r="G4185" s="7">
        <v>43656</v>
      </c>
      <c r="H4185" s="7" t="str">
        <f t="shared" si="952"/>
        <v>07-2019</v>
      </c>
      <c r="I4185" s="7" t="str">
        <f t="shared" ca="1" si="953"/>
        <v>Wall Street Journal: Pantheon Macroeconomics-Unemployment Rate-07-2019</v>
      </c>
      <c r="J4185" s="4" t="str">
        <f t="shared" ca="1" si="954"/>
        <v>Unemployment Rate-Pantheon Macroeconomics:07-2019</v>
      </c>
      <c r="K4185" t="s">
        <v>825</v>
      </c>
    </row>
    <row r="4186" spans="1:99" x14ac:dyDescent="0.55000000000000004">
      <c r="A4186" s="4" t="str">
        <f t="shared" ca="1" si="949"/>
        <v>Decision Economics, Inc.</v>
      </c>
      <c r="B4186" s="4" t="str">
        <f t="shared" si="950"/>
        <v>Allen Sinai</v>
      </c>
      <c r="C4186" s="4" t="s">
        <v>246</v>
      </c>
      <c r="D4186" s="4" t="s">
        <v>97</v>
      </c>
      <c r="E4186" s="4" t="str">
        <f>IF(COUNTIF($E$2:E4185,"Begin: " &amp; C4186 &amp; "-" &amp; D4186 &amp; "-" &amp; H4186)=0,"Begin: " &amp; C4186 &amp; "-" &amp; D4186 &amp; "-" &amp; H4186,IF((C4186 &amp; "-" &amp; D4186 &amp; "-" &amp; H4186)&lt;&gt;(C4187 &amp; "-" &amp; D4187 &amp; "-" &amp; H4187),"End: " &amp; C4186 &amp; "-" &amp; D4186 &amp; "-" &amp; H4186,""))</f>
        <v/>
      </c>
      <c r="F4186" s="4" t="str">
        <f t="shared" si="951"/>
        <v>Wall Street Journal-Unemployment Rate-07-2019</v>
      </c>
      <c r="G4186" s="7">
        <v>43656</v>
      </c>
      <c r="H4186" s="7" t="str">
        <f t="shared" si="952"/>
        <v>07-2019</v>
      </c>
      <c r="I4186" s="7" t="str">
        <f t="shared" ca="1" si="953"/>
        <v>Wall Street Journal: Decision Economics, Inc.-Unemployment Rate-07-2019</v>
      </c>
      <c r="J4186" s="4" t="str">
        <f t="shared" ca="1" si="954"/>
        <v>Unemployment Rate-Decision Economics, Inc.:07-2019</v>
      </c>
      <c r="K4186" t="s">
        <v>233</v>
      </c>
      <c r="CM4186">
        <v>3.3</v>
      </c>
      <c r="CO4186">
        <v>3.3</v>
      </c>
      <c r="CQ4186">
        <v>3.5</v>
      </c>
      <c r="CS4186">
        <v>3.7</v>
      </c>
      <c r="CU4186">
        <v>3.9</v>
      </c>
    </row>
    <row r="4187" spans="1:99" x14ac:dyDescent="0.55000000000000004">
      <c r="A4187" s="4" t="str">
        <f t="shared" ca="1" si="949"/>
        <v>Parsec Financial</v>
      </c>
      <c r="B4187" s="4" t="str">
        <f t="shared" si="950"/>
        <v>James F. Smith</v>
      </c>
      <c r="C4187" s="4" t="s">
        <v>246</v>
      </c>
      <c r="D4187" s="4" t="s">
        <v>97</v>
      </c>
      <c r="E4187" s="4" t="str">
        <f>IF(COUNTIF($E$2:E4186,"Begin: " &amp; C4187 &amp; "-" &amp; D4187 &amp; "-" &amp; H4187)=0,"Begin: " &amp; C4187 &amp; "-" &amp; D4187 &amp; "-" &amp; H4187,IF((C4187 &amp; "-" &amp; D4187 &amp; "-" &amp; H4187)&lt;&gt;(C4188 &amp; "-" &amp; D4188 &amp; "-" &amp; H4188),"End: " &amp; C4187 &amp; "-" &amp; D4187 &amp; "-" &amp; H4187,""))</f>
        <v/>
      </c>
      <c r="F4187" s="4" t="str">
        <f t="shared" si="951"/>
        <v>Wall Street Journal-Unemployment Rate-07-2019</v>
      </c>
      <c r="G4187" s="7">
        <v>43656</v>
      </c>
      <c r="H4187" s="7" t="str">
        <f t="shared" si="952"/>
        <v>07-2019</v>
      </c>
      <c r="I4187" s="7" t="str">
        <f t="shared" ca="1" si="953"/>
        <v>Wall Street Journal: Parsec Financial-Unemployment Rate-07-2019</v>
      </c>
      <c r="J4187" s="4" t="str">
        <f t="shared" ca="1" si="954"/>
        <v>Unemployment Rate-Parsec Financial:07-2019</v>
      </c>
      <c r="K4187" t="s">
        <v>234</v>
      </c>
      <c r="CM4187">
        <v>3.4</v>
      </c>
      <c r="CO4187">
        <v>3</v>
      </c>
      <c r="CQ4187">
        <v>2.8</v>
      </c>
      <c r="CS4187">
        <v>3.1</v>
      </c>
      <c r="CU4187">
        <v>3.8</v>
      </c>
    </row>
    <row r="4188" spans="1:99" x14ac:dyDescent="0.55000000000000004">
      <c r="A4188" s="4" t="str">
        <f t="shared" ca="1" si="949"/>
        <v>Univ of Central FL</v>
      </c>
      <c r="B4188" s="4" t="str">
        <f t="shared" si="950"/>
        <v>Sean M. Snaith*</v>
      </c>
      <c r="C4188" s="4" t="s">
        <v>246</v>
      </c>
      <c r="D4188" s="4" t="s">
        <v>97</v>
      </c>
      <c r="E4188" s="4" t="str">
        <f>IF(COUNTIF($E$2:E4187,"Begin: " &amp; C4188 &amp; "-" &amp; D4188 &amp; "-" &amp; H4188)=0,"Begin: " &amp; C4188 &amp; "-" &amp; D4188 &amp; "-" &amp; H4188,IF((C4188 &amp; "-" &amp; D4188 &amp; "-" &amp; H4188)&lt;&gt;(C4189 &amp; "-" &amp; D4189 &amp; "-" &amp; H4189),"End: " &amp; C4188 &amp; "-" &amp; D4188 &amp; "-" &amp; H4188,""))</f>
        <v/>
      </c>
      <c r="F4188" s="4" t="str">
        <f t="shared" si="951"/>
        <v>Wall Street Journal-Unemployment Rate-07-2019</v>
      </c>
      <c r="G4188" s="7">
        <v>43656</v>
      </c>
      <c r="H4188" s="7" t="str">
        <f t="shared" si="952"/>
        <v>07-2019</v>
      </c>
      <c r="I4188" s="7" t="str">
        <f t="shared" ca="1" si="953"/>
        <v>Wall Street Journal: Univ of Central FL-Unemployment Rate-07-2019</v>
      </c>
      <c r="J4188" s="4" t="str">
        <f t="shared" ca="1" si="954"/>
        <v>Unemployment Rate-Univ of Central FL:07-2019</v>
      </c>
      <c r="K4188" t="s">
        <v>843</v>
      </c>
    </row>
    <row r="4189" spans="1:99" x14ac:dyDescent="0.55000000000000004">
      <c r="A4189" s="4" t="str">
        <f t="shared" ca="1" si="949"/>
        <v>SS Economics</v>
      </c>
      <c r="B4189" s="4" t="str">
        <f t="shared" si="950"/>
        <v>Sung Won Sohn</v>
      </c>
      <c r="C4189" s="4" t="s">
        <v>246</v>
      </c>
      <c r="D4189" s="4" t="s">
        <v>97</v>
      </c>
      <c r="E4189" s="4" t="str">
        <f>IF(COUNTIF($E$2:E4188,"Begin: " &amp; C4189 &amp; "-" &amp; D4189 &amp; "-" &amp; H4189)=0,"Begin: " &amp; C4189 &amp; "-" &amp; D4189 &amp; "-" &amp; H4189,IF((C4189 &amp; "-" &amp; D4189 &amp; "-" &amp; H4189)&lt;&gt;(C4190 &amp; "-" &amp; D4190 &amp; "-" &amp; H4190),"End: " &amp; C4189 &amp; "-" &amp; D4189 &amp; "-" &amp; H4189,""))</f>
        <v/>
      </c>
      <c r="F4189" s="4" t="str">
        <f t="shared" si="951"/>
        <v>Wall Street Journal-Unemployment Rate-07-2019</v>
      </c>
      <c r="G4189" s="7">
        <v>43656</v>
      </c>
      <c r="H4189" s="7" t="str">
        <f t="shared" si="952"/>
        <v>07-2019</v>
      </c>
      <c r="I4189" s="7" t="str">
        <f t="shared" ca="1" si="953"/>
        <v>Wall Street Journal: SS Economics-Unemployment Rate-07-2019</v>
      </c>
      <c r="J4189" s="4" t="str">
        <f t="shared" ca="1" si="954"/>
        <v>Unemployment Rate-SS Economics:07-2019</v>
      </c>
      <c r="K4189" t="s">
        <v>785</v>
      </c>
      <c r="CM4189">
        <v>3.6</v>
      </c>
      <c r="CO4189">
        <v>3.5</v>
      </c>
      <c r="CQ4189">
        <v>3.4</v>
      </c>
      <c r="CS4189">
        <v>3.4</v>
      </c>
      <c r="CU4189">
        <v>3.3</v>
      </c>
    </row>
    <row r="4190" spans="1:99" x14ac:dyDescent="0.55000000000000004">
      <c r="A4190" s="4" t="str">
        <f t="shared" ref="A4190:A4199" ca="1" si="955">IF(ISERROR(IF(C4190="GIOA",INDEX(List_AnonymousForecasters,MATCH(LEFT(K4190,FIND(":",K4190,1)-1),List_IndividualForecasters,0),1),INDEX(List_FirmNamesOmega,MATCH(LEFT(K4190,FIND(":",K4190,1)-1),List_FirmNamesAlpha,0),1))),LEFT(K4190,FIND(":",K4190,1)-1),IF(C4190="GIOA",INDEX(List_AnonymousForecasters,MATCH(LEFT(K4190,FIND(":",K4190,1)-1),List_IndividualForecasters,0),1),INDEX(List_FirmNamesOmega,MATCH(LEFT(K4190,FIND(":",K4190,1)-1),List_FirmNamesAlpha,0),1)))</f>
        <v>Pierpont Securities</v>
      </c>
      <c r="B4190" s="4" t="str">
        <f t="shared" ref="B4190:B4199" si="956">MID(K4190,FIND(":",K4190,1)+2,LEN(K4190)-FIND(":",K4190,1))</f>
        <v>Stephen Stanley</v>
      </c>
      <c r="C4190" s="4" t="s">
        <v>246</v>
      </c>
      <c r="D4190" s="4" t="s">
        <v>97</v>
      </c>
      <c r="E4190" s="4" t="str">
        <f>IF(COUNTIF($E$2:E4189,"Begin: " &amp; C4190 &amp; "-" &amp; D4190 &amp; "-" &amp; H4190)=0,"Begin: " &amp; C4190 &amp; "-" &amp; D4190 &amp; "-" &amp; H4190,IF((C4190 &amp; "-" &amp; D4190 &amp; "-" &amp; H4190)&lt;&gt;(C4191 &amp; "-" &amp; D4191 &amp; "-" &amp; H4191),"End: " &amp; C4190 &amp; "-" &amp; D4190 &amp; "-" &amp; H4190,""))</f>
        <v/>
      </c>
      <c r="F4190" s="4" t="str">
        <f t="shared" ref="F4190:F4199" si="957">C4190 &amp; "-" &amp; D4190 &amp; "-" &amp; H4190</f>
        <v>Wall Street Journal-Unemployment Rate-07-2019</v>
      </c>
      <c r="G4190" s="7">
        <v>43656</v>
      </c>
      <c r="H4190" s="7" t="str">
        <f t="shared" ref="H4190:H4199" si="958">TEXT(MONTH(G4190),"00") &amp; "-" &amp; TEXT(YEAR(G4190),"0000")</f>
        <v>07-2019</v>
      </c>
      <c r="I4190" s="7" t="str">
        <f t="shared" ref="I4190:I4199" ca="1" si="959">C4190 &amp; ": " &amp; A4190 &amp; "-" &amp; D4190 &amp; "-" &amp; H4190</f>
        <v>Wall Street Journal: Pierpont Securities-Unemployment Rate-07-2019</v>
      </c>
      <c r="J4190" s="4" t="str">
        <f t="shared" ref="J4190:J4199" ca="1" si="960">D4190 &amp; "-" &amp; A4190 &amp; ":" &amp; TEXT(MONTH(G4190),"00") &amp; "-" &amp; TEXT(YEAR(G4190),"0000")</f>
        <v>Unemployment Rate-Pierpont Securities:07-2019</v>
      </c>
      <c r="K4190" t="s">
        <v>238</v>
      </c>
      <c r="CM4190">
        <v>3.5</v>
      </c>
      <c r="CO4190">
        <v>3.4</v>
      </c>
      <c r="CQ4190">
        <v>3.3</v>
      </c>
      <c r="CS4190">
        <v>3.3</v>
      </c>
      <c r="CU4190">
        <v>3.3</v>
      </c>
    </row>
    <row r="4191" spans="1:99" x14ac:dyDescent="0.55000000000000004">
      <c r="A4191" s="4" t="str">
        <f t="shared" ca="1" si="955"/>
        <v>Economic Analysis Associates Inc.</v>
      </c>
      <c r="B4191" s="4" t="str">
        <f t="shared" si="956"/>
        <v>Susan M. Sterne</v>
      </c>
      <c r="C4191" s="4" t="s">
        <v>246</v>
      </c>
      <c r="D4191" s="4" t="s">
        <v>97</v>
      </c>
      <c r="E4191" s="4" t="str">
        <f>IF(COUNTIF($E$2:E4190,"Begin: " &amp; C4191 &amp; "-" &amp; D4191 &amp; "-" &amp; H4191)=0,"Begin: " &amp; C4191 &amp; "-" &amp; D4191 &amp; "-" &amp; H4191,IF((C4191 &amp; "-" &amp; D4191 &amp; "-" &amp; H4191)&lt;&gt;(C4192 &amp; "-" &amp; D4192 &amp; "-" &amp; H4192),"End: " &amp; C4191 &amp; "-" &amp; D4191 &amp; "-" &amp; H4191,""))</f>
        <v/>
      </c>
      <c r="F4191" s="4" t="str">
        <f t="shared" si="957"/>
        <v>Wall Street Journal-Unemployment Rate-07-2019</v>
      </c>
      <c r="G4191" s="7">
        <v>43656</v>
      </c>
      <c r="H4191" s="7" t="str">
        <f t="shared" si="958"/>
        <v>07-2019</v>
      </c>
      <c r="I4191" s="7" t="str">
        <f t="shared" ca="1" si="959"/>
        <v>Wall Street Journal: Economic Analysis Associates Inc.-Unemployment Rate-07-2019</v>
      </c>
      <c r="J4191" s="4" t="str">
        <f t="shared" ca="1" si="960"/>
        <v>Unemployment Rate-Economic Analysis Associates Inc.:07-2019</v>
      </c>
      <c r="K4191" t="s">
        <v>239</v>
      </c>
      <c r="CM4191">
        <v>3.5</v>
      </c>
      <c r="CO4191">
        <v>3.5</v>
      </c>
      <c r="CQ4191">
        <v>3.4</v>
      </c>
      <c r="CS4191">
        <v>3.3</v>
      </c>
      <c r="CU4191">
        <v>3.2</v>
      </c>
    </row>
    <row r="4192" spans="1:99" x14ac:dyDescent="0.55000000000000004">
      <c r="A4192" s="4" t="str">
        <f t="shared" ca="1" si="955"/>
        <v>CSFB</v>
      </c>
      <c r="B4192" s="4" t="str">
        <f t="shared" si="956"/>
        <v>James Sweeney</v>
      </c>
      <c r="C4192" s="4" t="s">
        <v>246</v>
      </c>
      <c r="D4192" s="4" t="s">
        <v>97</v>
      </c>
      <c r="E4192" s="4" t="str">
        <f>IF(COUNTIF($E$2:E4191,"Begin: " &amp; C4192 &amp; "-" &amp; D4192 &amp; "-" &amp; H4192)=0,"Begin: " &amp; C4192 &amp; "-" &amp; D4192 &amp; "-" &amp; H4192,IF((C4192 &amp; "-" &amp; D4192 &amp; "-" &amp; H4192)&lt;&gt;(C4193 &amp; "-" &amp; D4193 &amp; "-" &amp; H4193),"End: " &amp; C4192 &amp; "-" &amp; D4192 &amp; "-" &amp; H4192,""))</f>
        <v/>
      </c>
      <c r="F4192" s="4" t="str">
        <f t="shared" si="957"/>
        <v>Wall Street Journal-Unemployment Rate-07-2019</v>
      </c>
      <c r="G4192" s="7">
        <v>43656</v>
      </c>
      <c r="H4192" s="7" t="str">
        <f t="shared" si="958"/>
        <v>07-2019</v>
      </c>
      <c r="I4192" s="7" t="str">
        <f t="shared" ca="1" si="959"/>
        <v>Wall Street Journal: CSFB-Unemployment Rate-07-2019</v>
      </c>
      <c r="J4192" s="4" t="str">
        <f t="shared" ca="1" si="960"/>
        <v>Unemployment Rate-CSFB:07-2019</v>
      </c>
      <c r="K4192" t="s">
        <v>679</v>
      </c>
      <c r="CM4192">
        <v>3.7</v>
      </c>
      <c r="CO4192">
        <v>3.7</v>
      </c>
      <c r="CQ4192">
        <v>3.7</v>
      </c>
    </row>
    <row r="4193" spans="1:99" x14ac:dyDescent="0.55000000000000004">
      <c r="A4193" s="4" t="str">
        <f t="shared" ca="1" si="955"/>
        <v>American Chemisty Council</v>
      </c>
      <c r="B4193" s="4" t="str">
        <f t="shared" si="956"/>
        <v>Kevin Swift</v>
      </c>
      <c r="C4193" s="4" t="s">
        <v>246</v>
      </c>
      <c r="D4193" s="4" t="s">
        <v>97</v>
      </c>
      <c r="E4193" s="4" t="str">
        <f>IF(COUNTIF($E$2:E4192,"Begin: " &amp; C4193 &amp; "-" &amp; D4193 &amp; "-" &amp; H4193)=0,"Begin: " &amp; C4193 &amp; "-" &amp; D4193 &amp; "-" &amp; H4193,IF((C4193 &amp; "-" &amp; D4193 &amp; "-" &amp; H4193)&lt;&gt;(C4194 &amp; "-" &amp; D4194 &amp; "-" &amp; H4194),"End: " &amp; C4193 &amp; "-" &amp; D4193 &amp; "-" &amp; H4193,""))</f>
        <v/>
      </c>
      <c r="F4193" s="4" t="str">
        <f t="shared" si="957"/>
        <v>Wall Street Journal-Unemployment Rate-07-2019</v>
      </c>
      <c r="G4193" s="7">
        <v>43656</v>
      </c>
      <c r="H4193" s="7" t="str">
        <f t="shared" si="958"/>
        <v>07-2019</v>
      </c>
      <c r="I4193" s="7" t="str">
        <f t="shared" ca="1" si="959"/>
        <v>Wall Street Journal: American Chemisty Council-Unemployment Rate-07-2019</v>
      </c>
      <c r="J4193" s="4" t="str">
        <f t="shared" ca="1" si="960"/>
        <v>Unemployment Rate-American Chemisty Council:07-2019</v>
      </c>
      <c r="K4193" t="s">
        <v>443</v>
      </c>
      <c r="CM4193">
        <v>3.7</v>
      </c>
      <c r="CO4193">
        <v>3.8</v>
      </c>
      <c r="CQ4193">
        <v>4</v>
      </c>
      <c r="CS4193">
        <v>4.0999999999999996</v>
      </c>
      <c r="CU4193">
        <v>4</v>
      </c>
    </row>
    <row r="4194" spans="1:99" x14ac:dyDescent="0.55000000000000004">
      <c r="A4194" s="4" t="str">
        <f t="shared" ca="1" si="955"/>
        <v>Grant Thornton</v>
      </c>
      <c r="B4194" s="4" t="str">
        <f t="shared" si="956"/>
        <v>Diane Swonk</v>
      </c>
      <c r="C4194" s="4" t="s">
        <v>246</v>
      </c>
      <c r="D4194" s="4" t="s">
        <v>97</v>
      </c>
      <c r="E4194" s="4" t="str">
        <f>IF(COUNTIF($E$2:E4193,"Begin: " &amp; C4194 &amp; "-" &amp; D4194 &amp; "-" &amp; H4194)=0,"Begin: " &amp; C4194 &amp; "-" &amp; D4194 &amp; "-" &amp; H4194,IF((C4194 &amp; "-" &amp; D4194 &amp; "-" &amp; H4194)&lt;&gt;(C4195 &amp; "-" &amp; D4195 &amp; "-" &amp; H4195),"End: " &amp; C4194 &amp; "-" &amp; D4194 &amp; "-" &amp; H4194,""))</f>
        <v/>
      </c>
      <c r="F4194" s="4" t="str">
        <f t="shared" si="957"/>
        <v>Wall Street Journal-Unemployment Rate-07-2019</v>
      </c>
      <c r="G4194" s="7">
        <v>43656</v>
      </c>
      <c r="H4194" s="7" t="str">
        <f t="shared" si="958"/>
        <v>07-2019</v>
      </c>
      <c r="I4194" s="7" t="str">
        <f t="shared" ca="1" si="959"/>
        <v>Wall Street Journal: Grant Thornton-Unemployment Rate-07-2019</v>
      </c>
      <c r="J4194" s="4" t="str">
        <f t="shared" ca="1" si="960"/>
        <v>Unemployment Rate-Grant Thornton:07-2019</v>
      </c>
      <c r="K4194" t="s">
        <v>772</v>
      </c>
      <c r="CM4194">
        <v>3.6</v>
      </c>
      <c r="CO4194">
        <v>4.0999999999999996</v>
      </c>
      <c r="CQ4194">
        <v>3.7</v>
      </c>
      <c r="CS4194">
        <v>5</v>
      </c>
      <c r="CU4194">
        <v>5.0999999999999996</v>
      </c>
    </row>
    <row r="4195" spans="1:99" x14ac:dyDescent="0.55000000000000004">
      <c r="A4195" s="4" t="str">
        <f t="shared" ca="1" si="955"/>
        <v>The Northern Trust</v>
      </c>
      <c r="B4195" s="4" t="str">
        <f t="shared" si="956"/>
        <v xml:space="preserve">Carl Tannenbaum </v>
      </c>
      <c r="C4195" s="4" t="s">
        <v>246</v>
      </c>
      <c r="D4195" s="4" t="s">
        <v>97</v>
      </c>
      <c r="E4195" s="4" t="str">
        <f>IF(COUNTIF($E$2:E4194,"Begin: " &amp; C4195 &amp; "-" &amp; D4195 &amp; "-" &amp; H4195)=0,"Begin: " &amp; C4195 &amp; "-" &amp; D4195 &amp; "-" &amp; H4195,IF((C4195 &amp; "-" &amp; D4195 &amp; "-" &amp; H4195)&lt;&gt;(C4196 &amp; "-" &amp; D4196 &amp; "-" &amp; H4196),"End: " &amp; C4195 &amp; "-" &amp; D4195 &amp; "-" &amp; H4195,""))</f>
        <v/>
      </c>
      <c r="F4195" s="4" t="str">
        <f t="shared" si="957"/>
        <v>Wall Street Journal-Unemployment Rate-07-2019</v>
      </c>
      <c r="G4195" s="7">
        <v>43656</v>
      </c>
      <c r="H4195" s="7" t="str">
        <f t="shared" si="958"/>
        <v>07-2019</v>
      </c>
      <c r="I4195" s="7" t="str">
        <f t="shared" ca="1" si="959"/>
        <v>Wall Street Journal: The Northern Trust-Unemployment Rate-07-2019</v>
      </c>
      <c r="J4195" s="4" t="str">
        <f t="shared" ca="1" si="960"/>
        <v>Unemployment Rate-The Northern Trust:07-2019</v>
      </c>
      <c r="K4195" t="s">
        <v>241</v>
      </c>
      <c r="CM4195">
        <v>3.6</v>
      </c>
      <c r="CO4195">
        <v>3.6</v>
      </c>
      <c r="CQ4195">
        <v>3.6</v>
      </c>
      <c r="CS4195">
        <v>3.6</v>
      </c>
      <c r="CU4195">
        <v>3.6</v>
      </c>
    </row>
    <row r="4196" spans="1:99" x14ac:dyDescent="0.55000000000000004">
      <c r="A4196" s="4" t="str">
        <f t="shared" ca="1" si="955"/>
        <v>BNP Paribas</v>
      </c>
      <c r="B4196" s="4" t="str">
        <f t="shared" si="956"/>
        <v>US Economics Team</v>
      </c>
      <c r="C4196" s="4" t="s">
        <v>246</v>
      </c>
      <c r="D4196" s="4" t="s">
        <v>97</v>
      </c>
      <c r="E4196" s="4" t="str">
        <f>IF(COUNTIF($E$2:E4195,"Begin: " &amp; C4196 &amp; "-" &amp; D4196 &amp; "-" &amp; H4196)=0,"Begin: " &amp; C4196 &amp; "-" &amp; D4196 &amp; "-" &amp; H4196,IF((C4196 &amp; "-" &amp; D4196 &amp; "-" &amp; H4196)&lt;&gt;(C4197 &amp; "-" &amp; D4197 &amp; "-" &amp; H4197),"End: " &amp; C4196 &amp; "-" &amp; D4196 &amp; "-" &amp; H4196,""))</f>
        <v/>
      </c>
      <c r="F4196" s="4" t="str">
        <f t="shared" si="957"/>
        <v>Wall Street Journal-Unemployment Rate-07-2019</v>
      </c>
      <c r="G4196" s="7">
        <v>43656</v>
      </c>
      <c r="H4196" s="7" t="str">
        <f t="shared" si="958"/>
        <v>07-2019</v>
      </c>
      <c r="I4196" s="7" t="str">
        <f t="shared" ca="1" si="959"/>
        <v>Wall Street Journal: BNP Paribas-Unemployment Rate-07-2019</v>
      </c>
      <c r="J4196" s="4" t="str">
        <f t="shared" ca="1" si="960"/>
        <v>Unemployment Rate-BNP Paribas:07-2019</v>
      </c>
      <c r="K4196" t="s">
        <v>444</v>
      </c>
      <c r="CM4196">
        <v>3.4</v>
      </c>
      <c r="CO4196">
        <v>3.4</v>
      </c>
      <c r="CQ4196">
        <v>3.6</v>
      </c>
    </row>
    <row r="4197" spans="1:99" x14ac:dyDescent="0.55000000000000004">
      <c r="A4197" s="4" t="str">
        <f t="shared" ca="1" si="955"/>
        <v>First Trust Adv.</v>
      </c>
      <c r="B4197" s="4" t="str">
        <f t="shared" si="956"/>
        <v>Brian S. Wesbury/ Robert Stein</v>
      </c>
      <c r="C4197" s="4" t="s">
        <v>246</v>
      </c>
      <c r="D4197" s="4" t="s">
        <v>97</v>
      </c>
      <c r="E4197" s="4" t="str">
        <f>IF(COUNTIF($E$2:E4196,"Begin: " &amp; C4197 &amp; "-" &amp; D4197 &amp; "-" &amp; H4197)=0,"Begin: " &amp; C4197 &amp; "-" &amp; D4197 &amp; "-" &amp; H4197,IF((C4197 &amp; "-" &amp; D4197 &amp; "-" &amp; H4197)&lt;&gt;(C4198 &amp; "-" &amp; D4198 &amp; "-" &amp; H4198),"End: " &amp; C4197 &amp; "-" &amp; D4197 &amp; "-" &amp; H4197,""))</f>
        <v/>
      </c>
      <c r="F4197" s="4" t="str">
        <f t="shared" si="957"/>
        <v>Wall Street Journal-Unemployment Rate-07-2019</v>
      </c>
      <c r="G4197" s="7">
        <v>43656</v>
      </c>
      <c r="H4197" s="7" t="str">
        <f t="shared" si="958"/>
        <v>07-2019</v>
      </c>
      <c r="I4197" s="7" t="str">
        <f t="shared" ca="1" si="959"/>
        <v>Wall Street Journal: First Trust Adv.-Unemployment Rate-07-2019</v>
      </c>
      <c r="J4197" s="4" t="str">
        <f t="shared" ca="1" si="960"/>
        <v>Unemployment Rate-First Trust Adv.:07-2019</v>
      </c>
      <c r="K4197" t="s">
        <v>243</v>
      </c>
      <c r="CM4197">
        <v>3.6</v>
      </c>
      <c r="CO4197">
        <v>3.5</v>
      </c>
      <c r="CQ4197">
        <v>3.6</v>
      </c>
    </row>
    <row r="4198" spans="1:99" x14ac:dyDescent="0.55000000000000004">
      <c r="A4198" s="4" t="str">
        <f t="shared" ca="1" si="955"/>
        <v>National Association of Realtors</v>
      </c>
      <c r="B4198" s="4" t="str">
        <f t="shared" si="956"/>
        <v>Lawrence Yun*</v>
      </c>
      <c r="C4198" s="4" t="s">
        <v>246</v>
      </c>
      <c r="D4198" s="4" t="s">
        <v>97</v>
      </c>
      <c r="E4198" s="4" t="str">
        <f>IF(COUNTIF($E$2:E4197,"Begin: " &amp; C4198 &amp; "-" &amp; D4198 &amp; "-" &amp; H4198)=0,"Begin: " &amp; C4198 &amp; "-" &amp; D4198 &amp; "-" &amp; H4198,IF((C4198 &amp; "-" &amp; D4198 &amp; "-" &amp; H4198)&lt;&gt;(C4199 &amp; "-" &amp; D4199 &amp; "-" &amp; H4199),"End: " &amp; C4198 &amp; "-" &amp; D4198 &amp; "-" &amp; H4198,""))</f>
        <v/>
      </c>
      <c r="F4198" s="4" t="str">
        <f t="shared" si="957"/>
        <v>Wall Street Journal-Unemployment Rate-07-2019</v>
      </c>
      <c r="G4198" s="7">
        <v>43656</v>
      </c>
      <c r="H4198" s="7" t="str">
        <f t="shared" si="958"/>
        <v>07-2019</v>
      </c>
      <c r="I4198" s="7" t="str">
        <f t="shared" ca="1" si="959"/>
        <v>Wall Street Journal: National Association of Realtors-Unemployment Rate-07-2019</v>
      </c>
      <c r="J4198" s="4" t="str">
        <f t="shared" ca="1" si="960"/>
        <v>Unemployment Rate-National Association of Realtors:07-2019</v>
      </c>
      <c r="K4198" t="s">
        <v>844</v>
      </c>
    </row>
    <row r="4199" spans="1:99" x14ac:dyDescent="0.55000000000000004">
      <c r="A4199" s="4" t="str">
        <f t="shared" ca="1" si="955"/>
        <v>Morgan Stanley</v>
      </c>
      <c r="B4199" s="4" t="str">
        <f t="shared" si="956"/>
        <v>Ellen Zentner*</v>
      </c>
      <c r="C4199" s="4" t="s">
        <v>246</v>
      </c>
      <c r="D4199" s="4" t="s">
        <v>97</v>
      </c>
      <c r="E4199" s="4" t="str">
        <f>IF(COUNTIF($E$2:E4198,"Begin: " &amp; C4199 &amp; "-" &amp; D4199 &amp; "-" &amp; H4199)=0,"Begin: " &amp; C4199 &amp; "-" &amp; D4199 &amp; "-" &amp; H4199,IF((C4199 &amp; "-" &amp; D4199 &amp; "-" &amp; H4199)&lt;&gt;(C4200 &amp; "-" &amp; D4200 &amp; "-" &amp; H4200),"End: " &amp; C4199 &amp; "-" &amp; D4199 &amp; "-" &amp; H4199,""))</f>
        <v>End: Wall Street Journal-Unemployment Rate-07-2019</v>
      </c>
      <c r="F4199" s="4" t="str">
        <f t="shared" si="957"/>
        <v>Wall Street Journal-Unemployment Rate-07-2019</v>
      </c>
      <c r="G4199" s="7">
        <v>43656</v>
      </c>
      <c r="H4199" s="7" t="str">
        <f t="shared" si="958"/>
        <v>07-2019</v>
      </c>
      <c r="I4199" s="7" t="str">
        <f t="shared" ca="1" si="959"/>
        <v>Wall Street Journal: Morgan Stanley-Unemployment Rate-07-2019</v>
      </c>
      <c r="J4199" s="4" t="str">
        <f t="shared" ca="1" si="960"/>
        <v>Unemployment Rate-Morgan Stanley:07-2019</v>
      </c>
      <c r="K4199" t="s">
        <v>827</v>
      </c>
    </row>
    <row r="4200" spans="1:99" x14ac:dyDescent="0.55000000000000004">
      <c r="A4200" s="4" t="str">
        <f t="shared" ref="A4200" ca="1" si="961">IF(ISERROR(IF(C4200="GIOA",INDEX(List_AnonymousForecasters,MATCH(LEFT(K4200,FIND(":",K4200,1)-1),List_IndividualForecasters,0),1),INDEX(List_FirmNamesOmega,MATCH(LEFT(K4200,FIND(":",K4200,1)-1),List_FirmNamesAlpha,0),1))),LEFT(K4200,FIND(":",K4200,1)-1),IF(C4200="GIOA",INDEX(List_AnonymousForecasters,MATCH(LEFT(K4200,FIND(":",K4200,1)-1),List_IndividualForecasters,0),1),INDEX(List_FirmNamesOmega,MATCH(LEFT(K4200,FIND(":",K4200,1)-1),List_FirmNamesAlpha,0),1)))</f>
        <v>Nomura</v>
      </c>
      <c r="B4200" s="4" t="str">
        <f t="shared" ref="B4200" si="962">MID(K4200,FIND(":",K4200,1)+2,LEN(K4200)-FIND(":",K4200,1))</f>
        <v>Lewis Alexander</v>
      </c>
      <c r="C4200" s="4" t="s">
        <v>246</v>
      </c>
      <c r="D4200" s="4" t="s">
        <v>249</v>
      </c>
      <c r="E4200" s="4" t="str">
        <f>IF(COUNTIF($E$2:E4199,"Begin: " &amp; C4200 &amp; "-" &amp; D4200 &amp; "-" &amp; H4200)=0,"Begin: " &amp; C4200 &amp; "-" &amp; D4200 &amp; "-" &amp; H4200,IF((C4200 &amp; "-" &amp; D4200 &amp; "-" &amp; H4200)&lt;&gt;(C4201 &amp; "-" &amp; D4201 &amp; "-" &amp; H4201),"End: " &amp; C4200 &amp; "-" &amp; D4200 &amp; "-" &amp; H4200,""))</f>
        <v>Begin: Wall Street Journal-Crude Oil-07-2019</v>
      </c>
      <c r="F4200" s="4" t="str">
        <f t="shared" ref="F4200" si="963">C4200 &amp; "-" &amp; D4200 &amp; "-" &amp; H4200</f>
        <v>Wall Street Journal-Crude Oil-07-2019</v>
      </c>
      <c r="G4200" s="7">
        <v>43656</v>
      </c>
      <c r="H4200" s="7" t="str">
        <f t="shared" ref="H4200" si="964">TEXT(MONTH(G4200),"00") &amp; "-" &amp; TEXT(YEAR(G4200),"0000")</f>
        <v>07-2019</v>
      </c>
      <c r="I4200" s="7" t="str">
        <f t="shared" ref="I4200" ca="1" si="965">C4200 &amp; ": " &amp; A4200 &amp; "-" &amp; D4200 &amp; "-" &amp; H4200</f>
        <v>Wall Street Journal: Nomura-Crude Oil-07-2019</v>
      </c>
      <c r="J4200" s="4" t="str">
        <f t="shared" ref="J4200" ca="1" si="966">D4200 &amp; "-" &amp; A4200 &amp; ":" &amp; TEXT(MONTH(G4200),"00") &amp; "-" &amp; TEXT(YEAR(G4200),"0000")</f>
        <v>Crude Oil-Nomura:07-2019</v>
      </c>
      <c r="K4200" t="s">
        <v>196</v>
      </c>
    </row>
    <row r="4201" spans="1:99" x14ac:dyDescent="0.55000000000000004">
      <c r="A4201" s="4" t="str">
        <f t="shared" ref="A4201:A4264" ca="1" si="967">IF(ISERROR(IF(C4201="GIOA",INDEX(List_AnonymousForecasters,MATCH(LEFT(K4201,FIND(":",K4201,1)-1),List_IndividualForecasters,0),1),INDEX(List_FirmNamesOmega,MATCH(LEFT(K4201,FIND(":",K4201,1)-1),List_FirmNamesAlpha,0),1))),LEFT(K4201,FIND(":",K4201,1)-1),IF(C4201="GIOA",INDEX(List_AnonymousForecasters,MATCH(LEFT(K4201,FIND(":",K4201,1)-1),List_IndividualForecasters,0),1),INDEX(List_FirmNamesOmega,MATCH(LEFT(K4201,FIND(":",K4201,1)-1),List_FirmNamesAlpha,0),1)))</f>
        <v>Bank of the West</v>
      </c>
      <c r="B4201" s="4" t="str">
        <f t="shared" ref="B4201:B4264" si="968">MID(K4201,FIND(":",K4201,1)+2,LEN(K4201)-FIND(":",K4201,1))</f>
        <v>Scott Anderson</v>
      </c>
      <c r="C4201" s="4" t="s">
        <v>246</v>
      </c>
      <c r="D4201" s="4" t="s">
        <v>249</v>
      </c>
      <c r="E4201" s="4" t="str">
        <f>IF(COUNTIF($E$2:E4200,"Begin: " &amp; C4201 &amp; "-" &amp; D4201 &amp; "-" &amp; H4201)=0,"Begin: " &amp; C4201 &amp; "-" &amp; D4201 &amp; "-" &amp; H4201,IF((C4201 &amp; "-" &amp; D4201 &amp; "-" &amp; H4201)&lt;&gt;(C4202 &amp; "-" &amp; D4202 &amp; "-" &amp; H4202),"End: " &amp; C4201 &amp; "-" &amp; D4201 &amp; "-" &amp; H4201,""))</f>
        <v/>
      </c>
      <c r="F4201" s="4" t="str">
        <f t="shared" ref="F4201:F4264" si="969">C4201 &amp; "-" &amp; D4201 &amp; "-" &amp; H4201</f>
        <v>Wall Street Journal-Crude Oil-07-2019</v>
      </c>
      <c r="G4201" s="7">
        <v>43656</v>
      </c>
      <c r="H4201" s="7" t="str">
        <f t="shared" ref="H4201:H4264" si="970">TEXT(MONTH(G4201),"00") &amp; "-" &amp; TEXT(YEAR(G4201),"0000")</f>
        <v>07-2019</v>
      </c>
      <c r="I4201" s="7" t="str">
        <f t="shared" ref="I4201:I4264" ca="1" si="971">C4201 &amp; ": " &amp; A4201 &amp; "-" &amp; D4201 &amp; "-" &amp; H4201</f>
        <v>Wall Street Journal: Bank of the West-Crude Oil-07-2019</v>
      </c>
      <c r="J4201" s="4" t="str">
        <f t="shared" ref="J4201:J4264" ca="1" si="972">D4201 &amp; "-" &amp; A4201 &amp; ":" &amp; TEXT(MONTH(G4201),"00") &amp; "-" &amp; TEXT(YEAR(G4201),"0000")</f>
        <v>Crude Oil-Bank of the West:07-2019</v>
      </c>
      <c r="K4201" t="s">
        <v>763</v>
      </c>
      <c r="CM4201">
        <v>52</v>
      </c>
      <c r="CO4201">
        <v>50</v>
      </c>
      <c r="CQ4201">
        <v>49</v>
      </c>
      <c r="CS4201">
        <v>50</v>
      </c>
      <c r="CU4201">
        <v>53</v>
      </c>
    </row>
    <row r="4202" spans="1:99" x14ac:dyDescent="0.55000000000000004">
      <c r="A4202" s="4" t="str">
        <f t="shared" ca="1" si="967"/>
        <v>Capital Economics</v>
      </c>
      <c r="B4202" s="4" t="str">
        <f t="shared" si="968"/>
        <v>Paul Ashworth*</v>
      </c>
      <c r="C4202" s="4" t="s">
        <v>246</v>
      </c>
      <c r="D4202" s="4" t="s">
        <v>249</v>
      </c>
      <c r="E4202" s="4" t="str">
        <f>IF(COUNTIF($E$2:E4201,"Begin: " &amp; C4202 &amp; "-" &amp; D4202 &amp; "-" &amp; H4202)=0,"Begin: " &amp; C4202 &amp; "-" &amp; D4202 &amp; "-" &amp; H4202,IF((C4202 &amp; "-" &amp; D4202 &amp; "-" &amp; H4202)&lt;&gt;(C4203 &amp; "-" &amp; D4203 &amp; "-" &amp; H4203),"End: " &amp; C4202 &amp; "-" &amp; D4202 &amp; "-" &amp; H4202,""))</f>
        <v/>
      </c>
      <c r="F4202" s="4" t="str">
        <f t="shared" si="969"/>
        <v>Wall Street Journal-Crude Oil-07-2019</v>
      </c>
      <c r="G4202" s="7">
        <v>43656</v>
      </c>
      <c r="H4202" s="7" t="str">
        <f t="shared" si="970"/>
        <v>07-2019</v>
      </c>
      <c r="I4202" s="7" t="str">
        <f t="shared" ca="1" si="971"/>
        <v>Wall Street Journal: Capital Economics-Crude Oil-07-2019</v>
      </c>
      <c r="J4202" s="4" t="str">
        <f t="shared" ca="1" si="972"/>
        <v>Crude Oil-Capital Economics:07-2019</v>
      </c>
      <c r="K4202" t="s">
        <v>812</v>
      </c>
    </row>
    <row r="4203" spans="1:99" x14ac:dyDescent="0.55000000000000004">
      <c r="A4203" s="4" t="str">
        <f t="shared" ca="1" si="967"/>
        <v>Deloitte LP</v>
      </c>
      <c r="B4203" s="4" t="str">
        <f t="shared" si="968"/>
        <v>Daniel Bachman</v>
      </c>
      <c r="C4203" s="4" t="s">
        <v>246</v>
      </c>
      <c r="D4203" s="4" t="s">
        <v>249</v>
      </c>
      <c r="E4203" s="4" t="str">
        <f>IF(COUNTIF($E$2:E4202,"Begin: " &amp; C4203 &amp; "-" &amp; D4203 &amp; "-" &amp; H4203)=0,"Begin: " &amp; C4203 &amp; "-" &amp; D4203 &amp; "-" &amp; H4203,IF((C4203 &amp; "-" &amp; D4203 &amp; "-" &amp; H4203)&lt;&gt;(C4204 &amp; "-" &amp; D4204 &amp; "-" &amp; H4204),"End: " &amp; C4203 &amp; "-" &amp; D4203 &amp; "-" &amp; H4203,""))</f>
        <v/>
      </c>
      <c r="F4203" s="4" t="str">
        <f t="shared" si="969"/>
        <v>Wall Street Journal-Crude Oil-07-2019</v>
      </c>
      <c r="G4203" s="7">
        <v>43656</v>
      </c>
      <c r="H4203" s="7" t="str">
        <f t="shared" si="970"/>
        <v>07-2019</v>
      </c>
      <c r="I4203" s="7" t="str">
        <f t="shared" ca="1" si="971"/>
        <v>Wall Street Journal: Deloitte LP-Crude Oil-07-2019</v>
      </c>
      <c r="J4203" s="4" t="str">
        <f t="shared" ca="1" si="972"/>
        <v>Crude Oil-Deloitte LP:07-2019</v>
      </c>
      <c r="K4203" t="s">
        <v>749</v>
      </c>
    </row>
    <row r="4204" spans="1:99" x14ac:dyDescent="0.55000000000000004">
      <c r="A4204" s="4" t="str">
        <f t="shared" ca="1" si="967"/>
        <v>Economic Outlook Group</v>
      </c>
      <c r="B4204" s="4" t="str">
        <f t="shared" si="968"/>
        <v>Bernard Baumohl</v>
      </c>
      <c r="C4204" s="4" t="s">
        <v>246</v>
      </c>
      <c r="D4204" s="4" t="s">
        <v>249</v>
      </c>
      <c r="E4204" s="4" t="str">
        <f>IF(COUNTIF($E$2:E4203,"Begin: " &amp; C4204 &amp; "-" &amp; D4204 &amp; "-" &amp; H4204)=0,"Begin: " &amp; C4204 &amp; "-" &amp; D4204 &amp; "-" &amp; H4204,IF((C4204 &amp; "-" &amp; D4204 &amp; "-" &amp; H4204)&lt;&gt;(C4205 &amp; "-" &amp; D4205 &amp; "-" &amp; H4205),"End: " &amp; C4204 &amp; "-" &amp; D4204 &amp; "-" &amp; H4204,""))</f>
        <v/>
      </c>
      <c r="F4204" s="4" t="str">
        <f t="shared" si="969"/>
        <v>Wall Street Journal-Crude Oil-07-2019</v>
      </c>
      <c r="G4204" s="7">
        <v>43656</v>
      </c>
      <c r="H4204" s="7" t="str">
        <f t="shared" si="970"/>
        <v>07-2019</v>
      </c>
      <c r="I4204" s="7" t="str">
        <f t="shared" ca="1" si="971"/>
        <v>Wall Street Journal: Economic Outlook Group-Crude Oil-07-2019</v>
      </c>
      <c r="J4204" s="4" t="str">
        <f t="shared" ca="1" si="972"/>
        <v>Crude Oil-Economic Outlook Group:07-2019</v>
      </c>
      <c r="K4204" t="s">
        <v>426</v>
      </c>
      <c r="CM4204">
        <v>53</v>
      </c>
      <c r="CO4204">
        <v>50</v>
      </c>
      <c r="CQ4204">
        <v>44</v>
      </c>
      <c r="CS4204">
        <v>56</v>
      </c>
      <c r="CU4204">
        <v>65</v>
      </c>
    </row>
    <row r="4205" spans="1:99" x14ac:dyDescent="0.55000000000000004">
      <c r="A4205" s="4" t="str">
        <f t="shared" ca="1" si="967"/>
        <v>Nationwide Insurance</v>
      </c>
      <c r="B4205" s="4" t="str">
        <f t="shared" si="968"/>
        <v>David Berson</v>
      </c>
      <c r="C4205" s="4" t="s">
        <v>246</v>
      </c>
      <c r="D4205" s="4" t="s">
        <v>249</v>
      </c>
      <c r="E4205" s="4" t="str">
        <f>IF(COUNTIF($E$2:E4204,"Begin: " &amp; C4205 &amp; "-" &amp; D4205 &amp; "-" &amp; H4205)=0,"Begin: " &amp; C4205 &amp; "-" &amp; D4205 &amp; "-" &amp; H4205,IF((C4205 &amp; "-" &amp; D4205 &amp; "-" &amp; H4205)&lt;&gt;(C4206 &amp; "-" &amp; D4206 &amp; "-" &amp; H4206),"End: " &amp; C4205 &amp; "-" &amp; D4205 &amp; "-" &amp; H4205,""))</f>
        <v/>
      </c>
      <c r="F4205" s="4" t="str">
        <f t="shared" si="969"/>
        <v>Wall Street Journal-Crude Oil-07-2019</v>
      </c>
      <c r="G4205" s="7">
        <v>43656</v>
      </c>
      <c r="H4205" s="7" t="str">
        <f t="shared" si="970"/>
        <v>07-2019</v>
      </c>
      <c r="I4205" s="7" t="str">
        <f t="shared" ca="1" si="971"/>
        <v>Wall Street Journal: Nationwide Insurance-Crude Oil-07-2019</v>
      </c>
      <c r="J4205" s="4" t="str">
        <f t="shared" ca="1" si="972"/>
        <v>Crude Oil-Nationwide Insurance:07-2019</v>
      </c>
      <c r="K4205" t="s">
        <v>427</v>
      </c>
      <c r="CM4205">
        <v>57.5</v>
      </c>
      <c r="CO4205">
        <v>59.5</v>
      </c>
      <c r="CQ4205">
        <v>62.5</v>
      </c>
      <c r="CS4205">
        <v>64</v>
      </c>
      <c r="CU4205">
        <v>61.5</v>
      </c>
    </row>
    <row r="4206" spans="1:99" x14ac:dyDescent="0.55000000000000004">
      <c r="A4206" s="4" t="str">
        <f t="shared" ca="1" si="967"/>
        <v>Tufts University</v>
      </c>
      <c r="B4206" s="4" t="str">
        <f t="shared" si="968"/>
        <v>Brian Bethune*</v>
      </c>
      <c r="C4206" s="4" t="s">
        <v>246</v>
      </c>
      <c r="D4206" s="4" t="s">
        <v>249</v>
      </c>
      <c r="E4206" s="4" t="str">
        <f>IF(COUNTIF($E$2:E4205,"Begin: " &amp; C4206 &amp; "-" &amp; D4206 &amp; "-" &amp; H4206)=0,"Begin: " &amp; C4206 &amp; "-" &amp; D4206 &amp; "-" &amp; H4206,IF((C4206 &amp; "-" &amp; D4206 &amp; "-" &amp; H4206)&lt;&gt;(C4207 &amp; "-" &amp; D4207 &amp; "-" &amp; H4207),"End: " &amp; C4206 &amp; "-" &amp; D4206 &amp; "-" &amp; H4206,""))</f>
        <v/>
      </c>
      <c r="F4206" s="4" t="str">
        <f t="shared" si="969"/>
        <v>Wall Street Journal-Crude Oil-07-2019</v>
      </c>
      <c r="G4206" s="7">
        <v>43656</v>
      </c>
      <c r="H4206" s="7" t="str">
        <f t="shared" si="970"/>
        <v>07-2019</v>
      </c>
      <c r="I4206" s="7" t="str">
        <f t="shared" ca="1" si="971"/>
        <v>Wall Street Journal: Tufts University-Crude Oil-07-2019</v>
      </c>
      <c r="J4206" s="4" t="str">
        <f t="shared" ca="1" si="972"/>
        <v>Crude Oil-Tufts University:07-2019</v>
      </c>
      <c r="K4206" t="s">
        <v>813</v>
      </c>
    </row>
    <row r="4207" spans="1:99" x14ac:dyDescent="0.55000000000000004">
      <c r="A4207" s="4" t="str">
        <f t="shared" ca="1" si="967"/>
        <v>TS Lombard</v>
      </c>
      <c r="B4207" s="4" t="str">
        <f t="shared" si="968"/>
        <v>Steven Blitz</v>
      </c>
      <c r="C4207" s="4" t="s">
        <v>246</v>
      </c>
      <c r="D4207" s="4" t="s">
        <v>249</v>
      </c>
      <c r="E4207" s="4" t="str">
        <f>IF(COUNTIF($E$2:E4206,"Begin: " &amp; C4207 &amp; "-" &amp; D4207 &amp; "-" &amp; H4207)=0,"Begin: " &amp; C4207 &amp; "-" &amp; D4207 &amp; "-" &amp; H4207,IF((C4207 &amp; "-" &amp; D4207 &amp; "-" &amp; H4207)&lt;&gt;(C4208 &amp; "-" &amp; D4208 &amp; "-" &amp; H4208),"End: " &amp; C4207 &amp; "-" &amp; D4207 &amp; "-" &amp; H4207,""))</f>
        <v/>
      </c>
      <c r="F4207" s="4" t="str">
        <f t="shared" si="969"/>
        <v>Wall Street Journal-Crude Oil-07-2019</v>
      </c>
      <c r="G4207" s="7">
        <v>43656</v>
      </c>
      <c r="H4207" s="7" t="str">
        <f t="shared" si="970"/>
        <v>07-2019</v>
      </c>
      <c r="I4207" s="7" t="str">
        <f t="shared" ca="1" si="971"/>
        <v>Wall Street Journal: TS Lombard-Crude Oil-07-2019</v>
      </c>
      <c r="J4207" s="4" t="str">
        <f t="shared" ca="1" si="972"/>
        <v>Crude Oil-TS Lombard:07-2019</v>
      </c>
      <c r="K4207" t="s">
        <v>768</v>
      </c>
      <c r="CM4207">
        <v>45</v>
      </c>
      <c r="CO4207">
        <v>55</v>
      </c>
      <c r="CQ4207">
        <v>65</v>
      </c>
      <c r="CS4207">
        <v>75</v>
      </c>
      <c r="CU4207">
        <v>75</v>
      </c>
    </row>
    <row r="4208" spans="1:99" x14ac:dyDescent="0.55000000000000004">
      <c r="A4208" s="4" t="str">
        <f t="shared" ca="1" si="967"/>
        <v>Standard and Poor's</v>
      </c>
      <c r="B4208" s="4" t="str">
        <f t="shared" si="968"/>
        <v>Beth Ann Bovino</v>
      </c>
      <c r="C4208" s="4" t="s">
        <v>246</v>
      </c>
      <c r="D4208" s="4" t="s">
        <v>249</v>
      </c>
      <c r="E4208" s="4" t="str">
        <f>IF(COUNTIF($E$2:E4207,"Begin: " &amp; C4208 &amp; "-" &amp; D4208 &amp; "-" &amp; H4208)=0,"Begin: " &amp; C4208 &amp; "-" &amp; D4208 &amp; "-" &amp; H4208,IF((C4208 &amp; "-" &amp; D4208 &amp; "-" &amp; H4208)&lt;&gt;(C4209 &amp; "-" &amp; D4209 &amp; "-" &amp; H4209),"End: " &amp; C4208 &amp; "-" &amp; D4208 &amp; "-" &amp; H4208,""))</f>
        <v/>
      </c>
      <c r="F4208" s="4" t="str">
        <f t="shared" si="969"/>
        <v>Wall Street Journal-Crude Oil-07-2019</v>
      </c>
      <c r="G4208" s="7">
        <v>43656</v>
      </c>
      <c r="H4208" s="7" t="str">
        <f t="shared" si="970"/>
        <v>07-2019</v>
      </c>
      <c r="I4208" s="7" t="str">
        <f t="shared" ca="1" si="971"/>
        <v>Wall Street Journal: Standard and Poor's-Crude Oil-07-2019</v>
      </c>
      <c r="J4208" s="4" t="str">
        <f t="shared" ca="1" si="972"/>
        <v>Crude Oil-Standard and Poor's:07-2019</v>
      </c>
      <c r="K4208" t="s">
        <v>199</v>
      </c>
    </row>
    <row r="4209" spans="1:99" x14ac:dyDescent="0.55000000000000004">
      <c r="A4209" s="4" t="str">
        <f t="shared" ca="1" si="967"/>
        <v>Wells Fargo &amp; Co.</v>
      </c>
      <c r="B4209" s="4" t="str">
        <f t="shared" si="968"/>
        <v>Jay Bryson</v>
      </c>
      <c r="C4209" s="4" t="s">
        <v>246</v>
      </c>
      <c r="D4209" s="4" t="s">
        <v>249</v>
      </c>
      <c r="E4209" s="4" t="str">
        <f>IF(COUNTIF($E$2:E4208,"Begin: " &amp; C4209 &amp; "-" &amp; D4209 &amp; "-" &amp; H4209)=0,"Begin: " &amp; C4209 &amp; "-" &amp; D4209 &amp; "-" &amp; H4209,IF((C4209 &amp; "-" &amp; D4209 &amp; "-" &amp; H4209)&lt;&gt;(C4210 &amp; "-" &amp; D4210 &amp; "-" &amp; H4210),"End: " &amp; C4209 &amp; "-" &amp; D4209 &amp; "-" &amp; H4209,""))</f>
        <v/>
      </c>
      <c r="F4209" s="4" t="str">
        <f t="shared" si="969"/>
        <v>Wall Street Journal-Crude Oil-07-2019</v>
      </c>
      <c r="G4209" s="7">
        <v>43656</v>
      </c>
      <c r="H4209" s="7" t="str">
        <f t="shared" si="970"/>
        <v>07-2019</v>
      </c>
      <c r="I4209" s="7" t="str">
        <f t="shared" ca="1" si="971"/>
        <v>Wall Street Journal: Wells Fargo &amp; Co.-Crude Oil-07-2019</v>
      </c>
      <c r="J4209" s="4" t="str">
        <f t="shared" ca="1" si="972"/>
        <v>Crude Oil-Wells Fargo &amp; Co.:07-2019</v>
      </c>
      <c r="K4209" t="s">
        <v>786</v>
      </c>
      <c r="CM4209">
        <v>53</v>
      </c>
      <c r="CO4209">
        <v>60</v>
      </c>
      <c r="CQ4209">
        <v>65</v>
      </c>
    </row>
    <row r="4210" spans="1:99" x14ac:dyDescent="0.55000000000000004">
      <c r="A4210" s="4" t="str">
        <f t="shared" ca="1" si="967"/>
        <v>Credit Agricole CIB</v>
      </c>
      <c r="B4210" s="4" t="str">
        <f t="shared" si="968"/>
        <v>Michael Carey</v>
      </c>
      <c r="C4210" s="4" t="s">
        <v>246</v>
      </c>
      <c r="D4210" s="4" t="s">
        <v>249</v>
      </c>
      <c r="E4210" s="4" t="str">
        <f>IF(COUNTIF($E$2:E4209,"Begin: " &amp; C4210 &amp; "-" &amp; D4210 &amp; "-" &amp; H4210)=0,"Begin: " &amp; C4210 &amp; "-" &amp; D4210 &amp; "-" &amp; H4210,IF((C4210 &amp; "-" &amp; D4210 &amp; "-" &amp; H4210)&lt;&gt;(C4211 &amp; "-" &amp; D4211 &amp; "-" &amp; H4211),"End: " &amp; C4210 &amp; "-" &amp; D4210 &amp; "-" &amp; H4210,""))</f>
        <v/>
      </c>
      <c r="F4210" s="4" t="str">
        <f t="shared" si="969"/>
        <v>Wall Street Journal-Crude Oil-07-2019</v>
      </c>
      <c r="G4210" s="7">
        <v>43656</v>
      </c>
      <c r="H4210" s="7" t="str">
        <f t="shared" si="970"/>
        <v>07-2019</v>
      </c>
      <c r="I4210" s="7" t="str">
        <f t="shared" ca="1" si="971"/>
        <v>Wall Street Journal: Credit Agricole CIB-Crude Oil-07-2019</v>
      </c>
      <c r="J4210" s="4" t="str">
        <f t="shared" ca="1" si="972"/>
        <v>Crude Oil-Credit Agricole CIB:07-2019</v>
      </c>
      <c r="K4210" t="s">
        <v>200</v>
      </c>
    </row>
    <row r="4211" spans="1:99" x14ac:dyDescent="0.55000000000000004">
      <c r="A4211" s="4" t="str">
        <f t="shared" ca="1" si="967"/>
        <v>Econoclast</v>
      </c>
      <c r="B4211" s="4" t="str">
        <f t="shared" si="968"/>
        <v>Mike Cosgrove</v>
      </c>
      <c r="C4211" s="4" t="s">
        <v>246</v>
      </c>
      <c r="D4211" s="4" t="s">
        <v>249</v>
      </c>
      <c r="E4211" s="4" t="str">
        <f>IF(COUNTIF($E$2:E4210,"Begin: " &amp; C4211 &amp; "-" &amp; D4211 &amp; "-" &amp; H4211)=0,"Begin: " &amp; C4211 &amp; "-" &amp; D4211 &amp; "-" &amp; H4211,IF((C4211 &amp; "-" &amp; D4211 &amp; "-" &amp; H4211)&lt;&gt;(C4212 &amp; "-" &amp; D4212 &amp; "-" &amp; H4212),"End: " &amp; C4211 &amp; "-" &amp; D4211 &amp; "-" &amp; H4211,""))</f>
        <v/>
      </c>
      <c r="F4211" s="4" t="str">
        <f t="shared" si="969"/>
        <v>Wall Street Journal-Crude Oil-07-2019</v>
      </c>
      <c r="G4211" s="7">
        <v>43656</v>
      </c>
      <c r="H4211" s="7" t="str">
        <f t="shared" si="970"/>
        <v>07-2019</v>
      </c>
      <c r="I4211" s="7" t="str">
        <f t="shared" ca="1" si="971"/>
        <v>Wall Street Journal: Econoclast-Crude Oil-07-2019</v>
      </c>
      <c r="J4211" s="4" t="str">
        <f t="shared" ca="1" si="972"/>
        <v>Crude Oil-Econoclast:07-2019</v>
      </c>
      <c r="K4211" t="s">
        <v>203</v>
      </c>
      <c r="CM4211">
        <v>59</v>
      </c>
      <c r="CO4211">
        <v>50</v>
      </c>
      <c r="CQ4211">
        <v>50</v>
      </c>
      <c r="CS4211">
        <v>55</v>
      </c>
      <c r="CU4211">
        <v>60</v>
      </c>
    </row>
    <row r="4212" spans="1:99" x14ac:dyDescent="0.55000000000000004">
      <c r="A4212" s="4" t="str">
        <f t="shared" ca="1" si="967"/>
        <v>Pictet Wealth Management</v>
      </c>
      <c r="B4212" s="4" t="str">
        <f t="shared" si="968"/>
        <v>Thomas Costerg*</v>
      </c>
      <c r="C4212" s="4" t="s">
        <v>246</v>
      </c>
      <c r="D4212" s="4" t="s">
        <v>249</v>
      </c>
      <c r="E4212" s="4" t="str">
        <f>IF(COUNTIF($E$2:E4211,"Begin: " &amp; C4212 &amp; "-" &amp; D4212 &amp; "-" &amp; H4212)=0,"Begin: " &amp; C4212 &amp; "-" &amp; D4212 &amp; "-" &amp; H4212,IF((C4212 &amp; "-" &amp; D4212 &amp; "-" &amp; H4212)&lt;&gt;(C4213 &amp; "-" &amp; D4213 &amp; "-" &amp; H4213),"End: " &amp; C4212 &amp; "-" &amp; D4212 &amp; "-" &amp; H4212,""))</f>
        <v/>
      </c>
      <c r="F4212" s="4" t="str">
        <f t="shared" si="969"/>
        <v>Wall Street Journal-Crude Oil-07-2019</v>
      </c>
      <c r="G4212" s="7">
        <v>43656</v>
      </c>
      <c r="H4212" s="7" t="str">
        <f t="shared" si="970"/>
        <v>07-2019</v>
      </c>
      <c r="I4212" s="7" t="str">
        <f t="shared" ca="1" si="971"/>
        <v>Wall Street Journal: Pictet Wealth Management-Crude Oil-07-2019</v>
      </c>
      <c r="J4212" s="4" t="str">
        <f t="shared" ca="1" si="972"/>
        <v>Crude Oil-Pictet Wealth Management:07-2019</v>
      </c>
      <c r="K4212" t="s">
        <v>814</v>
      </c>
    </row>
    <row r="4213" spans="1:99" x14ac:dyDescent="0.55000000000000004">
      <c r="A4213" s="4" t="str">
        <f t="shared" ca="1" si="967"/>
        <v>Wrightson ICAP</v>
      </c>
      <c r="B4213" s="4" t="str">
        <f t="shared" si="968"/>
        <v>Lou Crandall</v>
      </c>
      <c r="C4213" s="4" t="s">
        <v>246</v>
      </c>
      <c r="D4213" s="4" t="s">
        <v>249</v>
      </c>
      <c r="E4213" s="4" t="str">
        <f>IF(COUNTIF($E$2:E4212,"Begin: " &amp; C4213 &amp; "-" &amp; D4213 &amp; "-" &amp; H4213)=0,"Begin: " &amp; C4213 &amp; "-" &amp; D4213 &amp; "-" &amp; H4213,IF((C4213 &amp; "-" &amp; D4213 &amp; "-" &amp; H4213)&lt;&gt;(C4214 &amp; "-" &amp; D4214 &amp; "-" &amp; H4214),"End: " &amp; C4213 &amp; "-" &amp; D4213 &amp; "-" &amp; H4213,""))</f>
        <v/>
      </c>
      <c r="F4213" s="4" t="str">
        <f t="shared" si="969"/>
        <v>Wall Street Journal-Crude Oil-07-2019</v>
      </c>
      <c r="G4213" s="7">
        <v>43656</v>
      </c>
      <c r="H4213" s="7" t="str">
        <f t="shared" si="970"/>
        <v>07-2019</v>
      </c>
      <c r="I4213" s="7" t="str">
        <f t="shared" ca="1" si="971"/>
        <v>Wall Street Journal: Wrightson ICAP-Crude Oil-07-2019</v>
      </c>
      <c r="J4213" s="4" t="str">
        <f t="shared" ca="1" si="972"/>
        <v>Crude Oil-Wrightson ICAP:07-2019</v>
      </c>
      <c r="K4213" t="s">
        <v>204</v>
      </c>
      <c r="CM4213">
        <v>58</v>
      </c>
      <c r="CO4213">
        <v>65</v>
      </c>
      <c r="CQ4213">
        <v>65</v>
      </c>
      <c r="CS4213">
        <v>65</v>
      </c>
      <c r="CU4213">
        <v>65</v>
      </c>
    </row>
    <row r="4214" spans="1:99" x14ac:dyDescent="0.55000000000000004">
      <c r="A4214" s="4" t="str">
        <f t="shared" ca="1" si="967"/>
        <v>Independent Consultant</v>
      </c>
      <c r="B4214" s="4" t="str">
        <f t="shared" si="968"/>
        <v>Amy Crews Cutts*</v>
      </c>
      <c r="C4214" s="4" t="s">
        <v>246</v>
      </c>
      <c r="D4214" s="4" t="s">
        <v>249</v>
      </c>
      <c r="E4214" s="4" t="str">
        <f>IF(COUNTIF($E$2:E4213,"Begin: " &amp; C4214 &amp; "-" &amp; D4214 &amp; "-" &amp; H4214)=0,"Begin: " &amp; C4214 &amp; "-" &amp; D4214 &amp; "-" &amp; H4214,IF((C4214 &amp; "-" &amp; D4214 &amp; "-" &amp; H4214)&lt;&gt;(C4215 &amp; "-" &amp; D4215 &amp; "-" &amp; H4215),"End: " &amp; C4214 &amp; "-" &amp; D4214 &amp; "-" &amp; H4214,""))</f>
        <v/>
      </c>
      <c r="F4214" s="4" t="str">
        <f t="shared" si="969"/>
        <v>Wall Street Journal-Crude Oil-07-2019</v>
      </c>
      <c r="G4214" s="7">
        <v>43656</v>
      </c>
      <c r="H4214" s="7" t="str">
        <f t="shared" si="970"/>
        <v>07-2019</v>
      </c>
      <c r="I4214" s="7" t="str">
        <f t="shared" ca="1" si="971"/>
        <v>Wall Street Journal: Independent Consultant-Crude Oil-07-2019</v>
      </c>
      <c r="J4214" s="4" t="str">
        <f t="shared" ca="1" si="972"/>
        <v>Crude Oil-Independent Consultant:07-2019</v>
      </c>
      <c r="K4214" t="s">
        <v>837</v>
      </c>
    </row>
    <row r="4215" spans="1:99" x14ac:dyDescent="0.55000000000000004">
      <c r="A4215" s="4" t="str">
        <f t="shared" ca="1" si="967"/>
        <v>Oxford Economics</v>
      </c>
      <c r="B4215" s="4" t="str">
        <f t="shared" si="968"/>
        <v>Greg Daco</v>
      </c>
      <c r="C4215" s="4" t="s">
        <v>246</v>
      </c>
      <c r="D4215" s="4" t="s">
        <v>249</v>
      </c>
      <c r="E4215" s="4" t="str">
        <f>IF(COUNTIF($E$2:E4214,"Begin: " &amp; C4215 &amp; "-" &amp; D4215 &amp; "-" &amp; H4215)=0,"Begin: " &amp; C4215 &amp; "-" &amp; D4215 &amp; "-" &amp; H4215,IF((C4215 &amp; "-" &amp; D4215 &amp; "-" &amp; H4215)&lt;&gt;(C4216 &amp; "-" &amp; D4216 &amp; "-" &amp; H4216),"End: " &amp; C4215 &amp; "-" &amp; D4215 &amp; "-" &amp; H4215,""))</f>
        <v/>
      </c>
      <c r="F4215" s="4" t="str">
        <f t="shared" si="969"/>
        <v>Wall Street Journal-Crude Oil-07-2019</v>
      </c>
      <c r="G4215" s="7">
        <v>43656</v>
      </c>
      <c r="H4215" s="7" t="str">
        <f t="shared" si="970"/>
        <v>07-2019</v>
      </c>
      <c r="I4215" s="7" t="str">
        <f t="shared" ca="1" si="971"/>
        <v>Wall Street Journal: Oxford Economics-Crude Oil-07-2019</v>
      </c>
      <c r="J4215" s="4" t="str">
        <f t="shared" ca="1" si="972"/>
        <v>Crude Oil-Oxford Economics:07-2019</v>
      </c>
      <c r="K4215" t="s">
        <v>429</v>
      </c>
      <c r="CM4215">
        <v>65</v>
      </c>
      <c r="CO4215">
        <v>64</v>
      </c>
      <c r="CQ4215">
        <v>62</v>
      </c>
      <c r="CS4215">
        <v>63</v>
      </c>
      <c r="CU4215">
        <v>64</v>
      </c>
    </row>
    <row r="4216" spans="1:99" x14ac:dyDescent="0.55000000000000004">
      <c r="A4216" s="4" t="str">
        <f t="shared" ca="1" si="967"/>
        <v>Georgia State University</v>
      </c>
      <c r="B4216" s="4" t="str">
        <f t="shared" si="968"/>
        <v>Rajeev Dhawan</v>
      </c>
      <c r="C4216" s="4" t="s">
        <v>246</v>
      </c>
      <c r="D4216" s="4" t="s">
        <v>249</v>
      </c>
      <c r="E4216" s="4" t="str">
        <f>IF(COUNTIF($E$2:E4215,"Begin: " &amp; C4216 &amp; "-" &amp; D4216 &amp; "-" &amp; H4216)=0,"Begin: " &amp; C4216 &amp; "-" &amp; D4216 &amp; "-" &amp; H4216,IF((C4216 &amp; "-" &amp; D4216 &amp; "-" &amp; H4216)&lt;&gt;(C4217 &amp; "-" &amp; D4217 &amp; "-" &amp; H4217),"End: " &amp; C4216 &amp; "-" &amp; D4216 &amp; "-" &amp; H4216,""))</f>
        <v/>
      </c>
      <c r="F4216" s="4" t="str">
        <f t="shared" si="969"/>
        <v>Wall Street Journal-Crude Oil-07-2019</v>
      </c>
      <c r="G4216" s="7">
        <v>43656</v>
      </c>
      <c r="H4216" s="7" t="str">
        <f t="shared" si="970"/>
        <v>07-2019</v>
      </c>
      <c r="I4216" s="7" t="str">
        <f t="shared" ca="1" si="971"/>
        <v>Wall Street Journal: Georgia State University-Crude Oil-07-2019</v>
      </c>
      <c r="J4216" s="4" t="str">
        <f t="shared" ca="1" si="972"/>
        <v>Crude Oil-Georgia State University:07-2019</v>
      </c>
      <c r="K4216" t="s">
        <v>430</v>
      </c>
      <c r="CM4216">
        <v>62.2</v>
      </c>
      <c r="CO4216">
        <v>61.6</v>
      </c>
      <c r="CQ4216">
        <v>57.4</v>
      </c>
      <c r="CS4216">
        <v>62.8</v>
      </c>
      <c r="CU4216">
        <v>64.900000000000006</v>
      </c>
    </row>
    <row r="4217" spans="1:99" x14ac:dyDescent="0.55000000000000004">
      <c r="A4217" s="4" t="str">
        <f t="shared" ca="1" si="967"/>
        <v>National Association of Home Builders</v>
      </c>
      <c r="B4217" s="4" t="str">
        <f t="shared" si="968"/>
        <v>Robert Dietz</v>
      </c>
      <c r="C4217" s="4" t="s">
        <v>246</v>
      </c>
      <c r="D4217" s="4" t="s">
        <v>249</v>
      </c>
      <c r="E4217" s="4" t="str">
        <f>IF(COUNTIF($E$2:E4216,"Begin: " &amp; C4217 &amp; "-" &amp; D4217 &amp; "-" &amp; H4217)=0,"Begin: " &amp; C4217 &amp; "-" &amp; D4217 &amp; "-" &amp; H4217,IF((C4217 &amp; "-" &amp; D4217 &amp; "-" &amp; H4217)&lt;&gt;(C4218 &amp; "-" &amp; D4218 &amp; "-" &amp; H4218),"End: " &amp; C4217 &amp; "-" &amp; D4217 &amp; "-" &amp; H4217,""))</f>
        <v/>
      </c>
      <c r="F4217" s="4" t="str">
        <f t="shared" si="969"/>
        <v>Wall Street Journal-Crude Oil-07-2019</v>
      </c>
      <c r="G4217" s="7">
        <v>43656</v>
      </c>
      <c r="H4217" s="7" t="str">
        <f t="shared" si="970"/>
        <v>07-2019</v>
      </c>
      <c r="I4217" s="7" t="str">
        <f t="shared" ca="1" si="971"/>
        <v>Wall Street Journal: National Association of Home Builders-Crude Oil-07-2019</v>
      </c>
      <c r="J4217" s="4" t="str">
        <f t="shared" ca="1" si="972"/>
        <v>Crude Oil-National Association of Home Builders:07-2019</v>
      </c>
      <c r="K4217" t="s">
        <v>754</v>
      </c>
    </row>
    <row r="4218" spans="1:99" x14ac:dyDescent="0.55000000000000004">
      <c r="A4218" s="4" t="str">
        <f t="shared" ca="1" si="967"/>
        <v>Fannie Mae</v>
      </c>
      <c r="B4218" s="4" t="str">
        <f t="shared" si="968"/>
        <v>Douglas Duncan</v>
      </c>
      <c r="C4218" s="4" t="s">
        <v>246</v>
      </c>
      <c r="D4218" s="4" t="s">
        <v>249</v>
      </c>
      <c r="E4218" s="4" t="str">
        <f>IF(COUNTIF($E$2:E4217,"Begin: " &amp; C4218 &amp; "-" &amp; D4218 &amp; "-" &amp; H4218)=0,"Begin: " &amp; C4218 &amp; "-" &amp; D4218 &amp; "-" &amp; H4218,IF((C4218 &amp; "-" &amp; D4218 &amp; "-" &amp; H4218)&lt;&gt;(C4219 &amp; "-" &amp; D4219 &amp; "-" &amp; H4219),"End: " &amp; C4218 &amp; "-" &amp; D4218 &amp; "-" &amp; H4218,""))</f>
        <v/>
      </c>
      <c r="F4218" s="4" t="str">
        <f t="shared" si="969"/>
        <v>Wall Street Journal-Crude Oil-07-2019</v>
      </c>
      <c r="G4218" s="7">
        <v>43656</v>
      </c>
      <c r="H4218" s="7" t="str">
        <f t="shared" si="970"/>
        <v>07-2019</v>
      </c>
      <c r="I4218" s="7" t="str">
        <f t="shared" ca="1" si="971"/>
        <v>Wall Street Journal: Fannie Mae-Crude Oil-07-2019</v>
      </c>
      <c r="J4218" s="4" t="str">
        <f t="shared" ca="1" si="972"/>
        <v>Crude Oil-Fannie Mae:07-2019</v>
      </c>
      <c r="K4218" t="s">
        <v>206</v>
      </c>
      <c r="CM4218">
        <v>57</v>
      </c>
      <c r="CO4218">
        <v>55</v>
      </c>
      <c r="CQ4218">
        <v>54</v>
      </c>
      <c r="CS4218">
        <v>52</v>
      </c>
      <c r="CU4218">
        <v>51</v>
      </c>
    </row>
    <row r="4219" spans="1:99" x14ac:dyDescent="0.55000000000000004">
      <c r="A4219" s="4" t="str">
        <f t="shared" ca="1" si="967"/>
        <v>Comerica Bank</v>
      </c>
      <c r="B4219" s="4" t="str">
        <f t="shared" si="968"/>
        <v>Robert Dye</v>
      </c>
      <c r="C4219" s="4" t="s">
        <v>246</v>
      </c>
      <c r="D4219" s="4" t="s">
        <v>249</v>
      </c>
      <c r="E4219" s="4" t="str">
        <f>IF(COUNTIF($E$2:E4218,"Begin: " &amp; C4219 &amp; "-" &amp; D4219 &amp; "-" &amp; H4219)=0,"Begin: " &amp; C4219 &amp; "-" &amp; D4219 &amp; "-" &amp; H4219,IF((C4219 &amp; "-" &amp; D4219 &amp; "-" &amp; H4219)&lt;&gt;(C4220 &amp; "-" &amp; D4220 &amp; "-" &amp; H4220),"End: " &amp; C4219 &amp; "-" &amp; D4219 &amp; "-" &amp; H4219,""))</f>
        <v/>
      </c>
      <c r="F4219" s="4" t="str">
        <f t="shared" si="969"/>
        <v>Wall Street Journal-Crude Oil-07-2019</v>
      </c>
      <c r="G4219" s="7">
        <v>43656</v>
      </c>
      <c r="H4219" s="7" t="str">
        <f t="shared" si="970"/>
        <v>07-2019</v>
      </c>
      <c r="I4219" s="7" t="str">
        <f t="shared" ca="1" si="971"/>
        <v>Wall Street Journal: Comerica Bank-Crude Oil-07-2019</v>
      </c>
      <c r="J4219" s="4" t="str">
        <f t="shared" ca="1" si="972"/>
        <v>Crude Oil-Comerica Bank:07-2019</v>
      </c>
      <c r="K4219" t="s">
        <v>207</v>
      </c>
      <c r="CM4219">
        <v>60</v>
      </c>
      <c r="CO4219">
        <v>60</v>
      </c>
      <c r="CQ4219">
        <v>61</v>
      </c>
      <c r="CS4219">
        <v>62</v>
      </c>
      <c r="CU4219">
        <v>62</v>
      </c>
    </row>
    <row r="4220" spans="1:99" x14ac:dyDescent="0.55000000000000004">
      <c r="A4220" s="4" t="str">
        <f t="shared" ca="1" si="967"/>
        <v>PNC Financial Services Group</v>
      </c>
      <c r="B4220" s="4" t="str">
        <f t="shared" si="968"/>
        <v>Augustine Faucher</v>
      </c>
      <c r="C4220" s="4" t="s">
        <v>246</v>
      </c>
      <c r="D4220" s="4" t="s">
        <v>249</v>
      </c>
      <c r="E4220" s="4" t="str">
        <f>IF(COUNTIF($E$2:E4219,"Begin: " &amp; C4220 &amp; "-" &amp; D4220 &amp; "-" &amp; H4220)=0,"Begin: " &amp; C4220 &amp; "-" &amp; D4220 &amp; "-" &amp; H4220,IF((C4220 &amp; "-" &amp; D4220 &amp; "-" &amp; H4220)&lt;&gt;(C4221 &amp; "-" &amp; D4221 &amp; "-" &amp; H4221),"End: " &amp; C4220 &amp; "-" &amp; D4220 &amp; "-" &amp; H4220,""))</f>
        <v/>
      </c>
      <c r="F4220" s="4" t="str">
        <f t="shared" si="969"/>
        <v>Wall Street Journal-Crude Oil-07-2019</v>
      </c>
      <c r="G4220" s="7">
        <v>43656</v>
      </c>
      <c r="H4220" s="7" t="str">
        <f t="shared" si="970"/>
        <v>07-2019</v>
      </c>
      <c r="I4220" s="7" t="str">
        <f t="shared" ca="1" si="971"/>
        <v>Wall Street Journal: PNC Financial Services Group-Crude Oil-07-2019</v>
      </c>
      <c r="J4220" s="4" t="str">
        <f t="shared" ca="1" si="972"/>
        <v>Crude Oil-PNC Financial Services Group:07-2019</v>
      </c>
      <c r="K4220" t="s">
        <v>769</v>
      </c>
      <c r="CM4220">
        <v>64.5</v>
      </c>
      <c r="CO4220">
        <v>65.900000000000006</v>
      </c>
      <c r="CQ4220">
        <v>67.599999999999994</v>
      </c>
      <c r="CS4220">
        <v>69.3</v>
      </c>
      <c r="CU4220">
        <v>71.099999999999994</v>
      </c>
    </row>
    <row r="4221" spans="1:99" x14ac:dyDescent="0.55000000000000004">
      <c r="A4221" s="4" t="str">
        <f t="shared" ca="1" si="967"/>
        <v>California Lutheran University</v>
      </c>
      <c r="B4221" s="4" t="str">
        <f t="shared" si="968"/>
        <v>Matthew Fienup/Dan Hamilton</v>
      </c>
      <c r="C4221" s="4" t="s">
        <v>246</v>
      </c>
      <c r="D4221" s="4" t="s">
        <v>249</v>
      </c>
      <c r="E4221" s="4" t="str">
        <f>IF(COUNTIF($E$2:E4220,"Begin: " &amp; C4221 &amp; "-" &amp; D4221 &amp; "-" &amp; H4221)=0,"Begin: " &amp; C4221 &amp; "-" &amp; D4221 &amp; "-" &amp; H4221,IF((C4221 &amp; "-" &amp; D4221 &amp; "-" &amp; H4221)&lt;&gt;(C4222 &amp; "-" &amp; D4222 &amp; "-" &amp; H4222),"End: " &amp; C4221 &amp; "-" &amp; D4221 &amp; "-" &amp; H4221,""))</f>
        <v/>
      </c>
      <c r="F4221" s="4" t="str">
        <f t="shared" si="969"/>
        <v>Wall Street Journal-Crude Oil-07-2019</v>
      </c>
      <c r="G4221" s="7">
        <v>43656</v>
      </c>
      <c r="H4221" s="7" t="str">
        <f t="shared" si="970"/>
        <v>07-2019</v>
      </c>
      <c r="I4221" s="7" t="str">
        <f t="shared" ca="1" si="971"/>
        <v>Wall Street Journal: California Lutheran University-Crude Oil-07-2019</v>
      </c>
      <c r="J4221" s="4" t="str">
        <f t="shared" ca="1" si="972"/>
        <v>Crude Oil-California Lutheran University:07-2019</v>
      </c>
      <c r="K4221" t="s">
        <v>796</v>
      </c>
      <c r="CM4221">
        <v>52.99</v>
      </c>
      <c r="CO4221">
        <v>62.87</v>
      </c>
      <c r="CQ4221">
        <v>53.46</v>
      </c>
      <c r="CS4221">
        <v>63.34</v>
      </c>
      <c r="CU4221">
        <v>54.93</v>
      </c>
    </row>
    <row r="4222" spans="1:99" x14ac:dyDescent="0.55000000000000004">
      <c r="A4222" s="4" t="str">
        <f t="shared" ca="1" si="967"/>
        <v>MFR</v>
      </c>
      <c r="B4222" s="4" t="str">
        <f t="shared" si="968"/>
        <v>Maria Fiorini Ramirez/Joshua Shapiro*</v>
      </c>
      <c r="C4222" s="4" t="s">
        <v>246</v>
      </c>
      <c r="D4222" s="4" t="s">
        <v>249</v>
      </c>
      <c r="E4222" s="4" t="str">
        <f>IF(COUNTIF($E$2:E4221,"Begin: " &amp; C4222 &amp; "-" &amp; D4222 &amp; "-" &amp; H4222)=0,"Begin: " &amp; C4222 &amp; "-" &amp; D4222 &amp; "-" &amp; H4222,IF((C4222 &amp; "-" &amp; D4222 &amp; "-" &amp; H4222)&lt;&gt;(C4223 &amp; "-" &amp; D4223 &amp; "-" &amp; H4223),"End: " &amp; C4222 &amp; "-" &amp; D4222 &amp; "-" &amp; H4222,""))</f>
        <v/>
      </c>
      <c r="F4222" s="4" t="str">
        <f t="shared" si="969"/>
        <v>Wall Street Journal-Crude Oil-07-2019</v>
      </c>
      <c r="G4222" s="7">
        <v>43656</v>
      </c>
      <c r="H4222" s="7" t="str">
        <f t="shared" si="970"/>
        <v>07-2019</v>
      </c>
      <c r="I4222" s="7" t="str">
        <f t="shared" ca="1" si="971"/>
        <v>Wall Street Journal: MFR-Crude Oil-07-2019</v>
      </c>
      <c r="J4222" s="4" t="str">
        <f t="shared" ca="1" si="972"/>
        <v>Crude Oil-MFR:07-2019</v>
      </c>
      <c r="K4222" t="s">
        <v>838</v>
      </c>
    </row>
    <row r="4223" spans="1:99" x14ac:dyDescent="0.55000000000000004">
      <c r="A4223" s="4" t="str">
        <f t="shared" ca="1" si="967"/>
        <v>Chamber of Commerce</v>
      </c>
      <c r="B4223" s="4" t="str">
        <f t="shared" si="968"/>
        <v>J.D. Foster</v>
      </c>
      <c r="C4223" s="4" t="s">
        <v>246</v>
      </c>
      <c r="D4223" s="4" t="s">
        <v>249</v>
      </c>
      <c r="E4223" s="4" t="str">
        <f>IF(COUNTIF($E$2:E4222,"Begin: " &amp; C4223 &amp; "-" &amp; D4223 &amp; "-" &amp; H4223)=0,"Begin: " &amp; C4223 &amp; "-" &amp; D4223 &amp; "-" &amp; H4223,IF((C4223 &amp; "-" &amp; D4223 &amp; "-" &amp; H4223)&lt;&gt;(C4224 &amp; "-" &amp; D4224 &amp; "-" &amp; H4224),"End: " &amp; C4223 &amp; "-" &amp; D4223 &amp; "-" &amp; H4223,""))</f>
        <v/>
      </c>
      <c r="F4223" s="4" t="str">
        <f t="shared" si="969"/>
        <v>Wall Street Journal-Crude Oil-07-2019</v>
      </c>
      <c r="G4223" s="7">
        <v>43656</v>
      </c>
      <c r="H4223" s="7" t="str">
        <f t="shared" si="970"/>
        <v>07-2019</v>
      </c>
      <c r="I4223" s="7" t="str">
        <f t="shared" ca="1" si="971"/>
        <v>Wall Street Journal: Chamber of Commerce-Crude Oil-07-2019</v>
      </c>
      <c r="J4223" s="4" t="str">
        <f t="shared" ca="1" si="972"/>
        <v>Crude Oil-Chamber of Commerce:07-2019</v>
      </c>
      <c r="K4223" t="s">
        <v>766</v>
      </c>
    </row>
    <row r="4224" spans="1:99" x14ac:dyDescent="0.55000000000000004">
      <c r="A4224" s="4" t="str">
        <f t="shared" ca="1" si="967"/>
        <v>Mortgage Bankers Association</v>
      </c>
      <c r="B4224" s="4" t="str">
        <f t="shared" si="968"/>
        <v>Mike Fratantoni</v>
      </c>
      <c r="C4224" s="4" t="s">
        <v>246</v>
      </c>
      <c r="D4224" s="4" t="s">
        <v>249</v>
      </c>
      <c r="E4224" s="4" t="str">
        <f>IF(COUNTIF($E$2:E4223,"Begin: " &amp; C4224 &amp; "-" &amp; D4224 &amp; "-" &amp; H4224)=0,"Begin: " &amp; C4224 &amp; "-" &amp; D4224 &amp; "-" &amp; H4224,IF((C4224 &amp; "-" &amp; D4224 &amp; "-" &amp; H4224)&lt;&gt;(C4225 &amp; "-" &amp; D4225 &amp; "-" &amp; H4225),"End: " &amp; C4224 &amp; "-" &amp; D4224 &amp; "-" &amp; H4224,""))</f>
        <v/>
      </c>
      <c r="F4224" s="4" t="str">
        <f t="shared" si="969"/>
        <v>Wall Street Journal-Crude Oil-07-2019</v>
      </c>
      <c r="G4224" s="7">
        <v>43656</v>
      </c>
      <c r="H4224" s="7" t="str">
        <f t="shared" si="970"/>
        <v>07-2019</v>
      </c>
      <c r="I4224" s="7" t="str">
        <f t="shared" ca="1" si="971"/>
        <v>Wall Street Journal: Mortgage Bankers Association-Crude Oil-07-2019</v>
      </c>
      <c r="J4224" s="4" t="str">
        <f t="shared" ca="1" si="972"/>
        <v>Crude Oil-Mortgage Bankers Association:07-2019</v>
      </c>
      <c r="K4224" t="s">
        <v>209</v>
      </c>
      <c r="CM4224">
        <v>58</v>
      </c>
      <c r="CO4224">
        <v>58</v>
      </c>
      <c r="CQ4224">
        <v>60</v>
      </c>
      <c r="CS4224">
        <v>60</v>
      </c>
      <c r="CU4224">
        <v>60</v>
      </c>
    </row>
    <row r="4225" spans="1:99" x14ac:dyDescent="0.55000000000000004">
      <c r="A4225" s="4" t="str">
        <f t="shared" ca="1" si="967"/>
        <v>Robert Fry Economics LLC</v>
      </c>
      <c r="B4225" s="4" t="str">
        <f t="shared" si="968"/>
        <v>Robert Fry</v>
      </c>
      <c r="C4225" s="4" t="s">
        <v>246</v>
      </c>
      <c r="D4225" s="4" t="s">
        <v>249</v>
      </c>
      <c r="E4225" s="4" t="str">
        <f>IF(COUNTIF($E$2:E4224,"Begin: " &amp; C4225 &amp; "-" &amp; D4225 &amp; "-" &amp; H4225)=0,"Begin: " &amp; C4225 &amp; "-" &amp; D4225 &amp; "-" &amp; H4225,IF((C4225 &amp; "-" &amp; D4225 &amp; "-" &amp; H4225)&lt;&gt;(C4226 &amp; "-" &amp; D4226 &amp; "-" &amp; H4226),"End: " &amp; C4225 &amp; "-" &amp; D4225 &amp; "-" &amp; H4225,""))</f>
        <v/>
      </c>
      <c r="F4225" s="4" t="str">
        <f t="shared" si="969"/>
        <v>Wall Street Journal-Crude Oil-07-2019</v>
      </c>
      <c r="G4225" s="7">
        <v>43656</v>
      </c>
      <c r="H4225" s="7" t="str">
        <f t="shared" si="970"/>
        <v>07-2019</v>
      </c>
      <c r="I4225" s="7" t="str">
        <f t="shared" ca="1" si="971"/>
        <v>Wall Street Journal: Robert Fry Economics LLC-Crude Oil-07-2019</v>
      </c>
      <c r="J4225" s="4" t="str">
        <f t="shared" ca="1" si="972"/>
        <v>Crude Oil-Robert Fry Economics LLC:07-2019</v>
      </c>
      <c r="K4225" t="s">
        <v>764</v>
      </c>
      <c r="CM4225">
        <v>53</v>
      </c>
      <c r="CO4225">
        <v>54</v>
      </c>
      <c r="CQ4225">
        <v>54</v>
      </c>
      <c r="CS4225">
        <v>54</v>
      </c>
      <c r="CU4225">
        <v>54</v>
      </c>
    </row>
    <row r="4226" spans="1:99" x14ac:dyDescent="0.55000000000000004">
      <c r="A4226" s="4" t="str">
        <f t="shared" ca="1" si="967"/>
        <v>Societe Generale</v>
      </c>
      <c r="B4226" s="4" t="str">
        <f t="shared" si="968"/>
        <v>Stephen Gallagher</v>
      </c>
      <c r="C4226" s="4" t="s">
        <v>246</v>
      </c>
      <c r="D4226" s="4" t="s">
        <v>249</v>
      </c>
      <c r="E4226" s="4" t="str">
        <f>IF(COUNTIF($E$2:E4225,"Begin: " &amp; C4226 &amp; "-" &amp; D4226 &amp; "-" &amp; H4226)=0,"Begin: " &amp; C4226 &amp; "-" &amp; D4226 &amp; "-" &amp; H4226,IF((C4226 &amp; "-" &amp; D4226 &amp; "-" &amp; H4226)&lt;&gt;(C4227 &amp; "-" &amp; D4227 &amp; "-" &amp; H4227),"End: " &amp; C4226 &amp; "-" &amp; D4226 &amp; "-" &amp; H4226,""))</f>
        <v/>
      </c>
      <c r="F4226" s="4" t="str">
        <f t="shared" si="969"/>
        <v>Wall Street Journal-Crude Oil-07-2019</v>
      </c>
      <c r="G4226" s="7">
        <v>43656</v>
      </c>
      <c r="H4226" s="7" t="str">
        <f t="shared" si="970"/>
        <v>07-2019</v>
      </c>
      <c r="I4226" s="7" t="str">
        <f t="shared" ca="1" si="971"/>
        <v>Wall Street Journal: Societe Generale-Crude Oil-07-2019</v>
      </c>
      <c r="J4226" s="4" t="str">
        <f t="shared" ca="1" si="972"/>
        <v>Crude Oil-Societe Generale:07-2019</v>
      </c>
      <c r="K4226" t="s">
        <v>657</v>
      </c>
    </row>
    <row r="4227" spans="1:99" x14ac:dyDescent="0.55000000000000004">
      <c r="A4227" s="4" t="str">
        <f t="shared" ca="1" si="967"/>
        <v>Barclays</v>
      </c>
      <c r="B4227" s="4" t="str">
        <f t="shared" si="968"/>
        <v>Michael Gapen*</v>
      </c>
      <c r="C4227" s="4" t="s">
        <v>246</v>
      </c>
      <c r="D4227" s="4" t="s">
        <v>249</v>
      </c>
      <c r="E4227" s="4" t="str">
        <f>IF(COUNTIF($E$2:E4226,"Begin: " &amp; C4227 &amp; "-" &amp; D4227 &amp; "-" &amp; H4227)=0,"Begin: " &amp; C4227 &amp; "-" &amp; D4227 &amp; "-" &amp; H4227,IF((C4227 &amp; "-" &amp; D4227 &amp; "-" &amp; H4227)&lt;&gt;(C4228 &amp; "-" &amp; D4228 &amp; "-" &amp; H4228),"End: " &amp; C4227 &amp; "-" &amp; D4227 &amp; "-" &amp; H4227,""))</f>
        <v/>
      </c>
      <c r="F4227" s="4" t="str">
        <f t="shared" si="969"/>
        <v>Wall Street Journal-Crude Oil-07-2019</v>
      </c>
      <c r="G4227" s="7">
        <v>43656</v>
      </c>
      <c r="H4227" s="7" t="str">
        <f t="shared" si="970"/>
        <v>07-2019</v>
      </c>
      <c r="I4227" s="7" t="str">
        <f t="shared" ca="1" si="971"/>
        <v>Wall Street Journal: Barclays-Crude Oil-07-2019</v>
      </c>
      <c r="J4227" s="4" t="str">
        <f t="shared" ca="1" si="972"/>
        <v>Crude Oil-Barclays:07-2019</v>
      </c>
      <c r="K4227" t="s">
        <v>815</v>
      </c>
    </row>
    <row r="4228" spans="1:99" x14ac:dyDescent="0.55000000000000004">
      <c r="A4228" s="4" t="str">
        <f t="shared" ca="1" si="967"/>
        <v>NatWest Markets</v>
      </c>
      <c r="B4228" s="4" t="str">
        <f t="shared" si="968"/>
        <v>Michelle Girard*</v>
      </c>
      <c r="C4228" s="4" t="s">
        <v>246</v>
      </c>
      <c r="D4228" s="4" t="s">
        <v>249</v>
      </c>
      <c r="E4228" s="4" t="str">
        <f>IF(COUNTIF($E$2:E4227,"Begin: " &amp; C4228 &amp; "-" &amp; D4228 &amp; "-" &amp; H4228)=0,"Begin: " &amp; C4228 &amp; "-" &amp; D4228 &amp; "-" &amp; H4228,IF((C4228 &amp; "-" &amp; D4228 &amp; "-" &amp; H4228)&lt;&gt;(C4229 &amp; "-" &amp; D4229 &amp; "-" &amp; H4229),"End: " &amp; C4228 &amp; "-" &amp; D4228 &amp; "-" &amp; H4228,""))</f>
        <v/>
      </c>
      <c r="F4228" s="4" t="str">
        <f t="shared" si="969"/>
        <v>Wall Street Journal-Crude Oil-07-2019</v>
      </c>
      <c r="G4228" s="7">
        <v>43656</v>
      </c>
      <c r="H4228" s="7" t="str">
        <f t="shared" si="970"/>
        <v>07-2019</v>
      </c>
      <c r="I4228" s="7" t="str">
        <f t="shared" ca="1" si="971"/>
        <v>Wall Street Journal: NatWest Markets-Crude Oil-07-2019</v>
      </c>
      <c r="J4228" s="4" t="str">
        <f t="shared" ca="1" si="972"/>
        <v>Crude Oil-NatWest Markets:07-2019</v>
      </c>
      <c r="K4228" t="s">
        <v>816</v>
      </c>
    </row>
    <row r="4229" spans="1:99" x14ac:dyDescent="0.55000000000000004">
      <c r="A4229" s="4" t="str">
        <f t="shared" ca="1" si="967"/>
        <v>BMO Capital</v>
      </c>
      <c r="B4229" s="4" t="str">
        <f t="shared" si="968"/>
        <v>Michael Gregory*</v>
      </c>
      <c r="C4229" s="4" t="s">
        <v>246</v>
      </c>
      <c r="D4229" s="4" t="s">
        <v>249</v>
      </c>
      <c r="E4229" s="4" t="str">
        <f>IF(COUNTIF($E$2:E4228,"Begin: " &amp; C4229 &amp; "-" &amp; D4229 &amp; "-" &amp; H4229)=0,"Begin: " &amp; C4229 &amp; "-" &amp; D4229 &amp; "-" &amp; H4229,IF((C4229 &amp; "-" &amp; D4229 &amp; "-" &amp; H4229)&lt;&gt;(C4230 &amp; "-" &amp; D4230 &amp; "-" &amp; H4230),"End: " &amp; C4229 &amp; "-" &amp; D4229 &amp; "-" &amp; H4229,""))</f>
        <v/>
      </c>
      <c r="F4229" s="4" t="str">
        <f t="shared" si="969"/>
        <v>Wall Street Journal-Crude Oil-07-2019</v>
      </c>
      <c r="G4229" s="7">
        <v>43656</v>
      </c>
      <c r="H4229" s="7" t="str">
        <f t="shared" si="970"/>
        <v>07-2019</v>
      </c>
      <c r="I4229" s="7" t="str">
        <f t="shared" ca="1" si="971"/>
        <v>Wall Street Journal: BMO Capital-Crude Oil-07-2019</v>
      </c>
      <c r="J4229" s="4" t="str">
        <f t="shared" ca="1" si="972"/>
        <v>Crude Oil-BMO Capital:07-2019</v>
      </c>
      <c r="K4229" t="s">
        <v>839</v>
      </c>
    </row>
    <row r="4230" spans="1:99" x14ac:dyDescent="0.55000000000000004">
      <c r="A4230" s="4" t="str">
        <f t="shared" ca="1" si="967"/>
        <v>TD Securities</v>
      </c>
      <c r="B4230" s="4" t="str">
        <f t="shared" si="968"/>
        <v>Michael Hanson*</v>
      </c>
      <c r="C4230" s="4" t="s">
        <v>246</v>
      </c>
      <c r="D4230" s="4" t="s">
        <v>249</v>
      </c>
      <c r="E4230" s="4" t="str">
        <f>IF(COUNTIF($E$2:E4229,"Begin: " &amp; C4230 &amp; "-" &amp; D4230 &amp; "-" &amp; H4230)=0,"Begin: " &amp; C4230 &amp; "-" &amp; D4230 &amp; "-" &amp; H4230,IF((C4230 &amp; "-" &amp; D4230 &amp; "-" &amp; H4230)&lt;&gt;(C4231 &amp; "-" &amp; D4231 &amp; "-" &amp; H4231),"End: " &amp; C4230 &amp; "-" &amp; D4230 &amp; "-" &amp; H4230,""))</f>
        <v/>
      </c>
      <c r="F4230" s="4" t="str">
        <f t="shared" si="969"/>
        <v>Wall Street Journal-Crude Oil-07-2019</v>
      </c>
      <c r="G4230" s="7">
        <v>43656</v>
      </c>
      <c r="H4230" s="7" t="str">
        <f t="shared" si="970"/>
        <v>07-2019</v>
      </c>
      <c r="I4230" s="7" t="str">
        <f t="shared" ca="1" si="971"/>
        <v>Wall Street Journal: TD Securities-Crude Oil-07-2019</v>
      </c>
      <c r="J4230" s="4" t="str">
        <f t="shared" ca="1" si="972"/>
        <v>Crude Oil-TD Securities:07-2019</v>
      </c>
      <c r="K4230" t="s">
        <v>834</v>
      </c>
    </row>
    <row r="4231" spans="1:99" x14ac:dyDescent="0.55000000000000004">
      <c r="A4231" s="4" t="str">
        <f t="shared" ca="1" si="967"/>
        <v>Goldman Sachs</v>
      </c>
      <c r="B4231" s="4" t="str">
        <f t="shared" si="968"/>
        <v>Jan Hatzius</v>
      </c>
      <c r="C4231" s="4" t="s">
        <v>246</v>
      </c>
      <c r="D4231" s="4" t="s">
        <v>249</v>
      </c>
      <c r="E4231" s="4" t="str">
        <f>IF(COUNTIF($E$2:E4230,"Begin: " &amp; C4231 &amp; "-" &amp; D4231 &amp; "-" &amp; H4231)=0,"Begin: " &amp; C4231 &amp; "-" &amp; D4231 &amp; "-" &amp; H4231,IF((C4231 &amp; "-" &amp; D4231 &amp; "-" &amp; H4231)&lt;&gt;(C4232 &amp; "-" &amp; D4232 &amp; "-" &amp; H4232),"End: " &amp; C4231 &amp; "-" &amp; D4231 &amp; "-" &amp; H4231,""))</f>
        <v/>
      </c>
      <c r="F4231" s="4" t="str">
        <f t="shared" si="969"/>
        <v>Wall Street Journal-Crude Oil-07-2019</v>
      </c>
      <c r="G4231" s="7">
        <v>43656</v>
      </c>
      <c r="H4231" s="7" t="str">
        <f t="shared" si="970"/>
        <v>07-2019</v>
      </c>
      <c r="I4231" s="7" t="str">
        <f t="shared" ca="1" si="971"/>
        <v>Wall Street Journal: Goldman Sachs-Crude Oil-07-2019</v>
      </c>
      <c r="J4231" s="4" t="str">
        <f t="shared" ca="1" si="972"/>
        <v>Crude Oil-Goldman Sachs:07-2019</v>
      </c>
      <c r="K4231" t="s">
        <v>213</v>
      </c>
    </row>
    <row r="4232" spans="1:99" x14ac:dyDescent="0.55000000000000004">
      <c r="A4232" s="4" t="str">
        <f t="shared" ca="1" si="967"/>
        <v>Scotiabank</v>
      </c>
      <c r="B4232" s="4" t="str">
        <f t="shared" si="968"/>
        <v>Derek Holt*</v>
      </c>
      <c r="C4232" s="4" t="s">
        <v>246</v>
      </c>
      <c r="D4232" s="4" t="s">
        <v>249</v>
      </c>
      <c r="E4232" s="4" t="str">
        <f>IF(COUNTIF($E$2:E4231,"Begin: " &amp; C4232 &amp; "-" &amp; D4232 &amp; "-" &amp; H4232)=0,"Begin: " &amp; C4232 &amp; "-" &amp; D4232 &amp; "-" &amp; H4232,IF((C4232 &amp; "-" &amp; D4232 &amp; "-" &amp; H4232)&lt;&gt;(C4233 &amp; "-" &amp; D4233 &amp; "-" &amp; H4233),"End: " &amp; C4232 &amp; "-" &amp; D4232 &amp; "-" &amp; H4232,""))</f>
        <v/>
      </c>
      <c r="F4232" s="4" t="str">
        <f t="shared" si="969"/>
        <v>Wall Street Journal-Crude Oil-07-2019</v>
      </c>
      <c r="G4232" s="7">
        <v>43656</v>
      </c>
      <c r="H4232" s="7" t="str">
        <f t="shared" si="970"/>
        <v>07-2019</v>
      </c>
      <c r="I4232" s="7" t="str">
        <f t="shared" ca="1" si="971"/>
        <v>Wall Street Journal: Scotiabank-Crude Oil-07-2019</v>
      </c>
      <c r="J4232" s="4" t="str">
        <f t="shared" ca="1" si="972"/>
        <v>Crude Oil-Scotiabank:07-2019</v>
      </c>
      <c r="K4232" t="s">
        <v>840</v>
      </c>
    </row>
    <row r="4233" spans="1:99" x14ac:dyDescent="0.55000000000000004">
      <c r="A4233" s="4" t="str">
        <f t="shared" ca="1" si="967"/>
        <v>KPMG</v>
      </c>
      <c r="B4233" s="4" t="str">
        <f t="shared" si="968"/>
        <v>Constance Hunter</v>
      </c>
      <c r="C4233" s="4" t="s">
        <v>246</v>
      </c>
      <c r="D4233" s="4" t="s">
        <v>249</v>
      </c>
      <c r="E4233" s="4" t="str">
        <f>IF(COUNTIF($E$2:E4232,"Begin: " &amp; C4233 &amp; "-" &amp; D4233 &amp; "-" &amp; H4233)=0,"Begin: " &amp; C4233 &amp; "-" &amp; D4233 &amp; "-" &amp; H4233,IF((C4233 &amp; "-" &amp; D4233 &amp; "-" &amp; H4233)&lt;&gt;(C4234 &amp; "-" &amp; D4234 &amp; "-" &amp; H4234),"End: " &amp; C4233 &amp; "-" &amp; D4233 &amp; "-" &amp; H4233,""))</f>
        <v/>
      </c>
      <c r="F4233" s="4" t="str">
        <f t="shared" si="969"/>
        <v>Wall Street Journal-Crude Oil-07-2019</v>
      </c>
      <c r="G4233" s="7">
        <v>43656</v>
      </c>
      <c r="H4233" s="7" t="str">
        <f t="shared" si="970"/>
        <v>07-2019</v>
      </c>
      <c r="I4233" s="7" t="str">
        <f t="shared" ca="1" si="971"/>
        <v>Wall Street Journal: KPMG-Crude Oil-07-2019</v>
      </c>
      <c r="J4233" s="4" t="str">
        <f t="shared" ca="1" si="972"/>
        <v>Crude Oil-KPMG:07-2019</v>
      </c>
      <c r="K4233" t="s">
        <v>686</v>
      </c>
      <c r="CM4233">
        <v>62.79</v>
      </c>
      <c r="CO4233">
        <v>60.03</v>
      </c>
      <c r="CQ4233">
        <v>56.58</v>
      </c>
      <c r="CS4233">
        <v>61.94</v>
      </c>
      <c r="CU4233">
        <v>63.2</v>
      </c>
    </row>
    <row r="4234" spans="1:99" x14ac:dyDescent="0.55000000000000004">
      <c r="A4234" s="4" t="str">
        <f t="shared" ca="1" si="967"/>
        <v>BBVA</v>
      </c>
      <c r="B4234" s="4" t="str">
        <f t="shared" si="968"/>
        <v xml:space="preserve">Nathaniel Karp
</v>
      </c>
      <c r="C4234" s="4" t="s">
        <v>246</v>
      </c>
      <c r="D4234" s="4" t="s">
        <v>249</v>
      </c>
      <c r="E4234" s="4" t="str">
        <f>IF(COUNTIF($E$2:E4233,"Begin: " &amp; C4234 &amp; "-" &amp; D4234 &amp; "-" &amp; H4234)=0,"Begin: " &amp; C4234 &amp; "-" &amp; D4234 &amp; "-" &amp; H4234,IF((C4234 &amp; "-" &amp; D4234 &amp; "-" &amp; H4234)&lt;&gt;(C4235 &amp; "-" &amp; D4235 &amp; "-" &amp; H4235),"End: " &amp; C4234 &amp; "-" &amp; D4234 &amp; "-" &amp; H4234,""))</f>
        <v/>
      </c>
      <c r="F4234" s="4" t="str">
        <f t="shared" si="969"/>
        <v>Wall Street Journal-Crude Oil-07-2019</v>
      </c>
      <c r="G4234" s="7">
        <v>43656</v>
      </c>
      <c r="H4234" s="7" t="str">
        <f t="shared" si="970"/>
        <v>07-2019</v>
      </c>
      <c r="I4234" s="7" t="str">
        <f t="shared" ca="1" si="971"/>
        <v>Wall Street Journal: BBVA-Crude Oil-07-2019</v>
      </c>
      <c r="J4234" s="4" t="str">
        <f t="shared" ca="1" si="972"/>
        <v>Crude Oil-BBVA:07-2019</v>
      </c>
      <c r="K4234" t="s">
        <v>434</v>
      </c>
      <c r="CM4234">
        <v>52.8</v>
      </c>
      <c r="CO4234">
        <v>48.3</v>
      </c>
      <c r="CQ4234">
        <v>48.2</v>
      </c>
      <c r="CS4234">
        <v>58.4</v>
      </c>
      <c r="CU4234">
        <v>57.9</v>
      </c>
    </row>
    <row r="4235" spans="1:99" x14ac:dyDescent="0.55000000000000004">
      <c r="A4235" s="4" t="str">
        <f t="shared" ca="1" si="967"/>
        <v>National Retail Federation</v>
      </c>
      <c r="B4235" s="4" t="str">
        <f t="shared" si="968"/>
        <v>Jack Kleinhenz</v>
      </c>
      <c r="C4235" s="4" t="s">
        <v>246</v>
      </c>
      <c r="D4235" s="4" t="s">
        <v>249</v>
      </c>
      <c r="E4235" s="4" t="str">
        <f>IF(COUNTIF($E$2:E4234,"Begin: " &amp; C4235 &amp; "-" &amp; D4235 &amp; "-" &amp; H4235)=0,"Begin: " &amp; C4235 &amp; "-" &amp; D4235 &amp; "-" &amp; H4235,IF((C4235 &amp; "-" &amp; D4235 &amp; "-" &amp; H4235)&lt;&gt;(C4236 &amp; "-" &amp; D4236 &amp; "-" &amp; H4236),"End: " &amp; C4235 &amp; "-" &amp; D4235 &amp; "-" &amp; H4235,""))</f>
        <v/>
      </c>
      <c r="F4235" s="4" t="str">
        <f t="shared" si="969"/>
        <v>Wall Street Journal-Crude Oil-07-2019</v>
      </c>
      <c r="G4235" s="7">
        <v>43656</v>
      </c>
      <c r="H4235" s="7" t="str">
        <f t="shared" si="970"/>
        <v>07-2019</v>
      </c>
      <c r="I4235" s="7" t="str">
        <f t="shared" ca="1" si="971"/>
        <v>Wall Street Journal: National Retail Federation-Crude Oil-07-2019</v>
      </c>
      <c r="J4235" s="4" t="str">
        <f t="shared" ca="1" si="972"/>
        <v>Crude Oil-National Retail Federation:07-2019</v>
      </c>
      <c r="K4235" t="s">
        <v>216</v>
      </c>
      <c r="CM4235">
        <v>58</v>
      </c>
      <c r="CO4235">
        <v>57.5</v>
      </c>
      <c r="CQ4235">
        <v>58.5</v>
      </c>
    </row>
    <row r="4236" spans="1:99" x14ac:dyDescent="0.55000000000000004">
      <c r="A4236" s="4" t="str">
        <f t="shared" ca="1" si="967"/>
        <v>Natixis CIB Americas</v>
      </c>
      <c r="B4236" s="4" t="str">
        <f t="shared" si="968"/>
        <v>Joseph LaVorgna</v>
      </c>
      <c r="C4236" s="4" t="s">
        <v>246</v>
      </c>
      <c r="D4236" s="4" t="s">
        <v>249</v>
      </c>
      <c r="E4236" s="4" t="str">
        <f>IF(COUNTIF($E$2:E4235,"Begin: " &amp; C4236 &amp; "-" &amp; D4236 &amp; "-" &amp; H4236)=0,"Begin: " &amp; C4236 &amp; "-" &amp; D4236 &amp; "-" &amp; H4236,IF((C4236 &amp; "-" &amp; D4236 &amp; "-" &amp; H4236)&lt;&gt;(C4237 &amp; "-" &amp; D4237 &amp; "-" &amp; H4237),"End: " &amp; C4236 &amp; "-" &amp; D4236 &amp; "-" &amp; H4236,""))</f>
        <v/>
      </c>
      <c r="F4236" s="4" t="str">
        <f t="shared" si="969"/>
        <v>Wall Street Journal-Crude Oil-07-2019</v>
      </c>
      <c r="G4236" s="7">
        <v>43656</v>
      </c>
      <c r="H4236" s="7" t="str">
        <f t="shared" si="970"/>
        <v>07-2019</v>
      </c>
      <c r="I4236" s="7" t="str">
        <f t="shared" ca="1" si="971"/>
        <v>Wall Street Journal: Natixis CIB Americas-Crude Oil-07-2019</v>
      </c>
      <c r="J4236" s="4" t="str">
        <f t="shared" ca="1" si="972"/>
        <v>Crude Oil-Natixis CIB Americas:07-2019</v>
      </c>
      <c r="K4236" t="s">
        <v>774</v>
      </c>
    </row>
    <row r="4237" spans="1:99" x14ac:dyDescent="0.55000000000000004">
      <c r="A4237" s="4" t="str">
        <f t="shared" ca="1" si="967"/>
        <v>UCLA Anderson Forecast</v>
      </c>
      <c r="B4237" s="4" t="str">
        <f t="shared" si="968"/>
        <v>Edward Leamer/David Shulman</v>
      </c>
      <c r="C4237" s="4" t="s">
        <v>246</v>
      </c>
      <c r="D4237" s="4" t="s">
        <v>249</v>
      </c>
      <c r="E4237" s="4" t="str">
        <f>IF(COUNTIF($E$2:E4236,"Begin: " &amp; C4237 &amp; "-" &amp; D4237 &amp; "-" &amp; H4237)=0,"Begin: " &amp; C4237 &amp; "-" &amp; D4237 &amp; "-" &amp; H4237,IF((C4237 &amp; "-" &amp; D4237 &amp; "-" &amp; H4237)&lt;&gt;(C4238 &amp; "-" &amp; D4238 &amp; "-" &amp; H4238),"End: " &amp; C4237 &amp; "-" &amp; D4237 &amp; "-" &amp; H4237,""))</f>
        <v/>
      </c>
      <c r="F4237" s="4" t="str">
        <f t="shared" si="969"/>
        <v>Wall Street Journal-Crude Oil-07-2019</v>
      </c>
      <c r="G4237" s="7">
        <v>43656</v>
      </c>
      <c r="H4237" s="7" t="str">
        <f t="shared" si="970"/>
        <v>07-2019</v>
      </c>
      <c r="I4237" s="7" t="str">
        <f t="shared" ca="1" si="971"/>
        <v>Wall Street Journal: UCLA Anderson Forecast-Crude Oil-07-2019</v>
      </c>
      <c r="J4237" s="4" t="str">
        <f t="shared" ca="1" si="972"/>
        <v>Crude Oil-UCLA Anderson Forecast:07-2019</v>
      </c>
      <c r="K4237" t="s">
        <v>218</v>
      </c>
    </row>
    <row r="4238" spans="1:99" x14ac:dyDescent="0.55000000000000004">
      <c r="A4238" s="4" t="str">
        <f t="shared" ca="1" si="967"/>
        <v>NEMA Business Information Services</v>
      </c>
      <c r="B4238" s="4" t="str">
        <f t="shared" si="968"/>
        <v>Don Leavens/Steven Wilcox</v>
      </c>
      <c r="C4238" s="4" t="s">
        <v>246</v>
      </c>
      <c r="D4238" s="4" t="s">
        <v>249</v>
      </c>
      <c r="E4238" s="4" t="str">
        <f>IF(COUNTIF($E$2:E4237,"Begin: " &amp; C4238 &amp; "-" &amp; D4238 &amp; "-" &amp; H4238)=0,"Begin: " &amp; C4238 &amp; "-" &amp; D4238 &amp; "-" &amp; H4238,IF((C4238 &amp; "-" &amp; D4238 &amp; "-" &amp; H4238)&lt;&gt;(C4239 &amp; "-" &amp; D4239 &amp; "-" &amp; H4239),"End: " &amp; C4238 &amp; "-" &amp; D4238 &amp; "-" &amp; H4238,""))</f>
        <v/>
      </c>
      <c r="F4238" s="4" t="str">
        <f t="shared" si="969"/>
        <v>Wall Street Journal-Crude Oil-07-2019</v>
      </c>
      <c r="G4238" s="7">
        <v>43656</v>
      </c>
      <c r="H4238" s="7" t="str">
        <f t="shared" si="970"/>
        <v>07-2019</v>
      </c>
      <c r="I4238" s="7" t="str">
        <f t="shared" ca="1" si="971"/>
        <v>Wall Street Journal: NEMA Business Information Services-Crude Oil-07-2019</v>
      </c>
      <c r="J4238" s="4" t="str">
        <f t="shared" ca="1" si="972"/>
        <v>Crude Oil-NEMA Business Information Services:07-2019</v>
      </c>
      <c r="K4238" t="s">
        <v>765</v>
      </c>
      <c r="CM4238">
        <v>66.430000000000007</v>
      </c>
      <c r="CO4238">
        <v>62.94</v>
      </c>
      <c r="CQ4238">
        <v>59.7</v>
      </c>
      <c r="CS4238">
        <v>62.89</v>
      </c>
      <c r="CU4238">
        <v>63.58</v>
      </c>
    </row>
    <row r="4239" spans="1:99" x14ac:dyDescent="0.55000000000000004">
      <c r="A4239" s="4" t="str">
        <f t="shared" ca="1" si="967"/>
        <v>HSBC</v>
      </c>
      <c r="B4239" s="4" t="str">
        <f t="shared" si="968"/>
        <v>Kevin Logan*</v>
      </c>
      <c r="C4239" s="4" t="s">
        <v>246</v>
      </c>
      <c r="D4239" s="4" t="s">
        <v>249</v>
      </c>
      <c r="E4239" s="4" t="str">
        <f>IF(COUNTIF($E$2:E4238,"Begin: " &amp; C4239 &amp; "-" &amp; D4239 &amp; "-" &amp; H4239)=0,"Begin: " &amp; C4239 &amp; "-" &amp; D4239 &amp; "-" &amp; H4239,IF((C4239 &amp; "-" &amp; D4239 &amp; "-" &amp; H4239)&lt;&gt;(C4240 &amp; "-" &amp; D4240 &amp; "-" &amp; H4240),"End: " &amp; C4239 &amp; "-" &amp; D4239 &amp; "-" &amp; H4239,""))</f>
        <v/>
      </c>
      <c r="F4239" s="4" t="str">
        <f t="shared" si="969"/>
        <v>Wall Street Journal-Crude Oil-07-2019</v>
      </c>
      <c r="G4239" s="7">
        <v>43656</v>
      </c>
      <c r="H4239" s="7" t="str">
        <f t="shared" si="970"/>
        <v>07-2019</v>
      </c>
      <c r="I4239" s="7" t="str">
        <f t="shared" ca="1" si="971"/>
        <v>Wall Street Journal: HSBC-Crude Oil-07-2019</v>
      </c>
      <c r="J4239" s="4" t="str">
        <f t="shared" ca="1" si="972"/>
        <v>Crude Oil-HSBC:07-2019</v>
      </c>
      <c r="K4239" t="s">
        <v>817</v>
      </c>
    </row>
    <row r="4240" spans="1:99" x14ac:dyDescent="0.55000000000000004">
      <c r="A4240" s="4" t="str">
        <f t="shared" ca="1" si="967"/>
        <v>Moody's Investors Service</v>
      </c>
      <c r="B4240" s="4" t="str">
        <f t="shared" si="968"/>
        <v>John Lonski*</v>
      </c>
      <c r="C4240" s="4" t="s">
        <v>246</v>
      </c>
      <c r="D4240" s="4" t="s">
        <v>249</v>
      </c>
      <c r="E4240" s="4" t="str">
        <f>IF(COUNTIF($E$2:E4239,"Begin: " &amp; C4240 &amp; "-" &amp; D4240 &amp; "-" &amp; H4240)=0,"Begin: " &amp; C4240 &amp; "-" &amp; D4240 &amp; "-" &amp; H4240,IF((C4240 &amp; "-" &amp; D4240 &amp; "-" &amp; H4240)&lt;&gt;(C4241 &amp; "-" &amp; D4241 &amp; "-" &amp; H4241),"End: " &amp; C4240 &amp; "-" &amp; D4240 &amp; "-" &amp; H4240,""))</f>
        <v/>
      </c>
      <c r="F4240" s="4" t="str">
        <f t="shared" si="969"/>
        <v>Wall Street Journal-Crude Oil-07-2019</v>
      </c>
      <c r="G4240" s="7">
        <v>43656</v>
      </c>
      <c r="H4240" s="7" t="str">
        <f t="shared" si="970"/>
        <v>07-2019</v>
      </c>
      <c r="I4240" s="7" t="str">
        <f t="shared" ca="1" si="971"/>
        <v>Wall Street Journal: Moody's Investors Service-Crude Oil-07-2019</v>
      </c>
      <c r="J4240" s="4" t="str">
        <f t="shared" ca="1" si="972"/>
        <v>Crude Oil-Moody's Investors Service:07-2019</v>
      </c>
      <c r="K4240" t="s">
        <v>841</v>
      </c>
    </row>
    <row r="4241" spans="1:99" x14ac:dyDescent="0.55000000000000004">
      <c r="A4241" s="4" t="str">
        <f t="shared" ca="1" si="967"/>
        <v>National Auto Dealer Association</v>
      </c>
      <c r="B4241" s="4" t="str">
        <f t="shared" si="968"/>
        <v>Patrick Manzi</v>
      </c>
      <c r="C4241" s="4" t="s">
        <v>246</v>
      </c>
      <c r="D4241" s="4" t="s">
        <v>249</v>
      </c>
      <c r="E4241" s="4" t="str">
        <f>IF(COUNTIF($E$2:E4240,"Begin: " &amp; C4241 &amp; "-" &amp; D4241 &amp; "-" &amp; H4241)=0,"Begin: " &amp; C4241 &amp; "-" &amp; D4241 &amp; "-" &amp; H4241,IF((C4241 &amp; "-" &amp; D4241 &amp; "-" &amp; H4241)&lt;&gt;(C4242 &amp; "-" &amp; D4242 &amp; "-" &amp; H4242),"End: " &amp; C4241 &amp; "-" &amp; D4241 &amp; "-" &amp; H4241,""))</f>
        <v/>
      </c>
      <c r="F4241" s="4" t="str">
        <f t="shared" si="969"/>
        <v>Wall Street Journal-Crude Oil-07-2019</v>
      </c>
      <c r="G4241" s="7">
        <v>43656</v>
      </c>
      <c r="H4241" s="7" t="str">
        <f t="shared" si="970"/>
        <v>07-2019</v>
      </c>
      <c r="I4241" s="7" t="str">
        <f t="shared" ca="1" si="971"/>
        <v>Wall Street Journal: National Auto Dealer Association-Crude Oil-07-2019</v>
      </c>
      <c r="J4241" s="4" t="str">
        <f t="shared" ca="1" si="972"/>
        <v>Crude Oil-National Auto Dealer Association:07-2019</v>
      </c>
      <c r="K4241" t="s">
        <v>800</v>
      </c>
    </row>
    <row r="4242" spans="1:99" x14ac:dyDescent="0.55000000000000004">
      <c r="A4242" s="4" t="str">
        <f t="shared" ca="1" si="967"/>
        <v>MetLife Investment Management</v>
      </c>
      <c r="B4242" s="4" t="str">
        <f t="shared" si="968"/>
        <v>Drew T. Matus</v>
      </c>
      <c r="C4242" s="4" t="s">
        <v>246</v>
      </c>
      <c r="D4242" s="4" t="s">
        <v>249</v>
      </c>
      <c r="E4242" s="4" t="str">
        <f>IF(COUNTIF($E$2:E4241,"Begin: " &amp; C4242 &amp; "-" &amp; D4242 &amp; "-" &amp; H4242)=0,"Begin: " &amp; C4242 &amp; "-" &amp; D4242 &amp; "-" &amp; H4242,IF((C4242 &amp; "-" &amp; D4242 &amp; "-" &amp; H4242)&lt;&gt;(C4243 &amp; "-" &amp; D4243 &amp; "-" &amp; H4243),"End: " &amp; C4242 &amp; "-" &amp; D4242 &amp; "-" &amp; H4242,""))</f>
        <v/>
      </c>
      <c r="F4242" s="4" t="str">
        <f t="shared" si="969"/>
        <v>Wall Street Journal-Crude Oil-07-2019</v>
      </c>
      <c r="G4242" s="7">
        <v>43656</v>
      </c>
      <c r="H4242" s="7" t="str">
        <f t="shared" si="970"/>
        <v>07-2019</v>
      </c>
      <c r="I4242" s="7" t="str">
        <f t="shared" ca="1" si="971"/>
        <v>Wall Street Journal: MetLife Investment Management-Crude Oil-07-2019</v>
      </c>
      <c r="J4242" s="4" t="str">
        <f t="shared" ca="1" si="972"/>
        <v>Crude Oil-MetLife Investment Management:07-2019</v>
      </c>
      <c r="K4242" t="s">
        <v>801</v>
      </c>
    </row>
    <row r="4243" spans="1:99" x14ac:dyDescent="0.55000000000000004">
      <c r="A4243" s="4" t="str">
        <f t="shared" ca="1" si="967"/>
        <v>Jeffries &amp; Company</v>
      </c>
      <c r="B4243" s="4" t="str">
        <f t="shared" si="968"/>
        <v>Ward McCarthy*</v>
      </c>
      <c r="C4243" s="4" t="s">
        <v>246</v>
      </c>
      <c r="D4243" s="4" t="s">
        <v>249</v>
      </c>
      <c r="E4243" s="4" t="str">
        <f>IF(COUNTIF($E$2:E4242,"Begin: " &amp; C4243 &amp; "-" &amp; D4243 &amp; "-" &amp; H4243)=0,"Begin: " &amp; C4243 &amp; "-" &amp; D4243 &amp; "-" &amp; H4243,IF((C4243 &amp; "-" &amp; D4243 &amp; "-" &amp; H4243)&lt;&gt;(C4244 &amp; "-" &amp; D4244 &amp; "-" &amp; H4244),"End: " &amp; C4243 &amp; "-" &amp; D4243 &amp; "-" &amp; H4243,""))</f>
        <v/>
      </c>
      <c r="F4243" s="4" t="str">
        <f t="shared" si="969"/>
        <v>Wall Street Journal-Crude Oil-07-2019</v>
      </c>
      <c r="G4243" s="7">
        <v>43656</v>
      </c>
      <c r="H4243" s="7" t="str">
        <f t="shared" si="970"/>
        <v>07-2019</v>
      </c>
      <c r="I4243" s="7" t="str">
        <f t="shared" ca="1" si="971"/>
        <v>Wall Street Journal: Jeffries &amp; Company-Crude Oil-07-2019</v>
      </c>
      <c r="J4243" s="4" t="str">
        <f t="shared" ca="1" si="972"/>
        <v>Crude Oil-Jeffries &amp; Company:07-2019</v>
      </c>
      <c r="K4243" t="s">
        <v>820</v>
      </c>
    </row>
    <row r="4244" spans="1:99" x14ac:dyDescent="0.55000000000000004">
      <c r="A4244" s="4" t="str">
        <f t="shared" ca="1" si="967"/>
        <v>ACT Research</v>
      </c>
      <c r="B4244" s="4" t="str">
        <f t="shared" si="968"/>
        <v>Jim Meil</v>
      </c>
      <c r="C4244" s="4" t="s">
        <v>246</v>
      </c>
      <c r="D4244" s="4" t="s">
        <v>249</v>
      </c>
      <c r="E4244" s="4" t="str">
        <f>IF(COUNTIF($E$2:E4243,"Begin: " &amp; C4244 &amp; "-" &amp; D4244 &amp; "-" &amp; H4244)=0,"Begin: " &amp; C4244 &amp; "-" &amp; D4244 &amp; "-" &amp; H4244,IF((C4244 &amp; "-" &amp; D4244 &amp; "-" &amp; H4244)&lt;&gt;(C4245 &amp; "-" &amp; D4245 &amp; "-" &amp; H4245),"End: " &amp; C4244 &amp; "-" &amp; D4244 &amp; "-" &amp; H4244,""))</f>
        <v/>
      </c>
      <c r="F4244" s="4" t="str">
        <f t="shared" si="969"/>
        <v>Wall Street Journal-Crude Oil-07-2019</v>
      </c>
      <c r="G4244" s="7">
        <v>43656</v>
      </c>
      <c r="H4244" s="7" t="str">
        <f t="shared" si="970"/>
        <v>07-2019</v>
      </c>
      <c r="I4244" s="7" t="str">
        <f t="shared" ca="1" si="971"/>
        <v>Wall Street Journal: ACT Research-Crude Oil-07-2019</v>
      </c>
      <c r="J4244" s="4" t="str">
        <f t="shared" ca="1" si="972"/>
        <v>Crude Oil-ACT Research:07-2019</v>
      </c>
      <c r="K4244" t="s">
        <v>437</v>
      </c>
      <c r="CM4244">
        <v>55</v>
      </c>
      <c r="CO4244">
        <v>55</v>
      </c>
      <c r="CQ4244">
        <v>55</v>
      </c>
    </row>
    <row r="4245" spans="1:99" x14ac:dyDescent="0.55000000000000004">
      <c r="A4245" s="4" t="str">
        <f t="shared" ca="1" si="967"/>
        <v>Standard Chartered</v>
      </c>
      <c r="B4245" s="4" t="str">
        <f t="shared" si="968"/>
        <v>Sonia Meskin*</v>
      </c>
      <c r="C4245" s="4" t="s">
        <v>246</v>
      </c>
      <c r="D4245" s="4" t="s">
        <v>249</v>
      </c>
      <c r="E4245" s="4" t="str">
        <f>IF(COUNTIF($E$2:E4244,"Begin: " &amp; C4245 &amp; "-" &amp; D4245 &amp; "-" &amp; H4245)=0,"Begin: " &amp; C4245 &amp; "-" &amp; D4245 &amp; "-" &amp; H4245,IF((C4245 &amp; "-" &amp; D4245 &amp; "-" &amp; H4245)&lt;&gt;(C4246 &amp; "-" &amp; D4246 &amp; "-" &amp; H4246),"End: " &amp; C4245 &amp; "-" &amp; D4245 &amp; "-" &amp; H4245,""))</f>
        <v/>
      </c>
      <c r="F4245" s="4" t="str">
        <f t="shared" si="969"/>
        <v>Wall Street Journal-Crude Oil-07-2019</v>
      </c>
      <c r="G4245" s="7">
        <v>43656</v>
      </c>
      <c r="H4245" s="7" t="str">
        <f t="shared" si="970"/>
        <v>07-2019</v>
      </c>
      <c r="I4245" s="7" t="str">
        <f t="shared" ca="1" si="971"/>
        <v>Wall Street Journal: Standard Chartered-Crude Oil-07-2019</v>
      </c>
      <c r="J4245" s="4" t="str">
        <f t="shared" ca="1" si="972"/>
        <v>Crude Oil-Standard Chartered:07-2019</v>
      </c>
      <c r="K4245" t="s">
        <v>821</v>
      </c>
    </row>
    <row r="4246" spans="1:99" x14ac:dyDescent="0.55000000000000004">
      <c r="A4246" s="4" t="str">
        <f t="shared" ca="1" si="967"/>
        <v>BofA</v>
      </c>
      <c r="B4246" s="4" t="str">
        <f t="shared" si="968"/>
        <v>Michelle Meyer</v>
      </c>
      <c r="C4246" s="4" t="s">
        <v>246</v>
      </c>
      <c r="D4246" s="4" t="s">
        <v>249</v>
      </c>
      <c r="E4246" s="4" t="str">
        <f>IF(COUNTIF($E$2:E4245,"Begin: " &amp; C4246 &amp; "-" &amp; D4246 &amp; "-" &amp; H4246)=0,"Begin: " &amp; C4246 &amp; "-" &amp; D4246 &amp; "-" &amp; H4246,IF((C4246 &amp; "-" &amp; D4246 &amp; "-" &amp; H4246)&lt;&gt;(C4247 &amp; "-" &amp; D4247 &amp; "-" &amp; H4247),"End: " &amp; C4246 &amp; "-" &amp; D4246 &amp; "-" &amp; H4246,""))</f>
        <v/>
      </c>
      <c r="F4246" s="4" t="str">
        <f t="shared" si="969"/>
        <v>Wall Street Journal-Crude Oil-07-2019</v>
      </c>
      <c r="G4246" s="7">
        <v>43656</v>
      </c>
      <c r="H4246" s="7" t="str">
        <f t="shared" si="970"/>
        <v>07-2019</v>
      </c>
      <c r="I4246" s="7" t="str">
        <f t="shared" ca="1" si="971"/>
        <v>Wall Street Journal: BofA-Crude Oil-07-2019</v>
      </c>
      <c r="J4246" s="4" t="str">
        <f t="shared" ca="1" si="972"/>
        <v>Crude Oil-BofA:07-2019</v>
      </c>
      <c r="K4246" t="s">
        <v>803</v>
      </c>
    </row>
    <row r="4247" spans="1:99" x14ac:dyDescent="0.55000000000000004">
      <c r="A4247" s="4" t="str">
        <f t="shared" ca="1" si="967"/>
        <v>Daiwa Capital</v>
      </c>
      <c r="B4247" s="4" t="str">
        <f t="shared" si="968"/>
        <v>Michael Moran</v>
      </c>
      <c r="C4247" s="4" t="s">
        <v>246</v>
      </c>
      <c r="D4247" s="4" t="s">
        <v>249</v>
      </c>
      <c r="E4247" s="4" t="str">
        <f>IF(COUNTIF($E$2:E4246,"Begin: " &amp; C4247 &amp; "-" &amp; D4247 &amp; "-" &amp; H4247)=0,"Begin: " &amp; C4247 &amp; "-" &amp; D4247 &amp; "-" &amp; H4247,IF((C4247 &amp; "-" &amp; D4247 &amp; "-" &amp; H4247)&lt;&gt;(C4248 &amp; "-" &amp; D4248 &amp; "-" &amp; H4248),"End: " &amp; C4247 &amp; "-" &amp; D4247 &amp; "-" &amp; H4247,""))</f>
        <v/>
      </c>
      <c r="F4247" s="4" t="str">
        <f t="shared" si="969"/>
        <v>Wall Street Journal-Crude Oil-07-2019</v>
      </c>
      <c r="G4247" s="7">
        <v>43656</v>
      </c>
      <c r="H4247" s="7" t="str">
        <f t="shared" si="970"/>
        <v>07-2019</v>
      </c>
      <c r="I4247" s="7" t="str">
        <f t="shared" ca="1" si="971"/>
        <v>Wall Street Journal: Daiwa Capital-Crude Oil-07-2019</v>
      </c>
      <c r="J4247" s="4" t="str">
        <f t="shared" ca="1" si="972"/>
        <v>Crude Oil-Daiwa Capital:07-2019</v>
      </c>
      <c r="K4247" t="s">
        <v>438</v>
      </c>
      <c r="CM4247">
        <v>58</v>
      </c>
      <c r="CO4247">
        <v>57</v>
      </c>
      <c r="CQ4247">
        <v>55</v>
      </c>
      <c r="CS4247">
        <v>55</v>
      </c>
      <c r="CU4247">
        <v>55</v>
      </c>
    </row>
    <row r="4248" spans="1:99" x14ac:dyDescent="0.55000000000000004">
      <c r="A4248" s="4" t="str">
        <f t="shared" ca="1" si="967"/>
        <v>National Association of Manufacturers</v>
      </c>
      <c r="B4248" s="4" t="str">
        <f t="shared" si="968"/>
        <v>Chad Moutray*</v>
      </c>
      <c r="C4248" s="4" t="s">
        <v>246</v>
      </c>
      <c r="D4248" s="4" t="s">
        <v>249</v>
      </c>
      <c r="E4248" s="4" t="str">
        <f>IF(COUNTIF($E$2:E4247,"Begin: " &amp; C4248 &amp; "-" &amp; D4248 &amp; "-" &amp; H4248)=0,"Begin: " &amp; C4248 &amp; "-" &amp; D4248 &amp; "-" &amp; H4248,IF((C4248 &amp; "-" &amp; D4248 &amp; "-" &amp; H4248)&lt;&gt;(C4249 &amp; "-" &amp; D4249 &amp; "-" &amp; H4249),"End: " &amp; C4248 &amp; "-" &amp; D4248 &amp; "-" &amp; H4248,""))</f>
        <v/>
      </c>
      <c r="F4248" s="4" t="str">
        <f t="shared" si="969"/>
        <v>Wall Street Journal-Crude Oil-07-2019</v>
      </c>
      <c r="G4248" s="7">
        <v>43656</v>
      </c>
      <c r="H4248" s="7" t="str">
        <f t="shared" si="970"/>
        <v>07-2019</v>
      </c>
      <c r="I4248" s="7" t="str">
        <f t="shared" ca="1" si="971"/>
        <v>Wall Street Journal: National Association of Manufacturers-Crude Oil-07-2019</v>
      </c>
      <c r="J4248" s="4" t="str">
        <f t="shared" ca="1" si="972"/>
        <v>Crude Oil-National Association of Manufacturers:07-2019</v>
      </c>
      <c r="K4248" t="s">
        <v>842</v>
      </c>
    </row>
    <row r="4249" spans="1:99" x14ac:dyDescent="0.55000000000000004">
      <c r="A4249" s="4" t="str">
        <f t="shared" ca="1" si="967"/>
        <v>Naroff Economics</v>
      </c>
      <c r="B4249" s="4" t="str">
        <f t="shared" si="968"/>
        <v>Joel Naroff</v>
      </c>
      <c r="C4249" s="4" t="s">
        <v>246</v>
      </c>
      <c r="D4249" s="4" t="s">
        <v>249</v>
      </c>
      <c r="E4249" s="4" t="str">
        <f>IF(COUNTIF($E$2:E4248,"Begin: " &amp; C4249 &amp; "-" &amp; D4249 &amp; "-" &amp; H4249)=0,"Begin: " &amp; C4249 &amp; "-" &amp; D4249 &amp; "-" &amp; H4249,IF((C4249 &amp; "-" &amp; D4249 &amp; "-" &amp; H4249)&lt;&gt;(C4250 &amp; "-" &amp; D4250 &amp; "-" &amp; H4250),"End: " &amp; C4249 &amp; "-" &amp; D4249 &amp; "-" &amp; H4249,""))</f>
        <v/>
      </c>
      <c r="F4249" s="4" t="str">
        <f t="shared" si="969"/>
        <v>Wall Street Journal-Crude Oil-07-2019</v>
      </c>
      <c r="G4249" s="7">
        <v>43656</v>
      </c>
      <c r="H4249" s="7" t="str">
        <f t="shared" si="970"/>
        <v>07-2019</v>
      </c>
      <c r="I4249" s="7" t="str">
        <f t="shared" ca="1" si="971"/>
        <v>Wall Street Journal: Naroff Economics-Crude Oil-07-2019</v>
      </c>
      <c r="J4249" s="4" t="str">
        <f t="shared" ca="1" si="972"/>
        <v>Crude Oil-Naroff Economics:07-2019</v>
      </c>
      <c r="K4249" t="s">
        <v>440</v>
      </c>
      <c r="CM4249">
        <v>60.1</v>
      </c>
      <c r="CO4249">
        <v>56</v>
      </c>
      <c r="CQ4249">
        <v>53</v>
      </c>
      <c r="CS4249">
        <v>55</v>
      </c>
      <c r="CU4249">
        <v>61</v>
      </c>
    </row>
    <row r="4250" spans="1:99" x14ac:dyDescent="0.55000000000000004">
      <c r="A4250" s="4" t="str">
        <f t="shared" ca="1" si="967"/>
        <v>MacroEcon Global Advisors</v>
      </c>
      <c r="B4250" s="4" t="str">
        <f t="shared" si="968"/>
        <v>Mark Nielson*</v>
      </c>
      <c r="C4250" s="4" t="s">
        <v>246</v>
      </c>
      <c r="D4250" s="4" t="s">
        <v>249</v>
      </c>
      <c r="E4250" s="4" t="str">
        <f>IF(COUNTIF($E$2:E4249,"Begin: " &amp; C4250 &amp; "-" &amp; D4250 &amp; "-" &amp; H4250)=0,"Begin: " &amp; C4250 &amp; "-" &amp; D4250 &amp; "-" &amp; H4250,IF((C4250 &amp; "-" &amp; D4250 &amp; "-" &amp; H4250)&lt;&gt;(C4251 &amp; "-" &amp; D4251 &amp; "-" &amp; H4251),"End: " &amp; C4250 &amp; "-" &amp; D4250 &amp; "-" &amp; H4250,""))</f>
        <v/>
      </c>
      <c r="F4250" s="4" t="str">
        <f t="shared" si="969"/>
        <v>Wall Street Journal-Crude Oil-07-2019</v>
      </c>
      <c r="G4250" s="7">
        <v>43656</v>
      </c>
      <c r="H4250" s="7" t="str">
        <f t="shared" si="970"/>
        <v>07-2019</v>
      </c>
      <c r="I4250" s="7" t="str">
        <f t="shared" ca="1" si="971"/>
        <v>Wall Street Journal: MacroEcon Global Advisors-Crude Oil-07-2019</v>
      </c>
      <c r="J4250" s="4" t="str">
        <f t="shared" ca="1" si="972"/>
        <v>Crude Oil-MacroEcon Global Advisors:07-2019</v>
      </c>
      <c r="K4250" t="s">
        <v>835</v>
      </c>
    </row>
    <row r="4251" spans="1:99" x14ac:dyDescent="0.55000000000000004">
      <c r="A4251" s="4" t="str">
        <f t="shared" ca="1" si="967"/>
        <v>Corelogic</v>
      </c>
      <c r="B4251" s="4" t="str">
        <f t="shared" si="968"/>
        <v>Frank Nothaft</v>
      </c>
      <c r="C4251" s="4" t="s">
        <v>246</v>
      </c>
      <c r="D4251" s="4" t="s">
        <v>249</v>
      </c>
      <c r="E4251" s="4" t="str">
        <f>IF(COUNTIF($E$2:E4250,"Begin: " &amp; C4251 &amp; "-" &amp; D4251 &amp; "-" &amp; H4251)=0,"Begin: " &amp; C4251 &amp; "-" &amp; D4251 &amp; "-" &amp; H4251,IF((C4251 &amp; "-" &amp; D4251 &amp; "-" &amp; H4251)&lt;&gt;(C4252 &amp; "-" &amp; D4252 &amp; "-" &amp; H4252),"End: " &amp; C4251 &amp; "-" &amp; D4251 &amp; "-" &amp; H4251,""))</f>
        <v/>
      </c>
      <c r="F4251" s="4" t="str">
        <f t="shared" si="969"/>
        <v>Wall Street Journal-Crude Oil-07-2019</v>
      </c>
      <c r="G4251" s="7">
        <v>43656</v>
      </c>
      <c r="H4251" s="7" t="str">
        <f t="shared" si="970"/>
        <v>07-2019</v>
      </c>
      <c r="I4251" s="7" t="str">
        <f t="shared" ca="1" si="971"/>
        <v>Wall Street Journal: Corelogic-Crude Oil-07-2019</v>
      </c>
      <c r="J4251" s="4" t="str">
        <f t="shared" ca="1" si="972"/>
        <v>Crude Oil-Corelogic:07-2019</v>
      </c>
      <c r="K4251" t="s">
        <v>752</v>
      </c>
      <c r="CM4251">
        <v>70</v>
      </c>
      <c r="CO4251">
        <v>68</v>
      </c>
      <c r="CQ4251">
        <v>68</v>
      </c>
      <c r="CS4251">
        <v>70</v>
      </c>
      <c r="CU4251">
        <v>70</v>
      </c>
    </row>
    <row r="4252" spans="1:99" x14ac:dyDescent="0.55000000000000004">
      <c r="A4252" s="4" t="str">
        <f t="shared" ca="1" si="967"/>
        <v>High Frequency Economics</v>
      </c>
      <c r="B4252" s="4" t="str">
        <f t="shared" si="968"/>
        <v>Jim O'Sullivan</v>
      </c>
      <c r="C4252" s="4" t="s">
        <v>246</v>
      </c>
      <c r="D4252" s="4" t="s">
        <v>249</v>
      </c>
      <c r="E4252" s="4" t="str">
        <f>IF(COUNTIF($E$2:E4251,"Begin: " &amp; C4252 &amp; "-" &amp; D4252 &amp; "-" &amp; H4252)=0,"Begin: " &amp; C4252 &amp; "-" &amp; D4252 &amp; "-" &amp; H4252,IF((C4252 &amp; "-" &amp; D4252 &amp; "-" &amp; H4252)&lt;&gt;(C4253 &amp; "-" &amp; D4253 &amp; "-" &amp; H4253),"End: " &amp; C4252 &amp; "-" &amp; D4252 &amp; "-" &amp; H4252,""))</f>
        <v/>
      </c>
      <c r="F4252" s="4" t="str">
        <f t="shared" si="969"/>
        <v>Wall Street Journal-Crude Oil-07-2019</v>
      </c>
      <c r="G4252" s="7">
        <v>43656</v>
      </c>
      <c r="H4252" s="7" t="str">
        <f t="shared" si="970"/>
        <v>07-2019</v>
      </c>
      <c r="I4252" s="7" t="str">
        <f t="shared" ca="1" si="971"/>
        <v>Wall Street Journal: High Frequency Economics-Crude Oil-07-2019</v>
      </c>
      <c r="J4252" s="4" t="str">
        <f t="shared" ca="1" si="972"/>
        <v>Crude Oil-High Frequency Economics:07-2019</v>
      </c>
      <c r="K4252" t="s">
        <v>227</v>
      </c>
      <c r="CM4252">
        <v>59</v>
      </c>
      <c r="CO4252">
        <v>60</v>
      </c>
      <c r="CQ4252">
        <v>61</v>
      </c>
    </row>
    <row r="4253" spans="1:99" x14ac:dyDescent="0.55000000000000004">
      <c r="A4253" s="4" t="str">
        <f t="shared" ca="1" si="967"/>
        <v>Stifel, Nicoulas and Company, Incorporated (formerly Sterne Agee)</v>
      </c>
      <c r="B4253" s="4" t="str">
        <f t="shared" si="968"/>
        <v>Lindsey Piegza</v>
      </c>
      <c r="C4253" s="4" t="s">
        <v>246</v>
      </c>
      <c r="D4253" s="4" t="s">
        <v>249</v>
      </c>
      <c r="E4253" s="4" t="str">
        <f>IF(COUNTIF($E$2:E4252,"Begin: " &amp; C4253 &amp; "-" &amp; D4253 &amp; "-" &amp; H4253)=0,"Begin: " &amp; C4253 &amp; "-" &amp; D4253 &amp; "-" &amp; H4253,IF((C4253 &amp; "-" &amp; D4253 &amp; "-" &amp; H4253)&lt;&gt;(C4254 &amp; "-" &amp; D4254 &amp; "-" &amp; H4254),"End: " &amp; C4253 &amp; "-" &amp; D4253 &amp; "-" &amp; H4253,""))</f>
        <v/>
      </c>
      <c r="F4253" s="4" t="str">
        <f t="shared" si="969"/>
        <v>Wall Street Journal-Crude Oil-07-2019</v>
      </c>
      <c r="G4253" s="7">
        <v>43656</v>
      </c>
      <c r="H4253" s="7" t="str">
        <f t="shared" si="970"/>
        <v>07-2019</v>
      </c>
      <c r="I4253" s="7" t="str">
        <f t="shared" ca="1" si="971"/>
        <v>Wall Street Journal: Stifel, Nicoulas and Company, Incorporated (formerly Sterne Agee)-Crude Oil-07-2019</v>
      </c>
      <c r="J4253" s="4" t="str">
        <f t="shared" ca="1" si="972"/>
        <v>Crude Oil-Stifel, Nicoulas and Company, Incorporated (formerly Sterne Agee):07-2019</v>
      </c>
      <c r="K4253" t="s">
        <v>675</v>
      </c>
    </row>
    <row r="4254" spans="1:99" x14ac:dyDescent="0.55000000000000004">
      <c r="A4254" s="4" t="str">
        <f t="shared" ca="1" si="967"/>
        <v>Macroeconomic Advisers</v>
      </c>
      <c r="B4254" s="4" t="str">
        <f t="shared" si="968"/>
        <v>Dr. Joel Prakken/ Chris Varvares</v>
      </c>
      <c r="C4254" s="4" t="s">
        <v>246</v>
      </c>
      <c r="D4254" s="4" t="s">
        <v>249</v>
      </c>
      <c r="E4254" s="4" t="str">
        <f>IF(COUNTIF($E$2:E4253,"Begin: " &amp; C4254 &amp; "-" &amp; D4254 &amp; "-" &amp; H4254)=0,"Begin: " &amp; C4254 &amp; "-" &amp; D4254 &amp; "-" &amp; H4254,IF((C4254 &amp; "-" &amp; D4254 &amp; "-" &amp; H4254)&lt;&gt;(C4255 &amp; "-" &amp; D4255 &amp; "-" &amp; H4255),"End: " &amp; C4254 &amp; "-" &amp; D4254 &amp; "-" &amp; H4254,""))</f>
        <v/>
      </c>
      <c r="F4254" s="4" t="str">
        <f t="shared" si="969"/>
        <v>Wall Street Journal-Crude Oil-07-2019</v>
      </c>
      <c r="G4254" s="7">
        <v>43656</v>
      </c>
      <c r="H4254" s="7" t="str">
        <f t="shared" si="970"/>
        <v>07-2019</v>
      </c>
      <c r="I4254" s="7" t="str">
        <f t="shared" ca="1" si="971"/>
        <v>Wall Street Journal: Macroeconomic Advisers-Crude Oil-07-2019</v>
      </c>
      <c r="J4254" s="4" t="str">
        <f t="shared" ca="1" si="972"/>
        <v>Crude Oil-Macroeconomic Advisers:07-2019</v>
      </c>
      <c r="K4254" t="s">
        <v>228</v>
      </c>
    </row>
    <row r="4255" spans="1:99" x14ac:dyDescent="0.55000000000000004">
      <c r="A4255" s="4" t="str">
        <f t="shared" ca="1" si="967"/>
        <v>Ameriprise Financial</v>
      </c>
      <c r="B4255" s="4" t="str">
        <f t="shared" si="968"/>
        <v>Russell Price</v>
      </c>
      <c r="C4255" s="4" t="s">
        <v>246</v>
      </c>
      <c r="D4255" s="4" t="s">
        <v>249</v>
      </c>
      <c r="E4255" s="4" t="str">
        <f>IF(COUNTIF($E$2:E4254,"Begin: " &amp; C4255 &amp; "-" &amp; D4255 &amp; "-" &amp; H4255)=0,"Begin: " &amp; C4255 &amp; "-" &amp; D4255 &amp; "-" &amp; H4255,IF((C4255 &amp; "-" &amp; D4255 &amp; "-" &amp; H4255)&lt;&gt;(C4256 &amp; "-" &amp; D4256 &amp; "-" &amp; H4256),"End: " &amp; C4255 &amp; "-" &amp; D4255 &amp; "-" &amp; H4255,""))</f>
        <v/>
      </c>
      <c r="F4255" s="4" t="str">
        <f t="shared" si="969"/>
        <v>Wall Street Journal-Crude Oil-07-2019</v>
      </c>
      <c r="G4255" s="7">
        <v>43656</v>
      </c>
      <c r="H4255" s="7" t="str">
        <f t="shared" si="970"/>
        <v>07-2019</v>
      </c>
      <c r="I4255" s="7" t="str">
        <f t="shared" ca="1" si="971"/>
        <v>Wall Street Journal: Ameriprise Financial-Crude Oil-07-2019</v>
      </c>
      <c r="J4255" s="4" t="str">
        <f t="shared" ca="1" si="972"/>
        <v>Crude Oil-Ameriprise Financial:07-2019</v>
      </c>
      <c r="K4255" t="s">
        <v>441</v>
      </c>
      <c r="CM4255">
        <v>58</v>
      </c>
      <c r="CO4255">
        <v>60</v>
      </c>
      <c r="CQ4255">
        <v>60</v>
      </c>
      <c r="CS4255">
        <v>60</v>
      </c>
      <c r="CU4255">
        <v>60</v>
      </c>
    </row>
    <row r="4256" spans="1:99" x14ac:dyDescent="0.55000000000000004">
      <c r="A4256" s="4" t="str">
        <f t="shared" ca="1" si="967"/>
        <v>Eaton Corp.</v>
      </c>
      <c r="B4256" s="4" t="str">
        <f t="shared" si="968"/>
        <v>Arun Raha*</v>
      </c>
      <c r="C4256" s="4" t="s">
        <v>246</v>
      </c>
      <c r="D4256" s="4" t="s">
        <v>249</v>
      </c>
      <c r="E4256" s="4" t="str">
        <f>IF(COUNTIF($E$2:E4255,"Begin: " &amp; C4256 &amp; "-" &amp; D4256 &amp; "-" &amp; H4256)=0,"Begin: " &amp; C4256 &amp; "-" &amp; D4256 &amp; "-" &amp; H4256,IF((C4256 &amp; "-" &amp; D4256 &amp; "-" &amp; H4256)&lt;&gt;(C4257 &amp; "-" &amp; D4257 &amp; "-" &amp; H4257),"End: " &amp; C4256 &amp; "-" &amp; D4256 &amp; "-" &amp; H4256,""))</f>
        <v/>
      </c>
      <c r="F4256" s="4" t="str">
        <f t="shared" si="969"/>
        <v>Wall Street Journal-Crude Oil-07-2019</v>
      </c>
      <c r="G4256" s="7">
        <v>43656</v>
      </c>
      <c r="H4256" s="7" t="str">
        <f t="shared" si="970"/>
        <v>07-2019</v>
      </c>
      <c r="I4256" s="7" t="str">
        <f t="shared" ca="1" si="971"/>
        <v>Wall Street Journal: Eaton Corp.-Crude Oil-07-2019</v>
      </c>
      <c r="J4256" s="4" t="str">
        <f t="shared" ca="1" si="972"/>
        <v>Crude Oil-Eaton Corp.:07-2019</v>
      </c>
      <c r="K4256" t="s">
        <v>823</v>
      </c>
    </row>
    <row r="4257" spans="1:99" x14ac:dyDescent="0.55000000000000004">
      <c r="A4257" s="4" t="str">
        <f t="shared" ca="1" si="967"/>
        <v>Point Loma Nazarene University</v>
      </c>
      <c r="B4257" s="4" t="str">
        <f t="shared" si="968"/>
        <v>Lynn Reaser</v>
      </c>
      <c r="C4257" s="4" t="s">
        <v>246</v>
      </c>
      <c r="D4257" s="4" t="s">
        <v>249</v>
      </c>
      <c r="E4257" s="4" t="str">
        <f>IF(COUNTIF($E$2:E4256,"Begin: " &amp; C4257 &amp; "-" &amp; D4257 &amp; "-" &amp; H4257)=0,"Begin: " &amp; C4257 &amp; "-" &amp; D4257 &amp; "-" &amp; H4257,IF((C4257 &amp; "-" &amp; D4257 &amp; "-" &amp; H4257)&lt;&gt;(C4258 &amp; "-" &amp; D4258 &amp; "-" &amp; H4258),"End: " &amp; C4257 &amp; "-" &amp; D4257 &amp; "-" &amp; H4257,""))</f>
        <v/>
      </c>
      <c r="F4257" s="4" t="str">
        <f t="shared" si="969"/>
        <v>Wall Street Journal-Crude Oil-07-2019</v>
      </c>
      <c r="G4257" s="7">
        <v>43656</v>
      </c>
      <c r="H4257" s="7" t="str">
        <f t="shared" si="970"/>
        <v>07-2019</v>
      </c>
      <c r="I4257" s="7" t="str">
        <f t="shared" ca="1" si="971"/>
        <v>Wall Street Journal: Point Loma Nazarene University-Crude Oil-07-2019</v>
      </c>
      <c r="J4257" s="4" t="str">
        <f t="shared" ca="1" si="972"/>
        <v>Crude Oil-Point Loma Nazarene University:07-2019</v>
      </c>
      <c r="K4257" t="s">
        <v>658</v>
      </c>
      <c r="CM4257">
        <v>58</v>
      </c>
      <c r="CO4257">
        <v>58.5</v>
      </c>
      <c r="CQ4257">
        <v>59</v>
      </c>
      <c r="CS4257">
        <v>59</v>
      </c>
      <c r="CU4257">
        <v>59</v>
      </c>
    </row>
    <row r="4258" spans="1:99" x14ac:dyDescent="0.55000000000000004">
      <c r="A4258" s="4" t="str">
        <f t="shared" ca="1" si="967"/>
        <v>Deutsche Bank</v>
      </c>
      <c r="B4258" s="4" t="str">
        <f t="shared" si="968"/>
        <v>Brett Ryan/Matthew Luzzetti</v>
      </c>
      <c r="C4258" s="4" t="s">
        <v>246</v>
      </c>
      <c r="D4258" s="4" t="s">
        <v>249</v>
      </c>
      <c r="E4258" s="4" t="str">
        <f>IF(COUNTIF($E$2:E4257,"Begin: " &amp; C4258 &amp; "-" &amp; D4258 &amp; "-" &amp; H4258)=0,"Begin: " &amp; C4258 &amp; "-" &amp; D4258 &amp; "-" &amp; H4258,IF((C4258 &amp; "-" &amp; D4258 &amp; "-" &amp; H4258)&lt;&gt;(C4259 &amp; "-" &amp; D4259 &amp; "-" &amp; H4259),"End: " &amp; C4258 &amp; "-" &amp; D4258 &amp; "-" &amp; H4258,""))</f>
        <v/>
      </c>
      <c r="F4258" s="4" t="str">
        <f t="shared" si="969"/>
        <v>Wall Street Journal-Crude Oil-07-2019</v>
      </c>
      <c r="G4258" s="7">
        <v>43656</v>
      </c>
      <c r="H4258" s="7" t="str">
        <f t="shared" si="970"/>
        <v>07-2019</v>
      </c>
      <c r="I4258" s="7" t="str">
        <f t="shared" ca="1" si="971"/>
        <v>Wall Street Journal: Deutsche Bank-Crude Oil-07-2019</v>
      </c>
      <c r="J4258" s="4" t="str">
        <f t="shared" ca="1" si="972"/>
        <v>Crude Oil-Deutsche Bank:07-2019</v>
      </c>
      <c r="K4258" t="s">
        <v>804</v>
      </c>
    </row>
    <row r="4259" spans="1:99" x14ac:dyDescent="0.55000000000000004">
      <c r="A4259" s="4" t="str">
        <f t="shared" ca="1" si="967"/>
        <v>Prestige Economics LLC</v>
      </c>
      <c r="B4259" s="4" t="str">
        <f t="shared" si="968"/>
        <v>Jason Schenker*</v>
      </c>
      <c r="C4259" s="4" t="s">
        <v>246</v>
      </c>
      <c r="D4259" s="4" t="s">
        <v>249</v>
      </c>
      <c r="E4259" s="4" t="str">
        <f>IF(COUNTIF($E$2:E4258,"Begin: " &amp; C4259 &amp; "-" &amp; D4259 &amp; "-" &amp; H4259)=0,"Begin: " &amp; C4259 &amp; "-" &amp; D4259 &amp; "-" &amp; H4259,IF((C4259 &amp; "-" &amp; D4259 &amp; "-" &amp; H4259)&lt;&gt;(C4260 &amp; "-" &amp; D4260 &amp; "-" &amp; H4260),"End: " &amp; C4259 &amp; "-" &amp; D4259 &amp; "-" &amp; H4259,""))</f>
        <v/>
      </c>
      <c r="F4259" s="4" t="str">
        <f t="shared" si="969"/>
        <v>Wall Street Journal-Crude Oil-07-2019</v>
      </c>
      <c r="G4259" s="7">
        <v>43656</v>
      </c>
      <c r="H4259" s="7" t="str">
        <f t="shared" si="970"/>
        <v>07-2019</v>
      </c>
      <c r="I4259" s="7" t="str">
        <f t="shared" ca="1" si="971"/>
        <v>Wall Street Journal: Prestige Economics LLC-Crude Oil-07-2019</v>
      </c>
      <c r="J4259" s="4" t="str">
        <f t="shared" ca="1" si="972"/>
        <v>Crude Oil-Prestige Economics LLC:07-2019</v>
      </c>
      <c r="K4259" t="s">
        <v>824</v>
      </c>
    </row>
    <row r="4260" spans="1:99" x14ac:dyDescent="0.55000000000000004">
      <c r="A4260" s="4" t="str">
        <f t="shared" ca="1" si="967"/>
        <v>Pantheon Macroeconomics</v>
      </c>
      <c r="B4260" s="4" t="str">
        <f t="shared" si="968"/>
        <v>Ian Shepherdson*</v>
      </c>
      <c r="C4260" s="4" t="s">
        <v>246</v>
      </c>
      <c r="D4260" s="4" t="s">
        <v>249</v>
      </c>
      <c r="E4260" s="4" t="str">
        <f>IF(COUNTIF($E$2:E4259,"Begin: " &amp; C4260 &amp; "-" &amp; D4260 &amp; "-" &amp; H4260)=0,"Begin: " &amp; C4260 &amp; "-" &amp; D4260 &amp; "-" &amp; H4260,IF((C4260 &amp; "-" &amp; D4260 &amp; "-" &amp; H4260)&lt;&gt;(C4261 &amp; "-" &amp; D4261 &amp; "-" &amp; H4261),"End: " &amp; C4260 &amp; "-" &amp; D4260 &amp; "-" &amp; H4260,""))</f>
        <v/>
      </c>
      <c r="F4260" s="4" t="str">
        <f t="shared" si="969"/>
        <v>Wall Street Journal-Crude Oil-07-2019</v>
      </c>
      <c r="G4260" s="7">
        <v>43656</v>
      </c>
      <c r="H4260" s="7" t="str">
        <f t="shared" si="970"/>
        <v>07-2019</v>
      </c>
      <c r="I4260" s="7" t="str">
        <f t="shared" ca="1" si="971"/>
        <v>Wall Street Journal: Pantheon Macroeconomics-Crude Oil-07-2019</v>
      </c>
      <c r="J4260" s="4" t="str">
        <f t="shared" ca="1" si="972"/>
        <v>Crude Oil-Pantheon Macroeconomics:07-2019</v>
      </c>
      <c r="K4260" t="s">
        <v>825</v>
      </c>
    </row>
    <row r="4261" spans="1:99" x14ac:dyDescent="0.55000000000000004">
      <c r="A4261" s="4" t="str">
        <f t="shared" ca="1" si="967"/>
        <v>Decision Economics, Inc.</v>
      </c>
      <c r="B4261" s="4" t="str">
        <f t="shared" si="968"/>
        <v>Allen Sinai</v>
      </c>
      <c r="C4261" s="4" t="s">
        <v>246</v>
      </c>
      <c r="D4261" s="4" t="s">
        <v>249</v>
      </c>
      <c r="E4261" s="4" t="str">
        <f>IF(COUNTIF($E$2:E4260,"Begin: " &amp; C4261 &amp; "-" &amp; D4261 &amp; "-" &amp; H4261)=0,"Begin: " &amp; C4261 &amp; "-" &amp; D4261 &amp; "-" &amp; H4261,IF((C4261 &amp; "-" &amp; D4261 &amp; "-" &amp; H4261)&lt;&gt;(C4262 &amp; "-" &amp; D4262 &amp; "-" &amp; H4262),"End: " &amp; C4261 &amp; "-" &amp; D4261 &amp; "-" &amp; H4261,""))</f>
        <v/>
      </c>
      <c r="F4261" s="4" t="str">
        <f t="shared" si="969"/>
        <v>Wall Street Journal-Crude Oil-07-2019</v>
      </c>
      <c r="G4261" s="7">
        <v>43656</v>
      </c>
      <c r="H4261" s="7" t="str">
        <f t="shared" si="970"/>
        <v>07-2019</v>
      </c>
      <c r="I4261" s="7" t="str">
        <f t="shared" ca="1" si="971"/>
        <v>Wall Street Journal: Decision Economics, Inc.-Crude Oil-07-2019</v>
      </c>
      <c r="J4261" s="4" t="str">
        <f t="shared" ca="1" si="972"/>
        <v>Crude Oil-Decision Economics, Inc.:07-2019</v>
      </c>
      <c r="K4261" t="s">
        <v>233</v>
      </c>
      <c r="CM4261">
        <v>57.95</v>
      </c>
      <c r="CO4261">
        <v>61.15</v>
      </c>
      <c r="CQ4261">
        <v>62.5</v>
      </c>
      <c r="CS4261">
        <v>64.75</v>
      </c>
      <c r="CU4261">
        <v>66.95</v>
      </c>
    </row>
    <row r="4262" spans="1:99" x14ac:dyDescent="0.55000000000000004">
      <c r="A4262" s="4" t="str">
        <f t="shared" ca="1" si="967"/>
        <v>Parsec Financial</v>
      </c>
      <c r="B4262" s="4" t="str">
        <f t="shared" si="968"/>
        <v>James F. Smith</v>
      </c>
      <c r="C4262" s="4" t="s">
        <v>246</v>
      </c>
      <c r="D4262" s="4" t="s">
        <v>249</v>
      </c>
      <c r="E4262" s="4" t="str">
        <f>IF(COUNTIF($E$2:E4261,"Begin: " &amp; C4262 &amp; "-" &amp; D4262 &amp; "-" &amp; H4262)=0,"Begin: " &amp; C4262 &amp; "-" &amp; D4262 &amp; "-" &amp; H4262,IF((C4262 &amp; "-" &amp; D4262 &amp; "-" &amp; H4262)&lt;&gt;(C4263 &amp; "-" &amp; D4263 &amp; "-" &amp; H4263),"End: " &amp; C4262 &amp; "-" &amp; D4262 &amp; "-" &amp; H4262,""))</f>
        <v/>
      </c>
      <c r="F4262" s="4" t="str">
        <f t="shared" si="969"/>
        <v>Wall Street Journal-Crude Oil-07-2019</v>
      </c>
      <c r="G4262" s="7">
        <v>43656</v>
      </c>
      <c r="H4262" s="7" t="str">
        <f t="shared" si="970"/>
        <v>07-2019</v>
      </c>
      <c r="I4262" s="7" t="str">
        <f t="shared" ca="1" si="971"/>
        <v>Wall Street Journal: Parsec Financial-Crude Oil-07-2019</v>
      </c>
      <c r="J4262" s="4" t="str">
        <f t="shared" ca="1" si="972"/>
        <v>Crude Oil-Parsec Financial:07-2019</v>
      </c>
      <c r="K4262" t="s">
        <v>234</v>
      </c>
      <c r="CM4262">
        <v>48.32</v>
      </c>
      <c r="CO4262">
        <v>45.27</v>
      </c>
      <c r="CQ4262">
        <v>42.98</v>
      </c>
      <c r="CS4262">
        <v>44.17</v>
      </c>
      <c r="CU4262">
        <v>44.38</v>
      </c>
    </row>
    <row r="4263" spans="1:99" x14ac:dyDescent="0.55000000000000004">
      <c r="A4263" s="4" t="str">
        <f t="shared" ca="1" si="967"/>
        <v>Univ of Central FL</v>
      </c>
      <c r="B4263" s="4" t="str">
        <f t="shared" si="968"/>
        <v>Sean M. Snaith*</v>
      </c>
      <c r="C4263" s="4" t="s">
        <v>246</v>
      </c>
      <c r="D4263" s="4" t="s">
        <v>249</v>
      </c>
      <c r="E4263" s="4" t="str">
        <f>IF(COUNTIF($E$2:E4262,"Begin: " &amp; C4263 &amp; "-" &amp; D4263 &amp; "-" &amp; H4263)=0,"Begin: " &amp; C4263 &amp; "-" &amp; D4263 &amp; "-" &amp; H4263,IF((C4263 &amp; "-" &amp; D4263 &amp; "-" &amp; H4263)&lt;&gt;(C4264 &amp; "-" &amp; D4264 &amp; "-" &amp; H4264),"End: " &amp; C4263 &amp; "-" &amp; D4263 &amp; "-" &amp; H4263,""))</f>
        <v/>
      </c>
      <c r="F4263" s="4" t="str">
        <f t="shared" si="969"/>
        <v>Wall Street Journal-Crude Oil-07-2019</v>
      </c>
      <c r="G4263" s="7">
        <v>43656</v>
      </c>
      <c r="H4263" s="7" t="str">
        <f t="shared" si="970"/>
        <v>07-2019</v>
      </c>
      <c r="I4263" s="7" t="str">
        <f t="shared" ca="1" si="971"/>
        <v>Wall Street Journal: Univ of Central FL-Crude Oil-07-2019</v>
      </c>
      <c r="J4263" s="4" t="str">
        <f t="shared" ca="1" si="972"/>
        <v>Crude Oil-Univ of Central FL:07-2019</v>
      </c>
      <c r="K4263" t="s">
        <v>843</v>
      </c>
    </row>
    <row r="4264" spans="1:99" x14ac:dyDescent="0.55000000000000004">
      <c r="A4264" s="4" t="str">
        <f t="shared" ca="1" si="967"/>
        <v>SS Economics</v>
      </c>
      <c r="B4264" s="4" t="str">
        <f t="shared" si="968"/>
        <v>Sung Won Sohn</v>
      </c>
      <c r="C4264" s="4" t="s">
        <v>246</v>
      </c>
      <c r="D4264" s="4" t="s">
        <v>249</v>
      </c>
      <c r="E4264" s="4" t="str">
        <f>IF(COUNTIF($E$2:E4263,"Begin: " &amp; C4264 &amp; "-" &amp; D4264 &amp; "-" &amp; H4264)=0,"Begin: " &amp; C4264 &amp; "-" &amp; D4264 &amp; "-" &amp; H4264,IF((C4264 &amp; "-" &amp; D4264 &amp; "-" &amp; H4264)&lt;&gt;(C4265 &amp; "-" &amp; D4265 &amp; "-" &amp; H4265),"End: " &amp; C4264 &amp; "-" &amp; D4264 &amp; "-" &amp; H4264,""))</f>
        <v/>
      </c>
      <c r="F4264" s="4" t="str">
        <f t="shared" si="969"/>
        <v>Wall Street Journal-Crude Oil-07-2019</v>
      </c>
      <c r="G4264" s="7">
        <v>43656</v>
      </c>
      <c r="H4264" s="7" t="str">
        <f t="shared" si="970"/>
        <v>07-2019</v>
      </c>
      <c r="I4264" s="7" t="str">
        <f t="shared" ca="1" si="971"/>
        <v>Wall Street Journal: SS Economics-Crude Oil-07-2019</v>
      </c>
      <c r="J4264" s="4" t="str">
        <f t="shared" ca="1" si="972"/>
        <v>Crude Oil-SS Economics:07-2019</v>
      </c>
      <c r="K4264" t="s">
        <v>785</v>
      </c>
      <c r="CM4264">
        <v>56</v>
      </c>
      <c r="CO4264">
        <v>55</v>
      </c>
      <c r="CQ4264">
        <v>55</v>
      </c>
      <c r="CS4264">
        <v>55</v>
      </c>
      <c r="CU4264">
        <v>52</v>
      </c>
    </row>
    <row r="4265" spans="1:99" x14ac:dyDescent="0.55000000000000004">
      <c r="A4265" s="4" t="str">
        <f t="shared" ref="A4265:A4274" ca="1" si="973">IF(ISERROR(IF(C4265="GIOA",INDEX(List_AnonymousForecasters,MATCH(LEFT(K4265,FIND(":",K4265,1)-1),List_IndividualForecasters,0),1),INDEX(List_FirmNamesOmega,MATCH(LEFT(K4265,FIND(":",K4265,1)-1),List_FirmNamesAlpha,0),1))),LEFT(K4265,FIND(":",K4265,1)-1),IF(C4265="GIOA",INDEX(List_AnonymousForecasters,MATCH(LEFT(K4265,FIND(":",K4265,1)-1),List_IndividualForecasters,0),1),INDEX(List_FirmNamesOmega,MATCH(LEFT(K4265,FIND(":",K4265,1)-1),List_FirmNamesAlpha,0),1)))</f>
        <v>Pierpont Securities</v>
      </c>
      <c r="B4265" s="4" t="str">
        <f t="shared" ref="B4265:B4274" si="974">MID(K4265,FIND(":",K4265,1)+2,LEN(K4265)-FIND(":",K4265,1))</f>
        <v>Stephen Stanley</v>
      </c>
      <c r="C4265" s="4" t="s">
        <v>246</v>
      </c>
      <c r="D4265" s="4" t="s">
        <v>249</v>
      </c>
      <c r="E4265" s="4" t="str">
        <f>IF(COUNTIF($E$2:E4264,"Begin: " &amp; C4265 &amp; "-" &amp; D4265 &amp; "-" &amp; H4265)=0,"Begin: " &amp; C4265 &amp; "-" &amp; D4265 &amp; "-" &amp; H4265,IF((C4265 &amp; "-" &amp; D4265 &amp; "-" &amp; H4265)&lt;&gt;(C4266 &amp; "-" &amp; D4266 &amp; "-" &amp; H4266),"End: " &amp; C4265 &amp; "-" &amp; D4265 &amp; "-" &amp; H4265,""))</f>
        <v/>
      </c>
      <c r="F4265" s="4" t="str">
        <f t="shared" ref="F4265:F4274" si="975">C4265 &amp; "-" &amp; D4265 &amp; "-" &amp; H4265</f>
        <v>Wall Street Journal-Crude Oil-07-2019</v>
      </c>
      <c r="G4265" s="7">
        <v>43656</v>
      </c>
      <c r="H4265" s="7" t="str">
        <f t="shared" ref="H4265:H4274" si="976">TEXT(MONTH(G4265),"00") &amp; "-" &amp; TEXT(YEAR(G4265),"0000")</f>
        <v>07-2019</v>
      </c>
      <c r="I4265" s="7" t="str">
        <f t="shared" ref="I4265:I4274" ca="1" si="977">C4265 &amp; ": " &amp; A4265 &amp; "-" &amp; D4265 &amp; "-" &amp; H4265</f>
        <v>Wall Street Journal: Pierpont Securities-Crude Oil-07-2019</v>
      </c>
      <c r="J4265" s="4" t="str">
        <f t="shared" ref="J4265:J4274" ca="1" si="978">D4265 &amp; "-" &amp; A4265 &amp; ":" &amp; TEXT(MONTH(G4265),"00") &amp; "-" &amp; TEXT(YEAR(G4265),"0000")</f>
        <v>Crude Oil-Pierpont Securities:07-2019</v>
      </c>
      <c r="K4265" t="s">
        <v>238</v>
      </c>
      <c r="CM4265">
        <v>58</v>
      </c>
      <c r="CO4265">
        <v>63</v>
      </c>
      <c r="CQ4265">
        <v>60</v>
      </c>
      <c r="CS4265">
        <v>66</v>
      </c>
      <c r="CU4265">
        <v>63</v>
      </c>
    </row>
    <row r="4266" spans="1:99" x14ac:dyDescent="0.55000000000000004">
      <c r="A4266" s="4" t="str">
        <f t="shared" ca="1" si="973"/>
        <v>Economic Analysis Associates Inc.</v>
      </c>
      <c r="B4266" s="4" t="str">
        <f t="shared" si="974"/>
        <v>Susan M. Sterne</v>
      </c>
      <c r="C4266" s="4" t="s">
        <v>246</v>
      </c>
      <c r="D4266" s="4" t="s">
        <v>249</v>
      </c>
      <c r="E4266" s="4" t="str">
        <f>IF(COUNTIF($E$2:E4265,"Begin: " &amp; C4266 &amp; "-" &amp; D4266 &amp; "-" &amp; H4266)=0,"Begin: " &amp; C4266 &amp; "-" &amp; D4266 &amp; "-" &amp; H4266,IF((C4266 &amp; "-" &amp; D4266 &amp; "-" &amp; H4266)&lt;&gt;(C4267 &amp; "-" &amp; D4267 &amp; "-" &amp; H4267),"End: " &amp; C4266 &amp; "-" &amp; D4266 &amp; "-" &amp; H4266,""))</f>
        <v/>
      </c>
      <c r="F4266" s="4" t="str">
        <f t="shared" si="975"/>
        <v>Wall Street Journal-Crude Oil-07-2019</v>
      </c>
      <c r="G4266" s="7">
        <v>43656</v>
      </c>
      <c r="H4266" s="7" t="str">
        <f t="shared" si="976"/>
        <v>07-2019</v>
      </c>
      <c r="I4266" s="7" t="str">
        <f t="shared" ca="1" si="977"/>
        <v>Wall Street Journal: Economic Analysis Associates Inc.-Crude Oil-07-2019</v>
      </c>
      <c r="J4266" s="4" t="str">
        <f t="shared" ca="1" si="978"/>
        <v>Crude Oil-Economic Analysis Associates Inc.:07-2019</v>
      </c>
      <c r="K4266" t="s">
        <v>239</v>
      </c>
      <c r="CM4266">
        <v>58</v>
      </c>
      <c r="CO4266">
        <v>60</v>
      </c>
      <c r="CQ4266">
        <v>62</v>
      </c>
      <c r="CS4266">
        <v>64</v>
      </c>
      <c r="CU4266">
        <v>60</v>
      </c>
    </row>
    <row r="4267" spans="1:99" x14ac:dyDescent="0.55000000000000004">
      <c r="A4267" s="4" t="str">
        <f t="shared" ca="1" si="973"/>
        <v>CSFB</v>
      </c>
      <c r="B4267" s="4" t="str">
        <f t="shared" si="974"/>
        <v>James Sweeney</v>
      </c>
      <c r="C4267" s="4" t="s">
        <v>246</v>
      </c>
      <c r="D4267" s="4" t="s">
        <v>249</v>
      </c>
      <c r="E4267" s="4" t="str">
        <f>IF(COUNTIF($E$2:E4266,"Begin: " &amp; C4267 &amp; "-" &amp; D4267 &amp; "-" &amp; H4267)=0,"Begin: " &amp; C4267 &amp; "-" &amp; D4267 &amp; "-" &amp; H4267,IF((C4267 &amp; "-" &amp; D4267 &amp; "-" &amp; H4267)&lt;&gt;(C4268 &amp; "-" &amp; D4268 &amp; "-" &amp; H4268),"End: " &amp; C4267 &amp; "-" &amp; D4267 &amp; "-" &amp; H4267,""))</f>
        <v/>
      </c>
      <c r="F4267" s="4" t="str">
        <f t="shared" si="975"/>
        <v>Wall Street Journal-Crude Oil-07-2019</v>
      </c>
      <c r="G4267" s="7">
        <v>43656</v>
      </c>
      <c r="H4267" s="7" t="str">
        <f t="shared" si="976"/>
        <v>07-2019</v>
      </c>
      <c r="I4267" s="7" t="str">
        <f t="shared" ca="1" si="977"/>
        <v>Wall Street Journal: CSFB-Crude Oil-07-2019</v>
      </c>
      <c r="J4267" s="4" t="str">
        <f t="shared" ca="1" si="978"/>
        <v>Crude Oil-CSFB:07-2019</v>
      </c>
      <c r="K4267" t="s">
        <v>679</v>
      </c>
    </row>
    <row r="4268" spans="1:99" x14ac:dyDescent="0.55000000000000004">
      <c r="A4268" s="4" t="str">
        <f t="shared" ca="1" si="973"/>
        <v>American Chemisty Council</v>
      </c>
      <c r="B4268" s="4" t="str">
        <f t="shared" si="974"/>
        <v>Kevin Swift</v>
      </c>
      <c r="C4268" s="4" t="s">
        <v>246</v>
      </c>
      <c r="D4268" s="4" t="s">
        <v>249</v>
      </c>
      <c r="E4268" s="4" t="str">
        <f>IF(COUNTIF($E$2:E4267,"Begin: " &amp; C4268 &amp; "-" &amp; D4268 &amp; "-" &amp; H4268)=0,"Begin: " &amp; C4268 &amp; "-" &amp; D4268 &amp; "-" &amp; H4268,IF((C4268 &amp; "-" &amp; D4268 &amp; "-" &amp; H4268)&lt;&gt;(C4269 &amp; "-" &amp; D4269 &amp; "-" &amp; H4269),"End: " &amp; C4268 &amp; "-" &amp; D4268 &amp; "-" &amp; H4268,""))</f>
        <v/>
      </c>
      <c r="F4268" s="4" t="str">
        <f t="shared" si="975"/>
        <v>Wall Street Journal-Crude Oil-07-2019</v>
      </c>
      <c r="G4268" s="7">
        <v>43656</v>
      </c>
      <c r="H4268" s="7" t="str">
        <f t="shared" si="976"/>
        <v>07-2019</v>
      </c>
      <c r="I4268" s="7" t="str">
        <f t="shared" ca="1" si="977"/>
        <v>Wall Street Journal: American Chemisty Council-Crude Oil-07-2019</v>
      </c>
      <c r="J4268" s="4" t="str">
        <f t="shared" ca="1" si="978"/>
        <v>Crude Oil-American Chemisty Council:07-2019</v>
      </c>
      <c r="K4268" t="s">
        <v>443</v>
      </c>
    </row>
    <row r="4269" spans="1:99" x14ac:dyDescent="0.55000000000000004">
      <c r="A4269" s="4" t="str">
        <f t="shared" ca="1" si="973"/>
        <v>Grant Thornton</v>
      </c>
      <c r="B4269" s="4" t="str">
        <f t="shared" si="974"/>
        <v>Diane Swonk</v>
      </c>
      <c r="C4269" s="4" t="s">
        <v>246</v>
      </c>
      <c r="D4269" s="4" t="s">
        <v>249</v>
      </c>
      <c r="E4269" s="4" t="str">
        <f>IF(COUNTIF($E$2:E4268,"Begin: " &amp; C4269 &amp; "-" &amp; D4269 &amp; "-" &amp; H4269)=0,"Begin: " &amp; C4269 &amp; "-" &amp; D4269 &amp; "-" &amp; H4269,IF((C4269 &amp; "-" &amp; D4269 &amp; "-" &amp; H4269)&lt;&gt;(C4270 &amp; "-" &amp; D4270 &amp; "-" &amp; H4270),"End: " &amp; C4269 &amp; "-" &amp; D4269 &amp; "-" &amp; H4269,""))</f>
        <v/>
      </c>
      <c r="F4269" s="4" t="str">
        <f t="shared" si="975"/>
        <v>Wall Street Journal-Crude Oil-07-2019</v>
      </c>
      <c r="G4269" s="7">
        <v>43656</v>
      </c>
      <c r="H4269" s="7" t="str">
        <f t="shared" si="976"/>
        <v>07-2019</v>
      </c>
      <c r="I4269" s="7" t="str">
        <f t="shared" ca="1" si="977"/>
        <v>Wall Street Journal: Grant Thornton-Crude Oil-07-2019</v>
      </c>
      <c r="J4269" s="4" t="str">
        <f t="shared" ca="1" si="978"/>
        <v>Crude Oil-Grant Thornton:07-2019</v>
      </c>
      <c r="K4269" t="s">
        <v>772</v>
      </c>
      <c r="CM4269">
        <v>62</v>
      </c>
      <c r="CO4269">
        <v>60</v>
      </c>
      <c r="CQ4269">
        <v>56</v>
      </c>
      <c r="CS4269">
        <v>61</v>
      </c>
      <c r="CU4269">
        <v>63</v>
      </c>
    </row>
    <row r="4270" spans="1:99" x14ac:dyDescent="0.55000000000000004">
      <c r="A4270" s="4" t="str">
        <f t="shared" ca="1" si="973"/>
        <v>The Northern Trust</v>
      </c>
      <c r="B4270" s="4" t="str">
        <f t="shared" si="974"/>
        <v xml:space="preserve">Carl Tannenbaum </v>
      </c>
      <c r="C4270" s="4" t="s">
        <v>246</v>
      </c>
      <c r="D4270" s="4" t="s">
        <v>249</v>
      </c>
      <c r="E4270" s="4" t="str">
        <f>IF(COUNTIF($E$2:E4269,"Begin: " &amp; C4270 &amp; "-" &amp; D4270 &amp; "-" &amp; H4270)=0,"Begin: " &amp; C4270 &amp; "-" &amp; D4270 &amp; "-" &amp; H4270,IF((C4270 &amp; "-" &amp; D4270 &amp; "-" &amp; H4270)&lt;&gt;(C4271 &amp; "-" &amp; D4271 &amp; "-" &amp; H4271),"End: " &amp; C4270 &amp; "-" &amp; D4270 &amp; "-" &amp; H4270,""))</f>
        <v/>
      </c>
      <c r="F4270" s="4" t="str">
        <f t="shared" si="975"/>
        <v>Wall Street Journal-Crude Oil-07-2019</v>
      </c>
      <c r="G4270" s="7">
        <v>43656</v>
      </c>
      <c r="H4270" s="7" t="str">
        <f t="shared" si="976"/>
        <v>07-2019</v>
      </c>
      <c r="I4270" s="7" t="str">
        <f t="shared" ca="1" si="977"/>
        <v>Wall Street Journal: The Northern Trust-Crude Oil-07-2019</v>
      </c>
      <c r="J4270" s="4" t="str">
        <f t="shared" ca="1" si="978"/>
        <v>Crude Oil-The Northern Trust:07-2019</v>
      </c>
      <c r="K4270" t="s">
        <v>241</v>
      </c>
      <c r="CM4270">
        <v>58</v>
      </c>
      <c r="CO4270">
        <v>54</v>
      </c>
      <c r="CQ4270">
        <v>54</v>
      </c>
      <c r="CS4270">
        <v>54</v>
      </c>
      <c r="CU4270">
        <v>54</v>
      </c>
    </row>
    <row r="4271" spans="1:99" x14ac:dyDescent="0.55000000000000004">
      <c r="A4271" s="4" t="str">
        <f t="shared" ca="1" si="973"/>
        <v>BNP Paribas</v>
      </c>
      <c r="B4271" s="4" t="str">
        <f t="shared" si="974"/>
        <v>US Economics Team</v>
      </c>
      <c r="C4271" s="4" t="s">
        <v>246</v>
      </c>
      <c r="D4271" s="4" t="s">
        <v>249</v>
      </c>
      <c r="E4271" s="4" t="str">
        <f>IF(COUNTIF($E$2:E4270,"Begin: " &amp; C4271 &amp; "-" &amp; D4271 &amp; "-" &amp; H4271)=0,"Begin: " &amp; C4271 &amp; "-" &amp; D4271 &amp; "-" &amp; H4271,IF((C4271 &amp; "-" &amp; D4271 &amp; "-" &amp; H4271)&lt;&gt;(C4272 &amp; "-" &amp; D4272 &amp; "-" &amp; H4272),"End: " &amp; C4271 &amp; "-" &amp; D4271 &amp; "-" &amp; H4271,""))</f>
        <v/>
      </c>
      <c r="F4271" s="4" t="str">
        <f t="shared" si="975"/>
        <v>Wall Street Journal-Crude Oil-07-2019</v>
      </c>
      <c r="G4271" s="7">
        <v>43656</v>
      </c>
      <c r="H4271" s="7" t="str">
        <f t="shared" si="976"/>
        <v>07-2019</v>
      </c>
      <c r="I4271" s="7" t="str">
        <f t="shared" ca="1" si="977"/>
        <v>Wall Street Journal: BNP Paribas-Crude Oil-07-2019</v>
      </c>
      <c r="J4271" s="4" t="str">
        <f t="shared" ca="1" si="978"/>
        <v>Crude Oil-BNP Paribas:07-2019</v>
      </c>
      <c r="K4271" t="s">
        <v>444</v>
      </c>
      <c r="CM4271">
        <v>65</v>
      </c>
      <c r="CO4271">
        <v>62</v>
      </c>
      <c r="CQ4271">
        <v>70</v>
      </c>
    </row>
    <row r="4272" spans="1:99" x14ac:dyDescent="0.55000000000000004">
      <c r="A4272" s="4" t="str">
        <f t="shared" ca="1" si="973"/>
        <v>First Trust Adv.</v>
      </c>
      <c r="B4272" s="4" t="str">
        <f t="shared" si="974"/>
        <v>Brian S. Wesbury/ Robert Stein</v>
      </c>
      <c r="C4272" s="4" t="s">
        <v>246</v>
      </c>
      <c r="D4272" s="4" t="s">
        <v>249</v>
      </c>
      <c r="E4272" s="4" t="str">
        <f>IF(COUNTIF($E$2:E4271,"Begin: " &amp; C4272 &amp; "-" &amp; D4272 &amp; "-" &amp; H4272)=0,"Begin: " &amp; C4272 &amp; "-" &amp; D4272 &amp; "-" &amp; H4272,IF((C4272 &amp; "-" &amp; D4272 &amp; "-" &amp; H4272)&lt;&gt;(C4273 &amp; "-" &amp; D4273 &amp; "-" &amp; H4273),"End: " &amp; C4272 &amp; "-" &amp; D4272 &amp; "-" &amp; H4272,""))</f>
        <v/>
      </c>
      <c r="F4272" s="4" t="str">
        <f t="shared" si="975"/>
        <v>Wall Street Journal-Crude Oil-07-2019</v>
      </c>
      <c r="G4272" s="7">
        <v>43656</v>
      </c>
      <c r="H4272" s="7" t="str">
        <f t="shared" si="976"/>
        <v>07-2019</v>
      </c>
      <c r="I4272" s="7" t="str">
        <f t="shared" ca="1" si="977"/>
        <v>Wall Street Journal: First Trust Adv.-Crude Oil-07-2019</v>
      </c>
      <c r="J4272" s="4" t="str">
        <f t="shared" ca="1" si="978"/>
        <v>Crude Oil-First Trust Adv.:07-2019</v>
      </c>
      <c r="K4272" t="s">
        <v>243</v>
      </c>
      <c r="CM4272">
        <v>57.5</v>
      </c>
      <c r="CO4272">
        <v>57.5</v>
      </c>
      <c r="CQ4272">
        <v>57.5</v>
      </c>
    </row>
    <row r="4273" spans="1:99" x14ac:dyDescent="0.55000000000000004">
      <c r="A4273" s="4" t="str">
        <f t="shared" ca="1" si="973"/>
        <v>National Association of Realtors</v>
      </c>
      <c r="B4273" s="4" t="str">
        <f t="shared" si="974"/>
        <v>Lawrence Yun*</v>
      </c>
      <c r="C4273" s="4" t="s">
        <v>246</v>
      </c>
      <c r="D4273" s="4" t="s">
        <v>249</v>
      </c>
      <c r="E4273" s="4" t="str">
        <f>IF(COUNTIF($E$2:E4272,"Begin: " &amp; C4273 &amp; "-" &amp; D4273 &amp; "-" &amp; H4273)=0,"Begin: " &amp; C4273 &amp; "-" &amp; D4273 &amp; "-" &amp; H4273,IF((C4273 &amp; "-" &amp; D4273 &amp; "-" &amp; H4273)&lt;&gt;(C4274 &amp; "-" &amp; D4274 &amp; "-" &amp; H4274),"End: " &amp; C4273 &amp; "-" &amp; D4273 &amp; "-" &amp; H4273,""))</f>
        <v/>
      </c>
      <c r="F4273" s="4" t="str">
        <f t="shared" si="975"/>
        <v>Wall Street Journal-Crude Oil-07-2019</v>
      </c>
      <c r="G4273" s="7">
        <v>43656</v>
      </c>
      <c r="H4273" s="7" t="str">
        <f t="shared" si="976"/>
        <v>07-2019</v>
      </c>
      <c r="I4273" s="7" t="str">
        <f t="shared" ca="1" si="977"/>
        <v>Wall Street Journal: National Association of Realtors-Crude Oil-07-2019</v>
      </c>
      <c r="J4273" s="4" t="str">
        <f t="shared" ca="1" si="978"/>
        <v>Crude Oil-National Association of Realtors:07-2019</v>
      </c>
      <c r="K4273" t="s">
        <v>844</v>
      </c>
    </row>
    <row r="4274" spans="1:99" x14ac:dyDescent="0.55000000000000004">
      <c r="A4274" s="4" t="str">
        <f t="shared" ca="1" si="973"/>
        <v>Morgan Stanley</v>
      </c>
      <c r="B4274" s="4" t="str">
        <f t="shared" si="974"/>
        <v>Ellen Zentner*</v>
      </c>
      <c r="C4274" s="4" t="s">
        <v>246</v>
      </c>
      <c r="D4274" s="4" t="s">
        <v>249</v>
      </c>
      <c r="E4274" s="4" t="str">
        <f>IF(COUNTIF($E$2:E4273,"Begin: " &amp; C4274 &amp; "-" &amp; D4274 &amp; "-" &amp; H4274)=0,"Begin: " &amp; C4274 &amp; "-" &amp; D4274 &amp; "-" &amp; H4274,IF((C4274 &amp; "-" &amp; D4274 &amp; "-" &amp; H4274)&lt;&gt;(C4275 &amp; "-" &amp; D4275 &amp; "-" &amp; H4275),"End: " &amp; C4274 &amp; "-" &amp; D4274 &amp; "-" &amp; H4274,""))</f>
        <v>End: Wall Street Journal-Crude Oil-07-2019</v>
      </c>
      <c r="F4274" s="4" t="str">
        <f t="shared" si="975"/>
        <v>Wall Street Journal-Crude Oil-07-2019</v>
      </c>
      <c r="G4274" s="7">
        <v>43656</v>
      </c>
      <c r="H4274" s="7" t="str">
        <f t="shared" si="976"/>
        <v>07-2019</v>
      </c>
      <c r="I4274" s="7" t="str">
        <f t="shared" ca="1" si="977"/>
        <v>Wall Street Journal: Morgan Stanley-Crude Oil-07-2019</v>
      </c>
      <c r="J4274" s="4" t="str">
        <f t="shared" ca="1" si="978"/>
        <v>Crude Oil-Morgan Stanley:07-2019</v>
      </c>
      <c r="K4274" t="s">
        <v>827</v>
      </c>
    </row>
    <row r="4275" spans="1:99" x14ac:dyDescent="0.55000000000000004">
      <c r="A4275" s="4" t="str">
        <f t="shared" ref="A4275" ca="1" si="979">IF(ISERROR(IF(C4275="GIOA",INDEX(List_AnonymousForecasters,MATCH(LEFT(K4275,FIND(":",K4275,1)-1),List_IndividualForecasters,0),1),INDEX(List_FirmNamesOmega,MATCH(LEFT(K4275,FIND(":",K4275,1)-1),List_FirmNamesAlpha,0),1))),LEFT(K4275,FIND(":",K4275,1)-1),IF(C4275="GIOA",INDEX(List_AnonymousForecasters,MATCH(LEFT(K4275,FIND(":",K4275,1)-1),List_IndividualForecasters,0),1),INDEX(List_FirmNamesOmega,MATCH(LEFT(K4275,FIND(":",K4275,1)-1),List_FirmNamesAlpha,0),1)))</f>
        <v>Nomura</v>
      </c>
      <c r="B4275" s="4" t="str">
        <f t="shared" ref="B4275" si="980">MID(K4275,FIND(":",K4275,1)+2,LEN(K4275)-FIND(":",K4275,1))</f>
        <v>Lewis Alexander</v>
      </c>
      <c r="C4275" s="4" t="s">
        <v>246</v>
      </c>
      <c r="D4275" s="4" t="s">
        <v>96</v>
      </c>
      <c r="E4275" s="4" t="str">
        <f>IF(COUNTIF($E$2:E4274,"Begin: " &amp; C4275 &amp; "-" &amp; D4275 &amp; "-" &amp; H4275)=0,"Begin: " &amp; C4275 &amp; "-" &amp; D4275 &amp; "-" &amp; H4275,IF((C4275 &amp; "-" &amp; D4275 &amp; "-" &amp; H4275)&lt;&gt;(C4276 &amp; "-" &amp; D4276 &amp; "-" &amp; H4276),"End: " &amp; C4275 &amp; "-" &amp; D4275 &amp; "-" &amp; H4275,""))</f>
        <v>Begin: Wall Street Journal-10Yr Treasury Yield-08-2019</v>
      </c>
      <c r="F4275" s="4" t="str">
        <f t="shared" ref="F4275" si="981">C4275 &amp; "-" &amp; D4275 &amp; "-" &amp; H4275</f>
        <v>Wall Street Journal-10Yr Treasury Yield-08-2019</v>
      </c>
      <c r="G4275" s="7">
        <v>43687</v>
      </c>
      <c r="H4275" s="7" t="str">
        <f t="shared" ref="H4275" si="982">TEXT(MONTH(G4275),"00") &amp; "-" &amp; TEXT(YEAR(G4275),"0000")</f>
        <v>08-2019</v>
      </c>
      <c r="I4275" s="7" t="str">
        <f t="shared" ref="I4275" ca="1" si="983">C4275 &amp; ": " &amp; A4275 &amp; "-" &amp; D4275 &amp; "-" &amp; H4275</f>
        <v>Wall Street Journal: Nomura-10Yr Treasury Yield-08-2019</v>
      </c>
      <c r="J4275" s="4" t="str">
        <f t="shared" ref="J4275" ca="1" si="984">D4275 &amp; "-" &amp; A4275 &amp; ":" &amp; TEXT(MONTH(G4275),"00") &amp; "-" &amp; TEXT(YEAR(G4275),"0000")</f>
        <v>10Yr Treasury Yield-Nomura:08-2019</v>
      </c>
      <c r="K4275" t="s">
        <v>196</v>
      </c>
      <c r="CM4275">
        <v>2.15</v>
      </c>
      <c r="CO4275">
        <v>2.25</v>
      </c>
      <c r="CQ4275">
        <v>2.25</v>
      </c>
      <c r="CS4275">
        <v>2.2999999999999998</v>
      </c>
      <c r="CU4275">
        <v>2.35</v>
      </c>
    </row>
    <row r="4276" spans="1:99" x14ac:dyDescent="0.55000000000000004">
      <c r="A4276" s="4" t="str">
        <f t="shared" ref="A4276:A4339" ca="1" si="985">IF(ISERROR(IF(C4276="GIOA",INDEX(List_AnonymousForecasters,MATCH(LEFT(K4276,FIND(":",K4276,1)-1),List_IndividualForecasters,0),1),INDEX(List_FirmNamesOmega,MATCH(LEFT(K4276,FIND(":",K4276,1)-1),List_FirmNamesAlpha,0),1))),LEFT(K4276,FIND(":",K4276,1)-1),IF(C4276="GIOA",INDEX(List_AnonymousForecasters,MATCH(LEFT(K4276,FIND(":",K4276,1)-1),List_IndividualForecasters,0),1),INDEX(List_FirmNamesOmega,MATCH(LEFT(K4276,FIND(":",K4276,1)-1),List_FirmNamesAlpha,0),1)))</f>
        <v>Bank of the West</v>
      </c>
      <c r="B4276" s="4" t="str">
        <f t="shared" ref="B4276:B4339" si="986">MID(K4276,FIND(":",K4276,1)+2,LEN(K4276)-FIND(":",K4276,1))</f>
        <v>Scott Anderson</v>
      </c>
      <c r="C4276" s="4" t="s">
        <v>246</v>
      </c>
      <c r="D4276" s="4" t="s">
        <v>96</v>
      </c>
      <c r="E4276" s="4" t="str">
        <f>IF(COUNTIF($E$2:E4275,"Begin: " &amp; C4276 &amp; "-" &amp; D4276 &amp; "-" &amp; H4276)=0,"Begin: " &amp; C4276 &amp; "-" &amp; D4276 &amp; "-" &amp; H4276,IF((C4276 &amp; "-" &amp; D4276 &amp; "-" &amp; H4276)&lt;&gt;(C4277 &amp; "-" &amp; D4277 &amp; "-" &amp; H4277),"End: " &amp; C4276 &amp; "-" &amp; D4276 &amp; "-" &amp; H4276,""))</f>
        <v/>
      </c>
      <c r="F4276" s="4" t="str">
        <f t="shared" ref="F4276:F4339" si="987">C4276 &amp; "-" &amp; D4276 &amp; "-" &amp; H4276</f>
        <v>Wall Street Journal-10Yr Treasury Yield-08-2019</v>
      </c>
      <c r="G4276" s="7">
        <v>43687</v>
      </c>
      <c r="H4276" s="7" t="str">
        <f t="shared" ref="H4276:H4339" si="988">TEXT(MONTH(G4276),"00") &amp; "-" &amp; TEXT(YEAR(G4276),"0000")</f>
        <v>08-2019</v>
      </c>
      <c r="I4276" s="7" t="str">
        <f t="shared" ref="I4276:I4339" ca="1" si="989">C4276 &amp; ": " &amp; A4276 &amp; "-" &amp; D4276 &amp; "-" &amp; H4276</f>
        <v>Wall Street Journal: Bank of the West-10Yr Treasury Yield-08-2019</v>
      </c>
      <c r="J4276" s="4" t="str">
        <f t="shared" ref="J4276:J4339" ca="1" si="990">D4276 &amp; "-" &amp; A4276 &amp; ":" &amp; TEXT(MONTH(G4276),"00") &amp; "-" &amp; TEXT(YEAR(G4276),"0000")</f>
        <v>10Yr Treasury Yield-Bank of the West:08-2019</v>
      </c>
      <c r="K4276" t="s">
        <v>763</v>
      </c>
      <c r="CM4276">
        <v>1.85</v>
      </c>
      <c r="CO4276">
        <v>1.82</v>
      </c>
      <c r="CQ4276">
        <v>2.02</v>
      </c>
      <c r="CS4276">
        <v>2.15</v>
      </c>
      <c r="CU4276">
        <v>2.4</v>
      </c>
    </row>
    <row r="4277" spans="1:99" x14ac:dyDescent="0.55000000000000004">
      <c r="A4277" s="4" t="str">
        <f t="shared" ca="1" si="985"/>
        <v>Capital Economics</v>
      </c>
      <c r="B4277" s="4" t="str">
        <f t="shared" si="986"/>
        <v>Paul Ashworth*</v>
      </c>
      <c r="C4277" s="4" t="s">
        <v>246</v>
      </c>
      <c r="D4277" s="4" t="s">
        <v>96</v>
      </c>
      <c r="E4277" s="4" t="str">
        <f>IF(COUNTIF($E$2:E4276,"Begin: " &amp; C4277 &amp; "-" &amp; D4277 &amp; "-" &amp; H4277)=0,"Begin: " &amp; C4277 &amp; "-" &amp; D4277 &amp; "-" &amp; H4277,IF((C4277 &amp; "-" &amp; D4277 &amp; "-" &amp; H4277)&lt;&gt;(C4278 &amp; "-" &amp; D4278 &amp; "-" &amp; H4278),"End: " &amp; C4277 &amp; "-" &amp; D4277 &amp; "-" &amp; H4277,""))</f>
        <v/>
      </c>
      <c r="F4277" s="4" t="str">
        <f t="shared" si="987"/>
        <v>Wall Street Journal-10Yr Treasury Yield-08-2019</v>
      </c>
      <c r="G4277" s="7">
        <v>43687</v>
      </c>
      <c r="H4277" s="7" t="str">
        <f t="shared" si="988"/>
        <v>08-2019</v>
      </c>
      <c r="I4277" s="7" t="str">
        <f t="shared" ca="1" si="989"/>
        <v>Wall Street Journal: Capital Economics-10Yr Treasury Yield-08-2019</v>
      </c>
      <c r="J4277" s="4" t="str">
        <f t="shared" ca="1" si="990"/>
        <v>10Yr Treasury Yield-Capital Economics:08-2019</v>
      </c>
      <c r="K4277" t="s">
        <v>812</v>
      </c>
    </row>
    <row r="4278" spans="1:99" x14ac:dyDescent="0.55000000000000004">
      <c r="A4278" s="4" t="str">
        <f t="shared" ca="1" si="985"/>
        <v>Deloitte LP</v>
      </c>
      <c r="B4278" s="4" t="str">
        <f t="shared" si="986"/>
        <v>Daniel Bachman</v>
      </c>
      <c r="C4278" s="4" t="s">
        <v>246</v>
      </c>
      <c r="D4278" s="4" t="s">
        <v>96</v>
      </c>
      <c r="E4278" s="4" t="str">
        <f>IF(COUNTIF($E$2:E4277,"Begin: " &amp; C4278 &amp; "-" &amp; D4278 &amp; "-" &amp; H4278)=0,"Begin: " &amp; C4278 &amp; "-" &amp; D4278 &amp; "-" &amp; H4278,IF((C4278 &amp; "-" &amp; D4278 &amp; "-" &amp; H4278)&lt;&gt;(C4279 &amp; "-" &amp; D4279 &amp; "-" &amp; H4279),"End: " &amp; C4278 &amp; "-" &amp; D4278 &amp; "-" &amp; H4278,""))</f>
        <v/>
      </c>
      <c r="F4278" s="4" t="str">
        <f t="shared" si="987"/>
        <v>Wall Street Journal-10Yr Treasury Yield-08-2019</v>
      </c>
      <c r="G4278" s="7">
        <v>43687</v>
      </c>
      <c r="H4278" s="7" t="str">
        <f t="shared" si="988"/>
        <v>08-2019</v>
      </c>
      <c r="I4278" s="7" t="str">
        <f t="shared" ca="1" si="989"/>
        <v>Wall Street Journal: Deloitte LP-10Yr Treasury Yield-08-2019</v>
      </c>
      <c r="J4278" s="4" t="str">
        <f t="shared" ca="1" si="990"/>
        <v>10Yr Treasury Yield-Deloitte LP:08-2019</v>
      </c>
      <c r="K4278" t="s">
        <v>749</v>
      </c>
      <c r="CM4278">
        <v>3.35</v>
      </c>
      <c r="CO4278">
        <v>3.44</v>
      </c>
      <c r="CQ4278">
        <v>3.58</v>
      </c>
      <c r="CS4278">
        <v>3.71</v>
      </c>
      <c r="CU4278">
        <v>3.78</v>
      </c>
    </row>
    <row r="4279" spans="1:99" x14ac:dyDescent="0.55000000000000004">
      <c r="A4279" s="4" t="str">
        <f t="shared" ca="1" si="985"/>
        <v>Economic Outlook Group</v>
      </c>
      <c r="B4279" s="4" t="str">
        <f t="shared" si="986"/>
        <v>Bernard Baumohl*</v>
      </c>
      <c r="C4279" s="4" t="s">
        <v>246</v>
      </c>
      <c r="D4279" s="4" t="s">
        <v>96</v>
      </c>
      <c r="E4279" s="4" t="str">
        <f>IF(COUNTIF($E$2:E4278,"Begin: " &amp; C4279 &amp; "-" &amp; D4279 &amp; "-" &amp; H4279)=0,"Begin: " &amp; C4279 &amp; "-" &amp; D4279 &amp; "-" &amp; H4279,IF((C4279 &amp; "-" &amp; D4279 &amp; "-" &amp; H4279)&lt;&gt;(C4280 &amp; "-" &amp; D4280 &amp; "-" &amp; H4280),"End: " &amp; C4279 &amp; "-" &amp; D4279 &amp; "-" &amp; H4279,""))</f>
        <v/>
      </c>
      <c r="F4279" s="4" t="str">
        <f t="shared" si="987"/>
        <v>Wall Street Journal-10Yr Treasury Yield-08-2019</v>
      </c>
      <c r="G4279" s="7">
        <v>43687</v>
      </c>
      <c r="H4279" s="7" t="str">
        <f t="shared" si="988"/>
        <v>08-2019</v>
      </c>
      <c r="I4279" s="7" t="str">
        <f t="shared" ca="1" si="989"/>
        <v>Wall Street Journal: Economic Outlook Group-10Yr Treasury Yield-08-2019</v>
      </c>
      <c r="J4279" s="4" t="str">
        <f t="shared" ca="1" si="990"/>
        <v>10Yr Treasury Yield-Economic Outlook Group:08-2019</v>
      </c>
      <c r="K4279" t="s">
        <v>831</v>
      </c>
    </row>
    <row r="4280" spans="1:99" x14ac:dyDescent="0.55000000000000004">
      <c r="A4280" s="4" t="str">
        <f t="shared" ca="1" si="985"/>
        <v>Nationwide Insurance</v>
      </c>
      <c r="B4280" s="4" t="str">
        <f t="shared" si="986"/>
        <v>David Berson</v>
      </c>
      <c r="C4280" s="4" t="s">
        <v>246</v>
      </c>
      <c r="D4280" s="4" t="s">
        <v>96</v>
      </c>
      <c r="E4280" s="4" t="str">
        <f>IF(COUNTIF($E$2:E4279,"Begin: " &amp; C4280 &amp; "-" &amp; D4280 &amp; "-" &amp; H4280)=0,"Begin: " &amp; C4280 &amp; "-" &amp; D4280 &amp; "-" &amp; H4280,IF((C4280 &amp; "-" &amp; D4280 &amp; "-" &amp; H4280)&lt;&gt;(C4281 &amp; "-" &amp; D4281 &amp; "-" &amp; H4281),"End: " &amp; C4280 &amp; "-" &amp; D4280 &amp; "-" &amp; H4280,""))</f>
        <v/>
      </c>
      <c r="F4280" s="4" t="str">
        <f t="shared" si="987"/>
        <v>Wall Street Journal-10Yr Treasury Yield-08-2019</v>
      </c>
      <c r="G4280" s="7">
        <v>43687</v>
      </c>
      <c r="H4280" s="7" t="str">
        <f t="shared" si="988"/>
        <v>08-2019</v>
      </c>
      <c r="I4280" s="7" t="str">
        <f t="shared" ca="1" si="989"/>
        <v>Wall Street Journal: Nationwide Insurance-10Yr Treasury Yield-08-2019</v>
      </c>
      <c r="J4280" s="4" t="str">
        <f t="shared" ca="1" si="990"/>
        <v>10Yr Treasury Yield-Nationwide Insurance:08-2019</v>
      </c>
      <c r="K4280" t="s">
        <v>427</v>
      </c>
      <c r="CM4280">
        <v>1.95</v>
      </c>
      <c r="CO4280">
        <v>2.0499999999999998</v>
      </c>
      <c r="CQ4280">
        <v>2.15</v>
      </c>
      <c r="CS4280">
        <v>2.2000000000000002</v>
      </c>
      <c r="CU4280">
        <v>2.2999999999999998</v>
      </c>
    </row>
    <row r="4281" spans="1:99" x14ac:dyDescent="0.55000000000000004">
      <c r="A4281" s="4" t="str">
        <f t="shared" ca="1" si="985"/>
        <v>Tufts University</v>
      </c>
      <c r="B4281" s="4" t="str">
        <f t="shared" si="986"/>
        <v>Brian Bethune*</v>
      </c>
      <c r="C4281" s="4" t="s">
        <v>246</v>
      </c>
      <c r="D4281" s="4" t="s">
        <v>96</v>
      </c>
      <c r="E4281" s="4" t="str">
        <f>IF(COUNTIF($E$2:E4280,"Begin: " &amp; C4281 &amp; "-" &amp; D4281 &amp; "-" &amp; H4281)=0,"Begin: " &amp; C4281 &amp; "-" &amp; D4281 &amp; "-" &amp; H4281,IF((C4281 &amp; "-" &amp; D4281 &amp; "-" &amp; H4281)&lt;&gt;(C4282 &amp; "-" &amp; D4282 &amp; "-" &amp; H4282),"End: " &amp; C4281 &amp; "-" &amp; D4281 &amp; "-" &amp; H4281,""))</f>
        <v/>
      </c>
      <c r="F4281" s="4" t="str">
        <f t="shared" si="987"/>
        <v>Wall Street Journal-10Yr Treasury Yield-08-2019</v>
      </c>
      <c r="G4281" s="7">
        <v>43687</v>
      </c>
      <c r="H4281" s="7" t="str">
        <f t="shared" si="988"/>
        <v>08-2019</v>
      </c>
      <c r="I4281" s="7" t="str">
        <f t="shared" ca="1" si="989"/>
        <v>Wall Street Journal: Tufts University-10Yr Treasury Yield-08-2019</v>
      </c>
      <c r="J4281" s="4" t="str">
        <f t="shared" ca="1" si="990"/>
        <v>10Yr Treasury Yield-Tufts University:08-2019</v>
      </c>
      <c r="K4281" t="s">
        <v>813</v>
      </c>
    </row>
    <row r="4282" spans="1:99" x14ac:dyDescent="0.55000000000000004">
      <c r="A4282" s="4" t="str">
        <f t="shared" ca="1" si="985"/>
        <v>TS Lombard</v>
      </c>
      <c r="B4282" s="4" t="str">
        <f t="shared" si="986"/>
        <v>Steven Blitz</v>
      </c>
      <c r="C4282" s="4" t="s">
        <v>246</v>
      </c>
      <c r="D4282" s="4" t="s">
        <v>96</v>
      </c>
      <c r="E4282" s="4" t="str">
        <f>IF(COUNTIF($E$2:E4281,"Begin: " &amp; C4282 &amp; "-" &amp; D4282 &amp; "-" &amp; H4282)=0,"Begin: " &amp; C4282 &amp; "-" &amp; D4282 &amp; "-" &amp; H4282,IF((C4282 &amp; "-" &amp; D4282 &amp; "-" &amp; H4282)&lt;&gt;(C4283 &amp; "-" &amp; D4283 &amp; "-" &amp; H4283),"End: " &amp; C4282 &amp; "-" &amp; D4282 &amp; "-" &amp; H4282,""))</f>
        <v/>
      </c>
      <c r="F4282" s="4" t="str">
        <f t="shared" si="987"/>
        <v>Wall Street Journal-10Yr Treasury Yield-08-2019</v>
      </c>
      <c r="G4282" s="7">
        <v>43687</v>
      </c>
      <c r="H4282" s="7" t="str">
        <f t="shared" si="988"/>
        <v>08-2019</v>
      </c>
      <c r="I4282" s="7" t="str">
        <f t="shared" ca="1" si="989"/>
        <v>Wall Street Journal: TS Lombard-10Yr Treasury Yield-08-2019</v>
      </c>
      <c r="J4282" s="4" t="str">
        <f t="shared" ca="1" si="990"/>
        <v>10Yr Treasury Yield-TS Lombard:08-2019</v>
      </c>
      <c r="K4282" t="s">
        <v>768</v>
      </c>
      <c r="CM4282">
        <v>2.5</v>
      </c>
      <c r="CO4282">
        <v>3</v>
      </c>
      <c r="CQ4282">
        <v>3</v>
      </c>
      <c r="CS4282">
        <v>2.5</v>
      </c>
      <c r="CU4282">
        <v>2.25</v>
      </c>
    </row>
    <row r="4283" spans="1:99" x14ac:dyDescent="0.55000000000000004">
      <c r="A4283" s="4" t="str">
        <f t="shared" ca="1" si="985"/>
        <v>Standard and Poor's</v>
      </c>
      <c r="B4283" s="4" t="str">
        <f t="shared" si="986"/>
        <v>Beth Ann Bovino</v>
      </c>
      <c r="C4283" s="4" t="s">
        <v>246</v>
      </c>
      <c r="D4283" s="4" t="s">
        <v>96</v>
      </c>
      <c r="E4283" s="4" t="str">
        <f>IF(COUNTIF($E$2:E4282,"Begin: " &amp; C4283 &amp; "-" &amp; D4283 &amp; "-" &amp; H4283)=0,"Begin: " &amp; C4283 &amp; "-" &amp; D4283 &amp; "-" &amp; H4283,IF((C4283 &amp; "-" &amp; D4283 &amp; "-" &amp; H4283)&lt;&gt;(C4284 &amp; "-" &amp; D4284 &amp; "-" &amp; H4284),"End: " &amp; C4283 &amp; "-" &amp; D4283 &amp; "-" &amp; H4283,""))</f>
        <v/>
      </c>
      <c r="F4283" s="4" t="str">
        <f t="shared" si="987"/>
        <v>Wall Street Journal-10Yr Treasury Yield-08-2019</v>
      </c>
      <c r="G4283" s="7">
        <v>43687</v>
      </c>
      <c r="H4283" s="7" t="str">
        <f t="shared" si="988"/>
        <v>08-2019</v>
      </c>
      <c r="I4283" s="7" t="str">
        <f t="shared" ca="1" si="989"/>
        <v>Wall Street Journal: Standard and Poor's-10Yr Treasury Yield-08-2019</v>
      </c>
      <c r="J4283" s="4" t="str">
        <f t="shared" ca="1" si="990"/>
        <v>10Yr Treasury Yield-Standard and Poor's:08-2019</v>
      </c>
      <c r="K4283" t="s">
        <v>199</v>
      </c>
      <c r="CM4283">
        <v>2</v>
      </c>
      <c r="CO4283">
        <v>2.2000000000000002</v>
      </c>
      <c r="CQ4283">
        <v>2.2999999999999998</v>
      </c>
      <c r="CS4283">
        <v>2.4</v>
      </c>
      <c r="CU4283">
        <v>2.2999999999999998</v>
      </c>
    </row>
    <row r="4284" spans="1:99" x14ac:dyDescent="0.55000000000000004">
      <c r="A4284" s="4" t="str">
        <f t="shared" ca="1" si="985"/>
        <v>Wells Fargo &amp; Co.</v>
      </c>
      <c r="B4284" s="4" t="str">
        <f t="shared" si="986"/>
        <v>Jay Bryson</v>
      </c>
      <c r="C4284" s="4" t="s">
        <v>246</v>
      </c>
      <c r="D4284" s="4" t="s">
        <v>96</v>
      </c>
      <c r="E4284" s="4" t="str">
        <f>IF(COUNTIF($E$2:E4283,"Begin: " &amp; C4284 &amp; "-" &amp; D4284 &amp; "-" &amp; H4284)=0,"Begin: " &amp; C4284 &amp; "-" &amp; D4284 &amp; "-" &amp; H4284,IF((C4284 &amp; "-" &amp; D4284 &amp; "-" &amp; H4284)&lt;&gt;(C4285 &amp; "-" &amp; D4285 &amp; "-" &amp; H4285),"End: " &amp; C4284 &amp; "-" &amp; D4284 &amp; "-" &amp; H4284,""))</f>
        <v/>
      </c>
      <c r="F4284" s="4" t="str">
        <f t="shared" si="987"/>
        <v>Wall Street Journal-10Yr Treasury Yield-08-2019</v>
      </c>
      <c r="G4284" s="7">
        <v>43687</v>
      </c>
      <c r="H4284" s="7" t="str">
        <f t="shared" si="988"/>
        <v>08-2019</v>
      </c>
      <c r="I4284" s="7" t="str">
        <f t="shared" ca="1" si="989"/>
        <v>Wall Street Journal: Wells Fargo &amp; Co.-10Yr Treasury Yield-08-2019</v>
      </c>
      <c r="J4284" s="4" t="str">
        <f t="shared" ca="1" si="990"/>
        <v>10Yr Treasury Yield-Wells Fargo &amp; Co.:08-2019</v>
      </c>
      <c r="K4284" t="s">
        <v>786</v>
      </c>
      <c r="CM4284">
        <v>2.0499999999999998</v>
      </c>
      <c r="CO4284">
        <v>2.2000000000000002</v>
      </c>
      <c r="CQ4284">
        <v>2.4</v>
      </c>
    </row>
    <row r="4285" spans="1:99" x14ac:dyDescent="0.55000000000000004">
      <c r="A4285" s="4" t="str">
        <f t="shared" ca="1" si="985"/>
        <v>Credit Agricole CIB</v>
      </c>
      <c r="B4285" s="4" t="str">
        <f t="shared" si="986"/>
        <v>Michael Carey</v>
      </c>
      <c r="C4285" s="4" t="s">
        <v>246</v>
      </c>
      <c r="D4285" s="4" t="s">
        <v>96</v>
      </c>
      <c r="E4285" s="4" t="str">
        <f>IF(COUNTIF($E$2:E4284,"Begin: " &amp; C4285 &amp; "-" &amp; D4285 &amp; "-" &amp; H4285)=0,"Begin: " &amp; C4285 &amp; "-" &amp; D4285 &amp; "-" &amp; H4285,IF((C4285 &amp; "-" &amp; D4285 &amp; "-" &amp; H4285)&lt;&gt;(C4286 &amp; "-" &amp; D4286 &amp; "-" &amp; H4286),"End: " &amp; C4285 &amp; "-" &amp; D4285 &amp; "-" &amp; H4285,""))</f>
        <v/>
      </c>
      <c r="F4285" s="4" t="str">
        <f t="shared" si="987"/>
        <v>Wall Street Journal-10Yr Treasury Yield-08-2019</v>
      </c>
      <c r="G4285" s="7">
        <v>43687</v>
      </c>
      <c r="H4285" s="7" t="str">
        <f t="shared" si="988"/>
        <v>08-2019</v>
      </c>
      <c r="I4285" s="7" t="str">
        <f t="shared" ca="1" si="989"/>
        <v>Wall Street Journal: Credit Agricole CIB-10Yr Treasury Yield-08-2019</v>
      </c>
      <c r="J4285" s="4" t="str">
        <f t="shared" ca="1" si="990"/>
        <v>10Yr Treasury Yield-Credit Agricole CIB:08-2019</v>
      </c>
      <c r="K4285" t="s">
        <v>200</v>
      </c>
      <c r="CM4285">
        <v>2</v>
      </c>
      <c r="CO4285">
        <v>1.75</v>
      </c>
      <c r="CQ4285">
        <v>1.9</v>
      </c>
    </row>
    <row r="4286" spans="1:99" x14ac:dyDescent="0.55000000000000004">
      <c r="A4286" s="4" t="str">
        <f t="shared" ca="1" si="985"/>
        <v>Econoclast</v>
      </c>
      <c r="B4286" s="4" t="str">
        <f t="shared" si="986"/>
        <v>Mike Cosgrove</v>
      </c>
      <c r="C4286" s="4" t="s">
        <v>246</v>
      </c>
      <c r="D4286" s="4" t="s">
        <v>96</v>
      </c>
      <c r="E4286" s="4" t="str">
        <f>IF(COUNTIF($E$2:E4285,"Begin: " &amp; C4286 &amp; "-" &amp; D4286 &amp; "-" &amp; H4286)=0,"Begin: " &amp; C4286 &amp; "-" &amp; D4286 &amp; "-" &amp; H4286,IF((C4286 &amp; "-" &amp; D4286 &amp; "-" &amp; H4286)&lt;&gt;(C4287 &amp; "-" &amp; D4287 &amp; "-" &amp; H4287),"End: " &amp; C4286 &amp; "-" &amp; D4286 &amp; "-" &amp; H4286,""))</f>
        <v/>
      </c>
      <c r="F4286" s="4" t="str">
        <f t="shared" si="987"/>
        <v>Wall Street Journal-10Yr Treasury Yield-08-2019</v>
      </c>
      <c r="G4286" s="7">
        <v>43687</v>
      </c>
      <c r="H4286" s="7" t="str">
        <f t="shared" si="988"/>
        <v>08-2019</v>
      </c>
      <c r="I4286" s="7" t="str">
        <f t="shared" ca="1" si="989"/>
        <v>Wall Street Journal: Econoclast-10Yr Treasury Yield-08-2019</v>
      </c>
      <c r="J4286" s="4" t="str">
        <f t="shared" ca="1" si="990"/>
        <v>10Yr Treasury Yield-Econoclast:08-2019</v>
      </c>
      <c r="K4286" t="s">
        <v>203</v>
      </c>
      <c r="CM4286">
        <v>1.7</v>
      </c>
      <c r="CO4286">
        <v>1.8</v>
      </c>
      <c r="CQ4286">
        <v>1.7</v>
      </c>
      <c r="CS4286">
        <v>2</v>
      </c>
      <c r="CU4286">
        <v>2.2999999999999998</v>
      </c>
    </row>
    <row r="4287" spans="1:99" x14ac:dyDescent="0.55000000000000004">
      <c r="A4287" s="4" t="str">
        <f t="shared" ca="1" si="985"/>
        <v>Pictet Wealth Management</v>
      </c>
      <c r="B4287" s="4" t="str">
        <f t="shared" si="986"/>
        <v>Thomas Costerg*</v>
      </c>
      <c r="C4287" s="4" t="s">
        <v>246</v>
      </c>
      <c r="D4287" s="4" t="s">
        <v>96</v>
      </c>
      <c r="E4287" s="4" t="str">
        <f>IF(COUNTIF($E$2:E4286,"Begin: " &amp; C4287 &amp; "-" &amp; D4287 &amp; "-" &amp; H4287)=0,"Begin: " &amp; C4287 &amp; "-" &amp; D4287 &amp; "-" &amp; H4287,IF((C4287 &amp; "-" &amp; D4287 &amp; "-" &amp; H4287)&lt;&gt;(C4288 &amp; "-" &amp; D4288 &amp; "-" &amp; H4288),"End: " &amp; C4287 &amp; "-" &amp; D4287 &amp; "-" &amp; H4287,""))</f>
        <v/>
      </c>
      <c r="F4287" s="4" t="str">
        <f t="shared" si="987"/>
        <v>Wall Street Journal-10Yr Treasury Yield-08-2019</v>
      </c>
      <c r="G4287" s="7">
        <v>43687</v>
      </c>
      <c r="H4287" s="7" t="str">
        <f t="shared" si="988"/>
        <v>08-2019</v>
      </c>
      <c r="I4287" s="7" t="str">
        <f t="shared" ca="1" si="989"/>
        <v>Wall Street Journal: Pictet Wealth Management-10Yr Treasury Yield-08-2019</v>
      </c>
      <c r="J4287" s="4" t="str">
        <f t="shared" ca="1" si="990"/>
        <v>10Yr Treasury Yield-Pictet Wealth Management:08-2019</v>
      </c>
      <c r="K4287" t="s">
        <v>814</v>
      </c>
    </row>
    <row r="4288" spans="1:99" x14ac:dyDescent="0.55000000000000004">
      <c r="A4288" s="4" t="str">
        <f t="shared" ca="1" si="985"/>
        <v>Wrightson ICAP</v>
      </c>
      <c r="B4288" s="4" t="str">
        <f t="shared" si="986"/>
        <v>Lou Crandall</v>
      </c>
      <c r="C4288" s="4" t="s">
        <v>246</v>
      </c>
      <c r="D4288" s="4" t="s">
        <v>96</v>
      </c>
      <c r="E4288" s="4" t="str">
        <f>IF(COUNTIF($E$2:E4287,"Begin: " &amp; C4288 &amp; "-" &amp; D4288 &amp; "-" &amp; H4288)=0,"Begin: " &amp; C4288 &amp; "-" &amp; D4288 &amp; "-" &amp; H4288,IF((C4288 &amp; "-" &amp; D4288 &amp; "-" &amp; H4288)&lt;&gt;(C4289 &amp; "-" &amp; D4289 &amp; "-" &amp; H4289),"End: " &amp; C4288 &amp; "-" &amp; D4288 &amp; "-" &amp; H4288,""))</f>
        <v/>
      </c>
      <c r="F4288" s="4" t="str">
        <f t="shared" si="987"/>
        <v>Wall Street Journal-10Yr Treasury Yield-08-2019</v>
      </c>
      <c r="G4288" s="7">
        <v>43687</v>
      </c>
      <c r="H4288" s="7" t="str">
        <f t="shared" si="988"/>
        <v>08-2019</v>
      </c>
      <c r="I4288" s="7" t="str">
        <f t="shared" ca="1" si="989"/>
        <v>Wall Street Journal: Wrightson ICAP-10Yr Treasury Yield-08-2019</v>
      </c>
      <c r="J4288" s="4" t="str">
        <f t="shared" ca="1" si="990"/>
        <v>10Yr Treasury Yield-Wrightson ICAP:08-2019</v>
      </c>
      <c r="K4288" t="s">
        <v>204</v>
      </c>
      <c r="CM4288">
        <v>1.5</v>
      </c>
      <c r="CO4288">
        <v>1.5</v>
      </c>
      <c r="CQ4288">
        <v>1.7</v>
      </c>
      <c r="CS4288">
        <v>1.9</v>
      </c>
      <c r="CU4288">
        <v>2</v>
      </c>
    </row>
    <row r="4289" spans="1:99" x14ac:dyDescent="0.55000000000000004">
      <c r="A4289" s="4" t="str">
        <f t="shared" ca="1" si="985"/>
        <v>Independent Consultant</v>
      </c>
      <c r="B4289" s="4" t="str">
        <f t="shared" si="986"/>
        <v>Amy Crews Cutts</v>
      </c>
      <c r="C4289" s="4" t="s">
        <v>246</v>
      </c>
      <c r="D4289" s="4" t="s">
        <v>96</v>
      </c>
      <c r="E4289" s="4" t="str">
        <f>IF(COUNTIF($E$2:E4288,"Begin: " &amp; C4289 &amp; "-" &amp; D4289 &amp; "-" &amp; H4289)=0,"Begin: " &amp; C4289 &amp; "-" &amp; D4289 &amp; "-" &amp; H4289,IF((C4289 &amp; "-" &amp; D4289 &amp; "-" &amp; H4289)&lt;&gt;(C4290 &amp; "-" &amp; D4290 &amp; "-" &amp; H4290),"End: " &amp; C4289 &amp; "-" &amp; D4289 &amp; "-" &amp; H4289,""))</f>
        <v/>
      </c>
      <c r="F4289" s="4" t="str">
        <f t="shared" si="987"/>
        <v>Wall Street Journal-10Yr Treasury Yield-08-2019</v>
      </c>
      <c r="G4289" s="7">
        <v>43687</v>
      </c>
      <c r="H4289" s="7" t="str">
        <f t="shared" si="988"/>
        <v>08-2019</v>
      </c>
      <c r="I4289" s="7" t="str">
        <f t="shared" ca="1" si="989"/>
        <v>Wall Street Journal: Independent Consultant-10Yr Treasury Yield-08-2019</v>
      </c>
      <c r="J4289" s="4" t="str">
        <f t="shared" ca="1" si="990"/>
        <v>10Yr Treasury Yield-Independent Consultant:08-2019</v>
      </c>
      <c r="K4289" t="s">
        <v>805</v>
      </c>
      <c r="CM4289">
        <v>1.85</v>
      </c>
      <c r="CO4289">
        <v>1.73</v>
      </c>
      <c r="CQ4289">
        <v>1.61</v>
      </c>
      <c r="CS4289">
        <v>1.5</v>
      </c>
      <c r="CU4289">
        <v>1.5</v>
      </c>
    </row>
    <row r="4290" spans="1:99" x14ac:dyDescent="0.55000000000000004">
      <c r="A4290" s="4" t="str">
        <f t="shared" ca="1" si="985"/>
        <v>Oxford Economics</v>
      </c>
      <c r="B4290" s="4" t="str">
        <f t="shared" si="986"/>
        <v>Greg Daco</v>
      </c>
      <c r="C4290" s="4" t="s">
        <v>246</v>
      </c>
      <c r="D4290" s="4" t="s">
        <v>96</v>
      </c>
      <c r="E4290" s="4" t="str">
        <f>IF(COUNTIF($E$2:E4289,"Begin: " &amp; C4290 &amp; "-" &amp; D4290 &amp; "-" &amp; H4290)=0,"Begin: " &amp; C4290 &amp; "-" &amp; D4290 &amp; "-" &amp; H4290,IF((C4290 &amp; "-" &amp; D4290 &amp; "-" &amp; H4290)&lt;&gt;(C4291 &amp; "-" &amp; D4291 &amp; "-" &amp; H4291),"End: " &amp; C4290 &amp; "-" &amp; D4290 &amp; "-" &amp; H4290,""))</f>
        <v/>
      </c>
      <c r="F4290" s="4" t="str">
        <f t="shared" si="987"/>
        <v>Wall Street Journal-10Yr Treasury Yield-08-2019</v>
      </c>
      <c r="G4290" s="7">
        <v>43687</v>
      </c>
      <c r="H4290" s="7" t="str">
        <f t="shared" si="988"/>
        <v>08-2019</v>
      </c>
      <c r="I4290" s="7" t="str">
        <f t="shared" ca="1" si="989"/>
        <v>Wall Street Journal: Oxford Economics-10Yr Treasury Yield-08-2019</v>
      </c>
      <c r="J4290" s="4" t="str">
        <f t="shared" ca="1" si="990"/>
        <v>10Yr Treasury Yield-Oxford Economics:08-2019</v>
      </c>
      <c r="K4290" t="s">
        <v>429</v>
      </c>
      <c r="CM4290">
        <v>1.875</v>
      </c>
      <c r="CO4290">
        <v>1.9</v>
      </c>
      <c r="CQ4290">
        <v>1.9550000000000001</v>
      </c>
      <c r="CS4290">
        <v>2.0049999999999999</v>
      </c>
      <c r="CU4290">
        <v>2.1190000000000002</v>
      </c>
    </row>
    <row r="4291" spans="1:99" x14ac:dyDescent="0.55000000000000004">
      <c r="A4291" s="4" t="str">
        <f t="shared" ca="1" si="985"/>
        <v>Georgia State University</v>
      </c>
      <c r="B4291" s="4" t="str">
        <f t="shared" si="986"/>
        <v>Rajeev Dhawan</v>
      </c>
      <c r="C4291" s="4" t="s">
        <v>246</v>
      </c>
      <c r="D4291" s="4" t="s">
        <v>96</v>
      </c>
      <c r="E4291" s="4" t="str">
        <f>IF(COUNTIF($E$2:E4290,"Begin: " &amp; C4291 &amp; "-" &amp; D4291 &amp; "-" &amp; H4291)=0,"Begin: " &amp; C4291 &amp; "-" &amp; D4291 &amp; "-" &amp; H4291,IF((C4291 &amp; "-" &amp; D4291 &amp; "-" &amp; H4291)&lt;&gt;(C4292 &amp; "-" &amp; D4292 &amp; "-" &amp; H4292),"End: " &amp; C4291 &amp; "-" &amp; D4291 &amp; "-" &amp; H4291,""))</f>
        <v/>
      </c>
      <c r="F4291" s="4" t="str">
        <f t="shared" si="987"/>
        <v>Wall Street Journal-10Yr Treasury Yield-08-2019</v>
      </c>
      <c r="G4291" s="7">
        <v>43687</v>
      </c>
      <c r="H4291" s="7" t="str">
        <f t="shared" si="988"/>
        <v>08-2019</v>
      </c>
      <c r="I4291" s="7" t="str">
        <f t="shared" ca="1" si="989"/>
        <v>Wall Street Journal: Georgia State University-10Yr Treasury Yield-08-2019</v>
      </c>
      <c r="J4291" s="4" t="str">
        <f t="shared" ca="1" si="990"/>
        <v>10Yr Treasury Yield-Georgia State University:08-2019</v>
      </c>
      <c r="K4291" t="s">
        <v>430</v>
      </c>
      <c r="CM4291">
        <v>2.0099999999999998</v>
      </c>
      <c r="CO4291">
        <v>2.2200000000000002</v>
      </c>
      <c r="CQ4291">
        <v>2.15</v>
      </c>
      <c r="CS4291">
        <v>2.4</v>
      </c>
      <c r="CU4291">
        <v>2.75</v>
      </c>
    </row>
    <row r="4292" spans="1:99" x14ac:dyDescent="0.55000000000000004">
      <c r="A4292" s="4" t="str">
        <f t="shared" ca="1" si="985"/>
        <v>National Association of Home Builders</v>
      </c>
      <c r="B4292" s="4" t="str">
        <f t="shared" si="986"/>
        <v>Robert Dietz</v>
      </c>
      <c r="C4292" s="4" t="s">
        <v>246</v>
      </c>
      <c r="D4292" s="4" t="s">
        <v>96</v>
      </c>
      <c r="E4292" s="4" t="str">
        <f>IF(COUNTIF($E$2:E4291,"Begin: " &amp; C4292 &amp; "-" &amp; D4292 &amp; "-" &amp; H4292)=0,"Begin: " &amp; C4292 &amp; "-" &amp; D4292 &amp; "-" &amp; H4292,IF((C4292 &amp; "-" &amp; D4292 &amp; "-" &amp; H4292)&lt;&gt;(C4293 &amp; "-" &amp; D4293 &amp; "-" &amp; H4293),"End: " &amp; C4292 &amp; "-" &amp; D4292 &amp; "-" &amp; H4292,""))</f>
        <v/>
      </c>
      <c r="F4292" s="4" t="str">
        <f t="shared" si="987"/>
        <v>Wall Street Journal-10Yr Treasury Yield-08-2019</v>
      </c>
      <c r="G4292" s="7">
        <v>43687</v>
      </c>
      <c r="H4292" s="7" t="str">
        <f t="shared" si="988"/>
        <v>08-2019</v>
      </c>
      <c r="I4292" s="7" t="str">
        <f t="shared" ca="1" si="989"/>
        <v>Wall Street Journal: National Association of Home Builders-10Yr Treasury Yield-08-2019</v>
      </c>
      <c r="J4292" s="4" t="str">
        <f t="shared" ca="1" si="990"/>
        <v>10Yr Treasury Yield-National Association of Home Builders:08-2019</v>
      </c>
      <c r="K4292" t="s">
        <v>754</v>
      </c>
      <c r="CM4292">
        <v>2.23</v>
      </c>
      <c r="CO4292">
        <v>2.5</v>
      </c>
      <c r="CQ4292">
        <v>2.72</v>
      </c>
      <c r="CS4292">
        <v>2.85</v>
      </c>
      <c r="CU4292">
        <v>2.97</v>
      </c>
    </row>
    <row r="4293" spans="1:99" x14ac:dyDescent="0.55000000000000004">
      <c r="A4293" s="4" t="str">
        <f t="shared" ca="1" si="985"/>
        <v>Fannie Mae</v>
      </c>
      <c r="B4293" s="4" t="str">
        <f t="shared" si="986"/>
        <v>Douglas Duncan</v>
      </c>
      <c r="C4293" s="4" t="s">
        <v>246</v>
      </c>
      <c r="D4293" s="4" t="s">
        <v>96</v>
      </c>
      <c r="E4293" s="4" t="str">
        <f>IF(COUNTIF($E$2:E4292,"Begin: " &amp; C4293 &amp; "-" &amp; D4293 &amp; "-" &amp; H4293)=0,"Begin: " &amp; C4293 &amp; "-" &amp; D4293 &amp; "-" &amp; H4293,IF((C4293 &amp; "-" &amp; D4293 &amp; "-" &amp; H4293)&lt;&gt;(C4294 &amp; "-" &amp; D4294 &amp; "-" &amp; H4294),"End: " &amp; C4293 &amp; "-" &amp; D4293 &amp; "-" &amp; H4293,""))</f>
        <v/>
      </c>
      <c r="F4293" s="4" t="str">
        <f t="shared" si="987"/>
        <v>Wall Street Journal-10Yr Treasury Yield-08-2019</v>
      </c>
      <c r="G4293" s="7">
        <v>43687</v>
      </c>
      <c r="H4293" s="7" t="str">
        <f t="shared" si="988"/>
        <v>08-2019</v>
      </c>
      <c r="I4293" s="7" t="str">
        <f t="shared" ca="1" si="989"/>
        <v>Wall Street Journal: Fannie Mae-10Yr Treasury Yield-08-2019</v>
      </c>
      <c r="J4293" s="4" t="str">
        <f t="shared" ca="1" si="990"/>
        <v>10Yr Treasury Yield-Fannie Mae:08-2019</v>
      </c>
      <c r="K4293" t="s">
        <v>206</v>
      </c>
      <c r="CM4293">
        <v>2</v>
      </c>
      <c r="CO4293">
        <v>2</v>
      </c>
      <c r="CQ4293">
        <v>2.1</v>
      </c>
      <c r="CS4293">
        <v>2.1</v>
      </c>
      <c r="CU4293">
        <v>2.1</v>
      </c>
    </row>
    <row r="4294" spans="1:99" x14ac:dyDescent="0.55000000000000004">
      <c r="A4294" s="4" t="str">
        <f t="shared" ca="1" si="985"/>
        <v>Comerica Bank</v>
      </c>
      <c r="B4294" s="4" t="str">
        <f t="shared" si="986"/>
        <v>Robert Dye</v>
      </c>
      <c r="C4294" s="4" t="s">
        <v>246</v>
      </c>
      <c r="D4294" s="4" t="s">
        <v>96</v>
      </c>
      <c r="E4294" s="4" t="str">
        <f>IF(COUNTIF($E$2:E4293,"Begin: " &amp; C4294 &amp; "-" &amp; D4294 &amp; "-" &amp; H4294)=0,"Begin: " &amp; C4294 &amp; "-" &amp; D4294 &amp; "-" &amp; H4294,IF((C4294 &amp; "-" &amp; D4294 &amp; "-" &amp; H4294)&lt;&gt;(C4295 &amp; "-" &amp; D4295 &amp; "-" &amp; H4295),"End: " &amp; C4294 &amp; "-" &amp; D4294 &amp; "-" &amp; H4294,""))</f>
        <v/>
      </c>
      <c r="F4294" s="4" t="str">
        <f t="shared" si="987"/>
        <v>Wall Street Journal-10Yr Treasury Yield-08-2019</v>
      </c>
      <c r="G4294" s="7">
        <v>43687</v>
      </c>
      <c r="H4294" s="7" t="str">
        <f t="shared" si="988"/>
        <v>08-2019</v>
      </c>
      <c r="I4294" s="7" t="str">
        <f t="shared" ca="1" si="989"/>
        <v>Wall Street Journal: Comerica Bank-10Yr Treasury Yield-08-2019</v>
      </c>
      <c r="J4294" s="4" t="str">
        <f t="shared" ca="1" si="990"/>
        <v>10Yr Treasury Yield-Comerica Bank:08-2019</v>
      </c>
      <c r="K4294" t="s">
        <v>207</v>
      </c>
      <c r="CM4294">
        <v>1.89</v>
      </c>
      <c r="CO4294">
        <v>1.92</v>
      </c>
      <c r="CQ4294">
        <v>1.82</v>
      </c>
      <c r="CS4294">
        <v>1.88</v>
      </c>
      <c r="CU4294">
        <v>1.97</v>
      </c>
    </row>
    <row r="4295" spans="1:99" x14ac:dyDescent="0.55000000000000004">
      <c r="A4295" s="4" t="str">
        <f t="shared" ca="1" si="985"/>
        <v>PNC Financial Services Group</v>
      </c>
      <c r="B4295" s="4" t="str">
        <f t="shared" si="986"/>
        <v>Augustine Faucher</v>
      </c>
      <c r="C4295" s="4" t="s">
        <v>246</v>
      </c>
      <c r="D4295" s="4" t="s">
        <v>96</v>
      </c>
      <c r="E4295" s="4" t="str">
        <f>IF(COUNTIF($E$2:E4294,"Begin: " &amp; C4295 &amp; "-" &amp; D4295 &amp; "-" &amp; H4295)=0,"Begin: " &amp; C4295 &amp; "-" &amp; D4295 &amp; "-" &amp; H4295,IF((C4295 &amp; "-" &amp; D4295 &amp; "-" &amp; H4295)&lt;&gt;(C4296 &amp; "-" &amp; D4296 &amp; "-" &amp; H4296),"End: " &amp; C4295 &amp; "-" &amp; D4295 &amp; "-" &amp; H4295,""))</f>
        <v/>
      </c>
      <c r="F4295" s="4" t="str">
        <f t="shared" si="987"/>
        <v>Wall Street Journal-10Yr Treasury Yield-08-2019</v>
      </c>
      <c r="G4295" s="7">
        <v>43687</v>
      </c>
      <c r="H4295" s="7" t="str">
        <f t="shared" si="988"/>
        <v>08-2019</v>
      </c>
      <c r="I4295" s="7" t="str">
        <f t="shared" ca="1" si="989"/>
        <v>Wall Street Journal: PNC Financial Services Group-10Yr Treasury Yield-08-2019</v>
      </c>
      <c r="J4295" s="4" t="str">
        <f t="shared" ca="1" si="990"/>
        <v>10Yr Treasury Yield-PNC Financial Services Group:08-2019</v>
      </c>
      <c r="K4295" t="s">
        <v>769</v>
      </c>
      <c r="CM4295">
        <v>1.89</v>
      </c>
      <c r="CO4295">
        <v>2.19</v>
      </c>
      <c r="CQ4295">
        <v>2.2999999999999998</v>
      </c>
      <c r="CS4295">
        <v>2.5299999999999998</v>
      </c>
      <c r="CU4295">
        <v>2.77</v>
      </c>
    </row>
    <row r="4296" spans="1:99" x14ac:dyDescent="0.55000000000000004">
      <c r="A4296" s="4" t="str">
        <f t="shared" ca="1" si="985"/>
        <v>California Lutheran University</v>
      </c>
      <c r="B4296" s="4" t="str">
        <f t="shared" si="986"/>
        <v>Matthew Fienup/Dan Hamilton</v>
      </c>
      <c r="C4296" s="4" t="s">
        <v>246</v>
      </c>
      <c r="D4296" s="4" t="s">
        <v>96</v>
      </c>
      <c r="E4296" s="4" t="str">
        <f>IF(COUNTIF($E$2:E4295,"Begin: " &amp; C4296 &amp; "-" &amp; D4296 &amp; "-" &amp; H4296)=0,"Begin: " &amp; C4296 &amp; "-" &amp; D4296 &amp; "-" &amp; H4296,IF((C4296 &amp; "-" &amp; D4296 &amp; "-" &amp; H4296)&lt;&gt;(C4297 &amp; "-" &amp; D4297 &amp; "-" &amp; H4297),"End: " &amp; C4296 &amp; "-" &amp; D4296 &amp; "-" &amp; H4296,""))</f>
        <v/>
      </c>
      <c r="F4296" s="4" t="str">
        <f t="shared" si="987"/>
        <v>Wall Street Journal-10Yr Treasury Yield-08-2019</v>
      </c>
      <c r="G4296" s="7">
        <v>43687</v>
      </c>
      <c r="H4296" s="7" t="str">
        <f t="shared" si="988"/>
        <v>08-2019</v>
      </c>
      <c r="I4296" s="7" t="str">
        <f t="shared" ca="1" si="989"/>
        <v>Wall Street Journal: California Lutheran University-10Yr Treasury Yield-08-2019</v>
      </c>
      <c r="J4296" s="4" t="str">
        <f t="shared" ca="1" si="990"/>
        <v>10Yr Treasury Yield-California Lutheran University:08-2019</v>
      </c>
      <c r="K4296" t="s">
        <v>796</v>
      </c>
      <c r="CM4296">
        <v>2.0699999999999998</v>
      </c>
      <c r="CO4296">
        <v>1.94</v>
      </c>
      <c r="CQ4296">
        <v>2.0299999999999998</v>
      </c>
      <c r="CS4296">
        <v>1.98</v>
      </c>
      <c r="CU4296">
        <v>2.04</v>
      </c>
    </row>
    <row r="4297" spans="1:99" x14ac:dyDescent="0.55000000000000004">
      <c r="A4297" s="4" t="str">
        <f t="shared" ca="1" si="985"/>
        <v>MFR</v>
      </c>
      <c r="B4297" s="4" t="str">
        <f t="shared" si="986"/>
        <v>Maria Fiorini Ramirez/Joshua Shapiro</v>
      </c>
      <c r="C4297" s="4" t="s">
        <v>246</v>
      </c>
      <c r="D4297" s="4" t="s">
        <v>96</v>
      </c>
      <c r="E4297" s="4" t="str">
        <f>IF(COUNTIF($E$2:E4296,"Begin: " &amp; C4297 &amp; "-" &amp; D4297 &amp; "-" &amp; H4297)=0,"Begin: " &amp; C4297 &amp; "-" &amp; D4297 &amp; "-" &amp; H4297,IF((C4297 &amp; "-" &amp; D4297 &amp; "-" &amp; H4297)&lt;&gt;(C4298 &amp; "-" &amp; D4298 &amp; "-" &amp; H4298),"End: " &amp; C4297 &amp; "-" &amp; D4297 &amp; "-" &amp; H4297,""))</f>
        <v/>
      </c>
      <c r="F4297" s="4" t="str">
        <f t="shared" si="987"/>
        <v>Wall Street Journal-10Yr Treasury Yield-08-2019</v>
      </c>
      <c r="G4297" s="7">
        <v>43687</v>
      </c>
      <c r="H4297" s="7" t="str">
        <f t="shared" si="988"/>
        <v>08-2019</v>
      </c>
      <c r="I4297" s="7" t="str">
        <f t="shared" ca="1" si="989"/>
        <v>Wall Street Journal: MFR-10Yr Treasury Yield-08-2019</v>
      </c>
      <c r="J4297" s="4" t="str">
        <f t="shared" ca="1" si="990"/>
        <v>10Yr Treasury Yield-MFR:08-2019</v>
      </c>
      <c r="K4297" t="s">
        <v>208</v>
      </c>
      <c r="CM4297">
        <v>1.85</v>
      </c>
      <c r="CO4297">
        <v>1.75</v>
      </c>
      <c r="CQ4297">
        <v>1.75</v>
      </c>
    </row>
    <row r="4298" spans="1:99" x14ac:dyDescent="0.55000000000000004">
      <c r="A4298" s="4" t="str">
        <f t="shared" ca="1" si="985"/>
        <v>Chamber of Commerce</v>
      </c>
      <c r="B4298" s="4" t="str">
        <f t="shared" si="986"/>
        <v>J.D. Foster</v>
      </c>
      <c r="C4298" s="4" t="s">
        <v>246</v>
      </c>
      <c r="D4298" s="4" t="s">
        <v>96</v>
      </c>
      <c r="E4298" s="4" t="str">
        <f>IF(COUNTIF($E$2:E4297,"Begin: " &amp; C4298 &amp; "-" &amp; D4298 &amp; "-" &amp; H4298)=0,"Begin: " &amp; C4298 &amp; "-" &amp; D4298 &amp; "-" &amp; H4298,IF((C4298 &amp; "-" &amp; D4298 &amp; "-" &amp; H4298)&lt;&gt;(C4299 &amp; "-" &amp; D4299 &amp; "-" &amp; H4299),"End: " &amp; C4298 &amp; "-" &amp; D4298 &amp; "-" &amp; H4298,""))</f>
        <v/>
      </c>
      <c r="F4298" s="4" t="str">
        <f t="shared" si="987"/>
        <v>Wall Street Journal-10Yr Treasury Yield-08-2019</v>
      </c>
      <c r="G4298" s="7">
        <v>43687</v>
      </c>
      <c r="H4298" s="7" t="str">
        <f t="shared" si="988"/>
        <v>08-2019</v>
      </c>
      <c r="I4298" s="7" t="str">
        <f t="shared" ca="1" si="989"/>
        <v>Wall Street Journal: Chamber of Commerce-10Yr Treasury Yield-08-2019</v>
      </c>
      <c r="J4298" s="4" t="str">
        <f t="shared" ca="1" si="990"/>
        <v>10Yr Treasury Yield-Chamber of Commerce:08-2019</v>
      </c>
      <c r="K4298" t="s">
        <v>766</v>
      </c>
      <c r="CM4298">
        <v>2.25</v>
      </c>
      <c r="CO4298">
        <v>2.4500000000000002</v>
      </c>
      <c r="CQ4298">
        <v>2.65</v>
      </c>
    </row>
    <row r="4299" spans="1:99" x14ac:dyDescent="0.55000000000000004">
      <c r="A4299" s="4" t="str">
        <f t="shared" ca="1" si="985"/>
        <v>Mortgage Bankers Association</v>
      </c>
      <c r="B4299" s="4" t="str">
        <f t="shared" si="986"/>
        <v>Mike Fratantoni</v>
      </c>
      <c r="C4299" s="4" t="s">
        <v>246</v>
      </c>
      <c r="D4299" s="4" t="s">
        <v>96</v>
      </c>
      <c r="E4299" s="4" t="str">
        <f>IF(COUNTIF($E$2:E4298,"Begin: " &amp; C4299 &amp; "-" &amp; D4299 &amp; "-" &amp; H4299)=0,"Begin: " &amp; C4299 &amp; "-" &amp; D4299 &amp; "-" &amp; H4299,IF((C4299 &amp; "-" &amp; D4299 &amp; "-" &amp; H4299)&lt;&gt;(C4300 &amp; "-" &amp; D4300 &amp; "-" &amp; H4300),"End: " &amp; C4299 &amp; "-" &amp; D4299 &amp; "-" &amp; H4299,""))</f>
        <v/>
      </c>
      <c r="F4299" s="4" t="str">
        <f t="shared" si="987"/>
        <v>Wall Street Journal-10Yr Treasury Yield-08-2019</v>
      </c>
      <c r="G4299" s="7">
        <v>43687</v>
      </c>
      <c r="H4299" s="7" t="str">
        <f t="shared" si="988"/>
        <v>08-2019</v>
      </c>
      <c r="I4299" s="7" t="str">
        <f t="shared" ca="1" si="989"/>
        <v>Wall Street Journal: Mortgage Bankers Association-10Yr Treasury Yield-08-2019</v>
      </c>
      <c r="J4299" s="4" t="str">
        <f t="shared" ca="1" si="990"/>
        <v>10Yr Treasury Yield-Mortgage Bankers Association:08-2019</v>
      </c>
      <c r="K4299" t="s">
        <v>209</v>
      </c>
      <c r="CM4299">
        <v>2.1</v>
      </c>
      <c r="CO4299">
        <v>2.1</v>
      </c>
      <c r="CQ4299">
        <v>2.1</v>
      </c>
      <c r="CS4299">
        <v>2.2000000000000002</v>
      </c>
      <c r="CU4299">
        <v>2.2000000000000002</v>
      </c>
    </row>
    <row r="4300" spans="1:99" x14ac:dyDescent="0.55000000000000004">
      <c r="A4300" s="4" t="str">
        <f t="shared" ca="1" si="985"/>
        <v>Robert Fry Economics LLC</v>
      </c>
      <c r="B4300" s="4" t="str">
        <f t="shared" si="986"/>
        <v>Robert Fry</v>
      </c>
      <c r="C4300" s="4" t="s">
        <v>246</v>
      </c>
      <c r="D4300" s="4" t="s">
        <v>96</v>
      </c>
      <c r="E4300" s="4" t="str">
        <f>IF(COUNTIF($E$2:E4299,"Begin: " &amp; C4300 &amp; "-" &amp; D4300 &amp; "-" &amp; H4300)=0,"Begin: " &amp; C4300 &amp; "-" &amp; D4300 &amp; "-" &amp; H4300,IF((C4300 &amp; "-" &amp; D4300 &amp; "-" &amp; H4300)&lt;&gt;(C4301 &amp; "-" &amp; D4301 &amp; "-" &amp; H4301),"End: " &amp; C4300 &amp; "-" &amp; D4300 &amp; "-" &amp; H4300,""))</f>
        <v/>
      </c>
      <c r="F4300" s="4" t="str">
        <f t="shared" si="987"/>
        <v>Wall Street Journal-10Yr Treasury Yield-08-2019</v>
      </c>
      <c r="G4300" s="7">
        <v>43687</v>
      </c>
      <c r="H4300" s="7" t="str">
        <f t="shared" si="988"/>
        <v>08-2019</v>
      </c>
      <c r="I4300" s="7" t="str">
        <f t="shared" ca="1" si="989"/>
        <v>Wall Street Journal: Robert Fry Economics LLC-10Yr Treasury Yield-08-2019</v>
      </c>
      <c r="J4300" s="4" t="str">
        <f t="shared" ca="1" si="990"/>
        <v>10Yr Treasury Yield-Robert Fry Economics LLC:08-2019</v>
      </c>
      <c r="K4300" t="s">
        <v>764</v>
      </c>
      <c r="CM4300">
        <v>2</v>
      </c>
      <c r="CO4300">
        <v>2.4</v>
      </c>
      <c r="CQ4300">
        <v>2.8</v>
      </c>
      <c r="CS4300">
        <v>3.2</v>
      </c>
      <c r="CU4300">
        <v>3.5</v>
      </c>
    </row>
    <row r="4301" spans="1:99" x14ac:dyDescent="0.55000000000000004">
      <c r="A4301" s="4" t="str">
        <f t="shared" ca="1" si="985"/>
        <v>Societe Generale</v>
      </c>
      <c r="B4301" s="4" t="str">
        <f t="shared" si="986"/>
        <v>Stephen Gallagher</v>
      </c>
      <c r="C4301" s="4" t="s">
        <v>246</v>
      </c>
      <c r="D4301" s="4" t="s">
        <v>96</v>
      </c>
      <c r="E4301" s="4" t="str">
        <f>IF(COUNTIF($E$2:E4300,"Begin: " &amp; C4301 &amp; "-" &amp; D4301 &amp; "-" &amp; H4301)=0,"Begin: " &amp; C4301 &amp; "-" &amp; D4301 &amp; "-" &amp; H4301,IF((C4301 &amp; "-" &amp; D4301 &amp; "-" &amp; H4301)&lt;&gt;(C4302 &amp; "-" &amp; D4302 &amp; "-" &amp; H4302),"End: " &amp; C4301 &amp; "-" &amp; D4301 &amp; "-" &amp; H4301,""))</f>
        <v/>
      </c>
      <c r="F4301" s="4" t="str">
        <f t="shared" si="987"/>
        <v>Wall Street Journal-10Yr Treasury Yield-08-2019</v>
      </c>
      <c r="G4301" s="7">
        <v>43687</v>
      </c>
      <c r="H4301" s="7" t="str">
        <f t="shared" si="988"/>
        <v>08-2019</v>
      </c>
      <c r="I4301" s="7" t="str">
        <f t="shared" ca="1" si="989"/>
        <v>Wall Street Journal: Societe Generale-10Yr Treasury Yield-08-2019</v>
      </c>
      <c r="J4301" s="4" t="str">
        <f t="shared" ca="1" si="990"/>
        <v>10Yr Treasury Yield-Societe Generale:08-2019</v>
      </c>
      <c r="K4301" t="s">
        <v>657</v>
      </c>
      <c r="CM4301">
        <v>1.7</v>
      </c>
      <c r="CO4301">
        <v>1.5</v>
      </c>
      <c r="CQ4301">
        <v>1.7</v>
      </c>
      <c r="CS4301">
        <v>2.5</v>
      </c>
      <c r="CU4301">
        <v>3</v>
      </c>
    </row>
    <row r="4302" spans="1:99" x14ac:dyDescent="0.55000000000000004">
      <c r="A4302" s="4" t="str">
        <f t="shared" ca="1" si="985"/>
        <v>Barclays</v>
      </c>
      <c r="B4302" s="4" t="str">
        <f t="shared" si="986"/>
        <v>Michael Gapen*</v>
      </c>
      <c r="C4302" s="4" t="s">
        <v>246</v>
      </c>
      <c r="D4302" s="4" t="s">
        <v>96</v>
      </c>
      <c r="E4302" s="4" t="str">
        <f>IF(COUNTIF($E$2:E4301,"Begin: " &amp; C4302 &amp; "-" &amp; D4302 &amp; "-" &amp; H4302)=0,"Begin: " &amp; C4302 &amp; "-" &amp; D4302 &amp; "-" &amp; H4302,IF((C4302 &amp; "-" &amp; D4302 &amp; "-" &amp; H4302)&lt;&gt;(C4303 &amp; "-" &amp; D4303 &amp; "-" &amp; H4303),"End: " &amp; C4302 &amp; "-" &amp; D4302 &amp; "-" &amp; H4302,""))</f>
        <v/>
      </c>
      <c r="F4302" s="4" t="str">
        <f t="shared" si="987"/>
        <v>Wall Street Journal-10Yr Treasury Yield-08-2019</v>
      </c>
      <c r="G4302" s="7">
        <v>43687</v>
      </c>
      <c r="H4302" s="7" t="str">
        <f t="shared" si="988"/>
        <v>08-2019</v>
      </c>
      <c r="I4302" s="7" t="str">
        <f t="shared" ca="1" si="989"/>
        <v>Wall Street Journal: Barclays-10Yr Treasury Yield-08-2019</v>
      </c>
      <c r="J4302" s="4" t="str">
        <f t="shared" ca="1" si="990"/>
        <v>10Yr Treasury Yield-Barclays:08-2019</v>
      </c>
      <c r="K4302" t="s">
        <v>815</v>
      </c>
    </row>
    <row r="4303" spans="1:99" x14ac:dyDescent="0.55000000000000004">
      <c r="A4303" s="4" t="str">
        <f t="shared" ca="1" si="985"/>
        <v>NatWest Markets</v>
      </c>
      <c r="B4303" s="4" t="str">
        <f t="shared" si="986"/>
        <v>Michelle Girard*</v>
      </c>
      <c r="C4303" s="4" t="s">
        <v>246</v>
      </c>
      <c r="D4303" s="4" t="s">
        <v>96</v>
      </c>
      <c r="E4303" s="4" t="str">
        <f>IF(COUNTIF($E$2:E4302,"Begin: " &amp; C4303 &amp; "-" &amp; D4303 &amp; "-" &amp; H4303)=0,"Begin: " &amp; C4303 &amp; "-" &amp; D4303 &amp; "-" &amp; H4303,IF((C4303 &amp; "-" &amp; D4303 &amp; "-" &amp; H4303)&lt;&gt;(C4304 &amp; "-" &amp; D4304 &amp; "-" &amp; H4304),"End: " &amp; C4303 &amp; "-" &amp; D4303 &amp; "-" &amp; H4303,""))</f>
        <v/>
      </c>
      <c r="F4303" s="4" t="str">
        <f t="shared" si="987"/>
        <v>Wall Street Journal-10Yr Treasury Yield-08-2019</v>
      </c>
      <c r="G4303" s="7">
        <v>43687</v>
      </c>
      <c r="H4303" s="7" t="str">
        <f t="shared" si="988"/>
        <v>08-2019</v>
      </c>
      <c r="I4303" s="7" t="str">
        <f t="shared" ca="1" si="989"/>
        <v>Wall Street Journal: NatWest Markets-10Yr Treasury Yield-08-2019</v>
      </c>
      <c r="J4303" s="4" t="str">
        <f t="shared" ca="1" si="990"/>
        <v>10Yr Treasury Yield-NatWest Markets:08-2019</v>
      </c>
      <c r="K4303" t="s">
        <v>816</v>
      </c>
    </row>
    <row r="4304" spans="1:99" x14ac:dyDescent="0.55000000000000004">
      <c r="A4304" s="4" t="str">
        <f t="shared" ca="1" si="985"/>
        <v>BMO Capital</v>
      </c>
      <c r="B4304" s="4" t="str">
        <f t="shared" si="986"/>
        <v>Michael Gregory*</v>
      </c>
      <c r="C4304" s="4" t="s">
        <v>246</v>
      </c>
      <c r="D4304" s="4" t="s">
        <v>96</v>
      </c>
      <c r="E4304" s="4" t="str">
        <f>IF(COUNTIF($E$2:E4303,"Begin: " &amp; C4304 &amp; "-" &amp; D4304 &amp; "-" &amp; H4304)=0,"Begin: " &amp; C4304 &amp; "-" &amp; D4304 &amp; "-" &amp; H4304,IF((C4304 &amp; "-" &amp; D4304 &amp; "-" &amp; H4304)&lt;&gt;(C4305 &amp; "-" &amp; D4305 &amp; "-" &amp; H4305),"End: " &amp; C4304 &amp; "-" &amp; D4304 &amp; "-" &amp; H4304,""))</f>
        <v/>
      </c>
      <c r="F4304" s="4" t="str">
        <f t="shared" si="987"/>
        <v>Wall Street Journal-10Yr Treasury Yield-08-2019</v>
      </c>
      <c r="G4304" s="7">
        <v>43687</v>
      </c>
      <c r="H4304" s="7" t="str">
        <f t="shared" si="988"/>
        <v>08-2019</v>
      </c>
      <c r="I4304" s="7" t="str">
        <f t="shared" ca="1" si="989"/>
        <v>Wall Street Journal: BMO Capital-10Yr Treasury Yield-08-2019</v>
      </c>
      <c r="J4304" s="4" t="str">
        <f t="shared" ca="1" si="990"/>
        <v>10Yr Treasury Yield-BMO Capital:08-2019</v>
      </c>
      <c r="K4304" t="s">
        <v>839</v>
      </c>
    </row>
    <row r="4305" spans="1:99" x14ac:dyDescent="0.55000000000000004">
      <c r="A4305" s="4" t="str">
        <f t="shared" ca="1" si="985"/>
        <v>TD Securities</v>
      </c>
      <c r="B4305" s="4" t="str">
        <f t="shared" si="986"/>
        <v>Michael Hanson*</v>
      </c>
      <c r="C4305" s="4" t="s">
        <v>246</v>
      </c>
      <c r="D4305" s="4" t="s">
        <v>96</v>
      </c>
      <c r="E4305" s="4" t="str">
        <f>IF(COUNTIF($E$2:E4304,"Begin: " &amp; C4305 &amp; "-" &amp; D4305 &amp; "-" &amp; H4305)=0,"Begin: " &amp; C4305 &amp; "-" &amp; D4305 &amp; "-" &amp; H4305,IF((C4305 &amp; "-" &amp; D4305 &amp; "-" &amp; H4305)&lt;&gt;(C4306 &amp; "-" &amp; D4306 &amp; "-" &amp; H4306),"End: " &amp; C4305 &amp; "-" &amp; D4305 &amp; "-" &amp; H4305,""))</f>
        <v/>
      </c>
      <c r="F4305" s="4" t="str">
        <f t="shared" si="987"/>
        <v>Wall Street Journal-10Yr Treasury Yield-08-2019</v>
      </c>
      <c r="G4305" s="7">
        <v>43687</v>
      </c>
      <c r="H4305" s="7" t="str">
        <f t="shared" si="988"/>
        <v>08-2019</v>
      </c>
      <c r="I4305" s="7" t="str">
        <f t="shared" ca="1" si="989"/>
        <v>Wall Street Journal: TD Securities-10Yr Treasury Yield-08-2019</v>
      </c>
      <c r="J4305" s="4" t="str">
        <f t="shared" ca="1" si="990"/>
        <v>10Yr Treasury Yield-TD Securities:08-2019</v>
      </c>
      <c r="K4305" t="s">
        <v>834</v>
      </c>
    </row>
    <row r="4306" spans="1:99" x14ac:dyDescent="0.55000000000000004">
      <c r="A4306" s="4" t="str">
        <f t="shared" ca="1" si="985"/>
        <v>Goldman Sachs</v>
      </c>
      <c r="B4306" s="4" t="str">
        <f t="shared" si="986"/>
        <v>Jan Hatzius</v>
      </c>
      <c r="C4306" s="4" t="s">
        <v>246</v>
      </c>
      <c r="D4306" s="4" t="s">
        <v>96</v>
      </c>
      <c r="E4306" s="4" t="str">
        <f>IF(COUNTIF($E$2:E4305,"Begin: " &amp; C4306 &amp; "-" &amp; D4306 &amp; "-" &amp; H4306)=0,"Begin: " &amp; C4306 &amp; "-" &amp; D4306 &amp; "-" &amp; H4306,IF((C4306 &amp; "-" &amp; D4306 &amp; "-" &amp; H4306)&lt;&gt;(C4307 &amp; "-" &amp; D4307 &amp; "-" &amp; H4307),"End: " &amp; C4306 &amp; "-" &amp; D4306 &amp; "-" &amp; H4306,""))</f>
        <v/>
      </c>
      <c r="F4306" s="4" t="str">
        <f t="shared" si="987"/>
        <v>Wall Street Journal-10Yr Treasury Yield-08-2019</v>
      </c>
      <c r="G4306" s="7">
        <v>43687</v>
      </c>
      <c r="H4306" s="7" t="str">
        <f t="shared" si="988"/>
        <v>08-2019</v>
      </c>
      <c r="I4306" s="7" t="str">
        <f t="shared" ca="1" si="989"/>
        <v>Wall Street Journal: Goldman Sachs-10Yr Treasury Yield-08-2019</v>
      </c>
      <c r="J4306" s="4" t="str">
        <f t="shared" ca="1" si="990"/>
        <v>10Yr Treasury Yield-Goldman Sachs:08-2019</v>
      </c>
      <c r="K4306" t="s">
        <v>213</v>
      </c>
      <c r="CM4306">
        <v>1.75</v>
      </c>
      <c r="CO4306">
        <v>1.9</v>
      </c>
      <c r="CQ4306">
        <v>2.1</v>
      </c>
      <c r="CS4306">
        <v>2.2999999999999998</v>
      </c>
      <c r="CU4306">
        <v>2.4</v>
      </c>
    </row>
    <row r="4307" spans="1:99" x14ac:dyDescent="0.55000000000000004">
      <c r="A4307" s="4" t="str">
        <f t="shared" ca="1" si="985"/>
        <v>Scotiabank</v>
      </c>
      <c r="B4307" s="4" t="str">
        <f t="shared" si="986"/>
        <v>Derek Holt*</v>
      </c>
      <c r="C4307" s="4" t="s">
        <v>246</v>
      </c>
      <c r="D4307" s="4" t="s">
        <v>96</v>
      </c>
      <c r="E4307" s="4" t="str">
        <f>IF(COUNTIF($E$2:E4306,"Begin: " &amp; C4307 &amp; "-" &amp; D4307 &amp; "-" &amp; H4307)=0,"Begin: " &amp; C4307 &amp; "-" &amp; D4307 &amp; "-" &amp; H4307,IF((C4307 &amp; "-" &amp; D4307 &amp; "-" &amp; H4307)&lt;&gt;(C4308 &amp; "-" &amp; D4308 &amp; "-" &amp; H4308),"End: " &amp; C4307 &amp; "-" &amp; D4307 &amp; "-" &amp; H4307,""))</f>
        <v/>
      </c>
      <c r="F4307" s="4" t="str">
        <f t="shared" si="987"/>
        <v>Wall Street Journal-10Yr Treasury Yield-08-2019</v>
      </c>
      <c r="G4307" s="7">
        <v>43687</v>
      </c>
      <c r="H4307" s="7" t="str">
        <f t="shared" si="988"/>
        <v>08-2019</v>
      </c>
      <c r="I4307" s="7" t="str">
        <f t="shared" ca="1" si="989"/>
        <v>Wall Street Journal: Scotiabank-10Yr Treasury Yield-08-2019</v>
      </c>
      <c r="J4307" s="4" t="str">
        <f t="shared" ca="1" si="990"/>
        <v>10Yr Treasury Yield-Scotiabank:08-2019</v>
      </c>
      <c r="K4307" t="s">
        <v>840</v>
      </c>
    </row>
    <row r="4308" spans="1:99" x14ac:dyDescent="0.55000000000000004">
      <c r="A4308" s="4" t="str">
        <f t="shared" ca="1" si="985"/>
        <v>KPMG</v>
      </c>
      <c r="B4308" s="4" t="str">
        <f t="shared" si="986"/>
        <v>Constance Hunter</v>
      </c>
      <c r="C4308" s="4" t="s">
        <v>246</v>
      </c>
      <c r="D4308" s="4" t="s">
        <v>96</v>
      </c>
      <c r="E4308" s="4" t="str">
        <f>IF(COUNTIF($E$2:E4307,"Begin: " &amp; C4308 &amp; "-" &amp; D4308 &amp; "-" &amp; H4308)=0,"Begin: " &amp; C4308 &amp; "-" &amp; D4308 &amp; "-" &amp; H4308,IF((C4308 &amp; "-" &amp; D4308 &amp; "-" &amp; H4308)&lt;&gt;(C4309 &amp; "-" &amp; D4309 &amp; "-" &amp; H4309),"End: " &amp; C4308 &amp; "-" &amp; D4308 &amp; "-" &amp; H4308,""))</f>
        <v/>
      </c>
      <c r="F4308" s="4" t="str">
        <f t="shared" si="987"/>
        <v>Wall Street Journal-10Yr Treasury Yield-08-2019</v>
      </c>
      <c r="G4308" s="7">
        <v>43687</v>
      </c>
      <c r="H4308" s="7" t="str">
        <f t="shared" si="988"/>
        <v>08-2019</v>
      </c>
      <c r="I4308" s="7" t="str">
        <f t="shared" ca="1" si="989"/>
        <v>Wall Street Journal: KPMG-10Yr Treasury Yield-08-2019</v>
      </c>
      <c r="J4308" s="4" t="str">
        <f t="shared" ca="1" si="990"/>
        <v>10Yr Treasury Yield-KPMG:08-2019</v>
      </c>
      <c r="K4308" t="s">
        <v>686</v>
      </c>
      <c r="CM4308">
        <v>1.65</v>
      </c>
      <c r="CO4308">
        <v>2.1</v>
      </c>
      <c r="CQ4308">
        <v>2.2400000000000002</v>
      </c>
      <c r="CS4308">
        <v>2.67</v>
      </c>
      <c r="CU4308">
        <v>2.88</v>
      </c>
    </row>
    <row r="4309" spans="1:99" x14ac:dyDescent="0.55000000000000004">
      <c r="A4309" s="4" t="str">
        <f t="shared" ca="1" si="985"/>
        <v>BBVA</v>
      </c>
      <c r="B4309" s="4" t="str">
        <f t="shared" si="986"/>
        <v>Nathaniel Karp</v>
      </c>
      <c r="C4309" s="4" t="s">
        <v>246</v>
      </c>
      <c r="D4309" s="4" t="s">
        <v>96</v>
      </c>
      <c r="E4309" s="4" t="str">
        <f>IF(COUNTIF($E$2:E4308,"Begin: " &amp; C4309 &amp; "-" &amp; D4309 &amp; "-" &amp; H4309)=0,"Begin: " &amp; C4309 &amp; "-" &amp; D4309 &amp; "-" &amp; H4309,IF((C4309 &amp; "-" &amp; D4309 &amp; "-" &amp; H4309)&lt;&gt;(C4310 &amp; "-" &amp; D4310 &amp; "-" &amp; H4310),"End: " &amp; C4309 &amp; "-" &amp; D4309 &amp; "-" &amp; H4309,""))</f>
        <v/>
      </c>
      <c r="F4309" s="4" t="str">
        <f t="shared" si="987"/>
        <v>Wall Street Journal-10Yr Treasury Yield-08-2019</v>
      </c>
      <c r="G4309" s="7">
        <v>43687</v>
      </c>
      <c r="H4309" s="7" t="str">
        <f t="shared" si="988"/>
        <v>08-2019</v>
      </c>
      <c r="I4309" s="7" t="str">
        <f t="shared" ca="1" si="989"/>
        <v>Wall Street Journal: BBVA-10Yr Treasury Yield-08-2019</v>
      </c>
      <c r="J4309" s="4" t="str">
        <f t="shared" ca="1" si="990"/>
        <v>10Yr Treasury Yield-BBVA:08-2019</v>
      </c>
      <c r="K4309" t="s">
        <v>848</v>
      </c>
      <c r="CM4309">
        <v>1.71</v>
      </c>
      <c r="CO4309">
        <v>1.72</v>
      </c>
      <c r="CQ4309">
        <v>1.82</v>
      </c>
      <c r="CS4309">
        <v>1.94</v>
      </c>
      <c r="CU4309">
        <v>2.09</v>
      </c>
    </row>
    <row r="4310" spans="1:99" x14ac:dyDescent="0.55000000000000004">
      <c r="A4310" s="4" t="str">
        <f t="shared" ca="1" si="985"/>
        <v>National Retail Federation</v>
      </c>
      <c r="B4310" s="4" t="str">
        <f t="shared" si="986"/>
        <v>Jack Kleinhenz</v>
      </c>
      <c r="C4310" s="4" t="s">
        <v>246</v>
      </c>
      <c r="D4310" s="4" t="s">
        <v>96</v>
      </c>
      <c r="E4310" s="4" t="str">
        <f>IF(COUNTIF($E$2:E4309,"Begin: " &amp; C4310 &amp; "-" &amp; D4310 &amp; "-" &amp; H4310)=0,"Begin: " &amp; C4310 &amp; "-" &amp; D4310 &amp; "-" &amp; H4310,IF((C4310 &amp; "-" &amp; D4310 &amp; "-" &amp; H4310)&lt;&gt;(C4311 &amp; "-" &amp; D4311 &amp; "-" &amp; H4311),"End: " &amp; C4310 &amp; "-" &amp; D4310 &amp; "-" &amp; H4310,""))</f>
        <v/>
      </c>
      <c r="F4310" s="4" t="str">
        <f t="shared" si="987"/>
        <v>Wall Street Journal-10Yr Treasury Yield-08-2019</v>
      </c>
      <c r="G4310" s="7">
        <v>43687</v>
      </c>
      <c r="H4310" s="7" t="str">
        <f t="shared" si="988"/>
        <v>08-2019</v>
      </c>
      <c r="I4310" s="7" t="str">
        <f t="shared" ca="1" si="989"/>
        <v>Wall Street Journal: National Retail Federation-10Yr Treasury Yield-08-2019</v>
      </c>
      <c r="J4310" s="4" t="str">
        <f t="shared" ca="1" si="990"/>
        <v>10Yr Treasury Yield-National Retail Federation:08-2019</v>
      </c>
      <c r="K4310" t="s">
        <v>216</v>
      </c>
      <c r="CM4310">
        <v>2.2999999999999998</v>
      </c>
      <c r="CO4310">
        <v>2.35</v>
      </c>
      <c r="CQ4310">
        <v>2.4</v>
      </c>
    </row>
    <row r="4311" spans="1:99" x14ac:dyDescent="0.55000000000000004">
      <c r="A4311" s="4" t="str">
        <f t="shared" ca="1" si="985"/>
        <v>Natixis CIB Americas</v>
      </c>
      <c r="B4311" s="4" t="str">
        <f t="shared" si="986"/>
        <v>Joseph LaVorgna</v>
      </c>
      <c r="C4311" s="4" t="s">
        <v>246</v>
      </c>
      <c r="D4311" s="4" t="s">
        <v>96</v>
      </c>
      <c r="E4311" s="4" t="str">
        <f>IF(COUNTIF($E$2:E4310,"Begin: " &amp; C4311 &amp; "-" &amp; D4311 &amp; "-" &amp; H4311)=0,"Begin: " &amp; C4311 &amp; "-" &amp; D4311 &amp; "-" &amp; H4311,IF((C4311 &amp; "-" &amp; D4311 &amp; "-" &amp; H4311)&lt;&gt;(C4312 &amp; "-" &amp; D4312 &amp; "-" &amp; H4312),"End: " &amp; C4311 &amp; "-" &amp; D4311 &amp; "-" &amp; H4311,""))</f>
        <v/>
      </c>
      <c r="F4311" s="4" t="str">
        <f t="shared" si="987"/>
        <v>Wall Street Journal-10Yr Treasury Yield-08-2019</v>
      </c>
      <c r="G4311" s="7">
        <v>43687</v>
      </c>
      <c r="H4311" s="7" t="str">
        <f t="shared" si="988"/>
        <v>08-2019</v>
      </c>
      <c r="I4311" s="7" t="str">
        <f t="shared" ca="1" si="989"/>
        <v>Wall Street Journal: Natixis CIB Americas-10Yr Treasury Yield-08-2019</v>
      </c>
      <c r="J4311" s="4" t="str">
        <f t="shared" ca="1" si="990"/>
        <v>10Yr Treasury Yield-Natixis CIB Americas:08-2019</v>
      </c>
      <c r="K4311" t="s">
        <v>774</v>
      </c>
      <c r="CM4311">
        <v>1.5</v>
      </c>
      <c r="CO4311">
        <v>1.75</v>
      </c>
      <c r="CQ4311">
        <v>1.75</v>
      </c>
      <c r="CS4311">
        <v>1.5</v>
      </c>
      <c r="CU4311">
        <v>1.25</v>
      </c>
    </row>
    <row r="4312" spans="1:99" x14ac:dyDescent="0.55000000000000004">
      <c r="A4312" s="4" t="str">
        <f t="shared" ca="1" si="985"/>
        <v>UCLA Anderson Forecast</v>
      </c>
      <c r="B4312" s="4" t="str">
        <f t="shared" si="986"/>
        <v>Edward Leamer/David Shulman</v>
      </c>
      <c r="C4312" s="4" t="s">
        <v>246</v>
      </c>
      <c r="D4312" s="4" t="s">
        <v>96</v>
      </c>
      <c r="E4312" s="4" t="str">
        <f>IF(COUNTIF($E$2:E4311,"Begin: " &amp; C4312 &amp; "-" &amp; D4312 &amp; "-" &amp; H4312)=0,"Begin: " &amp; C4312 &amp; "-" &amp; D4312 &amp; "-" &amp; H4312,IF((C4312 &amp; "-" &amp; D4312 &amp; "-" &amp; H4312)&lt;&gt;(C4313 &amp; "-" &amp; D4313 &amp; "-" &amp; H4313),"End: " &amp; C4312 &amp; "-" &amp; D4312 &amp; "-" &amp; H4312,""))</f>
        <v/>
      </c>
      <c r="F4312" s="4" t="str">
        <f t="shared" si="987"/>
        <v>Wall Street Journal-10Yr Treasury Yield-08-2019</v>
      </c>
      <c r="G4312" s="7">
        <v>43687</v>
      </c>
      <c r="H4312" s="7" t="str">
        <f t="shared" si="988"/>
        <v>08-2019</v>
      </c>
      <c r="I4312" s="7" t="str">
        <f t="shared" ca="1" si="989"/>
        <v>Wall Street Journal: UCLA Anderson Forecast-10Yr Treasury Yield-08-2019</v>
      </c>
      <c r="J4312" s="4" t="str">
        <f t="shared" ca="1" si="990"/>
        <v>10Yr Treasury Yield-UCLA Anderson Forecast:08-2019</v>
      </c>
      <c r="K4312" t="s">
        <v>218</v>
      </c>
      <c r="CM4312">
        <v>1.8</v>
      </c>
      <c r="CO4312">
        <v>1.7</v>
      </c>
      <c r="CQ4312">
        <v>1.5</v>
      </c>
      <c r="CS4312">
        <v>1.8</v>
      </c>
      <c r="CU4312">
        <v>2</v>
      </c>
    </row>
    <row r="4313" spans="1:99" x14ac:dyDescent="0.55000000000000004">
      <c r="A4313" s="4" t="str">
        <f t="shared" ca="1" si="985"/>
        <v>NEMA Business Information Services</v>
      </c>
      <c r="B4313" s="4" t="str">
        <f t="shared" si="986"/>
        <v>Don Leavens/Steven Wilcox</v>
      </c>
      <c r="C4313" s="4" t="s">
        <v>246</v>
      </c>
      <c r="D4313" s="4" t="s">
        <v>96</v>
      </c>
      <c r="E4313" s="4" t="str">
        <f>IF(COUNTIF($E$2:E4312,"Begin: " &amp; C4313 &amp; "-" &amp; D4313 &amp; "-" &amp; H4313)=0,"Begin: " &amp; C4313 &amp; "-" &amp; D4313 &amp; "-" &amp; H4313,IF((C4313 &amp; "-" &amp; D4313 &amp; "-" &amp; H4313)&lt;&gt;(C4314 &amp; "-" &amp; D4314 &amp; "-" &amp; H4314),"End: " &amp; C4313 &amp; "-" &amp; D4313 &amp; "-" &amp; H4313,""))</f>
        <v/>
      </c>
      <c r="F4313" s="4" t="str">
        <f t="shared" si="987"/>
        <v>Wall Street Journal-10Yr Treasury Yield-08-2019</v>
      </c>
      <c r="G4313" s="7">
        <v>43687</v>
      </c>
      <c r="H4313" s="7" t="str">
        <f t="shared" si="988"/>
        <v>08-2019</v>
      </c>
      <c r="I4313" s="7" t="str">
        <f t="shared" ca="1" si="989"/>
        <v>Wall Street Journal: NEMA Business Information Services-10Yr Treasury Yield-08-2019</v>
      </c>
      <c r="J4313" s="4" t="str">
        <f t="shared" ca="1" si="990"/>
        <v>10Yr Treasury Yield-NEMA Business Information Services:08-2019</v>
      </c>
      <c r="K4313" t="s">
        <v>765</v>
      </c>
      <c r="CM4313">
        <v>2.02</v>
      </c>
      <c r="CO4313">
        <v>2.27</v>
      </c>
      <c r="CQ4313">
        <v>2.4900000000000002</v>
      </c>
      <c r="CS4313">
        <v>2.66</v>
      </c>
      <c r="CU4313">
        <v>2.73</v>
      </c>
    </row>
    <row r="4314" spans="1:99" x14ac:dyDescent="0.55000000000000004">
      <c r="A4314" s="4" t="str">
        <f t="shared" ca="1" si="985"/>
        <v>HSBC</v>
      </c>
      <c r="B4314" s="4" t="str">
        <f t="shared" si="986"/>
        <v>Kevin Logan*</v>
      </c>
      <c r="C4314" s="4" t="s">
        <v>246</v>
      </c>
      <c r="D4314" s="4" t="s">
        <v>96</v>
      </c>
      <c r="E4314" s="4" t="str">
        <f>IF(COUNTIF($E$2:E4313,"Begin: " &amp; C4314 &amp; "-" &amp; D4314 &amp; "-" &amp; H4314)=0,"Begin: " &amp; C4314 &amp; "-" &amp; D4314 &amp; "-" &amp; H4314,IF((C4314 &amp; "-" &amp; D4314 &amp; "-" &amp; H4314)&lt;&gt;(C4315 &amp; "-" &amp; D4315 &amp; "-" &amp; H4315),"End: " &amp; C4314 &amp; "-" &amp; D4314 &amp; "-" &amp; H4314,""))</f>
        <v/>
      </c>
      <c r="F4314" s="4" t="str">
        <f t="shared" si="987"/>
        <v>Wall Street Journal-10Yr Treasury Yield-08-2019</v>
      </c>
      <c r="G4314" s="7">
        <v>43687</v>
      </c>
      <c r="H4314" s="7" t="str">
        <f t="shared" si="988"/>
        <v>08-2019</v>
      </c>
      <c r="I4314" s="7" t="str">
        <f t="shared" ca="1" si="989"/>
        <v>Wall Street Journal: HSBC-10Yr Treasury Yield-08-2019</v>
      </c>
      <c r="J4314" s="4" t="str">
        <f t="shared" ca="1" si="990"/>
        <v>10Yr Treasury Yield-HSBC:08-2019</v>
      </c>
      <c r="K4314" t="s">
        <v>817</v>
      </c>
    </row>
    <row r="4315" spans="1:99" x14ac:dyDescent="0.55000000000000004">
      <c r="A4315" s="4" t="str">
        <f t="shared" ca="1" si="985"/>
        <v>Moody's Investors Service</v>
      </c>
      <c r="B4315" s="4" t="str">
        <f t="shared" si="986"/>
        <v>John Lonski</v>
      </c>
      <c r="C4315" s="4" t="s">
        <v>246</v>
      </c>
      <c r="D4315" s="4" t="s">
        <v>96</v>
      </c>
      <c r="E4315" s="4" t="str">
        <f>IF(COUNTIF($E$2:E4314,"Begin: " &amp; C4315 &amp; "-" &amp; D4315 &amp; "-" &amp; H4315)=0,"Begin: " &amp; C4315 &amp; "-" &amp; D4315 &amp; "-" &amp; H4315,IF((C4315 &amp; "-" &amp; D4315 &amp; "-" &amp; H4315)&lt;&gt;(C4316 &amp; "-" &amp; D4316 &amp; "-" &amp; H4316),"End: " &amp; C4315 &amp; "-" &amp; D4315 &amp; "-" &amp; H4315,""))</f>
        <v/>
      </c>
      <c r="F4315" s="4" t="str">
        <f t="shared" si="987"/>
        <v>Wall Street Journal-10Yr Treasury Yield-08-2019</v>
      </c>
      <c r="G4315" s="7">
        <v>43687</v>
      </c>
      <c r="H4315" s="7" t="str">
        <f t="shared" si="988"/>
        <v>08-2019</v>
      </c>
      <c r="I4315" s="7" t="str">
        <f t="shared" ca="1" si="989"/>
        <v>Wall Street Journal: Moody's Investors Service-10Yr Treasury Yield-08-2019</v>
      </c>
      <c r="J4315" s="4" t="str">
        <f t="shared" ca="1" si="990"/>
        <v>10Yr Treasury Yield-Moody's Investors Service:08-2019</v>
      </c>
      <c r="K4315" t="s">
        <v>220</v>
      </c>
      <c r="CM4315">
        <v>1.92</v>
      </c>
      <c r="CO4315">
        <v>2</v>
      </c>
      <c r="CQ4315">
        <v>1.85</v>
      </c>
      <c r="CS4315">
        <v>1.9</v>
      </c>
      <c r="CU4315">
        <v>1.9</v>
      </c>
    </row>
    <row r="4316" spans="1:99" x14ac:dyDescent="0.55000000000000004">
      <c r="A4316" s="4" t="str">
        <f t="shared" ca="1" si="985"/>
        <v>National Auto Dealer Association</v>
      </c>
      <c r="B4316" s="4" t="str">
        <f t="shared" si="986"/>
        <v>Patrick Manzi</v>
      </c>
      <c r="C4316" s="4" t="s">
        <v>246</v>
      </c>
      <c r="D4316" s="4" t="s">
        <v>96</v>
      </c>
      <c r="E4316" s="4" t="str">
        <f>IF(COUNTIF($E$2:E4315,"Begin: " &amp; C4316 &amp; "-" &amp; D4316 &amp; "-" &amp; H4316)=0,"Begin: " &amp; C4316 &amp; "-" &amp; D4316 &amp; "-" &amp; H4316,IF((C4316 &amp; "-" &amp; D4316 &amp; "-" &amp; H4316)&lt;&gt;(C4317 &amp; "-" &amp; D4317 &amp; "-" &amp; H4317),"End: " &amp; C4316 &amp; "-" &amp; D4316 &amp; "-" &amp; H4316,""))</f>
        <v/>
      </c>
      <c r="F4316" s="4" t="str">
        <f t="shared" si="987"/>
        <v>Wall Street Journal-10Yr Treasury Yield-08-2019</v>
      </c>
      <c r="G4316" s="7">
        <v>43687</v>
      </c>
      <c r="H4316" s="7" t="str">
        <f t="shared" si="988"/>
        <v>08-2019</v>
      </c>
      <c r="I4316" s="7" t="str">
        <f t="shared" ca="1" si="989"/>
        <v>Wall Street Journal: National Auto Dealer Association-10Yr Treasury Yield-08-2019</v>
      </c>
      <c r="J4316" s="4" t="str">
        <f t="shared" ca="1" si="990"/>
        <v>10Yr Treasury Yield-National Auto Dealer Association:08-2019</v>
      </c>
      <c r="K4316" t="s">
        <v>800</v>
      </c>
      <c r="CM4316">
        <v>1.9</v>
      </c>
      <c r="CO4316">
        <v>1.8</v>
      </c>
      <c r="CQ4316">
        <v>2</v>
      </c>
    </row>
    <row r="4317" spans="1:99" x14ac:dyDescent="0.55000000000000004">
      <c r="A4317" s="4" t="str">
        <f t="shared" ca="1" si="985"/>
        <v>MetLife Investment Management</v>
      </c>
      <c r="B4317" s="4" t="str">
        <f t="shared" si="986"/>
        <v>Drew T. Matus*</v>
      </c>
      <c r="C4317" s="4" t="s">
        <v>246</v>
      </c>
      <c r="D4317" s="4" t="s">
        <v>96</v>
      </c>
      <c r="E4317" s="4" t="str">
        <f>IF(COUNTIF($E$2:E4316,"Begin: " &amp; C4317 &amp; "-" &amp; D4317 &amp; "-" &amp; H4317)=0,"Begin: " &amp; C4317 &amp; "-" &amp; D4317 &amp; "-" &amp; H4317,IF((C4317 &amp; "-" &amp; D4317 &amp; "-" &amp; H4317)&lt;&gt;(C4318 &amp; "-" &amp; D4318 &amp; "-" &amp; H4318),"End: " &amp; C4317 &amp; "-" &amp; D4317 &amp; "-" &amp; H4317,""))</f>
        <v/>
      </c>
      <c r="F4317" s="4" t="str">
        <f t="shared" si="987"/>
        <v>Wall Street Journal-10Yr Treasury Yield-08-2019</v>
      </c>
      <c r="G4317" s="7">
        <v>43687</v>
      </c>
      <c r="H4317" s="7" t="str">
        <f t="shared" si="988"/>
        <v>08-2019</v>
      </c>
      <c r="I4317" s="7" t="str">
        <f t="shared" ca="1" si="989"/>
        <v>Wall Street Journal: MetLife Investment Management-10Yr Treasury Yield-08-2019</v>
      </c>
      <c r="J4317" s="4" t="str">
        <f t="shared" ca="1" si="990"/>
        <v>10Yr Treasury Yield-MetLife Investment Management:08-2019</v>
      </c>
      <c r="K4317" t="s">
        <v>819</v>
      </c>
    </row>
    <row r="4318" spans="1:99" x14ac:dyDescent="0.55000000000000004">
      <c r="A4318" s="4" t="str">
        <f t="shared" ca="1" si="985"/>
        <v>Jeffries &amp; Company</v>
      </c>
      <c r="B4318" s="4" t="str">
        <f t="shared" si="986"/>
        <v>Ward McCarthy*</v>
      </c>
      <c r="C4318" s="4" t="s">
        <v>246</v>
      </c>
      <c r="D4318" s="4" t="s">
        <v>96</v>
      </c>
      <c r="E4318" s="4" t="str">
        <f>IF(COUNTIF($E$2:E4317,"Begin: " &amp; C4318 &amp; "-" &amp; D4318 &amp; "-" &amp; H4318)=0,"Begin: " &amp; C4318 &amp; "-" &amp; D4318 &amp; "-" &amp; H4318,IF((C4318 &amp; "-" &amp; D4318 &amp; "-" &amp; H4318)&lt;&gt;(C4319 &amp; "-" &amp; D4319 &amp; "-" &amp; H4319),"End: " &amp; C4318 &amp; "-" &amp; D4318 &amp; "-" &amp; H4318,""))</f>
        <v/>
      </c>
      <c r="F4318" s="4" t="str">
        <f t="shared" si="987"/>
        <v>Wall Street Journal-10Yr Treasury Yield-08-2019</v>
      </c>
      <c r="G4318" s="7">
        <v>43687</v>
      </c>
      <c r="H4318" s="7" t="str">
        <f t="shared" si="988"/>
        <v>08-2019</v>
      </c>
      <c r="I4318" s="7" t="str">
        <f t="shared" ca="1" si="989"/>
        <v>Wall Street Journal: Jeffries &amp; Company-10Yr Treasury Yield-08-2019</v>
      </c>
      <c r="J4318" s="4" t="str">
        <f t="shared" ca="1" si="990"/>
        <v>10Yr Treasury Yield-Jeffries &amp; Company:08-2019</v>
      </c>
      <c r="K4318" t="s">
        <v>820</v>
      </c>
    </row>
    <row r="4319" spans="1:99" x14ac:dyDescent="0.55000000000000004">
      <c r="A4319" s="4" t="str">
        <f t="shared" ca="1" si="985"/>
        <v>ACT Research</v>
      </c>
      <c r="B4319" s="4" t="str">
        <f t="shared" si="986"/>
        <v>Jim Meil</v>
      </c>
      <c r="C4319" s="4" t="s">
        <v>246</v>
      </c>
      <c r="D4319" s="4" t="s">
        <v>96</v>
      </c>
      <c r="E4319" s="4" t="str">
        <f>IF(COUNTIF($E$2:E4318,"Begin: " &amp; C4319 &amp; "-" &amp; D4319 &amp; "-" &amp; H4319)=0,"Begin: " &amp; C4319 &amp; "-" &amp; D4319 &amp; "-" &amp; H4319,IF((C4319 &amp; "-" &amp; D4319 &amp; "-" &amp; H4319)&lt;&gt;(C4320 &amp; "-" &amp; D4320 &amp; "-" &amp; H4320),"End: " &amp; C4319 &amp; "-" &amp; D4319 &amp; "-" &amp; H4319,""))</f>
        <v/>
      </c>
      <c r="F4319" s="4" t="str">
        <f t="shared" si="987"/>
        <v>Wall Street Journal-10Yr Treasury Yield-08-2019</v>
      </c>
      <c r="G4319" s="7">
        <v>43687</v>
      </c>
      <c r="H4319" s="7" t="str">
        <f t="shared" si="988"/>
        <v>08-2019</v>
      </c>
      <c r="I4319" s="7" t="str">
        <f t="shared" ca="1" si="989"/>
        <v>Wall Street Journal: ACT Research-10Yr Treasury Yield-08-2019</v>
      </c>
      <c r="J4319" s="4" t="str">
        <f t="shared" ca="1" si="990"/>
        <v>10Yr Treasury Yield-ACT Research:08-2019</v>
      </c>
      <c r="K4319" t="s">
        <v>437</v>
      </c>
      <c r="CM4319">
        <v>2</v>
      </c>
      <c r="CO4319">
        <v>2</v>
      </c>
      <c r="CQ4319">
        <v>2</v>
      </c>
    </row>
    <row r="4320" spans="1:99" x14ac:dyDescent="0.55000000000000004">
      <c r="A4320" s="4" t="str">
        <f t="shared" ca="1" si="985"/>
        <v>Standard Chartered</v>
      </c>
      <c r="B4320" s="4" t="str">
        <f t="shared" si="986"/>
        <v>Sonia Meskin*</v>
      </c>
      <c r="C4320" s="4" t="s">
        <v>246</v>
      </c>
      <c r="D4320" s="4" t="s">
        <v>96</v>
      </c>
      <c r="E4320" s="4" t="str">
        <f>IF(COUNTIF($E$2:E4319,"Begin: " &amp; C4320 &amp; "-" &amp; D4320 &amp; "-" &amp; H4320)=0,"Begin: " &amp; C4320 &amp; "-" &amp; D4320 &amp; "-" &amp; H4320,IF((C4320 &amp; "-" &amp; D4320 &amp; "-" &amp; H4320)&lt;&gt;(C4321 &amp; "-" &amp; D4321 &amp; "-" &amp; H4321),"End: " &amp; C4320 &amp; "-" &amp; D4320 &amp; "-" &amp; H4320,""))</f>
        <v/>
      </c>
      <c r="F4320" s="4" t="str">
        <f t="shared" si="987"/>
        <v>Wall Street Journal-10Yr Treasury Yield-08-2019</v>
      </c>
      <c r="G4320" s="7">
        <v>43687</v>
      </c>
      <c r="H4320" s="7" t="str">
        <f t="shared" si="988"/>
        <v>08-2019</v>
      </c>
      <c r="I4320" s="7" t="str">
        <f t="shared" ca="1" si="989"/>
        <v>Wall Street Journal: Standard Chartered-10Yr Treasury Yield-08-2019</v>
      </c>
      <c r="J4320" s="4" t="str">
        <f t="shared" ca="1" si="990"/>
        <v>10Yr Treasury Yield-Standard Chartered:08-2019</v>
      </c>
      <c r="K4320" t="s">
        <v>821</v>
      </c>
    </row>
    <row r="4321" spans="1:99" x14ac:dyDescent="0.55000000000000004">
      <c r="A4321" s="4" t="str">
        <f t="shared" ca="1" si="985"/>
        <v>BofA</v>
      </c>
      <c r="B4321" s="4" t="str">
        <f t="shared" si="986"/>
        <v>Michelle Meyer</v>
      </c>
      <c r="C4321" s="4" t="s">
        <v>246</v>
      </c>
      <c r="D4321" s="4" t="s">
        <v>96</v>
      </c>
      <c r="E4321" s="4" t="str">
        <f>IF(COUNTIF($E$2:E4320,"Begin: " &amp; C4321 &amp; "-" &amp; D4321 &amp; "-" &amp; H4321)=0,"Begin: " &amp; C4321 &amp; "-" &amp; D4321 &amp; "-" &amp; H4321,IF((C4321 &amp; "-" &amp; D4321 &amp; "-" &amp; H4321)&lt;&gt;(C4322 &amp; "-" &amp; D4322 &amp; "-" &amp; H4322),"End: " &amp; C4321 &amp; "-" &amp; D4321 &amp; "-" &amp; H4321,""))</f>
        <v/>
      </c>
      <c r="F4321" s="4" t="str">
        <f t="shared" si="987"/>
        <v>Wall Street Journal-10Yr Treasury Yield-08-2019</v>
      </c>
      <c r="G4321" s="7">
        <v>43687</v>
      </c>
      <c r="H4321" s="7" t="str">
        <f t="shared" si="988"/>
        <v>08-2019</v>
      </c>
      <c r="I4321" s="7" t="str">
        <f t="shared" ca="1" si="989"/>
        <v>Wall Street Journal: BofA-10Yr Treasury Yield-08-2019</v>
      </c>
      <c r="J4321" s="4" t="str">
        <f t="shared" ca="1" si="990"/>
        <v>10Yr Treasury Yield-BofA:08-2019</v>
      </c>
      <c r="K4321" t="s">
        <v>803</v>
      </c>
      <c r="CM4321">
        <v>2</v>
      </c>
      <c r="CO4321">
        <v>2.15</v>
      </c>
    </row>
    <row r="4322" spans="1:99" x14ac:dyDescent="0.55000000000000004">
      <c r="A4322" s="4" t="str">
        <f t="shared" ca="1" si="985"/>
        <v>Daiwa Capital</v>
      </c>
      <c r="B4322" s="4" t="str">
        <f t="shared" si="986"/>
        <v>Michael Moran</v>
      </c>
      <c r="C4322" s="4" t="s">
        <v>246</v>
      </c>
      <c r="D4322" s="4" t="s">
        <v>96</v>
      </c>
      <c r="E4322" s="4" t="str">
        <f>IF(COUNTIF($E$2:E4321,"Begin: " &amp; C4322 &amp; "-" &amp; D4322 &amp; "-" &amp; H4322)=0,"Begin: " &amp; C4322 &amp; "-" &amp; D4322 &amp; "-" &amp; H4322,IF((C4322 &amp; "-" &amp; D4322 &amp; "-" &amp; H4322)&lt;&gt;(C4323 &amp; "-" &amp; D4323 &amp; "-" &amp; H4323),"End: " &amp; C4322 &amp; "-" &amp; D4322 &amp; "-" &amp; H4322,""))</f>
        <v/>
      </c>
      <c r="F4322" s="4" t="str">
        <f t="shared" si="987"/>
        <v>Wall Street Journal-10Yr Treasury Yield-08-2019</v>
      </c>
      <c r="G4322" s="7">
        <v>43687</v>
      </c>
      <c r="H4322" s="7" t="str">
        <f t="shared" si="988"/>
        <v>08-2019</v>
      </c>
      <c r="I4322" s="7" t="str">
        <f t="shared" ca="1" si="989"/>
        <v>Wall Street Journal: Daiwa Capital-10Yr Treasury Yield-08-2019</v>
      </c>
      <c r="J4322" s="4" t="str">
        <f t="shared" ca="1" si="990"/>
        <v>10Yr Treasury Yield-Daiwa Capital:08-2019</v>
      </c>
      <c r="K4322" t="s">
        <v>438</v>
      </c>
      <c r="CM4322">
        <v>2</v>
      </c>
      <c r="CO4322">
        <v>1.95</v>
      </c>
      <c r="CQ4322">
        <v>1.75</v>
      </c>
      <c r="CS4322">
        <v>1.7</v>
      </c>
      <c r="CU4322">
        <v>1.8</v>
      </c>
    </row>
    <row r="4323" spans="1:99" x14ac:dyDescent="0.55000000000000004">
      <c r="A4323" s="4" t="str">
        <f t="shared" ca="1" si="985"/>
        <v>National Association of Manufacturers</v>
      </c>
      <c r="B4323" s="4" t="str">
        <f t="shared" si="986"/>
        <v>Chad Moutray*</v>
      </c>
      <c r="C4323" s="4" t="s">
        <v>246</v>
      </c>
      <c r="D4323" s="4" t="s">
        <v>96</v>
      </c>
      <c r="E4323" s="4" t="str">
        <f>IF(COUNTIF($E$2:E4322,"Begin: " &amp; C4323 &amp; "-" &amp; D4323 &amp; "-" &amp; H4323)=0,"Begin: " &amp; C4323 &amp; "-" &amp; D4323 &amp; "-" &amp; H4323,IF((C4323 &amp; "-" &amp; D4323 &amp; "-" &amp; H4323)&lt;&gt;(C4324 &amp; "-" &amp; D4324 &amp; "-" &amp; H4324),"End: " &amp; C4323 &amp; "-" &amp; D4323 &amp; "-" &amp; H4323,""))</f>
        <v/>
      </c>
      <c r="F4323" s="4" t="str">
        <f t="shared" si="987"/>
        <v>Wall Street Journal-10Yr Treasury Yield-08-2019</v>
      </c>
      <c r="G4323" s="7">
        <v>43687</v>
      </c>
      <c r="H4323" s="7" t="str">
        <f t="shared" si="988"/>
        <v>08-2019</v>
      </c>
      <c r="I4323" s="7" t="str">
        <f t="shared" ca="1" si="989"/>
        <v>Wall Street Journal: National Association of Manufacturers-10Yr Treasury Yield-08-2019</v>
      </c>
      <c r="J4323" s="4" t="str">
        <f t="shared" ca="1" si="990"/>
        <v>10Yr Treasury Yield-National Association of Manufacturers:08-2019</v>
      </c>
      <c r="K4323" t="s">
        <v>842</v>
      </c>
    </row>
    <row r="4324" spans="1:99" x14ac:dyDescent="0.55000000000000004">
      <c r="A4324" s="4" t="str">
        <f t="shared" ca="1" si="985"/>
        <v>Naroff Economics</v>
      </c>
      <c r="B4324" s="4" t="str">
        <f t="shared" si="986"/>
        <v>Joel Naroff</v>
      </c>
      <c r="C4324" s="4" t="s">
        <v>246</v>
      </c>
      <c r="D4324" s="4" t="s">
        <v>96</v>
      </c>
      <c r="E4324" s="4" t="str">
        <f>IF(COUNTIF($E$2:E4323,"Begin: " &amp; C4324 &amp; "-" &amp; D4324 &amp; "-" &amp; H4324)=0,"Begin: " &amp; C4324 &amp; "-" &amp; D4324 &amp; "-" &amp; H4324,IF((C4324 &amp; "-" &amp; D4324 &amp; "-" &amp; H4324)&lt;&gt;(C4325 &amp; "-" &amp; D4325 &amp; "-" &amp; H4325),"End: " &amp; C4324 &amp; "-" &amp; D4324 &amp; "-" &amp; H4324,""))</f>
        <v/>
      </c>
      <c r="F4324" s="4" t="str">
        <f t="shared" si="987"/>
        <v>Wall Street Journal-10Yr Treasury Yield-08-2019</v>
      </c>
      <c r="G4324" s="7">
        <v>43687</v>
      </c>
      <c r="H4324" s="7" t="str">
        <f t="shared" si="988"/>
        <v>08-2019</v>
      </c>
      <c r="I4324" s="7" t="str">
        <f t="shared" ca="1" si="989"/>
        <v>Wall Street Journal: Naroff Economics-10Yr Treasury Yield-08-2019</v>
      </c>
      <c r="J4324" s="4" t="str">
        <f t="shared" ca="1" si="990"/>
        <v>10Yr Treasury Yield-Naroff Economics:08-2019</v>
      </c>
      <c r="K4324" t="s">
        <v>440</v>
      </c>
      <c r="CM4324">
        <v>2.0499999999999998</v>
      </c>
      <c r="CO4324">
        <v>2.15</v>
      </c>
      <c r="CQ4324">
        <v>1.75</v>
      </c>
      <c r="CS4324">
        <v>2.1</v>
      </c>
      <c r="CU4324">
        <v>2.35</v>
      </c>
    </row>
    <row r="4325" spans="1:99" x14ac:dyDescent="0.55000000000000004">
      <c r="A4325" s="4" t="str">
        <f t="shared" ca="1" si="985"/>
        <v>MacroEcon Global Advisors</v>
      </c>
      <c r="B4325" s="4" t="str">
        <f t="shared" si="986"/>
        <v>Mark Nielson*</v>
      </c>
      <c r="C4325" s="4" t="s">
        <v>246</v>
      </c>
      <c r="D4325" s="4" t="s">
        <v>96</v>
      </c>
      <c r="E4325" s="4" t="str">
        <f>IF(COUNTIF($E$2:E4324,"Begin: " &amp; C4325 &amp; "-" &amp; D4325 &amp; "-" &amp; H4325)=0,"Begin: " &amp; C4325 &amp; "-" &amp; D4325 &amp; "-" &amp; H4325,IF((C4325 &amp; "-" &amp; D4325 &amp; "-" &amp; H4325)&lt;&gt;(C4326 &amp; "-" &amp; D4326 &amp; "-" &amp; H4326),"End: " &amp; C4325 &amp; "-" &amp; D4325 &amp; "-" &amp; H4325,""))</f>
        <v/>
      </c>
      <c r="F4325" s="4" t="str">
        <f t="shared" si="987"/>
        <v>Wall Street Journal-10Yr Treasury Yield-08-2019</v>
      </c>
      <c r="G4325" s="7">
        <v>43687</v>
      </c>
      <c r="H4325" s="7" t="str">
        <f t="shared" si="988"/>
        <v>08-2019</v>
      </c>
      <c r="I4325" s="7" t="str">
        <f t="shared" ca="1" si="989"/>
        <v>Wall Street Journal: MacroEcon Global Advisors-10Yr Treasury Yield-08-2019</v>
      </c>
      <c r="J4325" s="4" t="str">
        <f t="shared" ca="1" si="990"/>
        <v>10Yr Treasury Yield-MacroEcon Global Advisors:08-2019</v>
      </c>
      <c r="K4325" t="s">
        <v>835</v>
      </c>
    </row>
    <row r="4326" spans="1:99" x14ac:dyDescent="0.55000000000000004">
      <c r="A4326" s="4" t="str">
        <f t="shared" ca="1" si="985"/>
        <v>Corelogic</v>
      </c>
      <c r="B4326" s="4" t="str">
        <f t="shared" si="986"/>
        <v>Frank Nothaft</v>
      </c>
      <c r="C4326" s="4" t="s">
        <v>246</v>
      </c>
      <c r="D4326" s="4" t="s">
        <v>96</v>
      </c>
      <c r="E4326" s="4" t="str">
        <f>IF(COUNTIF($E$2:E4325,"Begin: " &amp; C4326 &amp; "-" &amp; D4326 &amp; "-" &amp; H4326)=0,"Begin: " &amp; C4326 &amp; "-" &amp; D4326 &amp; "-" &amp; H4326,IF((C4326 &amp; "-" &amp; D4326 &amp; "-" &amp; H4326)&lt;&gt;(C4327 &amp; "-" &amp; D4327 &amp; "-" &amp; H4327),"End: " &amp; C4326 &amp; "-" &amp; D4326 &amp; "-" &amp; H4326,""))</f>
        <v/>
      </c>
      <c r="F4326" s="4" t="str">
        <f t="shared" si="987"/>
        <v>Wall Street Journal-10Yr Treasury Yield-08-2019</v>
      </c>
      <c r="G4326" s="7">
        <v>43687</v>
      </c>
      <c r="H4326" s="7" t="str">
        <f t="shared" si="988"/>
        <v>08-2019</v>
      </c>
      <c r="I4326" s="7" t="str">
        <f t="shared" ca="1" si="989"/>
        <v>Wall Street Journal: Corelogic-10Yr Treasury Yield-08-2019</v>
      </c>
      <c r="J4326" s="4" t="str">
        <f t="shared" ca="1" si="990"/>
        <v>10Yr Treasury Yield-Corelogic:08-2019</v>
      </c>
      <c r="K4326" t="s">
        <v>752</v>
      </c>
      <c r="CM4326">
        <v>2</v>
      </c>
      <c r="CO4326">
        <v>2.1</v>
      </c>
      <c r="CQ4326">
        <v>2.2000000000000002</v>
      </c>
      <c r="CS4326">
        <v>2.2999999999999998</v>
      </c>
      <c r="CU4326">
        <v>2.4</v>
      </c>
    </row>
    <row r="4327" spans="1:99" x14ac:dyDescent="0.55000000000000004">
      <c r="A4327" s="4" t="str">
        <f t="shared" ca="1" si="985"/>
        <v>High Frequency Economics</v>
      </c>
      <c r="B4327" s="4" t="str">
        <f t="shared" si="986"/>
        <v>Jim O'Sullivan</v>
      </c>
      <c r="C4327" s="4" t="s">
        <v>246</v>
      </c>
      <c r="D4327" s="4" t="s">
        <v>96</v>
      </c>
      <c r="E4327" s="4" t="str">
        <f>IF(COUNTIF($E$2:E4326,"Begin: " &amp; C4327 &amp; "-" &amp; D4327 &amp; "-" &amp; H4327)=0,"Begin: " &amp; C4327 &amp; "-" &amp; D4327 &amp; "-" &amp; H4327,IF((C4327 &amp; "-" &amp; D4327 &amp; "-" &amp; H4327)&lt;&gt;(C4328 &amp; "-" &amp; D4328 &amp; "-" &amp; H4328),"End: " &amp; C4327 &amp; "-" &amp; D4327 &amp; "-" &amp; H4327,""))</f>
        <v/>
      </c>
      <c r="F4327" s="4" t="str">
        <f t="shared" si="987"/>
        <v>Wall Street Journal-10Yr Treasury Yield-08-2019</v>
      </c>
      <c r="G4327" s="7">
        <v>43687</v>
      </c>
      <c r="H4327" s="7" t="str">
        <f t="shared" si="988"/>
        <v>08-2019</v>
      </c>
      <c r="I4327" s="7" t="str">
        <f t="shared" ca="1" si="989"/>
        <v>Wall Street Journal: High Frequency Economics-10Yr Treasury Yield-08-2019</v>
      </c>
      <c r="J4327" s="4" t="str">
        <f t="shared" ca="1" si="990"/>
        <v>10Yr Treasury Yield-High Frequency Economics:08-2019</v>
      </c>
      <c r="K4327" t="s">
        <v>227</v>
      </c>
      <c r="CM4327">
        <v>2.2000000000000002</v>
      </c>
      <c r="CO4327">
        <v>2.4</v>
      </c>
      <c r="CQ4327">
        <v>2.4</v>
      </c>
    </row>
    <row r="4328" spans="1:99" x14ac:dyDescent="0.55000000000000004">
      <c r="A4328" s="4" t="str">
        <f t="shared" ca="1" si="985"/>
        <v>Stifel, Nicoulas and Company, Incorporated (formerly Sterne Agee)</v>
      </c>
      <c r="B4328" s="4" t="str">
        <f t="shared" si="986"/>
        <v>Lindsey Piegza</v>
      </c>
      <c r="C4328" s="4" t="s">
        <v>246</v>
      </c>
      <c r="D4328" s="4" t="s">
        <v>96</v>
      </c>
      <c r="E4328" s="4" t="str">
        <f>IF(COUNTIF($E$2:E4327,"Begin: " &amp; C4328 &amp; "-" &amp; D4328 &amp; "-" &amp; H4328)=0,"Begin: " &amp; C4328 &amp; "-" &amp; D4328 &amp; "-" &amp; H4328,IF((C4328 &amp; "-" &amp; D4328 &amp; "-" &amp; H4328)&lt;&gt;(C4329 &amp; "-" &amp; D4329 &amp; "-" &amp; H4329),"End: " &amp; C4328 &amp; "-" &amp; D4328 &amp; "-" &amp; H4328,""))</f>
        <v/>
      </c>
      <c r="F4328" s="4" t="str">
        <f t="shared" si="987"/>
        <v>Wall Street Journal-10Yr Treasury Yield-08-2019</v>
      </c>
      <c r="G4328" s="7">
        <v>43687</v>
      </c>
      <c r="H4328" s="7" t="str">
        <f t="shared" si="988"/>
        <v>08-2019</v>
      </c>
      <c r="I4328" s="7" t="str">
        <f t="shared" ca="1" si="989"/>
        <v>Wall Street Journal: Stifel, Nicoulas and Company, Incorporated (formerly Sterne Agee)-10Yr Treasury Yield-08-2019</v>
      </c>
      <c r="J4328" s="4" t="str">
        <f t="shared" ca="1" si="990"/>
        <v>10Yr Treasury Yield-Stifel, Nicoulas and Company, Incorporated (formerly Sterne Agee):08-2019</v>
      </c>
      <c r="K4328" t="s">
        <v>675</v>
      </c>
      <c r="CM4328">
        <v>1.95</v>
      </c>
      <c r="CO4328">
        <v>1.95</v>
      </c>
      <c r="CQ4328">
        <v>2.0499999999999998</v>
      </c>
    </row>
    <row r="4329" spans="1:99" x14ac:dyDescent="0.55000000000000004">
      <c r="A4329" s="4" t="str">
        <f t="shared" ca="1" si="985"/>
        <v>Macroeconomic Advisers</v>
      </c>
      <c r="B4329" s="4" t="str">
        <f t="shared" si="986"/>
        <v>Dr. Joel Prakken/ Chris Varvares</v>
      </c>
      <c r="C4329" s="4" t="s">
        <v>246</v>
      </c>
      <c r="D4329" s="4" t="s">
        <v>96</v>
      </c>
      <c r="E4329" s="4" t="str">
        <f>IF(COUNTIF($E$2:E4328,"Begin: " &amp; C4329 &amp; "-" &amp; D4329 &amp; "-" &amp; H4329)=0,"Begin: " &amp; C4329 &amp; "-" &amp; D4329 &amp; "-" &amp; H4329,IF((C4329 &amp; "-" &amp; D4329 &amp; "-" &amp; H4329)&lt;&gt;(C4330 &amp; "-" &amp; D4330 &amp; "-" &amp; H4330),"End: " &amp; C4329 &amp; "-" &amp; D4329 &amp; "-" &amp; H4329,""))</f>
        <v/>
      </c>
      <c r="F4329" s="4" t="str">
        <f t="shared" si="987"/>
        <v>Wall Street Journal-10Yr Treasury Yield-08-2019</v>
      </c>
      <c r="G4329" s="7">
        <v>43687</v>
      </c>
      <c r="H4329" s="7" t="str">
        <f t="shared" si="988"/>
        <v>08-2019</v>
      </c>
      <c r="I4329" s="7" t="str">
        <f t="shared" ca="1" si="989"/>
        <v>Wall Street Journal: Macroeconomic Advisers-10Yr Treasury Yield-08-2019</v>
      </c>
      <c r="J4329" s="4" t="str">
        <f t="shared" ca="1" si="990"/>
        <v>10Yr Treasury Yield-Macroeconomic Advisers:08-2019</v>
      </c>
      <c r="K4329" t="s">
        <v>228</v>
      </c>
      <c r="CM4329">
        <v>2.3199999999999998</v>
      </c>
      <c r="CO4329">
        <v>2.58</v>
      </c>
      <c r="CQ4329">
        <v>2.78</v>
      </c>
      <c r="CS4329">
        <v>2.96</v>
      </c>
      <c r="CU4329">
        <v>3.1</v>
      </c>
    </row>
    <row r="4330" spans="1:99" x14ac:dyDescent="0.55000000000000004">
      <c r="A4330" s="4" t="str">
        <f t="shared" ca="1" si="985"/>
        <v>Ameriprise Financial</v>
      </c>
      <c r="B4330" s="4" t="str">
        <f t="shared" si="986"/>
        <v>Russell Price</v>
      </c>
      <c r="C4330" s="4" t="s">
        <v>246</v>
      </c>
      <c r="D4330" s="4" t="s">
        <v>96</v>
      </c>
      <c r="E4330" s="4" t="str">
        <f>IF(COUNTIF($E$2:E4329,"Begin: " &amp; C4330 &amp; "-" &amp; D4330 &amp; "-" &amp; H4330)=0,"Begin: " &amp; C4330 &amp; "-" &amp; D4330 &amp; "-" &amp; H4330,IF((C4330 &amp; "-" &amp; D4330 &amp; "-" &amp; H4330)&lt;&gt;(C4331 &amp; "-" &amp; D4331 &amp; "-" &amp; H4331),"End: " &amp; C4330 &amp; "-" &amp; D4330 &amp; "-" &amp; H4330,""))</f>
        <v/>
      </c>
      <c r="F4330" s="4" t="str">
        <f t="shared" si="987"/>
        <v>Wall Street Journal-10Yr Treasury Yield-08-2019</v>
      </c>
      <c r="G4330" s="7">
        <v>43687</v>
      </c>
      <c r="H4330" s="7" t="str">
        <f t="shared" si="988"/>
        <v>08-2019</v>
      </c>
      <c r="I4330" s="7" t="str">
        <f t="shared" ca="1" si="989"/>
        <v>Wall Street Journal: Ameriprise Financial-10Yr Treasury Yield-08-2019</v>
      </c>
      <c r="J4330" s="4" t="str">
        <f t="shared" ca="1" si="990"/>
        <v>10Yr Treasury Yield-Ameriprise Financial:08-2019</v>
      </c>
      <c r="K4330" t="s">
        <v>441</v>
      </c>
      <c r="CM4330">
        <v>2</v>
      </c>
      <c r="CO4330">
        <v>2.1</v>
      </c>
      <c r="CQ4330">
        <v>2.2999999999999998</v>
      </c>
      <c r="CS4330">
        <v>2.5</v>
      </c>
      <c r="CU4330">
        <v>2.8</v>
      </c>
    </row>
    <row r="4331" spans="1:99" x14ac:dyDescent="0.55000000000000004">
      <c r="A4331" s="4" t="str">
        <f t="shared" ca="1" si="985"/>
        <v>Eaton Corp.</v>
      </c>
      <c r="B4331" s="4" t="str">
        <f t="shared" si="986"/>
        <v>Arun Raha*</v>
      </c>
      <c r="C4331" s="4" t="s">
        <v>246</v>
      </c>
      <c r="D4331" s="4" t="s">
        <v>96</v>
      </c>
      <c r="E4331" s="4" t="str">
        <f>IF(COUNTIF($E$2:E4330,"Begin: " &amp; C4331 &amp; "-" &amp; D4331 &amp; "-" &amp; H4331)=0,"Begin: " &amp; C4331 &amp; "-" &amp; D4331 &amp; "-" &amp; H4331,IF((C4331 &amp; "-" &amp; D4331 &amp; "-" &amp; H4331)&lt;&gt;(C4332 &amp; "-" &amp; D4332 &amp; "-" &amp; H4332),"End: " &amp; C4331 &amp; "-" &amp; D4331 &amp; "-" &amp; H4331,""))</f>
        <v/>
      </c>
      <c r="F4331" s="4" t="str">
        <f t="shared" si="987"/>
        <v>Wall Street Journal-10Yr Treasury Yield-08-2019</v>
      </c>
      <c r="G4331" s="7">
        <v>43687</v>
      </c>
      <c r="H4331" s="7" t="str">
        <f t="shared" si="988"/>
        <v>08-2019</v>
      </c>
      <c r="I4331" s="7" t="str">
        <f t="shared" ca="1" si="989"/>
        <v>Wall Street Journal: Eaton Corp.-10Yr Treasury Yield-08-2019</v>
      </c>
      <c r="J4331" s="4" t="str">
        <f t="shared" ca="1" si="990"/>
        <v>10Yr Treasury Yield-Eaton Corp.:08-2019</v>
      </c>
      <c r="K4331" t="s">
        <v>823</v>
      </c>
    </row>
    <row r="4332" spans="1:99" x14ac:dyDescent="0.55000000000000004">
      <c r="A4332" s="4" t="str">
        <f t="shared" ca="1" si="985"/>
        <v>Point Loma Nazarene University</v>
      </c>
      <c r="B4332" s="4" t="str">
        <f t="shared" si="986"/>
        <v>Lynn Reaser</v>
      </c>
      <c r="C4332" s="4" t="s">
        <v>246</v>
      </c>
      <c r="D4332" s="4" t="s">
        <v>96</v>
      </c>
      <c r="E4332" s="4" t="str">
        <f>IF(COUNTIF($E$2:E4331,"Begin: " &amp; C4332 &amp; "-" &amp; D4332 &amp; "-" &amp; H4332)=0,"Begin: " &amp; C4332 &amp; "-" &amp; D4332 &amp; "-" &amp; H4332,IF((C4332 &amp; "-" &amp; D4332 &amp; "-" &amp; H4332)&lt;&gt;(C4333 &amp; "-" &amp; D4333 &amp; "-" &amp; H4333),"End: " &amp; C4332 &amp; "-" &amp; D4332 &amp; "-" &amp; H4332,""))</f>
        <v/>
      </c>
      <c r="F4332" s="4" t="str">
        <f t="shared" si="987"/>
        <v>Wall Street Journal-10Yr Treasury Yield-08-2019</v>
      </c>
      <c r="G4332" s="7">
        <v>43687</v>
      </c>
      <c r="H4332" s="7" t="str">
        <f t="shared" si="988"/>
        <v>08-2019</v>
      </c>
      <c r="I4332" s="7" t="str">
        <f t="shared" ca="1" si="989"/>
        <v>Wall Street Journal: Point Loma Nazarene University-10Yr Treasury Yield-08-2019</v>
      </c>
      <c r="J4332" s="4" t="str">
        <f t="shared" ca="1" si="990"/>
        <v>10Yr Treasury Yield-Point Loma Nazarene University:08-2019</v>
      </c>
      <c r="K4332" t="s">
        <v>658</v>
      </c>
      <c r="CM4332">
        <v>1.9</v>
      </c>
      <c r="CO4332">
        <v>1.85</v>
      </c>
      <c r="CQ4332">
        <v>1.8</v>
      </c>
      <c r="CS4332">
        <v>1.75</v>
      </c>
      <c r="CU4332">
        <v>1.7</v>
      </c>
    </row>
    <row r="4333" spans="1:99" x14ac:dyDescent="0.55000000000000004">
      <c r="A4333" s="4" t="str">
        <f t="shared" ca="1" si="985"/>
        <v>Deutsche Bank</v>
      </c>
      <c r="B4333" s="4" t="str">
        <f t="shared" si="986"/>
        <v>Brett Ryan/Matthew Luzzetti</v>
      </c>
      <c r="C4333" s="4" t="s">
        <v>246</v>
      </c>
      <c r="D4333" s="4" t="s">
        <v>96</v>
      </c>
      <c r="E4333" s="4" t="str">
        <f>IF(COUNTIF($E$2:E4332,"Begin: " &amp; C4333 &amp; "-" &amp; D4333 &amp; "-" &amp; H4333)=0,"Begin: " &amp; C4333 &amp; "-" &amp; D4333 &amp; "-" &amp; H4333,IF((C4333 &amp; "-" &amp; D4333 &amp; "-" &amp; H4333)&lt;&gt;(C4334 &amp; "-" &amp; D4334 &amp; "-" &amp; H4334),"End: " &amp; C4333 &amp; "-" &amp; D4333 &amp; "-" &amp; H4333,""))</f>
        <v/>
      </c>
      <c r="F4333" s="4" t="str">
        <f t="shared" si="987"/>
        <v>Wall Street Journal-10Yr Treasury Yield-08-2019</v>
      </c>
      <c r="G4333" s="7">
        <v>43687</v>
      </c>
      <c r="H4333" s="7" t="str">
        <f t="shared" si="988"/>
        <v>08-2019</v>
      </c>
      <c r="I4333" s="7" t="str">
        <f t="shared" ca="1" si="989"/>
        <v>Wall Street Journal: Deutsche Bank-10Yr Treasury Yield-08-2019</v>
      </c>
      <c r="J4333" s="4" t="str">
        <f t="shared" ca="1" si="990"/>
        <v>10Yr Treasury Yield-Deutsche Bank:08-2019</v>
      </c>
      <c r="K4333" t="s">
        <v>804</v>
      </c>
      <c r="CM4333">
        <v>2.15</v>
      </c>
      <c r="CO4333">
        <v>2.2000000000000002</v>
      </c>
      <c r="CQ4333">
        <v>2.2000000000000002</v>
      </c>
      <c r="CS4333">
        <v>2.25</v>
      </c>
      <c r="CU4333">
        <v>2.25</v>
      </c>
    </row>
    <row r="4334" spans="1:99" x14ac:dyDescent="0.55000000000000004">
      <c r="A4334" s="4" t="str">
        <f t="shared" ca="1" si="985"/>
        <v>Prestige Economics LLC</v>
      </c>
      <c r="B4334" s="4" t="str">
        <f t="shared" si="986"/>
        <v>Jason Schenker*</v>
      </c>
      <c r="C4334" s="4" t="s">
        <v>246</v>
      </c>
      <c r="D4334" s="4" t="s">
        <v>96</v>
      </c>
      <c r="E4334" s="4" t="str">
        <f>IF(COUNTIF($E$2:E4333,"Begin: " &amp; C4334 &amp; "-" &amp; D4334 &amp; "-" &amp; H4334)=0,"Begin: " &amp; C4334 &amp; "-" &amp; D4334 &amp; "-" &amp; H4334,IF((C4334 &amp; "-" &amp; D4334 &amp; "-" &amp; H4334)&lt;&gt;(C4335 &amp; "-" &amp; D4335 &amp; "-" &amp; H4335),"End: " &amp; C4334 &amp; "-" &amp; D4334 &amp; "-" &amp; H4334,""))</f>
        <v/>
      </c>
      <c r="F4334" s="4" t="str">
        <f t="shared" si="987"/>
        <v>Wall Street Journal-10Yr Treasury Yield-08-2019</v>
      </c>
      <c r="G4334" s="7">
        <v>43687</v>
      </c>
      <c r="H4334" s="7" t="str">
        <f t="shared" si="988"/>
        <v>08-2019</v>
      </c>
      <c r="I4334" s="7" t="str">
        <f t="shared" ca="1" si="989"/>
        <v>Wall Street Journal: Prestige Economics LLC-10Yr Treasury Yield-08-2019</v>
      </c>
      <c r="J4334" s="4" t="str">
        <f t="shared" ca="1" si="990"/>
        <v>10Yr Treasury Yield-Prestige Economics LLC:08-2019</v>
      </c>
      <c r="K4334" t="s">
        <v>824</v>
      </c>
    </row>
    <row r="4335" spans="1:99" x14ac:dyDescent="0.55000000000000004">
      <c r="A4335" s="4" t="str">
        <f t="shared" ca="1" si="985"/>
        <v>Pantheon Macroeconomics</v>
      </c>
      <c r="B4335" s="4" t="str">
        <f t="shared" si="986"/>
        <v>Ian Shepherdson*</v>
      </c>
      <c r="C4335" s="4" t="s">
        <v>246</v>
      </c>
      <c r="D4335" s="4" t="s">
        <v>96</v>
      </c>
      <c r="E4335" s="4" t="str">
        <f>IF(COUNTIF($E$2:E4334,"Begin: " &amp; C4335 &amp; "-" &amp; D4335 &amp; "-" &amp; H4335)=0,"Begin: " &amp; C4335 &amp; "-" &amp; D4335 &amp; "-" &amp; H4335,IF((C4335 &amp; "-" &amp; D4335 &amp; "-" &amp; H4335)&lt;&gt;(C4336 &amp; "-" &amp; D4336 &amp; "-" &amp; H4336),"End: " &amp; C4335 &amp; "-" &amp; D4335 &amp; "-" &amp; H4335,""))</f>
        <v/>
      </c>
      <c r="F4335" s="4" t="str">
        <f t="shared" si="987"/>
        <v>Wall Street Journal-10Yr Treasury Yield-08-2019</v>
      </c>
      <c r="G4335" s="7">
        <v>43687</v>
      </c>
      <c r="H4335" s="7" t="str">
        <f t="shared" si="988"/>
        <v>08-2019</v>
      </c>
      <c r="I4335" s="7" t="str">
        <f t="shared" ca="1" si="989"/>
        <v>Wall Street Journal: Pantheon Macroeconomics-10Yr Treasury Yield-08-2019</v>
      </c>
      <c r="J4335" s="4" t="str">
        <f t="shared" ca="1" si="990"/>
        <v>10Yr Treasury Yield-Pantheon Macroeconomics:08-2019</v>
      </c>
      <c r="K4335" t="s">
        <v>825</v>
      </c>
    </row>
    <row r="4336" spans="1:99" x14ac:dyDescent="0.55000000000000004">
      <c r="A4336" s="4" t="str">
        <f t="shared" ca="1" si="985"/>
        <v>Decision Economics, Inc.</v>
      </c>
      <c r="B4336" s="4" t="str">
        <f t="shared" si="986"/>
        <v>Allen Sinai</v>
      </c>
      <c r="C4336" s="4" t="s">
        <v>246</v>
      </c>
      <c r="D4336" s="4" t="s">
        <v>96</v>
      </c>
      <c r="E4336" s="4" t="str">
        <f>IF(COUNTIF($E$2:E4335,"Begin: " &amp; C4336 &amp; "-" &amp; D4336 &amp; "-" &amp; H4336)=0,"Begin: " &amp; C4336 &amp; "-" &amp; D4336 &amp; "-" &amp; H4336,IF((C4336 &amp; "-" &amp; D4336 &amp; "-" &amp; H4336)&lt;&gt;(C4337 &amp; "-" &amp; D4337 &amp; "-" &amp; H4337),"End: " &amp; C4336 &amp; "-" &amp; D4336 &amp; "-" &amp; H4336,""))</f>
        <v/>
      </c>
      <c r="F4336" s="4" t="str">
        <f t="shared" si="987"/>
        <v>Wall Street Journal-10Yr Treasury Yield-08-2019</v>
      </c>
      <c r="G4336" s="7">
        <v>43687</v>
      </c>
      <c r="H4336" s="7" t="str">
        <f t="shared" si="988"/>
        <v>08-2019</v>
      </c>
      <c r="I4336" s="7" t="str">
        <f t="shared" ca="1" si="989"/>
        <v>Wall Street Journal: Decision Economics, Inc.-10Yr Treasury Yield-08-2019</v>
      </c>
      <c r="J4336" s="4" t="str">
        <f t="shared" ca="1" si="990"/>
        <v>10Yr Treasury Yield-Decision Economics, Inc.:08-2019</v>
      </c>
      <c r="K4336" t="s">
        <v>233</v>
      </c>
      <c r="CM4336">
        <v>1.95</v>
      </c>
      <c r="CO4336">
        <v>2.12</v>
      </c>
      <c r="CQ4336">
        <v>2.37</v>
      </c>
      <c r="CS4336">
        <v>2.52</v>
      </c>
      <c r="CU4336">
        <v>2.72</v>
      </c>
    </row>
    <row r="4337" spans="1:99" x14ac:dyDescent="0.55000000000000004">
      <c r="A4337" s="4" t="str">
        <f t="shared" ca="1" si="985"/>
        <v>Parsec Financial</v>
      </c>
      <c r="B4337" s="4" t="str">
        <f t="shared" si="986"/>
        <v>James F. Smith</v>
      </c>
      <c r="C4337" s="4" t="s">
        <v>246</v>
      </c>
      <c r="D4337" s="4" t="s">
        <v>96</v>
      </c>
      <c r="E4337" s="4" t="str">
        <f>IF(COUNTIF($E$2:E4336,"Begin: " &amp; C4337 &amp; "-" &amp; D4337 &amp; "-" &amp; H4337)=0,"Begin: " &amp; C4337 &amp; "-" &amp; D4337 &amp; "-" &amp; H4337,IF((C4337 &amp; "-" &amp; D4337 &amp; "-" &amp; H4337)&lt;&gt;(C4338 &amp; "-" &amp; D4338 &amp; "-" &amp; H4338),"End: " &amp; C4337 &amp; "-" &amp; D4337 &amp; "-" &amp; H4337,""))</f>
        <v/>
      </c>
      <c r="F4337" s="4" t="str">
        <f t="shared" si="987"/>
        <v>Wall Street Journal-10Yr Treasury Yield-08-2019</v>
      </c>
      <c r="G4337" s="7">
        <v>43687</v>
      </c>
      <c r="H4337" s="7" t="str">
        <f t="shared" si="988"/>
        <v>08-2019</v>
      </c>
      <c r="I4337" s="7" t="str">
        <f t="shared" ca="1" si="989"/>
        <v>Wall Street Journal: Parsec Financial-10Yr Treasury Yield-08-2019</v>
      </c>
      <c r="J4337" s="4" t="str">
        <f t="shared" ca="1" si="990"/>
        <v>10Yr Treasury Yield-Parsec Financial:08-2019</v>
      </c>
      <c r="K4337" t="s">
        <v>234</v>
      </c>
      <c r="CM4337">
        <v>2.25</v>
      </c>
      <c r="CO4337">
        <v>2.5499999999999998</v>
      </c>
      <c r="CQ4337">
        <v>2.75</v>
      </c>
      <c r="CS4337">
        <v>3.6</v>
      </c>
      <c r="CU4337">
        <v>2.67</v>
      </c>
    </row>
    <row r="4338" spans="1:99" x14ac:dyDescent="0.55000000000000004">
      <c r="A4338" s="4" t="str">
        <f t="shared" ca="1" si="985"/>
        <v>Univ of Central FL</v>
      </c>
      <c r="B4338" s="4" t="str">
        <f t="shared" si="986"/>
        <v>Sean M. Snaith*</v>
      </c>
      <c r="C4338" s="4" t="s">
        <v>246</v>
      </c>
      <c r="D4338" s="4" t="s">
        <v>96</v>
      </c>
      <c r="E4338" s="4" t="str">
        <f>IF(COUNTIF($E$2:E4337,"Begin: " &amp; C4338 &amp; "-" &amp; D4338 &amp; "-" &amp; H4338)=0,"Begin: " &amp; C4338 &amp; "-" &amp; D4338 &amp; "-" &amp; H4338,IF((C4338 &amp; "-" &amp; D4338 &amp; "-" &amp; H4338)&lt;&gt;(C4339 &amp; "-" &amp; D4339 &amp; "-" &amp; H4339),"End: " &amp; C4338 &amp; "-" &amp; D4338 &amp; "-" &amp; H4338,""))</f>
        <v/>
      </c>
      <c r="F4338" s="4" t="str">
        <f t="shared" si="987"/>
        <v>Wall Street Journal-10Yr Treasury Yield-08-2019</v>
      </c>
      <c r="G4338" s="7">
        <v>43687</v>
      </c>
      <c r="H4338" s="7" t="str">
        <f t="shared" si="988"/>
        <v>08-2019</v>
      </c>
      <c r="I4338" s="7" t="str">
        <f t="shared" ca="1" si="989"/>
        <v>Wall Street Journal: Univ of Central FL-10Yr Treasury Yield-08-2019</v>
      </c>
      <c r="J4338" s="4" t="str">
        <f t="shared" ca="1" si="990"/>
        <v>10Yr Treasury Yield-Univ of Central FL:08-2019</v>
      </c>
      <c r="K4338" t="s">
        <v>843</v>
      </c>
    </row>
    <row r="4339" spans="1:99" x14ac:dyDescent="0.55000000000000004">
      <c r="A4339" s="4" t="str">
        <f t="shared" ca="1" si="985"/>
        <v>SS Economics</v>
      </c>
      <c r="B4339" s="4" t="str">
        <f t="shared" si="986"/>
        <v>Sung Won Sohn</v>
      </c>
      <c r="C4339" s="4" t="s">
        <v>246</v>
      </c>
      <c r="D4339" s="4" t="s">
        <v>96</v>
      </c>
      <c r="E4339" s="4" t="str">
        <f>IF(COUNTIF($E$2:E4338,"Begin: " &amp; C4339 &amp; "-" &amp; D4339 &amp; "-" &amp; H4339)=0,"Begin: " &amp; C4339 &amp; "-" &amp; D4339 &amp; "-" &amp; H4339,IF((C4339 &amp; "-" &amp; D4339 &amp; "-" &amp; H4339)&lt;&gt;(C4340 &amp; "-" &amp; D4340 &amp; "-" &amp; H4340),"End: " &amp; C4339 &amp; "-" &amp; D4339 &amp; "-" &amp; H4339,""))</f>
        <v/>
      </c>
      <c r="F4339" s="4" t="str">
        <f t="shared" si="987"/>
        <v>Wall Street Journal-10Yr Treasury Yield-08-2019</v>
      </c>
      <c r="G4339" s="7">
        <v>43687</v>
      </c>
      <c r="H4339" s="7" t="str">
        <f t="shared" si="988"/>
        <v>08-2019</v>
      </c>
      <c r="I4339" s="7" t="str">
        <f t="shared" ca="1" si="989"/>
        <v>Wall Street Journal: SS Economics-10Yr Treasury Yield-08-2019</v>
      </c>
      <c r="J4339" s="4" t="str">
        <f t="shared" ca="1" si="990"/>
        <v>10Yr Treasury Yield-SS Economics:08-2019</v>
      </c>
      <c r="K4339" t="s">
        <v>785</v>
      </c>
      <c r="CM4339">
        <v>1.9</v>
      </c>
      <c r="CO4339">
        <v>1.85</v>
      </c>
      <c r="CQ4339">
        <v>1.8</v>
      </c>
      <c r="CS4339">
        <v>1.75</v>
      </c>
      <c r="CU4339">
        <v>1.7</v>
      </c>
    </row>
    <row r="4340" spans="1:99" x14ac:dyDescent="0.55000000000000004">
      <c r="A4340" s="4" t="str">
        <f t="shared" ref="A4340:A4349" ca="1" si="991">IF(ISERROR(IF(C4340="GIOA",INDEX(List_AnonymousForecasters,MATCH(LEFT(K4340,FIND(":",K4340,1)-1),List_IndividualForecasters,0),1),INDEX(List_FirmNamesOmega,MATCH(LEFT(K4340,FIND(":",K4340,1)-1),List_FirmNamesAlpha,0),1))),LEFT(K4340,FIND(":",K4340,1)-1),IF(C4340="GIOA",INDEX(List_AnonymousForecasters,MATCH(LEFT(K4340,FIND(":",K4340,1)-1),List_IndividualForecasters,0),1),INDEX(List_FirmNamesOmega,MATCH(LEFT(K4340,FIND(":",K4340,1)-1),List_FirmNamesAlpha,0),1)))</f>
        <v>Pierpont Securities</v>
      </c>
      <c r="B4340" s="4" t="str">
        <f t="shared" ref="B4340:B4349" si="992">MID(K4340,FIND(":",K4340,1)+2,LEN(K4340)-FIND(":",K4340,1))</f>
        <v>Stephen Stanley</v>
      </c>
      <c r="C4340" s="4" t="s">
        <v>246</v>
      </c>
      <c r="D4340" s="4" t="s">
        <v>96</v>
      </c>
      <c r="E4340" s="4" t="str">
        <f>IF(COUNTIF($E$2:E4339,"Begin: " &amp; C4340 &amp; "-" &amp; D4340 &amp; "-" &amp; H4340)=0,"Begin: " &amp; C4340 &amp; "-" &amp; D4340 &amp; "-" &amp; H4340,IF((C4340 &amp; "-" &amp; D4340 &amp; "-" &amp; H4340)&lt;&gt;(C4341 &amp; "-" &amp; D4341 &amp; "-" &amp; H4341),"End: " &amp; C4340 &amp; "-" &amp; D4340 &amp; "-" &amp; H4340,""))</f>
        <v/>
      </c>
      <c r="F4340" s="4" t="str">
        <f t="shared" ref="F4340:F4349" si="993">C4340 &amp; "-" &amp; D4340 &amp; "-" &amp; H4340</f>
        <v>Wall Street Journal-10Yr Treasury Yield-08-2019</v>
      </c>
      <c r="G4340" s="7">
        <v>43687</v>
      </c>
      <c r="H4340" s="7" t="str">
        <f t="shared" ref="H4340:H4349" si="994">TEXT(MONTH(G4340),"00") &amp; "-" &amp; TEXT(YEAR(G4340),"0000")</f>
        <v>08-2019</v>
      </c>
      <c r="I4340" s="7" t="str">
        <f t="shared" ref="I4340:I4349" ca="1" si="995">C4340 &amp; ": " &amp; A4340 &amp; "-" &amp; D4340 &amp; "-" &amp; H4340</f>
        <v>Wall Street Journal: Pierpont Securities-10Yr Treasury Yield-08-2019</v>
      </c>
      <c r="J4340" s="4" t="str">
        <f t="shared" ref="J4340:J4349" ca="1" si="996">D4340 &amp; "-" &amp; A4340 &amp; ":" &amp; TEXT(MONTH(G4340),"00") &amp; "-" &amp; TEXT(YEAR(G4340),"0000")</f>
        <v>10Yr Treasury Yield-Pierpont Securities:08-2019</v>
      </c>
      <c r="K4340" t="s">
        <v>238</v>
      </c>
      <c r="CM4340">
        <v>2.1</v>
      </c>
      <c r="CO4340">
        <v>2.75</v>
      </c>
      <c r="CQ4340">
        <v>3.1</v>
      </c>
      <c r="CS4340">
        <v>3.3</v>
      </c>
      <c r="CU4340">
        <v>3.5</v>
      </c>
    </row>
    <row r="4341" spans="1:99" x14ac:dyDescent="0.55000000000000004">
      <c r="A4341" s="4" t="str">
        <f t="shared" ca="1" si="991"/>
        <v>Economic Analysis Associates Inc.</v>
      </c>
      <c r="B4341" s="4" t="str">
        <f t="shared" si="992"/>
        <v>Susan M. Sterne</v>
      </c>
      <c r="C4341" s="4" t="s">
        <v>246</v>
      </c>
      <c r="D4341" s="4" t="s">
        <v>96</v>
      </c>
      <c r="E4341" s="4" t="str">
        <f>IF(COUNTIF($E$2:E4340,"Begin: " &amp; C4341 &amp; "-" &amp; D4341 &amp; "-" &amp; H4341)=0,"Begin: " &amp; C4341 &amp; "-" &amp; D4341 &amp; "-" &amp; H4341,IF((C4341 &amp; "-" &amp; D4341 &amp; "-" &amp; H4341)&lt;&gt;(C4342 &amp; "-" &amp; D4342 &amp; "-" &amp; H4342),"End: " &amp; C4341 &amp; "-" &amp; D4341 &amp; "-" &amp; H4341,""))</f>
        <v/>
      </c>
      <c r="F4341" s="4" t="str">
        <f t="shared" si="993"/>
        <v>Wall Street Journal-10Yr Treasury Yield-08-2019</v>
      </c>
      <c r="G4341" s="7">
        <v>43687</v>
      </c>
      <c r="H4341" s="7" t="str">
        <f t="shared" si="994"/>
        <v>08-2019</v>
      </c>
      <c r="I4341" s="7" t="str">
        <f t="shared" ca="1" si="995"/>
        <v>Wall Street Journal: Economic Analysis Associates Inc.-10Yr Treasury Yield-08-2019</v>
      </c>
      <c r="J4341" s="4" t="str">
        <f t="shared" ca="1" si="996"/>
        <v>10Yr Treasury Yield-Economic Analysis Associates Inc.:08-2019</v>
      </c>
      <c r="K4341" t="s">
        <v>239</v>
      </c>
      <c r="CM4341">
        <v>2.2000000000000002</v>
      </c>
      <c r="CO4341">
        <v>2.4</v>
      </c>
      <c r="CQ4341">
        <v>2.5</v>
      </c>
      <c r="CS4341">
        <v>2.6</v>
      </c>
      <c r="CU4341">
        <v>2.5</v>
      </c>
    </row>
    <row r="4342" spans="1:99" x14ac:dyDescent="0.55000000000000004">
      <c r="A4342" s="4" t="str">
        <f t="shared" ca="1" si="991"/>
        <v>CSFB</v>
      </c>
      <c r="B4342" s="4" t="str">
        <f t="shared" si="992"/>
        <v>James Sweeney</v>
      </c>
      <c r="C4342" s="4" t="s">
        <v>246</v>
      </c>
      <c r="D4342" s="4" t="s">
        <v>96</v>
      </c>
      <c r="E4342" s="4" t="str">
        <f>IF(COUNTIF($E$2:E4341,"Begin: " &amp; C4342 &amp; "-" &amp; D4342 &amp; "-" &amp; H4342)=0,"Begin: " &amp; C4342 &amp; "-" &amp; D4342 &amp; "-" &amp; H4342,IF((C4342 &amp; "-" &amp; D4342 &amp; "-" &amp; H4342)&lt;&gt;(C4343 &amp; "-" &amp; D4343 &amp; "-" &amp; H4343),"End: " &amp; C4342 &amp; "-" &amp; D4342 &amp; "-" &amp; H4342,""))</f>
        <v/>
      </c>
      <c r="F4342" s="4" t="str">
        <f t="shared" si="993"/>
        <v>Wall Street Journal-10Yr Treasury Yield-08-2019</v>
      </c>
      <c r="G4342" s="7">
        <v>43687</v>
      </c>
      <c r="H4342" s="7" t="str">
        <f t="shared" si="994"/>
        <v>08-2019</v>
      </c>
      <c r="I4342" s="7" t="str">
        <f t="shared" ca="1" si="995"/>
        <v>Wall Street Journal: CSFB-10Yr Treasury Yield-08-2019</v>
      </c>
      <c r="J4342" s="4" t="str">
        <f t="shared" ca="1" si="996"/>
        <v>10Yr Treasury Yield-CSFB:08-2019</v>
      </c>
      <c r="K4342" t="s">
        <v>679</v>
      </c>
      <c r="CM4342">
        <v>2.2000000000000002</v>
      </c>
      <c r="CQ4342">
        <v>2.4</v>
      </c>
    </row>
    <row r="4343" spans="1:99" x14ac:dyDescent="0.55000000000000004">
      <c r="A4343" s="4" t="str">
        <f t="shared" ca="1" si="991"/>
        <v>American Chemisty Council</v>
      </c>
      <c r="B4343" s="4" t="str">
        <f t="shared" si="992"/>
        <v>Kevin Swift</v>
      </c>
      <c r="C4343" s="4" t="s">
        <v>246</v>
      </c>
      <c r="D4343" s="4" t="s">
        <v>96</v>
      </c>
      <c r="E4343" s="4" t="str">
        <f>IF(COUNTIF($E$2:E4342,"Begin: " &amp; C4343 &amp; "-" &amp; D4343 &amp; "-" &amp; H4343)=0,"Begin: " &amp; C4343 &amp; "-" &amp; D4343 &amp; "-" &amp; H4343,IF((C4343 &amp; "-" &amp; D4343 &amp; "-" &amp; H4343)&lt;&gt;(C4344 &amp; "-" &amp; D4344 &amp; "-" &amp; H4344),"End: " &amp; C4343 &amp; "-" &amp; D4343 &amp; "-" &amp; H4343,""))</f>
        <v/>
      </c>
      <c r="F4343" s="4" t="str">
        <f t="shared" si="993"/>
        <v>Wall Street Journal-10Yr Treasury Yield-08-2019</v>
      </c>
      <c r="G4343" s="7">
        <v>43687</v>
      </c>
      <c r="H4343" s="7" t="str">
        <f t="shared" si="994"/>
        <v>08-2019</v>
      </c>
      <c r="I4343" s="7" t="str">
        <f t="shared" ca="1" si="995"/>
        <v>Wall Street Journal: American Chemisty Council-10Yr Treasury Yield-08-2019</v>
      </c>
      <c r="J4343" s="4" t="str">
        <f t="shared" ca="1" si="996"/>
        <v>10Yr Treasury Yield-American Chemisty Council:08-2019</v>
      </c>
      <c r="K4343" t="s">
        <v>443</v>
      </c>
      <c r="CM4343">
        <v>2.0499999999999998</v>
      </c>
      <c r="CO4343">
        <v>2.1</v>
      </c>
      <c r="CQ4343">
        <v>2.2000000000000002</v>
      </c>
      <c r="CS4343">
        <v>2.2999999999999998</v>
      </c>
      <c r="CU4343">
        <v>2.5</v>
      </c>
    </row>
    <row r="4344" spans="1:99" x14ac:dyDescent="0.55000000000000004">
      <c r="A4344" s="4" t="str">
        <f t="shared" ca="1" si="991"/>
        <v>Grant Thornton</v>
      </c>
      <c r="B4344" s="4" t="str">
        <f t="shared" si="992"/>
        <v>Diane Swonk</v>
      </c>
      <c r="C4344" s="4" t="s">
        <v>246</v>
      </c>
      <c r="D4344" s="4" t="s">
        <v>96</v>
      </c>
      <c r="E4344" s="4" t="str">
        <f>IF(COUNTIF($E$2:E4343,"Begin: " &amp; C4344 &amp; "-" &amp; D4344 &amp; "-" &amp; H4344)=0,"Begin: " &amp; C4344 &amp; "-" &amp; D4344 &amp; "-" &amp; H4344,IF((C4344 &amp; "-" &amp; D4344 &amp; "-" &amp; H4344)&lt;&gt;(C4345 &amp; "-" &amp; D4345 &amp; "-" &amp; H4345),"End: " &amp; C4344 &amp; "-" &amp; D4344 &amp; "-" &amp; H4344,""))</f>
        <v/>
      </c>
      <c r="F4344" s="4" t="str">
        <f t="shared" si="993"/>
        <v>Wall Street Journal-10Yr Treasury Yield-08-2019</v>
      </c>
      <c r="G4344" s="7">
        <v>43687</v>
      </c>
      <c r="H4344" s="7" t="str">
        <f t="shared" si="994"/>
        <v>08-2019</v>
      </c>
      <c r="I4344" s="7" t="str">
        <f t="shared" ca="1" si="995"/>
        <v>Wall Street Journal: Grant Thornton-10Yr Treasury Yield-08-2019</v>
      </c>
      <c r="J4344" s="4" t="str">
        <f t="shared" ca="1" si="996"/>
        <v>10Yr Treasury Yield-Grant Thornton:08-2019</v>
      </c>
      <c r="K4344" t="s">
        <v>772</v>
      </c>
      <c r="CM4344">
        <v>1.8</v>
      </c>
      <c r="CO4344">
        <v>1.7</v>
      </c>
      <c r="CQ4344">
        <v>1.5</v>
      </c>
      <c r="CS4344">
        <v>1.4</v>
      </c>
      <c r="CU4344">
        <v>1.5</v>
      </c>
    </row>
    <row r="4345" spans="1:99" x14ac:dyDescent="0.55000000000000004">
      <c r="A4345" s="4" t="str">
        <f t="shared" ca="1" si="991"/>
        <v>The Northern Trust</v>
      </c>
      <c r="B4345" s="4" t="str">
        <f t="shared" si="992"/>
        <v>Carl Tannenbaum</v>
      </c>
      <c r="C4345" s="4" t="s">
        <v>246</v>
      </c>
      <c r="D4345" s="4" t="s">
        <v>96</v>
      </c>
      <c r="E4345" s="4" t="str">
        <f>IF(COUNTIF($E$2:E4344,"Begin: " &amp; C4345 &amp; "-" &amp; D4345 &amp; "-" &amp; H4345)=0,"Begin: " &amp; C4345 &amp; "-" &amp; D4345 &amp; "-" &amp; H4345,IF((C4345 &amp; "-" &amp; D4345 &amp; "-" &amp; H4345)&lt;&gt;(C4346 &amp; "-" &amp; D4346 &amp; "-" &amp; H4346),"End: " &amp; C4345 &amp; "-" &amp; D4345 &amp; "-" &amp; H4345,""))</f>
        <v/>
      </c>
      <c r="F4345" s="4" t="str">
        <f t="shared" si="993"/>
        <v>Wall Street Journal-10Yr Treasury Yield-08-2019</v>
      </c>
      <c r="G4345" s="7">
        <v>43687</v>
      </c>
      <c r="H4345" s="7" t="str">
        <f t="shared" si="994"/>
        <v>08-2019</v>
      </c>
      <c r="I4345" s="7" t="str">
        <f t="shared" ca="1" si="995"/>
        <v>Wall Street Journal: The Northern Trust-10Yr Treasury Yield-08-2019</v>
      </c>
      <c r="J4345" s="4" t="str">
        <f t="shared" ca="1" si="996"/>
        <v>10Yr Treasury Yield-The Northern Trust:08-2019</v>
      </c>
      <c r="K4345" t="s">
        <v>849</v>
      </c>
      <c r="CM4345">
        <v>2</v>
      </c>
      <c r="CO4345">
        <v>2.2999999999999998</v>
      </c>
      <c r="CQ4345">
        <v>2.7</v>
      </c>
      <c r="CS4345">
        <v>2.7</v>
      </c>
      <c r="CU4345">
        <v>2.7</v>
      </c>
    </row>
    <row r="4346" spans="1:99" x14ac:dyDescent="0.55000000000000004">
      <c r="A4346" s="4" t="str">
        <f t="shared" ca="1" si="991"/>
        <v>BNP Paribas</v>
      </c>
      <c r="B4346" s="4" t="str">
        <f t="shared" si="992"/>
        <v>US Economics Team</v>
      </c>
      <c r="C4346" s="4" t="s">
        <v>246</v>
      </c>
      <c r="D4346" s="4" t="s">
        <v>96</v>
      </c>
      <c r="E4346" s="4" t="str">
        <f>IF(COUNTIF($E$2:E4345,"Begin: " &amp; C4346 &amp; "-" &amp; D4346 &amp; "-" &amp; H4346)=0,"Begin: " &amp; C4346 &amp; "-" &amp; D4346 &amp; "-" &amp; H4346,IF((C4346 &amp; "-" &amp; D4346 &amp; "-" &amp; H4346)&lt;&gt;(C4347 &amp; "-" &amp; D4347 &amp; "-" &amp; H4347),"End: " &amp; C4346 &amp; "-" &amp; D4346 &amp; "-" &amp; H4346,""))</f>
        <v/>
      </c>
      <c r="F4346" s="4" t="str">
        <f t="shared" si="993"/>
        <v>Wall Street Journal-10Yr Treasury Yield-08-2019</v>
      </c>
      <c r="G4346" s="7">
        <v>43687</v>
      </c>
      <c r="H4346" s="7" t="str">
        <f t="shared" si="994"/>
        <v>08-2019</v>
      </c>
      <c r="I4346" s="7" t="str">
        <f t="shared" ca="1" si="995"/>
        <v>Wall Street Journal: BNP Paribas-10Yr Treasury Yield-08-2019</v>
      </c>
      <c r="J4346" s="4" t="str">
        <f t="shared" ca="1" si="996"/>
        <v>10Yr Treasury Yield-BNP Paribas:08-2019</v>
      </c>
      <c r="K4346" t="s">
        <v>444</v>
      </c>
      <c r="CM4346">
        <v>1.75</v>
      </c>
      <c r="CO4346">
        <v>1.875</v>
      </c>
      <c r="CQ4346">
        <v>2</v>
      </c>
    </row>
    <row r="4347" spans="1:99" x14ac:dyDescent="0.55000000000000004">
      <c r="A4347" s="4" t="str">
        <f t="shared" ca="1" si="991"/>
        <v>The Conference Board</v>
      </c>
      <c r="B4347" s="4" t="str">
        <f t="shared" si="992"/>
        <v>Bart van Ark*</v>
      </c>
      <c r="C4347" s="4" t="s">
        <v>246</v>
      </c>
      <c r="D4347" s="4" t="s">
        <v>96</v>
      </c>
      <c r="E4347" s="4" t="str">
        <f>IF(COUNTIF($E$2:E4346,"Begin: " &amp; C4347 &amp; "-" &amp; D4347 &amp; "-" &amp; H4347)=0,"Begin: " &amp; C4347 &amp; "-" &amp; D4347 &amp; "-" &amp; H4347,IF((C4347 &amp; "-" &amp; D4347 &amp; "-" &amp; H4347)&lt;&gt;(C4348 &amp; "-" &amp; D4348 &amp; "-" &amp; H4348),"End: " &amp; C4347 &amp; "-" &amp; D4347 &amp; "-" &amp; H4347,""))</f>
        <v/>
      </c>
      <c r="F4347" s="4" t="str">
        <f t="shared" si="993"/>
        <v>Wall Street Journal-10Yr Treasury Yield-08-2019</v>
      </c>
      <c r="G4347" s="7">
        <v>43687</v>
      </c>
      <c r="H4347" s="7" t="str">
        <f t="shared" si="994"/>
        <v>08-2019</v>
      </c>
      <c r="I4347" s="7" t="str">
        <f t="shared" ca="1" si="995"/>
        <v>Wall Street Journal: The Conference Board-10Yr Treasury Yield-08-2019</v>
      </c>
      <c r="J4347" s="4" t="str">
        <f t="shared" ca="1" si="996"/>
        <v>10Yr Treasury Yield-The Conference Board:08-2019</v>
      </c>
      <c r="K4347" t="s">
        <v>850</v>
      </c>
    </row>
    <row r="4348" spans="1:99" x14ac:dyDescent="0.55000000000000004">
      <c r="A4348" s="4" t="str">
        <f t="shared" ca="1" si="991"/>
        <v>First Trust Adv.</v>
      </c>
      <c r="B4348" s="4" t="str">
        <f t="shared" si="992"/>
        <v>Brian S. Wesbury/ Robert Stein</v>
      </c>
      <c r="C4348" s="4" t="s">
        <v>246</v>
      </c>
      <c r="D4348" s="4" t="s">
        <v>96</v>
      </c>
      <c r="E4348" s="4" t="str">
        <f>IF(COUNTIF($E$2:E4347,"Begin: " &amp; C4348 &amp; "-" &amp; D4348 &amp; "-" &amp; H4348)=0,"Begin: " &amp; C4348 &amp; "-" &amp; D4348 &amp; "-" &amp; H4348,IF((C4348 &amp; "-" &amp; D4348 &amp; "-" &amp; H4348)&lt;&gt;(C4349 &amp; "-" &amp; D4349 &amp; "-" &amp; H4349),"End: " &amp; C4348 &amp; "-" &amp; D4348 &amp; "-" &amp; H4348,""))</f>
        <v/>
      </c>
      <c r="F4348" s="4" t="str">
        <f t="shared" si="993"/>
        <v>Wall Street Journal-10Yr Treasury Yield-08-2019</v>
      </c>
      <c r="G4348" s="7">
        <v>43687</v>
      </c>
      <c r="H4348" s="7" t="str">
        <f t="shared" si="994"/>
        <v>08-2019</v>
      </c>
      <c r="I4348" s="7" t="str">
        <f t="shared" ca="1" si="995"/>
        <v>Wall Street Journal: First Trust Adv.-10Yr Treasury Yield-08-2019</v>
      </c>
      <c r="J4348" s="4" t="str">
        <f t="shared" ca="1" si="996"/>
        <v>10Yr Treasury Yield-First Trust Adv.:08-2019</v>
      </c>
      <c r="K4348" t="s">
        <v>243</v>
      </c>
      <c r="CM4348">
        <v>2.25</v>
      </c>
      <c r="CO4348">
        <v>2.4</v>
      </c>
      <c r="CQ4348">
        <v>2.5</v>
      </c>
    </row>
    <row r="4349" spans="1:99" x14ac:dyDescent="0.55000000000000004">
      <c r="A4349" s="4" t="str">
        <f t="shared" ca="1" si="991"/>
        <v>National Association of Realtors</v>
      </c>
      <c r="B4349" s="4" t="str">
        <f t="shared" si="992"/>
        <v>Lawrence Yun</v>
      </c>
      <c r="C4349" s="4" t="s">
        <v>246</v>
      </c>
      <c r="D4349" s="4" t="s">
        <v>96</v>
      </c>
      <c r="E4349" s="4" t="str">
        <f>IF(COUNTIF($E$2:E4348,"Begin: " &amp; C4349 &amp; "-" &amp; D4349 &amp; "-" &amp; H4349)=0,"Begin: " &amp; C4349 &amp; "-" &amp; D4349 &amp; "-" &amp; H4349,IF((C4349 &amp; "-" &amp; D4349 &amp; "-" &amp; H4349)&lt;&gt;(C4350 &amp; "-" &amp; D4350 &amp; "-" &amp; H4350),"End: " &amp; C4349 &amp; "-" &amp; D4349 &amp; "-" &amp; H4349,""))</f>
        <v>End: Wall Street Journal-10Yr Treasury Yield-08-2019</v>
      </c>
      <c r="F4349" s="4" t="str">
        <f t="shared" si="993"/>
        <v>Wall Street Journal-10Yr Treasury Yield-08-2019</v>
      </c>
      <c r="G4349" s="7">
        <v>43687</v>
      </c>
      <c r="H4349" s="7" t="str">
        <f t="shared" si="994"/>
        <v>08-2019</v>
      </c>
      <c r="I4349" s="7" t="str">
        <f t="shared" ca="1" si="995"/>
        <v>Wall Street Journal: National Association of Realtors-10Yr Treasury Yield-08-2019</v>
      </c>
      <c r="J4349" s="4" t="str">
        <f t="shared" ca="1" si="996"/>
        <v>10Yr Treasury Yield-National Association of Realtors:08-2019</v>
      </c>
      <c r="K4349" t="s">
        <v>245</v>
      </c>
      <c r="CM4349">
        <v>2.1</v>
      </c>
      <c r="CO4349">
        <v>2.2000000000000002</v>
      </c>
      <c r="CQ4349">
        <v>2.2999999999999998</v>
      </c>
      <c r="CS4349">
        <v>2.2999999999999998</v>
      </c>
      <c r="CU4349">
        <v>2.4</v>
      </c>
    </row>
    <row r="4350" spans="1:99" x14ac:dyDescent="0.55000000000000004">
      <c r="A4350" s="4" t="str">
        <f t="shared" ref="A4350" ca="1" si="997">IF(ISERROR(IF(C4350="GIOA",INDEX(List_AnonymousForecasters,MATCH(LEFT(K4350,FIND(":",K4350,1)-1),List_IndividualForecasters,0),1),INDEX(List_FirmNamesOmega,MATCH(LEFT(K4350,FIND(":",K4350,1)-1),List_FirmNamesAlpha,0),1))),LEFT(K4350,FIND(":",K4350,1)-1),IF(C4350="GIOA",INDEX(List_AnonymousForecasters,MATCH(LEFT(K4350,FIND(":",K4350,1)-1),List_IndividualForecasters,0),1),INDEX(List_FirmNamesOmega,MATCH(LEFT(K4350,FIND(":",K4350,1)-1),List_FirmNamesAlpha,0),1)))</f>
        <v>Nomura</v>
      </c>
      <c r="B4350" s="4" t="str">
        <f t="shared" ref="B4350" si="998">MID(K4350,FIND(":",K4350,1)+2,LEN(K4350)-FIND(":",K4350,1))</f>
        <v>Lewis Alexander</v>
      </c>
      <c r="C4350" s="4" t="s">
        <v>246</v>
      </c>
      <c r="D4350" s="4" t="s">
        <v>87</v>
      </c>
      <c r="E4350" s="4" t="str">
        <f>IF(COUNTIF($E$2:E4349,"Begin: " &amp; C4350 &amp; "-" &amp; D4350 &amp; "-" &amp; H4350)=0,"Begin: " &amp; C4350 &amp; "-" &amp; D4350 &amp; "-" &amp; H4350,IF((C4350 &amp; "-" &amp; D4350 &amp; "-" &amp; H4350)&lt;&gt;(C4351 &amp; "-" &amp; D4351 &amp; "-" &amp; H4351),"End: " &amp; C4350 &amp; "-" &amp; D4350 &amp; "-" &amp; H4350,""))</f>
        <v>Begin: Wall Street Journal-Fed Funds Rate-08-2019</v>
      </c>
      <c r="F4350" s="4" t="str">
        <f t="shared" ref="F4350" si="999">C4350 &amp; "-" &amp; D4350 &amp; "-" &amp; H4350</f>
        <v>Wall Street Journal-Fed Funds Rate-08-2019</v>
      </c>
      <c r="G4350" s="7">
        <v>43687</v>
      </c>
      <c r="H4350" s="7" t="str">
        <f t="shared" ref="H4350" si="1000">TEXT(MONTH(G4350),"00") &amp; "-" &amp; TEXT(YEAR(G4350),"0000")</f>
        <v>08-2019</v>
      </c>
      <c r="I4350" s="7" t="str">
        <f t="shared" ref="I4350" ca="1" si="1001">C4350 &amp; ": " &amp; A4350 &amp; "-" &amp; D4350 &amp; "-" &amp; H4350</f>
        <v>Wall Street Journal: Nomura-Fed Funds Rate-08-2019</v>
      </c>
      <c r="J4350" s="4" t="str">
        <f t="shared" ref="J4350" ca="1" si="1002">D4350 &amp; "-" &amp; A4350 &amp; ":" &amp; TEXT(MONTH(G4350),"00") &amp; "-" &amp; TEXT(YEAR(G4350),"0000")</f>
        <v>Fed Funds Rate-Nomura:08-2019</v>
      </c>
      <c r="K4350" t="s">
        <v>196</v>
      </c>
      <c r="CM4350">
        <v>1.875</v>
      </c>
      <c r="CO4350">
        <v>1.875</v>
      </c>
      <c r="CQ4350">
        <v>1.875</v>
      </c>
      <c r="CS4350">
        <v>1.875</v>
      </c>
      <c r="CU4350">
        <v>1.875</v>
      </c>
    </row>
    <row r="4351" spans="1:99" x14ac:dyDescent="0.55000000000000004">
      <c r="A4351" s="4" t="str">
        <f t="shared" ref="A4351:A4414" ca="1" si="1003">IF(ISERROR(IF(C4351="GIOA",INDEX(List_AnonymousForecasters,MATCH(LEFT(K4351,FIND(":",K4351,1)-1),List_IndividualForecasters,0),1),INDEX(List_FirmNamesOmega,MATCH(LEFT(K4351,FIND(":",K4351,1)-1),List_FirmNamesAlpha,0),1))),LEFT(K4351,FIND(":",K4351,1)-1),IF(C4351="GIOA",INDEX(List_AnonymousForecasters,MATCH(LEFT(K4351,FIND(":",K4351,1)-1),List_IndividualForecasters,0),1),INDEX(List_FirmNamesOmega,MATCH(LEFT(K4351,FIND(":",K4351,1)-1),List_FirmNamesAlpha,0),1)))</f>
        <v>Bank of the West</v>
      </c>
      <c r="B4351" s="4" t="str">
        <f t="shared" ref="B4351:B4414" si="1004">MID(K4351,FIND(":",K4351,1)+2,LEN(K4351)-FIND(":",K4351,1))</f>
        <v>Scott Anderson</v>
      </c>
      <c r="C4351" s="4" t="s">
        <v>246</v>
      </c>
      <c r="D4351" s="4" t="s">
        <v>87</v>
      </c>
      <c r="E4351" s="4" t="str">
        <f>IF(COUNTIF($E$2:E4350,"Begin: " &amp; C4351 &amp; "-" &amp; D4351 &amp; "-" &amp; H4351)=0,"Begin: " &amp; C4351 &amp; "-" &amp; D4351 &amp; "-" &amp; H4351,IF((C4351 &amp; "-" &amp; D4351 &amp; "-" &amp; H4351)&lt;&gt;(C4352 &amp; "-" &amp; D4352 &amp; "-" &amp; H4352),"End: " &amp; C4351 &amp; "-" &amp; D4351 &amp; "-" &amp; H4351,""))</f>
        <v/>
      </c>
      <c r="F4351" s="4" t="str">
        <f t="shared" ref="F4351:F4414" si="1005">C4351 &amp; "-" &amp; D4351 &amp; "-" &amp; H4351</f>
        <v>Wall Street Journal-Fed Funds Rate-08-2019</v>
      </c>
      <c r="G4351" s="7">
        <v>43687</v>
      </c>
      <c r="H4351" s="7" t="str">
        <f t="shared" ref="H4351:H4414" si="1006">TEXT(MONTH(G4351),"00") &amp; "-" &amp; TEXT(YEAR(G4351),"0000")</f>
        <v>08-2019</v>
      </c>
      <c r="I4351" s="7" t="str">
        <f t="shared" ref="I4351:I4414" ca="1" si="1007">C4351 &amp; ": " &amp; A4351 &amp; "-" &amp; D4351 &amp; "-" &amp; H4351</f>
        <v>Wall Street Journal: Bank of the West-Fed Funds Rate-08-2019</v>
      </c>
      <c r="J4351" s="4" t="str">
        <f t="shared" ref="J4351:J4414" ca="1" si="1008">D4351 &amp; "-" &amp; A4351 &amp; ":" &amp; TEXT(MONTH(G4351),"00") &amp; "-" &amp; TEXT(YEAR(G4351),"0000")</f>
        <v>Fed Funds Rate-Bank of the West:08-2019</v>
      </c>
      <c r="K4351" t="s">
        <v>763</v>
      </c>
      <c r="CM4351">
        <v>1.875</v>
      </c>
      <c r="CO4351">
        <v>1.375</v>
      </c>
      <c r="CQ4351">
        <v>1.375</v>
      </c>
      <c r="CS4351">
        <v>1.375</v>
      </c>
      <c r="CU4351">
        <v>1.625</v>
      </c>
    </row>
    <row r="4352" spans="1:99" x14ac:dyDescent="0.55000000000000004">
      <c r="A4352" s="4" t="str">
        <f t="shared" ca="1" si="1003"/>
        <v>Capital Economics</v>
      </c>
      <c r="B4352" s="4" t="str">
        <f t="shared" si="1004"/>
        <v>Paul Ashworth*</v>
      </c>
      <c r="C4352" s="4" t="s">
        <v>246</v>
      </c>
      <c r="D4352" s="4" t="s">
        <v>87</v>
      </c>
      <c r="E4352" s="4" t="str">
        <f>IF(COUNTIF($E$2:E4351,"Begin: " &amp; C4352 &amp; "-" &amp; D4352 &amp; "-" &amp; H4352)=0,"Begin: " &amp; C4352 &amp; "-" &amp; D4352 &amp; "-" &amp; H4352,IF((C4352 &amp; "-" &amp; D4352 &amp; "-" &amp; H4352)&lt;&gt;(C4353 &amp; "-" &amp; D4353 &amp; "-" &amp; H4353),"End: " &amp; C4352 &amp; "-" &amp; D4352 &amp; "-" &amp; H4352,""))</f>
        <v/>
      </c>
      <c r="F4352" s="4" t="str">
        <f t="shared" si="1005"/>
        <v>Wall Street Journal-Fed Funds Rate-08-2019</v>
      </c>
      <c r="G4352" s="7">
        <v>43687</v>
      </c>
      <c r="H4352" s="7" t="str">
        <f t="shared" si="1006"/>
        <v>08-2019</v>
      </c>
      <c r="I4352" s="7" t="str">
        <f t="shared" ca="1" si="1007"/>
        <v>Wall Street Journal: Capital Economics-Fed Funds Rate-08-2019</v>
      </c>
      <c r="J4352" s="4" t="str">
        <f t="shared" ca="1" si="1008"/>
        <v>Fed Funds Rate-Capital Economics:08-2019</v>
      </c>
      <c r="K4352" t="s">
        <v>812</v>
      </c>
    </row>
    <row r="4353" spans="1:99" x14ac:dyDescent="0.55000000000000004">
      <c r="A4353" s="4" t="str">
        <f t="shared" ca="1" si="1003"/>
        <v>Deloitte LP</v>
      </c>
      <c r="B4353" s="4" t="str">
        <f t="shared" si="1004"/>
        <v>Daniel Bachman</v>
      </c>
      <c r="C4353" s="4" t="s">
        <v>246</v>
      </c>
      <c r="D4353" s="4" t="s">
        <v>87</v>
      </c>
      <c r="E4353" s="4" t="str">
        <f>IF(COUNTIF($E$2:E4352,"Begin: " &amp; C4353 &amp; "-" &amp; D4353 &amp; "-" &amp; H4353)=0,"Begin: " &amp; C4353 &amp; "-" &amp; D4353 &amp; "-" &amp; H4353,IF((C4353 &amp; "-" &amp; D4353 &amp; "-" &amp; H4353)&lt;&gt;(C4354 &amp; "-" &amp; D4354 &amp; "-" &amp; H4354),"End: " &amp; C4353 &amp; "-" &amp; D4353 &amp; "-" &amp; H4353,""))</f>
        <v/>
      </c>
      <c r="F4353" s="4" t="str">
        <f t="shared" si="1005"/>
        <v>Wall Street Journal-Fed Funds Rate-08-2019</v>
      </c>
      <c r="G4353" s="7">
        <v>43687</v>
      </c>
      <c r="H4353" s="7" t="str">
        <f t="shared" si="1006"/>
        <v>08-2019</v>
      </c>
      <c r="I4353" s="7" t="str">
        <f t="shared" ca="1" si="1007"/>
        <v>Wall Street Journal: Deloitte LP-Fed Funds Rate-08-2019</v>
      </c>
      <c r="J4353" s="4" t="str">
        <f t="shared" ca="1" si="1008"/>
        <v>Fed Funds Rate-Deloitte LP:08-2019</v>
      </c>
      <c r="K4353" t="s">
        <v>749</v>
      </c>
      <c r="CM4353">
        <v>2.14</v>
      </c>
      <c r="CO4353">
        <v>2.14</v>
      </c>
      <c r="CQ4353">
        <v>2.14</v>
      </c>
      <c r="CS4353">
        <v>2.14</v>
      </c>
      <c r="CU4353">
        <v>2.14</v>
      </c>
    </row>
    <row r="4354" spans="1:99" x14ac:dyDescent="0.55000000000000004">
      <c r="A4354" s="4" t="str">
        <f t="shared" ca="1" si="1003"/>
        <v>Economic Outlook Group</v>
      </c>
      <c r="B4354" s="4" t="str">
        <f t="shared" si="1004"/>
        <v>Bernard Baumohl*</v>
      </c>
      <c r="C4354" s="4" t="s">
        <v>246</v>
      </c>
      <c r="D4354" s="4" t="s">
        <v>87</v>
      </c>
      <c r="E4354" s="4" t="str">
        <f>IF(COUNTIF($E$2:E4353,"Begin: " &amp; C4354 &amp; "-" &amp; D4354 &amp; "-" &amp; H4354)=0,"Begin: " &amp; C4354 &amp; "-" &amp; D4354 &amp; "-" &amp; H4354,IF((C4354 &amp; "-" &amp; D4354 &amp; "-" &amp; H4354)&lt;&gt;(C4355 &amp; "-" &amp; D4355 &amp; "-" &amp; H4355),"End: " &amp; C4354 &amp; "-" &amp; D4354 &amp; "-" &amp; H4354,""))</f>
        <v/>
      </c>
      <c r="F4354" s="4" t="str">
        <f t="shared" si="1005"/>
        <v>Wall Street Journal-Fed Funds Rate-08-2019</v>
      </c>
      <c r="G4354" s="7">
        <v>43687</v>
      </c>
      <c r="H4354" s="7" t="str">
        <f t="shared" si="1006"/>
        <v>08-2019</v>
      </c>
      <c r="I4354" s="7" t="str">
        <f t="shared" ca="1" si="1007"/>
        <v>Wall Street Journal: Economic Outlook Group-Fed Funds Rate-08-2019</v>
      </c>
      <c r="J4354" s="4" t="str">
        <f t="shared" ca="1" si="1008"/>
        <v>Fed Funds Rate-Economic Outlook Group:08-2019</v>
      </c>
      <c r="K4354" t="s">
        <v>831</v>
      </c>
    </row>
    <row r="4355" spans="1:99" x14ac:dyDescent="0.55000000000000004">
      <c r="A4355" s="4" t="str">
        <f t="shared" ca="1" si="1003"/>
        <v>Nationwide Insurance</v>
      </c>
      <c r="B4355" s="4" t="str">
        <f t="shared" si="1004"/>
        <v>David Berson</v>
      </c>
      <c r="C4355" s="4" t="s">
        <v>246</v>
      </c>
      <c r="D4355" s="4" t="s">
        <v>87</v>
      </c>
      <c r="E4355" s="4" t="str">
        <f>IF(COUNTIF($E$2:E4354,"Begin: " &amp; C4355 &amp; "-" &amp; D4355 &amp; "-" &amp; H4355)=0,"Begin: " &amp; C4355 &amp; "-" &amp; D4355 &amp; "-" &amp; H4355,IF((C4355 &amp; "-" &amp; D4355 &amp; "-" &amp; H4355)&lt;&gt;(C4356 &amp; "-" &amp; D4356 &amp; "-" &amp; H4356),"End: " &amp; C4355 &amp; "-" &amp; D4355 &amp; "-" &amp; H4355,""))</f>
        <v/>
      </c>
      <c r="F4355" s="4" t="str">
        <f t="shared" si="1005"/>
        <v>Wall Street Journal-Fed Funds Rate-08-2019</v>
      </c>
      <c r="G4355" s="7">
        <v>43687</v>
      </c>
      <c r="H4355" s="7" t="str">
        <f t="shared" si="1006"/>
        <v>08-2019</v>
      </c>
      <c r="I4355" s="7" t="str">
        <f t="shared" ca="1" si="1007"/>
        <v>Wall Street Journal: Nationwide Insurance-Fed Funds Rate-08-2019</v>
      </c>
      <c r="J4355" s="4" t="str">
        <f t="shared" ca="1" si="1008"/>
        <v>Fed Funds Rate-Nationwide Insurance:08-2019</v>
      </c>
      <c r="K4355" t="s">
        <v>427</v>
      </c>
      <c r="CM4355">
        <v>1.875</v>
      </c>
      <c r="CO4355">
        <v>1.625</v>
      </c>
      <c r="CQ4355">
        <v>1.875</v>
      </c>
      <c r="CS4355">
        <v>1.875</v>
      </c>
      <c r="CU4355">
        <v>2.125</v>
      </c>
    </row>
    <row r="4356" spans="1:99" x14ac:dyDescent="0.55000000000000004">
      <c r="A4356" s="4" t="str">
        <f t="shared" ca="1" si="1003"/>
        <v>Tufts University</v>
      </c>
      <c r="B4356" s="4" t="str">
        <f t="shared" si="1004"/>
        <v>Brian Bethune*</v>
      </c>
      <c r="C4356" s="4" t="s">
        <v>246</v>
      </c>
      <c r="D4356" s="4" t="s">
        <v>87</v>
      </c>
      <c r="E4356" s="4" t="str">
        <f>IF(COUNTIF($E$2:E4355,"Begin: " &amp; C4356 &amp; "-" &amp; D4356 &amp; "-" &amp; H4356)=0,"Begin: " &amp; C4356 &amp; "-" &amp; D4356 &amp; "-" &amp; H4356,IF((C4356 &amp; "-" &amp; D4356 &amp; "-" &amp; H4356)&lt;&gt;(C4357 &amp; "-" &amp; D4357 &amp; "-" &amp; H4357),"End: " &amp; C4356 &amp; "-" &amp; D4356 &amp; "-" &amp; H4356,""))</f>
        <v/>
      </c>
      <c r="F4356" s="4" t="str">
        <f t="shared" si="1005"/>
        <v>Wall Street Journal-Fed Funds Rate-08-2019</v>
      </c>
      <c r="G4356" s="7">
        <v>43687</v>
      </c>
      <c r="H4356" s="7" t="str">
        <f t="shared" si="1006"/>
        <v>08-2019</v>
      </c>
      <c r="I4356" s="7" t="str">
        <f t="shared" ca="1" si="1007"/>
        <v>Wall Street Journal: Tufts University-Fed Funds Rate-08-2019</v>
      </c>
      <c r="J4356" s="4" t="str">
        <f t="shared" ca="1" si="1008"/>
        <v>Fed Funds Rate-Tufts University:08-2019</v>
      </c>
      <c r="K4356" t="s">
        <v>813</v>
      </c>
    </row>
    <row r="4357" spans="1:99" x14ac:dyDescent="0.55000000000000004">
      <c r="A4357" s="4" t="str">
        <f t="shared" ca="1" si="1003"/>
        <v>TS Lombard</v>
      </c>
      <c r="B4357" s="4" t="str">
        <f t="shared" si="1004"/>
        <v>Steven Blitz</v>
      </c>
      <c r="C4357" s="4" t="s">
        <v>246</v>
      </c>
      <c r="D4357" s="4" t="s">
        <v>87</v>
      </c>
      <c r="E4357" s="4" t="str">
        <f>IF(COUNTIF($E$2:E4356,"Begin: " &amp; C4357 &amp; "-" &amp; D4357 &amp; "-" &amp; H4357)=0,"Begin: " &amp; C4357 &amp; "-" &amp; D4357 &amp; "-" &amp; H4357,IF((C4357 &amp; "-" &amp; D4357 &amp; "-" &amp; H4357)&lt;&gt;(C4358 &amp; "-" &amp; D4358 &amp; "-" &amp; H4358),"End: " &amp; C4357 &amp; "-" &amp; D4357 &amp; "-" &amp; H4357,""))</f>
        <v/>
      </c>
      <c r="F4357" s="4" t="str">
        <f t="shared" si="1005"/>
        <v>Wall Street Journal-Fed Funds Rate-08-2019</v>
      </c>
      <c r="G4357" s="7">
        <v>43687</v>
      </c>
      <c r="H4357" s="7" t="str">
        <f t="shared" si="1006"/>
        <v>08-2019</v>
      </c>
      <c r="I4357" s="7" t="str">
        <f t="shared" ca="1" si="1007"/>
        <v>Wall Street Journal: TS Lombard-Fed Funds Rate-08-2019</v>
      </c>
      <c r="J4357" s="4" t="str">
        <f t="shared" ca="1" si="1008"/>
        <v>Fed Funds Rate-TS Lombard:08-2019</v>
      </c>
      <c r="K4357" t="s">
        <v>768</v>
      </c>
      <c r="CM4357">
        <v>1.88</v>
      </c>
      <c r="CO4357">
        <v>1.88</v>
      </c>
      <c r="CQ4357">
        <v>2.23</v>
      </c>
      <c r="CS4357">
        <v>2.63</v>
      </c>
      <c r="CU4357">
        <v>2.63</v>
      </c>
    </row>
    <row r="4358" spans="1:99" x14ac:dyDescent="0.55000000000000004">
      <c r="A4358" s="4" t="str">
        <f t="shared" ca="1" si="1003"/>
        <v>Standard and Poor's</v>
      </c>
      <c r="B4358" s="4" t="str">
        <f t="shared" si="1004"/>
        <v>Beth Ann Bovino</v>
      </c>
      <c r="C4358" s="4" t="s">
        <v>246</v>
      </c>
      <c r="D4358" s="4" t="s">
        <v>87</v>
      </c>
      <c r="E4358" s="4" t="str">
        <f>IF(COUNTIF($E$2:E4357,"Begin: " &amp; C4358 &amp; "-" &amp; D4358 &amp; "-" &amp; H4358)=0,"Begin: " &amp; C4358 &amp; "-" &amp; D4358 &amp; "-" &amp; H4358,IF((C4358 &amp; "-" &amp; D4358 &amp; "-" &amp; H4358)&lt;&gt;(C4359 &amp; "-" &amp; D4359 &amp; "-" &amp; H4359),"End: " &amp; C4358 &amp; "-" &amp; D4358 &amp; "-" &amp; H4358,""))</f>
        <v/>
      </c>
      <c r="F4358" s="4" t="str">
        <f t="shared" si="1005"/>
        <v>Wall Street Journal-Fed Funds Rate-08-2019</v>
      </c>
      <c r="G4358" s="7">
        <v>43687</v>
      </c>
      <c r="H4358" s="7" t="str">
        <f t="shared" si="1006"/>
        <v>08-2019</v>
      </c>
      <c r="I4358" s="7" t="str">
        <f t="shared" ca="1" si="1007"/>
        <v>Wall Street Journal: Standard and Poor's-Fed Funds Rate-08-2019</v>
      </c>
      <c r="J4358" s="4" t="str">
        <f t="shared" ca="1" si="1008"/>
        <v>Fed Funds Rate-Standard and Poor's:08-2019</v>
      </c>
      <c r="K4358" t="s">
        <v>199</v>
      </c>
      <c r="CM4358">
        <v>1.875</v>
      </c>
      <c r="CO4358">
        <v>2.125</v>
      </c>
      <c r="CQ4358">
        <v>2.125</v>
      </c>
      <c r="CS4358">
        <v>2.125</v>
      </c>
      <c r="CU4358">
        <v>2.125</v>
      </c>
    </row>
    <row r="4359" spans="1:99" x14ac:dyDescent="0.55000000000000004">
      <c r="A4359" s="4" t="str">
        <f t="shared" ca="1" si="1003"/>
        <v>Wells Fargo &amp; Co.</v>
      </c>
      <c r="B4359" s="4" t="str">
        <f t="shared" si="1004"/>
        <v>Jay Bryson</v>
      </c>
      <c r="C4359" s="4" t="s">
        <v>246</v>
      </c>
      <c r="D4359" s="4" t="s">
        <v>87</v>
      </c>
      <c r="E4359" s="4" t="str">
        <f>IF(COUNTIF($E$2:E4358,"Begin: " &amp; C4359 &amp; "-" &amp; D4359 &amp; "-" &amp; H4359)=0,"Begin: " &amp; C4359 &amp; "-" &amp; D4359 &amp; "-" &amp; H4359,IF((C4359 &amp; "-" &amp; D4359 &amp; "-" &amp; H4359)&lt;&gt;(C4360 &amp; "-" &amp; D4360 &amp; "-" &amp; H4360),"End: " &amp; C4359 &amp; "-" &amp; D4359 &amp; "-" &amp; H4359,""))</f>
        <v/>
      </c>
      <c r="F4359" s="4" t="str">
        <f t="shared" si="1005"/>
        <v>Wall Street Journal-Fed Funds Rate-08-2019</v>
      </c>
      <c r="G4359" s="7">
        <v>43687</v>
      </c>
      <c r="H4359" s="7" t="str">
        <f t="shared" si="1006"/>
        <v>08-2019</v>
      </c>
      <c r="I4359" s="7" t="str">
        <f t="shared" ca="1" si="1007"/>
        <v>Wall Street Journal: Wells Fargo &amp; Co.-Fed Funds Rate-08-2019</v>
      </c>
      <c r="J4359" s="4" t="str">
        <f t="shared" ca="1" si="1008"/>
        <v>Fed Funds Rate-Wells Fargo &amp; Co.:08-2019</v>
      </c>
      <c r="K4359" t="s">
        <v>786</v>
      </c>
      <c r="CM4359">
        <v>1.875</v>
      </c>
      <c r="CO4359">
        <v>1.875</v>
      </c>
      <c r="CQ4359">
        <v>1.875</v>
      </c>
    </row>
    <row r="4360" spans="1:99" x14ac:dyDescent="0.55000000000000004">
      <c r="A4360" s="4" t="str">
        <f t="shared" ca="1" si="1003"/>
        <v>Credit Agricole CIB</v>
      </c>
      <c r="B4360" s="4" t="str">
        <f t="shared" si="1004"/>
        <v>Michael Carey</v>
      </c>
      <c r="C4360" s="4" t="s">
        <v>246</v>
      </c>
      <c r="D4360" s="4" t="s">
        <v>87</v>
      </c>
      <c r="E4360" s="4" t="str">
        <f>IF(COUNTIF($E$2:E4359,"Begin: " &amp; C4360 &amp; "-" &amp; D4360 &amp; "-" &amp; H4360)=0,"Begin: " &amp; C4360 &amp; "-" &amp; D4360 &amp; "-" &amp; H4360,IF((C4360 &amp; "-" &amp; D4360 &amp; "-" &amp; H4360)&lt;&gt;(C4361 &amp; "-" &amp; D4361 &amp; "-" &amp; H4361),"End: " &amp; C4360 &amp; "-" &amp; D4360 &amp; "-" &amp; H4360,""))</f>
        <v/>
      </c>
      <c r="F4360" s="4" t="str">
        <f t="shared" si="1005"/>
        <v>Wall Street Journal-Fed Funds Rate-08-2019</v>
      </c>
      <c r="G4360" s="7">
        <v>43687</v>
      </c>
      <c r="H4360" s="7" t="str">
        <f t="shared" si="1006"/>
        <v>08-2019</v>
      </c>
      <c r="I4360" s="7" t="str">
        <f t="shared" ca="1" si="1007"/>
        <v>Wall Street Journal: Credit Agricole CIB-Fed Funds Rate-08-2019</v>
      </c>
      <c r="J4360" s="4" t="str">
        <f t="shared" ca="1" si="1008"/>
        <v>Fed Funds Rate-Credit Agricole CIB:08-2019</v>
      </c>
      <c r="K4360" t="s">
        <v>200</v>
      </c>
      <c r="CM4360">
        <v>1.875</v>
      </c>
      <c r="CO4360">
        <v>1.375</v>
      </c>
      <c r="CQ4360">
        <v>1.375</v>
      </c>
    </row>
    <row r="4361" spans="1:99" x14ac:dyDescent="0.55000000000000004">
      <c r="A4361" s="4" t="str">
        <f t="shared" ca="1" si="1003"/>
        <v>Econoclast</v>
      </c>
      <c r="B4361" s="4" t="str">
        <f t="shared" si="1004"/>
        <v>Mike Cosgrove</v>
      </c>
      <c r="C4361" s="4" t="s">
        <v>246</v>
      </c>
      <c r="D4361" s="4" t="s">
        <v>87</v>
      </c>
      <c r="E4361" s="4" t="str">
        <f>IF(COUNTIF($E$2:E4360,"Begin: " &amp; C4361 &amp; "-" &amp; D4361 &amp; "-" &amp; H4361)=0,"Begin: " &amp; C4361 &amp; "-" &amp; D4361 &amp; "-" &amp; H4361,IF((C4361 &amp; "-" &amp; D4361 &amp; "-" &amp; H4361)&lt;&gt;(C4362 &amp; "-" &amp; D4362 &amp; "-" &amp; H4362),"End: " &amp; C4361 &amp; "-" &amp; D4361 &amp; "-" &amp; H4361,""))</f>
        <v/>
      </c>
      <c r="F4361" s="4" t="str">
        <f t="shared" si="1005"/>
        <v>Wall Street Journal-Fed Funds Rate-08-2019</v>
      </c>
      <c r="G4361" s="7">
        <v>43687</v>
      </c>
      <c r="H4361" s="7" t="str">
        <f t="shared" si="1006"/>
        <v>08-2019</v>
      </c>
      <c r="I4361" s="7" t="str">
        <f t="shared" ca="1" si="1007"/>
        <v>Wall Street Journal: Econoclast-Fed Funds Rate-08-2019</v>
      </c>
      <c r="J4361" s="4" t="str">
        <f t="shared" ca="1" si="1008"/>
        <v>Fed Funds Rate-Econoclast:08-2019</v>
      </c>
      <c r="K4361" t="s">
        <v>203</v>
      </c>
      <c r="CM4361">
        <v>1.63</v>
      </c>
      <c r="CO4361">
        <v>1.1299999999999999</v>
      </c>
      <c r="CQ4361">
        <v>0.87</v>
      </c>
      <c r="CS4361">
        <v>1.1299999999999999</v>
      </c>
      <c r="CU4361">
        <v>1.5</v>
      </c>
    </row>
    <row r="4362" spans="1:99" x14ac:dyDescent="0.55000000000000004">
      <c r="A4362" s="4" t="str">
        <f t="shared" ca="1" si="1003"/>
        <v>Pictet Wealth Management</v>
      </c>
      <c r="B4362" s="4" t="str">
        <f t="shared" si="1004"/>
        <v>Thomas Costerg*</v>
      </c>
      <c r="C4362" s="4" t="s">
        <v>246</v>
      </c>
      <c r="D4362" s="4" t="s">
        <v>87</v>
      </c>
      <c r="E4362" s="4" t="str">
        <f>IF(COUNTIF($E$2:E4361,"Begin: " &amp; C4362 &amp; "-" &amp; D4362 &amp; "-" &amp; H4362)=0,"Begin: " &amp; C4362 &amp; "-" &amp; D4362 &amp; "-" &amp; H4362,IF((C4362 &amp; "-" &amp; D4362 &amp; "-" &amp; H4362)&lt;&gt;(C4363 &amp; "-" &amp; D4363 &amp; "-" &amp; H4363),"End: " &amp; C4362 &amp; "-" &amp; D4362 &amp; "-" &amp; H4362,""))</f>
        <v/>
      </c>
      <c r="F4362" s="4" t="str">
        <f t="shared" si="1005"/>
        <v>Wall Street Journal-Fed Funds Rate-08-2019</v>
      </c>
      <c r="G4362" s="7">
        <v>43687</v>
      </c>
      <c r="H4362" s="7" t="str">
        <f t="shared" si="1006"/>
        <v>08-2019</v>
      </c>
      <c r="I4362" s="7" t="str">
        <f t="shared" ca="1" si="1007"/>
        <v>Wall Street Journal: Pictet Wealth Management-Fed Funds Rate-08-2019</v>
      </c>
      <c r="J4362" s="4" t="str">
        <f t="shared" ca="1" si="1008"/>
        <v>Fed Funds Rate-Pictet Wealth Management:08-2019</v>
      </c>
      <c r="K4362" t="s">
        <v>814</v>
      </c>
    </row>
    <row r="4363" spans="1:99" x14ac:dyDescent="0.55000000000000004">
      <c r="A4363" s="4" t="str">
        <f t="shared" ca="1" si="1003"/>
        <v>Wrightson ICAP</v>
      </c>
      <c r="B4363" s="4" t="str">
        <f t="shared" si="1004"/>
        <v>Lou Crandall</v>
      </c>
      <c r="C4363" s="4" t="s">
        <v>246</v>
      </c>
      <c r="D4363" s="4" t="s">
        <v>87</v>
      </c>
      <c r="E4363" s="4" t="str">
        <f>IF(COUNTIF($E$2:E4362,"Begin: " &amp; C4363 &amp; "-" &amp; D4363 &amp; "-" &amp; H4363)=0,"Begin: " &amp; C4363 &amp; "-" &amp; D4363 &amp; "-" &amp; H4363,IF((C4363 &amp; "-" &amp; D4363 &amp; "-" &amp; H4363)&lt;&gt;(C4364 &amp; "-" &amp; D4364 &amp; "-" &amp; H4364),"End: " &amp; C4363 &amp; "-" &amp; D4363 &amp; "-" &amp; H4363,""))</f>
        <v/>
      </c>
      <c r="F4363" s="4" t="str">
        <f t="shared" si="1005"/>
        <v>Wall Street Journal-Fed Funds Rate-08-2019</v>
      </c>
      <c r="G4363" s="7">
        <v>43687</v>
      </c>
      <c r="H4363" s="7" t="str">
        <f t="shared" si="1006"/>
        <v>08-2019</v>
      </c>
      <c r="I4363" s="7" t="str">
        <f t="shared" ca="1" si="1007"/>
        <v>Wall Street Journal: Wrightson ICAP-Fed Funds Rate-08-2019</v>
      </c>
      <c r="J4363" s="4" t="str">
        <f t="shared" ca="1" si="1008"/>
        <v>Fed Funds Rate-Wrightson ICAP:08-2019</v>
      </c>
      <c r="K4363" t="s">
        <v>204</v>
      </c>
      <c r="CM4363">
        <v>1.625</v>
      </c>
      <c r="CO4363">
        <v>1.375</v>
      </c>
      <c r="CQ4363">
        <v>1.375</v>
      </c>
      <c r="CS4363">
        <v>1.875</v>
      </c>
      <c r="CU4363">
        <v>1.875</v>
      </c>
    </row>
    <row r="4364" spans="1:99" x14ac:dyDescent="0.55000000000000004">
      <c r="A4364" s="4" t="str">
        <f t="shared" ca="1" si="1003"/>
        <v>Independent Consultant</v>
      </c>
      <c r="B4364" s="4" t="str">
        <f t="shared" si="1004"/>
        <v>Amy Crews Cutts</v>
      </c>
      <c r="C4364" s="4" t="s">
        <v>246</v>
      </c>
      <c r="D4364" s="4" t="s">
        <v>87</v>
      </c>
      <c r="E4364" s="4" t="str">
        <f>IF(COUNTIF($E$2:E4363,"Begin: " &amp; C4364 &amp; "-" &amp; D4364 &amp; "-" &amp; H4364)=0,"Begin: " &amp; C4364 &amp; "-" &amp; D4364 &amp; "-" &amp; H4364,IF((C4364 &amp; "-" &amp; D4364 &amp; "-" &amp; H4364)&lt;&gt;(C4365 &amp; "-" &amp; D4365 &amp; "-" &amp; H4365),"End: " &amp; C4364 &amp; "-" &amp; D4364 &amp; "-" &amp; H4364,""))</f>
        <v/>
      </c>
      <c r="F4364" s="4" t="str">
        <f t="shared" si="1005"/>
        <v>Wall Street Journal-Fed Funds Rate-08-2019</v>
      </c>
      <c r="G4364" s="7">
        <v>43687</v>
      </c>
      <c r="H4364" s="7" t="str">
        <f t="shared" si="1006"/>
        <v>08-2019</v>
      </c>
      <c r="I4364" s="7" t="str">
        <f t="shared" ca="1" si="1007"/>
        <v>Wall Street Journal: Independent Consultant-Fed Funds Rate-08-2019</v>
      </c>
      <c r="J4364" s="4" t="str">
        <f t="shared" ca="1" si="1008"/>
        <v>Fed Funds Rate-Independent Consultant:08-2019</v>
      </c>
      <c r="K4364" t="s">
        <v>805</v>
      </c>
      <c r="CM4364">
        <v>1.875</v>
      </c>
      <c r="CO4364">
        <v>1.625</v>
      </c>
      <c r="CQ4364">
        <v>0.875</v>
      </c>
      <c r="CS4364">
        <v>0.375</v>
      </c>
      <c r="CU4364">
        <v>0.375</v>
      </c>
    </row>
    <row r="4365" spans="1:99" x14ac:dyDescent="0.55000000000000004">
      <c r="A4365" s="4" t="str">
        <f t="shared" ca="1" si="1003"/>
        <v>Oxford Economics</v>
      </c>
      <c r="B4365" s="4" t="str">
        <f t="shared" si="1004"/>
        <v>Greg Daco</v>
      </c>
      <c r="C4365" s="4" t="s">
        <v>246</v>
      </c>
      <c r="D4365" s="4" t="s">
        <v>87</v>
      </c>
      <c r="E4365" s="4" t="str">
        <f>IF(COUNTIF($E$2:E4364,"Begin: " &amp; C4365 &amp; "-" &amp; D4365 &amp; "-" &amp; H4365)=0,"Begin: " &amp; C4365 &amp; "-" &amp; D4365 &amp; "-" &amp; H4365,IF((C4365 &amp; "-" &amp; D4365 &amp; "-" &amp; H4365)&lt;&gt;(C4366 &amp; "-" &amp; D4366 &amp; "-" &amp; H4366),"End: " &amp; C4365 &amp; "-" &amp; D4365 &amp; "-" &amp; H4365,""))</f>
        <v/>
      </c>
      <c r="F4365" s="4" t="str">
        <f t="shared" si="1005"/>
        <v>Wall Street Journal-Fed Funds Rate-08-2019</v>
      </c>
      <c r="G4365" s="7">
        <v>43687</v>
      </c>
      <c r="H4365" s="7" t="str">
        <f t="shared" si="1006"/>
        <v>08-2019</v>
      </c>
      <c r="I4365" s="7" t="str">
        <f t="shared" ca="1" si="1007"/>
        <v>Wall Street Journal: Oxford Economics-Fed Funds Rate-08-2019</v>
      </c>
      <c r="J4365" s="4" t="str">
        <f t="shared" ca="1" si="1008"/>
        <v>Fed Funds Rate-Oxford Economics:08-2019</v>
      </c>
      <c r="K4365" t="s">
        <v>429</v>
      </c>
      <c r="CM4365">
        <v>1.875</v>
      </c>
      <c r="CO4365">
        <v>1.625</v>
      </c>
      <c r="CQ4365">
        <v>1.625</v>
      </c>
      <c r="CS4365">
        <v>1.625</v>
      </c>
      <c r="CU4365">
        <v>1.625</v>
      </c>
    </row>
    <row r="4366" spans="1:99" x14ac:dyDescent="0.55000000000000004">
      <c r="A4366" s="4" t="str">
        <f t="shared" ca="1" si="1003"/>
        <v>Georgia State University</v>
      </c>
      <c r="B4366" s="4" t="str">
        <f t="shared" si="1004"/>
        <v>Rajeev Dhawan</v>
      </c>
      <c r="C4366" s="4" t="s">
        <v>246</v>
      </c>
      <c r="D4366" s="4" t="s">
        <v>87</v>
      </c>
      <c r="E4366" s="4" t="str">
        <f>IF(COUNTIF($E$2:E4365,"Begin: " &amp; C4366 &amp; "-" &amp; D4366 &amp; "-" &amp; H4366)=0,"Begin: " &amp; C4366 &amp; "-" &amp; D4366 &amp; "-" &amp; H4366,IF((C4366 &amp; "-" &amp; D4366 &amp; "-" &amp; H4366)&lt;&gt;(C4367 &amp; "-" &amp; D4367 &amp; "-" &amp; H4367),"End: " &amp; C4366 &amp; "-" &amp; D4366 &amp; "-" &amp; H4366,""))</f>
        <v/>
      </c>
      <c r="F4366" s="4" t="str">
        <f t="shared" si="1005"/>
        <v>Wall Street Journal-Fed Funds Rate-08-2019</v>
      </c>
      <c r="G4366" s="7">
        <v>43687</v>
      </c>
      <c r="H4366" s="7" t="str">
        <f t="shared" si="1006"/>
        <v>08-2019</v>
      </c>
      <c r="I4366" s="7" t="str">
        <f t="shared" ca="1" si="1007"/>
        <v>Wall Street Journal: Georgia State University-Fed Funds Rate-08-2019</v>
      </c>
      <c r="J4366" s="4" t="str">
        <f t="shared" ca="1" si="1008"/>
        <v>Fed Funds Rate-Georgia State University:08-2019</v>
      </c>
      <c r="K4366" t="s">
        <v>430</v>
      </c>
      <c r="CM4366">
        <v>1.625</v>
      </c>
      <c r="CO4366">
        <v>1.625</v>
      </c>
      <c r="CQ4366">
        <v>1.375</v>
      </c>
      <c r="CS4366">
        <v>1.375</v>
      </c>
      <c r="CU4366">
        <v>1.625</v>
      </c>
    </row>
    <row r="4367" spans="1:99" x14ac:dyDescent="0.55000000000000004">
      <c r="A4367" s="4" t="str">
        <f t="shared" ca="1" si="1003"/>
        <v>National Association of Home Builders</v>
      </c>
      <c r="B4367" s="4" t="str">
        <f t="shared" si="1004"/>
        <v>Robert Dietz</v>
      </c>
      <c r="C4367" s="4" t="s">
        <v>246</v>
      </c>
      <c r="D4367" s="4" t="s">
        <v>87</v>
      </c>
      <c r="E4367" s="4" t="str">
        <f>IF(COUNTIF($E$2:E4366,"Begin: " &amp; C4367 &amp; "-" &amp; D4367 &amp; "-" &amp; H4367)=0,"Begin: " &amp; C4367 &amp; "-" &amp; D4367 &amp; "-" &amp; H4367,IF((C4367 &amp; "-" &amp; D4367 &amp; "-" &amp; H4367)&lt;&gt;(C4368 &amp; "-" &amp; D4368 &amp; "-" &amp; H4368),"End: " &amp; C4367 &amp; "-" &amp; D4367 &amp; "-" &amp; H4367,""))</f>
        <v/>
      </c>
      <c r="F4367" s="4" t="str">
        <f t="shared" si="1005"/>
        <v>Wall Street Journal-Fed Funds Rate-08-2019</v>
      </c>
      <c r="G4367" s="7">
        <v>43687</v>
      </c>
      <c r="H4367" s="7" t="str">
        <f t="shared" si="1006"/>
        <v>08-2019</v>
      </c>
      <c r="I4367" s="7" t="str">
        <f t="shared" ca="1" si="1007"/>
        <v>Wall Street Journal: National Association of Home Builders-Fed Funds Rate-08-2019</v>
      </c>
      <c r="J4367" s="4" t="str">
        <f t="shared" ca="1" si="1008"/>
        <v>Fed Funds Rate-National Association of Home Builders:08-2019</v>
      </c>
      <c r="K4367" t="s">
        <v>754</v>
      </c>
      <c r="CM4367">
        <v>1.875</v>
      </c>
      <c r="CO4367">
        <v>1.625</v>
      </c>
      <c r="CQ4367">
        <v>1.625</v>
      </c>
      <c r="CS4367">
        <v>1.625</v>
      </c>
      <c r="CU4367">
        <v>1.625</v>
      </c>
    </row>
    <row r="4368" spans="1:99" x14ac:dyDescent="0.55000000000000004">
      <c r="A4368" s="4" t="str">
        <f t="shared" ca="1" si="1003"/>
        <v>Fannie Mae</v>
      </c>
      <c r="B4368" s="4" t="str">
        <f t="shared" si="1004"/>
        <v>Douglas Duncan</v>
      </c>
      <c r="C4368" s="4" t="s">
        <v>246</v>
      </c>
      <c r="D4368" s="4" t="s">
        <v>87</v>
      </c>
      <c r="E4368" s="4" t="str">
        <f>IF(COUNTIF($E$2:E4367,"Begin: " &amp; C4368 &amp; "-" &amp; D4368 &amp; "-" &amp; H4368)=0,"Begin: " &amp; C4368 &amp; "-" &amp; D4368 &amp; "-" &amp; H4368,IF((C4368 &amp; "-" &amp; D4368 &amp; "-" &amp; H4368)&lt;&gt;(C4369 &amp; "-" &amp; D4369 &amp; "-" &amp; H4369),"End: " &amp; C4368 &amp; "-" &amp; D4368 &amp; "-" &amp; H4368,""))</f>
        <v/>
      </c>
      <c r="F4368" s="4" t="str">
        <f t="shared" si="1005"/>
        <v>Wall Street Journal-Fed Funds Rate-08-2019</v>
      </c>
      <c r="G4368" s="7">
        <v>43687</v>
      </c>
      <c r="H4368" s="7" t="str">
        <f t="shared" si="1006"/>
        <v>08-2019</v>
      </c>
      <c r="I4368" s="7" t="str">
        <f t="shared" ca="1" si="1007"/>
        <v>Wall Street Journal: Fannie Mae-Fed Funds Rate-08-2019</v>
      </c>
      <c r="J4368" s="4" t="str">
        <f t="shared" ca="1" si="1008"/>
        <v>Fed Funds Rate-Fannie Mae:08-2019</v>
      </c>
      <c r="K4368" t="s">
        <v>206</v>
      </c>
      <c r="CM4368">
        <v>1.875</v>
      </c>
      <c r="CO4368">
        <v>1.875</v>
      </c>
      <c r="CQ4368">
        <v>1.875</v>
      </c>
      <c r="CS4368">
        <v>1.875</v>
      </c>
      <c r="CU4368">
        <v>1.875</v>
      </c>
    </row>
    <row r="4369" spans="1:99" x14ac:dyDescent="0.55000000000000004">
      <c r="A4369" s="4" t="str">
        <f t="shared" ca="1" si="1003"/>
        <v>Comerica Bank</v>
      </c>
      <c r="B4369" s="4" t="str">
        <f t="shared" si="1004"/>
        <v>Robert Dye</v>
      </c>
      <c r="C4369" s="4" t="s">
        <v>246</v>
      </c>
      <c r="D4369" s="4" t="s">
        <v>87</v>
      </c>
      <c r="E4369" s="4" t="str">
        <f>IF(COUNTIF($E$2:E4368,"Begin: " &amp; C4369 &amp; "-" &amp; D4369 &amp; "-" &amp; H4369)=0,"Begin: " &amp; C4369 &amp; "-" &amp; D4369 &amp; "-" &amp; H4369,IF((C4369 &amp; "-" &amp; D4369 &amp; "-" &amp; H4369)&lt;&gt;(C4370 &amp; "-" &amp; D4370 &amp; "-" &amp; H4370),"End: " &amp; C4369 &amp; "-" &amp; D4369 &amp; "-" &amp; H4369,""))</f>
        <v/>
      </c>
      <c r="F4369" s="4" t="str">
        <f t="shared" si="1005"/>
        <v>Wall Street Journal-Fed Funds Rate-08-2019</v>
      </c>
      <c r="G4369" s="7">
        <v>43687</v>
      </c>
      <c r="H4369" s="7" t="str">
        <f t="shared" si="1006"/>
        <v>08-2019</v>
      </c>
      <c r="I4369" s="7" t="str">
        <f t="shared" ca="1" si="1007"/>
        <v>Wall Street Journal: Comerica Bank-Fed Funds Rate-08-2019</v>
      </c>
      <c r="J4369" s="4" t="str">
        <f t="shared" ca="1" si="1008"/>
        <v>Fed Funds Rate-Comerica Bank:08-2019</v>
      </c>
      <c r="K4369" t="s">
        <v>207</v>
      </c>
      <c r="CM4369">
        <v>1.875</v>
      </c>
      <c r="CO4369">
        <v>1.625</v>
      </c>
      <c r="CQ4369">
        <v>1.375</v>
      </c>
      <c r="CS4369">
        <v>1.375</v>
      </c>
      <c r="CU4369">
        <v>1.375</v>
      </c>
    </row>
    <row r="4370" spans="1:99" x14ac:dyDescent="0.55000000000000004">
      <c r="A4370" s="4" t="str">
        <f t="shared" ca="1" si="1003"/>
        <v>PNC Financial Services Group</v>
      </c>
      <c r="B4370" s="4" t="str">
        <f t="shared" si="1004"/>
        <v>Augustine Faucher</v>
      </c>
      <c r="C4370" s="4" t="s">
        <v>246</v>
      </c>
      <c r="D4370" s="4" t="s">
        <v>87</v>
      </c>
      <c r="E4370" s="4" t="str">
        <f>IF(COUNTIF($E$2:E4369,"Begin: " &amp; C4370 &amp; "-" &amp; D4370 &amp; "-" &amp; H4370)=0,"Begin: " &amp; C4370 &amp; "-" &amp; D4370 &amp; "-" &amp; H4370,IF((C4370 &amp; "-" &amp; D4370 &amp; "-" &amp; H4370)&lt;&gt;(C4371 &amp; "-" &amp; D4371 &amp; "-" &amp; H4371),"End: " &amp; C4370 &amp; "-" &amp; D4370 &amp; "-" &amp; H4370,""))</f>
        <v/>
      </c>
      <c r="F4370" s="4" t="str">
        <f t="shared" si="1005"/>
        <v>Wall Street Journal-Fed Funds Rate-08-2019</v>
      </c>
      <c r="G4370" s="7">
        <v>43687</v>
      </c>
      <c r="H4370" s="7" t="str">
        <f t="shared" si="1006"/>
        <v>08-2019</v>
      </c>
      <c r="I4370" s="7" t="str">
        <f t="shared" ca="1" si="1007"/>
        <v>Wall Street Journal: PNC Financial Services Group-Fed Funds Rate-08-2019</v>
      </c>
      <c r="J4370" s="4" t="str">
        <f t="shared" ca="1" si="1008"/>
        <v>Fed Funds Rate-PNC Financial Services Group:08-2019</v>
      </c>
      <c r="K4370" t="s">
        <v>769</v>
      </c>
      <c r="CM4370">
        <v>1.875</v>
      </c>
      <c r="CO4370">
        <v>1.875</v>
      </c>
      <c r="CQ4370">
        <v>1.875</v>
      </c>
      <c r="CS4370">
        <v>1.875</v>
      </c>
      <c r="CU4370">
        <v>1.875</v>
      </c>
    </row>
    <row r="4371" spans="1:99" x14ac:dyDescent="0.55000000000000004">
      <c r="A4371" s="4" t="str">
        <f t="shared" ca="1" si="1003"/>
        <v>California Lutheran University</v>
      </c>
      <c r="B4371" s="4" t="str">
        <f t="shared" si="1004"/>
        <v>Matthew Fienup/Dan Hamilton</v>
      </c>
      <c r="C4371" s="4" t="s">
        <v>246</v>
      </c>
      <c r="D4371" s="4" t="s">
        <v>87</v>
      </c>
      <c r="E4371" s="4" t="str">
        <f>IF(COUNTIF($E$2:E4370,"Begin: " &amp; C4371 &amp; "-" &amp; D4371 &amp; "-" &amp; H4371)=0,"Begin: " &amp; C4371 &amp; "-" &amp; D4371 &amp; "-" &amp; H4371,IF((C4371 &amp; "-" &amp; D4371 &amp; "-" &amp; H4371)&lt;&gt;(C4372 &amp; "-" &amp; D4372 &amp; "-" &amp; H4372),"End: " &amp; C4371 &amp; "-" &amp; D4371 &amp; "-" &amp; H4371,""))</f>
        <v/>
      </c>
      <c r="F4371" s="4" t="str">
        <f t="shared" si="1005"/>
        <v>Wall Street Journal-Fed Funds Rate-08-2019</v>
      </c>
      <c r="G4371" s="7">
        <v>43687</v>
      </c>
      <c r="H4371" s="7" t="str">
        <f t="shared" si="1006"/>
        <v>08-2019</v>
      </c>
      <c r="I4371" s="7" t="str">
        <f t="shared" ca="1" si="1007"/>
        <v>Wall Street Journal: California Lutheran University-Fed Funds Rate-08-2019</v>
      </c>
      <c r="J4371" s="4" t="str">
        <f t="shared" ca="1" si="1008"/>
        <v>Fed Funds Rate-California Lutheran University:08-2019</v>
      </c>
      <c r="K4371" t="s">
        <v>796</v>
      </c>
      <c r="CM4371">
        <v>2.125</v>
      </c>
      <c r="CO4371">
        <v>1.875</v>
      </c>
      <c r="CQ4371">
        <v>1.875</v>
      </c>
      <c r="CS4371">
        <v>1.875</v>
      </c>
      <c r="CU4371">
        <v>1.875</v>
      </c>
    </row>
    <row r="4372" spans="1:99" x14ac:dyDescent="0.55000000000000004">
      <c r="A4372" s="4" t="str">
        <f t="shared" ca="1" si="1003"/>
        <v>MFR</v>
      </c>
      <c r="B4372" s="4" t="str">
        <f t="shared" si="1004"/>
        <v>Maria Fiorini Ramirez/Joshua Shapiro</v>
      </c>
      <c r="C4372" s="4" t="s">
        <v>246</v>
      </c>
      <c r="D4372" s="4" t="s">
        <v>87</v>
      </c>
      <c r="E4372" s="4" t="str">
        <f>IF(COUNTIF($E$2:E4371,"Begin: " &amp; C4372 &amp; "-" &amp; D4372 &amp; "-" &amp; H4372)=0,"Begin: " &amp; C4372 &amp; "-" &amp; D4372 &amp; "-" &amp; H4372,IF((C4372 &amp; "-" &amp; D4372 &amp; "-" &amp; H4372)&lt;&gt;(C4373 &amp; "-" &amp; D4373 &amp; "-" &amp; H4373),"End: " &amp; C4372 &amp; "-" &amp; D4372 &amp; "-" &amp; H4372,""))</f>
        <v/>
      </c>
      <c r="F4372" s="4" t="str">
        <f t="shared" si="1005"/>
        <v>Wall Street Journal-Fed Funds Rate-08-2019</v>
      </c>
      <c r="G4372" s="7">
        <v>43687</v>
      </c>
      <c r="H4372" s="7" t="str">
        <f t="shared" si="1006"/>
        <v>08-2019</v>
      </c>
      <c r="I4372" s="7" t="str">
        <f t="shared" ca="1" si="1007"/>
        <v>Wall Street Journal: MFR-Fed Funds Rate-08-2019</v>
      </c>
      <c r="J4372" s="4" t="str">
        <f t="shared" ca="1" si="1008"/>
        <v>Fed Funds Rate-MFR:08-2019</v>
      </c>
      <c r="K4372" t="s">
        <v>208</v>
      </c>
      <c r="CM4372">
        <v>1.875</v>
      </c>
      <c r="CO4372">
        <v>1.375</v>
      </c>
      <c r="CQ4372">
        <v>0.875</v>
      </c>
    </row>
    <row r="4373" spans="1:99" x14ac:dyDescent="0.55000000000000004">
      <c r="A4373" s="4" t="str">
        <f t="shared" ca="1" si="1003"/>
        <v>Chamber of Commerce</v>
      </c>
      <c r="B4373" s="4" t="str">
        <f t="shared" si="1004"/>
        <v>J.D. Foster</v>
      </c>
      <c r="C4373" s="4" t="s">
        <v>246</v>
      </c>
      <c r="D4373" s="4" t="s">
        <v>87</v>
      </c>
      <c r="E4373" s="4" t="str">
        <f>IF(COUNTIF($E$2:E4372,"Begin: " &amp; C4373 &amp; "-" &amp; D4373 &amp; "-" &amp; H4373)=0,"Begin: " &amp; C4373 &amp; "-" &amp; D4373 &amp; "-" &amp; H4373,IF((C4373 &amp; "-" &amp; D4373 &amp; "-" &amp; H4373)&lt;&gt;(C4374 &amp; "-" &amp; D4374 &amp; "-" &amp; H4374),"End: " &amp; C4373 &amp; "-" &amp; D4373 &amp; "-" &amp; H4373,""))</f>
        <v/>
      </c>
      <c r="F4373" s="4" t="str">
        <f t="shared" si="1005"/>
        <v>Wall Street Journal-Fed Funds Rate-08-2019</v>
      </c>
      <c r="G4373" s="7">
        <v>43687</v>
      </c>
      <c r="H4373" s="7" t="str">
        <f t="shared" si="1006"/>
        <v>08-2019</v>
      </c>
      <c r="I4373" s="7" t="str">
        <f t="shared" ca="1" si="1007"/>
        <v>Wall Street Journal: Chamber of Commerce-Fed Funds Rate-08-2019</v>
      </c>
      <c r="J4373" s="4" t="str">
        <f t="shared" ca="1" si="1008"/>
        <v>Fed Funds Rate-Chamber of Commerce:08-2019</v>
      </c>
      <c r="K4373" t="s">
        <v>766</v>
      </c>
      <c r="CM4373">
        <v>1.875</v>
      </c>
      <c r="CO4373">
        <v>1.875</v>
      </c>
      <c r="CQ4373">
        <v>1.625</v>
      </c>
    </row>
    <row r="4374" spans="1:99" x14ac:dyDescent="0.55000000000000004">
      <c r="A4374" s="4" t="str">
        <f t="shared" ca="1" si="1003"/>
        <v>Mortgage Bankers Association</v>
      </c>
      <c r="B4374" s="4" t="str">
        <f t="shared" si="1004"/>
        <v>Mike Fratantoni</v>
      </c>
      <c r="C4374" s="4" t="s">
        <v>246</v>
      </c>
      <c r="D4374" s="4" t="s">
        <v>87</v>
      </c>
      <c r="E4374" s="4" t="str">
        <f>IF(COUNTIF($E$2:E4373,"Begin: " &amp; C4374 &amp; "-" &amp; D4374 &amp; "-" &amp; H4374)=0,"Begin: " &amp; C4374 &amp; "-" &amp; D4374 &amp; "-" &amp; H4374,IF((C4374 &amp; "-" &amp; D4374 &amp; "-" &amp; H4374)&lt;&gt;(C4375 &amp; "-" &amp; D4375 &amp; "-" &amp; H4375),"End: " &amp; C4374 &amp; "-" &amp; D4374 &amp; "-" &amp; H4374,""))</f>
        <v/>
      </c>
      <c r="F4374" s="4" t="str">
        <f t="shared" si="1005"/>
        <v>Wall Street Journal-Fed Funds Rate-08-2019</v>
      </c>
      <c r="G4374" s="7">
        <v>43687</v>
      </c>
      <c r="H4374" s="7" t="str">
        <f t="shared" si="1006"/>
        <v>08-2019</v>
      </c>
      <c r="I4374" s="7" t="str">
        <f t="shared" ca="1" si="1007"/>
        <v>Wall Street Journal: Mortgage Bankers Association-Fed Funds Rate-08-2019</v>
      </c>
      <c r="J4374" s="4" t="str">
        <f t="shared" ca="1" si="1008"/>
        <v>Fed Funds Rate-Mortgage Bankers Association:08-2019</v>
      </c>
      <c r="K4374" t="s">
        <v>209</v>
      </c>
      <c r="CM4374">
        <v>1.875</v>
      </c>
      <c r="CO4374">
        <v>1.625</v>
      </c>
      <c r="CQ4374">
        <v>1.625</v>
      </c>
      <c r="CS4374">
        <v>1.625</v>
      </c>
      <c r="CU4374">
        <v>1.625</v>
      </c>
    </row>
    <row r="4375" spans="1:99" x14ac:dyDescent="0.55000000000000004">
      <c r="A4375" s="4" t="str">
        <f t="shared" ca="1" si="1003"/>
        <v>Robert Fry Economics LLC</v>
      </c>
      <c r="B4375" s="4" t="str">
        <f t="shared" si="1004"/>
        <v>Robert Fry</v>
      </c>
      <c r="C4375" s="4" t="s">
        <v>246</v>
      </c>
      <c r="D4375" s="4" t="s">
        <v>87</v>
      </c>
      <c r="E4375" s="4" t="str">
        <f>IF(COUNTIF($E$2:E4374,"Begin: " &amp; C4375 &amp; "-" &amp; D4375 &amp; "-" &amp; H4375)=0,"Begin: " &amp; C4375 &amp; "-" &amp; D4375 &amp; "-" &amp; H4375,IF((C4375 &amp; "-" &amp; D4375 &amp; "-" &amp; H4375)&lt;&gt;(C4376 &amp; "-" &amp; D4376 &amp; "-" &amp; H4376),"End: " &amp; C4375 &amp; "-" &amp; D4375 &amp; "-" &amp; H4375,""))</f>
        <v/>
      </c>
      <c r="F4375" s="4" t="str">
        <f t="shared" si="1005"/>
        <v>Wall Street Journal-Fed Funds Rate-08-2019</v>
      </c>
      <c r="G4375" s="7">
        <v>43687</v>
      </c>
      <c r="H4375" s="7" t="str">
        <f t="shared" si="1006"/>
        <v>08-2019</v>
      </c>
      <c r="I4375" s="7" t="str">
        <f t="shared" ca="1" si="1007"/>
        <v>Wall Street Journal: Robert Fry Economics LLC-Fed Funds Rate-08-2019</v>
      </c>
      <c r="J4375" s="4" t="str">
        <f t="shared" ca="1" si="1008"/>
        <v>Fed Funds Rate-Robert Fry Economics LLC:08-2019</v>
      </c>
      <c r="K4375" t="s">
        <v>764</v>
      </c>
      <c r="CM4375">
        <v>1.625</v>
      </c>
      <c r="CO4375">
        <v>1.625</v>
      </c>
      <c r="CQ4375">
        <v>1.875</v>
      </c>
      <c r="CS4375">
        <v>2.375</v>
      </c>
      <c r="CU4375">
        <v>2.875</v>
      </c>
    </row>
    <row r="4376" spans="1:99" x14ac:dyDescent="0.55000000000000004">
      <c r="A4376" s="4" t="str">
        <f t="shared" ca="1" si="1003"/>
        <v>Societe Generale</v>
      </c>
      <c r="B4376" s="4" t="str">
        <f t="shared" si="1004"/>
        <v>Stephen Gallagher</v>
      </c>
      <c r="C4376" s="4" t="s">
        <v>246</v>
      </c>
      <c r="D4376" s="4" t="s">
        <v>87</v>
      </c>
      <c r="E4376" s="4" t="str">
        <f>IF(COUNTIF($E$2:E4375,"Begin: " &amp; C4376 &amp; "-" &amp; D4376 &amp; "-" &amp; H4376)=0,"Begin: " &amp; C4376 &amp; "-" &amp; D4376 &amp; "-" &amp; H4376,IF((C4376 &amp; "-" &amp; D4376 &amp; "-" &amp; H4376)&lt;&gt;(C4377 &amp; "-" &amp; D4377 &amp; "-" &amp; H4377),"End: " &amp; C4376 &amp; "-" &amp; D4376 &amp; "-" &amp; H4376,""))</f>
        <v/>
      </c>
      <c r="F4376" s="4" t="str">
        <f t="shared" si="1005"/>
        <v>Wall Street Journal-Fed Funds Rate-08-2019</v>
      </c>
      <c r="G4376" s="7">
        <v>43687</v>
      </c>
      <c r="H4376" s="7" t="str">
        <f t="shared" si="1006"/>
        <v>08-2019</v>
      </c>
      <c r="I4376" s="7" t="str">
        <f t="shared" ca="1" si="1007"/>
        <v>Wall Street Journal: Societe Generale-Fed Funds Rate-08-2019</v>
      </c>
      <c r="J4376" s="4" t="str">
        <f t="shared" ca="1" si="1008"/>
        <v>Fed Funds Rate-Societe Generale:08-2019</v>
      </c>
      <c r="K4376" t="s">
        <v>657</v>
      </c>
      <c r="CM4376">
        <v>1.875</v>
      </c>
      <c r="CO4376">
        <v>1.375</v>
      </c>
      <c r="CQ4376">
        <v>1.125</v>
      </c>
      <c r="CS4376">
        <v>1.125</v>
      </c>
      <c r="CU4376">
        <v>1.625</v>
      </c>
    </row>
    <row r="4377" spans="1:99" x14ac:dyDescent="0.55000000000000004">
      <c r="A4377" s="4" t="str">
        <f t="shared" ca="1" si="1003"/>
        <v>Barclays</v>
      </c>
      <c r="B4377" s="4" t="str">
        <f t="shared" si="1004"/>
        <v>Michael Gapen*</v>
      </c>
      <c r="C4377" s="4" t="s">
        <v>246</v>
      </c>
      <c r="D4377" s="4" t="s">
        <v>87</v>
      </c>
      <c r="E4377" s="4" t="str">
        <f>IF(COUNTIF($E$2:E4376,"Begin: " &amp; C4377 &amp; "-" &amp; D4377 &amp; "-" &amp; H4377)=0,"Begin: " &amp; C4377 &amp; "-" &amp; D4377 &amp; "-" &amp; H4377,IF((C4377 &amp; "-" &amp; D4377 &amp; "-" &amp; H4377)&lt;&gt;(C4378 &amp; "-" &amp; D4378 &amp; "-" &amp; H4378),"End: " &amp; C4377 &amp; "-" &amp; D4377 &amp; "-" &amp; H4377,""))</f>
        <v/>
      </c>
      <c r="F4377" s="4" t="str">
        <f t="shared" si="1005"/>
        <v>Wall Street Journal-Fed Funds Rate-08-2019</v>
      </c>
      <c r="G4377" s="7">
        <v>43687</v>
      </c>
      <c r="H4377" s="7" t="str">
        <f t="shared" si="1006"/>
        <v>08-2019</v>
      </c>
      <c r="I4377" s="7" t="str">
        <f t="shared" ca="1" si="1007"/>
        <v>Wall Street Journal: Barclays-Fed Funds Rate-08-2019</v>
      </c>
      <c r="J4377" s="4" t="str">
        <f t="shared" ca="1" si="1008"/>
        <v>Fed Funds Rate-Barclays:08-2019</v>
      </c>
      <c r="K4377" t="s">
        <v>815</v>
      </c>
    </row>
    <row r="4378" spans="1:99" x14ac:dyDescent="0.55000000000000004">
      <c r="A4378" s="4" t="str">
        <f t="shared" ca="1" si="1003"/>
        <v>NatWest Markets</v>
      </c>
      <c r="B4378" s="4" t="str">
        <f t="shared" si="1004"/>
        <v>Michelle Girard*</v>
      </c>
      <c r="C4378" s="4" t="s">
        <v>246</v>
      </c>
      <c r="D4378" s="4" t="s">
        <v>87</v>
      </c>
      <c r="E4378" s="4" t="str">
        <f>IF(COUNTIF($E$2:E4377,"Begin: " &amp; C4378 &amp; "-" &amp; D4378 &amp; "-" &amp; H4378)=0,"Begin: " &amp; C4378 &amp; "-" &amp; D4378 &amp; "-" &amp; H4378,IF((C4378 &amp; "-" &amp; D4378 &amp; "-" &amp; H4378)&lt;&gt;(C4379 &amp; "-" &amp; D4379 &amp; "-" &amp; H4379),"End: " &amp; C4378 &amp; "-" &amp; D4378 &amp; "-" &amp; H4378,""))</f>
        <v/>
      </c>
      <c r="F4378" s="4" t="str">
        <f t="shared" si="1005"/>
        <v>Wall Street Journal-Fed Funds Rate-08-2019</v>
      </c>
      <c r="G4378" s="7">
        <v>43687</v>
      </c>
      <c r="H4378" s="7" t="str">
        <f t="shared" si="1006"/>
        <v>08-2019</v>
      </c>
      <c r="I4378" s="7" t="str">
        <f t="shared" ca="1" si="1007"/>
        <v>Wall Street Journal: NatWest Markets-Fed Funds Rate-08-2019</v>
      </c>
      <c r="J4378" s="4" t="str">
        <f t="shared" ca="1" si="1008"/>
        <v>Fed Funds Rate-NatWest Markets:08-2019</v>
      </c>
      <c r="K4378" t="s">
        <v>816</v>
      </c>
    </row>
    <row r="4379" spans="1:99" x14ac:dyDescent="0.55000000000000004">
      <c r="A4379" s="4" t="str">
        <f t="shared" ca="1" si="1003"/>
        <v>BMO Capital</v>
      </c>
      <c r="B4379" s="4" t="str">
        <f t="shared" si="1004"/>
        <v>Michael Gregory*</v>
      </c>
      <c r="C4379" s="4" t="s">
        <v>246</v>
      </c>
      <c r="D4379" s="4" t="s">
        <v>87</v>
      </c>
      <c r="E4379" s="4" t="str">
        <f>IF(COUNTIF($E$2:E4378,"Begin: " &amp; C4379 &amp; "-" &amp; D4379 &amp; "-" &amp; H4379)=0,"Begin: " &amp; C4379 &amp; "-" &amp; D4379 &amp; "-" &amp; H4379,IF((C4379 &amp; "-" &amp; D4379 &amp; "-" &amp; H4379)&lt;&gt;(C4380 &amp; "-" &amp; D4380 &amp; "-" &amp; H4380),"End: " &amp; C4379 &amp; "-" &amp; D4379 &amp; "-" &amp; H4379,""))</f>
        <v/>
      </c>
      <c r="F4379" s="4" t="str">
        <f t="shared" si="1005"/>
        <v>Wall Street Journal-Fed Funds Rate-08-2019</v>
      </c>
      <c r="G4379" s="7">
        <v>43687</v>
      </c>
      <c r="H4379" s="7" t="str">
        <f t="shared" si="1006"/>
        <v>08-2019</v>
      </c>
      <c r="I4379" s="7" t="str">
        <f t="shared" ca="1" si="1007"/>
        <v>Wall Street Journal: BMO Capital-Fed Funds Rate-08-2019</v>
      </c>
      <c r="J4379" s="4" t="str">
        <f t="shared" ca="1" si="1008"/>
        <v>Fed Funds Rate-BMO Capital:08-2019</v>
      </c>
      <c r="K4379" t="s">
        <v>839</v>
      </c>
    </row>
    <row r="4380" spans="1:99" x14ac:dyDescent="0.55000000000000004">
      <c r="A4380" s="4" t="str">
        <f t="shared" ca="1" si="1003"/>
        <v>TD Securities</v>
      </c>
      <c r="B4380" s="4" t="str">
        <f t="shared" si="1004"/>
        <v>Michael Hanson*</v>
      </c>
      <c r="C4380" s="4" t="s">
        <v>246</v>
      </c>
      <c r="D4380" s="4" t="s">
        <v>87</v>
      </c>
      <c r="E4380" s="4" t="str">
        <f>IF(COUNTIF($E$2:E4379,"Begin: " &amp; C4380 &amp; "-" &amp; D4380 &amp; "-" &amp; H4380)=0,"Begin: " &amp; C4380 &amp; "-" &amp; D4380 &amp; "-" &amp; H4380,IF((C4380 &amp; "-" &amp; D4380 &amp; "-" &amp; H4380)&lt;&gt;(C4381 &amp; "-" &amp; D4381 &amp; "-" &amp; H4381),"End: " &amp; C4380 &amp; "-" &amp; D4380 &amp; "-" &amp; H4380,""))</f>
        <v/>
      </c>
      <c r="F4380" s="4" t="str">
        <f t="shared" si="1005"/>
        <v>Wall Street Journal-Fed Funds Rate-08-2019</v>
      </c>
      <c r="G4380" s="7">
        <v>43687</v>
      </c>
      <c r="H4380" s="7" t="str">
        <f t="shared" si="1006"/>
        <v>08-2019</v>
      </c>
      <c r="I4380" s="7" t="str">
        <f t="shared" ca="1" si="1007"/>
        <v>Wall Street Journal: TD Securities-Fed Funds Rate-08-2019</v>
      </c>
      <c r="J4380" s="4" t="str">
        <f t="shared" ca="1" si="1008"/>
        <v>Fed Funds Rate-TD Securities:08-2019</v>
      </c>
      <c r="K4380" t="s">
        <v>834</v>
      </c>
    </row>
    <row r="4381" spans="1:99" x14ac:dyDescent="0.55000000000000004">
      <c r="A4381" s="4" t="str">
        <f t="shared" ca="1" si="1003"/>
        <v>Goldman Sachs</v>
      </c>
      <c r="B4381" s="4" t="str">
        <f t="shared" si="1004"/>
        <v>Jan Hatzius</v>
      </c>
      <c r="C4381" s="4" t="s">
        <v>246</v>
      </c>
      <c r="D4381" s="4" t="s">
        <v>87</v>
      </c>
      <c r="E4381" s="4" t="str">
        <f>IF(COUNTIF($E$2:E4380,"Begin: " &amp; C4381 &amp; "-" &amp; D4381 &amp; "-" &amp; H4381)=0,"Begin: " &amp; C4381 &amp; "-" &amp; D4381 &amp; "-" &amp; H4381,IF((C4381 &amp; "-" &amp; D4381 &amp; "-" &amp; H4381)&lt;&gt;(C4382 &amp; "-" &amp; D4382 &amp; "-" &amp; H4382),"End: " &amp; C4381 &amp; "-" &amp; D4381 &amp; "-" &amp; H4381,""))</f>
        <v/>
      </c>
      <c r="F4381" s="4" t="str">
        <f t="shared" si="1005"/>
        <v>Wall Street Journal-Fed Funds Rate-08-2019</v>
      </c>
      <c r="G4381" s="7">
        <v>43687</v>
      </c>
      <c r="H4381" s="7" t="str">
        <f t="shared" si="1006"/>
        <v>08-2019</v>
      </c>
      <c r="I4381" s="7" t="str">
        <f t="shared" ca="1" si="1007"/>
        <v>Wall Street Journal: Goldman Sachs-Fed Funds Rate-08-2019</v>
      </c>
      <c r="J4381" s="4" t="str">
        <f t="shared" ca="1" si="1008"/>
        <v>Fed Funds Rate-Goldman Sachs:08-2019</v>
      </c>
      <c r="K4381" t="s">
        <v>213</v>
      </c>
      <c r="CM4381">
        <v>1.625</v>
      </c>
      <c r="CO4381">
        <v>1.625</v>
      </c>
      <c r="CQ4381">
        <v>1.875</v>
      </c>
      <c r="CS4381">
        <v>2.125</v>
      </c>
      <c r="CU4381">
        <v>2.375</v>
      </c>
    </row>
    <row r="4382" spans="1:99" x14ac:dyDescent="0.55000000000000004">
      <c r="A4382" s="4" t="str">
        <f t="shared" ca="1" si="1003"/>
        <v>Scotiabank</v>
      </c>
      <c r="B4382" s="4" t="str">
        <f t="shared" si="1004"/>
        <v>Derek Holt*</v>
      </c>
      <c r="C4382" s="4" t="s">
        <v>246</v>
      </c>
      <c r="D4382" s="4" t="s">
        <v>87</v>
      </c>
      <c r="E4382" s="4" t="str">
        <f>IF(COUNTIF($E$2:E4381,"Begin: " &amp; C4382 &amp; "-" &amp; D4382 &amp; "-" &amp; H4382)=0,"Begin: " &amp; C4382 &amp; "-" &amp; D4382 &amp; "-" &amp; H4382,IF((C4382 &amp; "-" &amp; D4382 &amp; "-" &amp; H4382)&lt;&gt;(C4383 &amp; "-" &amp; D4383 &amp; "-" &amp; H4383),"End: " &amp; C4382 &amp; "-" &amp; D4382 &amp; "-" &amp; H4382,""))</f>
        <v/>
      </c>
      <c r="F4382" s="4" t="str">
        <f t="shared" si="1005"/>
        <v>Wall Street Journal-Fed Funds Rate-08-2019</v>
      </c>
      <c r="G4382" s="7">
        <v>43687</v>
      </c>
      <c r="H4382" s="7" t="str">
        <f t="shared" si="1006"/>
        <v>08-2019</v>
      </c>
      <c r="I4382" s="7" t="str">
        <f t="shared" ca="1" si="1007"/>
        <v>Wall Street Journal: Scotiabank-Fed Funds Rate-08-2019</v>
      </c>
      <c r="J4382" s="4" t="str">
        <f t="shared" ca="1" si="1008"/>
        <v>Fed Funds Rate-Scotiabank:08-2019</v>
      </c>
      <c r="K4382" t="s">
        <v>840</v>
      </c>
    </row>
    <row r="4383" spans="1:99" x14ac:dyDescent="0.55000000000000004">
      <c r="A4383" s="4" t="str">
        <f t="shared" ca="1" si="1003"/>
        <v>KPMG</v>
      </c>
      <c r="B4383" s="4" t="str">
        <f t="shared" si="1004"/>
        <v>Constance Hunter</v>
      </c>
      <c r="C4383" s="4" t="s">
        <v>246</v>
      </c>
      <c r="D4383" s="4" t="s">
        <v>87</v>
      </c>
      <c r="E4383" s="4" t="str">
        <f>IF(COUNTIF($E$2:E4382,"Begin: " &amp; C4383 &amp; "-" &amp; D4383 &amp; "-" &amp; H4383)=0,"Begin: " &amp; C4383 &amp; "-" &amp; D4383 &amp; "-" &amp; H4383,IF((C4383 &amp; "-" &amp; D4383 &amp; "-" &amp; H4383)&lt;&gt;(C4384 &amp; "-" &amp; D4384 &amp; "-" &amp; H4384),"End: " &amp; C4383 &amp; "-" &amp; D4383 &amp; "-" &amp; H4383,""))</f>
        <v/>
      </c>
      <c r="F4383" s="4" t="str">
        <f t="shared" si="1005"/>
        <v>Wall Street Journal-Fed Funds Rate-08-2019</v>
      </c>
      <c r="G4383" s="7">
        <v>43687</v>
      </c>
      <c r="H4383" s="7" t="str">
        <f t="shared" si="1006"/>
        <v>08-2019</v>
      </c>
      <c r="I4383" s="7" t="str">
        <f t="shared" ca="1" si="1007"/>
        <v>Wall Street Journal: KPMG-Fed Funds Rate-08-2019</v>
      </c>
      <c r="J4383" s="4" t="str">
        <f t="shared" ca="1" si="1008"/>
        <v>Fed Funds Rate-KPMG:08-2019</v>
      </c>
      <c r="K4383" t="s">
        <v>686</v>
      </c>
      <c r="CM4383">
        <v>1.43</v>
      </c>
      <c r="CO4383">
        <v>1.19</v>
      </c>
      <c r="CQ4383">
        <v>1.19</v>
      </c>
    </row>
    <row r="4384" spans="1:99" x14ac:dyDescent="0.55000000000000004">
      <c r="A4384" s="4" t="str">
        <f t="shared" ca="1" si="1003"/>
        <v>BBVA</v>
      </c>
      <c r="B4384" s="4" t="str">
        <f t="shared" si="1004"/>
        <v>Nathaniel Karp</v>
      </c>
      <c r="C4384" s="4" t="s">
        <v>246</v>
      </c>
      <c r="D4384" s="4" t="s">
        <v>87</v>
      </c>
      <c r="E4384" s="4" t="str">
        <f>IF(COUNTIF($E$2:E4383,"Begin: " &amp; C4384 &amp; "-" &amp; D4384 &amp; "-" &amp; H4384)=0,"Begin: " &amp; C4384 &amp; "-" &amp; D4384 &amp; "-" &amp; H4384,IF((C4384 &amp; "-" &amp; D4384 &amp; "-" &amp; H4384)&lt;&gt;(C4385 &amp; "-" &amp; D4385 &amp; "-" &amp; H4385),"End: " &amp; C4384 &amp; "-" &amp; D4384 &amp; "-" &amp; H4384,""))</f>
        <v/>
      </c>
      <c r="F4384" s="4" t="str">
        <f t="shared" si="1005"/>
        <v>Wall Street Journal-Fed Funds Rate-08-2019</v>
      </c>
      <c r="G4384" s="7">
        <v>43687</v>
      </c>
      <c r="H4384" s="7" t="str">
        <f t="shared" si="1006"/>
        <v>08-2019</v>
      </c>
      <c r="I4384" s="7" t="str">
        <f t="shared" ca="1" si="1007"/>
        <v>Wall Street Journal: BBVA-Fed Funds Rate-08-2019</v>
      </c>
      <c r="J4384" s="4" t="str">
        <f t="shared" ca="1" si="1008"/>
        <v>Fed Funds Rate-BBVA:08-2019</v>
      </c>
      <c r="K4384" t="s">
        <v>848</v>
      </c>
      <c r="CM4384">
        <v>1.875</v>
      </c>
      <c r="CO4384">
        <v>1.625</v>
      </c>
      <c r="CQ4384">
        <v>1.625</v>
      </c>
      <c r="CS4384">
        <v>1.625</v>
      </c>
      <c r="CU4384">
        <v>1.625</v>
      </c>
    </row>
    <row r="4385" spans="1:99" x14ac:dyDescent="0.55000000000000004">
      <c r="A4385" s="4" t="str">
        <f t="shared" ca="1" si="1003"/>
        <v>National Retail Federation</v>
      </c>
      <c r="B4385" s="4" t="str">
        <f t="shared" si="1004"/>
        <v>Jack Kleinhenz</v>
      </c>
      <c r="C4385" s="4" t="s">
        <v>246</v>
      </c>
      <c r="D4385" s="4" t="s">
        <v>87</v>
      </c>
      <c r="E4385" s="4" t="str">
        <f>IF(COUNTIF($E$2:E4384,"Begin: " &amp; C4385 &amp; "-" &amp; D4385 &amp; "-" &amp; H4385)=0,"Begin: " &amp; C4385 &amp; "-" &amp; D4385 &amp; "-" &amp; H4385,IF((C4385 &amp; "-" &amp; D4385 &amp; "-" &amp; H4385)&lt;&gt;(C4386 &amp; "-" &amp; D4386 &amp; "-" &amp; H4386),"End: " &amp; C4385 &amp; "-" &amp; D4385 &amp; "-" &amp; H4385,""))</f>
        <v/>
      </c>
      <c r="F4385" s="4" t="str">
        <f t="shared" si="1005"/>
        <v>Wall Street Journal-Fed Funds Rate-08-2019</v>
      </c>
      <c r="G4385" s="7">
        <v>43687</v>
      </c>
      <c r="H4385" s="7" t="str">
        <f t="shared" si="1006"/>
        <v>08-2019</v>
      </c>
      <c r="I4385" s="7" t="str">
        <f t="shared" ca="1" si="1007"/>
        <v>Wall Street Journal: National Retail Federation-Fed Funds Rate-08-2019</v>
      </c>
      <c r="J4385" s="4" t="str">
        <f t="shared" ca="1" si="1008"/>
        <v>Fed Funds Rate-National Retail Federation:08-2019</v>
      </c>
      <c r="K4385" t="s">
        <v>216</v>
      </c>
      <c r="CM4385">
        <v>1.875</v>
      </c>
      <c r="CO4385">
        <v>1.875</v>
      </c>
      <c r="CQ4385">
        <v>1.875</v>
      </c>
    </row>
    <row r="4386" spans="1:99" x14ac:dyDescent="0.55000000000000004">
      <c r="A4386" s="4" t="str">
        <f t="shared" ca="1" si="1003"/>
        <v>Natixis CIB Americas</v>
      </c>
      <c r="B4386" s="4" t="str">
        <f t="shared" si="1004"/>
        <v>Joseph LaVorgna</v>
      </c>
      <c r="C4386" s="4" t="s">
        <v>246</v>
      </c>
      <c r="D4386" s="4" t="s">
        <v>87</v>
      </c>
      <c r="E4386" s="4" t="str">
        <f>IF(COUNTIF($E$2:E4385,"Begin: " &amp; C4386 &amp; "-" &amp; D4386 &amp; "-" &amp; H4386)=0,"Begin: " &amp; C4386 &amp; "-" &amp; D4386 &amp; "-" &amp; H4386,IF((C4386 &amp; "-" &amp; D4386 &amp; "-" &amp; H4386)&lt;&gt;(C4387 &amp; "-" &amp; D4387 &amp; "-" &amp; H4387),"End: " &amp; C4386 &amp; "-" &amp; D4386 &amp; "-" &amp; H4386,""))</f>
        <v/>
      </c>
      <c r="F4386" s="4" t="str">
        <f t="shared" si="1005"/>
        <v>Wall Street Journal-Fed Funds Rate-08-2019</v>
      </c>
      <c r="G4386" s="7">
        <v>43687</v>
      </c>
      <c r="H4386" s="7" t="str">
        <f t="shared" si="1006"/>
        <v>08-2019</v>
      </c>
      <c r="I4386" s="7" t="str">
        <f t="shared" ca="1" si="1007"/>
        <v>Wall Street Journal: Natixis CIB Americas-Fed Funds Rate-08-2019</v>
      </c>
      <c r="J4386" s="4" t="str">
        <f t="shared" ca="1" si="1008"/>
        <v>Fed Funds Rate-Natixis CIB Americas:08-2019</v>
      </c>
      <c r="K4386" t="s">
        <v>774</v>
      </c>
      <c r="CM4386">
        <v>1.625</v>
      </c>
      <c r="CO4386">
        <v>1.375</v>
      </c>
      <c r="CQ4386">
        <v>1.375</v>
      </c>
      <c r="CS4386">
        <v>0.875</v>
      </c>
      <c r="CU4386">
        <v>0.125</v>
      </c>
    </row>
    <row r="4387" spans="1:99" x14ac:dyDescent="0.55000000000000004">
      <c r="A4387" s="4" t="str">
        <f t="shared" ca="1" si="1003"/>
        <v>UCLA Anderson Forecast</v>
      </c>
      <c r="B4387" s="4" t="str">
        <f t="shared" si="1004"/>
        <v>Edward Leamer/David Shulman</v>
      </c>
      <c r="C4387" s="4" t="s">
        <v>246</v>
      </c>
      <c r="D4387" s="4" t="s">
        <v>87</v>
      </c>
      <c r="E4387" s="4" t="str">
        <f>IF(COUNTIF($E$2:E4386,"Begin: " &amp; C4387 &amp; "-" &amp; D4387 &amp; "-" &amp; H4387)=0,"Begin: " &amp; C4387 &amp; "-" &amp; D4387 &amp; "-" &amp; H4387,IF((C4387 &amp; "-" &amp; D4387 &amp; "-" &amp; H4387)&lt;&gt;(C4388 &amp; "-" &amp; D4388 &amp; "-" &amp; H4388),"End: " &amp; C4387 &amp; "-" &amp; D4387 &amp; "-" &amp; H4387,""))</f>
        <v/>
      </c>
      <c r="F4387" s="4" t="str">
        <f t="shared" si="1005"/>
        <v>Wall Street Journal-Fed Funds Rate-08-2019</v>
      </c>
      <c r="G4387" s="7">
        <v>43687</v>
      </c>
      <c r="H4387" s="7" t="str">
        <f t="shared" si="1006"/>
        <v>08-2019</v>
      </c>
      <c r="I4387" s="7" t="str">
        <f t="shared" ca="1" si="1007"/>
        <v>Wall Street Journal: UCLA Anderson Forecast-Fed Funds Rate-08-2019</v>
      </c>
      <c r="J4387" s="4" t="str">
        <f t="shared" ca="1" si="1008"/>
        <v>Fed Funds Rate-UCLA Anderson Forecast:08-2019</v>
      </c>
      <c r="K4387" t="s">
        <v>218</v>
      </c>
      <c r="CM4387">
        <v>1.625</v>
      </c>
      <c r="CO4387">
        <v>1.625</v>
      </c>
      <c r="CQ4387">
        <v>1.125</v>
      </c>
      <c r="CS4387">
        <v>1.375</v>
      </c>
      <c r="CU4387">
        <v>1.625</v>
      </c>
    </row>
    <row r="4388" spans="1:99" x14ac:dyDescent="0.55000000000000004">
      <c r="A4388" s="4" t="str">
        <f t="shared" ca="1" si="1003"/>
        <v>NEMA Business Information Services</v>
      </c>
      <c r="B4388" s="4" t="str">
        <f t="shared" si="1004"/>
        <v>Don Leavens/Steven Wilcox</v>
      </c>
      <c r="C4388" s="4" t="s">
        <v>246</v>
      </c>
      <c r="D4388" s="4" t="s">
        <v>87</v>
      </c>
      <c r="E4388" s="4" t="str">
        <f>IF(COUNTIF($E$2:E4387,"Begin: " &amp; C4388 &amp; "-" &amp; D4388 &amp; "-" &amp; H4388)=0,"Begin: " &amp; C4388 &amp; "-" &amp; D4388 &amp; "-" &amp; H4388,IF((C4388 &amp; "-" &amp; D4388 &amp; "-" &amp; H4388)&lt;&gt;(C4389 &amp; "-" &amp; D4389 &amp; "-" &amp; H4389),"End: " &amp; C4388 &amp; "-" &amp; D4388 &amp; "-" &amp; H4388,""))</f>
        <v/>
      </c>
      <c r="F4388" s="4" t="str">
        <f t="shared" si="1005"/>
        <v>Wall Street Journal-Fed Funds Rate-08-2019</v>
      </c>
      <c r="G4388" s="7">
        <v>43687</v>
      </c>
      <c r="H4388" s="7" t="str">
        <f t="shared" si="1006"/>
        <v>08-2019</v>
      </c>
      <c r="I4388" s="7" t="str">
        <f t="shared" ca="1" si="1007"/>
        <v>Wall Street Journal: NEMA Business Information Services-Fed Funds Rate-08-2019</v>
      </c>
      <c r="J4388" s="4" t="str">
        <f t="shared" ca="1" si="1008"/>
        <v>Fed Funds Rate-NEMA Business Information Services:08-2019</v>
      </c>
      <c r="K4388" t="s">
        <v>765</v>
      </c>
      <c r="CM4388">
        <v>1.625</v>
      </c>
      <c r="CO4388">
        <v>1.375</v>
      </c>
      <c r="CQ4388">
        <v>1.375</v>
      </c>
      <c r="CS4388">
        <v>1.375</v>
      </c>
      <c r="CU4388">
        <v>1.375</v>
      </c>
    </row>
    <row r="4389" spans="1:99" x14ac:dyDescent="0.55000000000000004">
      <c r="A4389" s="4" t="str">
        <f t="shared" ca="1" si="1003"/>
        <v>HSBC</v>
      </c>
      <c r="B4389" s="4" t="str">
        <f t="shared" si="1004"/>
        <v>Kevin Logan*</v>
      </c>
      <c r="C4389" s="4" t="s">
        <v>246</v>
      </c>
      <c r="D4389" s="4" t="s">
        <v>87</v>
      </c>
      <c r="E4389" s="4" t="str">
        <f>IF(COUNTIF($E$2:E4388,"Begin: " &amp; C4389 &amp; "-" &amp; D4389 &amp; "-" &amp; H4389)=0,"Begin: " &amp; C4389 &amp; "-" &amp; D4389 &amp; "-" &amp; H4389,IF((C4389 &amp; "-" &amp; D4389 &amp; "-" &amp; H4389)&lt;&gt;(C4390 &amp; "-" &amp; D4390 &amp; "-" &amp; H4390),"End: " &amp; C4389 &amp; "-" &amp; D4389 &amp; "-" &amp; H4389,""))</f>
        <v/>
      </c>
      <c r="F4389" s="4" t="str">
        <f t="shared" si="1005"/>
        <v>Wall Street Journal-Fed Funds Rate-08-2019</v>
      </c>
      <c r="G4389" s="7">
        <v>43687</v>
      </c>
      <c r="H4389" s="7" t="str">
        <f t="shared" si="1006"/>
        <v>08-2019</v>
      </c>
      <c r="I4389" s="7" t="str">
        <f t="shared" ca="1" si="1007"/>
        <v>Wall Street Journal: HSBC-Fed Funds Rate-08-2019</v>
      </c>
      <c r="J4389" s="4" t="str">
        <f t="shared" ca="1" si="1008"/>
        <v>Fed Funds Rate-HSBC:08-2019</v>
      </c>
      <c r="K4389" t="s">
        <v>817</v>
      </c>
    </row>
    <row r="4390" spans="1:99" x14ac:dyDescent="0.55000000000000004">
      <c r="A4390" s="4" t="str">
        <f t="shared" ca="1" si="1003"/>
        <v>Moody's Investors Service</v>
      </c>
      <c r="B4390" s="4" t="str">
        <f t="shared" si="1004"/>
        <v>John Lonski</v>
      </c>
      <c r="C4390" s="4" t="s">
        <v>246</v>
      </c>
      <c r="D4390" s="4" t="s">
        <v>87</v>
      </c>
      <c r="E4390" s="4" t="str">
        <f>IF(COUNTIF($E$2:E4389,"Begin: " &amp; C4390 &amp; "-" &amp; D4390 &amp; "-" &amp; H4390)=0,"Begin: " &amp; C4390 &amp; "-" &amp; D4390 &amp; "-" &amp; H4390,IF((C4390 &amp; "-" &amp; D4390 &amp; "-" &amp; H4390)&lt;&gt;(C4391 &amp; "-" &amp; D4391 &amp; "-" &amp; H4391),"End: " &amp; C4390 &amp; "-" &amp; D4390 &amp; "-" &amp; H4390,""))</f>
        <v/>
      </c>
      <c r="F4390" s="4" t="str">
        <f t="shared" si="1005"/>
        <v>Wall Street Journal-Fed Funds Rate-08-2019</v>
      </c>
      <c r="G4390" s="7">
        <v>43687</v>
      </c>
      <c r="H4390" s="7" t="str">
        <f t="shared" si="1006"/>
        <v>08-2019</v>
      </c>
      <c r="I4390" s="7" t="str">
        <f t="shared" ca="1" si="1007"/>
        <v>Wall Street Journal: Moody's Investors Service-Fed Funds Rate-08-2019</v>
      </c>
      <c r="J4390" s="4" t="str">
        <f t="shared" ca="1" si="1008"/>
        <v>Fed Funds Rate-Moody's Investors Service:08-2019</v>
      </c>
      <c r="K4390" t="s">
        <v>220</v>
      </c>
      <c r="CM4390">
        <v>1.625</v>
      </c>
      <c r="CO4390">
        <v>1.375</v>
      </c>
      <c r="CQ4390">
        <v>1.125</v>
      </c>
      <c r="CS4390">
        <v>1.125</v>
      </c>
      <c r="CU4390">
        <v>1.125</v>
      </c>
    </row>
    <row r="4391" spans="1:99" x14ac:dyDescent="0.55000000000000004">
      <c r="A4391" s="4" t="str">
        <f t="shared" ca="1" si="1003"/>
        <v>National Auto Dealer Association</v>
      </c>
      <c r="B4391" s="4" t="str">
        <f t="shared" si="1004"/>
        <v>Patrick Manzi</v>
      </c>
      <c r="C4391" s="4" t="s">
        <v>246</v>
      </c>
      <c r="D4391" s="4" t="s">
        <v>87</v>
      </c>
      <c r="E4391" s="4" t="str">
        <f>IF(COUNTIF($E$2:E4390,"Begin: " &amp; C4391 &amp; "-" &amp; D4391 &amp; "-" &amp; H4391)=0,"Begin: " &amp; C4391 &amp; "-" &amp; D4391 &amp; "-" &amp; H4391,IF((C4391 &amp; "-" &amp; D4391 &amp; "-" &amp; H4391)&lt;&gt;(C4392 &amp; "-" &amp; D4392 &amp; "-" &amp; H4392),"End: " &amp; C4391 &amp; "-" &amp; D4391 &amp; "-" &amp; H4391,""))</f>
        <v/>
      </c>
      <c r="F4391" s="4" t="str">
        <f t="shared" si="1005"/>
        <v>Wall Street Journal-Fed Funds Rate-08-2019</v>
      </c>
      <c r="G4391" s="7">
        <v>43687</v>
      </c>
      <c r="H4391" s="7" t="str">
        <f t="shared" si="1006"/>
        <v>08-2019</v>
      </c>
      <c r="I4391" s="7" t="str">
        <f t="shared" ca="1" si="1007"/>
        <v>Wall Street Journal: National Auto Dealer Association-Fed Funds Rate-08-2019</v>
      </c>
      <c r="J4391" s="4" t="str">
        <f t="shared" ca="1" si="1008"/>
        <v>Fed Funds Rate-National Auto Dealer Association:08-2019</v>
      </c>
      <c r="K4391" t="s">
        <v>800</v>
      </c>
      <c r="CM4391">
        <v>2.125</v>
      </c>
      <c r="CO4391">
        <v>2.125</v>
      </c>
      <c r="CQ4391">
        <v>2.375</v>
      </c>
      <c r="CS4391">
        <v>2.375</v>
      </c>
    </row>
    <row r="4392" spans="1:99" x14ac:dyDescent="0.55000000000000004">
      <c r="A4392" s="4" t="str">
        <f t="shared" ca="1" si="1003"/>
        <v>MetLife Investment Management</v>
      </c>
      <c r="B4392" s="4" t="str">
        <f t="shared" si="1004"/>
        <v>Drew T. Matus*</v>
      </c>
      <c r="C4392" s="4" t="s">
        <v>246</v>
      </c>
      <c r="D4392" s="4" t="s">
        <v>87</v>
      </c>
      <c r="E4392" s="4" t="str">
        <f>IF(COUNTIF($E$2:E4391,"Begin: " &amp; C4392 &amp; "-" &amp; D4392 &amp; "-" &amp; H4392)=0,"Begin: " &amp; C4392 &amp; "-" &amp; D4392 &amp; "-" &amp; H4392,IF((C4392 &amp; "-" &amp; D4392 &amp; "-" &amp; H4392)&lt;&gt;(C4393 &amp; "-" &amp; D4393 &amp; "-" &amp; H4393),"End: " &amp; C4392 &amp; "-" &amp; D4392 &amp; "-" &amp; H4392,""))</f>
        <v/>
      </c>
      <c r="F4392" s="4" t="str">
        <f t="shared" si="1005"/>
        <v>Wall Street Journal-Fed Funds Rate-08-2019</v>
      </c>
      <c r="G4392" s="7">
        <v>43687</v>
      </c>
      <c r="H4392" s="7" t="str">
        <f t="shared" si="1006"/>
        <v>08-2019</v>
      </c>
      <c r="I4392" s="7" t="str">
        <f t="shared" ca="1" si="1007"/>
        <v>Wall Street Journal: MetLife Investment Management-Fed Funds Rate-08-2019</v>
      </c>
      <c r="J4392" s="4" t="str">
        <f t="shared" ca="1" si="1008"/>
        <v>Fed Funds Rate-MetLife Investment Management:08-2019</v>
      </c>
      <c r="K4392" t="s">
        <v>819</v>
      </c>
    </row>
    <row r="4393" spans="1:99" x14ac:dyDescent="0.55000000000000004">
      <c r="A4393" s="4" t="str">
        <f t="shared" ca="1" si="1003"/>
        <v>Jeffries &amp; Company</v>
      </c>
      <c r="B4393" s="4" t="str">
        <f t="shared" si="1004"/>
        <v>Ward McCarthy*</v>
      </c>
      <c r="C4393" s="4" t="s">
        <v>246</v>
      </c>
      <c r="D4393" s="4" t="s">
        <v>87</v>
      </c>
      <c r="E4393" s="4" t="str">
        <f>IF(COUNTIF($E$2:E4392,"Begin: " &amp; C4393 &amp; "-" &amp; D4393 &amp; "-" &amp; H4393)=0,"Begin: " &amp; C4393 &amp; "-" &amp; D4393 &amp; "-" &amp; H4393,IF((C4393 &amp; "-" &amp; D4393 &amp; "-" &amp; H4393)&lt;&gt;(C4394 &amp; "-" &amp; D4394 &amp; "-" &amp; H4394),"End: " &amp; C4393 &amp; "-" &amp; D4393 &amp; "-" &amp; H4393,""))</f>
        <v/>
      </c>
      <c r="F4393" s="4" t="str">
        <f t="shared" si="1005"/>
        <v>Wall Street Journal-Fed Funds Rate-08-2019</v>
      </c>
      <c r="G4393" s="7">
        <v>43687</v>
      </c>
      <c r="H4393" s="7" t="str">
        <f t="shared" si="1006"/>
        <v>08-2019</v>
      </c>
      <c r="I4393" s="7" t="str">
        <f t="shared" ca="1" si="1007"/>
        <v>Wall Street Journal: Jeffries &amp; Company-Fed Funds Rate-08-2019</v>
      </c>
      <c r="J4393" s="4" t="str">
        <f t="shared" ca="1" si="1008"/>
        <v>Fed Funds Rate-Jeffries &amp; Company:08-2019</v>
      </c>
      <c r="K4393" t="s">
        <v>820</v>
      </c>
    </row>
    <row r="4394" spans="1:99" x14ac:dyDescent="0.55000000000000004">
      <c r="A4394" s="4" t="str">
        <f t="shared" ca="1" si="1003"/>
        <v>ACT Research</v>
      </c>
      <c r="B4394" s="4" t="str">
        <f t="shared" si="1004"/>
        <v>Jim Meil</v>
      </c>
      <c r="C4394" s="4" t="s">
        <v>246</v>
      </c>
      <c r="D4394" s="4" t="s">
        <v>87</v>
      </c>
      <c r="E4394" s="4" t="str">
        <f>IF(COUNTIF($E$2:E4393,"Begin: " &amp; C4394 &amp; "-" &amp; D4394 &amp; "-" &amp; H4394)=0,"Begin: " &amp; C4394 &amp; "-" &amp; D4394 &amp; "-" &amp; H4394,IF((C4394 &amp; "-" &amp; D4394 &amp; "-" &amp; H4394)&lt;&gt;(C4395 &amp; "-" &amp; D4395 &amp; "-" &amp; H4395),"End: " &amp; C4394 &amp; "-" &amp; D4394 &amp; "-" &amp; H4394,""))</f>
        <v/>
      </c>
      <c r="F4394" s="4" t="str">
        <f t="shared" si="1005"/>
        <v>Wall Street Journal-Fed Funds Rate-08-2019</v>
      </c>
      <c r="G4394" s="7">
        <v>43687</v>
      </c>
      <c r="H4394" s="7" t="str">
        <f t="shared" si="1006"/>
        <v>08-2019</v>
      </c>
      <c r="I4394" s="7" t="str">
        <f t="shared" ca="1" si="1007"/>
        <v>Wall Street Journal: ACT Research-Fed Funds Rate-08-2019</v>
      </c>
      <c r="J4394" s="4" t="str">
        <f t="shared" ca="1" si="1008"/>
        <v>Fed Funds Rate-ACT Research:08-2019</v>
      </c>
      <c r="K4394" t="s">
        <v>437</v>
      </c>
      <c r="CM4394">
        <v>1.63</v>
      </c>
      <c r="CO4394">
        <v>1.63</v>
      </c>
      <c r="CQ4394">
        <v>1.63</v>
      </c>
    </row>
    <row r="4395" spans="1:99" x14ac:dyDescent="0.55000000000000004">
      <c r="A4395" s="4" t="str">
        <f t="shared" ca="1" si="1003"/>
        <v>Standard Chartered</v>
      </c>
      <c r="B4395" s="4" t="str">
        <f t="shared" si="1004"/>
        <v>Sonia Meskin*</v>
      </c>
      <c r="C4395" s="4" t="s">
        <v>246</v>
      </c>
      <c r="D4395" s="4" t="s">
        <v>87</v>
      </c>
      <c r="E4395" s="4" t="str">
        <f>IF(COUNTIF($E$2:E4394,"Begin: " &amp; C4395 &amp; "-" &amp; D4395 &amp; "-" &amp; H4395)=0,"Begin: " &amp; C4395 &amp; "-" &amp; D4395 &amp; "-" &amp; H4395,IF((C4395 &amp; "-" &amp; D4395 &amp; "-" &amp; H4395)&lt;&gt;(C4396 &amp; "-" &amp; D4396 &amp; "-" &amp; H4396),"End: " &amp; C4395 &amp; "-" &amp; D4395 &amp; "-" &amp; H4395,""))</f>
        <v/>
      </c>
      <c r="F4395" s="4" t="str">
        <f t="shared" si="1005"/>
        <v>Wall Street Journal-Fed Funds Rate-08-2019</v>
      </c>
      <c r="G4395" s="7">
        <v>43687</v>
      </c>
      <c r="H4395" s="7" t="str">
        <f t="shared" si="1006"/>
        <v>08-2019</v>
      </c>
      <c r="I4395" s="7" t="str">
        <f t="shared" ca="1" si="1007"/>
        <v>Wall Street Journal: Standard Chartered-Fed Funds Rate-08-2019</v>
      </c>
      <c r="J4395" s="4" t="str">
        <f t="shared" ca="1" si="1008"/>
        <v>Fed Funds Rate-Standard Chartered:08-2019</v>
      </c>
      <c r="K4395" t="s">
        <v>821</v>
      </c>
    </row>
    <row r="4396" spans="1:99" x14ac:dyDescent="0.55000000000000004">
      <c r="A4396" s="4" t="str">
        <f t="shared" ca="1" si="1003"/>
        <v>BofA</v>
      </c>
      <c r="B4396" s="4" t="str">
        <f t="shared" si="1004"/>
        <v>Michelle Meyer</v>
      </c>
      <c r="C4396" s="4" t="s">
        <v>246</v>
      </c>
      <c r="D4396" s="4" t="s">
        <v>87</v>
      </c>
      <c r="E4396" s="4" t="str">
        <f>IF(COUNTIF($E$2:E4395,"Begin: " &amp; C4396 &amp; "-" &amp; D4396 &amp; "-" &amp; H4396)=0,"Begin: " &amp; C4396 &amp; "-" &amp; D4396 &amp; "-" &amp; H4396,IF((C4396 &amp; "-" &amp; D4396 &amp; "-" &amp; H4396)&lt;&gt;(C4397 &amp; "-" &amp; D4397 &amp; "-" &amp; H4397),"End: " &amp; C4396 &amp; "-" &amp; D4396 &amp; "-" &amp; H4396,""))</f>
        <v/>
      </c>
      <c r="F4396" s="4" t="str">
        <f t="shared" si="1005"/>
        <v>Wall Street Journal-Fed Funds Rate-08-2019</v>
      </c>
      <c r="G4396" s="7">
        <v>43687</v>
      </c>
      <c r="H4396" s="7" t="str">
        <f t="shared" si="1006"/>
        <v>08-2019</v>
      </c>
      <c r="I4396" s="7" t="str">
        <f t="shared" ca="1" si="1007"/>
        <v>Wall Street Journal: BofA-Fed Funds Rate-08-2019</v>
      </c>
      <c r="J4396" s="4" t="str">
        <f t="shared" ca="1" si="1008"/>
        <v>Fed Funds Rate-BofA:08-2019</v>
      </c>
      <c r="K4396" t="s">
        <v>803</v>
      </c>
      <c r="CM4396">
        <v>1.625</v>
      </c>
      <c r="CO4396">
        <v>1.625</v>
      </c>
      <c r="CQ4396">
        <v>1.625</v>
      </c>
      <c r="CS4396">
        <v>1.625</v>
      </c>
      <c r="CU4396">
        <v>1.625</v>
      </c>
    </row>
    <row r="4397" spans="1:99" x14ac:dyDescent="0.55000000000000004">
      <c r="A4397" s="4" t="str">
        <f t="shared" ca="1" si="1003"/>
        <v>Daiwa Capital</v>
      </c>
      <c r="B4397" s="4" t="str">
        <f t="shared" si="1004"/>
        <v>Michael Moran</v>
      </c>
      <c r="C4397" s="4" t="s">
        <v>246</v>
      </c>
      <c r="D4397" s="4" t="s">
        <v>87</v>
      </c>
      <c r="E4397" s="4" t="str">
        <f>IF(COUNTIF($E$2:E4396,"Begin: " &amp; C4397 &amp; "-" &amp; D4397 &amp; "-" &amp; H4397)=0,"Begin: " &amp; C4397 &amp; "-" &amp; D4397 &amp; "-" &amp; H4397,IF((C4397 &amp; "-" &amp; D4397 &amp; "-" &amp; H4397)&lt;&gt;(C4398 &amp; "-" &amp; D4398 &amp; "-" &amp; H4398),"End: " &amp; C4397 &amp; "-" &amp; D4397 &amp; "-" &amp; H4397,""))</f>
        <v/>
      </c>
      <c r="F4397" s="4" t="str">
        <f t="shared" si="1005"/>
        <v>Wall Street Journal-Fed Funds Rate-08-2019</v>
      </c>
      <c r="G4397" s="7">
        <v>43687</v>
      </c>
      <c r="H4397" s="7" t="str">
        <f t="shared" si="1006"/>
        <v>08-2019</v>
      </c>
      <c r="I4397" s="7" t="str">
        <f t="shared" ca="1" si="1007"/>
        <v>Wall Street Journal: Daiwa Capital-Fed Funds Rate-08-2019</v>
      </c>
      <c r="J4397" s="4" t="str">
        <f t="shared" ca="1" si="1008"/>
        <v>Fed Funds Rate-Daiwa Capital:08-2019</v>
      </c>
      <c r="K4397" t="s">
        <v>438</v>
      </c>
      <c r="CM4397">
        <v>1.875</v>
      </c>
      <c r="CO4397">
        <v>1.625</v>
      </c>
      <c r="CQ4397">
        <v>1.375</v>
      </c>
      <c r="CS4397">
        <v>0.875</v>
      </c>
      <c r="CU4397">
        <v>0.625</v>
      </c>
    </row>
    <row r="4398" spans="1:99" x14ac:dyDescent="0.55000000000000004">
      <c r="A4398" s="4" t="str">
        <f t="shared" ca="1" si="1003"/>
        <v>National Association of Manufacturers</v>
      </c>
      <c r="B4398" s="4" t="str">
        <f t="shared" si="1004"/>
        <v>Chad Moutray*</v>
      </c>
      <c r="C4398" s="4" t="s">
        <v>246</v>
      </c>
      <c r="D4398" s="4" t="s">
        <v>87</v>
      </c>
      <c r="E4398" s="4" t="str">
        <f>IF(COUNTIF($E$2:E4397,"Begin: " &amp; C4398 &amp; "-" &amp; D4398 &amp; "-" &amp; H4398)=0,"Begin: " &amp; C4398 &amp; "-" &amp; D4398 &amp; "-" &amp; H4398,IF((C4398 &amp; "-" &amp; D4398 &amp; "-" &amp; H4398)&lt;&gt;(C4399 &amp; "-" &amp; D4399 &amp; "-" &amp; H4399),"End: " &amp; C4398 &amp; "-" &amp; D4398 &amp; "-" &amp; H4398,""))</f>
        <v/>
      </c>
      <c r="F4398" s="4" t="str">
        <f t="shared" si="1005"/>
        <v>Wall Street Journal-Fed Funds Rate-08-2019</v>
      </c>
      <c r="G4398" s="7">
        <v>43687</v>
      </c>
      <c r="H4398" s="7" t="str">
        <f t="shared" si="1006"/>
        <v>08-2019</v>
      </c>
      <c r="I4398" s="7" t="str">
        <f t="shared" ca="1" si="1007"/>
        <v>Wall Street Journal: National Association of Manufacturers-Fed Funds Rate-08-2019</v>
      </c>
      <c r="J4398" s="4" t="str">
        <f t="shared" ca="1" si="1008"/>
        <v>Fed Funds Rate-National Association of Manufacturers:08-2019</v>
      </c>
      <c r="K4398" t="s">
        <v>842</v>
      </c>
    </row>
    <row r="4399" spans="1:99" x14ac:dyDescent="0.55000000000000004">
      <c r="A4399" s="4" t="str">
        <f t="shared" ca="1" si="1003"/>
        <v>Naroff Economics</v>
      </c>
      <c r="B4399" s="4" t="str">
        <f t="shared" si="1004"/>
        <v>Joel Naroff</v>
      </c>
      <c r="C4399" s="4" t="s">
        <v>246</v>
      </c>
      <c r="D4399" s="4" t="s">
        <v>87</v>
      </c>
      <c r="E4399" s="4" t="str">
        <f>IF(COUNTIF($E$2:E4398,"Begin: " &amp; C4399 &amp; "-" &amp; D4399 &amp; "-" &amp; H4399)=0,"Begin: " &amp; C4399 &amp; "-" &amp; D4399 &amp; "-" &amp; H4399,IF((C4399 &amp; "-" &amp; D4399 &amp; "-" &amp; H4399)&lt;&gt;(C4400 &amp; "-" &amp; D4400 &amp; "-" &amp; H4400),"End: " &amp; C4399 &amp; "-" &amp; D4399 &amp; "-" &amp; H4399,""))</f>
        <v/>
      </c>
      <c r="F4399" s="4" t="str">
        <f t="shared" si="1005"/>
        <v>Wall Street Journal-Fed Funds Rate-08-2019</v>
      </c>
      <c r="G4399" s="7">
        <v>43687</v>
      </c>
      <c r="H4399" s="7" t="str">
        <f t="shared" si="1006"/>
        <v>08-2019</v>
      </c>
      <c r="I4399" s="7" t="str">
        <f t="shared" ca="1" si="1007"/>
        <v>Wall Street Journal: Naroff Economics-Fed Funds Rate-08-2019</v>
      </c>
      <c r="J4399" s="4" t="str">
        <f t="shared" ca="1" si="1008"/>
        <v>Fed Funds Rate-Naroff Economics:08-2019</v>
      </c>
      <c r="K4399" t="s">
        <v>440</v>
      </c>
      <c r="CM4399">
        <v>1.875</v>
      </c>
      <c r="CO4399">
        <v>1.625</v>
      </c>
      <c r="CQ4399">
        <v>1.125</v>
      </c>
      <c r="CS4399">
        <v>1.375</v>
      </c>
      <c r="CU4399">
        <v>1.875</v>
      </c>
    </row>
    <row r="4400" spans="1:99" x14ac:dyDescent="0.55000000000000004">
      <c r="A4400" s="4" t="str">
        <f t="shared" ca="1" si="1003"/>
        <v>MacroEcon Global Advisors</v>
      </c>
      <c r="B4400" s="4" t="str">
        <f t="shared" si="1004"/>
        <v>Mark Nielson*</v>
      </c>
      <c r="C4400" s="4" t="s">
        <v>246</v>
      </c>
      <c r="D4400" s="4" t="s">
        <v>87</v>
      </c>
      <c r="E4400" s="4" t="str">
        <f>IF(COUNTIF($E$2:E4399,"Begin: " &amp; C4400 &amp; "-" &amp; D4400 &amp; "-" &amp; H4400)=0,"Begin: " &amp; C4400 &amp; "-" &amp; D4400 &amp; "-" &amp; H4400,IF((C4400 &amp; "-" &amp; D4400 &amp; "-" &amp; H4400)&lt;&gt;(C4401 &amp; "-" &amp; D4401 &amp; "-" &amp; H4401),"End: " &amp; C4400 &amp; "-" &amp; D4400 &amp; "-" &amp; H4400,""))</f>
        <v/>
      </c>
      <c r="F4400" s="4" t="str">
        <f t="shared" si="1005"/>
        <v>Wall Street Journal-Fed Funds Rate-08-2019</v>
      </c>
      <c r="G4400" s="7">
        <v>43687</v>
      </c>
      <c r="H4400" s="7" t="str">
        <f t="shared" si="1006"/>
        <v>08-2019</v>
      </c>
      <c r="I4400" s="7" t="str">
        <f t="shared" ca="1" si="1007"/>
        <v>Wall Street Journal: MacroEcon Global Advisors-Fed Funds Rate-08-2019</v>
      </c>
      <c r="J4400" s="4" t="str">
        <f t="shared" ca="1" si="1008"/>
        <v>Fed Funds Rate-MacroEcon Global Advisors:08-2019</v>
      </c>
      <c r="K4400" t="s">
        <v>835</v>
      </c>
    </row>
    <row r="4401" spans="1:99" x14ac:dyDescent="0.55000000000000004">
      <c r="A4401" s="4" t="str">
        <f t="shared" ca="1" si="1003"/>
        <v>Corelogic</v>
      </c>
      <c r="B4401" s="4" t="str">
        <f t="shared" si="1004"/>
        <v>Frank Nothaft</v>
      </c>
      <c r="C4401" s="4" t="s">
        <v>246</v>
      </c>
      <c r="D4401" s="4" t="s">
        <v>87</v>
      </c>
      <c r="E4401" s="4" t="str">
        <f>IF(COUNTIF($E$2:E4400,"Begin: " &amp; C4401 &amp; "-" &amp; D4401 &amp; "-" &amp; H4401)=0,"Begin: " &amp; C4401 &amp; "-" &amp; D4401 &amp; "-" &amp; H4401,IF((C4401 &amp; "-" &amp; D4401 &amp; "-" &amp; H4401)&lt;&gt;(C4402 &amp; "-" &amp; D4402 &amp; "-" &amp; H4402),"End: " &amp; C4401 &amp; "-" &amp; D4401 &amp; "-" &amp; H4401,""))</f>
        <v/>
      </c>
      <c r="F4401" s="4" t="str">
        <f t="shared" si="1005"/>
        <v>Wall Street Journal-Fed Funds Rate-08-2019</v>
      </c>
      <c r="G4401" s="7">
        <v>43687</v>
      </c>
      <c r="H4401" s="7" t="str">
        <f t="shared" si="1006"/>
        <v>08-2019</v>
      </c>
      <c r="I4401" s="7" t="str">
        <f t="shared" ca="1" si="1007"/>
        <v>Wall Street Journal: Corelogic-Fed Funds Rate-08-2019</v>
      </c>
      <c r="J4401" s="4" t="str">
        <f t="shared" ca="1" si="1008"/>
        <v>Fed Funds Rate-Corelogic:08-2019</v>
      </c>
      <c r="K4401" t="s">
        <v>752</v>
      </c>
      <c r="CM4401">
        <v>2.125</v>
      </c>
      <c r="CO4401">
        <v>2.125</v>
      </c>
      <c r="CQ4401">
        <v>2.125</v>
      </c>
      <c r="CS4401">
        <v>2.375</v>
      </c>
      <c r="CU4401">
        <v>2.375</v>
      </c>
    </row>
    <row r="4402" spans="1:99" x14ac:dyDescent="0.55000000000000004">
      <c r="A4402" s="4" t="str">
        <f t="shared" ca="1" si="1003"/>
        <v>High Frequency Economics</v>
      </c>
      <c r="B4402" s="4" t="str">
        <f t="shared" si="1004"/>
        <v>Jim O'Sullivan</v>
      </c>
      <c r="C4402" s="4" t="s">
        <v>246</v>
      </c>
      <c r="D4402" s="4" t="s">
        <v>87</v>
      </c>
      <c r="E4402" s="4" t="str">
        <f>IF(COUNTIF($E$2:E4401,"Begin: " &amp; C4402 &amp; "-" &amp; D4402 &amp; "-" &amp; H4402)=0,"Begin: " &amp; C4402 &amp; "-" &amp; D4402 &amp; "-" &amp; H4402,IF((C4402 &amp; "-" &amp; D4402 &amp; "-" &amp; H4402)&lt;&gt;(C4403 &amp; "-" &amp; D4403 &amp; "-" &amp; H4403),"End: " &amp; C4402 &amp; "-" &amp; D4402 &amp; "-" &amp; H4402,""))</f>
        <v/>
      </c>
      <c r="F4402" s="4" t="str">
        <f t="shared" si="1005"/>
        <v>Wall Street Journal-Fed Funds Rate-08-2019</v>
      </c>
      <c r="G4402" s="7">
        <v>43687</v>
      </c>
      <c r="H4402" s="7" t="str">
        <f t="shared" si="1006"/>
        <v>08-2019</v>
      </c>
      <c r="I4402" s="7" t="str">
        <f t="shared" ca="1" si="1007"/>
        <v>Wall Street Journal: High Frequency Economics-Fed Funds Rate-08-2019</v>
      </c>
      <c r="J4402" s="4" t="str">
        <f t="shared" ca="1" si="1008"/>
        <v>Fed Funds Rate-High Frequency Economics:08-2019</v>
      </c>
      <c r="K4402" t="s">
        <v>227</v>
      </c>
      <c r="CM4402">
        <v>1.875</v>
      </c>
      <c r="CO4402">
        <v>1.875</v>
      </c>
      <c r="CQ4402">
        <v>1.875</v>
      </c>
    </row>
    <row r="4403" spans="1:99" x14ac:dyDescent="0.55000000000000004">
      <c r="A4403" s="4" t="str">
        <f t="shared" ca="1" si="1003"/>
        <v>Stifel, Nicoulas and Company, Incorporated (formerly Sterne Agee)</v>
      </c>
      <c r="B4403" s="4" t="str">
        <f t="shared" si="1004"/>
        <v>Lindsey Piegza</v>
      </c>
      <c r="C4403" s="4" t="s">
        <v>246</v>
      </c>
      <c r="D4403" s="4" t="s">
        <v>87</v>
      </c>
      <c r="E4403" s="4" t="str">
        <f>IF(COUNTIF($E$2:E4402,"Begin: " &amp; C4403 &amp; "-" &amp; D4403 &amp; "-" &amp; H4403)=0,"Begin: " &amp; C4403 &amp; "-" &amp; D4403 &amp; "-" &amp; H4403,IF((C4403 &amp; "-" &amp; D4403 &amp; "-" &amp; H4403)&lt;&gt;(C4404 &amp; "-" &amp; D4404 &amp; "-" &amp; H4404),"End: " &amp; C4403 &amp; "-" &amp; D4403 &amp; "-" &amp; H4403,""))</f>
        <v/>
      </c>
      <c r="F4403" s="4" t="str">
        <f t="shared" si="1005"/>
        <v>Wall Street Journal-Fed Funds Rate-08-2019</v>
      </c>
      <c r="G4403" s="7">
        <v>43687</v>
      </c>
      <c r="H4403" s="7" t="str">
        <f t="shared" si="1006"/>
        <v>08-2019</v>
      </c>
      <c r="I4403" s="7" t="str">
        <f t="shared" ca="1" si="1007"/>
        <v>Wall Street Journal: Stifel, Nicoulas and Company, Incorporated (formerly Sterne Agee)-Fed Funds Rate-08-2019</v>
      </c>
      <c r="J4403" s="4" t="str">
        <f t="shared" ca="1" si="1008"/>
        <v>Fed Funds Rate-Stifel, Nicoulas and Company, Incorporated (formerly Sterne Agee):08-2019</v>
      </c>
      <c r="K4403" t="s">
        <v>675</v>
      </c>
      <c r="CM4403">
        <v>1.875</v>
      </c>
      <c r="CO4403">
        <v>1.625</v>
      </c>
      <c r="CQ4403">
        <v>1.625</v>
      </c>
    </row>
    <row r="4404" spans="1:99" x14ac:dyDescent="0.55000000000000004">
      <c r="A4404" s="4" t="str">
        <f t="shared" ca="1" si="1003"/>
        <v>Macroeconomic Advisers</v>
      </c>
      <c r="B4404" s="4" t="str">
        <f t="shared" si="1004"/>
        <v>Dr. Joel Prakken/ Chris Varvares</v>
      </c>
      <c r="C4404" s="4" t="s">
        <v>246</v>
      </c>
      <c r="D4404" s="4" t="s">
        <v>87</v>
      </c>
      <c r="E4404" s="4" t="str">
        <f>IF(COUNTIF($E$2:E4403,"Begin: " &amp; C4404 &amp; "-" &amp; D4404 &amp; "-" &amp; H4404)=0,"Begin: " &amp; C4404 &amp; "-" &amp; D4404 &amp; "-" &amp; H4404,IF((C4404 &amp; "-" &amp; D4404 &amp; "-" &amp; H4404)&lt;&gt;(C4405 &amp; "-" &amp; D4405 &amp; "-" &amp; H4405),"End: " &amp; C4404 &amp; "-" &amp; D4404 &amp; "-" &amp; H4404,""))</f>
        <v/>
      </c>
      <c r="F4404" s="4" t="str">
        <f t="shared" si="1005"/>
        <v>Wall Street Journal-Fed Funds Rate-08-2019</v>
      </c>
      <c r="G4404" s="7">
        <v>43687</v>
      </c>
      <c r="H4404" s="7" t="str">
        <f t="shared" si="1006"/>
        <v>08-2019</v>
      </c>
      <c r="I4404" s="7" t="str">
        <f t="shared" ca="1" si="1007"/>
        <v>Wall Street Journal: Macroeconomic Advisers-Fed Funds Rate-08-2019</v>
      </c>
      <c r="J4404" s="4" t="str">
        <f t="shared" ca="1" si="1008"/>
        <v>Fed Funds Rate-Macroeconomic Advisers:08-2019</v>
      </c>
      <c r="K4404" t="s">
        <v>228</v>
      </c>
      <c r="CM4404">
        <v>2.125</v>
      </c>
      <c r="CO4404">
        <v>2.125</v>
      </c>
      <c r="CQ4404">
        <v>2.375</v>
      </c>
      <c r="CS4404">
        <v>2.375</v>
      </c>
      <c r="CU4404">
        <v>2.375</v>
      </c>
    </row>
    <row r="4405" spans="1:99" x14ac:dyDescent="0.55000000000000004">
      <c r="A4405" s="4" t="str">
        <f t="shared" ca="1" si="1003"/>
        <v>Ameriprise Financial</v>
      </c>
      <c r="B4405" s="4" t="str">
        <f t="shared" si="1004"/>
        <v>Russell Price</v>
      </c>
      <c r="C4405" s="4" t="s">
        <v>246</v>
      </c>
      <c r="D4405" s="4" t="s">
        <v>87</v>
      </c>
      <c r="E4405" s="4" t="str">
        <f>IF(COUNTIF($E$2:E4404,"Begin: " &amp; C4405 &amp; "-" &amp; D4405 &amp; "-" &amp; H4405)=0,"Begin: " &amp; C4405 &amp; "-" &amp; D4405 &amp; "-" &amp; H4405,IF((C4405 &amp; "-" &amp; D4405 &amp; "-" &amp; H4405)&lt;&gt;(C4406 &amp; "-" &amp; D4406 &amp; "-" &amp; H4406),"End: " &amp; C4405 &amp; "-" &amp; D4405 &amp; "-" &amp; H4405,""))</f>
        <v/>
      </c>
      <c r="F4405" s="4" t="str">
        <f t="shared" si="1005"/>
        <v>Wall Street Journal-Fed Funds Rate-08-2019</v>
      </c>
      <c r="G4405" s="7">
        <v>43687</v>
      </c>
      <c r="H4405" s="7" t="str">
        <f t="shared" si="1006"/>
        <v>08-2019</v>
      </c>
      <c r="I4405" s="7" t="str">
        <f t="shared" ca="1" si="1007"/>
        <v>Wall Street Journal: Ameriprise Financial-Fed Funds Rate-08-2019</v>
      </c>
      <c r="J4405" s="4" t="str">
        <f t="shared" ca="1" si="1008"/>
        <v>Fed Funds Rate-Ameriprise Financial:08-2019</v>
      </c>
      <c r="K4405" t="s">
        <v>441</v>
      </c>
      <c r="CM4405">
        <v>1.625</v>
      </c>
      <c r="CO4405">
        <v>1.625</v>
      </c>
      <c r="CQ4405">
        <v>1.625</v>
      </c>
      <c r="CS4405">
        <v>1.625</v>
      </c>
      <c r="CU4405">
        <v>1.625</v>
      </c>
    </row>
    <row r="4406" spans="1:99" x14ac:dyDescent="0.55000000000000004">
      <c r="A4406" s="4" t="str">
        <f t="shared" ca="1" si="1003"/>
        <v>Eaton Corp.</v>
      </c>
      <c r="B4406" s="4" t="str">
        <f t="shared" si="1004"/>
        <v>Arun Raha*</v>
      </c>
      <c r="C4406" s="4" t="s">
        <v>246</v>
      </c>
      <c r="D4406" s="4" t="s">
        <v>87</v>
      </c>
      <c r="E4406" s="4" t="str">
        <f>IF(COUNTIF($E$2:E4405,"Begin: " &amp; C4406 &amp; "-" &amp; D4406 &amp; "-" &amp; H4406)=0,"Begin: " &amp; C4406 &amp; "-" &amp; D4406 &amp; "-" &amp; H4406,IF((C4406 &amp; "-" &amp; D4406 &amp; "-" &amp; H4406)&lt;&gt;(C4407 &amp; "-" &amp; D4407 &amp; "-" &amp; H4407),"End: " &amp; C4406 &amp; "-" &amp; D4406 &amp; "-" &amp; H4406,""))</f>
        <v/>
      </c>
      <c r="F4406" s="4" t="str">
        <f t="shared" si="1005"/>
        <v>Wall Street Journal-Fed Funds Rate-08-2019</v>
      </c>
      <c r="G4406" s="7">
        <v>43687</v>
      </c>
      <c r="H4406" s="7" t="str">
        <f t="shared" si="1006"/>
        <v>08-2019</v>
      </c>
      <c r="I4406" s="7" t="str">
        <f t="shared" ca="1" si="1007"/>
        <v>Wall Street Journal: Eaton Corp.-Fed Funds Rate-08-2019</v>
      </c>
      <c r="J4406" s="4" t="str">
        <f t="shared" ca="1" si="1008"/>
        <v>Fed Funds Rate-Eaton Corp.:08-2019</v>
      </c>
      <c r="K4406" t="s">
        <v>823</v>
      </c>
    </row>
    <row r="4407" spans="1:99" x14ac:dyDescent="0.55000000000000004">
      <c r="A4407" s="4" t="str">
        <f t="shared" ca="1" si="1003"/>
        <v>Point Loma Nazarene University</v>
      </c>
      <c r="B4407" s="4" t="str">
        <f t="shared" si="1004"/>
        <v>Lynn Reaser</v>
      </c>
      <c r="C4407" s="4" t="s">
        <v>246</v>
      </c>
      <c r="D4407" s="4" t="s">
        <v>87</v>
      </c>
      <c r="E4407" s="4" t="str">
        <f>IF(COUNTIF($E$2:E4406,"Begin: " &amp; C4407 &amp; "-" &amp; D4407 &amp; "-" &amp; H4407)=0,"Begin: " &amp; C4407 &amp; "-" &amp; D4407 &amp; "-" &amp; H4407,IF((C4407 &amp; "-" &amp; D4407 &amp; "-" &amp; H4407)&lt;&gt;(C4408 &amp; "-" &amp; D4408 &amp; "-" &amp; H4408),"End: " &amp; C4407 &amp; "-" &amp; D4407 &amp; "-" &amp; H4407,""))</f>
        <v/>
      </c>
      <c r="F4407" s="4" t="str">
        <f t="shared" si="1005"/>
        <v>Wall Street Journal-Fed Funds Rate-08-2019</v>
      </c>
      <c r="G4407" s="7">
        <v>43687</v>
      </c>
      <c r="H4407" s="7" t="str">
        <f t="shared" si="1006"/>
        <v>08-2019</v>
      </c>
      <c r="I4407" s="7" t="str">
        <f t="shared" ca="1" si="1007"/>
        <v>Wall Street Journal: Point Loma Nazarene University-Fed Funds Rate-08-2019</v>
      </c>
      <c r="J4407" s="4" t="str">
        <f t="shared" ca="1" si="1008"/>
        <v>Fed Funds Rate-Point Loma Nazarene University:08-2019</v>
      </c>
      <c r="K4407" t="s">
        <v>658</v>
      </c>
      <c r="CM4407">
        <v>1.875</v>
      </c>
      <c r="CO4407">
        <v>1.625</v>
      </c>
      <c r="CQ4407">
        <v>1.625</v>
      </c>
      <c r="CS4407">
        <v>1.375</v>
      </c>
      <c r="CU4407">
        <v>1.375</v>
      </c>
    </row>
    <row r="4408" spans="1:99" x14ac:dyDescent="0.55000000000000004">
      <c r="A4408" s="4" t="str">
        <f t="shared" ca="1" si="1003"/>
        <v>Deutsche Bank</v>
      </c>
      <c r="B4408" s="4" t="str">
        <f t="shared" si="1004"/>
        <v>Brett Ryan/Matthew Luzzetti</v>
      </c>
      <c r="C4408" s="4" t="s">
        <v>246</v>
      </c>
      <c r="D4408" s="4" t="s">
        <v>87</v>
      </c>
      <c r="E4408" s="4" t="str">
        <f>IF(COUNTIF($E$2:E4407,"Begin: " &amp; C4408 &amp; "-" &amp; D4408 &amp; "-" &amp; H4408)=0,"Begin: " &amp; C4408 &amp; "-" &amp; D4408 &amp; "-" &amp; H4408,IF((C4408 &amp; "-" &amp; D4408 &amp; "-" &amp; H4408)&lt;&gt;(C4409 &amp; "-" &amp; D4409 &amp; "-" &amp; H4409),"End: " &amp; C4408 &amp; "-" &amp; D4408 &amp; "-" &amp; H4408,""))</f>
        <v/>
      </c>
      <c r="F4408" s="4" t="str">
        <f t="shared" si="1005"/>
        <v>Wall Street Journal-Fed Funds Rate-08-2019</v>
      </c>
      <c r="G4408" s="7">
        <v>43687</v>
      </c>
      <c r="H4408" s="7" t="str">
        <f t="shared" si="1006"/>
        <v>08-2019</v>
      </c>
      <c r="I4408" s="7" t="str">
        <f t="shared" ca="1" si="1007"/>
        <v>Wall Street Journal: Deutsche Bank-Fed Funds Rate-08-2019</v>
      </c>
      <c r="J4408" s="4" t="str">
        <f t="shared" ca="1" si="1008"/>
        <v>Fed Funds Rate-Deutsche Bank:08-2019</v>
      </c>
      <c r="K4408" t="s">
        <v>804</v>
      </c>
      <c r="CM4408">
        <v>1.625</v>
      </c>
      <c r="CO4408">
        <v>1.625</v>
      </c>
      <c r="CQ4408">
        <v>1.625</v>
      </c>
      <c r="CS4408">
        <v>1.875</v>
      </c>
      <c r="CU4408">
        <v>1.875</v>
      </c>
    </row>
    <row r="4409" spans="1:99" x14ac:dyDescent="0.55000000000000004">
      <c r="A4409" s="4" t="str">
        <f t="shared" ca="1" si="1003"/>
        <v>Prestige Economics LLC</v>
      </c>
      <c r="B4409" s="4" t="str">
        <f t="shared" si="1004"/>
        <v>Jason Schenker*</v>
      </c>
      <c r="C4409" s="4" t="s">
        <v>246</v>
      </c>
      <c r="D4409" s="4" t="s">
        <v>87</v>
      </c>
      <c r="E4409" s="4" t="str">
        <f>IF(COUNTIF($E$2:E4408,"Begin: " &amp; C4409 &amp; "-" &amp; D4409 &amp; "-" &amp; H4409)=0,"Begin: " &amp; C4409 &amp; "-" &amp; D4409 &amp; "-" &amp; H4409,IF((C4409 &amp; "-" &amp; D4409 &amp; "-" &amp; H4409)&lt;&gt;(C4410 &amp; "-" &amp; D4410 &amp; "-" &amp; H4410),"End: " &amp; C4409 &amp; "-" &amp; D4409 &amp; "-" &amp; H4409,""))</f>
        <v/>
      </c>
      <c r="F4409" s="4" t="str">
        <f t="shared" si="1005"/>
        <v>Wall Street Journal-Fed Funds Rate-08-2019</v>
      </c>
      <c r="G4409" s="7">
        <v>43687</v>
      </c>
      <c r="H4409" s="7" t="str">
        <f t="shared" si="1006"/>
        <v>08-2019</v>
      </c>
      <c r="I4409" s="7" t="str">
        <f t="shared" ca="1" si="1007"/>
        <v>Wall Street Journal: Prestige Economics LLC-Fed Funds Rate-08-2019</v>
      </c>
      <c r="J4409" s="4" t="str">
        <f t="shared" ca="1" si="1008"/>
        <v>Fed Funds Rate-Prestige Economics LLC:08-2019</v>
      </c>
      <c r="K4409" t="s">
        <v>824</v>
      </c>
    </row>
    <row r="4410" spans="1:99" x14ac:dyDescent="0.55000000000000004">
      <c r="A4410" s="4" t="str">
        <f t="shared" ca="1" si="1003"/>
        <v>Pantheon Macroeconomics</v>
      </c>
      <c r="B4410" s="4" t="str">
        <f t="shared" si="1004"/>
        <v>Ian Shepherdson*</v>
      </c>
      <c r="C4410" s="4" t="s">
        <v>246</v>
      </c>
      <c r="D4410" s="4" t="s">
        <v>87</v>
      </c>
      <c r="E4410" s="4" t="str">
        <f>IF(COUNTIF($E$2:E4409,"Begin: " &amp; C4410 &amp; "-" &amp; D4410 &amp; "-" &amp; H4410)=0,"Begin: " &amp; C4410 &amp; "-" &amp; D4410 &amp; "-" &amp; H4410,IF((C4410 &amp; "-" &amp; D4410 &amp; "-" &amp; H4410)&lt;&gt;(C4411 &amp; "-" &amp; D4411 &amp; "-" &amp; H4411),"End: " &amp; C4410 &amp; "-" &amp; D4410 &amp; "-" &amp; H4410,""))</f>
        <v/>
      </c>
      <c r="F4410" s="4" t="str">
        <f t="shared" si="1005"/>
        <v>Wall Street Journal-Fed Funds Rate-08-2019</v>
      </c>
      <c r="G4410" s="7">
        <v>43687</v>
      </c>
      <c r="H4410" s="7" t="str">
        <f t="shared" si="1006"/>
        <v>08-2019</v>
      </c>
      <c r="I4410" s="7" t="str">
        <f t="shared" ca="1" si="1007"/>
        <v>Wall Street Journal: Pantheon Macroeconomics-Fed Funds Rate-08-2019</v>
      </c>
      <c r="J4410" s="4" t="str">
        <f t="shared" ca="1" si="1008"/>
        <v>Fed Funds Rate-Pantheon Macroeconomics:08-2019</v>
      </c>
      <c r="K4410" t="s">
        <v>825</v>
      </c>
    </row>
    <row r="4411" spans="1:99" x14ac:dyDescent="0.55000000000000004">
      <c r="A4411" s="4" t="str">
        <f t="shared" ca="1" si="1003"/>
        <v>Decision Economics, Inc.</v>
      </c>
      <c r="B4411" s="4" t="str">
        <f t="shared" si="1004"/>
        <v>Allen Sinai</v>
      </c>
      <c r="C4411" s="4" t="s">
        <v>246</v>
      </c>
      <c r="D4411" s="4" t="s">
        <v>87</v>
      </c>
      <c r="E4411" s="4" t="str">
        <f>IF(COUNTIF($E$2:E4410,"Begin: " &amp; C4411 &amp; "-" &amp; D4411 &amp; "-" &amp; H4411)=0,"Begin: " &amp; C4411 &amp; "-" &amp; D4411 &amp; "-" &amp; H4411,IF((C4411 &amp; "-" &amp; D4411 &amp; "-" &amp; H4411)&lt;&gt;(C4412 &amp; "-" &amp; D4412 &amp; "-" &amp; H4412),"End: " &amp; C4411 &amp; "-" &amp; D4411 &amp; "-" &amp; H4411,""))</f>
        <v/>
      </c>
      <c r="F4411" s="4" t="str">
        <f t="shared" si="1005"/>
        <v>Wall Street Journal-Fed Funds Rate-08-2019</v>
      </c>
      <c r="G4411" s="7">
        <v>43687</v>
      </c>
      <c r="H4411" s="7" t="str">
        <f t="shared" si="1006"/>
        <v>08-2019</v>
      </c>
      <c r="I4411" s="7" t="str">
        <f t="shared" ca="1" si="1007"/>
        <v>Wall Street Journal: Decision Economics, Inc.-Fed Funds Rate-08-2019</v>
      </c>
      <c r="J4411" s="4" t="str">
        <f t="shared" ca="1" si="1008"/>
        <v>Fed Funds Rate-Decision Economics, Inc.:08-2019</v>
      </c>
      <c r="K4411" t="s">
        <v>233</v>
      </c>
      <c r="CM4411">
        <v>1.67</v>
      </c>
      <c r="CO4411">
        <v>1.67</v>
      </c>
      <c r="CQ4411">
        <v>1.67</v>
      </c>
      <c r="CS4411">
        <v>1.87</v>
      </c>
      <c r="CU4411">
        <v>2.73</v>
      </c>
    </row>
    <row r="4412" spans="1:99" x14ac:dyDescent="0.55000000000000004">
      <c r="A4412" s="4" t="str">
        <f t="shared" ca="1" si="1003"/>
        <v>Parsec Financial</v>
      </c>
      <c r="B4412" s="4" t="str">
        <f t="shared" si="1004"/>
        <v>James F. Smith</v>
      </c>
      <c r="C4412" s="4" t="s">
        <v>246</v>
      </c>
      <c r="D4412" s="4" t="s">
        <v>87</v>
      </c>
      <c r="E4412" s="4" t="str">
        <f>IF(COUNTIF($E$2:E4411,"Begin: " &amp; C4412 &amp; "-" &amp; D4412 &amp; "-" &amp; H4412)=0,"Begin: " &amp; C4412 &amp; "-" &amp; D4412 &amp; "-" &amp; H4412,IF((C4412 &amp; "-" &amp; D4412 &amp; "-" &amp; H4412)&lt;&gt;(C4413 &amp; "-" &amp; D4413 &amp; "-" &amp; H4413),"End: " &amp; C4412 &amp; "-" &amp; D4412 &amp; "-" &amp; H4412,""))</f>
        <v/>
      </c>
      <c r="F4412" s="4" t="str">
        <f t="shared" si="1005"/>
        <v>Wall Street Journal-Fed Funds Rate-08-2019</v>
      </c>
      <c r="G4412" s="7">
        <v>43687</v>
      </c>
      <c r="H4412" s="7" t="str">
        <f t="shared" si="1006"/>
        <v>08-2019</v>
      </c>
      <c r="I4412" s="7" t="str">
        <f t="shared" ca="1" si="1007"/>
        <v>Wall Street Journal: Parsec Financial-Fed Funds Rate-08-2019</v>
      </c>
      <c r="J4412" s="4" t="str">
        <f t="shared" ca="1" si="1008"/>
        <v>Fed Funds Rate-Parsec Financial:08-2019</v>
      </c>
      <c r="K4412" t="s">
        <v>234</v>
      </c>
      <c r="CM4412">
        <v>1.825</v>
      </c>
      <c r="CO4412">
        <v>2.125</v>
      </c>
      <c r="CQ4412">
        <v>2.6749999999999998</v>
      </c>
      <c r="CS4412">
        <v>2.125</v>
      </c>
      <c r="CU4412">
        <v>1.875</v>
      </c>
    </row>
    <row r="4413" spans="1:99" x14ac:dyDescent="0.55000000000000004">
      <c r="A4413" s="4" t="str">
        <f t="shared" ca="1" si="1003"/>
        <v>Univ of Central FL</v>
      </c>
      <c r="B4413" s="4" t="str">
        <f t="shared" si="1004"/>
        <v>Sean M. Snaith*</v>
      </c>
      <c r="C4413" s="4" t="s">
        <v>246</v>
      </c>
      <c r="D4413" s="4" t="s">
        <v>87</v>
      </c>
      <c r="E4413" s="4" t="str">
        <f>IF(COUNTIF($E$2:E4412,"Begin: " &amp; C4413 &amp; "-" &amp; D4413 &amp; "-" &amp; H4413)=0,"Begin: " &amp; C4413 &amp; "-" &amp; D4413 &amp; "-" &amp; H4413,IF((C4413 &amp; "-" &amp; D4413 &amp; "-" &amp; H4413)&lt;&gt;(C4414 &amp; "-" &amp; D4414 &amp; "-" &amp; H4414),"End: " &amp; C4413 &amp; "-" &amp; D4413 &amp; "-" &amp; H4413,""))</f>
        <v/>
      </c>
      <c r="F4413" s="4" t="str">
        <f t="shared" si="1005"/>
        <v>Wall Street Journal-Fed Funds Rate-08-2019</v>
      </c>
      <c r="G4413" s="7">
        <v>43687</v>
      </c>
      <c r="H4413" s="7" t="str">
        <f t="shared" si="1006"/>
        <v>08-2019</v>
      </c>
      <c r="I4413" s="7" t="str">
        <f t="shared" ca="1" si="1007"/>
        <v>Wall Street Journal: Univ of Central FL-Fed Funds Rate-08-2019</v>
      </c>
      <c r="J4413" s="4" t="str">
        <f t="shared" ca="1" si="1008"/>
        <v>Fed Funds Rate-Univ of Central FL:08-2019</v>
      </c>
      <c r="K4413" t="s">
        <v>843</v>
      </c>
    </row>
    <row r="4414" spans="1:99" x14ac:dyDescent="0.55000000000000004">
      <c r="A4414" s="4" t="str">
        <f t="shared" ca="1" si="1003"/>
        <v>SS Economics</v>
      </c>
      <c r="B4414" s="4" t="str">
        <f t="shared" si="1004"/>
        <v>Sung Won Sohn</v>
      </c>
      <c r="C4414" s="4" t="s">
        <v>246</v>
      </c>
      <c r="D4414" s="4" t="s">
        <v>87</v>
      </c>
      <c r="E4414" s="4" t="str">
        <f>IF(COUNTIF($E$2:E4413,"Begin: " &amp; C4414 &amp; "-" &amp; D4414 &amp; "-" &amp; H4414)=0,"Begin: " &amp; C4414 &amp; "-" &amp; D4414 &amp; "-" &amp; H4414,IF((C4414 &amp; "-" &amp; D4414 &amp; "-" &amp; H4414)&lt;&gt;(C4415 &amp; "-" &amp; D4415 &amp; "-" &amp; H4415),"End: " &amp; C4414 &amp; "-" &amp; D4414 &amp; "-" &amp; H4414,""))</f>
        <v/>
      </c>
      <c r="F4414" s="4" t="str">
        <f t="shared" si="1005"/>
        <v>Wall Street Journal-Fed Funds Rate-08-2019</v>
      </c>
      <c r="G4414" s="7">
        <v>43687</v>
      </c>
      <c r="H4414" s="7" t="str">
        <f t="shared" si="1006"/>
        <v>08-2019</v>
      </c>
      <c r="I4414" s="7" t="str">
        <f t="shared" ca="1" si="1007"/>
        <v>Wall Street Journal: SS Economics-Fed Funds Rate-08-2019</v>
      </c>
      <c r="J4414" s="4" t="str">
        <f t="shared" ca="1" si="1008"/>
        <v>Fed Funds Rate-SS Economics:08-2019</v>
      </c>
      <c r="K4414" t="s">
        <v>785</v>
      </c>
      <c r="CM4414">
        <v>1.875</v>
      </c>
      <c r="CO4414">
        <v>1.625</v>
      </c>
      <c r="CQ4414">
        <v>1.375</v>
      </c>
      <c r="CS4414">
        <v>1.375</v>
      </c>
      <c r="CU4414">
        <v>1.375</v>
      </c>
    </row>
    <row r="4415" spans="1:99" x14ac:dyDescent="0.55000000000000004">
      <c r="A4415" s="4" t="str">
        <f t="shared" ref="A4415:A4424" ca="1" si="1009">IF(ISERROR(IF(C4415="GIOA",INDEX(List_AnonymousForecasters,MATCH(LEFT(K4415,FIND(":",K4415,1)-1),List_IndividualForecasters,0),1),INDEX(List_FirmNamesOmega,MATCH(LEFT(K4415,FIND(":",K4415,1)-1),List_FirmNamesAlpha,0),1))),LEFT(K4415,FIND(":",K4415,1)-1),IF(C4415="GIOA",INDEX(List_AnonymousForecasters,MATCH(LEFT(K4415,FIND(":",K4415,1)-1),List_IndividualForecasters,0),1),INDEX(List_FirmNamesOmega,MATCH(LEFT(K4415,FIND(":",K4415,1)-1),List_FirmNamesAlpha,0),1)))</f>
        <v>Pierpont Securities</v>
      </c>
      <c r="B4415" s="4" t="str">
        <f t="shared" ref="B4415:B4424" si="1010">MID(K4415,FIND(":",K4415,1)+2,LEN(K4415)-FIND(":",K4415,1))</f>
        <v>Stephen Stanley</v>
      </c>
      <c r="C4415" s="4" t="s">
        <v>246</v>
      </c>
      <c r="D4415" s="4" t="s">
        <v>87</v>
      </c>
      <c r="E4415" s="4" t="str">
        <f>IF(COUNTIF($E$2:E4414,"Begin: " &amp; C4415 &amp; "-" &amp; D4415 &amp; "-" &amp; H4415)=0,"Begin: " &amp; C4415 &amp; "-" &amp; D4415 &amp; "-" &amp; H4415,IF((C4415 &amp; "-" &amp; D4415 &amp; "-" &amp; H4415)&lt;&gt;(C4416 &amp; "-" &amp; D4416 &amp; "-" &amp; H4416),"End: " &amp; C4415 &amp; "-" &amp; D4415 &amp; "-" &amp; H4415,""))</f>
        <v/>
      </c>
      <c r="F4415" s="4" t="str">
        <f t="shared" ref="F4415:F4424" si="1011">C4415 &amp; "-" &amp; D4415 &amp; "-" &amp; H4415</f>
        <v>Wall Street Journal-Fed Funds Rate-08-2019</v>
      </c>
      <c r="G4415" s="7">
        <v>43687</v>
      </c>
      <c r="H4415" s="7" t="str">
        <f t="shared" ref="H4415:H4424" si="1012">TEXT(MONTH(G4415),"00") &amp; "-" &amp; TEXT(YEAR(G4415),"0000")</f>
        <v>08-2019</v>
      </c>
      <c r="I4415" s="7" t="str">
        <f t="shared" ref="I4415:I4424" ca="1" si="1013">C4415 &amp; ": " &amp; A4415 &amp; "-" &amp; D4415 &amp; "-" &amp; H4415</f>
        <v>Wall Street Journal: Pierpont Securities-Fed Funds Rate-08-2019</v>
      </c>
      <c r="J4415" s="4" t="str">
        <f t="shared" ref="J4415:J4424" ca="1" si="1014">D4415 &amp; "-" &amp; A4415 &amp; ":" &amp; TEXT(MONTH(G4415),"00") &amp; "-" &amp; TEXT(YEAR(G4415),"0000")</f>
        <v>Fed Funds Rate-Pierpont Securities:08-2019</v>
      </c>
      <c r="K4415" t="s">
        <v>238</v>
      </c>
      <c r="CM4415">
        <v>1.875</v>
      </c>
      <c r="CO4415">
        <v>2.125</v>
      </c>
      <c r="CQ4415">
        <v>2.375</v>
      </c>
      <c r="CS4415">
        <v>2.625</v>
      </c>
      <c r="CU4415">
        <v>2.875</v>
      </c>
    </row>
    <row r="4416" spans="1:99" x14ac:dyDescent="0.55000000000000004">
      <c r="A4416" s="4" t="str">
        <f t="shared" ca="1" si="1009"/>
        <v>Economic Analysis Associates Inc.</v>
      </c>
      <c r="B4416" s="4" t="str">
        <f t="shared" si="1010"/>
        <v>Susan M. Sterne</v>
      </c>
      <c r="C4416" s="4" t="s">
        <v>246</v>
      </c>
      <c r="D4416" s="4" t="s">
        <v>87</v>
      </c>
      <c r="E4416" s="4" t="str">
        <f>IF(COUNTIF($E$2:E4415,"Begin: " &amp; C4416 &amp; "-" &amp; D4416 &amp; "-" &amp; H4416)=0,"Begin: " &amp; C4416 &amp; "-" &amp; D4416 &amp; "-" &amp; H4416,IF((C4416 &amp; "-" &amp; D4416 &amp; "-" &amp; H4416)&lt;&gt;(C4417 &amp; "-" &amp; D4417 &amp; "-" &amp; H4417),"End: " &amp; C4416 &amp; "-" &amp; D4416 &amp; "-" &amp; H4416,""))</f>
        <v/>
      </c>
      <c r="F4416" s="4" t="str">
        <f t="shared" si="1011"/>
        <v>Wall Street Journal-Fed Funds Rate-08-2019</v>
      </c>
      <c r="G4416" s="7">
        <v>43687</v>
      </c>
      <c r="H4416" s="7" t="str">
        <f t="shared" si="1012"/>
        <v>08-2019</v>
      </c>
      <c r="I4416" s="7" t="str">
        <f t="shared" ca="1" si="1013"/>
        <v>Wall Street Journal: Economic Analysis Associates Inc.-Fed Funds Rate-08-2019</v>
      </c>
      <c r="J4416" s="4" t="str">
        <f t="shared" ca="1" si="1014"/>
        <v>Fed Funds Rate-Economic Analysis Associates Inc.:08-2019</v>
      </c>
      <c r="K4416" t="s">
        <v>239</v>
      </c>
      <c r="CM4416">
        <v>2.19</v>
      </c>
      <c r="CO4416">
        <v>2.19</v>
      </c>
      <c r="CQ4416">
        <v>2.19</v>
      </c>
      <c r="CS4416">
        <v>2.38</v>
      </c>
      <c r="CU4416">
        <v>2.62</v>
      </c>
    </row>
    <row r="4417" spans="1:99" x14ac:dyDescent="0.55000000000000004">
      <c r="A4417" s="4" t="str">
        <f t="shared" ca="1" si="1009"/>
        <v>CSFB</v>
      </c>
      <c r="B4417" s="4" t="str">
        <f t="shared" si="1010"/>
        <v>James Sweeney</v>
      </c>
      <c r="C4417" s="4" t="s">
        <v>246</v>
      </c>
      <c r="D4417" s="4" t="s">
        <v>87</v>
      </c>
      <c r="E4417" s="4" t="str">
        <f>IF(COUNTIF($E$2:E4416,"Begin: " &amp; C4417 &amp; "-" &amp; D4417 &amp; "-" &amp; H4417)=0,"Begin: " &amp; C4417 &amp; "-" &amp; D4417 &amp; "-" &amp; H4417,IF((C4417 &amp; "-" &amp; D4417 &amp; "-" &amp; H4417)&lt;&gt;(C4418 &amp; "-" &amp; D4418 &amp; "-" &amp; H4418),"End: " &amp; C4417 &amp; "-" &amp; D4417 &amp; "-" &amp; H4417,""))</f>
        <v/>
      </c>
      <c r="F4417" s="4" t="str">
        <f t="shared" si="1011"/>
        <v>Wall Street Journal-Fed Funds Rate-08-2019</v>
      </c>
      <c r="G4417" s="7">
        <v>43687</v>
      </c>
      <c r="H4417" s="7" t="str">
        <f t="shared" si="1012"/>
        <v>08-2019</v>
      </c>
      <c r="I4417" s="7" t="str">
        <f t="shared" ca="1" si="1013"/>
        <v>Wall Street Journal: CSFB-Fed Funds Rate-08-2019</v>
      </c>
      <c r="J4417" s="4" t="str">
        <f t="shared" ca="1" si="1014"/>
        <v>Fed Funds Rate-CSFB:08-2019</v>
      </c>
      <c r="K4417" t="s">
        <v>679</v>
      </c>
      <c r="CM4417">
        <v>2.125</v>
      </c>
      <c r="CO4417">
        <v>2.125</v>
      </c>
      <c r="CQ4417">
        <v>2.125</v>
      </c>
    </row>
    <row r="4418" spans="1:99" x14ac:dyDescent="0.55000000000000004">
      <c r="A4418" s="4" t="str">
        <f t="shared" ca="1" si="1009"/>
        <v>American Chemisty Council</v>
      </c>
      <c r="B4418" s="4" t="str">
        <f t="shared" si="1010"/>
        <v>Kevin Swift</v>
      </c>
      <c r="C4418" s="4" t="s">
        <v>246</v>
      </c>
      <c r="D4418" s="4" t="s">
        <v>87</v>
      </c>
      <c r="E4418" s="4" t="str">
        <f>IF(COUNTIF($E$2:E4417,"Begin: " &amp; C4418 &amp; "-" &amp; D4418 &amp; "-" &amp; H4418)=0,"Begin: " &amp; C4418 &amp; "-" &amp; D4418 &amp; "-" &amp; H4418,IF((C4418 &amp; "-" &amp; D4418 &amp; "-" &amp; H4418)&lt;&gt;(C4419 &amp; "-" &amp; D4419 &amp; "-" &amp; H4419),"End: " &amp; C4418 &amp; "-" &amp; D4418 &amp; "-" &amp; H4418,""))</f>
        <v/>
      </c>
      <c r="F4418" s="4" t="str">
        <f t="shared" si="1011"/>
        <v>Wall Street Journal-Fed Funds Rate-08-2019</v>
      </c>
      <c r="G4418" s="7">
        <v>43687</v>
      </c>
      <c r="H4418" s="7" t="str">
        <f t="shared" si="1012"/>
        <v>08-2019</v>
      </c>
      <c r="I4418" s="7" t="str">
        <f t="shared" ca="1" si="1013"/>
        <v>Wall Street Journal: American Chemisty Council-Fed Funds Rate-08-2019</v>
      </c>
      <c r="J4418" s="4" t="str">
        <f t="shared" ca="1" si="1014"/>
        <v>Fed Funds Rate-American Chemisty Council:08-2019</v>
      </c>
      <c r="K4418" t="s">
        <v>443</v>
      </c>
      <c r="CM4418">
        <v>1.875</v>
      </c>
      <c r="CO4418">
        <v>1.875</v>
      </c>
      <c r="CQ4418">
        <v>1.875</v>
      </c>
      <c r="CS4418">
        <v>1.875</v>
      </c>
      <c r="CU4418">
        <v>1.875</v>
      </c>
    </row>
    <row r="4419" spans="1:99" x14ac:dyDescent="0.55000000000000004">
      <c r="A4419" s="4" t="str">
        <f t="shared" ca="1" si="1009"/>
        <v>Grant Thornton</v>
      </c>
      <c r="B4419" s="4" t="str">
        <f t="shared" si="1010"/>
        <v>Diane Swonk</v>
      </c>
      <c r="C4419" s="4" t="s">
        <v>246</v>
      </c>
      <c r="D4419" s="4" t="s">
        <v>87</v>
      </c>
      <c r="E4419" s="4" t="str">
        <f>IF(COUNTIF($E$2:E4418,"Begin: " &amp; C4419 &amp; "-" &amp; D4419 &amp; "-" &amp; H4419)=0,"Begin: " &amp; C4419 &amp; "-" &amp; D4419 &amp; "-" &amp; H4419,IF((C4419 &amp; "-" &amp; D4419 &amp; "-" &amp; H4419)&lt;&gt;(C4420 &amp; "-" &amp; D4420 &amp; "-" &amp; H4420),"End: " &amp; C4419 &amp; "-" &amp; D4419 &amp; "-" &amp; H4419,""))</f>
        <v/>
      </c>
      <c r="F4419" s="4" t="str">
        <f t="shared" si="1011"/>
        <v>Wall Street Journal-Fed Funds Rate-08-2019</v>
      </c>
      <c r="G4419" s="7">
        <v>43687</v>
      </c>
      <c r="H4419" s="7" t="str">
        <f t="shared" si="1012"/>
        <v>08-2019</v>
      </c>
      <c r="I4419" s="7" t="str">
        <f t="shared" ca="1" si="1013"/>
        <v>Wall Street Journal: Grant Thornton-Fed Funds Rate-08-2019</v>
      </c>
      <c r="J4419" s="4" t="str">
        <f t="shared" ca="1" si="1014"/>
        <v>Fed Funds Rate-Grant Thornton:08-2019</v>
      </c>
      <c r="K4419" t="s">
        <v>772</v>
      </c>
      <c r="CM4419">
        <v>1.875</v>
      </c>
      <c r="CO4419">
        <v>1.125</v>
      </c>
      <c r="CQ4419">
        <v>0.125</v>
      </c>
      <c r="CS4419">
        <v>0.125</v>
      </c>
      <c r="CU4419">
        <v>0.125</v>
      </c>
    </row>
    <row r="4420" spans="1:99" x14ac:dyDescent="0.55000000000000004">
      <c r="A4420" s="4" t="str">
        <f t="shared" ca="1" si="1009"/>
        <v>The Northern Trust</v>
      </c>
      <c r="B4420" s="4" t="str">
        <f t="shared" si="1010"/>
        <v>Carl Tannenbaum</v>
      </c>
      <c r="C4420" s="4" t="s">
        <v>246</v>
      </c>
      <c r="D4420" s="4" t="s">
        <v>87</v>
      </c>
      <c r="E4420" s="4" t="str">
        <f>IF(COUNTIF($E$2:E4419,"Begin: " &amp; C4420 &amp; "-" &amp; D4420 &amp; "-" &amp; H4420)=0,"Begin: " &amp; C4420 &amp; "-" &amp; D4420 &amp; "-" &amp; H4420,IF((C4420 &amp; "-" &amp; D4420 &amp; "-" &amp; H4420)&lt;&gt;(C4421 &amp; "-" &amp; D4421 &amp; "-" &amp; H4421),"End: " &amp; C4420 &amp; "-" &amp; D4420 &amp; "-" &amp; H4420,""))</f>
        <v/>
      </c>
      <c r="F4420" s="4" t="str">
        <f t="shared" si="1011"/>
        <v>Wall Street Journal-Fed Funds Rate-08-2019</v>
      </c>
      <c r="G4420" s="7">
        <v>43687</v>
      </c>
      <c r="H4420" s="7" t="str">
        <f t="shared" si="1012"/>
        <v>08-2019</v>
      </c>
      <c r="I4420" s="7" t="str">
        <f t="shared" ca="1" si="1013"/>
        <v>Wall Street Journal: The Northern Trust-Fed Funds Rate-08-2019</v>
      </c>
      <c r="J4420" s="4" t="str">
        <f t="shared" ca="1" si="1014"/>
        <v>Fed Funds Rate-The Northern Trust:08-2019</v>
      </c>
      <c r="K4420" t="s">
        <v>849</v>
      </c>
      <c r="CM4420">
        <v>1.875</v>
      </c>
      <c r="CO4420">
        <v>1.875</v>
      </c>
      <c r="CQ4420">
        <v>1.875</v>
      </c>
      <c r="CS4420">
        <v>1.875</v>
      </c>
      <c r="CU4420">
        <v>1.875</v>
      </c>
    </row>
    <row r="4421" spans="1:99" x14ac:dyDescent="0.55000000000000004">
      <c r="A4421" s="4" t="str">
        <f t="shared" ca="1" si="1009"/>
        <v>BNP Paribas</v>
      </c>
      <c r="B4421" s="4" t="str">
        <f t="shared" si="1010"/>
        <v>US Economics Team</v>
      </c>
      <c r="C4421" s="4" t="s">
        <v>246</v>
      </c>
      <c r="D4421" s="4" t="s">
        <v>87</v>
      </c>
      <c r="E4421" s="4" t="str">
        <f>IF(COUNTIF($E$2:E4420,"Begin: " &amp; C4421 &amp; "-" &amp; D4421 &amp; "-" &amp; H4421)=0,"Begin: " &amp; C4421 &amp; "-" &amp; D4421 &amp; "-" &amp; H4421,IF((C4421 &amp; "-" &amp; D4421 &amp; "-" &amp; H4421)&lt;&gt;(C4422 &amp; "-" &amp; D4422 &amp; "-" &amp; H4422),"End: " &amp; C4421 &amp; "-" &amp; D4421 &amp; "-" &amp; H4421,""))</f>
        <v/>
      </c>
      <c r="F4421" s="4" t="str">
        <f t="shared" si="1011"/>
        <v>Wall Street Journal-Fed Funds Rate-08-2019</v>
      </c>
      <c r="G4421" s="7">
        <v>43687</v>
      </c>
      <c r="H4421" s="7" t="str">
        <f t="shared" si="1012"/>
        <v>08-2019</v>
      </c>
      <c r="I4421" s="7" t="str">
        <f t="shared" ca="1" si="1013"/>
        <v>Wall Street Journal: BNP Paribas-Fed Funds Rate-08-2019</v>
      </c>
      <c r="J4421" s="4" t="str">
        <f t="shared" ca="1" si="1014"/>
        <v>Fed Funds Rate-BNP Paribas:08-2019</v>
      </c>
      <c r="K4421" t="s">
        <v>444</v>
      </c>
      <c r="CM4421">
        <v>1.875</v>
      </c>
      <c r="CO4421">
        <v>1.625</v>
      </c>
      <c r="CQ4421">
        <v>1.625</v>
      </c>
    </row>
    <row r="4422" spans="1:99" x14ac:dyDescent="0.55000000000000004">
      <c r="A4422" s="4" t="str">
        <f t="shared" ca="1" si="1009"/>
        <v>The Conference Board</v>
      </c>
      <c r="B4422" s="4" t="str">
        <f t="shared" si="1010"/>
        <v>Bart van Ark*</v>
      </c>
      <c r="C4422" s="4" t="s">
        <v>246</v>
      </c>
      <c r="D4422" s="4" t="s">
        <v>87</v>
      </c>
      <c r="E4422" s="4" t="str">
        <f>IF(COUNTIF($E$2:E4421,"Begin: " &amp; C4422 &amp; "-" &amp; D4422 &amp; "-" &amp; H4422)=0,"Begin: " &amp; C4422 &amp; "-" &amp; D4422 &amp; "-" &amp; H4422,IF((C4422 &amp; "-" &amp; D4422 &amp; "-" &amp; H4422)&lt;&gt;(C4423 &amp; "-" &amp; D4423 &amp; "-" &amp; H4423),"End: " &amp; C4422 &amp; "-" &amp; D4422 &amp; "-" &amp; H4422,""))</f>
        <v/>
      </c>
      <c r="F4422" s="4" t="str">
        <f t="shared" si="1011"/>
        <v>Wall Street Journal-Fed Funds Rate-08-2019</v>
      </c>
      <c r="G4422" s="7">
        <v>43687</v>
      </c>
      <c r="H4422" s="7" t="str">
        <f t="shared" si="1012"/>
        <v>08-2019</v>
      </c>
      <c r="I4422" s="7" t="str">
        <f t="shared" ca="1" si="1013"/>
        <v>Wall Street Journal: The Conference Board-Fed Funds Rate-08-2019</v>
      </c>
      <c r="J4422" s="4" t="str">
        <f t="shared" ca="1" si="1014"/>
        <v>Fed Funds Rate-The Conference Board:08-2019</v>
      </c>
      <c r="K4422" t="s">
        <v>850</v>
      </c>
    </row>
    <row r="4423" spans="1:99" x14ac:dyDescent="0.55000000000000004">
      <c r="A4423" s="4" t="str">
        <f t="shared" ca="1" si="1009"/>
        <v>First Trust Adv.</v>
      </c>
      <c r="B4423" s="4" t="str">
        <f t="shared" si="1010"/>
        <v>Brian S. Wesbury/ Robert Stein</v>
      </c>
      <c r="C4423" s="4" t="s">
        <v>246</v>
      </c>
      <c r="D4423" s="4" t="s">
        <v>87</v>
      </c>
      <c r="E4423" s="4" t="str">
        <f>IF(COUNTIF($E$2:E4422,"Begin: " &amp; C4423 &amp; "-" &amp; D4423 &amp; "-" &amp; H4423)=0,"Begin: " &amp; C4423 &amp; "-" &amp; D4423 &amp; "-" &amp; H4423,IF((C4423 &amp; "-" &amp; D4423 &amp; "-" &amp; H4423)&lt;&gt;(C4424 &amp; "-" &amp; D4424 &amp; "-" &amp; H4424),"End: " &amp; C4423 &amp; "-" &amp; D4423 &amp; "-" &amp; H4423,""))</f>
        <v/>
      </c>
      <c r="F4423" s="4" t="str">
        <f t="shared" si="1011"/>
        <v>Wall Street Journal-Fed Funds Rate-08-2019</v>
      </c>
      <c r="G4423" s="7">
        <v>43687</v>
      </c>
      <c r="H4423" s="7" t="str">
        <f t="shared" si="1012"/>
        <v>08-2019</v>
      </c>
      <c r="I4423" s="7" t="str">
        <f t="shared" ca="1" si="1013"/>
        <v>Wall Street Journal: First Trust Adv.-Fed Funds Rate-08-2019</v>
      </c>
      <c r="J4423" s="4" t="str">
        <f t="shared" ca="1" si="1014"/>
        <v>Fed Funds Rate-First Trust Adv.:08-2019</v>
      </c>
      <c r="K4423" t="s">
        <v>243</v>
      </c>
      <c r="CM4423">
        <v>1.875</v>
      </c>
      <c r="CO4423">
        <v>1.875</v>
      </c>
      <c r="CQ4423">
        <v>1.875</v>
      </c>
    </row>
    <row r="4424" spans="1:99" x14ac:dyDescent="0.55000000000000004">
      <c r="A4424" s="4" t="str">
        <f t="shared" ca="1" si="1009"/>
        <v>National Association of Realtors</v>
      </c>
      <c r="B4424" s="4" t="str">
        <f t="shared" si="1010"/>
        <v>Lawrence Yun</v>
      </c>
      <c r="C4424" s="4" t="s">
        <v>246</v>
      </c>
      <c r="D4424" s="4" t="s">
        <v>87</v>
      </c>
      <c r="E4424" s="4" t="str">
        <f>IF(COUNTIF($E$2:E4423,"Begin: " &amp; C4424 &amp; "-" &amp; D4424 &amp; "-" &amp; H4424)=0,"Begin: " &amp; C4424 &amp; "-" &amp; D4424 &amp; "-" &amp; H4424,IF((C4424 &amp; "-" &amp; D4424 &amp; "-" &amp; H4424)&lt;&gt;(C4425 &amp; "-" &amp; D4425 &amp; "-" &amp; H4425),"End: " &amp; C4424 &amp; "-" &amp; D4424 &amp; "-" &amp; H4424,""))</f>
        <v>End: Wall Street Journal-Fed Funds Rate-08-2019</v>
      </c>
      <c r="F4424" s="4" t="str">
        <f t="shared" si="1011"/>
        <v>Wall Street Journal-Fed Funds Rate-08-2019</v>
      </c>
      <c r="G4424" s="7">
        <v>43687</v>
      </c>
      <c r="H4424" s="7" t="str">
        <f t="shared" si="1012"/>
        <v>08-2019</v>
      </c>
      <c r="I4424" s="7" t="str">
        <f t="shared" ca="1" si="1013"/>
        <v>Wall Street Journal: National Association of Realtors-Fed Funds Rate-08-2019</v>
      </c>
      <c r="J4424" s="4" t="str">
        <f t="shared" ca="1" si="1014"/>
        <v>Fed Funds Rate-National Association of Realtors:08-2019</v>
      </c>
      <c r="K4424" t="s">
        <v>245</v>
      </c>
      <c r="CM4424">
        <v>2.1</v>
      </c>
      <c r="CO4424">
        <v>2.1</v>
      </c>
      <c r="CQ4424">
        <v>2.1</v>
      </c>
      <c r="CS4424">
        <v>2.1</v>
      </c>
      <c r="CU4424">
        <v>2.1</v>
      </c>
    </row>
    <row r="4425" spans="1:99" x14ac:dyDescent="0.55000000000000004">
      <c r="A4425" s="4" t="str">
        <f t="shared" ref="A4425" ca="1" si="1015">IF(ISERROR(IF(C4425="GIOA",INDEX(List_AnonymousForecasters,MATCH(LEFT(K4425,FIND(":",K4425,1)-1),List_IndividualForecasters,0),1),INDEX(List_FirmNamesOmega,MATCH(LEFT(K4425,FIND(":",K4425,1)-1),List_FirmNamesAlpha,0),1))),LEFT(K4425,FIND(":",K4425,1)-1),IF(C4425="GIOA",INDEX(List_AnonymousForecasters,MATCH(LEFT(K4425,FIND(":",K4425,1)-1),List_IndividualForecasters,0),1),INDEX(List_FirmNamesOmega,MATCH(LEFT(K4425,FIND(":",K4425,1)-1),List_FirmNamesAlpha,0),1)))</f>
        <v>Nomura</v>
      </c>
      <c r="B4425" s="4" t="str">
        <f t="shared" ref="B4425" si="1016">MID(K4425,FIND(":",K4425,1)+2,LEN(K4425)-FIND(":",K4425,1))</f>
        <v>Lewis Alexander</v>
      </c>
      <c r="C4425" s="4" t="s">
        <v>246</v>
      </c>
      <c r="D4425" s="4" t="s">
        <v>248</v>
      </c>
      <c r="E4425" s="4" t="str">
        <f>IF(COUNTIF($E$2:E4424,"Begin: " &amp; C4425 &amp; "-" &amp; D4425 &amp; "-" &amp; H4425)=0,"Begin: " &amp; C4425 &amp; "-" &amp; D4425 &amp; "-" &amp; H4425,IF((C4425 &amp; "-" &amp; D4425 &amp; "-" &amp; H4425)&lt;&gt;(C4426 &amp; "-" &amp; D4426 &amp; "-" &amp; H4426),"End: " &amp; C4425 &amp; "-" &amp; D4425 &amp; "-" &amp; H4425,""))</f>
        <v>Begin: Wall Street Journal-GDP-08-2019</v>
      </c>
      <c r="F4425" s="4" t="str">
        <f t="shared" ref="F4425" si="1017">C4425 &amp; "-" &amp; D4425 &amp; "-" &amp; H4425</f>
        <v>Wall Street Journal-GDP-08-2019</v>
      </c>
      <c r="G4425" s="7">
        <v>43687</v>
      </c>
      <c r="H4425" s="7" t="str">
        <f t="shared" ref="H4425" si="1018">TEXT(MONTH(G4425),"00") &amp; "-" &amp; TEXT(YEAR(G4425),"0000")</f>
        <v>08-2019</v>
      </c>
      <c r="I4425" s="7" t="str">
        <f t="shared" ref="I4425" ca="1" si="1019">C4425 &amp; ": " &amp; A4425 &amp; "-" &amp; D4425 &amp; "-" &amp; H4425</f>
        <v>Wall Street Journal: Nomura-GDP-08-2019</v>
      </c>
      <c r="J4425" s="4" t="str">
        <f t="shared" ref="J4425" ca="1" si="1020">D4425 &amp; "-" &amp; A4425 &amp; ":" &amp; TEXT(MONTH(G4425),"00") &amp; "-" &amp; TEXT(YEAR(G4425),"0000")</f>
        <v>GDP-Nomura:08-2019</v>
      </c>
      <c r="K4425" t="s">
        <v>196</v>
      </c>
      <c r="CM4425">
        <v>1.7</v>
      </c>
      <c r="CN4425">
        <v>1.4</v>
      </c>
      <c r="CO4425">
        <v>1.3</v>
      </c>
      <c r="CP4425">
        <v>1.4</v>
      </c>
      <c r="CQ4425">
        <v>1.4</v>
      </c>
    </row>
    <row r="4426" spans="1:99" x14ac:dyDescent="0.55000000000000004">
      <c r="A4426" s="4" t="str">
        <f t="shared" ref="A4426:A4489" ca="1" si="1021">IF(ISERROR(IF(C4426="GIOA",INDEX(List_AnonymousForecasters,MATCH(LEFT(K4426,FIND(":",K4426,1)-1),List_IndividualForecasters,0),1),INDEX(List_FirmNamesOmega,MATCH(LEFT(K4426,FIND(":",K4426,1)-1),List_FirmNamesAlpha,0),1))),LEFT(K4426,FIND(":",K4426,1)-1),IF(C4426="GIOA",INDEX(List_AnonymousForecasters,MATCH(LEFT(K4426,FIND(":",K4426,1)-1),List_IndividualForecasters,0),1),INDEX(List_FirmNamesOmega,MATCH(LEFT(K4426,FIND(":",K4426,1)-1),List_FirmNamesAlpha,0),1)))</f>
        <v>Bank of the West</v>
      </c>
      <c r="B4426" s="4" t="str">
        <f t="shared" ref="B4426:B4489" si="1022">MID(K4426,FIND(":",K4426,1)+2,LEN(K4426)-FIND(":",K4426,1))</f>
        <v>Scott Anderson</v>
      </c>
      <c r="C4426" s="4" t="s">
        <v>246</v>
      </c>
      <c r="D4426" s="4" t="s">
        <v>248</v>
      </c>
      <c r="E4426" s="4" t="str">
        <f>IF(COUNTIF($E$2:E4425,"Begin: " &amp; C4426 &amp; "-" &amp; D4426 &amp; "-" &amp; H4426)=0,"Begin: " &amp; C4426 &amp; "-" &amp; D4426 &amp; "-" &amp; H4426,IF((C4426 &amp; "-" &amp; D4426 &amp; "-" &amp; H4426)&lt;&gt;(C4427 &amp; "-" &amp; D4427 &amp; "-" &amp; H4427),"End: " &amp; C4426 &amp; "-" &amp; D4426 &amp; "-" &amp; H4426,""))</f>
        <v/>
      </c>
      <c r="F4426" s="4" t="str">
        <f t="shared" ref="F4426:F4489" si="1023">C4426 &amp; "-" &amp; D4426 &amp; "-" &amp; H4426</f>
        <v>Wall Street Journal-GDP-08-2019</v>
      </c>
      <c r="G4426" s="7">
        <v>43687</v>
      </c>
      <c r="H4426" s="7" t="str">
        <f t="shared" ref="H4426:H4489" si="1024">TEXT(MONTH(G4426),"00") &amp; "-" &amp; TEXT(YEAR(G4426),"0000")</f>
        <v>08-2019</v>
      </c>
      <c r="I4426" s="7" t="str">
        <f t="shared" ref="I4426:I4489" ca="1" si="1025">C4426 &amp; ": " &amp; A4426 &amp; "-" &amp; D4426 &amp; "-" &amp; H4426</f>
        <v>Wall Street Journal: Bank of the West-GDP-08-2019</v>
      </c>
      <c r="J4426" s="4" t="str">
        <f t="shared" ref="J4426:J4489" ca="1" si="1026">D4426 &amp; "-" &amp; A4426 &amp; ":" &amp; TEXT(MONTH(G4426),"00") &amp; "-" &amp; TEXT(YEAR(G4426),"0000")</f>
        <v>GDP-Bank of the West:08-2019</v>
      </c>
      <c r="K4426" t="s">
        <v>763</v>
      </c>
      <c r="CL4426">
        <v>1.9</v>
      </c>
      <c r="CM4426">
        <v>1.7</v>
      </c>
      <c r="CN4426">
        <v>1.3</v>
      </c>
      <c r="CO4426">
        <v>1</v>
      </c>
      <c r="CP4426">
        <v>0.6</v>
      </c>
      <c r="CQ4426">
        <v>0.5</v>
      </c>
    </row>
    <row r="4427" spans="1:99" x14ac:dyDescent="0.55000000000000004">
      <c r="A4427" s="4" t="str">
        <f t="shared" ca="1" si="1021"/>
        <v>Capital Economics</v>
      </c>
      <c r="B4427" s="4" t="str">
        <f t="shared" si="1022"/>
        <v>Paul Ashworth*</v>
      </c>
      <c r="C4427" s="4" t="s">
        <v>246</v>
      </c>
      <c r="D4427" s="4" t="s">
        <v>248</v>
      </c>
      <c r="E4427" s="4" t="str">
        <f>IF(COUNTIF($E$2:E4426,"Begin: " &amp; C4427 &amp; "-" &amp; D4427 &amp; "-" &amp; H4427)=0,"Begin: " &amp; C4427 &amp; "-" &amp; D4427 &amp; "-" &amp; H4427,IF((C4427 &amp; "-" &amp; D4427 &amp; "-" &amp; H4427)&lt;&gt;(C4428 &amp; "-" &amp; D4428 &amp; "-" &amp; H4428),"End: " &amp; C4427 &amp; "-" &amp; D4427 &amp; "-" &amp; H4427,""))</f>
        <v/>
      </c>
      <c r="F4427" s="4" t="str">
        <f t="shared" si="1023"/>
        <v>Wall Street Journal-GDP-08-2019</v>
      </c>
      <c r="G4427" s="7">
        <v>43687</v>
      </c>
      <c r="H4427" s="7" t="str">
        <f t="shared" si="1024"/>
        <v>08-2019</v>
      </c>
      <c r="I4427" s="7" t="str">
        <f t="shared" ca="1" si="1025"/>
        <v>Wall Street Journal: Capital Economics-GDP-08-2019</v>
      </c>
      <c r="J4427" s="4" t="str">
        <f t="shared" ca="1" si="1026"/>
        <v>GDP-Capital Economics:08-2019</v>
      </c>
      <c r="K4427" t="s">
        <v>812</v>
      </c>
    </row>
    <row r="4428" spans="1:99" x14ac:dyDescent="0.55000000000000004">
      <c r="A4428" s="4" t="str">
        <f t="shared" ca="1" si="1021"/>
        <v>Deloitte LP</v>
      </c>
      <c r="B4428" s="4" t="str">
        <f t="shared" si="1022"/>
        <v>Daniel Bachman</v>
      </c>
      <c r="C4428" s="4" t="s">
        <v>246</v>
      </c>
      <c r="D4428" s="4" t="s">
        <v>248</v>
      </c>
      <c r="E4428" s="4" t="str">
        <f>IF(COUNTIF($E$2:E4427,"Begin: " &amp; C4428 &amp; "-" &amp; D4428 &amp; "-" &amp; H4428)=0,"Begin: " &amp; C4428 &amp; "-" &amp; D4428 &amp; "-" &amp; H4428,IF((C4428 &amp; "-" &amp; D4428 &amp; "-" &amp; H4428)&lt;&gt;(C4429 &amp; "-" &amp; D4429 &amp; "-" &amp; H4429),"End: " &amp; C4428 &amp; "-" &amp; D4428 &amp; "-" &amp; H4428,""))</f>
        <v/>
      </c>
      <c r="F4428" s="4" t="str">
        <f t="shared" si="1023"/>
        <v>Wall Street Journal-GDP-08-2019</v>
      </c>
      <c r="G4428" s="7">
        <v>43687</v>
      </c>
      <c r="H4428" s="7" t="str">
        <f t="shared" si="1024"/>
        <v>08-2019</v>
      </c>
      <c r="I4428" s="7" t="str">
        <f t="shared" ca="1" si="1025"/>
        <v>Wall Street Journal: Deloitte LP-GDP-08-2019</v>
      </c>
      <c r="J4428" s="4" t="str">
        <f t="shared" ca="1" si="1026"/>
        <v>GDP-Deloitte LP:08-2019</v>
      </c>
      <c r="K4428" t="s">
        <v>749</v>
      </c>
      <c r="CM4428">
        <v>2.2999999999999998</v>
      </c>
      <c r="CN4428">
        <v>0.5</v>
      </c>
      <c r="CO4428">
        <v>1</v>
      </c>
      <c r="CP4428">
        <v>1.5</v>
      </c>
      <c r="CQ4428">
        <v>1.2</v>
      </c>
    </row>
    <row r="4429" spans="1:99" x14ac:dyDescent="0.55000000000000004">
      <c r="A4429" s="4" t="str">
        <f t="shared" ca="1" si="1021"/>
        <v>Economic Outlook Group</v>
      </c>
      <c r="B4429" s="4" t="str">
        <f t="shared" si="1022"/>
        <v>Bernard Baumohl*</v>
      </c>
      <c r="C4429" s="4" t="s">
        <v>246</v>
      </c>
      <c r="D4429" s="4" t="s">
        <v>248</v>
      </c>
      <c r="E4429" s="4" t="str">
        <f>IF(COUNTIF($E$2:E4428,"Begin: " &amp; C4429 &amp; "-" &amp; D4429 &amp; "-" &amp; H4429)=0,"Begin: " &amp; C4429 &amp; "-" &amp; D4429 &amp; "-" &amp; H4429,IF((C4429 &amp; "-" &amp; D4429 &amp; "-" &amp; H4429)&lt;&gt;(C4430 &amp; "-" &amp; D4430 &amp; "-" &amp; H4430),"End: " &amp; C4429 &amp; "-" &amp; D4429 &amp; "-" &amp; H4429,""))</f>
        <v/>
      </c>
      <c r="F4429" s="4" t="str">
        <f t="shared" si="1023"/>
        <v>Wall Street Journal-GDP-08-2019</v>
      </c>
      <c r="G4429" s="7">
        <v>43687</v>
      </c>
      <c r="H4429" s="7" t="str">
        <f t="shared" si="1024"/>
        <v>08-2019</v>
      </c>
      <c r="I4429" s="7" t="str">
        <f t="shared" ca="1" si="1025"/>
        <v>Wall Street Journal: Economic Outlook Group-GDP-08-2019</v>
      </c>
      <c r="J4429" s="4" t="str">
        <f t="shared" ca="1" si="1026"/>
        <v>GDP-Economic Outlook Group:08-2019</v>
      </c>
      <c r="K4429" t="s">
        <v>831</v>
      </c>
    </row>
    <row r="4430" spans="1:99" x14ac:dyDescent="0.55000000000000004">
      <c r="A4430" s="4" t="str">
        <f t="shared" ca="1" si="1021"/>
        <v>Nationwide Insurance</v>
      </c>
      <c r="B4430" s="4" t="str">
        <f t="shared" si="1022"/>
        <v>David Berson</v>
      </c>
      <c r="C4430" s="4" t="s">
        <v>246</v>
      </c>
      <c r="D4430" s="4" t="s">
        <v>248</v>
      </c>
      <c r="E4430" s="4" t="str">
        <f>IF(COUNTIF($E$2:E4429,"Begin: " &amp; C4430 &amp; "-" &amp; D4430 &amp; "-" &amp; H4430)=0,"Begin: " &amp; C4430 &amp; "-" &amp; D4430 &amp; "-" &amp; H4430,IF((C4430 &amp; "-" &amp; D4430 &amp; "-" &amp; H4430)&lt;&gt;(C4431 &amp; "-" &amp; D4431 &amp; "-" &amp; H4431),"End: " &amp; C4430 &amp; "-" &amp; D4430 &amp; "-" &amp; H4430,""))</f>
        <v/>
      </c>
      <c r="F4430" s="4" t="str">
        <f t="shared" si="1023"/>
        <v>Wall Street Journal-GDP-08-2019</v>
      </c>
      <c r="G4430" s="7">
        <v>43687</v>
      </c>
      <c r="H4430" s="7" t="str">
        <f t="shared" si="1024"/>
        <v>08-2019</v>
      </c>
      <c r="I4430" s="7" t="str">
        <f t="shared" ca="1" si="1025"/>
        <v>Wall Street Journal: Nationwide Insurance-GDP-08-2019</v>
      </c>
      <c r="J4430" s="4" t="str">
        <f t="shared" ca="1" si="1026"/>
        <v>GDP-Nationwide Insurance:08-2019</v>
      </c>
      <c r="K4430" t="s">
        <v>427</v>
      </c>
      <c r="CL4430">
        <v>1.9</v>
      </c>
      <c r="CM4430">
        <v>2</v>
      </c>
      <c r="CN4430">
        <v>2.1</v>
      </c>
      <c r="CO4430">
        <v>1.6</v>
      </c>
      <c r="CP4430">
        <v>2</v>
      </c>
      <c r="CQ4430">
        <v>1.9</v>
      </c>
    </row>
    <row r="4431" spans="1:99" x14ac:dyDescent="0.55000000000000004">
      <c r="A4431" s="4" t="str">
        <f t="shared" ca="1" si="1021"/>
        <v>Tufts University</v>
      </c>
      <c r="B4431" s="4" t="str">
        <f t="shared" si="1022"/>
        <v>Brian Bethune*</v>
      </c>
      <c r="C4431" s="4" t="s">
        <v>246</v>
      </c>
      <c r="D4431" s="4" t="s">
        <v>248</v>
      </c>
      <c r="E4431" s="4" t="str">
        <f>IF(COUNTIF($E$2:E4430,"Begin: " &amp; C4431 &amp; "-" &amp; D4431 &amp; "-" &amp; H4431)=0,"Begin: " &amp; C4431 &amp; "-" &amp; D4431 &amp; "-" &amp; H4431,IF((C4431 &amp; "-" &amp; D4431 &amp; "-" &amp; H4431)&lt;&gt;(C4432 &amp; "-" &amp; D4432 &amp; "-" &amp; H4432),"End: " &amp; C4431 &amp; "-" &amp; D4431 &amp; "-" &amp; H4431,""))</f>
        <v/>
      </c>
      <c r="F4431" s="4" t="str">
        <f t="shared" si="1023"/>
        <v>Wall Street Journal-GDP-08-2019</v>
      </c>
      <c r="G4431" s="7">
        <v>43687</v>
      </c>
      <c r="H4431" s="7" t="str">
        <f t="shared" si="1024"/>
        <v>08-2019</v>
      </c>
      <c r="I4431" s="7" t="str">
        <f t="shared" ca="1" si="1025"/>
        <v>Wall Street Journal: Tufts University-GDP-08-2019</v>
      </c>
      <c r="J4431" s="4" t="str">
        <f t="shared" ca="1" si="1026"/>
        <v>GDP-Tufts University:08-2019</v>
      </c>
      <c r="K4431" t="s">
        <v>813</v>
      </c>
    </row>
    <row r="4432" spans="1:99" x14ac:dyDescent="0.55000000000000004">
      <c r="A4432" s="4" t="str">
        <f t="shared" ca="1" si="1021"/>
        <v>TS Lombard</v>
      </c>
      <c r="B4432" s="4" t="str">
        <f t="shared" si="1022"/>
        <v>Steven Blitz</v>
      </c>
      <c r="C4432" s="4" t="s">
        <v>246</v>
      </c>
      <c r="D4432" s="4" t="s">
        <v>248</v>
      </c>
      <c r="E4432" s="4" t="str">
        <f>IF(COUNTIF($E$2:E4431,"Begin: " &amp; C4432 &amp; "-" &amp; D4432 &amp; "-" &amp; H4432)=0,"Begin: " &amp; C4432 &amp; "-" &amp; D4432 &amp; "-" &amp; H4432,IF((C4432 &amp; "-" &amp; D4432 &amp; "-" &amp; H4432)&lt;&gt;(C4433 &amp; "-" &amp; D4433 &amp; "-" &amp; H4433),"End: " &amp; C4432 &amp; "-" &amp; D4432 &amp; "-" &amp; H4432,""))</f>
        <v/>
      </c>
      <c r="F4432" s="4" t="str">
        <f t="shared" si="1023"/>
        <v>Wall Street Journal-GDP-08-2019</v>
      </c>
      <c r="G4432" s="7">
        <v>43687</v>
      </c>
      <c r="H4432" s="7" t="str">
        <f t="shared" si="1024"/>
        <v>08-2019</v>
      </c>
      <c r="I4432" s="7" t="str">
        <f t="shared" ca="1" si="1025"/>
        <v>Wall Street Journal: TS Lombard-GDP-08-2019</v>
      </c>
      <c r="J4432" s="4" t="str">
        <f t="shared" ca="1" si="1026"/>
        <v>GDP-TS Lombard:08-2019</v>
      </c>
      <c r="K4432" t="s">
        <v>768</v>
      </c>
      <c r="CL4432">
        <v>2.2000000000000002</v>
      </c>
      <c r="CM4432">
        <v>1</v>
      </c>
      <c r="CN4432">
        <v>1.5</v>
      </c>
      <c r="CO4432">
        <v>1.8</v>
      </c>
      <c r="CP4432">
        <v>2.5</v>
      </c>
      <c r="CQ4432">
        <v>2.8</v>
      </c>
    </row>
    <row r="4433" spans="1:95" x14ac:dyDescent="0.55000000000000004">
      <c r="A4433" s="4" t="str">
        <f t="shared" ca="1" si="1021"/>
        <v>Standard and Poor's</v>
      </c>
      <c r="B4433" s="4" t="str">
        <f t="shared" si="1022"/>
        <v>Beth Ann Bovino</v>
      </c>
      <c r="C4433" s="4" t="s">
        <v>246</v>
      </c>
      <c r="D4433" s="4" t="s">
        <v>248</v>
      </c>
      <c r="E4433" s="4" t="str">
        <f>IF(COUNTIF($E$2:E4432,"Begin: " &amp; C4433 &amp; "-" &amp; D4433 &amp; "-" &amp; H4433)=0,"Begin: " &amp; C4433 &amp; "-" &amp; D4433 &amp; "-" &amp; H4433,IF((C4433 &amp; "-" &amp; D4433 &amp; "-" &amp; H4433)&lt;&gt;(C4434 &amp; "-" &amp; D4434 &amp; "-" &amp; H4434),"End: " &amp; C4433 &amp; "-" &amp; D4433 &amp; "-" &amp; H4433,""))</f>
        <v/>
      </c>
      <c r="F4433" s="4" t="str">
        <f t="shared" si="1023"/>
        <v>Wall Street Journal-GDP-08-2019</v>
      </c>
      <c r="G4433" s="7">
        <v>43687</v>
      </c>
      <c r="H4433" s="7" t="str">
        <f t="shared" si="1024"/>
        <v>08-2019</v>
      </c>
      <c r="I4433" s="7" t="str">
        <f t="shared" ca="1" si="1025"/>
        <v>Wall Street Journal: Standard and Poor's-GDP-08-2019</v>
      </c>
      <c r="J4433" s="4" t="str">
        <f t="shared" ca="1" si="1026"/>
        <v>GDP-Standard and Poor's:08-2019</v>
      </c>
      <c r="K4433" t="s">
        <v>199</v>
      </c>
      <c r="CL4433">
        <v>1.8</v>
      </c>
      <c r="CM4433">
        <v>1.7</v>
      </c>
      <c r="CN4433">
        <v>1.9</v>
      </c>
      <c r="CO4433">
        <v>1.2</v>
      </c>
      <c r="CP4433">
        <v>2.4</v>
      </c>
      <c r="CQ4433">
        <v>1.8</v>
      </c>
    </row>
    <row r="4434" spans="1:95" x14ac:dyDescent="0.55000000000000004">
      <c r="A4434" s="4" t="str">
        <f t="shared" ca="1" si="1021"/>
        <v>Wells Fargo &amp; Co.</v>
      </c>
      <c r="B4434" s="4" t="str">
        <f t="shared" si="1022"/>
        <v>Jay Bryson</v>
      </c>
      <c r="C4434" s="4" t="s">
        <v>246</v>
      </c>
      <c r="D4434" s="4" t="s">
        <v>248</v>
      </c>
      <c r="E4434" s="4" t="str">
        <f>IF(COUNTIF($E$2:E4433,"Begin: " &amp; C4434 &amp; "-" &amp; D4434 &amp; "-" &amp; H4434)=0,"Begin: " &amp; C4434 &amp; "-" &amp; D4434 &amp; "-" &amp; H4434,IF((C4434 &amp; "-" &amp; D4434 &amp; "-" &amp; H4434)&lt;&gt;(C4435 &amp; "-" &amp; D4435 &amp; "-" &amp; H4435),"End: " &amp; C4434 &amp; "-" &amp; D4434 &amp; "-" &amp; H4434,""))</f>
        <v/>
      </c>
      <c r="F4434" s="4" t="str">
        <f t="shared" si="1023"/>
        <v>Wall Street Journal-GDP-08-2019</v>
      </c>
      <c r="G4434" s="7">
        <v>43687</v>
      </c>
      <c r="H4434" s="7" t="str">
        <f t="shared" si="1024"/>
        <v>08-2019</v>
      </c>
      <c r="I4434" s="7" t="str">
        <f t="shared" ca="1" si="1025"/>
        <v>Wall Street Journal: Wells Fargo &amp; Co.-GDP-08-2019</v>
      </c>
      <c r="J4434" s="4" t="str">
        <f t="shared" ca="1" si="1026"/>
        <v>GDP-Wells Fargo &amp; Co.:08-2019</v>
      </c>
      <c r="K4434" t="s">
        <v>786</v>
      </c>
      <c r="CL4434">
        <v>2.1</v>
      </c>
      <c r="CM4434">
        <v>2.1</v>
      </c>
      <c r="CN4434">
        <v>2.2999999999999998</v>
      </c>
      <c r="CO4434">
        <v>2.5</v>
      </c>
      <c r="CP4434">
        <v>2.4</v>
      </c>
      <c r="CQ4434">
        <v>2</v>
      </c>
    </row>
    <row r="4435" spans="1:95" x14ac:dyDescent="0.55000000000000004">
      <c r="A4435" s="4" t="str">
        <f t="shared" ca="1" si="1021"/>
        <v>Credit Agricole CIB</v>
      </c>
      <c r="B4435" s="4" t="str">
        <f t="shared" si="1022"/>
        <v>Michael Carey</v>
      </c>
      <c r="C4435" s="4" t="s">
        <v>246</v>
      </c>
      <c r="D4435" s="4" t="s">
        <v>248</v>
      </c>
      <c r="E4435" s="4" t="str">
        <f>IF(COUNTIF($E$2:E4434,"Begin: " &amp; C4435 &amp; "-" &amp; D4435 &amp; "-" &amp; H4435)=0,"Begin: " &amp; C4435 &amp; "-" &amp; D4435 &amp; "-" &amp; H4435,IF((C4435 &amp; "-" &amp; D4435 &amp; "-" &amp; H4435)&lt;&gt;(C4436 &amp; "-" &amp; D4436 &amp; "-" &amp; H4436),"End: " &amp; C4435 &amp; "-" &amp; D4435 &amp; "-" &amp; H4435,""))</f>
        <v/>
      </c>
      <c r="F4435" s="4" t="str">
        <f t="shared" si="1023"/>
        <v>Wall Street Journal-GDP-08-2019</v>
      </c>
      <c r="G4435" s="7">
        <v>43687</v>
      </c>
      <c r="H4435" s="7" t="str">
        <f t="shared" si="1024"/>
        <v>08-2019</v>
      </c>
      <c r="I4435" s="7" t="str">
        <f t="shared" ca="1" si="1025"/>
        <v>Wall Street Journal: Credit Agricole CIB-GDP-08-2019</v>
      </c>
      <c r="J4435" s="4" t="str">
        <f t="shared" ca="1" si="1026"/>
        <v>GDP-Credit Agricole CIB:08-2019</v>
      </c>
      <c r="K4435" t="s">
        <v>200</v>
      </c>
      <c r="CL4435">
        <v>1.9</v>
      </c>
      <c r="CM4435">
        <v>2</v>
      </c>
      <c r="CN4435">
        <v>1.6</v>
      </c>
      <c r="CO4435">
        <v>0.9</v>
      </c>
      <c r="CP4435">
        <v>-0.1</v>
      </c>
      <c r="CQ4435">
        <v>-0.1</v>
      </c>
    </row>
    <row r="4436" spans="1:95" x14ac:dyDescent="0.55000000000000004">
      <c r="A4436" s="4" t="str">
        <f t="shared" ca="1" si="1021"/>
        <v>Econoclast</v>
      </c>
      <c r="B4436" s="4" t="str">
        <f t="shared" si="1022"/>
        <v>Mike Cosgrove</v>
      </c>
      <c r="C4436" s="4" t="s">
        <v>246</v>
      </c>
      <c r="D4436" s="4" t="s">
        <v>248</v>
      </c>
      <c r="E4436" s="4" t="str">
        <f>IF(COUNTIF($E$2:E4435,"Begin: " &amp; C4436 &amp; "-" &amp; D4436 &amp; "-" &amp; H4436)=0,"Begin: " &amp; C4436 &amp; "-" &amp; D4436 &amp; "-" &amp; H4436,IF((C4436 &amp; "-" &amp; D4436 &amp; "-" &amp; H4436)&lt;&gt;(C4437 &amp; "-" &amp; D4437 &amp; "-" &amp; H4437),"End: " &amp; C4436 &amp; "-" &amp; D4436 &amp; "-" &amp; H4436,""))</f>
        <v/>
      </c>
      <c r="F4436" s="4" t="str">
        <f t="shared" si="1023"/>
        <v>Wall Street Journal-GDP-08-2019</v>
      </c>
      <c r="G4436" s="7">
        <v>43687</v>
      </c>
      <c r="H4436" s="7" t="str">
        <f t="shared" si="1024"/>
        <v>08-2019</v>
      </c>
      <c r="I4436" s="7" t="str">
        <f t="shared" ca="1" si="1025"/>
        <v>Wall Street Journal: Econoclast-GDP-08-2019</v>
      </c>
      <c r="J4436" s="4" t="str">
        <f t="shared" ca="1" si="1026"/>
        <v>GDP-Econoclast:08-2019</v>
      </c>
      <c r="K4436" t="s">
        <v>203</v>
      </c>
      <c r="CL4436">
        <v>2.1</v>
      </c>
      <c r="CM4436">
        <v>2.2000000000000002</v>
      </c>
      <c r="CN4436">
        <v>2.2000000000000002</v>
      </c>
      <c r="CO4436">
        <v>1.8</v>
      </c>
      <c r="CP4436">
        <v>2</v>
      </c>
      <c r="CQ4436">
        <v>2</v>
      </c>
    </row>
    <row r="4437" spans="1:95" x14ac:dyDescent="0.55000000000000004">
      <c r="A4437" s="4" t="str">
        <f t="shared" ca="1" si="1021"/>
        <v>Pictet Wealth Management</v>
      </c>
      <c r="B4437" s="4" t="str">
        <f t="shared" si="1022"/>
        <v>Thomas Costerg*</v>
      </c>
      <c r="C4437" s="4" t="s">
        <v>246</v>
      </c>
      <c r="D4437" s="4" t="s">
        <v>248</v>
      </c>
      <c r="E4437" s="4" t="str">
        <f>IF(COUNTIF($E$2:E4436,"Begin: " &amp; C4437 &amp; "-" &amp; D4437 &amp; "-" &amp; H4437)=0,"Begin: " &amp; C4437 &amp; "-" &amp; D4437 &amp; "-" &amp; H4437,IF((C4437 &amp; "-" &amp; D4437 &amp; "-" &amp; H4437)&lt;&gt;(C4438 &amp; "-" &amp; D4438 &amp; "-" &amp; H4438),"End: " &amp; C4437 &amp; "-" &amp; D4437 &amp; "-" &amp; H4437,""))</f>
        <v/>
      </c>
      <c r="F4437" s="4" t="str">
        <f t="shared" si="1023"/>
        <v>Wall Street Journal-GDP-08-2019</v>
      </c>
      <c r="G4437" s="7">
        <v>43687</v>
      </c>
      <c r="H4437" s="7" t="str">
        <f t="shared" si="1024"/>
        <v>08-2019</v>
      </c>
      <c r="I4437" s="7" t="str">
        <f t="shared" ca="1" si="1025"/>
        <v>Wall Street Journal: Pictet Wealth Management-GDP-08-2019</v>
      </c>
      <c r="J4437" s="4" t="str">
        <f t="shared" ca="1" si="1026"/>
        <v>GDP-Pictet Wealth Management:08-2019</v>
      </c>
      <c r="K4437" t="s">
        <v>814</v>
      </c>
    </row>
    <row r="4438" spans="1:95" x14ac:dyDescent="0.55000000000000004">
      <c r="A4438" s="4" t="str">
        <f t="shared" ca="1" si="1021"/>
        <v>Wrightson ICAP</v>
      </c>
      <c r="B4438" s="4" t="str">
        <f t="shared" si="1022"/>
        <v>Lou Crandall</v>
      </c>
      <c r="C4438" s="4" t="s">
        <v>246</v>
      </c>
      <c r="D4438" s="4" t="s">
        <v>248</v>
      </c>
      <c r="E4438" s="4" t="str">
        <f>IF(COUNTIF($E$2:E4437,"Begin: " &amp; C4438 &amp; "-" &amp; D4438 &amp; "-" &amp; H4438)=0,"Begin: " &amp; C4438 &amp; "-" &amp; D4438 &amp; "-" &amp; H4438,IF((C4438 &amp; "-" &amp; D4438 &amp; "-" &amp; H4438)&lt;&gt;(C4439 &amp; "-" &amp; D4439 &amp; "-" &amp; H4439),"End: " &amp; C4438 &amp; "-" &amp; D4438 &amp; "-" &amp; H4438,""))</f>
        <v/>
      </c>
      <c r="F4438" s="4" t="str">
        <f t="shared" si="1023"/>
        <v>Wall Street Journal-GDP-08-2019</v>
      </c>
      <c r="G4438" s="7">
        <v>43687</v>
      </c>
      <c r="H4438" s="7" t="str">
        <f t="shared" si="1024"/>
        <v>08-2019</v>
      </c>
      <c r="I4438" s="7" t="str">
        <f t="shared" ca="1" si="1025"/>
        <v>Wall Street Journal: Wrightson ICAP-GDP-08-2019</v>
      </c>
      <c r="J4438" s="4" t="str">
        <f t="shared" ca="1" si="1026"/>
        <v>GDP-Wrightson ICAP:08-2019</v>
      </c>
      <c r="K4438" t="s">
        <v>204</v>
      </c>
      <c r="CL4438">
        <v>1.9</v>
      </c>
      <c r="CM4438">
        <v>1.6</v>
      </c>
      <c r="CN4438">
        <v>1</v>
      </c>
      <c r="CO4438">
        <v>1</v>
      </c>
      <c r="CP4438">
        <v>2.2000000000000002</v>
      </c>
      <c r="CQ4438">
        <v>2</v>
      </c>
    </row>
    <row r="4439" spans="1:95" x14ac:dyDescent="0.55000000000000004">
      <c r="A4439" s="4" t="str">
        <f t="shared" ca="1" si="1021"/>
        <v>Independent Consultant</v>
      </c>
      <c r="B4439" s="4" t="str">
        <f t="shared" si="1022"/>
        <v>Amy Crews Cutts</v>
      </c>
      <c r="C4439" s="4" t="s">
        <v>246</v>
      </c>
      <c r="D4439" s="4" t="s">
        <v>248</v>
      </c>
      <c r="E4439" s="4" t="str">
        <f>IF(COUNTIF($E$2:E4438,"Begin: " &amp; C4439 &amp; "-" &amp; D4439 &amp; "-" &amp; H4439)=0,"Begin: " &amp; C4439 &amp; "-" &amp; D4439 &amp; "-" &amp; H4439,IF((C4439 &amp; "-" &amp; D4439 &amp; "-" &amp; H4439)&lt;&gt;(C4440 &amp; "-" &amp; D4440 &amp; "-" &amp; H4440),"End: " &amp; C4439 &amp; "-" &amp; D4439 &amp; "-" &amp; H4439,""))</f>
        <v/>
      </c>
      <c r="F4439" s="4" t="str">
        <f t="shared" si="1023"/>
        <v>Wall Street Journal-GDP-08-2019</v>
      </c>
      <c r="G4439" s="7">
        <v>43687</v>
      </c>
      <c r="H4439" s="7" t="str">
        <f t="shared" si="1024"/>
        <v>08-2019</v>
      </c>
      <c r="I4439" s="7" t="str">
        <f t="shared" ca="1" si="1025"/>
        <v>Wall Street Journal: Independent Consultant-GDP-08-2019</v>
      </c>
      <c r="J4439" s="4" t="str">
        <f t="shared" ca="1" si="1026"/>
        <v>GDP-Independent Consultant:08-2019</v>
      </c>
      <c r="K4439" t="s">
        <v>805</v>
      </c>
      <c r="CL4439">
        <v>2</v>
      </c>
      <c r="CM4439">
        <v>1.6</v>
      </c>
      <c r="CN4439">
        <v>0.9</v>
      </c>
      <c r="CO4439">
        <v>-0.1</v>
      </c>
      <c r="CP4439">
        <v>-0.4</v>
      </c>
      <c r="CQ4439">
        <v>-0.5</v>
      </c>
    </row>
    <row r="4440" spans="1:95" x14ac:dyDescent="0.55000000000000004">
      <c r="A4440" s="4" t="str">
        <f t="shared" ca="1" si="1021"/>
        <v>Oxford Economics</v>
      </c>
      <c r="B4440" s="4" t="str">
        <f t="shared" si="1022"/>
        <v>Greg Daco</v>
      </c>
      <c r="C4440" s="4" t="s">
        <v>246</v>
      </c>
      <c r="D4440" s="4" t="s">
        <v>248</v>
      </c>
      <c r="E4440" s="4" t="str">
        <f>IF(COUNTIF($E$2:E4439,"Begin: " &amp; C4440 &amp; "-" &amp; D4440 &amp; "-" &amp; H4440)=0,"Begin: " &amp; C4440 &amp; "-" &amp; D4440 &amp; "-" &amp; H4440,IF((C4440 &amp; "-" &amp; D4440 &amp; "-" &amp; H4440)&lt;&gt;(C4441 &amp; "-" &amp; D4441 &amp; "-" &amp; H4441),"End: " &amp; C4440 &amp; "-" &amp; D4440 &amp; "-" &amp; H4440,""))</f>
        <v/>
      </c>
      <c r="F4440" s="4" t="str">
        <f t="shared" si="1023"/>
        <v>Wall Street Journal-GDP-08-2019</v>
      </c>
      <c r="G4440" s="7">
        <v>43687</v>
      </c>
      <c r="H4440" s="7" t="str">
        <f t="shared" si="1024"/>
        <v>08-2019</v>
      </c>
      <c r="I4440" s="7" t="str">
        <f t="shared" ca="1" si="1025"/>
        <v>Wall Street Journal: Oxford Economics-GDP-08-2019</v>
      </c>
      <c r="J4440" s="4" t="str">
        <f t="shared" ca="1" si="1026"/>
        <v>GDP-Oxford Economics:08-2019</v>
      </c>
      <c r="K4440" t="s">
        <v>429</v>
      </c>
      <c r="CL4440">
        <v>2.0550000000000002</v>
      </c>
      <c r="CM4440">
        <v>1.821</v>
      </c>
      <c r="CN4440">
        <v>1.9910000000000001</v>
      </c>
      <c r="CO4440">
        <v>1.393</v>
      </c>
      <c r="CP4440">
        <v>2.1760000000000002</v>
      </c>
      <c r="CQ4440">
        <v>1.7310000000000001</v>
      </c>
    </row>
    <row r="4441" spans="1:95" x14ac:dyDescent="0.55000000000000004">
      <c r="A4441" s="4" t="str">
        <f t="shared" ca="1" si="1021"/>
        <v>Georgia State University</v>
      </c>
      <c r="B4441" s="4" t="str">
        <f t="shared" si="1022"/>
        <v>Rajeev Dhawan</v>
      </c>
      <c r="C4441" s="4" t="s">
        <v>246</v>
      </c>
      <c r="D4441" s="4" t="s">
        <v>248</v>
      </c>
      <c r="E4441" s="4" t="str">
        <f>IF(COUNTIF($E$2:E4440,"Begin: " &amp; C4441 &amp; "-" &amp; D4441 &amp; "-" &amp; H4441)=0,"Begin: " &amp; C4441 &amp; "-" &amp; D4441 &amp; "-" &amp; H4441,IF((C4441 &amp; "-" &amp; D4441 &amp; "-" &amp; H4441)&lt;&gt;(C4442 &amp; "-" &amp; D4442 &amp; "-" &amp; H4442),"End: " &amp; C4441 &amp; "-" &amp; D4441 &amp; "-" &amp; H4441,""))</f>
        <v/>
      </c>
      <c r="F4441" s="4" t="str">
        <f t="shared" si="1023"/>
        <v>Wall Street Journal-GDP-08-2019</v>
      </c>
      <c r="G4441" s="7">
        <v>43687</v>
      </c>
      <c r="H4441" s="7" t="str">
        <f t="shared" si="1024"/>
        <v>08-2019</v>
      </c>
      <c r="I4441" s="7" t="str">
        <f t="shared" ca="1" si="1025"/>
        <v>Wall Street Journal: Georgia State University-GDP-08-2019</v>
      </c>
      <c r="J4441" s="4" t="str">
        <f t="shared" ca="1" si="1026"/>
        <v>GDP-Georgia State University:08-2019</v>
      </c>
      <c r="K4441" t="s">
        <v>430</v>
      </c>
      <c r="CM4441">
        <v>1.8</v>
      </c>
      <c r="CN4441">
        <v>1.6</v>
      </c>
      <c r="CO4441">
        <v>1.6</v>
      </c>
      <c r="CP4441">
        <v>1.7</v>
      </c>
      <c r="CQ4441">
        <v>1.7</v>
      </c>
    </row>
    <row r="4442" spans="1:95" x14ac:dyDescent="0.55000000000000004">
      <c r="A4442" s="4" t="str">
        <f t="shared" ca="1" si="1021"/>
        <v>National Association of Home Builders</v>
      </c>
      <c r="B4442" s="4" t="str">
        <f t="shared" si="1022"/>
        <v>Robert Dietz</v>
      </c>
      <c r="C4442" s="4" t="s">
        <v>246</v>
      </c>
      <c r="D4442" s="4" t="s">
        <v>248</v>
      </c>
      <c r="E4442" s="4" t="str">
        <f>IF(COUNTIF($E$2:E4441,"Begin: " &amp; C4442 &amp; "-" &amp; D4442 &amp; "-" &amp; H4442)=0,"Begin: " &amp; C4442 &amp; "-" &amp; D4442 &amp; "-" &amp; H4442,IF((C4442 &amp; "-" &amp; D4442 &amp; "-" &amp; H4442)&lt;&gt;(C4443 &amp; "-" &amp; D4443 &amp; "-" &amp; H4443),"End: " &amp; C4442 &amp; "-" &amp; D4442 &amp; "-" &amp; H4442,""))</f>
        <v/>
      </c>
      <c r="F4442" s="4" t="str">
        <f t="shared" si="1023"/>
        <v>Wall Street Journal-GDP-08-2019</v>
      </c>
      <c r="G4442" s="7">
        <v>43687</v>
      </c>
      <c r="H4442" s="7" t="str">
        <f t="shared" si="1024"/>
        <v>08-2019</v>
      </c>
      <c r="I4442" s="7" t="str">
        <f t="shared" ca="1" si="1025"/>
        <v>Wall Street Journal: National Association of Home Builders-GDP-08-2019</v>
      </c>
      <c r="J4442" s="4" t="str">
        <f t="shared" ca="1" si="1026"/>
        <v>GDP-National Association of Home Builders:08-2019</v>
      </c>
      <c r="K4442" t="s">
        <v>754</v>
      </c>
      <c r="CL4442">
        <v>1.6</v>
      </c>
      <c r="CM4442">
        <v>1.8</v>
      </c>
      <c r="CN4442">
        <v>1.9</v>
      </c>
      <c r="CO4442">
        <v>1.8</v>
      </c>
      <c r="CP4442">
        <v>2</v>
      </c>
      <c r="CQ4442">
        <v>1.6</v>
      </c>
    </row>
    <row r="4443" spans="1:95" x14ac:dyDescent="0.55000000000000004">
      <c r="A4443" s="4" t="str">
        <f t="shared" ca="1" si="1021"/>
        <v>Fannie Mae</v>
      </c>
      <c r="B4443" s="4" t="str">
        <f t="shared" si="1022"/>
        <v>Douglas Duncan</v>
      </c>
      <c r="C4443" s="4" t="s">
        <v>246</v>
      </c>
      <c r="D4443" s="4" t="s">
        <v>248</v>
      </c>
      <c r="E4443" s="4" t="str">
        <f>IF(COUNTIF($E$2:E4442,"Begin: " &amp; C4443 &amp; "-" &amp; D4443 &amp; "-" &amp; H4443)=0,"Begin: " &amp; C4443 &amp; "-" &amp; D4443 &amp; "-" &amp; H4443,IF((C4443 &amp; "-" &amp; D4443 &amp; "-" &amp; H4443)&lt;&gt;(C4444 &amp; "-" &amp; D4444 &amp; "-" &amp; H4444),"End: " &amp; C4443 &amp; "-" &amp; D4443 &amp; "-" &amp; H4443,""))</f>
        <v/>
      </c>
      <c r="F4443" s="4" t="str">
        <f t="shared" si="1023"/>
        <v>Wall Street Journal-GDP-08-2019</v>
      </c>
      <c r="G4443" s="7">
        <v>43687</v>
      </c>
      <c r="H4443" s="7" t="str">
        <f t="shared" si="1024"/>
        <v>08-2019</v>
      </c>
      <c r="I4443" s="7" t="str">
        <f t="shared" ca="1" si="1025"/>
        <v>Wall Street Journal: Fannie Mae-GDP-08-2019</v>
      </c>
      <c r="J4443" s="4" t="str">
        <f t="shared" ca="1" si="1026"/>
        <v>GDP-Fannie Mae:08-2019</v>
      </c>
      <c r="K4443" t="s">
        <v>206</v>
      </c>
      <c r="CL4443">
        <v>2.1</v>
      </c>
      <c r="CM4443">
        <v>1.9</v>
      </c>
      <c r="CN4443">
        <v>1.8</v>
      </c>
      <c r="CO4443">
        <v>2</v>
      </c>
      <c r="CP4443">
        <v>1.9</v>
      </c>
      <c r="CQ4443">
        <v>1.7</v>
      </c>
    </row>
    <row r="4444" spans="1:95" x14ac:dyDescent="0.55000000000000004">
      <c r="A4444" s="4" t="str">
        <f t="shared" ca="1" si="1021"/>
        <v>Comerica Bank</v>
      </c>
      <c r="B4444" s="4" t="str">
        <f t="shared" si="1022"/>
        <v>Robert Dye</v>
      </c>
      <c r="C4444" s="4" t="s">
        <v>246</v>
      </c>
      <c r="D4444" s="4" t="s">
        <v>248</v>
      </c>
      <c r="E4444" s="4" t="str">
        <f>IF(COUNTIF($E$2:E4443,"Begin: " &amp; C4444 &amp; "-" &amp; D4444 &amp; "-" &amp; H4444)=0,"Begin: " &amp; C4444 &amp; "-" &amp; D4444 &amp; "-" &amp; H4444,IF((C4444 &amp; "-" &amp; D4444 &amp; "-" &amp; H4444)&lt;&gt;(C4445 &amp; "-" &amp; D4445 &amp; "-" &amp; H4445),"End: " &amp; C4444 &amp; "-" &amp; D4444 &amp; "-" &amp; H4444,""))</f>
        <v/>
      </c>
      <c r="F4444" s="4" t="str">
        <f t="shared" si="1023"/>
        <v>Wall Street Journal-GDP-08-2019</v>
      </c>
      <c r="G4444" s="7">
        <v>43687</v>
      </c>
      <c r="H4444" s="7" t="str">
        <f t="shared" si="1024"/>
        <v>08-2019</v>
      </c>
      <c r="I4444" s="7" t="str">
        <f t="shared" ca="1" si="1025"/>
        <v>Wall Street Journal: Comerica Bank-GDP-08-2019</v>
      </c>
      <c r="J4444" s="4" t="str">
        <f t="shared" ca="1" si="1026"/>
        <v>GDP-Comerica Bank:08-2019</v>
      </c>
      <c r="K4444" t="s">
        <v>207</v>
      </c>
      <c r="CL4444">
        <v>2.1</v>
      </c>
      <c r="CM4444">
        <v>1.9</v>
      </c>
      <c r="CN4444">
        <v>2.2000000000000002</v>
      </c>
      <c r="CO4444">
        <v>2.2999999999999998</v>
      </c>
      <c r="CP4444">
        <v>2.2000000000000002</v>
      </c>
      <c r="CQ4444">
        <v>2.2000000000000002</v>
      </c>
    </row>
    <row r="4445" spans="1:95" x14ac:dyDescent="0.55000000000000004">
      <c r="A4445" s="4" t="str">
        <f t="shared" ca="1" si="1021"/>
        <v>PNC Financial Services Group</v>
      </c>
      <c r="B4445" s="4" t="str">
        <f t="shared" si="1022"/>
        <v>Augustine Faucher</v>
      </c>
      <c r="C4445" s="4" t="s">
        <v>246</v>
      </c>
      <c r="D4445" s="4" t="s">
        <v>248</v>
      </c>
      <c r="E4445" s="4" t="str">
        <f>IF(COUNTIF($E$2:E4444,"Begin: " &amp; C4445 &amp; "-" &amp; D4445 &amp; "-" &amp; H4445)=0,"Begin: " &amp; C4445 &amp; "-" &amp; D4445 &amp; "-" &amp; H4445,IF((C4445 &amp; "-" &amp; D4445 &amp; "-" &amp; H4445)&lt;&gt;(C4446 &amp; "-" &amp; D4446 &amp; "-" &amp; H4446),"End: " &amp; C4445 &amp; "-" &amp; D4445 &amp; "-" &amp; H4445,""))</f>
        <v/>
      </c>
      <c r="F4445" s="4" t="str">
        <f t="shared" si="1023"/>
        <v>Wall Street Journal-GDP-08-2019</v>
      </c>
      <c r="G4445" s="7">
        <v>43687</v>
      </c>
      <c r="H4445" s="7" t="str">
        <f t="shared" si="1024"/>
        <v>08-2019</v>
      </c>
      <c r="I4445" s="7" t="str">
        <f t="shared" ca="1" si="1025"/>
        <v>Wall Street Journal: PNC Financial Services Group-GDP-08-2019</v>
      </c>
      <c r="J4445" s="4" t="str">
        <f t="shared" ca="1" si="1026"/>
        <v>GDP-PNC Financial Services Group:08-2019</v>
      </c>
      <c r="K4445" t="s">
        <v>769</v>
      </c>
      <c r="CL4445">
        <v>2.1</v>
      </c>
      <c r="CM4445">
        <v>2</v>
      </c>
      <c r="CN4445">
        <v>1.6</v>
      </c>
      <c r="CO4445">
        <v>1.5</v>
      </c>
      <c r="CP4445">
        <v>1.5</v>
      </c>
      <c r="CQ4445">
        <v>1.5</v>
      </c>
    </row>
    <row r="4446" spans="1:95" x14ac:dyDescent="0.55000000000000004">
      <c r="A4446" s="4" t="str">
        <f t="shared" ca="1" si="1021"/>
        <v>California Lutheran University</v>
      </c>
      <c r="B4446" s="4" t="str">
        <f t="shared" si="1022"/>
        <v>Matthew Fienup/Dan Hamilton</v>
      </c>
      <c r="C4446" s="4" t="s">
        <v>246</v>
      </c>
      <c r="D4446" s="4" t="s">
        <v>248</v>
      </c>
      <c r="E4446" s="4" t="str">
        <f>IF(COUNTIF($E$2:E4445,"Begin: " &amp; C4446 &amp; "-" &amp; D4446 &amp; "-" &amp; H4446)=0,"Begin: " &amp; C4446 &amp; "-" &amp; D4446 &amp; "-" &amp; H4446,IF((C4446 &amp; "-" &amp; D4446 &amp; "-" &amp; H4446)&lt;&gt;(C4447 &amp; "-" &amp; D4447 &amp; "-" &amp; H4447),"End: " &amp; C4446 &amp; "-" &amp; D4446 &amp; "-" &amp; H4446,""))</f>
        <v/>
      </c>
      <c r="F4446" s="4" t="str">
        <f t="shared" si="1023"/>
        <v>Wall Street Journal-GDP-08-2019</v>
      </c>
      <c r="G4446" s="7">
        <v>43687</v>
      </c>
      <c r="H4446" s="7" t="str">
        <f t="shared" si="1024"/>
        <v>08-2019</v>
      </c>
      <c r="I4446" s="7" t="str">
        <f t="shared" ca="1" si="1025"/>
        <v>Wall Street Journal: California Lutheran University-GDP-08-2019</v>
      </c>
      <c r="J4446" s="4" t="str">
        <f t="shared" ca="1" si="1026"/>
        <v>GDP-California Lutheran University:08-2019</v>
      </c>
      <c r="K4446" t="s">
        <v>796</v>
      </c>
      <c r="CL4446">
        <v>2.1</v>
      </c>
      <c r="CM4446">
        <v>2.2000000000000002</v>
      </c>
      <c r="CN4446">
        <v>2.2000000000000002</v>
      </c>
      <c r="CO4446">
        <v>2.1</v>
      </c>
      <c r="CP4446">
        <v>2.1</v>
      </c>
      <c r="CQ4446">
        <v>2</v>
      </c>
    </row>
    <row r="4447" spans="1:95" x14ac:dyDescent="0.55000000000000004">
      <c r="A4447" s="4" t="str">
        <f t="shared" ca="1" si="1021"/>
        <v>MFR</v>
      </c>
      <c r="B4447" s="4" t="str">
        <f t="shared" si="1022"/>
        <v>Maria Fiorini Ramirez/Joshua Shapiro</v>
      </c>
      <c r="C4447" s="4" t="s">
        <v>246</v>
      </c>
      <c r="D4447" s="4" t="s">
        <v>248</v>
      </c>
      <c r="E4447" s="4" t="str">
        <f>IF(COUNTIF($E$2:E4446,"Begin: " &amp; C4447 &amp; "-" &amp; D4447 &amp; "-" &amp; H4447)=0,"Begin: " &amp; C4447 &amp; "-" &amp; D4447 &amp; "-" &amp; H4447,IF((C4447 &amp; "-" &amp; D4447 &amp; "-" &amp; H4447)&lt;&gt;(C4448 &amp; "-" &amp; D4448 &amp; "-" &amp; H4448),"End: " &amp; C4447 &amp; "-" &amp; D4447 &amp; "-" &amp; H4447,""))</f>
        <v/>
      </c>
      <c r="F4447" s="4" t="str">
        <f t="shared" si="1023"/>
        <v>Wall Street Journal-GDP-08-2019</v>
      </c>
      <c r="G4447" s="7">
        <v>43687</v>
      </c>
      <c r="H4447" s="7" t="str">
        <f t="shared" si="1024"/>
        <v>08-2019</v>
      </c>
      <c r="I4447" s="7" t="str">
        <f t="shared" ca="1" si="1025"/>
        <v>Wall Street Journal: MFR-GDP-08-2019</v>
      </c>
      <c r="J4447" s="4" t="str">
        <f t="shared" ca="1" si="1026"/>
        <v>GDP-MFR:08-2019</v>
      </c>
      <c r="K4447" t="s">
        <v>208</v>
      </c>
      <c r="CL4447">
        <v>2.1</v>
      </c>
      <c r="CM4447">
        <v>2.1</v>
      </c>
      <c r="CN4447">
        <v>1.7</v>
      </c>
      <c r="CO4447">
        <v>1.4</v>
      </c>
      <c r="CP4447">
        <v>1.3</v>
      </c>
      <c r="CQ4447">
        <v>1</v>
      </c>
    </row>
    <row r="4448" spans="1:95" x14ac:dyDescent="0.55000000000000004">
      <c r="A4448" s="4" t="str">
        <f t="shared" ca="1" si="1021"/>
        <v>Chamber of Commerce</v>
      </c>
      <c r="B4448" s="4" t="str">
        <f t="shared" si="1022"/>
        <v>J.D. Foster</v>
      </c>
      <c r="C4448" s="4" t="s">
        <v>246</v>
      </c>
      <c r="D4448" s="4" t="s">
        <v>248</v>
      </c>
      <c r="E4448" s="4" t="str">
        <f>IF(COUNTIF($E$2:E4447,"Begin: " &amp; C4448 &amp; "-" &amp; D4448 &amp; "-" &amp; H4448)=0,"Begin: " &amp; C4448 &amp; "-" &amp; D4448 &amp; "-" &amp; H4448,IF((C4448 &amp; "-" &amp; D4448 &amp; "-" &amp; H4448)&lt;&gt;(C4449 &amp; "-" &amp; D4449 &amp; "-" &amp; H4449),"End: " &amp; C4448 &amp; "-" &amp; D4448 &amp; "-" &amp; H4448,""))</f>
        <v/>
      </c>
      <c r="F4448" s="4" t="str">
        <f t="shared" si="1023"/>
        <v>Wall Street Journal-GDP-08-2019</v>
      </c>
      <c r="G4448" s="7">
        <v>43687</v>
      </c>
      <c r="H4448" s="7" t="str">
        <f t="shared" si="1024"/>
        <v>08-2019</v>
      </c>
      <c r="I4448" s="7" t="str">
        <f t="shared" ca="1" si="1025"/>
        <v>Wall Street Journal: Chamber of Commerce-GDP-08-2019</v>
      </c>
      <c r="J4448" s="4" t="str">
        <f t="shared" ca="1" si="1026"/>
        <v>GDP-Chamber of Commerce:08-2019</v>
      </c>
      <c r="K4448" t="s">
        <v>766</v>
      </c>
      <c r="CL4448">
        <v>2.1</v>
      </c>
      <c r="CM4448">
        <v>2</v>
      </c>
      <c r="CN4448">
        <v>2.5</v>
      </c>
      <c r="CO4448">
        <v>2.2999999999999998</v>
      </c>
      <c r="CP4448">
        <v>2.1</v>
      </c>
      <c r="CQ4448">
        <v>2.2000000000000002</v>
      </c>
    </row>
    <row r="4449" spans="1:95" x14ac:dyDescent="0.55000000000000004">
      <c r="A4449" s="4" t="str">
        <f t="shared" ca="1" si="1021"/>
        <v>Mortgage Bankers Association</v>
      </c>
      <c r="B4449" s="4" t="str">
        <f t="shared" si="1022"/>
        <v>Mike Fratantoni</v>
      </c>
      <c r="C4449" s="4" t="s">
        <v>246</v>
      </c>
      <c r="D4449" s="4" t="s">
        <v>248</v>
      </c>
      <c r="E4449" s="4" t="str">
        <f>IF(COUNTIF($E$2:E4448,"Begin: " &amp; C4449 &amp; "-" &amp; D4449 &amp; "-" &amp; H4449)=0,"Begin: " &amp; C4449 &amp; "-" &amp; D4449 &amp; "-" &amp; H4449,IF((C4449 &amp; "-" &amp; D4449 &amp; "-" &amp; H4449)&lt;&gt;(C4450 &amp; "-" &amp; D4450 &amp; "-" &amp; H4450),"End: " &amp; C4449 &amp; "-" &amp; D4449 &amp; "-" &amp; H4449,""))</f>
        <v/>
      </c>
      <c r="F4449" s="4" t="str">
        <f t="shared" si="1023"/>
        <v>Wall Street Journal-GDP-08-2019</v>
      </c>
      <c r="G4449" s="7">
        <v>43687</v>
      </c>
      <c r="H4449" s="7" t="str">
        <f t="shared" si="1024"/>
        <v>08-2019</v>
      </c>
      <c r="I4449" s="7" t="str">
        <f t="shared" ca="1" si="1025"/>
        <v>Wall Street Journal: Mortgage Bankers Association-GDP-08-2019</v>
      </c>
      <c r="J4449" s="4" t="str">
        <f t="shared" ca="1" si="1026"/>
        <v>GDP-Mortgage Bankers Association:08-2019</v>
      </c>
      <c r="K4449" t="s">
        <v>209</v>
      </c>
      <c r="CL4449">
        <v>2.1</v>
      </c>
      <c r="CM4449">
        <v>1.7</v>
      </c>
      <c r="CN4449">
        <v>1.7</v>
      </c>
      <c r="CO4449">
        <v>0.9</v>
      </c>
      <c r="CP4449">
        <v>0.9</v>
      </c>
      <c r="CQ4449">
        <v>1.2</v>
      </c>
    </row>
    <row r="4450" spans="1:95" x14ac:dyDescent="0.55000000000000004">
      <c r="A4450" s="4" t="str">
        <f t="shared" ca="1" si="1021"/>
        <v>Robert Fry Economics LLC</v>
      </c>
      <c r="B4450" s="4" t="str">
        <f t="shared" si="1022"/>
        <v>Robert Fry</v>
      </c>
      <c r="C4450" s="4" t="s">
        <v>246</v>
      </c>
      <c r="D4450" s="4" t="s">
        <v>248</v>
      </c>
      <c r="E4450" s="4" t="str">
        <f>IF(COUNTIF($E$2:E4449,"Begin: " &amp; C4450 &amp; "-" &amp; D4450 &amp; "-" &amp; H4450)=0,"Begin: " &amp; C4450 &amp; "-" &amp; D4450 &amp; "-" &amp; H4450,IF((C4450 &amp; "-" &amp; D4450 &amp; "-" &amp; H4450)&lt;&gt;(C4451 &amp; "-" &amp; D4451 &amp; "-" &amp; H4451),"End: " &amp; C4450 &amp; "-" &amp; D4450 &amp; "-" &amp; H4450,""))</f>
        <v/>
      </c>
      <c r="F4450" s="4" t="str">
        <f t="shared" si="1023"/>
        <v>Wall Street Journal-GDP-08-2019</v>
      </c>
      <c r="G4450" s="7">
        <v>43687</v>
      </c>
      <c r="H4450" s="7" t="str">
        <f t="shared" si="1024"/>
        <v>08-2019</v>
      </c>
      <c r="I4450" s="7" t="str">
        <f t="shared" ca="1" si="1025"/>
        <v>Wall Street Journal: Robert Fry Economics LLC-GDP-08-2019</v>
      </c>
      <c r="J4450" s="4" t="str">
        <f t="shared" ca="1" si="1026"/>
        <v>GDP-Robert Fry Economics LLC:08-2019</v>
      </c>
      <c r="K4450" t="s">
        <v>764</v>
      </c>
      <c r="CL4450">
        <v>2.1</v>
      </c>
      <c r="CM4450">
        <v>1.5</v>
      </c>
      <c r="CN4450">
        <v>2</v>
      </c>
      <c r="CO4450">
        <v>3</v>
      </c>
      <c r="CP4450">
        <v>3</v>
      </c>
      <c r="CQ4450">
        <v>3</v>
      </c>
    </row>
    <row r="4451" spans="1:95" x14ac:dyDescent="0.55000000000000004">
      <c r="A4451" s="4" t="str">
        <f t="shared" ca="1" si="1021"/>
        <v>Societe Generale</v>
      </c>
      <c r="B4451" s="4" t="str">
        <f t="shared" si="1022"/>
        <v>Stephen Gallagher</v>
      </c>
      <c r="C4451" s="4" t="s">
        <v>246</v>
      </c>
      <c r="D4451" s="4" t="s">
        <v>248</v>
      </c>
      <c r="E4451" s="4" t="str">
        <f>IF(COUNTIF($E$2:E4450,"Begin: " &amp; C4451 &amp; "-" &amp; D4451 &amp; "-" &amp; H4451)=0,"Begin: " &amp; C4451 &amp; "-" &amp; D4451 &amp; "-" &amp; H4451,IF((C4451 &amp; "-" &amp; D4451 &amp; "-" &amp; H4451)&lt;&gt;(C4452 &amp; "-" &amp; D4452 &amp; "-" &amp; H4452),"End: " &amp; C4451 &amp; "-" &amp; D4451 &amp; "-" &amp; H4451,""))</f>
        <v/>
      </c>
      <c r="F4451" s="4" t="str">
        <f t="shared" si="1023"/>
        <v>Wall Street Journal-GDP-08-2019</v>
      </c>
      <c r="G4451" s="7">
        <v>43687</v>
      </c>
      <c r="H4451" s="7" t="str">
        <f t="shared" si="1024"/>
        <v>08-2019</v>
      </c>
      <c r="I4451" s="7" t="str">
        <f t="shared" ca="1" si="1025"/>
        <v>Wall Street Journal: Societe Generale-GDP-08-2019</v>
      </c>
      <c r="J4451" s="4" t="str">
        <f t="shared" ca="1" si="1026"/>
        <v>GDP-Societe Generale:08-2019</v>
      </c>
      <c r="K4451" t="s">
        <v>657</v>
      </c>
      <c r="CL4451">
        <v>2.1</v>
      </c>
      <c r="CM4451">
        <v>2.2000000000000002</v>
      </c>
      <c r="CN4451">
        <v>0.9</v>
      </c>
      <c r="CO4451">
        <v>0.9</v>
      </c>
      <c r="CP4451">
        <v>-1.2</v>
      </c>
      <c r="CQ4451">
        <v>-1.3</v>
      </c>
    </row>
    <row r="4452" spans="1:95" x14ac:dyDescent="0.55000000000000004">
      <c r="A4452" s="4" t="str">
        <f t="shared" ca="1" si="1021"/>
        <v>Barclays</v>
      </c>
      <c r="B4452" s="4" t="str">
        <f t="shared" si="1022"/>
        <v>Michael Gapen*</v>
      </c>
      <c r="C4452" s="4" t="s">
        <v>246</v>
      </c>
      <c r="D4452" s="4" t="s">
        <v>248</v>
      </c>
      <c r="E4452" s="4" t="str">
        <f>IF(COUNTIF($E$2:E4451,"Begin: " &amp; C4452 &amp; "-" &amp; D4452 &amp; "-" &amp; H4452)=0,"Begin: " &amp; C4452 &amp; "-" &amp; D4452 &amp; "-" &amp; H4452,IF((C4452 &amp; "-" &amp; D4452 &amp; "-" &amp; H4452)&lt;&gt;(C4453 &amp; "-" &amp; D4453 &amp; "-" &amp; H4453),"End: " &amp; C4452 &amp; "-" &amp; D4452 &amp; "-" &amp; H4452,""))</f>
        <v/>
      </c>
      <c r="F4452" s="4" t="str">
        <f t="shared" si="1023"/>
        <v>Wall Street Journal-GDP-08-2019</v>
      </c>
      <c r="G4452" s="7">
        <v>43687</v>
      </c>
      <c r="H4452" s="7" t="str">
        <f t="shared" si="1024"/>
        <v>08-2019</v>
      </c>
      <c r="I4452" s="7" t="str">
        <f t="shared" ca="1" si="1025"/>
        <v>Wall Street Journal: Barclays-GDP-08-2019</v>
      </c>
      <c r="J4452" s="4" t="str">
        <f t="shared" ca="1" si="1026"/>
        <v>GDP-Barclays:08-2019</v>
      </c>
      <c r="K4452" t="s">
        <v>815</v>
      </c>
    </row>
    <row r="4453" spans="1:95" x14ac:dyDescent="0.55000000000000004">
      <c r="A4453" s="4" t="str">
        <f t="shared" ca="1" si="1021"/>
        <v>NatWest Markets</v>
      </c>
      <c r="B4453" s="4" t="str">
        <f t="shared" si="1022"/>
        <v>Michelle Girard*</v>
      </c>
      <c r="C4453" s="4" t="s">
        <v>246</v>
      </c>
      <c r="D4453" s="4" t="s">
        <v>248</v>
      </c>
      <c r="E4453" s="4" t="str">
        <f>IF(COUNTIF($E$2:E4452,"Begin: " &amp; C4453 &amp; "-" &amp; D4453 &amp; "-" &amp; H4453)=0,"Begin: " &amp; C4453 &amp; "-" &amp; D4453 &amp; "-" &amp; H4453,IF((C4453 &amp; "-" &amp; D4453 &amp; "-" &amp; H4453)&lt;&gt;(C4454 &amp; "-" &amp; D4454 &amp; "-" &amp; H4454),"End: " &amp; C4453 &amp; "-" &amp; D4453 &amp; "-" &amp; H4453,""))</f>
        <v/>
      </c>
      <c r="F4453" s="4" t="str">
        <f t="shared" si="1023"/>
        <v>Wall Street Journal-GDP-08-2019</v>
      </c>
      <c r="G4453" s="7">
        <v>43687</v>
      </c>
      <c r="H4453" s="7" t="str">
        <f t="shared" si="1024"/>
        <v>08-2019</v>
      </c>
      <c r="I4453" s="7" t="str">
        <f t="shared" ca="1" si="1025"/>
        <v>Wall Street Journal: NatWest Markets-GDP-08-2019</v>
      </c>
      <c r="J4453" s="4" t="str">
        <f t="shared" ca="1" si="1026"/>
        <v>GDP-NatWest Markets:08-2019</v>
      </c>
      <c r="K4453" t="s">
        <v>816</v>
      </c>
    </row>
    <row r="4454" spans="1:95" x14ac:dyDescent="0.55000000000000004">
      <c r="A4454" s="4" t="str">
        <f t="shared" ca="1" si="1021"/>
        <v>BMO Capital</v>
      </c>
      <c r="B4454" s="4" t="str">
        <f t="shared" si="1022"/>
        <v>Michael Gregory*</v>
      </c>
      <c r="C4454" s="4" t="s">
        <v>246</v>
      </c>
      <c r="D4454" s="4" t="s">
        <v>248</v>
      </c>
      <c r="E4454" s="4" t="str">
        <f>IF(COUNTIF($E$2:E4453,"Begin: " &amp; C4454 &amp; "-" &amp; D4454 &amp; "-" &amp; H4454)=0,"Begin: " &amp; C4454 &amp; "-" &amp; D4454 &amp; "-" &amp; H4454,IF((C4454 &amp; "-" &amp; D4454 &amp; "-" &amp; H4454)&lt;&gt;(C4455 &amp; "-" &amp; D4455 &amp; "-" &amp; H4455),"End: " &amp; C4454 &amp; "-" &amp; D4454 &amp; "-" &amp; H4454,""))</f>
        <v/>
      </c>
      <c r="F4454" s="4" t="str">
        <f t="shared" si="1023"/>
        <v>Wall Street Journal-GDP-08-2019</v>
      </c>
      <c r="G4454" s="7">
        <v>43687</v>
      </c>
      <c r="H4454" s="7" t="str">
        <f t="shared" si="1024"/>
        <v>08-2019</v>
      </c>
      <c r="I4454" s="7" t="str">
        <f t="shared" ca="1" si="1025"/>
        <v>Wall Street Journal: BMO Capital-GDP-08-2019</v>
      </c>
      <c r="J4454" s="4" t="str">
        <f t="shared" ca="1" si="1026"/>
        <v>GDP-BMO Capital:08-2019</v>
      </c>
      <c r="K4454" t="s">
        <v>839</v>
      </c>
    </row>
    <row r="4455" spans="1:95" x14ac:dyDescent="0.55000000000000004">
      <c r="A4455" s="4" t="str">
        <f t="shared" ca="1" si="1021"/>
        <v>TD Securities</v>
      </c>
      <c r="B4455" s="4" t="str">
        <f t="shared" si="1022"/>
        <v>Michael Hanson*</v>
      </c>
      <c r="C4455" s="4" t="s">
        <v>246</v>
      </c>
      <c r="D4455" s="4" t="s">
        <v>248</v>
      </c>
      <c r="E4455" s="4" t="str">
        <f>IF(COUNTIF($E$2:E4454,"Begin: " &amp; C4455 &amp; "-" &amp; D4455 &amp; "-" &amp; H4455)=0,"Begin: " &amp; C4455 &amp; "-" &amp; D4455 &amp; "-" &amp; H4455,IF((C4455 &amp; "-" &amp; D4455 &amp; "-" &amp; H4455)&lt;&gt;(C4456 &amp; "-" &amp; D4456 &amp; "-" &amp; H4456),"End: " &amp; C4455 &amp; "-" &amp; D4455 &amp; "-" &amp; H4455,""))</f>
        <v/>
      </c>
      <c r="F4455" s="4" t="str">
        <f t="shared" si="1023"/>
        <v>Wall Street Journal-GDP-08-2019</v>
      </c>
      <c r="G4455" s="7">
        <v>43687</v>
      </c>
      <c r="H4455" s="7" t="str">
        <f t="shared" si="1024"/>
        <v>08-2019</v>
      </c>
      <c r="I4455" s="7" t="str">
        <f t="shared" ca="1" si="1025"/>
        <v>Wall Street Journal: TD Securities-GDP-08-2019</v>
      </c>
      <c r="J4455" s="4" t="str">
        <f t="shared" ca="1" si="1026"/>
        <v>GDP-TD Securities:08-2019</v>
      </c>
      <c r="K4455" t="s">
        <v>834</v>
      </c>
    </row>
    <row r="4456" spans="1:95" x14ac:dyDescent="0.55000000000000004">
      <c r="A4456" s="4" t="str">
        <f t="shared" ca="1" si="1021"/>
        <v>Goldman Sachs</v>
      </c>
      <c r="B4456" s="4" t="str">
        <f t="shared" si="1022"/>
        <v>Jan Hatzius</v>
      </c>
      <c r="C4456" s="4" t="s">
        <v>246</v>
      </c>
      <c r="D4456" s="4" t="s">
        <v>248</v>
      </c>
      <c r="E4456" s="4" t="str">
        <f>IF(COUNTIF($E$2:E4455,"Begin: " &amp; C4456 &amp; "-" &amp; D4456 &amp; "-" &amp; H4456)=0,"Begin: " &amp; C4456 &amp; "-" &amp; D4456 &amp; "-" &amp; H4456,IF((C4456 &amp; "-" &amp; D4456 &amp; "-" &amp; H4456)&lt;&gt;(C4457 &amp; "-" &amp; D4457 &amp; "-" &amp; H4457),"End: " &amp; C4456 &amp; "-" &amp; D4456 &amp; "-" &amp; H4456,""))</f>
        <v/>
      </c>
      <c r="F4456" s="4" t="str">
        <f t="shared" si="1023"/>
        <v>Wall Street Journal-GDP-08-2019</v>
      </c>
      <c r="G4456" s="7">
        <v>43687</v>
      </c>
      <c r="H4456" s="7" t="str">
        <f t="shared" si="1024"/>
        <v>08-2019</v>
      </c>
      <c r="I4456" s="7" t="str">
        <f t="shared" ca="1" si="1025"/>
        <v>Wall Street Journal: Goldman Sachs-GDP-08-2019</v>
      </c>
      <c r="J4456" s="4" t="str">
        <f t="shared" ca="1" si="1026"/>
        <v>GDP-Goldman Sachs:08-2019</v>
      </c>
      <c r="K4456" t="s">
        <v>213</v>
      </c>
      <c r="CL4456">
        <v>2</v>
      </c>
      <c r="CM4456">
        <v>1.8</v>
      </c>
      <c r="CN4456">
        <v>2</v>
      </c>
      <c r="CO4456">
        <v>2.25</v>
      </c>
      <c r="CP4456">
        <v>2.5</v>
      </c>
      <c r="CQ4456">
        <v>2.25</v>
      </c>
    </row>
    <row r="4457" spans="1:95" x14ac:dyDescent="0.55000000000000004">
      <c r="A4457" s="4" t="str">
        <f t="shared" ca="1" si="1021"/>
        <v>Scotiabank</v>
      </c>
      <c r="B4457" s="4" t="str">
        <f t="shared" si="1022"/>
        <v>Derek Holt*</v>
      </c>
      <c r="C4457" s="4" t="s">
        <v>246</v>
      </c>
      <c r="D4457" s="4" t="s">
        <v>248</v>
      </c>
      <c r="E4457" s="4" t="str">
        <f>IF(COUNTIF($E$2:E4456,"Begin: " &amp; C4457 &amp; "-" &amp; D4457 &amp; "-" &amp; H4457)=0,"Begin: " &amp; C4457 &amp; "-" &amp; D4457 &amp; "-" &amp; H4457,IF((C4457 &amp; "-" &amp; D4457 &amp; "-" &amp; H4457)&lt;&gt;(C4458 &amp; "-" &amp; D4458 &amp; "-" &amp; H4458),"End: " &amp; C4457 &amp; "-" &amp; D4457 &amp; "-" &amp; H4457,""))</f>
        <v/>
      </c>
      <c r="F4457" s="4" t="str">
        <f t="shared" si="1023"/>
        <v>Wall Street Journal-GDP-08-2019</v>
      </c>
      <c r="G4457" s="7">
        <v>43687</v>
      </c>
      <c r="H4457" s="7" t="str">
        <f t="shared" si="1024"/>
        <v>08-2019</v>
      </c>
      <c r="I4457" s="7" t="str">
        <f t="shared" ca="1" si="1025"/>
        <v>Wall Street Journal: Scotiabank-GDP-08-2019</v>
      </c>
      <c r="J4457" s="4" t="str">
        <f t="shared" ca="1" si="1026"/>
        <v>GDP-Scotiabank:08-2019</v>
      </c>
      <c r="K4457" t="s">
        <v>840</v>
      </c>
    </row>
    <row r="4458" spans="1:95" x14ac:dyDescent="0.55000000000000004">
      <c r="A4458" s="4" t="str">
        <f t="shared" ca="1" si="1021"/>
        <v>KPMG</v>
      </c>
      <c r="B4458" s="4" t="str">
        <f t="shared" si="1022"/>
        <v>Constance Hunter</v>
      </c>
      <c r="C4458" s="4" t="s">
        <v>246</v>
      </c>
      <c r="D4458" s="4" t="s">
        <v>248</v>
      </c>
      <c r="E4458" s="4" t="str">
        <f>IF(COUNTIF($E$2:E4457,"Begin: " &amp; C4458 &amp; "-" &amp; D4458 &amp; "-" &amp; H4458)=0,"Begin: " &amp; C4458 &amp; "-" &amp; D4458 &amp; "-" &amp; H4458,IF((C4458 &amp; "-" &amp; D4458 &amp; "-" &amp; H4458)&lt;&gt;(C4459 &amp; "-" &amp; D4459 &amp; "-" &amp; H4459),"End: " &amp; C4458 &amp; "-" &amp; D4458 &amp; "-" &amp; H4458,""))</f>
        <v/>
      </c>
      <c r="F4458" s="4" t="str">
        <f t="shared" si="1023"/>
        <v>Wall Street Journal-GDP-08-2019</v>
      </c>
      <c r="G4458" s="7">
        <v>43687</v>
      </c>
      <c r="H4458" s="7" t="str">
        <f t="shared" si="1024"/>
        <v>08-2019</v>
      </c>
      <c r="I4458" s="7" t="str">
        <f t="shared" ca="1" si="1025"/>
        <v>Wall Street Journal: KPMG-GDP-08-2019</v>
      </c>
      <c r="J4458" s="4" t="str">
        <f t="shared" ca="1" si="1026"/>
        <v>GDP-KPMG:08-2019</v>
      </c>
      <c r="K4458" t="s">
        <v>686</v>
      </c>
      <c r="CL4458">
        <v>2.1</v>
      </c>
      <c r="CM4458">
        <v>1.1000000000000001</v>
      </c>
      <c r="CN4458">
        <v>-0.4</v>
      </c>
      <c r="CO4458">
        <v>1.5</v>
      </c>
      <c r="CP4458">
        <v>2.2000000000000002</v>
      </c>
      <c r="CQ4458">
        <v>2.8</v>
      </c>
    </row>
    <row r="4459" spans="1:95" x14ac:dyDescent="0.55000000000000004">
      <c r="A4459" s="4" t="str">
        <f t="shared" ca="1" si="1021"/>
        <v>BBVA</v>
      </c>
      <c r="B4459" s="4" t="str">
        <f t="shared" si="1022"/>
        <v>Nathaniel Karp</v>
      </c>
      <c r="C4459" s="4" t="s">
        <v>246</v>
      </c>
      <c r="D4459" s="4" t="s">
        <v>248</v>
      </c>
      <c r="E4459" s="4" t="str">
        <f>IF(COUNTIF($E$2:E4458,"Begin: " &amp; C4459 &amp; "-" &amp; D4459 &amp; "-" &amp; H4459)=0,"Begin: " &amp; C4459 &amp; "-" &amp; D4459 &amp; "-" &amp; H4459,IF((C4459 &amp; "-" &amp; D4459 &amp; "-" &amp; H4459)&lt;&gt;(C4460 &amp; "-" &amp; D4460 &amp; "-" &amp; H4460),"End: " &amp; C4459 &amp; "-" &amp; D4459 &amp; "-" &amp; H4459,""))</f>
        <v/>
      </c>
      <c r="F4459" s="4" t="str">
        <f t="shared" si="1023"/>
        <v>Wall Street Journal-GDP-08-2019</v>
      </c>
      <c r="G4459" s="7">
        <v>43687</v>
      </c>
      <c r="H4459" s="7" t="str">
        <f t="shared" si="1024"/>
        <v>08-2019</v>
      </c>
      <c r="I4459" s="7" t="str">
        <f t="shared" ca="1" si="1025"/>
        <v>Wall Street Journal: BBVA-GDP-08-2019</v>
      </c>
      <c r="J4459" s="4" t="str">
        <f t="shared" ca="1" si="1026"/>
        <v>GDP-BBVA:08-2019</v>
      </c>
      <c r="K4459" t="s">
        <v>848</v>
      </c>
      <c r="CL4459">
        <v>2.1</v>
      </c>
      <c r="CM4459">
        <v>2.6</v>
      </c>
      <c r="CN4459">
        <v>3</v>
      </c>
      <c r="CO4459">
        <v>1.6</v>
      </c>
      <c r="CP4459">
        <v>1.6</v>
      </c>
      <c r="CQ4459">
        <v>1.8</v>
      </c>
    </row>
    <row r="4460" spans="1:95" x14ac:dyDescent="0.55000000000000004">
      <c r="A4460" s="4" t="str">
        <f t="shared" ca="1" si="1021"/>
        <v>National Retail Federation</v>
      </c>
      <c r="B4460" s="4" t="str">
        <f t="shared" si="1022"/>
        <v>Jack Kleinhenz</v>
      </c>
      <c r="C4460" s="4" t="s">
        <v>246</v>
      </c>
      <c r="D4460" s="4" t="s">
        <v>248</v>
      </c>
      <c r="E4460" s="4" t="str">
        <f>IF(COUNTIF($E$2:E4459,"Begin: " &amp; C4460 &amp; "-" &amp; D4460 &amp; "-" &amp; H4460)=0,"Begin: " &amp; C4460 &amp; "-" &amp; D4460 &amp; "-" &amp; H4460,IF((C4460 &amp; "-" &amp; D4460 &amp; "-" &amp; H4460)&lt;&gt;(C4461 &amp; "-" &amp; D4461 &amp; "-" &amp; H4461),"End: " &amp; C4460 &amp; "-" &amp; D4460 &amp; "-" &amp; H4460,""))</f>
        <v/>
      </c>
      <c r="F4460" s="4" t="str">
        <f t="shared" si="1023"/>
        <v>Wall Street Journal-GDP-08-2019</v>
      </c>
      <c r="G4460" s="7">
        <v>43687</v>
      </c>
      <c r="H4460" s="7" t="str">
        <f t="shared" si="1024"/>
        <v>08-2019</v>
      </c>
      <c r="I4460" s="7" t="str">
        <f t="shared" ca="1" si="1025"/>
        <v>Wall Street Journal: National Retail Federation-GDP-08-2019</v>
      </c>
      <c r="J4460" s="4" t="str">
        <f t="shared" ca="1" si="1026"/>
        <v>GDP-National Retail Federation:08-2019</v>
      </c>
      <c r="K4460" t="s">
        <v>216</v>
      </c>
      <c r="CL4460">
        <v>2.2999999999999998</v>
      </c>
      <c r="CM4460">
        <v>2.1</v>
      </c>
      <c r="CN4460">
        <v>1.9</v>
      </c>
      <c r="CO4460">
        <v>2.2999999999999998</v>
      </c>
      <c r="CP4460">
        <v>2.2000000000000002</v>
      </c>
      <c r="CQ4460">
        <v>1.8</v>
      </c>
    </row>
    <row r="4461" spans="1:95" x14ac:dyDescent="0.55000000000000004">
      <c r="A4461" s="4" t="str">
        <f t="shared" ca="1" si="1021"/>
        <v>Natixis CIB Americas</v>
      </c>
      <c r="B4461" s="4" t="str">
        <f t="shared" si="1022"/>
        <v>Joseph LaVorgna</v>
      </c>
      <c r="C4461" s="4" t="s">
        <v>246</v>
      </c>
      <c r="D4461" s="4" t="s">
        <v>248</v>
      </c>
      <c r="E4461" s="4" t="str">
        <f>IF(COUNTIF($E$2:E4460,"Begin: " &amp; C4461 &amp; "-" &amp; D4461 &amp; "-" &amp; H4461)=0,"Begin: " &amp; C4461 &amp; "-" &amp; D4461 &amp; "-" &amp; H4461,IF((C4461 &amp; "-" &amp; D4461 &amp; "-" &amp; H4461)&lt;&gt;(C4462 &amp; "-" &amp; D4462 &amp; "-" &amp; H4462),"End: " &amp; C4461 &amp; "-" &amp; D4461 &amp; "-" &amp; H4461,""))</f>
        <v/>
      </c>
      <c r="F4461" s="4" t="str">
        <f t="shared" si="1023"/>
        <v>Wall Street Journal-GDP-08-2019</v>
      </c>
      <c r="G4461" s="7">
        <v>43687</v>
      </c>
      <c r="H4461" s="7" t="str">
        <f t="shared" si="1024"/>
        <v>08-2019</v>
      </c>
      <c r="I4461" s="7" t="str">
        <f t="shared" ca="1" si="1025"/>
        <v>Wall Street Journal: Natixis CIB Americas-GDP-08-2019</v>
      </c>
      <c r="J4461" s="4" t="str">
        <f t="shared" ca="1" si="1026"/>
        <v>GDP-Natixis CIB Americas:08-2019</v>
      </c>
      <c r="K4461" t="s">
        <v>774</v>
      </c>
      <c r="CL4461">
        <v>2</v>
      </c>
      <c r="CM4461">
        <v>1.5</v>
      </c>
      <c r="CN4461">
        <v>2</v>
      </c>
      <c r="CO4461">
        <v>1</v>
      </c>
      <c r="CP4461">
        <v>2</v>
      </c>
      <c r="CQ4461">
        <v>2.5</v>
      </c>
    </row>
    <row r="4462" spans="1:95" x14ac:dyDescent="0.55000000000000004">
      <c r="A4462" s="4" t="str">
        <f t="shared" ca="1" si="1021"/>
        <v>UCLA Anderson Forecast</v>
      </c>
      <c r="B4462" s="4" t="str">
        <f t="shared" si="1022"/>
        <v>Edward Leamer/David Shulman</v>
      </c>
      <c r="C4462" s="4" t="s">
        <v>246</v>
      </c>
      <c r="D4462" s="4" t="s">
        <v>248</v>
      </c>
      <c r="E4462" s="4" t="str">
        <f>IF(COUNTIF($E$2:E4461,"Begin: " &amp; C4462 &amp; "-" &amp; D4462 &amp; "-" &amp; H4462)=0,"Begin: " &amp; C4462 &amp; "-" &amp; D4462 &amp; "-" &amp; H4462,IF((C4462 &amp; "-" &amp; D4462 &amp; "-" &amp; H4462)&lt;&gt;(C4463 &amp; "-" &amp; D4463 &amp; "-" &amp; H4463),"End: " &amp; C4462 &amp; "-" &amp; D4462 &amp; "-" &amp; H4462,""))</f>
        <v/>
      </c>
      <c r="F4462" s="4" t="str">
        <f t="shared" si="1023"/>
        <v>Wall Street Journal-GDP-08-2019</v>
      </c>
      <c r="G4462" s="7">
        <v>43687</v>
      </c>
      <c r="H4462" s="7" t="str">
        <f t="shared" si="1024"/>
        <v>08-2019</v>
      </c>
      <c r="I4462" s="7" t="str">
        <f t="shared" ca="1" si="1025"/>
        <v>Wall Street Journal: UCLA Anderson Forecast-GDP-08-2019</v>
      </c>
      <c r="J4462" s="4" t="str">
        <f t="shared" ca="1" si="1026"/>
        <v>GDP-UCLA Anderson Forecast:08-2019</v>
      </c>
      <c r="K4462" t="s">
        <v>218</v>
      </c>
      <c r="CL4462">
        <v>2.1</v>
      </c>
      <c r="CM4462">
        <v>1.8</v>
      </c>
      <c r="CN4462">
        <v>1.4</v>
      </c>
      <c r="CO4462">
        <v>1.5</v>
      </c>
      <c r="CP4462">
        <v>1.4</v>
      </c>
      <c r="CQ4462">
        <v>0.9</v>
      </c>
    </row>
    <row r="4463" spans="1:95" x14ac:dyDescent="0.55000000000000004">
      <c r="A4463" s="4" t="str">
        <f t="shared" ca="1" si="1021"/>
        <v>NEMA Business Information Services</v>
      </c>
      <c r="B4463" s="4" t="str">
        <f t="shared" si="1022"/>
        <v>Don Leavens/Steven Wilcox</v>
      </c>
      <c r="C4463" s="4" t="s">
        <v>246</v>
      </c>
      <c r="D4463" s="4" t="s">
        <v>248</v>
      </c>
      <c r="E4463" s="4" t="str">
        <f>IF(COUNTIF($E$2:E4462,"Begin: " &amp; C4463 &amp; "-" &amp; D4463 &amp; "-" &amp; H4463)=0,"Begin: " &amp; C4463 &amp; "-" &amp; D4463 &amp; "-" &amp; H4463,IF((C4463 &amp; "-" &amp; D4463 &amp; "-" &amp; H4463)&lt;&gt;(C4464 &amp; "-" &amp; D4464 &amp; "-" &amp; H4464),"End: " &amp; C4463 &amp; "-" &amp; D4463 &amp; "-" &amp; H4463,""))</f>
        <v/>
      </c>
      <c r="F4463" s="4" t="str">
        <f t="shared" si="1023"/>
        <v>Wall Street Journal-GDP-08-2019</v>
      </c>
      <c r="G4463" s="7">
        <v>43687</v>
      </c>
      <c r="H4463" s="7" t="str">
        <f t="shared" si="1024"/>
        <v>08-2019</v>
      </c>
      <c r="I4463" s="7" t="str">
        <f t="shared" ca="1" si="1025"/>
        <v>Wall Street Journal: NEMA Business Information Services-GDP-08-2019</v>
      </c>
      <c r="J4463" s="4" t="str">
        <f t="shared" ca="1" si="1026"/>
        <v>GDP-NEMA Business Information Services:08-2019</v>
      </c>
      <c r="K4463" t="s">
        <v>765</v>
      </c>
      <c r="CL4463">
        <v>1.9</v>
      </c>
      <c r="CM4463">
        <v>1.9</v>
      </c>
      <c r="CN4463">
        <v>2</v>
      </c>
      <c r="CO4463">
        <v>1.8</v>
      </c>
      <c r="CP4463">
        <v>1.9</v>
      </c>
      <c r="CQ4463">
        <v>1.7</v>
      </c>
    </row>
    <row r="4464" spans="1:95" x14ac:dyDescent="0.55000000000000004">
      <c r="A4464" s="4" t="str">
        <f t="shared" ca="1" si="1021"/>
        <v>HSBC</v>
      </c>
      <c r="B4464" s="4" t="str">
        <f t="shared" si="1022"/>
        <v>Kevin Logan*</v>
      </c>
      <c r="C4464" s="4" t="s">
        <v>246</v>
      </c>
      <c r="D4464" s="4" t="s">
        <v>248</v>
      </c>
      <c r="E4464" s="4" t="str">
        <f>IF(COUNTIF($E$2:E4463,"Begin: " &amp; C4464 &amp; "-" &amp; D4464 &amp; "-" &amp; H4464)=0,"Begin: " &amp; C4464 &amp; "-" &amp; D4464 &amp; "-" &amp; H4464,IF((C4464 &amp; "-" &amp; D4464 &amp; "-" &amp; H4464)&lt;&gt;(C4465 &amp; "-" &amp; D4465 &amp; "-" &amp; H4465),"End: " &amp; C4464 &amp; "-" &amp; D4464 &amp; "-" &amp; H4464,""))</f>
        <v/>
      </c>
      <c r="F4464" s="4" t="str">
        <f t="shared" si="1023"/>
        <v>Wall Street Journal-GDP-08-2019</v>
      </c>
      <c r="G4464" s="7">
        <v>43687</v>
      </c>
      <c r="H4464" s="7" t="str">
        <f t="shared" si="1024"/>
        <v>08-2019</v>
      </c>
      <c r="I4464" s="7" t="str">
        <f t="shared" ca="1" si="1025"/>
        <v>Wall Street Journal: HSBC-GDP-08-2019</v>
      </c>
      <c r="J4464" s="4" t="str">
        <f t="shared" ca="1" si="1026"/>
        <v>GDP-HSBC:08-2019</v>
      </c>
      <c r="K4464" t="s">
        <v>817</v>
      </c>
    </row>
    <row r="4465" spans="1:95" x14ac:dyDescent="0.55000000000000004">
      <c r="A4465" s="4" t="str">
        <f t="shared" ca="1" si="1021"/>
        <v>Moody's Investors Service</v>
      </c>
      <c r="B4465" s="4" t="str">
        <f t="shared" si="1022"/>
        <v>John Lonski</v>
      </c>
      <c r="C4465" s="4" t="s">
        <v>246</v>
      </c>
      <c r="D4465" s="4" t="s">
        <v>248</v>
      </c>
      <c r="E4465" s="4" t="str">
        <f>IF(COUNTIF($E$2:E4464,"Begin: " &amp; C4465 &amp; "-" &amp; D4465 &amp; "-" &amp; H4465)=0,"Begin: " &amp; C4465 &amp; "-" &amp; D4465 &amp; "-" &amp; H4465,IF((C4465 &amp; "-" &amp; D4465 &amp; "-" &amp; H4465)&lt;&gt;(C4466 &amp; "-" &amp; D4466 &amp; "-" &amp; H4466),"End: " &amp; C4465 &amp; "-" &amp; D4465 &amp; "-" &amp; H4465,""))</f>
        <v/>
      </c>
      <c r="F4465" s="4" t="str">
        <f t="shared" si="1023"/>
        <v>Wall Street Journal-GDP-08-2019</v>
      </c>
      <c r="G4465" s="7">
        <v>43687</v>
      </c>
      <c r="H4465" s="7" t="str">
        <f t="shared" si="1024"/>
        <v>08-2019</v>
      </c>
      <c r="I4465" s="7" t="str">
        <f t="shared" ca="1" si="1025"/>
        <v>Wall Street Journal: Moody's Investors Service-GDP-08-2019</v>
      </c>
      <c r="J4465" s="4" t="str">
        <f t="shared" ca="1" si="1026"/>
        <v>GDP-Moody's Investors Service:08-2019</v>
      </c>
      <c r="K4465" t="s">
        <v>220</v>
      </c>
      <c r="CL4465">
        <v>2.1</v>
      </c>
      <c r="CM4465">
        <v>2</v>
      </c>
      <c r="CN4465">
        <v>2.1</v>
      </c>
      <c r="CO4465">
        <v>2.5</v>
      </c>
      <c r="CP4465">
        <v>2.1</v>
      </c>
      <c r="CQ4465">
        <v>1.3</v>
      </c>
    </row>
    <row r="4466" spans="1:95" x14ac:dyDescent="0.55000000000000004">
      <c r="A4466" s="4" t="str">
        <f t="shared" ca="1" si="1021"/>
        <v>National Auto Dealer Association</v>
      </c>
      <c r="B4466" s="4" t="str">
        <f t="shared" si="1022"/>
        <v>Patrick Manzi</v>
      </c>
      <c r="C4466" s="4" t="s">
        <v>246</v>
      </c>
      <c r="D4466" s="4" t="s">
        <v>248</v>
      </c>
      <c r="E4466" s="4" t="str">
        <f>IF(COUNTIF($E$2:E4465,"Begin: " &amp; C4466 &amp; "-" &amp; D4466 &amp; "-" &amp; H4466)=0,"Begin: " &amp; C4466 &amp; "-" &amp; D4466 &amp; "-" &amp; H4466,IF((C4466 &amp; "-" &amp; D4466 &amp; "-" &amp; H4466)&lt;&gt;(C4467 &amp; "-" &amp; D4467 &amp; "-" &amp; H4467),"End: " &amp; C4466 &amp; "-" &amp; D4466 &amp; "-" &amp; H4466,""))</f>
        <v/>
      </c>
      <c r="F4466" s="4" t="str">
        <f t="shared" si="1023"/>
        <v>Wall Street Journal-GDP-08-2019</v>
      </c>
      <c r="G4466" s="7">
        <v>43687</v>
      </c>
      <c r="H4466" s="7" t="str">
        <f t="shared" si="1024"/>
        <v>08-2019</v>
      </c>
      <c r="I4466" s="7" t="str">
        <f t="shared" ca="1" si="1025"/>
        <v>Wall Street Journal: National Auto Dealer Association-GDP-08-2019</v>
      </c>
      <c r="J4466" s="4" t="str">
        <f t="shared" ca="1" si="1026"/>
        <v>GDP-National Auto Dealer Association:08-2019</v>
      </c>
      <c r="K4466" t="s">
        <v>800</v>
      </c>
      <c r="CL4466">
        <v>2.1</v>
      </c>
      <c r="CM4466">
        <v>1.9</v>
      </c>
      <c r="CN4466">
        <v>1.9</v>
      </c>
      <c r="CO4466">
        <v>1.5</v>
      </c>
    </row>
    <row r="4467" spans="1:95" x14ac:dyDescent="0.55000000000000004">
      <c r="A4467" s="4" t="str">
        <f t="shared" ca="1" si="1021"/>
        <v>MetLife Investment Management</v>
      </c>
      <c r="B4467" s="4" t="str">
        <f t="shared" si="1022"/>
        <v>Drew T. Matus*</v>
      </c>
      <c r="C4467" s="4" t="s">
        <v>246</v>
      </c>
      <c r="D4467" s="4" t="s">
        <v>248</v>
      </c>
      <c r="E4467" s="4" t="str">
        <f>IF(COUNTIF($E$2:E4466,"Begin: " &amp; C4467 &amp; "-" &amp; D4467 &amp; "-" &amp; H4467)=0,"Begin: " &amp; C4467 &amp; "-" &amp; D4467 &amp; "-" &amp; H4467,IF((C4467 &amp; "-" &amp; D4467 &amp; "-" &amp; H4467)&lt;&gt;(C4468 &amp; "-" &amp; D4468 &amp; "-" &amp; H4468),"End: " &amp; C4467 &amp; "-" &amp; D4467 &amp; "-" &amp; H4467,""))</f>
        <v/>
      </c>
      <c r="F4467" s="4" t="str">
        <f t="shared" si="1023"/>
        <v>Wall Street Journal-GDP-08-2019</v>
      </c>
      <c r="G4467" s="7">
        <v>43687</v>
      </c>
      <c r="H4467" s="7" t="str">
        <f t="shared" si="1024"/>
        <v>08-2019</v>
      </c>
      <c r="I4467" s="7" t="str">
        <f t="shared" ca="1" si="1025"/>
        <v>Wall Street Journal: MetLife Investment Management-GDP-08-2019</v>
      </c>
      <c r="J4467" s="4" t="str">
        <f t="shared" ca="1" si="1026"/>
        <v>GDP-MetLife Investment Management:08-2019</v>
      </c>
      <c r="K4467" t="s">
        <v>819</v>
      </c>
    </row>
    <row r="4468" spans="1:95" x14ac:dyDescent="0.55000000000000004">
      <c r="A4468" s="4" t="str">
        <f t="shared" ca="1" si="1021"/>
        <v>Jeffries &amp; Company</v>
      </c>
      <c r="B4468" s="4" t="str">
        <f t="shared" si="1022"/>
        <v>Ward McCarthy*</v>
      </c>
      <c r="C4468" s="4" t="s">
        <v>246</v>
      </c>
      <c r="D4468" s="4" t="s">
        <v>248</v>
      </c>
      <c r="E4468" s="4" t="str">
        <f>IF(COUNTIF($E$2:E4467,"Begin: " &amp; C4468 &amp; "-" &amp; D4468 &amp; "-" &amp; H4468)=0,"Begin: " &amp; C4468 &amp; "-" &amp; D4468 &amp; "-" &amp; H4468,IF((C4468 &amp; "-" &amp; D4468 &amp; "-" &amp; H4468)&lt;&gt;(C4469 &amp; "-" &amp; D4469 &amp; "-" &amp; H4469),"End: " &amp; C4468 &amp; "-" &amp; D4468 &amp; "-" &amp; H4468,""))</f>
        <v/>
      </c>
      <c r="F4468" s="4" t="str">
        <f t="shared" si="1023"/>
        <v>Wall Street Journal-GDP-08-2019</v>
      </c>
      <c r="G4468" s="7">
        <v>43687</v>
      </c>
      <c r="H4468" s="7" t="str">
        <f t="shared" si="1024"/>
        <v>08-2019</v>
      </c>
      <c r="I4468" s="7" t="str">
        <f t="shared" ca="1" si="1025"/>
        <v>Wall Street Journal: Jeffries &amp; Company-GDP-08-2019</v>
      </c>
      <c r="J4468" s="4" t="str">
        <f t="shared" ca="1" si="1026"/>
        <v>GDP-Jeffries &amp; Company:08-2019</v>
      </c>
      <c r="K4468" t="s">
        <v>820</v>
      </c>
    </row>
    <row r="4469" spans="1:95" x14ac:dyDescent="0.55000000000000004">
      <c r="A4469" s="4" t="str">
        <f t="shared" ca="1" si="1021"/>
        <v>ACT Research</v>
      </c>
      <c r="B4469" s="4" t="str">
        <f t="shared" si="1022"/>
        <v>Jim Meil</v>
      </c>
      <c r="C4469" s="4" t="s">
        <v>246</v>
      </c>
      <c r="D4469" s="4" t="s">
        <v>248</v>
      </c>
      <c r="E4469" s="4" t="str">
        <f>IF(COUNTIF($E$2:E4468,"Begin: " &amp; C4469 &amp; "-" &amp; D4469 &amp; "-" &amp; H4469)=0,"Begin: " &amp; C4469 &amp; "-" &amp; D4469 &amp; "-" &amp; H4469,IF((C4469 &amp; "-" &amp; D4469 &amp; "-" &amp; H4469)&lt;&gt;(C4470 &amp; "-" &amp; D4470 &amp; "-" &amp; H4470),"End: " &amp; C4469 &amp; "-" &amp; D4469 &amp; "-" &amp; H4469,""))</f>
        <v/>
      </c>
      <c r="F4469" s="4" t="str">
        <f t="shared" si="1023"/>
        <v>Wall Street Journal-GDP-08-2019</v>
      </c>
      <c r="G4469" s="7">
        <v>43687</v>
      </c>
      <c r="H4469" s="7" t="str">
        <f t="shared" si="1024"/>
        <v>08-2019</v>
      </c>
      <c r="I4469" s="7" t="str">
        <f t="shared" ca="1" si="1025"/>
        <v>Wall Street Journal: ACT Research-GDP-08-2019</v>
      </c>
      <c r="J4469" s="4" t="str">
        <f t="shared" ca="1" si="1026"/>
        <v>GDP-ACT Research:08-2019</v>
      </c>
      <c r="K4469" t="s">
        <v>437</v>
      </c>
      <c r="CL4469">
        <v>2</v>
      </c>
      <c r="CM4469">
        <v>1.6</v>
      </c>
      <c r="CN4469">
        <v>2</v>
      </c>
      <c r="CO4469">
        <v>1.6</v>
      </c>
      <c r="CP4469">
        <v>1.8</v>
      </c>
      <c r="CQ4469">
        <v>1.7</v>
      </c>
    </row>
    <row r="4470" spans="1:95" x14ac:dyDescent="0.55000000000000004">
      <c r="A4470" s="4" t="str">
        <f t="shared" ca="1" si="1021"/>
        <v>Standard Chartered</v>
      </c>
      <c r="B4470" s="4" t="str">
        <f t="shared" si="1022"/>
        <v>Sonia Meskin*</v>
      </c>
      <c r="C4470" s="4" t="s">
        <v>246</v>
      </c>
      <c r="D4470" s="4" t="s">
        <v>248</v>
      </c>
      <c r="E4470" s="4" t="str">
        <f>IF(COUNTIF($E$2:E4469,"Begin: " &amp; C4470 &amp; "-" &amp; D4470 &amp; "-" &amp; H4470)=0,"Begin: " &amp; C4470 &amp; "-" &amp; D4470 &amp; "-" &amp; H4470,IF((C4470 &amp; "-" &amp; D4470 &amp; "-" &amp; H4470)&lt;&gt;(C4471 &amp; "-" &amp; D4471 &amp; "-" &amp; H4471),"End: " &amp; C4470 &amp; "-" &amp; D4470 &amp; "-" &amp; H4470,""))</f>
        <v/>
      </c>
      <c r="F4470" s="4" t="str">
        <f t="shared" si="1023"/>
        <v>Wall Street Journal-GDP-08-2019</v>
      </c>
      <c r="G4470" s="7">
        <v>43687</v>
      </c>
      <c r="H4470" s="7" t="str">
        <f t="shared" si="1024"/>
        <v>08-2019</v>
      </c>
      <c r="I4470" s="7" t="str">
        <f t="shared" ca="1" si="1025"/>
        <v>Wall Street Journal: Standard Chartered-GDP-08-2019</v>
      </c>
      <c r="J4470" s="4" t="str">
        <f t="shared" ca="1" si="1026"/>
        <v>GDP-Standard Chartered:08-2019</v>
      </c>
      <c r="K4470" t="s">
        <v>821</v>
      </c>
    </row>
    <row r="4471" spans="1:95" x14ac:dyDescent="0.55000000000000004">
      <c r="A4471" s="4" t="str">
        <f t="shared" ca="1" si="1021"/>
        <v>BofA</v>
      </c>
      <c r="B4471" s="4" t="str">
        <f t="shared" si="1022"/>
        <v>Michelle Meyer</v>
      </c>
      <c r="C4471" s="4" t="s">
        <v>246</v>
      </c>
      <c r="D4471" s="4" t="s">
        <v>248</v>
      </c>
      <c r="E4471" s="4" t="str">
        <f>IF(COUNTIF($E$2:E4470,"Begin: " &amp; C4471 &amp; "-" &amp; D4471 &amp; "-" &amp; H4471)=0,"Begin: " &amp; C4471 &amp; "-" &amp; D4471 &amp; "-" &amp; H4471,IF((C4471 &amp; "-" &amp; D4471 &amp; "-" &amp; H4471)&lt;&gt;(C4472 &amp; "-" &amp; D4472 &amp; "-" &amp; H4472),"End: " &amp; C4471 &amp; "-" &amp; D4471 &amp; "-" &amp; H4471,""))</f>
        <v/>
      </c>
      <c r="F4471" s="4" t="str">
        <f t="shared" si="1023"/>
        <v>Wall Street Journal-GDP-08-2019</v>
      </c>
      <c r="G4471" s="7">
        <v>43687</v>
      </c>
      <c r="H4471" s="7" t="str">
        <f t="shared" si="1024"/>
        <v>08-2019</v>
      </c>
      <c r="I4471" s="7" t="str">
        <f t="shared" ca="1" si="1025"/>
        <v>Wall Street Journal: BofA-GDP-08-2019</v>
      </c>
      <c r="J4471" s="4" t="str">
        <f t="shared" ca="1" si="1026"/>
        <v>GDP-BofA:08-2019</v>
      </c>
      <c r="K4471" t="s">
        <v>803</v>
      </c>
      <c r="CL4471">
        <v>2.1</v>
      </c>
      <c r="CM4471">
        <v>1.7</v>
      </c>
      <c r="CN4471">
        <v>1.5</v>
      </c>
      <c r="CO4471">
        <v>1.5</v>
      </c>
      <c r="CP4471">
        <v>1.7</v>
      </c>
      <c r="CQ4471">
        <v>2</v>
      </c>
    </row>
    <row r="4472" spans="1:95" x14ac:dyDescent="0.55000000000000004">
      <c r="A4472" s="4" t="str">
        <f t="shared" ca="1" si="1021"/>
        <v>Daiwa Capital</v>
      </c>
      <c r="B4472" s="4" t="str">
        <f t="shared" si="1022"/>
        <v>Michael Moran</v>
      </c>
      <c r="C4472" s="4" t="s">
        <v>246</v>
      </c>
      <c r="D4472" s="4" t="s">
        <v>248</v>
      </c>
      <c r="E4472" s="4" t="str">
        <f>IF(COUNTIF($E$2:E4471,"Begin: " &amp; C4472 &amp; "-" &amp; D4472 &amp; "-" &amp; H4472)=0,"Begin: " &amp; C4472 &amp; "-" &amp; D4472 &amp; "-" &amp; H4472,IF((C4472 &amp; "-" &amp; D4472 &amp; "-" &amp; H4472)&lt;&gt;(C4473 &amp; "-" &amp; D4473 &amp; "-" &amp; H4473),"End: " &amp; C4472 &amp; "-" &amp; D4472 &amp; "-" &amp; H4472,""))</f>
        <v/>
      </c>
      <c r="F4472" s="4" t="str">
        <f t="shared" si="1023"/>
        <v>Wall Street Journal-GDP-08-2019</v>
      </c>
      <c r="G4472" s="7">
        <v>43687</v>
      </c>
      <c r="H4472" s="7" t="str">
        <f t="shared" si="1024"/>
        <v>08-2019</v>
      </c>
      <c r="I4472" s="7" t="str">
        <f t="shared" ca="1" si="1025"/>
        <v>Wall Street Journal: Daiwa Capital-GDP-08-2019</v>
      </c>
      <c r="J4472" s="4" t="str">
        <f t="shared" ca="1" si="1026"/>
        <v>GDP-Daiwa Capital:08-2019</v>
      </c>
      <c r="K4472" t="s">
        <v>438</v>
      </c>
      <c r="CL4472">
        <v>2.1</v>
      </c>
      <c r="CM4472">
        <v>1.8</v>
      </c>
      <c r="CN4472">
        <v>2</v>
      </c>
      <c r="CO4472">
        <v>1.9</v>
      </c>
      <c r="CP4472">
        <v>1.7</v>
      </c>
      <c r="CQ4472">
        <v>1.3</v>
      </c>
    </row>
    <row r="4473" spans="1:95" x14ac:dyDescent="0.55000000000000004">
      <c r="A4473" s="4" t="str">
        <f t="shared" ca="1" si="1021"/>
        <v>National Association of Manufacturers</v>
      </c>
      <c r="B4473" s="4" t="str">
        <f t="shared" si="1022"/>
        <v>Chad Moutray*</v>
      </c>
      <c r="C4473" s="4" t="s">
        <v>246</v>
      </c>
      <c r="D4473" s="4" t="s">
        <v>248</v>
      </c>
      <c r="E4473" s="4" t="str">
        <f>IF(COUNTIF($E$2:E4472,"Begin: " &amp; C4473 &amp; "-" &amp; D4473 &amp; "-" &amp; H4473)=0,"Begin: " &amp; C4473 &amp; "-" &amp; D4473 &amp; "-" &amp; H4473,IF((C4473 &amp; "-" &amp; D4473 &amp; "-" &amp; H4473)&lt;&gt;(C4474 &amp; "-" &amp; D4474 &amp; "-" &amp; H4474),"End: " &amp; C4473 &amp; "-" &amp; D4473 &amp; "-" &amp; H4473,""))</f>
        <v/>
      </c>
      <c r="F4473" s="4" t="str">
        <f t="shared" si="1023"/>
        <v>Wall Street Journal-GDP-08-2019</v>
      </c>
      <c r="G4473" s="7">
        <v>43687</v>
      </c>
      <c r="H4473" s="7" t="str">
        <f t="shared" si="1024"/>
        <v>08-2019</v>
      </c>
      <c r="I4473" s="7" t="str">
        <f t="shared" ca="1" si="1025"/>
        <v>Wall Street Journal: National Association of Manufacturers-GDP-08-2019</v>
      </c>
      <c r="J4473" s="4" t="str">
        <f t="shared" ca="1" si="1026"/>
        <v>GDP-National Association of Manufacturers:08-2019</v>
      </c>
      <c r="K4473" t="s">
        <v>842</v>
      </c>
    </row>
    <row r="4474" spans="1:95" x14ac:dyDescent="0.55000000000000004">
      <c r="A4474" s="4" t="str">
        <f t="shared" ca="1" si="1021"/>
        <v>Naroff Economics</v>
      </c>
      <c r="B4474" s="4" t="str">
        <f t="shared" si="1022"/>
        <v>Joel Naroff</v>
      </c>
      <c r="C4474" s="4" t="s">
        <v>246</v>
      </c>
      <c r="D4474" s="4" t="s">
        <v>248</v>
      </c>
      <c r="E4474" s="4" t="str">
        <f>IF(COUNTIF($E$2:E4473,"Begin: " &amp; C4474 &amp; "-" &amp; D4474 &amp; "-" &amp; H4474)=0,"Begin: " &amp; C4474 &amp; "-" &amp; D4474 &amp; "-" &amp; H4474,IF((C4474 &amp; "-" &amp; D4474 &amp; "-" &amp; H4474)&lt;&gt;(C4475 &amp; "-" &amp; D4475 &amp; "-" &amp; H4475),"End: " &amp; C4474 &amp; "-" &amp; D4474 &amp; "-" &amp; H4474,""))</f>
        <v/>
      </c>
      <c r="F4474" s="4" t="str">
        <f t="shared" si="1023"/>
        <v>Wall Street Journal-GDP-08-2019</v>
      </c>
      <c r="G4474" s="7">
        <v>43687</v>
      </c>
      <c r="H4474" s="7" t="str">
        <f t="shared" si="1024"/>
        <v>08-2019</v>
      </c>
      <c r="I4474" s="7" t="str">
        <f t="shared" ca="1" si="1025"/>
        <v>Wall Street Journal: Naroff Economics-GDP-08-2019</v>
      </c>
      <c r="J4474" s="4" t="str">
        <f t="shared" ca="1" si="1026"/>
        <v>GDP-Naroff Economics:08-2019</v>
      </c>
      <c r="K4474" t="s">
        <v>440</v>
      </c>
      <c r="CL4474">
        <v>1.9</v>
      </c>
      <c r="CM4474">
        <v>2.2000000000000002</v>
      </c>
      <c r="CN4474">
        <v>2.2000000000000002</v>
      </c>
      <c r="CO4474">
        <v>1.6</v>
      </c>
      <c r="CP4474">
        <v>0.9</v>
      </c>
      <c r="CQ4474">
        <v>-1.5</v>
      </c>
    </row>
    <row r="4475" spans="1:95" x14ac:dyDescent="0.55000000000000004">
      <c r="A4475" s="4" t="str">
        <f t="shared" ca="1" si="1021"/>
        <v>MacroEcon Global Advisors</v>
      </c>
      <c r="B4475" s="4" t="str">
        <f t="shared" si="1022"/>
        <v>Mark Nielson*</v>
      </c>
      <c r="C4475" s="4" t="s">
        <v>246</v>
      </c>
      <c r="D4475" s="4" t="s">
        <v>248</v>
      </c>
      <c r="E4475" s="4" t="str">
        <f>IF(COUNTIF($E$2:E4474,"Begin: " &amp; C4475 &amp; "-" &amp; D4475 &amp; "-" &amp; H4475)=0,"Begin: " &amp; C4475 &amp; "-" &amp; D4475 &amp; "-" &amp; H4475,IF((C4475 &amp; "-" &amp; D4475 &amp; "-" &amp; H4475)&lt;&gt;(C4476 &amp; "-" &amp; D4476 &amp; "-" &amp; H4476),"End: " &amp; C4475 &amp; "-" &amp; D4475 &amp; "-" &amp; H4475,""))</f>
        <v/>
      </c>
      <c r="F4475" s="4" t="str">
        <f t="shared" si="1023"/>
        <v>Wall Street Journal-GDP-08-2019</v>
      </c>
      <c r="G4475" s="7">
        <v>43687</v>
      </c>
      <c r="H4475" s="7" t="str">
        <f t="shared" si="1024"/>
        <v>08-2019</v>
      </c>
      <c r="I4475" s="7" t="str">
        <f t="shared" ca="1" si="1025"/>
        <v>Wall Street Journal: MacroEcon Global Advisors-GDP-08-2019</v>
      </c>
      <c r="J4475" s="4" t="str">
        <f t="shared" ca="1" si="1026"/>
        <v>GDP-MacroEcon Global Advisors:08-2019</v>
      </c>
      <c r="K4475" t="s">
        <v>835</v>
      </c>
    </row>
    <row r="4476" spans="1:95" x14ac:dyDescent="0.55000000000000004">
      <c r="A4476" s="4" t="str">
        <f t="shared" ca="1" si="1021"/>
        <v>Corelogic</v>
      </c>
      <c r="B4476" s="4" t="str">
        <f t="shared" si="1022"/>
        <v>Frank Nothaft</v>
      </c>
      <c r="C4476" s="4" t="s">
        <v>246</v>
      </c>
      <c r="D4476" s="4" t="s">
        <v>248</v>
      </c>
      <c r="E4476" s="4" t="str">
        <f>IF(COUNTIF($E$2:E4475,"Begin: " &amp; C4476 &amp; "-" &amp; D4476 &amp; "-" &amp; H4476)=0,"Begin: " &amp; C4476 &amp; "-" &amp; D4476 &amp; "-" &amp; H4476,IF((C4476 &amp; "-" &amp; D4476 &amp; "-" &amp; H4476)&lt;&gt;(C4477 &amp; "-" &amp; D4477 &amp; "-" &amp; H4477),"End: " &amp; C4476 &amp; "-" &amp; D4476 &amp; "-" &amp; H4476,""))</f>
        <v/>
      </c>
      <c r="F4476" s="4" t="str">
        <f t="shared" si="1023"/>
        <v>Wall Street Journal-GDP-08-2019</v>
      </c>
      <c r="G4476" s="7">
        <v>43687</v>
      </c>
      <c r="H4476" s="7" t="str">
        <f t="shared" si="1024"/>
        <v>08-2019</v>
      </c>
      <c r="I4476" s="7" t="str">
        <f t="shared" ca="1" si="1025"/>
        <v>Wall Street Journal: Corelogic-GDP-08-2019</v>
      </c>
      <c r="J4476" s="4" t="str">
        <f t="shared" ca="1" si="1026"/>
        <v>GDP-Corelogic:08-2019</v>
      </c>
      <c r="K4476" t="s">
        <v>752</v>
      </c>
      <c r="CL4476">
        <v>2.1</v>
      </c>
      <c r="CM4476">
        <v>2</v>
      </c>
      <c r="CN4476">
        <v>1.9</v>
      </c>
      <c r="CO4476">
        <v>1.8</v>
      </c>
      <c r="CP4476">
        <v>1.8</v>
      </c>
      <c r="CQ4476">
        <v>1.8</v>
      </c>
    </row>
    <row r="4477" spans="1:95" x14ac:dyDescent="0.55000000000000004">
      <c r="A4477" s="4" t="str">
        <f t="shared" ca="1" si="1021"/>
        <v>High Frequency Economics</v>
      </c>
      <c r="B4477" s="4" t="str">
        <f t="shared" si="1022"/>
        <v>Jim O'Sullivan</v>
      </c>
      <c r="C4477" s="4" t="s">
        <v>246</v>
      </c>
      <c r="D4477" s="4" t="s">
        <v>248</v>
      </c>
      <c r="E4477" s="4" t="str">
        <f>IF(COUNTIF($E$2:E4476,"Begin: " &amp; C4477 &amp; "-" &amp; D4477 &amp; "-" &amp; H4477)=0,"Begin: " &amp; C4477 &amp; "-" &amp; D4477 &amp; "-" &amp; H4477,IF((C4477 &amp; "-" &amp; D4477 &amp; "-" &amp; H4477)&lt;&gt;(C4478 &amp; "-" &amp; D4478 &amp; "-" &amp; H4478),"End: " &amp; C4477 &amp; "-" &amp; D4477 &amp; "-" &amp; H4477,""))</f>
        <v/>
      </c>
      <c r="F4477" s="4" t="str">
        <f t="shared" si="1023"/>
        <v>Wall Street Journal-GDP-08-2019</v>
      </c>
      <c r="G4477" s="7">
        <v>43687</v>
      </c>
      <c r="H4477" s="7" t="str">
        <f t="shared" si="1024"/>
        <v>08-2019</v>
      </c>
      <c r="I4477" s="7" t="str">
        <f t="shared" ca="1" si="1025"/>
        <v>Wall Street Journal: High Frequency Economics-GDP-08-2019</v>
      </c>
      <c r="J4477" s="4" t="str">
        <f t="shared" ca="1" si="1026"/>
        <v>GDP-High Frequency Economics:08-2019</v>
      </c>
      <c r="K4477" t="s">
        <v>227</v>
      </c>
      <c r="CL4477">
        <v>2</v>
      </c>
      <c r="CM4477">
        <v>2</v>
      </c>
      <c r="CN4477">
        <v>2</v>
      </c>
      <c r="CO4477">
        <v>2</v>
      </c>
      <c r="CP4477">
        <v>2</v>
      </c>
      <c r="CQ4477">
        <v>2</v>
      </c>
    </row>
    <row r="4478" spans="1:95" x14ac:dyDescent="0.55000000000000004">
      <c r="A4478" s="4" t="str">
        <f t="shared" ca="1" si="1021"/>
        <v>Stifel, Nicoulas and Company, Incorporated (formerly Sterne Agee)</v>
      </c>
      <c r="B4478" s="4" t="str">
        <f t="shared" si="1022"/>
        <v>Lindsey Piegza</v>
      </c>
      <c r="C4478" s="4" t="s">
        <v>246</v>
      </c>
      <c r="D4478" s="4" t="s">
        <v>248</v>
      </c>
      <c r="E4478" s="4" t="str">
        <f>IF(COUNTIF($E$2:E4477,"Begin: " &amp; C4478 &amp; "-" &amp; D4478 &amp; "-" &amp; H4478)=0,"Begin: " &amp; C4478 &amp; "-" &amp; D4478 &amp; "-" &amp; H4478,IF((C4478 &amp; "-" &amp; D4478 &amp; "-" &amp; H4478)&lt;&gt;(C4479 &amp; "-" &amp; D4479 &amp; "-" &amp; H4479),"End: " &amp; C4478 &amp; "-" &amp; D4478 &amp; "-" &amp; H4478,""))</f>
        <v/>
      </c>
      <c r="F4478" s="4" t="str">
        <f t="shared" si="1023"/>
        <v>Wall Street Journal-GDP-08-2019</v>
      </c>
      <c r="G4478" s="7">
        <v>43687</v>
      </c>
      <c r="H4478" s="7" t="str">
        <f t="shared" si="1024"/>
        <v>08-2019</v>
      </c>
      <c r="I4478" s="7" t="str">
        <f t="shared" ca="1" si="1025"/>
        <v>Wall Street Journal: Stifel, Nicoulas and Company, Incorporated (formerly Sterne Agee)-GDP-08-2019</v>
      </c>
      <c r="J4478" s="4" t="str">
        <f t="shared" ca="1" si="1026"/>
        <v>GDP-Stifel, Nicoulas and Company, Incorporated (formerly Sterne Agee):08-2019</v>
      </c>
      <c r="K4478" t="s">
        <v>675</v>
      </c>
      <c r="CL4478">
        <v>2.1</v>
      </c>
      <c r="CM4478">
        <v>2</v>
      </c>
      <c r="CN4478">
        <v>1.2</v>
      </c>
      <c r="CO4478">
        <v>0.8</v>
      </c>
      <c r="CP4478">
        <v>2.1</v>
      </c>
      <c r="CQ4478">
        <v>1.9</v>
      </c>
    </row>
    <row r="4479" spans="1:95" x14ac:dyDescent="0.55000000000000004">
      <c r="A4479" s="4" t="str">
        <f t="shared" ca="1" si="1021"/>
        <v>Macroeconomic Advisers</v>
      </c>
      <c r="B4479" s="4" t="str">
        <f t="shared" si="1022"/>
        <v>Dr. Joel Prakken/ Chris Varvares</v>
      </c>
      <c r="C4479" s="4" t="s">
        <v>246</v>
      </c>
      <c r="D4479" s="4" t="s">
        <v>248</v>
      </c>
      <c r="E4479" s="4" t="str">
        <f>IF(COUNTIF($E$2:E4478,"Begin: " &amp; C4479 &amp; "-" &amp; D4479 &amp; "-" &amp; H4479)=0,"Begin: " &amp; C4479 &amp; "-" &amp; D4479 &amp; "-" &amp; H4479,IF((C4479 &amp; "-" &amp; D4479 &amp; "-" &amp; H4479)&lt;&gt;(C4480 &amp; "-" &amp; D4480 &amp; "-" &amp; H4480),"End: " &amp; C4479 &amp; "-" &amp; D4479 &amp; "-" &amp; H4479,""))</f>
        <v/>
      </c>
      <c r="F4479" s="4" t="str">
        <f t="shared" si="1023"/>
        <v>Wall Street Journal-GDP-08-2019</v>
      </c>
      <c r="G4479" s="7">
        <v>43687</v>
      </c>
      <c r="H4479" s="7" t="str">
        <f t="shared" si="1024"/>
        <v>08-2019</v>
      </c>
      <c r="I4479" s="7" t="str">
        <f t="shared" ca="1" si="1025"/>
        <v>Wall Street Journal: Macroeconomic Advisers-GDP-08-2019</v>
      </c>
      <c r="J4479" s="4" t="str">
        <f t="shared" ca="1" si="1026"/>
        <v>GDP-Macroeconomic Advisers:08-2019</v>
      </c>
      <c r="K4479" t="s">
        <v>228</v>
      </c>
      <c r="CL4479">
        <v>2.1</v>
      </c>
      <c r="CM4479">
        <v>1.9</v>
      </c>
      <c r="CN4479">
        <v>2.2000000000000002</v>
      </c>
      <c r="CO4479">
        <v>2.5</v>
      </c>
      <c r="CP4479">
        <v>2.5</v>
      </c>
      <c r="CQ4479">
        <v>2.2999999999999998</v>
      </c>
    </row>
    <row r="4480" spans="1:95" x14ac:dyDescent="0.55000000000000004">
      <c r="A4480" s="4" t="str">
        <f t="shared" ca="1" si="1021"/>
        <v>Ameriprise Financial</v>
      </c>
      <c r="B4480" s="4" t="str">
        <f t="shared" si="1022"/>
        <v>Russell Price</v>
      </c>
      <c r="C4480" s="4" t="s">
        <v>246</v>
      </c>
      <c r="D4480" s="4" t="s">
        <v>248</v>
      </c>
      <c r="E4480" s="4" t="str">
        <f>IF(COUNTIF($E$2:E4479,"Begin: " &amp; C4480 &amp; "-" &amp; D4480 &amp; "-" &amp; H4480)=0,"Begin: " &amp; C4480 &amp; "-" &amp; D4480 &amp; "-" &amp; H4480,IF((C4480 &amp; "-" &amp; D4480 &amp; "-" &amp; H4480)&lt;&gt;(C4481 &amp; "-" &amp; D4481 &amp; "-" &amp; H4481),"End: " &amp; C4480 &amp; "-" &amp; D4480 &amp; "-" &amp; H4480,""))</f>
        <v/>
      </c>
      <c r="F4480" s="4" t="str">
        <f t="shared" si="1023"/>
        <v>Wall Street Journal-GDP-08-2019</v>
      </c>
      <c r="G4480" s="7">
        <v>43687</v>
      </c>
      <c r="H4480" s="7" t="str">
        <f t="shared" si="1024"/>
        <v>08-2019</v>
      </c>
      <c r="I4480" s="7" t="str">
        <f t="shared" ca="1" si="1025"/>
        <v>Wall Street Journal: Ameriprise Financial-GDP-08-2019</v>
      </c>
      <c r="J4480" s="4" t="str">
        <f t="shared" ca="1" si="1026"/>
        <v>GDP-Ameriprise Financial:08-2019</v>
      </c>
      <c r="K4480" t="s">
        <v>441</v>
      </c>
      <c r="CL4480">
        <v>2.1</v>
      </c>
      <c r="CM4480">
        <v>2.1</v>
      </c>
      <c r="CN4480">
        <v>2.2000000000000002</v>
      </c>
      <c r="CO4480">
        <v>2</v>
      </c>
      <c r="CP4480">
        <v>2.6</v>
      </c>
      <c r="CQ4480">
        <v>2.8</v>
      </c>
    </row>
    <row r="4481" spans="1:95" x14ac:dyDescent="0.55000000000000004">
      <c r="A4481" s="4" t="str">
        <f t="shared" ca="1" si="1021"/>
        <v>Eaton Corp.</v>
      </c>
      <c r="B4481" s="4" t="str">
        <f t="shared" si="1022"/>
        <v>Arun Raha*</v>
      </c>
      <c r="C4481" s="4" t="s">
        <v>246</v>
      </c>
      <c r="D4481" s="4" t="s">
        <v>248</v>
      </c>
      <c r="E4481" s="4" t="str">
        <f>IF(COUNTIF($E$2:E4480,"Begin: " &amp; C4481 &amp; "-" &amp; D4481 &amp; "-" &amp; H4481)=0,"Begin: " &amp; C4481 &amp; "-" &amp; D4481 &amp; "-" &amp; H4481,IF((C4481 &amp; "-" &amp; D4481 &amp; "-" &amp; H4481)&lt;&gt;(C4482 &amp; "-" &amp; D4482 &amp; "-" &amp; H4482),"End: " &amp; C4481 &amp; "-" &amp; D4481 &amp; "-" &amp; H4481,""))</f>
        <v/>
      </c>
      <c r="F4481" s="4" t="str">
        <f t="shared" si="1023"/>
        <v>Wall Street Journal-GDP-08-2019</v>
      </c>
      <c r="G4481" s="7">
        <v>43687</v>
      </c>
      <c r="H4481" s="7" t="str">
        <f t="shared" si="1024"/>
        <v>08-2019</v>
      </c>
      <c r="I4481" s="7" t="str">
        <f t="shared" ca="1" si="1025"/>
        <v>Wall Street Journal: Eaton Corp.-GDP-08-2019</v>
      </c>
      <c r="J4481" s="4" t="str">
        <f t="shared" ca="1" si="1026"/>
        <v>GDP-Eaton Corp.:08-2019</v>
      </c>
      <c r="K4481" t="s">
        <v>823</v>
      </c>
    </row>
    <row r="4482" spans="1:95" x14ac:dyDescent="0.55000000000000004">
      <c r="A4482" s="4" t="str">
        <f t="shared" ca="1" si="1021"/>
        <v>Point Loma Nazarene University</v>
      </c>
      <c r="B4482" s="4" t="str">
        <f t="shared" si="1022"/>
        <v>Lynn Reaser</v>
      </c>
      <c r="C4482" s="4" t="s">
        <v>246</v>
      </c>
      <c r="D4482" s="4" t="s">
        <v>248</v>
      </c>
      <c r="E4482" s="4" t="str">
        <f>IF(COUNTIF($E$2:E4481,"Begin: " &amp; C4482 &amp; "-" &amp; D4482 &amp; "-" &amp; H4482)=0,"Begin: " &amp; C4482 &amp; "-" &amp; D4482 &amp; "-" &amp; H4482,IF((C4482 &amp; "-" &amp; D4482 &amp; "-" &amp; H4482)&lt;&gt;(C4483 &amp; "-" &amp; D4483 &amp; "-" &amp; H4483),"End: " &amp; C4482 &amp; "-" &amp; D4482 &amp; "-" &amp; H4482,""))</f>
        <v/>
      </c>
      <c r="F4482" s="4" t="str">
        <f t="shared" si="1023"/>
        <v>Wall Street Journal-GDP-08-2019</v>
      </c>
      <c r="G4482" s="7">
        <v>43687</v>
      </c>
      <c r="H4482" s="7" t="str">
        <f t="shared" si="1024"/>
        <v>08-2019</v>
      </c>
      <c r="I4482" s="7" t="str">
        <f t="shared" ca="1" si="1025"/>
        <v>Wall Street Journal: Point Loma Nazarene University-GDP-08-2019</v>
      </c>
      <c r="J4482" s="4" t="str">
        <f t="shared" ca="1" si="1026"/>
        <v>GDP-Point Loma Nazarene University:08-2019</v>
      </c>
      <c r="K4482" t="s">
        <v>658</v>
      </c>
      <c r="CL4482">
        <v>2.1</v>
      </c>
      <c r="CM4482">
        <v>2.2000000000000002</v>
      </c>
      <c r="CN4482">
        <v>2</v>
      </c>
      <c r="CO4482">
        <v>2</v>
      </c>
      <c r="CP4482">
        <v>2.1</v>
      </c>
      <c r="CQ4482">
        <v>2</v>
      </c>
    </row>
    <row r="4483" spans="1:95" x14ac:dyDescent="0.55000000000000004">
      <c r="A4483" s="4" t="str">
        <f t="shared" ca="1" si="1021"/>
        <v>Deutsche Bank</v>
      </c>
      <c r="B4483" s="4" t="str">
        <f t="shared" si="1022"/>
        <v>Brett Ryan/Matthew Luzzetti</v>
      </c>
      <c r="C4483" s="4" t="s">
        <v>246</v>
      </c>
      <c r="D4483" s="4" t="s">
        <v>248</v>
      </c>
      <c r="E4483" s="4" t="str">
        <f>IF(COUNTIF($E$2:E4482,"Begin: " &amp; C4483 &amp; "-" &amp; D4483 &amp; "-" &amp; H4483)=0,"Begin: " &amp; C4483 &amp; "-" &amp; D4483 &amp; "-" &amp; H4483,IF((C4483 &amp; "-" &amp; D4483 &amp; "-" &amp; H4483)&lt;&gt;(C4484 &amp; "-" &amp; D4484 &amp; "-" &amp; H4484),"End: " &amp; C4483 &amp; "-" &amp; D4483 &amp; "-" &amp; H4483,""))</f>
        <v/>
      </c>
      <c r="F4483" s="4" t="str">
        <f t="shared" si="1023"/>
        <v>Wall Street Journal-GDP-08-2019</v>
      </c>
      <c r="G4483" s="7">
        <v>43687</v>
      </c>
      <c r="H4483" s="7" t="str">
        <f t="shared" si="1024"/>
        <v>08-2019</v>
      </c>
      <c r="I4483" s="7" t="str">
        <f t="shared" ca="1" si="1025"/>
        <v>Wall Street Journal: Deutsche Bank-GDP-08-2019</v>
      </c>
      <c r="J4483" s="4" t="str">
        <f t="shared" ca="1" si="1026"/>
        <v>GDP-Deutsche Bank:08-2019</v>
      </c>
      <c r="K4483" t="s">
        <v>804</v>
      </c>
      <c r="CL4483">
        <v>2.1</v>
      </c>
      <c r="CM4483">
        <v>1.6</v>
      </c>
      <c r="CN4483">
        <v>1.4</v>
      </c>
      <c r="CO4483">
        <v>1.7</v>
      </c>
      <c r="CP4483">
        <v>2.2000000000000002</v>
      </c>
      <c r="CQ4483">
        <v>2.4</v>
      </c>
    </row>
    <row r="4484" spans="1:95" x14ac:dyDescent="0.55000000000000004">
      <c r="A4484" s="4" t="str">
        <f t="shared" ca="1" si="1021"/>
        <v>Prestige Economics LLC</v>
      </c>
      <c r="B4484" s="4" t="str">
        <f t="shared" si="1022"/>
        <v>Jason Schenker*</v>
      </c>
      <c r="C4484" s="4" t="s">
        <v>246</v>
      </c>
      <c r="D4484" s="4" t="s">
        <v>248</v>
      </c>
      <c r="E4484" s="4" t="str">
        <f>IF(COUNTIF($E$2:E4483,"Begin: " &amp; C4484 &amp; "-" &amp; D4484 &amp; "-" &amp; H4484)=0,"Begin: " &amp; C4484 &amp; "-" &amp; D4484 &amp; "-" &amp; H4484,IF((C4484 &amp; "-" &amp; D4484 &amp; "-" &amp; H4484)&lt;&gt;(C4485 &amp; "-" &amp; D4485 &amp; "-" &amp; H4485),"End: " &amp; C4484 &amp; "-" &amp; D4484 &amp; "-" &amp; H4484,""))</f>
        <v/>
      </c>
      <c r="F4484" s="4" t="str">
        <f t="shared" si="1023"/>
        <v>Wall Street Journal-GDP-08-2019</v>
      </c>
      <c r="G4484" s="7">
        <v>43687</v>
      </c>
      <c r="H4484" s="7" t="str">
        <f t="shared" si="1024"/>
        <v>08-2019</v>
      </c>
      <c r="I4484" s="7" t="str">
        <f t="shared" ca="1" si="1025"/>
        <v>Wall Street Journal: Prestige Economics LLC-GDP-08-2019</v>
      </c>
      <c r="J4484" s="4" t="str">
        <f t="shared" ca="1" si="1026"/>
        <v>GDP-Prestige Economics LLC:08-2019</v>
      </c>
      <c r="K4484" t="s">
        <v>824</v>
      </c>
    </row>
    <row r="4485" spans="1:95" x14ac:dyDescent="0.55000000000000004">
      <c r="A4485" s="4" t="str">
        <f t="shared" ca="1" si="1021"/>
        <v>Pantheon Macroeconomics</v>
      </c>
      <c r="B4485" s="4" t="str">
        <f t="shared" si="1022"/>
        <v>Ian Shepherdson*</v>
      </c>
      <c r="C4485" s="4" t="s">
        <v>246</v>
      </c>
      <c r="D4485" s="4" t="s">
        <v>248</v>
      </c>
      <c r="E4485" s="4" t="str">
        <f>IF(COUNTIF($E$2:E4484,"Begin: " &amp; C4485 &amp; "-" &amp; D4485 &amp; "-" &amp; H4485)=0,"Begin: " &amp; C4485 &amp; "-" &amp; D4485 &amp; "-" &amp; H4485,IF((C4485 &amp; "-" &amp; D4485 &amp; "-" &amp; H4485)&lt;&gt;(C4486 &amp; "-" &amp; D4486 &amp; "-" &amp; H4486),"End: " &amp; C4485 &amp; "-" &amp; D4485 &amp; "-" &amp; H4485,""))</f>
        <v/>
      </c>
      <c r="F4485" s="4" t="str">
        <f t="shared" si="1023"/>
        <v>Wall Street Journal-GDP-08-2019</v>
      </c>
      <c r="G4485" s="7">
        <v>43687</v>
      </c>
      <c r="H4485" s="7" t="str">
        <f t="shared" si="1024"/>
        <v>08-2019</v>
      </c>
      <c r="I4485" s="7" t="str">
        <f t="shared" ca="1" si="1025"/>
        <v>Wall Street Journal: Pantheon Macroeconomics-GDP-08-2019</v>
      </c>
      <c r="J4485" s="4" t="str">
        <f t="shared" ca="1" si="1026"/>
        <v>GDP-Pantheon Macroeconomics:08-2019</v>
      </c>
      <c r="K4485" t="s">
        <v>825</v>
      </c>
    </row>
    <row r="4486" spans="1:95" x14ac:dyDescent="0.55000000000000004">
      <c r="A4486" s="4" t="str">
        <f t="shared" ca="1" si="1021"/>
        <v>Decision Economics, Inc.</v>
      </c>
      <c r="B4486" s="4" t="str">
        <f t="shared" si="1022"/>
        <v>Allen Sinai</v>
      </c>
      <c r="C4486" s="4" t="s">
        <v>246</v>
      </c>
      <c r="D4486" s="4" t="s">
        <v>248</v>
      </c>
      <c r="E4486" s="4" t="str">
        <f>IF(COUNTIF($E$2:E4485,"Begin: " &amp; C4486 &amp; "-" &amp; D4486 &amp; "-" &amp; H4486)=0,"Begin: " &amp; C4486 &amp; "-" &amp; D4486 &amp; "-" &amp; H4486,IF((C4486 &amp; "-" &amp; D4486 &amp; "-" &amp; H4486)&lt;&gt;(C4487 &amp; "-" &amp; D4487 &amp; "-" &amp; H4487),"End: " &amp; C4486 &amp; "-" &amp; D4486 &amp; "-" &amp; H4486,""))</f>
        <v/>
      </c>
      <c r="F4486" s="4" t="str">
        <f t="shared" si="1023"/>
        <v>Wall Street Journal-GDP-08-2019</v>
      </c>
      <c r="G4486" s="7">
        <v>43687</v>
      </c>
      <c r="H4486" s="7" t="str">
        <f t="shared" si="1024"/>
        <v>08-2019</v>
      </c>
      <c r="I4486" s="7" t="str">
        <f t="shared" ca="1" si="1025"/>
        <v>Wall Street Journal: Decision Economics, Inc.-GDP-08-2019</v>
      </c>
      <c r="J4486" s="4" t="str">
        <f t="shared" ca="1" si="1026"/>
        <v>GDP-Decision Economics, Inc.:08-2019</v>
      </c>
      <c r="K4486" t="s">
        <v>233</v>
      </c>
      <c r="CL4486">
        <v>2.2000000000000002</v>
      </c>
      <c r="CM4486">
        <v>2.7</v>
      </c>
      <c r="CN4486">
        <v>3</v>
      </c>
      <c r="CO4486">
        <v>2.8</v>
      </c>
      <c r="CP4486">
        <v>3.1</v>
      </c>
      <c r="CQ4486">
        <v>3.2</v>
      </c>
    </row>
    <row r="4487" spans="1:95" x14ac:dyDescent="0.55000000000000004">
      <c r="A4487" s="4" t="str">
        <f t="shared" ca="1" si="1021"/>
        <v>Parsec Financial</v>
      </c>
      <c r="B4487" s="4" t="str">
        <f t="shared" si="1022"/>
        <v>James F. Smith</v>
      </c>
      <c r="C4487" s="4" t="s">
        <v>246</v>
      </c>
      <c r="D4487" s="4" t="s">
        <v>248</v>
      </c>
      <c r="E4487" s="4" t="str">
        <f>IF(COUNTIF($E$2:E4486,"Begin: " &amp; C4487 &amp; "-" &amp; D4487 &amp; "-" &amp; H4487)=0,"Begin: " &amp; C4487 &amp; "-" &amp; D4487 &amp; "-" &amp; H4487,IF((C4487 &amp; "-" &amp; D4487 &amp; "-" &amp; H4487)&lt;&gt;(C4488 &amp; "-" &amp; D4488 &amp; "-" &amp; H4488),"End: " &amp; C4487 &amp; "-" &amp; D4487 &amp; "-" &amp; H4487,""))</f>
        <v/>
      </c>
      <c r="F4487" s="4" t="str">
        <f t="shared" si="1023"/>
        <v>Wall Street Journal-GDP-08-2019</v>
      </c>
      <c r="G4487" s="7">
        <v>43687</v>
      </c>
      <c r="H4487" s="7" t="str">
        <f t="shared" si="1024"/>
        <v>08-2019</v>
      </c>
      <c r="I4487" s="7" t="str">
        <f t="shared" ca="1" si="1025"/>
        <v>Wall Street Journal: Parsec Financial-GDP-08-2019</v>
      </c>
      <c r="J4487" s="4" t="str">
        <f t="shared" ca="1" si="1026"/>
        <v>GDP-Parsec Financial:08-2019</v>
      </c>
      <c r="K4487" t="s">
        <v>234</v>
      </c>
      <c r="CL4487">
        <v>2.1</v>
      </c>
      <c r="CM4487">
        <v>2</v>
      </c>
      <c r="CN4487">
        <v>2</v>
      </c>
      <c r="CO4487">
        <v>2.2999999999999998</v>
      </c>
      <c r="CP4487">
        <v>2.4</v>
      </c>
      <c r="CQ4487">
        <v>2.6</v>
      </c>
    </row>
    <row r="4488" spans="1:95" x14ac:dyDescent="0.55000000000000004">
      <c r="A4488" s="4" t="str">
        <f t="shared" ca="1" si="1021"/>
        <v>Univ of Central FL</v>
      </c>
      <c r="B4488" s="4" t="str">
        <f t="shared" si="1022"/>
        <v>Sean M. Snaith*</v>
      </c>
      <c r="C4488" s="4" t="s">
        <v>246</v>
      </c>
      <c r="D4488" s="4" t="s">
        <v>248</v>
      </c>
      <c r="E4488" s="4" t="str">
        <f>IF(COUNTIF($E$2:E4487,"Begin: " &amp; C4488 &amp; "-" &amp; D4488 &amp; "-" &amp; H4488)=0,"Begin: " &amp; C4488 &amp; "-" &amp; D4488 &amp; "-" &amp; H4488,IF((C4488 &amp; "-" &amp; D4488 &amp; "-" &amp; H4488)&lt;&gt;(C4489 &amp; "-" &amp; D4489 &amp; "-" &amp; H4489),"End: " &amp; C4488 &amp; "-" &amp; D4488 &amp; "-" &amp; H4488,""))</f>
        <v/>
      </c>
      <c r="F4488" s="4" t="str">
        <f t="shared" si="1023"/>
        <v>Wall Street Journal-GDP-08-2019</v>
      </c>
      <c r="G4488" s="7">
        <v>43687</v>
      </c>
      <c r="H4488" s="7" t="str">
        <f t="shared" si="1024"/>
        <v>08-2019</v>
      </c>
      <c r="I4488" s="7" t="str">
        <f t="shared" ca="1" si="1025"/>
        <v>Wall Street Journal: Univ of Central FL-GDP-08-2019</v>
      </c>
      <c r="J4488" s="4" t="str">
        <f t="shared" ca="1" si="1026"/>
        <v>GDP-Univ of Central FL:08-2019</v>
      </c>
      <c r="K4488" t="s">
        <v>843</v>
      </c>
    </row>
    <row r="4489" spans="1:95" x14ac:dyDescent="0.55000000000000004">
      <c r="A4489" s="4" t="str">
        <f t="shared" ca="1" si="1021"/>
        <v>SS Economics</v>
      </c>
      <c r="B4489" s="4" t="str">
        <f t="shared" si="1022"/>
        <v>Sung Won Sohn</v>
      </c>
      <c r="C4489" s="4" t="s">
        <v>246</v>
      </c>
      <c r="D4489" s="4" t="s">
        <v>248</v>
      </c>
      <c r="E4489" s="4" t="str">
        <f>IF(COUNTIF($E$2:E4488,"Begin: " &amp; C4489 &amp; "-" &amp; D4489 &amp; "-" &amp; H4489)=0,"Begin: " &amp; C4489 &amp; "-" &amp; D4489 &amp; "-" &amp; H4489,IF((C4489 &amp; "-" &amp; D4489 &amp; "-" &amp; H4489)&lt;&gt;(C4490 &amp; "-" &amp; D4490 &amp; "-" &amp; H4490),"End: " &amp; C4489 &amp; "-" &amp; D4489 &amp; "-" &amp; H4489,""))</f>
        <v/>
      </c>
      <c r="F4489" s="4" t="str">
        <f t="shared" si="1023"/>
        <v>Wall Street Journal-GDP-08-2019</v>
      </c>
      <c r="G4489" s="7">
        <v>43687</v>
      </c>
      <c r="H4489" s="7" t="str">
        <f t="shared" si="1024"/>
        <v>08-2019</v>
      </c>
      <c r="I4489" s="7" t="str">
        <f t="shared" ca="1" si="1025"/>
        <v>Wall Street Journal: SS Economics-GDP-08-2019</v>
      </c>
      <c r="J4489" s="4" t="str">
        <f t="shared" ca="1" si="1026"/>
        <v>GDP-SS Economics:08-2019</v>
      </c>
      <c r="K4489" t="s">
        <v>785</v>
      </c>
      <c r="CL4489">
        <v>2.1</v>
      </c>
      <c r="CM4489">
        <v>2</v>
      </c>
      <c r="CN4489">
        <v>2</v>
      </c>
      <c r="CO4489">
        <v>1.8</v>
      </c>
      <c r="CP4489">
        <v>1.7</v>
      </c>
      <c r="CQ4489">
        <v>1.7</v>
      </c>
    </row>
    <row r="4490" spans="1:95" x14ac:dyDescent="0.55000000000000004">
      <c r="A4490" s="4" t="str">
        <f t="shared" ref="A4490:A4499" ca="1" si="1027">IF(ISERROR(IF(C4490="GIOA",INDEX(List_AnonymousForecasters,MATCH(LEFT(K4490,FIND(":",K4490,1)-1),List_IndividualForecasters,0),1),INDEX(List_FirmNamesOmega,MATCH(LEFT(K4490,FIND(":",K4490,1)-1),List_FirmNamesAlpha,0),1))),LEFT(K4490,FIND(":",K4490,1)-1),IF(C4490="GIOA",INDEX(List_AnonymousForecasters,MATCH(LEFT(K4490,FIND(":",K4490,1)-1),List_IndividualForecasters,0),1),INDEX(List_FirmNamesOmega,MATCH(LEFT(K4490,FIND(":",K4490,1)-1),List_FirmNamesAlpha,0),1)))</f>
        <v>Pierpont Securities</v>
      </c>
      <c r="B4490" s="4" t="str">
        <f t="shared" ref="B4490:B4499" si="1028">MID(K4490,FIND(":",K4490,1)+2,LEN(K4490)-FIND(":",K4490,1))</f>
        <v>Stephen Stanley</v>
      </c>
      <c r="C4490" s="4" t="s">
        <v>246</v>
      </c>
      <c r="D4490" s="4" t="s">
        <v>248</v>
      </c>
      <c r="E4490" s="4" t="str">
        <f>IF(COUNTIF($E$2:E4489,"Begin: " &amp; C4490 &amp; "-" &amp; D4490 &amp; "-" &amp; H4490)=0,"Begin: " &amp; C4490 &amp; "-" &amp; D4490 &amp; "-" &amp; H4490,IF((C4490 &amp; "-" &amp; D4490 &amp; "-" &amp; H4490)&lt;&gt;(C4491 &amp; "-" &amp; D4491 &amp; "-" &amp; H4491),"End: " &amp; C4490 &amp; "-" &amp; D4490 &amp; "-" &amp; H4490,""))</f>
        <v/>
      </c>
      <c r="F4490" s="4" t="str">
        <f t="shared" ref="F4490:F4499" si="1029">C4490 &amp; "-" &amp; D4490 &amp; "-" &amp; H4490</f>
        <v>Wall Street Journal-GDP-08-2019</v>
      </c>
      <c r="G4490" s="7">
        <v>43687</v>
      </c>
      <c r="H4490" s="7" t="str">
        <f t="shared" ref="H4490:H4499" si="1030">TEXT(MONTH(G4490),"00") &amp; "-" &amp; TEXT(YEAR(G4490),"0000")</f>
        <v>08-2019</v>
      </c>
      <c r="I4490" s="7" t="str">
        <f t="shared" ref="I4490:I4499" ca="1" si="1031">C4490 &amp; ": " &amp; A4490 &amp; "-" &amp; D4490 &amp; "-" &amp; H4490</f>
        <v>Wall Street Journal: Pierpont Securities-GDP-08-2019</v>
      </c>
      <c r="J4490" s="4" t="str">
        <f t="shared" ref="J4490:J4499" ca="1" si="1032">D4490 &amp; "-" &amp; A4490 &amp; ":" &amp; TEXT(MONTH(G4490),"00") &amp; "-" &amp; TEXT(YEAR(G4490),"0000")</f>
        <v>GDP-Pierpont Securities:08-2019</v>
      </c>
      <c r="K4490" t="s">
        <v>238</v>
      </c>
      <c r="CL4490">
        <v>1.9</v>
      </c>
      <c r="CM4490">
        <v>2.2999999999999998</v>
      </c>
      <c r="CN4490">
        <v>2.7</v>
      </c>
      <c r="CO4490">
        <v>2.2999999999999998</v>
      </c>
      <c r="CP4490">
        <v>2.9</v>
      </c>
      <c r="CQ4490">
        <v>2.2000000000000002</v>
      </c>
    </row>
    <row r="4491" spans="1:95" x14ac:dyDescent="0.55000000000000004">
      <c r="A4491" s="4" t="str">
        <f t="shared" ca="1" si="1027"/>
        <v>Economic Analysis Associates Inc.</v>
      </c>
      <c r="B4491" s="4" t="str">
        <f t="shared" si="1028"/>
        <v>Susan M. Sterne</v>
      </c>
      <c r="C4491" s="4" t="s">
        <v>246</v>
      </c>
      <c r="D4491" s="4" t="s">
        <v>248</v>
      </c>
      <c r="E4491" s="4" t="str">
        <f>IF(COUNTIF($E$2:E4490,"Begin: " &amp; C4491 &amp; "-" &amp; D4491 &amp; "-" &amp; H4491)=0,"Begin: " &amp; C4491 &amp; "-" &amp; D4491 &amp; "-" &amp; H4491,IF((C4491 &amp; "-" &amp; D4491 &amp; "-" &amp; H4491)&lt;&gt;(C4492 &amp; "-" &amp; D4492 &amp; "-" &amp; H4492),"End: " &amp; C4491 &amp; "-" &amp; D4491 &amp; "-" &amp; H4491,""))</f>
        <v/>
      </c>
      <c r="F4491" s="4" t="str">
        <f t="shared" si="1029"/>
        <v>Wall Street Journal-GDP-08-2019</v>
      </c>
      <c r="G4491" s="7">
        <v>43687</v>
      </c>
      <c r="H4491" s="7" t="str">
        <f t="shared" si="1030"/>
        <v>08-2019</v>
      </c>
      <c r="I4491" s="7" t="str">
        <f t="shared" ca="1" si="1031"/>
        <v>Wall Street Journal: Economic Analysis Associates Inc.-GDP-08-2019</v>
      </c>
      <c r="J4491" s="4" t="str">
        <f t="shared" ca="1" si="1032"/>
        <v>GDP-Economic Analysis Associates Inc.:08-2019</v>
      </c>
      <c r="K4491" t="s">
        <v>239</v>
      </c>
      <c r="CL4491">
        <v>2.1</v>
      </c>
      <c r="CM4491">
        <v>1.1000000000000001</v>
      </c>
      <c r="CN4491">
        <v>1.5</v>
      </c>
      <c r="CO4491">
        <v>1.7</v>
      </c>
      <c r="CP4491">
        <v>1.9</v>
      </c>
      <c r="CQ4491">
        <v>2.5</v>
      </c>
    </row>
    <row r="4492" spans="1:95" x14ac:dyDescent="0.55000000000000004">
      <c r="A4492" s="4" t="str">
        <f t="shared" ca="1" si="1027"/>
        <v>CSFB</v>
      </c>
      <c r="B4492" s="4" t="str">
        <f t="shared" si="1028"/>
        <v>James Sweeney</v>
      </c>
      <c r="C4492" s="4" t="s">
        <v>246</v>
      </c>
      <c r="D4492" s="4" t="s">
        <v>248</v>
      </c>
      <c r="E4492" s="4" t="str">
        <f>IF(COUNTIF($E$2:E4491,"Begin: " &amp; C4492 &amp; "-" &amp; D4492 &amp; "-" &amp; H4492)=0,"Begin: " &amp; C4492 &amp; "-" &amp; D4492 &amp; "-" &amp; H4492,IF((C4492 &amp; "-" &amp; D4492 &amp; "-" &amp; H4492)&lt;&gt;(C4493 &amp; "-" &amp; D4493 &amp; "-" &amp; H4493),"End: " &amp; C4492 &amp; "-" &amp; D4492 &amp; "-" &amp; H4492,""))</f>
        <v/>
      </c>
      <c r="F4492" s="4" t="str">
        <f t="shared" si="1029"/>
        <v>Wall Street Journal-GDP-08-2019</v>
      </c>
      <c r="G4492" s="7">
        <v>43687</v>
      </c>
      <c r="H4492" s="7" t="str">
        <f t="shared" si="1030"/>
        <v>08-2019</v>
      </c>
      <c r="I4492" s="7" t="str">
        <f t="shared" ca="1" si="1031"/>
        <v>Wall Street Journal: CSFB-GDP-08-2019</v>
      </c>
      <c r="J4492" s="4" t="str">
        <f t="shared" ca="1" si="1032"/>
        <v>GDP-CSFB:08-2019</v>
      </c>
      <c r="K4492" t="s">
        <v>679</v>
      </c>
      <c r="CL4492">
        <v>1.7</v>
      </c>
      <c r="CM4492">
        <v>1.7</v>
      </c>
      <c r="CN4492">
        <v>2.2000000000000002</v>
      </c>
    </row>
    <row r="4493" spans="1:95" x14ac:dyDescent="0.55000000000000004">
      <c r="A4493" s="4" t="str">
        <f t="shared" ca="1" si="1027"/>
        <v>American Chemisty Council</v>
      </c>
      <c r="B4493" s="4" t="str">
        <f t="shared" si="1028"/>
        <v>Kevin Swift</v>
      </c>
      <c r="C4493" s="4" t="s">
        <v>246</v>
      </c>
      <c r="D4493" s="4" t="s">
        <v>248</v>
      </c>
      <c r="E4493" s="4" t="str">
        <f>IF(COUNTIF($E$2:E4492,"Begin: " &amp; C4493 &amp; "-" &amp; D4493 &amp; "-" &amp; H4493)=0,"Begin: " &amp; C4493 &amp; "-" &amp; D4493 &amp; "-" &amp; H4493,IF((C4493 &amp; "-" &amp; D4493 &amp; "-" &amp; H4493)&lt;&gt;(C4494 &amp; "-" &amp; D4494 &amp; "-" &amp; H4494),"End: " &amp; C4493 &amp; "-" &amp; D4493 &amp; "-" &amp; H4493,""))</f>
        <v/>
      </c>
      <c r="F4493" s="4" t="str">
        <f t="shared" si="1029"/>
        <v>Wall Street Journal-GDP-08-2019</v>
      </c>
      <c r="G4493" s="7">
        <v>43687</v>
      </c>
      <c r="H4493" s="7" t="str">
        <f t="shared" si="1030"/>
        <v>08-2019</v>
      </c>
      <c r="I4493" s="7" t="str">
        <f t="shared" ca="1" si="1031"/>
        <v>Wall Street Journal: American Chemisty Council-GDP-08-2019</v>
      </c>
      <c r="J4493" s="4" t="str">
        <f t="shared" ca="1" si="1032"/>
        <v>GDP-American Chemisty Council:08-2019</v>
      </c>
      <c r="K4493" t="s">
        <v>443</v>
      </c>
      <c r="CL4493">
        <v>2.1</v>
      </c>
      <c r="CM4493">
        <v>2</v>
      </c>
      <c r="CN4493">
        <v>2</v>
      </c>
      <c r="CO4493">
        <v>2</v>
      </c>
      <c r="CP4493">
        <v>2</v>
      </c>
      <c r="CQ4493">
        <v>1.8</v>
      </c>
    </row>
    <row r="4494" spans="1:95" x14ac:dyDescent="0.55000000000000004">
      <c r="A4494" s="4" t="str">
        <f t="shared" ca="1" si="1027"/>
        <v>Grant Thornton</v>
      </c>
      <c r="B4494" s="4" t="str">
        <f t="shared" si="1028"/>
        <v>Diane Swonk</v>
      </c>
      <c r="C4494" s="4" t="s">
        <v>246</v>
      </c>
      <c r="D4494" s="4" t="s">
        <v>248</v>
      </c>
      <c r="E4494" s="4" t="str">
        <f>IF(COUNTIF($E$2:E4493,"Begin: " &amp; C4494 &amp; "-" &amp; D4494 &amp; "-" &amp; H4494)=0,"Begin: " &amp; C4494 &amp; "-" &amp; D4494 &amp; "-" &amp; H4494,IF((C4494 &amp; "-" &amp; D4494 &amp; "-" &amp; H4494)&lt;&gt;(C4495 &amp; "-" &amp; D4495 &amp; "-" &amp; H4495),"End: " &amp; C4494 &amp; "-" &amp; D4494 &amp; "-" &amp; H4494,""))</f>
        <v/>
      </c>
      <c r="F4494" s="4" t="str">
        <f t="shared" si="1029"/>
        <v>Wall Street Journal-GDP-08-2019</v>
      </c>
      <c r="G4494" s="7">
        <v>43687</v>
      </c>
      <c r="H4494" s="7" t="str">
        <f t="shared" si="1030"/>
        <v>08-2019</v>
      </c>
      <c r="I4494" s="7" t="str">
        <f t="shared" ca="1" si="1031"/>
        <v>Wall Street Journal: Grant Thornton-GDP-08-2019</v>
      </c>
      <c r="J4494" s="4" t="str">
        <f t="shared" ca="1" si="1032"/>
        <v>GDP-Grant Thornton:08-2019</v>
      </c>
      <c r="K4494" t="s">
        <v>772</v>
      </c>
      <c r="CL4494">
        <v>1.9</v>
      </c>
      <c r="CM4494">
        <v>1.7</v>
      </c>
      <c r="CN4494">
        <v>1.6</v>
      </c>
      <c r="CO4494">
        <v>1.6</v>
      </c>
      <c r="CP4494">
        <v>-2.6</v>
      </c>
      <c r="CQ4494">
        <v>-1.4</v>
      </c>
    </row>
    <row r="4495" spans="1:95" x14ac:dyDescent="0.55000000000000004">
      <c r="A4495" s="4" t="str">
        <f t="shared" ca="1" si="1027"/>
        <v>The Northern Trust</v>
      </c>
      <c r="B4495" s="4" t="str">
        <f t="shared" si="1028"/>
        <v>Carl Tannenbaum</v>
      </c>
      <c r="C4495" s="4" t="s">
        <v>246</v>
      </c>
      <c r="D4495" s="4" t="s">
        <v>248</v>
      </c>
      <c r="E4495" s="4" t="str">
        <f>IF(COUNTIF($E$2:E4494,"Begin: " &amp; C4495 &amp; "-" &amp; D4495 &amp; "-" &amp; H4495)=0,"Begin: " &amp; C4495 &amp; "-" &amp; D4495 &amp; "-" &amp; H4495,IF((C4495 &amp; "-" &amp; D4495 &amp; "-" &amp; H4495)&lt;&gt;(C4496 &amp; "-" &amp; D4496 &amp; "-" &amp; H4496),"End: " &amp; C4495 &amp; "-" &amp; D4495 &amp; "-" &amp; H4495,""))</f>
        <v/>
      </c>
      <c r="F4495" s="4" t="str">
        <f t="shared" si="1029"/>
        <v>Wall Street Journal-GDP-08-2019</v>
      </c>
      <c r="G4495" s="7">
        <v>43687</v>
      </c>
      <c r="H4495" s="7" t="str">
        <f t="shared" si="1030"/>
        <v>08-2019</v>
      </c>
      <c r="I4495" s="7" t="str">
        <f t="shared" ca="1" si="1031"/>
        <v>Wall Street Journal: The Northern Trust-GDP-08-2019</v>
      </c>
      <c r="J4495" s="4" t="str">
        <f t="shared" ca="1" si="1032"/>
        <v>GDP-The Northern Trust:08-2019</v>
      </c>
      <c r="K4495" t="s">
        <v>849</v>
      </c>
      <c r="CL4495">
        <v>2.1</v>
      </c>
      <c r="CM4495">
        <v>2</v>
      </c>
      <c r="CN4495">
        <v>1.8</v>
      </c>
      <c r="CO4495">
        <v>1.8</v>
      </c>
      <c r="CP4495">
        <v>1.9</v>
      </c>
      <c r="CQ4495">
        <v>1.7</v>
      </c>
    </row>
    <row r="4496" spans="1:95" x14ac:dyDescent="0.55000000000000004">
      <c r="A4496" s="4" t="str">
        <f t="shared" ca="1" si="1027"/>
        <v>BNP Paribas</v>
      </c>
      <c r="B4496" s="4" t="str">
        <f t="shared" si="1028"/>
        <v>US Economics Team</v>
      </c>
      <c r="C4496" s="4" t="s">
        <v>246</v>
      </c>
      <c r="D4496" s="4" t="s">
        <v>248</v>
      </c>
      <c r="E4496" s="4" t="str">
        <f>IF(COUNTIF($E$2:E4495,"Begin: " &amp; C4496 &amp; "-" &amp; D4496 &amp; "-" &amp; H4496)=0,"Begin: " &amp; C4496 &amp; "-" &amp; D4496 &amp; "-" &amp; H4496,IF((C4496 &amp; "-" &amp; D4496 &amp; "-" &amp; H4496)&lt;&gt;(C4497 &amp; "-" &amp; D4497 &amp; "-" &amp; H4497),"End: " &amp; C4496 &amp; "-" &amp; D4496 &amp; "-" &amp; H4496,""))</f>
        <v/>
      </c>
      <c r="F4496" s="4" t="str">
        <f t="shared" si="1029"/>
        <v>Wall Street Journal-GDP-08-2019</v>
      </c>
      <c r="G4496" s="7">
        <v>43687</v>
      </c>
      <c r="H4496" s="7" t="str">
        <f t="shared" si="1030"/>
        <v>08-2019</v>
      </c>
      <c r="I4496" s="7" t="str">
        <f t="shared" ca="1" si="1031"/>
        <v>Wall Street Journal: BNP Paribas-GDP-08-2019</v>
      </c>
      <c r="J4496" s="4" t="str">
        <f t="shared" ca="1" si="1032"/>
        <v>GDP-BNP Paribas:08-2019</v>
      </c>
      <c r="K4496" t="s">
        <v>444</v>
      </c>
      <c r="CL4496">
        <v>2.1</v>
      </c>
      <c r="CM4496">
        <v>1.6</v>
      </c>
      <c r="CN4496">
        <v>2.2000000000000002</v>
      </c>
      <c r="CO4496">
        <v>1.7</v>
      </c>
      <c r="CP4496">
        <v>1.4</v>
      </c>
      <c r="CQ4496">
        <v>1.8</v>
      </c>
    </row>
    <row r="4497" spans="1:99" x14ac:dyDescent="0.55000000000000004">
      <c r="A4497" s="4" t="str">
        <f t="shared" ca="1" si="1027"/>
        <v>The Conference Board</v>
      </c>
      <c r="B4497" s="4" t="str">
        <f t="shared" si="1028"/>
        <v>Bart van Ark*</v>
      </c>
      <c r="C4497" s="4" t="s">
        <v>246</v>
      </c>
      <c r="D4497" s="4" t="s">
        <v>248</v>
      </c>
      <c r="E4497" s="4" t="str">
        <f>IF(COUNTIF($E$2:E4496,"Begin: " &amp; C4497 &amp; "-" &amp; D4497 &amp; "-" &amp; H4497)=0,"Begin: " &amp; C4497 &amp; "-" &amp; D4497 &amp; "-" &amp; H4497,IF((C4497 &amp; "-" &amp; D4497 &amp; "-" &amp; H4497)&lt;&gt;(C4498 &amp; "-" &amp; D4498 &amp; "-" &amp; H4498),"End: " &amp; C4497 &amp; "-" &amp; D4497 &amp; "-" &amp; H4497,""))</f>
        <v/>
      </c>
      <c r="F4497" s="4" t="str">
        <f t="shared" si="1029"/>
        <v>Wall Street Journal-GDP-08-2019</v>
      </c>
      <c r="G4497" s="7">
        <v>43687</v>
      </c>
      <c r="H4497" s="7" t="str">
        <f t="shared" si="1030"/>
        <v>08-2019</v>
      </c>
      <c r="I4497" s="7" t="str">
        <f t="shared" ca="1" si="1031"/>
        <v>Wall Street Journal: The Conference Board-GDP-08-2019</v>
      </c>
      <c r="J4497" s="4" t="str">
        <f t="shared" ca="1" si="1032"/>
        <v>GDP-The Conference Board:08-2019</v>
      </c>
      <c r="K4497" t="s">
        <v>850</v>
      </c>
    </row>
    <row r="4498" spans="1:99" x14ac:dyDescent="0.55000000000000004">
      <c r="A4498" s="4" t="str">
        <f t="shared" ca="1" si="1027"/>
        <v>First Trust Adv.</v>
      </c>
      <c r="B4498" s="4" t="str">
        <f t="shared" si="1028"/>
        <v>Brian S. Wesbury/ Robert Stein</v>
      </c>
      <c r="C4498" s="4" t="s">
        <v>246</v>
      </c>
      <c r="D4498" s="4" t="s">
        <v>248</v>
      </c>
      <c r="E4498" s="4" t="str">
        <f>IF(COUNTIF($E$2:E4497,"Begin: " &amp; C4498 &amp; "-" &amp; D4498 &amp; "-" &amp; H4498)=0,"Begin: " &amp; C4498 &amp; "-" &amp; D4498 &amp; "-" &amp; H4498,IF((C4498 &amp; "-" &amp; D4498 &amp; "-" &amp; H4498)&lt;&gt;(C4499 &amp; "-" &amp; D4499 &amp; "-" &amp; H4499),"End: " &amp; C4498 &amp; "-" &amp; D4498 &amp; "-" &amp; H4498,""))</f>
        <v/>
      </c>
      <c r="F4498" s="4" t="str">
        <f t="shared" si="1029"/>
        <v>Wall Street Journal-GDP-08-2019</v>
      </c>
      <c r="G4498" s="7">
        <v>43687</v>
      </c>
      <c r="H4498" s="7" t="str">
        <f t="shared" si="1030"/>
        <v>08-2019</v>
      </c>
      <c r="I4498" s="7" t="str">
        <f t="shared" ca="1" si="1031"/>
        <v>Wall Street Journal: First Trust Adv.-GDP-08-2019</v>
      </c>
      <c r="J4498" s="4" t="str">
        <f t="shared" ca="1" si="1032"/>
        <v>GDP-First Trust Adv.:08-2019</v>
      </c>
      <c r="K4498" t="s">
        <v>243</v>
      </c>
      <c r="CL4498">
        <v>1.9</v>
      </c>
      <c r="CM4498">
        <v>1.5</v>
      </c>
      <c r="CN4498">
        <v>4</v>
      </c>
      <c r="CO4498">
        <v>2</v>
      </c>
      <c r="CP4498">
        <v>2.5</v>
      </c>
      <c r="CQ4498">
        <v>2</v>
      </c>
    </row>
    <row r="4499" spans="1:99" x14ac:dyDescent="0.55000000000000004">
      <c r="A4499" s="4" t="str">
        <f t="shared" ca="1" si="1027"/>
        <v>National Association of Realtors</v>
      </c>
      <c r="B4499" s="4" t="str">
        <f t="shared" si="1028"/>
        <v>Lawrence Yun</v>
      </c>
      <c r="C4499" s="4" t="s">
        <v>246</v>
      </c>
      <c r="D4499" s="4" t="s">
        <v>248</v>
      </c>
      <c r="E4499" s="4" t="str">
        <f>IF(COUNTIF($E$2:E4498,"Begin: " &amp; C4499 &amp; "-" &amp; D4499 &amp; "-" &amp; H4499)=0,"Begin: " &amp; C4499 &amp; "-" &amp; D4499 &amp; "-" &amp; H4499,IF((C4499 &amp; "-" &amp; D4499 &amp; "-" &amp; H4499)&lt;&gt;(C4500 &amp; "-" &amp; D4500 &amp; "-" &amp; H4500),"End: " &amp; C4499 &amp; "-" &amp; D4499 &amp; "-" &amp; H4499,""))</f>
        <v>End: Wall Street Journal-GDP-08-2019</v>
      </c>
      <c r="F4499" s="4" t="str">
        <f t="shared" si="1029"/>
        <v>Wall Street Journal-GDP-08-2019</v>
      </c>
      <c r="G4499" s="7">
        <v>43687</v>
      </c>
      <c r="H4499" s="7" t="str">
        <f t="shared" si="1030"/>
        <v>08-2019</v>
      </c>
      <c r="I4499" s="7" t="str">
        <f t="shared" ca="1" si="1031"/>
        <v>Wall Street Journal: National Association of Realtors-GDP-08-2019</v>
      </c>
      <c r="J4499" s="4" t="str">
        <f t="shared" ca="1" si="1032"/>
        <v>GDP-National Association of Realtors:08-2019</v>
      </c>
      <c r="K4499" t="s">
        <v>245</v>
      </c>
      <c r="CL4499">
        <v>2.1</v>
      </c>
      <c r="CM4499">
        <v>1.9</v>
      </c>
      <c r="CN4499">
        <v>2.7</v>
      </c>
      <c r="CO4499">
        <v>2.8</v>
      </c>
      <c r="CP4499">
        <v>2.5</v>
      </c>
      <c r="CQ4499">
        <v>2</v>
      </c>
    </row>
    <row r="4500" spans="1:99" x14ac:dyDescent="0.55000000000000004">
      <c r="A4500" s="4" t="str">
        <f t="shared" ref="A4500" ca="1" si="1033">IF(ISERROR(IF(C4500="GIOA",INDEX(List_AnonymousForecasters,MATCH(LEFT(K4500,FIND(":",K4500,1)-1),List_IndividualForecasters,0),1),INDEX(List_FirmNamesOmega,MATCH(LEFT(K4500,FIND(":",K4500,1)-1),List_FirmNamesAlpha,0),1))),LEFT(K4500,FIND(":",K4500,1)-1),IF(C4500="GIOA",INDEX(List_AnonymousForecasters,MATCH(LEFT(K4500,FIND(":",K4500,1)-1),List_IndividualForecasters,0),1),INDEX(List_FirmNamesOmega,MATCH(LEFT(K4500,FIND(":",K4500,1)-1),List_FirmNamesAlpha,0),1)))</f>
        <v>Nomura</v>
      </c>
      <c r="B4500" s="4" t="str">
        <f t="shared" ref="B4500" si="1034">MID(K4500,FIND(":",K4500,1)+2,LEN(K4500)-FIND(":",K4500,1))</f>
        <v>Lewis Alexander</v>
      </c>
      <c r="C4500" s="4" t="s">
        <v>246</v>
      </c>
      <c r="D4500" s="4" t="s">
        <v>195</v>
      </c>
      <c r="E4500" s="4" t="str">
        <f>IF(COUNTIF($E$2:E4499,"Begin: " &amp; C4500 &amp; "-" &amp; D4500 &amp; "-" &amp; H4500)=0,"Begin: " &amp; C4500 &amp; "-" &amp; D4500 &amp; "-" &amp; H4500,IF((C4500 &amp; "-" &amp; D4500 &amp; "-" &amp; H4500)&lt;&gt;(C4501 &amp; "-" &amp; D4501 &amp; "-" &amp; H4501),"End: " &amp; C4500 &amp; "-" &amp; D4500 &amp; "-" &amp; H4500,""))</f>
        <v>Begin: Wall Street Journal-CPI YoY-08-2019</v>
      </c>
      <c r="F4500" s="4" t="str">
        <f t="shared" ref="F4500" si="1035">C4500 &amp; "-" &amp; D4500 &amp; "-" &amp; H4500</f>
        <v>Wall Street Journal-CPI YoY-08-2019</v>
      </c>
      <c r="G4500" s="7">
        <v>43687</v>
      </c>
      <c r="H4500" s="7" t="str">
        <f t="shared" ref="H4500" si="1036">TEXT(MONTH(G4500),"00") &amp; "-" &amp; TEXT(YEAR(G4500),"0000")</f>
        <v>08-2019</v>
      </c>
      <c r="I4500" s="7" t="str">
        <f t="shared" ref="I4500" ca="1" si="1037">C4500 &amp; ": " &amp; A4500 &amp; "-" &amp; D4500 &amp; "-" &amp; H4500</f>
        <v>Wall Street Journal: Nomura-CPI YoY-08-2019</v>
      </c>
      <c r="J4500" s="4" t="str">
        <f t="shared" ref="J4500" ca="1" si="1038">D4500 &amp; "-" &amp; A4500 &amp; ":" &amp; TEXT(MONTH(G4500),"00") &amp; "-" &amp; TEXT(YEAR(G4500),"0000")</f>
        <v>CPI YoY-Nomura:08-2019</v>
      </c>
      <c r="K4500" t="s">
        <v>196</v>
      </c>
      <c r="CM4500">
        <v>1.9</v>
      </c>
      <c r="CO4500">
        <v>2.2000000000000002</v>
      </c>
      <c r="CQ4500">
        <v>2.4</v>
      </c>
      <c r="CS4500">
        <v>2.2999999999999998</v>
      </c>
      <c r="CU4500">
        <v>2.2999999999999998</v>
      </c>
    </row>
    <row r="4501" spans="1:99" x14ac:dyDescent="0.55000000000000004">
      <c r="A4501" s="4" t="str">
        <f t="shared" ref="A4501:A4564" ca="1" si="1039">IF(ISERROR(IF(C4501="GIOA",INDEX(List_AnonymousForecasters,MATCH(LEFT(K4501,FIND(":",K4501,1)-1),List_IndividualForecasters,0),1),INDEX(List_FirmNamesOmega,MATCH(LEFT(K4501,FIND(":",K4501,1)-1),List_FirmNamesAlpha,0),1))),LEFT(K4501,FIND(":",K4501,1)-1),IF(C4501="GIOA",INDEX(List_AnonymousForecasters,MATCH(LEFT(K4501,FIND(":",K4501,1)-1),List_IndividualForecasters,0),1),INDEX(List_FirmNamesOmega,MATCH(LEFT(K4501,FIND(":",K4501,1)-1),List_FirmNamesAlpha,0),1)))</f>
        <v>Bank of the West</v>
      </c>
      <c r="B4501" s="4" t="str">
        <f t="shared" ref="B4501:B4564" si="1040">MID(K4501,FIND(":",K4501,1)+2,LEN(K4501)-FIND(":",K4501,1))</f>
        <v>Scott Anderson</v>
      </c>
      <c r="C4501" s="4" t="s">
        <v>246</v>
      </c>
      <c r="D4501" s="4" t="s">
        <v>195</v>
      </c>
      <c r="E4501" s="4" t="str">
        <f>IF(COUNTIF($E$2:E4500,"Begin: " &amp; C4501 &amp; "-" &amp; D4501 &amp; "-" &amp; H4501)=0,"Begin: " &amp; C4501 &amp; "-" &amp; D4501 &amp; "-" &amp; H4501,IF((C4501 &amp; "-" &amp; D4501 &amp; "-" &amp; H4501)&lt;&gt;(C4502 &amp; "-" &amp; D4502 &amp; "-" &amp; H4502),"End: " &amp; C4501 &amp; "-" &amp; D4501 &amp; "-" &amp; H4501,""))</f>
        <v/>
      </c>
      <c r="F4501" s="4" t="str">
        <f t="shared" ref="F4501:F4564" si="1041">C4501 &amp; "-" &amp; D4501 &amp; "-" &amp; H4501</f>
        <v>Wall Street Journal-CPI YoY-08-2019</v>
      </c>
      <c r="G4501" s="7">
        <v>43687</v>
      </c>
      <c r="H4501" s="7" t="str">
        <f t="shared" ref="H4501:H4564" si="1042">TEXT(MONTH(G4501),"00") &amp; "-" &amp; TEXT(YEAR(G4501),"0000")</f>
        <v>08-2019</v>
      </c>
      <c r="I4501" s="7" t="str">
        <f t="shared" ref="I4501:I4564" ca="1" si="1043">C4501 &amp; ": " &amp; A4501 &amp; "-" &amp; D4501 &amp; "-" &amp; H4501</f>
        <v>Wall Street Journal: Bank of the West-CPI YoY-08-2019</v>
      </c>
      <c r="J4501" s="4" t="str">
        <f t="shared" ref="J4501:J4564" ca="1" si="1044">D4501 &amp; "-" &amp; A4501 &amp; ":" &amp; TEXT(MONTH(G4501),"00") &amp; "-" &amp; TEXT(YEAR(G4501),"0000")</f>
        <v>CPI YoY-Bank of the West:08-2019</v>
      </c>
      <c r="K4501" t="s">
        <v>763</v>
      </c>
      <c r="CM4501">
        <v>1.7</v>
      </c>
      <c r="CO4501">
        <v>1.7</v>
      </c>
      <c r="CQ4501">
        <v>1.7</v>
      </c>
      <c r="CS4501">
        <v>1.9</v>
      </c>
      <c r="CU4501">
        <v>2.2000000000000002</v>
      </c>
    </row>
    <row r="4502" spans="1:99" x14ac:dyDescent="0.55000000000000004">
      <c r="A4502" s="4" t="str">
        <f t="shared" ca="1" si="1039"/>
        <v>Capital Economics</v>
      </c>
      <c r="B4502" s="4" t="str">
        <f t="shared" si="1040"/>
        <v>Paul Ashworth*</v>
      </c>
      <c r="C4502" s="4" t="s">
        <v>246</v>
      </c>
      <c r="D4502" s="4" t="s">
        <v>195</v>
      </c>
      <c r="E4502" s="4" t="str">
        <f>IF(COUNTIF($E$2:E4501,"Begin: " &amp; C4502 &amp; "-" &amp; D4502 &amp; "-" &amp; H4502)=0,"Begin: " &amp; C4502 &amp; "-" &amp; D4502 &amp; "-" &amp; H4502,IF((C4502 &amp; "-" &amp; D4502 &amp; "-" &amp; H4502)&lt;&gt;(C4503 &amp; "-" &amp; D4503 &amp; "-" &amp; H4503),"End: " &amp; C4502 &amp; "-" &amp; D4502 &amp; "-" &amp; H4502,""))</f>
        <v/>
      </c>
      <c r="F4502" s="4" t="str">
        <f t="shared" si="1041"/>
        <v>Wall Street Journal-CPI YoY-08-2019</v>
      </c>
      <c r="G4502" s="7">
        <v>43687</v>
      </c>
      <c r="H4502" s="7" t="str">
        <f t="shared" si="1042"/>
        <v>08-2019</v>
      </c>
      <c r="I4502" s="7" t="str">
        <f t="shared" ca="1" si="1043"/>
        <v>Wall Street Journal: Capital Economics-CPI YoY-08-2019</v>
      </c>
      <c r="J4502" s="4" t="str">
        <f t="shared" ca="1" si="1044"/>
        <v>CPI YoY-Capital Economics:08-2019</v>
      </c>
      <c r="K4502" t="s">
        <v>812</v>
      </c>
    </row>
    <row r="4503" spans="1:99" x14ac:dyDescent="0.55000000000000004">
      <c r="A4503" s="4" t="str">
        <f t="shared" ca="1" si="1039"/>
        <v>Deloitte LP</v>
      </c>
      <c r="B4503" s="4" t="str">
        <f t="shared" si="1040"/>
        <v>Daniel Bachman</v>
      </c>
      <c r="C4503" s="4" t="s">
        <v>246</v>
      </c>
      <c r="D4503" s="4" t="s">
        <v>195</v>
      </c>
      <c r="E4503" s="4" t="str">
        <f>IF(COUNTIF($E$2:E4502,"Begin: " &amp; C4503 &amp; "-" &amp; D4503 &amp; "-" &amp; H4503)=0,"Begin: " &amp; C4503 &amp; "-" &amp; D4503 &amp; "-" &amp; H4503,IF((C4503 &amp; "-" &amp; D4503 &amp; "-" &amp; H4503)&lt;&gt;(C4504 &amp; "-" &amp; D4504 &amp; "-" &amp; H4504),"End: " &amp; C4503 &amp; "-" &amp; D4503 &amp; "-" &amp; H4503,""))</f>
        <v/>
      </c>
      <c r="F4503" s="4" t="str">
        <f t="shared" si="1041"/>
        <v>Wall Street Journal-CPI YoY-08-2019</v>
      </c>
      <c r="G4503" s="7">
        <v>43687</v>
      </c>
      <c r="H4503" s="7" t="str">
        <f t="shared" si="1042"/>
        <v>08-2019</v>
      </c>
      <c r="I4503" s="7" t="str">
        <f t="shared" ca="1" si="1043"/>
        <v>Wall Street Journal: Deloitte LP-CPI YoY-08-2019</v>
      </c>
      <c r="J4503" s="4" t="str">
        <f t="shared" ca="1" si="1044"/>
        <v>CPI YoY-Deloitte LP:08-2019</v>
      </c>
      <c r="K4503" t="s">
        <v>749</v>
      </c>
      <c r="CM4503">
        <v>1.9</v>
      </c>
      <c r="CO4503">
        <v>1.6</v>
      </c>
      <c r="CQ4503">
        <v>1.5</v>
      </c>
      <c r="CS4503">
        <v>1.6</v>
      </c>
      <c r="CU4503">
        <v>1.8</v>
      </c>
    </row>
    <row r="4504" spans="1:99" x14ac:dyDescent="0.55000000000000004">
      <c r="A4504" s="4" t="str">
        <f t="shared" ca="1" si="1039"/>
        <v>Economic Outlook Group</v>
      </c>
      <c r="B4504" s="4" t="str">
        <f t="shared" si="1040"/>
        <v>Bernard Baumohl*</v>
      </c>
      <c r="C4504" s="4" t="s">
        <v>246</v>
      </c>
      <c r="D4504" s="4" t="s">
        <v>195</v>
      </c>
      <c r="E4504" s="4" t="str">
        <f>IF(COUNTIF($E$2:E4503,"Begin: " &amp; C4504 &amp; "-" &amp; D4504 &amp; "-" &amp; H4504)=0,"Begin: " &amp; C4504 &amp; "-" &amp; D4504 &amp; "-" &amp; H4504,IF((C4504 &amp; "-" &amp; D4504 &amp; "-" &amp; H4504)&lt;&gt;(C4505 &amp; "-" &amp; D4505 &amp; "-" &amp; H4505),"End: " &amp; C4504 &amp; "-" &amp; D4504 &amp; "-" &amp; H4504,""))</f>
        <v/>
      </c>
      <c r="F4504" s="4" t="str">
        <f t="shared" si="1041"/>
        <v>Wall Street Journal-CPI YoY-08-2019</v>
      </c>
      <c r="G4504" s="7">
        <v>43687</v>
      </c>
      <c r="H4504" s="7" t="str">
        <f t="shared" si="1042"/>
        <v>08-2019</v>
      </c>
      <c r="I4504" s="7" t="str">
        <f t="shared" ca="1" si="1043"/>
        <v>Wall Street Journal: Economic Outlook Group-CPI YoY-08-2019</v>
      </c>
      <c r="J4504" s="4" t="str">
        <f t="shared" ca="1" si="1044"/>
        <v>CPI YoY-Economic Outlook Group:08-2019</v>
      </c>
      <c r="K4504" t="s">
        <v>831</v>
      </c>
    </row>
    <row r="4505" spans="1:99" x14ac:dyDescent="0.55000000000000004">
      <c r="A4505" s="4" t="str">
        <f t="shared" ca="1" si="1039"/>
        <v>Nationwide Insurance</v>
      </c>
      <c r="B4505" s="4" t="str">
        <f t="shared" si="1040"/>
        <v>David Berson</v>
      </c>
      <c r="C4505" s="4" t="s">
        <v>246</v>
      </c>
      <c r="D4505" s="4" t="s">
        <v>195</v>
      </c>
      <c r="E4505" s="4" t="str">
        <f>IF(COUNTIF($E$2:E4504,"Begin: " &amp; C4505 &amp; "-" &amp; D4505 &amp; "-" &amp; H4505)=0,"Begin: " &amp; C4505 &amp; "-" &amp; D4505 &amp; "-" &amp; H4505,IF((C4505 &amp; "-" &amp; D4505 &amp; "-" &amp; H4505)&lt;&gt;(C4506 &amp; "-" &amp; D4506 &amp; "-" &amp; H4506),"End: " &amp; C4505 &amp; "-" &amp; D4505 &amp; "-" &amp; H4505,""))</f>
        <v/>
      </c>
      <c r="F4505" s="4" t="str">
        <f t="shared" si="1041"/>
        <v>Wall Street Journal-CPI YoY-08-2019</v>
      </c>
      <c r="G4505" s="7">
        <v>43687</v>
      </c>
      <c r="H4505" s="7" t="str">
        <f t="shared" si="1042"/>
        <v>08-2019</v>
      </c>
      <c r="I4505" s="7" t="str">
        <f t="shared" ca="1" si="1043"/>
        <v>Wall Street Journal: Nationwide Insurance-CPI YoY-08-2019</v>
      </c>
      <c r="J4505" s="4" t="str">
        <f t="shared" ca="1" si="1044"/>
        <v>CPI YoY-Nationwide Insurance:08-2019</v>
      </c>
      <c r="K4505" t="s">
        <v>427</v>
      </c>
      <c r="CM4505">
        <v>2.2000000000000002</v>
      </c>
      <c r="CO4505">
        <v>2.2999999999999998</v>
      </c>
      <c r="CQ4505">
        <v>2.2999999999999998</v>
      </c>
      <c r="CS4505">
        <v>2.4</v>
      </c>
      <c r="CU4505">
        <v>2.4</v>
      </c>
    </row>
    <row r="4506" spans="1:99" x14ac:dyDescent="0.55000000000000004">
      <c r="A4506" s="4" t="str">
        <f t="shared" ca="1" si="1039"/>
        <v>Tufts University</v>
      </c>
      <c r="B4506" s="4" t="str">
        <f t="shared" si="1040"/>
        <v>Brian Bethune*</v>
      </c>
      <c r="C4506" s="4" t="s">
        <v>246</v>
      </c>
      <c r="D4506" s="4" t="s">
        <v>195</v>
      </c>
      <c r="E4506" s="4" t="str">
        <f>IF(COUNTIF($E$2:E4505,"Begin: " &amp; C4506 &amp; "-" &amp; D4506 &amp; "-" &amp; H4506)=0,"Begin: " &amp; C4506 &amp; "-" &amp; D4506 &amp; "-" &amp; H4506,IF((C4506 &amp; "-" &amp; D4506 &amp; "-" &amp; H4506)&lt;&gt;(C4507 &amp; "-" &amp; D4507 &amp; "-" &amp; H4507),"End: " &amp; C4506 &amp; "-" &amp; D4506 &amp; "-" &amp; H4506,""))</f>
        <v/>
      </c>
      <c r="F4506" s="4" t="str">
        <f t="shared" si="1041"/>
        <v>Wall Street Journal-CPI YoY-08-2019</v>
      </c>
      <c r="G4506" s="7">
        <v>43687</v>
      </c>
      <c r="H4506" s="7" t="str">
        <f t="shared" si="1042"/>
        <v>08-2019</v>
      </c>
      <c r="I4506" s="7" t="str">
        <f t="shared" ca="1" si="1043"/>
        <v>Wall Street Journal: Tufts University-CPI YoY-08-2019</v>
      </c>
      <c r="J4506" s="4" t="str">
        <f t="shared" ca="1" si="1044"/>
        <v>CPI YoY-Tufts University:08-2019</v>
      </c>
      <c r="K4506" t="s">
        <v>813</v>
      </c>
    </row>
    <row r="4507" spans="1:99" x14ac:dyDescent="0.55000000000000004">
      <c r="A4507" s="4" t="str">
        <f t="shared" ca="1" si="1039"/>
        <v>TS Lombard</v>
      </c>
      <c r="B4507" s="4" t="str">
        <f t="shared" si="1040"/>
        <v>Steven Blitz</v>
      </c>
      <c r="C4507" s="4" t="s">
        <v>246</v>
      </c>
      <c r="D4507" s="4" t="s">
        <v>195</v>
      </c>
      <c r="E4507" s="4" t="str">
        <f>IF(COUNTIF($E$2:E4506,"Begin: " &amp; C4507 &amp; "-" &amp; D4507 &amp; "-" &amp; H4507)=0,"Begin: " &amp; C4507 &amp; "-" &amp; D4507 &amp; "-" &amp; H4507,IF((C4507 &amp; "-" &amp; D4507 &amp; "-" &amp; H4507)&lt;&gt;(C4508 &amp; "-" &amp; D4508 &amp; "-" &amp; H4508),"End: " &amp; C4507 &amp; "-" &amp; D4507 &amp; "-" &amp; H4507,""))</f>
        <v/>
      </c>
      <c r="F4507" s="4" t="str">
        <f t="shared" si="1041"/>
        <v>Wall Street Journal-CPI YoY-08-2019</v>
      </c>
      <c r="G4507" s="7">
        <v>43687</v>
      </c>
      <c r="H4507" s="7" t="str">
        <f t="shared" si="1042"/>
        <v>08-2019</v>
      </c>
      <c r="I4507" s="7" t="str">
        <f t="shared" ca="1" si="1043"/>
        <v>Wall Street Journal: TS Lombard-CPI YoY-08-2019</v>
      </c>
      <c r="J4507" s="4" t="str">
        <f t="shared" ca="1" si="1044"/>
        <v>CPI YoY-TS Lombard:08-2019</v>
      </c>
      <c r="K4507" t="s">
        <v>768</v>
      </c>
      <c r="CM4507">
        <v>1.8</v>
      </c>
      <c r="CO4507">
        <v>1.6</v>
      </c>
      <c r="CQ4507">
        <v>2</v>
      </c>
      <c r="CS4507">
        <v>2.5</v>
      </c>
      <c r="CU4507">
        <v>2.5</v>
      </c>
    </row>
    <row r="4508" spans="1:99" x14ac:dyDescent="0.55000000000000004">
      <c r="A4508" s="4" t="str">
        <f t="shared" ca="1" si="1039"/>
        <v>Standard and Poor's</v>
      </c>
      <c r="B4508" s="4" t="str">
        <f t="shared" si="1040"/>
        <v>Beth Ann Bovino</v>
      </c>
      <c r="C4508" s="4" t="s">
        <v>246</v>
      </c>
      <c r="D4508" s="4" t="s">
        <v>195</v>
      </c>
      <c r="E4508" s="4" t="str">
        <f>IF(COUNTIF($E$2:E4507,"Begin: " &amp; C4508 &amp; "-" &amp; D4508 &amp; "-" &amp; H4508)=0,"Begin: " &amp; C4508 &amp; "-" &amp; D4508 &amp; "-" &amp; H4508,IF((C4508 &amp; "-" &amp; D4508 &amp; "-" &amp; H4508)&lt;&gt;(C4509 &amp; "-" &amp; D4509 &amp; "-" &amp; H4509),"End: " &amp; C4508 &amp; "-" &amp; D4508 &amp; "-" &amp; H4508,""))</f>
        <v/>
      </c>
      <c r="F4508" s="4" t="str">
        <f t="shared" si="1041"/>
        <v>Wall Street Journal-CPI YoY-08-2019</v>
      </c>
      <c r="G4508" s="7">
        <v>43687</v>
      </c>
      <c r="H4508" s="7" t="str">
        <f t="shared" si="1042"/>
        <v>08-2019</v>
      </c>
      <c r="I4508" s="7" t="str">
        <f t="shared" ca="1" si="1043"/>
        <v>Wall Street Journal: Standard and Poor's-CPI YoY-08-2019</v>
      </c>
      <c r="J4508" s="4" t="str">
        <f t="shared" ca="1" si="1044"/>
        <v>CPI YoY-Standard and Poor's:08-2019</v>
      </c>
      <c r="K4508" t="s">
        <v>199</v>
      </c>
      <c r="CM4508">
        <v>2.1</v>
      </c>
      <c r="CO4508">
        <v>2.4</v>
      </c>
      <c r="CQ4508">
        <v>2.2999999999999998</v>
      </c>
      <c r="CS4508">
        <v>2.2000000000000002</v>
      </c>
      <c r="CU4508">
        <v>2.1</v>
      </c>
    </row>
    <row r="4509" spans="1:99" x14ac:dyDescent="0.55000000000000004">
      <c r="A4509" s="4" t="str">
        <f t="shared" ca="1" si="1039"/>
        <v>Wells Fargo &amp; Co.</v>
      </c>
      <c r="B4509" s="4" t="str">
        <f t="shared" si="1040"/>
        <v>Jay Bryson</v>
      </c>
      <c r="C4509" s="4" t="s">
        <v>246</v>
      </c>
      <c r="D4509" s="4" t="s">
        <v>195</v>
      </c>
      <c r="E4509" s="4" t="str">
        <f>IF(COUNTIF($E$2:E4508,"Begin: " &amp; C4509 &amp; "-" &amp; D4509 &amp; "-" &amp; H4509)=0,"Begin: " &amp; C4509 &amp; "-" &amp; D4509 &amp; "-" &amp; H4509,IF((C4509 &amp; "-" &amp; D4509 &amp; "-" &amp; H4509)&lt;&gt;(C4510 &amp; "-" &amp; D4510 &amp; "-" &amp; H4510),"End: " &amp; C4509 &amp; "-" &amp; D4509 &amp; "-" &amp; H4509,""))</f>
        <v/>
      </c>
      <c r="F4509" s="4" t="str">
        <f t="shared" si="1041"/>
        <v>Wall Street Journal-CPI YoY-08-2019</v>
      </c>
      <c r="G4509" s="7">
        <v>43687</v>
      </c>
      <c r="H4509" s="7" t="str">
        <f t="shared" si="1042"/>
        <v>08-2019</v>
      </c>
      <c r="I4509" s="7" t="str">
        <f t="shared" ca="1" si="1043"/>
        <v>Wall Street Journal: Wells Fargo &amp; Co.-CPI YoY-08-2019</v>
      </c>
      <c r="J4509" s="4" t="str">
        <f t="shared" ca="1" si="1044"/>
        <v>CPI YoY-Wells Fargo &amp; Co.:08-2019</v>
      </c>
      <c r="K4509" t="s">
        <v>786</v>
      </c>
      <c r="CM4509">
        <v>2.16</v>
      </c>
      <c r="CO4509">
        <v>2.35</v>
      </c>
      <c r="CQ4509">
        <v>2.2999999999999998</v>
      </c>
    </row>
    <row r="4510" spans="1:99" x14ac:dyDescent="0.55000000000000004">
      <c r="A4510" s="4" t="str">
        <f t="shared" ca="1" si="1039"/>
        <v>Credit Agricole CIB</v>
      </c>
      <c r="B4510" s="4" t="str">
        <f t="shared" si="1040"/>
        <v>Michael Carey</v>
      </c>
      <c r="C4510" s="4" t="s">
        <v>246</v>
      </c>
      <c r="D4510" s="4" t="s">
        <v>195</v>
      </c>
      <c r="E4510" s="4" t="str">
        <f>IF(COUNTIF($E$2:E4509,"Begin: " &amp; C4510 &amp; "-" &amp; D4510 &amp; "-" &amp; H4510)=0,"Begin: " &amp; C4510 &amp; "-" &amp; D4510 &amp; "-" &amp; H4510,IF((C4510 &amp; "-" &amp; D4510 &amp; "-" &amp; H4510)&lt;&gt;(C4511 &amp; "-" &amp; D4511 &amp; "-" &amp; H4511),"End: " &amp; C4510 &amp; "-" &amp; D4510 &amp; "-" &amp; H4510,""))</f>
        <v/>
      </c>
      <c r="F4510" s="4" t="str">
        <f t="shared" si="1041"/>
        <v>Wall Street Journal-CPI YoY-08-2019</v>
      </c>
      <c r="G4510" s="7">
        <v>43687</v>
      </c>
      <c r="H4510" s="7" t="str">
        <f t="shared" si="1042"/>
        <v>08-2019</v>
      </c>
      <c r="I4510" s="7" t="str">
        <f t="shared" ca="1" si="1043"/>
        <v>Wall Street Journal: Credit Agricole CIB-CPI YoY-08-2019</v>
      </c>
      <c r="J4510" s="4" t="str">
        <f t="shared" ca="1" si="1044"/>
        <v>CPI YoY-Credit Agricole CIB:08-2019</v>
      </c>
      <c r="K4510" t="s">
        <v>200</v>
      </c>
      <c r="CM4510">
        <v>2.1</v>
      </c>
      <c r="CO4510">
        <v>1.6</v>
      </c>
      <c r="CQ4510">
        <v>1.8</v>
      </c>
    </row>
    <row r="4511" spans="1:99" x14ac:dyDescent="0.55000000000000004">
      <c r="A4511" s="4" t="str">
        <f t="shared" ca="1" si="1039"/>
        <v>Econoclast</v>
      </c>
      <c r="B4511" s="4" t="str">
        <f t="shared" si="1040"/>
        <v>Mike Cosgrove</v>
      </c>
      <c r="C4511" s="4" t="s">
        <v>246</v>
      </c>
      <c r="D4511" s="4" t="s">
        <v>195</v>
      </c>
      <c r="E4511" s="4" t="str">
        <f>IF(COUNTIF($E$2:E4510,"Begin: " &amp; C4511 &amp; "-" &amp; D4511 &amp; "-" &amp; H4511)=0,"Begin: " &amp; C4511 &amp; "-" &amp; D4511 &amp; "-" &amp; H4511,IF((C4511 &amp; "-" &amp; D4511 &amp; "-" &amp; H4511)&lt;&gt;(C4512 &amp; "-" &amp; D4512 &amp; "-" &amp; H4512),"End: " &amp; C4511 &amp; "-" &amp; D4511 &amp; "-" &amp; H4511,""))</f>
        <v/>
      </c>
      <c r="F4511" s="4" t="str">
        <f t="shared" si="1041"/>
        <v>Wall Street Journal-CPI YoY-08-2019</v>
      </c>
      <c r="G4511" s="7">
        <v>43687</v>
      </c>
      <c r="H4511" s="7" t="str">
        <f t="shared" si="1042"/>
        <v>08-2019</v>
      </c>
      <c r="I4511" s="7" t="str">
        <f t="shared" ca="1" si="1043"/>
        <v>Wall Street Journal: Econoclast-CPI YoY-08-2019</v>
      </c>
      <c r="J4511" s="4" t="str">
        <f t="shared" ca="1" si="1044"/>
        <v>CPI YoY-Econoclast:08-2019</v>
      </c>
      <c r="K4511" t="s">
        <v>203</v>
      </c>
      <c r="CM4511">
        <v>1.9</v>
      </c>
      <c r="CO4511">
        <v>1.8</v>
      </c>
      <c r="CQ4511">
        <v>1.7</v>
      </c>
      <c r="CS4511">
        <v>1.9</v>
      </c>
      <c r="CU4511">
        <v>2</v>
      </c>
    </row>
    <row r="4512" spans="1:99" x14ac:dyDescent="0.55000000000000004">
      <c r="A4512" s="4" t="str">
        <f t="shared" ca="1" si="1039"/>
        <v>Pictet Wealth Management</v>
      </c>
      <c r="B4512" s="4" t="str">
        <f t="shared" si="1040"/>
        <v>Thomas Costerg*</v>
      </c>
      <c r="C4512" s="4" t="s">
        <v>246</v>
      </c>
      <c r="D4512" s="4" t="s">
        <v>195</v>
      </c>
      <c r="E4512" s="4" t="str">
        <f>IF(COUNTIF($E$2:E4511,"Begin: " &amp; C4512 &amp; "-" &amp; D4512 &amp; "-" &amp; H4512)=0,"Begin: " &amp; C4512 &amp; "-" &amp; D4512 &amp; "-" &amp; H4512,IF((C4512 &amp; "-" &amp; D4512 &amp; "-" &amp; H4512)&lt;&gt;(C4513 &amp; "-" &amp; D4513 &amp; "-" &amp; H4513),"End: " &amp; C4512 &amp; "-" &amp; D4512 &amp; "-" &amp; H4512,""))</f>
        <v/>
      </c>
      <c r="F4512" s="4" t="str">
        <f t="shared" si="1041"/>
        <v>Wall Street Journal-CPI YoY-08-2019</v>
      </c>
      <c r="G4512" s="7">
        <v>43687</v>
      </c>
      <c r="H4512" s="7" t="str">
        <f t="shared" si="1042"/>
        <v>08-2019</v>
      </c>
      <c r="I4512" s="7" t="str">
        <f t="shared" ca="1" si="1043"/>
        <v>Wall Street Journal: Pictet Wealth Management-CPI YoY-08-2019</v>
      </c>
      <c r="J4512" s="4" t="str">
        <f t="shared" ca="1" si="1044"/>
        <v>CPI YoY-Pictet Wealth Management:08-2019</v>
      </c>
      <c r="K4512" t="s">
        <v>814</v>
      </c>
    </row>
    <row r="4513" spans="1:99" x14ac:dyDescent="0.55000000000000004">
      <c r="A4513" s="4" t="str">
        <f t="shared" ca="1" si="1039"/>
        <v>Wrightson ICAP</v>
      </c>
      <c r="B4513" s="4" t="str">
        <f t="shared" si="1040"/>
        <v>Lou Crandall</v>
      </c>
      <c r="C4513" s="4" t="s">
        <v>246</v>
      </c>
      <c r="D4513" s="4" t="s">
        <v>195</v>
      </c>
      <c r="E4513" s="4" t="str">
        <f>IF(COUNTIF($E$2:E4512,"Begin: " &amp; C4513 &amp; "-" &amp; D4513 &amp; "-" &amp; H4513)=0,"Begin: " &amp; C4513 &amp; "-" &amp; D4513 &amp; "-" &amp; H4513,IF((C4513 &amp; "-" &amp; D4513 &amp; "-" &amp; H4513)&lt;&gt;(C4514 &amp; "-" &amp; D4514 &amp; "-" &amp; H4514),"End: " &amp; C4513 &amp; "-" &amp; D4513 &amp; "-" &amp; H4513,""))</f>
        <v/>
      </c>
      <c r="F4513" s="4" t="str">
        <f t="shared" si="1041"/>
        <v>Wall Street Journal-CPI YoY-08-2019</v>
      </c>
      <c r="G4513" s="7">
        <v>43687</v>
      </c>
      <c r="H4513" s="7" t="str">
        <f t="shared" si="1042"/>
        <v>08-2019</v>
      </c>
      <c r="I4513" s="7" t="str">
        <f t="shared" ca="1" si="1043"/>
        <v>Wall Street Journal: Wrightson ICAP-CPI YoY-08-2019</v>
      </c>
      <c r="J4513" s="4" t="str">
        <f t="shared" ca="1" si="1044"/>
        <v>CPI YoY-Wrightson ICAP:08-2019</v>
      </c>
      <c r="K4513" t="s">
        <v>204</v>
      </c>
      <c r="CM4513">
        <v>2.5</v>
      </c>
      <c r="CO4513">
        <v>2.7</v>
      </c>
      <c r="CQ4513">
        <v>2.4</v>
      </c>
      <c r="CS4513">
        <v>2.5</v>
      </c>
      <c r="CU4513">
        <v>2.5</v>
      </c>
    </row>
    <row r="4514" spans="1:99" x14ac:dyDescent="0.55000000000000004">
      <c r="A4514" s="4" t="str">
        <f t="shared" ca="1" si="1039"/>
        <v>Independent Consultant</v>
      </c>
      <c r="B4514" s="4" t="str">
        <f t="shared" si="1040"/>
        <v>Amy Crews Cutts</v>
      </c>
      <c r="C4514" s="4" t="s">
        <v>246</v>
      </c>
      <c r="D4514" s="4" t="s">
        <v>195</v>
      </c>
      <c r="E4514" s="4" t="str">
        <f>IF(COUNTIF($E$2:E4513,"Begin: " &amp; C4514 &amp; "-" &amp; D4514 &amp; "-" &amp; H4514)=0,"Begin: " &amp; C4514 &amp; "-" &amp; D4514 &amp; "-" &amp; H4514,IF((C4514 &amp; "-" &amp; D4514 &amp; "-" &amp; H4514)&lt;&gt;(C4515 &amp; "-" &amp; D4515 &amp; "-" &amp; H4515),"End: " &amp; C4514 &amp; "-" &amp; D4514 &amp; "-" &amp; H4514,""))</f>
        <v/>
      </c>
      <c r="F4514" s="4" t="str">
        <f t="shared" si="1041"/>
        <v>Wall Street Journal-CPI YoY-08-2019</v>
      </c>
      <c r="G4514" s="7">
        <v>43687</v>
      </c>
      <c r="H4514" s="7" t="str">
        <f t="shared" si="1042"/>
        <v>08-2019</v>
      </c>
      <c r="I4514" s="7" t="str">
        <f t="shared" ca="1" si="1043"/>
        <v>Wall Street Journal: Independent Consultant-CPI YoY-08-2019</v>
      </c>
      <c r="J4514" s="4" t="str">
        <f t="shared" ca="1" si="1044"/>
        <v>CPI YoY-Independent Consultant:08-2019</v>
      </c>
      <c r="K4514" t="s">
        <v>805</v>
      </c>
      <c r="CM4514">
        <v>2.2000000000000002</v>
      </c>
      <c r="CO4514">
        <v>2.2000000000000002</v>
      </c>
      <c r="CQ4514">
        <v>1.4</v>
      </c>
      <c r="CS4514">
        <v>1.7</v>
      </c>
      <c r="CU4514">
        <v>1.9</v>
      </c>
    </row>
    <row r="4515" spans="1:99" x14ac:dyDescent="0.55000000000000004">
      <c r="A4515" s="4" t="str">
        <f t="shared" ca="1" si="1039"/>
        <v>Oxford Economics</v>
      </c>
      <c r="B4515" s="4" t="str">
        <f t="shared" si="1040"/>
        <v>Greg Daco</v>
      </c>
      <c r="C4515" s="4" t="s">
        <v>246</v>
      </c>
      <c r="D4515" s="4" t="s">
        <v>195</v>
      </c>
      <c r="E4515" s="4" t="str">
        <f>IF(COUNTIF($E$2:E4514,"Begin: " &amp; C4515 &amp; "-" &amp; D4515 &amp; "-" &amp; H4515)=0,"Begin: " &amp; C4515 &amp; "-" &amp; D4515 &amp; "-" &amp; H4515,IF((C4515 &amp; "-" &amp; D4515 &amp; "-" &amp; H4515)&lt;&gt;(C4516 &amp; "-" &amp; D4516 &amp; "-" &amp; H4516),"End: " &amp; C4515 &amp; "-" &amp; D4515 &amp; "-" &amp; H4515,""))</f>
        <v/>
      </c>
      <c r="F4515" s="4" t="str">
        <f t="shared" si="1041"/>
        <v>Wall Street Journal-CPI YoY-08-2019</v>
      </c>
      <c r="G4515" s="7">
        <v>43687</v>
      </c>
      <c r="H4515" s="7" t="str">
        <f t="shared" si="1042"/>
        <v>08-2019</v>
      </c>
      <c r="I4515" s="7" t="str">
        <f t="shared" ca="1" si="1043"/>
        <v>Wall Street Journal: Oxford Economics-CPI YoY-08-2019</v>
      </c>
      <c r="J4515" s="4" t="str">
        <f t="shared" ca="1" si="1044"/>
        <v>CPI YoY-Oxford Economics:08-2019</v>
      </c>
      <c r="K4515" t="s">
        <v>429</v>
      </c>
      <c r="CM4515">
        <v>1.7509999999999999</v>
      </c>
      <c r="CO4515">
        <v>1.82</v>
      </c>
      <c r="CQ4515">
        <v>2.0089999999999999</v>
      </c>
      <c r="CS4515">
        <v>1.9990000000000001</v>
      </c>
      <c r="CU4515">
        <v>2.012</v>
      </c>
    </row>
    <row r="4516" spans="1:99" x14ac:dyDescent="0.55000000000000004">
      <c r="A4516" s="4" t="str">
        <f t="shared" ca="1" si="1039"/>
        <v>Georgia State University</v>
      </c>
      <c r="B4516" s="4" t="str">
        <f t="shared" si="1040"/>
        <v>Rajeev Dhawan</v>
      </c>
      <c r="C4516" s="4" t="s">
        <v>246</v>
      </c>
      <c r="D4516" s="4" t="s">
        <v>195</v>
      </c>
      <c r="E4516" s="4" t="str">
        <f>IF(COUNTIF($E$2:E4515,"Begin: " &amp; C4516 &amp; "-" &amp; D4516 &amp; "-" &amp; H4516)=0,"Begin: " &amp; C4516 &amp; "-" &amp; D4516 &amp; "-" &amp; H4516,IF((C4516 &amp; "-" &amp; D4516 &amp; "-" &amp; H4516)&lt;&gt;(C4517 &amp; "-" &amp; D4517 &amp; "-" &amp; H4517),"End: " &amp; C4516 &amp; "-" &amp; D4516 &amp; "-" &amp; H4516,""))</f>
        <v/>
      </c>
      <c r="F4516" s="4" t="str">
        <f t="shared" si="1041"/>
        <v>Wall Street Journal-CPI YoY-08-2019</v>
      </c>
      <c r="G4516" s="7">
        <v>43687</v>
      </c>
      <c r="H4516" s="7" t="str">
        <f t="shared" si="1042"/>
        <v>08-2019</v>
      </c>
      <c r="I4516" s="7" t="str">
        <f t="shared" ca="1" si="1043"/>
        <v>Wall Street Journal: Georgia State University-CPI YoY-08-2019</v>
      </c>
      <c r="J4516" s="4" t="str">
        <f t="shared" ca="1" si="1044"/>
        <v>CPI YoY-Georgia State University:08-2019</v>
      </c>
      <c r="K4516" t="s">
        <v>430</v>
      </c>
      <c r="CM4516">
        <v>2.2000000000000002</v>
      </c>
      <c r="CO4516">
        <v>2</v>
      </c>
      <c r="CQ4516">
        <v>1.5</v>
      </c>
      <c r="CS4516">
        <v>2</v>
      </c>
      <c r="CU4516">
        <v>2.4</v>
      </c>
    </row>
    <row r="4517" spans="1:99" x14ac:dyDescent="0.55000000000000004">
      <c r="A4517" s="4" t="str">
        <f t="shared" ca="1" si="1039"/>
        <v>National Association of Home Builders</v>
      </c>
      <c r="B4517" s="4" t="str">
        <f t="shared" si="1040"/>
        <v>Robert Dietz</v>
      </c>
      <c r="C4517" s="4" t="s">
        <v>246</v>
      </c>
      <c r="D4517" s="4" t="s">
        <v>195</v>
      </c>
      <c r="E4517" s="4" t="str">
        <f>IF(COUNTIF($E$2:E4516,"Begin: " &amp; C4517 &amp; "-" &amp; D4517 &amp; "-" &amp; H4517)=0,"Begin: " &amp; C4517 &amp; "-" &amp; D4517 &amp; "-" &amp; H4517,IF((C4517 &amp; "-" &amp; D4517 &amp; "-" &amp; H4517)&lt;&gt;(C4518 &amp; "-" &amp; D4518 &amp; "-" &amp; H4518),"End: " &amp; C4517 &amp; "-" &amp; D4517 &amp; "-" &amp; H4517,""))</f>
        <v/>
      </c>
      <c r="F4517" s="4" t="str">
        <f t="shared" si="1041"/>
        <v>Wall Street Journal-CPI YoY-08-2019</v>
      </c>
      <c r="G4517" s="7">
        <v>43687</v>
      </c>
      <c r="H4517" s="7" t="str">
        <f t="shared" si="1042"/>
        <v>08-2019</v>
      </c>
      <c r="I4517" s="7" t="str">
        <f t="shared" ca="1" si="1043"/>
        <v>Wall Street Journal: National Association of Home Builders-CPI YoY-08-2019</v>
      </c>
      <c r="J4517" s="4" t="str">
        <f t="shared" ca="1" si="1044"/>
        <v>CPI YoY-National Association of Home Builders:08-2019</v>
      </c>
      <c r="K4517" t="s">
        <v>754</v>
      </c>
      <c r="CM4517">
        <v>3.1</v>
      </c>
      <c r="CO4517">
        <v>1.3</v>
      </c>
      <c r="CQ4517">
        <v>1.2</v>
      </c>
      <c r="CS4517">
        <v>2.5</v>
      </c>
      <c r="CU4517">
        <v>2.2000000000000002</v>
      </c>
    </row>
    <row r="4518" spans="1:99" x14ac:dyDescent="0.55000000000000004">
      <c r="A4518" s="4" t="str">
        <f t="shared" ca="1" si="1039"/>
        <v>Fannie Mae</v>
      </c>
      <c r="B4518" s="4" t="str">
        <f t="shared" si="1040"/>
        <v>Douglas Duncan</v>
      </c>
      <c r="C4518" s="4" t="s">
        <v>246</v>
      </c>
      <c r="D4518" s="4" t="s">
        <v>195</v>
      </c>
      <c r="E4518" s="4" t="str">
        <f>IF(COUNTIF($E$2:E4517,"Begin: " &amp; C4518 &amp; "-" &amp; D4518 &amp; "-" &amp; H4518)=0,"Begin: " &amp; C4518 &amp; "-" &amp; D4518 &amp; "-" &amp; H4518,IF((C4518 &amp; "-" &amp; D4518 &amp; "-" &amp; H4518)&lt;&gt;(C4519 &amp; "-" &amp; D4519 &amp; "-" &amp; H4519),"End: " &amp; C4518 &amp; "-" &amp; D4518 &amp; "-" &amp; H4518,""))</f>
        <v/>
      </c>
      <c r="F4518" s="4" t="str">
        <f t="shared" si="1041"/>
        <v>Wall Street Journal-CPI YoY-08-2019</v>
      </c>
      <c r="G4518" s="7">
        <v>43687</v>
      </c>
      <c r="H4518" s="7" t="str">
        <f t="shared" si="1042"/>
        <v>08-2019</v>
      </c>
      <c r="I4518" s="7" t="str">
        <f t="shared" ca="1" si="1043"/>
        <v>Wall Street Journal: Fannie Mae-CPI YoY-08-2019</v>
      </c>
      <c r="J4518" s="4" t="str">
        <f t="shared" ca="1" si="1044"/>
        <v>CPI YoY-Fannie Mae:08-2019</v>
      </c>
      <c r="K4518" t="s">
        <v>206</v>
      </c>
      <c r="CM4518">
        <v>1.9</v>
      </c>
      <c r="CO4518">
        <v>2</v>
      </c>
      <c r="CQ4518">
        <v>1.9</v>
      </c>
      <c r="CS4518">
        <v>2</v>
      </c>
      <c r="CU4518">
        <v>2</v>
      </c>
    </row>
    <row r="4519" spans="1:99" x14ac:dyDescent="0.55000000000000004">
      <c r="A4519" s="4" t="str">
        <f t="shared" ca="1" si="1039"/>
        <v>Comerica Bank</v>
      </c>
      <c r="B4519" s="4" t="str">
        <f t="shared" si="1040"/>
        <v>Robert Dye</v>
      </c>
      <c r="C4519" s="4" t="s">
        <v>246</v>
      </c>
      <c r="D4519" s="4" t="s">
        <v>195</v>
      </c>
      <c r="E4519" s="4" t="str">
        <f>IF(COUNTIF($E$2:E4518,"Begin: " &amp; C4519 &amp; "-" &amp; D4519 &amp; "-" &amp; H4519)=0,"Begin: " &amp; C4519 &amp; "-" &amp; D4519 &amp; "-" &amp; H4519,IF((C4519 &amp; "-" &amp; D4519 &amp; "-" &amp; H4519)&lt;&gt;(C4520 &amp; "-" &amp; D4520 &amp; "-" &amp; H4520),"End: " &amp; C4519 &amp; "-" &amp; D4519 &amp; "-" &amp; H4519,""))</f>
        <v/>
      </c>
      <c r="F4519" s="4" t="str">
        <f t="shared" si="1041"/>
        <v>Wall Street Journal-CPI YoY-08-2019</v>
      </c>
      <c r="G4519" s="7">
        <v>43687</v>
      </c>
      <c r="H4519" s="7" t="str">
        <f t="shared" si="1042"/>
        <v>08-2019</v>
      </c>
      <c r="I4519" s="7" t="str">
        <f t="shared" ca="1" si="1043"/>
        <v>Wall Street Journal: Comerica Bank-CPI YoY-08-2019</v>
      </c>
      <c r="J4519" s="4" t="str">
        <f t="shared" ca="1" si="1044"/>
        <v>CPI YoY-Comerica Bank:08-2019</v>
      </c>
      <c r="K4519" t="s">
        <v>207</v>
      </c>
      <c r="CM4519">
        <v>1.9</v>
      </c>
      <c r="CO4519">
        <v>2</v>
      </c>
      <c r="CQ4519">
        <v>2</v>
      </c>
      <c r="CS4519">
        <v>2</v>
      </c>
      <c r="CU4519">
        <v>2</v>
      </c>
    </row>
    <row r="4520" spans="1:99" x14ac:dyDescent="0.55000000000000004">
      <c r="A4520" s="4" t="str">
        <f t="shared" ca="1" si="1039"/>
        <v>PNC Financial Services Group</v>
      </c>
      <c r="B4520" s="4" t="str">
        <f t="shared" si="1040"/>
        <v>Augustine Faucher</v>
      </c>
      <c r="C4520" s="4" t="s">
        <v>246</v>
      </c>
      <c r="D4520" s="4" t="s">
        <v>195</v>
      </c>
      <c r="E4520" s="4" t="str">
        <f>IF(COUNTIF($E$2:E4519,"Begin: " &amp; C4520 &amp; "-" &amp; D4520 &amp; "-" &amp; H4520)=0,"Begin: " &amp; C4520 &amp; "-" &amp; D4520 &amp; "-" &amp; H4520,IF((C4520 &amp; "-" &amp; D4520 &amp; "-" &amp; H4520)&lt;&gt;(C4521 &amp; "-" &amp; D4521 &amp; "-" &amp; H4521),"End: " &amp; C4520 &amp; "-" &amp; D4520 &amp; "-" &amp; H4520,""))</f>
        <v/>
      </c>
      <c r="F4520" s="4" t="str">
        <f t="shared" si="1041"/>
        <v>Wall Street Journal-CPI YoY-08-2019</v>
      </c>
      <c r="G4520" s="7">
        <v>43687</v>
      </c>
      <c r="H4520" s="7" t="str">
        <f t="shared" si="1042"/>
        <v>08-2019</v>
      </c>
      <c r="I4520" s="7" t="str">
        <f t="shared" ca="1" si="1043"/>
        <v>Wall Street Journal: PNC Financial Services Group-CPI YoY-08-2019</v>
      </c>
      <c r="J4520" s="4" t="str">
        <f t="shared" ca="1" si="1044"/>
        <v>CPI YoY-PNC Financial Services Group:08-2019</v>
      </c>
      <c r="K4520" t="s">
        <v>769</v>
      </c>
      <c r="CM4520">
        <v>2.2000000000000002</v>
      </c>
      <c r="CO4520">
        <v>2.5</v>
      </c>
      <c r="CQ4520">
        <v>2.1</v>
      </c>
      <c r="CS4520">
        <v>2.1</v>
      </c>
      <c r="CU4520">
        <v>2.1</v>
      </c>
    </row>
    <row r="4521" spans="1:99" x14ac:dyDescent="0.55000000000000004">
      <c r="A4521" s="4" t="str">
        <f t="shared" ca="1" si="1039"/>
        <v>California Lutheran University</v>
      </c>
      <c r="B4521" s="4" t="str">
        <f t="shared" si="1040"/>
        <v>Matthew Fienup/Dan Hamilton</v>
      </c>
      <c r="C4521" s="4" t="s">
        <v>246</v>
      </c>
      <c r="D4521" s="4" t="s">
        <v>195</v>
      </c>
      <c r="E4521" s="4" t="str">
        <f>IF(COUNTIF($E$2:E4520,"Begin: " &amp; C4521 &amp; "-" &amp; D4521 &amp; "-" &amp; H4521)=0,"Begin: " &amp; C4521 &amp; "-" &amp; D4521 &amp; "-" &amp; H4521,IF((C4521 &amp; "-" &amp; D4521 &amp; "-" &amp; H4521)&lt;&gt;(C4522 &amp; "-" &amp; D4522 &amp; "-" &amp; H4522),"End: " &amp; C4521 &amp; "-" &amp; D4521 &amp; "-" &amp; H4521,""))</f>
        <v/>
      </c>
      <c r="F4521" s="4" t="str">
        <f t="shared" si="1041"/>
        <v>Wall Street Journal-CPI YoY-08-2019</v>
      </c>
      <c r="G4521" s="7">
        <v>43687</v>
      </c>
      <c r="H4521" s="7" t="str">
        <f t="shared" si="1042"/>
        <v>08-2019</v>
      </c>
      <c r="I4521" s="7" t="str">
        <f t="shared" ca="1" si="1043"/>
        <v>Wall Street Journal: California Lutheran University-CPI YoY-08-2019</v>
      </c>
      <c r="J4521" s="4" t="str">
        <f t="shared" ca="1" si="1044"/>
        <v>CPI YoY-California Lutheran University:08-2019</v>
      </c>
      <c r="K4521" t="s">
        <v>796</v>
      </c>
      <c r="CM4521">
        <v>1.7</v>
      </c>
      <c r="CO4521">
        <v>1.7</v>
      </c>
      <c r="CQ4521">
        <v>1.7</v>
      </c>
      <c r="CS4521">
        <v>1.7</v>
      </c>
      <c r="CU4521">
        <v>1.6</v>
      </c>
    </row>
    <row r="4522" spans="1:99" x14ac:dyDescent="0.55000000000000004">
      <c r="A4522" s="4" t="str">
        <f t="shared" ca="1" si="1039"/>
        <v>MFR</v>
      </c>
      <c r="B4522" s="4" t="str">
        <f t="shared" si="1040"/>
        <v>Maria Fiorini Ramirez/Joshua Shapiro</v>
      </c>
      <c r="C4522" s="4" t="s">
        <v>246</v>
      </c>
      <c r="D4522" s="4" t="s">
        <v>195</v>
      </c>
      <c r="E4522" s="4" t="str">
        <f>IF(COUNTIF($E$2:E4521,"Begin: " &amp; C4522 &amp; "-" &amp; D4522 &amp; "-" &amp; H4522)=0,"Begin: " &amp; C4522 &amp; "-" &amp; D4522 &amp; "-" &amp; H4522,IF((C4522 &amp; "-" &amp; D4522 &amp; "-" &amp; H4522)&lt;&gt;(C4523 &amp; "-" &amp; D4523 &amp; "-" &amp; H4523),"End: " &amp; C4522 &amp; "-" &amp; D4522 &amp; "-" &amp; H4522,""))</f>
        <v/>
      </c>
      <c r="F4522" s="4" t="str">
        <f t="shared" si="1041"/>
        <v>Wall Street Journal-CPI YoY-08-2019</v>
      </c>
      <c r="G4522" s="7">
        <v>43687</v>
      </c>
      <c r="H4522" s="7" t="str">
        <f t="shared" si="1042"/>
        <v>08-2019</v>
      </c>
      <c r="I4522" s="7" t="str">
        <f t="shared" ca="1" si="1043"/>
        <v>Wall Street Journal: MFR-CPI YoY-08-2019</v>
      </c>
      <c r="J4522" s="4" t="str">
        <f t="shared" ca="1" si="1044"/>
        <v>CPI YoY-MFR:08-2019</v>
      </c>
      <c r="K4522" t="s">
        <v>208</v>
      </c>
      <c r="CM4522">
        <v>2</v>
      </c>
      <c r="CO4522">
        <v>1.9</v>
      </c>
      <c r="CQ4522">
        <v>1.6</v>
      </c>
    </row>
    <row r="4523" spans="1:99" x14ac:dyDescent="0.55000000000000004">
      <c r="A4523" s="4" t="str">
        <f t="shared" ca="1" si="1039"/>
        <v>Chamber of Commerce</v>
      </c>
      <c r="B4523" s="4" t="str">
        <f t="shared" si="1040"/>
        <v>J.D. Foster</v>
      </c>
      <c r="C4523" s="4" t="s">
        <v>246</v>
      </c>
      <c r="D4523" s="4" t="s">
        <v>195</v>
      </c>
      <c r="E4523" s="4" t="str">
        <f>IF(COUNTIF($E$2:E4522,"Begin: " &amp; C4523 &amp; "-" &amp; D4523 &amp; "-" &amp; H4523)=0,"Begin: " &amp; C4523 &amp; "-" &amp; D4523 &amp; "-" &amp; H4523,IF((C4523 &amp; "-" &amp; D4523 &amp; "-" &amp; H4523)&lt;&gt;(C4524 &amp; "-" &amp; D4524 &amp; "-" &amp; H4524),"End: " &amp; C4523 &amp; "-" &amp; D4523 &amp; "-" &amp; H4523,""))</f>
        <v/>
      </c>
      <c r="F4523" s="4" t="str">
        <f t="shared" si="1041"/>
        <v>Wall Street Journal-CPI YoY-08-2019</v>
      </c>
      <c r="G4523" s="7">
        <v>43687</v>
      </c>
      <c r="H4523" s="7" t="str">
        <f t="shared" si="1042"/>
        <v>08-2019</v>
      </c>
      <c r="I4523" s="7" t="str">
        <f t="shared" ca="1" si="1043"/>
        <v>Wall Street Journal: Chamber of Commerce-CPI YoY-08-2019</v>
      </c>
      <c r="J4523" s="4" t="str">
        <f t="shared" ca="1" si="1044"/>
        <v>CPI YoY-Chamber of Commerce:08-2019</v>
      </c>
      <c r="K4523" t="s">
        <v>766</v>
      </c>
      <c r="CM4523">
        <v>1.7</v>
      </c>
      <c r="CO4523">
        <v>1.8</v>
      </c>
      <c r="CQ4523">
        <v>2.1</v>
      </c>
    </row>
    <row r="4524" spans="1:99" x14ac:dyDescent="0.55000000000000004">
      <c r="A4524" s="4" t="str">
        <f t="shared" ca="1" si="1039"/>
        <v>Mortgage Bankers Association</v>
      </c>
      <c r="B4524" s="4" t="str">
        <f t="shared" si="1040"/>
        <v>Mike Fratantoni</v>
      </c>
      <c r="C4524" s="4" t="s">
        <v>246</v>
      </c>
      <c r="D4524" s="4" t="s">
        <v>195</v>
      </c>
      <c r="E4524" s="4" t="str">
        <f>IF(COUNTIF($E$2:E4523,"Begin: " &amp; C4524 &amp; "-" &amp; D4524 &amp; "-" &amp; H4524)=0,"Begin: " &amp; C4524 &amp; "-" &amp; D4524 &amp; "-" &amp; H4524,IF((C4524 &amp; "-" &amp; D4524 &amp; "-" &amp; H4524)&lt;&gt;(C4525 &amp; "-" &amp; D4525 &amp; "-" &amp; H4525),"End: " &amp; C4524 &amp; "-" &amp; D4524 &amp; "-" &amp; H4524,""))</f>
        <v/>
      </c>
      <c r="F4524" s="4" t="str">
        <f t="shared" si="1041"/>
        <v>Wall Street Journal-CPI YoY-08-2019</v>
      </c>
      <c r="G4524" s="7">
        <v>43687</v>
      </c>
      <c r="H4524" s="7" t="str">
        <f t="shared" si="1042"/>
        <v>08-2019</v>
      </c>
      <c r="I4524" s="7" t="str">
        <f t="shared" ca="1" si="1043"/>
        <v>Wall Street Journal: Mortgage Bankers Association-CPI YoY-08-2019</v>
      </c>
      <c r="J4524" s="4" t="str">
        <f t="shared" ca="1" si="1044"/>
        <v>CPI YoY-Mortgage Bankers Association:08-2019</v>
      </c>
      <c r="K4524" t="s">
        <v>209</v>
      </c>
      <c r="CM4524">
        <v>2.1</v>
      </c>
      <c r="CO4524">
        <v>2.2999999999999998</v>
      </c>
      <c r="CQ4524">
        <v>1.8</v>
      </c>
      <c r="CS4524">
        <v>2.2000000000000002</v>
      </c>
      <c r="CU4524">
        <v>2.2999999999999998</v>
      </c>
    </row>
    <row r="4525" spans="1:99" x14ac:dyDescent="0.55000000000000004">
      <c r="A4525" s="4" t="str">
        <f t="shared" ca="1" si="1039"/>
        <v>Robert Fry Economics LLC</v>
      </c>
      <c r="B4525" s="4" t="str">
        <f t="shared" si="1040"/>
        <v>Robert Fry</v>
      </c>
      <c r="C4525" s="4" t="s">
        <v>246</v>
      </c>
      <c r="D4525" s="4" t="s">
        <v>195</v>
      </c>
      <c r="E4525" s="4" t="str">
        <f>IF(COUNTIF($E$2:E4524,"Begin: " &amp; C4525 &amp; "-" &amp; D4525 &amp; "-" &amp; H4525)=0,"Begin: " &amp; C4525 &amp; "-" &amp; D4525 &amp; "-" &amp; H4525,IF((C4525 &amp; "-" &amp; D4525 &amp; "-" &amp; H4525)&lt;&gt;(C4526 &amp; "-" &amp; D4526 &amp; "-" &amp; H4526),"End: " &amp; C4525 &amp; "-" &amp; D4525 &amp; "-" &amp; H4525,""))</f>
        <v/>
      </c>
      <c r="F4525" s="4" t="str">
        <f t="shared" si="1041"/>
        <v>Wall Street Journal-CPI YoY-08-2019</v>
      </c>
      <c r="G4525" s="7">
        <v>43687</v>
      </c>
      <c r="H4525" s="7" t="str">
        <f t="shared" si="1042"/>
        <v>08-2019</v>
      </c>
      <c r="I4525" s="7" t="str">
        <f t="shared" ca="1" si="1043"/>
        <v>Wall Street Journal: Robert Fry Economics LLC-CPI YoY-08-2019</v>
      </c>
      <c r="J4525" s="4" t="str">
        <f t="shared" ca="1" si="1044"/>
        <v>CPI YoY-Robert Fry Economics LLC:08-2019</v>
      </c>
      <c r="K4525" t="s">
        <v>764</v>
      </c>
      <c r="CM4525">
        <v>2</v>
      </c>
      <c r="CO4525">
        <v>2</v>
      </c>
      <c r="CQ4525">
        <v>2</v>
      </c>
      <c r="CS4525">
        <v>2.2999999999999998</v>
      </c>
      <c r="CU4525">
        <v>2.2999999999999998</v>
      </c>
    </row>
    <row r="4526" spans="1:99" x14ac:dyDescent="0.55000000000000004">
      <c r="A4526" s="4" t="str">
        <f t="shared" ca="1" si="1039"/>
        <v>Societe Generale</v>
      </c>
      <c r="B4526" s="4" t="str">
        <f t="shared" si="1040"/>
        <v>Stephen Gallagher</v>
      </c>
      <c r="C4526" s="4" t="s">
        <v>246</v>
      </c>
      <c r="D4526" s="4" t="s">
        <v>195</v>
      </c>
      <c r="E4526" s="4" t="str">
        <f>IF(COUNTIF($E$2:E4525,"Begin: " &amp; C4526 &amp; "-" &amp; D4526 &amp; "-" &amp; H4526)=0,"Begin: " &amp; C4526 &amp; "-" &amp; D4526 &amp; "-" &amp; H4526,IF((C4526 &amp; "-" &amp; D4526 &amp; "-" &amp; H4526)&lt;&gt;(C4527 &amp; "-" &amp; D4527 &amp; "-" &amp; H4527),"End: " &amp; C4526 &amp; "-" &amp; D4526 &amp; "-" &amp; H4526,""))</f>
        <v/>
      </c>
      <c r="F4526" s="4" t="str">
        <f t="shared" si="1041"/>
        <v>Wall Street Journal-CPI YoY-08-2019</v>
      </c>
      <c r="G4526" s="7">
        <v>43687</v>
      </c>
      <c r="H4526" s="7" t="str">
        <f t="shared" si="1042"/>
        <v>08-2019</v>
      </c>
      <c r="I4526" s="7" t="str">
        <f t="shared" ca="1" si="1043"/>
        <v>Wall Street Journal: Societe Generale-CPI YoY-08-2019</v>
      </c>
      <c r="J4526" s="4" t="str">
        <f t="shared" ca="1" si="1044"/>
        <v>CPI YoY-Societe Generale:08-2019</v>
      </c>
      <c r="K4526" t="s">
        <v>657</v>
      </c>
      <c r="CM4526">
        <v>1.9</v>
      </c>
      <c r="CO4526">
        <v>1.9</v>
      </c>
      <c r="CQ4526">
        <v>2</v>
      </c>
      <c r="CS4526">
        <v>2</v>
      </c>
      <c r="CU4526">
        <v>2</v>
      </c>
    </row>
    <row r="4527" spans="1:99" x14ac:dyDescent="0.55000000000000004">
      <c r="A4527" s="4" t="str">
        <f t="shared" ca="1" si="1039"/>
        <v>Barclays</v>
      </c>
      <c r="B4527" s="4" t="str">
        <f t="shared" si="1040"/>
        <v>Michael Gapen*</v>
      </c>
      <c r="C4527" s="4" t="s">
        <v>246</v>
      </c>
      <c r="D4527" s="4" t="s">
        <v>195</v>
      </c>
      <c r="E4527" s="4" t="str">
        <f>IF(COUNTIF($E$2:E4526,"Begin: " &amp; C4527 &amp; "-" &amp; D4527 &amp; "-" &amp; H4527)=0,"Begin: " &amp; C4527 &amp; "-" &amp; D4527 &amp; "-" &amp; H4527,IF((C4527 &amp; "-" &amp; D4527 &amp; "-" &amp; H4527)&lt;&gt;(C4528 &amp; "-" &amp; D4528 &amp; "-" &amp; H4528),"End: " &amp; C4527 &amp; "-" &amp; D4527 &amp; "-" &amp; H4527,""))</f>
        <v/>
      </c>
      <c r="F4527" s="4" t="str">
        <f t="shared" si="1041"/>
        <v>Wall Street Journal-CPI YoY-08-2019</v>
      </c>
      <c r="G4527" s="7">
        <v>43687</v>
      </c>
      <c r="H4527" s="7" t="str">
        <f t="shared" si="1042"/>
        <v>08-2019</v>
      </c>
      <c r="I4527" s="7" t="str">
        <f t="shared" ca="1" si="1043"/>
        <v>Wall Street Journal: Barclays-CPI YoY-08-2019</v>
      </c>
      <c r="J4527" s="4" t="str">
        <f t="shared" ca="1" si="1044"/>
        <v>CPI YoY-Barclays:08-2019</v>
      </c>
      <c r="K4527" t="s">
        <v>815</v>
      </c>
    </row>
    <row r="4528" spans="1:99" x14ac:dyDescent="0.55000000000000004">
      <c r="A4528" s="4" t="str">
        <f t="shared" ca="1" si="1039"/>
        <v>NatWest Markets</v>
      </c>
      <c r="B4528" s="4" t="str">
        <f t="shared" si="1040"/>
        <v>Michelle Girard*</v>
      </c>
      <c r="C4528" s="4" t="s">
        <v>246</v>
      </c>
      <c r="D4528" s="4" t="s">
        <v>195</v>
      </c>
      <c r="E4528" s="4" t="str">
        <f>IF(COUNTIF($E$2:E4527,"Begin: " &amp; C4528 &amp; "-" &amp; D4528 &amp; "-" &amp; H4528)=0,"Begin: " &amp; C4528 &amp; "-" &amp; D4528 &amp; "-" &amp; H4528,IF((C4528 &amp; "-" &amp; D4528 &amp; "-" &amp; H4528)&lt;&gt;(C4529 &amp; "-" &amp; D4529 &amp; "-" &amp; H4529),"End: " &amp; C4528 &amp; "-" &amp; D4528 &amp; "-" &amp; H4528,""))</f>
        <v/>
      </c>
      <c r="F4528" s="4" t="str">
        <f t="shared" si="1041"/>
        <v>Wall Street Journal-CPI YoY-08-2019</v>
      </c>
      <c r="G4528" s="7">
        <v>43687</v>
      </c>
      <c r="H4528" s="7" t="str">
        <f t="shared" si="1042"/>
        <v>08-2019</v>
      </c>
      <c r="I4528" s="7" t="str">
        <f t="shared" ca="1" si="1043"/>
        <v>Wall Street Journal: NatWest Markets-CPI YoY-08-2019</v>
      </c>
      <c r="J4528" s="4" t="str">
        <f t="shared" ca="1" si="1044"/>
        <v>CPI YoY-NatWest Markets:08-2019</v>
      </c>
      <c r="K4528" t="s">
        <v>816</v>
      </c>
    </row>
    <row r="4529" spans="1:99" x14ac:dyDescent="0.55000000000000004">
      <c r="A4529" s="4" t="str">
        <f t="shared" ca="1" si="1039"/>
        <v>BMO Capital</v>
      </c>
      <c r="B4529" s="4" t="str">
        <f t="shared" si="1040"/>
        <v>Michael Gregory*</v>
      </c>
      <c r="C4529" s="4" t="s">
        <v>246</v>
      </c>
      <c r="D4529" s="4" t="s">
        <v>195</v>
      </c>
      <c r="E4529" s="4" t="str">
        <f>IF(COUNTIF($E$2:E4528,"Begin: " &amp; C4529 &amp; "-" &amp; D4529 &amp; "-" &amp; H4529)=0,"Begin: " &amp; C4529 &amp; "-" &amp; D4529 &amp; "-" &amp; H4529,IF((C4529 &amp; "-" &amp; D4529 &amp; "-" &amp; H4529)&lt;&gt;(C4530 &amp; "-" &amp; D4530 &amp; "-" &amp; H4530),"End: " &amp; C4529 &amp; "-" &amp; D4529 &amp; "-" &amp; H4529,""))</f>
        <v/>
      </c>
      <c r="F4529" s="4" t="str">
        <f t="shared" si="1041"/>
        <v>Wall Street Journal-CPI YoY-08-2019</v>
      </c>
      <c r="G4529" s="7">
        <v>43687</v>
      </c>
      <c r="H4529" s="7" t="str">
        <f t="shared" si="1042"/>
        <v>08-2019</v>
      </c>
      <c r="I4529" s="7" t="str">
        <f t="shared" ca="1" si="1043"/>
        <v>Wall Street Journal: BMO Capital-CPI YoY-08-2019</v>
      </c>
      <c r="J4529" s="4" t="str">
        <f t="shared" ca="1" si="1044"/>
        <v>CPI YoY-BMO Capital:08-2019</v>
      </c>
      <c r="K4529" t="s">
        <v>839</v>
      </c>
    </row>
    <row r="4530" spans="1:99" x14ac:dyDescent="0.55000000000000004">
      <c r="A4530" s="4" t="str">
        <f t="shared" ca="1" si="1039"/>
        <v>TD Securities</v>
      </c>
      <c r="B4530" s="4" t="str">
        <f t="shared" si="1040"/>
        <v>Michael Hanson*</v>
      </c>
      <c r="C4530" s="4" t="s">
        <v>246</v>
      </c>
      <c r="D4530" s="4" t="s">
        <v>195</v>
      </c>
      <c r="E4530" s="4" t="str">
        <f>IF(COUNTIF($E$2:E4529,"Begin: " &amp; C4530 &amp; "-" &amp; D4530 &amp; "-" &amp; H4530)=0,"Begin: " &amp; C4530 &amp; "-" &amp; D4530 &amp; "-" &amp; H4530,IF((C4530 &amp; "-" &amp; D4530 &amp; "-" &amp; H4530)&lt;&gt;(C4531 &amp; "-" &amp; D4531 &amp; "-" &amp; H4531),"End: " &amp; C4530 &amp; "-" &amp; D4530 &amp; "-" &amp; H4530,""))</f>
        <v/>
      </c>
      <c r="F4530" s="4" t="str">
        <f t="shared" si="1041"/>
        <v>Wall Street Journal-CPI YoY-08-2019</v>
      </c>
      <c r="G4530" s="7">
        <v>43687</v>
      </c>
      <c r="H4530" s="7" t="str">
        <f t="shared" si="1042"/>
        <v>08-2019</v>
      </c>
      <c r="I4530" s="7" t="str">
        <f t="shared" ca="1" si="1043"/>
        <v>Wall Street Journal: TD Securities-CPI YoY-08-2019</v>
      </c>
      <c r="J4530" s="4" t="str">
        <f t="shared" ca="1" si="1044"/>
        <v>CPI YoY-TD Securities:08-2019</v>
      </c>
      <c r="K4530" t="s">
        <v>834</v>
      </c>
    </row>
    <row r="4531" spans="1:99" x14ac:dyDescent="0.55000000000000004">
      <c r="A4531" s="4" t="str">
        <f t="shared" ca="1" si="1039"/>
        <v>Goldman Sachs</v>
      </c>
      <c r="B4531" s="4" t="str">
        <f t="shared" si="1040"/>
        <v>Jan Hatzius</v>
      </c>
      <c r="C4531" s="4" t="s">
        <v>246</v>
      </c>
      <c r="D4531" s="4" t="s">
        <v>195</v>
      </c>
      <c r="E4531" s="4" t="str">
        <f>IF(COUNTIF($E$2:E4530,"Begin: " &amp; C4531 &amp; "-" &amp; D4531 &amp; "-" &amp; H4531)=0,"Begin: " &amp; C4531 &amp; "-" &amp; D4531 &amp; "-" &amp; H4531,IF((C4531 &amp; "-" &amp; D4531 &amp; "-" &amp; H4531)&lt;&gt;(C4532 &amp; "-" &amp; D4532 &amp; "-" &amp; H4532),"End: " &amp; C4531 &amp; "-" &amp; D4531 &amp; "-" &amp; H4531,""))</f>
        <v/>
      </c>
      <c r="F4531" s="4" t="str">
        <f t="shared" si="1041"/>
        <v>Wall Street Journal-CPI YoY-08-2019</v>
      </c>
      <c r="G4531" s="7">
        <v>43687</v>
      </c>
      <c r="H4531" s="7" t="str">
        <f t="shared" si="1042"/>
        <v>08-2019</v>
      </c>
      <c r="I4531" s="7" t="str">
        <f t="shared" ca="1" si="1043"/>
        <v>Wall Street Journal: Goldman Sachs-CPI YoY-08-2019</v>
      </c>
      <c r="J4531" s="4" t="str">
        <f t="shared" ca="1" si="1044"/>
        <v>CPI YoY-Goldman Sachs:08-2019</v>
      </c>
      <c r="K4531" t="s">
        <v>213</v>
      </c>
      <c r="CM4531">
        <v>2</v>
      </c>
      <c r="CO4531">
        <v>1.9</v>
      </c>
      <c r="CQ4531">
        <v>2.2999999999999998</v>
      </c>
      <c r="CS4531">
        <v>2.5</v>
      </c>
      <c r="CU4531">
        <v>2.4</v>
      </c>
    </row>
    <row r="4532" spans="1:99" x14ac:dyDescent="0.55000000000000004">
      <c r="A4532" s="4" t="str">
        <f t="shared" ca="1" si="1039"/>
        <v>Scotiabank</v>
      </c>
      <c r="B4532" s="4" t="str">
        <f t="shared" si="1040"/>
        <v>Derek Holt*</v>
      </c>
      <c r="C4532" s="4" t="s">
        <v>246</v>
      </c>
      <c r="D4532" s="4" t="s">
        <v>195</v>
      </c>
      <c r="E4532" s="4" t="str">
        <f>IF(COUNTIF($E$2:E4531,"Begin: " &amp; C4532 &amp; "-" &amp; D4532 &amp; "-" &amp; H4532)=0,"Begin: " &amp; C4532 &amp; "-" &amp; D4532 &amp; "-" &amp; H4532,IF((C4532 &amp; "-" &amp; D4532 &amp; "-" &amp; H4532)&lt;&gt;(C4533 &amp; "-" &amp; D4533 &amp; "-" &amp; H4533),"End: " &amp; C4532 &amp; "-" &amp; D4532 &amp; "-" &amp; H4532,""))</f>
        <v/>
      </c>
      <c r="F4532" s="4" t="str">
        <f t="shared" si="1041"/>
        <v>Wall Street Journal-CPI YoY-08-2019</v>
      </c>
      <c r="G4532" s="7">
        <v>43687</v>
      </c>
      <c r="H4532" s="7" t="str">
        <f t="shared" si="1042"/>
        <v>08-2019</v>
      </c>
      <c r="I4532" s="7" t="str">
        <f t="shared" ca="1" si="1043"/>
        <v>Wall Street Journal: Scotiabank-CPI YoY-08-2019</v>
      </c>
      <c r="J4532" s="4" t="str">
        <f t="shared" ca="1" si="1044"/>
        <v>CPI YoY-Scotiabank:08-2019</v>
      </c>
      <c r="K4532" t="s">
        <v>840</v>
      </c>
    </row>
    <row r="4533" spans="1:99" x14ac:dyDescent="0.55000000000000004">
      <c r="A4533" s="4" t="str">
        <f t="shared" ca="1" si="1039"/>
        <v>KPMG</v>
      </c>
      <c r="B4533" s="4" t="str">
        <f t="shared" si="1040"/>
        <v>Constance Hunter</v>
      </c>
      <c r="C4533" s="4" t="s">
        <v>246</v>
      </c>
      <c r="D4533" s="4" t="s">
        <v>195</v>
      </c>
      <c r="E4533" s="4" t="str">
        <f>IF(COUNTIF($E$2:E4532,"Begin: " &amp; C4533 &amp; "-" &amp; D4533 &amp; "-" &amp; H4533)=0,"Begin: " &amp; C4533 &amp; "-" &amp; D4533 &amp; "-" &amp; H4533,IF((C4533 &amp; "-" &amp; D4533 &amp; "-" &amp; H4533)&lt;&gt;(C4534 &amp; "-" &amp; D4534 &amp; "-" &amp; H4534),"End: " &amp; C4533 &amp; "-" &amp; D4533 &amp; "-" &amp; H4533,""))</f>
        <v/>
      </c>
      <c r="F4533" s="4" t="str">
        <f t="shared" si="1041"/>
        <v>Wall Street Journal-CPI YoY-08-2019</v>
      </c>
      <c r="G4533" s="7">
        <v>43687</v>
      </c>
      <c r="H4533" s="7" t="str">
        <f t="shared" si="1042"/>
        <v>08-2019</v>
      </c>
      <c r="I4533" s="7" t="str">
        <f t="shared" ca="1" si="1043"/>
        <v>Wall Street Journal: KPMG-CPI YoY-08-2019</v>
      </c>
      <c r="J4533" s="4" t="str">
        <f t="shared" ca="1" si="1044"/>
        <v>CPI YoY-KPMG:08-2019</v>
      </c>
      <c r="K4533" t="s">
        <v>686</v>
      </c>
      <c r="CM4533">
        <v>2.2000000000000002</v>
      </c>
      <c r="CO4533">
        <v>2.1</v>
      </c>
      <c r="CQ4533">
        <v>1.5</v>
      </c>
      <c r="CS4533">
        <v>1.9</v>
      </c>
      <c r="CU4533">
        <v>2.2000000000000002</v>
      </c>
    </row>
    <row r="4534" spans="1:99" x14ac:dyDescent="0.55000000000000004">
      <c r="A4534" s="4" t="str">
        <f t="shared" ca="1" si="1039"/>
        <v>BBVA</v>
      </c>
      <c r="B4534" s="4" t="str">
        <f t="shared" si="1040"/>
        <v>Nathaniel Karp</v>
      </c>
      <c r="C4534" s="4" t="s">
        <v>246</v>
      </c>
      <c r="D4534" s="4" t="s">
        <v>195</v>
      </c>
      <c r="E4534" s="4" t="str">
        <f>IF(COUNTIF($E$2:E4533,"Begin: " &amp; C4534 &amp; "-" &amp; D4534 &amp; "-" &amp; H4534)=0,"Begin: " &amp; C4534 &amp; "-" &amp; D4534 &amp; "-" &amp; H4534,IF((C4534 &amp; "-" &amp; D4534 &amp; "-" &amp; H4534)&lt;&gt;(C4535 &amp; "-" &amp; D4535 &amp; "-" &amp; H4535),"End: " &amp; C4534 &amp; "-" &amp; D4534 &amp; "-" &amp; H4534,""))</f>
        <v/>
      </c>
      <c r="F4534" s="4" t="str">
        <f t="shared" si="1041"/>
        <v>Wall Street Journal-CPI YoY-08-2019</v>
      </c>
      <c r="G4534" s="7">
        <v>43687</v>
      </c>
      <c r="H4534" s="7" t="str">
        <f t="shared" si="1042"/>
        <v>08-2019</v>
      </c>
      <c r="I4534" s="7" t="str">
        <f t="shared" ca="1" si="1043"/>
        <v>Wall Street Journal: BBVA-CPI YoY-08-2019</v>
      </c>
      <c r="J4534" s="4" t="str">
        <f t="shared" ca="1" si="1044"/>
        <v>CPI YoY-BBVA:08-2019</v>
      </c>
      <c r="K4534" t="s">
        <v>848</v>
      </c>
      <c r="CM4534">
        <v>1.96</v>
      </c>
      <c r="CO4534">
        <v>1.94</v>
      </c>
      <c r="CQ4534">
        <v>1.98</v>
      </c>
      <c r="CS4534">
        <v>2.09</v>
      </c>
      <c r="CU4534">
        <v>2.19</v>
      </c>
    </row>
    <row r="4535" spans="1:99" x14ac:dyDescent="0.55000000000000004">
      <c r="A4535" s="4" t="str">
        <f t="shared" ca="1" si="1039"/>
        <v>National Retail Federation</v>
      </c>
      <c r="B4535" s="4" t="str">
        <f t="shared" si="1040"/>
        <v>Jack Kleinhenz</v>
      </c>
      <c r="C4535" s="4" t="s">
        <v>246</v>
      </c>
      <c r="D4535" s="4" t="s">
        <v>195</v>
      </c>
      <c r="E4535" s="4" t="str">
        <f>IF(COUNTIF($E$2:E4534,"Begin: " &amp; C4535 &amp; "-" &amp; D4535 &amp; "-" &amp; H4535)=0,"Begin: " &amp; C4535 &amp; "-" &amp; D4535 &amp; "-" &amp; H4535,IF((C4535 &amp; "-" &amp; D4535 &amp; "-" &amp; H4535)&lt;&gt;(C4536 &amp; "-" &amp; D4536 &amp; "-" &amp; H4536),"End: " &amp; C4535 &amp; "-" &amp; D4535 &amp; "-" &amp; H4535,""))</f>
        <v/>
      </c>
      <c r="F4535" s="4" t="str">
        <f t="shared" si="1041"/>
        <v>Wall Street Journal-CPI YoY-08-2019</v>
      </c>
      <c r="G4535" s="7">
        <v>43687</v>
      </c>
      <c r="H4535" s="7" t="str">
        <f t="shared" si="1042"/>
        <v>08-2019</v>
      </c>
      <c r="I4535" s="7" t="str">
        <f t="shared" ca="1" si="1043"/>
        <v>Wall Street Journal: National Retail Federation-CPI YoY-08-2019</v>
      </c>
      <c r="J4535" s="4" t="str">
        <f t="shared" ca="1" si="1044"/>
        <v>CPI YoY-National Retail Federation:08-2019</v>
      </c>
      <c r="K4535" t="s">
        <v>216</v>
      </c>
      <c r="CM4535">
        <v>1.8</v>
      </c>
      <c r="CO4535">
        <v>1.8</v>
      </c>
      <c r="CQ4535">
        <v>1.9</v>
      </c>
    </row>
    <row r="4536" spans="1:99" x14ac:dyDescent="0.55000000000000004">
      <c r="A4536" s="4" t="str">
        <f t="shared" ca="1" si="1039"/>
        <v>Natixis CIB Americas</v>
      </c>
      <c r="B4536" s="4" t="str">
        <f t="shared" si="1040"/>
        <v>Joseph LaVorgna</v>
      </c>
      <c r="C4536" s="4" t="s">
        <v>246</v>
      </c>
      <c r="D4536" s="4" t="s">
        <v>195</v>
      </c>
      <c r="E4536" s="4" t="str">
        <f>IF(COUNTIF($E$2:E4535,"Begin: " &amp; C4536 &amp; "-" &amp; D4536 &amp; "-" &amp; H4536)=0,"Begin: " &amp; C4536 &amp; "-" &amp; D4536 &amp; "-" &amp; H4536,IF((C4536 &amp; "-" &amp; D4536 &amp; "-" &amp; H4536)&lt;&gt;(C4537 &amp; "-" &amp; D4537 &amp; "-" &amp; H4537),"End: " &amp; C4536 &amp; "-" &amp; D4536 &amp; "-" &amp; H4536,""))</f>
        <v/>
      </c>
      <c r="F4536" s="4" t="str">
        <f t="shared" si="1041"/>
        <v>Wall Street Journal-CPI YoY-08-2019</v>
      </c>
      <c r="G4536" s="7">
        <v>43687</v>
      </c>
      <c r="H4536" s="7" t="str">
        <f t="shared" si="1042"/>
        <v>08-2019</v>
      </c>
      <c r="I4536" s="7" t="str">
        <f t="shared" ca="1" si="1043"/>
        <v>Wall Street Journal: Natixis CIB Americas-CPI YoY-08-2019</v>
      </c>
      <c r="J4536" s="4" t="str">
        <f t="shared" ca="1" si="1044"/>
        <v>CPI YoY-Natixis CIB Americas:08-2019</v>
      </c>
      <c r="K4536" t="s">
        <v>774</v>
      </c>
      <c r="CM4536">
        <v>1.6</v>
      </c>
      <c r="CO4536">
        <v>1.5</v>
      </c>
      <c r="CQ4536">
        <v>1.4</v>
      </c>
      <c r="CS4536">
        <v>1.3</v>
      </c>
      <c r="CU4536">
        <v>1.2</v>
      </c>
    </row>
    <row r="4537" spans="1:99" x14ac:dyDescent="0.55000000000000004">
      <c r="A4537" s="4" t="str">
        <f t="shared" ca="1" si="1039"/>
        <v>UCLA Anderson Forecast</v>
      </c>
      <c r="B4537" s="4" t="str">
        <f t="shared" si="1040"/>
        <v>Edward Leamer/David Shulman</v>
      </c>
      <c r="C4537" s="4" t="s">
        <v>246</v>
      </c>
      <c r="D4537" s="4" t="s">
        <v>195</v>
      </c>
      <c r="E4537" s="4" t="str">
        <f>IF(COUNTIF($E$2:E4536,"Begin: " &amp; C4537 &amp; "-" &amp; D4537 &amp; "-" &amp; H4537)=0,"Begin: " &amp; C4537 &amp; "-" &amp; D4537 &amp; "-" &amp; H4537,IF((C4537 &amp; "-" &amp; D4537 &amp; "-" &amp; H4537)&lt;&gt;(C4538 &amp; "-" &amp; D4538 &amp; "-" &amp; H4538),"End: " &amp; C4537 &amp; "-" &amp; D4537 &amp; "-" &amp; H4537,""))</f>
        <v/>
      </c>
      <c r="F4537" s="4" t="str">
        <f t="shared" si="1041"/>
        <v>Wall Street Journal-CPI YoY-08-2019</v>
      </c>
      <c r="G4537" s="7">
        <v>43687</v>
      </c>
      <c r="H4537" s="7" t="str">
        <f t="shared" si="1042"/>
        <v>08-2019</v>
      </c>
      <c r="I4537" s="7" t="str">
        <f t="shared" ca="1" si="1043"/>
        <v>Wall Street Journal: UCLA Anderson Forecast-CPI YoY-08-2019</v>
      </c>
      <c r="J4537" s="4" t="str">
        <f t="shared" ca="1" si="1044"/>
        <v>CPI YoY-UCLA Anderson Forecast:08-2019</v>
      </c>
      <c r="K4537" t="s">
        <v>218</v>
      </c>
      <c r="CM4537">
        <v>2.2000000000000002</v>
      </c>
      <c r="CO4537">
        <v>2.4</v>
      </c>
      <c r="CQ4537">
        <v>2.2999999999999998</v>
      </c>
      <c r="CS4537">
        <v>2.2000000000000002</v>
      </c>
      <c r="CU4537">
        <v>2.2000000000000002</v>
      </c>
    </row>
    <row r="4538" spans="1:99" x14ac:dyDescent="0.55000000000000004">
      <c r="A4538" s="4" t="str">
        <f t="shared" ca="1" si="1039"/>
        <v>NEMA Business Information Services</v>
      </c>
      <c r="B4538" s="4" t="str">
        <f t="shared" si="1040"/>
        <v>Don Leavens/Steven Wilcox</v>
      </c>
      <c r="C4538" s="4" t="s">
        <v>246</v>
      </c>
      <c r="D4538" s="4" t="s">
        <v>195</v>
      </c>
      <c r="E4538" s="4" t="str">
        <f>IF(COUNTIF($E$2:E4537,"Begin: " &amp; C4538 &amp; "-" &amp; D4538 &amp; "-" &amp; H4538)=0,"Begin: " &amp; C4538 &amp; "-" &amp; D4538 &amp; "-" &amp; H4538,IF((C4538 &amp; "-" &amp; D4538 &amp; "-" &amp; H4538)&lt;&gt;(C4539 &amp; "-" &amp; D4539 &amp; "-" &amp; H4539),"End: " &amp; C4538 &amp; "-" &amp; D4538 &amp; "-" &amp; H4538,""))</f>
        <v/>
      </c>
      <c r="F4538" s="4" t="str">
        <f t="shared" si="1041"/>
        <v>Wall Street Journal-CPI YoY-08-2019</v>
      </c>
      <c r="G4538" s="7">
        <v>43687</v>
      </c>
      <c r="H4538" s="7" t="str">
        <f t="shared" si="1042"/>
        <v>08-2019</v>
      </c>
      <c r="I4538" s="7" t="str">
        <f t="shared" ca="1" si="1043"/>
        <v>Wall Street Journal: NEMA Business Information Services-CPI YoY-08-2019</v>
      </c>
      <c r="J4538" s="4" t="str">
        <f t="shared" ca="1" si="1044"/>
        <v>CPI YoY-NEMA Business Information Services:08-2019</v>
      </c>
      <c r="K4538" t="s">
        <v>765</v>
      </c>
      <c r="CM4538">
        <v>2.2999999999999998</v>
      </c>
      <c r="CO4538">
        <v>2.2000000000000002</v>
      </c>
      <c r="CQ4538">
        <v>1.7</v>
      </c>
      <c r="CS4538">
        <v>2.2000000000000002</v>
      </c>
      <c r="CU4538">
        <v>2.5</v>
      </c>
    </row>
    <row r="4539" spans="1:99" x14ac:dyDescent="0.55000000000000004">
      <c r="A4539" s="4" t="str">
        <f t="shared" ca="1" si="1039"/>
        <v>HSBC</v>
      </c>
      <c r="B4539" s="4" t="str">
        <f t="shared" si="1040"/>
        <v>Kevin Logan*</v>
      </c>
      <c r="C4539" s="4" t="s">
        <v>246</v>
      </c>
      <c r="D4539" s="4" t="s">
        <v>195</v>
      </c>
      <c r="E4539" s="4" t="str">
        <f>IF(COUNTIF($E$2:E4538,"Begin: " &amp; C4539 &amp; "-" &amp; D4539 &amp; "-" &amp; H4539)=0,"Begin: " &amp; C4539 &amp; "-" &amp; D4539 &amp; "-" &amp; H4539,IF((C4539 &amp; "-" &amp; D4539 &amp; "-" &amp; H4539)&lt;&gt;(C4540 &amp; "-" &amp; D4540 &amp; "-" &amp; H4540),"End: " &amp; C4539 &amp; "-" &amp; D4539 &amp; "-" &amp; H4539,""))</f>
        <v/>
      </c>
      <c r="F4539" s="4" t="str">
        <f t="shared" si="1041"/>
        <v>Wall Street Journal-CPI YoY-08-2019</v>
      </c>
      <c r="G4539" s="7">
        <v>43687</v>
      </c>
      <c r="H4539" s="7" t="str">
        <f t="shared" si="1042"/>
        <v>08-2019</v>
      </c>
      <c r="I4539" s="7" t="str">
        <f t="shared" ca="1" si="1043"/>
        <v>Wall Street Journal: HSBC-CPI YoY-08-2019</v>
      </c>
      <c r="J4539" s="4" t="str">
        <f t="shared" ca="1" si="1044"/>
        <v>CPI YoY-HSBC:08-2019</v>
      </c>
      <c r="K4539" t="s">
        <v>817</v>
      </c>
    </row>
    <row r="4540" spans="1:99" x14ac:dyDescent="0.55000000000000004">
      <c r="A4540" s="4" t="str">
        <f t="shared" ca="1" si="1039"/>
        <v>Moody's Investors Service</v>
      </c>
      <c r="B4540" s="4" t="str">
        <f t="shared" si="1040"/>
        <v>John Lonski</v>
      </c>
      <c r="C4540" s="4" t="s">
        <v>246</v>
      </c>
      <c r="D4540" s="4" t="s">
        <v>195</v>
      </c>
      <c r="E4540" s="4" t="str">
        <f>IF(COUNTIF($E$2:E4539,"Begin: " &amp; C4540 &amp; "-" &amp; D4540 &amp; "-" &amp; H4540)=0,"Begin: " &amp; C4540 &amp; "-" &amp; D4540 &amp; "-" &amp; H4540,IF((C4540 &amp; "-" &amp; D4540 &amp; "-" &amp; H4540)&lt;&gt;(C4541 &amp; "-" &amp; D4541 &amp; "-" &amp; H4541),"End: " &amp; C4540 &amp; "-" &amp; D4540 &amp; "-" &amp; H4540,""))</f>
        <v/>
      </c>
      <c r="F4540" s="4" t="str">
        <f t="shared" si="1041"/>
        <v>Wall Street Journal-CPI YoY-08-2019</v>
      </c>
      <c r="G4540" s="7">
        <v>43687</v>
      </c>
      <c r="H4540" s="7" t="str">
        <f t="shared" si="1042"/>
        <v>08-2019</v>
      </c>
      <c r="I4540" s="7" t="str">
        <f t="shared" ca="1" si="1043"/>
        <v>Wall Street Journal: Moody's Investors Service-CPI YoY-08-2019</v>
      </c>
      <c r="J4540" s="4" t="str">
        <f t="shared" ca="1" si="1044"/>
        <v>CPI YoY-Moody's Investors Service:08-2019</v>
      </c>
      <c r="K4540" t="s">
        <v>220</v>
      </c>
      <c r="CM4540">
        <v>1.9</v>
      </c>
      <c r="CO4540">
        <v>1.7</v>
      </c>
      <c r="CQ4540">
        <v>1.8</v>
      </c>
      <c r="CS4540">
        <v>1.9</v>
      </c>
      <c r="CU4540">
        <v>1.7</v>
      </c>
    </row>
    <row r="4541" spans="1:99" x14ac:dyDescent="0.55000000000000004">
      <c r="A4541" s="4" t="str">
        <f t="shared" ca="1" si="1039"/>
        <v>National Auto Dealer Association</v>
      </c>
      <c r="B4541" s="4" t="str">
        <f t="shared" si="1040"/>
        <v>Patrick Manzi</v>
      </c>
      <c r="C4541" s="4" t="s">
        <v>246</v>
      </c>
      <c r="D4541" s="4" t="s">
        <v>195</v>
      </c>
      <c r="E4541" s="4" t="str">
        <f>IF(COUNTIF($E$2:E4540,"Begin: " &amp; C4541 &amp; "-" &amp; D4541 &amp; "-" &amp; H4541)=0,"Begin: " &amp; C4541 &amp; "-" &amp; D4541 &amp; "-" &amp; H4541,IF((C4541 &amp; "-" &amp; D4541 &amp; "-" &amp; H4541)&lt;&gt;(C4542 &amp; "-" &amp; D4542 &amp; "-" &amp; H4542),"End: " &amp; C4541 &amp; "-" &amp; D4541 &amp; "-" &amp; H4541,""))</f>
        <v/>
      </c>
      <c r="F4541" s="4" t="str">
        <f t="shared" si="1041"/>
        <v>Wall Street Journal-CPI YoY-08-2019</v>
      </c>
      <c r="G4541" s="7">
        <v>43687</v>
      </c>
      <c r="H4541" s="7" t="str">
        <f t="shared" si="1042"/>
        <v>08-2019</v>
      </c>
      <c r="I4541" s="7" t="str">
        <f t="shared" ca="1" si="1043"/>
        <v>Wall Street Journal: National Auto Dealer Association-CPI YoY-08-2019</v>
      </c>
      <c r="J4541" s="4" t="str">
        <f t="shared" ca="1" si="1044"/>
        <v>CPI YoY-National Auto Dealer Association:08-2019</v>
      </c>
      <c r="K4541" t="s">
        <v>800</v>
      </c>
      <c r="CM4541">
        <v>1.8</v>
      </c>
      <c r="CO4541">
        <v>1.9</v>
      </c>
    </row>
    <row r="4542" spans="1:99" x14ac:dyDescent="0.55000000000000004">
      <c r="A4542" s="4" t="str">
        <f t="shared" ca="1" si="1039"/>
        <v>MetLife Investment Management</v>
      </c>
      <c r="B4542" s="4" t="str">
        <f t="shared" si="1040"/>
        <v>Drew T. Matus*</v>
      </c>
      <c r="C4542" s="4" t="s">
        <v>246</v>
      </c>
      <c r="D4542" s="4" t="s">
        <v>195</v>
      </c>
      <c r="E4542" s="4" t="str">
        <f>IF(COUNTIF($E$2:E4541,"Begin: " &amp; C4542 &amp; "-" &amp; D4542 &amp; "-" &amp; H4542)=0,"Begin: " &amp; C4542 &amp; "-" &amp; D4542 &amp; "-" &amp; H4542,IF((C4542 &amp; "-" &amp; D4542 &amp; "-" &amp; H4542)&lt;&gt;(C4543 &amp; "-" &amp; D4543 &amp; "-" &amp; H4543),"End: " &amp; C4542 &amp; "-" &amp; D4542 &amp; "-" &amp; H4542,""))</f>
        <v/>
      </c>
      <c r="F4542" s="4" t="str">
        <f t="shared" si="1041"/>
        <v>Wall Street Journal-CPI YoY-08-2019</v>
      </c>
      <c r="G4542" s="7">
        <v>43687</v>
      </c>
      <c r="H4542" s="7" t="str">
        <f t="shared" si="1042"/>
        <v>08-2019</v>
      </c>
      <c r="I4542" s="7" t="str">
        <f t="shared" ca="1" si="1043"/>
        <v>Wall Street Journal: MetLife Investment Management-CPI YoY-08-2019</v>
      </c>
      <c r="J4542" s="4" t="str">
        <f t="shared" ca="1" si="1044"/>
        <v>CPI YoY-MetLife Investment Management:08-2019</v>
      </c>
      <c r="K4542" t="s">
        <v>819</v>
      </c>
    </row>
    <row r="4543" spans="1:99" x14ac:dyDescent="0.55000000000000004">
      <c r="A4543" s="4" t="str">
        <f t="shared" ca="1" si="1039"/>
        <v>Jeffries &amp; Company</v>
      </c>
      <c r="B4543" s="4" t="str">
        <f t="shared" si="1040"/>
        <v>Ward McCarthy*</v>
      </c>
      <c r="C4543" s="4" t="s">
        <v>246</v>
      </c>
      <c r="D4543" s="4" t="s">
        <v>195</v>
      </c>
      <c r="E4543" s="4" t="str">
        <f>IF(COUNTIF($E$2:E4542,"Begin: " &amp; C4543 &amp; "-" &amp; D4543 &amp; "-" &amp; H4543)=0,"Begin: " &amp; C4543 &amp; "-" &amp; D4543 &amp; "-" &amp; H4543,IF((C4543 &amp; "-" &amp; D4543 &amp; "-" &amp; H4543)&lt;&gt;(C4544 &amp; "-" &amp; D4544 &amp; "-" &amp; H4544),"End: " &amp; C4543 &amp; "-" &amp; D4543 &amp; "-" &amp; H4543,""))</f>
        <v/>
      </c>
      <c r="F4543" s="4" t="str">
        <f t="shared" si="1041"/>
        <v>Wall Street Journal-CPI YoY-08-2019</v>
      </c>
      <c r="G4543" s="7">
        <v>43687</v>
      </c>
      <c r="H4543" s="7" t="str">
        <f t="shared" si="1042"/>
        <v>08-2019</v>
      </c>
      <c r="I4543" s="7" t="str">
        <f t="shared" ca="1" si="1043"/>
        <v>Wall Street Journal: Jeffries &amp; Company-CPI YoY-08-2019</v>
      </c>
      <c r="J4543" s="4" t="str">
        <f t="shared" ca="1" si="1044"/>
        <v>CPI YoY-Jeffries &amp; Company:08-2019</v>
      </c>
      <c r="K4543" t="s">
        <v>820</v>
      </c>
    </row>
    <row r="4544" spans="1:99" x14ac:dyDescent="0.55000000000000004">
      <c r="A4544" s="4" t="str">
        <f t="shared" ca="1" si="1039"/>
        <v>ACT Research</v>
      </c>
      <c r="B4544" s="4" t="str">
        <f t="shared" si="1040"/>
        <v>Jim Meil</v>
      </c>
      <c r="C4544" s="4" t="s">
        <v>246</v>
      </c>
      <c r="D4544" s="4" t="s">
        <v>195</v>
      </c>
      <c r="E4544" s="4" t="str">
        <f>IF(COUNTIF($E$2:E4543,"Begin: " &amp; C4544 &amp; "-" &amp; D4544 &amp; "-" &amp; H4544)=0,"Begin: " &amp; C4544 &amp; "-" &amp; D4544 &amp; "-" &amp; H4544,IF((C4544 &amp; "-" &amp; D4544 &amp; "-" &amp; H4544)&lt;&gt;(C4545 &amp; "-" &amp; D4545 &amp; "-" &amp; H4545),"End: " &amp; C4544 &amp; "-" &amp; D4544 &amp; "-" &amp; H4544,""))</f>
        <v/>
      </c>
      <c r="F4544" s="4" t="str">
        <f t="shared" si="1041"/>
        <v>Wall Street Journal-CPI YoY-08-2019</v>
      </c>
      <c r="G4544" s="7">
        <v>43687</v>
      </c>
      <c r="H4544" s="7" t="str">
        <f t="shared" si="1042"/>
        <v>08-2019</v>
      </c>
      <c r="I4544" s="7" t="str">
        <f t="shared" ca="1" si="1043"/>
        <v>Wall Street Journal: ACT Research-CPI YoY-08-2019</v>
      </c>
      <c r="J4544" s="4" t="str">
        <f t="shared" ca="1" si="1044"/>
        <v>CPI YoY-ACT Research:08-2019</v>
      </c>
      <c r="K4544" t="s">
        <v>437</v>
      </c>
      <c r="CM4544">
        <v>1.8</v>
      </c>
      <c r="CO4544">
        <v>2.1</v>
      </c>
      <c r="CQ4544">
        <v>1.9</v>
      </c>
      <c r="CS4544">
        <v>1.7</v>
      </c>
      <c r="CU4544">
        <v>1.6</v>
      </c>
    </row>
    <row r="4545" spans="1:99" x14ac:dyDescent="0.55000000000000004">
      <c r="A4545" s="4" t="str">
        <f t="shared" ca="1" si="1039"/>
        <v>Standard Chartered</v>
      </c>
      <c r="B4545" s="4" t="str">
        <f t="shared" si="1040"/>
        <v>Sonia Meskin*</v>
      </c>
      <c r="C4545" s="4" t="s">
        <v>246</v>
      </c>
      <c r="D4545" s="4" t="s">
        <v>195</v>
      </c>
      <c r="E4545" s="4" t="str">
        <f>IF(COUNTIF($E$2:E4544,"Begin: " &amp; C4545 &amp; "-" &amp; D4545 &amp; "-" &amp; H4545)=0,"Begin: " &amp; C4545 &amp; "-" &amp; D4545 &amp; "-" &amp; H4545,IF((C4545 &amp; "-" &amp; D4545 &amp; "-" &amp; H4545)&lt;&gt;(C4546 &amp; "-" &amp; D4546 &amp; "-" &amp; H4546),"End: " &amp; C4545 &amp; "-" &amp; D4545 &amp; "-" &amp; H4545,""))</f>
        <v/>
      </c>
      <c r="F4545" s="4" t="str">
        <f t="shared" si="1041"/>
        <v>Wall Street Journal-CPI YoY-08-2019</v>
      </c>
      <c r="G4545" s="7">
        <v>43687</v>
      </c>
      <c r="H4545" s="7" t="str">
        <f t="shared" si="1042"/>
        <v>08-2019</v>
      </c>
      <c r="I4545" s="7" t="str">
        <f t="shared" ca="1" si="1043"/>
        <v>Wall Street Journal: Standard Chartered-CPI YoY-08-2019</v>
      </c>
      <c r="J4545" s="4" t="str">
        <f t="shared" ca="1" si="1044"/>
        <v>CPI YoY-Standard Chartered:08-2019</v>
      </c>
      <c r="K4545" t="s">
        <v>821</v>
      </c>
    </row>
    <row r="4546" spans="1:99" x14ac:dyDescent="0.55000000000000004">
      <c r="A4546" s="4" t="str">
        <f t="shared" ca="1" si="1039"/>
        <v>BofA</v>
      </c>
      <c r="B4546" s="4" t="str">
        <f t="shared" si="1040"/>
        <v>Michelle Meyer</v>
      </c>
      <c r="C4546" s="4" t="s">
        <v>246</v>
      </c>
      <c r="D4546" s="4" t="s">
        <v>195</v>
      </c>
      <c r="E4546" s="4" t="str">
        <f>IF(COUNTIF($E$2:E4545,"Begin: " &amp; C4546 &amp; "-" &amp; D4546 &amp; "-" &amp; H4546)=0,"Begin: " &amp; C4546 &amp; "-" &amp; D4546 &amp; "-" &amp; H4546,IF((C4546 &amp; "-" &amp; D4546 &amp; "-" &amp; H4546)&lt;&gt;(C4547 &amp; "-" &amp; D4547 &amp; "-" &amp; H4547),"End: " &amp; C4546 &amp; "-" &amp; D4546 &amp; "-" &amp; H4546,""))</f>
        <v/>
      </c>
      <c r="F4546" s="4" t="str">
        <f t="shared" si="1041"/>
        <v>Wall Street Journal-CPI YoY-08-2019</v>
      </c>
      <c r="G4546" s="7">
        <v>43687</v>
      </c>
      <c r="H4546" s="7" t="str">
        <f t="shared" si="1042"/>
        <v>08-2019</v>
      </c>
      <c r="I4546" s="7" t="str">
        <f t="shared" ca="1" si="1043"/>
        <v>Wall Street Journal: BofA-CPI YoY-08-2019</v>
      </c>
      <c r="J4546" s="4" t="str">
        <f t="shared" ca="1" si="1044"/>
        <v>CPI YoY-BofA:08-2019</v>
      </c>
      <c r="K4546" t="s">
        <v>803</v>
      </c>
      <c r="CM4546">
        <v>1.6</v>
      </c>
      <c r="CO4546">
        <v>1.7</v>
      </c>
      <c r="CQ4546">
        <v>1.9</v>
      </c>
    </row>
    <row r="4547" spans="1:99" x14ac:dyDescent="0.55000000000000004">
      <c r="A4547" s="4" t="str">
        <f t="shared" ca="1" si="1039"/>
        <v>Daiwa Capital</v>
      </c>
      <c r="B4547" s="4" t="str">
        <f t="shared" si="1040"/>
        <v>Michael Moran</v>
      </c>
      <c r="C4547" s="4" t="s">
        <v>246</v>
      </c>
      <c r="D4547" s="4" t="s">
        <v>195</v>
      </c>
      <c r="E4547" s="4" t="str">
        <f>IF(COUNTIF($E$2:E4546,"Begin: " &amp; C4547 &amp; "-" &amp; D4547 &amp; "-" &amp; H4547)=0,"Begin: " &amp; C4547 &amp; "-" &amp; D4547 &amp; "-" &amp; H4547,IF((C4547 &amp; "-" &amp; D4547 &amp; "-" &amp; H4547)&lt;&gt;(C4548 &amp; "-" &amp; D4548 &amp; "-" &amp; H4548),"End: " &amp; C4547 &amp; "-" &amp; D4547 &amp; "-" &amp; H4547,""))</f>
        <v/>
      </c>
      <c r="F4547" s="4" t="str">
        <f t="shared" si="1041"/>
        <v>Wall Street Journal-CPI YoY-08-2019</v>
      </c>
      <c r="G4547" s="7">
        <v>43687</v>
      </c>
      <c r="H4547" s="7" t="str">
        <f t="shared" si="1042"/>
        <v>08-2019</v>
      </c>
      <c r="I4547" s="7" t="str">
        <f t="shared" ca="1" si="1043"/>
        <v>Wall Street Journal: Daiwa Capital-CPI YoY-08-2019</v>
      </c>
      <c r="J4547" s="4" t="str">
        <f t="shared" ca="1" si="1044"/>
        <v>CPI YoY-Daiwa Capital:08-2019</v>
      </c>
      <c r="K4547" t="s">
        <v>438</v>
      </c>
      <c r="CM4547">
        <v>2</v>
      </c>
      <c r="CO4547">
        <v>2.2000000000000002</v>
      </c>
      <c r="CQ4547">
        <v>2.2000000000000002</v>
      </c>
      <c r="CS4547">
        <v>2.1</v>
      </c>
      <c r="CU4547">
        <v>2</v>
      </c>
    </row>
    <row r="4548" spans="1:99" x14ac:dyDescent="0.55000000000000004">
      <c r="A4548" s="4" t="str">
        <f t="shared" ca="1" si="1039"/>
        <v>National Association of Manufacturers</v>
      </c>
      <c r="B4548" s="4" t="str">
        <f t="shared" si="1040"/>
        <v>Chad Moutray*</v>
      </c>
      <c r="C4548" s="4" t="s">
        <v>246</v>
      </c>
      <c r="D4548" s="4" t="s">
        <v>195</v>
      </c>
      <c r="E4548" s="4" t="str">
        <f>IF(COUNTIF($E$2:E4547,"Begin: " &amp; C4548 &amp; "-" &amp; D4548 &amp; "-" &amp; H4548)=0,"Begin: " &amp; C4548 &amp; "-" &amp; D4548 &amp; "-" &amp; H4548,IF((C4548 &amp; "-" &amp; D4548 &amp; "-" &amp; H4548)&lt;&gt;(C4549 &amp; "-" &amp; D4549 &amp; "-" &amp; H4549),"End: " &amp; C4548 &amp; "-" &amp; D4548 &amp; "-" &amp; H4548,""))</f>
        <v/>
      </c>
      <c r="F4548" s="4" t="str">
        <f t="shared" si="1041"/>
        <v>Wall Street Journal-CPI YoY-08-2019</v>
      </c>
      <c r="G4548" s="7">
        <v>43687</v>
      </c>
      <c r="H4548" s="7" t="str">
        <f t="shared" si="1042"/>
        <v>08-2019</v>
      </c>
      <c r="I4548" s="7" t="str">
        <f t="shared" ca="1" si="1043"/>
        <v>Wall Street Journal: National Association of Manufacturers-CPI YoY-08-2019</v>
      </c>
      <c r="J4548" s="4" t="str">
        <f t="shared" ca="1" si="1044"/>
        <v>CPI YoY-National Association of Manufacturers:08-2019</v>
      </c>
      <c r="K4548" t="s">
        <v>842</v>
      </c>
    </row>
    <row r="4549" spans="1:99" x14ac:dyDescent="0.55000000000000004">
      <c r="A4549" s="4" t="str">
        <f t="shared" ca="1" si="1039"/>
        <v>Naroff Economics</v>
      </c>
      <c r="B4549" s="4" t="str">
        <f t="shared" si="1040"/>
        <v>Joel Naroff</v>
      </c>
      <c r="C4549" s="4" t="s">
        <v>246</v>
      </c>
      <c r="D4549" s="4" t="s">
        <v>195</v>
      </c>
      <c r="E4549" s="4" t="str">
        <f>IF(COUNTIF($E$2:E4548,"Begin: " &amp; C4549 &amp; "-" &amp; D4549 &amp; "-" &amp; H4549)=0,"Begin: " &amp; C4549 &amp; "-" &amp; D4549 &amp; "-" &amp; H4549,IF((C4549 &amp; "-" &amp; D4549 &amp; "-" &amp; H4549)&lt;&gt;(C4550 &amp; "-" &amp; D4550 &amp; "-" &amp; H4550),"End: " &amp; C4549 &amp; "-" &amp; D4549 &amp; "-" &amp; H4549,""))</f>
        <v/>
      </c>
      <c r="F4549" s="4" t="str">
        <f t="shared" si="1041"/>
        <v>Wall Street Journal-CPI YoY-08-2019</v>
      </c>
      <c r="G4549" s="7">
        <v>43687</v>
      </c>
      <c r="H4549" s="7" t="str">
        <f t="shared" si="1042"/>
        <v>08-2019</v>
      </c>
      <c r="I4549" s="7" t="str">
        <f t="shared" ca="1" si="1043"/>
        <v>Wall Street Journal: Naroff Economics-CPI YoY-08-2019</v>
      </c>
      <c r="J4549" s="4" t="str">
        <f t="shared" ca="1" si="1044"/>
        <v>CPI YoY-Naroff Economics:08-2019</v>
      </c>
      <c r="K4549" t="s">
        <v>440</v>
      </c>
      <c r="CM4549">
        <v>1.5</v>
      </c>
      <c r="CO4549">
        <v>1.4</v>
      </c>
      <c r="CQ4549">
        <v>1.6</v>
      </c>
      <c r="CS4549">
        <v>1.9</v>
      </c>
      <c r="CU4549">
        <v>2.2000000000000002</v>
      </c>
    </row>
    <row r="4550" spans="1:99" x14ac:dyDescent="0.55000000000000004">
      <c r="A4550" s="4" t="str">
        <f t="shared" ca="1" si="1039"/>
        <v>MacroEcon Global Advisors</v>
      </c>
      <c r="B4550" s="4" t="str">
        <f t="shared" si="1040"/>
        <v>Mark Nielson*</v>
      </c>
      <c r="C4550" s="4" t="s">
        <v>246</v>
      </c>
      <c r="D4550" s="4" t="s">
        <v>195</v>
      </c>
      <c r="E4550" s="4" t="str">
        <f>IF(COUNTIF($E$2:E4549,"Begin: " &amp; C4550 &amp; "-" &amp; D4550 &amp; "-" &amp; H4550)=0,"Begin: " &amp; C4550 &amp; "-" &amp; D4550 &amp; "-" &amp; H4550,IF((C4550 &amp; "-" &amp; D4550 &amp; "-" &amp; H4550)&lt;&gt;(C4551 &amp; "-" &amp; D4551 &amp; "-" &amp; H4551),"End: " &amp; C4550 &amp; "-" &amp; D4550 &amp; "-" &amp; H4550,""))</f>
        <v/>
      </c>
      <c r="F4550" s="4" t="str">
        <f t="shared" si="1041"/>
        <v>Wall Street Journal-CPI YoY-08-2019</v>
      </c>
      <c r="G4550" s="7">
        <v>43687</v>
      </c>
      <c r="H4550" s="7" t="str">
        <f t="shared" si="1042"/>
        <v>08-2019</v>
      </c>
      <c r="I4550" s="7" t="str">
        <f t="shared" ca="1" si="1043"/>
        <v>Wall Street Journal: MacroEcon Global Advisors-CPI YoY-08-2019</v>
      </c>
      <c r="J4550" s="4" t="str">
        <f t="shared" ca="1" si="1044"/>
        <v>CPI YoY-MacroEcon Global Advisors:08-2019</v>
      </c>
      <c r="K4550" t="s">
        <v>835</v>
      </c>
    </row>
    <row r="4551" spans="1:99" x14ac:dyDescent="0.55000000000000004">
      <c r="A4551" s="4" t="str">
        <f t="shared" ca="1" si="1039"/>
        <v>Corelogic</v>
      </c>
      <c r="B4551" s="4" t="str">
        <f t="shared" si="1040"/>
        <v>Frank Nothaft</v>
      </c>
      <c r="C4551" s="4" t="s">
        <v>246</v>
      </c>
      <c r="D4551" s="4" t="s">
        <v>195</v>
      </c>
      <c r="E4551" s="4" t="str">
        <f>IF(COUNTIF($E$2:E4550,"Begin: " &amp; C4551 &amp; "-" &amp; D4551 &amp; "-" &amp; H4551)=0,"Begin: " &amp; C4551 &amp; "-" &amp; D4551 &amp; "-" &amp; H4551,IF((C4551 &amp; "-" &amp; D4551 &amp; "-" &amp; H4551)&lt;&gt;(C4552 &amp; "-" &amp; D4552 &amp; "-" &amp; H4552),"End: " &amp; C4551 &amp; "-" &amp; D4551 &amp; "-" &amp; H4551,""))</f>
        <v/>
      </c>
      <c r="F4551" s="4" t="str">
        <f t="shared" si="1041"/>
        <v>Wall Street Journal-CPI YoY-08-2019</v>
      </c>
      <c r="G4551" s="7">
        <v>43687</v>
      </c>
      <c r="H4551" s="7" t="str">
        <f t="shared" si="1042"/>
        <v>08-2019</v>
      </c>
      <c r="I4551" s="7" t="str">
        <f t="shared" ca="1" si="1043"/>
        <v>Wall Street Journal: Corelogic-CPI YoY-08-2019</v>
      </c>
      <c r="J4551" s="4" t="str">
        <f t="shared" ca="1" si="1044"/>
        <v>CPI YoY-Corelogic:08-2019</v>
      </c>
      <c r="K4551" t="s">
        <v>752</v>
      </c>
      <c r="CM4551">
        <v>2</v>
      </c>
      <c r="CO4551">
        <v>2.1</v>
      </c>
      <c r="CQ4551">
        <v>2.2000000000000002</v>
      </c>
      <c r="CS4551">
        <v>2.2999999999999998</v>
      </c>
      <c r="CU4551">
        <v>2.4</v>
      </c>
    </row>
    <row r="4552" spans="1:99" x14ac:dyDescent="0.55000000000000004">
      <c r="A4552" s="4" t="str">
        <f t="shared" ca="1" si="1039"/>
        <v>High Frequency Economics</v>
      </c>
      <c r="B4552" s="4" t="str">
        <f t="shared" si="1040"/>
        <v>Jim O'Sullivan</v>
      </c>
      <c r="C4552" s="4" t="s">
        <v>246</v>
      </c>
      <c r="D4552" s="4" t="s">
        <v>195</v>
      </c>
      <c r="E4552" s="4" t="str">
        <f>IF(COUNTIF($E$2:E4551,"Begin: " &amp; C4552 &amp; "-" &amp; D4552 &amp; "-" &amp; H4552)=0,"Begin: " &amp; C4552 &amp; "-" &amp; D4552 &amp; "-" &amp; H4552,IF((C4552 &amp; "-" &amp; D4552 &amp; "-" &amp; H4552)&lt;&gt;(C4553 &amp; "-" &amp; D4553 &amp; "-" &amp; H4553),"End: " &amp; C4552 &amp; "-" &amp; D4552 &amp; "-" &amp; H4552,""))</f>
        <v/>
      </c>
      <c r="F4552" s="4" t="str">
        <f t="shared" si="1041"/>
        <v>Wall Street Journal-CPI YoY-08-2019</v>
      </c>
      <c r="G4552" s="7">
        <v>43687</v>
      </c>
      <c r="H4552" s="7" t="str">
        <f t="shared" si="1042"/>
        <v>08-2019</v>
      </c>
      <c r="I4552" s="7" t="str">
        <f t="shared" ca="1" si="1043"/>
        <v>Wall Street Journal: High Frequency Economics-CPI YoY-08-2019</v>
      </c>
      <c r="J4552" s="4" t="str">
        <f t="shared" ca="1" si="1044"/>
        <v>CPI YoY-High Frequency Economics:08-2019</v>
      </c>
      <c r="K4552" t="s">
        <v>227</v>
      </c>
      <c r="CM4552">
        <v>2.1</v>
      </c>
      <c r="CO4552">
        <v>2.2999999999999998</v>
      </c>
      <c r="CQ4552">
        <v>2.4</v>
      </c>
    </row>
    <row r="4553" spans="1:99" x14ac:dyDescent="0.55000000000000004">
      <c r="A4553" s="4" t="str">
        <f t="shared" ca="1" si="1039"/>
        <v>Stifel, Nicoulas and Company, Incorporated (formerly Sterne Agee)</v>
      </c>
      <c r="B4553" s="4" t="str">
        <f t="shared" si="1040"/>
        <v>Lindsey Piegza</v>
      </c>
      <c r="C4553" s="4" t="s">
        <v>246</v>
      </c>
      <c r="D4553" s="4" t="s">
        <v>195</v>
      </c>
      <c r="E4553" s="4" t="str">
        <f>IF(COUNTIF($E$2:E4552,"Begin: " &amp; C4553 &amp; "-" &amp; D4553 &amp; "-" &amp; H4553)=0,"Begin: " &amp; C4553 &amp; "-" &amp; D4553 &amp; "-" &amp; H4553,IF((C4553 &amp; "-" &amp; D4553 &amp; "-" &amp; H4553)&lt;&gt;(C4554 &amp; "-" &amp; D4554 &amp; "-" &amp; H4554),"End: " &amp; C4553 &amp; "-" &amp; D4553 &amp; "-" &amp; H4553,""))</f>
        <v/>
      </c>
      <c r="F4553" s="4" t="str">
        <f t="shared" si="1041"/>
        <v>Wall Street Journal-CPI YoY-08-2019</v>
      </c>
      <c r="G4553" s="7">
        <v>43687</v>
      </c>
      <c r="H4553" s="7" t="str">
        <f t="shared" si="1042"/>
        <v>08-2019</v>
      </c>
      <c r="I4553" s="7" t="str">
        <f t="shared" ca="1" si="1043"/>
        <v>Wall Street Journal: Stifel, Nicoulas and Company, Incorporated (formerly Sterne Agee)-CPI YoY-08-2019</v>
      </c>
      <c r="J4553" s="4" t="str">
        <f t="shared" ca="1" si="1044"/>
        <v>CPI YoY-Stifel, Nicoulas and Company, Incorporated (formerly Sterne Agee):08-2019</v>
      </c>
      <c r="K4553" t="s">
        <v>675</v>
      </c>
    </row>
    <row r="4554" spans="1:99" x14ac:dyDescent="0.55000000000000004">
      <c r="A4554" s="4" t="str">
        <f t="shared" ca="1" si="1039"/>
        <v>Macroeconomic Advisers</v>
      </c>
      <c r="B4554" s="4" t="str">
        <f t="shared" si="1040"/>
        <v>Dr. Joel Prakken/ Chris Varvares</v>
      </c>
      <c r="C4554" s="4" t="s">
        <v>246</v>
      </c>
      <c r="D4554" s="4" t="s">
        <v>195</v>
      </c>
      <c r="E4554" s="4" t="str">
        <f>IF(COUNTIF($E$2:E4553,"Begin: " &amp; C4554 &amp; "-" &amp; D4554 &amp; "-" &amp; H4554)=0,"Begin: " &amp; C4554 &amp; "-" &amp; D4554 &amp; "-" &amp; H4554,IF((C4554 &amp; "-" &amp; D4554 &amp; "-" &amp; H4554)&lt;&gt;(C4555 &amp; "-" &amp; D4555 &amp; "-" &amp; H4555),"End: " &amp; C4554 &amp; "-" &amp; D4554 &amp; "-" &amp; H4554,""))</f>
        <v/>
      </c>
      <c r="F4554" s="4" t="str">
        <f t="shared" si="1041"/>
        <v>Wall Street Journal-CPI YoY-08-2019</v>
      </c>
      <c r="G4554" s="7">
        <v>43687</v>
      </c>
      <c r="H4554" s="7" t="str">
        <f t="shared" si="1042"/>
        <v>08-2019</v>
      </c>
      <c r="I4554" s="7" t="str">
        <f t="shared" ca="1" si="1043"/>
        <v>Wall Street Journal: Macroeconomic Advisers-CPI YoY-08-2019</v>
      </c>
      <c r="J4554" s="4" t="str">
        <f t="shared" ca="1" si="1044"/>
        <v>CPI YoY-Macroeconomic Advisers:08-2019</v>
      </c>
      <c r="K4554" t="s">
        <v>228</v>
      </c>
      <c r="CM4554">
        <v>2.4</v>
      </c>
      <c r="CO4554">
        <v>2.2000000000000002</v>
      </c>
      <c r="CQ4554">
        <v>1.6</v>
      </c>
      <c r="CS4554">
        <v>2</v>
      </c>
      <c r="CU4554">
        <v>2.4</v>
      </c>
    </row>
    <row r="4555" spans="1:99" x14ac:dyDescent="0.55000000000000004">
      <c r="A4555" s="4" t="str">
        <f t="shared" ca="1" si="1039"/>
        <v>Ameriprise Financial</v>
      </c>
      <c r="B4555" s="4" t="str">
        <f t="shared" si="1040"/>
        <v>Russell Price</v>
      </c>
      <c r="C4555" s="4" t="s">
        <v>246</v>
      </c>
      <c r="D4555" s="4" t="s">
        <v>195</v>
      </c>
      <c r="E4555" s="4" t="str">
        <f>IF(COUNTIF($E$2:E4554,"Begin: " &amp; C4555 &amp; "-" &amp; D4555 &amp; "-" &amp; H4555)=0,"Begin: " &amp; C4555 &amp; "-" &amp; D4555 &amp; "-" &amp; H4555,IF((C4555 &amp; "-" &amp; D4555 &amp; "-" &amp; H4555)&lt;&gt;(C4556 &amp; "-" &amp; D4556 &amp; "-" &amp; H4556),"End: " &amp; C4555 &amp; "-" &amp; D4555 &amp; "-" &amp; H4555,""))</f>
        <v/>
      </c>
      <c r="F4555" s="4" t="str">
        <f t="shared" si="1041"/>
        <v>Wall Street Journal-CPI YoY-08-2019</v>
      </c>
      <c r="G4555" s="7">
        <v>43687</v>
      </c>
      <c r="H4555" s="7" t="str">
        <f t="shared" si="1042"/>
        <v>08-2019</v>
      </c>
      <c r="I4555" s="7" t="str">
        <f t="shared" ca="1" si="1043"/>
        <v>Wall Street Journal: Ameriprise Financial-CPI YoY-08-2019</v>
      </c>
      <c r="J4555" s="4" t="str">
        <f t="shared" ca="1" si="1044"/>
        <v>CPI YoY-Ameriprise Financial:08-2019</v>
      </c>
      <c r="K4555" t="s">
        <v>441</v>
      </c>
      <c r="CM4555">
        <v>2.1</v>
      </c>
      <c r="CO4555">
        <v>2.2000000000000002</v>
      </c>
      <c r="CQ4555">
        <v>2</v>
      </c>
      <c r="CS4555">
        <v>2</v>
      </c>
      <c r="CU4555">
        <v>2</v>
      </c>
    </row>
    <row r="4556" spans="1:99" x14ac:dyDescent="0.55000000000000004">
      <c r="A4556" s="4" t="str">
        <f t="shared" ca="1" si="1039"/>
        <v>Eaton Corp.</v>
      </c>
      <c r="B4556" s="4" t="str">
        <f t="shared" si="1040"/>
        <v>Arun Raha*</v>
      </c>
      <c r="C4556" s="4" t="s">
        <v>246</v>
      </c>
      <c r="D4556" s="4" t="s">
        <v>195</v>
      </c>
      <c r="E4556" s="4" t="str">
        <f>IF(COUNTIF($E$2:E4555,"Begin: " &amp; C4556 &amp; "-" &amp; D4556 &amp; "-" &amp; H4556)=0,"Begin: " &amp; C4556 &amp; "-" &amp; D4556 &amp; "-" &amp; H4556,IF((C4556 &amp; "-" &amp; D4556 &amp; "-" &amp; H4556)&lt;&gt;(C4557 &amp; "-" &amp; D4557 &amp; "-" &amp; H4557),"End: " &amp; C4556 &amp; "-" &amp; D4556 &amp; "-" &amp; H4556,""))</f>
        <v/>
      </c>
      <c r="F4556" s="4" t="str">
        <f t="shared" si="1041"/>
        <v>Wall Street Journal-CPI YoY-08-2019</v>
      </c>
      <c r="G4556" s="7">
        <v>43687</v>
      </c>
      <c r="H4556" s="7" t="str">
        <f t="shared" si="1042"/>
        <v>08-2019</v>
      </c>
      <c r="I4556" s="7" t="str">
        <f t="shared" ca="1" si="1043"/>
        <v>Wall Street Journal: Eaton Corp.-CPI YoY-08-2019</v>
      </c>
      <c r="J4556" s="4" t="str">
        <f t="shared" ca="1" si="1044"/>
        <v>CPI YoY-Eaton Corp.:08-2019</v>
      </c>
      <c r="K4556" t="s">
        <v>823</v>
      </c>
    </row>
    <row r="4557" spans="1:99" x14ac:dyDescent="0.55000000000000004">
      <c r="A4557" s="4" t="str">
        <f t="shared" ca="1" si="1039"/>
        <v>Point Loma Nazarene University</v>
      </c>
      <c r="B4557" s="4" t="str">
        <f t="shared" si="1040"/>
        <v>Lynn Reaser</v>
      </c>
      <c r="C4557" s="4" t="s">
        <v>246</v>
      </c>
      <c r="D4557" s="4" t="s">
        <v>195</v>
      </c>
      <c r="E4557" s="4" t="str">
        <f>IF(COUNTIF($E$2:E4556,"Begin: " &amp; C4557 &amp; "-" &amp; D4557 &amp; "-" &amp; H4557)=0,"Begin: " &amp; C4557 &amp; "-" &amp; D4557 &amp; "-" &amp; H4557,IF((C4557 &amp; "-" &amp; D4557 &amp; "-" &amp; H4557)&lt;&gt;(C4558 &amp; "-" &amp; D4558 &amp; "-" &amp; H4558),"End: " &amp; C4557 &amp; "-" &amp; D4557 &amp; "-" &amp; H4557,""))</f>
        <v/>
      </c>
      <c r="F4557" s="4" t="str">
        <f t="shared" si="1041"/>
        <v>Wall Street Journal-CPI YoY-08-2019</v>
      </c>
      <c r="G4557" s="7">
        <v>43687</v>
      </c>
      <c r="H4557" s="7" t="str">
        <f t="shared" si="1042"/>
        <v>08-2019</v>
      </c>
      <c r="I4557" s="7" t="str">
        <f t="shared" ca="1" si="1043"/>
        <v>Wall Street Journal: Point Loma Nazarene University-CPI YoY-08-2019</v>
      </c>
      <c r="J4557" s="4" t="str">
        <f t="shared" ca="1" si="1044"/>
        <v>CPI YoY-Point Loma Nazarene University:08-2019</v>
      </c>
      <c r="K4557" t="s">
        <v>658</v>
      </c>
      <c r="CM4557">
        <v>2</v>
      </c>
      <c r="CO4557">
        <v>2</v>
      </c>
      <c r="CQ4557">
        <v>2.1</v>
      </c>
      <c r="CS4557">
        <v>2</v>
      </c>
      <c r="CU4557">
        <v>2</v>
      </c>
    </row>
    <row r="4558" spans="1:99" x14ac:dyDescent="0.55000000000000004">
      <c r="A4558" s="4" t="str">
        <f t="shared" ca="1" si="1039"/>
        <v>Deutsche Bank</v>
      </c>
      <c r="B4558" s="4" t="str">
        <f t="shared" si="1040"/>
        <v>Brett Ryan/Matthew Luzzetti</v>
      </c>
      <c r="C4558" s="4" t="s">
        <v>246</v>
      </c>
      <c r="D4558" s="4" t="s">
        <v>195</v>
      </c>
      <c r="E4558" s="4" t="str">
        <f>IF(COUNTIF($E$2:E4557,"Begin: " &amp; C4558 &amp; "-" &amp; D4558 &amp; "-" &amp; H4558)=0,"Begin: " &amp; C4558 &amp; "-" &amp; D4558 &amp; "-" &amp; H4558,IF((C4558 &amp; "-" &amp; D4558 &amp; "-" &amp; H4558)&lt;&gt;(C4559 &amp; "-" &amp; D4559 &amp; "-" &amp; H4559),"End: " &amp; C4558 &amp; "-" &amp; D4558 &amp; "-" &amp; H4558,""))</f>
        <v/>
      </c>
      <c r="F4558" s="4" t="str">
        <f t="shared" si="1041"/>
        <v>Wall Street Journal-CPI YoY-08-2019</v>
      </c>
      <c r="G4558" s="7">
        <v>43687</v>
      </c>
      <c r="H4558" s="7" t="str">
        <f t="shared" si="1042"/>
        <v>08-2019</v>
      </c>
      <c r="I4558" s="7" t="str">
        <f t="shared" ca="1" si="1043"/>
        <v>Wall Street Journal: Deutsche Bank-CPI YoY-08-2019</v>
      </c>
      <c r="J4558" s="4" t="str">
        <f t="shared" ca="1" si="1044"/>
        <v>CPI YoY-Deutsche Bank:08-2019</v>
      </c>
      <c r="K4558" t="s">
        <v>804</v>
      </c>
      <c r="CM4558">
        <v>1.6</v>
      </c>
      <c r="CO4558">
        <v>1.7</v>
      </c>
      <c r="CQ4558">
        <v>2.2000000000000002</v>
      </c>
      <c r="CS4558">
        <v>2.2999999999999998</v>
      </c>
      <c r="CU4558">
        <v>2.2999999999999998</v>
      </c>
    </row>
    <row r="4559" spans="1:99" x14ac:dyDescent="0.55000000000000004">
      <c r="A4559" s="4" t="str">
        <f t="shared" ca="1" si="1039"/>
        <v>Prestige Economics LLC</v>
      </c>
      <c r="B4559" s="4" t="str">
        <f t="shared" si="1040"/>
        <v>Jason Schenker*</v>
      </c>
      <c r="C4559" s="4" t="s">
        <v>246</v>
      </c>
      <c r="D4559" s="4" t="s">
        <v>195</v>
      </c>
      <c r="E4559" s="4" t="str">
        <f>IF(COUNTIF($E$2:E4558,"Begin: " &amp; C4559 &amp; "-" &amp; D4559 &amp; "-" &amp; H4559)=0,"Begin: " &amp; C4559 &amp; "-" &amp; D4559 &amp; "-" &amp; H4559,IF((C4559 &amp; "-" &amp; D4559 &amp; "-" &amp; H4559)&lt;&gt;(C4560 &amp; "-" &amp; D4560 &amp; "-" &amp; H4560),"End: " &amp; C4559 &amp; "-" &amp; D4559 &amp; "-" &amp; H4559,""))</f>
        <v/>
      </c>
      <c r="F4559" s="4" t="str">
        <f t="shared" si="1041"/>
        <v>Wall Street Journal-CPI YoY-08-2019</v>
      </c>
      <c r="G4559" s="7">
        <v>43687</v>
      </c>
      <c r="H4559" s="7" t="str">
        <f t="shared" si="1042"/>
        <v>08-2019</v>
      </c>
      <c r="I4559" s="7" t="str">
        <f t="shared" ca="1" si="1043"/>
        <v>Wall Street Journal: Prestige Economics LLC-CPI YoY-08-2019</v>
      </c>
      <c r="J4559" s="4" t="str">
        <f t="shared" ca="1" si="1044"/>
        <v>CPI YoY-Prestige Economics LLC:08-2019</v>
      </c>
      <c r="K4559" t="s">
        <v>824</v>
      </c>
    </row>
    <row r="4560" spans="1:99" x14ac:dyDescent="0.55000000000000004">
      <c r="A4560" s="4" t="str">
        <f t="shared" ca="1" si="1039"/>
        <v>Pantheon Macroeconomics</v>
      </c>
      <c r="B4560" s="4" t="str">
        <f t="shared" si="1040"/>
        <v>Ian Shepherdson*</v>
      </c>
      <c r="C4560" s="4" t="s">
        <v>246</v>
      </c>
      <c r="D4560" s="4" t="s">
        <v>195</v>
      </c>
      <c r="E4560" s="4" t="str">
        <f>IF(COUNTIF($E$2:E4559,"Begin: " &amp; C4560 &amp; "-" &amp; D4560 &amp; "-" &amp; H4560)=0,"Begin: " &amp; C4560 &amp; "-" &amp; D4560 &amp; "-" &amp; H4560,IF((C4560 &amp; "-" &amp; D4560 &amp; "-" &amp; H4560)&lt;&gt;(C4561 &amp; "-" &amp; D4561 &amp; "-" &amp; H4561),"End: " &amp; C4560 &amp; "-" &amp; D4560 &amp; "-" &amp; H4560,""))</f>
        <v/>
      </c>
      <c r="F4560" s="4" t="str">
        <f t="shared" si="1041"/>
        <v>Wall Street Journal-CPI YoY-08-2019</v>
      </c>
      <c r="G4560" s="7">
        <v>43687</v>
      </c>
      <c r="H4560" s="7" t="str">
        <f t="shared" si="1042"/>
        <v>08-2019</v>
      </c>
      <c r="I4560" s="7" t="str">
        <f t="shared" ca="1" si="1043"/>
        <v>Wall Street Journal: Pantheon Macroeconomics-CPI YoY-08-2019</v>
      </c>
      <c r="J4560" s="4" t="str">
        <f t="shared" ca="1" si="1044"/>
        <v>CPI YoY-Pantheon Macroeconomics:08-2019</v>
      </c>
      <c r="K4560" t="s">
        <v>825</v>
      </c>
    </row>
    <row r="4561" spans="1:99" x14ac:dyDescent="0.55000000000000004">
      <c r="A4561" s="4" t="str">
        <f t="shared" ca="1" si="1039"/>
        <v>Decision Economics, Inc.</v>
      </c>
      <c r="B4561" s="4" t="str">
        <f t="shared" si="1040"/>
        <v>Allen Sinai</v>
      </c>
      <c r="C4561" s="4" t="s">
        <v>246</v>
      </c>
      <c r="D4561" s="4" t="s">
        <v>195</v>
      </c>
      <c r="E4561" s="4" t="str">
        <f>IF(COUNTIF($E$2:E4560,"Begin: " &amp; C4561 &amp; "-" &amp; D4561 &amp; "-" &amp; H4561)=0,"Begin: " &amp; C4561 &amp; "-" &amp; D4561 &amp; "-" &amp; H4561,IF((C4561 &amp; "-" &amp; D4561 &amp; "-" &amp; H4561)&lt;&gt;(C4562 &amp; "-" &amp; D4562 &amp; "-" &amp; H4562),"End: " &amp; C4561 &amp; "-" &amp; D4561 &amp; "-" &amp; H4561,""))</f>
        <v/>
      </c>
      <c r="F4561" s="4" t="str">
        <f t="shared" si="1041"/>
        <v>Wall Street Journal-CPI YoY-08-2019</v>
      </c>
      <c r="G4561" s="7">
        <v>43687</v>
      </c>
      <c r="H4561" s="7" t="str">
        <f t="shared" si="1042"/>
        <v>08-2019</v>
      </c>
      <c r="I4561" s="7" t="str">
        <f t="shared" ca="1" si="1043"/>
        <v>Wall Street Journal: Decision Economics, Inc.-CPI YoY-08-2019</v>
      </c>
      <c r="J4561" s="4" t="str">
        <f t="shared" ca="1" si="1044"/>
        <v>CPI YoY-Decision Economics, Inc.:08-2019</v>
      </c>
      <c r="K4561" t="s">
        <v>233</v>
      </c>
      <c r="CM4561">
        <v>2.1</v>
      </c>
      <c r="CO4561">
        <v>2.2000000000000002</v>
      </c>
      <c r="CQ4561">
        <v>2.2999999999999998</v>
      </c>
      <c r="CS4561">
        <v>2.2999999999999998</v>
      </c>
      <c r="CU4561">
        <v>2.4</v>
      </c>
    </row>
    <row r="4562" spans="1:99" x14ac:dyDescent="0.55000000000000004">
      <c r="A4562" s="4" t="str">
        <f t="shared" ca="1" si="1039"/>
        <v>Parsec Financial</v>
      </c>
      <c r="B4562" s="4" t="str">
        <f t="shared" si="1040"/>
        <v>James F. Smith</v>
      </c>
      <c r="C4562" s="4" t="s">
        <v>246</v>
      </c>
      <c r="D4562" s="4" t="s">
        <v>195</v>
      </c>
      <c r="E4562" s="4" t="str">
        <f>IF(COUNTIF($E$2:E4561,"Begin: " &amp; C4562 &amp; "-" &amp; D4562 &amp; "-" &amp; H4562)=0,"Begin: " &amp; C4562 &amp; "-" &amp; D4562 &amp; "-" &amp; H4562,IF((C4562 &amp; "-" &amp; D4562 &amp; "-" &amp; H4562)&lt;&gt;(C4563 &amp; "-" &amp; D4563 &amp; "-" &amp; H4563),"End: " &amp; C4562 &amp; "-" &amp; D4562 &amp; "-" &amp; H4562,""))</f>
        <v/>
      </c>
      <c r="F4562" s="4" t="str">
        <f t="shared" si="1041"/>
        <v>Wall Street Journal-CPI YoY-08-2019</v>
      </c>
      <c r="G4562" s="7">
        <v>43687</v>
      </c>
      <c r="H4562" s="7" t="str">
        <f t="shared" si="1042"/>
        <v>08-2019</v>
      </c>
      <c r="I4562" s="7" t="str">
        <f t="shared" ca="1" si="1043"/>
        <v>Wall Street Journal: Parsec Financial-CPI YoY-08-2019</v>
      </c>
      <c r="J4562" s="4" t="str">
        <f t="shared" ca="1" si="1044"/>
        <v>CPI YoY-Parsec Financial:08-2019</v>
      </c>
      <c r="K4562" t="s">
        <v>234</v>
      </c>
      <c r="CM4562">
        <v>2</v>
      </c>
      <c r="CO4562">
        <v>2.1</v>
      </c>
      <c r="CQ4562">
        <v>2.2999999999999998</v>
      </c>
      <c r="CS4562">
        <v>2.1</v>
      </c>
      <c r="CU4562">
        <v>2</v>
      </c>
    </row>
    <row r="4563" spans="1:99" x14ac:dyDescent="0.55000000000000004">
      <c r="A4563" s="4" t="str">
        <f t="shared" ca="1" si="1039"/>
        <v>Univ of Central FL</v>
      </c>
      <c r="B4563" s="4" t="str">
        <f t="shared" si="1040"/>
        <v>Sean M. Snaith*</v>
      </c>
      <c r="C4563" s="4" t="s">
        <v>246</v>
      </c>
      <c r="D4563" s="4" t="s">
        <v>195</v>
      </c>
      <c r="E4563" s="4" t="str">
        <f>IF(COUNTIF($E$2:E4562,"Begin: " &amp; C4563 &amp; "-" &amp; D4563 &amp; "-" &amp; H4563)=0,"Begin: " &amp; C4563 &amp; "-" &amp; D4563 &amp; "-" &amp; H4563,IF((C4563 &amp; "-" &amp; D4563 &amp; "-" &amp; H4563)&lt;&gt;(C4564 &amp; "-" &amp; D4564 &amp; "-" &amp; H4564),"End: " &amp; C4563 &amp; "-" &amp; D4563 &amp; "-" &amp; H4563,""))</f>
        <v/>
      </c>
      <c r="F4563" s="4" t="str">
        <f t="shared" si="1041"/>
        <v>Wall Street Journal-CPI YoY-08-2019</v>
      </c>
      <c r="G4563" s="7">
        <v>43687</v>
      </c>
      <c r="H4563" s="7" t="str">
        <f t="shared" si="1042"/>
        <v>08-2019</v>
      </c>
      <c r="I4563" s="7" t="str">
        <f t="shared" ca="1" si="1043"/>
        <v>Wall Street Journal: Univ of Central FL-CPI YoY-08-2019</v>
      </c>
      <c r="J4563" s="4" t="str">
        <f t="shared" ca="1" si="1044"/>
        <v>CPI YoY-Univ of Central FL:08-2019</v>
      </c>
      <c r="K4563" t="s">
        <v>843</v>
      </c>
    </row>
    <row r="4564" spans="1:99" x14ac:dyDescent="0.55000000000000004">
      <c r="A4564" s="4" t="str">
        <f t="shared" ca="1" si="1039"/>
        <v>SS Economics</v>
      </c>
      <c r="B4564" s="4" t="str">
        <f t="shared" si="1040"/>
        <v>Sung Won Sohn</v>
      </c>
      <c r="C4564" s="4" t="s">
        <v>246</v>
      </c>
      <c r="D4564" s="4" t="s">
        <v>195</v>
      </c>
      <c r="E4564" s="4" t="str">
        <f>IF(COUNTIF($E$2:E4563,"Begin: " &amp; C4564 &amp; "-" &amp; D4564 &amp; "-" &amp; H4564)=0,"Begin: " &amp; C4564 &amp; "-" &amp; D4564 &amp; "-" &amp; H4564,IF((C4564 &amp; "-" &amp; D4564 &amp; "-" &amp; H4564)&lt;&gt;(C4565 &amp; "-" &amp; D4565 &amp; "-" &amp; H4565),"End: " &amp; C4564 &amp; "-" &amp; D4564 &amp; "-" &amp; H4564,""))</f>
        <v/>
      </c>
      <c r="F4564" s="4" t="str">
        <f t="shared" si="1041"/>
        <v>Wall Street Journal-CPI YoY-08-2019</v>
      </c>
      <c r="G4564" s="7">
        <v>43687</v>
      </c>
      <c r="H4564" s="7" t="str">
        <f t="shared" si="1042"/>
        <v>08-2019</v>
      </c>
      <c r="I4564" s="7" t="str">
        <f t="shared" ca="1" si="1043"/>
        <v>Wall Street Journal: SS Economics-CPI YoY-08-2019</v>
      </c>
      <c r="J4564" s="4" t="str">
        <f t="shared" ca="1" si="1044"/>
        <v>CPI YoY-SS Economics:08-2019</v>
      </c>
      <c r="K4564" t="s">
        <v>785</v>
      </c>
      <c r="CM4564">
        <v>1.8</v>
      </c>
      <c r="CO4564">
        <v>1.6</v>
      </c>
      <c r="CQ4564">
        <v>1.7</v>
      </c>
      <c r="CS4564">
        <v>1.7</v>
      </c>
      <c r="CU4564">
        <v>1.9</v>
      </c>
    </row>
    <row r="4565" spans="1:99" x14ac:dyDescent="0.55000000000000004">
      <c r="A4565" s="4" t="str">
        <f t="shared" ref="A4565:A4574" ca="1" si="1045">IF(ISERROR(IF(C4565="GIOA",INDEX(List_AnonymousForecasters,MATCH(LEFT(K4565,FIND(":",K4565,1)-1),List_IndividualForecasters,0),1),INDEX(List_FirmNamesOmega,MATCH(LEFT(K4565,FIND(":",K4565,1)-1),List_FirmNamesAlpha,0),1))),LEFT(K4565,FIND(":",K4565,1)-1),IF(C4565="GIOA",INDEX(List_AnonymousForecasters,MATCH(LEFT(K4565,FIND(":",K4565,1)-1),List_IndividualForecasters,0),1),INDEX(List_FirmNamesOmega,MATCH(LEFT(K4565,FIND(":",K4565,1)-1),List_FirmNamesAlpha,0),1)))</f>
        <v>Pierpont Securities</v>
      </c>
      <c r="B4565" s="4" t="str">
        <f t="shared" ref="B4565:B4574" si="1046">MID(K4565,FIND(":",K4565,1)+2,LEN(K4565)-FIND(":",K4565,1))</f>
        <v>Stephen Stanley</v>
      </c>
      <c r="C4565" s="4" t="s">
        <v>246</v>
      </c>
      <c r="D4565" s="4" t="s">
        <v>195</v>
      </c>
      <c r="E4565" s="4" t="str">
        <f>IF(COUNTIF($E$2:E4564,"Begin: " &amp; C4565 &amp; "-" &amp; D4565 &amp; "-" &amp; H4565)=0,"Begin: " &amp; C4565 &amp; "-" &amp; D4565 &amp; "-" &amp; H4565,IF((C4565 &amp; "-" &amp; D4565 &amp; "-" &amp; H4565)&lt;&gt;(C4566 &amp; "-" &amp; D4566 &amp; "-" &amp; H4566),"End: " &amp; C4565 &amp; "-" &amp; D4565 &amp; "-" &amp; H4565,""))</f>
        <v/>
      </c>
      <c r="F4565" s="4" t="str">
        <f t="shared" ref="F4565:F4574" si="1047">C4565 &amp; "-" &amp; D4565 &amp; "-" &amp; H4565</f>
        <v>Wall Street Journal-CPI YoY-08-2019</v>
      </c>
      <c r="G4565" s="7">
        <v>43687</v>
      </c>
      <c r="H4565" s="7" t="str">
        <f t="shared" ref="H4565:H4574" si="1048">TEXT(MONTH(G4565),"00") &amp; "-" &amp; TEXT(YEAR(G4565),"0000")</f>
        <v>08-2019</v>
      </c>
      <c r="I4565" s="7" t="str">
        <f t="shared" ref="I4565:I4574" ca="1" si="1049">C4565 &amp; ": " &amp; A4565 &amp; "-" &amp; D4565 &amp; "-" &amp; H4565</f>
        <v>Wall Street Journal: Pierpont Securities-CPI YoY-08-2019</v>
      </c>
      <c r="J4565" s="4" t="str">
        <f t="shared" ref="J4565:J4574" ca="1" si="1050">D4565 &amp; "-" &amp; A4565 &amp; ":" &amp; TEXT(MONTH(G4565),"00") &amp; "-" &amp; TEXT(YEAR(G4565),"0000")</f>
        <v>CPI YoY-Pierpont Securities:08-2019</v>
      </c>
      <c r="K4565" t="s">
        <v>238</v>
      </c>
      <c r="CM4565">
        <v>2.2999999999999998</v>
      </c>
      <c r="CO4565">
        <v>2.7</v>
      </c>
      <c r="CQ4565">
        <v>2.8</v>
      </c>
      <c r="CS4565">
        <v>2.8</v>
      </c>
      <c r="CU4565">
        <v>2.8</v>
      </c>
    </row>
    <row r="4566" spans="1:99" x14ac:dyDescent="0.55000000000000004">
      <c r="A4566" s="4" t="str">
        <f t="shared" ca="1" si="1045"/>
        <v>Economic Analysis Associates Inc.</v>
      </c>
      <c r="B4566" s="4" t="str">
        <f t="shared" si="1046"/>
        <v>Susan M. Sterne</v>
      </c>
      <c r="C4566" s="4" t="s">
        <v>246</v>
      </c>
      <c r="D4566" s="4" t="s">
        <v>195</v>
      </c>
      <c r="E4566" s="4" t="str">
        <f>IF(COUNTIF($E$2:E4565,"Begin: " &amp; C4566 &amp; "-" &amp; D4566 &amp; "-" &amp; H4566)=0,"Begin: " &amp; C4566 &amp; "-" &amp; D4566 &amp; "-" &amp; H4566,IF((C4566 &amp; "-" &amp; D4566 &amp; "-" &amp; H4566)&lt;&gt;(C4567 &amp; "-" &amp; D4567 &amp; "-" &amp; H4567),"End: " &amp; C4566 &amp; "-" &amp; D4566 &amp; "-" &amp; H4566,""))</f>
        <v/>
      </c>
      <c r="F4566" s="4" t="str">
        <f t="shared" si="1047"/>
        <v>Wall Street Journal-CPI YoY-08-2019</v>
      </c>
      <c r="G4566" s="7">
        <v>43687</v>
      </c>
      <c r="H4566" s="7" t="str">
        <f t="shared" si="1048"/>
        <v>08-2019</v>
      </c>
      <c r="I4566" s="7" t="str">
        <f t="shared" ca="1" si="1049"/>
        <v>Wall Street Journal: Economic Analysis Associates Inc.-CPI YoY-08-2019</v>
      </c>
      <c r="J4566" s="4" t="str">
        <f t="shared" ca="1" si="1050"/>
        <v>CPI YoY-Economic Analysis Associates Inc.:08-2019</v>
      </c>
      <c r="K4566" t="s">
        <v>239</v>
      </c>
      <c r="CM4566">
        <v>1.6</v>
      </c>
      <c r="CO4566">
        <v>1.5</v>
      </c>
      <c r="CQ4566">
        <v>1.9</v>
      </c>
      <c r="CS4566">
        <v>1.8</v>
      </c>
      <c r="CU4566">
        <v>1.9</v>
      </c>
    </row>
    <row r="4567" spans="1:99" x14ac:dyDescent="0.55000000000000004">
      <c r="A4567" s="4" t="str">
        <f t="shared" ca="1" si="1045"/>
        <v>CSFB</v>
      </c>
      <c r="B4567" s="4" t="str">
        <f t="shared" si="1046"/>
        <v>James Sweeney</v>
      </c>
      <c r="C4567" s="4" t="s">
        <v>246</v>
      </c>
      <c r="D4567" s="4" t="s">
        <v>195</v>
      </c>
      <c r="E4567" s="4" t="str">
        <f>IF(COUNTIF($E$2:E4566,"Begin: " &amp; C4567 &amp; "-" &amp; D4567 &amp; "-" &amp; H4567)=0,"Begin: " &amp; C4567 &amp; "-" &amp; D4567 &amp; "-" &amp; H4567,IF((C4567 &amp; "-" &amp; D4567 &amp; "-" &amp; H4567)&lt;&gt;(C4568 &amp; "-" &amp; D4568 &amp; "-" &amp; H4568),"End: " &amp; C4567 &amp; "-" &amp; D4567 &amp; "-" &amp; H4567,""))</f>
        <v/>
      </c>
      <c r="F4567" s="4" t="str">
        <f t="shared" si="1047"/>
        <v>Wall Street Journal-CPI YoY-08-2019</v>
      </c>
      <c r="G4567" s="7">
        <v>43687</v>
      </c>
      <c r="H4567" s="7" t="str">
        <f t="shared" si="1048"/>
        <v>08-2019</v>
      </c>
      <c r="I4567" s="7" t="str">
        <f t="shared" ca="1" si="1049"/>
        <v>Wall Street Journal: CSFB-CPI YoY-08-2019</v>
      </c>
      <c r="J4567" s="4" t="str">
        <f t="shared" ca="1" si="1050"/>
        <v>CPI YoY-CSFB:08-2019</v>
      </c>
      <c r="K4567" t="s">
        <v>679</v>
      </c>
      <c r="CM4567">
        <v>2.2999999999999998</v>
      </c>
      <c r="CO4567">
        <v>1.7</v>
      </c>
      <c r="CQ4567">
        <v>1.5</v>
      </c>
    </row>
    <row r="4568" spans="1:99" x14ac:dyDescent="0.55000000000000004">
      <c r="A4568" s="4" t="str">
        <f t="shared" ca="1" si="1045"/>
        <v>American Chemisty Council</v>
      </c>
      <c r="B4568" s="4" t="str">
        <f t="shared" si="1046"/>
        <v>Kevin Swift</v>
      </c>
      <c r="C4568" s="4" t="s">
        <v>246</v>
      </c>
      <c r="D4568" s="4" t="s">
        <v>195</v>
      </c>
      <c r="E4568" s="4" t="str">
        <f>IF(COUNTIF($E$2:E4567,"Begin: " &amp; C4568 &amp; "-" &amp; D4568 &amp; "-" &amp; H4568)=0,"Begin: " &amp; C4568 &amp; "-" &amp; D4568 &amp; "-" &amp; H4568,IF((C4568 &amp; "-" &amp; D4568 &amp; "-" &amp; H4568)&lt;&gt;(C4569 &amp; "-" &amp; D4569 &amp; "-" &amp; H4569),"End: " &amp; C4568 &amp; "-" &amp; D4568 &amp; "-" &amp; H4568,""))</f>
        <v/>
      </c>
      <c r="F4568" s="4" t="str">
        <f t="shared" si="1047"/>
        <v>Wall Street Journal-CPI YoY-08-2019</v>
      </c>
      <c r="G4568" s="7">
        <v>43687</v>
      </c>
      <c r="H4568" s="7" t="str">
        <f t="shared" si="1048"/>
        <v>08-2019</v>
      </c>
      <c r="I4568" s="7" t="str">
        <f t="shared" ca="1" si="1049"/>
        <v>Wall Street Journal: American Chemisty Council-CPI YoY-08-2019</v>
      </c>
      <c r="J4568" s="4" t="str">
        <f t="shared" ca="1" si="1050"/>
        <v>CPI YoY-American Chemisty Council:08-2019</v>
      </c>
      <c r="K4568" t="s">
        <v>443</v>
      </c>
      <c r="CM4568">
        <v>1.9</v>
      </c>
      <c r="CO4568">
        <v>2</v>
      </c>
      <c r="CQ4568">
        <v>2</v>
      </c>
      <c r="CS4568">
        <v>2</v>
      </c>
      <c r="CU4568">
        <v>2.2999999999999998</v>
      </c>
    </row>
    <row r="4569" spans="1:99" x14ac:dyDescent="0.55000000000000004">
      <c r="A4569" s="4" t="str">
        <f t="shared" ca="1" si="1045"/>
        <v>Grant Thornton</v>
      </c>
      <c r="B4569" s="4" t="str">
        <f t="shared" si="1046"/>
        <v>Diane Swonk</v>
      </c>
      <c r="C4569" s="4" t="s">
        <v>246</v>
      </c>
      <c r="D4569" s="4" t="s">
        <v>195</v>
      </c>
      <c r="E4569" s="4" t="str">
        <f>IF(COUNTIF($E$2:E4568,"Begin: " &amp; C4569 &amp; "-" &amp; D4569 &amp; "-" &amp; H4569)=0,"Begin: " &amp; C4569 &amp; "-" &amp; D4569 &amp; "-" &amp; H4569,IF((C4569 &amp; "-" &amp; D4569 &amp; "-" &amp; H4569)&lt;&gt;(C4570 &amp; "-" &amp; D4570 &amp; "-" &amp; H4570),"End: " &amp; C4569 &amp; "-" &amp; D4569 &amp; "-" &amp; H4569,""))</f>
        <v/>
      </c>
      <c r="F4569" s="4" t="str">
        <f t="shared" si="1047"/>
        <v>Wall Street Journal-CPI YoY-08-2019</v>
      </c>
      <c r="G4569" s="7">
        <v>43687</v>
      </c>
      <c r="H4569" s="7" t="str">
        <f t="shared" si="1048"/>
        <v>08-2019</v>
      </c>
      <c r="I4569" s="7" t="str">
        <f t="shared" ca="1" si="1049"/>
        <v>Wall Street Journal: Grant Thornton-CPI YoY-08-2019</v>
      </c>
      <c r="J4569" s="4" t="str">
        <f t="shared" ca="1" si="1050"/>
        <v>CPI YoY-Grant Thornton:08-2019</v>
      </c>
      <c r="K4569" t="s">
        <v>772</v>
      </c>
      <c r="CM4569">
        <v>1.7</v>
      </c>
      <c r="CO4569">
        <v>1.4</v>
      </c>
      <c r="CQ4569">
        <v>1.5</v>
      </c>
      <c r="CS4569">
        <v>2.4</v>
      </c>
      <c r="CU4569">
        <v>2.6</v>
      </c>
    </row>
    <row r="4570" spans="1:99" x14ac:dyDescent="0.55000000000000004">
      <c r="A4570" s="4" t="str">
        <f t="shared" ca="1" si="1045"/>
        <v>The Northern Trust</v>
      </c>
      <c r="B4570" s="4" t="str">
        <f t="shared" si="1046"/>
        <v>Carl Tannenbaum</v>
      </c>
      <c r="C4570" s="4" t="s">
        <v>246</v>
      </c>
      <c r="D4570" s="4" t="s">
        <v>195</v>
      </c>
      <c r="E4570" s="4" t="str">
        <f>IF(COUNTIF($E$2:E4569,"Begin: " &amp; C4570 &amp; "-" &amp; D4570 &amp; "-" &amp; H4570)=0,"Begin: " &amp; C4570 &amp; "-" &amp; D4570 &amp; "-" &amp; H4570,IF((C4570 &amp; "-" &amp; D4570 &amp; "-" &amp; H4570)&lt;&gt;(C4571 &amp; "-" &amp; D4571 &amp; "-" &amp; H4571),"End: " &amp; C4570 &amp; "-" &amp; D4570 &amp; "-" &amp; H4570,""))</f>
        <v/>
      </c>
      <c r="F4570" s="4" t="str">
        <f t="shared" si="1047"/>
        <v>Wall Street Journal-CPI YoY-08-2019</v>
      </c>
      <c r="G4570" s="7">
        <v>43687</v>
      </c>
      <c r="H4570" s="7" t="str">
        <f t="shared" si="1048"/>
        <v>08-2019</v>
      </c>
      <c r="I4570" s="7" t="str">
        <f t="shared" ca="1" si="1049"/>
        <v>Wall Street Journal: The Northern Trust-CPI YoY-08-2019</v>
      </c>
      <c r="J4570" s="4" t="str">
        <f t="shared" ca="1" si="1050"/>
        <v>CPI YoY-The Northern Trust:08-2019</v>
      </c>
      <c r="K4570" t="s">
        <v>849</v>
      </c>
      <c r="CM4570">
        <v>1.9</v>
      </c>
      <c r="CO4570">
        <v>1.9</v>
      </c>
      <c r="CQ4570">
        <v>1.8</v>
      </c>
      <c r="CS4570">
        <v>1.9</v>
      </c>
      <c r="CU4570">
        <v>2</v>
      </c>
    </row>
    <row r="4571" spans="1:99" x14ac:dyDescent="0.55000000000000004">
      <c r="A4571" s="4" t="str">
        <f t="shared" ca="1" si="1045"/>
        <v>BNP Paribas</v>
      </c>
      <c r="B4571" s="4" t="str">
        <f t="shared" si="1046"/>
        <v>US Economics Team</v>
      </c>
      <c r="C4571" s="4" t="s">
        <v>246</v>
      </c>
      <c r="D4571" s="4" t="s">
        <v>195</v>
      </c>
      <c r="E4571" s="4" t="str">
        <f>IF(COUNTIF($E$2:E4570,"Begin: " &amp; C4571 &amp; "-" &amp; D4571 &amp; "-" &amp; H4571)=0,"Begin: " &amp; C4571 &amp; "-" &amp; D4571 &amp; "-" &amp; H4571,IF((C4571 &amp; "-" &amp; D4571 &amp; "-" &amp; H4571)&lt;&gt;(C4572 &amp; "-" &amp; D4572 &amp; "-" &amp; H4572),"End: " &amp; C4571 &amp; "-" &amp; D4571 &amp; "-" &amp; H4571,""))</f>
        <v/>
      </c>
      <c r="F4571" s="4" t="str">
        <f t="shared" si="1047"/>
        <v>Wall Street Journal-CPI YoY-08-2019</v>
      </c>
      <c r="G4571" s="7">
        <v>43687</v>
      </c>
      <c r="H4571" s="7" t="str">
        <f t="shared" si="1048"/>
        <v>08-2019</v>
      </c>
      <c r="I4571" s="7" t="str">
        <f t="shared" ca="1" si="1049"/>
        <v>Wall Street Journal: BNP Paribas-CPI YoY-08-2019</v>
      </c>
      <c r="J4571" s="4" t="str">
        <f t="shared" ca="1" si="1050"/>
        <v>CPI YoY-BNP Paribas:08-2019</v>
      </c>
      <c r="K4571" t="s">
        <v>444</v>
      </c>
      <c r="CM4571">
        <v>1.8</v>
      </c>
      <c r="CO4571">
        <v>1.9</v>
      </c>
      <c r="CQ4571">
        <v>1.7</v>
      </c>
    </row>
    <row r="4572" spans="1:99" x14ac:dyDescent="0.55000000000000004">
      <c r="A4572" s="4" t="str">
        <f t="shared" ca="1" si="1045"/>
        <v>The Conference Board</v>
      </c>
      <c r="B4572" s="4" t="str">
        <f t="shared" si="1046"/>
        <v>Bart van Ark*</v>
      </c>
      <c r="C4572" s="4" t="s">
        <v>246</v>
      </c>
      <c r="D4572" s="4" t="s">
        <v>195</v>
      </c>
      <c r="E4572" s="4" t="str">
        <f>IF(COUNTIF($E$2:E4571,"Begin: " &amp; C4572 &amp; "-" &amp; D4572 &amp; "-" &amp; H4572)=0,"Begin: " &amp; C4572 &amp; "-" &amp; D4572 &amp; "-" &amp; H4572,IF((C4572 &amp; "-" &amp; D4572 &amp; "-" &amp; H4572)&lt;&gt;(C4573 &amp; "-" &amp; D4573 &amp; "-" &amp; H4573),"End: " &amp; C4572 &amp; "-" &amp; D4572 &amp; "-" &amp; H4572,""))</f>
        <v/>
      </c>
      <c r="F4572" s="4" t="str">
        <f t="shared" si="1047"/>
        <v>Wall Street Journal-CPI YoY-08-2019</v>
      </c>
      <c r="G4572" s="7">
        <v>43687</v>
      </c>
      <c r="H4572" s="7" t="str">
        <f t="shared" si="1048"/>
        <v>08-2019</v>
      </c>
      <c r="I4572" s="7" t="str">
        <f t="shared" ca="1" si="1049"/>
        <v>Wall Street Journal: The Conference Board-CPI YoY-08-2019</v>
      </c>
      <c r="J4572" s="4" t="str">
        <f t="shared" ca="1" si="1050"/>
        <v>CPI YoY-The Conference Board:08-2019</v>
      </c>
      <c r="K4572" t="s">
        <v>850</v>
      </c>
    </row>
    <row r="4573" spans="1:99" x14ac:dyDescent="0.55000000000000004">
      <c r="A4573" s="4" t="str">
        <f t="shared" ca="1" si="1045"/>
        <v>First Trust Adv.</v>
      </c>
      <c r="B4573" s="4" t="str">
        <f t="shared" si="1046"/>
        <v>Brian S. Wesbury/ Robert Stein</v>
      </c>
      <c r="C4573" s="4" t="s">
        <v>246</v>
      </c>
      <c r="D4573" s="4" t="s">
        <v>195</v>
      </c>
      <c r="E4573" s="4" t="str">
        <f>IF(COUNTIF($E$2:E4572,"Begin: " &amp; C4573 &amp; "-" &amp; D4573 &amp; "-" &amp; H4573)=0,"Begin: " &amp; C4573 &amp; "-" &amp; D4573 &amp; "-" &amp; H4573,IF((C4573 &amp; "-" &amp; D4573 &amp; "-" &amp; H4573)&lt;&gt;(C4574 &amp; "-" &amp; D4574 &amp; "-" &amp; H4574),"End: " &amp; C4573 &amp; "-" &amp; D4573 &amp; "-" &amp; H4573,""))</f>
        <v/>
      </c>
      <c r="F4573" s="4" t="str">
        <f t="shared" si="1047"/>
        <v>Wall Street Journal-CPI YoY-08-2019</v>
      </c>
      <c r="G4573" s="7">
        <v>43687</v>
      </c>
      <c r="H4573" s="7" t="str">
        <f t="shared" si="1048"/>
        <v>08-2019</v>
      </c>
      <c r="I4573" s="7" t="str">
        <f t="shared" ca="1" si="1049"/>
        <v>Wall Street Journal: First Trust Adv.-CPI YoY-08-2019</v>
      </c>
      <c r="J4573" s="4" t="str">
        <f t="shared" ca="1" si="1050"/>
        <v>CPI YoY-First Trust Adv.:08-2019</v>
      </c>
      <c r="K4573" t="s">
        <v>243</v>
      </c>
      <c r="CM4573">
        <v>2.2000000000000002</v>
      </c>
      <c r="CO4573">
        <v>2.4</v>
      </c>
      <c r="CQ4573">
        <v>2.5</v>
      </c>
    </row>
    <row r="4574" spans="1:99" x14ac:dyDescent="0.55000000000000004">
      <c r="A4574" s="4" t="str">
        <f t="shared" ca="1" si="1045"/>
        <v>National Association of Realtors</v>
      </c>
      <c r="B4574" s="4" t="str">
        <f t="shared" si="1046"/>
        <v>Lawrence Yun</v>
      </c>
      <c r="C4574" s="4" t="s">
        <v>246</v>
      </c>
      <c r="D4574" s="4" t="s">
        <v>195</v>
      </c>
      <c r="E4574" s="4" t="str">
        <f>IF(COUNTIF($E$2:E4573,"Begin: " &amp; C4574 &amp; "-" &amp; D4574 &amp; "-" &amp; H4574)=0,"Begin: " &amp; C4574 &amp; "-" &amp; D4574 &amp; "-" &amp; H4574,IF((C4574 &amp; "-" &amp; D4574 &amp; "-" &amp; H4574)&lt;&gt;(C4575 &amp; "-" &amp; D4575 &amp; "-" &amp; H4575),"End: " &amp; C4574 &amp; "-" &amp; D4574 &amp; "-" &amp; H4574,""))</f>
        <v>End: Wall Street Journal-CPI YoY-08-2019</v>
      </c>
      <c r="F4574" s="4" t="str">
        <f t="shared" si="1047"/>
        <v>Wall Street Journal-CPI YoY-08-2019</v>
      </c>
      <c r="G4574" s="7">
        <v>43687</v>
      </c>
      <c r="H4574" s="7" t="str">
        <f t="shared" si="1048"/>
        <v>08-2019</v>
      </c>
      <c r="I4574" s="7" t="str">
        <f t="shared" ca="1" si="1049"/>
        <v>Wall Street Journal: National Association of Realtors-CPI YoY-08-2019</v>
      </c>
      <c r="J4574" s="4" t="str">
        <f t="shared" ca="1" si="1050"/>
        <v>CPI YoY-National Association of Realtors:08-2019</v>
      </c>
      <c r="K4574" t="s">
        <v>245</v>
      </c>
      <c r="CM4574">
        <v>1.6</v>
      </c>
      <c r="CO4574">
        <v>1.7</v>
      </c>
      <c r="CQ4574">
        <v>2</v>
      </c>
      <c r="CS4574">
        <v>2.2000000000000002</v>
      </c>
      <c r="CU4574">
        <v>2.2999999999999998</v>
      </c>
    </row>
    <row r="4575" spans="1:99" x14ac:dyDescent="0.55000000000000004">
      <c r="A4575" s="4" t="str">
        <f t="shared" ref="A4575" ca="1" si="1051">IF(ISERROR(IF(C4575="GIOA",INDEX(List_AnonymousForecasters,MATCH(LEFT(K4575,FIND(":",K4575,1)-1),List_IndividualForecasters,0),1),INDEX(List_FirmNamesOmega,MATCH(LEFT(K4575,FIND(":",K4575,1)-1),List_FirmNamesAlpha,0),1))),LEFT(K4575,FIND(":",K4575,1)-1),IF(C4575="GIOA",INDEX(List_AnonymousForecasters,MATCH(LEFT(K4575,FIND(":",K4575,1)-1),List_IndividualForecasters,0),1),INDEX(List_FirmNamesOmega,MATCH(LEFT(K4575,FIND(":",K4575,1)-1),List_FirmNamesAlpha,0),1)))</f>
        <v>Nomura</v>
      </c>
      <c r="B4575" s="4" t="str">
        <f t="shared" ref="B4575" si="1052">MID(K4575,FIND(":",K4575,1)+2,LEN(K4575)-FIND(":",K4575,1))</f>
        <v>Lewis Alexander</v>
      </c>
      <c r="C4575" s="4" t="s">
        <v>246</v>
      </c>
      <c r="D4575" s="4" t="s">
        <v>97</v>
      </c>
      <c r="E4575" s="4" t="str">
        <f>IF(COUNTIF($E$2:E4574,"Begin: " &amp; C4575 &amp; "-" &amp; D4575 &amp; "-" &amp; H4575)=0,"Begin: " &amp; C4575 &amp; "-" &amp; D4575 &amp; "-" &amp; H4575,IF((C4575 &amp; "-" &amp; D4575 &amp; "-" &amp; H4575)&lt;&gt;(C4576 &amp; "-" &amp; D4576 &amp; "-" &amp; H4576),"End: " &amp; C4575 &amp; "-" &amp; D4575 &amp; "-" &amp; H4575,""))</f>
        <v>Begin: Wall Street Journal-Unemployment Rate-08-2019</v>
      </c>
      <c r="F4575" s="4" t="str">
        <f t="shared" ref="F4575" si="1053">C4575 &amp; "-" &amp; D4575 &amp; "-" &amp; H4575</f>
        <v>Wall Street Journal-Unemployment Rate-08-2019</v>
      </c>
      <c r="G4575" s="7">
        <v>43687</v>
      </c>
      <c r="H4575" s="7" t="str">
        <f t="shared" ref="H4575" si="1054">TEXT(MONTH(G4575),"00") &amp; "-" &amp; TEXT(YEAR(G4575),"0000")</f>
        <v>08-2019</v>
      </c>
      <c r="I4575" s="7" t="str">
        <f t="shared" ref="I4575" ca="1" si="1055">C4575 &amp; ": " &amp; A4575 &amp; "-" &amp; D4575 &amp; "-" &amp; H4575</f>
        <v>Wall Street Journal: Nomura-Unemployment Rate-08-2019</v>
      </c>
      <c r="J4575" s="4" t="str">
        <f t="shared" ref="J4575" ca="1" si="1056">D4575 &amp; "-" &amp; A4575 &amp; ":" &amp; TEXT(MONTH(G4575),"00") &amp; "-" &amp; TEXT(YEAR(G4575),"0000")</f>
        <v>Unemployment Rate-Nomura:08-2019</v>
      </c>
      <c r="K4575" t="s">
        <v>196</v>
      </c>
      <c r="CM4575">
        <v>3.5</v>
      </c>
      <c r="CO4575">
        <v>3.5</v>
      </c>
      <c r="CQ4575">
        <v>3.5</v>
      </c>
      <c r="CS4575">
        <v>3.5</v>
      </c>
      <c r="CU4575">
        <v>3.5</v>
      </c>
    </row>
    <row r="4576" spans="1:99" x14ac:dyDescent="0.55000000000000004">
      <c r="A4576" s="4" t="str">
        <f t="shared" ref="A4576:A4639" ca="1" si="1057">IF(ISERROR(IF(C4576="GIOA",INDEX(List_AnonymousForecasters,MATCH(LEFT(K4576,FIND(":",K4576,1)-1),List_IndividualForecasters,0),1),INDEX(List_FirmNamesOmega,MATCH(LEFT(K4576,FIND(":",K4576,1)-1),List_FirmNamesAlpha,0),1))),LEFT(K4576,FIND(":",K4576,1)-1),IF(C4576="GIOA",INDEX(List_AnonymousForecasters,MATCH(LEFT(K4576,FIND(":",K4576,1)-1),List_IndividualForecasters,0),1),INDEX(List_FirmNamesOmega,MATCH(LEFT(K4576,FIND(":",K4576,1)-1),List_FirmNamesAlpha,0),1)))</f>
        <v>Bank of the West</v>
      </c>
      <c r="B4576" s="4" t="str">
        <f t="shared" ref="B4576:B4639" si="1058">MID(K4576,FIND(":",K4576,1)+2,LEN(K4576)-FIND(":",K4576,1))</f>
        <v>Scott Anderson</v>
      </c>
      <c r="C4576" s="4" t="s">
        <v>246</v>
      </c>
      <c r="D4576" s="4" t="s">
        <v>97</v>
      </c>
      <c r="E4576" s="4" t="str">
        <f>IF(COUNTIF($E$2:E4575,"Begin: " &amp; C4576 &amp; "-" &amp; D4576 &amp; "-" &amp; H4576)=0,"Begin: " &amp; C4576 &amp; "-" &amp; D4576 &amp; "-" &amp; H4576,IF((C4576 &amp; "-" &amp; D4576 &amp; "-" &amp; H4576)&lt;&gt;(C4577 &amp; "-" &amp; D4577 &amp; "-" &amp; H4577),"End: " &amp; C4576 &amp; "-" &amp; D4576 &amp; "-" &amp; H4576,""))</f>
        <v/>
      </c>
      <c r="F4576" s="4" t="str">
        <f t="shared" ref="F4576:F4639" si="1059">C4576 &amp; "-" &amp; D4576 &amp; "-" &amp; H4576</f>
        <v>Wall Street Journal-Unemployment Rate-08-2019</v>
      </c>
      <c r="G4576" s="7">
        <v>43687</v>
      </c>
      <c r="H4576" s="7" t="str">
        <f t="shared" ref="H4576:H4639" si="1060">TEXT(MONTH(G4576),"00") &amp; "-" &amp; TEXT(YEAR(G4576),"0000")</f>
        <v>08-2019</v>
      </c>
      <c r="I4576" s="7" t="str">
        <f t="shared" ref="I4576:I4639" ca="1" si="1061">C4576 &amp; ": " &amp; A4576 &amp; "-" &amp; D4576 &amp; "-" &amp; H4576</f>
        <v>Wall Street Journal: Bank of the West-Unemployment Rate-08-2019</v>
      </c>
      <c r="J4576" s="4" t="str">
        <f t="shared" ref="J4576:J4639" ca="1" si="1062">D4576 &amp; "-" &amp; A4576 &amp; ":" &amp; TEXT(MONTH(G4576),"00") &amp; "-" &amp; TEXT(YEAR(G4576),"0000")</f>
        <v>Unemployment Rate-Bank of the West:08-2019</v>
      </c>
      <c r="K4576" t="s">
        <v>763</v>
      </c>
      <c r="CM4576">
        <v>3.8</v>
      </c>
      <c r="CO4576">
        <v>4.2</v>
      </c>
      <c r="CQ4576">
        <v>4.8</v>
      </c>
      <c r="CS4576">
        <v>4.9000000000000004</v>
      </c>
      <c r="CU4576">
        <v>4.8</v>
      </c>
    </row>
    <row r="4577" spans="1:99" x14ac:dyDescent="0.55000000000000004">
      <c r="A4577" s="4" t="str">
        <f t="shared" ca="1" si="1057"/>
        <v>Capital Economics</v>
      </c>
      <c r="B4577" s="4" t="str">
        <f t="shared" si="1058"/>
        <v>Paul Ashworth*</v>
      </c>
      <c r="C4577" s="4" t="s">
        <v>246</v>
      </c>
      <c r="D4577" s="4" t="s">
        <v>97</v>
      </c>
      <c r="E4577" s="4" t="str">
        <f>IF(COUNTIF($E$2:E4576,"Begin: " &amp; C4577 &amp; "-" &amp; D4577 &amp; "-" &amp; H4577)=0,"Begin: " &amp; C4577 &amp; "-" &amp; D4577 &amp; "-" &amp; H4577,IF((C4577 &amp; "-" &amp; D4577 &amp; "-" &amp; H4577)&lt;&gt;(C4578 &amp; "-" &amp; D4578 &amp; "-" &amp; H4578),"End: " &amp; C4577 &amp; "-" &amp; D4577 &amp; "-" &amp; H4577,""))</f>
        <v/>
      </c>
      <c r="F4577" s="4" t="str">
        <f t="shared" si="1059"/>
        <v>Wall Street Journal-Unemployment Rate-08-2019</v>
      </c>
      <c r="G4577" s="7">
        <v>43687</v>
      </c>
      <c r="H4577" s="7" t="str">
        <f t="shared" si="1060"/>
        <v>08-2019</v>
      </c>
      <c r="I4577" s="7" t="str">
        <f t="shared" ca="1" si="1061"/>
        <v>Wall Street Journal: Capital Economics-Unemployment Rate-08-2019</v>
      </c>
      <c r="J4577" s="4" t="str">
        <f t="shared" ca="1" si="1062"/>
        <v>Unemployment Rate-Capital Economics:08-2019</v>
      </c>
      <c r="K4577" t="s">
        <v>812</v>
      </c>
    </row>
    <row r="4578" spans="1:99" x14ac:dyDescent="0.55000000000000004">
      <c r="A4578" s="4" t="str">
        <f t="shared" ca="1" si="1057"/>
        <v>Deloitte LP</v>
      </c>
      <c r="B4578" s="4" t="str">
        <f t="shared" si="1058"/>
        <v>Daniel Bachman</v>
      </c>
      <c r="C4578" s="4" t="s">
        <v>246</v>
      </c>
      <c r="D4578" s="4" t="s">
        <v>97</v>
      </c>
      <c r="E4578" s="4" t="str">
        <f>IF(COUNTIF($E$2:E4577,"Begin: " &amp; C4578 &amp; "-" &amp; D4578 &amp; "-" &amp; H4578)=0,"Begin: " &amp; C4578 &amp; "-" &amp; D4578 &amp; "-" &amp; H4578,IF((C4578 &amp; "-" &amp; D4578 &amp; "-" &amp; H4578)&lt;&gt;(C4579 &amp; "-" &amp; D4579 &amp; "-" &amp; H4579),"End: " &amp; C4578 &amp; "-" &amp; D4578 &amp; "-" &amp; H4578,""))</f>
        <v/>
      </c>
      <c r="F4578" s="4" t="str">
        <f t="shared" si="1059"/>
        <v>Wall Street Journal-Unemployment Rate-08-2019</v>
      </c>
      <c r="G4578" s="7">
        <v>43687</v>
      </c>
      <c r="H4578" s="7" t="str">
        <f t="shared" si="1060"/>
        <v>08-2019</v>
      </c>
      <c r="I4578" s="7" t="str">
        <f t="shared" ca="1" si="1061"/>
        <v>Wall Street Journal: Deloitte LP-Unemployment Rate-08-2019</v>
      </c>
      <c r="J4578" s="4" t="str">
        <f t="shared" ca="1" si="1062"/>
        <v>Unemployment Rate-Deloitte LP:08-2019</v>
      </c>
      <c r="K4578" t="s">
        <v>749</v>
      </c>
      <c r="CM4578">
        <v>3.7</v>
      </c>
      <c r="CO4578">
        <v>3.8</v>
      </c>
      <c r="CQ4578">
        <v>3.9</v>
      </c>
      <c r="CS4578">
        <v>3.9</v>
      </c>
      <c r="CU4578">
        <v>3.9</v>
      </c>
    </row>
    <row r="4579" spans="1:99" x14ac:dyDescent="0.55000000000000004">
      <c r="A4579" s="4" t="str">
        <f t="shared" ca="1" si="1057"/>
        <v>Economic Outlook Group</v>
      </c>
      <c r="B4579" s="4" t="str">
        <f t="shared" si="1058"/>
        <v>Bernard Baumohl*</v>
      </c>
      <c r="C4579" s="4" t="s">
        <v>246</v>
      </c>
      <c r="D4579" s="4" t="s">
        <v>97</v>
      </c>
      <c r="E4579" s="4" t="str">
        <f>IF(COUNTIF($E$2:E4578,"Begin: " &amp; C4579 &amp; "-" &amp; D4579 &amp; "-" &amp; H4579)=0,"Begin: " &amp; C4579 &amp; "-" &amp; D4579 &amp; "-" &amp; H4579,IF((C4579 &amp; "-" &amp; D4579 &amp; "-" &amp; H4579)&lt;&gt;(C4580 &amp; "-" &amp; D4580 &amp; "-" &amp; H4580),"End: " &amp; C4579 &amp; "-" &amp; D4579 &amp; "-" &amp; H4579,""))</f>
        <v/>
      </c>
      <c r="F4579" s="4" t="str">
        <f t="shared" si="1059"/>
        <v>Wall Street Journal-Unemployment Rate-08-2019</v>
      </c>
      <c r="G4579" s="7">
        <v>43687</v>
      </c>
      <c r="H4579" s="7" t="str">
        <f t="shared" si="1060"/>
        <v>08-2019</v>
      </c>
      <c r="I4579" s="7" t="str">
        <f t="shared" ca="1" si="1061"/>
        <v>Wall Street Journal: Economic Outlook Group-Unemployment Rate-08-2019</v>
      </c>
      <c r="J4579" s="4" t="str">
        <f t="shared" ca="1" si="1062"/>
        <v>Unemployment Rate-Economic Outlook Group:08-2019</v>
      </c>
      <c r="K4579" t="s">
        <v>831</v>
      </c>
    </row>
    <row r="4580" spans="1:99" x14ac:dyDescent="0.55000000000000004">
      <c r="A4580" s="4" t="str">
        <f t="shared" ca="1" si="1057"/>
        <v>Nationwide Insurance</v>
      </c>
      <c r="B4580" s="4" t="str">
        <f t="shared" si="1058"/>
        <v>David Berson</v>
      </c>
      <c r="C4580" s="4" t="s">
        <v>246</v>
      </c>
      <c r="D4580" s="4" t="s">
        <v>97</v>
      </c>
      <c r="E4580" s="4" t="str">
        <f>IF(COUNTIF($E$2:E4579,"Begin: " &amp; C4580 &amp; "-" &amp; D4580 &amp; "-" &amp; H4580)=0,"Begin: " &amp; C4580 &amp; "-" &amp; D4580 &amp; "-" &amp; H4580,IF((C4580 &amp; "-" &amp; D4580 &amp; "-" &amp; H4580)&lt;&gt;(C4581 &amp; "-" &amp; D4581 &amp; "-" &amp; H4581),"End: " &amp; C4580 &amp; "-" &amp; D4580 &amp; "-" &amp; H4580,""))</f>
        <v/>
      </c>
      <c r="F4580" s="4" t="str">
        <f t="shared" si="1059"/>
        <v>Wall Street Journal-Unemployment Rate-08-2019</v>
      </c>
      <c r="G4580" s="7">
        <v>43687</v>
      </c>
      <c r="H4580" s="7" t="str">
        <f t="shared" si="1060"/>
        <v>08-2019</v>
      </c>
      <c r="I4580" s="7" t="str">
        <f t="shared" ca="1" si="1061"/>
        <v>Wall Street Journal: Nationwide Insurance-Unemployment Rate-08-2019</v>
      </c>
      <c r="J4580" s="4" t="str">
        <f t="shared" ca="1" si="1062"/>
        <v>Unemployment Rate-Nationwide Insurance:08-2019</v>
      </c>
      <c r="K4580" t="s">
        <v>427</v>
      </c>
      <c r="CM4580">
        <v>3.5</v>
      </c>
      <c r="CO4580">
        <v>3.4</v>
      </c>
      <c r="CQ4580">
        <v>3.5</v>
      </c>
      <c r="CS4580">
        <v>3.5</v>
      </c>
      <c r="CU4580">
        <v>3.6</v>
      </c>
    </row>
    <row r="4581" spans="1:99" x14ac:dyDescent="0.55000000000000004">
      <c r="A4581" s="4" t="str">
        <f t="shared" ca="1" si="1057"/>
        <v>Tufts University</v>
      </c>
      <c r="B4581" s="4" t="str">
        <f t="shared" si="1058"/>
        <v>Brian Bethune*</v>
      </c>
      <c r="C4581" s="4" t="s">
        <v>246</v>
      </c>
      <c r="D4581" s="4" t="s">
        <v>97</v>
      </c>
      <c r="E4581" s="4" t="str">
        <f>IF(COUNTIF($E$2:E4580,"Begin: " &amp; C4581 &amp; "-" &amp; D4581 &amp; "-" &amp; H4581)=0,"Begin: " &amp; C4581 &amp; "-" &amp; D4581 &amp; "-" &amp; H4581,IF((C4581 &amp; "-" &amp; D4581 &amp; "-" &amp; H4581)&lt;&gt;(C4582 &amp; "-" &amp; D4582 &amp; "-" &amp; H4582),"End: " &amp; C4581 &amp; "-" &amp; D4581 &amp; "-" &amp; H4581,""))</f>
        <v/>
      </c>
      <c r="F4581" s="4" t="str">
        <f t="shared" si="1059"/>
        <v>Wall Street Journal-Unemployment Rate-08-2019</v>
      </c>
      <c r="G4581" s="7">
        <v>43687</v>
      </c>
      <c r="H4581" s="7" t="str">
        <f t="shared" si="1060"/>
        <v>08-2019</v>
      </c>
      <c r="I4581" s="7" t="str">
        <f t="shared" ca="1" si="1061"/>
        <v>Wall Street Journal: Tufts University-Unemployment Rate-08-2019</v>
      </c>
      <c r="J4581" s="4" t="str">
        <f t="shared" ca="1" si="1062"/>
        <v>Unemployment Rate-Tufts University:08-2019</v>
      </c>
      <c r="K4581" t="s">
        <v>813</v>
      </c>
    </row>
    <row r="4582" spans="1:99" x14ac:dyDescent="0.55000000000000004">
      <c r="A4582" s="4" t="str">
        <f t="shared" ca="1" si="1057"/>
        <v>TS Lombard</v>
      </c>
      <c r="B4582" s="4" t="str">
        <f t="shared" si="1058"/>
        <v>Steven Blitz</v>
      </c>
      <c r="C4582" s="4" t="s">
        <v>246</v>
      </c>
      <c r="D4582" s="4" t="s">
        <v>97</v>
      </c>
      <c r="E4582" s="4" t="str">
        <f>IF(COUNTIF($E$2:E4581,"Begin: " &amp; C4582 &amp; "-" &amp; D4582 &amp; "-" &amp; H4582)=0,"Begin: " &amp; C4582 &amp; "-" &amp; D4582 &amp; "-" &amp; H4582,IF((C4582 &amp; "-" &amp; D4582 &amp; "-" &amp; H4582)&lt;&gt;(C4583 &amp; "-" &amp; D4583 &amp; "-" &amp; H4583),"End: " &amp; C4582 &amp; "-" &amp; D4582 &amp; "-" &amp; H4582,""))</f>
        <v/>
      </c>
      <c r="F4582" s="4" t="str">
        <f t="shared" si="1059"/>
        <v>Wall Street Journal-Unemployment Rate-08-2019</v>
      </c>
      <c r="G4582" s="7">
        <v>43687</v>
      </c>
      <c r="H4582" s="7" t="str">
        <f t="shared" si="1060"/>
        <v>08-2019</v>
      </c>
      <c r="I4582" s="7" t="str">
        <f t="shared" ca="1" si="1061"/>
        <v>Wall Street Journal: TS Lombard-Unemployment Rate-08-2019</v>
      </c>
      <c r="J4582" s="4" t="str">
        <f t="shared" ca="1" si="1062"/>
        <v>Unemployment Rate-TS Lombard:08-2019</v>
      </c>
      <c r="K4582" t="s">
        <v>768</v>
      </c>
      <c r="CM4582">
        <v>4</v>
      </c>
      <c r="CO4582">
        <v>4.5</v>
      </c>
      <c r="CQ4582">
        <v>4</v>
      </c>
      <c r="CS4582">
        <v>3.5</v>
      </c>
      <c r="CU4582">
        <v>3.5</v>
      </c>
    </row>
    <row r="4583" spans="1:99" x14ac:dyDescent="0.55000000000000004">
      <c r="A4583" s="4" t="str">
        <f t="shared" ca="1" si="1057"/>
        <v>Standard and Poor's</v>
      </c>
      <c r="B4583" s="4" t="str">
        <f t="shared" si="1058"/>
        <v>Beth Ann Bovino</v>
      </c>
      <c r="C4583" s="4" t="s">
        <v>246</v>
      </c>
      <c r="D4583" s="4" t="s">
        <v>97</v>
      </c>
      <c r="E4583" s="4" t="str">
        <f>IF(COUNTIF($E$2:E4582,"Begin: " &amp; C4583 &amp; "-" &amp; D4583 &amp; "-" &amp; H4583)=0,"Begin: " &amp; C4583 &amp; "-" &amp; D4583 &amp; "-" &amp; H4583,IF((C4583 &amp; "-" &amp; D4583 &amp; "-" &amp; H4583)&lt;&gt;(C4584 &amp; "-" &amp; D4584 &amp; "-" &amp; H4584),"End: " &amp; C4583 &amp; "-" &amp; D4583 &amp; "-" &amp; H4583,""))</f>
        <v/>
      </c>
      <c r="F4583" s="4" t="str">
        <f t="shared" si="1059"/>
        <v>Wall Street Journal-Unemployment Rate-08-2019</v>
      </c>
      <c r="G4583" s="7">
        <v>43687</v>
      </c>
      <c r="H4583" s="7" t="str">
        <f t="shared" si="1060"/>
        <v>08-2019</v>
      </c>
      <c r="I4583" s="7" t="str">
        <f t="shared" ca="1" si="1061"/>
        <v>Wall Street Journal: Standard and Poor's-Unemployment Rate-08-2019</v>
      </c>
      <c r="J4583" s="4" t="str">
        <f t="shared" ca="1" si="1062"/>
        <v>Unemployment Rate-Standard and Poor's:08-2019</v>
      </c>
      <c r="K4583" t="s">
        <v>199</v>
      </c>
      <c r="CM4583">
        <v>3.4</v>
      </c>
      <c r="CO4583">
        <v>3.6</v>
      </c>
      <c r="CQ4583">
        <v>3.7</v>
      </c>
      <c r="CS4583">
        <v>3.7</v>
      </c>
      <c r="CU4583">
        <v>3.8</v>
      </c>
    </row>
    <row r="4584" spans="1:99" x14ac:dyDescent="0.55000000000000004">
      <c r="A4584" s="4" t="str">
        <f t="shared" ca="1" si="1057"/>
        <v>Wells Fargo &amp; Co.</v>
      </c>
      <c r="B4584" s="4" t="str">
        <f t="shared" si="1058"/>
        <v>Jay Bryson</v>
      </c>
      <c r="C4584" s="4" t="s">
        <v>246</v>
      </c>
      <c r="D4584" s="4" t="s">
        <v>97</v>
      </c>
      <c r="E4584" s="4" t="str">
        <f>IF(COUNTIF($E$2:E4583,"Begin: " &amp; C4584 &amp; "-" &amp; D4584 &amp; "-" &amp; H4584)=0,"Begin: " &amp; C4584 &amp; "-" &amp; D4584 &amp; "-" &amp; H4584,IF((C4584 &amp; "-" &amp; D4584 &amp; "-" &amp; H4584)&lt;&gt;(C4585 &amp; "-" &amp; D4585 &amp; "-" &amp; H4585),"End: " &amp; C4584 &amp; "-" &amp; D4584 &amp; "-" &amp; H4584,""))</f>
        <v/>
      </c>
      <c r="F4584" s="4" t="str">
        <f t="shared" si="1059"/>
        <v>Wall Street Journal-Unemployment Rate-08-2019</v>
      </c>
      <c r="G4584" s="7">
        <v>43687</v>
      </c>
      <c r="H4584" s="7" t="str">
        <f t="shared" si="1060"/>
        <v>08-2019</v>
      </c>
      <c r="I4584" s="7" t="str">
        <f t="shared" ca="1" si="1061"/>
        <v>Wall Street Journal: Wells Fargo &amp; Co.-Unemployment Rate-08-2019</v>
      </c>
      <c r="J4584" s="4" t="str">
        <f t="shared" ca="1" si="1062"/>
        <v>Unemployment Rate-Wells Fargo &amp; Co.:08-2019</v>
      </c>
      <c r="K4584" t="s">
        <v>786</v>
      </c>
      <c r="CM4584">
        <v>3.6</v>
      </c>
      <c r="CO4584">
        <v>3.4</v>
      </c>
      <c r="CQ4584">
        <v>3.6</v>
      </c>
    </row>
    <row r="4585" spans="1:99" x14ac:dyDescent="0.55000000000000004">
      <c r="A4585" s="4" t="str">
        <f t="shared" ca="1" si="1057"/>
        <v>Credit Agricole CIB</v>
      </c>
      <c r="B4585" s="4" t="str">
        <f t="shared" si="1058"/>
        <v>Michael Carey</v>
      </c>
      <c r="C4585" s="4" t="s">
        <v>246</v>
      </c>
      <c r="D4585" s="4" t="s">
        <v>97</v>
      </c>
      <c r="E4585" s="4" t="str">
        <f>IF(COUNTIF($E$2:E4584,"Begin: " &amp; C4585 &amp; "-" &amp; D4585 &amp; "-" &amp; H4585)=0,"Begin: " &amp; C4585 &amp; "-" &amp; D4585 &amp; "-" &amp; H4585,IF((C4585 &amp; "-" &amp; D4585 &amp; "-" &amp; H4585)&lt;&gt;(C4586 &amp; "-" &amp; D4586 &amp; "-" &amp; H4586),"End: " &amp; C4585 &amp; "-" &amp; D4585 &amp; "-" &amp; H4585,""))</f>
        <v/>
      </c>
      <c r="F4585" s="4" t="str">
        <f t="shared" si="1059"/>
        <v>Wall Street Journal-Unemployment Rate-08-2019</v>
      </c>
      <c r="G4585" s="7">
        <v>43687</v>
      </c>
      <c r="H4585" s="7" t="str">
        <f t="shared" si="1060"/>
        <v>08-2019</v>
      </c>
      <c r="I4585" s="7" t="str">
        <f t="shared" ca="1" si="1061"/>
        <v>Wall Street Journal: Credit Agricole CIB-Unemployment Rate-08-2019</v>
      </c>
      <c r="J4585" s="4" t="str">
        <f t="shared" ca="1" si="1062"/>
        <v>Unemployment Rate-Credit Agricole CIB:08-2019</v>
      </c>
      <c r="K4585" t="s">
        <v>200</v>
      </c>
      <c r="CM4585">
        <v>3.6</v>
      </c>
      <c r="CO4585">
        <v>4.4000000000000004</v>
      </c>
      <c r="CQ4585">
        <v>4.9000000000000004</v>
      </c>
    </row>
    <row r="4586" spans="1:99" x14ac:dyDescent="0.55000000000000004">
      <c r="A4586" s="4" t="str">
        <f t="shared" ca="1" si="1057"/>
        <v>Econoclast</v>
      </c>
      <c r="B4586" s="4" t="str">
        <f t="shared" si="1058"/>
        <v>Mike Cosgrove</v>
      </c>
      <c r="C4586" s="4" t="s">
        <v>246</v>
      </c>
      <c r="D4586" s="4" t="s">
        <v>97</v>
      </c>
      <c r="E4586" s="4" t="str">
        <f>IF(COUNTIF($E$2:E4585,"Begin: " &amp; C4586 &amp; "-" &amp; D4586 &amp; "-" &amp; H4586)=0,"Begin: " &amp; C4586 &amp; "-" &amp; D4586 &amp; "-" &amp; H4586,IF((C4586 &amp; "-" &amp; D4586 &amp; "-" &amp; H4586)&lt;&gt;(C4587 &amp; "-" &amp; D4587 &amp; "-" &amp; H4587),"End: " &amp; C4586 &amp; "-" &amp; D4586 &amp; "-" &amp; H4586,""))</f>
        <v/>
      </c>
      <c r="F4586" s="4" t="str">
        <f t="shared" si="1059"/>
        <v>Wall Street Journal-Unemployment Rate-08-2019</v>
      </c>
      <c r="G4586" s="7">
        <v>43687</v>
      </c>
      <c r="H4586" s="7" t="str">
        <f t="shared" si="1060"/>
        <v>08-2019</v>
      </c>
      <c r="I4586" s="7" t="str">
        <f t="shared" ca="1" si="1061"/>
        <v>Wall Street Journal: Econoclast-Unemployment Rate-08-2019</v>
      </c>
      <c r="J4586" s="4" t="str">
        <f t="shared" ca="1" si="1062"/>
        <v>Unemployment Rate-Econoclast:08-2019</v>
      </c>
      <c r="K4586" t="s">
        <v>203</v>
      </c>
      <c r="CM4586">
        <v>3.7</v>
      </c>
      <c r="CO4586">
        <v>3.8</v>
      </c>
      <c r="CQ4586">
        <v>4</v>
      </c>
      <c r="CS4586">
        <v>4.2</v>
      </c>
      <c r="CU4586">
        <v>4.3</v>
      </c>
    </row>
    <row r="4587" spans="1:99" x14ac:dyDescent="0.55000000000000004">
      <c r="A4587" s="4" t="str">
        <f t="shared" ca="1" si="1057"/>
        <v>Pictet Wealth Management</v>
      </c>
      <c r="B4587" s="4" t="str">
        <f t="shared" si="1058"/>
        <v>Thomas Costerg*</v>
      </c>
      <c r="C4587" s="4" t="s">
        <v>246</v>
      </c>
      <c r="D4587" s="4" t="s">
        <v>97</v>
      </c>
      <c r="E4587" s="4" t="str">
        <f>IF(COUNTIF($E$2:E4586,"Begin: " &amp; C4587 &amp; "-" &amp; D4587 &amp; "-" &amp; H4587)=0,"Begin: " &amp; C4587 &amp; "-" &amp; D4587 &amp; "-" &amp; H4587,IF((C4587 &amp; "-" &amp; D4587 &amp; "-" &amp; H4587)&lt;&gt;(C4588 &amp; "-" &amp; D4588 &amp; "-" &amp; H4588),"End: " &amp; C4587 &amp; "-" &amp; D4587 &amp; "-" &amp; H4587,""))</f>
        <v/>
      </c>
      <c r="F4587" s="4" t="str">
        <f t="shared" si="1059"/>
        <v>Wall Street Journal-Unemployment Rate-08-2019</v>
      </c>
      <c r="G4587" s="7">
        <v>43687</v>
      </c>
      <c r="H4587" s="7" t="str">
        <f t="shared" si="1060"/>
        <v>08-2019</v>
      </c>
      <c r="I4587" s="7" t="str">
        <f t="shared" ca="1" si="1061"/>
        <v>Wall Street Journal: Pictet Wealth Management-Unemployment Rate-08-2019</v>
      </c>
      <c r="J4587" s="4" t="str">
        <f t="shared" ca="1" si="1062"/>
        <v>Unemployment Rate-Pictet Wealth Management:08-2019</v>
      </c>
      <c r="K4587" t="s">
        <v>814</v>
      </c>
    </row>
    <row r="4588" spans="1:99" x14ac:dyDescent="0.55000000000000004">
      <c r="A4588" s="4" t="str">
        <f t="shared" ca="1" si="1057"/>
        <v>Wrightson ICAP</v>
      </c>
      <c r="B4588" s="4" t="str">
        <f t="shared" si="1058"/>
        <v>Lou Crandall</v>
      </c>
      <c r="C4588" s="4" t="s">
        <v>246</v>
      </c>
      <c r="D4588" s="4" t="s">
        <v>97</v>
      </c>
      <c r="E4588" s="4" t="str">
        <f>IF(COUNTIF($E$2:E4587,"Begin: " &amp; C4588 &amp; "-" &amp; D4588 &amp; "-" &amp; H4588)=0,"Begin: " &amp; C4588 &amp; "-" &amp; D4588 &amp; "-" &amp; H4588,IF((C4588 &amp; "-" &amp; D4588 &amp; "-" &amp; H4588)&lt;&gt;(C4589 &amp; "-" &amp; D4589 &amp; "-" &amp; H4589),"End: " &amp; C4588 &amp; "-" &amp; D4588 &amp; "-" &amp; H4588,""))</f>
        <v/>
      </c>
      <c r="F4588" s="4" t="str">
        <f t="shared" si="1059"/>
        <v>Wall Street Journal-Unemployment Rate-08-2019</v>
      </c>
      <c r="G4588" s="7">
        <v>43687</v>
      </c>
      <c r="H4588" s="7" t="str">
        <f t="shared" si="1060"/>
        <v>08-2019</v>
      </c>
      <c r="I4588" s="7" t="str">
        <f t="shared" ca="1" si="1061"/>
        <v>Wall Street Journal: Wrightson ICAP-Unemployment Rate-08-2019</v>
      </c>
      <c r="J4588" s="4" t="str">
        <f t="shared" ca="1" si="1062"/>
        <v>Unemployment Rate-Wrightson ICAP:08-2019</v>
      </c>
      <c r="K4588" t="s">
        <v>204</v>
      </c>
      <c r="CM4588">
        <v>3.9</v>
      </c>
      <c r="CO4588">
        <v>4.2</v>
      </c>
      <c r="CQ4588">
        <v>4.5</v>
      </c>
      <c r="CS4588">
        <v>4.5</v>
      </c>
      <c r="CU4588">
        <v>4.5</v>
      </c>
    </row>
    <row r="4589" spans="1:99" x14ac:dyDescent="0.55000000000000004">
      <c r="A4589" s="4" t="str">
        <f t="shared" ca="1" si="1057"/>
        <v>Independent Consultant</v>
      </c>
      <c r="B4589" s="4" t="str">
        <f t="shared" si="1058"/>
        <v>Amy Crews Cutts</v>
      </c>
      <c r="C4589" s="4" t="s">
        <v>246</v>
      </c>
      <c r="D4589" s="4" t="s">
        <v>97</v>
      </c>
      <c r="E4589" s="4" t="str">
        <f>IF(COUNTIF($E$2:E4588,"Begin: " &amp; C4589 &amp; "-" &amp; D4589 &amp; "-" &amp; H4589)=0,"Begin: " &amp; C4589 &amp; "-" &amp; D4589 &amp; "-" &amp; H4589,IF((C4589 &amp; "-" &amp; D4589 &amp; "-" &amp; H4589)&lt;&gt;(C4590 &amp; "-" &amp; D4590 &amp; "-" &amp; H4590),"End: " &amp; C4589 &amp; "-" &amp; D4589 &amp; "-" &amp; H4589,""))</f>
        <v/>
      </c>
      <c r="F4589" s="4" t="str">
        <f t="shared" si="1059"/>
        <v>Wall Street Journal-Unemployment Rate-08-2019</v>
      </c>
      <c r="G4589" s="7">
        <v>43687</v>
      </c>
      <c r="H4589" s="7" t="str">
        <f t="shared" si="1060"/>
        <v>08-2019</v>
      </c>
      <c r="I4589" s="7" t="str">
        <f t="shared" ca="1" si="1061"/>
        <v>Wall Street Journal: Independent Consultant-Unemployment Rate-08-2019</v>
      </c>
      <c r="J4589" s="4" t="str">
        <f t="shared" ca="1" si="1062"/>
        <v>Unemployment Rate-Independent Consultant:08-2019</v>
      </c>
      <c r="K4589" t="s">
        <v>805</v>
      </c>
      <c r="CM4589">
        <v>3.9</v>
      </c>
      <c r="CO4589">
        <v>5</v>
      </c>
      <c r="CQ4589">
        <v>6.1</v>
      </c>
      <c r="CS4589">
        <v>7</v>
      </c>
      <c r="CU4589">
        <v>7.2</v>
      </c>
    </row>
    <row r="4590" spans="1:99" x14ac:dyDescent="0.55000000000000004">
      <c r="A4590" s="4" t="str">
        <f t="shared" ca="1" si="1057"/>
        <v>Oxford Economics</v>
      </c>
      <c r="B4590" s="4" t="str">
        <f t="shared" si="1058"/>
        <v>Greg Daco</v>
      </c>
      <c r="C4590" s="4" t="s">
        <v>246</v>
      </c>
      <c r="D4590" s="4" t="s">
        <v>97</v>
      </c>
      <c r="E4590" s="4" t="str">
        <f>IF(COUNTIF($E$2:E4589,"Begin: " &amp; C4590 &amp; "-" &amp; D4590 &amp; "-" &amp; H4590)=0,"Begin: " &amp; C4590 &amp; "-" &amp; D4590 &amp; "-" &amp; H4590,IF((C4590 &amp; "-" &amp; D4590 &amp; "-" &amp; H4590)&lt;&gt;(C4591 &amp; "-" &amp; D4591 &amp; "-" &amp; H4591),"End: " &amp; C4590 &amp; "-" &amp; D4590 &amp; "-" &amp; H4590,""))</f>
        <v/>
      </c>
      <c r="F4590" s="4" t="str">
        <f t="shared" si="1059"/>
        <v>Wall Street Journal-Unemployment Rate-08-2019</v>
      </c>
      <c r="G4590" s="7">
        <v>43687</v>
      </c>
      <c r="H4590" s="7" t="str">
        <f t="shared" si="1060"/>
        <v>08-2019</v>
      </c>
      <c r="I4590" s="7" t="str">
        <f t="shared" ca="1" si="1061"/>
        <v>Wall Street Journal: Oxford Economics-Unemployment Rate-08-2019</v>
      </c>
      <c r="J4590" s="4" t="str">
        <f t="shared" ca="1" si="1062"/>
        <v>Unemployment Rate-Oxford Economics:08-2019</v>
      </c>
      <c r="K4590" t="s">
        <v>429</v>
      </c>
      <c r="CM4590">
        <v>3.57</v>
      </c>
      <c r="CO4590">
        <v>3.36</v>
      </c>
      <c r="CQ4590">
        <v>3.56</v>
      </c>
      <c r="CS4590">
        <v>3.6320000000000001</v>
      </c>
      <c r="CU4590">
        <v>3.72</v>
      </c>
    </row>
    <row r="4591" spans="1:99" x14ac:dyDescent="0.55000000000000004">
      <c r="A4591" s="4" t="str">
        <f t="shared" ca="1" si="1057"/>
        <v>Georgia State University</v>
      </c>
      <c r="B4591" s="4" t="str">
        <f t="shared" si="1058"/>
        <v>Rajeev Dhawan</v>
      </c>
      <c r="C4591" s="4" t="s">
        <v>246</v>
      </c>
      <c r="D4591" s="4" t="s">
        <v>97</v>
      </c>
      <c r="E4591" s="4" t="str">
        <f>IF(COUNTIF($E$2:E4590,"Begin: " &amp; C4591 &amp; "-" &amp; D4591 &amp; "-" &amp; H4591)=0,"Begin: " &amp; C4591 &amp; "-" &amp; D4591 &amp; "-" &amp; H4591,IF((C4591 &amp; "-" &amp; D4591 &amp; "-" &amp; H4591)&lt;&gt;(C4592 &amp; "-" &amp; D4592 &amp; "-" &amp; H4592),"End: " &amp; C4591 &amp; "-" &amp; D4591 &amp; "-" &amp; H4591,""))</f>
        <v/>
      </c>
      <c r="F4591" s="4" t="str">
        <f t="shared" si="1059"/>
        <v>Wall Street Journal-Unemployment Rate-08-2019</v>
      </c>
      <c r="G4591" s="7">
        <v>43687</v>
      </c>
      <c r="H4591" s="7" t="str">
        <f t="shared" si="1060"/>
        <v>08-2019</v>
      </c>
      <c r="I4591" s="7" t="str">
        <f t="shared" ca="1" si="1061"/>
        <v>Wall Street Journal: Georgia State University-Unemployment Rate-08-2019</v>
      </c>
      <c r="J4591" s="4" t="str">
        <f t="shared" ca="1" si="1062"/>
        <v>Unemployment Rate-Georgia State University:08-2019</v>
      </c>
      <c r="K4591" t="s">
        <v>430</v>
      </c>
      <c r="CM4591">
        <v>3.8</v>
      </c>
      <c r="CO4591">
        <v>4</v>
      </c>
      <c r="CQ4591">
        <v>4.0999999999999996</v>
      </c>
      <c r="CS4591">
        <v>4.2</v>
      </c>
      <c r="CU4591">
        <v>4.2</v>
      </c>
    </row>
    <row r="4592" spans="1:99" x14ac:dyDescent="0.55000000000000004">
      <c r="A4592" s="4" t="str">
        <f t="shared" ca="1" si="1057"/>
        <v>National Association of Home Builders</v>
      </c>
      <c r="B4592" s="4" t="str">
        <f t="shared" si="1058"/>
        <v>Robert Dietz</v>
      </c>
      <c r="C4592" s="4" t="s">
        <v>246</v>
      </c>
      <c r="D4592" s="4" t="s">
        <v>97</v>
      </c>
      <c r="E4592" s="4" t="str">
        <f>IF(COUNTIF($E$2:E4591,"Begin: " &amp; C4592 &amp; "-" &amp; D4592 &amp; "-" &amp; H4592)=0,"Begin: " &amp; C4592 &amp; "-" &amp; D4592 &amp; "-" &amp; H4592,IF((C4592 &amp; "-" &amp; D4592 &amp; "-" &amp; H4592)&lt;&gt;(C4593 &amp; "-" &amp; D4593 &amp; "-" &amp; H4593),"End: " &amp; C4592 &amp; "-" &amp; D4592 &amp; "-" &amp; H4592,""))</f>
        <v/>
      </c>
      <c r="F4592" s="4" t="str">
        <f t="shared" si="1059"/>
        <v>Wall Street Journal-Unemployment Rate-08-2019</v>
      </c>
      <c r="G4592" s="7">
        <v>43687</v>
      </c>
      <c r="H4592" s="7" t="str">
        <f t="shared" si="1060"/>
        <v>08-2019</v>
      </c>
      <c r="I4592" s="7" t="str">
        <f t="shared" ca="1" si="1061"/>
        <v>Wall Street Journal: National Association of Home Builders-Unemployment Rate-08-2019</v>
      </c>
      <c r="J4592" s="4" t="str">
        <f t="shared" ca="1" si="1062"/>
        <v>Unemployment Rate-National Association of Home Builders:08-2019</v>
      </c>
      <c r="K4592" t="s">
        <v>754</v>
      </c>
      <c r="CM4592">
        <v>3.6</v>
      </c>
      <c r="CO4592">
        <v>3.7</v>
      </c>
      <c r="CQ4592">
        <v>3.8</v>
      </c>
      <c r="CS4592">
        <v>4</v>
      </c>
      <c r="CU4592">
        <v>4.2</v>
      </c>
    </row>
    <row r="4593" spans="1:99" x14ac:dyDescent="0.55000000000000004">
      <c r="A4593" s="4" t="str">
        <f t="shared" ca="1" si="1057"/>
        <v>Fannie Mae</v>
      </c>
      <c r="B4593" s="4" t="str">
        <f t="shared" si="1058"/>
        <v>Douglas Duncan</v>
      </c>
      <c r="C4593" s="4" t="s">
        <v>246</v>
      </c>
      <c r="D4593" s="4" t="s">
        <v>97</v>
      </c>
      <c r="E4593" s="4" t="str">
        <f>IF(COUNTIF($E$2:E4592,"Begin: " &amp; C4593 &amp; "-" &amp; D4593 &amp; "-" &amp; H4593)=0,"Begin: " &amp; C4593 &amp; "-" &amp; D4593 &amp; "-" &amp; H4593,IF((C4593 &amp; "-" &amp; D4593 &amp; "-" &amp; H4593)&lt;&gt;(C4594 &amp; "-" &amp; D4594 &amp; "-" &amp; H4594),"End: " &amp; C4593 &amp; "-" &amp; D4593 &amp; "-" &amp; H4593,""))</f>
        <v/>
      </c>
      <c r="F4593" s="4" t="str">
        <f t="shared" si="1059"/>
        <v>Wall Street Journal-Unemployment Rate-08-2019</v>
      </c>
      <c r="G4593" s="7">
        <v>43687</v>
      </c>
      <c r="H4593" s="7" t="str">
        <f t="shared" si="1060"/>
        <v>08-2019</v>
      </c>
      <c r="I4593" s="7" t="str">
        <f t="shared" ca="1" si="1061"/>
        <v>Wall Street Journal: Fannie Mae-Unemployment Rate-08-2019</v>
      </c>
      <c r="J4593" s="4" t="str">
        <f t="shared" ca="1" si="1062"/>
        <v>Unemployment Rate-Fannie Mae:08-2019</v>
      </c>
      <c r="K4593" t="s">
        <v>206</v>
      </c>
      <c r="CM4593">
        <v>3.7</v>
      </c>
      <c r="CO4593">
        <v>4</v>
      </c>
      <c r="CQ4593">
        <v>4.3</v>
      </c>
      <c r="CS4593">
        <v>4.4000000000000004</v>
      </c>
      <c r="CU4593">
        <v>4.0999999999999996</v>
      </c>
    </row>
    <row r="4594" spans="1:99" x14ac:dyDescent="0.55000000000000004">
      <c r="A4594" s="4" t="str">
        <f t="shared" ca="1" si="1057"/>
        <v>Comerica Bank</v>
      </c>
      <c r="B4594" s="4" t="str">
        <f t="shared" si="1058"/>
        <v>Robert Dye</v>
      </c>
      <c r="C4594" s="4" t="s">
        <v>246</v>
      </c>
      <c r="D4594" s="4" t="s">
        <v>97</v>
      </c>
      <c r="E4594" s="4" t="str">
        <f>IF(COUNTIF($E$2:E4593,"Begin: " &amp; C4594 &amp; "-" &amp; D4594 &amp; "-" &amp; H4594)=0,"Begin: " &amp; C4594 &amp; "-" &amp; D4594 &amp; "-" &amp; H4594,IF((C4594 &amp; "-" &amp; D4594 &amp; "-" &amp; H4594)&lt;&gt;(C4595 &amp; "-" &amp; D4595 &amp; "-" &amp; H4595),"End: " &amp; C4594 &amp; "-" &amp; D4594 &amp; "-" &amp; H4594,""))</f>
        <v/>
      </c>
      <c r="F4594" s="4" t="str">
        <f t="shared" si="1059"/>
        <v>Wall Street Journal-Unemployment Rate-08-2019</v>
      </c>
      <c r="G4594" s="7">
        <v>43687</v>
      </c>
      <c r="H4594" s="7" t="str">
        <f t="shared" si="1060"/>
        <v>08-2019</v>
      </c>
      <c r="I4594" s="7" t="str">
        <f t="shared" ca="1" si="1061"/>
        <v>Wall Street Journal: Comerica Bank-Unemployment Rate-08-2019</v>
      </c>
      <c r="J4594" s="4" t="str">
        <f t="shared" ca="1" si="1062"/>
        <v>Unemployment Rate-Comerica Bank:08-2019</v>
      </c>
      <c r="K4594" t="s">
        <v>207</v>
      </c>
      <c r="CM4594">
        <v>3.6</v>
      </c>
      <c r="CO4594">
        <v>3.5</v>
      </c>
      <c r="CQ4594">
        <v>3.5</v>
      </c>
      <c r="CS4594">
        <v>3.6</v>
      </c>
      <c r="CU4594">
        <v>3.7</v>
      </c>
    </row>
    <row r="4595" spans="1:99" x14ac:dyDescent="0.55000000000000004">
      <c r="A4595" s="4" t="str">
        <f t="shared" ca="1" si="1057"/>
        <v>PNC Financial Services Group</v>
      </c>
      <c r="B4595" s="4" t="str">
        <f t="shared" si="1058"/>
        <v>Augustine Faucher</v>
      </c>
      <c r="C4595" s="4" t="s">
        <v>246</v>
      </c>
      <c r="D4595" s="4" t="s">
        <v>97</v>
      </c>
      <c r="E4595" s="4" t="str">
        <f>IF(COUNTIF($E$2:E4594,"Begin: " &amp; C4595 &amp; "-" &amp; D4595 &amp; "-" &amp; H4595)=0,"Begin: " &amp; C4595 &amp; "-" &amp; D4595 &amp; "-" &amp; H4595,IF((C4595 &amp; "-" &amp; D4595 &amp; "-" &amp; H4595)&lt;&gt;(C4596 &amp; "-" &amp; D4596 &amp; "-" &amp; H4596),"End: " &amp; C4595 &amp; "-" &amp; D4595 &amp; "-" &amp; H4595,""))</f>
        <v/>
      </c>
      <c r="F4595" s="4" t="str">
        <f t="shared" si="1059"/>
        <v>Wall Street Journal-Unemployment Rate-08-2019</v>
      </c>
      <c r="G4595" s="7">
        <v>43687</v>
      </c>
      <c r="H4595" s="7" t="str">
        <f t="shared" si="1060"/>
        <v>08-2019</v>
      </c>
      <c r="I4595" s="7" t="str">
        <f t="shared" ca="1" si="1061"/>
        <v>Wall Street Journal: PNC Financial Services Group-Unemployment Rate-08-2019</v>
      </c>
      <c r="J4595" s="4" t="str">
        <f t="shared" ca="1" si="1062"/>
        <v>Unemployment Rate-PNC Financial Services Group:08-2019</v>
      </c>
      <c r="K4595" t="s">
        <v>769</v>
      </c>
      <c r="CM4595">
        <v>3.7</v>
      </c>
      <c r="CO4595">
        <v>3.9</v>
      </c>
      <c r="CQ4595">
        <v>4.0999999999999996</v>
      </c>
      <c r="CS4595">
        <v>4.3</v>
      </c>
      <c r="CU4595">
        <v>4.4000000000000004</v>
      </c>
    </row>
    <row r="4596" spans="1:99" x14ac:dyDescent="0.55000000000000004">
      <c r="A4596" s="4" t="str">
        <f t="shared" ca="1" si="1057"/>
        <v>California Lutheran University</v>
      </c>
      <c r="B4596" s="4" t="str">
        <f t="shared" si="1058"/>
        <v>Matthew Fienup/Dan Hamilton</v>
      </c>
      <c r="C4596" s="4" t="s">
        <v>246</v>
      </c>
      <c r="D4596" s="4" t="s">
        <v>97</v>
      </c>
      <c r="E4596" s="4" t="str">
        <f>IF(COUNTIF($E$2:E4595,"Begin: " &amp; C4596 &amp; "-" &amp; D4596 &amp; "-" &amp; H4596)=0,"Begin: " &amp; C4596 &amp; "-" &amp; D4596 &amp; "-" &amp; H4596,IF((C4596 &amp; "-" &amp; D4596 &amp; "-" &amp; H4596)&lt;&gt;(C4597 &amp; "-" &amp; D4597 &amp; "-" &amp; H4597),"End: " &amp; C4596 &amp; "-" &amp; D4596 &amp; "-" &amp; H4596,""))</f>
        <v/>
      </c>
      <c r="F4596" s="4" t="str">
        <f t="shared" si="1059"/>
        <v>Wall Street Journal-Unemployment Rate-08-2019</v>
      </c>
      <c r="G4596" s="7">
        <v>43687</v>
      </c>
      <c r="H4596" s="7" t="str">
        <f t="shared" si="1060"/>
        <v>08-2019</v>
      </c>
      <c r="I4596" s="7" t="str">
        <f t="shared" ca="1" si="1061"/>
        <v>Wall Street Journal: California Lutheran University-Unemployment Rate-08-2019</v>
      </c>
      <c r="J4596" s="4" t="str">
        <f t="shared" ca="1" si="1062"/>
        <v>Unemployment Rate-California Lutheran University:08-2019</v>
      </c>
      <c r="K4596" t="s">
        <v>796</v>
      </c>
      <c r="CM4596">
        <v>3.7</v>
      </c>
      <c r="CO4596">
        <v>3.8</v>
      </c>
      <c r="CQ4596">
        <v>3.8</v>
      </c>
      <c r="CS4596">
        <v>3.9</v>
      </c>
      <c r="CU4596">
        <v>3.9</v>
      </c>
    </row>
    <row r="4597" spans="1:99" x14ac:dyDescent="0.55000000000000004">
      <c r="A4597" s="4" t="str">
        <f t="shared" ca="1" si="1057"/>
        <v>MFR</v>
      </c>
      <c r="B4597" s="4" t="str">
        <f t="shared" si="1058"/>
        <v>Maria Fiorini Ramirez/Joshua Shapiro</v>
      </c>
      <c r="C4597" s="4" t="s">
        <v>246</v>
      </c>
      <c r="D4597" s="4" t="s">
        <v>97</v>
      </c>
      <c r="E4597" s="4" t="str">
        <f>IF(COUNTIF($E$2:E4596,"Begin: " &amp; C4597 &amp; "-" &amp; D4597 &amp; "-" &amp; H4597)=0,"Begin: " &amp; C4597 &amp; "-" &amp; D4597 &amp; "-" &amp; H4597,IF((C4597 &amp; "-" &amp; D4597 &amp; "-" &amp; H4597)&lt;&gt;(C4598 &amp; "-" &amp; D4598 &amp; "-" &amp; H4598),"End: " &amp; C4597 &amp; "-" &amp; D4597 &amp; "-" &amp; H4597,""))</f>
        <v/>
      </c>
      <c r="F4597" s="4" t="str">
        <f t="shared" si="1059"/>
        <v>Wall Street Journal-Unemployment Rate-08-2019</v>
      </c>
      <c r="G4597" s="7">
        <v>43687</v>
      </c>
      <c r="H4597" s="7" t="str">
        <f t="shared" si="1060"/>
        <v>08-2019</v>
      </c>
      <c r="I4597" s="7" t="str">
        <f t="shared" ca="1" si="1061"/>
        <v>Wall Street Journal: MFR-Unemployment Rate-08-2019</v>
      </c>
      <c r="J4597" s="4" t="str">
        <f t="shared" ca="1" si="1062"/>
        <v>Unemployment Rate-MFR:08-2019</v>
      </c>
      <c r="K4597" t="s">
        <v>208</v>
      </c>
      <c r="CM4597">
        <v>4</v>
      </c>
      <c r="CO4597">
        <v>4.2</v>
      </c>
      <c r="CQ4597">
        <v>4.4000000000000004</v>
      </c>
    </row>
    <row r="4598" spans="1:99" x14ac:dyDescent="0.55000000000000004">
      <c r="A4598" s="4" t="str">
        <f t="shared" ca="1" si="1057"/>
        <v>Chamber of Commerce</v>
      </c>
      <c r="B4598" s="4" t="str">
        <f t="shared" si="1058"/>
        <v>J.D. Foster</v>
      </c>
      <c r="C4598" s="4" t="s">
        <v>246</v>
      </c>
      <c r="D4598" s="4" t="s">
        <v>97</v>
      </c>
      <c r="E4598" s="4" t="str">
        <f>IF(COUNTIF($E$2:E4597,"Begin: " &amp; C4598 &amp; "-" &amp; D4598 &amp; "-" &amp; H4598)=0,"Begin: " &amp; C4598 &amp; "-" &amp; D4598 &amp; "-" &amp; H4598,IF((C4598 &amp; "-" &amp; D4598 &amp; "-" &amp; H4598)&lt;&gt;(C4599 &amp; "-" &amp; D4599 &amp; "-" &amp; H4599),"End: " &amp; C4598 &amp; "-" &amp; D4598 &amp; "-" &amp; H4598,""))</f>
        <v/>
      </c>
      <c r="F4598" s="4" t="str">
        <f t="shared" si="1059"/>
        <v>Wall Street Journal-Unemployment Rate-08-2019</v>
      </c>
      <c r="G4598" s="7">
        <v>43687</v>
      </c>
      <c r="H4598" s="7" t="str">
        <f t="shared" si="1060"/>
        <v>08-2019</v>
      </c>
      <c r="I4598" s="7" t="str">
        <f t="shared" ca="1" si="1061"/>
        <v>Wall Street Journal: Chamber of Commerce-Unemployment Rate-08-2019</v>
      </c>
      <c r="J4598" s="4" t="str">
        <f t="shared" ca="1" si="1062"/>
        <v>Unemployment Rate-Chamber of Commerce:08-2019</v>
      </c>
      <c r="K4598" t="s">
        <v>766</v>
      </c>
      <c r="CM4598">
        <v>3.8</v>
      </c>
      <c r="CO4598">
        <v>3.9</v>
      </c>
      <c r="CQ4598">
        <v>3.9</v>
      </c>
    </row>
    <row r="4599" spans="1:99" x14ac:dyDescent="0.55000000000000004">
      <c r="A4599" s="4" t="str">
        <f t="shared" ca="1" si="1057"/>
        <v>Mortgage Bankers Association</v>
      </c>
      <c r="B4599" s="4" t="str">
        <f t="shared" si="1058"/>
        <v>Mike Fratantoni</v>
      </c>
      <c r="C4599" s="4" t="s">
        <v>246</v>
      </c>
      <c r="D4599" s="4" t="s">
        <v>97</v>
      </c>
      <c r="E4599" s="4" t="str">
        <f>IF(COUNTIF($E$2:E4598,"Begin: " &amp; C4599 &amp; "-" &amp; D4599 &amp; "-" &amp; H4599)=0,"Begin: " &amp; C4599 &amp; "-" &amp; D4599 &amp; "-" &amp; H4599,IF((C4599 &amp; "-" &amp; D4599 &amp; "-" &amp; H4599)&lt;&gt;(C4600 &amp; "-" &amp; D4600 &amp; "-" &amp; H4600),"End: " &amp; C4599 &amp; "-" &amp; D4599 &amp; "-" &amp; H4599,""))</f>
        <v/>
      </c>
      <c r="F4599" s="4" t="str">
        <f t="shared" si="1059"/>
        <v>Wall Street Journal-Unemployment Rate-08-2019</v>
      </c>
      <c r="G4599" s="7">
        <v>43687</v>
      </c>
      <c r="H4599" s="7" t="str">
        <f t="shared" si="1060"/>
        <v>08-2019</v>
      </c>
      <c r="I4599" s="7" t="str">
        <f t="shared" ca="1" si="1061"/>
        <v>Wall Street Journal: Mortgage Bankers Association-Unemployment Rate-08-2019</v>
      </c>
      <c r="J4599" s="4" t="str">
        <f t="shared" ca="1" si="1062"/>
        <v>Unemployment Rate-Mortgage Bankers Association:08-2019</v>
      </c>
      <c r="K4599" t="s">
        <v>209</v>
      </c>
      <c r="CM4599">
        <v>3.8</v>
      </c>
      <c r="CO4599">
        <v>4</v>
      </c>
      <c r="CQ4599">
        <v>4</v>
      </c>
      <c r="CS4599">
        <v>4.0999999999999996</v>
      </c>
      <c r="CU4599">
        <v>4.0999999999999996</v>
      </c>
    </row>
    <row r="4600" spans="1:99" x14ac:dyDescent="0.55000000000000004">
      <c r="A4600" s="4" t="str">
        <f t="shared" ca="1" si="1057"/>
        <v>Robert Fry Economics LLC</v>
      </c>
      <c r="B4600" s="4" t="str">
        <f t="shared" si="1058"/>
        <v>Robert Fry</v>
      </c>
      <c r="C4600" s="4" t="s">
        <v>246</v>
      </c>
      <c r="D4600" s="4" t="s">
        <v>97</v>
      </c>
      <c r="E4600" s="4" t="str">
        <f>IF(COUNTIF($E$2:E4599,"Begin: " &amp; C4600 &amp; "-" &amp; D4600 &amp; "-" &amp; H4600)=0,"Begin: " &amp; C4600 &amp; "-" &amp; D4600 &amp; "-" &amp; H4600,IF((C4600 &amp; "-" &amp; D4600 &amp; "-" &amp; H4600)&lt;&gt;(C4601 &amp; "-" &amp; D4601 &amp; "-" &amp; H4601),"End: " &amp; C4600 &amp; "-" &amp; D4600 &amp; "-" &amp; H4600,""))</f>
        <v/>
      </c>
      <c r="F4600" s="4" t="str">
        <f t="shared" si="1059"/>
        <v>Wall Street Journal-Unemployment Rate-08-2019</v>
      </c>
      <c r="G4600" s="7">
        <v>43687</v>
      </c>
      <c r="H4600" s="7" t="str">
        <f t="shared" si="1060"/>
        <v>08-2019</v>
      </c>
      <c r="I4600" s="7" t="str">
        <f t="shared" ca="1" si="1061"/>
        <v>Wall Street Journal: Robert Fry Economics LLC-Unemployment Rate-08-2019</v>
      </c>
      <c r="J4600" s="4" t="str">
        <f t="shared" ca="1" si="1062"/>
        <v>Unemployment Rate-Robert Fry Economics LLC:08-2019</v>
      </c>
      <c r="K4600" t="s">
        <v>764</v>
      </c>
      <c r="CM4600">
        <v>3.8</v>
      </c>
      <c r="CO4600">
        <v>3.6</v>
      </c>
      <c r="CQ4600">
        <v>3.7</v>
      </c>
      <c r="CS4600">
        <v>3.7</v>
      </c>
      <c r="CU4600">
        <v>3.7</v>
      </c>
    </row>
    <row r="4601" spans="1:99" x14ac:dyDescent="0.55000000000000004">
      <c r="A4601" s="4" t="str">
        <f t="shared" ca="1" si="1057"/>
        <v>Societe Generale</v>
      </c>
      <c r="B4601" s="4" t="str">
        <f t="shared" si="1058"/>
        <v>Stephen Gallagher</v>
      </c>
      <c r="C4601" s="4" t="s">
        <v>246</v>
      </c>
      <c r="D4601" s="4" t="s">
        <v>97</v>
      </c>
      <c r="E4601" s="4" t="str">
        <f>IF(COUNTIF($E$2:E4600,"Begin: " &amp; C4601 &amp; "-" &amp; D4601 &amp; "-" &amp; H4601)=0,"Begin: " &amp; C4601 &amp; "-" &amp; D4601 &amp; "-" &amp; H4601,IF((C4601 &amp; "-" &amp; D4601 &amp; "-" &amp; H4601)&lt;&gt;(C4602 &amp; "-" &amp; D4602 &amp; "-" &amp; H4602),"End: " &amp; C4601 &amp; "-" &amp; D4601 &amp; "-" &amp; H4601,""))</f>
        <v/>
      </c>
      <c r="F4601" s="4" t="str">
        <f t="shared" si="1059"/>
        <v>Wall Street Journal-Unemployment Rate-08-2019</v>
      </c>
      <c r="G4601" s="7">
        <v>43687</v>
      </c>
      <c r="H4601" s="7" t="str">
        <f t="shared" si="1060"/>
        <v>08-2019</v>
      </c>
      <c r="I4601" s="7" t="str">
        <f t="shared" ca="1" si="1061"/>
        <v>Wall Street Journal: Societe Generale-Unemployment Rate-08-2019</v>
      </c>
      <c r="J4601" s="4" t="str">
        <f t="shared" ca="1" si="1062"/>
        <v>Unemployment Rate-Societe Generale:08-2019</v>
      </c>
      <c r="K4601" t="s">
        <v>657</v>
      </c>
      <c r="CM4601">
        <v>3.4</v>
      </c>
      <c r="CO4601">
        <v>3.9</v>
      </c>
      <c r="CQ4601">
        <v>4.4000000000000004</v>
      </c>
      <c r="CS4601">
        <v>4.3</v>
      </c>
      <c r="CU4601">
        <v>4.2</v>
      </c>
    </row>
    <row r="4602" spans="1:99" x14ac:dyDescent="0.55000000000000004">
      <c r="A4602" s="4" t="str">
        <f t="shared" ca="1" si="1057"/>
        <v>Barclays</v>
      </c>
      <c r="B4602" s="4" t="str">
        <f t="shared" si="1058"/>
        <v>Michael Gapen*</v>
      </c>
      <c r="C4602" s="4" t="s">
        <v>246</v>
      </c>
      <c r="D4602" s="4" t="s">
        <v>97</v>
      </c>
      <c r="E4602" s="4" t="str">
        <f>IF(COUNTIF($E$2:E4601,"Begin: " &amp; C4602 &amp; "-" &amp; D4602 &amp; "-" &amp; H4602)=0,"Begin: " &amp; C4602 &amp; "-" &amp; D4602 &amp; "-" &amp; H4602,IF((C4602 &amp; "-" &amp; D4602 &amp; "-" &amp; H4602)&lt;&gt;(C4603 &amp; "-" &amp; D4603 &amp; "-" &amp; H4603),"End: " &amp; C4602 &amp; "-" &amp; D4602 &amp; "-" &amp; H4602,""))</f>
        <v/>
      </c>
      <c r="F4602" s="4" t="str">
        <f t="shared" si="1059"/>
        <v>Wall Street Journal-Unemployment Rate-08-2019</v>
      </c>
      <c r="G4602" s="7">
        <v>43687</v>
      </c>
      <c r="H4602" s="7" t="str">
        <f t="shared" si="1060"/>
        <v>08-2019</v>
      </c>
      <c r="I4602" s="7" t="str">
        <f t="shared" ca="1" si="1061"/>
        <v>Wall Street Journal: Barclays-Unemployment Rate-08-2019</v>
      </c>
      <c r="J4602" s="4" t="str">
        <f t="shared" ca="1" si="1062"/>
        <v>Unemployment Rate-Barclays:08-2019</v>
      </c>
      <c r="K4602" t="s">
        <v>815</v>
      </c>
    </row>
    <row r="4603" spans="1:99" x14ac:dyDescent="0.55000000000000004">
      <c r="A4603" s="4" t="str">
        <f t="shared" ca="1" si="1057"/>
        <v>NatWest Markets</v>
      </c>
      <c r="B4603" s="4" t="str">
        <f t="shared" si="1058"/>
        <v>Michelle Girard*</v>
      </c>
      <c r="C4603" s="4" t="s">
        <v>246</v>
      </c>
      <c r="D4603" s="4" t="s">
        <v>97</v>
      </c>
      <c r="E4603" s="4" t="str">
        <f>IF(COUNTIF($E$2:E4602,"Begin: " &amp; C4603 &amp; "-" &amp; D4603 &amp; "-" &amp; H4603)=0,"Begin: " &amp; C4603 &amp; "-" &amp; D4603 &amp; "-" &amp; H4603,IF((C4603 &amp; "-" &amp; D4603 &amp; "-" &amp; H4603)&lt;&gt;(C4604 &amp; "-" &amp; D4604 &amp; "-" &amp; H4604),"End: " &amp; C4603 &amp; "-" &amp; D4603 &amp; "-" &amp; H4603,""))</f>
        <v/>
      </c>
      <c r="F4603" s="4" t="str">
        <f t="shared" si="1059"/>
        <v>Wall Street Journal-Unemployment Rate-08-2019</v>
      </c>
      <c r="G4603" s="7">
        <v>43687</v>
      </c>
      <c r="H4603" s="7" t="str">
        <f t="shared" si="1060"/>
        <v>08-2019</v>
      </c>
      <c r="I4603" s="7" t="str">
        <f t="shared" ca="1" si="1061"/>
        <v>Wall Street Journal: NatWest Markets-Unemployment Rate-08-2019</v>
      </c>
      <c r="J4603" s="4" t="str">
        <f t="shared" ca="1" si="1062"/>
        <v>Unemployment Rate-NatWest Markets:08-2019</v>
      </c>
      <c r="K4603" t="s">
        <v>816</v>
      </c>
    </row>
    <row r="4604" spans="1:99" x14ac:dyDescent="0.55000000000000004">
      <c r="A4604" s="4" t="str">
        <f t="shared" ca="1" si="1057"/>
        <v>BMO Capital</v>
      </c>
      <c r="B4604" s="4" t="str">
        <f t="shared" si="1058"/>
        <v>Michael Gregory*</v>
      </c>
      <c r="C4604" s="4" t="s">
        <v>246</v>
      </c>
      <c r="D4604" s="4" t="s">
        <v>97</v>
      </c>
      <c r="E4604" s="4" t="str">
        <f>IF(COUNTIF($E$2:E4603,"Begin: " &amp; C4604 &amp; "-" &amp; D4604 &amp; "-" &amp; H4604)=0,"Begin: " &amp; C4604 &amp; "-" &amp; D4604 &amp; "-" &amp; H4604,IF((C4604 &amp; "-" &amp; D4604 &amp; "-" &amp; H4604)&lt;&gt;(C4605 &amp; "-" &amp; D4605 &amp; "-" &amp; H4605),"End: " &amp; C4604 &amp; "-" &amp; D4604 &amp; "-" &amp; H4604,""))</f>
        <v/>
      </c>
      <c r="F4604" s="4" t="str">
        <f t="shared" si="1059"/>
        <v>Wall Street Journal-Unemployment Rate-08-2019</v>
      </c>
      <c r="G4604" s="7">
        <v>43687</v>
      </c>
      <c r="H4604" s="7" t="str">
        <f t="shared" si="1060"/>
        <v>08-2019</v>
      </c>
      <c r="I4604" s="7" t="str">
        <f t="shared" ca="1" si="1061"/>
        <v>Wall Street Journal: BMO Capital-Unemployment Rate-08-2019</v>
      </c>
      <c r="J4604" s="4" t="str">
        <f t="shared" ca="1" si="1062"/>
        <v>Unemployment Rate-BMO Capital:08-2019</v>
      </c>
      <c r="K4604" t="s">
        <v>839</v>
      </c>
    </row>
    <row r="4605" spans="1:99" x14ac:dyDescent="0.55000000000000004">
      <c r="A4605" s="4" t="str">
        <f t="shared" ca="1" si="1057"/>
        <v>TD Securities</v>
      </c>
      <c r="B4605" s="4" t="str">
        <f t="shared" si="1058"/>
        <v>Michael Hanson*</v>
      </c>
      <c r="C4605" s="4" t="s">
        <v>246</v>
      </c>
      <c r="D4605" s="4" t="s">
        <v>97</v>
      </c>
      <c r="E4605" s="4" t="str">
        <f>IF(COUNTIF($E$2:E4604,"Begin: " &amp; C4605 &amp; "-" &amp; D4605 &amp; "-" &amp; H4605)=0,"Begin: " &amp; C4605 &amp; "-" &amp; D4605 &amp; "-" &amp; H4605,IF((C4605 &amp; "-" &amp; D4605 &amp; "-" &amp; H4605)&lt;&gt;(C4606 &amp; "-" &amp; D4606 &amp; "-" &amp; H4606),"End: " &amp; C4605 &amp; "-" &amp; D4605 &amp; "-" &amp; H4605,""))</f>
        <v/>
      </c>
      <c r="F4605" s="4" t="str">
        <f t="shared" si="1059"/>
        <v>Wall Street Journal-Unemployment Rate-08-2019</v>
      </c>
      <c r="G4605" s="7">
        <v>43687</v>
      </c>
      <c r="H4605" s="7" t="str">
        <f t="shared" si="1060"/>
        <v>08-2019</v>
      </c>
      <c r="I4605" s="7" t="str">
        <f t="shared" ca="1" si="1061"/>
        <v>Wall Street Journal: TD Securities-Unemployment Rate-08-2019</v>
      </c>
      <c r="J4605" s="4" t="str">
        <f t="shared" ca="1" si="1062"/>
        <v>Unemployment Rate-TD Securities:08-2019</v>
      </c>
      <c r="K4605" t="s">
        <v>834</v>
      </c>
    </row>
    <row r="4606" spans="1:99" x14ac:dyDescent="0.55000000000000004">
      <c r="A4606" s="4" t="str">
        <f t="shared" ca="1" si="1057"/>
        <v>Goldman Sachs</v>
      </c>
      <c r="B4606" s="4" t="str">
        <f t="shared" si="1058"/>
        <v>Jan Hatzius</v>
      </c>
      <c r="C4606" s="4" t="s">
        <v>246</v>
      </c>
      <c r="D4606" s="4" t="s">
        <v>97</v>
      </c>
      <c r="E4606" s="4" t="str">
        <f>IF(COUNTIF($E$2:E4605,"Begin: " &amp; C4606 &amp; "-" &amp; D4606 &amp; "-" &amp; H4606)=0,"Begin: " &amp; C4606 &amp; "-" &amp; D4606 &amp; "-" &amp; H4606,IF((C4606 &amp; "-" &amp; D4606 &amp; "-" &amp; H4606)&lt;&gt;(C4607 &amp; "-" &amp; D4607 &amp; "-" &amp; H4607),"End: " &amp; C4606 &amp; "-" &amp; D4606 &amp; "-" &amp; H4606,""))</f>
        <v/>
      </c>
      <c r="F4606" s="4" t="str">
        <f t="shared" si="1059"/>
        <v>Wall Street Journal-Unemployment Rate-08-2019</v>
      </c>
      <c r="G4606" s="7">
        <v>43687</v>
      </c>
      <c r="H4606" s="7" t="str">
        <f t="shared" si="1060"/>
        <v>08-2019</v>
      </c>
      <c r="I4606" s="7" t="str">
        <f t="shared" ca="1" si="1061"/>
        <v>Wall Street Journal: Goldman Sachs-Unemployment Rate-08-2019</v>
      </c>
      <c r="J4606" s="4" t="str">
        <f t="shared" ca="1" si="1062"/>
        <v>Unemployment Rate-Goldman Sachs:08-2019</v>
      </c>
      <c r="K4606" t="s">
        <v>213</v>
      </c>
      <c r="CM4606">
        <v>3.6</v>
      </c>
      <c r="CO4606">
        <v>3.3</v>
      </c>
      <c r="CQ4606">
        <v>3.1</v>
      </c>
      <c r="CS4606">
        <v>3.2</v>
      </c>
      <c r="CU4606">
        <v>3.2</v>
      </c>
    </row>
    <row r="4607" spans="1:99" x14ac:dyDescent="0.55000000000000004">
      <c r="A4607" s="4" t="str">
        <f t="shared" ca="1" si="1057"/>
        <v>Scotiabank</v>
      </c>
      <c r="B4607" s="4" t="str">
        <f t="shared" si="1058"/>
        <v>Derek Holt*</v>
      </c>
      <c r="C4607" s="4" t="s">
        <v>246</v>
      </c>
      <c r="D4607" s="4" t="s">
        <v>97</v>
      </c>
      <c r="E4607" s="4" t="str">
        <f>IF(COUNTIF($E$2:E4606,"Begin: " &amp; C4607 &amp; "-" &amp; D4607 &amp; "-" &amp; H4607)=0,"Begin: " &amp; C4607 &amp; "-" &amp; D4607 &amp; "-" &amp; H4607,IF((C4607 &amp; "-" &amp; D4607 &amp; "-" &amp; H4607)&lt;&gt;(C4608 &amp; "-" &amp; D4608 &amp; "-" &amp; H4608),"End: " &amp; C4607 &amp; "-" &amp; D4607 &amp; "-" &amp; H4607,""))</f>
        <v/>
      </c>
      <c r="F4607" s="4" t="str">
        <f t="shared" si="1059"/>
        <v>Wall Street Journal-Unemployment Rate-08-2019</v>
      </c>
      <c r="G4607" s="7">
        <v>43687</v>
      </c>
      <c r="H4607" s="7" t="str">
        <f t="shared" si="1060"/>
        <v>08-2019</v>
      </c>
      <c r="I4607" s="7" t="str">
        <f t="shared" ca="1" si="1061"/>
        <v>Wall Street Journal: Scotiabank-Unemployment Rate-08-2019</v>
      </c>
      <c r="J4607" s="4" t="str">
        <f t="shared" ca="1" si="1062"/>
        <v>Unemployment Rate-Scotiabank:08-2019</v>
      </c>
      <c r="K4607" t="s">
        <v>840</v>
      </c>
    </row>
    <row r="4608" spans="1:99" x14ac:dyDescent="0.55000000000000004">
      <c r="A4608" s="4" t="str">
        <f t="shared" ca="1" si="1057"/>
        <v>KPMG</v>
      </c>
      <c r="B4608" s="4" t="str">
        <f t="shared" si="1058"/>
        <v>Constance Hunter</v>
      </c>
      <c r="C4608" s="4" t="s">
        <v>246</v>
      </c>
      <c r="D4608" s="4" t="s">
        <v>97</v>
      </c>
      <c r="E4608" s="4" t="str">
        <f>IF(COUNTIF($E$2:E4607,"Begin: " &amp; C4608 &amp; "-" &amp; D4608 &amp; "-" &amp; H4608)=0,"Begin: " &amp; C4608 &amp; "-" &amp; D4608 &amp; "-" &amp; H4608,IF((C4608 &amp; "-" &amp; D4608 &amp; "-" &amp; H4608)&lt;&gt;(C4609 &amp; "-" &amp; D4609 &amp; "-" &amp; H4609),"End: " &amp; C4608 &amp; "-" &amp; D4608 &amp; "-" &amp; H4608,""))</f>
        <v/>
      </c>
      <c r="F4608" s="4" t="str">
        <f t="shared" si="1059"/>
        <v>Wall Street Journal-Unemployment Rate-08-2019</v>
      </c>
      <c r="G4608" s="7">
        <v>43687</v>
      </c>
      <c r="H4608" s="7" t="str">
        <f t="shared" si="1060"/>
        <v>08-2019</v>
      </c>
      <c r="I4608" s="7" t="str">
        <f t="shared" ca="1" si="1061"/>
        <v>Wall Street Journal: KPMG-Unemployment Rate-08-2019</v>
      </c>
      <c r="J4608" s="4" t="str">
        <f t="shared" ca="1" si="1062"/>
        <v>Unemployment Rate-KPMG:08-2019</v>
      </c>
      <c r="K4608" t="s">
        <v>686</v>
      </c>
      <c r="CM4608">
        <v>3.8</v>
      </c>
      <c r="CO4608">
        <v>4.0999999999999996</v>
      </c>
      <c r="CQ4608">
        <v>3.9</v>
      </c>
      <c r="CS4608">
        <v>3.8</v>
      </c>
      <c r="CU4608">
        <v>2.7</v>
      </c>
    </row>
    <row r="4609" spans="1:99" x14ac:dyDescent="0.55000000000000004">
      <c r="A4609" s="4" t="str">
        <f t="shared" ca="1" si="1057"/>
        <v>BBVA</v>
      </c>
      <c r="B4609" s="4" t="str">
        <f t="shared" si="1058"/>
        <v>Nathaniel Karp</v>
      </c>
      <c r="C4609" s="4" t="s">
        <v>246</v>
      </c>
      <c r="D4609" s="4" t="s">
        <v>97</v>
      </c>
      <c r="E4609" s="4" t="str">
        <f>IF(COUNTIF($E$2:E4608,"Begin: " &amp; C4609 &amp; "-" &amp; D4609 &amp; "-" &amp; H4609)=0,"Begin: " &amp; C4609 &amp; "-" &amp; D4609 &amp; "-" &amp; H4609,IF((C4609 &amp; "-" &amp; D4609 &amp; "-" &amp; H4609)&lt;&gt;(C4610 &amp; "-" &amp; D4610 &amp; "-" &amp; H4610),"End: " &amp; C4609 &amp; "-" &amp; D4609 &amp; "-" &amp; H4609,""))</f>
        <v/>
      </c>
      <c r="F4609" s="4" t="str">
        <f t="shared" si="1059"/>
        <v>Wall Street Journal-Unemployment Rate-08-2019</v>
      </c>
      <c r="G4609" s="7">
        <v>43687</v>
      </c>
      <c r="H4609" s="7" t="str">
        <f t="shared" si="1060"/>
        <v>08-2019</v>
      </c>
      <c r="I4609" s="7" t="str">
        <f t="shared" ca="1" si="1061"/>
        <v>Wall Street Journal: BBVA-Unemployment Rate-08-2019</v>
      </c>
      <c r="J4609" s="4" t="str">
        <f t="shared" ca="1" si="1062"/>
        <v>Unemployment Rate-BBVA:08-2019</v>
      </c>
      <c r="K4609" t="s">
        <v>848</v>
      </c>
      <c r="CM4609">
        <v>3.7</v>
      </c>
      <c r="CO4609">
        <v>4</v>
      </c>
      <c r="CQ4609">
        <v>4.0999999999999996</v>
      </c>
      <c r="CS4609">
        <v>4.2</v>
      </c>
      <c r="CU4609">
        <v>4.3</v>
      </c>
    </row>
    <row r="4610" spans="1:99" x14ac:dyDescent="0.55000000000000004">
      <c r="A4610" s="4" t="str">
        <f t="shared" ca="1" si="1057"/>
        <v>National Retail Federation</v>
      </c>
      <c r="B4610" s="4" t="str">
        <f t="shared" si="1058"/>
        <v>Jack Kleinhenz</v>
      </c>
      <c r="C4610" s="4" t="s">
        <v>246</v>
      </c>
      <c r="D4610" s="4" t="s">
        <v>97</v>
      </c>
      <c r="E4610" s="4" t="str">
        <f>IF(COUNTIF($E$2:E4609,"Begin: " &amp; C4610 &amp; "-" &amp; D4610 &amp; "-" &amp; H4610)=0,"Begin: " &amp; C4610 &amp; "-" &amp; D4610 &amp; "-" &amp; H4610,IF((C4610 &amp; "-" &amp; D4610 &amp; "-" &amp; H4610)&lt;&gt;(C4611 &amp; "-" &amp; D4611 &amp; "-" &amp; H4611),"End: " &amp; C4610 &amp; "-" &amp; D4610 &amp; "-" &amp; H4610,""))</f>
        <v/>
      </c>
      <c r="F4610" s="4" t="str">
        <f t="shared" si="1059"/>
        <v>Wall Street Journal-Unemployment Rate-08-2019</v>
      </c>
      <c r="G4610" s="7">
        <v>43687</v>
      </c>
      <c r="H4610" s="7" t="str">
        <f t="shared" si="1060"/>
        <v>08-2019</v>
      </c>
      <c r="I4610" s="7" t="str">
        <f t="shared" ca="1" si="1061"/>
        <v>Wall Street Journal: National Retail Federation-Unemployment Rate-08-2019</v>
      </c>
      <c r="J4610" s="4" t="str">
        <f t="shared" ca="1" si="1062"/>
        <v>Unemployment Rate-National Retail Federation:08-2019</v>
      </c>
      <c r="K4610" t="s">
        <v>216</v>
      </c>
      <c r="CM4610">
        <v>3.6</v>
      </c>
      <c r="CO4610">
        <v>3.6</v>
      </c>
      <c r="CQ4610">
        <v>3.8</v>
      </c>
    </row>
    <row r="4611" spans="1:99" x14ac:dyDescent="0.55000000000000004">
      <c r="A4611" s="4" t="str">
        <f t="shared" ca="1" si="1057"/>
        <v>Natixis CIB Americas</v>
      </c>
      <c r="B4611" s="4" t="str">
        <f t="shared" si="1058"/>
        <v>Joseph LaVorgna</v>
      </c>
      <c r="C4611" s="4" t="s">
        <v>246</v>
      </c>
      <c r="D4611" s="4" t="s">
        <v>97</v>
      </c>
      <c r="E4611" s="4" t="str">
        <f>IF(COUNTIF($E$2:E4610,"Begin: " &amp; C4611 &amp; "-" &amp; D4611 &amp; "-" &amp; H4611)=0,"Begin: " &amp; C4611 &amp; "-" &amp; D4611 &amp; "-" &amp; H4611,IF((C4611 &amp; "-" &amp; D4611 &amp; "-" &amp; H4611)&lt;&gt;(C4612 &amp; "-" &amp; D4612 &amp; "-" &amp; H4612),"End: " &amp; C4611 &amp; "-" &amp; D4611 &amp; "-" &amp; H4611,""))</f>
        <v/>
      </c>
      <c r="F4611" s="4" t="str">
        <f t="shared" si="1059"/>
        <v>Wall Street Journal-Unemployment Rate-08-2019</v>
      </c>
      <c r="G4611" s="7">
        <v>43687</v>
      </c>
      <c r="H4611" s="7" t="str">
        <f t="shared" si="1060"/>
        <v>08-2019</v>
      </c>
      <c r="I4611" s="7" t="str">
        <f t="shared" ca="1" si="1061"/>
        <v>Wall Street Journal: Natixis CIB Americas-Unemployment Rate-08-2019</v>
      </c>
      <c r="J4611" s="4" t="str">
        <f t="shared" ca="1" si="1062"/>
        <v>Unemployment Rate-Natixis CIB Americas:08-2019</v>
      </c>
      <c r="K4611" t="s">
        <v>774</v>
      </c>
      <c r="CM4611">
        <v>3.8</v>
      </c>
      <c r="CO4611">
        <v>4</v>
      </c>
      <c r="CQ4611">
        <v>4.2</v>
      </c>
      <c r="CS4611">
        <v>4.4000000000000004</v>
      </c>
      <c r="CU4611">
        <v>4.5</v>
      </c>
    </row>
    <row r="4612" spans="1:99" x14ac:dyDescent="0.55000000000000004">
      <c r="A4612" s="4" t="str">
        <f t="shared" ca="1" si="1057"/>
        <v>UCLA Anderson Forecast</v>
      </c>
      <c r="B4612" s="4" t="str">
        <f t="shared" si="1058"/>
        <v>Edward Leamer/David Shulman</v>
      </c>
      <c r="C4612" s="4" t="s">
        <v>246</v>
      </c>
      <c r="D4612" s="4" t="s">
        <v>97</v>
      </c>
      <c r="E4612" s="4" t="str">
        <f>IF(COUNTIF($E$2:E4611,"Begin: " &amp; C4612 &amp; "-" &amp; D4612 &amp; "-" &amp; H4612)=0,"Begin: " &amp; C4612 &amp; "-" &amp; D4612 &amp; "-" &amp; H4612,IF((C4612 &amp; "-" &amp; D4612 &amp; "-" &amp; H4612)&lt;&gt;(C4613 &amp; "-" &amp; D4613 &amp; "-" &amp; H4613),"End: " &amp; C4612 &amp; "-" &amp; D4612 &amp; "-" &amp; H4612,""))</f>
        <v/>
      </c>
      <c r="F4612" s="4" t="str">
        <f t="shared" si="1059"/>
        <v>Wall Street Journal-Unemployment Rate-08-2019</v>
      </c>
      <c r="G4612" s="7">
        <v>43687</v>
      </c>
      <c r="H4612" s="7" t="str">
        <f t="shared" si="1060"/>
        <v>08-2019</v>
      </c>
      <c r="I4612" s="7" t="str">
        <f t="shared" ca="1" si="1061"/>
        <v>Wall Street Journal: UCLA Anderson Forecast-Unemployment Rate-08-2019</v>
      </c>
      <c r="J4612" s="4" t="str">
        <f t="shared" ca="1" si="1062"/>
        <v>Unemployment Rate-UCLA Anderson Forecast:08-2019</v>
      </c>
      <c r="K4612" t="s">
        <v>218</v>
      </c>
      <c r="CM4612">
        <v>3.6</v>
      </c>
      <c r="CO4612">
        <v>3.8</v>
      </c>
      <c r="CQ4612">
        <v>4</v>
      </c>
      <c r="CS4612">
        <v>4</v>
      </c>
      <c r="CU4612">
        <v>3.8</v>
      </c>
    </row>
    <row r="4613" spans="1:99" x14ac:dyDescent="0.55000000000000004">
      <c r="A4613" s="4" t="str">
        <f t="shared" ca="1" si="1057"/>
        <v>NEMA Business Information Services</v>
      </c>
      <c r="B4613" s="4" t="str">
        <f t="shared" si="1058"/>
        <v>Don Leavens/Steven Wilcox</v>
      </c>
      <c r="C4613" s="4" t="s">
        <v>246</v>
      </c>
      <c r="D4613" s="4" t="s">
        <v>97</v>
      </c>
      <c r="E4613" s="4" t="str">
        <f>IF(COUNTIF($E$2:E4612,"Begin: " &amp; C4613 &amp; "-" &amp; D4613 &amp; "-" &amp; H4613)=0,"Begin: " &amp; C4613 &amp; "-" &amp; D4613 &amp; "-" &amp; H4613,IF((C4613 &amp; "-" &amp; D4613 &amp; "-" &amp; H4613)&lt;&gt;(C4614 &amp; "-" &amp; D4614 &amp; "-" &amp; H4614),"End: " &amp; C4613 &amp; "-" &amp; D4613 &amp; "-" &amp; H4613,""))</f>
        <v/>
      </c>
      <c r="F4613" s="4" t="str">
        <f t="shared" si="1059"/>
        <v>Wall Street Journal-Unemployment Rate-08-2019</v>
      </c>
      <c r="G4613" s="7">
        <v>43687</v>
      </c>
      <c r="H4613" s="7" t="str">
        <f t="shared" si="1060"/>
        <v>08-2019</v>
      </c>
      <c r="I4613" s="7" t="str">
        <f t="shared" ca="1" si="1061"/>
        <v>Wall Street Journal: NEMA Business Information Services-Unemployment Rate-08-2019</v>
      </c>
      <c r="J4613" s="4" t="str">
        <f t="shared" ca="1" si="1062"/>
        <v>Unemployment Rate-NEMA Business Information Services:08-2019</v>
      </c>
      <c r="K4613" t="s">
        <v>765</v>
      </c>
      <c r="CM4613">
        <v>3.5</v>
      </c>
      <c r="CO4613">
        <v>3.6</v>
      </c>
      <c r="CQ4613">
        <v>3.7</v>
      </c>
      <c r="CS4613">
        <v>3.9</v>
      </c>
      <c r="CU4613">
        <v>4</v>
      </c>
    </row>
    <row r="4614" spans="1:99" x14ac:dyDescent="0.55000000000000004">
      <c r="A4614" s="4" t="str">
        <f t="shared" ca="1" si="1057"/>
        <v>HSBC</v>
      </c>
      <c r="B4614" s="4" t="str">
        <f t="shared" si="1058"/>
        <v>Kevin Logan*</v>
      </c>
      <c r="C4614" s="4" t="s">
        <v>246</v>
      </c>
      <c r="D4614" s="4" t="s">
        <v>97</v>
      </c>
      <c r="E4614" s="4" t="str">
        <f>IF(COUNTIF($E$2:E4613,"Begin: " &amp; C4614 &amp; "-" &amp; D4614 &amp; "-" &amp; H4614)=0,"Begin: " &amp; C4614 &amp; "-" &amp; D4614 &amp; "-" &amp; H4614,IF((C4614 &amp; "-" &amp; D4614 &amp; "-" &amp; H4614)&lt;&gt;(C4615 &amp; "-" &amp; D4615 &amp; "-" &amp; H4615),"End: " &amp; C4614 &amp; "-" &amp; D4614 &amp; "-" &amp; H4614,""))</f>
        <v/>
      </c>
      <c r="F4614" s="4" t="str">
        <f t="shared" si="1059"/>
        <v>Wall Street Journal-Unemployment Rate-08-2019</v>
      </c>
      <c r="G4614" s="7">
        <v>43687</v>
      </c>
      <c r="H4614" s="7" t="str">
        <f t="shared" si="1060"/>
        <v>08-2019</v>
      </c>
      <c r="I4614" s="7" t="str">
        <f t="shared" ca="1" si="1061"/>
        <v>Wall Street Journal: HSBC-Unemployment Rate-08-2019</v>
      </c>
      <c r="J4614" s="4" t="str">
        <f t="shared" ca="1" si="1062"/>
        <v>Unemployment Rate-HSBC:08-2019</v>
      </c>
      <c r="K4614" t="s">
        <v>817</v>
      </c>
    </row>
    <row r="4615" spans="1:99" x14ac:dyDescent="0.55000000000000004">
      <c r="A4615" s="4" t="str">
        <f t="shared" ca="1" si="1057"/>
        <v>Moody's Investors Service</v>
      </c>
      <c r="B4615" s="4" t="str">
        <f t="shared" si="1058"/>
        <v>John Lonski</v>
      </c>
      <c r="C4615" s="4" t="s">
        <v>246</v>
      </c>
      <c r="D4615" s="4" t="s">
        <v>97</v>
      </c>
      <c r="E4615" s="4" t="str">
        <f>IF(COUNTIF($E$2:E4614,"Begin: " &amp; C4615 &amp; "-" &amp; D4615 &amp; "-" &amp; H4615)=0,"Begin: " &amp; C4615 &amp; "-" &amp; D4615 &amp; "-" &amp; H4615,IF((C4615 &amp; "-" &amp; D4615 &amp; "-" &amp; H4615)&lt;&gt;(C4616 &amp; "-" &amp; D4616 &amp; "-" &amp; H4616),"End: " &amp; C4615 &amp; "-" &amp; D4615 &amp; "-" &amp; H4615,""))</f>
        <v/>
      </c>
      <c r="F4615" s="4" t="str">
        <f t="shared" si="1059"/>
        <v>Wall Street Journal-Unemployment Rate-08-2019</v>
      </c>
      <c r="G4615" s="7">
        <v>43687</v>
      </c>
      <c r="H4615" s="7" t="str">
        <f t="shared" si="1060"/>
        <v>08-2019</v>
      </c>
      <c r="I4615" s="7" t="str">
        <f t="shared" ca="1" si="1061"/>
        <v>Wall Street Journal: Moody's Investors Service-Unemployment Rate-08-2019</v>
      </c>
      <c r="J4615" s="4" t="str">
        <f t="shared" ca="1" si="1062"/>
        <v>Unemployment Rate-Moody's Investors Service:08-2019</v>
      </c>
      <c r="K4615" t="s">
        <v>220</v>
      </c>
      <c r="CM4615">
        <v>3.6349999999999998</v>
      </c>
      <c r="CO4615">
        <v>3.605</v>
      </c>
      <c r="CQ4615">
        <v>3.5750000000000002</v>
      </c>
      <c r="CS4615">
        <v>3.5449999999999999</v>
      </c>
      <c r="CU4615">
        <v>3.5150000000000001</v>
      </c>
    </row>
    <row r="4616" spans="1:99" x14ac:dyDescent="0.55000000000000004">
      <c r="A4616" s="4" t="str">
        <f t="shared" ca="1" si="1057"/>
        <v>National Auto Dealer Association</v>
      </c>
      <c r="B4616" s="4" t="str">
        <f t="shared" si="1058"/>
        <v>Patrick Manzi</v>
      </c>
      <c r="C4616" s="4" t="s">
        <v>246</v>
      </c>
      <c r="D4616" s="4" t="s">
        <v>97</v>
      </c>
      <c r="E4616" s="4" t="str">
        <f>IF(COUNTIF($E$2:E4615,"Begin: " &amp; C4616 &amp; "-" &amp; D4616 &amp; "-" &amp; H4616)=0,"Begin: " &amp; C4616 &amp; "-" &amp; D4616 &amp; "-" &amp; H4616,IF((C4616 &amp; "-" &amp; D4616 &amp; "-" &amp; H4616)&lt;&gt;(C4617 &amp; "-" &amp; D4617 &amp; "-" &amp; H4617),"End: " &amp; C4616 &amp; "-" &amp; D4616 &amp; "-" &amp; H4616,""))</f>
        <v/>
      </c>
      <c r="F4616" s="4" t="str">
        <f t="shared" si="1059"/>
        <v>Wall Street Journal-Unemployment Rate-08-2019</v>
      </c>
      <c r="G4616" s="7">
        <v>43687</v>
      </c>
      <c r="H4616" s="7" t="str">
        <f t="shared" si="1060"/>
        <v>08-2019</v>
      </c>
      <c r="I4616" s="7" t="str">
        <f t="shared" ca="1" si="1061"/>
        <v>Wall Street Journal: National Auto Dealer Association-Unemployment Rate-08-2019</v>
      </c>
      <c r="J4616" s="4" t="str">
        <f t="shared" ca="1" si="1062"/>
        <v>Unemployment Rate-National Auto Dealer Association:08-2019</v>
      </c>
      <c r="K4616" t="s">
        <v>800</v>
      </c>
      <c r="CM4616">
        <v>3.6</v>
      </c>
      <c r="CO4616">
        <v>3.8</v>
      </c>
      <c r="CQ4616">
        <v>4</v>
      </c>
    </row>
    <row r="4617" spans="1:99" x14ac:dyDescent="0.55000000000000004">
      <c r="A4617" s="4" t="str">
        <f t="shared" ca="1" si="1057"/>
        <v>MetLife Investment Management</v>
      </c>
      <c r="B4617" s="4" t="str">
        <f t="shared" si="1058"/>
        <v>Drew T. Matus*</v>
      </c>
      <c r="C4617" s="4" t="s">
        <v>246</v>
      </c>
      <c r="D4617" s="4" t="s">
        <v>97</v>
      </c>
      <c r="E4617" s="4" t="str">
        <f>IF(COUNTIF($E$2:E4616,"Begin: " &amp; C4617 &amp; "-" &amp; D4617 &amp; "-" &amp; H4617)=0,"Begin: " &amp; C4617 &amp; "-" &amp; D4617 &amp; "-" &amp; H4617,IF((C4617 &amp; "-" &amp; D4617 &amp; "-" &amp; H4617)&lt;&gt;(C4618 &amp; "-" &amp; D4618 &amp; "-" &amp; H4618),"End: " &amp; C4617 &amp; "-" &amp; D4617 &amp; "-" &amp; H4617,""))</f>
        <v/>
      </c>
      <c r="F4617" s="4" t="str">
        <f t="shared" si="1059"/>
        <v>Wall Street Journal-Unemployment Rate-08-2019</v>
      </c>
      <c r="G4617" s="7">
        <v>43687</v>
      </c>
      <c r="H4617" s="7" t="str">
        <f t="shared" si="1060"/>
        <v>08-2019</v>
      </c>
      <c r="I4617" s="7" t="str">
        <f t="shared" ca="1" si="1061"/>
        <v>Wall Street Journal: MetLife Investment Management-Unemployment Rate-08-2019</v>
      </c>
      <c r="J4617" s="4" t="str">
        <f t="shared" ca="1" si="1062"/>
        <v>Unemployment Rate-MetLife Investment Management:08-2019</v>
      </c>
      <c r="K4617" t="s">
        <v>819</v>
      </c>
    </row>
    <row r="4618" spans="1:99" x14ac:dyDescent="0.55000000000000004">
      <c r="A4618" s="4" t="str">
        <f t="shared" ca="1" si="1057"/>
        <v>Jeffries &amp; Company</v>
      </c>
      <c r="B4618" s="4" t="str">
        <f t="shared" si="1058"/>
        <v>Ward McCarthy*</v>
      </c>
      <c r="C4618" s="4" t="s">
        <v>246</v>
      </c>
      <c r="D4618" s="4" t="s">
        <v>97</v>
      </c>
      <c r="E4618" s="4" t="str">
        <f>IF(COUNTIF($E$2:E4617,"Begin: " &amp; C4618 &amp; "-" &amp; D4618 &amp; "-" &amp; H4618)=0,"Begin: " &amp; C4618 &amp; "-" &amp; D4618 &amp; "-" &amp; H4618,IF((C4618 &amp; "-" &amp; D4618 &amp; "-" &amp; H4618)&lt;&gt;(C4619 &amp; "-" &amp; D4619 &amp; "-" &amp; H4619),"End: " &amp; C4618 &amp; "-" &amp; D4618 &amp; "-" &amp; H4618,""))</f>
        <v/>
      </c>
      <c r="F4618" s="4" t="str">
        <f t="shared" si="1059"/>
        <v>Wall Street Journal-Unemployment Rate-08-2019</v>
      </c>
      <c r="G4618" s="7">
        <v>43687</v>
      </c>
      <c r="H4618" s="7" t="str">
        <f t="shared" si="1060"/>
        <v>08-2019</v>
      </c>
      <c r="I4618" s="7" t="str">
        <f t="shared" ca="1" si="1061"/>
        <v>Wall Street Journal: Jeffries &amp; Company-Unemployment Rate-08-2019</v>
      </c>
      <c r="J4618" s="4" t="str">
        <f t="shared" ca="1" si="1062"/>
        <v>Unemployment Rate-Jeffries &amp; Company:08-2019</v>
      </c>
      <c r="K4618" t="s">
        <v>820</v>
      </c>
    </row>
    <row r="4619" spans="1:99" x14ac:dyDescent="0.55000000000000004">
      <c r="A4619" s="4" t="str">
        <f t="shared" ca="1" si="1057"/>
        <v>ACT Research</v>
      </c>
      <c r="B4619" s="4" t="str">
        <f t="shared" si="1058"/>
        <v>Jim Meil</v>
      </c>
      <c r="C4619" s="4" t="s">
        <v>246</v>
      </c>
      <c r="D4619" s="4" t="s">
        <v>97</v>
      </c>
      <c r="E4619" s="4" t="str">
        <f>IF(COUNTIF($E$2:E4618,"Begin: " &amp; C4619 &amp; "-" &amp; D4619 &amp; "-" &amp; H4619)=0,"Begin: " &amp; C4619 &amp; "-" &amp; D4619 &amp; "-" &amp; H4619,IF((C4619 &amp; "-" &amp; D4619 &amp; "-" &amp; H4619)&lt;&gt;(C4620 &amp; "-" &amp; D4620 &amp; "-" &amp; H4620),"End: " &amp; C4619 &amp; "-" &amp; D4619 &amp; "-" &amp; H4619,""))</f>
        <v/>
      </c>
      <c r="F4619" s="4" t="str">
        <f t="shared" si="1059"/>
        <v>Wall Street Journal-Unemployment Rate-08-2019</v>
      </c>
      <c r="G4619" s="7">
        <v>43687</v>
      </c>
      <c r="H4619" s="7" t="str">
        <f t="shared" si="1060"/>
        <v>08-2019</v>
      </c>
      <c r="I4619" s="7" t="str">
        <f t="shared" ca="1" si="1061"/>
        <v>Wall Street Journal: ACT Research-Unemployment Rate-08-2019</v>
      </c>
      <c r="J4619" s="4" t="str">
        <f t="shared" ca="1" si="1062"/>
        <v>Unemployment Rate-ACT Research:08-2019</v>
      </c>
      <c r="K4619" t="s">
        <v>437</v>
      </c>
      <c r="CM4619">
        <v>3.7</v>
      </c>
      <c r="CO4619">
        <v>3.7</v>
      </c>
      <c r="CQ4619">
        <v>3.9</v>
      </c>
    </row>
    <row r="4620" spans="1:99" x14ac:dyDescent="0.55000000000000004">
      <c r="A4620" s="4" t="str">
        <f t="shared" ca="1" si="1057"/>
        <v>Standard Chartered</v>
      </c>
      <c r="B4620" s="4" t="str">
        <f t="shared" si="1058"/>
        <v>Sonia Meskin*</v>
      </c>
      <c r="C4620" s="4" t="s">
        <v>246</v>
      </c>
      <c r="D4620" s="4" t="s">
        <v>97</v>
      </c>
      <c r="E4620" s="4" t="str">
        <f>IF(COUNTIF($E$2:E4619,"Begin: " &amp; C4620 &amp; "-" &amp; D4620 &amp; "-" &amp; H4620)=0,"Begin: " &amp; C4620 &amp; "-" &amp; D4620 &amp; "-" &amp; H4620,IF((C4620 &amp; "-" &amp; D4620 &amp; "-" &amp; H4620)&lt;&gt;(C4621 &amp; "-" &amp; D4621 &amp; "-" &amp; H4621),"End: " &amp; C4620 &amp; "-" &amp; D4620 &amp; "-" &amp; H4620,""))</f>
        <v/>
      </c>
      <c r="F4620" s="4" t="str">
        <f t="shared" si="1059"/>
        <v>Wall Street Journal-Unemployment Rate-08-2019</v>
      </c>
      <c r="G4620" s="7">
        <v>43687</v>
      </c>
      <c r="H4620" s="7" t="str">
        <f t="shared" si="1060"/>
        <v>08-2019</v>
      </c>
      <c r="I4620" s="7" t="str">
        <f t="shared" ca="1" si="1061"/>
        <v>Wall Street Journal: Standard Chartered-Unemployment Rate-08-2019</v>
      </c>
      <c r="J4620" s="4" t="str">
        <f t="shared" ca="1" si="1062"/>
        <v>Unemployment Rate-Standard Chartered:08-2019</v>
      </c>
      <c r="K4620" t="s">
        <v>821</v>
      </c>
    </row>
    <row r="4621" spans="1:99" x14ac:dyDescent="0.55000000000000004">
      <c r="A4621" s="4" t="str">
        <f t="shared" ca="1" si="1057"/>
        <v>BofA</v>
      </c>
      <c r="B4621" s="4" t="str">
        <f t="shared" si="1058"/>
        <v>Michelle Meyer</v>
      </c>
      <c r="C4621" s="4" t="s">
        <v>246</v>
      </c>
      <c r="D4621" s="4" t="s">
        <v>97</v>
      </c>
      <c r="E4621" s="4" t="str">
        <f>IF(COUNTIF($E$2:E4620,"Begin: " &amp; C4621 &amp; "-" &amp; D4621 &amp; "-" &amp; H4621)=0,"Begin: " &amp; C4621 &amp; "-" &amp; D4621 &amp; "-" &amp; H4621,IF((C4621 &amp; "-" &amp; D4621 &amp; "-" &amp; H4621)&lt;&gt;(C4622 &amp; "-" &amp; D4622 &amp; "-" &amp; H4622),"End: " &amp; C4621 &amp; "-" &amp; D4621 &amp; "-" &amp; H4621,""))</f>
        <v/>
      </c>
      <c r="F4621" s="4" t="str">
        <f t="shared" si="1059"/>
        <v>Wall Street Journal-Unemployment Rate-08-2019</v>
      </c>
      <c r="G4621" s="7">
        <v>43687</v>
      </c>
      <c r="H4621" s="7" t="str">
        <f t="shared" si="1060"/>
        <v>08-2019</v>
      </c>
      <c r="I4621" s="7" t="str">
        <f t="shared" ca="1" si="1061"/>
        <v>Wall Street Journal: BofA-Unemployment Rate-08-2019</v>
      </c>
      <c r="J4621" s="4" t="str">
        <f t="shared" ca="1" si="1062"/>
        <v>Unemployment Rate-BofA:08-2019</v>
      </c>
      <c r="K4621" t="s">
        <v>803</v>
      </c>
      <c r="CM4621">
        <v>3.7</v>
      </c>
      <c r="CO4621">
        <v>3.6</v>
      </c>
      <c r="CQ4621">
        <v>3.6</v>
      </c>
    </row>
    <row r="4622" spans="1:99" x14ac:dyDescent="0.55000000000000004">
      <c r="A4622" s="4" t="str">
        <f t="shared" ca="1" si="1057"/>
        <v>Daiwa Capital</v>
      </c>
      <c r="B4622" s="4" t="str">
        <f t="shared" si="1058"/>
        <v>Michael Moran</v>
      </c>
      <c r="C4622" s="4" t="s">
        <v>246</v>
      </c>
      <c r="D4622" s="4" t="s">
        <v>97</v>
      </c>
      <c r="E4622" s="4" t="str">
        <f>IF(COUNTIF($E$2:E4621,"Begin: " &amp; C4622 &amp; "-" &amp; D4622 &amp; "-" &amp; H4622)=0,"Begin: " &amp; C4622 &amp; "-" &amp; D4622 &amp; "-" &amp; H4622,IF((C4622 &amp; "-" &amp; D4622 &amp; "-" &amp; H4622)&lt;&gt;(C4623 &amp; "-" &amp; D4623 &amp; "-" &amp; H4623),"End: " &amp; C4622 &amp; "-" &amp; D4622 &amp; "-" &amp; H4622,""))</f>
        <v/>
      </c>
      <c r="F4622" s="4" t="str">
        <f t="shared" si="1059"/>
        <v>Wall Street Journal-Unemployment Rate-08-2019</v>
      </c>
      <c r="G4622" s="7">
        <v>43687</v>
      </c>
      <c r="H4622" s="7" t="str">
        <f t="shared" si="1060"/>
        <v>08-2019</v>
      </c>
      <c r="I4622" s="7" t="str">
        <f t="shared" ca="1" si="1061"/>
        <v>Wall Street Journal: Daiwa Capital-Unemployment Rate-08-2019</v>
      </c>
      <c r="J4622" s="4" t="str">
        <f t="shared" ca="1" si="1062"/>
        <v>Unemployment Rate-Daiwa Capital:08-2019</v>
      </c>
      <c r="K4622" t="s">
        <v>438</v>
      </c>
      <c r="CM4622">
        <v>3.8</v>
      </c>
      <c r="CO4622">
        <v>3.9</v>
      </c>
      <c r="CQ4622">
        <v>4.3</v>
      </c>
      <c r="CS4622">
        <v>4.7</v>
      </c>
      <c r="CU4622">
        <v>5.0999999999999996</v>
      </c>
    </row>
    <row r="4623" spans="1:99" x14ac:dyDescent="0.55000000000000004">
      <c r="A4623" s="4" t="str">
        <f t="shared" ca="1" si="1057"/>
        <v>National Association of Manufacturers</v>
      </c>
      <c r="B4623" s="4" t="str">
        <f t="shared" si="1058"/>
        <v>Chad Moutray*</v>
      </c>
      <c r="C4623" s="4" t="s">
        <v>246</v>
      </c>
      <c r="D4623" s="4" t="s">
        <v>97</v>
      </c>
      <c r="E4623" s="4" t="str">
        <f>IF(COUNTIF($E$2:E4622,"Begin: " &amp; C4623 &amp; "-" &amp; D4623 &amp; "-" &amp; H4623)=0,"Begin: " &amp; C4623 &amp; "-" &amp; D4623 &amp; "-" &amp; H4623,IF((C4623 &amp; "-" &amp; D4623 &amp; "-" &amp; H4623)&lt;&gt;(C4624 &amp; "-" &amp; D4624 &amp; "-" &amp; H4624),"End: " &amp; C4623 &amp; "-" &amp; D4623 &amp; "-" &amp; H4623,""))</f>
        <v/>
      </c>
      <c r="F4623" s="4" t="str">
        <f t="shared" si="1059"/>
        <v>Wall Street Journal-Unemployment Rate-08-2019</v>
      </c>
      <c r="G4623" s="7">
        <v>43687</v>
      </c>
      <c r="H4623" s="7" t="str">
        <f t="shared" si="1060"/>
        <v>08-2019</v>
      </c>
      <c r="I4623" s="7" t="str">
        <f t="shared" ca="1" si="1061"/>
        <v>Wall Street Journal: National Association of Manufacturers-Unemployment Rate-08-2019</v>
      </c>
      <c r="J4623" s="4" t="str">
        <f t="shared" ca="1" si="1062"/>
        <v>Unemployment Rate-National Association of Manufacturers:08-2019</v>
      </c>
      <c r="K4623" t="s">
        <v>842</v>
      </c>
    </row>
    <row r="4624" spans="1:99" x14ac:dyDescent="0.55000000000000004">
      <c r="A4624" s="4" t="str">
        <f t="shared" ca="1" si="1057"/>
        <v>Naroff Economics</v>
      </c>
      <c r="B4624" s="4" t="str">
        <f t="shared" si="1058"/>
        <v>Joel Naroff</v>
      </c>
      <c r="C4624" s="4" t="s">
        <v>246</v>
      </c>
      <c r="D4624" s="4" t="s">
        <v>97</v>
      </c>
      <c r="E4624" s="4" t="str">
        <f>IF(COUNTIF($E$2:E4623,"Begin: " &amp; C4624 &amp; "-" &amp; D4624 &amp; "-" &amp; H4624)=0,"Begin: " &amp; C4624 &amp; "-" &amp; D4624 &amp; "-" &amp; H4624,IF((C4624 &amp; "-" &amp; D4624 &amp; "-" &amp; H4624)&lt;&gt;(C4625 &amp; "-" &amp; D4625 &amp; "-" &amp; H4625),"End: " &amp; C4624 &amp; "-" &amp; D4624 &amp; "-" &amp; H4624,""))</f>
        <v/>
      </c>
      <c r="F4624" s="4" t="str">
        <f t="shared" si="1059"/>
        <v>Wall Street Journal-Unemployment Rate-08-2019</v>
      </c>
      <c r="G4624" s="7">
        <v>43687</v>
      </c>
      <c r="H4624" s="7" t="str">
        <f t="shared" si="1060"/>
        <v>08-2019</v>
      </c>
      <c r="I4624" s="7" t="str">
        <f t="shared" ca="1" si="1061"/>
        <v>Wall Street Journal: Naroff Economics-Unemployment Rate-08-2019</v>
      </c>
      <c r="J4624" s="4" t="str">
        <f t="shared" ca="1" si="1062"/>
        <v>Unemployment Rate-Naroff Economics:08-2019</v>
      </c>
      <c r="K4624" t="s">
        <v>440</v>
      </c>
      <c r="CM4624">
        <v>3.8</v>
      </c>
      <c r="CO4624">
        <v>4</v>
      </c>
      <c r="CQ4624">
        <v>4.7</v>
      </c>
      <c r="CS4624">
        <v>5</v>
      </c>
      <c r="CU4624">
        <v>4.7</v>
      </c>
    </row>
    <row r="4625" spans="1:99" x14ac:dyDescent="0.55000000000000004">
      <c r="A4625" s="4" t="str">
        <f t="shared" ca="1" si="1057"/>
        <v>MacroEcon Global Advisors</v>
      </c>
      <c r="B4625" s="4" t="str">
        <f t="shared" si="1058"/>
        <v>Mark Nielson*</v>
      </c>
      <c r="C4625" s="4" t="s">
        <v>246</v>
      </c>
      <c r="D4625" s="4" t="s">
        <v>97</v>
      </c>
      <c r="E4625" s="4" t="str">
        <f>IF(COUNTIF($E$2:E4624,"Begin: " &amp; C4625 &amp; "-" &amp; D4625 &amp; "-" &amp; H4625)=0,"Begin: " &amp; C4625 &amp; "-" &amp; D4625 &amp; "-" &amp; H4625,IF((C4625 &amp; "-" &amp; D4625 &amp; "-" &amp; H4625)&lt;&gt;(C4626 &amp; "-" &amp; D4626 &amp; "-" &amp; H4626),"End: " &amp; C4625 &amp; "-" &amp; D4625 &amp; "-" &amp; H4625,""))</f>
        <v/>
      </c>
      <c r="F4625" s="4" t="str">
        <f t="shared" si="1059"/>
        <v>Wall Street Journal-Unemployment Rate-08-2019</v>
      </c>
      <c r="G4625" s="7">
        <v>43687</v>
      </c>
      <c r="H4625" s="7" t="str">
        <f t="shared" si="1060"/>
        <v>08-2019</v>
      </c>
      <c r="I4625" s="7" t="str">
        <f t="shared" ca="1" si="1061"/>
        <v>Wall Street Journal: MacroEcon Global Advisors-Unemployment Rate-08-2019</v>
      </c>
      <c r="J4625" s="4" t="str">
        <f t="shared" ca="1" si="1062"/>
        <v>Unemployment Rate-MacroEcon Global Advisors:08-2019</v>
      </c>
      <c r="K4625" t="s">
        <v>835</v>
      </c>
    </row>
    <row r="4626" spans="1:99" x14ac:dyDescent="0.55000000000000004">
      <c r="A4626" s="4" t="str">
        <f t="shared" ca="1" si="1057"/>
        <v>Corelogic</v>
      </c>
      <c r="B4626" s="4" t="str">
        <f t="shared" si="1058"/>
        <v>Frank Nothaft</v>
      </c>
      <c r="C4626" s="4" t="s">
        <v>246</v>
      </c>
      <c r="D4626" s="4" t="s">
        <v>97</v>
      </c>
      <c r="E4626" s="4" t="str">
        <f>IF(COUNTIF($E$2:E4625,"Begin: " &amp; C4626 &amp; "-" &amp; D4626 &amp; "-" &amp; H4626)=0,"Begin: " &amp; C4626 &amp; "-" &amp; D4626 &amp; "-" &amp; H4626,IF((C4626 &amp; "-" &amp; D4626 &amp; "-" &amp; H4626)&lt;&gt;(C4627 &amp; "-" &amp; D4627 &amp; "-" &amp; H4627),"End: " &amp; C4626 &amp; "-" &amp; D4626 &amp; "-" &amp; H4626,""))</f>
        <v/>
      </c>
      <c r="F4626" s="4" t="str">
        <f t="shared" si="1059"/>
        <v>Wall Street Journal-Unemployment Rate-08-2019</v>
      </c>
      <c r="G4626" s="7">
        <v>43687</v>
      </c>
      <c r="H4626" s="7" t="str">
        <f t="shared" si="1060"/>
        <v>08-2019</v>
      </c>
      <c r="I4626" s="7" t="str">
        <f t="shared" ca="1" si="1061"/>
        <v>Wall Street Journal: Corelogic-Unemployment Rate-08-2019</v>
      </c>
      <c r="J4626" s="4" t="str">
        <f t="shared" ca="1" si="1062"/>
        <v>Unemployment Rate-Corelogic:08-2019</v>
      </c>
      <c r="K4626" t="s">
        <v>752</v>
      </c>
      <c r="CM4626">
        <v>3.6</v>
      </c>
      <c r="CO4626">
        <v>3.7</v>
      </c>
      <c r="CQ4626">
        <v>3.8</v>
      </c>
      <c r="CS4626">
        <v>3.9</v>
      </c>
      <c r="CU4626">
        <v>4</v>
      </c>
    </row>
    <row r="4627" spans="1:99" x14ac:dyDescent="0.55000000000000004">
      <c r="A4627" s="4" t="str">
        <f t="shared" ca="1" si="1057"/>
        <v>High Frequency Economics</v>
      </c>
      <c r="B4627" s="4" t="str">
        <f t="shared" si="1058"/>
        <v>Jim O'Sullivan</v>
      </c>
      <c r="C4627" s="4" t="s">
        <v>246</v>
      </c>
      <c r="D4627" s="4" t="s">
        <v>97</v>
      </c>
      <c r="E4627" s="4" t="str">
        <f>IF(COUNTIF($E$2:E4626,"Begin: " &amp; C4627 &amp; "-" &amp; D4627 &amp; "-" &amp; H4627)=0,"Begin: " &amp; C4627 &amp; "-" &amp; D4627 &amp; "-" &amp; H4627,IF((C4627 &amp; "-" &amp; D4627 &amp; "-" &amp; H4627)&lt;&gt;(C4628 &amp; "-" &amp; D4628 &amp; "-" &amp; H4628),"End: " &amp; C4627 &amp; "-" &amp; D4627 &amp; "-" &amp; H4627,""))</f>
        <v/>
      </c>
      <c r="F4627" s="4" t="str">
        <f t="shared" si="1059"/>
        <v>Wall Street Journal-Unemployment Rate-08-2019</v>
      </c>
      <c r="G4627" s="7">
        <v>43687</v>
      </c>
      <c r="H4627" s="7" t="str">
        <f t="shared" si="1060"/>
        <v>08-2019</v>
      </c>
      <c r="I4627" s="7" t="str">
        <f t="shared" ca="1" si="1061"/>
        <v>Wall Street Journal: High Frequency Economics-Unemployment Rate-08-2019</v>
      </c>
      <c r="J4627" s="4" t="str">
        <f t="shared" ca="1" si="1062"/>
        <v>Unemployment Rate-High Frequency Economics:08-2019</v>
      </c>
      <c r="K4627" t="s">
        <v>227</v>
      </c>
      <c r="CM4627">
        <v>3.5</v>
      </c>
      <c r="CO4627">
        <v>3.5</v>
      </c>
      <c r="CQ4627">
        <v>3.5</v>
      </c>
    </row>
    <row r="4628" spans="1:99" x14ac:dyDescent="0.55000000000000004">
      <c r="A4628" s="4" t="str">
        <f t="shared" ca="1" si="1057"/>
        <v>Stifel, Nicoulas and Company, Incorporated (formerly Sterne Agee)</v>
      </c>
      <c r="B4628" s="4" t="str">
        <f t="shared" si="1058"/>
        <v>Lindsey Piegza</v>
      </c>
      <c r="C4628" s="4" t="s">
        <v>246</v>
      </c>
      <c r="D4628" s="4" t="s">
        <v>97</v>
      </c>
      <c r="E4628" s="4" t="str">
        <f>IF(COUNTIF($E$2:E4627,"Begin: " &amp; C4628 &amp; "-" &amp; D4628 &amp; "-" &amp; H4628)=0,"Begin: " &amp; C4628 &amp; "-" &amp; D4628 &amp; "-" &amp; H4628,IF((C4628 &amp; "-" &amp; D4628 &amp; "-" &amp; H4628)&lt;&gt;(C4629 &amp; "-" &amp; D4629 &amp; "-" &amp; H4629),"End: " &amp; C4628 &amp; "-" &amp; D4628 &amp; "-" &amp; H4628,""))</f>
        <v/>
      </c>
      <c r="F4628" s="4" t="str">
        <f t="shared" si="1059"/>
        <v>Wall Street Journal-Unemployment Rate-08-2019</v>
      </c>
      <c r="G4628" s="7">
        <v>43687</v>
      </c>
      <c r="H4628" s="7" t="str">
        <f t="shared" si="1060"/>
        <v>08-2019</v>
      </c>
      <c r="I4628" s="7" t="str">
        <f t="shared" ca="1" si="1061"/>
        <v>Wall Street Journal: Stifel, Nicoulas and Company, Incorporated (formerly Sterne Agee)-Unemployment Rate-08-2019</v>
      </c>
      <c r="J4628" s="4" t="str">
        <f t="shared" ca="1" si="1062"/>
        <v>Unemployment Rate-Stifel, Nicoulas and Company, Incorporated (formerly Sterne Agee):08-2019</v>
      </c>
      <c r="K4628" t="s">
        <v>675</v>
      </c>
      <c r="CM4628">
        <v>3.6</v>
      </c>
      <c r="CO4628">
        <v>3.7</v>
      </c>
      <c r="CQ4628">
        <v>3.7</v>
      </c>
    </row>
    <row r="4629" spans="1:99" x14ac:dyDescent="0.55000000000000004">
      <c r="A4629" s="4" t="str">
        <f t="shared" ca="1" si="1057"/>
        <v>Macroeconomic Advisers</v>
      </c>
      <c r="B4629" s="4" t="str">
        <f t="shared" si="1058"/>
        <v>Dr. Joel Prakken/ Chris Varvares</v>
      </c>
      <c r="C4629" s="4" t="s">
        <v>246</v>
      </c>
      <c r="D4629" s="4" t="s">
        <v>97</v>
      </c>
      <c r="E4629" s="4" t="str">
        <f>IF(COUNTIF($E$2:E4628,"Begin: " &amp; C4629 &amp; "-" &amp; D4629 &amp; "-" &amp; H4629)=0,"Begin: " &amp; C4629 &amp; "-" &amp; D4629 &amp; "-" &amp; H4629,IF((C4629 &amp; "-" &amp; D4629 &amp; "-" &amp; H4629)&lt;&gt;(C4630 &amp; "-" &amp; D4630 &amp; "-" &amp; H4630),"End: " &amp; C4629 &amp; "-" &amp; D4629 &amp; "-" &amp; H4629,""))</f>
        <v/>
      </c>
      <c r="F4629" s="4" t="str">
        <f t="shared" si="1059"/>
        <v>Wall Street Journal-Unemployment Rate-08-2019</v>
      </c>
      <c r="G4629" s="7">
        <v>43687</v>
      </c>
      <c r="H4629" s="7" t="str">
        <f t="shared" si="1060"/>
        <v>08-2019</v>
      </c>
      <c r="I4629" s="7" t="str">
        <f t="shared" ca="1" si="1061"/>
        <v>Wall Street Journal: Macroeconomic Advisers-Unemployment Rate-08-2019</v>
      </c>
      <c r="J4629" s="4" t="str">
        <f t="shared" ca="1" si="1062"/>
        <v>Unemployment Rate-Macroeconomic Advisers:08-2019</v>
      </c>
      <c r="K4629" t="s">
        <v>228</v>
      </c>
      <c r="CM4629">
        <v>3.5</v>
      </c>
      <c r="CO4629">
        <v>3.4</v>
      </c>
      <c r="CQ4629">
        <v>3.3</v>
      </c>
      <c r="CS4629">
        <v>3.3</v>
      </c>
      <c r="CU4629">
        <v>3.4</v>
      </c>
    </row>
    <row r="4630" spans="1:99" x14ac:dyDescent="0.55000000000000004">
      <c r="A4630" s="4" t="str">
        <f t="shared" ca="1" si="1057"/>
        <v>Ameriprise Financial</v>
      </c>
      <c r="B4630" s="4" t="str">
        <f t="shared" si="1058"/>
        <v>Russell Price</v>
      </c>
      <c r="C4630" s="4" t="s">
        <v>246</v>
      </c>
      <c r="D4630" s="4" t="s">
        <v>97</v>
      </c>
      <c r="E4630" s="4" t="str">
        <f>IF(COUNTIF($E$2:E4629,"Begin: " &amp; C4630 &amp; "-" &amp; D4630 &amp; "-" &amp; H4630)=0,"Begin: " &amp; C4630 &amp; "-" &amp; D4630 &amp; "-" &amp; H4630,IF((C4630 &amp; "-" &amp; D4630 &amp; "-" &amp; H4630)&lt;&gt;(C4631 &amp; "-" &amp; D4631 &amp; "-" &amp; H4631),"End: " &amp; C4630 &amp; "-" &amp; D4630 &amp; "-" &amp; H4630,""))</f>
        <v/>
      </c>
      <c r="F4630" s="4" t="str">
        <f t="shared" si="1059"/>
        <v>Wall Street Journal-Unemployment Rate-08-2019</v>
      </c>
      <c r="G4630" s="7">
        <v>43687</v>
      </c>
      <c r="H4630" s="7" t="str">
        <f t="shared" si="1060"/>
        <v>08-2019</v>
      </c>
      <c r="I4630" s="7" t="str">
        <f t="shared" ca="1" si="1061"/>
        <v>Wall Street Journal: Ameriprise Financial-Unemployment Rate-08-2019</v>
      </c>
      <c r="J4630" s="4" t="str">
        <f t="shared" ca="1" si="1062"/>
        <v>Unemployment Rate-Ameriprise Financial:08-2019</v>
      </c>
      <c r="K4630" t="s">
        <v>441</v>
      </c>
      <c r="CM4630">
        <v>3.6</v>
      </c>
      <c r="CO4630">
        <v>3.7</v>
      </c>
      <c r="CQ4630">
        <v>3.7</v>
      </c>
      <c r="CS4630">
        <v>3.8</v>
      </c>
      <c r="CU4630">
        <v>3.9</v>
      </c>
    </row>
    <row r="4631" spans="1:99" x14ac:dyDescent="0.55000000000000004">
      <c r="A4631" s="4" t="str">
        <f t="shared" ca="1" si="1057"/>
        <v>Eaton Corp.</v>
      </c>
      <c r="B4631" s="4" t="str">
        <f t="shared" si="1058"/>
        <v>Arun Raha*</v>
      </c>
      <c r="C4631" s="4" t="s">
        <v>246</v>
      </c>
      <c r="D4631" s="4" t="s">
        <v>97</v>
      </c>
      <c r="E4631" s="4" t="str">
        <f>IF(COUNTIF($E$2:E4630,"Begin: " &amp; C4631 &amp; "-" &amp; D4631 &amp; "-" &amp; H4631)=0,"Begin: " &amp; C4631 &amp; "-" &amp; D4631 &amp; "-" &amp; H4631,IF((C4631 &amp; "-" &amp; D4631 &amp; "-" &amp; H4631)&lt;&gt;(C4632 &amp; "-" &amp; D4632 &amp; "-" &amp; H4632),"End: " &amp; C4631 &amp; "-" &amp; D4631 &amp; "-" &amp; H4631,""))</f>
        <v/>
      </c>
      <c r="F4631" s="4" t="str">
        <f t="shared" si="1059"/>
        <v>Wall Street Journal-Unemployment Rate-08-2019</v>
      </c>
      <c r="G4631" s="7">
        <v>43687</v>
      </c>
      <c r="H4631" s="7" t="str">
        <f t="shared" si="1060"/>
        <v>08-2019</v>
      </c>
      <c r="I4631" s="7" t="str">
        <f t="shared" ca="1" si="1061"/>
        <v>Wall Street Journal: Eaton Corp.-Unemployment Rate-08-2019</v>
      </c>
      <c r="J4631" s="4" t="str">
        <f t="shared" ca="1" si="1062"/>
        <v>Unemployment Rate-Eaton Corp.:08-2019</v>
      </c>
      <c r="K4631" t="s">
        <v>823</v>
      </c>
    </row>
    <row r="4632" spans="1:99" x14ac:dyDescent="0.55000000000000004">
      <c r="A4632" s="4" t="str">
        <f t="shared" ca="1" si="1057"/>
        <v>Point Loma Nazarene University</v>
      </c>
      <c r="B4632" s="4" t="str">
        <f t="shared" si="1058"/>
        <v>Lynn Reaser</v>
      </c>
      <c r="C4632" s="4" t="s">
        <v>246</v>
      </c>
      <c r="D4632" s="4" t="s">
        <v>97</v>
      </c>
      <c r="E4632" s="4" t="str">
        <f>IF(COUNTIF($E$2:E4631,"Begin: " &amp; C4632 &amp; "-" &amp; D4632 &amp; "-" &amp; H4632)=0,"Begin: " &amp; C4632 &amp; "-" &amp; D4632 &amp; "-" &amp; H4632,IF((C4632 &amp; "-" &amp; D4632 &amp; "-" &amp; H4632)&lt;&gt;(C4633 &amp; "-" &amp; D4633 &amp; "-" &amp; H4633),"End: " &amp; C4632 &amp; "-" &amp; D4632 &amp; "-" &amp; H4632,""))</f>
        <v/>
      </c>
      <c r="F4632" s="4" t="str">
        <f t="shared" si="1059"/>
        <v>Wall Street Journal-Unemployment Rate-08-2019</v>
      </c>
      <c r="G4632" s="7">
        <v>43687</v>
      </c>
      <c r="H4632" s="7" t="str">
        <f t="shared" si="1060"/>
        <v>08-2019</v>
      </c>
      <c r="I4632" s="7" t="str">
        <f t="shared" ca="1" si="1061"/>
        <v>Wall Street Journal: Point Loma Nazarene University-Unemployment Rate-08-2019</v>
      </c>
      <c r="J4632" s="4" t="str">
        <f t="shared" ca="1" si="1062"/>
        <v>Unemployment Rate-Point Loma Nazarene University:08-2019</v>
      </c>
      <c r="K4632" t="s">
        <v>658</v>
      </c>
      <c r="CM4632">
        <v>3.5</v>
      </c>
      <c r="CO4632">
        <v>3.6</v>
      </c>
      <c r="CQ4632">
        <v>3.6</v>
      </c>
      <c r="CS4632">
        <v>3.7</v>
      </c>
      <c r="CU4632">
        <v>3.8</v>
      </c>
    </row>
    <row r="4633" spans="1:99" x14ac:dyDescent="0.55000000000000004">
      <c r="A4633" s="4" t="str">
        <f t="shared" ca="1" si="1057"/>
        <v>Deutsche Bank</v>
      </c>
      <c r="B4633" s="4" t="str">
        <f t="shared" si="1058"/>
        <v>Brett Ryan/Matthew Luzzetti</v>
      </c>
      <c r="C4633" s="4" t="s">
        <v>246</v>
      </c>
      <c r="D4633" s="4" t="s">
        <v>97</v>
      </c>
      <c r="E4633" s="4" t="str">
        <f>IF(COUNTIF($E$2:E4632,"Begin: " &amp; C4633 &amp; "-" &amp; D4633 &amp; "-" &amp; H4633)=0,"Begin: " &amp; C4633 &amp; "-" &amp; D4633 &amp; "-" &amp; H4633,IF((C4633 &amp; "-" &amp; D4633 &amp; "-" &amp; H4633)&lt;&gt;(C4634 &amp; "-" &amp; D4634 &amp; "-" &amp; H4634),"End: " &amp; C4633 &amp; "-" &amp; D4633 &amp; "-" &amp; H4633,""))</f>
        <v/>
      </c>
      <c r="F4633" s="4" t="str">
        <f t="shared" si="1059"/>
        <v>Wall Street Journal-Unemployment Rate-08-2019</v>
      </c>
      <c r="G4633" s="7">
        <v>43687</v>
      </c>
      <c r="H4633" s="7" t="str">
        <f t="shared" si="1060"/>
        <v>08-2019</v>
      </c>
      <c r="I4633" s="7" t="str">
        <f t="shared" ca="1" si="1061"/>
        <v>Wall Street Journal: Deutsche Bank-Unemployment Rate-08-2019</v>
      </c>
      <c r="J4633" s="4" t="str">
        <f t="shared" ca="1" si="1062"/>
        <v>Unemployment Rate-Deutsche Bank:08-2019</v>
      </c>
      <c r="K4633" t="s">
        <v>804</v>
      </c>
      <c r="CM4633">
        <v>3.9</v>
      </c>
      <c r="CO4633">
        <v>3.9</v>
      </c>
      <c r="CQ4633">
        <v>3.8</v>
      </c>
      <c r="CS4633">
        <v>3.8</v>
      </c>
      <c r="CU4633">
        <v>3.9</v>
      </c>
    </row>
    <row r="4634" spans="1:99" x14ac:dyDescent="0.55000000000000004">
      <c r="A4634" s="4" t="str">
        <f t="shared" ca="1" si="1057"/>
        <v>Prestige Economics LLC</v>
      </c>
      <c r="B4634" s="4" t="str">
        <f t="shared" si="1058"/>
        <v>Jason Schenker*</v>
      </c>
      <c r="C4634" s="4" t="s">
        <v>246</v>
      </c>
      <c r="D4634" s="4" t="s">
        <v>97</v>
      </c>
      <c r="E4634" s="4" t="str">
        <f>IF(COUNTIF($E$2:E4633,"Begin: " &amp; C4634 &amp; "-" &amp; D4634 &amp; "-" &amp; H4634)=0,"Begin: " &amp; C4634 &amp; "-" &amp; D4634 &amp; "-" &amp; H4634,IF((C4634 &amp; "-" &amp; D4634 &amp; "-" &amp; H4634)&lt;&gt;(C4635 &amp; "-" &amp; D4635 &amp; "-" &amp; H4635),"End: " &amp; C4634 &amp; "-" &amp; D4634 &amp; "-" &amp; H4634,""))</f>
        <v/>
      </c>
      <c r="F4634" s="4" t="str">
        <f t="shared" si="1059"/>
        <v>Wall Street Journal-Unemployment Rate-08-2019</v>
      </c>
      <c r="G4634" s="7">
        <v>43687</v>
      </c>
      <c r="H4634" s="7" t="str">
        <f t="shared" si="1060"/>
        <v>08-2019</v>
      </c>
      <c r="I4634" s="7" t="str">
        <f t="shared" ca="1" si="1061"/>
        <v>Wall Street Journal: Prestige Economics LLC-Unemployment Rate-08-2019</v>
      </c>
      <c r="J4634" s="4" t="str">
        <f t="shared" ca="1" si="1062"/>
        <v>Unemployment Rate-Prestige Economics LLC:08-2019</v>
      </c>
      <c r="K4634" t="s">
        <v>824</v>
      </c>
    </row>
    <row r="4635" spans="1:99" x14ac:dyDescent="0.55000000000000004">
      <c r="A4635" s="4" t="str">
        <f t="shared" ca="1" si="1057"/>
        <v>Pantheon Macroeconomics</v>
      </c>
      <c r="B4635" s="4" t="str">
        <f t="shared" si="1058"/>
        <v>Ian Shepherdson*</v>
      </c>
      <c r="C4635" s="4" t="s">
        <v>246</v>
      </c>
      <c r="D4635" s="4" t="s">
        <v>97</v>
      </c>
      <c r="E4635" s="4" t="str">
        <f>IF(COUNTIF($E$2:E4634,"Begin: " &amp; C4635 &amp; "-" &amp; D4635 &amp; "-" &amp; H4635)=0,"Begin: " &amp; C4635 &amp; "-" &amp; D4635 &amp; "-" &amp; H4635,IF((C4635 &amp; "-" &amp; D4635 &amp; "-" &amp; H4635)&lt;&gt;(C4636 &amp; "-" &amp; D4636 &amp; "-" &amp; H4636),"End: " &amp; C4635 &amp; "-" &amp; D4635 &amp; "-" &amp; H4635,""))</f>
        <v/>
      </c>
      <c r="F4635" s="4" t="str">
        <f t="shared" si="1059"/>
        <v>Wall Street Journal-Unemployment Rate-08-2019</v>
      </c>
      <c r="G4635" s="7">
        <v>43687</v>
      </c>
      <c r="H4635" s="7" t="str">
        <f t="shared" si="1060"/>
        <v>08-2019</v>
      </c>
      <c r="I4635" s="7" t="str">
        <f t="shared" ca="1" si="1061"/>
        <v>Wall Street Journal: Pantheon Macroeconomics-Unemployment Rate-08-2019</v>
      </c>
      <c r="J4635" s="4" t="str">
        <f t="shared" ca="1" si="1062"/>
        <v>Unemployment Rate-Pantheon Macroeconomics:08-2019</v>
      </c>
      <c r="K4635" t="s">
        <v>825</v>
      </c>
    </row>
    <row r="4636" spans="1:99" x14ac:dyDescent="0.55000000000000004">
      <c r="A4636" s="4" t="str">
        <f t="shared" ca="1" si="1057"/>
        <v>Decision Economics, Inc.</v>
      </c>
      <c r="B4636" s="4" t="str">
        <f t="shared" si="1058"/>
        <v>Allen Sinai</v>
      </c>
      <c r="C4636" s="4" t="s">
        <v>246</v>
      </c>
      <c r="D4636" s="4" t="s">
        <v>97</v>
      </c>
      <c r="E4636" s="4" t="str">
        <f>IF(COUNTIF($E$2:E4635,"Begin: " &amp; C4636 &amp; "-" &amp; D4636 &amp; "-" &amp; H4636)=0,"Begin: " &amp; C4636 &amp; "-" &amp; D4636 &amp; "-" &amp; H4636,IF((C4636 &amp; "-" &amp; D4636 &amp; "-" &amp; H4636)&lt;&gt;(C4637 &amp; "-" &amp; D4637 &amp; "-" &amp; H4637),"End: " &amp; C4636 &amp; "-" &amp; D4636 &amp; "-" &amp; H4636,""))</f>
        <v/>
      </c>
      <c r="F4636" s="4" t="str">
        <f t="shared" si="1059"/>
        <v>Wall Street Journal-Unemployment Rate-08-2019</v>
      </c>
      <c r="G4636" s="7">
        <v>43687</v>
      </c>
      <c r="H4636" s="7" t="str">
        <f t="shared" si="1060"/>
        <v>08-2019</v>
      </c>
      <c r="I4636" s="7" t="str">
        <f t="shared" ca="1" si="1061"/>
        <v>Wall Street Journal: Decision Economics, Inc.-Unemployment Rate-08-2019</v>
      </c>
      <c r="J4636" s="4" t="str">
        <f t="shared" ca="1" si="1062"/>
        <v>Unemployment Rate-Decision Economics, Inc.:08-2019</v>
      </c>
      <c r="K4636" t="s">
        <v>233</v>
      </c>
      <c r="CM4636">
        <v>3.4</v>
      </c>
      <c r="CO4636">
        <v>3.5</v>
      </c>
      <c r="CQ4636">
        <v>3.6</v>
      </c>
      <c r="CS4636">
        <v>3.8</v>
      </c>
      <c r="CU4636">
        <v>4</v>
      </c>
    </row>
    <row r="4637" spans="1:99" x14ac:dyDescent="0.55000000000000004">
      <c r="A4637" s="4" t="str">
        <f t="shared" ca="1" si="1057"/>
        <v>Parsec Financial</v>
      </c>
      <c r="B4637" s="4" t="str">
        <f t="shared" si="1058"/>
        <v>James F. Smith</v>
      </c>
      <c r="C4637" s="4" t="s">
        <v>246</v>
      </c>
      <c r="D4637" s="4" t="s">
        <v>97</v>
      </c>
      <c r="E4637" s="4" t="str">
        <f>IF(COUNTIF($E$2:E4636,"Begin: " &amp; C4637 &amp; "-" &amp; D4637 &amp; "-" &amp; H4637)=0,"Begin: " &amp; C4637 &amp; "-" &amp; D4637 &amp; "-" &amp; H4637,IF((C4637 &amp; "-" &amp; D4637 &amp; "-" &amp; H4637)&lt;&gt;(C4638 &amp; "-" &amp; D4638 &amp; "-" &amp; H4638),"End: " &amp; C4637 &amp; "-" &amp; D4637 &amp; "-" &amp; H4637,""))</f>
        <v/>
      </c>
      <c r="F4637" s="4" t="str">
        <f t="shared" si="1059"/>
        <v>Wall Street Journal-Unemployment Rate-08-2019</v>
      </c>
      <c r="G4637" s="7">
        <v>43687</v>
      </c>
      <c r="H4637" s="7" t="str">
        <f t="shared" si="1060"/>
        <v>08-2019</v>
      </c>
      <c r="I4637" s="7" t="str">
        <f t="shared" ca="1" si="1061"/>
        <v>Wall Street Journal: Parsec Financial-Unemployment Rate-08-2019</v>
      </c>
      <c r="J4637" s="4" t="str">
        <f t="shared" ca="1" si="1062"/>
        <v>Unemployment Rate-Parsec Financial:08-2019</v>
      </c>
      <c r="K4637" t="s">
        <v>234</v>
      </c>
      <c r="CM4637">
        <v>3.4</v>
      </c>
      <c r="CO4637">
        <v>3.2</v>
      </c>
      <c r="CQ4637">
        <v>3</v>
      </c>
      <c r="CS4637">
        <v>3.3</v>
      </c>
      <c r="CU4637">
        <v>3.8</v>
      </c>
    </row>
    <row r="4638" spans="1:99" x14ac:dyDescent="0.55000000000000004">
      <c r="A4638" s="4" t="str">
        <f t="shared" ca="1" si="1057"/>
        <v>Univ of Central FL</v>
      </c>
      <c r="B4638" s="4" t="str">
        <f t="shared" si="1058"/>
        <v>Sean M. Snaith*</v>
      </c>
      <c r="C4638" s="4" t="s">
        <v>246</v>
      </c>
      <c r="D4638" s="4" t="s">
        <v>97</v>
      </c>
      <c r="E4638" s="4" t="str">
        <f>IF(COUNTIF($E$2:E4637,"Begin: " &amp; C4638 &amp; "-" &amp; D4638 &amp; "-" &amp; H4638)=0,"Begin: " &amp; C4638 &amp; "-" &amp; D4638 &amp; "-" &amp; H4638,IF((C4638 &amp; "-" &amp; D4638 &amp; "-" &amp; H4638)&lt;&gt;(C4639 &amp; "-" &amp; D4639 &amp; "-" &amp; H4639),"End: " &amp; C4638 &amp; "-" &amp; D4638 &amp; "-" &amp; H4638,""))</f>
        <v/>
      </c>
      <c r="F4638" s="4" t="str">
        <f t="shared" si="1059"/>
        <v>Wall Street Journal-Unemployment Rate-08-2019</v>
      </c>
      <c r="G4638" s="7">
        <v>43687</v>
      </c>
      <c r="H4638" s="7" t="str">
        <f t="shared" si="1060"/>
        <v>08-2019</v>
      </c>
      <c r="I4638" s="7" t="str">
        <f t="shared" ca="1" si="1061"/>
        <v>Wall Street Journal: Univ of Central FL-Unemployment Rate-08-2019</v>
      </c>
      <c r="J4638" s="4" t="str">
        <f t="shared" ca="1" si="1062"/>
        <v>Unemployment Rate-Univ of Central FL:08-2019</v>
      </c>
      <c r="K4638" t="s">
        <v>843</v>
      </c>
    </row>
    <row r="4639" spans="1:99" x14ac:dyDescent="0.55000000000000004">
      <c r="A4639" s="4" t="str">
        <f t="shared" ca="1" si="1057"/>
        <v>SS Economics</v>
      </c>
      <c r="B4639" s="4" t="str">
        <f t="shared" si="1058"/>
        <v>Sung Won Sohn</v>
      </c>
      <c r="C4639" s="4" t="s">
        <v>246</v>
      </c>
      <c r="D4639" s="4" t="s">
        <v>97</v>
      </c>
      <c r="E4639" s="4" t="str">
        <f>IF(COUNTIF($E$2:E4638,"Begin: " &amp; C4639 &amp; "-" &amp; D4639 &amp; "-" &amp; H4639)=0,"Begin: " &amp; C4639 &amp; "-" &amp; D4639 &amp; "-" &amp; H4639,IF((C4639 &amp; "-" &amp; D4639 &amp; "-" &amp; H4639)&lt;&gt;(C4640 &amp; "-" &amp; D4640 &amp; "-" &amp; H4640),"End: " &amp; C4639 &amp; "-" &amp; D4639 &amp; "-" &amp; H4639,""))</f>
        <v/>
      </c>
      <c r="F4639" s="4" t="str">
        <f t="shared" si="1059"/>
        <v>Wall Street Journal-Unemployment Rate-08-2019</v>
      </c>
      <c r="G4639" s="7">
        <v>43687</v>
      </c>
      <c r="H4639" s="7" t="str">
        <f t="shared" si="1060"/>
        <v>08-2019</v>
      </c>
      <c r="I4639" s="7" t="str">
        <f t="shared" ca="1" si="1061"/>
        <v>Wall Street Journal: SS Economics-Unemployment Rate-08-2019</v>
      </c>
      <c r="J4639" s="4" t="str">
        <f t="shared" ca="1" si="1062"/>
        <v>Unemployment Rate-SS Economics:08-2019</v>
      </c>
      <c r="K4639" t="s">
        <v>785</v>
      </c>
      <c r="CM4639">
        <v>3.6</v>
      </c>
      <c r="CO4639">
        <v>3.5</v>
      </c>
      <c r="CQ4639">
        <v>3.5</v>
      </c>
      <c r="CS4639">
        <v>3.6</v>
      </c>
      <c r="CU4639">
        <v>3.4</v>
      </c>
    </row>
    <row r="4640" spans="1:99" x14ac:dyDescent="0.55000000000000004">
      <c r="A4640" s="4" t="str">
        <f t="shared" ref="A4640:A4649" ca="1" si="1063">IF(ISERROR(IF(C4640="GIOA",INDEX(List_AnonymousForecasters,MATCH(LEFT(K4640,FIND(":",K4640,1)-1),List_IndividualForecasters,0),1),INDEX(List_FirmNamesOmega,MATCH(LEFT(K4640,FIND(":",K4640,1)-1),List_FirmNamesAlpha,0),1))),LEFT(K4640,FIND(":",K4640,1)-1),IF(C4640="GIOA",INDEX(List_AnonymousForecasters,MATCH(LEFT(K4640,FIND(":",K4640,1)-1),List_IndividualForecasters,0),1),INDEX(List_FirmNamesOmega,MATCH(LEFT(K4640,FIND(":",K4640,1)-1),List_FirmNamesAlpha,0),1)))</f>
        <v>Pierpont Securities</v>
      </c>
      <c r="B4640" s="4" t="str">
        <f t="shared" ref="B4640:B4649" si="1064">MID(K4640,FIND(":",K4640,1)+2,LEN(K4640)-FIND(":",K4640,1))</f>
        <v>Stephen Stanley</v>
      </c>
      <c r="C4640" s="4" t="s">
        <v>246</v>
      </c>
      <c r="D4640" s="4" t="s">
        <v>97</v>
      </c>
      <c r="E4640" s="4" t="str">
        <f>IF(COUNTIF($E$2:E4639,"Begin: " &amp; C4640 &amp; "-" &amp; D4640 &amp; "-" &amp; H4640)=0,"Begin: " &amp; C4640 &amp; "-" &amp; D4640 &amp; "-" &amp; H4640,IF((C4640 &amp; "-" &amp; D4640 &amp; "-" &amp; H4640)&lt;&gt;(C4641 &amp; "-" &amp; D4641 &amp; "-" &amp; H4641),"End: " &amp; C4640 &amp; "-" &amp; D4640 &amp; "-" &amp; H4640,""))</f>
        <v/>
      </c>
      <c r="F4640" s="4" t="str">
        <f t="shared" ref="F4640:F4649" si="1065">C4640 &amp; "-" &amp; D4640 &amp; "-" &amp; H4640</f>
        <v>Wall Street Journal-Unemployment Rate-08-2019</v>
      </c>
      <c r="G4640" s="7">
        <v>43687</v>
      </c>
      <c r="H4640" s="7" t="str">
        <f t="shared" ref="H4640:H4649" si="1066">TEXT(MONTH(G4640),"00") &amp; "-" &amp; TEXT(YEAR(G4640),"0000")</f>
        <v>08-2019</v>
      </c>
      <c r="I4640" s="7" t="str">
        <f t="shared" ref="I4640:I4649" ca="1" si="1067">C4640 &amp; ": " &amp; A4640 &amp; "-" &amp; D4640 &amp; "-" &amp; H4640</f>
        <v>Wall Street Journal: Pierpont Securities-Unemployment Rate-08-2019</v>
      </c>
      <c r="J4640" s="4" t="str">
        <f t="shared" ref="J4640:J4649" ca="1" si="1068">D4640 &amp; "-" &amp; A4640 &amp; ":" &amp; TEXT(MONTH(G4640),"00") &amp; "-" &amp; TEXT(YEAR(G4640),"0000")</f>
        <v>Unemployment Rate-Pierpont Securities:08-2019</v>
      </c>
      <c r="K4640" t="s">
        <v>238</v>
      </c>
      <c r="CM4640">
        <v>3.5</v>
      </c>
      <c r="CO4640">
        <v>3.5</v>
      </c>
      <c r="CQ4640">
        <v>3.4</v>
      </c>
      <c r="CS4640">
        <v>3.4</v>
      </c>
      <c r="CU4640">
        <v>3.3</v>
      </c>
    </row>
    <row r="4641" spans="1:99" x14ac:dyDescent="0.55000000000000004">
      <c r="A4641" s="4" t="str">
        <f t="shared" ca="1" si="1063"/>
        <v>Economic Analysis Associates Inc.</v>
      </c>
      <c r="B4641" s="4" t="str">
        <f t="shared" si="1064"/>
        <v>Susan M. Sterne</v>
      </c>
      <c r="C4641" s="4" t="s">
        <v>246</v>
      </c>
      <c r="D4641" s="4" t="s">
        <v>97</v>
      </c>
      <c r="E4641" s="4" t="str">
        <f>IF(COUNTIF($E$2:E4640,"Begin: " &amp; C4641 &amp; "-" &amp; D4641 &amp; "-" &amp; H4641)=0,"Begin: " &amp; C4641 &amp; "-" &amp; D4641 &amp; "-" &amp; H4641,IF((C4641 &amp; "-" &amp; D4641 &amp; "-" &amp; H4641)&lt;&gt;(C4642 &amp; "-" &amp; D4642 &amp; "-" &amp; H4642),"End: " &amp; C4641 &amp; "-" &amp; D4641 &amp; "-" &amp; H4641,""))</f>
        <v/>
      </c>
      <c r="F4641" s="4" t="str">
        <f t="shared" si="1065"/>
        <v>Wall Street Journal-Unemployment Rate-08-2019</v>
      </c>
      <c r="G4641" s="7">
        <v>43687</v>
      </c>
      <c r="H4641" s="7" t="str">
        <f t="shared" si="1066"/>
        <v>08-2019</v>
      </c>
      <c r="I4641" s="7" t="str">
        <f t="shared" ca="1" si="1067"/>
        <v>Wall Street Journal: Economic Analysis Associates Inc.-Unemployment Rate-08-2019</v>
      </c>
      <c r="J4641" s="4" t="str">
        <f t="shared" ca="1" si="1068"/>
        <v>Unemployment Rate-Economic Analysis Associates Inc.:08-2019</v>
      </c>
      <c r="K4641" t="s">
        <v>239</v>
      </c>
      <c r="CM4641">
        <v>3.6</v>
      </c>
      <c r="CO4641">
        <v>3.5</v>
      </c>
      <c r="CQ4641">
        <v>3.4</v>
      </c>
      <c r="CS4641">
        <v>3.4</v>
      </c>
      <c r="CU4641">
        <v>3.3</v>
      </c>
    </row>
    <row r="4642" spans="1:99" x14ac:dyDescent="0.55000000000000004">
      <c r="A4642" s="4" t="str">
        <f t="shared" ca="1" si="1063"/>
        <v>CSFB</v>
      </c>
      <c r="B4642" s="4" t="str">
        <f t="shared" si="1064"/>
        <v>James Sweeney</v>
      </c>
      <c r="C4642" s="4" t="s">
        <v>246</v>
      </c>
      <c r="D4642" s="4" t="s">
        <v>97</v>
      </c>
      <c r="E4642" s="4" t="str">
        <f>IF(COUNTIF($E$2:E4641,"Begin: " &amp; C4642 &amp; "-" &amp; D4642 &amp; "-" &amp; H4642)=0,"Begin: " &amp; C4642 &amp; "-" &amp; D4642 &amp; "-" &amp; H4642,IF((C4642 &amp; "-" &amp; D4642 &amp; "-" &amp; H4642)&lt;&gt;(C4643 &amp; "-" &amp; D4643 &amp; "-" &amp; H4643),"End: " &amp; C4642 &amp; "-" &amp; D4642 &amp; "-" &amp; H4642,""))</f>
        <v/>
      </c>
      <c r="F4642" s="4" t="str">
        <f t="shared" si="1065"/>
        <v>Wall Street Journal-Unemployment Rate-08-2019</v>
      </c>
      <c r="G4642" s="7">
        <v>43687</v>
      </c>
      <c r="H4642" s="7" t="str">
        <f t="shared" si="1066"/>
        <v>08-2019</v>
      </c>
      <c r="I4642" s="7" t="str">
        <f t="shared" ca="1" si="1067"/>
        <v>Wall Street Journal: CSFB-Unemployment Rate-08-2019</v>
      </c>
      <c r="J4642" s="4" t="str">
        <f t="shared" ca="1" si="1068"/>
        <v>Unemployment Rate-CSFB:08-2019</v>
      </c>
      <c r="K4642" t="s">
        <v>679</v>
      </c>
      <c r="CM4642">
        <v>3.7</v>
      </c>
      <c r="CO4642">
        <v>3.7</v>
      </c>
      <c r="CQ4642">
        <v>3.7</v>
      </c>
    </row>
    <row r="4643" spans="1:99" x14ac:dyDescent="0.55000000000000004">
      <c r="A4643" s="4" t="str">
        <f t="shared" ca="1" si="1063"/>
        <v>American Chemisty Council</v>
      </c>
      <c r="B4643" s="4" t="str">
        <f t="shared" si="1064"/>
        <v>Kevin Swift</v>
      </c>
      <c r="C4643" s="4" t="s">
        <v>246</v>
      </c>
      <c r="D4643" s="4" t="s">
        <v>97</v>
      </c>
      <c r="E4643" s="4" t="str">
        <f>IF(COUNTIF($E$2:E4642,"Begin: " &amp; C4643 &amp; "-" &amp; D4643 &amp; "-" &amp; H4643)=0,"Begin: " &amp; C4643 &amp; "-" &amp; D4643 &amp; "-" &amp; H4643,IF((C4643 &amp; "-" &amp; D4643 &amp; "-" &amp; H4643)&lt;&gt;(C4644 &amp; "-" &amp; D4644 &amp; "-" &amp; H4644),"End: " &amp; C4643 &amp; "-" &amp; D4643 &amp; "-" &amp; H4643,""))</f>
        <v/>
      </c>
      <c r="F4643" s="4" t="str">
        <f t="shared" si="1065"/>
        <v>Wall Street Journal-Unemployment Rate-08-2019</v>
      </c>
      <c r="G4643" s="7">
        <v>43687</v>
      </c>
      <c r="H4643" s="7" t="str">
        <f t="shared" si="1066"/>
        <v>08-2019</v>
      </c>
      <c r="I4643" s="7" t="str">
        <f t="shared" ca="1" si="1067"/>
        <v>Wall Street Journal: American Chemisty Council-Unemployment Rate-08-2019</v>
      </c>
      <c r="J4643" s="4" t="str">
        <f t="shared" ca="1" si="1068"/>
        <v>Unemployment Rate-American Chemisty Council:08-2019</v>
      </c>
      <c r="K4643" t="s">
        <v>443</v>
      </c>
      <c r="CM4643">
        <v>3.8</v>
      </c>
      <c r="CO4643">
        <v>4</v>
      </c>
      <c r="CQ4643">
        <v>4.3</v>
      </c>
      <c r="CS4643">
        <v>4.3</v>
      </c>
      <c r="CU4643">
        <v>4.3</v>
      </c>
    </row>
    <row r="4644" spans="1:99" x14ac:dyDescent="0.55000000000000004">
      <c r="A4644" s="4" t="str">
        <f t="shared" ca="1" si="1063"/>
        <v>Grant Thornton</v>
      </c>
      <c r="B4644" s="4" t="str">
        <f t="shared" si="1064"/>
        <v>Diane Swonk</v>
      </c>
      <c r="C4644" s="4" t="s">
        <v>246</v>
      </c>
      <c r="D4644" s="4" t="s">
        <v>97</v>
      </c>
      <c r="E4644" s="4" t="str">
        <f>IF(COUNTIF($E$2:E4643,"Begin: " &amp; C4644 &amp; "-" &amp; D4644 &amp; "-" &amp; H4644)=0,"Begin: " &amp; C4644 &amp; "-" &amp; D4644 &amp; "-" &amp; H4644,IF((C4644 &amp; "-" &amp; D4644 &amp; "-" &amp; H4644)&lt;&gt;(C4645 &amp; "-" &amp; D4645 &amp; "-" &amp; H4645),"End: " &amp; C4644 &amp; "-" &amp; D4644 &amp; "-" &amp; H4644,""))</f>
        <v/>
      </c>
      <c r="F4644" s="4" t="str">
        <f t="shared" si="1065"/>
        <v>Wall Street Journal-Unemployment Rate-08-2019</v>
      </c>
      <c r="G4644" s="7">
        <v>43687</v>
      </c>
      <c r="H4644" s="7" t="str">
        <f t="shared" si="1066"/>
        <v>08-2019</v>
      </c>
      <c r="I4644" s="7" t="str">
        <f t="shared" ca="1" si="1067"/>
        <v>Wall Street Journal: Grant Thornton-Unemployment Rate-08-2019</v>
      </c>
      <c r="J4644" s="4" t="str">
        <f t="shared" ca="1" si="1068"/>
        <v>Unemployment Rate-Grant Thornton:08-2019</v>
      </c>
      <c r="K4644" t="s">
        <v>772</v>
      </c>
      <c r="CM4644">
        <v>3.5</v>
      </c>
      <c r="CO4644">
        <v>4.4000000000000004</v>
      </c>
      <c r="CQ4644">
        <v>4.8</v>
      </c>
      <c r="CS4644">
        <v>5.2</v>
      </c>
      <c r="CU4644">
        <v>5.4</v>
      </c>
    </row>
    <row r="4645" spans="1:99" x14ac:dyDescent="0.55000000000000004">
      <c r="A4645" s="4" t="str">
        <f t="shared" ca="1" si="1063"/>
        <v>The Northern Trust</v>
      </c>
      <c r="B4645" s="4" t="str">
        <f t="shared" si="1064"/>
        <v>Carl Tannenbaum</v>
      </c>
      <c r="C4645" s="4" t="s">
        <v>246</v>
      </c>
      <c r="D4645" s="4" t="s">
        <v>97</v>
      </c>
      <c r="E4645" s="4" t="str">
        <f>IF(COUNTIF($E$2:E4644,"Begin: " &amp; C4645 &amp; "-" &amp; D4645 &amp; "-" &amp; H4645)=0,"Begin: " &amp; C4645 &amp; "-" &amp; D4645 &amp; "-" &amp; H4645,IF((C4645 &amp; "-" &amp; D4645 &amp; "-" &amp; H4645)&lt;&gt;(C4646 &amp; "-" &amp; D4646 &amp; "-" &amp; H4646),"End: " &amp; C4645 &amp; "-" &amp; D4645 &amp; "-" &amp; H4645,""))</f>
        <v/>
      </c>
      <c r="F4645" s="4" t="str">
        <f t="shared" si="1065"/>
        <v>Wall Street Journal-Unemployment Rate-08-2019</v>
      </c>
      <c r="G4645" s="7">
        <v>43687</v>
      </c>
      <c r="H4645" s="7" t="str">
        <f t="shared" si="1066"/>
        <v>08-2019</v>
      </c>
      <c r="I4645" s="7" t="str">
        <f t="shared" ca="1" si="1067"/>
        <v>Wall Street Journal: The Northern Trust-Unemployment Rate-08-2019</v>
      </c>
      <c r="J4645" s="4" t="str">
        <f t="shared" ca="1" si="1068"/>
        <v>Unemployment Rate-The Northern Trust:08-2019</v>
      </c>
      <c r="K4645" t="s">
        <v>849</v>
      </c>
      <c r="CM4645">
        <v>3.6</v>
      </c>
      <c r="CO4645">
        <v>3.6</v>
      </c>
      <c r="CQ4645">
        <v>3.6</v>
      </c>
      <c r="CS4645">
        <v>3.7</v>
      </c>
      <c r="CU4645">
        <v>3.8</v>
      </c>
    </row>
    <row r="4646" spans="1:99" x14ac:dyDescent="0.55000000000000004">
      <c r="A4646" s="4" t="str">
        <f t="shared" ca="1" si="1063"/>
        <v>BNP Paribas</v>
      </c>
      <c r="B4646" s="4" t="str">
        <f t="shared" si="1064"/>
        <v>US Economics Team</v>
      </c>
      <c r="C4646" s="4" t="s">
        <v>246</v>
      </c>
      <c r="D4646" s="4" t="s">
        <v>97</v>
      </c>
      <c r="E4646" s="4" t="str">
        <f>IF(COUNTIF($E$2:E4645,"Begin: " &amp; C4646 &amp; "-" &amp; D4646 &amp; "-" &amp; H4646)=0,"Begin: " &amp; C4646 &amp; "-" &amp; D4646 &amp; "-" &amp; H4646,IF((C4646 &amp; "-" &amp; D4646 &amp; "-" &amp; H4646)&lt;&gt;(C4647 &amp; "-" &amp; D4647 &amp; "-" &amp; H4647),"End: " &amp; C4646 &amp; "-" &amp; D4646 &amp; "-" &amp; H4646,""))</f>
        <v/>
      </c>
      <c r="F4646" s="4" t="str">
        <f t="shared" si="1065"/>
        <v>Wall Street Journal-Unemployment Rate-08-2019</v>
      </c>
      <c r="G4646" s="7">
        <v>43687</v>
      </c>
      <c r="H4646" s="7" t="str">
        <f t="shared" si="1066"/>
        <v>08-2019</v>
      </c>
      <c r="I4646" s="7" t="str">
        <f t="shared" ca="1" si="1067"/>
        <v>Wall Street Journal: BNP Paribas-Unemployment Rate-08-2019</v>
      </c>
      <c r="J4646" s="4" t="str">
        <f t="shared" ca="1" si="1068"/>
        <v>Unemployment Rate-BNP Paribas:08-2019</v>
      </c>
      <c r="K4646" t="s">
        <v>444</v>
      </c>
      <c r="CM4646">
        <v>3.4</v>
      </c>
      <c r="CO4646">
        <v>3.4</v>
      </c>
      <c r="CQ4646">
        <v>3.6</v>
      </c>
    </row>
    <row r="4647" spans="1:99" x14ac:dyDescent="0.55000000000000004">
      <c r="A4647" s="4" t="str">
        <f t="shared" ca="1" si="1063"/>
        <v>The Conference Board</v>
      </c>
      <c r="B4647" s="4" t="str">
        <f t="shared" si="1064"/>
        <v>Bart van Ark*</v>
      </c>
      <c r="C4647" s="4" t="s">
        <v>246</v>
      </c>
      <c r="D4647" s="4" t="s">
        <v>97</v>
      </c>
      <c r="E4647" s="4" t="str">
        <f>IF(COUNTIF($E$2:E4646,"Begin: " &amp; C4647 &amp; "-" &amp; D4647 &amp; "-" &amp; H4647)=0,"Begin: " &amp; C4647 &amp; "-" &amp; D4647 &amp; "-" &amp; H4647,IF((C4647 &amp; "-" &amp; D4647 &amp; "-" &amp; H4647)&lt;&gt;(C4648 &amp; "-" &amp; D4648 &amp; "-" &amp; H4648),"End: " &amp; C4647 &amp; "-" &amp; D4647 &amp; "-" &amp; H4647,""))</f>
        <v/>
      </c>
      <c r="F4647" s="4" t="str">
        <f t="shared" si="1065"/>
        <v>Wall Street Journal-Unemployment Rate-08-2019</v>
      </c>
      <c r="G4647" s="7">
        <v>43687</v>
      </c>
      <c r="H4647" s="7" t="str">
        <f t="shared" si="1066"/>
        <v>08-2019</v>
      </c>
      <c r="I4647" s="7" t="str">
        <f t="shared" ca="1" si="1067"/>
        <v>Wall Street Journal: The Conference Board-Unemployment Rate-08-2019</v>
      </c>
      <c r="J4647" s="4" t="str">
        <f t="shared" ca="1" si="1068"/>
        <v>Unemployment Rate-The Conference Board:08-2019</v>
      </c>
      <c r="K4647" t="s">
        <v>850</v>
      </c>
    </row>
    <row r="4648" spans="1:99" x14ac:dyDescent="0.55000000000000004">
      <c r="A4648" s="4" t="str">
        <f t="shared" ca="1" si="1063"/>
        <v>First Trust Adv.</v>
      </c>
      <c r="B4648" s="4" t="str">
        <f t="shared" si="1064"/>
        <v>Brian S. Wesbury/ Robert Stein</v>
      </c>
      <c r="C4648" s="4" t="s">
        <v>246</v>
      </c>
      <c r="D4648" s="4" t="s">
        <v>97</v>
      </c>
      <c r="E4648" s="4" t="str">
        <f>IF(COUNTIF($E$2:E4647,"Begin: " &amp; C4648 &amp; "-" &amp; D4648 &amp; "-" &amp; H4648)=0,"Begin: " &amp; C4648 &amp; "-" &amp; D4648 &amp; "-" &amp; H4648,IF((C4648 &amp; "-" &amp; D4648 &amp; "-" &amp; H4648)&lt;&gt;(C4649 &amp; "-" &amp; D4649 &amp; "-" &amp; H4649),"End: " &amp; C4648 &amp; "-" &amp; D4648 &amp; "-" &amp; H4648,""))</f>
        <v/>
      </c>
      <c r="F4648" s="4" t="str">
        <f t="shared" si="1065"/>
        <v>Wall Street Journal-Unemployment Rate-08-2019</v>
      </c>
      <c r="G4648" s="7">
        <v>43687</v>
      </c>
      <c r="H4648" s="7" t="str">
        <f t="shared" si="1066"/>
        <v>08-2019</v>
      </c>
      <c r="I4648" s="7" t="str">
        <f t="shared" ca="1" si="1067"/>
        <v>Wall Street Journal: First Trust Adv.-Unemployment Rate-08-2019</v>
      </c>
      <c r="J4648" s="4" t="str">
        <f t="shared" ca="1" si="1068"/>
        <v>Unemployment Rate-First Trust Adv.:08-2019</v>
      </c>
      <c r="K4648" t="s">
        <v>243</v>
      </c>
      <c r="CM4648">
        <v>3.6</v>
      </c>
      <c r="CO4648">
        <v>3.5</v>
      </c>
      <c r="CQ4648">
        <v>3.4</v>
      </c>
    </row>
    <row r="4649" spans="1:99" x14ac:dyDescent="0.55000000000000004">
      <c r="A4649" s="4" t="str">
        <f t="shared" ca="1" si="1063"/>
        <v>National Association of Realtors</v>
      </c>
      <c r="B4649" s="4" t="str">
        <f t="shared" si="1064"/>
        <v>Lawrence Yun</v>
      </c>
      <c r="C4649" s="4" t="s">
        <v>246</v>
      </c>
      <c r="D4649" s="4" t="s">
        <v>97</v>
      </c>
      <c r="E4649" s="4" t="str">
        <f>IF(COUNTIF($E$2:E4648,"Begin: " &amp; C4649 &amp; "-" &amp; D4649 &amp; "-" &amp; H4649)=0,"Begin: " &amp; C4649 &amp; "-" &amp; D4649 &amp; "-" &amp; H4649,IF((C4649 &amp; "-" &amp; D4649 &amp; "-" &amp; H4649)&lt;&gt;(C4650 &amp; "-" &amp; D4650 &amp; "-" &amp; H4650),"End: " &amp; C4649 &amp; "-" &amp; D4649 &amp; "-" &amp; H4649,""))</f>
        <v>End: Wall Street Journal-Unemployment Rate-08-2019</v>
      </c>
      <c r="F4649" s="4" t="str">
        <f t="shared" si="1065"/>
        <v>Wall Street Journal-Unemployment Rate-08-2019</v>
      </c>
      <c r="G4649" s="7">
        <v>43687</v>
      </c>
      <c r="H4649" s="7" t="str">
        <f t="shared" si="1066"/>
        <v>08-2019</v>
      </c>
      <c r="I4649" s="7" t="str">
        <f t="shared" ca="1" si="1067"/>
        <v>Wall Street Journal: National Association of Realtors-Unemployment Rate-08-2019</v>
      </c>
      <c r="J4649" s="4" t="str">
        <f t="shared" ca="1" si="1068"/>
        <v>Unemployment Rate-National Association of Realtors:08-2019</v>
      </c>
      <c r="K4649" t="s">
        <v>245</v>
      </c>
      <c r="CM4649">
        <v>3.8</v>
      </c>
      <c r="CO4649">
        <v>3.9</v>
      </c>
      <c r="CQ4649">
        <v>4</v>
      </c>
      <c r="CS4649">
        <v>4.0999999999999996</v>
      </c>
      <c r="CU4649">
        <v>4.2</v>
      </c>
    </row>
    <row r="4650" spans="1:99" x14ac:dyDescent="0.55000000000000004">
      <c r="A4650" s="4" t="str">
        <f t="shared" ref="A4650" ca="1" si="1069">IF(ISERROR(IF(C4650="GIOA",INDEX(List_AnonymousForecasters,MATCH(LEFT(K4650,FIND(":",K4650,1)-1),List_IndividualForecasters,0),1),INDEX(List_FirmNamesOmega,MATCH(LEFT(K4650,FIND(":",K4650,1)-1),List_FirmNamesAlpha,0),1))),LEFT(K4650,FIND(":",K4650,1)-1),IF(C4650="GIOA",INDEX(List_AnonymousForecasters,MATCH(LEFT(K4650,FIND(":",K4650,1)-1),List_IndividualForecasters,0),1),INDEX(List_FirmNamesOmega,MATCH(LEFT(K4650,FIND(":",K4650,1)-1),List_FirmNamesAlpha,0),1)))</f>
        <v>Nomura</v>
      </c>
      <c r="B4650" s="4" t="str">
        <f t="shared" ref="B4650" si="1070">MID(K4650,FIND(":",K4650,1)+2,LEN(K4650)-FIND(":",K4650,1))</f>
        <v>Lewis Alexander</v>
      </c>
      <c r="C4650" s="4" t="s">
        <v>246</v>
      </c>
      <c r="D4650" s="4" t="s">
        <v>249</v>
      </c>
      <c r="E4650" s="4" t="str">
        <f>IF(COUNTIF($E$2:E4649,"Begin: " &amp; C4650 &amp; "-" &amp; D4650 &amp; "-" &amp; H4650)=0,"Begin: " &amp; C4650 &amp; "-" &amp; D4650 &amp; "-" &amp; H4650,IF((C4650 &amp; "-" &amp; D4650 &amp; "-" &amp; H4650)&lt;&gt;(C4651 &amp; "-" &amp; D4651 &amp; "-" &amp; H4651),"End: " &amp; C4650 &amp; "-" &amp; D4650 &amp; "-" &amp; H4650,""))</f>
        <v>Begin: Wall Street Journal-Crude Oil-08-2019</v>
      </c>
      <c r="F4650" s="4" t="str">
        <f t="shared" ref="F4650" si="1071">C4650 &amp; "-" &amp; D4650 &amp; "-" &amp; H4650</f>
        <v>Wall Street Journal-Crude Oil-08-2019</v>
      </c>
      <c r="G4650" s="7">
        <v>43687</v>
      </c>
      <c r="H4650" s="7" t="str">
        <f t="shared" ref="H4650" si="1072">TEXT(MONTH(G4650),"00") &amp; "-" &amp; TEXT(YEAR(G4650),"0000")</f>
        <v>08-2019</v>
      </c>
      <c r="I4650" s="7" t="str">
        <f t="shared" ref="I4650" ca="1" si="1073">C4650 &amp; ": " &amp; A4650 &amp; "-" &amp; D4650 &amp; "-" &amp; H4650</f>
        <v>Wall Street Journal: Nomura-Crude Oil-08-2019</v>
      </c>
      <c r="J4650" s="4" t="str">
        <f t="shared" ref="J4650" ca="1" si="1074">D4650 &amp; "-" &amp; A4650 &amp; ":" &amp; TEXT(MONTH(G4650),"00") &amp; "-" &amp; TEXT(YEAR(G4650),"0000")</f>
        <v>Crude Oil-Nomura:08-2019</v>
      </c>
      <c r="K4650" t="s">
        <v>196</v>
      </c>
    </row>
    <row r="4651" spans="1:99" x14ac:dyDescent="0.55000000000000004">
      <c r="A4651" s="4" t="str">
        <f t="shared" ref="A4651:A4714" ca="1" si="1075">IF(ISERROR(IF(C4651="GIOA",INDEX(List_AnonymousForecasters,MATCH(LEFT(K4651,FIND(":",K4651,1)-1),List_IndividualForecasters,0),1),INDEX(List_FirmNamesOmega,MATCH(LEFT(K4651,FIND(":",K4651,1)-1),List_FirmNamesAlpha,0),1))),LEFT(K4651,FIND(":",K4651,1)-1),IF(C4651="GIOA",INDEX(List_AnonymousForecasters,MATCH(LEFT(K4651,FIND(":",K4651,1)-1),List_IndividualForecasters,0),1),INDEX(List_FirmNamesOmega,MATCH(LEFT(K4651,FIND(":",K4651,1)-1),List_FirmNamesAlpha,0),1)))</f>
        <v>Bank of the West</v>
      </c>
      <c r="B4651" s="4" t="str">
        <f t="shared" ref="B4651:B4714" si="1076">MID(K4651,FIND(":",K4651,1)+2,LEN(K4651)-FIND(":",K4651,1))</f>
        <v>Scott Anderson</v>
      </c>
      <c r="C4651" s="4" t="s">
        <v>246</v>
      </c>
      <c r="D4651" s="4" t="s">
        <v>249</v>
      </c>
      <c r="E4651" s="4" t="str">
        <f>IF(COUNTIF($E$2:E4650,"Begin: " &amp; C4651 &amp; "-" &amp; D4651 &amp; "-" &amp; H4651)=0,"Begin: " &amp; C4651 &amp; "-" &amp; D4651 &amp; "-" &amp; H4651,IF((C4651 &amp; "-" &amp; D4651 &amp; "-" &amp; H4651)&lt;&gt;(C4652 &amp; "-" &amp; D4652 &amp; "-" &amp; H4652),"End: " &amp; C4651 &amp; "-" &amp; D4651 &amp; "-" &amp; H4651,""))</f>
        <v/>
      </c>
      <c r="F4651" s="4" t="str">
        <f t="shared" ref="F4651:F4714" si="1077">C4651 &amp; "-" &amp; D4651 &amp; "-" &amp; H4651</f>
        <v>Wall Street Journal-Crude Oil-08-2019</v>
      </c>
      <c r="G4651" s="7">
        <v>43687</v>
      </c>
      <c r="H4651" s="7" t="str">
        <f t="shared" ref="H4651:H4714" si="1078">TEXT(MONTH(G4651),"00") &amp; "-" &amp; TEXT(YEAR(G4651),"0000")</f>
        <v>08-2019</v>
      </c>
      <c r="I4651" s="7" t="str">
        <f t="shared" ref="I4651:I4714" ca="1" si="1079">C4651 &amp; ": " &amp; A4651 &amp; "-" &amp; D4651 &amp; "-" &amp; H4651</f>
        <v>Wall Street Journal: Bank of the West-Crude Oil-08-2019</v>
      </c>
      <c r="J4651" s="4" t="str">
        <f t="shared" ref="J4651:J4714" ca="1" si="1080">D4651 &amp; "-" &amp; A4651 &amp; ":" &amp; TEXT(MONTH(G4651),"00") &amp; "-" &amp; TEXT(YEAR(G4651),"0000")</f>
        <v>Crude Oil-Bank of the West:08-2019</v>
      </c>
      <c r="K4651" t="s">
        <v>763</v>
      </c>
      <c r="CM4651">
        <v>54</v>
      </c>
      <c r="CO4651">
        <v>52</v>
      </c>
      <c r="CQ4651">
        <v>50</v>
      </c>
      <c r="CS4651">
        <v>51</v>
      </c>
      <c r="CU4651">
        <v>53</v>
      </c>
    </row>
    <row r="4652" spans="1:99" x14ac:dyDescent="0.55000000000000004">
      <c r="A4652" s="4" t="str">
        <f t="shared" ca="1" si="1075"/>
        <v>Capital Economics</v>
      </c>
      <c r="B4652" s="4" t="str">
        <f t="shared" si="1076"/>
        <v>Paul Ashworth*</v>
      </c>
      <c r="C4652" s="4" t="s">
        <v>246</v>
      </c>
      <c r="D4652" s="4" t="s">
        <v>249</v>
      </c>
      <c r="E4652" s="4" t="str">
        <f>IF(COUNTIF($E$2:E4651,"Begin: " &amp; C4652 &amp; "-" &amp; D4652 &amp; "-" &amp; H4652)=0,"Begin: " &amp; C4652 &amp; "-" &amp; D4652 &amp; "-" &amp; H4652,IF((C4652 &amp; "-" &amp; D4652 &amp; "-" &amp; H4652)&lt;&gt;(C4653 &amp; "-" &amp; D4653 &amp; "-" &amp; H4653),"End: " &amp; C4652 &amp; "-" &amp; D4652 &amp; "-" &amp; H4652,""))</f>
        <v/>
      </c>
      <c r="F4652" s="4" t="str">
        <f t="shared" si="1077"/>
        <v>Wall Street Journal-Crude Oil-08-2019</v>
      </c>
      <c r="G4652" s="7">
        <v>43687</v>
      </c>
      <c r="H4652" s="7" t="str">
        <f t="shared" si="1078"/>
        <v>08-2019</v>
      </c>
      <c r="I4652" s="7" t="str">
        <f t="shared" ca="1" si="1079"/>
        <v>Wall Street Journal: Capital Economics-Crude Oil-08-2019</v>
      </c>
      <c r="J4652" s="4" t="str">
        <f t="shared" ca="1" si="1080"/>
        <v>Crude Oil-Capital Economics:08-2019</v>
      </c>
      <c r="K4652" t="s">
        <v>812</v>
      </c>
    </row>
    <row r="4653" spans="1:99" x14ac:dyDescent="0.55000000000000004">
      <c r="A4653" s="4" t="str">
        <f t="shared" ca="1" si="1075"/>
        <v>Deloitte LP</v>
      </c>
      <c r="B4653" s="4" t="str">
        <f t="shared" si="1076"/>
        <v>Daniel Bachman</v>
      </c>
      <c r="C4653" s="4" t="s">
        <v>246</v>
      </c>
      <c r="D4653" s="4" t="s">
        <v>249</v>
      </c>
      <c r="E4653" s="4" t="str">
        <f>IF(COUNTIF($E$2:E4652,"Begin: " &amp; C4653 &amp; "-" &amp; D4653 &amp; "-" &amp; H4653)=0,"Begin: " &amp; C4653 &amp; "-" &amp; D4653 &amp; "-" &amp; H4653,IF((C4653 &amp; "-" &amp; D4653 &amp; "-" &amp; H4653)&lt;&gt;(C4654 &amp; "-" &amp; D4654 &amp; "-" &amp; H4654),"End: " &amp; C4653 &amp; "-" &amp; D4653 &amp; "-" &amp; H4653,""))</f>
        <v/>
      </c>
      <c r="F4653" s="4" t="str">
        <f t="shared" si="1077"/>
        <v>Wall Street Journal-Crude Oil-08-2019</v>
      </c>
      <c r="G4653" s="7">
        <v>43687</v>
      </c>
      <c r="H4653" s="7" t="str">
        <f t="shared" si="1078"/>
        <v>08-2019</v>
      </c>
      <c r="I4653" s="7" t="str">
        <f t="shared" ca="1" si="1079"/>
        <v>Wall Street Journal: Deloitte LP-Crude Oil-08-2019</v>
      </c>
      <c r="J4653" s="4" t="str">
        <f t="shared" ca="1" si="1080"/>
        <v>Crude Oil-Deloitte LP:08-2019</v>
      </c>
      <c r="K4653" t="s">
        <v>749</v>
      </c>
    </row>
    <row r="4654" spans="1:99" x14ac:dyDescent="0.55000000000000004">
      <c r="A4654" s="4" t="str">
        <f t="shared" ca="1" si="1075"/>
        <v>Economic Outlook Group</v>
      </c>
      <c r="B4654" s="4" t="str">
        <f t="shared" si="1076"/>
        <v>Bernard Baumohl*</v>
      </c>
      <c r="C4654" s="4" t="s">
        <v>246</v>
      </c>
      <c r="D4654" s="4" t="s">
        <v>249</v>
      </c>
      <c r="E4654" s="4" t="str">
        <f>IF(COUNTIF($E$2:E4653,"Begin: " &amp; C4654 &amp; "-" &amp; D4654 &amp; "-" &amp; H4654)=0,"Begin: " &amp; C4654 &amp; "-" &amp; D4654 &amp; "-" &amp; H4654,IF((C4654 &amp; "-" &amp; D4654 &amp; "-" &amp; H4654)&lt;&gt;(C4655 &amp; "-" &amp; D4655 &amp; "-" &amp; H4655),"End: " &amp; C4654 &amp; "-" &amp; D4654 &amp; "-" &amp; H4654,""))</f>
        <v/>
      </c>
      <c r="F4654" s="4" t="str">
        <f t="shared" si="1077"/>
        <v>Wall Street Journal-Crude Oil-08-2019</v>
      </c>
      <c r="G4654" s="7">
        <v>43687</v>
      </c>
      <c r="H4654" s="7" t="str">
        <f t="shared" si="1078"/>
        <v>08-2019</v>
      </c>
      <c r="I4654" s="7" t="str">
        <f t="shared" ca="1" si="1079"/>
        <v>Wall Street Journal: Economic Outlook Group-Crude Oil-08-2019</v>
      </c>
      <c r="J4654" s="4" t="str">
        <f t="shared" ca="1" si="1080"/>
        <v>Crude Oil-Economic Outlook Group:08-2019</v>
      </c>
      <c r="K4654" t="s">
        <v>831</v>
      </c>
    </row>
    <row r="4655" spans="1:99" x14ac:dyDescent="0.55000000000000004">
      <c r="A4655" s="4" t="str">
        <f t="shared" ca="1" si="1075"/>
        <v>Nationwide Insurance</v>
      </c>
      <c r="B4655" s="4" t="str">
        <f t="shared" si="1076"/>
        <v>David Berson</v>
      </c>
      <c r="C4655" s="4" t="s">
        <v>246</v>
      </c>
      <c r="D4655" s="4" t="s">
        <v>249</v>
      </c>
      <c r="E4655" s="4" t="str">
        <f>IF(COUNTIF($E$2:E4654,"Begin: " &amp; C4655 &amp; "-" &amp; D4655 &amp; "-" &amp; H4655)=0,"Begin: " &amp; C4655 &amp; "-" &amp; D4655 &amp; "-" &amp; H4655,IF((C4655 &amp; "-" &amp; D4655 &amp; "-" &amp; H4655)&lt;&gt;(C4656 &amp; "-" &amp; D4656 &amp; "-" &amp; H4656),"End: " &amp; C4655 &amp; "-" &amp; D4655 &amp; "-" &amp; H4655,""))</f>
        <v/>
      </c>
      <c r="F4655" s="4" t="str">
        <f t="shared" si="1077"/>
        <v>Wall Street Journal-Crude Oil-08-2019</v>
      </c>
      <c r="G4655" s="7">
        <v>43687</v>
      </c>
      <c r="H4655" s="7" t="str">
        <f t="shared" si="1078"/>
        <v>08-2019</v>
      </c>
      <c r="I4655" s="7" t="str">
        <f t="shared" ca="1" si="1079"/>
        <v>Wall Street Journal: Nationwide Insurance-Crude Oil-08-2019</v>
      </c>
      <c r="J4655" s="4" t="str">
        <f t="shared" ca="1" si="1080"/>
        <v>Crude Oil-Nationwide Insurance:08-2019</v>
      </c>
      <c r="K4655" t="s">
        <v>427</v>
      </c>
      <c r="CM4655">
        <v>58.5</v>
      </c>
      <c r="CO4655">
        <v>57.5</v>
      </c>
      <c r="CQ4655">
        <v>58</v>
      </c>
      <c r="CS4655">
        <v>59.5</v>
      </c>
      <c r="CU4655">
        <v>61</v>
      </c>
    </row>
    <row r="4656" spans="1:99" x14ac:dyDescent="0.55000000000000004">
      <c r="A4656" s="4" t="str">
        <f t="shared" ca="1" si="1075"/>
        <v>Tufts University</v>
      </c>
      <c r="B4656" s="4" t="str">
        <f t="shared" si="1076"/>
        <v>Brian Bethune*</v>
      </c>
      <c r="C4656" s="4" t="s">
        <v>246</v>
      </c>
      <c r="D4656" s="4" t="s">
        <v>249</v>
      </c>
      <c r="E4656" s="4" t="str">
        <f>IF(COUNTIF($E$2:E4655,"Begin: " &amp; C4656 &amp; "-" &amp; D4656 &amp; "-" &amp; H4656)=0,"Begin: " &amp; C4656 &amp; "-" &amp; D4656 &amp; "-" &amp; H4656,IF((C4656 &amp; "-" &amp; D4656 &amp; "-" &amp; H4656)&lt;&gt;(C4657 &amp; "-" &amp; D4657 &amp; "-" &amp; H4657),"End: " &amp; C4656 &amp; "-" &amp; D4656 &amp; "-" &amp; H4656,""))</f>
        <v/>
      </c>
      <c r="F4656" s="4" t="str">
        <f t="shared" si="1077"/>
        <v>Wall Street Journal-Crude Oil-08-2019</v>
      </c>
      <c r="G4656" s="7">
        <v>43687</v>
      </c>
      <c r="H4656" s="7" t="str">
        <f t="shared" si="1078"/>
        <v>08-2019</v>
      </c>
      <c r="I4656" s="7" t="str">
        <f t="shared" ca="1" si="1079"/>
        <v>Wall Street Journal: Tufts University-Crude Oil-08-2019</v>
      </c>
      <c r="J4656" s="4" t="str">
        <f t="shared" ca="1" si="1080"/>
        <v>Crude Oil-Tufts University:08-2019</v>
      </c>
      <c r="K4656" t="s">
        <v>813</v>
      </c>
    </row>
    <row r="4657" spans="1:99" x14ac:dyDescent="0.55000000000000004">
      <c r="A4657" s="4" t="str">
        <f t="shared" ca="1" si="1075"/>
        <v>TS Lombard</v>
      </c>
      <c r="B4657" s="4" t="str">
        <f t="shared" si="1076"/>
        <v>Steven Blitz</v>
      </c>
      <c r="C4657" s="4" t="s">
        <v>246</v>
      </c>
      <c r="D4657" s="4" t="s">
        <v>249</v>
      </c>
      <c r="E4657" s="4" t="str">
        <f>IF(COUNTIF($E$2:E4656,"Begin: " &amp; C4657 &amp; "-" &amp; D4657 &amp; "-" &amp; H4657)=0,"Begin: " &amp; C4657 &amp; "-" &amp; D4657 &amp; "-" &amp; H4657,IF((C4657 &amp; "-" &amp; D4657 &amp; "-" &amp; H4657)&lt;&gt;(C4658 &amp; "-" &amp; D4658 &amp; "-" &amp; H4658),"End: " &amp; C4657 &amp; "-" &amp; D4657 &amp; "-" &amp; H4657,""))</f>
        <v/>
      </c>
      <c r="F4657" s="4" t="str">
        <f t="shared" si="1077"/>
        <v>Wall Street Journal-Crude Oil-08-2019</v>
      </c>
      <c r="G4657" s="7">
        <v>43687</v>
      </c>
      <c r="H4657" s="7" t="str">
        <f t="shared" si="1078"/>
        <v>08-2019</v>
      </c>
      <c r="I4657" s="7" t="str">
        <f t="shared" ca="1" si="1079"/>
        <v>Wall Street Journal: TS Lombard-Crude Oil-08-2019</v>
      </c>
      <c r="J4657" s="4" t="str">
        <f t="shared" ca="1" si="1080"/>
        <v>Crude Oil-TS Lombard:08-2019</v>
      </c>
      <c r="K4657" t="s">
        <v>768</v>
      </c>
      <c r="CM4657">
        <v>45</v>
      </c>
      <c r="CO4657">
        <v>55</v>
      </c>
      <c r="CQ4657">
        <v>65</v>
      </c>
      <c r="CS4657">
        <v>75</v>
      </c>
      <c r="CU4657">
        <v>75</v>
      </c>
    </row>
    <row r="4658" spans="1:99" x14ac:dyDescent="0.55000000000000004">
      <c r="A4658" s="4" t="str">
        <f t="shared" ca="1" si="1075"/>
        <v>Standard and Poor's</v>
      </c>
      <c r="B4658" s="4" t="str">
        <f t="shared" si="1076"/>
        <v>Beth Ann Bovino</v>
      </c>
      <c r="C4658" s="4" t="s">
        <v>246</v>
      </c>
      <c r="D4658" s="4" t="s">
        <v>249</v>
      </c>
      <c r="E4658" s="4" t="str">
        <f>IF(COUNTIF($E$2:E4657,"Begin: " &amp; C4658 &amp; "-" &amp; D4658 &amp; "-" &amp; H4658)=0,"Begin: " &amp; C4658 &amp; "-" &amp; D4658 &amp; "-" &amp; H4658,IF((C4658 &amp; "-" &amp; D4658 &amp; "-" &amp; H4658)&lt;&gt;(C4659 &amp; "-" &amp; D4659 &amp; "-" &amp; H4659),"End: " &amp; C4658 &amp; "-" &amp; D4658 &amp; "-" &amp; H4658,""))</f>
        <v/>
      </c>
      <c r="F4658" s="4" t="str">
        <f t="shared" si="1077"/>
        <v>Wall Street Journal-Crude Oil-08-2019</v>
      </c>
      <c r="G4658" s="7">
        <v>43687</v>
      </c>
      <c r="H4658" s="7" t="str">
        <f t="shared" si="1078"/>
        <v>08-2019</v>
      </c>
      <c r="I4658" s="7" t="str">
        <f t="shared" ca="1" si="1079"/>
        <v>Wall Street Journal: Standard and Poor's-Crude Oil-08-2019</v>
      </c>
      <c r="J4658" s="4" t="str">
        <f t="shared" ca="1" si="1080"/>
        <v>Crude Oil-Standard and Poor's:08-2019</v>
      </c>
      <c r="K4658" t="s">
        <v>199</v>
      </c>
    </row>
    <row r="4659" spans="1:99" x14ac:dyDescent="0.55000000000000004">
      <c r="A4659" s="4" t="str">
        <f t="shared" ca="1" si="1075"/>
        <v>Wells Fargo &amp; Co.</v>
      </c>
      <c r="B4659" s="4" t="str">
        <f t="shared" si="1076"/>
        <v>Jay Bryson</v>
      </c>
      <c r="C4659" s="4" t="s">
        <v>246</v>
      </c>
      <c r="D4659" s="4" t="s">
        <v>249</v>
      </c>
      <c r="E4659" s="4" t="str">
        <f>IF(COUNTIF($E$2:E4658,"Begin: " &amp; C4659 &amp; "-" &amp; D4659 &amp; "-" &amp; H4659)=0,"Begin: " &amp; C4659 &amp; "-" &amp; D4659 &amp; "-" &amp; H4659,IF((C4659 &amp; "-" &amp; D4659 &amp; "-" &amp; H4659)&lt;&gt;(C4660 &amp; "-" &amp; D4660 &amp; "-" &amp; H4660),"End: " &amp; C4659 &amp; "-" &amp; D4659 &amp; "-" &amp; H4659,""))</f>
        <v/>
      </c>
      <c r="F4659" s="4" t="str">
        <f t="shared" si="1077"/>
        <v>Wall Street Journal-Crude Oil-08-2019</v>
      </c>
      <c r="G4659" s="7">
        <v>43687</v>
      </c>
      <c r="H4659" s="7" t="str">
        <f t="shared" si="1078"/>
        <v>08-2019</v>
      </c>
      <c r="I4659" s="7" t="str">
        <f t="shared" ca="1" si="1079"/>
        <v>Wall Street Journal: Wells Fargo &amp; Co.-Crude Oil-08-2019</v>
      </c>
      <c r="J4659" s="4" t="str">
        <f t="shared" ca="1" si="1080"/>
        <v>Crude Oil-Wells Fargo &amp; Co.:08-2019</v>
      </c>
      <c r="K4659" t="s">
        <v>786</v>
      </c>
      <c r="CM4659">
        <v>53</v>
      </c>
      <c r="CO4659">
        <v>60</v>
      </c>
      <c r="CQ4659">
        <v>65</v>
      </c>
    </row>
    <row r="4660" spans="1:99" x14ac:dyDescent="0.55000000000000004">
      <c r="A4660" s="4" t="str">
        <f t="shared" ca="1" si="1075"/>
        <v>Credit Agricole CIB</v>
      </c>
      <c r="B4660" s="4" t="str">
        <f t="shared" si="1076"/>
        <v>Michael Carey</v>
      </c>
      <c r="C4660" s="4" t="s">
        <v>246</v>
      </c>
      <c r="D4660" s="4" t="s">
        <v>249</v>
      </c>
      <c r="E4660" s="4" t="str">
        <f>IF(COUNTIF($E$2:E4659,"Begin: " &amp; C4660 &amp; "-" &amp; D4660 &amp; "-" &amp; H4660)=0,"Begin: " &amp; C4660 &amp; "-" &amp; D4660 &amp; "-" &amp; H4660,IF((C4660 &amp; "-" &amp; D4660 &amp; "-" &amp; H4660)&lt;&gt;(C4661 &amp; "-" &amp; D4661 &amp; "-" &amp; H4661),"End: " &amp; C4660 &amp; "-" &amp; D4660 &amp; "-" &amp; H4660,""))</f>
        <v/>
      </c>
      <c r="F4660" s="4" t="str">
        <f t="shared" si="1077"/>
        <v>Wall Street Journal-Crude Oil-08-2019</v>
      </c>
      <c r="G4660" s="7">
        <v>43687</v>
      </c>
      <c r="H4660" s="7" t="str">
        <f t="shared" si="1078"/>
        <v>08-2019</v>
      </c>
      <c r="I4660" s="7" t="str">
        <f t="shared" ca="1" si="1079"/>
        <v>Wall Street Journal: Credit Agricole CIB-Crude Oil-08-2019</v>
      </c>
      <c r="J4660" s="4" t="str">
        <f t="shared" ca="1" si="1080"/>
        <v>Crude Oil-Credit Agricole CIB:08-2019</v>
      </c>
      <c r="K4660" t="s">
        <v>200</v>
      </c>
    </row>
    <row r="4661" spans="1:99" x14ac:dyDescent="0.55000000000000004">
      <c r="A4661" s="4" t="str">
        <f t="shared" ca="1" si="1075"/>
        <v>Econoclast</v>
      </c>
      <c r="B4661" s="4" t="str">
        <f t="shared" si="1076"/>
        <v>Mike Cosgrove</v>
      </c>
      <c r="C4661" s="4" t="s">
        <v>246</v>
      </c>
      <c r="D4661" s="4" t="s">
        <v>249</v>
      </c>
      <c r="E4661" s="4" t="str">
        <f>IF(COUNTIF($E$2:E4660,"Begin: " &amp; C4661 &amp; "-" &amp; D4661 &amp; "-" &amp; H4661)=0,"Begin: " &amp; C4661 &amp; "-" &amp; D4661 &amp; "-" &amp; H4661,IF((C4661 &amp; "-" &amp; D4661 &amp; "-" &amp; H4661)&lt;&gt;(C4662 &amp; "-" &amp; D4662 &amp; "-" &amp; H4662),"End: " &amp; C4661 &amp; "-" &amp; D4661 &amp; "-" &amp; H4661,""))</f>
        <v/>
      </c>
      <c r="F4661" s="4" t="str">
        <f t="shared" si="1077"/>
        <v>Wall Street Journal-Crude Oil-08-2019</v>
      </c>
      <c r="G4661" s="7">
        <v>43687</v>
      </c>
      <c r="H4661" s="7" t="str">
        <f t="shared" si="1078"/>
        <v>08-2019</v>
      </c>
      <c r="I4661" s="7" t="str">
        <f t="shared" ca="1" si="1079"/>
        <v>Wall Street Journal: Econoclast-Crude Oil-08-2019</v>
      </c>
      <c r="J4661" s="4" t="str">
        <f t="shared" ca="1" si="1080"/>
        <v>Crude Oil-Econoclast:08-2019</v>
      </c>
      <c r="K4661" t="s">
        <v>203</v>
      </c>
      <c r="CM4661">
        <v>53</v>
      </c>
      <c r="CO4661">
        <v>50</v>
      </c>
      <c r="CQ4661">
        <v>50</v>
      </c>
      <c r="CS4661">
        <v>55</v>
      </c>
      <c r="CU4661">
        <v>60</v>
      </c>
    </row>
    <row r="4662" spans="1:99" x14ac:dyDescent="0.55000000000000004">
      <c r="A4662" s="4" t="str">
        <f t="shared" ca="1" si="1075"/>
        <v>Pictet Wealth Management</v>
      </c>
      <c r="B4662" s="4" t="str">
        <f t="shared" si="1076"/>
        <v>Thomas Costerg*</v>
      </c>
      <c r="C4662" s="4" t="s">
        <v>246</v>
      </c>
      <c r="D4662" s="4" t="s">
        <v>249</v>
      </c>
      <c r="E4662" s="4" t="str">
        <f>IF(COUNTIF($E$2:E4661,"Begin: " &amp; C4662 &amp; "-" &amp; D4662 &amp; "-" &amp; H4662)=0,"Begin: " &amp; C4662 &amp; "-" &amp; D4662 &amp; "-" &amp; H4662,IF((C4662 &amp; "-" &amp; D4662 &amp; "-" &amp; H4662)&lt;&gt;(C4663 &amp; "-" &amp; D4663 &amp; "-" &amp; H4663),"End: " &amp; C4662 &amp; "-" &amp; D4662 &amp; "-" &amp; H4662,""))</f>
        <v/>
      </c>
      <c r="F4662" s="4" t="str">
        <f t="shared" si="1077"/>
        <v>Wall Street Journal-Crude Oil-08-2019</v>
      </c>
      <c r="G4662" s="7">
        <v>43687</v>
      </c>
      <c r="H4662" s="7" t="str">
        <f t="shared" si="1078"/>
        <v>08-2019</v>
      </c>
      <c r="I4662" s="7" t="str">
        <f t="shared" ca="1" si="1079"/>
        <v>Wall Street Journal: Pictet Wealth Management-Crude Oil-08-2019</v>
      </c>
      <c r="J4662" s="4" t="str">
        <f t="shared" ca="1" si="1080"/>
        <v>Crude Oil-Pictet Wealth Management:08-2019</v>
      </c>
      <c r="K4662" t="s">
        <v>814</v>
      </c>
    </row>
    <row r="4663" spans="1:99" x14ac:dyDescent="0.55000000000000004">
      <c r="A4663" s="4" t="str">
        <f t="shared" ca="1" si="1075"/>
        <v>Wrightson ICAP</v>
      </c>
      <c r="B4663" s="4" t="str">
        <f t="shared" si="1076"/>
        <v>Lou Crandall</v>
      </c>
      <c r="C4663" s="4" t="s">
        <v>246</v>
      </c>
      <c r="D4663" s="4" t="s">
        <v>249</v>
      </c>
      <c r="E4663" s="4" t="str">
        <f>IF(COUNTIF($E$2:E4662,"Begin: " &amp; C4663 &amp; "-" &amp; D4663 &amp; "-" &amp; H4663)=0,"Begin: " &amp; C4663 &amp; "-" &amp; D4663 &amp; "-" &amp; H4663,IF((C4663 &amp; "-" &amp; D4663 &amp; "-" &amp; H4663)&lt;&gt;(C4664 &amp; "-" &amp; D4664 &amp; "-" &amp; H4664),"End: " &amp; C4663 &amp; "-" &amp; D4663 &amp; "-" &amp; H4663,""))</f>
        <v/>
      </c>
      <c r="F4663" s="4" t="str">
        <f t="shared" si="1077"/>
        <v>Wall Street Journal-Crude Oil-08-2019</v>
      </c>
      <c r="G4663" s="7">
        <v>43687</v>
      </c>
      <c r="H4663" s="7" t="str">
        <f t="shared" si="1078"/>
        <v>08-2019</v>
      </c>
      <c r="I4663" s="7" t="str">
        <f t="shared" ca="1" si="1079"/>
        <v>Wall Street Journal: Wrightson ICAP-Crude Oil-08-2019</v>
      </c>
      <c r="J4663" s="4" t="str">
        <f t="shared" ca="1" si="1080"/>
        <v>Crude Oil-Wrightson ICAP:08-2019</v>
      </c>
      <c r="K4663" t="s">
        <v>204</v>
      </c>
      <c r="CM4663">
        <v>50</v>
      </c>
      <c r="CO4663">
        <v>58</v>
      </c>
      <c r="CQ4663">
        <v>65</v>
      </c>
      <c r="CS4663">
        <v>65</v>
      </c>
      <c r="CU4663">
        <v>65</v>
      </c>
    </row>
    <row r="4664" spans="1:99" x14ac:dyDescent="0.55000000000000004">
      <c r="A4664" s="4" t="str">
        <f t="shared" ca="1" si="1075"/>
        <v>Independent Consultant</v>
      </c>
      <c r="B4664" s="4" t="str">
        <f t="shared" si="1076"/>
        <v>Amy Crews Cutts</v>
      </c>
      <c r="C4664" s="4" t="s">
        <v>246</v>
      </c>
      <c r="D4664" s="4" t="s">
        <v>249</v>
      </c>
      <c r="E4664" s="4" t="str">
        <f>IF(COUNTIF($E$2:E4663,"Begin: " &amp; C4664 &amp; "-" &amp; D4664 &amp; "-" &amp; H4664)=0,"Begin: " &amp; C4664 &amp; "-" &amp; D4664 &amp; "-" &amp; H4664,IF((C4664 &amp; "-" &amp; D4664 &amp; "-" &amp; H4664)&lt;&gt;(C4665 &amp; "-" &amp; D4665 &amp; "-" &amp; H4665),"End: " &amp; C4664 &amp; "-" &amp; D4664 &amp; "-" &amp; H4664,""))</f>
        <v/>
      </c>
      <c r="F4664" s="4" t="str">
        <f t="shared" si="1077"/>
        <v>Wall Street Journal-Crude Oil-08-2019</v>
      </c>
      <c r="G4664" s="7">
        <v>43687</v>
      </c>
      <c r="H4664" s="7" t="str">
        <f t="shared" si="1078"/>
        <v>08-2019</v>
      </c>
      <c r="I4664" s="7" t="str">
        <f t="shared" ca="1" si="1079"/>
        <v>Wall Street Journal: Independent Consultant-Crude Oil-08-2019</v>
      </c>
      <c r="J4664" s="4" t="str">
        <f t="shared" ca="1" si="1080"/>
        <v>Crude Oil-Independent Consultant:08-2019</v>
      </c>
      <c r="K4664" t="s">
        <v>805</v>
      </c>
      <c r="CM4664">
        <v>54.6</v>
      </c>
      <c r="CO4664">
        <v>52.2</v>
      </c>
      <c r="CQ4664">
        <v>54.9</v>
      </c>
      <c r="CS4664">
        <v>58.5</v>
      </c>
      <c r="CU4664">
        <v>62</v>
      </c>
    </row>
    <row r="4665" spans="1:99" x14ac:dyDescent="0.55000000000000004">
      <c r="A4665" s="4" t="str">
        <f t="shared" ca="1" si="1075"/>
        <v>Oxford Economics</v>
      </c>
      <c r="B4665" s="4" t="str">
        <f t="shared" si="1076"/>
        <v>Greg Daco</v>
      </c>
      <c r="C4665" s="4" t="s">
        <v>246</v>
      </c>
      <c r="D4665" s="4" t="s">
        <v>249</v>
      </c>
      <c r="E4665" s="4" t="str">
        <f>IF(COUNTIF($E$2:E4664,"Begin: " &amp; C4665 &amp; "-" &amp; D4665 &amp; "-" &amp; H4665)=0,"Begin: " &amp; C4665 &amp; "-" &amp; D4665 &amp; "-" &amp; H4665,IF((C4665 &amp; "-" &amp; D4665 &amp; "-" &amp; H4665)&lt;&gt;(C4666 &amp; "-" &amp; D4666 &amp; "-" &amp; H4666),"End: " &amp; C4665 &amp; "-" &amp; D4665 &amp; "-" &amp; H4665,""))</f>
        <v/>
      </c>
      <c r="F4665" s="4" t="str">
        <f t="shared" si="1077"/>
        <v>Wall Street Journal-Crude Oil-08-2019</v>
      </c>
      <c r="G4665" s="7">
        <v>43687</v>
      </c>
      <c r="H4665" s="7" t="str">
        <f t="shared" si="1078"/>
        <v>08-2019</v>
      </c>
      <c r="I4665" s="7" t="str">
        <f t="shared" ca="1" si="1079"/>
        <v>Wall Street Journal: Oxford Economics-Crude Oil-08-2019</v>
      </c>
      <c r="J4665" s="4" t="str">
        <f t="shared" ca="1" si="1080"/>
        <v>Crude Oil-Oxford Economics:08-2019</v>
      </c>
      <c r="K4665" t="s">
        <v>429</v>
      </c>
      <c r="CM4665">
        <v>65</v>
      </c>
      <c r="CO4665">
        <v>64</v>
      </c>
      <c r="CQ4665">
        <v>62</v>
      </c>
      <c r="CS4665">
        <v>62</v>
      </c>
      <c r="CU4665">
        <v>62.4</v>
      </c>
    </row>
    <row r="4666" spans="1:99" x14ac:dyDescent="0.55000000000000004">
      <c r="A4666" s="4" t="str">
        <f t="shared" ca="1" si="1075"/>
        <v>Georgia State University</v>
      </c>
      <c r="B4666" s="4" t="str">
        <f t="shared" si="1076"/>
        <v>Rajeev Dhawan</v>
      </c>
      <c r="C4666" s="4" t="s">
        <v>246</v>
      </c>
      <c r="D4666" s="4" t="s">
        <v>249</v>
      </c>
      <c r="E4666" s="4" t="str">
        <f>IF(COUNTIF($E$2:E4665,"Begin: " &amp; C4666 &amp; "-" &amp; D4666 &amp; "-" &amp; H4666)=0,"Begin: " &amp; C4666 &amp; "-" &amp; D4666 &amp; "-" &amp; H4666,IF((C4666 &amp; "-" &amp; D4666 &amp; "-" &amp; H4666)&lt;&gt;(C4667 &amp; "-" &amp; D4667 &amp; "-" &amp; H4667),"End: " &amp; C4666 &amp; "-" &amp; D4666 &amp; "-" &amp; H4666,""))</f>
        <v/>
      </c>
      <c r="F4666" s="4" t="str">
        <f t="shared" si="1077"/>
        <v>Wall Street Journal-Crude Oil-08-2019</v>
      </c>
      <c r="G4666" s="7">
        <v>43687</v>
      </c>
      <c r="H4666" s="7" t="str">
        <f t="shared" si="1078"/>
        <v>08-2019</v>
      </c>
      <c r="I4666" s="7" t="str">
        <f t="shared" ca="1" si="1079"/>
        <v>Wall Street Journal: Georgia State University-Crude Oil-08-2019</v>
      </c>
      <c r="J4666" s="4" t="str">
        <f t="shared" ca="1" si="1080"/>
        <v>Crude Oil-Georgia State University:08-2019</v>
      </c>
      <c r="K4666" t="s">
        <v>430</v>
      </c>
      <c r="CM4666">
        <v>55.8</v>
      </c>
      <c r="CO4666">
        <v>58.9</v>
      </c>
      <c r="CQ4666">
        <v>62.3</v>
      </c>
      <c r="CS4666">
        <v>65.8</v>
      </c>
      <c r="CU4666">
        <v>65.2</v>
      </c>
    </row>
    <row r="4667" spans="1:99" x14ac:dyDescent="0.55000000000000004">
      <c r="A4667" s="4" t="str">
        <f t="shared" ca="1" si="1075"/>
        <v>National Association of Home Builders</v>
      </c>
      <c r="B4667" s="4" t="str">
        <f t="shared" si="1076"/>
        <v>Robert Dietz</v>
      </c>
      <c r="C4667" s="4" t="s">
        <v>246</v>
      </c>
      <c r="D4667" s="4" t="s">
        <v>249</v>
      </c>
      <c r="E4667" s="4" t="str">
        <f>IF(COUNTIF($E$2:E4666,"Begin: " &amp; C4667 &amp; "-" &amp; D4667 &amp; "-" &amp; H4667)=0,"Begin: " &amp; C4667 &amp; "-" &amp; D4667 &amp; "-" &amp; H4667,IF((C4667 &amp; "-" &amp; D4667 &amp; "-" &amp; H4667)&lt;&gt;(C4668 &amp; "-" &amp; D4668 &amp; "-" &amp; H4668),"End: " &amp; C4667 &amp; "-" &amp; D4667 &amp; "-" &amp; H4667,""))</f>
        <v/>
      </c>
      <c r="F4667" s="4" t="str">
        <f t="shared" si="1077"/>
        <v>Wall Street Journal-Crude Oil-08-2019</v>
      </c>
      <c r="G4667" s="7">
        <v>43687</v>
      </c>
      <c r="H4667" s="7" t="str">
        <f t="shared" si="1078"/>
        <v>08-2019</v>
      </c>
      <c r="I4667" s="7" t="str">
        <f t="shared" ca="1" si="1079"/>
        <v>Wall Street Journal: National Association of Home Builders-Crude Oil-08-2019</v>
      </c>
      <c r="J4667" s="4" t="str">
        <f t="shared" ca="1" si="1080"/>
        <v>Crude Oil-National Association of Home Builders:08-2019</v>
      </c>
      <c r="K4667" t="s">
        <v>754</v>
      </c>
    </row>
    <row r="4668" spans="1:99" x14ac:dyDescent="0.55000000000000004">
      <c r="A4668" s="4" t="str">
        <f t="shared" ca="1" si="1075"/>
        <v>Fannie Mae</v>
      </c>
      <c r="B4668" s="4" t="str">
        <f t="shared" si="1076"/>
        <v>Douglas Duncan</v>
      </c>
      <c r="C4668" s="4" t="s">
        <v>246</v>
      </c>
      <c r="D4668" s="4" t="s">
        <v>249</v>
      </c>
      <c r="E4668" s="4" t="str">
        <f>IF(COUNTIF($E$2:E4667,"Begin: " &amp; C4668 &amp; "-" &amp; D4668 &amp; "-" &amp; H4668)=0,"Begin: " &amp; C4668 &amp; "-" &amp; D4668 &amp; "-" &amp; H4668,IF((C4668 &amp; "-" &amp; D4668 &amp; "-" &amp; H4668)&lt;&gt;(C4669 &amp; "-" &amp; D4669 &amp; "-" &amp; H4669),"End: " &amp; C4668 &amp; "-" &amp; D4668 &amp; "-" &amp; H4668,""))</f>
        <v/>
      </c>
      <c r="F4668" s="4" t="str">
        <f t="shared" si="1077"/>
        <v>Wall Street Journal-Crude Oil-08-2019</v>
      </c>
      <c r="G4668" s="7">
        <v>43687</v>
      </c>
      <c r="H4668" s="7" t="str">
        <f t="shared" si="1078"/>
        <v>08-2019</v>
      </c>
      <c r="I4668" s="7" t="str">
        <f t="shared" ca="1" si="1079"/>
        <v>Wall Street Journal: Fannie Mae-Crude Oil-08-2019</v>
      </c>
      <c r="J4668" s="4" t="str">
        <f t="shared" ca="1" si="1080"/>
        <v>Crude Oil-Fannie Mae:08-2019</v>
      </c>
      <c r="K4668" t="s">
        <v>206</v>
      </c>
      <c r="CM4668">
        <v>55</v>
      </c>
      <c r="CO4668">
        <v>53</v>
      </c>
      <c r="CQ4668">
        <v>52</v>
      </c>
      <c r="CS4668">
        <v>52</v>
      </c>
      <c r="CU4668">
        <v>51</v>
      </c>
    </row>
    <row r="4669" spans="1:99" x14ac:dyDescent="0.55000000000000004">
      <c r="A4669" s="4" t="str">
        <f t="shared" ca="1" si="1075"/>
        <v>Comerica Bank</v>
      </c>
      <c r="B4669" s="4" t="str">
        <f t="shared" si="1076"/>
        <v>Robert Dye</v>
      </c>
      <c r="C4669" s="4" t="s">
        <v>246</v>
      </c>
      <c r="D4669" s="4" t="s">
        <v>249</v>
      </c>
      <c r="E4669" s="4" t="str">
        <f>IF(COUNTIF($E$2:E4668,"Begin: " &amp; C4669 &amp; "-" &amp; D4669 &amp; "-" &amp; H4669)=0,"Begin: " &amp; C4669 &amp; "-" &amp; D4669 &amp; "-" &amp; H4669,IF((C4669 &amp; "-" &amp; D4669 &amp; "-" &amp; H4669)&lt;&gt;(C4670 &amp; "-" &amp; D4670 &amp; "-" &amp; H4670),"End: " &amp; C4669 &amp; "-" &amp; D4669 &amp; "-" &amp; H4669,""))</f>
        <v/>
      </c>
      <c r="F4669" s="4" t="str">
        <f t="shared" si="1077"/>
        <v>Wall Street Journal-Crude Oil-08-2019</v>
      </c>
      <c r="G4669" s="7">
        <v>43687</v>
      </c>
      <c r="H4669" s="7" t="str">
        <f t="shared" si="1078"/>
        <v>08-2019</v>
      </c>
      <c r="I4669" s="7" t="str">
        <f t="shared" ca="1" si="1079"/>
        <v>Wall Street Journal: Comerica Bank-Crude Oil-08-2019</v>
      </c>
      <c r="J4669" s="4" t="str">
        <f t="shared" ca="1" si="1080"/>
        <v>Crude Oil-Comerica Bank:08-2019</v>
      </c>
      <c r="K4669" t="s">
        <v>207</v>
      </c>
      <c r="CM4669">
        <v>58</v>
      </c>
      <c r="CO4669">
        <v>58</v>
      </c>
      <c r="CQ4669">
        <v>58</v>
      </c>
      <c r="CS4669">
        <v>58</v>
      </c>
      <c r="CU4669">
        <v>58</v>
      </c>
    </row>
    <row r="4670" spans="1:99" x14ac:dyDescent="0.55000000000000004">
      <c r="A4670" s="4" t="str">
        <f t="shared" ca="1" si="1075"/>
        <v>PNC Financial Services Group</v>
      </c>
      <c r="B4670" s="4" t="str">
        <f t="shared" si="1076"/>
        <v>Augustine Faucher</v>
      </c>
      <c r="C4670" s="4" t="s">
        <v>246</v>
      </c>
      <c r="D4670" s="4" t="s">
        <v>249</v>
      </c>
      <c r="E4670" s="4" t="str">
        <f>IF(COUNTIF($E$2:E4669,"Begin: " &amp; C4670 &amp; "-" &amp; D4670 &amp; "-" &amp; H4670)=0,"Begin: " &amp; C4670 &amp; "-" &amp; D4670 &amp; "-" &amp; H4670,IF((C4670 &amp; "-" &amp; D4670 &amp; "-" &amp; H4670)&lt;&gt;(C4671 &amp; "-" &amp; D4671 &amp; "-" &amp; H4671),"End: " &amp; C4670 &amp; "-" &amp; D4670 &amp; "-" &amp; H4670,""))</f>
        <v/>
      </c>
      <c r="F4670" s="4" t="str">
        <f t="shared" si="1077"/>
        <v>Wall Street Journal-Crude Oil-08-2019</v>
      </c>
      <c r="G4670" s="7">
        <v>43687</v>
      </c>
      <c r="H4670" s="7" t="str">
        <f t="shared" si="1078"/>
        <v>08-2019</v>
      </c>
      <c r="I4670" s="7" t="str">
        <f t="shared" ca="1" si="1079"/>
        <v>Wall Street Journal: PNC Financial Services Group-Crude Oil-08-2019</v>
      </c>
      <c r="J4670" s="4" t="str">
        <f t="shared" ca="1" si="1080"/>
        <v>Crude Oil-PNC Financial Services Group:08-2019</v>
      </c>
      <c r="K4670" t="s">
        <v>769</v>
      </c>
      <c r="CM4670">
        <v>58.6</v>
      </c>
      <c r="CO4670">
        <v>59.3</v>
      </c>
      <c r="CQ4670">
        <v>59.9</v>
      </c>
      <c r="CS4670">
        <v>60.5</v>
      </c>
      <c r="CU4670">
        <v>61</v>
      </c>
    </row>
    <row r="4671" spans="1:99" x14ac:dyDescent="0.55000000000000004">
      <c r="A4671" s="4" t="str">
        <f t="shared" ca="1" si="1075"/>
        <v>California Lutheran University</v>
      </c>
      <c r="B4671" s="4" t="str">
        <f t="shared" si="1076"/>
        <v>Matthew Fienup/Dan Hamilton</v>
      </c>
      <c r="C4671" s="4" t="s">
        <v>246</v>
      </c>
      <c r="D4671" s="4" t="s">
        <v>249</v>
      </c>
      <c r="E4671" s="4" t="str">
        <f>IF(COUNTIF($E$2:E4670,"Begin: " &amp; C4671 &amp; "-" &amp; D4671 &amp; "-" &amp; H4671)=0,"Begin: " &amp; C4671 &amp; "-" &amp; D4671 &amp; "-" &amp; H4671,IF((C4671 &amp; "-" &amp; D4671 &amp; "-" &amp; H4671)&lt;&gt;(C4672 &amp; "-" &amp; D4672 &amp; "-" &amp; H4672),"End: " &amp; C4671 &amp; "-" &amp; D4671 &amp; "-" &amp; H4671,""))</f>
        <v/>
      </c>
      <c r="F4671" s="4" t="str">
        <f t="shared" si="1077"/>
        <v>Wall Street Journal-Crude Oil-08-2019</v>
      </c>
      <c r="G4671" s="7">
        <v>43687</v>
      </c>
      <c r="H4671" s="7" t="str">
        <f t="shared" si="1078"/>
        <v>08-2019</v>
      </c>
      <c r="I4671" s="7" t="str">
        <f t="shared" ca="1" si="1079"/>
        <v>Wall Street Journal: California Lutheran University-Crude Oil-08-2019</v>
      </c>
      <c r="J4671" s="4" t="str">
        <f t="shared" ca="1" si="1080"/>
        <v>Crude Oil-California Lutheran University:08-2019</v>
      </c>
      <c r="K4671" t="s">
        <v>796</v>
      </c>
      <c r="CM4671">
        <v>51.89</v>
      </c>
      <c r="CO4671">
        <v>61.75</v>
      </c>
      <c r="CQ4671">
        <v>52.16</v>
      </c>
      <c r="CS4671">
        <v>62.68</v>
      </c>
      <c r="CU4671">
        <v>53.43</v>
      </c>
    </row>
    <row r="4672" spans="1:99" x14ac:dyDescent="0.55000000000000004">
      <c r="A4672" s="4" t="str">
        <f t="shared" ca="1" si="1075"/>
        <v>MFR</v>
      </c>
      <c r="B4672" s="4" t="str">
        <f t="shared" si="1076"/>
        <v>Maria Fiorini Ramirez/Joshua Shapiro</v>
      </c>
      <c r="C4672" s="4" t="s">
        <v>246</v>
      </c>
      <c r="D4672" s="4" t="s">
        <v>249</v>
      </c>
      <c r="E4672" s="4" t="str">
        <f>IF(COUNTIF($E$2:E4671,"Begin: " &amp; C4672 &amp; "-" &amp; D4672 &amp; "-" &amp; H4672)=0,"Begin: " &amp; C4672 &amp; "-" &amp; D4672 &amp; "-" &amp; H4672,IF((C4672 &amp; "-" &amp; D4672 &amp; "-" &amp; H4672)&lt;&gt;(C4673 &amp; "-" &amp; D4673 &amp; "-" &amp; H4673),"End: " &amp; C4672 &amp; "-" &amp; D4672 &amp; "-" &amp; H4672,""))</f>
        <v/>
      </c>
      <c r="F4672" s="4" t="str">
        <f t="shared" si="1077"/>
        <v>Wall Street Journal-Crude Oil-08-2019</v>
      </c>
      <c r="G4672" s="7">
        <v>43687</v>
      </c>
      <c r="H4672" s="7" t="str">
        <f t="shared" si="1078"/>
        <v>08-2019</v>
      </c>
      <c r="I4672" s="7" t="str">
        <f t="shared" ca="1" si="1079"/>
        <v>Wall Street Journal: MFR-Crude Oil-08-2019</v>
      </c>
      <c r="J4672" s="4" t="str">
        <f t="shared" ca="1" si="1080"/>
        <v>Crude Oil-MFR:08-2019</v>
      </c>
      <c r="K4672" t="s">
        <v>208</v>
      </c>
    </row>
    <row r="4673" spans="1:99" x14ac:dyDescent="0.55000000000000004">
      <c r="A4673" s="4" t="str">
        <f t="shared" ca="1" si="1075"/>
        <v>Chamber of Commerce</v>
      </c>
      <c r="B4673" s="4" t="str">
        <f t="shared" si="1076"/>
        <v>J.D. Foster</v>
      </c>
      <c r="C4673" s="4" t="s">
        <v>246</v>
      </c>
      <c r="D4673" s="4" t="s">
        <v>249</v>
      </c>
      <c r="E4673" s="4" t="str">
        <f>IF(COUNTIF($E$2:E4672,"Begin: " &amp; C4673 &amp; "-" &amp; D4673 &amp; "-" &amp; H4673)=0,"Begin: " &amp; C4673 &amp; "-" &amp; D4673 &amp; "-" &amp; H4673,IF((C4673 &amp; "-" &amp; D4673 &amp; "-" &amp; H4673)&lt;&gt;(C4674 &amp; "-" &amp; D4674 &amp; "-" &amp; H4674),"End: " &amp; C4673 &amp; "-" &amp; D4673 &amp; "-" &amp; H4673,""))</f>
        <v/>
      </c>
      <c r="F4673" s="4" t="str">
        <f t="shared" si="1077"/>
        <v>Wall Street Journal-Crude Oil-08-2019</v>
      </c>
      <c r="G4673" s="7">
        <v>43687</v>
      </c>
      <c r="H4673" s="7" t="str">
        <f t="shared" si="1078"/>
        <v>08-2019</v>
      </c>
      <c r="I4673" s="7" t="str">
        <f t="shared" ca="1" si="1079"/>
        <v>Wall Street Journal: Chamber of Commerce-Crude Oil-08-2019</v>
      </c>
      <c r="J4673" s="4" t="str">
        <f t="shared" ca="1" si="1080"/>
        <v>Crude Oil-Chamber of Commerce:08-2019</v>
      </c>
      <c r="K4673" t="s">
        <v>766</v>
      </c>
    </row>
    <row r="4674" spans="1:99" x14ac:dyDescent="0.55000000000000004">
      <c r="A4674" s="4" t="str">
        <f t="shared" ca="1" si="1075"/>
        <v>Mortgage Bankers Association</v>
      </c>
      <c r="B4674" s="4" t="str">
        <f t="shared" si="1076"/>
        <v>Mike Fratantoni</v>
      </c>
      <c r="C4674" s="4" t="s">
        <v>246</v>
      </c>
      <c r="D4674" s="4" t="s">
        <v>249</v>
      </c>
      <c r="E4674" s="4" t="str">
        <f>IF(COUNTIF($E$2:E4673,"Begin: " &amp; C4674 &amp; "-" &amp; D4674 &amp; "-" &amp; H4674)=0,"Begin: " &amp; C4674 &amp; "-" &amp; D4674 &amp; "-" &amp; H4674,IF((C4674 &amp; "-" &amp; D4674 &amp; "-" &amp; H4674)&lt;&gt;(C4675 &amp; "-" &amp; D4675 &amp; "-" &amp; H4675),"End: " &amp; C4674 &amp; "-" &amp; D4674 &amp; "-" &amp; H4674,""))</f>
        <v/>
      </c>
      <c r="F4674" s="4" t="str">
        <f t="shared" si="1077"/>
        <v>Wall Street Journal-Crude Oil-08-2019</v>
      </c>
      <c r="G4674" s="7">
        <v>43687</v>
      </c>
      <c r="H4674" s="7" t="str">
        <f t="shared" si="1078"/>
        <v>08-2019</v>
      </c>
      <c r="I4674" s="7" t="str">
        <f t="shared" ca="1" si="1079"/>
        <v>Wall Street Journal: Mortgage Bankers Association-Crude Oil-08-2019</v>
      </c>
      <c r="J4674" s="4" t="str">
        <f t="shared" ca="1" si="1080"/>
        <v>Crude Oil-Mortgage Bankers Association:08-2019</v>
      </c>
      <c r="K4674" t="s">
        <v>209</v>
      </c>
      <c r="CM4674">
        <v>57</v>
      </c>
      <c r="CO4674">
        <v>59</v>
      </c>
      <c r="CQ4674">
        <v>60</v>
      </c>
      <c r="CS4674">
        <v>60</v>
      </c>
      <c r="CU4674">
        <v>60</v>
      </c>
    </row>
    <row r="4675" spans="1:99" x14ac:dyDescent="0.55000000000000004">
      <c r="A4675" s="4" t="str">
        <f t="shared" ca="1" si="1075"/>
        <v>Robert Fry Economics LLC</v>
      </c>
      <c r="B4675" s="4" t="str">
        <f t="shared" si="1076"/>
        <v>Robert Fry</v>
      </c>
      <c r="C4675" s="4" t="s">
        <v>246</v>
      </c>
      <c r="D4675" s="4" t="s">
        <v>249</v>
      </c>
      <c r="E4675" s="4" t="str">
        <f>IF(COUNTIF($E$2:E4674,"Begin: " &amp; C4675 &amp; "-" &amp; D4675 &amp; "-" &amp; H4675)=0,"Begin: " &amp; C4675 &amp; "-" &amp; D4675 &amp; "-" &amp; H4675,IF((C4675 &amp; "-" &amp; D4675 &amp; "-" &amp; H4675)&lt;&gt;(C4676 &amp; "-" &amp; D4676 &amp; "-" &amp; H4676),"End: " &amp; C4675 &amp; "-" &amp; D4675 &amp; "-" &amp; H4675,""))</f>
        <v/>
      </c>
      <c r="F4675" s="4" t="str">
        <f t="shared" si="1077"/>
        <v>Wall Street Journal-Crude Oil-08-2019</v>
      </c>
      <c r="G4675" s="7">
        <v>43687</v>
      </c>
      <c r="H4675" s="7" t="str">
        <f t="shared" si="1078"/>
        <v>08-2019</v>
      </c>
      <c r="I4675" s="7" t="str">
        <f t="shared" ca="1" si="1079"/>
        <v>Wall Street Journal: Robert Fry Economics LLC-Crude Oil-08-2019</v>
      </c>
      <c r="J4675" s="4" t="str">
        <f t="shared" ca="1" si="1080"/>
        <v>Crude Oil-Robert Fry Economics LLC:08-2019</v>
      </c>
      <c r="K4675" t="s">
        <v>764</v>
      </c>
      <c r="CM4675">
        <v>57</v>
      </c>
      <c r="CO4675">
        <v>55.5</v>
      </c>
      <c r="CQ4675">
        <v>54.5</v>
      </c>
      <c r="CS4675">
        <v>53.5</v>
      </c>
      <c r="CU4675">
        <v>53</v>
      </c>
    </row>
    <row r="4676" spans="1:99" x14ac:dyDescent="0.55000000000000004">
      <c r="A4676" s="4" t="str">
        <f t="shared" ca="1" si="1075"/>
        <v>Societe Generale</v>
      </c>
      <c r="B4676" s="4" t="str">
        <f t="shared" si="1076"/>
        <v>Stephen Gallagher</v>
      </c>
      <c r="C4676" s="4" t="s">
        <v>246</v>
      </c>
      <c r="D4676" s="4" t="s">
        <v>249</v>
      </c>
      <c r="E4676" s="4" t="str">
        <f>IF(COUNTIF($E$2:E4675,"Begin: " &amp; C4676 &amp; "-" &amp; D4676 &amp; "-" &amp; H4676)=0,"Begin: " &amp; C4676 &amp; "-" &amp; D4676 &amp; "-" &amp; H4676,IF((C4676 &amp; "-" &amp; D4676 &amp; "-" &amp; H4676)&lt;&gt;(C4677 &amp; "-" &amp; D4677 &amp; "-" &amp; H4677),"End: " &amp; C4676 &amp; "-" &amp; D4676 &amp; "-" &amp; H4676,""))</f>
        <v/>
      </c>
      <c r="F4676" s="4" t="str">
        <f t="shared" si="1077"/>
        <v>Wall Street Journal-Crude Oil-08-2019</v>
      </c>
      <c r="G4676" s="7">
        <v>43687</v>
      </c>
      <c r="H4676" s="7" t="str">
        <f t="shared" si="1078"/>
        <v>08-2019</v>
      </c>
      <c r="I4676" s="7" t="str">
        <f t="shared" ca="1" si="1079"/>
        <v>Wall Street Journal: Societe Generale-Crude Oil-08-2019</v>
      </c>
      <c r="J4676" s="4" t="str">
        <f t="shared" ca="1" si="1080"/>
        <v>Crude Oil-Societe Generale:08-2019</v>
      </c>
      <c r="K4676" t="s">
        <v>657</v>
      </c>
    </row>
    <row r="4677" spans="1:99" x14ac:dyDescent="0.55000000000000004">
      <c r="A4677" s="4" t="str">
        <f t="shared" ca="1" si="1075"/>
        <v>Barclays</v>
      </c>
      <c r="B4677" s="4" t="str">
        <f t="shared" si="1076"/>
        <v>Michael Gapen*</v>
      </c>
      <c r="C4677" s="4" t="s">
        <v>246</v>
      </c>
      <c r="D4677" s="4" t="s">
        <v>249</v>
      </c>
      <c r="E4677" s="4" t="str">
        <f>IF(COUNTIF($E$2:E4676,"Begin: " &amp; C4677 &amp; "-" &amp; D4677 &amp; "-" &amp; H4677)=0,"Begin: " &amp; C4677 &amp; "-" &amp; D4677 &amp; "-" &amp; H4677,IF((C4677 &amp; "-" &amp; D4677 &amp; "-" &amp; H4677)&lt;&gt;(C4678 &amp; "-" &amp; D4678 &amp; "-" &amp; H4678),"End: " &amp; C4677 &amp; "-" &amp; D4677 &amp; "-" &amp; H4677,""))</f>
        <v/>
      </c>
      <c r="F4677" s="4" t="str">
        <f t="shared" si="1077"/>
        <v>Wall Street Journal-Crude Oil-08-2019</v>
      </c>
      <c r="G4677" s="7">
        <v>43687</v>
      </c>
      <c r="H4677" s="7" t="str">
        <f t="shared" si="1078"/>
        <v>08-2019</v>
      </c>
      <c r="I4677" s="7" t="str">
        <f t="shared" ca="1" si="1079"/>
        <v>Wall Street Journal: Barclays-Crude Oil-08-2019</v>
      </c>
      <c r="J4677" s="4" t="str">
        <f t="shared" ca="1" si="1080"/>
        <v>Crude Oil-Barclays:08-2019</v>
      </c>
      <c r="K4677" t="s">
        <v>815</v>
      </c>
    </row>
    <row r="4678" spans="1:99" x14ac:dyDescent="0.55000000000000004">
      <c r="A4678" s="4" t="str">
        <f t="shared" ca="1" si="1075"/>
        <v>NatWest Markets</v>
      </c>
      <c r="B4678" s="4" t="str">
        <f t="shared" si="1076"/>
        <v>Michelle Girard*</v>
      </c>
      <c r="C4678" s="4" t="s">
        <v>246</v>
      </c>
      <c r="D4678" s="4" t="s">
        <v>249</v>
      </c>
      <c r="E4678" s="4" t="str">
        <f>IF(COUNTIF($E$2:E4677,"Begin: " &amp; C4678 &amp; "-" &amp; D4678 &amp; "-" &amp; H4678)=0,"Begin: " &amp; C4678 &amp; "-" &amp; D4678 &amp; "-" &amp; H4678,IF((C4678 &amp; "-" &amp; D4678 &amp; "-" &amp; H4678)&lt;&gt;(C4679 &amp; "-" &amp; D4679 &amp; "-" &amp; H4679),"End: " &amp; C4678 &amp; "-" &amp; D4678 &amp; "-" &amp; H4678,""))</f>
        <v/>
      </c>
      <c r="F4678" s="4" t="str">
        <f t="shared" si="1077"/>
        <v>Wall Street Journal-Crude Oil-08-2019</v>
      </c>
      <c r="G4678" s="7">
        <v>43687</v>
      </c>
      <c r="H4678" s="7" t="str">
        <f t="shared" si="1078"/>
        <v>08-2019</v>
      </c>
      <c r="I4678" s="7" t="str">
        <f t="shared" ca="1" si="1079"/>
        <v>Wall Street Journal: NatWest Markets-Crude Oil-08-2019</v>
      </c>
      <c r="J4678" s="4" t="str">
        <f t="shared" ca="1" si="1080"/>
        <v>Crude Oil-NatWest Markets:08-2019</v>
      </c>
      <c r="K4678" t="s">
        <v>816</v>
      </c>
    </row>
    <row r="4679" spans="1:99" x14ac:dyDescent="0.55000000000000004">
      <c r="A4679" s="4" t="str">
        <f t="shared" ca="1" si="1075"/>
        <v>BMO Capital</v>
      </c>
      <c r="B4679" s="4" t="str">
        <f t="shared" si="1076"/>
        <v>Michael Gregory*</v>
      </c>
      <c r="C4679" s="4" t="s">
        <v>246</v>
      </c>
      <c r="D4679" s="4" t="s">
        <v>249</v>
      </c>
      <c r="E4679" s="4" t="str">
        <f>IF(COUNTIF($E$2:E4678,"Begin: " &amp; C4679 &amp; "-" &amp; D4679 &amp; "-" &amp; H4679)=0,"Begin: " &amp; C4679 &amp; "-" &amp; D4679 &amp; "-" &amp; H4679,IF((C4679 &amp; "-" &amp; D4679 &amp; "-" &amp; H4679)&lt;&gt;(C4680 &amp; "-" &amp; D4680 &amp; "-" &amp; H4680),"End: " &amp; C4679 &amp; "-" &amp; D4679 &amp; "-" &amp; H4679,""))</f>
        <v/>
      </c>
      <c r="F4679" s="4" t="str">
        <f t="shared" si="1077"/>
        <v>Wall Street Journal-Crude Oil-08-2019</v>
      </c>
      <c r="G4679" s="7">
        <v>43687</v>
      </c>
      <c r="H4679" s="7" t="str">
        <f t="shared" si="1078"/>
        <v>08-2019</v>
      </c>
      <c r="I4679" s="7" t="str">
        <f t="shared" ca="1" si="1079"/>
        <v>Wall Street Journal: BMO Capital-Crude Oil-08-2019</v>
      </c>
      <c r="J4679" s="4" t="str">
        <f t="shared" ca="1" si="1080"/>
        <v>Crude Oil-BMO Capital:08-2019</v>
      </c>
      <c r="K4679" t="s">
        <v>839</v>
      </c>
    </row>
    <row r="4680" spans="1:99" x14ac:dyDescent="0.55000000000000004">
      <c r="A4680" s="4" t="str">
        <f t="shared" ca="1" si="1075"/>
        <v>TD Securities</v>
      </c>
      <c r="B4680" s="4" t="str">
        <f t="shared" si="1076"/>
        <v>Michael Hanson*</v>
      </c>
      <c r="C4680" s="4" t="s">
        <v>246</v>
      </c>
      <c r="D4680" s="4" t="s">
        <v>249</v>
      </c>
      <c r="E4680" s="4" t="str">
        <f>IF(COUNTIF($E$2:E4679,"Begin: " &amp; C4680 &amp; "-" &amp; D4680 &amp; "-" &amp; H4680)=0,"Begin: " &amp; C4680 &amp; "-" &amp; D4680 &amp; "-" &amp; H4680,IF((C4680 &amp; "-" &amp; D4680 &amp; "-" &amp; H4680)&lt;&gt;(C4681 &amp; "-" &amp; D4681 &amp; "-" &amp; H4681),"End: " &amp; C4680 &amp; "-" &amp; D4680 &amp; "-" &amp; H4680,""))</f>
        <v/>
      </c>
      <c r="F4680" s="4" t="str">
        <f t="shared" si="1077"/>
        <v>Wall Street Journal-Crude Oil-08-2019</v>
      </c>
      <c r="G4680" s="7">
        <v>43687</v>
      </c>
      <c r="H4680" s="7" t="str">
        <f t="shared" si="1078"/>
        <v>08-2019</v>
      </c>
      <c r="I4680" s="7" t="str">
        <f t="shared" ca="1" si="1079"/>
        <v>Wall Street Journal: TD Securities-Crude Oil-08-2019</v>
      </c>
      <c r="J4680" s="4" t="str">
        <f t="shared" ca="1" si="1080"/>
        <v>Crude Oil-TD Securities:08-2019</v>
      </c>
      <c r="K4680" t="s">
        <v>834</v>
      </c>
    </row>
    <row r="4681" spans="1:99" x14ac:dyDescent="0.55000000000000004">
      <c r="A4681" s="4" t="str">
        <f t="shared" ca="1" si="1075"/>
        <v>Goldman Sachs</v>
      </c>
      <c r="B4681" s="4" t="str">
        <f t="shared" si="1076"/>
        <v>Jan Hatzius</v>
      </c>
      <c r="C4681" s="4" t="s">
        <v>246</v>
      </c>
      <c r="D4681" s="4" t="s">
        <v>249</v>
      </c>
      <c r="E4681" s="4" t="str">
        <f>IF(COUNTIF($E$2:E4680,"Begin: " &amp; C4681 &amp; "-" &amp; D4681 &amp; "-" &amp; H4681)=0,"Begin: " &amp; C4681 &amp; "-" &amp; D4681 &amp; "-" &amp; H4681,IF((C4681 &amp; "-" &amp; D4681 &amp; "-" &amp; H4681)&lt;&gt;(C4682 &amp; "-" &amp; D4682 &amp; "-" &amp; H4682),"End: " &amp; C4681 &amp; "-" &amp; D4681 &amp; "-" &amp; H4681,""))</f>
        <v/>
      </c>
      <c r="F4681" s="4" t="str">
        <f t="shared" si="1077"/>
        <v>Wall Street Journal-Crude Oil-08-2019</v>
      </c>
      <c r="G4681" s="7">
        <v>43687</v>
      </c>
      <c r="H4681" s="7" t="str">
        <f t="shared" si="1078"/>
        <v>08-2019</v>
      </c>
      <c r="I4681" s="7" t="str">
        <f t="shared" ca="1" si="1079"/>
        <v>Wall Street Journal: Goldman Sachs-Crude Oil-08-2019</v>
      </c>
      <c r="J4681" s="4" t="str">
        <f t="shared" ca="1" si="1080"/>
        <v>Crude Oil-Goldman Sachs:08-2019</v>
      </c>
      <c r="K4681" t="s">
        <v>213</v>
      </c>
    </row>
    <row r="4682" spans="1:99" x14ac:dyDescent="0.55000000000000004">
      <c r="A4682" s="4" t="str">
        <f t="shared" ca="1" si="1075"/>
        <v>Scotiabank</v>
      </c>
      <c r="B4682" s="4" t="str">
        <f t="shared" si="1076"/>
        <v>Derek Holt*</v>
      </c>
      <c r="C4682" s="4" t="s">
        <v>246</v>
      </c>
      <c r="D4682" s="4" t="s">
        <v>249</v>
      </c>
      <c r="E4682" s="4" t="str">
        <f>IF(COUNTIF($E$2:E4681,"Begin: " &amp; C4682 &amp; "-" &amp; D4682 &amp; "-" &amp; H4682)=0,"Begin: " &amp; C4682 &amp; "-" &amp; D4682 &amp; "-" &amp; H4682,IF((C4682 &amp; "-" &amp; D4682 &amp; "-" &amp; H4682)&lt;&gt;(C4683 &amp; "-" &amp; D4683 &amp; "-" &amp; H4683),"End: " &amp; C4682 &amp; "-" &amp; D4682 &amp; "-" &amp; H4682,""))</f>
        <v/>
      </c>
      <c r="F4682" s="4" t="str">
        <f t="shared" si="1077"/>
        <v>Wall Street Journal-Crude Oil-08-2019</v>
      </c>
      <c r="G4682" s="7">
        <v>43687</v>
      </c>
      <c r="H4682" s="7" t="str">
        <f t="shared" si="1078"/>
        <v>08-2019</v>
      </c>
      <c r="I4682" s="7" t="str">
        <f t="shared" ca="1" si="1079"/>
        <v>Wall Street Journal: Scotiabank-Crude Oil-08-2019</v>
      </c>
      <c r="J4682" s="4" t="str">
        <f t="shared" ca="1" si="1080"/>
        <v>Crude Oil-Scotiabank:08-2019</v>
      </c>
      <c r="K4682" t="s">
        <v>840</v>
      </c>
    </row>
    <row r="4683" spans="1:99" x14ac:dyDescent="0.55000000000000004">
      <c r="A4683" s="4" t="str">
        <f t="shared" ca="1" si="1075"/>
        <v>KPMG</v>
      </c>
      <c r="B4683" s="4" t="str">
        <f t="shared" si="1076"/>
        <v>Constance Hunter</v>
      </c>
      <c r="C4683" s="4" t="s">
        <v>246</v>
      </c>
      <c r="D4683" s="4" t="s">
        <v>249</v>
      </c>
      <c r="E4683" s="4" t="str">
        <f>IF(COUNTIF($E$2:E4682,"Begin: " &amp; C4683 &amp; "-" &amp; D4683 &amp; "-" &amp; H4683)=0,"Begin: " &amp; C4683 &amp; "-" &amp; D4683 &amp; "-" &amp; H4683,IF((C4683 &amp; "-" &amp; D4683 &amp; "-" &amp; H4683)&lt;&gt;(C4684 &amp; "-" &amp; D4684 &amp; "-" &amp; H4684),"End: " &amp; C4683 &amp; "-" &amp; D4683 &amp; "-" &amp; H4683,""))</f>
        <v/>
      </c>
      <c r="F4683" s="4" t="str">
        <f t="shared" si="1077"/>
        <v>Wall Street Journal-Crude Oil-08-2019</v>
      </c>
      <c r="G4683" s="7">
        <v>43687</v>
      </c>
      <c r="H4683" s="7" t="str">
        <f t="shared" si="1078"/>
        <v>08-2019</v>
      </c>
      <c r="I4683" s="7" t="str">
        <f t="shared" ca="1" si="1079"/>
        <v>Wall Street Journal: KPMG-Crude Oil-08-2019</v>
      </c>
      <c r="J4683" s="4" t="str">
        <f t="shared" ca="1" si="1080"/>
        <v>Crude Oil-KPMG:08-2019</v>
      </c>
      <c r="K4683" t="s">
        <v>686</v>
      </c>
    </row>
    <row r="4684" spans="1:99" x14ac:dyDescent="0.55000000000000004">
      <c r="A4684" s="4" t="str">
        <f t="shared" ca="1" si="1075"/>
        <v>BBVA</v>
      </c>
      <c r="B4684" s="4" t="str">
        <f t="shared" si="1076"/>
        <v>Nathaniel Karp</v>
      </c>
      <c r="C4684" s="4" t="s">
        <v>246</v>
      </c>
      <c r="D4684" s="4" t="s">
        <v>249</v>
      </c>
      <c r="E4684" s="4" t="str">
        <f>IF(COUNTIF($E$2:E4683,"Begin: " &amp; C4684 &amp; "-" &amp; D4684 &amp; "-" &amp; H4684)=0,"Begin: " &amp; C4684 &amp; "-" &amp; D4684 &amp; "-" &amp; H4684,IF((C4684 &amp; "-" &amp; D4684 &amp; "-" &amp; H4684)&lt;&gt;(C4685 &amp; "-" &amp; D4685 &amp; "-" &amp; H4685),"End: " &amp; C4684 &amp; "-" &amp; D4684 &amp; "-" &amp; H4684,""))</f>
        <v/>
      </c>
      <c r="F4684" s="4" t="str">
        <f t="shared" si="1077"/>
        <v>Wall Street Journal-Crude Oil-08-2019</v>
      </c>
      <c r="G4684" s="7">
        <v>43687</v>
      </c>
      <c r="H4684" s="7" t="str">
        <f t="shared" si="1078"/>
        <v>08-2019</v>
      </c>
      <c r="I4684" s="7" t="str">
        <f t="shared" ca="1" si="1079"/>
        <v>Wall Street Journal: BBVA-Crude Oil-08-2019</v>
      </c>
      <c r="J4684" s="4" t="str">
        <f t="shared" ca="1" si="1080"/>
        <v>Crude Oil-BBVA:08-2019</v>
      </c>
      <c r="K4684" t="s">
        <v>848</v>
      </c>
      <c r="CM4684">
        <v>52.8</v>
      </c>
      <c r="CO4684">
        <v>48.3</v>
      </c>
      <c r="CQ4684">
        <v>48.2</v>
      </c>
      <c r="CS4684">
        <v>58.4</v>
      </c>
      <c r="CU4684">
        <v>57.9</v>
      </c>
    </row>
    <row r="4685" spans="1:99" x14ac:dyDescent="0.55000000000000004">
      <c r="A4685" s="4" t="str">
        <f t="shared" ca="1" si="1075"/>
        <v>National Retail Federation</v>
      </c>
      <c r="B4685" s="4" t="str">
        <f t="shared" si="1076"/>
        <v>Jack Kleinhenz</v>
      </c>
      <c r="C4685" s="4" t="s">
        <v>246</v>
      </c>
      <c r="D4685" s="4" t="s">
        <v>249</v>
      </c>
      <c r="E4685" s="4" t="str">
        <f>IF(COUNTIF($E$2:E4684,"Begin: " &amp; C4685 &amp; "-" &amp; D4685 &amp; "-" &amp; H4685)=0,"Begin: " &amp; C4685 &amp; "-" &amp; D4685 &amp; "-" &amp; H4685,IF((C4685 &amp; "-" &amp; D4685 &amp; "-" &amp; H4685)&lt;&gt;(C4686 &amp; "-" &amp; D4686 &amp; "-" &amp; H4686),"End: " &amp; C4685 &amp; "-" &amp; D4685 &amp; "-" &amp; H4685,""))</f>
        <v/>
      </c>
      <c r="F4685" s="4" t="str">
        <f t="shared" si="1077"/>
        <v>Wall Street Journal-Crude Oil-08-2019</v>
      </c>
      <c r="G4685" s="7">
        <v>43687</v>
      </c>
      <c r="H4685" s="7" t="str">
        <f t="shared" si="1078"/>
        <v>08-2019</v>
      </c>
      <c r="I4685" s="7" t="str">
        <f t="shared" ca="1" si="1079"/>
        <v>Wall Street Journal: National Retail Federation-Crude Oil-08-2019</v>
      </c>
      <c r="J4685" s="4" t="str">
        <f t="shared" ca="1" si="1080"/>
        <v>Crude Oil-National Retail Federation:08-2019</v>
      </c>
      <c r="K4685" t="s">
        <v>216</v>
      </c>
      <c r="CM4685">
        <v>57</v>
      </c>
      <c r="CO4685">
        <v>57.75</v>
      </c>
      <c r="CQ4685">
        <v>58.35</v>
      </c>
    </row>
    <row r="4686" spans="1:99" x14ac:dyDescent="0.55000000000000004">
      <c r="A4686" s="4" t="str">
        <f t="shared" ca="1" si="1075"/>
        <v>Natixis CIB Americas</v>
      </c>
      <c r="B4686" s="4" t="str">
        <f t="shared" si="1076"/>
        <v>Joseph LaVorgna</v>
      </c>
      <c r="C4686" s="4" t="s">
        <v>246</v>
      </c>
      <c r="D4686" s="4" t="s">
        <v>249</v>
      </c>
      <c r="E4686" s="4" t="str">
        <f>IF(COUNTIF($E$2:E4685,"Begin: " &amp; C4686 &amp; "-" &amp; D4686 &amp; "-" &amp; H4686)=0,"Begin: " &amp; C4686 &amp; "-" &amp; D4686 &amp; "-" &amp; H4686,IF((C4686 &amp; "-" &amp; D4686 &amp; "-" &amp; H4686)&lt;&gt;(C4687 &amp; "-" &amp; D4687 &amp; "-" &amp; H4687),"End: " &amp; C4686 &amp; "-" &amp; D4686 &amp; "-" &amp; H4686,""))</f>
        <v/>
      </c>
      <c r="F4686" s="4" t="str">
        <f t="shared" si="1077"/>
        <v>Wall Street Journal-Crude Oil-08-2019</v>
      </c>
      <c r="G4686" s="7">
        <v>43687</v>
      </c>
      <c r="H4686" s="7" t="str">
        <f t="shared" si="1078"/>
        <v>08-2019</v>
      </c>
      <c r="I4686" s="7" t="str">
        <f t="shared" ca="1" si="1079"/>
        <v>Wall Street Journal: Natixis CIB Americas-Crude Oil-08-2019</v>
      </c>
      <c r="J4686" s="4" t="str">
        <f t="shared" ca="1" si="1080"/>
        <v>Crude Oil-Natixis CIB Americas:08-2019</v>
      </c>
      <c r="K4686" t="s">
        <v>774</v>
      </c>
    </row>
    <row r="4687" spans="1:99" x14ac:dyDescent="0.55000000000000004">
      <c r="A4687" s="4" t="str">
        <f t="shared" ca="1" si="1075"/>
        <v>UCLA Anderson Forecast</v>
      </c>
      <c r="B4687" s="4" t="str">
        <f t="shared" si="1076"/>
        <v>Edward Leamer/David Shulman</v>
      </c>
      <c r="C4687" s="4" t="s">
        <v>246</v>
      </c>
      <c r="D4687" s="4" t="s">
        <v>249</v>
      </c>
      <c r="E4687" s="4" t="str">
        <f>IF(COUNTIF($E$2:E4686,"Begin: " &amp; C4687 &amp; "-" &amp; D4687 &amp; "-" &amp; H4687)=0,"Begin: " &amp; C4687 &amp; "-" &amp; D4687 &amp; "-" &amp; H4687,IF((C4687 &amp; "-" &amp; D4687 &amp; "-" &amp; H4687)&lt;&gt;(C4688 &amp; "-" &amp; D4688 &amp; "-" &amp; H4688),"End: " &amp; C4687 &amp; "-" &amp; D4687 &amp; "-" &amp; H4687,""))</f>
        <v/>
      </c>
      <c r="F4687" s="4" t="str">
        <f t="shared" si="1077"/>
        <v>Wall Street Journal-Crude Oil-08-2019</v>
      </c>
      <c r="G4687" s="7">
        <v>43687</v>
      </c>
      <c r="H4687" s="7" t="str">
        <f t="shared" si="1078"/>
        <v>08-2019</v>
      </c>
      <c r="I4687" s="7" t="str">
        <f t="shared" ca="1" si="1079"/>
        <v>Wall Street Journal: UCLA Anderson Forecast-Crude Oil-08-2019</v>
      </c>
      <c r="J4687" s="4" t="str">
        <f t="shared" ca="1" si="1080"/>
        <v>Crude Oil-UCLA Anderson Forecast:08-2019</v>
      </c>
      <c r="K4687" t="s">
        <v>218</v>
      </c>
    </row>
    <row r="4688" spans="1:99" x14ac:dyDescent="0.55000000000000004">
      <c r="A4688" s="4" t="str">
        <f t="shared" ca="1" si="1075"/>
        <v>NEMA Business Information Services</v>
      </c>
      <c r="B4688" s="4" t="str">
        <f t="shared" si="1076"/>
        <v>Don Leavens/Steven Wilcox</v>
      </c>
      <c r="C4688" s="4" t="s">
        <v>246</v>
      </c>
      <c r="D4688" s="4" t="s">
        <v>249</v>
      </c>
      <c r="E4688" s="4" t="str">
        <f>IF(COUNTIF($E$2:E4687,"Begin: " &amp; C4688 &amp; "-" &amp; D4688 &amp; "-" &amp; H4688)=0,"Begin: " &amp; C4688 &amp; "-" &amp; D4688 &amp; "-" &amp; H4688,IF((C4688 &amp; "-" &amp; D4688 &amp; "-" &amp; H4688)&lt;&gt;(C4689 &amp; "-" &amp; D4689 &amp; "-" &amp; H4689),"End: " &amp; C4688 &amp; "-" &amp; D4688 &amp; "-" &amp; H4688,""))</f>
        <v/>
      </c>
      <c r="F4688" s="4" t="str">
        <f t="shared" si="1077"/>
        <v>Wall Street Journal-Crude Oil-08-2019</v>
      </c>
      <c r="G4688" s="7">
        <v>43687</v>
      </c>
      <c r="H4688" s="7" t="str">
        <f t="shared" si="1078"/>
        <v>08-2019</v>
      </c>
      <c r="I4688" s="7" t="str">
        <f t="shared" ca="1" si="1079"/>
        <v>Wall Street Journal: NEMA Business Information Services-Crude Oil-08-2019</v>
      </c>
      <c r="J4688" s="4" t="str">
        <f t="shared" ca="1" si="1080"/>
        <v>Crude Oil-NEMA Business Information Services:08-2019</v>
      </c>
      <c r="K4688" t="s">
        <v>765</v>
      </c>
      <c r="CM4688">
        <v>62.79</v>
      </c>
      <c r="CO4688">
        <v>60.03</v>
      </c>
      <c r="CQ4688">
        <v>56.58</v>
      </c>
      <c r="CS4688">
        <v>61.94</v>
      </c>
      <c r="CU4688">
        <v>63.2</v>
      </c>
    </row>
    <row r="4689" spans="1:99" x14ac:dyDescent="0.55000000000000004">
      <c r="A4689" s="4" t="str">
        <f t="shared" ca="1" si="1075"/>
        <v>HSBC</v>
      </c>
      <c r="B4689" s="4" t="str">
        <f t="shared" si="1076"/>
        <v>Kevin Logan*</v>
      </c>
      <c r="C4689" s="4" t="s">
        <v>246</v>
      </c>
      <c r="D4689" s="4" t="s">
        <v>249</v>
      </c>
      <c r="E4689" s="4" t="str">
        <f>IF(COUNTIF($E$2:E4688,"Begin: " &amp; C4689 &amp; "-" &amp; D4689 &amp; "-" &amp; H4689)=0,"Begin: " &amp; C4689 &amp; "-" &amp; D4689 &amp; "-" &amp; H4689,IF((C4689 &amp; "-" &amp; D4689 &amp; "-" &amp; H4689)&lt;&gt;(C4690 &amp; "-" &amp; D4690 &amp; "-" &amp; H4690),"End: " &amp; C4689 &amp; "-" &amp; D4689 &amp; "-" &amp; H4689,""))</f>
        <v/>
      </c>
      <c r="F4689" s="4" t="str">
        <f t="shared" si="1077"/>
        <v>Wall Street Journal-Crude Oil-08-2019</v>
      </c>
      <c r="G4689" s="7">
        <v>43687</v>
      </c>
      <c r="H4689" s="7" t="str">
        <f t="shared" si="1078"/>
        <v>08-2019</v>
      </c>
      <c r="I4689" s="7" t="str">
        <f t="shared" ca="1" si="1079"/>
        <v>Wall Street Journal: HSBC-Crude Oil-08-2019</v>
      </c>
      <c r="J4689" s="4" t="str">
        <f t="shared" ca="1" si="1080"/>
        <v>Crude Oil-HSBC:08-2019</v>
      </c>
      <c r="K4689" t="s">
        <v>817</v>
      </c>
    </row>
    <row r="4690" spans="1:99" x14ac:dyDescent="0.55000000000000004">
      <c r="A4690" s="4" t="str">
        <f t="shared" ca="1" si="1075"/>
        <v>Moody's Investors Service</v>
      </c>
      <c r="B4690" s="4" t="str">
        <f t="shared" si="1076"/>
        <v>John Lonski</v>
      </c>
      <c r="C4690" s="4" t="s">
        <v>246</v>
      </c>
      <c r="D4690" s="4" t="s">
        <v>249</v>
      </c>
      <c r="E4690" s="4" t="str">
        <f>IF(COUNTIF($E$2:E4689,"Begin: " &amp; C4690 &amp; "-" &amp; D4690 &amp; "-" &amp; H4690)=0,"Begin: " &amp; C4690 &amp; "-" &amp; D4690 &amp; "-" &amp; H4690,IF((C4690 &amp; "-" &amp; D4690 &amp; "-" &amp; H4690)&lt;&gt;(C4691 &amp; "-" &amp; D4691 &amp; "-" &amp; H4691),"End: " &amp; C4690 &amp; "-" &amp; D4690 &amp; "-" &amp; H4690,""))</f>
        <v/>
      </c>
      <c r="F4690" s="4" t="str">
        <f t="shared" si="1077"/>
        <v>Wall Street Journal-Crude Oil-08-2019</v>
      </c>
      <c r="G4690" s="7">
        <v>43687</v>
      </c>
      <c r="H4690" s="7" t="str">
        <f t="shared" si="1078"/>
        <v>08-2019</v>
      </c>
      <c r="I4690" s="7" t="str">
        <f t="shared" ca="1" si="1079"/>
        <v>Wall Street Journal: Moody's Investors Service-Crude Oil-08-2019</v>
      </c>
      <c r="J4690" s="4" t="str">
        <f t="shared" ca="1" si="1080"/>
        <v>Crude Oil-Moody's Investors Service:08-2019</v>
      </c>
      <c r="K4690" t="s">
        <v>220</v>
      </c>
      <c r="CM4690">
        <v>58</v>
      </c>
      <c r="CO4690">
        <v>60</v>
      </c>
      <c r="CQ4690">
        <v>58</v>
      </c>
      <c r="CS4690">
        <v>57</v>
      </c>
      <c r="CU4690">
        <v>58</v>
      </c>
    </row>
    <row r="4691" spans="1:99" x14ac:dyDescent="0.55000000000000004">
      <c r="A4691" s="4" t="str">
        <f t="shared" ca="1" si="1075"/>
        <v>National Auto Dealer Association</v>
      </c>
      <c r="B4691" s="4" t="str">
        <f t="shared" si="1076"/>
        <v>Patrick Manzi</v>
      </c>
      <c r="C4691" s="4" t="s">
        <v>246</v>
      </c>
      <c r="D4691" s="4" t="s">
        <v>249</v>
      </c>
      <c r="E4691" s="4" t="str">
        <f>IF(COUNTIF($E$2:E4690,"Begin: " &amp; C4691 &amp; "-" &amp; D4691 &amp; "-" &amp; H4691)=0,"Begin: " &amp; C4691 &amp; "-" &amp; D4691 &amp; "-" &amp; H4691,IF((C4691 &amp; "-" &amp; D4691 &amp; "-" &amp; H4691)&lt;&gt;(C4692 &amp; "-" &amp; D4692 &amp; "-" &amp; H4692),"End: " &amp; C4691 &amp; "-" &amp; D4691 &amp; "-" &amp; H4691,""))</f>
        <v/>
      </c>
      <c r="F4691" s="4" t="str">
        <f t="shared" si="1077"/>
        <v>Wall Street Journal-Crude Oil-08-2019</v>
      </c>
      <c r="G4691" s="7">
        <v>43687</v>
      </c>
      <c r="H4691" s="7" t="str">
        <f t="shared" si="1078"/>
        <v>08-2019</v>
      </c>
      <c r="I4691" s="7" t="str">
        <f t="shared" ca="1" si="1079"/>
        <v>Wall Street Journal: National Auto Dealer Association-Crude Oil-08-2019</v>
      </c>
      <c r="J4691" s="4" t="str">
        <f t="shared" ca="1" si="1080"/>
        <v>Crude Oil-National Auto Dealer Association:08-2019</v>
      </c>
      <c r="K4691" t="s">
        <v>800</v>
      </c>
    </row>
    <row r="4692" spans="1:99" x14ac:dyDescent="0.55000000000000004">
      <c r="A4692" s="4" t="str">
        <f t="shared" ca="1" si="1075"/>
        <v>MetLife Investment Management</v>
      </c>
      <c r="B4692" s="4" t="str">
        <f t="shared" si="1076"/>
        <v>Drew T. Matus*</v>
      </c>
      <c r="C4692" s="4" t="s">
        <v>246</v>
      </c>
      <c r="D4692" s="4" t="s">
        <v>249</v>
      </c>
      <c r="E4692" s="4" t="str">
        <f>IF(COUNTIF($E$2:E4691,"Begin: " &amp; C4692 &amp; "-" &amp; D4692 &amp; "-" &amp; H4692)=0,"Begin: " &amp; C4692 &amp; "-" &amp; D4692 &amp; "-" &amp; H4692,IF((C4692 &amp; "-" &amp; D4692 &amp; "-" &amp; H4692)&lt;&gt;(C4693 &amp; "-" &amp; D4693 &amp; "-" &amp; H4693),"End: " &amp; C4692 &amp; "-" &amp; D4692 &amp; "-" &amp; H4692,""))</f>
        <v/>
      </c>
      <c r="F4692" s="4" t="str">
        <f t="shared" si="1077"/>
        <v>Wall Street Journal-Crude Oil-08-2019</v>
      </c>
      <c r="G4692" s="7">
        <v>43687</v>
      </c>
      <c r="H4692" s="7" t="str">
        <f t="shared" si="1078"/>
        <v>08-2019</v>
      </c>
      <c r="I4692" s="7" t="str">
        <f t="shared" ca="1" si="1079"/>
        <v>Wall Street Journal: MetLife Investment Management-Crude Oil-08-2019</v>
      </c>
      <c r="J4692" s="4" t="str">
        <f t="shared" ca="1" si="1080"/>
        <v>Crude Oil-MetLife Investment Management:08-2019</v>
      </c>
      <c r="K4692" t="s">
        <v>819</v>
      </c>
    </row>
    <row r="4693" spans="1:99" x14ac:dyDescent="0.55000000000000004">
      <c r="A4693" s="4" t="str">
        <f t="shared" ca="1" si="1075"/>
        <v>Jeffries &amp; Company</v>
      </c>
      <c r="B4693" s="4" t="str">
        <f t="shared" si="1076"/>
        <v>Ward McCarthy*</v>
      </c>
      <c r="C4693" s="4" t="s">
        <v>246</v>
      </c>
      <c r="D4693" s="4" t="s">
        <v>249</v>
      </c>
      <c r="E4693" s="4" t="str">
        <f>IF(COUNTIF($E$2:E4692,"Begin: " &amp; C4693 &amp; "-" &amp; D4693 &amp; "-" &amp; H4693)=0,"Begin: " &amp; C4693 &amp; "-" &amp; D4693 &amp; "-" &amp; H4693,IF((C4693 &amp; "-" &amp; D4693 &amp; "-" &amp; H4693)&lt;&gt;(C4694 &amp; "-" &amp; D4694 &amp; "-" &amp; H4694),"End: " &amp; C4693 &amp; "-" &amp; D4693 &amp; "-" &amp; H4693,""))</f>
        <v/>
      </c>
      <c r="F4693" s="4" t="str">
        <f t="shared" si="1077"/>
        <v>Wall Street Journal-Crude Oil-08-2019</v>
      </c>
      <c r="G4693" s="7">
        <v>43687</v>
      </c>
      <c r="H4693" s="7" t="str">
        <f t="shared" si="1078"/>
        <v>08-2019</v>
      </c>
      <c r="I4693" s="7" t="str">
        <f t="shared" ca="1" si="1079"/>
        <v>Wall Street Journal: Jeffries &amp; Company-Crude Oil-08-2019</v>
      </c>
      <c r="J4693" s="4" t="str">
        <f t="shared" ca="1" si="1080"/>
        <v>Crude Oil-Jeffries &amp; Company:08-2019</v>
      </c>
      <c r="K4693" t="s">
        <v>820</v>
      </c>
    </row>
    <row r="4694" spans="1:99" x14ac:dyDescent="0.55000000000000004">
      <c r="A4694" s="4" t="str">
        <f t="shared" ca="1" si="1075"/>
        <v>ACT Research</v>
      </c>
      <c r="B4694" s="4" t="str">
        <f t="shared" si="1076"/>
        <v>Jim Meil</v>
      </c>
      <c r="C4694" s="4" t="s">
        <v>246</v>
      </c>
      <c r="D4694" s="4" t="s">
        <v>249</v>
      </c>
      <c r="E4694" s="4" t="str">
        <f>IF(COUNTIF($E$2:E4693,"Begin: " &amp; C4694 &amp; "-" &amp; D4694 &amp; "-" &amp; H4694)=0,"Begin: " &amp; C4694 &amp; "-" &amp; D4694 &amp; "-" &amp; H4694,IF((C4694 &amp; "-" &amp; D4694 &amp; "-" &amp; H4694)&lt;&gt;(C4695 &amp; "-" &amp; D4695 &amp; "-" &amp; H4695),"End: " &amp; C4694 &amp; "-" &amp; D4694 &amp; "-" &amp; H4694,""))</f>
        <v/>
      </c>
      <c r="F4694" s="4" t="str">
        <f t="shared" si="1077"/>
        <v>Wall Street Journal-Crude Oil-08-2019</v>
      </c>
      <c r="G4694" s="7">
        <v>43687</v>
      </c>
      <c r="H4694" s="7" t="str">
        <f t="shared" si="1078"/>
        <v>08-2019</v>
      </c>
      <c r="I4694" s="7" t="str">
        <f t="shared" ca="1" si="1079"/>
        <v>Wall Street Journal: ACT Research-Crude Oil-08-2019</v>
      </c>
      <c r="J4694" s="4" t="str">
        <f t="shared" ca="1" si="1080"/>
        <v>Crude Oil-ACT Research:08-2019</v>
      </c>
      <c r="K4694" t="s">
        <v>437</v>
      </c>
      <c r="CM4694">
        <v>60</v>
      </c>
      <c r="CO4694">
        <v>60</v>
      </c>
      <c r="CQ4694">
        <v>60</v>
      </c>
    </row>
    <row r="4695" spans="1:99" x14ac:dyDescent="0.55000000000000004">
      <c r="A4695" s="4" t="str">
        <f t="shared" ca="1" si="1075"/>
        <v>Standard Chartered</v>
      </c>
      <c r="B4695" s="4" t="str">
        <f t="shared" si="1076"/>
        <v>Sonia Meskin*</v>
      </c>
      <c r="C4695" s="4" t="s">
        <v>246</v>
      </c>
      <c r="D4695" s="4" t="s">
        <v>249</v>
      </c>
      <c r="E4695" s="4" t="str">
        <f>IF(COUNTIF($E$2:E4694,"Begin: " &amp; C4695 &amp; "-" &amp; D4695 &amp; "-" &amp; H4695)=0,"Begin: " &amp; C4695 &amp; "-" &amp; D4695 &amp; "-" &amp; H4695,IF((C4695 &amp; "-" &amp; D4695 &amp; "-" &amp; H4695)&lt;&gt;(C4696 &amp; "-" &amp; D4696 &amp; "-" &amp; H4696),"End: " &amp; C4695 &amp; "-" &amp; D4695 &amp; "-" &amp; H4695,""))</f>
        <v/>
      </c>
      <c r="F4695" s="4" t="str">
        <f t="shared" si="1077"/>
        <v>Wall Street Journal-Crude Oil-08-2019</v>
      </c>
      <c r="G4695" s="7">
        <v>43687</v>
      </c>
      <c r="H4695" s="7" t="str">
        <f t="shared" si="1078"/>
        <v>08-2019</v>
      </c>
      <c r="I4695" s="7" t="str">
        <f t="shared" ca="1" si="1079"/>
        <v>Wall Street Journal: Standard Chartered-Crude Oil-08-2019</v>
      </c>
      <c r="J4695" s="4" t="str">
        <f t="shared" ca="1" si="1080"/>
        <v>Crude Oil-Standard Chartered:08-2019</v>
      </c>
      <c r="K4695" t="s">
        <v>821</v>
      </c>
    </row>
    <row r="4696" spans="1:99" x14ac:dyDescent="0.55000000000000004">
      <c r="A4696" s="4" t="str">
        <f t="shared" ca="1" si="1075"/>
        <v>BofA</v>
      </c>
      <c r="B4696" s="4" t="str">
        <f t="shared" si="1076"/>
        <v>Michelle Meyer</v>
      </c>
      <c r="C4696" s="4" t="s">
        <v>246</v>
      </c>
      <c r="D4696" s="4" t="s">
        <v>249</v>
      </c>
      <c r="E4696" s="4" t="str">
        <f>IF(COUNTIF($E$2:E4695,"Begin: " &amp; C4696 &amp; "-" &amp; D4696 &amp; "-" &amp; H4696)=0,"Begin: " &amp; C4696 &amp; "-" &amp; D4696 &amp; "-" &amp; H4696,IF((C4696 &amp; "-" &amp; D4696 &amp; "-" &amp; H4696)&lt;&gt;(C4697 &amp; "-" &amp; D4697 &amp; "-" &amp; H4697),"End: " &amp; C4696 &amp; "-" &amp; D4696 &amp; "-" &amp; H4696,""))</f>
        <v/>
      </c>
      <c r="F4696" s="4" t="str">
        <f t="shared" si="1077"/>
        <v>Wall Street Journal-Crude Oil-08-2019</v>
      </c>
      <c r="G4696" s="7">
        <v>43687</v>
      </c>
      <c r="H4696" s="7" t="str">
        <f t="shared" si="1078"/>
        <v>08-2019</v>
      </c>
      <c r="I4696" s="7" t="str">
        <f t="shared" ca="1" si="1079"/>
        <v>Wall Street Journal: BofA-Crude Oil-08-2019</v>
      </c>
      <c r="J4696" s="4" t="str">
        <f t="shared" ca="1" si="1080"/>
        <v>Crude Oil-BofA:08-2019</v>
      </c>
      <c r="K4696" t="s">
        <v>803</v>
      </c>
    </row>
    <row r="4697" spans="1:99" x14ac:dyDescent="0.55000000000000004">
      <c r="A4697" s="4" t="str">
        <f t="shared" ca="1" si="1075"/>
        <v>Daiwa Capital</v>
      </c>
      <c r="B4697" s="4" t="str">
        <f t="shared" si="1076"/>
        <v>Michael Moran</v>
      </c>
      <c r="C4697" s="4" t="s">
        <v>246</v>
      </c>
      <c r="D4697" s="4" t="s">
        <v>249</v>
      </c>
      <c r="E4697" s="4" t="str">
        <f>IF(COUNTIF($E$2:E4696,"Begin: " &amp; C4697 &amp; "-" &amp; D4697 &amp; "-" &amp; H4697)=0,"Begin: " &amp; C4697 &amp; "-" &amp; D4697 &amp; "-" &amp; H4697,IF((C4697 &amp; "-" &amp; D4697 &amp; "-" &amp; H4697)&lt;&gt;(C4698 &amp; "-" &amp; D4698 &amp; "-" &amp; H4698),"End: " &amp; C4697 &amp; "-" &amp; D4697 &amp; "-" &amp; H4697,""))</f>
        <v/>
      </c>
      <c r="F4697" s="4" t="str">
        <f t="shared" si="1077"/>
        <v>Wall Street Journal-Crude Oil-08-2019</v>
      </c>
      <c r="G4697" s="7">
        <v>43687</v>
      </c>
      <c r="H4697" s="7" t="str">
        <f t="shared" si="1078"/>
        <v>08-2019</v>
      </c>
      <c r="I4697" s="7" t="str">
        <f t="shared" ca="1" si="1079"/>
        <v>Wall Street Journal: Daiwa Capital-Crude Oil-08-2019</v>
      </c>
      <c r="J4697" s="4" t="str">
        <f t="shared" ca="1" si="1080"/>
        <v>Crude Oil-Daiwa Capital:08-2019</v>
      </c>
      <c r="K4697" t="s">
        <v>438</v>
      </c>
      <c r="CM4697">
        <v>57</v>
      </c>
      <c r="CO4697">
        <v>60</v>
      </c>
      <c r="CQ4697">
        <v>60</v>
      </c>
      <c r="CS4697">
        <v>60</v>
      </c>
      <c r="CU4697">
        <v>60</v>
      </c>
    </row>
    <row r="4698" spans="1:99" x14ac:dyDescent="0.55000000000000004">
      <c r="A4698" s="4" t="str">
        <f t="shared" ca="1" si="1075"/>
        <v>National Association of Manufacturers</v>
      </c>
      <c r="B4698" s="4" t="str">
        <f t="shared" si="1076"/>
        <v>Chad Moutray*</v>
      </c>
      <c r="C4698" s="4" t="s">
        <v>246</v>
      </c>
      <c r="D4698" s="4" t="s">
        <v>249</v>
      </c>
      <c r="E4698" s="4" t="str">
        <f>IF(COUNTIF($E$2:E4697,"Begin: " &amp; C4698 &amp; "-" &amp; D4698 &amp; "-" &amp; H4698)=0,"Begin: " &amp; C4698 &amp; "-" &amp; D4698 &amp; "-" &amp; H4698,IF((C4698 &amp; "-" &amp; D4698 &amp; "-" &amp; H4698)&lt;&gt;(C4699 &amp; "-" &amp; D4699 &amp; "-" &amp; H4699),"End: " &amp; C4698 &amp; "-" &amp; D4698 &amp; "-" &amp; H4698,""))</f>
        <v/>
      </c>
      <c r="F4698" s="4" t="str">
        <f t="shared" si="1077"/>
        <v>Wall Street Journal-Crude Oil-08-2019</v>
      </c>
      <c r="G4698" s="7">
        <v>43687</v>
      </c>
      <c r="H4698" s="7" t="str">
        <f t="shared" si="1078"/>
        <v>08-2019</v>
      </c>
      <c r="I4698" s="7" t="str">
        <f t="shared" ca="1" si="1079"/>
        <v>Wall Street Journal: National Association of Manufacturers-Crude Oil-08-2019</v>
      </c>
      <c r="J4698" s="4" t="str">
        <f t="shared" ca="1" si="1080"/>
        <v>Crude Oil-National Association of Manufacturers:08-2019</v>
      </c>
      <c r="K4698" t="s">
        <v>842</v>
      </c>
    </row>
    <row r="4699" spans="1:99" x14ac:dyDescent="0.55000000000000004">
      <c r="A4699" s="4" t="str">
        <f t="shared" ca="1" si="1075"/>
        <v>Naroff Economics</v>
      </c>
      <c r="B4699" s="4" t="str">
        <f t="shared" si="1076"/>
        <v>Joel Naroff</v>
      </c>
      <c r="C4699" s="4" t="s">
        <v>246</v>
      </c>
      <c r="D4699" s="4" t="s">
        <v>249</v>
      </c>
      <c r="E4699" s="4" t="str">
        <f>IF(COUNTIF($E$2:E4698,"Begin: " &amp; C4699 &amp; "-" &amp; D4699 &amp; "-" &amp; H4699)=0,"Begin: " &amp; C4699 &amp; "-" &amp; D4699 &amp; "-" &amp; H4699,IF((C4699 &amp; "-" &amp; D4699 &amp; "-" &amp; H4699)&lt;&gt;(C4700 &amp; "-" &amp; D4700 &amp; "-" &amp; H4700),"End: " &amp; C4699 &amp; "-" &amp; D4699 &amp; "-" &amp; H4699,""))</f>
        <v/>
      </c>
      <c r="F4699" s="4" t="str">
        <f t="shared" si="1077"/>
        <v>Wall Street Journal-Crude Oil-08-2019</v>
      </c>
      <c r="G4699" s="7">
        <v>43687</v>
      </c>
      <c r="H4699" s="7" t="str">
        <f t="shared" si="1078"/>
        <v>08-2019</v>
      </c>
      <c r="I4699" s="7" t="str">
        <f t="shared" ca="1" si="1079"/>
        <v>Wall Street Journal: Naroff Economics-Crude Oil-08-2019</v>
      </c>
      <c r="J4699" s="4" t="str">
        <f t="shared" ca="1" si="1080"/>
        <v>Crude Oil-Naroff Economics:08-2019</v>
      </c>
      <c r="K4699" t="s">
        <v>440</v>
      </c>
      <c r="CM4699">
        <v>57.25</v>
      </c>
      <c r="CO4699">
        <v>55.6</v>
      </c>
      <c r="CQ4699">
        <v>51</v>
      </c>
      <c r="CS4699">
        <v>55</v>
      </c>
      <c r="CU4699">
        <v>58.75</v>
      </c>
    </row>
    <row r="4700" spans="1:99" x14ac:dyDescent="0.55000000000000004">
      <c r="A4700" s="4" t="str">
        <f t="shared" ca="1" si="1075"/>
        <v>MacroEcon Global Advisors</v>
      </c>
      <c r="B4700" s="4" t="str">
        <f t="shared" si="1076"/>
        <v>Mark Nielson*</v>
      </c>
      <c r="C4700" s="4" t="s">
        <v>246</v>
      </c>
      <c r="D4700" s="4" t="s">
        <v>249</v>
      </c>
      <c r="E4700" s="4" t="str">
        <f>IF(COUNTIF($E$2:E4699,"Begin: " &amp; C4700 &amp; "-" &amp; D4700 &amp; "-" &amp; H4700)=0,"Begin: " &amp; C4700 &amp; "-" &amp; D4700 &amp; "-" &amp; H4700,IF((C4700 &amp; "-" &amp; D4700 &amp; "-" &amp; H4700)&lt;&gt;(C4701 &amp; "-" &amp; D4701 &amp; "-" &amp; H4701),"End: " &amp; C4700 &amp; "-" &amp; D4700 &amp; "-" &amp; H4700,""))</f>
        <v/>
      </c>
      <c r="F4700" s="4" t="str">
        <f t="shared" si="1077"/>
        <v>Wall Street Journal-Crude Oil-08-2019</v>
      </c>
      <c r="G4700" s="7">
        <v>43687</v>
      </c>
      <c r="H4700" s="7" t="str">
        <f t="shared" si="1078"/>
        <v>08-2019</v>
      </c>
      <c r="I4700" s="7" t="str">
        <f t="shared" ca="1" si="1079"/>
        <v>Wall Street Journal: MacroEcon Global Advisors-Crude Oil-08-2019</v>
      </c>
      <c r="J4700" s="4" t="str">
        <f t="shared" ca="1" si="1080"/>
        <v>Crude Oil-MacroEcon Global Advisors:08-2019</v>
      </c>
      <c r="K4700" t="s">
        <v>835</v>
      </c>
    </row>
    <row r="4701" spans="1:99" x14ac:dyDescent="0.55000000000000004">
      <c r="A4701" s="4" t="str">
        <f t="shared" ca="1" si="1075"/>
        <v>Corelogic</v>
      </c>
      <c r="B4701" s="4" t="str">
        <f t="shared" si="1076"/>
        <v>Frank Nothaft</v>
      </c>
      <c r="C4701" s="4" t="s">
        <v>246</v>
      </c>
      <c r="D4701" s="4" t="s">
        <v>249</v>
      </c>
      <c r="E4701" s="4" t="str">
        <f>IF(COUNTIF($E$2:E4700,"Begin: " &amp; C4701 &amp; "-" &amp; D4701 &amp; "-" &amp; H4701)=0,"Begin: " &amp; C4701 &amp; "-" &amp; D4701 &amp; "-" &amp; H4701,IF((C4701 &amp; "-" &amp; D4701 &amp; "-" &amp; H4701)&lt;&gt;(C4702 &amp; "-" &amp; D4702 &amp; "-" &amp; H4702),"End: " &amp; C4701 &amp; "-" &amp; D4701 &amp; "-" &amp; H4701,""))</f>
        <v/>
      </c>
      <c r="F4701" s="4" t="str">
        <f t="shared" si="1077"/>
        <v>Wall Street Journal-Crude Oil-08-2019</v>
      </c>
      <c r="G4701" s="7">
        <v>43687</v>
      </c>
      <c r="H4701" s="7" t="str">
        <f t="shared" si="1078"/>
        <v>08-2019</v>
      </c>
      <c r="I4701" s="7" t="str">
        <f t="shared" ca="1" si="1079"/>
        <v>Wall Street Journal: Corelogic-Crude Oil-08-2019</v>
      </c>
      <c r="J4701" s="4" t="str">
        <f t="shared" ca="1" si="1080"/>
        <v>Crude Oil-Corelogic:08-2019</v>
      </c>
      <c r="K4701" t="s">
        <v>752</v>
      </c>
      <c r="CM4701">
        <v>55</v>
      </c>
      <c r="CO4701">
        <v>56</v>
      </c>
      <c r="CQ4701">
        <v>57</v>
      </c>
      <c r="CS4701">
        <v>58</v>
      </c>
      <c r="CU4701">
        <v>59</v>
      </c>
    </row>
    <row r="4702" spans="1:99" x14ac:dyDescent="0.55000000000000004">
      <c r="A4702" s="4" t="str">
        <f t="shared" ca="1" si="1075"/>
        <v>High Frequency Economics</v>
      </c>
      <c r="B4702" s="4" t="str">
        <f t="shared" si="1076"/>
        <v>Jim O'Sullivan</v>
      </c>
      <c r="C4702" s="4" t="s">
        <v>246</v>
      </c>
      <c r="D4702" s="4" t="s">
        <v>249</v>
      </c>
      <c r="E4702" s="4" t="str">
        <f>IF(COUNTIF($E$2:E4701,"Begin: " &amp; C4702 &amp; "-" &amp; D4702 &amp; "-" &amp; H4702)=0,"Begin: " &amp; C4702 &amp; "-" &amp; D4702 &amp; "-" &amp; H4702,IF((C4702 &amp; "-" &amp; D4702 &amp; "-" &amp; H4702)&lt;&gt;(C4703 &amp; "-" &amp; D4703 &amp; "-" &amp; H4703),"End: " &amp; C4702 &amp; "-" &amp; D4702 &amp; "-" &amp; H4702,""))</f>
        <v/>
      </c>
      <c r="F4702" s="4" t="str">
        <f t="shared" si="1077"/>
        <v>Wall Street Journal-Crude Oil-08-2019</v>
      </c>
      <c r="G4702" s="7">
        <v>43687</v>
      </c>
      <c r="H4702" s="7" t="str">
        <f t="shared" si="1078"/>
        <v>08-2019</v>
      </c>
      <c r="I4702" s="7" t="str">
        <f t="shared" ca="1" si="1079"/>
        <v>Wall Street Journal: High Frequency Economics-Crude Oil-08-2019</v>
      </c>
      <c r="J4702" s="4" t="str">
        <f t="shared" ca="1" si="1080"/>
        <v>Crude Oil-High Frequency Economics:08-2019</v>
      </c>
      <c r="K4702" t="s">
        <v>227</v>
      </c>
      <c r="CM4702">
        <v>57</v>
      </c>
      <c r="CO4702">
        <v>58</v>
      </c>
      <c r="CQ4702">
        <v>59</v>
      </c>
    </row>
    <row r="4703" spans="1:99" x14ac:dyDescent="0.55000000000000004">
      <c r="A4703" s="4" t="str">
        <f t="shared" ca="1" si="1075"/>
        <v>Stifel, Nicoulas and Company, Incorporated (formerly Sterne Agee)</v>
      </c>
      <c r="B4703" s="4" t="str">
        <f t="shared" si="1076"/>
        <v>Lindsey Piegza</v>
      </c>
      <c r="C4703" s="4" t="s">
        <v>246</v>
      </c>
      <c r="D4703" s="4" t="s">
        <v>249</v>
      </c>
      <c r="E4703" s="4" t="str">
        <f>IF(COUNTIF($E$2:E4702,"Begin: " &amp; C4703 &amp; "-" &amp; D4703 &amp; "-" &amp; H4703)=0,"Begin: " &amp; C4703 &amp; "-" &amp; D4703 &amp; "-" &amp; H4703,IF((C4703 &amp; "-" &amp; D4703 &amp; "-" &amp; H4703)&lt;&gt;(C4704 &amp; "-" &amp; D4704 &amp; "-" &amp; H4704),"End: " &amp; C4703 &amp; "-" &amp; D4703 &amp; "-" &amp; H4703,""))</f>
        <v/>
      </c>
      <c r="F4703" s="4" t="str">
        <f t="shared" si="1077"/>
        <v>Wall Street Journal-Crude Oil-08-2019</v>
      </c>
      <c r="G4703" s="7">
        <v>43687</v>
      </c>
      <c r="H4703" s="7" t="str">
        <f t="shared" si="1078"/>
        <v>08-2019</v>
      </c>
      <c r="I4703" s="7" t="str">
        <f t="shared" ca="1" si="1079"/>
        <v>Wall Street Journal: Stifel, Nicoulas and Company, Incorporated (formerly Sterne Agee)-Crude Oil-08-2019</v>
      </c>
      <c r="J4703" s="4" t="str">
        <f t="shared" ca="1" si="1080"/>
        <v>Crude Oil-Stifel, Nicoulas and Company, Incorporated (formerly Sterne Agee):08-2019</v>
      </c>
      <c r="K4703" t="s">
        <v>675</v>
      </c>
    </row>
    <row r="4704" spans="1:99" x14ac:dyDescent="0.55000000000000004">
      <c r="A4704" s="4" t="str">
        <f t="shared" ca="1" si="1075"/>
        <v>Macroeconomic Advisers</v>
      </c>
      <c r="B4704" s="4" t="str">
        <f t="shared" si="1076"/>
        <v>Dr. Joel Prakken/ Chris Varvares</v>
      </c>
      <c r="C4704" s="4" t="s">
        <v>246</v>
      </c>
      <c r="D4704" s="4" t="s">
        <v>249</v>
      </c>
      <c r="E4704" s="4" t="str">
        <f>IF(COUNTIF($E$2:E4703,"Begin: " &amp; C4704 &amp; "-" &amp; D4704 &amp; "-" &amp; H4704)=0,"Begin: " &amp; C4704 &amp; "-" &amp; D4704 &amp; "-" &amp; H4704,IF((C4704 &amp; "-" &amp; D4704 &amp; "-" &amp; H4704)&lt;&gt;(C4705 &amp; "-" &amp; D4705 &amp; "-" &amp; H4705),"End: " &amp; C4704 &amp; "-" &amp; D4704 &amp; "-" &amp; H4704,""))</f>
        <v/>
      </c>
      <c r="F4704" s="4" t="str">
        <f t="shared" si="1077"/>
        <v>Wall Street Journal-Crude Oil-08-2019</v>
      </c>
      <c r="G4704" s="7">
        <v>43687</v>
      </c>
      <c r="H4704" s="7" t="str">
        <f t="shared" si="1078"/>
        <v>08-2019</v>
      </c>
      <c r="I4704" s="7" t="str">
        <f t="shared" ca="1" si="1079"/>
        <v>Wall Street Journal: Macroeconomic Advisers-Crude Oil-08-2019</v>
      </c>
      <c r="J4704" s="4" t="str">
        <f t="shared" ca="1" si="1080"/>
        <v>Crude Oil-Macroeconomic Advisers:08-2019</v>
      </c>
      <c r="K4704" t="s">
        <v>228</v>
      </c>
    </row>
    <row r="4705" spans="1:99" x14ac:dyDescent="0.55000000000000004">
      <c r="A4705" s="4" t="str">
        <f t="shared" ca="1" si="1075"/>
        <v>Ameriprise Financial</v>
      </c>
      <c r="B4705" s="4" t="str">
        <f t="shared" si="1076"/>
        <v>Russell Price</v>
      </c>
      <c r="C4705" s="4" t="s">
        <v>246</v>
      </c>
      <c r="D4705" s="4" t="s">
        <v>249</v>
      </c>
      <c r="E4705" s="4" t="str">
        <f>IF(COUNTIF($E$2:E4704,"Begin: " &amp; C4705 &amp; "-" &amp; D4705 &amp; "-" &amp; H4705)=0,"Begin: " &amp; C4705 &amp; "-" &amp; D4705 &amp; "-" &amp; H4705,IF((C4705 &amp; "-" &amp; D4705 &amp; "-" &amp; H4705)&lt;&gt;(C4706 &amp; "-" &amp; D4706 &amp; "-" &amp; H4706),"End: " &amp; C4705 &amp; "-" &amp; D4705 &amp; "-" &amp; H4705,""))</f>
        <v/>
      </c>
      <c r="F4705" s="4" t="str">
        <f t="shared" si="1077"/>
        <v>Wall Street Journal-Crude Oil-08-2019</v>
      </c>
      <c r="G4705" s="7">
        <v>43687</v>
      </c>
      <c r="H4705" s="7" t="str">
        <f t="shared" si="1078"/>
        <v>08-2019</v>
      </c>
      <c r="I4705" s="7" t="str">
        <f t="shared" ca="1" si="1079"/>
        <v>Wall Street Journal: Ameriprise Financial-Crude Oil-08-2019</v>
      </c>
      <c r="J4705" s="4" t="str">
        <f t="shared" ca="1" si="1080"/>
        <v>Crude Oil-Ameriprise Financial:08-2019</v>
      </c>
      <c r="K4705" t="s">
        <v>441</v>
      </c>
      <c r="CM4705">
        <v>55</v>
      </c>
      <c r="CO4705">
        <v>50</v>
      </c>
      <c r="CQ4705">
        <v>50</v>
      </c>
      <c r="CS4705">
        <v>60</v>
      </c>
      <c r="CU4705">
        <v>60</v>
      </c>
    </row>
    <row r="4706" spans="1:99" x14ac:dyDescent="0.55000000000000004">
      <c r="A4706" s="4" t="str">
        <f t="shared" ca="1" si="1075"/>
        <v>Eaton Corp.</v>
      </c>
      <c r="B4706" s="4" t="str">
        <f t="shared" si="1076"/>
        <v>Arun Raha*</v>
      </c>
      <c r="C4706" s="4" t="s">
        <v>246</v>
      </c>
      <c r="D4706" s="4" t="s">
        <v>249</v>
      </c>
      <c r="E4706" s="4" t="str">
        <f>IF(COUNTIF($E$2:E4705,"Begin: " &amp; C4706 &amp; "-" &amp; D4706 &amp; "-" &amp; H4706)=0,"Begin: " &amp; C4706 &amp; "-" &amp; D4706 &amp; "-" &amp; H4706,IF((C4706 &amp; "-" &amp; D4706 &amp; "-" &amp; H4706)&lt;&gt;(C4707 &amp; "-" &amp; D4707 &amp; "-" &amp; H4707),"End: " &amp; C4706 &amp; "-" &amp; D4706 &amp; "-" &amp; H4706,""))</f>
        <v/>
      </c>
      <c r="F4706" s="4" t="str">
        <f t="shared" si="1077"/>
        <v>Wall Street Journal-Crude Oil-08-2019</v>
      </c>
      <c r="G4706" s="7">
        <v>43687</v>
      </c>
      <c r="H4706" s="7" t="str">
        <f t="shared" si="1078"/>
        <v>08-2019</v>
      </c>
      <c r="I4706" s="7" t="str">
        <f t="shared" ca="1" si="1079"/>
        <v>Wall Street Journal: Eaton Corp.-Crude Oil-08-2019</v>
      </c>
      <c r="J4706" s="4" t="str">
        <f t="shared" ca="1" si="1080"/>
        <v>Crude Oil-Eaton Corp.:08-2019</v>
      </c>
      <c r="K4706" t="s">
        <v>823</v>
      </c>
    </row>
    <row r="4707" spans="1:99" x14ac:dyDescent="0.55000000000000004">
      <c r="A4707" s="4" t="str">
        <f t="shared" ca="1" si="1075"/>
        <v>Point Loma Nazarene University</v>
      </c>
      <c r="B4707" s="4" t="str">
        <f t="shared" si="1076"/>
        <v>Lynn Reaser</v>
      </c>
      <c r="C4707" s="4" t="s">
        <v>246</v>
      </c>
      <c r="D4707" s="4" t="s">
        <v>249</v>
      </c>
      <c r="E4707" s="4" t="str">
        <f>IF(COUNTIF($E$2:E4706,"Begin: " &amp; C4707 &amp; "-" &amp; D4707 &amp; "-" &amp; H4707)=0,"Begin: " &amp; C4707 &amp; "-" &amp; D4707 &amp; "-" &amp; H4707,IF((C4707 &amp; "-" &amp; D4707 &amp; "-" &amp; H4707)&lt;&gt;(C4708 &amp; "-" &amp; D4708 &amp; "-" &amp; H4708),"End: " &amp; C4707 &amp; "-" &amp; D4707 &amp; "-" &amp; H4707,""))</f>
        <v/>
      </c>
      <c r="F4707" s="4" t="str">
        <f t="shared" si="1077"/>
        <v>Wall Street Journal-Crude Oil-08-2019</v>
      </c>
      <c r="G4707" s="7">
        <v>43687</v>
      </c>
      <c r="H4707" s="7" t="str">
        <f t="shared" si="1078"/>
        <v>08-2019</v>
      </c>
      <c r="I4707" s="7" t="str">
        <f t="shared" ca="1" si="1079"/>
        <v>Wall Street Journal: Point Loma Nazarene University-Crude Oil-08-2019</v>
      </c>
      <c r="J4707" s="4" t="str">
        <f t="shared" ca="1" si="1080"/>
        <v>Crude Oil-Point Loma Nazarene University:08-2019</v>
      </c>
      <c r="K4707" t="s">
        <v>658</v>
      </c>
      <c r="CM4707">
        <v>56</v>
      </c>
      <c r="CO4707">
        <v>55</v>
      </c>
      <c r="CQ4707">
        <v>54</v>
      </c>
      <c r="CS4707">
        <v>53</v>
      </c>
      <c r="CU4707">
        <v>53</v>
      </c>
    </row>
    <row r="4708" spans="1:99" x14ac:dyDescent="0.55000000000000004">
      <c r="A4708" s="4" t="str">
        <f t="shared" ca="1" si="1075"/>
        <v>Deutsche Bank</v>
      </c>
      <c r="B4708" s="4" t="str">
        <f t="shared" si="1076"/>
        <v>Brett Ryan/Matthew Luzzetti</v>
      </c>
      <c r="C4708" s="4" t="s">
        <v>246</v>
      </c>
      <c r="D4708" s="4" t="s">
        <v>249</v>
      </c>
      <c r="E4708" s="4" t="str">
        <f>IF(COUNTIF($E$2:E4707,"Begin: " &amp; C4708 &amp; "-" &amp; D4708 &amp; "-" &amp; H4708)=0,"Begin: " &amp; C4708 &amp; "-" &amp; D4708 &amp; "-" &amp; H4708,IF((C4708 &amp; "-" &amp; D4708 &amp; "-" &amp; H4708)&lt;&gt;(C4709 &amp; "-" &amp; D4709 &amp; "-" &amp; H4709),"End: " &amp; C4708 &amp; "-" &amp; D4708 &amp; "-" &amp; H4708,""))</f>
        <v/>
      </c>
      <c r="F4708" s="4" t="str">
        <f t="shared" si="1077"/>
        <v>Wall Street Journal-Crude Oil-08-2019</v>
      </c>
      <c r="G4708" s="7">
        <v>43687</v>
      </c>
      <c r="H4708" s="7" t="str">
        <f t="shared" si="1078"/>
        <v>08-2019</v>
      </c>
      <c r="I4708" s="7" t="str">
        <f t="shared" ca="1" si="1079"/>
        <v>Wall Street Journal: Deutsche Bank-Crude Oil-08-2019</v>
      </c>
      <c r="J4708" s="4" t="str">
        <f t="shared" ca="1" si="1080"/>
        <v>Crude Oil-Deutsche Bank:08-2019</v>
      </c>
      <c r="K4708" t="s">
        <v>804</v>
      </c>
    </row>
    <row r="4709" spans="1:99" x14ac:dyDescent="0.55000000000000004">
      <c r="A4709" s="4" t="str">
        <f t="shared" ca="1" si="1075"/>
        <v>Prestige Economics LLC</v>
      </c>
      <c r="B4709" s="4" t="str">
        <f t="shared" si="1076"/>
        <v>Jason Schenker*</v>
      </c>
      <c r="C4709" s="4" t="s">
        <v>246</v>
      </c>
      <c r="D4709" s="4" t="s">
        <v>249</v>
      </c>
      <c r="E4709" s="4" t="str">
        <f>IF(COUNTIF($E$2:E4708,"Begin: " &amp; C4709 &amp; "-" &amp; D4709 &amp; "-" &amp; H4709)=0,"Begin: " &amp; C4709 &amp; "-" &amp; D4709 &amp; "-" &amp; H4709,IF((C4709 &amp; "-" &amp; D4709 &amp; "-" &amp; H4709)&lt;&gt;(C4710 &amp; "-" &amp; D4710 &amp; "-" &amp; H4710),"End: " &amp; C4709 &amp; "-" &amp; D4709 &amp; "-" &amp; H4709,""))</f>
        <v/>
      </c>
      <c r="F4709" s="4" t="str">
        <f t="shared" si="1077"/>
        <v>Wall Street Journal-Crude Oil-08-2019</v>
      </c>
      <c r="G4709" s="7">
        <v>43687</v>
      </c>
      <c r="H4709" s="7" t="str">
        <f t="shared" si="1078"/>
        <v>08-2019</v>
      </c>
      <c r="I4709" s="7" t="str">
        <f t="shared" ca="1" si="1079"/>
        <v>Wall Street Journal: Prestige Economics LLC-Crude Oil-08-2019</v>
      </c>
      <c r="J4709" s="4" t="str">
        <f t="shared" ca="1" si="1080"/>
        <v>Crude Oil-Prestige Economics LLC:08-2019</v>
      </c>
      <c r="K4709" t="s">
        <v>824</v>
      </c>
    </row>
    <row r="4710" spans="1:99" x14ac:dyDescent="0.55000000000000004">
      <c r="A4710" s="4" t="str">
        <f t="shared" ca="1" si="1075"/>
        <v>Pantheon Macroeconomics</v>
      </c>
      <c r="B4710" s="4" t="str">
        <f t="shared" si="1076"/>
        <v>Ian Shepherdson*</v>
      </c>
      <c r="C4710" s="4" t="s">
        <v>246</v>
      </c>
      <c r="D4710" s="4" t="s">
        <v>249</v>
      </c>
      <c r="E4710" s="4" t="str">
        <f>IF(COUNTIF($E$2:E4709,"Begin: " &amp; C4710 &amp; "-" &amp; D4710 &amp; "-" &amp; H4710)=0,"Begin: " &amp; C4710 &amp; "-" &amp; D4710 &amp; "-" &amp; H4710,IF((C4710 &amp; "-" &amp; D4710 &amp; "-" &amp; H4710)&lt;&gt;(C4711 &amp; "-" &amp; D4711 &amp; "-" &amp; H4711),"End: " &amp; C4710 &amp; "-" &amp; D4710 &amp; "-" &amp; H4710,""))</f>
        <v/>
      </c>
      <c r="F4710" s="4" t="str">
        <f t="shared" si="1077"/>
        <v>Wall Street Journal-Crude Oil-08-2019</v>
      </c>
      <c r="G4710" s="7">
        <v>43687</v>
      </c>
      <c r="H4710" s="7" t="str">
        <f t="shared" si="1078"/>
        <v>08-2019</v>
      </c>
      <c r="I4710" s="7" t="str">
        <f t="shared" ca="1" si="1079"/>
        <v>Wall Street Journal: Pantheon Macroeconomics-Crude Oil-08-2019</v>
      </c>
      <c r="J4710" s="4" t="str">
        <f t="shared" ca="1" si="1080"/>
        <v>Crude Oil-Pantheon Macroeconomics:08-2019</v>
      </c>
      <c r="K4710" t="s">
        <v>825</v>
      </c>
    </row>
    <row r="4711" spans="1:99" x14ac:dyDescent="0.55000000000000004">
      <c r="A4711" s="4" t="str">
        <f t="shared" ca="1" si="1075"/>
        <v>Decision Economics, Inc.</v>
      </c>
      <c r="B4711" s="4" t="str">
        <f t="shared" si="1076"/>
        <v>Allen Sinai</v>
      </c>
      <c r="C4711" s="4" t="s">
        <v>246</v>
      </c>
      <c r="D4711" s="4" t="s">
        <v>249</v>
      </c>
      <c r="E4711" s="4" t="str">
        <f>IF(COUNTIF($E$2:E4710,"Begin: " &amp; C4711 &amp; "-" &amp; D4711 &amp; "-" &amp; H4711)=0,"Begin: " &amp; C4711 &amp; "-" &amp; D4711 &amp; "-" &amp; H4711,IF((C4711 &amp; "-" &amp; D4711 &amp; "-" &amp; H4711)&lt;&gt;(C4712 &amp; "-" &amp; D4712 &amp; "-" &amp; H4712),"End: " &amp; C4711 &amp; "-" &amp; D4711 &amp; "-" &amp; H4711,""))</f>
        <v/>
      </c>
      <c r="F4711" s="4" t="str">
        <f t="shared" si="1077"/>
        <v>Wall Street Journal-Crude Oil-08-2019</v>
      </c>
      <c r="G4711" s="7">
        <v>43687</v>
      </c>
      <c r="H4711" s="7" t="str">
        <f t="shared" si="1078"/>
        <v>08-2019</v>
      </c>
      <c r="I4711" s="7" t="str">
        <f t="shared" ca="1" si="1079"/>
        <v>Wall Street Journal: Decision Economics, Inc.-Crude Oil-08-2019</v>
      </c>
      <c r="J4711" s="4" t="str">
        <f t="shared" ca="1" si="1080"/>
        <v>Crude Oil-Decision Economics, Inc.:08-2019</v>
      </c>
      <c r="K4711" t="s">
        <v>233</v>
      </c>
      <c r="CM4711">
        <v>57.05</v>
      </c>
      <c r="CO4711">
        <v>59.15</v>
      </c>
      <c r="CQ4711">
        <v>61.5</v>
      </c>
      <c r="CS4711">
        <v>63.1</v>
      </c>
      <c r="CU4711">
        <v>65.95</v>
      </c>
    </row>
    <row r="4712" spans="1:99" x14ac:dyDescent="0.55000000000000004">
      <c r="A4712" s="4" t="str">
        <f t="shared" ca="1" si="1075"/>
        <v>Parsec Financial</v>
      </c>
      <c r="B4712" s="4" t="str">
        <f t="shared" si="1076"/>
        <v>James F. Smith</v>
      </c>
      <c r="C4712" s="4" t="s">
        <v>246</v>
      </c>
      <c r="D4712" s="4" t="s">
        <v>249</v>
      </c>
      <c r="E4712" s="4" t="str">
        <f>IF(COUNTIF($E$2:E4711,"Begin: " &amp; C4712 &amp; "-" &amp; D4712 &amp; "-" &amp; H4712)=0,"Begin: " &amp; C4712 &amp; "-" &amp; D4712 &amp; "-" &amp; H4712,IF((C4712 &amp; "-" &amp; D4712 &amp; "-" &amp; H4712)&lt;&gt;(C4713 &amp; "-" &amp; D4713 &amp; "-" &amp; H4713),"End: " &amp; C4712 &amp; "-" &amp; D4712 &amp; "-" &amp; H4712,""))</f>
        <v/>
      </c>
      <c r="F4712" s="4" t="str">
        <f t="shared" si="1077"/>
        <v>Wall Street Journal-Crude Oil-08-2019</v>
      </c>
      <c r="G4712" s="7">
        <v>43687</v>
      </c>
      <c r="H4712" s="7" t="str">
        <f t="shared" si="1078"/>
        <v>08-2019</v>
      </c>
      <c r="I4712" s="7" t="str">
        <f t="shared" ca="1" si="1079"/>
        <v>Wall Street Journal: Parsec Financial-Crude Oil-08-2019</v>
      </c>
      <c r="J4712" s="4" t="str">
        <f t="shared" ca="1" si="1080"/>
        <v>Crude Oil-Parsec Financial:08-2019</v>
      </c>
      <c r="K4712" t="s">
        <v>234</v>
      </c>
      <c r="CM4712">
        <v>48.32</v>
      </c>
      <c r="CO4712">
        <v>45.27</v>
      </c>
      <c r="CQ4712">
        <v>42.98</v>
      </c>
      <c r="CS4712">
        <v>44.17</v>
      </c>
      <c r="CU4712">
        <v>44.38</v>
      </c>
    </row>
    <row r="4713" spans="1:99" x14ac:dyDescent="0.55000000000000004">
      <c r="A4713" s="4" t="str">
        <f t="shared" ca="1" si="1075"/>
        <v>Univ of Central FL</v>
      </c>
      <c r="B4713" s="4" t="str">
        <f t="shared" si="1076"/>
        <v>Sean M. Snaith*</v>
      </c>
      <c r="C4713" s="4" t="s">
        <v>246</v>
      </c>
      <c r="D4713" s="4" t="s">
        <v>249</v>
      </c>
      <c r="E4713" s="4" t="str">
        <f>IF(COUNTIF($E$2:E4712,"Begin: " &amp; C4713 &amp; "-" &amp; D4713 &amp; "-" &amp; H4713)=0,"Begin: " &amp; C4713 &amp; "-" &amp; D4713 &amp; "-" &amp; H4713,IF((C4713 &amp; "-" &amp; D4713 &amp; "-" &amp; H4713)&lt;&gt;(C4714 &amp; "-" &amp; D4714 &amp; "-" &amp; H4714),"End: " &amp; C4713 &amp; "-" &amp; D4713 &amp; "-" &amp; H4713,""))</f>
        <v/>
      </c>
      <c r="F4713" s="4" t="str">
        <f t="shared" si="1077"/>
        <v>Wall Street Journal-Crude Oil-08-2019</v>
      </c>
      <c r="G4713" s="7">
        <v>43687</v>
      </c>
      <c r="H4713" s="7" t="str">
        <f t="shared" si="1078"/>
        <v>08-2019</v>
      </c>
      <c r="I4713" s="7" t="str">
        <f t="shared" ca="1" si="1079"/>
        <v>Wall Street Journal: Univ of Central FL-Crude Oil-08-2019</v>
      </c>
      <c r="J4713" s="4" t="str">
        <f t="shared" ca="1" si="1080"/>
        <v>Crude Oil-Univ of Central FL:08-2019</v>
      </c>
      <c r="K4713" t="s">
        <v>843</v>
      </c>
    </row>
    <row r="4714" spans="1:99" x14ac:dyDescent="0.55000000000000004">
      <c r="A4714" s="4" t="str">
        <f t="shared" ca="1" si="1075"/>
        <v>SS Economics</v>
      </c>
      <c r="B4714" s="4" t="str">
        <f t="shared" si="1076"/>
        <v>Sung Won Sohn</v>
      </c>
      <c r="C4714" s="4" t="s">
        <v>246</v>
      </c>
      <c r="D4714" s="4" t="s">
        <v>249</v>
      </c>
      <c r="E4714" s="4" t="str">
        <f>IF(COUNTIF($E$2:E4713,"Begin: " &amp; C4714 &amp; "-" &amp; D4714 &amp; "-" &amp; H4714)=0,"Begin: " &amp; C4714 &amp; "-" &amp; D4714 &amp; "-" &amp; H4714,IF((C4714 &amp; "-" &amp; D4714 &amp; "-" &amp; H4714)&lt;&gt;(C4715 &amp; "-" &amp; D4715 &amp; "-" &amp; H4715),"End: " &amp; C4714 &amp; "-" &amp; D4714 &amp; "-" &amp; H4714,""))</f>
        <v/>
      </c>
      <c r="F4714" s="4" t="str">
        <f t="shared" si="1077"/>
        <v>Wall Street Journal-Crude Oil-08-2019</v>
      </c>
      <c r="G4714" s="7">
        <v>43687</v>
      </c>
      <c r="H4714" s="7" t="str">
        <f t="shared" si="1078"/>
        <v>08-2019</v>
      </c>
      <c r="I4714" s="7" t="str">
        <f t="shared" ca="1" si="1079"/>
        <v>Wall Street Journal: SS Economics-Crude Oil-08-2019</v>
      </c>
      <c r="J4714" s="4" t="str">
        <f t="shared" ca="1" si="1080"/>
        <v>Crude Oil-SS Economics:08-2019</v>
      </c>
      <c r="K4714" t="s">
        <v>785</v>
      </c>
      <c r="CM4714">
        <v>53</v>
      </c>
      <c r="CO4714">
        <v>52</v>
      </c>
      <c r="CQ4714">
        <v>50</v>
      </c>
      <c r="CS4714">
        <v>49</v>
      </c>
      <c r="CU4714">
        <v>49</v>
      </c>
    </row>
    <row r="4715" spans="1:99" x14ac:dyDescent="0.55000000000000004">
      <c r="A4715" s="4" t="str">
        <f t="shared" ref="A4715:A4724" ca="1" si="1081">IF(ISERROR(IF(C4715="GIOA",INDEX(List_AnonymousForecasters,MATCH(LEFT(K4715,FIND(":",K4715,1)-1),List_IndividualForecasters,0),1),INDEX(List_FirmNamesOmega,MATCH(LEFT(K4715,FIND(":",K4715,1)-1),List_FirmNamesAlpha,0),1))),LEFT(K4715,FIND(":",K4715,1)-1),IF(C4715="GIOA",INDEX(List_AnonymousForecasters,MATCH(LEFT(K4715,FIND(":",K4715,1)-1),List_IndividualForecasters,0),1),INDEX(List_FirmNamesOmega,MATCH(LEFT(K4715,FIND(":",K4715,1)-1),List_FirmNamesAlpha,0),1)))</f>
        <v>Pierpont Securities</v>
      </c>
      <c r="B4715" s="4" t="str">
        <f t="shared" ref="B4715:B4724" si="1082">MID(K4715,FIND(":",K4715,1)+2,LEN(K4715)-FIND(":",K4715,1))</f>
        <v>Stephen Stanley</v>
      </c>
      <c r="C4715" s="4" t="s">
        <v>246</v>
      </c>
      <c r="D4715" s="4" t="s">
        <v>249</v>
      </c>
      <c r="E4715" s="4" t="str">
        <f>IF(COUNTIF($E$2:E4714,"Begin: " &amp; C4715 &amp; "-" &amp; D4715 &amp; "-" &amp; H4715)=0,"Begin: " &amp; C4715 &amp; "-" &amp; D4715 &amp; "-" &amp; H4715,IF((C4715 &amp; "-" &amp; D4715 &amp; "-" &amp; H4715)&lt;&gt;(C4716 &amp; "-" &amp; D4716 &amp; "-" &amp; H4716),"End: " &amp; C4715 &amp; "-" &amp; D4715 &amp; "-" &amp; H4715,""))</f>
        <v/>
      </c>
      <c r="F4715" s="4" t="str">
        <f t="shared" ref="F4715:F4724" si="1083">C4715 &amp; "-" &amp; D4715 &amp; "-" &amp; H4715</f>
        <v>Wall Street Journal-Crude Oil-08-2019</v>
      </c>
      <c r="G4715" s="7">
        <v>43687</v>
      </c>
      <c r="H4715" s="7" t="str">
        <f t="shared" ref="H4715:H4724" si="1084">TEXT(MONTH(G4715),"00") &amp; "-" &amp; TEXT(YEAR(G4715),"0000")</f>
        <v>08-2019</v>
      </c>
      <c r="I4715" s="7" t="str">
        <f t="shared" ref="I4715:I4724" ca="1" si="1085">C4715 &amp; ": " &amp; A4715 &amp; "-" &amp; D4715 &amp; "-" &amp; H4715</f>
        <v>Wall Street Journal: Pierpont Securities-Crude Oil-08-2019</v>
      </c>
      <c r="J4715" s="4" t="str">
        <f t="shared" ref="J4715:J4724" ca="1" si="1086">D4715 &amp; "-" &amp; A4715 &amp; ":" &amp; TEXT(MONTH(G4715),"00") &amp; "-" &amp; TEXT(YEAR(G4715),"0000")</f>
        <v>Crude Oil-Pierpont Securities:08-2019</v>
      </c>
      <c r="K4715" t="s">
        <v>238</v>
      </c>
      <c r="CM4715">
        <v>58</v>
      </c>
      <c r="CO4715">
        <v>63</v>
      </c>
      <c r="CQ4715">
        <v>60</v>
      </c>
      <c r="CS4715">
        <v>66</v>
      </c>
      <c r="CU4715">
        <v>63</v>
      </c>
    </row>
    <row r="4716" spans="1:99" x14ac:dyDescent="0.55000000000000004">
      <c r="A4716" s="4" t="str">
        <f t="shared" ca="1" si="1081"/>
        <v>Economic Analysis Associates Inc.</v>
      </c>
      <c r="B4716" s="4" t="str">
        <f t="shared" si="1082"/>
        <v>Susan M. Sterne</v>
      </c>
      <c r="C4716" s="4" t="s">
        <v>246</v>
      </c>
      <c r="D4716" s="4" t="s">
        <v>249</v>
      </c>
      <c r="E4716" s="4" t="str">
        <f>IF(COUNTIF($E$2:E4715,"Begin: " &amp; C4716 &amp; "-" &amp; D4716 &amp; "-" &amp; H4716)=0,"Begin: " &amp; C4716 &amp; "-" &amp; D4716 &amp; "-" &amp; H4716,IF((C4716 &amp; "-" &amp; D4716 &amp; "-" &amp; H4716)&lt;&gt;(C4717 &amp; "-" &amp; D4717 &amp; "-" &amp; H4717),"End: " &amp; C4716 &amp; "-" &amp; D4716 &amp; "-" &amp; H4716,""))</f>
        <v/>
      </c>
      <c r="F4716" s="4" t="str">
        <f t="shared" si="1083"/>
        <v>Wall Street Journal-Crude Oil-08-2019</v>
      </c>
      <c r="G4716" s="7">
        <v>43687</v>
      </c>
      <c r="H4716" s="7" t="str">
        <f t="shared" si="1084"/>
        <v>08-2019</v>
      </c>
      <c r="I4716" s="7" t="str">
        <f t="shared" ca="1" si="1085"/>
        <v>Wall Street Journal: Economic Analysis Associates Inc.-Crude Oil-08-2019</v>
      </c>
      <c r="J4716" s="4" t="str">
        <f t="shared" ca="1" si="1086"/>
        <v>Crude Oil-Economic Analysis Associates Inc.:08-2019</v>
      </c>
      <c r="K4716" t="s">
        <v>239</v>
      </c>
      <c r="CM4716">
        <v>52</v>
      </c>
      <c r="CO4716">
        <v>55</v>
      </c>
      <c r="CQ4716">
        <v>55</v>
      </c>
      <c r="CS4716">
        <v>60</v>
      </c>
      <c r="CU4716">
        <v>60</v>
      </c>
    </row>
    <row r="4717" spans="1:99" x14ac:dyDescent="0.55000000000000004">
      <c r="A4717" s="4" t="str">
        <f t="shared" ca="1" si="1081"/>
        <v>CSFB</v>
      </c>
      <c r="B4717" s="4" t="str">
        <f t="shared" si="1082"/>
        <v>James Sweeney</v>
      </c>
      <c r="C4717" s="4" t="s">
        <v>246</v>
      </c>
      <c r="D4717" s="4" t="s">
        <v>249</v>
      </c>
      <c r="E4717" s="4" t="str">
        <f>IF(COUNTIF($E$2:E4716,"Begin: " &amp; C4717 &amp; "-" &amp; D4717 &amp; "-" &amp; H4717)=0,"Begin: " &amp; C4717 &amp; "-" &amp; D4717 &amp; "-" &amp; H4717,IF((C4717 &amp; "-" &amp; D4717 &amp; "-" &amp; H4717)&lt;&gt;(C4718 &amp; "-" &amp; D4718 &amp; "-" &amp; H4718),"End: " &amp; C4717 &amp; "-" &amp; D4717 &amp; "-" &amp; H4717,""))</f>
        <v/>
      </c>
      <c r="F4717" s="4" t="str">
        <f t="shared" si="1083"/>
        <v>Wall Street Journal-Crude Oil-08-2019</v>
      </c>
      <c r="G4717" s="7">
        <v>43687</v>
      </c>
      <c r="H4717" s="7" t="str">
        <f t="shared" si="1084"/>
        <v>08-2019</v>
      </c>
      <c r="I4717" s="7" t="str">
        <f t="shared" ca="1" si="1085"/>
        <v>Wall Street Journal: CSFB-Crude Oil-08-2019</v>
      </c>
      <c r="J4717" s="4" t="str">
        <f t="shared" ca="1" si="1086"/>
        <v>Crude Oil-CSFB:08-2019</v>
      </c>
      <c r="K4717" t="s">
        <v>679</v>
      </c>
    </row>
    <row r="4718" spans="1:99" x14ac:dyDescent="0.55000000000000004">
      <c r="A4718" s="4" t="str">
        <f t="shared" ca="1" si="1081"/>
        <v>American Chemisty Council</v>
      </c>
      <c r="B4718" s="4" t="str">
        <f t="shared" si="1082"/>
        <v>Kevin Swift</v>
      </c>
      <c r="C4718" s="4" t="s">
        <v>246</v>
      </c>
      <c r="D4718" s="4" t="s">
        <v>249</v>
      </c>
      <c r="E4718" s="4" t="str">
        <f>IF(COUNTIF($E$2:E4717,"Begin: " &amp; C4718 &amp; "-" &amp; D4718 &amp; "-" &amp; H4718)=0,"Begin: " &amp; C4718 &amp; "-" &amp; D4718 &amp; "-" &amp; H4718,IF((C4718 &amp; "-" &amp; D4718 &amp; "-" &amp; H4718)&lt;&gt;(C4719 &amp; "-" &amp; D4719 &amp; "-" &amp; H4719),"End: " &amp; C4718 &amp; "-" &amp; D4718 &amp; "-" &amp; H4718,""))</f>
        <v/>
      </c>
      <c r="F4718" s="4" t="str">
        <f t="shared" si="1083"/>
        <v>Wall Street Journal-Crude Oil-08-2019</v>
      </c>
      <c r="G4718" s="7">
        <v>43687</v>
      </c>
      <c r="H4718" s="7" t="str">
        <f t="shared" si="1084"/>
        <v>08-2019</v>
      </c>
      <c r="I4718" s="7" t="str">
        <f t="shared" ca="1" si="1085"/>
        <v>Wall Street Journal: American Chemisty Council-Crude Oil-08-2019</v>
      </c>
      <c r="J4718" s="4" t="str">
        <f t="shared" ca="1" si="1086"/>
        <v>Crude Oil-American Chemisty Council:08-2019</v>
      </c>
      <c r="K4718" t="s">
        <v>443</v>
      </c>
    </row>
    <row r="4719" spans="1:99" x14ac:dyDescent="0.55000000000000004">
      <c r="A4719" s="4" t="str">
        <f t="shared" ca="1" si="1081"/>
        <v>Grant Thornton</v>
      </c>
      <c r="B4719" s="4" t="str">
        <f t="shared" si="1082"/>
        <v>Diane Swonk</v>
      </c>
      <c r="C4719" s="4" t="s">
        <v>246</v>
      </c>
      <c r="D4719" s="4" t="s">
        <v>249</v>
      </c>
      <c r="E4719" s="4" t="str">
        <f>IF(COUNTIF($E$2:E4718,"Begin: " &amp; C4719 &amp; "-" &amp; D4719 &amp; "-" &amp; H4719)=0,"Begin: " &amp; C4719 &amp; "-" &amp; D4719 &amp; "-" &amp; H4719,IF((C4719 &amp; "-" &amp; D4719 &amp; "-" &amp; H4719)&lt;&gt;(C4720 &amp; "-" &amp; D4720 &amp; "-" &amp; H4720),"End: " &amp; C4719 &amp; "-" &amp; D4719 &amp; "-" &amp; H4719,""))</f>
        <v/>
      </c>
      <c r="F4719" s="4" t="str">
        <f t="shared" si="1083"/>
        <v>Wall Street Journal-Crude Oil-08-2019</v>
      </c>
      <c r="G4719" s="7">
        <v>43687</v>
      </c>
      <c r="H4719" s="7" t="str">
        <f t="shared" si="1084"/>
        <v>08-2019</v>
      </c>
      <c r="I4719" s="7" t="str">
        <f t="shared" ca="1" si="1085"/>
        <v>Wall Street Journal: Grant Thornton-Crude Oil-08-2019</v>
      </c>
      <c r="J4719" s="4" t="str">
        <f t="shared" ca="1" si="1086"/>
        <v>Crude Oil-Grant Thornton:08-2019</v>
      </c>
      <c r="K4719" t="s">
        <v>772</v>
      </c>
      <c r="CM4719">
        <v>50</v>
      </c>
      <c r="CO4719">
        <v>45</v>
      </c>
      <c r="CQ4719">
        <v>50</v>
      </c>
      <c r="CS4719">
        <v>55</v>
      </c>
      <c r="CU4719">
        <v>56</v>
      </c>
    </row>
    <row r="4720" spans="1:99" x14ac:dyDescent="0.55000000000000004">
      <c r="A4720" s="4" t="str">
        <f t="shared" ca="1" si="1081"/>
        <v>The Northern Trust</v>
      </c>
      <c r="B4720" s="4" t="str">
        <f t="shared" si="1082"/>
        <v>Carl Tannenbaum</v>
      </c>
      <c r="C4720" s="4" t="s">
        <v>246</v>
      </c>
      <c r="D4720" s="4" t="s">
        <v>249</v>
      </c>
      <c r="E4720" s="4" t="str">
        <f>IF(COUNTIF($E$2:E4719,"Begin: " &amp; C4720 &amp; "-" &amp; D4720 &amp; "-" &amp; H4720)=0,"Begin: " &amp; C4720 &amp; "-" &amp; D4720 &amp; "-" &amp; H4720,IF((C4720 &amp; "-" &amp; D4720 &amp; "-" &amp; H4720)&lt;&gt;(C4721 &amp; "-" &amp; D4721 &amp; "-" &amp; H4721),"End: " &amp; C4720 &amp; "-" &amp; D4720 &amp; "-" &amp; H4720,""))</f>
        <v/>
      </c>
      <c r="F4720" s="4" t="str">
        <f t="shared" si="1083"/>
        <v>Wall Street Journal-Crude Oil-08-2019</v>
      </c>
      <c r="G4720" s="7">
        <v>43687</v>
      </c>
      <c r="H4720" s="7" t="str">
        <f t="shared" si="1084"/>
        <v>08-2019</v>
      </c>
      <c r="I4720" s="7" t="str">
        <f t="shared" ca="1" si="1085"/>
        <v>Wall Street Journal: The Northern Trust-Crude Oil-08-2019</v>
      </c>
      <c r="J4720" s="4" t="str">
        <f t="shared" ca="1" si="1086"/>
        <v>Crude Oil-The Northern Trust:08-2019</v>
      </c>
      <c r="K4720" t="s">
        <v>849</v>
      </c>
      <c r="CM4720">
        <v>63</v>
      </c>
      <c r="CO4720">
        <v>72</v>
      </c>
      <c r="CQ4720">
        <v>70</v>
      </c>
      <c r="CS4720">
        <v>65</v>
      </c>
      <c r="CU4720">
        <v>65</v>
      </c>
    </row>
    <row r="4721" spans="1:103" x14ac:dyDescent="0.55000000000000004">
      <c r="A4721" s="4" t="str">
        <f t="shared" ca="1" si="1081"/>
        <v>BNP Paribas</v>
      </c>
      <c r="B4721" s="4" t="str">
        <f t="shared" si="1082"/>
        <v>US Economics Team</v>
      </c>
      <c r="C4721" s="4" t="s">
        <v>246</v>
      </c>
      <c r="D4721" s="4" t="s">
        <v>249</v>
      </c>
      <c r="E4721" s="4" t="str">
        <f>IF(COUNTIF($E$2:E4720,"Begin: " &amp; C4721 &amp; "-" &amp; D4721 &amp; "-" &amp; H4721)=0,"Begin: " &amp; C4721 &amp; "-" &amp; D4721 &amp; "-" &amp; H4721,IF((C4721 &amp; "-" &amp; D4721 &amp; "-" &amp; H4721)&lt;&gt;(C4722 &amp; "-" &amp; D4722 &amp; "-" &amp; H4722),"End: " &amp; C4721 &amp; "-" &amp; D4721 &amp; "-" &amp; H4721,""))</f>
        <v/>
      </c>
      <c r="F4721" s="4" t="str">
        <f t="shared" si="1083"/>
        <v>Wall Street Journal-Crude Oil-08-2019</v>
      </c>
      <c r="G4721" s="7">
        <v>43687</v>
      </c>
      <c r="H4721" s="7" t="str">
        <f t="shared" si="1084"/>
        <v>08-2019</v>
      </c>
      <c r="I4721" s="7" t="str">
        <f t="shared" ca="1" si="1085"/>
        <v>Wall Street Journal: BNP Paribas-Crude Oil-08-2019</v>
      </c>
      <c r="J4721" s="4" t="str">
        <f t="shared" ca="1" si="1086"/>
        <v>Crude Oil-BNP Paribas:08-2019</v>
      </c>
      <c r="K4721" t="s">
        <v>444</v>
      </c>
      <c r="CM4721">
        <v>65</v>
      </c>
      <c r="CO4721">
        <v>62</v>
      </c>
      <c r="CQ4721">
        <v>70</v>
      </c>
    </row>
    <row r="4722" spans="1:103" x14ac:dyDescent="0.55000000000000004">
      <c r="A4722" s="4" t="str">
        <f t="shared" ca="1" si="1081"/>
        <v>The Conference Board</v>
      </c>
      <c r="B4722" s="4" t="str">
        <f t="shared" si="1082"/>
        <v>Bart van Ark*</v>
      </c>
      <c r="C4722" s="4" t="s">
        <v>246</v>
      </c>
      <c r="D4722" s="4" t="s">
        <v>249</v>
      </c>
      <c r="E4722" s="4" t="str">
        <f>IF(COUNTIF($E$2:E4721,"Begin: " &amp; C4722 &amp; "-" &amp; D4722 &amp; "-" &amp; H4722)=0,"Begin: " &amp; C4722 &amp; "-" &amp; D4722 &amp; "-" &amp; H4722,IF((C4722 &amp; "-" &amp; D4722 &amp; "-" &amp; H4722)&lt;&gt;(C4723 &amp; "-" &amp; D4723 &amp; "-" &amp; H4723),"End: " &amp; C4722 &amp; "-" &amp; D4722 &amp; "-" &amp; H4722,""))</f>
        <v/>
      </c>
      <c r="F4722" s="4" t="str">
        <f t="shared" si="1083"/>
        <v>Wall Street Journal-Crude Oil-08-2019</v>
      </c>
      <c r="G4722" s="7">
        <v>43687</v>
      </c>
      <c r="H4722" s="7" t="str">
        <f t="shared" si="1084"/>
        <v>08-2019</v>
      </c>
      <c r="I4722" s="7" t="str">
        <f t="shared" ca="1" si="1085"/>
        <v>Wall Street Journal: The Conference Board-Crude Oil-08-2019</v>
      </c>
      <c r="J4722" s="4" t="str">
        <f t="shared" ca="1" si="1086"/>
        <v>Crude Oil-The Conference Board:08-2019</v>
      </c>
      <c r="K4722" t="s">
        <v>850</v>
      </c>
    </row>
    <row r="4723" spans="1:103" x14ac:dyDescent="0.55000000000000004">
      <c r="A4723" s="4" t="str">
        <f t="shared" ca="1" si="1081"/>
        <v>First Trust Adv.</v>
      </c>
      <c r="B4723" s="4" t="str">
        <f t="shared" si="1082"/>
        <v>Brian S. Wesbury/ Robert Stein</v>
      </c>
      <c r="C4723" s="4" t="s">
        <v>246</v>
      </c>
      <c r="D4723" s="4" t="s">
        <v>249</v>
      </c>
      <c r="E4723" s="4" t="str">
        <f>IF(COUNTIF($E$2:E4722,"Begin: " &amp; C4723 &amp; "-" &amp; D4723 &amp; "-" &amp; H4723)=0,"Begin: " &amp; C4723 &amp; "-" &amp; D4723 &amp; "-" &amp; H4723,IF((C4723 &amp; "-" &amp; D4723 &amp; "-" &amp; H4723)&lt;&gt;(C4724 &amp; "-" &amp; D4724 &amp; "-" &amp; H4724),"End: " &amp; C4723 &amp; "-" &amp; D4723 &amp; "-" &amp; H4723,""))</f>
        <v/>
      </c>
      <c r="F4723" s="4" t="str">
        <f t="shared" si="1083"/>
        <v>Wall Street Journal-Crude Oil-08-2019</v>
      </c>
      <c r="G4723" s="7">
        <v>43687</v>
      </c>
      <c r="H4723" s="7" t="str">
        <f t="shared" si="1084"/>
        <v>08-2019</v>
      </c>
      <c r="I4723" s="7" t="str">
        <f t="shared" ca="1" si="1085"/>
        <v>Wall Street Journal: First Trust Adv.-Crude Oil-08-2019</v>
      </c>
      <c r="J4723" s="4" t="str">
        <f t="shared" ca="1" si="1086"/>
        <v>Crude Oil-First Trust Adv.:08-2019</v>
      </c>
      <c r="K4723" t="s">
        <v>243</v>
      </c>
      <c r="CM4723">
        <v>55</v>
      </c>
      <c r="CO4723">
        <v>55</v>
      </c>
      <c r="CQ4723">
        <v>55</v>
      </c>
    </row>
    <row r="4724" spans="1:103" x14ac:dyDescent="0.55000000000000004">
      <c r="A4724" s="4" t="str">
        <f t="shared" ca="1" si="1081"/>
        <v>National Association of Realtors</v>
      </c>
      <c r="B4724" s="4" t="str">
        <f t="shared" si="1082"/>
        <v>Lawrence Yun</v>
      </c>
      <c r="C4724" s="4" t="s">
        <v>246</v>
      </c>
      <c r="D4724" s="4" t="s">
        <v>249</v>
      </c>
      <c r="E4724" s="4" t="str">
        <f>IF(COUNTIF($E$2:E4723,"Begin: " &amp; C4724 &amp; "-" &amp; D4724 &amp; "-" &amp; H4724)=0,"Begin: " &amp; C4724 &amp; "-" &amp; D4724 &amp; "-" &amp; H4724,IF((C4724 &amp; "-" &amp; D4724 &amp; "-" &amp; H4724)&lt;&gt;(C4725 &amp; "-" &amp; D4725 &amp; "-" &amp; H4725),"End: " &amp; C4724 &amp; "-" &amp; D4724 &amp; "-" &amp; H4724,""))</f>
        <v>End: Wall Street Journal-Crude Oil-08-2019</v>
      </c>
      <c r="F4724" s="4" t="str">
        <f t="shared" si="1083"/>
        <v>Wall Street Journal-Crude Oil-08-2019</v>
      </c>
      <c r="G4724" s="7">
        <v>43687</v>
      </c>
      <c r="H4724" s="7" t="str">
        <f t="shared" si="1084"/>
        <v>08-2019</v>
      </c>
      <c r="I4724" s="7" t="str">
        <f t="shared" ca="1" si="1085"/>
        <v>Wall Street Journal: National Association of Realtors-Crude Oil-08-2019</v>
      </c>
      <c r="J4724" s="4" t="str">
        <f t="shared" ca="1" si="1086"/>
        <v>Crude Oil-National Association of Realtors:08-2019</v>
      </c>
      <c r="K4724" t="s">
        <v>245</v>
      </c>
      <c r="CM4724">
        <v>55</v>
      </c>
      <c r="CO4724">
        <v>55</v>
      </c>
      <c r="CQ4724">
        <v>53</v>
      </c>
      <c r="CS4724">
        <v>50</v>
      </c>
      <c r="CU4724">
        <v>50</v>
      </c>
    </row>
    <row r="4725" spans="1:103" x14ac:dyDescent="0.55000000000000004">
      <c r="A4725" s="4" t="str">
        <f t="shared" ref="A4725" ca="1" si="1087">IF(ISERROR(IF(C4725="GIOA",INDEX(List_AnonymousForecasters,MATCH(LEFT(K4725,FIND(":",K4725,1)-1),List_IndividualForecasters,0),1),INDEX(List_FirmNamesOmega,MATCH(LEFT(K4725,FIND(":",K4725,1)-1),List_FirmNamesAlpha,0),1))),LEFT(K4725,FIND(":",K4725,1)-1),IF(C4725="GIOA",INDEX(List_AnonymousForecasters,MATCH(LEFT(K4725,FIND(":",K4725,1)-1),List_IndividualForecasters,0),1),INDEX(List_FirmNamesOmega,MATCH(LEFT(K4725,FIND(":",K4725,1)-1),List_FirmNamesAlpha,0),1)))</f>
        <v>Nomura</v>
      </c>
      <c r="B4725" s="4" t="str">
        <f t="shared" ref="B4725" si="1088">MID(K4725,FIND(":",K4725,1)+2,LEN(K4725)-FIND(":",K4725,1))</f>
        <v>Lewis Alexander</v>
      </c>
      <c r="C4725" s="4" t="s">
        <v>246</v>
      </c>
      <c r="D4725" s="4" t="s">
        <v>96</v>
      </c>
      <c r="E4725" s="4" t="str">
        <f>IF(COUNTIF($E$2:E4724,"Begin: " &amp; C4725 &amp; "-" &amp; D4725 &amp; "-" &amp; H4725)=0,"Begin: " &amp; C4725 &amp; "-" &amp; D4725 &amp; "-" &amp; H4725,IF((C4725 &amp; "-" &amp; D4725 &amp; "-" &amp; H4725)&lt;&gt;(C4726 &amp; "-" &amp; D4726 &amp; "-" &amp; H4726),"End: " &amp; C4725 &amp; "-" &amp; D4725 &amp; "-" &amp; H4725,""))</f>
        <v>Begin: Wall Street Journal-10Yr Treasury Yield-09-2019</v>
      </c>
      <c r="F4725" s="4" t="str">
        <f t="shared" ref="F4725" si="1089">C4725 &amp; "-" &amp; D4725 &amp; "-" &amp; H4725</f>
        <v>Wall Street Journal-10Yr Treasury Yield-09-2019</v>
      </c>
      <c r="G4725" s="7">
        <v>43718</v>
      </c>
      <c r="H4725" s="7" t="str">
        <f t="shared" ref="H4725" si="1090">TEXT(MONTH(G4725),"00") &amp; "-" &amp; TEXT(YEAR(G4725),"0000")</f>
        <v>09-2019</v>
      </c>
      <c r="I4725" s="7" t="str">
        <f t="shared" ref="I4725" ca="1" si="1091">C4725 &amp; ": " &amp; A4725 &amp; "-" &amp; D4725 &amp; "-" &amp; H4725</f>
        <v>Wall Street Journal: Nomura-10Yr Treasury Yield-09-2019</v>
      </c>
      <c r="J4725" s="4" t="str">
        <f t="shared" ref="J4725" ca="1" si="1092">D4725 &amp; "-" &amp; A4725 &amp; ":" &amp; TEXT(MONTH(G4725),"00") &amp; "-" &amp; TEXT(YEAR(G4725),"0000")</f>
        <v>10Yr Treasury Yield-Nomura:09-2019</v>
      </c>
      <c r="K4725" t="s">
        <v>196</v>
      </c>
      <c r="CM4725">
        <v>1.7</v>
      </c>
      <c r="CO4725">
        <v>1.95</v>
      </c>
      <c r="CQ4725">
        <v>2.15</v>
      </c>
      <c r="CS4725">
        <v>2.15</v>
      </c>
      <c r="CU4725">
        <v>2.15</v>
      </c>
    </row>
    <row r="4726" spans="1:103" x14ac:dyDescent="0.55000000000000004">
      <c r="A4726" s="4" t="str">
        <f t="shared" ref="A4726:A4789" ca="1" si="1093">IF(ISERROR(IF(C4726="GIOA",INDEX(List_AnonymousForecasters,MATCH(LEFT(K4726,FIND(":",K4726,1)-1),List_IndividualForecasters,0),1),INDEX(List_FirmNamesOmega,MATCH(LEFT(K4726,FIND(":",K4726,1)-1),List_FirmNamesAlpha,0),1))),LEFT(K4726,FIND(":",K4726,1)-1),IF(C4726="GIOA",INDEX(List_AnonymousForecasters,MATCH(LEFT(K4726,FIND(":",K4726,1)-1),List_IndividualForecasters,0),1),INDEX(List_FirmNamesOmega,MATCH(LEFT(K4726,FIND(":",K4726,1)-1),List_FirmNamesAlpha,0),1)))</f>
        <v>Bank of the West</v>
      </c>
      <c r="B4726" s="4" t="str">
        <f t="shared" ref="B4726:B4789" si="1094">MID(K4726,FIND(":",K4726,1)+2,LEN(K4726)-FIND(":",K4726,1))</f>
        <v>Scott Anderson</v>
      </c>
      <c r="C4726" s="4" t="s">
        <v>246</v>
      </c>
      <c r="D4726" s="4" t="s">
        <v>96</v>
      </c>
      <c r="E4726" s="4" t="str">
        <f>IF(COUNTIF($E$2:E4725,"Begin: " &amp; C4726 &amp; "-" &amp; D4726 &amp; "-" &amp; H4726)=0,"Begin: " &amp; C4726 &amp; "-" &amp; D4726 &amp; "-" &amp; H4726,IF((C4726 &amp; "-" &amp; D4726 &amp; "-" &amp; H4726)&lt;&gt;(C4727 &amp; "-" &amp; D4727 &amp; "-" &amp; H4727),"End: " &amp; C4726 &amp; "-" &amp; D4726 &amp; "-" &amp; H4726,""))</f>
        <v/>
      </c>
      <c r="F4726" s="4" t="str">
        <f t="shared" ref="F4726:F4789" si="1095">C4726 &amp; "-" &amp; D4726 &amp; "-" &amp; H4726</f>
        <v>Wall Street Journal-10Yr Treasury Yield-09-2019</v>
      </c>
      <c r="G4726" s="7">
        <v>43718</v>
      </c>
      <c r="H4726" s="7" t="str">
        <f t="shared" ref="H4726:H4789" si="1096">TEXT(MONTH(G4726),"00") &amp; "-" &amp; TEXT(YEAR(G4726),"0000")</f>
        <v>09-2019</v>
      </c>
      <c r="I4726" s="7" t="str">
        <f t="shared" ref="I4726:I4789" ca="1" si="1097">C4726 &amp; ": " &amp; A4726 &amp; "-" &amp; D4726 &amp; "-" &amp; H4726</f>
        <v>Wall Street Journal: Bank of the West-10Yr Treasury Yield-09-2019</v>
      </c>
      <c r="J4726" s="4" t="str">
        <f t="shared" ref="J4726:J4789" ca="1" si="1098">D4726 &amp; "-" &amp; A4726 &amp; ":" &amp; TEXT(MONTH(G4726),"00") &amp; "-" &amp; TEXT(YEAR(G4726),"0000")</f>
        <v>10Yr Treasury Yield-Bank of the West:09-2019</v>
      </c>
      <c r="K4726" t="s">
        <v>763</v>
      </c>
      <c r="CM4726">
        <v>1.48</v>
      </c>
      <c r="CO4726">
        <v>1.47</v>
      </c>
      <c r="CQ4726">
        <v>1.58</v>
      </c>
      <c r="CS4726">
        <v>1.8</v>
      </c>
      <c r="CU4726">
        <v>2.11</v>
      </c>
      <c r="CW4726">
        <v>2.4</v>
      </c>
      <c r="CY4726">
        <v>2.73</v>
      </c>
    </row>
    <row r="4727" spans="1:103" x14ac:dyDescent="0.55000000000000004">
      <c r="A4727" s="4" t="str">
        <f t="shared" ca="1" si="1093"/>
        <v>Capital Economics</v>
      </c>
      <c r="B4727" s="4" t="str">
        <f t="shared" si="1094"/>
        <v>Paul Ashworth</v>
      </c>
      <c r="C4727" s="4" t="s">
        <v>246</v>
      </c>
      <c r="D4727" s="4" t="s">
        <v>96</v>
      </c>
      <c r="E4727" s="4" t="str">
        <f>IF(COUNTIF($E$2:E4726,"Begin: " &amp; C4727 &amp; "-" &amp; D4727 &amp; "-" &amp; H4727)=0,"Begin: " &amp; C4727 &amp; "-" &amp; D4727 &amp; "-" &amp; H4727,IF((C4727 &amp; "-" &amp; D4727 &amp; "-" &amp; H4727)&lt;&gt;(C4728 &amp; "-" &amp; D4728 &amp; "-" &amp; H4728),"End: " &amp; C4727 &amp; "-" &amp; D4727 &amp; "-" &amp; H4727,""))</f>
        <v/>
      </c>
      <c r="F4727" s="4" t="str">
        <f t="shared" si="1095"/>
        <v>Wall Street Journal-10Yr Treasury Yield-09-2019</v>
      </c>
      <c r="G4727" s="7">
        <v>43718</v>
      </c>
      <c r="H4727" s="7" t="str">
        <f t="shared" si="1096"/>
        <v>09-2019</v>
      </c>
      <c r="I4727" s="7" t="str">
        <f t="shared" ca="1" si="1097"/>
        <v>Wall Street Journal: Capital Economics-10Yr Treasury Yield-09-2019</v>
      </c>
      <c r="J4727" s="4" t="str">
        <f t="shared" ca="1" si="1098"/>
        <v>10Yr Treasury Yield-Capital Economics:09-2019</v>
      </c>
      <c r="K4727" t="s">
        <v>197</v>
      </c>
      <c r="CM4727">
        <v>1.75</v>
      </c>
      <c r="CO4727">
        <v>2</v>
      </c>
      <c r="CQ4727">
        <v>2.5</v>
      </c>
      <c r="CS4727">
        <v>2.75</v>
      </c>
      <c r="CU4727">
        <v>2.75</v>
      </c>
    </row>
    <row r="4728" spans="1:103" x14ac:dyDescent="0.55000000000000004">
      <c r="A4728" s="4" t="str">
        <f t="shared" ca="1" si="1093"/>
        <v>Deloitte LP</v>
      </c>
      <c r="B4728" s="4" t="str">
        <f t="shared" si="1094"/>
        <v>Daniel Bachman</v>
      </c>
      <c r="C4728" s="4" t="s">
        <v>246</v>
      </c>
      <c r="D4728" s="4" t="s">
        <v>96</v>
      </c>
      <c r="E4728" s="4" t="str">
        <f>IF(COUNTIF($E$2:E4727,"Begin: " &amp; C4728 &amp; "-" &amp; D4728 &amp; "-" &amp; H4728)=0,"Begin: " &amp; C4728 &amp; "-" &amp; D4728 &amp; "-" &amp; H4728,IF((C4728 &amp; "-" &amp; D4728 &amp; "-" &amp; H4728)&lt;&gt;(C4729 &amp; "-" &amp; D4729 &amp; "-" &amp; H4729),"End: " &amp; C4728 &amp; "-" &amp; D4728 &amp; "-" &amp; H4728,""))</f>
        <v/>
      </c>
      <c r="F4728" s="4" t="str">
        <f t="shared" si="1095"/>
        <v>Wall Street Journal-10Yr Treasury Yield-09-2019</v>
      </c>
      <c r="G4728" s="7">
        <v>43718</v>
      </c>
      <c r="H4728" s="7" t="str">
        <f t="shared" si="1096"/>
        <v>09-2019</v>
      </c>
      <c r="I4728" s="7" t="str">
        <f t="shared" ca="1" si="1097"/>
        <v>Wall Street Journal: Deloitte LP-10Yr Treasury Yield-09-2019</v>
      </c>
      <c r="J4728" s="4" t="str">
        <f t="shared" ca="1" si="1098"/>
        <v>10Yr Treasury Yield-Deloitte LP:09-2019</v>
      </c>
      <c r="K4728" t="s">
        <v>749</v>
      </c>
      <c r="CM4728">
        <v>2.13</v>
      </c>
      <c r="CO4728">
        <v>2.69</v>
      </c>
      <c r="CQ4728">
        <v>3.07</v>
      </c>
      <c r="CS4728">
        <v>3.24</v>
      </c>
      <c r="CU4728">
        <v>3.23</v>
      </c>
      <c r="CW4728">
        <v>3.12</v>
      </c>
      <c r="CY4728">
        <v>3.25</v>
      </c>
    </row>
    <row r="4729" spans="1:103" x14ac:dyDescent="0.55000000000000004">
      <c r="A4729" s="4" t="str">
        <f t="shared" ca="1" si="1093"/>
        <v>Economic Outlook Group</v>
      </c>
      <c r="B4729" s="4" t="str">
        <f t="shared" si="1094"/>
        <v>Bernard Baumohl*</v>
      </c>
      <c r="C4729" s="4" t="s">
        <v>246</v>
      </c>
      <c r="D4729" s="4" t="s">
        <v>96</v>
      </c>
      <c r="E4729" s="4" t="str">
        <f>IF(COUNTIF($E$2:E4728,"Begin: " &amp; C4729 &amp; "-" &amp; D4729 &amp; "-" &amp; H4729)=0,"Begin: " &amp; C4729 &amp; "-" &amp; D4729 &amp; "-" &amp; H4729,IF((C4729 &amp; "-" &amp; D4729 &amp; "-" &amp; H4729)&lt;&gt;(C4730 &amp; "-" &amp; D4730 &amp; "-" &amp; H4730),"End: " &amp; C4729 &amp; "-" &amp; D4729 &amp; "-" &amp; H4729,""))</f>
        <v/>
      </c>
      <c r="F4729" s="4" t="str">
        <f t="shared" si="1095"/>
        <v>Wall Street Journal-10Yr Treasury Yield-09-2019</v>
      </c>
      <c r="G4729" s="7">
        <v>43718</v>
      </c>
      <c r="H4729" s="7" t="str">
        <f t="shared" si="1096"/>
        <v>09-2019</v>
      </c>
      <c r="I4729" s="7" t="str">
        <f t="shared" ca="1" si="1097"/>
        <v>Wall Street Journal: Economic Outlook Group-10Yr Treasury Yield-09-2019</v>
      </c>
      <c r="J4729" s="4" t="str">
        <f t="shared" ca="1" si="1098"/>
        <v>10Yr Treasury Yield-Economic Outlook Group:09-2019</v>
      </c>
      <c r="K4729" t="s">
        <v>831</v>
      </c>
    </row>
    <row r="4730" spans="1:103" x14ac:dyDescent="0.55000000000000004">
      <c r="A4730" s="4" t="str">
        <f t="shared" ca="1" si="1093"/>
        <v>Nationwide Insurance</v>
      </c>
      <c r="B4730" s="4" t="str">
        <f t="shared" si="1094"/>
        <v>David Berson</v>
      </c>
      <c r="C4730" s="4" t="s">
        <v>246</v>
      </c>
      <c r="D4730" s="4" t="s">
        <v>96</v>
      </c>
      <c r="E4730" s="4" t="str">
        <f>IF(COUNTIF($E$2:E4729,"Begin: " &amp; C4730 &amp; "-" &amp; D4730 &amp; "-" &amp; H4730)=0,"Begin: " &amp; C4730 &amp; "-" &amp; D4730 &amp; "-" &amp; H4730,IF((C4730 &amp; "-" &amp; D4730 &amp; "-" &amp; H4730)&lt;&gt;(C4731 &amp; "-" &amp; D4731 &amp; "-" &amp; H4731),"End: " &amp; C4730 &amp; "-" &amp; D4730 &amp; "-" &amp; H4730,""))</f>
        <v/>
      </c>
      <c r="F4730" s="4" t="str">
        <f t="shared" si="1095"/>
        <v>Wall Street Journal-10Yr Treasury Yield-09-2019</v>
      </c>
      <c r="G4730" s="7">
        <v>43718</v>
      </c>
      <c r="H4730" s="7" t="str">
        <f t="shared" si="1096"/>
        <v>09-2019</v>
      </c>
      <c r="I4730" s="7" t="str">
        <f t="shared" ca="1" si="1097"/>
        <v>Wall Street Journal: Nationwide Insurance-10Yr Treasury Yield-09-2019</v>
      </c>
      <c r="J4730" s="4" t="str">
        <f t="shared" ca="1" si="1098"/>
        <v>10Yr Treasury Yield-Nationwide Insurance:09-2019</v>
      </c>
      <c r="K4730" t="s">
        <v>427</v>
      </c>
      <c r="CM4730">
        <v>1.65</v>
      </c>
      <c r="CO4730">
        <v>1.67</v>
      </c>
      <c r="CQ4730">
        <v>1.7</v>
      </c>
      <c r="CS4730">
        <v>1.72</v>
      </c>
      <c r="CU4730">
        <v>1.75</v>
      </c>
      <c r="CW4730">
        <v>1.83</v>
      </c>
      <c r="CY4730">
        <v>1.9</v>
      </c>
    </row>
    <row r="4731" spans="1:103" x14ac:dyDescent="0.55000000000000004">
      <c r="A4731" s="4" t="str">
        <f t="shared" ca="1" si="1093"/>
        <v>Tufts University</v>
      </c>
      <c r="B4731" s="4" t="str">
        <f t="shared" si="1094"/>
        <v>Brian Bethune</v>
      </c>
      <c r="C4731" s="4" t="s">
        <v>246</v>
      </c>
      <c r="D4731" s="4" t="s">
        <v>96</v>
      </c>
      <c r="E4731" s="4" t="str">
        <f>IF(COUNTIF($E$2:E4730,"Begin: " &amp; C4731 &amp; "-" &amp; D4731 &amp; "-" &amp; H4731)=0,"Begin: " &amp; C4731 &amp; "-" &amp; D4731 &amp; "-" &amp; H4731,IF((C4731 &amp; "-" &amp; D4731 &amp; "-" &amp; H4731)&lt;&gt;(C4732 &amp; "-" &amp; D4732 &amp; "-" &amp; H4732),"End: " &amp; C4731 &amp; "-" &amp; D4731 &amp; "-" &amp; H4731,""))</f>
        <v/>
      </c>
      <c r="F4731" s="4" t="str">
        <f t="shared" si="1095"/>
        <v>Wall Street Journal-10Yr Treasury Yield-09-2019</v>
      </c>
      <c r="G4731" s="7">
        <v>43718</v>
      </c>
      <c r="H4731" s="7" t="str">
        <f t="shared" si="1096"/>
        <v>09-2019</v>
      </c>
      <c r="I4731" s="7" t="str">
        <f t="shared" ca="1" si="1097"/>
        <v>Wall Street Journal: Tufts University-10Yr Treasury Yield-09-2019</v>
      </c>
      <c r="J4731" s="4" t="str">
        <f t="shared" ca="1" si="1098"/>
        <v>10Yr Treasury Yield-Tufts University:09-2019</v>
      </c>
      <c r="K4731" t="s">
        <v>428</v>
      </c>
      <c r="CM4731">
        <v>1.61</v>
      </c>
      <c r="CO4731">
        <v>1.75</v>
      </c>
      <c r="CQ4731">
        <v>1.83</v>
      </c>
      <c r="CS4731">
        <v>1.9</v>
      </c>
      <c r="CU4731">
        <v>1.93</v>
      </c>
      <c r="CW4731">
        <v>2.1800000000000002</v>
      </c>
      <c r="CY4731">
        <v>2.4300000000000002</v>
      </c>
    </row>
    <row r="4732" spans="1:103" x14ac:dyDescent="0.55000000000000004">
      <c r="A4732" s="4" t="str">
        <f t="shared" ca="1" si="1093"/>
        <v>TS Lombard</v>
      </c>
      <c r="B4732" s="4" t="str">
        <f t="shared" si="1094"/>
        <v>Steven Blitz</v>
      </c>
      <c r="C4732" s="4" t="s">
        <v>246</v>
      </c>
      <c r="D4732" s="4" t="s">
        <v>96</v>
      </c>
      <c r="E4732" s="4" t="str">
        <f>IF(COUNTIF($E$2:E4731,"Begin: " &amp; C4732 &amp; "-" &amp; D4732 &amp; "-" &amp; H4732)=0,"Begin: " &amp; C4732 &amp; "-" &amp; D4732 &amp; "-" &amp; H4732,IF((C4732 &amp; "-" &amp; D4732 &amp; "-" &amp; H4732)&lt;&gt;(C4733 &amp; "-" &amp; D4733 &amp; "-" &amp; H4733),"End: " &amp; C4732 &amp; "-" &amp; D4732 &amp; "-" &amp; H4732,""))</f>
        <v/>
      </c>
      <c r="F4732" s="4" t="str">
        <f t="shared" si="1095"/>
        <v>Wall Street Journal-10Yr Treasury Yield-09-2019</v>
      </c>
      <c r="G4732" s="7">
        <v>43718</v>
      </c>
      <c r="H4732" s="7" t="str">
        <f t="shared" si="1096"/>
        <v>09-2019</v>
      </c>
      <c r="I4732" s="7" t="str">
        <f t="shared" ca="1" si="1097"/>
        <v>Wall Street Journal: TS Lombard-10Yr Treasury Yield-09-2019</v>
      </c>
      <c r="J4732" s="4" t="str">
        <f t="shared" ca="1" si="1098"/>
        <v>10Yr Treasury Yield-TS Lombard:09-2019</v>
      </c>
      <c r="K4732" t="s">
        <v>768</v>
      </c>
      <c r="CM4732">
        <v>1.75</v>
      </c>
      <c r="CO4732">
        <v>2.25</v>
      </c>
      <c r="CQ4732">
        <v>2.5</v>
      </c>
      <c r="CS4732">
        <v>2.8</v>
      </c>
      <c r="CU4732">
        <v>2.25</v>
      </c>
      <c r="CW4732">
        <v>1.75</v>
      </c>
      <c r="CY4732">
        <v>1.5</v>
      </c>
    </row>
    <row r="4733" spans="1:103" x14ac:dyDescent="0.55000000000000004">
      <c r="A4733" s="4" t="str">
        <f t="shared" ca="1" si="1093"/>
        <v>Standard and Poor's</v>
      </c>
      <c r="B4733" s="4" t="str">
        <f t="shared" si="1094"/>
        <v>Beth Ann Bovino</v>
      </c>
      <c r="C4733" s="4" t="s">
        <v>246</v>
      </c>
      <c r="D4733" s="4" t="s">
        <v>96</v>
      </c>
      <c r="E4733" s="4" t="str">
        <f>IF(COUNTIF($E$2:E4732,"Begin: " &amp; C4733 &amp; "-" &amp; D4733 &amp; "-" &amp; H4733)=0,"Begin: " &amp; C4733 &amp; "-" &amp; D4733 &amp; "-" &amp; H4733,IF((C4733 &amp; "-" &amp; D4733 &amp; "-" &amp; H4733)&lt;&gt;(C4734 &amp; "-" &amp; D4734 &amp; "-" &amp; H4734),"End: " &amp; C4733 &amp; "-" &amp; D4733 &amp; "-" &amp; H4733,""))</f>
        <v/>
      </c>
      <c r="F4733" s="4" t="str">
        <f t="shared" si="1095"/>
        <v>Wall Street Journal-10Yr Treasury Yield-09-2019</v>
      </c>
      <c r="G4733" s="7">
        <v>43718</v>
      </c>
      <c r="H4733" s="7" t="str">
        <f t="shared" si="1096"/>
        <v>09-2019</v>
      </c>
      <c r="I4733" s="7" t="str">
        <f t="shared" ca="1" si="1097"/>
        <v>Wall Street Journal: Standard and Poor's-10Yr Treasury Yield-09-2019</v>
      </c>
      <c r="J4733" s="4" t="str">
        <f t="shared" ca="1" si="1098"/>
        <v>10Yr Treasury Yield-Standard and Poor's:09-2019</v>
      </c>
      <c r="K4733" t="s">
        <v>199</v>
      </c>
      <c r="CM4733">
        <v>1.9</v>
      </c>
      <c r="CO4733">
        <v>2</v>
      </c>
      <c r="CQ4733">
        <v>2.1</v>
      </c>
      <c r="CS4733">
        <v>2.2999999999999998</v>
      </c>
      <c r="CU4733">
        <v>2.2000000000000002</v>
      </c>
      <c r="CW4733">
        <v>2.2999999999999998</v>
      </c>
      <c r="CY4733">
        <v>2.2000000000000002</v>
      </c>
    </row>
    <row r="4734" spans="1:103" x14ac:dyDescent="0.55000000000000004">
      <c r="A4734" s="4" t="str">
        <f t="shared" ca="1" si="1093"/>
        <v>Wells Fargo &amp; Co.</v>
      </c>
      <c r="B4734" s="4" t="str">
        <f t="shared" si="1094"/>
        <v>Jay Bryson</v>
      </c>
      <c r="C4734" s="4" t="s">
        <v>246</v>
      </c>
      <c r="D4734" s="4" t="s">
        <v>96</v>
      </c>
      <c r="E4734" s="4" t="str">
        <f>IF(COUNTIF($E$2:E4733,"Begin: " &amp; C4734 &amp; "-" &amp; D4734 &amp; "-" &amp; H4734)=0,"Begin: " &amp; C4734 &amp; "-" &amp; D4734 &amp; "-" &amp; H4734,IF((C4734 &amp; "-" &amp; D4734 &amp; "-" &amp; H4734)&lt;&gt;(C4735 &amp; "-" &amp; D4735 &amp; "-" &amp; H4735),"End: " &amp; C4734 &amp; "-" &amp; D4734 &amp; "-" &amp; H4734,""))</f>
        <v/>
      </c>
      <c r="F4734" s="4" t="str">
        <f t="shared" si="1095"/>
        <v>Wall Street Journal-10Yr Treasury Yield-09-2019</v>
      </c>
      <c r="G4734" s="7">
        <v>43718</v>
      </c>
      <c r="H4734" s="7" t="str">
        <f t="shared" si="1096"/>
        <v>09-2019</v>
      </c>
      <c r="I4734" s="7" t="str">
        <f t="shared" ca="1" si="1097"/>
        <v>Wall Street Journal: Wells Fargo &amp; Co.-10Yr Treasury Yield-09-2019</v>
      </c>
      <c r="J4734" s="4" t="str">
        <f t="shared" ca="1" si="1098"/>
        <v>10Yr Treasury Yield-Wells Fargo &amp; Co.:09-2019</v>
      </c>
      <c r="K4734" t="s">
        <v>786</v>
      </c>
      <c r="CM4734">
        <v>1.7</v>
      </c>
      <c r="CO4734">
        <v>1.85</v>
      </c>
      <c r="CQ4734">
        <v>2.0499999999999998</v>
      </c>
      <c r="CS4734">
        <v>2.2000000000000002</v>
      </c>
      <c r="CU4734">
        <v>2.2999999999999998</v>
      </c>
    </row>
    <row r="4735" spans="1:103" x14ac:dyDescent="0.55000000000000004">
      <c r="A4735" s="4" t="str">
        <f t="shared" ca="1" si="1093"/>
        <v>Credit Agricole CIB</v>
      </c>
      <c r="B4735" s="4" t="str">
        <f t="shared" si="1094"/>
        <v>Michael Carey</v>
      </c>
      <c r="C4735" s="4" t="s">
        <v>246</v>
      </c>
      <c r="D4735" s="4" t="s">
        <v>96</v>
      </c>
      <c r="E4735" s="4" t="str">
        <f>IF(COUNTIF($E$2:E4734,"Begin: " &amp; C4735 &amp; "-" &amp; D4735 &amp; "-" &amp; H4735)=0,"Begin: " &amp; C4735 &amp; "-" &amp; D4735 &amp; "-" &amp; H4735,IF((C4735 &amp; "-" &amp; D4735 &amp; "-" &amp; H4735)&lt;&gt;(C4736 &amp; "-" &amp; D4736 &amp; "-" &amp; H4736),"End: " &amp; C4735 &amp; "-" &amp; D4735 &amp; "-" &amp; H4735,""))</f>
        <v/>
      </c>
      <c r="F4735" s="4" t="str">
        <f t="shared" si="1095"/>
        <v>Wall Street Journal-10Yr Treasury Yield-09-2019</v>
      </c>
      <c r="G4735" s="7">
        <v>43718</v>
      </c>
      <c r="H4735" s="7" t="str">
        <f t="shared" si="1096"/>
        <v>09-2019</v>
      </c>
      <c r="I4735" s="7" t="str">
        <f t="shared" ca="1" si="1097"/>
        <v>Wall Street Journal: Credit Agricole CIB-10Yr Treasury Yield-09-2019</v>
      </c>
      <c r="J4735" s="4" t="str">
        <f t="shared" ca="1" si="1098"/>
        <v>10Yr Treasury Yield-Credit Agricole CIB:09-2019</v>
      </c>
      <c r="K4735" t="s">
        <v>200</v>
      </c>
      <c r="CM4735">
        <v>1.45</v>
      </c>
      <c r="CO4735">
        <v>1.35</v>
      </c>
      <c r="CQ4735">
        <v>1.5</v>
      </c>
    </row>
    <row r="4736" spans="1:103" x14ac:dyDescent="0.55000000000000004">
      <c r="A4736" s="4" t="str">
        <f t="shared" ca="1" si="1093"/>
        <v>Econoclast</v>
      </c>
      <c r="B4736" s="4" t="str">
        <f t="shared" si="1094"/>
        <v>Mike Cosgrove</v>
      </c>
      <c r="C4736" s="4" t="s">
        <v>246</v>
      </c>
      <c r="D4736" s="4" t="s">
        <v>96</v>
      </c>
      <c r="E4736" s="4" t="str">
        <f>IF(COUNTIF($E$2:E4735,"Begin: " &amp; C4736 &amp; "-" &amp; D4736 &amp; "-" &amp; H4736)=0,"Begin: " &amp; C4736 &amp; "-" &amp; D4736 &amp; "-" &amp; H4736,IF((C4736 &amp; "-" &amp; D4736 &amp; "-" &amp; H4736)&lt;&gt;(C4737 &amp; "-" &amp; D4737 &amp; "-" &amp; H4737),"End: " &amp; C4736 &amp; "-" &amp; D4736 &amp; "-" &amp; H4736,""))</f>
        <v/>
      </c>
      <c r="F4736" s="4" t="str">
        <f t="shared" si="1095"/>
        <v>Wall Street Journal-10Yr Treasury Yield-09-2019</v>
      </c>
      <c r="G4736" s="7">
        <v>43718</v>
      </c>
      <c r="H4736" s="7" t="str">
        <f t="shared" si="1096"/>
        <v>09-2019</v>
      </c>
      <c r="I4736" s="7" t="str">
        <f t="shared" ca="1" si="1097"/>
        <v>Wall Street Journal: Econoclast-10Yr Treasury Yield-09-2019</v>
      </c>
      <c r="J4736" s="4" t="str">
        <f t="shared" ca="1" si="1098"/>
        <v>10Yr Treasury Yield-Econoclast:09-2019</v>
      </c>
      <c r="K4736" t="s">
        <v>203</v>
      </c>
      <c r="CM4736">
        <v>1.7</v>
      </c>
      <c r="CO4736">
        <v>1.6</v>
      </c>
      <c r="CQ4736">
        <v>1.5</v>
      </c>
      <c r="CS4736">
        <v>1</v>
      </c>
      <c r="CU4736">
        <v>1.5</v>
      </c>
      <c r="CW4736">
        <v>1.7</v>
      </c>
      <c r="CY4736">
        <v>2</v>
      </c>
    </row>
    <row r="4737" spans="1:103" x14ac:dyDescent="0.55000000000000004">
      <c r="A4737" s="4" t="str">
        <f t="shared" ca="1" si="1093"/>
        <v>Pictet Wealth Management</v>
      </c>
      <c r="B4737" s="4" t="str">
        <f t="shared" si="1094"/>
        <v>Thomas Costerg*</v>
      </c>
      <c r="C4737" s="4" t="s">
        <v>246</v>
      </c>
      <c r="D4737" s="4" t="s">
        <v>96</v>
      </c>
      <c r="E4737" s="4" t="str">
        <f>IF(COUNTIF($E$2:E4736,"Begin: " &amp; C4737 &amp; "-" &amp; D4737 &amp; "-" &amp; H4737)=0,"Begin: " &amp; C4737 &amp; "-" &amp; D4737 &amp; "-" &amp; H4737,IF((C4737 &amp; "-" &amp; D4737 &amp; "-" &amp; H4737)&lt;&gt;(C4738 &amp; "-" &amp; D4738 &amp; "-" &amp; H4738),"End: " &amp; C4737 &amp; "-" &amp; D4737 &amp; "-" &amp; H4737,""))</f>
        <v/>
      </c>
      <c r="F4737" s="4" t="str">
        <f t="shared" si="1095"/>
        <v>Wall Street Journal-10Yr Treasury Yield-09-2019</v>
      </c>
      <c r="G4737" s="7">
        <v>43718</v>
      </c>
      <c r="H4737" s="7" t="str">
        <f t="shared" si="1096"/>
        <v>09-2019</v>
      </c>
      <c r="I4737" s="7" t="str">
        <f t="shared" ca="1" si="1097"/>
        <v>Wall Street Journal: Pictet Wealth Management-10Yr Treasury Yield-09-2019</v>
      </c>
      <c r="J4737" s="4" t="str">
        <f t="shared" ca="1" si="1098"/>
        <v>10Yr Treasury Yield-Pictet Wealth Management:09-2019</v>
      </c>
      <c r="K4737" t="s">
        <v>814</v>
      </c>
    </row>
    <row r="4738" spans="1:103" x14ac:dyDescent="0.55000000000000004">
      <c r="A4738" s="4" t="str">
        <f t="shared" ca="1" si="1093"/>
        <v>Wrightson ICAP</v>
      </c>
      <c r="B4738" s="4" t="str">
        <f t="shared" si="1094"/>
        <v>Lou Crandall</v>
      </c>
      <c r="C4738" s="4" t="s">
        <v>246</v>
      </c>
      <c r="D4738" s="4" t="s">
        <v>96</v>
      </c>
      <c r="E4738" s="4" t="str">
        <f>IF(COUNTIF($E$2:E4737,"Begin: " &amp; C4738 &amp; "-" &amp; D4738 &amp; "-" &amp; H4738)=0,"Begin: " &amp; C4738 &amp; "-" &amp; D4738 &amp; "-" &amp; H4738,IF((C4738 &amp; "-" &amp; D4738 &amp; "-" &amp; H4738)&lt;&gt;(C4739 &amp; "-" &amp; D4739 &amp; "-" &amp; H4739),"End: " &amp; C4738 &amp; "-" &amp; D4738 &amp; "-" &amp; H4738,""))</f>
        <v/>
      </c>
      <c r="F4738" s="4" t="str">
        <f t="shared" si="1095"/>
        <v>Wall Street Journal-10Yr Treasury Yield-09-2019</v>
      </c>
      <c r="G4738" s="7">
        <v>43718</v>
      </c>
      <c r="H4738" s="7" t="str">
        <f t="shared" si="1096"/>
        <v>09-2019</v>
      </c>
      <c r="I4738" s="7" t="str">
        <f t="shared" ca="1" si="1097"/>
        <v>Wall Street Journal: Wrightson ICAP-10Yr Treasury Yield-09-2019</v>
      </c>
      <c r="J4738" s="4" t="str">
        <f t="shared" ca="1" si="1098"/>
        <v>10Yr Treasury Yield-Wrightson ICAP:09-2019</v>
      </c>
      <c r="K4738" t="s">
        <v>204</v>
      </c>
      <c r="CM4738">
        <v>1.5</v>
      </c>
      <c r="CO4738">
        <v>1.5</v>
      </c>
      <c r="CQ4738">
        <v>1.7</v>
      </c>
      <c r="CS4738">
        <v>1.9</v>
      </c>
      <c r="CU4738">
        <v>2</v>
      </c>
      <c r="CW4738">
        <v>2.25</v>
      </c>
      <c r="CY4738">
        <v>2.5</v>
      </c>
    </row>
    <row r="4739" spans="1:103" x14ac:dyDescent="0.55000000000000004">
      <c r="A4739" s="4" t="str">
        <f t="shared" ca="1" si="1093"/>
        <v>Independent Consultant</v>
      </c>
      <c r="B4739" s="4" t="str">
        <f t="shared" si="1094"/>
        <v>Amy Crews Cutts</v>
      </c>
      <c r="C4739" s="4" t="s">
        <v>246</v>
      </c>
      <c r="D4739" s="4" t="s">
        <v>96</v>
      </c>
      <c r="E4739" s="4" t="str">
        <f>IF(COUNTIF($E$2:E4738,"Begin: " &amp; C4739 &amp; "-" &amp; D4739 &amp; "-" &amp; H4739)=0,"Begin: " &amp; C4739 &amp; "-" &amp; D4739 &amp; "-" &amp; H4739,IF((C4739 &amp; "-" &amp; D4739 &amp; "-" &amp; H4739)&lt;&gt;(C4740 &amp; "-" &amp; D4740 &amp; "-" &amp; H4740),"End: " &amp; C4739 &amp; "-" &amp; D4739 &amp; "-" &amp; H4739,""))</f>
        <v/>
      </c>
      <c r="F4739" s="4" t="str">
        <f t="shared" si="1095"/>
        <v>Wall Street Journal-10Yr Treasury Yield-09-2019</v>
      </c>
      <c r="G4739" s="7">
        <v>43718</v>
      </c>
      <c r="H4739" s="7" t="str">
        <f t="shared" si="1096"/>
        <v>09-2019</v>
      </c>
      <c r="I4739" s="7" t="str">
        <f t="shared" ca="1" si="1097"/>
        <v>Wall Street Journal: Independent Consultant-10Yr Treasury Yield-09-2019</v>
      </c>
      <c r="J4739" s="4" t="str">
        <f t="shared" ca="1" si="1098"/>
        <v>10Yr Treasury Yield-Independent Consultant:09-2019</v>
      </c>
      <c r="K4739" t="s">
        <v>805</v>
      </c>
      <c r="CM4739">
        <v>1.61</v>
      </c>
      <c r="CO4739">
        <v>1.59</v>
      </c>
      <c r="CQ4739">
        <v>1.49</v>
      </c>
      <c r="CS4739">
        <v>1.64</v>
      </c>
      <c r="CU4739">
        <v>1.82</v>
      </c>
      <c r="CW4739">
        <v>2.1</v>
      </c>
      <c r="CY4739">
        <v>2.4500000000000002</v>
      </c>
    </row>
    <row r="4740" spans="1:103" x14ac:dyDescent="0.55000000000000004">
      <c r="A4740" s="4" t="str">
        <f t="shared" ca="1" si="1093"/>
        <v>Oxford Economics</v>
      </c>
      <c r="B4740" s="4" t="str">
        <f t="shared" si="1094"/>
        <v>Greg Daco</v>
      </c>
      <c r="C4740" s="4" t="s">
        <v>246</v>
      </c>
      <c r="D4740" s="4" t="s">
        <v>96</v>
      </c>
      <c r="E4740" s="4" t="str">
        <f>IF(COUNTIF($E$2:E4739,"Begin: " &amp; C4740 &amp; "-" &amp; D4740 &amp; "-" &amp; H4740)=0,"Begin: " &amp; C4740 &amp; "-" &amp; D4740 &amp; "-" &amp; H4740,IF((C4740 &amp; "-" &amp; D4740 &amp; "-" &amp; H4740)&lt;&gt;(C4741 &amp; "-" &amp; D4741 &amp; "-" &amp; H4741),"End: " &amp; C4740 &amp; "-" &amp; D4740 &amp; "-" &amp; H4740,""))</f>
        <v/>
      </c>
      <c r="F4740" s="4" t="str">
        <f t="shared" si="1095"/>
        <v>Wall Street Journal-10Yr Treasury Yield-09-2019</v>
      </c>
      <c r="G4740" s="7">
        <v>43718</v>
      </c>
      <c r="H4740" s="7" t="str">
        <f t="shared" si="1096"/>
        <v>09-2019</v>
      </c>
      <c r="I4740" s="7" t="str">
        <f t="shared" ca="1" si="1097"/>
        <v>Wall Street Journal: Oxford Economics-10Yr Treasury Yield-09-2019</v>
      </c>
      <c r="J4740" s="4" t="str">
        <f t="shared" ca="1" si="1098"/>
        <v>10Yr Treasury Yield-Oxford Economics:09-2019</v>
      </c>
      <c r="K4740" t="s">
        <v>429</v>
      </c>
      <c r="CM4740">
        <v>1.43</v>
      </c>
      <c r="CO4740">
        <v>1.56</v>
      </c>
      <c r="CQ4740">
        <v>1.67</v>
      </c>
      <c r="CS4740">
        <v>1.79</v>
      </c>
      <c r="CU4740">
        <v>1.91</v>
      </c>
      <c r="CW4740">
        <v>2.06</v>
      </c>
      <c r="CY4740">
        <v>2.2000000000000002</v>
      </c>
    </row>
    <row r="4741" spans="1:103" x14ac:dyDescent="0.55000000000000004">
      <c r="A4741" s="4" t="str">
        <f t="shared" ca="1" si="1093"/>
        <v>Georgia State University</v>
      </c>
      <c r="B4741" s="4" t="str">
        <f t="shared" si="1094"/>
        <v>Rajeev Dhawan</v>
      </c>
      <c r="C4741" s="4" t="s">
        <v>246</v>
      </c>
      <c r="D4741" s="4" t="s">
        <v>96</v>
      </c>
      <c r="E4741" s="4" t="str">
        <f>IF(COUNTIF($E$2:E4740,"Begin: " &amp; C4741 &amp; "-" &amp; D4741 &amp; "-" &amp; H4741)=0,"Begin: " &amp; C4741 &amp; "-" &amp; D4741 &amp; "-" &amp; H4741,IF((C4741 &amp; "-" &amp; D4741 &amp; "-" &amp; H4741)&lt;&gt;(C4742 &amp; "-" &amp; D4742 &amp; "-" &amp; H4742),"End: " &amp; C4741 &amp; "-" &amp; D4741 &amp; "-" &amp; H4741,""))</f>
        <v/>
      </c>
      <c r="F4741" s="4" t="str">
        <f t="shared" si="1095"/>
        <v>Wall Street Journal-10Yr Treasury Yield-09-2019</v>
      </c>
      <c r="G4741" s="7">
        <v>43718</v>
      </c>
      <c r="H4741" s="7" t="str">
        <f t="shared" si="1096"/>
        <v>09-2019</v>
      </c>
      <c r="I4741" s="7" t="str">
        <f t="shared" ca="1" si="1097"/>
        <v>Wall Street Journal: Georgia State University-10Yr Treasury Yield-09-2019</v>
      </c>
      <c r="J4741" s="4" t="str">
        <f t="shared" ca="1" si="1098"/>
        <v>10Yr Treasury Yield-Georgia State University:09-2019</v>
      </c>
      <c r="K4741" t="s">
        <v>430</v>
      </c>
      <c r="CM4741">
        <v>1.81</v>
      </c>
      <c r="CO4741">
        <v>2.2200000000000002</v>
      </c>
      <c r="CQ4741">
        <v>2.29</v>
      </c>
      <c r="CS4741">
        <v>2.21</v>
      </c>
      <c r="CU4741">
        <v>2.52</v>
      </c>
      <c r="CW4741">
        <v>2.35</v>
      </c>
      <c r="CY4741">
        <v>2</v>
      </c>
    </row>
    <row r="4742" spans="1:103" x14ac:dyDescent="0.55000000000000004">
      <c r="A4742" s="4" t="str">
        <f t="shared" ca="1" si="1093"/>
        <v>National Association of Home Builders</v>
      </c>
      <c r="B4742" s="4" t="str">
        <f t="shared" si="1094"/>
        <v>Robert Dietz</v>
      </c>
      <c r="C4742" s="4" t="s">
        <v>246</v>
      </c>
      <c r="D4742" s="4" t="s">
        <v>96</v>
      </c>
      <c r="E4742" s="4" t="str">
        <f>IF(COUNTIF($E$2:E4741,"Begin: " &amp; C4742 &amp; "-" &amp; D4742 &amp; "-" &amp; H4742)=0,"Begin: " &amp; C4742 &amp; "-" &amp; D4742 &amp; "-" &amp; H4742,IF((C4742 &amp; "-" &amp; D4742 &amp; "-" &amp; H4742)&lt;&gt;(C4743 &amp; "-" &amp; D4743 &amp; "-" &amp; H4743),"End: " &amp; C4742 &amp; "-" &amp; D4742 &amp; "-" &amp; H4742,""))</f>
        <v/>
      </c>
      <c r="F4742" s="4" t="str">
        <f t="shared" si="1095"/>
        <v>Wall Street Journal-10Yr Treasury Yield-09-2019</v>
      </c>
      <c r="G4742" s="7">
        <v>43718</v>
      </c>
      <c r="H4742" s="7" t="str">
        <f t="shared" si="1096"/>
        <v>09-2019</v>
      </c>
      <c r="I4742" s="7" t="str">
        <f t="shared" ca="1" si="1097"/>
        <v>Wall Street Journal: National Association of Home Builders-10Yr Treasury Yield-09-2019</v>
      </c>
      <c r="J4742" s="4" t="str">
        <f t="shared" ca="1" si="1098"/>
        <v>10Yr Treasury Yield-National Association of Home Builders:09-2019</v>
      </c>
      <c r="K4742" t="s">
        <v>754</v>
      </c>
      <c r="CM4742">
        <v>2.0499999999999998</v>
      </c>
      <c r="CO4742">
        <v>2.15</v>
      </c>
      <c r="CQ4742">
        <v>2.2000000000000002</v>
      </c>
      <c r="CS4742">
        <v>2.25</v>
      </c>
      <c r="CU4742">
        <v>2.2999999999999998</v>
      </c>
    </row>
    <row r="4743" spans="1:103" x14ac:dyDescent="0.55000000000000004">
      <c r="A4743" s="4" t="str">
        <f t="shared" ca="1" si="1093"/>
        <v>Fannie Mae</v>
      </c>
      <c r="B4743" s="4" t="str">
        <f t="shared" si="1094"/>
        <v>Douglas Duncan</v>
      </c>
      <c r="C4743" s="4" t="s">
        <v>246</v>
      </c>
      <c r="D4743" s="4" t="s">
        <v>96</v>
      </c>
      <c r="E4743" s="4" t="str">
        <f>IF(COUNTIF($E$2:E4742,"Begin: " &amp; C4743 &amp; "-" &amp; D4743 &amp; "-" &amp; H4743)=0,"Begin: " &amp; C4743 &amp; "-" &amp; D4743 &amp; "-" &amp; H4743,IF((C4743 &amp; "-" &amp; D4743 &amp; "-" &amp; H4743)&lt;&gt;(C4744 &amp; "-" &amp; D4744 &amp; "-" &amp; H4744),"End: " &amp; C4743 &amp; "-" &amp; D4743 &amp; "-" &amp; H4743,""))</f>
        <v/>
      </c>
      <c r="F4743" s="4" t="str">
        <f t="shared" si="1095"/>
        <v>Wall Street Journal-10Yr Treasury Yield-09-2019</v>
      </c>
      <c r="G4743" s="7">
        <v>43718</v>
      </c>
      <c r="H4743" s="7" t="str">
        <f t="shared" si="1096"/>
        <v>09-2019</v>
      </c>
      <c r="I4743" s="7" t="str">
        <f t="shared" ca="1" si="1097"/>
        <v>Wall Street Journal: Fannie Mae-10Yr Treasury Yield-09-2019</v>
      </c>
      <c r="J4743" s="4" t="str">
        <f t="shared" ca="1" si="1098"/>
        <v>10Yr Treasury Yield-Fannie Mae:09-2019</v>
      </c>
      <c r="K4743" t="s">
        <v>206</v>
      </c>
      <c r="CM4743">
        <v>1.5</v>
      </c>
      <c r="CO4743">
        <v>1.5</v>
      </c>
      <c r="CQ4743">
        <v>1.5</v>
      </c>
      <c r="CS4743">
        <v>1.5</v>
      </c>
      <c r="CU4743">
        <v>1.6</v>
      </c>
      <c r="CW4743">
        <v>1.6</v>
      </c>
      <c r="CY4743">
        <v>1.6</v>
      </c>
    </row>
    <row r="4744" spans="1:103" x14ac:dyDescent="0.55000000000000004">
      <c r="A4744" s="4" t="str">
        <f t="shared" ca="1" si="1093"/>
        <v>Comerica Bank</v>
      </c>
      <c r="B4744" s="4" t="str">
        <f t="shared" si="1094"/>
        <v>Robert Dye</v>
      </c>
      <c r="C4744" s="4" t="s">
        <v>246</v>
      </c>
      <c r="D4744" s="4" t="s">
        <v>96</v>
      </c>
      <c r="E4744" s="4" t="str">
        <f>IF(COUNTIF($E$2:E4743,"Begin: " &amp; C4744 &amp; "-" &amp; D4744 &amp; "-" &amp; H4744)=0,"Begin: " &amp; C4744 &amp; "-" &amp; D4744 &amp; "-" &amp; H4744,IF((C4744 &amp; "-" &amp; D4744 &amp; "-" &amp; H4744)&lt;&gt;(C4745 &amp; "-" &amp; D4745 &amp; "-" &amp; H4745),"End: " &amp; C4744 &amp; "-" &amp; D4744 &amp; "-" &amp; H4744,""))</f>
        <v/>
      </c>
      <c r="F4744" s="4" t="str">
        <f t="shared" si="1095"/>
        <v>Wall Street Journal-10Yr Treasury Yield-09-2019</v>
      </c>
      <c r="G4744" s="7">
        <v>43718</v>
      </c>
      <c r="H4744" s="7" t="str">
        <f t="shared" si="1096"/>
        <v>09-2019</v>
      </c>
      <c r="I4744" s="7" t="str">
        <f t="shared" ca="1" si="1097"/>
        <v>Wall Street Journal: Comerica Bank-10Yr Treasury Yield-09-2019</v>
      </c>
      <c r="J4744" s="4" t="str">
        <f t="shared" ca="1" si="1098"/>
        <v>10Yr Treasury Yield-Comerica Bank:09-2019</v>
      </c>
      <c r="K4744" t="s">
        <v>207</v>
      </c>
      <c r="CM4744">
        <v>1.37</v>
      </c>
      <c r="CO4744">
        <v>1.44</v>
      </c>
      <c r="CQ4744">
        <v>1.52</v>
      </c>
      <c r="CS4744">
        <v>1.74</v>
      </c>
      <c r="CU4744">
        <v>1.87</v>
      </c>
      <c r="CW4744">
        <v>1.92</v>
      </c>
      <c r="CY4744">
        <v>1.99</v>
      </c>
    </row>
    <row r="4745" spans="1:103" x14ac:dyDescent="0.55000000000000004">
      <c r="A4745" s="4" t="str">
        <f t="shared" ca="1" si="1093"/>
        <v>PNC Financial Services Group</v>
      </c>
      <c r="B4745" s="4" t="str">
        <f t="shared" si="1094"/>
        <v>Augustine Faucher</v>
      </c>
      <c r="C4745" s="4" t="s">
        <v>246</v>
      </c>
      <c r="D4745" s="4" t="s">
        <v>96</v>
      </c>
      <c r="E4745" s="4" t="str">
        <f>IF(COUNTIF($E$2:E4744,"Begin: " &amp; C4745 &amp; "-" &amp; D4745 &amp; "-" &amp; H4745)=0,"Begin: " &amp; C4745 &amp; "-" &amp; D4745 &amp; "-" &amp; H4745,IF((C4745 &amp; "-" &amp; D4745 &amp; "-" &amp; H4745)&lt;&gt;(C4746 &amp; "-" &amp; D4746 &amp; "-" &amp; H4746),"End: " &amp; C4745 &amp; "-" &amp; D4745 &amp; "-" &amp; H4745,""))</f>
        <v/>
      </c>
      <c r="F4745" s="4" t="str">
        <f t="shared" si="1095"/>
        <v>Wall Street Journal-10Yr Treasury Yield-09-2019</v>
      </c>
      <c r="G4745" s="7">
        <v>43718</v>
      </c>
      <c r="H4745" s="7" t="str">
        <f t="shared" si="1096"/>
        <v>09-2019</v>
      </c>
      <c r="I4745" s="7" t="str">
        <f t="shared" ca="1" si="1097"/>
        <v>Wall Street Journal: PNC Financial Services Group-10Yr Treasury Yield-09-2019</v>
      </c>
      <c r="J4745" s="4" t="str">
        <f t="shared" ca="1" si="1098"/>
        <v>10Yr Treasury Yield-PNC Financial Services Group:09-2019</v>
      </c>
      <c r="K4745" t="s">
        <v>769</v>
      </c>
      <c r="CM4745">
        <v>1.69</v>
      </c>
      <c r="CO4745">
        <v>1.74</v>
      </c>
      <c r="CQ4745">
        <v>1.8</v>
      </c>
      <c r="CS4745">
        <v>1.86</v>
      </c>
      <c r="CU4745">
        <v>1.94</v>
      </c>
      <c r="CW4745">
        <v>1.95</v>
      </c>
      <c r="CY4745">
        <v>1.95</v>
      </c>
    </row>
    <row r="4746" spans="1:103" x14ac:dyDescent="0.55000000000000004">
      <c r="A4746" s="4" t="str">
        <f t="shared" ca="1" si="1093"/>
        <v>California Lutheran University</v>
      </c>
      <c r="B4746" s="4" t="str">
        <f t="shared" si="1094"/>
        <v>Matthew Fienup/Dan Hamilton</v>
      </c>
      <c r="C4746" s="4" t="s">
        <v>246</v>
      </c>
      <c r="D4746" s="4" t="s">
        <v>96</v>
      </c>
      <c r="E4746" s="4" t="str">
        <f>IF(COUNTIF($E$2:E4745,"Begin: " &amp; C4746 &amp; "-" &amp; D4746 &amp; "-" &amp; H4746)=0,"Begin: " &amp; C4746 &amp; "-" &amp; D4746 &amp; "-" &amp; H4746,IF((C4746 &amp; "-" &amp; D4746 &amp; "-" &amp; H4746)&lt;&gt;(C4747 &amp; "-" &amp; D4747 &amp; "-" &amp; H4747),"End: " &amp; C4746 &amp; "-" &amp; D4746 &amp; "-" &amp; H4746,""))</f>
        <v/>
      </c>
      <c r="F4746" s="4" t="str">
        <f t="shared" si="1095"/>
        <v>Wall Street Journal-10Yr Treasury Yield-09-2019</v>
      </c>
      <c r="G4746" s="7">
        <v>43718</v>
      </c>
      <c r="H4746" s="7" t="str">
        <f t="shared" si="1096"/>
        <v>09-2019</v>
      </c>
      <c r="I4746" s="7" t="str">
        <f t="shared" ca="1" si="1097"/>
        <v>Wall Street Journal: California Lutheran University-10Yr Treasury Yield-09-2019</v>
      </c>
      <c r="J4746" s="4" t="str">
        <f t="shared" ca="1" si="1098"/>
        <v>10Yr Treasury Yield-California Lutheran University:09-2019</v>
      </c>
      <c r="K4746" t="s">
        <v>796</v>
      </c>
      <c r="CM4746">
        <v>1.55</v>
      </c>
      <c r="CO4746">
        <v>1.38</v>
      </c>
      <c r="CQ4746">
        <v>1.43</v>
      </c>
      <c r="CS4746">
        <v>1.27</v>
      </c>
      <c r="CU4746">
        <v>1.35</v>
      </c>
      <c r="CW4746">
        <v>1.41</v>
      </c>
      <c r="CY4746">
        <v>1.44</v>
      </c>
    </row>
    <row r="4747" spans="1:103" x14ac:dyDescent="0.55000000000000004">
      <c r="A4747" s="4" t="str">
        <f t="shared" ca="1" si="1093"/>
        <v>MFR</v>
      </c>
      <c r="B4747" s="4" t="str">
        <f t="shared" si="1094"/>
        <v>Maria Fiorini Ramirez/Joshua Shapiro</v>
      </c>
      <c r="C4747" s="4" t="s">
        <v>246</v>
      </c>
      <c r="D4747" s="4" t="s">
        <v>96</v>
      </c>
      <c r="E4747" s="4" t="str">
        <f>IF(COUNTIF($E$2:E4746,"Begin: " &amp; C4747 &amp; "-" &amp; D4747 &amp; "-" &amp; H4747)=0,"Begin: " &amp; C4747 &amp; "-" &amp; D4747 &amp; "-" &amp; H4747,IF((C4747 &amp; "-" &amp; D4747 &amp; "-" &amp; H4747)&lt;&gt;(C4748 &amp; "-" &amp; D4748 &amp; "-" &amp; H4748),"End: " &amp; C4747 &amp; "-" &amp; D4747 &amp; "-" &amp; H4747,""))</f>
        <v/>
      </c>
      <c r="F4747" s="4" t="str">
        <f t="shared" si="1095"/>
        <v>Wall Street Journal-10Yr Treasury Yield-09-2019</v>
      </c>
      <c r="G4747" s="7">
        <v>43718</v>
      </c>
      <c r="H4747" s="7" t="str">
        <f t="shared" si="1096"/>
        <v>09-2019</v>
      </c>
      <c r="I4747" s="7" t="str">
        <f t="shared" ca="1" si="1097"/>
        <v>Wall Street Journal: MFR-10Yr Treasury Yield-09-2019</v>
      </c>
      <c r="J4747" s="4" t="str">
        <f t="shared" ca="1" si="1098"/>
        <v>10Yr Treasury Yield-MFR:09-2019</v>
      </c>
      <c r="K4747" t="s">
        <v>208</v>
      </c>
      <c r="CM4747">
        <v>1.25</v>
      </c>
      <c r="CO4747">
        <v>1.1000000000000001</v>
      </c>
      <c r="CQ4747">
        <v>1</v>
      </c>
    </row>
    <row r="4748" spans="1:103" x14ac:dyDescent="0.55000000000000004">
      <c r="A4748" s="4" t="str">
        <f t="shared" ca="1" si="1093"/>
        <v>Chamber of Commerce</v>
      </c>
      <c r="B4748" s="4" t="str">
        <f t="shared" si="1094"/>
        <v>J.D. Foster</v>
      </c>
      <c r="C4748" s="4" t="s">
        <v>246</v>
      </c>
      <c r="D4748" s="4" t="s">
        <v>96</v>
      </c>
      <c r="E4748" s="4" t="str">
        <f>IF(COUNTIF($E$2:E4747,"Begin: " &amp; C4748 &amp; "-" &amp; D4748 &amp; "-" &amp; H4748)=0,"Begin: " &amp; C4748 &amp; "-" &amp; D4748 &amp; "-" &amp; H4748,IF((C4748 &amp; "-" &amp; D4748 &amp; "-" &amp; H4748)&lt;&gt;(C4749 &amp; "-" &amp; D4749 &amp; "-" &amp; H4749),"End: " &amp; C4748 &amp; "-" &amp; D4748 &amp; "-" &amp; H4748,""))</f>
        <v/>
      </c>
      <c r="F4748" s="4" t="str">
        <f t="shared" si="1095"/>
        <v>Wall Street Journal-10Yr Treasury Yield-09-2019</v>
      </c>
      <c r="G4748" s="7">
        <v>43718</v>
      </c>
      <c r="H4748" s="7" t="str">
        <f t="shared" si="1096"/>
        <v>09-2019</v>
      </c>
      <c r="I4748" s="7" t="str">
        <f t="shared" ca="1" si="1097"/>
        <v>Wall Street Journal: Chamber of Commerce-10Yr Treasury Yield-09-2019</v>
      </c>
      <c r="J4748" s="4" t="str">
        <f t="shared" ca="1" si="1098"/>
        <v>10Yr Treasury Yield-Chamber of Commerce:09-2019</v>
      </c>
      <c r="K4748" t="s">
        <v>766</v>
      </c>
      <c r="CM4748">
        <v>1.5</v>
      </c>
      <c r="CO4748">
        <v>1.65</v>
      </c>
      <c r="CQ4748">
        <v>1.9</v>
      </c>
    </row>
    <row r="4749" spans="1:103" x14ac:dyDescent="0.55000000000000004">
      <c r="A4749" s="4" t="str">
        <f t="shared" ca="1" si="1093"/>
        <v>Mortgage Bankers Association</v>
      </c>
      <c r="B4749" s="4" t="str">
        <f t="shared" si="1094"/>
        <v>Mike Fratantoni</v>
      </c>
      <c r="C4749" s="4" t="s">
        <v>246</v>
      </c>
      <c r="D4749" s="4" t="s">
        <v>96</v>
      </c>
      <c r="E4749" s="4" t="str">
        <f>IF(COUNTIF($E$2:E4748,"Begin: " &amp; C4749 &amp; "-" &amp; D4749 &amp; "-" &amp; H4749)=0,"Begin: " &amp; C4749 &amp; "-" &amp; D4749 &amp; "-" &amp; H4749,IF((C4749 &amp; "-" &amp; D4749 &amp; "-" &amp; H4749)&lt;&gt;(C4750 &amp; "-" &amp; D4750 &amp; "-" &amp; H4750),"End: " &amp; C4749 &amp; "-" &amp; D4749 &amp; "-" &amp; H4749,""))</f>
        <v/>
      </c>
      <c r="F4749" s="4" t="str">
        <f t="shared" si="1095"/>
        <v>Wall Street Journal-10Yr Treasury Yield-09-2019</v>
      </c>
      <c r="G4749" s="7">
        <v>43718</v>
      </c>
      <c r="H4749" s="7" t="str">
        <f t="shared" si="1096"/>
        <v>09-2019</v>
      </c>
      <c r="I4749" s="7" t="str">
        <f t="shared" ca="1" si="1097"/>
        <v>Wall Street Journal: Mortgage Bankers Association-10Yr Treasury Yield-09-2019</v>
      </c>
      <c r="J4749" s="4" t="str">
        <f t="shared" ca="1" si="1098"/>
        <v>10Yr Treasury Yield-Mortgage Bankers Association:09-2019</v>
      </c>
      <c r="K4749" t="s">
        <v>209</v>
      </c>
      <c r="CM4749">
        <v>1.7</v>
      </c>
      <c r="CO4749">
        <v>1.7</v>
      </c>
      <c r="CQ4749">
        <v>1.8</v>
      </c>
      <c r="CS4749">
        <v>2.1</v>
      </c>
      <c r="CU4749">
        <v>2.1</v>
      </c>
      <c r="CW4749">
        <v>2.1</v>
      </c>
      <c r="CY4749">
        <v>2.1</v>
      </c>
    </row>
    <row r="4750" spans="1:103" x14ac:dyDescent="0.55000000000000004">
      <c r="A4750" s="4" t="str">
        <f t="shared" ca="1" si="1093"/>
        <v>Robert Fry Economics LLC</v>
      </c>
      <c r="B4750" s="4" t="str">
        <f t="shared" si="1094"/>
        <v>Robert Fry</v>
      </c>
      <c r="C4750" s="4" t="s">
        <v>246</v>
      </c>
      <c r="D4750" s="4" t="s">
        <v>96</v>
      </c>
      <c r="E4750" s="4" t="str">
        <f>IF(COUNTIF($E$2:E4749,"Begin: " &amp; C4750 &amp; "-" &amp; D4750 &amp; "-" &amp; H4750)=0,"Begin: " &amp; C4750 &amp; "-" &amp; D4750 &amp; "-" &amp; H4750,IF((C4750 &amp; "-" &amp; D4750 &amp; "-" &amp; H4750)&lt;&gt;(C4751 &amp; "-" &amp; D4751 &amp; "-" &amp; H4751),"End: " &amp; C4750 &amp; "-" &amp; D4750 &amp; "-" &amp; H4750,""))</f>
        <v/>
      </c>
      <c r="F4750" s="4" t="str">
        <f t="shared" si="1095"/>
        <v>Wall Street Journal-10Yr Treasury Yield-09-2019</v>
      </c>
      <c r="G4750" s="7">
        <v>43718</v>
      </c>
      <c r="H4750" s="7" t="str">
        <f t="shared" si="1096"/>
        <v>09-2019</v>
      </c>
      <c r="I4750" s="7" t="str">
        <f t="shared" ca="1" si="1097"/>
        <v>Wall Street Journal: Robert Fry Economics LLC-10Yr Treasury Yield-09-2019</v>
      </c>
      <c r="J4750" s="4" t="str">
        <f t="shared" ca="1" si="1098"/>
        <v>10Yr Treasury Yield-Robert Fry Economics LLC:09-2019</v>
      </c>
      <c r="K4750" t="s">
        <v>764</v>
      </c>
      <c r="CM4750">
        <v>1.7</v>
      </c>
      <c r="CO4750">
        <v>1.8</v>
      </c>
      <c r="CQ4750">
        <v>1.9</v>
      </c>
      <c r="CS4750">
        <v>2.2999999999999998</v>
      </c>
      <c r="CU4750">
        <v>2.7</v>
      </c>
      <c r="CW4750">
        <v>3.1</v>
      </c>
      <c r="CY4750">
        <v>3.5</v>
      </c>
    </row>
    <row r="4751" spans="1:103" x14ac:dyDescent="0.55000000000000004">
      <c r="A4751" s="4" t="str">
        <f t="shared" ca="1" si="1093"/>
        <v>Societe Generale</v>
      </c>
      <c r="B4751" s="4" t="str">
        <f t="shared" si="1094"/>
        <v>Stephen Gallagher</v>
      </c>
      <c r="C4751" s="4" t="s">
        <v>246</v>
      </c>
      <c r="D4751" s="4" t="s">
        <v>96</v>
      </c>
      <c r="E4751" s="4" t="str">
        <f>IF(COUNTIF($E$2:E4750,"Begin: " &amp; C4751 &amp; "-" &amp; D4751 &amp; "-" &amp; H4751)=0,"Begin: " &amp; C4751 &amp; "-" &amp; D4751 &amp; "-" &amp; H4751,IF((C4751 &amp; "-" &amp; D4751 &amp; "-" &amp; H4751)&lt;&gt;(C4752 &amp; "-" &amp; D4752 &amp; "-" &amp; H4752),"End: " &amp; C4751 &amp; "-" &amp; D4751 &amp; "-" &amp; H4751,""))</f>
        <v/>
      </c>
      <c r="F4751" s="4" t="str">
        <f t="shared" si="1095"/>
        <v>Wall Street Journal-10Yr Treasury Yield-09-2019</v>
      </c>
      <c r="G4751" s="7">
        <v>43718</v>
      </c>
      <c r="H4751" s="7" t="str">
        <f t="shared" si="1096"/>
        <v>09-2019</v>
      </c>
      <c r="I4751" s="7" t="str">
        <f t="shared" ca="1" si="1097"/>
        <v>Wall Street Journal: Societe Generale-10Yr Treasury Yield-09-2019</v>
      </c>
      <c r="J4751" s="4" t="str">
        <f t="shared" ca="1" si="1098"/>
        <v>10Yr Treasury Yield-Societe Generale:09-2019</v>
      </c>
      <c r="K4751" t="s">
        <v>657</v>
      </c>
      <c r="CM4751">
        <v>1.5</v>
      </c>
      <c r="CO4751">
        <v>1.3</v>
      </c>
      <c r="CQ4751">
        <v>1.65</v>
      </c>
      <c r="CS4751">
        <v>2.6</v>
      </c>
      <c r="CU4751">
        <v>2.9</v>
      </c>
      <c r="CW4751">
        <v>3</v>
      </c>
      <c r="CY4751">
        <v>3</v>
      </c>
    </row>
    <row r="4752" spans="1:103" x14ac:dyDescent="0.55000000000000004">
      <c r="A4752" s="4" t="str">
        <f t="shared" ca="1" si="1093"/>
        <v>Barclays</v>
      </c>
      <c r="B4752" s="4" t="str">
        <f t="shared" si="1094"/>
        <v>Michael Gapen*</v>
      </c>
      <c r="C4752" s="4" t="s">
        <v>246</v>
      </c>
      <c r="D4752" s="4" t="s">
        <v>96</v>
      </c>
      <c r="E4752" s="4" t="str">
        <f>IF(COUNTIF($E$2:E4751,"Begin: " &amp; C4752 &amp; "-" &amp; D4752 &amp; "-" &amp; H4752)=0,"Begin: " &amp; C4752 &amp; "-" &amp; D4752 &amp; "-" &amp; H4752,IF((C4752 &amp; "-" &amp; D4752 &amp; "-" &amp; H4752)&lt;&gt;(C4753 &amp; "-" &amp; D4753 &amp; "-" &amp; H4753),"End: " &amp; C4752 &amp; "-" &amp; D4752 &amp; "-" &amp; H4752,""))</f>
        <v/>
      </c>
      <c r="F4752" s="4" t="str">
        <f t="shared" si="1095"/>
        <v>Wall Street Journal-10Yr Treasury Yield-09-2019</v>
      </c>
      <c r="G4752" s="7">
        <v>43718</v>
      </c>
      <c r="H4752" s="7" t="str">
        <f t="shared" si="1096"/>
        <v>09-2019</v>
      </c>
      <c r="I4752" s="7" t="str">
        <f t="shared" ca="1" si="1097"/>
        <v>Wall Street Journal: Barclays-10Yr Treasury Yield-09-2019</v>
      </c>
      <c r="J4752" s="4" t="str">
        <f t="shared" ca="1" si="1098"/>
        <v>10Yr Treasury Yield-Barclays:09-2019</v>
      </c>
      <c r="K4752" t="s">
        <v>815</v>
      </c>
    </row>
    <row r="4753" spans="1:103" x14ac:dyDescent="0.55000000000000004">
      <c r="A4753" s="4" t="str">
        <f t="shared" ca="1" si="1093"/>
        <v>NatWest Markets</v>
      </c>
      <c r="B4753" s="4" t="str">
        <f t="shared" si="1094"/>
        <v>Michelle Girard*</v>
      </c>
      <c r="C4753" s="4" t="s">
        <v>246</v>
      </c>
      <c r="D4753" s="4" t="s">
        <v>96</v>
      </c>
      <c r="E4753" s="4" t="str">
        <f>IF(COUNTIF($E$2:E4752,"Begin: " &amp; C4753 &amp; "-" &amp; D4753 &amp; "-" &amp; H4753)=0,"Begin: " &amp; C4753 &amp; "-" &amp; D4753 &amp; "-" &amp; H4753,IF((C4753 &amp; "-" &amp; D4753 &amp; "-" &amp; H4753)&lt;&gt;(C4754 &amp; "-" &amp; D4754 &amp; "-" &amp; H4754),"End: " &amp; C4753 &amp; "-" &amp; D4753 &amp; "-" &amp; H4753,""))</f>
        <v/>
      </c>
      <c r="F4753" s="4" t="str">
        <f t="shared" si="1095"/>
        <v>Wall Street Journal-10Yr Treasury Yield-09-2019</v>
      </c>
      <c r="G4753" s="7">
        <v>43718</v>
      </c>
      <c r="H4753" s="7" t="str">
        <f t="shared" si="1096"/>
        <v>09-2019</v>
      </c>
      <c r="I4753" s="7" t="str">
        <f t="shared" ca="1" si="1097"/>
        <v>Wall Street Journal: NatWest Markets-10Yr Treasury Yield-09-2019</v>
      </c>
      <c r="J4753" s="4" t="str">
        <f t="shared" ca="1" si="1098"/>
        <v>10Yr Treasury Yield-NatWest Markets:09-2019</v>
      </c>
      <c r="K4753" t="s">
        <v>816</v>
      </c>
    </row>
    <row r="4754" spans="1:103" x14ac:dyDescent="0.55000000000000004">
      <c r="A4754" s="4" t="str">
        <f t="shared" ca="1" si="1093"/>
        <v>BMO Capital</v>
      </c>
      <c r="B4754" s="4" t="str">
        <f t="shared" si="1094"/>
        <v>Michael Gregory</v>
      </c>
      <c r="C4754" s="4" t="s">
        <v>246</v>
      </c>
      <c r="D4754" s="4" t="s">
        <v>96</v>
      </c>
      <c r="E4754" s="4" t="str">
        <f>IF(COUNTIF($E$2:E4753,"Begin: " &amp; C4754 &amp; "-" &amp; D4754 &amp; "-" &amp; H4754)=0,"Begin: " &amp; C4754 &amp; "-" &amp; D4754 &amp; "-" &amp; H4754,IF((C4754 &amp; "-" &amp; D4754 &amp; "-" &amp; H4754)&lt;&gt;(C4755 &amp; "-" &amp; D4755 &amp; "-" &amp; H4755),"End: " &amp; C4754 &amp; "-" &amp; D4754 &amp; "-" &amp; H4754,""))</f>
        <v/>
      </c>
      <c r="F4754" s="4" t="str">
        <f t="shared" si="1095"/>
        <v>Wall Street Journal-10Yr Treasury Yield-09-2019</v>
      </c>
      <c r="G4754" s="7">
        <v>43718</v>
      </c>
      <c r="H4754" s="7" t="str">
        <f t="shared" si="1096"/>
        <v>09-2019</v>
      </c>
      <c r="I4754" s="7" t="str">
        <f t="shared" ca="1" si="1097"/>
        <v>Wall Street Journal: BMO Capital-10Yr Treasury Yield-09-2019</v>
      </c>
      <c r="J4754" s="4" t="str">
        <f t="shared" ca="1" si="1098"/>
        <v>10Yr Treasury Yield-BMO Capital:09-2019</v>
      </c>
      <c r="K4754" t="s">
        <v>798</v>
      </c>
      <c r="CM4754">
        <v>1.75</v>
      </c>
      <c r="CO4754">
        <v>1.94</v>
      </c>
      <c r="CQ4754">
        <v>2.13</v>
      </c>
      <c r="CS4754">
        <v>2.33</v>
      </c>
      <c r="CU4754">
        <v>2.54</v>
      </c>
      <c r="CW4754">
        <v>2.74</v>
      </c>
      <c r="CY4754">
        <v>2.95</v>
      </c>
    </row>
    <row r="4755" spans="1:103" x14ac:dyDescent="0.55000000000000004">
      <c r="A4755" s="4" t="str">
        <f t="shared" ca="1" si="1093"/>
        <v>TD Securities</v>
      </c>
      <c r="B4755" s="4" t="str">
        <f t="shared" si="1094"/>
        <v>Michael Hanson*</v>
      </c>
      <c r="C4755" s="4" t="s">
        <v>246</v>
      </c>
      <c r="D4755" s="4" t="s">
        <v>96</v>
      </c>
      <c r="E4755" s="4" t="str">
        <f>IF(COUNTIF($E$2:E4754,"Begin: " &amp; C4755 &amp; "-" &amp; D4755 &amp; "-" &amp; H4755)=0,"Begin: " &amp; C4755 &amp; "-" &amp; D4755 &amp; "-" &amp; H4755,IF((C4755 &amp; "-" &amp; D4755 &amp; "-" &amp; H4755)&lt;&gt;(C4756 &amp; "-" &amp; D4756 &amp; "-" &amp; H4756),"End: " &amp; C4755 &amp; "-" &amp; D4755 &amp; "-" &amp; H4755,""))</f>
        <v/>
      </c>
      <c r="F4755" s="4" t="str">
        <f t="shared" si="1095"/>
        <v>Wall Street Journal-10Yr Treasury Yield-09-2019</v>
      </c>
      <c r="G4755" s="7">
        <v>43718</v>
      </c>
      <c r="H4755" s="7" t="str">
        <f t="shared" si="1096"/>
        <v>09-2019</v>
      </c>
      <c r="I4755" s="7" t="str">
        <f t="shared" ca="1" si="1097"/>
        <v>Wall Street Journal: TD Securities-10Yr Treasury Yield-09-2019</v>
      </c>
      <c r="J4755" s="4" t="str">
        <f t="shared" ca="1" si="1098"/>
        <v>10Yr Treasury Yield-TD Securities:09-2019</v>
      </c>
      <c r="K4755" t="s">
        <v>834</v>
      </c>
    </row>
    <row r="4756" spans="1:103" x14ac:dyDescent="0.55000000000000004">
      <c r="A4756" s="4" t="str">
        <f t="shared" ca="1" si="1093"/>
        <v>Goldman Sachs</v>
      </c>
      <c r="B4756" s="4" t="str">
        <f t="shared" si="1094"/>
        <v>Jan Hatzius*</v>
      </c>
      <c r="C4756" s="4" t="s">
        <v>246</v>
      </c>
      <c r="D4756" s="4" t="s">
        <v>96</v>
      </c>
      <c r="E4756" s="4" t="str">
        <f>IF(COUNTIF($E$2:E4755,"Begin: " &amp; C4756 &amp; "-" &amp; D4756 &amp; "-" &amp; H4756)=0,"Begin: " &amp; C4756 &amp; "-" &amp; D4756 &amp; "-" &amp; H4756,IF((C4756 &amp; "-" &amp; D4756 &amp; "-" &amp; H4756)&lt;&gt;(C4757 &amp; "-" &amp; D4757 &amp; "-" &amp; H4757),"End: " &amp; C4756 &amp; "-" &amp; D4756 &amp; "-" &amp; H4756,""))</f>
        <v/>
      </c>
      <c r="F4756" s="4" t="str">
        <f t="shared" si="1095"/>
        <v>Wall Street Journal-10Yr Treasury Yield-09-2019</v>
      </c>
      <c r="G4756" s="7">
        <v>43718</v>
      </c>
      <c r="H4756" s="7" t="str">
        <f t="shared" si="1096"/>
        <v>09-2019</v>
      </c>
      <c r="I4756" s="7" t="str">
        <f t="shared" ca="1" si="1097"/>
        <v>Wall Street Journal: Goldman Sachs-10Yr Treasury Yield-09-2019</v>
      </c>
      <c r="J4756" s="4" t="str">
        <f t="shared" ca="1" si="1098"/>
        <v>10Yr Treasury Yield-Goldman Sachs:09-2019</v>
      </c>
      <c r="K4756" t="s">
        <v>852</v>
      </c>
    </row>
    <row r="4757" spans="1:103" x14ac:dyDescent="0.55000000000000004">
      <c r="A4757" s="4" t="str">
        <f t="shared" ca="1" si="1093"/>
        <v>Scotiabank</v>
      </c>
      <c r="B4757" s="4" t="str">
        <f t="shared" si="1094"/>
        <v>Derek Holt</v>
      </c>
      <c r="C4757" s="4" t="s">
        <v>246</v>
      </c>
      <c r="D4757" s="4" t="s">
        <v>96</v>
      </c>
      <c r="E4757" s="4" t="str">
        <f>IF(COUNTIF($E$2:E4756,"Begin: " &amp; C4757 &amp; "-" &amp; D4757 &amp; "-" &amp; H4757)=0,"Begin: " &amp; C4757 &amp; "-" &amp; D4757 &amp; "-" &amp; H4757,IF((C4757 &amp; "-" &amp; D4757 &amp; "-" &amp; H4757)&lt;&gt;(C4758 &amp; "-" &amp; D4758 &amp; "-" &amp; H4758),"End: " &amp; C4757 &amp; "-" &amp; D4757 &amp; "-" &amp; H4757,""))</f>
        <v/>
      </c>
      <c r="F4757" s="4" t="str">
        <f t="shared" si="1095"/>
        <v>Wall Street Journal-10Yr Treasury Yield-09-2019</v>
      </c>
      <c r="G4757" s="7">
        <v>43718</v>
      </c>
      <c r="H4757" s="7" t="str">
        <f t="shared" si="1096"/>
        <v>09-2019</v>
      </c>
      <c r="I4757" s="7" t="str">
        <f t="shared" ca="1" si="1097"/>
        <v>Wall Street Journal: Scotiabank-10Yr Treasury Yield-09-2019</v>
      </c>
      <c r="J4757" s="4" t="str">
        <f t="shared" ca="1" si="1098"/>
        <v>10Yr Treasury Yield-Scotiabank:09-2019</v>
      </c>
      <c r="K4757" t="s">
        <v>432</v>
      </c>
      <c r="CM4757">
        <v>1.6</v>
      </c>
      <c r="CO4757">
        <v>1.9</v>
      </c>
      <c r="CQ4757">
        <v>2.2000000000000002</v>
      </c>
      <c r="CS4757">
        <v>2.5</v>
      </c>
      <c r="CU4757">
        <v>3</v>
      </c>
      <c r="CW4757">
        <v>3</v>
      </c>
      <c r="CY4757">
        <v>3</v>
      </c>
    </row>
    <row r="4758" spans="1:103" x14ac:dyDescent="0.55000000000000004">
      <c r="A4758" s="4" t="str">
        <f t="shared" ca="1" si="1093"/>
        <v>KPMG</v>
      </c>
      <c r="B4758" s="4" t="str">
        <f t="shared" si="1094"/>
        <v>Constance Hunter</v>
      </c>
      <c r="C4758" s="4" t="s">
        <v>246</v>
      </c>
      <c r="D4758" s="4" t="s">
        <v>96</v>
      </c>
      <c r="E4758" s="4" t="str">
        <f>IF(COUNTIF($E$2:E4757,"Begin: " &amp; C4758 &amp; "-" &amp; D4758 &amp; "-" &amp; H4758)=0,"Begin: " &amp; C4758 &amp; "-" &amp; D4758 &amp; "-" &amp; H4758,IF((C4758 &amp; "-" &amp; D4758 &amp; "-" &amp; H4758)&lt;&gt;(C4759 &amp; "-" &amp; D4759 &amp; "-" &amp; H4759),"End: " &amp; C4758 &amp; "-" &amp; D4758 &amp; "-" &amp; H4758,""))</f>
        <v/>
      </c>
      <c r="F4758" s="4" t="str">
        <f t="shared" si="1095"/>
        <v>Wall Street Journal-10Yr Treasury Yield-09-2019</v>
      </c>
      <c r="G4758" s="7">
        <v>43718</v>
      </c>
      <c r="H4758" s="7" t="str">
        <f t="shared" si="1096"/>
        <v>09-2019</v>
      </c>
      <c r="I4758" s="7" t="str">
        <f t="shared" ca="1" si="1097"/>
        <v>Wall Street Journal: KPMG-10Yr Treasury Yield-09-2019</v>
      </c>
      <c r="J4758" s="4" t="str">
        <f t="shared" ca="1" si="1098"/>
        <v>10Yr Treasury Yield-KPMG:09-2019</v>
      </c>
      <c r="K4758" t="s">
        <v>686</v>
      </c>
      <c r="CM4758">
        <v>1.25</v>
      </c>
      <c r="CO4758">
        <v>1.36</v>
      </c>
      <c r="CQ4758">
        <v>1.76</v>
      </c>
      <c r="CS4758">
        <v>2.2400000000000002</v>
      </c>
      <c r="CU4758">
        <v>2.5499999999999998</v>
      </c>
      <c r="CW4758">
        <v>2.7</v>
      </c>
    </row>
    <row r="4759" spans="1:103" x14ac:dyDescent="0.55000000000000004">
      <c r="A4759" s="4" t="str">
        <f t="shared" ca="1" si="1093"/>
        <v>BBVA</v>
      </c>
      <c r="B4759" s="4" t="str">
        <f t="shared" si="1094"/>
        <v>Nathaniel Karp</v>
      </c>
      <c r="C4759" s="4" t="s">
        <v>246</v>
      </c>
      <c r="D4759" s="4" t="s">
        <v>96</v>
      </c>
      <c r="E4759" s="4" t="str">
        <f>IF(COUNTIF($E$2:E4758,"Begin: " &amp; C4759 &amp; "-" &amp; D4759 &amp; "-" &amp; H4759)=0,"Begin: " &amp; C4759 &amp; "-" &amp; D4759 &amp; "-" &amp; H4759,IF((C4759 &amp; "-" &amp; D4759 &amp; "-" &amp; H4759)&lt;&gt;(C4760 &amp; "-" &amp; D4760 &amp; "-" &amp; H4760),"End: " &amp; C4759 &amp; "-" &amp; D4759 &amp; "-" &amp; H4759,""))</f>
        <v/>
      </c>
      <c r="F4759" s="4" t="str">
        <f t="shared" si="1095"/>
        <v>Wall Street Journal-10Yr Treasury Yield-09-2019</v>
      </c>
      <c r="G4759" s="7">
        <v>43718</v>
      </c>
      <c r="H4759" s="7" t="str">
        <f t="shared" si="1096"/>
        <v>09-2019</v>
      </c>
      <c r="I4759" s="7" t="str">
        <f t="shared" ca="1" si="1097"/>
        <v>Wall Street Journal: BBVA-10Yr Treasury Yield-09-2019</v>
      </c>
      <c r="J4759" s="4" t="str">
        <f t="shared" ca="1" si="1098"/>
        <v>10Yr Treasury Yield-BBVA:09-2019</v>
      </c>
      <c r="K4759" t="s">
        <v>848</v>
      </c>
      <c r="CM4759">
        <v>1.6</v>
      </c>
      <c r="CO4759">
        <v>1.7</v>
      </c>
      <c r="CQ4759">
        <v>1.8</v>
      </c>
      <c r="CS4759">
        <v>1.9</v>
      </c>
      <c r="CU4759">
        <v>2.1</v>
      </c>
      <c r="CW4759">
        <v>2.2999999999999998</v>
      </c>
      <c r="CY4759">
        <v>2.4</v>
      </c>
    </row>
    <row r="4760" spans="1:103" x14ac:dyDescent="0.55000000000000004">
      <c r="A4760" s="4" t="str">
        <f t="shared" ca="1" si="1093"/>
        <v>National Retail Federation</v>
      </c>
      <c r="B4760" s="4" t="str">
        <f t="shared" si="1094"/>
        <v>Jack Kleinhenz</v>
      </c>
      <c r="C4760" s="4" t="s">
        <v>246</v>
      </c>
      <c r="D4760" s="4" t="s">
        <v>96</v>
      </c>
      <c r="E4760" s="4" t="str">
        <f>IF(COUNTIF($E$2:E4759,"Begin: " &amp; C4760 &amp; "-" &amp; D4760 &amp; "-" &amp; H4760)=0,"Begin: " &amp; C4760 &amp; "-" &amp; D4760 &amp; "-" &amp; H4760,IF((C4760 &amp; "-" &amp; D4760 &amp; "-" &amp; H4760)&lt;&gt;(C4761 &amp; "-" &amp; D4761 &amp; "-" &amp; H4761),"End: " &amp; C4760 &amp; "-" &amp; D4760 &amp; "-" &amp; H4760,""))</f>
        <v/>
      </c>
      <c r="F4760" s="4" t="str">
        <f t="shared" si="1095"/>
        <v>Wall Street Journal-10Yr Treasury Yield-09-2019</v>
      </c>
      <c r="G4760" s="7">
        <v>43718</v>
      </c>
      <c r="H4760" s="7" t="str">
        <f t="shared" si="1096"/>
        <v>09-2019</v>
      </c>
      <c r="I4760" s="7" t="str">
        <f t="shared" ca="1" si="1097"/>
        <v>Wall Street Journal: National Retail Federation-10Yr Treasury Yield-09-2019</v>
      </c>
      <c r="J4760" s="4" t="str">
        <f t="shared" ca="1" si="1098"/>
        <v>10Yr Treasury Yield-National Retail Federation:09-2019</v>
      </c>
      <c r="K4760" t="s">
        <v>216</v>
      </c>
      <c r="CM4760">
        <v>2.0499999999999998</v>
      </c>
      <c r="CO4760">
        <v>2.15</v>
      </c>
      <c r="CQ4760">
        <v>2.35</v>
      </c>
    </row>
    <row r="4761" spans="1:103" x14ac:dyDescent="0.55000000000000004">
      <c r="A4761" s="4" t="str">
        <f t="shared" ca="1" si="1093"/>
        <v>Natixis CIB Americas</v>
      </c>
      <c r="B4761" s="4" t="str">
        <f t="shared" si="1094"/>
        <v>Joseph LaVorgna</v>
      </c>
      <c r="C4761" s="4" t="s">
        <v>246</v>
      </c>
      <c r="D4761" s="4" t="s">
        <v>96</v>
      </c>
      <c r="E4761" s="4" t="str">
        <f>IF(COUNTIF($E$2:E4760,"Begin: " &amp; C4761 &amp; "-" &amp; D4761 &amp; "-" &amp; H4761)=0,"Begin: " &amp; C4761 &amp; "-" &amp; D4761 &amp; "-" &amp; H4761,IF((C4761 &amp; "-" &amp; D4761 &amp; "-" &amp; H4761)&lt;&gt;(C4762 &amp; "-" &amp; D4762 &amp; "-" &amp; H4762),"End: " &amp; C4761 &amp; "-" &amp; D4761 &amp; "-" &amp; H4761,""))</f>
        <v/>
      </c>
      <c r="F4761" s="4" t="str">
        <f t="shared" si="1095"/>
        <v>Wall Street Journal-10Yr Treasury Yield-09-2019</v>
      </c>
      <c r="G4761" s="7">
        <v>43718</v>
      </c>
      <c r="H4761" s="7" t="str">
        <f t="shared" si="1096"/>
        <v>09-2019</v>
      </c>
      <c r="I4761" s="7" t="str">
        <f t="shared" ca="1" si="1097"/>
        <v>Wall Street Journal: Natixis CIB Americas-10Yr Treasury Yield-09-2019</v>
      </c>
      <c r="J4761" s="4" t="str">
        <f t="shared" ca="1" si="1098"/>
        <v>10Yr Treasury Yield-Natixis CIB Americas:09-2019</v>
      </c>
      <c r="K4761" t="s">
        <v>774</v>
      </c>
      <c r="CM4761">
        <v>1.5</v>
      </c>
      <c r="CO4761">
        <v>1.75</v>
      </c>
      <c r="CQ4761">
        <v>1.75</v>
      </c>
      <c r="CS4761">
        <v>1.5</v>
      </c>
      <c r="CU4761">
        <v>1.25</v>
      </c>
      <c r="CW4761">
        <v>1.25</v>
      </c>
      <c r="CY4761">
        <v>1.5</v>
      </c>
    </row>
    <row r="4762" spans="1:103" x14ac:dyDescent="0.55000000000000004">
      <c r="A4762" s="4" t="str">
        <f t="shared" ca="1" si="1093"/>
        <v>UCLA Anderson Forecast</v>
      </c>
      <c r="B4762" s="4" t="str">
        <f t="shared" si="1094"/>
        <v>Edward Leamer/David Shulman</v>
      </c>
      <c r="C4762" s="4" t="s">
        <v>246</v>
      </c>
      <c r="D4762" s="4" t="s">
        <v>96</v>
      </c>
      <c r="E4762" s="4" t="str">
        <f>IF(COUNTIF($E$2:E4761,"Begin: " &amp; C4762 &amp; "-" &amp; D4762 &amp; "-" &amp; H4762)=0,"Begin: " &amp; C4762 &amp; "-" &amp; D4762 &amp; "-" &amp; H4762,IF((C4762 &amp; "-" &amp; D4762 &amp; "-" &amp; H4762)&lt;&gt;(C4763 &amp; "-" &amp; D4763 &amp; "-" &amp; H4763),"End: " &amp; C4762 &amp; "-" &amp; D4762 &amp; "-" &amp; H4762,""))</f>
        <v/>
      </c>
      <c r="F4762" s="4" t="str">
        <f t="shared" si="1095"/>
        <v>Wall Street Journal-10Yr Treasury Yield-09-2019</v>
      </c>
      <c r="G4762" s="7">
        <v>43718</v>
      </c>
      <c r="H4762" s="7" t="str">
        <f t="shared" si="1096"/>
        <v>09-2019</v>
      </c>
      <c r="I4762" s="7" t="str">
        <f t="shared" ca="1" si="1097"/>
        <v>Wall Street Journal: UCLA Anderson Forecast-10Yr Treasury Yield-09-2019</v>
      </c>
      <c r="J4762" s="4" t="str">
        <f t="shared" ca="1" si="1098"/>
        <v>10Yr Treasury Yield-UCLA Anderson Forecast:09-2019</v>
      </c>
      <c r="K4762" t="s">
        <v>218</v>
      </c>
      <c r="CM4762">
        <v>1.6</v>
      </c>
      <c r="CO4762">
        <v>1.6</v>
      </c>
      <c r="CQ4762">
        <v>1.4</v>
      </c>
      <c r="CS4762">
        <v>1.8</v>
      </c>
      <c r="CU4762">
        <v>2.4</v>
      </c>
    </row>
    <row r="4763" spans="1:103" x14ac:dyDescent="0.55000000000000004">
      <c r="A4763" s="4" t="str">
        <f t="shared" ca="1" si="1093"/>
        <v>NEMA Business Information Services</v>
      </c>
      <c r="B4763" s="4" t="str">
        <f t="shared" si="1094"/>
        <v>Don Leavens/Steven Wilcox</v>
      </c>
      <c r="C4763" s="4" t="s">
        <v>246</v>
      </c>
      <c r="D4763" s="4" t="s">
        <v>96</v>
      </c>
      <c r="E4763" s="4" t="str">
        <f>IF(COUNTIF($E$2:E4762,"Begin: " &amp; C4763 &amp; "-" &amp; D4763 &amp; "-" &amp; H4763)=0,"Begin: " &amp; C4763 &amp; "-" &amp; D4763 &amp; "-" &amp; H4763,IF((C4763 &amp; "-" &amp; D4763 &amp; "-" &amp; H4763)&lt;&gt;(C4764 &amp; "-" &amp; D4764 &amp; "-" &amp; H4764),"End: " &amp; C4763 &amp; "-" &amp; D4763 &amp; "-" &amp; H4763,""))</f>
        <v/>
      </c>
      <c r="F4763" s="4" t="str">
        <f t="shared" si="1095"/>
        <v>Wall Street Journal-10Yr Treasury Yield-09-2019</v>
      </c>
      <c r="G4763" s="7">
        <v>43718</v>
      </c>
      <c r="H4763" s="7" t="str">
        <f t="shared" si="1096"/>
        <v>09-2019</v>
      </c>
      <c r="I4763" s="7" t="str">
        <f t="shared" ca="1" si="1097"/>
        <v>Wall Street Journal: NEMA Business Information Services-10Yr Treasury Yield-09-2019</v>
      </c>
      <c r="J4763" s="4" t="str">
        <f t="shared" ca="1" si="1098"/>
        <v>10Yr Treasury Yield-NEMA Business Information Services:09-2019</v>
      </c>
      <c r="K4763" t="s">
        <v>765</v>
      </c>
      <c r="CM4763">
        <v>2.25</v>
      </c>
      <c r="CO4763">
        <v>2.5099999999999998</v>
      </c>
      <c r="CQ4763">
        <v>2.72</v>
      </c>
      <c r="CS4763">
        <v>2.9</v>
      </c>
      <c r="CU4763">
        <v>3.06</v>
      </c>
      <c r="CW4763">
        <v>3.1</v>
      </c>
      <c r="CY4763">
        <v>3.12</v>
      </c>
    </row>
    <row r="4764" spans="1:103" x14ac:dyDescent="0.55000000000000004">
      <c r="A4764" s="4" t="str">
        <f t="shared" ca="1" si="1093"/>
        <v>HSBC</v>
      </c>
      <c r="B4764" s="4" t="str">
        <f t="shared" si="1094"/>
        <v>Kevin Logan*</v>
      </c>
      <c r="C4764" s="4" t="s">
        <v>246</v>
      </c>
      <c r="D4764" s="4" t="s">
        <v>96</v>
      </c>
      <c r="E4764" s="4" t="str">
        <f>IF(COUNTIF($E$2:E4763,"Begin: " &amp; C4764 &amp; "-" &amp; D4764 &amp; "-" &amp; H4764)=0,"Begin: " &amp; C4764 &amp; "-" &amp; D4764 &amp; "-" &amp; H4764,IF((C4764 &amp; "-" &amp; D4764 &amp; "-" &amp; H4764)&lt;&gt;(C4765 &amp; "-" &amp; D4765 &amp; "-" &amp; H4765),"End: " &amp; C4764 &amp; "-" &amp; D4764 &amp; "-" &amp; H4764,""))</f>
        <v/>
      </c>
      <c r="F4764" s="4" t="str">
        <f t="shared" si="1095"/>
        <v>Wall Street Journal-10Yr Treasury Yield-09-2019</v>
      </c>
      <c r="G4764" s="7">
        <v>43718</v>
      </c>
      <c r="H4764" s="7" t="str">
        <f t="shared" si="1096"/>
        <v>09-2019</v>
      </c>
      <c r="I4764" s="7" t="str">
        <f t="shared" ca="1" si="1097"/>
        <v>Wall Street Journal: HSBC-10Yr Treasury Yield-09-2019</v>
      </c>
      <c r="J4764" s="4" t="str">
        <f t="shared" ca="1" si="1098"/>
        <v>10Yr Treasury Yield-HSBC:09-2019</v>
      </c>
      <c r="K4764" t="s">
        <v>817</v>
      </c>
    </row>
    <row r="4765" spans="1:103" x14ac:dyDescent="0.55000000000000004">
      <c r="A4765" s="4" t="str">
        <f t="shared" ca="1" si="1093"/>
        <v>Moody's Investors Service</v>
      </c>
      <c r="B4765" s="4" t="str">
        <f t="shared" si="1094"/>
        <v>John Lonski</v>
      </c>
      <c r="C4765" s="4" t="s">
        <v>246</v>
      </c>
      <c r="D4765" s="4" t="s">
        <v>96</v>
      </c>
      <c r="E4765" s="4" t="str">
        <f>IF(COUNTIF($E$2:E4764,"Begin: " &amp; C4765 &amp; "-" &amp; D4765 &amp; "-" &amp; H4765)=0,"Begin: " &amp; C4765 &amp; "-" &amp; D4765 &amp; "-" &amp; H4765,IF((C4765 &amp; "-" &amp; D4765 &amp; "-" &amp; H4765)&lt;&gt;(C4766 &amp; "-" &amp; D4766 &amp; "-" &amp; H4766),"End: " &amp; C4765 &amp; "-" &amp; D4765 &amp; "-" &amp; H4765,""))</f>
        <v/>
      </c>
      <c r="F4765" s="4" t="str">
        <f t="shared" si="1095"/>
        <v>Wall Street Journal-10Yr Treasury Yield-09-2019</v>
      </c>
      <c r="G4765" s="7">
        <v>43718</v>
      </c>
      <c r="H4765" s="7" t="str">
        <f t="shared" si="1096"/>
        <v>09-2019</v>
      </c>
      <c r="I4765" s="7" t="str">
        <f t="shared" ca="1" si="1097"/>
        <v>Wall Street Journal: Moody's Investors Service-10Yr Treasury Yield-09-2019</v>
      </c>
      <c r="J4765" s="4" t="str">
        <f t="shared" ca="1" si="1098"/>
        <v>10Yr Treasury Yield-Moody's Investors Service:09-2019</v>
      </c>
      <c r="K4765" t="s">
        <v>220</v>
      </c>
      <c r="CM4765">
        <v>1.65</v>
      </c>
      <c r="CO4765">
        <v>1.6</v>
      </c>
      <c r="CQ4765">
        <v>1.55</v>
      </c>
      <c r="CS4765">
        <v>1.5</v>
      </c>
      <c r="CU4765">
        <v>1.25</v>
      </c>
      <c r="CW4765">
        <v>1.5</v>
      </c>
      <c r="CY4765">
        <v>1.5</v>
      </c>
    </row>
    <row r="4766" spans="1:103" x14ac:dyDescent="0.55000000000000004">
      <c r="A4766" s="4" t="str">
        <f t="shared" ca="1" si="1093"/>
        <v>National Auto Dealer Association</v>
      </c>
      <c r="B4766" s="4" t="str">
        <f t="shared" si="1094"/>
        <v>Patrick Manzi*</v>
      </c>
      <c r="C4766" s="4" t="s">
        <v>246</v>
      </c>
      <c r="D4766" s="4" t="s">
        <v>96</v>
      </c>
      <c r="E4766" s="4" t="str">
        <f>IF(COUNTIF($E$2:E4765,"Begin: " &amp; C4766 &amp; "-" &amp; D4766 &amp; "-" &amp; H4766)=0,"Begin: " &amp; C4766 &amp; "-" &amp; D4766 &amp; "-" &amp; H4766,IF((C4766 &amp; "-" &amp; D4766 &amp; "-" &amp; H4766)&lt;&gt;(C4767 &amp; "-" &amp; D4767 &amp; "-" &amp; H4767),"End: " &amp; C4766 &amp; "-" &amp; D4766 &amp; "-" &amp; H4766,""))</f>
        <v/>
      </c>
      <c r="F4766" s="4" t="str">
        <f t="shared" si="1095"/>
        <v>Wall Street Journal-10Yr Treasury Yield-09-2019</v>
      </c>
      <c r="G4766" s="7">
        <v>43718</v>
      </c>
      <c r="H4766" s="7" t="str">
        <f t="shared" si="1096"/>
        <v>09-2019</v>
      </c>
      <c r="I4766" s="7" t="str">
        <f t="shared" ca="1" si="1097"/>
        <v>Wall Street Journal: National Auto Dealer Association-10Yr Treasury Yield-09-2019</v>
      </c>
      <c r="J4766" s="4" t="str">
        <f t="shared" ca="1" si="1098"/>
        <v>10Yr Treasury Yield-National Auto Dealer Association:09-2019</v>
      </c>
      <c r="K4766" t="s">
        <v>818</v>
      </c>
    </row>
    <row r="4767" spans="1:103" x14ac:dyDescent="0.55000000000000004">
      <c r="A4767" s="4" t="str">
        <f t="shared" ca="1" si="1093"/>
        <v>MetLife Investment Management</v>
      </c>
      <c r="B4767" s="4" t="str">
        <f t="shared" si="1094"/>
        <v>Drew T. Matus*</v>
      </c>
      <c r="C4767" s="4" t="s">
        <v>246</v>
      </c>
      <c r="D4767" s="4" t="s">
        <v>96</v>
      </c>
      <c r="E4767" s="4" t="str">
        <f>IF(COUNTIF($E$2:E4766,"Begin: " &amp; C4767 &amp; "-" &amp; D4767 &amp; "-" &amp; H4767)=0,"Begin: " &amp; C4767 &amp; "-" &amp; D4767 &amp; "-" &amp; H4767,IF((C4767 &amp; "-" &amp; D4767 &amp; "-" &amp; H4767)&lt;&gt;(C4768 &amp; "-" &amp; D4768 &amp; "-" &amp; H4768),"End: " &amp; C4767 &amp; "-" &amp; D4767 &amp; "-" &amp; H4767,""))</f>
        <v/>
      </c>
      <c r="F4767" s="4" t="str">
        <f t="shared" si="1095"/>
        <v>Wall Street Journal-10Yr Treasury Yield-09-2019</v>
      </c>
      <c r="G4767" s="7">
        <v>43718</v>
      </c>
      <c r="H4767" s="7" t="str">
        <f t="shared" si="1096"/>
        <v>09-2019</v>
      </c>
      <c r="I4767" s="7" t="str">
        <f t="shared" ca="1" si="1097"/>
        <v>Wall Street Journal: MetLife Investment Management-10Yr Treasury Yield-09-2019</v>
      </c>
      <c r="J4767" s="4" t="str">
        <f t="shared" ca="1" si="1098"/>
        <v>10Yr Treasury Yield-MetLife Investment Management:09-2019</v>
      </c>
      <c r="K4767" t="s">
        <v>819</v>
      </c>
    </row>
    <row r="4768" spans="1:103" x14ac:dyDescent="0.55000000000000004">
      <c r="A4768" s="4" t="str">
        <f t="shared" ca="1" si="1093"/>
        <v>Jeffries &amp; Company</v>
      </c>
      <c r="B4768" s="4" t="str">
        <f t="shared" si="1094"/>
        <v>Ward McCarthy*</v>
      </c>
      <c r="C4768" s="4" t="s">
        <v>246</v>
      </c>
      <c r="D4768" s="4" t="s">
        <v>96</v>
      </c>
      <c r="E4768" s="4" t="str">
        <f>IF(COUNTIF($E$2:E4767,"Begin: " &amp; C4768 &amp; "-" &amp; D4768 &amp; "-" &amp; H4768)=0,"Begin: " &amp; C4768 &amp; "-" &amp; D4768 &amp; "-" &amp; H4768,IF((C4768 &amp; "-" &amp; D4768 &amp; "-" &amp; H4768)&lt;&gt;(C4769 &amp; "-" &amp; D4769 &amp; "-" &amp; H4769),"End: " &amp; C4768 &amp; "-" &amp; D4768 &amp; "-" &amp; H4768,""))</f>
        <v/>
      </c>
      <c r="F4768" s="4" t="str">
        <f t="shared" si="1095"/>
        <v>Wall Street Journal-10Yr Treasury Yield-09-2019</v>
      </c>
      <c r="G4768" s="7">
        <v>43718</v>
      </c>
      <c r="H4768" s="7" t="str">
        <f t="shared" si="1096"/>
        <v>09-2019</v>
      </c>
      <c r="I4768" s="7" t="str">
        <f t="shared" ca="1" si="1097"/>
        <v>Wall Street Journal: Jeffries &amp; Company-10Yr Treasury Yield-09-2019</v>
      </c>
      <c r="J4768" s="4" t="str">
        <f t="shared" ca="1" si="1098"/>
        <v>10Yr Treasury Yield-Jeffries &amp; Company:09-2019</v>
      </c>
      <c r="K4768" t="s">
        <v>820</v>
      </c>
    </row>
    <row r="4769" spans="1:103" x14ac:dyDescent="0.55000000000000004">
      <c r="A4769" s="4" t="str">
        <f t="shared" ca="1" si="1093"/>
        <v>ACT Research</v>
      </c>
      <c r="B4769" s="4" t="str">
        <f t="shared" si="1094"/>
        <v>Jim Meil</v>
      </c>
      <c r="C4769" s="4" t="s">
        <v>246</v>
      </c>
      <c r="D4769" s="4" t="s">
        <v>96</v>
      </c>
      <c r="E4769" s="4" t="str">
        <f>IF(COUNTIF($E$2:E4768,"Begin: " &amp; C4769 &amp; "-" &amp; D4769 &amp; "-" &amp; H4769)=0,"Begin: " &amp; C4769 &amp; "-" &amp; D4769 &amp; "-" &amp; H4769,IF((C4769 &amp; "-" &amp; D4769 &amp; "-" &amp; H4769)&lt;&gt;(C4770 &amp; "-" &amp; D4770 &amp; "-" &amp; H4770),"End: " &amp; C4769 &amp; "-" &amp; D4769 &amp; "-" &amp; H4769,""))</f>
        <v/>
      </c>
      <c r="F4769" s="4" t="str">
        <f t="shared" si="1095"/>
        <v>Wall Street Journal-10Yr Treasury Yield-09-2019</v>
      </c>
      <c r="G4769" s="7">
        <v>43718</v>
      </c>
      <c r="H4769" s="7" t="str">
        <f t="shared" si="1096"/>
        <v>09-2019</v>
      </c>
      <c r="I4769" s="7" t="str">
        <f t="shared" ca="1" si="1097"/>
        <v>Wall Street Journal: ACT Research-10Yr Treasury Yield-09-2019</v>
      </c>
      <c r="J4769" s="4" t="str">
        <f t="shared" ca="1" si="1098"/>
        <v>10Yr Treasury Yield-ACT Research:09-2019</v>
      </c>
      <c r="K4769" t="s">
        <v>437</v>
      </c>
      <c r="CM4769">
        <v>1.64</v>
      </c>
      <c r="CO4769">
        <v>1.74</v>
      </c>
      <c r="CQ4769">
        <v>1.7</v>
      </c>
    </row>
    <row r="4770" spans="1:103" x14ac:dyDescent="0.55000000000000004">
      <c r="A4770" s="4" t="str">
        <f t="shared" ca="1" si="1093"/>
        <v>Standard Chartered</v>
      </c>
      <c r="B4770" s="4" t="str">
        <f t="shared" si="1094"/>
        <v>Sonia Meskin*</v>
      </c>
      <c r="C4770" s="4" t="s">
        <v>246</v>
      </c>
      <c r="D4770" s="4" t="s">
        <v>96</v>
      </c>
      <c r="E4770" s="4" t="str">
        <f>IF(COUNTIF($E$2:E4769,"Begin: " &amp; C4770 &amp; "-" &amp; D4770 &amp; "-" &amp; H4770)=0,"Begin: " &amp; C4770 &amp; "-" &amp; D4770 &amp; "-" &amp; H4770,IF((C4770 &amp; "-" &amp; D4770 &amp; "-" &amp; H4770)&lt;&gt;(C4771 &amp; "-" &amp; D4771 &amp; "-" &amp; H4771),"End: " &amp; C4770 &amp; "-" &amp; D4770 &amp; "-" &amp; H4770,""))</f>
        <v/>
      </c>
      <c r="F4770" s="4" t="str">
        <f t="shared" si="1095"/>
        <v>Wall Street Journal-10Yr Treasury Yield-09-2019</v>
      </c>
      <c r="G4770" s="7">
        <v>43718</v>
      </c>
      <c r="H4770" s="7" t="str">
        <f t="shared" si="1096"/>
        <v>09-2019</v>
      </c>
      <c r="I4770" s="7" t="str">
        <f t="shared" ca="1" si="1097"/>
        <v>Wall Street Journal: Standard Chartered-10Yr Treasury Yield-09-2019</v>
      </c>
      <c r="J4770" s="4" t="str">
        <f t="shared" ca="1" si="1098"/>
        <v>10Yr Treasury Yield-Standard Chartered:09-2019</v>
      </c>
      <c r="K4770" t="s">
        <v>821</v>
      </c>
    </row>
    <row r="4771" spans="1:103" x14ac:dyDescent="0.55000000000000004">
      <c r="A4771" s="4" t="str">
        <f t="shared" ca="1" si="1093"/>
        <v>BofA</v>
      </c>
      <c r="B4771" s="4" t="str">
        <f t="shared" si="1094"/>
        <v>Michelle Meyer</v>
      </c>
      <c r="C4771" s="4" t="s">
        <v>246</v>
      </c>
      <c r="D4771" s="4" t="s">
        <v>96</v>
      </c>
      <c r="E4771" s="4" t="str">
        <f>IF(COUNTIF($E$2:E4770,"Begin: " &amp; C4771 &amp; "-" &amp; D4771 &amp; "-" &amp; H4771)=0,"Begin: " &amp; C4771 &amp; "-" &amp; D4771 &amp; "-" &amp; H4771,IF((C4771 &amp; "-" &amp; D4771 &amp; "-" &amp; H4771)&lt;&gt;(C4772 &amp; "-" &amp; D4772 &amp; "-" &amp; H4772),"End: " &amp; C4771 &amp; "-" &amp; D4771 &amp; "-" &amp; H4771,""))</f>
        <v/>
      </c>
      <c r="F4771" s="4" t="str">
        <f t="shared" si="1095"/>
        <v>Wall Street Journal-10Yr Treasury Yield-09-2019</v>
      </c>
      <c r="G4771" s="7">
        <v>43718</v>
      </c>
      <c r="H4771" s="7" t="str">
        <f t="shared" si="1096"/>
        <v>09-2019</v>
      </c>
      <c r="I4771" s="7" t="str">
        <f t="shared" ca="1" si="1097"/>
        <v>Wall Street Journal: BofA-10Yr Treasury Yield-09-2019</v>
      </c>
      <c r="J4771" s="4" t="str">
        <f t="shared" ca="1" si="1098"/>
        <v>10Yr Treasury Yield-BofA:09-2019</v>
      </c>
      <c r="K4771" t="s">
        <v>803</v>
      </c>
      <c r="CM4771">
        <v>1.25</v>
      </c>
      <c r="CO4771">
        <v>1.25</v>
      </c>
    </row>
    <row r="4772" spans="1:103" x14ac:dyDescent="0.55000000000000004">
      <c r="A4772" s="4" t="str">
        <f t="shared" ca="1" si="1093"/>
        <v>Daiwa Capital</v>
      </c>
      <c r="B4772" s="4" t="str">
        <f t="shared" si="1094"/>
        <v>Michael Moran</v>
      </c>
      <c r="C4772" s="4" t="s">
        <v>246</v>
      </c>
      <c r="D4772" s="4" t="s">
        <v>96</v>
      </c>
      <c r="E4772" s="4" t="str">
        <f>IF(COUNTIF($E$2:E4771,"Begin: " &amp; C4772 &amp; "-" &amp; D4772 &amp; "-" &amp; H4772)=0,"Begin: " &amp; C4772 &amp; "-" &amp; D4772 &amp; "-" &amp; H4772,IF((C4772 &amp; "-" &amp; D4772 &amp; "-" &amp; H4772)&lt;&gt;(C4773 &amp; "-" &amp; D4773 &amp; "-" &amp; H4773),"End: " &amp; C4772 &amp; "-" &amp; D4772 &amp; "-" &amp; H4772,""))</f>
        <v/>
      </c>
      <c r="F4772" s="4" t="str">
        <f t="shared" si="1095"/>
        <v>Wall Street Journal-10Yr Treasury Yield-09-2019</v>
      </c>
      <c r="G4772" s="7">
        <v>43718</v>
      </c>
      <c r="H4772" s="7" t="str">
        <f t="shared" si="1096"/>
        <v>09-2019</v>
      </c>
      <c r="I4772" s="7" t="str">
        <f t="shared" ca="1" si="1097"/>
        <v>Wall Street Journal: Daiwa Capital-10Yr Treasury Yield-09-2019</v>
      </c>
      <c r="J4772" s="4" t="str">
        <f t="shared" ca="1" si="1098"/>
        <v>10Yr Treasury Yield-Daiwa Capital:09-2019</v>
      </c>
      <c r="K4772" t="s">
        <v>438</v>
      </c>
      <c r="CM4772">
        <v>1.55</v>
      </c>
      <c r="CO4772">
        <v>1.5</v>
      </c>
      <c r="CQ4772">
        <v>1.3</v>
      </c>
      <c r="CS4772">
        <v>1.2</v>
      </c>
      <c r="CU4772">
        <v>1.4</v>
      </c>
    </row>
    <row r="4773" spans="1:103" x14ac:dyDescent="0.55000000000000004">
      <c r="A4773" s="4" t="str">
        <f t="shared" ca="1" si="1093"/>
        <v>National Association of Manufacturers</v>
      </c>
      <c r="B4773" s="4" t="str">
        <f t="shared" si="1094"/>
        <v>Chad Moutray</v>
      </c>
      <c r="C4773" s="4" t="s">
        <v>246</v>
      </c>
      <c r="D4773" s="4" t="s">
        <v>96</v>
      </c>
      <c r="E4773" s="4" t="str">
        <f>IF(COUNTIF($E$2:E4772,"Begin: " &amp; C4773 &amp; "-" &amp; D4773 &amp; "-" &amp; H4773)=0,"Begin: " &amp; C4773 &amp; "-" &amp; D4773 &amp; "-" &amp; H4773,IF((C4773 &amp; "-" &amp; D4773 &amp; "-" &amp; H4773)&lt;&gt;(C4774 &amp; "-" &amp; D4774 &amp; "-" &amp; H4774),"End: " &amp; C4773 &amp; "-" &amp; D4773 &amp; "-" &amp; H4773,""))</f>
        <v/>
      </c>
      <c r="F4773" s="4" t="str">
        <f t="shared" si="1095"/>
        <v>Wall Street Journal-10Yr Treasury Yield-09-2019</v>
      </c>
      <c r="G4773" s="7">
        <v>43718</v>
      </c>
      <c r="H4773" s="7" t="str">
        <f t="shared" si="1096"/>
        <v>09-2019</v>
      </c>
      <c r="I4773" s="7" t="str">
        <f t="shared" ca="1" si="1097"/>
        <v>Wall Street Journal: National Association of Manufacturers-10Yr Treasury Yield-09-2019</v>
      </c>
      <c r="J4773" s="4" t="str">
        <f t="shared" ca="1" si="1098"/>
        <v>10Yr Treasury Yield-National Association of Manufacturers:09-2019</v>
      </c>
      <c r="K4773" t="s">
        <v>439</v>
      </c>
    </row>
    <row r="4774" spans="1:103" x14ac:dyDescent="0.55000000000000004">
      <c r="A4774" s="4" t="str">
        <f t="shared" ca="1" si="1093"/>
        <v>Naroff Economics</v>
      </c>
      <c r="B4774" s="4" t="str">
        <f t="shared" si="1094"/>
        <v>Joel Naroff</v>
      </c>
      <c r="C4774" s="4" t="s">
        <v>246</v>
      </c>
      <c r="D4774" s="4" t="s">
        <v>96</v>
      </c>
      <c r="E4774" s="4" t="str">
        <f>IF(COUNTIF($E$2:E4773,"Begin: " &amp; C4774 &amp; "-" &amp; D4774 &amp; "-" &amp; H4774)=0,"Begin: " &amp; C4774 &amp; "-" &amp; D4774 &amp; "-" &amp; H4774,IF((C4774 &amp; "-" &amp; D4774 &amp; "-" &amp; H4774)&lt;&gt;(C4775 &amp; "-" &amp; D4775 &amp; "-" &amp; H4775),"End: " &amp; C4774 &amp; "-" &amp; D4774 &amp; "-" &amp; H4774,""))</f>
        <v/>
      </c>
      <c r="F4774" s="4" t="str">
        <f t="shared" si="1095"/>
        <v>Wall Street Journal-10Yr Treasury Yield-09-2019</v>
      </c>
      <c r="G4774" s="7">
        <v>43718</v>
      </c>
      <c r="H4774" s="7" t="str">
        <f t="shared" si="1096"/>
        <v>09-2019</v>
      </c>
      <c r="I4774" s="7" t="str">
        <f t="shared" ca="1" si="1097"/>
        <v>Wall Street Journal: Naroff Economics-10Yr Treasury Yield-09-2019</v>
      </c>
      <c r="J4774" s="4" t="str">
        <f t="shared" ca="1" si="1098"/>
        <v>10Yr Treasury Yield-Naroff Economics:09-2019</v>
      </c>
      <c r="K4774" t="s">
        <v>440</v>
      </c>
      <c r="CM4774">
        <v>1.75</v>
      </c>
      <c r="CO4774">
        <v>1.85</v>
      </c>
      <c r="CQ4774">
        <v>1.85</v>
      </c>
      <c r="CS4774">
        <v>2.2000000000000002</v>
      </c>
      <c r="CU4774">
        <v>2.5</v>
      </c>
      <c r="CW4774">
        <v>2.6</v>
      </c>
      <c r="CY4774">
        <v>2.75</v>
      </c>
    </row>
    <row r="4775" spans="1:103" x14ac:dyDescent="0.55000000000000004">
      <c r="A4775" s="4" t="str">
        <f t="shared" ca="1" si="1093"/>
        <v>MacroEcon Global Advisors</v>
      </c>
      <c r="B4775" s="4" t="str">
        <f t="shared" si="1094"/>
        <v>Mark Nielson</v>
      </c>
      <c r="C4775" s="4" t="s">
        <v>246</v>
      </c>
      <c r="D4775" s="4" t="s">
        <v>96</v>
      </c>
      <c r="E4775" s="4" t="str">
        <f>IF(COUNTIF($E$2:E4774,"Begin: " &amp; C4775 &amp; "-" &amp; D4775 &amp; "-" &amp; H4775)=0,"Begin: " &amp; C4775 &amp; "-" &amp; D4775 &amp; "-" &amp; H4775,IF((C4775 &amp; "-" &amp; D4775 &amp; "-" &amp; H4775)&lt;&gt;(C4776 &amp; "-" &amp; D4776 &amp; "-" &amp; H4776),"End: " &amp; C4775 &amp; "-" &amp; D4775 &amp; "-" &amp; H4775,""))</f>
        <v/>
      </c>
      <c r="F4775" s="4" t="str">
        <f t="shared" si="1095"/>
        <v>Wall Street Journal-10Yr Treasury Yield-09-2019</v>
      </c>
      <c r="G4775" s="7">
        <v>43718</v>
      </c>
      <c r="H4775" s="7" t="str">
        <f t="shared" si="1096"/>
        <v>09-2019</v>
      </c>
      <c r="I4775" s="7" t="str">
        <f t="shared" ca="1" si="1097"/>
        <v>Wall Street Journal: MacroEcon Global Advisors-10Yr Treasury Yield-09-2019</v>
      </c>
      <c r="J4775" s="4" t="str">
        <f t="shared" ca="1" si="1098"/>
        <v>10Yr Treasury Yield-MacroEcon Global Advisors:09-2019</v>
      </c>
      <c r="K4775" t="s">
        <v>225</v>
      </c>
      <c r="CM4775">
        <v>1.8</v>
      </c>
      <c r="CO4775">
        <v>1.9</v>
      </c>
      <c r="CQ4775">
        <v>2</v>
      </c>
      <c r="CS4775">
        <v>2.2000000000000002</v>
      </c>
      <c r="CU4775">
        <v>2.2999999999999998</v>
      </c>
      <c r="CW4775">
        <v>2.4</v>
      </c>
      <c r="CY4775">
        <v>2.6</v>
      </c>
    </row>
    <row r="4776" spans="1:103" x14ac:dyDescent="0.55000000000000004">
      <c r="A4776" s="4" t="str">
        <f t="shared" ca="1" si="1093"/>
        <v>Corelogic</v>
      </c>
      <c r="B4776" s="4" t="str">
        <f t="shared" si="1094"/>
        <v>Frank Nothaft</v>
      </c>
      <c r="C4776" s="4" t="s">
        <v>246</v>
      </c>
      <c r="D4776" s="4" t="s">
        <v>96</v>
      </c>
      <c r="E4776" s="4" t="str">
        <f>IF(COUNTIF($E$2:E4775,"Begin: " &amp; C4776 &amp; "-" &amp; D4776 &amp; "-" &amp; H4776)=0,"Begin: " &amp; C4776 &amp; "-" &amp; D4776 &amp; "-" &amp; H4776,IF((C4776 &amp; "-" &amp; D4776 &amp; "-" &amp; H4776)&lt;&gt;(C4777 &amp; "-" &amp; D4777 &amp; "-" &amp; H4777),"End: " &amp; C4776 &amp; "-" &amp; D4776 &amp; "-" &amp; H4776,""))</f>
        <v/>
      </c>
      <c r="F4776" s="4" t="str">
        <f t="shared" si="1095"/>
        <v>Wall Street Journal-10Yr Treasury Yield-09-2019</v>
      </c>
      <c r="G4776" s="7">
        <v>43718</v>
      </c>
      <c r="H4776" s="7" t="str">
        <f t="shared" si="1096"/>
        <v>09-2019</v>
      </c>
      <c r="I4776" s="7" t="str">
        <f t="shared" ca="1" si="1097"/>
        <v>Wall Street Journal: Corelogic-10Yr Treasury Yield-09-2019</v>
      </c>
      <c r="J4776" s="4" t="str">
        <f t="shared" ca="1" si="1098"/>
        <v>10Yr Treasury Yield-Corelogic:09-2019</v>
      </c>
      <c r="K4776" t="s">
        <v>752</v>
      </c>
      <c r="CM4776">
        <v>1.7</v>
      </c>
      <c r="CO4776">
        <v>1.95</v>
      </c>
      <c r="CQ4776">
        <v>2.2000000000000002</v>
      </c>
      <c r="CS4776">
        <v>2.4500000000000002</v>
      </c>
      <c r="CU4776">
        <v>2.7</v>
      </c>
      <c r="CW4776">
        <v>2.85</v>
      </c>
      <c r="CY4776">
        <v>3</v>
      </c>
    </row>
    <row r="4777" spans="1:103" x14ac:dyDescent="0.55000000000000004">
      <c r="A4777" s="4" t="str">
        <f t="shared" ca="1" si="1093"/>
        <v>High Frequency Economics</v>
      </c>
      <c r="B4777" s="4" t="str">
        <f t="shared" si="1094"/>
        <v>Jim O'Sullivan</v>
      </c>
      <c r="C4777" s="4" t="s">
        <v>246</v>
      </c>
      <c r="D4777" s="4" t="s">
        <v>96</v>
      </c>
      <c r="E4777" s="4" t="str">
        <f>IF(COUNTIF($E$2:E4776,"Begin: " &amp; C4777 &amp; "-" &amp; D4777 &amp; "-" &amp; H4777)=0,"Begin: " &amp; C4777 &amp; "-" &amp; D4777 &amp; "-" &amp; H4777,IF((C4777 &amp; "-" &amp; D4777 &amp; "-" &amp; H4777)&lt;&gt;(C4778 &amp; "-" &amp; D4778 &amp; "-" &amp; H4778),"End: " &amp; C4777 &amp; "-" &amp; D4777 &amp; "-" &amp; H4777,""))</f>
        <v/>
      </c>
      <c r="F4777" s="4" t="str">
        <f t="shared" si="1095"/>
        <v>Wall Street Journal-10Yr Treasury Yield-09-2019</v>
      </c>
      <c r="G4777" s="7">
        <v>43718</v>
      </c>
      <c r="H4777" s="7" t="str">
        <f t="shared" si="1096"/>
        <v>09-2019</v>
      </c>
      <c r="I4777" s="7" t="str">
        <f t="shared" ca="1" si="1097"/>
        <v>Wall Street Journal: High Frequency Economics-10Yr Treasury Yield-09-2019</v>
      </c>
      <c r="J4777" s="4" t="str">
        <f t="shared" ca="1" si="1098"/>
        <v>10Yr Treasury Yield-High Frequency Economics:09-2019</v>
      </c>
      <c r="K4777" t="s">
        <v>227</v>
      </c>
      <c r="CM4777">
        <v>1.9</v>
      </c>
      <c r="CO4777">
        <v>2.2000000000000002</v>
      </c>
      <c r="CQ4777">
        <v>2.2000000000000002</v>
      </c>
    </row>
    <row r="4778" spans="1:103" x14ac:dyDescent="0.55000000000000004">
      <c r="A4778" s="4" t="str">
        <f t="shared" ca="1" si="1093"/>
        <v>Stifel, Nicoulas and Company, Incorporated (formerly Sterne Agee)</v>
      </c>
      <c r="B4778" s="4" t="str">
        <f t="shared" si="1094"/>
        <v>Lindsey Piegza</v>
      </c>
      <c r="C4778" s="4" t="s">
        <v>246</v>
      </c>
      <c r="D4778" s="4" t="s">
        <v>96</v>
      </c>
      <c r="E4778" s="4" t="str">
        <f>IF(COUNTIF($E$2:E4777,"Begin: " &amp; C4778 &amp; "-" &amp; D4778 &amp; "-" &amp; H4778)=0,"Begin: " &amp; C4778 &amp; "-" &amp; D4778 &amp; "-" &amp; H4778,IF((C4778 &amp; "-" &amp; D4778 &amp; "-" &amp; H4778)&lt;&gt;(C4779 &amp; "-" &amp; D4779 &amp; "-" &amp; H4779),"End: " &amp; C4778 &amp; "-" &amp; D4778 &amp; "-" &amp; H4778,""))</f>
        <v/>
      </c>
      <c r="F4778" s="4" t="str">
        <f t="shared" si="1095"/>
        <v>Wall Street Journal-10Yr Treasury Yield-09-2019</v>
      </c>
      <c r="G4778" s="7">
        <v>43718</v>
      </c>
      <c r="H4778" s="7" t="str">
        <f t="shared" si="1096"/>
        <v>09-2019</v>
      </c>
      <c r="I4778" s="7" t="str">
        <f t="shared" ca="1" si="1097"/>
        <v>Wall Street Journal: Stifel, Nicoulas and Company, Incorporated (formerly Sterne Agee)-10Yr Treasury Yield-09-2019</v>
      </c>
      <c r="J4778" s="4" t="str">
        <f t="shared" ca="1" si="1098"/>
        <v>10Yr Treasury Yield-Stifel, Nicoulas and Company, Incorporated (formerly Sterne Agee):09-2019</v>
      </c>
      <c r="K4778" t="s">
        <v>675</v>
      </c>
      <c r="CM4778">
        <v>1.95</v>
      </c>
      <c r="CO4778">
        <v>1.95</v>
      </c>
      <c r="CQ4778">
        <v>2.0499999999999998</v>
      </c>
    </row>
    <row r="4779" spans="1:103" x14ac:dyDescent="0.55000000000000004">
      <c r="A4779" s="4" t="str">
        <f t="shared" ca="1" si="1093"/>
        <v>Macroeconomic Advisers</v>
      </c>
      <c r="B4779" s="4" t="str">
        <f t="shared" si="1094"/>
        <v>Dr. Joel Prakken/ Chris Varvares</v>
      </c>
      <c r="C4779" s="4" t="s">
        <v>246</v>
      </c>
      <c r="D4779" s="4" t="s">
        <v>96</v>
      </c>
      <c r="E4779" s="4" t="str">
        <f>IF(COUNTIF($E$2:E4778,"Begin: " &amp; C4779 &amp; "-" &amp; D4779 &amp; "-" &amp; H4779)=0,"Begin: " &amp; C4779 &amp; "-" &amp; D4779 &amp; "-" &amp; H4779,IF((C4779 &amp; "-" &amp; D4779 &amp; "-" &amp; H4779)&lt;&gt;(C4780 &amp; "-" &amp; D4780 &amp; "-" &amp; H4780),"End: " &amp; C4779 &amp; "-" &amp; D4779 &amp; "-" &amp; H4779,""))</f>
        <v/>
      </c>
      <c r="F4779" s="4" t="str">
        <f t="shared" si="1095"/>
        <v>Wall Street Journal-10Yr Treasury Yield-09-2019</v>
      </c>
      <c r="G4779" s="7">
        <v>43718</v>
      </c>
      <c r="H4779" s="7" t="str">
        <f t="shared" si="1096"/>
        <v>09-2019</v>
      </c>
      <c r="I4779" s="7" t="str">
        <f t="shared" ca="1" si="1097"/>
        <v>Wall Street Journal: Macroeconomic Advisers-10Yr Treasury Yield-09-2019</v>
      </c>
      <c r="J4779" s="4" t="str">
        <f t="shared" ca="1" si="1098"/>
        <v>10Yr Treasury Yield-Macroeconomic Advisers:09-2019</v>
      </c>
      <c r="K4779" t="s">
        <v>228</v>
      </c>
      <c r="CM4779">
        <v>1.74</v>
      </c>
      <c r="CO4779">
        <v>2.12</v>
      </c>
      <c r="CQ4779">
        <v>2.44</v>
      </c>
      <c r="CS4779">
        <v>2.73</v>
      </c>
      <c r="CU4779">
        <v>2.97</v>
      </c>
      <c r="CW4779">
        <v>3.16</v>
      </c>
      <c r="CY4779">
        <v>3.27</v>
      </c>
    </row>
    <row r="4780" spans="1:103" x14ac:dyDescent="0.55000000000000004">
      <c r="A4780" s="4" t="str">
        <f t="shared" ca="1" si="1093"/>
        <v>Ameriprise Financial</v>
      </c>
      <c r="B4780" s="4" t="str">
        <f t="shared" si="1094"/>
        <v>Russell Price</v>
      </c>
      <c r="C4780" s="4" t="s">
        <v>246</v>
      </c>
      <c r="D4780" s="4" t="s">
        <v>96</v>
      </c>
      <c r="E4780" s="4" t="str">
        <f>IF(COUNTIF($E$2:E4779,"Begin: " &amp; C4780 &amp; "-" &amp; D4780 &amp; "-" &amp; H4780)=0,"Begin: " &amp; C4780 &amp; "-" &amp; D4780 &amp; "-" &amp; H4780,IF((C4780 &amp; "-" &amp; D4780 &amp; "-" &amp; H4780)&lt;&gt;(C4781 &amp; "-" &amp; D4781 &amp; "-" &amp; H4781),"End: " &amp; C4780 &amp; "-" &amp; D4780 &amp; "-" &amp; H4780,""))</f>
        <v/>
      </c>
      <c r="F4780" s="4" t="str">
        <f t="shared" si="1095"/>
        <v>Wall Street Journal-10Yr Treasury Yield-09-2019</v>
      </c>
      <c r="G4780" s="7">
        <v>43718</v>
      </c>
      <c r="H4780" s="7" t="str">
        <f t="shared" si="1096"/>
        <v>09-2019</v>
      </c>
      <c r="I4780" s="7" t="str">
        <f t="shared" ca="1" si="1097"/>
        <v>Wall Street Journal: Ameriprise Financial-10Yr Treasury Yield-09-2019</v>
      </c>
      <c r="J4780" s="4" t="str">
        <f t="shared" ca="1" si="1098"/>
        <v>10Yr Treasury Yield-Ameriprise Financial:09-2019</v>
      </c>
      <c r="K4780" t="s">
        <v>441</v>
      </c>
      <c r="CM4780">
        <v>2</v>
      </c>
      <c r="CO4780">
        <v>2.1</v>
      </c>
      <c r="CQ4780">
        <v>2.2000000000000002</v>
      </c>
      <c r="CS4780">
        <v>2.25</v>
      </c>
      <c r="CU4780">
        <v>2.25</v>
      </c>
      <c r="CW4780">
        <v>2.2000000000000002</v>
      </c>
      <c r="CY4780">
        <v>2.25</v>
      </c>
    </row>
    <row r="4781" spans="1:103" x14ac:dyDescent="0.55000000000000004">
      <c r="A4781" s="4" t="str">
        <f t="shared" ca="1" si="1093"/>
        <v>Eaton Corp.</v>
      </c>
      <c r="B4781" s="4" t="str">
        <f t="shared" si="1094"/>
        <v>Arun Raha*</v>
      </c>
      <c r="C4781" s="4" t="s">
        <v>246</v>
      </c>
      <c r="D4781" s="4" t="s">
        <v>96</v>
      </c>
      <c r="E4781" s="4" t="str">
        <f>IF(COUNTIF($E$2:E4780,"Begin: " &amp; C4781 &amp; "-" &amp; D4781 &amp; "-" &amp; H4781)=0,"Begin: " &amp; C4781 &amp; "-" &amp; D4781 &amp; "-" &amp; H4781,IF((C4781 &amp; "-" &amp; D4781 &amp; "-" &amp; H4781)&lt;&gt;(C4782 &amp; "-" &amp; D4782 &amp; "-" &amp; H4782),"End: " &amp; C4781 &amp; "-" &amp; D4781 &amp; "-" &amp; H4781,""))</f>
        <v/>
      </c>
      <c r="F4781" s="4" t="str">
        <f t="shared" si="1095"/>
        <v>Wall Street Journal-10Yr Treasury Yield-09-2019</v>
      </c>
      <c r="G4781" s="7">
        <v>43718</v>
      </c>
      <c r="H4781" s="7" t="str">
        <f t="shared" si="1096"/>
        <v>09-2019</v>
      </c>
      <c r="I4781" s="7" t="str">
        <f t="shared" ca="1" si="1097"/>
        <v>Wall Street Journal: Eaton Corp.-10Yr Treasury Yield-09-2019</v>
      </c>
      <c r="J4781" s="4" t="str">
        <f t="shared" ca="1" si="1098"/>
        <v>10Yr Treasury Yield-Eaton Corp.:09-2019</v>
      </c>
      <c r="K4781" t="s">
        <v>823</v>
      </c>
    </row>
    <row r="4782" spans="1:103" x14ac:dyDescent="0.55000000000000004">
      <c r="A4782" s="4" t="str">
        <f t="shared" ca="1" si="1093"/>
        <v>Point Loma Nazarene University</v>
      </c>
      <c r="B4782" s="4" t="str">
        <f t="shared" si="1094"/>
        <v>Lynn Reaser</v>
      </c>
      <c r="C4782" s="4" t="s">
        <v>246</v>
      </c>
      <c r="D4782" s="4" t="s">
        <v>96</v>
      </c>
      <c r="E4782" s="4" t="str">
        <f>IF(COUNTIF($E$2:E4781,"Begin: " &amp; C4782 &amp; "-" &amp; D4782 &amp; "-" &amp; H4782)=0,"Begin: " &amp; C4782 &amp; "-" &amp; D4782 &amp; "-" &amp; H4782,IF((C4782 &amp; "-" &amp; D4782 &amp; "-" &amp; H4782)&lt;&gt;(C4783 &amp; "-" &amp; D4783 &amp; "-" &amp; H4783),"End: " &amp; C4782 &amp; "-" &amp; D4782 &amp; "-" &amp; H4782,""))</f>
        <v/>
      </c>
      <c r="F4782" s="4" t="str">
        <f t="shared" si="1095"/>
        <v>Wall Street Journal-10Yr Treasury Yield-09-2019</v>
      </c>
      <c r="G4782" s="7">
        <v>43718</v>
      </c>
      <c r="H4782" s="7" t="str">
        <f t="shared" si="1096"/>
        <v>09-2019</v>
      </c>
      <c r="I4782" s="7" t="str">
        <f t="shared" ca="1" si="1097"/>
        <v>Wall Street Journal: Point Loma Nazarene University-10Yr Treasury Yield-09-2019</v>
      </c>
      <c r="J4782" s="4" t="str">
        <f t="shared" ca="1" si="1098"/>
        <v>10Yr Treasury Yield-Point Loma Nazarene University:09-2019</v>
      </c>
      <c r="K4782" t="s">
        <v>658</v>
      </c>
      <c r="CM4782">
        <v>1.75</v>
      </c>
      <c r="CO4782">
        <v>2</v>
      </c>
      <c r="CQ4782">
        <v>2.25</v>
      </c>
      <c r="CS4782">
        <v>2</v>
      </c>
      <c r="CU4782">
        <v>2.25</v>
      </c>
      <c r="CW4782">
        <v>2.5</v>
      </c>
      <c r="CY4782">
        <v>2.5</v>
      </c>
    </row>
    <row r="4783" spans="1:103" x14ac:dyDescent="0.55000000000000004">
      <c r="A4783" s="4" t="str">
        <f t="shared" ca="1" si="1093"/>
        <v>Deutsche Bank</v>
      </c>
      <c r="B4783" s="4" t="str">
        <f t="shared" si="1094"/>
        <v>Brett Ryan/Matthew Luzzetti</v>
      </c>
      <c r="C4783" s="4" t="s">
        <v>246</v>
      </c>
      <c r="D4783" s="4" t="s">
        <v>96</v>
      </c>
      <c r="E4783" s="4" t="str">
        <f>IF(COUNTIF($E$2:E4782,"Begin: " &amp; C4783 &amp; "-" &amp; D4783 &amp; "-" &amp; H4783)=0,"Begin: " &amp; C4783 &amp; "-" &amp; D4783 &amp; "-" &amp; H4783,IF((C4783 &amp; "-" &amp; D4783 &amp; "-" &amp; H4783)&lt;&gt;(C4784 &amp; "-" &amp; D4784 &amp; "-" &amp; H4784),"End: " &amp; C4783 &amp; "-" &amp; D4783 &amp; "-" &amp; H4783,""))</f>
        <v/>
      </c>
      <c r="F4783" s="4" t="str">
        <f t="shared" si="1095"/>
        <v>Wall Street Journal-10Yr Treasury Yield-09-2019</v>
      </c>
      <c r="G4783" s="7">
        <v>43718</v>
      </c>
      <c r="H4783" s="7" t="str">
        <f t="shared" si="1096"/>
        <v>09-2019</v>
      </c>
      <c r="I4783" s="7" t="str">
        <f t="shared" ca="1" si="1097"/>
        <v>Wall Street Journal: Deutsche Bank-10Yr Treasury Yield-09-2019</v>
      </c>
      <c r="J4783" s="4" t="str">
        <f t="shared" ca="1" si="1098"/>
        <v>10Yr Treasury Yield-Deutsche Bank:09-2019</v>
      </c>
      <c r="K4783" t="s">
        <v>804</v>
      </c>
    </row>
    <row r="4784" spans="1:103" x14ac:dyDescent="0.55000000000000004">
      <c r="A4784" s="4" t="str">
        <f t="shared" ca="1" si="1093"/>
        <v>Prestige Economics LLC</v>
      </c>
      <c r="B4784" s="4" t="str">
        <f t="shared" si="1094"/>
        <v>Jason Schenker*</v>
      </c>
      <c r="C4784" s="4" t="s">
        <v>246</v>
      </c>
      <c r="D4784" s="4" t="s">
        <v>96</v>
      </c>
      <c r="E4784" s="4" t="str">
        <f>IF(COUNTIF($E$2:E4783,"Begin: " &amp; C4784 &amp; "-" &amp; D4784 &amp; "-" &amp; H4784)=0,"Begin: " &amp; C4784 &amp; "-" &amp; D4784 &amp; "-" &amp; H4784,IF((C4784 &amp; "-" &amp; D4784 &amp; "-" &amp; H4784)&lt;&gt;(C4785 &amp; "-" &amp; D4785 &amp; "-" &amp; H4785),"End: " &amp; C4784 &amp; "-" &amp; D4784 &amp; "-" &amp; H4784,""))</f>
        <v/>
      </c>
      <c r="F4784" s="4" t="str">
        <f t="shared" si="1095"/>
        <v>Wall Street Journal-10Yr Treasury Yield-09-2019</v>
      </c>
      <c r="G4784" s="7">
        <v>43718</v>
      </c>
      <c r="H4784" s="7" t="str">
        <f t="shared" si="1096"/>
        <v>09-2019</v>
      </c>
      <c r="I4784" s="7" t="str">
        <f t="shared" ca="1" si="1097"/>
        <v>Wall Street Journal: Prestige Economics LLC-10Yr Treasury Yield-09-2019</v>
      </c>
      <c r="J4784" s="4" t="str">
        <f t="shared" ca="1" si="1098"/>
        <v>10Yr Treasury Yield-Prestige Economics LLC:09-2019</v>
      </c>
      <c r="K4784" t="s">
        <v>824</v>
      </c>
    </row>
    <row r="4785" spans="1:103" x14ac:dyDescent="0.55000000000000004">
      <c r="A4785" s="4" t="str">
        <f t="shared" ca="1" si="1093"/>
        <v>Pantheon Macroeconomics</v>
      </c>
      <c r="B4785" s="4" t="str">
        <f t="shared" si="1094"/>
        <v>Ian Shepherdson</v>
      </c>
      <c r="C4785" s="4" t="s">
        <v>246</v>
      </c>
      <c r="D4785" s="4" t="s">
        <v>96</v>
      </c>
      <c r="E4785" s="4" t="str">
        <f>IF(COUNTIF($E$2:E4784,"Begin: " &amp; C4785 &amp; "-" &amp; D4785 &amp; "-" &amp; H4785)=0,"Begin: " &amp; C4785 &amp; "-" &amp; D4785 &amp; "-" &amp; H4785,IF((C4785 &amp; "-" &amp; D4785 &amp; "-" &amp; H4785)&lt;&gt;(C4786 &amp; "-" &amp; D4786 &amp; "-" &amp; H4786),"End: " &amp; C4785 &amp; "-" &amp; D4785 &amp; "-" &amp; H4785,""))</f>
        <v/>
      </c>
      <c r="F4785" s="4" t="str">
        <f t="shared" si="1095"/>
        <v>Wall Street Journal-10Yr Treasury Yield-09-2019</v>
      </c>
      <c r="G4785" s="7">
        <v>43718</v>
      </c>
      <c r="H4785" s="7" t="str">
        <f t="shared" si="1096"/>
        <v>09-2019</v>
      </c>
      <c r="I4785" s="7" t="str">
        <f t="shared" ca="1" si="1097"/>
        <v>Wall Street Journal: Pantheon Macroeconomics-10Yr Treasury Yield-09-2019</v>
      </c>
      <c r="J4785" s="4" t="str">
        <f t="shared" ca="1" si="1098"/>
        <v>10Yr Treasury Yield-Pantheon Macroeconomics:09-2019</v>
      </c>
      <c r="K4785" t="s">
        <v>231</v>
      </c>
      <c r="CM4785">
        <v>2.2000000000000002</v>
      </c>
      <c r="CO4785">
        <v>2.2999999999999998</v>
      </c>
      <c r="CQ4785">
        <v>2.2999999999999998</v>
      </c>
      <c r="CS4785">
        <v>2</v>
      </c>
      <c r="CU4785">
        <v>1.5</v>
      </c>
      <c r="CW4785">
        <v>1.75</v>
      </c>
      <c r="CY4785">
        <v>2</v>
      </c>
    </row>
    <row r="4786" spans="1:103" x14ac:dyDescent="0.55000000000000004">
      <c r="A4786" s="4" t="str">
        <f t="shared" ca="1" si="1093"/>
        <v>Decision Economics, Inc.</v>
      </c>
      <c r="B4786" s="4" t="str">
        <f t="shared" si="1094"/>
        <v>Allen Sinai</v>
      </c>
      <c r="C4786" s="4" t="s">
        <v>246</v>
      </c>
      <c r="D4786" s="4" t="s">
        <v>96</v>
      </c>
      <c r="E4786" s="4" t="str">
        <f>IF(COUNTIF($E$2:E4785,"Begin: " &amp; C4786 &amp; "-" &amp; D4786 &amp; "-" &amp; H4786)=0,"Begin: " &amp; C4786 &amp; "-" &amp; D4786 &amp; "-" &amp; H4786,IF((C4786 &amp; "-" &amp; D4786 &amp; "-" &amp; H4786)&lt;&gt;(C4787 &amp; "-" &amp; D4787 &amp; "-" &amp; H4787),"End: " &amp; C4786 &amp; "-" &amp; D4786 &amp; "-" &amp; H4786,""))</f>
        <v/>
      </c>
      <c r="F4786" s="4" t="str">
        <f t="shared" si="1095"/>
        <v>Wall Street Journal-10Yr Treasury Yield-09-2019</v>
      </c>
      <c r="G4786" s="7">
        <v>43718</v>
      </c>
      <c r="H4786" s="7" t="str">
        <f t="shared" si="1096"/>
        <v>09-2019</v>
      </c>
      <c r="I4786" s="7" t="str">
        <f t="shared" ca="1" si="1097"/>
        <v>Wall Street Journal: Decision Economics, Inc.-10Yr Treasury Yield-09-2019</v>
      </c>
      <c r="J4786" s="4" t="str">
        <f t="shared" ca="1" si="1098"/>
        <v>10Yr Treasury Yield-Decision Economics, Inc.:09-2019</v>
      </c>
      <c r="K4786" t="s">
        <v>233</v>
      </c>
      <c r="CM4786">
        <v>1.65</v>
      </c>
      <c r="CO4786">
        <v>1.72</v>
      </c>
      <c r="CQ4786">
        <v>2.0699999999999998</v>
      </c>
      <c r="CS4786">
        <v>2.3199999999999998</v>
      </c>
      <c r="CU4786">
        <v>2.5</v>
      </c>
      <c r="CW4786">
        <v>2.88</v>
      </c>
      <c r="CY4786">
        <v>3.08</v>
      </c>
    </row>
    <row r="4787" spans="1:103" x14ac:dyDescent="0.55000000000000004">
      <c r="A4787" s="4" t="str">
        <f t="shared" ca="1" si="1093"/>
        <v>Parsec Financial</v>
      </c>
      <c r="B4787" s="4" t="str">
        <f t="shared" si="1094"/>
        <v>James F. Smith</v>
      </c>
      <c r="C4787" s="4" t="s">
        <v>246</v>
      </c>
      <c r="D4787" s="4" t="s">
        <v>96</v>
      </c>
      <c r="E4787" s="4" t="str">
        <f>IF(COUNTIF($E$2:E4786,"Begin: " &amp; C4787 &amp; "-" &amp; D4787 &amp; "-" &amp; H4787)=0,"Begin: " &amp; C4787 &amp; "-" &amp; D4787 &amp; "-" &amp; H4787,IF((C4787 &amp; "-" &amp; D4787 &amp; "-" &amp; H4787)&lt;&gt;(C4788 &amp; "-" &amp; D4788 &amp; "-" &amp; H4788),"End: " &amp; C4787 &amp; "-" &amp; D4787 &amp; "-" &amp; H4787,""))</f>
        <v/>
      </c>
      <c r="F4787" s="4" t="str">
        <f t="shared" si="1095"/>
        <v>Wall Street Journal-10Yr Treasury Yield-09-2019</v>
      </c>
      <c r="G4787" s="7">
        <v>43718</v>
      </c>
      <c r="H4787" s="7" t="str">
        <f t="shared" si="1096"/>
        <v>09-2019</v>
      </c>
      <c r="I4787" s="7" t="str">
        <f t="shared" ca="1" si="1097"/>
        <v>Wall Street Journal: Parsec Financial-10Yr Treasury Yield-09-2019</v>
      </c>
      <c r="J4787" s="4" t="str">
        <f t="shared" ca="1" si="1098"/>
        <v>10Yr Treasury Yield-Parsec Financial:09-2019</v>
      </c>
      <c r="K4787" t="s">
        <v>234</v>
      </c>
      <c r="CM4787">
        <v>2.25</v>
      </c>
      <c r="CO4787">
        <v>2.5499999999999998</v>
      </c>
      <c r="CQ4787">
        <v>2.75</v>
      </c>
      <c r="CS4787">
        <v>3</v>
      </c>
      <c r="CU4787">
        <v>2.67</v>
      </c>
      <c r="CW4787">
        <v>2.44</v>
      </c>
      <c r="CY4787">
        <v>2.68</v>
      </c>
    </row>
    <row r="4788" spans="1:103" x14ac:dyDescent="0.55000000000000004">
      <c r="A4788" s="4" t="str">
        <f t="shared" ca="1" si="1093"/>
        <v>Univ of Central FL</v>
      </c>
      <c r="B4788" s="4" t="str">
        <f t="shared" si="1094"/>
        <v>Sean M. Snaith</v>
      </c>
      <c r="C4788" s="4" t="s">
        <v>246</v>
      </c>
      <c r="D4788" s="4" t="s">
        <v>96</v>
      </c>
      <c r="E4788" s="4" t="str">
        <f>IF(COUNTIF($E$2:E4787,"Begin: " &amp; C4788 &amp; "-" &amp; D4788 &amp; "-" &amp; H4788)=0,"Begin: " &amp; C4788 &amp; "-" &amp; D4788 &amp; "-" &amp; H4788,IF((C4788 &amp; "-" &amp; D4788 &amp; "-" &amp; H4788)&lt;&gt;(C4789 &amp; "-" &amp; D4789 &amp; "-" &amp; H4789),"End: " &amp; C4788 &amp; "-" &amp; D4788 &amp; "-" &amp; H4788,""))</f>
        <v/>
      </c>
      <c r="F4788" s="4" t="str">
        <f t="shared" si="1095"/>
        <v>Wall Street Journal-10Yr Treasury Yield-09-2019</v>
      </c>
      <c r="G4788" s="7">
        <v>43718</v>
      </c>
      <c r="H4788" s="7" t="str">
        <f t="shared" si="1096"/>
        <v>09-2019</v>
      </c>
      <c r="I4788" s="7" t="str">
        <f t="shared" ca="1" si="1097"/>
        <v>Wall Street Journal: Univ of Central FL-10Yr Treasury Yield-09-2019</v>
      </c>
      <c r="J4788" s="4" t="str">
        <f t="shared" ca="1" si="1098"/>
        <v>10Yr Treasury Yield-Univ of Central FL:09-2019</v>
      </c>
      <c r="K4788" t="s">
        <v>235</v>
      </c>
      <c r="CM4788">
        <v>1.9</v>
      </c>
      <c r="CO4788">
        <v>2.2000000000000002</v>
      </c>
      <c r="CQ4788">
        <v>2.61</v>
      </c>
      <c r="CS4788">
        <v>2.9</v>
      </c>
      <c r="CU4788">
        <v>2.95</v>
      </c>
      <c r="CW4788">
        <v>2.98</v>
      </c>
      <c r="CY4788">
        <v>3.01</v>
      </c>
    </row>
    <row r="4789" spans="1:103" x14ac:dyDescent="0.55000000000000004">
      <c r="A4789" s="4" t="str">
        <f t="shared" ca="1" si="1093"/>
        <v>SS Economics</v>
      </c>
      <c r="B4789" s="4" t="str">
        <f t="shared" si="1094"/>
        <v>Sung Won Sohn</v>
      </c>
      <c r="C4789" s="4" t="s">
        <v>246</v>
      </c>
      <c r="D4789" s="4" t="s">
        <v>96</v>
      </c>
      <c r="E4789" s="4" t="str">
        <f>IF(COUNTIF($E$2:E4788,"Begin: " &amp; C4789 &amp; "-" &amp; D4789 &amp; "-" &amp; H4789)=0,"Begin: " &amp; C4789 &amp; "-" &amp; D4789 &amp; "-" &amp; H4789,IF((C4789 &amp; "-" &amp; D4789 &amp; "-" &amp; H4789)&lt;&gt;(C4790 &amp; "-" &amp; D4790 &amp; "-" &amp; H4790),"End: " &amp; C4789 &amp; "-" &amp; D4789 &amp; "-" &amp; H4789,""))</f>
        <v/>
      </c>
      <c r="F4789" s="4" t="str">
        <f t="shared" si="1095"/>
        <v>Wall Street Journal-10Yr Treasury Yield-09-2019</v>
      </c>
      <c r="G4789" s="7">
        <v>43718</v>
      </c>
      <c r="H4789" s="7" t="str">
        <f t="shared" si="1096"/>
        <v>09-2019</v>
      </c>
      <c r="I4789" s="7" t="str">
        <f t="shared" ca="1" si="1097"/>
        <v>Wall Street Journal: SS Economics-10Yr Treasury Yield-09-2019</v>
      </c>
      <c r="J4789" s="4" t="str">
        <f t="shared" ca="1" si="1098"/>
        <v>10Yr Treasury Yield-SS Economics:09-2019</v>
      </c>
      <c r="K4789" t="s">
        <v>785</v>
      </c>
      <c r="CM4789">
        <v>1.5</v>
      </c>
      <c r="CO4789">
        <v>1.45</v>
      </c>
      <c r="CQ4789">
        <v>1.4</v>
      </c>
      <c r="CS4789">
        <v>1.35</v>
      </c>
      <c r="CU4789">
        <v>1.3</v>
      </c>
      <c r="CW4789">
        <v>1.3</v>
      </c>
      <c r="CY4789">
        <v>1.3</v>
      </c>
    </row>
    <row r="4790" spans="1:103" x14ac:dyDescent="0.55000000000000004">
      <c r="A4790" s="4" t="str">
        <f t="shared" ref="A4790:A4799" ca="1" si="1099">IF(ISERROR(IF(C4790="GIOA",INDEX(List_AnonymousForecasters,MATCH(LEFT(K4790,FIND(":",K4790,1)-1),List_IndividualForecasters,0),1),INDEX(List_FirmNamesOmega,MATCH(LEFT(K4790,FIND(":",K4790,1)-1),List_FirmNamesAlpha,0),1))),LEFT(K4790,FIND(":",K4790,1)-1),IF(C4790="GIOA",INDEX(List_AnonymousForecasters,MATCH(LEFT(K4790,FIND(":",K4790,1)-1),List_IndividualForecasters,0),1),INDEX(List_FirmNamesOmega,MATCH(LEFT(K4790,FIND(":",K4790,1)-1),List_FirmNamesAlpha,0),1)))</f>
        <v>Pierpont Securities</v>
      </c>
      <c r="B4790" s="4" t="str">
        <f t="shared" ref="B4790:B4799" si="1100">MID(K4790,FIND(":",K4790,1)+2,LEN(K4790)-FIND(":",K4790,1))</f>
        <v>Stephen Stanley</v>
      </c>
      <c r="C4790" s="4" t="s">
        <v>246</v>
      </c>
      <c r="D4790" s="4" t="s">
        <v>96</v>
      </c>
      <c r="E4790" s="4" t="str">
        <f>IF(COUNTIF($E$2:E4789,"Begin: " &amp; C4790 &amp; "-" &amp; D4790 &amp; "-" &amp; H4790)=0,"Begin: " &amp; C4790 &amp; "-" &amp; D4790 &amp; "-" &amp; H4790,IF((C4790 &amp; "-" &amp; D4790 &amp; "-" &amp; H4790)&lt;&gt;(C4791 &amp; "-" &amp; D4791 &amp; "-" &amp; H4791),"End: " &amp; C4790 &amp; "-" &amp; D4790 &amp; "-" &amp; H4790,""))</f>
        <v/>
      </c>
      <c r="F4790" s="4" t="str">
        <f t="shared" ref="F4790:F4799" si="1101">C4790 &amp; "-" &amp; D4790 &amp; "-" &amp; H4790</f>
        <v>Wall Street Journal-10Yr Treasury Yield-09-2019</v>
      </c>
      <c r="G4790" s="7">
        <v>43718</v>
      </c>
      <c r="H4790" s="7" t="str">
        <f t="shared" ref="H4790:H4799" si="1102">TEXT(MONTH(G4790),"00") &amp; "-" &amp; TEXT(YEAR(G4790),"0000")</f>
        <v>09-2019</v>
      </c>
      <c r="I4790" s="7" t="str">
        <f t="shared" ref="I4790:I4799" ca="1" si="1103">C4790 &amp; ": " &amp; A4790 &amp; "-" &amp; D4790 &amp; "-" &amp; H4790</f>
        <v>Wall Street Journal: Pierpont Securities-10Yr Treasury Yield-09-2019</v>
      </c>
      <c r="J4790" s="4" t="str">
        <f t="shared" ref="J4790:J4799" ca="1" si="1104">D4790 &amp; "-" &amp; A4790 &amp; ":" &amp; TEXT(MONTH(G4790),"00") &amp; "-" &amp; TEXT(YEAR(G4790),"0000")</f>
        <v>10Yr Treasury Yield-Pierpont Securities:09-2019</v>
      </c>
      <c r="K4790" t="s">
        <v>238</v>
      </c>
      <c r="CM4790">
        <v>1.9</v>
      </c>
      <c r="CO4790">
        <v>2.7</v>
      </c>
      <c r="CQ4790">
        <v>3.1</v>
      </c>
      <c r="CS4790">
        <v>3.3</v>
      </c>
      <c r="CU4790">
        <v>3.5</v>
      </c>
      <c r="CW4790">
        <v>3.7</v>
      </c>
      <c r="CY4790">
        <v>3.75</v>
      </c>
    </row>
    <row r="4791" spans="1:103" x14ac:dyDescent="0.55000000000000004">
      <c r="A4791" s="4" t="str">
        <f t="shared" ca="1" si="1099"/>
        <v>Economic Analysis Associates Inc.</v>
      </c>
      <c r="B4791" s="4" t="str">
        <f t="shared" si="1100"/>
        <v>Susan M. Sterne</v>
      </c>
      <c r="C4791" s="4" t="s">
        <v>246</v>
      </c>
      <c r="D4791" s="4" t="s">
        <v>96</v>
      </c>
      <c r="E4791" s="4" t="str">
        <f>IF(COUNTIF($E$2:E4790,"Begin: " &amp; C4791 &amp; "-" &amp; D4791 &amp; "-" &amp; H4791)=0,"Begin: " &amp; C4791 &amp; "-" &amp; D4791 &amp; "-" &amp; H4791,IF((C4791 &amp; "-" &amp; D4791 &amp; "-" &amp; H4791)&lt;&gt;(C4792 &amp; "-" &amp; D4792 &amp; "-" &amp; H4792),"End: " &amp; C4791 &amp; "-" &amp; D4791 &amp; "-" &amp; H4791,""))</f>
        <v/>
      </c>
      <c r="F4791" s="4" t="str">
        <f t="shared" si="1101"/>
        <v>Wall Street Journal-10Yr Treasury Yield-09-2019</v>
      </c>
      <c r="G4791" s="7">
        <v>43718</v>
      </c>
      <c r="H4791" s="7" t="str">
        <f t="shared" si="1102"/>
        <v>09-2019</v>
      </c>
      <c r="I4791" s="7" t="str">
        <f t="shared" ca="1" si="1103"/>
        <v>Wall Street Journal: Economic Analysis Associates Inc.-10Yr Treasury Yield-09-2019</v>
      </c>
      <c r="J4791" s="4" t="str">
        <f t="shared" ca="1" si="1104"/>
        <v>10Yr Treasury Yield-Economic Analysis Associates Inc.:09-2019</v>
      </c>
      <c r="K4791" t="s">
        <v>239</v>
      </c>
      <c r="CM4791">
        <v>2.2000000000000002</v>
      </c>
      <c r="CO4791">
        <v>2.4</v>
      </c>
      <c r="CQ4791">
        <v>2.5</v>
      </c>
      <c r="CS4791">
        <v>2.6</v>
      </c>
      <c r="CU4791">
        <v>2.5</v>
      </c>
      <c r="CW4791">
        <v>2.4</v>
      </c>
      <c r="CY4791">
        <v>2.2000000000000002</v>
      </c>
    </row>
    <row r="4792" spans="1:103" x14ac:dyDescent="0.55000000000000004">
      <c r="A4792" s="4" t="str">
        <f t="shared" ca="1" si="1099"/>
        <v>CSFB</v>
      </c>
      <c r="B4792" s="4" t="str">
        <f t="shared" si="1100"/>
        <v>James Sweeney*</v>
      </c>
      <c r="C4792" s="4" t="s">
        <v>246</v>
      </c>
      <c r="D4792" s="4" t="s">
        <v>96</v>
      </c>
      <c r="E4792" s="4" t="str">
        <f>IF(COUNTIF($E$2:E4791,"Begin: " &amp; C4792 &amp; "-" &amp; D4792 &amp; "-" &amp; H4792)=0,"Begin: " &amp; C4792 &amp; "-" &amp; D4792 &amp; "-" &amp; H4792,IF((C4792 &amp; "-" &amp; D4792 &amp; "-" &amp; H4792)&lt;&gt;(C4793 &amp; "-" &amp; D4793 &amp; "-" &amp; H4793),"End: " &amp; C4792 &amp; "-" &amp; D4792 &amp; "-" &amp; H4792,""))</f>
        <v/>
      </c>
      <c r="F4792" s="4" t="str">
        <f t="shared" si="1101"/>
        <v>Wall Street Journal-10Yr Treasury Yield-09-2019</v>
      </c>
      <c r="G4792" s="7">
        <v>43718</v>
      </c>
      <c r="H4792" s="7" t="str">
        <f t="shared" si="1102"/>
        <v>09-2019</v>
      </c>
      <c r="I4792" s="7" t="str">
        <f t="shared" ca="1" si="1103"/>
        <v>Wall Street Journal: CSFB-10Yr Treasury Yield-09-2019</v>
      </c>
      <c r="J4792" s="4" t="str">
        <f t="shared" ca="1" si="1104"/>
        <v>10Yr Treasury Yield-CSFB:09-2019</v>
      </c>
      <c r="K4792" t="s">
        <v>826</v>
      </c>
    </row>
    <row r="4793" spans="1:103" x14ac:dyDescent="0.55000000000000004">
      <c r="A4793" s="4" t="str">
        <f t="shared" ca="1" si="1099"/>
        <v>American Chemisty Council</v>
      </c>
      <c r="B4793" s="4" t="str">
        <f t="shared" si="1100"/>
        <v>Kevin Swift</v>
      </c>
      <c r="C4793" s="4" t="s">
        <v>246</v>
      </c>
      <c r="D4793" s="4" t="s">
        <v>96</v>
      </c>
      <c r="E4793" s="4" t="str">
        <f>IF(COUNTIF($E$2:E4792,"Begin: " &amp; C4793 &amp; "-" &amp; D4793 &amp; "-" &amp; H4793)=0,"Begin: " &amp; C4793 &amp; "-" &amp; D4793 &amp; "-" &amp; H4793,IF((C4793 &amp; "-" &amp; D4793 &amp; "-" &amp; H4793)&lt;&gt;(C4794 &amp; "-" &amp; D4794 &amp; "-" &amp; H4794),"End: " &amp; C4793 &amp; "-" &amp; D4793 &amp; "-" &amp; H4793,""))</f>
        <v/>
      </c>
      <c r="F4793" s="4" t="str">
        <f t="shared" si="1101"/>
        <v>Wall Street Journal-10Yr Treasury Yield-09-2019</v>
      </c>
      <c r="G4793" s="7">
        <v>43718</v>
      </c>
      <c r="H4793" s="7" t="str">
        <f t="shared" si="1102"/>
        <v>09-2019</v>
      </c>
      <c r="I4793" s="7" t="str">
        <f t="shared" ca="1" si="1103"/>
        <v>Wall Street Journal: American Chemisty Council-10Yr Treasury Yield-09-2019</v>
      </c>
      <c r="J4793" s="4" t="str">
        <f t="shared" ca="1" si="1104"/>
        <v>10Yr Treasury Yield-American Chemisty Council:09-2019</v>
      </c>
      <c r="K4793" t="s">
        <v>443</v>
      </c>
      <c r="CM4793">
        <v>1.7</v>
      </c>
      <c r="CO4793">
        <v>1.9</v>
      </c>
      <c r="CQ4793">
        <v>1.95</v>
      </c>
      <c r="CS4793">
        <v>2</v>
      </c>
      <c r="CU4793">
        <v>2.15</v>
      </c>
      <c r="CW4793">
        <v>2.2999999999999998</v>
      </c>
      <c r="CY4793">
        <v>2.4500000000000002</v>
      </c>
    </row>
    <row r="4794" spans="1:103" x14ac:dyDescent="0.55000000000000004">
      <c r="A4794" s="4" t="str">
        <f t="shared" ca="1" si="1099"/>
        <v>Grant Thornton</v>
      </c>
      <c r="B4794" s="4" t="str">
        <f t="shared" si="1100"/>
        <v>Diane Swonk</v>
      </c>
      <c r="C4794" s="4" t="s">
        <v>246</v>
      </c>
      <c r="D4794" s="4" t="s">
        <v>96</v>
      </c>
      <c r="E4794" s="4" t="str">
        <f>IF(COUNTIF($E$2:E4793,"Begin: " &amp; C4794 &amp; "-" &amp; D4794 &amp; "-" &amp; H4794)=0,"Begin: " &amp; C4794 &amp; "-" &amp; D4794 &amp; "-" &amp; H4794,IF((C4794 &amp; "-" &amp; D4794 &amp; "-" &amp; H4794)&lt;&gt;(C4795 &amp; "-" &amp; D4795 &amp; "-" &amp; H4795),"End: " &amp; C4794 &amp; "-" &amp; D4794 &amp; "-" &amp; H4794,""))</f>
        <v/>
      </c>
      <c r="F4794" s="4" t="str">
        <f t="shared" si="1101"/>
        <v>Wall Street Journal-10Yr Treasury Yield-09-2019</v>
      </c>
      <c r="G4794" s="7">
        <v>43718</v>
      </c>
      <c r="H4794" s="7" t="str">
        <f t="shared" si="1102"/>
        <v>09-2019</v>
      </c>
      <c r="I4794" s="7" t="str">
        <f t="shared" ca="1" si="1103"/>
        <v>Wall Street Journal: Grant Thornton-10Yr Treasury Yield-09-2019</v>
      </c>
      <c r="J4794" s="4" t="str">
        <f t="shared" ca="1" si="1104"/>
        <v>10Yr Treasury Yield-Grant Thornton:09-2019</v>
      </c>
      <c r="K4794" t="s">
        <v>772</v>
      </c>
      <c r="CM4794">
        <v>1.5</v>
      </c>
      <c r="CO4794">
        <v>1.4</v>
      </c>
      <c r="CQ4794">
        <v>1.8</v>
      </c>
      <c r="CS4794">
        <v>1.9</v>
      </c>
      <c r="CU4794">
        <v>2.1</v>
      </c>
      <c r="CW4794">
        <v>2.2000000000000002</v>
      </c>
      <c r="CY4794">
        <v>2.4</v>
      </c>
    </row>
    <row r="4795" spans="1:103" x14ac:dyDescent="0.55000000000000004">
      <c r="A4795" s="4" t="str">
        <f t="shared" ca="1" si="1099"/>
        <v>The Northern Trust</v>
      </c>
      <c r="B4795" s="4" t="str">
        <f t="shared" si="1100"/>
        <v>Carl Tannenbaum</v>
      </c>
      <c r="C4795" s="4" t="s">
        <v>246</v>
      </c>
      <c r="D4795" s="4" t="s">
        <v>96</v>
      </c>
      <c r="E4795" s="4" t="str">
        <f>IF(COUNTIF($E$2:E4794,"Begin: " &amp; C4795 &amp; "-" &amp; D4795 &amp; "-" &amp; H4795)=0,"Begin: " &amp; C4795 &amp; "-" &amp; D4795 &amp; "-" &amp; H4795,IF((C4795 &amp; "-" &amp; D4795 &amp; "-" &amp; H4795)&lt;&gt;(C4796 &amp; "-" &amp; D4796 &amp; "-" &amp; H4796),"End: " &amp; C4795 &amp; "-" &amp; D4795 &amp; "-" &amp; H4795,""))</f>
        <v/>
      </c>
      <c r="F4795" s="4" t="str">
        <f t="shared" si="1101"/>
        <v>Wall Street Journal-10Yr Treasury Yield-09-2019</v>
      </c>
      <c r="G4795" s="7">
        <v>43718</v>
      </c>
      <c r="H4795" s="7" t="str">
        <f t="shared" si="1102"/>
        <v>09-2019</v>
      </c>
      <c r="I4795" s="7" t="str">
        <f t="shared" ca="1" si="1103"/>
        <v>Wall Street Journal: The Northern Trust-10Yr Treasury Yield-09-2019</v>
      </c>
      <c r="J4795" s="4" t="str">
        <f t="shared" ca="1" si="1104"/>
        <v>10Yr Treasury Yield-The Northern Trust:09-2019</v>
      </c>
      <c r="K4795" t="s">
        <v>849</v>
      </c>
      <c r="CM4795">
        <v>1.7</v>
      </c>
      <c r="CO4795">
        <v>2</v>
      </c>
      <c r="CQ4795">
        <v>2.2999999999999998</v>
      </c>
      <c r="CS4795">
        <v>2.4</v>
      </c>
      <c r="CU4795">
        <v>2.4</v>
      </c>
      <c r="CW4795">
        <v>2.5</v>
      </c>
      <c r="CY4795">
        <v>2.5</v>
      </c>
    </row>
    <row r="4796" spans="1:103" x14ac:dyDescent="0.55000000000000004">
      <c r="A4796" s="4" t="str">
        <f t="shared" ca="1" si="1099"/>
        <v>BNP Paribas</v>
      </c>
      <c r="B4796" s="4" t="str">
        <f t="shared" si="1100"/>
        <v>US Economics Team</v>
      </c>
      <c r="C4796" s="4" t="s">
        <v>246</v>
      </c>
      <c r="D4796" s="4" t="s">
        <v>96</v>
      </c>
      <c r="E4796" s="4" t="str">
        <f>IF(COUNTIF($E$2:E4795,"Begin: " &amp; C4796 &amp; "-" &amp; D4796 &amp; "-" &amp; H4796)=0,"Begin: " &amp; C4796 &amp; "-" &amp; D4796 &amp; "-" &amp; H4796,IF((C4796 &amp; "-" &amp; D4796 &amp; "-" &amp; H4796)&lt;&gt;(C4797 &amp; "-" &amp; D4797 &amp; "-" &amp; H4797),"End: " &amp; C4796 &amp; "-" &amp; D4796 &amp; "-" &amp; H4796,""))</f>
        <v/>
      </c>
      <c r="F4796" s="4" t="str">
        <f t="shared" si="1101"/>
        <v>Wall Street Journal-10Yr Treasury Yield-09-2019</v>
      </c>
      <c r="G4796" s="7">
        <v>43718</v>
      </c>
      <c r="H4796" s="7" t="str">
        <f t="shared" si="1102"/>
        <v>09-2019</v>
      </c>
      <c r="I4796" s="7" t="str">
        <f t="shared" ca="1" si="1103"/>
        <v>Wall Street Journal: BNP Paribas-10Yr Treasury Yield-09-2019</v>
      </c>
      <c r="J4796" s="4" t="str">
        <f t="shared" ca="1" si="1104"/>
        <v>10Yr Treasury Yield-BNP Paribas:09-2019</v>
      </c>
      <c r="K4796" t="s">
        <v>444</v>
      </c>
      <c r="CM4796">
        <v>1</v>
      </c>
      <c r="CO4796">
        <v>1.1499999999999999</v>
      </c>
      <c r="CQ4796">
        <v>1.5</v>
      </c>
    </row>
    <row r="4797" spans="1:103" x14ac:dyDescent="0.55000000000000004">
      <c r="A4797" s="4" t="str">
        <f t="shared" ca="1" si="1099"/>
        <v>The Conference Board</v>
      </c>
      <c r="B4797" s="4" t="str">
        <f t="shared" si="1100"/>
        <v>Bart van Ark*</v>
      </c>
      <c r="C4797" s="4" t="s">
        <v>246</v>
      </c>
      <c r="D4797" s="4" t="s">
        <v>96</v>
      </c>
      <c r="E4797" s="4" t="str">
        <f>IF(COUNTIF($E$2:E4796,"Begin: " &amp; C4797 &amp; "-" &amp; D4797 &amp; "-" &amp; H4797)=0,"Begin: " &amp; C4797 &amp; "-" &amp; D4797 &amp; "-" &amp; H4797,IF((C4797 &amp; "-" &amp; D4797 &amp; "-" &amp; H4797)&lt;&gt;(C4798 &amp; "-" &amp; D4798 &amp; "-" &amp; H4798),"End: " &amp; C4797 &amp; "-" &amp; D4797 &amp; "-" &amp; H4797,""))</f>
        <v/>
      </c>
      <c r="F4797" s="4" t="str">
        <f t="shared" si="1101"/>
        <v>Wall Street Journal-10Yr Treasury Yield-09-2019</v>
      </c>
      <c r="G4797" s="7">
        <v>43718</v>
      </c>
      <c r="H4797" s="7" t="str">
        <f t="shared" si="1102"/>
        <v>09-2019</v>
      </c>
      <c r="I4797" s="7" t="str">
        <f t="shared" ca="1" si="1103"/>
        <v>Wall Street Journal: The Conference Board-10Yr Treasury Yield-09-2019</v>
      </c>
      <c r="J4797" s="4" t="str">
        <f t="shared" ca="1" si="1104"/>
        <v>10Yr Treasury Yield-The Conference Board:09-2019</v>
      </c>
      <c r="K4797" t="s">
        <v>850</v>
      </c>
    </row>
    <row r="4798" spans="1:103" x14ac:dyDescent="0.55000000000000004">
      <c r="A4798" s="4" t="str">
        <f t="shared" ca="1" si="1099"/>
        <v>First Trust Adv.</v>
      </c>
      <c r="B4798" s="4" t="str">
        <f t="shared" si="1100"/>
        <v>Brian S. Wesbury/ Robert Stein</v>
      </c>
      <c r="C4798" s="4" t="s">
        <v>246</v>
      </c>
      <c r="D4798" s="4" t="s">
        <v>96</v>
      </c>
      <c r="E4798" s="4" t="str">
        <f>IF(COUNTIF($E$2:E4797,"Begin: " &amp; C4798 &amp; "-" &amp; D4798 &amp; "-" &amp; H4798)=0,"Begin: " &amp; C4798 &amp; "-" &amp; D4798 &amp; "-" &amp; H4798,IF((C4798 &amp; "-" &amp; D4798 &amp; "-" &amp; H4798)&lt;&gt;(C4799 &amp; "-" &amp; D4799 &amp; "-" &amp; H4799),"End: " &amp; C4798 &amp; "-" &amp; D4798 &amp; "-" &amp; H4798,""))</f>
        <v/>
      </c>
      <c r="F4798" s="4" t="str">
        <f t="shared" si="1101"/>
        <v>Wall Street Journal-10Yr Treasury Yield-09-2019</v>
      </c>
      <c r="G4798" s="7">
        <v>43718</v>
      </c>
      <c r="H4798" s="7" t="str">
        <f t="shared" si="1102"/>
        <v>09-2019</v>
      </c>
      <c r="I4798" s="7" t="str">
        <f t="shared" ca="1" si="1103"/>
        <v>Wall Street Journal: First Trust Adv.-10Yr Treasury Yield-09-2019</v>
      </c>
      <c r="J4798" s="4" t="str">
        <f t="shared" ca="1" si="1104"/>
        <v>10Yr Treasury Yield-First Trust Adv.:09-2019</v>
      </c>
      <c r="K4798" t="s">
        <v>243</v>
      </c>
      <c r="CM4798">
        <v>1.75</v>
      </c>
      <c r="CO4798">
        <v>1.95</v>
      </c>
      <c r="CQ4798">
        <v>2.15</v>
      </c>
      <c r="CS4798">
        <v>2.35</v>
      </c>
      <c r="CU4798">
        <v>2.5499999999999998</v>
      </c>
    </row>
    <row r="4799" spans="1:103" x14ac:dyDescent="0.55000000000000004">
      <c r="A4799" s="4" t="str">
        <f t="shared" ca="1" si="1099"/>
        <v>National Association of Realtors</v>
      </c>
      <c r="B4799" s="4" t="str">
        <f t="shared" si="1100"/>
        <v>Lawrence Yun</v>
      </c>
      <c r="C4799" s="4" t="s">
        <v>246</v>
      </c>
      <c r="D4799" s="4" t="s">
        <v>96</v>
      </c>
      <c r="E4799" s="4" t="str">
        <f>IF(COUNTIF($E$2:E4798,"Begin: " &amp; C4799 &amp; "-" &amp; D4799 &amp; "-" &amp; H4799)=0,"Begin: " &amp; C4799 &amp; "-" &amp; D4799 &amp; "-" &amp; H4799,IF((C4799 &amp; "-" &amp; D4799 &amp; "-" &amp; H4799)&lt;&gt;(C4800 &amp; "-" &amp; D4800 &amp; "-" &amp; H4800),"End: " &amp; C4799 &amp; "-" &amp; D4799 &amp; "-" &amp; H4799,""))</f>
        <v>End: Wall Street Journal-10Yr Treasury Yield-09-2019</v>
      </c>
      <c r="F4799" s="4" t="str">
        <f t="shared" si="1101"/>
        <v>Wall Street Journal-10Yr Treasury Yield-09-2019</v>
      </c>
      <c r="G4799" s="7">
        <v>43718</v>
      </c>
      <c r="H4799" s="7" t="str">
        <f t="shared" si="1102"/>
        <v>09-2019</v>
      </c>
      <c r="I4799" s="7" t="str">
        <f t="shared" ca="1" si="1103"/>
        <v>Wall Street Journal: National Association of Realtors-10Yr Treasury Yield-09-2019</v>
      </c>
      <c r="J4799" s="4" t="str">
        <f t="shared" ca="1" si="1104"/>
        <v>10Yr Treasury Yield-National Association of Realtors:09-2019</v>
      </c>
      <c r="K4799" t="s">
        <v>245</v>
      </c>
      <c r="CM4799">
        <v>1.6</v>
      </c>
      <c r="CO4799">
        <v>1.6</v>
      </c>
      <c r="CQ4799">
        <v>1.7</v>
      </c>
      <c r="CS4799">
        <v>1.8</v>
      </c>
      <c r="CU4799">
        <v>1.8</v>
      </c>
      <c r="CW4799">
        <v>2</v>
      </c>
      <c r="CY4799">
        <v>2</v>
      </c>
    </row>
    <row r="4800" spans="1:103" x14ac:dyDescent="0.55000000000000004">
      <c r="A4800" s="4" t="str">
        <f t="shared" ref="A4800" ca="1" si="1105">IF(ISERROR(IF(C4800="GIOA",INDEX(List_AnonymousForecasters,MATCH(LEFT(K4800,FIND(":",K4800,1)-1),List_IndividualForecasters,0),1),INDEX(List_FirmNamesOmega,MATCH(LEFT(K4800,FIND(":",K4800,1)-1),List_FirmNamesAlpha,0),1))),LEFT(K4800,FIND(":",K4800,1)-1),IF(C4800="GIOA",INDEX(List_AnonymousForecasters,MATCH(LEFT(K4800,FIND(":",K4800,1)-1),List_IndividualForecasters,0),1),INDEX(List_FirmNamesOmega,MATCH(LEFT(K4800,FIND(":",K4800,1)-1),List_FirmNamesAlpha,0),1)))</f>
        <v>Nomura</v>
      </c>
      <c r="B4800" s="4" t="str">
        <f t="shared" ref="B4800" si="1106">MID(K4800,FIND(":",K4800,1)+2,LEN(K4800)-FIND(":",K4800,1))</f>
        <v>Lewis Alexander</v>
      </c>
      <c r="C4800" s="4" t="s">
        <v>246</v>
      </c>
      <c r="D4800" s="4" t="s">
        <v>87</v>
      </c>
      <c r="E4800" s="4" t="str">
        <f>IF(COUNTIF($E$2:E4799,"Begin: " &amp; C4800 &amp; "-" &amp; D4800 &amp; "-" &amp; H4800)=0,"Begin: " &amp; C4800 &amp; "-" &amp; D4800 &amp; "-" &amp; H4800,IF((C4800 &amp; "-" &amp; D4800 &amp; "-" &amp; H4800)&lt;&gt;(C4801 &amp; "-" &amp; D4801 &amp; "-" &amp; H4801),"End: " &amp; C4800 &amp; "-" &amp; D4800 &amp; "-" &amp; H4800,""))</f>
        <v>Begin: Wall Street Journal-Fed Funds Rate-09-2019</v>
      </c>
      <c r="F4800" s="4" t="str">
        <f t="shared" ref="F4800" si="1107">C4800 &amp; "-" &amp; D4800 &amp; "-" &amp; H4800</f>
        <v>Wall Street Journal-Fed Funds Rate-09-2019</v>
      </c>
      <c r="G4800" s="7">
        <v>43718</v>
      </c>
      <c r="H4800" s="7" t="str">
        <f t="shared" ref="H4800" si="1108">TEXT(MONTH(G4800),"00") &amp; "-" &amp; TEXT(YEAR(G4800),"0000")</f>
        <v>09-2019</v>
      </c>
      <c r="I4800" s="7" t="str">
        <f t="shared" ref="I4800" ca="1" si="1109">C4800 &amp; ": " &amp; A4800 &amp; "-" &amp; D4800 &amp; "-" &amp; H4800</f>
        <v>Wall Street Journal: Nomura-Fed Funds Rate-09-2019</v>
      </c>
      <c r="J4800" s="4" t="str">
        <f t="shared" ref="J4800" ca="1" si="1110">D4800 &amp; "-" &amp; A4800 &amp; ":" &amp; TEXT(MONTH(G4800),"00") &amp; "-" &amp; TEXT(YEAR(G4800),"0000")</f>
        <v>Fed Funds Rate-Nomura:09-2019</v>
      </c>
      <c r="K4800" t="s">
        <v>196</v>
      </c>
      <c r="CM4800">
        <v>1.625</v>
      </c>
      <c r="CO4800">
        <v>1.625</v>
      </c>
      <c r="CQ4800">
        <v>1.625</v>
      </c>
      <c r="CS4800">
        <v>1.625</v>
      </c>
      <c r="CU4800">
        <v>1.625</v>
      </c>
    </row>
    <row r="4801" spans="1:103" x14ac:dyDescent="0.55000000000000004">
      <c r="A4801" s="4" t="str">
        <f t="shared" ref="A4801:A4864" ca="1" si="1111">IF(ISERROR(IF(C4801="GIOA",INDEX(List_AnonymousForecasters,MATCH(LEFT(K4801,FIND(":",K4801,1)-1),List_IndividualForecasters,0),1),INDEX(List_FirmNamesOmega,MATCH(LEFT(K4801,FIND(":",K4801,1)-1),List_FirmNamesAlpha,0),1))),LEFT(K4801,FIND(":",K4801,1)-1),IF(C4801="GIOA",INDEX(List_AnonymousForecasters,MATCH(LEFT(K4801,FIND(":",K4801,1)-1),List_IndividualForecasters,0),1),INDEX(List_FirmNamesOmega,MATCH(LEFT(K4801,FIND(":",K4801,1)-1),List_FirmNamesAlpha,0),1)))</f>
        <v>Bank of the West</v>
      </c>
      <c r="B4801" s="4" t="str">
        <f t="shared" ref="B4801:B4864" si="1112">MID(K4801,FIND(":",K4801,1)+2,LEN(K4801)-FIND(":",K4801,1))</f>
        <v>Scott Anderson</v>
      </c>
      <c r="C4801" s="4" t="s">
        <v>246</v>
      </c>
      <c r="D4801" s="4" t="s">
        <v>87</v>
      </c>
      <c r="E4801" s="4" t="str">
        <f>IF(COUNTIF($E$2:E4800,"Begin: " &amp; C4801 &amp; "-" &amp; D4801 &amp; "-" &amp; H4801)=0,"Begin: " &amp; C4801 &amp; "-" &amp; D4801 &amp; "-" &amp; H4801,IF((C4801 &amp; "-" &amp; D4801 &amp; "-" &amp; H4801)&lt;&gt;(C4802 &amp; "-" &amp; D4802 &amp; "-" &amp; H4802),"End: " &amp; C4801 &amp; "-" &amp; D4801 &amp; "-" &amp; H4801,""))</f>
        <v/>
      </c>
      <c r="F4801" s="4" t="str">
        <f t="shared" ref="F4801:F4864" si="1113">C4801 &amp; "-" &amp; D4801 &amp; "-" &amp; H4801</f>
        <v>Wall Street Journal-Fed Funds Rate-09-2019</v>
      </c>
      <c r="G4801" s="7">
        <v>43718</v>
      </c>
      <c r="H4801" s="7" t="str">
        <f t="shared" ref="H4801:H4864" si="1114">TEXT(MONTH(G4801),"00") &amp; "-" &amp; TEXT(YEAR(G4801),"0000")</f>
        <v>09-2019</v>
      </c>
      <c r="I4801" s="7" t="str">
        <f t="shared" ref="I4801:I4864" ca="1" si="1115">C4801 &amp; ": " &amp; A4801 &amp; "-" &amp; D4801 &amp; "-" &amp; H4801</f>
        <v>Wall Street Journal: Bank of the West-Fed Funds Rate-09-2019</v>
      </c>
      <c r="J4801" s="4" t="str">
        <f t="shared" ref="J4801:J4864" ca="1" si="1116">D4801 &amp; "-" &amp; A4801 &amp; ":" &amp; TEXT(MONTH(G4801),"00") &amp; "-" &amp; TEXT(YEAR(G4801),"0000")</f>
        <v>Fed Funds Rate-Bank of the West:09-2019</v>
      </c>
      <c r="K4801" t="s">
        <v>763</v>
      </c>
      <c r="CM4801">
        <v>1.625</v>
      </c>
      <c r="CO4801">
        <v>1.125</v>
      </c>
      <c r="CQ4801">
        <v>1.125</v>
      </c>
      <c r="CS4801">
        <v>1.125</v>
      </c>
      <c r="CU4801">
        <v>1.375</v>
      </c>
      <c r="CW4801">
        <v>1.625</v>
      </c>
      <c r="CY4801">
        <v>1.875</v>
      </c>
    </row>
    <row r="4802" spans="1:103" x14ac:dyDescent="0.55000000000000004">
      <c r="A4802" s="4" t="str">
        <f t="shared" ca="1" si="1111"/>
        <v>Capital Economics</v>
      </c>
      <c r="B4802" s="4" t="str">
        <f t="shared" si="1112"/>
        <v>Paul Ashworth</v>
      </c>
      <c r="C4802" s="4" t="s">
        <v>246</v>
      </c>
      <c r="D4802" s="4" t="s">
        <v>87</v>
      </c>
      <c r="E4802" s="4" t="str">
        <f>IF(COUNTIF($E$2:E4801,"Begin: " &amp; C4802 &amp; "-" &amp; D4802 &amp; "-" &amp; H4802)=0,"Begin: " &amp; C4802 &amp; "-" &amp; D4802 &amp; "-" &amp; H4802,IF((C4802 &amp; "-" &amp; D4802 &amp; "-" &amp; H4802)&lt;&gt;(C4803 &amp; "-" &amp; D4803 &amp; "-" &amp; H4803),"End: " &amp; C4802 &amp; "-" &amp; D4802 &amp; "-" &amp; H4802,""))</f>
        <v/>
      </c>
      <c r="F4802" s="4" t="str">
        <f t="shared" si="1113"/>
        <v>Wall Street Journal-Fed Funds Rate-09-2019</v>
      </c>
      <c r="G4802" s="7">
        <v>43718</v>
      </c>
      <c r="H4802" s="7" t="str">
        <f t="shared" si="1114"/>
        <v>09-2019</v>
      </c>
      <c r="I4802" s="7" t="str">
        <f t="shared" ca="1" si="1115"/>
        <v>Wall Street Journal: Capital Economics-Fed Funds Rate-09-2019</v>
      </c>
      <c r="J4802" s="4" t="str">
        <f t="shared" ca="1" si="1116"/>
        <v>Fed Funds Rate-Capital Economics:09-2019</v>
      </c>
      <c r="K4802" t="s">
        <v>197</v>
      </c>
      <c r="CM4802">
        <v>1.63</v>
      </c>
      <c r="CO4802">
        <v>1.63</v>
      </c>
      <c r="CQ4802">
        <v>1.63</v>
      </c>
      <c r="CS4802">
        <v>1.63</v>
      </c>
      <c r="CU4802">
        <v>1.63</v>
      </c>
    </row>
    <row r="4803" spans="1:103" x14ac:dyDescent="0.55000000000000004">
      <c r="A4803" s="4" t="str">
        <f t="shared" ca="1" si="1111"/>
        <v>Deloitte LP</v>
      </c>
      <c r="B4803" s="4" t="str">
        <f t="shared" si="1112"/>
        <v>Daniel Bachman</v>
      </c>
      <c r="C4803" s="4" t="s">
        <v>246</v>
      </c>
      <c r="D4803" s="4" t="s">
        <v>87</v>
      </c>
      <c r="E4803" s="4" t="str">
        <f>IF(COUNTIF($E$2:E4802,"Begin: " &amp; C4803 &amp; "-" &amp; D4803 &amp; "-" &amp; H4803)=0,"Begin: " &amp; C4803 &amp; "-" &amp; D4803 &amp; "-" &amp; H4803,IF((C4803 &amp; "-" &amp; D4803 &amp; "-" &amp; H4803)&lt;&gt;(C4804 &amp; "-" &amp; D4804 &amp; "-" &amp; H4804),"End: " &amp; C4803 &amp; "-" &amp; D4803 &amp; "-" &amp; H4803,""))</f>
        <v/>
      </c>
      <c r="F4803" s="4" t="str">
        <f t="shared" si="1113"/>
        <v>Wall Street Journal-Fed Funds Rate-09-2019</v>
      </c>
      <c r="G4803" s="7">
        <v>43718</v>
      </c>
      <c r="H4803" s="7" t="str">
        <f t="shared" si="1114"/>
        <v>09-2019</v>
      </c>
      <c r="I4803" s="7" t="str">
        <f t="shared" ca="1" si="1115"/>
        <v>Wall Street Journal: Deloitte LP-Fed Funds Rate-09-2019</v>
      </c>
      <c r="J4803" s="4" t="str">
        <f t="shared" ca="1" si="1116"/>
        <v>Fed Funds Rate-Deloitte LP:09-2019</v>
      </c>
      <c r="K4803" t="s">
        <v>749</v>
      </c>
      <c r="CM4803">
        <v>1.91</v>
      </c>
      <c r="CO4803">
        <v>1.88</v>
      </c>
      <c r="CQ4803">
        <v>1.88</v>
      </c>
      <c r="CS4803">
        <v>1.88</v>
      </c>
      <c r="CU4803">
        <v>1.88</v>
      </c>
      <c r="CW4803">
        <v>1.88</v>
      </c>
      <c r="CY4803">
        <v>1.88</v>
      </c>
    </row>
    <row r="4804" spans="1:103" x14ac:dyDescent="0.55000000000000004">
      <c r="A4804" s="4" t="str">
        <f t="shared" ca="1" si="1111"/>
        <v>Economic Outlook Group</v>
      </c>
      <c r="B4804" s="4" t="str">
        <f t="shared" si="1112"/>
        <v>Bernard Baumohl*</v>
      </c>
      <c r="C4804" s="4" t="s">
        <v>246</v>
      </c>
      <c r="D4804" s="4" t="s">
        <v>87</v>
      </c>
      <c r="E4804" s="4" t="str">
        <f>IF(COUNTIF($E$2:E4803,"Begin: " &amp; C4804 &amp; "-" &amp; D4804 &amp; "-" &amp; H4804)=0,"Begin: " &amp; C4804 &amp; "-" &amp; D4804 &amp; "-" &amp; H4804,IF((C4804 &amp; "-" &amp; D4804 &amp; "-" &amp; H4804)&lt;&gt;(C4805 &amp; "-" &amp; D4805 &amp; "-" &amp; H4805),"End: " &amp; C4804 &amp; "-" &amp; D4804 &amp; "-" &amp; H4804,""))</f>
        <v/>
      </c>
      <c r="F4804" s="4" t="str">
        <f t="shared" si="1113"/>
        <v>Wall Street Journal-Fed Funds Rate-09-2019</v>
      </c>
      <c r="G4804" s="7">
        <v>43718</v>
      </c>
      <c r="H4804" s="7" t="str">
        <f t="shared" si="1114"/>
        <v>09-2019</v>
      </c>
      <c r="I4804" s="7" t="str">
        <f t="shared" ca="1" si="1115"/>
        <v>Wall Street Journal: Economic Outlook Group-Fed Funds Rate-09-2019</v>
      </c>
      <c r="J4804" s="4" t="str">
        <f t="shared" ca="1" si="1116"/>
        <v>Fed Funds Rate-Economic Outlook Group:09-2019</v>
      </c>
      <c r="K4804" t="s">
        <v>831</v>
      </c>
    </row>
    <row r="4805" spans="1:103" x14ac:dyDescent="0.55000000000000004">
      <c r="A4805" s="4" t="str">
        <f t="shared" ca="1" si="1111"/>
        <v>Nationwide Insurance</v>
      </c>
      <c r="B4805" s="4" t="str">
        <f t="shared" si="1112"/>
        <v>David Berson</v>
      </c>
      <c r="C4805" s="4" t="s">
        <v>246</v>
      </c>
      <c r="D4805" s="4" t="s">
        <v>87</v>
      </c>
      <c r="E4805" s="4" t="str">
        <f>IF(COUNTIF($E$2:E4804,"Begin: " &amp; C4805 &amp; "-" &amp; D4805 &amp; "-" &amp; H4805)=0,"Begin: " &amp; C4805 &amp; "-" &amp; D4805 &amp; "-" &amp; H4805,IF((C4805 &amp; "-" &amp; D4805 &amp; "-" &amp; H4805)&lt;&gt;(C4806 &amp; "-" &amp; D4806 &amp; "-" &amp; H4806),"End: " &amp; C4805 &amp; "-" &amp; D4805 &amp; "-" &amp; H4805,""))</f>
        <v/>
      </c>
      <c r="F4805" s="4" t="str">
        <f t="shared" si="1113"/>
        <v>Wall Street Journal-Fed Funds Rate-09-2019</v>
      </c>
      <c r="G4805" s="7">
        <v>43718</v>
      </c>
      <c r="H4805" s="7" t="str">
        <f t="shared" si="1114"/>
        <v>09-2019</v>
      </c>
      <c r="I4805" s="7" t="str">
        <f t="shared" ca="1" si="1115"/>
        <v>Wall Street Journal: Nationwide Insurance-Fed Funds Rate-09-2019</v>
      </c>
      <c r="J4805" s="4" t="str">
        <f t="shared" ca="1" si="1116"/>
        <v>Fed Funds Rate-Nationwide Insurance:09-2019</v>
      </c>
      <c r="K4805" t="s">
        <v>427</v>
      </c>
      <c r="CM4805">
        <v>1.625</v>
      </c>
      <c r="CO4805">
        <v>1.375</v>
      </c>
      <c r="CQ4805">
        <v>1.375</v>
      </c>
      <c r="CS4805">
        <v>1.375</v>
      </c>
      <c r="CU4805">
        <v>1.625</v>
      </c>
      <c r="CW4805">
        <v>1.625</v>
      </c>
      <c r="CY4805">
        <v>1.875</v>
      </c>
    </row>
    <row r="4806" spans="1:103" x14ac:dyDescent="0.55000000000000004">
      <c r="A4806" s="4" t="str">
        <f t="shared" ca="1" si="1111"/>
        <v>Tufts University</v>
      </c>
      <c r="B4806" s="4" t="str">
        <f t="shared" si="1112"/>
        <v>Brian Bethune</v>
      </c>
      <c r="C4806" s="4" t="s">
        <v>246</v>
      </c>
      <c r="D4806" s="4" t="s">
        <v>87</v>
      </c>
      <c r="E4806" s="4" t="str">
        <f>IF(COUNTIF($E$2:E4805,"Begin: " &amp; C4806 &amp; "-" &amp; D4806 &amp; "-" &amp; H4806)=0,"Begin: " &amp; C4806 &amp; "-" &amp; D4806 &amp; "-" &amp; H4806,IF((C4806 &amp; "-" &amp; D4806 &amp; "-" &amp; H4806)&lt;&gt;(C4807 &amp; "-" &amp; D4807 &amp; "-" &amp; H4807),"End: " &amp; C4806 &amp; "-" &amp; D4806 &amp; "-" &amp; H4806,""))</f>
        <v/>
      </c>
      <c r="F4806" s="4" t="str">
        <f t="shared" si="1113"/>
        <v>Wall Street Journal-Fed Funds Rate-09-2019</v>
      </c>
      <c r="G4806" s="7">
        <v>43718</v>
      </c>
      <c r="H4806" s="7" t="str">
        <f t="shared" si="1114"/>
        <v>09-2019</v>
      </c>
      <c r="I4806" s="7" t="str">
        <f t="shared" ca="1" si="1115"/>
        <v>Wall Street Journal: Tufts University-Fed Funds Rate-09-2019</v>
      </c>
      <c r="J4806" s="4" t="str">
        <f t="shared" ca="1" si="1116"/>
        <v>Fed Funds Rate-Tufts University:09-2019</v>
      </c>
      <c r="K4806" t="s">
        <v>428</v>
      </c>
      <c r="CM4806">
        <v>1.625</v>
      </c>
      <c r="CO4806">
        <v>1.625</v>
      </c>
      <c r="CQ4806">
        <v>1.625</v>
      </c>
      <c r="CS4806">
        <v>1.625</v>
      </c>
      <c r="CU4806">
        <v>1.625</v>
      </c>
      <c r="CW4806">
        <v>1.825</v>
      </c>
      <c r="CY4806">
        <v>2.125</v>
      </c>
    </row>
    <row r="4807" spans="1:103" x14ac:dyDescent="0.55000000000000004">
      <c r="A4807" s="4" t="str">
        <f t="shared" ca="1" si="1111"/>
        <v>TS Lombard</v>
      </c>
      <c r="B4807" s="4" t="str">
        <f t="shared" si="1112"/>
        <v>Steven Blitz</v>
      </c>
      <c r="C4807" s="4" t="s">
        <v>246</v>
      </c>
      <c r="D4807" s="4" t="s">
        <v>87</v>
      </c>
      <c r="E4807" s="4" t="str">
        <f>IF(COUNTIF($E$2:E4806,"Begin: " &amp; C4807 &amp; "-" &amp; D4807 &amp; "-" &amp; H4807)=0,"Begin: " &amp; C4807 &amp; "-" &amp; D4807 &amp; "-" &amp; H4807,IF((C4807 &amp; "-" &amp; D4807 &amp; "-" &amp; H4807)&lt;&gt;(C4808 &amp; "-" &amp; D4808 &amp; "-" &amp; H4808),"End: " &amp; C4807 &amp; "-" &amp; D4807 &amp; "-" &amp; H4807,""))</f>
        <v/>
      </c>
      <c r="F4807" s="4" t="str">
        <f t="shared" si="1113"/>
        <v>Wall Street Journal-Fed Funds Rate-09-2019</v>
      </c>
      <c r="G4807" s="7">
        <v>43718</v>
      </c>
      <c r="H4807" s="7" t="str">
        <f t="shared" si="1114"/>
        <v>09-2019</v>
      </c>
      <c r="I4807" s="7" t="str">
        <f t="shared" ca="1" si="1115"/>
        <v>Wall Street Journal: TS Lombard-Fed Funds Rate-09-2019</v>
      </c>
      <c r="J4807" s="4" t="str">
        <f t="shared" ca="1" si="1116"/>
        <v>Fed Funds Rate-TS Lombard:09-2019</v>
      </c>
      <c r="K4807" t="s">
        <v>768</v>
      </c>
      <c r="CM4807">
        <v>1.64</v>
      </c>
      <c r="CO4807">
        <v>1.64</v>
      </c>
      <c r="CQ4807">
        <v>2.14</v>
      </c>
      <c r="CS4807">
        <v>2.64</v>
      </c>
      <c r="CU4807">
        <v>2.64</v>
      </c>
      <c r="CW4807">
        <v>2.14</v>
      </c>
      <c r="CY4807">
        <v>1.35</v>
      </c>
    </row>
    <row r="4808" spans="1:103" x14ac:dyDescent="0.55000000000000004">
      <c r="A4808" s="4" t="str">
        <f t="shared" ca="1" si="1111"/>
        <v>Standard and Poor's</v>
      </c>
      <c r="B4808" s="4" t="str">
        <f t="shared" si="1112"/>
        <v>Beth Ann Bovino</v>
      </c>
      <c r="C4808" s="4" t="s">
        <v>246</v>
      </c>
      <c r="D4808" s="4" t="s">
        <v>87</v>
      </c>
      <c r="E4808" s="4" t="str">
        <f>IF(COUNTIF($E$2:E4807,"Begin: " &amp; C4808 &amp; "-" &amp; D4808 &amp; "-" &amp; H4808)=0,"Begin: " &amp; C4808 &amp; "-" &amp; D4808 &amp; "-" &amp; H4808,IF((C4808 &amp; "-" &amp; D4808 &amp; "-" &amp; H4808)&lt;&gt;(C4809 &amp; "-" &amp; D4809 &amp; "-" &amp; H4809),"End: " &amp; C4808 &amp; "-" &amp; D4808 &amp; "-" &amp; H4808,""))</f>
        <v/>
      </c>
      <c r="F4808" s="4" t="str">
        <f t="shared" si="1113"/>
        <v>Wall Street Journal-Fed Funds Rate-09-2019</v>
      </c>
      <c r="G4808" s="7">
        <v>43718</v>
      </c>
      <c r="H4808" s="7" t="str">
        <f t="shared" si="1114"/>
        <v>09-2019</v>
      </c>
      <c r="I4808" s="7" t="str">
        <f t="shared" ca="1" si="1115"/>
        <v>Wall Street Journal: Standard and Poor's-Fed Funds Rate-09-2019</v>
      </c>
      <c r="J4808" s="4" t="str">
        <f t="shared" ca="1" si="1116"/>
        <v>Fed Funds Rate-Standard and Poor's:09-2019</v>
      </c>
      <c r="K4808" t="s">
        <v>199</v>
      </c>
      <c r="CM4808">
        <v>1.625</v>
      </c>
      <c r="CO4808">
        <v>1.625</v>
      </c>
      <c r="CQ4808">
        <v>1.875</v>
      </c>
      <c r="CS4808">
        <v>2.125</v>
      </c>
      <c r="CU4808">
        <v>1.875</v>
      </c>
      <c r="CW4808">
        <v>1.875</v>
      </c>
      <c r="CY4808">
        <v>1.625</v>
      </c>
    </row>
    <row r="4809" spans="1:103" x14ac:dyDescent="0.55000000000000004">
      <c r="A4809" s="4" t="str">
        <f t="shared" ca="1" si="1111"/>
        <v>Wells Fargo &amp; Co.</v>
      </c>
      <c r="B4809" s="4" t="str">
        <f t="shared" si="1112"/>
        <v>Jay Bryson</v>
      </c>
      <c r="C4809" s="4" t="s">
        <v>246</v>
      </c>
      <c r="D4809" s="4" t="s">
        <v>87</v>
      </c>
      <c r="E4809" s="4" t="str">
        <f>IF(COUNTIF($E$2:E4808,"Begin: " &amp; C4809 &amp; "-" &amp; D4809 &amp; "-" &amp; H4809)=0,"Begin: " &amp; C4809 &amp; "-" &amp; D4809 &amp; "-" &amp; H4809,IF((C4809 &amp; "-" &amp; D4809 &amp; "-" &amp; H4809)&lt;&gt;(C4810 &amp; "-" &amp; D4810 &amp; "-" &amp; H4810),"End: " &amp; C4809 &amp; "-" &amp; D4809 &amp; "-" &amp; H4809,""))</f>
        <v/>
      </c>
      <c r="F4809" s="4" t="str">
        <f t="shared" si="1113"/>
        <v>Wall Street Journal-Fed Funds Rate-09-2019</v>
      </c>
      <c r="G4809" s="7">
        <v>43718</v>
      </c>
      <c r="H4809" s="7" t="str">
        <f t="shared" si="1114"/>
        <v>09-2019</v>
      </c>
      <c r="I4809" s="7" t="str">
        <f t="shared" ca="1" si="1115"/>
        <v>Wall Street Journal: Wells Fargo &amp; Co.-Fed Funds Rate-09-2019</v>
      </c>
      <c r="J4809" s="4" t="str">
        <f t="shared" ca="1" si="1116"/>
        <v>Fed Funds Rate-Wells Fargo &amp; Co.:09-2019</v>
      </c>
      <c r="K4809" t="s">
        <v>786</v>
      </c>
      <c r="CM4809">
        <v>1.625</v>
      </c>
      <c r="CO4809">
        <v>1.375</v>
      </c>
      <c r="CQ4809">
        <v>1.375</v>
      </c>
      <c r="CS4809">
        <v>1.375</v>
      </c>
      <c r="CU4809">
        <v>1.375</v>
      </c>
    </row>
    <row r="4810" spans="1:103" x14ac:dyDescent="0.55000000000000004">
      <c r="A4810" s="4" t="str">
        <f t="shared" ca="1" si="1111"/>
        <v>Credit Agricole CIB</v>
      </c>
      <c r="B4810" s="4" t="str">
        <f t="shared" si="1112"/>
        <v>Michael Carey</v>
      </c>
      <c r="C4810" s="4" t="s">
        <v>246</v>
      </c>
      <c r="D4810" s="4" t="s">
        <v>87</v>
      </c>
      <c r="E4810" s="4" t="str">
        <f>IF(COUNTIF($E$2:E4809,"Begin: " &amp; C4810 &amp; "-" &amp; D4810 &amp; "-" &amp; H4810)=0,"Begin: " &amp; C4810 &amp; "-" &amp; D4810 &amp; "-" &amp; H4810,IF((C4810 &amp; "-" &amp; D4810 &amp; "-" &amp; H4810)&lt;&gt;(C4811 &amp; "-" &amp; D4811 &amp; "-" &amp; H4811),"End: " &amp; C4810 &amp; "-" &amp; D4810 &amp; "-" &amp; H4810,""))</f>
        <v/>
      </c>
      <c r="F4810" s="4" t="str">
        <f t="shared" si="1113"/>
        <v>Wall Street Journal-Fed Funds Rate-09-2019</v>
      </c>
      <c r="G4810" s="7">
        <v>43718</v>
      </c>
      <c r="H4810" s="7" t="str">
        <f t="shared" si="1114"/>
        <v>09-2019</v>
      </c>
      <c r="I4810" s="7" t="str">
        <f t="shared" ca="1" si="1115"/>
        <v>Wall Street Journal: Credit Agricole CIB-Fed Funds Rate-09-2019</v>
      </c>
      <c r="J4810" s="4" t="str">
        <f t="shared" ca="1" si="1116"/>
        <v>Fed Funds Rate-Credit Agricole CIB:09-2019</v>
      </c>
      <c r="K4810" t="s">
        <v>200</v>
      </c>
      <c r="CM4810">
        <v>1.625</v>
      </c>
      <c r="CO4810">
        <v>1.125</v>
      </c>
      <c r="CQ4810">
        <v>1.125</v>
      </c>
    </row>
    <row r="4811" spans="1:103" x14ac:dyDescent="0.55000000000000004">
      <c r="A4811" s="4" t="str">
        <f t="shared" ca="1" si="1111"/>
        <v>Econoclast</v>
      </c>
      <c r="B4811" s="4" t="str">
        <f t="shared" si="1112"/>
        <v>Mike Cosgrove</v>
      </c>
      <c r="C4811" s="4" t="s">
        <v>246</v>
      </c>
      <c r="D4811" s="4" t="s">
        <v>87</v>
      </c>
      <c r="E4811" s="4" t="str">
        <f>IF(COUNTIF($E$2:E4810,"Begin: " &amp; C4811 &amp; "-" &amp; D4811 &amp; "-" &amp; H4811)=0,"Begin: " &amp; C4811 &amp; "-" &amp; D4811 &amp; "-" &amp; H4811,IF((C4811 &amp; "-" &amp; D4811 &amp; "-" &amp; H4811)&lt;&gt;(C4812 &amp; "-" &amp; D4812 &amp; "-" &amp; H4812),"End: " &amp; C4811 &amp; "-" &amp; D4811 &amp; "-" &amp; H4811,""))</f>
        <v/>
      </c>
      <c r="F4811" s="4" t="str">
        <f t="shared" si="1113"/>
        <v>Wall Street Journal-Fed Funds Rate-09-2019</v>
      </c>
      <c r="G4811" s="7">
        <v>43718</v>
      </c>
      <c r="H4811" s="7" t="str">
        <f t="shared" si="1114"/>
        <v>09-2019</v>
      </c>
      <c r="I4811" s="7" t="str">
        <f t="shared" ca="1" si="1115"/>
        <v>Wall Street Journal: Econoclast-Fed Funds Rate-09-2019</v>
      </c>
      <c r="J4811" s="4" t="str">
        <f t="shared" ca="1" si="1116"/>
        <v>Fed Funds Rate-Econoclast:09-2019</v>
      </c>
      <c r="K4811" t="s">
        <v>203</v>
      </c>
      <c r="CM4811">
        <v>1.38</v>
      </c>
      <c r="CO4811">
        <v>0.88</v>
      </c>
      <c r="CQ4811">
        <v>0.5</v>
      </c>
      <c r="CS4811">
        <v>0.5</v>
      </c>
      <c r="CU4811">
        <v>0.75</v>
      </c>
      <c r="CW4811">
        <v>1</v>
      </c>
      <c r="CY4811">
        <v>1.25</v>
      </c>
    </row>
    <row r="4812" spans="1:103" x14ac:dyDescent="0.55000000000000004">
      <c r="A4812" s="4" t="str">
        <f t="shared" ca="1" si="1111"/>
        <v>Pictet Wealth Management</v>
      </c>
      <c r="B4812" s="4" t="str">
        <f t="shared" si="1112"/>
        <v>Thomas Costerg*</v>
      </c>
      <c r="C4812" s="4" t="s">
        <v>246</v>
      </c>
      <c r="D4812" s="4" t="s">
        <v>87</v>
      </c>
      <c r="E4812" s="4" t="str">
        <f>IF(COUNTIF($E$2:E4811,"Begin: " &amp; C4812 &amp; "-" &amp; D4812 &amp; "-" &amp; H4812)=0,"Begin: " &amp; C4812 &amp; "-" &amp; D4812 &amp; "-" &amp; H4812,IF((C4812 &amp; "-" &amp; D4812 &amp; "-" &amp; H4812)&lt;&gt;(C4813 &amp; "-" &amp; D4813 &amp; "-" &amp; H4813),"End: " &amp; C4812 &amp; "-" &amp; D4812 &amp; "-" &amp; H4812,""))</f>
        <v/>
      </c>
      <c r="F4812" s="4" t="str">
        <f t="shared" si="1113"/>
        <v>Wall Street Journal-Fed Funds Rate-09-2019</v>
      </c>
      <c r="G4812" s="7">
        <v>43718</v>
      </c>
      <c r="H4812" s="7" t="str">
        <f t="shared" si="1114"/>
        <v>09-2019</v>
      </c>
      <c r="I4812" s="7" t="str">
        <f t="shared" ca="1" si="1115"/>
        <v>Wall Street Journal: Pictet Wealth Management-Fed Funds Rate-09-2019</v>
      </c>
      <c r="J4812" s="4" t="str">
        <f t="shared" ca="1" si="1116"/>
        <v>Fed Funds Rate-Pictet Wealth Management:09-2019</v>
      </c>
      <c r="K4812" t="s">
        <v>814</v>
      </c>
    </row>
    <row r="4813" spans="1:103" x14ac:dyDescent="0.55000000000000004">
      <c r="A4813" s="4" t="str">
        <f t="shared" ca="1" si="1111"/>
        <v>Wrightson ICAP</v>
      </c>
      <c r="B4813" s="4" t="str">
        <f t="shared" si="1112"/>
        <v>Lou Crandall</v>
      </c>
      <c r="C4813" s="4" t="s">
        <v>246</v>
      </c>
      <c r="D4813" s="4" t="s">
        <v>87</v>
      </c>
      <c r="E4813" s="4" t="str">
        <f>IF(COUNTIF($E$2:E4812,"Begin: " &amp; C4813 &amp; "-" &amp; D4813 &amp; "-" &amp; H4813)=0,"Begin: " &amp; C4813 &amp; "-" &amp; D4813 &amp; "-" &amp; H4813,IF((C4813 &amp; "-" &amp; D4813 &amp; "-" &amp; H4813)&lt;&gt;(C4814 &amp; "-" &amp; D4814 &amp; "-" &amp; H4814),"End: " &amp; C4813 &amp; "-" &amp; D4813 &amp; "-" &amp; H4813,""))</f>
        <v/>
      </c>
      <c r="F4813" s="4" t="str">
        <f t="shared" si="1113"/>
        <v>Wall Street Journal-Fed Funds Rate-09-2019</v>
      </c>
      <c r="G4813" s="7">
        <v>43718</v>
      </c>
      <c r="H4813" s="7" t="str">
        <f t="shared" si="1114"/>
        <v>09-2019</v>
      </c>
      <c r="I4813" s="7" t="str">
        <f t="shared" ca="1" si="1115"/>
        <v>Wall Street Journal: Wrightson ICAP-Fed Funds Rate-09-2019</v>
      </c>
      <c r="J4813" s="4" t="str">
        <f t="shared" ca="1" si="1116"/>
        <v>Fed Funds Rate-Wrightson ICAP:09-2019</v>
      </c>
      <c r="K4813" t="s">
        <v>204</v>
      </c>
      <c r="CM4813">
        <v>1.375</v>
      </c>
      <c r="CO4813">
        <v>1.125</v>
      </c>
      <c r="CQ4813">
        <v>1.125</v>
      </c>
      <c r="CS4813">
        <v>1.375</v>
      </c>
      <c r="CU4813">
        <v>1.625</v>
      </c>
      <c r="CW4813">
        <v>1.875</v>
      </c>
      <c r="CY4813">
        <v>2.125</v>
      </c>
    </row>
    <row r="4814" spans="1:103" x14ac:dyDescent="0.55000000000000004">
      <c r="A4814" s="4" t="str">
        <f t="shared" ca="1" si="1111"/>
        <v>Independent Consultant</v>
      </c>
      <c r="B4814" s="4" t="str">
        <f t="shared" si="1112"/>
        <v>Amy Crews Cutts</v>
      </c>
      <c r="C4814" s="4" t="s">
        <v>246</v>
      </c>
      <c r="D4814" s="4" t="s">
        <v>87</v>
      </c>
      <c r="E4814" s="4" t="str">
        <f>IF(COUNTIF($E$2:E4813,"Begin: " &amp; C4814 &amp; "-" &amp; D4814 &amp; "-" &amp; H4814)=0,"Begin: " &amp; C4814 &amp; "-" &amp; D4814 &amp; "-" &amp; H4814,IF((C4814 &amp; "-" &amp; D4814 &amp; "-" &amp; H4814)&lt;&gt;(C4815 &amp; "-" &amp; D4815 &amp; "-" &amp; H4815),"End: " &amp; C4814 &amp; "-" &amp; D4814 &amp; "-" &amp; H4814,""))</f>
        <v/>
      </c>
      <c r="F4814" s="4" t="str">
        <f t="shared" si="1113"/>
        <v>Wall Street Journal-Fed Funds Rate-09-2019</v>
      </c>
      <c r="G4814" s="7">
        <v>43718</v>
      </c>
      <c r="H4814" s="7" t="str">
        <f t="shared" si="1114"/>
        <v>09-2019</v>
      </c>
      <c r="I4814" s="7" t="str">
        <f t="shared" ca="1" si="1115"/>
        <v>Wall Street Journal: Independent Consultant-Fed Funds Rate-09-2019</v>
      </c>
      <c r="J4814" s="4" t="str">
        <f t="shared" ca="1" si="1116"/>
        <v>Fed Funds Rate-Independent Consultant:09-2019</v>
      </c>
      <c r="K4814" t="s">
        <v>805</v>
      </c>
      <c r="CM4814">
        <v>1.625</v>
      </c>
      <c r="CO4814">
        <v>1.125</v>
      </c>
      <c r="CQ4814">
        <v>0.32500000000000001</v>
      </c>
      <c r="CS4814">
        <v>0.125</v>
      </c>
      <c r="CU4814">
        <v>0.125</v>
      </c>
      <c r="CW4814">
        <v>0.125</v>
      </c>
      <c r="CY4814">
        <v>0.375</v>
      </c>
    </row>
    <row r="4815" spans="1:103" x14ac:dyDescent="0.55000000000000004">
      <c r="A4815" s="4" t="str">
        <f t="shared" ca="1" si="1111"/>
        <v>Oxford Economics</v>
      </c>
      <c r="B4815" s="4" t="str">
        <f t="shared" si="1112"/>
        <v>Greg Daco</v>
      </c>
      <c r="C4815" s="4" t="s">
        <v>246</v>
      </c>
      <c r="D4815" s="4" t="s">
        <v>87</v>
      </c>
      <c r="E4815" s="4" t="str">
        <f>IF(COUNTIF($E$2:E4814,"Begin: " &amp; C4815 &amp; "-" &amp; D4815 &amp; "-" &amp; H4815)=0,"Begin: " &amp; C4815 &amp; "-" &amp; D4815 &amp; "-" &amp; H4815,IF((C4815 &amp; "-" &amp; D4815 &amp; "-" &amp; H4815)&lt;&gt;(C4816 &amp; "-" &amp; D4816 &amp; "-" &amp; H4816),"End: " &amp; C4815 &amp; "-" &amp; D4815 &amp; "-" &amp; H4815,""))</f>
        <v/>
      </c>
      <c r="F4815" s="4" t="str">
        <f t="shared" si="1113"/>
        <v>Wall Street Journal-Fed Funds Rate-09-2019</v>
      </c>
      <c r="G4815" s="7">
        <v>43718</v>
      </c>
      <c r="H4815" s="7" t="str">
        <f t="shared" si="1114"/>
        <v>09-2019</v>
      </c>
      <c r="I4815" s="7" t="str">
        <f t="shared" ca="1" si="1115"/>
        <v>Wall Street Journal: Oxford Economics-Fed Funds Rate-09-2019</v>
      </c>
      <c r="J4815" s="4" t="str">
        <f t="shared" ca="1" si="1116"/>
        <v>Fed Funds Rate-Oxford Economics:09-2019</v>
      </c>
      <c r="K4815" t="s">
        <v>429</v>
      </c>
      <c r="CM4815">
        <v>1.38</v>
      </c>
      <c r="CO4815">
        <v>1.38</v>
      </c>
      <c r="CQ4815">
        <v>1.38</v>
      </c>
      <c r="CS4815">
        <v>1.38</v>
      </c>
      <c r="CU4815">
        <v>1.38</v>
      </c>
      <c r="CW4815">
        <v>1.63</v>
      </c>
      <c r="CY4815">
        <v>1.63</v>
      </c>
    </row>
    <row r="4816" spans="1:103" x14ac:dyDescent="0.55000000000000004">
      <c r="A4816" s="4" t="str">
        <f t="shared" ca="1" si="1111"/>
        <v>Georgia State University</v>
      </c>
      <c r="B4816" s="4" t="str">
        <f t="shared" si="1112"/>
        <v>Rajeev Dhawan</v>
      </c>
      <c r="C4816" s="4" t="s">
        <v>246</v>
      </c>
      <c r="D4816" s="4" t="s">
        <v>87</v>
      </c>
      <c r="E4816" s="4" t="str">
        <f>IF(COUNTIF($E$2:E4815,"Begin: " &amp; C4816 &amp; "-" &amp; D4816 &amp; "-" &amp; H4816)=0,"Begin: " &amp; C4816 &amp; "-" &amp; D4816 &amp; "-" &amp; H4816,IF((C4816 &amp; "-" &amp; D4816 &amp; "-" &amp; H4816)&lt;&gt;(C4817 &amp; "-" &amp; D4817 &amp; "-" &amp; H4817),"End: " &amp; C4816 &amp; "-" &amp; D4816 &amp; "-" &amp; H4816,""))</f>
        <v/>
      </c>
      <c r="F4816" s="4" t="str">
        <f t="shared" si="1113"/>
        <v>Wall Street Journal-Fed Funds Rate-09-2019</v>
      </c>
      <c r="G4816" s="7">
        <v>43718</v>
      </c>
      <c r="H4816" s="7" t="str">
        <f t="shared" si="1114"/>
        <v>09-2019</v>
      </c>
      <c r="I4816" s="7" t="str">
        <f t="shared" ca="1" si="1115"/>
        <v>Wall Street Journal: Georgia State University-Fed Funds Rate-09-2019</v>
      </c>
      <c r="J4816" s="4" t="str">
        <f t="shared" ca="1" si="1116"/>
        <v>Fed Funds Rate-Georgia State University:09-2019</v>
      </c>
      <c r="K4816" t="s">
        <v>430</v>
      </c>
      <c r="CM4816">
        <v>1.625</v>
      </c>
      <c r="CO4816">
        <v>1.625</v>
      </c>
      <c r="CQ4816">
        <v>1.375</v>
      </c>
      <c r="CS4816">
        <v>1.375</v>
      </c>
      <c r="CU4816">
        <v>1.375</v>
      </c>
      <c r="CW4816">
        <v>1.125</v>
      </c>
      <c r="CY4816">
        <v>0.875</v>
      </c>
    </row>
    <row r="4817" spans="1:103" x14ac:dyDescent="0.55000000000000004">
      <c r="A4817" s="4" t="str">
        <f t="shared" ca="1" si="1111"/>
        <v>National Association of Home Builders</v>
      </c>
      <c r="B4817" s="4" t="str">
        <f t="shared" si="1112"/>
        <v>Robert Dietz</v>
      </c>
      <c r="C4817" s="4" t="s">
        <v>246</v>
      </c>
      <c r="D4817" s="4" t="s">
        <v>87</v>
      </c>
      <c r="E4817" s="4" t="str">
        <f>IF(COUNTIF($E$2:E4816,"Begin: " &amp; C4817 &amp; "-" &amp; D4817 &amp; "-" &amp; H4817)=0,"Begin: " &amp; C4817 &amp; "-" &amp; D4817 &amp; "-" &amp; H4817,IF((C4817 &amp; "-" &amp; D4817 &amp; "-" &amp; H4817)&lt;&gt;(C4818 &amp; "-" &amp; D4818 &amp; "-" &amp; H4818),"End: " &amp; C4817 &amp; "-" &amp; D4817 &amp; "-" &amp; H4817,""))</f>
        <v/>
      </c>
      <c r="F4817" s="4" t="str">
        <f t="shared" si="1113"/>
        <v>Wall Street Journal-Fed Funds Rate-09-2019</v>
      </c>
      <c r="G4817" s="7">
        <v>43718</v>
      </c>
      <c r="H4817" s="7" t="str">
        <f t="shared" si="1114"/>
        <v>09-2019</v>
      </c>
      <c r="I4817" s="7" t="str">
        <f t="shared" ca="1" si="1115"/>
        <v>Wall Street Journal: National Association of Home Builders-Fed Funds Rate-09-2019</v>
      </c>
      <c r="J4817" s="4" t="str">
        <f t="shared" ca="1" si="1116"/>
        <v>Fed Funds Rate-National Association of Home Builders:09-2019</v>
      </c>
      <c r="K4817" t="s">
        <v>754</v>
      </c>
      <c r="CM4817">
        <v>1.625</v>
      </c>
      <c r="CO4817">
        <v>1.375</v>
      </c>
      <c r="CQ4817">
        <v>1.375</v>
      </c>
    </row>
    <row r="4818" spans="1:103" x14ac:dyDescent="0.55000000000000004">
      <c r="A4818" s="4" t="str">
        <f t="shared" ca="1" si="1111"/>
        <v>Fannie Mae</v>
      </c>
      <c r="B4818" s="4" t="str">
        <f t="shared" si="1112"/>
        <v>Douglas Duncan</v>
      </c>
      <c r="C4818" s="4" t="s">
        <v>246</v>
      </c>
      <c r="D4818" s="4" t="s">
        <v>87</v>
      </c>
      <c r="E4818" s="4" t="str">
        <f>IF(COUNTIF($E$2:E4817,"Begin: " &amp; C4818 &amp; "-" &amp; D4818 &amp; "-" &amp; H4818)=0,"Begin: " &amp; C4818 &amp; "-" &amp; D4818 &amp; "-" &amp; H4818,IF((C4818 &amp; "-" &amp; D4818 &amp; "-" &amp; H4818)&lt;&gt;(C4819 &amp; "-" &amp; D4819 &amp; "-" &amp; H4819),"End: " &amp; C4818 &amp; "-" &amp; D4818 &amp; "-" &amp; H4818,""))</f>
        <v/>
      </c>
      <c r="F4818" s="4" t="str">
        <f t="shared" si="1113"/>
        <v>Wall Street Journal-Fed Funds Rate-09-2019</v>
      </c>
      <c r="G4818" s="7">
        <v>43718</v>
      </c>
      <c r="H4818" s="7" t="str">
        <f t="shared" si="1114"/>
        <v>09-2019</v>
      </c>
      <c r="I4818" s="7" t="str">
        <f t="shared" ca="1" si="1115"/>
        <v>Wall Street Journal: Fannie Mae-Fed Funds Rate-09-2019</v>
      </c>
      <c r="J4818" s="4" t="str">
        <f t="shared" ca="1" si="1116"/>
        <v>Fed Funds Rate-Fannie Mae:09-2019</v>
      </c>
      <c r="K4818" t="s">
        <v>206</v>
      </c>
      <c r="CM4818">
        <v>1.625</v>
      </c>
      <c r="CO4818">
        <v>1.625</v>
      </c>
      <c r="CQ4818">
        <v>1.625</v>
      </c>
      <c r="CS4818">
        <v>1.625</v>
      </c>
      <c r="CU4818">
        <v>1.625</v>
      </c>
      <c r="CW4818">
        <v>1.625</v>
      </c>
      <c r="CY4818">
        <v>1.625</v>
      </c>
    </row>
    <row r="4819" spans="1:103" x14ac:dyDescent="0.55000000000000004">
      <c r="A4819" s="4" t="str">
        <f t="shared" ca="1" si="1111"/>
        <v>Comerica Bank</v>
      </c>
      <c r="B4819" s="4" t="str">
        <f t="shared" si="1112"/>
        <v>Robert Dye</v>
      </c>
      <c r="C4819" s="4" t="s">
        <v>246</v>
      </c>
      <c r="D4819" s="4" t="s">
        <v>87</v>
      </c>
      <c r="E4819" s="4" t="str">
        <f>IF(COUNTIF($E$2:E4818,"Begin: " &amp; C4819 &amp; "-" &amp; D4819 &amp; "-" &amp; H4819)=0,"Begin: " &amp; C4819 &amp; "-" &amp; D4819 &amp; "-" &amp; H4819,IF((C4819 &amp; "-" &amp; D4819 &amp; "-" &amp; H4819)&lt;&gt;(C4820 &amp; "-" &amp; D4820 &amp; "-" &amp; H4820),"End: " &amp; C4819 &amp; "-" &amp; D4819 &amp; "-" &amp; H4819,""))</f>
        <v/>
      </c>
      <c r="F4819" s="4" t="str">
        <f t="shared" si="1113"/>
        <v>Wall Street Journal-Fed Funds Rate-09-2019</v>
      </c>
      <c r="G4819" s="7">
        <v>43718</v>
      </c>
      <c r="H4819" s="7" t="str">
        <f t="shared" si="1114"/>
        <v>09-2019</v>
      </c>
      <c r="I4819" s="7" t="str">
        <f t="shared" ca="1" si="1115"/>
        <v>Wall Street Journal: Comerica Bank-Fed Funds Rate-09-2019</v>
      </c>
      <c r="J4819" s="4" t="str">
        <f t="shared" ca="1" si="1116"/>
        <v>Fed Funds Rate-Comerica Bank:09-2019</v>
      </c>
      <c r="K4819" t="s">
        <v>207</v>
      </c>
      <c r="CM4819">
        <v>1.625</v>
      </c>
      <c r="CO4819">
        <v>1.375</v>
      </c>
      <c r="CQ4819">
        <v>1.375</v>
      </c>
      <c r="CS4819">
        <v>1.375</v>
      </c>
      <c r="CU4819">
        <v>1.375</v>
      </c>
      <c r="CW4819">
        <v>1.375</v>
      </c>
      <c r="CY4819">
        <v>1.375</v>
      </c>
    </row>
    <row r="4820" spans="1:103" x14ac:dyDescent="0.55000000000000004">
      <c r="A4820" s="4" t="str">
        <f t="shared" ca="1" si="1111"/>
        <v>PNC Financial Services Group</v>
      </c>
      <c r="B4820" s="4" t="str">
        <f t="shared" si="1112"/>
        <v>Augustine Faucher</v>
      </c>
      <c r="C4820" s="4" t="s">
        <v>246</v>
      </c>
      <c r="D4820" s="4" t="s">
        <v>87</v>
      </c>
      <c r="E4820" s="4" t="str">
        <f>IF(COUNTIF($E$2:E4819,"Begin: " &amp; C4820 &amp; "-" &amp; D4820 &amp; "-" &amp; H4820)=0,"Begin: " &amp; C4820 &amp; "-" &amp; D4820 &amp; "-" &amp; H4820,IF((C4820 &amp; "-" &amp; D4820 &amp; "-" &amp; H4820)&lt;&gt;(C4821 &amp; "-" &amp; D4821 &amp; "-" &amp; H4821),"End: " &amp; C4820 &amp; "-" &amp; D4820 &amp; "-" &amp; H4820,""))</f>
        <v/>
      </c>
      <c r="F4820" s="4" t="str">
        <f t="shared" si="1113"/>
        <v>Wall Street Journal-Fed Funds Rate-09-2019</v>
      </c>
      <c r="G4820" s="7">
        <v>43718</v>
      </c>
      <c r="H4820" s="7" t="str">
        <f t="shared" si="1114"/>
        <v>09-2019</v>
      </c>
      <c r="I4820" s="7" t="str">
        <f t="shared" ca="1" si="1115"/>
        <v>Wall Street Journal: PNC Financial Services Group-Fed Funds Rate-09-2019</v>
      </c>
      <c r="J4820" s="4" t="str">
        <f t="shared" ca="1" si="1116"/>
        <v>Fed Funds Rate-PNC Financial Services Group:09-2019</v>
      </c>
      <c r="K4820" t="s">
        <v>769</v>
      </c>
      <c r="CM4820">
        <v>1.63</v>
      </c>
      <c r="CO4820">
        <v>1.63</v>
      </c>
      <c r="CQ4820">
        <v>1.63</v>
      </c>
      <c r="CS4820">
        <v>1.63</v>
      </c>
      <c r="CU4820">
        <v>1.63</v>
      </c>
      <c r="CW4820">
        <v>1.63</v>
      </c>
      <c r="CY4820">
        <v>1.63</v>
      </c>
    </row>
    <row r="4821" spans="1:103" x14ac:dyDescent="0.55000000000000004">
      <c r="A4821" s="4" t="str">
        <f t="shared" ca="1" si="1111"/>
        <v>California Lutheran University</v>
      </c>
      <c r="B4821" s="4" t="str">
        <f t="shared" si="1112"/>
        <v>Matthew Fienup/Dan Hamilton</v>
      </c>
      <c r="C4821" s="4" t="s">
        <v>246</v>
      </c>
      <c r="D4821" s="4" t="s">
        <v>87</v>
      </c>
      <c r="E4821" s="4" t="str">
        <f>IF(COUNTIF($E$2:E4820,"Begin: " &amp; C4821 &amp; "-" &amp; D4821 &amp; "-" &amp; H4821)=0,"Begin: " &amp; C4821 &amp; "-" &amp; D4821 &amp; "-" &amp; H4821,IF((C4821 &amp; "-" &amp; D4821 &amp; "-" &amp; H4821)&lt;&gt;(C4822 &amp; "-" &amp; D4822 &amp; "-" &amp; H4822),"End: " &amp; C4821 &amp; "-" &amp; D4821 &amp; "-" &amp; H4821,""))</f>
        <v/>
      </c>
      <c r="F4821" s="4" t="str">
        <f t="shared" si="1113"/>
        <v>Wall Street Journal-Fed Funds Rate-09-2019</v>
      </c>
      <c r="G4821" s="7">
        <v>43718</v>
      </c>
      <c r="H4821" s="7" t="str">
        <f t="shared" si="1114"/>
        <v>09-2019</v>
      </c>
      <c r="I4821" s="7" t="str">
        <f t="shared" ca="1" si="1115"/>
        <v>Wall Street Journal: California Lutheran University-Fed Funds Rate-09-2019</v>
      </c>
      <c r="J4821" s="4" t="str">
        <f t="shared" ca="1" si="1116"/>
        <v>Fed Funds Rate-California Lutheran University:09-2019</v>
      </c>
      <c r="K4821" t="s">
        <v>796</v>
      </c>
      <c r="CM4821">
        <v>1.875</v>
      </c>
      <c r="CO4821">
        <v>1.625</v>
      </c>
      <c r="CQ4821">
        <v>1.625</v>
      </c>
      <c r="CS4821">
        <v>1.375</v>
      </c>
      <c r="CU4821">
        <v>1.375</v>
      </c>
      <c r="CW4821">
        <v>1.375</v>
      </c>
      <c r="CY4821">
        <v>1.375</v>
      </c>
    </row>
    <row r="4822" spans="1:103" x14ac:dyDescent="0.55000000000000004">
      <c r="A4822" s="4" t="str">
        <f t="shared" ca="1" si="1111"/>
        <v>MFR</v>
      </c>
      <c r="B4822" s="4" t="str">
        <f t="shared" si="1112"/>
        <v>Maria Fiorini Ramirez/Joshua Shapiro</v>
      </c>
      <c r="C4822" s="4" t="s">
        <v>246</v>
      </c>
      <c r="D4822" s="4" t="s">
        <v>87</v>
      </c>
      <c r="E4822" s="4" t="str">
        <f>IF(COUNTIF($E$2:E4821,"Begin: " &amp; C4822 &amp; "-" &amp; D4822 &amp; "-" &amp; H4822)=0,"Begin: " &amp; C4822 &amp; "-" &amp; D4822 &amp; "-" &amp; H4822,IF((C4822 &amp; "-" &amp; D4822 &amp; "-" &amp; H4822)&lt;&gt;(C4823 &amp; "-" &amp; D4823 &amp; "-" &amp; H4823),"End: " &amp; C4822 &amp; "-" &amp; D4822 &amp; "-" &amp; H4822,""))</f>
        <v/>
      </c>
      <c r="F4822" s="4" t="str">
        <f t="shared" si="1113"/>
        <v>Wall Street Journal-Fed Funds Rate-09-2019</v>
      </c>
      <c r="G4822" s="7">
        <v>43718</v>
      </c>
      <c r="H4822" s="7" t="str">
        <f t="shared" si="1114"/>
        <v>09-2019</v>
      </c>
      <c r="I4822" s="7" t="str">
        <f t="shared" ca="1" si="1115"/>
        <v>Wall Street Journal: MFR-Fed Funds Rate-09-2019</v>
      </c>
      <c r="J4822" s="4" t="str">
        <f t="shared" ca="1" si="1116"/>
        <v>Fed Funds Rate-MFR:09-2019</v>
      </c>
      <c r="K4822" t="s">
        <v>208</v>
      </c>
      <c r="CM4822">
        <v>1.625</v>
      </c>
      <c r="CO4822">
        <v>0.875</v>
      </c>
      <c r="CQ4822">
        <v>0.125</v>
      </c>
    </row>
    <row r="4823" spans="1:103" x14ac:dyDescent="0.55000000000000004">
      <c r="A4823" s="4" t="str">
        <f t="shared" ca="1" si="1111"/>
        <v>Chamber of Commerce</v>
      </c>
      <c r="B4823" s="4" t="str">
        <f t="shared" si="1112"/>
        <v>J.D. Foster</v>
      </c>
      <c r="C4823" s="4" t="s">
        <v>246</v>
      </c>
      <c r="D4823" s="4" t="s">
        <v>87</v>
      </c>
      <c r="E4823" s="4" t="str">
        <f>IF(COUNTIF($E$2:E4822,"Begin: " &amp; C4823 &amp; "-" &amp; D4823 &amp; "-" &amp; H4823)=0,"Begin: " &amp; C4823 &amp; "-" &amp; D4823 &amp; "-" &amp; H4823,IF((C4823 &amp; "-" &amp; D4823 &amp; "-" &amp; H4823)&lt;&gt;(C4824 &amp; "-" &amp; D4824 &amp; "-" &amp; H4824),"End: " &amp; C4823 &amp; "-" &amp; D4823 &amp; "-" &amp; H4823,""))</f>
        <v/>
      </c>
      <c r="F4823" s="4" t="str">
        <f t="shared" si="1113"/>
        <v>Wall Street Journal-Fed Funds Rate-09-2019</v>
      </c>
      <c r="G4823" s="7">
        <v>43718</v>
      </c>
      <c r="H4823" s="7" t="str">
        <f t="shared" si="1114"/>
        <v>09-2019</v>
      </c>
      <c r="I4823" s="7" t="str">
        <f t="shared" ca="1" si="1115"/>
        <v>Wall Street Journal: Chamber of Commerce-Fed Funds Rate-09-2019</v>
      </c>
      <c r="J4823" s="4" t="str">
        <f t="shared" ca="1" si="1116"/>
        <v>Fed Funds Rate-Chamber of Commerce:09-2019</v>
      </c>
      <c r="K4823" t="s">
        <v>766</v>
      </c>
      <c r="CM4823">
        <v>1.875</v>
      </c>
      <c r="CO4823">
        <v>1.875</v>
      </c>
      <c r="CQ4823">
        <v>1.625</v>
      </c>
    </row>
    <row r="4824" spans="1:103" x14ac:dyDescent="0.55000000000000004">
      <c r="A4824" s="4" t="str">
        <f t="shared" ca="1" si="1111"/>
        <v>Mortgage Bankers Association</v>
      </c>
      <c r="B4824" s="4" t="str">
        <f t="shared" si="1112"/>
        <v>Mike Fratantoni</v>
      </c>
      <c r="C4824" s="4" t="s">
        <v>246</v>
      </c>
      <c r="D4824" s="4" t="s">
        <v>87</v>
      </c>
      <c r="E4824" s="4" t="str">
        <f>IF(COUNTIF($E$2:E4823,"Begin: " &amp; C4824 &amp; "-" &amp; D4824 &amp; "-" &amp; H4824)=0,"Begin: " &amp; C4824 &amp; "-" &amp; D4824 &amp; "-" &amp; H4824,IF((C4824 &amp; "-" &amp; D4824 &amp; "-" &amp; H4824)&lt;&gt;(C4825 &amp; "-" &amp; D4825 &amp; "-" &amp; H4825),"End: " &amp; C4824 &amp; "-" &amp; D4824 &amp; "-" &amp; H4824,""))</f>
        <v/>
      </c>
      <c r="F4824" s="4" t="str">
        <f t="shared" si="1113"/>
        <v>Wall Street Journal-Fed Funds Rate-09-2019</v>
      </c>
      <c r="G4824" s="7">
        <v>43718</v>
      </c>
      <c r="H4824" s="7" t="str">
        <f t="shared" si="1114"/>
        <v>09-2019</v>
      </c>
      <c r="I4824" s="7" t="str">
        <f t="shared" ca="1" si="1115"/>
        <v>Wall Street Journal: Mortgage Bankers Association-Fed Funds Rate-09-2019</v>
      </c>
      <c r="J4824" s="4" t="str">
        <f t="shared" ca="1" si="1116"/>
        <v>Fed Funds Rate-Mortgage Bankers Association:09-2019</v>
      </c>
      <c r="K4824" t="s">
        <v>209</v>
      </c>
      <c r="CM4824">
        <v>1.625</v>
      </c>
      <c r="CO4824">
        <v>1.375</v>
      </c>
      <c r="CQ4824">
        <v>1.375</v>
      </c>
      <c r="CS4824">
        <v>1.375</v>
      </c>
      <c r="CU4824">
        <v>1.625</v>
      </c>
      <c r="CW4824">
        <v>1.875</v>
      </c>
      <c r="CY4824">
        <v>1.875</v>
      </c>
    </row>
    <row r="4825" spans="1:103" x14ac:dyDescent="0.55000000000000004">
      <c r="A4825" s="4" t="str">
        <f t="shared" ca="1" si="1111"/>
        <v>Robert Fry Economics LLC</v>
      </c>
      <c r="B4825" s="4" t="str">
        <f t="shared" si="1112"/>
        <v>Robert Fry</v>
      </c>
      <c r="C4825" s="4" t="s">
        <v>246</v>
      </c>
      <c r="D4825" s="4" t="s">
        <v>87</v>
      </c>
      <c r="E4825" s="4" t="str">
        <f>IF(COUNTIF($E$2:E4824,"Begin: " &amp; C4825 &amp; "-" &amp; D4825 &amp; "-" &amp; H4825)=0,"Begin: " &amp; C4825 &amp; "-" &amp; D4825 &amp; "-" &amp; H4825,IF((C4825 &amp; "-" &amp; D4825 &amp; "-" &amp; H4825)&lt;&gt;(C4826 &amp; "-" &amp; D4826 &amp; "-" &amp; H4826),"End: " &amp; C4825 &amp; "-" &amp; D4825 &amp; "-" &amp; H4825,""))</f>
        <v/>
      </c>
      <c r="F4825" s="4" t="str">
        <f t="shared" si="1113"/>
        <v>Wall Street Journal-Fed Funds Rate-09-2019</v>
      </c>
      <c r="G4825" s="7">
        <v>43718</v>
      </c>
      <c r="H4825" s="7" t="str">
        <f t="shared" si="1114"/>
        <v>09-2019</v>
      </c>
      <c r="I4825" s="7" t="str">
        <f t="shared" ca="1" si="1115"/>
        <v>Wall Street Journal: Robert Fry Economics LLC-Fed Funds Rate-09-2019</v>
      </c>
      <c r="J4825" s="4" t="str">
        <f t="shared" ca="1" si="1116"/>
        <v>Fed Funds Rate-Robert Fry Economics LLC:09-2019</v>
      </c>
      <c r="K4825" t="s">
        <v>764</v>
      </c>
      <c r="CM4825">
        <v>1.625</v>
      </c>
      <c r="CO4825">
        <v>1.625</v>
      </c>
      <c r="CQ4825">
        <v>1.625</v>
      </c>
      <c r="CS4825">
        <v>1.875</v>
      </c>
      <c r="CU4825">
        <v>2.125</v>
      </c>
      <c r="CW4825">
        <v>2.375</v>
      </c>
      <c r="CY4825">
        <v>2.625</v>
      </c>
    </row>
    <row r="4826" spans="1:103" x14ac:dyDescent="0.55000000000000004">
      <c r="A4826" s="4" t="str">
        <f t="shared" ca="1" si="1111"/>
        <v>Societe Generale</v>
      </c>
      <c r="B4826" s="4" t="str">
        <f t="shared" si="1112"/>
        <v>Stephen Gallagher</v>
      </c>
      <c r="C4826" s="4" t="s">
        <v>246</v>
      </c>
      <c r="D4826" s="4" t="s">
        <v>87</v>
      </c>
      <c r="E4826" s="4" t="str">
        <f>IF(COUNTIF($E$2:E4825,"Begin: " &amp; C4826 &amp; "-" &amp; D4826 &amp; "-" &amp; H4826)=0,"Begin: " &amp; C4826 &amp; "-" &amp; D4826 &amp; "-" &amp; H4826,IF((C4826 &amp; "-" &amp; D4826 &amp; "-" &amp; H4826)&lt;&gt;(C4827 &amp; "-" &amp; D4827 &amp; "-" &amp; H4827),"End: " &amp; C4826 &amp; "-" &amp; D4826 &amp; "-" &amp; H4826,""))</f>
        <v/>
      </c>
      <c r="F4826" s="4" t="str">
        <f t="shared" si="1113"/>
        <v>Wall Street Journal-Fed Funds Rate-09-2019</v>
      </c>
      <c r="G4826" s="7">
        <v>43718</v>
      </c>
      <c r="H4826" s="7" t="str">
        <f t="shared" si="1114"/>
        <v>09-2019</v>
      </c>
      <c r="I4826" s="7" t="str">
        <f t="shared" ca="1" si="1115"/>
        <v>Wall Street Journal: Societe Generale-Fed Funds Rate-09-2019</v>
      </c>
      <c r="J4826" s="4" t="str">
        <f t="shared" ca="1" si="1116"/>
        <v>Fed Funds Rate-Societe Generale:09-2019</v>
      </c>
      <c r="K4826" t="s">
        <v>657</v>
      </c>
      <c r="CM4826">
        <v>1.625</v>
      </c>
      <c r="CO4826">
        <v>0.625</v>
      </c>
      <c r="CQ4826">
        <v>0.625</v>
      </c>
      <c r="CS4826">
        <v>0.625</v>
      </c>
      <c r="CU4826">
        <v>0.875</v>
      </c>
      <c r="CW4826">
        <v>1.875</v>
      </c>
      <c r="CY4826">
        <v>2.125</v>
      </c>
    </row>
    <row r="4827" spans="1:103" x14ac:dyDescent="0.55000000000000004">
      <c r="A4827" s="4" t="str">
        <f t="shared" ca="1" si="1111"/>
        <v>Barclays</v>
      </c>
      <c r="B4827" s="4" t="str">
        <f t="shared" si="1112"/>
        <v>Michael Gapen*</v>
      </c>
      <c r="C4827" s="4" t="s">
        <v>246</v>
      </c>
      <c r="D4827" s="4" t="s">
        <v>87</v>
      </c>
      <c r="E4827" s="4" t="str">
        <f>IF(COUNTIF($E$2:E4826,"Begin: " &amp; C4827 &amp; "-" &amp; D4827 &amp; "-" &amp; H4827)=0,"Begin: " &amp; C4827 &amp; "-" &amp; D4827 &amp; "-" &amp; H4827,IF((C4827 &amp; "-" &amp; D4827 &amp; "-" &amp; H4827)&lt;&gt;(C4828 &amp; "-" &amp; D4828 &amp; "-" &amp; H4828),"End: " &amp; C4827 &amp; "-" &amp; D4827 &amp; "-" &amp; H4827,""))</f>
        <v/>
      </c>
      <c r="F4827" s="4" t="str">
        <f t="shared" si="1113"/>
        <v>Wall Street Journal-Fed Funds Rate-09-2019</v>
      </c>
      <c r="G4827" s="7">
        <v>43718</v>
      </c>
      <c r="H4827" s="7" t="str">
        <f t="shared" si="1114"/>
        <v>09-2019</v>
      </c>
      <c r="I4827" s="7" t="str">
        <f t="shared" ca="1" si="1115"/>
        <v>Wall Street Journal: Barclays-Fed Funds Rate-09-2019</v>
      </c>
      <c r="J4827" s="4" t="str">
        <f t="shared" ca="1" si="1116"/>
        <v>Fed Funds Rate-Barclays:09-2019</v>
      </c>
      <c r="K4827" t="s">
        <v>815</v>
      </c>
    </row>
    <row r="4828" spans="1:103" x14ac:dyDescent="0.55000000000000004">
      <c r="A4828" s="4" t="str">
        <f t="shared" ca="1" si="1111"/>
        <v>NatWest Markets</v>
      </c>
      <c r="B4828" s="4" t="str">
        <f t="shared" si="1112"/>
        <v>Michelle Girard*</v>
      </c>
      <c r="C4828" s="4" t="s">
        <v>246</v>
      </c>
      <c r="D4828" s="4" t="s">
        <v>87</v>
      </c>
      <c r="E4828" s="4" t="str">
        <f>IF(COUNTIF($E$2:E4827,"Begin: " &amp; C4828 &amp; "-" &amp; D4828 &amp; "-" &amp; H4828)=0,"Begin: " &amp; C4828 &amp; "-" &amp; D4828 &amp; "-" &amp; H4828,IF((C4828 &amp; "-" &amp; D4828 &amp; "-" &amp; H4828)&lt;&gt;(C4829 &amp; "-" &amp; D4829 &amp; "-" &amp; H4829),"End: " &amp; C4828 &amp; "-" &amp; D4828 &amp; "-" &amp; H4828,""))</f>
        <v/>
      </c>
      <c r="F4828" s="4" t="str">
        <f t="shared" si="1113"/>
        <v>Wall Street Journal-Fed Funds Rate-09-2019</v>
      </c>
      <c r="G4828" s="7">
        <v>43718</v>
      </c>
      <c r="H4828" s="7" t="str">
        <f t="shared" si="1114"/>
        <v>09-2019</v>
      </c>
      <c r="I4828" s="7" t="str">
        <f t="shared" ca="1" si="1115"/>
        <v>Wall Street Journal: NatWest Markets-Fed Funds Rate-09-2019</v>
      </c>
      <c r="J4828" s="4" t="str">
        <f t="shared" ca="1" si="1116"/>
        <v>Fed Funds Rate-NatWest Markets:09-2019</v>
      </c>
      <c r="K4828" t="s">
        <v>816</v>
      </c>
    </row>
    <row r="4829" spans="1:103" x14ac:dyDescent="0.55000000000000004">
      <c r="A4829" s="4" t="str">
        <f t="shared" ca="1" si="1111"/>
        <v>BMO Capital</v>
      </c>
      <c r="B4829" s="4" t="str">
        <f t="shared" si="1112"/>
        <v>Michael Gregory</v>
      </c>
      <c r="C4829" s="4" t="s">
        <v>246</v>
      </c>
      <c r="D4829" s="4" t="s">
        <v>87</v>
      </c>
      <c r="E4829" s="4" t="str">
        <f>IF(COUNTIF($E$2:E4828,"Begin: " &amp; C4829 &amp; "-" &amp; D4829 &amp; "-" &amp; H4829)=0,"Begin: " &amp; C4829 &amp; "-" &amp; D4829 &amp; "-" &amp; H4829,IF((C4829 &amp; "-" &amp; D4829 &amp; "-" &amp; H4829)&lt;&gt;(C4830 &amp; "-" &amp; D4830 &amp; "-" &amp; H4830),"End: " &amp; C4829 &amp; "-" &amp; D4829 &amp; "-" &amp; H4829,""))</f>
        <v/>
      </c>
      <c r="F4829" s="4" t="str">
        <f t="shared" si="1113"/>
        <v>Wall Street Journal-Fed Funds Rate-09-2019</v>
      </c>
      <c r="G4829" s="7">
        <v>43718</v>
      </c>
      <c r="H4829" s="7" t="str">
        <f t="shared" si="1114"/>
        <v>09-2019</v>
      </c>
      <c r="I4829" s="7" t="str">
        <f t="shared" ca="1" si="1115"/>
        <v>Wall Street Journal: BMO Capital-Fed Funds Rate-09-2019</v>
      </c>
      <c r="J4829" s="4" t="str">
        <f t="shared" ca="1" si="1116"/>
        <v>Fed Funds Rate-BMO Capital:09-2019</v>
      </c>
      <c r="K4829" t="s">
        <v>798</v>
      </c>
      <c r="CM4829">
        <v>1.63</v>
      </c>
      <c r="CO4829">
        <v>1.63</v>
      </c>
      <c r="CQ4829">
        <v>1.63</v>
      </c>
      <c r="CS4829">
        <v>1.88</v>
      </c>
      <c r="CU4829">
        <v>2.13</v>
      </c>
      <c r="CW4829">
        <v>2.13</v>
      </c>
      <c r="CY4829">
        <v>2.13</v>
      </c>
    </row>
    <row r="4830" spans="1:103" x14ac:dyDescent="0.55000000000000004">
      <c r="A4830" s="4" t="str">
        <f t="shared" ca="1" si="1111"/>
        <v>TD Securities</v>
      </c>
      <c r="B4830" s="4" t="str">
        <f t="shared" si="1112"/>
        <v>Michael Hanson*</v>
      </c>
      <c r="C4830" s="4" t="s">
        <v>246</v>
      </c>
      <c r="D4830" s="4" t="s">
        <v>87</v>
      </c>
      <c r="E4830" s="4" t="str">
        <f>IF(COUNTIF($E$2:E4829,"Begin: " &amp; C4830 &amp; "-" &amp; D4830 &amp; "-" &amp; H4830)=0,"Begin: " &amp; C4830 &amp; "-" &amp; D4830 &amp; "-" &amp; H4830,IF((C4830 &amp; "-" &amp; D4830 &amp; "-" &amp; H4830)&lt;&gt;(C4831 &amp; "-" &amp; D4831 &amp; "-" &amp; H4831),"End: " &amp; C4830 &amp; "-" &amp; D4830 &amp; "-" &amp; H4830,""))</f>
        <v/>
      </c>
      <c r="F4830" s="4" t="str">
        <f t="shared" si="1113"/>
        <v>Wall Street Journal-Fed Funds Rate-09-2019</v>
      </c>
      <c r="G4830" s="7">
        <v>43718</v>
      </c>
      <c r="H4830" s="7" t="str">
        <f t="shared" si="1114"/>
        <v>09-2019</v>
      </c>
      <c r="I4830" s="7" t="str">
        <f t="shared" ca="1" si="1115"/>
        <v>Wall Street Journal: TD Securities-Fed Funds Rate-09-2019</v>
      </c>
      <c r="J4830" s="4" t="str">
        <f t="shared" ca="1" si="1116"/>
        <v>Fed Funds Rate-TD Securities:09-2019</v>
      </c>
      <c r="K4830" t="s">
        <v>834</v>
      </c>
    </row>
    <row r="4831" spans="1:103" x14ac:dyDescent="0.55000000000000004">
      <c r="A4831" s="4" t="str">
        <f t="shared" ca="1" si="1111"/>
        <v>Goldman Sachs</v>
      </c>
      <c r="B4831" s="4" t="str">
        <f t="shared" si="1112"/>
        <v>Jan Hatzius*</v>
      </c>
      <c r="C4831" s="4" t="s">
        <v>246</v>
      </c>
      <c r="D4831" s="4" t="s">
        <v>87</v>
      </c>
      <c r="E4831" s="4" t="str">
        <f>IF(COUNTIF($E$2:E4830,"Begin: " &amp; C4831 &amp; "-" &amp; D4831 &amp; "-" &amp; H4831)=0,"Begin: " &amp; C4831 &amp; "-" &amp; D4831 &amp; "-" &amp; H4831,IF((C4831 &amp; "-" &amp; D4831 &amp; "-" &amp; H4831)&lt;&gt;(C4832 &amp; "-" &amp; D4832 &amp; "-" &amp; H4832),"End: " &amp; C4831 &amp; "-" &amp; D4831 &amp; "-" &amp; H4831,""))</f>
        <v/>
      </c>
      <c r="F4831" s="4" t="str">
        <f t="shared" si="1113"/>
        <v>Wall Street Journal-Fed Funds Rate-09-2019</v>
      </c>
      <c r="G4831" s="7">
        <v>43718</v>
      </c>
      <c r="H4831" s="7" t="str">
        <f t="shared" si="1114"/>
        <v>09-2019</v>
      </c>
      <c r="I4831" s="7" t="str">
        <f t="shared" ca="1" si="1115"/>
        <v>Wall Street Journal: Goldman Sachs-Fed Funds Rate-09-2019</v>
      </c>
      <c r="J4831" s="4" t="str">
        <f t="shared" ca="1" si="1116"/>
        <v>Fed Funds Rate-Goldman Sachs:09-2019</v>
      </c>
      <c r="K4831" t="s">
        <v>852</v>
      </c>
    </row>
    <row r="4832" spans="1:103" x14ac:dyDescent="0.55000000000000004">
      <c r="A4832" s="4" t="str">
        <f t="shared" ca="1" si="1111"/>
        <v>Scotiabank</v>
      </c>
      <c r="B4832" s="4" t="str">
        <f t="shared" si="1112"/>
        <v>Derek Holt</v>
      </c>
      <c r="C4832" s="4" t="s">
        <v>246</v>
      </c>
      <c r="D4832" s="4" t="s">
        <v>87</v>
      </c>
      <c r="E4832" s="4" t="str">
        <f>IF(COUNTIF($E$2:E4831,"Begin: " &amp; C4832 &amp; "-" &amp; D4832 &amp; "-" &amp; H4832)=0,"Begin: " &amp; C4832 &amp; "-" &amp; D4832 &amp; "-" &amp; H4832,IF((C4832 &amp; "-" &amp; D4832 &amp; "-" &amp; H4832)&lt;&gt;(C4833 &amp; "-" &amp; D4833 &amp; "-" &amp; H4833),"End: " &amp; C4832 &amp; "-" &amp; D4832 &amp; "-" &amp; H4832,""))</f>
        <v/>
      </c>
      <c r="F4832" s="4" t="str">
        <f t="shared" si="1113"/>
        <v>Wall Street Journal-Fed Funds Rate-09-2019</v>
      </c>
      <c r="G4832" s="7">
        <v>43718</v>
      </c>
      <c r="H4832" s="7" t="str">
        <f t="shared" si="1114"/>
        <v>09-2019</v>
      </c>
      <c r="I4832" s="7" t="str">
        <f t="shared" ca="1" si="1115"/>
        <v>Wall Street Journal: Scotiabank-Fed Funds Rate-09-2019</v>
      </c>
      <c r="J4832" s="4" t="str">
        <f t="shared" ca="1" si="1116"/>
        <v>Fed Funds Rate-Scotiabank:09-2019</v>
      </c>
      <c r="K4832" t="s">
        <v>432</v>
      </c>
      <c r="CM4832">
        <v>1.625</v>
      </c>
      <c r="CO4832">
        <v>1.625</v>
      </c>
      <c r="CQ4832">
        <v>1.625</v>
      </c>
      <c r="CS4832">
        <v>1.625</v>
      </c>
      <c r="CU4832">
        <v>1.625</v>
      </c>
      <c r="CW4832">
        <v>1.625</v>
      </c>
      <c r="CY4832">
        <v>1.625</v>
      </c>
    </row>
    <row r="4833" spans="1:103" x14ac:dyDescent="0.55000000000000004">
      <c r="A4833" s="4" t="str">
        <f t="shared" ca="1" si="1111"/>
        <v>KPMG</v>
      </c>
      <c r="B4833" s="4" t="str">
        <f t="shared" si="1112"/>
        <v>Constance Hunter</v>
      </c>
      <c r="C4833" s="4" t="s">
        <v>246</v>
      </c>
      <c r="D4833" s="4" t="s">
        <v>87</v>
      </c>
      <c r="E4833" s="4" t="str">
        <f>IF(COUNTIF($E$2:E4832,"Begin: " &amp; C4833 &amp; "-" &amp; D4833 &amp; "-" &amp; H4833)=0,"Begin: " &amp; C4833 &amp; "-" &amp; D4833 &amp; "-" &amp; H4833,IF((C4833 &amp; "-" &amp; D4833 &amp; "-" &amp; H4833)&lt;&gt;(C4834 &amp; "-" &amp; D4834 &amp; "-" &amp; H4834),"End: " &amp; C4833 &amp; "-" &amp; D4833 &amp; "-" &amp; H4833,""))</f>
        <v/>
      </c>
      <c r="F4833" s="4" t="str">
        <f t="shared" si="1113"/>
        <v>Wall Street Journal-Fed Funds Rate-09-2019</v>
      </c>
      <c r="G4833" s="7">
        <v>43718</v>
      </c>
      <c r="H4833" s="7" t="str">
        <f t="shared" si="1114"/>
        <v>09-2019</v>
      </c>
      <c r="I4833" s="7" t="str">
        <f t="shared" ca="1" si="1115"/>
        <v>Wall Street Journal: KPMG-Fed Funds Rate-09-2019</v>
      </c>
      <c r="J4833" s="4" t="str">
        <f t="shared" ca="1" si="1116"/>
        <v>Fed Funds Rate-KPMG:09-2019</v>
      </c>
      <c r="K4833" t="s">
        <v>686</v>
      </c>
    </row>
    <row r="4834" spans="1:103" x14ac:dyDescent="0.55000000000000004">
      <c r="A4834" s="4" t="str">
        <f t="shared" ca="1" si="1111"/>
        <v>BBVA</v>
      </c>
      <c r="B4834" s="4" t="str">
        <f t="shared" si="1112"/>
        <v>Nathaniel Karp</v>
      </c>
      <c r="C4834" s="4" t="s">
        <v>246</v>
      </c>
      <c r="D4834" s="4" t="s">
        <v>87</v>
      </c>
      <c r="E4834" s="4" t="str">
        <f>IF(COUNTIF($E$2:E4833,"Begin: " &amp; C4834 &amp; "-" &amp; D4834 &amp; "-" &amp; H4834)=0,"Begin: " &amp; C4834 &amp; "-" &amp; D4834 &amp; "-" &amp; H4834,IF((C4834 &amp; "-" &amp; D4834 &amp; "-" &amp; H4834)&lt;&gt;(C4835 &amp; "-" &amp; D4835 &amp; "-" &amp; H4835),"End: " &amp; C4834 &amp; "-" &amp; D4834 &amp; "-" &amp; H4834,""))</f>
        <v/>
      </c>
      <c r="F4834" s="4" t="str">
        <f t="shared" si="1113"/>
        <v>Wall Street Journal-Fed Funds Rate-09-2019</v>
      </c>
      <c r="G4834" s="7">
        <v>43718</v>
      </c>
      <c r="H4834" s="7" t="str">
        <f t="shared" si="1114"/>
        <v>09-2019</v>
      </c>
      <c r="I4834" s="7" t="str">
        <f t="shared" ca="1" si="1115"/>
        <v>Wall Street Journal: BBVA-Fed Funds Rate-09-2019</v>
      </c>
      <c r="J4834" s="4" t="str">
        <f t="shared" ca="1" si="1116"/>
        <v>Fed Funds Rate-BBVA:09-2019</v>
      </c>
      <c r="K4834" t="s">
        <v>848</v>
      </c>
      <c r="CM4834">
        <v>1.63</v>
      </c>
      <c r="CO4834">
        <v>1.38</v>
      </c>
      <c r="CQ4834">
        <v>1.38</v>
      </c>
      <c r="CS4834">
        <v>1.38</v>
      </c>
      <c r="CU4834">
        <v>1.38</v>
      </c>
      <c r="CW4834">
        <v>1.63</v>
      </c>
      <c r="CY4834">
        <v>1.88</v>
      </c>
    </row>
    <row r="4835" spans="1:103" x14ac:dyDescent="0.55000000000000004">
      <c r="A4835" s="4" t="str">
        <f t="shared" ca="1" si="1111"/>
        <v>National Retail Federation</v>
      </c>
      <c r="B4835" s="4" t="str">
        <f t="shared" si="1112"/>
        <v>Jack Kleinhenz</v>
      </c>
      <c r="C4835" s="4" t="s">
        <v>246</v>
      </c>
      <c r="D4835" s="4" t="s">
        <v>87</v>
      </c>
      <c r="E4835" s="4" t="str">
        <f>IF(COUNTIF($E$2:E4834,"Begin: " &amp; C4835 &amp; "-" &amp; D4835 &amp; "-" &amp; H4835)=0,"Begin: " &amp; C4835 &amp; "-" &amp; D4835 &amp; "-" &amp; H4835,IF((C4835 &amp; "-" &amp; D4835 &amp; "-" &amp; H4835)&lt;&gt;(C4836 &amp; "-" &amp; D4836 &amp; "-" &amp; H4836),"End: " &amp; C4835 &amp; "-" &amp; D4835 &amp; "-" &amp; H4835,""))</f>
        <v/>
      </c>
      <c r="F4835" s="4" t="str">
        <f t="shared" si="1113"/>
        <v>Wall Street Journal-Fed Funds Rate-09-2019</v>
      </c>
      <c r="G4835" s="7">
        <v>43718</v>
      </c>
      <c r="H4835" s="7" t="str">
        <f t="shared" si="1114"/>
        <v>09-2019</v>
      </c>
      <c r="I4835" s="7" t="str">
        <f t="shared" ca="1" si="1115"/>
        <v>Wall Street Journal: National Retail Federation-Fed Funds Rate-09-2019</v>
      </c>
      <c r="J4835" s="4" t="str">
        <f t="shared" ca="1" si="1116"/>
        <v>Fed Funds Rate-National Retail Federation:09-2019</v>
      </c>
      <c r="K4835" t="s">
        <v>216</v>
      </c>
      <c r="CM4835">
        <v>1.88</v>
      </c>
      <c r="CO4835">
        <v>1.88</v>
      </c>
      <c r="CQ4835">
        <v>1.88</v>
      </c>
    </row>
    <row r="4836" spans="1:103" x14ac:dyDescent="0.55000000000000004">
      <c r="A4836" s="4" t="str">
        <f t="shared" ca="1" si="1111"/>
        <v>Natixis CIB Americas</v>
      </c>
      <c r="B4836" s="4" t="str">
        <f t="shared" si="1112"/>
        <v>Joseph LaVorgna</v>
      </c>
      <c r="C4836" s="4" t="s">
        <v>246</v>
      </c>
      <c r="D4836" s="4" t="s">
        <v>87</v>
      </c>
      <c r="E4836" s="4" t="str">
        <f>IF(COUNTIF($E$2:E4835,"Begin: " &amp; C4836 &amp; "-" &amp; D4836 &amp; "-" &amp; H4836)=0,"Begin: " &amp; C4836 &amp; "-" &amp; D4836 &amp; "-" &amp; H4836,IF((C4836 &amp; "-" &amp; D4836 &amp; "-" &amp; H4836)&lt;&gt;(C4837 &amp; "-" &amp; D4837 &amp; "-" &amp; H4837),"End: " &amp; C4836 &amp; "-" &amp; D4836 &amp; "-" &amp; H4836,""))</f>
        <v/>
      </c>
      <c r="F4836" s="4" t="str">
        <f t="shared" si="1113"/>
        <v>Wall Street Journal-Fed Funds Rate-09-2019</v>
      </c>
      <c r="G4836" s="7">
        <v>43718</v>
      </c>
      <c r="H4836" s="7" t="str">
        <f t="shared" si="1114"/>
        <v>09-2019</v>
      </c>
      <c r="I4836" s="7" t="str">
        <f t="shared" ca="1" si="1115"/>
        <v>Wall Street Journal: Natixis CIB Americas-Fed Funds Rate-09-2019</v>
      </c>
      <c r="J4836" s="4" t="str">
        <f t="shared" ca="1" si="1116"/>
        <v>Fed Funds Rate-Natixis CIB Americas:09-2019</v>
      </c>
      <c r="K4836" t="s">
        <v>774</v>
      </c>
      <c r="CM4836">
        <v>1.625</v>
      </c>
      <c r="CO4836">
        <v>1.375</v>
      </c>
      <c r="CQ4836">
        <v>0.875</v>
      </c>
      <c r="CS4836">
        <v>0.125</v>
      </c>
      <c r="CU4836">
        <v>0.125</v>
      </c>
      <c r="CW4836">
        <v>0.125</v>
      </c>
      <c r="CY4836">
        <v>0.375</v>
      </c>
    </row>
    <row r="4837" spans="1:103" x14ac:dyDescent="0.55000000000000004">
      <c r="A4837" s="4" t="str">
        <f t="shared" ca="1" si="1111"/>
        <v>UCLA Anderson Forecast</v>
      </c>
      <c r="B4837" s="4" t="str">
        <f t="shared" si="1112"/>
        <v>Edward Leamer/David Shulman</v>
      </c>
      <c r="C4837" s="4" t="s">
        <v>246</v>
      </c>
      <c r="D4837" s="4" t="s">
        <v>87</v>
      </c>
      <c r="E4837" s="4" t="str">
        <f>IF(COUNTIF($E$2:E4836,"Begin: " &amp; C4837 &amp; "-" &amp; D4837 &amp; "-" &amp; H4837)=0,"Begin: " &amp; C4837 &amp; "-" &amp; D4837 &amp; "-" &amp; H4837,IF((C4837 &amp; "-" &amp; D4837 &amp; "-" &amp; H4837)&lt;&gt;(C4838 &amp; "-" &amp; D4838 &amp; "-" &amp; H4838),"End: " &amp; C4837 &amp; "-" &amp; D4837 &amp; "-" &amp; H4837,""))</f>
        <v/>
      </c>
      <c r="F4837" s="4" t="str">
        <f t="shared" si="1113"/>
        <v>Wall Street Journal-Fed Funds Rate-09-2019</v>
      </c>
      <c r="G4837" s="7">
        <v>43718</v>
      </c>
      <c r="H4837" s="7" t="str">
        <f t="shared" si="1114"/>
        <v>09-2019</v>
      </c>
      <c r="I4837" s="7" t="str">
        <f t="shared" ca="1" si="1115"/>
        <v>Wall Street Journal: UCLA Anderson Forecast-Fed Funds Rate-09-2019</v>
      </c>
      <c r="J4837" s="4" t="str">
        <f t="shared" ca="1" si="1116"/>
        <v>Fed Funds Rate-UCLA Anderson Forecast:09-2019</v>
      </c>
      <c r="K4837" t="s">
        <v>218</v>
      </c>
      <c r="CM4837">
        <v>1.625</v>
      </c>
      <c r="CO4837">
        <v>1.625</v>
      </c>
      <c r="CQ4837">
        <v>1.125</v>
      </c>
      <c r="CS4837">
        <v>1.125</v>
      </c>
      <c r="CU4837">
        <v>1.625</v>
      </c>
    </row>
    <row r="4838" spans="1:103" x14ac:dyDescent="0.55000000000000004">
      <c r="A4838" s="4" t="str">
        <f t="shared" ca="1" si="1111"/>
        <v>NEMA Business Information Services</v>
      </c>
      <c r="B4838" s="4" t="str">
        <f t="shared" si="1112"/>
        <v>Don Leavens/Steven Wilcox</v>
      </c>
      <c r="C4838" s="4" t="s">
        <v>246</v>
      </c>
      <c r="D4838" s="4" t="s">
        <v>87</v>
      </c>
      <c r="E4838" s="4" t="str">
        <f>IF(COUNTIF($E$2:E4837,"Begin: " &amp; C4838 &amp; "-" &amp; D4838 &amp; "-" &amp; H4838)=0,"Begin: " &amp; C4838 &amp; "-" &amp; D4838 &amp; "-" &amp; H4838,IF((C4838 &amp; "-" &amp; D4838 &amp; "-" &amp; H4838)&lt;&gt;(C4839 &amp; "-" &amp; D4839 &amp; "-" &amp; H4839),"End: " &amp; C4838 &amp; "-" &amp; D4838 &amp; "-" &amp; H4838,""))</f>
        <v/>
      </c>
      <c r="F4838" s="4" t="str">
        <f t="shared" si="1113"/>
        <v>Wall Street Journal-Fed Funds Rate-09-2019</v>
      </c>
      <c r="G4838" s="7">
        <v>43718</v>
      </c>
      <c r="H4838" s="7" t="str">
        <f t="shared" si="1114"/>
        <v>09-2019</v>
      </c>
      <c r="I4838" s="7" t="str">
        <f t="shared" ca="1" si="1115"/>
        <v>Wall Street Journal: NEMA Business Information Services-Fed Funds Rate-09-2019</v>
      </c>
      <c r="J4838" s="4" t="str">
        <f t="shared" ca="1" si="1116"/>
        <v>Fed Funds Rate-NEMA Business Information Services:09-2019</v>
      </c>
      <c r="K4838" t="s">
        <v>765</v>
      </c>
      <c r="CM4838">
        <v>1.625</v>
      </c>
      <c r="CO4838">
        <v>1.375</v>
      </c>
      <c r="CQ4838">
        <v>1.375</v>
      </c>
      <c r="CS4838">
        <v>1.125</v>
      </c>
      <c r="CU4838">
        <v>1.125</v>
      </c>
      <c r="CW4838">
        <v>1.375</v>
      </c>
      <c r="CY4838">
        <v>1.375</v>
      </c>
    </row>
    <row r="4839" spans="1:103" x14ac:dyDescent="0.55000000000000004">
      <c r="A4839" s="4" t="str">
        <f t="shared" ca="1" si="1111"/>
        <v>HSBC</v>
      </c>
      <c r="B4839" s="4" t="str">
        <f t="shared" si="1112"/>
        <v>Kevin Logan*</v>
      </c>
      <c r="C4839" s="4" t="s">
        <v>246</v>
      </c>
      <c r="D4839" s="4" t="s">
        <v>87</v>
      </c>
      <c r="E4839" s="4" t="str">
        <f>IF(COUNTIF($E$2:E4838,"Begin: " &amp; C4839 &amp; "-" &amp; D4839 &amp; "-" &amp; H4839)=0,"Begin: " &amp; C4839 &amp; "-" &amp; D4839 &amp; "-" &amp; H4839,IF((C4839 &amp; "-" &amp; D4839 &amp; "-" &amp; H4839)&lt;&gt;(C4840 &amp; "-" &amp; D4840 &amp; "-" &amp; H4840),"End: " &amp; C4839 &amp; "-" &amp; D4839 &amp; "-" &amp; H4839,""))</f>
        <v/>
      </c>
      <c r="F4839" s="4" t="str">
        <f t="shared" si="1113"/>
        <v>Wall Street Journal-Fed Funds Rate-09-2019</v>
      </c>
      <c r="G4839" s="7">
        <v>43718</v>
      </c>
      <c r="H4839" s="7" t="str">
        <f t="shared" si="1114"/>
        <v>09-2019</v>
      </c>
      <c r="I4839" s="7" t="str">
        <f t="shared" ca="1" si="1115"/>
        <v>Wall Street Journal: HSBC-Fed Funds Rate-09-2019</v>
      </c>
      <c r="J4839" s="4" t="str">
        <f t="shared" ca="1" si="1116"/>
        <v>Fed Funds Rate-HSBC:09-2019</v>
      </c>
      <c r="K4839" t="s">
        <v>817</v>
      </c>
    </row>
    <row r="4840" spans="1:103" x14ac:dyDescent="0.55000000000000004">
      <c r="A4840" s="4" t="str">
        <f t="shared" ca="1" si="1111"/>
        <v>Moody's Investors Service</v>
      </c>
      <c r="B4840" s="4" t="str">
        <f t="shared" si="1112"/>
        <v>John Lonski</v>
      </c>
      <c r="C4840" s="4" t="s">
        <v>246</v>
      </c>
      <c r="D4840" s="4" t="s">
        <v>87</v>
      </c>
      <c r="E4840" s="4" t="str">
        <f>IF(COUNTIF($E$2:E4839,"Begin: " &amp; C4840 &amp; "-" &amp; D4840 &amp; "-" &amp; H4840)=0,"Begin: " &amp; C4840 &amp; "-" &amp; D4840 &amp; "-" &amp; H4840,IF((C4840 &amp; "-" &amp; D4840 &amp; "-" &amp; H4840)&lt;&gt;(C4841 &amp; "-" &amp; D4841 &amp; "-" &amp; H4841),"End: " &amp; C4840 &amp; "-" &amp; D4840 &amp; "-" &amp; H4840,""))</f>
        <v/>
      </c>
      <c r="F4840" s="4" t="str">
        <f t="shared" si="1113"/>
        <v>Wall Street Journal-Fed Funds Rate-09-2019</v>
      </c>
      <c r="G4840" s="7">
        <v>43718</v>
      </c>
      <c r="H4840" s="7" t="str">
        <f t="shared" si="1114"/>
        <v>09-2019</v>
      </c>
      <c r="I4840" s="7" t="str">
        <f t="shared" ca="1" si="1115"/>
        <v>Wall Street Journal: Moody's Investors Service-Fed Funds Rate-09-2019</v>
      </c>
      <c r="J4840" s="4" t="str">
        <f t="shared" ca="1" si="1116"/>
        <v>Fed Funds Rate-Moody's Investors Service:09-2019</v>
      </c>
      <c r="K4840" t="s">
        <v>220</v>
      </c>
      <c r="CM4840">
        <v>1.375</v>
      </c>
      <c r="CO4840">
        <v>1.375</v>
      </c>
      <c r="CQ4840">
        <v>1.125</v>
      </c>
      <c r="CS4840">
        <v>1.125</v>
      </c>
      <c r="CU4840">
        <v>1.125</v>
      </c>
      <c r="CW4840">
        <v>1.125</v>
      </c>
      <c r="CY4840">
        <v>1.125</v>
      </c>
    </row>
    <row r="4841" spans="1:103" x14ac:dyDescent="0.55000000000000004">
      <c r="A4841" s="4" t="str">
        <f t="shared" ca="1" si="1111"/>
        <v>National Auto Dealer Association</v>
      </c>
      <c r="B4841" s="4" t="str">
        <f t="shared" si="1112"/>
        <v>Patrick Manzi*</v>
      </c>
      <c r="C4841" s="4" t="s">
        <v>246</v>
      </c>
      <c r="D4841" s="4" t="s">
        <v>87</v>
      </c>
      <c r="E4841" s="4" t="str">
        <f>IF(COUNTIF($E$2:E4840,"Begin: " &amp; C4841 &amp; "-" &amp; D4841 &amp; "-" &amp; H4841)=0,"Begin: " &amp; C4841 &amp; "-" &amp; D4841 &amp; "-" &amp; H4841,IF((C4841 &amp; "-" &amp; D4841 &amp; "-" &amp; H4841)&lt;&gt;(C4842 &amp; "-" &amp; D4842 &amp; "-" &amp; H4842),"End: " &amp; C4841 &amp; "-" &amp; D4841 &amp; "-" &amp; H4841,""))</f>
        <v/>
      </c>
      <c r="F4841" s="4" t="str">
        <f t="shared" si="1113"/>
        <v>Wall Street Journal-Fed Funds Rate-09-2019</v>
      </c>
      <c r="G4841" s="7">
        <v>43718</v>
      </c>
      <c r="H4841" s="7" t="str">
        <f t="shared" si="1114"/>
        <v>09-2019</v>
      </c>
      <c r="I4841" s="7" t="str">
        <f t="shared" ca="1" si="1115"/>
        <v>Wall Street Journal: National Auto Dealer Association-Fed Funds Rate-09-2019</v>
      </c>
      <c r="J4841" s="4" t="str">
        <f t="shared" ca="1" si="1116"/>
        <v>Fed Funds Rate-National Auto Dealer Association:09-2019</v>
      </c>
      <c r="K4841" t="s">
        <v>818</v>
      </c>
    </row>
    <row r="4842" spans="1:103" x14ac:dyDescent="0.55000000000000004">
      <c r="A4842" s="4" t="str">
        <f t="shared" ca="1" si="1111"/>
        <v>MetLife Investment Management</v>
      </c>
      <c r="B4842" s="4" t="str">
        <f t="shared" si="1112"/>
        <v>Drew T. Matus*</v>
      </c>
      <c r="C4842" s="4" t="s">
        <v>246</v>
      </c>
      <c r="D4842" s="4" t="s">
        <v>87</v>
      </c>
      <c r="E4842" s="4" t="str">
        <f>IF(COUNTIF($E$2:E4841,"Begin: " &amp; C4842 &amp; "-" &amp; D4842 &amp; "-" &amp; H4842)=0,"Begin: " &amp; C4842 &amp; "-" &amp; D4842 &amp; "-" &amp; H4842,IF((C4842 &amp; "-" &amp; D4842 &amp; "-" &amp; H4842)&lt;&gt;(C4843 &amp; "-" &amp; D4843 &amp; "-" &amp; H4843),"End: " &amp; C4842 &amp; "-" &amp; D4842 &amp; "-" &amp; H4842,""))</f>
        <v/>
      </c>
      <c r="F4842" s="4" t="str">
        <f t="shared" si="1113"/>
        <v>Wall Street Journal-Fed Funds Rate-09-2019</v>
      </c>
      <c r="G4842" s="7">
        <v>43718</v>
      </c>
      <c r="H4842" s="7" t="str">
        <f t="shared" si="1114"/>
        <v>09-2019</v>
      </c>
      <c r="I4842" s="7" t="str">
        <f t="shared" ca="1" si="1115"/>
        <v>Wall Street Journal: MetLife Investment Management-Fed Funds Rate-09-2019</v>
      </c>
      <c r="J4842" s="4" t="str">
        <f t="shared" ca="1" si="1116"/>
        <v>Fed Funds Rate-MetLife Investment Management:09-2019</v>
      </c>
      <c r="K4842" t="s">
        <v>819</v>
      </c>
    </row>
    <row r="4843" spans="1:103" x14ac:dyDescent="0.55000000000000004">
      <c r="A4843" s="4" t="str">
        <f t="shared" ca="1" si="1111"/>
        <v>Jeffries &amp; Company</v>
      </c>
      <c r="B4843" s="4" t="str">
        <f t="shared" si="1112"/>
        <v>Ward McCarthy*</v>
      </c>
      <c r="C4843" s="4" t="s">
        <v>246</v>
      </c>
      <c r="D4843" s="4" t="s">
        <v>87</v>
      </c>
      <c r="E4843" s="4" t="str">
        <f>IF(COUNTIF($E$2:E4842,"Begin: " &amp; C4843 &amp; "-" &amp; D4843 &amp; "-" &amp; H4843)=0,"Begin: " &amp; C4843 &amp; "-" &amp; D4843 &amp; "-" &amp; H4843,IF((C4843 &amp; "-" &amp; D4843 &amp; "-" &amp; H4843)&lt;&gt;(C4844 &amp; "-" &amp; D4844 &amp; "-" &amp; H4844),"End: " &amp; C4843 &amp; "-" &amp; D4843 &amp; "-" &amp; H4843,""))</f>
        <v/>
      </c>
      <c r="F4843" s="4" t="str">
        <f t="shared" si="1113"/>
        <v>Wall Street Journal-Fed Funds Rate-09-2019</v>
      </c>
      <c r="G4843" s="7">
        <v>43718</v>
      </c>
      <c r="H4843" s="7" t="str">
        <f t="shared" si="1114"/>
        <v>09-2019</v>
      </c>
      <c r="I4843" s="7" t="str">
        <f t="shared" ca="1" si="1115"/>
        <v>Wall Street Journal: Jeffries &amp; Company-Fed Funds Rate-09-2019</v>
      </c>
      <c r="J4843" s="4" t="str">
        <f t="shared" ca="1" si="1116"/>
        <v>Fed Funds Rate-Jeffries &amp; Company:09-2019</v>
      </c>
      <c r="K4843" t="s">
        <v>820</v>
      </c>
    </row>
    <row r="4844" spans="1:103" x14ac:dyDescent="0.55000000000000004">
      <c r="A4844" s="4" t="str">
        <f t="shared" ca="1" si="1111"/>
        <v>ACT Research</v>
      </c>
      <c r="B4844" s="4" t="str">
        <f t="shared" si="1112"/>
        <v>Jim Meil</v>
      </c>
      <c r="C4844" s="4" t="s">
        <v>246</v>
      </c>
      <c r="D4844" s="4" t="s">
        <v>87</v>
      </c>
      <c r="E4844" s="4" t="str">
        <f>IF(COUNTIF($E$2:E4843,"Begin: " &amp; C4844 &amp; "-" &amp; D4844 &amp; "-" &amp; H4844)=0,"Begin: " &amp; C4844 &amp; "-" &amp; D4844 &amp; "-" &amp; H4844,IF((C4844 &amp; "-" &amp; D4844 &amp; "-" &amp; H4844)&lt;&gt;(C4845 &amp; "-" &amp; D4845 &amp; "-" &amp; H4845),"End: " &amp; C4844 &amp; "-" &amp; D4844 &amp; "-" &amp; H4844,""))</f>
        <v/>
      </c>
      <c r="F4844" s="4" t="str">
        <f t="shared" si="1113"/>
        <v>Wall Street Journal-Fed Funds Rate-09-2019</v>
      </c>
      <c r="G4844" s="7">
        <v>43718</v>
      </c>
      <c r="H4844" s="7" t="str">
        <f t="shared" si="1114"/>
        <v>09-2019</v>
      </c>
      <c r="I4844" s="7" t="str">
        <f t="shared" ca="1" si="1115"/>
        <v>Wall Street Journal: ACT Research-Fed Funds Rate-09-2019</v>
      </c>
      <c r="J4844" s="4" t="str">
        <f t="shared" ca="1" si="1116"/>
        <v>Fed Funds Rate-ACT Research:09-2019</v>
      </c>
      <c r="K4844" t="s">
        <v>437</v>
      </c>
      <c r="CM4844">
        <v>1.63</v>
      </c>
      <c r="CO4844">
        <v>1.63</v>
      </c>
      <c r="CQ4844">
        <v>1.63</v>
      </c>
    </row>
    <row r="4845" spans="1:103" x14ac:dyDescent="0.55000000000000004">
      <c r="A4845" s="4" t="str">
        <f t="shared" ca="1" si="1111"/>
        <v>Standard Chartered</v>
      </c>
      <c r="B4845" s="4" t="str">
        <f t="shared" si="1112"/>
        <v>Sonia Meskin*</v>
      </c>
      <c r="C4845" s="4" t="s">
        <v>246</v>
      </c>
      <c r="D4845" s="4" t="s">
        <v>87</v>
      </c>
      <c r="E4845" s="4" t="str">
        <f>IF(COUNTIF($E$2:E4844,"Begin: " &amp; C4845 &amp; "-" &amp; D4845 &amp; "-" &amp; H4845)=0,"Begin: " &amp; C4845 &amp; "-" &amp; D4845 &amp; "-" &amp; H4845,IF((C4845 &amp; "-" &amp; D4845 &amp; "-" &amp; H4845)&lt;&gt;(C4846 &amp; "-" &amp; D4846 &amp; "-" &amp; H4846),"End: " &amp; C4845 &amp; "-" &amp; D4845 &amp; "-" &amp; H4845,""))</f>
        <v/>
      </c>
      <c r="F4845" s="4" t="str">
        <f t="shared" si="1113"/>
        <v>Wall Street Journal-Fed Funds Rate-09-2019</v>
      </c>
      <c r="G4845" s="7">
        <v>43718</v>
      </c>
      <c r="H4845" s="7" t="str">
        <f t="shared" si="1114"/>
        <v>09-2019</v>
      </c>
      <c r="I4845" s="7" t="str">
        <f t="shared" ca="1" si="1115"/>
        <v>Wall Street Journal: Standard Chartered-Fed Funds Rate-09-2019</v>
      </c>
      <c r="J4845" s="4" t="str">
        <f t="shared" ca="1" si="1116"/>
        <v>Fed Funds Rate-Standard Chartered:09-2019</v>
      </c>
      <c r="K4845" t="s">
        <v>821</v>
      </c>
    </row>
    <row r="4846" spans="1:103" x14ac:dyDescent="0.55000000000000004">
      <c r="A4846" s="4" t="str">
        <f t="shared" ca="1" si="1111"/>
        <v>BofA</v>
      </c>
      <c r="B4846" s="4" t="str">
        <f t="shared" si="1112"/>
        <v>Michelle Meyer</v>
      </c>
      <c r="C4846" s="4" t="s">
        <v>246</v>
      </c>
      <c r="D4846" s="4" t="s">
        <v>87</v>
      </c>
      <c r="E4846" s="4" t="str">
        <f>IF(COUNTIF($E$2:E4845,"Begin: " &amp; C4846 &amp; "-" &amp; D4846 &amp; "-" &amp; H4846)=0,"Begin: " &amp; C4846 &amp; "-" &amp; D4846 &amp; "-" &amp; H4846,IF((C4846 &amp; "-" &amp; D4846 &amp; "-" &amp; H4846)&lt;&gt;(C4847 &amp; "-" &amp; D4847 &amp; "-" &amp; H4847),"End: " &amp; C4846 &amp; "-" &amp; D4846 &amp; "-" &amp; H4846,""))</f>
        <v/>
      </c>
      <c r="F4846" s="4" t="str">
        <f t="shared" si="1113"/>
        <v>Wall Street Journal-Fed Funds Rate-09-2019</v>
      </c>
      <c r="G4846" s="7">
        <v>43718</v>
      </c>
      <c r="H4846" s="7" t="str">
        <f t="shared" si="1114"/>
        <v>09-2019</v>
      </c>
      <c r="I4846" s="7" t="str">
        <f t="shared" ca="1" si="1115"/>
        <v>Wall Street Journal: BofA-Fed Funds Rate-09-2019</v>
      </c>
      <c r="J4846" s="4" t="str">
        <f t="shared" ca="1" si="1116"/>
        <v>Fed Funds Rate-BofA:09-2019</v>
      </c>
      <c r="K4846" t="s">
        <v>803</v>
      </c>
      <c r="CM4846">
        <v>1.375</v>
      </c>
      <c r="CO4846">
        <v>1.375</v>
      </c>
      <c r="CQ4846">
        <v>1.375</v>
      </c>
    </row>
    <row r="4847" spans="1:103" x14ac:dyDescent="0.55000000000000004">
      <c r="A4847" s="4" t="str">
        <f t="shared" ca="1" si="1111"/>
        <v>Daiwa Capital</v>
      </c>
      <c r="B4847" s="4" t="str">
        <f t="shared" si="1112"/>
        <v>Michael Moran</v>
      </c>
      <c r="C4847" s="4" t="s">
        <v>246</v>
      </c>
      <c r="D4847" s="4" t="s">
        <v>87</v>
      </c>
      <c r="E4847" s="4" t="str">
        <f>IF(COUNTIF($E$2:E4846,"Begin: " &amp; C4847 &amp; "-" &amp; D4847 &amp; "-" &amp; H4847)=0,"Begin: " &amp; C4847 &amp; "-" &amp; D4847 &amp; "-" &amp; H4847,IF((C4847 &amp; "-" &amp; D4847 &amp; "-" &amp; H4847)&lt;&gt;(C4848 &amp; "-" &amp; D4848 &amp; "-" &amp; H4848),"End: " &amp; C4847 &amp; "-" &amp; D4847 &amp; "-" &amp; H4847,""))</f>
        <v/>
      </c>
      <c r="F4847" s="4" t="str">
        <f t="shared" si="1113"/>
        <v>Wall Street Journal-Fed Funds Rate-09-2019</v>
      </c>
      <c r="G4847" s="7">
        <v>43718</v>
      </c>
      <c r="H4847" s="7" t="str">
        <f t="shared" si="1114"/>
        <v>09-2019</v>
      </c>
      <c r="I4847" s="7" t="str">
        <f t="shared" ca="1" si="1115"/>
        <v>Wall Street Journal: Daiwa Capital-Fed Funds Rate-09-2019</v>
      </c>
      <c r="J4847" s="4" t="str">
        <f t="shared" ca="1" si="1116"/>
        <v>Fed Funds Rate-Daiwa Capital:09-2019</v>
      </c>
      <c r="K4847" t="s">
        <v>438</v>
      </c>
      <c r="CM4847">
        <v>1.625</v>
      </c>
      <c r="CO4847">
        <v>1.375</v>
      </c>
      <c r="CQ4847">
        <v>0.875</v>
      </c>
      <c r="CS4847">
        <v>0.375</v>
      </c>
      <c r="CU4847">
        <v>0.125</v>
      </c>
    </row>
    <row r="4848" spans="1:103" x14ac:dyDescent="0.55000000000000004">
      <c r="A4848" s="4" t="str">
        <f t="shared" ca="1" si="1111"/>
        <v>National Association of Manufacturers</v>
      </c>
      <c r="B4848" s="4" t="str">
        <f t="shared" si="1112"/>
        <v>Chad Moutray</v>
      </c>
      <c r="C4848" s="4" t="s">
        <v>246</v>
      </c>
      <c r="D4848" s="4" t="s">
        <v>87</v>
      </c>
      <c r="E4848" s="4" t="str">
        <f>IF(COUNTIF($E$2:E4847,"Begin: " &amp; C4848 &amp; "-" &amp; D4848 &amp; "-" &amp; H4848)=0,"Begin: " &amp; C4848 &amp; "-" &amp; D4848 &amp; "-" &amp; H4848,IF((C4848 &amp; "-" &amp; D4848 &amp; "-" &amp; H4848)&lt;&gt;(C4849 &amp; "-" &amp; D4849 &amp; "-" &amp; H4849),"End: " &amp; C4848 &amp; "-" &amp; D4848 &amp; "-" &amp; H4848,""))</f>
        <v/>
      </c>
      <c r="F4848" s="4" t="str">
        <f t="shared" si="1113"/>
        <v>Wall Street Journal-Fed Funds Rate-09-2019</v>
      </c>
      <c r="G4848" s="7">
        <v>43718</v>
      </c>
      <c r="H4848" s="7" t="str">
        <f t="shared" si="1114"/>
        <v>09-2019</v>
      </c>
      <c r="I4848" s="7" t="str">
        <f t="shared" ca="1" si="1115"/>
        <v>Wall Street Journal: National Association of Manufacturers-Fed Funds Rate-09-2019</v>
      </c>
      <c r="J4848" s="4" t="str">
        <f t="shared" ca="1" si="1116"/>
        <v>Fed Funds Rate-National Association of Manufacturers:09-2019</v>
      </c>
      <c r="K4848" t="s">
        <v>439</v>
      </c>
      <c r="CM4848">
        <v>1.625</v>
      </c>
      <c r="CO4848">
        <v>1.625</v>
      </c>
      <c r="CQ4848">
        <v>1.625</v>
      </c>
      <c r="CS4848">
        <v>1.875</v>
      </c>
      <c r="CU4848">
        <v>2.125</v>
      </c>
      <c r="CW4848">
        <v>2.375</v>
      </c>
      <c r="CY4848">
        <v>2.625</v>
      </c>
    </row>
    <row r="4849" spans="1:103" x14ac:dyDescent="0.55000000000000004">
      <c r="A4849" s="4" t="str">
        <f t="shared" ca="1" si="1111"/>
        <v>Naroff Economics</v>
      </c>
      <c r="B4849" s="4" t="str">
        <f t="shared" si="1112"/>
        <v>Joel Naroff</v>
      </c>
      <c r="C4849" s="4" t="s">
        <v>246</v>
      </c>
      <c r="D4849" s="4" t="s">
        <v>87</v>
      </c>
      <c r="E4849" s="4" t="str">
        <f>IF(COUNTIF($E$2:E4848,"Begin: " &amp; C4849 &amp; "-" &amp; D4849 &amp; "-" &amp; H4849)=0,"Begin: " &amp; C4849 &amp; "-" &amp; D4849 &amp; "-" &amp; H4849,IF((C4849 &amp; "-" &amp; D4849 &amp; "-" &amp; H4849)&lt;&gt;(C4850 &amp; "-" &amp; D4850 &amp; "-" &amp; H4850),"End: " &amp; C4849 &amp; "-" &amp; D4849 &amp; "-" &amp; H4849,""))</f>
        <v/>
      </c>
      <c r="F4849" s="4" t="str">
        <f t="shared" si="1113"/>
        <v>Wall Street Journal-Fed Funds Rate-09-2019</v>
      </c>
      <c r="G4849" s="7">
        <v>43718</v>
      </c>
      <c r="H4849" s="7" t="str">
        <f t="shared" si="1114"/>
        <v>09-2019</v>
      </c>
      <c r="I4849" s="7" t="str">
        <f t="shared" ca="1" si="1115"/>
        <v>Wall Street Journal: Naroff Economics-Fed Funds Rate-09-2019</v>
      </c>
      <c r="J4849" s="4" t="str">
        <f t="shared" ca="1" si="1116"/>
        <v>Fed Funds Rate-Naroff Economics:09-2019</v>
      </c>
      <c r="K4849" t="s">
        <v>440</v>
      </c>
      <c r="CM4849">
        <v>1.875</v>
      </c>
      <c r="CO4849">
        <v>1.625</v>
      </c>
      <c r="CQ4849">
        <v>1.375</v>
      </c>
      <c r="CS4849">
        <v>1.375</v>
      </c>
      <c r="CU4849">
        <v>1.875</v>
      </c>
      <c r="CW4849">
        <v>2.375</v>
      </c>
      <c r="CY4849">
        <v>2.625</v>
      </c>
    </row>
    <row r="4850" spans="1:103" x14ac:dyDescent="0.55000000000000004">
      <c r="A4850" s="4" t="str">
        <f t="shared" ca="1" si="1111"/>
        <v>MacroEcon Global Advisors</v>
      </c>
      <c r="B4850" s="4" t="str">
        <f t="shared" si="1112"/>
        <v>Mark Nielson</v>
      </c>
      <c r="C4850" s="4" t="s">
        <v>246</v>
      </c>
      <c r="D4850" s="4" t="s">
        <v>87</v>
      </c>
      <c r="E4850" s="4" t="str">
        <f>IF(COUNTIF($E$2:E4849,"Begin: " &amp; C4850 &amp; "-" &amp; D4850 &amp; "-" &amp; H4850)=0,"Begin: " &amp; C4850 &amp; "-" &amp; D4850 &amp; "-" &amp; H4850,IF((C4850 &amp; "-" &amp; D4850 &amp; "-" &amp; H4850)&lt;&gt;(C4851 &amp; "-" &amp; D4851 &amp; "-" &amp; H4851),"End: " &amp; C4850 &amp; "-" &amp; D4850 &amp; "-" &amp; H4850,""))</f>
        <v/>
      </c>
      <c r="F4850" s="4" t="str">
        <f t="shared" si="1113"/>
        <v>Wall Street Journal-Fed Funds Rate-09-2019</v>
      </c>
      <c r="G4850" s="7">
        <v>43718</v>
      </c>
      <c r="H4850" s="7" t="str">
        <f t="shared" si="1114"/>
        <v>09-2019</v>
      </c>
      <c r="I4850" s="7" t="str">
        <f t="shared" ca="1" si="1115"/>
        <v>Wall Street Journal: MacroEcon Global Advisors-Fed Funds Rate-09-2019</v>
      </c>
      <c r="J4850" s="4" t="str">
        <f t="shared" ca="1" si="1116"/>
        <v>Fed Funds Rate-MacroEcon Global Advisors:09-2019</v>
      </c>
      <c r="K4850" t="s">
        <v>225</v>
      </c>
      <c r="CM4850">
        <v>2.125</v>
      </c>
      <c r="CO4850">
        <v>2.125</v>
      </c>
      <c r="CQ4850">
        <v>2.3250000000000002</v>
      </c>
      <c r="CS4850">
        <v>2.3250000000000002</v>
      </c>
      <c r="CU4850">
        <v>2.5</v>
      </c>
      <c r="CW4850">
        <v>2.625</v>
      </c>
      <c r="CY4850">
        <v>2.625</v>
      </c>
    </row>
    <row r="4851" spans="1:103" x14ac:dyDescent="0.55000000000000004">
      <c r="A4851" s="4" t="str">
        <f t="shared" ca="1" si="1111"/>
        <v>Corelogic</v>
      </c>
      <c r="B4851" s="4" t="str">
        <f t="shared" si="1112"/>
        <v>Frank Nothaft</v>
      </c>
      <c r="C4851" s="4" t="s">
        <v>246</v>
      </c>
      <c r="D4851" s="4" t="s">
        <v>87</v>
      </c>
      <c r="E4851" s="4" t="str">
        <f>IF(COUNTIF($E$2:E4850,"Begin: " &amp; C4851 &amp; "-" &amp; D4851 &amp; "-" &amp; H4851)=0,"Begin: " &amp; C4851 &amp; "-" &amp; D4851 &amp; "-" &amp; H4851,IF((C4851 &amp; "-" &amp; D4851 &amp; "-" &amp; H4851)&lt;&gt;(C4852 &amp; "-" &amp; D4852 &amp; "-" &amp; H4852),"End: " &amp; C4851 &amp; "-" &amp; D4851 &amp; "-" &amp; H4851,""))</f>
        <v/>
      </c>
      <c r="F4851" s="4" t="str">
        <f t="shared" si="1113"/>
        <v>Wall Street Journal-Fed Funds Rate-09-2019</v>
      </c>
      <c r="G4851" s="7">
        <v>43718</v>
      </c>
      <c r="H4851" s="7" t="str">
        <f t="shared" si="1114"/>
        <v>09-2019</v>
      </c>
      <c r="I4851" s="7" t="str">
        <f t="shared" ca="1" si="1115"/>
        <v>Wall Street Journal: Corelogic-Fed Funds Rate-09-2019</v>
      </c>
      <c r="J4851" s="4" t="str">
        <f t="shared" ca="1" si="1116"/>
        <v>Fed Funds Rate-Corelogic:09-2019</v>
      </c>
      <c r="K4851" t="s">
        <v>752</v>
      </c>
      <c r="CM4851">
        <v>1.875</v>
      </c>
      <c r="CO4851">
        <v>1.625</v>
      </c>
      <c r="CQ4851">
        <v>1.625</v>
      </c>
      <c r="CS4851">
        <v>1.875</v>
      </c>
      <c r="CU4851">
        <v>2.125</v>
      </c>
      <c r="CW4851">
        <v>2.375</v>
      </c>
      <c r="CY4851">
        <v>2.375</v>
      </c>
    </row>
    <row r="4852" spans="1:103" x14ac:dyDescent="0.55000000000000004">
      <c r="A4852" s="4" t="str">
        <f t="shared" ca="1" si="1111"/>
        <v>High Frequency Economics</v>
      </c>
      <c r="B4852" s="4" t="str">
        <f t="shared" si="1112"/>
        <v>Jim O'Sullivan</v>
      </c>
      <c r="C4852" s="4" t="s">
        <v>246</v>
      </c>
      <c r="D4852" s="4" t="s">
        <v>87</v>
      </c>
      <c r="E4852" s="4" t="str">
        <f>IF(COUNTIF($E$2:E4851,"Begin: " &amp; C4852 &amp; "-" &amp; D4852 &amp; "-" &amp; H4852)=0,"Begin: " &amp; C4852 &amp; "-" &amp; D4852 &amp; "-" &amp; H4852,IF((C4852 &amp; "-" &amp; D4852 &amp; "-" &amp; H4852)&lt;&gt;(C4853 &amp; "-" &amp; D4853 &amp; "-" &amp; H4853),"End: " &amp; C4852 &amp; "-" &amp; D4852 &amp; "-" &amp; H4852,""))</f>
        <v/>
      </c>
      <c r="F4852" s="4" t="str">
        <f t="shared" si="1113"/>
        <v>Wall Street Journal-Fed Funds Rate-09-2019</v>
      </c>
      <c r="G4852" s="7">
        <v>43718</v>
      </c>
      <c r="H4852" s="7" t="str">
        <f t="shared" si="1114"/>
        <v>09-2019</v>
      </c>
      <c r="I4852" s="7" t="str">
        <f t="shared" ca="1" si="1115"/>
        <v>Wall Street Journal: High Frequency Economics-Fed Funds Rate-09-2019</v>
      </c>
      <c r="J4852" s="4" t="str">
        <f t="shared" ca="1" si="1116"/>
        <v>Fed Funds Rate-High Frequency Economics:09-2019</v>
      </c>
      <c r="K4852" t="s">
        <v>227</v>
      </c>
      <c r="CM4852">
        <v>1.625</v>
      </c>
      <c r="CO4852">
        <v>1.625</v>
      </c>
      <c r="CQ4852">
        <v>1.625</v>
      </c>
    </row>
    <row r="4853" spans="1:103" x14ac:dyDescent="0.55000000000000004">
      <c r="A4853" s="4" t="str">
        <f t="shared" ca="1" si="1111"/>
        <v>Stifel, Nicoulas and Company, Incorporated (formerly Sterne Agee)</v>
      </c>
      <c r="B4853" s="4" t="str">
        <f t="shared" si="1112"/>
        <v>Lindsey Piegza</v>
      </c>
      <c r="C4853" s="4" t="s">
        <v>246</v>
      </c>
      <c r="D4853" s="4" t="s">
        <v>87</v>
      </c>
      <c r="E4853" s="4" t="str">
        <f>IF(COUNTIF($E$2:E4852,"Begin: " &amp; C4853 &amp; "-" &amp; D4853 &amp; "-" &amp; H4853)=0,"Begin: " &amp; C4853 &amp; "-" &amp; D4853 &amp; "-" &amp; H4853,IF((C4853 &amp; "-" &amp; D4853 &amp; "-" &amp; H4853)&lt;&gt;(C4854 &amp; "-" &amp; D4854 &amp; "-" &amp; H4854),"End: " &amp; C4853 &amp; "-" &amp; D4853 &amp; "-" &amp; H4853,""))</f>
        <v/>
      </c>
      <c r="F4853" s="4" t="str">
        <f t="shared" si="1113"/>
        <v>Wall Street Journal-Fed Funds Rate-09-2019</v>
      </c>
      <c r="G4853" s="7">
        <v>43718</v>
      </c>
      <c r="H4853" s="7" t="str">
        <f t="shared" si="1114"/>
        <v>09-2019</v>
      </c>
      <c r="I4853" s="7" t="str">
        <f t="shared" ca="1" si="1115"/>
        <v>Wall Street Journal: Stifel, Nicoulas and Company, Incorporated (formerly Sterne Agee)-Fed Funds Rate-09-2019</v>
      </c>
      <c r="J4853" s="4" t="str">
        <f t="shared" ca="1" si="1116"/>
        <v>Fed Funds Rate-Stifel, Nicoulas and Company, Incorporated (formerly Sterne Agee):09-2019</v>
      </c>
      <c r="K4853" t="s">
        <v>675</v>
      </c>
      <c r="CM4853">
        <v>1.875</v>
      </c>
      <c r="CO4853">
        <v>1.625</v>
      </c>
      <c r="CQ4853">
        <v>1.625</v>
      </c>
    </row>
    <row r="4854" spans="1:103" x14ac:dyDescent="0.55000000000000004">
      <c r="A4854" s="4" t="str">
        <f t="shared" ca="1" si="1111"/>
        <v>Macroeconomic Advisers</v>
      </c>
      <c r="B4854" s="4" t="str">
        <f t="shared" si="1112"/>
        <v>Dr. Joel Prakken/ Chris Varvares</v>
      </c>
      <c r="C4854" s="4" t="s">
        <v>246</v>
      </c>
      <c r="D4854" s="4" t="s">
        <v>87</v>
      </c>
      <c r="E4854" s="4" t="str">
        <f>IF(COUNTIF($E$2:E4853,"Begin: " &amp; C4854 &amp; "-" &amp; D4854 &amp; "-" &amp; H4854)=0,"Begin: " &amp; C4854 &amp; "-" &amp; D4854 &amp; "-" &amp; H4854,IF((C4854 &amp; "-" &amp; D4854 &amp; "-" &amp; H4854)&lt;&gt;(C4855 &amp; "-" &amp; D4855 &amp; "-" &amp; H4855),"End: " &amp; C4854 &amp; "-" &amp; D4854 &amp; "-" &amp; H4854,""))</f>
        <v/>
      </c>
      <c r="F4854" s="4" t="str">
        <f t="shared" si="1113"/>
        <v>Wall Street Journal-Fed Funds Rate-09-2019</v>
      </c>
      <c r="G4854" s="7">
        <v>43718</v>
      </c>
      <c r="H4854" s="7" t="str">
        <f t="shared" si="1114"/>
        <v>09-2019</v>
      </c>
      <c r="I4854" s="7" t="str">
        <f t="shared" ca="1" si="1115"/>
        <v>Wall Street Journal: Macroeconomic Advisers-Fed Funds Rate-09-2019</v>
      </c>
      <c r="J4854" s="4" t="str">
        <f t="shared" ca="1" si="1116"/>
        <v>Fed Funds Rate-Macroeconomic Advisers:09-2019</v>
      </c>
      <c r="K4854" t="s">
        <v>228</v>
      </c>
      <c r="CM4854">
        <v>1.625</v>
      </c>
      <c r="CO4854">
        <v>1.625</v>
      </c>
      <c r="CQ4854">
        <v>1.875</v>
      </c>
      <c r="CS4854">
        <v>2.125</v>
      </c>
      <c r="CU4854">
        <v>2.375</v>
      </c>
      <c r="CW4854">
        <v>2.375</v>
      </c>
      <c r="CY4854">
        <v>2.375</v>
      </c>
    </row>
    <row r="4855" spans="1:103" x14ac:dyDescent="0.55000000000000004">
      <c r="A4855" s="4" t="str">
        <f t="shared" ca="1" si="1111"/>
        <v>Ameriprise Financial</v>
      </c>
      <c r="B4855" s="4" t="str">
        <f t="shared" si="1112"/>
        <v>Russell Price</v>
      </c>
      <c r="C4855" s="4" t="s">
        <v>246</v>
      </c>
      <c r="D4855" s="4" t="s">
        <v>87</v>
      </c>
      <c r="E4855" s="4" t="str">
        <f>IF(COUNTIF($E$2:E4854,"Begin: " &amp; C4855 &amp; "-" &amp; D4855 &amp; "-" &amp; H4855)=0,"Begin: " &amp; C4855 &amp; "-" &amp; D4855 &amp; "-" &amp; H4855,IF((C4855 &amp; "-" &amp; D4855 &amp; "-" &amp; H4855)&lt;&gt;(C4856 &amp; "-" &amp; D4856 &amp; "-" &amp; H4856),"End: " &amp; C4855 &amp; "-" &amp; D4855 &amp; "-" &amp; H4855,""))</f>
        <v/>
      </c>
      <c r="F4855" s="4" t="str">
        <f t="shared" si="1113"/>
        <v>Wall Street Journal-Fed Funds Rate-09-2019</v>
      </c>
      <c r="G4855" s="7">
        <v>43718</v>
      </c>
      <c r="H4855" s="7" t="str">
        <f t="shared" si="1114"/>
        <v>09-2019</v>
      </c>
      <c r="I4855" s="7" t="str">
        <f t="shared" ca="1" si="1115"/>
        <v>Wall Street Journal: Ameriprise Financial-Fed Funds Rate-09-2019</v>
      </c>
      <c r="J4855" s="4" t="str">
        <f t="shared" ca="1" si="1116"/>
        <v>Fed Funds Rate-Ameriprise Financial:09-2019</v>
      </c>
      <c r="K4855" t="s">
        <v>441</v>
      </c>
      <c r="CM4855">
        <v>1.625</v>
      </c>
      <c r="CO4855">
        <v>1.625</v>
      </c>
      <c r="CQ4855">
        <v>1.625</v>
      </c>
      <c r="CS4855">
        <v>1.625</v>
      </c>
      <c r="CU4855">
        <v>1.625</v>
      </c>
      <c r="CW4855">
        <v>1.625</v>
      </c>
      <c r="CY4855">
        <v>1.625</v>
      </c>
    </row>
    <row r="4856" spans="1:103" x14ac:dyDescent="0.55000000000000004">
      <c r="A4856" s="4" t="str">
        <f t="shared" ca="1" si="1111"/>
        <v>Eaton Corp.</v>
      </c>
      <c r="B4856" s="4" t="str">
        <f t="shared" si="1112"/>
        <v>Arun Raha*</v>
      </c>
      <c r="C4856" s="4" t="s">
        <v>246</v>
      </c>
      <c r="D4856" s="4" t="s">
        <v>87</v>
      </c>
      <c r="E4856" s="4" t="str">
        <f>IF(COUNTIF($E$2:E4855,"Begin: " &amp; C4856 &amp; "-" &amp; D4856 &amp; "-" &amp; H4856)=0,"Begin: " &amp; C4856 &amp; "-" &amp; D4856 &amp; "-" &amp; H4856,IF((C4856 &amp; "-" &amp; D4856 &amp; "-" &amp; H4856)&lt;&gt;(C4857 &amp; "-" &amp; D4857 &amp; "-" &amp; H4857),"End: " &amp; C4856 &amp; "-" &amp; D4856 &amp; "-" &amp; H4856,""))</f>
        <v/>
      </c>
      <c r="F4856" s="4" t="str">
        <f t="shared" si="1113"/>
        <v>Wall Street Journal-Fed Funds Rate-09-2019</v>
      </c>
      <c r="G4856" s="7">
        <v>43718</v>
      </c>
      <c r="H4856" s="7" t="str">
        <f t="shared" si="1114"/>
        <v>09-2019</v>
      </c>
      <c r="I4856" s="7" t="str">
        <f t="shared" ca="1" si="1115"/>
        <v>Wall Street Journal: Eaton Corp.-Fed Funds Rate-09-2019</v>
      </c>
      <c r="J4856" s="4" t="str">
        <f t="shared" ca="1" si="1116"/>
        <v>Fed Funds Rate-Eaton Corp.:09-2019</v>
      </c>
      <c r="K4856" t="s">
        <v>823</v>
      </c>
    </row>
    <row r="4857" spans="1:103" x14ac:dyDescent="0.55000000000000004">
      <c r="A4857" s="4" t="str">
        <f t="shared" ca="1" si="1111"/>
        <v>Point Loma Nazarene University</v>
      </c>
      <c r="B4857" s="4" t="str">
        <f t="shared" si="1112"/>
        <v>Lynn Reaser</v>
      </c>
      <c r="C4857" s="4" t="s">
        <v>246</v>
      </c>
      <c r="D4857" s="4" t="s">
        <v>87</v>
      </c>
      <c r="E4857" s="4" t="str">
        <f>IF(COUNTIF($E$2:E4856,"Begin: " &amp; C4857 &amp; "-" &amp; D4857 &amp; "-" &amp; H4857)=0,"Begin: " &amp; C4857 &amp; "-" &amp; D4857 &amp; "-" &amp; H4857,IF((C4857 &amp; "-" &amp; D4857 &amp; "-" &amp; H4857)&lt;&gt;(C4858 &amp; "-" &amp; D4858 &amp; "-" &amp; H4858),"End: " &amp; C4857 &amp; "-" &amp; D4857 &amp; "-" &amp; H4857,""))</f>
        <v/>
      </c>
      <c r="F4857" s="4" t="str">
        <f t="shared" si="1113"/>
        <v>Wall Street Journal-Fed Funds Rate-09-2019</v>
      </c>
      <c r="G4857" s="7">
        <v>43718</v>
      </c>
      <c r="H4857" s="7" t="str">
        <f t="shared" si="1114"/>
        <v>09-2019</v>
      </c>
      <c r="I4857" s="7" t="str">
        <f t="shared" ca="1" si="1115"/>
        <v>Wall Street Journal: Point Loma Nazarene University-Fed Funds Rate-09-2019</v>
      </c>
      <c r="J4857" s="4" t="str">
        <f t="shared" ca="1" si="1116"/>
        <v>Fed Funds Rate-Point Loma Nazarene University:09-2019</v>
      </c>
      <c r="K4857" t="s">
        <v>658</v>
      </c>
      <c r="CM4857">
        <v>1.625</v>
      </c>
      <c r="CO4857">
        <v>1.625</v>
      </c>
      <c r="CQ4857">
        <v>1.625</v>
      </c>
      <c r="CS4857">
        <v>1.625</v>
      </c>
      <c r="CU4857">
        <v>1.625</v>
      </c>
      <c r="CW4857">
        <v>1.875</v>
      </c>
      <c r="CY4857">
        <v>1.875</v>
      </c>
    </row>
    <row r="4858" spans="1:103" x14ac:dyDescent="0.55000000000000004">
      <c r="A4858" s="4" t="str">
        <f t="shared" ca="1" si="1111"/>
        <v>Deutsche Bank</v>
      </c>
      <c r="B4858" s="4" t="str">
        <f t="shared" si="1112"/>
        <v>Brett Ryan/Matthew Luzzetti</v>
      </c>
      <c r="C4858" s="4" t="s">
        <v>246</v>
      </c>
      <c r="D4858" s="4" t="s">
        <v>87</v>
      </c>
      <c r="E4858" s="4" t="str">
        <f>IF(COUNTIF($E$2:E4857,"Begin: " &amp; C4858 &amp; "-" &amp; D4858 &amp; "-" &amp; H4858)=0,"Begin: " &amp; C4858 &amp; "-" &amp; D4858 &amp; "-" &amp; H4858,IF((C4858 &amp; "-" &amp; D4858 &amp; "-" &amp; H4858)&lt;&gt;(C4859 &amp; "-" &amp; D4859 &amp; "-" &amp; H4859),"End: " &amp; C4858 &amp; "-" &amp; D4858 &amp; "-" &amp; H4858,""))</f>
        <v/>
      </c>
      <c r="F4858" s="4" t="str">
        <f t="shared" si="1113"/>
        <v>Wall Street Journal-Fed Funds Rate-09-2019</v>
      </c>
      <c r="G4858" s="7">
        <v>43718</v>
      </c>
      <c r="H4858" s="7" t="str">
        <f t="shared" si="1114"/>
        <v>09-2019</v>
      </c>
      <c r="I4858" s="7" t="str">
        <f t="shared" ca="1" si="1115"/>
        <v>Wall Street Journal: Deutsche Bank-Fed Funds Rate-09-2019</v>
      </c>
      <c r="J4858" s="4" t="str">
        <f t="shared" ca="1" si="1116"/>
        <v>Fed Funds Rate-Deutsche Bank:09-2019</v>
      </c>
      <c r="K4858" t="s">
        <v>804</v>
      </c>
      <c r="CM4858">
        <v>1.375</v>
      </c>
      <c r="CO4858">
        <v>1.125</v>
      </c>
      <c r="CQ4858">
        <v>1.125</v>
      </c>
      <c r="CS4858">
        <v>1.125</v>
      </c>
      <c r="CU4858">
        <v>1.375</v>
      </c>
      <c r="CW4858">
        <v>1.375</v>
      </c>
      <c r="CY4858">
        <v>1.375</v>
      </c>
    </row>
    <row r="4859" spans="1:103" x14ac:dyDescent="0.55000000000000004">
      <c r="A4859" s="4" t="str">
        <f t="shared" ca="1" si="1111"/>
        <v>Prestige Economics LLC</v>
      </c>
      <c r="B4859" s="4" t="str">
        <f t="shared" si="1112"/>
        <v>Jason Schenker*</v>
      </c>
      <c r="C4859" s="4" t="s">
        <v>246</v>
      </c>
      <c r="D4859" s="4" t="s">
        <v>87</v>
      </c>
      <c r="E4859" s="4" t="str">
        <f>IF(COUNTIF($E$2:E4858,"Begin: " &amp; C4859 &amp; "-" &amp; D4859 &amp; "-" &amp; H4859)=0,"Begin: " &amp; C4859 &amp; "-" &amp; D4859 &amp; "-" &amp; H4859,IF((C4859 &amp; "-" &amp; D4859 &amp; "-" &amp; H4859)&lt;&gt;(C4860 &amp; "-" &amp; D4860 &amp; "-" &amp; H4860),"End: " &amp; C4859 &amp; "-" &amp; D4859 &amp; "-" &amp; H4859,""))</f>
        <v/>
      </c>
      <c r="F4859" s="4" t="str">
        <f t="shared" si="1113"/>
        <v>Wall Street Journal-Fed Funds Rate-09-2019</v>
      </c>
      <c r="G4859" s="7">
        <v>43718</v>
      </c>
      <c r="H4859" s="7" t="str">
        <f t="shared" si="1114"/>
        <v>09-2019</v>
      </c>
      <c r="I4859" s="7" t="str">
        <f t="shared" ca="1" si="1115"/>
        <v>Wall Street Journal: Prestige Economics LLC-Fed Funds Rate-09-2019</v>
      </c>
      <c r="J4859" s="4" t="str">
        <f t="shared" ca="1" si="1116"/>
        <v>Fed Funds Rate-Prestige Economics LLC:09-2019</v>
      </c>
      <c r="K4859" t="s">
        <v>824</v>
      </c>
    </row>
    <row r="4860" spans="1:103" x14ac:dyDescent="0.55000000000000004">
      <c r="A4860" s="4" t="str">
        <f t="shared" ca="1" si="1111"/>
        <v>Pantheon Macroeconomics</v>
      </c>
      <c r="B4860" s="4" t="str">
        <f t="shared" si="1112"/>
        <v>Ian Shepherdson</v>
      </c>
      <c r="C4860" s="4" t="s">
        <v>246</v>
      </c>
      <c r="D4860" s="4" t="s">
        <v>87</v>
      </c>
      <c r="E4860" s="4" t="str">
        <f>IF(COUNTIF($E$2:E4859,"Begin: " &amp; C4860 &amp; "-" &amp; D4860 &amp; "-" &amp; H4860)=0,"Begin: " &amp; C4860 &amp; "-" &amp; D4860 &amp; "-" &amp; H4860,IF((C4860 &amp; "-" &amp; D4860 &amp; "-" &amp; H4860)&lt;&gt;(C4861 &amp; "-" &amp; D4861 &amp; "-" &amp; H4861),"End: " &amp; C4860 &amp; "-" &amp; D4860 &amp; "-" &amp; H4860,""))</f>
        <v/>
      </c>
      <c r="F4860" s="4" t="str">
        <f t="shared" si="1113"/>
        <v>Wall Street Journal-Fed Funds Rate-09-2019</v>
      </c>
      <c r="G4860" s="7">
        <v>43718</v>
      </c>
      <c r="H4860" s="7" t="str">
        <f t="shared" si="1114"/>
        <v>09-2019</v>
      </c>
      <c r="I4860" s="7" t="str">
        <f t="shared" ca="1" si="1115"/>
        <v>Wall Street Journal: Pantheon Macroeconomics-Fed Funds Rate-09-2019</v>
      </c>
      <c r="J4860" s="4" t="str">
        <f t="shared" ca="1" si="1116"/>
        <v>Fed Funds Rate-Pantheon Macroeconomics:09-2019</v>
      </c>
      <c r="K4860" t="s">
        <v>231</v>
      </c>
      <c r="CM4860">
        <v>1.875</v>
      </c>
      <c r="CO4860">
        <v>1.875</v>
      </c>
      <c r="CQ4860">
        <v>2.125</v>
      </c>
      <c r="CS4860">
        <v>1.625</v>
      </c>
      <c r="CU4860">
        <v>1.125</v>
      </c>
    </row>
    <row r="4861" spans="1:103" x14ac:dyDescent="0.55000000000000004">
      <c r="A4861" s="4" t="str">
        <f t="shared" ca="1" si="1111"/>
        <v>Decision Economics, Inc.</v>
      </c>
      <c r="B4861" s="4" t="str">
        <f t="shared" si="1112"/>
        <v>Allen Sinai</v>
      </c>
      <c r="C4861" s="4" t="s">
        <v>246</v>
      </c>
      <c r="D4861" s="4" t="s">
        <v>87</v>
      </c>
      <c r="E4861" s="4" t="str">
        <f>IF(COUNTIF($E$2:E4860,"Begin: " &amp; C4861 &amp; "-" &amp; D4861 &amp; "-" &amp; H4861)=0,"Begin: " &amp; C4861 &amp; "-" &amp; D4861 &amp; "-" &amp; H4861,IF((C4861 &amp; "-" &amp; D4861 &amp; "-" &amp; H4861)&lt;&gt;(C4862 &amp; "-" &amp; D4862 &amp; "-" &amp; H4862),"End: " &amp; C4861 &amp; "-" &amp; D4861 &amp; "-" &amp; H4861,""))</f>
        <v/>
      </c>
      <c r="F4861" s="4" t="str">
        <f t="shared" si="1113"/>
        <v>Wall Street Journal-Fed Funds Rate-09-2019</v>
      </c>
      <c r="G4861" s="7">
        <v>43718</v>
      </c>
      <c r="H4861" s="7" t="str">
        <f t="shared" si="1114"/>
        <v>09-2019</v>
      </c>
      <c r="I4861" s="7" t="str">
        <f t="shared" ca="1" si="1115"/>
        <v>Wall Street Journal: Decision Economics, Inc.-Fed Funds Rate-09-2019</v>
      </c>
      <c r="J4861" s="4" t="str">
        <f t="shared" ca="1" si="1116"/>
        <v>Fed Funds Rate-Decision Economics, Inc.:09-2019</v>
      </c>
      <c r="K4861" t="s">
        <v>233</v>
      </c>
      <c r="CM4861">
        <v>1.63</v>
      </c>
      <c r="CO4861">
        <v>1.63</v>
      </c>
      <c r="CQ4861">
        <v>1.63</v>
      </c>
      <c r="CS4861">
        <v>1.88</v>
      </c>
      <c r="CU4861">
        <v>2.37</v>
      </c>
      <c r="CW4861">
        <v>2.82</v>
      </c>
      <c r="CY4861">
        <v>2.87</v>
      </c>
    </row>
    <row r="4862" spans="1:103" x14ac:dyDescent="0.55000000000000004">
      <c r="A4862" s="4" t="str">
        <f t="shared" ca="1" si="1111"/>
        <v>Parsec Financial</v>
      </c>
      <c r="B4862" s="4" t="str">
        <f t="shared" si="1112"/>
        <v>James F. Smith</v>
      </c>
      <c r="C4862" s="4" t="s">
        <v>246</v>
      </c>
      <c r="D4862" s="4" t="s">
        <v>87</v>
      </c>
      <c r="E4862" s="4" t="str">
        <f>IF(COUNTIF($E$2:E4861,"Begin: " &amp; C4862 &amp; "-" &amp; D4862 &amp; "-" &amp; H4862)=0,"Begin: " &amp; C4862 &amp; "-" &amp; D4862 &amp; "-" &amp; H4862,IF((C4862 &amp; "-" &amp; D4862 &amp; "-" &amp; H4862)&lt;&gt;(C4863 &amp; "-" &amp; D4863 &amp; "-" &amp; H4863),"End: " &amp; C4862 &amp; "-" &amp; D4862 &amp; "-" &amp; H4862,""))</f>
        <v/>
      </c>
      <c r="F4862" s="4" t="str">
        <f t="shared" si="1113"/>
        <v>Wall Street Journal-Fed Funds Rate-09-2019</v>
      </c>
      <c r="G4862" s="7">
        <v>43718</v>
      </c>
      <c r="H4862" s="7" t="str">
        <f t="shared" si="1114"/>
        <v>09-2019</v>
      </c>
      <c r="I4862" s="7" t="str">
        <f t="shared" ca="1" si="1115"/>
        <v>Wall Street Journal: Parsec Financial-Fed Funds Rate-09-2019</v>
      </c>
      <c r="J4862" s="4" t="str">
        <f t="shared" ca="1" si="1116"/>
        <v>Fed Funds Rate-Parsec Financial:09-2019</v>
      </c>
      <c r="K4862" t="s">
        <v>234</v>
      </c>
      <c r="CM4862">
        <v>1.875</v>
      </c>
      <c r="CO4862">
        <v>2.125</v>
      </c>
      <c r="CQ4862">
        <v>2.6749999999999998</v>
      </c>
      <c r="CS4862">
        <v>2.125</v>
      </c>
      <c r="CU4862">
        <v>1.875</v>
      </c>
      <c r="CW4862">
        <v>1.375</v>
      </c>
      <c r="CY4862">
        <v>1.625</v>
      </c>
    </row>
    <row r="4863" spans="1:103" x14ac:dyDescent="0.55000000000000004">
      <c r="A4863" s="4" t="str">
        <f t="shared" ca="1" si="1111"/>
        <v>Univ of Central FL</v>
      </c>
      <c r="B4863" s="4" t="str">
        <f t="shared" si="1112"/>
        <v>Sean M. Snaith</v>
      </c>
      <c r="C4863" s="4" t="s">
        <v>246</v>
      </c>
      <c r="D4863" s="4" t="s">
        <v>87</v>
      </c>
      <c r="E4863" s="4" t="str">
        <f>IF(COUNTIF($E$2:E4862,"Begin: " &amp; C4863 &amp; "-" &amp; D4863 &amp; "-" &amp; H4863)=0,"Begin: " &amp; C4863 &amp; "-" &amp; D4863 &amp; "-" &amp; H4863,IF((C4863 &amp; "-" &amp; D4863 &amp; "-" &amp; H4863)&lt;&gt;(C4864 &amp; "-" &amp; D4864 &amp; "-" &amp; H4864),"End: " &amp; C4863 &amp; "-" &amp; D4863 &amp; "-" &amp; H4863,""))</f>
        <v/>
      </c>
      <c r="F4863" s="4" t="str">
        <f t="shared" si="1113"/>
        <v>Wall Street Journal-Fed Funds Rate-09-2019</v>
      </c>
      <c r="G4863" s="7">
        <v>43718</v>
      </c>
      <c r="H4863" s="7" t="str">
        <f t="shared" si="1114"/>
        <v>09-2019</v>
      </c>
      <c r="I4863" s="7" t="str">
        <f t="shared" ca="1" si="1115"/>
        <v>Wall Street Journal: Univ of Central FL-Fed Funds Rate-09-2019</v>
      </c>
      <c r="J4863" s="4" t="str">
        <f t="shared" ca="1" si="1116"/>
        <v>Fed Funds Rate-Univ of Central FL:09-2019</v>
      </c>
      <c r="K4863" t="s">
        <v>235</v>
      </c>
      <c r="CM4863">
        <v>1.625</v>
      </c>
      <c r="CO4863">
        <v>1.625</v>
      </c>
      <c r="CQ4863">
        <v>1.875</v>
      </c>
      <c r="CS4863">
        <v>2.125</v>
      </c>
      <c r="CU4863">
        <v>2.625</v>
      </c>
      <c r="CW4863">
        <v>3.125</v>
      </c>
      <c r="CY4863">
        <v>3.125</v>
      </c>
    </row>
    <row r="4864" spans="1:103" x14ac:dyDescent="0.55000000000000004">
      <c r="A4864" s="4" t="str">
        <f t="shared" ca="1" si="1111"/>
        <v>SS Economics</v>
      </c>
      <c r="B4864" s="4" t="str">
        <f t="shared" si="1112"/>
        <v>Sung Won Sohn</v>
      </c>
      <c r="C4864" s="4" t="s">
        <v>246</v>
      </c>
      <c r="D4864" s="4" t="s">
        <v>87</v>
      </c>
      <c r="E4864" s="4" t="str">
        <f>IF(COUNTIF($E$2:E4863,"Begin: " &amp; C4864 &amp; "-" &amp; D4864 &amp; "-" &amp; H4864)=0,"Begin: " &amp; C4864 &amp; "-" &amp; D4864 &amp; "-" &amp; H4864,IF((C4864 &amp; "-" &amp; D4864 &amp; "-" &amp; H4864)&lt;&gt;(C4865 &amp; "-" &amp; D4865 &amp; "-" &amp; H4865),"End: " &amp; C4864 &amp; "-" &amp; D4864 &amp; "-" &amp; H4864,""))</f>
        <v/>
      </c>
      <c r="F4864" s="4" t="str">
        <f t="shared" si="1113"/>
        <v>Wall Street Journal-Fed Funds Rate-09-2019</v>
      </c>
      <c r="G4864" s="7">
        <v>43718</v>
      </c>
      <c r="H4864" s="7" t="str">
        <f t="shared" si="1114"/>
        <v>09-2019</v>
      </c>
      <c r="I4864" s="7" t="str">
        <f t="shared" ca="1" si="1115"/>
        <v>Wall Street Journal: SS Economics-Fed Funds Rate-09-2019</v>
      </c>
      <c r="J4864" s="4" t="str">
        <f t="shared" ca="1" si="1116"/>
        <v>Fed Funds Rate-SS Economics:09-2019</v>
      </c>
      <c r="K4864" t="s">
        <v>785</v>
      </c>
      <c r="CM4864">
        <v>1.875</v>
      </c>
      <c r="CO4864">
        <v>1.625</v>
      </c>
      <c r="CQ4864">
        <v>1.375</v>
      </c>
      <c r="CS4864">
        <v>1.125</v>
      </c>
      <c r="CU4864">
        <v>0.875</v>
      </c>
      <c r="CW4864">
        <v>0.625</v>
      </c>
      <c r="CY4864">
        <v>0.375</v>
      </c>
    </row>
    <row r="4865" spans="1:103" x14ac:dyDescent="0.55000000000000004">
      <c r="A4865" s="4" t="str">
        <f t="shared" ref="A4865:A4874" ca="1" si="1117">IF(ISERROR(IF(C4865="GIOA",INDEX(List_AnonymousForecasters,MATCH(LEFT(K4865,FIND(":",K4865,1)-1),List_IndividualForecasters,0),1),INDEX(List_FirmNamesOmega,MATCH(LEFT(K4865,FIND(":",K4865,1)-1),List_FirmNamesAlpha,0),1))),LEFT(K4865,FIND(":",K4865,1)-1),IF(C4865="GIOA",INDEX(List_AnonymousForecasters,MATCH(LEFT(K4865,FIND(":",K4865,1)-1),List_IndividualForecasters,0),1),INDEX(List_FirmNamesOmega,MATCH(LEFT(K4865,FIND(":",K4865,1)-1),List_FirmNamesAlpha,0),1)))</f>
        <v>Pierpont Securities</v>
      </c>
      <c r="B4865" s="4" t="str">
        <f t="shared" ref="B4865:B4874" si="1118">MID(K4865,FIND(":",K4865,1)+2,LEN(K4865)-FIND(":",K4865,1))</f>
        <v>Stephen Stanley</v>
      </c>
      <c r="C4865" s="4" t="s">
        <v>246</v>
      </c>
      <c r="D4865" s="4" t="s">
        <v>87</v>
      </c>
      <c r="E4865" s="4" t="str">
        <f>IF(COUNTIF($E$2:E4864,"Begin: " &amp; C4865 &amp; "-" &amp; D4865 &amp; "-" &amp; H4865)=0,"Begin: " &amp; C4865 &amp; "-" &amp; D4865 &amp; "-" &amp; H4865,IF((C4865 &amp; "-" &amp; D4865 &amp; "-" &amp; H4865)&lt;&gt;(C4866 &amp; "-" &amp; D4866 &amp; "-" &amp; H4866),"End: " &amp; C4865 &amp; "-" &amp; D4865 &amp; "-" &amp; H4865,""))</f>
        <v/>
      </c>
      <c r="F4865" s="4" t="str">
        <f t="shared" ref="F4865:F4874" si="1119">C4865 &amp; "-" &amp; D4865 &amp; "-" &amp; H4865</f>
        <v>Wall Street Journal-Fed Funds Rate-09-2019</v>
      </c>
      <c r="G4865" s="7">
        <v>43718</v>
      </c>
      <c r="H4865" s="7" t="str">
        <f t="shared" ref="H4865:H4874" si="1120">TEXT(MONTH(G4865),"00") &amp; "-" &amp; TEXT(YEAR(G4865),"0000")</f>
        <v>09-2019</v>
      </c>
      <c r="I4865" s="7" t="str">
        <f t="shared" ref="I4865:I4874" ca="1" si="1121">C4865 &amp; ": " &amp; A4865 &amp; "-" &amp; D4865 &amp; "-" &amp; H4865</f>
        <v>Wall Street Journal: Pierpont Securities-Fed Funds Rate-09-2019</v>
      </c>
      <c r="J4865" s="4" t="str">
        <f t="shared" ref="J4865:J4874" ca="1" si="1122">D4865 &amp; "-" &amp; A4865 &amp; ":" &amp; TEXT(MONTH(G4865),"00") &amp; "-" &amp; TEXT(YEAR(G4865),"0000")</f>
        <v>Fed Funds Rate-Pierpont Securities:09-2019</v>
      </c>
      <c r="K4865" t="s">
        <v>238</v>
      </c>
      <c r="CM4865">
        <v>1.875</v>
      </c>
      <c r="CO4865">
        <v>2.125</v>
      </c>
      <c r="CQ4865">
        <v>2.375</v>
      </c>
      <c r="CS4865">
        <v>2.625</v>
      </c>
      <c r="CU4865">
        <v>2.875</v>
      </c>
      <c r="CW4865">
        <v>3.125</v>
      </c>
      <c r="CY4865">
        <v>3.375</v>
      </c>
    </row>
    <row r="4866" spans="1:103" x14ac:dyDescent="0.55000000000000004">
      <c r="A4866" s="4" t="str">
        <f t="shared" ca="1" si="1117"/>
        <v>Economic Analysis Associates Inc.</v>
      </c>
      <c r="B4866" s="4" t="str">
        <f t="shared" si="1118"/>
        <v>Susan M. Sterne</v>
      </c>
      <c r="C4866" s="4" t="s">
        <v>246</v>
      </c>
      <c r="D4866" s="4" t="s">
        <v>87</v>
      </c>
      <c r="E4866" s="4" t="str">
        <f>IF(COUNTIF($E$2:E4865,"Begin: " &amp; C4866 &amp; "-" &amp; D4866 &amp; "-" &amp; H4866)=0,"Begin: " &amp; C4866 &amp; "-" &amp; D4866 &amp; "-" &amp; H4866,IF((C4866 &amp; "-" &amp; D4866 &amp; "-" &amp; H4866)&lt;&gt;(C4867 &amp; "-" &amp; D4867 &amp; "-" &amp; H4867),"End: " &amp; C4866 &amp; "-" &amp; D4866 &amp; "-" &amp; H4866,""))</f>
        <v/>
      </c>
      <c r="F4866" s="4" t="str">
        <f t="shared" si="1119"/>
        <v>Wall Street Journal-Fed Funds Rate-09-2019</v>
      </c>
      <c r="G4866" s="7">
        <v>43718</v>
      </c>
      <c r="H4866" s="7" t="str">
        <f t="shared" si="1120"/>
        <v>09-2019</v>
      </c>
      <c r="I4866" s="7" t="str">
        <f t="shared" ca="1" si="1121"/>
        <v>Wall Street Journal: Economic Analysis Associates Inc.-Fed Funds Rate-09-2019</v>
      </c>
      <c r="J4866" s="4" t="str">
        <f t="shared" ca="1" si="1122"/>
        <v>Fed Funds Rate-Economic Analysis Associates Inc.:09-2019</v>
      </c>
      <c r="K4866" t="s">
        <v>239</v>
      </c>
      <c r="CM4866">
        <v>2.13</v>
      </c>
      <c r="CO4866">
        <v>2.13</v>
      </c>
      <c r="CQ4866">
        <v>2.13</v>
      </c>
      <c r="CS4866">
        <v>2.38</v>
      </c>
      <c r="CU4866">
        <v>2.62</v>
      </c>
      <c r="CW4866">
        <v>2.62</v>
      </c>
      <c r="CY4866">
        <v>2.38</v>
      </c>
    </row>
    <row r="4867" spans="1:103" x14ac:dyDescent="0.55000000000000004">
      <c r="A4867" s="4" t="str">
        <f t="shared" ca="1" si="1117"/>
        <v>CSFB</v>
      </c>
      <c r="B4867" s="4" t="str">
        <f t="shared" si="1118"/>
        <v>James Sweeney*</v>
      </c>
      <c r="C4867" s="4" t="s">
        <v>246</v>
      </c>
      <c r="D4867" s="4" t="s">
        <v>87</v>
      </c>
      <c r="E4867" s="4" t="str">
        <f>IF(COUNTIF($E$2:E4866,"Begin: " &amp; C4867 &amp; "-" &amp; D4867 &amp; "-" &amp; H4867)=0,"Begin: " &amp; C4867 &amp; "-" &amp; D4867 &amp; "-" &amp; H4867,IF((C4867 &amp; "-" &amp; D4867 &amp; "-" &amp; H4867)&lt;&gt;(C4868 &amp; "-" &amp; D4868 &amp; "-" &amp; H4868),"End: " &amp; C4867 &amp; "-" &amp; D4867 &amp; "-" &amp; H4867,""))</f>
        <v/>
      </c>
      <c r="F4867" s="4" t="str">
        <f t="shared" si="1119"/>
        <v>Wall Street Journal-Fed Funds Rate-09-2019</v>
      </c>
      <c r="G4867" s="7">
        <v>43718</v>
      </c>
      <c r="H4867" s="7" t="str">
        <f t="shared" si="1120"/>
        <v>09-2019</v>
      </c>
      <c r="I4867" s="7" t="str">
        <f t="shared" ca="1" si="1121"/>
        <v>Wall Street Journal: CSFB-Fed Funds Rate-09-2019</v>
      </c>
      <c r="J4867" s="4" t="str">
        <f t="shared" ca="1" si="1122"/>
        <v>Fed Funds Rate-CSFB:09-2019</v>
      </c>
      <c r="K4867" t="s">
        <v>826</v>
      </c>
    </row>
    <row r="4868" spans="1:103" x14ac:dyDescent="0.55000000000000004">
      <c r="A4868" s="4" t="str">
        <f t="shared" ca="1" si="1117"/>
        <v>American Chemisty Council</v>
      </c>
      <c r="B4868" s="4" t="str">
        <f t="shared" si="1118"/>
        <v>Kevin Swift</v>
      </c>
      <c r="C4868" s="4" t="s">
        <v>246</v>
      </c>
      <c r="D4868" s="4" t="s">
        <v>87</v>
      </c>
      <c r="E4868" s="4" t="str">
        <f>IF(COUNTIF($E$2:E4867,"Begin: " &amp; C4868 &amp; "-" &amp; D4868 &amp; "-" &amp; H4868)=0,"Begin: " &amp; C4868 &amp; "-" &amp; D4868 &amp; "-" &amp; H4868,IF((C4868 &amp; "-" &amp; D4868 &amp; "-" &amp; H4868)&lt;&gt;(C4869 &amp; "-" &amp; D4869 &amp; "-" &amp; H4869),"End: " &amp; C4868 &amp; "-" &amp; D4868 &amp; "-" &amp; H4868,""))</f>
        <v/>
      </c>
      <c r="F4868" s="4" t="str">
        <f t="shared" si="1119"/>
        <v>Wall Street Journal-Fed Funds Rate-09-2019</v>
      </c>
      <c r="G4868" s="7">
        <v>43718</v>
      </c>
      <c r="H4868" s="7" t="str">
        <f t="shared" si="1120"/>
        <v>09-2019</v>
      </c>
      <c r="I4868" s="7" t="str">
        <f t="shared" ca="1" si="1121"/>
        <v>Wall Street Journal: American Chemisty Council-Fed Funds Rate-09-2019</v>
      </c>
      <c r="J4868" s="4" t="str">
        <f t="shared" ca="1" si="1122"/>
        <v>Fed Funds Rate-American Chemisty Council:09-2019</v>
      </c>
      <c r="K4868" t="s">
        <v>443</v>
      </c>
      <c r="CM4868">
        <v>1.625</v>
      </c>
      <c r="CO4868">
        <v>1.625</v>
      </c>
      <c r="CQ4868">
        <v>1.625</v>
      </c>
      <c r="CS4868">
        <v>1.625</v>
      </c>
      <c r="CU4868">
        <v>1.625</v>
      </c>
      <c r="CW4868">
        <v>1.875</v>
      </c>
      <c r="CY4868">
        <v>2.125</v>
      </c>
    </row>
    <row r="4869" spans="1:103" x14ac:dyDescent="0.55000000000000004">
      <c r="A4869" s="4" t="str">
        <f t="shared" ca="1" si="1117"/>
        <v>Grant Thornton</v>
      </c>
      <c r="B4869" s="4" t="str">
        <f t="shared" si="1118"/>
        <v>Diane Swonk</v>
      </c>
      <c r="C4869" s="4" t="s">
        <v>246</v>
      </c>
      <c r="D4869" s="4" t="s">
        <v>87</v>
      </c>
      <c r="E4869" s="4" t="str">
        <f>IF(COUNTIF($E$2:E4868,"Begin: " &amp; C4869 &amp; "-" &amp; D4869 &amp; "-" &amp; H4869)=0,"Begin: " &amp; C4869 &amp; "-" &amp; D4869 &amp; "-" &amp; H4869,IF((C4869 &amp; "-" &amp; D4869 &amp; "-" &amp; H4869)&lt;&gt;(C4870 &amp; "-" &amp; D4870 &amp; "-" &amp; H4870),"End: " &amp; C4869 &amp; "-" &amp; D4869 &amp; "-" &amp; H4869,""))</f>
        <v/>
      </c>
      <c r="F4869" s="4" t="str">
        <f t="shared" si="1119"/>
        <v>Wall Street Journal-Fed Funds Rate-09-2019</v>
      </c>
      <c r="G4869" s="7">
        <v>43718</v>
      </c>
      <c r="H4869" s="7" t="str">
        <f t="shared" si="1120"/>
        <v>09-2019</v>
      </c>
      <c r="I4869" s="7" t="str">
        <f t="shared" ca="1" si="1121"/>
        <v>Wall Street Journal: Grant Thornton-Fed Funds Rate-09-2019</v>
      </c>
      <c r="J4869" s="4" t="str">
        <f t="shared" ca="1" si="1122"/>
        <v>Fed Funds Rate-Grant Thornton:09-2019</v>
      </c>
      <c r="K4869" t="s">
        <v>772</v>
      </c>
      <c r="CM4869">
        <v>1.375</v>
      </c>
      <c r="CO4869">
        <v>0.13</v>
      </c>
      <c r="CQ4869">
        <v>0.13</v>
      </c>
      <c r="CS4869">
        <v>0.13</v>
      </c>
      <c r="CU4869">
        <v>0.13</v>
      </c>
      <c r="CW4869">
        <v>0.13</v>
      </c>
      <c r="CY4869">
        <v>0.13</v>
      </c>
    </row>
    <row r="4870" spans="1:103" x14ac:dyDescent="0.55000000000000004">
      <c r="A4870" s="4" t="str">
        <f t="shared" ca="1" si="1117"/>
        <v>The Northern Trust</v>
      </c>
      <c r="B4870" s="4" t="str">
        <f t="shared" si="1118"/>
        <v>Carl Tannenbaum</v>
      </c>
      <c r="C4870" s="4" t="s">
        <v>246</v>
      </c>
      <c r="D4870" s="4" t="s">
        <v>87</v>
      </c>
      <c r="E4870" s="4" t="str">
        <f>IF(COUNTIF($E$2:E4869,"Begin: " &amp; C4870 &amp; "-" &amp; D4870 &amp; "-" &amp; H4870)=0,"Begin: " &amp; C4870 &amp; "-" &amp; D4870 &amp; "-" &amp; H4870,IF((C4870 &amp; "-" &amp; D4870 &amp; "-" &amp; H4870)&lt;&gt;(C4871 &amp; "-" &amp; D4871 &amp; "-" &amp; H4871),"End: " &amp; C4870 &amp; "-" &amp; D4870 &amp; "-" &amp; H4870,""))</f>
        <v/>
      </c>
      <c r="F4870" s="4" t="str">
        <f t="shared" si="1119"/>
        <v>Wall Street Journal-Fed Funds Rate-09-2019</v>
      </c>
      <c r="G4870" s="7">
        <v>43718</v>
      </c>
      <c r="H4870" s="7" t="str">
        <f t="shared" si="1120"/>
        <v>09-2019</v>
      </c>
      <c r="I4870" s="7" t="str">
        <f t="shared" ca="1" si="1121"/>
        <v>Wall Street Journal: The Northern Trust-Fed Funds Rate-09-2019</v>
      </c>
      <c r="J4870" s="4" t="str">
        <f t="shared" ca="1" si="1122"/>
        <v>Fed Funds Rate-The Northern Trust:09-2019</v>
      </c>
      <c r="K4870" t="s">
        <v>849</v>
      </c>
      <c r="CM4870">
        <v>1.875</v>
      </c>
      <c r="CO4870">
        <v>1.875</v>
      </c>
      <c r="CQ4870">
        <v>1.875</v>
      </c>
      <c r="CS4870">
        <v>1.875</v>
      </c>
      <c r="CU4870">
        <v>1.875</v>
      </c>
      <c r="CW4870">
        <v>1.875</v>
      </c>
      <c r="CY4870">
        <v>1.875</v>
      </c>
    </row>
    <row r="4871" spans="1:103" x14ac:dyDescent="0.55000000000000004">
      <c r="A4871" s="4" t="str">
        <f t="shared" ca="1" si="1117"/>
        <v>BNP Paribas</v>
      </c>
      <c r="B4871" s="4" t="str">
        <f t="shared" si="1118"/>
        <v>US Economics Team</v>
      </c>
      <c r="C4871" s="4" t="s">
        <v>246</v>
      </c>
      <c r="D4871" s="4" t="s">
        <v>87</v>
      </c>
      <c r="E4871" s="4" t="str">
        <f>IF(COUNTIF($E$2:E4870,"Begin: " &amp; C4871 &amp; "-" &amp; D4871 &amp; "-" &amp; H4871)=0,"Begin: " &amp; C4871 &amp; "-" &amp; D4871 &amp; "-" &amp; H4871,IF((C4871 &amp; "-" &amp; D4871 &amp; "-" &amp; H4871)&lt;&gt;(C4872 &amp; "-" &amp; D4872 &amp; "-" &amp; H4872),"End: " &amp; C4871 &amp; "-" &amp; D4871 &amp; "-" &amp; H4871,""))</f>
        <v/>
      </c>
      <c r="F4871" s="4" t="str">
        <f t="shared" si="1119"/>
        <v>Wall Street Journal-Fed Funds Rate-09-2019</v>
      </c>
      <c r="G4871" s="7">
        <v>43718</v>
      </c>
      <c r="H4871" s="7" t="str">
        <f t="shared" si="1120"/>
        <v>09-2019</v>
      </c>
      <c r="I4871" s="7" t="str">
        <f t="shared" ca="1" si="1121"/>
        <v>Wall Street Journal: BNP Paribas-Fed Funds Rate-09-2019</v>
      </c>
      <c r="J4871" s="4" t="str">
        <f t="shared" ca="1" si="1122"/>
        <v>Fed Funds Rate-BNP Paribas:09-2019</v>
      </c>
      <c r="K4871" t="s">
        <v>444</v>
      </c>
      <c r="CM4871">
        <v>1.625</v>
      </c>
      <c r="CO4871">
        <v>1.125</v>
      </c>
      <c r="CQ4871">
        <v>1.125</v>
      </c>
    </row>
    <row r="4872" spans="1:103" x14ac:dyDescent="0.55000000000000004">
      <c r="A4872" s="4" t="str">
        <f t="shared" ca="1" si="1117"/>
        <v>The Conference Board</v>
      </c>
      <c r="B4872" s="4" t="str">
        <f t="shared" si="1118"/>
        <v>Bart van Ark*</v>
      </c>
      <c r="C4872" s="4" t="s">
        <v>246</v>
      </c>
      <c r="D4872" s="4" t="s">
        <v>87</v>
      </c>
      <c r="E4872" s="4" t="str">
        <f>IF(COUNTIF($E$2:E4871,"Begin: " &amp; C4872 &amp; "-" &amp; D4872 &amp; "-" &amp; H4872)=0,"Begin: " &amp; C4872 &amp; "-" &amp; D4872 &amp; "-" &amp; H4872,IF((C4872 &amp; "-" &amp; D4872 &amp; "-" &amp; H4872)&lt;&gt;(C4873 &amp; "-" &amp; D4873 &amp; "-" &amp; H4873),"End: " &amp; C4872 &amp; "-" &amp; D4872 &amp; "-" &amp; H4872,""))</f>
        <v/>
      </c>
      <c r="F4872" s="4" t="str">
        <f t="shared" si="1119"/>
        <v>Wall Street Journal-Fed Funds Rate-09-2019</v>
      </c>
      <c r="G4872" s="7">
        <v>43718</v>
      </c>
      <c r="H4872" s="7" t="str">
        <f t="shared" si="1120"/>
        <v>09-2019</v>
      </c>
      <c r="I4872" s="7" t="str">
        <f t="shared" ca="1" si="1121"/>
        <v>Wall Street Journal: The Conference Board-Fed Funds Rate-09-2019</v>
      </c>
      <c r="J4872" s="4" t="str">
        <f t="shared" ca="1" si="1122"/>
        <v>Fed Funds Rate-The Conference Board:09-2019</v>
      </c>
      <c r="K4872" t="s">
        <v>850</v>
      </c>
    </row>
    <row r="4873" spans="1:103" x14ac:dyDescent="0.55000000000000004">
      <c r="A4873" s="4" t="str">
        <f t="shared" ca="1" si="1117"/>
        <v>First Trust Adv.</v>
      </c>
      <c r="B4873" s="4" t="str">
        <f t="shared" si="1118"/>
        <v>Brian S. Wesbury/ Robert Stein</v>
      </c>
      <c r="C4873" s="4" t="s">
        <v>246</v>
      </c>
      <c r="D4873" s="4" t="s">
        <v>87</v>
      </c>
      <c r="E4873" s="4" t="str">
        <f>IF(COUNTIF($E$2:E4872,"Begin: " &amp; C4873 &amp; "-" &amp; D4873 &amp; "-" &amp; H4873)=0,"Begin: " &amp; C4873 &amp; "-" &amp; D4873 &amp; "-" &amp; H4873,IF((C4873 &amp; "-" &amp; D4873 &amp; "-" &amp; H4873)&lt;&gt;(C4874 &amp; "-" &amp; D4874 &amp; "-" &amp; H4874),"End: " &amp; C4873 &amp; "-" &amp; D4873 &amp; "-" &amp; H4873,""))</f>
        <v/>
      </c>
      <c r="F4873" s="4" t="str">
        <f t="shared" si="1119"/>
        <v>Wall Street Journal-Fed Funds Rate-09-2019</v>
      </c>
      <c r="G4873" s="7">
        <v>43718</v>
      </c>
      <c r="H4873" s="7" t="str">
        <f t="shared" si="1120"/>
        <v>09-2019</v>
      </c>
      <c r="I4873" s="7" t="str">
        <f t="shared" ca="1" si="1121"/>
        <v>Wall Street Journal: First Trust Adv.-Fed Funds Rate-09-2019</v>
      </c>
      <c r="J4873" s="4" t="str">
        <f t="shared" ca="1" si="1122"/>
        <v>Fed Funds Rate-First Trust Adv.:09-2019</v>
      </c>
      <c r="K4873" t="s">
        <v>243</v>
      </c>
      <c r="CM4873">
        <v>1.625</v>
      </c>
      <c r="CO4873">
        <v>1.625</v>
      </c>
      <c r="CQ4873">
        <v>1.625</v>
      </c>
      <c r="CS4873">
        <v>1.625</v>
      </c>
      <c r="CU4873">
        <v>1.625</v>
      </c>
    </row>
    <row r="4874" spans="1:103" x14ac:dyDescent="0.55000000000000004">
      <c r="A4874" s="4" t="str">
        <f t="shared" ca="1" si="1117"/>
        <v>National Association of Realtors</v>
      </c>
      <c r="B4874" s="4" t="str">
        <f t="shared" si="1118"/>
        <v>Lawrence Yun</v>
      </c>
      <c r="C4874" s="4" t="s">
        <v>246</v>
      </c>
      <c r="D4874" s="4" t="s">
        <v>87</v>
      </c>
      <c r="E4874" s="4" t="str">
        <f>IF(COUNTIF($E$2:E4873,"Begin: " &amp; C4874 &amp; "-" &amp; D4874 &amp; "-" &amp; H4874)=0,"Begin: " &amp; C4874 &amp; "-" &amp; D4874 &amp; "-" &amp; H4874,IF((C4874 &amp; "-" &amp; D4874 &amp; "-" &amp; H4874)&lt;&gt;(C4875 &amp; "-" &amp; D4875 &amp; "-" &amp; H4875),"End: " &amp; C4874 &amp; "-" &amp; D4874 &amp; "-" &amp; H4874,""))</f>
        <v>End: Wall Street Journal-Fed Funds Rate-09-2019</v>
      </c>
      <c r="F4874" s="4" t="str">
        <f t="shared" si="1119"/>
        <v>Wall Street Journal-Fed Funds Rate-09-2019</v>
      </c>
      <c r="G4874" s="7">
        <v>43718</v>
      </c>
      <c r="H4874" s="7" t="str">
        <f t="shared" si="1120"/>
        <v>09-2019</v>
      </c>
      <c r="I4874" s="7" t="str">
        <f t="shared" ca="1" si="1121"/>
        <v>Wall Street Journal: National Association of Realtors-Fed Funds Rate-09-2019</v>
      </c>
      <c r="J4874" s="4" t="str">
        <f t="shared" ca="1" si="1122"/>
        <v>Fed Funds Rate-National Association of Realtors:09-2019</v>
      </c>
      <c r="K4874" t="s">
        <v>245</v>
      </c>
      <c r="CM4874">
        <v>1.625</v>
      </c>
      <c r="CO4874">
        <v>1.625</v>
      </c>
      <c r="CQ4874">
        <v>1.625</v>
      </c>
      <c r="CS4874">
        <v>1.875</v>
      </c>
      <c r="CU4874">
        <v>2.125</v>
      </c>
      <c r="CW4874">
        <v>2.125</v>
      </c>
      <c r="CY4874">
        <v>2.125</v>
      </c>
    </row>
    <row r="4875" spans="1:103" x14ac:dyDescent="0.55000000000000004">
      <c r="A4875" s="4" t="str">
        <f t="shared" ref="A4875" ca="1" si="1123">IF(ISERROR(IF(C4875="GIOA",INDEX(List_AnonymousForecasters,MATCH(LEFT(K4875,FIND(":",K4875,1)-1),List_IndividualForecasters,0),1),INDEX(List_FirmNamesOmega,MATCH(LEFT(K4875,FIND(":",K4875,1)-1),List_FirmNamesAlpha,0),1))),LEFT(K4875,FIND(":",K4875,1)-1),IF(C4875="GIOA",INDEX(List_AnonymousForecasters,MATCH(LEFT(K4875,FIND(":",K4875,1)-1),List_IndividualForecasters,0),1),INDEX(List_FirmNamesOmega,MATCH(LEFT(K4875,FIND(":",K4875,1)-1),List_FirmNamesAlpha,0),1)))</f>
        <v>Nomura</v>
      </c>
      <c r="B4875" s="4" t="str">
        <f t="shared" ref="B4875" si="1124">MID(K4875,FIND(":",K4875,1)+2,LEN(K4875)-FIND(":",K4875,1))</f>
        <v>Lewis Alexander</v>
      </c>
      <c r="C4875" s="4" t="s">
        <v>246</v>
      </c>
      <c r="D4875" s="4" t="s">
        <v>248</v>
      </c>
      <c r="E4875" s="4" t="str">
        <f>IF(COUNTIF($E$2:E4874,"Begin: " &amp; C4875 &amp; "-" &amp; D4875 &amp; "-" &amp; H4875)=0,"Begin: " &amp; C4875 &amp; "-" &amp; D4875 &amp; "-" &amp; H4875,IF((C4875 &amp; "-" &amp; D4875 &amp; "-" &amp; H4875)&lt;&gt;(C4876 &amp; "-" &amp; D4876 &amp; "-" &amp; H4876),"End: " &amp; C4875 &amp; "-" &amp; D4875 &amp; "-" &amp; H4875,""))</f>
        <v>Begin: Wall Street Journal-GDP-09-2019</v>
      </c>
      <c r="F4875" s="4" t="str">
        <f t="shared" ref="F4875" si="1125">C4875 &amp; "-" &amp; D4875 &amp; "-" &amp; H4875</f>
        <v>Wall Street Journal-GDP-09-2019</v>
      </c>
      <c r="G4875" s="7">
        <v>43718</v>
      </c>
      <c r="H4875" s="7" t="str">
        <f t="shared" ref="H4875" si="1126">TEXT(MONTH(G4875),"00") &amp; "-" &amp; TEXT(YEAR(G4875),"0000")</f>
        <v>09-2019</v>
      </c>
      <c r="I4875" s="7" t="str">
        <f t="shared" ref="I4875" ca="1" si="1127">C4875 &amp; ": " &amp; A4875 &amp; "-" &amp; D4875 &amp; "-" &amp; H4875</f>
        <v>Wall Street Journal: Nomura-GDP-09-2019</v>
      </c>
      <c r="J4875" s="4" t="str">
        <f t="shared" ref="J4875" ca="1" si="1128">D4875 &amp; "-" &amp; A4875 &amp; ":" &amp; TEXT(MONTH(G4875),"00") &amp; "-" &amp; TEXT(YEAR(G4875),"0000")</f>
        <v>GDP-Nomura:09-2019</v>
      </c>
      <c r="K4875" t="s">
        <v>196</v>
      </c>
      <c r="CM4875">
        <v>2.2000000000000002</v>
      </c>
      <c r="CN4875">
        <v>1.4</v>
      </c>
      <c r="CO4875">
        <v>1.3</v>
      </c>
      <c r="CP4875">
        <v>1.4</v>
      </c>
      <c r="CQ4875">
        <v>1.4</v>
      </c>
    </row>
    <row r="4876" spans="1:103" x14ac:dyDescent="0.55000000000000004">
      <c r="A4876" s="4" t="str">
        <f t="shared" ref="A4876:A4939" ca="1" si="1129">IF(ISERROR(IF(C4876="GIOA",INDEX(List_AnonymousForecasters,MATCH(LEFT(K4876,FIND(":",K4876,1)-1),List_IndividualForecasters,0),1),INDEX(List_FirmNamesOmega,MATCH(LEFT(K4876,FIND(":",K4876,1)-1),List_FirmNamesAlpha,0),1))),LEFT(K4876,FIND(":",K4876,1)-1),IF(C4876="GIOA",INDEX(List_AnonymousForecasters,MATCH(LEFT(K4876,FIND(":",K4876,1)-1),List_IndividualForecasters,0),1),INDEX(List_FirmNamesOmega,MATCH(LEFT(K4876,FIND(":",K4876,1)-1),List_FirmNamesAlpha,0),1)))</f>
        <v>Bank of the West</v>
      </c>
      <c r="B4876" s="4" t="str">
        <f t="shared" ref="B4876:B4939" si="1130">MID(K4876,FIND(":",K4876,1)+2,LEN(K4876)-FIND(":",K4876,1))</f>
        <v>Scott Anderson</v>
      </c>
      <c r="C4876" s="4" t="s">
        <v>246</v>
      </c>
      <c r="D4876" s="4" t="s">
        <v>248</v>
      </c>
      <c r="E4876" s="4" t="str">
        <f>IF(COUNTIF($E$2:E4875,"Begin: " &amp; C4876 &amp; "-" &amp; D4876 &amp; "-" &amp; H4876)=0,"Begin: " &amp; C4876 &amp; "-" &amp; D4876 &amp; "-" &amp; H4876,IF((C4876 &amp; "-" &amp; D4876 &amp; "-" &amp; H4876)&lt;&gt;(C4877 &amp; "-" &amp; D4877 &amp; "-" &amp; H4877),"End: " &amp; C4876 &amp; "-" &amp; D4876 &amp; "-" &amp; H4876,""))</f>
        <v/>
      </c>
      <c r="F4876" s="4" t="str">
        <f t="shared" ref="F4876:F4939" si="1131">C4876 &amp; "-" &amp; D4876 &amp; "-" &amp; H4876</f>
        <v>Wall Street Journal-GDP-09-2019</v>
      </c>
      <c r="G4876" s="7">
        <v>43718</v>
      </c>
      <c r="H4876" s="7" t="str">
        <f t="shared" ref="H4876:H4939" si="1132">TEXT(MONTH(G4876),"00") &amp; "-" &amp; TEXT(YEAR(G4876),"0000")</f>
        <v>09-2019</v>
      </c>
      <c r="I4876" s="7" t="str">
        <f t="shared" ref="I4876:I4939" ca="1" si="1133">C4876 &amp; ": " &amp; A4876 &amp; "-" &amp; D4876 &amp; "-" &amp; H4876</f>
        <v>Wall Street Journal: Bank of the West-GDP-09-2019</v>
      </c>
      <c r="J4876" s="4" t="str">
        <f t="shared" ref="J4876:J4939" ca="1" si="1134">D4876 &amp; "-" &amp; A4876 &amp; ":" &amp; TEXT(MONTH(G4876),"00") &amp; "-" &amp; TEXT(YEAR(G4876),"0000")</f>
        <v>GDP-Bank of the West:09-2019</v>
      </c>
      <c r="K4876" t="s">
        <v>763</v>
      </c>
      <c r="CM4876">
        <v>1.9</v>
      </c>
      <c r="CN4876">
        <v>1.7</v>
      </c>
      <c r="CO4876">
        <v>1.3</v>
      </c>
      <c r="CP4876">
        <v>1</v>
      </c>
      <c r="CQ4876">
        <v>0.4</v>
      </c>
    </row>
    <row r="4877" spans="1:103" x14ac:dyDescent="0.55000000000000004">
      <c r="A4877" s="4" t="str">
        <f t="shared" ca="1" si="1129"/>
        <v>Capital Economics</v>
      </c>
      <c r="B4877" s="4" t="str">
        <f t="shared" si="1130"/>
        <v>Paul Ashworth</v>
      </c>
      <c r="C4877" s="4" t="s">
        <v>246</v>
      </c>
      <c r="D4877" s="4" t="s">
        <v>248</v>
      </c>
      <c r="E4877" s="4" t="str">
        <f>IF(COUNTIF($E$2:E4876,"Begin: " &amp; C4877 &amp; "-" &amp; D4877 &amp; "-" &amp; H4877)=0,"Begin: " &amp; C4877 &amp; "-" &amp; D4877 &amp; "-" &amp; H4877,IF((C4877 &amp; "-" &amp; D4877 &amp; "-" &amp; H4877)&lt;&gt;(C4878 &amp; "-" &amp; D4878 &amp; "-" &amp; H4878),"End: " &amp; C4877 &amp; "-" &amp; D4877 &amp; "-" &amp; H4877,""))</f>
        <v/>
      </c>
      <c r="F4877" s="4" t="str">
        <f t="shared" si="1131"/>
        <v>Wall Street Journal-GDP-09-2019</v>
      </c>
      <c r="G4877" s="7">
        <v>43718</v>
      </c>
      <c r="H4877" s="7" t="str">
        <f t="shared" si="1132"/>
        <v>09-2019</v>
      </c>
      <c r="I4877" s="7" t="str">
        <f t="shared" ca="1" si="1133"/>
        <v>Wall Street Journal: Capital Economics-GDP-09-2019</v>
      </c>
      <c r="J4877" s="4" t="str">
        <f t="shared" ca="1" si="1134"/>
        <v>GDP-Capital Economics:09-2019</v>
      </c>
      <c r="K4877" t="s">
        <v>197</v>
      </c>
      <c r="CM4877">
        <v>2</v>
      </c>
      <c r="CN4877">
        <v>1</v>
      </c>
      <c r="CO4877">
        <v>1</v>
      </c>
      <c r="CP4877">
        <v>1</v>
      </c>
      <c r="CQ4877">
        <v>1.5</v>
      </c>
    </row>
    <row r="4878" spans="1:103" x14ac:dyDescent="0.55000000000000004">
      <c r="A4878" s="4" t="str">
        <f t="shared" ca="1" si="1129"/>
        <v>Deloitte LP</v>
      </c>
      <c r="B4878" s="4" t="str">
        <f t="shared" si="1130"/>
        <v>Daniel Bachman</v>
      </c>
      <c r="C4878" s="4" t="s">
        <v>246</v>
      </c>
      <c r="D4878" s="4" t="s">
        <v>248</v>
      </c>
      <c r="E4878" s="4" t="str">
        <f>IF(COUNTIF($E$2:E4877,"Begin: " &amp; C4878 &amp; "-" &amp; D4878 &amp; "-" &amp; H4878)=0,"Begin: " &amp; C4878 &amp; "-" &amp; D4878 &amp; "-" &amp; H4878,IF((C4878 &amp; "-" &amp; D4878 &amp; "-" &amp; H4878)&lt;&gt;(C4879 &amp; "-" &amp; D4879 &amp; "-" &amp; H4879),"End: " &amp; C4878 &amp; "-" &amp; D4878 &amp; "-" &amp; H4878,""))</f>
        <v/>
      </c>
      <c r="F4878" s="4" t="str">
        <f t="shared" si="1131"/>
        <v>Wall Street Journal-GDP-09-2019</v>
      </c>
      <c r="G4878" s="7">
        <v>43718</v>
      </c>
      <c r="H4878" s="7" t="str">
        <f t="shared" si="1132"/>
        <v>09-2019</v>
      </c>
      <c r="I4878" s="7" t="str">
        <f t="shared" ca="1" si="1133"/>
        <v>Wall Street Journal: Deloitte LP-GDP-09-2019</v>
      </c>
      <c r="J4878" s="4" t="str">
        <f t="shared" ca="1" si="1134"/>
        <v>GDP-Deloitte LP:09-2019</v>
      </c>
      <c r="K4878" t="s">
        <v>749</v>
      </c>
      <c r="CM4878">
        <v>2.2000000000000002</v>
      </c>
      <c r="CN4878">
        <v>1.84</v>
      </c>
      <c r="CO4878">
        <v>1.32</v>
      </c>
      <c r="CP4878">
        <v>1.75</v>
      </c>
      <c r="CQ4878">
        <v>1.45</v>
      </c>
    </row>
    <row r="4879" spans="1:103" x14ac:dyDescent="0.55000000000000004">
      <c r="A4879" s="4" t="str">
        <f t="shared" ca="1" si="1129"/>
        <v>Economic Outlook Group</v>
      </c>
      <c r="B4879" s="4" t="str">
        <f t="shared" si="1130"/>
        <v>Bernard Baumohl*</v>
      </c>
      <c r="C4879" s="4" t="s">
        <v>246</v>
      </c>
      <c r="D4879" s="4" t="s">
        <v>248</v>
      </c>
      <c r="E4879" s="4" t="str">
        <f>IF(COUNTIF($E$2:E4878,"Begin: " &amp; C4879 &amp; "-" &amp; D4879 &amp; "-" &amp; H4879)=0,"Begin: " &amp; C4879 &amp; "-" &amp; D4879 &amp; "-" &amp; H4879,IF((C4879 &amp; "-" &amp; D4879 &amp; "-" &amp; H4879)&lt;&gt;(C4880 &amp; "-" &amp; D4880 &amp; "-" &amp; H4880),"End: " &amp; C4879 &amp; "-" &amp; D4879 &amp; "-" &amp; H4879,""))</f>
        <v/>
      </c>
      <c r="F4879" s="4" t="str">
        <f t="shared" si="1131"/>
        <v>Wall Street Journal-GDP-09-2019</v>
      </c>
      <c r="G4879" s="7">
        <v>43718</v>
      </c>
      <c r="H4879" s="7" t="str">
        <f t="shared" si="1132"/>
        <v>09-2019</v>
      </c>
      <c r="I4879" s="7" t="str">
        <f t="shared" ca="1" si="1133"/>
        <v>Wall Street Journal: Economic Outlook Group-GDP-09-2019</v>
      </c>
      <c r="J4879" s="4" t="str">
        <f t="shared" ca="1" si="1134"/>
        <v>GDP-Economic Outlook Group:09-2019</v>
      </c>
      <c r="K4879" t="s">
        <v>831</v>
      </c>
    </row>
    <row r="4880" spans="1:103" x14ac:dyDescent="0.55000000000000004">
      <c r="A4880" s="4" t="str">
        <f t="shared" ca="1" si="1129"/>
        <v>Nationwide Insurance</v>
      </c>
      <c r="B4880" s="4" t="str">
        <f t="shared" si="1130"/>
        <v>David Berson</v>
      </c>
      <c r="C4880" s="4" t="s">
        <v>246</v>
      </c>
      <c r="D4880" s="4" t="s">
        <v>248</v>
      </c>
      <c r="E4880" s="4" t="str">
        <f>IF(COUNTIF($E$2:E4879,"Begin: " &amp; C4880 &amp; "-" &amp; D4880 &amp; "-" &amp; H4880)=0,"Begin: " &amp; C4880 &amp; "-" &amp; D4880 &amp; "-" &amp; H4880,IF((C4880 &amp; "-" &amp; D4880 &amp; "-" &amp; H4880)&lt;&gt;(C4881 &amp; "-" &amp; D4881 &amp; "-" &amp; H4881),"End: " &amp; C4880 &amp; "-" &amp; D4880 &amp; "-" &amp; H4880,""))</f>
        <v/>
      </c>
      <c r="F4880" s="4" t="str">
        <f t="shared" si="1131"/>
        <v>Wall Street Journal-GDP-09-2019</v>
      </c>
      <c r="G4880" s="7">
        <v>43718</v>
      </c>
      <c r="H4880" s="7" t="str">
        <f t="shared" si="1132"/>
        <v>09-2019</v>
      </c>
      <c r="I4880" s="7" t="str">
        <f t="shared" ca="1" si="1133"/>
        <v>Wall Street Journal: Nationwide Insurance-GDP-09-2019</v>
      </c>
      <c r="J4880" s="4" t="str">
        <f t="shared" ca="1" si="1134"/>
        <v>GDP-Nationwide Insurance:09-2019</v>
      </c>
      <c r="K4880" t="s">
        <v>427</v>
      </c>
      <c r="CM4880">
        <v>2.1</v>
      </c>
      <c r="CN4880">
        <v>1.9</v>
      </c>
      <c r="CO4880">
        <v>1.6</v>
      </c>
      <c r="CP4880">
        <v>2.2000000000000002</v>
      </c>
      <c r="CQ4880">
        <v>2.1</v>
      </c>
    </row>
    <row r="4881" spans="1:95" x14ac:dyDescent="0.55000000000000004">
      <c r="A4881" s="4" t="str">
        <f t="shared" ca="1" si="1129"/>
        <v>Tufts University</v>
      </c>
      <c r="B4881" s="4" t="str">
        <f t="shared" si="1130"/>
        <v>Brian Bethune</v>
      </c>
      <c r="C4881" s="4" t="s">
        <v>246</v>
      </c>
      <c r="D4881" s="4" t="s">
        <v>248</v>
      </c>
      <c r="E4881" s="4" t="str">
        <f>IF(COUNTIF($E$2:E4880,"Begin: " &amp; C4881 &amp; "-" &amp; D4881 &amp; "-" &amp; H4881)=0,"Begin: " &amp; C4881 &amp; "-" &amp; D4881 &amp; "-" &amp; H4881,IF((C4881 &amp; "-" &amp; D4881 &amp; "-" &amp; H4881)&lt;&gt;(C4882 &amp; "-" &amp; D4882 &amp; "-" &amp; H4882),"End: " &amp; C4881 &amp; "-" &amp; D4881 &amp; "-" &amp; H4881,""))</f>
        <v/>
      </c>
      <c r="F4881" s="4" t="str">
        <f t="shared" si="1131"/>
        <v>Wall Street Journal-GDP-09-2019</v>
      </c>
      <c r="G4881" s="7">
        <v>43718</v>
      </c>
      <c r="H4881" s="7" t="str">
        <f t="shared" si="1132"/>
        <v>09-2019</v>
      </c>
      <c r="I4881" s="7" t="str">
        <f t="shared" ca="1" si="1133"/>
        <v>Wall Street Journal: Tufts University-GDP-09-2019</v>
      </c>
      <c r="J4881" s="4" t="str">
        <f t="shared" ca="1" si="1134"/>
        <v>GDP-Tufts University:09-2019</v>
      </c>
      <c r="K4881" t="s">
        <v>428</v>
      </c>
      <c r="CM4881">
        <v>1.7</v>
      </c>
      <c r="CN4881">
        <v>1.8</v>
      </c>
      <c r="CO4881">
        <v>2</v>
      </c>
      <c r="CP4881">
        <v>2.2000000000000002</v>
      </c>
      <c r="CQ4881">
        <v>2.2000000000000002</v>
      </c>
    </row>
    <row r="4882" spans="1:95" x14ac:dyDescent="0.55000000000000004">
      <c r="A4882" s="4" t="str">
        <f t="shared" ca="1" si="1129"/>
        <v>TS Lombard</v>
      </c>
      <c r="B4882" s="4" t="str">
        <f t="shared" si="1130"/>
        <v>Steven Blitz</v>
      </c>
      <c r="C4882" s="4" t="s">
        <v>246</v>
      </c>
      <c r="D4882" s="4" t="s">
        <v>248</v>
      </c>
      <c r="E4882" s="4" t="str">
        <f>IF(COUNTIF($E$2:E4881,"Begin: " &amp; C4882 &amp; "-" &amp; D4882 &amp; "-" &amp; H4882)=0,"Begin: " &amp; C4882 &amp; "-" &amp; D4882 &amp; "-" &amp; H4882,IF((C4882 &amp; "-" &amp; D4882 &amp; "-" &amp; H4882)&lt;&gt;(C4883 &amp; "-" &amp; D4883 &amp; "-" &amp; H4883),"End: " &amp; C4882 &amp; "-" &amp; D4882 &amp; "-" &amp; H4882,""))</f>
        <v/>
      </c>
      <c r="F4882" s="4" t="str">
        <f t="shared" si="1131"/>
        <v>Wall Street Journal-GDP-09-2019</v>
      </c>
      <c r="G4882" s="7">
        <v>43718</v>
      </c>
      <c r="H4882" s="7" t="str">
        <f t="shared" si="1132"/>
        <v>09-2019</v>
      </c>
      <c r="I4882" s="7" t="str">
        <f t="shared" ca="1" si="1133"/>
        <v>Wall Street Journal: TS Lombard-GDP-09-2019</v>
      </c>
      <c r="J4882" s="4" t="str">
        <f t="shared" ca="1" si="1134"/>
        <v>GDP-TS Lombard:09-2019</v>
      </c>
      <c r="K4882" t="s">
        <v>768</v>
      </c>
      <c r="CM4882">
        <v>1.5</v>
      </c>
      <c r="CN4882">
        <v>1.5</v>
      </c>
      <c r="CO4882">
        <v>2</v>
      </c>
      <c r="CP4882">
        <v>2.2000000000000002</v>
      </c>
      <c r="CQ4882">
        <v>2.6</v>
      </c>
    </row>
    <row r="4883" spans="1:95" x14ac:dyDescent="0.55000000000000004">
      <c r="A4883" s="4" t="str">
        <f t="shared" ca="1" si="1129"/>
        <v>Standard and Poor's</v>
      </c>
      <c r="B4883" s="4" t="str">
        <f t="shared" si="1130"/>
        <v>Beth Ann Bovino</v>
      </c>
      <c r="C4883" s="4" t="s">
        <v>246</v>
      </c>
      <c r="D4883" s="4" t="s">
        <v>248</v>
      </c>
      <c r="E4883" s="4" t="str">
        <f>IF(COUNTIF($E$2:E4882,"Begin: " &amp; C4883 &amp; "-" &amp; D4883 &amp; "-" &amp; H4883)=0,"Begin: " &amp; C4883 &amp; "-" &amp; D4883 &amp; "-" &amp; H4883,IF((C4883 &amp; "-" &amp; D4883 &amp; "-" &amp; H4883)&lt;&gt;(C4884 &amp; "-" &amp; D4884 &amp; "-" &amp; H4884),"End: " &amp; C4883 &amp; "-" &amp; D4883 &amp; "-" &amp; H4883,""))</f>
        <v/>
      </c>
      <c r="F4883" s="4" t="str">
        <f t="shared" si="1131"/>
        <v>Wall Street Journal-GDP-09-2019</v>
      </c>
      <c r="G4883" s="7">
        <v>43718</v>
      </c>
      <c r="H4883" s="7" t="str">
        <f t="shared" si="1132"/>
        <v>09-2019</v>
      </c>
      <c r="I4883" s="7" t="str">
        <f t="shared" ca="1" si="1133"/>
        <v>Wall Street Journal: Standard and Poor's-GDP-09-2019</v>
      </c>
      <c r="J4883" s="4" t="str">
        <f t="shared" ca="1" si="1134"/>
        <v>GDP-Standard and Poor's:09-2019</v>
      </c>
      <c r="K4883" t="s">
        <v>199</v>
      </c>
      <c r="CM4883">
        <v>1.7</v>
      </c>
      <c r="CN4883">
        <v>1.9</v>
      </c>
      <c r="CO4883">
        <v>1.2</v>
      </c>
      <c r="CP4883">
        <v>1.8</v>
      </c>
      <c r="CQ4883">
        <v>1.3</v>
      </c>
    </row>
    <row r="4884" spans="1:95" x14ac:dyDescent="0.55000000000000004">
      <c r="A4884" s="4" t="str">
        <f t="shared" ca="1" si="1129"/>
        <v>Wells Fargo &amp; Co.</v>
      </c>
      <c r="B4884" s="4" t="str">
        <f t="shared" si="1130"/>
        <v>Jay Bryson</v>
      </c>
      <c r="C4884" s="4" t="s">
        <v>246</v>
      </c>
      <c r="D4884" s="4" t="s">
        <v>248</v>
      </c>
      <c r="E4884" s="4" t="str">
        <f>IF(COUNTIF($E$2:E4883,"Begin: " &amp; C4884 &amp; "-" &amp; D4884 &amp; "-" &amp; H4884)=0,"Begin: " &amp; C4884 &amp; "-" &amp; D4884 &amp; "-" &amp; H4884,IF((C4884 &amp; "-" &amp; D4884 &amp; "-" &amp; H4884)&lt;&gt;(C4885 &amp; "-" &amp; D4885 &amp; "-" &amp; H4885),"End: " &amp; C4884 &amp; "-" &amp; D4884 &amp; "-" &amp; H4884,""))</f>
        <v/>
      </c>
      <c r="F4884" s="4" t="str">
        <f t="shared" si="1131"/>
        <v>Wall Street Journal-GDP-09-2019</v>
      </c>
      <c r="G4884" s="7">
        <v>43718</v>
      </c>
      <c r="H4884" s="7" t="str">
        <f t="shared" si="1132"/>
        <v>09-2019</v>
      </c>
      <c r="I4884" s="7" t="str">
        <f t="shared" ca="1" si="1133"/>
        <v>Wall Street Journal: Wells Fargo &amp; Co.-GDP-09-2019</v>
      </c>
      <c r="J4884" s="4" t="str">
        <f t="shared" ca="1" si="1134"/>
        <v>GDP-Wells Fargo &amp; Co.:09-2019</v>
      </c>
      <c r="K4884" t="s">
        <v>786</v>
      </c>
      <c r="CM4884">
        <v>1.6</v>
      </c>
      <c r="CN4884">
        <v>1.5</v>
      </c>
      <c r="CO4884">
        <v>1.6</v>
      </c>
      <c r="CP4884">
        <v>2.2000000000000002</v>
      </c>
      <c r="CQ4884">
        <v>1.9</v>
      </c>
    </row>
    <row r="4885" spans="1:95" x14ac:dyDescent="0.55000000000000004">
      <c r="A4885" s="4" t="str">
        <f t="shared" ca="1" si="1129"/>
        <v>Credit Agricole CIB</v>
      </c>
      <c r="B4885" s="4" t="str">
        <f t="shared" si="1130"/>
        <v>Michael Carey</v>
      </c>
      <c r="C4885" s="4" t="s">
        <v>246</v>
      </c>
      <c r="D4885" s="4" t="s">
        <v>248</v>
      </c>
      <c r="E4885" s="4" t="str">
        <f>IF(COUNTIF($E$2:E4884,"Begin: " &amp; C4885 &amp; "-" &amp; D4885 &amp; "-" &amp; H4885)=0,"Begin: " &amp; C4885 &amp; "-" &amp; D4885 &amp; "-" &amp; H4885,IF((C4885 &amp; "-" &amp; D4885 &amp; "-" &amp; H4885)&lt;&gt;(C4886 &amp; "-" &amp; D4886 &amp; "-" &amp; H4886),"End: " &amp; C4885 &amp; "-" &amp; D4885 &amp; "-" &amp; H4885,""))</f>
        <v/>
      </c>
      <c r="F4885" s="4" t="str">
        <f t="shared" si="1131"/>
        <v>Wall Street Journal-GDP-09-2019</v>
      </c>
      <c r="G4885" s="7">
        <v>43718</v>
      </c>
      <c r="H4885" s="7" t="str">
        <f t="shared" si="1132"/>
        <v>09-2019</v>
      </c>
      <c r="I4885" s="7" t="str">
        <f t="shared" ca="1" si="1133"/>
        <v>Wall Street Journal: Credit Agricole CIB-GDP-09-2019</v>
      </c>
      <c r="J4885" s="4" t="str">
        <f t="shared" ca="1" si="1134"/>
        <v>GDP-Credit Agricole CIB:09-2019</v>
      </c>
      <c r="K4885" t="s">
        <v>200</v>
      </c>
      <c r="CM4885">
        <v>2</v>
      </c>
      <c r="CN4885">
        <v>1.6</v>
      </c>
      <c r="CO4885">
        <v>0.9</v>
      </c>
      <c r="CP4885">
        <v>-0.1</v>
      </c>
      <c r="CQ4885">
        <v>-0.1</v>
      </c>
    </row>
    <row r="4886" spans="1:95" x14ac:dyDescent="0.55000000000000004">
      <c r="A4886" s="4" t="str">
        <f t="shared" ca="1" si="1129"/>
        <v>Econoclast</v>
      </c>
      <c r="B4886" s="4" t="str">
        <f t="shared" si="1130"/>
        <v>Mike Cosgrove</v>
      </c>
      <c r="C4886" s="4" t="s">
        <v>246</v>
      </c>
      <c r="D4886" s="4" t="s">
        <v>248</v>
      </c>
      <c r="E4886" s="4" t="str">
        <f>IF(COUNTIF($E$2:E4885,"Begin: " &amp; C4886 &amp; "-" &amp; D4886 &amp; "-" &amp; H4886)=0,"Begin: " &amp; C4886 &amp; "-" &amp; D4886 &amp; "-" &amp; H4886,IF((C4886 &amp; "-" &amp; D4886 &amp; "-" &amp; H4886)&lt;&gt;(C4887 &amp; "-" &amp; D4887 &amp; "-" &amp; H4887),"End: " &amp; C4886 &amp; "-" &amp; D4886 &amp; "-" &amp; H4886,""))</f>
        <v/>
      </c>
      <c r="F4886" s="4" t="str">
        <f t="shared" si="1131"/>
        <v>Wall Street Journal-GDP-09-2019</v>
      </c>
      <c r="G4886" s="7">
        <v>43718</v>
      </c>
      <c r="H4886" s="7" t="str">
        <f t="shared" si="1132"/>
        <v>09-2019</v>
      </c>
      <c r="I4886" s="7" t="str">
        <f t="shared" ca="1" si="1133"/>
        <v>Wall Street Journal: Econoclast-GDP-09-2019</v>
      </c>
      <c r="J4886" s="4" t="str">
        <f t="shared" ca="1" si="1134"/>
        <v>GDP-Econoclast:09-2019</v>
      </c>
      <c r="K4886" t="s">
        <v>203</v>
      </c>
      <c r="CM4886">
        <v>2.2000000000000002</v>
      </c>
      <c r="CN4886">
        <v>2.2000000000000002</v>
      </c>
      <c r="CO4886">
        <v>1.8</v>
      </c>
      <c r="CP4886">
        <v>2</v>
      </c>
      <c r="CQ4886">
        <v>2</v>
      </c>
    </row>
    <row r="4887" spans="1:95" x14ac:dyDescent="0.55000000000000004">
      <c r="A4887" s="4" t="str">
        <f t="shared" ca="1" si="1129"/>
        <v>Pictet Wealth Management</v>
      </c>
      <c r="B4887" s="4" t="str">
        <f t="shared" si="1130"/>
        <v>Thomas Costerg*</v>
      </c>
      <c r="C4887" s="4" t="s">
        <v>246</v>
      </c>
      <c r="D4887" s="4" t="s">
        <v>248</v>
      </c>
      <c r="E4887" s="4" t="str">
        <f>IF(COUNTIF($E$2:E4886,"Begin: " &amp; C4887 &amp; "-" &amp; D4887 &amp; "-" &amp; H4887)=0,"Begin: " &amp; C4887 &amp; "-" &amp; D4887 &amp; "-" &amp; H4887,IF((C4887 &amp; "-" &amp; D4887 &amp; "-" &amp; H4887)&lt;&gt;(C4888 &amp; "-" &amp; D4888 &amp; "-" &amp; H4888),"End: " &amp; C4887 &amp; "-" &amp; D4887 &amp; "-" &amp; H4887,""))</f>
        <v/>
      </c>
      <c r="F4887" s="4" t="str">
        <f t="shared" si="1131"/>
        <v>Wall Street Journal-GDP-09-2019</v>
      </c>
      <c r="G4887" s="7">
        <v>43718</v>
      </c>
      <c r="H4887" s="7" t="str">
        <f t="shared" si="1132"/>
        <v>09-2019</v>
      </c>
      <c r="I4887" s="7" t="str">
        <f t="shared" ca="1" si="1133"/>
        <v>Wall Street Journal: Pictet Wealth Management-GDP-09-2019</v>
      </c>
      <c r="J4887" s="4" t="str">
        <f t="shared" ca="1" si="1134"/>
        <v>GDP-Pictet Wealth Management:09-2019</v>
      </c>
      <c r="K4887" t="s">
        <v>814</v>
      </c>
    </row>
    <row r="4888" spans="1:95" x14ac:dyDescent="0.55000000000000004">
      <c r="A4888" s="4" t="str">
        <f t="shared" ca="1" si="1129"/>
        <v>Wrightson ICAP</v>
      </c>
      <c r="B4888" s="4" t="str">
        <f t="shared" si="1130"/>
        <v>Lou Crandall</v>
      </c>
      <c r="C4888" s="4" t="s">
        <v>246</v>
      </c>
      <c r="D4888" s="4" t="s">
        <v>248</v>
      </c>
      <c r="E4888" s="4" t="str">
        <f>IF(COUNTIF($E$2:E4887,"Begin: " &amp; C4888 &amp; "-" &amp; D4888 &amp; "-" &amp; H4888)=0,"Begin: " &amp; C4888 &amp; "-" &amp; D4888 &amp; "-" &amp; H4888,IF((C4888 &amp; "-" &amp; D4888 &amp; "-" &amp; H4888)&lt;&gt;(C4889 &amp; "-" &amp; D4889 &amp; "-" &amp; H4889),"End: " &amp; C4888 &amp; "-" &amp; D4888 &amp; "-" &amp; H4888,""))</f>
        <v/>
      </c>
      <c r="F4888" s="4" t="str">
        <f t="shared" si="1131"/>
        <v>Wall Street Journal-GDP-09-2019</v>
      </c>
      <c r="G4888" s="7">
        <v>43718</v>
      </c>
      <c r="H4888" s="7" t="str">
        <f t="shared" si="1132"/>
        <v>09-2019</v>
      </c>
      <c r="I4888" s="7" t="str">
        <f t="shared" ca="1" si="1133"/>
        <v>Wall Street Journal: Wrightson ICAP-GDP-09-2019</v>
      </c>
      <c r="J4888" s="4" t="str">
        <f t="shared" ca="1" si="1134"/>
        <v>GDP-Wrightson ICAP:09-2019</v>
      </c>
      <c r="K4888" t="s">
        <v>204</v>
      </c>
      <c r="CM4888">
        <v>2</v>
      </c>
      <c r="CN4888">
        <v>1</v>
      </c>
      <c r="CO4888">
        <v>1</v>
      </c>
      <c r="CP4888">
        <v>2.2000000000000002</v>
      </c>
      <c r="CQ4888">
        <v>1.8</v>
      </c>
    </row>
    <row r="4889" spans="1:95" x14ac:dyDescent="0.55000000000000004">
      <c r="A4889" s="4" t="str">
        <f t="shared" ca="1" si="1129"/>
        <v>Independent Consultant</v>
      </c>
      <c r="B4889" s="4" t="str">
        <f t="shared" si="1130"/>
        <v>Amy Crews Cutts</v>
      </c>
      <c r="C4889" s="4" t="s">
        <v>246</v>
      </c>
      <c r="D4889" s="4" t="s">
        <v>248</v>
      </c>
      <c r="E4889" s="4" t="str">
        <f>IF(COUNTIF($E$2:E4888,"Begin: " &amp; C4889 &amp; "-" &amp; D4889 &amp; "-" &amp; H4889)=0,"Begin: " &amp; C4889 &amp; "-" &amp; D4889 &amp; "-" &amp; H4889,IF((C4889 &amp; "-" &amp; D4889 &amp; "-" &amp; H4889)&lt;&gt;(C4890 &amp; "-" &amp; D4890 &amp; "-" &amp; H4890),"End: " &amp; C4889 &amp; "-" &amp; D4889 &amp; "-" &amp; H4889,""))</f>
        <v/>
      </c>
      <c r="F4889" s="4" t="str">
        <f t="shared" si="1131"/>
        <v>Wall Street Journal-GDP-09-2019</v>
      </c>
      <c r="G4889" s="7">
        <v>43718</v>
      </c>
      <c r="H4889" s="7" t="str">
        <f t="shared" si="1132"/>
        <v>09-2019</v>
      </c>
      <c r="I4889" s="7" t="str">
        <f t="shared" ca="1" si="1133"/>
        <v>Wall Street Journal: Independent Consultant-GDP-09-2019</v>
      </c>
      <c r="J4889" s="4" t="str">
        <f t="shared" ca="1" si="1134"/>
        <v>GDP-Independent Consultant:09-2019</v>
      </c>
      <c r="K4889" t="s">
        <v>805</v>
      </c>
      <c r="CM4889">
        <v>1.5</v>
      </c>
      <c r="CN4889">
        <v>0.9</v>
      </c>
      <c r="CO4889">
        <v>-0.1</v>
      </c>
      <c r="CP4889">
        <v>-0.4</v>
      </c>
      <c r="CQ4889">
        <v>-0.5</v>
      </c>
    </row>
    <row r="4890" spans="1:95" x14ac:dyDescent="0.55000000000000004">
      <c r="A4890" s="4" t="str">
        <f t="shared" ca="1" si="1129"/>
        <v>Oxford Economics</v>
      </c>
      <c r="B4890" s="4" t="str">
        <f t="shared" si="1130"/>
        <v>Greg Daco</v>
      </c>
      <c r="C4890" s="4" t="s">
        <v>246</v>
      </c>
      <c r="D4890" s="4" t="s">
        <v>248</v>
      </c>
      <c r="E4890" s="4" t="str">
        <f>IF(COUNTIF($E$2:E4889,"Begin: " &amp; C4890 &amp; "-" &amp; D4890 &amp; "-" &amp; H4890)=0,"Begin: " &amp; C4890 &amp; "-" &amp; D4890 &amp; "-" &amp; H4890,IF((C4890 &amp; "-" &amp; D4890 &amp; "-" &amp; H4890)&lt;&gt;(C4891 &amp; "-" &amp; D4891 &amp; "-" &amp; H4891),"End: " &amp; C4890 &amp; "-" &amp; D4890 &amp; "-" &amp; H4890,""))</f>
        <v/>
      </c>
      <c r="F4890" s="4" t="str">
        <f t="shared" si="1131"/>
        <v>Wall Street Journal-GDP-09-2019</v>
      </c>
      <c r="G4890" s="7">
        <v>43718</v>
      </c>
      <c r="H4890" s="7" t="str">
        <f t="shared" si="1132"/>
        <v>09-2019</v>
      </c>
      <c r="I4890" s="7" t="str">
        <f t="shared" ca="1" si="1133"/>
        <v>Wall Street Journal: Oxford Economics-GDP-09-2019</v>
      </c>
      <c r="J4890" s="4" t="str">
        <f t="shared" ca="1" si="1134"/>
        <v>GDP-Oxford Economics:09-2019</v>
      </c>
      <c r="K4890" t="s">
        <v>429</v>
      </c>
      <c r="CM4890">
        <v>1.6</v>
      </c>
      <c r="CN4890">
        <v>1.5</v>
      </c>
      <c r="CO4890">
        <v>1.3</v>
      </c>
      <c r="CP4890">
        <v>1.9</v>
      </c>
      <c r="CQ4890">
        <v>1.7</v>
      </c>
    </row>
    <row r="4891" spans="1:95" x14ac:dyDescent="0.55000000000000004">
      <c r="A4891" s="4" t="str">
        <f t="shared" ca="1" si="1129"/>
        <v>Georgia State University</v>
      </c>
      <c r="B4891" s="4" t="str">
        <f t="shared" si="1130"/>
        <v>Rajeev Dhawan</v>
      </c>
      <c r="C4891" s="4" t="s">
        <v>246</v>
      </c>
      <c r="D4891" s="4" t="s">
        <v>248</v>
      </c>
      <c r="E4891" s="4" t="str">
        <f>IF(COUNTIF($E$2:E4890,"Begin: " &amp; C4891 &amp; "-" &amp; D4891 &amp; "-" &amp; H4891)=0,"Begin: " &amp; C4891 &amp; "-" &amp; D4891 &amp; "-" &amp; H4891,IF((C4891 &amp; "-" &amp; D4891 &amp; "-" &amp; H4891)&lt;&gt;(C4892 &amp; "-" &amp; D4892 &amp; "-" &amp; H4892),"End: " &amp; C4891 &amp; "-" &amp; D4891 &amp; "-" &amp; H4891,""))</f>
        <v/>
      </c>
      <c r="F4891" s="4" t="str">
        <f t="shared" si="1131"/>
        <v>Wall Street Journal-GDP-09-2019</v>
      </c>
      <c r="G4891" s="7">
        <v>43718</v>
      </c>
      <c r="H4891" s="7" t="str">
        <f t="shared" si="1132"/>
        <v>09-2019</v>
      </c>
      <c r="I4891" s="7" t="str">
        <f t="shared" ca="1" si="1133"/>
        <v>Wall Street Journal: Georgia State University-GDP-09-2019</v>
      </c>
      <c r="J4891" s="4" t="str">
        <f t="shared" ca="1" si="1134"/>
        <v>GDP-Georgia State University:09-2019</v>
      </c>
      <c r="K4891" t="s">
        <v>430</v>
      </c>
      <c r="CM4891">
        <v>1.8</v>
      </c>
      <c r="CN4891">
        <v>1.6</v>
      </c>
      <c r="CO4891">
        <v>1.6</v>
      </c>
      <c r="CP4891">
        <v>1.7</v>
      </c>
      <c r="CQ4891">
        <v>1.7</v>
      </c>
    </row>
    <row r="4892" spans="1:95" x14ac:dyDescent="0.55000000000000004">
      <c r="A4892" s="4" t="str">
        <f t="shared" ca="1" si="1129"/>
        <v>National Association of Home Builders</v>
      </c>
      <c r="B4892" s="4" t="str">
        <f t="shared" si="1130"/>
        <v>Robert Dietz</v>
      </c>
      <c r="C4892" s="4" t="s">
        <v>246</v>
      </c>
      <c r="D4892" s="4" t="s">
        <v>248</v>
      </c>
      <c r="E4892" s="4" t="str">
        <f>IF(COUNTIF($E$2:E4891,"Begin: " &amp; C4892 &amp; "-" &amp; D4892 &amp; "-" &amp; H4892)=0,"Begin: " &amp; C4892 &amp; "-" &amp; D4892 &amp; "-" &amp; H4892,IF((C4892 &amp; "-" &amp; D4892 &amp; "-" &amp; H4892)&lt;&gt;(C4893 &amp; "-" &amp; D4893 &amp; "-" &amp; H4893),"End: " &amp; C4892 &amp; "-" &amp; D4892 &amp; "-" &amp; H4892,""))</f>
        <v/>
      </c>
      <c r="F4892" s="4" t="str">
        <f t="shared" si="1131"/>
        <v>Wall Street Journal-GDP-09-2019</v>
      </c>
      <c r="G4892" s="7">
        <v>43718</v>
      </c>
      <c r="H4892" s="7" t="str">
        <f t="shared" si="1132"/>
        <v>09-2019</v>
      </c>
      <c r="I4892" s="7" t="str">
        <f t="shared" ca="1" si="1133"/>
        <v>Wall Street Journal: National Association of Home Builders-GDP-09-2019</v>
      </c>
      <c r="J4892" s="4" t="str">
        <f t="shared" ca="1" si="1134"/>
        <v>GDP-National Association of Home Builders:09-2019</v>
      </c>
      <c r="K4892" t="s">
        <v>754</v>
      </c>
      <c r="CM4892">
        <v>1.9</v>
      </c>
      <c r="CN4892">
        <v>1.8</v>
      </c>
      <c r="CO4892">
        <v>1.9</v>
      </c>
      <c r="CP4892">
        <v>2.2000000000000002</v>
      </c>
      <c r="CQ4892">
        <v>2</v>
      </c>
    </row>
    <row r="4893" spans="1:95" x14ac:dyDescent="0.55000000000000004">
      <c r="A4893" s="4" t="str">
        <f t="shared" ca="1" si="1129"/>
        <v>Fannie Mae</v>
      </c>
      <c r="B4893" s="4" t="str">
        <f t="shared" si="1130"/>
        <v>Douglas Duncan</v>
      </c>
      <c r="C4893" s="4" t="s">
        <v>246</v>
      </c>
      <c r="D4893" s="4" t="s">
        <v>248</v>
      </c>
      <c r="E4893" s="4" t="str">
        <f>IF(COUNTIF($E$2:E4892,"Begin: " &amp; C4893 &amp; "-" &amp; D4893 &amp; "-" &amp; H4893)=0,"Begin: " &amp; C4893 &amp; "-" &amp; D4893 &amp; "-" &amp; H4893,IF((C4893 &amp; "-" &amp; D4893 &amp; "-" &amp; H4893)&lt;&gt;(C4894 &amp; "-" &amp; D4894 &amp; "-" &amp; H4894),"End: " &amp; C4893 &amp; "-" &amp; D4893 &amp; "-" &amp; H4893,""))</f>
        <v/>
      </c>
      <c r="F4893" s="4" t="str">
        <f t="shared" si="1131"/>
        <v>Wall Street Journal-GDP-09-2019</v>
      </c>
      <c r="G4893" s="7">
        <v>43718</v>
      </c>
      <c r="H4893" s="7" t="str">
        <f t="shared" si="1132"/>
        <v>09-2019</v>
      </c>
      <c r="I4893" s="7" t="str">
        <f t="shared" ca="1" si="1133"/>
        <v>Wall Street Journal: Fannie Mae-GDP-09-2019</v>
      </c>
      <c r="J4893" s="4" t="str">
        <f t="shared" ca="1" si="1134"/>
        <v>GDP-Fannie Mae:09-2019</v>
      </c>
      <c r="K4893" t="s">
        <v>206</v>
      </c>
      <c r="CM4893">
        <v>1.9</v>
      </c>
      <c r="CN4893">
        <v>1.9</v>
      </c>
      <c r="CO4893">
        <v>1.9</v>
      </c>
      <c r="CP4893">
        <v>1.8</v>
      </c>
      <c r="CQ4893">
        <v>1.5</v>
      </c>
    </row>
    <row r="4894" spans="1:95" x14ac:dyDescent="0.55000000000000004">
      <c r="A4894" s="4" t="str">
        <f t="shared" ca="1" si="1129"/>
        <v>Comerica Bank</v>
      </c>
      <c r="B4894" s="4" t="str">
        <f t="shared" si="1130"/>
        <v>Robert Dye</v>
      </c>
      <c r="C4894" s="4" t="s">
        <v>246</v>
      </c>
      <c r="D4894" s="4" t="s">
        <v>248</v>
      </c>
      <c r="E4894" s="4" t="str">
        <f>IF(COUNTIF($E$2:E4893,"Begin: " &amp; C4894 &amp; "-" &amp; D4894 &amp; "-" &amp; H4894)=0,"Begin: " &amp; C4894 &amp; "-" &amp; D4894 &amp; "-" &amp; H4894,IF((C4894 &amp; "-" &amp; D4894 &amp; "-" &amp; H4894)&lt;&gt;(C4895 &amp; "-" &amp; D4895 &amp; "-" &amp; H4895),"End: " &amp; C4894 &amp; "-" &amp; D4894 &amp; "-" &amp; H4894,""))</f>
        <v/>
      </c>
      <c r="F4894" s="4" t="str">
        <f t="shared" si="1131"/>
        <v>Wall Street Journal-GDP-09-2019</v>
      </c>
      <c r="G4894" s="7">
        <v>43718</v>
      </c>
      <c r="H4894" s="7" t="str">
        <f t="shared" si="1132"/>
        <v>09-2019</v>
      </c>
      <c r="I4894" s="7" t="str">
        <f t="shared" ca="1" si="1133"/>
        <v>Wall Street Journal: Comerica Bank-GDP-09-2019</v>
      </c>
      <c r="J4894" s="4" t="str">
        <f t="shared" ca="1" si="1134"/>
        <v>GDP-Comerica Bank:09-2019</v>
      </c>
      <c r="K4894" t="s">
        <v>207</v>
      </c>
      <c r="CM4894">
        <v>1.8</v>
      </c>
      <c r="CN4894">
        <v>2.6</v>
      </c>
      <c r="CO4894">
        <v>2.4</v>
      </c>
      <c r="CP4894">
        <v>2.4</v>
      </c>
      <c r="CQ4894">
        <v>2.2999999999999998</v>
      </c>
    </row>
    <row r="4895" spans="1:95" x14ac:dyDescent="0.55000000000000004">
      <c r="A4895" s="4" t="str">
        <f t="shared" ca="1" si="1129"/>
        <v>PNC Financial Services Group</v>
      </c>
      <c r="B4895" s="4" t="str">
        <f t="shared" si="1130"/>
        <v>Augustine Faucher</v>
      </c>
      <c r="C4895" s="4" t="s">
        <v>246</v>
      </c>
      <c r="D4895" s="4" t="s">
        <v>248</v>
      </c>
      <c r="E4895" s="4" t="str">
        <f>IF(COUNTIF($E$2:E4894,"Begin: " &amp; C4895 &amp; "-" &amp; D4895 &amp; "-" &amp; H4895)=0,"Begin: " &amp; C4895 &amp; "-" &amp; D4895 &amp; "-" &amp; H4895,IF((C4895 &amp; "-" &amp; D4895 &amp; "-" &amp; H4895)&lt;&gt;(C4896 &amp; "-" &amp; D4896 &amp; "-" &amp; H4896),"End: " &amp; C4895 &amp; "-" &amp; D4895 &amp; "-" &amp; H4895,""))</f>
        <v/>
      </c>
      <c r="F4895" s="4" t="str">
        <f t="shared" si="1131"/>
        <v>Wall Street Journal-GDP-09-2019</v>
      </c>
      <c r="G4895" s="7">
        <v>43718</v>
      </c>
      <c r="H4895" s="7" t="str">
        <f t="shared" si="1132"/>
        <v>09-2019</v>
      </c>
      <c r="I4895" s="7" t="str">
        <f t="shared" ca="1" si="1133"/>
        <v>Wall Street Journal: PNC Financial Services Group-GDP-09-2019</v>
      </c>
      <c r="J4895" s="4" t="str">
        <f t="shared" ca="1" si="1134"/>
        <v>GDP-PNC Financial Services Group:09-2019</v>
      </c>
      <c r="K4895" t="s">
        <v>769</v>
      </c>
      <c r="CM4895">
        <v>1.9</v>
      </c>
      <c r="CN4895">
        <v>1.4</v>
      </c>
      <c r="CO4895">
        <v>1.2</v>
      </c>
      <c r="CP4895">
        <v>1.2</v>
      </c>
      <c r="CQ4895">
        <v>1.6</v>
      </c>
    </row>
    <row r="4896" spans="1:95" x14ac:dyDescent="0.55000000000000004">
      <c r="A4896" s="4" t="str">
        <f t="shared" ca="1" si="1129"/>
        <v>California Lutheran University</v>
      </c>
      <c r="B4896" s="4" t="str">
        <f t="shared" si="1130"/>
        <v>Matthew Fienup/Dan Hamilton</v>
      </c>
      <c r="C4896" s="4" t="s">
        <v>246</v>
      </c>
      <c r="D4896" s="4" t="s">
        <v>248</v>
      </c>
      <c r="E4896" s="4" t="str">
        <f>IF(COUNTIF($E$2:E4895,"Begin: " &amp; C4896 &amp; "-" &amp; D4896 &amp; "-" &amp; H4896)=0,"Begin: " &amp; C4896 &amp; "-" &amp; D4896 &amp; "-" &amp; H4896,IF((C4896 &amp; "-" &amp; D4896 &amp; "-" &amp; H4896)&lt;&gt;(C4897 &amp; "-" &amp; D4897 &amp; "-" &amp; H4897),"End: " &amp; C4896 &amp; "-" &amp; D4896 &amp; "-" &amp; H4896,""))</f>
        <v/>
      </c>
      <c r="F4896" s="4" t="str">
        <f t="shared" si="1131"/>
        <v>Wall Street Journal-GDP-09-2019</v>
      </c>
      <c r="G4896" s="7">
        <v>43718</v>
      </c>
      <c r="H4896" s="7" t="str">
        <f t="shared" si="1132"/>
        <v>09-2019</v>
      </c>
      <c r="I4896" s="7" t="str">
        <f t="shared" ca="1" si="1133"/>
        <v>Wall Street Journal: California Lutheran University-GDP-09-2019</v>
      </c>
      <c r="J4896" s="4" t="str">
        <f t="shared" ca="1" si="1134"/>
        <v>GDP-California Lutheran University:09-2019</v>
      </c>
      <c r="K4896" t="s">
        <v>796</v>
      </c>
      <c r="CM4896">
        <v>2</v>
      </c>
      <c r="CN4896">
        <v>1.9</v>
      </c>
      <c r="CO4896">
        <v>1.9</v>
      </c>
      <c r="CP4896">
        <v>1.8</v>
      </c>
      <c r="CQ4896">
        <v>1.8</v>
      </c>
    </row>
    <row r="4897" spans="1:95" x14ac:dyDescent="0.55000000000000004">
      <c r="A4897" s="4" t="str">
        <f t="shared" ca="1" si="1129"/>
        <v>MFR</v>
      </c>
      <c r="B4897" s="4" t="str">
        <f t="shared" si="1130"/>
        <v>Maria Fiorini Ramirez/Joshua Shapiro</v>
      </c>
      <c r="C4897" s="4" t="s">
        <v>246</v>
      </c>
      <c r="D4897" s="4" t="s">
        <v>248</v>
      </c>
      <c r="E4897" s="4" t="str">
        <f>IF(COUNTIF($E$2:E4896,"Begin: " &amp; C4897 &amp; "-" &amp; D4897 &amp; "-" &amp; H4897)=0,"Begin: " &amp; C4897 &amp; "-" &amp; D4897 &amp; "-" &amp; H4897,IF((C4897 &amp; "-" &amp; D4897 &amp; "-" &amp; H4897)&lt;&gt;(C4898 &amp; "-" &amp; D4898 &amp; "-" &amp; H4898),"End: " &amp; C4897 &amp; "-" &amp; D4897 &amp; "-" &amp; H4897,""))</f>
        <v/>
      </c>
      <c r="F4897" s="4" t="str">
        <f t="shared" si="1131"/>
        <v>Wall Street Journal-GDP-09-2019</v>
      </c>
      <c r="G4897" s="7">
        <v>43718</v>
      </c>
      <c r="H4897" s="7" t="str">
        <f t="shared" si="1132"/>
        <v>09-2019</v>
      </c>
      <c r="I4897" s="7" t="str">
        <f t="shared" ca="1" si="1133"/>
        <v>Wall Street Journal: MFR-GDP-09-2019</v>
      </c>
      <c r="J4897" s="4" t="str">
        <f t="shared" ca="1" si="1134"/>
        <v>GDP-MFR:09-2019</v>
      </c>
      <c r="K4897" t="s">
        <v>208</v>
      </c>
      <c r="CM4897">
        <v>1.6</v>
      </c>
      <c r="CN4897">
        <v>1.3</v>
      </c>
      <c r="CO4897">
        <v>0.3</v>
      </c>
      <c r="CP4897">
        <v>0.1</v>
      </c>
      <c r="CQ4897">
        <v>-0.9</v>
      </c>
    </row>
    <row r="4898" spans="1:95" x14ac:dyDescent="0.55000000000000004">
      <c r="A4898" s="4" t="str">
        <f t="shared" ca="1" si="1129"/>
        <v>Chamber of Commerce</v>
      </c>
      <c r="B4898" s="4" t="str">
        <f t="shared" si="1130"/>
        <v>J.D. Foster</v>
      </c>
      <c r="C4898" s="4" t="s">
        <v>246</v>
      </c>
      <c r="D4898" s="4" t="s">
        <v>248</v>
      </c>
      <c r="E4898" s="4" t="str">
        <f>IF(COUNTIF($E$2:E4897,"Begin: " &amp; C4898 &amp; "-" &amp; D4898 &amp; "-" &amp; H4898)=0,"Begin: " &amp; C4898 &amp; "-" &amp; D4898 &amp; "-" &amp; H4898,IF((C4898 &amp; "-" &amp; D4898 &amp; "-" &amp; H4898)&lt;&gt;(C4899 &amp; "-" &amp; D4899 &amp; "-" &amp; H4899),"End: " &amp; C4898 &amp; "-" &amp; D4898 &amp; "-" &amp; H4898,""))</f>
        <v/>
      </c>
      <c r="F4898" s="4" t="str">
        <f t="shared" si="1131"/>
        <v>Wall Street Journal-GDP-09-2019</v>
      </c>
      <c r="G4898" s="7">
        <v>43718</v>
      </c>
      <c r="H4898" s="7" t="str">
        <f t="shared" si="1132"/>
        <v>09-2019</v>
      </c>
      <c r="I4898" s="7" t="str">
        <f t="shared" ca="1" si="1133"/>
        <v>Wall Street Journal: Chamber of Commerce-GDP-09-2019</v>
      </c>
      <c r="J4898" s="4" t="str">
        <f t="shared" ca="1" si="1134"/>
        <v>GDP-Chamber of Commerce:09-2019</v>
      </c>
      <c r="K4898" t="s">
        <v>766</v>
      </c>
      <c r="CM4898">
        <v>1.8</v>
      </c>
      <c r="CN4898">
        <v>2.4</v>
      </c>
      <c r="CO4898">
        <v>2.1</v>
      </c>
      <c r="CP4898">
        <v>2</v>
      </c>
      <c r="CQ4898">
        <v>2</v>
      </c>
    </row>
    <row r="4899" spans="1:95" x14ac:dyDescent="0.55000000000000004">
      <c r="A4899" s="4" t="str">
        <f t="shared" ca="1" si="1129"/>
        <v>Mortgage Bankers Association</v>
      </c>
      <c r="B4899" s="4" t="str">
        <f t="shared" si="1130"/>
        <v>Mike Fratantoni</v>
      </c>
      <c r="C4899" s="4" t="s">
        <v>246</v>
      </c>
      <c r="D4899" s="4" t="s">
        <v>248</v>
      </c>
      <c r="E4899" s="4" t="str">
        <f>IF(COUNTIF($E$2:E4898,"Begin: " &amp; C4899 &amp; "-" &amp; D4899 &amp; "-" &amp; H4899)=0,"Begin: " &amp; C4899 &amp; "-" &amp; D4899 &amp; "-" &amp; H4899,IF((C4899 &amp; "-" &amp; D4899 &amp; "-" &amp; H4899)&lt;&gt;(C4900 &amp; "-" &amp; D4900 &amp; "-" &amp; H4900),"End: " &amp; C4899 &amp; "-" &amp; D4899 &amp; "-" &amp; H4899,""))</f>
        <v/>
      </c>
      <c r="F4899" s="4" t="str">
        <f t="shared" si="1131"/>
        <v>Wall Street Journal-GDP-09-2019</v>
      </c>
      <c r="G4899" s="7">
        <v>43718</v>
      </c>
      <c r="H4899" s="7" t="str">
        <f t="shared" si="1132"/>
        <v>09-2019</v>
      </c>
      <c r="I4899" s="7" t="str">
        <f t="shared" ca="1" si="1133"/>
        <v>Wall Street Journal: Mortgage Bankers Association-GDP-09-2019</v>
      </c>
      <c r="J4899" s="4" t="str">
        <f t="shared" ca="1" si="1134"/>
        <v>GDP-Mortgage Bankers Association:09-2019</v>
      </c>
      <c r="K4899" t="s">
        <v>209</v>
      </c>
      <c r="CM4899">
        <v>1.8</v>
      </c>
      <c r="CN4899">
        <v>1.8</v>
      </c>
      <c r="CO4899">
        <v>0.8</v>
      </c>
      <c r="CP4899">
        <v>0.8</v>
      </c>
      <c r="CQ4899">
        <v>1.5</v>
      </c>
    </row>
    <row r="4900" spans="1:95" x14ac:dyDescent="0.55000000000000004">
      <c r="A4900" s="4" t="str">
        <f t="shared" ca="1" si="1129"/>
        <v>Robert Fry Economics LLC</v>
      </c>
      <c r="B4900" s="4" t="str">
        <f t="shared" si="1130"/>
        <v>Robert Fry</v>
      </c>
      <c r="C4900" s="4" t="s">
        <v>246</v>
      </c>
      <c r="D4900" s="4" t="s">
        <v>248</v>
      </c>
      <c r="E4900" s="4" t="str">
        <f>IF(COUNTIF($E$2:E4899,"Begin: " &amp; C4900 &amp; "-" &amp; D4900 &amp; "-" &amp; H4900)=0,"Begin: " &amp; C4900 &amp; "-" &amp; D4900 &amp; "-" &amp; H4900,IF((C4900 &amp; "-" &amp; D4900 &amp; "-" &amp; H4900)&lt;&gt;(C4901 &amp; "-" &amp; D4901 &amp; "-" &amp; H4901),"End: " &amp; C4900 &amp; "-" &amp; D4900 &amp; "-" &amp; H4900,""))</f>
        <v/>
      </c>
      <c r="F4900" s="4" t="str">
        <f t="shared" si="1131"/>
        <v>Wall Street Journal-GDP-09-2019</v>
      </c>
      <c r="G4900" s="7">
        <v>43718</v>
      </c>
      <c r="H4900" s="7" t="str">
        <f t="shared" si="1132"/>
        <v>09-2019</v>
      </c>
      <c r="I4900" s="7" t="str">
        <f t="shared" ca="1" si="1133"/>
        <v>Wall Street Journal: Robert Fry Economics LLC-GDP-09-2019</v>
      </c>
      <c r="J4900" s="4" t="str">
        <f t="shared" ca="1" si="1134"/>
        <v>GDP-Robert Fry Economics LLC:09-2019</v>
      </c>
      <c r="K4900" t="s">
        <v>764</v>
      </c>
      <c r="CM4900">
        <v>1.5</v>
      </c>
      <c r="CN4900">
        <v>2</v>
      </c>
      <c r="CO4900">
        <v>2</v>
      </c>
      <c r="CP4900">
        <v>2</v>
      </c>
      <c r="CQ4900">
        <v>2</v>
      </c>
    </row>
    <row r="4901" spans="1:95" x14ac:dyDescent="0.55000000000000004">
      <c r="A4901" s="4" t="str">
        <f t="shared" ca="1" si="1129"/>
        <v>Societe Generale</v>
      </c>
      <c r="B4901" s="4" t="str">
        <f t="shared" si="1130"/>
        <v>Stephen Gallagher</v>
      </c>
      <c r="C4901" s="4" t="s">
        <v>246</v>
      </c>
      <c r="D4901" s="4" t="s">
        <v>248</v>
      </c>
      <c r="E4901" s="4" t="str">
        <f>IF(COUNTIF($E$2:E4900,"Begin: " &amp; C4901 &amp; "-" &amp; D4901 &amp; "-" &amp; H4901)=0,"Begin: " &amp; C4901 &amp; "-" &amp; D4901 &amp; "-" &amp; H4901,IF((C4901 &amp; "-" &amp; D4901 &amp; "-" &amp; H4901)&lt;&gt;(C4902 &amp; "-" &amp; D4902 &amp; "-" &amp; H4902),"End: " &amp; C4901 &amp; "-" &amp; D4901 &amp; "-" &amp; H4901,""))</f>
        <v/>
      </c>
      <c r="F4901" s="4" t="str">
        <f t="shared" si="1131"/>
        <v>Wall Street Journal-GDP-09-2019</v>
      </c>
      <c r="G4901" s="7">
        <v>43718</v>
      </c>
      <c r="H4901" s="7" t="str">
        <f t="shared" si="1132"/>
        <v>09-2019</v>
      </c>
      <c r="I4901" s="7" t="str">
        <f t="shared" ca="1" si="1133"/>
        <v>Wall Street Journal: Societe Generale-GDP-09-2019</v>
      </c>
      <c r="J4901" s="4" t="str">
        <f t="shared" ca="1" si="1134"/>
        <v>GDP-Societe Generale:09-2019</v>
      </c>
      <c r="K4901" t="s">
        <v>657</v>
      </c>
      <c r="CM4901">
        <v>2.2000000000000002</v>
      </c>
      <c r="CN4901">
        <v>1.1000000000000001</v>
      </c>
      <c r="CO4901">
        <v>1</v>
      </c>
      <c r="CP4901">
        <v>-0.8</v>
      </c>
      <c r="CQ4901">
        <v>-0.6</v>
      </c>
    </row>
    <row r="4902" spans="1:95" x14ac:dyDescent="0.55000000000000004">
      <c r="A4902" s="4" t="str">
        <f t="shared" ca="1" si="1129"/>
        <v>Barclays</v>
      </c>
      <c r="B4902" s="4" t="str">
        <f t="shared" si="1130"/>
        <v>Michael Gapen*</v>
      </c>
      <c r="C4902" s="4" t="s">
        <v>246</v>
      </c>
      <c r="D4902" s="4" t="s">
        <v>248</v>
      </c>
      <c r="E4902" s="4" t="str">
        <f>IF(COUNTIF($E$2:E4901,"Begin: " &amp; C4902 &amp; "-" &amp; D4902 &amp; "-" &amp; H4902)=0,"Begin: " &amp; C4902 &amp; "-" &amp; D4902 &amp; "-" &amp; H4902,IF((C4902 &amp; "-" &amp; D4902 &amp; "-" &amp; H4902)&lt;&gt;(C4903 &amp; "-" &amp; D4903 &amp; "-" &amp; H4903),"End: " &amp; C4902 &amp; "-" &amp; D4902 &amp; "-" &amp; H4902,""))</f>
        <v/>
      </c>
      <c r="F4902" s="4" t="str">
        <f t="shared" si="1131"/>
        <v>Wall Street Journal-GDP-09-2019</v>
      </c>
      <c r="G4902" s="7">
        <v>43718</v>
      </c>
      <c r="H4902" s="7" t="str">
        <f t="shared" si="1132"/>
        <v>09-2019</v>
      </c>
      <c r="I4902" s="7" t="str">
        <f t="shared" ca="1" si="1133"/>
        <v>Wall Street Journal: Barclays-GDP-09-2019</v>
      </c>
      <c r="J4902" s="4" t="str">
        <f t="shared" ca="1" si="1134"/>
        <v>GDP-Barclays:09-2019</v>
      </c>
      <c r="K4902" t="s">
        <v>815</v>
      </c>
    </row>
    <row r="4903" spans="1:95" x14ac:dyDescent="0.55000000000000004">
      <c r="A4903" s="4" t="str">
        <f t="shared" ca="1" si="1129"/>
        <v>NatWest Markets</v>
      </c>
      <c r="B4903" s="4" t="str">
        <f t="shared" si="1130"/>
        <v>Michelle Girard*</v>
      </c>
      <c r="C4903" s="4" t="s">
        <v>246</v>
      </c>
      <c r="D4903" s="4" t="s">
        <v>248</v>
      </c>
      <c r="E4903" s="4" t="str">
        <f>IF(COUNTIF($E$2:E4902,"Begin: " &amp; C4903 &amp; "-" &amp; D4903 &amp; "-" &amp; H4903)=0,"Begin: " &amp; C4903 &amp; "-" &amp; D4903 &amp; "-" &amp; H4903,IF((C4903 &amp; "-" &amp; D4903 &amp; "-" &amp; H4903)&lt;&gt;(C4904 &amp; "-" &amp; D4904 &amp; "-" &amp; H4904),"End: " &amp; C4903 &amp; "-" &amp; D4903 &amp; "-" &amp; H4903,""))</f>
        <v/>
      </c>
      <c r="F4903" s="4" t="str">
        <f t="shared" si="1131"/>
        <v>Wall Street Journal-GDP-09-2019</v>
      </c>
      <c r="G4903" s="7">
        <v>43718</v>
      </c>
      <c r="H4903" s="7" t="str">
        <f t="shared" si="1132"/>
        <v>09-2019</v>
      </c>
      <c r="I4903" s="7" t="str">
        <f t="shared" ca="1" si="1133"/>
        <v>Wall Street Journal: NatWest Markets-GDP-09-2019</v>
      </c>
      <c r="J4903" s="4" t="str">
        <f t="shared" ca="1" si="1134"/>
        <v>GDP-NatWest Markets:09-2019</v>
      </c>
      <c r="K4903" t="s">
        <v>816</v>
      </c>
    </row>
    <row r="4904" spans="1:95" x14ac:dyDescent="0.55000000000000004">
      <c r="A4904" s="4" t="str">
        <f t="shared" ca="1" si="1129"/>
        <v>BMO Capital</v>
      </c>
      <c r="B4904" s="4" t="str">
        <f t="shared" si="1130"/>
        <v>Michael Gregory</v>
      </c>
      <c r="C4904" s="4" t="s">
        <v>246</v>
      </c>
      <c r="D4904" s="4" t="s">
        <v>248</v>
      </c>
      <c r="E4904" s="4" t="str">
        <f>IF(COUNTIF($E$2:E4903,"Begin: " &amp; C4904 &amp; "-" &amp; D4904 &amp; "-" &amp; H4904)=0,"Begin: " &amp; C4904 &amp; "-" &amp; D4904 &amp; "-" &amp; H4904,IF((C4904 &amp; "-" &amp; D4904 &amp; "-" &amp; H4904)&lt;&gt;(C4905 &amp; "-" &amp; D4905 &amp; "-" &amp; H4905),"End: " &amp; C4904 &amp; "-" &amp; D4904 &amp; "-" &amp; H4904,""))</f>
        <v/>
      </c>
      <c r="F4904" s="4" t="str">
        <f t="shared" si="1131"/>
        <v>Wall Street Journal-GDP-09-2019</v>
      </c>
      <c r="G4904" s="7">
        <v>43718</v>
      </c>
      <c r="H4904" s="7" t="str">
        <f t="shared" si="1132"/>
        <v>09-2019</v>
      </c>
      <c r="I4904" s="7" t="str">
        <f t="shared" ca="1" si="1133"/>
        <v>Wall Street Journal: BMO Capital-GDP-09-2019</v>
      </c>
      <c r="J4904" s="4" t="str">
        <f t="shared" ca="1" si="1134"/>
        <v>GDP-BMO Capital:09-2019</v>
      </c>
      <c r="K4904" t="s">
        <v>798</v>
      </c>
      <c r="CM4904">
        <v>1.9</v>
      </c>
      <c r="CN4904">
        <v>1.6</v>
      </c>
      <c r="CO4904">
        <v>1.7</v>
      </c>
      <c r="CP4904">
        <v>2</v>
      </c>
      <c r="CQ4904">
        <v>2</v>
      </c>
    </row>
    <row r="4905" spans="1:95" x14ac:dyDescent="0.55000000000000004">
      <c r="A4905" s="4" t="str">
        <f t="shared" ca="1" si="1129"/>
        <v>TD Securities</v>
      </c>
      <c r="B4905" s="4" t="str">
        <f t="shared" si="1130"/>
        <v>Michael Hanson*</v>
      </c>
      <c r="C4905" s="4" t="s">
        <v>246</v>
      </c>
      <c r="D4905" s="4" t="s">
        <v>248</v>
      </c>
      <c r="E4905" s="4" t="str">
        <f>IF(COUNTIF($E$2:E4904,"Begin: " &amp; C4905 &amp; "-" &amp; D4905 &amp; "-" &amp; H4905)=0,"Begin: " &amp; C4905 &amp; "-" &amp; D4905 &amp; "-" &amp; H4905,IF((C4905 &amp; "-" &amp; D4905 &amp; "-" &amp; H4905)&lt;&gt;(C4906 &amp; "-" &amp; D4906 &amp; "-" &amp; H4906),"End: " &amp; C4905 &amp; "-" &amp; D4905 &amp; "-" &amp; H4905,""))</f>
        <v/>
      </c>
      <c r="F4905" s="4" t="str">
        <f t="shared" si="1131"/>
        <v>Wall Street Journal-GDP-09-2019</v>
      </c>
      <c r="G4905" s="7">
        <v>43718</v>
      </c>
      <c r="H4905" s="7" t="str">
        <f t="shared" si="1132"/>
        <v>09-2019</v>
      </c>
      <c r="I4905" s="7" t="str">
        <f t="shared" ca="1" si="1133"/>
        <v>Wall Street Journal: TD Securities-GDP-09-2019</v>
      </c>
      <c r="J4905" s="4" t="str">
        <f t="shared" ca="1" si="1134"/>
        <v>GDP-TD Securities:09-2019</v>
      </c>
      <c r="K4905" t="s">
        <v>834</v>
      </c>
    </row>
    <row r="4906" spans="1:95" x14ac:dyDescent="0.55000000000000004">
      <c r="A4906" s="4" t="str">
        <f t="shared" ca="1" si="1129"/>
        <v>Goldman Sachs</v>
      </c>
      <c r="B4906" s="4" t="str">
        <f t="shared" si="1130"/>
        <v>Jan Hatzius*</v>
      </c>
      <c r="C4906" s="4" t="s">
        <v>246</v>
      </c>
      <c r="D4906" s="4" t="s">
        <v>248</v>
      </c>
      <c r="E4906" s="4" t="str">
        <f>IF(COUNTIF($E$2:E4905,"Begin: " &amp; C4906 &amp; "-" &amp; D4906 &amp; "-" &amp; H4906)=0,"Begin: " &amp; C4906 &amp; "-" &amp; D4906 &amp; "-" &amp; H4906,IF((C4906 &amp; "-" &amp; D4906 &amp; "-" &amp; H4906)&lt;&gt;(C4907 &amp; "-" &amp; D4907 &amp; "-" &amp; H4907),"End: " &amp; C4906 &amp; "-" &amp; D4906 &amp; "-" &amp; H4906,""))</f>
        <v/>
      </c>
      <c r="F4906" s="4" t="str">
        <f t="shared" si="1131"/>
        <v>Wall Street Journal-GDP-09-2019</v>
      </c>
      <c r="G4906" s="7">
        <v>43718</v>
      </c>
      <c r="H4906" s="7" t="str">
        <f t="shared" si="1132"/>
        <v>09-2019</v>
      </c>
      <c r="I4906" s="7" t="str">
        <f t="shared" ca="1" si="1133"/>
        <v>Wall Street Journal: Goldman Sachs-GDP-09-2019</v>
      </c>
      <c r="J4906" s="4" t="str">
        <f t="shared" ca="1" si="1134"/>
        <v>GDP-Goldman Sachs:09-2019</v>
      </c>
      <c r="K4906" t="s">
        <v>852</v>
      </c>
    </row>
    <row r="4907" spans="1:95" x14ac:dyDescent="0.55000000000000004">
      <c r="A4907" s="4" t="str">
        <f t="shared" ca="1" si="1129"/>
        <v>Scotiabank</v>
      </c>
      <c r="B4907" s="4" t="str">
        <f t="shared" si="1130"/>
        <v>Derek Holt</v>
      </c>
      <c r="C4907" s="4" t="s">
        <v>246</v>
      </c>
      <c r="D4907" s="4" t="s">
        <v>248</v>
      </c>
      <c r="E4907" s="4" t="str">
        <f>IF(COUNTIF($E$2:E4906,"Begin: " &amp; C4907 &amp; "-" &amp; D4907 &amp; "-" &amp; H4907)=0,"Begin: " &amp; C4907 &amp; "-" &amp; D4907 &amp; "-" &amp; H4907,IF((C4907 &amp; "-" &amp; D4907 &amp; "-" &amp; H4907)&lt;&gt;(C4908 &amp; "-" &amp; D4908 &amp; "-" &amp; H4908),"End: " &amp; C4907 &amp; "-" &amp; D4907 &amp; "-" &amp; H4907,""))</f>
        <v/>
      </c>
      <c r="F4907" s="4" t="str">
        <f t="shared" si="1131"/>
        <v>Wall Street Journal-GDP-09-2019</v>
      </c>
      <c r="G4907" s="7">
        <v>43718</v>
      </c>
      <c r="H4907" s="7" t="str">
        <f t="shared" si="1132"/>
        <v>09-2019</v>
      </c>
      <c r="I4907" s="7" t="str">
        <f t="shared" ca="1" si="1133"/>
        <v>Wall Street Journal: Scotiabank-GDP-09-2019</v>
      </c>
      <c r="J4907" s="4" t="str">
        <f t="shared" ca="1" si="1134"/>
        <v>GDP-Scotiabank:09-2019</v>
      </c>
      <c r="K4907" t="s">
        <v>432</v>
      </c>
      <c r="CM4907">
        <v>1.9</v>
      </c>
      <c r="CN4907">
        <v>1.3</v>
      </c>
      <c r="CO4907">
        <v>1.3</v>
      </c>
      <c r="CP4907">
        <v>1.3</v>
      </c>
      <c r="CQ4907">
        <v>1.3</v>
      </c>
    </row>
    <row r="4908" spans="1:95" x14ac:dyDescent="0.55000000000000004">
      <c r="A4908" s="4" t="str">
        <f t="shared" ca="1" si="1129"/>
        <v>KPMG</v>
      </c>
      <c r="B4908" s="4" t="str">
        <f t="shared" si="1130"/>
        <v>Constance Hunter</v>
      </c>
      <c r="C4908" s="4" t="s">
        <v>246</v>
      </c>
      <c r="D4908" s="4" t="s">
        <v>248</v>
      </c>
      <c r="E4908" s="4" t="str">
        <f>IF(COUNTIF($E$2:E4907,"Begin: " &amp; C4908 &amp; "-" &amp; D4908 &amp; "-" &amp; H4908)=0,"Begin: " &amp; C4908 &amp; "-" &amp; D4908 &amp; "-" &amp; H4908,IF((C4908 &amp; "-" &amp; D4908 &amp; "-" &amp; H4908)&lt;&gt;(C4909 &amp; "-" &amp; D4909 &amp; "-" &amp; H4909),"End: " &amp; C4908 &amp; "-" &amp; D4908 &amp; "-" &amp; H4908,""))</f>
        <v/>
      </c>
      <c r="F4908" s="4" t="str">
        <f t="shared" si="1131"/>
        <v>Wall Street Journal-GDP-09-2019</v>
      </c>
      <c r="G4908" s="7">
        <v>43718</v>
      </c>
      <c r="H4908" s="7" t="str">
        <f t="shared" si="1132"/>
        <v>09-2019</v>
      </c>
      <c r="I4908" s="7" t="str">
        <f t="shared" ca="1" si="1133"/>
        <v>Wall Street Journal: KPMG-GDP-09-2019</v>
      </c>
      <c r="J4908" s="4" t="str">
        <f t="shared" ca="1" si="1134"/>
        <v>GDP-KPMG:09-2019</v>
      </c>
      <c r="K4908" t="s">
        <v>686</v>
      </c>
      <c r="CM4908">
        <v>2</v>
      </c>
      <c r="CN4908">
        <v>1.2</v>
      </c>
      <c r="CO4908">
        <v>-0.5</v>
      </c>
      <c r="CP4908">
        <v>1.4</v>
      </c>
      <c r="CQ4908">
        <v>1.6</v>
      </c>
    </row>
    <row r="4909" spans="1:95" x14ac:dyDescent="0.55000000000000004">
      <c r="A4909" s="4" t="str">
        <f t="shared" ca="1" si="1129"/>
        <v>BBVA</v>
      </c>
      <c r="B4909" s="4" t="str">
        <f t="shared" si="1130"/>
        <v>Nathaniel Karp</v>
      </c>
      <c r="C4909" s="4" t="s">
        <v>246</v>
      </c>
      <c r="D4909" s="4" t="s">
        <v>248</v>
      </c>
      <c r="E4909" s="4" t="str">
        <f>IF(COUNTIF($E$2:E4908,"Begin: " &amp; C4909 &amp; "-" &amp; D4909 &amp; "-" &amp; H4909)=0,"Begin: " &amp; C4909 &amp; "-" &amp; D4909 &amp; "-" &amp; H4909,IF((C4909 &amp; "-" &amp; D4909 &amp; "-" &amp; H4909)&lt;&gt;(C4910 &amp; "-" &amp; D4910 &amp; "-" &amp; H4910),"End: " &amp; C4909 &amp; "-" &amp; D4909 &amp; "-" &amp; H4909,""))</f>
        <v/>
      </c>
      <c r="F4909" s="4" t="str">
        <f t="shared" si="1131"/>
        <v>Wall Street Journal-GDP-09-2019</v>
      </c>
      <c r="G4909" s="7">
        <v>43718</v>
      </c>
      <c r="H4909" s="7" t="str">
        <f t="shared" si="1132"/>
        <v>09-2019</v>
      </c>
      <c r="I4909" s="7" t="str">
        <f t="shared" ca="1" si="1133"/>
        <v>Wall Street Journal: BBVA-GDP-09-2019</v>
      </c>
      <c r="J4909" s="4" t="str">
        <f t="shared" ca="1" si="1134"/>
        <v>GDP-BBVA:09-2019</v>
      </c>
      <c r="K4909" t="s">
        <v>848</v>
      </c>
      <c r="CM4909">
        <v>2.2000000000000002</v>
      </c>
      <c r="CN4909">
        <v>2.5</v>
      </c>
      <c r="CO4909">
        <v>1.8</v>
      </c>
      <c r="CP4909">
        <v>1.6</v>
      </c>
      <c r="CQ4909">
        <v>1.5</v>
      </c>
    </row>
    <row r="4910" spans="1:95" x14ac:dyDescent="0.55000000000000004">
      <c r="A4910" s="4" t="str">
        <f t="shared" ca="1" si="1129"/>
        <v>National Retail Federation</v>
      </c>
      <c r="B4910" s="4" t="str">
        <f t="shared" si="1130"/>
        <v>Jack Kleinhenz</v>
      </c>
      <c r="C4910" s="4" t="s">
        <v>246</v>
      </c>
      <c r="D4910" s="4" t="s">
        <v>248</v>
      </c>
      <c r="E4910" s="4" t="str">
        <f>IF(COUNTIF($E$2:E4909,"Begin: " &amp; C4910 &amp; "-" &amp; D4910 &amp; "-" &amp; H4910)=0,"Begin: " &amp; C4910 &amp; "-" &amp; D4910 &amp; "-" &amp; H4910,IF((C4910 &amp; "-" &amp; D4910 &amp; "-" &amp; H4910)&lt;&gt;(C4911 &amp; "-" &amp; D4911 &amp; "-" &amp; H4911),"End: " &amp; C4910 &amp; "-" &amp; D4910 &amp; "-" &amp; H4910,""))</f>
        <v/>
      </c>
      <c r="F4910" s="4" t="str">
        <f t="shared" si="1131"/>
        <v>Wall Street Journal-GDP-09-2019</v>
      </c>
      <c r="G4910" s="7">
        <v>43718</v>
      </c>
      <c r="H4910" s="7" t="str">
        <f t="shared" si="1132"/>
        <v>09-2019</v>
      </c>
      <c r="I4910" s="7" t="str">
        <f t="shared" ca="1" si="1133"/>
        <v>Wall Street Journal: National Retail Federation-GDP-09-2019</v>
      </c>
      <c r="J4910" s="4" t="str">
        <f t="shared" ca="1" si="1134"/>
        <v>GDP-National Retail Federation:09-2019</v>
      </c>
      <c r="K4910" t="s">
        <v>216</v>
      </c>
      <c r="CM4910">
        <v>2.1</v>
      </c>
      <c r="CN4910">
        <v>2.2999999999999998</v>
      </c>
      <c r="CO4910">
        <v>2.2999999999999998</v>
      </c>
      <c r="CP4910">
        <v>2.1</v>
      </c>
      <c r="CQ4910">
        <v>1.9</v>
      </c>
    </row>
    <row r="4911" spans="1:95" x14ac:dyDescent="0.55000000000000004">
      <c r="A4911" s="4" t="str">
        <f t="shared" ca="1" si="1129"/>
        <v>Natixis CIB Americas</v>
      </c>
      <c r="B4911" s="4" t="str">
        <f t="shared" si="1130"/>
        <v>Joseph LaVorgna</v>
      </c>
      <c r="C4911" s="4" t="s">
        <v>246</v>
      </c>
      <c r="D4911" s="4" t="s">
        <v>248</v>
      </c>
      <c r="E4911" s="4" t="str">
        <f>IF(COUNTIF($E$2:E4910,"Begin: " &amp; C4911 &amp; "-" &amp; D4911 &amp; "-" &amp; H4911)=0,"Begin: " &amp; C4911 &amp; "-" &amp; D4911 &amp; "-" &amp; H4911,IF((C4911 &amp; "-" &amp; D4911 &amp; "-" &amp; H4911)&lt;&gt;(C4912 &amp; "-" &amp; D4912 &amp; "-" &amp; H4912),"End: " &amp; C4911 &amp; "-" &amp; D4911 &amp; "-" &amp; H4911,""))</f>
        <v/>
      </c>
      <c r="F4911" s="4" t="str">
        <f t="shared" si="1131"/>
        <v>Wall Street Journal-GDP-09-2019</v>
      </c>
      <c r="G4911" s="7">
        <v>43718</v>
      </c>
      <c r="H4911" s="7" t="str">
        <f t="shared" si="1132"/>
        <v>09-2019</v>
      </c>
      <c r="I4911" s="7" t="str">
        <f t="shared" ca="1" si="1133"/>
        <v>Wall Street Journal: Natixis CIB Americas-GDP-09-2019</v>
      </c>
      <c r="J4911" s="4" t="str">
        <f t="shared" ca="1" si="1134"/>
        <v>GDP-Natixis CIB Americas:09-2019</v>
      </c>
      <c r="K4911" t="s">
        <v>774</v>
      </c>
      <c r="CM4911">
        <v>1.5</v>
      </c>
      <c r="CN4911">
        <v>2</v>
      </c>
      <c r="CO4911">
        <v>1</v>
      </c>
      <c r="CP4911">
        <v>2</v>
      </c>
      <c r="CQ4911">
        <v>2.5</v>
      </c>
    </row>
    <row r="4912" spans="1:95" x14ac:dyDescent="0.55000000000000004">
      <c r="A4912" s="4" t="str">
        <f t="shared" ca="1" si="1129"/>
        <v>UCLA Anderson Forecast</v>
      </c>
      <c r="B4912" s="4" t="str">
        <f t="shared" si="1130"/>
        <v>Edward Leamer/David Shulman</v>
      </c>
      <c r="C4912" s="4" t="s">
        <v>246</v>
      </c>
      <c r="D4912" s="4" t="s">
        <v>248</v>
      </c>
      <c r="E4912" s="4" t="str">
        <f>IF(COUNTIF($E$2:E4911,"Begin: " &amp; C4912 &amp; "-" &amp; D4912 &amp; "-" &amp; H4912)=0,"Begin: " &amp; C4912 &amp; "-" &amp; D4912 &amp; "-" &amp; H4912,IF((C4912 &amp; "-" &amp; D4912 &amp; "-" &amp; H4912)&lt;&gt;(C4913 &amp; "-" &amp; D4913 &amp; "-" &amp; H4913),"End: " &amp; C4912 &amp; "-" &amp; D4912 &amp; "-" &amp; H4912,""))</f>
        <v/>
      </c>
      <c r="F4912" s="4" t="str">
        <f t="shared" si="1131"/>
        <v>Wall Street Journal-GDP-09-2019</v>
      </c>
      <c r="G4912" s="7">
        <v>43718</v>
      </c>
      <c r="H4912" s="7" t="str">
        <f t="shared" si="1132"/>
        <v>09-2019</v>
      </c>
      <c r="I4912" s="7" t="str">
        <f t="shared" ca="1" si="1133"/>
        <v>Wall Street Journal: UCLA Anderson Forecast-GDP-09-2019</v>
      </c>
      <c r="J4912" s="4" t="str">
        <f t="shared" ca="1" si="1134"/>
        <v>GDP-UCLA Anderson Forecast:09-2019</v>
      </c>
      <c r="K4912" t="s">
        <v>218</v>
      </c>
      <c r="CM4912">
        <v>1.7</v>
      </c>
      <c r="CN4912">
        <v>1.6</v>
      </c>
      <c r="CO4912">
        <v>2.2999999999999998</v>
      </c>
      <c r="CP4912">
        <v>1.9</v>
      </c>
      <c r="CQ4912">
        <v>0.6</v>
      </c>
    </row>
    <row r="4913" spans="1:95" x14ac:dyDescent="0.55000000000000004">
      <c r="A4913" s="4" t="str">
        <f t="shared" ca="1" si="1129"/>
        <v>NEMA Business Information Services</v>
      </c>
      <c r="B4913" s="4" t="str">
        <f t="shared" si="1130"/>
        <v>Don Leavens/Steven Wilcox</v>
      </c>
      <c r="C4913" s="4" t="s">
        <v>246</v>
      </c>
      <c r="D4913" s="4" t="s">
        <v>248</v>
      </c>
      <c r="E4913" s="4" t="str">
        <f>IF(COUNTIF($E$2:E4912,"Begin: " &amp; C4913 &amp; "-" &amp; D4913 &amp; "-" &amp; H4913)=0,"Begin: " &amp; C4913 &amp; "-" &amp; D4913 &amp; "-" &amp; H4913,IF((C4913 &amp; "-" &amp; D4913 &amp; "-" &amp; H4913)&lt;&gt;(C4914 &amp; "-" &amp; D4914 &amp; "-" &amp; H4914),"End: " &amp; C4913 &amp; "-" &amp; D4913 &amp; "-" &amp; H4913,""))</f>
        <v/>
      </c>
      <c r="F4913" s="4" t="str">
        <f t="shared" si="1131"/>
        <v>Wall Street Journal-GDP-09-2019</v>
      </c>
      <c r="G4913" s="7">
        <v>43718</v>
      </c>
      <c r="H4913" s="7" t="str">
        <f t="shared" si="1132"/>
        <v>09-2019</v>
      </c>
      <c r="I4913" s="7" t="str">
        <f t="shared" ca="1" si="1133"/>
        <v>Wall Street Journal: NEMA Business Information Services-GDP-09-2019</v>
      </c>
      <c r="J4913" s="4" t="str">
        <f t="shared" ca="1" si="1134"/>
        <v>GDP-NEMA Business Information Services:09-2019</v>
      </c>
      <c r="K4913" t="s">
        <v>765</v>
      </c>
      <c r="CM4913">
        <v>2</v>
      </c>
      <c r="CN4913">
        <v>2.2000000000000002</v>
      </c>
      <c r="CO4913">
        <v>2.4</v>
      </c>
      <c r="CP4913">
        <v>2.5</v>
      </c>
      <c r="CQ4913">
        <v>2.2999999999999998</v>
      </c>
    </row>
    <row r="4914" spans="1:95" x14ac:dyDescent="0.55000000000000004">
      <c r="A4914" s="4" t="str">
        <f t="shared" ca="1" si="1129"/>
        <v>HSBC</v>
      </c>
      <c r="B4914" s="4" t="str">
        <f t="shared" si="1130"/>
        <v>Kevin Logan*</v>
      </c>
      <c r="C4914" s="4" t="s">
        <v>246</v>
      </c>
      <c r="D4914" s="4" t="s">
        <v>248</v>
      </c>
      <c r="E4914" s="4" t="str">
        <f>IF(COUNTIF($E$2:E4913,"Begin: " &amp; C4914 &amp; "-" &amp; D4914 &amp; "-" &amp; H4914)=0,"Begin: " &amp; C4914 &amp; "-" &amp; D4914 &amp; "-" &amp; H4914,IF((C4914 &amp; "-" &amp; D4914 &amp; "-" &amp; H4914)&lt;&gt;(C4915 &amp; "-" &amp; D4915 &amp; "-" &amp; H4915),"End: " &amp; C4914 &amp; "-" &amp; D4914 &amp; "-" &amp; H4914,""))</f>
        <v/>
      </c>
      <c r="F4914" s="4" t="str">
        <f t="shared" si="1131"/>
        <v>Wall Street Journal-GDP-09-2019</v>
      </c>
      <c r="G4914" s="7">
        <v>43718</v>
      </c>
      <c r="H4914" s="7" t="str">
        <f t="shared" si="1132"/>
        <v>09-2019</v>
      </c>
      <c r="I4914" s="7" t="str">
        <f t="shared" ca="1" si="1133"/>
        <v>Wall Street Journal: HSBC-GDP-09-2019</v>
      </c>
      <c r="J4914" s="4" t="str">
        <f t="shared" ca="1" si="1134"/>
        <v>GDP-HSBC:09-2019</v>
      </c>
      <c r="K4914" t="s">
        <v>817</v>
      </c>
    </row>
    <row r="4915" spans="1:95" x14ac:dyDescent="0.55000000000000004">
      <c r="A4915" s="4" t="str">
        <f t="shared" ca="1" si="1129"/>
        <v>Moody's Investors Service</v>
      </c>
      <c r="B4915" s="4" t="str">
        <f t="shared" si="1130"/>
        <v>John Lonski</v>
      </c>
      <c r="C4915" s="4" t="s">
        <v>246</v>
      </c>
      <c r="D4915" s="4" t="s">
        <v>248</v>
      </c>
      <c r="E4915" s="4" t="str">
        <f>IF(COUNTIF($E$2:E4914,"Begin: " &amp; C4915 &amp; "-" &amp; D4915 &amp; "-" &amp; H4915)=0,"Begin: " &amp; C4915 &amp; "-" &amp; D4915 &amp; "-" &amp; H4915,IF((C4915 &amp; "-" &amp; D4915 &amp; "-" &amp; H4915)&lt;&gt;(C4916 &amp; "-" &amp; D4916 &amp; "-" &amp; H4916),"End: " &amp; C4915 &amp; "-" &amp; D4915 &amp; "-" &amp; H4915,""))</f>
        <v/>
      </c>
      <c r="F4915" s="4" t="str">
        <f t="shared" si="1131"/>
        <v>Wall Street Journal-GDP-09-2019</v>
      </c>
      <c r="G4915" s="7">
        <v>43718</v>
      </c>
      <c r="H4915" s="7" t="str">
        <f t="shared" si="1132"/>
        <v>09-2019</v>
      </c>
      <c r="I4915" s="7" t="str">
        <f t="shared" ca="1" si="1133"/>
        <v>Wall Street Journal: Moody's Investors Service-GDP-09-2019</v>
      </c>
      <c r="J4915" s="4" t="str">
        <f t="shared" ca="1" si="1134"/>
        <v>GDP-Moody's Investors Service:09-2019</v>
      </c>
      <c r="K4915" t="s">
        <v>220</v>
      </c>
      <c r="CM4915">
        <v>1.9</v>
      </c>
      <c r="CN4915">
        <v>1.7</v>
      </c>
      <c r="CO4915">
        <v>2.4</v>
      </c>
      <c r="CP4915">
        <v>1.7</v>
      </c>
      <c r="CQ4915">
        <v>1.5</v>
      </c>
    </row>
    <row r="4916" spans="1:95" x14ac:dyDescent="0.55000000000000004">
      <c r="A4916" s="4" t="str">
        <f t="shared" ca="1" si="1129"/>
        <v>National Auto Dealer Association</v>
      </c>
      <c r="B4916" s="4" t="str">
        <f t="shared" si="1130"/>
        <v>Patrick Manzi*</v>
      </c>
      <c r="C4916" s="4" t="s">
        <v>246</v>
      </c>
      <c r="D4916" s="4" t="s">
        <v>248</v>
      </c>
      <c r="E4916" s="4" t="str">
        <f>IF(COUNTIF($E$2:E4915,"Begin: " &amp; C4916 &amp; "-" &amp; D4916 &amp; "-" &amp; H4916)=0,"Begin: " &amp; C4916 &amp; "-" &amp; D4916 &amp; "-" &amp; H4916,IF((C4916 &amp; "-" &amp; D4916 &amp; "-" &amp; H4916)&lt;&gt;(C4917 &amp; "-" &amp; D4917 &amp; "-" &amp; H4917),"End: " &amp; C4916 &amp; "-" &amp; D4916 &amp; "-" &amp; H4916,""))</f>
        <v/>
      </c>
      <c r="F4916" s="4" t="str">
        <f t="shared" si="1131"/>
        <v>Wall Street Journal-GDP-09-2019</v>
      </c>
      <c r="G4916" s="7">
        <v>43718</v>
      </c>
      <c r="H4916" s="7" t="str">
        <f t="shared" si="1132"/>
        <v>09-2019</v>
      </c>
      <c r="I4916" s="7" t="str">
        <f t="shared" ca="1" si="1133"/>
        <v>Wall Street Journal: National Auto Dealer Association-GDP-09-2019</v>
      </c>
      <c r="J4916" s="4" t="str">
        <f t="shared" ca="1" si="1134"/>
        <v>GDP-National Auto Dealer Association:09-2019</v>
      </c>
      <c r="K4916" t="s">
        <v>818</v>
      </c>
    </row>
    <row r="4917" spans="1:95" x14ac:dyDescent="0.55000000000000004">
      <c r="A4917" s="4" t="str">
        <f t="shared" ca="1" si="1129"/>
        <v>MetLife Investment Management</v>
      </c>
      <c r="B4917" s="4" t="str">
        <f t="shared" si="1130"/>
        <v>Drew T. Matus*</v>
      </c>
      <c r="C4917" s="4" t="s">
        <v>246</v>
      </c>
      <c r="D4917" s="4" t="s">
        <v>248</v>
      </c>
      <c r="E4917" s="4" t="str">
        <f>IF(COUNTIF($E$2:E4916,"Begin: " &amp; C4917 &amp; "-" &amp; D4917 &amp; "-" &amp; H4917)=0,"Begin: " &amp; C4917 &amp; "-" &amp; D4917 &amp; "-" &amp; H4917,IF((C4917 &amp; "-" &amp; D4917 &amp; "-" &amp; H4917)&lt;&gt;(C4918 &amp; "-" &amp; D4918 &amp; "-" &amp; H4918),"End: " &amp; C4917 &amp; "-" &amp; D4917 &amp; "-" &amp; H4917,""))</f>
        <v/>
      </c>
      <c r="F4917" s="4" t="str">
        <f t="shared" si="1131"/>
        <v>Wall Street Journal-GDP-09-2019</v>
      </c>
      <c r="G4917" s="7">
        <v>43718</v>
      </c>
      <c r="H4917" s="7" t="str">
        <f t="shared" si="1132"/>
        <v>09-2019</v>
      </c>
      <c r="I4917" s="7" t="str">
        <f t="shared" ca="1" si="1133"/>
        <v>Wall Street Journal: MetLife Investment Management-GDP-09-2019</v>
      </c>
      <c r="J4917" s="4" t="str">
        <f t="shared" ca="1" si="1134"/>
        <v>GDP-MetLife Investment Management:09-2019</v>
      </c>
      <c r="K4917" t="s">
        <v>819</v>
      </c>
    </row>
    <row r="4918" spans="1:95" x14ac:dyDescent="0.55000000000000004">
      <c r="A4918" s="4" t="str">
        <f t="shared" ca="1" si="1129"/>
        <v>Jeffries &amp; Company</v>
      </c>
      <c r="B4918" s="4" t="str">
        <f t="shared" si="1130"/>
        <v>Ward McCarthy*</v>
      </c>
      <c r="C4918" s="4" t="s">
        <v>246</v>
      </c>
      <c r="D4918" s="4" t="s">
        <v>248</v>
      </c>
      <c r="E4918" s="4" t="str">
        <f>IF(COUNTIF($E$2:E4917,"Begin: " &amp; C4918 &amp; "-" &amp; D4918 &amp; "-" &amp; H4918)=0,"Begin: " &amp; C4918 &amp; "-" &amp; D4918 &amp; "-" &amp; H4918,IF((C4918 &amp; "-" &amp; D4918 &amp; "-" &amp; H4918)&lt;&gt;(C4919 &amp; "-" &amp; D4919 &amp; "-" &amp; H4919),"End: " &amp; C4918 &amp; "-" &amp; D4918 &amp; "-" &amp; H4918,""))</f>
        <v/>
      </c>
      <c r="F4918" s="4" t="str">
        <f t="shared" si="1131"/>
        <v>Wall Street Journal-GDP-09-2019</v>
      </c>
      <c r="G4918" s="7">
        <v>43718</v>
      </c>
      <c r="H4918" s="7" t="str">
        <f t="shared" si="1132"/>
        <v>09-2019</v>
      </c>
      <c r="I4918" s="7" t="str">
        <f t="shared" ca="1" si="1133"/>
        <v>Wall Street Journal: Jeffries &amp; Company-GDP-09-2019</v>
      </c>
      <c r="J4918" s="4" t="str">
        <f t="shared" ca="1" si="1134"/>
        <v>GDP-Jeffries &amp; Company:09-2019</v>
      </c>
      <c r="K4918" t="s">
        <v>820</v>
      </c>
    </row>
    <row r="4919" spans="1:95" x14ac:dyDescent="0.55000000000000004">
      <c r="A4919" s="4" t="str">
        <f t="shared" ca="1" si="1129"/>
        <v>ACT Research</v>
      </c>
      <c r="B4919" s="4" t="str">
        <f t="shared" si="1130"/>
        <v>Jim Meil</v>
      </c>
      <c r="C4919" s="4" t="s">
        <v>246</v>
      </c>
      <c r="D4919" s="4" t="s">
        <v>248</v>
      </c>
      <c r="E4919" s="4" t="str">
        <f>IF(COUNTIF($E$2:E4918,"Begin: " &amp; C4919 &amp; "-" &amp; D4919 &amp; "-" &amp; H4919)=0,"Begin: " &amp; C4919 &amp; "-" &amp; D4919 &amp; "-" &amp; H4919,IF((C4919 &amp; "-" &amp; D4919 &amp; "-" &amp; H4919)&lt;&gt;(C4920 &amp; "-" &amp; D4920 &amp; "-" &amp; H4920),"End: " &amp; C4919 &amp; "-" &amp; D4919 &amp; "-" &amp; H4919,""))</f>
        <v/>
      </c>
      <c r="F4919" s="4" t="str">
        <f t="shared" si="1131"/>
        <v>Wall Street Journal-GDP-09-2019</v>
      </c>
      <c r="G4919" s="7">
        <v>43718</v>
      </c>
      <c r="H4919" s="7" t="str">
        <f t="shared" si="1132"/>
        <v>09-2019</v>
      </c>
      <c r="I4919" s="7" t="str">
        <f t="shared" ca="1" si="1133"/>
        <v>Wall Street Journal: ACT Research-GDP-09-2019</v>
      </c>
      <c r="J4919" s="4" t="str">
        <f t="shared" ca="1" si="1134"/>
        <v>GDP-ACT Research:09-2019</v>
      </c>
      <c r="K4919" t="s">
        <v>437</v>
      </c>
      <c r="CM4919">
        <v>1.6</v>
      </c>
      <c r="CN4919">
        <v>1.9</v>
      </c>
      <c r="CO4919">
        <v>1.6</v>
      </c>
      <c r="CP4919">
        <v>1.8</v>
      </c>
      <c r="CQ4919">
        <v>1.7</v>
      </c>
    </row>
    <row r="4920" spans="1:95" x14ac:dyDescent="0.55000000000000004">
      <c r="A4920" s="4" t="str">
        <f t="shared" ca="1" si="1129"/>
        <v>Standard Chartered</v>
      </c>
      <c r="B4920" s="4" t="str">
        <f t="shared" si="1130"/>
        <v>Sonia Meskin*</v>
      </c>
      <c r="C4920" s="4" t="s">
        <v>246</v>
      </c>
      <c r="D4920" s="4" t="s">
        <v>248</v>
      </c>
      <c r="E4920" s="4" t="str">
        <f>IF(COUNTIF($E$2:E4919,"Begin: " &amp; C4920 &amp; "-" &amp; D4920 &amp; "-" &amp; H4920)=0,"Begin: " &amp; C4920 &amp; "-" &amp; D4920 &amp; "-" &amp; H4920,IF((C4920 &amp; "-" &amp; D4920 &amp; "-" &amp; H4920)&lt;&gt;(C4921 &amp; "-" &amp; D4921 &amp; "-" &amp; H4921),"End: " &amp; C4920 &amp; "-" &amp; D4920 &amp; "-" &amp; H4920,""))</f>
        <v/>
      </c>
      <c r="F4920" s="4" t="str">
        <f t="shared" si="1131"/>
        <v>Wall Street Journal-GDP-09-2019</v>
      </c>
      <c r="G4920" s="7">
        <v>43718</v>
      </c>
      <c r="H4920" s="7" t="str">
        <f t="shared" si="1132"/>
        <v>09-2019</v>
      </c>
      <c r="I4920" s="7" t="str">
        <f t="shared" ca="1" si="1133"/>
        <v>Wall Street Journal: Standard Chartered-GDP-09-2019</v>
      </c>
      <c r="J4920" s="4" t="str">
        <f t="shared" ca="1" si="1134"/>
        <v>GDP-Standard Chartered:09-2019</v>
      </c>
      <c r="K4920" t="s">
        <v>821</v>
      </c>
    </row>
    <row r="4921" spans="1:95" x14ac:dyDescent="0.55000000000000004">
      <c r="A4921" s="4" t="str">
        <f t="shared" ca="1" si="1129"/>
        <v>BofA</v>
      </c>
      <c r="B4921" s="4" t="str">
        <f t="shared" si="1130"/>
        <v>Michelle Meyer</v>
      </c>
      <c r="C4921" s="4" t="s">
        <v>246</v>
      </c>
      <c r="D4921" s="4" t="s">
        <v>248</v>
      </c>
      <c r="E4921" s="4" t="str">
        <f>IF(COUNTIF($E$2:E4920,"Begin: " &amp; C4921 &amp; "-" &amp; D4921 &amp; "-" &amp; H4921)=0,"Begin: " &amp; C4921 &amp; "-" &amp; D4921 &amp; "-" &amp; H4921,IF((C4921 &amp; "-" &amp; D4921 &amp; "-" &amp; H4921)&lt;&gt;(C4922 &amp; "-" &amp; D4922 &amp; "-" &amp; H4922),"End: " &amp; C4921 &amp; "-" &amp; D4921 &amp; "-" &amp; H4921,""))</f>
        <v/>
      </c>
      <c r="F4921" s="4" t="str">
        <f t="shared" si="1131"/>
        <v>Wall Street Journal-GDP-09-2019</v>
      </c>
      <c r="G4921" s="7">
        <v>43718</v>
      </c>
      <c r="H4921" s="7" t="str">
        <f t="shared" si="1132"/>
        <v>09-2019</v>
      </c>
      <c r="I4921" s="7" t="str">
        <f t="shared" ca="1" si="1133"/>
        <v>Wall Street Journal: BofA-GDP-09-2019</v>
      </c>
      <c r="J4921" s="4" t="str">
        <f t="shared" ca="1" si="1134"/>
        <v>GDP-BofA:09-2019</v>
      </c>
      <c r="K4921" t="s">
        <v>803</v>
      </c>
      <c r="CM4921">
        <v>2.1</v>
      </c>
      <c r="CN4921">
        <v>1.3</v>
      </c>
      <c r="CO4921">
        <v>1.3</v>
      </c>
      <c r="CP4921">
        <v>1.5</v>
      </c>
      <c r="CQ4921">
        <v>1.7</v>
      </c>
    </row>
    <row r="4922" spans="1:95" x14ac:dyDescent="0.55000000000000004">
      <c r="A4922" s="4" t="str">
        <f t="shared" ca="1" si="1129"/>
        <v>Daiwa Capital</v>
      </c>
      <c r="B4922" s="4" t="str">
        <f t="shared" si="1130"/>
        <v>Michael Moran</v>
      </c>
      <c r="C4922" s="4" t="s">
        <v>246</v>
      </c>
      <c r="D4922" s="4" t="s">
        <v>248</v>
      </c>
      <c r="E4922" s="4" t="str">
        <f>IF(COUNTIF($E$2:E4921,"Begin: " &amp; C4922 &amp; "-" &amp; D4922 &amp; "-" &amp; H4922)=0,"Begin: " &amp; C4922 &amp; "-" &amp; D4922 &amp; "-" &amp; H4922,IF((C4922 &amp; "-" &amp; D4922 &amp; "-" &amp; H4922)&lt;&gt;(C4923 &amp; "-" &amp; D4923 &amp; "-" &amp; H4923),"End: " &amp; C4922 &amp; "-" &amp; D4922 &amp; "-" &amp; H4922,""))</f>
        <v/>
      </c>
      <c r="F4922" s="4" t="str">
        <f t="shared" si="1131"/>
        <v>Wall Street Journal-GDP-09-2019</v>
      </c>
      <c r="G4922" s="7">
        <v>43718</v>
      </c>
      <c r="H4922" s="7" t="str">
        <f t="shared" si="1132"/>
        <v>09-2019</v>
      </c>
      <c r="I4922" s="7" t="str">
        <f t="shared" ca="1" si="1133"/>
        <v>Wall Street Journal: Daiwa Capital-GDP-09-2019</v>
      </c>
      <c r="J4922" s="4" t="str">
        <f t="shared" ca="1" si="1134"/>
        <v>GDP-Daiwa Capital:09-2019</v>
      </c>
      <c r="K4922" t="s">
        <v>438</v>
      </c>
      <c r="CM4922">
        <v>2.2000000000000002</v>
      </c>
      <c r="CN4922">
        <v>2</v>
      </c>
      <c r="CO4922">
        <v>1.9</v>
      </c>
      <c r="CP4922">
        <v>1.7</v>
      </c>
      <c r="CQ4922">
        <v>1.3</v>
      </c>
    </row>
    <row r="4923" spans="1:95" x14ac:dyDescent="0.55000000000000004">
      <c r="A4923" s="4" t="str">
        <f t="shared" ca="1" si="1129"/>
        <v>National Association of Manufacturers</v>
      </c>
      <c r="B4923" s="4" t="str">
        <f t="shared" si="1130"/>
        <v>Chad Moutray</v>
      </c>
      <c r="C4923" s="4" t="s">
        <v>246</v>
      </c>
      <c r="D4923" s="4" t="s">
        <v>248</v>
      </c>
      <c r="E4923" s="4" t="str">
        <f>IF(COUNTIF($E$2:E4922,"Begin: " &amp; C4923 &amp; "-" &amp; D4923 &amp; "-" &amp; H4923)=0,"Begin: " &amp; C4923 &amp; "-" &amp; D4923 &amp; "-" &amp; H4923,IF((C4923 &amp; "-" &amp; D4923 &amp; "-" &amp; H4923)&lt;&gt;(C4924 &amp; "-" &amp; D4924 &amp; "-" &amp; H4924),"End: " &amp; C4923 &amp; "-" &amp; D4923 &amp; "-" &amp; H4923,""))</f>
        <v/>
      </c>
      <c r="F4923" s="4" t="str">
        <f t="shared" si="1131"/>
        <v>Wall Street Journal-GDP-09-2019</v>
      </c>
      <c r="G4923" s="7">
        <v>43718</v>
      </c>
      <c r="H4923" s="7" t="str">
        <f t="shared" si="1132"/>
        <v>09-2019</v>
      </c>
      <c r="I4923" s="7" t="str">
        <f t="shared" ca="1" si="1133"/>
        <v>Wall Street Journal: National Association of Manufacturers-GDP-09-2019</v>
      </c>
      <c r="J4923" s="4" t="str">
        <f t="shared" ca="1" si="1134"/>
        <v>GDP-National Association of Manufacturers:09-2019</v>
      </c>
      <c r="K4923" t="s">
        <v>439</v>
      </c>
      <c r="CM4923">
        <v>1.9</v>
      </c>
      <c r="CN4923">
        <v>2</v>
      </c>
      <c r="CO4923">
        <v>2</v>
      </c>
      <c r="CP4923">
        <v>1.9</v>
      </c>
      <c r="CQ4923">
        <v>1.6</v>
      </c>
    </row>
    <row r="4924" spans="1:95" x14ac:dyDescent="0.55000000000000004">
      <c r="A4924" s="4" t="str">
        <f t="shared" ca="1" si="1129"/>
        <v>Naroff Economics</v>
      </c>
      <c r="B4924" s="4" t="str">
        <f t="shared" si="1130"/>
        <v>Joel Naroff</v>
      </c>
      <c r="C4924" s="4" t="s">
        <v>246</v>
      </c>
      <c r="D4924" s="4" t="s">
        <v>248</v>
      </c>
      <c r="E4924" s="4" t="str">
        <f>IF(COUNTIF($E$2:E4923,"Begin: " &amp; C4924 &amp; "-" &amp; D4924 &amp; "-" &amp; H4924)=0,"Begin: " &amp; C4924 &amp; "-" &amp; D4924 &amp; "-" &amp; H4924,IF((C4924 &amp; "-" &amp; D4924 &amp; "-" &amp; H4924)&lt;&gt;(C4925 &amp; "-" &amp; D4925 &amp; "-" &amp; H4925),"End: " &amp; C4924 &amp; "-" &amp; D4924 &amp; "-" &amp; H4924,""))</f>
        <v/>
      </c>
      <c r="F4924" s="4" t="str">
        <f t="shared" si="1131"/>
        <v>Wall Street Journal-GDP-09-2019</v>
      </c>
      <c r="G4924" s="7">
        <v>43718</v>
      </c>
      <c r="H4924" s="7" t="str">
        <f t="shared" si="1132"/>
        <v>09-2019</v>
      </c>
      <c r="I4924" s="7" t="str">
        <f t="shared" ca="1" si="1133"/>
        <v>Wall Street Journal: Naroff Economics-GDP-09-2019</v>
      </c>
      <c r="J4924" s="4" t="str">
        <f t="shared" ca="1" si="1134"/>
        <v>GDP-Naroff Economics:09-2019</v>
      </c>
      <c r="K4924" t="s">
        <v>440</v>
      </c>
      <c r="CM4924">
        <v>1.7</v>
      </c>
      <c r="CN4924">
        <v>2.2000000000000002</v>
      </c>
      <c r="CO4924">
        <v>1.6</v>
      </c>
      <c r="CP4924">
        <v>0.9</v>
      </c>
      <c r="CQ4924">
        <v>-1.5</v>
      </c>
    </row>
    <row r="4925" spans="1:95" x14ac:dyDescent="0.55000000000000004">
      <c r="A4925" s="4" t="str">
        <f t="shared" ca="1" si="1129"/>
        <v>MacroEcon Global Advisors</v>
      </c>
      <c r="B4925" s="4" t="str">
        <f t="shared" si="1130"/>
        <v>Mark Nielson</v>
      </c>
      <c r="C4925" s="4" t="s">
        <v>246</v>
      </c>
      <c r="D4925" s="4" t="s">
        <v>248</v>
      </c>
      <c r="E4925" s="4" t="str">
        <f>IF(COUNTIF($E$2:E4924,"Begin: " &amp; C4925 &amp; "-" &amp; D4925 &amp; "-" &amp; H4925)=0,"Begin: " &amp; C4925 &amp; "-" &amp; D4925 &amp; "-" &amp; H4925,IF((C4925 &amp; "-" &amp; D4925 &amp; "-" &amp; H4925)&lt;&gt;(C4926 &amp; "-" &amp; D4926 &amp; "-" &amp; H4926),"End: " &amp; C4925 &amp; "-" &amp; D4925 &amp; "-" &amp; H4925,""))</f>
        <v/>
      </c>
      <c r="F4925" s="4" t="str">
        <f t="shared" si="1131"/>
        <v>Wall Street Journal-GDP-09-2019</v>
      </c>
      <c r="G4925" s="7">
        <v>43718</v>
      </c>
      <c r="H4925" s="7" t="str">
        <f t="shared" si="1132"/>
        <v>09-2019</v>
      </c>
      <c r="I4925" s="7" t="str">
        <f t="shared" ca="1" si="1133"/>
        <v>Wall Street Journal: MacroEcon Global Advisors-GDP-09-2019</v>
      </c>
      <c r="J4925" s="4" t="str">
        <f t="shared" ca="1" si="1134"/>
        <v>GDP-MacroEcon Global Advisors:09-2019</v>
      </c>
      <c r="K4925" t="s">
        <v>225</v>
      </c>
      <c r="CM4925">
        <v>2.7</v>
      </c>
      <c r="CN4925">
        <v>2.75</v>
      </c>
      <c r="CO4925">
        <v>2.72</v>
      </c>
      <c r="CP4925">
        <v>2.85</v>
      </c>
      <c r="CQ4925">
        <v>2.91</v>
      </c>
    </row>
    <row r="4926" spans="1:95" x14ac:dyDescent="0.55000000000000004">
      <c r="A4926" s="4" t="str">
        <f t="shared" ca="1" si="1129"/>
        <v>Corelogic</v>
      </c>
      <c r="B4926" s="4" t="str">
        <f t="shared" si="1130"/>
        <v>Frank Nothaft</v>
      </c>
      <c r="C4926" s="4" t="s">
        <v>246</v>
      </c>
      <c r="D4926" s="4" t="s">
        <v>248</v>
      </c>
      <c r="E4926" s="4" t="str">
        <f>IF(COUNTIF($E$2:E4925,"Begin: " &amp; C4926 &amp; "-" &amp; D4926 &amp; "-" &amp; H4926)=0,"Begin: " &amp; C4926 &amp; "-" &amp; D4926 &amp; "-" &amp; H4926,IF((C4926 &amp; "-" &amp; D4926 &amp; "-" &amp; H4926)&lt;&gt;(C4927 &amp; "-" &amp; D4927 &amp; "-" &amp; H4927),"End: " &amp; C4926 &amp; "-" &amp; D4926 &amp; "-" &amp; H4926,""))</f>
        <v/>
      </c>
      <c r="F4926" s="4" t="str">
        <f t="shared" si="1131"/>
        <v>Wall Street Journal-GDP-09-2019</v>
      </c>
      <c r="G4926" s="7">
        <v>43718</v>
      </c>
      <c r="H4926" s="7" t="str">
        <f t="shared" si="1132"/>
        <v>09-2019</v>
      </c>
      <c r="I4926" s="7" t="str">
        <f t="shared" ca="1" si="1133"/>
        <v>Wall Street Journal: Corelogic-GDP-09-2019</v>
      </c>
      <c r="J4926" s="4" t="str">
        <f t="shared" ca="1" si="1134"/>
        <v>GDP-Corelogic:09-2019</v>
      </c>
      <c r="K4926" t="s">
        <v>752</v>
      </c>
      <c r="CM4926">
        <v>2.1</v>
      </c>
      <c r="CN4926">
        <v>1.8</v>
      </c>
      <c r="CO4926">
        <v>2</v>
      </c>
      <c r="CP4926">
        <v>2.4</v>
      </c>
      <c r="CQ4926">
        <v>2.2000000000000002</v>
      </c>
    </row>
    <row r="4927" spans="1:95" x14ac:dyDescent="0.55000000000000004">
      <c r="A4927" s="4" t="str">
        <f t="shared" ca="1" si="1129"/>
        <v>High Frequency Economics</v>
      </c>
      <c r="B4927" s="4" t="str">
        <f t="shared" si="1130"/>
        <v>Jim O'Sullivan</v>
      </c>
      <c r="C4927" s="4" t="s">
        <v>246</v>
      </c>
      <c r="D4927" s="4" t="s">
        <v>248</v>
      </c>
      <c r="E4927" s="4" t="str">
        <f>IF(COUNTIF($E$2:E4926,"Begin: " &amp; C4927 &amp; "-" &amp; D4927 &amp; "-" &amp; H4927)=0,"Begin: " &amp; C4927 &amp; "-" &amp; D4927 &amp; "-" &amp; H4927,IF((C4927 &amp; "-" &amp; D4927 &amp; "-" &amp; H4927)&lt;&gt;(C4928 &amp; "-" &amp; D4928 &amp; "-" &amp; H4928),"End: " &amp; C4927 &amp; "-" &amp; D4927 &amp; "-" &amp; H4927,""))</f>
        <v/>
      </c>
      <c r="F4927" s="4" t="str">
        <f t="shared" si="1131"/>
        <v>Wall Street Journal-GDP-09-2019</v>
      </c>
      <c r="G4927" s="7">
        <v>43718</v>
      </c>
      <c r="H4927" s="7" t="str">
        <f t="shared" si="1132"/>
        <v>09-2019</v>
      </c>
      <c r="I4927" s="7" t="str">
        <f t="shared" ca="1" si="1133"/>
        <v>Wall Street Journal: High Frequency Economics-GDP-09-2019</v>
      </c>
      <c r="J4927" s="4" t="str">
        <f t="shared" ca="1" si="1134"/>
        <v>GDP-High Frequency Economics:09-2019</v>
      </c>
      <c r="K4927" t="s">
        <v>227</v>
      </c>
      <c r="CM4927">
        <v>2</v>
      </c>
      <c r="CN4927">
        <v>2</v>
      </c>
      <c r="CO4927">
        <v>2</v>
      </c>
      <c r="CP4927">
        <v>2</v>
      </c>
      <c r="CQ4927">
        <v>2</v>
      </c>
    </row>
    <row r="4928" spans="1:95" x14ac:dyDescent="0.55000000000000004">
      <c r="A4928" s="4" t="str">
        <f t="shared" ca="1" si="1129"/>
        <v>Stifel, Nicoulas and Company, Incorporated (formerly Sterne Agee)</v>
      </c>
      <c r="B4928" s="4" t="str">
        <f t="shared" si="1130"/>
        <v>Lindsey Piegza</v>
      </c>
      <c r="C4928" s="4" t="s">
        <v>246</v>
      </c>
      <c r="D4928" s="4" t="s">
        <v>248</v>
      </c>
      <c r="E4928" s="4" t="str">
        <f>IF(COUNTIF($E$2:E4927,"Begin: " &amp; C4928 &amp; "-" &amp; D4928 &amp; "-" &amp; H4928)=0,"Begin: " &amp; C4928 &amp; "-" &amp; D4928 &amp; "-" &amp; H4928,IF((C4928 &amp; "-" &amp; D4928 &amp; "-" &amp; H4928)&lt;&gt;(C4929 &amp; "-" &amp; D4929 &amp; "-" &amp; H4929),"End: " &amp; C4928 &amp; "-" &amp; D4928 &amp; "-" &amp; H4928,""))</f>
        <v/>
      </c>
      <c r="F4928" s="4" t="str">
        <f t="shared" si="1131"/>
        <v>Wall Street Journal-GDP-09-2019</v>
      </c>
      <c r="G4928" s="7">
        <v>43718</v>
      </c>
      <c r="H4928" s="7" t="str">
        <f t="shared" si="1132"/>
        <v>09-2019</v>
      </c>
      <c r="I4928" s="7" t="str">
        <f t="shared" ca="1" si="1133"/>
        <v>Wall Street Journal: Stifel, Nicoulas and Company, Incorporated (formerly Sterne Agee)-GDP-09-2019</v>
      </c>
      <c r="J4928" s="4" t="str">
        <f t="shared" ca="1" si="1134"/>
        <v>GDP-Stifel, Nicoulas and Company, Incorporated (formerly Sterne Agee):09-2019</v>
      </c>
      <c r="K4928" t="s">
        <v>675</v>
      </c>
      <c r="CM4928">
        <v>2</v>
      </c>
      <c r="CN4928">
        <v>1.2</v>
      </c>
      <c r="CO4928">
        <v>0.8</v>
      </c>
      <c r="CP4928">
        <v>2.1</v>
      </c>
      <c r="CQ4928">
        <v>1.9</v>
      </c>
    </row>
    <row r="4929" spans="1:95" x14ac:dyDescent="0.55000000000000004">
      <c r="A4929" s="4" t="str">
        <f t="shared" ca="1" si="1129"/>
        <v>Macroeconomic Advisers</v>
      </c>
      <c r="B4929" s="4" t="str">
        <f t="shared" si="1130"/>
        <v>Dr. Joel Prakken/ Chris Varvares</v>
      </c>
      <c r="C4929" s="4" t="s">
        <v>246</v>
      </c>
      <c r="D4929" s="4" t="s">
        <v>248</v>
      </c>
      <c r="E4929" s="4" t="str">
        <f>IF(COUNTIF($E$2:E4928,"Begin: " &amp; C4929 &amp; "-" &amp; D4929 &amp; "-" &amp; H4929)=0,"Begin: " &amp; C4929 &amp; "-" &amp; D4929 &amp; "-" &amp; H4929,IF((C4929 &amp; "-" &amp; D4929 &amp; "-" &amp; H4929)&lt;&gt;(C4930 &amp; "-" &amp; D4930 &amp; "-" &amp; H4930),"End: " &amp; C4929 &amp; "-" &amp; D4929 &amp; "-" &amp; H4929,""))</f>
        <v/>
      </c>
      <c r="F4929" s="4" t="str">
        <f t="shared" si="1131"/>
        <v>Wall Street Journal-GDP-09-2019</v>
      </c>
      <c r="G4929" s="7">
        <v>43718</v>
      </c>
      <c r="H4929" s="7" t="str">
        <f t="shared" si="1132"/>
        <v>09-2019</v>
      </c>
      <c r="I4929" s="7" t="str">
        <f t="shared" ca="1" si="1133"/>
        <v>Wall Street Journal: Macroeconomic Advisers-GDP-09-2019</v>
      </c>
      <c r="J4929" s="4" t="str">
        <f t="shared" ca="1" si="1134"/>
        <v>GDP-Macroeconomic Advisers:09-2019</v>
      </c>
      <c r="K4929" t="s">
        <v>228</v>
      </c>
      <c r="CM4929">
        <v>2.1</v>
      </c>
      <c r="CN4929">
        <v>1.8</v>
      </c>
      <c r="CO4929">
        <v>2.1</v>
      </c>
      <c r="CP4929">
        <v>2.5</v>
      </c>
      <c r="CQ4929">
        <v>2.2999999999999998</v>
      </c>
    </row>
    <row r="4930" spans="1:95" x14ac:dyDescent="0.55000000000000004">
      <c r="A4930" s="4" t="str">
        <f t="shared" ca="1" si="1129"/>
        <v>Ameriprise Financial</v>
      </c>
      <c r="B4930" s="4" t="str">
        <f t="shared" si="1130"/>
        <v>Russell Price</v>
      </c>
      <c r="C4930" s="4" t="s">
        <v>246</v>
      </c>
      <c r="D4930" s="4" t="s">
        <v>248</v>
      </c>
      <c r="E4930" s="4" t="str">
        <f>IF(COUNTIF($E$2:E4929,"Begin: " &amp; C4930 &amp; "-" &amp; D4930 &amp; "-" &amp; H4930)=0,"Begin: " &amp; C4930 &amp; "-" &amp; D4930 &amp; "-" &amp; H4930,IF((C4930 &amp; "-" &amp; D4930 &amp; "-" &amp; H4930)&lt;&gt;(C4931 &amp; "-" &amp; D4931 &amp; "-" &amp; H4931),"End: " &amp; C4930 &amp; "-" &amp; D4930 &amp; "-" &amp; H4930,""))</f>
        <v/>
      </c>
      <c r="F4930" s="4" t="str">
        <f t="shared" si="1131"/>
        <v>Wall Street Journal-GDP-09-2019</v>
      </c>
      <c r="G4930" s="7">
        <v>43718</v>
      </c>
      <c r="H4930" s="7" t="str">
        <f t="shared" si="1132"/>
        <v>09-2019</v>
      </c>
      <c r="I4930" s="7" t="str">
        <f t="shared" ca="1" si="1133"/>
        <v>Wall Street Journal: Ameriprise Financial-GDP-09-2019</v>
      </c>
      <c r="J4930" s="4" t="str">
        <f t="shared" ca="1" si="1134"/>
        <v>GDP-Ameriprise Financial:09-2019</v>
      </c>
      <c r="K4930" t="s">
        <v>441</v>
      </c>
      <c r="CM4930">
        <v>2</v>
      </c>
      <c r="CN4930">
        <v>2.1</v>
      </c>
      <c r="CO4930">
        <v>2</v>
      </c>
      <c r="CP4930">
        <v>2.5</v>
      </c>
      <c r="CQ4930">
        <v>2.5</v>
      </c>
    </row>
    <row r="4931" spans="1:95" x14ac:dyDescent="0.55000000000000004">
      <c r="A4931" s="4" t="str">
        <f t="shared" ca="1" si="1129"/>
        <v>Eaton Corp.</v>
      </c>
      <c r="B4931" s="4" t="str">
        <f t="shared" si="1130"/>
        <v>Arun Raha*</v>
      </c>
      <c r="C4931" s="4" t="s">
        <v>246</v>
      </c>
      <c r="D4931" s="4" t="s">
        <v>248</v>
      </c>
      <c r="E4931" s="4" t="str">
        <f>IF(COUNTIF($E$2:E4930,"Begin: " &amp; C4931 &amp; "-" &amp; D4931 &amp; "-" &amp; H4931)=0,"Begin: " &amp; C4931 &amp; "-" &amp; D4931 &amp; "-" &amp; H4931,IF((C4931 &amp; "-" &amp; D4931 &amp; "-" &amp; H4931)&lt;&gt;(C4932 &amp; "-" &amp; D4932 &amp; "-" &amp; H4932),"End: " &amp; C4931 &amp; "-" &amp; D4931 &amp; "-" &amp; H4931,""))</f>
        <v/>
      </c>
      <c r="F4931" s="4" t="str">
        <f t="shared" si="1131"/>
        <v>Wall Street Journal-GDP-09-2019</v>
      </c>
      <c r="G4931" s="7">
        <v>43718</v>
      </c>
      <c r="H4931" s="7" t="str">
        <f t="shared" si="1132"/>
        <v>09-2019</v>
      </c>
      <c r="I4931" s="7" t="str">
        <f t="shared" ca="1" si="1133"/>
        <v>Wall Street Journal: Eaton Corp.-GDP-09-2019</v>
      </c>
      <c r="J4931" s="4" t="str">
        <f t="shared" ca="1" si="1134"/>
        <v>GDP-Eaton Corp.:09-2019</v>
      </c>
      <c r="K4931" t="s">
        <v>823</v>
      </c>
    </row>
    <row r="4932" spans="1:95" x14ac:dyDescent="0.55000000000000004">
      <c r="A4932" s="4" t="str">
        <f t="shared" ca="1" si="1129"/>
        <v>Point Loma Nazarene University</v>
      </c>
      <c r="B4932" s="4" t="str">
        <f t="shared" si="1130"/>
        <v>Lynn Reaser</v>
      </c>
      <c r="C4932" s="4" t="s">
        <v>246</v>
      </c>
      <c r="D4932" s="4" t="s">
        <v>248</v>
      </c>
      <c r="E4932" s="4" t="str">
        <f>IF(COUNTIF($E$2:E4931,"Begin: " &amp; C4932 &amp; "-" &amp; D4932 &amp; "-" &amp; H4932)=0,"Begin: " &amp; C4932 &amp; "-" &amp; D4932 &amp; "-" &amp; H4932,IF((C4932 &amp; "-" &amp; D4932 &amp; "-" &amp; H4932)&lt;&gt;(C4933 &amp; "-" &amp; D4933 &amp; "-" &amp; H4933),"End: " &amp; C4932 &amp; "-" &amp; D4932 &amp; "-" &amp; H4932,""))</f>
        <v/>
      </c>
      <c r="F4932" s="4" t="str">
        <f t="shared" si="1131"/>
        <v>Wall Street Journal-GDP-09-2019</v>
      </c>
      <c r="G4932" s="7">
        <v>43718</v>
      </c>
      <c r="H4932" s="7" t="str">
        <f t="shared" si="1132"/>
        <v>09-2019</v>
      </c>
      <c r="I4932" s="7" t="str">
        <f t="shared" ca="1" si="1133"/>
        <v>Wall Street Journal: Point Loma Nazarene University-GDP-09-2019</v>
      </c>
      <c r="J4932" s="4" t="str">
        <f t="shared" ca="1" si="1134"/>
        <v>GDP-Point Loma Nazarene University:09-2019</v>
      </c>
      <c r="K4932" t="s">
        <v>658</v>
      </c>
      <c r="CM4932">
        <v>2.2000000000000002</v>
      </c>
      <c r="CN4932">
        <v>2</v>
      </c>
      <c r="CO4932">
        <v>1.8</v>
      </c>
      <c r="CP4932">
        <v>2.2999999999999998</v>
      </c>
      <c r="CQ4932">
        <v>2.2000000000000002</v>
      </c>
    </row>
    <row r="4933" spans="1:95" x14ac:dyDescent="0.55000000000000004">
      <c r="A4933" s="4" t="str">
        <f t="shared" ca="1" si="1129"/>
        <v>Deutsche Bank</v>
      </c>
      <c r="B4933" s="4" t="str">
        <f t="shared" si="1130"/>
        <v>Brett Ryan/Matthew Luzzetti</v>
      </c>
      <c r="C4933" s="4" t="s">
        <v>246</v>
      </c>
      <c r="D4933" s="4" t="s">
        <v>248</v>
      </c>
      <c r="E4933" s="4" t="str">
        <f>IF(COUNTIF($E$2:E4932,"Begin: " &amp; C4933 &amp; "-" &amp; D4933 &amp; "-" &amp; H4933)=0,"Begin: " &amp; C4933 &amp; "-" &amp; D4933 &amp; "-" &amp; H4933,IF((C4933 &amp; "-" &amp; D4933 &amp; "-" &amp; H4933)&lt;&gt;(C4934 &amp; "-" &amp; D4934 &amp; "-" &amp; H4934),"End: " &amp; C4933 &amp; "-" &amp; D4933 &amp; "-" &amp; H4933,""))</f>
        <v/>
      </c>
      <c r="F4933" s="4" t="str">
        <f t="shared" si="1131"/>
        <v>Wall Street Journal-GDP-09-2019</v>
      </c>
      <c r="G4933" s="7">
        <v>43718</v>
      </c>
      <c r="H4933" s="7" t="str">
        <f t="shared" si="1132"/>
        <v>09-2019</v>
      </c>
      <c r="I4933" s="7" t="str">
        <f t="shared" ca="1" si="1133"/>
        <v>Wall Street Journal: Deutsche Bank-GDP-09-2019</v>
      </c>
      <c r="J4933" s="4" t="str">
        <f t="shared" ca="1" si="1134"/>
        <v>GDP-Deutsche Bank:09-2019</v>
      </c>
      <c r="K4933" t="s">
        <v>804</v>
      </c>
      <c r="CM4933">
        <v>1.5</v>
      </c>
      <c r="CN4933">
        <v>1.2</v>
      </c>
      <c r="CO4933">
        <v>1.1000000000000001</v>
      </c>
      <c r="CP4933">
        <v>1.5</v>
      </c>
      <c r="CQ4933">
        <v>2</v>
      </c>
    </row>
    <row r="4934" spans="1:95" x14ac:dyDescent="0.55000000000000004">
      <c r="A4934" s="4" t="str">
        <f t="shared" ca="1" si="1129"/>
        <v>Prestige Economics LLC</v>
      </c>
      <c r="B4934" s="4" t="str">
        <f t="shared" si="1130"/>
        <v>Jason Schenker*</v>
      </c>
      <c r="C4934" s="4" t="s">
        <v>246</v>
      </c>
      <c r="D4934" s="4" t="s">
        <v>248</v>
      </c>
      <c r="E4934" s="4" t="str">
        <f>IF(COUNTIF($E$2:E4933,"Begin: " &amp; C4934 &amp; "-" &amp; D4934 &amp; "-" &amp; H4934)=0,"Begin: " &amp; C4934 &amp; "-" &amp; D4934 &amp; "-" &amp; H4934,IF((C4934 &amp; "-" &amp; D4934 &amp; "-" &amp; H4934)&lt;&gt;(C4935 &amp; "-" &amp; D4935 &amp; "-" &amp; H4935),"End: " &amp; C4934 &amp; "-" &amp; D4934 &amp; "-" &amp; H4934,""))</f>
        <v/>
      </c>
      <c r="F4934" s="4" t="str">
        <f t="shared" si="1131"/>
        <v>Wall Street Journal-GDP-09-2019</v>
      </c>
      <c r="G4934" s="7">
        <v>43718</v>
      </c>
      <c r="H4934" s="7" t="str">
        <f t="shared" si="1132"/>
        <v>09-2019</v>
      </c>
      <c r="I4934" s="7" t="str">
        <f t="shared" ca="1" si="1133"/>
        <v>Wall Street Journal: Prestige Economics LLC-GDP-09-2019</v>
      </c>
      <c r="J4934" s="4" t="str">
        <f t="shared" ca="1" si="1134"/>
        <v>GDP-Prestige Economics LLC:09-2019</v>
      </c>
      <c r="K4934" t="s">
        <v>824</v>
      </c>
    </row>
    <row r="4935" spans="1:95" x14ac:dyDescent="0.55000000000000004">
      <c r="A4935" s="4" t="str">
        <f t="shared" ca="1" si="1129"/>
        <v>Pantheon Macroeconomics</v>
      </c>
      <c r="B4935" s="4" t="str">
        <f t="shared" si="1130"/>
        <v>Ian Shepherdson</v>
      </c>
      <c r="C4935" s="4" t="s">
        <v>246</v>
      </c>
      <c r="D4935" s="4" t="s">
        <v>248</v>
      </c>
      <c r="E4935" s="4" t="str">
        <f>IF(COUNTIF($E$2:E4934,"Begin: " &amp; C4935 &amp; "-" &amp; D4935 &amp; "-" &amp; H4935)=0,"Begin: " &amp; C4935 &amp; "-" &amp; D4935 &amp; "-" &amp; H4935,IF((C4935 &amp; "-" &amp; D4935 &amp; "-" &amp; H4935)&lt;&gt;(C4936 &amp; "-" &amp; D4936 &amp; "-" &amp; H4936),"End: " &amp; C4935 &amp; "-" &amp; D4935 &amp; "-" &amp; H4935,""))</f>
        <v/>
      </c>
      <c r="F4935" s="4" t="str">
        <f t="shared" si="1131"/>
        <v>Wall Street Journal-GDP-09-2019</v>
      </c>
      <c r="G4935" s="7">
        <v>43718</v>
      </c>
      <c r="H4935" s="7" t="str">
        <f t="shared" si="1132"/>
        <v>09-2019</v>
      </c>
      <c r="I4935" s="7" t="str">
        <f t="shared" ca="1" si="1133"/>
        <v>Wall Street Journal: Pantheon Macroeconomics-GDP-09-2019</v>
      </c>
      <c r="J4935" s="4" t="str">
        <f t="shared" ca="1" si="1134"/>
        <v>GDP-Pantheon Macroeconomics:09-2019</v>
      </c>
      <c r="K4935" t="s">
        <v>231</v>
      </c>
      <c r="CM4935">
        <v>2.2999999999999998</v>
      </c>
      <c r="CN4935">
        <v>1.5</v>
      </c>
      <c r="CO4935">
        <v>1.5</v>
      </c>
      <c r="CP4935">
        <v>1.5</v>
      </c>
      <c r="CQ4935">
        <v>1.5</v>
      </c>
    </row>
    <row r="4936" spans="1:95" x14ac:dyDescent="0.55000000000000004">
      <c r="A4936" s="4" t="str">
        <f t="shared" ca="1" si="1129"/>
        <v>Decision Economics, Inc.</v>
      </c>
      <c r="B4936" s="4" t="str">
        <f t="shared" si="1130"/>
        <v>Allen Sinai</v>
      </c>
      <c r="C4936" s="4" t="s">
        <v>246</v>
      </c>
      <c r="D4936" s="4" t="s">
        <v>248</v>
      </c>
      <c r="E4936" s="4" t="str">
        <f>IF(COUNTIF($E$2:E4935,"Begin: " &amp; C4936 &amp; "-" &amp; D4936 &amp; "-" &amp; H4936)=0,"Begin: " &amp; C4936 &amp; "-" &amp; D4936 &amp; "-" &amp; H4936,IF((C4936 &amp; "-" &amp; D4936 &amp; "-" &amp; H4936)&lt;&gt;(C4937 &amp; "-" &amp; D4937 &amp; "-" &amp; H4937),"End: " &amp; C4936 &amp; "-" &amp; D4936 &amp; "-" &amp; H4936,""))</f>
        <v/>
      </c>
      <c r="F4936" s="4" t="str">
        <f t="shared" si="1131"/>
        <v>Wall Street Journal-GDP-09-2019</v>
      </c>
      <c r="G4936" s="7">
        <v>43718</v>
      </c>
      <c r="H4936" s="7" t="str">
        <f t="shared" si="1132"/>
        <v>09-2019</v>
      </c>
      <c r="I4936" s="7" t="str">
        <f t="shared" ca="1" si="1133"/>
        <v>Wall Street Journal: Decision Economics, Inc.-GDP-09-2019</v>
      </c>
      <c r="J4936" s="4" t="str">
        <f t="shared" ca="1" si="1134"/>
        <v>GDP-Decision Economics, Inc.:09-2019</v>
      </c>
      <c r="K4936" t="s">
        <v>233</v>
      </c>
      <c r="CM4936">
        <v>2.7</v>
      </c>
      <c r="CN4936">
        <v>3</v>
      </c>
      <c r="CO4936">
        <v>2.8</v>
      </c>
      <c r="CP4936">
        <v>3.1</v>
      </c>
      <c r="CQ4936">
        <v>3.2</v>
      </c>
    </row>
    <row r="4937" spans="1:95" x14ac:dyDescent="0.55000000000000004">
      <c r="A4937" s="4" t="str">
        <f t="shared" ca="1" si="1129"/>
        <v>Parsec Financial</v>
      </c>
      <c r="B4937" s="4" t="str">
        <f t="shared" si="1130"/>
        <v>James F. Smith</v>
      </c>
      <c r="C4937" s="4" t="s">
        <v>246</v>
      </c>
      <c r="D4937" s="4" t="s">
        <v>248</v>
      </c>
      <c r="E4937" s="4" t="str">
        <f>IF(COUNTIF($E$2:E4936,"Begin: " &amp; C4937 &amp; "-" &amp; D4937 &amp; "-" &amp; H4937)=0,"Begin: " &amp; C4937 &amp; "-" &amp; D4937 &amp; "-" &amp; H4937,IF((C4937 &amp; "-" &amp; D4937 &amp; "-" &amp; H4937)&lt;&gt;(C4938 &amp; "-" &amp; D4938 &amp; "-" &amp; H4938),"End: " &amp; C4937 &amp; "-" &amp; D4937 &amp; "-" &amp; H4937,""))</f>
        <v/>
      </c>
      <c r="F4937" s="4" t="str">
        <f t="shared" si="1131"/>
        <v>Wall Street Journal-GDP-09-2019</v>
      </c>
      <c r="G4937" s="7">
        <v>43718</v>
      </c>
      <c r="H4937" s="7" t="str">
        <f t="shared" si="1132"/>
        <v>09-2019</v>
      </c>
      <c r="I4937" s="7" t="str">
        <f t="shared" ca="1" si="1133"/>
        <v>Wall Street Journal: Parsec Financial-GDP-09-2019</v>
      </c>
      <c r="J4937" s="4" t="str">
        <f t="shared" ca="1" si="1134"/>
        <v>GDP-Parsec Financial:09-2019</v>
      </c>
      <c r="K4937" t="s">
        <v>234</v>
      </c>
      <c r="CM4937">
        <v>2.1</v>
      </c>
      <c r="CN4937">
        <v>2.1</v>
      </c>
      <c r="CO4937">
        <v>2.2999999999999998</v>
      </c>
      <c r="CP4937">
        <v>2.4</v>
      </c>
      <c r="CQ4937">
        <v>2.6</v>
      </c>
    </row>
    <row r="4938" spans="1:95" x14ac:dyDescent="0.55000000000000004">
      <c r="A4938" s="4" t="str">
        <f t="shared" ca="1" si="1129"/>
        <v>Univ of Central FL</v>
      </c>
      <c r="B4938" s="4" t="str">
        <f t="shared" si="1130"/>
        <v>Sean M. Snaith</v>
      </c>
      <c r="C4938" s="4" t="s">
        <v>246</v>
      </c>
      <c r="D4938" s="4" t="s">
        <v>248</v>
      </c>
      <c r="E4938" s="4" t="str">
        <f>IF(COUNTIF($E$2:E4937,"Begin: " &amp; C4938 &amp; "-" &amp; D4938 &amp; "-" &amp; H4938)=0,"Begin: " &amp; C4938 &amp; "-" &amp; D4938 &amp; "-" &amp; H4938,IF((C4938 &amp; "-" &amp; D4938 &amp; "-" &amp; H4938)&lt;&gt;(C4939 &amp; "-" &amp; D4939 &amp; "-" &amp; H4939),"End: " &amp; C4938 &amp; "-" &amp; D4938 &amp; "-" &amp; H4938,""))</f>
        <v/>
      </c>
      <c r="F4938" s="4" t="str">
        <f t="shared" si="1131"/>
        <v>Wall Street Journal-GDP-09-2019</v>
      </c>
      <c r="G4938" s="7">
        <v>43718</v>
      </c>
      <c r="H4938" s="7" t="str">
        <f t="shared" si="1132"/>
        <v>09-2019</v>
      </c>
      <c r="I4938" s="7" t="str">
        <f t="shared" ca="1" si="1133"/>
        <v>Wall Street Journal: Univ of Central FL-GDP-09-2019</v>
      </c>
      <c r="J4938" s="4" t="str">
        <f t="shared" ca="1" si="1134"/>
        <v>GDP-Univ of Central FL:09-2019</v>
      </c>
      <c r="K4938" t="s">
        <v>235</v>
      </c>
      <c r="CM4938">
        <v>2.4</v>
      </c>
      <c r="CN4938">
        <v>3.1</v>
      </c>
      <c r="CO4938">
        <v>3</v>
      </c>
      <c r="CP4938">
        <v>3.2</v>
      </c>
      <c r="CQ4938">
        <v>3</v>
      </c>
    </row>
    <row r="4939" spans="1:95" x14ac:dyDescent="0.55000000000000004">
      <c r="A4939" s="4" t="str">
        <f t="shared" ca="1" si="1129"/>
        <v>SS Economics</v>
      </c>
      <c r="B4939" s="4" t="str">
        <f t="shared" si="1130"/>
        <v>Sung Won Sohn</v>
      </c>
      <c r="C4939" s="4" t="s">
        <v>246</v>
      </c>
      <c r="D4939" s="4" t="s">
        <v>248</v>
      </c>
      <c r="E4939" s="4" t="str">
        <f>IF(COUNTIF($E$2:E4938,"Begin: " &amp; C4939 &amp; "-" &amp; D4939 &amp; "-" &amp; H4939)=0,"Begin: " &amp; C4939 &amp; "-" &amp; D4939 &amp; "-" &amp; H4939,IF((C4939 &amp; "-" &amp; D4939 &amp; "-" &amp; H4939)&lt;&gt;(C4940 &amp; "-" &amp; D4940 &amp; "-" &amp; H4940),"End: " &amp; C4939 &amp; "-" &amp; D4939 &amp; "-" &amp; H4939,""))</f>
        <v/>
      </c>
      <c r="F4939" s="4" t="str">
        <f t="shared" si="1131"/>
        <v>Wall Street Journal-GDP-09-2019</v>
      </c>
      <c r="G4939" s="7">
        <v>43718</v>
      </c>
      <c r="H4939" s="7" t="str">
        <f t="shared" si="1132"/>
        <v>09-2019</v>
      </c>
      <c r="I4939" s="7" t="str">
        <f t="shared" ca="1" si="1133"/>
        <v>Wall Street Journal: SS Economics-GDP-09-2019</v>
      </c>
      <c r="J4939" s="4" t="str">
        <f t="shared" ca="1" si="1134"/>
        <v>GDP-SS Economics:09-2019</v>
      </c>
      <c r="K4939" t="s">
        <v>785</v>
      </c>
      <c r="CM4939">
        <v>2.1</v>
      </c>
      <c r="CN4939">
        <v>2</v>
      </c>
      <c r="CO4939">
        <v>1.8</v>
      </c>
      <c r="CP4939">
        <v>1.6</v>
      </c>
      <c r="CQ4939">
        <v>1.4</v>
      </c>
    </row>
    <row r="4940" spans="1:95" x14ac:dyDescent="0.55000000000000004">
      <c r="A4940" s="4" t="str">
        <f t="shared" ref="A4940:A4949" ca="1" si="1135">IF(ISERROR(IF(C4940="GIOA",INDEX(List_AnonymousForecasters,MATCH(LEFT(K4940,FIND(":",K4940,1)-1),List_IndividualForecasters,0),1),INDEX(List_FirmNamesOmega,MATCH(LEFT(K4940,FIND(":",K4940,1)-1),List_FirmNamesAlpha,0),1))),LEFT(K4940,FIND(":",K4940,1)-1),IF(C4940="GIOA",INDEX(List_AnonymousForecasters,MATCH(LEFT(K4940,FIND(":",K4940,1)-1),List_IndividualForecasters,0),1),INDEX(List_FirmNamesOmega,MATCH(LEFT(K4940,FIND(":",K4940,1)-1),List_FirmNamesAlpha,0),1)))</f>
        <v>Pierpont Securities</v>
      </c>
      <c r="B4940" s="4" t="str">
        <f t="shared" ref="B4940:B4949" si="1136">MID(K4940,FIND(":",K4940,1)+2,LEN(K4940)-FIND(":",K4940,1))</f>
        <v>Stephen Stanley</v>
      </c>
      <c r="C4940" s="4" t="s">
        <v>246</v>
      </c>
      <c r="D4940" s="4" t="s">
        <v>248</v>
      </c>
      <c r="E4940" s="4" t="str">
        <f>IF(COUNTIF($E$2:E4939,"Begin: " &amp; C4940 &amp; "-" &amp; D4940 &amp; "-" &amp; H4940)=0,"Begin: " &amp; C4940 &amp; "-" &amp; D4940 &amp; "-" &amp; H4940,IF((C4940 &amp; "-" &amp; D4940 &amp; "-" &amp; H4940)&lt;&gt;(C4941 &amp; "-" &amp; D4941 &amp; "-" &amp; H4941),"End: " &amp; C4940 &amp; "-" &amp; D4940 &amp; "-" &amp; H4940,""))</f>
        <v/>
      </c>
      <c r="F4940" s="4" t="str">
        <f t="shared" ref="F4940:F4949" si="1137">C4940 &amp; "-" &amp; D4940 &amp; "-" &amp; H4940</f>
        <v>Wall Street Journal-GDP-09-2019</v>
      </c>
      <c r="G4940" s="7">
        <v>43718</v>
      </c>
      <c r="H4940" s="7" t="str">
        <f t="shared" ref="H4940:H4949" si="1138">TEXT(MONTH(G4940),"00") &amp; "-" &amp; TEXT(YEAR(G4940),"0000")</f>
        <v>09-2019</v>
      </c>
      <c r="I4940" s="7" t="str">
        <f t="shared" ref="I4940:I4949" ca="1" si="1139">C4940 &amp; ": " &amp; A4940 &amp; "-" &amp; D4940 &amp; "-" &amp; H4940</f>
        <v>Wall Street Journal: Pierpont Securities-GDP-09-2019</v>
      </c>
      <c r="J4940" s="4" t="str">
        <f t="shared" ref="J4940:J4949" ca="1" si="1140">D4940 &amp; "-" &amp; A4940 &amp; ":" &amp; TEXT(MONTH(G4940),"00") &amp; "-" &amp; TEXT(YEAR(G4940),"0000")</f>
        <v>GDP-Pierpont Securities:09-2019</v>
      </c>
      <c r="K4940" t="s">
        <v>238</v>
      </c>
      <c r="CM4940">
        <v>2.7</v>
      </c>
      <c r="CN4940">
        <v>2.6</v>
      </c>
      <c r="CO4940">
        <v>2.4</v>
      </c>
      <c r="CP4940">
        <v>2.9</v>
      </c>
      <c r="CQ4940">
        <v>2.2000000000000002</v>
      </c>
    </row>
    <row r="4941" spans="1:95" x14ac:dyDescent="0.55000000000000004">
      <c r="A4941" s="4" t="str">
        <f t="shared" ca="1" si="1135"/>
        <v>Economic Analysis Associates Inc.</v>
      </c>
      <c r="B4941" s="4" t="str">
        <f t="shared" si="1136"/>
        <v>Susan M. Sterne</v>
      </c>
      <c r="C4941" s="4" t="s">
        <v>246</v>
      </c>
      <c r="D4941" s="4" t="s">
        <v>248</v>
      </c>
      <c r="E4941" s="4" t="str">
        <f>IF(COUNTIF($E$2:E4940,"Begin: " &amp; C4941 &amp; "-" &amp; D4941 &amp; "-" &amp; H4941)=0,"Begin: " &amp; C4941 &amp; "-" &amp; D4941 &amp; "-" &amp; H4941,IF((C4941 &amp; "-" &amp; D4941 &amp; "-" &amp; H4941)&lt;&gt;(C4942 &amp; "-" &amp; D4942 &amp; "-" &amp; H4942),"End: " &amp; C4941 &amp; "-" &amp; D4941 &amp; "-" &amp; H4941,""))</f>
        <v/>
      </c>
      <c r="F4941" s="4" t="str">
        <f t="shared" si="1137"/>
        <v>Wall Street Journal-GDP-09-2019</v>
      </c>
      <c r="G4941" s="7">
        <v>43718</v>
      </c>
      <c r="H4941" s="7" t="str">
        <f t="shared" si="1138"/>
        <v>09-2019</v>
      </c>
      <c r="I4941" s="7" t="str">
        <f t="shared" ca="1" si="1139"/>
        <v>Wall Street Journal: Economic Analysis Associates Inc.-GDP-09-2019</v>
      </c>
      <c r="J4941" s="4" t="str">
        <f t="shared" ca="1" si="1140"/>
        <v>GDP-Economic Analysis Associates Inc.:09-2019</v>
      </c>
      <c r="K4941" t="s">
        <v>239</v>
      </c>
      <c r="CM4941">
        <v>0.6</v>
      </c>
      <c r="CN4941">
        <v>1.5</v>
      </c>
      <c r="CO4941">
        <v>1.7</v>
      </c>
      <c r="CP4941">
        <v>1.9</v>
      </c>
      <c r="CQ4941">
        <v>2.5</v>
      </c>
    </row>
    <row r="4942" spans="1:95" x14ac:dyDescent="0.55000000000000004">
      <c r="A4942" s="4" t="str">
        <f t="shared" ca="1" si="1135"/>
        <v>CSFB</v>
      </c>
      <c r="B4942" s="4" t="str">
        <f t="shared" si="1136"/>
        <v>James Sweeney*</v>
      </c>
      <c r="C4942" s="4" t="s">
        <v>246</v>
      </c>
      <c r="D4942" s="4" t="s">
        <v>248</v>
      </c>
      <c r="E4942" s="4" t="str">
        <f>IF(COUNTIF($E$2:E4941,"Begin: " &amp; C4942 &amp; "-" &amp; D4942 &amp; "-" &amp; H4942)=0,"Begin: " &amp; C4942 &amp; "-" &amp; D4942 &amp; "-" &amp; H4942,IF((C4942 &amp; "-" &amp; D4942 &amp; "-" &amp; H4942)&lt;&gt;(C4943 &amp; "-" &amp; D4943 &amp; "-" &amp; H4943),"End: " &amp; C4942 &amp; "-" &amp; D4942 &amp; "-" &amp; H4942,""))</f>
        <v/>
      </c>
      <c r="F4942" s="4" t="str">
        <f t="shared" si="1137"/>
        <v>Wall Street Journal-GDP-09-2019</v>
      </c>
      <c r="G4942" s="7">
        <v>43718</v>
      </c>
      <c r="H4942" s="7" t="str">
        <f t="shared" si="1138"/>
        <v>09-2019</v>
      </c>
      <c r="I4942" s="7" t="str">
        <f t="shared" ca="1" si="1139"/>
        <v>Wall Street Journal: CSFB-GDP-09-2019</v>
      </c>
      <c r="J4942" s="4" t="str">
        <f t="shared" ca="1" si="1140"/>
        <v>GDP-CSFB:09-2019</v>
      </c>
      <c r="K4942" t="s">
        <v>826</v>
      </c>
    </row>
    <row r="4943" spans="1:95" x14ac:dyDescent="0.55000000000000004">
      <c r="A4943" s="4" t="str">
        <f t="shared" ca="1" si="1135"/>
        <v>American Chemisty Council</v>
      </c>
      <c r="B4943" s="4" t="str">
        <f t="shared" si="1136"/>
        <v>Kevin Swift</v>
      </c>
      <c r="C4943" s="4" t="s">
        <v>246</v>
      </c>
      <c r="D4943" s="4" t="s">
        <v>248</v>
      </c>
      <c r="E4943" s="4" t="str">
        <f>IF(COUNTIF($E$2:E4942,"Begin: " &amp; C4943 &amp; "-" &amp; D4943 &amp; "-" &amp; H4943)=0,"Begin: " &amp; C4943 &amp; "-" &amp; D4943 &amp; "-" &amp; H4943,IF((C4943 &amp; "-" &amp; D4943 &amp; "-" &amp; H4943)&lt;&gt;(C4944 &amp; "-" &amp; D4944 &amp; "-" &amp; H4944),"End: " &amp; C4943 &amp; "-" &amp; D4943 &amp; "-" &amp; H4943,""))</f>
        <v/>
      </c>
      <c r="F4943" s="4" t="str">
        <f t="shared" si="1137"/>
        <v>Wall Street Journal-GDP-09-2019</v>
      </c>
      <c r="G4943" s="7">
        <v>43718</v>
      </c>
      <c r="H4943" s="7" t="str">
        <f t="shared" si="1138"/>
        <v>09-2019</v>
      </c>
      <c r="I4943" s="7" t="str">
        <f t="shared" ca="1" si="1139"/>
        <v>Wall Street Journal: American Chemisty Council-GDP-09-2019</v>
      </c>
      <c r="J4943" s="4" t="str">
        <f t="shared" ca="1" si="1140"/>
        <v>GDP-American Chemisty Council:09-2019</v>
      </c>
      <c r="K4943" t="s">
        <v>443</v>
      </c>
      <c r="CM4943">
        <v>2</v>
      </c>
      <c r="CN4943">
        <v>1.5</v>
      </c>
      <c r="CO4943">
        <v>1.5</v>
      </c>
      <c r="CP4943">
        <v>1.8</v>
      </c>
      <c r="CQ4943">
        <v>2</v>
      </c>
    </row>
    <row r="4944" spans="1:95" x14ac:dyDescent="0.55000000000000004">
      <c r="A4944" s="4" t="str">
        <f t="shared" ca="1" si="1135"/>
        <v>Grant Thornton</v>
      </c>
      <c r="B4944" s="4" t="str">
        <f t="shared" si="1136"/>
        <v>Diane Swonk</v>
      </c>
      <c r="C4944" s="4" t="s">
        <v>246</v>
      </c>
      <c r="D4944" s="4" t="s">
        <v>248</v>
      </c>
      <c r="E4944" s="4" t="str">
        <f>IF(COUNTIF($E$2:E4943,"Begin: " &amp; C4944 &amp; "-" &amp; D4944 &amp; "-" &amp; H4944)=0,"Begin: " &amp; C4944 &amp; "-" &amp; D4944 &amp; "-" &amp; H4944,IF((C4944 &amp; "-" &amp; D4944 &amp; "-" &amp; H4944)&lt;&gt;(C4945 &amp; "-" &amp; D4945 &amp; "-" &amp; H4945),"End: " &amp; C4944 &amp; "-" &amp; D4944 &amp; "-" &amp; H4944,""))</f>
        <v/>
      </c>
      <c r="F4944" s="4" t="str">
        <f t="shared" si="1137"/>
        <v>Wall Street Journal-GDP-09-2019</v>
      </c>
      <c r="G4944" s="7">
        <v>43718</v>
      </c>
      <c r="H4944" s="7" t="str">
        <f t="shared" si="1138"/>
        <v>09-2019</v>
      </c>
      <c r="I4944" s="7" t="str">
        <f t="shared" ca="1" si="1139"/>
        <v>Wall Street Journal: Grant Thornton-GDP-09-2019</v>
      </c>
      <c r="J4944" s="4" t="str">
        <f t="shared" ca="1" si="1140"/>
        <v>GDP-Grant Thornton:09-2019</v>
      </c>
      <c r="K4944" t="s">
        <v>772</v>
      </c>
      <c r="CM4944">
        <v>1.9</v>
      </c>
      <c r="CN4944">
        <v>1.7</v>
      </c>
      <c r="CO4944">
        <v>1.5</v>
      </c>
      <c r="CP4944">
        <v>-1.9</v>
      </c>
      <c r="CQ4944">
        <v>-1.3</v>
      </c>
    </row>
    <row r="4945" spans="1:103" x14ac:dyDescent="0.55000000000000004">
      <c r="A4945" s="4" t="str">
        <f t="shared" ca="1" si="1135"/>
        <v>The Northern Trust</v>
      </c>
      <c r="B4945" s="4" t="str">
        <f t="shared" si="1136"/>
        <v>Carl Tannenbaum</v>
      </c>
      <c r="C4945" s="4" t="s">
        <v>246</v>
      </c>
      <c r="D4945" s="4" t="s">
        <v>248</v>
      </c>
      <c r="E4945" s="4" t="str">
        <f>IF(COUNTIF($E$2:E4944,"Begin: " &amp; C4945 &amp; "-" &amp; D4945 &amp; "-" &amp; H4945)=0,"Begin: " &amp; C4945 &amp; "-" &amp; D4945 &amp; "-" &amp; H4945,IF((C4945 &amp; "-" &amp; D4945 &amp; "-" &amp; H4945)&lt;&gt;(C4946 &amp; "-" &amp; D4946 &amp; "-" &amp; H4946),"End: " &amp; C4945 &amp; "-" &amp; D4945 &amp; "-" &amp; H4945,""))</f>
        <v/>
      </c>
      <c r="F4945" s="4" t="str">
        <f t="shared" si="1137"/>
        <v>Wall Street Journal-GDP-09-2019</v>
      </c>
      <c r="G4945" s="7">
        <v>43718</v>
      </c>
      <c r="H4945" s="7" t="str">
        <f t="shared" si="1138"/>
        <v>09-2019</v>
      </c>
      <c r="I4945" s="7" t="str">
        <f t="shared" ca="1" si="1139"/>
        <v>Wall Street Journal: The Northern Trust-GDP-09-2019</v>
      </c>
      <c r="J4945" s="4" t="str">
        <f t="shared" ca="1" si="1140"/>
        <v>GDP-The Northern Trust:09-2019</v>
      </c>
      <c r="K4945" t="s">
        <v>849</v>
      </c>
      <c r="CM4945">
        <v>1.5</v>
      </c>
      <c r="CN4945">
        <v>1.6</v>
      </c>
      <c r="CO4945">
        <v>1.7</v>
      </c>
      <c r="CP4945">
        <v>1.7</v>
      </c>
      <c r="CQ4945">
        <v>1.6</v>
      </c>
    </row>
    <row r="4946" spans="1:103" x14ac:dyDescent="0.55000000000000004">
      <c r="A4946" s="4" t="str">
        <f t="shared" ca="1" si="1135"/>
        <v>BNP Paribas</v>
      </c>
      <c r="B4946" s="4" t="str">
        <f t="shared" si="1136"/>
        <v>US Economics Team</v>
      </c>
      <c r="C4946" s="4" t="s">
        <v>246</v>
      </c>
      <c r="D4946" s="4" t="s">
        <v>248</v>
      </c>
      <c r="E4946" s="4" t="str">
        <f>IF(COUNTIF($E$2:E4945,"Begin: " &amp; C4946 &amp; "-" &amp; D4946 &amp; "-" &amp; H4946)=0,"Begin: " &amp; C4946 &amp; "-" &amp; D4946 &amp; "-" &amp; H4946,IF((C4946 &amp; "-" &amp; D4946 &amp; "-" &amp; H4946)&lt;&gt;(C4947 &amp; "-" &amp; D4947 &amp; "-" &amp; H4947),"End: " &amp; C4946 &amp; "-" &amp; D4946 &amp; "-" &amp; H4946,""))</f>
        <v/>
      </c>
      <c r="F4946" s="4" t="str">
        <f t="shared" si="1137"/>
        <v>Wall Street Journal-GDP-09-2019</v>
      </c>
      <c r="G4946" s="7">
        <v>43718</v>
      </c>
      <c r="H4946" s="7" t="str">
        <f t="shared" si="1138"/>
        <v>09-2019</v>
      </c>
      <c r="I4946" s="7" t="str">
        <f t="shared" ca="1" si="1139"/>
        <v>Wall Street Journal: BNP Paribas-GDP-09-2019</v>
      </c>
      <c r="J4946" s="4" t="str">
        <f t="shared" ca="1" si="1140"/>
        <v>GDP-BNP Paribas:09-2019</v>
      </c>
      <c r="K4946" t="s">
        <v>444</v>
      </c>
      <c r="CM4946">
        <v>1.7</v>
      </c>
      <c r="CN4946">
        <v>0.9</v>
      </c>
      <c r="CO4946">
        <v>1.2</v>
      </c>
      <c r="CP4946">
        <v>1.6</v>
      </c>
      <c r="CQ4946">
        <v>1.9</v>
      </c>
    </row>
    <row r="4947" spans="1:103" x14ac:dyDescent="0.55000000000000004">
      <c r="A4947" s="4" t="str">
        <f t="shared" ca="1" si="1135"/>
        <v>The Conference Board</v>
      </c>
      <c r="B4947" s="4" t="str">
        <f t="shared" si="1136"/>
        <v>Bart van Ark*</v>
      </c>
      <c r="C4947" s="4" t="s">
        <v>246</v>
      </c>
      <c r="D4947" s="4" t="s">
        <v>248</v>
      </c>
      <c r="E4947" s="4" t="str">
        <f>IF(COUNTIF($E$2:E4946,"Begin: " &amp; C4947 &amp; "-" &amp; D4947 &amp; "-" &amp; H4947)=0,"Begin: " &amp; C4947 &amp; "-" &amp; D4947 &amp; "-" &amp; H4947,IF((C4947 &amp; "-" &amp; D4947 &amp; "-" &amp; H4947)&lt;&gt;(C4948 &amp; "-" &amp; D4948 &amp; "-" &amp; H4948),"End: " &amp; C4947 &amp; "-" &amp; D4947 &amp; "-" &amp; H4947,""))</f>
        <v/>
      </c>
      <c r="F4947" s="4" t="str">
        <f t="shared" si="1137"/>
        <v>Wall Street Journal-GDP-09-2019</v>
      </c>
      <c r="G4947" s="7">
        <v>43718</v>
      </c>
      <c r="H4947" s="7" t="str">
        <f t="shared" si="1138"/>
        <v>09-2019</v>
      </c>
      <c r="I4947" s="7" t="str">
        <f t="shared" ca="1" si="1139"/>
        <v>Wall Street Journal: The Conference Board-GDP-09-2019</v>
      </c>
      <c r="J4947" s="4" t="str">
        <f t="shared" ca="1" si="1140"/>
        <v>GDP-The Conference Board:09-2019</v>
      </c>
      <c r="K4947" t="s">
        <v>850</v>
      </c>
    </row>
    <row r="4948" spans="1:103" x14ac:dyDescent="0.55000000000000004">
      <c r="A4948" s="4" t="str">
        <f t="shared" ca="1" si="1135"/>
        <v>First Trust Adv.</v>
      </c>
      <c r="B4948" s="4" t="str">
        <f t="shared" si="1136"/>
        <v>Brian S. Wesbury/ Robert Stein</v>
      </c>
      <c r="C4948" s="4" t="s">
        <v>246</v>
      </c>
      <c r="D4948" s="4" t="s">
        <v>248</v>
      </c>
      <c r="E4948" s="4" t="str">
        <f>IF(COUNTIF($E$2:E4947,"Begin: " &amp; C4948 &amp; "-" &amp; D4948 &amp; "-" &amp; H4948)=0,"Begin: " &amp; C4948 &amp; "-" &amp; D4948 &amp; "-" &amp; H4948,IF((C4948 &amp; "-" &amp; D4948 &amp; "-" &amp; H4948)&lt;&gt;(C4949 &amp; "-" &amp; D4949 &amp; "-" &amp; H4949),"End: " &amp; C4948 &amp; "-" &amp; D4948 &amp; "-" &amp; H4948,""))</f>
        <v/>
      </c>
      <c r="F4948" s="4" t="str">
        <f t="shared" si="1137"/>
        <v>Wall Street Journal-GDP-09-2019</v>
      </c>
      <c r="G4948" s="7">
        <v>43718</v>
      </c>
      <c r="H4948" s="7" t="str">
        <f t="shared" si="1138"/>
        <v>09-2019</v>
      </c>
      <c r="I4948" s="7" t="str">
        <f t="shared" ca="1" si="1139"/>
        <v>Wall Street Journal: First Trust Adv.-GDP-09-2019</v>
      </c>
      <c r="J4948" s="4" t="str">
        <f t="shared" ca="1" si="1140"/>
        <v>GDP-First Trust Adv.:09-2019</v>
      </c>
      <c r="K4948" t="s">
        <v>243</v>
      </c>
      <c r="CM4948">
        <v>1.5</v>
      </c>
      <c r="CN4948">
        <v>3.5</v>
      </c>
      <c r="CO4948">
        <v>2</v>
      </c>
      <c r="CP4948">
        <v>2.5</v>
      </c>
      <c r="CQ4948">
        <v>2</v>
      </c>
    </row>
    <row r="4949" spans="1:103" x14ac:dyDescent="0.55000000000000004">
      <c r="A4949" s="4" t="str">
        <f t="shared" ca="1" si="1135"/>
        <v>National Association of Realtors</v>
      </c>
      <c r="B4949" s="4" t="str">
        <f t="shared" si="1136"/>
        <v>Lawrence Yun</v>
      </c>
      <c r="C4949" s="4" t="s">
        <v>246</v>
      </c>
      <c r="D4949" s="4" t="s">
        <v>248</v>
      </c>
      <c r="E4949" s="4" t="str">
        <f>IF(COUNTIF($E$2:E4948,"Begin: " &amp; C4949 &amp; "-" &amp; D4949 &amp; "-" &amp; H4949)=0,"Begin: " &amp; C4949 &amp; "-" &amp; D4949 &amp; "-" &amp; H4949,IF((C4949 &amp; "-" &amp; D4949 &amp; "-" &amp; H4949)&lt;&gt;(C4950 &amp; "-" &amp; D4950 &amp; "-" &amp; H4950),"End: " &amp; C4949 &amp; "-" &amp; D4949 &amp; "-" &amp; H4949,""))</f>
        <v>End: Wall Street Journal-GDP-09-2019</v>
      </c>
      <c r="F4949" s="4" t="str">
        <f t="shared" si="1137"/>
        <v>Wall Street Journal-GDP-09-2019</v>
      </c>
      <c r="G4949" s="7">
        <v>43718</v>
      </c>
      <c r="H4949" s="7" t="str">
        <f t="shared" si="1138"/>
        <v>09-2019</v>
      </c>
      <c r="I4949" s="7" t="str">
        <f t="shared" ca="1" si="1139"/>
        <v>Wall Street Journal: National Association of Realtors-GDP-09-2019</v>
      </c>
      <c r="J4949" s="4" t="str">
        <f t="shared" ca="1" si="1140"/>
        <v>GDP-National Association of Realtors:09-2019</v>
      </c>
      <c r="K4949" t="s">
        <v>245</v>
      </c>
      <c r="CM4949">
        <v>1.7</v>
      </c>
      <c r="CN4949">
        <v>1.2</v>
      </c>
      <c r="CO4949">
        <v>1.3</v>
      </c>
      <c r="CP4949">
        <v>1.5</v>
      </c>
      <c r="CQ4949">
        <v>2</v>
      </c>
    </row>
    <row r="4950" spans="1:103" x14ac:dyDescent="0.55000000000000004">
      <c r="A4950" s="4" t="str">
        <f t="shared" ref="A4950" ca="1" si="1141">IF(ISERROR(IF(C4950="GIOA",INDEX(List_AnonymousForecasters,MATCH(LEFT(K4950,FIND(":",K4950,1)-1),List_IndividualForecasters,0),1),INDEX(List_FirmNamesOmega,MATCH(LEFT(K4950,FIND(":",K4950,1)-1),List_FirmNamesAlpha,0),1))),LEFT(K4950,FIND(":",K4950,1)-1),IF(C4950="GIOA",INDEX(List_AnonymousForecasters,MATCH(LEFT(K4950,FIND(":",K4950,1)-1),List_IndividualForecasters,0),1),INDEX(List_FirmNamesOmega,MATCH(LEFT(K4950,FIND(":",K4950,1)-1),List_FirmNamesAlpha,0),1)))</f>
        <v>Nomura</v>
      </c>
      <c r="B4950" s="4" t="str">
        <f t="shared" ref="B4950" si="1142">MID(K4950,FIND(":",K4950,1)+2,LEN(K4950)-FIND(":",K4950,1))</f>
        <v>Lewis Alexander</v>
      </c>
      <c r="C4950" s="4" t="s">
        <v>246</v>
      </c>
      <c r="D4950" s="4" t="s">
        <v>195</v>
      </c>
      <c r="E4950" s="4" t="str">
        <f>IF(COUNTIF($E$2:E4949,"Begin: " &amp; C4950 &amp; "-" &amp; D4950 &amp; "-" &amp; H4950)=0,"Begin: " &amp; C4950 &amp; "-" &amp; D4950 &amp; "-" &amp; H4950,IF((C4950 &amp; "-" &amp; D4950 &amp; "-" &amp; H4950)&lt;&gt;(C4951 &amp; "-" &amp; D4951 &amp; "-" &amp; H4951),"End: " &amp; C4950 &amp; "-" &amp; D4950 &amp; "-" &amp; H4950,""))</f>
        <v>Begin: Wall Street Journal-CPI YoY-09-2019</v>
      </c>
      <c r="F4950" s="4" t="str">
        <f t="shared" ref="F4950" si="1143">C4950 &amp; "-" &amp; D4950 &amp; "-" &amp; H4950</f>
        <v>Wall Street Journal-CPI YoY-09-2019</v>
      </c>
      <c r="G4950" s="7">
        <v>43718</v>
      </c>
      <c r="H4950" s="7" t="str">
        <f t="shared" ref="H4950" si="1144">TEXT(MONTH(G4950),"00") &amp; "-" &amp; TEXT(YEAR(G4950),"0000")</f>
        <v>09-2019</v>
      </c>
      <c r="I4950" s="7" t="str">
        <f t="shared" ref="I4950" ca="1" si="1145">C4950 &amp; ": " &amp; A4950 &amp; "-" &amp; D4950 &amp; "-" &amp; H4950</f>
        <v>Wall Street Journal: Nomura-CPI YoY-09-2019</v>
      </c>
      <c r="J4950" s="4" t="str">
        <f t="shared" ref="J4950" ca="1" si="1146">D4950 &amp; "-" &amp; A4950 &amp; ":" &amp; TEXT(MONTH(G4950),"00") &amp; "-" &amp; TEXT(YEAR(G4950),"0000")</f>
        <v>CPI YoY-Nomura:09-2019</v>
      </c>
      <c r="K4950" t="s">
        <v>196</v>
      </c>
      <c r="CM4950">
        <v>1.8</v>
      </c>
      <c r="CO4950">
        <v>2.1</v>
      </c>
      <c r="CQ4950">
        <v>2.4</v>
      </c>
      <c r="CS4950">
        <v>2.2999999999999998</v>
      </c>
      <c r="CU4950">
        <v>2.2999999999999998</v>
      </c>
    </row>
    <row r="4951" spans="1:103" x14ac:dyDescent="0.55000000000000004">
      <c r="A4951" s="4" t="str">
        <f t="shared" ref="A4951:A5014" ca="1" si="1147">IF(ISERROR(IF(C4951="GIOA",INDEX(List_AnonymousForecasters,MATCH(LEFT(K4951,FIND(":",K4951,1)-1),List_IndividualForecasters,0),1),INDEX(List_FirmNamesOmega,MATCH(LEFT(K4951,FIND(":",K4951,1)-1),List_FirmNamesAlpha,0),1))),LEFT(K4951,FIND(":",K4951,1)-1),IF(C4951="GIOA",INDEX(List_AnonymousForecasters,MATCH(LEFT(K4951,FIND(":",K4951,1)-1),List_IndividualForecasters,0),1),INDEX(List_FirmNamesOmega,MATCH(LEFT(K4951,FIND(":",K4951,1)-1),List_FirmNamesAlpha,0),1)))</f>
        <v>Bank of the West</v>
      </c>
      <c r="B4951" s="4" t="str">
        <f t="shared" ref="B4951:B5014" si="1148">MID(K4951,FIND(":",K4951,1)+2,LEN(K4951)-FIND(":",K4951,1))</f>
        <v>Scott Anderson</v>
      </c>
      <c r="C4951" s="4" t="s">
        <v>246</v>
      </c>
      <c r="D4951" s="4" t="s">
        <v>195</v>
      </c>
      <c r="E4951" s="4" t="str">
        <f>IF(COUNTIF($E$2:E4950,"Begin: " &amp; C4951 &amp; "-" &amp; D4951 &amp; "-" &amp; H4951)=0,"Begin: " &amp; C4951 &amp; "-" &amp; D4951 &amp; "-" &amp; H4951,IF((C4951 &amp; "-" &amp; D4951 &amp; "-" &amp; H4951)&lt;&gt;(C4952 &amp; "-" &amp; D4952 &amp; "-" &amp; H4952),"End: " &amp; C4951 &amp; "-" &amp; D4951 &amp; "-" &amp; H4951,""))</f>
        <v/>
      </c>
      <c r="F4951" s="4" t="str">
        <f t="shared" ref="F4951:F5014" si="1149">C4951 &amp; "-" &amp; D4951 &amp; "-" &amp; H4951</f>
        <v>Wall Street Journal-CPI YoY-09-2019</v>
      </c>
      <c r="G4951" s="7">
        <v>43718</v>
      </c>
      <c r="H4951" s="7" t="str">
        <f t="shared" ref="H4951:H5014" si="1150">TEXT(MONTH(G4951),"00") &amp; "-" &amp; TEXT(YEAR(G4951),"0000")</f>
        <v>09-2019</v>
      </c>
      <c r="I4951" s="7" t="str">
        <f t="shared" ref="I4951:I5014" ca="1" si="1151">C4951 &amp; ": " &amp; A4951 &amp; "-" &amp; D4951 &amp; "-" &amp; H4951</f>
        <v>Wall Street Journal: Bank of the West-CPI YoY-09-2019</v>
      </c>
      <c r="J4951" s="4" t="str">
        <f t="shared" ref="J4951:J5014" ca="1" si="1152">D4951 &amp; "-" &amp; A4951 &amp; ":" &amp; TEXT(MONTH(G4951),"00") &amp; "-" &amp; TEXT(YEAR(G4951),"0000")</f>
        <v>CPI YoY-Bank of the West:09-2019</v>
      </c>
      <c r="K4951" t="s">
        <v>763</v>
      </c>
      <c r="CM4951">
        <v>1.7</v>
      </c>
      <c r="CO4951">
        <v>1.6</v>
      </c>
      <c r="CQ4951">
        <v>1.7</v>
      </c>
      <c r="CS4951">
        <v>1.9</v>
      </c>
      <c r="CU4951">
        <v>2.2000000000000002</v>
      </c>
      <c r="CW4951">
        <v>2.2000000000000002</v>
      </c>
      <c r="CY4951">
        <v>2.2000000000000002</v>
      </c>
    </row>
    <row r="4952" spans="1:103" x14ac:dyDescent="0.55000000000000004">
      <c r="A4952" s="4" t="str">
        <f t="shared" ca="1" si="1147"/>
        <v>Capital Economics</v>
      </c>
      <c r="B4952" s="4" t="str">
        <f t="shared" si="1148"/>
        <v>Paul Ashworth</v>
      </c>
      <c r="C4952" s="4" t="s">
        <v>246</v>
      </c>
      <c r="D4952" s="4" t="s">
        <v>195</v>
      </c>
      <c r="E4952" s="4" t="str">
        <f>IF(COUNTIF($E$2:E4951,"Begin: " &amp; C4952 &amp; "-" &amp; D4952 &amp; "-" &amp; H4952)=0,"Begin: " &amp; C4952 &amp; "-" &amp; D4952 &amp; "-" &amp; H4952,IF((C4952 &amp; "-" &amp; D4952 &amp; "-" &amp; H4952)&lt;&gt;(C4953 &amp; "-" &amp; D4953 &amp; "-" &amp; H4953),"End: " &amp; C4952 &amp; "-" &amp; D4952 &amp; "-" &amp; H4952,""))</f>
        <v/>
      </c>
      <c r="F4952" s="4" t="str">
        <f t="shared" si="1149"/>
        <v>Wall Street Journal-CPI YoY-09-2019</v>
      </c>
      <c r="G4952" s="7">
        <v>43718</v>
      </c>
      <c r="H4952" s="7" t="str">
        <f t="shared" si="1150"/>
        <v>09-2019</v>
      </c>
      <c r="I4952" s="7" t="str">
        <f t="shared" ca="1" si="1151"/>
        <v>Wall Street Journal: Capital Economics-CPI YoY-09-2019</v>
      </c>
      <c r="J4952" s="4" t="str">
        <f t="shared" ca="1" si="1152"/>
        <v>CPI YoY-Capital Economics:09-2019</v>
      </c>
      <c r="K4952" t="s">
        <v>197</v>
      </c>
      <c r="CM4952">
        <v>2</v>
      </c>
      <c r="CO4952">
        <v>2</v>
      </c>
      <c r="CQ4952">
        <v>1.8</v>
      </c>
      <c r="CS4952">
        <v>1.8</v>
      </c>
      <c r="CU4952">
        <v>1.8</v>
      </c>
    </row>
    <row r="4953" spans="1:103" x14ac:dyDescent="0.55000000000000004">
      <c r="A4953" s="4" t="str">
        <f t="shared" ca="1" si="1147"/>
        <v>Deloitte LP</v>
      </c>
      <c r="B4953" s="4" t="str">
        <f t="shared" si="1148"/>
        <v>Daniel Bachman</v>
      </c>
      <c r="C4953" s="4" t="s">
        <v>246</v>
      </c>
      <c r="D4953" s="4" t="s">
        <v>195</v>
      </c>
      <c r="E4953" s="4" t="str">
        <f>IF(COUNTIF($E$2:E4952,"Begin: " &amp; C4953 &amp; "-" &amp; D4953 &amp; "-" &amp; H4953)=0,"Begin: " &amp; C4953 &amp; "-" &amp; D4953 &amp; "-" &amp; H4953,IF((C4953 &amp; "-" &amp; D4953 &amp; "-" &amp; H4953)&lt;&gt;(C4954 &amp; "-" &amp; D4954 &amp; "-" &amp; H4954),"End: " &amp; C4953 &amp; "-" &amp; D4953 &amp; "-" &amp; H4953,""))</f>
        <v/>
      </c>
      <c r="F4953" s="4" t="str">
        <f t="shared" si="1149"/>
        <v>Wall Street Journal-CPI YoY-09-2019</v>
      </c>
      <c r="G4953" s="7">
        <v>43718</v>
      </c>
      <c r="H4953" s="7" t="str">
        <f t="shared" si="1150"/>
        <v>09-2019</v>
      </c>
      <c r="I4953" s="7" t="str">
        <f t="shared" ca="1" si="1151"/>
        <v>Wall Street Journal: Deloitte LP-CPI YoY-09-2019</v>
      </c>
      <c r="J4953" s="4" t="str">
        <f t="shared" ca="1" si="1152"/>
        <v>CPI YoY-Deloitte LP:09-2019</v>
      </c>
      <c r="K4953" t="s">
        <v>749</v>
      </c>
      <c r="CM4953">
        <v>2.1</v>
      </c>
      <c r="CO4953">
        <v>2.12</v>
      </c>
      <c r="CQ4953">
        <v>1.85</v>
      </c>
      <c r="CS4953">
        <v>1.75</v>
      </c>
      <c r="CU4953">
        <v>1.75</v>
      </c>
      <c r="CW4953">
        <v>1.82</v>
      </c>
      <c r="CY4953">
        <v>1.9</v>
      </c>
    </row>
    <row r="4954" spans="1:103" x14ac:dyDescent="0.55000000000000004">
      <c r="A4954" s="4" t="str">
        <f t="shared" ca="1" si="1147"/>
        <v>Economic Outlook Group</v>
      </c>
      <c r="B4954" s="4" t="str">
        <f t="shared" si="1148"/>
        <v>Bernard Baumohl*</v>
      </c>
      <c r="C4954" s="4" t="s">
        <v>246</v>
      </c>
      <c r="D4954" s="4" t="s">
        <v>195</v>
      </c>
      <c r="E4954" s="4" t="str">
        <f>IF(COUNTIF($E$2:E4953,"Begin: " &amp; C4954 &amp; "-" &amp; D4954 &amp; "-" &amp; H4954)=0,"Begin: " &amp; C4954 &amp; "-" &amp; D4954 &amp; "-" &amp; H4954,IF((C4954 &amp; "-" &amp; D4954 &amp; "-" &amp; H4954)&lt;&gt;(C4955 &amp; "-" &amp; D4955 &amp; "-" &amp; H4955),"End: " &amp; C4954 &amp; "-" &amp; D4954 &amp; "-" &amp; H4954,""))</f>
        <v/>
      </c>
      <c r="F4954" s="4" t="str">
        <f t="shared" si="1149"/>
        <v>Wall Street Journal-CPI YoY-09-2019</v>
      </c>
      <c r="G4954" s="7">
        <v>43718</v>
      </c>
      <c r="H4954" s="7" t="str">
        <f t="shared" si="1150"/>
        <v>09-2019</v>
      </c>
      <c r="I4954" s="7" t="str">
        <f t="shared" ca="1" si="1151"/>
        <v>Wall Street Journal: Economic Outlook Group-CPI YoY-09-2019</v>
      </c>
      <c r="J4954" s="4" t="str">
        <f t="shared" ca="1" si="1152"/>
        <v>CPI YoY-Economic Outlook Group:09-2019</v>
      </c>
      <c r="K4954" t="s">
        <v>831</v>
      </c>
    </row>
    <row r="4955" spans="1:103" x14ac:dyDescent="0.55000000000000004">
      <c r="A4955" s="4" t="str">
        <f t="shared" ca="1" si="1147"/>
        <v>Nationwide Insurance</v>
      </c>
      <c r="B4955" s="4" t="str">
        <f t="shared" si="1148"/>
        <v>David Berson</v>
      </c>
      <c r="C4955" s="4" t="s">
        <v>246</v>
      </c>
      <c r="D4955" s="4" t="s">
        <v>195</v>
      </c>
      <c r="E4955" s="4" t="str">
        <f>IF(COUNTIF($E$2:E4954,"Begin: " &amp; C4955 &amp; "-" &amp; D4955 &amp; "-" &amp; H4955)=0,"Begin: " &amp; C4955 &amp; "-" &amp; D4955 &amp; "-" &amp; H4955,IF((C4955 &amp; "-" &amp; D4955 &amp; "-" &amp; H4955)&lt;&gt;(C4956 &amp; "-" &amp; D4956 &amp; "-" &amp; H4956),"End: " &amp; C4955 &amp; "-" &amp; D4955 &amp; "-" &amp; H4955,""))</f>
        <v/>
      </c>
      <c r="F4955" s="4" t="str">
        <f t="shared" si="1149"/>
        <v>Wall Street Journal-CPI YoY-09-2019</v>
      </c>
      <c r="G4955" s="7">
        <v>43718</v>
      </c>
      <c r="H4955" s="7" t="str">
        <f t="shared" si="1150"/>
        <v>09-2019</v>
      </c>
      <c r="I4955" s="7" t="str">
        <f t="shared" ca="1" si="1151"/>
        <v>Wall Street Journal: Nationwide Insurance-CPI YoY-09-2019</v>
      </c>
      <c r="J4955" s="4" t="str">
        <f t="shared" ca="1" si="1152"/>
        <v>CPI YoY-Nationwide Insurance:09-2019</v>
      </c>
      <c r="K4955" t="s">
        <v>427</v>
      </c>
      <c r="CM4955">
        <v>1.9</v>
      </c>
      <c r="CO4955">
        <v>2.1</v>
      </c>
      <c r="CQ4955">
        <v>2.2999999999999998</v>
      </c>
      <c r="CS4955">
        <v>2.4</v>
      </c>
      <c r="CU4955">
        <v>2.5</v>
      </c>
      <c r="CW4955">
        <v>2.6</v>
      </c>
      <c r="CY4955">
        <v>2.6</v>
      </c>
    </row>
    <row r="4956" spans="1:103" x14ac:dyDescent="0.55000000000000004">
      <c r="A4956" s="4" t="str">
        <f t="shared" ca="1" si="1147"/>
        <v>Tufts University</v>
      </c>
      <c r="B4956" s="4" t="str">
        <f t="shared" si="1148"/>
        <v>Brian Bethune</v>
      </c>
      <c r="C4956" s="4" t="s">
        <v>246</v>
      </c>
      <c r="D4956" s="4" t="s">
        <v>195</v>
      </c>
      <c r="E4956" s="4" t="str">
        <f>IF(COUNTIF($E$2:E4955,"Begin: " &amp; C4956 &amp; "-" &amp; D4956 &amp; "-" &amp; H4956)=0,"Begin: " &amp; C4956 &amp; "-" &amp; D4956 &amp; "-" &amp; H4956,IF((C4956 &amp; "-" &amp; D4956 &amp; "-" &amp; H4956)&lt;&gt;(C4957 &amp; "-" &amp; D4957 &amp; "-" &amp; H4957),"End: " &amp; C4956 &amp; "-" &amp; D4956 &amp; "-" &amp; H4956,""))</f>
        <v/>
      </c>
      <c r="F4956" s="4" t="str">
        <f t="shared" si="1149"/>
        <v>Wall Street Journal-CPI YoY-09-2019</v>
      </c>
      <c r="G4956" s="7">
        <v>43718</v>
      </c>
      <c r="H4956" s="7" t="str">
        <f t="shared" si="1150"/>
        <v>09-2019</v>
      </c>
      <c r="I4956" s="7" t="str">
        <f t="shared" ca="1" si="1151"/>
        <v>Wall Street Journal: Tufts University-CPI YoY-09-2019</v>
      </c>
      <c r="J4956" s="4" t="str">
        <f t="shared" ca="1" si="1152"/>
        <v>CPI YoY-Tufts University:09-2019</v>
      </c>
      <c r="K4956" t="s">
        <v>428</v>
      </c>
      <c r="CM4956">
        <v>2</v>
      </c>
      <c r="CO4956">
        <v>2.2000000000000002</v>
      </c>
      <c r="CQ4956">
        <v>2.4</v>
      </c>
      <c r="CS4956">
        <v>2.2999999999999998</v>
      </c>
      <c r="CU4956">
        <v>2.2999999999999998</v>
      </c>
      <c r="CW4956">
        <v>2.2000000000000002</v>
      </c>
      <c r="CY4956">
        <v>2.2000000000000002</v>
      </c>
    </row>
    <row r="4957" spans="1:103" x14ac:dyDescent="0.55000000000000004">
      <c r="A4957" s="4" t="str">
        <f t="shared" ca="1" si="1147"/>
        <v>TS Lombard</v>
      </c>
      <c r="B4957" s="4" t="str">
        <f t="shared" si="1148"/>
        <v>Steven Blitz</v>
      </c>
      <c r="C4957" s="4" t="s">
        <v>246</v>
      </c>
      <c r="D4957" s="4" t="s">
        <v>195</v>
      </c>
      <c r="E4957" s="4" t="str">
        <f>IF(COUNTIF($E$2:E4956,"Begin: " &amp; C4957 &amp; "-" &amp; D4957 &amp; "-" &amp; H4957)=0,"Begin: " &amp; C4957 &amp; "-" &amp; D4957 &amp; "-" &amp; H4957,IF((C4957 &amp; "-" &amp; D4957 &amp; "-" &amp; H4957)&lt;&gt;(C4958 &amp; "-" &amp; D4958 &amp; "-" &amp; H4958),"End: " &amp; C4957 &amp; "-" &amp; D4957 &amp; "-" &amp; H4957,""))</f>
        <v/>
      </c>
      <c r="F4957" s="4" t="str">
        <f t="shared" si="1149"/>
        <v>Wall Street Journal-CPI YoY-09-2019</v>
      </c>
      <c r="G4957" s="7">
        <v>43718</v>
      </c>
      <c r="H4957" s="7" t="str">
        <f t="shared" si="1150"/>
        <v>09-2019</v>
      </c>
      <c r="I4957" s="7" t="str">
        <f t="shared" ca="1" si="1151"/>
        <v>Wall Street Journal: TS Lombard-CPI YoY-09-2019</v>
      </c>
      <c r="J4957" s="4" t="str">
        <f t="shared" ca="1" si="1152"/>
        <v>CPI YoY-TS Lombard:09-2019</v>
      </c>
      <c r="K4957" t="s">
        <v>768</v>
      </c>
      <c r="CM4957">
        <v>1.8</v>
      </c>
      <c r="CO4957">
        <v>1.6</v>
      </c>
      <c r="CQ4957">
        <v>2</v>
      </c>
      <c r="CS4957">
        <v>2.5</v>
      </c>
      <c r="CU4957">
        <v>2.5</v>
      </c>
      <c r="CW4957">
        <v>2</v>
      </c>
      <c r="CY4957">
        <v>1.5</v>
      </c>
    </row>
    <row r="4958" spans="1:103" x14ac:dyDescent="0.55000000000000004">
      <c r="A4958" s="4" t="str">
        <f t="shared" ca="1" si="1147"/>
        <v>Standard and Poor's</v>
      </c>
      <c r="B4958" s="4" t="str">
        <f t="shared" si="1148"/>
        <v>Beth Ann Bovino</v>
      </c>
      <c r="C4958" s="4" t="s">
        <v>246</v>
      </c>
      <c r="D4958" s="4" t="s">
        <v>195</v>
      </c>
      <c r="E4958" s="4" t="str">
        <f>IF(COUNTIF($E$2:E4957,"Begin: " &amp; C4958 &amp; "-" &amp; D4958 &amp; "-" &amp; H4958)=0,"Begin: " &amp; C4958 &amp; "-" &amp; D4958 &amp; "-" &amp; H4958,IF((C4958 &amp; "-" &amp; D4958 &amp; "-" &amp; H4958)&lt;&gt;(C4959 &amp; "-" &amp; D4959 &amp; "-" &amp; H4959),"End: " &amp; C4958 &amp; "-" &amp; D4958 &amp; "-" &amp; H4958,""))</f>
        <v/>
      </c>
      <c r="F4958" s="4" t="str">
        <f t="shared" si="1149"/>
        <v>Wall Street Journal-CPI YoY-09-2019</v>
      </c>
      <c r="G4958" s="7">
        <v>43718</v>
      </c>
      <c r="H4958" s="7" t="str">
        <f t="shared" si="1150"/>
        <v>09-2019</v>
      </c>
      <c r="I4958" s="7" t="str">
        <f t="shared" ca="1" si="1151"/>
        <v>Wall Street Journal: Standard and Poor's-CPI YoY-09-2019</v>
      </c>
      <c r="J4958" s="4" t="str">
        <f t="shared" ca="1" si="1152"/>
        <v>CPI YoY-Standard and Poor's:09-2019</v>
      </c>
      <c r="K4958" t="s">
        <v>199</v>
      </c>
      <c r="CM4958">
        <v>2.1</v>
      </c>
      <c r="CO4958">
        <v>2.4</v>
      </c>
      <c r="CQ4958">
        <v>2.2999999999999998</v>
      </c>
      <c r="CS4958">
        <v>2.2000000000000002</v>
      </c>
      <c r="CU4958">
        <v>2.1</v>
      </c>
      <c r="CW4958">
        <v>2.2000000000000002</v>
      </c>
      <c r="CY4958">
        <v>2.2999999999999998</v>
      </c>
    </row>
    <row r="4959" spans="1:103" x14ac:dyDescent="0.55000000000000004">
      <c r="A4959" s="4" t="str">
        <f t="shared" ca="1" si="1147"/>
        <v>Wells Fargo &amp; Co.</v>
      </c>
      <c r="B4959" s="4" t="str">
        <f t="shared" si="1148"/>
        <v>Jay Bryson</v>
      </c>
      <c r="C4959" s="4" t="s">
        <v>246</v>
      </c>
      <c r="D4959" s="4" t="s">
        <v>195</v>
      </c>
      <c r="E4959" s="4" t="str">
        <f>IF(COUNTIF($E$2:E4958,"Begin: " &amp; C4959 &amp; "-" &amp; D4959 &amp; "-" &amp; H4959)=0,"Begin: " &amp; C4959 &amp; "-" &amp; D4959 &amp; "-" &amp; H4959,IF((C4959 &amp; "-" &amp; D4959 &amp; "-" &amp; H4959)&lt;&gt;(C4960 &amp; "-" &amp; D4960 &amp; "-" &amp; H4960),"End: " &amp; C4959 &amp; "-" &amp; D4959 &amp; "-" &amp; H4959,""))</f>
        <v/>
      </c>
      <c r="F4959" s="4" t="str">
        <f t="shared" si="1149"/>
        <v>Wall Street Journal-CPI YoY-09-2019</v>
      </c>
      <c r="G4959" s="7">
        <v>43718</v>
      </c>
      <c r="H4959" s="7" t="str">
        <f t="shared" si="1150"/>
        <v>09-2019</v>
      </c>
      <c r="I4959" s="7" t="str">
        <f t="shared" ca="1" si="1151"/>
        <v>Wall Street Journal: Wells Fargo &amp; Co.-CPI YoY-09-2019</v>
      </c>
      <c r="J4959" s="4" t="str">
        <f t="shared" ca="1" si="1152"/>
        <v>CPI YoY-Wells Fargo &amp; Co.:09-2019</v>
      </c>
      <c r="K4959" t="s">
        <v>786</v>
      </c>
      <c r="CM4959">
        <v>2.16</v>
      </c>
      <c r="CO4959">
        <v>2.3199999999999998</v>
      </c>
      <c r="CQ4959">
        <v>2.31</v>
      </c>
      <c r="CS4959">
        <v>2.2000000000000002</v>
      </c>
      <c r="CU4959">
        <v>2.09</v>
      </c>
    </row>
    <row r="4960" spans="1:103" x14ac:dyDescent="0.55000000000000004">
      <c r="A4960" s="4" t="str">
        <f t="shared" ca="1" si="1147"/>
        <v>Credit Agricole CIB</v>
      </c>
      <c r="B4960" s="4" t="str">
        <f t="shared" si="1148"/>
        <v>Michael Carey</v>
      </c>
      <c r="C4960" s="4" t="s">
        <v>246</v>
      </c>
      <c r="D4960" s="4" t="s">
        <v>195</v>
      </c>
      <c r="E4960" s="4" t="str">
        <f>IF(COUNTIF($E$2:E4959,"Begin: " &amp; C4960 &amp; "-" &amp; D4960 &amp; "-" &amp; H4960)=0,"Begin: " &amp; C4960 &amp; "-" &amp; D4960 &amp; "-" &amp; H4960,IF((C4960 &amp; "-" &amp; D4960 &amp; "-" &amp; H4960)&lt;&gt;(C4961 &amp; "-" &amp; D4961 &amp; "-" &amp; H4961),"End: " &amp; C4960 &amp; "-" &amp; D4960 &amp; "-" &amp; H4960,""))</f>
        <v/>
      </c>
      <c r="F4960" s="4" t="str">
        <f t="shared" si="1149"/>
        <v>Wall Street Journal-CPI YoY-09-2019</v>
      </c>
      <c r="G4960" s="7">
        <v>43718</v>
      </c>
      <c r="H4960" s="7" t="str">
        <f t="shared" si="1150"/>
        <v>09-2019</v>
      </c>
      <c r="I4960" s="7" t="str">
        <f t="shared" ca="1" si="1151"/>
        <v>Wall Street Journal: Credit Agricole CIB-CPI YoY-09-2019</v>
      </c>
      <c r="J4960" s="4" t="str">
        <f t="shared" ca="1" si="1152"/>
        <v>CPI YoY-Credit Agricole CIB:09-2019</v>
      </c>
      <c r="K4960" t="s">
        <v>200</v>
      </c>
      <c r="CM4960">
        <v>2</v>
      </c>
      <c r="CO4960">
        <v>1.7</v>
      </c>
      <c r="CQ4960">
        <v>1.8</v>
      </c>
    </row>
    <row r="4961" spans="1:103" x14ac:dyDescent="0.55000000000000004">
      <c r="A4961" s="4" t="str">
        <f t="shared" ca="1" si="1147"/>
        <v>Econoclast</v>
      </c>
      <c r="B4961" s="4" t="str">
        <f t="shared" si="1148"/>
        <v>Mike Cosgrove</v>
      </c>
      <c r="C4961" s="4" t="s">
        <v>246</v>
      </c>
      <c r="D4961" s="4" t="s">
        <v>195</v>
      </c>
      <c r="E4961" s="4" t="str">
        <f>IF(COUNTIF($E$2:E4960,"Begin: " &amp; C4961 &amp; "-" &amp; D4961 &amp; "-" &amp; H4961)=0,"Begin: " &amp; C4961 &amp; "-" &amp; D4961 &amp; "-" &amp; H4961,IF((C4961 &amp; "-" &amp; D4961 &amp; "-" &amp; H4961)&lt;&gt;(C4962 &amp; "-" &amp; D4962 &amp; "-" &amp; H4962),"End: " &amp; C4961 &amp; "-" &amp; D4961 &amp; "-" &amp; H4961,""))</f>
        <v/>
      </c>
      <c r="F4961" s="4" t="str">
        <f t="shared" si="1149"/>
        <v>Wall Street Journal-CPI YoY-09-2019</v>
      </c>
      <c r="G4961" s="7">
        <v>43718</v>
      </c>
      <c r="H4961" s="7" t="str">
        <f t="shared" si="1150"/>
        <v>09-2019</v>
      </c>
      <c r="I4961" s="7" t="str">
        <f t="shared" ca="1" si="1151"/>
        <v>Wall Street Journal: Econoclast-CPI YoY-09-2019</v>
      </c>
      <c r="J4961" s="4" t="str">
        <f t="shared" ca="1" si="1152"/>
        <v>CPI YoY-Econoclast:09-2019</v>
      </c>
      <c r="K4961" t="s">
        <v>203</v>
      </c>
      <c r="CM4961">
        <v>2</v>
      </c>
      <c r="CO4961">
        <v>2</v>
      </c>
      <c r="CQ4961">
        <v>2</v>
      </c>
      <c r="CS4961">
        <v>2</v>
      </c>
      <c r="CU4961">
        <v>2</v>
      </c>
      <c r="CW4961">
        <v>2</v>
      </c>
      <c r="CY4961">
        <v>2</v>
      </c>
    </row>
    <row r="4962" spans="1:103" x14ac:dyDescent="0.55000000000000004">
      <c r="A4962" s="4" t="str">
        <f t="shared" ca="1" si="1147"/>
        <v>Pictet Wealth Management</v>
      </c>
      <c r="B4962" s="4" t="str">
        <f t="shared" si="1148"/>
        <v>Thomas Costerg*</v>
      </c>
      <c r="C4962" s="4" t="s">
        <v>246</v>
      </c>
      <c r="D4962" s="4" t="s">
        <v>195</v>
      </c>
      <c r="E4962" s="4" t="str">
        <f>IF(COUNTIF($E$2:E4961,"Begin: " &amp; C4962 &amp; "-" &amp; D4962 &amp; "-" &amp; H4962)=0,"Begin: " &amp; C4962 &amp; "-" &amp; D4962 &amp; "-" &amp; H4962,IF((C4962 &amp; "-" &amp; D4962 &amp; "-" &amp; H4962)&lt;&gt;(C4963 &amp; "-" &amp; D4963 &amp; "-" &amp; H4963),"End: " &amp; C4962 &amp; "-" &amp; D4962 &amp; "-" &amp; H4962,""))</f>
        <v/>
      </c>
      <c r="F4962" s="4" t="str">
        <f t="shared" si="1149"/>
        <v>Wall Street Journal-CPI YoY-09-2019</v>
      </c>
      <c r="G4962" s="7">
        <v>43718</v>
      </c>
      <c r="H4962" s="7" t="str">
        <f t="shared" si="1150"/>
        <v>09-2019</v>
      </c>
      <c r="I4962" s="7" t="str">
        <f t="shared" ca="1" si="1151"/>
        <v>Wall Street Journal: Pictet Wealth Management-CPI YoY-09-2019</v>
      </c>
      <c r="J4962" s="4" t="str">
        <f t="shared" ca="1" si="1152"/>
        <v>CPI YoY-Pictet Wealth Management:09-2019</v>
      </c>
      <c r="K4962" t="s">
        <v>814</v>
      </c>
    </row>
    <row r="4963" spans="1:103" x14ac:dyDescent="0.55000000000000004">
      <c r="A4963" s="4" t="str">
        <f t="shared" ca="1" si="1147"/>
        <v>Wrightson ICAP</v>
      </c>
      <c r="B4963" s="4" t="str">
        <f t="shared" si="1148"/>
        <v>Lou Crandall</v>
      </c>
      <c r="C4963" s="4" t="s">
        <v>246</v>
      </c>
      <c r="D4963" s="4" t="s">
        <v>195</v>
      </c>
      <c r="E4963" s="4" t="str">
        <f>IF(COUNTIF($E$2:E4962,"Begin: " &amp; C4963 &amp; "-" &amp; D4963 &amp; "-" &amp; H4963)=0,"Begin: " &amp; C4963 &amp; "-" &amp; D4963 &amp; "-" &amp; H4963,IF((C4963 &amp; "-" &amp; D4963 &amp; "-" &amp; H4963)&lt;&gt;(C4964 &amp; "-" &amp; D4964 &amp; "-" &amp; H4964),"End: " &amp; C4963 &amp; "-" &amp; D4963 &amp; "-" &amp; H4963,""))</f>
        <v/>
      </c>
      <c r="F4963" s="4" t="str">
        <f t="shared" si="1149"/>
        <v>Wall Street Journal-CPI YoY-09-2019</v>
      </c>
      <c r="G4963" s="7">
        <v>43718</v>
      </c>
      <c r="H4963" s="7" t="str">
        <f t="shared" si="1150"/>
        <v>09-2019</v>
      </c>
      <c r="I4963" s="7" t="str">
        <f t="shared" ca="1" si="1151"/>
        <v>Wall Street Journal: Wrightson ICAP-CPI YoY-09-2019</v>
      </c>
      <c r="J4963" s="4" t="str">
        <f t="shared" ca="1" si="1152"/>
        <v>CPI YoY-Wrightson ICAP:09-2019</v>
      </c>
      <c r="K4963" t="s">
        <v>204</v>
      </c>
      <c r="CM4963">
        <v>2.5</v>
      </c>
      <c r="CO4963">
        <v>2.7</v>
      </c>
      <c r="CQ4963">
        <v>2.4</v>
      </c>
      <c r="CS4963">
        <v>2.5</v>
      </c>
      <c r="CU4963">
        <v>2.5</v>
      </c>
      <c r="CW4963">
        <v>2.5</v>
      </c>
      <c r="CY4963">
        <v>2.5</v>
      </c>
    </row>
    <row r="4964" spans="1:103" x14ac:dyDescent="0.55000000000000004">
      <c r="A4964" s="4" t="str">
        <f t="shared" ca="1" si="1147"/>
        <v>Independent Consultant</v>
      </c>
      <c r="B4964" s="4" t="str">
        <f t="shared" si="1148"/>
        <v>Amy Crews Cutts</v>
      </c>
      <c r="C4964" s="4" t="s">
        <v>246</v>
      </c>
      <c r="D4964" s="4" t="s">
        <v>195</v>
      </c>
      <c r="E4964" s="4" t="str">
        <f>IF(COUNTIF($E$2:E4963,"Begin: " &amp; C4964 &amp; "-" &amp; D4964 &amp; "-" &amp; H4964)=0,"Begin: " &amp; C4964 &amp; "-" &amp; D4964 &amp; "-" &amp; H4964,IF((C4964 &amp; "-" &amp; D4964 &amp; "-" &amp; H4964)&lt;&gt;(C4965 &amp; "-" &amp; D4965 &amp; "-" &amp; H4965),"End: " &amp; C4964 &amp; "-" &amp; D4964 &amp; "-" &amp; H4964,""))</f>
        <v/>
      </c>
      <c r="F4964" s="4" t="str">
        <f t="shared" si="1149"/>
        <v>Wall Street Journal-CPI YoY-09-2019</v>
      </c>
      <c r="G4964" s="7">
        <v>43718</v>
      </c>
      <c r="H4964" s="7" t="str">
        <f t="shared" si="1150"/>
        <v>09-2019</v>
      </c>
      <c r="I4964" s="7" t="str">
        <f t="shared" ca="1" si="1151"/>
        <v>Wall Street Journal: Independent Consultant-CPI YoY-09-2019</v>
      </c>
      <c r="J4964" s="4" t="str">
        <f t="shared" ca="1" si="1152"/>
        <v>CPI YoY-Independent Consultant:09-2019</v>
      </c>
      <c r="K4964" t="s">
        <v>805</v>
      </c>
      <c r="CM4964">
        <v>2.2999999999999998</v>
      </c>
      <c r="CO4964">
        <v>2.1</v>
      </c>
      <c r="CQ4964">
        <v>1.5</v>
      </c>
      <c r="CS4964">
        <v>1.9</v>
      </c>
      <c r="CU4964">
        <v>2.1</v>
      </c>
      <c r="CW4964">
        <v>1.9</v>
      </c>
      <c r="CY4964">
        <v>1.8</v>
      </c>
    </row>
    <row r="4965" spans="1:103" x14ac:dyDescent="0.55000000000000004">
      <c r="A4965" s="4" t="str">
        <f t="shared" ca="1" si="1147"/>
        <v>Oxford Economics</v>
      </c>
      <c r="B4965" s="4" t="str">
        <f t="shared" si="1148"/>
        <v>Greg Daco</v>
      </c>
      <c r="C4965" s="4" t="s">
        <v>246</v>
      </c>
      <c r="D4965" s="4" t="s">
        <v>195</v>
      </c>
      <c r="E4965" s="4" t="str">
        <f>IF(COUNTIF($E$2:E4964,"Begin: " &amp; C4965 &amp; "-" &amp; D4965 &amp; "-" &amp; H4965)=0,"Begin: " &amp; C4965 &amp; "-" &amp; D4965 &amp; "-" &amp; H4965,IF((C4965 &amp; "-" &amp; D4965 &amp; "-" &amp; H4965)&lt;&gt;(C4966 &amp; "-" &amp; D4966 &amp; "-" &amp; H4966),"End: " &amp; C4965 &amp; "-" &amp; D4965 &amp; "-" &amp; H4965,""))</f>
        <v/>
      </c>
      <c r="F4965" s="4" t="str">
        <f t="shared" si="1149"/>
        <v>Wall Street Journal-CPI YoY-09-2019</v>
      </c>
      <c r="G4965" s="7">
        <v>43718</v>
      </c>
      <c r="H4965" s="7" t="str">
        <f t="shared" si="1150"/>
        <v>09-2019</v>
      </c>
      <c r="I4965" s="7" t="str">
        <f t="shared" ca="1" si="1151"/>
        <v>Wall Street Journal: Oxford Economics-CPI YoY-09-2019</v>
      </c>
      <c r="J4965" s="4" t="str">
        <f t="shared" ca="1" si="1152"/>
        <v>CPI YoY-Oxford Economics:09-2019</v>
      </c>
      <c r="K4965" t="s">
        <v>429</v>
      </c>
      <c r="CM4965">
        <v>1.8</v>
      </c>
      <c r="CO4965">
        <v>2</v>
      </c>
      <c r="CQ4965">
        <v>2</v>
      </c>
      <c r="CS4965">
        <v>2</v>
      </c>
      <c r="CU4965">
        <v>2</v>
      </c>
      <c r="CW4965">
        <v>2</v>
      </c>
      <c r="CY4965">
        <v>2</v>
      </c>
    </row>
    <row r="4966" spans="1:103" x14ac:dyDescent="0.55000000000000004">
      <c r="A4966" s="4" t="str">
        <f t="shared" ca="1" si="1147"/>
        <v>Georgia State University</v>
      </c>
      <c r="B4966" s="4" t="str">
        <f t="shared" si="1148"/>
        <v>Rajeev Dhawan</v>
      </c>
      <c r="C4966" s="4" t="s">
        <v>246</v>
      </c>
      <c r="D4966" s="4" t="s">
        <v>195</v>
      </c>
      <c r="E4966" s="4" t="str">
        <f>IF(COUNTIF($E$2:E4965,"Begin: " &amp; C4966 &amp; "-" &amp; D4966 &amp; "-" &amp; H4966)=0,"Begin: " &amp; C4966 &amp; "-" &amp; D4966 &amp; "-" &amp; H4966,IF((C4966 &amp; "-" &amp; D4966 &amp; "-" &amp; H4966)&lt;&gt;(C4967 &amp; "-" &amp; D4967 &amp; "-" &amp; H4967),"End: " &amp; C4966 &amp; "-" &amp; D4966 &amp; "-" &amp; H4966,""))</f>
        <v/>
      </c>
      <c r="F4966" s="4" t="str">
        <f t="shared" si="1149"/>
        <v>Wall Street Journal-CPI YoY-09-2019</v>
      </c>
      <c r="G4966" s="7">
        <v>43718</v>
      </c>
      <c r="H4966" s="7" t="str">
        <f t="shared" si="1150"/>
        <v>09-2019</v>
      </c>
      <c r="I4966" s="7" t="str">
        <f t="shared" ca="1" si="1151"/>
        <v>Wall Street Journal: Georgia State University-CPI YoY-09-2019</v>
      </c>
      <c r="J4966" s="4" t="str">
        <f t="shared" ca="1" si="1152"/>
        <v>CPI YoY-Georgia State University:09-2019</v>
      </c>
      <c r="K4966" t="s">
        <v>430</v>
      </c>
      <c r="CM4966">
        <v>2.2000000000000002</v>
      </c>
      <c r="CO4966">
        <v>2</v>
      </c>
      <c r="CQ4966">
        <v>1.5</v>
      </c>
      <c r="CS4966">
        <v>2</v>
      </c>
      <c r="CU4966">
        <v>1.8</v>
      </c>
      <c r="CW4966">
        <v>1.9</v>
      </c>
      <c r="CY4966">
        <v>2</v>
      </c>
    </row>
    <row r="4967" spans="1:103" x14ac:dyDescent="0.55000000000000004">
      <c r="A4967" s="4" t="str">
        <f t="shared" ca="1" si="1147"/>
        <v>National Association of Home Builders</v>
      </c>
      <c r="B4967" s="4" t="str">
        <f t="shared" si="1148"/>
        <v>Robert Dietz</v>
      </c>
      <c r="C4967" s="4" t="s">
        <v>246</v>
      </c>
      <c r="D4967" s="4" t="s">
        <v>195</v>
      </c>
      <c r="E4967" s="4" t="str">
        <f>IF(COUNTIF($E$2:E4966,"Begin: " &amp; C4967 &amp; "-" &amp; D4967 &amp; "-" &amp; H4967)=0,"Begin: " &amp; C4967 &amp; "-" &amp; D4967 &amp; "-" &amp; H4967,IF((C4967 &amp; "-" &amp; D4967 &amp; "-" &amp; H4967)&lt;&gt;(C4968 &amp; "-" &amp; D4968 &amp; "-" &amp; H4968),"End: " &amp; C4967 &amp; "-" &amp; D4967 &amp; "-" &amp; H4967,""))</f>
        <v/>
      </c>
      <c r="F4967" s="4" t="str">
        <f t="shared" si="1149"/>
        <v>Wall Street Journal-CPI YoY-09-2019</v>
      </c>
      <c r="G4967" s="7">
        <v>43718</v>
      </c>
      <c r="H4967" s="7" t="str">
        <f t="shared" si="1150"/>
        <v>09-2019</v>
      </c>
      <c r="I4967" s="7" t="str">
        <f t="shared" ca="1" si="1151"/>
        <v>Wall Street Journal: National Association of Home Builders-CPI YoY-09-2019</v>
      </c>
      <c r="J4967" s="4" t="str">
        <f t="shared" ca="1" si="1152"/>
        <v>CPI YoY-National Association of Home Builders:09-2019</v>
      </c>
      <c r="K4967" t="s">
        <v>754</v>
      </c>
      <c r="CM4967">
        <v>2.4</v>
      </c>
      <c r="CO4967">
        <v>1.6</v>
      </c>
      <c r="CQ4967">
        <v>1.3</v>
      </c>
      <c r="CS4967">
        <v>2.2999999999999998</v>
      </c>
      <c r="CU4967">
        <v>2.2999999999999998</v>
      </c>
    </row>
    <row r="4968" spans="1:103" x14ac:dyDescent="0.55000000000000004">
      <c r="A4968" s="4" t="str">
        <f t="shared" ca="1" si="1147"/>
        <v>Fannie Mae</v>
      </c>
      <c r="B4968" s="4" t="str">
        <f t="shared" si="1148"/>
        <v>Douglas Duncan</v>
      </c>
      <c r="C4968" s="4" t="s">
        <v>246</v>
      </c>
      <c r="D4968" s="4" t="s">
        <v>195</v>
      </c>
      <c r="E4968" s="4" t="str">
        <f>IF(COUNTIF($E$2:E4967,"Begin: " &amp; C4968 &amp; "-" &amp; D4968 &amp; "-" &amp; H4968)=0,"Begin: " &amp; C4968 &amp; "-" &amp; D4968 &amp; "-" &amp; H4968,IF((C4968 &amp; "-" &amp; D4968 &amp; "-" &amp; H4968)&lt;&gt;(C4969 &amp; "-" &amp; D4969 &amp; "-" &amp; H4969),"End: " &amp; C4968 &amp; "-" &amp; D4968 &amp; "-" &amp; H4968,""))</f>
        <v/>
      </c>
      <c r="F4968" s="4" t="str">
        <f t="shared" si="1149"/>
        <v>Wall Street Journal-CPI YoY-09-2019</v>
      </c>
      <c r="G4968" s="7">
        <v>43718</v>
      </c>
      <c r="H4968" s="7" t="str">
        <f t="shared" si="1150"/>
        <v>09-2019</v>
      </c>
      <c r="I4968" s="7" t="str">
        <f t="shared" ca="1" si="1151"/>
        <v>Wall Street Journal: Fannie Mae-CPI YoY-09-2019</v>
      </c>
      <c r="J4968" s="4" t="str">
        <f t="shared" ca="1" si="1152"/>
        <v>CPI YoY-Fannie Mae:09-2019</v>
      </c>
      <c r="K4968" t="s">
        <v>206</v>
      </c>
      <c r="CM4968">
        <v>1.9</v>
      </c>
      <c r="CO4968">
        <v>2</v>
      </c>
      <c r="CQ4968">
        <v>1.9</v>
      </c>
      <c r="CS4968">
        <v>1.8</v>
      </c>
      <c r="CU4968">
        <v>1.9</v>
      </c>
      <c r="CW4968">
        <v>2.1</v>
      </c>
      <c r="CY4968">
        <v>2.1</v>
      </c>
    </row>
    <row r="4969" spans="1:103" x14ac:dyDescent="0.55000000000000004">
      <c r="A4969" s="4" t="str">
        <f t="shared" ca="1" si="1147"/>
        <v>Comerica Bank</v>
      </c>
      <c r="B4969" s="4" t="str">
        <f t="shared" si="1148"/>
        <v>Robert Dye</v>
      </c>
      <c r="C4969" s="4" t="s">
        <v>246</v>
      </c>
      <c r="D4969" s="4" t="s">
        <v>195</v>
      </c>
      <c r="E4969" s="4" t="str">
        <f>IF(COUNTIF($E$2:E4968,"Begin: " &amp; C4969 &amp; "-" &amp; D4969 &amp; "-" &amp; H4969)=0,"Begin: " &amp; C4969 &amp; "-" &amp; D4969 &amp; "-" &amp; H4969,IF((C4969 &amp; "-" &amp; D4969 &amp; "-" &amp; H4969)&lt;&gt;(C4970 &amp; "-" &amp; D4970 &amp; "-" &amp; H4970),"End: " &amp; C4969 &amp; "-" &amp; D4969 &amp; "-" &amp; H4969,""))</f>
        <v/>
      </c>
      <c r="F4969" s="4" t="str">
        <f t="shared" si="1149"/>
        <v>Wall Street Journal-CPI YoY-09-2019</v>
      </c>
      <c r="G4969" s="7">
        <v>43718</v>
      </c>
      <c r="H4969" s="7" t="str">
        <f t="shared" si="1150"/>
        <v>09-2019</v>
      </c>
      <c r="I4969" s="7" t="str">
        <f t="shared" ca="1" si="1151"/>
        <v>Wall Street Journal: Comerica Bank-CPI YoY-09-2019</v>
      </c>
      <c r="J4969" s="4" t="str">
        <f t="shared" ca="1" si="1152"/>
        <v>CPI YoY-Comerica Bank:09-2019</v>
      </c>
      <c r="K4969" t="s">
        <v>207</v>
      </c>
      <c r="CM4969">
        <v>2</v>
      </c>
      <c r="CO4969">
        <v>2.1</v>
      </c>
      <c r="CQ4969">
        <v>2</v>
      </c>
      <c r="CS4969">
        <v>2</v>
      </c>
      <c r="CU4969">
        <v>2</v>
      </c>
      <c r="CW4969">
        <v>2</v>
      </c>
      <c r="CY4969">
        <v>2</v>
      </c>
    </row>
    <row r="4970" spans="1:103" x14ac:dyDescent="0.55000000000000004">
      <c r="A4970" s="4" t="str">
        <f t="shared" ca="1" si="1147"/>
        <v>PNC Financial Services Group</v>
      </c>
      <c r="B4970" s="4" t="str">
        <f t="shared" si="1148"/>
        <v>Augustine Faucher</v>
      </c>
      <c r="C4970" s="4" t="s">
        <v>246</v>
      </c>
      <c r="D4970" s="4" t="s">
        <v>195</v>
      </c>
      <c r="E4970" s="4" t="str">
        <f>IF(COUNTIF($E$2:E4969,"Begin: " &amp; C4970 &amp; "-" &amp; D4970 &amp; "-" &amp; H4970)=0,"Begin: " &amp; C4970 &amp; "-" &amp; D4970 &amp; "-" &amp; H4970,IF((C4970 &amp; "-" &amp; D4970 &amp; "-" &amp; H4970)&lt;&gt;(C4971 &amp; "-" &amp; D4971 &amp; "-" &amp; H4971),"End: " &amp; C4970 &amp; "-" &amp; D4970 &amp; "-" &amp; H4970,""))</f>
        <v/>
      </c>
      <c r="F4970" s="4" t="str">
        <f t="shared" si="1149"/>
        <v>Wall Street Journal-CPI YoY-09-2019</v>
      </c>
      <c r="G4970" s="7">
        <v>43718</v>
      </c>
      <c r="H4970" s="7" t="str">
        <f t="shared" si="1150"/>
        <v>09-2019</v>
      </c>
      <c r="I4970" s="7" t="str">
        <f t="shared" ca="1" si="1151"/>
        <v>Wall Street Journal: PNC Financial Services Group-CPI YoY-09-2019</v>
      </c>
      <c r="J4970" s="4" t="str">
        <f t="shared" ca="1" si="1152"/>
        <v>CPI YoY-PNC Financial Services Group:09-2019</v>
      </c>
      <c r="K4970" t="s">
        <v>769</v>
      </c>
      <c r="CM4970">
        <v>1.6</v>
      </c>
      <c r="CO4970">
        <v>1.6</v>
      </c>
      <c r="CQ4970">
        <v>1.9</v>
      </c>
      <c r="CS4970">
        <v>2</v>
      </c>
      <c r="CU4970">
        <v>2.1</v>
      </c>
      <c r="CW4970">
        <v>2.2000000000000002</v>
      </c>
      <c r="CY4970">
        <v>2.2000000000000002</v>
      </c>
    </row>
    <row r="4971" spans="1:103" x14ac:dyDescent="0.55000000000000004">
      <c r="A4971" s="4" t="str">
        <f t="shared" ca="1" si="1147"/>
        <v>California Lutheran University</v>
      </c>
      <c r="B4971" s="4" t="str">
        <f t="shared" si="1148"/>
        <v>Matthew Fienup/Dan Hamilton</v>
      </c>
      <c r="C4971" s="4" t="s">
        <v>246</v>
      </c>
      <c r="D4971" s="4" t="s">
        <v>195</v>
      </c>
      <c r="E4971" s="4" t="str">
        <f>IF(COUNTIF($E$2:E4970,"Begin: " &amp; C4971 &amp; "-" &amp; D4971 &amp; "-" &amp; H4971)=0,"Begin: " &amp; C4971 &amp; "-" &amp; D4971 &amp; "-" &amp; H4971,IF((C4971 &amp; "-" &amp; D4971 &amp; "-" &amp; H4971)&lt;&gt;(C4972 &amp; "-" &amp; D4972 &amp; "-" &amp; H4972),"End: " &amp; C4971 &amp; "-" &amp; D4971 &amp; "-" &amp; H4971,""))</f>
        <v/>
      </c>
      <c r="F4971" s="4" t="str">
        <f t="shared" si="1149"/>
        <v>Wall Street Journal-CPI YoY-09-2019</v>
      </c>
      <c r="G4971" s="7">
        <v>43718</v>
      </c>
      <c r="H4971" s="7" t="str">
        <f t="shared" si="1150"/>
        <v>09-2019</v>
      </c>
      <c r="I4971" s="7" t="str">
        <f t="shared" ca="1" si="1151"/>
        <v>Wall Street Journal: California Lutheran University-CPI YoY-09-2019</v>
      </c>
      <c r="J4971" s="4" t="str">
        <f t="shared" ca="1" si="1152"/>
        <v>CPI YoY-California Lutheran University:09-2019</v>
      </c>
      <c r="K4971" t="s">
        <v>796</v>
      </c>
      <c r="CM4971">
        <v>1.9</v>
      </c>
      <c r="CO4971">
        <v>2</v>
      </c>
      <c r="CQ4971">
        <v>1.9</v>
      </c>
      <c r="CS4971">
        <v>1.8</v>
      </c>
      <c r="CU4971">
        <v>1.7</v>
      </c>
      <c r="CW4971">
        <v>1.7</v>
      </c>
      <c r="CY4971">
        <v>1.6</v>
      </c>
    </row>
    <row r="4972" spans="1:103" x14ac:dyDescent="0.55000000000000004">
      <c r="A4972" s="4" t="str">
        <f t="shared" ca="1" si="1147"/>
        <v>MFR</v>
      </c>
      <c r="B4972" s="4" t="str">
        <f t="shared" si="1148"/>
        <v>Maria Fiorini Ramirez/Joshua Shapiro</v>
      </c>
      <c r="C4972" s="4" t="s">
        <v>246</v>
      </c>
      <c r="D4972" s="4" t="s">
        <v>195</v>
      </c>
      <c r="E4972" s="4" t="str">
        <f>IF(COUNTIF($E$2:E4971,"Begin: " &amp; C4972 &amp; "-" &amp; D4972 &amp; "-" &amp; H4972)=0,"Begin: " &amp; C4972 &amp; "-" &amp; D4972 &amp; "-" &amp; H4972,IF((C4972 &amp; "-" &amp; D4972 &amp; "-" &amp; H4972)&lt;&gt;(C4973 &amp; "-" &amp; D4973 &amp; "-" &amp; H4973),"End: " &amp; C4972 &amp; "-" &amp; D4972 &amp; "-" &amp; H4972,""))</f>
        <v/>
      </c>
      <c r="F4972" s="4" t="str">
        <f t="shared" si="1149"/>
        <v>Wall Street Journal-CPI YoY-09-2019</v>
      </c>
      <c r="G4972" s="7">
        <v>43718</v>
      </c>
      <c r="H4972" s="7" t="str">
        <f t="shared" si="1150"/>
        <v>09-2019</v>
      </c>
      <c r="I4972" s="7" t="str">
        <f t="shared" ca="1" si="1151"/>
        <v>Wall Street Journal: MFR-CPI YoY-09-2019</v>
      </c>
      <c r="J4972" s="4" t="str">
        <f t="shared" ca="1" si="1152"/>
        <v>CPI YoY-MFR:09-2019</v>
      </c>
      <c r="K4972" t="s">
        <v>208</v>
      </c>
      <c r="CM4972">
        <v>2</v>
      </c>
      <c r="CO4972">
        <v>1.9</v>
      </c>
      <c r="CQ4972">
        <v>1.6</v>
      </c>
    </row>
    <row r="4973" spans="1:103" x14ac:dyDescent="0.55000000000000004">
      <c r="A4973" s="4" t="str">
        <f t="shared" ca="1" si="1147"/>
        <v>Chamber of Commerce</v>
      </c>
      <c r="B4973" s="4" t="str">
        <f t="shared" si="1148"/>
        <v>J.D. Foster</v>
      </c>
      <c r="C4973" s="4" t="s">
        <v>246</v>
      </c>
      <c r="D4973" s="4" t="s">
        <v>195</v>
      </c>
      <c r="E4973" s="4" t="str">
        <f>IF(COUNTIF($E$2:E4972,"Begin: " &amp; C4973 &amp; "-" &amp; D4973 &amp; "-" &amp; H4973)=0,"Begin: " &amp; C4973 &amp; "-" &amp; D4973 &amp; "-" &amp; H4973,IF((C4973 &amp; "-" &amp; D4973 &amp; "-" &amp; H4973)&lt;&gt;(C4974 &amp; "-" &amp; D4974 &amp; "-" &amp; H4974),"End: " &amp; C4973 &amp; "-" &amp; D4973 &amp; "-" &amp; H4973,""))</f>
        <v/>
      </c>
      <c r="F4973" s="4" t="str">
        <f t="shared" si="1149"/>
        <v>Wall Street Journal-CPI YoY-09-2019</v>
      </c>
      <c r="G4973" s="7">
        <v>43718</v>
      </c>
      <c r="H4973" s="7" t="str">
        <f t="shared" si="1150"/>
        <v>09-2019</v>
      </c>
      <c r="I4973" s="7" t="str">
        <f t="shared" ca="1" si="1151"/>
        <v>Wall Street Journal: Chamber of Commerce-CPI YoY-09-2019</v>
      </c>
      <c r="J4973" s="4" t="str">
        <f t="shared" ca="1" si="1152"/>
        <v>CPI YoY-Chamber of Commerce:09-2019</v>
      </c>
      <c r="K4973" t="s">
        <v>766</v>
      </c>
      <c r="CM4973">
        <v>1.7</v>
      </c>
      <c r="CO4973">
        <v>1.8</v>
      </c>
      <c r="CQ4973">
        <v>2.1</v>
      </c>
    </row>
    <row r="4974" spans="1:103" x14ac:dyDescent="0.55000000000000004">
      <c r="A4974" s="4" t="str">
        <f t="shared" ca="1" si="1147"/>
        <v>Mortgage Bankers Association</v>
      </c>
      <c r="B4974" s="4" t="str">
        <f t="shared" si="1148"/>
        <v>Mike Fratantoni</v>
      </c>
      <c r="C4974" s="4" t="s">
        <v>246</v>
      </c>
      <c r="D4974" s="4" t="s">
        <v>195</v>
      </c>
      <c r="E4974" s="4" t="str">
        <f>IF(COUNTIF($E$2:E4973,"Begin: " &amp; C4974 &amp; "-" &amp; D4974 &amp; "-" &amp; H4974)=0,"Begin: " &amp; C4974 &amp; "-" &amp; D4974 &amp; "-" &amp; H4974,IF((C4974 &amp; "-" &amp; D4974 &amp; "-" &amp; H4974)&lt;&gt;(C4975 &amp; "-" &amp; D4975 &amp; "-" &amp; H4975),"End: " &amp; C4974 &amp; "-" &amp; D4974 &amp; "-" &amp; H4974,""))</f>
        <v/>
      </c>
      <c r="F4974" s="4" t="str">
        <f t="shared" si="1149"/>
        <v>Wall Street Journal-CPI YoY-09-2019</v>
      </c>
      <c r="G4974" s="7">
        <v>43718</v>
      </c>
      <c r="H4974" s="7" t="str">
        <f t="shared" si="1150"/>
        <v>09-2019</v>
      </c>
      <c r="I4974" s="7" t="str">
        <f t="shared" ca="1" si="1151"/>
        <v>Wall Street Journal: Mortgage Bankers Association-CPI YoY-09-2019</v>
      </c>
      <c r="J4974" s="4" t="str">
        <f t="shared" ca="1" si="1152"/>
        <v>CPI YoY-Mortgage Bankers Association:09-2019</v>
      </c>
      <c r="K4974" t="s">
        <v>209</v>
      </c>
      <c r="CM4974">
        <v>2.2000000000000002</v>
      </c>
      <c r="CO4974">
        <v>2.2000000000000002</v>
      </c>
      <c r="CQ4974">
        <v>2.1</v>
      </c>
      <c r="CS4974">
        <v>2.1</v>
      </c>
      <c r="CU4974">
        <v>2.2000000000000002</v>
      </c>
      <c r="CW4974">
        <v>2.2999999999999998</v>
      </c>
      <c r="CY4974">
        <v>2.2999999999999998</v>
      </c>
    </row>
    <row r="4975" spans="1:103" x14ac:dyDescent="0.55000000000000004">
      <c r="A4975" s="4" t="str">
        <f t="shared" ca="1" si="1147"/>
        <v>Robert Fry Economics LLC</v>
      </c>
      <c r="B4975" s="4" t="str">
        <f t="shared" si="1148"/>
        <v>Robert Fry</v>
      </c>
      <c r="C4975" s="4" t="s">
        <v>246</v>
      </c>
      <c r="D4975" s="4" t="s">
        <v>195</v>
      </c>
      <c r="E4975" s="4" t="str">
        <f>IF(COUNTIF($E$2:E4974,"Begin: " &amp; C4975 &amp; "-" &amp; D4975 &amp; "-" &amp; H4975)=0,"Begin: " &amp; C4975 &amp; "-" &amp; D4975 &amp; "-" &amp; H4975,IF((C4975 &amp; "-" &amp; D4975 &amp; "-" &amp; H4975)&lt;&gt;(C4976 &amp; "-" &amp; D4976 &amp; "-" &amp; H4976),"End: " &amp; C4975 &amp; "-" &amp; D4975 &amp; "-" &amp; H4975,""))</f>
        <v/>
      </c>
      <c r="F4975" s="4" t="str">
        <f t="shared" si="1149"/>
        <v>Wall Street Journal-CPI YoY-09-2019</v>
      </c>
      <c r="G4975" s="7">
        <v>43718</v>
      </c>
      <c r="H4975" s="7" t="str">
        <f t="shared" si="1150"/>
        <v>09-2019</v>
      </c>
      <c r="I4975" s="7" t="str">
        <f t="shared" ca="1" si="1151"/>
        <v>Wall Street Journal: Robert Fry Economics LLC-CPI YoY-09-2019</v>
      </c>
      <c r="J4975" s="4" t="str">
        <f t="shared" ca="1" si="1152"/>
        <v>CPI YoY-Robert Fry Economics LLC:09-2019</v>
      </c>
      <c r="K4975" t="s">
        <v>764</v>
      </c>
      <c r="CM4975">
        <v>2.2000000000000002</v>
      </c>
      <c r="CO4975">
        <v>2.2999999999999998</v>
      </c>
      <c r="CQ4975">
        <v>2.1</v>
      </c>
      <c r="CS4975">
        <v>2.2999999999999998</v>
      </c>
      <c r="CU4975">
        <v>2.2999999999999998</v>
      </c>
      <c r="CW4975">
        <v>2.2999999999999998</v>
      </c>
      <c r="CY4975">
        <v>2.2999999999999998</v>
      </c>
    </row>
    <row r="4976" spans="1:103" x14ac:dyDescent="0.55000000000000004">
      <c r="A4976" s="4" t="str">
        <f t="shared" ca="1" si="1147"/>
        <v>Societe Generale</v>
      </c>
      <c r="B4976" s="4" t="str">
        <f t="shared" si="1148"/>
        <v>Stephen Gallagher</v>
      </c>
      <c r="C4976" s="4" t="s">
        <v>246</v>
      </c>
      <c r="D4976" s="4" t="s">
        <v>195</v>
      </c>
      <c r="E4976" s="4" t="str">
        <f>IF(COUNTIF($E$2:E4975,"Begin: " &amp; C4976 &amp; "-" &amp; D4976 &amp; "-" &amp; H4976)=0,"Begin: " &amp; C4976 &amp; "-" &amp; D4976 &amp; "-" &amp; H4976,IF((C4976 &amp; "-" &amp; D4976 &amp; "-" &amp; H4976)&lt;&gt;(C4977 &amp; "-" &amp; D4977 &amp; "-" &amp; H4977),"End: " &amp; C4976 &amp; "-" &amp; D4976 &amp; "-" &amp; H4976,""))</f>
        <v/>
      </c>
      <c r="F4976" s="4" t="str">
        <f t="shared" si="1149"/>
        <v>Wall Street Journal-CPI YoY-09-2019</v>
      </c>
      <c r="G4976" s="7">
        <v>43718</v>
      </c>
      <c r="H4976" s="7" t="str">
        <f t="shared" si="1150"/>
        <v>09-2019</v>
      </c>
      <c r="I4976" s="7" t="str">
        <f t="shared" ca="1" si="1151"/>
        <v>Wall Street Journal: Societe Generale-CPI YoY-09-2019</v>
      </c>
      <c r="J4976" s="4" t="str">
        <f t="shared" ca="1" si="1152"/>
        <v>CPI YoY-Societe Generale:09-2019</v>
      </c>
      <c r="K4976" t="s">
        <v>657</v>
      </c>
      <c r="CM4976">
        <v>2.4</v>
      </c>
      <c r="CO4976">
        <v>2.5</v>
      </c>
      <c r="CQ4976">
        <v>2</v>
      </c>
      <c r="CS4976">
        <v>1.6</v>
      </c>
      <c r="CU4976">
        <v>1.5</v>
      </c>
      <c r="CW4976">
        <v>1.8</v>
      </c>
      <c r="CY4976">
        <v>2.2000000000000002</v>
      </c>
    </row>
    <row r="4977" spans="1:103" x14ac:dyDescent="0.55000000000000004">
      <c r="A4977" s="4" t="str">
        <f t="shared" ca="1" si="1147"/>
        <v>Barclays</v>
      </c>
      <c r="B4977" s="4" t="str">
        <f t="shared" si="1148"/>
        <v>Michael Gapen*</v>
      </c>
      <c r="C4977" s="4" t="s">
        <v>246</v>
      </c>
      <c r="D4977" s="4" t="s">
        <v>195</v>
      </c>
      <c r="E4977" s="4" t="str">
        <f>IF(COUNTIF($E$2:E4976,"Begin: " &amp; C4977 &amp; "-" &amp; D4977 &amp; "-" &amp; H4977)=0,"Begin: " &amp; C4977 &amp; "-" &amp; D4977 &amp; "-" &amp; H4977,IF((C4977 &amp; "-" &amp; D4977 &amp; "-" &amp; H4977)&lt;&gt;(C4978 &amp; "-" &amp; D4978 &amp; "-" &amp; H4978),"End: " &amp; C4977 &amp; "-" &amp; D4977 &amp; "-" &amp; H4977,""))</f>
        <v/>
      </c>
      <c r="F4977" s="4" t="str">
        <f t="shared" si="1149"/>
        <v>Wall Street Journal-CPI YoY-09-2019</v>
      </c>
      <c r="G4977" s="7">
        <v>43718</v>
      </c>
      <c r="H4977" s="7" t="str">
        <f t="shared" si="1150"/>
        <v>09-2019</v>
      </c>
      <c r="I4977" s="7" t="str">
        <f t="shared" ca="1" si="1151"/>
        <v>Wall Street Journal: Barclays-CPI YoY-09-2019</v>
      </c>
      <c r="J4977" s="4" t="str">
        <f t="shared" ca="1" si="1152"/>
        <v>CPI YoY-Barclays:09-2019</v>
      </c>
      <c r="K4977" t="s">
        <v>815</v>
      </c>
    </row>
    <row r="4978" spans="1:103" x14ac:dyDescent="0.55000000000000004">
      <c r="A4978" s="4" t="str">
        <f t="shared" ca="1" si="1147"/>
        <v>NatWest Markets</v>
      </c>
      <c r="B4978" s="4" t="str">
        <f t="shared" si="1148"/>
        <v>Michelle Girard*</v>
      </c>
      <c r="C4978" s="4" t="s">
        <v>246</v>
      </c>
      <c r="D4978" s="4" t="s">
        <v>195</v>
      </c>
      <c r="E4978" s="4" t="str">
        <f>IF(COUNTIF($E$2:E4977,"Begin: " &amp; C4978 &amp; "-" &amp; D4978 &amp; "-" &amp; H4978)=0,"Begin: " &amp; C4978 &amp; "-" &amp; D4978 &amp; "-" &amp; H4978,IF((C4978 &amp; "-" &amp; D4978 &amp; "-" &amp; H4978)&lt;&gt;(C4979 &amp; "-" &amp; D4979 &amp; "-" &amp; H4979),"End: " &amp; C4978 &amp; "-" &amp; D4978 &amp; "-" &amp; H4978,""))</f>
        <v/>
      </c>
      <c r="F4978" s="4" t="str">
        <f t="shared" si="1149"/>
        <v>Wall Street Journal-CPI YoY-09-2019</v>
      </c>
      <c r="G4978" s="7">
        <v>43718</v>
      </c>
      <c r="H4978" s="7" t="str">
        <f t="shared" si="1150"/>
        <v>09-2019</v>
      </c>
      <c r="I4978" s="7" t="str">
        <f t="shared" ca="1" si="1151"/>
        <v>Wall Street Journal: NatWest Markets-CPI YoY-09-2019</v>
      </c>
      <c r="J4978" s="4" t="str">
        <f t="shared" ca="1" si="1152"/>
        <v>CPI YoY-NatWest Markets:09-2019</v>
      </c>
      <c r="K4978" t="s">
        <v>816</v>
      </c>
    </row>
    <row r="4979" spans="1:103" x14ac:dyDescent="0.55000000000000004">
      <c r="A4979" s="4" t="str">
        <f t="shared" ca="1" si="1147"/>
        <v>BMO Capital</v>
      </c>
      <c r="B4979" s="4" t="str">
        <f t="shared" si="1148"/>
        <v>Michael Gregory</v>
      </c>
      <c r="C4979" s="4" t="s">
        <v>246</v>
      </c>
      <c r="D4979" s="4" t="s">
        <v>195</v>
      </c>
      <c r="E4979" s="4" t="str">
        <f>IF(COUNTIF($E$2:E4978,"Begin: " &amp; C4979 &amp; "-" &amp; D4979 &amp; "-" &amp; H4979)=0,"Begin: " &amp; C4979 &amp; "-" &amp; D4979 &amp; "-" &amp; H4979,IF((C4979 &amp; "-" &amp; D4979 &amp; "-" &amp; H4979)&lt;&gt;(C4980 &amp; "-" &amp; D4980 &amp; "-" &amp; H4980),"End: " &amp; C4979 &amp; "-" &amp; D4979 &amp; "-" &amp; H4979,""))</f>
        <v/>
      </c>
      <c r="F4979" s="4" t="str">
        <f t="shared" si="1149"/>
        <v>Wall Street Journal-CPI YoY-09-2019</v>
      </c>
      <c r="G4979" s="7">
        <v>43718</v>
      </c>
      <c r="H4979" s="7" t="str">
        <f t="shared" si="1150"/>
        <v>09-2019</v>
      </c>
      <c r="I4979" s="7" t="str">
        <f t="shared" ca="1" si="1151"/>
        <v>Wall Street Journal: BMO Capital-CPI YoY-09-2019</v>
      </c>
      <c r="J4979" s="4" t="str">
        <f t="shared" ca="1" si="1152"/>
        <v>CPI YoY-BMO Capital:09-2019</v>
      </c>
      <c r="K4979" t="s">
        <v>798</v>
      </c>
      <c r="CM4979">
        <v>1.8</v>
      </c>
      <c r="CO4979">
        <v>2.1</v>
      </c>
      <c r="CQ4979">
        <v>2</v>
      </c>
      <c r="CS4979">
        <v>2</v>
      </c>
      <c r="CU4979">
        <v>2</v>
      </c>
      <c r="CW4979">
        <v>2</v>
      </c>
      <c r="CY4979">
        <v>2</v>
      </c>
    </row>
    <row r="4980" spans="1:103" x14ac:dyDescent="0.55000000000000004">
      <c r="A4980" s="4" t="str">
        <f t="shared" ca="1" si="1147"/>
        <v>TD Securities</v>
      </c>
      <c r="B4980" s="4" t="str">
        <f t="shared" si="1148"/>
        <v>Michael Hanson*</v>
      </c>
      <c r="C4980" s="4" t="s">
        <v>246</v>
      </c>
      <c r="D4980" s="4" t="s">
        <v>195</v>
      </c>
      <c r="E4980" s="4" t="str">
        <f>IF(COUNTIF($E$2:E4979,"Begin: " &amp; C4980 &amp; "-" &amp; D4980 &amp; "-" &amp; H4980)=0,"Begin: " &amp; C4980 &amp; "-" &amp; D4980 &amp; "-" &amp; H4980,IF((C4980 &amp; "-" &amp; D4980 &amp; "-" &amp; H4980)&lt;&gt;(C4981 &amp; "-" &amp; D4981 &amp; "-" &amp; H4981),"End: " &amp; C4980 &amp; "-" &amp; D4980 &amp; "-" &amp; H4980,""))</f>
        <v/>
      </c>
      <c r="F4980" s="4" t="str">
        <f t="shared" si="1149"/>
        <v>Wall Street Journal-CPI YoY-09-2019</v>
      </c>
      <c r="G4980" s="7">
        <v>43718</v>
      </c>
      <c r="H4980" s="7" t="str">
        <f t="shared" si="1150"/>
        <v>09-2019</v>
      </c>
      <c r="I4980" s="7" t="str">
        <f t="shared" ca="1" si="1151"/>
        <v>Wall Street Journal: TD Securities-CPI YoY-09-2019</v>
      </c>
      <c r="J4980" s="4" t="str">
        <f t="shared" ca="1" si="1152"/>
        <v>CPI YoY-TD Securities:09-2019</v>
      </c>
      <c r="K4980" t="s">
        <v>834</v>
      </c>
    </row>
    <row r="4981" spans="1:103" x14ac:dyDescent="0.55000000000000004">
      <c r="A4981" s="4" t="str">
        <f t="shared" ca="1" si="1147"/>
        <v>Goldman Sachs</v>
      </c>
      <c r="B4981" s="4" t="str">
        <f t="shared" si="1148"/>
        <v>Jan Hatzius*</v>
      </c>
      <c r="C4981" s="4" t="s">
        <v>246</v>
      </c>
      <c r="D4981" s="4" t="s">
        <v>195</v>
      </c>
      <c r="E4981" s="4" t="str">
        <f>IF(COUNTIF($E$2:E4980,"Begin: " &amp; C4981 &amp; "-" &amp; D4981 &amp; "-" &amp; H4981)=0,"Begin: " &amp; C4981 &amp; "-" &amp; D4981 &amp; "-" &amp; H4981,IF((C4981 &amp; "-" &amp; D4981 &amp; "-" &amp; H4981)&lt;&gt;(C4982 &amp; "-" &amp; D4982 &amp; "-" &amp; H4982),"End: " &amp; C4981 &amp; "-" &amp; D4981 &amp; "-" &amp; H4981,""))</f>
        <v/>
      </c>
      <c r="F4981" s="4" t="str">
        <f t="shared" si="1149"/>
        <v>Wall Street Journal-CPI YoY-09-2019</v>
      </c>
      <c r="G4981" s="7">
        <v>43718</v>
      </c>
      <c r="H4981" s="7" t="str">
        <f t="shared" si="1150"/>
        <v>09-2019</v>
      </c>
      <c r="I4981" s="7" t="str">
        <f t="shared" ca="1" si="1151"/>
        <v>Wall Street Journal: Goldman Sachs-CPI YoY-09-2019</v>
      </c>
      <c r="J4981" s="4" t="str">
        <f t="shared" ca="1" si="1152"/>
        <v>CPI YoY-Goldman Sachs:09-2019</v>
      </c>
      <c r="K4981" t="s">
        <v>852</v>
      </c>
    </row>
    <row r="4982" spans="1:103" x14ac:dyDescent="0.55000000000000004">
      <c r="A4982" s="4" t="str">
        <f t="shared" ca="1" si="1147"/>
        <v>Scotiabank</v>
      </c>
      <c r="B4982" s="4" t="str">
        <f t="shared" si="1148"/>
        <v>Derek Holt</v>
      </c>
      <c r="C4982" s="4" t="s">
        <v>246</v>
      </c>
      <c r="D4982" s="4" t="s">
        <v>195</v>
      </c>
      <c r="E4982" s="4" t="str">
        <f>IF(COUNTIF($E$2:E4981,"Begin: " &amp; C4982 &amp; "-" &amp; D4982 &amp; "-" &amp; H4982)=0,"Begin: " &amp; C4982 &amp; "-" &amp; D4982 &amp; "-" &amp; H4982,IF((C4982 &amp; "-" &amp; D4982 &amp; "-" &amp; H4982)&lt;&gt;(C4983 &amp; "-" &amp; D4983 &amp; "-" &amp; H4983),"End: " &amp; C4982 &amp; "-" &amp; D4982 &amp; "-" &amp; H4982,""))</f>
        <v/>
      </c>
      <c r="F4982" s="4" t="str">
        <f t="shared" si="1149"/>
        <v>Wall Street Journal-CPI YoY-09-2019</v>
      </c>
      <c r="G4982" s="7">
        <v>43718</v>
      </c>
      <c r="H4982" s="7" t="str">
        <f t="shared" si="1150"/>
        <v>09-2019</v>
      </c>
      <c r="I4982" s="7" t="str">
        <f t="shared" ca="1" si="1151"/>
        <v>Wall Street Journal: Scotiabank-CPI YoY-09-2019</v>
      </c>
      <c r="J4982" s="4" t="str">
        <f t="shared" ca="1" si="1152"/>
        <v>CPI YoY-Scotiabank:09-2019</v>
      </c>
      <c r="K4982" t="s">
        <v>432</v>
      </c>
      <c r="CM4982">
        <v>1.9</v>
      </c>
      <c r="CO4982">
        <v>2.2000000000000002</v>
      </c>
      <c r="CQ4982">
        <v>2.2000000000000002</v>
      </c>
      <c r="CS4982">
        <v>2.2999999999999998</v>
      </c>
      <c r="CU4982">
        <v>2.2999999999999998</v>
      </c>
      <c r="CW4982">
        <v>2.2000000000000002</v>
      </c>
      <c r="CY4982">
        <v>2.2000000000000002</v>
      </c>
    </row>
    <row r="4983" spans="1:103" x14ac:dyDescent="0.55000000000000004">
      <c r="A4983" s="4" t="str">
        <f t="shared" ca="1" si="1147"/>
        <v>KPMG</v>
      </c>
      <c r="B4983" s="4" t="str">
        <f t="shared" si="1148"/>
        <v>Constance Hunter</v>
      </c>
      <c r="C4983" s="4" t="s">
        <v>246</v>
      </c>
      <c r="D4983" s="4" t="s">
        <v>195</v>
      </c>
      <c r="E4983" s="4" t="str">
        <f>IF(COUNTIF($E$2:E4982,"Begin: " &amp; C4983 &amp; "-" &amp; D4983 &amp; "-" &amp; H4983)=0,"Begin: " &amp; C4983 &amp; "-" &amp; D4983 &amp; "-" &amp; H4983,IF((C4983 &amp; "-" &amp; D4983 &amp; "-" &amp; H4983)&lt;&gt;(C4984 &amp; "-" &amp; D4984 &amp; "-" &amp; H4984),"End: " &amp; C4983 &amp; "-" &amp; D4983 &amp; "-" &amp; H4983,""))</f>
        <v/>
      </c>
      <c r="F4983" s="4" t="str">
        <f t="shared" si="1149"/>
        <v>Wall Street Journal-CPI YoY-09-2019</v>
      </c>
      <c r="G4983" s="7">
        <v>43718</v>
      </c>
      <c r="H4983" s="7" t="str">
        <f t="shared" si="1150"/>
        <v>09-2019</v>
      </c>
      <c r="I4983" s="7" t="str">
        <f t="shared" ca="1" si="1151"/>
        <v>Wall Street Journal: KPMG-CPI YoY-09-2019</v>
      </c>
      <c r="J4983" s="4" t="str">
        <f t="shared" ca="1" si="1152"/>
        <v>CPI YoY-KPMG:09-2019</v>
      </c>
      <c r="K4983" t="s">
        <v>686</v>
      </c>
      <c r="CM4983">
        <v>2.1</v>
      </c>
      <c r="CO4983">
        <v>2.2999999999999998</v>
      </c>
      <c r="CQ4983">
        <v>2.1</v>
      </c>
      <c r="CS4983">
        <v>2.1</v>
      </c>
      <c r="CU4983">
        <v>2.2000000000000002</v>
      </c>
      <c r="CW4983">
        <v>2.1</v>
      </c>
    </row>
    <row r="4984" spans="1:103" x14ac:dyDescent="0.55000000000000004">
      <c r="A4984" s="4" t="str">
        <f t="shared" ca="1" si="1147"/>
        <v>BBVA</v>
      </c>
      <c r="B4984" s="4" t="str">
        <f t="shared" si="1148"/>
        <v>Nathaniel Karp</v>
      </c>
      <c r="C4984" s="4" t="s">
        <v>246</v>
      </c>
      <c r="D4984" s="4" t="s">
        <v>195</v>
      </c>
      <c r="E4984" s="4" t="str">
        <f>IF(COUNTIF($E$2:E4983,"Begin: " &amp; C4984 &amp; "-" &amp; D4984 &amp; "-" &amp; H4984)=0,"Begin: " &amp; C4984 &amp; "-" &amp; D4984 &amp; "-" &amp; H4984,IF((C4984 &amp; "-" &amp; D4984 &amp; "-" &amp; H4984)&lt;&gt;(C4985 &amp; "-" &amp; D4985 &amp; "-" &amp; H4985),"End: " &amp; C4984 &amp; "-" &amp; D4984 &amp; "-" &amp; H4984,""))</f>
        <v/>
      </c>
      <c r="F4984" s="4" t="str">
        <f t="shared" si="1149"/>
        <v>Wall Street Journal-CPI YoY-09-2019</v>
      </c>
      <c r="G4984" s="7">
        <v>43718</v>
      </c>
      <c r="H4984" s="7" t="str">
        <f t="shared" si="1150"/>
        <v>09-2019</v>
      </c>
      <c r="I4984" s="7" t="str">
        <f t="shared" ca="1" si="1151"/>
        <v>Wall Street Journal: BBVA-CPI YoY-09-2019</v>
      </c>
      <c r="J4984" s="4" t="str">
        <f t="shared" ca="1" si="1152"/>
        <v>CPI YoY-BBVA:09-2019</v>
      </c>
      <c r="K4984" t="s">
        <v>848</v>
      </c>
      <c r="CM4984">
        <v>1.9</v>
      </c>
      <c r="CO4984">
        <v>1.9</v>
      </c>
      <c r="CQ4984">
        <v>2</v>
      </c>
      <c r="CS4984">
        <v>2.1</v>
      </c>
      <c r="CU4984">
        <v>2.2000000000000002</v>
      </c>
      <c r="CW4984">
        <v>2.2000000000000002</v>
      </c>
      <c r="CY4984">
        <v>2.2999999999999998</v>
      </c>
    </row>
    <row r="4985" spans="1:103" x14ac:dyDescent="0.55000000000000004">
      <c r="A4985" s="4" t="str">
        <f t="shared" ca="1" si="1147"/>
        <v>National Retail Federation</v>
      </c>
      <c r="B4985" s="4" t="str">
        <f t="shared" si="1148"/>
        <v>Jack Kleinhenz</v>
      </c>
      <c r="C4985" s="4" t="s">
        <v>246</v>
      </c>
      <c r="D4985" s="4" t="s">
        <v>195</v>
      </c>
      <c r="E4985" s="4" t="str">
        <f>IF(COUNTIF($E$2:E4984,"Begin: " &amp; C4985 &amp; "-" &amp; D4985 &amp; "-" &amp; H4985)=0,"Begin: " &amp; C4985 &amp; "-" &amp; D4985 &amp; "-" &amp; H4985,IF((C4985 &amp; "-" &amp; D4985 &amp; "-" &amp; H4985)&lt;&gt;(C4986 &amp; "-" &amp; D4986 &amp; "-" &amp; H4986),"End: " &amp; C4985 &amp; "-" &amp; D4985 &amp; "-" &amp; H4985,""))</f>
        <v/>
      </c>
      <c r="F4985" s="4" t="str">
        <f t="shared" si="1149"/>
        <v>Wall Street Journal-CPI YoY-09-2019</v>
      </c>
      <c r="G4985" s="7">
        <v>43718</v>
      </c>
      <c r="H4985" s="7" t="str">
        <f t="shared" si="1150"/>
        <v>09-2019</v>
      </c>
      <c r="I4985" s="7" t="str">
        <f t="shared" ca="1" si="1151"/>
        <v>Wall Street Journal: National Retail Federation-CPI YoY-09-2019</v>
      </c>
      <c r="J4985" s="4" t="str">
        <f t="shared" ca="1" si="1152"/>
        <v>CPI YoY-National Retail Federation:09-2019</v>
      </c>
      <c r="K4985" t="s">
        <v>216</v>
      </c>
      <c r="CM4985">
        <v>1.8</v>
      </c>
      <c r="CO4985">
        <v>1.8</v>
      </c>
      <c r="CQ4985">
        <v>1.9</v>
      </c>
    </row>
    <row r="4986" spans="1:103" x14ac:dyDescent="0.55000000000000004">
      <c r="A4986" s="4" t="str">
        <f t="shared" ca="1" si="1147"/>
        <v>Natixis CIB Americas</v>
      </c>
      <c r="B4986" s="4" t="str">
        <f t="shared" si="1148"/>
        <v>Joseph LaVorgna</v>
      </c>
      <c r="C4986" s="4" t="s">
        <v>246</v>
      </c>
      <c r="D4986" s="4" t="s">
        <v>195</v>
      </c>
      <c r="E4986" s="4" t="str">
        <f>IF(COUNTIF($E$2:E4985,"Begin: " &amp; C4986 &amp; "-" &amp; D4986 &amp; "-" &amp; H4986)=0,"Begin: " &amp; C4986 &amp; "-" &amp; D4986 &amp; "-" &amp; H4986,IF((C4986 &amp; "-" &amp; D4986 &amp; "-" &amp; H4986)&lt;&gt;(C4987 &amp; "-" &amp; D4987 &amp; "-" &amp; H4987),"End: " &amp; C4986 &amp; "-" &amp; D4986 &amp; "-" &amp; H4986,""))</f>
        <v/>
      </c>
      <c r="F4986" s="4" t="str">
        <f t="shared" si="1149"/>
        <v>Wall Street Journal-CPI YoY-09-2019</v>
      </c>
      <c r="G4986" s="7">
        <v>43718</v>
      </c>
      <c r="H4986" s="7" t="str">
        <f t="shared" si="1150"/>
        <v>09-2019</v>
      </c>
      <c r="I4986" s="7" t="str">
        <f t="shared" ca="1" si="1151"/>
        <v>Wall Street Journal: Natixis CIB Americas-CPI YoY-09-2019</v>
      </c>
      <c r="J4986" s="4" t="str">
        <f t="shared" ca="1" si="1152"/>
        <v>CPI YoY-Natixis CIB Americas:09-2019</v>
      </c>
      <c r="K4986" t="s">
        <v>774</v>
      </c>
      <c r="CM4986">
        <v>1.7</v>
      </c>
      <c r="CO4986">
        <v>1.5</v>
      </c>
      <c r="CQ4986">
        <v>1.4</v>
      </c>
      <c r="CS4986">
        <v>1.3</v>
      </c>
      <c r="CU4986">
        <v>1.2</v>
      </c>
      <c r="CW4986">
        <v>1</v>
      </c>
      <c r="CY4986">
        <v>0.9</v>
      </c>
    </row>
    <row r="4987" spans="1:103" x14ac:dyDescent="0.55000000000000004">
      <c r="A4987" s="4" t="str">
        <f t="shared" ca="1" si="1147"/>
        <v>UCLA Anderson Forecast</v>
      </c>
      <c r="B4987" s="4" t="str">
        <f t="shared" si="1148"/>
        <v>Edward Leamer/David Shulman</v>
      </c>
      <c r="C4987" s="4" t="s">
        <v>246</v>
      </c>
      <c r="D4987" s="4" t="s">
        <v>195</v>
      </c>
      <c r="E4987" s="4" t="str">
        <f>IF(COUNTIF($E$2:E4986,"Begin: " &amp; C4987 &amp; "-" &amp; D4987 &amp; "-" &amp; H4987)=0,"Begin: " &amp; C4987 &amp; "-" &amp; D4987 &amp; "-" &amp; H4987,IF((C4987 &amp; "-" &amp; D4987 &amp; "-" &amp; H4987)&lt;&gt;(C4988 &amp; "-" &amp; D4988 &amp; "-" &amp; H4988),"End: " &amp; C4987 &amp; "-" &amp; D4987 &amp; "-" &amp; H4987,""))</f>
        <v/>
      </c>
      <c r="F4987" s="4" t="str">
        <f t="shared" si="1149"/>
        <v>Wall Street Journal-CPI YoY-09-2019</v>
      </c>
      <c r="G4987" s="7">
        <v>43718</v>
      </c>
      <c r="H4987" s="7" t="str">
        <f t="shared" si="1150"/>
        <v>09-2019</v>
      </c>
      <c r="I4987" s="7" t="str">
        <f t="shared" ca="1" si="1151"/>
        <v>Wall Street Journal: UCLA Anderson Forecast-CPI YoY-09-2019</v>
      </c>
      <c r="J4987" s="4" t="str">
        <f t="shared" ca="1" si="1152"/>
        <v>CPI YoY-UCLA Anderson Forecast:09-2019</v>
      </c>
      <c r="K4987" t="s">
        <v>218</v>
      </c>
      <c r="CM4987">
        <v>2.4</v>
      </c>
      <c r="CO4987">
        <v>2.2000000000000002</v>
      </c>
      <c r="CQ4987">
        <v>1.8</v>
      </c>
      <c r="CS4987">
        <v>2</v>
      </c>
      <c r="CU4987">
        <v>2.2000000000000002</v>
      </c>
    </row>
    <row r="4988" spans="1:103" x14ac:dyDescent="0.55000000000000004">
      <c r="A4988" s="4" t="str">
        <f t="shared" ca="1" si="1147"/>
        <v>NEMA Business Information Services</v>
      </c>
      <c r="B4988" s="4" t="str">
        <f t="shared" si="1148"/>
        <v>Don Leavens/Steven Wilcox</v>
      </c>
      <c r="C4988" s="4" t="s">
        <v>246</v>
      </c>
      <c r="D4988" s="4" t="s">
        <v>195</v>
      </c>
      <c r="E4988" s="4" t="str">
        <f>IF(COUNTIF($E$2:E4987,"Begin: " &amp; C4988 &amp; "-" &amp; D4988 &amp; "-" &amp; H4988)=0,"Begin: " &amp; C4988 &amp; "-" &amp; D4988 &amp; "-" &amp; H4988,IF((C4988 &amp; "-" &amp; D4988 &amp; "-" &amp; H4988)&lt;&gt;(C4989 &amp; "-" &amp; D4989 &amp; "-" &amp; H4989),"End: " &amp; C4988 &amp; "-" &amp; D4988 &amp; "-" &amp; H4988,""))</f>
        <v/>
      </c>
      <c r="F4988" s="4" t="str">
        <f t="shared" si="1149"/>
        <v>Wall Street Journal-CPI YoY-09-2019</v>
      </c>
      <c r="G4988" s="7">
        <v>43718</v>
      </c>
      <c r="H4988" s="7" t="str">
        <f t="shared" si="1150"/>
        <v>09-2019</v>
      </c>
      <c r="I4988" s="7" t="str">
        <f t="shared" ca="1" si="1151"/>
        <v>Wall Street Journal: NEMA Business Information Services-CPI YoY-09-2019</v>
      </c>
      <c r="J4988" s="4" t="str">
        <f t="shared" ca="1" si="1152"/>
        <v>CPI YoY-NEMA Business Information Services:09-2019</v>
      </c>
      <c r="K4988" t="s">
        <v>765</v>
      </c>
      <c r="CM4988">
        <v>2.1</v>
      </c>
      <c r="CO4988">
        <v>2</v>
      </c>
      <c r="CQ4988">
        <v>1.6</v>
      </c>
      <c r="CS4988">
        <v>2</v>
      </c>
      <c r="CU4988">
        <v>2.4</v>
      </c>
      <c r="CW4988">
        <v>2.1</v>
      </c>
      <c r="CY4988">
        <v>2</v>
      </c>
    </row>
    <row r="4989" spans="1:103" x14ac:dyDescent="0.55000000000000004">
      <c r="A4989" s="4" t="str">
        <f t="shared" ca="1" si="1147"/>
        <v>HSBC</v>
      </c>
      <c r="B4989" s="4" t="str">
        <f t="shared" si="1148"/>
        <v>Kevin Logan*</v>
      </c>
      <c r="C4989" s="4" t="s">
        <v>246</v>
      </c>
      <c r="D4989" s="4" t="s">
        <v>195</v>
      </c>
      <c r="E4989" s="4" t="str">
        <f>IF(COUNTIF($E$2:E4988,"Begin: " &amp; C4989 &amp; "-" &amp; D4989 &amp; "-" &amp; H4989)=0,"Begin: " &amp; C4989 &amp; "-" &amp; D4989 &amp; "-" &amp; H4989,IF((C4989 &amp; "-" &amp; D4989 &amp; "-" &amp; H4989)&lt;&gt;(C4990 &amp; "-" &amp; D4990 &amp; "-" &amp; H4990),"End: " &amp; C4989 &amp; "-" &amp; D4989 &amp; "-" &amp; H4989,""))</f>
        <v/>
      </c>
      <c r="F4989" s="4" t="str">
        <f t="shared" si="1149"/>
        <v>Wall Street Journal-CPI YoY-09-2019</v>
      </c>
      <c r="G4989" s="7">
        <v>43718</v>
      </c>
      <c r="H4989" s="7" t="str">
        <f t="shared" si="1150"/>
        <v>09-2019</v>
      </c>
      <c r="I4989" s="7" t="str">
        <f t="shared" ca="1" si="1151"/>
        <v>Wall Street Journal: HSBC-CPI YoY-09-2019</v>
      </c>
      <c r="J4989" s="4" t="str">
        <f t="shared" ca="1" si="1152"/>
        <v>CPI YoY-HSBC:09-2019</v>
      </c>
      <c r="K4989" t="s">
        <v>817</v>
      </c>
    </row>
    <row r="4990" spans="1:103" x14ac:dyDescent="0.55000000000000004">
      <c r="A4990" s="4" t="str">
        <f t="shared" ca="1" si="1147"/>
        <v>Moody's Investors Service</v>
      </c>
      <c r="B4990" s="4" t="str">
        <f t="shared" si="1148"/>
        <v>John Lonski</v>
      </c>
      <c r="C4990" s="4" t="s">
        <v>246</v>
      </c>
      <c r="D4990" s="4" t="s">
        <v>195</v>
      </c>
      <c r="E4990" s="4" t="str">
        <f>IF(COUNTIF($E$2:E4989,"Begin: " &amp; C4990 &amp; "-" &amp; D4990 &amp; "-" &amp; H4990)=0,"Begin: " &amp; C4990 &amp; "-" &amp; D4990 &amp; "-" &amp; H4990,IF((C4990 &amp; "-" &amp; D4990 &amp; "-" &amp; H4990)&lt;&gt;(C4991 &amp; "-" &amp; D4991 &amp; "-" &amp; H4991),"End: " &amp; C4990 &amp; "-" &amp; D4990 &amp; "-" &amp; H4990,""))</f>
        <v/>
      </c>
      <c r="F4990" s="4" t="str">
        <f t="shared" si="1149"/>
        <v>Wall Street Journal-CPI YoY-09-2019</v>
      </c>
      <c r="G4990" s="7">
        <v>43718</v>
      </c>
      <c r="H4990" s="7" t="str">
        <f t="shared" si="1150"/>
        <v>09-2019</v>
      </c>
      <c r="I4990" s="7" t="str">
        <f t="shared" ca="1" si="1151"/>
        <v>Wall Street Journal: Moody's Investors Service-CPI YoY-09-2019</v>
      </c>
      <c r="J4990" s="4" t="str">
        <f t="shared" ca="1" si="1152"/>
        <v>CPI YoY-Moody's Investors Service:09-2019</v>
      </c>
      <c r="K4990" t="s">
        <v>220</v>
      </c>
      <c r="CM4990">
        <v>2</v>
      </c>
      <c r="CO4990">
        <v>1.8</v>
      </c>
      <c r="CQ4990">
        <v>1.8</v>
      </c>
      <c r="CS4990">
        <v>1.9</v>
      </c>
      <c r="CU4990">
        <v>1.7</v>
      </c>
      <c r="CW4990">
        <v>1.65</v>
      </c>
      <c r="CY4990">
        <v>1.7</v>
      </c>
    </row>
    <row r="4991" spans="1:103" x14ac:dyDescent="0.55000000000000004">
      <c r="A4991" s="4" t="str">
        <f t="shared" ca="1" si="1147"/>
        <v>National Auto Dealer Association</v>
      </c>
      <c r="B4991" s="4" t="str">
        <f t="shared" si="1148"/>
        <v>Patrick Manzi*</v>
      </c>
      <c r="C4991" s="4" t="s">
        <v>246</v>
      </c>
      <c r="D4991" s="4" t="s">
        <v>195</v>
      </c>
      <c r="E4991" s="4" t="str">
        <f>IF(COUNTIF($E$2:E4990,"Begin: " &amp; C4991 &amp; "-" &amp; D4991 &amp; "-" &amp; H4991)=0,"Begin: " &amp; C4991 &amp; "-" &amp; D4991 &amp; "-" &amp; H4991,IF((C4991 &amp; "-" &amp; D4991 &amp; "-" &amp; H4991)&lt;&gt;(C4992 &amp; "-" &amp; D4992 &amp; "-" &amp; H4992),"End: " &amp; C4991 &amp; "-" &amp; D4991 &amp; "-" &amp; H4991,""))</f>
        <v/>
      </c>
      <c r="F4991" s="4" t="str">
        <f t="shared" si="1149"/>
        <v>Wall Street Journal-CPI YoY-09-2019</v>
      </c>
      <c r="G4991" s="7">
        <v>43718</v>
      </c>
      <c r="H4991" s="7" t="str">
        <f t="shared" si="1150"/>
        <v>09-2019</v>
      </c>
      <c r="I4991" s="7" t="str">
        <f t="shared" ca="1" si="1151"/>
        <v>Wall Street Journal: National Auto Dealer Association-CPI YoY-09-2019</v>
      </c>
      <c r="J4991" s="4" t="str">
        <f t="shared" ca="1" si="1152"/>
        <v>CPI YoY-National Auto Dealer Association:09-2019</v>
      </c>
      <c r="K4991" t="s">
        <v>818</v>
      </c>
    </row>
    <row r="4992" spans="1:103" x14ac:dyDescent="0.55000000000000004">
      <c r="A4992" s="4" t="str">
        <f t="shared" ca="1" si="1147"/>
        <v>MetLife Investment Management</v>
      </c>
      <c r="B4992" s="4" t="str">
        <f t="shared" si="1148"/>
        <v>Drew T. Matus*</v>
      </c>
      <c r="C4992" s="4" t="s">
        <v>246</v>
      </c>
      <c r="D4992" s="4" t="s">
        <v>195</v>
      </c>
      <c r="E4992" s="4" t="str">
        <f>IF(COUNTIF($E$2:E4991,"Begin: " &amp; C4992 &amp; "-" &amp; D4992 &amp; "-" &amp; H4992)=0,"Begin: " &amp; C4992 &amp; "-" &amp; D4992 &amp; "-" &amp; H4992,IF((C4992 &amp; "-" &amp; D4992 &amp; "-" &amp; H4992)&lt;&gt;(C4993 &amp; "-" &amp; D4993 &amp; "-" &amp; H4993),"End: " &amp; C4992 &amp; "-" &amp; D4992 &amp; "-" &amp; H4992,""))</f>
        <v/>
      </c>
      <c r="F4992" s="4" t="str">
        <f t="shared" si="1149"/>
        <v>Wall Street Journal-CPI YoY-09-2019</v>
      </c>
      <c r="G4992" s="7">
        <v>43718</v>
      </c>
      <c r="H4992" s="7" t="str">
        <f t="shared" si="1150"/>
        <v>09-2019</v>
      </c>
      <c r="I4992" s="7" t="str">
        <f t="shared" ca="1" si="1151"/>
        <v>Wall Street Journal: MetLife Investment Management-CPI YoY-09-2019</v>
      </c>
      <c r="J4992" s="4" t="str">
        <f t="shared" ca="1" si="1152"/>
        <v>CPI YoY-MetLife Investment Management:09-2019</v>
      </c>
      <c r="K4992" t="s">
        <v>819</v>
      </c>
    </row>
    <row r="4993" spans="1:103" x14ac:dyDescent="0.55000000000000004">
      <c r="A4993" s="4" t="str">
        <f t="shared" ca="1" si="1147"/>
        <v>Jeffries &amp; Company</v>
      </c>
      <c r="B4993" s="4" t="str">
        <f t="shared" si="1148"/>
        <v>Ward McCarthy*</v>
      </c>
      <c r="C4993" s="4" t="s">
        <v>246</v>
      </c>
      <c r="D4993" s="4" t="s">
        <v>195</v>
      </c>
      <c r="E4993" s="4" t="str">
        <f>IF(COUNTIF($E$2:E4992,"Begin: " &amp; C4993 &amp; "-" &amp; D4993 &amp; "-" &amp; H4993)=0,"Begin: " &amp; C4993 &amp; "-" &amp; D4993 &amp; "-" &amp; H4993,IF((C4993 &amp; "-" &amp; D4993 &amp; "-" &amp; H4993)&lt;&gt;(C4994 &amp; "-" &amp; D4994 &amp; "-" &amp; H4994),"End: " &amp; C4993 &amp; "-" &amp; D4993 &amp; "-" &amp; H4993,""))</f>
        <v/>
      </c>
      <c r="F4993" s="4" t="str">
        <f t="shared" si="1149"/>
        <v>Wall Street Journal-CPI YoY-09-2019</v>
      </c>
      <c r="G4993" s="7">
        <v>43718</v>
      </c>
      <c r="H4993" s="7" t="str">
        <f t="shared" si="1150"/>
        <v>09-2019</v>
      </c>
      <c r="I4993" s="7" t="str">
        <f t="shared" ca="1" si="1151"/>
        <v>Wall Street Journal: Jeffries &amp; Company-CPI YoY-09-2019</v>
      </c>
      <c r="J4993" s="4" t="str">
        <f t="shared" ca="1" si="1152"/>
        <v>CPI YoY-Jeffries &amp; Company:09-2019</v>
      </c>
      <c r="K4993" t="s">
        <v>820</v>
      </c>
    </row>
    <row r="4994" spans="1:103" x14ac:dyDescent="0.55000000000000004">
      <c r="A4994" s="4" t="str">
        <f t="shared" ca="1" si="1147"/>
        <v>ACT Research</v>
      </c>
      <c r="B4994" s="4" t="str">
        <f t="shared" si="1148"/>
        <v>Jim Meil</v>
      </c>
      <c r="C4994" s="4" t="s">
        <v>246</v>
      </c>
      <c r="D4994" s="4" t="s">
        <v>195</v>
      </c>
      <c r="E4994" s="4" t="str">
        <f>IF(COUNTIF($E$2:E4993,"Begin: " &amp; C4994 &amp; "-" &amp; D4994 &amp; "-" &amp; H4994)=0,"Begin: " &amp; C4994 &amp; "-" &amp; D4994 &amp; "-" &amp; H4994,IF((C4994 &amp; "-" &amp; D4994 &amp; "-" &amp; H4994)&lt;&gt;(C4995 &amp; "-" &amp; D4995 &amp; "-" &amp; H4995),"End: " &amp; C4994 &amp; "-" &amp; D4994 &amp; "-" &amp; H4994,""))</f>
        <v/>
      </c>
      <c r="F4994" s="4" t="str">
        <f t="shared" si="1149"/>
        <v>Wall Street Journal-CPI YoY-09-2019</v>
      </c>
      <c r="G4994" s="7">
        <v>43718</v>
      </c>
      <c r="H4994" s="7" t="str">
        <f t="shared" si="1150"/>
        <v>09-2019</v>
      </c>
      <c r="I4994" s="7" t="str">
        <f t="shared" ca="1" si="1151"/>
        <v>Wall Street Journal: ACT Research-CPI YoY-09-2019</v>
      </c>
      <c r="J4994" s="4" t="str">
        <f t="shared" ca="1" si="1152"/>
        <v>CPI YoY-ACT Research:09-2019</v>
      </c>
      <c r="K4994" t="s">
        <v>437</v>
      </c>
      <c r="CM4994">
        <v>2</v>
      </c>
      <c r="CO4994">
        <v>2</v>
      </c>
      <c r="CQ4994">
        <v>1.7</v>
      </c>
      <c r="CS4994">
        <v>2</v>
      </c>
      <c r="CU4994">
        <v>2.2999999999999998</v>
      </c>
    </row>
    <row r="4995" spans="1:103" x14ac:dyDescent="0.55000000000000004">
      <c r="A4995" s="4" t="str">
        <f t="shared" ca="1" si="1147"/>
        <v>Standard Chartered</v>
      </c>
      <c r="B4995" s="4" t="str">
        <f t="shared" si="1148"/>
        <v>Sonia Meskin*</v>
      </c>
      <c r="C4995" s="4" t="s">
        <v>246</v>
      </c>
      <c r="D4995" s="4" t="s">
        <v>195</v>
      </c>
      <c r="E4995" s="4" t="str">
        <f>IF(COUNTIF($E$2:E4994,"Begin: " &amp; C4995 &amp; "-" &amp; D4995 &amp; "-" &amp; H4995)=0,"Begin: " &amp; C4995 &amp; "-" &amp; D4995 &amp; "-" &amp; H4995,IF((C4995 &amp; "-" &amp; D4995 &amp; "-" &amp; H4995)&lt;&gt;(C4996 &amp; "-" &amp; D4996 &amp; "-" &amp; H4996),"End: " &amp; C4995 &amp; "-" &amp; D4995 &amp; "-" &amp; H4995,""))</f>
        <v/>
      </c>
      <c r="F4995" s="4" t="str">
        <f t="shared" si="1149"/>
        <v>Wall Street Journal-CPI YoY-09-2019</v>
      </c>
      <c r="G4995" s="7">
        <v>43718</v>
      </c>
      <c r="H4995" s="7" t="str">
        <f t="shared" si="1150"/>
        <v>09-2019</v>
      </c>
      <c r="I4995" s="7" t="str">
        <f t="shared" ca="1" si="1151"/>
        <v>Wall Street Journal: Standard Chartered-CPI YoY-09-2019</v>
      </c>
      <c r="J4995" s="4" t="str">
        <f t="shared" ca="1" si="1152"/>
        <v>CPI YoY-Standard Chartered:09-2019</v>
      </c>
      <c r="K4995" t="s">
        <v>821</v>
      </c>
    </row>
    <row r="4996" spans="1:103" x14ac:dyDescent="0.55000000000000004">
      <c r="A4996" s="4" t="str">
        <f t="shared" ca="1" si="1147"/>
        <v>BofA</v>
      </c>
      <c r="B4996" s="4" t="str">
        <f t="shared" si="1148"/>
        <v>Michelle Meyer</v>
      </c>
      <c r="C4996" s="4" t="s">
        <v>246</v>
      </c>
      <c r="D4996" s="4" t="s">
        <v>195</v>
      </c>
      <c r="E4996" s="4" t="str">
        <f>IF(COUNTIF($E$2:E4995,"Begin: " &amp; C4996 &amp; "-" &amp; D4996 &amp; "-" &amp; H4996)=0,"Begin: " &amp; C4996 &amp; "-" &amp; D4996 &amp; "-" &amp; H4996,IF((C4996 &amp; "-" &amp; D4996 &amp; "-" &amp; H4996)&lt;&gt;(C4997 &amp; "-" &amp; D4997 &amp; "-" &amp; H4997),"End: " &amp; C4996 &amp; "-" &amp; D4996 &amp; "-" &amp; H4996,""))</f>
        <v/>
      </c>
      <c r="F4996" s="4" t="str">
        <f t="shared" si="1149"/>
        <v>Wall Street Journal-CPI YoY-09-2019</v>
      </c>
      <c r="G4996" s="7">
        <v>43718</v>
      </c>
      <c r="H4996" s="7" t="str">
        <f t="shared" si="1150"/>
        <v>09-2019</v>
      </c>
      <c r="I4996" s="7" t="str">
        <f t="shared" ca="1" si="1151"/>
        <v>Wall Street Journal: BofA-CPI YoY-09-2019</v>
      </c>
      <c r="J4996" s="4" t="str">
        <f t="shared" ca="1" si="1152"/>
        <v>CPI YoY-BofA:09-2019</v>
      </c>
      <c r="K4996" t="s">
        <v>803</v>
      </c>
      <c r="CM4996">
        <v>1.7</v>
      </c>
      <c r="CO4996">
        <v>1.9</v>
      </c>
      <c r="CQ4996">
        <v>2.1</v>
      </c>
    </row>
    <row r="4997" spans="1:103" x14ac:dyDescent="0.55000000000000004">
      <c r="A4997" s="4" t="str">
        <f t="shared" ca="1" si="1147"/>
        <v>Daiwa Capital</v>
      </c>
      <c r="B4997" s="4" t="str">
        <f t="shared" si="1148"/>
        <v>Michael Moran</v>
      </c>
      <c r="C4997" s="4" t="s">
        <v>246</v>
      </c>
      <c r="D4997" s="4" t="s">
        <v>195</v>
      </c>
      <c r="E4997" s="4" t="str">
        <f>IF(COUNTIF($E$2:E4996,"Begin: " &amp; C4997 &amp; "-" &amp; D4997 &amp; "-" &amp; H4997)=0,"Begin: " &amp; C4997 &amp; "-" &amp; D4997 &amp; "-" &amp; H4997,IF((C4997 &amp; "-" &amp; D4997 &amp; "-" &amp; H4997)&lt;&gt;(C4998 &amp; "-" &amp; D4998 &amp; "-" &amp; H4998),"End: " &amp; C4997 &amp; "-" &amp; D4997 &amp; "-" &amp; H4997,""))</f>
        <v/>
      </c>
      <c r="F4997" s="4" t="str">
        <f t="shared" si="1149"/>
        <v>Wall Street Journal-CPI YoY-09-2019</v>
      </c>
      <c r="G4997" s="7">
        <v>43718</v>
      </c>
      <c r="H4997" s="7" t="str">
        <f t="shared" si="1150"/>
        <v>09-2019</v>
      </c>
      <c r="I4997" s="7" t="str">
        <f t="shared" ca="1" si="1151"/>
        <v>Wall Street Journal: Daiwa Capital-CPI YoY-09-2019</v>
      </c>
      <c r="J4997" s="4" t="str">
        <f t="shared" ca="1" si="1152"/>
        <v>CPI YoY-Daiwa Capital:09-2019</v>
      </c>
      <c r="K4997" t="s">
        <v>438</v>
      </c>
      <c r="CM4997">
        <v>2</v>
      </c>
      <c r="CO4997">
        <v>2.2000000000000002</v>
      </c>
      <c r="CQ4997">
        <v>2.2000000000000002</v>
      </c>
      <c r="CS4997">
        <v>2.1</v>
      </c>
      <c r="CU4997">
        <v>2</v>
      </c>
    </row>
    <row r="4998" spans="1:103" x14ac:dyDescent="0.55000000000000004">
      <c r="A4998" s="4" t="str">
        <f t="shared" ca="1" si="1147"/>
        <v>National Association of Manufacturers</v>
      </c>
      <c r="B4998" s="4" t="str">
        <f t="shared" si="1148"/>
        <v>Chad Moutray</v>
      </c>
      <c r="C4998" s="4" t="s">
        <v>246</v>
      </c>
      <c r="D4998" s="4" t="s">
        <v>195</v>
      </c>
      <c r="E4998" s="4" t="str">
        <f>IF(COUNTIF($E$2:E4997,"Begin: " &amp; C4998 &amp; "-" &amp; D4998 &amp; "-" &amp; H4998)=0,"Begin: " &amp; C4998 &amp; "-" &amp; D4998 &amp; "-" &amp; H4998,IF((C4998 &amp; "-" &amp; D4998 &amp; "-" &amp; H4998)&lt;&gt;(C4999 &amp; "-" &amp; D4999 &amp; "-" &amp; H4999),"End: " &amp; C4998 &amp; "-" &amp; D4998 &amp; "-" &amp; H4998,""))</f>
        <v/>
      </c>
      <c r="F4998" s="4" t="str">
        <f t="shared" si="1149"/>
        <v>Wall Street Journal-CPI YoY-09-2019</v>
      </c>
      <c r="G4998" s="7">
        <v>43718</v>
      </c>
      <c r="H4998" s="7" t="str">
        <f t="shared" si="1150"/>
        <v>09-2019</v>
      </c>
      <c r="I4998" s="7" t="str">
        <f t="shared" ca="1" si="1151"/>
        <v>Wall Street Journal: National Association of Manufacturers-CPI YoY-09-2019</v>
      </c>
      <c r="J4998" s="4" t="str">
        <f t="shared" ca="1" si="1152"/>
        <v>CPI YoY-National Association of Manufacturers:09-2019</v>
      </c>
      <c r="K4998" t="s">
        <v>439</v>
      </c>
      <c r="CM4998">
        <v>2.1</v>
      </c>
      <c r="CO4998">
        <v>2.4</v>
      </c>
      <c r="CQ4998">
        <v>2</v>
      </c>
      <c r="CS4998">
        <v>2.4</v>
      </c>
      <c r="CU4998">
        <v>2.4</v>
      </c>
    </row>
    <row r="4999" spans="1:103" x14ac:dyDescent="0.55000000000000004">
      <c r="A4999" s="4" t="str">
        <f t="shared" ca="1" si="1147"/>
        <v>Naroff Economics</v>
      </c>
      <c r="B4999" s="4" t="str">
        <f t="shared" si="1148"/>
        <v>Joel Naroff</v>
      </c>
      <c r="C4999" s="4" t="s">
        <v>246</v>
      </c>
      <c r="D4999" s="4" t="s">
        <v>195</v>
      </c>
      <c r="E4999" s="4" t="str">
        <f>IF(COUNTIF($E$2:E4998,"Begin: " &amp; C4999 &amp; "-" &amp; D4999 &amp; "-" &amp; H4999)=0,"Begin: " &amp; C4999 &amp; "-" &amp; D4999 &amp; "-" &amp; H4999,IF((C4999 &amp; "-" &amp; D4999 &amp; "-" &amp; H4999)&lt;&gt;(C5000 &amp; "-" &amp; D5000 &amp; "-" &amp; H5000),"End: " &amp; C4999 &amp; "-" &amp; D4999 &amp; "-" &amp; H4999,""))</f>
        <v/>
      </c>
      <c r="F4999" s="4" t="str">
        <f t="shared" si="1149"/>
        <v>Wall Street Journal-CPI YoY-09-2019</v>
      </c>
      <c r="G4999" s="7">
        <v>43718</v>
      </c>
      <c r="H4999" s="7" t="str">
        <f t="shared" si="1150"/>
        <v>09-2019</v>
      </c>
      <c r="I4999" s="7" t="str">
        <f t="shared" ca="1" si="1151"/>
        <v>Wall Street Journal: Naroff Economics-CPI YoY-09-2019</v>
      </c>
      <c r="J4999" s="4" t="str">
        <f t="shared" ca="1" si="1152"/>
        <v>CPI YoY-Naroff Economics:09-2019</v>
      </c>
      <c r="K4999" t="s">
        <v>440</v>
      </c>
      <c r="CM4999">
        <v>2</v>
      </c>
      <c r="CO4999">
        <v>1.8</v>
      </c>
      <c r="CQ4999">
        <v>1.2</v>
      </c>
      <c r="CS4999">
        <v>1.9</v>
      </c>
      <c r="CU4999">
        <v>2.2999999999999998</v>
      </c>
      <c r="CW4999">
        <v>2.4</v>
      </c>
      <c r="CY4999">
        <v>2.2999999999999998</v>
      </c>
    </row>
    <row r="5000" spans="1:103" x14ac:dyDescent="0.55000000000000004">
      <c r="A5000" s="4" t="str">
        <f t="shared" ca="1" si="1147"/>
        <v>MacroEcon Global Advisors</v>
      </c>
      <c r="B5000" s="4" t="str">
        <f t="shared" si="1148"/>
        <v>Mark Nielson</v>
      </c>
      <c r="C5000" s="4" t="s">
        <v>246</v>
      </c>
      <c r="D5000" s="4" t="s">
        <v>195</v>
      </c>
      <c r="E5000" s="4" t="str">
        <f>IF(COUNTIF($E$2:E4999,"Begin: " &amp; C5000 &amp; "-" &amp; D5000 &amp; "-" &amp; H5000)=0,"Begin: " &amp; C5000 &amp; "-" &amp; D5000 &amp; "-" &amp; H5000,IF((C5000 &amp; "-" &amp; D5000 &amp; "-" &amp; H5000)&lt;&gt;(C5001 &amp; "-" &amp; D5001 &amp; "-" &amp; H5001),"End: " &amp; C5000 &amp; "-" &amp; D5000 &amp; "-" &amp; H5000,""))</f>
        <v/>
      </c>
      <c r="F5000" s="4" t="str">
        <f t="shared" si="1149"/>
        <v>Wall Street Journal-CPI YoY-09-2019</v>
      </c>
      <c r="G5000" s="7">
        <v>43718</v>
      </c>
      <c r="H5000" s="7" t="str">
        <f t="shared" si="1150"/>
        <v>09-2019</v>
      </c>
      <c r="I5000" s="7" t="str">
        <f t="shared" ca="1" si="1151"/>
        <v>Wall Street Journal: MacroEcon Global Advisors-CPI YoY-09-2019</v>
      </c>
      <c r="J5000" s="4" t="str">
        <f t="shared" ca="1" si="1152"/>
        <v>CPI YoY-MacroEcon Global Advisors:09-2019</v>
      </c>
      <c r="K5000" t="s">
        <v>225</v>
      </c>
      <c r="CM5000">
        <v>1.9</v>
      </c>
      <c r="CO5000">
        <v>2.2000000000000002</v>
      </c>
      <c r="CQ5000">
        <v>2.2999999999999998</v>
      </c>
      <c r="CS5000">
        <v>2.2999999999999998</v>
      </c>
      <c r="CU5000">
        <v>2.4</v>
      </c>
      <c r="CW5000">
        <v>2.6</v>
      </c>
      <c r="CY5000">
        <v>2.6</v>
      </c>
    </row>
    <row r="5001" spans="1:103" x14ac:dyDescent="0.55000000000000004">
      <c r="A5001" s="4" t="str">
        <f t="shared" ca="1" si="1147"/>
        <v>Corelogic</v>
      </c>
      <c r="B5001" s="4" t="str">
        <f t="shared" si="1148"/>
        <v>Frank Nothaft</v>
      </c>
      <c r="C5001" s="4" t="s">
        <v>246</v>
      </c>
      <c r="D5001" s="4" t="s">
        <v>195</v>
      </c>
      <c r="E5001" s="4" t="str">
        <f>IF(COUNTIF($E$2:E5000,"Begin: " &amp; C5001 &amp; "-" &amp; D5001 &amp; "-" &amp; H5001)=0,"Begin: " &amp; C5001 &amp; "-" &amp; D5001 &amp; "-" &amp; H5001,IF((C5001 &amp; "-" &amp; D5001 &amp; "-" &amp; H5001)&lt;&gt;(C5002 &amp; "-" &amp; D5002 &amp; "-" &amp; H5002),"End: " &amp; C5001 &amp; "-" &amp; D5001 &amp; "-" &amp; H5001,""))</f>
        <v/>
      </c>
      <c r="F5001" s="4" t="str">
        <f t="shared" si="1149"/>
        <v>Wall Street Journal-CPI YoY-09-2019</v>
      </c>
      <c r="G5001" s="7">
        <v>43718</v>
      </c>
      <c r="H5001" s="7" t="str">
        <f t="shared" si="1150"/>
        <v>09-2019</v>
      </c>
      <c r="I5001" s="7" t="str">
        <f t="shared" ca="1" si="1151"/>
        <v>Wall Street Journal: Corelogic-CPI YoY-09-2019</v>
      </c>
      <c r="J5001" s="4" t="str">
        <f t="shared" ca="1" si="1152"/>
        <v>CPI YoY-Corelogic:09-2019</v>
      </c>
      <c r="K5001" t="s">
        <v>752</v>
      </c>
      <c r="CM5001">
        <v>2</v>
      </c>
      <c r="CO5001">
        <v>2.1</v>
      </c>
      <c r="CQ5001">
        <v>2.2000000000000002</v>
      </c>
      <c r="CS5001">
        <v>2.2999999999999998</v>
      </c>
      <c r="CU5001">
        <v>2.4</v>
      </c>
      <c r="CW5001">
        <v>2.5</v>
      </c>
      <c r="CY5001">
        <v>2.5</v>
      </c>
    </row>
    <row r="5002" spans="1:103" x14ac:dyDescent="0.55000000000000004">
      <c r="A5002" s="4" t="str">
        <f t="shared" ca="1" si="1147"/>
        <v>High Frequency Economics</v>
      </c>
      <c r="B5002" s="4" t="str">
        <f t="shared" si="1148"/>
        <v>Jim O'Sullivan</v>
      </c>
      <c r="C5002" s="4" t="s">
        <v>246</v>
      </c>
      <c r="D5002" s="4" t="s">
        <v>195</v>
      </c>
      <c r="E5002" s="4" t="str">
        <f>IF(COUNTIF($E$2:E5001,"Begin: " &amp; C5002 &amp; "-" &amp; D5002 &amp; "-" &amp; H5002)=0,"Begin: " &amp; C5002 &amp; "-" &amp; D5002 &amp; "-" &amp; H5002,IF((C5002 &amp; "-" &amp; D5002 &amp; "-" &amp; H5002)&lt;&gt;(C5003 &amp; "-" &amp; D5003 &amp; "-" &amp; H5003),"End: " &amp; C5002 &amp; "-" &amp; D5002 &amp; "-" &amp; H5002,""))</f>
        <v/>
      </c>
      <c r="F5002" s="4" t="str">
        <f t="shared" si="1149"/>
        <v>Wall Street Journal-CPI YoY-09-2019</v>
      </c>
      <c r="G5002" s="7">
        <v>43718</v>
      </c>
      <c r="H5002" s="7" t="str">
        <f t="shared" si="1150"/>
        <v>09-2019</v>
      </c>
      <c r="I5002" s="7" t="str">
        <f t="shared" ca="1" si="1151"/>
        <v>Wall Street Journal: High Frequency Economics-CPI YoY-09-2019</v>
      </c>
      <c r="J5002" s="4" t="str">
        <f t="shared" ca="1" si="1152"/>
        <v>CPI YoY-High Frequency Economics:09-2019</v>
      </c>
      <c r="K5002" t="s">
        <v>227</v>
      </c>
      <c r="CM5002">
        <v>2.1</v>
      </c>
      <c r="CO5002">
        <v>2.2000000000000002</v>
      </c>
      <c r="CQ5002">
        <v>2.4</v>
      </c>
    </row>
    <row r="5003" spans="1:103" x14ac:dyDescent="0.55000000000000004">
      <c r="A5003" s="4" t="str">
        <f t="shared" ca="1" si="1147"/>
        <v>Stifel, Nicoulas and Company, Incorporated (formerly Sterne Agee)</v>
      </c>
      <c r="B5003" s="4" t="str">
        <f t="shared" si="1148"/>
        <v>Lindsey Piegza</v>
      </c>
      <c r="C5003" s="4" t="s">
        <v>246</v>
      </c>
      <c r="D5003" s="4" t="s">
        <v>195</v>
      </c>
      <c r="E5003" s="4" t="str">
        <f>IF(COUNTIF($E$2:E5002,"Begin: " &amp; C5003 &amp; "-" &amp; D5003 &amp; "-" &amp; H5003)=0,"Begin: " &amp; C5003 &amp; "-" &amp; D5003 &amp; "-" &amp; H5003,IF((C5003 &amp; "-" &amp; D5003 &amp; "-" &amp; H5003)&lt;&gt;(C5004 &amp; "-" &amp; D5004 &amp; "-" &amp; H5004),"End: " &amp; C5003 &amp; "-" &amp; D5003 &amp; "-" &amp; H5003,""))</f>
        <v/>
      </c>
      <c r="F5003" s="4" t="str">
        <f t="shared" si="1149"/>
        <v>Wall Street Journal-CPI YoY-09-2019</v>
      </c>
      <c r="G5003" s="7">
        <v>43718</v>
      </c>
      <c r="H5003" s="7" t="str">
        <f t="shared" si="1150"/>
        <v>09-2019</v>
      </c>
      <c r="I5003" s="7" t="str">
        <f t="shared" ca="1" si="1151"/>
        <v>Wall Street Journal: Stifel, Nicoulas and Company, Incorporated (formerly Sterne Agee)-CPI YoY-09-2019</v>
      </c>
      <c r="J5003" s="4" t="str">
        <f t="shared" ca="1" si="1152"/>
        <v>CPI YoY-Stifel, Nicoulas and Company, Incorporated (formerly Sterne Agee):09-2019</v>
      </c>
      <c r="K5003" t="s">
        <v>675</v>
      </c>
    </row>
    <row r="5004" spans="1:103" x14ac:dyDescent="0.55000000000000004">
      <c r="A5004" s="4" t="str">
        <f t="shared" ca="1" si="1147"/>
        <v>Macroeconomic Advisers</v>
      </c>
      <c r="B5004" s="4" t="str">
        <f t="shared" si="1148"/>
        <v>Dr. Joel Prakken/ Chris Varvares</v>
      </c>
      <c r="C5004" s="4" t="s">
        <v>246</v>
      </c>
      <c r="D5004" s="4" t="s">
        <v>195</v>
      </c>
      <c r="E5004" s="4" t="str">
        <f>IF(COUNTIF($E$2:E5003,"Begin: " &amp; C5004 &amp; "-" &amp; D5004 &amp; "-" &amp; H5004)=0,"Begin: " &amp; C5004 &amp; "-" &amp; D5004 &amp; "-" &amp; H5004,IF((C5004 &amp; "-" &amp; D5004 &amp; "-" &amp; H5004)&lt;&gt;(C5005 &amp; "-" &amp; D5005 &amp; "-" &amp; H5005),"End: " &amp; C5004 &amp; "-" &amp; D5004 &amp; "-" &amp; H5004,""))</f>
        <v/>
      </c>
      <c r="F5004" s="4" t="str">
        <f t="shared" si="1149"/>
        <v>Wall Street Journal-CPI YoY-09-2019</v>
      </c>
      <c r="G5004" s="7">
        <v>43718</v>
      </c>
      <c r="H5004" s="7" t="str">
        <f t="shared" si="1150"/>
        <v>09-2019</v>
      </c>
      <c r="I5004" s="7" t="str">
        <f t="shared" ca="1" si="1151"/>
        <v>Wall Street Journal: Macroeconomic Advisers-CPI YoY-09-2019</v>
      </c>
      <c r="J5004" s="4" t="str">
        <f t="shared" ca="1" si="1152"/>
        <v>CPI YoY-Macroeconomic Advisers:09-2019</v>
      </c>
      <c r="K5004" t="s">
        <v>228</v>
      </c>
      <c r="CM5004">
        <v>2.2999999999999998</v>
      </c>
      <c r="CO5004">
        <v>2.4</v>
      </c>
      <c r="CQ5004">
        <v>2.1</v>
      </c>
      <c r="CS5004">
        <v>2.2000000000000002</v>
      </c>
      <c r="CU5004">
        <v>2.5</v>
      </c>
      <c r="CW5004">
        <v>2.4</v>
      </c>
      <c r="CY5004">
        <v>2.4</v>
      </c>
    </row>
    <row r="5005" spans="1:103" x14ac:dyDescent="0.55000000000000004">
      <c r="A5005" s="4" t="str">
        <f t="shared" ca="1" si="1147"/>
        <v>Ameriprise Financial</v>
      </c>
      <c r="B5005" s="4" t="str">
        <f t="shared" si="1148"/>
        <v>Russell Price</v>
      </c>
      <c r="C5005" s="4" t="s">
        <v>246</v>
      </c>
      <c r="D5005" s="4" t="s">
        <v>195</v>
      </c>
      <c r="E5005" s="4" t="str">
        <f>IF(COUNTIF($E$2:E5004,"Begin: " &amp; C5005 &amp; "-" &amp; D5005 &amp; "-" &amp; H5005)=0,"Begin: " &amp; C5005 &amp; "-" &amp; D5005 &amp; "-" &amp; H5005,IF((C5005 &amp; "-" &amp; D5005 &amp; "-" &amp; H5005)&lt;&gt;(C5006 &amp; "-" &amp; D5006 &amp; "-" &amp; H5006),"End: " &amp; C5005 &amp; "-" &amp; D5005 &amp; "-" &amp; H5005,""))</f>
        <v/>
      </c>
      <c r="F5005" s="4" t="str">
        <f t="shared" si="1149"/>
        <v>Wall Street Journal-CPI YoY-09-2019</v>
      </c>
      <c r="G5005" s="7">
        <v>43718</v>
      </c>
      <c r="H5005" s="7" t="str">
        <f t="shared" si="1150"/>
        <v>09-2019</v>
      </c>
      <c r="I5005" s="7" t="str">
        <f t="shared" ca="1" si="1151"/>
        <v>Wall Street Journal: Ameriprise Financial-CPI YoY-09-2019</v>
      </c>
      <c r="J5005" s="4" t="str">
        <f t="shared" ca="1" si="1152"/>
        <v>CPI YoY-Ameriprise Financial:09-2019</v>
      </c>
      <c r="K5005" t="s">
        <v>441</v>
      </c>
      <c r="CM5005">
        <v>2.2000000000000002</v>
      </c>
      <c r="CO5005">
        <v>2.2000000000000002</v>
      </c>
      <c r="CQ5005">
        <v>2.2000000000000002</v>
      </c>
      <c r="CS5005">
        <v>2.1</v>
      </c>
      <c r="CU5005">
        <v>2.1</v>
      </c>
      <c r="CW5005">
        <v>2</v>
      </c>
      <c r="CY5005">
        <v>2</v>
      </c>
    </row>
    <row r="5006" spans="1:103" x14ac:dyDescent="0.55000000000000004">
      <c r="A5006" s="4" t="str">
        <f t="shared" ca="1" si="1147"/>
        <v>Eaton Corp.</v>
      </c>
      <c r="B5006" s="4" t="str">
        <f t="shared" si="1148"/>
        <v>Arun Raha*</v>
      </c>
      <c r="C5006" s="4" t="s">
        <v>246</v>
      </c>
      <c r="D5006" s="4" t="s">
        <v>195</v>
      </c>
      <c r="E5006" s="4" t="str">
        <f>IF(COUNTIF($E$2:E5005,"Begin: " &amp; C5006 &amp; "-" &amp; D5006 &amp; "-" &amp; H5006)=0,"Begin: " &amp; C5006 &amp; "-" &amp; D5006 &amp; "-" &amp; H5006,IF((C5006 &amp; "-" &amp; D5006 &amp; "-" &amp; H5006)&lt;&gt;(C5007 &amp; "-" &amp; D5007 &amp; "-" &amp; H5007),"End: " &amp; C5006 &amp; "-" &amp; D5006 &amp; "-" &amp; H5006,""))</f>
        <v/>
      </c>
      <c r="F5006" s="4" t="str">
        <f t="shared" si="1149"/>
        <v>Wall Street Journal-CPI YoY-09-2019</v>
      </c>
      <c r="G5006" s="7">
        <v>43718</v>
      </c>
      <c r="H5006" s="7" t="str">
        <f t="shared" si="1150"/>
        <v>09-2019</v>
      </c>
      <c r="I5006" s="7" t="str">
        <f t="shared" ca="1" si="1151"/>
        <v>Wall Street Journal: Eaton Corp.-CPI YoY-09-2019</v>
      </c>
      <c r="J5006" s="4" t="str">
        <f t="shared" ca="1" si="1152"/>
        <v>CPI YoY-Eaton Corp.:09-2019</v>
      </c>
      <c r="K5006" t="s">
        <v>823</v>
      </c>
    </row>
    <row r="5007" spans="1:103" x14ac:dyDescent="0.55000000000000004">
      <c r="A5007" s="4" t="str">
        <f t="shared" ca="1" si="1147"/>
        <v>Point Loma Nazarene University</v>
      </c>
      <c r="B5007" s="4" t="str">
        <f t="shared" si="1148"/>
        <v>Lynn Reaser</v>
      </c>
      <c r="C5007" s="4" t="s">
        <v>246</v>
      </c>
      <c r="D5007" s="4" t="s">
        <v>195</v>
      </c>
      <c r="E5007" s="4" t="str">
        <f>IF(COUNTIF($E$2:E5006,"Begin: " &amp; C5007 &amp; "-" &amp; D5007 &amp; "-" &amp; H5007)=0,"Begin: " &amp; C5007 &amp; "-" &amp; D5007 &amp; "-" &amp; H5007,IF((C5007 &amp; "-" &amp; D5007 &amp; "-" &amp; H5007)&lt;&gt;(C5008 &amp; "-" &amp; D5008 &amp; "-" &amp; H5008),"End: " &amp; C5007 &amp; "-" &amp; D5007 &amp; "-" &amp; H5007,""))</f>
        <v/>
      </c>
      <c r="F5007" s="4" t="str">
        <f t="shared" si="1149"/>
        <v>Wall Street Journal-CPI YoY-09-2019</v>
      </c>
      <c r="G5007" s="7">
        <v>43718</v>
      </c>
      <c r="H5007" s="7" t="str">
        <f t="shared" si="1150"/>
        <v>09-2019</v>
      </c>
      <c r="I5007" s="7" t="str">
        <f t="shared" ca="1" si="1151"/>
        <v>Wall Street Journal: Point Loma Nazarene University-CPI YoY-09-2019</v>
      </c>
      <c r="J5007" s="4" t="str">
        <f t="shared" ca="1" si="1152"/>
        <v>CPI YoY-Point Loma Nazarene University:09-2019</v>
      </c>
      <c r="K5007" t="s">
        <v>658</v>
      </c>
      <c r="CM5007">
        <v>2</v>
      </c>
      <c r="CO5007">
        <v>2.1</v>
      </c>
      <c r="CQ5007">
        <v>2.2000000000000002</v>
      </c>
      <c r="CS5007">
        <v>2.2000000000000002</v>
      </c>
      <c r="CU5007">
        <v>2.1</v>
      </c>
      <c r="CW5007">
        <v>2.2000000000000002</v>
      </c>
      <c r="CY5007">
        <v>2.1</v>
      </c>
    </row>
    <row r="5008" spans="1:103" x14ac:dyDescent="0.55000000000000004">
      <c r="A5008" s="4" t="str">
        <f t="shared" ca="1" si="1147"/>
        <v>Deutsche Bank</v>
      </c>
      <c r="B5008" s="4" t="str">
        <f t="shared" si="1148"/>
        <v>Brett Ryan/Matthew Luzzetti</v>
      </c>
      <c r="C5008" s="4" t="s">
        <v>246</v>
      </c>
      <c r="D5008" s="4" t="s">
        <v>195</v>
      </c>
      <c r="E5008" s="4" t="str">
        <f>IF(COUNTIF($E$2:E5007,"Begin: " &amp; C5008 &amp; "-" &amp; D5008 &amp; "-" &amp; H5008)=0,"Begin: " &amp; C5008 &amp; "-" &amp; D5008 &amp; "-" &amp; H5008,IF((C5008 &amp; "-" &amp; D5008 &amp; "-" &amp; H5008)&lt;&gt;(C5009 &amp; "-" &amp; D5009 &amp; "-" &amp; H5009),"End: " &amp; C5008 &amp; "-" &amp; D5008 &amp; "-" &amp; H5008,""))</f>
        <v/>
      </c>
      <c r="F5008" s="4" t="str">
        <f t="shared" si="1149"/>
        <v>Wall Street Journal-CPI YoY-09-2019</v>
      </c>
      <c r="G5008" s="7">
        <v>43718</v>
      </c>
      <c r="H5008" s="7" t="str">
        <f t="shared" si="1150"/>
        <v>09-2019</v>
      </c>
      <c r="I5008" s="7" t="str">
        <f t="shared" ca="1" si="1151"/>
        <v>Wall Street Journal: Deutsche Bank-CPI YoY-09-2019</v>
      </c>
      <c r="J5008" s="4" t="str">
        <f t="shared" ca="1" si="1152"/>
        <v>CPI YoY-Deutsche Bank:09-2019</v>
      </c>
      <c r="K5008" t="s">
        <v>804</v>
      </c>
      <c r="CM5008">
        <v>1.6</v>
      </c>
      <c r="CO5008">
        <v>1.7</v>
      </c>
      <c r="CQ5008">
        <v>2</v>
      </c>
      <c r="CS5008">
        <v>2</v>
      </c>
      <c r="CU5008">
        <v>2.2000000000000002</v>
      </c>
      <c r="CW5008">
        <v>2.2999999999999998</v>
      </c>
      <c r="CY5008">
        <v>2.2999999999999998</v>
      </c>
    </row>
    <row r="5009" spans="1:103" x14ac:dyDescent="0.55000000000000004">
      <c r="A5009" s="4" t="str">
        <f t="shared" ca="1" si="1147"/>
        <v>Prestige Economics LLC</v>
      </c>
      <c r="B5009" s="4" t="str">
        <f t="shared" si="1148"/>
        <v>Jason Schenker*</v>
      </c>
      <c r="C5009" s="4" t="s">
        <v>246</v>
      </c>
      <c r="D5009" s="4" t="s">
        <v>195</v>
      </c>
      <c r="E5009" s="4" t="str">
        <f>IF(COUNTIF($E$2:E5008,"Begin: " &amp; C5009 &amp; "-" &amp; D5009 &amp; "-" &amp; H5009)=0,"Begin: " &amp; C5009 &amp; "-" &amp; D5009 &amp; "-" &amp; H5009,IF((C5009 &amp; "-" &amp; D5009 &amp; "-" &amp; H5009)&lt;&gt;(C5010 &amp; "-" &amp; D5010 &amp; "-" &amp; H5010),"End: " &amp; C5009 &amp; "-" &amp; D5009 &amp; "-" &amp; H5009,""))</f>
        <v/>
      </c>
      <c r="F5009" s="4" t="str">
        <f t="shared" si="1149"/>
        <v>Wall Street Journal-CPI YoY-09-2019</v>
      </c>
      <c r="G5009" s="7">
        <v>43718</v>
      </c>
      <c r="H5009" s="7" t="str">
        <f t="shared" si="1150"/>
        <v>09-2019</v>
      </c>
      <c r="I5009" s="7" t="str">
        <f t="shared" ca="1" si="1151"/>
        <v>Wall Street Journal: Prestige Economics LLC-CPI YoY-09-2019</v>
      </c>
      <c r="J5009" s="4" t="str">
        <f t="shared" ca="1" si="1152"/>
        <v>CPI YoY-Prestige Economics LLC:09-2019</v>
      </c>
      <c r="K5009" t="s">
        <v>824</v>
      </c>
    </row>
    <row r="5010" spans="1:103" x14ac:dyDescent="0.55000000000000004">
      <c r="A5010" s="4" t="str">
        <f t="shared" ca="1" si="1147"/>
        <v>Pantheon Macroeconomics</v>
      </c>
      <c r="B5010" s="4" t="str">
        <f t="shared" si="1148"/>
        <v>Ian Shepherdson</v>
      </c>
      <c r="C5010" s="4" t="s">
        <v>246</v>
      </c>
      <c r="D5010" s="4" t="s">
        <v>195</v>
      </c>
      <c r="E5010" s="4" t="str">
        <f>IF(COUNTIF($E$2:E5009,"Begin: " &amp; C5010 &amp; "-" &amp; D5010 &amp; "-" &amp; H5010)=0,"Begin: " &amp; C5010 &amp; "-" &amp; D5010 &amp; "-" &amp; H5010,IF((C5010 &amp; "-" &amp; D5010 &amp; "-" &amp; H5010)&lt;&gt;(C5011 &amp; "-" &amp; D5011 &amp; "-" &amp; H5011),"End: " &amp; C5010 &amp; "-" &amp; D5010 &amp; "-" &amp; H5010,""))</f>
        <v/>
      </c>
      <c r="F5010" s="4" t="str">
        <f t="shared" si="1149"/>
        <v>Wall Street Journal-CPI YoY-09-2019</v>
      </c>
      <c r="G5010" s="7">
        <v>43718</v>
      </c>
      <c r="H5010" s="7" t="str">
        <f t="shared" si="1150"/>
        <v>09-2019</v>
      </c>
      <c r="I5010" s="7" t="str">
        <f t="shared" ca="1" si="1151"/>
        <v>Wall Street Journal: Pantheon Macroeconomics-CPI YoY-09-2019</v>
      </c>
      <c r="J5010" s="4" t="str">
        <f t="shared" ca="1" si="1152"/>
        <v>CPI YoY-Pantheon Macroeconomics:09-2019</v>
      </c>
      <c r="K5010" t="s">
        <v>231</v>
      </c>
      <c r="CM5010">
        <v>2.2999999999999998</v>
      </c>
      <c r="CO5010">
        <v>2.8</v>
      </c>
      <c r="CQ5010">
        <v>3</v>
      </c>
      <c r="CS5010">
        <v>3</v>
      </c>
      <c r="CU5010">
        <v>2.5</v>
      </c>
      <c r="CW5010">
        <v>2</v>
      </c>
      <c r="CY5010">
        <v>2</v>
      </c>
    </row>
    <row r="5011" spans="1:103" x14ac:dyDescent="0.55000000000000004">
      <c r="A5011" s="4" t="str">
        <f t="shared" ca="1" si="1147"/>
        <v>Decision Economics, Inc.</v>
      </c>
      <c r="B5011" s="4" t="str">
        <f t="shared" si="1148"/>
        <v>Allen Sinai</v>
      </c>
      <c r="C5011" s="4" t="s">
        <v>246</v>
      </c>
      <c r="D5011" s="4" t="s">
        <v>195</v>
      </c>
      <c r="E5011" s="4" t="str">
        <f>IF(COUNTIF($E$2:E5010,"Begin: " &amp; C5011 &amp; "-" &amp; D5011 &amp; "-" &amp; H5011)=0,"Begin: " &amp; C5011 &amp; "-" &amp; D5011 &amp; "-" &amp; H5011,IF((C5011 &amp; "-" &amp; D5011 &amp; "-" &amp; H5011)&lt;&gt;(C5012 &amp; "-" &amp; D5012 &amp; "-" &amp; H5012),"End: " &amp; C5011 &amp; "-" &amp; D5011 &amp; "-" &amp; H5011,""))</f>
        <v/>
      </c>
      <c r="F5011" s="4" t="str">
        <f t="shared" si="1149"/>
        <v>Wall Street Journal-CPI YoY-09-2019</v>
      </c>
      <c r="G5011" s="7">
        <v>43718</v>
      </c>
      <c r="H5011" s="7" t="str">
        <f t="shared" si="1150"/>
        <v>09-2019</v>
      </c>
      <c r="I5011" s="7" t="str">
        <f t="shared" ca="1" si="1151"/>
        <v>Wall Street Journal: Decision Economics, Inc.-CPI YoY-09-2019</v>
      </c>
      <c r="J5011" s="4" t="str">
        <f t="shared" ca="1" si="1152"/>
        <v>CPI YoY-Decision Economics, Inc.:09-2019</v>
      </c>
      <c r="K5011" t="s">
        <v>233</v>
      </c>
      <c r="CM5011">
        <v>2.1</v>
      </c>
      <c r="CO5011">
        <v>2.2999999999999998</v>
      </c>
      <c r="CQ5011">
        <v>2.2999999999999998</v>
      </c>
      <c r="CS5011">
        <v>2.5</v>
      </c>
      <c r="CU5011">
        <v>2.2999999999999998</v>
      </c>
      <c r="CW5011">
        <v>2.2000000000000002</v>
      </c>
      <c r="CY5011">
        <v>2</v>
      </c>
    </row>
    <row r="5012" spans="1:103" x14ac:dyDescent="0.55000000000000004">
      <c r="A5012" s="4" t="str">
        <f t="shared" ca="1" si="1147"/>
        <v>Parsec Financial</v>
      </c>
      <c r="B5012" s="4" t="str">
        <f t="shared" si="1148"/>
        <v>James F. Smith</v>
      </c>
      <c r="C5012" s="4" t="s">
        <v>246</v>
      </c>
      <c r="D5012" s="4" t="s">
        <v>195</v>
      </c>
      <c r="E5012" s="4" t="str">
        <f>IF(COUNTIF($E$2:E5011,"Begin: " &amp; C5012 &amp; "-" &amp; D5012 &amp; "-" &amp; H5012)=0,"Begin: " &amp; C5012 &amp; "-" &amp; D5012 &amp; "-" &amp; H5012,IF((C5012 &amp; "-" &amp; D5012 &amp; "-" &amp; H5012)&lt;&gt;(C5013 &amp; "-" &amp; D5013 &amp; "-" &amp; H5013),"End: " &amp; C5012 &amp; "-" &amp; D5012 &amp; "-" &amp; H5012,""))</f>
        <v/>
      </c>
      <c r="F5012" s="4" t="str">
        <f t="shared" si="1149"/>
        <v>Wall Street Journal-CPI YoY-09-2019</v>
      </c>
      <c r="G5012" s="7">
        <v>43718</v>
      </c>
      <c r="H5012" s="7" t="str">
        <f t="shared" si="1150"/>
        <v>09-2019</v>
      </c>
      <c r="I5012" s="7" t="str">
        <f t="shared" ca="1" si="1151"/>
        <v>Wall Street Journal: Parsec Financial-CPI YoY-09-2019</v>
      </c>
      <c r="J5012" s="4" t="str">
        <f t="shared" ca="1" si="1152"/>
        <v>CPI YoY-Parsec Financial:09-2019</v>
      </c>
      <c r="K5012" t="s">
        <v>234</v>
      </c>
      <c r="CM5012">
        <v>2</v>
      </c>
      <c r="CO5012">
        <v>2.1</v>
      </c>
      <c r="CQ5012">
        <v>2.2999999999999998</v>
      </c>
      <c r="CS5012">
        <v>2.1</v>
      </c>
      <c r="CU5012">
        <v>2</v>
      </c>
      <c r="CW5012">
        <v>1.8</v>
      </c>
      <c r="CY5012">
        <v>1.7</v>
      </c>
    </row>
    <row r="5013" spans="1:103" x14ac:dyDescent="0.55000000000000004">
      <c r="A5013" s="4" t="str">
        <f t="shared" ca="1" si="1147"/>
        <v>Univ of Central FL</v>
      </c>
      <c r="B5013" s="4" t="str">
        <f t="shared" si="1148"/>
        <v>Sean M. Snaith</v>
      </c>
      <c r="C5013" s="4" t="s">
        <v>246</v>
      </c>
      <c r="D5013" s="4" t="s">
        <v>195</v>
      </c>
      <c r="E5013" s="4" t="str">
        <f>IF(COUNTIF($E$2:E5012,"Begin: " &amp; C5013 &amp; "-" &amp; D5013 &amp; "-" &amp; H5013)=0,"Begin: " &amp; C5013 &amp; "-" &amp; D5013 &amp; "-" &amp; H5013,IF((C5013 &amp; "-" &amp; D5013 &amp; "-" &amp; H5013)&lt;&gt;(C5014 &amp; "-" &amp; D5014 &amp; "-" &amp; H5014),"End: " &amp; C5013 &amp; "-" &amp; D5013 &amp; "-" &amp; H5013,""))</f>
        <v/>
      </c>
      <c r="F5013" s="4" t="str">
        <f t="shared" si="1149"/>
        <v>Wall Street Journal-CPI YoY-09-2019</v>
      </c>
      <c r="G5013" s="7">
        <v>43718</v>
      </c>
      <c r="H5013" s="7" t="str">
        <f t="shared" si="1150"/>
        <v>09-2019</v>
      </c>
      <c r="I5013" s="7" t="str">
        <f t="shared" ca="1" si="1151"/>
        <v>Wall Street Journal: Univ of Central FL-CPI YoY-09-2019</v>
      </c>
      <c r="J5013" s="4" t="str">
        <f t="shared" ca="1" si="1152"/>
        <v>CPI YoY-Univ of Central FL:09-2019</v>
      </c>
      <c r="K5013" t="s">
        <v>235</v>
      </c>
      <c r="CM5013">
        <v>2.1</v>
      </c>
      <c r="CO5013">
        <v>1.7</v>
      </c>
      <c r="CQ5013">
        <v>1.7</v>
      </c>
      <c r="CS5013">
        <v>2.2999999999999998</v>
      </c>
      <c r="CU5013">
        <v>2.2000000000000002</v>
      </c>
      <c r="CW5013">
        <v>2.2999999999999998</v>
      </c>
      <c r="CY5013">
        <v>2.5</v>
      </c>
    </row>
    <row r="5014" spans="1:103" x14ac:dyDescent="0.55000000000000004">
      <c r="A5014" s="4" t="str">
        <f t="shared" ca="1" si="1147"/>
        <v>SS Economics</v>
      </c>
      <c r="B5014" s="4" t="str">
        <f t="shared" si="1148"/>
        <v>Sung Won Sohn</v>
      </c>
      <c r="C5014" s="4" t="s">
        <v>246</v>
      </c>
      <c r="D5014" s="4" t="s">
        <v>195</v>
      </c>
      <c r="E5014" s="4" t="str">
        <f>IF(COUNTIF($E$2:E5013,"Begin: " &amp; C5014 &amp; "-" &amp; D5014 &amp; "-" &amp; H5014)=0,"Begin: " &amp; C5014 &amp; "-" &amp; D5014 &amp; "-" &amp; H5014,IF((C5014 &amp; "-" &amp; D5014 &amp; "-" &amp; H5014)&lt;&gt;(C5015 &amp; "-" &amp; D5015 &amp; "-" &amp; H5015),"End: " &amp; C5014 &amp; "-" &amp; D5014 &amp; "-" &amp; H5014,""))</f>
        <v/>
      </c>
      <c r="F5014" s="4" t="str">
        <f t="shared" si="1149"/>
        <v>Wall Street Journal-CPI YoY-09-2019</v>
      </c>
      <c r="G5014" s="7">
        <v>43718</v>
      </c>
      <c r="H5014" s="7" t="str">
        <f t="shared" si="1150"/>
        <v>09-2019</v>
      </c>
      <c r="I5014" s="7" t="str">
        <f t="shared" ca="1" si="1151"/>
        <v>Wall Street Journal: SS Economics-CPI YoY-09-2019</v>
      </c>
      <c r="J5014" s="4" t="str">
        <f t="shared" ca="1" si="1152"/>
        <v>CPI YoY-SS Economics:09-2019</v>
      </c>
      <c r="K5014" t="s">
        <v>785</v>
      </c>
      <c r="CM5014">
        <v>2</v>
      </c>
      <c r="CO5014">
        <v>1.8</v>
      </c>
      <c r="CQ5014">
        <v>1.6</v>
      </c>
      <c r="CS5014">
        <v>1.7</v>
      </c>
      <c r="CU5014">
        <v>1.6</v>
      </c>
      <c r="CW5014">
        <v>1.9</v>
      </c>
      <c r="CY5014">
        <v>1.8</v>
      </c>
    </row>
    <row r="5015" spans="1:103" x14ac:dyDescent="0.55000000000000004">
      <c r="A5015" s="4" t="str">
        <f t="shared" ref="A5015:A5024" ca="1" si="1153">IF(ISERROR(IF(C5015="GIOA",INDEX(List_AnonymousForecasters,MATCH(LEFT(K5015,FIND(":",K5015,1)-1),List_IndividualForecasters,0),1),INDEX(List_FirmNamesOmega,MATCH(LEFT(K5015,FIND(":",K5015,1)-1),List_FirmNamesAlpha,0),1))),LEFT(K5015,FIND(":",K5015,1)-1),IF(C5015="GIOA",INDEX(List_AnonymousForecasters,MATCH(LEFT(K5015,FIND(":",K5015,1)-1),List_IndividualForecasters,0),1),INDEX(List_FirmNamesOmega,MATCH(LEFT(K5015,FIND(":",K5015,1)-1),List_FirmNamesAlpha,0),1)))</f>
        <v>Pierpont Securities</v>
      </c>
      <c r="B5015" s="4" t="str">
        <f t="shared" ref="B5015:B5024" si="1154">MID(K5015,FIND(":",K5015,1)+2,LEN(K5015)-FIND(":",K5015,1))</f>
        <v>Stephen Stanley</v>
      </c>
      <c r="C5015" s="4" t="s">
        <v>246</v>
      </c>
      <c r="D5015" s="4" t="s">
        <v>195</v>
      </c>
      <c r="E5015" s="4" t="str">
        <f>IF(COUNTIF($E$2:E5014,"Begin: " &amp; C5015 &amp; "-" &amp; D5015 &amp; "-" &amp; H5015)=0,"Begin: " &amp; C5015 &amp; "-" &amp; D5015 &amp; "-" &amp; H5015,IF((C5015 &amp; "-" &amp; D5015 &amp; "-" &amp; H5015)&lt;&gt;(C5016 &amp; "-" &amp; D5016 &amp; "-" &amp; H5016),"End: " &amp; C5015 &amp; "-" &amp; D5015 &amp; "-" &amp; H5015,""))</f>
        <v/>
      </c>
      <c r="F5015" s="4" t="str">
        <f t="shared" ref="F5015:F5024" si="1155">C5015 &amp; "-" &amp; D5015 &amp; "-" &amp; H5015</f>
        <v>Wall Street Journal-CPI YoY-09-2019</v>
      </c>
      <c r="G5015" s="7">
        <v>43718</v>
      </c>
      <c r="H5015" s="7" t="str">
        <f t="shared" ref="H5015:H5024" si="1156">TEXT(MONTH(G5015),"00") &amp; "-" &amp; TEXT(YEAR(G5015),"0000")</f>
        <v>09-2019</v>
      </c>
      <c r="I5015" s="7" t="str">
        <f t="shared" ref="I5015:I5024" ca="1" si="1157">C5015 &amp; ": " &amp; A5015 &amp; "-" &amp; D5015 &amp; "-" &amp; H5015</f>
        <v>Wall Street Journal: Pierpont Securities-CPI YoY-09-2019</v>
      </c>
      <c r="J5015" s="4" t="str">
        <f t="shared" ref="J5015:J5024" ca="1" si="1158">D5015 &amp; "-" &amp; A5015 &amp; ":" &amp; TEXT(MONTH(G5015),"00") &amp; "-" &amp; TEXT(YEAR(G5015),"0000")</f>
        <v>CPI YoY-Pierpont Securities:09-2019</v>
      </c>
      <c r="K5015" t="s">
        <v>238</v>
      </c>
      <c r="CM5015">
        <v>2.1</v>
      </c>
      <c r="CO5015">
        <v>2.4</v>
      </c>
      <c r="CQ5015">
        <v>2.7</v>
      </c>
      <c r="CS5015">
        <v>2.9</v>
      </c>
      <c r="CU5015">
        <v>2.9</v>
      </c>
      <c r="CW5015">
        <v>2.8</v>
      </c>
      <c r="CY5015">
        <v>2.7</v>
      </c>
    </row>
    <row r="5016" spans="1:103" x14ac:dyDescent="0.55000000000000004">
      <c r="A5016" s="4" t="str">
        <f t="shared" ca="1" si="1153"/>
        <v>Economic Analysis Associates Inc.</v>
      </c>
      <c r="B5016" s="4" t="str">
        <f t="shared" si="1154"/>
        <v>Susan M. Sterne</v>
      </c>
      <c r="C5016" s="4" t="s">
        <v>246</v>
      </c>
      <c r="D5016" s="4" t="s">
        <v>195</v>
      </c>
      <c r="E5016" s="4" t="str">
        <f>IF(COUNTIF($E$2:E5015,"Begin: " &amp; C5016 &amp; "-" &amp; D5016 &amp; "-" &amp; H5016)=0,"Begin: " &amp; C5016 &amp; "-" &amp; D5016 &amp; "-" &amp; H5016,IF((C5016 &amp; "-" &amp; D5016 &amp; "-" &amp; H5016)&lt;&gt;(C5017 &amp; "-" &amp; D5017 &amp; "-" &amp; H5017),"End: " &amp; C5016 &amp; "-" &amp; D5016 &amp; "-" &amp; H5016,""))</f>
        <v/>
      </c>
      <c r="F5016" s="4" t="str">
        <f t="shared" si="1155"/>
        <v>Wall Street Journal-CPI YoY-09-2019</v>
      </c>
      <c r="G5016" s="7">
        <v>43718</v>
      </c>
      <c r="H5016" s="7" t="str">
        <f t="shared" si="1156"/>
        <v>09-2019</v>
      </c>
      <c r="I5016" s="7" t="str">
        <f t="shared" ca="1" si="1157"/>
        <v>Wall Street Journal: Economic Analysis Associates Inc.-CPI YoY-09-2019</v>
      </c>
      <c r="J5016" s="4" t="str">
        <f t="shared" ca="1" si="1158"/>
        <v>CPI YoY-Economic Analysis Associates Inc.:09-2019</v>
      </c>
      <c r="K5016" t="s">
        <v>239</v>
      </c>
      <c r="CM5016">
        <v>1.7</v>
      </c>
      <c r="CO5016">
        <v>1.5</v>
      </c>
      <c r="CQ5016">
        <v>1.8</v>
      </c>
      <c r="CS5016">
        <v>1.9</v>
      </c>
      <c r="CU5016">
        <v>2</v>
      </c>
      <c r="CW5016">
        <v>1.8</v>
      </c>
      <c r="CY5016">
        <v>1.9</v>
      </c>
    </row>
    <row r="5017" spans="1:103" x14ac:dyDescent="0.55000000000000004">
      <c r="A5017" s="4" t="str">
        <f t="shared" ca="1" si="1153"/>
        <v>CSFB</v>
      </c>
      <c r="B5017" s="4" t="str">
        <f t="shared" si="1154"/>
        <v>James Sweeney*</v>
      </c>
      <c r="C5017" s="4" t="s">
        <v>246</v>
      </c>
      <c r="D5017" s="4" t="s">
        <v>195</v>
      </c>
      <c r="E5017" s="4" t="str">
        <f>IF(COUNTIF($E$2:E5016,"Begin: " &amp; C5017 &amp; "-" &amp; D5017 &amp; "-" &amp; H5017)=0,"Begin: " &amp; C5017 &amp; "-" &amp; D5017 &amp; "-" &amp; H5017,IF((C5017 &amp; "-" &amp; D5017 &amp; "-" &amp; H5017)&lt;&gt;(C5018 &amp; "-" &amp; D5018 &amp; "-" &amp; H5018),"End: " &amp; C5017 &amp; "-" &amp; D5017 &amp; "-" &amp; H5017,""))</f>
        <v/>
      </c>
      <c r="F5017" s="4" t="str">
        <f t="shared" si="1155"/>
        <v>Wall Street Journal-CPI YoY-09-2019</v>
      </c>
      <c r="G5017" s="7">
        <v>43718</v>
      </c>
      <c r="H5017" s="7" t="str">
        <f t="shared" si="1156"/>
        <v>09-2019</v>
      </c>
      <c r="I5017" s="7" t="str">
        <f t="shared" ca="1" si="1157"/>
        <v>Wall Street Journal: CSFB-CPI YoY-09-2019</v>
      </c>
      <c r="J5017" s="4" t="str">
        <f t="shared" ca="1" si="1158"/>
        <v>CPI YoY-CSFB:09-2019</v>
      </c>
      <c r="K5017" t="s">
        <v>826</v>
      </c>
    </row>
    <row r="5018" spans="1:103" x14ac:dyDescent="0.55000000000000004">
      <c r="A5018" s="4" t="str">
        <f t="shared" ca="1" si="1153"/>
        <v>American Chemisty Council</v>
      </c>
      <c r="B5018" s="4" t="str">
        <f t="shared" si="1154"/>
        <v>Kevin Swift</v>
      </c>
      <c r="C5018" s="4" t="s">
        <v>246</v>
      </c>
      <c r="D5018" s="4" t="s">
        <v>195</v>
      </c>
      <c r="E5018" s="4" t="str">
        <f>IF(COUNTIF($E$2:E5017,"Begin: " &amp; C5018 &amp; "-" &amp; D5018 &amp; "-" &amp; H5018)=0,"Begin: " &amp; C5018 &amp; "-" &amp; D5018 &amp; "-" &amp; H5018,IF((C5018 &amp; "-" &amp; D5018 &amp; "-" &amp; H5018)&lt;&gt;(C5019 &amp; "-" &amp; D5019 &amp; "-" &amp; H5019),"End: " &amp; C5018 &amp; "-" &amp; D5018 &amp; "-" &amp; H5018,""))</f>
        <v/>
      </c>
      <c r="F5018" s="4" t="str">
        <f t="shared" si="1155"/>
        <v>Wall Street Journal-CPI YoY-09-2019</v>
      </c>
      <c r="G5018" s="7">
        <v>43718</v>
      </c>
      <c r="H5018" s="7" t="str">
        <f t="shared" si="1156"/>
        <v>09-2019</v>
      </c>
      <c r="I5018" s="7" t="str">
        <f t="shared" ca="1" si="1157"/>
        <v>Wall Street Journal: American Chemisty Council-CPI YoY-09-2019</v>
      </c>
      <c r="J5018" s="4" t="str">
        <f t="shared" ca="1" si="1158"/>
        <v>CPI YoY-American Chemisty Council:09-2019</v>
      </c>
      <c r="K5018" t="s">
        <v>443</v>
      </c>
      <c r="CM5018">
        <v>1.8</v>
      </c>
      <c r="CO5018">
        <v>1.8</v>
      </c>
      <c r="CQ5018">
        <v>2</v>
      </c>
      <c r="CS5018">
        <v>2.2999999999999998</v>
      </c>
      <c r="CU5018">
        <v>2.2999999999999998</v>
      </c>
      <c r="CW5018">
        <v>2.5</v>
      </c>
      <c r="CY5018">
        <v>2.2999999999999998</v>
      </c>
    </row>
    <row r="5019" spans="1:103" x14ac:dyDescent="0.55000000000000004">
      <c r="A5019" s="4" t="str">
        <f t="shared" ca="1" si="1153"/>
        <v>Grant Thornton</v>
      </c>
      <c r="B5019" s="4" t="str">
        <f t="shared" si="1154"/>
        <v>Diane Swonk</v>
      </c>
      <c r="C5019" s="4" t="s">
        <v>246</v>
      </c>
      <c r="D5019" s="4" t="s">
        <v>195</v>
      </c>
      <c r="E5019" s="4" t="str">
        <f>IF(COUNTIF($E$2:E5018,"Begin: " &amp; C5019 &amp; "-" &amp; D5019 &amp; "-" &amp; H5019)=0,"Begin: " &amp; C5019 &amp; "-" &amp; D5019 &amp; "-" &amp; H5019,IF((C5019 &amp; "-" &amp; D5019 &amp; "-" &amp; H5019)&lt;&gt;(C5020 &amp; "-" &amp; D5020 &amp; "-" &amp; H5020),"End: " &amp; C5019 &amp; "-" &amp; D5019 &amp; "-" &amp; H5019,""))</f>
        <v/>
      </c>
      <c r="F5019" s="4" t="str">
        <f t="shared" si="1155"/>
        <v>Wall Street Journal-CPI YoY-09-2019</v>
      </c>
      <c r="G5019" s="7">
        <v>43718</v>
      </c>
      <c r="H5019" s="7" t="str">
        <f t="shared" si="1156"/>
        <v>09-2019</v>
      </c>
      <c r="I5019" s="7" t="str">
        <f t="shared" ca="1" si="1157"/>
        <v>Wall Street Journal: Grant Thornton-CPI YoY-09-2019</v>
      </c>
      <c r="J5019" s="4" t="str">
        <f t="shared" ca="1" si="1158"/>
        <v>CPI YoY-Grant Thornton:09-2019</v>
      </c>
      <c r="K5019" t="s">
        <v>772</v>
      </c>
      <c r="CM5019">
        <v>2.2000000000000002</v>
      </c>
      <c r="CO5019">
        <v>2.1</v>
      </c>
      <c r="CQ5019">
        <v>2.1</v>
      </c>
      <c r="CS5019">
        <v>2</v>
      </c>
      <c r="CU5019">
        <v>2.1</v>
      </c>
      <c r="CW5019">
        <v>1.9</v>
      </c>
      <c r="CY5019">
        <v>1.8</v>
      </c>
    </row>
    <row r="5020" spans="1:103" x14ac:dyDescent="0.55000000000000004">
      <c r="A5020" s="4" t="str">
        <f t="shared" ca="1" si="1153"/>
        <v>The Northern Trust</v>
      </c>
      <c r="B5020" s="4" t="str">
        <f t="shared" si="1154"/>
        <v>Carl Tannenbaum</v>
      </c>
      <c r="C5020" s="4" t="s">
        <v>246</v>
      </c>
      <c r="D5020" s="4" t="s">
        <v>195</v>
      </c>
      <c r="E5020" s="4" t="str">
        <f>IF(COUNTIF($E$2:E5019,"Begin: " &amp; C5020 &amp; "-" &amp; D5020 &amp; "-" &amp; H5020)=0,"Begin: " &amp; C5020 &amp; "-" &amp; D5020 &amp; "-" &amp; H5020,IF((C5020 &amp; "-" &amp; D5020 &amp; "-" &amp; H5020)&lt;&gt;(C5021 &amp; "-" &amp; D5021 &amp; "-" &amp; H5021),"End: " &amp; C5020 &amp; "-" &amp; D5020 &amp; "-" &amp; H5020,""))</f>
        <v/>
      </c>
      <c r="F5020" s="4" t="str">
        <f t="shared" si="1155"/>
        <v>Wall Street Journal-CPI YoY-09-2019</v>
      </c>
      <c r="G5020" s="7">
        <v>43718</v>
      </c>
      <c r="H5020" s="7" t="str">
        <f t="shared" si="1156"/>
        <v>09-2019</v>
      </c>
      <c r="I5020" s="7" t="str">
        <f t="shared" ca="1" si="1157"/>
        <v>Wall Street Journal: The Northern Trust-CPI YoY-09-2019</v>
      </c>
      <c r="J5020" s="4" t="str">
        <f t="shared" ca="1" si="1158"/>
        <v>CPI YoY-The Northern Trust:09-2019</v>
      </c>
      <c r="K5020" t="s">
        <v>849</v>
      </c>
      <c r="CM5020">
        <v>1.9</v>
      </c>
      <c r="CO5020">
        <v>1.9</v>
      </c>
      <c r="CQ5020">
        <v>1.8</v>
      </c>
      <c r="CS5020">
        <v>1.9</v>
      </c>
      <c r="CU5020">
        <v>2</v>
      </c>
      <c r="CW5020">
        <v>2</v>
      </c>
      <c r="CY5020">
        <v>2</v>
      </c>
    </row>
    <row r="5021" spans="1:103" x14ac:dyDescent="0.55000000000000004">
      <c r="A5021" s="4" t="str">
        <f t="shared" ca="1" si="1153"/>
        <v>BNP Paribas</v>
      </c>
      <c r="B5021" s="4" t="str">
        <f t="shared" si="1154"/>
        <v>US Economics Team</v>
      </c>
      <c r="C5021" s="4" t="s">
        <v>246</v>
      </c>
      <c r="D5021" s="4" t="s">
        <v>195</v>
      </c>
      <c r="E5021" s="4" t="str">
        <f>IF(COUNTIF($E$2:E5020,"Begin: " &amp; C5021 &amp; "-" &amp; D5021 &amp; "-" &amp; H5021)=0,"Begin: " &amp; C5021 &amp; "-" &amp; D5021 &amp; "-" &amp; H5021,IF((C5021 &amp; "-" &amp; D5021 &amp; "-" &amp; H5021)&lt;&gt;(C5022 &amp; "-" &amp; D5022 &amp; "-" &amp; H5022),"End: " &amp; C5021 &amp; "-" &amp; D5021 &amp; "-" &amp; H5021,""))</f>
        <v/>
      </c>
      <c r="F5021" s="4" t="str">
        <f t="shared" si="1155"/>
        <v>Wall Street Journal-CPI YoY-09-2019</v>
      </c>
      <c r="G5021" s="7">
        <v>43718</v>
      </c>
      <c r="H5021" s="7" t="str">
        <f t="shared" si="1156"/>
        <v>09-2019</v>
      </c>
      <c r="I5021" s="7" t="str">
        <f t="shared" ca="1" si="1157"/>
        <v>Wall Street Journal: BNP Paribas-CPI YoY-09-2019</v>
      </c>
      <c r="J5021" s="4" t="str">
        <f t="shared" ca="1" si="1158"/>
        <v>CPI YoY-BNP Paribas:09-2019</v>
      </c>
      <c r="K5021" t="s">
        <v>444</v>
      </c>
      <c r="CM5021">
        <v>1.8</v>
      </c>
      <c r="CO5021">
        <v>1.8</v>
      </c>
      <c r="CQ5021">
        <v>2</v>
      </c>
    </row>
    <row r="5022" spans="1:103" x14ac:dyDescent="0.55000000000000004">
      <c r="A5022" s="4" t="str">
        <f t="shared" ca="1" si="1153"/>
        <v>The Conference Board</v>
      </c>
      <c r="B5022" s="4" t="str">
        <f t="shared" si="1154"/>
        <v>Bart van Ark*</v>
      </c>
      <c r="C5022" s="4" t="s">
        <v>246</v>
      </c>
      <c r="D5022" s="4" t="s">
        <v>195</v>
      </c>
      <c r="E5022" s="4" t="str">
        <f>IF(COUNTIF($E$2:E5021,"Begin: " &amp; C5022 &amp; "-" &amp; D5022 &amp; "-" &amp; H5022)=0,"Begin: " &amp; C5022 &amp; "-" &amp; D5022 &amp; "-" &amp; H5022,IF((C5022 &amp; "-" &amp; D5022 &amp; "-" &amp; H5022)&lt;&gt;(C5023 &amp; "-" &amp; D5023 &amp; "-" &amp; H5023),"End: " &amp; C5022 &amp; "-" &amp; D5022 &amp; "-" &amp; H5022,""))</f>
        <v/>
      </c>
      <c r="F5022" s="4" t="str">
        <f t="shared" si="1155"/>
        <v>Wall Street Journal-CPI YoY-09-2019</v>
      </c>
      <c r="G5022" s="7">
        <v>43718</v>
      </c>
      <c r="H5022" s="7" t="str">
        <f t="shared" si="1156"/>
        <v>09-2019</v>
      </c>
      <c r="I5022" s="7" t="str">
        <f t="shared" ca="1" si="1157"/>
        <v>Wall Street Journal: The Conference Board-CPI YoY-09-2019</v>
      </c>
      <c r="J5022" s="4" t="str">
        <f t="shared" ca="1" si="1158"/>
        <v>CPI YoY-The Conference Board:09-2019</v>
      </c>
      <c r="K5022" t="s">
        <v>850</v>
      </c>
    </row>
    <row r="5023" spans="1:103" x14ac:dyDescent="0.55000000000000004">
      <c r="A5023" s="4" t="str">
        <f t="shared" ca="1" si="1153"/>
        <v>First Trust Adv.</v>
      </c>
      <c r="B5023" s="4" t="str">
        <f t="shared" si="1154"/>
        <v>Brian S. Wesbury/ Robert Stein</v>
      </c>
      <c r="C5023" s="4" t="s">
        <v>246</v>
      </c>
      <c r="D5023" s="4" t="s">
        <v>195</v>
      </c>
      <c r="E5023" s="4" t="str">
        <f>IF(COUNTIF($E$2:E5022,"Begin: " &amp; C5023 &amp; "-" &amp; D5023 &amp; "-" &amp; H5023)=0,"Begin: " &amp; C5023 &amp; "-" &amp; D5023 &amp; "-" &amp; H5023,IF((C5023 &amp; "-" &amp; D5023 &amp; "-" &amp; H5023)&lt;&gt;(C5024 &amp; "-" &amp; D5024 &amp; "-" &amp; H5024),"End: " &amp; C5023 &amp; "-" &amp; D5023 &amp; "-" &amp; H5023,""))</f>
        <v/>
      </c>
      <c r="F5023" s="4" t="str">
        <f t="shared" si="1155"/>
        <v>Wall Street Journal-CPI YoY-09-2019</v>
      </c>
      <c r="G5023" s="7">
        <v>43718</v>
      </c>
      <c r="H5023" s="7" t="str">
        <f t="shared" si="1156"/>
        <v>09-2019</v>
      </c>
      <c r="I5023" s="7" t="str">
        <f t="shared" ca="1" si="1157"/>
        <v>Wall Street Journal: First Trust Adv.-CPI YoY-09-2019</v>
      </c>
      <c r="J5023" s="4" t="str">
        <f t="shared" ca="1" si="1158"/>
        <v>CPI YoY-First Trust Adv.:09-2019</v>
      </c>
      <c r="K5023" t="s">
        <v>243</v>
      </c>
      <c r="CM5023">
        <v>2.2999999999999998</v>
      </c>
      <c r="CO5023">
        <v>2.5</v>
      </c>
      <c r="CQ5023">
        <v>2.5</v>
      </c>
      <c r="CS5023">
        <v>2.5</v>
      </c>
      <c r="CU5023">
        <v>2.5</v>
      </c>
    </row>
    <row r="5024" spans="1:103" x14ac:dyDescent="0.55000000000000004">
      <c r="A5024" s="4" t="str">
        <f t="shared" ca="1" si="1153"/>
        <v>National Association of Realtors</v>
      </c>
      <c r="B5024" s="4" t="str">
        <f t="shared" si="1154"/>
        <v>Lawrence Yun</v>
      </c>
      <c r="C5024" s="4" t="s">
        <v>246</v>
      </c>
      <c r="D5024" s="4" t="s">
        <v>195</v>
      </c>
      <c r="E5024" s="4" t="str">
        <f>IF(COUNTIF($E$2:E5023,"Begin: " &amp; C5024 &amp; "-" &amp; D5024 &amp; "-" &amp; H5024)=0,"Begin: " &amp; C5024 &amp; "-" &amp; D5024 &amp; "-" &amp; H5024,IF((C5024 &amp; "-" &amp; D5024 &amp; "-" &amp; H5024)&lt;&gt;(C5025 &amp; "-" &amp; D5025 &amp; "-" &amp; H5025),"End: " &amp; C5024 &amp; "-" &amp; D5024 &amp; "-" &amp; H5024,""))</f>
        <v>End: Wall Street Journal-CPI YoY-09-2019</v>
      </c>
      <c r="F5024" s="4" t="str">
        <f t="shared" si="1155"/>
        <v>Wall Street Journal-CPI YoY-09-2019</v>
      </c>
      <c r="G5024" s="7">
        <v>43718</v>
      </c>
      <c r="H5024" s="7" t="str">
        <f t="shared" si="1156"/>
        <v>09-2019</v>
      </c>
      <c r="I5024" s="7" t="str">
        <f t="shared" ca="1" si="1157"/>
        <v>Wall Street Journal: National Association of Realtors-CPI YoY-09-2019</v>
      </c>
      <c r="J5024" s="4" t="str">
        <f t="shared" ca="1" si="1158"/>
        <v>CPI YoY-National Association of Realtors:09-2019</v>
      </c>
      <c r="K5024" t="s">
        <v>245</v>
      </c>
      <c r="CM5024">
        <v>1.8</v>
      </c>
      <c r="CO5024">
        <v>1.7</v>
      </c>
      <c r="CQ5024">
        <v>2</v>
      </c>
      <c r="CS5024">
        <v>2.2999999999999998</v>
      </c>
      <c r="CU5024">
        <v>2.4</v>
      </c>
      <c r="CW5024">
        <v>2.4</v>
      </c>
      <c r="CY5024">
        <v>2.4</v>
      </c>
    </row>
    <row r="5025" spans="1:103" x14ac:dyDescent="0.55000000000000004">
      <c r="A5025" s="4" t="str">
        <f t="shared" ref="A5025" ca="1" si="1159">IF(ISERROR(IF(C5025="GIOA",INDEX(List_AnonymousForecasters,MATCH(LEFT(K5025,FIND(":",K5025,1)-1),List_IndividualForecasters,0),1),INDEX(List_FirmNamesOmega,MATCH(LEFT(K5025,FIND(":",K5025,1)-1),List_FirmNamesAlpha,0),1))),LEFT(K5025,FIND(":",K5025,1)-1),IF(C5025="GIOA",INDEX(List_AnonymousForecasters,MATCH(LEFT(K5025,FIND(":",K5025,1)-1),List_IndividualForecasters,0),1),INDEX(List_FirmNamesOmega,MATCH(LEFT(K5025,FIND(":",K5025,1)-1),List_FirmNamesAlpha,0),1)))</f>
        <v>Nomura</v>
      </c>
      <c r="B5025" s="4" t="str">
        <f t="shared" ref="B5025" si="1160">MID(K5025,FIND(":",K5025,1)+2,LEN(K5025)-FIND(":",K5025,1))</f>
        <v>Lewis Alexander</v>
      </c>
      <c r="C5025" s="4" t="s">
        <v>246</v>
      </c>
      <c r="D5025" s="4" t="s">
        <v>97</v>
      </c>
      <c r="E5025" s="4" t="str">
        <f>IF(COUNTIF($E$2:E5024,"Begin: " &amp; C5025 &amp; "-" &amp; D5025 &amp; "-" &amp; H5025)=0,"Begin: " &amp; C5025 &amp; "-" &amp; D5025 &amp; "-" &amp; H5025,IF((C5025 &amp; "-" &amp; D5025 &amp; "-" &amp; H5025)&lt;&gt;(C5026 &amp; "-" &amp; D5026 &amp; "-" &amp; H5026),"End: " &amp; C5025 &amp; "-" &amp; D5025 &amp; "-" &amp; H5025,""))</f>
        <v>Begin: Wall Street Journal-Unemployment Rate-09-2019</v>
      </c>
      <c r="F5025" s="4" t="str">
        <f t="shared" ref="F5025" si="1161">C5025 &amp; "-" &amp; D5025 &amp; "-" &amp; H5025</f>
        <v>Wall Street Journal-Unemployment Rate-09-2019</v>
      </c>
      <c r="G5025" s="7">
        <v>43718</v>
      </c>
      <c r="H5025" s="7" t="str">
        <f t="shared" ref="H5025" si="1162">TEXT(MONTH(G5025),"00") &amp; "-" &amp; TEXT(YEAR(G5025),"0000")</f>
        <v>09-2019</v>
      </c>
      <c r="I5025" s="7" t="str">
        <f t="shared" ref="I5025" ca="1" si="1163">C5025 &amp; ": " &amp; A5025 &amp; "-" &amp; D5025 &amp; "-" &amp; H5025</f>
        <v>Wall Street Journal: Nomura-Unemployment Rate-09-2019</v>
      </c>
      <c r="J5025" s="4" t="str">
        <f t="shared" ref="J5025" ca="1" si="1164">D5025 &amp; "-" &amp; A5025 &amp; ":" &amp; TEXT(MONTH(G5025),"00") &amp; "-" &amp; TEXT(YEAR(G5025),"0000")</f>
        <v>Unemployment Rate-Nomura:09-2019</v>
      </c>
      <c r="K5025" t="s">
        <v>196</v>
      </c>
      <c r="CM5025">
        <v>3.6</v>
      </c>
      <c r="CO5025">
        <v>3.5</v>
      </c>
      <c r="CQ5025">
        <v>3.5</v>
      </c>
      <c r="CS5025">
        <v>3.5</v>
      </c>
      <c r="CU5025">
        <v>3.5</v>
      </c>
    </row>
    <row r="5026" spans="1:103" x14ac:dyDescent="0.55000000000000004">
      <c r="A5026" s="4" t="str">
        <f t="shared" ref="A5026:A5089" ca="1" si="1165">IF(ISERROR(IF(C5026="GIOA",INDEX(List_AnonymousForecasters,MATCH(LEFT(K5026,FIND(":",K5026,1)-1),List_IndividualForecasters,0),1),INDEX(List_FirmNamesOmega,MATCH(LEFT(K5026,FIND(":",K5026,1)-1),List_FirmNamesAlpha,0),1))),LEFT(K5026,FIND(":",K5026,1)-1),IF(C5026="GIOA",INDEX(List_AnonymousForecasters,MATCH(LEFT(K5026,FIND(":",K5026,1)-1),List_IndividualForecasters,0),1),INDEX(List_FirmNamesOmega,MATCH(LEFT(K5026,FIND(":",K5026,1)-1),List_FirmNamesAlpha,0),1)))</f>
        <v>Bank of the West</v>
      </c>
      <c r="B5026" s="4" t="str">
        <f t="shared" ref="B5026:B5089" si="1166">MID(K5026,FIND(":",K5026,1)+2,LEN(K5026)-FIND(":",K5026,1))</f>
        <v>Scott Anderson</v>
      </c>
      <c r="C5026" s="4" t="s">
        <v>246</v>
      </c>
      <c r="D5026" s="4" t="s">
        <v>97</v>
      </c>
      <c r="E5026" s="4" t="str">
        <f>IF(COUNTIF($E$2:E5025,"Begin: " &amp; C5026 &amp; "-" &amp; D5026 &amp; "-" &amp; H5026)=0,"Begin: " &amp; C5026 &amp; "-" &amp; D5026 &amp; "-" &amp; H5026,IF((C5026 &amp; "-" &amp; D5026 &amp; "-" &amp; H5026)&lt;&gt;(C5027 &amp; "-" &amp; D5027 &amp; "-" &amp; H5027),"End: " &amp; C5026 &amp; "-" &amp; D5026 &amp; "-" &amp; H5026,""))</f>
        <v/>
      </c>
      <c r="F5026" s="4" t="str">
        <f t="shared" ref="F5026:F5089" si="1167">C5026 &amp; "-" &amp; D5026 &amp; "-" &amp; H5026</f>
        <v>Wall Street Journal-Unemployment Rate-09-2019</v>
      </c>
      <c r="G5026" s="7">
        <v>43718</v>
      </c>
      <c r="H5026" s="7" t="str">
        <f t="shared" ref="H5026:H5089" si="1168">TEXT(MONTH(G5026),"00") &amp; "-" &amp; TEXT(YEAR(G5026),"0000")</f>
        <v>09-2019</v>
      </c>
      <c r="I5026" s="7" t="str">
        <f t="shared" ref="I5026:I5089" ca="1" si="1169">C5026 &amp; ": " &amp; A5026 &amp; "-" &amp; D5026 &amp; "-" &amp; H5026</f>
        <v>Wall Street Journal: Bank of the West-Unemployment Rate-09-2019</v>
      </c>
      <c r="J5026" s="4" t="str">
        <f t="shared" ref="J5026:J5089" ca="1" si="1170">D5026 &amp; "-" &amp; A5026 &amp; ":" &amp; TEXT(MONTH(G5026),"00") &amp; "-" &amp; TEXT(YEAR(G5026),"0000")</f>
        <v>Unemployment Rate-Bank of the West:09-2019</v>
      </c>
      <c r="K5026" t="s">
        <v>763</v>
      </c>
      <c r="CM5026">
        <v>3.8</v>
      </c>
      <c r="CO5026">
        <v>4</v>
      </c>
      <c r="CQ5026">
        <v>4.5999999999999996</v>
      </c>
      <c r="CS5026">
        <v>4.9000000000000004</v>
      </c>
      <c r="CU5026">
        <v>4.8</v>
      </c>
      <c r="CW5026">
        <v>4.5999999999999996</v>
      </c>
      <c r="CY5026">
        <v>4.5</v>
      </c>
    </row>
    <row r="5027" spans="1:103" x14ac:dyDescent="0.55000000000000004">
      <c r="A5027" s="4" t="str">
        <f t="shared" ca="1" si="1165"/>
        <v>Capital Economics</v>
      </c>
      <c r="B5027" s="4" t="str">
        <f t="shared" si="1166"/>
        <v>Paul Ashworth</v>
      </c>
      <c r="C5027" s="4" t="s">
        <v>246</v>
      </c>
      <c r="D5027" s="4" t="s">
        <v>97</v>
      </c>
      <c r="E5027" s="4" t="str">
        <f>IF(COUNTIF($E$2:E5026,"Begin: " &amp; C5027 &amp; "-" &amp; D5027 &amp; "-" &amp; H5027)=0,"Begin: " &amp; C5027 &amp; "-" &amp; D5027 &amp; "-" &amp; H5027,IF((C5027 &amp; "-" &amp; D5027 &amp; "-" &amp; H5027)&lt;&gt;(C5028 &amp; "-" &amp; D5028 &amp; "-" &amp; H5028),"End: " &amp; C5027 &amp; "-" &amp; D5027 &amp; "-" &amp; H5027,""))</f>
        <v/>
      </c>
      <c r="F5027" s="4" t="str">
        <f t="shared" si="1167"/>
        <v>Wall Street Journal-Unemployment Rate-09-2019</v>
      </c>
      <c r="G5027" s="7">
        <v>43718</v>
      </c>
      <c r="H5027" s="7" t="str">
        <f t="shared" si="1168"/>
        <v>09-2019</v>
      </c>
      <c r="I5027" s="7" t="str">
        <f t="shared" ca="1" si="1169"/>
        <v>Wall Street Journal: Capital Economics-Unemployment Rate-09-2019</v>
      </c>
      <c r="J5027" s="4" t="str">
        <f t="shared" ca="1" si="1170"/>
        <v>Unemployment Rate-Capital Economics:09-2019</v>
      </c>
      <c r="K5027" t="s">
        <v>197</v>
      </c>
      <c r="CM5027">
        <v>4</v>
      </c>
      <c r="CO5027">
        <v>4.3</v>
      </c>
      <c r="CQ5027">
        <v>4.7</v>
      </c>
      <c r="CS5027">
        <v>5</v>
      </c>
      <c r="CU5027">
        <v>5</v>
      </c>
    </row>
    <row r="5028" spans="1:103" x14ac:dyDescent="0.55000000000000004">
      <c r="A5028" s="4" t="str">
        <f t="shared" ca="1" si="1165"/>
        <v>Deloitte LP</v>
      </c>
      <c r="B5028" s="4" t="str">
        <f t="shared" si="1166"/>
        <v>Daniel Bachman</v>
      </c>
      <c r="C5028" s="4" t="s">
        <v>246</v>
      </c>
      <c r="D5028" s="4" t="s">
        <v>97</v>
      </c>
      <c r="E5028" s="4" t="str">
        <f>IF(COUNTIF($E$2:E5027,"Begin: " &amp; C5028 &amp; "-" &amp; D5028 &amp; "-" &amp; H5028)=0,"Begin: " &amp; C5028 &amp; "-" &amp; D5028 &amp; "-" &amp; H5028,IF((C5028 &amp; "-" &amp; D5028 &amp; "-" &amp; H5028)&lt;&gt;(C5029 &amp; "-" &amp; D5029 &amp; "-" &amp; H5029),"End: " &amp; C5028 &amp; "-" &amp; D5028 &amp; "-" &amp; H5028,""))</f>
        <v/>
      </c>
      <c r="F5028" s="4" t="str">
        <f t="shared" si="1167"/>
        <v>Wall Street Journal-Unemployment Rate-09-2019</v>
      </c>
      <c r="G5028" s="7">
        <v>43718</v>
      </c>
      <c r="H5028" s="7" t="str">
        <f t="shared" si="1168"/>
        <v>09-2019</v>
      </c>
      <c r="I5028" s="7" t="str">
        <f t="shared" ca="1" si="1169"/>
        <v>Wall Street Journal: Deloitte LP-Unemployment Rate-09-2019</v>
      </c>
      <c r="J5028" s="4" t="str">
        <f t="shared" ca="1" si="1170"/>
        <v>Unemployment Rate-Deloitte LP:09-2019</v>
      </c>
      <c r="K5028" t="s">
        <v>749</v>
      </c>
      <c r="CM5028">
        <v>3.86</v>
      </c>
      <c r="CO5028">
        <v>3.99</v>
      </c>
      <c r="CQ5028">
        <v>3.99</v>
      </c>
      <c r="CS5028">
        <v>3.95</v>
      </c>
      <c r="CU5028">
        <v>3.96</v>
      </c>
      <c r="CW5028">
        <v>3.97</v>
      </c>
      <c r="CY5028">
        <v>3.99</v>
      </c>
    </row>
    <row r="5029" spans="1:103" x14ac:dyDescent="0.55000000000000004">
      <c r="A5029" s="4" t="str">
        <f t="shared" ca="1" si="1165"/>
        <v>Economic Outlook Group</v>
      </c>
      <c r="B5029" s="4" t="str">
        <f t="shared" si="1166"/>
        <v>Bernard Baumohl*</v>
      </c>
      <c r="C5029" s="4" t="s">
        <v>246</v>
      </c>
      <c r="D5029" s="4" t="s">
        <v>97</v>
      </c>
      <c r="E5029" s="4" t="str">
        <f>IF(COUNTIF($E$2:E5028,"Begin: " &amp; C5029 &amp; "-" &amp; D5029 &amp; "-" &amp; H5029)=0,"Begin: " &amp; C5029 &amp; "-" &amp; D5029 &amp; "-" &amp; H5029,IF((C5029 &amp; "-" &amp; D5029 &amp; "-" &amp; H5029)&lt;&gt;(C5030 &amp; "-" &amp; D5030 &amp; "-" &amp; H5030),"End: " &amp; C5029 &amp; "-" &amp; D5029 &amp; "-" &amp; H5029,""))</f>
        <v/>
      </c>
      <c r="F5029" s="4" t="str">
        <f t="shared" si="1167"/>
        <v>Wall Street Journal-Unemployment Rate-09-2019</v>
      </c>
      <c r="G5029" s="7">
        <v>43718</v>
      </c>
      <c r="H5029" s="7" t="str">
        <f t="shared" si="1168"/>
        <v>09-2019</v>
      </c>
      <c r="I5029" s="7" t="str">
        <f t="shared" ca="1" si="1169"/>
        <v>Wall Street Journal: Economic Outlook Group-Unemployment Rate-09-2019</v>
      </c>
      <c r="J5029" s="4" t="str">
        <f t="shared" ca="1" si="1170"/>
        <v>Unemployment Rate-Economic Outlook Group:09-2019</v>
      </c>
      <c r="K5029" t="s">
        <v>831</v>
      </c>
    </row>
    <row r="5030" spans="1:103" x14ac:dyDescent="0.55000000000000004">
      <c r="A5030" s="4" t="str">
        <f t="shared" ca="1" si="1165"/>
        <v>Nationwide Insurance</v>
      </c>
      <c r="B5030" s="4" t="str">
        <f t="shared" si="1166"/>
        <v>David Berson</v>
      </c>
      <c r="C5030" s="4" t="s">
        <v>246</v>
      </c>
      <c r="D5030" s="4" t="s">
        <v>97</v>
      </c>
      <c r="E5030" s="4" t="str">
        <f>IF(COUNTIF($E$2:E5029,"Begin: " &amp; C5030 &amp; "-" &amp; D5030 &amp; "-" &amp; H5030)=0,"Begin: " &amp; C5030 &amp; "-" &amp; D5030 &amp; "-" &amp; H5030,IF((C5030 &amp; "-" &amp; D5030 &amp; "-" &amp; H5030)&lt;&gt;(C5031 &amp; "-" &amp; D5031 &amp; "-" &amp; H5031),"End: " &amp; C5030 &amp; "-" &amp; D5030 &amp; "-" &amp; H5030,""))</f>
        <v/>
      </c>
      <c r="F5030" s="4" t="str">
        <f t="shared" si="1167"/>
        <v>Wall Street Journal-Unemployment Rate-09-2019</v>
      </c>
      <c r="G5030" s="7">
        <v>43718</v>
      </c>
      <c r="H5030" s="7" t="str">
        <f t="shared" si="1168"/>
        <v>09-2019</v>
      </c>
      <c r="I5030" s="7" t="str">
        <f t="shared" ca="1" si="1169"/>
        <v>Wall Street Journal: Nationwide Insurance-Unemployment Rate-09-2019</v>
      </c>
      <c r="J5030" s="4" t="str">
        <f t="shared" ca="1" si="1170"/>
        <v>Unemployment Rate-Nationwide Insurance:09-2019</v>
      </c>
      <c r="K5030" t="s">
        <v>427</v>
      </c>
      <c r="CM5030">
        <v>3.5</v>
      </c>
      <c r="CO5030">
        <v>3.4</v>
      </c>
      <c r="CQ5030">
        <v>3.5</v>
      </c>
      <c r="CS5030">
        <v>3.6</v>
      </c>
      <c r="CU5030">
        <v>3.7</v>
      </c>
      <c r="CW5030">
        <v>3.7</v>
      </c>
      <c r="CY5030">
        <v>3.8</v>
      </c>
    </row>
    <row r="5031" spans="1:103" x14ac:dyDescent="0.55000000000000004">
      <c r="A5031" s="4" t="str">
        <f t="shared" ca="1" si="1165"/>
        <v>Tufts University</v>
      </c>
      <c r="B5031" s="4" t="str">
        <f t="shared" si="1166"/>
        <v>Brian Bethune</v>
      </c>
      <c r="C5031" s="4" t="s">
        <v>246</v>
      </c>
      <c r="D5031" s="4" t="s">
        <v>97</v>
      </c>
      <c r="E5031" s="4" t="str">
        <f>IF(COUNTIF($E$2:E5030,"Begin: " &amp; C5031 &amp; "-" &amp; D5031 &amp; "-" &amp; H5031)=0,"Begin: " &amp; C5031 &amp; "-" &amp; D5031 &amp; "-" &amp; H5031,IF((C5031 &amp; "-" &amp; D5031 &amp; "-" &amp; H5031)&lt;&gt;(C5032 &amp; "-" &amp; D5032 &amp; "-" &amp; H5032),"End: " &amp; C5031 &amp; "-" &amp; D5031 &amp; "-" &amp; H5031,""))</f>
        <v/>
      </c>
      <c r="F5031" s="4" t="str">
        <f t="shared" si="1167"/>
        <v>Wall Street Journal-Unemployment Rate-09-2019</v>
      </c>
      <c r="G5031" s="7">
        <v>43718</v>
      </c>
      <c r="H5031" s="7" t="str">
        <f t="shared" si="1168"/>
        <v>09-2019</v>
      </c>
      <c r="I5031" s="7" t="str">
        <f t="shared" ca="1" si="1169"/>
        <v>Wall Street Journal: Tufts University-Unemployment Rate-09-2019</v>
      </c>
      <c r="J5031" s="4" t="str">
        <f t="shared" ca="1" si="1170"/>
        <v>Unemployment Rate-Tufts University:09-2019</v>
      </c>
      <c r="K5031" t="s">
        <v>428</v>
      </c>
      <c r="CM5031">
        <v>3.9</v>
      </c>
      <c r="CO5031">
        <v>4</v>
      </c>
      <c r="CQ5031">
        <v>4.0999999999999996</v>
      </c>
      <c r="CS5031">
        <v>4.2</v>
      </c>
      <c r="CU5031">
        <v>4.2</v>
      </c>
      <c r="CW5031">
        <v>4.2</v>
      </c>
      <c r="CY5031">
        <v>4.2</v>
      </c>
    </row>
    <row r="5032" spans="1:103" x14ac:dyDescent="0.55000000000000004">
      <c r="A5032" s="4" t="str">
        <f t="shared" ca="1" si="1165"/>
        <v>TS Lombard</v>
      </c>
      <c r="B5032" s="4" t="str">
        <f t="shared" si="1166"/>
        <v>Steven Blitz</v>
      </c>
      <c r="C5032" s="4" t="s">
        <v>246</v>
      </c>
      <c r="D5032" s="4" t="s">
        <v>97</v>
      </c>
      <c r="E5032" s="4" t="str">
        <f>IF(COUNTIF($E$2:E5031,"Begin: " &amp; C5032 &amp; "-" &amp; D5032 &amp; "-" &amp; H5032)=0,"Begin: " &amp; C5032 &amp; "-" &amp; D5032 &amp; "-" &amp; H5032,IF((C5032 &amp; "-" &amp; D5032 &amp; "-" &amp; H5032)&lt;&gt;(C5033 &amp; "-" &amp; D5033 &amp; "-" &amp; H5033),"End: " &amp; C5032 &amp; "-" &amp; D5032 &amp; "-" &amp; H5032,""))</f>
        <v/>
      </c>
      <c r="F5032" s="4" t="str">
        <f t="shared" si="1167"/>
        <v>Wall Street Journal-Unemployment Rate-09-2019</v>
      </c>
      <c r="G5032" s="7">
        <v>43718</v>
      </c>
      <c r="H5032" s="7" t="str">
        <f t="shared" si="1168"/>
        <v>09-2019</v>
      </c>
      <c r="I5032" s="7" t="str">
        <f t="shared" ca="1" si="1169"/>
        <v>Wall Street Journal: TS Lombard-Unemployment Rate-09-2019</v>
      </c>
      <c r="J5032" s="4" t="str">
        <f t="shared" ca="1" si="1170"/>
        <v>Unemployment Rate-TS Lombard:09-2019</v>
      </c>
      <c r="K5032" t="s">
        <v>768</v>
      </c>
      <c r="CM5032">
        <v>3.5</v>
      </c>
      <c r="CO5032">
        <v>3.8</v>
      </c>
      <c r="CQ5032">
        <v>3.8</v>
      </c>
      <c r="CS5032">
        <v>3.5</v>
      </c>
      <c r="CU5032">
        <v>3.5</v>
      </c>
      <c r="CW5032">
        <v>4</v>
      </c>
      <c r="CY5032">
        <v>5</v>
      </c>
    </row>
    <row r="5033" spans="1:103" x14ac:dyDescent="0.55000000000000004">
      <c r="A5033" s="4" t="str">
        <f t="shared" ca="1" si="1165"/>
        <v>Standard and Poor's</v>
      </c>
      <c r="B5033" s="4" t="str">
        <f t="shared" si="1166"/>
        <v>Beth Ann Bovino</v>
      </c>
      <c r="C5033" s="4" t="s">
        <v>246</v>
      </c>
      <c r="D5033" s="4" t="s">
        <v>97</v>
      </c>
      <c r="E5033" s="4" t="str">
        <f>IF(COUNTIF($E$2:E5032,"Begin: " &amp; C5033 &amp; "-" &amp; D5033 &amp; "-" &amp; H5033)=0,"Begin: " &amp; C5033 &amp; "-" &amp; D5033 &amp; "-" &amp; H5033,IF((C5033 &amp; "-" &amp; D5033 &amp; "-" &amp; H5033)&lt;&gt;(C5034 &amp; "-" &amp; D5034 &amp; "-" &amp; H5034),"End: " &amp; C5033 &amp; "-" &amp; D5033 &amp; "-" &amp; H5033,""))</f>
        <v/>
      </c>
      <c r="F5033" s="4" t="str">
        <f t="shared" si="1167"/>
        <v>Wall Street Journal-Unemployment Rate-09-2019</v>
      </c>
      <c r="G5033" s="7">
        <v>43718</v>
      </c>
      <c r="H5033" s="7" t="str">
        <f t="shared" si="1168"/>
        <v>09-2019</v>
      </c>
      <c r="I5033" s="7" t="str">
        <f t="shared" ca="1" si="1169"/>
        <v>Wall Street Journal: Standard and Poor's-Unemployment Rate-09-2019</v>
      </c>
      <c r="J5033" s="4" t="str">
        <f t="shared" ca="1" si="1170"/>
        <v>Unemployment Rate-Standard and Poor's:09-2019</v>
      </c>
      <c r="K5033" t="s">
        <v>199</v>
      </c>
      <c r="CM5033">
        <v>3.5</v>
      </c>
      <c r="CO5033">
        <v>3.5</v>
      </c>
      <c r="CQ5033">
        <v>3.7</v>
      </c>
      <c r="CS5033">
        <v>3.8</v>
      </c>
      <c r="CU5033">
        <v>3.9</v>
      </c>
      <c r="CW5033">
        <v>3.9</v>
      </c>
      <c r="CY5033">
        <v>4</v>
      </c>
    </row>
    <row r="5034" spans="1:103" x14ac:dyDescent="0.55000000000000004">
      <c r="A5034" s="4" t="str">
        <f t="shared" ca="1" si="1165"/>
        <v>Wells Fargo &amp; Co.</v>
      </c>
      <c r="B5034" s="4" t="str">
        <f t="shared" si="1166"/>
        <v>Jay Bryson</v>
      </c>
      <c r="C5034" s="4" t="s">
        <v>246</v>
      </c>
      <c r="D5034" s="4" t="s">
        <v>97</v>
      </c>
      <c r="E5034" s="4" t="str">
        <f>IF(COUNTIF($E$2:E5033,"Begin: " &amp; C5034 &amp; "-" &amp; D5034 &amp; "-" &amp; H5034)=0,"Begin: " &amp; C5034 &amp; "-" &amp; D5034 &amp; "-" &amp; H5034,IF((C5034 &amp; "-" &amp; D5034 &amp; "-" &amp; H5034)&lt;&gt;(C5035 &amp; "-" &amp; D5035 &amp; "-" &amp; H5035),"End: " &amp; C5034 &amp; "-" &amp; D5034 &amp; "-" &amp; H5034,""))</f>
        <v/>
      </c>
      <c r="F5034" s="4" t="str">
        <f t="shared" si="1167"/>
        <v>Wall Street Journal-Unemployment Rate-09-2019</v>
      </c>
      <c r="G5034" s="7">
        <v>43718</v>
      </c>
      <c r="H5034" s="7" t="str">
        <f t="shared" si="1168"/>
        <v>09-2019</v>
      </c>
      <c r="I5034" s="7" t="str">
        <f t="shared" ca="1" si="1169"/>
        <v>Wall Street Journal: Wells Fargo &amp; Co.-Unemployment Rate-09-2019</v>
      </c>
      <c r="J5034" s="4" t="str">
        <f t="shared" ca="1" si="1170"/>
        <v>Unemployment Rate-Wells Fargo &amp; Co.:09-2019</v>
      </c>
      <c r="K5034" t="s">
        <v>786</v>
      </c>
      <c r="CM5034">
        <v>3.6</v>
      </c>
      <c r="CO5034">
        <v>3.5</v>
      </c>
      <c r="CQ5034">
        <v>3.7</v>
      </c>
      <c r="CS5034">
        <v>3.7</v>
      </c>
      <c r="CU5034">
        <v>3.7</v>
      </c>
    </row>
    <row r="5035" spans="1:103" x14ac:dyDescent="0.55000000000000004">
      <c r="A5035" s="4" t="str">
        <f t="shared" ca="1" si="1165"/>
        <v>Credit Agricole CIB</v>
      </c>
      <c r="B5035" s="4" t="str">
        <f t="shared" si="1166"/>
        <v>Michael Carey</v>
      </c>
      <c r="C5035" s="4" t="s">
        <v>246</v>
      </c>
      <c r="D5035" s="4" t="s">
        <v>97</v>
      </c>
      <c r="E5035" s="4" t="str">
        <f>IF(COUNTIF($E$2:E5034,"Begin: " &amp; C5035 &amp; "-" &amp; D5035 &amp; "-" &amp; H5035)=0,"Begin: " &amp; C5035 &amp; "-" &amp; D5035 &amp; "-" &amp; H5035,IF((C5035 &amp; "-" &amp; D5035 &amp; "-" &amp; H5035)&lt;&gt;(C5036 &amp; "-" &amp; D5036 &amp; "-" &amp; H5036),"End: " &amp; C5035 &amp; "-" &amp; D5035 &amp; "-" &amp; H5035,""))</f>
        <v/>
      </c>
      <c r="F5035" s="4" t="str">
        <f t="shared" si="1167"/>
        <v>Wall Street Journal-Unemployment Rate-09-2019</v>
      </c>
      <c r="G5035" s="7">
        <v>43718</v>
      </c>
      <c r="H5035" s="7" t="str">
        <f t="shared" si="1168"/>
        <v>09-2019</v>
      </c>
      <c r="I5035" s="7" t="str">
        <f t="shared" ca="1" si="1169"/>
        <v>Wall Street Journal: Credit Agricole CIB-Unemployment Rate-09-2019</v>
      </c>
      <c r="J5035" s="4" t="str">
        <f t="shared" ca="1" si="1170"/>
        <v>Unemployment Rate-Credit Agricole CIB:09-2019</v>
      </c>
      <c r="K5035" t="s">
        <v>200</v>
      </c>
      <c r="CM5035">
        <v>3.6</v>
      </c>
      <c r="CO5035">
        <v>4.0999999999999996</v>
      </c>
      <c r="CQ5035">
        <v>4.3</v>
      </c>
    </row>
    <row r="5036" spans="1:103" x14ac:dyDescent="0.55000000000000004">
      <c r="A5036" s="4" t="str">
        <f t="shared" ca="1" si="1165"/>
        <v>Econoclast</v>
      </c>
      <c r="B5036" s="4" t="str">
        <f t="shared" si="1166"/>
        <v>Mike Cosgrove</v>
      </c>
      <c r="C5036" s="4" t="s">
        <v>246</v>
      </c>
      <c r="D5036" s="4" t="s">
        <v>97</v>
      </c>
      <c r="E5036" s="4" t="str">
        <f>IF(COUNTIF($E$2:E5035,"Begin: " &amp; C5036 &amp; "-" &amp; D5036 &amp; "-" &amp; H5036)=0,"Begin: " &amp; C5036 &amp; "-" &amp; D5036 &amp; "-" &amp; H5036,IF((C5036 &amp; "-" &amp; D5036 &amp; "-" &amp; H5036)&lt;&gt;(C5037 &amp; "-" &amp; D5037 &amp; "-" &amp; H5037),"End: " &amp; C5036 &amp; "-" &amp; D5036 &amp; "-" &amp; H5036,""))</f>
        <v/>
      </c>
      <c r="F5036" s="4" t="str">
        <f t="shared" si="1167"/>
        <v>Wall Street Journal-Unemployment Rate-09-2019</v>
      </c>
      <c r="G5036" s="7">
        <v>43718</v>
      </c>
      <c r="H5036" s="7" t="str">
        <f t="shared" si="1168"/>
        <v>09-2019</v>
      </c>
      <c r="I5036" s="7" t="str">
        <f t="shared" ca="1" si="1169"/>
        <v>Wall Street Journal: Econoclast-Unemployment Rate-09-2019</v>
      </c>
      <c r="J5036" s="4" t="str">
        <f t="shared" ca="1" si="1170"/>
        <v>Unemployment Rate-Econoclast:09-2019</v>
      </c>
      <c r="K5036" t="s">
        <v>203</v>
      </c>
      <c r="CM5036">
        <v>3.7</v>
      </c>
      <c r="CO5036">
        <v>3.7</v>
      </c>
      <c r="CQ5036">
        <v>4</v>
      </c>
      <c r="CS5036">
        <v>4</v>
      </c>
      <c r="CU5036">
        <v>4.2</v>
      </c>
      <c r="CW5036">
        <v>4.2</v>
      </c>
      <c r="CY5036">
        <v>4.2</v>
      </c>
    </row>
    <row r="5037" spans="1:103" x14ac:dyDescent="0.55000000000000004">
      <c r="A5037" s="4" t="str">
        <f t="shared" ca="1" si="1165"/>
        <v>Pictet Wealth Management</v>
      </c>
      <c r="B5037" s="4" t="str">
        <f t="shared" si="1166"/>
        <v>Thomas Costerg*</v>
      </c>
      <c r="C5037" s="4" t="s">
        <v>246</v>
      </c>
      <c r="D5037" s="4" t="s">
        <v>97</v>
      </c>
      <c r="E5037" s="4" t="str">
        <f>IF(COUNTIF($E$2:E5036,"Begin: " &amp; C5037 &amp; "-" &amp; D5037 &amp; "-" &amp; H5037)=0,"Begin: " &amp; C5037 &amp; "-" &amp; D5037 &amp; "-" &amp; H5037,IF((C5037 &amp; "-" &amp; D5037 &amp; "-" &amp; H5037)&lt;&gt;(C5038 &amp; "-" &amp; D5038 &amp; "-" &amp; H5038),"End: " &amp; C5037 &amp; "-" &amp; D5037 &amp; "-" &amp; H5037,""))</f>
        <v/>
      </c>
      <c r="F5037" s="4" t="str">
        <f t="shared" si="1167"/>
        <v>Wall Street Journal-Unemployment Rate-09-2019</v>
      </c>
      <c r="G5037" s="7">
        <v>43718</v>
      </c>
      <c r="H5037" s="7" t="str">
        <f t="shared" si="1168"/>
        <v>09-2019</v>
      </c>
      <c r="I5037" s="7" t="str">
        <f t="shared" ca="1" si="1169"/>
        <v>Wall Street Journal: Pictet Wealth Management-Unemployment Rate-09-2019</v>
      </c>
      <c r="J5037" s="4" t="str">
        <f t="shared" ca="1" si="1170"/>
        <v>Unemployment Rate-Pictet Wealth Management:09-2019</v>
      </c>
      <c r="K5037" t="s">
        <v>814</v>
      </c>
    </row>
    <row r="5038" spans="1:103" x14ac:dyDescent="0.55000000000000004">
      <c r="A5038" s="4" t="str">
        <f t="shared" ca="1" si="1165"/>
        <v>Wrightson ICAP</v>
      </c>
      <c r="B5038" s="4" t="str">
        <f t="shared" si="1166"/>
        <v>Lou Crandall</v>
      </c>
      <c r="C5038" s="4" t="s">
        <v>246</v>
      </c>
      <c r="D5038" s="4" t="s">
        <v>97</v>
      </c>
      <c r="E5038" s="4" t="str">
        <f>IF(COUNTIF($E$2:E5037,"Begin: " &amp; C5038 &amp; "-" &amp; D5038 &amp; "-" &amp; H5038)=0,"Begin: " &amp; C5038 &amp; "-" &amp; D5038 &amp; "-" &amp; H5038,IF((C5038 &amp; "-" &amp; D5038 &amp; "-" &amp; H5038)&lt;&gt;(C5039 &amp; "-" &amp; D5039 &amp; "-" &amp; H5039),"End: " &amp; C5038 &amp; "-" &amp; D5038 &amp; "-" &amp; H5038,""))</f>
        <v/>
      </c>
      <c r="F5038" s="4" t="str">
        <f t="shared" si="1167"/>
        <v>Wall Street Journal-Unemployment Rate-09-2019</v>
      </c>
      <c r="G5038" s="7">
        <v>43718</v>
      </c>
      <c r="H5038" s="7" t="str">
        <f t="shared" si="1168"/>
        <v>09-2019</v>
      </c>
      <c r="I5038" s="7" t="str">
        <f t="shared" ca="1" si="1169"/>
        <v>Wall Street Journal: Wrightson ICAP-Unemployment Rate-09-2019</v>
      </c>
      <c r="J5038" s="4" t="str">
        <f t="shared" ca="1" si="1170"/>
        <v>Unemployment Rate-Wrightson ICAP:09-2019</v>
      </c>
      <c r="K5038" t="s">
        <v>204</v>
      </c>
      <c r="CM5038">
        <v>3.8</v>
      </c>
      <c r="CO5038">
        <v>4.0999999999999996</v>
      </c>
      <c r="CQ5038">
        <v>4.3</v>
      </c>
      <c r="CS5038">
        <v>4.5</v>
      </c>
      <c r="CU5038">
        <v>4.3</v>
      </c>
      <c r="CW5038">
        <v>4.0999999999999996</v>
      </c>
      <c r="CY5038">
        <v>3.9</v>
      </c>
    </row>
    <row r="5039" spans="1:103" x14ac:dyDescent="0.55000000000000004">
      <c r="A5039" s="4" t="str">
        <f t="shared" ca="1" si="1165"/>
        <v>Independent Consultant</v>
      </c>
      <c r="B5039" s="4" t="str">
        <f t="shared" si="1166"/>
        <v>Amy Crews Cutts</v>
      </c>
      <c r="C5039" s="4" t="s">
        <v>246</v>
      </c>
      <c r="D5039" s="4" t="s">
        <v>97</v>
      </c>
      <c r="E5039" s="4" t="str">
        <f>IF(COUNTIF($E$2:E5038,"Begin: " &amp; C5039 &amp; "-" &amp; D5039 &amp; "-" &amp; H5039)=0,"Begin: " &amp; C5039 &amp; "-" &amp; D5039 &amp; "-" &amp; H5039,IF((C5039 &amp; "-" &amp; D5039 &amp; "-" &amp; H5039)&lt;&gt;(C5040 &amp; "-" &amp; D5040 &amp; "-" &amp; H5040),"End: " &amp; C5039 &amp; "-" &amp; D5039 &amp; "-" &amp; H5039,""))</f>
        <v/>
      </c>
      <c r="F5039" s="4" t="str">
        <f t="shared" si="1167"/>
        <v>Wall Street Journal-Unemployment Rate-09-2019</v>
      </c>
      <c r="G5039" s="7">
        <v>43718</v>
      </c>
      <c r="H5039" s="7" t="str">
        <f t="shared" si="1168"/>
        <v>09-2019</v>
      </c>
      <c r="I5039" s="7" t="str">
        <f t="shared" ca="1" si="1169"/>
        <v>Wall Street Journal: Independent Consultant-Unemployment Rate-09-2019</v>
      </c>
      <c r="J5039" s="4" t="str">
        <f t="shared" ca="1" si="1170"/>
        <v>Unemployment Rate-Independent Consultant:09-2019</v>
      </c>
      <c r="K5039" t="s">
        <v>805</v>
      </c>
      <c r="CM5039">
        <v>3.9</v>
      </c>
      <c r="CO5039">
        <v>4.9000000000000004</v>
      </c>
      <c r="CQ5039">
        <v>5.8</v>
      </c>
      <c r="CS5039">
        <v>6.8</v>
      </c>
      <c r="CU5039">
        <v>7</v>
      </c>
      <c r="CW5039">
        <v>6.5</v>
      </c>
      <c r="CY5039">
        <v>6.1</v>
      </c>
    </row>
    <row r="5040" spans="1:103" x14ac:dyDescent="0.55000000000000004">
      <c r="A5040" s="4" t="str">
        <f t="shared" ca="1" si="1165"/>
        <v>Oxford Economics</v>
      </c>
      <c r="B5040" s="4" t="str">
        <f t="shared" si="1166"/>
        <v>Greg Daco</v>
      </c>
      <c r="C5040" s="4" t="s">
        <v>246</v>
      </c>
      <c r="D5040" s="4" t="s">
        <v>97</v>
      </c>
      <c r="E5040" s="4" t="str">
        <f>IF(COUNTIF($E$2:E5039,"Begin: " &amp; C5040 &amp; "-" &amp; D5040 &amp; "-" &amp; H5040)=0,"Begin: " &amp; C5040 &amp; "-" &amp; D5040 &amp; "-" &amp; H5040,IF((C5040 &amp; "-" &amp; D5040 &amp; "-" &amp; H5040)&lt;&gt;(C5041 &amp; "-" &amp; D5041 &amp; "-" &amp; H5041),"End: " &amp; C5040 &amp; "-" &amp; D5040 &amp; "-" &amp; H5040,""))</f>
        <v/>
      </c>
      <c r="F5040" s="4" t="str">
        <f t="shared" si="1167"/>
        <v>Wall Street Journal-Unemployment Rate-09-2019</v>
      </c>
      <c r="G5040" s="7">
        <v>43718</v>
      </c>
      <c r="H5040" s="7" t="str">
        <f t="shared" si="1168"/>
        <v>09-2019</v>
      </c>
      <c r="I5040" s="7" t="str">
        <f t="shared" ca="1" si="1169"/>
        <v>Wall Street Journal: Oxford Economics-Unemployment Rate-09-2019</v>
      </c>
      <c r="J5040" s="4" t="str">
        <f t="shared" ca="1" si="1170"/>
        <v>Unemployment Rate-Oxford Economics:09-2019</v>
      </c>
      <c r="K5040" t="s">
        <v>429</v>
      </c>
      <c r="CM5040">
        <v>3.6</v>
      </c>
      <c r="CO5040">
        <v>3.4</v>
      </c>
      <c r="CQ5040">
        <v>3.6</v>
      </c>
      <c r="CS5040">
        <v>3.6</v>
      </c>
      <c r="CU5040">
        <v>3.7</v>
      </c>
      <c r="CW5040">
        <v>3.8</v>
      </c>
      <c r="CY5040">
        <v>3.8</v>
      </c>
    </row>
    <row r="5041" spans="1:103" x14ac:dyDescent="0.55000000000000004">
      <c r="A5041" s="4" t="str">
        <f t="shared" ca="1" si="1165"/>
        <v>Georgia State University</v>
      </c>
      <c r="B5041" s="4" t="str">
        <f t="shared" si="1166"/>
        <v>Rajeev Dhawan</v>
      </c>
      <c r="C5041" s="4" t="s">
        <v>246</v>
      </c>
      <c r="D5041" s="4" t="s">
        <v>97</v>
      </c>
      <c r="E5041" s="4" t="str">
        <f>IF(COUNTIF($E$2:E5040,"Begin: " &amp; C5041 &amp; "-" &amp; D5041 &amp; "-" &amp; H5041)=0,"Begin: " &amp; C5041 &amp; "-" &amp; D5041 &amp; "-" &amp; H5041,IF((C5041 &amp; "-" &amp; D5041 &amp; "-" &amp; H5041)&lt;&gt;(C5042 &amp; "-" &amp; D5042 &amp; "-" &amp; H5042),"End: " &amp; C5041 &amp; "-" &amp; D5041 &amp; "-" &amp; H5041,""))</f>
        <v/>
      </c>
      <c r="F5041" s="4" t="str">
        <f t="shared" si="1167"/>
        <v>Wall Street Journal-Unemployment Rate-09-2019</v>
      </c>
      <c r="G5041" s="7">
        <v>43718</v>
      </c>
      <c r="H5041" s="7" t="str">
        <f t="shared" si="1168"/>
        <v>09-2019</v>
      </c>
      <c r="I5041" s="7" t="str">
        <f t="shared" ca="1" si="1169"/>
        <v>Wall Street Journal: Georgia State University-Unemployment Rate-09-2019</v>
      </c>
      <c r="J5041" s="4" t="str">
        <f t="shared" ca="1" si="1170"/>
        <v>Unemployment Rate-Georgia State University:09-2019</v>
      </c>
      <c r="K5041" t="s">
        <v>430</v>
      </c>
      <c r="CM5041">
        <v>3.8</v>
      </c>
      <c r="CO5041">
        <v>3.9</v>
      </c>
      <c r="CQ5041">
        <v>4</v>
      </c>
      <c r="CS5041">
        <v>4.2</v>
      </c>
      <c r="CU5041">
        <v>4.3</v>
      </c>
      <c r="CW5041">
        <v>4.5</v>
      </c>
      <c r="CY5041">
        <v>4.5999999999999996</v>
      </c>
    </row>
    <row r="5042" spans="1:103" x14ac:dyDescent="0.55000000000000004">
      <c r="A5042" s="4" t="str">
        <f t="shared" ca="1" si="1165"/>
        <v>National Association of Home Builders</v>
      </c>
      <c r="B5042" s="4" t="str">
        <f t="shared" si="1166"/>
        <v>Robert Dietz</v>
      </c>
      <c r="C5042" s="4" t="s">
        <v>246</v>
      </c>
      <c r="D5042" s="4" t="s">
        <v>97</v>
      </c>
      <c r="E5042" s="4" t="str">
        <f>IF(COUNTIF($E$2:E5041,"Begin: " &amp; C5042 &amp; "-" &amp; D5042 &amp; "-" &amp; H5042)=0,"Begin: " &amp; C5042 &amp; "-" &amp; D5042 &amp; "-" &amp; H5042,IF((C5042 &amp; "-" &amp; D5042 &amp; "-" &amp; H5042)&lt;&gt;(C5043 &amp; "-" &amp; D5043 &amp; "-" &amp; H5043),"End: " &amp; C5042 &amp; "-" &amp; D5042 &amp; "-" &amp; H5042,""))</f>
        <v/>
      </c>
      <c r="F5042" s="4" t="str">
        <f t="shared" si="1167"/>
        <v>Wall Street Journal-Unemployment Rate-09-2019</v>
      </c>
      <c r="G5042" s="7">
        <v>43718</v>
      </c>
      <c r="H5042" s="7" t="str">
        <f t="shared" si="1168"/>
        <v>09-2019</v>
      </c>
      <c r="I5042" s="7" t="str">
        <f t="shared" ca="1" si="1169"/>
        <v>Wall Street Journal: National Association of Home Builders-Unemployment Rate-09-2019</v>
      </c>
      <c r="J5042" s="4" t="str">
        <f t="shared" ca="1" si="1170"/>
        <v>Unemployment Rate-National Association of Home Builders:09-2019</v>
      </c>
      <c r="K5042" t="s">
        <v>754</v>
      </c>
      <c r="CM5042">
        <v>3.5</v>
      </c>
      <c r="CO5042">
        <v>3.6</v>
      </c>
      <c r="CQ5042">
        <v>3.6</v>
      </c>
      <c r="CS5042">
        <v>3.7</v>
      </c>
      <c r="CU5042">
        <v>3.9</v>
      </c>
    </row>
    <row r="5043" spans="1:103" x14ac:dyDescent="0.55000000000000004">
      <c r="A5043" s="4" t="str">
        <f t="shared" ca="1" si="1165"/>
        <v>Fannie Mae</v>
      </c>
      <c r="B5043" s="4" t="str">
        <f t="shared" si="1166"/>
        <v>Douglas Duncan</v>
      </c>
      <c r="C5043" s="4" t="s">
        <v>246</v>
      </c>
      <c r="D5043" s="4" t="s">
        <v>97</v>
      </c>
      <c r="E5043" s="4" t="str">
        <f>IF(COUNTIF($E$2:E5042,"Begin: " &amp; C5043 &amp; "-" &amp; D5043 &amp; "-" &amp; H5043)=0,"Begin: " &amp; C5043 &amp; "-" &amp; D5043 &amp; "-" &amp; H5043,IF((C5043 &amp; "-" &amp; D5043 &amp; "-" &amp; H5043)&lt;&gt;(C5044 &amp; "-" &amp; D5044 &amp; "-" &amp; H5044),"End: " &amp; C5043 &amp; "-" &amp; D5043 &amp; "-" &amp; H5043,""))</f>
        <v/>
      </c>
      <c r="F5043" s="4" t="str">
        <f t="shared" si="1167"/>
        <v>Wall Street Journal-Unemployment Rate-09-2019</v>
      </c>
      <c r="G5043" s="7">
        <v>43718</v>
      </c>
      <c r="H5043" s="7" t="str">
        <f t="shared" si="1168"/>
        <v>09-2019</v>
      </c>
      <c r="I5043" s="7" t="str">
        <f t="shared" ca="1" si="1169"/>
        <v>Wall Street Journal: Fannie Mae-Unemployment Rate-09-2019</v>
      </c>
      <c r="J5043" s="4" t="str">
        <f t="shared" ca="1" si="1170"/>
        <v>Unemployment Rate-Fannie Mae:09-2019</v>
      </c>
      <c r="K5043" t="s">
        <v>206</v>
      </c>
      <c r="CM5043">
        <v>3.7</v>
      </c>
      <c r="CO5043">
        <v>3.9</v>
      </c>
      <c r="CQ5043">
        <v>4.0999999999999996</v>
      </c>
      <c r="CS5043">
        <v>4.3</v>
      </c>
      <c r="CU5043">
        <v>4.5</v>
      </c>
      <c r="CW5043">
        <v>4.4000000000000004</v>
      </c>
      <c r="CY5043">
        <v>4.4000000000000004</v>
      </c>
    </row>
    <row r="5044" spans="1:103" x14ac:dyDescent="0.55000000000000004">
      <c r="A5044" s="4" t="str">
        <f t="shared" ca="1" si="1165"/>
        <v>Comerica Bank</v>
      </c>
      <c r="B5044" s="4" t="str">
        <f t="shared" si="1166"/>
        <v>Robert Dye</v>
      </c>
      <c r="C5044" s="4" t="s">
        <v>246</v>
      </c>
      <c r="D5044" s="4" t="s">
        <v>97</v>
      </c>
      <c r="E5044" s="4" t="str">
        <f>IF(COUNTIF($E$2:E5043,"Begin: " &amp; C5044 &amp; "-" &amp; D5044 &amp; "-" &amp; H5044)=0,"Begin: " &amp; C5044 &amp; "-" &amp; D5044 &amp; "-" &amp; H5044,IF((C5044 &amp; "-" &amp; D5044 &amp; "-" &amp; H5044)&lt;&gt;(C5045 &amp; "-" &amp; D5045 &amp; "-" &amp; H5045),"End: " &amp; C5044 &amp; "-" &amp; D5044 &amp; "-" &amp; H5044,""))</f>
        <v/>
      </c>
      <c r="F5044" s="4" t="str">
        <f t="shared" si="1167"/>
        <v>Wall Street Journal-Unemployment Rate-09-2019</v>
      </c>
      <c r="G5044" s="7">
        <v>43718</v>
      </c>
      <c r="H5044" s="7" t="str">
        <f t="shared" si="1168"/>
        <v>09-2019</v>
      </c>
      <c r="I5044" s="7" t="str">
        <f t="shared" ca="1" si="1169"/>
        <v>Wall Street Journal: Comerica Bank-Unemployment Rate-09-2019</v>
      </c>
      <c r="J5044" s="4" t="str">
        <f t="shared" ca="1" si="1170"/>
        <v>Unemployment Rate-Comerica Bank:09-2019</v>
      </c>
      <c r="K5044" t="s">
        <v>207</v>
      </c>
      <c r="CM5044">
        <v>3.7</v>
      </c>
      <c r="CO5044">
        <v>3.6</v>
      </c>
      <c r="CQ5044">
        <v>3.7</v>
      </c>
      <c r="CS5044">
        <v>3.7</v>
      </c>
      <c r="CU5044">
        <v>3.8</v>
      </c>
      <c r="CW5044">
        <v>3.7</v>
      </c>
      <c r="CY5044">
        <v>3.7</v>
      </c>
    </row>
    <row r="5045" spans="1:103" x14ac:dyDescent="0.55000000000000004">
      <c r="A5045" s="4" t="str">
        <f t="shared" ca="1" si="1165"/>
        <v>PNC Financial Services Group</v>
      </c>
      <c r="B5045" s="4" t="str">
        <f t="shared" si="1166"/>
        <v>Augustine Faucher</v>
      </c>
      <c r="C5045" s="4" t="s">
        <v>246</v>
      </c>
      <c r="D5045" s="4" t="s">
        <v>97</v>
      </c>
      <c r="E5045" s="4" t="str">
        <f>IF(COUNTIF($E$2:E5044,"Begin: " &amp; C5045 &amp; "-" &amp; D5045 &amp; "-" &amp; H5045)=0,"Begin: " &amp; C5045 &amp; "-" &amp; D5045 &amp; "-" &amp; H5045,IF((C5045 &amp; "-" &amp; D5045 &amp; "-" &amp; H5045)&lt;&gt;(C5046 &amp; "-" &amp; D5046 &amp; "-" &amp; H5046),"End: " &amp; C5045 &amp; "-" &amp; D5045 &amp; "-" &amp; H5045,""))</f>
        <v/>
      </c>
      <c r="F5045" s="4" t="str">
        <f t="shared" si="1167"/>
        <v>Wall Street Journal-Unemployment Rate-09-2019</v>
      </c>
      <c r="G5045" s="7">
        <v>43718</v>
      </c>
      <c r="H5045" s="7" t="str">
        <f t="shared" si="1168"/>
        <v>09-2019</v>
      </c>
      <c r="I5045" s="7" t="str">
        <f t="shared" ca="1" si="1169"/>
        <v>Wall Street Journal: PNC Financial Services Group-Unemployment Rate-09-2019</v>
      </c>
      <c r="J5045" s="4" t="str">
        <f t="shared" ca="1" si="1170"/>
        <v>Unemployment Rate-PNC Financial Services Group:09-2019</v>
      </c>
      <c r="K5045" t="s">
        <v>769</v>
      </c>
      <c r="CM5045">
        <v>3.9</v>
      </c>
      <c r="CO5045">
        <v>4.2</v>
      </c>
      <c r="CQ5045">
        <v>4.3</v>
      </c>
      <c r="CS5045">
        <v>4.4000000000000004</v>
      </c>
      <c r="CU5045">
        <v>4.5</v>
      </c>
      <c r="CW5045">
        <v>4.5999999999999996</v>
      </c>
      <c r="CY5045">
        <v>4.8</v>
      </c>
    </row>
    <row r="5046" spans="1:103" x14ac:dyDescent="0.55000000000000004">
      <c r="A5046" s="4" t="str">
        <f t="shared" ca="1" si="1165"/>
        <v>California Lutheran University</v>
      </c>
      <c r="B5046" s="4" t="str">
        <f t="shared" si="1166"/>
        <v>Matthew Fienup/Dan Hamilton</v>
      </c>
      <c r="C5046" s="4" t="s">
        <v>246</v>
      </c>
      <c r="D5046" s="4" t="s">
        <v>97</v>
      </c>
      <c r="E5046" s="4" t="str">
        <f>IF(COUNTIF($E$2:E5045,"Begin: " &amp; C5046 &amp; "-" &amp; D5046 &amp; "-" &amp; H5046)=0,"Begin: " &amp; C5046 &amp; "-" &amp; D5046 &amp; "-" &amp; H5046,IF((C5046 &amp; "-" &amp; D5046 &amp; "-" &amp; H5046)&lt;&gt;(C5047 &amp; "-" &amp; D5047 &amp; "-" &amp; H5047),"End: " &amp; C5046 &amp; "-" &amp; D5046 &amp; "-" &amp; H5046,""))</f>
        <v/>
      </c>
      <c r="F5046" s="4" t="str">
        <f t="shared" si="1167"/>
        <v>Wall Street Journal-Unemployment Rate-09-2019</v>
      </c>
      <c r="G5046" s="7">
        <v>43718</v>
      </c>
      <c r="H5046" s="7" t="str">
        <f t="shared" si="1168"/>
        <v>09-2019</v>
      </c>
      <c r="I5046" s="7" t="str">
        <f t="shared" ca="1" si="1169"/>
        <v>Wall Street Journal: California Lutheran University-Unemployment Rate-09-2019</v>
      </c>
      <c r="J5046" s="4" t="str">
        <f t="shared" ca="1" si="1170"/>
        <v>Unemployment Rate-California Lutheran University:09-2019</v>
      </c>
      <c r="K5046" t="s">
        <v>796</v>
      </c>
      <c r="CM5046">
        <v>3.8</v>
      </c>
      <c r="CO5046">
        <v>3.8</v>
      </c>
      <c r="CQ5046">
        <v>3.9</v>
      </c>
      <c r="CS5046">
        <v>3.9</v>
      </c>
      <c r="CU5046">
        <v>4</v>
      </c>
      <c r="CW5046">
        <v>4</v>
      </c>
      <c r="CY5046">
        <v>4.0999999999999996</v>
      </c>
    </row>
    <row r="5047" spans="1:103" x14ac:dyDescent="0.55000000000000004">
      <c r="A5047" s="4" t="str">
        <f t="shared" ca="1" si="1165"/>
        <v>MFR</v>
      </c>
      <c r="B5047" s="4" t="str">
        <f t="shared" si="1166"/>
        <v>Maria Fiorini Ramirez/Joshua Shapiro</v>
      </c>
      <c r="C5047" s="4" t="s">
        <v>246</v>
      </c>
      <c r="D5047" s="4" t="s">
        <v>97</v>
      </c>
      <c r="E5047" s="4" t="str">
        <f>IF(COUNTIF($E$2:E5046,"Begin: " &amp; C5047 &amp; "-" &amp; D5047 &amp; "-" &amp; H5047)=0,"Begin: " &amp; C5047 &amp; "-" &amp; D5047 &amp; "-" &amp; H5047,IF((C5047 &amp; "-" &amp; D5047 &amp; "-" &amp; H5047)&lt;&gt;(C5048 &amp; "-" &amp; D5048 &amp; "-" &amp; H5048),"End: " &amp; C5047 &amp; "-" &amp; D5047 &amp; "-" &amp; H5047,""))</f>
        <v/>
      </c>
      <c r="F5047" s="4" t="str">
        <f t="shared" si="1167"/>
        <v>Wall Street Journal-Unemployment Rate-09-2019</v>
      </c>
      <c r="G5047" s="7">
        <v>43718</v>
      </c>
      <c r="H5047" s="7" t="str">
        <f t="shared" si="1168"/>
        <v>09-2019</v>
      </c>
      <c r="I5047" s="7" t="str">
        <f t="shared" ca="1" si="1169"/>
        <v>Wall Street Journal: MFR-Unemployment Rate-09-2019</v>
      </c>
      <c r="J5047" s="4" t="str">
        <f t="shared" ca="1" si="1170"/>
        <v>Unemployment Rate-MFR:09-2019</v>
      </c>
      <c r="K5047" t="s">
        <v>208</v>
      </c>
      <c r="CM5047">
        <v>3.8</v>
      </c>
      <c r="CO5047">
        <v>4.3</v>
      </c>
      <c r="CQ5047">
        <v>4.7</v>
      </c>
    </row>
    <row r="5048" spans="1:103" x14ac:dyDescent="0.55000000000000004">
      <c r="A5048" s="4" t="str">
        <f t="shared" ca="1" si="1165"/>
        <v>Chamber of Commerce</v>
      </c>
      <c r="B5048" s="4" t="str">
        <f t="shared" si="1166"/>
        <v>J.D. Foster</v>
      </c>
      <c r="C5048" s="4" t="s">
        <v>246</v>
      </c>
      <c r="D5048" s="4" t="s">
        <v>97</v>
      </c>
      <c r="E5048" s="4" t="str">
        <f>IF(COUNTIF($E$2:E5047,"Begin: " &amp; C5048 &amp; "-" &amp; D5048 &amp; "-" &amp; H5048)=0,"Begin: " &amp; C5048 &amp; "-" &amp; D5048 &amp; "-" &amp; H5048,IF((C5048 &amp; "-" &amp; D5048 &amp; "-" &amp; H5048)&lt;&gt;(C5049 &amp; "-" &amp; D5049 &amp; "-" &amp; H5049),"End: " &amp; C5048 &amp; "-" &amp; D5048 &amp; "-" &amp; H5048,""))</f>
        <v/>
      </c>
      <c r="F5048" s="4" t="str">
        <f t="shared" si="1167"/>
        <v>Wall Street Journal-Unemployment Rate-09-2019</v>
      </c>
      <c r="G5048" s="7">
        <v>43718</v>
      </c>
      <c r="H5048" s="7" t="str">
        <f t="shared" si="1168"/>
        <v>09-2019</v>
      </c>
      <c r="I5048" s="7" t="str">
        <f t="shared" ca="1" si="1169"/>
        <v>Wall Street Journal: Chamber of Commerce-Unemployment Rate-09-2019</v>
      </c>
      <c r="J5048" s="4" t="str">
        <f t="shared" ca="1" si="1170"/>
        <v>Unemployment Rate-Chamber of Commerce:09-2019</v>
      </c>
      <c r="K5048" t="s">
        <v>766</v>
      </c>
      <c r="CM5048">
        <v>3.7</v>
      </c>
      <c r="CO5048">
        <v>3.7</v>
      </c>
      <c r="CQ5048">
        <v>3.9</v>
      </c>
    </row>
    <row r="5049" spans="1:103" x14ac:dyDescent="0.55000000000000004">
      <c r="A5049" s="4" t="str">
        <f t="shared" ca="1" si="1165"/>
        <v>Mortgage Bankers Association</v>
      </c>
      <c r="B5049" s="4" t="str">
        <f t="shared" si="1166"/>
        <v>Mike Fratantoni</v>
      </c>
      <c r="C5049" s="4" t="s">
        <v>246</v>
      </c>
      <c r="D5049" s="4" t="s">
        <v>97</v>
      </c>
      <c r="E5049" s="4" t="str">
        <f>IF(COUNTIF($E$2:E5048,"Begin: " &amp; C5049 &amp; "-" &amp; D5049 &amp; "-" &amp; H5049)=0,"Begin: " &amp; C5049 &amp; "-" &amp; D5049 &amp; "-" &amp; H5049,IF((C5049 &amp; "-" &amp; D5049 &amp; "-" &amp; H5049)&lt;&gt;(C5050 &amp; "-" &amp; D5050 &amp; "-" &amp; H5050),"End: " &amp; C5049 &amp; "-" &amp; D5049 &amp; "-" &amp; H5049,""))</f>
        <v/>
      </c>
      <c r="F5049" s="4" t="str">
        <f t="shared" si="1167"/>
        <v>Wall Street Journal-Unemployment Rate-09-2019</v>
      </c>
      <c r="G5049" s="7">
        <v>43718</v>
      </c>
      <c r="H5049" s="7" t="str">
        <f t="shared" si="1168"/>
        <v>09-2019</v>
      </c>
      <c r="I5049" s="7" t="str">
        <f t="shared" ca="1" si="1169"/>
        <v>Wall Street Journal: Mortgage Bankers Association-Unemployment Rate-09-2019</v>
      </c>
      <c r="J5049" s="4" t="str">
        <f t="shared" ca="1" si="1170"/>
        <v>Unemployment Rate-Mortgage Bankers Association:09-2019</v>
      </c>
      <c r="K5049" t="s">
        <v>209</v>
      </c>
      <c r="CM5049">
        <v>3.8</v>
      </c>
      <c r="CO5049">
        <v>4.0999999999999996</v>
      </c>
      <c r="CQ5049">
        <v>4.2</v>
      </c>
      <c r="CS5049">
        <v>4.2</v>
      </c>
      <c r="CU5049">
        <v>4.2</v>
      </c>
      <c r="CW5049">
        <v>4.2</v>
      </c>
      <c r="CY5049">
        <v>4.2</v>
      </c>
    </row>
    <row r="5050" spans="1:103" x14ac:dyDescent="0.55000000000000004">
      <c r="A5050" s="4" t="str">
        <f t="shared" ca="1" si="1165"/>
        <v>Robert Fry Economics LLC</v>
      </c>
      <c r="B5050" s="4" t="str">
        <f t="shared" si="1166"/>
        <v>Robert Fry</v>
      </c>
      <c r="C5050" s="4" t="s">
        <v>246</v>
      </c>
      <c r="D5050" s="4" t="s">
        <v>97</v>
      </c>
      <c r="E5050" s="4" t="str">
        <f>IF(COUNTIF($E$2:E5049,"Begin: " &amp; C5050 &amp; "-" &amp; D5050 &amp; "-" &amp; H5050)=0,"Begin: " &amp; C5050 &amp; "-" &amp; D5050 &amp; "-" &amp; H5050,IF((C5050 &amp; "-" &amp; D5050 &amp; "-" &amp; H5050)&lt;&gt;(C5051 &amp; "-" &amp; D5051 &amp; "-" &amp; H5051),"End: " &amp; C5050 &amp; "-" &amp; D5050 &amp; "-" &amp; H5050,""))</f>
        <v/>
      </c>
      <c r="F5050" s="4" t="str">
        <f t="shared" si="1167"/>
        <v>Wall Street Journal-Unemployment Rate-09-2019</v>
      </c>
      <c r="G5050" s="7">
        <v>43718</v>
      </c>
      <c r="H5050" s="7" t="str">
        <f t="shared" si="1168"/>
        <v>09-2019</v>
      </c>
      <c r="I5050" s="7" t="str">
        <f t="shared" ca="1" si="1169"/>
        <v>Wall Street Journal: Robert Fry Economics LLC-Unemployment Rate-09-2019</v>
      </c>
      <c r="J5050" s="4" t="str">
        <f t="shared" ca="1" si="1170"/>
        <v>Unemployment Rate-Robert Fry Economics LLC:09-2019</v>
      </c>
      <c r="K5050" t="s">
        <v>764</v>
      </c>
      <c r="CM5050">
        <v>3.8</v>
      </c>
      <c r="CO5050">
        <v>3.8</v>
      </c>
      <c r="CQ5050">
        <v>3.7</v>
      </c>
      <c r="CS5050">
        <v>3.8</v>
      </c>
      <c r="CU5050">
        <v>3.8</v>
      </c>
      <c r="CW5050">
        <v>3.8</v>
      </c>
      <c r="CY5050">
        <v>3.8</v>
      </c>
    </row>
    <row r="5051" spans="1:103" x14ac:dyDescent="0.55000000000000004">
      <c r="A5051" s="4" t="str">
        <f t="shared" ca="1" si="1165"/>
        <v>Societe Generale</v>
      </c>
      <c r="B5051" s="4" t="str">
        <f t="shared" si="1166"/>
        <v>Stephen Gallagher</v>
      </c>
      <c r="C5051" s="4" t="s">
        <v>246</v>
      </c>
      <c r="D5051" s="4" t="s">
        <v>97</v>
      </c>
      <c r="E5051" s="4" t="str">
        <f>IF(COUNTIF($E$2:E5050,"Begin: " &amp; C5051 &amp; "-" &amp; D5051 &amp; "-" &amp; H5051)=0,"Begin: " &amp; C5051 &amp; "-" &amp; D5051 &amp; "-" &amp; H5051,IF((C5051 &amp; "-" &amp; D5051 &amp; "-" &amp; H5051)&lt;&gt;(C5052 &amp; "-" &amp; D5052 &amp; "-" &amp; H5052),"End: " &amp; C5051 &amp; "-" &amp; D5051 &amp; "-" &amp; H5051,""))</f>
        <v/>
      </c>
      <c r="F5051" s="4" t="str">
        <f t="shared" si="1167"/>
        <v>Wall Street Journal-Unemployment Rate-09-2019</v>
      </c>
      <c r="G5051" s="7">
        <v>43718</v>
      </c>
      <c r="H5051" s="7" t="str">
        <f t="shared" si="1168"/>
        <v>09-2019</v>
      </c>
      <c r="I5051" s="7" t="str">
        <f t="shared" ca="1" si="1169"/>
        <v>Wall Street Journal: Societe Generale-Unemployment Rate-09-2019</v>
      </c>
      <c r="J5051" s="4" t="str">
        <f t="shared" ca="1" si="1170"/>
        <v>Unemployment Rate-Societe Generale:09-2019</v>
      </c>
      <c r="K5051" t="s">
        <v>657</v>
      </c>
      <c r="CM5051">
        <v>3.7</v>
      </c>
      <c r="CO5051">
        <v>3.9</v>
      </c>
      <c r="CQ5051">
        <v>1.5</v>
      </c>
      <c r="CS5051">
        <v>4.8</v>
      </c>
      <c r="CU5051">
        <v>4.7</v>
      </c>
      <c r="CW5051">
        <v>4.5999999999999996</v>
      </c>
      <c r="CY5051">
        <v>4.5999999999999996</v>
      </c>
    </row>
    <row r="5052" spans="1:103" x14ac:dyDescent="0.55000000000000004">
      <c r="A5052" s="4" t="str">
        <f t="shared" ca="1" si="1165"/>
        <v>Barclays</v>
      </c>
      <c r="B5052" s="4" t="str">
        <f t="shared" si="1166"/>
        <v>Michael Gapen*</v>
      </c>
      <c r="C5052" s="4" t="s">
        <v>246</v>
      </c>
      <c r="D5052" s="4" t="s">
        <v>97</v>
      </c>
      <c r="E5052" s="4" t="str">
        <f>IF(COUNTIF($E$2:E5051,"Begin: " &amp; C5052 &amp; "-" &amp; D5052 &amp; "-" &amp; H5052)=0,"Begin: " &amp; C5052 &amp; "-" &amp; D5052 &amp; "-" &amp; H5052,IF((C5052 &amp; "-" &amp; D5052 &amp; "-" &amp; H5052)&lt;&gt;(C5053 &amp; "-" &amp; D5053 &amp; "-" &amp; H5053),"End: " &amp; C5052 &amp; "-" &amp; D5052 &amp; "-" &amp; H5052,""))</f>
        <v/>
      </c>
      <c r="F5052" s="4" t="str">
        <f t="shared" si="1167"/>
        <v>Wall Street Journal-Unemployment Rate-09-2019</v>
      </c>
      <c r="G5052" s="7">
        <v>43718</v>
      </c>
      <c r="H5052" s="7" t="str">
        <f t="shared" si="1168"/>
        <v>09-2019</v>
      </c>
      <c r="I5052" s="7" t="str">
        <f t="shared" ca="1" si="1169"/>
        <v>Wall Street Journal: Barclays-Unemployment Rate-09-2019</v>
      </c>
      <c r="J5052" s="4" t="str">
        <f t="shared" ca="1" si="1170"/>
        <v>Unemployment Rate-Barclays:09-2019</v>
      </c>
      <c r="K5052" t="s">
        <v>815</v>
      </c>
    </row>
    <row r="5053" spans="1:103" x14ac:dyDescent="0.55000000000000004">
      <c r="A5053" s="4" t="str">
        <f t="shared" ca="1" si="1165"/>
        <v>NatWest Markets</v>
      </c>
      <c r="B5053" s="4" t="str">
        <f t="shared" si="1166"/>
        <v>Michelle Girard*</v>
      </c>
      <c r="C5053" s="4" t="s">
        <v>246</v>
      </c>
      <c r="D5053" s="4" t="s">
        <v>97</v>
      </c>
      <c r="E5053" s="4" t="str">
        <f>IF(COUNTIF($E$2:E5052,"Begin: " &amp; C5053 &amp; "-" &amp; D5053 &amp; "-" &amp; H5053)=0,"Begin: " &amp; C5053 &amp; "-" &amp; D5053 &amp; "-" &amp; H5053,IF((C5053 &amp; "-" &amp; D5053 &amp; "-" &amp; H5053)&lt;&gt;(C5054 &amp; "-" &amp; D5054 &amp; "-" &amp; H5054),"End: " &amp; C5053 &amp; "-" &amp; D5053 &amp; "-" &amp; H5053,""))</f>
        <v/>
      </c>
      <c r="F5053" s="4" t="str">
        <f t="shared" si="1167"/>
        <v>Wall Street Journal-Unemployment Rate-09-2019</v>
      </c>
      <c r="G5053" s="7">
        <v>43718</v>
      </c>
      <c r="H5053" s="7" t="str">
        <f t="shared" si="1168"/>
        <v>09-2019</v>
      </c>
      <c r="I5053" s="7" t="str">
        <f t="shared" ca="1" si="1169"/>
        <v>Wall Street Journal: NatWest Markets-Unemployment Rate-09-2019</v>
      </c>
      <c r="J5053" s="4" t="str">
        <f t="shared" ca="1" si="1170"/>
        <v>Unemployment Rate-NatWest Markets:09-2019</v>
      </c>
      <c r="K5053" t="s">
        <v>816</v>
      </c>
    </row>
    <row r="5054" spans="1:103" x14ac:dyDescent="0.55000000000000004">
      <c r="A5054" s="4" t="str">
        <f t="shared" ca="1" si="1165"/>
        <v>BMO Capital</v>
      </c>
      <c r="B5054" s="4" t="str">
        <f t="shared" si="1166"/>
        <v>Michael Gregory</v>
      </c>
      <c r="C5054" s="4" t="s">
        <v>246</v>
      </c>
      <c r="D5054" s="4" t="s">
        <v>97</v>
      </c>
      <c r="E5054" s="4" t="str">
        <f>IF(COUNTIF($E$2:E5053,"Begin: " &amp; C5054 &amp; "-" &amp; D5054 &amp; "-" &amp; H5054)=0,"Begin: " &amp; C5054 &amp; "-" &amp; D5054 &amp; "-" &amp; H5054,IF((C5054 &amp; "-" &amp; D5054 &amp; "-" &amp; H5054)&lt;&gt;(C5055 &amp; "-" &amp; D5055 &amp; "-" &amp; H5055),"End: " &amp; C5054 &amp; "-" &amp; D5054 &amp; "-" &amp; H5054,""))</f>
        <v/>
      </c>
      <c r="F5054" s="4" t="str">
        <f t="shared" si="1167"/>
        <v>Wall Street Journal-Unemployment Rate-09-2019</v>
      </c>
      <c r="G5054" s="7">
        <v>43718</v>
      </c>
      <c r="H5054" s="7" t="str">
        <f t="shared" si="1168"/>
        <v>09-2019</v>
      </c>
      <c r="I5054" s="7" t="str">
        <f t="shared" ca="1" si="1169"/>
        <v>Wall Street Journal: BMO Capital-Unemployment Rate-09-2019</v>
      </c>
      <c r="J5054" s="4" t="str">
        <f t="shared" ca="1" si="1170"/>
        <v>Unemployment Rate-BMO Capital:09-2019</v>
      </c>
      <c r="K5054" t="s">
        <v>798</v>
      </c>
      <c r="CM5054">
        <v>3.7</v>
      </c>
      <c r="CO5054">
        <v>3.7</v>
      </c>
      <c r="CQ5054">
        <v>3.7</v>
      </c>
      <c r="CS5054">
        <v>3.7</v>
      </c>
      <c r="CU5054">
        <v>3.8</v>
      </c>
      <c r="CW5054">
        <v>3.8</v>
      </c>
      <c r="CY5054">
        <v>3.8</v>
      </c>
    </row>
    <row r="5055" spans="1:103" x14ac:dyDescent="0.55000000000000004">
      <c r="A5055" s="4" t="str">
        <f t="shared" ca="1" si="1165"/>
        <v>TD Securities</v>
      </c>
      <c r="B5055" s="4" t="str">
        <f t="shared" si="1166"/>
        <v>Michael Hanson*</v>
      </c>
      <c r="C5055" s="4" t="s">
        <v>246</v>
      </c>
      <c r="D5055" s="4" t="s">
        <v>97</v>
      </c>
      <c r="E5055" s="4" t="str">
        <f>IF(COUNTIF($E$2:E5054,"Begin: " &amp; C5055 &amp; "-" &amp; D5055 &amp; "-" &amp; H5055)=0,"Begin: " &amp; C5055 &amp; "-" &amp; D5055 &amp; "-" &amp; H5055,IF((C5055 &amp; "-" &amp; D5055 &amp; "-" &amp; H5055)&lt;&gt;(C5056 &amp; "-" &amp; D5056 &amp; "-" &amp; H5056),"End: " &amp; C5055 &amp; "-" &amp; D5055 &amp; "-" &amp; H5055,""))</f>
        <v/>
      </c>
      <c r="F5055" s="4" t="str">
        <f t="shared" si="1167"/>
        <v>Wall Street Journal-Unemployment Rate-09-2019</v>
      </c>
      <c r="G5055" s="7">
        <v>43718</v>
      </c>
      <c r="H5055" s="7" t="str">
        <f t="shared" si="1168"/>
        <v>09-2019</v>
      </c>
      <c r="I5055" s="7" t="str">
        <f t="shared" ca="1" si="1169"/>
        <v>Wall Street Journal: TD Securities-Unemployment Rate-09-2019</v>
      </c>
      <c r="J5055" s="4" t="str">
        <f t="shared" ca="1" si="1170"/>
        <v>Unemployment Rate-TD Securities:09-2019</v>
      </c>
      <c r="K5055" t="s">
        <v>834</v>
      </c>
    </row>
    <row r="5056" spans="1:103" x14ac:dyDescent="0.55000000000000004">
      <c r="A5056" s="4" t="str">
        <f t="shared" ca="1" si="1165"/>
        <v>Goldman Sachs</v>
      </c>
      <c r="B5056" s="4" t="str">
        <f t="shared" si="1166"/>
        <v>Jan Hatzius*</v>
      </c>
      <c r="C5056" s="4" t="s">
        <v>246</v>
      </c>
      <c r="D5056" s="4" t="s">
        <v>97</v>
      </c>
      <c r="E5056" s="4" t="str">
        <f>IF(COUNTIF($E$2:E5055,"Begin: " &amp; C5056 &amp; "-" &amp; D5056 &amp; "-" &amp; H5056)=0,"Begin: " &amp; C5056 &amp; "-" &amp; D5056 &amp; "-" &amp; H5056,IF((C5056 &amp; "-" &amp; D5056 &amp; "-" &amp; H5056)&lt;&gt;(C5057 &amp; "-" &amp; D5057 &amp; "-" &amp; H5057),"End: " &amp; C5056 &amp; "-" &amp; D5056 &amp; "-" &amp; H5056,""))</f>
        <v/>
      </c>
      <c r="F5056" s="4" t="str">
        <f t="shared" si="1167"/>
        <v>Wall Street Journal-Unemployment Rate-09-2019</v>
      </c>
      <c r="G5056" s="7">
        <v>43718</v>
      </c>
      <c r="H5056" s="7" t="str">
        <f t="shared" si="1168"/>
        <v>09-2019</v>
      </c>
      <c r="I5056" s="7" t="str">
        <f t="shared" ca="1" si="1169"/>
        <v>Wall Street Journal: Goldman Sachs-Unemployment Rate-09-2019</v>
      </c>
      <c r="J5056" s="4" t="str">
        <f t="shared" ca="1" si="1170"/>
        <v>Unemployment Rate-Goldman Sachs:09-2019</v>
      </c>
      <c r="K5056" t="s">
        <v>852</v>
      </c>
    </row>
    <row r="5057" spans="1:103" x14ac:dyDescent="0.55000000000000004">
      <c r="A5057" s="4" t="str">
        <f t="shared" ca="1" si="1165"/>
        <v>Scotiabank</v>
      </c>
      <c r="B5057" s="4" t="str">
        <f t="shared" si="1166"/>
        <v>Derek Holt</v>
      </c>
      <c r="C5057" s="4" t="s">
        <v>246</v>
      </c>
      <c r="D5057" s="4" t="s">
        <v>97</v>
      </c>
      <c r="E5057" s="4" t="str">
        <f>IF(COUNTIF($E$2:E5056,"Begin: " &amp; C5057 &amp; "-" &amp; D5057 &amp; "-" &amp; H5057)=0,"Begin: " &amp; C5057 &amp; "-" &amp; D5057 &amp; "-" &amp; H5057,IF((C5057 &amp; "-" &amp; D5057 &amp; "-" &amp; H5057)&lt;&gt;(C5058 &amp; "-" &amp; D5058 &amp; "-" &amp; H5058),"End: " &amp; C5057 &amp; "-" &amp; D5057 &amp; "-" &amp; H5057,""))</f>
        <v/>
      </c>
      <c r="F5057" s="4" t="str">
        <f t="shared" si="1167"/>
        <v>Wall Street Journal-Unemployment Rate-09-2019</v>
      </c>
      <c r="G5057" s="7">
        <v>43718</v>
      </c>
      <c r="H5057" s="7" t="str">
        <f t="shared" si="1168"/>
        <v>09-2019</v>
      </c>
      <c r="I5057" s="7" t="str">
        <f t="shared" ca="1" si="1169"/>
        <v>Wall Street Journal: Scotiabank-Unemployment Rate-09-2019</v>
      </c>
      <c r="J5057" s="4" t="str">
        <f t="shared" ca="1" si="1170"/>
        <v>Unemployment Rate-Scotiabank:09-2019</v>
      </c>
      <c r="K5057" t="s">
        <v>432</v>
      </c>
      <c r="CM5057">
        <v>3.9</v>
      </c>
      <c r="CO5057">
        <v>4</v>
      </c>
      <c r="CQ5057">
        <v>4.0999999999999996</v>
      </c>
      <c r="CS5057">
        <v>4.0999999999999996</v>
      </c>
      <c r="CU5057">
        <v>4.0999999999999996</v>
      </c>
      <c r="CW5057">
        <v>4.0999999999999996</v>
      </c>
      <c r="CY5057">
        <v>4.0999999999999996</v>
      </c>
    </row>
    <row r="5058" spans="1:103" x14ac:dyDescent="0.55000000000000004">
      <c r="A5058" s="4" t="str">
        <f t="shared" ca="1" si="1165"/>
        <v>KPMG</v>
      </c>
      <c r="B5058" s="4" t="str">
        <f t="shared" si="1166"/>
        <v>Constance Hunter</v>
      </c>
      <c r="C5058" s="4" t="s">
        <v>246</v>
      </c>
      <c r="D5058" s="4" t="s">
        <v>97</v>
      </c>
      <c r="E5058" s="4" t="str">
        <f>IF(COUNTIF($E$2:E5057,"Begin: " &amp; C5058 &amp; "-" &amp; D5058 &amp; "-" &amp; H5058)=0,"Begin: " &amp; C5058 &amp; "-" &amp; D5058 &amp; "-" &amp; H5058,IF((C5058 &amp; "-" &amp; D5058 &amp; "-" &amp; H5058)&lt;&gt;(C5059 &amp; "-" &amp; D5059 &amp; "-" &amp; H5059),"End: " &amp; C5058 &amp; "-" &amp; D5058 &amp; "-" &amp; H5058,""))</f>
        <v/>
      </c>
      <c r="F5058" s="4" t="str">
        <f t="shared" si="1167"/>
        <v>Wall Street Journal-Unemployment Rate-09-2019</v>
      </c>
      <c r="G5058" s="7">
        <v>43718</v>
      </c>
      <c r="H5058" s="7" t="str">
        <f t="shared" si="1168"/>
        <v>09-2019</v>
      </c>
      <c r="I5058" s="7" t="str">
        <f t="shared" ca="1" si="1169"/>
        <v>Wall Street Journal: KPMG-Unemployment Rate-09-2019</v>
      </c>
      <c r="J5058" s="4" t="str">
        <f t="shared" ca="1" si="1170"/>
        <v>Unemployment Rate-KPMG:09-2019</v>
      </c>
      <c r="K5058" t="s">
        <v>686</v>
      </c>
      <c r="CM5058">
        <v>3.6</v>
      </c>
      <c r="CO5058">
        <v>3.9</v>
      </c>
      <c r="CQ5058">
        <v>4.2</v>
      </c>
      <c r="CS5058">
        <v>4.2</v>
      </c>
      <c r="CU5058">
        <v>4.2</v>
      </c>
      <c r="CW5058">
        <v>4.5</v>
      </c>
    </row>
    <row r="5059" spans="1:103" x14ac:dyDescent="0.55000000000000004">
      <c r="A5059" s="4" t="str">
        <f t="shared" ca="1" si="1165"/>
        <v>BBVA</v>
      </c>
      <c r="B5059" s="4" t="str">
        <f t="shared" si="1166"/>
        <v>Nathaniel Karp</v>
      </c>
      <c r="C5059" s="4" t="s">
        <v>246</v>
      </c>
      <c r="D5059" s="4" t="s">
        <v>97</v>
      </c>
      <c r="E5059" s="4" t="str">
        <f>IF(COUNTIF($E$2:E5058,"Begin: " &amp; C5059 &amp; "-" &amp; D5059 &amp; "-" &amp; H5059)=0,"Begin: " &amp; C5059 &amp; "-" &amp; D5059 &amp; "-" &amp; H5059,IF((C5059 &amp; "-" &amp; D5059 &amp; "-" &amp; H5059)&lt;&gt;(C5060 &amp; "-" &amp; D5060 &amp; "-" &amp; H5060),"End: " &amp; C5059 &amp; "-" &amp; D5059 &amp; "-" &amp; H5059,""))</f>
        <v/>
      </c>
      <c r="F5059" s="4" t="str">
        <f t="shared" si="1167"/>
        <v>Wall Street Journal-Unemployment Rate-09-2019</v>
      </c>
      <c r="G5059" s="7">
        <v>43718</v>
      </c>
      <c r="H5059" s="7" t="str">
        <f t="shared" si="1168"/>
        <v>09-2019</v>
      </c>
      <c r="I5059" s="7" t="str">
        <f t="shared" ca="1" si="1169"/>
        <v>Wall Street Journal: BBVA-Unemployment Rate-09-2019</v>
      </c>
      <c r="J5059" s="4" t="str">
        <f t="shared" ca="1" si="1170"/>
        <v>Unemployment Rate-BBVA:09-2019</v>
      </c>
      <c r="K5059" t="s">
        <v>848</v>
      </c>
      <c r="CM5059">
        <v>3.7</v>
      </c>
      <c r="CO5059">
        <v>3.9</v>
      </c>
      <c r="CQ5059">
        <v>4</v>
      </c>
      <c r="CS5059">
        <v>4.0999999999999996</v>
      </c>
      <c r="CU5059">
        <v>4.0999999999999996</v>
      </c>
      <c r="CW5059">
        <v>4.2</v>
      </c>
      <c r="CY5059">
        <v>4.2</v>
      </c>
    </row>
    <row r="5060" spans="1:103" x14ac:dyDescent="0.55000000000000004">
      <c r="A5060" s="4" t="str">
        <f t="shared" ca="1" si="1165"/>
        <v>National Retail Federation</v>
      </c>
      <c r="B5060" s="4" t="str">
        <f t="shared" si="1166"/>
        <v>Jack Kleinhenz</v>
      </c>
      <c r="C5060" s="4" t="s">
        <v>246</v>
      </c>
      <c r="D5060" s="4" t="s">
        <v>97</v>
      </c>
      <c r="E5060" s="4" t="str">
        <f>IF(COUNTIF($E$2:E5059,"Begin: " &amp; C5060 &amp; "-" &amp; D5060 &amp; "-" &amp; H5060)=0,"Begin: " &amp; C5060 &amp; "-" &amp; D5060 &amp; "-" &amp; H5060,IF((C5060 &amp; "-" &amp; D5060 &amp; "-" &amp; H5060)&lt;&gt;(C5061 &amp; "-" &amp; D5061 &amp; "-" &amp; H5061),"End: " &amp; C5060 &amp; "-" &amp; D5060 &amp; "-" &amp; H5060,""))</f>
        <v/>
      </c>
      <c r="F5060" s="4" t="str">
        <f t="shared" si="1167"/>
        <v>Wall Street Journal-Unemployment Rate-09-2019</v>
      </c>
      <c r="G5060" s="7">
        <v>43718</v>
      </c>
      <c r="H5060" s="7" t="str">
        <f t="shared" si="1168"/>
        <v>09-2019</v>
      </c>
      <c r="I5060" s="7" t="str">
        <f t="shared" ca="1" si="1169"/>
        <v>Wall Street Journal: National Retail Federation-Unemployment Rate-09-2019</v>
      </c>
      <c r="J5060" s="4" t="str">
        <f t="shared" ca="1" si="1170"/>
        <v>Unemployment Rate-National Retail Federation:09-2019</v>
      </c>
      <c r="K5060" t="s">
        <v>216</v>
      </c>
      <c r="CM5060">
        <v>3.6</v>
      </c>
      <c r="CO5060">
        <v>3.6</v>
      </c>
      <c r="CQ5060">
        <v>3.8</v>
      </c>
    </row>
    <row r="5061" spans="1:103" x14ac:dyDescent="0.55000000000000004">
      <c r="A5061" s="4" t="str">
        <f t="shared" ca="1" si="1165"/>
        <v>Natixis CIB Americas</v>
      </c>
      <c r="B5061" s="4" t="str">
        <f t="shared" si="1166"/>
        <v>Joseph LaVorgna</v>
      </c>
      <c r="C5061" s="4" t="s">
        <v>246</v>
      </c>
      <c r="D5061" s="4" t="s">
        <v>97</v>
      </c>
      <c r="E5061" s="4" t="str">
        <f>IF(COUNTIF($E$2:E5060,"Begin: " &amp; C5061 &amp; "-" &amp; D5061 &amp; "-" &amp; H5061)=0,"Begin: " &amp; C5061 &amp; "-" &amp; D5061 &amp; "-" &amp; H5061,IF((C5061 &amp; "-" &amp; D5061 &amp; "-" &amp; H5061)&lt;&gt;(C5062 &amp; "-" &amp; D5062 &amp; "-" &amp; H5062),"End: " &amp; C5061 &amp; "-" &amp; D5061 &amp; "-" &amp; H5061,""))</f>
        <v/>
      </c>
      <c r="F5061" s="4" t="str">
        <f t="shared" si="1167"/>
        <v>Wall Street Journal-Unemployment Rate-09-2019</v>
      </c>
      <c r="G5061" s="7">
        <v>43718</v>
      </c>
      <c r="H5061" s="7" t="str">
        <f t="shared" si="1168"/>
        <v>09-2019</v>
      </c>
      <c r="I5061" s="7" t="str">
        <f t="shared" ca="1" si="1169"/>
        <v>Wall Street Journal: Natixis CIB Americas-Unemployment Rate-09-2019</v>
      </c>
      <c r="J5061" s="4" t="str">
        <f t="shared" ca="1" si="1170"/>
        <v>Unemployment Rate-Natixis CIB Americas:09-2019</v>
      </c>
      <c r="K5061" t="s">
        <v>774</v>
      </c>
      <c r="CM5061">
        <v>3.8</v>
      </c>
      <c r="CO5061">
        <v>4</v>
      </c>
      <c r="CQ5061">
        <v>4.2</v>
      </c>
      <c r="CS5061">
        <v>4.4000000000000004</v>
      </c>
      <c r="CU5061">
        <v>4.5</v>
      </c>
      <c r="CW5061">
        <v>4.7</v>
      </c>
      <c r="CY5061">
        <v>4.9000000000000004</v>
      </c>
    </row>
    <row r="5062" spans="1:103" x14ac:dyDescent="0.55000000000000004">
      <c r="A5062" s="4" t="str">
        <f t="shared" ca="1" si="1165"/>
        <v>UCLA Anderson Forecast</v>
      </c>
      <c r="B5062" s="4" t="str">
        <f t="shared" si="1166"/>
        <v>Edward Leamer/David Shulman</v>
      </c>
      <c r="C5062" s="4" t="s">
        <v>246</v>
      </c>
      <c r="D5062" s="4" t="s">
        <v>97</v>
      </c>
      <c r="E5062" s="4" t="str">
        <f>IF(COUNTIF($E$2:E5061,"Begin: " &amp; C5062 &amp; "-" &amp; D5062 &amp; "-" &amp; H5062)=0,"Begin: " &amp; C5062 &amp; "-" &amp; D5062 &amp; "-" &amp; H5062,IF((C5062 &amp; "-" &amp; D5062 &amp; "-" &amp; H5062)&lt;&gt;(C5063 &amp; "-" &amp; D5063 &amp; "-" &amp; H5063),"End: " &amp; C5062 &amp; "-" &amp; D5062 &amp; "-" &amp; H5062,""))</f>
        <v/>
      </c>
      <c r="F5062" s="4" t="str">
        <f t="shared" si="1167"/>
        <v>Wall Street Journal-Unemployment Rate-09-2019</v>
      </c>
      <c r="G5062" s="7">
        <v>43718</v>
      </c>
      <c r="H5062" s="7" t="str">
        <f t="shared" si="1168"/>
        <v>09-2019</v>
      </c>
      <c r="I5062" s="7" t="str">
        <f t="shared" ca="1" si="1169"/>
        <v>Wall Street Journal: UCLA Anderson Forecast-Unemployment Rate-09-2019</v>
      </c>
      <c r="J5062" s="4" t="str">
        <f t="shared" ca="1" si="1170"/>
        <v>Unemployment Rate-UCLA Anderson Forecast:09-2019</v>
      </c>
      <c r="K5062" t="s">
        <v>218</v>
      </c>
      <c r="CM5062">
        <v>3.6</v>
      </c>
      <c r="CO5062">
        <v>3.6</v>
      </c>
      <c r="CQ5062">
        <v>4</v>
      </c>
      <c r="CS5062">
        <v>4</v>
      </c>
      <c r="CU5062">
        <v>3.9</v>
      </c>
    </row>
    <row r="5063" spans="1:103" x14ac:dyDescent="0.55000000000000004">
      <c r="A5063" s="4" t="str">
        <f t="shared" ca="1" si="1165"/>
        <v>NEMA Business Information Services</v>
      </c>
      <c r="B5063" s="4" t="str">
        <f t="shared" si="1166"/>
        <v>Don Leavens/Steven Wilcox</v>
      </c>
      <c r="C5063" s="4" t="s">
        <v>246</v>
      </c>
      <c r="D5063" s="4" t="s">
        <v>97</v>
      </c>
      <c r="E5063" s="4" t="str">
        <f>IF(COUNTIF($E$2:E5062,"Begin: " &amp; C5063 &amp; "-" &amp; D5063 &amp; "-" &amp; H5063)=0,"Begin: " &amp; C5063 &amp; "-" &amp; D5063 &amp; "-" &amp; H5063,IF((C5063 &amp; "-" &amp; D5063 &amp; "-" &amp; H5063)&lt;&gt;(C5064 &amp; "-" &amp; D5064 &amp; "-" &amp; H5064),"End: " &amp; C5063 &amp; "-" &amp; D5063 &amp; "-" &amp; H5063,""))</f>
        <v/>
      </c>
      <c r="F5063" s="4" t="str">
        <f t="shared" si="1167"/>
        <v>Wall Street Journal-Unemployment Rate-09-2019</v>
      </c>
      <c r="G5063" s="7">
        <v>43718</v>
      </c>
      <c r="H5063" s="7" t="str">
        <f t="shared" si="1168"/>
        <v>09-2019</v>
      </c>
      <c r="I5063" s="7" t="str">
        <f t="shared" ca="1" si="1169"/>
        <v>Wall Street Journal: NEMA Business Information Services-Unemployment Rate-09-2019</v>
      </c>
      <c r="J5063" s="4" t="str">
        <f t="shared" ca="1" si="1170"/>
        <v>Unemployment Rate-NEMA Business Information Services:09-2019</v>
      </c>
      <c r="K5063" t="s">
        <v>765</v>
      </c>
      <c r="CM5063">
        <v>3.5</v>
      </c>
      <c r="CO5063">
        <v>3.5</v>
      </c>
      <c r="CQ5063">
        <v>3.5</v>
      </c>
      <c r="CS5063">
        <v>3.4</v>
      </c>
      <c r="CU5063">
        <v>3.5</v>
      </c>
      <c r="CW5063">
        <v>3.6</v>
      </c>
      <c r="CY5063">
        <v>3.7</v>
      </c>
    </row>
    <row r="5064" spans="1:103" x14ac:dyDescent="0.55000000000000004">
      <c r="A5064" s="4" t="str">
        <f t="shared" ca="1" si="1165"/>
        <v>HSBC</v>
      </c>
      <c r="B5064" s="4" t="str">
        <f t="shared" si="1166"/>
        <v>Kevin Logan*</v>
      </c>
      <c r="C5064" s="4" t="s">
        <v>246</v>
      </c>
      <c r="D5064" s="4" t="s">
        <v>97</v>
      </c>
      <c r="E5064" s="4" t="str">
        <f>IF(COUNTIF($E$2:E5063,"Begin: " &amp; C5064 &amp; "-" &amp; D5064 &amp; "-" &amp; H5064)=0,"Begin: " &amp; C5064 &amp; "-" &amp; D5064 &amp; "-" &amp; H5064,IF((C5064 &amp; "-" &amp; D5064 &amp; "-" &amp; H5064)&lt;&gt;(C5065 &amp; "-" &amp; D5065 &amp; "-" &amp; H5065),"End: " &amp; C5064 &amp; "-" &amp; D5064 &amp; "-" &amp; H5064,""))</f>
        <v/>
      </c>
      <c r="F5064" s="4" t="str">
        <f t="shared" si="1167"/>
        <v>Wall Street Journal-Unemployment Rate-09-2019</v>
      </c>
      <c r="G5064" s="7">
        <v>43718</v>
      </c>
      <c r="H5064" s="7" t="str">
        <f t="shared" si="1168"/>
        <v>09-2019</v>
      </c>
      <c r="I5064" s="7" t="str">
        <f t="shared" ca="1" si="1169"/>
        <v>Wall Street Journal: HSBC-Unemployment Rate-09-2019</v>
      </c>
      <c r="J5064" s="4" t="str">
        <f t="shared" ca="1" si="1170"/>
        <v>Unemployment Rate-HSBC:09-2019</v>
      </c>
      <c r="K5064" t="s">
        <v>817</v>
      </c>
    </row>
    <row r="5065" spans="1:103" x14ac:dyDescent="0.55000000000000004">
      <c r="A5065" s="4" t="str">
        <f t="shared" ca="1" si="1165"/>
        <v>Moody's Investors Service</v>
      </c>
      <c r="B5065" s="4" t="str">
        <f t="shared" si="1166"/>
        <v>John Lonski</v>
      </c>
      <c r="C5065" s="4" t="s">
        <v>246</v>
      </c>
      <c r="D5065" s="4" t="s">
        <v>97</v>
      </c>
      <c r="E5065" s="4" t="str">
        <f>IF(COUNTIF($E$2:E5064,"Begin: " &amp; C5065 &amp; "-" &amp; D5065 &amp; "-" &amp; H5065)=0,"Begin: " &amp; C5065 &amp; "-" &amp; D5065 &amp; "-" &amp; H5065,IF((C5065 &amp; "-" &amp; D5065 &amp; "-" &amp; H5065)&lt;&gt;(C5066 &amp; "-" &amp; D5066 &amp; "-" &amp; H5066),"End: " &amp; C5065 &amp; "-" &amp; D5065 &amp; "-" &amp; H5065,""))</f>
        <v/>
      </c>
      <c r="F5065" s="4" t="str">
        <f t="shared" si="1167"/>
        <v>Wall Street Journal-Unemployment Rate-09-2019</v>
      </c>
      <c r="G5065" s="7">
        <v>43718</v>
      </c>
      <c r="H5065" s="7" t="str">
        <f t="shared" si="1168"/>
        <v>09-2019</v>
      </c>
      <c r="I5065" s="7" t="str">
        <f t="shared" ca="1" si="1169"/>
        <v>Wall Street Journal: Moody's Investors Service-Unemployment Rate-09-2019</v>
      </c>
      <c r="J5065" s="4" t="str">
        <f t="shared" ca="1" si="1170"/>
        <v>Unemployment Rate-Moody's Investors Service:09-2019</v>
      </c>
      <c r="K5065" t="s">
        <v>220</v>
      </c>
      <c r="CM5065">
        <v>3.56</v>
      </c>
      <c r="CO5065">
        <v>3.6</v>
      </c>
      <c r="CQ5065">
        <v>3.5950000000000002</v>
      </c>
      <c r="CS5065">
        <v>3.54</v>
      </c>
      <c r="CU5065">
        <v>3.62</v>
      </c>
      <c r="CW5065">
        <v>3.7</v>
      </c>
      <c r="CY5065">
        <v>3.75</v>
      </c>
    </row>
    <row r="5066" spans="1:103" x14ac:dyDescent="0.55000000000000004">
      <c r="A5066" s="4" t="str">
        <f t="shared" ca="1" si="1165"/>
        <v>National Auto Dealer Association</v>
      </c>
      <c r="B5066" s="4" t="str">
        <f t="shared" si="1166"/>
        <v>Patrick Manzi*</v>
      </c>
      <c r="C5066" s="4" t="s">
        <v>246</v>
      </c>
      <c r="D5066" s="4" t="s">
        <v>97</v>
      </c>
      <c r="E5066" s="4" t="str">
        <f>IF(COUNTIF($E$2:E5065,"Begin: " &amp; C5066 &amp; "-" &amp; D5066 &amp; "-" &amp; H5066)=0,"Begin: " &amp; C5066 &amp; "-" &amp; D5066 &amp; "-" &amp; H5066,IF((C5066 &amp; "-" &amp; D5066 &amp; "-" &amp; H5066)&lt;&gt;(C5067 &amp; "-" &amp; D5067 &amp; "-" &amp; H5067),"End: " &amp; C5066 &amp; "-" &amp; D5066 &amp; "-" &amp; H5066,""))</f>
        <v/>
      </c>
      <c r="F5066" s="4" t="str">
        <f t="shared" si="1167"/>
        <v>Wall Street Journal-Unemployment Rate-09-2019</v>
      </c>
      <c r="G5066" s="7">
        <v>43718</v>
      </c>
      <c r="H5066" s="7" t="str">
        <f t="shared" si="1168"/>
        <v>09-2019</v>
      </c>
      <c r="I5066" s="7" t="str">
        <f t="shared" ca="1" si="1169"/>
        <v>Wall Street Journal: National Auto Dealer Association-Unemployment Rate-09-2019</v>
      </c>
      <c r="J5066" s="4" t="str">
        <f t="shared" ca="1" si="1170"/>
        <v>Unemployment Rate-National Auto Dealer Association:09-2019</v>
      </c>
      <c r="K5066" t="s">
        <v>818</v>
      </c>
    </row>
    <row r="5067" spans="1:103" x14ac:dyDescent="0.55000000000000004">
      <c r="A5067" s="4" t="str">
        <f t="shared" ca="1" si="1165"/>
        <v>MetLife Investment Management</v>
      </c>
      <c r="B5067" s="4" t="str">
        <f t="shared" si="1166"/>
        <v>Drew T. Matus*</v>
      </c>
      <c r="C5067" s="4" t="s">
        <v>246</v>
      </c>
      <c r="D5067" s="4" t="s">
        <v>97</v>
      </c>
      <c r="E5067" s="4" t="str">
        <f>IF(COUNTIF($E$2:E5066,"Begin: " &amp; C5067 &amp; "-" &amp; D5067 &amp; "-" &amp; H5067)=0,"Begin: " &amp; C5067 &amp; "-" &amp; D5067 &amp; "-" &amp; H5067,IF((C5067 &amp; "-" &amp; D5067 &amp; "-" &amp; H5067)&lt;&gt;(C5068 &amp; "-" &amp; D5068 &amp; "-" &amp; H5068),"End: " &amp; C5067 &amp; "-" &amp; D5067 &amp; "-" &amp; H5067,""))</f>
        <v/>
      </c>
      <c r="F5067" s="4" t="str">
        <f t="shared" si="1167"/>
        <v>Wall Street Journal-Unemployment Rate-09-2019</v>
      </c>
      <c r="G5067" s="7">
        <v>43718</v>
      </c>
      <c r="H5067" s="7" t="str">
        <f t="shared" si="1168"/>
        <v>09-2019</v>
      </c>
      <c r="I5067" s="7" t="str">
        <f t="shared" ca="1" si="1169"/>
        <v>Wall Street Journal: MetLife Investment Management-Unemployment Rate-09-2019</v>
      </c>
      <c r="J5067" s="4" t="str">
        <f t="shared" ca="1" si="1170"/>
        <v>Unemployment Rate-MetLife Investment Management:09-2019</v>
      </c>
      <c r="K5067" t="s">
        <v>819</v>
      </c>
    </row>
    <row r="5068" spans="1:103" x14ac:dyDescent="0.55000000000000004">
      <c r="A5068" s="4" t="str">
        <f t="shared" ca="1" si="1165"/>
        <v>Jeffries &amp; Company</v>
      </c>
      <c r="B5068" s="4" t="str">
        <f t="shared" si="1166"/>
        <v>Ward McCarthy*</v>
      </c>
      <c r="C5068" s="4" t="s">
        <v>246</v>
      </c>
      <c r="D5068" s="4" t="s">
        <v>97</v>
      </c>
      <c r="E5068" s="4" t="str">
        <f>IF(COUNTIF($E$2:E5067,"Begin: " &amp; C5068 &amp; "-" &amp; D5068 &amp; "-" &amp; H5068)=0,"Begin: " &amp; C5068 &amp; "-" &amp; D5068 &amp; "-" &amp; H5068,IF((C5068 &amp; "-" &amp; D5068 &amp; "-" &amp; H5068)&lt;&gt;(C5069 &amp; "-" &amp; D5069 &amp; "-" &amp; H5069),"End: " &amp; C5068 &amp; "-" &amp; D5068 &amp; "-" &amp; H5068,""))</f>
        <v/>
      </c>
      <c r="F5068" s="4" t="str">
        <f t="shared" si="1167"/>
        <v>Wall Street Journal-Unemployment Rate-09-2019</v>
      </c>
      <c r="G5068" s="7">
        <v>43718</v>
      </c>
      <c r="H5068" s="7" t="str">
        <f t="shared" si="1168"/>
        <v>09-2019</v>
      </c>
      <c r="I5068" s="7" t="str">
        <f t="shared" ca="1" si="1169"/>
        <v>Wall Street Journal: Jeffries &amp; Company-Unemployment Rate-09-2019</v>
      </c>
      <c r="J5068" s="4" t="str">
        <f t="shared" ca="1" si="1170"/>
        <v>Unemployment Rate-Jeffries &amp; Company:09-2019</v>
      </c>
      <c r="K5068" t="s">
        <v>820</v>
      </c>
    </row>
    <row r="5069" spans="1:103" x14ac:dyDescent="0.55000000000000004">
      <c r="A5069" s="4" t="str">
        <f t="shared" ca="1" si="1165"/>
        <v>ACT Research</v>
      </c>
      <c r="B5069" s="4" t="str">
        <f t="shared" si="1166"/>
        <v>Jim Meil</v>
      </c>
      <c r="C5069" s="4" t="s">
        <v>246</v>
      </c>
      <c r="D5069" s="4" t="s">
        <v>97</v>
      </c>
      <c r="E5069" s="4" t="str">
        <f>IF(COUNTIF($E$2:E5068,"Begin: " &amp; C5069 &amp; "-" &amp; D5069 &amp; "-" &amp; H5069)=0,"Begin: " &amp; C5069 &amp; "-" &amp; D5069 &amp; "-" &amp; H5069,IF((C5069 &amp; "-" &amp; D5069 &amp; "-" &amp; H5069)&lt;&gt;(C5070 &amp; "-" &amp; D5070 &amp; "-" &amp; H5070),"End: " &amp; C5069 &amp; "-" &amp; D5069 &amp; "-" &amp; H5069,""))</f>
        <v/>
      </c>
      <c r="F5069" s="4" t="str">
        <f t="shared" si="1167"/>
        <v>Wall Street Journal-Unemployment Rate-09-2019</v>
      </c>
      <c r="G5069" s="7">
        <v>43718</v>
      </c>
      <c r="H5069" s="7" t="str">
        <f t="shared" si="1168"/>
        <v>09-2019</v>
      </c>
      <c r="I5069" s="7" t="str">
        <f t="shared" ca="1" si="1169"/>
        <v>Wall Street Journal: ACT Research-Unemployment Rate-09-2019</v>
      </c>
      <c r="J5069" s="4" t="str">
        <f t="shared" ca="1" si="1170"/>
        <v>Unemployment Rate-ACT Research:09-2019</v>
      </c>
      <c r="K5069" t="s">
        <v>437</v>
      </c>
      <c r="CM5069">
        <v>3.7</v>
      </c>
      <c r="CO5069">
        <v>3.7</v>
      </c>
      <c r="CQ5069">
        <v>3.9</v>
      </c>
    </row>
    <row r="5070" spans="1:103" x14ac:dyDescent="0.55000000000000004">
      <c r="A5070" s="4" t="str">
        <f t="shared" ca="1" si="1165"/>
        <v>Standard Chartered</v>
      </c>
      <c r="B5070" s="4" t="str">
        <f t="shared" si="1166"/>
        <v>Sonia Meskin*</v>
      </c>
      <c r="C5070" s="4" t="s">
        <v>246</v>
      </c>
      <c r="D5070" s="4" t="s">
        <v>97</v>
      </c>
      <c r="E5070" s="4" t="str">
        <f>IF(COUNTIF($E$2:E5069,"Begin: " &amp; C5070 &amp; "-" &amp; D5070 &amp; "-" &amp; H5070)=0,"Begin: " &amp; C5070 &amp; "-" &amp; D5070 &amp; "-" &amp; H5070,IF((C5070 &amp; "-" &amp; D5070 &amp; "-" &amp; H5070)&lt;&gt;(C5071 &amp; "-" &amp; D5071 &amp; "-" &amp; H5071),"End: " &amp; C5070 &amp; "-" &amp; D5070 &amp; "-" &amp; H5070,""))</f>
        <v/>
      </c>
      <c r="F5070" s="4" t="str">
        <f t="shared" si="1167"/>
        <v>Wall Street Journal-Unemployment Rate-09-2019</v>
      </c>
      <c r="G5070" s="7">
        <v>43718</v>
      </c>
      <c r="H5070" s="7" t="str">
        <f t="shared" si="1168"/>
        <v>09-2019</v>
      </c>
      <c r="I5070" s="7" t="str">
        <f t="shared" ca="1" si="1169"/>
        <v>Wall Street Journal: Standard Chartered-Unemployment Rate-09-2019</v>
      </c>
      <c r="J5070" s="4" t="str">
        <f t="shared" ca="1" si="1170"/>
        <v>Unemployment Rate-Standard Chartered:09-2019</v>
      </c>
      <c r="K5070" t="s">
        <v>821</v>
      </c>
    </row>
    <row r="5071" spans="1:103" x14ac:dyDescent="0.55000000000000004">
      <c r="A5071" s="4" t="str">
        <f t="shared" ca="1" si="1165"/>
        <v>BofA</v>
      </c>
      <c r="B5071" s="4" t="str">
        <f t="shared" si="1166"/>
        <v>Michelle Meyer</v>
      </c>
      <c r="C5071" s="4" t="s">
        <v>246</v>
      </c>
      <c r="D5071" s="4" t="s">
        <v>97</v>
      </c>
      <c r="E5071" s="4" t="str">
        <f>IF(COUNTIF($E$2:E5070,"Begin: " &amp; C5071 &amp; "-" &amp; D5071 &amp; "-" &amp; H5071)=0,"Begin: " &amp; C5071 &amp; "-" &amp; D5071 &amp; "-" &amp; H5071,IF((C5071 &amp; "-" &amp; D5071 &amp; "-" &amp; H5071)&lt;&gt;(C5072 &amp; "-" &amp; D5072 &amp; "-" &amp; H5072),"End: " &amp; C5071 &amp; "-" &amp; D5071 &amp; "-" &amp; H5071,""))</f>
        <v/>
      </c>
      <c r="F5071" s="4" t="str">
        <f t="shared" si="1167"/>
        <v>Wall Street Journal-Unemployment Rate-09-2019</v>
      </c>
      <c r="G5071" s="7">
        <v>43718</v>
      </c>
      <c r="H5071" s="7" t="str">
        <f t="shared" si="1168"/>
        <v>09-2019</v>
      </c>
      <c r="I5071" s="7" t="str">
        <f t="shared" ca="1" si="1169"/>
        <v>Wall Street Journal: BofA-Unemployment Rate-09-2019</v>
      </c>
      <c r="J5071" s="4" t="str">
        <f t="shared" ca="1" si="1170"/>
        <v>Unemployment Rate-BofA:09-2019</v>
      </c>
      <c r="K5071" t="s">
        <v>803</v>
      </c>
      <c r="CM5071">
        <v>3.7</v>
      </c>
      <c r="CO5071">
        <v>3.8</v>
      </c>
      <c r="CQ5071">
        <v>3.8</v>
      </c>
    </row>
    <row r="5072" spans="1:103" x14ac:dyDescent="0.55000000000000004">
      <c r="A5072" s="4" t="str">
        <f t="shared" ca="1" si="1165"/>
        <v>Daiwa Capital</v>
      </c>
      <c r="B5072" s="4" t="str">
        <f t="shared" si="1166"/>
        <v>Michael Moran</v>
      </c>
      <c r="C5072" s="4" t="s">
        <v>246</v>
      </c>
      <c r="D5072" s="4" t="s">
        <v>97</v>
      </c>
      <c r="E5072" s="4" t="str">
        <f>IF(COUNTIF($E$2:E5071,"Begin: " &amp; C5072 &amp; "-" &amp; D5072 &amp; "-" &amp; H5072)=0,"Begin: " &amp; C5072 &amp; "-" &amp; D5072 &amp; "-" &amp; H5072,IF((C5072 &amp; "-" &amp; D5072 &amp; "-" &amp; H5072)&lt;&gt;(C5073 &amp; "-" &amp; D5073 &amp; "-" &amp; H5073),"End: " &amp; C5072 &amp; "-" &amp; D5072 &amp; "-" &amp; H5072,""))</f>
        <v/>
      </c>
      <c r="F5072" s="4" t="str">
        <f t="shared" si="1167"/>
        <v>Wall Street Journal-Unemployment Rate-09-2019</v>
      </c>
      <c r="G5072" s="7">
        <v>43718</v>
      </c>
      <c r="H5072" s="7" t="str">
        <f t="shared" si="1168"/>
        <v>09-2019</v>
      </c>
      <c r="I5072" s="7" t="str">
        <f t="shared" ca="1" si="1169"/>
        <v>Wall Street Journal: Daiwa Capital-Unemployment Rate-09-2019</v>
      </c>
      <c r="J5072" s="4" t="str">
        <f t="shared" ca="1" si="1170"/>
        <v>Unemployment Rate-Daiwa Capital:09-2019</v>
      </c>
      <c r="K5072" t="s">
        <v>438</v>
      </c>
      <c r="CM5072">
        <v>3.8</v>
      </c>
      <c r="CO5072">
        <v>3.9</v>
      </c>
      <c r="CQ5072">
        <v>4.3</v>
      </c>
      <c r="CS5072">
        <v>4.7</v>
      </c>
      <c r="CU5072">
        <v>5.0999999999999996</v>
      </c>
    </row>
    <row r="5073" spans="1:103" x14ac:dyDescent="0.55000000000000004">
      <c r="A5073" s="4" t="str">
        <f t="shared" ca="1" si="1165"/>
        <v>National Association of Manufacturers</v>
      </c>
      <c r="B5073" s="4" t="str">
        <f t="shared" si="1166"/>
        <v>Chad Moutray</v>
      </c>
      <c r="C5073" s="4" t="s">
        <v>246</v>
      </c>
      <c r="D5073" s="4" t="s">
        <v>97</v>
      </c>
      <c r="E5073" s="4" t="str">
        <f>IF(COUNTIF($E$2:E5072,"Begin: " &amp; C5073 &amp; "-" &amp; D5073 &amp; "-" &amp; H5073)=0,"Begin: " &amp; C5073 &amp; "-" &amp; D5073 &amp; "-" &amp; H5073,IF((C5073 &amp; "-" &amp; D5073 &amp; "-" &amp; H5073)&lt;&gt;(C5074 &amp; "-" &amp; D5074 &amp; "-" &amp; H5074),"End: " &amp; C5073 &amp; "-" &amp; D5073 &amp; "-" &amp; H5073,""))</f>
        <v/>
      </c>
      <c r="F5073" s="4" t="str">
        <f t="shared" si="1167"/>
        <v>Wall Street Journal-Unemployment Rate-09-2019</v>
      </c>
      <c r="G5073" s="7">
        <v>43718</v>
      </c>
      <c r="H5073" s="7" t="str">
        <f t="shared" si="1168"/>
        <v>09-2019</v>
      </c>
      <c r="I5073" s="7" t="str">
        <f t="shared" ca="1" si="1169"/>
        <v>Wall Street Journal: National Association of Manufacturers-Unemployment Rate-09-2019</v>
      </c>
      <c r="J5073" s="4" t="str">
        <f t="shared" ca="1" si="1170"/>
        <v>Unemployment Rate-National Association of Manufacturers:09-2019</v>
      </c>
      <c r="K5073" t="s">
        <v>439</v>
      </c>
      <c r="CM5073">
        <v>3.5</v>
      </c>
      <c r="CO5073">
        <v>3.7</v>
      </c>
      <c r="CQ5073">
        <v>4</v>
      </c>
      <c r="CS5073">
        <v>4.2</v>
      </c>
      <c r="CU5073">
        <v>4.5</v>
      </c>
    </row>
    <row r="5074" spans="1:103" x14ac:dyDescent="0.55000000000000004">
      <c r="A5074" s="4" t="str">
        <f t="shared" ca="1" si="1165"/>
        <v>Naroff Economics</v>
      </c>
      <c r="B5074" s="4" t="str">
        <f t="shared" si="1166"/>
        <v>Joel Naroff</v>
      </c>
      <c r="C5074" s="4" t="s">
        <v>246</v>
      </c>
      <c r="D5074" s="4" t="s">
        <v>97</v>
      </c>
      <c r="E5074" s="4" t="str">
        <f>IF(COUNTIF($E$2:E5073,"Begin: " &amp; C5074 &amp; "-" &amp; D5074 &amp; "-" &amp; H5074)=0,"Begin: " &amp; C5074 &amp; "-" &amp; D5074 &amp; "-" &amp; H5074,IF((C5074 &amp; "-" &amp; D5074 &amp; "-" &amp; H5074)&lt;&gt;(C5075 &amp; "-" &amp; D5075 &amp; "-" &amp; H5075),"End: " &amp; C5074 &amp; "-" &amp; D5074 &amp; "-" &amp; H5074,""))</f>
        <v/>
      </c>
      <c r="F5074" s="4" t="str">
        <f t="shared" si="1167"/>
        <v>Wall Street Journal-Unemployment Rate-09-2019</v>
      </c>
      <c r="G5074" s="7">
        <v>43718</v>
      </c>
      <c r="H5074" s="7" t="str">
        <f t="shared" si="1168"/>
        <v>09-2019</v>
      </c>
      <c r="I5074" s="7" t="str">
        <f t="shared" ca="1" si="1169"/>
        <v>Wall Street Journal: Naroff Economics-Unemployment Rate-09-2019</v>
      </c>
      <c r="J5074" s="4" t="str">
        <f t="shared" ca="1" si="1170"/>
        <v>Unemployment Rate-Naroff Economics:09-2019</v>
      </c>
      <c r="K5074" t="s">
        <v>440</v>
      </c>
      <c r="CM5074">
        <v>3.9</v>
      </c>
      <c r="CO5074">
        <v>4.2</v>
      </c>
      <c r="CQ5074">
        <v>4.8</v>
      </c>
      <c r="CS5074">
        <v>4.9000000000000004</v>
      </c>
      <c r="CU5074">
        <v>4.5</v>
      </c>
      <c r="CW5074">
        <v>4.4000000000000004</v>
      </c>
      <c r="CY5074">
        <v>4.3</v>
      </c>
    </row>
    <row r="5075" spans="1:103" x14ac:dyDescent="0.55000000000000004">
      <c r="A5075" s="4" t="str">
        <f t="shared" ca="1" si="1165"/>
        <v>MacroEcon Global Advisors</v>
      </c>
      <c r="B5075" s="4" t="str">
        <f t="shared" si="1166"/>
        <v>Mark Nielson</v>
      </c>
      <c r="C5075" s="4" t="s">
        <v>246</v>
      </c>
      <c r="D5075" s="4" t="s">
        <v>97</v>
      </c>
      <c r="E5075" s="4" t="str">
        <f>IF(COUNTIF($E$2:E5074,"Begin: " &amp; C5075 &amp; "-" &amp; D5075 &amp; "-" &amp; H5075)=0,"Begin: " &amp; C5075 &amp; "-" &amp; D5075 &amp; "-" &amp; H5075,IF((C5075 &amp; "-" &amp; D5075 &amp; "-" &amp; H5075)&lt;&gt;(C5076 &amp; "-" &amp; D5076 &amp; "-" &amp; H5076),"End: " &amp; C5075 &amp; "-" &amp; D5075 &amp; "-" &amp; H5075,""))</f>
        <v/>
      </c>
      <c r="F5075" s="4" t="str">
        <f t="shared" si="1167"/>
        <v>Wall Street Journal-Unemployment Rate-09-2019</v>
      </c>
      <c r="G5075" s="7">
        <v>43718</v>
      </c>
      <c r="H5075" s="7" t="str">
        <f t="shared" si="1168"/>
        <v>09-2019</v>
      </c>
      <c r="I5075" s="7" t="str">
        <f t="shared" ca="1" si="1169"/>
        <v>Wall Street Journal: MacroEcon Global Advisors-Unemployment Rate-09-2019</v>
      </c>
      <c r="J5075" s="4" t="str">
        <f t="shared" ca="1" si="1170"/>
        <v>Unemployment Rate-MacroEcon Global Advisors:09-2019</v>
      </c>
      <c r="K5075" t="s">
        <v>225</v>
      </c>
      <c r="CM5075">
        <v>3.7</v>
      </c>
      <c r="CO5075">
        <v>3.75</v>
      </c>
      <c r="CQ5075">
        <v>3.9</v>
      </c>
      <c r="CS5075">
        <v>4.2</v>
      </c>
      <c r="CU5075">
        <v>4.3</v>
      </c>
      <c r="CW5075">
        <v>4.4000000000000004</v>
      </c>
      <c r="CY5075">
        <v>4.4000000000000004</v>
      </c>
    </row>
    <row r="5076" spans="1:103" x14ac:dyDescent="0.55000000000000004">
      <c r="A5076" s="4" t="str">
        <f t="shared" ca="1" si="1165"/>
        <v>Corelogic</v>
      </c>
      <c r="B5076" s="4" t="str">
        <f t="shared" si="1166"/>
        <v>Frank Nothaft</v>
      </c>
      <c r="C5076" s="4" t="s">
        <v>246</v>
      </c>
      <c r="D5076" s="4" t="s">
        <v>97</v>
      </c>
      <c r="E5076" s="4" t="str">
        <f>IF(COUNTIF($E$2:E5075,"Begin: " &amp; C5076 &amp; "-" &amp; D5076 &amp; "-" &amp; H5076)=0,"Begin: " &amp; C5076 &amp; "-" &amp; D5076 &amp; "-" &amp; H5076,IF((C5076 &amp; "-" &amp; D5076 &amp; "-" &amp; H5076)&lt;&gt;(C5077 &amp; "-" &amp; D5077 &amp; "-" &amp; H5077),"End: " &amp; C5076 &amp; "-" &amp; D5076 &amp; "-" &amp; H5076,""))</f>
        <v/>
      </c>
      <c r="F5076" s="4" t="str">
        <f t="shared" si="1167"/>
        <v>Wall Street Journal-Unemployment Rate-09-2019</v>
      </c>
      <c r="G5076" s="7">
        <v>43718</v>
      </c>
      <c r="H5076" s="7" t="str">
        <f t="shared" si="1168"/>
        <v>09-2019</v>
      </c>
      <c r="I5076" s="7" t="str">
        <f t="shared" ca="1" si="1169"/>
        <v>Wall Street Journal: Corelogic-Unemployment Rate-09-2019</v>
      </c>
      <c r="J5076" s="4" t="str">
        <f t="shared" ca="1" si="1170"/>
        <v>Unemployment Rate-Corelogic:09-2019</v>
      </c>
      <c r="K5076" t="s">
        <v>752</v>
      </c>
      <c r="CM5076">
        <v>3.6</v>
      </c>
      <c r="CO5076">
        <v>3.5</v>
      </c>
      <c r="CQ5076">
        <v>3.6</v>
      </c>
      <c r="CS5076">
        <v>3.7</v>
      </c>
      <c r="CU5076">
        <v>3.8</v>
      </c>
      <c r="CW5076">
        <v>3.9</v>
      </c>
      <c r="CY5076">
        <v>4</v>
      </c>
    </row>
    <row r="5077" spans="1:103" x14ac:dyDescent="0.55000000000000004">
      <c r="A5077" s="4" t="str">
        <f t="shared" ca="1" si="1165"/>
        <v>High Frequency Economics</v>
      </c>
      <c r="B5077" s="4" t="str">
        <f t="shared" si="1166"/>
        <v>Jim O'Sullivan</v>
      </c>
      <c r="C5077" s="4" t="s">
        <v>246</v>
      </c>
      <c r="D5077" s="4" t="s">
        <v>97</v>
      </c>
      <c r="E5077" s="4" t="str">
        <f>IF(COUNTIF($E$2:E5076,"Begin: " &amp; C5077 &amp; "-" &amp; D5077 &amp; "-" &amp; H5077)=0,"Begin: " &amp; C5077 &amp; "-" &amp; D5077 &amp; "-" &amp; H5077,IF((C5077 &amp; "-" &amp; D5077 &amp; "-" &amp; H5077)&lt;&gt;(C5078 &amp; "-" &amp; D5078 &amp; "-" &amp; H5078),"End: " &amp; C5077 &amp; "-" &amp; D5077 &amp; "-" &amp; H5077,""))</f>
        <v/>
      </c>
      <c r="F5077" s="4" t="str">
        <f t="shared" si="1167"/>
        <v>Wall Street Journal-Unemployment Rate-09-2019</v>
      </c>
      <c r="G5077" s="7">
        <v>43718</v>
      </c>
      <c r="H5077" s="7" t="str">
        <f t="shared" si="1168"/>
        <v>09-2019</v>
      </c>
      <c r="I5077" s="7" t="str">
        <f t="shared" ca="1" si="1169"/>
        <v>Wall Street Journal: High Frequency Economics-Unemployment Rate-09-2019</v>
      </c>
      <c r="J5077" s="4" t="str">
        <f t="shared" ca="1" si="1170"/>
        <v>Unemployment Rate-High Frequency Economics:09-2019</v>
      </c>
      <c r="K5077" t="s">
        <v>227</v>
      </c>
      <c r="CM5077">
        <v>3.6</v>
      </c>
      <c r="CO5077">
        <v>3.6</v>
      </c>
      <c r="CQ5077">
        <v>3.6</v>
      </c>
    </row>
    <row r="5078" spans="1:103" x14ac:dyDescent="0.55000000000000004">
      <c r="A5078" s="4" t="str">
        <f t="shared" ca="1" si="1165"/>
        <v>Stifel, Nicoulas and Company, Incorporated (formerly Sterne Agee)</v>
      </c>
      <c r="B5078" s="4" t="str">
        <f t="shared" si="1166"/>
        <v>Lindsey Piegza</v>
      </c>
      <c r="C5078" s="4" t="s">
        <v>246</v>
      </c>
      <c r="D5078" s="4" t="s">
        <v>97</v>
      </c>
      <c r="E5078" s="4" t="str">
        <f>IF(COUNTIF($E$2:E5077,"Begin: " &amp; C5078 &amp; "-" &amp; D5078 &amp; "-" &amp; H5078)=0,"Begin: " &amp; C5078 &amp; "-" &amp; D5078 &amp; "-" &amp; H5078,IF((C5078 &amp; "-" &amp; D5078 &amp; "-" &amp; H5078)&lt;&gt;(C5079 &amp; "-" &amp; D5079 &amp; "-" &amp; H5079),"End: " &amp; C5078 &amp; "-" &amp; D5078 &amp; "-" &amp; H5078,""))</f>
        <v/>
      </c>
      <c r="F5078" s="4" t="str">
        <f t="shared" si="1167"/>
        <v>Wall Street Journal-Unemployment Rate-09-2019</v>
      </c>
      <c r="G5078" s="7">
        <v>43718</v>
      </c>
      <c r="H5078" s="7" t="str">
        <f t="shared" si="1168"/>
        <v>09-2019</v>
      </c>
      <c r="I5078" s="7" t="str">
        <f t="shared" ca="1" si="1169"/>
        <v>Wall Street Journal: Stifel, Nicoulas and Company, Incorporated (formerly Sterne Agee)-Unemployment Rate-09-2019</v>
      </c>
      <c r="J5078" s="4" t="str">
        <f t="shared" ca="1" si="1170"/>
        <v>Unemployment Rate-Stifel, Nicoulas and Company, Incorporated (formerly Sterne Agee):09-2019</v>
      </c>
      <c r="K5078" t="s">
        <v>675</v>
      </c>
      <c r="CM5078">
        <v>3.6</v>
      </c>
      <c r="CO5078">
        <v>3.7</v>
      </c>
      <c r="CQ5078">
        <v>3.7</v>
      </c>
    </row>
    <row r="5079" spans="1:103" x14ac:dyDescent="0.55000000000000004">
      <c r="A5079" s="4" t="str">
        <f t="shared" ca="1" si="1165"/>
        <v>Macroeconomic Advisers</v>
      </c>
      <c r="B5079" s="4" t="str">
        <f t="shared" si="1166"/>
        <v>Dr. Joel Prakken/ Chris Varvares</v>
      </c>
      <c r="C5079" s="4" t="s">
        <v>246</v>
      </c>
      <c r="D5079" s="4" t="s">
        <v>97</v>
      </c>
      <c r="E5079" s="4" t="str">
        <f>IF(COUNTIF($E$2:E5078,"Begin: " &amp; C5079 &amp; "-" &amp; D5079 &amp; "-" &amp; H5079)=0,"Begin: " &amp; C5079 &amp; "-" &amp; D5079 &amp; "-" &amp; H5079,IF((C5079 &amp; "-" &amp; D5079 &amp; "-" &amp; H5079)&lt;&gt;(C5080 &amp; "-" &amp; D5080 &amp; "-" &amp; H5080),"End: " &amp; C5079 &amp; "-" &amp; D5079 &amp; "-" &amp; H5079,""))</f>
        <v/>
      </c>
      <c r="F5079" s="4" t="str">
        <f t="shared" si="1167"/>
        <v>Wall Street Journal-Unemployment Rate-09-2019</v>
      </c>
      <c r="G5079" s="7">
        <v>43718</v>
      </c>
      <c r="H5079" s="7" t="str">
        <f t="shared" si="1168"/>
        <v>09-2019</v>
      </c>
      <c r="I5079" s="7" t="str">
        <f t="shared" ca="1" si="1169"/>
        <v>Wall Street Journal: Macroeconomic Advisers-Unemployment Rate-09-2019</v>
      </c>
      <c r="J5079" s="4" t="str">
        <f t="shared" ca="1" si="1170"/>
        <v>Unemployment Rate-Macroeconomic Advisers:09-2019</v>
      </c>
      <c r="K5079" t="s">
        <v>228</v>
      </c>
      <c r="CM5079">
        <v>3.5</v>
      </c>
      <c r="CO5079">
        <v>3.5</v>
      </c>
      <c r="CQ5079">
        <v>3.5</v>
      </c>
      <c r="CS5079">
        <v>3.6</v>
      </c>
      <c r="CU5079">
        <v>3.7</v>
      </c>
      <c r="CW5079">
        <v>3.8</v>
      </c>
      <c r="CY5079">
        <v>4</v>
      </c>
    </row>
    <row r="5080" spans="1:103" x14ac:dyDescent="0.55000000000000004">
      <c r="A5080" s="4" t="str">
        <f t="shared" ca="1" si="1165"/>
        <v>Ameriprise Financial</v>
      </c>
      <c r="B5080" s="4" t="str">
        <f t="shared" si="1166"/>
        <v>Russell Price</v>
      </c>
      <c r="C5080" s="4" t="s">
        <v>246</v>
      </c>
      <c r="D5080" s="4" t="s">
        <v>97</v>
      </c>
      <c r="E5080" s="4" t="str">
        <f>IF(COUNTIF($E$2:E5079,"Begin: " &amp; C5080 &amp; "-" &amp; D5080 &amp; "-" &amp; H5080)=0,"Begin: " &amp; C5080 &amp; "-" &amp; D5080 &amp; "-" &amp; H5080,IF((C5080 &amp; "-" &amp; D5080 &amp; "-" &amp; H5080)&lt;&gt;(C5081 &amp; "-" &amp; D5081 &amp; "-" &amp; H5081),"End: " &amp; C5080 &amp; "-" &amp; D5080 &amp; "-" &amp; H5080,""))</f>
        <v/>
      </c>
      <c r="F5080" s="4" t="str">
        <f t="shared" si="1167"/>
        <v>Wall Street Journal-Unemployment Rate-09-2019</v>
      </c>
      <c r="G5080" s="7">
        <v>43718</v>
      </c>
      <c r="H5080" s="7" t="str">
        <f t="shared" si="1168"/>
        <v>09-2019</v>
      </c>
      <c r="I5080" s="7" t="str">
        <f t="shared" ca="1" si="1169"/>
        <v>Wall Street Journal: Ameriprise Financial-Unemployment Rate-09-2019</v>
      </c>
      <c r="J5080" s="4" t="str">
        <f t="shared" ca="1" si="1170"/>
        <v>Unemployment Rate-Ameriprise Financial:09-2019</v>
      </c>
      <c r="K5080" t="s">
        <v>441</v>
      </c>
      <c r="CM5080">
        <v>3.6</v>
      </c>
      <c r="CO5080">
        <v>3.7</v>
      </c>
      <c r="CQ5080">
        <v>3.7</v>
      </c>
      <c r="CS5080">
        <v>3.8</v>
      </c>
      <c r="CU5080">
        <v>3.8</v>
      </c>
      <c r="CW5080">
        <v>3.8</v>
      </c>
      <c r="CY5080">
        <v>3.8</v>
      </c>
    </row>
    <row r="5081" spans="1:103" x14ac:dyDescent="0.55000000000000004">
      <c r="A5081" s="4" t="str">
        <f t="shared" ca="1" si="1165"/>
        <v>Eaton Corp.</v>
      </c>
      <c r="B5081" s="4" t="str">
        <f t="shared" si="1166"/>
        <v>Arun Raha*</v>
      </c>
      <c r="C5081" s="4" t="s">
        <v>246</v>
      </c>
      <c r="D5081" s="4" t="s">
        <v>97</v>
      </c>
      <c r="E5081" s="4" t="str">
        <f>IF(COUNTIF($E$2:E5080,"Begin: " &amp; C5081 &amp; "-" &amp; D5081 &amp; "-" &amp; H5081)=0,"Begin: " &amp; C5081 &amp; "-" &amp; D5081 &amp; "-" &amp; H5081,IF((C5081 &amp; "-" &amp; D5081 &amp; "-" &amp; H5081)&lt;&gt;(C5082 &amp; "-" &amp; D5082 &amp; "-" &amp; H5082),"End: " &amp; C5081 &amp; "-" &amp; D5081 &amp; "-" &amp; H5081,""))</f>
        <v/>
      </c>
      <c r="F5081" s="4" t="str">
        <f t="shared" si="1167"/>
        <v>Wall Street Journal-Unemployment Rate-09-2019</v>
      </c>
      <c r="G5081" s="7">
        <v>43718</v>
      </c>
      <c r="H5081" s="7" t="str">
        <f t="shared" si="1168"/>
        <v>09-2019</v>
      </c>
      <c r="I5081" s="7" t="str">
        <f t="shared" ca="1" si="1169"/>
        <v>Wall Street Journal: Eaton Corp.-Unemployment Rate-09-2019</v>
      </c>
      <c r="J5081" s="4" t="str">
        <f t="shared" ca="1" si="1170"/>
        <v>Unemployment Rate-Eaton Corp.:09-2019</v>
      </c>
      <c r="K5081" t="s">
        <v>823</v>
      </c>
    </row>
    <row r="5082" spans="1:103" x14ac:dyDescent="0.55000000000000004">
      <c r="A5082" s="4" t="str">
        <f t="shared" ca="1" si="1165"/>
        <v>Point Loma Nazarene University</v>
      </c>
      <c r="B5082" s="4" t="str">
        <f t="shared" si="1166"/>
        <v>Lynn Reaser</v>
      </c>
      <c r="C5082" s="4" t="s">
        <v>246</v>
      </c>
      <c r="D5082" s="4" t="s">
        <v>97</v>
      </c>
      <c r="E5082" s="4" t="str">
        <f>IF(COUNTIF($E$2:E5081,"Begin: " &amp; C5082 &amp; "-" &amp; D5082 &amp; "-" &amp; H5082)=0,"Begin: " &amp; C5082 &amp; "-" &amp; D5082 &amp; "-" &amp; H5082,IF((C5082 &amp; "-" &amp; D5082 &amp; "-" &amp; H5082)&lt;&gt;(C5083 &amp; "-" &amp; D5083 &amp; "-" &amp; H5083),"End: " &amp; C5082 &amp; "-" &amp; D5082 &amp; "-" &amp; H5082,""))</f>
        <v/>
      </c>
      <c r="F5082" s="4" t="str">
        <f t="shared" si="1167"/>
        <v>Wall Street Journal-Unemployment Rate-09-2019</v>
      </c>
      <c r="G5082" s="7">
        <v>43718</v>
      </c>
      <c r="H5082" s="7" t="str">
        <f t="shared" si="1168"/>
        <v>09-2019</v>
      </c>
      <c r="I5082" s="7" t="str">
        <f t="shared" ca="1" si="1169"/>
        <v>Wall Street Journal: Point Loma Nazarene University-Unemployment Rate-09-2019</v>
      </c>
      <c r="J5082" s="4" t="str">
        <f t="shared" ca="1" si="1170"/>
        <v>Unemployment Rate-Point Loma Nazarene University:09-2019</v>
      </c>
      <c r="K5082" t="s">
        <v>658</v>
      </c>
      <c r="CM5082">
        <v>3.5</v>
      </c>
      <c r="CO5082">
        <v>3.6</v>
      </c>
      <c r="CQ5082">
        <v>3.6</v>
      </c>
      <c r="CS5082">
        <v>3.7</v>
      </c>
      <c r="CU5082">
        <v>3.8</v>
      </c>
      <c r="CW5082">
        <v>3.9</v>
      </c>
      <c r="CY5082">
        <v>3.9</v>
      </c>
    </row>
    <row r="5083" spans="1:103" x14ac:dyDescent="0.55000000000000004">
      <c r="A5083" s="4" t="str">
        <f t="shared" ca="1" si="1165"/>
        <v>Deutsche Bank</v>
      </c>
      <c r="B5083" s="4" t="str">
        <f t="shared" si="1166"/>
        <v>Brett Ryan/Matthew Luzzetti</v>
      </c>
      <c r="C5083" s="4" t="s">
        <v>246</v>
      </c>
      <c r="D5083" s="4" t="s">
        <v>97</v>
      </c>
      <c r="E5083" s="4" t="str">
        <f>IF(COUNTIF($E$2:E5082,"Begin: " &amp; C5083 &amp; "-" &amp; D5083 &amp; "-" &amp; H5083)=0,"Begin: " &amp; C5083 &amp; "-" &amp; D5083 &amp; "-" &amp; H5083,IF((C5083 &amp; "-" &amp; D5083 &amp; "-" &amp; H5083)&lt;&gt;(C5084 &amp; "-" &amp; D5084 &amp; "-" &amp; H5084),"End: " &amp; C5083 &amp; "-" &amp; D5083 &amp; "-" &amp; H5083,""))</f>
        <v/>
      </c>
      <c r="F5083" s="4" t="str">
        <f t="shared" si="1167"/>
        <v>Wall Street Journal-Unemployment Rate-09-2019</v>
      </c>
      <c r="G5083" s="7">
        <v>43718</v>
      </c>
      <c r="H5083" s="7" t="str">
        <f t="shared" si="1168"/>
        <v>09-2019</v>
      </c>
      <c r="I5083" s="7" t="str">
        <f t="shared" ca="1" si="1169"/>
        <v>Wall Street Journal: Deutsche Bank-Unemployment Rate-09-2019</v>
      </c>
      <c r="J5083" s="4" t="str">
        <f t="shared" ca="1" si="1170"/>
        <v>Unemployment Rate-Deutsche Bank:09-2019</v>
      </c>
      <c r="K5083" t="s">
        <v>804</v>
      </c>
      <c r="CM5083">
        <v>4</v>
      </c>
      <c r="CO5083">
        <v>4.3</v>
      </c>
      <c r="CQ5083">
        <v>4.0999999999999996</v>
      </c>
      <c r="CS5083">
        <v>4</v>
      </c>
      <c r="CU5083">
        <v>4</v>
      </c>
      <c r="CW5083">
        <v>4.0999999999999996</v>
      </c>
      <c r="CY5083">
        <v>4.0999999999999996</v>
      </c>
    </row>
    <row r="5084" spans="1:103" x14ac:dyDescent="0.55000000000000004">
      <c r="A5084" s="4" t="str">
        <f t="shared" ca="1" si="1165"/>
        <v>Prestige Economics LLC</v>
      </c>
      <c r="B5084" s="4" t="str">
        <f t="shared" si="1166"/>
        <v>Jason Schenker*</v>
      </c>
      <c r="C5084" s="4" t="s">
        <v>246</v>
      </c>
      <c r="D5084" s="4" t="s">
        <v>97</v>
      </c>
      <c r="E5084" s="4" t="str">
        <f>IF(COUNTIF($E$2:E5083,"Begin: " &amp; C5084 &amp; "-" &amp; D5084 &amp; "-" &amp; H5084)=0,"Begin: " &amp; C5084 &amp; "-" &amp; D5084 &amp; "-" &amp; H5084,IF((C5084 &amp; "-" &amp; D5084 &amp; "-" &amp; H5084)&lt;&gt;(C5085 &amp; "-" &amp; D5085 &amp; "-" &amp; H5085),"End: " &amp; C5084 &amp; "-" &amp; D5084 &amp; "-" &amp; H5084,""))</f>
        <v/>
      </c>
      <c r="F5084" s="4" t="str">
        <f t="shared" si="1167"/>
        <v>Wall Street Journal-Unemployment Rate-09-2019</v>
      </c>
      <c r="G5084" s="7">
        <v>43718</v>
      </c>
      <c r="H5084" s="7" t="str">
        <f t="shared" si="1168"/>
        <v>09-2019</v>
      </c>
      <c r="I5084" s="7" t="str">
        <f t="shared" ca="1" si="1169"/>
        <v>Wall Street Journal: Prestige Economics LLC-Unemployment Rate-09-2019</v>
      </c>
      <c r="J5084" s="4" t="str">
        <f t="shared" ca="1" si="1170"/>
        <v>Unemployment Rate-Prestige Economics LLC:09-2019</v>
      </c>
      <c r="K5084" t="s">
        <v>824</v>
      </c>
    </row>
    <row r="5085" spans="1:103" x14ac:dyDescent="0.55000000000000004">
      <c r="A5085" s="4" t="str">
        <f t="shared" ca="1" si="1165"/>
        <v>Pantheon Macroeconomics</v>
      </c>
      <c r="B5085" s="4" t="str">
        <f t="shared" si="1166"/>
        <v>Ian Shepherdson</v>
      </c>
      <c r="C5085" s="4" t="s">
        <v>246</v>
      </c>
      <c r="D5085" s="4" t="s">
        <v>97</v>
      </c>
      <c r="E5085" s="4" t="str">
        <f>IF(COUNTIF($E$2:E5084,"Begin: " &amp; C5085 &amp; "-" &amp; D5085 &amp; "-" &amp; H5085)=0,"Begin: " &amp; C5085 &amp; "-" &amp; D5085 &amp; "-" &amp; H5085,IF((C5085 &amp; "-" &amp; D5085 &amp; "-" &amp; H5085)&lt;&gt;(C5086 &amp; "-" &amp; D5086 &amp; "-" &amp; H5086),"End: " &amp; C5085 &amp; "-" &amp; D5085 &amp; "-" &amp; H5085,""))</f>
        <v/>
      </c>
      <c r="F5085" s="4" t="str">
        <f t="shared" si="1167"/>
        <v>Wall Street Journal-Unemployment Rate-09-2019</v>
      </c>
      <c r="G5085" s="7">
        <v>43718</v>
      </c>
      <c r="H5085" s="7" t="str">
        <f t="shared" si="1168"/>
        <v>09-2019</v>
      </c>
      <c r="I5085" s="7" t="str">
        <f t="shared" ca="1" si="1169"/>
        <v>Wall Street Journal: Pantheon Macroeconomics-Unemployment Rate-09-2019</v>
      </c>
      <c r="J5085" s="4" t="str">
        <f t="shared" ca="1" si="1170"/>
        <v>Unemployment Rate-Pantheon Macroeconomics:09-2019</v>
      </c>
      <c r="K5085" t="s">
        <v>231</v>
      </c>
      <c r="CM5085">
        <v>3.8</v>
      </c>
      <c r="CO5085">
        <v>4</v>
      </c>
      <c r="CQ5085">
        <v>4.2</v>
      </c>
      <c r="CS5085">
        <v>4.5</v>
      </c>
      <c r="CU5085">
        <v>4.5</v>
      </c>
    </row>
    <row r="5086" spans="1:103" x14ac:dyDescent="0.55000000000000004">
      <c r="A5086" s="4" t="str">
        <f t="shared" ca="1" si="1165"/>
        <v>Decision Economics, Inc.</v>
      </c>
      <c r="B5086" s="4" t="str">
        <f t="shared" si="1166"/>
        <v>Allen Sinai</v>
      </c>
      <c r="C5086" s="4" t="s">
        <v>246</v>
      </c>
      <c r="D5086" s="4" t="s">
        <v>97</v>
      </c>
      <c r="E5086" s="4" t="str">
        <f>IF(COUNTIF($E$2:E5085,"Begin: " &amp; C5086 &amp; "-" &amp; D5086 &amp; "-" &amp; H5086)=0,"Begin: " &amp; C5086 &amp; "-" &amp; D5086 &amp; "-" &amp; H5086,IF((C5086 &amp; "-" &amp; D5086 &amp; "-" &amp; H5086)&lt;&gt;(C5087 &amp; "-" &amp; D5087 &amp; "-" &amp; H5087),"End: " &amp; C5086 &amp; "-" &amp; D5086 &amp; "-" &amp; H5086,""))</f>
        <v/>
      </c>
      <c r="F5086" s="4" t="str">
        <f t="shared" si="1167"/>
        <v>Wall Street Journal-Unemployment Rate-09-2019</v>
      </c>
      <c r="G5086" s="7">
        <v>43718</v>
      </c>
      <c r="H5086" s="7" t="str">
        <f t="shared" si="1168"/>
        <v>09-2019</v>
      </c>
      <c r="I5086" s="7" t="str">
        <f t="shared" ca="1" si="1169"/>
        <v>Wall Street Journal: Decision Economics, Inc.-Unemployment Rate-09-2019</v>
      </c>
      <c r="J5086" s="4" t="str">
        <f t="shared" ca="1" si="1170"/>
        <v>Unemployment Rate-Decision Economics, Inc.:09-2019</v>
      </c>
      <c r="K5086" t="s">
        <v>233</v>
      </c>
      <c r="CM5086">
        <v>3.4</v>
      </c>
      <c r="CO5086">
        <v>3.5</v>
      </c>
      <c r="CQ5086">
        <v>3.6</v>
      </c>
      <c r="CS5086">
        <v>3.8</v>
      </c>
      <c r="CU5086">
        <v>4</v>
      </c>
      <c r="CW5086">
        <v>4.2</v>
      </c>
      <c r="CY5086">
        <v>4.4000000000000004</v>
      </c>
    </row>
    <row r="5087" spans="1:103" x14ac:dyDescent="0.55000000000000004">
      <c r="A5087" s="4" t="str">
        <f t="shared" ca="1" si="1165"/>
        <v>Parsec Financial</v>
      </c>
      <c r="B5087" s="4" t="str">
        <f t="shared" si="1166"/>
        <v>James F. Smith</v>
      </c>
      <c r="C5087" s="4" t="s">
        <v>246</v>
      </c>
      <c r="D5087" s="4" t="s">
        <v>97</v>
      </c>
      <c r="E5087" s="4" t="str">
        <f>IF(COUNTIF($E$2:E5086,"Begin: " &amp; C5087 &amp; "-" &amp; D5087 &amp; "-" &amp; H5087)=0,"Begin: " &amp; C5087 &amp; "-" &amp; D5087 &amp; "-" &amp; H5087,IF((C5087 &amp; "-" &amp; D5087 &amp; "-" &amp; H5087)&lt;&gt;(C5088 &amp; "-" &amp; D5088 &amp; "-" &amp; H5088),"End: " &amp; C5087 &amp; "-" &amp; D5087 &amp; "-" &amp; H5087,""))</f>
        <v/>
      </c>
      <c r="F5087" s="4" t="str">
        <f t="shared" si="1167"/>
        <v>Wall Street Journal-Unemployment Rate-09-2019</v>
      </c>
      <c r="G5087" s="7">
        <v>43718</v>
      </c>
      <c r="H5087" s="7" t="str">
        <f t="shared" si="1168"/>
        <v>09-2019</v>
      </c>
      <c r="I5087" s="7" t="str">
        <f t="shared" ca="1" si="1169"/>
        <v>Wall Street Journal: Parsec Financial-Unemployment Rate-09-2019</v>
      </c>
      <c r="J5087" s="4" t="str">
        <f t="shared" ca="1" si="1170"/>
        <v>Unemployment Rate-Parsec Financial:09-2019</v>
      </c>
      <c r="K5087" t="s">
        <v>234</v>
      </c>
      <c r="CM5087">
        <v>3.4</v>
      </c>
      <c r="CO5087">
        <v>3.2</v>
      </c>
      <c r="CQ5087">
        <v>3</v>
      </c>
      <c r="CS5087">
        <v>3.3</v>
      </c>
      <c r="CU5087">
        <v>3.8</v>
      </c>
      <c r="CW5087">
        <v>4.2</v>
      </c>
      <c r="CY5087">
        <v>4</v>
      </c>
    </row>
    <row r="5088" spans="1:103" x14ac:dyDescent="0.55000000000000004">
      <c r="A5088" s="4" t="str">
        <f t="shared" ca="1" si="1165"/>
        <v>Univ of Central FL</v>
      </c>
      <c r="B5088" s="4" t="str">
        <f t="shared" si="1166"/>
        <v>Sean M. Snaith</v>
      </c>
      <c r="C5088" s="4" t="s">
        <v>246</v>
      </c>
      <c r="D5088" s="4" t="s">
        <v>97</v>
      </c>
      <c r="E5088" s="4" t="str">
        <f>IF(COUNTIF($E$2:E5087,"Begin: " &amp; C5088 &amp; "-" &amp; D5088 &amp; "-" &amp; H5088)=0,"Begin: " &amp; C5088 &amp; "-" &amp; D5088 &amp; "-" &amp; H5088,IF((C5088 &amp; "-" &amp; D5088 &amp; "-" &amp; H5088)&lt;&gt;(C5089 &amp; "-" &amp; D5089 &amp; "-" &amp; H5089),"End: " &amp; C5088 &amp; "-" &amp; D5088 &amp; "-" &amp; H5088,""))</f>
        <v/>
      </c>
      <c r="F5088" s="4" t="str">
        <f t="shared" si="1167"/>
        <v>Wall Street Journal-Unemployment Rate-09-2019</v>
      </c>
      <c r="G5088" s="7">
        <v>43718</v>
      </c>
      <c r="H5088" s="7" t="str">
        <f t="shared" si="1168"/>
        <v>09-2019</v>
      </c>
      <c r="I5088" s="7" t="str">
        <f t="shared" ca="1" si="1169"/>
        <v>Wall Street Journal: Univ of Central FL-Unemployment Rate-09-2019</v>
      </c>
      <c r="J5088" s="4" t="str">
        <f t="shared" ca="1" si="1170"/>
        <v>Unemployment Rate-Univ of Central FL:09-2019</v>
      </c>
      <c r="K5088" t="s">
        <v>235</v>
      </c>
      <c r="CM5088">
        <v>3.5</v>
      </c>
      <c r="CO5088">
        <v>3.1</v>
      </c>
      <c r="CQ5088">
        <v>2.9</v>
      </c>
      <c r="CS5088">
        <v>2.9</v>
      </c>
      <c r="CU5088">
        <v>2.9</v>
      </c>
      <c r="CW5088">
        <v>3</v>
      </c>
      <c r="CY5088">
        <v>3.2</v>
      </c>
    </row>
    <row r="5089" spans="1:103" x14ac:dyDescent="0.55000000000000004">
      <c r="A5089" s="4" t="str">
        <f t="shared" ca="1" si="1165"/>
        <v>SS Economics</v>
      </c>
      <c r="B5089" s="4" t="str">
        <f t="shared" si="1166"/>
        <v>Sung Won Sohn</v>
      </c>
      <c r="C5089" s="4" t="s">
        <v>246</v>
      </c>
      <c r="D5089" s="4" t="s">
        <v>97</v>
      </c>
      <c r="E5089" s="4" t="str">
        <f>IF(COUNTIF($E$2:E5088,"Begin: " &amp; C5089 &amp; "-" &amp; D5089 &amp; "-" &amp; H5089)=0,"Begin: " &amp; C5089 &amp; "-" &amp; D5089 &amp; "-" &amp; H5089,IF((C5089 &amp; "-" &amp; D5089 &amp; "-" &amp; H5089)&lt;&gt;(C5090 &amp; "-" &amp; D5090 &amp; "-" &amp; H5090),"End: " &amp; C5089 &amp; "-" &amp; D5089 &amp; "-" &amp; H5089,""))</f>
        <v/>
      </c>
      <c r="F5089" s="4" t="str">
        <f t="shared" si="1167"/>
        <v>Wall Street Journal-Unemployment Rate-09-2019</v>
      </c>
      <c r="G5089" s="7">
        <v>43718</v>
      </c>
      <c r="H5089" s="7" t="str">
        <f t="shared" si="1168"/>
        <v>09-2019</v>
      </c>
      <c r="I5089" s="7" t="str">
        <f t="shared" ca="1" si="1169"/>
        <v>Wall Street Journal: SS Economics-Unemployment Rate-09-2019</v>
      </c>
      <c r="J5089" s="4" t="str">
        <f t="shared" ca="1" si="1170"/>
        <v>Unemployment Rate-SS Economics:09-2019</v>
      </c>
      <c r="K5089" t="s">
        <v>785</v>
      </c>
      <c r="CM5089">
        <v>3.6</v>
      </c>
      <c r="CO5089">
        <v>3.5</v>
      </c>
      <c r="CQ5089">
        <v>3.4</v>
      </c>
      <c r="CS5089">
        <v>3.4</v>
      </c>
      <c r="CU5089">
        <v>3.3</v>
      </c>
      <c r="CW5089">
        <v>3.4</v>
      </c>
      <c r="CY5089">
        <v>3.4</v>
      </c>
    </row>
    <row r="5090" spans="1:103" x14ac:dyDescent="0.55000000000000004">
      <c r="A5090" s="4" t="str">
        <f t="shared" ref="A5090:A5099" ca="1" si="1171">IF(ISERROR(IF(C5090="GIOA",INDEX(List_AnonymousForecasters,MATCH(LEFT(K5090,FIND(":",K5090,1)-1),List_IndividualForecasters,0),1),INDEX(List_FirmNamesOmega,MATCH(LEFT(K5090,FIND(":",K5090,1)-1),List_FirmNamesAlpha,0),1))),LEFT(K5090,FIND(":",K5090,1)-1),IF(C5090="GIOA",INDEX(List_AnonymousForecasters,MATCH(LEFT(K5090,FIND(":",K5090,1)-1),List_IndividualForecasters,0),1),INDEX(List_FirmNamesOmega,MATCH(LEFT(K5090,FIND(":",K5090,1)-1),List_FirmNamesAlpha,0),1)))</f>
        <v>Pierpont Securities</v>
      </c>
      <c r="B5090" s="4" t="str">
        <f t="shared" ref="B5090:B5099" si="1172">MID(K5090,FIND(":",K5090,1)+2,LEN(K5090)-FIND(":",K5090,1))</f>
        <v>Stephen Stanley</v>
      </c>
      <c r="C5090" s="4" t="s">
        <v>246</v>
      </c>
      <c r="D5090" s="4" t="s">
        <v>97</v>
      </c>
      <c r="E5090" s="4" t="str">
        <f>IF(COUNTIF($E$2:E5089,"Begin: " &amp; C5090 &amp; "-" &amp; D5090 &amp; "-" &amp; H5090)=0,"Begin: " &amp; C5090 &amp; "-" &amp; D5090 &amp; "-" &amp; H5090,IF((C5090 &amp; "-" &amp; D5090 &amp; "-" &amp; H5090)&lt;&gt;(C5091 &amp; "-" &amp; D5091 &amp; "-" &amp; H5091),"End: " &amp; C5090 &amp; "-" &amp; D5090 &amp; "-" &amp; H5090,""))</f>
        <v/>
      </c>
      <c r="F5090" s="4" t="str">
        <f t="shared" ref="F5090:F5099" si="1173">C5090 &amp; "-" &amp; D5090 &amp; "-" &amp; H5090</f>
        <v>Wall Street Journal-Unemployment Rate-09-2019</v>
      </c>
      <c r="G5090" s="7">
        <v>43718</v>
      </c>
      <c r="H5090" s="7" t="str">
        <f t="shared" ref="H5090:H5099" si="1174">TEXT(MONTH(G5090),"00") &amp; "-" &amp; TEXT(YEAR(G5090),"0000")</f>
        <v>09-2019</v>
      </c>
      <c r="I5090" s="7" t="str">
        <f t="shared" ref="I5090:I5099" ca="1" si="1175">C5090 &amp; ": " &amp; A5090 &amp; "-" &amp; D5090 &amp; "-" &amp; H5090</f>
        <v>Wall Street Journal: Pierpont Securities-Unemployment Rate-09-2019</v>
      </c>
      <c r="J5090" s="4" t="str">
        <f t="shared" ref="J5090:J5099" ca="1" si="1176">D5090 &amp; "-" &amp; A5090 &amp; ":" &amp; TEXT(MONTH(G5090),"00") &amp; "-" &amp; TEXT(YEAR(G5090),"0000")</f>
        <v>Unemployment Rate-Pierpont Securities:09-2019</v>
      </c>
      <c r="K5090" t="s">
        <v>238</v>
      </c>
      <c r="CM5090">
        <v>3.5</v>
      </c>
      <c r="CO5090">
        <v>3.5</v>
      </c>
      <c r="CQ5090">
        <v>3.4</v>
      </c>
      <c r="CS5090">
        <v>3.3</v>
      </c>
      <c r="CU5090">
        <v>3.2</v>
      </c>
      <c r="CW5090">
        <v>3.2</v>
      </c>
      <c r="CY5090">
        <v>3.2</v>
      </c>
    </row>
    <row r="5091" spans="1:103" x14ac:dyDescent="0.55000000000000004">
      <c r="A5091" s="4" t="str">
        <f t="shared" ca="1" si="1171"/>
        <v>Economic Analysis Associates Inc.</v>
      </c>
      <c r="B5091" s="4" t="str">
        <f t="shared" si="1172"/>
        <v>Susan M. Sterne</v>
      </c>
      <c r="C5091" s="4" t="s">
        <v>246</v>
      </c>
      <c r="D5091" s="4" t="s">
        <v>97</v>
      </c>
      <c r="E5091" s="4" t="str">
        <f>IF(COUNTIF($E$2:E5090,"Begin: " &amp; C5091 &amp; "-" &amp; D5091 &amp; "-" &amp; H5091)=0,"Begin: " &amp; C5091 &amp; "-" &amp; D5091 &amp; "-" &amp; H5091,IF((C5091 &amp; "-" &amp; D5091 &amp; "-" &amp; H5091)&lt;&gt;(C5092 &amp; "-" &amp; D5092 &amp; "-" &amp; H5092),"End: " &amp; C5091 &amp; "-" &amp; D5091 &amp; "-" &amp; H5091,""))</f>
        <v/>
      </c>
      <c r="F5091" s="4" t="str">
        <f t="shared" si="1173"/>
        <v>Wall Street Journal-Unemployment Rate-09-2019</v>
      </c>
      <c r="G5091" s="7">
        <v>43718</v>
      </c>
      <c r="H5091" s="7" t="str">
        <f t="shared" si="1174"/>
        <v>09-2019</v>
      </c>
      <c r="I5091" s="7" t="str">
        <f t="shared" ca="1" si="1175"/>
        <v>Wall Street Journal: Economic Analysis Associates Inc.-Unemployment Rate-09-2019</v>
      </c>
      <c r="J5091" s="4" t="str">
        <f t="shared" ca="1" si="1176"/>
        <v>Unemployment Rate-Economic Analysis Associates Inc.:09-2019</v>
      </c>
      <c r="K5091" t="s">
        <v>239</v>
      </c>
      <c r="CM5091">
        <v>3.6</v>
      </c>
      <c r="CO5091">
        <v>3.5</v>
      </c>
      <c r="CQ5091">
        <v>3.4</v>
      </c>
      <c r="CS5091">
        <v>3.4</v>
      </c>
      <c r="CU5091">
        <v>3.3</v>
      </c>
      <c r="CW5091">
        <v>3.3</v>
      </c>
      <c r="CY5091">
        <v>3.3</v>
      </c>
    </row>
    <row r="5092" spans="1:103" x14ac:dyDescent="0.55000000000000004">
      <c r="A5092" s="4" t="str">
        <f t="shared" ca="1" si="1171"/>
        <v>CSFB</v>
      </c>
      <c r="B5092" s="4" t="str">
        <f t="shared" si="1172"/>
        <v>James Sweeney*</v>
      </c>
      <c r="C5092" s="4" t="s">
        <v>246</v>
      </c>
      <c r="D5092" s="4" t="s">
        <v>97</v>
      </c>
      <c r="E5092" s="4" t="str">
        <f>IF(COUNTIF($E$2:E5091,"Begin: " &amp; C5092 &amp; "-" &amp; D5092 &amp; "-" &amp; H5092)=0,"Begin: " &amp; C5092 &amp; "-" &amp; D5092 &amp; "-" &amp; H5092,IF((C5092 &amp; "-" &amp; D5092 &amp; "-" &amp; H5092)&lt;&gt;(C5093 &amp; "-" &amp; D5093 &amp; "-" &amp; H5093),"End: " &amp; C5092 &amp; "-" &amp; D5092 &amp; "-" &amp; H5092,""))</f>
        <v/>
      </c>
      <c r="F5092" s="4" t="str">
        <f t="shared" si="1173"/>
        <v>Wall Street Journal-Unemployment Rate-09-2019</v>
      </c>
      <c r="G5092" s="7">
        <v>43718</v>
      </c>
      <c r="H5092" s="7" t="str">
        <f t="shared" si="1174"/>
        <v>09-2019</v>
      </c>
      <c r="I5092" s="7" t="str">
        <f t="shared" ca="1" si="1175"/>
        <v>Wall Street Journal: CSFB-Unemployment Rate-09-2019</v>
      </c>
      <c r="J5092" s="4" t="str">
        <f t="shared" ca="1" si="1176"/>
        <v>Unemployment Rate-CSFB:09-2019</v>
      </c>
      <c r="K5092" t="s">
        <v>826</v>
      </c>
    </row>
    <row r="5093" spans="1:103" x14ac:dyDescent="0.55000000000000004">
      <c r="A5093" s="4" t="str">
        <f t="shared" ca="1" si="1171"/>
        <v>American Chemisty Council</v>
      </c>
      <c r="B5093" s="4" t="str">
        <f t="shared" si="1172"/>
        <v>Kevin Swift</v>
      </c>
      <c r="C5093" s="4" t="s">
        <v>246</v>
      </c>
      <c r="D5093" s="4" t="s">
        <v>97</v>
      </c>
      <c r="E5093" s="4" t="str">
        <f>IF(COUNTIF($E$2:E5092,"Begin: " &amp; C5093 &amp; "-" &amp; D5093 &amp; "-" &amp; H5093)=0,"Begin: " &amp; C5093 &amp; "-" &amp; D5093 &amp; "-" &amp; H5093,IF((C5093 &amp; "-" &amp; D5093 &amp; "-" &amp; H5093)&lt;&gt;(C5094 &amp; "-" &amp; D5094 &amp; "-" &amp; H5094),"End: " &amp; C5093 &amp; "-" &amp; D5093 &amp; "-" &amp; H5093,""))</f>
        <v/>
      </c>
      <c r="F5093" s="4" t="str">
        <f t="shared" si="1173"/>
        <v>Wall Street Journal-Unemployment Rate-09-2019</v>
      </c>
      <c r="G5093" s="7">
        <v>43718</v>
      </c>
      <c r="H5093" s="7" t="str">
        <f t="shared" si="1174"/>
        <v>09-2019</v>
      </c>
      <c r="I5093" s="7" t="str">
        <f t="shared" ca="1" si="1175"/>
        <v>Wall Street Journal: American Chemisty Council-Unemployment Rate-09-2019</v>
      </c>
      <c r="J5093" s="4" t="str">
        <f t="shared" ca="1" si="1176"/>
        <v>Unemployment Rate-American Chemisty Council:09-2019</v>
      </c>
      <c r="K5093" t="s">
        <v>443</v>
      </c>
      <c r="CM5093">
        <v>3.6</v>
      </c>
      <c r="CO5093">
        <v>3.7</v>
      </c>
      <c r="CQ5093">
        <v>3.8</v>
      </c>
      <c r="CS5093">
        <v>4</v>
      </c>
      <c r="CU5093">
        <v>4.3</v>
      </c>
      <c r="CW5093">
        <v>4</v>
      </c>
      <c r="CY5093">
        <v>3.8</v>
      </c>
    </row>
    <row r="5094" spans="1:103" x14ac:dyDescent="0.55000000000000004">
      <c r="A5094" s="4" t="str">
        <f t="shared" ca="1" si="1171"/>
        <v>Grant Thornton</v>
      </c>
      <c r="B5094" s="4" t="str">
        <f t="shared" si="1172"/>
        <v>Diane Swonk</v>
      </c>
      <c r="C5094" s="4" t="s">
        <v>246</v>
      </c>
      <c r="D5094" s="4" t="s">
        <v>97</v>
      </c>
      <c r="E5094" s="4" t="str">
        <f>IF(COUNTIF($E$2:E5093,"Begin: " &amp; C5094 &amp; "-" &amp; D5094 &amp; "-" &amp; H5094)=0,"Begin: " &amp; C5094 &amp; "-" &amp; D5094 &amp; "-" &amp; H5094,IF((C5094 &amp; "-" &amp; D5094 &amp; "-" &amp; H5094)&lt;&gt;(C5095 &amp; "-" &amp; D5095 &amp; "-" &amp; H5095),"End: " &amp; C5094 &amp; "-" &amp; D5094 &amp; "-" &amp; H5094,""))</f>
        <v/>
      </c>
      <c r="F5094" s="4" t="str">
        <f t="shared" si="1173"/>
        <v>Wall Street Journal-Unemployment Rate-09-2019</v>
      </c>
      <c r="G5094" s="7">
        <v>43718</v>
      </c>
      <c r="H5094" s="7" t="str">
        <f t="shared" si="1174"/>
        <v>09-2019</v>
      </c>
      <c r="I5094" s="7" t="str">
        <f t="shared" ca="1" si="1175"/>
        <v>Wall Street Journal: Grant Thornton-Unemployment Rate-09-2019</v>
      </c>
      <c r="J5094" s="4" t="str">
        <f t="shared" ca="1" si="1176"/>
        <v>Unemployment Rate-Grant Thornton:09-2019</v>
      </c>
      <c r="K5094" t="s">
        <v>772</v>
      </c>
      <c r="CM5094">
        <v>3.6</v>
      </c>
      <c r="CO5094">
        <v>4.0999999999999996</v>
      </c>
      <c r="CQ5094">
        <v>4.7</v>
      </c>
      <c r="CS5094">
        <v>5.0999999999999996</v>
      </c>
      <c r="CU5094">
        <v>5.3</v>
      </c>
      <c r="CW5094">
        <v>5.4</v>
      </c>
      <c r="CY5094">
        <v>5.3</v>
      </c>
    </row>
    <row r="5095" spans="1:103" x14ac:dyDescent="0.55000000000000004">
      <c r="A5095" s="4" t="str">
        <f t="shared" ca="1" si="1171"/>
        <v>The Northern Trust</v>
      </c>
      <c r="B5095" s="4" t="str">
        <f t="shared" si="1172"/>
        <v>Carl Tannenbaum</v>
      </c>
      <c r="C5095" s="4" t="s">
        <v>246</v>
      </c>
      <c r="D5095" s="4" t="s">
        <v>97</v>
      </c>
      <c r="E5095" s="4" t="str">
        <f>IF(COUNTIF($E$2:E5094,"Begin: " &amp; C5095 &amp; "-" &amp; D5095 &amp; "-" &amp; H5095)=0,"Begin: " &amp; C5095 &amp; "-" &amp; D5095 &amp; "-" &amp; H5095,IF((C5095 &amp; "-" &amp; D5095 &amp; "-" &amp; H5095)&lt;&gt;(C5096 &amp; "-" &amp; D5096 &amp; "-" &amp; H5096),"End: " &amp; C5095 &amp; "-" &amp; D5095 &amp; "-" &amp; H5095,""))</f>
        <v/>
      </c>
      <c r="F5095" s="4" t="str">
        <f t="shared" si="1173"/>
        <v>Wall Street Journal-Unemployment Rate-09-2019</v>
      </c>
      <c r="G5095" s="7">
        <v>43718</v>
      </c>
      <c r="H5095" s="7" t="str">
        <f t="shared" si="1174"/>
        <v>09-2019</v>
      </c>
      <c r="I5095" s="7" t="str">
        <f t="shared" ca="1" si="1175"/>
        <v>Wall Street Journal: The Northern Trust-Unemployment Rate-09-2019</v>
      </c>
      <c r="J5095" s="4" t="str">
        <f t="shared" ca="1" si="1176"/>
        <v>Unemployment Rate-The Northern Trust:09-2019</v>
      </c>
      <c r="K5095" t="s">
        <v>849</v>
      </c>
      <c r="CM5095">
        <v>3.7</v>
      </c>
      <c r="CO5095">
        <v>3.8</v>
      </c>
      <c r="CQ5095">
        <v>3.9</v>
      </c>
      <c r="CS5095">
        <v>4</v>
      </c>
      <c r="CU5095">
        <v>4</v>
      </c>
      <c r="CW5095">
        <v>4</v>
      </c>
      <c r="CY5095">
        <v>4</v>
      </c>
    </row>
    <row r="5096" spans="1:103" x14ac:dyDescent="0.55000000000000004">
      <c r="A5096" s="4" t="str">
        <f t="shared" ca="1" si="1171"/>
        <v>BNP Paribas</v>
      </c>
      <c r="B5096" s="4" t="str">
        <f t="shared" si="1172"/>
        <v>US Economics Team</v>
      </c>
      <c r="C5096" s="4" t="s">
        <v>246</v>
      </c>
      <c r="D5096" s="4" t="s">
        <v>97</v>
      </c>
      <c r="E5096" s="4" t="str">
        <f>IF(COUNTIF($E$2:E5095,"Begin: " &amp; C5096 &amp; "-" &amp; D5096 &amp; "-" &amp; H5096)=0,"Begin: " &amp; C5096 &amp; "-" &amp; D5096 &amp; "-" &amp; H5096,IF((C5096 &amp; "-" &amp; D5096 &amp; "-" &amp; H5096)&lt;&gt;(C5097 &amp; "-" &amp; D5097 &amp; "-" &amp; H5097),"End: " &amp; C5096 &amp; "-" &amp; D5096 &amp; "-" &amp; H5096,""))</f>
        <v/>
      </c>
      <c r="F5096" s="4" t="str">
        <f t="shared" si="1173"/>
        <v>Wall Street Journal-Unemployment Rate-09-2019</v>
      </c>
      <c r="G5096" s="7">
        <v>43718</v>
      </c>
      <c r="H5096" s="7" t="str">
        <f t="shared" si="1174"/>
        <v>09-2019</v>
      </c>
      <c r="I5096" s="7" t="str">
        <f t="shared" ca="1" si="1175"/>
        <v>Wall Street Journal: BNP Paribas-Unemployment Rate-09-2019</v>
      </c>
      <c r="J5096" s="4" t="str">
        <f t="shared" ca="1" si="1176"/>
        <v>Unemployment Rate-BNP Paribas:09-2019</v>
      </c>
      <c r="K5096" t="s">
        <v>444</v>
      </c>
      <c r="CM5096">
        <v>3.6</v>
      </c>
      <c r="CO5096">
        <v>3.7</v>
      </c>
      <c r="CQ5096">
        <v>3.8</v>
      </c>
    </row>
    <row r="5097" spans="1:103" x14ac:dyDescent="0.55000000000000004">
      <c r="A5097" s="4" t="str">
        <f t="shared" ca="1" si="1171"/>
        <v>The Conference Board</v>
      </c>
      <c r="B5097" s="4" t="str">
        <f t="shared" si="1172"/>
        <v>Bart van Ark*</v>
      </c>
      <c r="C5097" s="4" t="s">
        <v>246</v>
      </c>
      <c r="D5097" s="4" t="s">
        <v>97</v>
      </c>
      <c r="E5097" s="4" t="str">
        <f>IF(COUNTIF($E$2:E5096,"Begin: " &amp; C5097 &amp; "-" &amp; D5097 &amp; "-" &amp; H5097)=0,"Begin: " &amp; C5097 &amp; "-" &amp; D5097 &amp; "-" &amp; H5097,IF((C5097 &amp; "-" &amp; D5097 &amp; "-" &amp; H5097)&lt;&gt;(C5098 &amp; "-" &amp; D5098 &amp; "-" &amp; H5098),"End: " &amp; C5097 &amp; "-" &amp; D5097 &amp; "-" &amp; H5097,""))</f>
        <v/>
      </c>
      <c r="F5097" s="4" t="str">
        <f t="shared" si="1173"/>
        <v>Wall Street Journal-Unemployment Rate-09-2019</v>
      </c>
      <c r="G5097" s="7">
        <v>43718</v>
      </c>
      <c r="H5097" s="7" t="str">
        <f t="shared" si="1174"/>
        <v>09-2019</v>
      </c>
      <c r="I5097" s="7" t="str">
        <f t="shared" ca="1" si="1175"/>
        <v>Wall Street Journal: The Conference Board-Unemployment Rate-09-2019</v>
      </c>
      <c r="J5097" s="4" t="str">
        <f t="shared" ca="1" si="1176"/>
        <v>Unemployment Rate-The Conference Board:09-2019</v>
      </c>
      <c r="K5097" t="s">
        <v>850</v>
      </c>
    </row>
    <row r="5098" spans="1:103" x14ac:dyDescent="0.55000000000000004">
      <c r="A5098" s="4" t="str">
        <f t="shared" ca="1" si="1171"/>
        <v>First Trust Adv.</v>
      </c>
      <c r="B5098" s="4" t="str">
        <f t="shared" si="1172"/>
        <v>Brian S. Wesbury/ Robert Stein</v>
      </c>
      <c r="C5098" s="4" t="s">
        <v>246</v>
      </c>
      <c r="D5098" s="4" t="s">
        <v>97</v>
      </c>
      <c r="E5098" s="4" t="str">
        <f>IF(COUNTIF($E$2:E5097,"Begin: " &amp; C5098 &amp; "-" &amp; D5098 &amp; "-" &amp; H5098)=0,"Begin: " &amp; C5098 &amp; "-" &amp; D5098 &amp; "-" &amp; H5098,IF((C5098 &amp; "-" &amp; D5098 &amp; "-" &amp; H5098)&lt;&gt;(C5099 &amp; "-" &amp; D5099 &amp; "-" &amp; H5099),"End: " &amp; C5098 &amp; "-" &amp; D5098 &amp; "-" &amp; H5098,""))</f>
        <v/>
      </c>
      <c r="F5098" s="4" t="str">
        <f t="shared" si="1173"/>
        <v>Wall Street Journal-Unemployment Rate-09-2019</v>
      </c>
      <c r="G5098" s="7">
        <v>43718</v>
      </c>
      <c r="H5098" s="7" t="str">
        <f t="shared" si="1174"/>
        <v>09-2019</v>
      </c>
      <c r="I5098" s="7" t="str">
        <f t="shared" ca="1" si="1175"/>
        <v>Wall Street Journal: First Trust Adv.-Unemployment Rate-09-2019</v>
      </c>
      <c r="J5098" s="4" t="str">
        <f t="shared" ca="1" si="1176"/>
        <v>Unemployment Rate-First Trust Adv.:09-2019</v>
      </c>
      <c r="K5098" t="s">
        <v>243</v>
      </c>
      <c r="CM5098">
        <v>3.6</v>
      </c>
      <c r="CO5098">
        <v>3.5</v>
      </c>
      <c r="CQ5098">
        <v>3.4</v>
      </c>
      <c r="CS5098">
        <v>3.5</v>
      </c>
      <c r="CU5098">
        <v>3.4</v>
      </c>
    </row>
    <row r="5099" spans="1:103" x14ac:dyDescent="0.55000000000000004">
      <c r="A5099" s="4" t="str">
        <f t="shared" ca="1" si="1171"/>
        <v>National Association of Realtors</v>
      </c>
      <c r="B5099" s="4" t="str">
        <f t="shared" si="1172"/>
        <v>Lawrence Yun</v>
      </c>
      <c r="C5099" s="4" t="s">
        <v>246</v>
      </c>
      <c r="D5099" s="4" t="s">
        <v>97</v>
      </c>
      <c r="E5099" s="4" t="str">
        <f>IF(COUNTIF($E$2:E5098,"Begin: " &amp; C5099 &amp; "-" &amp; D5099 &amp; "-" &amp; H5099)=0,"Begin: " &amp; C5099 &amp; "-" &amp; D5099 &amp; "-" &amp; H5099,IF((C5099 &amp; "-" &amp; D5099 &amp; "-" &amp; H5099)&lt;&gt;(C5100 &amp; "-" &amp; D5100 &amp; "-" &amp; H5100),"End: " &amp; C5099 &amp; "-" &amp; D5099 &amp; "-" &amp; H5099,""))</f>
        <v>End: Wall Street Journal-Unemployment Rate-09-2019</v>
      </c>
      <c r="F5099" s="4" t="str">
        <f t="shared" si="1173"/>
        <v>Wall Street Journal-Unemployment Rate-09-2019</v>
      </c>
      <c r="G5099" s="7">
        <v>43718</v>
      </c>
      <c r="H5099" s="7" t="str">
        <f t="shared" si="1174"/>
        <v>09-2019</v>
      </c>
      <c r="I5099" s="7" t="str">
        <f t="shared" ca="1" si="1175"/>
        <v>Wall Street Journal: National Association of Realtors-Unemployment Rate-09-2019</v>
      </c>
      <c r="J5099" s="4" t="str">
        <f t="shared" ca="1" si="1176"/>
        <v>Unemployment Rate-National Association of Realtors:09-2019</v>
      </c>
      <c r="K5099" t="s">
        <v>245</v>
      </c>
      <c r="CM5099">
        <v>3.7</v>
      </c>
      <c r="CO5099">
        <v>3.9</v>
      </c>
      <c r="CQ5099">
        <v>4</v>
      </c>
      <c r="CS5099">
        <v>4.0999999999999996</v>
      </c>
      <c r="CU5099">
        <v>4.0999999999999996</v>
      </c>
      <c r="CW5099">
        <v>4.2</v>
      </c>
      <c r="CY5099">
        <v>4.2</v>
      </c>
    </row>
    <row r="5100" spans="1:103" x14ac:dyDescent="0.55000000000000004">
      <c r="A5100" s="4" t="str">
        <f t="shared" ref="A5100" ca="1" si="1177">IF(ISERROR(IF(C5100="GIOA",INDEX(List_AnonymousForecasters,MATCH(LEFT(K5100,FIND(":",K5100,1)-1),List_IndividualForecasters,0),1),INDEX(List_FirmNamesOmega,MATCH(LEFT(K5100,FIND(":",K5100,1)-1),List_FirmNamesAlpha,0),1))),LEFT(K5100,FIND(":",K5100,1)-1),IF(C5100="GIOA",INDEX(List_AnonymousForecasters,MATCH(LEFT(K5100,FIND(":",K5100,1)-1),List_IndividualForecasters,0),1),INDEX(List_FirmNamesOmega,MATCH(LEFT(K5100,FIND(":",K5100,1)-1),List_FirmNamesAlpha,0),1)))</f>
        <v>Nomura</v>
      </c>
      <c r="B5100" s="4" t="str">
        <f t="shared" ref="B5100" si="1178">MID(K5100,FIND(":",K5100,1)+2,LEN(K5100)-FIND(":",K5100,1))</f>
        <v>Lewis Alexander</v>
      </c>
      <c r="C5100" s="4" t="s">
        <v>246</v>
      </c>
      <c r="D5100" s="4" t="s">
        <v>249</v>
      </c>
      <c r="E5100" s="4" t="str">
        <f>IF(COUNTIF($E$2:E5099,"Begin: " &amp; C5100 &amp; "-" &amp; D5100 &amp; "-" &amp; H5100)=0,"Begin: " &amp; C5100 &amp; "-" &amp; D5100 &amp; "-" &amp; H5100,IF((C5100 &amp; "-" &amp; D5100 &amp; "-" &amp; H5100)&lt;&gt;(C5101 &amp; "-" &amp; D5101 &amp; "-" &amp; H5101),"End: " &amp; C5100 &amp; "-" &amp; D5100 &amp; "-" &amp; H5100,""))</f>
        <v>Begin: Wall Street Journal-Crude Oil-09-2019</v>
      </c>
      <c r="F5100" s="4" t="str">
        <f t="shared" ref="F5100" si="1179">C5100 &amp; "-" &amp; D5100 &amp; "-" &amp; H5100</f>
        <v>Wall Street Journal-Crude Oil-09-2019</v>
      </c>
      <c r="G5100" s="7">
        <v>43718</v>
      </c>
      <c r="H5100" s="7" t="str">
        <f t="shared" ref="H5100" si="1180">TEXT(MONTH(G5100),"00") &amp; "-" &amp; TEXT(YEAR(G5100),"0000")</f>
        <v>09-2019</v>
      </c>
      <c r="I5100" s="7" t="str">
        <f t="shared" ref="I5100" ca="1" si="1181">C5100 &amp; ": " &amp; A5100 &amp; "-" &amp; D5100 &amp; "-" &amp; H5100</f>
        <v>Wall Street Journal: Nomura-Crude Oil-09-2019</v>
      </c>
      <c r="J5100" s="4" t="str">
        <f t="shared" ref="J5100" ca="1" si="1182">D5100 &amp; "-" &amp; A5100 &amp; ":" &amp; TEXT(MONTH(G5100),"00") &amp; "-" &amp; TEXT(YEAR(G5100),"0000")</f>
        <v>Crude Oil-Nomura:09-2019</v>
      </c>
      <c r="K5100" t="s">
        <v>196</v>
      </c>
    </row>
    <row r="5101" spans="1:103" x14ac:dyDescent="0.55000000000000004">
      <c r="A5101" s="4" t="str">
        <f t="shared" ref="A5101:A5164" ca="1" si="1183">IF(ISERROR(IF(C5101="GIOA",INDEX(List_AnonymousForecasters,MATCH(LEFT(K5101,FIND(":",K5101,1)-1),List_IndividualForecasters,0),1),INDEX(List_FirmNamesOmega,MATCH(LEFT(K5101,FIND(":",K5101,1)-1),List_FirmNamesAlpha,0),1))),LEFT(K5101,FIND(":",K5101,1)-1),IF(C5101="GIOA",INDEX(List_AnonymousForecasters,MATCH(LEFT(K5101,FIND(":",K5101,1)-1),List_IndividualForecasters,0),1),INDEX(List_FirmNamesOmega,MATCH(LEFT(K5101,FIND(":",K5101,1)-1),List_FirmNamesAlpha,0),1)))</f>
        <v>Bank of the West</v>
      </c>
      <c r="B5101" s="4" t="str">
        <f t="shared" ref="B5101:B5164" si="1184">MID(K5101,FIND(":",K5101,1)+2,LEN(K5101)-FIND(":",K5101,1))</f>
        <v>Scott Anderson</v>
      </c>
      <c r="C5101" s="4" t="s">
        <v>246</v>
      </c>
      <c r="D5101" s="4" t="s">
        <v>249</v>
      </c>
      <c r="E5101" s="4" t="str">
        <f>IF(COUNTIF($E$2:E5100,"Begin: " &amp; C5101 &amp; "-" &amp; D5101 &amp; "-" &amp; H5101)=0,"Begin: " &amp; C5101 &amp; "-" &amp; D5101 &amp; "-" &amp; H5101,IF((C5101 &amp; "-" &amp; D5101 &amp; "-" &amp; H5101)&lt;&gt;(C5102 &amp; "-" &amp; D5102 &amp; "-" &amp; H5102),"End: " &amp; C5101 &amp; "-" &amp; D5101 &amp; "-" &amp; H5101,""))</f>
        <v/>
      </c>
      <c r="F5101" s="4" t="str">
        <f t="shared" ref="F5101:F5164" si="1185">C5101 &amp; "-" &amp; D5101 &amp; "-" &amp; H5101</f>
        <v>Wall Street Journal-Crude Oil-09-2019</v>
      </c>
      <c r="G5101" s="7">
        <v>43718</v>
      </c>
      <c r="H5101" s="7" t="str">
        <f t="shared" ref="H5101:H5164" si="1186">TEXT(MONTH(G5101),"00") &amp; "-" &amp; TEXT(YEAR(G5101),"0000")</f>
        <v>09-2019</v>
      </c>
      <c r="I5101" s="7" t="str">
        <f t="shared" ref="I5101:I5164" ca="1" si="1187">C5101 &amp; ": " &amp; A5101 &amp; "-" &amp; D5101 &amp; "-" &amp; H5101</f>
        <v>Wall Street Journal: Bank of the West-Crude Oil-09-2019</v>
      </c>
      <c r="J5101" s="4" t="str">
        <f t="shared" ref="J5101:J5164" ca="1" si="1188">D5101 &amp; "-" &amp; A5101 &amp; ":" &amp; TEXT(MONTH(G5101),"00") &amp; "-" &amp; TEXT(YEAR(G5101),"0000")</f>
        <v>Crude Oil-Bank of the West:09-2019</v>
      </c>
      <c r="K5101" t="s">
        <v>763</v>
      </c>
      <c r="CM5101">
        <v>53</v>
      </c>
      <c r="CO5101">
        <v>51</v>
      </c>
      <c r="CQ5101">
        <v>50</v>
      </c>
      <c r="CS5101">
        <v>51</v>
      </c>
      <c r="CU5101">
        <v>53</v>
      </c>
      <c r="CW5101">
        <v>55</v>
      </c>
      <c r="CY5101">
        <v>57</v>
      </c>
    </row>
    <row r="5102" spans="1:103" x14ac:dyDescent="0.55000000000000004">
      <c r="A5102" s="4" t="str">
        <f t="shared" ca="1" si="1183"/>
        <v>Capital Economics</v>
      </c>
      <c r="B5102" s="4" t="str">
        <f t="shared" si="1184"/>
        <v>Paul Ashworth</v>
      </c>
      <c r="C5102" s="4" t="s">
        <v>246</v>
      </c>
      <c r="D5102" s="4" t="s">
        <v>249</v>
      </c>
      <c r="E5102" s="4" t="str">
        <f>IF(COUNTIF($E$2:E5101,"Begin: " &amp; C5102 &amp; "-" &amp; D5102 &amp; "-" &amp; H5102)=0,"Begin: " &amp; C5102 &amp; "-" &amp; D5102 &amp; "-" &amp; H5102,IF((C5102 &amp; "-" &amp; D5102 &amp; "-" &amp; H5102)&lt;&gt;(C5103 &amp; "-" &amp; D5103 &amp; "-" &amp; H5103),"End: " &amp; C5102 &amp; "-" &amp; D5102 &amp; "-" &amp; H5102,""))</f>
        <v/>
      </c>
      <c r="F5102" s="4" t="str">
        <f t="shared" si="1185"/>
        <v>Wall Street Journal-Crude Oil-09-2019</v>
      </c>
      <c r="G5102" s="7">
        <v>43718</v>
      </c>
      <c r="H5102" s="7" t="str">
        <f t="shared" si="1186"/>
        <v>09-2019</v>
      </c>
      <c r="I5102" s="7" t="str">
        <f t="shared" ca="1" si="1187"/>
        <v>Wall Street Journal: Capital Economics-Crude Oil-09-2019</v>
      </c>
      <c r="J5102" s="4" t="str">
        <f t="shared" ca="1" si="1188"/>
        <v>Crude Oil-Capital Economics:09-2019</v>
      </c>
      <c r="K5102" t="s">
        <v>197</v>
      </c>
    </row>
    <row r="5103" spans="1:103" x14ac:dyDescent="0.55000000000000004">
      <c r="A5103" s="4" t="str">
        <f t="shared" ca="1" si="1183"/>
        <v>Deloitte LP</v>
      </c>
      <c r="B5103" s="4" t="str">
        <f t="shared" si="1184"/>
        <v>Daniel Bachman</v>
      </c>
      <c r="C5103" s="4" t="s">
        <v>246</v>
      </c>
      <c r="D5103" s="4" t="s">
        <v>249</v>
      </c>
      <c r="E5103" s="4" t="str">
        <f>IF(COUNTIF($E$2:E5102,"Begin: " &amp; C5103 &amp; "-" &amp; D5103 &amp; "-" &amp; H5103)=0,"Begin: " &amp; C5103 &amp; "-" &amp; D5103 &amp; "-" &amp; H5103,IF((C5103 &amp; "-" &amp; D5103 &amp; "-" &amp; H5103)&lt;&gt;(C5104 &amp; "-" &amp; D5104 &amp; "-" &amp; H5104),"End: " &amp; C5103 &amp; "-" &amp; D5103 &amp; "-" &amp; H5103,""))</f>
        <v/>
      </c>
      <c r="F5103" s="4" t="str">
        <f t="shared" si="1185"/>
        <v>Wall Street Journal-Crude Oil-09-2019</v>
      </c>
      <c r="G5103" s="7">
        <v>43718</v>
      </c>
      <c r="H5103" s="7" t="str">
        <f t="shared" si="1186"/>
        <v>09-2019</v>
      </c>
      <c r="I5103" s="7" t="str">
        <f t="shared" ca="1" si="1187"/>
        <v>Wall Street Journal: Deloitte LP-Crude Oil-09-2019</v>
      </c>
      <c r="J5103" s="4" t="str">
        <f t="shared" ca="1" si="1188"/>
        <v>Crude Oil-Deloitte LP:09-2019</v>
      </c>
      <c r="K5103" t="s">
        <v>749</v>
      </c>
    </row>
    <row r="5104" spans="1:103" x14ac:dyDescent="0.55000000000000004">
      <c r="A5104" s="4" t="str">
        <f t="shared" ca="1" si="1183"/>
        <v>Economic Outlook Group</v>
      </c>
      <c r="B5104" s="4" t="str">
        <f t="shared" si="1184"/>
        <v>Bernard Baumohl*</v>
      </c>
      <c r="C5104" s="4" t="s">
        <v>246</v>
      </c>
      <c r="D5104" s="4" t="s">
        <v>249</v>
      </c>
      <c r="E5104" s="4" t="str">
        <f>IF(COUNTIF($E$2:E5103,"Begin: " &amp; C5104 &amp; "-" &amp; D5104 &amp; "-" &amp; H5104)=0,"Begin: " &amp; C5104 &amp; "-" &amp; D5104 &amp; "-" &amp; H5104,IF((C5104 &amp; "-" &amp; D5104 &amp; "-" &amp; H5104)&lt;&gt;(C5105 &amp; "-" &amp; D5105 &amp; "-" &amp; H5105),"End: " &amp; C5104 &amp; "-" &amp; D5104 &amp; "-" &amp; H5104,""))</f>
        <v/>
      </c>
      <c r="F5104" s="4" t="str">
        <f t="shared" si="1185"/>
        <v>Wall Street Journal-Crude Oil-09-2019</v>
      </c>
      <c r="G5104" s="7">
        <v>43718</v>
      </c>
      <c r="H5104" s="7" t="str">
        <f t="shared" si="1186"/>
        <v>09-2019</v>
      </c>
      <c r="I5104" s="7" t="str">
        <f t="shared" ca="1" si="1187"/>
        <v>Wall Street Journal: Economic Outlook Group-Crude Oil-09-2019</v>
      </c>
      <c r="J5104" s="4" t="str">
        <f t="shared" ca="1" si="1188"/>
        <v>Crude Oil-Economic Outlook Group:09-2019</v>
      </c>
      <c r="K5104" t="s">
        <v>831</v>
      </c>
    </row>
    <row r="5105" spans="1:103" x14ac:dyDescent="0.55000000000000004">
      <c r="A5105" s="4" t="str">
        <f t="shared" ca="1" si="1183"/>
        <v>Nationwide Insurance</v>
      </c>
      <c r="B5105" s="4" t="str">
        <f t="shared" si="1184"/>
        <v>David Berson</v>
      </c>
      <c r="C5105" s="4" t="s">
        <v>246</v>
      </c>
      <c r="D5105" s="4" t="s">
        <v>249</v>
      </c>
      <c r="E5105" s="4" t="str">
        <f>IF(COUNTIF($E$2:E5104,"Begin: " &amp; C5105 &amp; "-" &amp; D5105 &amp; "-" &amp; H5105)=0,"Begin: " &amp; C5105 &amp; "-" &amp; D5105 &amp; "-" &amp; H5105,IF((C5105 &amp; "-" &amp; D5105 &amp; "-" &amp; H5105)&lt;&gt;(C5106 &amp; "-" &amp; D5106 &amp; "-" &amp; H5106),"End: " &amp; C5105 &amp; "-" &amp; D5105 &amp; "-" &amp; H5105,""))</f>
        <v/>
      </c>
      <c r="F5105" s="4" t="str">
        <f t="shared" si="1185"/>
        <v>Wall Street Journal-Crude Oil-09-2019</v>
      </c>
      <c r="G5105" s="7">
        <v>43718</v>
      </c>
      <c r="H5105" s="7" t="str">
        <f t="shared" si="1186"/>
        <v>09-2019</v>
      </c>
      <c r="I5105" s="7" t="str">
        <f t="shared" ca="1" si="1187"/>
        <v>Wall Street Journal: Nationwide Insurance-Crude Oil-09-2019</v>
      </c>
      <c r="J5105" s="4" t="str">
        <f t="shared" ca="1" si="1188"/>
        <v>Crude Oil-Nationwide Insurance:09-2019</v>
      </c>
      <c r="K5105" t="s">
        <v>427</v>
      </c>
      <c r="CM5105">
        <v>53.5</v>
      </c>
      <c r="CO5105">
        <v>54</v>
      </c>
      <c r="CQ5105">
        <v>55.5</v>
      </c>
      <c r="CS5105">
        <v>57.3</v>
      </c>
      <c r="CU5105">
        <v>59.5</v>
      </c>
      <c r="CW5105">
        <v>60</v>
      </c>
      <c r="CY5105">
        <v>61</v>
      </c>
    </row>
    <row r="5106" spans="1:103" x14ac:dyDescent="0.55000000000000004">
      <c r="A5106" s="4" t="str">
        <f t="shared" ca="1" si="1183"/>
        <v>Tufts University</v>
      </c>
      <c r="B5106" s="4" t="str">
        <f t="shared" si="1184"/>
        <v>Brian Bethune</v>
      </c>
      <c r="C5106" s="4" t="s">
        <v>246</v>
      </c>
      <c r="D5106" s="4" t="s">
        <v>249</v>
      </c>
      <c r="E5106" s="4" t="str">
        <f>IF(COUNTIF($E$2:E5105,"Begin: " &amp; C5106 &amp; "-" &amp; D5106 &amp; "-" &amp; H5106)=0,"Begin: " &amp; C5106 &amp; "-" &amp; D5106 &amp; "-" &amp; H5106,IF((C5106 &amp; "-" &amp; D5106 &amp; "-" &amp; H5106)&lt;&gt;(C5107 &amp; "-" &amp; D5107 &amp; "-" &amp; H5107),"End: " &amp; C5106 &amp; "-" &amp; D5106 &amp; "-" &amp; H5106,""))</f>
        <v/>
      </c>
      <c r="F5106" s="4" t="str">
        <f t="shared" si="1185"/>
        <v>Wall Street Journal-Crude Oil-09-2019</v>
      </c>
      <c r="G5106" s="7">
        <v>43718</v>
      </c>
      <c r="H5106" s="7" t="str">
        <f t="shared" si="1186"/>
        <v>09-2019</v>
      </c>
      <c r="I5106" s="7" t="str">
        <f t="shared" ca="1" si="1187"/>
        <v>Wall Street Journal: Tufts University-Crude Oil-09-2019</v>
      </c>
      <c r="J5106" s="4" t="str">
        <f t="shared" ca="1" si="1188"/>
        <v>Crude Oil-Tufts University:09-2019</v>
      </c>
      <c r="K5106" t="s">
        <v>428</v>
      </c>
      <c r="CM5106">
        <v>60</v>
      </c>
      <c r="CO5106">
        <v>60</v>
      </c>
      <c r="CQ5106">
        <v>60</v>
      </c>
      <c r="CS5106">
        <v>62</v>
      </c>
      <c r="CU5106">
        <v>64</v>
      </c>
      <c r="CW5106">
        <v>64</v>
      </c>
      <c r="CY5106">
        <v>65</v>
      </c>
    </row>
    <row r="5107" spans="1:103" x14ac:dyDescent="0.55000000000000004">
      <c r="A5107" s="4" t="str">
        <f t="shared" ca="1" si="1183"/>
        <v>TS Lombard</v>
      </c>
      <c r="B5107" s="4" t="str">
        <f t="shared" si="1184"/>
        <v>Steven Blitz</v>
      </c>
      <c r="C5107" s="4" t="s">
        <v>246</v>
      </c>
      <c r="D5107" s="4" t="s">
        <v>249</v>
      </c>
      <c r="E5107" s="4" t="str">
        <f>IF(COUNTIF($E$2:E5106,"Begin: " &amp; C5107 &amp; "-" &amp; D5107 &amp; "-" &amp; H5107)=0,"Begin: " &amp; C5107 &amp; "-" &amp; D5107 &amp; "-" &amp; H5107,IF((C5107 &amp; "-" &amp; D5107 &amp; "-" &amp; H5107)&lt;&gt;(C5108 &amp; "-" &amp; D5108 &amp; "-" &amp; H5108),"End: " &amp; C5107 &amp; "-" &amp; D5107 &amp; "-" &amp; H5107,""))</f>
        <v/>
      </c>
      <c r="F5107" s="4" t="str">
        <f t="shared" si="1185"/>
        <v>Wall Street Journal-Crude Oil-09-2019</v>
      </c>
      <c r="G5107" s="7">
        <v>43718</v>
      </c>
      <c r="H5107" s="7" t="str">
        <f t="shared" si="1186"/>
        <v>09-2019</v>
      </c>
      <c r="I5107" s="7" t="str">
        <f t="shared" ca="1" si="1187"/>
        <v>Wall Street Journal: TS Lombard-Crude Oil-09-2019</v>
      </c>
      <c r="J5107" s="4" t="str">
        <f t="shared" ca="1" si="1188"/>
        <v>Crude Oil-TS Lombard:09-2019</v>
      </c>
      <c r="K5107" t="s">
        <v>768</v>
      </c>
      <c r="CM5107">
        <v>55</v>
      </c>
      <c r="CO5107">
        <v>58</v>
      </c>
      <c r="CQ5107">
        <v>65</v>
      </c>
      <c r="CS5107">
        <v>75</v>
      </c>
      <c r="CU5107">
        <v>85</v>
      </c>
      <c r="CW5107">
        <v>65</v>
      </c>
      <c r="CY5107">
        <v>45</v>
      </c>
    </row>
    <row r="5108" spans="1:103" x14ac:dyDescent="0.55000000000000004">
      <c r="A5108" s="4" t="str">
        <f t="shared" ca="1" si="1183"/>
        <v>Standard and Poor's</v>
      </c>
      <c r="B5108" s="4" t="str">
        <f t="shared" si="1184"/>
        <v>Beth Ann Bovino</v>
      </c>
      <c r="C5108" s="4" t="s">
        <v>246</v>
      </c>
      <c r="D5108" s="4" t="s">
        <v>249</v>
      </c>
      <c r="E5108" s="4" t="str">
        <f>IF(COUNTIF($E$2:E5107,"Begin: " &amp; C5108 &amp; "-" &amp; D5108 &amp; "-" &amp; H5108)=0,"Begin: " &amp; C5108 &amp; "-" &amp; D5108 &amp; "-" &amp; H5108,IF((C5108 &amp; "-" &amp; D5108 &amp; "-" &amp; H5108)&lt;&gt;(C5109 &amp; "-" &amp; D5109 &amp; "-" &amp; H5109),"End: " &amp; C5108 &amp; "-" &amp; D5108 &amp; "-" &amp; H5108,""))</f>
        <v/>
      </c>
      <c r="F5108" s="4" t="str">
        <f t="shared" si="1185"/>
        <v>Wall Street Journal-Crude Oil-09-2019</v>
      </c>
      <c r="G5108" s="7">
        <v>43718</v>
      </c>
      <c r="H5108" s="7" t="str">
        <f t="shared" si="1186"/>
        <v>09-2019</v>
      </c>
      <c r="I5108" s="7" t="str">
        <f t="shared" ca="1" si="1187"/>
        <v>Wall Street Journal: Standard and Poor's-Crude Oil-09-2019</v>
      </c>
      <c r="J5108" s="4" t="str">
        <f t="shared" ca="1" si="1188"/>
        <v>Crude Oil-Standard and Poor's:09-2019</v>
      </c>
      <c r="K5108" t="s">
        <v>199</v>
      </c>
    </row>
    <row r="5109" spans="1:103" x14ac:dyDescent="0.55000000000000004">
      <c r="A5109" s="4" t="str">
        <f t="shared" ca="1" si="1183"/>
        <v>Wells Fargo &amp; Co.</v>
      </c>
      <c r="B5109" s="4" t="str">
        <f t="shared" si="1184"/>
        <v>Jay Bryson</v>
      </c>
      <c r="C5109" s="4" t="s">
        <v>246</v>
      </c>
      <c r="D5109" s="4" t="s">
        <v>249</v>
      </c>
      <c r="E5109" s="4" t="str">
        <f>IF(COUNTIF($E$2:E5108,"Begin: " &amp; C5109 &amp; "-" &amp; D5109 &amp; "-" &amp; H5109)=0,"Begin: " &amp; C5109 &amp; "-" &amp; D5109 &amp; "-" &amp; H5109,IF((C5109 &amp; "-" &amp; D5109 &amp; "-" &amp; H5109)&lt;&gt;(C5110 &amp; "-" &amp; D5110 &amp; "-" &amp; H5110),"End: " &amp; C5109 &amp; "-" &amp; D5109 &amp; "-" &amp; H5109,""))</f>
        <v/>
      </c>
      <c r="F5109" s="4" t="str">
        <f t="shared" si="1185"/>
        <v>Wall Street Journal-Crude Oil-09-2019</v>
      </c>
      <c r="G5109" s="7">
        <v>43718</v>
      </c>
      <c r="H5109" s="7" t="str">
        <f t="shared" si="1186"/>
        <v>09-2019</v>
      </c>
      <c r="I5109" s="7" t="str">
        <f t="shared" ca="1" si="1187"/>
        <v>Wall Street Journal: Wells Fargo &amp; Co.-Crude Oil-09-2019</v>
      </c>
      <c r="J5109" s="4" t="str">
        <f t="shared" ca="1" si="1188"/>
        <v>Crude Oil-Wells Fargo &amp; Co.:09-2019</v>
      </c>
      <c r="K5109" t="s">
        <v>786</v>
      </c>
      <c r="CM5109">
        <v>54</v>
      </c>
      <c r="CO5109">
        <v>54</v>
      </c>
      <c r="CQ5109">
        <v>56</v>
      </c>
      <c r="CS5109">
        <v>58</v>
      </c>
      <c r="CU5109">
        <v>58</v>
      </c>
    </row>
    <row r="5110" spans="1:103" x14ac:dyDescent="0.55000000000000004">
      <c r="A5110" s="4" t="str">
        <f t="shared" ca="1" si="1183"/>
        <v>Credit Agricole CIB</v>
      </c>
      <c r="B5110" s="4" t="str">
        <f t="shared" si="1184"/>
        <v>Michael Carey</v>
      </c>
      <c r="C5110" s="4" t="s">
        <v>246</v>
      </c>
      <c r="D5110" s="4" t="s">
        <v>249</v>
      </c>
      <c r="E5110" s="4" t="str">
        <f>IF(COUNTIF($E$2:E5109,"Begin: " &amp; C5110 &amp; "-" &amp; D5110 &amp; "-" &amp; H5110)=0,"Begin: " &amp; C5110 &amp; "-" &amp; D5110 &amp; "-" &amp; H5110,IF((C5110 &amp; "-" &amp; D5110 &amp; "-" &amp; H5110)&lt;&gt;(C5111 &amp; "-" &amp; D5111 &amp; "-" &amp; H5111),"End: " &amp; C5110 &amp; "-" &amp; D5110 &amp; "-" &amp; H5110,""))</f>
        <v/>
      </c>
      <c r="F5110" s="4" t="str">
        <f t="shared" si="1185"/>
        <v>Wall Street Journal-Crude Oil-09-2019</v>
      </c>
      <c r="G5110" s="7">
        <v>43718</v>
      </c>
      <c r="H5110" s="7" t="str">
        <f t="shared" si="1186"/>
        <v>09-2019</v>
      </c>
      <c r="I5110" s="7" t="str">
        <f t="shared" ca="1" si="1187"/>
        <v>Wall Street Journal: Credit Agricole CIB-Crude Oil-09-2019</v>
      </c>
      <c r="J5110" s="4" t="str">
        <f t="shared" ca="1" si="1188"/>
        <v>Crude Oil-Credit Agricole CIB:09-2019</v>
      </c>
      <c r="K5110" t="s">
        <v>200</v>
      </c>
    </row>
    <row r="5111" spans="1:103" x14ac:dyDescent="0.55000000000000004">
      <c r="A5111" s="4" t="str">
        <f t="shared" ca="1" si="1183"/>
        <v>Econoclast</v>
      </c>
      <c r="B5111" s="4" t="str">
        <f t="shared" si="1184"/>
        <v>Mike Cosgrove</v>
      </c>
      <c r="C5111" s="4" t="s">
        <v>246</v>
      </c>
      <c r="D5111" s="4" t="s">
        <v>249</v>
      </c>
      <c r="E5111" s="4" t="str">
        <f>IF(COUNTIF($E$2:E5110,"Begin: " &amp; C5111 &amp; "-" &amp; D5111 &amp; "-" &amp; H5111)=0,"Begin: " &amp; C5111 &amp; "-" &amp; D5111 &amp; "-" &amp; H5111,IF((C5111 &amp; "-" &amp; D5111 &amp; "-" &amp; H5111)&lt;&gt;(C5112 &amp; "-" &amp; D5112 &amp; "-" &amp; H5112),"End: " &amp; C5111 &amp; "-" &amp; D5111 &amp; "-" &amp; H5111,""))</f>
        <v/>
      </c>
      <c r="F5111" s="4" t="str">
        <f t="shared" si="1185"/>
        <v>Wall Street Journal-Crude Oil-09-2019</v>
      </c>
      <c r="G5111" s="7">
        <v>43718</v>
      </c>
      <c r="H5111" s="7" t="str">
        <f t="shared" si="1186"/>
        <v>09-2019</v>
      </c>
      <c r="I5111" s="7" t="str">
        <f t="shared" ca="1" si="1187"/>
        <v>Wall Street Journal: Econoclast-Crude Oil-09-2019</v>
      </c>
      <c r="J5111" s="4" t="str">
        <f t="shared" ca="1" si="1188"/>
        <v>Crude Oil-Econoclast:09-2019</v>
      </c>
      <c r="K5111" t="s">
        <v>203</v>
      </c>
      <c r="CM5111">
        <v>54</v>
      </c>
      <c r="CO5111">
        <v>50</v>
      </c>
      <c r="CQ5111">
        <v>50</v>
      </c>
      <c r="CS5111">
        <v>55</v>
      </c>
      <c r="CU5111">
        <v>60</v>
      </c>
      <c r="CW5111">
        <v>60</v>
      </c>
      <c r="CY5111">
        <v>60</v>
      </c>
    </row>
    <row r="5112" spans="1:103" x14ac:dyDescent="0.55000000000000004">
      <c r="A5112" s="4" t="str">
        <f t="shared" ca="1" si="1183"/>
        <v>Pictet Wealth Management</v>
      </c>
      <c r="B5112" s="4" t="str">
        <f t="shared" si="1184"/>
        <v>Thomas Costerg*</v>
      </c>
      <c r="C5112" s="4" t="s">
        <v>246</v>
      </c>
      <c r="D5112" s="4" t="s">
        <v>249</v>
      </c>
      <c r="E5112" s="4" t="str">
        <f>IF(COUNTIF($E$2:E5111,"Begin: " &amp; C5112 &amp; "-" &amp; D5112 &amp; "-" &amp; H5112)=0,"Begin: " &amp; C5112 &amp; "-" &amp; D5112 &amp; "-" &amp; H5112,IF((C5112 &amp; "-" &amp; D5112 &amp; "-" &amp; H5112)&lt;&gt;(C5113 &amp; "-" &amp; D5113 &amp; "-" &amp; H5113),"End: " &amp; C5112 &amp; "-" &amp; D5112 &amp; "-" &amp; H5112,""))</f>
        <v/>
      </c>
      <c r="F5112" s="4" t="str">
        <f t="shared" si="1185"/>
        <v>Wall Street Journal-Crude Oil-09-2019</v>
      </c>
      <c r="G5112" s="7">
        <v>43718</v>
      </c>
      <c r="H5112" s="7" t="str">
        <f t="shared" si="1186"/>
        <v>09-2019</v>
      </c>
      <c r="I5112" s="7" t="str">
        <f t="shared" ca="1" si="1187"/>
        <v>Wall Street Journal: Pictet Wealth Management-Crude Oil-09-2019</v>
      </c>
      <c r="J5112" s="4" t="str">
        <f t="shared" ca="1" si="1188"/>
        <v>Crude Oil-Pictet Wealth Management:09-2019</v>
      </c>
      <c r="K5112" t="s">
        <v>814</v>
      </c>
    </row>
    <row r="5113" spans="1:103" x14ac:dyDescent="0.55000000000000004">
      <c r="A5113" s="4" t="str">
        <f t="shared" ca="1" si="1183"/>
        <v>Wrightson ICAP</v>
      </c>
      <c r="B5113" s="4" t="str">
        <f t="shared" si="1184"/>
        <v>Lou Crandall</v>
      </c>
      <c r="C5113" s="4" t="s">
        <v>246</v>
      </c>
      <c r="D5113" s="4" t="s">
        <v>249</v>
      </c>
      <c r="E5113" s="4" t="str">
        <f>IF(COUNTIF($E$2:E5112,"Begin: " &amp; C5113 &amp; "-" &amp; D5113 &amp; "-" &amp; H5113)=0,"Begin: " &amp; C5113 &amp; "-" &amp; D5113 &amp; "-" &amp; H5113,IF((C5113 &amp; "-" &amp; D5113 &amp; "-" &amp; H5113)&lt;&gt;(C5114 &amp; "-" &amp; D5114 &amp; "-" &amp; H5114),"End: " &amp; C5113 &amp; "-" &amp; D5113 &amp; "-" &amp; H5113,""))</f>
        <v/>
      </c>
      <c r="F5113" s="4" t="str">
        <f t="shared" si="1185"/>
        <v>Wall Street Journal-Crude Oil-09-2019</v>
      </c>
      <c r="G5113" s="7">
        <v>43718</v>
      </c>
      <c r="H5113" s="7" t="str">
        <f t="shared" si="1186"/>
        <v>09-2019</v>
      </c>
      <c r="I5113" s="7" t="str">
        <f t="shared" ca="1" si="1187"/>
        <v>Wall Street Journal: Wrightson ICAP-Crude Oil-09-2019</v>
      </c>
      <c r="J5113" s="4" t="str">
        <f t="shared" ca="1" si="1188"/>
        <v>Crude Oil-Wrightson ICAP:09-2019</v>
      </c>
      <c r="K5113" t="s">
        <v>204</v>
      </c>
      <c r="CM5113">
        <v>52</v>
      </c>
      <c r="CO5113">
        <v>55</v>
      </c>
      <c r="CQ5113">
        <v>65</v>
      </c>
      <c r="CS5113">
        <v>65</v>
      </c>
      <c r="CU5113">
        <v>65</v>
      </c>
      <c r="CW5113">
        <v>65</v>
      </c>
      <c r="CY5113">
        <v>65</v>
      </c>
    </row>
    <row r="5114" spans="1:103" x14ac:dyDescent="0.55000000000000004">
      <c r="A5114" s="4" t="str">
        <f t="shared" ca="1" si="1183"/>
        <v>Independent Consultant</v>
      </c>
      <c r="B5114" s="4" t="str">
        <f t="shared" si="1184"/>
        <v>Amy Crews Cutts</v>
      </c>
      <c r="C5114" s="4" t="s">
        <v>246</v>
      </c>
      <c r="D5114" s="4" t="s">
        <v>249</v>
      </c>
      <c r="E5114" s="4" t="str">
        <f>IF(COUNTIF($E$2:E5113,"Begin: " &amp; C5114 &amp; "-" &amp; D5114 &amp; "-" &amp; H5114)=0,"Begin: " &amp; C5114 &amp; "-" &amp; D5114 &amp; "-" &amp; H5114,IF((C5114 &amp; "-" &amp; D5114 &amp; "-" &amp; H5114)&lt;&gt;(C5115 &amp; "-" &amp; D5115 &amp; "-" &amp; H5115),"End: " &amp; C5114 &amp; "-" &amp; D5114 &amp; "-" &amp; H5114,""))</f>
        <v/>
      </c>
      <c r="F5114" s="4" t="str">
        <f t="shared" si="1185"/>
        <v>Wall Street Journal-Crude Oil-09-2019</v>
      </c>
      <c r="G5114" s="7">
        <v>43718</v>
      </c>
      <c r="H5114" s="7" t="str">
        <f t="shared" si="1186"/>
        <v>09-2019</v>
      </c>
      <c r="I5114" s="7" t="str">
        <f t="shared" ca="1" si="1187"/>
        <v>Wall Street Journal: Independent Consultant-Crude Oil-09-2019</v>
      </c>
      <c r="J5114" s="4" t="str">
        <f t="shared" ca="1" si="1188"/>
        <v>Crude Oil-Independent Consultant:09-2019</v>
      </c>
      <c r="K5114" t="s">
        <v>805</v>
      </c>
      <c r="CM5114">
        <v>58.9</v>
      </c>
      <c r="CO5114">
        <v>55.6</v>
      </c>
      <c r="CQ5114">
        <v>54.9</v>
      </c>
      <c r="CS5114">
        <v>58.5</v>
      </c>
      <c r="CU5114">
        <v>62</v>
      </c>
      <c r="CW5114">
        <v>64</v>
      </c>
      <c r="CY5114">
        <v>68</v>
      </c>
    </row>
    <row r="5115" spans="1:103" x14ac:dyDescent="0.55000000000000004">
      <c r="A5115" s="4" t="str">
        <f t="shared" ca="1" si="1183"/>
        <v>Oxford Economics</v>
      </c>
      <c r="B5115" s="4" t="str">
        <f t="shared" si="1184"/>
        <v>Greg Daco</v>
      </c>
      <c r="C5115" s="4" t="s">
        <v>246</v>
      </c>
      <c r="D5115" s="4" t="s">
        <v>249</v>
      </c>
      <c r="E5115" s="4" t="str">
        <f>IF(COUNTIF($E$2:E5114,"Begin: " &amp; C5115 &amp; "-" &amp; D5115 &amp; "-" &amp; H5115)=0,"Begin: " &amp; C5115 &amp; "-" &amp; D5115 &amp; "-" &amp; H5115,IF((C5115 &amp; "-" &amp; D5115 &amp; "-" &amp; H5115)&lt;&gt;(C5116 &amp; "-" &amp; D5116 &amp; "-" &amp; H5116),"End: " &amp; C5115 &amp; "-" &amp; D5115 &amp; "-" &amp; H5115,""))</f>
        <v/>
      </c>
      <c r="F5115" s="4" t="str">
        <f t="shared" si="1185"/>
        <v>Wall Street Journal-Crude Oil-09-2019</v>
      </c>
      <c r="G5115" s="7">
        <v>43718</v>
      </c>
      <c r="H5115" s="7" t="str">
        <f t="shared" si="1186"/>
        <v>09-2019</v>
      </c>
      <c r="I5115" s="7" t="str">
        <f t="shared" ca="1" si="1187"/>
        <v>Wall Street Journal: Oxford Economics-Crude Oil-09-2019</v>
      </c>
      <c r="J5115" s="4" t="str">
        <f t="shared" ca="1" si="1188"/>
        <v>Crude Oil-Oxford Economics:09-2019</v>
      </c>
      <c r="K5115" t="s">
        <v>429</v>
      </c>
      <c r="CM5115">
        <v>60</v>
      </c>
      <c r="CO5115">
        <v>62</v>
      </c>
      <c r="CQ5115">
        <v>62</v>
      </c>
      <c r="CS5115">
        <v>62</v>
      </c>
      <c r="CU5115">
        <v>63</v>
      </c>
      <c r="CW5115">
        <v>64</v>
      </c>
      <c r="CY5115">
        <v>65</v>
      </c>
    </row>
    <row r="5116" spans="1:103" x14ac:dyDescent="0.55000000000000004">
      <c r="A5116" s="4" t="str">
        <f t="shared" ca="1" si="1183"/>
        <v>Georgia State University</v>
      </c>
      <c r="B5116" s="4" t="str">
        <f t="shared" si="1184"/>
        <v>Rajeev Dhawan</v>
      </c>
      <c r="C5116" s="4" t="s">
        <v>246</v>
      </c>
      <c r="D5116" s="4" t="s">
        <v>249</v>
      </c>
      <c r="E5116" s="4" t="str">
        <f>IF(COUNTIF($E$2:E5115,"Begin: " &amp; C5116 &amp; "-" &amp; D5116 &amp; "-" &amp; H5116)=0,"Begin: " &amp; C5116 &amp; "-" &amp; D5116 &amp; "-" &amp; H5116,IF((C5116 &amp; "-" &amp; D5116 &amp; "-" &amp; H5116)&lt;&gt;(C5117 &amp; "-" &amp; D5117 &amp; "-" &amp; H5117),"End: " &amp; C5116 &amp; "-" &amp; D5116 &amp; "-" &amp; H5116,""))</f>
        <v/>
      </c>
      <c r="F5116" s="4" t="str">
        <f t="shared" si="1185"/>
        <v>Wall Street Journal-Crude Oil-09-2019</v>
      </c>
      <c r="G5116" s="7">
        <v>43718</v>
      </c>
      <c r="H5116" s="7" t="str">
        <f t="shared" si="1186"/>
        <v>09-2019</v>
      </c>
      <c r="I5116" s="7" t="str">
        <f t="shared" ca="1" si="1187"/>
        <v>Wall Street Journal: Georgia State University-Crude Oil-09-2019</v>
      </c>
      <c r="J5116" s="4" t="str">
        <f t="shared" ca="1" si="1188"/>
        <v>Crude Oil-Georgia State University:09-2019</v>
      </c>
      <c r="K5116" t="s">
        <v>430</v>
      </c>
      <c r="CM5116">
        <v>55.8</v>
      </c>
      <c r="CO5116">
        <v>62.3</v>
      </c>
      <c r="CQ5116">
        <v>63.7</v>
      </c>
      <c r="CS5116">
        <v>60.5</v>
      </c>
      <c r="CU5116">
        <v>57.8</v>
      </c>
      <c r="CW5116">
        <v>64.099999999999994</v>
      </c>
      <c r="CY5116">
        <v>58.2</v>
      </c>
    </row>
    <row r="5117" spans="1:103" x14ac:dyDescent="0.55000000000000004">
      <c r="A5117" s="4" t="str">
        <f t="shared" ca="1" si="1183"/>
        <v>National Association of Home Builders</v>
      </c>
      <c r="B5117" s="4" t="str">
        <f t="shared" si="1184"/>
        <v>Robert Dietz</v>
      </c>
      <c r="C5117" s="4" t="s">
        <v>246</v>
      </c>
      <c r="D5117" s="4" t="s">
        <v>249</v>
      </c>
      <c r="E5117" s="4" t="str">
        <f>IF(COUNTIF($E$2:E5116,"Begin: " &amp; C5117 &amp; "-" &amp; D5117 &amp; "-" &amp; H5117)=0,"Begin: " &amp; C5117 &amp; "-" &amp; D5117 &amp; "-" &amp; H5117,IF((C5117 &amp; "-" &amp; D5117 &amp; "-" &amp; H5117)&lt;&gt;(C5118 &amp; "-" &amp; D5118 &amp; "-" &amp; H5118),"End: " &amp; C5117 &amp; "-" &amp; D5117 &amp; "-" &amp; H5117,""))</f>
        <v/>
      </c>
      <c r="F5117" s="4" t="str">
        <f t="shared" si="1185"/>
        <v>Wall Street Journal-Crude Oil-09-2019</v>
      </c>
      <c r="G5117" s="7">
        <v>43718</v>
      </c>
      <c r="H5117" s="7" t="str">
        <f t="shared" si="1186"/>
        <v>09-2019</v>
      </c>
      <c r="I5117" s="7" t="str">
        <f t="shared" ca="1" si="1187"/>
        <v>Wall Street Journal: National Association of Home Builders-Crude Oil-09-2019</v>
      </c>
      <c r="J5117" s="4" t="str">
        <f t="shared" ca="1" si="1188"/>
        <v>Crude Oil-National Association of Home Builders:09-2019</v>
      </c>
      <c r="K5117" t="s">
        <v>754</v>
      </c>
    </row>
    <row r="5118" spans="1:103" x14ac:dyDescent="0.55000000000000004">
      <c r="A5118" s="4" t="str">
        <f t="shared" ca="1" si="1183"/>
        <v>Fannie Mae</v>
      </c>
      <c r="B5118" s="4" t="str">
        <f t="shared" si="1184"/>
        <v>Douglas Duncan</v>
      </c>
      <c r="C5118" s="4" t="s">
        <v>246</v>
      </c>
      <c r="D5118" s="4" t="s">
        <v>249</v>
      </c>
      <c r="E5118" s="4" t="str">
        <f>IF(COUNTIF($E$2:E5117,"Begin: " &amp; C5118 &amp; "-" &amp; D5118 &amp; "-" &amp; H5118)=0,"Begin: " &amp; C5118 &amp; "-" &amp; D5118 &amp; "-" &amp; H5118,IF((C5118 &amp; "-" &amp; D5118 &amp; "-" &amp; H5118)&lt;&gt;(C5119 &amp; "-" &amp; D5119 &amp; "-" &amp; H5119),"End: " &amp; C5118 &amp; "-" &amp; D5118 &amp; "-" &amp; H5118,""))</f>
        <v/>
      </c>
      <c r="F5118" s="4" t="str">
        <f t="shared" si="1185"/>
        <v>Wall Street Journal-Crude Oil-09-2019</v>
      </c>
      <c r="G5118" s="7">
        <v>43718</v>
      </c>
      <c r="H5118" s="7" t="str">
        <f t="shared" si="1186"/>
        <v>09-2019</v>
      </c>
      <c r="I5118" s="7" t="str">
        <f t="shared" ca="1" si="1187"/>
        <v>Wall Street Journal: Fannie Mae-Crude Oil-09-2019</v>
      </c>
      <c r="J5118" s="4" t="str">
        <f t="shared" ca="1" si="1188"/>
        <v>Crude Oil-Fannie Mae:09-2019</v>
      </c>
      <c r="K5118" t="s">
        <v>206</v>
      </c>
      <c r="CM5118">
        <v>58</v>
      </c>
      <c r="CO5118">
        <v>55</v>
      </c>
      <c r="CQ5118">
        <v>52</v>
      </c>
      <c r="CS5118">
        <v>52</v>
      </c>
      <c r="CU5118">
        <v>51</v>
      </c>
      <c r="CW5118">
        <v>53</v>
      </c>
      <c r="CY5118">
        <v>54</v>
      </c>
    </row>
    <row r="5119" spans="1:103" x14ac:dyDescent="0.55000000000000004">
      <c r="A5119" s="4" t="str">
        <f t="shared" ca="1" si="1183"/>
        <v>Comerica Bank</v>
      </c>
      <c r="B5119" s="4" t="str">
        <f t="shared" si="1184"/>
        <v>Robert Dye</v>
      </c>
      <c r="C5119" s="4" t="s">
        <v>246</v>
      </c>
      <c r="D5119" s="4" t="s">
        <v>249</v>
      </c>
      <c r="E5119" s="4" t="str">
        <f>IF(COUNTIF($E$2:E5118,"Begin: " &amp; C5119 &amp; "-" &amp; D5119 &amp; "-" &amp; H5119)=0,"Begin: " &amp; C5119 &amp; "-" &amp; D5119 &amp; "-" &amp; H5119,IF((C5119 &amp; "-" &amp; D5119 &amp; "-" &amp; H5119)&lt;&gt;(C5120 &amp; "-" &amp; D5120 &amp; "-" &amp; H5120),"End: " &amp; C5119 &amp; "-" &amp; D5119 &amp; "-" &amp; H5119,""))</f>
        <v/>
      </c>
      <c r="F5119" s="4" t="str">
        <f t="shared" si="1185"/>
        <v>Wall Street Journal-Crude Oil-09-2019</v>
      </c>
      <c r="G5119" s="7">
        <v>43718</v>
      </c>
      <c r="H5119" s="7" t="str">
        <f t="shared" si="1186"/>
        <v>09-2019</v>
      </c>
      <c r="I5119" s="7" t="str">
        <f t="shared" ca="1" si="1187"/>
        <v>Wall Street Journal: Comerica Bank-Crude Oil-09-2019</v>
      </c>
      <c r="J5119" s="4" t="str">
        <f t="shared" ca="1" si="1188"/>
        <v>Crude Oil-Comerica Bank:09-2019</v>
      </c>
      <c r="K5119" t="s">
        <v>207</v>
      </c>
      <c r="CM5119">
        <v>55</v>
      </c>
      <c r="CO5119">
        <v>55</v>
      </c>
      <c r="CQ5119">
        <v>55</v>
      </c>
      <c r="CS5119">
        <v>58</v>
      </c>
      <c r="CU5119">
        <v>58</v>
      </c>
      <c r="CW5119">
        <v>58</v>
      </c>
      <c r="CY5119">
        <v>58</v>
      </c>
    </row>
    <row r="5120" spans="1:103" x14ac:dyDescent="0.55000000000000004">
      <c r="A5120" s="4" t="str">
        <f t="shared" ca="1" si="1183"/>
        <v>PNC Financial Services Group</v>
      </c>
      <c r="B5120" s="4" t="str">
        <f t="shared" si="1184"/>
        <v>Augustine Faucher</v>
      </c>
      <c r="C5120" s="4" t="s">
        <v>246</v>
      </c>
      <c r="D5120" s="4" t="s">
        <v>249</v>
      </c>
      <c r="E5120" s="4" t="str">
        <f>IF(COUNTIF($E$2:E5119,"Begin: " &amp; C5120 &amp; "-" &amp; D5120 &amp; "-" &amp; H5120)=0,"Begin: " &amp; C5120 &amp; "-" &amp; D5120 &amp; "-" &amp; H5120,IF((C5120 &amp; "-" &amp; D5120 &amp; "-" &amp; H5120)&lt;&gt;(C5121 &amp; "-" &amp; D5121 &amp; "-" &amp; H5121),"End: " &amp; C5120 &amp; "-" &amp; D5120 &amp; "-" &amp; H5120,""))</f>
        <v/>
      </c>
      <c r="F5120" s="4" t="str">
        <f t="shared" si="1185"/>
        <v>Wall Street Journal-Crude Oil-09-2019</v>
      </c>
      <c r="G5120" s="7">
        <v>43718</v>
      </c>
      <c r="H5120" s="7" t="str">
        <f t="shared" si="1186"/>
        <v>09-2019</v>
      </c>
      <c r="I5120" s="7" t="str">
        <f t="shared" ca="1" si="1187"/>
        <v>Wall Street Journal: PNC Financial Services Group-Crude Oil-09-2019</v>
      </c>
      <c r="J5120" s="4" t="str">
        <f t="shared" ca="1" si="1188"/>
        <v>Crude Oil-PNC Financial Services Group:09-2019</v>
      </c>
      <c r="K5120" t="s">
        <v>769</v>
      </c>
      <c r="CM5120">
        <v>55.3</v>
      </c>
      <c r="CO5120">
        <v>55.2</v>
      </c>
      <c r="CQ5120">
        <v>56.2</v>
      </c>
      <c r="CS5120">
        <v>57.6</v>
      </c>
      <c r="CU5120">
        <v>59</v>
      </c>
      <c r="CW5120">
        <v>60.5</v>
      </c>
      <c r="CY5120">
        <v>61.9</v>
      </c>
    </row>
    <row r="5121" spans="1:103" x14ac:dyDescent="0.55000000000000004">
      <c r="A5121" s="4" t="str">
        <f t="shared" ca="1" si="1183"/>
        <v>California Lutheran University</v>
      </c>
      <c r="B5121" s="4" t="str">
        <f t="shared" si="1184"/>
        <v>Matthew Fienup/Dan Hamilton</v>
      </c>
      <c r="C5121" s="4" t="s">
        <v>246</v>
      </c>
      <c r="D5121" s="4" t="s">
        <v>249</v>
      </c>
      <c r="E5121" s="4" t="str">
        <f>IF(COUNTIF($E$2:E5120,"Begin: " &amp; C5121 &amp; "-" &amp; D5121 &amp; "-" &amp; H5121)=0,"Begin: " &amp; C5121 &amp; "-" &amp; D5121 &amp; "-" &amp; H5121,IF((C5121 &amp; "-" &amp; D5121 &amp; "-" &amp; H5121)&lt;&gt;(C5122 &amp; "-" &amp; D5122 &amp; "-" &amp; H5122),"End: " &amp; C5121 &amp; "-" &amp; D5121 &amp; "-" &amp; H5121,""))</f>
        <v/>
      </c>
      <c r="F5121" s="4" t="str">
        <f t="shared" si="1185"/>
        <v>Wall Street Journal-Crude Oil-09-2019</v>
      </c>
      <c r="G5121" s="7">
        <v>43718</v>
      </c>
      <c r="H5121" s="7" t="str">
        <f t="shared" si="1186"/>
        <v>09-2019</v>
      </c>
      <c r="I5121" s="7" t="str">
        <f t="shared" ca="1" si="1187"/>
        <v>Wall Street Journal: California Lutheran University-Crude Oil-09-2019</v>
      </c>
      <c r="J5121" s="4" t="str">
        <f t="shared" ca="1" si="1188"/>
        <v>Crude Oil-California Lutheran University:09-2019</v>
      </c>
      <c r="K5121" t="s">
        <v>796</v>
      </c>
      <c r="CM5121">
        <v>49.75</v>
      </c>
      <c r="CO5121">
        <v>60.26</v>
      </c>
      <c r="CQ5121">
        <v>50.37</v>
      </c>
      <c r="CS5121">
        <v>61.82</v>
      </c>
      <c r="CU5121">
        <v>51.66</v>
      </c>
      <c r="CW5121">
        <v>62.74</v>
      </c>
      <c r="CY5121">
        <v>52.91</v>
      </c>
    </row>
    <row r="5122" spans="1:103" x14ac:dyDescent="0.55000000000000004">
      <c r="A5122" s="4" t="str">
        <f t="shared" ca="1" si="1183"/>
        <v>MFR</v>
      </c>
      <c r="B5122" s="4" t="str">
        <f t="shared" si="1184"/>
        <v>Maria Fiorini Ramirez/Joshua Shapiro</v>
      </c>
      <c r="C5122" s="4" t="s">
        <v>246</v>
      </c>
      <c r="D5122" s="4" t="s">
        <v>249</v>
      </c>
      <c r="E5122" s="4" t="str">
        <f>IF(COUNTIF($E$2:E5121,"Begin: " &amp; C5122 &amp; "-" &amp; D5122 &amp; "-" &amp; H5122)=0,"Begin: " &amp; C5122 &amp; "-" &amp; D5122 &amp; "-" &amp; H5122,IF((C5122 &amp; "-" &amp; D5122 &amp; "-" &amp; H5122)&lt;&gt;(C5123 &amp; "-" &amp; D5123 &amp; "-" &amp; H5123),"End: " &amp; C5122 &amp; "-" &amp; D5122 &amp; "-" &amp; H5122,""))</f>
        <v/>
      </c>
      <c r="F5122" s="4" t="str">
        <f t="shared" si="1185"/>
        <v>Wall Street Journal-Crude Oil-09-2019</v>
      </c>
      <c r="G5122" s="7">
        <v>43718</v>
      </c>
      <c r="H5122" s="7" t="str">
        <f t="shared" si="1186"/>
        <v>09-2019</v>
      </c>
      <c r="I5122" s="7" t="str">
        <f t="shared" ca="1" si="1187"/>
        <v>Wall Street Journal: MFR-Crude Oil-09-2019</v>
      </c>
      <c r="J5122" s="4" t="str">
        <f t="shared" ca="1" si="1188"/>
        <v>Crude Oil-MFR:09-2019</v>
      </c>
      <c r="K5122" t="s">
        <v>208</v>
      </c>
    </row>
    <row r="5123" spans="1:103" x14ac:dyDescent="0.55000000000000004">
      <c r="A5123" s="4" t="str">
        <f t="shared" ca="1" si="1183"/>
        <v>Chamber of Commerce</v>
      </c>
      <c r="B5123" s="4" t="str">
        <f t="shared" si="1184"/>
        <v>J.D. Foster</v>
      </c>
      <c r="C5123" s="4" t="s">
        <v>246</v>
      </c>
      <c r="D5123" s="4" t="s">
        <v>249</v>
      </c>
      <c r="E5123" s="4" t="str">
        <f>IF(COUNTIF($E$2:E5122,"Begin: " &amp; C5123 &amp; "-" &amp; D5123 &amp; "-" &amp; H5123)=0,"Begin: " &amp; C5123 &amp; "-" &amp; D5123 &amp; "-" &amp; H5123,IF((C5123 &amp; "-" &amp; D5123 &amp; "-" &amp; H5123)&lt;&gt;(C5124 &amp; "-" &amp; D5124 &amp; "-" &amp; H5124),"End: " &amp; C5123 &amp; "-" &amp; D5123 &amp; "-" &amp; H5123,""))</f>
        <v/>
      </c>
      <c r="F5123" s="4" t="str">
        <f t="shared" si="1185"/>
        <v>Wall Street Journal-Crude Oil-09-2019</v>
      </c>
      <c r="G5123" s="7">
        <v>43718</v>
      </c>
      <c r="H5123" s="7" t="str">
        <f t="shared" si="1186"/>
        <v>09-2019</v>
      </c>
      <c r="I5123" s="7" t="str">
        <f t="shared" ca="1" si="1187"/>
        <v>Wall Street Journal: Chamber of Commerce-Crude Oil-09-2019</v>
      </c>
      <c r="J5123" s="4" t="str">
        <f t="shared" ca="1" si="1188"/>
        <v>Crude Oil-Chamber of Commerce:09-2019</v>
      </c>
      <c r="K5123" t="s">
        <v>766</v>
      </c>
    </row>
    <row r="5124" spans="1:103" x14ac:dyDescent="0.55000000000000004">
      <c r="A5124" s="4" t="str">
        <f t="shared" ca="1" si="1183"/>
        <v>Mortgage Bankers Association</v>
      </c>
      <c r="B5124" s="4" t="str">
        <f t="shared" si="1184"/>
        <v>Mike Fratantoni</v>
      </c>
      <c r="C5124" s="4" t="s">
        <v>246</v>
      </c>
      <c r="D5124" s="4" t="s">
        <v>249</v>
      </c>
      <c r="E5124" s="4" t="str">
        <f>IF(COUNTIF($E$2:E5123,"Begin: " &amp; C5124 &amp; "-" &amp; D5124 &amp; "-" &amp; H5124)=0,"Begin: " &amp; C5124 &amp; "-" &amp; D5124 &amp; "-" &amp; H5124,IF((C5124 &amp; "-" &amp; D5124 &amp; "-" &amp; H5124)&lt;&gt;(C5125 &amp; "-" &amp; D5125 &amp; "-" &amp; H5125),"End: " &amp; C5124 &amp; "-" &amp; D5124 &amp; "-" &amp; H5124,""))</f>
        <v/>
      </c>
      <c r="F5124" s="4" t="str">
        <f t="shared" si="1185"/>
        <v>Wall Street Journal-Crude Oil-09-2019</v>
      </c>
      <c r="G5124" s="7">
        <v>43718</v>
      </c>
      <c r="H5124" s="7" t="str">
        <f t="shared" si="1186"/>
        <v>09-2019</v>
      </c>
      <c r="I5124" s="7" t="str">
        <f t="shared" ca="1" si="1187"/>
        <v>Wall Street Journal: Mortgage Bankers Association-Crude Oil-09-2019</v>
      </c>
      <c r="J5124" s="4" t="str">
        <f t="shared" ca="1" si="1188"/>
        <v>Crude Oil-Mortgage Bankers Association:09-2019</v>
      </c>
      <c r="K5124" t="s">
        <v>209</v>
      </c>
      <c r="CM5124">
        <v>57</v>
      </c>
      <c r="CO5124">
        <v>58</v>
      </c>
      <c r="CQ5124">
        <v>58</v>
      </c>
      <c r="CS5124">
        <v>58</v>
      </c>
      <c r="CU5124">
        <v>59</v>
      </c>
      <c r="CW5124">
        <v>60</v>
      </c>
      <c r="CY5124">
        <v>60</v>
      </c>
    </row>
    <row r="5125" spans="1:103" x14ac:dyDescent="0.55000000000000004">
      <c r="A5125" s="4" t="str">
        <f t="shared" ca="1" si="1183"/>
        <v>Robert Fry Economics LLC</v>
      </c>
      <c r="B5125" s="4" t="str">
        <f t="shared" si="1184"/>
        <v>Robert Fry</v>
      </c>
      <c r="C5125" s="4" t="s">
        <v>246</v>
      </c>
      <c r="D5125" s="4" t="s">
        <v>249</v>
      </c>
      <c r="E5125" s="4" t="str">
        <f>IF(COUNTIF($E$2:E5124,"Begin: " &amp; C5125 &amp; "-" &amp; D5125 &amp; "-" &amp; H5125)=0,"Begin: " &amp; C5125 &amp; "-" &amp; D5125 &amp; "-" &amp; H5125,IF((C5125 &amp; "-" &amp; D5125 &amp; "-" &amp; H5125)&lt;&gt;(C5126 &amp; "-" &amp; D5126 &amp; "-" &amp; H5126),"End: " &amp; C5125 &amp; "-" &amp; D5125 &amp; "-" &amp; H5125,""))</f>
        <v/>
      </c>
      <c r="F5125" s="4" t="str">
        <f t="shared" si="1185"/>
        <v>Wall Street Journal-Crude Oil-09-2019</v>
      </c>
      <c r="G5125" s="7">
        <v>43718</v>
      </c>
      <c r="H5125" s="7" t="str">
        <f t="shared" si="1186"/>
        <v>09-2019</v>
      </c>
      <c r="I5125" s="7" t="str">
        <f t="shared" ca="1" si="1187"/>
        <v>Wall Street Journal: Robert Fry Economics LLC-Crude Oil-09-2019</v>
      </c>
      <c r="J5125" s="4" t="str">
        <f t="shared" ca="1" si="1188"/>
        <v>Crude Oil-Robert Fry Economics LLC:09-2019</v>
      </c>
      <c r="K5125" t="s">
        <v>764</v>
      </c>
      <c r="CM5125">
        <v>55</v>
      </c>
      <c r="CO5125">
        <v>53</v>
      </c>
      <c r="CQ5125">
        <v>52</v>
      </c>
      <c r="CS5125">
        <v>51</v>
      </c>
      <c r="CU5125">
        <v>51</v>
      </c>
      <c r="CW5125">
        <v>52</v>
      </c>
      <c r="CY5125">
        <v>52</v>
      </c>
    </row>
    <row r="5126" spans="1:103" x14ac:dyDescent="0.55000000000000004">
      <c r="A5126" s="4" t="str">
        <f t="shared" ca="1" si="1183"/>
        <v>Societe Generale</v>
      </c>
      <c r="B5126" s="4" t="str">
        <f t="shared" si="1184"/>
        <v>Stephen Gallagher</v>
      </c>
      <c r="C5126" s="4" t="s">
        <v>246</v>
      </c>
      <c r="D5126" s="4" t="s">
        <v>249</v>
      </c>
      <c r="E5126" s="4" t="str">
        <f>IF(COUNTIF($E$2:E5125,"Begin: " &amp; C5126 &amp; "-" &amp; D5126 &amp; "-" &amp; H5126)=0,"Begin: " &amp; C5126 &amp; "-" &amp; D5126 &amp; "-" &amp; H5126,IF((C5126 &amp; "-" &amp; D5126 &amp; "-" &amp; H5126)&lt;&gt;(C5127 &amp; "-" &amp; D5127 &amp; "-" &amp; H5127),"End: " &amp; C5126 &amp; "-" &amp; D5126 &amp; "-" &amp; H5126,""))</f>
        <v/>
      </c>
      <c r="F5126" s="4" t="str">
        <f t="shared" si="1185"/>
        <v>Wall Street Journal-Crude Oil-09-2019</v>
      </c>
      <c r="G5126" s="7">
        <v>43718</v>
      </c>
      <c r="H5126" s="7" t="str">
        <f t="shared" si="1186"/>
        <v>09-2019</v>
      </c>
      <c r="I5126" s="7" t="str">
        <f t="shared" ca="1" si="1187"/>
        <v>Wall Street Journal: Societe Generale-Crude Oil-09-2019</v>
      </c>
      <c r="J5126" s="4" t="str">
        <f t="shared" ca="1" si="1188"/>
        <v>Crude Oil-Societe Generale:09-2019</v>
      </c>
      <c r="K5126" t="s">
        <v>657</v>
      </c>
    </row>
    <row r="5127" spans="1:103" x14ac:dyDescent="0.55000000000000004">
      <c r="A5127" s="4" t="str">
        <f t="shared" ca="1" si="1183"/>
        <v>Barclays</v>
      </c>
      <c r="B5127" s="4" t="str">
        <f t="shared" si="1184"/>
        <v>Michael Gapen*</v>
      </c>
      <c r="C5127" s="4" t="s">
        <v>246</v>
      </c>
      <c r="D5127" s="4" t="s">
        <v>249</v>
      </c>
      <c r="E5127" s="4" t="str">
        <f>IF(COUNTIF($E$2:E5126,"Begin: " &amp; C5127 &amp; "-" &amp; D5127 &amp; "-" &amp; H5127)=0,"Begin: " &amp; C5127 &amp; "-" &amp; D5127 &amp; "-" &amp; H5127,IF((C5127 &amp; "-" &amp; D5127 &amp; "-" &amp; H5127)&lt;&gt;(C5128 &amp; "-" &amp; D5128 &amp; "-" &amp; H5128),"End: " &amp; C5127 &amp; "-" &amp; D5127 &amp; "-" &amp; H5127,""))</f>
        <v/>
      </c>
      <c r="F5127" s="4" t="str">
        <f t="shared" si="1185"/>
        <v>Wall Street Journal-Crude Oil-09-2019</v>
      </c>
      <c r="G5127" s="7">
        <v>43718</v>
      </c>
      <c r="H5127" s="7" t="str">
        <f t="shared" si="1186"/>
        <v>09-2019</v>
      </c>
      <c r="I5127" s="7" t="str">
        <f t="shared" ca="1" si="1187"/>
        <v>Wall Street Journal: Barclays-Crude Oil-09-2019</v>
      </c>
      <c r="J5127" s="4" t="str">
        <f t="shared" ca="1" si="1188"/>
        <v>Crude Oil-Barclays:09-2019</v>
      </c>
      <c r="K5127" t="s">
        <v>815</v>
      </c>
    </row>
    <row r="5128" spans="1:103" x14ac:dyDescent="0.55000000000000004">
      <c r="A5128" s="4" t="str">
        <f t="shared" ca="1" si="1183"/>
        <v>NatWest Markets</v>
      </c>
      <c r="B5128" s="4" t="str">
        <f t="shared" si="1184"/>
        <v>Michelle Girard*</v>
      </c>
      <c r="C5128" s="4" t="s">
        <v>246</v>
      </c>
      <c r="D5128" s="4" t="s">
        <v>249</v>
      </c>
      <c r="E5128" s="4" t="str">
        <f>IF(COUNTIF($E$2:E5127,"Begin: " &amp; C5128 &amp; "-" &amp; D5128 &amp; "-" &amp; H5128)=0,"Begin: " &amp; C5128 &amp; "-" &amp; D5128 &amp; "-" &amp; H5128,IF((C5128 &amp; "-" &amp; D5128 &amp; "-" &amp; H5128)&lt;&gt;(C5129 &amp; "-" &amp; D5129 &amp; "-" &amp; H5129),"End: " &amp; C5128 &amp; "-" &amp; D5128 &amp; "-" &amp; H5128,""))</f>
        <v/>
      </c>
      <c r="F5128" s="4" t="str">
        <f t="shared" si="1185"/>
        <v>Wall Street Journal-Crude Oil-09-2019</v>
      </c>
      <c r="G5128" s="7">
        <v>43718</v>
      </c>
      <c r="H5128" s="7" t="str">
        <f t="shared" si="1186"/>
        <v>09-2019</v>
      </c>
      <c r="I5128" s="7" t="str">
        <f t="shared" ca="1" si="1187"/>
        <v>Wall Street Journal: NatWest Markets-Crude Oil-09-2019</v>
      </c>
      <c r="J5128" s="4" t="str">
        <f t="shared" ca="1" si="1188"/>
        <v>Crude Oil-NatWest Markets:09-2019</v>
      </c>
      <c r="K5128" t="s">
        <v>816</v>
      </c>
    </row>
    <row r="5129" spans="1:103" x14ac:dyDescent="0.55000000000000004">
      <c r="A5129" s="4" t="str">
        <f t="shared" ca="1" si="1183"/>
        <v>BMO Capital</v>
      </c>
      <c r="B5129" s="4" t="str">
        <f t="shared" si="1184"/>
        <v>Michael Gregory</v>
      </c>
      <c r="C5129" s="4" t="s">
        <v>246</v>
      </c>
      <c r="D5129" s="4" t="s">
        <v>249</v>
      </c>
      <c r="E5129" s="4" t="str">
        <f>IF(COUNTIF($E$2:E5128,"Begin: " &amp; C5129 &amp; "-" &amp; D5129 &amp; "-" &amp; H5129)=0,"Begin: " &amp; C5129 &amp; "-" &amp; D5129 &amp; "-" &amp; H5129,IF((C5129 &amp; "-" &amp; D5129 &amp; "-" &amp; H5129)&lt;&gt;(C5130 &amp; "-" &amp; D5130 &amp; "-" &amp; H5130),"End: " &amp; C5129 &amp; "-" &amp; D5129 &amp; "-" &amp; H5129,""))</f>
        <v/>
      </c>
      <c r="F5129" s="4" t="str">
        <f t="shared" si="1185"/>
        <v>Wall Street Journal-Crude Oil-09-2019</v>
      </c>
      <c r="G5129" s="7">
        <v>43718</v>
      </c>
      <c r="H5129" s="7" t="str">
        <f t="shared" si="1186"/>
        <v>09-2019</v>
      </c>
      <c r="I5129" s="7" t="str">
        <f t="shared" ca="1" si="1187"/>
        <v>Wall Street Journal: BMO Capital-Crude Oil-09-2019</v>
      </c>
      <c r="J5129" s="4" t="str">
        <f t="shared" ca="1" si="1188"/>
        <v>Crude Oil-BMO Capital:09-2019</v>
      </c>
      <c r="K5129" t="s">
        <v>798</v>
      </c>
      <c r="CM5129">
        <v>52</v>
      </c>
      <c r="CO5129">
        <v>55</v>
      </c>
      <c r="CQ5129">
        <v>56</v>
      </c>
      <c r="CS5129">
        <v>56</v>
      </c>
      <c r="CU5129">
        <v>56</v>
      </c>
      <c r="CW5129">
        <v>57</v>
      </c>
      <c r="CY5129">
        <v>57</v>
      </c>
    </row>
    <row r="5130" spans="1:103" x14ac:dyDescent="0.55000000000000004">
      <c r="A5130" s="4" t="str">
        <f t="shared" ca="1" si="1183"/>
        <v>TD Securities</v>
      </c>
      <c r="B5130" s="4" t="str">
        <f t="shared" si="1184"/>
        <v>Michael Hanson*</v>
      </c>
      <c r="C5130" s="4" t="s">
        <v>246</v>
      </c>
      <c r="D5130" s="4" t="s">
        <v>249</v>
      </c>
      <c r="E5130" s="4" t="str">
        <f>IF(COUNTIF($E$2:E5129,"Begin: " &amp; C5130 &amp; "-" &amp; D5130 &amp; "-" &amp; H5130)=0,"Begin: " &amp; C5130 &amp; "-" &amp; D5130 &amp; "-" &amp; H5130,IF((C5130 &amp; "-" &amp; D5130 &amp; "-" &amp; H5130)&lt;&gt;(C5131 &amp; "-" &amp; D5131 &amp; "-" &amp; H5131),"End: " &amp; C5130 &amp; "-" &amp; D5130 &amp; "-" &amp; H5130,""))</f>
        <v/>
      </c>
      <c r="F5130" s="4" t="str">
        <f t="shared" si="1185"/>
        <v>Wall Street Journal-Crude Oil-09-2019</v>
      </c>
      <c r="G5130" s="7">
        <v>43718</v>
      </c>
      <c r="H5130" s="7" t="str">
        <f t="shared" si="1186"/>
        <v>09-2019</v>
      </c>
      <c r="I5130" s="7" t="str">
        <f t="shared" ca="1" si="1187"/>
        <v>Wall Street Journal: TD Securities-Crude Oil-09-2019</v>
      </c>
      <c r="J5130" s="4" t="str">
        <f t="shared" ca="1" si="1188"/>
        <v>Crude Oil-TD Securities:09-2019</v>
      </c>
      <c r="K5130" t="s">
        <v>834</v>
      </c>
    </row>
    <row r="5131" spans="1:103" x14ac:dyDescent="0.55000000000000004">
      <c r="A5131" s="4" t="str">
        <f t="shared" ca="1" si="1183"/>
        <v>Goldman Sachs</v>
      </c>
      <c r="B5131" s="4" t="str">
        <f t="shared" si="1184"/>
        <v>Jan Hatzius*</v>
      </c>
      <c r="C5131" s="4" t="s">
        <v>246</v>
      </c>
      <c r="D5131" s="4" t="s">
        <v>249</v>
      </c>
      <c r="E5131" s="4" t="str">
        <f>IF(COUNTIF($E$2:E5130,"Begin: " &amp; C5131 &amp; "-" &amp; D5131 &amp; "-" &amp; H5131)=0,"Begin: " &amp; C5131 &amp; "-" &amp; D5131 &amp; "-" &amp; H5131,IF((C5131 &amp; "-" &amp; D5131 &amp; "-" &amp; H5131)&lt;&gt;(C5132 &amp; "-" &amp; D5132 &amp; "-" &amp; H5132),"End: " &amp; C5131 &amp; "-" &amp; D5131 &amp; "-" &amp; H5131,""))</f>
        <v/>
      </c>
      <c r="F5131" s="4" t="str">
        <f t="shared" si="1185"/>
        <v>Wall Street Journal-Crude Oil-09-2019</v>
      </c>
      <c r="G5131" s="7">
        <v>43718</v>
      </c>
      <c r="H5131" s="7" t="str">
        <f t="shared" si="1186"/>
        <v>09-2019</v>
      </c>
      <c r="I5131" s="7" t="str">
        <f t="shared" ca="1" si="1187"/>
        <v>Wall Street Journal: Goldman Sachs-Crude Oil-09-2019</v>
      </c>
      <c r="J5131" s="4" t="str">
        <f t="shared" ca="1" si="1188"/>
        <v>Crude Oil-Goldman Sachs:09-2019</v>
      </c>
      <c r="K5131" t="s">
        <v>852</v>
      </c>
    </row>
    <row r="5132" spans="1:103" x14ac:dyDescent="0.55000000000000004">
      <c r="A5132" s="4" t="str">
        <f t="shared" ca="1" si="1183"/>
        <v>Scotiabank</v>
      </c>
      <c r="B5132" s="4" t="str">
        <f t="shared" si="1184"/>
        <v>Derek Holt</v>
      </c>
      <c r="C5132" s="4" t="s">
        <v>246</v>
      </c>
      <c r="D5132" s="4" t="s">
        <v>249</v>
      </c>
      <c r="E5132" s="4" t="str">
        <f>IF(COUNTIF($E$2:E5131,"Begin: " &amp; C5132 &amp; "-" &amp; D5132 &amp; "-" &amp; H5132)=0,"Begin: " &amp; C5132 &amp; "-" &amp; D5132 &amp; "-" &amp; H5132,IF((C5132 &amp; "-" &amp; D5132 &amp; "-" &amp; H5132)&lt;&gt;(C5133 &amp; "-" &amp; D5133 &amp; "-" &amp; H5133),"End: " &amp; C5132 &amp; "-" &amp; D5132 &amp; "-" &amp; H5132,""))</f>
        <v/>
      </c>
      <c r="F5132" s="4" t="str">
        <f t="shared" si="1185"/>
        <v>Wall Street Journal-Crude Oil-09-2019</v>
      </c>
      <c r="G5132" s="7">
        <v>43718</v>
      </c>
      <c r="H5132" s="7" t="str">
        <f t="shared" si="1186"/>
        <v>09-2019</v>
      </c>
      <c r="I5132" s="7" t="str">
        <f t="shared" ca="1" si="1187"/>
        <v>Wall Street Journal: Scotiabank-Crude Oil-09-2019</v>
      </c>
      <c r="J5132" s="4" t="str">
        <f t="shared" ca="1" si="1188"/>
        <v>Crude Oil-Scotiabank:09-2019</v>
      </c>
      <c r="K5132" t="s">
        <v>432</v>
      </c>
      <c r="CM5132">
        <v>60</v>
      </c>
      <c r="CO5132">
        <v>55</v>
      </c>
      <c r="CQ5132">
        <v>52</v>
      </c>
      <c r="CS5132">
        <v>50</v>
      </c>
      <c r="CU5132">
        <v>50</v>
      </c>
      <c r="CW5132">
        <v>50</v>
      </c>
      <c r="CY5132">
        <v>50</v>
      </c>
    </row>
    <row r="5133" spans="1:103" x14ac:dyDescent="0.55000000000000004">
      <c r="A5133" s="4" t="str">
        <f t="shared" ca="1" si="1183"/>
        <v>KPMG</v>
      </c>
      <c r="B5133" s="4" t="str">
        <f t="shared" si="1184"/>
        <v>Constance Hunter</v>
      </c>
      <c r="C5133" s="4" t="s">
        <v>246</v>
      </c>
      <c r="D5133" s="4" t="s">
        <v>249</v>
      </c>
      <c r="E5133" s="4" t="str">
        <f>IF(COUNTIF($E$2:E5132,"Begin: " &amp; C5133 &amp; "-" &amp; D5133 &amp; "-" &amp; H5133)=0,"Begin: " &amp; C5133 &amp; "-" &amp; D5133 &amp; "-" &amp; H5133,IF((C5133 &amp; "-" &amp; D5133 &amp; "-" &amp; H5133)&lt;&gt;(C5134 &amp; "-" &amp; D5134 &amp; "-" &amp; H5134),"End: " &amp; C5133 &amp; "-" &amp; D5133 &amp; "-" &amp; H5133,""))</f>
        <v/>
      </c>
      <c r="F5133" s="4" t="str">
        <f t="shared" si="1185"/>
        <v>Wall Street Journal-Crude Oil-09-2019</v>
      </c>
      <c r="G5133" s="7">
        <v>43718</v>
      </c>
      <c r="H5133" s="7" t="str">
        <f t="shared" si="1186"/>
        <v>09-2019</v>
      </c>
      <c r="I5133" s="7" t="str">
        <f t="shared" ca="1" si="1187"/>
        <v>Wall Street Journal: KPMG-Crude Oil-09-2019</v>
      </c>
      <c r="J5133" s="4" t="str">
        <f t="shared" ca="1" si="1188"/>
        <v>Crude Oil-KPMG:09-2019</v>
      </c>
      <c r="K5133" t="s">
        <v>686</v>
      </c>
      <c r="CM5133">
        <v>61.15</v>
      </c>
      <c r="CO5133">
        <v>59.97</v>
      </c>
      <c r="CQ5133">
        <v>56.47</v>
      </c>
      <c r="CS5133">
        <v>59.33</v>
      </c>
      <c r="CU5133">
        <v>60.22</v>
      </c>
      <c r="CW5133">
        <v>61.78</v>
      </c>
    </row>
    <row r="5134" spans="1:103" x14ac:dyDescent="0.55000000000000004">
      <c r="A5134" s="4" t="str">
        <f t="shared" ca="1" si="1183"/>
        <v>BBVA</v>
      </c>
      <c r="B5134" s="4" t="str">
        <f t="shared" si="1184"/>
        <v>Nathaniel Karp</v>
      </c>
      <c r="C5134" s="4" t="s">
        <v>246</v>
      </c>
      <c r="D5134" s="4" t="s">
        <v>249</v>
      </c>
      <c r="E5134" s="4" t="str">
        <f>IF(COUNTIF($E$2:E5133,"Begin: " &amp; C5134 &amp; "-" &amp; D5134 &amp; "-" &amp; H5134)=0,"Begin: " &amp; C5134 &amp; "-" &amp; D5134 &amp; "-" &amp; H5134,IF((C5134 &amp; "-" &amp; D5134 &amp; "-" &amp; H5134)&lt;&gt;(C5135 &amp; "-" &amp; D5135 &amp; "-" &amp; H5135),"End: " &amp; C5134 &amp; "-" &amp; D5134 &amp; "-" &amp; H5134,""))</f>
        <v/>
      </c>
      <c r="F5134" s="4" t="str">
        <f t="shared" si="1185"/>
        <v>Wall Street Journal-Crude Oil-09-2019</v>
      </c>
      <c r="G5134" s="7">
        <v>43718</v>
      </c>
      <c r="H5134" s="7" t="str">
        <f t="shared" si="1186"/>
        <v>09-2019</v>
      </c>
      <c r="I5134" s="7" t="str">
        <f t="shared" ca="1" si="1187"/>
        <v>Wall Street Journal: BBVA-Crude Oil-09-2019</v>
      </c>
      <c r="J5134" s="4" t="str">
        <f t="shared" ca="1" si="1188"/>
        <v>Crude Oil-BBVA:09-2019</v>
      </c>
      <c r="K5134" t="s">
        <v>848</v>
      </c>
      <c r="CM5134">
        <v>52.8</v>
      </c>
      <c r="CO5134">
        <v>48.3</v>
      </c>
      <c r="CQ5134">
        <v>48.2</v>
      </c>
      <c r="CS5134">
        <v>58.4</v>
      </c>
      <c r="CU5134">
        <v>57.9</v>
      </c>
      <c r="CW5134">
        <v>57.7</v>
      </c>
      <c r="CY5134">
        <v>57.9</v>
      </c>
    </row>
    <row r="5135" spans="1:103" x14ac:dyDescent="0.55000000000000004">
      <c r="A5135" s="4" t="str">
        <f t="shared" ca="1" si="1183"/>
        <v>National Retail Federation</v>
      </c>
      <c r="B5135" s="4" t="str">
        <f t="shared" si="1184"/>
        <v>Jack Kleinhenz</v>
      </c>
      <c r="C5135" s="4" t="s">
        <v>246</v>
      </c>
      <c r="D5135" s="4" t="s">
        <v>249</v>
      </c>
      <c r="E5135" s="4" t="str">
        <f>IF(COUNTIF($E$2:E5134,"Begin: " &amp; C5135 &amp; "-" &amp; D5135 &amp; "-" &amp; H5135)=0,"Begin: " &amp; C5135 &amp; "-" &amp; D5135 &amp; "-" &amp; H5135,IF((C5135 &amp; "-" &amp; D5135 &amp; "-" &amp; H5135)&lt;&gt;(C5136 &amp; "-" &amp; D5136 &amp; "-" &amp; H5136),"End: " &amp; C5135 &amp; "-" &amp; D5135 &amp; "-" &amp; H5135,""))</f>
        <v/>
      </c>
      <c r="F5135" s="4" t="str">
        <f t="shared" si="1185"/>
        <v>Wall Street Journal-Crude Oil-09-2019</v>
      </c>
      <c r="G5135" s="7">
        <v>43718</v>
      </c>
      <c r="H5135" s="7" t="str">
        <f t="shared" si="1186"/>
        <v>09-2019</v>
      </c>
      <c r="I5135" s="7" t="str">
        <f t="shared" ca="1" si="1187"/>
        <v>Wall Street Journal: National Retail Federation-Crude Oil-09-2019</v>
      </c>
      <c r="J5135" s="4" t="str">
        <f t="shared" ca="1" si="1188"/>
        <v>Crude Oil-National Retail Federation:09-2019</v>
      </c>
      <c r="K5135" t="s">
        <v>216</v>
      </c>
      <c r="CM5135">
        <v>57</v>
      </c>
      <c r="CO5135">
        <v>57.25</v>
      </c>
      <c r="CQ5135">
        <v>58.35</v>
      </c>
    </row>
    <row r="5136" spans="1:103" x14ac:dyDescent="0.55000000000000004">
      <c r="A5136" s="4" t="str">
        <f t="shared" ca="1" si="1183"/>
        <v>Natixis CIB Americas</v>
      </c>
      <c r="B5136" s="4" t="str">
        <f t="shared" si="1184"/>
        <v>Joseph LaVorgna</v>
      </c>
      <c r="C5136" s="4" t="s">
        <v>246</v>
      </c>
      <c r="D5136" s="4" t="s">
        <v>249</v>
      </c>
      <c r="E5136" s="4" t="str">
        <f>IF(COUNTIF($E$2:E5135,"Begin: " &amp; C5136 &amp; "-" &amp; D5136 &amp; "-" &amp; H5136)=0,"Begin: " &amp; C5136 &amp; "-" &amp; D5136 &amp; "-" &amp; H5136,IF((C5136 &amp; "-" &amp; D5136 &amp; "-" &amp; H5136)&lt;&gt;(C5137 &amp; "-" &amp; D5137 &amp; "-" &amp; H5137),"End: " &amp; C5136 &amp; "-" &amp; D5136 &amp; "-" &amp; H5136,""))</f>
        <v/>
      </c>
      <c r="F5136" s="4" t="str">
        <f t="shared" si="1185"/>
        <v>Wall Street Journal-Crude Oil-09-2019</v>
      </c>
      <c r="G5136" s="7">
        <v>43718</v>
      </c>
      <c r="H5136" s="7" t="str">
        <f t="shared" si="1186"/>
        <v>09-2019</v>
      </c>
      <c r="I5136" s="7" t="str">
        <f t="shared" ca="1" si="1187"/>
        <v>Wall Street Journal: Natixis CIB Americas-Crude Oil-09-2019</v>
      </c>
      <c r="J5136" s="4" t="str">
        <f t="shared" ca="1" si="1188"/>
        <v>Crude Oil-Natixis CIB Americas:09-2019</v>
      </c>
      <c r="K5136" t="s">
        <v>774</v>
      </c>
    </row>
    <row r="5137" spans="1:103" x14ac:dyDescent="0.55000000000000004">
      <c r="A5137" s="4" t="str">
        <f t="shared" ca="1" si="1183"/>
        <v>UCLA Anderson Forecast</v>
      </c>
      <c r="B5137" s="4" t="str">
        <f t="shared" si="1184"/>
        <v>Edward Leamer/David Shulman</v>
      </c>
      <c r="C5137" s="4" t="s">
        <v>246</v>
      </c>
      <c r="D5137" s="4" t="s">
        <v>249</v>
      </c>
      <c r="E5137" s="4" t="str">
        <f>IF(COUNTIF($E$2:E5136,"Begin: " &amp; C5137 &amp; "-" &amp; D5137 &amp; "-" &amp; H5137)=0,"Begin: " &amp; C5137 &amp; "-" &amp; D5137 &amp; "-" &amp; H5137,IF((C5137 &amp; "-" &amp; D5137 &amp; "-" &amp; H5137)&lt;&gt;(C5138 &amp; "-" &amp; D5138 &amp; "-" &amp; H5138),"End: " &amp; C5137 &amp; "-" &amp; D5137 &amp; "-" &amp; H5137,""))</f>
        <v/>
      </c>
      <c r="F5137" s="4" t="str">
        <f t="shared" si="1185"/>
        <v>Wall Street Journal-Crude Oil-09-2019</v>
      </c>
      <c r="G5137" s="7">
        <v>43718</v>
      </c>
      <c r="H5137" s="7" t="str">
        <f t="shared" si="1186"/>
        <v>09-2019</v>
      </c>
      <c r="I5137" s="7" t="str">
        <f t="shared" ca="1" si="1187"/>
        <v>Wall Street Journal: UCLA Anderson Forecast-Crude Oil-09-2019</v>
      </c>
      <c r="J5137" s="4" t="str">
        <f t="shared" ca="1" si="1188"/>
        <v>Crude Oil-UCLA Anderson Forecast:09-2019</v>
      </c>
      <c r="K5137" t="s">
        <v>218</v>
      </c>
    </row>
    <row r="5138" spans="1:103" x14ac:dyDescent="0.55000000000000004">
      <c r="A5138" s="4" t="str">
        <f t="shared" ca="1" si="1183"/>
        <v>NEMA Business Information Services</v>
      </c>
      <c r="B5138" s="4" t="str">
        <f t="shared" si="1184"/>
        <v>Don Leavens/Steven Wilcox</v>
      </c>
      <c r="C5138" s="4" t="s">
        <v>246</v>
      </c>
      <c r="D5138" s="4" t="s">
        <v>249</v>
      </c>
      <c r="E5138" s="4" t="str">
        <f>IF(COUNTIF($E$2:E5137,"Begin: " &amp; C5138 &amp; "-" &amp; D5138 &amp; "-" &amp; H5138)=0,"Begin: " &amp; C5138 &amp; "-" &amp; D5138 &amp; "-" &amp; H5138,IF((C5138 &amp; "-" &amp; D5138 &amp; "-" &amp; H5138)&lt;&gt;(C5139 &amp; "-" &amp; D5139 &amp; "-" &amp; H5139),"End: " &amp; C5138 &amp; "-" &amp; D5138 &amp; "-" &amp; H5138,""))</f>
        <v/>
      </c>
      <c r="F5138" s="4" t="str">
        <f t="shared" si="1185"/>
        <v>Wall Street Journal-Crude Oil-09-2019</v>
      </c>
      <c r="G5138" s="7">
        <v>43718</v>
      </c>
      <c r="H5138" s="7" t="str">
        <f t="shared" si="1186"/>
        <v>09-2019</v>
      </c>
      <c r="I5138" s="7" t="str">
        <f t="shared" ca="1" si="1187"/>
        <v>Wall Street Journal: NEMA Business Information Services-Crude Oil-09-2019</v>
      </c>
      <c r="J5138" s="4" t="str">
        <f t="shared" ca="1" si="1188"/>
        <v>Crude Oil-NEMA Business Information Services:09-2019</v>
      </c>
      <c r="K5138" t="s">
        <v>765</v>
      </c>
    </row>
    <row r="5139" spans="1:103" x14ac:dyDescent="0.55000000000000004">
      <c r="A5139" s="4" t="str">
        <f t="shared" ca="1" si="1183"/>
        <v>HSBC</v>
      </c>
      <c r="B5139" s="4" t="str">
        <f t="shared" si="1184"/>
        <v>Kevin Logan*</v>
      </c>
      <c r="C5139" s="4" t="s">
        <v>246</v>
      </c>
      <c r="D5139" s="4" t="s">
        <v>249</v>
      </c>
      <c r="E5139" s="4" t="str">
        <f>IF(COUNTIF($E$2:E5138,"Begin: " &amp; C5139 &amp; "-" &amp; D5139 &amp; "-" &amp; H5139)=0,"Begin: " &amp; C5139 &amp; "-" &amp; D5139 &amp; "-" &amp; H5139,IF((C5139 &amp; "-" &amp; D5139 &amp; "-" &amp; H5139)&lt;&gt;(C5140 &amp; "-" &amp; D5140 &amp; "-" &amp; H5140),"End: " &amp; C5139 &amp; "-" &amp; D5139 &amp; "-" &amp; H5139,""))</f>
        <v/>
      </c>
      <c r="F5139" s="4" t="str">
        <f t="shared" si="1185"/>
        <v>Wall Street Journal-Crude Oil-09-2019</v>
      </c>
      <c r="G5139" s="7">
        <v>43718</v>
      </c>
      <c r="H5139" s="7" t="str">
        <f t="shared" si="1186"/>
        <v>09-2019</v>
      </c>
      <c r="I5139" s="7" t="str">
        <f t="shared" ca="1" si="1187"/>
        <v>Wall Street Journal: HSBC-Crude Oil-09-2019</v>
      </c>
      <c r="J5139" s="4" t="str">
        <f t="shared" ca="1" si="1188"/>
        <v>Crude Oil-HSBC:09-2019</v>
      </c>
      <c r="K5139" t="s">
        <v>817</v>
      </c>
    </row>
    <row r="5140" spans="1:103" x14ac:dyDescent="0.55000000000000004">
      <c r="A5140" s="4" t="str">
        <f t="shared" ca="1" si="1183"/>
        <v>Moody's Investors Service</v>
      </c>
      <c r="B5140" s="4" t="str">
        <f t="shared" si="1184"/>
        <v>John Lonski</v>
      </c>
      <c r="C5140" s="4" t="s">
        <v>246</v>
      </c>
      <c r="D5140" s="4" t="s">
        <v>249</v>
      </c>
      <c r="E5140" s="4" t="str">
        <f>IF(COUNTIF($E$2:E5139,"Begin: " &amp; C5140 &amp; "-" &amp; D5140 &amp; "-" &amp; H5140)=0,"Begin: " &amp; C5140 &amp; "-" &amp; D5140 &amp; "-" &amp; H5140,IF((C5140 &amp; "-" &amp; D5140 &amp; "-" &amp; H5140)&lt;&gt;(C5141 &amp; "-" &amp; D5141 &amp; "-" &amp; H5141),"End: " &amp; C5140 &amp; "-" &amp; D5140 &amp; "-" &amp; H5140,""))</f>
        <v/>
      </c>
      <c r="F5140" s="4" t="str">
        <f t="shared" si="1185"/>
        <v>Wall Street Journal-Crude Oil-09-2019</v>
      </c>
      <c r="G5140" s="7">
        <v>43718</v>
      </c>
      <c r="H5140" s="7" t="str">
        <f t="shared" si="1186"/>
        <v>09-2019</v>
      </c>
      <c r="I5140" s="7" t="str">
        <f t="shared" ca="1" si="1187"/>
        <v>Wall Street Journal: Moody's Investors Service-Crude Oil-09-2019</v>
      </c>
      <c r="J5140" s="4" t="str">
        <f t="shared" ca="1" si="1188"/>
        <v>Crude Oil-Moody's Investors Service:09-2019</v>
      </c>
      <c r="K5140" t="s">
        <v>220</v>
      </c>
      <c r="CM5140">
        <v>58</v>
      </c>
      <c r="CO5140">
        <v>62</v>
      </c>
      <c r="CQ5140">
        <v>58</v>
      </c>
      <c r="CS5140">
        <v>60</v>
      </c>
      <c r="CU5140">
        <v>57</v>
      </c>
      <c r="CW5140">
        <v>61</v>
      </c>
      <c r="CY5140">
        <v>59</v>
      </c>
    </row>
    <row r="5141" spans="1:103" x14ac:dyDescent="0.55000000000000004">
      <c r="A5141" s="4" t="str">
        <f t="shared" ca="1" si="1183"/>
        <v>National Auto Dealer Association</v>
      </c>
      <c r="B5141" s="4" t="str">
        <f t="shared" si="1184"/>
        <v>Patrick Manzi*</v>
      </c>
      <c r="C5141" s="4" t="s">
        <v>246</v>
      </c>
      <c r="D5141" s="4" t="s">
        <v>249</v>
      </c>
      <c r="E5141" s="4" t="str">
        <f>IF(COUNTIF($E$2:E5140,"Begin: " &amp; C5141 &amp; "-" &amp; D5141 &amp; "-" &amp; H5141)=0,"Begin: " &amp; C5141 &amp; "-" &amp; D5141 &amp; "-" &amp; H5141,IF((C5141 &amp; "-" &amp; D5141 &amp; "-" &amp; H5141)&lt;&gt;(C5142 &amp; "-" &amp; D5142 &amp; "-" &amp; H5142),"End: " &amp; C5141 &amp; "-" &amp; D5141 &amp; "-" &amp; H5141,""))</f>
        <v/>
      </c>
      <c r="F5141" s="4" t="str">
        <f t="shared" si="1185"/>
        <v>Wall Street Journal-Crude Oil-09-2019</v>
      </c>
      <c r="G5141" s="7">
        <v>43718</v>
      </c>
      <c r="H5141" s="7" t="str">
        <f t="shared" si="1186"/>
        <v>09-2019</v>
      </c>
      <c r="I5141" s="7" t="str">
        <f t="shared" ca="1" si="1187"/>
        <v>Wall Street Journal: National Auto Dealer Association-Crude Oil-09-2019</v>
      </c>
      <c r="J5141" s="4" t="str">
        <f t="shared" ca="1" si="1188"/>
        <v>Crude Oil-National Auto Dealer Association:09-2019</v>
      </c>
      <c r="K5141" t="s">
        <v>818</v>
      </c>
    </row>
    <row r="5142" spans="1:103" x14ac:dyDescent="0.55000000000000004">
      <c r="A5142" s="4" t="str">
        <f t="shared" ca="1" si="1183"/>
        <v>MetLife Investment Management</v>
      </c>
      <c r="B5142" s="4" t="str">
        <f t="shared" si="1184"/>
        <v>Drew T. Matus*</v>
      </c>
      <c r="C5142" s="4" t="s">
        <v>246</v>
      </c>
      <c r="D5142" s="4" t="s">
        <v>249</v>
      </c>
      <c r="E5142" s="4" t="str">
        <f>IF(COUNTIF($E$2:E5141,"Begin: " &amp; C5142 &amp; "-" &amp; D5142 &amp; "-" &amp; H5142)=0,"Begin: " &amp; C5142 &amp; "-" &amp; D5142 &amp; "-" &amp; H5142,IF((C5142 &amp; "-" &amp; D5142 &amp; "-" &amp; H5142)&lt;&gt;(C5143 &amp; "-" &amp; D5143 &amp; "-" &amp; H5143),"End: " &amp; C5142 &amp; "-" &amp; D5142 &amp; "-" &amp; H5142,""))</f>
        <v/>
      </c>
      <c r="F5142" s="4" t="str">
        <f t="shared" si="1185"/>
        <v>Wall Street Journal-Crude Oil-09-2019</v>
      </c>
      <c r="G5142" s="7">
        <v>43718</v>
      </c>
      <c r="H5142" s="7" t="str">
        <f t="shared" si="1186"/>
        <v>09-2019</v>
      </c>
      <c r="I5142" s="7" t="str">
        <f t="shared" ca="1" si="1187"/>
        <v>Wall Street Journal: MetLife Investment Management-Crude Oil-09-2019</v>
      </c>
      <c r="J5142" s="4" t="str">
        <f t="shared" ca="1" si="1188"/>
        <v>Crude Oil-MetLife Investment Management:09-2019</v>
      </c>
      <c r="K5142" t="s">
        <v>819</v>
      </c>
    </row>
    <row r="5143" spans="1:103" x14ac:dyDescent="0.55000000000000004">
      <c r="A5143" s="4" t="str">
        <f t="shared" ca="1" si="1183"/>
        <v>Jeffries &amp; Company</v>
      </c>
      <c r="B5143" s="4" t="str">
        <f t="shared" si="1184"/>
        <v>Ward McCarthy*</v>
      </c>
      <c r="C5143" s="4" t="s">
        <v>246</v>
      </c>
      <c r="D5143" s="4" t="s">
        <v>249</v>
      </c>
      <c r="E5143" s="4" t="str">
        <f>IF(COUNTIF($E$2:E5142,"Begin: " &amp; C5143 &amp; "-" &amp; D5143 &amp; "-" &amp; H5143)=0,"Begin: " &amp; C5143 &amp; "-" &amp; D5143 &amp; "-" &amp; H5143,IF((C5143 &amp; "-" &amp; D5143 &amp; "-" &amp; H5143)&lt;&gt;(C5144 &amp; "-" &amp; D5144 &amp; "-" &amp; H5144),"End: " &amp; C5143 &amp; "-" &amp; D5143 &amp; "-" &amp; H5143,""))</f>
        <v/>
      </c>
      <c r="F5143" s="4" t="str">
        <f t="shared" si="1185"/>
        <v>Wall Street Journal-Crude Oil-09-2019</v>
      </c>
      <c r="G5143" s="7">
        <v>43718</v>
      </c>
      <c r="H5143" s="7" t="str">
        <f t="shared" si="1186"/>
        <v>09-2019</v>
      </c>
      <c r="I5143" s="7" t="str">
        <f t="shared" ca="1" si="1187"/>
        <v>Wall Street Journal: Jeffries &amp; Company-Crude Oil-09-2019</v>
      </c>
      <c r="J5143" s="4" t="str">
        <f t="shared" ca="1" si="1188"/>
        <v>Crude Oil-Jeffries &amp; Company:09-2019</v>
      </c>
      <c r="K5143" t="s">
        <v>820</v>
      </c>
    </row>
    <row r="5144" spans="1:103" x14ac:dyDescent="0.55000000000000004">
      <c r="A5144" s="4" t="str">
        <f t="shared" ca="1" si="1183"/>
        <v>ACT Research</v>
      </c>
      <c r="B5144" s="4" t="str">
        <f t="shared" si="1184"/>
        <v>Jim Meil</v>
      </c>
      <c r="C5144" s="4" t="s">
        <v>246</v>
      </c>
      <c r="D5144" s="4" t="s">
        <v>249</v>
      </c>
      <c r="E5144" s="4" t="str">
        <f>IF(COUNTIF($E$2:E5143,"Begin: " &amp; C5144 &amp; "-" &amp; D5144 &amp; "-" &amp; H5144)=0,"Begin: " &amp; C5144 &amp; "-" &amp; D5144 &amp; "-" &amp; H5144,IF((C5144 &amp; "-" &amp; D5144 &amp; "-" &amp; H5144)&lt;&gt;(C5145 &amp; "-" &amp; D5145 &amp; "-" &amp; H5145),"End: " &amp; C5144 &amp; "-" &amp; D5144 &amp; "-" &amp; H5144,""))</f>
        <v/>
      </c>
      <c r="F5144" s="4" t="str">
        <f t="shared" si="1185"/>
        <v>Wall Street Journal-Crude Oil-09-2019</v>
      </c>
      <c r="G5144" s="7">
        <v>43718</v>
      </c>
      <c r="H5144" s="7" t="str">
        <f t="shared" si="1186"/>
        <v>09-2019</v>
      </c>
      <c r="I5144" s="7" t="str">
        <f t="shared" ca="1" si="1187"/>
        <v>Wall Street Journal: ACT Research-Crude Oil-09-2019</v>
      </c>
      <c r="J5144" s="4" t="str">
        <f t="shared" ca="1" si="1188"/>
        <v>Crude Oil-ACT Research:09-2019</v>
      </c>
      <c r="K5144" t="s">
        <v>437</v>
      </c>
      <c r="CM5144">
        <v>60</v>
      </c>
      <c r="CO5144">
        <v>60</v>
      </c>
      <c r="CQ5144">
        <v>55</v>
      </c>
    </row>
    <row r="5145" spans="1:103" x14ac:dyDescent="0.55000000000000004">
      <c r="A5145" s="4" t="str">
        <f t="shared" ca="1" si="1183"/>
        <v>Standard Chartered</v>
      </c>
      <c r="B5145" s="4" t="str">
        <f t="shared" si="1184"/>
        <v>Sonia Meskin*</v>
      </c>
      <c r="C5145" s="4" t="s">
        <v>246</v>
      </c>
      <c r="D5145" s="4" t="s">
        <v>249</v>
      </c>
      <c r="E5145" s="4" t="str">
        <f>IF(COUNTIF($E$2:E5144,"Begin: " &amp; C5145 &amp; "-" &amp; D5145 &amp; "-" &amp; H5145)=0,"Begin: " &amp; C5145 &amp; "-" &amp; D5145 &amp; "-" &amp; H5145,IF((C5145 &amp; "-" &amp; D5145 &amp; "-" &amp; H5145)&lt;&gt;(C5146 &amp; "-" &amp; D5146 &amp; "-" &amp; H5146),"End: " &amp; C5145 &amp; "-" &amp; D5145 &amp; "-" &amp; H5145,""))</f>
        <v/>
      </c>
      <c r="F5145" s="4" t="str">
        <f t="shared" si="1185"/>
        <v>Wall Street Journal-Crude Oil-09-2019</v>
      </c>
      <c r="G5145" s="7">
        <v>43718</v>
      </c>
      <c r="H5145" s="7" t="str">
        <f t="shared" si="1186"/>
        <v>09-2019</v>
      </c>
      <c r="I5145" s="7" t="str">
        <f t="shared" ca="1" si="1187"/>
        <v>Wall Street Journal: Standard Chartered-Crude Oil-09-2019</v>
      </c>
      <c r="J5145" s="4" t="str">
        <f t="shared" ca="1" si="1188"/>
        <v>Crude Oil-Standard Chartered:09-2019</v>
      </c>
      <c r="K5145" t="s">
        <v>821</v>
      </c>
    </row>
    <row r="5146" spans="1:103" x14ac:dyDescent="0.55000000000000004">
      <c r="A5146" s="4" t="str">
        <f t="shared" ca="1" si="1183"/>
        <v>BofA</v>
      </c>
      <c r="B5146" s="4" t="str">
        <f t="shared" si="1184"/>
        <v>Michelle Meyer</v>
      </c>
      <c r="C5146" s="4" t="s">
        <v>246</v>
      </c>
      <c r="D5146" s="4" t="s">
        <v>249</v>
      </c>
      <c r="E5146" s="4" t="str">
        <f>IF(COUNTIF($E$2:E5145,"Begin: " &amp; C5146 &amp; "-" &amp; D5146 &amp; "-" &amp; H5146)=0,"Begin: " &amp; C5146 &amp; "-" &amp; D5146 &amp; "-" &amp; H5146,IF((C5146 &amp; "-" &amp; D5146 &amp; "-" &amp; H5146)&lt;&gt;(C5147 &amp; "-" &amp; D5147 &amp; "-" &amp; H5147),"End: " &amp; C5146 &amp; "-" &amp; D5146 &amp; "-" &amp; H5146,""))</f>
        <v/>
      </c>
      <c r="F5146" s="4" t="str">
        <f t="shared" si="1185"/>
        <v>Wall Street Journal-Crude Oil-09-2019</v>
      </c>
      <c r="G5146" s="7">
        <v>43718</v>
      </c>
      <c r="H5146" s="7" t="str">
        <f t="shared" si="1186"/>
        <v>09-2019</v>
      </c>
      <c r="I5146" s="7" t="str">
        <f t="shared" ca="1" si="1187"/>
        <v>Wall Street Journal: BofA-Crude Oil-09-2019</v>
      </c>
      <c r="J5146" s="4" t="str">
        <f t="shared" ca="1" si="1188"/>
        <v>Crude Oil-BofA:09-2019</v>
      </c>
      <c r="K5146" t="s">
        <v>803</v>
      </c>
    </row>
    <row r="5147" spans="1:103" x14ac:dyDescent="0.55000000000000004">
      <c r="A5147" s="4" t="str">
        <f t="shared" ca="1" si="1183"/>
        <v>Daiwa Capital</v>
      </c>
      <c r="B5147" s="4" t="str">
        <f t="shared" si="1184"/>
        <v>Michael Moran</v>
      </c>
      <c r="C5147" s="4" t="s">
        <v>246</v>
      </c>
      <c r="D5147" s="4" t="s">
        <v>249</v>
      </c>
      <c r="E5147" s="4" t="str">
        <f>IF(COUNTIF($E$2:E5146,"Begin: " &amp; C5147 &amp; "-" &amp; D5147 &amp; "-" &amp; H5147)=0,"Begin: " &amp; C5147 &amp; "-" &amp; D5147 &amp; "-" &amp; H5147,IF((C5147 &amp; "-" &amp; D5147 &amp; "-" &amp; H5147)&lt;&gt;(C5148 &amp; "-" &amp; D5148 &amp; "-" &amp; H5148),"End: " &amp; C5147 &amp; "-" &amp; D5147 &amp; "-" &amp; H5147,""))</f>
        <v/>
      </c>
      <c r="F5147" s="4" t="str">
        <f t="shared" si="1185"/>
        <v>Wall Street Journal-Crude Oil-09-2019</v>
      </c>
      <c r="G5147" s="7">
        <v>43718</v>
      </c>
      <c r="H5147" s="7" t="str">
        <f t="shared" si="1186"/>
        <v>09-2019</v>
      </c>
      <c r="I5147" s="7" t="str">
        <f t="shared" ca="1" si="1187"/>
        <v>Wall Street Journal: Daiwa Capital-Crude Oil-09-2019</v>
      </c>
      <c r="J5147" s="4" t="str">
        <f t="shared" ca="1" si="1188"/>
        <v>Crude Oil-Daiwa Capital:09-2019</v>
      </c>
      <c r="K5147" t="s">
        <v>438</v>
      </c>
      <c r="CM5147">
        <v>58</v>
      </c>
      <c r="CO5147">
        <v>60</v>
      </c>
      <c r="CQ5147">
        <v>60</v>
      </c>
      <c r="CS5147">
        <v>60</v>
      </c>
      <c r="CU5147">
        <v>60</v>
      </c>
    </row>
    <row r="5148" spans="1:103" x14ac:dyDescent="0.55000000000000004">
      <c r="A5148" s="4" t="str">
        <f t="shared" ca="1" si="1183"/>
        <v>National Association of Manufacturers</v>
      </c>
      <c r="B5148" s="4" t="str">
        <f t="shared" si="1184"/>
        <v>Chad Moutray</v>
      </c>
      <c r="C5148" s="4" t="s">
        <v>246</v>
      </c>
      <c r="D5148" s="4" t="s">
        <v>249</v>
      </c>
      <c r="E5148" s="4" t="str">
        <f>IF(COUNTIF($E$2:E5147,"Begin: " &amp; C5148 &amp; "-" &amp; D5148 &amp; "-" &amp; H5148)=0,"Begin: " &amp; C5148 &amp; "-" &amp; D5148 &amp; "-" &amp; H5148,IF((C5148 &amp; "-" &amp; D5148 &amp; "-" &amp; H5148)&lt;&gt;(C5149 &amp; "-" &amp; D5149 &amp; "-" &amp; H5149),"End: " &amp; C5148 &amp; "-" &amp; D5148 &amp; "-" &amp; H5148,""))</f>
        <v/>
      </c>
      <c r="F5148" s="4" t="str">
        <f t="shared" si="1185"/>
        <v>Wall Street Journal-Crude Oil-09-2019</v>
      </c>
      <c r="G5148" s="7">
        <v>43718</v>
      </c>
      <c r="H5148" s="7" t="str">
        <f t="shared" si="1186"/>
        <v>09-2019</v>
      </c>
      <c r="I5148" s="7" t="str">
        <f t="shared" ca="1" si="1187"/>
        <v>Wall Street Journal: National Association of Manufacturers-Crude Oil-09-2019</v>
      </c>
      <c r="J5148" s="4" t="str">
        <f t="shared" ca="1" si="1188"/>
        <v>Crude Oil-National Association of Manufacturers:09-2019</v>
      </c>
      <c r="K5148" t="s">
        <v>439</v>
      </c>
      <c r="CM5148">
        <v>62.03</v>
      </c>
      <c r="CO5148">
        <v>61.22</v>
      </c>
      <c r="CQ5148">
        <v>61.12</v>
      </c>
      <c r="CS5148">
        <v>61.81</v>
      </c>
      <c r="CU5148">
        <v>61.22</v>
      </c>
      <c r="CW5148">
        <v>62.26</v>
      </c>
      <c r="CY5148">
        <v>62.42</v>
      </c>
    </row>
    <row r="5149" spans="1:103" x14ac:dyDescent="0.55000000000000004">
      <c r="A5149" s="4" t="str">
        <f t="shared" ca="1" si="1183"/>
        <v>Naroff Economics</v>
      </c>
      <c r="B5149" s="4" t="str">
        <f t="shared" si="1184"/>
        <v>Joel Naroff</v>
      </c>
      <c r="C5149" s="4" t="s">
        <v>246</v>
      </c>
      <c r="D5149" s="4" t="s">
        <v>249</v>
      </c>
      <c r="E5149" s="4" t="str">
        <f>IF(COUNTIF($E$2:E5148,"Begin: " &amp; C5149 &amp; "-" &amp; D5149 &amp; "-" &amp; H5149)=0,"Begin: " &amp; C5149 &amp; "-" &amp; D5149 &amp; "-" &amp; H5149,IF((C5149 &amp; "-" &amp; D5149 &amp; "-" &amp; H5149)&lt;&gt;(C5150 &amp; "-" &amp; D5150 &amp; "-" &amp; H5150),"End: " &amp; C5149 &amp; "-" &amp; D5149 &amp; "-" &amp; H5149,""))</f>
        <v/>
      </c>
      <c r="F5149" s="4" t="str">
        <f t="shared" si="1185"/>
        <v>Wall Street Journal-Crude Oil-09-2019</v>
      </c>
      <c r="G5149" s="7">
        <v>43718</v>
      </c>
      <c r="H5149" s="7" t="str">
        <f t="shared" si="1186"/>
        <v>09-2019</v>
      </c>
      <c r="I5149" s="7" t="str">
        <f t="shared" ca="1" si="1187"/>
        <v>Wall Street Journal: Naroff Economics-Crude Oil-09-2019</v>
      </c>
      <c r="J5149" s="4" t="str">
        <f t="shared" ca="1" si="1188"/>
        <v>Crude Oil-Naroff Economics:09-2019</v>
      </c>
      <c r="K5149" t="s">
        <v>440</v>
      </c>
      <c r="CM5149">
        <v>58</v>
      </c>
      <c r="CO5149">
        <v>53.15</v>
      </c>
      <c r="CQ5149">
        <v>51.05</v>
      </c>
      <c r="CS5149">
        <v>52.85</v>
      </c>
      <c r="CU5149">
        <v>57.5</v>
      </c>
      <c r="CW5149">
        <v>60</v>
      </c>
      <c r="CY5149">
        <v>61</v>
      </c>
    </row>
    <row r="5150" spans="1:103" x14ac:dyDescent="0.55000000000000004">
      <c r="A5150" s="4" t="str">
        <f t="shared" ca="1" si="1183"/>
        <v>MacroEcon Global Advisors</v>
      </c>
      <c r="B5150" s="4" t="str">
        <f t="shared" si="1184"/>
        <v>Mark Nielson</v>
      </c>
      <c r="C5150" s="4" t="s">
        <v>246</v>
      </c>
      <c r="D5150" s="4" t="s">
        <v>249</v>
      </c>
      <c r="E5150" s="4" t="str">
        <f>IF(COUNTIF($E$2:E5149,"Begin: " &amp; C5150 &amp; "-" &amp; D5150 &amp; "-" &amp; H5150)=0,"Begin: " &amp; C5150 &amp; "-" &amp; D5150 &amp; "-" &amp; H5150,IF((C5150 &amp; "-" &amp; D5150 &amp; "-" &amp; H5150)&lt;&gt;(C5151 &amp; "-" &amp; D5151 &amp; "-" &amp; H5151),"End: " &amp; C5150 &amp; "-" &amp; D5150 &amp; "-" &amp; H5150,""))</f>
        <v/>
      </c>
      <c r="F5150" s="4" t="str">
        <f t="shared" si="1185"/>
        <v>Wall Street Journal-Crude Oil-09-2019</v>
      </c>
      <c r="G5150" s="7">
        <v>43718</v>
      </c>
      <c r="H5150" s="7" t="str">
        <f t="shared" si="1186"/>
        <v>09-2019</v>
      </c>
      <c r="I5150" s="7" t="str">
        <f t="shared" ca="1" si="1187"/>
        <v>Wall Street Journal: MacroEcon Global Advisors-Crude Oil-09-2019</v>
      </c>
      <c r="J5150" s="4" t="str">
        <f t="shared" ca="1" si="1188"/>
        <v>Crude Oil-MacroEcon Global Advisors:09-2019</v>
      </c>
      <c r="K5150" t="s">
        <v>225</v>
      </c>
      <c r="CM5150">
        <v>55</v>
      </c>
      <c r="CO5150">
        <v>53</v>
      </c>
      <c r="CQ5150">
        <v>49</v>
      </c>
      <c r="CS5150">
        <v>49</v>
      </c>
      <c r="CU5150">
        <v>49</v>
      </c>
      <c r="CW5150">
        <v>51</v>
      </c>
      <c r="CY5150">
        <v>52</v>
      </c>
    </row>
    <row r="5151" spans="1:103" x14ac:dyDescent="0.55000000000000004">
      <c r="A5151" s="4" t="str">
        <f t="shared" ca="1" si="1183"/>
        <v>Corelogic</v>
      </c>
      <c r="B5151" s="4" t="str">
        <f t="shared" si="1184"/>
        <v>Frank Nothaft</v>
      </c>
      <c r="C5151" s="4" t="s">
        <v>246</v>
      </c>
      <c r="D5151" s="4" t="s">
        <v>249</v>
      </c>
      <c r="E5151" s="4" t="str">
        <f>IF(COUNTIF($E$2:E5150,"Begin: " &amp; C5151 &amp; "-" &amp; D5151 &amp; "-" &amp; H5151)=0,"Begin: " &amp; C5151 &amp; "-" &amp; D5151 &amp; "-" &amp; H5151,IF((C5151 &amp; "-" &amp; D5151 &amp; "-" &amp; H5151)&lt;&gt;(C5152 &amp; "-" &amp; D5152 &amp; "-" &amp; H5152),"End: " &amp; C5151 &amp; "-" &amp; D5151 &amp; "-" &amp; H5151,""))</f>
        <v/>
      </c>
      <c r="F5151" s="4" t="str">
        <f t="shared" si="1185"/>
        <v>Wall Street Journal-Crude Oil-09-2019</v>
      </c>
      <c r="G5151" s="7">
        <v>43718</v>
      </c>
      <c r="H5151" s="7" t="str">
        <f t="shared" si="1186"/>
        <v>09-2019</v>
      </c>
      <c r="I5151" s="7" t="str">
        <f t="shared" ca="1" si="1187"/>
        <v>Wall Street Journal: Corelogic-Crude Oil-09-2019</v>
      </c>
      <c r="J5151" s="4" t="str">
        <f t="shared" ca="1" si="1188"/>
        <v>Crude Oil-Corelogic:09-2019</v>
      </c>
      <c r="K5151" t="s">
        <v>752</v>
      </c>
      <c r="CM5151">
        <v>62</v>
      </c>
      <c r="CO5151">
        <v>63</v>
      </c>
      <c r="CQ5151">
        <v>64</v>
      </c>
      <c r="CS5151">
        <v>65</v>
      </c>
      <c r="CU5151">
        <v>66</v>
      </c>
      <c r="CW5151">
        <v>67</v>
      </c>
      <c r="CY5151">
        <v>68</v>
      </c>
    </row>
    <row r="5152" spans="1:103" x14ac:dyDescent="0.55000000000000004">
      <c r="A5152" s="4" t="str">
        <f t="shared" ca="1" si="1183"/>
        <v>High Frequency Economics</v>
      </c>
      <c r="B5152" s="4" t="str">
        <f t="shared" si="1184"/>
        <v>Jim O'Sullivan</v>
      </c>
      <c r="C5152" s="4" t="s">
        <v>246</v>
      </c>
      <c r="D5152" s="4" t="s">
        <v>249</v>
      </c>
      <c r="E5152" s="4" t="str">
        <f>IF(COUNTIF($E$2:E5151,"Begin: " &amp; C5152 &amp; "-" &amp; D5152 &amp; "-" &amp; H5152)=0,"Begin: " &amp; C5152 &amp; "-" &amp; D5152 &amp; "-" &amp; H5152,IF((C5152 &amp; "-" &amp; D5152 &amp; "-" &amp; H5152)&lt;&gt;(C5153 &amp; "-" &amp; D5153 &amp; "-" &amp; H5153),"End: " &amp; C5152 &amp; "-" &amp; D5152 &amp; "-" &amp; H5152,""))</f>
        <v/>
      </c>
      <c r="F5152" s="4" t="str">
        <f t="shared" si="1185"/>
        <v>Wall Street Journal-Crude Oil-09-2019</v>
      </c>
      <c r="G5152" s="7">
        <v>43718</v>
      </c>
      <c r="H5152" s="7" t="str">
        <f t="shared" si="1186"/>
        <v>09-2019</v>
      </c>
      <c r="I5152" s="7" t="str">
        <f t="shared" ca="1" si="1187"/>
        <v>Wall Street Journal: High Frequency Economics-Crude Oil-09-2019</v>
      </c>
      <c r="J5152" s="4" t="str">
        <f t="shared" ca="1" si="1188"/>
        <v>Crude Oil-High Frequency Economics:09-2019</v>
      </c>
      <c r="K5152" t="s">
        <v>227</v>
      </c>
      <c r="CM5152">
        <v>59</v>
      </c>
      <c r="CO5152">
        <v>60</v>
      </c>
      <c r="CQ5152">
        <v>61</v>
      </c>
    </row>
    <row r="5153" spans="1:103" x14ac:dyDescent="0.55000000000000004">
      <c r="A5153" s="4" t="str">
        <f t="shared" ca="1" si="1183"/>
        <v>Stifel, Nicoulas and Company, Incorporated (formerly Sterne Agee)</v>
      </c>
      <c r="B5153" s="4" t="str">
        <f t="shared" si="1184"/>
        <v>Lindsey Piegza</v>
      </c>
      <c r="C5153" s="4" t="s">
        <v>246</v>
      </c>
      <c r="D5153" s="4" t="s">
        <v>249</v>
      </c>
      <c r="E5153" s="4" t="str">
        <f>IF(COUNTIF($E$2:E5152,"Begin: " &amp; C5153 &amp; "-" &amp; D5153 &amp; "-" &amp; H5153)=0,"Begin: " &amp; C5153 &amp; "-" &amp; D5153 &amp; "-" &amp; H5153,IF((C5153 &amp; "-" &amp; D5153 &amp; "-" &amp; H5153)&lt;&gt;(C5154 &amp; "-" &amp; D5154 &amp; "-" &amp; H5154),"End: " &amp; C5153 &amp; "-" &amp; D5153 &amp; "-" &amp; H5153,""))</f>
        <v/>
      </c>
      <c r="F5153" s="4" t="str">
        <f t="shared" si="1185"/>
        <v>Wall Street Journal-Crude Oil-09-2019</v>
      </c>
      <c r="G5153" s="7">
        <v>43718</v>
      </c>
      <c r="H5153" s="7" t="str">
        <f t="shared" si="1186"/>
        <v>09-2019</v>
      </c>
      <c r="I5153" s="7" t="str">
        <f t="shared" ca="1" si="1187"/>
        <v>Wall Street Journal: Stifel, Nicoulas and Company, Incorporated (formerly Sterne Agee)-Crude Oil-09-2019</v>
      </c>
      <c r="J5153" s="4" t="str">
        <f t="shared" ca="1" si="1188"/>
        <v>Crude Oil-Stifel, Nicoulas and Company, Incorporated (formerly Sterne Agee):09-2019</v>
      </c>
      <c r="K5153" t="s">
        <v>675</v>
      </c>
    </row>
    <row r="5154" spans="1:103" x14ac:dyDescent="0.55000000000000004">
      <c r="A5154" s="4" t="str">
        <f t="shared" ca="1" si="1183"/>
        <v>Macroeconomic Advisers</v>
      </c>
      <c r="B5154" s="4" t="str">
        <f t="shared" si="1184"/>
        <v>Dr. Joel Prakken/ Chris Varvares</v>
      </c>
      <c r="C5154" s="4" t="s">
        <v>246</v>
      </c>
      <c r="D5154" s="4" t="s">
        <v>249</v>
      </c>
      <c r="E5154" s="4" t="str">
        <f>IF(COUNTIF($E$2:E5153,"Begin: " &amp; C5154 &amp; "-" &amp; D5154 &amp; "-" &amp; H5154)=0,"Begin: " &amp; C5154 &amp; "-" &amp; D5154 &amp; "-" &amp; H5154,IF((C5154 &amp; "-" &amp; D5154 &amp; "-" &amp; H5154)&lt;&gt;(C5155 &amp; "-" &amp; D5155 &amp; "-" &amp; H5155),"End: " &amp; C5154 &amp; "-" &amp; D5154 &amp; "-" &amp; H5154,""))</f>
        <v/>
      </c>
      <c r="F5154" s="4" t="str">
        <f t="shared" si="1185"/>
        <v>Wall Street Journal-Crude Oil-09-2019</v>
      </c>
      <c r="G5154" s="7">
        <v>43718</v>
      </c>
      <c r="H5154" s="7" t="str">
        <f t="shared" si="1186"/>
        <v>09-2019</v>
      </c>
      <c r="I5154" s="7" t="str">
        <f t="shared" ca="1" si="1187"/>
        <v>Wall Street Journal: Macroeconomic Advisers-Crude Oil-09-2019</v>
      </c>
      <c r="J5154" s="4" t="str">
        <f t="shared" ca="1" si="1188"/>
        <v>Crude Oil-Macroeconomic Advisers:09-2019</v>
      </c>
      <c r="K5154" t="s">
        <v>228</v>
      </c>
    </row>
    <row r="5155" spans="1:103" x14ac:dyDescent="0.55000000000000004">
      <c r="A5155" s="4" t="str">
        <f t="shared" ca="1" si="1183"/>
        <v>Ameriprise Financial</v>
      </c>
      <c r="B5155" s="4" t="str">
        <f t="shared" si="1184"/>
        <v>Russell Price</v>
      </c>
      <c r="C5155" s="4" t="s">
        <v>246</v>
      </c>
      <c r="D5155" s="4" t="s">
        <v>249</v>
      </c>
      <c r="E5155" s="4" t="str">
        <f>IF(COUNTIF($E$2:E5154,"Begin: " &amp; C5155 &amp; "-" &amp; D5155 &amp; "-" &amp; H5155)=0,"Begin: " &amp; C5155 &amp; "-" &amp; D5155 &amp; "-" &amp; H5155,IF((C5155 &amp; "-" &amp; D5155 &amp; "-" &amp; H5155)&lt;&gt;(C5156 &amp; "-" &amp; D5156 &amp; "-" &amp; H5156),"End: " &amp; C5155 &amp; "-" &amp; D5155 &amp; "-" &amp; H5155,""))</f>
        <v/>
      </c>
      <c r="F5155" s="4" t="str">
        <f t="shared" si="1185"/>
        <v>Wall Street Journal-Crude Oil-09-2019</v>
      </c>
      <c r="G5155" s="7">
        <v>43718</v>
      </c>
      <c r="H5155" s="7" t="str">
        <f t="shared" si="1186"/>
        <v>09-2019</v>
      </c>
      <c r="I5155" s="7" t="str">
        <f t="shared" ca="1" si="1187"/>
        <v>Wall Street Journal: Ameriprise Financial-Crude Oil-09-2019</v>
      </c>
      <c r="J5155" s="4" t="str">
        <f t="shared" ca="1" si="1188"/>
        <v>Crude Oil-Ameriprise Financial:09-2019</v>
      </c>
      <c r="K5155" t="s">
        <v>441</v>
      </c>
      <c r="CM5155">
        <v>55</v>
      </c>
      <c r="CO5155">
        <v>55</v>
      </c>
      <c r="CQ5155">
        <v>55</v>
      </c>
      <c r="CS5155">
        <v>50</v>
      </c>
      <c r="CU5155">
        <v>50</v>
      </c>
      <c r="CW5155">
        <v>50</v>
      </c>
      <c r="CY5155">
        <v>50</v>
      </c>
    </row>
    <row r="5156" spans="1:103" x14ac:dyDescent="0.55000000000000004">
      <c r="A5156" s="4" t="str">
        <f t="shared" ca="1" si="1183"/>
        <v>Eaton Corp.</v>
      </c>
      <c r="B5156" s="4" t="str">
        <f t="shared" si="1184"/>
        <v>Arun Raha*</v>
      </c>
      <c r="C5156" s="4" t="s">
        <v>246</v>
      </c>
      <c r="D5156" s="4" t="s">
        <v>249</v>
      </c>
      <c r="E5156" s="4" t="str">
        <f>IF(COUNTIF($E$2:E5155,"Begin: " &amp; C5156 &amp; "-" &amp; D5156 &amp; "-" &amp; H5156)=0,"Begin: " &amp; C5156 &amp; "-" &amp; D5156 &amp; "-" &amp; H5156,IF((C5156 &amp; "-" &amp; D5156 &amp; "-" &amp; H5156)&lt;&gt;(C5157 &amp; "-" &amp; D5157 &amp; "-" &amp; H5157),"End: " &amp; C5156 &amp; "-" &amp; D5156 &amp; "-" &amp; H5156,""))</f>
        <v/>
      </c>
      <c r="F5156" s="4" t="str">
        <f t="shared" si="1185"/>
        <v>Wall Street Journal-Crude Oil-09-2019</v>
      </c>
      <c r="G5156" s="7">
        <v>43718</v>
      </c>
      <c r="H5156" s="7" t="str">
        <f t="shared" si="1186"/>
        <v>09-2019</v>
      </c>
      <c r="I5156" s="7" t="str">
        <f t="shared" ca="1" si="1187"/>
        <v>Wall Street Journal: Eaton Corp.-Crude Oil-09-2019</v>
      </c>
      <c r="J5156" s="4" t="str">
        <f t="shared" ca="1" si="1188"/>
        <v>Crude Oil-Eaton Corp.:09-2019</v>
      </c>
      <c r="K5156" t="s">
        <v>823</v>
      </c>
    </row>
    <row r="5157" spans="1:103" x14ac:dyDescent="0.55000000000000004">
      <c r="A5157" s="4" t="str">
        <f t="shared" ca="1" si="1183"/>
        <v>Point Loma Nazarene University</v>
      </c>
      <c r="B5157" s="4" t="str">
        <f t="shared" si="1184"/>
        <v>Lynn Reaser</v>
      </c>
      <c r="C5157" s="4" t="s">
        <v>246</v>
      </c>
      <c r="D5157" s="4" t="s">
        <v>249</v>
      </c>
      <c r="E5157" s="4" t="str">
        <f>IF(COUNTIF($E$2:E5156,"Begin: " &amp; C5157 &amp; "-" &amp; D5157 &amp; "-" &amp; H5157)=0,"Begin: " &amp; C5157 &amp; "-" &amp; D5157 &amp; "-" &amp; H5157,IF((C5157 &amp; "-" &amp; D5157 &amp; "-" &amp; H5157)&lt;&gt;(C5158 &amp; "-" &amp; D5158 &amp; "-" &amp; H5158),"End: " &amp; C5157 &amp; "-" &amp; D5157 &amp; "-" &amp; H5157,""))</f>
        <v/>
      </c>
      <c r="F5157" s="4" t="str">
        <f t="shared" si="1185"/>
        <v>Wall Street Journal-Crude Oil-09-2019</v>
      </c>
      <c r="G5157" s="7">
        <v>43718</v>
      </c>
      <c r="H5157" s="7" t="str">
        <f t="shared" si="1186"/>
        <v>09-2019</v>
      </c>
      <c r="I5157" s="7" t="str">
        <f t="shared" ca="1" si="1187"/>
        <v>Wall Street Journal: Point Loma Nazarene University-Crude Oil-09-2019</v>
      </c>
      <c r="J5157" s="4" t="str">
        <f t="shared" ca="1" si="1188"/>
        <v>Crude Oil-Point Loma Nazarene University:09-2019</v>
      </c>
      <c r="K5157" t="s">
        <v>658</v>
      </c>
      <c r="CM5157">
        <v>58</v>
      </c>
      <c r="CO5157">
        <v>59</v>
      </c>
      <c r="CQ5157">
        <v>58</v>
      </c>
      <c r="CS5157">
        <v>58</v>
      </c>
      <c r="CU5157">
        <v>58</v>
      </c>
      <c r="CW5157">
        <v>59</v>
      </c>
      <c r="CY5157">
        <v>59</v>
      </c>
    </row>
    <row r="5158" spans="1:103" x14ac:dyDescent="0.55000000000000004">
      <c r="A5158" s="4" t="str">
        <f t="shared" ca="1" si="1183"/>
        <v>Deutsche Bank</v>
      </c>
      <c r="B5158" s="4" t="str">
        <f t="shared" si="1184"/>
        <v>Brett Ryan/Matthew Luzzetti</v>
      </c>
      <c r="C5158" s="4" t="s">
        <v>246</v>
      </c>
      <c r="D5158" s="4" t="s">
        <v>249</v>
      </c>
      <c r="E5158" s="4" t="str">
        <f>IF(COUNTIF($E$2:E5157,"Begin: " &amp; C5158 &amp; "-" &amp; D5158 &amp; "-" &amp; H5158)=0,"Begin: " &amp; C5158 &amp; "-" &amp; D5158 &amp; "-" &amp; H5158,IF((C5158 &amp; "-" &amp; D5158 &amp; "-" &amp; H5158)&lt;&gt;(C5159 &amp; "-" &amp; D5159 &amp; "-" &amp; H5159),"End: " &amp; C5158 &amp; "-" &amp; D5158 &amp; "-" &amp; H5158,""))</f>
        <v/>
      </c>
      <c r="F5158" s="4" t="str">
        <f t="shared" si="1185"/>
        <v>Wall Street Journal-Crude Oil-09-2019</v>
      </c>
      <c r="G5158" s="7">
        <v>43718</v>
      </c>
      <c r="H5158" s="7" t="str">
        <f t="shared" si="1186"/>
        <v>09-2019</v>
      </c>
      <c r="I5158" s="7" t="str">
        <f t="shared" ca="1" si="1187"/>
        <v>Wall Street Journal: Deutsche Bank-Crude Oil-09-2019</v>
      </c>
      <c r="J5158" s="4" t="str">
        <f t="shared" ca="1" si="1188"/>
        <v>Crude Oil-Deutsche Bank:09-2019</v>
      </c>
      <c r="K5158" t="s">
        <v>804</v>
      </c>
    </row>
    <row r="5159" spans="1:103" x14ac:dyDescent="0.55000000000000004">
      <c r="A5159" s="4" t="str">
        <f t="shared" ca="1" si="1183"/>
        <v>Prestige Economics LLC</v>
      </c>
      <c r="B5159" s="4" t="str">
        <f t="shared" si="1184"/>
        <v>Jason Schenker*</v>
      </c>
      <c r="C5159" s="4" t="s">
        <v>246</v>
      </c>
      <c r="D5159" s="4" t="s">
        <v>249</v>
      </c>
      <c r="E5159" s="4" t="str">
        <f>IF(COUNTIF($E$2:E5158,"Begin: " &amp; C5159 &amp; "-" &amp; D5159 &amp; "-" &amp; H5159)=0,"Begin: " &amp; C5159 &amp; "-" &amp; D5159 &amp; "-" &amp; H5159,IF((C5159 &amp; "-" &amp; D5159 &amp; "-" &amp; H5159)&lt;&gt;(C5160 &amp; "-" &amp; D5160 &amp; "-" &amp; H5160),"End: " &amp; C5159 &amp; "-" &amp; D5159 &amp; "-" &amp; H5159,""))</f>
        <v/>
      </c>
      <c r="F5159" s="4" t="str">
        <f t="shared" si="1185"/>
        <v>Wall Street Journal-Crude Oil-09-2019</v>
      </c>
      <c r="G5159" s="7">
        <v>43718</v>
      </c>
      <c r="H5159" s="7" t="str">
        <f t="shared" si="1186"/>
        <v>09-2019</v>
      </c>
      <c r="I5159" s="7" t="str">
        <f t="shared" ca="1" si="1187"/>
        <v>Wall Street Journal: Prestige Economics LLC-Crude Oil-09-2019</v>
      </c>
      <c r="J5159" s="4" t="str">
        <f t="shared" ca="1" si="1188"/>
        <v>Crude Oil-Prestige Economics LLC:09-2019</v>
      </c>
      <c r="K5159" t="s">
        <v>824</v>
      </c>
    </row>
    <row r="5160" spans="1:103" x14ac:dyDescent="0.55000000000000004">
      <c r="A5160" s="4" t="str">
        <f t="shared" ca="1" si="1183"/>
        <v>Pantheon Macroeconomics</v>
      </c>
      <c r="B5160" s="4" t="str">
        <f t="shared" si="1184"/>
        <v>Ian Shepherdson</v>
      </c>
      <c r="C5160" s="4" t="s">
        <v>246</v>
      </c>
      <c r="D5160" s="4" t="s">
        <v>249</v>
      </c>
      <c r="E5160" s="4" t="str">
        <f>IF(COUNTIF($E$2:E5159,"Begin: " &amp; C5160 &amp; "-" &amp; D5160 &amp; "-" &amp; H5160)=0,"Begin: " &amp; C5160 &amp; "-" &amp; D5160 &amp; "-" &amp; H5160,IF((C5160 &amp; "-" &amp; D5160 &amp; "-" &amp; H5160)&lt;&gt;(C5161 &amp; "-" &amp; D5161 &amp; "-" &amp; H5161),"End: " &amp; C5160 &amp; "-" &amp; D5160 &amp; "-" &amp; H5160,""))</f>
        <v/>
      </c>
      <c r="F5160" s="4" t="str">
        <f t="shared" si="1185"/>
        <v>Wall Street Journal-Crude Oil-09-2019</v>
      </c>
      <c r="G5160" s="7">
        <v>43718</v>
      </c>
      <c r="H5160" s="7" t="str">
        <f t="shared" si="1186"/>
        <v>09-2019</v>
      </c>
      <c r="I5160" s="7" t="str">
        <f t="shared" ca="1" si="1187"/>
        <v>Wall Street Journal: Pantheon Macroeconomics-Crude Oil-09-2019</v>
      </c>
      <c r="J5160" s="4" t="str">
        <f t="shared" ca="1" si="1188"/>
        <v>Crude Oil-Pantheon Macroeconomics:09-2019</v>
      </c>
      <c r="K5160" t="s">
        <v>231</v>
      </c>
    </row>
    <row r="5161" spans="1:103" x14ac:dyDescent="0.55000000000000004">
      <c r="A5161" s="4" t="str">
        <f t="shared" ca="1" si="1183"/>
        <v>Decision Economics, Inc.</v>
      </c>
      <c r="B5161" s="4" t="str">
        <f t="shared" si="1184"/>
        <v>Allen Sinai</v>
      </c>
      <c r="C5161" s="4" t="s">
        <v>246</v>
      </c>
      <c r="D5161" s="4" t="s">
        <v>249</v>
      </c>
      <c r="E5161" s="4" t="str">
        <f>IF(COUNTIF($E$2:E5160,"Begin: " &amp; C5161 &amp; "-" &amp; D5161 &amp; "-" &amp; H5161)=0,"Begin: " &amp; C5161 &amp; "-" &amp; D5161 &amp; "-" &amp; H5161,IF((C5161 &amp; "-" &amp; D5161 &amp; "-" &amp; H5161)&lt;&gt;(C5162 &amp; "-" &amp; D5162 &amp; "-" &amp; H5162),"End: " &amp; C5161 &amp; "-" &amp; D5161 &amp; "-" &amp; H5161,""))</f>
        <v/>
      </c>
      <c r="F5161" s="4" t="str">
        <f t="shared" si="1185"/>
        <v>Wall Street Journal-Crude Oil-09-2019</v>
      </c>
      <c r="G5161" s="7">
        <v>43718</v>
      </c>
      <c r="H5161" s="7" t="str">
        <f t="shared" si="1186"/>
        <v>09-2019</v>
      </c>
      <c r="I5161" s="7" t="str">
        <f t="shared" ca="1" si="1187"/>
        <v>Wall Street Journal: Decision Economics, Inc.-Crude Oil-09-2019</v>
      </c>
      <c r="J5161" s="4" t="str">
        <f t="shared" ca="1" si="1188"/>
        <v>Crude Oil-Decision Economics, Inc.:09-2019</v>
      </c>
      <c r="K5161" t="s">
        <v>233</v>
      </c>
      <c r="CM5161">
        <v>57.5</v>
      </c>
      <c r="CO5161">
        <v>59.15</v>
      </c>
      <c r="CQ5161">
        <v>61.5</v>
      </c>
      <c r="CS5161">
        <v>63</v>
      </c>
      <c r="CU5161">
        <v>65.95</v>
      </c>
      <c r="CW5161">
        <v>62.15</v>
      </c>
      <c r="CY5161">
        <v>59.5</v>
      </c>
    </row>
    <row r="5162" spans="1:103" x14ac:dyDescent="0.55000000000000004">
      <c r="A5162" s="4" t="str">
        <f t="shared" ca="1" si="1183"/>
        <v>Parsec Financial</v>
      </c>
      <c r="B5162" s="4" t="str">
        <f t="shared" si="1184"/>
        <v>James F. Smith</v>
      </c>
      <c r="C5162" s="4" t="s">
        <v>246</v>
      </c>
      <c r="D5162" s="4" t="s">
        <v>249</v>
      </c>
      <c r="E5162" s="4" t="str">
        <f>IF(COUNTIF($E$2:E5161,"Begin: " &amp; C5162 &amp; "-" &amp; D5162 &amp; "-" &amp; H5162)=0,"Begin: " &amp; C5162 &amp; "-" &amp; D5162 &amp; "-" &amp; H5162,IF((C5162 &amp; "-" &amp; D5162 &amp; "-" &amp; H5162)&lt;&gt;(C5163 &amp; "-" &amp; D5163 &amp; "-" &amp; H5163),"End: " &amp; C5162 &amp; "-" &amp; D5162 &amp; "-" &amp; H5162,""))</f>
        <v/>
      </c>
      <c r="F5162" s="4" t="str">
        <f t="shared" si="1185"/>
        <v>Wall Street Journal-Crude Oil-09-2019</v>
      </c>
      <c r="G5162" s="7">
        <v>43718</v>
      </c>
      <c r="H5162" s="7" t="str">
        <f t="shared" si="1186"/>
        <v>09-2019</v>
      </c>
      <c r="I5162" s="7" t="str">
        <f t="shared" ca="1" si="1187"/>
        <v>Wall Street Journal: Parsec Financial-Crude Oil-09-2019</v>
      </c>
      <c r="J5162" s="4" t="str">
        <f t="shared" ca="1" si="1188"/>
        <v>Crude Oil-Parsec Financial:09-2019</v>
      </c>
      <c r="K5162" t="s">
        <v>234</v>
      </c>
      <c r="CM5162">
        <v>48.32</v>
      </c>
      <c r="CO5162">
        <v>45.27</v>
      </c>
      <c r="CQ5162">
        <v>42.98</v>
      </c>
      <c r="CS5162">
        <v>44.17</v>
      </c>
      <c r="CU5162">
        <v>44.35</v>
      </c>
      <c r="CW5162">
        <v>46.53</v>
      </c>
      <c r="CY5162">
        <v>47.15</v>
      </c>
    </row>
    <row r="5163" spans="1:103" x14ac:dyDescent="0.55000000000000004">
      <c r="A5163" s="4" t="str">
        <f t="shared" ca="1" si="1183"/>
        <v>Univ of Central FL</v>
      </c>
      <c r="B5163" s="4" t="str">
        <f t="shared" si="1184"/>
        <v>Sean M. Snaith</v>
      </c>
      <c r="C5163" s="4" t="s">
        <v>246</v>
      </c>
      <c r="D5163" s="4" t="s">
        <v>249</v>
      </c>
      <c r="E5163" s="4" t="str">
        <f>IF(COUNTIF($E$2:E5162,"Begin: " &amp; C5163 &amp; "-" &amp; D5163 &amp; "-" &amp; H5163)=0,"Begin: " &amp; C5163 &amp; "-" &amp; D5163 &amp; "-" &amp; H5163,IF((C5163 &amp; "-" &amp; D5163 &amp; "-" &amp; H5163)&lt;&gt;(C5164 &amp; "-" &amp; D5164 &amp; "-" &amp; H5164),"End: " &amp; C5163 &amp; "-" &amp; D5163 &amp; "-" &amp; H5163,""))</f>
        <v/>
      </c>
      <c r="F5163" s="4" t="str">
        <f t="shared" si="1185"/>
        <v>Wall Street Journal-Crude Oil-09-2019</v>
      </c>
      <c r="G5163" s="7">
        <v>43718</v>
      </c>
      <c r="H5163" s="7" t="str">
        <f t="shared" si="1186"/>
        <v>09-2019</v>
      </c>
      <c r="I5163" s="7" t="str">
        <f t="shared" ca="1" si="1187"/>
        <v>Wall Street Journal: Univ of Central FL-Crude Oil-09-2019</v>
      </c>
      <c r="J5163" s="4" t="str">
        <f t="shared" ca="1" si="1188"/>
        <v>Crude Oil-Univ of Central FL:09-2019</v>
      </c>
      <c r="K5163" t="s">
        <v>235</v>
      </c>
      <c r="CM5163">
        <v>63.1</v>
      </c>
      <c r="CO5163">
        <v>59.55</v>
      </c>
      <c r="CQ5163">
        <v>58.4</v>
      </c>
      <c r="CS5163">
        <v>62.2</v>
      </c>
      <c r="CU5163">
        <v>63.5</v>
      </c>
      <c r="CW5163">
        <v>65.2</v>
      </c>
      <c r="CY5163">
        <v>66.400000000000006</v>
      </c>
    </row>
    <row r="5164" spans="1:103" x14ac:dyDescent="0.55000000000000004">
      <c r="A5164" s="4" t="str">
        <f t="shared" ca="1" si="1183"/>
        <v>SS Economics</v>
      </c>
      <c r="B5164" s="4" t="str">
        <f t="shared" si="1184"/>
        <v>Sung Won Sohn</v>
      </c>
      <c r="C5164" s="4" t="s">
        <v>246</v>
      </c>
      <c r="D5164" s="4" t="s">
        <v>249</v>
      </c>
      <c r="E5164" s="4" t="str">
        <f>IF(COUNTIF($E$2:E5163,"Begin: " &amp; C5164 &amp; "-" &amp; D5164 &amp; "-" &amp; H5164)=0,"Begin: " &amp; C5164 &amp; "-" &amp; D5164 &amp; "-" &amp; H5164,IF((C5164 &amp; "-" &amp; D5164 &amp; "-" &amp; H5164)&lt;&gt;(C5165 &amp; "-" &amp; D5165 &amp; "-" &amp; H5165),"End: " &amp; C5164 &amp; "-" &amp; D5164 &amp; "-" &amp; H5164,""))</f>
        <v/>
      </c>
      <c r="F5164" s="4" t="str">
        <f t="shared" si="1185"/>
        <v>Wall Street Journal-Crude Oil-09-2019</v>
      </c>
      <c r="G5164" s="7">
        <v>43718</v>
      </c>
      <c r="H5164" s="7" t="str">
        <f t="shared" si="1186"/>
        <v>09-2019</v>
      </c>
      <c r="I5164" s="7" t="str">
        <f t="shared" ca="1" si="1187"/>
        <v>Wall Street Journal: SS Economics-Crude Oil-09-2019</v>
      </c>
      <c r="J5164" s="4" t="str">
        <f t="shared" ca="1" si="1188"/>
        <v>Crude Oil-SS Economics:09-2019</v>
      </c>
      <c r="K5164" t="s">
        <v>785</v>
      </c>
      <c r="CM5164">
        <v>56</v>
      </c>
      <c r="CO5164">
        <v>54</v>
      </c>
      <c r="CQ5164">
        <v>53</v>
      </c>
      <c r="CS5164">
        <v>53</v>
      </c>
      <c r="CU5164">
        <v>50</v>
      </c>
      <c r="CW5164">
        <v>48</v>
      </c>
      <c r="CY5164">
        <v>46</v>
      </c>
    </row>
    <row r="5165" spans="1:103" x14ac:dyDescent="0.55000000000000004">
      <c r="A5165" s="4" t="str">
        <f t="shared" ref="A5165:A5174" ca="1" si="1189">IF(ISERROR(IF(C5165="GIOA",INDEX(List_AnonymousForecasters,MATCH(LEFT(K5165,FIND(":",K5165,1)-1),List_IndividualForecasters,0),1),INDEX(List_FirmNamesOmega,MATCH(LEFT(K5165,FIND(":",K5165,1)-1),List_FirmNamesAlpha,0),1))),LEFT(K5165,FIND(":",K5165,1)-1),IF(C5165="GIOA",INDEX(List_AnonymousForecasters,MATCH(LEFT(K5165,FIND(":",K5165,1)-1),List_IndividualForecasters,0),1),INDEX(List_FirmNamesOmega,MATCH(LEFT(K5165,FIND(":",K5165,1)-1),List_FirmNamesAlpha,0),1)))</f>
        <v>Pierpont Securities</v>
      </c>
      <c r="B5165" s="4" t="str">
        <f t="shared" ref="B5165:B5174" si="1190">MID(K5165,FIND(":",K5165,1)+2,LEN(K5165)-FIND(":",K5165,1))</f>
        <v>Stephen Stanley</v>
      </c>
      <c r="C5165" s="4" t="s">
        <v>246</v>
      </c>
      <c r="D5165" s="4" t="s">
        <v>249</v>
      </c>
      <c r="E5165" s="4" t="str">
        <f>IF(COUNTIF($E$2:E5164,"Begin: " &amp; C5165 &amp; "-" &amp; D5165 &amp; "-" &amp; H5165)=0,"Begin: " &amp; C5165 &amp; "-" &amp; D5165 &amp; "-" &amp; H5165,IF((C5165 &amp; "-" &amp; D5165 &amp; "-" &amp; H5165)&lt;&gt;(C5166 &amp; "-" &amp; D5166 &amp; "-" &amp; H5166),"End: " &amp; C5165 &amp; "-" &amp; D5165 &amp; "-" &amp; H5165,""))</f>
        <v/>
      </c>
      <c r="F5165" s="4" t="str">
        <f t="shared" ref="F5165:F5174" si="1191">C5165 &amp; "-" &amp; D5165 &amp; "-" &amp; H5165</f>
        <v>Wall Street Journal-Crude Oil-09-2019</v>
      </c>
      <c r="G5165" s="7">
        <v>43718</v>
      </c>
      <c r="H5165" s="7" t="str">
        <f t="shared" ref="H5165:H5174" si="1192">TEXT(MONTH(G5165),"00") &amp; "-" &amp; TEXT(YEAR(G5165),"0000")</f>
        <v>09-2019</v>
      </c>
      <c r="I5165" s="7" t="str">
        <f t="shared" ref="I5165:I5174" ca="1" si="1193">C5165 &amp; ": " &amp; A5165 &amp; "-" &amp; D5165 &amp; "-" &amp; H5165</f>
        <v>Wall Street Journal: Pierpont Securities-Crude Oil-09-2019</v>
      </c>
      <c r="J5165" s="4" t="str">
        <f t="shared" ref="J5165:J5174" ca="1" si="1194">D5165 &amp; "-" &amp; A5165 &amp; ":" &amp; TEXT(MONTH(G5165),"00") &amp; "-" &amp; TEXT(YEAR(G5165),"0000")</f>
        <v>Crude Oil-Pierpont Securities:09-2019</v>
      </c>
      <c r="K5165" t="s">
        <v>238</v>
      </c>
      <c r="CM5165">
        <v>57</v>
      </c>
      <c r="CO5165">
        <v>62</v>
      </c>
      <c r="CQ5165">
        <v>60</v>
      </c>
      <c r="CS5165">
        <v>64</v>
      </c>
      <c r="CU5165">
        <v>62</v>
      </c>
      <c r="CW5165">
        <v>66</v>
      </c>
      <c r="CY5165">
        <v>64</v>
      </c>
    </row>
    <row r="5166" spans="1:103" x14ac:dyDescent="0.55000000000000004">
      <c r="A5166" s="4" t="str">
        <f t="shared" ca="1" si="1189"/>
        <v>Economic Analysis Associates Inc.</v>
      </c>
      <c r="B5166" s="4" t="str">
        <f t="shared" si="1190"/>
        <v>Susan M. Sterne</v>
      </c>
      <c r="C5166" s="4" t="s">
        <v>246</v>
      </c>
      <c r="D5166" s="4" t="s">
        <v>249</v>
      </c>
      <c r="E5166" s="4" t="str">
        <f>IF(COUNTIF($E$2:E5165,"Begin: " &amp; C5166 &amp; "-" &amp; D5166 &amp; "-" &amp; H5166)=0,"Begin: " &amp; C5166 &amp; "-" &amp; D5166 &amp; "-" &amp; H5166,IF((C5166 &amp; "-" &amp; D5166 &amp; "-" &amp; H5166)&lt;&gt;(C5167 &amp; "-" &amp; D5167 &amp; "-" &amp; H5167),"End: " &amp; C5166 &amp; "-" &amp; D5166 &amp; "-" &amp; H5166,""))</f>
        <v/>
      </c>
      <c r="F5166" s="4" t="str">
        <f t="shared" si="1191"/>
        <v>Wall Street Journal-Crude Oil-09-2019</v>
      </c>
      <c r="G5166" s="7">
        <v>43718</v>
      </c>
      <c r="H5166" s="7" t="str">
        <f t="shared" si="1192"/>
        <v>09-2019</v>
      </c>
      <c r="I5166" s="7" t="str">
        <f t="shared" ca="1" si="1193"/>
        <v>Wall Street Journal: Economic Analysis Associates Inc.-Crude Oil-09-2019</v>
      </c>
      <c r="J5166" s="4" t="str">
        <f t="shared" ca="1" si="1194"/>
        <v>Crude Oil-Economic Analysis Associates Inc.:09-2019</v>
      </c>
      <c r="K5166" t="s">
        <v>239</v>
      </c>
      <c r="CM5166">
        <v>54</v>
      </c>
      <c r="CO5166">
        <v>52</v>
      </c>
      <c r="CQ5166">
        <v>55</v>
      </c>
      <c r="CS5166">
        <v>58</v>
      </c>
      <c r="CU5166">
        <v>60</v>
      </c>
      <c r="CW5166">
        <v>55</v>
      </c>
      <c r="CY5166">
        <v>55</v>
      </c>
    </row>
    <row r="5167" spans="1:103" x14ac:dyDescent="0.55000000000000004">
      <c r="A5167" s="4" t="str">
        <f t="shared" ca="1" si="1189"/>
        <v>CSFB</v>
      </c>
      <c r="B5167" s="4" t="str">
        <f t="shared" si="1190"/>
        <v>James Sweeney*</v>
      </c>
      <c r="C5167" s="4" t="s">
        <v>246</v>
      </c>
      <c r="D5167" s="4" t="s">
        <v>249</v>
      </c>
      <c r="E5167" s="4" t="str">
        <f>IF(COUNTIF($E$2:E5166,"Begin: " &amp; C5167 &amp; "-" &amp; D5167 &amp; "-" &amp; H5167)=0,"Begin: " &amp; C5167 &amp; "-" &amp; D5167 &amp; "-" &amp; H5167,IF((C5167 &amp; "-" &amp; D5167 &amp; "-" &amp; H5167)&lt;&gt;(C5168 &amp; "-" &amp; D5168 &amp; "-" &amp; H5168),"End: " &amp; C5167 &amp; "-" &amp; D5167 &amp; "-" &amp; H5167,""))</f>
        <v/>
      </c>
      <c r="F5167" s="4" t="str">
        <f t="shared" si="1191"/>
        <v>Wall Street Journal-Crude Oil-09-2019</v>
      </c>
      <c r="G5167" s="7">
        <v>43718</v>
      </c>
      <c r="H5167" s="7" t="str">
        <f t="shared" si="1192"/>
        <v>09-2019</v>
      </c>
      <c r="I5167" s="7" t="str">
        <f t="shared" ca="1" si="1193"/>
        <v>Wall Street Journal: CSFB-Crude Oil-09-2019</v>
      </c>
      <c r="J5167" s="4" t="str">
        <f t="shared" ca="1" si="1194"/>
        <v>Crude Oil-CSFB:09-2019</v>
      </c>
      <c r="K5167" t="s">
        <v>826</v>
      </c>
    </row>
    <row r="5168" spans="1:103" x14ac:dyDescent="0.55000000000000004">
      <c r="A5168" s="4" t="str">
        <f t="shared" ca="1" si="1189"/>
        <v>American Chemisty Council</v>
      </c>
      <c r="B5168" s="4" t="str">
        <f t="shared" si="1190"/>
        <v>Kevin Swift</v>
      </c>
      <c r="C5168" s="4" t="s">
        <v>246</v>
      </c>
      <c r="D5168" s="4" t="s">
        <v>249</v>
      </c>
      <c r="E5168" s="4" t="str">
        <f>IF(COUNTIF($E$2:E5167,"Begin: " &amp; C5168 &amp; "-" &amp; D5168 &amp; "-" &amp; H5168)=0,"Begin: " &amp; C5168 &amp; "-" &amp; D5168 &amp; "-" &amp; H5168,IF((C5168 &amp; "-" &amp; D5168 &amp; "-" &amp; H5168)&lt;&gt;(C5169 &amp; "-" &amp; D5169 &amp; "-" &amp; H5169),"End: " &amp; C5168 &amp; "-" &amp; D5168 &amp; "-" &amp; H5168,""))</f>
        <v/>
      </c>
      <c r="F5168" s="4" t="str">
        <f t="shared" si="1191"/>
        <v>Wall Street Journal-Crude Oil-09-2019</v>
      </c>
      <c r="G5168" s="7">
        <v>43718</v>
      </c>
      <c r="H5168" s="7" t="str">
        <f t="shared" si="1192"/>
        <v>09-2019</v>
      </c>
      <c r="I5168" s="7" t="str">
        <f t="shared" ca="1" si="1193"/>
        <v>Wall Street Journal: American Chemisty Council-Crude Oil-09-2019</v>
      </c>
      <c r="J5168" s="4" t="str">
        <f t="shared" ca="1" si="1194"/>
        <v>Crude Oil-American Chemisty Council:09-2019</v>
      </c>
      <c r="K5168" t="s">
        <v>443</v>
      </c>
    </row>
    <row r="5169" spans="1:103" x14ac:dyDescent="0.55000000000000004">
      <c r="A5169" s="4" t="str">
        <f t="shared" ca="1" si="1189"/>
        <v>Grant Thornton</v>
      </c>
      <c r="B5169" s="4" t="str">
        <f t="shared" si="1190"/>
        <v>Diane Swonk</v>
      </c>
      <c r="C5169" s="4" t="s">
        <v>246</v>
      </c>
      <c r="D5169" s="4" t="s">
        <v>249</v>
      </c>
      <c r="E5169" s="4" t="str">
        <f>IF(COUNTIF($E$2:E5168,"Begin: " &amp; C5169 &amp; "-" &amp; D5169 &amp; "-" &amp; H5169)=0,"Begin: " &amp; C5169 &amp; "-" &amp; D5169 &amp; "-" &amp; H5169,IF((C5169 &amp; "-" &amp; D5169 &amp; "-" &amp; H5169)&lt;&gt;(C5170 &amp; "-" &amp; D5170 &amp; "-" &amp; H5170),"End: " &amp; C5169 &amp; "-" &amp; D5169 &amp; "-" &amp; H5169,""))</f>
        <v/>
      </c>
      <c r="F5169" s="4" t="str">
        <f t="shared" si="1191"/>
        <v>Wall Street Journal-Crude Oil-09-2019</v>
      </c>
      <c r="G5169" s="7">
        <v>43718</v>
      </c>
      <c r="H5169" s="7" t="str">
        <f t="shared" si="1192"/>
        <v>09-2019</v>
      </c>
      <c r="I5169" s="7" t="str">
        <f t="shared" ca="1" si="1193"/>
        <v>Wall Street Journal: Grant Thornton-Crude Oil-09-2019</v>
      </c>
      <c r="J5169" s="4" t="str">
        <f t="shared" ca="1" si="1194"/>
        <v>Crude Oil-Grant Thornton:09-2019</v>
      </c>
      <c r="K5169" t="s">
        <v>772</v>
      </c>
      <c r="CM5169">
        <v>58</v>
      </c>
      <c r="CO5169">
        <v>57</v>
      </c>
      <c r="CQ5169">
        <v>56</v>
      </c>
      <c r="CS5169">
        <v>58</v>
      </c>
      <c r="CU5169">
        <v>60</v>
      </c>
      <c r="CW5169">
        <v>61</v>
      </c>
      <c r="CY5169">
        <v>62</v>
      </c>
    </row>
    <row r="5170" spans="1:103" x14ac:dyDescent="0.55000000000000004">
      <c r="A5170" s="4" t="str">
        <f t="shared" ca="1" si="1189"/>
        <v>The Northern Trust</v>
      </c>
      <c r="B5170" s="4" t="str">
        <f t="shared" si="1190"/>
        <v>Carl Tannenbaum</v>
      </c>
      <c r="C5170" s="4" t="s">
        <v>246</v>
      </c>
      <c r="D5170" s="4" t="s">
        <v>249</v>
      </c>
      <c r="E5170" s="4" t="str">
        <f>IF(COUNTIF($E$2:E5169,"Begin: " &amp; C5170 &amp; "-" &amp; D5170 &amp; "-" &amp; H5170)=0,"Begin: " &amp; C5170 &amp; "-" &amp; D5170 &amp; "-" &amp; H5170,IF((C5170 &amp; "-" &amp; D5170 &amp; "-" &amp; H5170)&lt;&gt;(C5171 &amp; "-" &amp; D5171 &amp; "-" &amp; H5171),"End: " &amp; C5170 &amp; "-" &amp; D5170 &amp; "-" &amp; H5170,""))</f>
        <v/>
      </c>
      <c r="F5170" s="4" t="str">
        <f t="shared" si="1191"/>
        <v>Wall Street Journal-Crude Oil-09-2019</v>
      </c>
      <c r="G5170" s="7">
        <v>43718</v>
      </c>
      <c r="H5170" s="7" t="str">
        <f t="shared" si="1192"/>
        <v>09-2019</v>
      </c>
      <c r="I5170" s="7" t="str">
        <f t="shared" ca="1" si="1193"/>
        <v>Wall Street Journal: The Northern Trust-Crude Oil-09-2019</v>
      </c>
      <c r="J5170" s="4" t="str">
        <f t="shared" ca="1" si="1194"/>
        <v>Crude Oil-The Northern Trust:09-2019</v>
      </c>
      <c r="K5170" t="s">
        <v>849</v>
      </c>
      <c r="CM5170">
        <v>68</v>
      </c>
      <c r="CO5170">
        <v>74</v>
      </c>
      <c r="CQ5170">
        <v>73</v>
      </c>
      <c r="CS5170">
        <v>72</v>
      </c>
      <c r="CU5170">
        <v>69</v>
      </c>
      <c r="CW5170">
        <v>72</v>
      </c>
      <c r="CY5170">
        <v>75</v>
      </c>
    </row>
    <row r="5171" spans="1:103" x14ac:dyDescent="0.55000000000000004">
      <c r="A5171" s="4" t="str">
        <f t="shared" ca="1" si="1189"/>
        <v>BNP Paribas</v>
      </c>
      <c r="B5171" s="4" t="str">
        <f t="shared" si="1190"/>
        <v>US Economics Team</v>
      </c>
      <c r="C5171" s="4" t="s">
        <v>246</v>
      </c>
      <c r="D5171" s="4" t="s">
        <v>249</v>
      </c>
      <c r="E5171" s="4" t="str">
        <f>IF(COUNTIF($E$2:E5170,"Begin: " &amp; C5171 &amp; "-" &amp; D5171 &amp; "-" &amp; H5171)=0,"Begin: " &amp; C5171 &amp; "-" &amp; D5171 &amp; "-" &amp; H5171,IF((C5171 &amp; "-" &amp; D5171 &amp; "-" &amp; H5171)&lt;&gt;(C5172 &amp; "-" &amp; D5172 &amp; "-" &amp; H5172),"End: " &amp; C5171 &amp; "-" &amp; D5171 &amp; "-" &amp; H5171,""))</f>
        <v/>
      </c>
      <c r="F5171" s="4" t="str">
        <f t="shared" si="1191"/>
        <v>Wall Street Journal-Crude Oil-09-2019</v>
      </c>
      <c r="G5171" s="7">
        <v>43718</v>
      </c>
      <c r="H5171" s="7" t="str">
        <f t="shared" si="1192"/>
        <v>09-2019</v>
      </c>
      <c r="I5171" s="7" t="str">
        <f t="shared" ca="1" si="1193"/>
        <v>Wall Street Journal: BNP Paribas-Crude Oil-09-2019</v>
      </c>
      <c r="J5171" s="4" t="str">
        <f t="shared" ca="1" si="1194"/>
        <v>Crude Oil-BNP Paribas:09-2019</v>
      </c>
      <c r="K5171" t="s">
        <v>444</v>
      </c>
      <c r="CM5171">
        <v>50</v>
      </c>
      <c r="CO5171">
        <v>50</v>
      </c>
      <c r="CQ5171">
        <v>54</v>
      </c>
    </row>
    <row r="5172" spans="1:103" x14ac:dyDescent="0.55000000000000004">
      <c r="A5172" s="4" t="str">
        <f t="shared" ca="1" si="1189"/>
        <v>The Conference Board</v>
      </c>
      <c r="B5172" s="4" t="str">
        <f t="shared" si="1190"/>
        <v>Bart van Ark*</v>
      </c>
      <c r="C5172" s="4" t="s">
        <v>246</v>
      </c>
      <c r="D5172" s="4" t="s">
        <v>249</v>
      </c>
      <c r="E5172" s="4" t="str">
        <f>IF(COUNTIF($E$2:E5171,"Begin: " &amp; C5172 &amp; "-" &amp; D5172 &amp; "-" &amp; H5172)=0,"Begin: " &amp; C5172 &amp; "-" &amp; D5172 &amp; "-" &amp; H5172,IF((C5172 &amp; "-" &amp; D5172 &amp; "-" &amp; H5172)&lt;&gt;(C5173 &amp; "-" &amp; D5173 &amp; "-" &amp; H5173),"End: " &amp; C5172 &amp; "-" &amp; D5172 &amp; "-" &amp; H5172,""))</f>
        <v/>
      </c>
      <c r="F5172" s="4" t="str">
        <f t="shared" si="1191"/>
        <v>Wall Street Journal-Crude Oil-09-2019</v>
      </c>
      <c r="G5172" s="7">
        <v>43718</v>
      </c>
      <c r="H5172" s="7" t="str">
        <f t="shared" si="1192"/>
        <v>09-2019</v>
      </c>
      <c r="I5172" s="7" t="str">
        <f t="shared" ca="1" si="1193"/>
        <v>Wall Street Journal: The Conference Board-Crude Oil-09-2019</v>
      </c>
      <c r="J5172" s="4" t="str">
        <f t="shared" ca="1" si="1194"/>
        <v>Crude Oil-The Conference Board:09-2019</v>
      </c>
      <c r="K5172" t="s">
        <v>850</v>
      </c>
    </row>
    <row r="5173" spans="1:103" x14ac:dyDescent="0.55000000000000004">
      <c r="A5173" s="4" t="str">
        <f t="shared" ca="1" si="1189"/>
        <v>First Trust Adv.</v>
      </c>
      <c r="B5173" s="4" t="str">
        <f t="shared" si="1190"/>
        <v>Brian S. Wesbury/ Robert Stein</v>
      </c>
      <c r="C5173" s="4" t="s">
        <v>246</v>
      </c>
      <c r="D5173" s="4" t="s">
        <v>249</v>
      </c>
      <c r="E5173" s="4" t="str">
        <f>IF(COUNTIF($E$2:E5172,"Begin: " &amp; C5173 &amp; "-" &amp; D5173 &amp; "-" &amp; H5173)=0,"Begin: " &amp; C5173 &amp; "-" &amp; D5173 &amp; "-" &amp; H5173,IF((C5173 &amp; "-" &amp; D5173 &amp; "-" &amp; H5173)&lt;&gt;(C5174 &amp; "-" &amp; D5174 &amp; "-" &amp; H5174),"End: " &amp; C5173 &amp; "-" &amp; D5173 &amp; "-" &amp; H5173,""))</f>
        <v/>
      </c>
      <c r="F5173" s="4" t="str">
        <f t="shared" si="1191"/>
        <v>Wall Street Journal-Crude Oil-09-2019</v>
      </c>
      <c r="G5173" s="7">
        <v>43718</v>
      </c>
      <c r="H5173" s="7" t="str">
        <f t="shared" si="1192"/>
        <v>09-2019</v>
      </c>
      <c r="I5173" s="7" t="str">
        <f t="shared" ca="1" si="1193"/>
        <v>Wall Street Journal: First Trust Adv.-Crude Oil-09-2019</v>
      </c>
      <c r="J5173" s="4" t="str">
        <f t="shared" ca="1" si="1194"/>
        <v>Crude Oil-First Trust Adv.:09-2019</v>
      </c>
      <c r="K5173" t="s">
        <v>243</v>
      </c>
      <c r="CM5173">
        <v>55</v>
      </c>
      <c r="CO5173">
        <v>55</v>
      </c>
      <c r="CQ5173">
        <v>55</v>
      </c>
      <c r="CS5173">
        <v>55</v>
      </c>
      <c r="CU5173">
        <v>55</v>
      </c>
    </row>
    <row r="5174" spans="1:103" x14ac:dyDescent="0.55000000000000004">
      <c r="A5174" s="4" t="str">
        <f t="shared" ca="1" si="1189"/>
        <v>National Association of Realtors</v>
      </c>
      <c r="B5174" s="4" t="str">
        <f t="shared" si="1190"/>
        <v>Lawrence Yun</v>
      </c>
      <c r="C5174" s="4" t="s">
        <v>246</v>
      </c>
      <c r="D5174" s="4" t="s">
        <v>249</v>
      </c>
      <c r="E5174" s="4" t="str">
        <f>IF(COUNTIF($E$2:E5173,"Begin: " &amp; C5174 &amp; "-" &amp; D5174 &amp; "-" &amp; H5174)=0,"Begin: " &amp; C5174 &amp; "-" &amp; D5174 &amp; "-" &amp; H5174,IF((C5174 &amp; "-" &amp; D5174 &amp; "-" &amp; H5174)&lt;&gt;(C5175 &amp; "-" &amp; D5175 &amp; "-" &amp; H5175),"End: " &amp; C5174 &amp; "-" &amp; D5174 &amp; "-" &amp; H5174,""))</f>
        <v>End: Wall Street Journal-Crude Oil-09-2019</v>
      </c>
      <c r="F5174" s="4" t="str">
        <f t="shared" si="1191"/>
        <v>Wall Street Journal-Crude Oil-09-2019</v>
      </c>
      <c r="G5174" s="7">
        <v>43718</v>
      </c>
      <c r="H5174" s="7" t="str">
        <f t="shared" si="1192"/>
        <v>09-2019</v>
      </c>
      <c r="I5174" s="7" t="str">
        <f t="shared" ca="1" si="1193"/>
        <v>Wall Street Journal: National Association of Realtors-Crude Oil-09-2019</v>
      </c>
      <c r="J5174" s="4" t="str">
        <f t="shared" ca="1" si="1194"/>
        <v>Crude Oil-National Association of Realtors:09-2019</v>
      </c>
      <c r="K5174" t="s">
        <v>245</v>
      </c>
      <c r="CM5174">
        <v>55</v>
      </c>
      <c r="CO5174">
        <v>55</v>
      </c>
      <c r="CQ5174">
        <v>53</v>
      </c>
      <c r="CS5174">
        <v>52</v>
      </c>
      <c r="CU5174">
        <v>50</v>
      </c>
      <c r="CW5174">
        <v>50</v>
      </c>
      <c r="CY5174">
        <v>50</v>
      </c>
    </row>
    <row r="5175" spans="1:103" x14ac:dyDescent="0.55000000000000004">
      <c r="A5175" s="4" t="str">
        <f t="shared" ref="A5175" ca="1" si="1195">IF(ISERROR(IF(C5175="GIOA",INDEX(List_AnonymousForecasters,MATCH(LEFT(K5175,FIND(":",K5175,1)-1),List_IndividualForecasters,0),1),INDEX(List_FirmNamesOmega,MATCH(LEFT(K5175,FIND(":",K5175,1)-1),List_FirmNamesAlpha,0),1))),LEFT(K5175,FIND(":",K5175,1)-1),IF(C5175="GIOA",INDEX(List_AnonymousForecasters,MATCH(LEFT(K5175,FIND(":",K5175,1)-1),List_IndividualForecasters,0),1),INDEX(List_FirmNamesOmega,MATCH(LEFT(K5175,FIND(":",K5175,1)-1),List_FirmNamesAlpha,0),1)))</f>
        <v>Nomura</v>
      </c>
      <c r="B5175" s="4" t="str">
        <f t="shared" ref="B5175" si="1196">MID(K5175,FIND(":",K5175,1)+2,LEN(K5175)-FIND(":",K5175,1))</f>
        <v>Lewis Alexander</v>
      </c>
      <c r="C5175" s="4" t="s">
        <v>246</v>
      </c>
      <c r="D5175" s="4" t="s">
        <v>96</v>
      </c>
      <c r="E5175" s="4" t="str">
        <f>IF(COUNTIF($E$2:E5174,"Begin: " &amp; C5175 &amp; "-" &amp; D5175 &amp; "-" &amp; H5175)=0,"Begin: " &amp; C5175 &amp; "-" &amp; D5175 &amp; "-" &amp; H5175,IF((C5175 &amp; "-" &amp; D5175 &amp; "-" &amp; H5175)&lt;&gt;(C5176 &amp; "-" &amp; D5176 &amp; "-" &amp; H5176),"End: " &amp; C5175 &amp; "-" &amp; D5175 &amp; "-" &amp; H5175,""))</f>
        <v>Begin: Wall Street Journal-10Yr Treasury Yield-10-2019</v>
      </c>
      <c r="F5175" s="4" t="str">
        <f t="shared" ref="F5175" si="1197">C5175 &amp; "-" &amp; D5175 &amp; "-" &amp; H5175</f>
        <v>Wall Street Journal-10Yr Treasury Yield-10-2019</v>
      </c>
      <c r="G5175" s="7">
        <v>43748</v>
      </c>
      <c r="H5175" s="7" t="str">
        <f t="shared" ref="H5175" si="1198">TEXT(MONTH(G5175),"00") &amp; "-" &amp; TEXT(YEAR(G5175),"0000")</f>
        <v>10-2019</v>
      </c>
      <c r="I5175" s="7" t="str">
        <f t="shared" ref="I5175" ca="1" si="1199">C5175 &amp; ": " &amp; A5175 &amp; "-" &amp; D5175 &amp; "-" &amp; H5175</f>
        <v>Wall Street Journal: Nomura-10Yr Treasury Yield-10-2019</v>
      </c>
      <c r="J5175" s="4" t="str">
        <f t="shared" ref="J5175" ca="1" si="1200">D5175 &amp; "-" &amp; A5175 &amp; ":" &amp; TEXT(MONTH(G5175),"00") &amp; "-" &amp; TEXT(YEAR(G5175),"0000")</f>
        <v>10Yr Treasury Yield-Nomura:10-2019</v>
      </c>
      <c r="K5175" t="s">
        <v>196</v>
      </c>
      <c r="CM5175">
        <v>1.7</v>
      </c>
      <c r="CO5175">
        <v>1.95</v>
      </c>
      <c r="CQ5175">
        <v>2.15</v>
      </c>
      <c r="CS5175">
        <v>2.15</v>
      </c>
      <c r="CU5175">
        <v>2.15</v>
      </c>
    </row>
    <row r="5176" spans="1:103" x14ac:dyDescent="0.55000000000000004">
      <c r="A5176" s="4" t="str">
        <f t="shared" ref="A5176:A5239" ca="1" si="1201">IF(ISERROR(IF(C5176="GIOA",INDEX(List_AnonymousForecasters,MATCH(LEFT(K5176,FIND(":",K5176,1)-1),List_IndividualForecasters,0),1),INDEX(List_FirmNamesOmega,MATCH(LEFT(K5176,FIND(":",K5176,1)-1),List_FirmNamesAlpha,0),1))),LEFT(K5176,FIND(":",K5176,1)-1),IF(C5176="GIOA",INDEX(List_AnonymousForecasters,MATCH(LEFT(K5176,FIND(":",K5176,1)-1),List_IndividualForecasters,0),1),INDEX(List_FirmNamesOmega,MATCH(LEFT(K5176,FIND(":",K5176,1)-1),List_FirmNamesAlpha,0),1)))</f>
        <v>Bank of the West</v>
      </c>
      <c r="B5176" s="4" t="str">
        <f t="shared" ref="B5176:B5239" si="1202">MID(K5176,FIND(":",K5176,1)+2,LEN(K5176)-FIND(":",K5176,1))</f>
        <v>Scott Anderson</v>
      </c>
      <c r="C5176" s="4" t="s">
        <v>246</v>
      </c>
      <c r="D5176" s="4" t="s">
        <v>96</v>
      </c>
      <c r="E5176" s="4" t="str">
        <f>IF(COUNTIF($E$2:E5175,"Begin: " &amp; C5176 &amp; "-" &amp; D5176 &amp; "-" &amp; H5176)=0,"Begin: " &amp; C5176 &amp; "-" &amp; D5176 &amp; "-" &amp; H5176,IF((C5176 &amp; "-" &amp; D5176 &amp; "-" &amp; H5176)&lt;&gt;(C5177 &amp; "-" &amp; D5177 &amp; "-" &amp; H5177),"End: " &amp; C5176 &amp; "-" &amp; D5176 &amp; "-" &amp; H5176,""))</f>
        <v/>
      </c>
      <c r="F5176" s="4" t="str">
        <f t="shared" ref="F5176:F5239" si="1203">C5176 &amp; "-" &amp; D5176 &amp; "-" &amp; H5176</f>
        <v>Wall Street Journal-10Yr Treasury Yield-10-2019</v>
      </c>
      <c r="G5176" s="7">
        <v>43748</v>
      </c>
      <c r="H5176" s="7" t="str">
        <f t="shared" ref="H5176:H5239" si="1204">TEXT(MONTH(G5176),"00") &amp; "-" &amp; TEXT(YEAR(G5176),"0000")</f>
        <v>10-2019</v>
      </c>
      <c r="I5176" s="7" t="str">
        <f t="shared" ref="I5176:I5239" ca="1" si="1205">C5176 &amp; ": " &amp; A5176 &amp; "-" &amp; D5176 &amp; "-" &amp; H5176</f>
        <v>Wall Street Journal: Bank of the West-10Yr Treasury Yield-10-2019</v>
      </c>
      <c r="J5176" s="4" t="str">
        <f t="shared" ref="J5176:J5239" ca="1" si="1206">D5176 &amp; "-" &amp; A5176 &amp; ":" &amp; TEXT(MONTH(G5176),"00") &amp; "-" &amp; TEXT(YEAR(G5176),"0000")</f>
        <v>10Yr Treasury Yield-Bank of the West:10-2019</v>
      </c>
      <c r="K5176" t="s">
        <v>763</v>
      </c>
      <c r="CM5176">
        <v>1.5</v>
      </c>
      <c r="CO5176">
        <v>1.39</v>
      </c>
      <c r="CQ5176">
        <v>1.53</v>
      </c>
      <c r="CS5176">
        <v>1.7</v>
      </c>
      <c r="CU5176">
        <v>1.96</v>
      </c>
      <c r="CW5176">
        <v>2.2599999999999998</v>
      </c>
      <c r="CY5176">
        <v>2.66</v>
      </c>
    </row>
    <row r="5177" spans="1:103" x14ac:dyDescent="0.55000000000000004">
      <c r="A5177" s="4" t="str">
        <f t="shared" ca="1" si="1201"/>
        <v>Capital Economics</v>
      </c>
      <c r="B5177" s="4" t="str">
        <f t="shared" si="1202"/>
        <v>Paul Ashworth*</v>
      </c>
      <c r="C5177" s="4" t="s">
        <v>246</v>
      </c>
      <c r="D5177" s="4" t="s">
        <v>96</v>
      </c>
      <c r="E5177" s="4" t="str">
        <f>IF(COUNTIF($E$2:E5176,"Begin: " &amp; C5177 &amp; "-" &amp; D5177 &amp; "-" &amp; H5177)=0,"Begin: " &amp; C5177 &amp; "-" &amp; D5177 &amp; "-" &amp; H5177,IF((C5177 &amp; "-" &amp; D5177 &amp; "-" &amp; H5177)&lt;&gt;(C5178 &amp; "-" &amp; D5178 &amp; "-" &amp; H5178),"End: " &amp; C5177 &amp; "-" &amp; D5177 &amp; "-" &amp; H5177,""))</f>
        <v/>
      </c>
      <c r="F5177" s="4" t="str">
        <f t="shared" si="1203"/>
        <v>Wall Street Journal-10Yr Treasury Yield-10-2019</v>
      </c>
      <c r="G5177" s="7">
        <v>43748</v>
      </c>
      <c r="H5177" s="7" t="str">
        <f t="shared" si="1204"/>
        <v>10-2019</v>
      </c>
      <c r="I5177" s="7" t="str">
        <f t="shared" ca="1" si="1205"/>
        <v>Wall Street Journal: Capital Economics-10Yr Treasury Yield-10-2019</v>
      </c>
      <c r="J5177" s="4" t="str">
        <f t="shared" ca="1" si="1206"/>
        <v>10Yr Treasury Yield-Capital Economics:10-2019</v>
      </c>
      <c r="K5177" t="s">
        <v>812</v>
      </c>
    </row>
    <row r="5178" spans="1:103" x14ac:dyDescent="0.55000000000000004">
      <c r="A5178" s="4" t="str">
        <f t="shared" ca="1" si="1201"/>
        <v>Deloitte LP</v>
      </c>
      <c r="B5178" s="4" t="str">
        <f t="shared" si="1202"/>
        <v>Daniel Bachman</v>
      </c>
      <c r="C5178" s="4" t="s">
        <v>246</v>
      </c>
      <c r="D5178" s="4" t="s">
        <v>96</v>
      </c>
      <c r="E5178" s="4" t="str">
        <f>IF(COUNTIF($E$2:E5177,"Begin: " &amp; C5178 &amp; "-" &amp; D5178 &amp; "-" &amp; H5178)=0,"Begin: " &amp; C5178 &amp; "-" &amp; D5178 &amp; "-" &amp; H5178,IF((C5178 &amp; "-" &amp; D5178 &amp; "-" &amp; H5178)&lt;&gt;(C5179 &amp; "-" &amp; D5179 &amp; "-" &amp; H5179),"End: " &amp; C5178 &amp; "-" &amp; D5178 &amp; "-" &amp; H5178,""))</f>
        <v/>
      </c>
      <c r="F5178" s="4" t="str">
        <f t="shared" si="1203"/>
        <v>Wall Street Journal-10Yr Treasury Yield-10-2019</v>
      </c>
      <c r="G5178" s="7">
        <v>43748</v>
      </c>
      <c r="H5178" s="7" t="str">
        <f t="shared" si="1204"/>
        <v>10-2019</v>
      </c>
      <c r="I5178" s="7" t="str">
        <f t="shared" ca="1" si="1205"/>
        <v>Wall Street Journal: Deloitte LP-10Yr Treasury Yield-10-2019</v>
      </c>
      <c r="J5178" s="4" t="str">
        <f t="shared" ca="1" si="1206"/>
        <v>10Yr Treasury Yield-Deloitte LP:10-2019</v>
      </c>
      <c r="K5178" t="s">
        <v>749</v>
      </c>
      <c r="CM5178">
        <v>2.13</v>
      </c>
      <c r="CO5178">
        <v>2.69</v>
      </c>
      <c r="CQ5178">
        <v>3.07</v>
      </c>
      <c r="CS5178">
        <v>3.24</v>
      </c>
      <c r="CU5178">
        <v>3.23</v>
      </c>
      <c r="CW5178">
        <v>3.12</v>
      </c>
      <c r="CY5178">
        <v>3.25</v>
      </c>
    </row>
    <row r="5179" spans="1:103" x14ac:dyDescent="0.55000000000000004">
      <c r="A5179" s="4" t="str">
        <f t="shared" ca="1" si="1201"/>
        <v>Economic Outlook Group</v>
      </c>
      <c r="B5179" s="4" t="str">
        <f t="shared" si="1202"/>
        <v>Bernard Baumohl</v>
      </c>
      <c r="C5179" s="4" t="s">
        <v>246</v>
      </c>
      <c r="D5179" s="4" t="s">
        <v>96</v>
      </c>
      <c r="E5179" s="4" t="str">
        <f>IF(COUNTIF($E$2:E5178,"Begin: " &amp; C5179 &amp; "-" &amp; D5179 &amp; "-" &amp; H5179)=0,"Begin: " &amp; C5179 &amp; "-" &amp; D5179 &amp; "-" &amp; H5179,IF((C5179 &amp; "-" &amp; D5179 &amp; "-" &amp; H5179)&lt;&gt;(C5180 &amp; "-" &amp; D5180 &amp; "-" &amp; H5180),"End: " &amp; C5179 &amp; "-" &amp; D5179 &amp; "-" &amp; H5179,""))</f>
        <v/>
      </c>
      <c r="F5179" s="4" t="str">
        <f t="shared" si="1203"/>
        <v>Wall Street Journal-10Yr Treasury Yield-10-2019</v>
      </c>
      <c r="G5179" s="7">
        <v>43748</v>
      </c>
      <c r="H5179" s="7" t="str">
        <f t="shared" si="1204"/>
        <v>10-2019</v>
      </c>
      <c r="I5179" s="7" t="str">
        <f t="shared" ca="1" si="1205"/>
        <v>Wall Street Journal: Economic Outlook Group-10Yr Treasury Yield-10-2019</v>
      </c>
      <c r="J5179" s="4" t="str">
        <f t="shared" ca="1" si="1206"/>
        <v>10Yr Treasury Yield-Economic Outlook Group:10-2019</v>
      </c>
      <c r="K5179" t="s">
        <v>426</v>
      </c>
      <c r="CM5179">
        <v>1.73</v>
      </c>
      <c r="CO5179">
        <v>1.7</v>
      </c>
      <c r="CQ5179">
        <v>2.15</v>
      </c>
      <c r="CS5179">
        <v>2.8</v>
      </c>
      <c r="CU5179">
        <v>3.45</v>
      </c>
      <c r="CW5179">
        <v>3.8</v>
      </c>
      <c r="CY5179">
        <v>3.1</v>
      </c>
    </row>
    <row r="5180" spans="1:103" x14ac:dyDescent="0.55000000000000004">
      <c r="A5180" s="4" t="str">
        <f t="shared" ca="1" si="1201"/>
        <v>Nationwide Insurance</v>
      </c>
      <c r="B5180" s="4" t="str">
        <f t="shared" si="1202"/>
        <v>David Berson</v>
      </c>
      <c r="C5180" s="4" t="s">
        <v>246</v>
      </c>
      <c r="D5180" s="4" t="s">
        <v>96</v>
      </c>
      <c r="E5180" s="4" t="str">
        <f>IF(COUNTIF($E$2:E5179,"Begin: " &amp; C5180 &amp; "-" &amp; D5180 &amp; "-" &amp; H5180)=0,"Begin: " &amp; C5180 &amp; "-" &amp; D5180 &amp; "-" &amp; H5180,IF((C5180 &amp; "-" &amp; D5180 &amp; "-" &amp; H5180)&lt;&gt;(C5181 &amp; "-" &amp; D5181 &amp; "-" &amp; H5181),"End: " &amp; C5180 &amp; "-" &amp; D5180 &amp; "-" &amp; H5180,""))</f>
        <v/>
      </c>
      <c r="F5180" s="4" t="str">
        <f t="shared" si="1203"/>
        <v>Wall Street Journal-10Yr Treasury Yield-10-2019</v>
      </c>
      <c r="G5180" s="7">
        <v>43748</v>
      </c>
      <c r="H5180" s="7" t="str">
        <f t="shared" si="1204"/>
        <v>10-2019</v>
      </c>
      <c r="I5180" s="7" t="str">
        <f t="shared" ca="1" si="1205"/>
        <v>Wall Street Journal: Nationwide Insurance-10Yr Treasury Yield-10-2019</v>
      </c>
      <c r="J5180" s="4" t="str">
        <f t="shared" ca="1" si="1206"/>
        <v>10Yr Treasury Yield-Nationwide Insurance:10-2019</v>
      </c>
      <c r="K5180" t="s">
        <v>427</v>
      </c>
      <c r="CM5180">
        <v>1.6</v>
      </c>
      <c r="CO5180">
        <v>1.62</v>
      </c>
      <c r="CQ5180">
        <v>1.65</v>
      </c>
      <c r="CS5180">
        <v>1.7</v>
      </c>
      <c r="CU5180">
        <v>1.75</v>
      </c>
      <c r="CW5180">
        <v>1.83</v>
      </c>
      <c r="CY5180">
        <v>1.9</v>
      </c>
    </row>
    <row r="5181" spans="1:103" x14ac:dyDescent="0.55000000000000004">
      <c r="A5181" s="4" t="str">
        <f t="shared" ca="1" si="1201"/>
        <v>Tufts University</v>
      </c>
      <c r="B5181" s="4" t="str">
        <f t="shared" si="1202"/>
        <v>Brian Bethune*</v>
      </c>
      <c r="C5181" s="4" t="s">
        <v>246</v>
      </c>
      <c r="D5181" s="4" t="s">
        <v>96</v>
      </c>
      <c r="E5181" s="4" t="str">
        <f>IF(COUNTIF($E$2:E5180,"Begin: " &amp; C5181 &amp; "-" &amp; D5181 &amp; "-" &amp; H5181)=0,"Begin: " &amp; C5181 &amp; "-" &amp; D5181 &amp; "-" &amp; H5181,IF((C5181 &amp; "-" &amp; D5181 &amp; "-" &amp; H5181)&lt;&gt;(C5182 &amp; "-" &amp; D5182 &amp; "-" &amp; H5182),"End: " &amp; C5181 &amp; "-" &amp; D5181 &amp; "-" &amp; H5181,""))</f>
        <v/>
      </c>
      <c r="F5181" s="4" t="str">
        <f t="shared" si="1203"/>
        <v>Wall Street Journal-10Yr Treasury Yield-10-2019</v>
      </c>
      <c r="G5181" s="7">
        <v>43748</v>
      </c>
      <c r="H5181" s="7" t="str">
        <f t="shared" si="1204"/>
        <v>10-2019</v>
      </c>
      <c r="I5181" s="7" t="str">
        <f t="shared" ca="1" si="1205"/>
        <v>Wall Street Journal: Tufts University-10Yr Treasury Yield-10-2019</v>
      </c>
      <c r="J5181" s="4" t="str">
        <f t="shared" ca="1" si="1206"/>
        <v>10Yr Treasury Yield-Tufts University:10-2019</v>
      </c>
      <c r="K5181" t="s">
        <v>813</v>
      </c>
    </row>
    <row r="5182" spans="1:103" x14ac:dyDescent="0.55000000000000004">
      <c r="A5182" s="4" t="str">
        <f t="shared" ca="1" si="1201"/>
        <v>TS Lombard</v>
      </c>
      <c r="B5182" s="4" t="str">
        <f t="shared" si="1202"/>
        <v>Steven Blitz</v>
      </c>
      <c r="C5182" s="4" t="s">
        <v>246</v>
      </c>
      <c r="D5182" s="4" t="s">
        <v>96</v>
      </c>
      <c r="E5182" s="4" t="str">
        <f>IF(COUNTIF($E$2:E5181,"Begin: " &amp; C5182 &amp; "-" &amp; D5182 &amp; "-" &amp; H5182)=0,"Begin: " &amp; C5182 &amp; "-" &amp; D5182 &amp; "-" &amp; H5182,IF((C5182 &amp; "-" &amp; D5182 &amp; "-" &amp; H5182)&lt;&gt;(C5183 &amp; "-" &amp; D5183 &amp; "-" &amp; H5183),"End: " &amp; C5182 &amp; "-" &amp; D5182 &amp; "-" &amp; H5182,""))</f>
        <v/>
      </c>
      <c r="F5182" s="4" t="str">
        <f t="shared" si="1203"/>
        <v>Wall Street Journal-10Yr Treasury Yield-10-2019</v>
      </c>
      <c r="G5182" s="7">
        <v>43748</v>
      </c>
      <c r="H5182" s="7" t="str">
        <f t="shared" si="1204"/>
        <v>10-2019</v>
      </c>
      <c r="I5182" s="7" t="str">
        <f t="shared" ca="1" si="1205"/>
        <v>Wall Street Journal: TS Lombard-10Yr Treasury Yield-10-2019</v>
      </c>
      <c r="J5182" s="4" t="str">
        <f t="shared" ca="1" si="1206"/>
        <v>10Yr Treasury Yield-TS Lombard:10-2019</v>
      </c>
      <c r="K5182" t="s">
        <v>768</v>
      </c>
      <c r="CM5182">
        <v>1.75</v>
      </c>
      <c r="CO5182">
        <v>1.95</v>
      </c>
      <c r="CQ5182">
        <v>2.15</v>
      </c>
      <c r="CS5182">
        <v>2.25</v>
      </c>
      <c r="CU5182">
        <v>2.5</v>
      </c>
      <c r="CW5182">
        <v>2.5</v>
      </c>
      <c r="CY5182">
        <v>2</v>
      </c>
    </row>
    <row r="5183" spans="1:103" x14ac:dyDescent="0.55000000000000004">
      <c r="A5183" s="4" t="str">
        <f t="shared" ca="1" si="1201"/>
        <v>Standard and Poor's</v>
      </c>
      <c r="B5183" s="4" t="str">
        <f t="shared" si="1202"/>
        <v>Beth Ann Bovino</v>
      </c>
      <c r="C5183" s="4" t="s">
        <v>246</v>
      </c>
      <c r="D5183" s="4" t="s">
        <v>96</v>
      </c>
      <c r="E5183" s="4" t="str">
        <f>IF(COUNTIF($E$2:E5182,"Begin: " &amp; C5183 &amp; "-" &amp; D5183 &amp; "-" &amp; H5183)=0,"Begin: " &amp; C5183 &amp; "-" &amp; D5183 &amp; "-" &amp; H5183,IF((C5183 &amp; "-" &amp; D5183 &amp; "-" &amp; H5183)&lt;&gt;(C5184 &amp; "-" &amp; D5184 &amp; "-" &amp; H5184),"End: " &amp; C5183 &amp; "-" &amp; D5183 &amp; "-" &amp; H5183,""))</f>
        <v/>
      </c>
      <c r="F5183" s="4" t="str">
        <f t="shared" si="1203"/>
        <v>Wall Street Journal-10Yr Treasury Yield-10-2019</v>
      </c>
      <c r="G5183" s="7">
        <v>43748</v>
      </c>
      <c r="H5183" s="7" t="str">
        <f t="shared" si="1204"/>
        <v>10-2019</v>
      </c>
      <c r="I5183" s="7" t="str">
        <f t="shared" ca="1" si="1205"/>
        <v>Wall Street Journal: Standard and Poor's-10Yr Treasury Yield-10-2019</v>
      </c>
      <c r="J5183" s="4" t="str">
        <f t="shared" ca="1" si="1206"/>
        <v>10Yr Treasury Yield-Standard and Poor's:10-2019</v>
      </c>
      <c r="K5183" t="s">
        <v>199</v>
      </c>
      <c r="CM5183">
        <v>1.9</v>
      </c>
      <c r="CO5183">
        <v>2.2999999999999998</v>
      </c>
      <c r="CQ5183">
        <v>2.2999999999999998</v>
      </c>
      <c r="CS5183">
        <v>2.2999999999999998</v>
      </c>
      <c r="CU5183">
        <v>2.4</v>
      </c>
      <c r="CW5183">
        <v>2.5</v>
      </c>
      <c r="CY5183">
        <v>2.6</v>
      </c>
    </row>
    <row r="5184" spans="1:103" x14ac:dyDescent="0.55000000000000004">
      <c r="A5184" s="4" t="str">
        <f t="shared" ca="1" si="1201"/>
        <v>Wells Fargo &amp; Co.</v>
      </c>
      <c r="B5184" s="4" t="str">
        <f t="shared" si="1202"/>
        <v>Jay Bryson</v>
      </c>
      <c r="C5184" s="4" t="s">
        <v>246</v>
      </c>
      <c r="D5184" s="4" t="s">
        <v>96</v>
      </c>
      <c r="E5184" s="4" t="str">
        <f>IF(COUNTIF($E$2:E5183,"Begin: " &amp; C5184 &amp; "-" &amp; D5184 &amp; "-" &amp; H5184)=0,"Begin: " &amp; C5184 &amp; "-" &amp; D5184 &amp; "-" &amp; H5184,IF((C5184 &amp; "-" &amp; D5184 &amp; "-" &amp; H5184)&lt;&gt;(C5185 &amp; "-" &amp; D5185 &amp; "-" &amp; H5185),"End: " &amp; C5184 &amp; "-" &amp; D5184 &amp; "-" &amp; H5184,""))</f>
        <v/>
      </c>
      <c r="F5184" s="4" t="str">
        <f t="shared" si="1203"/>
        <v>Wall Street Journal-10Yr Treasury Yield-10-2019</v>
      </c>
      <c r="G5184" s="7">
        <v>43748</v>
      </c>
      <c r="H5184" s="7" t="str">
        <f t="shared" si="1204"/>
        <v>10-2019</v>
      </c>
      <c r="I5184" s="7" t="str">
        <f t="shared" ca="1" si="1205"/>
        <v>Wall Street Journal: Wells Fargo &amp; Co.-10Yr Treasury Yield-10-2019</v>
      </c>
      <c r="J5184" s="4" t="str">
        <f t="shared" ca="1" si="1206"/>
        <v>10Yr Treasury Yield-Wells Fargo &amp; Co.:10-2019</v>
      </c>
      <c r="K5184" t="s">
        <v>786</v>
      </c>
      <c r="CM5184">
        <v>1.7</v>
      </c>
      <c r="CO5184">
        <v>1.85</v>
      </c>
      <c r="CQ5184">
        <v>2.0499999999999998</v>
      </c>
      <c r="CS5184">
        <v>2.2000000000000002</v>
      </c>
      <c r="CU5184">
        <v>2.2999999999999998</v>
      </c>
    </row>
    <row r="5185" spans="1:103" x14ac:dyDescent="0.55000000000000004">
      <c r="A5185" s="4" t="str">
        <f t="shared" ca="1" si="1201"/>
        <v>Credit Agricole CIB</v>
      </c>
      <c r="B5185" s="4" t="str">
        <f t="shared" si="1202"/>
        <v>Michael Carey</v>
      </c>
      <c r="C5185" s="4" t="s">
        <v>246</v>
      </c>
      <c r="D5185" s="4" t="s">
        <v>96</v>
      </c>
      <c r="E5185" s="4" t="str">
        <f>IF(COUNTIF($E$2:E5184,"Begin: " &amp; C5185 &amp; "-" &amp; D5185 &amp; "-" &amp; H5185)=0,"Begin: " &amp; C5185 &amp; "-" &amp; D5185 &amp; "-" &amp; H5185,IF((C5185 &amp; "-" &amp; D5185 &amp; "-" &amp; H5185)&lt;&gt;(C5186 &amp; "-" &amp; D5186 &amp; "-" &amp; H5186),"End: " &amp; C5185 &amp; "-" &amp; D5185 &amp; "-" &amp; H5185,""))</f>
        <v/>
      </c>
      <c r="F5185" s="4" t="str">
        <f t="shared" si="1203"/>
        <v>Wall Street Journal-10Yr Treasury Yield-10-2019</v>
      </c>
      <c r="G5185" s="7">
        <v>43748</v>
      </c>
      <c r="H5185" s="7" t="str">
        <f t="shared" si="1204"/>
        <v>10-2019</v>
      </c>
      <c r="I5185" s="7" t="str">
        <f t="shared" ca="1" si="1205"/>
        <v>Wall Street Journal: Credit Agricole CIB-10Yr Treasury Yield-10-2019</v>
      </c>
      <c r="J5185" s="4" t="str">
        <f t="shared" ca="1" si="1206"/>
        <v>10Yr Treasury Yield-Credit Agricole CIB:10-2019</v>
      </c>
      <c r="K5185" t="s">
        <v>200</v>
      </c>
      <c r="CM5185">
        <v>1.45</v>
      </c>
      <c r="CO5185">
        <v>1.35</v>
      </c>
      <c r="CQ5185">
        <v>1.5</v>
      </c>
      <c r="CS5185">
        <v>1.5</v>
      </c>
      <c r="CU5185">
        <v>1.75</v>
      </c>
    </row>
    <row r="5186" spans="1:103" x14ac:dyDescent="0.55000000000000004">
      <c r="A5186" s="4" t="str">
        <f t="shared" ca="1" si="1201"/>
        <v>Econoclast</v>
      </c>
      <c r="B5186" s="4" t="str">
        <f t="shared" si="1202"/>
        <v>Mike Cosgrove</v>
      </c>
      <c r="C5186" s="4" t="s">
        <v>246</v>
      </c>
      <c r="D5186" s="4" t="s">
        <v>96</v>
      </c>
      <c r="E5186" s="4" t="str">
        <f>IF(COUNTIF($E$2:E5185,"Begin: " &amp; C5186 &amp; "-" &amp; D5186 &amp; "-" &amp; H5186)=0,"Begin: " &amp; C5186 &amp; "-" &amp; D5186 &amp; "-" &amp; H5186,IF((C5186 &amp; "-" &amp; D5186 &amp; "-" &amp; H5186)&lt;&gt;(C5187 &amp; "-" &amp; D5187 &amp; "-" &amp; H5187),"End: " &amp; C5186 &amp; "-" &amp; D5186 &amp; "-" &amp; H5186,""))</f>
        <v/>
      </c>
      <c r="F5186" s="4" t="str">
        <f t="shared" si="1203"/>
        <v>Wall Street Journal-10Yr Treasury Yield-10-2019</v>
      </c>
      <c r="G5186" s="7">
        <v>43748</v>
      </c>
      <c r="H5186" s="7" t="str">
        <f t="shared" si="1204"/>
        <v>10-2019</v>
      </c>
      <c r="I5186" s="7" t="str">
        <f t="shared" ca="1" si="1205"/>
        <v>Wall Street Journal: Econoclast-10Yr Treasury Yield-10-2019</v>
      </c>
      <c r="J5186" s="4" t="str">
        <f t="shared" ca="1" si="1206"/>
        <v>10Yr Treasury Yield-Econoclast:10-2019</v>
      </c>
      <c r="K5186" t="s">
        <v>203</v>
      </c>
      <c r="CM5186">
        <v>1.6</v>
      </c>
      <c r="CO5186">
        <v>1.5</v>
      </c>
      <c r="CQ5186">
        <v>1.3</v>
      </c>
      <c r="CS5186">
        <v>1</v>
      </c>
      <c r="CU5186">
        <v>1.5</v>
      </c>
      <c r="CW5186">
        <v>1.7</v>
      </c>
      <c r="CY5186">
        <v>2</v>
      </c>
    </row>
    <row r="5187" spans="1:103" x14ac:dyDescent="0.55000000000000004">
      <c r="A5187" s="4" t="str">
        <f t="shared" ca="1" si="1201"/>
        <v>Pictet Wealth Management</v>
      </c>
      <c r="B5187" s="4" t="str">
        <f t="shared" si="1202"/>
        <v>Thomas Costerg*</v>
      </c>
      <c r="C5187" s="4" t="s">
        <v>246</v>
      </c>
      <c r="D5187" s="4" t="s">
        <v>96</v>
      </c>
      <c r="E5187" s="4" t="str">
        <f>IF(COUNTIF($E$2:E5186,"Begin: " &amp; C5187 &amp; "-" &amp; D5187 &amp; "-" &amp; H5187)=0,"Begin: " &amp; C5187 &amp; "-" &amp; D5187 &amp; "-" &amp; H5187,IF((C5187 &amp; "-" &amp; D5187 &amp; "-" &amp; H5187)&lt;&gt;(C5188 &amp; "-" &amp; D5188 &amp; "-" &amp; H5188),"End: " &amp; C5187 &amp; "-" &amp; D5187 &amp; "-" &amp; H5187,""))</f>
        <v/>
      </c>
      <c r="F5187" s="4" t="str">
        <f t="shared" si="1203"/>
        <v>Wall Street Journal-10Yr Treasury Yield-10-2019</v>
      </c>
      <c r="G5187" s="7">
        <v>43748</v>
      </c>
      <c r="H5187" s="7" t="str">
        <f t="shared" si="1204"/>
        <v>10-2019</v>
      </c>
      <c r="I5187" s="7" t="str">
        <f t="shared" ca="1" si="1205"/>
        <v>Wall Street Journal: Pictet Wealth Management-10Yr Treasury Yield-10-2019</v>
      </c>
      <c r="J5187" s="4" t="str">
        <f t="shared" ca="1" si="1206"/>
        <v>10Yr Treasury Yield-Pictet Wealth Management:10-2019</v>
      </c>
      <c r="K5187" t="s">
        <v>814</v>
      </c>
    </row>
    <row r="5188" spans="1:103" x14ac:dyDescent="0.55000000000000004">
      <c r="A5188" s="4" t="str">
        <f t="shared" ca="1" si="1201"/>
        <v>Wrightson ICAP</v>
      </c>
      <c r="B5188" s="4" t="str">
        <f t="shared" si="1202"/>
        <v>Lou Crandall</v>
      </c>
      <c r="C5188" s="4" t="s">
        <v>246</v>
      </c>
      <c r="D5188" s="4" t="s">
        <v>96</v>
      </c>
      <c r="E5188" s="4" t="str">
        <f>IF(COUNTIF($E$2:E5187,"Begin: " &amp; C5188 &amp; "-" &amp; D5188 &amp; "-" &amp; H5188)=0,"Begin: " &amp; C5188 &amp; "-" &amp; D5188 &amp; "-" &amp; H5188,IF((C5188 &amp; "-" &amp; D5188 &amp; "-" &amp; H5188)&lt;&gt;(C5189 &amp; "-" &amp; D5189 &amp; "-" &amp; H5189),"End: " &amp; C5188 &amp; "-" &amp; D5188 &amp; "-" &amp; H5188,""))</f>
        <v/>
      </c>
      <c r="F5188" s="4" t="str">
        <f t="shared" si="1203"/>
        <v>Wall Street Journal-10Yr Treasury Yield-10-2019</v>
      </c>
      <c r="G5188" s="7">
        <v>43748</v>
      </c>
      <c r="H5188" s="7" t="str">
        <f t="shared" si="1204"/>
        <v>10-2019</v>
      </c>
      <c r="I5188" s="7" t="str">
        <f t="shared" ca="1" si="1205"/>
        <v>Wall Street Journal: Wrightson ICAP-10Yr Treasury Yield-10-2019</v>
      </c>
      <c r="J5188" s="4" t="str">
        <f t="shared" ca="1" si="1206"/>
        <v>10Yr Treasury Yield-Wrightson ICAP:10-2019</v>
      </c>
      <c r="K5188" t="s">
        <v>204</v>
      </c>
      <c r="CM5188">
        <v>1.5</v>
      </c>
      <c r="CO5188">
        <v>1.5</v>
      </c>
      <c r="CQ5188">
        <v>1.7</v>
      </c>
      <c r="CS5188">
        <v>1.9</v>
      </c>
      <c r="CU5188">
        <v>2</v>
      </c>
      <c r="CW5188">
        <v>2.25</v>
      </c>
      <c r="CY5188">
        <v>2.5</v>
      </c>
    </row>
    <row r="5189" spans="1:103" x14ac:dyDescent="0.55000000000000004">
      <c r="A5189" s="4" t="str">
        <f t="shared" ca="1" si="1201"/>
        <v>Independent Consultant</v>
      </c>
      <c r="B5189" s="4" t="str">
        <f t="shared" si="1202"/>
        <v>Amy Crews Cutts</v>
      </c>
      <c r="C5189" s="4" t="s">
        <v>246</v>
      </c>
      <c r="D5189" s="4" t="s">
        <v>96</v>
      </c>
      <c r="E5189" s="4" t="str">
        <f>IF(COUNTIF($E$2:E5188,"Begin: " &amp; C5189 &amp; "-" &amp; D5189 &amp; "-" &amp; H5189)=0,"Begin: " &amp; C5189 &amp; "-" &amp; D5189 &amp; "-" &amp; H5189,IF((C5189 &amp; "-" &amp; D5189 &amp; "-" &amp; H5189)&lt;&gt;(C5190 &amp; "-" &amp; D5190 &amp; "-" &amp; H5190),"End: " &amp; C5189 &amp; "-" &amp; D5189 &amp; "-" &amp; H5189,""))</f>
        <v/>
      </c>
      <c r="F5189" s="4" t="str">
        <f t="shared" si="1203"/>
        <v>Wall Street Journal-10Yr Treasury Yield-10-2019</v>
      </c>
      <c r="G5189" s="7">
        <v>43748</v>
      </c>
      <c r="H5189" s="7" t="str">
        <f t="shared" si="1204"/>
        <v>10-2019</v>
      </c>
      <c r="I5189" s="7" t="str">
        <f t="shared" ca="1" si="1205"/>
        <v>Wall Street Journal: Independent Consultant-10Yr Treasury Yield-10-2019</v>
      </c>
      <c r="J5189" s="4" t="str">
        <f t="shared" ca="1" si="1206"/>
        <v>10Yr Treasury Yield-Independent Consultant:10-2019</v>
      </c>
      <c r="K5189" t="s">
        <v>805</v>
      </c>
      <c r="CM5189">
        <v>1.61</v>
      </c>
      <c r="CO5189">
        <v>1.59</v>
      </c>
      <c r="CQ5189">
        <v>1.37</v>
      </c>
      <c r="CS5189">
        <v>1.64</v>
      </c>
      <c r="CU5189">
        <v>1.82</v>
      </c>
      <c r="CW5189">
        <v>2.1</v>
      </c>
      <c r="CY5189">
        <v>2.4500000000000002</v>
      </c>
    </row>
    <row r="5190" spans="1:103" x14ac:dyDescent="0.55000000000000004">
      <c r="A5190" s="4" t="str">
        <f t="shared" ca="1" si="1201"/>
        <v>Oxford Economics</v>
      </c>
      <c r="B5190" s="4" t="str">
        <f t="shared" si="1202"/>
        <v>Greg Daco</v>
      </c>
      <c r="C5190" s="4" t="s">
        <v>246</v>
      </c>
      <c r="D5190" s="4" t="s">
        <v>96</v>
      </c>
      <c r="E5190" s="4" t="str">
        <f>IF(COUNTIF($E$2:E5189,"Begin: " &amp; C5190 &amp; "-" &amp; D5190 &amp; "-" &amp; H5190)=0,"Begin: " &amp; C5190 &amp; "-" &amp; D5190 &amp; "-" &amp; H5190,IF((C5190 &amp; "-" &amp; D5190 &amp; "-" &amp; H5190)&lt;&gt;(C5191 &amp; "-" &amp; D5191 &amp; "-" &amp; H5191),"End: " &amp; C5190 &amp; "-" &amp; D5190 &amp; "-" &amp; H5190,""))</f>
        <v/>
      </c>
      <c r="F5190" s="4" t="str">
        <f t="shared" si="1203"/>
        <v>Wall Street Journal-10Yr Treasury Yield-10-2019</v>
      </c>
      <c r="G5190" s="7">
        <v>43748</v>
      </c>
      <c r="H5190" s="7" t="str">
        <f t="shared" si="1204"/>
        <v>10-2019</v>
      </c>
      <c r="I5190" s="7" t="str">
        <f t="shared" ca="1" si="1205"/>
        <v>Wall Street Journal: Oxford Economics-10Yr Treasury Yield-10-2019</v>
      </c>
      <c r="J5190" s="4" t="str">
        <f t="shared" ca="1" si="1206"/>
        <v>10Yr Treasury Yield-Oxford Economics:10-2019</v>
      </c>
      <c r="K5190" t="s">
        <v>429</v>
      </c>
      <c r="CM5190">
        <v>1.52</v>
      </c>
      <c r="CO5190">
        <v>1.58</v>
      </c>
      <c r="CQ5190">
        <v>1.64</v>
      </c>
      <c r="CS5190">
        <v>1.76</v>
      </c>
      <c r="CU5190">
        <v>1.88</v>
      </c>
      <c r="CW5190">
        <v>2</v>
      </c>
      <c r="CY5190">
        <v>2.2000000000000002</v>
      </c>
    </row>
    <row r="5191" spans="1:103" x14ac:dyDescent="0.55000000000000004">
      <c r="A5191" s="4" t="str">
        <f t="shared" ca="1" si="1201"/>
        <v>Georgia State University</v>
      </c>
      <c r="B5191" s="4" t="str">
        <f t="shared" si="1202"/>
        <v>Rajeev Dhawan</v>
      </c>
      <c r="C5191" s="4" t="s">
        <v>246</v>
      </c>
      <c r="D5191" s="4" t="s">
        <v>96</v>
      </c>
      <c r="E5191" s="4" t="str">
        <f>IF(COUNTIF($E$2:E5190,"Begin: " &amp; C5191 &amp; "-" &amp; D5191 &amp; "-" &amp; H5191)=0,"Begin: " &amp; C5191 &amp; "-" &amp; D5191 &amp; "-" &amp; H5191,IF((C5191 &amp; "-" &amp; D5191 &amp; "-" &amp; H5191)&lt;&gt;(C5192 &amp; "-" &amp; D5192 &amp; "-" &amp; H5192),"End: " &amp; C5191 &amp; "-" &amp; D5191 &amp; "-" &amp; H5191,""))</f>
        <v/>
      </c>
      <c r="F5191" s="4" t="str">
        <f t="shared" si="1203"/>
        <v>Wall Street Journal-10Yr Treasury Yield-10-2019</v>
      </c>
      <c r="G5191" s="7">
        <v>43748</v>
      </c>
      <c r="H5191" s="7" t="str">
        <f t="shared" si="1204"/>
        <v>10-2019</v>
      </c>
      <c r="I5191" s="7" t="str">
        <f t="shared" ca="1" si="1205"/>
        <v>Wall Street Journal: Georgia State University-10Yr Treasury Yield-10-2019</v>
      </c>
      <c r="J5191" s="4" t="str">
        <f t="shared" ca="1" si="1206"/>
        <v>10Yr Treasury Yield-Georgia State University:10-2019</v>
      </c>
      <c r="K5191" t="s">
        <v>430</v>
      </c>
      <c r="CM5191">
        <v>1.75</v>
      </c>
      <c r="CO5191">
        <v>2.2000000000000002</v>
      </c>
      <c r="CQ5191">
        <v>2.52</v>
      </c>
      <c r="CS5191">
        <v>2.75</v>
      </c>
      <c r="CU5191">
        <v>3.21</v>
      </c>
      <c r="CW5191">
        <v>3.33</v>
      </c>
      <c r="CY5191">
        <v>3.45</v>
      </c>
    </row>
    <row r="5192" spans="1:103" x14ac:dyDescent="0.55000000000000004">
      <c r="A5192" s="4" t="str">
        <f t="shared" ca="1" si="1201"/>
        <v>National Association of Home Builders</v>
      </c>
      <c r="B5192" s="4" t="str">
        <f t="shared" si="1202"/>
        <v>Robert Dietz</v>
      </c>
      <c r="C5192" s="4" t="s">
        <v>246</v>
      </c>
      <c r="D5192" s="4" t="s">
        <v>96</v>
      </c>
      <c r="E5192" s="4" t="str">
        <f>IF(COUNTIF($E$2:E5191,"Begin: " &amp; C5192 &amp; "-" &amp; D5192 &amp; "-" &amp; H5192)=0,"Begin: " &amp; C5192 &amp; "-" &amp; D5192 &amp; "-" &amp; H5192,IF((C5192 &amp; "-" &amp; D5192 &amp; "-" &amp; H5192)&lt;&gt;(C5193 &amp; "-" &amp; D5193 &amp; "-" &amp; H5193),"End: " &amp; C5192 &amp; "-" &amp; D5192 &amp; "-" &amp; H5192,""))</f>
        <v/>
      </c>
      <c r="F5192" s="4" t="str">
        <f t="shared" si="1203"/>
        <v>Wall Street Journal-10Yr Treasury Yield-10-2019</v>
      </c>
      <c r="G5192" s="7">
        <v>43748</v>
      </c>
      <c r="H5192" s="7" t="str">
        <f t="shared" si="1204"/>
        <v>10-2019</v>
      </c>
      <c r="I5192" s="7" t="str">
        <f t="shared" ca="1" si="1205"/>
        <v>Wall Street Journal: National Association of Home Builders-10Yr Treasury Yield-10-2019</v>
      </c>
      <c r="J5192" s="4" t="str">
        <f t="shared" ca="1" si="1206"/>
        <v>10Yr Treasury Yield-National Association of Home Builders:10-2019</v>
      </c>
      <c r="K5192" t="s">
        <v>754</v>
      </c>
      <c r="CM5192">
        <v>1.9</v>
      </c>
      <c r="CO5192">
        <v>2.1</v>
      </c>
      <c r="CQ5192">
        <v>2.2000000000000002</v>
      </c>
      <c r="CS5192">
        <v>2.25</v>
      </c>
      <c r="CU5192">
        <v>2.2999999999999998</v>
      </c>
    </row>
    <row r="5193" spans="1:103" x14ac:dyDescent="0.55000000000000004">
      <c r="A5193" s="4" t="str">
        <f t="shared" ca="1" si="1201"/>
        <v>Fannie Mae</v>
      </c>
      <c r="B5193" s="4" t="str">
        <f t="shared" si="1202"/>
        <v>Douglas Duncan</v>
      </c>
      <c r="C5193" s="4" t="s">
        <v>246</v>
      </c>
      <c r="D5193" s="4" t="s">
        <v>96</v>
      </c>
      <c r="E5193" s="4" t="str">
        <f>IF(COUNTIF($E$2:E5192,"Begin: " &amp; C5193 &amp; "-" &amp; D5193 &amp; "-" &amp; H5193)=0,"Begin: " &amp; C5193 &amp; "-" &amp; D5193 &amp; "-" &amp; H5193,IF((C5193 &amp; "-" &amp; D5193 &amp; "-" &amp; H5193)&lt;&gt;(C5194 &amp; "-" &amp; D5194 &amp; "-" &amp; H5194),"End: " &amp; C5193 &amp; "-" &amp; D5193 &amp; "-" &amp; H5193,""))</f>
        <v/>
      </c>
      <c r="F5193" s="4" t="str">
        <f t="shared" si="1203"/>
        <v>Wall Street Journal-10Yr Treasury Yield-10-2019</v>
      </c>
      <c r="G5193" s="7">
        <v>43748</v>
      </c>
      <c r="H5193" s="7" t="str">
        <f t="shared" si="1204"/>
        <v>10-2019</v>
      </c>
      <c r="I5193" s="7" t="str">
        <f t="shared" ca="1" si="1205"/>
        <v>Wall Street Journal: Fannie Mae-10Yr Treasury Yield-10-2019</v>
      </c>
      <c r="J5193" s="4" t="str">
        <f t="shared" ca="1" si="1206"/>
        <v>10Yr Treasury Yield-Fannie Mae:10-2019</v>
      </c>
      <c r="K5193" t="s">
        <v>206</v>
      </c>
      <c r="CM5193">
        <v>1.7</v>
      </c>
      <c r="CO5193">
        <v>1.7</v>
      </c>
      <c r="CQ5193">
        <v>1.7</v>
      </c>
      <c r="CS5193">
        <v>1.7</v>
      </c>
      <c r="CU5193">
        <v>1.8</v>
      </c>
      <c r="CW5193">
        <v>1.8</v>
      </c>
      <c r="CY5193">
        <v>1.8</v>
      </c>
    </row>
    <row r="5194" spans="1:103" x14ac:dyDescent="0.55000000000000004">
      <c r="A5194" s="4" t="str">
        <f t="shared" ca="1" si="1201"/>
        <v>Comerica Bank</v>
      </c>
      <c r="B5194" s="4" t="str">
        <f t="shared" si="1202"/>
        <v>Robert Dye*</v>
      </c>
      <c r="C5194" s="4" t="s">
        <v>246</v>
      </c>
      <c r="D5194" s="4" t="s">
        <v>96</v>
      </c>
      <c r="E5194" s="4" t="str">
        <f>IF(COUNTIF($E$2:E5193,"Begin: " &amp; C5194 &amp; "-" &amp; D5194 &amp; "-" &amp; H5194)=0,"Begin: " &amp; C5194 &amp; "-" &amp; D5194 &amp; "-" &amp; H5194,IF((C5194 &amp; "-" &amp; D5194 &amp; "-" &amp; H5194)&lt;&gt;(C5195 &amp; "-" &amp; D5195 &amp; "-" &amp; H5195),"End: " &amp; C5194 &amp; "-" &amp; D5194 &amp; "-" &amp; H5194,""))</f>
        <v/>
      </c>
      <c r="F5194" s="4" t="str">
        <f t="shared" si="1203"/>
        <v>Wall Street Journal-10Yr Treasury Yield-10-2019</v>
      </c>
      <c r="G5194" s="7">
        <v>43748</v>
      </c>
      <c r="H5194" s="7" t="str">
        <f t="shared" si="1204"/>
        <v>10-2019</v>
      </c>
      <c r="I5194" s="7" t="str">
        <f t="shared" ca="1" si="1205"/>
        <v>Wall Street Journal: Comerica Bank-10Yr Treasury Yield-10-2019</v>
      </c>
      <c r="J5194" s="4" t="str">
        <f t="shared" ca="1" si="1206"/>
        <v>10Yr Treasury Yield-Comerica Bank:10-2019</v>
      </c>
      <c r="K5194" t="s">
        <v>854</v>
      </c>
    </row>
    <row r="5195" spans="1:103" x14ac:dyDescent="0.55000000000000004">
      <c r="A5195" s="4" t="str">
        <f t="shared" ca="1" si="1201"/>
        <v>PNC Financial Services Group</v>
      </c>
      <c r="B5195" s="4" t="str">
        <f t="shared" si="1202"/>
        <v>Augustine Faucher</v>
      </c>
      <c r="C5195" s="4" t="s">
        <v>246</v>
      </c>
      <c r="D5195" s="4" t="s">
        <v>96</v>
      </c>
      <c r="E5195" s="4" t="str">
        <f>IF(COUNTIF($E$2:E5194,"Begin: " &amp; C5195 &amp; "-" &amp; D5195 &amp; "-" &amp; H5195)=0,"Begin: " &amp; C5195 &amp; "-" &amp; D5195 &amp; "-" &amp; H5195,IF((C5195 &amp; "-" &amp; D5195 &amp; "-" &amp; H5195)&lt;&gt;(C5196 &amp; "-" &amp; D5196 &amp; "-" &amp; H5196),"End: " &amp; C5195 &amp; "-" &amp; D5195 &amp; "-" &amp; H5195,""))</f>
        <v/>
      </c>
      <c r="F5195" s="4" t="str">
        <f t="shared" si="1203"/>
        <v>Wall Street Journal-10Yr Treasury Yield-10-2019</v>
      </c>
      <c r="G5195" s="7">
        <v>43748</v>
      </c>
      <c r="H5195" s="7" t="str">
        <f t="shared" si="1204"/>
        <v>10-2019</v>
      </c>
      <c r="I5195" s="7" t="str">
        <f t="shared" ca="1" si="1205"/>
        <v>Wall Street Journal: PNC Financial Services Group-10Yr Treasury Yield-10-2019</v>
      </c>
      <c r="J5195" s="4" t="str">
        <f t="shared" ca="1" si="1206"/>
        <v>10Yr Treasury Yield-PNC Financial Services Group:10-2019</v>
      </c>
      <c r="K5195" t="s">
        <v>769</v>
      </c>
      <c r="CM5195">
        <v>1.93</v>
      </c>
      <c r="CO5195">
        <v>1.99</v>
      </c>
      <c r="CQ5195">
        <v>2.0099999999999998</v>
      </c>
      <c r="CS5195">
        <v>2.02</v>
      </c>
      <c r="CU5195">
        <v>2.0299999999999998</v>
      </c>
      <c r="CW5195">
        <v>2.0299999999999998</v>
      </c>
      <c r="CY5195">
        <v>2.0299999999999998</v>
      </c>
    </row>
    <row r="5196" spans="1:103" x14ac:dyDescent="0.55000000000000004">
      <c r="A5196" s="4" t="str">
        <f t="shared" ca="1" si="1201"/>
        <v>California Lutheran University</v>
      </c>
      <c r="B5196" s="4" t="str">
        <f t="shared" si="1202"/>
        <v>Matthew Fienup/Dan Hamilton</v>
      </c>
      <c r="C5196" s="4" t="s">
        <v>246</v>
      </c>
      <c r="D5196" s="4" t="s">
        <v>96</v>
      </c>
      <c r="E5196" s="4" t="str">
        <f>IF(COUNTIF($E$2:E5195,"Begin: " &amp; C5196 &amp; "-" &amp; D5196 &amp; "-" &amp; H5196)=0,"Begin: " &amp; C5196 &amp; "-" &amp; D5196 &amp; "-" &amp; H5196,IF((C5196 &amp; "-" &amp; D5196 &amp; "-" &amp; H5196)&lt;&gt;(C5197 &amp; "-" &amp; D5197 &amp; "-" &amp; H5197),"End: " &amp; C5196 &amp; "-" &amp; D5196 &amp; "-" &amp; H5196,""))</f>
        <v/>
      </c>
      <c r="F5196" s="4" t="str">
        <f t="shared" si="1203"/>
        <v>Wall Street Journal-10Yr Treasury Yield-10-2019</v>
      </c>
      <c r="G5196" s="7">
        <v>43748</v>
      </c>
      <c r="H5196" s="7" t="str">
        <f t="shared" si="1204"/>
        <v>10-2019</v>
      </c>
      <c r="I5196" s="7" t="str">
        <f t="shared" ca="1" si="1205"/>
        <v>Wall Street Journal: California Lutheran University-10Yr Treasury Yield-10-2019</v>
      </c>
      <c r="J5196" s="4" t="str">
        <f t="shared" ca="1" si="1206"/>
        <v>10Yr Treasury Yield-California Lutheran University:10-2019</v>
      </c>
      <c r="K5196" t="s">
        <v>796</v>
      </c>
      <c r="CM5196">
        <v>1.68</v>
      </c>
      <c r="CO5196">
        <v>1.57</v>
      </c>
      <c r="CQ5196">
        <v>1.66</v>
      </c>
      <c r="CS5196">
        <v>1.72</v>
      </c>
      <c r="CU5196">
        <v>1.71</v>
      </c>
      <c r="CW5196">
        <v>1.73</v>
      </c>
      <c r="CY5196">
        <v>1.78</v>
      </c>
    </row>
    <row r="5197" spans="1:103" x14ac:dyDescent="0.55000000000000004">
      <c r="A5197" s="4" t="str">
        <f t="shared" ca="1" si="1201"/>
        <v>MFR</v>
      </c>
      <c r="B5197" s="4" t="str">
        <f t="shared" si="1202"/>
        <v>Maria Fiorini Ramirez/Joshua Shapiro</v>
      </c>
      <c r="C5197" s="4" t="s">
        <v>246</v>
      </c>
      <c r="D5197" s="4" t="s">
        <v>96</v>
      </c>
      <c r="E5197" s="4" t="str">
        <f>IF(COUNTIF($E$2:E5196,"Begin: " &amp; C5197 &amp; "-" &amp; D5197 &amp; "-" &amp; H5197)=0,"Begin: " &amp; C5197 &amp; "-" &amp; D5197 &amp; "-" &amp; H5197,IF((C5197 &amp; "-" &amp; D5197 &amp; "-" &amp; H5197)&lt;&gt;(C5198 &amp; "-" &amp; D5198 &amp; "-" &amp; H5198),"End: " &amp; C5197 &amp; "-" &amp; D5197 &amp; "-" &amp; H5197,""))</f>
        <v/>
      </c>
      <c r="F5197" s="4" t="str">
        <f t="shared" si="1203"/>
        <v>Wall Street Journal-10Yr Treasury Yield-10-2019</v>
      </c>
      <c r="G5197" s="7">
        <v>43748</v>
      </c>
      <c r="H5197" s="7" t="str">
        <f t="shared" si="1204"/>
        <v>10-2019</v>
      </c>
      <c r="I5197" s="7" t="str">
        <f t="shared" ca="1" si="1205"/>
        <v>Wall Street Journal: MFR-10Yr Treasury Yield-10-2019</v>
      </c>
      <c r="J5197" s="4" t="str">
        <f t="shared" ca="1" si="1206"/>
        <v>10Yr Treasury Yield-MFR:10-2019</v>
      </c>
      <c r="K5197" t="s">
        <v>208</v>
      </c>
      <c r="CM5197">
        <v>1.4</v>
      </c>
      <c r="CO5197">
        <v>1.1499999999999999</v>
      </c>
      <c r="CQ5197">
        <v>1.1000000000000001</v>
      </c>
    </row>
    <row r="5198" spans="1:103" x14ac:dyDescent="0.55000000000000004">
      <c r="A5198" s="4" t="str">
        <f t="shared" ca="1" si="1201"/>
        <v>Chamber of Commerce</v>
      </c>
      <c r="B5198" s="4" t="str">
        <f t="shared" si="1202"/>
        <v>J.D. Foster</v>
      </c>
      <c r="C5198" s="4" t="s">
        <v>246</v>
      </c>
      <c r="D5198" s="4" t="s">
        <v>96</v>
      </c>
      <c r="E5198" s="4" t="str">
        <f>IF(COUNTIF($E$2:E5197,"Begin: " &amp; C5198 &amp; "-" &amp; D5198 &amp; "-" &amp; H5198)=0,"Begin: " &amp; C5198 &amp; "-" &amp; D5198 &amp; "-" &amp; H5198,IF((C5198 &amp; "-" &amp; D5198 &amp; "-" &amp; H5198)&lt;&gt;(C5199 &amp; "-" &amp; D5199 &amp; "-" &amp; H5199),"End: " &amp; C5198 &amp; "-" &amp; D5198 &amp; "-" &amp; H5198,""))</f>
        <v/>
      </c>
      <c r="F5198" s="4" t="str">
        <f t="shared" si="1203"/>
        <v>Wall Street Journal-10Yr Treasury Yield-10-2019</v>
      </c>
      <c r="G5198" s="7">
        <v>43748</v>
      </c>
      <c r="H5198" s="7" t="str">
        <f t="shared" si="1204"/>
        <v>10-2019</v>
      </c>
      <c r="I5198" s="7" t="str">
        <f t="shared" ca="1" si="1205"/>
        <v>Wall Street Journal: Chamber of Commerce-10Yr Treasury Yield-10-2019</v>
      </c>
      <c r="J5198" s="4" t="str">
        <f t="shared" ca="1" si="1206"/>
        <v>10Yr Treasury Yield-Chamber of Commerce:10-2019</v>
      </c>
      <c r="K5198" t="s">
        <v>766</v>
      </c>
      <c r="CM5198">
        <v>1.65</v>
      </c>
      <c r="CO5198">
        <v>1.75</v>
      </c>
      <c r="CQ5198">
        <v>1.95</v>
      </c>
    </row>
    <row r="5199" spans="1:103" x14ac:dyDescent="0.55000000000000004">
      <c r="A5199" s="4" t="str">
        <f t="shared" ca="1" si="1201"/>
        <v>Mortgage Bankers Association</v>
      </c>
      <c r="B5199" s="4" t="str">
        <f t="shared" si="1202"/>
        <v>Mike Fratantoni</v>
      </c>
      <c r="C5199" s="4" t="s">
        <v>246</v>
      </c>
      <c r="D5199" s="4" t="s">
        <v>96</v>
      </c>
      <c r="E5199" s="4" t="str">
        <f>IF(COUNTIF($E$2:E5198,"Begin: " &amp; C5199 &amp; "-" &amp; D5199 &amp; "-" &amp; H5199)=0,"Begin: " &amp; C5199 &amp; "-" &amp; D5199 &amp; "-" &amp; H5199,IF((C5199 &amp; "-" &amp; D5199 &amp; "-" &amp; H5199)&lt;&gt;(C5200 &amp; "-" &amp; D5200 &amp; "-" &amp; H5200),"End: " &amp; C5199 &amp; "-" &amp; D5199 &amp; "-" &amp; H5199,""))</f>
        <v/>
      </c>
      <c r="F5199" s="4" t="str">
        <f t="shared" si="1203"/>
        <v>Wall Street Journal-10Yr Treasury Yield-10-2019</v>
      </c>
      <c r="G5199" s="7">
        <v>43748</v>
      </c>
      <c r="H5199" s="7" t="str">
        <f t="shared" si="1204"/>
        <v>10-2019</v>
      </c>
      <c r="I5199" s="7" t="str">
        <f t="shared" ca="1" si="1205"/>
        <v>Wall Street Journal: Mortgage Bankers Association-10Yr Treasury Yield-10-2019</v>
      </c>
      <c r="J5199" s="4" t="str">
        <f t="shared" ca="1" si="1206"/>
        <v>10Yr Treasury Yield-Mortgage Bankers Association:10-2019</v>
      </c>
      <c r="K5199" t="s">
        <v>209</v>
      </c>
      <c r="CM5199">
        <v>1.6</v>
      </c>
      <c r="CO5199">
        <v>1.7</v>
      </c>
      <c r="CQ5199">
        <v>1.8</v>
      </c>
      <c r="CS5199">
        <v>1.9</v>
      </c>
      <c r="CU5199">
        <v>1.9</v>
      </c>
      <c r="CW5199">
        <v>2.1</v>
      </c>
      <c r="CY5199">
        <v>2.2999999999999998</v>
      </c>
    </row>
    <row r="5200" spans="1:103" x14ac:dyDescent="0.55000000000000004">
      <c r="A5200" s="4" t="str">
        <f t="shared" ca="1" si="1201"/>
        <v>Robert Fry Economics LLC</v>
      </c>
      <c r="B5200" s="4" t="str">
        <f t="shared" si="1202"/>
        <v>Robert Fry</v>
      </c>
      <c r="C5200" s="4" t="s">
        <v>246</v>
      </c>
      <c r="D5200" s="4" t="s">
        <v>96</v>
      </c>
      <c r="E5200" s="4" t="str">
        <f>IF(COUNTIF($E$2:E5199,"Begin: " &amp; C5200 &amp; "-" &amp; D5200 &amp; "-" &amp; H5200)=0,"Begin: " &amp; C5200 &amp; "-" &amp; D5200 &amp; "-" &amp; H5200,IF((C5200 &amp; "-" &amp; D5200 &amp; "-" &amp; H5200)&lt;&gt;(C5201 &amp; "-" &amp; D5201 &amp; "-" &amp; H5201),"End: " &amp; C5200 &amp; "-" &amp; D5200 &amp; "-" &amp; H5200,""))</f>
        <v/>
      </c>
      <c r="F5200" s="4" t="str">
        <f t="shared" si="1203"/>
        <v>Wall Street Journal-10Yr Treasury Yield-10-2019</v>
      </c>
      <c r="G5200" s="7">
        <v>43748</v>
      </c>
      <c r="H5200" s="7" t="str">
        <f t="shared" si="1204"/>
        <v>10-2019</v>
      </c>
      <c r="I5200" s="7" t="str">
        <f t="shared" ca="1" si="1205"/>
        <v>Wall Street Journal: Robert Fry Economics LLC-10Yr Treasury Yield-10-2019</v>
      </c>
      <c r="J5200" s="4" t="str">
        <f t="shared" ca="1" si="1206"/>
        <v>10Yr Treasury Yield-Robert Fry Economics LLC:10-2019</v>
      </c>
      <c r="K5200" t="s">
        <v>764</v>
      </c>
      <c r="CM5200">
        <v>1.7</v>
      </c>
      <c r="CO5200">
        <v>1.8</v>
      </c>
      <c r="CQ5200">
        <v>1.9</v>
      </c>
      <c r="CS5200">
        <v>2.2999999999999998</v>
      </c>
      <c r="CU5200">
        <v>2.7</v>
      </c>
      <c r="CW5200">
        <v>3.1</v>
      </c>
      <c r="CY5200">
        <v>3.5</v>
      </c>
    </row>
    <row r="5201" spans="1:103" x14ac:dyDescent="0.55000000000000004">
      <c r="A5201" s="4" t="str">
        <f t="shared" ca="1" si="1201"/>
        <v>Societe Generale</v>
      </c>
      <c r="B5201" s="4" t="str">
        <f t="shared" si="1202"/>
        <v>Stephen Gallagher</v>
      </c>
      <c r="C5201" s="4" t="s">
        <v>246</v>
      </c>
      <c r="D5201" s="4" t="s">
        <v>96</v>
      </c>
      <c r="E5201" s="4" t="str">
        <f>IF(COUNTIF($E$2:E5200,"Begin: " &amp; C5201 &amp; "-" &amp; D5201 &amp; "-" &amp; H5201)=0,"Begin: " &amp; C5201 &amp; "-" &amp; D5201 &amp; "-" &amp; H5201,IF((C5201 &amp; "-" &amp; D5201 &amp; "-" &amp; H5201)&lt;&gt;(C5202 &amp; "-" &amp; D5202 &amp; "-" &amp; H5202),"End: " &amp; C5201 &amp; "-" &amp; D5201 &amp; "-" &amp; H5201,""))</f>
        <v/>
      </c>
      <c r="F5201" s="4" t="str">
        <f t="shared" si="1203"/>
        <v>Wall Street Journal-10Yr Treasury Yield-10-2019</v>
      </c>
      <c r="G5201" s="7">
        <v>43748</v>
      </c>
      <c r="H5201" s="7" t="str">
        <f t="shared" si="1204"/>
        <v>10-2019</v>
      </c>
      <c r="I5201" s="7" t="str">
        <f t="shared" ca="1" si="1205"/>
        <v>Wall Street Journal: Societe Generale-10Yr Treasury Yield-10-2019</v>
      </c>
      <c r="J5201" s="4" t="str">
        <f t="shared" ca="1" si="1206"/>
        <v>10Yr Treasury Yield-Societe Generale:10-2019</v>
      </c>
      <c r="K5201" t="s">
        <v>657</v>
      </c>
      <c r="CM5201">
        <v>1.5</v>
      </c>
      <c r="CO5201">
        <v>1.3</v>
      </c>
      <c r="CQ5201">
        <v>1.65</v>
      </c>
      <c r="CS5201">
        <v>2.6</v>
      </c>
      <c r="CU5201">
        <v>2.9</v>
      </c>
      <c r="CW5201">
        <v>3</v>
      </c>
      <c r="CY5201">
        <v>3</v>
      </c>
    </row>
    <row r="5202" spans="1:103" x14ac:dyDescent="0.55000000000000004">
      <c r="A5202" s="4" t="str">
        <f t="shared" ca="1" si="1201"/>
        <v>Barclays</v>
      </c>
      <c r="B5202" s="4" t="str">
        <f t="shared" si="1202"/>
        <v>Michael Gapen*</v>
      </c>
      <c r="C5202" s="4" t="s">
        <v>246</v>
      </c>
      <c r="D5202" s="4" t="s">
        <v>96</v>
      </c>
      <c r="E5202" s="4" t="str">
        <f>IF(COUNTIF($E$2:E5201,"Begin: " &amp; C5202 &amp; "-" &amp; D5202 &amp; "-" &amp; H5202)=0,"Begin: " &amp; C5202 &amp; "-" &amp; D5202 &amp; "-" &amp; H5202,IF((C5202 &amp; "-" &amp; D5202 &amp; "-" &amp; H5202)&lt;&gt;(C5203 &amp; "-" &amp; D5203 &amp; "-" &amp; H5203),"End: " &amp; C5202 &amp; "-" &amp; D5202 &amp; "-" &amp; H5202,""))</f>
        <v/>
      </c>
      <c r="F5202" s="4" t="str">
        <f t="shared" si="1203"/>
        <v>Wall Street Journal-10Yr Treasury Yield-10-2019</v>
      </c>
      <c r="G5202" s="7">
        <v>43748</v>
      </c>
      <c r="H5202" s="7" t="str">
        <f t="shared" si="1204"/>
        <v>10-2019</v>
      </c>
      <c r="I5202" s="7" t="str">
        <f t="shared" ca="1" si="1205"/>
        <v>Wall Street Journal: Barclays-10Yr Treasury Yield-10-2019</v>
      </c>
      <c r="J5202" s="4" t="str">
        <f t="shared" ca="1" si="1206"/>
        <v>10Yr Treasury Yield-Barclays:10-2019</v>
      </c>
      <c r="K5202" t="s">
        <v>815</v>
      </c>
    </row>
    <row r="5203" spans="1:103" x14ac:dyDescent="0.55000000000000004">
      <c r="A5203" s="4" t="str">
        <f t="shared" ca="1" si="1201"/>
        <v>NatWest Markets</v>
      </c>
      <c r="B5203" s="4" t="str">
        <f t="shared" si="1202"/>
        <v>Michelle Girard*</v>
      </c>
      <c r="C5203" s="4" t="s">
        <v>246</v>
      </c>
      <c r="D5203" s="4" t="s">
        <v>96</v>
      </c>
      <c r="E5203" s="4" t="str">
        <f>IF(COUNTIF($E$2:E5202,"Begin: " &amp; C5203 &amp; "-" &amp; D5203 &amp; "-" &amp; H5203)=0,"Begin: " &amp; C5203 &amp; "-" &amp; D5203 &amp; "-" &amp; H5203,IF((C5203 &amp; "-" &amp; D5203 &amp; "-" &amp; H5203)&lt;&gt;(C5204 &amp; "-" &amp; D5204 &amp; "-" &amp; H5204),"End: " &amp; C5203 &amp; "-" &amp; D5203 &amp; "-" &amp; H5203,""))</f>
        <v/>
      </c>
      <c r="F5203" s="4" t="str">
        <f t="shared" si="1203"/>
        <v>Wall Street Journal-10Yr Treasury Yield-10-2019</v>
      </c>
      <c r="G5203" s="7">
        <v>43748</v>
      </c>
      <c r="H5203" s="7" t="str">
        <f t="shared" si="1204"/>
        <v>10-2019</v>
      </c>
      <c r="I5203" s="7" t="str">
        <f t="shared" ca="1" si="1205"/>
        <v>Wall Street Journal: NatWest Markets-10Yr Treasury Yield-10-2019</v>
      </c>
      <c r="J5203" s="4" t="str">
        <f t="shared" ca="1" si="1206"/>
        <v>10Yr Treasury Yield-NatWest Markets:10-2019</v>
      </c>
      <c r="K5203" t="s">
        <v>816</v>
      </c>
    </row>
    <row r="5204" spans="1:103" x14ac:dyDescent="0.55000000000000004">
      <c r="A5204" s="4" t="str">
        <f t="shared" ca="1" si="1201"/>
        <v>BMO Capital</v>
      </c>
      <c r="B5204" s="4" t="str">
        <f t="shared" si="1202"/>
        <v>Michael Gregory</v>
      </c>
      <c r="C5204" s="4" t="s">
        <v>246</v>
      </c>
      <c r="D5204" s="4" t="s">
        <v>96</v>
      </c>
      <c r="E5204" s="4" t="str">
        <f>IF(COUNTIF($E$2:E5203,"Begin: " &amp; C5204 &amp; "-" &amp; D5204 &amp; "-" &amp; H5204)=0,"Begin: " &amp; C5204 &amp; "-" &amp; D5204 &amp; "-" &amp; H5204,IF((C5204 &amp; "-" &amp; D5204 &amp; "-" &amp; H5204)&lt;&gt;(C5205 &amp; "-" &amp; D5205 &amp; "-" &amp; H5205),"End: " &amp; C5204 &amp; "-" &amp; D5204 &amp; "-" &amp; H5204,""))</f>
        <v/>
      </c>
      <c r="F5204" s="4" t="str">
        <f t="shared" si="1203"/>
        <v>Wall Street Journal-10Yr Treasury Yield-10-2019</v>
      </c>
      <c r="G5204" s="7">
        <v>43748</v>
      </c>
      <c r="H5204" s="7" t="str">
        <f t="shared" si="1204"/>
        <v>10-2019</v>
      </c>
      <c r="I5204" s="7" t="str">
        <f t="shared" ca="1" si="1205"/>
        <v>Wall Street Journal: BMO Capital-10Yr Treasury Yield-10-2019</v>
      </c>
      <c r="J5204" s="4" t="str">
        <f t="shared" ca="1" si="1206"/>
        <v>10Yr Treasury Yield-BMO Capital:10-2019</v>
      </c>
      <c r="K5204" t="s">
        <v>798</v>
      </c>
      <c r="CM5204">
        <v>1.5</v>
      </c>
      <c r="CO5204">
        <v>1.75</v>
      </c>
      <c r="CQ5204">
        <v>2</v>
      </c>
      <c r="CS5204">
        <v>2.2400000000000002</v>
      </c>
      <c r="CU5204">
        <v>2.48</v>
      </c>
      <c r="CW5204">
        <v>2.56</v>
      </c>
      <c r="CY5204">
        <v>2.68</v>
      </c>
    </row>
    <row r="5205" spans="1:103" x14ac:dyDescent="0.55000000000000004">
      <c r="A5205" s="4" t="str">
        <f t="shared" ca="1" si="1201"/>
        <v>TD Securities</v>
      </c>
      <c r="B5205" s="4" t="str">
        <f t="shared" si="1202"/>
        <v>Michael Hanson*</v>
      </c>
      <c r="C5205" s="4" t="s">
        <v>246</v>
      </c>
      <c r="D5205" s="4" t="s">
        <v>96</v>
      </c>
      <c r="E5205" s="4" t="str">
        <f>IF(COUNTIF($E$2:E5204,"Begin: " &amp; C5205 &amp; "-" &amp; D5205 &amp; "-" &amp; H5205)=0,"Begin: " &amp; C5205 &amp; "-" &amp; D5205 &amp; "-" &amp; H5205,IF((C5205 &amp; "-" &amp; D5205 &amp; "-" &amp; H5205)&lt;&gt;(C5206 &amp; "-" &amp; D5206 &amp; "-" &amp; H5206),"End: " &amp; C5205 &amp; "-" &amp; D5205 &amp; "-" &amp; H5205,""))</f>
        <v/>
      </c>
      <c r="F5205" s="4" t="str">
        <f t="shared" si="1203"/>
        <v>Wall Street Journal-10Yr Treasury Yield-10-2019</v>
      </c>
      <c r="G5205" s="7">
        <v>43748</v>
      </c>
      <c r="H5205" s="7" t="str">
        <f t="shared" si="1204"/>
        <v>10-2019</v>
      </c>
      <c r="I5205" s="7" t="str">
        <f t="shared" ca="1" si="1205"/>
        <v>Wall Street Journal: TD Securities-10Yr Treasury Yield-10-2019</v>
      </c>
      <c r="J5205" s="4" t="str">
        <f t="shared" ca="1" si="1206"/>
        <v>10Yr Treasury Yield-TD Securities:10-2019</v>
      </c>
      <c r="K5205" t="s">
        <v>834</v>
      </c>
    </row>
    <row r="5206" spans="1:103" x14ac:dyDescent="0.55000000000000004">
      <c r="A5206" s="4" t="str">
        <f t="shared" ca="1" si="1201"/>
        <v>Goldman Sachs</v>
      </c>
      <c r="B5206" s="4" t="str">
        <f t="shared" si="1202"/>
        <v>Jan Hatzius*</v>
      </c>
      <c r="C5206" s="4" t="s">
        <v>246</v>
      </c>
      <c r="D5206" s="4" t="s">
        <v>96</v>
      </c>
      <c r="E5206" s="4" t="str">
        <f>IF(COUNTIF($E$2:E5205,"Begin: " &amp; C5206 &amp; "-" &amp; D5206 &amp; "-" &amp; H5206)=0,"Begin: " &amp; C5206 &amp; "-" &amp; D5206 &amp; "-" &amp; H5206,IF((C5206 &amp; "-" &amp; D5206 &amp; "-" &amp; H5206)&lt;&gt;(C5207 &amp; "-" &amp; D5207 &amp; "-" &amp; H5207),"End: " &amp; C5206 &amp; "-" &amp; D5206 &amp; "-" &amp; H5206,""))</f>
        <v/>
      </c>
      <c r="F5206" s="4" t="str">
        <f t="shared" si="1203"/>
        <v>Wall Street Journal-10Yr Treasury Yield-10-2019</v>
      </c>
      <c r="G5206" s="7">
        <v>43748</v>
      </c>
      <c r="H5206" s="7" t="str">
        <f t="shared" si="1204"/>
        <v>10-2019</v>
      </c>
      <c r="I5206" s="7" t="str">
        <f t="shared" ca="1" si="1205"/>
        <v>Wall Street Journal: Goldman Sachs-10Yr Treasury Yield-10-2019</v>
      </c>
      <c r="J5206" s="4" t="str">
        <f t="shared" ca="1" si="1206"/>
        <v>10Yr Treasury Yield-Goldman Sachs:10-2019</v>
      </c>
      <c r="K5206" t="s">
        <v>852</v>
      </c>
    </row>
    <row r="5207" spans="1:103" x14ac:dyDescent="0.55000000000000004">
      <c r="A5207" s="4" t="str">
        <f t="shared" ca="1" si="1201"/>
        <v>Scotiabank</v>
      </c>
      <c r="B5207" s="4" t="str">
        <f t="shared" si="1202"/>
        <v>Derek Holt*</v>
      </c>
      <c r="C5207" s="4" t="s">
        <v>246</v>
      </c>
      <c r="D5207" s="4" t="s">
        <v>96</v>
      </c>
      <c r="E5207" s="4" t="str">
        <f>IF(COUNTIF($E$2:E5206,"Begin: " &amp; C5207 &amp; "-" &amp; D5207 &amp; "-" &amp; H5207)=0,"Begin: " &amp; C5207 &amp; "-" &amp; D5207 &amp; "-" &amp; H5207,IF((C5207 &amp; "-" &amp; D5207 &amp; "-" &amp; H5207)&lt;&gt;(C5208 &amp; "-" &amp; D5208 &amp; "-" &amp; H5208),"End: " &amp; C5207 &amp; "-" &amp; D5207 &amp; "-" &amp; H5207,""))</f>
        <v/>
      </c>
      <c r="F5207" s="4" t="str">
        <f t="shared" si="1203"/>
        <v>Wall Street Journal-10Yr Treasury Yield-10-2019</v>
      </c>
      <c r="G5207" s="7">
        <v>43748</v>
      </c>
      <c r="H5207" s="7" t="str">
        <f t="shared" si="1204"/>
        <v>10-2019</v>
      </c>
      <c r="I5207" s="7" t="str">
        <f t="shared" ca="1" si="1205"/>
        <v>Wall Street Journal: Scotiabank-10Yr Treasury Yield-10-2019</v>
      </c>
      <c r="J5207" s="4" t="str">
        <f t="shared" ca="1" si="1206"/>
        <v>10Yr Treasury Yield-Scotiabank:10-2019</v>
      </c>
      <c r="K5207" t="s">
        <v>840</v>
      </c>
    </row>
    <row r="5208" spans="1:103" x14ac:dyDescent="0.55000000000000004">
      <c r="A5208" s="4" t="str">
        <f t="shared" ca="1" si="1201"/>
        <v>KPMG</v>
      </c>
      <c r="B5208" s="4" t="str">
        <f t="shared" si="1202"/>
        <v>Constance Hunter*</v>
      </c>
      <c r="C5208" s="4" t="s">
        <v>246</v>
      </c>
      <c r="D5208" s="4" t="s">
        <v>96</v>
      </c>
      <c r="E5208" s="4" t="str">
        <f>IF(COUNTIF($E$2:E5207,"Begin: " &amp; C5208 &amp; "-" &amp; D5208 &amp; "-" &amp; H5208)=0,"Begin: " &amp; C5208 &amp; "-" &amp; D5208 &amp; "-" &amp; H5208,IF((C5208 &amp; "-" &amp; D5208 &amp; "-" &amp; H5208)&lt;&gt;(C5209 &amp; "-" &amp; D5209 &amp; "-" &amp; H5209),"End: " &amp; C5208 &amp; "-" &amp; D5208 &amp; "-" &amp; H5208,""))</f>
        <v/>
      </c>
      <c r="F5208" s="4" t="str">
        <f t="shared" si="1203"/>
        <v>Wall Street Journal-10Yr Treasury Yield-10-2019</v>
      </c>
      <c r="G5208" s="7">
        <v>43748</v>
      </c>
      <c r="H5208" s="7" t="str">
        <f t="shared" si="1204"/>
        <v>10-2019</v>
      </c>
      <c r="I5208" s="7" t="str">
        <f t="shared" ca="1" si="1205"/>
        <v>Wall Street Journal: KPMG-10Yr Treasury Yield-10-2019</v>
      </c>
      <c r="J5208" s="4" t="str">
        <f t="shared" ca="1" si="1206"/>
        <v>10Yr Treasury Yield-KPMG:10-2019</v>
      </c>
      <c r="K5208" t="s">
        <v>855</v>
      </c>
    </row>
    <row r="5209" spans="1:103" x14ac:dyDescent="0.55000000000000004">
      <c r="A5209" s="4" t="str">
        <f t="shared" ca="1" si="1201"/>
        <v>BBVA</v>
      </c>
      <c r="B5209" s="4" t="str">
        <f t="shared" si="1202"/>
        <v>Nathaniel Karp</v>
      </c>
      <c r="C5209" s="4" t="s">
        <v>246</v>
      </c>
      <c r="D5209" s="4" t="s">
        <v>96</v>
      </c>
      <c r="E5209" s="4" t="str">
        <f>IF(COUNTIF($E$2:E5208,"Begin: " &amp; C5209 &amp; "-" &amp; D5209 &amp; "-" &amp; H5209)=0,"Begin: " &amp; C5209 &amp; "-" &amp; D5209 &amp; "-" &amp; H5209,IF((C5209 &amp; "-" &amp; D5209 &amp; "-" &amp; H5209)&lt;&gt;(C5210 &amp; "-" &amp; D5210 &amp; "-" &amp; H5210),"End: " &amp; C5209 &amp; "-" &amp; D5209 &amp; "-" &amp; H5209,""))</f>
        <v/>
      </c>
      <c r="F5209" s="4" t="str">
        <f t="shared" si="1203"/>
        <v>Wall Street Journal-10Yr Treasury Yield-10-2019</v>
      </c>
      <c r="G5209" s="7">
        <v>43748</v>
      </c>
      <c r="H5209" s="7" t="str">
        <f t="shared" si="1204"/>
        <v>10-2019</v>
      </c>
      <c r="I5209" s="7" t="str">
        <f t="shared" ca="1" si="1205"/>
        <v>Wall Street Journal: BBVA-10Yr Treasury Yield-10-2019</v>
      </c>
      <c r="J5209" s="4" t="str">
        <f t="shared" ca="1" si="1206"/>
        <v>10Yr Treasury Yield-BBVA:10-2019</v>
      </c>
      <c r="K5209" t="s">
        <v>848</v>
      </c>
      <c r="CM5209">
        <v>1.67</v>
      </c>
      <c r="CO5209">
        <v>1.71</v>
      </c>
      <c r="CQ5209">
        <v>1.78</v>
      </c>
      <c r="CS5209">
        <v>1.89</v>
      </c>
      <c r="CU5209">
        <v>2.04</v>
      </c>
      <c r="CW5209">
        <v>2.25</v>
      </c>
      <c r="CY5209">
        <v>2.41</v>
      </c>
    </row>
    <row r="5210" spans="1:103" x14ac:dyDescent="0.55000000000000004">
      <c r="A5210" s="4" t="str">
        <f t="shared" ca="1" si="1201"/>
        <v>National Retail Federation</v>
      </c>
      <c r="B5210" s="4" t="str">
        <f t="shared" si="1202"/>
        <v>Jack Kleinhenz</v>
      </c>
      <c r="C5210" s="4" t="s">
        <v>246</v>
      </c>
      <c r="D5210" s="4" t="s">
        <v>96</v>
      </c>
      <c r="E5210" s="4" t="str">
        <f>IF(COUNTIF($E$2:E5209,"Begin: " &amp; C5210 &amp; "-" &amp; D5210 &amp; "-" &amp; H5210)=0,"Begin: " &amp; C5210 &amp; "-" &amp; D5210 &amp; "-" &amp; H5210,IF((C5210 &amp; "-" &amp; D5210 &amp; "-" &amp; H5210)&lt;&gt;(C5211 &amp; "-" &amp; D5211 &amp; "-" &amp; H5211),"End: " &amp; C5210 &amp; "-" &amp; D5210 &amp; "-" &amp; H5210,""))</f>
        <v/>
      </c>
      <c r="F5210" s="4" t="str">
        <f t="shared" si="1203"/>
        <v>Wall Street Journal-10Yr Treasury Yield-10-2019</v>
      </c>
      <c r="G5210" s="7">
        <v>43748</v>
      </c>
      <c r="H5210" s="7" t="str">
        <f t="shared" si="1204"/>
        <v>10-2019</v>
      </c>
      <c r="I5210" s="7" t="str">
        <f t="shared" ca="1" si="1205"/>
        <v>Wall Street Journal: National Retail Federation-10Yr Treasury Yield-10-2019</v>
      </c>
      <c r="J5210" s="4" t="str">
        <f t="shared" ca="1" si="1206"/>
        <v>10Yr Treasury Yield-National Retail Federation:10-2019</v>
      </c>
      <c r="K5210" t="s">
        <v>216</v>
      </c>
      <c r="CM5210">
        <v>1.7</v>
      </c>
      <c r="CO5210">
        <v>1.85</v>
      </c>
      <c r="CQ5210">
        <v>1.95</v>
      </c>
    </row>
    <row r="5211" spans="1:103" x14ac:dyDescent="0.55000000000000004">
      <c r="A5211" s="4" t="str">
        <f t="shared" ca="1" si="1201"/>
        <v>Natixis CIB Americas</v>
      </c>
      <c r="B5211" s="4" t="str">
        <f t="shared" si="1202"/>
        <v>Joseph LaVorgna</v>
      </c>
      <c r="C5211" s="4" t="s">
        <v>246</v>
      </c>
      <c r="D5211" s="4" t="s">
        <v>96</v>
      </c>
      <c r="E5211" s="4" t="str">
        <f>IF(COUNTIF($E$2:E5210,"Begin: " &amp; C5211 &amp; "-" &amp; D5211 &amp; "-" &amp; H5211)=0,"Begin: " &amp; C5211 &amp; "-" &amp; D5211 &amp; "-" &amp; H5211,IF((C5211 &amp; "-" &amp; D5211 &amp; "-" &amp; H5211)&lt;&gt;(C5212 &amp; "-" &amp; D5212 &amp; "-" &amp; H5212),"End: " &amp; C5211 &amp; "-" &amp; D5211 &amp; "-" &amp; H5211,""))</f>
        <v/>
      </c>
      <c r="F5211" s="4" t="str">
        <f t="shared" si="1203"/>
        <v>Wall Street Journal-10Yr Treasury Yield-10-2019</v>
      </c>
      <c r="G5211" s="7">
        <v>43748</v>
      </c>
      <c r="H5211" s="7" t="str">
        <f t="shared" si="1204"/>
        <v>10-2019</v>
      </c>
      <c r="I5211" s="7" t="str">
        <f t="shared" ca="1" si="1205"/>
        <v>Wall Street Journal: Natixis CIB Americas-10Yr Treasury Yield-10-2019</v>
      </c>
      <c r="J5211" s="4" t="str">
        <f t="shared" ca="1" si="1206"/>
        <v>10Yr Treasury Yield-Natixis CIB Americas:10-2019</v>
      </c>
      <c r="K5211" t="s">
        <v>774</v>
      </c>
      <c r="CM5211">
        <v>1.75</v>
      </c>
      <c r="CO5211">
        <v>2</v>
      </c>
      <c r="CQ5211">
        <v>1.75</v>
      </c>
      <c r="CS5211">
        <v>1.5</v>
      </c>
      <c r="CU5211">
        <v>1.5</v>
      </c>
      <c r="CW5211">
        <v>1.25</v>
      </c>
      <c r="CY5211">
        <v>1</v>
      </c>
    </row>
    <row r="5212" spans="1:103" x14ac:dyDescent="0.55000000000000004">
      <c r="A5212" s="4" t="str">
        <f t="shared" ca="1" si="1201"/>
        <v>UCLA Anderson Forecast</v>
      </c>
      <c r="B5212" s="4" t="str">
        <f t="shared" si="1202"/>
        <v>Edward Leamer/David Shulman</v>
      </c>
      <c r="C5212" s="4" t="s">
        <v>246</v>
      </c>
      <c r="D5212" s="4" t="s">
        <v>96</v>
      </c>
      <c r="E5212" s="4" t="str">
        <f>IF(COUNTIF($E$2:E5211,"Begin: " &amp; C5212 &amp; "-" &amp; D5212 &amp; "-" &amp; H5212)=0,"Begin: " &amp; C5212 &amp; "-" &amp; D5212 &amp; "-" &amp; H5212,IF((C5212 &amp; "-" &amp; D5212 &amp; "-" &amp; H5212)&lt;&gt;(C5213 &amp; "-" &amp; D5213 &amp; "-" &amp; H5213),"End: " &amp; C5212 &amp; "-" &amp; D5212 &amp; "-" &amp; H5212,""))</f>
        <v/>
      </c>
      <c r="F5212" s="4" t="str">
        <f t="shared" si="1203"/>
        <v>Wall Street Journal-10Yr Treasury Yield-10-2019</v>
      </c>
      <c r="G5212" s="7">
        <v>43748</v>
      </c>
      <c r="H5212" s="7" t="str">
        <f t="shared" si="1204"/>
        <v>10-2019</v>
      </c>
      <c r="I5212" s="7" t="str">
        <f t="shared" ca="1" si="1205"/>
        <v>Wall Street Journal: UCLA Anderson Forecast-10Yr Treasury Yield-10-2019</v>
      </c>
      <c r="J5212" s="4" t="str">
        <f t="shared" ca="1" si="1206"/>
        <v>10Yr Treasury Yield-UCLA Anderson Forecast:10-2019</v>
      </c>
      <c r="K5212" t="s">
        <v>218</v>
      </c>
      <c r="CM5212">
        <v>1.6</v>
      </c>
      <c r="CO5212">
        <v>1.6</v>
      </c>
      <c r="CQ5212">
        <v>1.4</v>
      </c>
      <c r="CS5212">
        <v>1.8</v>
      </c>
      <c r="CU5212">
        <v>2.4</v>
      </c>
    </row>
    <row r="5213" spans="1:103" x14ac:dyDescent="0.55000000000000004">
      <c r="A5213" s="4" t="str">
        <f t="shared" ca="1" si="1201"/>
        <v>NEMA Business Information Services</v>
      </c>
      <c r="B5213" s="4" t="str">
        <f t="shared" si="1202"/>
        <v>Don Leavens/Steven Wilcox</v>
      </c>
      <c r="C5213" s="4" t="s">
        <v>246</v>
      </c>
      <c r="D5213" s="4" t="s">
        <v>96</v>
      </c>
      <c r="E5213" s="4" t="str">
        <f>IF(COUNTIF($E$2:E5212,"Begin: " &amp; C5213 &amp; "-" &amp; D5213 &amp; "-" &amp; H5213)=0,"Begin: " &amp; C5213 &amp; "-" &amp; D5213 &amp; "-" &amp; H5213,IF((C5213 &amp; "-" &amp; D5213 &amp; "-" &amp; H5213)&lt;&gt;(C5214 &amp; "-" &amp; D5214 &amp; "-" &amp; H5214),"End: " &amp; C5213 &amp; "-" &amp; D5213 &amp; "-" &amp; H5213,""))</f>
        <v/>
      </c>
      <c r="F5213" s="4" t="str">
        <f t="shared" si="1203"/>
        <v>Wall Street Journal-10Yr Treasury Yield-10-2019</v>
      </c>
      <c r="G5213" s="7">
        <v>43748</v>
      </c>
      <c r="H5213" s="7" t="str">
        <f t="shared" si="1204"/>
        <v>10-2019</v>
      </c>
      <c r="I5213" s="7" t="str">
        <f t="shared" ca="1" si="1205"/>
        <v>Wall Street Journal: NEMA Business Information Services-10Yr Treasury Yield-10-2019</v>
      </c>
      <c r="J5213" s="4" t="str">
        <f t="shared" ca="1" si="1206"/>
        <v>10Yr Treasury Yield-NEMA Business Information Services:10-2019</v>
      </c>
      <c r="K5213" t="s">
        <v>765</v>
      </c>
      <c r="CM5213">
        <v>1.65</v>
      </c>
      <c r="CO5213">
        <v>2.0299999999999998</v>
      </c>
      <c r="CQ5213">
        <v>2.36</v>
      </c>
      <c r="CS5213">
        <v>2.66</v>
      </c>
      <c r="CU5213">
        <v>2.92</v>
      </c>
      <c r="CW5213">
        <v>3.12</v>
      </c>
      <c r="CY5213">
        <v>3.24</v>
      </c>
    </row>
    <row r="5214" spans="1:103" x14ac:dyDescent="0.55000000000000004">
      <c r="A5214" s="4" t="str">
        <f t="shared" ca="1" si="1201"/>
        <v>HSBC</v>
      </c>
      <c r="B5214" s="4" t="str">
        <f t="shared" si="1202"/>
        <v>Kevin Logan*</v>
      </c>
      <c r="C5214" s="4" t="s">
        <v>246</v>
      </c>
      <c r="D5214" s="4" t="s">
        <v>96</v>
      </c>
      <c r="E5214" s="4" t="str">
        <f>IF(COUNTIF($E$2:E5213,"Begin: " &amp; C5214 &amp; "-" &amp; D5214 &amp; "-" &amp; H5214)=0,"Begin: " &amp; C5214 &amp; "-" &amp; D5214 &amp; "-" &amp; H5214,IF((C5214 &amp; "-" &amp; D5214 &amp; "-" &amp; H5214)&lt;&gt;(C5215 &amp; "-" &amp; D5215 &amp; "-" &amp; H5215),"End: " &amp; C5214 &amp; "-" &amp; D5214 &amp; "-" &amp; H5214,""))</f>
        <v/>
      </c>
      <c r="F5214" s="4" t="str">
        <f t="shared" si="1203"/>
        <v>Wall Street Journal-10Yr Treasury Yield-10-2019</v>
      </c>
      <c r="G5214" s="7">
        <v>43748</v>
      </c>
      <c r="H5214" s="7" t="str">
        <f t="shared" si="1204"/>
        <v>10-2019</v>
      </c>
      <c r="I5214" s="7" t="str">
        <f t="shared" ca="1" si="1205"/>
        <v>Wall Street Journal: HSBC-10Yr Treasury Yield-10-2019</v>
      </c>
      <c r="J5214" s="4" t="str">
        <f t="shared" ca="1" si="1206"/>
        <v>10Yr Treasury Yield-HSBC:10-2019</v>
      </c>
      <c r="K5214" t="s">
        <v>817</v>
      </c>
    </row>
    <row r="5215" spans="1:103" x14ac:dyDescent="0.55000000000000004">
      <c r="A5215" s="4" t="str">
        <f t="shared" ca="1" si="1201"/>
        <v>Moody's Investors Service</v>
      </c>
      <c r="B5215" s="4" t="str">
        <f t="shared" si="1202"/>
        <v>John Lonski</v>
      </c>
      <c r="C5215" s="4" t="s">
        <v>246</v>
      </c>
      <c r="D5215" s="4" t="s">
        <v>96</v>
      </c>
      <c r="E5215" s="4" t="str">
        <f>IF(COUNTIF($E$2:E5214,"Begin: " &amp; C5215 &amp; "-" &amp; D5215 &amp; "-" &amp; H5215)=0,"Begin: " &amp; C5215 &amp; "-" &amp; D5215 &amp; "-" &amp; H5215,IF((C5215 &amp; "-" &amp; D5215 &amp; "-" &amp; H5215)&lt;&gt;(C5216 &amp; "-" &amp; D5216 &amp; "-" &amp; H5216),"End: " &amp; C5215 &amp; "-" &amp; D5215 &amp; "-" &amp; H5215,""))</f>
        <v/>
      </c>
      <c r="F5215" s="4" t="str">
        <f t="shared" si="1203"/>
        <v>Wall Street Journal-10Yr Treasury Yield-10-2019</v>
      </c>
      <c r="G5215" s="7">
        <v>43748</v>
      </c>
      <c r="H5215" s="7" t="str">
        <f t="shared" si="1204"/>
        <v>10-2019</v>
      </c>
      <c r="I5215" s="7" t="str">
        <f t="shared" ca="1" si="1205"/>
        <v>Wall Street Journal: Moody's Investors Service-10Yr Treasury Yield-10-2019</v>
      </c>
      <c r="J5215" s="4" t="str">
        <f t="shared" ca="1" si="1206"/>
        <v>10Yr Treasury Yield-Moody's Investors Service:10-2019</v>
      </c>
      <c r="K5215" t="s">
        <v>220</v>
      </c>
      <c r="CM5215">
        <v>1.55</v>
      </c>
      <c r="CO5215">
        <v>1.7</v>
      </c>
      <c r="CQ5215">
        <v>1.7</v>
      </c>
      <c r="CS5215">
        <v>1.6</v>
      </c>
      <c r="CU5215">
        <v>1.7</v>
      </c>
      <c r="CW5215">
        <v>1.8</v>
      </c>
      <c r="CY5215">
        <v>1.9</v>
      </c>
    </row>
    <row r="5216" spans="1:103" x14ac:dyDescent="0.55000000000000004">
      <c r="A5216" s="4" t="str">
        <f t="shared" ca="1" si="1201"/>
        <v>National Auto Dealer Association</v>
      </c>
      <c r="B5216" s="4" t="str">
        <f t="shared" si="1202"/>
        <v>Patrick Manzi</v>
      </c>
      <c r="C5216" s="4" t="s">
        <v>246</v>
      </c>
      <c r="D5216" s="4" t="s">
        <v>96</v>
      </c>
      <c r="E5216" s="4" t="str">
        <f>IF(COUNTIF($E$2:E5215,"Begin: " &amp; C5216 &amp; "-" &amp; D5216 &amp; "-" &amp; H5216)=0,"Begin: " &amp; C5216 &amp; "-" &amp; D5216 &amp; "-" &amp; H5216,IF((C5216 &amp; "-" &amp; D5216 &amp; "-" &amp; H5216)&lt;&gt;(C5217 &amp; "-" &amp; D5217 &amp; "-" &amp; H5217),"End: " &amp; C5216 &amp; "-" &amp; D5216 &amp; "-" &amp; H5216,""))</f>
        <v/>
      </c>
      <c r="F5216" s="4" t="str">
        <f t="shared" si="1203"/>
        <v>Wall Street Journal-10Yr Treasury Yield-10-2019</v>
      </c>
      <c r="G5216" s="7">
        <v>43748</v>
      </c>
      <c r="H5216" s="7" t="str">
        <f t="shared" si="1204"/>
        <v>10-2019</v>
      </c>
      <c r="I5216" s="7" t="str">
        <f t="shared" ca="1" si="1205"/>
        <v>Wall Street Journal: National Auto Dealer Association-10Yr Treasury Yield-10-2019</v>
      </c>
      <c r="J5216" s="4" t="str">
        <f t="shared" ca="1" si="1206"/>
        <v>10Yr Treasury Yield-National Auto Dealer Association:10-2019</v>
      </c>
      <c r="K5216" t="s">
        <v>800</v>
      </c>
      <c r="CM5216">
        <v>1.6</v>
      </c>
      <c r="CO5216">
        <v>1.5</v>
      </c>
      <c r="CQ5216">
        <v>1.6</v>
      </c>
    </row>
    <row r="5217" spans="1:103" x14ac:dyDescent="0.55000000000000004">
      <c r="A5217" s="4" t="str">
        <f t="shared" ca="1" si="1201"/>
        <v>MetLife Investment Management</v>
      </c>
      <c r="B5217" s="4" t="str">
        <f t="shared" si="1202"/>
        <v>Drew T. Matus*</v>
      </c>
      <c r="C5217" s="4" t="s">
        <v>246</v>
      </c>
      <c r="D5217" s="4" t="s">
        <v>96</v>
      </c>
      <c r="E5217" s="4" t="str">
        <f>IF(COUNTIF($E$2:E5216,"Begin: " &amp; C5217 &amp; "-" &amp; D5217 &amp; "-" &amp; H5217)=0,"Begin: " &amp; C5217 &amp; "-" &amp; D5217 &amp; "-" &amp; H5217,IF((C5217 &amp; "-" &amp; D5217 &amp; "-" &amp; H5217)&lt;&gt;(C5218 &amp; "-" &amp; D5218 &amp; "-" &amp; H5218),"End: " &amp; C5217 &amp; "-" &amp; D5217 &amp; "-" &amp; H5217,""))</f>
        <v/>
      </c>
      <c r="F5217" s="4" t="str">
        <f t="shared" si="1203"/>
        <v>Wall Street Journal-10Yr Treasury Yield-10-2019</v>
      </c>
      <c r="G5217" s="7">
        <v>43748</v>
      </c>
      <c r="H5217" s="7" t="str">
        <f t="shared" si="1204"/>
        <v>10-2019</v>
      </c>
      <c r="I5217" s="7" t="str">
        <f t="shared" ca="1" si="1205"/>
        <v>Wall Street Journal: MetLife Investment Management-10Yr Treasury Yield-10-2019</v>
      </c>
      <c r="J5217" s="4" t="str">
        <f t="shared" ca="1" si="1206"/>
        <v>10Yr Treasury Yield-MetLife Investment Management:10-2019</v>
      </c>
      <c r="K5217" t="s">
        <v>819</v>
      </c>
    </row>
    <row r="5218" spans="1:103" x14ac:dyDescent="0.55000000000000004">
      <c r="A5218" s="4" t="str">
        <f t="shared" ca="1" si="1201"/>
        <v>Jeffries &amp; Company</v>
      </c>
      <c r="B5218" s="4" t="str">
        <f t="shared" si="1202"/>
        <v>Ward McCarthy*</v>
      </c>
      <c r="C5218" s="4" t="s">
        <v>246</v>
      </c>
      <c r="D5218" s="4" t="s">
        <v>96</v>
      </c>
      <c r="E5218" s="4" t="str">
        <f>IF(COUNTIF($E$2:E5217,"Begin: " &amp; C5218 &amp; "-" &amp; D5218 &amp; "-" &amp; H5218)=0,"Begin: " &amp; C5218 &amp; "-" &amp; D5218 &amp; "-" &amp; H5218,IF((C5218 &amp; "-" &amp; D5218 &amp; "-" &amp; H5218)&lt;&gt;(C5219 &amp; "-" &amp; D5219 &amp; "-" &amp; H5219),"End: " &amp; C5218 &amp; "-" &amp; D5218 &amp; "-" &amp; H5218,""))</f>
        <v/>
      </c>
      <c r="F5218" s="4" t="str">
        <f t="shared" si="1203"/>
        <v>Wall Street Journal-10Yr Treasury Yield-10-2019</v>
      </c>
      <c r="G5218" s="7">
        <v>43748</v>
      </c>
      <c r="H5218" s="7" t="str">
        <f t="shared" si="1204"/>
        <v>10-2019</v>
      </c>
      <c r="I5218" s="7" t="str">
        <f t="shared" ca="1" si="1205"/>
        <v>Wall Street Journal: Jeffries &amp; Company-10Yr Treasury Yield-10-2019</v>
      </c>
      <c r="J5218" s="4" t="str">
        <f t="shared" ca="1" si="1206"/>
        <v>10Yr Treasury Yield-Jeffries &amp; Company:10-2019</v>
      </c>
      <c r="K5218" t="s">
        <v>820</v>
      </c>
    </row>
    <row r="5219" spans="1:103" x14ac:dyDescent="0.55000000000000004">
      <c r="A5219" s="4" t="str">
        <f t="shared" ca="1" si="1201"/>
        <v>ACT Research</v>
      </c>
      <c r="B5219" s="4" t="str">
        <f t="shared" si="1202"/>
        <v>Jim Meil</v>
      </c>
      <c r="C5219" s="4" t="s">
        <v>246</v>
      </c>
      <c r="D5219" s="4" t="s">
        <v>96</v>
      </c>
      <c r="E5219" s="4" t="str">
        <f>IF(COUNTIF($E$2:E5218,"Begin: " &amp; C5219 &amp; "-" &amp; D5219 &amp; "-" &amp; H5219)=0,"Begin: " &amp; C5219 &amp; "-" &amp; D5219 &amp; "-" &amp; H5219,IF((C5219 &amp; "-" &amp; D5219 &amp; "-" &amp; H5219)&lt;&gt;(C5220 &amp; "-" &amp; D5220 &amp; "-" &amp; H5220),"End: " &amp; C5219 &amp; "-" &amp; D5219 &amp; "-" &amp; H5219,""))</f>
        <v/>
      </c>
      <c r="F5219" s="4" t="str">
        <f t="shared" si="1203"/>
        <v>Wall Street Journal-10Yr Treasury Yield-10-2019</v>
      </c>
      <c r="G5219" s="7">
        <v>43748</v>
      </c>
      <c r="H5219" s="7" t="str">
        <f t="shared" si="1204"/>
        <v>10-2019</v>
      </c>
      <c r="I5219" s="7" t="str">
        <f t="shared" ca="1" si="1205"/>
        <v>Wall Street Journal: ACT Research-10Yr Treasury Yield-10-2019</v>
      </c>
      <c r="J5219" s="4" t="str">
        <f t="shared" ca="1" si="1206"/>
        <v>10Yr Treasury Yield-ACT Research:10-2019</v>
      </c>
      <c r="K5219" t="s">
        <v>437</v>
      </c>
      <c r="CM5219">
        <v>1.6</v>
      </c>
      <c r="CO5219">
        <v>1.55</v>
      </c>
      <c r="CQ5219">
        <v>1.8</v>
      </c>
    </row>
    <row r="5220" spans="1:103" x14ac:dyDescent="0.55000000000000004">
      <c r="A5220" s="4" t="str">
        <f t="shared" ca="1" si="1201"/>
        <v>Standard Chartered</v>
      </c>
      <c r="B5220" s="4" t="str">
        <f t="shared" si="1202"/>
        <v>Sonia Meskin*</v>
      </c>
      <c r="C5220" s="4" t="s">
        <v>246</v>
      </c>
      <c r="D5220" s="4" t="s">
        <v>96</v>
      </c>
      <c r="E5220" s="4" t="str">
        <f>IF(COUNTIF($E$2:E5219,"Begin: " &amp; C5220 &amp; "-" &amp; D5220 &amp; "-" &amp; H5220)=0,"Begin: " &amp; C5220 &amp; "-" &amp; D5220 &amp; "-" &amp; H5220,IF((C5220 &amp; "-" &amp; D5220 &amp; "-" &amp; H5220)&lt;&gt;(C5221 &amp; "-" &amp; D5221 &amp; "-" &amp; H5221),"End: " &amp; C5220 &amp; "-" &amp; D5220 &amp; "-" &amp; H5220,""))</f>
        <v/>
      </c>
      <c r="F5220" s="4" t="str">
        <f t="shared" si="1203"/>
        <v>Wall Street Journal-10Yr Treasury Yield-10-2019</v>
      </c>
      <c r="G5220" s="7">
        <v>43748</v>
      </c>
      <c r="H5220" s="7" t="str">
        <f t="shared" si="1204"/>
        <v>10-2019</v>
      </c>
      <c r="I5220" s="7" t="str">
        <f t="shared" ca="1" si="1205"/>
        <v>Wall Street Journal: Standard Chartered-10Yr Treasury Yield-10-2019</v>
      </c>
      <c r="J5220" s="4" t="str">
        <f t="shared" ca="1" si="1206"/>
        <v>10Yr Treasury Yield-Standard Chartered:10-2019</v>
      </c>
      <c r="K5220" t="s">
        <v>821</v>
      </c>
    </row>
    <row r="5221" spans="1:103" x14ac:dyDescent="0.55000000000000004">
      <c r="A5221" s="4" t="str">
        <f t="shared" ca="1" si="1201"/>
        <v>BofA</v>
      </c>
      <c r="B5221" s="4" t="str">
        <f t="shared" si="1202"/>
        <v>Michelle Meyer</v>
      </c>
      <c r="C5221" s="4" t="s">
        <v>246</v>
      </c>
      <c r="D5221" s="4" t="s">
        <v>96</v>
      </c>
      <c r="E5221" s="4" t="str">
        <f>IF(COUNTIF($E$2:E5220,"Begin: " &amp; C5221 &amp; "-" &amp; D5221 &amp; "-" &amp; H5221)=0,"Begin: " &amp; C5221 &amp; "-" &amp; D5221 &amp; "-" &amp; H5221,IF((C5221 &amp; "-" &amp; D5221 &amp; "-" &amp; H5221)&lt;&gt;(C5222 &amp; "-" &amp; D5222 &amp; "-" &amp; H5222),"End: " &amp; C5221 &amp; "-" &amp; D5221 &amp; "-" &amp; H5221,""))</f>
        <v/>
      </c>
      <c r="F5221" s="4" t="str">
        <f t="shared" si="1203"/>
        <v>Wall Street Journal-10Yr Treasury Yield-10-2019</v>
      </c>
      <c r="G5221" s="7">
        <v>43748</v>
      </c>
      <c r="H5221" s="7" t="str">
        <f t="shared" si="1204"/>
        <v>10-2019</v>
      </c>
      <c r="I5221" s="7" t="str">
        <f t="shared" ca="1" si="1205"/>
        <v>Wall Street Journal: BofA-10Yr Treasury Yield-10-2019</v>
      </c>
      <c r="J5221" s="4" t="str">
        <f t="shared" ca="1" si="1206"/>
        <v>10Yr Treasury Yield-BofA:10-2019</v>
      </c>
      <c r="K5221" t="s">
        <v>803</v>
      </c>
      <c r="CM5221">
        <v>1.25</v>
      </c>
      <c r="CO5221">
        <v>1.25</v>
      </c>
    </row>
    <row r="5222" spans="1:103" x14ac:dyDescent="0.55000000000000004">
      <c r="A5222" s="4" t="str">
        <f t="shared" ca="1" si="1201"/>
        <v>Daiwa Capital</v>
      </c>
      <c r="B5222" s="4" t="str">
        <f t="shared" si="1202"/>
        <v>Michael Moran</v>
      </c>
      <c r="C5222" s="4" t="s">
        <v>246</v>
      </c>
      <c r="D5222" s="4" t="s">
        <v>96</v>
      </c>
      <c r="E5222" s="4" t="str">
        <f>IF(COUNTIF($E$2:E5221,"Begin: " &amp; C5222 &amp; "-" &amp; D5222 &amp; "-" &amp; H5222)=0,"Begin: " &amp; C5222 &amp; "-" &amp; D5222 &amp; "-" &amp; H5222,IF((C5222 &amp; "-" &amp; D5222 &amp; "-" &amp; H5222)&lt;&gt;(C5223 &amp; "-" &amp; D5223 &amp; "-" &amp; H5223),"End: " &amp; C5222 &amp; "-" &amp; D5222 &amp; "-" &amp; H5222,""))</f>
        <v/>
      </c>
      <c r="F5222" s="4" t="str">
        <f t="shared" si="1203"/>
        <v>Wall Street Journal-10Yr Treasury Yield-10-2019</v>
      </c>
      <c r="G5222" s="7">
        <v>43748</v>
      </c>
      <c r="H5222" s="7" t="str">
        <f t="shared" si="1204"/>
        <v>10-2019</v>
      </c>
      <c r="I5222" s="7" t="str">
        <f t="shared" ca="1" si="1205"/>
        <v>Wall Street Journal: Daiwa Capital-10Yr Treasury Yield-10-2019</v>
      </c>
      <c r="J5222" s="4" t="str">
        <f t="shared" ca="1" si="1206"/>
        <v>10Yr Treasury Yield-Daiwa Capital:10-2019</v>
      </c>
      <c r="K5222" t="s">
        <v>438</v>
      </c>
      <c r="CM5222">
        <v>1.65</v>
      </c>
      <c r="CO5222">
        <v>1.5</v>
      </c>
      <c r="CQ5222">
        <v>1.3</v>
      </c>
      <c r="CS5222">
        <v>1.2</v>
      </c>
      <c r="CU5222">
        <v>1.4</v>
      </c>
    </row>
    <row r="5223" spans="1:103" x14ac:dyDescent="0.55000000000000004">
      <c r="A5223" s="4" t="str">
        <f t="shared" ca="1" si="1201"/>
        <v>National Association of Manufacturers</v>
      </c>
      <c r="B5223" s="4" t="str">
        <f t="shared" si="1202"/>
        <v>Chad Moutray</v>
      </c>
      <c r="C5223" s="4" t="s">
        <v>246</v>
      </c>
      <c r="D5223" s="4" t="s">
        <v>96</v>
      </c>
      <c r="E5223" s="4" t="str">
        <f>IF(COUNTIF($E$2:E5222,"Begin: " &amp; C5223 &amp; "-" &amp; D5223 &amp; "-" &amp; H5223)=0,"Begin: " &amp; C5223 &amp; "-" &amp; D5223 &amp; "-" &amp; H5223,IF((C5223 &amp; "-" &amp; D5223 &amp; "-" &amp; H5223)&lt;&gt;(C5224 &amp; "-" &amp; D5224 &amp; "-" &amp; H5224),"End: " &amp; C5223 &amp; "-" &amp; D5223 &amp; "-" &amp; H5223,""))</f>
        <v/>
      </c>
      <c r="F5223" s="4" t="str">
        <f t="shared" si="1203"/>
        <v>Wall Street Journal-10Yr Treasury Yield-10-2019</v>
      </c>
      <c r="G5223" s="7">
        <v>43748</v>
      </c>
      <c r="H5223" s="7" t="str">
        <f t="shared" si="1204"/>
        <v>10-2019</v>
      </c>
      <c r="I5223" s="7" t="str">
        <f t="shared" ca="1" si="1205"/>
        <v>Wall Street Journal: National Association of Manufacturers-10Yr Treasury Yield-10-2019</v>
      </c>
      <c r="J5223" s="4" t="str">
        <f t="shared" ca="1" si="1206"/>
        <v>10Yr Treasury Yield-National Association of Manufacturers:10-2019</v>
      </c>
      <c r="K5223" t="s">
        <v>439</v>
      </c>
    </row>
    <row r="5224" spans="1:103" x14ac:dyDescent="0.55000000000000004">
      <c r="A5224" s="4" t="str">
        <f t="shared" ca="1" si="1201"/>
        <v>Naroff Economics</v>
      </c>
      <c r="B5224" s="4" t="str">
        <f t="shared" si="1202"/>
        <v>Joel Naroff</v>
      </c>
      <c r="C5224" s="4" t="s">
        <v>246</v>
      </c>
      <c r="D5224" s="4" t="s">
        <v>96</v>
      </c>
      <c r="E5224" s="4" t="str">
        <f>IF(COUNTIF($E$2:E5223,"Begin: " &amp; C5224 &amp; "-" &amp; D5224 &amp; "-" &amp; H5224)=0,"Begin: " &amp; C5224 &amp; "-" &amp; D5224 &amp; "-" &amp; H5224,IF((C5224 &amp; "-" &amp; D5224 &amp; "-" &amp; H5224)&lt;&gt;(C5225 &amp; "-" &amp; D5225 &amp; "-" &amp; H5225),"End: " &amp; C5224 &amp; "-" &amp; D5224 &amp; "-" &amp; H5224,""))</f>
        <v/>
      </c>
      <c r="F5224" s="4" t="str">
        <f t="shared" si="1203"/>
        <v>Wall Street Journal-10Yr Treasury Yield-10-2019</v>
      </c>
      <c r="G5224" s="7">
        <v>43748</v>
      </c>
      <c r="H5224" s="7" t="str">
        <f t="shared" si="1204"/>
        <v>10-2019</v>
      </c>
      <c r="I5224" s="7" t="str">
        <f t="shared" ca="1" si="1205"/>
        <v>Wall Street Journal: Naroff Economics-10Yr Treasury Yield-10-2019</v>
      </c>
      <c r="J5224" s="4" t="str">
        <f t="shared" ca="1" si="1206"/>
        <v>10Yr Treasury Yield-Naroff Economics:10-2019</v>
      </c>
      <c r="K5224" t="s">
        <v>440</v>
      </c>
      <c r="CM5224">
        <v>1.65</v>
      </c>
      <c r="CO5224">
        <v>1.8</v>
      </c>
      <c r="CQ5224">
        <v>1.65</v>
      </c>
      <c r="CS5224">
        <v>1.88</v>
      </c>
      <c r="CU5224">
        <v>2.15</v>
      </c>
      <c r="CW5224">
        <v>2.35</v>
      </c>
      <c r="CY5224">
        <v>2.5</v>
      </c>
    </row>
    <row r="5225" spans="1:103" x14ac:dyDescent="0.55000000000000004">
      <c r="A5225" s="4" t="str">
        <f t="shared" ca="1" si="1201"/>
        <v>MacroEcon Global Advisors</v>
      </c>
      <c r="B5225" s="4" t="str">
        <f t="shared" si="1202"/>
        <v>Mark Nielson</v>
      </c>
      <c r="C5225" s="4" t="s">
        <v>246</v>
      </c>
      <c r="D5225" s="4" t="s">
        <v>96</v>
      </c>
      <c r="E5225" s="4" t="str">
        <f>IF(COUNTIF($E$2:E5224,"Begin: " &amp; C5225 &amp; "-" &amp; D5225 &amp; "-" &amp; H5225)=0,"Begin: " &amp; C5225 &amp; "-" &amp; D5225 &amp; "-" &amp; H5225,IF((C5225 &amp; "-" &amp; D5225 &amp; "-" &amp; H5225)&lt;&gt;(C5226 &amp; "-" &amp; D5226 &amp; "-" &amp; H5226),"End: " &amp; C5225 &amp; "-" &amp; D5225 &amp; "-" &amp; H5225,""))</f>
        <v/>
      </c>
      <c r="F5225" s="4" t="str">
        <f t="shared" si="1203"/>
        <v>Wall Street Journal-10Yr Treasury Yield-10-2019</v>
      </c>
      <c r="G5225" s="7">
        <v>43748</v>
      </c>
      <c r="H5225" s="7" t="str">
        <f t="shared" si="1204"/>
        <v>10-2019</v>
      </c>
      <c r="I5225" s="7" t="str">
        <f t="shared" ca="1" si="1205"/>
        <v>Wall Street Journal: MacroEcon Global Advisors-10Yr Treasury Yield-10-2019</v>
      </c>
      <c r="J5225" s="4" t="str">
        <f t="shared" ca="1" si="1206"/>
        <v>10Yr Treasury Yield-MacroEcon Global Advisors:10-2019</v>
      </c>
      <c r="K5225" t="s">
        <v>225</v>
      </c>
      <c r="CM5225">
        <v>1.61</v>
      </c>
      <c r="CO5225">
        <v>1.66</v>
      </c>
      <c r="CQ5225">
        <v>1.72</v>
      </c>
      <c r="CS5225">
        <v>1.74</v>
      </c>
      <c r="CU5225">
        <v>1.77</v>
      </c>
      <c r="CW5225">
        <v>1.7</v>
      </c>
      <c r="CY5225">
        <v>1.75</v>
      </c>
    </row>
    <row r="5226" spans="1:103" x14ac:dyDescent="0.55000000000000004">
      <c r="A5226" s="4" t="str">
        <f t="shared" ca="1" si="1201"/>
        <v>Corelogic</v>
      </c>
      <c r="B5226" s="4" t="str">
        <f t="shared" si="1202"/>
        <v>Frank Nothaft</v>
      </c>
      <c r="C5226" s="4" t="s">
        <v>246</v>
      </c>
      <c r="D5226" s="4" t="s">
        <v>96</v>
      </c>
      <c r="E5226" s="4" t="str">
        <f>IF(COUNTIF($E$2:E5225,"Begin: " &amp; C5226 &amp; "-" &amp; D5226 &amp; "-" &amp; H5226)=0,"Begin: " &amp; C5226 &amp; "-" &amp; D5226 &amp; "-" &amp; H5226,IF((C5226 &amp; "-" &amp; D5226 &amp; "-" &amp; H5226)&lt;&gt;(C5227 &amp; "-" &amp; D5227 &amp; "-" &amp; H5227),"End: " &amp; C5226 &amp; "-" &amp; D5226 &amp; "-" &amp; H5226,""))</f>
        <v/>
      </c>
      <c r="F5226" s="4" t="str">
        <f t="shared" si="1203"/>
        <v>Wall Street Journal-10Yr Treasury Yield-10-2019</v>
      </c>
      <c r="G5226" s="7">
        <v>43748</v>
      </c>
      <c r="H5226" s="7" t="str">
        <f t="shared" si="1204"/>
        <v>10-2019</v>
      </c>
      <c r="I5226" s="7" t="str">
        <f t="shared" ca="1" si="1205"/>
        <v>Wall Street Journal: Corelogic-10Yr Treasury Yield-10-2019</v>
      </c>
      <c r="J5226" s="4" t="str">
        <f t="shared" ca="1" si="1206"/>
        <v>10Yr Treasury Yield-Corelogic:10-2019</v>
      </c>
      <c r="K5226" t="s">
        <v>752</v>
      </c>
      <c r="CM5226">
        <v>1.75</v>
      </c>
      <c r="CO5226">
        <v>2</v>
      </c>
      <c r="CQ5226">
        <v>2.25</v>
      </c>
      <c r="CS5226">
        <v>2.5</v>
      </c>
      <c r="CU5226">
        <v>2.75</v>
      </c>
      <c r="CW5226">
        <v>3</v>
      </c>
      <c r="CY5226">
        <v>3.25</v>
      </c>
    </row>
    <row r="5227" spans="1:103" x14ac:dyDescent="0.55000000000000004">
      <c r="A5227" s="4" t="str">
        <f t="shared" ca="1" si="1201"/>
        <v>High Frequency Economics</v>
      </c>
      <c r="B5227" s="4" t="str">
        <f t="shared" si="1202"/>
        <v>Jim O'Sullivan</v>
      </c>
      <c r="C5227" s="4" t="s">
        <v>246</v>
      </c>
      <c r="D5227" s="4" t="s">
        <v>96</v>
      </c>
      <c r="E5227" s="4" t="str">
        <f>IF(COUNTIF($E$2:E5226,"Begin: " &amp; C5227 &amp; "-" &amp; D5227 &amp; "-" &amp; H5227)=0,"Begin: " &amp; C5227 &amp; "-" &amp; D5227 &amp; "-" &amp; H5227,IF((C5227 &amp; "-" &amp; D5227 &amp; "-" &amp; H5227)&lt;&gt;(C5228 &amp; "-" &amp; D5228 &amp; "-" &amp; H5228),"End: " &amp; C5227 &amp; "-" &amp; D5227 &amp; "-" &amp; H5227,""))</f>
        <v/>
      </c>
      <c r="F5227" s="4" t="str">
        <f t="shared" si="1203"/>
        <v>Wall Street Journal-10Yr Treasury Yield-10-2019</v>
      </c>
      <c r="G5227" s="7">
        <v>43748</v>
      </c>
      <c r="H5227" s="7" t="str">
        <f t="shared" si="1204"/>
        <v>10-2019</v>
      </c>
      <c r="I5227" s="7" t="str">
        <f t="shared" ca="1" si="1205"/>
        <v>Wall Street Journal: High Frequency Economics-10Yr Treasury Yield-10-2019</v>
      </c>
      <c r="J5227" s="4" t="str">
        <f t="shared" ca="1" si="1206"/>
        <v>10Yr Treasury Yield-High Frequency Economics:10-2019</v>
      </c>
      <c r="K5227" t="s">
        <v>227</v>
      </c>
      <c r="CM5227">
        <v>1.7</v>
      </c>
      <c r="CO5227">
        <v>1.9</v>
      </c>
      <c r="CQ5227">
        <v>2.1</v>
      </c>
    </row>
    <row r="5228" spans="1:103" x14ac:dyDescent="0.55000000000000004">
      <c r="A5228" s="4" t="str">
        <f t="shared" ca="1" si="1201"/>
        <v>Stifel, Nicoulas and Company, Incorporated (formerly Sterne Agee)</v>
      </c>
      <c r="B5228" s="4" t="str">
        <f t="shared" si="1202"/>
        <v>Lindsey Piegza</v>
      </c>
      <c r="C5228" s="4" t="s">
        <v>246</v>
      </c>
      <c r="D5228" s="4" t="s">
        <v>96</v>
      </c>
      <c r="E5228" s="4" t="str">
        <f>IF(COUNTIF($E$2:E5227,"Begin: " &amp; C5228 &amp; "-" &amp; D5228 &amp; "-" &amp; H5228)=0,"Begin: " &amp; C5228 &amp; "-" &amp; D5228 &amp; "-" &amp; H5228,IF((C5228 &amp; "-" &amp; D5228 &amp; "-" &amp; H5228)&lt;&gt;(C5229 &amp; "-" &amp; D5229 &amp; "-" &amp; H5229),"End: " &amp; C5228 &amp; "-" &amp; D5228 &amp; "-" &amp; H5228,""))</f>
        <v/>
      </c>
      <c r="F5228" s="4" t="str">
        <f t="shared" si="1203"/>
        <v>Wall Street Journal-10Yr Treasury Yield-10-2019</v>
      </c>
      <c r="G5228" s="7">
        <v>43748</v>
      </c>
      <c r="H5228" s="7" t="str">
        <f t="shared" si="1204"/>
        <v>10-2019</v>
      </c>
      <c r="I5228" s="7" t="str">
        <f t="shared" ca="1" si="1205"/>
        <v>Wall Street Journal: Stifel, Nicoulas and Company, Incorporated (formerly Sterne Agee)-10Yr Treasury Yield-10-2019</v>
      </c>
      <c r="J5228" s="4" t="str">
        <f t="shared" ca="1" si="1206"/>
        <v>10Yr Treasury Yield-Stifel, Nicoulas and Company, Incorporated (formerly Sterne Agee):10-2019</v>
      </c>
      <c r="K5228" t="s">
        <v>675</v>
      </c>
      <c r="CM5228">
        <v>1.28</v>
      </c>
      <c r="CO5228">
        <v>1.1499999999999999</v>
      </c>
      <c r="CQ5228">
        <v>1.25</v>
      </c>
    </row>
    <row r="5229" spans="1:103" x14ac:dyDescent="0.55000000000000004">
      <c r="A5229" s="4" t="str">
        <f t="shared" ca="1" si="1201"/>
        <v>Macroeconomic Advisers</v>
      </c>
      <c r="B5229" s="4" t="str">
        <f t="shared" si="1202"/>
        <v>Dr. Joel Prakken/ Chris Varvares</v>
      </c>
      <c r="C5229" s="4" t="s">
        <v>246</v>
      </c>
      <c r="D5229" s="4" t="s">
        <v>96</v>
      </c>
      <c r="E5229" s="4" t="str">
        <f>IF(COUNTIF($E$2:E5228,"Begin: " &amp; C5229 &amp; "-" &amp; D5229 &amp; "-" &amp; H5229)=0,"Begin: " &amp; C5229 &amp; "-" &amp; D5229 &amp; "-" &amp; H5229,IF((C5229 &amp; "-" &amp; D5229 &amp; "-" &amp; H5229)&lt;&gt;(C5230 &amp; "-" &amp; D5230 &amp; "-" &amp; H5230),"End: " &amp; C5229 &amp; "-" &amp; D5229 &amp; "-" &amp; H5229,""))</f>
        <v/>
      </c>
      <c r="F5229" s="4" t="str">
        <f t="shared" si="1203"/>
        <v>Wall Street Journal-10Yr Treasury Yield-10-2019</v>
      </c>
      <c r="G5229" s="7">
        <v>43748</v>
      </c>
      <c r="H5229" s="7" t="str">
        <f t="shared" si="1204"/>
        <v>10-2019</v>
      </c>
      <c r="I5229" s="7" t="str">
        <f t="shared" ca="1" si="1205"/>
        <v>Wall Street Journal: Macroeconomic Advisers-10Yr Treasury Yield-10-2019</v>
      </c>
      <c r="J5229" s="4" t="str">
        <f t="shared" ca="1" si="1206"/>
        <v>10Yr Treasury Yield-Macroeconomic Advisers:10-2019</v>
      </c>
      <c r="K5229" t="s">
        <v>228</v>
      </c>
      <c r="CM5229">
        <v>1.76</v>
      </c>
      <c r="CO5229">
        <v>2.12</v>
      </c>
      <c r="CQ5229">
        <v>2.44</v>
      </c>
      <c r="CS5229">
        <v>2.72</v>
      </c>
      <c r="CU5229">
        <v>2.96</v>
      </c>
      <c r="CW5229">
        <v>3.13</v>
      </c>
      <c r="CY5229">
        <v>3.24</v>
      </c>
    </row>
    <row r="5230" spans="1:103" x14ac:dyDescent="0.55000000000000004">
      <c r="A5230" s="4" t="str">
        <f t="shared" ca="1" si="1201"/>
        <v>Ameriprise Financial</v>
      </c>
      <c r="B5230" s="4" t="str">
        <f t="shared" si="1202"/>
        <v>Russell Price</v>
      </c>
      <c r="C5230" s="4" t="s">
        <v>246</v>
      </c>
      <c r="D5230" s="4" t="s">
        <v>96</v>
      </c>
      <c r="E5230" s="4" t="str">
        <f>IF(COUNTIF($E$2:E5229,"Begin: " &amp; C5230 &amp; "-" &amp; D5230 &amp; "-" &amp; H5230)=0,"Begin: " &amp; C5230 &amp; "-" &amp; D5230 &amp; "-" &amp; H5230,IF((C5230 &amp; "-" &amp; D5230 &amp; "-" &amp; H5230)&lt;&gt;(C5231 &amp; "-" &amp; D5231 &amp; "-" &amp; H5231),"End: " &amp; C5230 &amp; "-" &amp; D5230 &amp; "-" &amp; H5230,""))</f>
        <v/>
      </c>
      <c r="F5230" s="4" t="str">
        <f t="shared" si="1203"/>
        <v>Wall Street Journal-10Yr Treasury Yield-10-2019</v>
      </c>
      <c r="G5230" s="7">
        <v>43748</v>
      </c>
      <c r="H5230" s="7" t="str">
        <f t="shared" si="1204"/>
        <v>10-2019</v>
      </c>
      <c r="I5230" s="7" t="str">
        <f t="shared" ca="1" si="1205"/>
        <v>Wall Street Journal: Ameriprise Financial-10Yr Treasury Yield-10-2019</v>
      </c>
      <c r="J5230" s="4" t="str">
        <f t="shared" ca="1" si="1206"/>
        <v>10Yr Treasury Yield-Ameriprise Financial:10-2019</v>
      </c>
      <c r="K5230" t="s">
        <v>441</v>
      </c>
      <c r="CM5230">
        <v>1.9</v>
      </c>
      <c r="CO5230">
        <v>1.9</v>
      </c>
      <c r="CQ5230">
        <v>2</v>
      </c>
      <c r="CS5230">
        <v>2</v>
      </c>
      <c r="CU5230">
        <v>2.1</v>
      </c>
      <c r="CW5230">
        <v>2.2000000000000002</v>
      </c>
      <c r="CY5230">
        <v>2.25</v>
      </c>
    </row>
    <row r="5231" spans="1:103" x14ac:dyDescent="0.55000000000000004">
      <c r="A5231" s="4" t="str">
        <f t="shared" ca="1" si="1201"/>
        <v>Eaton Corp.</v>
      </c>
      <c r="B5231" s="4" t="str">
        <f t="shared" si="1202"/>
        <v>Arun Raha*</v>
      </c>
      <c r="C5231" s="4" t="s">
        <v>246</v>
      </c>
      <c r="D5231" s="4" t="s">
        <v>96</v>
      </c>
      <c r="E5231" s="4" t="str">
        <f>IF(COUNTIF($E$2:E5230,"Begin: " &amp; C5231 &amp; "-" &amp; D5231 &amp; "-" &amp; H5231)=0,"Begin: " &amp; C5231 &amp; "-" &amp; D5231 &amp; "-" &amp; H5231,IF((C5231 &amp; "-" &amp; D5231 &amp; "-" &amp; H5231)&lt;&gt;(C5232 &amp; "-" &amp; D5232 &amp; "-" &amp; H5232),"End: " &amp; C5231 &amp; "-" &amp; D5231 &amp; "-" &amp; H5231,""))</f>
        <v/>
      </c>
      <c r="F5231" s="4" t="str">
        <f t="shared" si="1203"/>
        <v>Wall Street Journal-10Yr Treasury Yield-10-2019</v>
      </c>
      <c r="G5231" s="7">
        <v>43748</v>
      </c>
      <c r="H5231" s="7" t="str">
        <f t="shared" si="1204"/>
        <v>10-2019</v>
      </c>
      <c r="I5231" s="7" t="str">
        <f t="shared" ca="1" si="1205"/>
        <v>Wall Street Journal: Eaton Corp.-10Yr Treasury Yield-10-2019</v>
      </c>
      <c r="J5231" s="4" t="str">
        <f t="shared" ca="1" si="1206"/>
        <v>10Yr Treasury Yield-Eaton Corp.:10-2019</v>
      </c>
      <c r="K5231" t="s">
        <v>823</v>
      </c>
    </row>
    <row r="5232" spans="1:103" x14ac:dyDescent="0.55000000000000004">
      <c r="A5232" s="4" t="str">
        <f t="shared" ca="1" si="1201"/>
        <v>Point Loma Nazarene University</v>
      </c>
      <c r="B5232" s="4" t="str">
        <f t="shared" si="1202"/>
        <v>Lynn Reaser</v>
      </c>
      <c r="C5232" s="4" t="s">
        <v>246</v>
      </c>
      <c r="D5232" s="4" t="s">
        <v>96</v>
      </c>
      <c r="E5232" s="4" t="str">
        <f>IF(COUNTIF($E$2:E5231,"Begin: " &amp; C5232 &amp; "-" &amp; D5232 &amp; "-" &amp; H5232)=0,"Begin: " &amp; C5232 &amp; "-" &amp; D5232 &amp; "-" &amp; H5232,IF((C5232 &amp; "-" &amp; D5232 &amp; "-" &amp; H5232)&lt;&gt;(C5233 &amp; "-" &amp; D5233 &amp; "-" &amp; H5233),"End: " &amp; C5232 &amp; "-" &amp; D5232 &amp; "-" &amp; H5232,""))</f>
        <v/>
      </c>
      <c r="F5232" s="4" t="str">
        <f t="shared" si="1203"/>
        <v>Wall Street Journal-10Yr Treasury Yield-10-2019</v>
      </c>
      <c r="G5232" s="7">
        <v>43748</v>
      </c>
      <c r="H5232" s="7" t="str">
        <f t="shared" si="1204"/>
        <v>10-2019</v>
      </c>
      <c r="I5232" s="7" t="str">
        <f t="shared" ca="1" si="1205"/>
        <v>Wall Street Journal: Point Loma Nazarene University-10Yr Treasury Yield-10-2019</v>
      </c>
      <c r="J5232" s="4" t="str">
        <f t="shared" ca="1" si="1206"/>
        <v>10Yr Treasury Yield-Point Loma Nazarene University:10-2019</v>
      </c>
      <c r="K5232" t="s">
        <v>658</v>
      </c>
      <c r="CM5232">
        <v>1.65</v>
      </c>
      <c r="CO5232">
        <v>1.85</v>
      </c>
      <c r="CQ5232">
        <v>2</v>
      </c>
      <c r="CS5232">
        <v>2.1</v>
      </c>
      <c r="CU5232">
        <v>2.25</v>
      </c>
      <c r="CW5232">
        <v>2.5</v>
      </c>
      <c r="CY5232">
        <v>2.75</v>
      </c>
    </row>
    <row r="5233" spans="1:103" x14ac:dyDescent="0.55000000000000004">
      <c r="A5233" s="4" t="str">
        <f t="shared" ca="1" si="1201"/>
        <v>Deutsche Bank</v>
      </c>
      <c r="B5233" s="4" t="str">
        <f t="shared" si="1202"/>
        <v>Brett Ryan/Matthew Luzzetti</v>
      </c>
      <c r="C5233" s="4" t="s">
        <v>246</v>
      </c>
      <c r="D5233" s="4" t="s">
        <v>96</v>
      </c>
      <c r="E5233" s="4" t="str">
        <f>IF(COUNTIF($E$2:E5232,"Begin: " &amp; C5233 &amp; "-" &amp; D5233 &amp; "-" &amp; H5233)=0,"Begin: " &amp; C5233 &amp; "-" &amp; D5233 &amp; "-" &amp; H5233,IF((C5233 &amp; "-" &amp; D5233 &amp; "-" &amp; H5233)&lt;&gt;(C5234 &amp; "-" &amp; D5234 &amp; "-" &amp; H5234),"End: " &amp; C5233 &amp; "-" &amp; D5233 &amp; "-" &amp; H5233,""))</f>
        <v/>
      </c>
      <c r="F5233" s="4" t="str">
        <f t="shared" si="1203"/>
        <v>Wall Street Journal-10Yr Treasury Yield-10-2019</v>
      </c>
      <c r="G5233" s="7">
        <v>43748</v>
      </c>
      <c r="H5233" s="7" t="str">
        <f t="shared" si="1204"/>
        <v>10-2019</v>
      </c>
      <c r="I5233" s="7" t="str">
        <f t="shared" ca="1" si="1205"/>
        <v>Wall Street Journal: Deutsche Bank-10Yr Treasury Yield-10-2019</v>
      </c>
      <c r="J5233" s="4" t="str">
        <f t="shared" ca="1" si="1206"/>
        <v>10Yr Treasury Yield-Deutsche Bank:10-2019</v>
      </c>
      <c r="K5233" t="s">
        <v>804</v>
      </c>
      <c r="CM5233">
        <v>1.85</v>
      </c>
      <c r="CO5233">
        <v>1.7</v>
      </c>
      <c r="CQ5233">
        <v>1.55</v>
      </c>
    </row>
    <row r="5234" spans="1:103" x14ac:dyDescent="0.55000000000000004">
      <c r="A5234" s="4" t="str">
        <f t="shared" ca="1" si="1201"/>
        <v>Prestige Economics LLC</v>
      </c>
      <c r="B5234" s="4" t="str">
        <f t="shared" si="1202"/>
        <v>Jason Schenker*</v>
      </c>
      <c r="C5234" s="4" t="s">
        <v>246</v>
      </c>
      <c r="D5234" s="4" t="s">
        <v>96</v>
      </c>
      <c r="E5234" s="4" t="str">
        <f>IF(COUNTIF($E$2:E5233,"Begin: " &amp; C5234 &amp; "-" &amp; D5234 &amp; "-" &amp; H5234)=0,"Begin: " &amp; C5234 &amp; "-" &amp; D5234 &amp; "-" &amp; H5234,IF((C5234 &amp; "-" &amp; D5234 &amp; "-" &amp; H5234)&lt;&gt;(C5235 &amp; "-" &amp; D5235 &amp; "-" &amp; H5235),"End: " &amp; C5234 &amp; "-" &amp; D5234 &amp; "-" &amp; H5234,""))</f>
        <v/>
      </c>
      <c r="F5234" s="4" t="str">
        <f t="shared" si="1203"/>
        <v>Wall Street Journal-10Yr Treasury Yield-10-2019</v>
      </c>
      <c r="G5234" s="7">
        <v>43748</v>
      </c>
      <c r="H5234" s="7" t="str">
        <f t="shared" si="1204"/>
        <v>10-2019</v>
      </c>
      <c r="I5234" s="7" t="str">
        <f t="shared" ca="1" si="1205"/>
        <v>Wall Street Journal: Prestige Economics LLC-10Yr Treasury Yield-10-2019</v>
      </c>
      <c r="J5234" s="4" t="str">
        <f t="shared" ca="1" si="1206"/>
        <v>10Yr Treasury Yield-Prestige Economics LLC:10-2019</v>
      </c>
      <c r="K5234" t="s">
        <v>824</v>
      </c>
    </row>
    <row r="5235" spans="1:103" x14ac:dyDescent="0.55000000000000004">
      <c r="A5235" s="4" t="str">
        <f t="shared" ca="1" si="1201"/>
        <v>Pantheon Macroeconomics</v>
      </c>
      <c r="B5235" s="4" t="str">
        <f t="shared" si="1202"/>
        <v>Ian Shepherdson</v>
      </c>
      <c r="C5235" s="4" t="s">
        <v>246</v>
      </c>
      <c r="D5235" s="4" t="s">
        <v>96</v>
      </c>
      <c r="E5235" s="4" t="str">
        <f>IF(COUNTIF($E$2:E5234,"Begin: " &amp; C5235 &amp; "-" &amp; D5235 &amp; "-" &amp; H5235)=0,"Begin: " &amp; C5235 &amp; "-" &amp; D5235 &amp; "-" &amp; H5235,IF((C5235 &amp; "-" &amp; D5235 &amp; "-" &amp; H5235)&lt;&gt;(C5236 &amp; "-" &amp; D5236 &amp; "-" &amp; H5236),"End: " &amp; C5235 &amp; "-" &amp; D5235 &amp; "-" &amp; H5235,""))</f>
        <v/>
      </c>
      <c r="F5235" s="4" t="str">
        <f t="shared" si="1203"/>
        <v>Wall Street Journal-10Yr Treasury Yield-10-2019</v>
      </c>
      <c r="G5235" s="7">
        <v>43748</v>
      </c>
      <c r="H5235" s="7" t="str">
        <f t="shared" si="1204"/>
        <v>10-2019</v>
      </c>
      <c r="I5235" s="7" t="str">
        <f t="shared" ca="1" si="1205"/>
        <v>Wall Street Journal: Pantheon Macroeconomics-10Yr Treasury Yield-10-2019</v>
      </c>
      <c r="J5235" s="4" t="str">
        <f t="shared" ca="1" si="1206"/>
        <v>10Yr Treasury Yield-Pantheon Macroeconomics:10-2019</v>
      </c>
      <c r="K5235" t="s">
        <v>231</v>
      </c>
      <c r="CM5235">
        <v>2</v>
      </c>
      <c r="CO5235">
        <v>2.2999999999999998</v>
      </c>
      <c r="CQ5235">
        <v>2.2999999999999998</v>
      </c>
      <c r="CS5235">
        <v>2.2999999999999998</v>
      </c>
      <c r="CU5235">
        <v>2.2999999999999998</v>
      </c>
    </row>
    <row r="5236" spans="1:103" x14ac:dyDescent="0.55000000000000004">
      <c r="A5236" s="4" t="str">
        <f t="shared" ca="1" si="1201"/>
        <v>Decision Economics, Inc.</v>
      </c>
      <c r="B5236" s="4" t="str">
        <f t="shared" si="1202"/>
        <v>Allen Sinai</v>
      </c>
      <c r="C5236" s="4" t="s">
        <v>246</v>
      </c>
      <c r="D5236" s="4" t="s">
        <v>96</v>
      </c>
      <c r="E5236" s="4" t="str">
        <f>IF(COUNTIF($E$2:E5235,"Begin: " &amp; C5236 &amp; "-" &amp; D5236 &amp; "-" &amp; H5236)=0,"Begin: " &amp; C5236 &amp; "-" &amp; D5236 &amp; "-" &amp; H5236,IF((C5236 &amp; "-" &amp; D5236 &amp; "-" &amp; H5236)&lt;&gt;(C5237 &amp; "-" &amp; D5237 &amp; "-" &amp; H5237),"End: " &amp; C5236 &amp; "-" &amp; D5236 &amp; "-" &amp; H5236,""))</f>
        <v/>
      </c>
      <c r="F5236" s="4" t="str">
        <f t="shared" si="1203"/>
        <v>Wall Street Journal-10Yr Treasury Yield-10-2019</v>
      </c>
      <c r="G5236" s="7">
        <v>43748</v>
      </c>
      <c r="H5236" s="7" t="str">
        <f t="shared" si="1204"/>
        <v>10-2019</v>
      </c>
      <c r="I5236" s="7" t="str">
        <f t="shared" ca="1" si="1205"/>
        <v>Wall Street Journal: Decision Economics, Inc.-10Yr Treasury Yield-10-2019</v>
      </c>
      <c r="J5236" s="4" t="str">
        <f t="shared" ca="1" si="1206"/>
        <v>10Yr Treasury Yield-Decision Economics, Inc.:10-2019</v>
      </c>
      <c r="K5236" t="s">
        <v>233</v>
      </c>
      <c r="CM5236">
        <v>1.63</v>
      </c>
      <c r="CO5236">
        <v>1.72</v>
      </c>
      <c r="CQ5236">
        <v>2.0699999999999998</v>
      </c>
      <c r="CS5236">
        <v>2.3199999999999998</v>
      </c>
      <c r="CU5236">
        <v>2.5</v>
      </c>
      <c r="CW5236">
        <v>2.85</v>
      </c>
      <c r="CY5236">
        <v>3</v>
      </c>
    </row>
    <row r="5237" spans="1:103" x14ac:dyDescent="0.55000000000000004">
      <c r="A5237" s="4" t="str">
        <f t="shared" ca="1" si="1201"/>
        <v>Parsec Financial</v>
      </c>
      <c r="B5237" s="4" t="str">
        <f t="shared" si="1202"/>
        <v>James F. Smith</v>
      </c>
      <c r="C5237" s="4" t="s">
        <v>246</v>
      </c>
      <c r="D5237" s="4" t="s">
        <v>96</v>
      </c>
      <c r="E5237" s="4" t="str">
        <f>IF(COUNTIF($E$2:E5236,"Begin: " &amp; C5237 &amp; "-" &amp; D5237 &amp; "-" &amp; H5237)=0,"Begin: " &amp; C5237 &amp; "-" &amp; D5237 &amp; "-" &amp; H5237,IF((C5237 &amp; "-" &amp; D5237 &amp; "-" &amp; H5237)&lt;&gt;(C5238 &amp; "-" &amp; D5238 &amp; "-" &amp; H5238),"End: " &amp; C5237 &amp; "-" &amp; D5237 &amp; "-" &amp; H5237,""))</f>
        <v/>
      </c>
      <c r="F5237" s="4" t="str">
        <f t="shared" si="1203"/>
        <v>Wall Street Journal-10Yr Treasury Yield-10-2019</v>
      </c>
      <c r="G5237" s="7">
        <v>43748</v>
      </c>
      <c r="H5237" s="7" t="str">
        <f t="shared" si="1204"/>
        <v>10-2019</v>
      </c>
      <c r="I5237" s="7" t="str">
        <f t="shared" ca="1" si="1205"/>
        <v>Wall Street Journal: Parsec Financial-10Yr Treasury Yield-10-2019</v>
      </c>
      <c r="J5237" s="4" t="str">
        <f t="shared" ca="1" si="1206"/>
        <v>10Yr Treasury Yield-Parsec Financial:10-2019</v>
      </c>
      <c r="K5237" t="s">
        <v>234</v>
      </c>
      <c r="CM5237">
        <v>1.93</v>
      </c>
      <c r="CO5237">
        <v>2.27</v>
      </c>
      <c r="CQ5237">
        <v>2.5099999999999998</v>
      </c>
      <c r="CS5237">
        <v>2.77</v>
      </c>
      <c r="CU5237">
        <v>2.5499999999999998</v>
      </c>
      <c r="CW5237">
        <v>2.4700000000000002</v>
      </c>
      <c r="CY5237">
        <v>2.68</v>
      </c>
    </row>
    <row r="5238" spans="1:103" x14ac:dyDescent="0.55000000000000004">
      <c r="A5238" s="4" t="str">
        <f t="shared" ca="1" si="1201"/>
        <v>Univ of Central FL</v>
      </c>
      <c r="B5238" s="4" t="str">
        <f t="shared" si="1202"/>
        <v>Sean M. Snaith*</v>
      </c>
      <c r="C5238" s="4" t="s">
        <v>246</v>
      </c>
      <c r="D5238" s="4" t="s">
        <v>96</v>
      </c>
      <c r="E5238" s="4" t="str">
        <f>IF(COUNTIF($E$2:E5237,"Begin: " &amp; C5238 &amp; "-" &amp; D5238 &amp; "-" &amp; H5238)=0,"Begin: " &amp; C5238 &amp; "-" &amp; D5238 &amp; "-" &amp; H5238,IF((C5238 &amp; "-" &amp; D5238 &amp; "-" &amp; H5238)&lt;&gt;(C5239 &amp; "-" &amp; D5239 &amp; "-" &amp; H5239),"End: " &amp; C5238 &amp; "-" &amp; D5238 &amp; "-" &amp; H5238,""))</f>
        <v/>
      </c>
      <c r="F5238" s="4" t="str">
        <f t="shared" si="1203"/>
        <v>Wall Street Journal-10Yr Treasury Yield-10-2019</v>
      </c>
      <c r="G5238" s="7">
        <v>43748</v>
      </c>
      <c r="H5238" s="7" t="str">
        <f t="shared" si="1204"/>
        <v>10-2019</v>
      </c>
      <c r="I5238" s="7" t="str">
        <f t="shared" ca="1" si="1205"/>
        <v>Wall Street Journal: Univ of Central FL-10Yr Treasury Yield-10-2019</v>
      </c>
      <c r="J5238" s="4" t="str">
        <f t="shared" ca="1" si="1206"/>
        <v>10Yr Treasury Yield-Univ of Central FL:10-2019</v>
      </c>
      <c r="K5238" t="s">
        <v>843</v>
      </c>
    </row>
    <row r="5239" spans="1:103" x14ac:dyDescent="0.55000000000000004">
      <c r="A5239" s="4" t="str">
        <f t="shared" ca="1" si="1201"/>
        <v>SS Economics</v>
      </c>
      <c r="B5239" s="4" t="str">
        <f t="shared" si="1202"/>
        <v>Sung Won Sohn*</v>
      </c>
      <c r="C5239" s="4" t="s">
        <v>246</v>
      </c>
      <c r="D5239" s="4" t="s">
        <v>96</v>
      </c>
      <c r="E5239" s="4" t="str">
        <f>IF(COUNTIF($E$2:E5238,"Begin: " &amp; C5239 &amp; "-" &amp; D5239 &amp; "-" &amp; H5239)=0,"Begin: " &amp; C5239 &amp; "-" &amp; D5239 &amp; "-" &amp; H5239,IF((C5239 &amp; "-" &amp; D5239 &amp; "-" &amp; H5239)&lt;&gt;(C5240 &amp; "-" &amp; D5240 &amp; "-" &amp; H5240),"End: " &amp; C5239 &amp; "-" &amp; D5239 &amp; "-" &amp; H5239,""))</f>
        <v/>
      </c>
      <c r="F5239" s="4" t="str">
        <f t="shared" si="1203"/>
        <v>Wall Street Journal-10Yr Treasury Yield-10-2019</v>
      </c>
      <c r="G5239" s="7">
        <v>43748</v>
      </c>
      <c r="H5239" s="7" t="str">
        <f t="shared" si="1204"/>
        <v>10-2019</v>
      </c>
      <c r="I5239" s="7" t="str">
        <f t="shared" ca="1" si="1205"/>
        <v>Wall Street Journal: SS Economics-10Yr Treasury Yield-10-2019</v>
      </c>
      <c r="J5239" s="4" t="str">
        <f t="shared" ca="1" si="1206"/>
        <v>10Yr Treasury Yield-SS Economics:10-2019</v>
      </c>
      <c r="K5239" t="s">
        <v>856</v>
      </c>
    </row>
    <row r="5240" spans="1:103" x14ac:dyDescent="0.55000000000000004">
      <c r="A5240" s="4" t="str">
        <f t="shared" ref="A5240:A5250" ca="1" si="1207">IF(ISERROR(IF(C5240="GIOA",INDEX(List_AnonymousForecasters,MATCH(LEFT(K5240,FIND(":",K5240,1)-1),List_IndividualForecasters,0),1),INDEX(List_FirmNamesOmega,MATCH(LEFT(K5240,FIND(":",K5240,1)-1),List_FirmNamesAlpha,0),1))),LEFT(K5240,FIND(":",K5240,1)-1),IF(C5240="GIOA",INDEX(List_AnonymousForecasters,MATCH(LEFT(K5240,FIND(":",K5240,1)-1),List_IndividualForecasters,0),1),INDEX(List_FirmNamesOmega,MATCH(LEFT(K5240,FIND(":",K5240,1)-1),List_FirmNamesAlpha,0),1)))</f>
        <v>Pierpont Securities</v>
      </c>
      <c r="B5240" s="4" t="str">
        <f t="shared" ref="B5240:B5250" si="1208">MID(K5240,FIND(":",K5240,1)+2,LEN(K5240)-FIND(":",K5240,1))</f>
        <v>Stephen Stanley</v>
      </c>
      <c r="C5240" s="4" t="s">
        <v>246</v>
      </c>
      <c r="D5240" s="4" t="s">
        <v>96</v>
      </c>
      <c r="E5240" s="4" t="str">
        <f>IF(COUNTIF($E$2:E5239,"Begin: " &amp; C5240 &amp; "-" &amp; D5240 &amp; "-" &amp; H5240)=0,"Begin: " &amp; C5240 &amp; "-" &amp; D5240 &amp; "-" &amp; H5240,IF((C5240 &amp; "-" &amp; D5240 &amp; "-" &amp; H5240)&lt;&gt;(C5241 &amp; "-" &amp; D5241 &amp; "-" &amp; H5241),"End: " &amp; C5240 &amp; "-" &amp; D5240 &amp; "-" &amp; H5240,""))</f>
        <v/>
      </c>
      <c r="F5240" s="4" t="str">
        <f t="shared" ref="F5240:F5250" si="1209">C5240 &amp; "-" &amp; D5240 &amp; "-" &amp; H5240</f>
        <v>Wall Street Journal-10Yr Treasury Yield-10-2019</v>
      </c>
      <c r="G5240" s="7">
        <v>43748</v>
      </c>
      <c r="H5240" s="7" t="str">
        <f t="shared" ref="H5240:H5250" si="1210">TEXT(MONTH(G5240),"00") &amp; "-" &amp; TEXT(YEAR(G5240),"0000")</f>
        <v>10-2019</v>
      </c>
      <c r="I5240" s="7" t="str">
        <f t="shared" ref="I5240:I5250" ca="1" si="1211">C5240 &amp; ": " &amp; A5240 &amp; "-" &amp; D5240 &amp; "-" &amp; H5240</f>
        <v>Wall Street Journal: Pierpont Securities-10Yr Treasury Yield-10-2019</v>
      </c>
      <c r="J5240" s="4" t="str">
        <f t="shared" ref="J5240:J5250" ca="1" si="1212">D5240 &amp; "-" &amp; A5240 &amp; ":" &amp; TEXT(MONTH(G5240),"00") &amp; "-" &amp; TEXT(YEAR(G5240),"0000")</f>
        <v>10Yr Treasury Yield-Pierpont Securities:10-2019</v>
      </c>
      <c r="K5240" t="s">
        <v>238</v>
      </c>
      <c r="CM5240">
        <v>1.85</v>
      </c>
      <c r="CO5240">
        <v>2.7</v>
      </c>
      <c r="CQ5240">
        <v>3.1</v>
      </c>
      <c r="CS5240">
        <v>3.3</v>
      </c>
      <c r="CU5240">
        <v>3.5</v>
      </c>
      <c r="CW5240">
        <v>3.7</v>
      </c>
      <c r="CY5240">
        <v>3.75</v>
      </c>
    </row>
    <row r="5241" spans="1:103" x14ac:dyDescent="0.55000000000000004">
      <c r="A5241" s="4" t="str">
        <f t="shared" ca="1" si="1207"/>
        <v>Economic Analysis Associates Inc.</v>
      </c>
      <c r="B5241" s="4" t="str">
        <f t="shared" si="1208"/>
        <v>Susan M. Sterne</v>
      </c>
      <c r="C5241" s="4" t="s">
        <v>246</v>
      </c>
      <c r="D5241" s="4" t="s">
        <v>96</v>
      </c>
      <c r="E5241" s="4" t="str">
        <f>IF(COUNTIF($E$2:E5240,"Begin: " &amp; C5241 &amp; "-" &amp; D5241 &amp; "-" &amp; H5241)=0,"Begin: " &amp; C5241 &amp; "-" &amp; D5241 &amp; "-" &amp; H5241,IF((C5241 &amp; "-" &amp; D5241 &amp; "-" &amp; H5241)&lt;&gt;(C5242 &amp; "-" &amp; D5242 &amp; "-" &amp; H5242),"End: " &amp; C5241 &amp; "-" &amp; D5241 &amp; "-" &amp; H5241,""))</f>
        <v/>
      </c>
      <c r="F5241" s="4" t="str">
        <f t="shared" si="1209"/>
        <v>Wall Street Journal-10Yr Treasury Yield-10-2019</v>
      </c>
      <c r="G5241" s="7">
        <v>43748</v>
      </c>
      <c r="H5241" s="7" t="str">
        <f t="shared" si="1210"/>
        <v>10-2019</v>
      </c>
      <c r="I5241" s="7" t="str">
        <f t="shared" ca="1" si="1211"/>
        <v>Wall Street Journal: Economic Analysis Associates Inc.-10Yr Treasury Yield-10-2019</v>
      </c>
      <c r="J5241" s="4" t="str">
        <f t="shared" ca="1" si="1212"/>
        <v>10Yr Treasury Yield-Economic Analysis Associates Inc.:10-2019</v>
      </c>
      <c r="K5241" t="s">
        <v>239</v>
      </c>
      <c r="CM5241">
        <v>1.9</v>
      </c>
      <c r="CO5241">
        <v>2</v>
      </c>
      <c r="CQ5241">
        <v>2.2000000000000002</v>
      </c>
      <c r="CS5241">
        <v>2.2999999999999998</v>
      </c>
      <c r="CU5241">
        <v>2.4</v>
      </c>
      <c r="CW5241">
        <v>2.5</v>
      </c>
      <c r="CY5241">
        <v>2.6</v>
      </c>
    </row>
    <row r="5242" spans="1:103" x14ac:dyDescent="0.55000000000000004">
      <c r="A5242" s="4" t="str">
        <f t="shared" ca="1" si="1207"/>
        <v>CSFB</v>
      </c>
      <c r="B5242" s="4" t="str">
        <f t="shared" si="1208"/>
        <v>James Sweeney</v>
      </c>
      <c r="C5242" s="4" t="s">
        <v>246</v>
      </c>
      <c r="D5242" s="4" t="s">
        <v>96</v>
      </c>
      <c r="E5242" s="4" t="str">
        <f>IF(COUNTIF($E$2:E5241,"Begin: " &amp; C5242 &amp; "-" &amp; D5242 &amp; "-" &amp; H5242)=0,"Begin: " &amp; C5242 &amp; "-" &amp; D5242 &amp; "-" &amp; H5242,IF((C5242 &amp; "-" &amp; D5242 &amp; "-" &amp; H5242)&lt;&gt;(C5243 &amp; "-" &amp; D5243 &amp; "-" &amp; H5243),"End: " &amp; C5242 &amp; "-" &amp; D5242 &amp; "-" &amp; H5242,""))</f>
        <v/>
      </c>
      <c r="F5242" s="4" t="str">
        <f t="shared" si="1209"/>
        <v>Wall Street Journal-10Yr Treasury Yield-10-2019</v>
      </c>
      <c r="G5242" s="7">
        <v>43748</v>
      </c>
      <c r="H5242" s="7" t="str">
        <f t="shared" si="1210"/>
        <v>10-2019</v>
      </c>
      <c r="I5242" s="7" t="str">
        <f t="shared" ca="1" si="1211"/>
        <v>Wall Street Journal: CSFB-10Yr Treasury Yield-10-2019</v>
      </c>
      <c r="J5242" s="4" t="str">
        <f t="shared" ca="1" si="1212"/>
        <v>10Yr Treasury Yield-CSFB:10-2019</v>
      </c>
      <c r="K5242" t="s">
        <v>679</v>
      </c>
      <c r="CM5242">
        <v>1.8</v>
      </c>
      <c r="CQ5242">
        <v>2</v>
      </c>
    </row>
    <row r="5243" spans="1:103" x14ac:dyDescent="0.55000000000000004">
      <c r="A5243" s="4" t="str">
        <f t="shared" ca="1" si="1207"/>
        <v>American Chemisty Council</v>
      </c>
      <c r="B5243" s="4" t="str">
        <f t="shared" si="1208"/>
        <v>Kevin Swift</v>
      </c>
      <c r="C5243" s="4" t="s">
        <v>246</v>
      </c>
      <c r="D5243" s="4" t="s">
        <v>96</v>
      </c>
      <c r="E5243" s="4" t="str">
        <f>IF(COUNTIF($E$2:E5242,"Begin: " &amp; C5243 &amp; "-" &amp; D5243 &amp; "-" &amp; H5243)=0,"Begin: " &amp; C5243 &amp; "-" &amp; D5243 &amp; "-" &amp; H5243,IF((C5243 &amp; "-" &amp; D5243 &amp; "-" &amp; H5243)&lt;&gt;(C5244 &amp; "-" &amp; D5244 &amp; "-" &amp; H5244),"End: " &amp; C5243 &amp; "-" &amp; D5243 &amp; "-" &amp; H5243,""))</f>
        <v/>
      </c>
      <c r="F5243" s="4" t="str">
        <f t="shared" si="1209"/>
        <v>Wall Street Journal-10Yr Treasury Yield-10-2019</v>
      </c>
      <c r="G5243" s="7">
        <v>43748</v>
      </c>
      <c r="H5243" s="7" t="str">
        <f t="shared" si="1210"/>
        <v>10-2019</v>
      </c>
      <c r="I5243" s="7" t="str">
        <f t="shared" ca="1" si="1211"/>
        <v>Wall Street Journal: American Chemisty Council-10Yr Treasury Yield-10-2019</v>
      </c>
      <c r="J5243" s="4" t="str">
        <f t="shared" ca="1" si="1212"/>
        <v>10Yr Treasury Yield-American Chemisty Council:10-2019</v>
      </c>
      <c r="K5243" t="s">
        <v>443</v>
      </c>
      <c r="CM5243">
        <v>1.55</v>
      </c>
      <c r="CO5243">
        <v>1.7</v>
      </c>
      <c r="CQ5243">
        <v>1.85</v>
      </c>
      <c r="CS5243">
        <v>2.2000000000000002</v>
      </c>
      <c r="CU5243">
        <v>2.2999999999999998</v>
      </c>
      <c r="CW5243">
        <v>2.4500000000000002</v>
      </c>
      <c r="CY5243">
        <v>2.65</v>
      </c>
    </row>
    <row r="5244" spans="1:103" x14ac:dyDescent="0.55000000000000004">
      <c r="A5244" s="4" t="str">
        <f t="shared" ca="1" si="1207"/>
        <v>Grant Thornton</v>
      </c>
      <c r="B5244" s="4" t="str">
        <f t="shared" si="1208"/>
        <v>Diane Swonk</v>
      </c>
      <c r="C5244" s="4" t="s">
        <v>246</v>
      </c>
      <c r="D5244" s="4" t="s">
        <v>96</v>
      </c>
      <c r="E5244" s="4" t="str">
        <f>IF(COUNTIF($E$2:E5243,"Begin: " &amp; C5244 &amp; "-" &amp; D5244 &amp; "-" &amp; H5244)=0,"Begin: " &amp; C5244 &amp; "-" &amp; D5244 &amp; "-" &amp; H5244,IF((C5244 &amp; "-" &amp; D5244 &amp; "-" &amp; H5244)&lt;&gt;(C5245 &amp; "-" &amp; D5245 &amp; "-" &amp; H5245),"End: " &amp; C5244 &amp; "-" &amp; D5244 &amp; "-" &amp; H5244,""))</f>
        <v/>
      </c>
      <c r="F5244" s="4" t="str">
        <f t="shared" si="1209"/>
        <v>Wall Street Journal-10Yr Treasury Yield-10-2019</v>
      </c>
      <c r="G5244" s="7">
        <v>43748</v>
      </c>
      <c r="H5244" s="7" t="str">
        <f t="shared" si="1210"/>
        <v>10-2019</v>
      </c>
      <c r="I5244" s="7" t="str">
        <f t="shared" ca="1" si="1211"/>
        <v>Wall Street Journal: Grant Thornton-10Yr Treasury Yield-10-2019</v>
      </c>
      <c r="J5244" s="4" t="str">
        <f t="shared" ca="1" si="1212"/>
        <v>10Yr Treasury Yield-Grant Thornton:10-2019</v>
      </c>
      <c r="K5244" t="s">
        <v>772</v>
      </c>
      <c r="CM5244">
        <v>1.6</v>
      </c>
      <c r="CO5244">
        <v>1.5</v>
      </c>
      <c r="CQ5244">
        <v>1.5</v>
      </c>
      <c r="CS5244">
        <v>1.7</v>
      </c>
      <c r="CU5244">
        <v>1.8</v>
      </c>
      <c r="CW5244">
        <v>2</v>
      </c>
      <c r="CY5244">
        <v>2.1</v>
      </c>
    </row>
    <row r="5245" spans="1:103" x14ac:dyDescent="0.55000000000000004">
      <c r="A5245" s="4" t="str">
        <f t="shared" ca="1" si="1207"/>
        <v>The Northern Trust</v>
      </c>
      <c r="B5245" s="4" t="str">
        <f t="shared" si="1208"/>
        <v>Carl Tannenbaum</v>
      </c>
      <c r="C5245" s="4" t="s">
        <v>246</v>
      </c>
      <c r="D5245" s="4" t="s">
        <v>96</v>
      </c>
      <c r="E5245" s="4" t="str">
        <f>IF(COUNTIF($E$2:E5244,"Begin: " &amp; C5245 &amp; "-" &amp; D5245 &amp; "-" &amp; H5245)=0,"Begin: " &amp; C5245 &amp; "-" &amp; D5245 &amp; "-" &amp; H5245,IF((C5245 &amp; "-" &amp; D5245 &amp; "-" &amp; H5245)&lt;&gt;(C5246 &amp; "-" &amp; D5246 &amp; "-" &amp; H5246),"End: " &amp; C5245 &amp; "-" &amp; D5245 &amp; "-" &amp; H5245,""))</f>
        <v/>
      </c>
      <c r="F5245" s="4" t="str">
        <f t="shared" si="1209"/>
        <v>Wall Street Journal-10Yr Treasury Yield-10-2019</v>
      </c>
      <c r="G5245" s="7">
        <v>43748</v>
      </c>
      <c r="H5245" s="7" t="str">
        <f t="shared" si="1210"/>
        <v>10-2019</v>
      </c>
      <c r="I5245" s="7" t="str">
        <f t="shared" ca="1" si="1211"/>
        <v>Wall Street Journal: The Northern Trust-10Yr Treasury Yield-10-2019</v>
      </c>
      <c r="J5245" s="4" t="str">
        <f t="shared" ca="1" si="1212"/>
        <v>10Yr Treasury Yield-The Northern Trust:10-2019</v>
      </c>
      <c r="K5245" t="s">
        <v>849</v>
      </c>
      <c r="CM5245">
        <v>1.9</v>
      </c>
      <c r="CO5245">
        <v>2.15</v>
      </c>
      <c r="CQ5245">
        <v>2.2999999999999998</v>
      </c>
      <c r="CS5245">
        <v>2.2999999999999998</v>
      </c>
      <c r="CU5245">
        <v>2.5</v>
      </c>
      <c r="CW5245">
        <v>2.75</v>
      </c>
      <c r="CY5245">
        <v>3</v>
      </c>
    </row>
    <row r="5246" spans="1:103" x14ac:dyDescent="0.55000000000000004">
      <c r="A5246" s="4" t="str">
        <f t="shared" ca="1" si="1207"/>
        <v>BNP Paribas</v>
      </c>
      <c r="B5246" s="4" t="str">
        <f t="shared" si="1208"/>
        <v>US Economics Team*</v>
      </c>
      <c r="C5246" s="4" t="s">
        <v>246</v>
      </c>
      <c r="D5246" s="4" t="s">
        <v>96</v>
      </c>
      <c r="E5246" s="4" t="str">
        <f>IF(COUNTIF($E$2:E5245,"Begin: " &amp; C5246 &amp; "-" &amp; D5246 &amp; "-" &amp; H5246)=0,"Begin: " &amp; C5246 &amp; "-" &amp; D5246 &amp; "-" &amp; H5246,IF((C5246 &amp; "-" &amp; D5246 &amp; "-" &amp; H5246)&lt;&gt;(C5247 &amp; "-" &amp; D5247 &amp; "-" &amp; H5247),"End: " &amp; C5246 &amp; "-" &amp; D5246 &amp; "-" &amp; H5246,""))</f>
        <v/>
      </c>
      <c r="F5246" s="4" t="str">
        <f t="shared" si="1209"/>
        <v>Wall Street Journal-10Yr Treasury Yield-10-2019</v>
      </c>
      <c r="G5246" s="7">
        <v>43748</v>
      </c>
      <c r="H5246" s="7" t="str">
        <f t="shared" si="1210"/>
        <v>10-2019</v>
      </c>
      <c r="I5246" s="7" t="str">
        <f t="shared" ca="1" si="1211"/>
        <v>Wall Street Journal: BNP Paribas-10Yr Treasury Yield-10-2019</v>
      </c>
      <c r="J5246" s="4" t="str">
        <f t="shared" ca="1" si="1212"/>
        <v>10Yr Treasury Yield-BNP Paribas:10-2019</v>
      </c>
      <c r="K5246" t="s">
        <v>857</v>
      </c>
    </row>
    <row r="5247" spans="1:103" x14ac:dyDescent="0.55000000000000004">
      <c r="A5247" s="4" t="str">
        <f t="shared" ca="1" si="1207"/>
        <v>The Conference Board</v>
      </c>
      <c r="B5247" s="4" t="str">
        <f t="shared" si="1208"/>
        <v>Bart van Ark*</v>
      </c>
      <c r="C5247" s="4" t="s">
        <v>246</v>
      </c>
      <c r="D5247" s="4" t="s">
        <v>96</v>
      </c>
      <c r="E5247" s="4" t="str">
        <f>IF(COUNTIF($E$2:E5246,"Begin: " &amp; C5247 &amp; "-" &amp; D5247 &amp; "-" &amp; H5247)=0,"Begin: " &amp; C5247 &amp; "-" &amp; D5247 &amp; "-" &amp; H5247,IF((C5247 &amp; "-" &amp; D5247 &amp; "-" &amp; H5247)&lt;&gt;(C5248 &amp; "-" &amp; D5248 &amp; "-" &amp; H5248),"End: " &amp; C5247 &amp; "-" &amp; D5247 &amp; "-" &amp; H5247,""))</f>
        <v/>
      </c>
      <c r="F5247" s="4" t="str">
        <f t="shared" si="1209"/>
        <v>Wall Street Journal-10Yr Treasury Yield-10-2019</v>
      </c>
      <c r="G5247" s="7">
        <v>43748</v>
      </c>
      <c r="H5247" s="7" t="str">
        <f t="shared" si="1210"/>
        <v>10-2019</v>
      </c>
      <c r="I5247" s="7" t="str">
        <f t="shared" ca="1" si="1211"/>
        <v>Wall Street Journal: The Conference Board-10Yr Treasury Yield-10-2019</v>
      </c>
      <c r="J5247" s="4" t="str">
        <f t="shared" ca="1" si="1212"/>
        <v>10Yr Treasury Yield-The Conference Board:10-2019</v>
      </c>
      <c r="K5247" t="s">
        <v>850</v>
      </c>
    </row>
    <row r="5248" spans="1:103" x14ac:dyDescent="0.55000000000000004">
      <c r="A5248" s="4" t="str">
        <f t="shared" ca="1" si="1207"/>
        <v>First Trust Adv.</v>
      </c>
      <c r="B5248" s="4" t="str">
        <f t="shared" si="1208"/>
        <v>Brian S. Wesbury/ Robert Stein</v>
      </c>
      <c r="C5248" s="4" t="s">
        <v>246</v>
      </c>
      <c r="D5248" s="4" t="s">
        <v>96</v>
      </c>
      <c r="E5248" s="4" t="str">
        <f>IF(COUNTIF($E$2:E5247,"Begin: " &amp; C5248 &amp; "-" &amp; D5248 &amp; "-" &amp; H5248)=0,"Begin: " &amp; C5248 &amp; "-" &amp; D5248 &amp; "-" &amp; H5248,IF((C5248 &amp; "-" &amp; D5248 &amp; "-" &amp; H5248)&lt;&gt;(C5249 &amp; "-" &amp; D5249 &amp; "-" &amp; H5249),"End: " &amp; C5248 &amp; "-" &amp; D5248 &amp; "-" &amp; H5248,""))</f>
        <v/>
      </c>
      <c r="F5248" s="4" t="str">
        <f t="shared" si="1209"/>
        <v>Wall Street Journal-10Yr Treasury Yield-10-2019</v>
      </c>
      <c r="G5248" s="7">
        <v>43748</v>
      </c>
      <c r="H5248" s="7" t="str">
        <f t="shared" si="1210"/>
        <v>10-2019</v>
      </c>
      <c r="I5248" s="7" t="str">
        <f t="shared" ca="1" si="1211"/>
        <v>Wall Street Journal: First Trust Adv.-10Yr Treasury Yield-10-2019</v>
      </c>
      <c r="J5248" s="4" t="str">
        <f t="shared" ca="1" si="1212"/>
        <v>10Yr Treasury Yield-First Trust Adv.:10-2019</v>
      </c>
      <c r="K5248" t="s">
        <v>243</v>
      </c>
      <c r="CM5248">
        <v>2</v>
      </c>
      <c r="CO5248">
        <v>2.25</v>
      </c>
      <c r="CQ5248">
        <v>2.5</v>
      </c>
      <c r="CS5248">
        <v>2.75</v>
      </c>
      <c r="CU5248">
        <v>3</v>
      </c>
    </row>
    <row r="5249" spans="1:103" x14ac:dyDescent="0.55000000000000004">
      <c r="A5249" s="4" t="str">
        <f t="shared" ca="1" si="1207"/>
        <v>National Association of Realtors</v>
      </c>
      <c r="B5249" s="4" t="str">
        <f t="shared" si="1208"/>
        <v>Lawrence Yun</v>
      </c>
      <c r="C5249" s="4" t="s">
        <v>246</v>
      </c>
      <c r="D5249" s="4" t="s">
        <v>96</v>
      </c>
      <c r="E5249" s="4" t="str">
        <f>IF(COUNTIF($E$2:E5248,"Begin: " &amp; C5249 &amp; "-" &amp; D5249 &amp; "-" &amp; H5249)=0,"Begin: " &amp; C5249 &amp; "-" &amp; D5249 &amp; "-" &amp; H5249,IF((C5249 &amp; "-" &amp; D5249 &amp; "-" &amp; H5249)&lt;&gt;(C5250 &amp; "-" &amp; D5250 &amp; "-" &amp; H5250),"End: " &amp; C5249 &amp; "-" &amp; D5249 &amp; "-" &amp; H5249,""))</f>
        <v/>
      </c>
      <c r="F5249" s="4" t="str">
        <f t="shared" si="1209"/>
        <v>Wall Street Journal-10Yr Treasury Yield-10-2019</v>
      </c>
      <c r="G5249" s="7">
        <v>43748</v>
      </c>
      <c r="H5249" s="7" t="str">
        <f t="shared" si="1210"/>
        <v>10-2019</v>
      </c>
      <c r="I5249" s="7" t="str">
        <f t="shared" ca="1" si="1211"/>
        <v>Wall Street Journal: National Association of Realtors-10Yr Treasury Yield-10-2019</v>
      </c>
      <c r="J5249" s="4" t="str">
        <f t="shared" ca="1" si="1212"/>
        <v>10Yr Treasury Yield-National Association of Realtors:10-2019</v>
      </c>
      <c r="K5249" t="s">
        <v>245</v>
      </c>
      <c r="CM5249">
        <v>1.5</v>
      </c>
      <c r="CO5249">
        <v>1.5</v>
      </c>
      <c r="CQ5249">
        <v>1.6</v>
      </c>
      <c r="CS5249">
        <v>1.7</v>
      </c>
      <c r="CU5249">
        <v>1.9</v>
      </c>
      <c r="CW5249">
        <v>2</v>
      </c>
      <c r="CY5249">
        <v>2.2000000000000002</v>
      </c>
    </row>
    <row r="5250" spans="1:103" x14ac:dyDescent="0.55000000000000004">
      <c r="A5250" s="4" t="str">
        <f t="shared" ca="1" si="1207"/>
        <v>Morgan Stanley</v>
      </c>
      <c r="B5250" s="4" t="str">
        <f t="shared" si="1208"/>
        <v>Ellen Zentner*</v>
      </c>
      <c r="C5250" s="4" t="s">
        <v>246</v>
      </c>
      <c r="D5250" s="4" t="s">
        <v>96</v>
      </c>
      <c r="E5250" s="4" t="str">
        <f>IF(COUNTIF($E$2:E5249,"Begin: " &amp; C5250 &amp; "-" &amp; D5250 &amp; "-" &amp; H5250)=0,"Begin: " &amp; C5250 &amp; "-" &amp; D5250 &amp; "-" &amp; H5250,IF((C5250 &amp; "-" &amp; D5250 &amp; "-" &amp; H5250)&lt;&gt;(C5251 &amp; "-" &amp; D5251 &amp; "-" &amp; H5251),"End: " &amp; C5250 &amp; "-" &amp; D5250 &amp; "-" &amp; H5250,""))</f>
        <v>End: Wall Street Journal-10Yr Treasury Yield-10-2019</v>
      </c>
      <c r="F5250" s="4" t="str">
        <f t="shared" si="1209"/>
        <v>Wall Street Journal-10Yr Treasury Yield-10-2019</v>
      </c>
      <c r="G5250" s="7">
        <v>43748</v>
      </c>
      <c r="H5250" s="7" t="str">
        <f t="shared" si="1210"/>
        <v>10-2019</v>
      </c>
      <c r="I5250" s="7" t="str">
        <f t="shared" ca="1" si="1211"/>
        <v>Wall Street Journal: Morgan Stanley-10Yr Treasury Yield-10-2019</v>
      </c>
      <c r="J5250" s="4" t="str">
        <f t="shared" ca="1" si="1212"/>
        <v>10Yr Treasury Yield-Morgan Stanley:10-2019</v>
      </c>
      <c r="K5250" t="s">
        <v>827</v>
      </c>
    </row>
    <row r="5251" spans="1:103" x14ac:dyDescent="0.55000000000000004">
      <c r="A5251" s="4" t="str">
        <f t="shared" ref="A5251" ca="1" si="1213">IF(ISERROR(IF(C5251="GIOA",INDEX(List_AnonymousForecasters,MATCH(LEFT(K5251,FIND(":",K5251,1)-1),List_IndividualForecasters,0),1),INDEX(List_FirmNamesOmega,MATCH(LEFT(K5251,FIND(":",K5251,1)-1),List_FirmNamesAlpha,0),1))),LEFT(K5251,FIND(":",K5251,1)-1),IF(C5251="GIOA",INDEX(List_AnonymousForecasters,MATCH(LEFT(K5251,FIND(":",K5251,1)-1),List_IndividualForecasters,0),1),INDEX(List_FirmNamesOmega,MATCH(LEFT(K5251,FIND(":",K5251,1)-1),List_FirmNamesAlpha,0),1)))</f>
        <v>Nomura</v>
      </c>
      <c r="B5251" s="4" t="str">
        <f t="shared" ref="B5251" si="1214">MID(K5251,FIND(":",K5251,1)+2,LEN(K5251)-FIND(":",K5251,1))</f>
        <v>Lewis Alexander</v>
      </c>
      <c r="C5251" s="4" t="s">
        <v>246</v>
      </c>
      <c r="D5251" s="4" t="s">
        <v>87</v>
      </c>
      <c r="E5251" s="4" t="str">
        <f>IF(COUNTIF($E$2:E5250,"Begin: " &amp; C5251 &amp; "-" &amp; D5251 &amp; "-" &amp; H5251)=0,"Begin: " &amp; C5251 &amp; "-" &amp; D5251 &amp; "-" &amp; H5251,IF((C5251 &amp; "-" &amp; D5251 &amp; "-" &amp; H5251)&lt;&gt;(C5252 &amp; "-" &amp; D5252 &amp; "-" &amp; H5252),"End: " &amp; C5251 &amp; "-" &amp; D5251 &amp; "-" &amp; H5251,""))</f>
        <v>Begin: Wall Street Journal-Fed Funds Rate-10-2019</v>
      </c>
      <c r="F5251" s="4" t="str">
        <f t="shared" ref="F5251" si="1215">C5251 &amp; "-" &amp; D5251 &amp; "-" &amp; H5251</f>
        <v>Wall Street Journal-Fed Funds Rate-10-2019</v>
      </c>
      <c r="G5251" s="7">
        <v>43748</v>
      </c>
      <c r="H5251" s="7" t="str">
        <f t="shared" ref="H5251" si="1216">TEXT(MONTH(G5251),"00") &amp; "-" &amp; TEXT(YEAR(G5251),"0000")</f>
        <v>10-2019</v>
      </c>
      <c r="I5251" s="7" t="str">
        <f t="shared" ref="I5251" ca="1" si="1217">C5251 &amp; ": " &amp; A5251 &amp; "-" &amp; D5251 &amp; "-" &amp; H5251</f>
        <v>Wall Street Journal: Nomura-Fed Funds Rate-10-2019</v>
      </c>
      <c r="J5251" s="4" t="str">
        <f t="shared" ref="J5251" ca="1" si="1218">D5251 &amp; "-" &amp; A5251 &amp; ":" &amp; TEXT(MONTH(G5251),"00") &amp; "-" &amp; TEXT(YEAR(G5251),"0000")</f>
        <v>Fed Funds Rate-Nomura:10-2019</v>
      </c>
      <c r="K5251" t="s">
        <v>196</v>
      </c>
      <c r="CM5251">
        <v>1.625</v>
      </c>
      <c r="CO5251">
        <v>1.625</v>
      </c>
      <c r="CQ5251">
        <v>1.625</v>
      </c>
      <c r="CS5251">
        <v>1.625</v>
      </c>
      <c r="CU5251">
        <v>1.625</v>
      </c>
    </row>
    <row r="5252" spans="1:103" x14ac:dyDescent="0.55000000000000004">
      <c r="A5252" s="4" t="str">
        <f t="shared" ref="A5252:A5315" ca="1" si="1219">IF(ISERROR(IF(C5252="GIOA",INDEX(List_AnonymousForecasters,MATCH(LEFT(K5252,FIND(":",K5252,1)-1),List_IndividualForecasters,0),1),INDEX(List_FirmNamesOmega,MATCH(LEFT(K5252,FIND(":",K5252,1)-1),List_FirmNamesAlpha,0),1))),LEFT(K5252,FIND(":",K5252,1)-1),IF(C5252="GIOA",INDEX(List_AnonymousForecasters,MATCH(LEFT(K5252,FIND(":",K5252,1)-1),List_IndividualForecasters,0),1),INDEX(List_FirmNamesOmega,MATCH(LEFT(K5252,FIND(":",K5252,1)-1),List_FirmNamesAlpha,0),1)))</f>
        <v>Bank of the West</v>
      </c>
      <c r="B5252" s="4" t="str">
        <f t="shared" ref="B5252:B5315" si="1220">MID(K5252,FIND(":",K5252,1)+2,LEN(K5252)-FIND(":",K5252,1))</f>
        <v>Scott Anderson</v>
      </c>
      <c r="C5252" s="4" t="s">
        <v>246</v>
      </c>
      <c r="D5252" s="4" t="s">
        <v>87</v>
      </c>
      <c r="E5252" s="4" t="str">
        <f>IF(COUNTIF($E$2:E5251,"Begin: " &amp; C5252 &amp; "-" &amp; D5252 &amp; "-" &amp; H5252)=0,"Begin: " &amp; C5252 &amp; "-" &amp; D5252 &amp; "-" &amp; H5252,IF((C5252 &amp; "-" &amp; D5252 &amp; "-" &amp; H5252)&lt;&gt;(C5253 &amp; "-" &amp; D5253 &amp; "-" &amp; H5253),"End: " &amp; C5252 &amp; "-" &amp; D5252 &amp; "-" &amp; H5252,""))</f>
        <v/>
      </c>
      <c r="F5252" s="4" t="str">
        <f t="shared" ref="F5252:F5315" si="1221">C5252 &amp; "-" &amp; D5252 &amp; "-" &amp; H5252</f>
        <v>Wall Street Journal-Fed Funds Rate-10-2019</v>
      </c>
      <c r="G5252" s="7">
        <v>43748</v>
      </c>
      <c r="H5252" s="7" t="str">
        <f t="shared" ref="H5252:H5315" si="1222">TEXT(MONTH(G5252),"00") &amp; "-" &amp; TEXT(YEAR(G5252),"0000")</f>
        <v>10-2019</v>
      </c>
      <c r="I5252" s="7" t="str">
        <f t="shared" ref="I5252:I5315" ca="1" si="1223">C5252 &amp; ": " &amp; A5252 &amp; "-" &amp; D5252 &amp; "-" &amp; H5252</f>
        <v>Wall Street Journal: Bank of the West-Fed Funds Rate-10-2019</v>
      </c>
      <c r="J5252" s="4" t="str">
        <f t="shared" ref="J5252:J5315" ca="1" si="1224">D5252 &amp; "-" &amp; A5252 &amp; ":" &amp; TEXT(MONTH(G5252),"00") &amp; "-" &amp; TEXT(YEAR(G5252),"0000")</f>
        <v>Fed Funds Rate-Bank of the West:10-2019</v>
      </c>
      <c r="K5252" t="s">
        <v>763</v>
      </c>
      <c r="CM5252">
        <v>1.625</v>
      </c>
      <c r="CO5252">
        <v>1.125</v>
      </c>
      <c r="CQ5252">
        <v>1.125</v>
      </c>
      <c r="CS5252">
        <v>1.125</v>
      </c>
      <c r="CU5252">
        <v>1.375</v>
      </c>
      <c r="CW5252">
        <v>1.625</v>
      </c>
      <c r="CY5252">
        <v>1.875</v>
      </c>
    </row>
    <row r="5253" spans="1:103" x14ac:dyDescent="0.55000000000000004">
      <c r="A5253" s="4" t="str">
        <f t="shared" ca="1" si="1219"/>
        <v>Capital Economics</v>
      </c>
      <c r="B5253" s="4" t="str">
        <f t="shared" si="1220"/>
        <v>Paul Ashworth*</v>
      </c>
      <c r="C5253" s="4" t="s">
        <v>246</v>
      </c>
      <c r="D5253" s="4" t="s">
        <v>87</v>
      </c>
      <c r="E5253" s="4" t="str">
        <f>IF(COUNTIF($E$2:E5252,"Begin: " &amp; C5253 &amp; "-" &amp; D5253 &amp; "-" &amp; H5253)=0,"Begin: " &amp; C5253 &amp; "-" &amp; D5253 &amp; "-" &amp; H5253,IF((C5253 &amp; "-" &amp; D5253 &amp; "-" &amp; H5253)&lt;&gt;(C5254 &amp; "-" &amp; D5254 &amp; "-" &amp; H5254),"End: " &amp; C5253 &amp; "-" &amp; D5253 &amp; "-" &amp; H5253,""))</f>
        <v/>
      </c>
      <c r="F5253" s="4" t="str">
        <f t="shared" si="1221"/>
        <v>Wall Street Journal-Fed Funds Rate-10-2019</v>
      </c>
      <c r="G5253" s="7">
        <v>43748</v>
      </c>
      <c r="H5253" s="7" t="str">
        <f t="shared" si="1222"/>
        <v>10-2019</v>
      </c>
      <c r="I5253" s="7" t="str">
        <f t="shared" ca="1" si="1223"/>
        <v>Wall Street Journal: Capital Economics-Fed Funds Rate-10-2019</v>
      </c>
      <c r="J5253" s="4" t="str">
        <f t="shared" ca="1" si="1224"/>
        <v>Fed Funds Rate-Capital Economics:10-2019</v>
      </c>
      <c r="K5253" t="s">
        <v>812</v>
      </c>
    </row>
    <row r="5254" spans="1:103" x14ac:dyDescent="0.55000000000000004">
      <c r="A5254" s="4" t="str">
        <f t="shared" ca="1" si="1219"/>
        <v>Deloitte LP</v>
      </c>
      <c r="B5254" s="4" t="str">
        <f t="shared" si="1220"/>
        <v>Daniel Bachman</v>
      </c>
      <c r="C5254" s="4" t="s">
        <v>246</v>
      </c>
      <c r="D5254" s="4" t="s">
        <v>87</v>
      </c>
      <c r="E5254" s="4" t="str">
        <f>IF(COUNTIF($E$2:E5253,"Begin: " &amp; C5254 &amp; "-" &amp; D5254 &amp; "-" &amp; H5254)=0,"Begin: " &amp; C5254 &amp; "-" &amp; D5254 &amp; "-" &amp; H5254,IF((C5254 &amp; "-" &amp; D5254 &amp; "-" &amp; H5254)&lt;&gt;(C5255 &amp; "-" &amp; D5255 &amp; "-" &amp; H5255),"End: " &amp; C5254 &amp; "-" &amp; D5254 &amp; "-" &amp; H5254,""))</f>
        <v/>
      </c>
      <c r="F5254" s="4" t="str">
        <f t="shared" si="1221"/>
        <v>Wall Street Journal-Fed Funds Rate-10-2019</v>
      </c>
      <c r="G5254" s="7">
        <v>43748</v>
      </c>
      <c r="H5254" s="7" t="str">
        <f t="shared" si="1222"/>
        <v>10-2019</v>
      </c>
      <c r="I5254" s="7" t="str">
        <f t="shared" ca="1" si="1223"/>
        <v>Wall Street Journal: Deloitte LP-Fed Funds Rate-10-2019</v>
      </c>
      <c r="J5254" s="4" t="str">
        <f t="shared" ca="1" si="1224"/>
        <v>Fed Funds Rate-Deloitte LP:10-2019</v>
      </c>
      <c r="K5254" t="s">
        <v>749</v>
      </c>
      <c r="CM5254">
        <v>1.91</v>
      </c>
      <c r="CO5254">
        <v>1.88</v>
      </c>
      <c r="CQ5254">
        <v>1.88</v>
      </c>
      <c r="CS5254">
        <v>1.88</v>
      </c>
      <c r="CU5254">
        <v>1.88</v>
      </c>
      <c r="CW5254">
        <v>1.88</v>
      </c>
      <c r="CY5254">
        <v>1.88</v>
      </c>
    </row>
    <row r="5255" spans="1:103" x14ac:dyDescent="0.55000000000000004">
      <c r="A5255" s="4" t="str">
        <f t="shared" ca="1" si="1219"/>
        <v>Economic Outlook Group</v>
      </c>
      <c r="B5255" s="4" t="str">
        <f t="shared" si="1220"/>
        <v>Bernard Baumohl</v>
      </c>
      <c r="C5255" s="4" t="s">
        <v>246</v>
      </c>
      <c r="D5255" s="4" t="s">
        <v>87</v>
      </c>
      <c r="E5255" s="4" t="str">
        <f>IF(COUNTIF($E$2:E5254,"Begin: " &amp; C5255 &amp; "-" &amp; D5255 &amp; "-" &amp; H5255)=0,"Begin: " &amp; C5255 &amp; "-" &amp; D5255 &amp; "-" &amp; H5255,IF((C5255 &amp; "-" &amp; D5255 &amp; "-" &amp; H5255)&lt;&gt;(C5256 &amp; "-" &amp; D5256 &amp; "-" &amp; H5256),"End: " &amp; C5255 &amp; "-" &amp; D5255 &amp; "-" &amp; H5255,""))</f>
        <v/>
      </c>
      <c r="F5255" s="4" t="str">
        <f t="shared" si="1221"/>
        <v>Wall Street Journal-Fed Funds Rate-10-2019</v>
      </c>
      <c r="G5255" s="7">
        <v>43748</v>
      </c>
      <c r="H5255" s="7" t="str">
        <f t="shared" si="1222"/>
        <v>10-2019</v>
      </c>
      <c r="I5255" s="7" t="str">
        <f t="shared" ca="1" si="1223"/>
        <v>Wall Street Journal: Economic Outlook Group-Fed Funds Rate-10-2019</v>
      </c>
      <c r="J5255" s="4" t="str">
        <f t="shared" ca="1" si="1224"/>
        <v>Fed Funds Rate-Economic Outlook Group:10-2019</v>
      </c>
      <c r="K5255" t="s">
        <v>426</v>
      </c>
      <c r="CM5255">
        <v>1.88</v>
      </c>
      <c r="CO5255">
        <v>1.88</v>
      </c>
      <c r="CQ5255">
        <v>1.88</v>
      </c>
      <c r="CS5255">
        <v>2.38</v>
      </c>
      <c r="CU5255">
        <v>2.63</v>
      </c>
      <c r="CW5255">
        <v>2.63</v>
      </c>
      <c r="CY5255">
        <v>2.63</v>
      </c>
    </row>
    <row r="5256" spans="1:103" x14ac:dyDescent="0.55000000000000004">
      <c r="A5256" s="4" t="str">
        <f t="shared" ca="1" si="1219"/>
        <v>Nationwide Insurance</v>
      </c>
      <c r="B5256" s="4" t="str">
        <f t="shared" si="1220"/>
        <v>David Berson</v>
      </c>
      <c r="C5256" s="4" t="s">
        <v>246</v>
      </c>
      <c r="D5256" s="4" t="s">
        <v>87</v>
      </c>
      <c r="E5256" s="4" t="str">
        <f>IF(COUNTIF($E$2:E5255,"Begin: " &amp; C5256 &amp; "-" &amp; D5256 &amp; "-" &amp; H5256)=0,"Begin: " &amp; C5256 &amp; "-" &amp; D5256 &amp; "-" &amp; H5256,IF((C5256 &amp; "-" &amp; D5256 &amp; "-" &amp; H5256)&lt;&gt;(C5257 &amp; "-" &amp; D5257 &amp; "-" &amp; H5257),"End: " &amp; C5256 &amp; "-" &amp; D5256 &amp; "-" &amp; H5256,""))</f>
        <v/>
      </c>
      <c r="F5256" s="4" t="str">
        <f t="shared" si="1221"/>
        <v>Wall Street Journal-Fed Funds Rate-10-2019</v>
      </c>
      <c r="G5256" s="7">
        <v>43748</v>
      </c>
      <c r="H5256" s="7" t="str">
        <f t="shared" si="1222"/>
        <v>10-2019</v>
      </c>
      <c r="I5256" s="7" t="str">
        <f t="shared" ca="1" si="1223"/>
        <v>Wall Street Journal: Nationwide Insurance-Fed Funds Rate-10-2019</v>
      </c>
      <c r="J5256" s="4" t="str">
        <f t="shared" ca="1" si="1224"/>
        <v>Fed Funds Rate-Nationwide Insurance:10-2019</v>
      </c>
      <c r="K5256" t="s">
        <v>427</v>
      </c>
      <c r="CM5256">
        <v>1.625</v>
      </c>
      <c r="CO5256">
        <v>1.375</v>
      </c>
      <c r="CQ5256">
        <v>1.375</v>
      </c>
      <c r="CS5256">
        <v>1.375</v>
      </c>
      <c r="CU5256">
        <v>1.625</v>
      </c>
      <c r="CW5256">
        <v>1.625</v>
      </c>
      <c r="CY5256">
        <v>1.875</v>
      </c>
    </row>
    <row r="5257" spans="1:103" x14ac:dyDescent="0.55000000000000004">
      <c r="A5257" s="4" t="str">
        <f t="shared" ca="1" si="1219"/>
        <v>Tufts University</v>
      </c>
      <c r="B5257" s="4" t="str">
        <f t="shared" si="1220"/>
        <v>Brian Bethune*</v>
      </c>
      <c r="C5257" s="4" t="s">
        <v>246</v>
      </c>
      <c r="D5257" s="4" t="s">
        <v>87</v>
      </c>
      <c r="E5257" s="4" t="str">
        <f>IF(COUNTIF($E$2:E5256,"Begin: " &amp; C5257 &amp; "-" &amp; D5257 &amp; "-" &amp; H5257)=0,"Begin: " &amp; C5257 &amp; "-" &amp; D5257 &amp; "-" &amp; H5257,IF((C5257 &amp; "-" &amp; D5257 &amp; "-" &amp; H5257)&lt;&gt;(C5258 &amp; "-" &amp; D5258 &amp; "-" &amp; H5258),"End: " &amp; C5257 &amp; "-" &amp; D5257 &amp; "-" &amp; H5257,""))</f>
        <v/>
      </c>
      <c r="F5257" s="4" t="str">
        <f t="shared" si="1221"/>
        <v>Wall Street Journal-Fed Funds Rate-10-2019</v>
      </c>
      <c r="G5257" s="7">
        <v>43748</v>
      </c>
      <c r="H5257" s="7" t="str">
        <f t="shared" si="1222"/>
        <v>10-2019</v>
      </c>
      <c r="I5257" s="7" t="str">
        <f t="shared" ca="1" si="1223"/>
        <v>Wall Street Journal: Tufts University-Fed Funds Rate-10-2019</v>
      </c>
      <c r="J5257" s="4" t="str">
        <f t="shared" ca="1" si="1224"/>
        <v>Fed Funds Rate-Tufts University:10-2019</v>
      </c>
      <c r="K5257" t="s">
        <v>813</v>
      </c>
    </row>
    <row r="5258" spans="1:103" x14ac:dyDescent="0.55000000000000004">
      <c r="A5258" s="4" t="str">
        <f t="shared" ca="1" si="1219"/>
        <v>TS Lombard</v>
      </c>
      <c r="B5258" s="4" t="str">
        <f t="shared" si="1220"/>
        <v>Steven Blitz</v>
      </c>
      <c r="C5258" s="4" t="s">
        <v>246</v>
      </c>
      <c r="D5258" s="4" t="s">
        <v>87</v>
      </c>
      <c r="E5258" s="4" t="str">
        <f>IF(COUNTIF($E$2:E5257,"Begin: " &amp; C5258 &amp; "-" &amp; D5258 &amp; "-" &amp; H5258)=0,"Begin: " &amp; C5258 &amp; "-" &amp; D5258 &amp; "-" &amp; H5258,IF((C5258 &amp; "-" &amp; D5258 &amp; "-" &amp; H5258)&lt;&gt;(C5259 &amp; "-" &amp; D5259 &amp; "-" &amp; H5259),"End: " &amp; C5258 &amp; "-" &amp; D5258 &amp; "-" &amp; H5258,""))</f>
        <v/>
      </c>
      <c r="F5258" s="4" t="str">
        <f t="shared" si="1221"/>
        <v>Wall Street Journal-Fed Funds Rate-10-2019</v>
      </c>
      <c r="G5258" s="7">
        <v>43748</v>
      </c>
      <c r="H5258" s="7" t="str">
        <f t="shared" si="1222"/>
        <v>10-2019</v>
      </c>
      <c r="I5258" s="7" t="str">
        <f t="shared" ca="1" si="1223"/>
        <v>Wall Street Journal: TS Lombard-Fed Funds Rate-10-2019</v>
      </c>
      <c r="J5258" s="4" t="str">
        <f t="shared" ca="1" si="1224"/>
        <v>Fed Funds Rate-TS Lombard:10-2019</v>
      </c>
      <c r="K5258" t="s">
        <v>768</v>
      </c>
      <c r="CM5258">
        <v>1.38</v>
      </c>
      <c r="CO5258">
        <v>1.38</v>
      </c>
      <c r="CQ5258">
        <v>1.38</v>
      </c>
      <c r="CS5258">
        <v>1.88</v>
      </c>
      <c r="CU5258">
        <v>2.38</v>
      </c>
      <c r="CW5258">
        <v>2.12</v>
      </c>
      <c r="CY5258">
        <v>1.88</v>
      </c>
    </row>
    <row r="5259" spans="1:103" x14ac:dyDescent="0.55000000000000004">
      <c r="A5259" s="4" t="str">
        <f t="shared" ca="1" si="1219"/>
        <v>Standard and Poor's</v>
      </c>
      <c r="B5259" s="4" t="str">
        <f t="shared" si="1220"/>
        <v>Beth Ann Bovino</v>
      </c>
      <c r="C5259" s="4" t="s">
        <v>246</v>
      </c>
      <c r="D5259" s="4" t="s">
        <v>87</v>
      </c>
      <c r="E5259" s="4" t="str">
        <f>IF(COUNTIF($E$2:E5258,"Begin: " &amp; C5259 &amp; "-" &amp; D5259 &amp; "-" &amp; H5259)=0,"Begin: " &amp; C5259 &amp; "-" &amp; D5259 &amp; "-" &amp; H5259,IF((C5259 &amp; "-" &amp; D5259 &amp; "-" &amp; H5259)&lt;&gt;(C5260 &amp; "-" &amp; D5260 &amp; "-" &amp; H5260),"End: " &amp; C5259 &amp; "-" &amp; D5259 &amp; "-" &amp; H5259,""))</f>
        <v/>
      </c>
      <c r="F5259" s="4" t="str">
        <f t="shared" si="1221"/>
        <v>Wall Street Journal-Fed Funds Rate-10-2019</v>
      </c>
      <c r="G5259" s="7">
        <v>43748</v>
      </c>
      <c r="H5259" s="7" t="str">
        <f t="shared" si="1222"/>
        <v>10-2019</v>
      </c>
      <c r="I5259" s="7" t="str">
        <f t="shared" ca="1" si="1223"/>
        <v>Wall Street Journal: Standard and Poor's-Fed Funds Rate-10-2019</v>
      </c>
      <c r="J5259" s="4" t="str">
        <f t="shared" ca="1" si="1224"/>
        <v>Fed Funds Rate-Standard and Poor's:10-2019</v>
      </c>
      <c r="K5259" t="s">
        <v>199</v>
      </c>
      <c r="CM5259">
        <v>1.79</v>
      </c>
      <c r="CO5259">
        <v>1.63</v>
      </c>
      <c r="CQ5259">
        <v>1.63</v>
      </c>
      <c r="CS5259">
        <v>1.63</v>
      </c>
      <c r="CU5259">
        <v>1.63</v>
      </c>
      <c r="CW5259">
        <v>1.88</v>
      </c>
      <c r="CY5259">
        <v>1.88</v>
      </c>
    </row>
    <row r="5260" spans="1:103" x14ac:dyDescent="0.55000000000000004">
      <c r="A5260" s="4" t="str">
        <f t="shared" ca="1" si="1219"/>
        <v>Wells Fargo &amp; Co.</v>
      </c>
      <c r="B5260" s="4" t="str">
        <f t="shared" si="1220"/>
        <v>Jay Bryson</v>
      </c>
      <c r="C5260" s="4" t="s">
        <v>246</v>
      </c>
      <c r="D5260" s="4" t="s">
        <v>87</v>
      </c>
      <c r="E5260" s="4" t="str">
        <f>IF(COUNTIF($E$2:E5259,"Begin: " &amp; C5260 &amp; "-" &amp; D5260 &amp; "-" &amp; H5260)=0,"Begin: " &amp; C5260 &amp; "-" &amp; D5260 &amp; "-" &amp; H5260,IF((C5260 &amp; "-" &amp; D5260 &amp; "-" &amp; H5260)&lt;&gt;(C5261 &amp; "-" &amp; D5261 &amp; "-" &amp; H5261),"End: " &amp; C5260 &amp; "-" &amp; D5260 &amp; "-" &amp; H5260,""))</f>
        <v/>
      </c>
      <c r="F5260" s="4" t="str">
        <f t="shared" si="1221"/>
        <v>Wall Street Journal-Fed Funds Rate-10-2019</v>
      </c>
      <c r="G5260" s="7">
        <v>43748</v>
      </c>
      <c r="H5260" s="7" t="str">
        <f t="shared" si="1222"/>
        <v>10-2019</v>
      </c>
      <c r="I5260" s="7" t="str">
        <f t="shared" ca="1" si="1223"/>
        <v>Wall Street Journal: Wells Fargo &amp; Co.-Fed Funds Rate-10-2019</v>
      </c>
      <c r="J5260" s="4" t="str">
        <f t="shared" ca="1" si="1224"/>
        <v>Fed Funds Rate-Wells Fargo &amp; Co.:10-2019</v>
      </c>
      <c r="K5260" t="s">
        <v>786</v>
      </c>
      <c r="CM5260">
        <v>1.625</v>
      </c>
      <c r="CO5260">
        <v>1.375</v>
      </c>
      <c r="CQ5260">
        <v>1.375</v>
      </c>
      <c r="CS5260">
        <v>1.375</v>
      </c>
      <c r="CU5260">
        <v>1.375</v>
      </c>
    </row>
    <row r="5261" spans="1:103" x14ac:dyDescent="0.55000000000000004">
      <c r="A5261" s="4" t="str">
        <f t="shared" ca="1" si="1219"/>
        <v>Credit Agricole CIB</v>
      </c>
      <c r="B5261" s="4" t="str">
        <f t="shared" si="1220"/>
        <v>Michael Carey</v>
      </c>
      <c r="C5261" s="4" t="s">
        <v>246</v>
      </c>
      <c r="D5261" s="4" t="s">
        <v>87</v>
      </c>
      <c r="E5261" s="4" t="str">
        <f>IF(COUNTIF($E$2:E5260,"Begin: " &amp; C5261 &amp; "-" &amp; D5261 &amp; "-" &amp; H5261)=0,"Begin: " &amp; C5261 &amp; "-" &amp; D5261 &amp; "-" &amp; H5261,IF((C5261 &amp; "-" &amp; D5261 &amp; "-" &amp; H5261)&lt;&gt;(C5262 &amp; "-" &amp; D5262 &amp; "-" &amp; H5262),"End: " &amp; C5261 &amp; "-" &amp; D5261 &amp; "-" &amp; H5261,""))</f>
        <v/>
      </c>
      <c r="F5261" s="4" t="str">
        <f t="shared" si="1221"/>
        <v>Wall Street Journal-Fed Funds Rate-10-2019</v>
      </c>
      <c r="G5261" s="7">
        <v>43748</v>
      </c>
      <c r="H5261" s="7" t="str">
        <f t="shared" si="1222"/>
        <v>10-2019</v>
      </c>
      <c r="I5261" s="7" t="str">
        <f t="shared" ca="1" si="1223"/>
        <v>Wall Street Journal: Credit Agricole CIB-Fed Funds Rate-10-2019</v>
      </c>
      <c r="J5261" s="4" t="str">
        <f t="shared" ca="1" si="1224"/>
        <v>Fed Funds Rate-Credit Agricole CIB:10-2019</v>
      </c>
      <c r="K5261" t="s">
        <v>200</v>
      </c>
      <c r="CM5261">
        <v>1.625</v>
      </c>
      <c r="CO5261">
        <v>1.125</v>
      </c>
      <c r="CQ5261">
        <v>1.125</v>
      </c>
      <c r="CS5261">
        <v>1.125</v>
      </c>
      <c r="CU5261">
        <v>1.125</v>
      </c>
    </row>
    <row r="5262" spans="1:103" x14ac:dyDescent="0.55000000000000004">
      <c r="A5262" s="4" t="str">
        <f t="shared" ca="1" si="1219"/>
        <v>Econoclast</v>
      </c>
      <c r="B5262" s="4" t="str">
        <f t="shared" si="1220"/>
        <v>Mike Cosgrove</v>
      </c>
      <c r="C5262" s="4" t="s">
        <v>246</v>
      </c>
      <c r="D5262" s="4" t="s">
        <v>87</v>
      </c>
      <c r="E5262" s="4" t="str">
        <f>IF(COUNTIF($E$2:E5261,"Begin: " &amp; C5262 &amp; "-" &amp; D5262 &amp; "-" &amp; H5262)=0,"Begin: " &amp; C5262 &amp; "-" &amp; D5262 &amp; "-" &amp; H5262,IF((C5262 &amp; "-" &amp; D5262 &amp; "-" &amp; H5262)&lt;&gt;(C5263 &amp; "-" &amp; D5263 &amp; "-" &amp; H5263),"End: " &amp; C5262 &amp; "-" &amp; D5262 &amp; "-" &amp; H5262,""))</f>
        <v/>
      </c>
      <c r="F5262" s="4" t="str">
        <f t="shared" si="1221"/>
        <v>Wall Street Journal-Fed Funds Rate-10-2019</v>
      </c>
      <c r="G5262" s="7">
        <v>43748</v>
      </c>
      <c r="H5262" s="7" t="str">
        <f t="shared" si="1222"/>
        <v>10-2019</v>
      </c>
      <c r="I5262" s="7" t="str">
        <f t="shared" ca="1" si="1223"/>
        <v>Wall Street Journal: Econoclast-Fed Funds Rate-10-2019</v>
      </c>
      <c r="J5262" s="4" t="str">
        <f t="shared" ca="1" si="1224"/>
        <v>Fed Funds Rate-Econoclast:10-2019</v>
      </c>
      <c r="K5262" t="s">
        <v>203</v>
      </c>
      <c r="CM5262">
        <v>1.35</v>
      </c>
      <c r="CO5262">
        <v>0.75</v>
      </c>
      <c r="CQ5262">
        <v>0.5</v>
      </c>
      <c r="CS5262">
        <v>0.5</v>
      </c>
      <c r="CU5262">
        <v>0.75</v>
      </c>
      <c r="CW5262">
        <v>1</v>
      </c>
      <c r="CY5262">
        <v>1</v>
      </c>
    </row>
    <row r="5263" spans="1:103" x14ac:dyDescent="0.55000000000000004">
      <c r="A5263" s="4" t="str">
        <f t="shared" ca="1" si="1219"/>
        <v>Pictet Wealth Management</v>
      </c>
      <c r="B5263" s="4" t="str">
        <f t="shared" si="1220"/>
        <v>Thomas Costerg*</v>
      </c>
      <c r="C5263" s="4" t="s">
        <v>246</v>
      </c>
      <c r="D5263" s="4" t="s">
        <v>87</v>
      </c>
      <c r="E5263" s="4" t="str">
        <f>IF(COUNTIF($E$2:E5262,"Begin: " &amp; C5263 &amp; "-" &amp; D5263 &amp; "-" &amp; H5263)=0,"Begin: " &amp; C5263 &amp; "-" &amp; D5263 &amp; "-" &amp; H5263,IF((C5263 &amp; "-" &amp; D5263 &amp; "-" &amp; H5263)&lt;&gt;(C5264 &amp; "-" &amp; D5264 &amp; "-" &amp; H5264),"End: " &amp; C5263 &amp; "-" &amp; D5263 &amp; "-" &amp; H5263,""))</f>
        <v/>
      </c>
      <c r="F5263" s="4" t="str">
        <f t="shared" si="1221"/>
        <v>Wall Street Journal-Fed Funds Rate-10-2019</v>
      </c>
      <c r="G5263" s="7">
        <v>43748</v>
      </c>
      <c r="H5263" s="7" t="str">
        <f t="shared" si="1222"/>
        <v>10-2019</v>
      </c>
      <c r="I5263" s="7" t="str">
        <f t="shared" ca="1" si="1223"/>
        <v>Wall Street Journal: Pictet Wealth Management-Fed Funds Rate-10-2019</v>
      </c>
      <c r="J5263" s="4" t="str">
        <f t="shared" ca="1" si="1224"/>
        <v>Fed Funds Rate-Pictet Wealth Management:10-2019</v>
      </c>
      <c r="K5263" t="s">
        <v>814</v>
      </c>
    </row>
    <row r="5264" spans="1:103" x14ac:dyDescent="0.55000000000000004">
      <c r="A5264" s="4" t="str">
        <f t="shared" ca="1" si="1219"/>
        <v>Wrightson ICAP</v>
      </c>
      <c r="B5264" s="4" t="str">
        <f t="shared" si="1220"/>
        <v>Lou Crandall</v>
      </c>
      <c r="C5264" s="4" t="s">
        <v>246</v>
      </c>
      <c r="D5264" s="4" t="s">
        <v>87</v>
      </c>
      <c r="E5264" s="4" t="str">
        <f>IF(COUNTIF($E$2:E5263,"Begin: " &amp; C5264 &amp; "-" &amp; D5264 &amp; "-" &amp; H5264)=0,"Begin: " &amp; C5264 &amp; "-" &amp; D5264 &amp; "-" &amp; H5264,IF((C5264 &amp; "-" &amp; D5264 &amp; "-" &amp; H5264)&lt;&gt;(C5265 &amp; "-" &amp; D5265 &amp; "-" &amp; H5265),"End: " &amp; C5264 &amp; "-" &amp; D5264 &amp; "-" &amp; H5264,""))</f>
        <v/>
      </c>
      <c r="F5264" s="4" t="str">
        <f t="shared" si="1221"/>
        <v>Wall Street Journal-Fed Funds Rate-10-2019</v>
      </c>
      <c r="G5264" s="7">
        <v>43748</v>
      </c>
      <c r="H5264" s="7" t="str">
        <f t="shared" si="1222"/>
        <v>10-2019</v>
      </c>
      <c r="I5264" s="7" t="str">
        <f t="shared" ca="1" si="1223"/>
        <v>Wall Street Journal: Wrightson ICAP-Fed Funds Rate-10-2019</v>
      </c>
      <c r="J5264" s="4" t="str">
        <f t="shared" ca="1" si="1224"/>
        <v>Fed Funds Rate-Wrightson ICAP:10-2019</v>
      </c>
      <c r="K5264" t="s">
        <v>204</v>
      </c>
      <c r="CM5264">
        <v>1.625</v>
      </c>
      <c r="CO5264">
        <v>1.125</v>
      </c>
      <c r="CQ5264">
        <v>1.125</v>
      </c>
      <c r="CS5264">
        <v>1.375</v>
      </c>
      <c r="CU5264">
        <v>1.625</v>
      </c>
      <c r="CW5264">
        <v>1.875</v>
      </c>
      <c r="CY5264">
        <v>2.125</v>
      </c>
    </row>
    <row r="5265" spans="1:103" x14ac:dyDescent="0.55000000000000004">
      <c r="A5265" s="4" t="str">
        <f t="shared" ca="1" si="1219"/>
        <v>Independent Consultant</v>
      </c>
      <c r="B5265" s="4" t="str">
        <f t="shared" si="1220"/>
        <v>Amy Crews Cutts</v>
      </c>
      <c r="C5265" s="4" t="s">
        <v>246</v>
      </c>
      <c r="D5265" s="4" t="s">
        <v>87</v>
      </c>
      <c r="E5265" s="4" t="str">
        <f>IF(COUNTIF($E$2:E5264,"Begin: " &amp; C5265 &amp; "-" &amp; D5265 &amp; "-" &amp; H5265)=0,"Begin: " &amp; C5265 &amp; "-" &amp; D5265 &amp; "-" &amp; H5265,IF((C5265 &amp; "-" &amp; D5265 &amp; "-" &amp; H5265)&lt;&gt;(C5266 &amp; "-" &amp; D5266 &amp; "-" &amp; H5266),"End: " &amp; C5265 &amp; "-" &amp; D5265 &amp; "-" &amp; H5265,""))</f>
        <v/>
      </c>
      <c r="F5265" s="4" t="str">
        <f t="shared" si="1221"/>
        <v>Wall Street Journal-Fed Funds Rate-10-2019</v>
      </c>
      <c r="G5265" s="7">
        <v>43748</v>
      </c>
      <c r="H5265" s="7" t="str">
        <f t="shared" si="1222"/>
        <v>10-2019</v>
      </c>
      <c r="I5265" s="7" t="str">
        <f t="shared" ca="1" si="1223"/>
        <v>Wall Street Journal: Independent Consultant-Fed Funds Rate-10-2019</v>
      </c>
      <c r="J5265" s="4" t="str">
        <f t="shared" ca="1" si="1224"/>
        <v>Fed Funds Rate-Independent Consultant:10-2019</v>
      </c>
      <c r="K5265" t="s">
        <v>805</v>
      </c>
      <c r="CM5265">
        <v>1.625</v>
      </c>
      <c r="CO5265">
        <v>1.125</v>
      </c>
      <c r="CQ5265">
        <v>0.32500000000000001</v>
      </c>
      <c r="CS5265">
        <v>0.125</v>
      </c>
      <c r="CU5265">
        <v>0.125</v>
      </c>
      <c r="CW5265">
        <v>0.125</v>
      </c>
      <c r="CY5265">
        <v>0.375</v>
      </c>
    </row>
    <row r="5266" spans="1:103" x14ac:dyDescent="0.55000000000000004">
      <c r="A5266" s="4" t="str">
        <f t="shared" ca="1" si="1219"/>
        <v>Oxford Economics</v>
      </c>
      <c r="B5266" s="4" t="str">
        <f t="shared" si="1220"/>
        <v>Greg Daco</v>
      </c>
      <c r="C5266" s="4" t="s">
        <v>246</v>
      </c>
      <c r="D5266" s="4" t="s">
        <v>87</v>
      </c>
      <c r="E5266" s="4" t="str">
        <f>IF(COUNTIF($E$2:E5265,"Begin: " &amp; C5266 &amp; "-" &amp; D5266 &amp; "-" &amp; H5266)=0,"Begin: " &amp; C5266 &amp; "-" &amp; D5266 &amp; "-" &amp; H5266,IF((C5266 &amp; "-" &amp; D5266 &amp; "-" &amp; H5266)&lt;&gt;(C5267 &amp; "-" &amp; D5267 &amp; "-" &amp; H5267),"End: " &amp; C5266 &amp; "-" &amp; D5266 &amp; "-" &amp; H5266,""))</f>
        <v/>
      </c>
      <c r="F5266" s="4" t="str">
        <f t="shared" si="1221"/>
        <v>Wall Street Journal-Fed Funds Rate-10-2019</v>
      </c>
      <c r="G5266" s="7">
        <v>43748</v>
      </c>
      <c r="H5266" s="7" t="str">
        <f t="shared" si="1222"/>
        <v>10-2019</v>
      </c>
      <c r="I5266" s="7" t="str">
        <f t="shared" ca="1" si="1223"/>
        <v>Wall Street Journal: Oxford Economics-Fed Funds Rate-10-2019</v>
      </c>
      <c r="J5266" s="4" t="str">
        <f t="shared" ca="1" si="1224"/>
        <v>Fed Funds Rate-Oxford Economics:10-2019</v>
      </c>
      <c r="K5266" t="s">
        <v>429</v>
      </c>
      <c r="CM5266">
        <v>1.38</v>
      </c>
      <c r="CO5266">
        <v>1.38</v>
      </c>
      <c r="CQ5266">
        <v>1.38</v>
      </c>
      <c r="CS5266">
        <v>1.38</v>
      </c>
      <c r="CU5266">
        <v>1.38</v>
      </c>
      <c r="CW5266">
        <v>1.63</v>
      </c>
      <c r="CY5266">
        <v>1.63</v>
      </c>
    </row>
    <row r="5267" spans="1:103" x14ac:dyDescent="0.55000000000000004">
      <c r="A5267" s="4" t="str">
        <f t="shared" ca="1" si="1219"/>
        <v>Georgia State University</v>
      </c>
      <c r="B5267" s="4" t="str">
        <f t="shared" si="1220"/>
        <v>Rajeev Dhawan</v>
      </c>
      <c r="C5267" s="4" t="s">
        <v>246</v>
      </c>
      <c r="D5267" s="4" t="s">
        <v>87</v>
      </c>
      <c r="E5267" s="4" t="str">
        <f>IF(COUNTIF($E$2:E5266,"Begin: " &amp; C5267 &amp; "-" &amp; D5267 &amp; "-" &amp; H5267)=0,"Begin: " &amp; C5267 &amp; "-" &amp; D5267 &amp; "-" &amp; H5267,IF((C5267 &amp; "-" &amp; D5267 &amp; "-" &amp; H5267)&lt;&gt;(C5268 &amp; "-" &amp; D5268 &amp; "-" &amp; H5268),"End: " &amp; C5267 &amp; "-" &amp; D5267 &amp; "-" &amp; H5267,""))</f>
        <v/>
      </c>
      <c r="F5267" s="4" t="str">
        <f t="shared" si="1221"/>
        <v>Wall Street Journal-Fed Funds Rate-10-2019</v>
      </c>
      <c r="G5267" s="7">
        <v>43748</v>
      </c>
      <c r="H5267" s="7" t="str">
        <f t="shared" si="1222"/>
        <v>10-2019</v>
      </c>
      <c r="I5267" s="7" t="str">
        <f t="shared" ca="1" si="1223"/>
        <v>Wall Street Journal: Georgia State University-Fed Funds Rate-10-2019</v>
      </c>
      <c r="J5267" s="4" t="str">
        <f t="shared" ca="1" si="1224"/>
        <v>Fed Funds Rate-Georgia State University:10-2019</v>
      </c>
      <c r="K5267" t="s">
        <v>430</v>
      </c>
      <c r="CM5267">
        <v>1.625</v>
      </c>
      <c r="CO5267">
        <v>1.125</v>
      </c>
      <c r="CQ5267">
        <v>1.125</v>
      </c>
      <c r="CS5267">
        <v>1.125</v>
      </c>
      <c r="CU5267">
        <v>1.125</v>
      </c>
      <c r="CW5267">
        <v>1.125</v>
      </c>
      <c r="CY5267">
        <v>1.375</v>
      </c>
    </row>
    <row r="5268" spans="1:103" x14ac:dyDescent="0.55000000000000004">
      <c r="A5268" s="4" t="str">
        <f t="shared" ca="1" si="1219"/>
        <v>National Association of Home Builders</v>
      </c>
      <c r="B5268" s="4" t="str">
        <f t="shared" si="1220"/>
        <v>Robert Dietz</v>
      </c>
      <c r="C5268" s="4" t="s">
        <v>246</v>
      </c>
      <c r="D5268" s="4" t="s">
        <v>87</v>
      </c>
      <c r="E5268" s="4" t="str">
        <f>IF(COUNTIF($E$2:E5267,"Begin: " &amp; C5268 &amp; "-" &amp; D5268 &amp; "-" &amp; H5268)=0,"Begin: " &amp; C5268 &amp; "-" &amp; D5268 &amp; "-" &amp; H5268,IF((C5268 &amp; "-" &amp; D5268 &amp; "-" &amp; H5268)&lt;&gt;(C5269 &amp; "-" &amp; D5269 &amp; "-" &amp; H5269),"End: " &amp; C5268 &amp; "-" &amp; D5268 &amp; "-" &amp; H5268,""))</f>
        <v/>
      </c>
      <c r="F5268" s="4" t="str">
        <f t="shared" si="1221"/>
        <v>Wall Street Journal-Fed Funds Rate-10-2019</v>
      </c>
      <c r="G5268" s="7">
        <v>43748</v>
      </c>
      <c r="H5268" s="7" t="str">
        <f t="shared" si="1222"/>
        <v>10-2019</v>
      </c>
      <c r="I5268" s="7" t="str">
        <f t="shared" ca="1" si="1223"/>
        <v>Wall Street Journal: National Association of Home Builders-Fed Funds Rate-10-2019</v>
      </c>
      <c r="J5268" s="4" t="str">
        <f t="shared" ca="1" si="1224"/>
        <v>Fed Funds Rate-National Association of Home Builders:10-2019</v>
      </c>
      <c r="K5268" t="s">
        <v>754</v>
      </c>
      <c r="CM5268">
        <v>1.625</v>
      </c>
      <c r="CO5268">
        <v>1.375</v>
      </c>
      <c r="CQ5268">
        <v>1.375</v>
      </c>
      <c r="CS5268">
        <v>1.375</v>
      </c>
      <c r="CU5268">
        <v>1.375</v>
      </c>
    </row>
    <row r="5269" spans="1:103" x14ac:dyDescent="0.55000000000000004">
      <c r="A5269" s="4" t="str">
        <f t="shared" ca="1" si="1219"/>
        <v>Fannie Mae</v>
      </c>
      <c r="B5269" s="4" t="str">
        <f t="shared" si="1220"/>
        <v>Douglas Duncan</v>
      </c>
      <c r="C5269" s="4" t="s">
        <v>246</v>
      </c>
      <c r="D5269" s="4" t="s">
        <v>87</v>
      </c>
      <c r="E5269" s="4" t="str">
        <f>IF(COUNTIF($E$2:E5268,"Begin: " &amp; C5269 &amp; "-" &amp; D5269 &amp; "-" &amp; H5269)=0,"Begin: " &amp; C5269 &amp; "-" &amp; D5269 &amp; "-" &amp; H5269,IF((C5269 &amp; "-" &amp; D5269 &amp; "-" &amp; H5269)&lt;&gt;(C5270 &amp; "-" &amp; D5270 &amp; "-" &amp; H5270),"End: " &amp; C5269 &amp; "-" &amp; D5269 &amp; "-" &amp; H5269,""))</f>
        <v/>
      </c>
      <c r="F5269" s="4" t="str">
        <f t="shared" si="1221"/>
        <v>Wall Street Journal-Fed Funds Rate-10-2019</v>
      </c>
      <c r="G5269" s="7">
        <v>43748</v>
      </c>
      <c r="H5269" s="7" t="str">
        <f t="shared" si="1222"/>
        <v>10-2019</v>
      </c>
      <c r="I5269" s="7" t="str">
        <f t="shared" ca="1" si="1223"/>
        <v>Wall Street Journal: Fannie Mae-Fed Funds Rate-10-2019</v>
      </c>
      <c r="J5269" s="4" t="str">
        <f t="shared" ca="1" si="1224"/>
        <v>Fed Funds Rate-Fannie Mae:10-2019</v>
      </c>
      <c r="K5269" t="s">
        <v>206</v>
      </c>
      <c r="CM5269">
        <v>1.625</v>
      </c>
      <c r="CO5269">
        <v>1.375</v>
      </c>
      <c r="CQ5269">
        <v>1.375</v>
      </c>
      <c r="CS5269">
        <v>1.375</v>
      </c>
      <c r="CU5269">
        <v>1.375</v>
      </c>
      <c r="CW5269">
        <v>1.375</v>
      </c>
      <c r="CY5269">
        <v>1.375</v>
      </c>
    </row>
    <row r="5270" spans="1:103" x14ac:dyDescent="0.55000000000000004">
      <c r="A5270" s="4" t="str">
        <f t="shared" ca="1" si="1219"/>
        <v>Comerica Bank</v>
      </c>
      <c r="B5270" s="4" t="str">
        <f t="shared" si="1220"/>
        <v>Robert Dye*</v>
      </c>
      <c r="C5270" s="4" t="s">
        <v>246</v>
      </c>
      <c r="D5270" s="4" t="s">
        <v>87</v>
      </c>
      <c r="E5270" s="4" t="str">
        <f>IF(COUNTIF($E$2:E5269,"Begin: " &amp; C5270 &amp; "-" &amp; D5270 &amp; "-" &amp; H5270)=0,"Begin: " &amp; C5270 &amp; "-" &amp; D5270 &amp; "-" &amp; H5270,IF((C5270 &amp; "-" &amp; D5270 &amp; "-" &amp; H5270)&lt;&gt;(C5271 &amp; "-" &amp; D5271 &amp; "-" &amp; H5271),"End: " &amp; C5270 &amp; "-" &amp; D5270 &amp; "-" &amp; H5270,""))</f>
        <v/>
      </c>
      <c r="F5270" s="4" t="str">
        <f t="shared" si="1221"/>
        <v>Wall Street Journal-Fed Funds Rate-10-2019</v>
      </c>
      <c r="G5270" s="7">
        <v>43748</v>
      </c>
      <c r="H5270" s="7" t="str">
        <f t="shared" si="1222"/>
        <v>10-2019</v>
      </c>
      <c r="I5270" s="7" t="str">
        <f t="shared" ca="1" si="1223"/>
        <v>Wall Street Journal: Comerica Bank-Fed Funds Rate-10-2019</v>
      </c>
      <c r="J5270" s="4" t="str">
        <f t="shared" ca="1" si="1224"/>
        <v>Fed Funds Rate-Comerica Bank:10-2019</v>
      </c>
      <c r="K5270" t="s">
        <v>854</v>
      </c>
    </row>
    <row r="5271" spans="1:103" x14ac:dyDescent="0.55000000000000004">
      <c r="A5271" s="4" t="str">
        <f t="shared" ca="1" si="1219"/>
        <v>PNC Financial Services Group</v>
      </c>
      <c r="B5271" s="4" t="str">
        <f t="shared" si="1220"/>
        <v>Augustine Faucher</v>
      </c>
      <c r="C5271" s="4" t="s">
        <v>246</v>
      </c>
      <c r="D5271" s="4" t="s">
        <v>87</v>
      </c>
      <c r="E5271" s="4" t="str">
        <f>IF(COUNTIF($E$2:E5270,"Begin: " &amp; C5271 &amp; "-" &amp; D5271 &amp; "-" &amp; H5271)=0,"Begin: " &amp; C5271 &amp; "-" &amp; D5271 &amp; "-" &amp; H5271,IF((C5271 &amp; "-" &amp; D5271 &amp; "-" &amp; H5271)&lt;&gt;(C5272 &amp; "-" &amp; D5272 &amp; "-" &amp; H5272),"End: " &amp; C5271 &amp; "-" &amp; D5271 &amp; "-" &amp; H5271,""))</f>
        <v/>
      </c>
      <c r="F5271" s="4" t="str">
        <f t="shared" si="1221"/>
        <v>Wall Street Journal-Fed Funds Rate-10-2019</v>
      </c>
      <c r="G5271" s="7">
        <v>43748</v>
      </c>
      <c r="H5271" s="7" t="str">
        <f t="shared" si="1222"/>
        <v>10-2019</v>
      </c>
      <c r="I5271" s="7" t="str">
        <f t="shared" ca="1" si="1223"/>
        <v>Wall Street Journal: PNC Financial Services Group-Fed Funds Rate-10-2019</v>
      </c>
      <c r="J5271" s="4" t="str">
        <f t="shared" ca="1" si="1224"/>
        <v>Fed Funds Rate-PNC Financial Services Group:10-2019</v>
      </c>
      <c r="K5271" t="s">
        <v>769</v>
      </c>
      <c r="CM5271">
        <v>1.625</v>
      </c>
      <c r="CO5271">
        <v>1.625</v>
      </c>
      <c r="CQ5271">
        <v>1.625</v>
      </c>
      <c r="CS5271">
        <v>1.625</v>
      </c>
      <c r="CU5271">
        <v>1.625</v>
      </c>
      <c r="CW5271">
        <v>1.625</v>
      </c>
      <c r="CY5271">
        <v>1.625</v>
      </c>
    </row>
    <row r="5272" spans="1:103" x14ac:dyDescent="0.55000000000000004">
      <c r="A5272" s="4" t="str">
        <f t="shared" ca="1" si="1219"/>
        <v>California Lutheran University</v>
      </c>
      <c r="B5272" s="4" t="str">
        <f t="shared" si="1220"/>
        <v>Matthew Fienup/Dan Hamilton</v>
      </c>
      <c r="C5272" s="4" t="s">
        <v>246</v>
      </c>
      <c r="D5272" s="4" t="s">
        <v>87</v>
      </c>
      <c r="E5272" s="4" t="str">
        <f>IF(COUNTIF($E$2:E5271,"Begin: " &amp; C5272 &amp; "-" &amp; D5272 &amp; "-" &amp; H5272)=0,"Begin: " &amp; C5272 &amp; "-" &amp; D5272 &amp; "-" &amp; H5272,IF((C5272 &amp; "-" &amp; D5272 &amp; "-" &amp; H5272)&lt;&gt;(C5273 &amp; "-" &amp; D5273 &amp; "-" &amp; H5273),"End: " &amp; C5272 &amp; "-" &amp; D5272 &amp; "-" &amp; H5272,""))</f>
        <v/>
      </c>
      <c r="F5272" s="4" t="str">
        <f t="shared" si="1221"/>
        <v>Wall Street Journal-Fed Funds Rate-10-2019</v>
      </c>
      <c r="G5272" s="7">
        <v>43748</v>
      </c>
      <c r="H5272" s="7" t="str">
        <f t="shared" si="1222"/>
        <v>10-2019</v>
      </c>
      <c r="I5272" s="7" t="str">
        <f t="shared" ca="1" si="1223"/>
        <v>Wall Street Journal: California Lutheran University-Fed Funds Rate-10-2019</v>
      </c>
      <c r="J5272" s="4" t="str">
        <f t="shared" ca="1" si="1224"/>
        <v>Fed Funds Rate-California Lutheran University:10-2019</v>
      </c>
      <c r="K5272" t="s">
        <v>796</v>
      </c>
      <c r="CM5272">
        <v>1.625</v>
      </c>
      <c r="CO5272">
        <v>1.375</v>
      </c>
      <c r="CQ5272">
        <v>1.375</v>
      </c>
      <c r="CS5272">
        <v>1.125</v>
      </c>
      <c r="CU5272">
        <v>1.125</v>
      </c>
      <c r="CW5272">
        <v>1.125</v>
      </c>
      <c r="CY5272">
        <v>1.125</v>
      </c>
    </row>
    <row r="5273" spans="1:103" x14ac:dyDescent="0.55000000000000004">
      <c r="A5273" s="4" t="str">
        <f t="shared" ca="1" si="1219"/>
        <v>MFR</v>
      </c>
      <c r="B5273" s="4" t="str">
        <f t="shared" si="1220"/>
        <v>Maria Fiorini Ramirez/Joshua Shapiro</v>
      </c>
      <c r="C5273" s="4" t="s">
        <v>246</v>
      </c>
      <c r="D5273" s="4" t="s">
        <v>87</v>
      </c>
      <c r="E5273" s="4" t="str">
        <f>IF(COUNTIF($E$2:E5272,"Begin: " &amp; C5273 &amp; "-" &amp; D5273 &amp; "-" &amp; H5273)=0,"Begin: " &amp; C5273 &amp; "-" &amp; D5273 &amp; "-" &amp; H5273,IF((C5273 &amp; "-" &amp; D5273 &amp; "-" &amp; H5273)&lt;&gt;(C5274 &amp; "-" &amp; D5274 &amp; "-" &amp; H5274),"End: " &amp; C5273 &amp; "-" &amp; D5273 &amp; "-" &amp; H5273,""))</f>
        <v/>
      </c>
      <c r="F5273" s="4" t="str">
        <f t="shared" si="1221"/>
        <v>Wall Street Journal-Fed Funds Rate-10-2019</v>
      </c>
      <c r="G5273" s="7">
        <v>43748</v>
      </c>
      <c r="H5273" s="7" t="str">
        <f t="shared" si="1222"/>
        <v>10-2019</v>
      </c>
      <c r="I5273" s="7" t="str">
        <f t="shared" ca="1" si="1223"/>
        <v>Wall Street Journal: MFR-Fed Funds Rate-10-2019</v>
      </c>
      <c r="J5273" s="4" t="str">
        <f t="shared" ca="1" si="1224"/>
        <v>Fed Funds Rate-MFR:10-2019</v>
      </c>
      <c r="K5273" t="s">
        <v>208</v>
      </c>
      <c r="CM5273">
        <v>1.625</v>
      </c>
      <c r="CO5273">
        <v>0.875</v>
      </c>
      <c r="CQ5273">
        <v>0.125</v>
      </c>
    </row>
    <row r="5274" spans="1:103" x14ac:dyDescent="0.55000000000000004">
      <c r="A5274" s="4" t="str">
        <f t="shared" ca="1" si="1219"/>
        <v>Chamber of Commerce</v>
      </c>
      <c r="B5274" s="4" t="str">
        <f t="shared" si="1220"/>
        <v>J.D. Foster</v>
      </c>
      <c r="C5274" s="4" t="s">
        <v>246</v>
      </c>
      <c r="D5274" s="4" t="s">
        <v>87</v>
      </c>
      <c r="E5274" s="4" t="str">
        <f>IF(COUNTIF($E$2:E5273,"Begin: " &amp; C5274 &amp; "-" &amp; D5274 &amp; "-" &amp; H5274)=0,"Begin: " &amp; C5274 &amp; "-" &amp; D5274 &amp; "-" &amp; H5274,IF((C5274 &amp; "-" &amp; D5274 &amp; "-" &amp; H5274)&lt;&gt;(C5275 &amp; "-" &amp; D5275 &amp; "-" &amp; H5275),"End: " &amp; C5274 &amp; "-" &amp; D5274 &amp; "-" &amp; H5274,""))</f>
        <v/>
      </c>
      <c r="F5274" s="4" t="str">
        <f t="shared" si="1221"/>
        <v>Wall Street Journal-Fed Funds Rate-10-2019</v>
      </c>
      <c r="G5274" s="7">
        <v>43748</v>
      </c>
      <c r="H5274" s="7" t="str">
        <f t="shared" si="1222"/>
        <v>10-2019</v>
      </c>
      <c r="I5274" s="7" t="str">
        <f t="shared" ca="1" si="1223"/>
        <v>Wall Street Journal: Chamber of Commerce-Fed Funds Rate-10-2019</v>
      </c>
      <c r="J5274" s="4" t="str">
        <f t="shared" ca="1" si="1224"/>
        <v>Fed Funds Rate-Chamber of Commerce:10-2019</v>
      </c>
      <c r="K5274" t="s">
        <v>766</v>
      </c>
      <c r="CM5274">
        <v>1.625</v>
      </c>
      <c r="CO5274">
        <v>1.625</v>
      </c>
      <c r="CQ5274">
        <v>1.375</v>
      </c>
    </row>
    <row r="5275" spans="1:103" x14ac:dyDescent="0.55000000000000004">
      <c r="A5275" s="4" t="str">
        <f t="shared" ca="1" si="1219"/>
        <v>Mortgage Bankers Association</v>
      </c>
      <c r="B5275" s="4" t="str">
        <f t="shared" si="1220"/>
        <v>Mike Fratantoni</v>
      </c>
      <c r="C5275" s="4" t="s">
        <v>246</v>
      </c>
      <c r="D5275" s="4" t="s">
        <v>87</v>
      </c>
      <c r="E5275" s="4" t="str">
        <f>IF(COUNTIF($E$2:E5274,"Begin: " &amp; C5275 &amp; "-" &amp; D5275 &amp; "-" &amp; H5275)=0,"Begin: " &amp; C5275 &amp; "-" &amp; D5275 &amp; "-" &amp; H5275,IF((C5275 &amp; "-" &amp; D5275 &amp; "-" &amp; H5275)&lt;&gt;(C5276 &amp; "-" &amp; D5276 &amp; "-" &amp; H5276),"End: " &amp; C5275 &amp; "-" &amp; D5275 &amp; "-" &amp; H5275,""))</f>
        <v/>
      </c>
      <c r="F5275" s="4" t="str">
        <f t="shared" si="1221"/>
        <v>Wall Street Journal-Fed Funds Rate-10-2019</v>
      </c>
      <c r="G5275" s="7">
        <v>43748</v>
      </c>
      <c r="H5275" s="7" t="str">
        <f t="shared" si="1222"/>
        <v>10-2019</v>
      </c>
      <c r="I5275" s="7" t="str">
        <f t="shared" ca="1" si="1223"/>
        <v>Wall Street Journal: Mortgage Bankers Association-Fed Funds Rate-10-2019</v>
      </c>
      <c r="J5275" s="4" t="str">
        <f t="shared" ca="1" si="1224"/>
        <v>Fed Funds Rate-Mortgage Bankers Association:10-2019</v>
      </c>
      <c r="K5275" t="s">
        <v>209</v>
      </c>
      <c r="CM5275">
        <v>1.625</v>
      </c>
      <c r="CO5275">
        <v>1.625</v>
      </c>
      <c r="CQ5275">
        <v>1.625</v>
      </c>
      <c r="CS5275">
        <v>1.625</v>
      </c>
      <c r="CU5275">
        <v>1.875</v>
      </c>
      <c r="CW5275">
        <v>1.875</v>
      </c>
      <c r="CY5275">
        <v>2.125</v>
      </c>
    </row>
    <row r="5276" spans="1:103" x14ac:dyDescent="0.55000000000000004">
      <c r="A5276" s="4" t="str">
        <f t="shared" ca="1" si="1219"/>
        <v>Robert Fry Economics LLC</v>
      </c>
      <c r="B5276" s="4" t="str">
        <f t="shared" si="1220"/>
        <v>Robert Fry</v>
      </c>
      <c r="C5276" s="4" t="s">
        <v>246</v>
      </c>
      <c r="D5276" s="4" t="s">
        <v>87</v>
      </c>
      <c r="E5276" s="4" t="str">
        <f>IF(COUNTIF($E$2:E5275,"Begin: " &amp; C5276 &amp; "-" &amp; D5276 &amp; "-" &amp; H5276)=0,"Begin: " &amp; C5276 &amp; "-" &amp; D5276 &amp; "-" &amp; H5276,IF((C5276 &amp; "-" &amp; D5276 &amp; "-" &amp; H5276)&lt;&gt;(C5277 &amp; "-" &amp; D5277 &amp; "-" &amp; H5277),"End: " &amp; C5276 &amp; "-" &amp; D5276 &amp; "-" &amp; H5276,""))</f>
        <v/>
      </c>
      <c r="F5276" s="4" t="str">
        <f t="shared" si="1221"/>
        <v>Wall Street Journal-Fed Funds Rate-10-2019</v>
      </c>
      <c r="G5276" s="7">
        <v>43748</v>
      </c>
      <c r="H5276" s="7" t="str">
        <f t="shared" si="1222"/>
        <v>10-2019</v>
      </c>
      <c r="I5276" s="7" t="str">
        <f t="shared" ca="1" si="1223"/>
        <v>Wall Street Journal: Robert Fry Economics LLC-Fed Funds Rate-10-2019</v>
      </c>
      <c r="J5276" s="4" t="str">
        <f t="shared" ca="1" si="1224"/>
        <v>Fed Funds Rate-Robert Fry Economics LLC:10-2019</v>
      </c>
      <c r="K5276" t="s">
        <v>764</v>
      </c>
      <c r="CM5276">
        <v>1.625</v>
      </c>
      <c r="CO5276">
        <v>1.625</v>
      </c>
      <c r="CQ5276">
        <v>1.625</v>
      </c>
      <c r="CS5276">
        <v>1.875</v>
      </c>
      <c r="CU5276">
        <v>2.125</v>
      </c>
      <c r="CW5276">
        <v>2.375</v>
      </c>
      <c r="CY5276">
        <v>2.625</v>
      </c>
    </row>
    <row r="5277" spans="1:103" x14ac:dyDescent="0.55000000000000004">
      <c r="A5277" s="4" t="str">
        <f t="shared" ca="1" si="1219"/>
        <v>Societe Generale</v>
      </c>
      <c r="B5277" s="4" t="str">
        <f t="shared" si="1220"/>
        <v>Stephen Gallagher</v>
      </c>
      <c r="C5277" s="4" t="s">
        <v>246</v>
      </c>
      <c r="D5277" s="4" t="s">
        <v>87</v>
      </c>
      <c r="E5277" s="4" t="str">
        <f>IF(COUNTIF($E$2:E5276,"Begin: " &amp; C5277 &amp; "-" &amp; D5277 &amp; "-" &amp; H5277)=0,"Begin: " &amp; C5277 &amp; "-" &amp; D5277 &amp; "-" &amp; H5277,IF((C5277 &amp; "-" &amp; D5277 &amp; "-" &amp; H5277)&lt;&gt;(C5278 &amp; "-" &amp; D5278 &amp; "-" &amp; H5278),"End: " &amp; C5277 &amp; "-" &amp; D5277 &amp; "-" &amp; H5277,""))</f>
        <v/>
      </c>
      <c r="F5277" s="4" t="str">
        <f t="shared" si="1221"/>
        <v>Wall Street Journal-Fed Funds Rate-10-2019</v>
      </c>
      <c r="G5277" s="7">
        <v>43748</v>
      </c>
      <c r="H5277" s="7" t="str">
        <f t="shared" si="1222"/>
        <v>10-2019</v>
      </c>
      <c r="I5277" s="7" t="str">
        <f t="shared" ca="1" si="1223"/>
        <v>Wall Street Journal: Societe Generale-Fed Funds Rate-10-2019</v>
      </c>
      <c r="J5277" s="4" t="str">
        <f t="shared" ca="1" si="1224"/>
        <v>Fed Funds Rate-Societe Generale:10-2019</v>
      </c>
      <c r="K5277" t="s">
        <v>657</v>
      </c>
      <c r="CM5277">
        <v>1.625</v>
      </c>
      <c r="CO5277">
        <v>0.875</v>
      </c>
      <c r="CQ5277">
        <v>0.625</v>
      </c>
      <c r="CS5277">
        <v>0.625</v>
      </c>
      <c r="CU5277">
        <v>0.875</v>
      </c>
      <c r="CW5277">
        <v>1.875</v>
      </c>
      <c r="CY5277">
        <v>2.125</v>
      </c>
    </row>
    <row r="5278" spans="1:103" x14ac:dyDescent="0.55000000000000004">
      <c r="A5278" s="4" t="str">
        <f t="shared" ca="1" si="1219"/>
        <v>Barclays</v>
      </c>
      <c r="B5278" s="4" t="str">
        <f t="shared" si="1220"/>
        <v>Michael Gapen*</v>
      </c>
      <c r="C5278" s="4" t="s">
        <v>246</v>
      </c>
      <c r="D5278" s="4" t="s">
        <v>87</v>
      </c>
      <c r="E5278" s="4" t="str">
        <f>IF(COUNTIF($E$2:E5277,"Begin: " &amp; C5278 &amp; "-" &amp; D5278 &amp; "-" &amp; H5278)=0,"Begin: " &amp; C5278 &amp; "-" &amp; D5278 &amp; "-" &amp; H5278,IF((C5278 &amp; "-" &amp; D5278 &amp; "-" &amp; H5278)&lt;&gt;(C5279 &amp; "-" &amp; D5279 &amp; "-" &amp; H5279),"End: " &amp; C5278 &amp; "-" &amp; D5278 &amp; "-" &amp; H5278,""))</f>
        <v/>
      </c>
      <c r="F5278" s="4" t="str">
        <f t="shared" si="1221"/>
        <v>Wall Street Journal-Fed Funds Rate-10-2019</v>
      </c>
      <c r="G5278" s="7">
        <v>43748</v>
      </c>
      <c r="H5278" s="7" t="str">
        <f t="shared" si="1222"/>
        <v>10-2019</v>
      </c>
      <c r="I5278" s="7" t="str">
        <f t="shared" ca="1" si="1223"/>
        <v>Wall Street Journal: Barclays-Fed Funds Rate-10-2019</v>
      </c>
      <c r="J5278" s="4" t="str">
        <f t="shared" ca="1" si="1224"/>
        <v>Fed Funds Rate-Barclays:10-2019</v>
      </c>
      <c r="K5278" t="s">
        <v>815</v>
      </c>
    </row>
    <row r="5279" spans="1:103" x14ac:dyDescent="0.55000000000000004">
      <c r="A5279" s="4" t="str">
        <f t="shared" ca="1" si="1219"/>
        <v>NatWest Markets</v>
      </c>
      <c r="B5279" s="4" t="str">
        <f t="shared" si="1220"/>
        <v>Michelle Girard*</v>
      </c>
      <c r="C5279" s="4" t="s">
        <v>246</v>
      </c>
      <c r="D5279" s="4" t="s">
        <v>87</v>
      </c>
      <c r="E5279" s="4" t="str">
        <f>IF(COUNTIF($E$2:E5278,"Begin: " &amp; C5279 &amp; "-" &amp; D5279 &amp; "-" &amp; H5279)=0,"Begin: " &amp; C5279 &amp; "-" &amp; D5279 &amp; "-" &amp; H5279,IF((C5279 &amp; "-" &amp; D5279 &amp; "-" &amp; H5279)&lt;&gt;(C5280 &amp; "-" &amp; D5280 &amp; "-" &amp; H5280),"End: " &amp; C5279 &amp; "-" &amp; D5279 &amp; "-" &amp; H5279,""))</f>
        <v/>
      </c>
      <c r="F5279" s="4" t="str">
        <f t="shared" si="1221"/>
        <v>Wall Street Journal-Fed Funds Rate-10-2019</v>
      </c>
      <c r="G5279" s="7">
        <v>43748</v>
      </c>
      <c r="H5279" s="7" t="str">
        <f t="shared" si="1222"/>
        <v>10-2019</v>
      </c>
      <c r="I5279" s="7" t="str">
        <f t="shared" ca="1" si="1223"/>
        <v>Wall Street Journal: NatWest Markets-Fed Funds Rate-10-2019</v>
      </c>
      <c r="J5279" s="4" t="str">
        <f t="shared" ca="1" si="1224"/>
        <v>Fed Funds Rate-NatWest Markets:10-2019</v>
      </c>
      <c r="K5279" t="s">
        <v>816</v>
      </c>
    </row>
    <row r="5280" spans="1:103" x14ac:dyDescent="0.55000000000000004">
      <c r="A5280" s="4" t="str">
        <f t="shared" ca="1" si="1219"/>
        <v>BMO Capital</v>
      </c>
      <c r="B5280" s="4" t="str">
        <f t="shared" si="1220"/>
        <v>Michael Gregory</v>
      </c>
      <c r="C5280" s="4" t="s">
        <v>246</v>
      </c>
      <c r="D5280" s="4" t="s">
        <v>87</v>
      </c>
      <c r="E5280" s="4" t="str">
        <f>IF(COUNTIF($E$2:E5279,"Begin: " &amp; C5280 &amp; "-" &amp; D5280 &amp; "-" &amp; H5280)=0,"Begin: " &amp; C5280 &amp; "-" &amp; D5280 &amp; "-" &amp; H5280,IF((C5280 &amp; "-" &amp; D5280 &amp; "-" &amp; H5280)&lt;&gt;(C5281 &amp; "-" &amp; D5281 &amp; "-" &amp; H5281),"End: " &amp; C5280 &amp; "-" &amp; D5280 &amp; "-" &amp; H5280,""))</f>
        <v/>
      </c>
      <c r="F5280" s="4" t="str">
        <f t="shared" si="1221"/>
        <v>Wall Street Journal-Fed Funds Rate-10-2019</v>
      </c>
      <c r="G5280" s="7">
        <v>43748</v>
      </c>
      <c r="H5280" s="7" t="str">
        <f t="shared" si="1222"/>
        <v>10-2019</v>
      </c>
      <c r="I5280" s="7" t="str">
        <f t="shared" ca="1" si="1223"/>
        <v>Wall Street Journal: BMO Capital-Fed Funds Rate-10-2019</v>
      </c>
      <c r="J5280" s="4" t="str">
        <f t="shared" ca="1" si="1224"/>
        <v>Fed Funds Rate-BMO Capital:10-2019</v>
      </c>
      <c r="K5280" t="s">
        <v>798</v>
      </c>
      <c r="CM5280">
        <v>1.63</v>
      </c>
      <c r="CO5280">
        <v>1.63</v>
      </c>
      <c r="CQ5280">
        <v>1.63</v>
      </c>
      <c r="CS5280">
        <v>1.88</v>
      </c>
      <c r="CU5280">
        <v>2.13</v>
      </c>
      <c r="CW5280">
        <v>2.13</v>
      </c>
      <c r="CY5280">
        <v>2.13</v>
      </c>
    </row>
    <row r="5281" spans="1:103" x14ac:dyDescent="0.55000000000000004">
      <c r="A5281" s="4" t="str">
        <f t="shared" ca="1" si="1219"/>
        <v>TD Securities</v>
      </c>
      <c r="B5281" s="4" t="str">
        <f t="shared" si="1220"/>
        <v>Michael Hanson*</v>
      </c>
      <c r="C5281" s="4" t="s">
        <v>246</v>
      </c>
      <c r="D5281" s="4" t="s">
        <v>87</v>
      </c>
      <c r="E5281" s="4" t="str">
        <f>IF(COUNTIF($E$2:E5280,"Begin: " &amp; C5281 &amp; "-" &amp; D5281 &amp; "-" &amp; H5281)=0,"Begin: " &amp; C5281 &amp; "-" &amp; D5281 &amp; "-" &amp; H5281,IF((C5281 &amp; "-" &amp; D5281 &amp; "-" &amp; H5281)&lt;&gt;(C5282 &amp; "-" &amp; D5282 &amp; "-" &amp; H5282),"End: " &amp; C5281 &amp; "-" &amp; D5281 &amp; "-" &amp; H5281,""))</f>
        <v/>
      </c>
      <c r="F5281" s="4" t="str">
        <f t="shared" si="1221"/>
        <v>Wall Street Journal-Fed Funds Rate-10-2019</v>
      </c>
      <c r="G5281" s="7">
        <v>43748</v>
      </c>
      <c r="H5281" s="7" t="str">
        <f t="shared" si="1222"/>
        <v>10-2019</v>
      </c>
      <c r="I5281" s="7" t="str">
        <f t="shared" ca="1" si="1223"/>
        <v>Wall Street Journal: TD Securities-Fed Funds Rate-10-2019</v>
      </c>
      <c r="J5281" s="4" t="str">
        <f t="shared" ca="1" si="1224"/>
        <v>Fed Funds Rate-TD Securities:10-2019</v>
      </c>
      <c r="K5281" t="s">
        <v>834</v>
      </c>
    </row>
    <row r="5282" spans="1:103" x14ac:dyDescent="0.55000000000000004">
      <c r="A5282" s="4" t="str">
        <f t="shared" ca="1" si="1219"/>
        <v>Goldman Sachs</v>
      </c>
      <c r="B5282" s="4" t="str">
        <f t="shared" si="1220"/>
        <v>Jan Hatzius*</v>
      </c>
      <c r="C5282" s="4" t="s">
        <v>246</v>
      </c>
      <c r="D5282" s="4" t="s">
        <v>87</v>
      </c>
      <c r="E5282" s="4" t="str">
        <f>IF(COUNTIF($E$2:E5281,"Begin: " &amp; C5282 &amp; "-" &amp; D5282 &amp; "-" &amp; H5282)=0,"Begin: " &amp; C5282 &amp; "-" &amp; D5282 &amp; "-" &amp; H5282,IF((C5282 &amp; "-" &amp; D5282 &amp; "-" &amp; H5282)&lt;&gt;(C5283 &amp; "-" &amp; D5283 &amp; "-" &amp; H5283),"End: " &amp; C5282 &amp; "-" &amp; D5282 &amp; "-" &amp; H5282,""))</f>
        <v/>
      </c>
      <c r="F5282" s="4" t="str">
        <f t="shared" si="1221"/>
        <v>Wall Street Journal-Fed Funds Rate-10-2019</v>
      </c>
      <c r="G5282" s="7">
        <v>43748</v>
      </c>
      <c r="H5282" s="7" t="str">
        <f t="shared" si="1222"/>
        <v>10-2019</v>
      </c>
      <c r="I5282" s="7" t="str">
        <f t="shared" ca="1" si="1223"/>
        <v>Wall Street Journal: Goldman Sachs-Fed Funds Rate-10-2019</v>
      </c>
      <c r="J5282" s="4" t="str">
        <f t="shared" ca="1" si="1224"/>
        <v>Fed Funds Rate-Goldman Sachs:10-2019</v>
      </c>
      <c r="K5282" t="s">
        <v>852</v>
      </c>
    </row>
    <row r="5283" spans="1:103" x14ac:dyDescent="0.55000000000000004">
      <c r="A5283" s="4" t="str">
        <f t="shared" ca="1" si="1219"/>
        <v>Scotiabank</v>
      </c>
      <c r="B5283" s="4" t="str">
        <f t="shared" si="1220"/>
        <v>Derek Holt*</v>
      </c>
      <c r="C5283" s="4" t="s">
        <v>246</v>
      </c>
      <c r="D5283" s="4" t="s">
        <v>87</v>
      </c>
      <c r="E5283" s="4" t="str">
        <f>IF(COUNTIF($E$2:E5282,"Begin: " &amp; C5283 &amp; "-" &amp; D5283 &amp; "-" &amp; H5283)=0,"Begin: " &amp; C5283 &amp; "-" &amp; D5283 &amp; "-" &amp; H5283,IF((C5283 &amp; "-" &amp; D5283 &amp; "-" &amp; H5283)&lt;&gt;(C5284 &amp; "-" &amp; D5284 &amp; "-" &amp; H5284),"End: " &amp; C5283 &amp; "-" &amp; D5283 &amp; "-" &amp; H5283,""))</f>
        <v/>
      </c>
      <c r="F5283" s="4" t="str">
        <f t="shared" si="1221"/>
        <v>Wall Street Journal-Fed Funds Rate-10-2019</v>
      </c>
      <c r="G5283" s="7">
        <v>43748</v>
      </c>
      <c r="H5283" s="7" t="str">
        <f t="shared" si="1222"/>
        <v>10-2019</v>
      </c>
      <c r="I5283" s="7" t="str">
        <f t="shared" ca="1" si="1223"/>
        <v>Wall Street Journal: Scotiabank-Fed Funds Rate-10-2019</v>
      </c>
      <c r="J5283" s="4" t="str">
        <f t="shared" ca="1" si="1224"/>
        <v>Fed Funds Rate-Scotiabank:10-2019</v>
      </c>
      <c r="K5283" t="s">
        <v>840</v>
      </c>
    </row>
    <row r="5284" spans="1:103" x14ac:dyDescent="0.55000000000000004">
      <c r="A5284" s="4" t="str">
        <f t="shared" ca="1" si="1219"/>
        <v>KPMG</v>
      </c>
      <c r="B5284" s="4" t="str">
        <f t="shared" si="1220"/>
        <v>Constance Hunter*</v>
      </c>
      <c r="C5284" s="4" t="s">
        <v>246</v>
      </c>
      <c r="D5284" s="4" t="s">
        <v>87</v>
      </c>
      <c r="E5284" s="4" t="str">
        <f>IF(COUNTIF($E$2:E5283,"Begin: " &amp; C5284 &amp; "-" &amp; D5284 &amp; "-" &amp; H5284)=0,"Begin: " &amp; C5284 &amp; "-" &amp; D5284 &amp; "-" &amp; H5284,IF((C5284 &amp; "-" &amp; D5284 &amp; "-" &amp; H5284)&lt;&gt;(C5285 &amp; "-" &amp; D5285 &amp; "-" &amp; H5285),"End: " &amp; C5284 &amp; "-" &amp; D5284 &amp; "-" &amp; H5284,""))</f>
        <v/>
      </c>
      <c r="F5284" s="4" t="str">
        <f t="shared" si="1221"/>
        <v>Wall Street Journal-Fed Funds Rate-10-2019</v>
      </c>
      <c r="G5284" s="7">
        <v>43748</v>
      </c>
      <c r="H5284" s="7" t="str">
        <f t="shared" si="1222"/>
        <v>10-2019</v>
      </c>
      <c r="I5284" s="7" t="str">
        <f t="shared" ca="1" si="1223"/>
        <v>Wall Street Journal: KPMG-Fed Funds Rate-10-2019</v>
      </c>
      <c r="J5284" s="4" t="str">
        <f t="shared" ca="1" si="1224"/>
        <v>Fed Funds Rate-KPMG:10-2019</v>
      </c>
      <c r="K5284" t="s">
        <v>855</v>
      </c>
    </row>
    <row r="5285" spans="1:103" x14ac:dyDescent="0.55000000000000004">
      <c r="A5285" s="4" t="str">
        <f t="shared" ca="1" si="1219"/>
        <v>BBVA</v>
      </c>
      <c r="B5285" s="4" t="str">
        <f t="shared" si="1220"/>
        <v>Nathaniel Karp</v>
      </c>
      <c r="C5285" s="4" t="s">
        <v>246</v>
      </c>
      <c r="D5285" s="4" t="s">
        <v>87</v>
      </c>
      <c r="E5285" s="4" t="str">
        <f>IF(COUNTIF($E$2:E5284,"Begin: " &amp; C5285 &amp; "-" &amp; D5285 &amp; "-" &amp; H5285)=0,"Begin: " &amp; C5285 &amp; "-" &amp; D5285 &amp; "-" &amp; H5285,IF((C5285 &amp; "-" &amp; D5285 &amp; "-" &amp; H5285)&lt;&gt;(C5286 &amp; "-" &amp; D5286 &amp; "-" &amp; H5286),"End: " &amp; C5285 &amp; "-" &amp; D5285 &amp; "-" &amp; H5285,""))</f>
        <v/>
      </c>
      <c r="F5285" s="4" t="str">
        <f t="shared" si="1221"/>
        <v>Wall Street Journal-Fed Funds Rate-10-2019</v>
      </c>
      <c r="G5285" s="7">
        <v>43748</v>
      </c>
      <c r="H5285" s="7" t="str">
        <f t="shared" si="1222"/>
        <v>10-2019</v>
      </c>
      <c r="I5285" s="7" t="str">
        <f t="shared" ca="1" si="1223"/>
        <v>Wall Street Journal: BBVA-Fed Funds Rate-10-2019</v>
      </c>
      <c r="J5285" s="4" t="str">
        <f t="shared" ca="1" si="1224"/>
        <v>Fed Funds Rate-BBVA:10-2019</v>
      </c>
      <c r="K5285" t="s">
        <v>848</v>
      </c>
      <c r="CM5285">
        <v>1.53</v>
      </c>
      <c r="CO5285">
        <v>1.53</v>
      </c>
      <c r="CQ5285">
        <v>1.53</v>
      </c>
      <c r="CS5285">
        <v>1.53</v>
      </c>
      <c r="CU5285">
        <v>1.53</v>
      </c>
      <c r="CW5285">
        <v>1.83</v>
      </c>
      <c r="CY5285">
        <v>2.13</v>
      </c>
    </row>
    <row r="5286" spans="1:103" x14ac:dyDescent="0.55000000000000004">
      <c r="A5286" s="4" t="str">
        <f t="shared" ca="1" si="1219"/>
        <v>National Retail Federation</v>
      </c>
      <c r="B5286" s="4" t="str">
        <f t="shared" si="1220"/>
        <v>Jack Kleinhenz</v>
      </c>
      <c r="C5286" s="4" t="s">
        <v>246</v>
      </c>
      <c r="D5286" s="4" t="s">
        <v>87</v>
      </c>
      <c r="E5286" s="4" t="str">
        <f>IF(COUNTIF($E$2:E5285,"Begin: " &amp; C5286 &amp; "-" &amp; D5286 &amp; "-" &amp; H5286)=0,"Begin: " &amp; C5286 &amp; "-" &amp; D5286 &amp; "-" &amp; H5286,IF((C5286 &amp; "-" &amp; D5286 &amp; "-" &amp; H5286)&lt;&gt;(C5287 &amp; "-" &amp; D5287 &amp; "-" &amp; H5287),"End: " &amp; C5286 &amp; "-" &amp; D5286 &amp; "-" &amp; H5286,""))</f>
        <v/>
      </c>
      <c r="F5286" s="4" t="str">
        <f t="shared" si="1221"/>
        <v>Wall Street Journal-Fed Funds Rate-10-2019</v>
      </c>
      <c r="G5286" s="7">
        <v>43748</v>
      </c>
      <c r="H5286" s="7" t="str">
        <f t="shared" si="1222"/>
        <v>10-2019</v>
      </c>
      <c r="I5286" s="7" t="str">
        <f t="shared" ca="1" si="1223"/>
        <v>Wall Street Journal: National Retail Federation-Fed Funds Rate-10-2019</v>
      </c>
      <c r="J5286" s="4" t="str">
        <f t="shared" ca="1" si="1224"/>
        <v>Fed Funds Rate-National Retail Federation:10-2019</v>
      </c>
      <c r="K5286" t="s">
        <v>216</v>
      </c>
      <c r="CM5286">
        <v>1.65</v>
      </c>
      <c r="CO5286">
        <v>1.65</v>
      </c>
      <c r="CQ5286">
        <v>1.65</v>
      </c>
    </row>
    <row r="5287" spans="1:103" x14ac:dyDescent="0.55000000000000004">
      <c r="A5287" s="4" t="str">
        <f t="shared" ca="1" si="1219"/>
        <v>Natixis CIB Americas</v>
      </c>
      <c r="B5287" s="4" t="str">
        <f t="shared" si="1220"/>
        <v>Joseph LaVorgna</v>
      </c>
      <c r="C5287" s="4" t="s">
        <v>246</v>
      </c>
      <c r="D5287" s="4" t="s">
        <v>87</v>
      </c>
      <c r="E5287" s="4" t="str">
        <f>IF(COUNTIF($E$2:E5286,"Begin: " &amp; C5287 &amp; "-" &amp; D5287 &amp; "-" &amp; H5287)=0,"Begin: " &amp; C5287 &amp; "-" &amp; D5287 &amp; "-" &amp; H5287,IF((C5287 &amp; "-" &amp; D5287 &amp; "-" &amp; H5287)&lt;&gt;(C5288 &amp; "-" &amp; D5288 &amp; "-" &amp; H5288),"End: " &amp; C5287 &amp; "-" &amp; D5287 &amp; "-" &amp; H5287,""))</f>
        <v/>
      </c>
      <c r="F5287" s="4" t="str">
        <f t="shared" si="1221"/>
        <v>Wall Street Journal-Fed Funds Rate-10-2019</v>
      </c>
      <c r="G5287" s="7">
        <v>43748</v>
      </c>
      <c r="H5287" s="7" t="str">
        <f t="shared" si="1222"/>
        <v>10-2019</v>
      </c>
      <c r="I5287" s="7" t="str">
        <f t="shared" ca="1" si="1223"/>
        <v>Wall Street Journal: Natixis CIB Americas-Fed Funds Rate-10-2019</v>
      </c>
      <c r="J5287" s="4" t="str">
        <f t="shared" ca="1" si="1224"/>
        <v>Fed Funds Rate-Natixis CIB Americas:10-2019</v>
      </c>
      <c r="K5287" t="s">
        <v>774</v>
      </c>
      <c r="CM5287">
        <v>1.625</v>
      </c>
      <c r="CO5287">
        <v>1.375</v>
      </c>
      <c r="CQ5287">
        <v>1.375</v>
      </c>
      <c r="CS5287">
        <v>1.375</v>
      </c>
      <c r="CU5287">
        <v>1.125</v>
      </c>
      <c r="CW5287">
        <v>0.875</v>
      </c>
      <c r="CY5287">
        <v>0.375</v>
      </c>
    </row>
    <row r="5288" spans="1:103" x14ac:dyDescent="0.55000000000000004">
      <c r="A5288" s="4" t="str">
        <f t="shared" ca="1" si="1219"/>
        <v>UCLA Anderson Forecast</v>
      </c>
      <c r="B5288" s="4" t="str">
        <f t="shared" si="1220"/>
        <v>Edward Leamer/David Shulman</v>
      </c>
      <c r="C5288" s="4" t="s">
        <v>246</v>
      </c>
      <c r="D5288" s="4" t="s">
        <v>87</v>
      </c>
      <c r="E5288" s="4" t="str">
        <f>IF(COUNTIF($E$2:E5287,"Begin: " &amp; C5288 &amp; "-" &amp; D5288 &amp; "-" &amp; H5288)=0,"Begin: " &amp; C5288 &amp; "-" &amp; D5288 &amp; "-" &amp; H5288,IF((C5288 &amp; "-" &amp; D5288 &amp; "-" &amp; H5288)&lt;&gt;(C5289 &amp; "-" &amp; D5289 &amp; "-" &amp; H5289),"End: " &amp; C5288 &amp; "-" &amp; D5288 &amp; "-" &amp; H5288,""))</f>
        <v/>
      </c>
      <c r="F5288" s="4" t="str">
        <f t="shared" si="1221"/>
        <v>Wall Street Journal-Fed Funds Rate-10-2019</v>
      </c>
      <c r="G5288" s="7">
        <v>43748</v>
      </c>
      <c r="H5288" s="7" t="str">
        <f t="shared" si="1222"/>
        <v>10-2019</v>
      </c>
      <c r="I5288" s="7" t="str">
        <f t="shared" ca="1" si="1223"/>
        <v>Wall Street Journal: UCLA Anderson Forecast-Fed Funds Rate-10-2019</v>
      </c>
      <c r="J5288" s="4" t="str">
        <f t="shared" ca="1" si="1224"/>
        <v>Fed Funds Rate-UCLA Anderson Forecast:10-2019</v>
      </c>
      <c r="K5288" t="s">
        <v>218</v>
      </c>
      <c r="CM5288">
        <v>1.625</v>
      </c>
      <c r="CO5288">
        <v>1.625</v>
      </c>
      <c r="CQ5288">
        <v>1.125</v>
      </c>
      <c r="CS5288">
        <v>1.125</v>
      </c>
      <c r="CU5288">
        <v>1.625</v>
      </c>
    </row>
    <row r="5289" spans="1:103" x14ac:dyDescent="0.55000000000000004">
      <c r="A5289" s="4" t="str">
        <f t="shared" ca="1" si="1219"/>
        <v>NEMA Business Information Services</v>
      </c>
      <c r="B5289" s="4" t="str">
        <f t="shared" si="1220"/>
        <v>Don Leavens/Steven Wilcox</v>
      </c>
      <c r="C5289" s="4" t="s">
        <v>246</v>
      </c>
      <c r="D5289" s="4" t="s">
        <v>87</v>
      </c>
      <c r="E5289" s="4" t="str">
        <f>IF(COUNTIF($E$2:E5288,"Begin: " &amp; C5289 &amp; "-" &amp; D5289 &amp; "-" &amp; H5289)=0,"Begin: " &amp; C5289 &amp; "-" &amp; D5289 &amp; "-" &amp; H5289,IF((C5289 &amp; "-" &amp; D5289 &amp; "-" &amp; H5289)&lt;&gt;(C5290 &amp; "-" &amp; D5290 &amp; "-" &amp; H5290),"End: " &amp; C5289 &amp; "-" &amp; D5289 &amp; "-" &amp; H5289,""))</f>
        <v/>
      </c>
      <c r="F5289" s="4" t="str">
        <f t="shared" si="1221"/>
        <v>Wall Street Journal-Fed Funds Rate-10-2019</v>
      </c>
      <c r="G5289" s="7">
        <v>43748</v>
      </c>
      <c r="H5289" s="7" t="str">
        <f t="shared" si="1222"/>
        <v>10-2019</v>
      </c>
      <c r="I5289" s="7" t="str">
        <f t="shared" ca="1" si="1223"/>
        <v>Wall Street Journal: NEMA Business Information Services-Fed Funds Rate-10-2019</v>
      </c>
      <c r="J5289" s="4" t="str">
        <f t="shared" ca="1" si="1224"/>
        <v>Fed Funds Rate-NEMA Business Information Services:10-2019</v>
      </c>
      <c r="K5289" t="s">
        <v>765</v>
      </c>
      <c r="CM5289">
        <v>1.625</v>
      </c>
      <c r="CO5289">
        <v>1.375</v>
      </c>
      <c r="CQ5289">
        <v>1.375</v>
      </c>
      <c r="CS5289">
        <v>1.375</v>
      </c>
      <c r="CU5289">
        <v>1.375</v>
      </c>
      <c r="CW5289">
        <v>1.375</v>
      </c>
      <c r="CY5289">
        <v>1.375</v>
      </c>
    </row>
    <row r="5290" spans="1:103" x14ac:dyDescent="0.55000000000000004">
      <c r="A5290" s="4" t="str">
        <f t="shared" ca="1" si="1219"/>
        <v>HSBC</v>
      </c>
      <c r="B5290" s="4" t="str">
        <f t="shared" si="1220"/>
        <v>Kevin Logan*</v>
      </c>
      <c r="C5290" s="4" t="s">
        <v>246</v>
      </c>
      <c r="D5290" s="4" t="s">
        <v>87</v>
      </c>
      <c r="E5290" s="4" t="str">
        <f>IF(COUNTIF($E$2:E5289,"Begin: " &amp; C5290 &amp; "-" &amp; D5290 &amp; "-" &amp; H5290)=0,"Begin: " &amp; C5290 &amp; "-" &amp; D5290 &amp; "-" &amp; H5290,IF((C5290 &amp; "-" &amp; D5290 &amp; "-" &amp; H5290)&lt;&gt;(C5291 &amp; "-" &amp; D5291 &amp; "-" &amp; H5291),"End: " &amp; C5290 &amp; "-" &amp; D5290 &amp; "-" &amp; H5290,""))</f>
        <v/>
      </c>
      <c r="F5290" s="4" t="str">
        <f t="shared" si="1221"/>
        <v>Wall Street Journal-Fed Funds Rate-10-2019</v>
      </c>
      <c r="G5290" s="7">
        <v>43748</v>
      </c>
      <c r="H5290" s="7" t="str">
        <f t="shared" si="1222"/>
        <v>10-2019</v>
      </c>
      <c r="I5290" s="7" t="str">
        <f t="shared" ca="1" si="1223"/>
        <v>Wall Street Journal: HSBC-Fed Funds Rate-10-2019</v>
      </c>
      <c r="J5290" s="4" t="str">
        <f t="shared" ca="1" si="1224"/>
        <v>Fed Funds Rate-HSBC:10-2019</v>
      </c>
      <c r="K5290" t="s">
        <v>817</v>
      </c>
    </row>
    <row r="5291" spans="1:103" x14ac:dyDescent="0.55000000000000004">
      <c r="A5291" s="4" t="str">
        <f t="shared" ca="1" si="1219"/>
        <v>Moody's Investors Service</v>
      </c>
      <c r="B5291" s="4" t="str">
        <f t="shared" si="1220"/>
        <v>John Lonski</v>
      </c>
      <c r="C5291" s="4" t="s">
        <v>246</v>
      </c>
      <c r="D5291" s="4" t="s">
        <v>87</v>
      </c>
      <c r="E5291" s="4" t="str">
        <f>IF(COUNTIF($E$2:E5290,"Begin: " &amp; C5291 &amp; "-" &amp; D5291 &amp; "-" &amp; H5291)=0,"Begin: " &amp; C5291 &amp; "-" &amp; D5291 &amp; "-" &amp; H5291,IF((C5291 &amp; "-" &amp; D5291 &amp; "-" &amp; H5291)&lt;&gt;(C5292 &amp; "-" &amp; D5292 &amp; "-" &amp; H5292),"End: " &amp; C5291 &amp; "-" &amp; D5291 &amp; "-" &amp; H5291,""))</f>
        <v/>
      </c>
      <c r="F5291" s="4" t="str">
        <f t="shared" si="1221"/>
        <v>Wall Street Journal-Fed Funds Rate-10-2019</v>
      </c>
      <c r="G5291" s="7">
        <v>43748</v>
      </c>
      <c r="H5291" s="7" t="str">
        <f t="shared" si="1222"/>
        <v>10-2019</v>
      </c>
      <c r="I5291" s="7" t="str">
        <f t="shared" ca="1" si="1223"/>
        <v>Wall Street Journal: Moody's Investors Service-Fed Funds Rate-10-2019</v>
      </c>
      <c r="J5291" s="4" t="str">
        <f t="shared" ca="1" si="1224"/>
        <v>Fed Funds Rate-Moody's Investors Service:10-2019</v>
      </c>
      <c r="K5291" t="s">
        <v>220</v>
      </c>
      <c r="CM5291">
        <v>1.375</v>
      </c>
      <c r="CO5291">
        <v>1.125</v>
      </c>
      <c r="CQ5291">
        <v>1.125</v>
      </c>
      <c r="CS5291">
        <v>1.125</v>
      </c>
      <c r="CU5291">
        <v>1.125</v>
      </c>
      <c r="CW5291">
        <v>1.375</v>
      </c>
      <c r="CY5291">
        <v>1.625</v>
      </c>
    </row>
    <row r="5292" spans="1:103" x14ac:dyDescent="0.55000000000000004">
      <c r="A5292" s="4" t="str">
        <f t="shared" ca="1" si="1219"/>
        <v>National Auto Dealer Association</v>
      </c>
      <c r="B5292" s="4" t="str">
        <f t="shared" si="1220"/>
        <v>Patrick Manzi</v>
      </c>
      <c r="C5292" s="4" t="s">
        <v>246</v>
      </c>
      <c r="D5292" s="4" t="s">
        <v>87</v>
      </c>
      <c r="E5292" s="4" t="str">
        <f>IF(COUNTIF($E$2:E5291,"Begin: " &amp; C5292 &amp; "-" &amp; D5292 &amp; "-" &amp; H5292)=0,"Begin: " &amp; C5292 &amp; "-" &amp; D5292 &amp; "-" &amp; H5292,IF((C5292 &amp; "-" &amp; D5292 &amp; "-" &amp; H5292)&lt;&gt;(C5293 &amp; "-" &amp; D5293 &amp; "-" &amp; H5293),"End: " &amp; C5292 &amp; "-" &amp; D5292 &amp; "-" &amp; H5292,""))</f>
        <v/>
      </c>
      <c r="F5292" s="4" t="str">
        <f t="shared" si="1221"/>
        <v>Wall Street Journal-Fed Funds Rate-10-2019</v>
      </c>
      <c r="G5292" s="7">
        <v>43748</v>
      </c>
      <c r="H5292" s="7" t="str">
        <f t="shared" si="1222"/>
        <v>10-2019</v>
      </c>
      <c r="I5292" s="7" t="str">
        <f t="shared" ca="1" si="1223"/>
        <v>Wall Street Journal: National Auto Dealer Association-Fed Funds Rate-10-2019</v>
      </c>
      <c r="J5292" s="4" t="str">
        <f t="shared" ca="1" si="1224"/>
        <v>Fed Funds Rate-National Auto Dealer Association:10-2019</v>
      </c>
      <c r="K5292" t="s">
        <v>800</v>
      </c>
      <c r="CM5292">
        <v>1.875</v>
      </c>
      <c r="CO5292">
        <v>1.875</v>
      </c>
      <c r="CQ5292">
        <v>2.125</v>
      </c>
      <c r="CS5292">
        <v>2.125</v>
      </c>
    </row>
    <row r="5293" spans="1:103" x14ac:dyDescent="0.55000000000000004">
      <c r="A5293" s="4" t="str">
        <f t="shared" ca="1" si="1219"/>
        <v>MetLife Investment Management</v>
      </c>
      <c r="B5293" s="4" t="str">
        <f t="shared" si="1220"/>
        <v>Drew T. Matus*</v>
      </c>
      <c r="C5293" s="4" t="s">
        <v>246</v>
      </c>
      <c r="D5293" s="4" t="s">
        <v>87</v>
      </c>
      <c r="E5293" s="4" t="str">
        <f>IF(COUNTIF($E$2:E5292,"Begin: " &amp; C5293 &amp; "-" &amp; D5293 &amp; "-" &amp; H5293)=0,"Begin: " &amp; C5293 &amp; "-" &amp; D5293 &amp; "-" &amp; H5293,IF((C5293 &amp; "-" &amp; D5293 &amp; "-" &amp; H5293)&lt;&gt;(C5294 &amp; "-" &amp; D5294 &amp; "-" &amp; H5294),"End: " &amp; C5293 &amp; "-" &amp; D5293 &amp; "-" &amp; H5293,""))</f>
        <v/>
      </c>
      <c r="F5293" s="4" t="str">
        <f t="shared" si="1221"/>
        <v>Wall Street Journal-Fed Funds Rate-10-2019</v>
      </c>
      <c r="G5293" s="7">
        <v>43748</v>
      </c>
      <c r="H5293" s="7" t="str">
        <f t="shared" si="1222"/>
        <v>10-2019</v>
      </c>
      <c r="I5293" s="7" t="str">
        <f t="shared" ca="1" si="1223"/>
        <v>Wall Street Journal: MetLife Investment Management-Fed Funds Rate-10-2019</v>
      </c>
      <c r="J5293" s="4" t="str">
        <f t="shared" ca="1" si="1224"/>
        <v>Fed Funds Rate-MetLife Investment Management:10-2019</v>
      </c>
      <c r="K5293" t="s">
        <v>819</v>
      </c>
    </row>
    <row r="5294" spans="1:103" x14ac:dyDescent="0.55000000000000004">
      <c r="A5294" s="4" t="str">
        <f t="shared" ca="1" si="1219"/>
        <v>Jeffries &amp; Company</v>
      </c>
      <c r="B5294" s="4" t="str">
        <f t="shared" si="1220"/>
        <v>Ward McCarthy*</v>
      </c>
      <c r="C5294" s="4" t="s">
        <v>246</v>
      </c>
      <c r="D5294" s="4" t="s">
        <v>87</v>
      </c>
      <c r="E5294" s="4" t="str">
        <f>IF(COUNTIF($E$2:E5293,"Begin: " &amp; C5294 &amp; "-" &amp; D5294 &amp; "-" &amp; H5294)=0,"Begin: " &amp; C5294 &amp; "-" &amp; D5294 &amp; "-" &amp; H5294,IF((C5294 &amp; "-" &amp; D5294 &amp; "-" &amp; H5294)&lt;&gt;(C5295 &amp; "-" &amp; D5295 &amp; "-" &amp; H5295),"End: " &amp; C5294 &amp; "-" &amp; D5294 &amp; "-" &amp; H5294,""))</f>
        <v/>
      </c>
      <c r="F5294" s="4" t="str">
        <f t="shared" si="1221"/>
        <v>Wall Street Journal-Fed Funds Rate-10-2019</v>
      </c>
      <c r="G5294" s="7">
        <v>43748</v>
      </c>
      <c r="H5294" s="7" t="str">
        <f t="shared" si="1222"/>
        <v>10-2019</v>
      </c>
      <c r="I5294" s="7" t="str">
        <f t="shared" ca="1" si="1223"/>
        <v>Wall Street Journal: Jeffries &amp; Company-Fed Funds Rate-10-2019</v>
      </c>
      <c r="J5294" s="4" t="str">
        <f t="shared" ca="1" si="1224"/>
        <v>Fed Funds Rate-Jeffries &amp; Company:10-2019</v>
      </c>
      <c r="K5294" t="s">
        <v>820</v>
      </c>
    </row>
    <row r="5295" spans="1:103" x14ac:dyDescent="0.55000000000000004">
      <c r="A5295" s="4" t="str">
        <f t="shared" ca="1" si="1219"/>
        <v>ACT Research</v>
      </c>
      <c r="B5295" s="4" t="str">
        <f t="shared" si="1220"/>
        <v>Jim Meil</v>
      </c>
      <c r="C5295" s="4" t="s">
        <v>246</v>
      </c>
      <c r="D5295" s="4" t="s">
        <v>87</v>
      </c>
      <c r="E5295" s="4" t="str">
        <f>IF(COUNTIF($E$2:E5294,"Begin: " &amp; C5295 &amp; "-" &amp; D5295 &amp; "-" &amp; H5295)=0,"Begin: " &amp; C5295 &amp; "-" &amp; D5295 &amp; "-" &amp; H5295,IF((C5295 &amp; "-" &amp; D5295 &amp; "-" &amp; H5295)&lt;&gt;(C5296 &amp; "-" &amp; D5296 &amp; "-" &amp; H5296),"End: " &amp; C5295 &amp; "-" &amp; D5295 &amp; "-" &amp; H5295,""))</f>
        <v/>
      </c>
      <c r="F5295" s="4" t="str">
        <f t="shared" si="1221"/>
        <v>Wall Street Journal-Fed Funds Rate-10-2019</v>
      </c>
      <c r="G5295" s="7">
        <v>43748</v>
      </c>
      <c r="H5295" s="7" t="str">
        <f t="shared" si="1222"/>
        <v>10-2019</v>
      </c>
      <c r="I5295" s="7" t="str">
        <f t="shared" ca="1" si="1223"/>
        <v>Wall Street Journal: ACT Research-Fed Funds Rate-10-2019</v>
      </c>
      <c r="J5295" s="4" t="str">
        <f t="shared" ca="1" si="1224"/>
        <v>Fed Funds Rate-ACT Research:10-2019</v>
      </c>
      <c r="K5295" t="s">
        <v>437</v>
      </c>
      <c r="CM5295">
        <v>1.63</v>
      </c>
      <c r="CO5295">
        <v>1.38</v>
      </c>
      <c r="CQ5295">
        <v>1.63</v>
      </c>
    </row>
    <row r="5296" spans="1:103" x14ac:dyDescent="0.55000000000000004">
      <c r="A5296" s="4" t="str">
        <f t="shared" ca="1" si="1219"/>
        <v>Standard Chartered</v>
      </c>
      <c r="B5296" s="4" t="str">
        <f t="shared" si="1220"/>
        <v>Sonia Meskin*</v>
      </c>
      <c r="C5296" s="4" t="s">
        <v>246</v>
      </c>
      <c r="D5296" s="4" t="s">
        <v>87</v>
      </c>
      <c r="E5296" s="4" t="str">
        <f>IF(COUNTIF($E$2:E5295,"Begin: " &amp; C5296 &amp; "-" &amp; D5296 &amp; "-" &amp; H5296)=0,"Begin: " &amp; C5296 &amp; "-" &amp; D5296 &amp; "-" &amp; H5296,IF((C5296 &amp; "-" &amp; D5296 &amp; "-" &amp; H5296)&lt;&gt;(C5297 &amp; "-" &amp; D5297 &amp; "-" &amp; H5297),"End: " &amp; C5296 &amp; "-" &amp; D5296 &amp; "-" &amp; H5296,""))</f>
        <v/>
      </c>
      <c r="F5296" s="4" t="str">
        <f t="shared" si="1221"/>
        <v>Wall Street Journal-Fed Funds Rate-10-2019</v>
      </c>
      <c r="G5296" s="7">
        <v>43748</v>
      </c>
      <c r="H5296" s="7" t="str">
        <f t="shared" si="1222"/>
        <v>10-2019</v>
      </c>
      <c r="I5296" s="7" t="str">
        <f t="shared" ca="1" si="1223"/>
        <v>Wall Street Journal: Standard Chartered-Fed Funds Rate-10-2019</v>
      </c>
      <c r="J5296" s="4" t="str">
        <f t="shared" ca="1" si="1224"/>
        <v>Fed Funds Rate-Standard Chartered:10-2019</v>
      </c>
      <c r="K5296" t="s">
        <v>821</v>
      </c>
    </row>
    <row r="5297" spans="1:103" x14ac:dyDescent="0.55000000000000004">
      <c r="A5297" s="4" t="str">
        <f t="shared" ca="1" si="1219"/>
        <v>BofA</v>
      </c>
      <c r="B5297" s="4" t="str">
        <f t="shared" si="1220"/>
        <v>Michelle Meyer</v>
      </c>
      <c r="C5297" s="4" t="s">
        <v>246</v>
      </c>
      <c r="D5297" s="4" t="s">
        <v>87</v>
      </c>
      <c r="E5297" s="4" t="str">
        <f>IF(COUNTIF($E$2:E5296,"Begin: " &amp; C5297 &amp; "-" &amp; D5297 &amp; "-" &amp; H5297)=0,"Begin: " &amp; C5297 &amp; "-" &amp; D5297 &amp; "-" &amp; H5297,IF((C5297 &amp; "-" &amp; D5297 &amp; "-" &amp; H5297)&lt;&gt;(C5298 &amp; "-" &amp; D5298 &amp; "-" &amp; H5298),"End: " &amp; C5297 &amp; "-" &amp; D5297 &amp; "-" &amp; H5297,""))</f>
        <v/>
      </c>
      <c r="F5297" s="4" t="str">
        <f t="shared" si="1221"/>
        <v>Wall Street Journal-Fed Funds Rate-10-2019</v>
      </c>
      <c r="G5297" s="7">
        <v>43748</v>
      </c>
      <c r="H5297" s="7" t="str">
        <f t="shared" si="1222"/>
        <v>10-2019</v>
      </c>
      <c r="I5297" s="7" t="str">
        <f t="shared" ca="1" si="1223"/>
        <v>Wall Street Journal: BofA-Fed Funds Rate-10-2019</v>
      </c>
      <c r="J5297" s="4" t="str">
        <f t="shared" ca="1" si="1224"/>
        <v>Fed Funds Rate-BofA:10-2019</v>
      </c>
      <c r="K5297" t="s">
        <v>803</v>
      </c>
      <c r="CM5297">
        <v>1.375</v>
      </c>
      <c r="CO5297">
        <v>1.375</v>
      </c>
      <c r="CQ5297">
        <v>1.375</v>
      </c>
    </row>
    <row r="5298" spans="1:103" x14ac:dyDescent="0.55000000000000004">
      <c r="A5298" s="4" t="str">
        <f t="shared" ca="1" si="1219"/>
        <v>Daiwa Capital</v>
      </c>
      <c r="B5298" s="4" t="str">
        <f t="shared" si="1220"/>
        <v>Michael Moran</v>
      </c>
      <c r="C5298" s="4" t="s">
        <v>246</v>
      </c>
      <c r="D5298" s="4" t="s">
        <v>87</v>
      </c>
      <c r="E5298" s="4" t="str">
        <f>IF(COUNTIF($E$2:E5297,"Begin: " &amp; C5298 &amp; "-" &amp; D5298 &amp; "-" &amp; H5298)=0,"Begin: " &amp; C5298 &amp; "-" &amp; D5298 &amp; "-" &amp; H5298,IF((C5298 &amp; "-" &amp; D5298 &amp; "-" &amp; H5298)&lt;&gt;(C5299 &amp; "-" &amp; D5299 &amp; "-" &amp; H5299),"End: " &amp; C5298 &amp; "-" &amp; D5298 &amp; "-" &amp; H5298,""))</f>
        <v/>
      </c>
      <c r="F5298" s="4" t="str">
        <f t="shared" si="1221"/>
        <v>Wall Street Journal-Fed Funds Rate-10-2019</v>
      </c>
      <c r="G5298" s="7">
        <v>43748</v>
      </c>
      <c r="H5298" s="7" t="str">
        <f t="shared" si="1222"/>
        <v>10-2019</v>
      </c>
      <c r="I5298" s="7" t="str">
        <f t="shared" ca="1" si="1223"/>
        <v>Wall Street Journal: Daiwa Capital-Fed Funds Rate-10-2019</v>
      </c>
      <c r="J5298" s="4" t="str">
        <f t="shared" ca="1" si="1224"/>
        <v>Fed Funds Rate-Daiwa Capital:10-2019</v>
      </c>
      <c r="K5298" t="s">
        <v>438</v>
      </c>
      <c r="CM5298">
        <v>1.625</v>
      </c>
      <c r="CO5298">
        <v>1.375</v>
      </c>
      <c r="CQ5298">
        <v>0.875</v>
      </c>
      <c r="CS5298">
        <v>0.375</v>
      </c>
      <c r="CU5298">
        <v>0.125</v>
      </c>
    </row>
    <row r="5299" spans="1:103" x14ac:dyDescent="0.55000000000000004">
      <c r="A5299" s="4" t="str">
        <f t="shared" ca="1" si="1219"/>
        <v>National Association of Manufacturers</v>
      </c>
      <c r="B5299" s="4" t="str">
        <f t="shared" si="1220"/>
        <v>Chad Moutray</v>
      </c>
      <c r="C5299" s="4" t="s">
        <v>246</v>
      </c>
      <c r="D5299" s="4" t="s">
        <v>87</v>
      </c>
      <c r="E5299" s="4" t="str">
        <f>IF(COUNTIF($E$2:E5298,"Begin: " &amp; C5299 &amp; "-" &amp; D5299 &amp; "-" &amp; H5299)=0,"Begin: " &amp; C5299 &amp; "-" &amp; D5299 &amp; "-" &amp; H5299,IF((C5299 &amp; "-" &amp; D5299 &amp; "-" &amp; H5299)&lt;&gt;(C5300 &amp; "-" &amp; D5300 &amp; "-" &amp; H5300),"End: " &amp; C5299 &amp; "-" &amp; D5299 &amp; "-" &amp; H5299,""))</f>
        <v/>
      </c>
      <c r="F5299" s="4" t="str">
        <f t="shared" si="1221"/>
        <v>Wall Street Journal-Fed Funds Rate-10-2019</v>
      </c>
      <c r="G5299" s="7">
        <v>43748</v>
      </c>
      <c r="H5299" s="7" t="str">
        <f t="shared" si="1222"/>
        <v>10-2019</v>
      </c>
      <c r="I5299" s="7" t="str">
        <f t="shared" ca="1" si="1223"/>
        <v>Wall Street Journal: National Association of Manufacturers-Fed Funds Rate-10-2019</v>
      </c>
      <c r="J5299" s="4" t="str">
        <f t="shared" ca="1" si="1224"/>
        <v>Fed Funds Rate-National Association of Manufacturers:10-2019</v>
      </c>
      <c r="K5299" t="s">
        <v>439</v>
      </c>
      <c r="CM5299">
        <v>1.625</v>
      </c>
      <c r="CO5299">
        <v>1.625</v>
      </c>
      <c r="CQ5299">
        <v>1.625</v>
      </c>
      <c r="CS5299">
        <v>1.875</v>
      </c>
      <c r="CU5299">
        <v>2.375</v>
      </c>
      <c r="CW5299">
        <v>2.625</v>
      </c>
      <c r="CY5299">
        <v>2.875</v>
      </c>
    </row>
    <row r="5300" spans="1:103" x14ac:dyDescent="0.55000000000000004">
      <c r="A5300" s="4" t="str">
        <f t="shared" ca="1" si="1219"/>
        <v>Naroff Economics</v>
      </c>
      <c r="B5300" s="4" t="str">
        <f t="shared" si="1220"/>
        <v>Joel Naroff</v>
      </c>
      <c r="C5300" s="4" t="s">
        <v>246</v>
      </c>
      <c r="D5300" s="4" t="s">
        <v>87</v>
      </c>
      <c r="E5300" s="4" t="str">
        <f>IF(COUNTIF($E$2:E5299,"Begin: " &amp; C5300 &amp; "-" &amp; D5300 &amp; "-" &amp; H5300)=0,"Begin: " &amp; C5300 &amp; "-" &amp; D5300 &amp; "-" &amp; H5300,IF((C5300 &amp; "-" &amp; D5300 &amp; "-" &amp; H5300)&lt;&gt;(C5301 &amp; "-" &amp; D5301 &amp; "-" &amp; H5301),"End: " &amp; C5300 &amp; "-" &amp; D5300 &amp; "-" &amp; H5300,""))</f>
        <v/>
      </c>
      <c r="F5300" s="4" t="str">
        <f t="shared" si="1221"/>
        <v>Wall Street Journal-Fed Funds Rate-10-2019</v>
      </c>
      <c r="G5300" s="7">
        <v>43748</v>
      </c>
      <c r="H5300" s="7" t="str">
        <f t="shared" si="1222"/>
        <v>10-2019</v>
      </c>
      <c r="I5300" s="7" t="str">
        <f t="shared" ca="1" si="1223"/>
        <v>Wall Street Journal: Naroff Economics-Fed Funds Rate-10-2019</v>
      </c>
      <c r="J5300" s="4" t="str">
        <f t="shared" ca="1" si="1224"/>
        <v>Fed Funds Rate-Naroff Economics:10-2019</v>
      </c>
      <c r="K5300" t="s">
        <v>440</v>
      </c>
      <c r="CM5300">
        <v>1.875</v>
      </c>
      <c r="CO5300">
        <v>1.625</v>
      </c>
      <c r="CQ5300">
        <v>1.375</v>
      </c>
      <c r="CS5300">
        <v>1.375</v>
      </c>
      <c r="CU5300">
        <v>1.625</v>
      </c>
      <c r="CW5300">
        <v>2.125</v>
      </c>
      <c r="CY5300">
        <v>2.625</v>
      </c>
    </row>
    <row r="5301" spans="1:103" x14ac:dyDescent="0.55000000000000004">
      <c r="A5301" s="4" t="str">
        <f t="shared" ca="1" si="1219"/>
        <v>MacroEcon Global Advisors</v>
      </c>
      <c r="B5301" s="4" t="str">
        <f t="shared" si="1220"/>
        <v>Mark Nielson</v>
      </c>
      <c r="C5301" s="4" t="s">
        <v>246</v>
      </c>
      <c r="D5301" s="4" t="s">
        <v>87</v>
      </c>
      <c r="E5301" s="4" t="str">
        <f>IF(COUNTIF($E$2:E5300,"Begin: " &amp; C5301 &amp; "-" &amp; D5301 &amp; "-" &amp; H5301)=0,"Begin: " &amp; C5301 &amp; "-" &amp; D5301 &amp; "-" &amp; H5301,IF((C5301 &amp; "-" &amp; D5301 &amp; "-" &amp; H5301)&lt;&gt;(C5302 &amp; "-" &amp; D5302 &amp; "-" &amp; H5302),"End: " &amp; C5301 &amp; "-" &amp; D5301 &amp; "-" &amp; H5301,""))</f>
        <v/>
      </c>
      <c r="F5301" s="4" t="str">
        <f t="shared" si="1221"/>
        <v>Wall Street Journal-Fed Funds Rate-10-2019</v>
      </c>
      <c r="G5301" s="7">
        <v>43748</v>
      </c>
      <c r="H5301" s="7" t="str">
        <f t="shared" si="1222"/>
        <v>10-2019</v>
      </c>
      <c r="I5301" s="7" t="str">
        <f t="shared" ca="1" si="1223"/>
        <v>Wall Street Journal: MacroEcon Global Advisors-Fed Funds Rate-10-2019</v>
      </c>
      <c r="J5301" s="4" t="str">
        <f t="shared" ca="1" si="1224"/>
        <v>Fed Funds Rate-MacroEcon Global Advisors:10-2019</v>
      </c>
      <c r="K5301" t="s">
        <v>225</v>
      </c>
      <c r="CM5301">
        <v>2.125</v>
      </c>
      <c r="CO5301">
        <v>2.125</v>
      </c>
      <c r="CQ5301">
        <v>2.375</v>
      </c>
      <c r="CS5301">
        <v>2.375</v>
      </c>
      <c r="CU5301">
        <v>2.375</v>
      </c>
      <c r="CW5301">
        <v>2.625</v>
      </c>
      <c r="CY5301">
        <v>2.625</v>
      </c>
    </row>
    <row r="5302" spans="1:103" x14ac:dyDescent="0.55000000000000004">
      <c r="A5302" s="4" t="str">
        <f t="shared" ca="1" si="1219"/>
        <v>Corelogic</v>
      </c>
      <c r="B5302" s="4" t="str">
        <f t="shared" si="1220"/>
        <v>Frank Nothaft</v>
      </c>
      <c r="C5302" s="4" t="s">
        <v>246</v>
      </c>
      <c r="D5302" s="4" t="s">
        <v>87</v>
      </c>
      <c r="E5302" s="4" t="str">
        <f>IF(COUNTIF($E$2:E5301,"Begin: " &amp; C5302 &amp; "-" &amp; D5302 &amp; "-" &amp; H5302)=0,"Begin: " &amp; C5302 &amp; "-" &amp; D5302 &amp; "-" &amp; H5302,IF((C5302 &amp; "-" &amp; D5302 &amp; "-" &amp; H5302)&lt;&gt;(C5303 &amp; "-" &amp; D5303 &amp; "-" &amp; H5303),"End: " &amp; C5302 &amp; "-" &amp; D5302 &amp; "-" &amp; H5302,""))</f>
        <v/>
      </c>
      <c r="F5302" s="4" t="str">
        <f t="shared" si="1221"/>
        <v>Wall Street Journal-Fed Funds Rate-10-2019</v>
      </c>
      <c r="G5302" s="7">
        <v>43748</v>
      </c>
      <c r="H5302" s="7" t="str">
        <f t="shared" si="1222"/>
        <v>10-2019</v>
      </c>
      <c r="I5302" s="7" t="str">
        <f t="shared" ca="1" si="1223"/>
        <v>Wall Street Journal: Corelogic-Fed Funds Rate-10-2019</v>
      </c>
      <c r="J5302" s="4" t="str">
        <f t="shared" ca="1" si="1224"/>
        <v>Fed Funds Rate-Corelogic:10-2019</v>
      </c>
      <c r="K5302" t="s">
        <v>752</v>
      </c>
      <c r="CM5302">
        <v>1.875</v>
      </c>
      <c r="CO5302">
        <v>1.625</v>
      </c>
      <c r="CQ5302">
        <v>1.625</v>
      </c>
      <c r="CS5302">
        <v>1.875</v>
      </c>
      <c r="CU5302">
        <v>2.125</v>
      </c>
      <c r="CW5302">
        <v>2.375</v>
      </c>
      <c r="CY5302">
        <v>2.625</v>
      </c>
    </row>
    <row r="5303" spans="1:103" x14ac:dyDescent="0.55000000000000004">
      <c r="A5303" s="4" t="str">
        <f t="shared" ca="1" si="1219"/>
        <v>High Frequency Economics</v>
      </c>
      <c r="B5303" s="4" t="str">
        <f t="shared" si="1220"/>
        <v>Jim O'Sullivan</v>
      </c>
      <c r="C5303" s="4" t="s">
        <v>246</v>
      </c>
      <c r="D5303" s="4" t="s">
        <v>87</v>
      </c>
      <c r="E5303" s="4" t="str">
        <f>IF(COUNTIF($E$2:E5302,"Begin: " &amp; C5303 &amp; "-" &amp; D5303 &amp; "-" &amp; H5303)=0,"Begin: " &amp; C5303 &amp; "-" &amp; D5303 &amp; "-" &amp; H5303,IF((C5303 &amp; "-" &amp; D5303 &amp; "-" &amp; H5303)&lt;&gt;(C5304 &amp; "-" &amp; D5304 &amp; "-" &amp; H5304),"End: " &amp; C5303 &amp; "-" &amp; D5303 &amp; "-" &amp; H5303,""))</f>
        <v/>
      </c>
      <c r="F5303" s="4" t="str">
        <f t="shared" si="1221"/>
        <v>Wall Street Journal-Fed Funds Rate-10-2019</v>
      </c>
      <c r="G5303" s="7">
        <v>43748</v>
      </c>
      <c r="H5303" s="7" t="str">
        <f t="shared" si="1222"/>
        <v>10-2019</v>
      </c>
      <c r="I5303" s="7" t="str">
        <f t="shared" ca="1" si="1223"/>
        <v>Wall Street Journal: High Frequency Economics-Fed Funds Rate-10-2019</v>
      </c>
      <c r="J5303" s="4" t="str">
        <f t="shared" ca="1" si="1224"/>
        <v>Fed Funds Rate-High Frequency Economics:10-2019</v>
      </c>
      <c r="K5303" t="s">
        <v>227</v>
      </c>
      <c r="CM5303">
        <v>1.625</v>
      </c>
      <c r="CO5303">
        <v>1.375</v>
      </c>
      <c r="CQ5303">
        <v>1.375</v>
      </c>
    </row>
    <row r="5304" spans="1:103" x14ac:dyDescent="0.55000000000000004">
      <c r="A5304" s="4" t="str">
        <f t="shared" ca="1" si="1219"/>
        <v>Stifel, Nicoulas and Company, Incorporated (formerly Sterne Agee)</v>
      </c>
      <c r="B5304" s="4" t="str">
        <f t="shared" si="1220"/>
        <v>Lindsey Piegza</v>
      </c>
      <c r="C5304" s="4" t="s">
        <v>246</v>
      </c>
      <c r="D5304" s="4" t="s">
        <v>87</v>
      </c>
      <c r="E5304" s="4" t="str">
        <f>IF(COUNTIF($E$2:E5303,"Begin: " &amp; C5304 &amp; "-" &amp; D5304 &amp; "-" &amp; H5304)=0,"Begin: " &amp; C5304 &amp; "-" &amp; D5304 &amp; "-" &amp; H5304,IF((C5304 &amp; "-" &amp; D5304 &amp; "-" &amp; H5304)&lt;&gt;(C5305 &amp; "-" &amp; D5305 &amp; "-" &amp; H5305),"End: " &amp; C5304 &amp; "-" &amp; D5304 &amp; "-" &amp; H5304,""))</f>
        <v/>
      </c>
      <c r="F5304" s="4" t="str">
        <f t="shared" si="1221"/>
        <v>Wall Street Journal-Fed Funds Rate-10-2019</v>
      </c>
      <c r="G5304" s="7">
        <v>43748</v>
      </c>
      <c r="H5304" s="7" t="str">
        <f t="shared" si="1222"/>
        <v>10-2019</v>
      </c>
      <c r="I5304" s="7" t="str">
        <f t="shared" ca="1" si="1223"/>
        <v>Wall Street Journal: Stifel, Nicoulas and Company, Incorporated (formerly Sterne Agee)-Fed Funds Rate-10-2019</v>
      </c>
      <c r="J5304" s="4" t="str">
        <f t="shared" ca="1" si="1224"/>
        <v>Fed Funds Rate-Stifel, Nicoulas and Company, Incorporated (formerly Sterne Agee):10-2019</v>
      </c>
      <c r="K5304" t="s">
        <v>675</v>
      </c>
      <c r="CM5304">
        <v>1.375</v>
      </c>
      <c r="CO5304">
        <v>0.625</v>
      </c>
      <c r="CQ5304">
        <v>0.625</v>
      </c>
    </row>
    <row r="5305" spans="1:103" x14ac:dyDescent="0.55000000000000004">
      <c r="A5305" s="4" t="str">
        <f t="shared" ca="1" si="1219"/>
        <v>Macroeconomic Advisers</v>
      </c>
      <c r="B5305" s="4" t="str">
        <f t="shared" si="1220"/>
        <v>Dr. Joel Prakken/ Chris Varvares</v>
      </c>
      <c r="C5305" s="4" t="s">
        <v>246</v>
      </c>
      <c r="D5305" s="4" t="s">
        <v>87</v>
      </c>
      <c r="E5305" s="4" t="str">
        <f>IF(COUNTIF($E$2:E5304,"Begin: " &amp; C5305 &amp; "-" &amp; D5305 &amp; "-" &amp; H5305)=0,"Begin: " &amp; C5305 &amp; "-" &amp; D5305 &amp; "-" &amp; H5305,IF((C5305 &amp; "-" &amp; D5305 &amp; "-" &amp; H5305)&lt;&gt;(C5306 &amp; "-" &amp; D5306 &amp; "-" &amp; H5306),"End: " &amp; C5305 &amp; "-" &amp; D5305 &amp; "-" &amp; H5305,""))</f>
        <v/>
      </c>
      <c r="F5305" s="4" t="str">
        <f t="shared" si="1221"/>
        <v>Wall Street Journal-Fed Funds Rate-10-2019</v>
      </c>
      <c r="G5305" s="7">
        <v>43748</v>
      </c>
      <c r="H5305" s="7" t="str">
        <f t="shared" si="1222"/>
        <v>10-2019</v>
      </c>
      <c r="I5305" s="7" t="str">
        <f t="shared" ca="1" si="1223"/>
        <v>Wall Street Journal: Macroeconomic Advisers-Fed Funds Rate-10-2019</v>
      </c>
      <c r="J5305" s="4" t="str">
        <f t="shared" ca="1" si="1224"/>
        <v>Fed Funds Rate-Macroeconomic Advisers:10-2019</v>
      </c>
      <c r="K5305" t="s">
        <v>228</v>
      </c>
      <c r="CM5305">
        <v>1.625</v>
      </c>
      <c r="CO5305">
        <v>1.625</v>
      </c>
      <c r="CQ5305">
        <v>1.875</v>
      </c>
      <c r="CS5305">
        <v>2.125</v>
      </c>
      <c r="CU5305">
        <v>2.375</v>
      </c>
      <c r="CW5305">
        <v>2.375</v>
      </c>
      <c r="CY5305">
        <v>2.375</v>
      </c>
    </row>
    <row r="5306" spans="1:103" x14ac:dyDescent="0.55000000000000004">
      <c r="A5306" s="4" t="str">
        <f t="shared" ca="1" si="1219"/>
        <v>Ameriprise Financial</v>
      </c>
      <c r="B5306" s="4" t="str">
        <f t="shared" si="1220"/>
        <v>Russell Price</v>
      </c>
      <c r="C5306" s="4" t="s">
        <v>246</v>
      </c>
      <c r="D5306" s="4" t="s">
        <v>87</v>
      </c>
      <c r="E5306" s="4" t="str">
        <f>IF(COUNTIF($E$2:E5305,"Begin: " &amp; C5306 &amp; "-" &amp; D5306 &amp; "-" &amp; H5306)=0,"Begin: " &amp; C5306 &amp; "-" &amp; D5306 &amp; "-" &amp; H5306,IF((C5306 &amp; "-" &amp; D5306 &amp; "-" &amp; H5306)&lt;&gt;(C5307 &amp; "-" &amp; D5307 &amp; "-" &amp; H5307),"End: " &amp; C5306 &amp; "-" &amp; D5306 &amp; "-" &amp; H5306,""))</f>
        <v/>
      </c>
      <c r="F5306" s="4" t="str">
        <f t="shared" si="1221"/>
        <v>Wall Street Journal-Fed Funds Rate-10-2019</v>
      </c>
      <c r="G5306" s="7">
        <v>43748</v>
      </c>
      <c r="H5306" s="7" t="str">
        <f t="shared" si="1222"/>
        <v>10-2019</v>
      </c>
      <c r="I5306" s="7" t="str">
        <f t="shared" ca="1" si="1223"/>
        <v>Wall Street Journal: Ameriprise Financial-Fed Funds Rate-10-2019</v>
      </c>
      <c r="J5306" s="4" t="str">
        <f t="shared" ca="1" si="1224"/>
        <v>Fed Funds Rate-Ameriprise Financial:10-2019</v>
      </c>
      <c r="K5306" t="s">
        <v>441</v>
      </c>
      <c r="CM5306">
        <v>1.625</v>
      </c>
      <c r="CO5306">
        <v>1.375</v>
      </c>
      <c r="CQ5306">
        <v>0.875</v>
      </c>
      <c r="CS5306">
        <v>0.875</v>
      </c>
      <c r="CU5306">
        <v>0.875</v>
      </c>
      <c r="CW5306">
        <v>0.875</v>
      </c>
      <c r="CY5306">
        <v>0.875</v>
      </c>
    </row>
    <row r="5307" spans="1:103" x14ac:dyDescent="0.55000000000000004">
      <c r="A5307" s="4" t="str">
        <f t="shared" ca="1" si="1219"/>
        <v>Eaton Corp.</v>
      </c>
      <c r="B5307" s="4" t="str">
        <f t="shared" si="1220"/>
        <v>Arun Raha*</v>
      </c>
      <c r="C5307" s="4" t="s">
        <v>246</v>
      </c>
      <c r="D5307" s="4" t="s">
        <v>87</v>
      </c>
      <c r="E5307" s="4" t="str">
        <f>IF(COUNTIF($E$2:E5306,"Begin: " &amp; C5307 &amp; "-" &amp; D5307 &amp; "-" &amp; H5307)=0,"Begin: " &amp; C5307 &amp; "-" &amp; D5307 &amp; "-" &amp; H5307,IF((C5307 &amp; "-" &amp; D5307 &amp; "-" &amp; H5307)&lt;&gt;(C5308 &amp; "-" &amp; D5308 &amp; "-" &amp; H5308),"End: " &amp; C5307 &amp; "-" &amp; D5307 &amp; "-" &amp; H5307,""))</f>
        <v/>
      </c>
      <c r="F5307" s="4" t="str">
        <f t="shared" si="1221"/>
        <v>Wall Street Journal-Fed Funds Rate-10-2019</v>
      </c>
      <c r="G5307" s="7">
        <v>43748</v>
      </c>
      <c r="H5307" s="7" t="str">
        <f t="shared" si="1222"/>
        <v>10-2019</v>
      </c>
      <c r="I5307" s="7" t="str">
        <f t="shared" ca="1" si="1223"/>
        <v>Wall Street Journal: Eaton Corp.-Fed Funds Rate-10-2019</v>
      </c>
      <c r="J5307" s="4" t="str">
        <f t="shared" ca="1" si="1224"/>
        <v>Fed Funds Rate-Eaton Corp.:10-2019</v>
      </c>
      <c r="K5307" t="s">
        <v>823</v>
      </c>
    </row>
    <row r="5308" spans="1:103" x14ac:dyDescent="0.55000000000000004">
      <c r="A5308" s="4" t="str">
        <f t="shared" ca="1" si="1219"/>
        <v>Point Loma Nazarene University</v>
      </c>
      <c r="B5308" s="4" t="str">
        <f t="shared" si="1220"/>
        <v>Lynn Reaser</v>
      </c>
      <c r="C5308" s="4" t="s">
        <v>246</v>
      </c>
      <c r="D5308" s="4" t="s">
        <v>87</v>
      </c>
      <c r="E5308" s="4" t="str">
        <f>IF(COUNTIF($E$2:E5307,"Begin: " &amp; C5308 &amp; "-" &amp; D5308 &amp; "-" &amp; H5308)=0,"Begin: " &amp; C5308 &amp; "-" &amp; D5308 &amp; "-" &amp; H5308,IF((C5308 &amp; "-" &amp; D5308 &amp; "-" &amp; H5308)&lt;&gt;(C5309 &amp; "-" &amp; D5309 &amp; "-" &amp; H5309),"End: " &amp; C5308 &amp; "-" &amp; D5308 &amp; "-" &amp; H5308,""))</f>
        <v/>
      </c>
      <c r="F5308" s="4" t="str">
        <f t="shared" si="1221"/>
        <v>Wall Street Journal-Fed Funds Rate-10-2019</v>
      </c>
      <c r="G5308" s="7">
        <v>43748</v>
      </c>
      <c r="H5308" s="7" t="str">
        <f t="shared" si="1222"/>
        <v>10-2019</v>
      </c>
      <c r="I5308" s="7" t="str">
        <f t="shared" ca="1" si="1223"/>
        <v>Wall Street Journal: Point Loma Nazarene University-Fed Funds Rate-10-2019</v>
      </c>
      <c r="J5308" s="4" t="str">
        <f t="shared" ca="1" si="1224"/>
        <v>Fed Funds Rate-Point Loma Nazarene University:10-2019</v>
      </c>
      <c r="K5308" t="s">
        <v>658</v>
      </c>
      <c r="CM5308">
        <v>1.625</v>
      </c>
      <c r="CO5308">
        <v>1.375</v>
      </c>
      <c r="CQ5308">
        <v>1.375</v>
      </c>
      <c r="CS5308">
        <v>1.375</v>
      </c>
      <c r="CU5308">
        <v>1.625</v>
      </c>
      <c r="CW5308">
        <v>1.875</v>
      </c>
      <c r="CY5308">
        <v>2.125</v>
      </c>
    </row>
    <row r="5309" spans="1:103" x14ac:dyDescent="0.55000000000000004">
      <c r="A5309" s="4" t="str">
        <f t="shared" ca="1" si="1219"/>
        <v>Deutsche Bank</v>
      </c>
      <c r="B5309" s="4" t="str">
        <f t="shared" si="1220"/>
        <v>Brett Ryan/Matthew Luzzetti</v>
      </c>
      <c r="C5309" s="4" t="s">
        <v>246</v>
      </c>
      <c r="D5309" s="4" t="s">
        <v>87</v>
      </c>
      <c r="E5309" s="4" t="str">
        <f>IF(COUNTIF($E$2:E5308,"Begin: " &amp; C5309 &amp; "-" &amp; D5309 &amp; "-" &amp; H5309)=0,"Begin: " &amp; C5309 &amp; "-" &amp; D5309 &amp; "-" &amp; H5309,IF((C5309 &amp; "-" &amp; D5309 &amp; "-" &amp; H5309)&lt;&gt;(C5310 &amp; "-" &amp; D5310 &amp; "-" &amp; H5310),"End: " &amp; C5309 &amp; "-" &amp; D5309 &amp; "-" &amp; H5309,""))</f>
        <v/>
      </c>
      <c r="F5309" s="4" t="str">
        <f t="shared" si="1221"/>
        <v>Wall Street Journal-Fed Funds Rate-10-2019</v>
      </c>
      <c r="G5309" s="7">
        <v>43748</v>
      </c>
      <c r="H5309" s="7" t="str">
        <f t="shared" si="1222"/>
        <v>10-2019</v>
      </c>
      <c r="I5309" s="7" t="str">
        <f t="shared" ca="1" si="1223"/>
        <v>Wall Street Journal: Deutsche Bank-Fed Funds Rate-10-2019</v>
      </c>
      <c r="J5309" s="4" t="str">
        <f t="shared" ca="1" si="1224"/>
        <v>Fed Funds Rate-Deutsche Bank:10-2019</v>
      </c>
      <c r="K5309" t="s">
        <v>804</v>
      </c>
      <c r="CM5309">
        <v>1.375</v>
      </c>
      <c r="CO5309">
        <v>1.125</v>
      </c>
      <c r="CQ5309">
        <v>1.125</v>
      </c>
      <c r="CS5309">
        <v>1.125</v>
      </c>
      <c r="CU5309">
        <v>1.375</v>
      </c>
      <c r="CW5309">
        <v>1.375</v>
      </c>
      <c r="CY5309">
        <v>1.375</v>
      </c>
    </row>
    <row r="5310" spans="1:103" x14ac:dyDescent="0.55000000000000004">
      <c r="A5310" s="4" t="str">
        <f t="shared" ca="1" si="1219"/>
        <v>Prestige Economics LLC</v>
      </c>
      <c r="B5310" s="4" t="str">
        <f t="shared" si="1220"/>
        <v>Jason Schenker*</v>
      </c>
      <c r="C5310" s="4" t="s">
        <v>246</v>
      </c>
      <c r="D5310" s="4" t="s">
        <v>87</v>
      </c>
      <c r="E5310" s="4" t="str">
        <f>IF(COUNTIF($E$2:E5309,"Begin: " &amp; C5310 &amp; "-" &amp; D5310 &amp; "-" &amp; H5310)=0,"Begin: " &amp; C5310 &amp; "-" &amp; D5310 &amp; "-" &amp; H5310,IF((C5310 &amp; "-" &amp; D5310 &amp; "-" &amp; H5310)&lt;&gt;(C5311 &amp; "-" &amp; D5311 &amp; "-" &amp; H5311),"End: " &amp; C5310 &amp; "-" &amp; D5310 &amp; "-" &amp; H5310,""))</f>
        <v/>
      </c>
      <c r="F5310" s="4" t="str">
        <f t="shared" si="1221"/>
        <v>Wall Street Journal-Fed Funds Rate-10-2019</v>
      </c>
      <c r="G5310" s="7">
        <v>43748</v>
      </c>
      <c r="H5310" s="7" t="str">
        <f t="shared" si="1222"/>
        <v>10-2019</v>
      </c>
      <c r="I5310" s="7" t="str">
        <f t="shared" ca="1" si="1223"/>
        <v>Wall Street Journal: Prestige Economics LLC-Fed Funds Rate-10-2019</v>
      </c>
      <c r="J5310" s="4" t="str">
        <f t="shared" ca="1" si="1224"/>
        <v>Fed Funds Rate-Prestige Economics LLC:10-2019</v>
      </c>
      <c r="K5310" t="s">
        <v>824</v>
      </c>
    </row>
    <row r="5311" spans="1:103" x14ac:dyDescent="0.55000000000000004">
      <c r="A5311" s="4" t="str">
        <f t="shared" ca="1" si="1219"/>
        <v>Pantheon Macroeconomics</v>
      </c>
      <c r="B5311" s="4" t="str">
        <f t="shared" si="1220"/>
        <v>Ian Shepherdson</v>
      </c>
      <c r="C5311" s="4" t="s">
        <v>246</v>
      </c>
      <c r="D5311" s="4" t="s">
        <v>87</v>
      </c>
      <c r="E5311" s="4" t="str">
        <f>IF(COUNTIF($E$2:E5310,"Begin: " &amp; C5311 &amp; "-" &amp; D5311 &amp; "-" &amp; H5311)=0,"Begin: " &amp; C5311 &amp; "-" &amp; D5311 &amp; "-" &amp; H5311,IF((C5311 &amp; "-" &amp; D5311 &amp; "-" &amp; H5311)&lt;&gt;(C5312 &amp; "-" &amp; D5312 &amp; "-" &amp; H5312),"End: " &amp; C5311 &amp; "-" &amp; D5311 &amp; "-" &amp; H5311,""))</f>
        <v/>
      </c>
      <c r="F5311" s="4" t="str">
        <f t="shared" si="1221"/>
        <v>Wall Street Journal-Fed Funds Rate-10-2019</v>
      </c>
      <c r="G5311" s="7">
        <v>43748</v>
      </c>
      <c r="H5311" s="7" t="str">
        <f t="shared" si="1222"/>
        <v>10-2019</v>
      </c>
      <c r="I5311" s="7" t="str">
        <f t="shared" ca="1" si="1223"/>
        <v>Wall Street Journal: Pantheon Macroeconomics-Fed Funds Rate-10-2019</v>
      </c>
      <c r="J5311" s="4" t="str">
        <f t="shared" ca="1" si="1224"/>
        <v>Fed Funds Rate-Pantheon Macroeconomics:10-2019</v>
      </c>
      <c r="K5311" t="s">
        <v>231</v>
      </c>
      <c r="CM5311">
        <v>1.875</v>
      </c>
      <c r="CO5311">
        <v>1.875</v>
      </c>
      <c r="CQ5311">
        <v>1.875</v>
      </c>
      <c r="CS5311">
        <v>1.875</v>
      </c>
      <c r="CU5311">
        <v>1.875</v>
      </c>
    </row>
    <row r="5312" spans="1:103" x14ac:dyDescent="0.55000000000000004">
      <c r="A5312" s="4" t="str">
        <f t="shared" ca="1" si="1219"/>
        <v>Decision Economics, Inc.</v>
      </c>
      <c r="B5312" s="4" t="str">
        <f t="shared" si="1220"/>
        <v>Allen Sinai</v>
      </c>
      <c r="C5312" s="4" t="s">
        <v>246</v>
      </c>
      <c r="D5312" s="4" t="s">
        <v>87</v>
      </c>
      <c r="E5312" s="4" t="str">
        <f>IF(COUNTIF($E$2:E5311,"Begin: " &amp; C5312 &amp; "-" &amp; D5312 &amp; "-" &amp; H5312)=0,"Begin: " &amp; C5312 &amp; "-" &amp; D5312 &amp; "-" &amp; H5312,IF((C5312 &amp; "-" &amp; D5312 &amp; "-" &amp; H5312)&lt;&gt;(C5313 &amp; "-" &amp; D5313 &amp; "-" &amp; H5313),"End: " &amp; C5312 &amp; "-" &amp; D5312 &amp; "-" &amp; H5312,""))</f>
        <v/>
      </c>
      <c r="F5312" s="4" t="str">
        <f t="shared" si="1221"/>
        <v>Wall Street Journal-Fed Funds Rate-10-2019</v>
      </c>
      <c r="G5312" s="7">
        <v>43748</v>
      </c>
      <c r="H5312" s="7" t="str">
        <f t="shared" si="1222"/>
        <v>10-2019</v>
      </c>
      <c r="I5312" s="7" t="str">
        <f t="shared" ca="1" si="1223"/>
        <v>Wall Street Journal: Decision Economics, Inc.-Fed Funds Rate-10-2019</v>
      </c>
      <c r="J5312" s="4" t="str">
        <f t="shared" ca="1" si="1224"/>
        <v>Fed Funds Rate-Decision Economics, Inc.:10-2019</v>
      </c>
      <c r="K5312" t="s">
        <v>233</v>
      </c>
      <c r="CM5312">
        <v>1.37</v>
      </c>
      <c r="CO5312">
        <v>1.37</v>
      </c>
      <c r="CQ5312">
        <v>1.37</v>
      </c>
      <c r="CS5312">
        <v>1.63</v>
      </c>
      <c r="CU5312">
        <v>1.63</v>
      </c>
      <c r="CW5312">
        <v>1.88</v>
      </c>
      <c r="CY5312">
        <v>2.35</v>
      </c>
    </row>
    <row r="5313" spans="1:103" x14ac:dyDescent="0.55000000000000004">
      <c r="A5313" s="4" t="str">
        <f t="shared" ca="1" si="1219"/>
        <v>Parsec Financial</v>
      </c>
      <c r="B5313" s="4" t="str">
        <f t="shared" si="1220"/>
        <v>James F. Smith</v>
      </c>
      <c r="C5313" s="4" t="s">
        <v>246</v>
      </c>
      <c r="D5313" s="4" t="s">
        <v>87</v>
      </c>
      <c r="E5313" s="4" t="str">
        <f>IF(COUNTIF($E$2:E5312,"Begin: " &amp; C5313 &amp; "-" &amp; D5313 &amp; "-" &amp; H5313)=0,"Begin: " &amp; C5313 &amp; "-" &amp; D5313 &amp; "-" &amp; H5313,IF((C5313 &amp; "-" &amp; D5313 &amp; "-" &amp; H5313)&lt;&gt;(C5314 &amp; "-" &amp; D5314 &amp; "-" &amp; H5314),"End: " &amp; C5313 &amp; "-" &amp; D5313 &amp; "-" &amp; H5313,""))</f>
        <v/>
      </c>
      <c r="F5313" s="4" t="str">
        <f t="shared" si="1221"/>
        <v>Wall Street Journal-Fed Funds Rate-10-2019</v>
      </c>
      <c r="G5313" s="7">
        <v>43748</v>
      </c>
      <c r="H5313" s="7" t="str">
        <f t="shared" si="1222"/>
        <v>10-2019</v>
      </c>
      <c r="I5313" s="7" t="str">
        <f t="shared" ca="1" si="1223"/>
        <v>Wall Street Journal: Parsec Financial-Fed Funds Rate-10-2019</v>
      </c>
      <c r="J5313" s="4" t="str">
        <f t="shared" ca="1" si="1224"/>
        <v>Fed Funds Rate-Parsec Financial:10-2019</v>
      </c>
      <c r="K5313" t="s">
        <v>234</v>
      </c>
      <c r="CM5313">
        <v>1.875</v>
      </c>
      <c r="CO5313">
        <v>2.125</v>
      </c>
      <c r="CQ5313">
        <v>2.6749999999999998</v>
      </c>
      <c r="CS5313">
        <v>2.125</v>
      </c>
      <c r="CU5313">
        <v>1.875</v>
      </c>
      <c r="CW5313">
        <v>1.375</v>
      </c>
      <c r="CY5313">
        <v>1.625</v>
      </c>
    </row>
    <row r="5314" spans="1:103" x14ac:dyDescent="0.55000000000000004">
      <c r="A5314" s="4" t="str">
        <f t="shared" ca="1" si="1219"/>
        <v>Univ of Central FL</v>
      </c>
      <c r="B5314" s="4" t="str">
        <f t="shared" si="1220"/>
        <v>Sean M. Snaith*</v>
      </c>
      <c r="C5314" s="4" t="s">
        <v>246</v>
      </c>
      <c r="D5314" s="4" t="s">
        <v>87</v>
      </c>
      <c r="E5314" s="4" t="str">
        <f>IF(COUNTIF($E$2:E5313,"Begin: " &amp; C5314 &amp; "-" &amp; D5314 &amp; "-" &amp; H5314)=0,"Begin: " &amp; C5314 &amp; "-" &amp; D5314 &amp; "-" &amp; H5314,IF((C5314 &amp; "-" &amp; D5314 &amp; "-" &amp; H5314)&lt;&gt;(C5315 &amp; "-" &amp; D5315 &amp; "-" &amp; H5315),"End: " &amp; C5314 &amp; "-" &amp; D5314 &amp; "-" &amp; H5314,""))</f>
        <v/>
      </c>
      <c r="F5314" s="4" t="str">
        <f t="shared" si="1221"/>
        <v>Wall Street Journal-Fed Funds Rate-10-2019</v>
      </c>
      <c r="G5314" s="7">
        <v>43748</v>
      </c>
      <c r="H5314" s="7" t="str">
        <f t="shared" si="1222"/>
        <v>10-2019</v>
      </c>
      <c r="I5314" s="7" t="str">
        <f t="shared" ca="1" si="1223"/>
        <v>Wall Street Journal: Univ of Central FL-Fed Funds Rate-10-2019</v>
      </c>
      <c r="J5314" s="4" t="str">
        <f t="shared" ca="1" si="1224"/>
        <v>Fed Funds Rate-Univ of Central FL:10-2019</v>
      </c>
      <c r="K5314" t="s">
        <v>843</v>
      </c>
    </row>
    <row r="5315" spans="1:103" x14ac:dyDescent="0.55000000000000004">
      <c r="A5315" s="4" t="str">
        <f t="shared" ca="1" si="1219"/>
        <v>SS Economics</v>
      </c>
      <c r="B5315" s="4" t="str">
        <f t="shared" si="1220"/>
        <v>Sung Won Sohn*</v>
      </c>
      <c r="C5315" s="4" t="s">
        <v>246</v>
      </c>
      <c r="D5315" s="4" t="s">
        <v>87</v>
      </c>
      <c r="E5315" s="4" t="str">
        <f>IF(COUNTIF($E$2:E5314,"Begin: " &amp; C5315 &amp; "-" &amp; D5315 &amp; "-" &amp; H5315)=0,"Begin: " &amp; C5315 &amp; "-" &amp; D5315 &amp; "-" &amp; H5315,IF((C5315 &amp; "-" &amp; D5315 &amp; "-" &amp; H5315)&lt;&gt;(C5316 &amp; "-" &amp; D5316 &amp; "-" &amp; H5316),"End: " &amp; C5315 &amp; "-" &amp; D5315 &amp; "-" &amp; H5315,""))</f>
        <v/>
      </c>
      <c r="F5315" s="4" t="str">
        <f t="shared" si="1221"/>
        <v>Wall Street Journal-Fed Funds Rate-10-2019</v>
      </c>
      <c r="G5315" s="7">
        <v>43748</v>
      </c>
      <c r="H5315" s="7" t="str">
        <f t="shared" si="1222"/>
        <v>10-2019</v>
      </c>
      <c r="I5315" s="7" t="str">
        <f t="shared" ca="1" si="1223"/>
        <v>Wall Street Journal: SS Economics-Fed Funds Rate-10-2019</v>
      </c>
      <c r="J5315" s="4" t="str">
        <f t="shared" ca="1" si="1224"/>
        <v>Fed Funds Rate-SS Economics:10-2019</v>
      </c>
      <c r="K5315" t="s">
        <v>856</v>
      </c>
    </row>
    <row r="5316" spans="1:103" x14ac:dyDescent="0.55000000000000004">
      <c r="A5316" s="4" t="str">
        <f t="shared" ref="A5316:A5326" ca="1" si="1225">IF(ISERROR(IF(C5316="GIOA",INDEX(List_AnonymousForecasters,MATCH(LEFT(K5316,FIND(":",K5316,1)-1),List_IndividualForecasters,0),1),INDEX(List_FirmNamesOmega,MATCH(LEFT(K5316,FIND(":",K5316,1)-1),List_FirmNamesAlpha,0),1))),LEFT(K5316,FIND(":",K5316,1)-1),IF(C5316="GIOA",INDEX(List_AnonymousForecasters,MATCH(LEFT(K5316,FIND(":",K5316,1)-1),List_IndividualForecasters,0),1),INDEX(List_FirmNamesOmega,MATCH(LEFT(K5316,FIND(":",K5316,1)-1),List_FirmNamesAlpha,0),1)))</f>
        <v>Pierpont Securities</v>
      </c>
      <c r="B5316" s="4" t="str">
        <f t="shared" ref="B5316:B5326" si="1226">MID(K5316,FIND(":",K5316,1)+2,LEN(K5316)-FIND(":",K5316,1))</f>
        <v>Stephen Stanley</v>
      </c>
      <c r="C5316" s="4" t="s">
        <v>246</v>
      </c>
      <c r="D5316" s="4" t="s">
        <v>87</v>
      </c>
      <c r="E5316" s="4" t="str">
        <f>IF(COUNTIF($E$2:E5315,"Begin: " &amp; C5316 &amp; "-" &amp; D5316 &amp; "-" &amp; H5316)=0,"Begin: " &amp; C5316 &amp; "-" &amp; D5316 &amp; "-" &amp; H5316,IF((C5316 &amp; "-" &amp; D5316 &amp; "-" &amp; H5316)&lt;&gt;(C5317 &amp; "-" &amp; D5317 &amp; "-" &amp; H5317),"End: " &amp; C5316 &amp; "-" &amp; D5316 &amp; "-" &amp; H5316,""))</f>
        <v/>
      </c>
      <c r="F5316" s="4" t="str">
        <f t="shared" ref="F5316:F5326" si="1227">C5316 &amp; "-" &amp; D5316 &amp; "-" &amp; H5316</f>
        <v>Wall Street Journal-Fed Funds Rate-10-2019</v>
      </c>
      <c r="G5316" s="7">
        <v>43748</v>
      </c>
      <c r="H5316" s="7" t="str">
        <f t="shared" ref="H5316:H5326" si="1228">TEXT(MONTH(G5316),"00") &amp; "-" &amp; TEXT(YEAR(G5316),"0000")</f>
        <v>10-2019</v>
      </c>
      <c r="I5316" s="7" t="str">
        <f t="shared" ref="I5316:I5326" ca="1" si="1229">C5316 &amp; ": " &amp; A5316 &amp; "-" &amp; D5316 &amp; "-" &amp; H5316</f>
        <v>Wall Street Journal: Pierpont Securities-Fed Funds Rate-10-2019</v>
      </c>
      <c r="J5316" s="4" t="str">
        <f t="shared" ref="J5316:J5326" ca="1" si="1230">D5316 &amp; "-" &amp; A5316 &amp; ":" &amp; TEXT(MONTH(G5316),"00") &amp; "-" &amp; TEXT(YEAR(G5316),"0000")</f>
        <v>Fed Funds Rate-Pierpont Securities:10-2019</v>
      </c>
      <c r="K5316" t="s">
        <v>238</v>
      </c>
      <c r="CM5316">
        <v>1.875</v>
      </c>
      <c r="CO5316">
        <v>2.125</v>
      </c>
      <c r="CQ5316">
        <v>2.375</v>
      </c>
      <c r="CS5316">
        <v>2.625</v>
      </c>
      <c r="CU5316">
        <v>2.875</v>
      </c>
      <c r="CW5316">
        <v>3.125</v>
      </c>
      <c r="CY5316">
        <v>3.375</v>
      </c>
    </row>
    <row r="5317" spans="1:103" x14ac:dyDescent="0.55000000000000004">
      <c r="A5317" s="4" t="str">
        <f t="shared" ca="1" si="1225"/>
        <v>Economic Analysis Associates Inc.</v>
      </c>
      <c r="B5317" s="4" t="str">
        <f t="shared" si="1226"/>
        <v>Susan M. Sterne</v>
      </c>
      <c r="C5317" s="4" t="s">
        <v>246</v>
      </c>
      <c r="D5317" s="4" t="s">
        <v>87</v>
      </c>
      <c r="E5317" s="4" t="str">
        <f>IF(COUNTIF($E$2:E5316,"Begin: " &amp; C5317 &amp; "-" &amp; D5317 &amp; "-" &amp; H5317)=0,"Begin: " &amp; C5317 &amp; "-" &amp; D5317 &amp; "-" &amp; H5317,IF((C5317 &amp; "-" &amp; D5317 &amp; "-" &amp; H5317)&lt;&gt;(C5318 &amp; "-" &amp; D5318 &amp; "-" &amp; H5318),"End: " &amp; C5317 &amp; "-" &amp; D5317 &amp; "-" &amp; H5317,""))</f>
        <v/>
      </c>
      <c r="F5317" s="4" t="str">
        <f t="shared" si="1227"/>
        <v>Wall Street Journal-Fed Funds Rate-10-2019</v>
      </c>
      <c r="G5317" s="7">
        <v>43748</v>
      </c>
      <c r="H5317" s="7" t="str">
        <f t="shared" si="1228"/>
        <v>10-2019</v>
      </c>
      <c r="I5317" s="7" t="str">
        <f t="shared" ca="1" si="1229"/>
        <v>Wall Street Journal: Economic Analysis Associates Inc.-Fed Funds Rate-10-2019</v>
      </c>
      <c r="J5317" s="4" t="str">
        <f t="shared" ca="1" si="1230"/>
        <v>Fed Funds Rate-Economic Analysis Associates Inc.:10-2019</v>
      </c>
      <c r="K5317" t="s">
        <v>239</v>
      </c>
      <c r="CM5317">
        <v>1.875</v>
      </c>
      <c r="CO5317">
        <v>1.875</v>
      </c>
      <c r="CQ5317">
        <v>1.875</v>
      </c>
      <c r="CS5317">
        <v>2.125</v>
      </c>
      <c r="CU5317">
        <v>2.125</v>
      </c>
      <c r="CW5317">
        <v>2.375</v>
      </c>
      <c r="CY5317">
        <v>2.375</v>
      </c>
    </row>
    <row r="5318" spans="1:103" x14ac:dyDescent="0.55000000000000004">
      <c r="A5318" s="4" t="str">
        <f t="shared" ca="1" si="1225"/>
        <v>CSFB</v>
      </c>
      <c r="B5318" s="4" t="str">
        <f t="shared" si="1226"/>
        <v>James Sweeney</v>
      </c>
      <c r="C5318" s="4" t="s">
        <v>246</v>
      </c>
      <c r="D5318" s="4" t="s">
        <v>87</v>
      </c>
      <c r="E5318" s="4" t="str">
        <f>IF(COUNTIF($E$2:E5317,"Begin: " &amp; C5318 &amp; "-" &amp; D5318 &amp; "-" &amp; H5318)=0,"Begin: " &amp; C5318 &amp; "-" &amp; D5318 &amp; "-" &amp; H5318,IF((C5318 &amp; "-" &amp; D5318 &amp; "-" &amp; H5318)&lt;&gt;(C5319 &amp; "-" &amp; D5319 &amp; "-" &amp; H5319),"End: " &amp; C5318 &amp; "-" &amp; D5318 &amp; "-" &amp; H5318,""))</f>
        <v/>
      </c>
      <c r="F5318" s="4" t="str">
        <f t="shared" si="1227"/>
        <v>Wall Street Journal-Fed Funds Rate-10-2019</v>
      </c>
      <c r="G5318" s="7">
        <v>43748</v>
      </c>
      <c r="H5318" s="7" t="str">
        <f t="shared" si="1228"/>
        <v>10-2019</v>
      </c>
      <c r="I5318" s="7" t="str">
        <f t="shared" ca="1" si="1229"/>
        <v>Wall Street Journal: CSFB-Fed Funds Rate-10-2019</v>
      </c>
      <c r="J5318" s="4" t="str">
        <f t="shared" ca="1" si="1230"/>
        <v>Fed Funds Rate-CSFB:10-2019</v>
      </c>
      <c r="K5318" t="s">
        <v>679</v>
      </c>
      <c r="CM5318">
        <v>1.625</v>
      </c>
      <c r="CO5318">
        <v>1.625</v>
      </c>
      <c r="CQ5318">
        <v>1.625</v>
      </c>
    </row>
    <row r="5319" spans="1:103" x14ac:dyDescent="0.55000000000000004">
      <c r="A5319" s="4" t="str">
        <f t="shared" ca="1" si="1225"/>
        <v>American Chemisty Council</v>
      </c>
      <c r="B5319" s="4" t="str">
        <f t="shared" si="1226"/>
        <v>Kevin Swift</v>
      </c>
      <c r="C5319" s="4" t="s">
        <v>246</v>
      </c>
      <c r="D5319" s="4" t="s">
        <v>87</v>
      </c>
      <c r="E5319" s="4" t="str">
        <f>IF(COUNTIF($E$2:E5318,"Begin: " &amp; C5319 &amp; "-" &amp; D5319 &amp; "-" &amp; H5319)=0,"Begin: " &amp; C5319 &amp; "-" &amp; D5319 &amp; "-" &amp; H5319,IF((C5319 &amp; "-" &amp; D5319 &amp; "-" &amp; H5319)&lt;&gt;(C5320 &amp; "-" &amp; D5320 &amp; "-" &amp; H5320),"End: " &amp; C5319 &amp; "-" &amp; D5319 &amp; "-" &amp; H5319,""))</f>
        <v/>
      </c>
      <c r="F5319" s="4" t="str">
        <f t="shared" si="1227"/>
        <v>Wall Street Journal-Fed Funds Rate-10-2019</v>
      </c>
      <c r="G5319" s="7">
        <v>43748</v>
      </c>
      <c r="H5319" s="7" t="str">
        <f t="shared" si="1228"/>
        <v>10-2019</v>
      </c>
      <c r="I5319" s="7" t="str">
        <f t="shared" ca="1" si="1229"/>
        <v>Wall Street Journal: American Chemisty Council-Fed Funds Rate-10-2019</v>
      </c>
      <c r="J5319" s="4" t="str">
        <f t="shared" ca="1" si="1230"/>
        <v>Fed Funds Rate-American Chemisty Council:10-2019</v>
      </c>
      <c r="K5319" t="s">
        <v>443</v>
      </c>
      <c r="CM5319">
        <v>1.625</v>
      </c>
      <c r="CO5319">
        <v>1.625</v>
      </c>
      <c r="CQ5319">
        <v>1.625</v>
      </c>
      <c r="CS5319">
        <v>1.375</v>
      </c>
      <c r="CU5319">
        <v>1.375</v>
      </c>
      <c r="CW5319">
        <v>1.375</v>
      </c>
      <c r="CY5319">
        <v>1.625</v>
      </c>
    </row>
    <row r="5320" spans="1:103" x14ac:dyDescent="0.55000000000000004">
      <c r="A5320" s="4" t="str">
        <f t="shared" ca="1" si="1225"/>
        <v>Grant Thornton</v>
      </c>
      <c r="B5320" s="4" t="str">
        <f t="shared" si="1226"/>
        <v>Diane Swonk</v>
      </c>
      <c r="C5320" s="4" t="s">
        <v>246</v>
      </c>
      <c r="D5320" s="4" t="s">
        <v>87</v>
      </c>
      <c r="E5320" s="4" t="str">
        <f>IF(COUNTIF($E$2:E5319,"Begin: " &amp; C5320 &amp; "-" &amp; D5320 &amp; "-" &amp; H5320)=0,"Begin: " &amp; C5320 &amp; "-" &amp; D5320 &amp; "-" &amp; H5320,IF((C5320 &amp; "-" &amp; D5320 &amp; "-" &amp; H5320)&lt;&gt;(C5321 &amp; "-" &amp; D5321 &amp; "-" &amp; H5321),"End: " &amp; C5320 &amp; "-" &amp; D5320 &amp; "-" &amp; H5320,""))</f>
        <v/>
      </c>
      <c r="F5320" s="4" t="str">
        <f t="shared" si="1227"/>
        <v>Wall Street Journal-Fed Funds Rate-10-2019</v>
      </c>
      <c r="G5320" s="7">
        <v>43748</v>
      </c>
      <c r="H5320" s="7" t="str">
        <f t="shared" si="1228"/>
        <v>10-2019</v>
      </c>
      <c r="I5320" s="7" t="str">
        <f t="shared" ca="1" si="1229"/>
        <v>Wall Street Journal: Grant Thornton-Fed Funds Rate-10-2019</v>
      </c>
      <c r="J5320" s="4" t="str">
        <f t="shared" ca="1" si="1230"/>
        <v>Fed Funds Rate-Grant Thornton:10-2019</v>
      </c>
      <c r="K5320" t="s">
        <v>772</v>
      </c>
      <c r="CM5320">
        <v>1.625</v>
      </c>
      <c r="CO5320">
        <v>0.375</v>
      </c>
      <c r="CQ5320">
        <v>0.13</v>
      </c>
      <c r="CS5320">
        <v>0.13</v>
      </c>
      <c r="CU5320">
        <v>0.13</v>
      </c>
      <c r="CW5320">
        <v>0.13</v>
      </c>
      <c r="CY5320">
        <v>0.13</v>
      </c>
    </row>
    <row r="5321" spans="1:103" x14ac:dyDescent="0.55000000000000004">
      <c r="A5321" s="4" t="str">
        <f t="shared" ca="1" si="1225"/>
        <v>The Northern Trust</v>
      </c>
      <c r="B5321" s="4" t="str">
        <f t="shared" si="1226"/>
        <v>Carl Tannenbaum</v>
      </c>
      <c r="C5321" s="4" t="s">
        <v>246</v>
      </c>
      <c r="D5321" s="4" t="s">
        <v>87</v>
      </c>
      <c r="E5321" s="4" t="str">
        <f>IF(COUNTIF($E$2:E5320,"Begin: " &amp; C5321 &amp; "-" &amp; D5321 &amp; "-" &amp; H5321)=0,"Begin: " &amp; C5321 &amp; "-" &amp; D5321 &amp; "-" &amp; H5321,IF((C5321 &amp; "-" &amp; D5321 &amp; "-" &amp; H5321)&lt;&gt;(C5322 &amp; "-" &amp; D5322 &amp; "-" &amp; H5322),"End: " &amp; C5321 &amp; "-" &amp; D5321 &amp; "-" &amp; H5321,""))</f>
        <v/>
      </c>
      <c r="F5321" s="4" t="str">
        <f t="shared" si="1227"/>
        <v>Wall Street Journal-Fed Funds Rate-10-2019</v>
      </c>
      <c r="G5321" s="7">
        <v>43748</v>
      </c>
      <c r="H5321" s="7" t="str">
        <f t="shared" si="1228"/>
        <v>10-2019</v>
      </c>
      <c r="I5321" s="7" t="str">
        <f t="shared" ca="1" si="1229"/>
        <v>Wall Street Journal: The Northern Trust-Fed Funds Rate-10-2019</v>
      </c>
      <c r="J5321" s="4" t="str">
        <f t="shared" ca="1" si="1230"/>
        <v>Fed Funds Rate-The Northern Trust:10-2019</v>
      </c>
      <c r="K5321" t="s">
        <v>849</v>
      </c>
      <c r="CM5321">
        <v>1.875</v>
      </c>
      <c r="CO5321">
        <v>1.875</v>
      </c>
      <c r="CQ5321">
        <v>1.875</v>
      </c>
      <c r="CS5321">
        <v>1.875</v>
      </c>
      <c r="CU5321">
        <v>1.875</v>
      </c>
      <c r="CW5321">
        <v>1.875</v>
      </c>
      <c r="CY5321">
        <v>1.875</v>
      </c>
    </row>
    <row r="5322" spans="1:103" x14ac:dyDescent="0.55000000000000004">
      <c r="A5322" s="4" t="str">
        <f t="shared" ca="1" si="1225"/>
        <v>BNP Paribas</v>
      </c>
      <c r="B5322" s="4" t="str">
        <f t="shared" si="1226"/>
        <v>US Economics Team*</v>
      </c>
      <c r="C5322" s="4" t="s">
        <v>246</v>
      </c>
      <c r="D5322" s="4" t="s">
        <v>87</v>
      </c>
      <c r="E5322" s="4" t="str">
        <f>IF(COUNTIF($E$2:E5321,"Begin: " &amp; C5322 &amp; "-" &amp; D5322 &amp; "-" &amp; H5322)=0,"Begin: " &amp; C5322 &amp; "-" &amp; D5322 &amp; "-" &amp; H5322,IF((C5322 &amp; "-" &amp; D5322 &amp; "-" &amp; H5322)&lt;&gt;(C5323 &amp; "-" &amp; D5323 &amp; "-" &amp; H5323),"End: " &amp; C5322 &amp; "-" &amp; D5322 &amp; "-" &amp; H5322,""))</f>
        <v/>
      </c>
      <c r="F5322" s="4" t="str">
        <f t="shared" si="1227"/>
        <v>Wall Street Journal-Fed Funds Rate-10-2019</v>
      </c>
      <c r="G5322" s="7">
        <v>43748</v>
      </c>
      <c r="H5322" s="7" t="str">
        <f t="shared" si="1228"/>
        <v>10-2019</v>
      </c>
      <c r="I5322" s="7" t="str">
        <f t="shared" ca="1" si="1229"/>
        <v>Wall Street Journal: BNP Paribas-Fed Funds Rate-10-2019</v>
      </c>
      <c r="J5322" s="4" t="str">
        <f t="shared" ca="1" si="1230"/>
        <v>Fed Funds Rate-BNP Paribas:10-2019</v>
      </c>
      <c r="K5322" t="s">
        <v>857</v>
      </c>
    </row>
    <row r="5323" spans="1:103" x14ac:dyDescent="0.55000000000000004">
      <c r="A5323" s="4" t="str">
        <f t="shared" ca="1" si="1225"/>
        <v>The Conference Board</v>
      </c>
      <c r="B5323" s="4" t="str">
        <f t="shared" si="1226"/>
        <v>Bart van Ark*</v>
      </c>
      <c r="C5323" s="4" t="s">
        <v>246</v>
      </c>
      <c r="D5323" s="4" t="s">
        <v>87</v>
      </c>
      <c r="E5323" s="4" t="str">
        <f>IF(COUNTIF($E$2:E5322,"Begin: " &amp; C5323 &amp; "-" &amp; D5323 &amp; "-" &amp; H5323)=0,"Begin: " &amp; C5323 &amp; "-" &amp; D5323 &amp; "-" &amp; H5323,IF((C5323 &amp; "-" &amp; D5323 &amp; "-" &amp; H5323)&lt;&gt;(C5324 &amp; "-" &amp; D5324 &amp; "-" &amp; H5324),"End: " &amp; C5323 &amp; "-" &amp; D5323 &amp; "-" &amp; H5323,""))</f>
        <v/>
      </c>
      <c r="F5323" s="4" t="str">
        <f t="shared" si="1227"/>
        <v>Wall Street Journal-Fed Funds Rate-10-2019</v>
      </c>
      <c r="G5323" s="7">
        <v>43748</v>
      </c>
      <c r="H5323" s="7" t="str">
        <f t="shared" si="1228"/>
        <v>10-2019</v>
      </c>
      <c r="I5323" s="7" t="str">
        <f t="shared" ca="1" si="1229"/>
        <v>Wall Street Journal: The Conference Board-Fed Funds Rate-10-2019</v>
      </c>
      <c r="J5323" s="4" t="str">
        <f t="shared" ca="1" si="1230"/>
        <v>Fed Funds Rate-The Conference Board:10-2019</v>
      </c>
      <c r="K5323" t="s">
        <v>850</v>
      </c>
    </row>
    <row r="5324" spans="1:103" x14ac:dyDescent="0.55000000000000004">
      <c r="A5324" s="4" t="str">
        <f t="shared" ca="1" si="1225"/>
        <v>First Trust Adv.</v>
      </c>
      <c r="B5324" s="4" t="str">
        <f t="shared" si="1226"/>
        <v>Brian S. Wesbury/ Robert Stein</v>
      </c>
      <c r="C5324" s="4" t="s">
        <v>246</v>
      </c>
      <c r="D5324" s="4" t="s">
        <v>87</v>
      </c>
      <c r="E5324" s="4" t="str">
        <f>IF(COUNTIF($E$2:E5323,"Begin: " &amp; C5324 &amp; "-" &amp; D5324 &amp; "-" &amp; H5324)=0,"Begin: " &amp; C5324 &amp; "-" &amp; D5324 &amp; "-" &amp; H5324,IF((C5324 &amp; "-" &amp; D5324 &amp; "-" &amp; H5324)&lt;&gt;(C5325 &amp; "-" &amp; D5325 &amp; "-" &amp; H5325),"End: " &amp; C5324 &amp; "-" &amp; D5324 &amp; "-" &amp; H5324,""))</f>
        <v/>
      </c>
      <c r="F5324" s="4" t="str">
        <f t="shared" si="1227"/>
        <v>Wall Street Journal-Fed Funds Rate-10-2019</v>
      </c>
      <c r="G5324" s="7">
        <v>43748</v>
      </c>
      <c r="H5324" s="7" t="str">
        <f t="shared" si="1228"/>
        <v>10-2019</v>
      </c>
      <c r="I5324" s="7" t="str">
        <f t="shared" ca="1" si="1229"/>
        <v>Wall Street Journal: First Trust Adv.-Fed Funds Rate-10-2019</v>
      </c>
      <c r="J5324" s="4" t="str">
        <f t="shared" ca="1" si="1230"/>
        <v>Fed Funds Rate-First Trust Adv.:10-2019</v>
      </c>
      <c r="K5324" t="s">
        <v>243</v>
      </c>
      <c r="CM5324">
        <v>1.625</v>
      </c>
      <c r="CO5324">
        <v>1.625</v>
      </c>
      <c r="CQ5324">
        <v>1.625</v>
      </c>
      <c r="CS5324">
        <v>1.625</v>
      </c>
      <c r="CU5324">
        <v>1.625</v>
      </c>
    </row>
    <row r="5325" spans="1:103" x14ac:dyDescent="0.55000000000000004">
      <c r="A5325" s="4" t="str">
        <f t="shared" ca="1" si="1225"/>
        <v>National Association of Realtors</v>
      </c>
      <c r="B5325" s="4" t="str">
        <f t="shared" si="1226"/>
        <v>Lawrence Yun</v>
      </c>
      <c r="C5325" s="4" t="s">
        <v>246</v>
      </c>
      <c r="D5325" s="4" t="s">
        <v>87</v>
      </c>
      <c r="E5325" s="4" t="str">
        <f>IF(COUNTIF($E$2:E5324,"Begin: " &amp; C5325 &amp; "-" &amp; D5325 &amp; "-" &amp; H5325)=0,"Begin: " &amp; C5325 &amp; "-" &amp; D5325 &amp; "-" &amp; H5325,IF((C5325 &amp; "-" &amp; D5325 &amp; "-" &amp; H5325)&lt;&gt;(C5326 &amp; "-" &amp; D5326 &amp; "-" &amp; H5326),"End: " &amp; C5325 &amp; "-" &amp; D5325 &amp; "-" &amp; H5325,""))</f>
        <v/>
      </c>
      <c r="F5325" s="4" t="str">
        <f t="shared" si="1227"/>
        <v>Wall Street Journal-Fed Funds Rate-10-2019</v>
      </c>
      <c r="G5325" s="7">
        <v>43748</v>
      </c>
      <c r="H5325" s="7" t="str">
        <f t="shared" si="1228"/>
        <v>10-2019</v>
      </c>
      <c r="I5325" s="7" t="str">
        <f t="shared" ca="1" si="1229"/>
        <v>Wall Street Journal: National Association of Realtors-Fed Funds Rate-10-2019</v>
      </c>
      <c r="J5325" s="4" t="str">
        <f t="shared" ca="1" si="1230"/>
        <v>Fed Funds Rate-National Association of Realtors:10-2019</v>
      </c>
      <c r="K5325" t="s">
        <v>245</v>
      </c>
      <c r="CM5325">
        <v>1.625</v>
      </c>
      <c r="CO5325">
        <v>1.375</v>
      </c>
      <c r="CQ5325">
        <v>1.375</v>
      </c>
      <c r="CS5325">
        <v>1.875</v>
      </c>
      <c r="CU5325">
        <v>1.875</v>
      </c>
      <c r="CW5325">
        <v>2</v>
      </c>
      <c r="CY5325">
        <v>2</v>
      </c>
    </row>
    <row r="5326" spans="1:103" x14ac:dyDescent="0.55000000000000004">
      <c r="A5326" s="4" t="str">
        <f t="shared" ca="1" si="1225"/>
        <v>Morgan Stanley</v>
      </c>
      <c r="B5326" s="4" t="str">
        <f t="shared" si="1226"/>
        <v>Ellen Zentner*</v>
      </c>
      <c r="C5326" s="4" t="s">
        <v>246</v>
      </c>
      <c r="D5326" s="4" t="s">
        <v>87</v>
      </c>
      <c r="E5326" s="4" t="str">
        <f>IF(COUNTIF($E$2:E5325,"Begin: " &amp; C5326 &amp; "-" &amp; D5326 &amp; "-" &amp; H5326)=0,"Begin: " &amp; C5326 &amp; "-" &amp; D5326 &amp; "-" &amp; H5326,IF((C5326 &amp; "-" &amp; D5326 &amp; "-" &amp; H5326)&lt;&gt;(C5327 &amp; "-" &amp; D5327 &amp; "-" &amp; H5327),"End: " &amp; C5326 &amp; "-" &amp; D5326 &amp; "-" &amp; H5326,""))</f>
        <v>End: Wall Street Journal-Fed Funds Rate-10-2019</v>
      </c>
      <c r="F5326" s="4" t="str">
        <f t="shared" si="1227"/>
        <v>Wall Street Journal-Fed Funds Rate-10-2019</v>
      </c>
      <c r="G5326" s="7">
        <v>43748</v>
      </c>
      <c r="H5326" s="7" t="str">
        <f t="shared" si="1228"/>
        <v>10-2019</v>
      </c>
      <c r="I5326" s="7" t="str">
        <f t="shared" ca="1" si="1229"/>
        <v>Wall Street Journal: Morgan Stanley-Fed Funds Rate-10-2019</v>
      </c>
      <c r="J5326" s="4" t="str">
        <f t="shared" ca="1" si="1230"/>
        <v>Fed Funds Rate-Morgan Stanley:10-2019</v>
      </c>
      <c r="K5326" t="s">
        <v>827</v>
      </c>
    </row>
    <row r="5327" spans="1:103" x14ac:dyDescent="0.55000000000000004">
      <c r="A5327" s="4" t="str">
        <f t="shared" ref="A5327" ca="1" si="1231">IF(ISERROR(IF(C5327="GIOA",INDEX(List_AnonymousForecasters,MATCH(LEFT(K5327,FIND(":",K5327,1)-1),List_IndividualForecasters,0),1),INDEX(List_FirmNamesOmega,MATCH(LEFT(K5327,FIND(":",K5327,1)-1),List_FirmNamesAlpha,0),1))),LEFT(K5327,FIND(":",K5327,1)-1),IF(C5327="GIOA",INDEX(List_AnonymousForecasters,MATCH(LEFT(K5327,FIND(":",K5327,1)-1),List_IndividualForecasters,0),1),INDEX(List_FirmNamesOmega,MATCH(LEFT(K5327,FIND(":",K5327,1)-1),List_FirmNamesAlpha,0),1)))</f>
        <v>Nomura</v>
      </c>
      <c r="B5327" s="4" t="str">
        <f t="shared" ref="B5327" si="1232">MID(K5327,FIND(":",K5327,1)+2,LEN(K5327)-FIND(":",K5327,1))</f>
        <v>Lewis Alexander</v>
      </c>
      <c r="C5327" s="4" t="s">
        <v>246</v>
      </c>
      <c r="D5327" s="4" t="s">
        <v>248</v>
      </c>
      <c r="E5327" s="4" t="str">
        <f>IF(COUNTIF($E$2:E5326,"Begin: " &amp; C5327 &amp; "-" &amp; D5327 &amp; "-" &amp; H5327)=0,"Begin: " &amp; C5327 &amp; "-" &amp; D5327 &amp; "-" &amp; H5327,IF((C5327 &amp; "-" &amp; D5327 &amp; "-" &amp; H5327)&lt;&gt;(C5328 &amp; "-" &amp; D5328 &amp; "-" &amp; H5328),"End: " &amp; C5327 &amp; "-" &amp; D5327 &amp; "-" &amp; H5327,""))</f>
        <v>Begin: Wall Street Journal-GDP-10-2019</v>
      </c>
      <c r="F5327" s="4" t="str">
        <f t="shared" ref="F5327" si="1233">C5327 &amp; "-" &amp; D5327 &amp; "-" &amp; H5327</f>
        <v>Wall Street Journal-GDP-10-2019</v>
      </c>
      <c r="G5327" s="7">
        <v>43748</v>
      </c>
      <c r="H5327" s="7" t="str">
        <f t="shared" ref="H5327" si="1234">TEXT(MONTH(G5327),"00") &amp; "-" &amp; TEXT(YEAR(G5327),"0000")</f>
        <v>10-2019</v>
      </c>
      <c r="I5327" s="7" t="str">
        <f t="shared" ref="I5327" ca="1" si="1235">C5327 &amp; ": " &amp; A5327 &amp; "-" &amp; D5327 &amp; "-" &amp; H5327</f>
        <v>Wall Street Journal: Nomura-GDP-10-2019</v>
      </c>
      <c r="J5327" s="4" t="str">
        <f t="shared" ref="J5327" ca="1" si="1236">D5327 &amp; "-" &amp; A5327 &amp; ":" &amp; TEXT(MONTH(G5327),"00") &amp; "-" &amp; TEXT(YEAR(G5327),"0000")</f>
        <v>GDP-Nomura:10-2019</v>
      </c>
      <c r="K5327" t="s">
        <v>196</v>
      </c>
      <c r="CL5327">
        <v>2.2000000000000002</v>
      </c>
      <c r="CM5327">
        <v>1.4</v>
      </c>
      <c r="CN5327">
        <v>1.3</v>
      </c>
      <c r="CO5327">
        <v>1.4</v>
      </c>
      <c r="CP5327">
        <v>1.4</v>
      </c>
    </row>
    <row r="5328" spans="1:103" x14ac:dyDescent="0.55000000000000004">
      <c r="A5328" s="4" t="str">
        <f t="shared" ref="A5328:A5391" ca="1" si="1237">IF(ISERROR(IF(C5328="GIOA",INDEX(List_AnonymousForecasters,MATCH(LEFT(K5328,FIND(":",K5328,1)-1),List_IndividualForecasters,0),1),INDEX(List_FirmNamesOmega,MATCH(LEFT(K5328,FIND(":",K5328,1)-1),List_FirmNamesAlpha,0),1))),LEFT(K5328,FIND(":",K5328,1)-1),IF(C5328="GIOA",INDEX(List_AnonymousForecasters,MATCH(LEFT(K5328,FIND(":",K5328,1)-1),List_IndividualForecasters,0),1),INDEX(List_FirmNamesOmega,MATCH(LEFT(K5328,FIND(":",K5328,1)-1),List_FirmNamesAlpha,0),1)))</f>
        <v>Bank of the West</v>
      </c>
      <c r="B5328" s="4" t="str">
        <f t="shared" ref="B5328:B5391" si="1238">MID(K5328,FIND(":",K5328,1)+2,LEN(K5328)-FIND(":",K5328,1))</f>
        <v>Scott Anderson</v>
      </c>
      <c r="C5328" s="4" t="s">
        <v>246</v>
      </c>
      <c r="D5328" s="4" t="s">
        <v>248</v>
      </c>
      <c r="E5328" s="4" t="str">
        <f>IF(COUNTIF($E$2:E5327,"Begin: " &amp; C5328 &amp; "-" &amp; D5328 &amp; "-" &amp; H5328)=0,"Begin: " &amp; C5328 &amp; "-" &amp; D5328 &amp; "-" &amp; H5328,IF((C5328 &amp; "-" &amp; D5328 &amp; "-" &amp; H5328)&lt;&gt;(C5329 &amp; "-" &amp; D5329 &amp; "-" &amp; H5329),"End: " &amp; C5328 &amp; "-" &amp; D5328 &amp; "-" &amp; H5328,""))</f>
        <v/>
      </c>
      <c r="F5328" s="4" t="str">
        <f t="shared" ref="F5328:F5391" si="1239">C5328 &amp; "-" &amp; D5328 &amp; "-" &amp; H5328</f>
        <v>Wall Street Journal-GDP-10-2019</v>
      </c>
      <c r="G5328" s="7">
        <v>43748</v>
      </c>
      <c r="H5328" s="7" t="str">
        <f t="shared" ref="H5328:H5391" si="1240">TEXT(MONTH(G5328),"00") &amp; "-" &amp; TEXT(YEAR(G5328),"0000")</f>
        <v>10-2019</v>
      </c>
      <c r="I5328" s="7" t="str">
        <f t="shared" ref="I5328:I5391" ca="1" si="1241">C5328 &amp; ": " &amp; A5328 &amp; "-" &amp; D5328 &amp; "-" &amp; H5328</f>
        <v>Wall Street Journal: Bank of the West-GDP-10-2019</v>
      </c>
      <c r="J5328" s="4" t="str">
        <f t="shared" ref="J5328:J5391" ca="1" si="1242">D5328 &amp; "-" &amp; A5328 &amp; ":" &amp; TEXT(MONTH(G5328),"00") &amp; "-" &amp; TEXT(YEAR(G5328),"0000")</f>
        <v>GDP-Bank of the West:10-2019</v>
      </c>
      <c r="K5328" t="s">
        <v>763</v>
      </c>
      <c r="CL5328">
        <v>1.6</v>
      </c>
      <c r="CM5328">
        <v>1.3</v>
      </c>
      <c r="CN5328">
        <v>1.3</v>
      </c>
      <c r="CO5328">
        <v>1</v>
      </c>
      <c r="CP5328">
        <v>0.4</v>
      </c>
    </row>
    <row r="5329" spans="1:94" x14ac:dyDescent="0.55000000000000004">
      <c r="A5329" s="4" t="str">
        <f t="shared" ca="1" si="1237"/>
        <v>Capital Economics</v>
      </c>
      <c r="B5329" s="4" t="str">
        <f t="shared" si="1238"/>
        <v>Paul Ashworth*</v>
      </c>
      <c r="C5329" s="4" t="s">
        <v>246</v>
      </c>
      <c r="D5329" s="4" t="s">
        <v>248</v>
      </c>
      <c r="E5329" s="4" t="str">
        <f>IF(COUNTIF($E$2:E5328,"Begin: " &amp; C5329 &amp; "-" &amp; D5329 &amp; "-" &amp; H5329)=0,"Begin: " &amp; C5329 &amp; "-" &amp; D5329 &amp; "-" &amp; H5329,IF((C5329 &amp; "-" &amp; D5329 &amp; "-" &amp; H5329)&lt;&gt;(C5330 &amp; "-" &amp; D5330 &amp; "-" &amp; H5330),"End: " &amp; C5329 &amp; "-" &amp; D5329 &amp; "-" &amp; H5329,""))</f>
        <v/>
      </c>
      <c r="F5329" s="4" t="str">
        <f t="shared" si="1239"/>
        <v>Wall Street Journal-GDP-10-2019</v>
      </c>
      <c r="G5329" s="7">
        <v>43748</v>
      </c>
      <c r="H5329" s="7" t="str">
        <f t="shared" si="1240"/>
        <v>10-2019</v>
      </c>
      <c r="I5329" s="7" t="str">
        <f t="shared" ca="1" si="1241"/>
        <v>Wall Street Journal: Capital Economics-GDP-10-2019</v>
      </c>
      <c r="J5329" s="4" t="str">
        <f t="shared" ca="1" si="1242"/>
        <v>GDP-Capital Economics:10-2019</v>
      </c>
      <c r="K5329" t="s">
        <v>812</v>
      </c>
    </row>
    <row r="5330" spans="1:94" x14ac:dyDescent="0.55000000000000004">
      <c r="A5330" s="4" t="str">
        <f t="shared" ca="1" si="1237"/>
        <v>Deloitte LP</v>
      </c>
      <c r="B5330" s="4" t="str">
        <f t="shared" si="1238"/>
        <v>Daniel Bachman</v>
      </c>
      <c r="C5330" s="4" t="s">
        <v>246</v>
      </c>
      <c r="D5330" s="4" t="s">
        <v>248</v>
      </c>
      <c r="E5330" s="4" t="str">
        <f>IF(COUNTIF($E$2:E5329,"Begin: " &amp; C5330 &amp; "-" &amp; D5330 &amp; "-" &amp; H5330)=0,"Begin: " &amp; C5330 &amp; "-" &amp; D5330 &amp; "-" &amp; H5330,IF((C5330 &amp; "-" &amp; D5330 &amp; "-" &amp; H5330)&lt;&gt;(C5331 &amp; "-" &amp; D5331 &amp; "-" &amp; H5331),"End: " &amp; C5330 &amp; "-" &amp; D5330 &amp; "-" &amp; H5330,""))</f>
        <v/>
      </c>
      <c r="F5330" s="4" t="str">
        <f t="shared" si="1239"/>
        <v>Wall Street Journal-GDP-10-2019</v>
      </c>
      <c r="G5330" s="7">
        <v>43748</v>
      </c>
      <c r="H5330" s="7" t="str">
        <f t="shared" si="1240"/>
        <v>10-2019</v>
      </c>
      <c r="I5330" s="7" t="str">
        <f t="shared" ca="1" si="1241"/>
        <v>Wall Street Journal: Deloitte LP-GDP-10-2019</v>
      </c>
      <c r="J5330" s="4" t="str">
        <f t="shared" ca="1" si="1242"/>
        <v>GDP-Deloitte LP:10-2019</v>
      </c>
      <c r="K5330" t="s">
        <v>749</v>
      </c>
      <c r="CL5330">
        <v>2.2000000000000002</v>
      </c>
      <c r="CM5330">
        <v>1.84</v>
      </c>
      <c r="CN5330">
        <v>1.32</v>
      </c>
      <c r="CO5330">
        <v>1.75</v>
      </c>
      <c r="CP5330">
        <v>1.45</v>
      </c>
    </row>
    <row r="5331" spans="1:94" x14ac:dyDescent="0.55000000000000004">
      <c r="A5331" s="4" t="str">
        <f t="shared" ca="1" si="1237"/>
        <v>Economic Outlook Group</v>
      </c>
      <c r="B5331" s="4" t="str">
        <f t="shared" si="1238"/>
        <v>Bernard Baumohl</v>
      </c>
      <c r="C5331" s="4" t="s">
        <v>246</v>
      </c>
      <c r="D5331" s="4" t="s">
        <v>248</v>
      </c>
      <c r="E5331" s="4" t="str">
        <f>IF(COUNTIF($E$2:E5330,"Begin: " &amp; C5331 &amp; "-" &amp; D5331 &amp; "-" &amp; H5331)=0,"Begin: " &amp; C5331 &amp; "-" &amp; D5331 &amp; "-" &amp; H5331,IF((C5331 &amp; "-" &amp; D5331 &amp; "-" &amp; H5331)&lt;&gt;(C5332 &amp; "-" &amp; D5332 &amp; "-" &amp; H5332),"End: " &amp; C5331 &amp; "-" &amp; D5331 &amp; "-" &amp; H5331,""))</f>
        <v/>
      </c>
      <c r="F5331" s="4" t="str">
        <f t="shared" si="1239"/>
        <v>Wall Street Journal-GDP-10-2019</v>
      </c>
      <c r="G5331" s="7">
        <v>43748</v>
      </c>
      <c r="H5331" s="7" t="str">
        <f t="shared" si="1240"/>
        <v>10-2019</v>
      </c>
      <c r="I5331" s="7" t="str">
        <f t="shared" ca="1" si="1241"/>
        <v>Wall Street Journal: Economic Outlook Group-GDP-10-2019</v>
      </c>
      <c r="J5331" s="4" t="str">
        <f t="shared" ca="1" si="1242"/>
        <v>GDP-Economic Outlook Group:10-2019</v>
      </c>
      <c r="K5331" t="s">
        <v>426</v>
      </c>
      <c r="CL5331">
        <v>1.8</v>
      </c>
      <c r="CM5331">
        <v>2.2000000000000002</v>
      </c>
      <c r="CN5331">
        <v>1.4</v>
      </c>
      <c r="CO5331">
        <v>2.5</v>
      </c>
      <c r="CP5331">
        <v>2.1</v>
      </c>
    </row>
    <row r="5332" spans="1:94" x14ac:dyDescent="0.55000000000000004">
      <c r="A5332" s="4" t="str">
        <f t="shared" ca="1" si="1237"/>
        <v>Nationwide Insurance</v>
      </c>
      <c r="B5332" s="4" t="str">
        <f t="shared" si="1238"/>
        <v>David Berson</v>
      </c>
      <c r="C5332" s="4" t="s">
        <v>246</v>
      </c>
      <c r="D5332" s="4" t="s">
        <v>248</v>
      </c>
      <c r="E5332" s="4" t="str">
        <f>IF(COUNTIF($E$2:E5331,"Begin: " &amp; C5332 &amp; "-" &amp; D5332 &amp; "-" &amp; H5332)=0,"Begin: " &amp; C5332 &amp; "-" &amp; D5332 &amp; "-" &amp; H5332,IF((C5332 &amp; "-" &amp; D5332 &amp; "-" &amp; H5332)&lt;&gt;(C5333 &amp; "-" &amp; D5333 &amp; "-" &amp; H5333),"End: " &amp; C5332 &amp; "-" &amp; D5332 &amp; "-" &amp; H5332,""))</f>
        <v/>
      </c>
      <c r="F5332" s="4" t="str">
        <f t="shared" si="1239"/>
        <v>Wall Street Journal-GDP-10-2019</v>
      </c>
      <c r="G5332" s="7">
        <v>43748</v>
      </c>
      <c r="H5332" s="7" t="str">
        <f t="shared" si="1240"/>
        <v>10-2019</v>
      </c>
      <c r="I5332" s="7" t="str">
        <f t="shared" ca="1" si="1241"/>
        <v>Wall Street Journal: Nationwide Insurance-GDP-10-2019</v>
      </c>
      <c r="J5332" s="4" t="str">
        <f t="shared" ca="1" si="1242"/>
        <v>GDP-Nationwide Insurance:10-2019</v>
      </c>
      <c r="K5332" t="s">
        <v>427</v>
      </c>
      <c r="CL5332">
        <v>1.8</v>
      </c>
      <c r="CM5332">
        <v>2</v>
      </c>
      <c r="CN5332">
        <v>1.6</v>
      </c>
      <c r="CO5332">
        <v>2.2000000000000002</v>
      </c>
      <c r="CP5332">
        <v>2</v>
      </c>
    </row>
    <row r="5333" spans="1:94" x14ac:dyDescent="0.55000000000000004">
      <c r="A5333" s="4" t="str">
        <f t="shared" ca="1" si="1237"/>
        <v>Tufts University</v>
      </c>
      <c r="B5333" s="4" t="str">
        <f t="shared" si="1238"/>
        <v>Brian Bethune*</v>
      </c>
      <c r="C5333" s="4" t="s">
        <v>246</v>
      </c>
      <c r="D5333" s="4" t="s">
        <v>248</v>
      </c>
      <c r="E5333" s="4" t="str">
        <f>IF(COUNTIF($E$2:E5332,"Begin: " &amp; C5333 &amp; "-" &amp; D5333 &amp; "-" &amp; H5333)=0,"Begin: " &amp; C5333 &amp; "-" &amp; D5333 &amp; "-" &amp; H5333,IF((C5333 &amp; "-" &amp; D5333 &amp; "-" &amp; H5333)&lt;&gt;(C5334 &amp; "-" &amp; D5334 &amp; "-" &amp; H5334),"End: " &amp; C5333 &amp; "-" &amp; D5333 &amp; "-" &amp; H5333,""))</f>
        <v/>
      </c>
      <c r="F5333" s="4" t="str">
        <f t="shared" si="1239"/>
        <v>Wall Street Journal-GDP-10-2019</v>
      </c>
      <c r="G5333" s="7">
        <v>43748</v>
      </c>
      <c r="H5333" s="7" t="str">
        <f t="shared" si="1240"/>
        <v>10-2019</v>
      </c>
      <c r="I5333" s="7" t="str">
        <f t="shared" ca="1" si="1241"/>
        <v>Wall Street Journal: Tufts University-GDP-10-2019</v>
      </c>
      <c r="J5333" s="4" t="str">
        <f t="shared" ca="1" si="1242"/>
        <v>GDP-Tufts University:10-2019</v>
      </c>
      <c r="K5333" t="s">
        <v>813</v>
      </c>
    </row>
    <row r="5334" spans="1:94" x14ac:dyDescent="0.55000000000000004">
      <c r="A5334" s="4" t="str">
        <f t="shared" ca="1" si="1237"/>
        <v>TS Lombard</v>
      </c>
      <c r="B5334" s="4" t="str">
        <f t="shared" si="1238"/>
        <v>Steven Blitz</v>
      </c>
      <c r="C5334" s="4" t="s">
        <v>246</v>
      </c>
      <c r="D5334" s="4" t="s">
        <v>248</v>
      </c>
      <c r="E5334" s="4" t="str">
        <f>IF(COUNTIF($E$2:E5333,"Begin: " &amp; C5334 &amp; "-" &amp; D5334 &amp; "-" &amp; H5334)=0,"Begin: " &amp; C5334 &amp; "-" &amp; D5334 &amp; "-" &amp; H5334,IF((C5334 &amp; "-" &amp; D5334 &amp; "-" &amp; H5334)&lt;&gt;(C5335 &amp; "-" &amp; D5335 &amp; "-" &amp; H5335),"End: " &amp; C5334 &amp; "-" &amp; D5334 &amp; "-" &amp; H5334,""))</f>
        <v/>
      </c>
      <c r="F5334" s="4" t="str">
        <f t="shared" si="1239"/>
        <v>Wall Street Journal-GDP-10-2019</v>
      </c>
      <c r="G5334" s="7">
        <v>43748</v>
      </c>
      <c r="H5334" s="7" t="str">
        <f t="shared" si="1240"/>
        <v>10-2019</v>
      </c>
      <c r="I5334" s="7" t="str">
        <f t="shared" ca="1" si="1241"/>
        <v>Wall Street Journal: TS Lombard-GDP-10-2019</v>
      </c>
      <c r="J5334" s="4" t="str">
        <f t="shared" ca="1" si="1242"/>
        <v>GDP-TS Lombard:10-2019</v>
      </c>
      <c r="K5334" t="s">
        <v>768</v>
      </c>
      <c r="CL5334">
        <v>1.8</v>
      </c>
      <c r="CM5334">
        <v>1.5</v>
      </c>
      <c r="CN5334">
        <v>1.5</v>
      </c>
      <c r="CO5334">
        <v>1.5</v>
      </c>
      <c r="CP5334">
        <v>1.5</v>
      </c>
    </row>
    <row r="5335" spans="1:94" x14ac:dyDescent="0.55000000000000004">
      <c r="A5335" s="4" t="str">
        <f t="shared" ca="1" si="1237"/>
        <v>Standard and Poor's</v>
      </c>
      <c r="B5335" s="4" t="str">
        <f t="shared" si="1238"/>
        <v>Beth Ann Bovino</v>
      </c>
      <c r="C5335" s="4" t="s">
        <v>246</v>
      </c>
      <c r="D5335" s="4" t="s">
        <v>248</v>
      </c>
      <c r="E5335" s="4" t="str">
        <f>IF(COUNTIF($E$2:E5334,"Begin: " &amp; C5335 &amp; "-" &amp; D5335 &amp; "-" &amp; H5335)=0,"Begin: " &amp; C5335 &amp; "-" &amp; D5335 &amp; "-" &amp; H5335,IF((C5335 &amp; "-" &amp; D5335 &amp; "-" &amp; H5335)&lt;&gt;(C5336 &amp; "-" &amp; D5336 &amp; "-" &amp; H5336),"End: " &amp; C5335 &amp; "-" &amp; D5335 &amp; "-" &amp; H5335,""))</f>
        <v/>
      </c>
      <c r="F5335" s="4" t="str">
        <f t="shared" si="1239"/>
        <v>Wall Street Journal-GDP-10-2019</v>
      </c>
      <c r="G5335" s="7">
        <v>43748</v>
      </c>
      <c r="H5335" s="7" t="str">
        <f t="shared" si="1240"/>
        <v>10-2019</v>
      </c>
      <c r="I5335" s="7" t="str">
        <f t="shared" ca="1" si="1241"/>
        <v>Wall Street Journal: Standard and Poor's-GDP-10-2019</v>
      </c>
      <c r="J5335" s="4" t="str">
        <f t="shared" ca="1" si="1242"/>
        <v>GDP-Standard and Poor's:10-2019</v>
      </c>
      <c r="K5335" t="s">
        <v>199</v>
      </c>
      <c r="CL5335">
        <v>2.1</v>
      </c>
      <c r="CM5335">
        <v>1.8</v>
      </c>
      <c r="CN5335">
        <v>1.3</v>
      </c>
      <c r="CO5335">
        <v>2.2999999999999998</v>
      </c>
      <c r="CP5335">
        <v>1.3</v>
      </c>
    </row>
    <row r="5336" spans="1:94" x14ac:dyDescent="0.55000000000000004">
      <c r="A5336" s="4" t="str">
        <f t="shared" ca="1" si="1237"/>
        <v>Wells Fargo &amp; Co.</v>
      </c>
      <c r="B5336" s="4" t="str">
        <f t="shared" si="1238"/>
        <v>Jay Bryson</v>
      </c>
      <c r="C5336" s="4" t="s">
        <v>246</v>
      </c>
      <c r="D5336" s="4" t="s">
        <v>248</v>
      </c>
      <c r="E5336" s="4" t="str">
        <f>IF(COUNTIF($E$2:E5335,"Begin: " &amp; C5336 &amp; "-" &amp; D5336 &amp; "-" &amp; H5336)=0,"Begin: " &amp; C5336 &amp; "-" &amp; D5336 &amp; "-" &amp; H5336,IF((C5336 &amp; "-" &amp; D5336 &amp; "-" &amp; H5336)&lt;&gt;(C5337 &amp; "-" &amp; D5337 &amp; "-" &amp; H5337),"End: " &amp; C5336 &amp; "-" &amp; D5336 &amp; "-" &amp; H5336,""))</f>
        <v/>
      </c>
      <c r="F5336" s="4" t="str">
        <f t="shared" si="1239"/>
        <v>Wall Street Journal-GDP-10-2019</v>
      </c>
      <c r="G5336" s="7">
        <v>43748</v>
      </c>
      <c r="H5336" s="7" t="str">
        <f t="shared" si="1240"/>
        <v>10-2019</v>
      </c>
      <c r="I5336" s="7" t="str">
        <f t="shared" ca="1" si="1241"/>
        <v>Wall Street Journal: Wells Fargo &amp; Co.-GDP-10-2019</v>
      </c>
      <c r="J5336" s="4" t="str">
        <f t="shared" ca="1" si="1242"/>
        <v>GDP-Wells Fargo &amp; Co.:10-2019</v>
      </c>
      <c r="K5336" t="s">
        <v>786</v>
      </c>
      <c r="CL5336">
        <v>1.4</v>
      </c>
      <c r="CM5336">
        <v>1.4</v>
      </c>
      <c r="CN5336">
        <v>1.7</v>
      </c>
      <c r="CO5336">
        <v>1.8</v>
      </c>
      <c r="CP5336">
        <v>2.2000000000000002</v>
      </c>
    </row>
    <row r="5337" spans="1:94" x14ac:dyDescent="0.55000000000000004">
      <c r="A5337" s="4" t="str">
        <f t="shared" ca="1" si="1237"/>
        <v>Credit Agricole CIB</v>
      </c>
      <c r="B5337" s="4" t="str">
        <f t="shared" si="1238"/>
        <v>Michael Carey</v>
      </c>
      <c r="C5337" s="4" t="s">
        <v>246</v>
      </c>
      <c r="D5337" s="4" t="s">
        <v>248</v>
      </c>
      <c r="E5337" s="4" t="str">
        <f>IF(COUNTIF($E$2:E5336,"Begin: " &amp; C5337 &amp; "-" &amp; D5337 &amp; "-" &amp; H5337)=0,"Begin: " &amp; C5337 &amp; "-" &amp; D5337 &amp; "-" &amp; H5337,IF((C5337 &amp; "-" &amp; D5337 &amp; "-" &amp; H5337)&lt;&gt;(C5338 &amp; "-" &amp; D5338 &amp; "-" &amp; H5338),"End: " &amp; C5337 &amp; "-" &amp; D5337 &amp; "-" &amp; H5337,""))</f>
        <v/>
      </c>
      <c r="F5337" s="4" t="str">
        <f t="shared" si="1239"/>
        <v>Wall Street Journal-GDP-10-2019</v>
      </c>
      <c r="G5337" s="7">
        <v>43748</v>
      </c>
      <c r="H5337" s="7" t="str">
        <f t="shared" si="1240"/>
        <v>10-2019</v>
      </c>
      <c r="I5337" s="7" t="str">
        <f t="shared" ca="1" si="1241"/>
        <v>Wall Street Journal: Credit Agricole CIB-GDP-10-2019</v>
      </c>
      <c r="J5337" s="4" t="str">
        <f t="shared" ca="1" si="1242"/>
        <v>GDP-Credit Agricole CIB:10-2019</v>
      </c>
      <c r="K5337" t="s">
        <v>200</v>
      </c>
      <c r="CL5337">
        <v>1.6</v>
      </c>
      <c r="CM5337">
        <v>1.9</v>
      </c>
      <c r="CN5337">
        <v>1.6</v>
      </c>
      <c r="CO5337">
        <v>0.6</v>
      </c>
      <c r="CP5337">
        <v>0.4</v>
      </c>
    </row>
    <row r="5338" spans="1:94" x14ac:dyDescent="0.55000000000000004">
      <c r="A5338" s="4" t="str">
        <f t="shared" ca="1" si="1237"/>
        <v>Econoclast</v>
      </c>
      <c r="B5338" s="4" t="str">
        <f t="shared" si="1238"/>
        <v>Mike Cosgrove</v>
      </c>
      <c r="C5338" s="4" t="s">
        <v>246</v>
      </c>
      <c r="D5338" s="4" t="s">
        <v>248</v>
      </c>
      <c r="E5338" s="4" t="str">
        <f>IF(COUNTIF($E$2:E5337,"Begin: " &amp; C5338 &amp; "-" &amp; D5338 &amp; "-" &amp; H5338)=0,"Begin: " &amp; C5338 &amp; "-" &amp; D5338 &amp; "-" &amp; H5338,IF((C5338 &amp; "-" &amp; D5338 &amp; "-" &amp; H5338)&lt;&gt;(C5339 &amp; "-" &amp; D5339 &amp; "-" &amp; H5339),"End: " &amp; C5338 &amp; "-" &amp; D5338 &amp; "-" &amp; H5338,""))</f>
        <v/>
      </c>
      <c r="F5338" s="4" t="str">
        <f t="shared" si="1239"/>
        <v>Wall Street Journal-GDP-10-2019</v>
      </c>
      <c r="G5338" s="7">
        <v>43748</v>
      </c>
      <c r="H5338" s="7" t="str">
        <f t="shared" si="1240"/>
        <v>10-2019</v>
      </c>
      <c r="I5338" s="7" t="str">
        <f t="shared" ca="1" si="1241"/>
        <v>Wall Street Journal: Econoclast-GDP-10-2019</v>
      </c>
      <c r="J5338" s="4" t="str">
        <f t="shared" ca="1" si="1242"/>
        <v>GDP-Econoclast:10-2019</v>
      </c>
      <c r="K5338" t="s">
        <v>203</v>
      </c>
      <c r="CL5338">
        <v>2.2000000000000002</v>
      </c>
      <c r="CM5338">
        <v>2</v>
      </c>
      <c r="CN5338">
        <v>1.8</v>
      </c>
      <c r="CO5338">
        <v>2</v>
      </c>
      <c r="CP5338">
        <v>2</v>
      </c>
    </row>
    <row r="5339" spans="1:94" x14ac:dyDescent="0.55000000000000004">
      <c r="A5339" s="4" t="str">
        <f t="shared" ca="1" si="1237"/>
        <v>Pictet Wealth Management</v>
      </c>
      <c r="B5339" s="4" t="str">
        <f t="shared" si="1238"/>
        <v>Thomas Costerg*</v>
      </c>
      <c r="C5339" s="4" t="s">
        <v>246</v>
      </c>
      <c r="D5339" s="4" t="s">
        <v>248</v>
      </c>
      <c r="E5339" s="4" t="str">
        <f>IF(COUNTIF($E$2:E5338,"Begin: " &amp; C5339 &amp; "-" &amp; D5339 &amp; "-" &amp; H5339)=0,"Begin: " &amp; C5339 &amp; "-" &amp; D5339 &amp; "-" &amp; H5339,IF((C5339 &amp; "-" &amp; D5339 &amp; "-" &amp; H5339)&lt;&gt;(C5340 &amp; "-" &amp; D5340 &amp; "-" &amp; H5340),"End: " &amp; C5339 &amp; "-" &amp; D5339 &amp; "-" &amp; H5339,""))</f>
        <v/>
      </c>
      <c r="F5339" s="4" t="str">
        <f t="shared" si="1239"/>
        <v>Wall Street Journal-GDP-10-2019</v>
      </c>
      <c r="G5339" s="7">
        <v>43748</v>
      </c>
      <c r="H5339" s="7" t="str">
        <f t="shared" si="1240"/>
        <v>10-2019</v>
      </c>
      <c r="I5339" s="7" t="str">
        <f t="shared" ca="1" si="1241"/>
        <v>Wall Street Journal: Pictet Wealth Management-GDP-10-2019</v>
      </c>
      <c r="J5339" s="4" t="str">
        <f t="shared" ca="1" si="1242"/>
        <v>GDP-Pictet Wealth Management:10-2019</v>
      </c>
      <c r="K5339" t="s">
        <v>814</v>
      </c>
    </row>
    <row r="5340" spans="1:94" x14ac:dyDescent="0.55000000000000004">
      <c r="A5340" s="4" t="str">
        <f t="shared" ca="1" si="1237"/>
        <v>Wrightson ICAP</v>
      </c>
      <c r="B5340" s="4" t="str">
        <f t="shared" si="1238"/>
        <v>Lou Crandall</v>
      </c>
      <c r="C5340" s="4" t="s">
        <v>246</v>
      </c>
      <c r="D5340" s="4" t="s">
        <v>248</v>
      </c>
      <c r="E5340" s="4" t="str">
        <f>IF(COUNTIF($E$2:E5339,"Begin: " &amp; C5340 &amp; "-" &amp; D5340 &amp; "-" &amp; H5340)=0,"Begin: " &amp; C5340 &amp; "-" &amp; D5340 &amp; "-" &amp; H5340,IF((C5340 &amp; "-" &amp; D5340 &amp; "-" &amp; H5340)&lt;&gt;(C5341 &amp; "-" &amp; D5341 &amp; "-" &amp; H5341),"End: " &amp; C5340 &amp; "-" &amp; D5340 &amp; "-" &amp; H5340,""))</f>
        <v/>
      </c>
      <c r="F5340" s="4" t="str">
        <f t="shared" si="1239"/>
        <v>Wall Street Journal-GDP-10-2019</v>
      </c>
      <c r="G5340" s="7">
        <v>43748</v>
      </c>
      <c r="H5340" s="7" t="str">
        <f t="shared" si="1240"/>
        <v>10-2019</v>
      </c>
      <c r="I5340" s="7" t="str">
        <f t="shared" ca="1" si="1241"/>
        <v>Wall Street Journal: Wrightson ICAP-GDP-10-2019</v>
      </c>
      <c r="J5340" s="4" t="str">
        <f t="shared" ca="1" si="1242"/>
        <v>GDP-Wrightson ICAP:10-2019</v>
      </c>
      <c r="K5340" t="s">
        <v>204</v>
      </c>
      <c r="CL5340">
        <v>1.5</v>
      </c>
      <c r="CM5340">
        <v>1</v>
      </c>
      <c r="CN5340">
        <v>0.8</v>
      </c>
      <c r="CO5340">
        <v>2</v>
      </c>
      <c r="CP5340">
        <v>1.8</v>
      </c>
    </row>
    <row r="5341" spans="1:94" x14ac:dyDescent="0.55000000000000004">
      <c r="A5341" s="4" t="str">
        <f t="shared" ca="1" si="1237"/>
        <v>Independent Consultant</v>
      </c>
      <c r="B5341" s="4" t="str">
        <f t="shared" si="1238"/>
        <v>Amy Crews Cutts</v>
      </c>
      <c r="C5341" s="4" t="s">
        <v>246</v>
      </c>
      <c r="D5341" s="4" t="s">
        <v>248</v>
      </c>
      <c r="E5341" s="4" t="str">
        <f>IF(COUNTIF($E$2:E5340,"Begin: " &amp; C5341 &amp; "-" &amp; D5341 &amp; "-" &amp; H5341)=0,"Begin: " &amp; C5341 &amp; "-" &amp; D5341 &amp; "-" &amp; H5341,IF((C5341 &amp; "-" &amp; D5341 &amp; "-" &amp; H5341)&lt;&gt;(C5342 &amp; "-" &amp; D5342 &amp; "-" &amp; H5342),"End: " &amp; C5341 &amp; "-" &amp; D5341 &amp; "-" &amp; H5341,""))</f>
        <v/>
      </c>
      <c r="F5341" s="4" t="str">
        <f t="shared" si="1239"/>
        <v>Wall Street Journal-GDP-10-2019</v>
      </c>
      <c r="G5341" s="7">
        <v>43748</v>
      </c>
      <c r="H5341" s="7" t="str">
        <f t="shared" si="1240"/>
        <v>10-2019</v>
      </c>
      <c r="I5341" s="7" t="str">
        <f t="shared" ca="1" si="1241"/>
        <v>Wall Street Journal: Independent Consultant-GDP-10-2019</v>
      </c>
      <c r="J5341" s="4" t="str">
        <f t="shared" ca="1" si="1242"/>
        <v>GDP-Independent Consultant:10-2019</v>
      </c>
      <c r="K5341" t="s">
        <v>805</v>
      </c>
      <c r="CL5341">
        <v>1.5</v>
      </c>
      <c r="CM5341">
        <v>0.9</v>
      </c>
      <c r="CN5341">
        <v>-0.1</v>
      </c>
      <c r="CO5341">
        <v>-0.4</v>
      </c>
      <c r="CP5341">
        <v>-0.5</v>
      </c>
    </row>
    <row r="5342" spans="1:94" x14ac:dyDescent="0.55000000000000004">
      <c r="A5342" s="4" t="str">
        <f t="shared" ca="1" si="1237"/>
        <v>Oxford Economics</v>
      </c>
      <c r="B5342" s="4" t="str">
        <f t="shared" si="1238"/>
        <v>Greg Daco</v>
      </c>
      <c r="C5342" s="4" t="s">
        <v>246</v>
      </c>
      <c r="D5342" s="4" t="s">
        <v>248</v>
      </c>
      <c r="E5342" s="4" t="str">
        <f>IF(COUNTIF($E$2:E5341,"Begin: " &amp; C5342 &amp; "-" &amp; D5342 &amp; "-" &amp; H5342)=0,"Begin: " &amp; C5342 &amp; "-" &amp; D5342 &amp; "-" &amp; H5342,IF((C5342 &amp; "-" &amp; D5342 &amp; "-" &amp; H5342)&lt;&gt;(C5343 &amp; "-" &amp; D5343 &amp; "-" &amp; H5343),"End: " &amp; C5342 &amp; "-" &amp; D5342 &amp; "-" &amp; H5342,""))</f>
        <v/>
      </c>
      <c r="F5342" s="4" t="str">
        <f t="shared" si="1239"/>
        <v>Wall Street Journal-GDP-10-2019</v>
      </c>
      <c r="G5342" s="7">
        <v>43748</v>
      </c>
      <c r="H5342" s="7" t="str">
        <f t="shared" si="1240"/>
        <v>10-2019</v>
      </c>
      <c r="I5342" s="7" t="str">
        <f t="shared" ca="1" si="1241"/>
        <v>Wall Street Journal: Oxford Economics-GDP-10-2019</v>
      </c>
      <c r="J5342" s="4" t="str">
        <f t="shared" ca="1" si="1242"/>
        <v>GDP-Oxford Economics:10-2019</v>
      </c>
      <c r="K5342" t="s">
        <v>429</v>
      </c>
      <c r="CL5342">
        <v>1.5</v>
      </c>
      <c r="CM5342">
        <v>1.3</v>
      </c>
      <c r="CN5342">
        <v>1.3</v>
      </c>
      <c r="CO5342">
        <v>1.9</v>
      </c>
      <c r="CP5342">
        <v>1.7</v>
      </c>
    </row>
    <row r="5343" spans="1:94" x14ac:dyDescent="0.55000000000000004">
      <c r="A5343" s="4" t="str">
        <f t="shared" ca="1" si="1237"/>
        <v>Georgia State University</v>
      </c>
      <c r="B5343" s="4" t="str">
        <f t="shared" si="1238"/>
        <v>Rajeev Dhawan</v>
      </c>
      <c r="C5343" s="4" t="s">
        <v>246</v>
      </c>
      <c r="D5343" s="4" t="s">
        <v>248</v>
      </c>
      <c r="E5343" s="4" t="str">
        <f>IF(COUNTIF($E$2:E5342,"Begin: " &amp; C5343 &amp; "-" &amp; D5343 &amp; "-" &amp; H5343)=0,"Begin: " &amp; C5343 &amp; "-" &amp; D5343 &amp; "-" &amp; H5343,IF((C5343 &amp; "-" &amp; D5343 &amp; "-" &amp; H5343)&lt;&gt;(C5344 &amp; "-" &amp; D5344 &amp; "-" &amp; H5344),"End: " &amp; C5343 &amp; "-" &amp; D5343 &amp; "-" &amp; H5343,""))</f>
        <v/>
      </c>
      <c r="F5343" s="4" t="str">
        <f t="shared" si="1239"/>
        <v>Wall Street Journal-GDP-10-2019</v>
      </c>
      <c r="G5343" s="7">
        <v>43748</v>
      </c>
      <c r="H5343" s="7" t="str">
        <f t="shared" si="1240"/>
        <v>10-2019</v>
      </c>
      <c r="I5343" s="7" t="str">
        <f t="shared" ca="1" si="1241"/>
        <v>Wall Street Journal: Georgia State University-GDP-10-2019</v>
      </c>
      <c r="J5343" s="4" t="str">
        <f t="shared" ca="1" si="1242"/>
        <v>GDP-Georgia State University:10-2019</v>
      </c>
      <c r="K5343" t="s">
        <v>430</v>
      </c>
      <c r="CL5343">
        <v>1.7</v>
      </c>
      <c r="CM5343">
        <v>1.2</v>
      </c>
      <c r="CN5343">
        <v>1</v>
      </c>
      <c r="CO5343">
        <v>1</v>
      </c>
      <c r="CP5343">
        <v>1.5</v>
      </c>
    </row>
    <row r="5344" spans="1:94" x14ac:dyDescent="0.55000000000000004">
      <c r="A5344" s="4" t="str">
        <f t="shared" ca="1" si="1237"/>
        <v>National Association of Home Builders</v>
      </c>
      <c r="B5344" s="4" t="str">
        <f t="shared" si="1238"/>
        <v>Robert Dietz</v>
      </c>
      <c r="C5344" s="4" t="s">
        <v>246</v>
      </c>
      <c r="D5344" s="4" t="s">
        <v>248</v>
      </c>
      <c r="E5344" s="4" t="str">
        <f>IF(COUNTIF($E$2:E5343,"Begin: " &amp; C5344 &amp; "-" &amp; D5344 &amp; "-" &amp; H5344)=0,"Begin: " &amp; C5344 &amp; "-" &amp; D5344 &amp; "-" &amp; H5344,IF((C5344 &amp; "-" &amp; D5344 &amp; "-" &amp; H5344)&lt;&gt;(C5345 &amp; "-" &amp; D5345 &amp; "-" &amp; H5345),"End: " &amp; C5344 &amp; "-" &amp; D5344 &amp; "-" &amp; H5344,""))</f>
        <v/>
      </c>
      <c r="F5344" s="4" t="str">
        <f t="shared" si="1239"/>
        <v>Wall Street Journal-GDP-10-2019</v>
      </c>
      <c r="G5344" s="7">
        <v>43748</v>
      </c>
      <c r="H5344" s="7" t="str">
        <f t="shared" si="1240"/>
        <v>10-2019</v>
      </c>
      <c r="I5344" s="7" t="str">
        <f t="shared" ca="1" si="1241"/>
        <v>Wall Street Journal: National Association of Home Builders-GDP-10-2019</v>
      </c>
      <c r="J5344" s="4" t="str">
        <f t="shared" ca="1" si="1242"/>
        <v>GDP-National Association of Home Builders:10-2019</v>
      </c>
      <c r="K5344" t="s">
        <v>754</v>
      </c>
      <c r="CL5344">
        <v>1.5</v>
      </c>
      <c r="CM5344">
        <v>1.9</v>
      </c>
      <c r="CN5344">
        <v>1.8</v>
      </c>
      <c r="CO5344">
        <v>2.2999999999999998</v>
      </c>
      <c r="CP5344">
        <v>1.9</v>
      </c>
    </row>
    <row r="5345" spans="1:94" x14ac:dyDescent="0.55000000000000004">
      <c r="A5345" s="4" t="str">
        <f t="shared" ca="1" si="1237"/>
        <v>Fannie Mae</v>
      </c>
      <c r="B5345" s="4" t="str">
        <f t="shared" si="1238"/>
        <v>Douglas Duncan</v>
      </c>
      <c r="C5345" s="4" t="s">
        <v>246</v>
      </c>
      <c r="D5345" s="4" t="s">
        <v>248</v>
      </c>
      <c r="E5345" s="4" t="str">
        <f>IF(COUNTIF($E$2:E5344,"Begin: " &amp; C5345 &amp; "-" &amp; D5345 &amp; "-" &amp; H5345)=0,"Begin: " &amp; C5345 &amp; "-" &amp; D5345 &amp; "-" &amp; H5345,IF((C5345 &amp; "-" &amp; D5345 &amp; "-" &amp; H5345)&lt;&gt;(C5346 &amp; "-" &amp; D5346 &amp; "-" &amp; H5346),"End: " &amp; C5345 &amp; "-" &amp; D5345 &amp; "-" &amp; H5345,""))</f>
        <v/>
      </c>
      <c r="F5345" s="4" t="str">
        <f t="shared" si="1239"/>
        <v>Wall Street Journal-GDP-10-2019</v>
      </c>
      <c r="G5345" s="7">
        <v>43748</v>
      </c>
      <c r="H5345" s="7" t="str">
        <f t="shared" si="1240"/>
        <v>10-2019</v>
      </c>
      <c r="I5345" s="7" t="str">
        <f t="shared" ca="1" si="1241"/>
        <v>Wall Street Journal: Fannie Mae-GDP-10-2019</v>
      </c>
      <c r="J5345" s="4" t="str">
        <f t="shared" ca="1" si="1242"/>
        <v>GDP-Fannie Mae:10-2019</v>
      </c>
      <c r="K5345" t="s">
        <v>206</v>
      </c>
      <c r="CL5345">
        <v>1.7</v>
      </c>
      <c r="CM5345">
        <v>2.1</v>
      </c>
      <c r="CN5345">
        <v>1.8</v>
      </c>
      <c r="CO5345">
        <v>1.9</v>
      </c>
      <c r="CP5345">
        <v>1.6</v>
      </c>
    </row>
    <row r="5346" spans="1:94" x14ac:dyDescent="0.55000000000000004">
      <c r="A5346" s="4" t="str">
        <f t="shared" ca="1" si="1237"/>
        <v>Comerica Bank</v>
      </c>
      <c r="B5346" s="4" t="str">
        <f t="shared" si="1238"/>
        <v>Robert Dye*</v>
      </c>
      <c r="C5346" s="4" t="s">
        <v>246</v>
      </c>
      <c r="D5346" s="4" t="s">
        <v>248</v>
      </c>
      <c r="E5346" s="4" t="str">
        <f>IF(COUNTIF($E$2:E5345,"Begin: " &amp; C5346 &amp; "-" &amp; D5346 &amp; "-" &amp; H5346)=0,"Begin: " &amp; C5346 &amp; "-" &amp; D5346 &amp; "-" &amp; H5346,IF((C5346 &amp; "-" &amp; D5346 &amp; "-" &amp; H5346)&lt;&gt;(C5347 &amp; "-" &amp; D5347 &amp; "-" &amp; H5347),"End: " &amp; C5346 &amp; "-" &amp; D5346 &amp; "-" &amp; H5346,""))</f>
        <v/>
      </c>
      <c r="F5346" s="4" t="str">
        <f t="shared" si="1239"/>
        <v>Wall Street Journal-GDP-10-2019</v>
      </c>
      <c r="G5346" s="7">
        <v>43748</v>
      </c>
      <c r="H5346" s="7" t="str">
        <f t="shared" si="1240"/>
        <v>10-2019</v>
      </c>
      <c r="I5346" s="7" t="str">
        <f t="shared" ca="1" si="1241"/>
        <v>Wall Street Journal: Comerica Bank-GDP-10-2019</v>
      </c>
      <c r="J5346" s="4" t="str">
        <f t="shared" ca="1" si="1242"/>
        <v>GDP-Comerica Bank:10-2019</v>
      </c>
      <c r="K5346" t="s">
        <v>854</v>
      </c>
    </row>
    <row r="5347" spans="1:94" x14ac:dyDescent="0.55000000000000004">
      <c r="A5347" s="4" t="str">
        <f t="shared" ca="1" si="1237"/>
        <v>PNC Financial Services Group</v>
      </c>
      <c r="B5347" s="4" t="str">
        <f t="shared" si="1238"/>
        <v>Augustine Faucher</v>
      </c>
      <c r="C5347" s="4" t="s">
        <v>246</v>
      </c>
      <c r="D5347" s="4" t="s">
        <v>248</v>
      </c>
      <c r="E5347" s="4" t="str">
        <f>IF(COUNTIF($E$2:E5346,"Begin: " &amp; C5347 &amp; "-" &amp; D5347 &amp; "-" &amp; H5347)=0,"Begin: " &amp; C5347 &amp; "-" &amp; D5347 &amp; "-" &amp; H5347,IF((C5347 &amp; "-" &amp; D5347 &amp; "-" &amp; H5347)&lt;&gt;(C5348 &amp; "-" &amp; D5348 &amp; "-" &amp; H5348),"End: " &amp; C5347 &amp; "-" &amp; D5347 &amp; "-" &amp; H5347,""))</f>
        <v/>
      </c>
      <c r="F5347" s="4" t="str">
        <f t="shared" si="1239"/>
        <v>Wall Street Journal-GDP-10-2019</v>
      </c>
      <c r="G5347" s="7">
        <v>43748</v>
      </c>
      <c r="H5347" s="7" t="str">
        <f t="shared" si="1240"/>
        <v>10-2019</v>
      </c>
      <c r="I5347" s="7" t="str">
        <f t="shared" ca="1" si="1241"/>
        <v>Wall Street Journal: PNC Financial Services Group-GDP-10-2019</v>
      </c>
      <c r="J5347" s="4" t="str">
        <f t="shared" ca="1" si="1242"/>
        <v>GDP-PNC Financial Services Group:10-2019</v>
      </c>
      <c r="K5347" t="s">
        <v>769</v>
      </c>
      <c r="CL5347">
        <v>2.2000000000000002</v>
      </c>
      <c r="CM5347">
        <v>1.8</v>
      </c>
      <c r="CN5347">
        <v>1.4</v>
      </c>
      <c r="CO5347">
        <v>1.5</v>
      </c>
      <c r="CP5347">
        <v>1.8</v>
      </c>
    </row>
    <row r="5348" spans="1:94" x14ac:dyDescent="0.55000000000000004">
      <c r="A5348" s="4" t="str">
        <f t="shared" ca="1" si="1237"/>
        <v>California Lutheran University</v>
      </c>
      <c r="B5348" s="4" t="str">
        <f t="shared" si="1238"/>
        <v>Matthew Fienup/Dan Hamilton</v>
      </c>
      <c r="C5348" s="4" t="s">
        <v>246</v>
      </c>
      <c r="D5348" s="4" t="s">
        <v>248</v>
      </c>
      <c r="E5348" s="4" t="str">
        <f>IF(COUNTIF($E$2:E5347,"Begin: " &amp; C5348 &amp; "-" &amp; D5348 &amp; "-" &amp; H5348)=0,"Begin: " &amp; C5348 &amp; "-" &amp; D5348 &amp; "-" &amp; H5348,IF((C5348 &amp; "-" &amp; D5348 &amp; "-" &amp; H5348)&lt;&gt;(C5349 &amp; "-" &amp; D5349 &amp; "-" &amp; H5349),"End: " &amp; C5348 &amp; "-" &amp; D5348 &amp; "-" &amp; H5348,""))</f>
        <v/>
      </c>
      <c r="F5348" s="4" t="str">
        <f t="shared" si="1239"/>
        <v>Wall Street Journal-GDP-10-2019</v>
      </c>
      <c r="G5348" s="7">
        <v>43748</v>
      </c>
      <c r="H5348" s="7" t="str">
        <f t="shared" si="1240"/>
        <v>10-2019</v>
      </c>
      <c r="I5348" s="7" t="str">
        <f t="shared" ca="1" si="1241"/>
        <v>Wall Street Journal: California Lutheran University-GDP-10-2019</v>
      </c>
      <c r="J5348" s="4" t="str">
        <f t="shared" ca="1" si="1242"/>
        <v>GDP-California Lutheran University:10-2019</v>
      </c>
      <c r="K5348" t="s">
        <v>796</v>
      </c>
      <c r="CL5348">
        <v>1.9</v>
      </c>
      <c r="CM5348">
        <v>1.8</v>
      </c>
      <c r="CN5348">
        <v>1.8</v>
      </c>
      <c r="CO5348">
        <v>1.7</v>
      </c>
      <c r="CP5348">
        <v>1.8</v>
      </c>
    </row>
    <row r="5349" spans="1:94" x14ac:dyDescent="0.55000000000000004">
      <c r="A5349" s="4" t="str">
        <f t="shared" ca="1" si="1237"/>
        <v>MFR</v>
      </c>
      <c r="B5349" s="4" t="str">
        <f t="shared" si="1238"/>
        <v>Maria Fiorini Ramirez/Joshua Shapiro</v>
      </c>
      <c r="C5349" s="4" t="s">
        <v>246</v>
      </c>
      <c r="D5349" s="4" t="s">
        <v>248</v>
      </c>
      <c r="E5349" s="4" t="str">
        <f>IF(COUNTIF($E$2:E5348,"Begin: " &amp; C5349 &amp; "-" &amp; D5349 &amp; "-" &amp; H5349)=0,"Begin: " &amp; C5349 &amp; "-" &amp; D5349 &amp; "-" &amp; H5349,IF((C5349 &amp; "-" &amp; D5349 &amp; "-" &amp; H5349)&lt;&gt;(C5350 &amp; "-" &amp; D5350 &amp; "-" &amp; H5350),"End: " &amp; C5349 &amp; "-" &amp; D5349 &amp; "-" &amp; H5349,""))</f>
        <v/>
      </c>
      <c r="F5349" s="4" t="str">
        <f t="shared" si="1239"/>
        <v>Wall Street Journal-GDP-10-2019</v>
      </c>
      <c r="G5349" s="7">
        <v>43748</v>
      </c>
      <c r="H5349" s="7" t="str">
        <f t="shared" si="1240"/>
        <v>10-2019</v>
      </c>
      <c r="I5349" s="7" t="str">
        <f t="shared" ca="1" si="1241"/>
        <v>Wall Street Journal: MFR-GDP-10-2019</v>
      </c>
      <c r="J5349" s="4" t="str">
        <f t="shared" ca="1" si="1242"/>
        <v>GDP-MFR:10-2019</v>
      </c>
      <c r="K5349" t="s">
        <v>208</v>
      </c>
      <c r="CL5349">
        <v>1.8</v>
      </c>
      <c r="CM5349">
        <v>1.2</v>
      </c>
      <c r="CN5349">
        <v>0.3</v>
      </c>
      <c r="CO5349">
        <v>0.1</v>
      </c>
      <c r="CP5349">
        <v>-0.9</v>
      </c>
    </row>
    <row r="5350" spans="1:94" x14ac:dyDescent="0.55000000000000004">
      <c r="A5350" s="4" t="str">
        <f t="shared" ca="1" si="1237"/>
        <v>Chamber of Commerce</v>
      </c>
      <c r="B5350" s="4" t="str">
        <f t="shared" si="1238"/>
        <v>J.D. Foster</v>
      </c>
      <c r="C5350" s="4" t="s">
        <v>246</v>
      </c>
      <c r="D5350" s="4" t="s">
        <v>248</v>
      </c>
      <c r="E5350" s="4" t="str">
        <f>IF(COUNTIF($E$2:E5349,"Begin: " &amp; C5350 &amp; "-" &amp; D5350 &amp; "-" &amp; H5350)=0,"Begin: " &amp; C5350 &amp; "-" &amp; D5350 &amp; "-" &amp; H5350,IF((C5350 &amp; "-" &amp; D5350 &amp; "-" &amp; H5350)&lt;&gt;(C5351 &amp; "-" &amp; D5351 &amp; "-" &amp; H5351),"End: " &amp; C5350 &amp; "-" &amp; D5350 &amp; "-" &amp; H5350,""))</f>
        <v/>
      </c>
      <c r="F5350" s="4" t="str">
        <f t="shared" si="1239"/>
        <v>Wall Street Journal-GDP-10-2019</v>
      </c>
      <c r="G5350" s="7">
        <v>43748</v>
      </c>
      <c r="H5350" s="7" t="str">
        <f t="shared" si="1240"/>
        <v>10-2019</v>
      </c>
      <c r="I5350" s="7" t="str">
        <f t="shared" ca="1" si="1241"/>
        <v>Wall Street Journal: Chamber of Commerce-GDP-10-2019</v>
      </c>
      <c r="J5350" s="4" t="str">
        <f t="shared" ca="1" si="1242"/>
        <v>GDP-Chamber of Commerce:10-2019</v>
      </c>
      <c r="K5350" t="s">
        <v>766</v>
      </c>
      <c r="CL5350">
        <v>1.4</v>
      </c>
      <c r="CM5350">
        <v>2.2999999999999998</v>
      </c>
      <c r="CN5350">
        <v>2</v>
      </c>
      <c r="CO5350">
        <v>1.9</v>
      </c>
      <c r="CP5350">
        <v>1.9</v>
      </c>
    </row>
    <row r="5351" spans="1:94" x14ac:dyDescent="0.55000000000000004">
      <c r="A5351" s="4" t="str">
        <f t="shared" ca="1" si="1237"/>
        <v>Mortgage Bankers Association</v>
      </c>
      <c r="B5351" s="4" t="str">
        <f t="shared" si="1238"/>
        <v>Mike Fratantoni</v>
      </c>
      <c r="C5351" s="4" t="s">
        <v>246</v>
      </c>
      <c r="D5351" s="4" t="s">
        <v>248</v>
      </c>
      <c r="E5351" s="4" t="str">
        <f>IF(COUNTIF($E$2:E5350,"Begin: " &amp; C5351 &amp; "-" &amp; D5351 &amp; "-" &amp; H5351)=0,"Begin: " &amp; C5351 &amp; "-" &amp; D5351 &amp; "-" &amp; H5351,IF((C5351 &amp; "-" &amp; D5351 &amp; "-" &amp; H5351)&lt;&gt;(C5352 &amp; "-" &amp; D5352 &amp; "-" &amp; H5352),"End: " &amp; C5351 &amp; "-" &amp; D5351 &amp; "-" &amp; H5351,""))</f>
        <v/>
      </c>
      <c r="F5351" s="4" t="str">
        <f t="shared" si="1239"/>
        <v>Wall Street Journal-GDP-10-2019</v>
      </c>
      <c r="G5351" s="7">
        <v>43748</v>
      </c>
      <c r="H5351" s="7" t="str">
        <f t="shared" si="1240"/>
        <v>10-2019</v>
      </c>
      <c r="I5351" s="7" t="str">
        <f t="shared" ca="1" si="1241"/>
        <v>Wall Street Journal: Mortgage Bankers Association-GDP-10-2019</v>
      </c>
      <c r="J5351" s="4" t="str">
        <f t="shared" ca="1" si="1242"/>
        <v>GDP-Mortgage Bankers Association:10-2019</v>
      </c>
      <c r="K5351" t="s">
        <v>209</v>
      </c>
      <c r="CL5351">
        <v>1.6</v>
      </c>
      <c r="CM5351">
        <v>1.6</v>
      </c>
      <c r="CN5351">
        <v>0.8</v>
      </c>
      <c r="CO5351">
        <v>0.8</v>
      </c>
      <c r="CP5351">
        <v>1.3</v>
      </c>
    </row>
    <row r="5352" spans="1:94" x14ac:dyDescent="0.55000000000000004">
      <c r="A5352" s="4" t="str">
        <f t="shared" ca="1" si="1237"/>
        <v>Robert Fry Economics LLC</v>
      </c>
      <c r="B5352" s="4" t="str">
        <f t="shared" si="1238"/>
        <v>Robert Fry</v>
      </c>
      <c r="C5352" s="4" t="s">
        <v>246</v>
      </c>
      <c r="D5352" s="4" t="s">
        <v>248</v>
      </c>
      <c r="E5352" s="4" t="str">
        <f>IF(COUNTIF($E$2:E5351,"Begin: " &amp; C5352 &amp; "-" &amp; D5352 &amp; "-" &amp; H5352)=0,"Begin: " &amp; C5352 &amp; "-" &amp; D5352 &amp; "-" &amp; H5352,IF((C5352 &amp; "-" &amp; D5352 &amp; "-" &amp; H5352)&lt;&gt;(C5353 &amp; "-" &amp; D5353 &amp; "-" &amp; H5353),"End: " &amp; C5352 &amp; "-" &amp; D5352 &amp; "-" &amp; H5352,""))</f>
        <v/>
      </c>
      <c r="F5352" s="4" t="str">
        <f t="shared" si="1239"/>
        <v>Wall Street Journal-GDP-10-2019</v>
      </c>
      <c r="G5352" s="7">
        <v>43748</v>
      </c>
      <c r="H5352" s="7" t="str">
        <f t="shared" si="1240"/>
        <v>10-2019</v>
      </c>
      <c r="I5352" s="7" t="str">
        <f t="shared" ca="1" si="1241"/>
        <v>Wall Street Journal: Robert Fry Economics LLC-GDP-10-2019</v>
      </c>
      <c r="J5352" s="4" t="str">
        <f t="shared" ca="1" si="1242"/>
        <v>GDP-Robert Fry Economics LLC:10-2019</v>
      </c>
      <c r="K5352" t="s">
        <v>764</v>
      </c>
      <c r="CL5352">
        <v>1.8</v>
      </c>
      <c r="CM5352">
        <v>1.5</v>
      </c>
      <c r="CN5352">
        <v>2</v>
      </c>
      <c r="CO5352">
        <v>2</v>
      </c>
      <c r="CP5352">
        <v>2</v>
      </c>
    </row>
    <row r="5353" spans="1:94" x14ac:dyDescent="0.55000000000000004">
      <c r="A5353" s="4" t="str">
        <f t="shared" ca="1" si="1237"/>
        <v>Societe Generale</v>
      </c>
      <c r="B5353" s="4" t="str">
        <f t="shared" si="1238"/>
        <v>Stephen Gallagher</v>
      </c>
      <c r="C5353" s="4" t="s">
        <v>246</v>
      </c>
      <c r="D5353" s="4" t="s">
        <v>248</v>
      </c>
      <c r="E5353" s="4" t="str">
        <f>IF(COUNTIF($E$2:E5352,"Begin: " &amp; C5353 &amp; "-" &amp; D5353 &amp; "-" &amp; H5353)=0,"Begin: " &amp; C5353 &amp; "-" &amp; D5353 &amp; "-" &amp; H5353,IF((C5353 &amp; "-" &amp; D5353 &amp; "-" &amp; H5353)&lt;&gt;(C5354 &amp; "-" &amp; D5354 &amp; "-" &amp; H5354),"End: " &amp; C5353 &amp; "-" &amp; D5353 &amp; "-" &amp; H5353,""))</f>
        <v/>
      </c>
      <c r="F5353" s="4" t="str">
        <f t="shared" si="1239"/>
        <v>Wall Street Journal-GDP-10-2019</v>
      </c>
      <c r="G5353" s="7">
        <v>43748</v>
      </c>
      <c r="H5353" s="7" t="str">
        <f t="shared" si="1240"/>
        <v>10-2019</v>
      </c>
      <c r="I5353" s="7" t="str">
        <f t="shared" ca="1" si="1241"/>
        <v>Wall Street Journal: Societe Generale-GDP-10-2019</v>
      </c>
      <c r="J5353" s="4" t="str">
        <f t="shared" ca="1" si="1242"/>
        <v>GDP-Societe Generale:10-2019</v>
      </c>
      <c r="K5353" t="s">
        <v>657</v>
      </c>
      <c r="CL5353">
        <v>1.8</v>
      </c>
      <c r="CM5353">
        <v>1.5</v>
      </c>
      <c r="CN5353">
        <v>1</v>
      </c>
      <c r="CO5353">
        <v>-0.7</v>
      </c>
      <c r="CP5353">
        <v>-0.8</v>
      </c>
    </row>
    <row r="5354" spans="1:94" x14ac:dyDescent="0.55000000000000004">
      <c r="A5354" s="4" t="str">
        <f t="shared" ca="1" si="1237"/>
        <v>Barclays</v>
      </c>
      <c r="B5354" s="4" t="str">
        <f t="shared" si="1238"/>
        <v>Michael Gapen*</v>
      </c>
      <c r="C5354" s="4" t="s">
        <v>246</v>
      </c>
      <c r="D5354" s="4" t="s">
        <v>248</v>
      </c>
      <c r="E5354" s="4" t="str">
        <f>IF(COUNTIF($E$2:E5353,"Begin: " &amp; C5354 &amp; "-" &amp; D5354 &amp; "-" &amp; H5354)=0,"Begin: " &amp; C5354 &amp; "-" &amp; D5354 &amp; "-" &amp; H5354,IF((C5354 &amp; "-" &amp; D5354 &amp; "-" &amp; H5354)&lt;&gt;(C5355 &amp; "-" &amp; D5355 &amp; "-" &amp; H5355),"End: " &amp; C5354 &amp; "-" &amp; D5354 &amp; "-" &amp; H5354,""))</f>
        <v/>
      </c>
      <c r="F5354" s="4" t="str">
        <f t="shared" si="1239"/>
        <v>Wall Street Journal-GDP-10-2019</v>
      </c>
      <c r="G5354" s="7">
        <v>43748</v>
      </c>
      <c r="H5354" s="7" t="str">
        <f t="shared" si="1240"/>
        <v>10-2019</v>
      </c>
      <c r="I5354" s="7" t="str">
        <f t="shared" ca="1" si="1241"/>
        <v>Wall Street Journal: Barclays-GDP-10-2019</v>
      </c>
      <c r="J5354" s="4" t="str">
        <f t="shared" ca="1" si="1242"/>
        <v>GDP-Barclays:10-2019</v>
      </c>
      <c r="K5354" t="s">
        <v>815</v>
      </c>
    </row>
    <row r="5355" spans="1:94" x14ac:dyDescent="0.55000000000000004">
      <c r="A5355" s="4" t="str">
        <f t="shared" ca="1" si="1237"/>
        <v>NatWest Markets</v>
      </c>
      <c r="B5355" s="4" t="str">
        <f t="shared" si="1238"/>
        <v>Michelle Girard*</v>
      </c>
      <c r="C5355" s="4" t="s">
        <v>246</v>
      </c>
      <c r="D5355" s="4" t="s">
        <v>248</v>
      </c>
      <c r="E5355" s="4" t="str">
        <f>IF(COUNTIF($E$2:E5354,"Begin: " &amp; C5355 &amp; "-" &amp; D5355 &amp; "-" &amp; H5355)=0,"Begin: " &amp; C5355 &amp; "-" &amp; D5355 &amp; "-" &amp; H5355,IF((C5355 &amp; "-" &amp; D5355 &amp; "-" &amp; H5355)&lt;&gt;(C5356 &amp; "-" &amp; D5356 &amp; "-" &amp; H5356),"End: " &amp; C5355 &amp; "-" &amp; D5355 &amp; "-" &amp; H5355,""))</f>
        <v/>
      </c>
      <c r="F5355" s="4" t="str">
        <f t="shared" si="1239"/>
        <v>Wall Street Journal-GDP-10-2019</v>
      </c>
      <c r="G5355" s="7">
        <v>43748</v>
      </c>
      <c r="H5355" s="7" t="str">
        <f t="shared" si="1240"/>
        <v>10-2019</v>
      </c>
      <c r="I5355" s="7" t="str">
        <f t="shared" ca="1" si="1241"/>
        <v>Wall Street Journal: NatWest Markets-GDP-10-2019</v>
      </c>
      <c r="J5355" s="4" t="str">
        <f t="shared" ca="1" si="1242"/>
        <v>GDP-NatWest Markets:10-2019</v>
      </c>
      <c r="K5355" t="s">
        <v>816</v>
      </c>
    </row>
    <row r="5356" spans="1:94" x14ac:dyDescent="0.55000000000000004">
      <c r="A5356" s="4" t="str">
        <f t="shared" ca="1" si="1237"/>
        <v>BMO Capital</v>
      </c>
      <c r="B5356" s="4" t="str">
        <f t="shared" si="1238"/>
        <v>Michael Gregory</v>
      </c>
      <c r="C5356" s="4" t="s">
        <v>246</v>
      </c>
      <c r="D5356" s="4" t="s">
        <v>248</v>
      </c>
      <c r="E5356" s="4" t="str">
        <f>IF(COUNTIF($E$2:E5355,"Begin: " &amp; C5356 &amp; "-" &amp; D5356 &amp; "-" &amp; H5356)=0,"Begin: " &amp; C5356 &amp; "-" &amp; D5356 &amp; "-" &amp; H5356,IF((C5356 &amp; "-" &amp; D5356 &amp; "-" &amp; H5356)&lt;&gt;(C5357 &amp; "-" &amp; D5357 &amp; "-" &amp; H5357),"End: " &amp; C5356 &amp; "-" &amp; D5356 &amp; "-" &amp; H5356,""))</f>
        <v/>
      </c>
      <c r="F5356" s="4" t="str">
        <f t="shared" si="1239"/>
        <v>Wall Street Journal-GDP-10-2019</v>
      </c>
      <c r="G5356" s="7">
        <v>43748</v>
      </c>
      <c r="H5356" s="7" t="str">
        <f t="shared" si="1240"/>
        <v>10-2019</v>
      </c>
      <c r="I5356" s="7" t="str">
        <f t="shared" ca="1" si="1241"/>
        <v>Wall Street Journal: BMO Capital-GDP-10-2019</v>
      </c>
      <c r="J5356" s="4" t="str">
        <f t="shared" ca="1" si="1242"/>
        <v>GDP-BMO Capital:10-2019</v>
      </c>
      <c r="K5356" t="s">
        <v>798</v>
      </c>
      <c r="CL5356">
        <v>1.9</v>
      </c>
      <c r="CM5356">
        <v>1.6</v>
      </c>
      <c r="CN5356">
        <v>1.7</v>
      </c>
      <c r="CO5356">
        <v>2</v>
      </c>
      <c r="CP5356">
        <v>2</v>
      </c>
    </row>
    <row r="5357" spans="1:94" x14ac:dyDescent="0.55000000000000004">
      <c r="A5357" s="4" t="str">
        <f t="shared" ca="1" si="1237"/>
        <v>TD Securities</v>
      </c>
      <c r="B5357" s="4" t="str">
        <f t="shared" si="1238"/>
        <v>Michael Hanson*</v>
      </c>
      <c r="C5357" s="4" t="s">
        <v>246</v>
      </c>
      <c r="D5357" s="4" t="s">
        <v>248</v>
      </c>
      <c r="E5357" s="4" t="str">
        <f>IF(COUNTIF($E$2:E5356,"Begin: " &amp; C5357 &amp; "-" &amp; D5357 &amp; "-" &amp; H5357)=0,"Begin: " &amp; C5357 &amp; "-" &amp; D5357 &amp; "-" &amp; H5357,IF((C5357 &amp; "-" &amp; D5357 &amp; "-" &amp; H5357)&lt;&gt;(C5358 &amp; "-" &amp; D5358 &amp; "-" &amp; H5358),"End: " &amp; C5357 &amp; "-" &amp; D5357 &amp; "-" &amp; H5357,""))</f>
        <v/>
      </c>
      <c r="F5357" s="4" t="str">
        <f t="shared" si="1239"/>
        <v>Wall Street Journal-GDP-10-2019</v>
      </c>
      <c r="G5357" s="7">
        <v>43748</v>
      </c>
      <c r="H5357" s="7" t="str">
        <f t="shared" si="1240"/>
        <v>10-2019</v>
      </c>
      <c r="I5357" s="7" t="str">
        <f t="shared" ca="1" si="1241"/>
        <v>Wall Street Journal: TD Securities-GDP-10-2019</v>
      </c>
      <c r="J5357" s="4" t="str">
        <f t="shared" ca="1" si="1242"/>
        <v>GDP-TD Securities:10-2019</v>
      </c>
      <c r="K5357" t="s">
        <v>834</v>
      </c>
    </row>
    <row r="5358" spans="1:94" x14ac:dyDescent="0.55000000000000004">
      <c r="A5358" s="4" t="str">
        <f t="shared" ca="1" si="1237"/>
        <v>Goldman Sachs</v>
      </c>
      <c r="B5358" s="4" t="str">
        <f t="shared" si="1238"/>
        <v>Jan Hatzius*</v>
      </c>
      <c r="C5358" s="4" t="s">
        <v>246</v>
      </c>
      <c r="D5358" s="4" t="s">
        <v>248</v>
      </c>
      <c r="E5358" s="4" t="str">
        <f>IF(COUNTIF($E$2:E5357,"Begin: " &amp; C5358 &amp; "-" &amp; D5358 &amp; "-" &amp; H5358)=0,"Begin: " &amp; C5358 &amp; "-" &amp; D5358 &amp; "-" &amp; H5358,IF((C5358 &amp; "-" &amp; D5358 &amp; "-" &amp; H5358)&lt;&gt;(C5359 &amp; "-" &amp; D5359 &amp; "-" &amp; H5359),"End: " &amp; C5358 &amp; "-" &amp; D5358 &amp; "-" &amp; H5358,""))</f>
        <v/>
      </c>
      <c r="F5358" s="4" t="str">
        <f t="shared" si="1239"/>
        <v>Wall Street Journal-GDP-10-2019</v>
      </c>
      <c r="G5358" s="7">
        <v>43748</v>
      </c>
      <c r="H5358" s="7" t="str">
        <f t="shared" si="1240"/>
        <v>10-2019</v>
      </c>
      <c r="I5358" s="7" t="str">
        <f t="shared" ca="1" si="1241"/>
        <v>Wall Street Journal: Goldman Sachs-GDP-10-2019</v>
      </c>
      <c r="J5358" s="4" t="str">
        <f t="shared" ca="1" si="1242"/>
        <v>GDP-Goldman Sachs:10-2019</v>
      </c>
      <c r="K5358" t="s">
        <v>852</v>
      </c>
    </row>
    <row r="5359" spans="1:94" x14ac:dyDescent="0.55000000000000004">
      <c r="A5359" s="4" t="str">
        <f t="shared" ca="1" si="1237"/>
        <v>Scotiabank</v>
      </c>
      <c r="B5359" s="4" t="str">
        <f t="shared" si="1238"/>
        <v>Derek Holt*</v>
      </c>
      <c r="C5359" s="4" t="s">
        <v>246</v>
      </c>
      <c r="D5359" s="4" t="s">
        <v>248</v>
      </c>
      <c r="E5359" s="4" t="str">
        <f>IF(COUNTIF($E$2:E5358,"Begin: " &amp; C5359 &amp; "-" &amp; D5359 &amp; "-" &amp; H5359)=0,"Begin: " &amp; C5359 &amp; "-" &amp; D5359 &amp; "-" &amp; H5359,IF((C5359 &amp; "-" &amp; D5359 &amp; "-" &amp; H5359)&lt;&gt;(C5360 &amp; "-" &amp; D5360 &amp; "-" &amp; H5360),"End: " &amp; C5359 &amp; "-" &amp; D5359 &amp; "-" &amp; H5359,""))</f>
        <v/>
      </c>
      <c r="F5359" s="4" t="str">
        <f t="shared" si="1239"/>
        <v>Wall Street Journal-GDP-10-2019</v>
      </c>
      <c r="G5359" s="7">
        <v>43748</v>
      </c>
      <c r="H5359" s="7" t="str">
        <f t="shared" si="1240"/>
        <v>10-2019</v>
      </c>
      <c r="I5359" s="7" t="str">
        <f t="shared" ca="1" si="1241"/>
        <v>Wall Street Journal: Scotiabank-GDP-10-2019</v>
      </c>
      <c r="J5359" s="4" t="str">
        <f t="shared" ca="1" si="1242"/>
        <v>GDP-Scotiabank:10-2019</v>
      </c>
      <c r="K5359" t="s">
        <v>840</v>
      </c>
    </row>
    <row r="5360" spans="1:94" x14ac:dyDescent="0.55000000000000004">
      <c r="A5360" s="4" t="str">
        <f t="shared" ca="1" si="1237"/>
        <v>KPMG</v>
      </c>
      <c r="B5360" s="4" t="str">
        <f t="shared" si="1238"/>
        <v>Constance Hunter*</v>
      </c>
      <c r="C5360" s="4" t="s">
        <v>246</v>
      </c>
      <c r="D5360" s="4" t="s">
        <v>248</v>
      </c>
      <c r="E5360" s="4" t="str">
        <f>IF(COUNTIF($E$2:E5359,"Begin: " &amp; C5360 &amp; "-" &amp; D5360 &amp; "-" &amp; H5360)=0,"Begin: " &amp; C5360 &amp; "-" &amp; D5360 &amp; "-" &amp; H5360,IF((C5360 &amp; "-" &amp; D5360 &amp; "-" &amp; H5360)&lt;&gt;(C5361 &amp; "-" &amp; D5361 &amp; "-" &amp; H5361),"End: " &amp; C5360 &amp; "-" &amp; D5360 &amp; "-" &amp; H5360,""))</f>
        <v/>
      </c>
      <c r="F5360" s="4" t="str">
        <f t="shared" si="1239"/>
        <v>Wall Street Journal-GDP-10-2019</v>
      </c>
      <c r="G5360" s="7">
        <v>43748</v>
      </c>
      <c r="H5360" s="7" t="str">
        <f t="shared" si="1240"/>
        <v>10-2019</v>
      </c>
      <c r="I5360" s="7" t="str">
        <f t="shared" ca="1" si="1241"/>
        <v>Wall Street Journal: KPMG-GDP-10-2019</v>
      </c>
      <c r="J5360" s="4" t="str">
        <f t="shared" ca="1" si="1242"/>
        <v>GDP-KPMG:10-2019</v>
      </c>
      <c r="K5360" t="s">
        <v>855</v>
      </c>
    </row>
    <row r="5361" spans="1:94" x14ac:dyDescent="0.55000000000000004">
      <c r="A5361" s="4" t="str">
        <f t="shared" ca="1" si="1237"/>
        <v>BBVA</v>
      </c>
      <c r="B5361" s="4" t="str">
        <f t="shared" si="1238"/>
        <v>Nathaniel Karp</v>
      </c>
      <c r="C5361" s="4" t="s">
        <v>246</v>
      </c>
      <c r="D5361" s="4" t="s">
        <v>248</v>
      </c>
      <c r="E5361" s="4" t="str">
        <f>IF(COUNTIF($E$2:E5360,"Begin: " &amp; C5361 &amp; "-" &amp; D5361 &amp; "-" &amp; H5361)=0,"Begin: " &amp; C5361 &amp; "-" &amp; D5361 &amp; "-" &amp; H5361,IF((C5361 &amp; "-" &amp; D5361 &amp; "-" &amp; H5361)&lt;&gt;(C5362 &amp; "-" &amp; D5362 &amp; "-" &amp; H5362),"End: " &amp; C5361 &amp; "-" &amp; D5361 &amp; "-" &amp; H5361,""))</f>
        <v/>
      </c>
      <c r="F5361" s="4" t="str">
        <f t="shared" si="1239"/>
        <v>Wall Street Journal-GDP-10-2019</v>
      </c>
      <c r="G5361" s="7">
        <v>43748</v>
      </c>
      <c r="H5361" s="7" t="str">
        <f t="shared" si="1240"/>
        <v>10-2019</v>
      </c>
      <c r="I5361" s="7" t="str">
        <f t="shared" ca="1" si="1241"/>
        <v>Wall Street Journal: BBVA-GDP-10-2019</v>
      </c>
      <c r="J5361" s="4" t="str">
        <f t="shared" ca="1" si="1242"/>
        <v>GDP-BBVA:10-2019</v>
      </c>
      <c r="K5361" t="s">
        <v>848</v>
      </c>
      <c r="CL5361">
        <v>1.8</v>
      </c>
      <c r="CM5361">
        <v>1.6</v>
      </c>
      <c r="CN5361">
        <v>1.9</v>
      </c>
      <c r="CO5361">
        <v>1.8</v>
      </c>
      <c r="CP5361">
        <v>1.8</v>
      </c>
    </row>
    <row r="5362" spans="1:94" x14ac:dyDescent="0.55000000000000004">
      <c r="A5362" s="4" t="str">
        <f t="shared" ca="1" si="1237"/>
        <v>National Retail Federation</v>
      </c>
      <c r="B5362" s="4" t="str">
        <f t="shared" si="1238"/>
        <v>Jack Kleinhenz</v>
      </c>
      <c r="C5362" s="4" t="s">
        <v>246</v>
      </c>
      <c r="D5362" s="4" t="s">
        <v>248</v>
      </c>
      <c r="E5362" s="4" t="str">
        <f>IF(COUNTIF($E$2:E5361,"Begin: " &amp; C5362 &amp; "-" &amp; D5362 &amp; "-" &amp; H5362)=0,"Begin: " &amp; C5362 &amp; "-" &amp; D5362 &amp; "-" &amp; H5362,IF((C5362 &amp; "-" &amp; D5362 &amp; "-" &amp; H5362)&lt;&gt;(C5363 &amp; "-" &amp; D5363 &amp; "-" &amp; H5363),"End: " &amp; C5362 &amp; "-" &amp; D5362 &amp; "-" &amp; H5362,""))</f>
        <v/>
      </c>
      <c r="F5362" s="4" t="str">
        <f t="shared" si="1239"/>
        <v>Wall Street Journal-GDP-10-2019</v>
      </c>
      <c r="G5362" s="7">
        <v>43748</v>
      </c>
      <c r="H5362" s="7" t="str">
        <f t="shared" si="1240"/>
        <v>10-2019</v>
      </c>
      <c r="I5362" s="7" t="str">
        <f t="shared" ca="1" si="1241"/>
        <v>Wall Street Journal: National Retail Federation-GDP-10-2019</v>
      </c>
      <c r="J5362" s="4" t="str">
        <f t="shared" ca="1" si="1242"/>
        <v>GDP-National Retail Federation:10-2019</v>
      </c>
      <c r="K5362" t="s">
        <v>216</v>
      </c>
      <c r="CL5362">
        <v>2.1</v>
      </c>
      <c r="CM5362">
        <v>1.8</v>
      </c>
      <c r="CN5362">
        <v>1.7</v>
      </c>
      <c r="CO5362">
        <v>2</v>
      </c>
      <c r="CP5362">
        <v>1.8</v>
      </c>
    </row>
    <row r="5363" spans="1:94" x14ac:dyDescent="0.55000000000000004">
      <c r="A5363" s="4" t="str">
        <f t="shared" ca="1" si="1237"/>
        <v>Natixis CIB Americas</v>
      </c>
      <c r="B5363" s="4" t="str">
        <f t="shared" si="1238"/>
        <v>Joseph LaVorgna</v>
      </c>
      <c r="C5363" s="4" t="s">
        <v>246</v>
      </c>
      <c r="D5363" s="4" t="s">
        <v>248</v>
      </c>
      <c r="E5363" s="4" t="str">
        <f>IF(COUNTIF($E$2:E5362,"Begin: " &amp; C5363 &amp; "-" &amp; D5363 &amp; "-" &amp; H5363)=0,"Begin: " &amp; C5363 &amp; "-" &amp; D5363 &amp; "-" &amp; H5363,IF((C5363 &amp; "-" &amp; D5363 &amp; "-" &amp; H5363)&lt;&gt;(C5364 &amp; "-" &amp; D5364 &amp; "-" &amp; H5364),"End: " &amp; C5363 &amp; "-" &amp; D5363 &amp; "-" &amp; H5363,""))</f>
        <v/>
      </c>
      <c r="F5363" s="4" t="str">
        <f t="shared" si="1239"/>
        <v>Wall Street Journal-GDP-10-2019</v>
      </c>
      <c r="G5363" s="7">
        <v>43748</v>
      </c>
      <c r="H5363" s="7" t="str">
        <f t="shared" si="1240"/>
        <v>10-2019</v>
      </c>
      <c r="I5363" s="7" t="str">
        <f t="shared" ca="1" si="1241"/>
        <v>Wall Street Journal: Natixis CIB Americas-GDP-10-2019</v>
      </c>
      <c r="J5363" s="4" t="str">
        <f t="shared" ca="1" si="1242"/>
        <v>GDP-Natixis CIB Americas:10-2019</v>
      </c>
      <c r="K5363" t="s">
        <v>774</v>
      </c>
      <c r="CL5363">
        <v>2</v>
      </c>
      <c r="CM5363">
        <v>1.5</v>
      </c>
      <c r="CN5363">
        <v>1</v>
      </c>
      <c r="CO5363">
        <v>3.2</v>
      </c>
      <c r="CP5363">
        <v>2.5</v>
      </c>
    </row>
    <row r="5364" spans="1:94" x14ac:dyDescent="0.55000000000000004">
      <c r="A5364" s="4" t="str">
        <f t="shared" ca="1" si="1237"/>
        <v>UCLA Anderson Forecast</v>
      </c>
      <c r="B5364" s="4" t="str">
        <f t="shared" si="1238"/>
        <v>Edward Leamer/David Shulman</v>
      </c>
      <c r="C5364" s="4" t="s">
        <v>246</v>
      </c>
      <c r="D5364" s="4" t="s">
        <v>248</v>
      </c>
      <c r="E5364" s="4" t="str">
        <f>IF(COUNTIF($E$2:E5363,"Begin: " &amp; C5364 &amp; "-" &amp; D5364 &amp; "-" &amp; H5364)=0,"Begin: " &amp; C5364 &amp; "-" &amp; D5364 &amp; "-" &amp; H5364,IF((C5364 &amp; "-" &amp; D5364 &amp; "-" &amp; H5364)&lt;&gt;(C5365 &amp; "-" &amp; D5365 &amp; "-" &amp; H5365),"End: " &amp; C5364 &amp; "-" &amp; D5364 &amp; "-" &amp; H5364,""))</f>
        <v/>
      </c>
      <c r="F5364" s="4" t="str">
        <f t="shared" si="1239"/>
        <v>Wall Street Journal-GDP-10-2019</v>
      </c>
      <c r="G5364" s="7">
        <v>43748</v>
      </c>
      <c r="H5364" s="7" t="str">
        <f t="shared" si="1240"/>
        <v>10-2019</v>
      </c>
      <c r="I5364" s="7" t="str">
        <f t="shared" ca="1" si="1241"/>
        <v>Wall Street Journal: UCLA Anderson Forecast-GDP-10-2019</v>
      </c>
      <c r="J5364" s="4" t="str">
        <f t="shared" ca="1" si="1242"/>
        <v>GDP-UCLA Anderson Forecast:10-2019</v>
      </c>
      <c r="K5364" t="s">
        <v>218</v>
      </c>
      <c r="CL5364">
        <v>1.7</v>
      </c>
      <c r="CM5364">
        <v>1.6</v>
      </c>
      <c r="CN5364">
        <v>2.2999999999999998</v>
      </c>
      <c r="CO5364">
        <v>1.9</v>
      </c>
      <c r="CP5364">
        <v>0.6</v>
      </c>
    </row>
    <row r="5365" spans="1:94" x14ac:dyDescent="0.55000000000000004">
      <c r="A5365" s="4" t="str">
        <f t="shared" ca="1" si="1237"/>
        <v>NEMA Business Information Services</v>
      </c>
      <c r="B5365" s="4" t="str">
        <f t="shared" si="1238"/>
        <v>Don Leavens/Steven Wilcox</v>
      </c>
      <c r="C5365" s="4" t="s">
        <v>246</v>
      </c>
      <c r="D5365" s="4" t="s">
        <v>248</v>
      </c>
      <c r="E5365" s="4" t="str">
        <f>IF(COUNTIF($E$2:E5364,"Begin: " &amp; C5365 &amp; "-" &amp; D5365 &amp; "-" &amp; H5365)=0,"Begin: " &amp; C5365 &amp; "-" &amp; D5365 &amp; "-" &amp; H5365,IF((C5365 &amp; "-" &amp; D5365 &amp; "-" &amp; H5365)&lt;&gt;(C5366 &amp; "-" &amp; D5366 &amp; "-" &amp; H5366),"End: " &amp; C5365 &amp; "-" &amp; D5365 &amp; "-" &amp; H5365,""))</f>
        <v/>
      </c>
      <c r="F5365" s="4" t="str">
        <f t="shared" si="1239"/>
        <v>Wall Street Journal-GDP-10-2019</v>
      </c>
      <c r="G5365" s="7">
        <v>43748</v>
      </c>
      <c r="H5365" s="7" t="str">
        <f t="shared" si="1240"/>
        <v>10-2019</v>
      </c>
      <c r="I5365" s="7" t="str">
        <f t="shared" ca="1" si="1241"/>
        <v>Wall Street Journal: NEMA Business Information Services-GDP-10-2019</v>
      </c>
      <c r="J5365" s="4" t="str">
        <f t="shared" ca="1" si="1242"/>
        <v>GDP-NEMA Business Information Services:10-2019</v>
      </c>
      <c r="K5365" t="s">
        <v>765</v>
      </c>
      <c r="CL5365">
        <v>2</v>
      </c>
      <c r="CM5365">
        <v>2</v>
      </c>
      <c r="CN5365">
        <v>2</v>
      </c>
      <c r="CO5365">
        <v>2.5</v>
      </c>
      <c r="CP5365">
        <v>2.2999999999999998</v>
      </c>
    </row>
    <row r="5366" spans="1:94" x14ac:dyDescent="0.55000000000000004">
      <c r="A5366" s="4" t="str">
        <f t="shared" ca="1" si="1237"/>
        <v>HSBC</v>
      </c>
      <c r="B5366" s="4" t="str">
        <f t="shared" si="1238"/>
        <v>Kevin Logan*</v>
      </c>
      <c r="C5366" s="4" t="s">
        <v>246</v>
      </c>
      <c r="D5366" s="4" t="s">
        <v>248</v>
      </c>
      <c r="E5366" s="4" t="str">
        <f>IF(COUNTIF($E$2:E5365,"Begin: " &amp; C5366 &amp; "-" &amp; D5366 &amp; "-" &amp; H5366)=0,"Begin: " &amp; C5366 &amp; "-" &amp; D5366 &amp; "-" &amp; H5366,IF((C5366 &amp; "-" &amp; D5366 &amp; "-" &amp; H5366)&lt;&gt;(C5367 &amp; "-" &amp; D5367 &amp; "-" &amp; H5367),"End: " &amp; C5366 &amp; "-" &amp; D5366 &amp; "-" &amp; H5366,""))</f>
        <v/>
      </c>
      <c r="F5366" s="4" t="str">
        <f t="shared" si="1239"/>
        <v>Wall Street Journal-GDP-10-2019</v>
      </c>
      <c r="G5366" s="7">
        <v>43748</v>
      </c>
      <c r="H5366" s="7" t="str">
        <f t="shared" si="1240"/>
        <v>10-2019</v>
      </c>
      <c r="I5366" s="7" t="str">
        <f t="shared" ca="1" si="1241"/>
        <v>Wall Street Journal: HSBC-GDP-10-2019</v>
      </c>
      <c r="J5366" s="4" t="str">
        <f t="shared" ca="1" si="1242"/>
        <v>GDP-HSBC:10-2019</v>
      </c>
      <c r="K5366" t="s">
        <v>817</v>
      </c>
    </row>
    <row r="5367" spans="1:94" x14ac:dyDescent="0.55000000000000004">
      <c r="A5367" s="4" t="str">
        <f t="shared" ca="1" si="1237"/>
        <v>Moody's Investors Service</v>
      </c>
      <c r="B5367" s="4" t="str">
        <f t="shared" si="1238"/>
        <v>John Lonski</v>
      </c>
      <c r="C5367" s="4" t="s">
        <v>246</v>
      </c>
      <c r="D5367" s="4" t="s">
        <v>248</v>
      </c>
      <c r="E5367" s="4" t="str">
        <f>IF(COUNTIF($E$2:E5366,"Begin: " &amp; C5367 &amp; "-" &amp; D5367 &amp; "-" &amp; H5367)=0,"Begin: " &amp; C5367 &amp; "-" &amp; D5367 &amp; "-" &amp; H5367,IF((C5367 &amp; "-" &amp; D5367 &amp; "-" &amp; H5367)&lt;&gt;(C5368 &amp; "-" &amp; D5368 &amp; "-" &amp; H5368),"End: " &amp; C5367 &amp; "-" &amp; D5367 &amp; "-" &amp; H5367,""))</f>
        <v/>
      </c>
      <c r="F5367" s="4" t="str">
        <f t="shared" si="1239"/>
        <v>Wall Street Journal-GDP-10-2019</v>
      </c>
      <c r="G5367" s="7">
        <v>43748</v>
      </c>
      <c r="H5367" s="7" t="str">
        <f t="shared" si="1240"/>
        <v>10-2019</v>
      </c>
      <c r="I5367" s="7" t="str">
        <f t="shared" ca="1" si="1241"/>
        <v>Wall Street Journal: Moody's Investors Service-GDP-10-2019</v>
      </c>
      <c r="J5367" s="4" t="str">
        <f t="shared" ca="1" si="1242"/>
        <v>GDP-Moody's Investors Service:10-2019</v>
      </c>
      <c r="K5367" t="s">
        <v>220</v>
      </c>
      <c r="CL5367">
        <v>1.6</v>
      </c>
      <c r="CM5367">
        <v>1.7</v>
      </c>
      <c r="CN5367">
        <v>2.6</v>
      </c>
      <c r="CO5367">
        <v>1.6</v>
      </c>
      <c r="CP5367">
        <v>1.2</v>
      </c>
    </row>
    <row r="5368" spans="1:94" x14ac:dyDescent="0.55000000000000004">
      <c r="A5368" s="4" t="str">
        <f t="shared" ca="1" si="1237"/>
        <v>National Auto Dealer Association</v>
      </c>
      <c r="B5368" s="4" t="str">
        <f t="shared" si="1238"/>
        <v>Patrick Manzi</v>
      </c>
      <c r="C5368" s="4" t="s">
        <v>246</v>
      </c>
      <c r="D5368" s="4" t="s">
        <v>248</v>
      </c>
      <c r="E5368" s="4" t="str">
        <f>IF(COUNTIF($E$2:E5367,"Begin: " &amp; C5368 &amp; "-" &amp; D5368 &amp; "-" &amp; H5368)=0,"Begin: " &amp; C5368 &amp; "-" &amp; D5368 &amp; "-" &amp; H5368,IF((C5368 &amp; "-" &amp; D5368 &amp; "-" &amp; H5368)&lt;&gt;(C5369 &amp; "-" &amp; D5369 &amp; "-" &amp; H5369),"End: " &amp; C5368 &amp; "-" &amp; D5368 &amp; "-" &amp; H5368,""))</f>
        <v/>
      </c>
      <c r="F5368" s="4" t="str">
        <f t="shared" si="1239"/>
        <v>Wall Street Journal-GDP-10-2019</v>
      </c>
      <c r="G5368" s="7">
        <v>43748</v>
      </c>
      <c r="H5368" s="7" t="str">
        <f t="shared" si="1240"/>
        <v>10-2019</v>
      </c>
      <c r="I5368" s="7" t="str">
        <f t="shared" ca="1" si="1241"/>
        <v>Wall Street Journal: National Auto Dealer Association-GDP-10-2019</v>
      </c>
      <c r="J5368" s="4" t="str">
        <f t="shared" ca="1" si="1242"/>
        <v>GDP-National Auto Dealer Association:10-2019</v>
      </c>
      <c r="K5368" t="s">
        <v>800</v>
      </c>
      <c r="CL5368">
        <v>2.1</v>
      </c>
      <c r="CM5368">
        <v>2</v>
      </c>
      <c r="CN5368">
        <v>2.4</v>
      </c>
      <c r="CO5368">
        <v>2.1</v>
      </c>
      <c r="CP5368">
        <v>1.9</v>
      </c>
    </row>
    <row r="5369" spans="1:94" x14ac:dyDescent="0.55000000000000004">
      <c r="A5369" s="4" t="str">
        <f t="shared" ca="1" si="1237"/>
        <v>MetLife Investment Management</v>
      </c>
      <c r="B5369" s="4" t="str">
        <f t="shared" si="1238"/>
        <v>Drew T. Matus*</v>
      </c>
      <c r="C5369" s="4" t="s">
        <v>246</v>
      </c>
      <c r="D5369" s="4" t="s">
        <v>248</v>
      </c>
      <c r="E5369" s="4" t="str">
        <f>IF(COUNTIF($E$2:E5368,"Begin: " &amp; C5369 &amp; "-" &amp; D5369 &amp; "-" &amp; H5369)=0,"Begin: " &amp; C5369 &amp; "-" &amp; D5369 &amp; "-" &amp; H5369,IF((C5369 &amp; "-" &amp; D5369 &amp; "-" &amp; H5369)&lt;&gt;(C5370 &amp; "-" &amp; D5370 &amp; "-" &amp; H5370),"End: " &amp; C5369 &amp; "-" &amp; D5369 &amp; "-" &amp; H5369,""))</f>
        <v/>
      </c>
      <c r="F5369" s="4" t="str">
        <f t="shared" si="1239"/>
        <v>Wall Street Journal-GDP-10-2019</v>
      </c>
      <c r="G5369" s="7">
        <v>43748</v>
      </c>
      <c r="H5369" s="7" t="str">
        <f t="shared" si="1240"/>
        <v>10-2019</v>
      </c>
      <c r="I5369" s="7" t="str">
        <f t="shared" ca="1" si="1241"/>
        <v>Wall Street Journal: MetLife Investment Management-GDP-10-2019</v>
      </c>
      <c r="J5369" s="4" t="str">
        <f t="shared" ca="1" si="1242"/>
        <v>GDP-MetLife Investment Management:10-2019</v>
      </c>
      <c r="K5369" t="s">
        <v>819</v>
      </c>
    </row>
    <row r="5370" spans="1:94" x14ac:dyDescent="0.55000000000000004">
      <c r="A5370" s="4" t="str">
        <f t="shared" ca="1" si="1237"/>
        <v>Jeffries &amp; Company</v>
      </c>
      <c r="B5370" s="4" t="str">
        <f t="shared" si="1238"/>
        <v>Ward McCarthy*</v>
      </c>
      <c r="C5370" s="4" t="s">
        <v>246</v>
      </c>
      <c r="D5370" s="4" t="s">
        <v>248</v>
      </c>
      <c r="E5370" s="4" t="str">
        <f>IF(COUNTIF($E$2:E5369,"Begin: " &amp; C5370 &amp; "-" &amp; D5370 &amp; "-" &amp; H5370)=0,"Begin: " &amp; C5370 &amp; "-" &amp; D5370 &amp; "-" &amp; H5370,IF((C5370 &amp; "-" &amp; D5370 &amp; "-" &amp; H5370)&lt;&gt;(C5371 &amp; "-" &amp; D5371 &amp; "-" &amp; H5371),"End: " &amp; C5370 &amp; "-" &amp; D5370 &amp; "-" &amp; H5370,""))</f>
        <v/>
      </c>
      <c r="F5370" s="4" t="str">
        <f t="shared" si="1239"/>
        <v>Wall Street Journal-GDP-10-2019</v>
      </c>
      <c r="G5370" s="7">
        <v>43748</v>
      </c>
      <c r="H5370" s="7" t="str">
        <f t="shared" si="1240"/>
        <v>10-2019</v>
      </c>
      <c r="I5370" s="7" t="str">
        <f t="shared" ca="1" si="1241"/>
        <v>Wall Street Journal: Jeffries &amp; Company-GDP-10-2019</v>
      </c>
      <c r="J5370" s="4" t="str">
        <f t="shared" ca="1" si="1242"/>
        <v>GDP-Jeffries &amp; Company:10-2019</v>
      </c>
      <c r="K5370" t="s">
        <v>820</v>
      </c>
    </row>
    <row r="5371" spans="1:94" x14ac:dyDescent="0.55000000000000004">
      <c r="A5371" s="4" t="str">
        <f t="shared" ca="1" si="1237"/>
        <v>ACT Research</v>
      </c>
      <c r="B5371" s="4" t="str">
        <f t="shared" si="1238"/>
        <v>Jim Meil</v>
      </c>
      <c r="C5371" s="4" t="s">
        <v>246</v>
      </c>
      <c r="D5371" s="4" t="s">
        <v>248</v>
      </c>
      <c r="E5371" s="4" t="str">
        <f>IF(COUNTIF($E$2:E5370,"Begin: " &amp; C5371 &amp; "-" &amp; D5371 &amp; "-" &amp; H5371)=0,"Begin: " &amp; C5371 &amp; "-" &amp; D5371 &amp; "-" &amp; H5371,IF((C5371 &amp; "-" &amp; D5371 &amp; "-" &amp; H5371)&lt;&gt;(C5372 &amp; "-" &amp; D5372 &amp; "-" &amp; H5372),"End: " &amp; C5371 &amp; "-" &amp; D5371 &amp; "-" &amp; H5371,""))</f>
        <v/>
      </c>
      <c r="F5371" s="4" t="str">
        <f t="shared" si="1239"/>
        <v>Wall Street Journal-GDP-10-2019</v>
      </c>
      <c r="G5371" s="7">
        <v>43748</v>
      </c>
      <c r="H5371" s="7" t="str">
        <f t="shared" si="1240"/>
        <v>10-2019</v>
      </c>
      <c r="I5371" s="7" t="str">
        <f t="shared" ca="1" si="1241"/>
        <v>Wall Street Journal: ACT Research-GDP-10-2019</v>
      </c>
      <c r="J5371" s="4" t="str">
        <f t="shared" ca="1" si="1242"/>
        <v>GDP-ACT Research:10-2019</v>
      </c>
      <c r="K5371" t="s">
        <v>437</v>
      </c>
      <c r="CL5371">
        <v>1.6</v>
      </c>
      <c r="CM5371">
        <v>1.8</v>
      </c>
      <c r="CN5371">
        <v>1.6</v>
      </c>
      <c r="CO5371">
        <v>1.8</v>
      </c>
      <c r="CP5371">
        <v>1.7</v>
      </c>
    </row>
    <row r="5372" spans="1:94" x14ac:dyDescent="0.55000000000000004">
      <c r="A5372" s="4" t="str">
        <f t="shared" ca="1" si="1237"/>
        <v>Standard Chartered</v>
      </c>
      <c r="B5372" s="4" t="str">
        <f t="shared" si="1238"/>
        <v>Sonia Meskin*</v>
      </c>
      <c r="C5372" s="4" t="s">
        <v>246</v>
      </c>
      <c r="D5372" s="4" t="s">
        <v>248</v>
      </c>
      <c r="E5372" s="4" t="str">
        <f>IF(COUNTIF($E$2:E5371,"Begin: " &amp; C5372 &amp; "-" &amp; D5372 &amp; "-" &amp; H5372)=0,"Begin: " &amp; C5372 &amp; "-" &amp; D5372 &amp; "-" &amp; H5372,IF((C5372 &amp; "-" &amp; D5372 &amp; "-" &amp; H5372)&lt;&gt;(C5373 &amp; "-" &amp; D5373 &amp; "-" &amp; H5373),"End: " &amp; C5372 &amp; "-" &amp; D5372 &amp; "-" &amp; H5372,""))</f>
        <v/>
      </c>
      <c r="F5372" s="4" t="str">
        <f t="shared" si="1239"/>
        <v>Wall Street Journal-GDP-10-2019</v>
      </c>
      <c r="G5372" s="7">
        <v>43748</v>
      </c>
      <c r="H5372" s="7" t="str">
        <f t="shared" si="1240"/>
        <v>10-2019</v>
      </c>
      <c r="I5372" s="7" t="str">
        <f t="shared" ca="1" si="1241"/>
        <v>Wall Street Journal: Standard Chartered-GDP-10-2019</v>
      </c>
      <c r="J5372" s="4" t="str">
        <f t="shared" ca="1" si="1242"/>
        <v>GDP-Standard Chartered:10-2019</v>
      </c>
      <c r="K5372" t="s">
        <v>821</v>
      </c>
    </row>
    <row r="5373" spans="1:94" x14ac:dyDescent="0.55000000000000004">
      <c r="A5373" s="4" t="str">
        <f t="shared" ca="1" si="1237"/>
        <v>BofA</v>
      </c>
      <c r="B5373" s="4" t="str">
        <f t="shared" si="1238"/>
        <v>Michelle Meyer</v>
      </c>
      <c r="C5373" s="4" t="s">
        <v>246</v>
      </c>
      <c r="D5373" s="4" t="s">
        <v>248</v>
      </c>
      <c r="E5373" s="4" t="str">
        <f>IF(COUNTIF($E$2:E5372,"Begin: " &amp; C5373 &amp; "-" &amp; D5373 &amp; "-" &amp; H5373)=0,"Begin: " &amp; C5373 &amp; "-" &amp; D5373 &amp; "-" &amp; H5373,IF((C5373 &amp; "-" &amp; D5373 &amp; "-" &amp; H5373)&lt;&gt;(C5374 &amp; "-" &amp; D5374 &amp; "-" &amp; H5374),"End: " &amp; C5373 &amp; "-" &amp; D5373 &amp; "-" &amp; H5373,""))</f>
        <v/>
      </c>
      <c r="F5373" s="4" t="str">
        <f t="shared" si="1239"/>
        <v>Wall Street Journal-GDP-10-2019</v>
      </c>
      <c r="G5373" s="7">
        <v>43748</v>
      </c>
      <c r="H5373" s="7" t="str">
        <f t="shared" si="1240"/>
        <v>10-2019</v>
      </c>
      <c r="I5373" s="7" t="str">
        <f t="shared" ca="1" si="1241"/>
        <v>Wall Street Journal: BofA-GDP-10-2019</v>
      </c>
      <c r="J5373" s="4" t="str">
        <f t="shared" ca="1" si="1242"/>
        <v>GDP-BofA:10-2019</v>
      </c>
      <c r="K5373" t="s">
        <v>803</v>
      </c>
      <c r="CL5373">
        <v>2.1</v>
      </c>
      <c r="CM5373">
        <v>1.3</v>
      </c>
      <c r="CN5373">
        <v>1.3</v>
      </c>
      <c r="CO5373">
        <v>1.5</v>
      </c>
      <c r="CP5373">
        <v>1.7</v>
      </c>
    </row>
    <row r="5374" spans="1:94" x14ac:dyDescent="0.55000000000000004">
      <c r="A5374" s="4" t="str">
        <f t="shared" ca="1" si="1237"/>
        <v>Daiwa Capital</v>
      </c>
      <c r="B5374" s="4" t="str">
        <f t="shared" si="1238"/>
        <v>Michael Moran</v>
      </c>
      <c r="C5374" s="4" t="s">
        <v>246</v>
      </c>
      <c r="D5374" s="4" t="s">
        <v>248</v>
      </c>
      <c r="E5374" s="4" t="str">
        <f>IF(COUNTIF($E$2:E5373,"Begin: " &amp; C5374 &amp; "-" &amp; D5374 &amp; "-" &amp; H5374)=0,"Begin: " &amp; C5374 &amp; "-" &amp; D5374 &amp; "-" &amp; H5374,IF((C5374 &amp; "-" &amp; D5374 &amp; "-" &amp; H5374)&lt;&gt;(C5375 &amp; "-" &amp; D5375 &amp; "-" &amp; H5375),"End: " &amp; C5374 &amp; "-" &amp; D5374 &amp; "-" &amp; H5374,""))</f>
        <v/>
      </c>
      <c r="F5374" s="4" t="str">
        <f t="shared" si="1239"/>
        <v>Wall Street Journal-GDP-10-2019</v>
      </c>
      <c r="G5374" s="7">
        <v>43748</v>
      </c>
      <c r="H5374" s="7" t="str">
        <f t="shared" si="1240"/>
        <v>10-2019</v>
      </c>
      <c r="I5374" s="7" t="str">
        <f t="shared" ca="1" si="1241"/>
        <v>Wall Street Journal: Daiwa Capital-GDP-10-2019</v>
      </c>
      <c r="J5374" s="4" t="str">
        <f t="shared" ca="1" si="1242"/>
        <v>GDP-Daiwa Capital:10-2019</v>
      </c>
      <c r="K5374" t="s">
        <v>438</v>
      </c>
      <c r="CL5374">
        <v>1.8</v>
      </c>
      <c r="CM5374">
        <v>2</v>
      </c>
      <c r="CN5374">
        <v>1.9</v>
      </c>
      <c r="CO5374">
        <v>1.7</v>
      </c>
      <c r="CP5374">
        <v>1.3</v>
      </c>
    </row>
    <row r="5375" spans="1:94" x14ac:dyDescent="0.55000000000000004">
      <c r="A5375" s="4" t="str">
        <f t="shared" ca="1" si="1237"/>
        <v>National Association of Manufacturers</v>
      </c>
      <c r="B5375" s="4" t="str">
        <f t="shared" si="1238"/>
        <v>Chad Moutray</v>
      </c>
      <c r="C5375" s="4" t="s">
        <v>246</v>
      </c>
      <c r="D5375" s="4" t="s">
        <v>248</v>
      </c>
      <c r="E5375" s="4" t="str">
        <f>IF(COUNTIF($E$2:E5374,"Begin: " &amp; C5375 &amp; "-" &amp; D5375 &amp; "-" &amp; H5375)=0,"Begin: " &amp; C5375 &amp; "-" &amp; D5375 &amp; "-" &amp; H5375,IF((C5375 &amp; "-" &amp; D5375 &amp; "-" &amp; H5375)&lt;&gt;(C5376 &amp; "-" &amp; D5376 &amp; "-" &amp; H5376),"End: " &amp; C5375 &amp; "-" &amp; D5375 &amp; "-" &amp; H5375,""))</f>
        <v/>
      </c>
      <c r="F5375" s="4" t="str">
        <f t="shared" si="1239"/>
        <v>Wall Street Journal-GDP-10-2019</v>
      </c>
      <c r="G5375" s="7">
        <v>43748</v>
      </c>
      <c r="H5375" s="7" t="str">
        <f t="shared" si="1240"/>
        <v>10-2019</v>
      </c>
      <c r="I5375" s="7" t="str">
        <f t="shared" ca="1" si="1241"/>
        <v>Wall Street Journal: National Association of Manufacturers-GDP-10-2019</v>
      </c>
      <c r="J5375" s="4" t="str">
        <f t="shared" ca="1" si="1242"/>
        <v>GDP-National Association of Manufacturers:10-2019</v>
      </c>
      <c r="K5375" t="s">
        <v>439</v>
      </c>
      <c r="CL5375">
        <v>2.1</v>
      </c>
      <c r="CM5375">
        <v>2</v>
      </c>
      <c r="CN5375">
        <v>2</v>
      </c>
      <c r="CO5375">
        <v>2</v>
      </c>
      <c r="CP5375">
        <v>1.8</v>
      </c>
    </row>
    <row r="5376" spans="1:94" x14ac:dyDescent="0.55000000000000004">
      <c r="A5376" s="4" t="str">
        <f t="shared" ca="1" si="1237"/>
        <v>Naroff Economics</v>
      </c>
      <c r="B5376" s="4" t="str">
        <f t="shared" si="1238"/>
        <v>Joel Naroff</v>
      </c>
      <c r="C5376" s="4" t="s">
        <v>246</v>
      </c>
      <c r="D5376" s="4" t="s">
        <v>248</v>
      </c>
      <c r="E5376" s="4" t="str">
        <f>IF(COUNTIF($E$2:E5375,"Begin: " &amp; C5376 &amp; "-" &amp; D5376 &amp; "-" &amp; H5376)=0,"Begin: " &amp; C5376 &amp; "-" &amp; D5376 &amp; "-" &amp; H5376,IF((C5376 &amp; "-" &amp; D5376 &amp; "-" &amp; H5376)&lt;&gt;(C5377 &amp; "-" &amp; D5377 &amp; "-" &amp; H5377),"End: " &amp; C5376 &amp; "-" &amp; D5376 &amp; "-" &amp; H5376,""))</f>
        <v/>
      </c>
      <c r="F5376" s="4" t="str">
        <f t="shared" si="1239"/>
        <v>Wall Street Journal-GDP-10-2019</v>
      </c>
      <c r="G5376" s="7">
        <v>43748</v>
      </c>
      <c r="H5376" s="7" t="str">
        <f t="shared" si="1240"/>
        <v>10-2019</v>
      </c>
      <c r="I5376" s="7" t="str">
        <f t="shared" ca="1" si="1241"/>
        <v>Wall Street Journal: Naroff Economics-GDP-10-2019</v>
      </c>
      <c r="J5376" s="4" t="str">
        <f t="shared" ca="1" si="1242"/>
        <v>GDP-Naroff Economics:10-2019</v>
      </c>
      <c r="K5376" t="s">
        <v>440</v>
      </c>
      <c r="CL5376">
        <v>1.9</v>
      </c>
      <c r="CM5376">
        <v>2.2000000000000002</v>
      </c>
      <c r="CN5376">
        <v>1.6</v>
      </c>
      <c r="CO5376">
        <v>0.9</v>
      </c>
      <c r="CP5376">
        <v>-1.5</v>
      </c>
    </row>
    <row r="5377" spans="1:94" x14ac:dyDescent="0.55000000000000004">
      <c r="A5377" s="4" t="str">
        <f t="shared" ca="1" si="1237"/>
        <v>MacroEcon Global Advisors</v>
      </c>
      <c r="B5377" s="4" t="str">
        <f t="shared" si="1238"/>
        <v>Mark Nielson</v>
      </c>
      <c r="C5377" s="4" t="s">
        <v>246</v>
      </c>
      <c r="D5377" s="4" t="s">
        <v>248</v>
      </c>
      <c r="E5377" s="4" t="str">
        <f>IF(COUNTIF($E$2:E5376,"Begin: " &amp; C5377 &amp; "-" &amp; D5377 &amp; "-" &amp; H5377)=0,"Begin: " &amp; C5377 &amp; "-" &amp; D5377 &amp; "-" &amp; H5377,IF((C5377 &amp; "-" &amp; D5377 &amp; "-" &amp; H5377)&lt;&gt;(C5378 &amp; "-" &amp; D5378 &amp; "-" &amp; H5378),"End: " &amp; C5377 &amp; "-" &amp; D5377 &amp; "-" &amp; H5377,""))</f>
        <v/>
      </c>
      <c r="F5377" s="4" t="str">
        <f t="shared" si="1239"/>
        <v>Wall Street Journal-GDP-10-2019</v>
      </c>
      <c r="G5377" s="7">
        <v>43748</v>
      </c>
      <c r="H5377" s="7" t="str">
        <f t="shared" si="1240"/>
        <v>10-2019</v>
      </c>
      <c r="I5377" s="7" t="str">
        <f t="shared" ca="1" si="1241"/>
        <v>Wall Street Journal: MacroEcon Global Advisors-GDP-10-2019</v>
      </c>
      <c r="J5377" s="4" t="str">
        <f t="shared" ca="1" si="1242"/>
        <v>GDP-MacroEcon Global Advisors:10-2019</v>
      </c>
      <c r="K5377" t="s">
        <v>225</v>
      </c>
      <c r="CL5377">
        <v>3</v>
      </c>
      <c r="CM5377">
        <v>2.9</v>
      </c>
      <c r="CN5377">
        <v>2.9</v>
      </c>
      <c r="CO5377">
        <v>2.8</v>
      </c>
      <c r="CP5377">
        <v>2.8</v>
      </c>
    </row>
    <row r="5378" spans="1:94" x14ac:dyDescent="0.55000000000000004">
      <c r="A5378" s="4" t="str">
        <f t="shared" ca="1" si="1237"/>
        <v>Corelogic</v>
      </c>
      <c r="B5378" s="4" t="str">
        <f t="shared" si="1238"/>
        <v>Frank Nothaft</v>
      </c>
      <c r="C5378" s="4" t="s">
        <v>246</v>
      </c>
      <c r="D5378" s="4" t="s">
        <v>248</v>
      </c>
      <c r="E5378" s="4" t="str">
        <f>IF(COUNTIF($E$2:E5377,"Begin: " &amp; C5378 &amp; "-" &amp; D5378 &amp; "-" &amp; H5378)=0,"Begin: " &amp; C5378 &amp; "-" &amp; D5378 &amp; "-" &amp; H5378,IF((C5378 &amp; "-" &amp; D5378 &amp; "-" &amp; H5378)&lt;&gt;(C5379 &amp; "-" &amp; D5379 &amp; "-" &amp; H5379),"End: " &amp; C5378 &amp; "-" &amp; D5378 &amp; "-" &amp; H5378,""))</f>
        <v/>
      </c>
      <c r="F5378" s="4" t="str">
        <f t="shared" si="1239"/>
        <v>Wall Street Journal-GDP-10-2019</v>
      </c>
      <c r="G5378" s="7">
        <v>43748</v>
      </c>
      <c r="H5378" s="7" t="str">
        <f t="shared" si="1240"/>
        <v>10-2019</v>
      </c>
      <c r="I5378" s="7" t="str">
        <f t="shared" ca="1" si="1241"/>
        <v>Wall Street Journal: Corelogic-GDP-10-2019</v>
      </c>
      <c r="J5378" s="4" t="str">
        <f t="shared" ca="1" si="1242"/>
        <v>GDP-Corelogic:10-2019</v>
      </c>
      <c r="K5378" t="s">
        <v>752</v>
      </c>
      <c r="CL5378">
        <v>2.1</v>
      </c>
      <c r="CM5378">
        <v>1.8</v>
      </c>
      <c r="CN5378">
        <v>2</v>
      </c>
      <c r="CO5378">
        <v>2.2000000000000002</v>
      </c>
      <c r="CP5378">
        <v>2</v>
      </c>
    </row>
    <row r="5379" spans="1:94" x14ac:dyDescent="0.55000000000000004">
      <c r="A5379" s="4" t="str">
        <f t="shared" ca="1" si="1237"/>
        <v>High Frequency Economics</v>
      </c>
      <c r="B5379" s="4" t="str">
        <f t="shared" si="1238"/>
        <v>Jim O'Sullivan</v>
      </c>
      <c r="C5379" s="4" t="s">
        <v>246</v>
      </c>
      <c r="D5379" s="4" t="s">
        <v>248</v>
      </c>
      <c r="E5379" s="4" t="str">
        <f>IF(COUNTIF($E$2:E5378,"Begin: " &amp; C5379 &amp; "-" &amp; D5379 &amp; "-" &amp; H5379)=0,"Begin: " &amp; C5379 &amp; "-" &amp; D5379 &amp; "-" &amp; H5379,IF((C5379 &amp; "-" &amp; D5379 &amp; "-" &amp; H5379)&lt;&gt;(C5380 &amp; "-" &amp; D5380 &amp; "-" &amp; H5380),"End: " &amp; C5379 &amp; "-" &amp; D5379 &amp; "-" &amp; H5379,""))</f>
        <v/>
      </c>
      <c r="F5379" s="4" t="str">
        <f t="shared" si="1239"/>
        <v>Wall Street Journal-GDP-10-2019</v>
      </c>
      <c r="G5379" s="7">
        <v>43748</v>
      </c>
      <c r="H5379" s="7" t="str">
        <f t="shared" si="1240"/>
        <v>10-2019</v>
      </c>
      <c r="I5379" s="7" t="str">
        <f t="shared" ca="1" si="1241"/>
        <v>Wall Street Journal: High Frequency Economics-GDP-10-2019</v>
      </c>
      <c r="J5379" s="4" t="str">
        <f t="shared" ca="1" si="1242"/>
        <v>GDP-High Frequency Economics:10-2019</v>
      </c>
      <c r="K5379" t="s">
        <v>227</v>
      </c>
      <c r="CL5379">
        <v>2</v>
      </c>
      <c r="CM5379">
        <v>1.5</v>
      </c>
      <c r="CN5379">
        <v>1.5</v>
      </c>
      <c r="CO5379">
        <v>2</v>
      </c>
      <c r="CP5379">
        <v>2</v>
      </c>
    </row>
    <row r="5380" spans="1:94" x14ac:dyDescent="0.55000000000000004">
      <c r="A5380" s="4" t="str">
        <f t="shared" ca="1" si="1237"/>
        <v>Stifel, Nicoulas and Company, Incorporated (formerly Sterne Agee)</v>
      </c>
      <c r="B5380" s="4" t="str">
        <f t="shared" si="1238"/>
        <v>Lindsey Piegza</v>
      </c>
      <c r="C5380" s="4" t="s">
        <v>246</v>
      </c>
      <c r="D5380" s="4" t="s">
        <v>248</v>
      </c>
      <c r="E5380" s="4" t="str">
        <f>IF(COUNTIF($E$2:E5379,"Begin: " &amp; C5380 &amp; "-" &amp; D5380 &amp; "-" &amp; H5380)=0,"Begin: " &amp; C5380 &amp; "-" &amp; D5380 &amp; "-" &amp; H5380,IF((C5380 &amp; "-" &amp; D5380 &amp; "-" &amp; H5380)&lt;&gt;(C5381 &amp; "-" &amp; D5381 &amp; "-" &amp; H5381),"End: " &amp; C5380 &amp; "-" &amp; D5380 &amp; "-" &amp; H5380,""))</f>
        <v/>
      </c>
      <c r="F5380" s="4" t="str">
        <f t="shared" si="1239"/>
        <v>Wall Street Journal-GDP-10-2019</v>
      </c>
      <c r="G5380" s="7">
        <v>43748</v>
      </c>
      <c r="H5380" s="7" t="str">
        <f t="shared" si="1240"/>
        <v>10-2019</v>
      </c>
      <c r="I5380" s="7" t="str">
        <f t="shared" ca="1" si="1241"/>
        <v>Wall Street Journal: Stifel, Nicoulas and Company, Incorporated (formerly Sterne Agee)-GDP-10-2019</v>
      </c>
      <c r="J5380" s="4" t="str">
        <f t="shared" ca="1" si="1242"/>
        <v>GDP-Stifel, Nicoulas and Company, Incorporated (formerly Sterne Agee):10-2019</v>
      </c>
      <c r="K5380" t="s">
        <v>675</v>
      </c>
      <c r="CL5380">
        <v>1.5</v>
      </c>
      <c r="CM5380">
        <v>1.1000000000000001</v>
      </c>
      <c r="CN5380">
        <v>-0.2</v>
      </c>
      <c r="CO5380">
        <v>0.8</v>
      </c>
      <c r="CP5380">
        <v>1.9</v>
      </c>
    </row>
    <row r="5381" spans="1:94" x14ac:dyDescent="0.55000000000000004">
      <c r="A5381" s="4" t="str">
        <f t="shared" ca="1" si="1237"/>
        <v>Macroeconomic Advisers</v>
      </c>
      <c r="B5381" s="4" t="str">
        <f t="shared" si="1238"/>
        <v>Dr. Joel Prakken/ Chris Varvares</v>
      </c>
      <c r="C5381" s="4" t="s">
        <v>246</v>
      </c>
      <c r="D5381" s="4" t="s">
        <v>248</v>
      </c>
      <c r="E5381" s="4" t="str">
        <f>IF(COUNTIF($E$2:E5380,"Begin: " &amp; C5381 &amp; "-" &amp; D5381 &amp; "-" &amp; H5381)=0,"Begin: " &amp; C5381 &amp; "-" &amp; D5381 &amp; "-" &amp; H5381,IF((C5381 &amp; "-" &amp; D5381 &amp; "-" &amp; H5381)&lt;&gt;(C5382 &amp; "-" &amp; D5382 &amp; "-" &amp; H5382),"End: " &amp; C5381 &amp; "-" &amp; D5381 &amp; "-" &amp; H5381,""))</f>
        <v/>
      </c>
      <c r="F5381" s="4" t="str">
        <f t="shared" si="1239"/>
        <v>Wall Street Journal-GDP-10-2019</v>
      </c>
      <c r="G5381" s="7">
        <v>43748</v>
      </c>
      <c r="H5381" s="7" t="str">
        <f t="shared" si="1240"/>
        <v>10-2019</v>
      </c>
      <c r="I5381" s="7" t="str">
        <f t="shared" ca="1" si="1241"/>
        <v>Wall Street Journal: Macroeconomic Advisers-GDP-10-2019</v>
      </c>
      <c r="J5381" s="4" t="str">
        <f t="shared" ca="1" si="1242"/>
        <v>GDP-Macroeconomic Advisers:10-2019</v>
      </c>
      <c r="K5381" t="s">
        <v>228</v>
      </c>
      <c r="CL5381">
        <v>1.6</v>
      </c>
      <c r="CM5381">
        <v>1.9</v>
      </c>
      <c r="CN5381">
        <v>1.8</v>
      </c>
      <c r="CO5381">
        <v>2.2999999999999998</v>
      </c>
      <c r="CP5381">
        <v>2.2000000000000002</v>
      </c>
    </row>
    <row r="5382" spans="1:94" x14ac:dyDescent="0.55000000000000004">
      <c r="A5382" s="4" t="str">
        <f t="shared" ca="1" si="1237"/>
        <v>Ameriprise Financial</v>
      </c>
      <c r="B5382" s="4" t="str">
        <f t="shared" si="1238"/>
        <v>Russell Price</v>
      </c>
      <c r="C5382" s="4" t="s">
        <v>246</v>
      </c>
      <c r="D5382" s="4" t="s">
        <v>248</v>
      </c>
      <c r="E5382" s="4" t="str">
        <f>IF(COUNTIF($E$2:E5381,"Begin: " &amp; C5382 &amp; "-" &amp; D5382 &amp; "-" &amp; H5382)=0,"Begin: " &amp; C5382 &amp; "-" &amp; D5382 &amp; "-" &amp; H5382,IF((C5382 &amp; "-" &amp; D5382 &amp; "-" &amp; H5382)&lt;&gt;(C5383 &amp; "-" &amp; D5383 &amp; "-" &amp; H5383),"End: " &amp; C5382 &amp; "-" &amp; D5382 &amp; "-" &amp; H5382,""))</f>
        <v/>
      </c>
      <c r="F5382" s="4" t="str">
        <f t="shared" si="1239"/>
        <v>Wall Street Journal-GDP-10-2019</v>
      </c>
      <c r="G5382" s="7">
        <v>43748</v>
      </c>
      <c r="H5382" s="7" t="str">
        <f t="shared" si="1240"/>
        <v>10-2019</v>
      </c>
      <c r="I5382" s="7" t="str">
        <f t="shared" ca="1" si="1241"/>
        <v>Wall Street Journal: Ameriprise Financial-GDP-10-2019</v>
      </c>
      <c r="J5382" s="4" t="str">
        <f t="shared" ca="1" si="1242"/>
        <v>GDP-Ameriprise Financial:10-2019</v>
      </c>
      <c r="K5382" t="s">
        <v>441</v>
      </c>
      <c r="CL5382">
        <v>1.8</v>
      </c>
      <c r="CM5382">
        <v>2</v>
      </c>
      <c r="CN5382">
        <v>2</v>
      </c>
      <c r="CO5382">
        <v>2.2999999999999998</v>
      </c>
      <c r="CP5382">
        <v>2.4</v>
      </c>
    </row>
    <row r="5383" spans="1:94" x14ac:dyDescent="0.55000000000000004">
      <c r="A5383" s="4" t="str">
        <f t="shared" ca="1" si="1237"/>
        <v>Eaton Corp.</v>
      </c>
      <c r="B5383" s="4" t="str">
        <f t="shared" si="1238"/>
        <v>Arun Raha*</v>
      </c>
      <c r="C5383" s="4" t="s">
        <v>246</v>
      </c>
      <c r="D5383" s="4" t="s">
        <v>248</v>
      </c>
      <c r="E5383" s="4" t="str">
        <f>IF(COUNTIF($E$2:E5382,"Begin: " &amp; C5383 &amp; "-" &amp; D5383 &amp; "-" &amp; H5383)=0,"Begin: " &amp; C5383 &amp; "-" &amp; D5383 &amp; "-" &amp; H5383,IF((C5383 &amp; "-" &amp; D5383 &amp; "-" &amp; H5383)&lt;&gt;(C5384 &amp; "-" &amp; D5384 &amp; "-" &amp; H5384),"End: " &amp; C5383 &amp; "-" &amp; D5383 &amp; "-" &amp; H5383,""))</f>
        <v/>
      </c>
      <c r="F5383" s="4" t="str">
        <f t="shared" si="1239"/>
        <v>Wall Street Journal-GDP-10-2019</v>
      </c>
      <c r="G5383" s="7">
        <v>43748</v>
      </c>
      <c r="H5383" s="7" t="str">
        <f t="shared" si="1240"/>
        <v>10-2019</v>
      </c>
      <c r="I5383" s="7" t="str">
        <f t="shared" ca="1" si="1241"/>
        <v>Wall Street Journal: Eaton Corp.-GDP-10-2019</v>
      </c>
      <c r="J5383" s="4" t="str">
        <f t="shared" ca="1" si="1242"/>
        <v>GDP-Eaton Corp.:10-2019</v>
      </c>
      <c r="K5383" t="s">
        <v>823</v>
      </c>
    </row>
    <row r="5384" spans="1:94" x14ac:dyDescent="0.55000000000000004">
      <c r="A5384" s="4" t="str">
        <f t="shared" ca="1" si="1237"/>
        <v>Point Loma Nazarene University</v>
      </c>
      <c r="B5384" s="4" t="str">
        <f t="shared" si="1238"/>
        <v>Lynn Reaser</v>
      </c>
      <c r="C5384" s="4" t="s">
        <v>246</v>
      </c>
      <c r="D5384" s="4" t="s">
        <v>248</v>
      </c>
      <c r="E5384" s="4" t="str">
        <f>IF(COUNTIF($E$2:E5383,"Begin: " &amp; C5384 &amp; "-" &amp; D5384 &amp; "-" &amp; H5384)=0,"Begin: " &amp; C5384 &amp; "-" &amp; D5384 &amp; "-" &amp; H5384,IF((C5384 &amp; "-" &amp; D5384 &amp; "-" &amp; H5384)&lt;&gt;(C5385 &amp; "-" &amp; D5385 &amp; "-" &amp; H5385),"End: " &amp; C5384 &amp; "-" &amp; D5384 &amp; "-" &amp; H5384,""))</f>
        <v/>
      </c>
      <c r="F5384" s="4" t="str">
        <f t="shared" si="1239"/>
        <v>Wall Street Journal-GDP-10-2019</v>
      </c>
      <c r="G5384" s="7">
        <v>43748</v>
      </c>
      <c r="H5384" s="7" t="str">
        <f t="shared" si="1240"/>
        <v>10-2019</v>
      </c>
      <c r="I5384" s="7" t="str">
        <f t="shared" ca="1" si="1241"/>
        <v>Wall Street Journal: Point Loma Nazarene University-GDP-10-2019</v>
      </c>
      <c r="J5384" s="4" t="str">
        <f t="shared" ca="1" si="1242"/>
        <v>GDP-Point Loma Nazarene University:10-2019</v>
      </c>
      <c r="K5384" t="s">
        <v>658</v>
      </c>
      <c r="CL5384">
        <v>1.7</v>
      </c>
      <c r="CM5384">
        <v>2</v>
      </c>
      <c r="CN5384">
        <v>1.8</v>
      </c>
      <c r="CO5384">
        <v>2.1</v>
      </c>
      <c r="CP5384">
        <v>2</v>
      </c>
    </row>
    <row r="5385" spans="1:94" x14ac:dyDescent="0.55000000000000004">
      <c r="A5385" s="4" t="str">
        <f t="shared" ca="1" si="1237"/>
        <v>Deutsche Bank</v>
      </c>
      <c r="B5385" s="4" t="str">
        <f t="shared" si="1238"/>
        <v>Brett Ryan/Matthew Luzzetti</v>
      </c>
      <c r="C5385" s="4" t="s">
        <v>246</v>
      </c>
      <c r="D5385" s="4" t="s">
        <v>248</v>
      </c>
      <c r="E5385" s="4" t="str">
        <f>IF(COUNTIF($E$2:E5384,"Begin: " &amp; C5385 &amp; "-" &amp; D5385 &amp; "-" &amp; H5385)=0,"Begin: " &amp; C5385 &amp; "-" &amp; D5385 &amp; "-" &amp; H5385,IF((C5385 &amp; "-" &amp; D5385 &amp; "-" &amp; H5385)&lt;&gt;(C5386 &amp; "-" &amp; D5386 &amp; "-" &amp; H5386),"End: " &amp; C5385 &amp; "-" &amp; D5385 &amp; "-" &amp; H5385,""))</f>
        <v/>
      </c>
      <c r="F5385" s="4" t="str">
        <f t="shared" si="1239"/>
        <v>Wall Street Journal-GDP-10-2019</v>
      </c>
      <c r="G5385" s="7">
        <v>43748</v>
      </c>
      <c r="H5385" s="7" t="str">
        <f t="shared" si="1240"/>
        <v>10-2019</v>
      </c>
      <c r="I5385" s="7" t="str">
        <f t="shared" ca="1" si="1241"/>
        <v>Wall Street Journal: Deutsche Bank-GDP-10-2019</v>
      </c>
      <c r="J5385" s="4" t="str">
        <f t="shared" ca="1" si="1242"/>
        <v>GDP-Deutsche Bank:10-2019</v>
      </c>
      <c r="K5385" t="s">
        <v>804</v>
      </c>
      <c r="CL5385">
        <v>1.5</v>
      </c>
      <c r="CM5385">
        <v>1.2</v>
      </c>
      <c r="CN5385">
        <v>1.1000000000000001</v>
      </c>
      <c r="CO5385">
        <v>1.5</v>
      </c>
      <c r="CP5385">
        <v>2</v>
      </c>
    </row>
    <row r="5386" spans="1:94" x14ac:dyDescent="0.55000000000000004">
      <c r="A5386" s="4" t="str">
        <f t="shared" ca="1" si="1237"/>
        <v>Prestige Economics LLC</v>
      </c>
      <c r="B5386" s="4" t="str">
        <f t="shared" si="1238"/>
        <v>Jason Schenker*</v>
      </c>
      <c r="C5386" s="4" t="s">
        <v>246</v>
      </c>
      <c r="D5386" s="4" t="s">
        <v>248</v>
      </c>
      <c r="E5386" s="4" t="str">
        <f>IF(COUNTIF($E$2:E5385,"Begin: " &amp; C5386 &amp; "-" &amp; D5386 &amp; "-" &amp; H5386)=0,"Begin: " &amp; C5386 &amp; "-" &amp; D5386 &amp; "-" &amp; H5386,IF((C5386 &amp; "-" &amp; D5386 &amp; "-" &amp; H5386)&lt;&gt;(C5387 &amp; "-" &amp; D5387 &amp; "-" &amp; H5387),"End: " &amp; C5386 &amp; "-" &amp; D5386 &amp; "-" &amp; H5386,""))</f>
        <v/>
      </c>
      <c r="F5386" s="4" t="str">
        <f t="shared" si="1239"/>
        <v>Wall Street Journal-GDP-10-2019</v>
      </c>
      <c r="G5386" s="7">
        <v>43748</v>
      </c>
      <c r="H5386" s="7" t="str">
        <f t="shared" si="1240"/>
        <v>10-2019</v>
      </c>
      <c r="I5386" s="7" t="str">
        <f t="shared" ca="1" si="1241"/>
        <v>Wall Street Journal: Prestige Economics LLC-GDP-10-2019</v>
      </c>
      <c r="J5386" s="4" t="str">
        <f t="shared" ca="1" si="1242"/>
        <v>GDP-Prestige Economics LLC:10-2019</v>
      </c>
      <c r="K5386" t="s">
        <v>824</v>
      </c>
    </row>
    <row r="5387" spans="1:94" x14ac:dyDescent="0.55000000000000004">
      <c r="A5387" s="4" t="str">
        <f t="shared" ca="1" si="1237"/>
        <v>Pantheon Macroeconomics</v>
      </c>
      <c r="B5387" s="4" t="str">
        <f t="shared" si="1238"/>
        <v>Ian Shepherdson</v>
      </c>
      <c r="C5387" s="4" t="s">
        <v>246</v>
      </c>
      <c r="D5387" s="4" t="s">
        <v>248</v>
      </c>
      <c r="E5387" s="4" t="str">
        <f>IF(COUNTIF($E$2:E5386,"Begin: " &amp; C5387 &amp; "-" &amp; D5387 &amp; "-" &amp; H5387)=0,"Begin: " &amp; C5387 &amp; "-" &amp; D5387 &amp; "-" &amp; H5387,IF((C5387 &amp; "-" &amp; D5387 &amp; "-" &amp; H5387)&lt;&gt;(C5388 &amp; "-" &amp; D5388 &amp; "-" &amp; H5388),"End: " &amp; C5387 &amp; "-" &amp; D5387 &amp; "-" &amp; H5387,""))</f>
        <v/>
      </c>
      <c r="F5387" s="4" t="str">
        <f t="shared" si="1239"/>
        <v>Wall Street Journal-GDP-10-2019</v>
      </c>
      <c r="G5387" s="7">
        <v>43748</v>
      </c>
      <c r="H5387" s="7" t="str">
        <f t="shared" si="1240"/>
        <v>10-2019</v>
      </c>
      <c r="I5387" s="7" t="str">
        <f t="shared" ca="1" si="1241"/>
        <v>Wall Street Journal: Pantheon Macroeconomics-GDP-10-2019</v>
      </c>
      <c r="J5387" s="4" t="str">
        <f t="shared" ca="1" si="1242"/>
        <v>GDP-Pantheon Macroeconomics:10-2019</v>
      </c>
      <c r="K5387" t="s">
        <v>231</v>
      </c>
      <c r="CL5387">
        <v>2</v>
      </c>
      <c r="CM5387">
        <v>1.5</v>
      </c>
      <c r="CN5387">
        <v>1.5</v>
      </c>
      <c r="CO5387">
        <v>1.5</v>
      </c>
      <c r="CP5387">
        <v>1.5</v>
      </c>
    </row>
    <row r="5388" spans="1:94" x14ac:dyDescent="0.55000000000000004">
      <c r="A5388" s="4" t="str">
        <f t="shared" ca="1" si="1237"/>
        <v>Decision Economics, Inc.</v>
      </c>
      <c r="B5388" s="4" t="str">
        <f t="shared" si="1238"/>
        <v>Allen Sinai</v>
      </c>
      <c r="C5388" s="4" t="s">
        <v>246</v>
      </c>
      <c r="D5388" s="4" t="s">
        <v>248</v>
      </c>
      <c r="E5388" s="4" t="str">
        <f>IF(COUNTIF($E$2:E5387,"Begin: " &amp; C5388 &amp; "-" &amp; D5388 &amp; "-" &amp; H5388)=0,"Begin: " &amp; C5388 &amp; "-" &amp; D5388 &amp; "-" &amp; H5388,IF((C5388 &amp; "-" &amp; D5388 &amp; "-" &amp; H5388)&lt;&gt;(C5389 &amp; "-" &amp; D5389 &amp; "-" &amp; H5389),"End: " &amp; C5388 &amp; "-" &amp; D5388 &amp; "-" &amp; H5388,""))</f>
        <v/>
      </c>
      <c r="F5388" s="4" t="str">
        <f t="shared" si="1239"/>
        <v>Wall Street Journal-GDP-10-2019</v>
      </c>
      <c r="G5388" s="7">
        <v>43748</v>
      </c>
      <c r="H5388" s="7" t="str">
        <f t="shared" si="1240"/>
        <v>10-2019</v>
      </c>
      <c r="I5388" s="7" t="str">
        <f t="shared" ca="1" si="1241"/>
        <v>Wall Street Journal: Decision Economics, Inc.-GDP-10-2019</v>
      </c>
      <c r="J5388" s="4" t="str">
        <f t="shared" ca="1" si="1242"/>
        <v>GDP-Decision Economics, Inc.:10-2019</v>
      </c>
      <c r="K5388" t="s">
        <v>233</v>
      </c>
      <c r="CL5388">
        <v>2.2999999999999998</v>
      </c>
      <c r="CM5388">
        <v>3</v>
      </c>
      <c r="CN5388">
        <v>2.8</v>
      </c>
      <c r="CO5388">
        <v>3</v>
      </c>
      <c r="CP5388">
        <v>3.2</v>
      </c>
    </row>
    <row r="5389" spans="1:94" x14ac:dyDescent="0.55000000000000004">
      <c r="A5389" s="4" t="str">
        <f t="shared" ca="1" si="1237"/>
        <v>Parsec Financial</v>
      </c>
      <c r="B5389" s="4" t="str">
        <f t="shared" si="1238"/>
        <v>James F. Smith</v>
      </c>
      <c r="C5389" s="4" t="s">
        <v>246</v>
      </c>
      <c r="D5389" s="4" t="s">
        <v>248</v>
      </c>
      <c r="E5389" s="4" t="str">
        <f>IF(COUNTIF($E$2:E5388,"Begin: " &amp; C5389 &amp; "-" &amp; D5389 &amp; "-" &amp; H5389)=0,"Begin: " &amp; C5389 &amp; "-" &amp; D5389 &amp; "-" &amp; H5389,IF((C5389 &amp; "-" &amp; D5389 &amp; "-" &amp; H5389)&lt;&gt;(C5390 &amp; "-" &amp; D5390 &amp; "-" &amp; H5390),"End: " &amp; C5389 &amp; "-" &amp; D5389 &amp; "-" &amp; H5389,""))</f>
        <v/>
      </c>
      <c r="F5389" s="4" t="str">
        <f t="shared" si="1239"/>
        <v>Wall Street Journal-GDP-10-2019</v>
      </c>
      <c r="G5389" s="7">
        <v>43748</v>
      </c>
      <c r="H5389" s="7" t="str">
        <f t="shared" si="1240"/>
        <v>10-2019</v>
      </c>
      <c r="I5389" s="7" t="str">
        <f t="shared" ca="1" si="1241"/>
        <v>Wall Street Journal: Parsec Financial-GDP-10-2019</v>
      </c>
      <c r="J5389" s="4" t="str">
        <f t="shared" ca="1" si="1242"/>
        <v>GDP-Parsec Financial:10-2019</v>
      </c>
      <c r="K5389" t="s">
        <v>234</v>
      </c>
      <c r="CL5389">
        <v>2</v>
      </c>
      <c r="CM5389">
        <v>2</v>
      </c>
      <c r="CN5389">
        <v>1.5</v>
      </c>
      <c r="CO5389">
        <v>2.1</v>
      </c>
      <c r="CP5389">
        <v>2.2999999999999998</v>
      </c>
    </row>
    <row r="5390" spans="1:94" x14ac:dyDescent="0.55000000000000004">
      <c r="A5390" s="4" t="str">
        <f t="shared" ca="1" si="1237"/>
        <v>Univ of Central FL</v>
      </c>
      <c r="B5390" s="4" t="str">
        <f t="shared" si="1238"/>
        <v>Sean M. Snaith*</v>
      </c>
      <c r="C5390" s="4" t="s">
        <v>246</v>
      </c>
      <c r="D5390" s="4" t="s">
        <v>248</v>
      </c>
      <c r="E5390" s="4" t="str">
        <f>IF(COUNTIF($E$2:E5389,"Begin: " &amp; C5390 &amp; "-" &amp; D5390 &amp; "-" &amp; H5390)=0,"Begin: " &amp; C5390 &amp; "-" &amp; D5390 &amp; "-" &amp; H5390,IF((C5390 &amp; "-" &amp; D5390 &amp; "-" &amp; H5390)&lt;&gt;(C5391 &amp; "-" &amp; D5391 &amp; "-" &amp; H5391),"End: " &amp; C5390 &amp; "-" &amp; D5390 &amp; "-" &amp; H5390,""))</f>
        <v/>
      </c>
      <c r="F5390" s="4" t="str">
        <f t="shared" si="1239"/>
        <v>Wall Street Journal-GDP-10-2019</v>
      </c>
      <c r="G5390" s="7">
        <v>43748</v>
      </c>
      <c r="H5390" s="7" t="str">
        <f t="shared" si="1240"/>
        <v>10-2019</v>
      </c>
      <c r="I5390" s="7" t="str">
        <f t="shared" ca="1" si="1241"/>
        <v>Wall Street Journal: Univ of Central FL-GDP-10-2019</v>
      </c>
      <c r="J5390" s="4" t="str">
        <f t="shared" ca="1" si="1242"/>
        <v>GDP-Univ of Central FL:10-2019</v>
      </c>
      <c r="K5390" t="s">
        <v>843</v>
      </c>
    </row>
    <row r="5391" spans="1:94" x14ac:dyDescent="0.55000000000000004">
      <c r="A5391" s="4" t="str">
        <f t="shared" ca="1" si="1237"/>
        <v>SS Economics</v>
      </c>
      <c r="B5391" s="4" t="str">
        <f t="shared" si="1238"/>
        <v>Sung Won Sohn*</v>
      </c>
      <c r="C5391" s="4" t="s">
        <v>246</v>
      </c>
      <c r="D5391" s="4" t="s">
        <v>248</v>
      </c>
      <c r="E5391" s="4" t="str">
        <f>IF(COUNTIF($E$2:E5390,"Begin: " &amp; C5391 &amp; "-" &amp; D5391 &amp; "-" &amp; H5391)=0,"Begin: " &amp; C5391 &amp; "-" &amp; D5391 &amp; "-" &amp; H5391,IF((C5391 &amp; "-" &amp; D5391 &amp; "-" &amp; H5391)&lt;&gt;(C5392 &amp; "-" &amp; D5392 &amp; "-" &amp; H5392),"End: " &amp; C5391 &amp; "-" &amp; D5391 &amp; "-" &amp; H5391,""))</f>
        <v/>
      </c>
      <c r="F5391" s="4" t="str">
        <f t="shared" si="1239"/>
        <v>Wall Street Journal-GDP-10-2019</v>
      </c>
      <c r="G5391" s="7">
        <v>43748</v>
      </c>
      <c r="H5391" s="7" t="str">
        <f t="shared" si="1240"/>
        <v>10-2019</v>
      </c>
      <c r="I5391" s="7" t="str">
        <f t="shared" ca="1" si="1241"/>
        <v>Wall Street Journal: SS Economics-GDP-10-2019</v>
      </c>
      <c r="J5391" s="4" t="str">
        <f t="shared" ca="1" si="1242"/>
        <v>GDP-SS Economics:10-2019</v>
      </c>
      <c r="K5391" t="s">
        <v>856</v>
      </c>
    </row>
    <row r="5392" spans="1:94" x14ac:dyDescent="0.55000000000000004">
      <c r="A5392" s="4" t="str">
        <f t="shared" ref="A5392:A5402" ca="1" si="1243">IF(ISERROR(IF(C5392="GIOA",INDEX(List_AnonymousForecasters,MATCH(LEFT(K5392,FIND(":",K5392,1)-1),List_IndividualForecasters,0),1),INDEX(List_FirmNamesOmega,MATCH(LEFT(K5392,FIND(":",K5392,1)-1),List_FirmNamesAlpha,0),1))),LEFT(K5392,FIND(":",K5392,1)-1),IF(C5392="GIOA",INDEX(List_AnonymousForecasters,MATCH(LEFT(K5392,FIND(":",K5392,1)-1),List_IndividualForecasters,0),1),INDEX(List_FirmNamesOmega,MATCH(LEFT(K5392,FIND(":",K5392,1)-1),List_FirmNamesAlpha,0),1)))</f>
        <v>Pierpont Securities</v>
      </c>
      <c r="B5392" s="4" t="str">
        <f t="shared" ref="B5392:B5402" si="1244">MID(K5392,FIND(":",K5392,1)+2,LEN(K5392)-FIND(":",K5392,1))</f>
        <v>Stephen Stanley</v>
      </c>
      <c r="C5392" s="4" t="s">
        <v>246</v>
      </c>
      <c r="D5392" s="4" t="s">
        <v>248</v>
      </c>
      <c r="E5392" s="4" t="str">
        <f>IF(COUNTIF($E$2:E5391,"Begin: " &amp; C5392 &amp; "-" &amp; D5392 &amp; "-" &amp; H5392)=0,"Begin: " &amp; C5392 &amp; "-" &amp; D5392 &amp; "-" &amp; H5392,IF((C5392 &amp; "-" &amp; D5392 &amp; "-" &amp; H5392)&lt;&gt;(C5393 &amp; "-" &amp; D5393 &amp; "-" &amp; H5393),"End: " &amp; C5392 &amp; "-" &amp; D5392 &amp; "-" &amp; H5392,""))</f>
        <v/>
      </c>
      <c r="F5392" s="4" t="str">
        <f t="shared" ref="F5392:F5402" si="1245">C5392 &amp; "-" &amp; D5392 &amp; "-" &amp; H5392</f>
        <v>Wall Street Journal-GDP-10-2019</v>
      </c>
      <c r="G5392" s="7">
        <v>43748</v>
      </c>
      <c r="H5392" s="7" t="str">
        <f t="shared" ref="H5392:H5402" si="1246">TEXT(MONTH(G5392),"00") &amp; "-" &amp; TEXT(YEAR(G5392),"0000")</f>
        <v>10-2019</v>
      </c>
      <c r="I5392" s="7" t="str">
        <f t="shared" ref="I5392:I5402" ca="1" si="1247">C5392 &amp; ": " &amp; A5392 &amp; "-" &amp; D5392 &amp; "-" &amp; H5392</f>
        <v>Wall Street Journal: Pierpont Securities-GDP-10-2019</v>
      </c>
      <c r="J5392" s="4" t="str">
        <f t="shared" ref="J5392:J5402" ca="1" si="1248">D5392 &amp; "-" &amp; A5392 &amp; ":" &amp; TEXT(MONTH(G5392),"00") &amp; "-" &amp; TEXT(YEAR(G5392),"0000")</f>
        <v>GDP-Pierpont Securities:10-2019</v>
      </c>
      <c r="K5392" t="s">
        <v>238</v>
      </c>
      <c r="CL5392">
        <v>1.7</v>
      </c>
      <c r="CM5392">
        <v>2.7</v>
      </c>
      <c r="CN5392">
        <v>2.4</v>
      </c>
      <c r="CO5392">
        <v>2.9</v>
      </c>
      <c r="CP5392">
        <v>2.2000000000000002</v>
      </c>
    </row>
    <row r="5393" spans="1:103" x14ac:dyDescent="0.55000000000000004">
      <c r="A5393" s="4" t="str">
        <f t="shared" ca="1" si="1243"/>
        <v>Economic Analysis Associates Inc.</v>
      </c>
      <c r="B5393" s="4" t="str">
        <f t="shared" si="1244"/>
        <v>Susan M. Sterne</v>
      </c>
      <c r="C5393" s="4" t="s">
        <v>246</v>
      </c>
      <c r="D5393" s="4" t="s">
        <v>248</v>
      </c>
      <c r="E5393" s="4" t="str">
        <f>IF(COUNTIF($E$2:E5392,"Begin: " &amp; C5393 &amp; "-" &amp; D5393 &amp; "-" &amp; H5393)=0,"Begin: " &amp; C5393 &amp; "-" &amp; D5393 &amp; "-" &amp; H5393,IF((C5393 &amp; "-" &amp; D5393 &amp; "-" &amp; H5393)&lt;&gt;(C5394 &amp; "-" &amp; D5394 &amp; "-" &amp; H5394),"End: " &amp; C5393 &amp; "-" &amp; D5393 &amp; "-" &amp; H5393,""))</f>
        <v/>
      </c>
      <c r="F5393" s="4" t="str">
        <f t="shared" si="1245"/>
        <v>Wall Street Journal-GDP-10-2019</v>
      </c>
      <c r="G5393" s="7">
        <v>43748</v>
      </c>
      <c r="H5393" s="7" t="str">
        <f t="shared" si="1246"/>
        <v>10-2019</v>
      </c>
      <c r="I5393" s="7" t="str">
        <f t="shared" ca="1" si="1247"/>
        <v>Wall Street Journal: Economic Analysis Associates Inc.-GDP-10-2019</v>
      </c>
      <c r="J5393" s="4" t="str">
        <f t="shared" ca="1" si="1248"/>
        <v>GDP-Economic Analysis Associates Inc.:10-2019</v>
      </c>
      <c r="K5393" t="s">
        <v>239</v>
      </c>
      <c r="CL5393">
        <v>1</v>
      </c>
      <c r="CM5393">
        <v>1.4</v>
      </c>
      <c r="CN5393">
        <v>1.7</v>
      </c>
      <c r="CO5393">
        <v>1.9</v>
      </c>
      <c r="CP5393">
        <v>2.5</v>
      </c>
    </row>
    <row r="5394" spans="1:103" x14ac:dyDescent="0.55000000000000004">
      <c r="A5394" s="4" t="str">
        <f t="shared" ca="1" si="1243"/>
        <v>CSFB</v>
      </c>
      <c r="B5394" s="4" t="str">
        <f t="shared" si="1244"/>
        <v>James Sweeney</v>
      </c>
      <c r="C5394" s="4" t="s">
        <v>246</v>
      </c>
      <c r="D5394" s="4" t="s">
        <v>248</v>
      </c>
      <c r="E5394" s="4" t="str">
        <f>IF(COUNTIF($E$2:E5393,"Begin: " &amp; C5394 &amp; "-" &amp; D5394 &amp; "-" &amp; H5394)=0,"Begin: " &amp; C5394 &amp; "-" &amp; D5394 &amp; "-" &amp; H5394,IF((C5394 &amp; "-" &amp; D5394 &amp; "-" &amp; H5394)&lt;&gt;(C5395 &amp; "-" &amp; D5395 &amp; "-" &amp; H5395),"End: " &amp; C5394 &amp; "-" &amp; D5394 &amp; "-" &amp; H5394,""))</f>
        <v/>
      </c>
      <c r="F5394" s="4" t="str">
        <f t="shared" si="1245"/>
        <v>Wall Street Journal-GDP-10-2019</v>
      </c>
      <c r="G5394" s="7">
        <v>43748</v>
      </c>
      <c r="H5394" s="7" t="str">
        <f t="shared" si="1246"/>
        <v>10-2019</v>
      </c>
      <c r="I5394" s="7" t="str">
        <f t="shared" ca="1" si="1247"/>
        <v>Wall Street Journal: CSFB-GDP-10-2019</v>
      </c>
      <c r="J5394" s="4" t="str">
        <f t="shared" ca="1" si="1248"/>
        <v>GDP-CSFB:10-2019</v>
      </c>
      <c r="K5394" t="s">
        <v>679</v>
      </c>
      <c r="CL5394">
        <v>2</v>
      </c>
      <c r="CM5394">
        <v>2.2000000000000002</v>
      </c>
      <c r="CN5394">
        <v>1.6</v>
      </c>
      <c r="CO5394">
        <v>1.8</v>
      </c>
      <c r="CP5394">
        <v>2.2000000000000002</v>
      </c>
    </row>
    <row r="5395" spans="1:103" x14ac:dyDescent="0.55000000000000004">
      <c r="A5395" s="4" t="str">
        <f t="shared" ca="1" si="1243"/>
        <v>American Chemisty Council</v>
      </c>
      <c r="B5395" s="4" t="str">
        <f t="shared" si="1244"/>
        <v>Kevin Swift</v>
      </c>
      <c r="C5395" s="4" t="s">
        <v>246</v>
      </c>
      <c r="D5395" s="4" t="s">
        <v>248</v>
      </c>
      <c r="E5395" s="4" t="str">
        <f>IF(COUNTIF($E$2:E5394,"Begin: " &amp; C5395 &amp; "-" &amp; D5395 &amp; "-" &amp; H5395)=0,"Begin: " &amp; C5395 &amp; "-" &amp; D5395 &amp; "-" &amp; H5395,IF((C5395 &amp; "-" &amp; D5395 &amp; "-" &amp; H5395)&lt;&gt;(C5396 &amp; "-" &amp; D5396 &amp; "-" &amp; H5396),"End: " &amp; C5395 &amp; "-" &amp; D5395 &amp; "-" &amp; H5395,""))</f>
        <v/>
      </c>
      <c r="F5395" s="4" t="str">
        <f t="shared" si="1245"/>
        <v>Wall Street Journal-GDP-10-2019</v>
      </c>
      <c r="G5395" s="7">
        <v>43748</v>
      </c>
      <c r="H5395" s="7" t="str">
        <f t="shared" si="1246"/>
        <v>10-2019</v>
      </c>
      <c r="I5395" s="7" t="str">
        <f t="shared" ca="1" si="1247"/>
        <v>Wall Street Journal: American Chemisty Council-GDP-10-2019</v>
      </c>
      <c r="J5395" s="4" t="str">
        <f t="shared" ca="1" si="1248"/>
        <v>GDP-American Chemisty Council:10-2019</v>
      </c>
      <c r="K5395" t="s">
        <v>443</v>
      </c>
      <c r="CL5395">
        <v>1.8</v>
      </c>
      <c r="CM5395">
        <v>1.8</v>
      </c>
      <c r="CN5395">
        <v>2</v>
      </c>
      <c r="CO5395">
        <v>2.2999999999999998</v>
      </c>
      <c r="CP5395">
        <v>2</v>
      </c>
    </row>
    <row r="5396" spans="1:103" x14ac:dyDescent="0.55000000000000004">
      <c r="A5396" s="4" t="str">
        <f t="shared" ca="1" si="1243"/>
        <v>Grant Thornton</v>
      </c>
      <c r="B5396" s="4" t="str">
        <f t="shared" si="1244"/>
        <v>Diane Swonk</v>
      </c>
      <c r="C5396" s="4" t="s">
        <v>246</v>
      </c>
      <c r="D5396" s="4" t="s">
        <v>248</v>
      </c>
      <c r="E5396" s="4" t="str">
        <f>IF(COUNTIF($E$2:E5395,"Begin: " &amp; C5396 &amp; "-" &amp; D5396 &amp; "-" &amp; H5396)=0,"Begin: " &amp; C5396 &amp; "-" &amp; D5396 &amp; "-" &amp; H5396,IF((C5396 &amp; "-" &amp; D5396 &amp; "-" &amp; H5396)&lt;&gt;(C5397 &amp; "-" &amp; D5397 &amp; "-" &amp; H5397),"End: " &amp; C5396 &amp; "-" &amp; D5396 &amp; "-" &amp; H5396,""))</f>
        <v/>
      </c>
      <c r="F5396" s="4" t="str">
        <f t="shared" si="1245"/>
        <v>Wall Street Journal-GDP-10-2019</v>
      </c>
      <c r="G5396" s="7">
        <v>43748</v>
      </c>
      <c r="H5396" s="7" t="str">
        <f t="shared" si="1246"/>
        <v>10-2019</v>
      </c>
      <c r="I5396" s="7" t="str">
        <f t="shared" ca="1" si="1247"/>
        <v>Wall Street Journal: Grant Thornton-GDP-10-2019</v>
      </c>
      <c r="J5396" s="4" t="str">
        <f t="shared" ca="1" si="1248"/>
        <v>GDP-Grant Thornton:10-2019</v>
      </c>
      <c r="K5396" t="s">
        <v>772</v>
      </c>
      <c r="CL5396">
        <v>1.5</v>
      </c>
      <c r="CM5396">
        <v>1.7</v>
      </c>
      <c r="CN5396">
        <v>2</v>
      </c>
      <c r="CO5396">
        <v>-2.4</v>
      </c>
      <c r="CP5396">
        <v>-2</v>
      </c>
    </row>
    <row r="5397" spans="1:103" x14ac:dyDescent="0.55000000000000004">
      <c r="A5397" s="4" t="str">
        <f t="shared" ca="1" si="1243"/>
        <v>The Northern Trust</v>
      </c>
      <c r="B5397" s="4" t="str">
        <f t="shared" si="1244"/>
        <v>Carl Tannenbaum</v>
      </c>
      <c r="C5397" s="4" t="s">
        <v>246</v>
      </c>
      <c r="D5397" s="4" t="s">
        <v>248</v>
      </c>
      <c r="E5397" s="4" t="str">
        <f>IF(COUNTIF($E$2:E5396,"Begin: " &amp; C5397 &amp; "-" &amp; D5397 &amp; "-" &amp; H5397)=0,"Begin: " &amp; C5397 &amp; "-" &amp; D5397 &amp; "-" &amp; H5397,IF((C5397 &amp; "-" &amp; D5397 &amp; "-" &amp; H5397)&lt;&gt;(C5398 &amp; "-" &amp; D5398 &amp; "-" &amp; H5398),"End: " &amp; C5397 &amp; "-" &amp; D5397 &amp; "-" &amp; H5397,""))</f>
        <v/>
      </c>
      <c r="F5397" s="4" t="str">
        <f t="shared" si="1245"/>
        <v>Wall Street Journal-GDP-10-2019</v>
      </c>
      <c r="G5397" s="7">
        <v>43748</v>
      </c>
      <c r="H5397" s="7" t="str">
        <f t="shared" si="1246"/>
        <v>10-2019</v>
      </c>
      <c r="I5397" s="7" t="str">
        <f t="shared" ca="1" si="1247"/>
        <v>Wall Street Journal: The Northern Trust-GDP-10-2019</v>
      </c>
      <c r="J5397" s="4" t="str">
        <f t="shared" ca="1" si="1248"/>
        <v>GDP-The Northern Trust:10-2019</v>
      </c>
      <c r="K5397" t="s">
        <v>849</v>
      </c>
      <c r="CL5397">
        <v>1.6</v>
      </c>
      <c r="CM5397">
        <v>1.5</v>
      </c>
      <c r="CN5397">
        <v>1.5</v>
      </c>
      <c r="CO5397">
        <v>1.7</v>
      </c>
      <c r="CP5397">
        <v>1.6</v>
      </c>
    </row>
    <row r="5398" spans="1:103" x14ac:dyDescent="0.55000000000000004">
      <c r="A5398" s="4" t="str">
        <f t="shared" ca="1" si="1243"/>
        <v>BNP Paribas</v>
      </c>
      <c r="B5398" s="4" t="str">
        <f t="shared" si="1244"/>
        <v>US Economics Team*</v>
      </c>
      <c r="C5398" s="4" t="s">
        <v>246</v>
      </c>
      <c r="D5398" s="4" t="s">
        <v>248</v>
      </c>
      <c r="E5398" s="4" t="str">
        <f>IF(COUNTIF($E$2:E5397,"Begin: " &amp; C5398 &amp; "-" &amp; D5398 &amp; "-" &amp; H5398)=0,"Begin: " &amp; C5398 &amp; "-" &amp; D5398 &amp; "-" &amp; H5398,IF((C5398 &amp; "-" &amp; D5398 &amp; "-" &amp; H5398)&lt;&gt;(C5399 &amp; "-" &amp; D5399 &amp; "-" &amp; H5399),"End: " &amp; C5398 &amp; "-" &amp; D5398 &amp; "-" &amp; H5398,""))</f>
        <v/>
      </c>
      <c r="F5398" s="4" t="str">
        <f t="shared" si="1245"/>
        <v>Wall Street Journal-GDP-10-2019</v>
      </c>
      <c r="G5398" s="7">
        <v>43748</v>
      </c>
      <c r="H5398" s="7" t="str">
        <f t="shared" si="1246"/>
        <v>10-2019</v>
      </c>
      <c r="I5398" s="7" t="str">
        <f t="shared" ca="1" si="1247"/>
        <v>Wall Street Journal: BNP Paribas-GDP-10-2019</v>
      </c>
      <c r="J5398" s="4" t="str">
        <f t="shared" ca="1" si="1248"/>
        <v>GDP-BNP Paribas:10-2019</v>
      </c>
      <c r="K5398" t="s">
        <v>857</v>
      </c>
    </row>
    <row r="5399" spans="1:103" x14ac:dyDescent="0.55000000000000004">
      <c r="A5399" s="4" t="str">
        <f t="shared" ca="1" si="1243"/>
        <v>The Conference Board</v>
      </c>
      <c r="B5399" s="4" t="str">
        <f t="shared" si="1244"/>
        <v>Bart van Ark*</v>
      </c>
      <c r="C5399" s="4" t="s">
        <v>246</v>
      </c>
      <c r="D5399" s="4" t="s">
        <v>248</v>
      </c>
      <c r="E5399" s="4" t="str">
        <f>IF(COUNTIF($E$2:E5398,"Begin: " &amp; C5399 &amp; "-" &amp; D5399 &amp; "-" &amp; H5399)=0,"Begin: " &amp; C5399 &amp; "-" &amp; D5399 &amp; "-" &amp; H5399,IF((C5399 &amp; "-" &amp; D5399 &amp; "-" &amp; H5399)&lt;&gt;(C5400 &amp; "-" &amp; D5400 &amp; "-" &amp; H5400),"End: " &amp; C5399 &amp; "-" &amp; D5399 &amp; "-" &amp; H5399,""))</f>
        <v/>
      </c>
      <c r="F5399" s="4" t="str">
        <f t="shared" si="1245"/>
        <v>Wall Street Journal-GDP-10-2019</v>
      </c>
      <c r="G5399" s="7">
        <v>43748</v>
      </c>
      <c r="H5399" s="7" t="str">
        <f t="shared" si="1246"/>
        <v>10-2019</v>
      </c>
      <c r="I5399" s="7" t="str">
        <f t="shared" ca="1" si="1247"/>
        <v>Wall Street Journal: The Conference Board-GDP-10-2019</v>
      </c>
      <c r="J5399" s="4" t="str">
        <f t="shared" ca="1" si="1248"/>
        <v>GDP-The Conference Board:10-2019</v>
      </c>
      <c r="K5399" t="s">
        <v>850</v>
      </c>
    </row>
    <row r="5400" spans="1:103" x14ac:dyDescent="0.55000000000000004">
      <c r="A5400" s="4" t="str">
        <f t="shared" ca="1" si="1243"/>
        <v>First Trust Adv.</v>
      </c>
      <c r="B5400" s="4" t="str">
        <f t="shared" si="1244"/>
        <v>Brian S. Wesbury/ Robert Stein</v>
      </c>
      <c r="C5400" s="4" t="s">
        <v>246</v>
      </c>
      <c r="D5400" s="4" t="s">
        <v>248</v>
      </c>
      <c r="E5400" s="4" t="str">
        <f>IF(COUNTIF($E$2:E5399,"Begin: " &amp; C5400 &amp; "-" &amp; D5400 &amp; "-" &amp; H5400)=0,"Begin: " &amp; C5400 &amp; "-" &amp; D5400 &amp; "-" &amp; H5400,IF((C5400 &amp; "-" &amp; D5400 &amp; "-" &amp; H5400)&lt;&gt;(C5401 &amp; "-" &amp; D5401 &amp; "-" &amp; H5401),"End: " &amp; C5400 &amp; "-" &amp; D5400 &amp; "-" &amp; H5400,""))</f>
        <v/>
      </c>
      <c r="F5400" s="4" t="str">
        <f t="shared" si="1245"/>
        <v>Wall Street Journal-GDP-10-2019</v>
      </c>
      <c r="G5400" s="7">
        <v>43748</v>
      </c>
      <c r="H5400" s="7" t="str">
        <f t="shared" si="1246"/>
        <v>10-2019</v>
      </c>
      <c r="I5400" s="7" t="str">
        <f t="shared" ca="1" si="1247"/>
        <v>Wall Street Journal: First Trust Adv.-GDP-10-2019</v>
      </c>
      <c r="J5400" s="4" t="str">
        <f t="shared" ca="1" si="1248"/>
        <v>GDP-First Trust Adv.:10-2019</v>
      </c>
      <c r="K5400" t="s">
        <v>243</v>
      </c>
      <c r="CL5400">
        <v>2</v>
      </c>
      <c r="CM5400">
        <v>3</v>
      </c>
      <c r="CN5400">
        <v>2</v>
      </c>
      <c r="CO5400">
        <v>2.5</v>
      </c>
      <c r="CP5400">
        <v>2</v>
      </c>
    </row>
    <row r="5401" spans="1:103" x14ac:dyDescent="0.55000000000000004">
      <c r="A5401" s="4" t="str">
        <f t="shared" ca="1" si="1243"/>
        <v>National Association of Realtors</v>
      </c>
      <c r="B5401" s="4" t="str">
        <f t="shared" si="1244"/>
        <v>Lawrence Yun</v>
      </c>
      <c r="C5401" s="4" t="s">
        <v>246</v>
      </c>
      <c r="D5401" s="4" t="s">
        <v>248</v>
      </c>
      <c r="E5401" s="4" t="str">
        <f>IF(COUNTIF($E$2:E5400,"Begin: " &amp; C5401 &amp; "-" &amp; D5401 &amp; "-" &amp; H5401)=0,"Begin: " &amp; C5401 &amp; "-" &amp; D5401 &amp; "-" &amp; H5401,IF((C5401 &amp; "-" &amp; D5401 &amp; "-" &amp; H5401)&lt;&gt;(C5402 &amp; "-" &amp; D5402 &amp; "-" &amp; H5402),"End: " &amp; C5401 &amp; "-" &amp; D5401 &amp; "-" &amp; H5401,""))</f>
        <v/>
      </c>
      <c r="F5401" s="4" t="str">
        <f t="shared" si="1245"/>
        <v>Wall Street Journal-GDP-10-2019</v>
      </c>
      <c r="G5401" s="7">
        <v>43748</v>
      </c>
      <c r="H5401" s="7" t="str">
        <f t="shared" si="1246"/>
        <v>10-2019</v>
      </c>
      <c r="I5401" s="7" t="str">
        <f t="shared" ca="1" si="1247"/>
        <v>Wall Street Journal: National Association of Realtors-GDP-10-2019</v>
      </c>
      <c r="J5401" s="4" t="str">
        <f t="shared" ca="1" si="1248"/>
        <v>GDP-National Association of Realtors:10-2019</v>
      </c>
      <c r="K5401" t="s">
        <v>245</v>
      </c>
      <c r="CL5401">
        <v>1.8</v>
      </c>
      <c r="CM5401">
        <v>1.5</v>
      </c>
      <c r="CN5401">
        <v>2.2000000000000002</v>
      </c>
      <c r="CO5401">
        <v>2</v>
      </c>
      <c r="CP5401">
        <v>2</v>
      </c>
    </row>
    <row r="5402" spans="1:103" x14ac:dyDescent="0.55000000000000004">
      <c r="A5402" s="4" t="str">
        <f t="shared" ca="1" si="1243"/>
        <v>Morgan Stanley</v>
      </c>
      <c r="B5402" s="4" t="str">
        <f t="shared" si="1244"/>
        <v>Ellen Zentner*</v>
      </c>
      <c r="C5402" s="4" t="s">
        <v>246</v>
      </c>
      <c r="D5402" s="4" t="s">
        <v>248</v>
      </c>
      <c r="E5402" s="4" t="str">
        <f>IF(COUNTIF($E$2:E5401,"Begin: " &amp; C5402 &amp; "-" &amp; D5402 &amp; "-" &amp; H5402)=0,"Begin: " &amp; C5402 &amp; "-" &amp; D5402 &amp; "-" &amp; H5402,IF((C5402 &amp; "-" &amp; D5402 &amp; "-" &amp; H5402)&lt;&gt;(C5403 &amp; "-" &amp; D5403 &amp; "-" &amp; H5403),"End: " &amp; C5402 &amp; "-" &amp; D5402 &amp; "-" &amp; H5402,""))</f>
        <v>End: Wall Street Journal-GDP-10-2019</v>
      </c>
      <c r="F5402" s="4" t="str">
        <f t="shared" si="1245"/>
        <v>Wall Street Journal-GDP-10-2019</v>
      </c>
      <c r="G5402" s="7">
        <v>43748</v>
      </c>
      <c r="H5402" s="7" t="str">
        <f t="shared" si="1246"/>
        <v>10-2019</v>
      </c>
      <c r="I5402" s="7" t="str">
        <f t="shared" ca="1" si="1247"/>
        <v>Wall Street Journal: Morgan Stanley-GDP-10-2019</v>
      </c>
      <c r="J5402" s="4" t="str">
        <f t="shared" ca="1" si="1248"/>
        <v>GDP-Morgan Stanley:10-2019</v>
      </c>
      <c r="K5402" t="s">
        <v>827</v>
      </c>
    </row>
    <row r="5403" spans="1:103" x14ac:dyDescent="0.55000000000000004">
      <c r="A5403" s="4" t="str">
        <f t="shared" ref="A5403" ca="1" si="1249">IF(ISERROR(IF(C5403="GIOA",INDEX(List_AnonymousForecasters,MATCH(LEFT(K5403,FIND(":",K5403,1)-1),List_IndividualForecasters,0),1),INDEX(List_FirmNamesOmega,MATCH(LEFT(K5403,FIND(":",K5403,1)-1),List_FirmNamesAlpha,0),1))),LEFT(K5403,FIND(":",K5403,1)-1),IF(C5403="GIOA",INDEX(List_AnonymousForecasters,MATCH(LEFT(K5403,FIND(":",K5403,1)-1),List_IndividualForecasters,0),1),INDEX(List_FirmNamesOmega,MATCH(LEFT(K5403,FIND(":",K5403,1)-1),List_FirmNamesAlpha,0),1)))</f>
        <v>Nomura</v>
      </c>
      <c r="B5403" s="4" t="str">
        <f t="shared" ref="B5403" si="1250">MID(K5403,FIND(":",K5403,1)+2,LEN(K5403)-FIND(":",K5403,1))</f>
        <v>Lewis Alexander</v>
      </c>
      <c r="C5403" s="4" t="s">
        <v>246</v>
      </c>
      <c r="D5403" s="4" t="s">
        <v>195</v>
      </c>
      <c r="E5403" s="4" t="str">
        <f>IF(COUNTIF($E$2:E5402,"Begin: " &amp; C5403 &amp; "-" &amp; D5403 &amp; "-" &amp; H5403)=0,"Begin: " &amp; C5403 &amp; "-" &amp; D5403 &amp; "-" &amp; H5403,IF((C5403 &amp; "-" &amp; D5403 &amp; "-" &amp; H5403)&lt;&gt;(C5404 &amp; "-" &amp; D5404 &amp; "-" &amp; H5404),"End: " &amp; C5403 &amp; "-" &amp; D5403 &amp; "-" &amp; H5403,""))</f>
        <v>Begin: Wall Street Journal-CPI YoY-10-2019</v>
      </c>
      <c r="F5403" s="4" t="str">
        <f t="shared" ref="F5403" si="1251">C5403 &amp; "-" &amp; D5403 &amp; "-" &amp; H5403</f>
        <v>Wall Street Journal-CPI YoY-10-2019</v>
      </c>
      <c r="G5403" s="7">
        <v>43748</v>
      </c>
      <c r="H5403" s="7" t="str">
        <f t="shared" ref="H5403" si="1252">TEXT(MONTH(G5403),"00") &amp; "-" &amp; TEXT(YEAR(G5403),"0000")</f>
        <v>10-2019</v>
      </c>
      <c r="I5403" s="7" t="str">
        <f t="shared" ref="I5403" ca="1" si="1253">C5403 &amp; ": " &amp; A5403 &amp; "-" &amp; D5403 &amp; "-" &amp; H5403</f>
        <v>Wall Street Journal: Nomura-CPI YoY-10-2019</v>
      </c>
      <c r="J5403" s="4" t="str">
        <f t="shared" ref="J5403" ca="1" si="1254">D5403 &amp; "-" &amp; A5403 &amp; ":" &amp; TEXT(MONTH(G5403),"00") &amp; "-" &amp; TEXT(YEAR(G5403),"0000")</f>
        <v>CPI YoY-Nomura:10-2019</v>
      </c>
      <c r="K5403" t="s">
        <v>196</v>
      </c>
      <c r="CM5403">
        <v>1.9</v>
      </c>
      <c r="CO5403">
        <v>2.1</v>
      </c>
      <c r="CQ5403">
        <v>2.2999999999999998</v>
      </c>
      <c r="CS5403">
        <v>2.2999999999999998</v>
      </c>
      <c r="CU5403">
        <v>2.2999999999999998</v>
      </c>
    </row>
    <row r="5404" spans="1:103" x14ac:dyDescent="0.55000000000000004">
      <c r="A5404" s="4" t="str">
        <f t="shared" ref="A5404:A5467" ca="1" si="1255">IF(ISERROR(IF(C5404="GIOA",INDEX(List_AnonymousForecasters,MATCH(LEFT(K5404,FIND(":",K5404,1)-1),List_IndividualForecasters,0),1),INDEX(List_FirmNamesOmega,MATCH(LEFT(K5404,FIND(":",K5404,1)-1),List_FirmNamesAlpha,0),1))),LEFT(K5404,FIND(":",K5404,1)-1),IF(C5404="GIOA",INDEX(List_AnonymousForecasters,MATCH(LEFT(K5404,FIND(":",K5404,1)-1),List_IndividualForecasters,0),1),INDEX(List_FirmNamesOmega,MATCH(LEFT(K5404,FIND(":",K5404,1)-1),List_FirmNamesAlpha,0),1)))</f>
        <v>Bank of the West</v>
      </c>
      <c r="B5404" s="4" t="str">
        <f t="shared" ref="B5404:B5467" si="1256">MID(K5404,FIND(":",K5404,1)+2,LEN(K5404)-FIND(":",K5404,1))</f>
        <v>Scott Anderson</v>
      </c>
      <c r="C5404" s="4" t="s">
        <v>246</v>
      </c>
      <c r="D5404" s="4" t="s">
        <v>195</v>
      </c>
      <c r="E5404" s="4" t="str">
        <f>IF(COUNTIF($E$2:E5403,"Begin: " &amp; C5404 &amp; "-" &amp; D5404 &amp; "-" &amp; H5404)=0,"Begin: " &amp; C5404 &amp; "-" &amp; D5404 &amp; "-" &amp; H5404,IF((C5404 &amp; "-" &amp; D5404 &amp; "-" &amp; H5404)&lt;&gt;(C5405 &amp; "-" &amp; D5405 &amp; "-" &amp; H5405),"End: " &amp; C5404 &amp; "-" &amp; D5404 &amp; "-" &amp; H5404,""))</f>
        <v/>
      </c>
      <c r="F5404" s="4" t="str">
        <f t="shared" ref="F5404:F5467" si="1257">C5404 &amp; "-" &amp; D5404 &amp; "-" &amp; H5404</f>
        <v>Wall Street Journal-CPI YoY-10-2019</v>
      </c>
      <c r="G5404" s="7">
        <v>43748</v>
      </c>
      <c r="H5404" s="7" t="str">
        <f t="shared" ref="H5404:H5467" si="1258">TEXT(MONTH(G5404),"00") &amp; "-" &amp; TEXT(YEAR(G5404),"0000")</f>
        <v>10-2019</v>
      </c>
      <c r="I5404" s="7" t="str">
        <f t="shared" ref="I5404:I5467" ca="1" si="1259">C5404 &amp; ": " &amp; A5404 &amp; "-" &amp; D5404 &amp; "-" &amp; H5404</f>
        <v>Wall Street Journal: Bank of the West-CPI YoY-10-2019</v>
      </c>
      <c r="J5404" s="4" t="str">
        <f t="shared" ref="J5404:J5467" ca="1" si="1260">D5404 &amp; "-" &amp; A5404 &amp; ":" &amp; TEXT(MONTH(G5404),"00") &amp; "-" &amp; TEXT(YEAR(G5404),"0000")</f>
        <v>CPI YoY-Bank of the West:10-2019</v>
      </c>
      <c r="K5404" t="s">
        <v>763</v>
      </c>
      <c r="CM5404">
        <v>1.7</v>
      </c>
      <c r="CO5404">
        <v>1.6</v>
      </c>
      <c r="CQ5404">
        <v>1.7</v>
      </c>
      <c r="CS5404">
        <v>1.9</v>
      </c>
      <c r="CU5404">
        <v>2.2000000000000002</v>
      </c>
      <c r="CW5404">
        <v>2.2000000000000002</v>
      </c>
      <c r="CY5404">
        <v>2.2000000000000002</v>
      </c>
    </row>
    <row r="5405" spans="1:103" x14ac:dyDescent="0.55000000000000004">
      <c r="A5405" s="4" t="str">
        <f t="shared" ca="1" si="1255"/>
        <v>Capital Economics</v>
      </c>
      <c r="B5405" s="4" t="str">
        <f t="shared" si="1256"/>
        <v>Paul Ashworth*</v>
      </c>
      <c r="C5405" s="4" t="s">
        <v>246</v>
      </c>
      <c r="D5405" s="4" t="s">
        <v>195</v>
      </c>
      <c r="E5405" s="4" t="str">
        <f>IF(COUNTIF($E$2:E5404,"Begin: " &amp; C5405 &amp; "-" &amp; D5405 &amp; "-" &amp; H5405)=0,"Begin: " &amp; C5405 &amp; "-" &amp; D5405 &amp; "-" &amp; H5405,IF((C5405 &amp; "-" &amp; D5405 &amp; "-" &amp; H5405)&lt;&gt;(C5406 &amp; "-" &amp; D5406 &amp; "-" &amp; H5406),"End: " &amp; C5405 &amp; "-" &amp; D5405 &amp; "-" &amp; H5405,""))</f>
        <v/>
      </c>
      <c r="F5405" s="4" t="str">
        <f t="shared" si="1257"/>
        <v>Wall Street Journal-CPI YoY-10-2019</v>
      </c>
      <c r="G5405" s="7">
        <v>43748</v>
      </c>
      <c r="H5405" s="7" t="str">
        <f t="shared" si="1258"/>
        <v>10-2019</v>
      </c>
      <c r="I5405" s="7" t="str">
        <f t="shared" ca="1" si="1259"/>
        <v>Wall Street Journal: Capital Economics-CPI YoY-10-2019</v>
      </c>
      <c r="J5405" s="4" t="str">
        <f t="shared" ca="1" si="1260"/>
        <v>CPI YoY-Capital Economics:10-2019</v>
      </c>
      <c r="K5405" t="s">
        <v>812</v>
      </c>
    </row>
    <row r="5406" spans="1:103" x14ac:dyDescent="0.55000000000000004">
      <c r="A5406" s="4" t="str">
        <f t="shared" ca="1" si="1255"/>
        <v>Deloitte LP</v>
      </c>
      <c r="B5406" s="4" t="str">
        <f t="shared" si="1256"/>
        <v>Daniel Bachman</v>
      </c>
      <c r="C5406" s="4" t="s">
        <v>246</v>
      </c>
      <c r="D5406" s="4" t="s">
        <v>195</v>
      </c>
      <c r="E5406" s="4" t="str">
        <f>IF(COUNTIF($E$2:E5405,"Begin: " &amp; C5406 &amp; "-" &amp; D5406 &amp; "-" &amp; H5406)=0,"Begin: " &amp; C5406 &amp; "-" &amp; D5406 &amp; "-" &amp; H5406,IF((C5406 &amp; "-" &amp; D5406 &amp; "-" &amp; H5406)&lt;&gt;(C5407 &amp; "-" &amp; D5407 &amp; "-" &amp; H5407),"End: " &amp; C5406 &amp; "-" &amp; D5406 &amp; "-" &amp; H5406,""))</f>
        <v/>
      </c>
      <c r="F5406" s="4" t="str">
        <f t="shared" si="1257"/>
        <v>Wall Street Journal-CPI YoY-10-2019</v>
      </c>
      <c r="G5406" s="7">
        <v>43748</v>
      </c>
      <c r="H5406" s="7" t="str">
        <f t="shared" si="1258"/>
        <v>10-2019</v>
      </c>
      <c r="I5406" s="7" t="str">
        <f t="shared" ca="1" si="1259"/>
        <v>Wall Street Journal: Deloitte LP-CPI YoY-10-2019</v>
      </c>
      <c r="J5406" s="4" t="str">
        <f t="shared" ca="1" si="1260"/>
        <v>CPI YoY-Deloitte LP:10-2019</v>
      </c>
      <c r="K5406" t="s">
        <v>749</v>
      </c>
      <c r="CM5406">
        <v>1.95</v>
      </c>
      <c r="CO5406">
        <v>1.97</v>
      </c>
      <c r="CQ5406">
        <v>1.85</v>
      </c>
      <c r="CS5406">
        <v>1.75</v>
      </c>
      <c r="CU5406">
        <v>1.75</v>
      </c>
      <c r="CW5406">
        <v>1.82</v>
      </c>
      <c r="CY5406">
        <v>1.9</v>
      </c>
    </row>
    <row r="5407" spans="1:103" x14ac:dyDescent="0.55000000000000004">
      <c r="A5407" s="4" t="str">
        <f t="shared" ca="1" si="1255"/>
        <v>Economic Outlook Group</v>
      </c>
      <c r="B5407" s="4" t="str">
        <f t="shared" si="1256"/>
        <v>Bernard Baumohl</v>
      </c>
      <c r="C5407" s="4" t="s">
        <v>246</v>
      </c>
      <c r="D5407" s="4" t="s">
        <v>195</v>
      </c>
      <c r="E5407" s="4" t="str">
        <f>IF(COUNTIF($E$2:E5406,"Begin: " &amp; C5407 &amp; "-" &amp; D5407 &amp; "-" &amp; H5407)=0,"Begin: " &amp; C5407 &amp; "-" &amp; D5407 &amp; "-" &amp; H5407,IF((C5407 &amp; "-" &amp; D5407 &amp; "-" &amp; H5407)&lt;&gt;(C5408 &amp; "-" &amp; D5408 &amp; "-" &amp; H5408),"End: " &amp; C5407 &amp; "-" &amp; D5407 &amp; "-" &amp; H5407,""))</f>
        <v/>
      </c>
      <c r="F5407" s="4" t="str">
        <f t="shared" si="1257"/>
        <v>Wall Street Journal-CPI YoY-10-2019</v>
      </c>
      <c r="G5407" s="7">
        <v>43748</v>
      </c>
      <c r="H5407" s="7" t="str">
        <f t="shared" si="1258"/>
        <v>10-2019</v>
      </c>
      <c r="I5407" s="7" t="str">
        <f t="shared" ca="1" si="1259"/>
        <v>Wall Street Journal: Economic Outlook Group-CPI YoY-10-2019</v>
      </c>
      <c r="J5407" s="4" t="str">
        <f t="shared" ca="1" si="1260"/>
        <v>CPI YoY-Economic Outlook Group:10-2019</v>
      </c>
      <c r="K5407" t="s">
        <v>426</v>
      </c>
      <c r="CM5407">
        <v>2.2000000000000002</v>
      </c>
      <c r="CO5407">
        <v>2</v>
      </c>
      <c r="CQ5407">
        <v>2.2000000000000002</v>
      </c>
      <c r="CS5407">
        <v>2.6</v>
      </c>
      <c r="CU5407">
        <v>2.8</v>
      </c>
      <c r="CW5407">
        <v>2.5</v>
      </c>
      <c r="CY5407">
        <v>2.2000000000000002</v>
      </c>
    </row>
    <row r="5408" spans="1:103" x14ac:dyDescent="0.55000000000000004">
      <c r="A5408" s="4" t="str">
        <f t="shared" ca="1" si="1255"/>
        <v>Nationwide Insurance</v>
      </c>
      <c r="B5408" s="4" t="str">
        <f t="shared" si="1256"/>
        <v>David Berson</v>
      </c>
      <c r="C5408" s="4" t="s">
        <v>246</v>
      </c>
      <c r="D5408" s="4" t="s">
        <v>195</v>
      </c>
      <c r="E5408" s="4" t="str">
        <f>IF(COUNTIF($E$2:E5407,"Begin: " &amp; C5408 &amp; "-" &amp; D5408 &amp; "-" &amp; H5408)=0,"Begin: " &amp; C5408 &amp; "-" &amp; D5408 &amp; "-" &amp; H5408,IF((C5408 &amp; "-" &amp; D5408 &amp; "-" &amp; H5408)&lt;&gt;(C5409 &amp; "-" &amp; D5409 &amp; "-" &amp; H5409),"End: " &amp; C5408 &amp; "-" &amp; D5408 &amp; "-" &amp; H5408,""))</f>
        <v/>
      </c>
      <c r="F5408" s="4" t="str">
        <f t="shared" si="1257"/>
        <v>Wall Street Journal-CPI YoY-10-2019</v>
      </c>
      <c r="G5408" s="7">
        <v>43748</v>
      </c>
      <c r="H5408" s="7" t="str">
        <f t="shared" si="1258"/>
        <v>10-2019</v>
      </c>
      <c r="I5408" s="7" t="str">
        <f t="shared" ca="1" si="1259"/>
        <v>Wall Street Journal: Nationwide Insurance-CPI YoY-10-2019</v>
      </c>
      <c r="J5408" s="4" t="str">
        <f t="shared" ca="1" si="1260"/>
        <v>CPI YoY-Nationwide Insurance:10-2019</v>
      </c>
      <c r="K5408" t="s">
        <v>427</v>
      </c>
      <c r="CM5408">
        <v>1.7</v>
      </c>
      <c r="CO5408">
        <v>2</v>
      </c>
      <c r="CQ5408">
        <v>2.2000000000000002</v>
      </c>
      <c r="CS5408">
        <v>2.2999999999999998</v>
      </c>
      <c r="CU5408">
        <v>2.4</v>
      </c>
      <c r="CW5408">
        <v>2.5</v>
      </c>
      <c r="CY5408">
        <v>2.5</v>
      </c>
    </row>
    <row r="5409" spans="1:103" x14ac:dyDescent="0.55000000000000004">
      <c r="A5409" s="4" t="str">
        <f t="shared" ca="1" si="1255"/>
        <v>Tufts University</v>
      </c>
      <c r="B5409" s="4" t="str">
        <f t="shared" si="1256"/>
        <v>Brian Bethune*</v>
      </c>
      <c r="C5409" s="4" t="s">
        <v>246</v>
      </c>
      <c r="D5409" s="4" t="s">
        <v>195</v>
      </c>
      <c r="E5409" s="4" t="str">
        <f>IF(COUNTIF($E$2:E5408,"Begin: " &amp; C5409 &amp; "-" &amp; D5409 &amp; "-" &amp; H5409)=0,"Begin: " &amp; C5409 &amp; "-" &amp; D5409 &amp; "-" &amp; H5409,IF((C5409 &amp; "-" &amp; D5409 &amp; "-" &amp; H5409)&lt;&gt;(C5410 &amp; "-" &amp; D5410 &amp; "-" &amp; H5410),"End: " &amp; C5409 &amp; "-" &amp; D5409 &amp; "-" &amp; H5409,""))</f>
        <v/>
      </c>
      <c r="F5409" s="4" t="str">
        <f t="shared" si="1257"/>
        <v>Wall Street Journal-CPI YoY-10-2019</v>
      </c>
      <c r="G5409" s="7">
        <v>43748</v>
      </c>
      <c r="H5409" s="7" t="str">
        <f t="shared" si="1258"/>
        <v>10-2019</v>
      </c>
      <c r="I5409" s="7" t="str">
        <f t="shared" ca="1" si="1259"/>
        <v>Wall Street Journal: Tufts University-CPI YoY-10-2019</v>
      </c>
      <c r="J5409" s="4" t="str">
        <f t="shared" ca="1" si="1260"/>
        <v>CPI YoY-Tufts University:10-2019</v>
      </c>
      <c r="K5409" t="s">
        <v>813</v>
      </c>
    </row>
    <row r="5410" spans="1:103" x14ac:dyDescent="0.55000000000000004">
      <c r="A5410" s="4" t="str">
        <f t="shared" ca="1" si="1255"/>
        <v>TS Lombard</v>
      </c>
      <c r="B5410" s="4" t="str">
        <f t="shared" si="1256"/>
        <v>Steven Blitz</v>
      </c>
      <c r="C5410" s="4" t="s">
        <v>246</v>
      </c>
      <c r="D5410" s="4" t="s">
        <v>195</v>
      </c>
      <c r="E5410" s="4" t="str">
        <f>IF(COUNTIF($E$2:E5409,"Begin: " &amp; C5410 &amp; "-" &amp; D5410 &amp; "-" &amp; H5410)=0,"Begin: " &amp; C5410 &amp; "-" &amp; D5410 &amp; "-" &amp; H5410,IF((C5410 &amp; "-" &amp; D5410 &amp; "-" &amp; H5410)&lt;&gt;(C5411 &amp; "-" &amp; D5411 &amp; "-" &amp; H5411),"End: " &amp; C5410 &amp; "-" &amp; D5410 &amp; "-" &amp; H5410,""))</f>
        <v/>
      </c>
      <c r="F5410" s="4" t="str">
        <f t="shared" si="1257"/>
        <v>Wall Street Journal-CPI YoY-10-2019</v>
      </c>
      <c r="G5410" s="7">
        <v>43748</v>
      </c>
      <c r="H5410" s="7" t="str">
        <f t="shared" si="1258"/>
        <v>10-2019</v>
      </c>
      <c r="I5410" s="7" t="str">
        <f t="shared" ca="1" si="1259"/>
        <v>Wall Street Journal: TS Lombard-CPI YoY-10-2019</v>
      </c>
      <c r="J5410" s="4" t="str">
        <f t="shared" ca="1" si="1260"/>
        <v>CPI YoY-TS Lombard:10-2019</v>
      </c>
      <c r="K5410" t="s">
        <v>768</v>
      </c>
      <c r="CM5410">
        <v>1.8</v>
      </c>
      <c r="CO5410">
        <v>1.4</v>
      </c>
      <c r="CQ5410">
        <v>1.4</v>
      </c>
      <c r="CS5410">
        <v>2</v>
      </c>
      <c r="CU5410">
        <v>2.5</v>
      </c>
      <c r="CW5410">
        <v>2.5</v>
      </c>
      <c r="CY5410">
        <v>1.8</v>
      </c>
    </row>
    <row r="5411" spans="1:103" x14ac:dyDescent="0.55000000000000004">
      <c r="A5411" s="4" t="str">
        <f t="shared" ca="1" si="1255"/>
        <v>Standard and Poor's</v>
      </c>
      <c r="B5411" s="4" t="str">
        <f t="shared" si="1256"/>
        <v>Beth Ann Bovino</v>
      </c>
      <c r="C5411" s="4" t="s">
        <v>246</v>
      </c>
      <c r="D5411" s="4" t="s">
        <v>195</v>
      </c>
      <c r="E5411" s="4" t="str">
        <f>IF(COUNTIF($E$2:E5410,"Begin: " &amp; C5411 &amp; "-" &amp; D5411 &amp; "-" &amp; H5411)=0,"Begin: " &amp; C5411 &amp; "-" &amp; D5411 &amp; "-" &amp; H5411,IF((C5411 &amp; "-" &amp; D5411 &amp; "-" &amp; H5411)&lt;&gt;(C5412 &amp; "-" &amp; D5412 &amp; "-" &amp; H5412),"End: " &amp; C5411 &amp; "-" &amp; D5411 &amp; "-" &amp; H5411,""))</f>
        <v/>
      </c>
      <c r="F5411" s="4" t="str">
        <f t="shared" si="1257"/>
        <v>Wall Street Journal-CPI YoY-10-2019</v>
      </c>
      <c r="G5411" s="7">
        <v>43748</v>
      </c>
      <c r="H5411" s="7" t="str">
        <f t="shared" si="1258"/>
        <v>10-2019</v>
      </c>
      <c r="I5411" s="7" t="str">
        <f t="shared" ca="1" si="1259"/>
        <v>Wall Street Journal: Standard and Poor's-CPI YoY-10-2019</v>
      </c>
      <c r="J5411" s="4" t="str">
        <f t="shared" ca="1" si="1260"/>
        <v>CPI YoY-Standard and Poor's:10-2019</v>
      </c>
      <c r="K5411" t="s">
        <v>199</v>
      </c>
      <c r="CM5411">
        <v>2.2000000000000002</v>
      </c>
      <c r="CO5411">
        <v>2.2999999999999998</v>
      </c>
      <c r="CQ5411">
        <v>2.2000000000000002</v>
      </c>
      <c r="CS5411">
        <v>2</v>
      </c>
      <c r="CU5411">
        <v>2.1</v>
      </c>
      <c r="CW5411">
        <v>2.1</v>
      </c>
      <c r="CY5411">
        <v>2.1</v>
      </c>
    </row>
    <row r="5412" spans="1:103" x14ac:dyDescent="0.55000000000000004">
      <c r="A5412" s="4" t="str">
        <f t="shared" ca="1" si="1255"/>
        <v>Wells Fargo &amp; Co.</v>
      </c>
      <c r="B5412" s="4" t="str">
        <f t="shared" si="1256"/>
        <v>Jay Bryson</v>
      </c>
      <c r="C5412" s="4" t="s">
        <v>246</v>
      </c>
      <c r="D5412" s="4" t="s">
        <v>195</v>
      </c>
      <c r="E5412" s="4" t="str">
        <f>IF(COUNTIF($E$2:E5411,"Begin: " &amp; C5412 &amp; "-" &amp; D5412 &amp; "-" &amp; H5412)=0,"Begin: " &amp; C5412 &amp; "-" &amp; D5412 &amp; "-" &amp; H5412,IF((C5412 &amp; "-" &amp; D5412 &amp; "-" &amp; H5412)&lt;&gt;(C5413 &amp; "-" &amp; D5413 &amp; "-" &amp; H5413),"End: " &amp; C5412 &amp; "-" &amp; D5412 &amp; "-" &amp; H5412,""))</f>
        <v/>
      </c>
      <c r="F5412" s="4" t="str">
        <f t="shared" si="1257"/>
        <v>Wall Street Journal-CPI YoY-10-2019</v>
      </c>
      <c r="G5412" s="7">
        <v>43748</v>
      </c>
      <c r="H5412" s="7" t="str">
        <f t="shared" si="1258"/>
        <v>10-2019</v>
      </c>
      <c r="I5412" s="7" t="str">
        <f t="shared" ca="1" si="1259"/>
        <v>Wall Street Journal: Wells Fargo &amp; Co.-CPI YoY-10-2019</v>
      </c>
      <c r="J5412" s="4" t="str">
        <f t="shared" ca="1" si="1260"/>
        <v>CPI YoY-Wells Fargo &amp; Co.:10-2019</v>
      </c>
      <c r="K5412" t="s">
        <v>786</v>
      </c>
      <c r="CM5412">
        <v>2.06</v>
      </c>
      <c r="CO5412">
        <v>2.21</v>
      </c>
      <c r="CQ5412">
        <v>2.31</v>
      </c>
      <c r="CS5412">
        <v>2.2000000000000002</v>
      </c>
      <c r="CU5412">
        <v>2.09</v>
      </c>
    </row>
    <row r="5413" spans="1:103" x14ac:dyDescent="0.55000000000000004">
      <c r="A5413" s="4" t="str">
        <f t="shared" ca="1" si="1255"/>
        <v>Credit Agricole CIB</v>
      </c>
      <c r="B5413" s="4" t="str">
        <f t="shared" si="1256"/>
        <v>Michael Carey</v>
      </c>
      <c r="C5413" s="4" t="s">
        <v>246</v>
      </c>
      <c r="D5413" s="4" t="s">
        <v>195</v>
      </c>
      <c r="E5413" s="4" t="str">
        <f>IF(COUNTIF($E$2:E5412,"Begin: " &amp; C5413 &amp; "-" &amp; D5413 &amp; "-" &amp; H5413)=0,"Begin: " &amp; C5413 &amp; "-" &amp; D5413 &amp; "-" &amp; H5413,IF((C5413 &amp; "-" &amp; D5413 &amp; "-" &amp; H5413)&lt;&gt;(C5414 &amp; "-" &amp; D5414 &amp; "-" &amp; H5414),"End: " &amp; C5413 &amp; "-" &amp; D5413 &amp; "-" &amp; H5413,""))</f>
        <v/>
      </c>
      <c r="F5413" s="4" t="str">
        <f t="shared" si="1257"/>
        <v>Wall Street Journal-CPI YoY-10-2019</v>
      </c>
      <c r="G5413" s="7">
        <v>43748</v>
      </c>
      <c r="H5413" s="7" t="str">
        <f t="shared" si="1258"/>
        <v>10-2019</v>
      </c>
      <c r="I5413" s="7" t="str">
        <f t="shared" ca="1" si="1259"/>
        <v>Wall Street Journal: Credit Agricole CIB-CPI YoY-10-2019</v>
      </c>
      <c r="J5413" s="4" t="str">
        <f t="shared" ca="1" si="1260"/>
        <v>CPI YoY-Credit Agricole CIB:10-2019</v>
      </c>
      <c r="K5413" t="s">
        <v>200</v>
      </c>
      <c r="CM5413">
        <v>2.4</v>
      </c>
      <c r="CO5413">
        <v>2.4</v>
      </c>
      <c r="CQ5413">
        <v>2.2999999999999998</v>
      </c>
      <c r="CS5413">
        <v>2.2000000000000002</v>
      </c>
      <c r="CU5413">
        <v>2.2000000000000002</v>
      </c>
    </row>
    <row r="5414" spans="1:103" x14ac:dyDescent="0.55000000000000004">
      <c r="A5414" s="4" t="str">
        <f t="shared" ca="1" si="1255"/>
        <v>Econoclast</v>
      </c>
      <c r="B5414" s="4" t="str">
        <f t="shared" si="1256"/>
        <v>Mike Cosgrove</v>
      </c>
      <c r="C5414" s="4" t="s">
        <v>246</v>
      </c>
      <c r="D5414" s="4" t="s">
        <v>195</v>
      </c>
      <c r="E5414" s="4" t="str">
        <f>IF(COUNTIF($E$2:E5413,"Begin: " &amp; C5414 &amp; "-" &amp; D5414 &amp; "-" &amp; H5414)=0,"Begin: " &amp; C5414 &amp; "-" &amp; D5414 &amp; "-" &amp; H5414,IF((C5414 &amp; "-" &amp; D5414 &amp; "-" &amp; H5414)&lt;&gt;(C5415 &amp; "-" &amp; D5415 &amp; "-" &amp; H5415),"End: " &amp; C5414 &amp; "-" &amp; D5414 &amp; "-" &amp; H5414,""))</f>
        <v/>
      </c>
      <c r="F5414" s="4" t="str">
        <f t="shared" si="1257"/>
        <v>Wall Street Journal-CPI YoY-10-2019</v>
      </c>
      <c r="G5414" s="7">
        <v>43748</v>
      </c>
      <c r="H5414" s="7" t="str">
        <f t="shared" si="1258"/>
        <v>10-2019</v>
      </c>
      <c r="I5414" s="7" t="str">
        <f t="shared" ca="1" si="1259"/>
        <v>Wall Street Journal: Econoclast-CPI YoY-10-2019</v>
      </c>
      <c r="J5414" s="4" t="str">
        <f t="shared" ca="1" si="1260"/>
        <v>CPI YoY-Econoclast:10-2019</v>
      </c>
      <c r="K5414" t="s">
        <v>203</v>
      </c>
      <c r="CM5414">
        <v>2</v>
      </c>
      <c r="CO5414">
        <v>2</v>
      </c>
      <c r="CQ5414">
        <v>1.8</v>
      </c>
      <c r="CS5414">
        <v>1.8</v>
      </c>
      <c r="CU5414">
        <v>2</v>
      </c>
      <c r="CW5414">
        <v>2</v>
      </c>
      <c r="CY5414">
        <v>2</v>
      </c>
    </row>
    <row r="5415" spans="1:103" x14ac:dyDescent="0.55000000000000004">
      <c r="A5415" s="4" t="str">
        <f t="shared" ca="1" si="1255"/>
        <v>Pictet Wealth Management</v>
      </c>
      <c r="B5415" s="4" t="str">
        <f t="shared" si="1256"/>
        <v>Thomas Costerg*</v>
      </c>
      <c r="C5415" s="4" t="s">
        <v>246</v>
      </c>
      <c r="D5415" s="4" t="s">
        <v>195</v>
      </c>
      <c r="E5415" s="4" t="str">
        <f>IF(COUNTIF($E$2:E5414,"Begin: " &amp; C5415 &amp; "-" &amp; D5415 &amp; "-" &amp; H5415)=0,"Begin: " &amp; C5415 &amp; "-" &amp; D5415 &amp; "-" &amp; H5415,IF((C5415 &amp; "-" &amp; D5415 &amp; "-" &amp; H5415)&lt;&gt;(C5416 &amp; "-" &amp; D5416 &amp; "-" &amp; H5416),"End: " &amp; C5415 &amp; "-" &amp; D5415 &amp; "-" &amp; H5415,""))</f>
        <v/>
      </c>
      <c r="F5415" s="4" t="str">
        <f t="shared" si="1257"/>
        <v>Wall Street Journal-CPI YoY-10-2019</v>
      </c>
      <c r="G5415" s="7">
        <v>43748</v>
      </c>
      <c r="H5415" s="7" t="str">
        <f t="shared" si="1258"/>
        <v>10-2019</v>
      </c>
      <c r="I5415" s="7" t="str">
        <f t="shared" ca="1" si="1259"/>
        <v>Wall Street Journal: Pictet Wealth Management-CPI YoY-10-2019</v>
      </c>
      <c r="J5415" s="4" t="str">
        <f t="shared" ca="1" si="1260"/>
        <v>CPI YoY-Pictet Wealth Management:10-2019</v>
      </c>
      <c r="K5415" t="s">
        <v>814</v>
      </c>
    </row>
    <row r="5416" spans="1:103" x14ac:dyDescent="0.55000000000000004">
      <c r="A5416" s="4" t="str">
        <f t="shared" ca="1" si="1255"/>
        <v>Wrightson ICAP</v>
      </c>
      <c r="B5416" s="4" t="str">
        <f t="shared" si="1256"/>
        <v>Lou Crandall</v>
      </c>
      <c r="C5416" s="4" t="s">
        <v>246</v>
      </c>
      <c r="D5416" s="4" t="s">
        <v>195</v>
      </c>
      <c r="E5416" s="4" t="str">
        <f>IF(COUNTIF($E$2:E5415,"Begin: " &amp; C5416 &amp; "-" &amp; D5416 &amp; "-" &amp; H5416)=0,"Begin: " &amp; C5416 &amp; "-" &amp; D5416 &amp; "-" &amp; H5416,IF((C5416 &amp; "-" &amp; D5416 &amp; "-" &amp; H5416)&lt;&gt;(C5417 &amp; "-" &amp; D5417 &amp; "-" &amp; H5417),"End: " &amp; C5416 &amp; "-" &amp; D5416 &amp; "-" &amp; H5416,""))</f>
        <v/>
      </c>
      <c r="F5416" s="4" t="str">
        <f t="shared" si="1257"/>
        <v>Wall Street Journal-CPI YoY-10-2019</v>
      </c>
      <c r="G5416" s="7">
        <v>43748</v>
      </c>
      <c r="H5416" s="7" t="str">
        <f t="shared" si="1258"/>
        <v>10-2019</v>
      </c>
      <c r="I5416" s="7" t="str">
        <f t="shared" ca="1" si="1259"/>
        <v>Wall Street Journal: Wrightson ICAP-CPI YoY-10-2019</v>
      </c>
      <c r="J5416" s="4" t="str">
        <f t="shared" ca="1" si="1260"/>
        <v>CPI YoY-Wrightson ICAP:10-2019</v>
      </c>
      <c r="K5416" t="s">
        <v>204</v>
      </c>
      <c r="CM5416">
        <v>2.2999999999999998</v>
      </c>
      <c r="CO5416">
        <v>2.5</v>
      </c>
      <c r="CQ5416">
        <v>2.4</v>
      </c>
      <c r="CS5416">
        <v>2.5</v>
      </c>
      <c r="CU5416">
        <v>2.5</v>
      </c>
      <c r="CW5416">
        <v>2.5</v>
      </c>
      <c r="CY5416">
        <v>2.5</v>
      </c>
    </row>
    <row r="5417" spans="1:103" x14ac:dyDescent="0.55000000000000004">
      <c r="A5417" s="4" t="str">
        <f t="shared" ca="1" si="1255"/>
        <v>Independent Consultant</v>
      </c>
      <c r="B5417" s="4" t="str">
        <f t="shared" si="1256"/>
        <v>Amy Crews Cutts</v>
      </c>
      <c r="C5417" s="4" t="s">
        <v>246</v>
      </c>
      <c r="D5417" s="4" t="s">
        <v>195</v>
      </c>
      <c r="E5417" s="4" t="str">
        <f>IF(COUNTIF($E$2:E5416,"Begin: " &amp; C5417 &amp; "-" &amp; D5417 &amp; "-" &amp; H5417)=0,"Begin: " &amp; C5417 &amp; "-" &amp; D5417 &amp; "-" &amp; H5417,IF((C5417 &amp; "-" &amp; D5417 &amp; "-" &amp; H5417)&lt;&gt;(C5418 &amp; "-" &amp; D5418 &amp; "-" &amp; H5418),"End: " &amp; C5417 &amp; "-" &amp; D5417 &amp; "-" &amp; H5417,""))</f>
        <v/>
      </c>
      <c r="F5417" s="4" t="str">
        <f t="shared" si="1257"/>
        <v>Wall Street Journal-CPI YoY-10-2019</v>
      </c>
      <c r="G5417" s="7">
        <v>43748</v>
      </c>
      <c r="H5417" s="7" t="str">
        <f t="shared" si="1258"/>
        <v>10-2019</v>
      </c>
      <c r="I5417" s="7" t="str">
        <f t="shared" ca="1" si="1259"/>
        <v>Wall Street Journal: Independent Consultant-CPI YoY-10-2019</v>
      </c>
      <c r="J5417" s="4" t="str">
        <f t="shared" ca="1" si="1260"/>
        <v>CPI YoY-Independent Consultant:10-2019</v>
      </c>
      <c r="K5417" t="s">
        <v>805</v>
      </c>
      <c r="CM5417">
        <v>1.6</v>
      </c>
      <c r="CO5417">
        <v>2.1</v>
      </c>
      <c r="CQ5417">
        <v>1.5</v>
      </c>
      <c r="CS5417">
        <v>1.9</v>
      </c>
      <c r="CU5417">
        <v>2.1</v>
      </c>
      <c r="CW5417">
        <v>1.9</v>
      </c>
      <c r="CY5417">
        <v>1.8</v>
      </c>
    </row>
    <row r="5418" spans="1:103" x14ac:dyDescent="0.55000000000000004">
      <c r="A5418" s="4" t="str">
        <f t="shared" ca="1" si="1255"/>
        <v>Oxford Economics</v>
      </c>
      <c r="B5418" s="4" t="str">
        <f t="shared" si="1256"/>
        <v>Greg Daco</v>
      </c>
      <c r="C5418" s="4" t="s">
        <v>246</v>
      </c>
      <c r="D5418" s="4" t="s">
        <v>195</v>
      </c>
      <c r="E5418" s="4" t="str">
        <f>IF(COUNTIF($E$2:E5417,"Begin: " &amp; C5418 &amp; "-" &amp; D5418 &amp; "-" &amp; H5418)=0,"Begin: " &amp; C5418 &amp; "-" &amp; D5418 &amp; "-" &amp; H5418,IF((C5418 &amp; "-" &amp; D5418 &amp; "-" &amp; H5418)&lt;&gt;(C5419 &amp; "-" &amp; D5419 &amp; "-" &amp; H5419),"End: " &amp; C5418 &amp; "-" &amp; D5418 &amp; "-" &amp; H5418,""))</f>
        <v/>
      </c>
      <c r="F5418" s="4" t="str">
        <f t="shared" si="1257"/>
        <v>Wall Street Journal-CPI YoY-10-2019</v>
      </c>
      <c r="G5418" s="7">
        <v>43748</v>
      </c>
      <c r="H5418" s="7" t="str">
        <f t="shared" si="1258"/>
        <v>10-2019</v>
      </c>
      <c r="I5418" s="7" t="str">
        <f t="shared" ca="1" si="1259"/>
        <v>Wall Street Journal: Oxford Economics-CPI YoY-10-2019</v>
      </c>
      <c r="J5418" s="4" t="str">
        <f t="shared" ca="1" si="1260"/>
        <v>CPI YoY-Oxford Economics:10-2019</v>
      </c>
      <c r="K5418" t="s">
        <v>429</v>
      </c>
      <c r="CM5418">
        <v>1.8</v>
      </c>
      <c r="CO5418">
        <v>1.9</v>
      </c>
      <c r="CQ5418">
        <v>2</v>
      </c>
      <c r="CS5418">
        <v>1.9</v>
      </c>
      <c r="CU5418">
        <v>2</v>
      </c>
      <c r="CW5418">
        <v>2.1</v>
      </c>
      <c r="CY5418">
        <v>2</v>
      </c>
    </row>
    <row r="5419" spans="1:103" x14ac:dyDescent="0.55000000000000004">
      <c r="A5419" s="4" t="str">
        <f t="shared" ca="1" si="1255"/>
        <v>Georgia State University</v>
      </c>
      <c r="B5419" s="4" t="str">
        <f t="shared" si="1256"/>
        <v>Rajeev Dhawan</v>
      </c>
      <c r="C5419" s="4" t="s">
        <v>246</v>
      </c>
      <c r="D5419" s="4" t="s">
        <v>195</v>
      </c>
      <c r="E5419" s="4" t="str">
        <f>IF(COUNTIF($E$2:E5418,"Begin: " &amp; C5419 &amp; "-" &amp; D5419 &amp; "-" &amp; H5419)=0,"Begin: " &amp; C5419 &amp; "-" &amp; D5419 &amp; "-" &amp; H5419,IF((C5419 &amp; "-" &amp; D5419 &amp; "-" &amp; H5419)&lt;&gt;(C5420 &amp; "-" &amp; D5420 &amp; "-" &amp; H5420),"End: " &amp; C5419 &amp; "-" &amp; D5419 &amp; "-" &amp; H5419,""))</f>
        <v/>
      </c>
      <c r="F5419" s="4" t="str">
        <f t="shared" si="1257"/>
        <v>Wall Street Journal-CPI YoY-10-2019</v>
      </c>
      <c r="G5419" s="7">
        <v>43748</v>
      </c>
      <c r="H5419" s="7" t="str">
        <f t="shared" si="1258"/>
        <v>10-2019</v>
      </c>
      <c r="I5419" s="7" t="str">
        <f t="shared" ca="1" si="1259"/>
        <v>Wall Street Journal: Georgia State University-CPI YoY-10-2019</v>
      </c>
      <c r="J5419" s="4" t="str">
        <f t="shared" ca="1" si="1260"/>
        <v>CPI YoY-Georgia State University:10-2019</v>
      </c>
      <c r="K5419" t="s">
        <v>430</v>
      </c>
      <c r="CM5419">
        <v>2.7</v>
      </c>
      <c r="CO5419">
        <v>1.8</v>
      </c>
      <c r="CQ5419">
        <v>2</v>
      </c>
      <c r="CS5419">
        <v>2.2000000000000002</v>
      </c>
      <c r="CU5419">
        <v>2.1</v>
      </c>
      <c r="CW5419">
        <v>1.8</v>
      </c>
      <c r="CY5419">
        <v>2.2000000000000002</v>
      </c>
    </row>
    <row r="5420" spans="1:103" x14ac:dyDescent="0.55000000000000004">
      <c r="A5420" s="4" t="str">
        <f t="shared" ca="1" si="1255"/>
        <v>National Association of Home Builders</v>
      </c>
      <c r="B5420" s="4" t="str">
        <f t="shared" si="1256"/>
        <v>Robert Dietz</v>
      </c>
      <c r="C5420" s="4" t="s">
        <v>246</v>
      </c>
      <c r="D5420" s="4" t="s">
        <v>195</v>
      </c>
      <c r="E5420" s="4" t="str">
        <f>IF(COUNTIF($E$2:E5419,"Begin: " &amp; C5420 &amp; "-" &amp; D5420 &amp; "-" &amp; H5420)=0,"Begin: " &amp; C5420 &amp; "-" &amp; D5420 &amp; "-" &amp; H5420,IF((C5420 &amp; "-" &amp; D5420 &amp; "-" &amp; H5420)&lt;&gt;(C5421 &amp; "-" &amp; D5421 &amp; "-" &amp; H5421),"End: " &amp; C5420 &amp; "-" &amp; D5420 &amp; "-" &amp; H5420,""))</f>
        <v/>
      </c>
      <c r="F5420" s="4" t="str">
        <f t="shared" si="1257"/>
        <v>Wall Street Journal-CPI YoY-10-2019</v>
      </c>
      <c r="G5420" s="7">
        <v>43748</v>
      </c>
      <c r="H5420" s="7" t="str">
        <f t="shared" si="1258"/>
        <v>10-2019</v>
      </c>
      <c r="I5420" s="7" t="str">
        <f t="shared" ca="1" si="1259"/>
        <v>Wall Street Journal: National Association of Home Builders-CPI YoY-10-2019</v>
      </c>
      <c r="J5420" s="4" t="str">
        <f t="shared" ca="1" si="1260"/>
        <v>CPI YoY-National Association of Home Builders:10-2019</v>
      </c>
      <c r="K5420" t="s">
        <v>754</v>
      </c>
      <c r="CM5420">
        <v>2.4</v>
      </c>
      <c r="CO5420">
        <v>2</v>
      </c>
      <c r="CQ5420">
        <v>1.5</v>
      </c>
      <c r="CS5420">
        <v>2.5</v>
      </c>
      <c r="CU5420">
        <v>2.2999999999999998</v>
      </c>
    </row>
    <row r="5421" spans="1:103" x14ac:dyDescent="0.55000000000000004">
      <c r="A5421" s="4" t="str">
        <f t="shared" ca="1" si="1255"/>
        <v>Fannie Mae</v>
      </c>
      <c r="B5421" s="4" t="str">
        <f t="shared" si="1256"/>
        <v>Douglas Duncan</v>
      </c>
      <c r="C5421" s="4" t="s">
        <v>246</v>
      </c>
      <c r="D5421" s="4" t="s">
        <v>195</v>
      </c>
      <c r="E5421" s="4" t="str">
        <f>IF(COUNTIF($E$2:E5420,"Begin: " &amp; C5421 &amp; "-" &amp; D5421 &amp; "-" &amp; H5421)=0,"Begin: " &amp; C5421 &amp; "-" &amp; D5421 &amp; "-" &amp; H5421,IF((C5421 &amp; "-" &amp; D5421 &amp; "-" &amp; H5421)&lt;&gt;(C5422 &amp; "-" &amp; D5422 &amp; "-" &amp; H5422),"End: " &amp; C5421 &amp; "-" &amp; D5421 &amp; "-" &amp; H5421,""))</f>
        <v/>
      </c>
      <c r="F5421" s="4" t="str">
        <f t="shared" si="1257"/>
        <v>Wall Street Journal-CPI YoY-10-2019</v>
      </c>
      <c r="G5421" s="7">
        <v>43748</v>
      </c>
      <c r="H5421" s="7" t="str">
        <f t="shared" si="1258"/>
        <v>10-2019</v>
      </c>
      <c r="I5421" s="7" t="str">
        <f t="shared" ca="1" si="1259"/>
        <v>Wall Street Journal: Fannie Mae-CPI YoY-10-2019</v>
      </c>
      <c r="J5421" s="4" t="str">
        <f t="shared" ca="1" si="1260"/>
        <v>CPI YoY-Fannie Mae:10-2019</v>
      </c>
      <c r="K5421" t="s">
        <v>206</v>
      </c>
      <c r="CM5421">
        <v>1.9</v>
      </c>
      <c r="CO5421">
        <v>2</v>
      </c>
      <c r="CQ5421">
        <v>2.2000000000000002</v>
      </c>
      <c r="CS5421">
        <v>2.2000000000000002</v>
      </c>
      <c r="CU5421">
        <v>1.9</v>
      </c>
      <c r="CW5421">
        <v>1.8</v>
      </c>
      <c r="CY5421">
        <v>2</v>
      </c>
    </row>
    <row r="5422" spans="1:103" x14ac:dyDescent="0.55000000000000004">
      <c r="A5422" s="4" t="str">
        <f t="shared" ca="1" si="1255"/>
        <v>Comerica Bank</v>
      </c>
      <c r="B5422" s="4" t="str">
        <f t="shared" si="1256"/>
        <v>Robert Dye*</v>
      </c>
      <c r="C5422" s="4" t="s">
        <v>246</v>
      </c>
      <c r="D5422" s="4" t="s">
        <v>195</v>
      </c>
      <c r="E5422" s="4" t="str">
        <f>IF(COUNTIF($E$2:E5421,"Begin: " &amp; C5422 &amp; "-" &amp; D5422 &amp; "-" &amp; H5422)=0,"Begin: " &amp; C5422 &amp; "-" &amp; D5422 &amp; "-" &amp; H5422,IF((C5422 &amp; "-" &amp; D5422 &amp; "-" &amp; H5422)&lt;&gt;(C5423 &amp; "-" &amp; D5423 &amp; "-" &amp; H5423),"End: " &amp; C5422 &amp; "-" &amp; D5422 &amp; "-" &amp; H5422,""))</f>
        <v/>
      </c>
      <c r="F5422" s="4" t="str">
        <f t="shared" si="1257"/>
        <v>Wall Street Journal-CPI YoY-10-2019</v>
      </c>
      <c r="G5422" s="7">
        <v>43748</v>
      </c>
      <c r="H5422" s="7" t="str">
        <f t="shared" si="1258"/>
        <v>10-2019</v>
      </c>
      <c r="I5422" s="7" t="str">
        <f t="shared" ca="1" si="1259"/>
        <v>Wall Street Journal: Comerica Bank-CPI YoY-10-2019</v>
      </c>
      <c r="J5422" s="4" t="str">
        <f t="shared" ca="1" si="1260"/>
        <v>CPI YoY-Comerica Bank:10-2019</v>
      </c>
      <c r="K5422" t="s">
        <v>854</v>
      </c>
    </row>
    <row r="5423" spans="1:103" x14ac:dyDescent="0.55000000000000004">
      <c r="A5423" s="4" t="str">
        <f t="shared" ca="1" si="1255"/>
        <v>PNC Financial Services Group</v>
      </c>
      <c r="B5423" s="4" t="str">
        <f t="shared" si="1256"/>
        <v>Augustine Faucher</v>
      </c>
      <c r="C5423" s="4" t="s">
        <v>246</v>
      </c>
      <c r="D5423" s="4" t="s">
        <v>195</v>
      </c>
      <c r="E5423" s="4" t="str">
        <f>IF(COUNTIF($E$2:E5422,"Begin: " &amp; C5423 &amp; "-" &amp; D5423 &amp; "-" &amp; H5423)=0,"Begin: " &amp; C5423 &amp; "-" &amp; D5423 &amp; "-" &amp; H5423,IF((C5423 &amp; "-" &amp; D5423 &amp; "-" &amp; H5423)&lt;&gt;(C5424 &amp; "-" &amp; D5424 &amp; "-" &amp; H5424),"End: " &amp; C5423 &amp; "-" &amp; D5423 &amp; "-" &amp; H5423,""))</f>
        <v/>
      </c>
      <c r="F5423" s="4" t="str">
        <f t="shared" si="1257"/>
        <v>Wall Street Journal-CPI YoY-10-2019</v>
      </c>
      <c r="G5423" s="7">
        <v>43748</v>
      </c>
      <c r="H5423" s="7" t="str">
        <f t="shared" si="1258"/>
        <v>10-2019</v>
      </c>
      <c r="I5423" s="7" t="str">
        <f t="shared" ca="1" si="1259"/>
        <v>Wall Street Journal: PNC Financial Services Group-CPI YoY-10-2019</v>
      </c>
      <c r="J5423" s="4" t="str">
        <f t="shared" ca="1" si="1260"/>
        <v>CPI YoY-PNC Financial Services Group:10-2019</v>
      </c>
      <c r="K5423" t="s">
        <v>769</v>
      </c>
      <c r="CM5423">
        <v>1.8</v>
      </c>
      <c r="CO5423">
        <v>1.8</v>
      </c>
      <c r="CQ5423">
        <v>2</v>
      </c>
      <c r="CS5423">
        <v>2.1</v>
      </c>
      <c r="CU5423">
        <v>2.2000000000000002</v>
      </c>
      <c r="CW5423">
        <v>2.2000000000000002</v>
      </c>
      <c r="CY5423">
        <v>2.2000000000000002</v>
      </c>
    </row>
    <row r="5424" spans="1:103" x14ac:dyDescent="0.55000000000000004">
      <c r="A5424" s="4" t="str">
        <f t="shared" ca="1" si="1255"/>
        <v>California Lutheran University</v>
      </c>
      <c r="B5424" s="4" t="str">
        <f t="shared" si="1256"/>
        <v>Matthew Fienup/Dan Hamilton</v>
      </c>
      <c r="C5424" s="4" t="s">
        <v>246</v>
      </c>
      <c r="D5424" s="4" t="s">
        <v>195</v>
      </c>
      <c r="E5424" s="4" t="str">
        <f>IF(COUNTIF($E$2:E5423,"Begin: " &amp; C5424 &amp; "-" &amp; D5424 &amp; "-" &amp; H5424)=0,"Begin: " &amp; C5424 &amp; "-" &amp; D5424 &amp; "-" &amp; H5424,IF((C5424 &amp; "-" &amp; D5424 &amp; "-" &amp; H5424)&lt;&gt;(C5425 &amp; "-" &amp; D5425 &amp; "-" &amp; H5425),"End: " &amp; C5424 &amp; "-" &amp; D5424 &amp; "-" &amp; H5424,""))</f>
        <v/>
      </c>
      <c r="F5424" s="4" t="str">
        <f t="shared" si="1257"/>
        <v>Wall Street Journal-CPI YoY-10-2019</v>
      </c>
      <c r="G5424" s="7">
        <v>43748</v>
      </c>
      <c r="H5424" s="7" t="str">
        <f t="shared" si="1258"/>
        <v>10-2019</v>
      </c>
      <c r="I5424" s="7" t="str">
        <f t="shared" ca="1" si="1259"/>
        <v>Wall Street Journal: California Lutheran University-CPI YoY-10-2019</v>
      </c>
      <c r="J5424" s="4" t="str">
        <f t="shared" ca="1" si="1260"/>
        <v>CPI YoY-California Lutheran University:10-2019</v>
      </c>
      <c r="K5424" t="s">
        <v>796</v>
      </c>
      <c r="CM5424">
        <v>1.9</v>
      </c>
      <c r="CO5424">
        <v>2</v>
      </c>
      <c r="CQ5424">
        <v>1.9</v>
      </c>
      <c r="CS5424">
        <v>1.8</v>
      </c>
      <c r="CU5424">
        <v>1.8</v>
      </c>
      <c r="CW5424">
        <v>1.8</v>
      </c>
      <c r="CY5424">
        <v>1.7</v>
      </c>
    </row>
    <row r="5425" spans="1:103" x14ac:dyDescent="0.55000000000000004">
      <c r="A5425" s="4" t="str">
        <f t="shared" ca="1" si="1255"/>
        <v>MFR</v>
      </c>
      <c r="B5425" s="4" t="str">
        <f t="shared" si="1256"/>
        <v>Maria Fiorini Ramirez/Joshua Shapiro</v>
      </c>
      <c r="C5425" s="4" t="s">
        <v>246</v>
      </c>
      <c r="D5425" s="4" t="s">
        <v>195</v>
      </c>
      <c r="E5425" s="4" t="str">
        <f>IF(COUNTIF($E$2:E5424,"Begin: " &amp; C5425 &amp; "-" &amp; D5425 &amp; "-" &amp; H5425)=0,"Begin: " &amp; C5425 &amp; "-" &amp; D5425 &amp; "-" &amp; H5425,IF((C5425 &amp; "-" &amp; D5425 &amp; "-" &amp; H5425)&lt;&gt;(C5426 &amp; "-" &amp; D5426 &amp; "-" &amp; H5426),"End: " &amp; C5425 &amp; "-" &amp; D5425 &amp; "-" &amp; H5425,""))</f>
        <v/>
      </c>
      <c r="F5425" s="4" t="str">
        <f t="shared" si="1257"/>
        <v>Wall Street Journal-CPI YoY-10-2019</v>
      </c>
      <c r="G5425" s="7">
        <v>43748</v>
      </c>
      <c r="H5425" s="7" t="str">
        <f t="shared" si="1258"/>
        <v>10-2019</v>
      </c>
      <c r="I5425" s="7" t="str">
        <f t="shared" ca="1" si="1259"/>
        <v>Wall Street Journal: MFR-CPI YoY-10-2019</v>
      </c>
      <c r="J5425" s="4" t="str">
        <f t="shared" ca="1" si="1260"/>
        <v>CPI YoY-MFR:10-2019</v>
      </c>
      <c r="K5425" t="s">
        <v>208</v>
      </c>
      <c r="CM5425">
        <v>2</v>
      </c>
      <c r="CO5425">
        <v>1.9</v>
      </c>
      <c r="CQ5425">
        <v>1.6</v>
      </c>
    </row>
    <row r="5426" spans="1:103" x14ac:dyDescent="0.55000000000000004">
      <c r="A5426" s="4" t="str">
        <f t="shared" ca="1" si="1255"/>
        <v>Chamber of Commerce</v>
      </c>
      <c r="B5426" s="4" t="str">
        <f t="shared" si="1256"/>
        <v>J.D. Foster</v>
      </c>
      <c r="C5426" s="4" t="s">
        <v>246</v>
      </c>
      <c r="D5426" s="4" t="s">
        <v>195</v>
      </c>
      <c r="E5426" s="4" t="str">
        <f>IF(COUNTIF($E$2:E5425,"Begin: " &amp; C5426 &amp; "-" &amp; D5426 &amp; "-" &amp; H5426)=0,"Begin: " &amp; C5426 &amp; "-" &amp; D5426 &amp; "-" &amp; H5426,IF((C5426 &amp; "-" &amp; D5426 &amp; "-" &amp; H5426)&lt;&gt;(C5427 &amp; "-" &amp; D5427 &amp; "-" &amp; H5427),"End: " &amp; C5426 &amp; "-" &amp; D5426 &amp; "-" &amp; H5426,""))</f>
        <v/>
      </c>
      <c r="F5426" s="4" t="str">
        <f t="shared" si="1257"/>
        <v>Wall Street Journal-CPI YoY-10-2019</v>
      </c>
      <c r="G5426" s="7">
        <v>43748</v>
      </c>
      <c r="H5426" s="7" t="str">
        <f t="shared" si="1258"/>
        <v>10-2019</v>
      </c>
      <c r="I5426" s="7" t="str">
        <f t="shared" ca="1" si="1259"/>
        <v>Wall Street Journal: Chamber of Commerce-CPI YoY-10-2019</v>
      </c>
      <c r="J5426" s="4" t="str">
        <f t="shared" ca="1" si="1260"/>
        <v>CPI YoY-Chamber of Commerce:10-2019</v>
      </c>
      <c r="K5426" t="s">
        <v>766</v>
      </c>
      <c r="CM5426">
        <v>1.7</v>
      </c>
      <c r="CO5426">
        <v>1.8</v>
      </c>
      <c r="CQ5426">
        <v>2.1</v>
      </c>
    </row>
    <row r="5427" spans="1:103" x14ac:dyDescent="0.55000000000000004">
      <c r="A5427" s="4" t="str">
        <f t="shared" ca="1" si="1255"/>
        <v>Mortgage Bankers Association</v>
      </c>
      <c r="B5427" s="4" t="str">
        <f t="shared" si="1256"/>
        <v>Mike Fratantoni</v>
      </c>
      <c r="C5427" s="4" t="s">
        <v>246</v>
      </c>
      <c r="D5427" s="4" t="s">
        <v>195</v>
      </c>
      <c r="E5427" s="4" t="str">
        <f>IF(COUNTIF($E$2:E5426,"Begin: " &amp; C5427 &amp; "-" &amp; D5427 &amp; "-" &amp; H5427)=0,"Begin: " &amp; C5427 &amp; "-" &amp; D5427 &amp; "-" &amp; H5427,IF((C5427 &amp; "-" &amp; D5427 &amp; "-" &amp; H5427)&lt;&gt;(C5428 &amp; "-" &amp; D5428 &amp; "-" &amp; H5428),"End: " &amp; C5427 &amp; "-" &amp; D5427 &amp; "-" &amp; H5427,""))</f>
        <v/>
      </c>
      <c r="F5427" s="4" t="str">
        <f t="shared" si="1257"/>
        <v>Wall Street Journal-CPI YoY-10-2019</v>
      </c>
      <c r="G5427" s="7">
        <v>43748</v>
      </c>
      <c r="H5427" s="7" t="str">
        <f t="shared" si="1258"/>
        <v>10-2019</v>
      </c>
      <c r="I5427" s="7" t="str">
        <f t="shared" ca="1" si="1259"/>
        <v>Wall Street Journal: Mortgage Bankers Association-CPI YoY-10-2019</v>
      </c>
      <c r="J5427" s="4" t="str">
        <f t="shared" ca="1" si="1260"/>
        <v>CPI YoY-Mortgage Bankers Association:10-2019</v>
      </c>
      <c r="K5427" t="s">
        <v>209</v>
      </c>
      <c r="CM5427">
        <v>2</v>
      </c>
      <c r="CO5427">
        <v>1.9</v>
      </c>
      <c r="CQ5427">
        <v>1.9</v>
      </c>
      <c r="CS5427">
        <v>2</v>
      </c>
      <c r="CU5427">
        <v>2.1</v>
      </c>
      <c r="CW5427">
        <v>2.2999999999999998</v>
      </c>
      <c r="CY5427">
        <v>2.2999999999999998</v>
      </c>
    </row>
    <row r="5428" spans="1:103" x14ac:dyDescent="0.55000000000000004">
      <c r="A5428" s="4" t="str">
        <f t="shared" ca="1" si="1255"/>
        <v>Robert Fry Economics LLC</v>
      </c>
      <c r="B5428" s="4" t="str">
        <f t="shared" si="1256"/>
        <v>Robert Fry</v>
      </c>
      <c r="C5428" s="4" t="s">
        <v>246</v>
      </c>
      <c r="D5428" s="4" t="s">
        <v>195</v>
      </c>
      <c r="E5428" s="4" t="str">
        <f>IF(COUNTIF($E$2:E5427,"Begin: " &amp; C5428 &amp; "-" &amp; D5428 &amp; "-" &amp; H5428)=0,"Begin: " &amp; C5428 &amp; "-" &amp; D5428 &amp; "-" &amp; H5428,IF((C5428 &amp; "-" &amp; D5428 &amp; "-" &amp; H5428)&lt;&gt;(C5429 &amp; "-" &amp; D5429 &amp; "-" &amp; H5429),"End: " &amp; C5428 &amp; "-" &amp; D5428 &amp; "-" &amp; H5428,""))</f>
        <v/>
      </c>
      <c r="F5428" s="4" t="str">
        <f t="shared" si="1257"/>
        <v>Wall Street Journal-CPI YoY-10-2019</v>
      </c>
      <c r="G5428" s="7">
        <v>43748</v>
      </c>
      <c r="H5428" s="7" t="str">
        <f t="shared" si="1258"/>
        <v>10-2019</v>
      </c>
      <c r="I5428" s="7" t="str">
        <f t="shared" ca="1" si="1259"/>
        <v>Wall Street Journal: Robert Fry Economics LLC-CPI YoY-10-2019</v>
      </c>
      <c r="J5428" s="4" t="str">
        <f t="shared" ca="1" si="1260"/>
        <v>CPI YoY-Robert Fry Economics LLC:10-2019</v>
      </c>
      <c r="K5428" t="s">
        <v>764</v>
      </c>
      <c r="CM5428">
        <v>2.2999999999999998</v>
      </c>
      <c r="CO5428">
        <v>2.2999999999999998</v>
      </c>
      <c r="CQ5428">
        <v>2.1</v>
      </c>
      <c r="CS5428">
        <v>2.2999999999999998</v>
      </c>
      <c r="CU5428">
        <v>2.2999999999999998</v>
      </c>
      <c r="CW5428">
        <v>2.2999999999999998</v>
      </c>
      <c r="CY5428">
        <v>2.2999999999999998</v>
      </c>
    </row>
    <row r="5429" spans="1:103" x14ac:dyDescent="0.55000000000000004">
      <c r="A5429" s="4" t="str">
        <f t="shared" ca="1" si="1255"/>
        <v>Societe Generale</v>
      </c>
      <c r="B5429" s="4" t="str">
        <f t="shared" si="1256"/>
        <v>Stephen Gallagher</v>
      </c>
      <c r="C5429" s="4" t="s">
        <v>246</v>
      </c>
      <c r="D5429" s="4" t="s">
        <v>195</v>
      </c>
      <c r="E5429" s="4" t="str">
        <f>IF(COUNTIF($E$2:E5428,"Begin: " &amp; C5429 &amp; "-" &amp; D5429 &amp; "-" &amp; H5429)=0,"Begin: " &amp; C5429 &amp; "-" &amp; D5429 &amp; "-" &amp; H5429,IF((C5429 &amp; "-" &amp; D5429 &amp; "-" &amp; H5429)&lt;&gt;(C5430 &amp; "-" &amp; D5430 &amp; "-" &amp; H5430),"End: " &amp; C5429 &amp; "-" &amp; D5429 &amp; "-" &amp; H5429,""))</f>
        <v/>
      </c>
      <c r="F5429" s="4" t="str">
        <f t="shared" si="1257"/>
        <v>Wall Street Journal-CPI YoY-10-2019</v>
      </c>
      <c r="G5429" s="7">
        <v>43748</v>
      </c>
      <c r="H5429" s="7" t="str">
        <f t="shared" si="1258"/>
        <v>10-2019</v>
      </c>
      <c r="I5429" s="7" t="str">
        <f t="shared" ca="1" si="1259"/>
        <v>Wall Street Journal: Societe Generale-CPI YoY-10-2019</v>
      </c>
      <c r="J5429" s="4" t="str">
        <f t="shared" ca="1" si="1260"/>
        <v>CPI YoY-Societe Generale:10-2019</v>
      </c>
      <c r="K5429" t="s">
        <v>657</v>
      </c>
      <c r="CM5429">
        <v>2.2000000000000002</v>
      </c>
      <c r="CO5429">
        <v>1.8</v>
      </c>
      <c r="CQ5429">
        <v>1.8</v>
      </c>
      <c r="CS5429">
        <v>1.7</v>
      </c>
      <c r="CU5429">
        <v>1.5</v>
      </c>
      <c r="CW5429">
        <v>1.9</v>
      </c>
      <c r="CY5429">
        <v>2.2999999999999998</v>
      </c>
    </row>
    <row r="5430" spans="1:103" x14ac:dyDescent="0.55000000000000004">
      <c r="A5430" s="4" t="str">
        <f t="shared" ca="1" si="1255"/>
        <v>Barclays</v>
      </c>
      <c r="B5430" s="4" t="str">
        <f t="shared" si="1256"/>
        <v>Michael Gapen*</v>
      </c>
      <c r="C5430" s="4" t="s">
        <v>246</v>
      </c>
      <c r="D5430" s="4" t="s">
        <v>195</v>
      </c>
      <c r="E5430" s="4" t="str">
        <f>IF(COUNTIF($E$2:E5429,"Begin: " &amp; C5430 &amp; "-" &amp; D5430 &amp; "-" &amp; H5430)=0,"Begin: " &amp; C5430 &amp; "-" &amp; D5430 &amp; "-" &amp; H5430,IF((C5430 &amp; "-" &amp; D5430 &amp; "-" &amp; H5430)&lt;&gt;(C5431 &amp; "-" &amp; D5431 &amp; "-" &amp; H5431),"End: " &amp; C5430 &amp; "-" &amp; D5430 &amp; "-" &amp; H5430,""))</f>
        <v/>
      </c>
      <c r="F5430" s="4" t="str">
        <f t="shared" si="1257"/>
        <v>Wall Street Journal-CPI YoY-10-2019</v>
      </c>
      <c r="G5430" s="7">
        <v>43748</v>
      </c>
      <c r="H5430" s="7" t="str">
        <f t="shared" si="1258"/>
        <v>10-2019</v>
      </c>
      <c r="I5430" s="7" t="str">
        <f t="shared" ca="1" si="1259"/>
        <v>Wall Street Journal: Barclays-CPI YoY-10-2019</v>
      </c>
      <c r="J5430" s="4" t="str">
        <f t="shared" ca="1" si="1260"/>
        <v>CPI YoY-Barclays:10-2019</v>
      </c>
      <c r="K5430" t="s">
        <v>815</v>
      </c>
    </row>
    <row r="5431" spans="1:103" x14ac:dyDescent="0.55000000000000004">
      <c r="A5431" s="4" t="str">
        <f t="shared" ca="1" si="1255"/>
        <v>NatWest Markets</v>
      </c>
      <c r="B5431" s="4" t="str">
        <f t="shared" si="1256"/>
        <v>Michelle Girard*</v>
      </c>
      <c r="C5431" s="4" t="s">
        <v>246</v>
      </c>
      <c r="D5431" s="4" t="s">
        <v>195</v>
      </c>
      <c r="E5431" s="4" t="str">
        <f>IF(COUNTIF($E$2:E5430,"Begin: " &amp; C5431 &amp; "-" &amp; D5431 &amp; "-" &amp; H5431)=0,"Begin: " &amp; C5431 &amp; "-" &amp; D5431 &amp; "-" &amp; H5431,IF((C5431 &amp; "-" &amp; D5431 &amp; "-" &amp; H5431)&lt;&gt;(C5432 &amp; "-" &amp; D5432 &amp; "-" &amp; H5432),"End: " &amp; C5431 &amp; "-" &amp; D5431 &amp; "-" &amp; H5431,""))</f>
        <v/>
      </c>
      <c r="F5431" s="4" t="str">
        <f t="shared" si="1257"/>
        <v>Wall Street Journal-CPI YoY-10-2019</v>
      </c>
      <c r="G5431" s="7">
        <v>43748</v>
      </c>
      <c r="H5431" s="7" t="str">
        <f t="shared" si="1258"/>
        <v>10-2019</v>
      </c>
      <c r="I5431" s="7" t="str">
        <f t="shared" ca="1" si="1259"/>
        <v>Wall Street Journal: NatWest Markets-CPI YoY-10-2019</v>
      </c>
      <c r="J5431" s="4" t="str">
        <f t="shared" ca="1" si="1260"/>
        <v>CPI YoY-NatWest Markets:10-2019</v>
      </c>
      <c r="K5431" t="s">
        <v>816</v>
      </c>
    </row>
    <row r="5432" spans="1:103" x14ac:dyDescent="0.55000000000000004">
      <c r="A5432" s="4" t="str">
        <f t="shared" ca="1" si="1255"/>
        <v>BMO Capital</v>
      </c>
      <c r="B5432" s="4" t="str">
        <f t="shared" si="1256"/>
        <v>Michael Gregory</v>
      </c>
      <c r="C5432" s="4" t="s">
        <v>246</v>
      </c>
      <c r="D5432" s="4" t="s">
        <v>195</v>
      </c>
      <c r="E5432" s="4" t="str">
        <f>IF(COUNTIF($E$2:E5431,"Begin: " &amp; C5432 &amp; "-" &amp; D5432 &amp; "-" &amp; H5432)=0,"Begin: " &amp; C5432 &amp; "-" &amp; D5432 &amp; "-" &amp; H5432,IF((C5432 &amp; "-" &amp; D5432 &amp; "-" &amp; H5432)&lt;&gt;(C5433 &amp; "-" &amp; D5433 &amp; "-" &amp; H5433),"End: " &amp; C5432 &amp; "-" &amp; D5432 &amp; "-" &amp; H5432,""))</f>
        <v/>
      </c>
      <c r="F5432" s="4" t="str">
        <f t="shared" si="1257"/>
        <v>Wall Street Journal-CPI YoY-10-2019</v>
      </c>
      <c r="G5432" s="7">
        <v>43748</v>
      </c>
      <c r="H5432" s="7" t="str">
        <f t="shared" si="1258"/>
        <v>10-2019</v>
      </c>
      <c r="I5432" s="7" t="str">
        <f t="shared" ca="1" si="1259"/>
        <v>Wall Street Journal: BMO Capital-CPI YoY-10-2019</v>
      </c>
      <c r="J5432" s="4" t="str">
        <f t="shared" ca="1" si="1260"/>
        <v>CPI YoY-BMO Capital:10-2019</v>
      </c>
      <c r="K5432" t="s">
        <v>798</v>
      </c>
      <c r="CM5432">
        <v>2.2000000000000002</v>
      </c>
      <c r="CO5432">
        <v>2.2000000000000002</v>
      </c>
      <c r="CQ5432">
        <v>2.2000000000000002</v>
      </c>
      <c r="CS5432">
        <v>2.2999999999999998</v>
      </c>
      <c r="CU5432">
        <v>2.2999999999999998</v>
      </c>
      <c r="CW5432">
        <v>2.2000000000000002</v>
      </c>
      <c r="CY5432">
        <v>2.2000000000000002</v>
      </c>
    </row>
    <row r="5433" spans="1:103" x14ac:dyDescent="0.55000000000000004">
      <c r="A5433" s="4" t="str">
        <f t="shared" ca="1" si="1255"/>
        <v>TD Securities</v>
      </c>
      <c r="B5433" s="4" t="str">
        <f t="shared" si="1256"/>
        <v>Michael Hanson*</v>
      </c>
      <c r="C5433" s="4" t="s">
        <v>246</v>
      </c>
      <c r="D5433" s="4" t="s">
        <v>195</v>
      </c>
      <c r="E5433" s="4" t="str">
        <f>IF(COUNTIF($E$2:E5432,"Begin: " &amp; C5433 &amp; "-" &amp; D5433 &amp; "-" &amp; H5433)=0,"Begin: " &amp; C5433 &amp; "-" &amp; D5433 &amp; "-" &amp; H5433,IF((C5433 &amp; "-" &amp; D5433 &amp; "-" &amp; H5433)&lt;&gt;(C5434 &amp; "-" &amp; D5434 &amp; "-" &amp; H5434),"End: " &amp; C5433 &amp; "-" &amp; D5433 &amp; "-" &amp; H5433,""))</f>
        <v/>
      </c>
      <c r="F5433" s="4" t="str">
        <f t="shared" si="1257"/>
        <v>Wall Street Journal-CPI YoY-10-2019</v>
      </c>
      <c r="G5433" s="7">
        <v>43748</v>
      </c>
      <c r="H5433" s="7" t="str">
        <f t="shared" si="1258"/>
        <v>10-2019</v>
      </c>
      <c r="I5433" s="7" t="str">
        <f t="shared" ca="1" si="1259"/>
        <v>Wall Street Journal: TD Securities-CPI YoY-10-2019</v>
      </c>
      <c r="J5433" s="4" t="str">
        <f t="shared" ca="1" si="1260"/>
        <v>CPI YoY-TD Securities:10-2019</v>
      </c>
      <c r="K5433" t="s">
        <v>834</v>
      </c>
    </row>
    <row r="5434" spans="1:103" x14ac:dyDescent="0.55000000000000004">
      <c r="A5434" s="4" t="str">
        <f t="shared" ca="1" si="1255"/>
        <v>Goldman Sachs</v>
      </c>
      <c r="B5434" s="4" t="str">
        <f t="shared" si="1256"/>
        <v>Jan Hatzius*</v>
      </c>
      <c r="C5434" s="4" t="s">
        <v>246</v>
      </c>
      <c r="D5434" s="4" t="s">
        <v>195</v>
      </c>
      <c r="E5434" s="4" t="str">
        <f>IF(COUNTIF($E$2:E5433,"Begin: " &amp; C5434 &amp; "-" &amp; D5434 &amp; "-" &amp; H5434)=0,"Begin: " &amp; C5434 &amp; "-" &amp; D5434 &amp; "-" &amp; H5434,IF((C5434 &amp; "-" &amp; D5434 &amp; "-" &amp; H5434)&lt;&gt;(C5435 &amp; "-" &amp; D5435 &amp; "-" &amp; H5435),"End: " &amp; C5434 &amp; "-" &amp; D5434 &amp; "-" &amp; H5434,""))</f>
        <v/>
      </c>
      <c r="F5434" s="4" t="str">
        <f t="shared" si="1257"/>
        <v>Wall Street Journal-CPI YoY-10-2019</v>
      </c>
      <c r="G5434" s="7">
        <v>43748</v>
      </c>
      <c r="H5434" s="7" t="str">
        <f t="shared" si="1258"/>
        <v>10-2019</v>
      </c>
      <c r="I5434" s="7" t="str">
        <f t="shared" ca="1" si="1259"/>
        <v>Wall Street Journal: Goldman Sachs-CPI YoY-10-2019</v>
      </c>
      <c r="J5434" s="4" t="str">
        <f t="shared" ca="1" si="1260"/>
        <v>CPI YoY-Goldman Sachs:10-2019</v>
      </c>
      <c r="K5434" t="s">
        <v>852</v>
      </c>
    </row>
    <row r="5435" spans="1:103" x14ac:dyDescent="0.55000000000000004">
      <c r="A5435" s="4" t="str">
        <f t="shared" ca="1" si="1255"/>
        <v>Scotiabank</v>
      </c>
      <c r="B5435" s="4" t="str">
        <f t="shared" si="1256"/>
        <v>Derek Holt*</v>
      </c>
      <c r="C5435" s="4" t="s">
        <v>246</v>
      </c>
      <c r="D5435" s="4" t="s">
        <v>195</v>
      </c>
      <c r="E5435" s="4" t="str">
        <f>IF(COUNTIF($E$2:E5434,"Begin: " &amp; C5435 &amp; "-" &amp; D5435 &amp; "-" &amp; H5435)=0,"Begin: " &amp; C5435 &amp; "-" &amp; D5435 &amp; "-" &amp; H5435,IF((C5435 &amp; "-" &amp; D5435 &amp; "-" &amp; H5435)&lt;&gt;(C5436 &amp; "-" &amp; D5436 &amp; "-" &amp; H5436),"End: " &amp; C5435 &amp; "-" &amp; D5435 &amp; "-" &amp; H5435,""))</f>
        <v/>
      </c>
      <c r="F5435" s="4" t="str">
        <f t="shared" si="1257"/>
        <v>Wall Street Journal-CPI YoY-10-2019</v>
      </c>
      <c r="G5435" s="7">
        <v>43748</v>
      </c>
      <c r="H5435" s="7" t="str">
        <f t="shared" si="1258"/>
        <v>10-2019</v>
      </c>
      <c r="I5435" s="7" t="str">
        <f t="shared" ca="1" si="1259"/>
        <v>Wall Street Journal: Scotiabank-CPI YoY-10-2019</v>
      </c>
      <c r="J5435" s="4" t="str">
        <f t="shared" ca="1" si="1260"/>
        <v>CPI YoY-Scotiabank:10-2019</v>
      </c>
      <c r="K5435" t="s">
        <v>840</v>
      </c>
    </row>
    <row r="5436" spans="1:103" x14ac:dyDescent="0.55000000000000004">
      <c r="A5436" s="4" t="str">
        <f t="shared" ca="1" si="1255"/>
        <v>KPMG</v>
      </c>
      <c r="B5436" s="4" t="str">
        <f t="shared" si="1256"/>
        <v>Constance Hunter*</v>
      </c>
      <c r="C5436" s="4" t="s">
        <v>246</v>
      </c>
      <c r="D5436" s="4" t="s">
        <v>195</v>
      </c>
      <c r="E5436" s="4" t="str">
        <f>IF(COUNTIF($E$2:E5435,"Begin: " &amp; C5436 &amp; "-" &amp; D5436 &amp; "-" &amp; H5436)=0,"Begin: " &amp; C5436 &amp; "-" &amp; D5436 &amp; "-" &amp; H5436,IF((C5436 &amp; "-" &amp; D5436 &amp; "-" &amp; H5436)&lt;&gt;(C5437 &amp; "-" &amp; D5437 &amp; "-" &amp; H5437),"End: " &amp; C5436 &amp; "-" &amp; D5436 &amp; "-" &amp; H5436,""))</f>
        <v/>
      </c>
      <c r="F5436" s="4" t="str">
        <f t="shared" si="1257"/>
        <v>Wall Street Journal-CPI YoY-10-2019</v>
      </c>
      <c r="G5436" s="7">
        <v>43748</v>
      </c>
      <c r="H5436" s="7" t="str">
        <f t="shared" si="1258"/>
        <v>10-2019</v>
      </c>
      <c r="I5436" s="7" t="str">
        <f t="shared" ca="1" si="1259"/>
        <v>Wall Street Journal: KPMG-CPI YoY-10-2019</v>
      </c>
      <c r="J5436" s="4" t="str">
        <f t="shared" ca="1" si="1260"/>
        <v>CPI YoY-KPMG:10-2019</v>
      </c>
      <c r="K5436" t="s">
        <v>855</v>
      </c>
    </row>
    <row r="5437" spans="1:103" x14ac:dyDescent="0.55000000000000004">
      <c r="A5437" s="4" t="str">
        <f t="shared" ca="1" si="1255"/>
        <v>BBVA</v>
      </c>
      <c r="B5437" s="4" t="str">
        <f t="shared" si="1256"/>
        <v>Nathaniel Karp</v>
      </c>
      <c r="C5437" s="4" t="s">
        <v>246</v>
      </c>
      <c r="D5437" s="4" t="s">
        <v>195</v>
      </c>
      <c r="E5437" s="4" t="str">
        <f>IF(COUNTIF($E$2:E5436,"Begin: " &amp; C5437 &amp; "-" &amp; D5437 &amp; "-" &amp; H5437)=0,"Begin: " &amp; C5437 &amp; "-" &amp; D5437 &amp; "-" &amp; H5437,IF((C5437 &amp; "-" &amp; D5437 &amp; "-" &amp; H5437)&lt;&gt;(C5438 &amp; "-" &amp; D5438 &amp; "-" &amp; H5438),"End: " &amp; C5437 &amp; "-" &amp; D5437 &amp; "-" &amp; H5437,""))</f>
        <v/>
      </c>
      <c r="F5437" s="4" t="str">
        <f t="shared" si="1257"/>
        <v>Wall Street Journal-CPI YoY-10-2019</v>
      </c>
      <c r="G5437" s="7">
        <v>43748</v>
      </c>
      <c r="H5437" s="7" t="str">
        <f t="shared" si="1258"/>
        <v>10-2019</v>
      </c>
      <c r="I5437" s="7" t="str">
        <f t="shared" ca="1" si="1259"/>
        <v>Wall Street Journal: BBVA-CPI YoY-10-2019</v>
      </c>
      <c r="J5437" s="4" t="str">
        <f t="shared" ca="1" si="1260"/>
        <v>CPI YoY-BBVA:10-2019</v>
      </c>
      <c r="K5437" t="s">
        <v>848</v>
      </c>
      <c r="CM5437">
        <v>1.9</v>
      </c>
      <c r="CO5437">
        <v>2</v>
      </c>
      <c r="CQ5437">
        <v>2.1</v>
      </c>
      <c r="CS5437">
        <v>2.2000000000000002</v>
      </c>
      <c r="CU5437">
        <v>2.2000000000000002</v>
      </c>
      <c r="CW5437">
        <v>2.1</v>
      </c>
      <c r="CY5437">
        <v>2</v>
      </c>
    </row>
    <row r="5438" spans="1:103" x14ac:dyDescent="0.55000000000000004">
      <c r="A5438" s="4" t="str">
        <f t="shared" ca="1" si="1255"/>
        <v>National Retail Federation</v>
      </c>
      <c r="B5438" s="4" t="str">
        <f t="shared" si="1256"/>
        <v>Jack Kleinhenz</v>
      </c>
      <c r="C5438" s="4" t="s">
        <v>246</v>
      </c>
      <c r="D5438" s="4" t="s">
        <v>195</v>
      </c>
      <c r="E5438" s="4" t="str">
        <f>IF(COUNTIF($E$2:E5437,"Begin: " &amp; C5438 &amp; "-" &amp; D5438 &amp; "-" &amp; H5438)=0,"Begin: " &amp; C5438 &amp; "-" &amp; D5438 &amp; "-" &amp; H5438,IF((C5438 &amp; "-" &amp; D5438 &amp; "-" &amp; H5438)&lt;&gt;(C5439 &amp; "-" &amp; D5439 &amp; "-" &amp; H5439),"End: " &amp; C5438 &amp; "-" &amp; D5438 &amp; "-" &amp; H5438,""))</f>
        <v/>
      </c>
      <c r="F5438" s="4" t="str">
        <f t="shared" si="1257"/>
        <v>Wall Street Journal-CPI YoY-10-2019</v>
      </c>
      <c r="G5438" s="7">
        <v>43748</v>
      </c>
      <c r="H5438" s="7" t="str">
        <f t="shared" si="1258"/>
        <v>10-2019</v>
      </c>
      <c r="I5438" s="7" t="str">
        <f t="shared" ca="1" si="1259"/>
        <v>Wall Street Journal: National Retail Federation-CPI YoY-10-2019</v>
      </c>
      <c r="J5438" s="4" t="str">
        <f t="shared" ca="1" si="1260"/>
        <v>CPI YoY-National Retail Federation:10-2019</v>
      </c>
      <c r="K5438" t="s">
        <v>216</v>
      </c>
      <c r="CM5438">
        <v>1.9</v>
      </c>
      <c r="CO5438">
        <v>2</v>
      </c>
      <c r="CQ5438">
        <v>2.1</v>
      </c>
    </row>
    <row r="5439" spans="1:103" x14ac:dyDescent="0.55000000000000004">
      <c r="A5439" s="4" t="str">
        <f t="shared" ca="1" si="1255"/>
        <v>Natixis CIB Americas</v>
      </c>
      <c r="B5439" s="4" t="str">
        <f t="shared" si="1256"/>
        <v>Joseph LaVorgna</v>
      </c>
      <c r="C5439" s="4" t="s">
        <v>246</v>
      </c>
      <c r="D5439" s="4" t="s">
        <v>195</v>
      </c>
      <c r="E5439" s="4" t="str">
        <f>IF(COUNTIF($E$2:E5438,"Begin: " &amp; C5439 &amp; "-" &amp; D5439 &amp; "-" &amp; H5439)=0,"Begin: " &amp; C5439 &amp; "-" &amp; D5439 &amp; "-" &amp; H5439,IF((C5439 &amp; "-" &amp; D5439 &amp; "-" &amp; H5439)&lt;&gt;(C5440 &amp; "-" &amp; D5440 &amp; "-" &amp; H5440),"End: " &amp; C5439 &amp; "-" &amp; D5439 &amp; "-" &amp; H5439,""))</f>
        <v/>
      </c>
      <c r="F5439" s="4" t="str">
        <f t="shared" si="1257"/>
        <v>Wall Street Journal-CPI YoY-10-2019</v>
      </c>
      <c r="G5439" s="7">
        <v>43748</v>
      </c>
      <c r="H5439" s="7" t="str">
        <f t="shared" si="1258"/>
        <v>10-2019</v>
      </c>
      <c r="I5439" s="7" t="str">
        <f t="shared" ca="1" si="1259"/>
        <v>Wall Street Journal: Natixis CIB Americas-CPI YoY-10-2019</v>
      </c>
      <c r="J5439" s="4" t="str">
        <f t="shared" ca="1" si="1260"/>
        <v>CPI YoY-Natixis CIB Americas:10-2019</v>
      </c>
      <c r="K5439" t="s">
        <v>774</v>
      </c>
      <c r="CM5439">
        <v>1.7</v>
      </c>
      <c r="CO5439">
        <v>1.6</v>
      </c>
      <c r="CQ5439">
        <v>1.5</v>
      </c>
      <c r="CS5439">
        <v>1.4</v>
      </c>
      <c r="CU5439">
        <v>1.3</v>
      </c>
      <c r="CW5439">
        <v>1.4</v>
      </c>
      <c r="CY5439">
        <v>1.5</v>
      </c>
    </row>
    <row r="5440" spans="1:103" x14ac:dyDescent="0.55000000000000004">
      <c r="A5440" s="4" t="str">
        <f t="shared" ca="1" si="1255"/>
        <v>UCLA Anderson Forecast</v>
      </c>
      <c r="B5440" s="4" t="str">
        <f t="shared" si="1256"/>
        <v>Edward Leamer/David Shulman</v>
      </c>
      <c r="C5440" s="4" t="s">
        <v>246</v>
      </c>
      <c r="D5440" s="4" t="s">
        <v>195</v>
      </c>
      <c r="E5440" s="4" t="str">
        <f>IF(COUNTIF($E$2:E5439,"Begin: " &amp; C5440 &amp; "-" &amp; D5440 &amp; "-" &amp; H5440)=0,"Begin: " &amp; C5440 &amp; "-" &amp; D5440 &amp; "-" &amp; H5440,IF((C5440 &amp; "-" &amp; D5440 &amp; "-" &amp; H5440)&lt;&gt;(C5441 &amp; "-" &amp; D5441 &amp; "-" &amp; H5441),"End: " &amp; C5440 &amp; "-" &amp; D5440 &amp; "-" &amp; H5440,""))</f>
        <v/>
      </c>
      <c r="F5440" s="4" t="str">
        <f t="shared" si="1257"/>
        <v>Wall Street Journal-CPI YoY-10-2019</v>
      </c>
      <c r="G5440" s="7">
        <v>43748</v>
      </c>
      <c r="H5440" s="7" t="str">
        <f t="shared" si="1258"/>
        <v>10-2019</v>
      </c>
      <c r="I5440" s="7" t="str">
        <f t="shared" ca="1" si="1259"/>
        <v>Wall Street Journal: UCLA Anderson Forecast-CPI YoY-10-2019</v>
      </c>
      <c r="J5440" s="4" t="str">
        <f t="shared" ca="1" si="1260"/>
        <v>CPI YoY-UCLA Anderson Forecast:10-2019</v>
      </c>
      <c r="K5440" t="s">
        <v>218</v>
      </c>
      <c r="CM5440">
        <v>2.4</v>
      </c>
      <c r="CO5440">
        <v>2.2000000000000002</v>
      </c>
      <c r="CQ5440">
        <v>1.8</v>
      </c>
      <c r="CS5440">
        <v>2</v>
      </c>
      <c r="CU5440">
        <v>2.2000000000000002</v>
      </c>
    </row>
    <row r="5441" spans="1:103" x14ac:dyDescent="0.55000000000000004">
      <c r="A5441" s="4" t="str">
        <f t="shared" ca="1" si="1255"/>
        <v>NEMA Business Information Services</v>
      </c>
      <c r="B5441" s="4" t="str">
        <f t="shared" si="1256"/>
        <v>Don Leavens/Steven Wilcox</v>
      </c>
      <c r="C5441" s="4" t="s">
        <v>246</v>
      </c>
      <c r="D5441" s="4" t="s">
        <v>195</v>
      </c>
      <c r="E5441" s="4" t="str">
        <f>IF(COUNTIF($E$2:E5440,"Begin: " &amp; C5441 &amp; "-" &amp; D5441 &amp; "-" &amp; H5441)=0,"Begin: " &amp; C5441 &amp; "-" &amp; D5441 &amp; "-" &amp; H5441,IF((C5441 &amp; "-" &amp; D5441 &amp; "-" &amp; H5441)&lt;&gt;(C5442 &amp; "-" &amp; D5442 &amp; "-" &amp; H5442),"End: " &amp; C5441 &amp; "-" &amp; D5441 &amp; "-" &amp; H5441,""))</f>
        <v/>
      </c>
      <c r="F5441" s="4" t="str">
        <f t="shared" si="1257"/>
        <v>Wall Street Journal-CPI YoY-10-2019</v>
      </c>
      <c r="G5441" s="7">
        <v>43748</v>
      </c>
      <c r="H5441" s="7" t="str">
        <f t="shared" si="1258"/>
        <v>10-2019</v>
      </c>
      <c r="I5441" s="7" t="str">
        <f t="shared" ca="1" si="1259"/>
        <v>Wall Street Journal: NEMA Business Information Services-CPI YoY-10-2019</v>
      </c>
      <c r="J5441" s="4" t="str">
        <f t="shared" ca="1" si="1260"/>
        <v>CPI YoY-NEMA Business Information Services:10-2019</v>
      </c>
      <c r="K5441" t="s">
        <v>765</v>
      </c>
      <c r="CM5441">
        <v>2.1</v>
      </c>
      <c r="CO5441">
        <v>2.2999999999999998</v>
      </c>
      <c r="CQ5441">
        <v>2.2000000000000002</v>
      </c>
      <c r="CS5441">
        <v>2.2999999999999998</v>
      </c>
      <c r="CU5441">
        <v>2.4</v>
      </c>
      <c r="CW5441">
        <v>2.4</v>
      </c>
      <c r="CY5441">
        <v>2.4</v>
      </c>
    </row>
    <row r="5442" spans="1:103" x14ac:dyDescent="0.55000000000000004">
      <c r="A5442" s="4" t="str">
        <f t="shared" ca="1" si="1255"/>
        <v>HSBC</v>
      </c>
      <c r="B5442" s="4" t="str">
        <f t="shared" si="1256"/>
        <v>Kevin Logan*</v>
      </c>
      <c r="C5442" s="4" t="s">
        <v>246</v>
      </c>
      <c r="D5442" s="4" t="s">
        <v>195</v>
      </c>
      <c r="E5442" s="4" t="str">
        <f>IF(COUNTIF($E$2:E5441,"Begin: " &amp; C5442 &amp; "-" &amp; D5442 &amp; "-" &amp; H5442)=0,"Begin: " &amp; C5442 &amp; "-" &amp; D5442 &amp; "-" &amp; H5442,IF((C5442 &amp; "-" &amp; D5442 &amp; "-" &amp; H5442)&lt;&gt;(C5443 &amp; "-" &amp; D5443 &amp; "-" &amp; H5443),"End: " &amp; C5442 &amp; "-" &amp; D5442 &amp; "-" &amp; H5442,""))</f>
        <v/>
      </c>
      <c r="F5442" s="4" t="str">
        <f t="shared" si="1257"/>
        <v>Wall Street Journal-CPI YoY-10-2019</v>
      </c>
      <c r="G5442" s="7">
        <v>43748</v>
      </c>
      <c r="H5442" s="7" t="str">
        <f t="shared" si="1258"/>
        <v>10-2019</v>
      </c>
      <c r="I5442" s="7" t="str">
        <f t="shared" ca="1" si="1259"/>
        <v>Wall Street Journal: HSBC-CPI YoY-10-2019</v>
      </c>
      <c r="J5442" s="4" t="str">
        <f t="shared" ca="1" si="1260"/>
        <v>CPI YoY-HSBC:10-2019</v>
      </c>
      <c r="K5442" t="s">
        <v>817</v>
      </c>
    </row>
    <row r="5443" spans="1:103" x14ac:dyDescent="0.55000000000000004">
      <c r="A5443" s="4" t="str">
        <f t="shared" ca="1" si="1255"/>
        <v>Moody's Investors Service</v>
      </c>
      <c r="B5443" s="4" t="str">
        <f t="shared" si="1256"/>
        <v>John Lonski</v>
      </c>
      <c r="C5443" s="4" t="s">
        <v>246</v>
      </c>
      <c r="D5443" s="4" t="s">
        <v>195</v>
      </c>
      <c r="E5443" s="4" t="str">
        <f>IF(COUNTIF($E$2:E5442,"Begin: " &amp; C5443 &amp; "-" &amp; D5443 &amp; "-" &amp; H5443)=0,"Begin: " &amp; C5443 &amp; "-" &amp; D5443 &amp; "-" &amp; H5443,IF((C5443 &amp; "-" &amp; D5443 &amp; "-" &amp; H5443)&lt;&gt;(C5444 &amp; "-" &amp; D5444 &amp; "-" &amp; H5444),"End: " &amp; C5443 &amp; "-" &amp; D5443 &amp; "-" &amp; H5443,""))</f>
        <v/>
      </c>
      <c r="F5443" s="4" t="str">
        <f t="shared" si="1257"/>
        <v>Wall Street Journal-CPI YoY-10-2019</v>
      </c>
      <c r="G5443" s="7">
        <v>43748</v>
      </c>
      <c r="H5443" s="7" t="str">
        <f t="shared" si="1258"/>
        <v>10-2019</v>
      </c>
      <c r="I5443" s="7" t="str">
        <f t="shared" ca="1" si="1259"/>
        <v>Wall Street Journal: Moody's Investors Service-CPI YoY-10-2019</v>
      </c>
      <c r="J5443" s="4" t="str">
        <f t="shared" ca="1" si="1260"/>
        <v>CPI YoY-Moody's Investors Service:10-2019</v>
      </c>
      <c r="K5443" t="s">
        <v>220</v>
      </c>
      <c r="CM5443">
        <v>1.8</v>
      </c>
      <c r="CO5443">
        <v>1.7</v>
      </c>
      <c r="CQ5443">
        <v>1.8</v>
      </c>
      <c r="CS5443">
        <v>1.9</v>
      </c>
      <c r="CU5443">
        <v>1.7</v>
      </c>
      <c r="CW5443">
        <v>1.8</v>
      </c>
      <c r="CY5443">
        <v>1.9</v>
      </c>
    </row>
    <row r="5444" spans="1:103" x14ac:dyDescent="0.55000000000000004">
      <c r="A5444" s="4" t="str">
        <f t="shared" ca="1" si="1255"/>
        <v>National Auto Dealer Association</v>
      </c>
      <c r="B5444" s="4" t="str">
        <f t="shared" si="1256"/>
        <v>Patrick Manzi</v>
      </c>
      <c r="C5444" s="4" t="s">
        <v>246</v>
      </c>
      <c r="D5444" s="4" t="s">
        <v>195</v>
      </c>
      <c r="E5444" s="4" t="str">
        <f>IF(COUNTIF($E$2:E5443,"Begin: " &amp; C5444 &amp; "-" &amp; D5444 &amp; "-" &amp; H5444)=0,"Begin: " &amp; C5444 &amp; "-" &amp; D5444 &amp; "-" &amp; H5444,IF((C5444 &amp; "-" &amp; D5444 &amp; "-" &amp; H5444)&lt;&gt;(C5445 &amp; "-" &amp; D5445 &amp; "-" &amp; H5445),"End: " &amp; C5444 &amp; "-" &amp; D5444 &amp; "-" &amp; H5444,""))</f>
        <v/>
      </c>
      <c r="F5444" s="4" t="str">
        <f t="shared" si="1257"/>
        <v>Wall Street Journal-CPI YoY-10-2019</v>
      </c>
      <c r="G5444" s="7">
        <v>43748</v>
      </c>
      <c r="H5444" s="7" t="str">
        <f t="shared" si="1258"/>
        <v>10-2019</v>
      </c>
      <c r="I5444" s="7" t="str">
        <f t="shared" ca="1" si="1259"/>
        <v>Wall Street Journal: National Auto Dealer Association-CPI YoY-10-2019</v>
      </c>
      <c r="J5444" s="4" t="str">
        <f t="shared" ca="1" si="1260"/>
        <v>CPI YoY-National Auto Dealer Association:10-2019</v>
      </c>
      <c r="K5444" t="s">
        <v>800</v>
      </c>
      <c r="CM5444">
        <v>2.1</v>
      </c>
      <c r="CO5444">
        <v>2</v>
      </c>
      <c r="CQ5444">
        <v>2</v>
      </c>
    </row>
    <row r="5445" spans="1:103" x14ac:dyDescent="0.55000000000000004">
      <c r="A5445" s="4" t="str">
        <f t="shared" ca="1" si="1255"/>
        <v>MetLife Investment Management</v>
      </c>
      <c r="B5445" s="4" t="str">
        <f t="shared" si="1256"/>
        <v>Drew T. Matus*</v>
      </c>
      <c r="C5445" s="4" t="s">
        <v>246</v>
      </c>
      <c r="D5445" s="4" t="s">
        <v>195</v>
      </c>
      <c r="E5445" s="4" t="str">
        <f>IF(COUNTIF($E$2:E5444,"Begin: " &amp; C5445 &amp; "-" &amp; D5445 &amp; "-" &amp; H5445)=0,"Begin: " &amp; C5445 &amp; "-" &amp; D5445 &amp; "-" &amp; H5445,IF((C5445 &amp; "-" &amp; D5445 &amp; "-" &amp; H5445)&lt;&gt;(C5446 &amp; "-" &amp; D5446 &amp; "-" &amp; H5446),"End: " &amp; C5445 &amp; "-" &amp; D5445 &amp; "-" &amp; H5445,""))</f>
        <v/>
      </c>
      <c r="F5445" s="4" t="str">
        <f t="shared" si="1257"/>
        <v>Wall Street Journal-CPI YoY-10-2019</v>
      </c>
      <c r="G5445" s="7">
        <v>43748</v>
      </c>
      <c r="H5445" s="7" t="str">
        <f t="shared" si="1258"/>
        <v>10-2019</v>
      </c>
      <c r="I5445" s="7" t="str">
        <f t="shared" ca="1" si="1259"/>
        <v>Wall Street Journal: MetLife Investment Management-CPI YoY-10-2019</v>
      </c>
      <c r="J5445" s="4" t="str">
        <f t="shared" ca="1" si="1260"/>
        <v>CPI YoY-MetLife Investment Management:10-2019</v>
      </c>
      <c r="K5445" t="s">
        <v>819</v>
      </c>
    </row>
    <row r="5446" spans="1:103" x14ac:dyDescent="0.55000000000000004">
      <c r="A5446" s="4" t="str">
        <f t="shared" ca="1" si="1255"/>
        <v>Jeffries &amp; Company</v>
      </c>
      <c r="B5446" s="4" t="str">
        <f t="shared" si="1256"/>
        <v>Ward McCarthy*</v>
      </c>
      <c r="C5446" s="4" t="s">
        <v>246</v>
      </c>
      <c r="D5446" s="4" t="s">
        <v>195</v>
      </c>
      <c r="E5446" s="4" t="str">
        <f>IF(COUNTIF($E$2:E5445,"Begin: " &amp; C5446 &amp; "-" &amp; D5446 &amp; "-" &amp; H5446)=0,"Begin: " &amp; C5446 &amp; "-" &amp; D5446 &amp; "-" &amp; H5446,IF((C5446 &amp; "-" &amp; D5446 &amp; "-" &amp; H5446)&lt;&gt;(C5447 &amp; "-" &amp; D5447 &amp; "-" &amp; H5447),"End: " &amp; C5446 &amp; "-" &amp; D5446 &amp; "-" &amp; H5446,""))</f>
        <v/>
      </c>
      <c r="F5446" s="4" t="str">
        <f t="shared" si="1257"/>
        <v>Wall Street Journal-CPI YoY-10-2019</v>
      </c>
      <c r="G5446" s="7">
        <v>43748</v>
      </c>
      <c r="H5446" s="7" t="str">
        <f t="shared" si="1258"/>
        <v>10-2019</v>
      </c>
      <c r="I5446" s="7" t="str">
        <f t="shared" ca="1" si="1259"/>
        <v>Wall Street Journal: Jeffries &amp; Company-CPI YoY-10-2019</v>
      </c>
      <c r="J5446" s="4" t="str">
        <f t="shared" ca="1" si="1260"/>
        <v>CPI YoY-Jeffries &amp; Company:10-2019</v>
      </c>
      <c r="K5446" t="s">
        <v>820</v>
      </c>
    </row>
    <row r="5447" spans="1:103" x14ac:dyDescent="0.55000000000000004">
      <c r="A5447" s="4" t="str">
        <f t="shared" ca="1" si="1255"/>
        <v>ACT Research</v>
      </c>
      <c r="B5447" s="4" t="str">
        <f t="shared" si="1256"/>
        <v>Jim Meil</v>
      </c>
      <c r="C5447" s="4" t="s">
        <v>246</v>
      </c>
      <c r="D5447" s="4" t="s">
        <v>195</v>
      </c>
      <c r="E5447" s="4" t="str">
        <f>IF(COUNTIF($E$2:E5446,"Begin: " &amp; C5447 &amp; "-" &amp; D5447 &amp; "-" &amp; H5447)=0,"Begin: " &amp; C5447 &amp; "-" &amp; D5447 &amp; "-" &amp; H5447,IF((C5447 &amp; "-" &amp; D5447 &amp; "-" &amp; H5447)&lt;&gt;(C5448 &amp; "-" &amp; D5448 &amp; "-" &amp; H5448),"End: " &amp; C5447 &amp; "-" &amp; D5447 &amp; "-" &amp; H5447,""))</f>
        <v/>
      </c>
      <c r="F5447" s="4" t="str">
        <f t="shared" si="1257"/>
        <v>Wall Street Journal-CPI YoY-10-2019</v>
      </c>
      <c r="G5447" s="7">
        <v>43748</v>
      </c>
      <c r="H5447" s="7" t="str">
        <f t="shared" si="1258"/>
        <v>10-2019</v>
      </c>
      <c r="I5447" s="7" t="str">
        <f t="shared" ca="1" si="1259"/>
        <v>Wall Street Journal: ACT Research-CPI YoY-10-2019</v>
      </c>
      <c r="J5447" s="4" t="str">
        <f t="shared" ca="1" si="1260"/>
        <v>CPI YoY-ACT Research:10-2019</v>
      </c>
      <c r="K5447" t="s">
        <v>437</v>
      </c>
      <c r="CM5447">
        <v>2.1</v>
      </c>
      <c r="CO5447">
        <v>2.2000000000000002</v>
      </c>
      <c r="CQ5447">
        <v>1.8</v>
      </c>
      <c r="CS5447">
        <v>2.1</v>
      </c>
      <c r="CU5447">
        <v>2.2999999999999998</v>
      </c>
    </row>
    <row r="5448" spans="1:103" x14ac:dyDescent="0.55000000000000004">
      <c r="A5448" s="4" t="str">
        <f t="shared" ca="1" si="1255"/>
        <v>Standard Chartered</v>
      </c>
      <c r="B5448" s="4" t="str">
        <f t="shared" si="1256"/>
        <v>Sonia Meskin*</v>
      </c>
      <c r="C5448" s="4" t="s">
        <v>246</v>
      </c>
      <c r="D5448" s="4" t="s">
        <v>195</v>
      </c>
      <c r="E5448" s="4" t="str">
        <f>IF(COUNTIF($E$2:E5447,"Begin: " &amp; C5448 &amp; "-" &amp; D5448 &amp; "-" &amp; H5448)=0,"Begin: " &amp; C5448 &amp; "-" &amp; D5448 &amp; "-" &amp; H5448,IF((C5448 &amp; "-" &amp; D5448 &amp; "-" &amp; H5448)&lt;&gt;(C5449 &amp; "-" &amp; D5449 &amp; "-" &amp; H5449),"End: " &amp; C5448 &amp; "-" &amp; D5448 &amp; "-" &amp; H5448,""))</f>
        <v/>
      </c>
      <c r="F5448" s="4" t="str">
        <f t="shared" si="1257"/>
        <v>Wall Street Journal-CPI YoY-10-2019</v>
      </c>
      <c r="G5448" s="7">
        <v>43748</v>
      </c>
      <c r="H5448" s="7" t="str">
        <f t="shared" si="1258"/>
        <v>10-2019</v>
      </c>
      <c r="I5448" s="7" t="str">
        <f t="shared" ca="1" si="1259"/>
        <v>Wall Street Journal: Standard Chartered-CPI YoY-10-2019</v>
      </c>
      <c r="J5448" s="4" t="str">
        <f t="shared" ca="1" si="1260"/>
        <v>CPI YoY-Standard Chartered:10-2019</v>
      </c>
      <c r="K5448" t="s">
        <v>821</v>
      </c>
    </row>
    <row r="5449" spans="1:103" x14ac:dyDescent="0.55000000000000004">
      <c r="A5449" s="4" t="str">
        <f t="shared" ca="1" si="1255"/>
        <v>BofA</v>
      </c>
      <c r="B5449" s="4" t="str">
        <f t="shared" si="1256"/>
        <v>Michelle Meyer</v>
      </c>
      <c r="C5449" s="4" t="s">
        <v>246</v>
      </c>
      <c r="D5449" s="4" t="s">
        <v>195</v>
      </c>
      <c r="E5449" s="4" t="str">
        <f>IF(COUNTIF($E$2:E5448,"Begin: " &amp; C5449 &amp; "-" &amp; D5449 &amp; "-" &amp; H5449)=0,"Begin: " &amp; C5449 &amp; "-" &amp; D5449 &amp; "-" &amp; H5449,IF((C5449 &amp; "-" &amp; D5449 &amp; "-" &amp; H5449)&lt;&gt;(C5450 &amp; "-" &amp; D5450 &amp; "-" &amp; H5450),"End: " &amp; C5449 &amp; "-" &amp; D5449 &amp; "-" &amp; H5449,""))</f>
        <v/>
      </c>
      <c r="F5449" s="4" t="str">
        <f t="shared" si="1257"/>
        <v>Wall Street Journal-CPI YoY-10-2019</v>
      </c>
      <c r="G5449" s="7">
        <v>43748</v>
      </c>
      <c r="H5449" s="7" t="str">
        <f t="shared" si="1258"/>
        <v>10-2019</v>
      </c>
      <c r="I5449" s="7" t="str">
        <f t="shared" ca="1" si="1259"/>
        <v>Wall Street Journal: BofA-CPI YoY-10-2019</v>
      </c>
      <c r="J5449" s="4" t="str">
        <f t="shared" ca="1" si="1260"/>
        <v>CPI YoY-BofA:10-2019</v>
      </c>
      <c r="K5449" t="s">
        <v>803</v>
      </c>
      <c r="CM5449">
        <v>1.9</v>
      </c>
      <c r="CO5449">
        <v>2</v>
      </c>
      <c r="CQ5449">
        <v>2</v>
      </c>
    </row>
    <row r="5450" spans="1:103" x14ac:dyDescent="0.55000000000000004">
      <c r="A5450" s="4" t="str">
        <f t="shared" ca="1" si="1255"/>
        <v>Daiwa Capital</v>
      </c>
      <c r="B5450" s="4" t="str">
        <f t="shared" si="1256"/>
        <v>Michael Moran</v>
      </c>
      <c r="C5450" s="4" t="s">
        <v>246</v>
      </c>
      <c r="D5450" s="4" t="s">
        <v>195</v>
      </c>
      <c r="E5450" s="4" t="str">
        <f>IF(COUNTIF($E$2:E5449,"Begin: " &amp; C5450 &amp; "-" &amp; D5450 &amp; "-" &amp; H5450)=0,"Begin: " &amp; C5450 &amp; "-" &amp; D5450 &amp; "-" &amp; H5450,IF((C5450 &amp; "-" &amp; D5450 &amp; "-" &amp; H5450)&lt;&gt;(C5451 &amp; "-" &amp; D5451 &amp; "-" &amp; H5451),"End: " &amp; C5450 &amp; "-" &amp; D5450 &amp; "-" &amp; H5450,""))</f>
        <v/>
      </c>
      <c r="F5450" s="4" t="str">
        <f t="shared" si="1257"/>
        <v>Wall Street Journal-CPI YoY-10-2019</v>
      </c>
      <c r="G5450" s="7">
        <v>43748</v>
      </c>
      <c r="H5450" s="7" t="str">
        <f t="shared" si="1258"/>
        <v>10-2019</v>
      </c>
      <c r="I5450" s="7" t="str">
        <f t="shared" ca="1" si="1259"/>
        <v>Wall Street Journal: Daiwa Capital-CPI YoY-10-2019</v>
      </c>
      <c r="J5450" s="4" t="str">
        <f t="shared" ca="1" si="1260"/>
        <v>CPI YoY-Daiwa Capital:10-2019</v>
      </c>
      <c r="K5450" t="s">
        <v>438</v>
      </c>
      <c r="CM5450">
        <v>2.2000000000000002</v>
      </c>
      <c r="CO5450">
        <v>2.2000000000000002</v>
      </c>
      <c r="CQ5450">
        <v>2.2000000000000002</v>
      </c>
      <c r="CS5450">
        <v>2.1</v>
      </c>
      <c r="CU5450">
        <v>2</v>
      </c>
    </row>
    <row r="5451" spans="1:103" x14ac:dyDescent="0.55000000000000004">
      <c r="A5451" s="4" t="str">
        <f t="shared" ca="1" si="1255"/>
        <v>National Association of Manufacturers</v>
      </c>
      <c r="B5451" s="4" t="str">
        <f t="shared" si="1256"/>
        <v>Chad Moutray</v>
      </c>
      <c r="C5451" s="4" t="s">
        <v>246</v>
      </c>
      <c r="D5451" s="4" t="s">
        <v>195</v>
      </c>
      <c r="E5451" s="4" t="str">
        <f>IF(COUNTIF($E$2:E5450,"Begin: " &amp; C5451 &amp; "-" &amp; D5451 &amp; "-" &amp; H5451)=0,"Begin: " &amp; C5451 &amp; "-" &amp; D5451 &amp; "-" &amp; H5451,IF((C5451 &amp; "-" &amp; D5451 &amp; "-" &amp; H5451)&lt;&gt;(C5452 &amp; "-" &amp; D5452 &amp; "-" &amp; H5452),"End: " &amp; C5451 &amp; "-" &amp; D5451 &amp; "-" &amp; H5451,""))</f>
        <v/>
      </c>
      <c r="F5451" s="4" t="str">
        <f t="shared" si="1257"/>
        <v>Wall Street Journal-CPI YoY-10-2019</v>
      </c>
      <c r="G5451" s="7">
        <v>43748</v>
      </c>
      <c r="H5451" s="7" t="str">
        <f t="shared" si="1258"/>
        <v>10-2019</v>
      </c>
      <c r="I5451" s="7" t="str">
        <f t="shared" ca="1" si="1259"/>
        <v>Wall Street Journal: National Association of Manufacturers-CPI YoY-10-2019</v>
      </c>
      <c r="J5451" s="4" t="str">
        <f t="shared" ca="1" si="1260"/>
        <v>CPI YoY-National Association of Manufacturers:10-2019</v>
      </c>
      <c r="K5451" t="s">
        <v>439</v>
      </c>
      <c r="CM5451">
        <v>1.8</v>
      </c>
      <c r="CO5451">
        <v>1.9</v>
      </c>
      <c r="CQ5451">
        <v>2.2000000000000002</v>
      </c>
      <c r="CS5451">
        <v>2.5</v>
      </c>
      <c r="CU5451">
        <v>2.4</v>
      </c>
    </row>
    <row r="5452" spans="1:103" x14ac:dyDescent="0.55000000000000004">
      <c r="A5452" s="4" t="str">
        <f t="shared" ca="1" si="1255"/>
        <v>Naroff Economics</v>
      </c>
      <c r="B5452" s="4" t="str">
        <f t="shared" si="1256"/>
        <v>Joel Naroff</v>
      </c>
      <c r="C5452" s="4" t="s">
        <v>246</v>
      </c>
      <c r="D5452" s="4" t="s">
        <v>195</v>
      </c>
      <c r="E5452" s="4" t="str">
        <f>IF(COUNTIF($E$2:E5451,"Begin: " &amp; C5452 &amp; "-" &amp; D5452 &amp; "-" &amp; H5452)=0,"Begin: " &amp; C5452 &amp; "-" &amp; D5452 &amp; "-" &amp; H5452,IF((C5452 &amp; "-" &amp; D5452 &amp; "-" &amp; H5452)&lt;&gt;(C5453 &amp; "-" &amp; D5453 &amp; "-" &amp; H5453),"End: " &amp; C5452 &amp; "-" &amp; D5452 &amp; "-" &amp; H5452,""))</f>
        <v/>
      </c>
      <c r="F5452" s="4" t="str">
        <f t="shared" si="1257"/>
        <v>Wall Street Journal-CPI YoY-10-2019</v>
      </c>
      <c r="G5452" s="7">
        <v>43748</v>
      </c>
      <c r="H5452" s="7" t="str">
        <f t="shared" si="1258"/>
        <v>10-2019</v>
      </c>
      <c r="I5452" s="7" t="str">
        <f t="shared" ca="1" si="1259"/>
        <v>Wall Street Journal: Naroff Economics-CPI YoY-10-2019</v>
      </c>
      <c r="J5452" s="4" t="str">
        <f t="shared" ca="1" si="1260"/>
        <v>CPI YoY-Naroff Economics:10-2019</v>
      </c>
      <c r="K5452" t="s">
        <v>440</v>
      </c>
      <c r="CM5452">
        <v>2.2999999999999998</v>
      </c>
      <c r="CO5452">
        <v>2.5</v>
      </c>
      <c r="CQ5452">
        <v>2</v>
      </c>
      <c r="CS5452">
        <v>1.5</v>
      </c>
      <c r="CU5452">
        <v>1.9</v>
      </c>
      <c r="CW5452">
        <v>2.2000000000000002</v>
      </c>
      <c r="CY5452">
        <v>2.5</v>
      </c>
    </row>
    <row r="5453" spans="1:103" x14ac:dyDescent="0.55000000000000004">
      <c r="A5453" s="4" t="str">
        <f t="shared" ca="1" si="1255"/>
        <v>MacroEcon Global Advisors</v>
      </c>
      <c r="B5453" s="4" t="str">
        <f t="shared" si="1256"/>
        <v>Mark Nielson</v>
      </c>
      <c r="C5453" s="4" t="s">
        <v>246</v>
      </c>
      <c r="D5453" s="4" t="s">
        <v>195</v>
      </c>
      <c r="E5453" s="4" t="str">
        <f>IF(COUNTIF($E$2:E5452,"Begin: " &amp; C5453 &amp; "-" &amp; D5453 &amp; "-" &amp; H5453)=0,"Begin: " &amp; C5453 &amp; "-" &amp; D5453 &amp; "-" &amp; H5453,IF((C5453 &amp; "-" &amp; D5453 &amp; "-" &amp; H5453)&lt;&gt;(C5454 &amp; "-" &amp; D5454 &amp; "-" &amp; H5454),"End: " &amp; C5453 &amp; "-" &amp; D5453 &amp; "-" &amp; H5453,""))</f>
        <v/>
      </c>
      <c r="F5453" s="4" t="str">
        <f t="shared" si="1257"/>
        <v>Wall Street Journal-CPI YoY-10-2019</v>
      </c>
      <c r="G5453" s="7">
        <v>43748</v>
      </c>
      <c r="H5453" s="7" t="str">
        <f t="shared" si="1258"/>
        <v>10-2019</v>
      </c>
      <c r="I5453" s="7" t="str">
        <f t="shared" ca="1" si="1259"/>
        <v>Wall Street Journal: MacroEcon Global Advisors-CPI YoY-10-2019</v>
      </c>
      <c r="J5453" s="4" t="str">
        <f t="shared" ca="1" si="1260"/>
        <v>CPI YoY-MacroEcon Global Advisors:10-2019</v>
      </c>
      <c r="K5453" t="s">
        <v>225</v>
      </c>
      <c r="CM5453">
        <v>1.8</v>
      </c>
      <c r="CO5453">
        <v>2</v>
      </c>
      <c r="CQ5453">
        <v>2.2000000000000002</v>
      </c>
      <c r="CS5453">
        <v>2.2999999999999998</v>
      </c>
      <c r="CU5453">
        <v>2.2999999999999998</v>
      </c>
      <c r="CW5453">
        <v>2.4</v>
      </c>
      <c r="CY5453">
        <v>2.4</v>
      </c>
    </row>
    <row r="5454" spans="1:103" x14ac:dyDescent="0.55000000000000004">
      <c r="A5454" s="4" t="str">
        <f t="shared" ca="1" si="1255"/>
        <v>Corelogic</v>
      </c>
      <c r="B5454" s="4" t="str">
        <f t="shared" si="1256"/>
        <v>Frank Nothaft</v>
      </c>
      <c r="C5454" s="4" t="s">
        <v>246</v>
      </c>
      <c r="D5454" s="4" t="s">
        <v>195</v>
      </c>
      <c r="E5454" s="4" t="str">
        <f>IF(COUNTIF($E$2:E5453,"Begin: " &amp; C5454 &amp; "-" &amp; D5454 &amp; "-" &amp; H5454)=0,"Begin: " &amp; C5454 &amp; "-" &amp; D5454 &amp; "-" &amp; H5454,IF((C5454 &amp; "-" &amp; D5454 &amp; "-" &amp; H5454)&lt;&gt;(C5455 &amp; "-" &amp; D5455 &amp; "-" &amp; H5455),"End: " &amp; C5454 &amp; "-" &amp; D5454 &amp; "-" &amp; H5454,""))</f>
        <v/>
      </c>
      <c r="F5454" s="4" t="str">
        <f t="shared" si="1257"/>
        <v>Wall Street Journal-CPI YoY-10-2019</v>
      </c>
      <c r="G5454" s="7">
        <v>43748</v>
      </c>
      <c r="H5454" s="7" t="str">
        <f t="shared" si="1258"/>
        <v>10-2019</v>
      </c>
      <c r="I5454" s="7" t="str">
        <f t="shared" ca="1" si="1259"/>
        <v>Wall Street Journal: Corelogic-CPI YoY-10-2019</v>
      </c>
      <c r="J5454" s="4" t="str">
        <f t="shared" ca="1" si="1260"/>
        <v>CPI YoY-Corelogic:10-2019</v>
      </c>
      <c r="K5454" t="s">
        <v>752</v>
      </c>
      <c r="CM5454">
        <v>2</v>
      </c>
      <c r="CO5454">
        <v>2.2000000000000002</v>
      </c>
      <c r="CQ5454">
        <v>2</v>
      </c>
      <c r="CS5454">
        <v>2.1</v>
      </c>
      <c r="CU5454">
        <v>2.2000000000000002</v>
      </c>
      <c r="CW5454">
        <v>2.2999999999999998</v>
      </c>
      <c r="CY5454">
        <v>2.4</v>
      </c>
    </row>
    <row r="5455" spans="1:103" x14ac:dyDescent="0.55000000000000004">
      <c r="A5455" s="4" t="str">
        <f t="shared" ca="1" si="1255"/>
        <v>High Frequency Economics</v>
      </c>
      <c r="B5455" s="4" t="str">
        <f t="shared" si="1256"/>
        <v>Jim O'Sullivan</v>
      </c>
      <c r="C5455" s="4" t="s">
        <v>246</v>
      </c>
      <c r="D5455" s="4" t="s">
        <v>195</v>
      </c>
      <c r="E5455" s="4" t="str">
        <f>IF(COUNTIF($E$2:E5454,"Begin: " &amp; C5455 &amp; "-" &amp; D5455 &amp; "-" &amp; H5455)=0,"Begin: " &amp; C5455 &amp; "-" &amp; D5455 &amp; "-" &amp; H5455,IF((C5455 &amp; "-" &amp; D5455 &amp; "-" &amp; H5455)&lt;&gt;(C5456 &amp; "-" &amp; D5456 &amp; "-" &amp; H5456),"End: " &amp; C5455 &amp; "-" &amp; D5455 &amp; "-" &amp; H5455,""))</f>
        <v/>
      </c>
      <c r="F5455" s="4" t="str">
        <f t="shared" si="1257"/>
        <v>Wall Street Journal-CPI YoY-10-2019</v>
      </c>
      <c r="G5455" s="7">
        <v>43748</v>
      </c>
      <c r="H5455" s="7" t="str">
        <f t="shared" si="1258"/>
        <v>10-2019</v>
      </c>
      <c r="I5455" s="7" t="str">
        <f t="shared" ca="1" si="1259"/>
        <v>Wall Street Journal: High Frequency Economics-CPI YoY-10-2019</v>
      </c>
      <c r="J5455" s="4" t="str">
        <f t="shared" ca="1" si="1260"/>
        <v>CPI YoY-High Frequency Economics:10-2019</v>
      </c>
      <c r="K5455" t="s">
        <v>227</v>
      </c>
      <c r="CM5455">
        <v>2</v>
      </c>
      <c r="CO5455">
        <v>2.2000000000000002</v>
      </c>
      <c r="CQ5455">
        <v>2.4</v>
      </c>
    </row>
    <row r="5456" spans="1:103" x14ac:dyDescent="0.55000000000000004">
      <c r="A5456" s="4" t="str">
        <f t="shared" ca="1" si="1255"/>
        <v>Stifel, Nicoulas and Company, Incorporated (formerly Sterne Agee)</v>
      </c>
      <c r="B5456" s="4" t="str">
        <f t="shared" si="1256"/>
        <v>Lindsey Piegza</v>
      </c>
      <c r="C5456" s="4" t="s">
        <v>246</v>
      </c>
      <c r="D5456" s="4" t="s">
        <v>195</v>
      </c>
      <c r="E5456" s="4" t="str">
        <f>IF(COUNTIF($E$2:E5455,"Begin: " &amp; C5456 &amp; "-" &amp; D5456 &amp; "-" &amp; H5456)=0,"Begin: " &amp; C5456 &amp; "-" &amp; D5456 &amp; "-" &amp; H5456,IF((C5456 &amp; "-" &amp; D5456 &amp; "-" &amp; H5456)&lt;&gt;(C5457 &amp; "-" &amp; D5457 &amp; "-" &amp; H5457),"End: " &amp; C5456 &amp; "-" &amp; D5456 &amp; "-" &amp; H5456,""))</f>
        <v/>
      </c>
      <c r="F5456" s="4" t="str">
        <f t="shared" si="1257"/>
        <v>Wall Street Journal-CPI YoY-10-2019</v>
      </c>
      <c r="G5456" s="7">
        <v>43748</v>
      </c>
      <c r="H5456" s="7" t="str">
        <f t="shared" si="1258"/>
        <v>10-2019</v>
      </c>
      <c r="I5456" s="7" t="str">
        <f t="shared" ca="1" si="1259"/>
        <v>Wall Street Journal: Stifel, Nicoulas and Company, Incorporated (formerly Sterne Agee)-CPI YoY-10-2019</v>
      </c>
      <c r="J5456" s="4" t="str">
        <f t="shared" ca="1" si="1260"/>
        <v>CPI YoY-Stifel, Nicoulas and Company, Incorporated (formerly Sterne Agee):10-2019</v>
      </c>
      <c r="K5456" t="s">
        <v>675</v>
      </c>
    </row>
    <row r="5457" spans="1:103" x14ac:dyDescent="0.55000000000000004">
      <c r="A5457" s="4" t="str">
        <f t="shared" ca="1" si="1255"/>
        <v>Macroeconomic Advisers</v>
      </c>
      <c r="B5457" s="4" t="str">
        <f t="shared" si="1256"/>
        <v>Dr. Joel Prakken/ Chris Varvares</v>
      </c>
      <c r="C5457" s="4" t="s">
        <v>246</v>
      </c>
      <c r="D5457" s="4" t="s">
        <v>195</v>
      </c>
      <c r="E5457" s="4" t="str">
        <f>IF(COUNTIF($E$2:E5456,"Begin: " &amp; C5457 &amp; "-" &amp; D5457 &amp; "-" &amp; H5457)=0,"Begin: " &amp; C5457 &amp; "-" &amp; D5457 &amp; "-" &amp; H5457,IF((C5457 &amp; "-" &amp; D5457 &amp; "-" &amp; H5457)&lt;&gt;(C5458 &amp; "-" &amp; D5458 &amp; "-" &amp; H5458),"End: " &amp; C5457 &amp; "-" &amp; D5457 &amp; "-" &amp; H5457,""))</f>
        <v/>
      </c>
      <c r="F5457" s="4" t="str">
        <f t="shared" si="1257"/>
        <v>Wall Street Journal-CPI YoY-10-2019</v>
      </c>
      <c r="G5457" s="7">
        <v>43748</v>
      </c>
      <c r="H5457" s="7" t="str">
        <f t="shared" si="1258"/>
        <v>10-2019</v>
      </c>
      <c r="I5457" s="7" t="str">
        <f t="shared" ca="1" si="1259"/>
        <v>Wall Street Journal: Macroeconomic Advisers-CPI YoY-10-2019</v>
      </c>
      <c r="J5457" s="4" t="str">
        <f t="shared" ca="1" si="1260"/>
        <v>CPI YoY-Macroeconomic Advisers:10-2019</v>
      </c>
      <c r="K5457" t="s">
        <v>228</v>
      </c>
      <c r="CM5457">
        <v>2.5</v>
      </c>
      <c r="CO5457">
        <v>2.2000000000000002</v>
      </c>
      <c r="CQ5457">
        <v>1.5</v>
      </c>
      <c r="CS5457">
        <v>1.9</v>
      </c>
      <c r="CU5457">
        <v>2.1</v>
      </c>
      <c r="CW5457">
        <v>2.4</v>
      </c>
      <c r="CY5457">
        <v>2.8</v>
      </c>
    </row>
    <row r="5458" spans="1:103" x14ac:dyDescent="0.55000000000000004">
      <c r="A5458" s="4" t="str">
        <f t="shared" ca="1" si="1255"/>
        <v>Ameriprise Financial</v>
      </c>
      <c r="B5458" s="4" t="str">
        <f t="shared" si="1256"/>
        <v>Russell Price</v>
      </c>
      <c r="C5458" s="4" t="s">
        <v>246</v>
      </c>
      <c r="D5458" s="4" t="s">
        <v>195</v>
      </c>
      <c r="E5458" s="4" t="str">
        <f>IF(COUNTIF($E$2:E5457,"Begin: " &amp; C5458 &amp; "-" &amp; D5458 &amp; "-" &amp; H5458)=0,"Begin: " &amp; C5458 &amp; "-" &amp; D5458 &amp; "-" &amp; H5458,IF((C5458 &amp; "-" &amp; D5458 &amp; "-" &amp; H5458)&lt;&gt;(C5459 &amp; "-" &amp; D5459 &amp; "-" &amp; H5459),"End: " &amp; C5458 &amp; "-" &amp; D5458 &amp; "-" &amp; H5458,""))</f>
        <v/>
      </c>
      <c r="F5458" s="4" t="str">
        <f t="shared" si="1257"/>
        <v>Wall Street Journal-CPI YoY-10-2019</v>
      </c>
      <c r="G5458" s="7">
        <v>43748</v>
      </c>
      <c r="H5458" s="7" t="str">
        <f t="shared" si="1258"/>
        <v>10-2019</v>
      </c>
      <c r="I5458" s="7" t="str">
        <f t="shared" ca="1" si="1259"/>
        <v>Wall Street Journal: Ameriprise Financial-CPI YoY-10-2019</v>
      </c>
      <c r="J5458" s="4" t="str">
        <f t="shared" ca="1" si="1260"/>
        <v>CPI YoY-Ameriprise Financial:10-2019</v>
      </c>
      <c r="K5458" t="s">
        <v>441</v>
      </c>
      <c r="CM5458">
        <v>2.1</v>
      </c>
      <c r="CO5458">
        <v>2.1</v>
      </c>
      <c r="CQ5458">
        <v>2.1</v>
      </c>
      <c r="CS5458">
        <v>2.1</v>
      </c>
      <c r="CU5458">
        <v>2</v>
      </c>
      <c r="CW5458">
        <v>2</v>
      </c>
      <c r="CY5458">
        <v>2</v>
      </c>
    </row>
    <row r="5459" spans="1:103" x14ac:dyDescent="0.55000000000000004">
      <c r="A5459" s="4" t="str">
        <f t="shared" ca="1" si="1255"/>
        <v>Eaton Corp.</v>
      </c>
      <c r="B5459" s="4" t="str">
        <f t="shared" si="1256"/>
        <v>Arun Raha*</v>
      </c>
      <c r="C5459" s="4" t="s">
        <v>246</v>
      </c>
      <c r="D5459" s="4" t="s">
        <v>195</v>
      </c>
      <c r="E5459" s="4" t="str">
        <f>IF(COUNTIF($E$2:E5458,"Begin: " &amp; C5459 &amp; "-" &amp; D5459 &amp; "-" &amp; H5459)=0,"Begin: " &amp; C5459 &amp; "-" &amp; D5459 &amp; "-" &amp; H5459,IF((C5459 &amp; "-" &amp; D5459 &amp; "-" &amp; H5459)&lt;&gt;(C5460 &amp; "-" &amp; D5460 &amp; "-" &amp; H5460),"End: " &amp; C5459 &amp; "-" &amp; D5459 &amp; "-" &amp; H5459,""))</f>
        <v/>
      </c>
      <c r="F5459" s="4" t="str">
        <f t="shared" si="1257"/>
        <v>Wall Street Journal-CPI YoY-10-2019</v>
      </c>
      <c r="G5459" s="7">
        <v>43748</v>
      </c>
      <c r="H5459" s="7" t="str">
        <f t="shared" si="1258"/>
        <v>10-2019</v>
      </c>
      <c r="I5459" s="7" t="str">
        <f t="shared" ca="1" si="1259"/>
        <v>Wall Street Journal: Eaton Corp.-CPI YoY-10-2019</v>
      </c>
      <c r="J5459" s="4" t="str">
        <f t="shared" ca="1" si="1260"/>
        <v>CPI YoY-Eaton Corp.:10-2019</v>
      </c>
      <c r="K5459" t="s">
        <v>823</v>
      </c>
    </row>
    <row r="5460" spans="1:103" x14ac:dyDescent="0.55000000000000004">
      <c r="A5460" s="4" t="str">
        <f t="shared" ca="1" si="1255"/>
        <v>Point Loma Nazarene University</v>
      </c>
      <c r="B5460" s="4" t="str">
        <f t="shared" si="1256"/>
        <v>Lynn Reaser</v>
      </c>
      <c r="C5460" s="4" t="s">
        <v>246</v>
      </c>
      <c r="D5460" s="4" t="s">
        <v>195</v>
      </c>
      <c r="E5460" s="4" t="str">
        <f>IF(COUNTIF($E$2:E5459,"Begin: " &amp; C5460 &amp; "-" &amp; D5460 &amp; "-" &amp; H5460)=0,"Begin: " &amp; C5460 &amp; "-" &amp; D5460 &amp; "-" &amp; H5460,IF((C5460 &amp; "-" &amp; D5460 &amp; "-" &amp; H5460)&lt;&gt;(C5461 &amp; "-" &amp; D5461 &amp; "-" &amp; H5461),"End: " &amp; C5460 &amp; "-" &amp; D5460 &amp; "-" &amp; H5460,""))</f>
        <v/>
      </c>
      <c r="F5460" s="4" t="str">
        <f t="shared" si="1257"/>
        <v>Wall Street Journal-CPI YoY-10-2019</v>
      </c>
      <c r="G5460" s="7">
        <v>43748</v>
      </c>
      <c r="H5460" s="7" t="str">
        <f t="shared" si="1258"/>
        <v>10-2019</v>
      </c>
      <c r="I5460" s="7" t="str">
        <f t="shared" ca="1" si="1259"/>
        <v>Wall Street Journal: Point Loma Nazarene University-CPI YoY-10-2019</v>
      </c>
      <c r="J5460" s="4" t="str">
        <f t="shared" ca="1" si="1260"/>
        <v>CPI YoY-Point Loma Nazarene University:10-2019</v>
      </c>
      <c r="K5460" t="s">
        <v>658</v>
      </c>
      <c r="CM5460">
        <v>2.2000000000000002</v>
      </c>
      <c r="CO5460">
        <v>2</v>
      </c>
      <c r="CQ5460">
        <v>2</v>
      </c>
      <c r="CS5460">
        <v>2.1</v>
      </c>
      <c r="CU5460">
        <v>2.2000000000000002</v>
      </c>
      <c r="CW5460">
        <v>2.2000000000000002</v>
      </c>
      <c r="CY5460">
        <v>2.2999999999999998</v>
      </c>
    </row>
    <row r="5461" spans="1:103" x14ac:dyDescent="0.55000000000000004">
      <c r="A5461" s="4" t="str">
        <f t="shared" ca="1" si="1255"/>
        <v>Deutsche Bank</v>
      </c>
      <c r="B5461" s="4" t="str">
        <f t="shared" si="1256"/>
        <v>Brett Ryan/Matthew Luzzetti</v>
      </c>
      <c r="C5461" s="4" t="s">
        <v>246</v>
      </c>
      <c r="D5461" s="4" t="s">
        <v>195</v>
      </c>
      <c r="E5461" s="4" t="str">
        <f>IF(COUNTIF($E$2:E5460,"Begin: " &amp; C5461 &amp; "-" &amp; D5461 &amp; "-" &amp; H5461)=0,"Begin: " &amp; C5461 &amp; "-" &amp; D5461 &amp; "-" &amp; H5461,IF((C5461 &amp; "-" &amp; D5461 &amp; "-" &amp; H5461)&lt;&gt;(C5462 &amp; "-" &amp; D5462 &amp; "-" &amp; H5462),"End: " &amp; C5461 &amp; "-" &amp; D5461 &amp; "-" &amp; H5461,""))</f>
        <v/>
      </c>
      <c r="F5461" s="4" t="str">
        <f t="shared" si="1257"/>
        <v>Wall Street Journal-CPI YoY-10-2019</v>
      </c>
      <c r="G5461" s="7">
        <v>43748</v>
      </c>
      <c r="H5461" s="7" t="str">
        <f t="shared" si="1258"/>
        <v>10-2019</v>
      </c>
      <c r="I5461" s="7" t="str">
        <f t="shared" ca="1" si="1259"/>
        <v>Wall Street Journal: Deutsche Bank-CPI YoY-10-2019</v>
      </c>
      <c r="J5461" s="4" t="str">
        <f t="shared" ca="1" si="1260"/>
        <v>CPI YoY-Deutsche Bank:10-2019</v>
      </c>
      <c r="K5461" t="s">
        <v>804</v>
      </c>
      <c r="CM5461">
        <v>1.6</v>
      </c>
      <c r="CO5461">
        <v>1.7</v>
      </c>
      <c r="CQ5461">
        <v>2</v>
      </c>
      <c r="CS5461">
        <v>2</v>
      </c>
      <c r="CU5461">
        <v>2.2000000000000002</v>
      </c>
      <c r="CW5461">
        <v>2.2999999999999998</v>
      </c>
      <c r="CY5461">
        <v>2.2999999999999998</v>
      </c>
    </row>
    <row r="5462" spans="1:103" x14ac:dyDescent="0.55000000000000004">
      <c r="A5462" s="4" t="str">
        <f t="shared" ca="1" si="1255"/>
        <v>Prestige Economics LLC</v>
      </c>
      <c r="B5462" s="4" t="str">
        <f t="shared" si="1256"/>
        <v>Jason Schenker*</v>
      </c>
      <c r="C5462" s="4" t="s">
        <v>246</v>
      </c>
      <c r="D5462" s="4" t="s">
        <v>195</v>
      </c>
      <c r="E5462" s="4" t="str">
        <f>IF(COUNTIF($E$2:E5461,"Begin: " &amp; C5462 &amp; "-" &amp; D5462 &amp; "-" &amp; H5462)=0,"Begin: " &amp; C5462 &amp; "-" &amp; D5462 &amp; "-" &amp; H5462,IF((C5462 &amp; "-" &amp; D5462 &amp; "-" &amp; H5462)&lt;&gt;(C5463 &amp; "-" &amp; D5463 &amp; "-" &amp; H5463),"End: " &amp; C5462 &amp; "-" &amp; D5462 &amp; "-" &amp; H5462,""))</f>
        <v/>
      </c>
      <c r="F5462" s="4" t="str">
        <f t="shared" si="1257"/>
        <v>Wall Street Journal-CPI YoY-10-2019</v>
      </c>
      <c r="G5462" s="7">
        <v>43748</v>
      </c>
      <c r="H5462" s="7" t="str">
        <f t="shared" si="1258"/>
        <v>10-2019</v>
      </c>
      <c r="I5462" s="7" t="str">
        <f t="shared" ca="1" si="1259"/>
        <v>Wall Street Journal: Prestige Economics LLC-CPI YoY-10-2019</v>
      </c>
      <c r="J5462" s="4" t="str">
        <f t="shared" ca="1" si="1260"/>
        <v>CPI YoY-Prestige Economics LLC:10-2019</v>
      </c>
      <c r="K5462" t="s">
        <v>824</v>
      </c>
    </row>
    <row r="5463" spans="1:103" x14ac:dyDescent="0.55000000000000004">
      <c r="A5463" s="4" t="str">
        <f t="shared" ca="1" si="1255"/>
        <v>Pantheon Macroeconomics</v>
      </c>
      <c r="B5463" s="4" t="str">
        <f t="shared" si="1256"/>
        <v>Ian Shepherdson</v>
      </c>
      <c r="C5463" s="4" t="s">
        <v>246</v>
      </c>
      <c r="D5463" s="4" t="s">
        <v>195</v>
      </c>
      <c r="E5463" s="4" t="str">
        <f>IF(COUNTIF($E$2:E5462,"Begin: " &amp; C5463 &amp; "-" &amp; D5463 &amp; "-" &amp; H5463)=0,"Begin: " &amp; C5463 &amp; "-" &amp; D5463 &amp; "-" &amp; H5463,IF((C5463 &amp; "-" &amp; D5463 &amp; "-" &amp; H5463)&lt;&gt;(C5464 &amp; "-" &amp; D5464 &amp; "-" &amp; H5464),"End: " &amp; C5463 &amp; "-" &amp; D5463 &amp; "-" &amp; H5463,""))</f>
        <v/>
      </c>
      <c r="F5463" s="4" t="str">
        <f t="shared" si="1257"/>
        <v>Wall Street Journal-CPI YoY-10-2019</v>
      </c>
      <c r="G5463" s="7">
        <v>43748</v>
      </c>
      <c r="H5463" s="7" t="str">
        <f t="shared" si="1258"/>
        <v>10-2019</v>
      </c>
      <c r="I5463" s="7" t="str">
        <f t="shared" ca="1" si="1259"/>
        <v>Wall Street Journal: Pantheon Macroeconomics-CPI YoY-10-2019</v>
      </c>
      <c r="J5463" s="4" t="str">
        <f t="shared" ca="1" si="1260"/>
        <v>CPI YoY-Pantheon Macroeconomics:10-2019</v>
      </c>
      <c r="K5463" t="s">
        <v>231</v>
      </c>
      <c r="CM5463">
        <v>2.2000000000000002</v>
      </c>
      <c r="CO5463">
        <v>2.6</v>
      </c>
      <c r="CQ5463">
        <v>3</v>
      </c>
      <c r="CS5463">
        <v>3</v>
      </c>
      <c r="CU5463">
        <v>2.5</v>
      </c>
    </row>
    <row r="5464" spans="1:103" x14ac:dyDescent="0.55000000000000004">
      <c r="A5464" s="4" t="str">
        <f t="shared" ca="1" si="1255"/>
        <v>Decision Economics, Inc.</v>
      </c>
      <c r="B5464" s="4" t="str">
        <f t="shared" si="1256"/>
        <v>Allen Sinai</v>
      </c>
      <c r="C5464" s="4" t="s">
        <v>246</v>
      </c>
      <c r="D5464" s="4" t="s">
        <v>195</v>
      </c>
      <c r="E5464" s="4" t="str">
        <f>IF(COUNTIF($E$2:E5463,"Begin: " &amp; C5464 &amp; "-" &amp; D5464 &amp; "-" &amp; H5464)=0,"Begin: " &amp; C5464 &amp; "-" &amp; D5464 &amp; "-" &amp; H5464,IF((C5464 &amp; "-" &amp; D5464 &amp; "-" &amp; H5464)&lt;&gt;(C5465 &amp; "-" &amp; D5465 &amp; "-" &amp; H5465),"End: " &amp; C5464 &amp; "-" &amp; D5464 &amp; "-" &amp; H5464,""))</f>
        <v/>
      </c>
      <c r="F5464" s="4" t="str">
        <f t="shared" si="1257"/>
        <v>Wall Street Journal-CPI YoY-10-2019</v>
      </c>
      <c r="G5464" s="7">
        <v>43748</v>
      </c>
      <c r="H5464" s="7" t="str">
        <f t="shared" si="1258"/>
        <v>10-2019</v>
      </c>
      <c r="I5464" s="7" t="str">
        <f t="shared" ca="1" si="1259"/>
        <v>Wall Street Journal: Decision Economics, Inc.-CPI YoY-10-2019</v>
      </c>
      <c r="J5464" s="4" t="str">
        <f t="shared" ca="1" si="1260"/>
        <v>CPI YoY-Decision Economics, Inc.:10-2019</v>
      </c>
      <c r="K5464" t="s">
        <v>233</v>
      </c>
      <c r="CM5464">
        <v>2</v>
      </c>
      <c r="CO5464">
        <v>1.9</v>
      </c>
      <c r="CQ5464">
        <v>2.1</v>
      </c>
      <c r="CS5464">
        <v>2.2999999999999998</v>
      </c>
      <c r="CU5464">
        <v>2.2999999999999998</v>
      </c>
      <c r="CW5464">
        <v>2.4</v>
      </c>
      <c r="CY5464">
        <v>2.4</v>
      </c>
    </row>
    <row r="5465" spans="1:103" x14ac:dyDescent="0.55000000000000004">
      <c r="A5465" s="4" t="str">
        <f t="shared" ca="1" si="1255"/>
        <v>Parsec Financial</v>
      </c>
      <c r="B5465" s="4" t="str">
        <f t="shared" si="1256"/>
        <v>James F. Smith</v>
      </c>
      <c r="C5465" s="4" t="s">
        <v>246</v>
      </c>
      <c r="D5465" s="4" t="s">
        <v>195</v>
      </c>
      <c r="E5465" s="4" t="str">
        <f>IF(COUNTIF($E$2:E5464,"Begin: " &amp; C5465 &amp; "-" &amp; D5465 &amp; "-" &amp; H5465)=0,"Begin: " &amp; C5465 &amp; "-" &amp; D5465 &amp; "-" &amp; H5465,IF((C5465 &amp; "-" &amp; D5465 &amp; "-" &amp; H5465)&lt;&gt;(C5466 &amp; "-" &amp; D5466 &amp; "-" &amp; H5466),"End: " &amp; C5465 &amp; "-" &amp; D5465 &amp; "-" &amp; H5465,""))</f>
        <v/>
      </c>
      <c r="F5465" s="4" t="str">
        <f t="shared" si="1257"/>
        <v>Wall Street Journal-CPI YoY-10-2019</v>
      </c>
      <c r="G5465" s="7">
        <v>43748</v>
      </c>
      <c r="H5465" s="7" t="str">
        <f t="shared" si="1258"/>
        <v>10-2019</v>
      </c>
      <c r="I5465" s="7" t="str">
        <f t="shared" ca="1" si="1259"/>
        <v>Wall Street Journal: Parsec Financial-CPI YoY-10-2019</v>
      </c>
      <c r="J5465" s="4" t="str">
        <f t="shared" ca="1" si="1260"/>
        <v>CPI YoY-Parsec Financial:10-2019</v>
      </c>
      <c r="K5465" t="s">
        <v>234</v>
      </c>
      <c r="CM5465">
        <v>2</v>
      </c>
      <c r="CO5465">
        <v>2.1</v>
      </c>
      <c r="CQ5465">
        <v>2.2999999999999998</v>
      </c>
      <c r="CS5465">
        <v>2.1</v>
      </c>
      <c r="CU5465">
        <v>2</v>
      </c>
      <c r="CW5465">
        <v>1.8</v>
      </c>
      <c r="CY5465">
        <v>1.7</v>
      </c>
    </row>
    <row r="5466" spans="1:103" x14ac:dyDescent="0.55000000000000004">
      <c r="A5466" s="4" t="str">
        <f t="shared" ca="1" si="1255"/>
        <v>Univ of Central FL</v>
      </c>
      <c r="B5466" s="4" t="str">
        <f t="shared" si="1256"/>
        <v>Sean M. Snaith*</v>
      </c>
      <c r="C5466" s="4" t="s">
        <v>246</v>
      </c>
      <c r="D5466" s="4" t="s">
        <v>195</v>
      </c>
      <c r="E5466" s="4" t="str">
        <f>IF(COUNTIF($E$2:E5465,"Begin: " &amp; C5466 &amp; "-" &amp; D5466 &amp; "-" &amp; H5466)=0,"Begin: " &amp; C5466 &amp; "-" &amp; D5466 &amp; "-" &amp; H5466,IF((C5466 &amp; "-" &amp; D5466 &amp; "-" &amp; H5466)&lt;&gt;(C5467 &amp; "-" &amp; D5467 &amp; "-" &amp; H5467),"End: " &amp; C5466 &amp; "-" &amp; D5466 &amp; "-" &amp; H5466,""))</f>
        <v/>
      </c>
      <c r="F5466" s="4" t="str">
        <f t="shared" si="1257"/>
        <v>Wall Street Journal-CPI YoY-10-2019</v>
      </c>
      <c r="G5466" s="7">
        <v>43748</v>
      </c>
      <c r="H5466" s="7" t="str">
        <f t="shared" si="1258"/>
        <v>10-2019</v>
      </c>
      <c r="I5466" s="7" t="str">
        <f t="shared" ca="1" si="1259"/>
        <v>Wall Street Journal: Univ of Central FL-CPI YoY-10-2019</v>
      </c>
      <c r="J5466" s="4" t="str">
        <f t="shared" ca="1" si="1260"/>
        <v>CPI YoY-Univ of Central FL:10-2019</v>
      </c>
      <c r="K5466" t="s">
        <v>843</v>
      </c>
    </row>
    <row r="5467" spans="1:103" x14ac:dyDescent="0.55000000000000004">
      <c r="A5467" s="4" t="str">
        <f t="shared" ca="1" si="1255"/>
        <v>SS Economics</v>
      </c>
      <c r="B5467" s="4" t="str">
        <f t="shared" si="1256"/>
        <v>Sung Won Sohn*</v>
      </c>
      <c r="C5467" s="4" t="s">
        <v>246</v>
      </c>
      <c r="D5467" s="4" t="s">
        <v>195</v>
      </c>
      <c r="E5467" s="4" t="str">
        <f>IF(COUNTIF($E$2:E5466,"Begin: " &amp; C5467 &amp; "-" &amp; D5467 &amp; "-" &amp; H5467)=0,"Begin: " &amp; C5467 &amp; "-" &amp; D5467 &amp; "-" &amp; H5467,IF((C5467 &amp; "-" &amp; D5467 &amp; "-" &amp; H5467)&lt;&gt;(C5468 &amp; "-" &amp; D5468 &amp; "-" &amp; H5468),"End: " &amp; C5467 &amp; "-" &amp; D5467 &amp; "-" &amp; H5467,""))</f>
        <v/>
      </c>
      <c r="F5467" s="4" t="str">
        <f t="shared" si="1257"/>
        <v>Wall Street Journal-CPI YoY-10-2019</v>
      </c>
      <c r="G5467" s="7">
        <v>43748</v>
      </c>
      <c r="H5467" s="7" t="str">
        <f t="shared" si="1258"/>
        <v>10-2019</v>
      </c>
      <c r="I5467" s="7" t="str">
        <f t="shared" ca="1" si="1259"/>
        <v>Wall Street Journal: SS Economics-CPI YoY-10-2019</v>
      </c>
      <c r="J5467" s="4" t="str">
        <f t="shared" ca="1" si="1260"/>
        <v>CPI YoY-SS Economics:10-2019</v>
      </c>
      <c r="K5467" t="s">
        <v>856</v>
      </c>
    </row>
    <row r="5468" spans="1:103" x14ac:dyDescent="0.55000000000000004">
      <c r="A5468" s="4" t="str">
        <f t="shared" ref="A5468:A5478" ca="1" si="1261">IF(ISERROR(IF(C5468="GIOA",INDEX(List_AnonymousForecasters,MATCH(LEFT(K5468,FIND(":",K5468,1)-1),List_IndividualForecasters,0),1),INDEX(List_FirmNamesOmega,MATCH(LEFT(K5468,FIND(":",K5468,1)-1),List_FirmNamesAlpha,0),1))),LEFT(K5468,FIND(":",K5468,1)-1),IF(C5468="GIOA",INDEX(List_AnonymousForecasters,MATCH(LEFT(K5468,FIND(":",K5468,1)-1),List_IndividualForecasters,0),1),INDEX(List_FirmNamesOmega,MATCH(LEFT(K5468,FIND(":",K5468,1)-1),List_FirmNamesAlpha,0),1)))</f>
        <v>Pierpont Securities</v>
      </c>
      <c r="B5468" s="4" t="str">
        <f t="shared" ref="B5468:B5478" si="1262">MID(K5468,FIND(":",K5468,1)+2,LEN(K5468)-FIND(":",K5468,1))</f>
        <v>Stephen Stanley</v>
      </c>
      <c r="C5468" s="4" t="s">
        <v>246</v>
      </c>
      <c r="D5468" s="4" t="s">
        <v>195</v>
      </c>
      <c r="E5468" s="4" t="str">
        <f>IF(COUNTIF($E$2:E5467,"Begin: " &amp; C5468 &amp; "-" &amp; D5468 &amp; "-" &amp; H5468)=0,"Begin: " &amp; C5468 &amp; "-" &amp; D5468 &amp; "-" &amp; H5468,IF((C5468 &amp; "-" &amp; D5468 &amp; "-" &amp; H5468)&lt;&gt;(C5469 &amp; "-" &amp; D5469 &amp; "-" &amp; H5469),"End: " &amp; C5468 &amp; "-" &amp; D5468 &amp; "-" &amp; H5468,""))</f>
        <v/>
      </c>
      <c r="F5468" s="4" t="str">
        <f t="shared" ref="F5468:F5478" si="1263">C5468 &amp; "-" &amp; D5468 &amp; "-" &amp; H5468</f>
        <v>Wall Street Journal-CPI YoY-10-2019</v>
      </c>
      <c r="G5468" s="7">
        <v>43748</v>
      </c>
      <c r="H5468" s="7" t="str">
        <f t="shared" ref="H5468:H5478" si="1264">TEXT(MONTH(G5468),"00") &amp; "-" &amp; TEXT(YEAR(G5468),"0000")</f>
        <v>10-2019</v>
      </c>
      <c r="I5468" s="7" t="str">
        <f t="shared" ref="I5468:I5478" ca="1" si="1265">C5468 &amp; ": " &amp; A5468 &amp; "-" &amp; D5468 &amp; "-" &amp; H5468</f>
        <v>Wall Street Journal: Pierpont Securities-CPI YoY-10-2019</v>
      </c>
      <c r="J5468" s="4" t="str">
        <f t="shared" ref="J5468:J5478" ca="1" si="1266">D5468 &amp; "-" &amp; A5468 &amp; ":" &amp; TEXT(MONTH(G5468),"00") &amp; "-" &amp; TEXT(YEAR(G5468),"0000")</f>
        <v>CPI YoY-Pierpont Securities:10-2019</v>
      </c>
      <c r="K5468" t="s">
        <v>238</v>
      </c>
      <c r="CM5468">
        <v>2.2999999999999998</v>
      </c>
      <c r="CO5468">
        <v>2.6</v>
      </c>
      <c r="CQ5468">
        <v>2.7</v>
      </c>
      <c r="CS5468">
        <v>2.9</v>
      </c>
      <c r="CU5468">
        <v>2.9</v>
      </c>
      <c r="CW5468">
        <v>2.8</v>
      </c>
      <c r="CY5468">
        <v>2.7</v>
      </c>
    </row>
    <row r="5469" spans="1:103" x14ac:dyDescent="0.55000000000000004">
      <c r="A5469" s="4" t="str">
        <f t="shared" ca="1" si="1261"/>
        <v>Economic Analysis Associates Inc.</v>
      </c>
      <c r="B5469" s="4" t="str">
        <f t="shared" si="1262"/>
        <v>Susan M. Sterne</v>
      </c>
      <c r="C5469" s="4" t="s">
        <v>246</v>
      </c>
      <c r="D5469" s="4" t="s">
        <v>195</v>
      </c>
      <c r="E5469" s="4" t="str">
        <f>IF(COUNTIF($E$2:E5468,"Begin: " &amp; C5469 &amp; "-" &amp; D5469 &amp; "-" &amp; H5469)=0,"Begin: " &amp; C5469 &amp; "-" &amp; D5469 &amp; "-" &amp; H5469,IF((C5469 &amp; "-" &amp; D5469 &amp; "-" &amp; H5469)&lt;&gt;(C5470 &amp; "-" &amp; D5470 &amp; "-" &amp; H5470),"End: " &amp; C5469 &amp; "-" &amp; D5469 &amp; "-" &amp; H5469,""))</f>
        <v/>
      </c>
      <c r="F5469" s="4" t="str">
        <f t="shared" si="1263"/>
        <v>Wall Street Journal-CPI YoY-10-2019</v>
      </c>
      <c r="G5469" s="7">
        <v>43748</v>
      </c>
      <c r="H5469" s="7" t="str">
        <f t="shared" si="1264"/>
        <v>10-2019</v>
      </c>
      <c r="I5469" s="7" t="str">
        <f t="shared" ca="1" si="1265"/>
        <v>Wall Street Journal: Economic Analysis Associates Inc.-CPI YoY-10-2019</v>
      </c>
      <c r="J5469" s="4" t="str">
        <f t="shared" ca="1" si="1266"/>
        <v>CPI YoY-Economic Analysis Associates Inc.:10-2019</v>
      </c>
      <c r="K5469" t="s">
        <v>239</v>
      </c>
      <c r="CM5469">
        <v>1.7</v>
      </c>
      <c r="CO5469">
        <v>1.5</v>
      </c>
      <c r="CQ5469">
        <v>1.9</v>
      </c>
      <c r="CS5469">
        <v>1.8</v>
      </c>
      <c r="CU5469">
        <v>1.9</v>
      </c>
      <c r="CW5469">
        <v>2</v>
      </c>
      <c r="CY5469">
        <v>2.1</v>
      </c>
    </row>
    <row r="5470" spans="1:103" x14ac:dyDescent="0.55000000000000004">
      <c r="A5470" s="4" t="str">
        <f t="shared" ca="1" si="1261"/>
        <v>CSFB</v>
      </c>
      <c r="B5470" s="4" t="str">
        <f t="shared" si="1262"/>
        <v>James Sweeney</v>
      </c>
      <c r="C5470" s="4" t="s">
        <v>246</v>
      </c>
      <c r="D5470" s="4" t="s">
        <v>195</v>
      </c>
      <c r="E5470" s="4" t="str">
        <f>IF(COUNTIF($E$2:E5469,"Begin: " &amp; C5470 &amp; "-" &amp; D5470 &amp; "-" &amp; H5470)=0,"Begin: " &amp; C5470 &amp; "-" &amp; D5470 &amp; "-" &amp; H5470,IF((C5470 &amp; "-" &amp; D5470 &amp; "-" &amp; H5470)&lt;&gt;(C5471 &amp; "-" &amp; D5471 &amp; "-" &amp; H5471),"End: " &amp; C5470 &amp; "-" &amp; D5470 &amp; "-" &amp; H5470,""))</f>
        <v/>
      </c>
      <c r="F5470" s="4" t="str">
        <f t="shared" si="1263"/>
        <v>Wall Street Journal-CPI YoY-10-2019</v>
      </c>
      <c r="G5470" s="7">
        <v>43748</v>
      </c>
      <c r="H5470" s="7" t="str">
        <f t="shared" si="1264"/>
        <v>10-2019</v>
      </c>
      <c r="I5470" s="7" t="str">
        <f t="shared" ca="1" si="1265"/>
        <v>Wall Street Journal: CSFB-CPI YoY-10-2019</v>
      </c>
      <c r="J5470" s="4" t="str">
        <f t="shared" ca="1" si="1266"/>
        <v>CPI YoY-CSFB:10-2019</v>
      </c>
      <c r="K5470" t="s">
        <v>679</v>
      </c>
      <c r="CM5470">
        <v>2</v>
      </c>
      <c r="CO5470">
        <v>1.9</v>
      </c>
      <c r="CQ5470">
        <v>2</v>
      </c>
    </row>
    <row r="5471" spans="1:103" x14ac:dyDescent="0.55000000000000004">
      <c r="A5471" s="4" t="str">
        <f t="shared" ca="1" si="1261"/>
        <v>American Chemisty Council</v>
      </c>
      <c r="B5471" s="4" t="str">
        <f t="shared" si="1262"/>
        <v>Kevin Swift</v>
      </c>
      <c r="C5471" s="4" t="s">
        <v>246</v>
      </c>
      <c r="D5471" s="4" t="s">
        <v>195</v>
      </c>
      <c r="E5471" s="4" t="str">
        <f>IF(COUNTIF($E$2:E5470,"Begin: " &amp; C5471 &amp; "-" &amp; D5471 &amp; "-" &amp; H5471)=0,"Begin: " &amp; C5471 &amp; "-" &amp; D5471 &amp; "-" &amp; H5471,IF((C5471 &amp; "-" &amp; D5471 &amp; "-" &amp; H5471)&lt;&gt;(C5472 &amp; "-" &amp; D5472 &amp; "-" &amp; H5472),"End: " &amp; C5471 &amp; "-" &amp; D5471 &amp; "-" &amp; H5471,""))</f>
        <v/>
      </c>
      <c r="F5471" s="4" t="str">
        <f t="shared" si="1263"/>
        <v>Wall Street Journal-CPI YoY-10-2019</v>
      </c>
      <c r="G5471" s="7">
        <v>43748</v>
      </c>
      <c r="H5471" s="7" t="str">
        <f t="shared" si="1264"/>
        <v>10-2019</v>
      </c>
      <c r="I5471" s="7" t="str">
        <f t="shared" ca="1" si="1265"/>
        <v>Wall Street Journal: American Chemisty Council-CPI YoY-10-2019</v>
      </c>
      <c r="J5471" s="4" t="str">
        <f t="shared" ca="1" si="1266"/>
        <v>CPI YoY-American Chemisty Council:10-2019</v>
      </c>
      <c r="K5471" t="s">
        <v>443</v>
      </c>
      <c r="CM5471">
        <v>2</v>
      </c>
      <c r="CO5471">
        <v>2.2999999999999998</v>
      </c>
      <c r="CQ5471">
        <v>2.2999999999999998</v>
      </c>
      <c r="CS5471">
        <v>2.2999999999999998</v>
      </c>
      <c r="CU5471">
        <v>2</v>
      </c>
      <c r="CW5471">
        <v>2.2999999999999998</v>
      </c>
      <c r="CY5471">
        <v>2.2999999999999998</v>
      </c>
    </row>
    <row r="5472" spans="1:103" x14ac:dyDescent="0.55000000000000004">
      <c r="A5472" s="4" t="str">
        <f t="shared" ca="1" si="1261"/>
        <v>Grant Thornton</v>
      </c>
      <c r="B5472" s="4" t="str">
        <f t="shared" si="1262"/>
        <v>Diane Swonk</v>
      </c>
      <c r="C5472" s="4" t="s">
        <v>246</v>
      </c>
      <c r="D5472" s="4" t="s">
        <v>195</v>
      </c>
      <c r="E5472" s="4" t="str">
        <f>IF(COUNTIF($E$2:E5471,"Begin: " &amp; C5472 &amp; "-" &amp; D5472 &amp; "-" &amp; H5472)=0,"Begin: " &amp; C5472 &amp; "-" &amp; D5472 &amp; "-" &amp; H5472,IF((C5472 &amp; "-" &amp; D5472 &amp; "-" &amp; H5472)&lt;&gt;(C5473 &amp; "-" &amp; D5473 &amp; "-" &amp; H5473),"End: " &amp; C5472 &amp; "-" &amp; D5472 &amp; "-" &amp; H5472,""))</f>
        <v/>
      </c>
      <c r="F5472" s="4" t="str">
        <f t="shared" si="1263"/>
        <v>Wall Street Journal-CPI YoY-10-2019</v>
      </c>
      <c r="G5472" s="7">
        <v>43748</v>
      </c>
      <c r="H5472" s="7" t="str">
        <f t="shared" si="1264"/>
        <v>10-2019</v>
      </c>
      <c r="I5472" s="7" t="str">
        <f t="shared" ca="1" si="1265"/>
        <v>Wall Street Journal: Grant Thornton-CPI YoY-10-2019</v>
      </c>
      <c r="J5472" s="4" t="str">
        <f t="shared" ca="1" si="1266"/>
        <v>CPI YoY-Grant Thornton:10-2019</v>
      </c>
      <c r="K5472" t="s">
        <v>772</v>
      </c>
      <c r="CM5472">
        <v>2.2000000000000002</v>
      </c>
      <c r="CO5472">
        <v>2.2999999999999998</v>
      </c>
      <c r="CQ5472">
        <v>1.8</v>
      </c>
      <c r="CS5472">
        <v>1.8</v>
      </c>
      <c r="CU5472">
        <v>1.7</v>
      </c>
      <c r="CW5472">
        <v>2.1</v>
      </c>
      <c r="CY5472">
        <v>2.2000000000000002</v>
      </c>
    </row>
    <row r="5473" spans="1:103" x14ac:dyDescent="0.55000000000000004">
      <c r="A5473" s="4" t="str">
        <f t="shared" ca="1" si="1261"/>
        <v>The Northern Trust</v>
      </c>
      <c r="B5473" s="4" t="str">
        <f t="shared" si="1262"/>
        <v>Carl Tannenbaum</v>
      </c>
      <c r="C5473" s="4" t="s">
        <v>246</v>
      </c>
      <c r="D5473" s="4" t="s">
        <v>195</v>
      </c>
      <c r="E5473" s="4" t="str">
        <f>IF(COUNTIF($E$2:E5472,"Begin: " &amp; C5473 &amp; "-" &amp; D5473 &amp; "-" &amp; H5473)=0,"Begin: " &amp; C5473 &amp; "-" &amp; D5473 &amp; "-" &amp; H5473,IF((C5473 &amp; "-" &amp; D5473 &amp; "-" &amp; H5473)&lt;&gt;(C5474 &amp; "-" &amp; D5474 &amp; "-" &amp; H5474),"End: " &amp; C5473 &amp; "-" &amp; D5473 &amp; "-" &amp; H5473,""))</f>
        <v/>
      </c>
      <c r="F5473" s="4" t="str">
        <f t="shared" si="1263"/>
        <v>Wall Street Journal-CPI YoY-10-2019</v>
      </c>
      <c r="G5473" s="7">
        <v>43748</v>
      </c>
      <c r="H5473" s="7" t="str">
        <f t="shared" si="1264"/>
        <v>10-2019</v>
      </c>
      <c r="I5473" s="7" t="str">
        <f t="shared" ca="1" si="1265"/>
        <v>Wall Street Journal: The Northern Trust-CPI YoY-10-2019</v>
      </c>
      <c r="J5473" s="4" t="str">
        <f t="shared" ca="1" si="1266"/>
        <v>CPI YoY-The Northern Trust:10-2019</v>
      </c>
      <c r="K5473" t="s">
        <v>849</v>
      </c>
      <c r="CM5473">
        <v>2.1</v>
      </c>
      <c r="CO5473">
        <v>2</v>
      </c>
      <c r="CQ5473">
        <v>2.1</v>
      </c>
      <c r="CS5473">
        <v>2.2000000000000002</v>
      </c>
      <c r="CU5473">
        <v>2.2999999999999998</v>
      </c>
      <c r="CW5473">
        <v>2.2999999999999998</v>
      </c>
      <c r="CY5473">
        <v>2.2999999999999998</v>
      </c>
    </row>
    <row r="5474" spans="1:103" x14ac:dyDescent="0.55000000000000004">
      <c r="A5474" s="4" t="str">
        <f t="shared" ca="1" si="1261"/>
        <v>BNP Paribas</v>
      </c>
      <c r="B5474" s="4" t="str">
        <f t="shared" si="1262"/>
        <v>US Economics Team*</v>
      </c>
      <c r="C5474" s="4" t="s">
        <v>246</v>
      </c>
      <c r="D5474" s="4" t="s">
        <v>195</v>
      </c>
      <c r="E5474" s="4" t="str">
        <f>IF(COUNTIF($E$2:E5473,"Begin: " &amp; C5474 &amp; "-" &amp; D5474 &amp; "-" &amp; H5474)=0,"Begin: " &amp; C5474 &amp; "-" &amp; D5474 &amp; "-" &amp; H5474,IF((C5474 &amp; "-" &amp; D5474 &amp; "-" &amp; H5474)&lt;&gt;(C5475 &amp; "-" &amp; D5475 &amp; "-" &amp; H5475),"End: " &amp; C5474 &amp; "-" &amp; D5474 &amp; "-" &amp; H5474,""))</f>
        <v/>
      </c>
      <c r="F5474" s="4" t="str">
        <f t="shared" si="1263"/>
        <v>Wall Street Journal-CPI YoY-10-2019</v>
      </c>
      <c r="G5474" s="7">
        <v>43748</v>
      </c>
      <c r="H5474" s="7" t="str">
        <f t="shared" si="1264"/>
        <v>10-2019</v>
      </c>
      <c r="I5474" s="7" t="str">
        <f t="shared" ca="1" si="1265"/>
        <v>Wall Street Journal: BNP Paribas-CPI YoY-10-2019</v>
      </c>
      <c r="J5474" s="4" t="str">
        <f t="shared" ca="1" si="1266"/>
        <v>CPI YoY-BNP Paribas:10-2019</v>
      </c>
      <c r="K5474" t="s">
        <v>857</v>
      </c>
    </row>
    <row r="5475" spans="1:103" x14ac:dyDescent="0.55000000000000004">
      <c r="A5475" s="4" t="str">
        <f t="shared" ca="1" si="1261"/>
        <v>The Conference Board</v>
      </c>
      <c r="B5475" s="4" t="str">
        <f t="shared" si="1262"/>
        <v>Bart van Ark*</v>
      </c>
      <c r="C5475" s="4" t="s">
        <v>246</v>
      </c>
      <c r="D5475" s="4" t="s">
        <v>195</v>
      </c>
      <c r="E5475" s="4" t="str">
        <f>IF(COUNTIF($E$2:E5474,"Begin: " &amp; C5475 &amp; "-" &amp; D5475 &amp; "-" &amp; H5475)=0,"Begin: " &amp; C5475 &amp; "-" &amp; D5475 &amp; "-" &amp; H5475,IF((C5475 &amp; "-" &amp; D5475 &amp; "-" &amp; H5475)&lt;&gt;(C5476 &amp; "-" &amp; D5476 &amp; "-" &amp; H5476),"End: " &amp; C5475 &amp; "-" &amp; D5475 &amp; "-" &amp; H5475,""))</f>
        <v/>
      </c>
      <c r="F5475" s="4" t="str">
        <f t="shared" si="1263"/>
        <v>Wall Street Journal-CPI YoY-10-2019</v>
      </c>
      <c r="G5475" s="7">
        <v>43748</v>
      </c>
      <c r="H5475" s="7" t="str">
        <f t="shared" si="1264"/>
        <v>10-2019</v>
      </c>
      <c r="I5475" s="7" t="str">
        <f t="shared" ca="1" si="1265"/>
        <v>Wall Street Journal: The Conference Board-CPI YoY-10-2019</v>
      </c>
      <c r="J5475" s="4" t="str">
        <f t="shared" ca="1" si="1266"/>
        <v>CPI YoY-The Conference Board:10-2019</v>
      </c>
      <c r="K5475" t="s">
        <v>850</v>
      </c>
    </row>
    <row r="5476" spans="1:103" x14ac:dyDescent="0.55000000000000004">
      <c r="A5476" s="4" t="str">
        <f t="shared" ca="1" si="1261"/>
        <v>First Trust Adv.</v>
      </c>
      <c r="B5476" s="4" t="str">
        <f t="shared" si="1262"/>
        <v>Brian S. Wesbury/ Robert Stein</v>
      </c>
      <c r="C5476" s="4" t="s">
        <v>246</v>
      </c>
      <c r="D5476" s="4" t="s">
        <v>195</v>
      </c>
      <c r="E5476" s="4" t="str">
        <f>IF(COUNTIF($E$2:E5475,"Begin: " &amp; C5476 &amp; "-" &amp; D5476 &amp; "-" &amp; H5476)=0,"Begin: " &amp; C5476 &amp; "-" &amp; D5476 &amp; "-" &amp; H5476,IF((C5476 &amp; "-" &amp; D5476 &amp; "-" &amp; H5476)&lt;&gt;(C5477 &amp; "-" &amp; D5477 &amp; "-" &amp; H5477),"End: " &amp; C5476 &amp; "-" &amp; D5476 &amp; "-" &amp; H5476,""))</f>
        <v/>
      </c>
      <c r="F5476" s="4" t="str">
        <f t="shared" si="1263"/>
        <v>Wall Street Journal-CPI YoY-10-2019</v>
      </c>
      <c r="G5476" s="7">
        <v>43748</v>
      </c>
      <c r="H5476" s="7" t="str">
        <f t="shared" si="1264"/>
        <v>10-2019</v>
      </c>
      <c r="I5476" s="7" t="str">
        <f t="shared" ca="1" si="1265"/>
        <v>Wall Street Journal: First Trust Adv.-CPI YoY-10-2019</v>
      </c>
      <c r="J5476" s="4" t="str">
        <f t="shared" ca="1" si="1266"/>
        <v>CPI YoY-First Trust Adv.:10-2019</v>
      </c>
      <c r="K5476" t="s">
        <v>243</v>
      </c>
      <c r="CM5476">
        <v>2.2000000000000002</v>
      </c>
      <c r="CO5476">
        <v>2.4</v>
      </c>
      <c r="CQ5476">
        <v>2.5</v>
      </c>
      <c r="CS5476">
        <v>2.5</v>
      </c>
      <c r="CU5476">
        <v>2.5</v>
      </c>
    </row>
    <row r="5477" spans="1:103" x14ac:dyDescent="0.55000000000000004">
      <c r="A5477" s="4" t="str">
        <f t="shared" ca="1" si="1261"/>
        <v>National Association of Realtors</v>
      </c>
      <c r="B5477" s="4" t="str">
        <f t="shared" si="1262"/>
        <v>Lawrence Yun</v>
      </c>
      <c r="C5477" s="4" t="s">
        <v>246</v>
      </c>
      <c r="D5477" s="4" t="s">
        <v>195</v>
      </c>
      <c r="E5477" s="4" t="str">
        <f>IF(COUNTIF($E$2:E5476,"Begin: " &amp; C5477 &amp; "-" &amp; D5477 &amp; "-" &amp; H5477)=0,"Begin: " &amp; C5477 &amp; "-" &amp; D5477 &amp; "-" &amp; H5477,IF((C5477 &amp; "-" &amp; D5477 &amp; "-" &amp; H5477)&lt;&gt;(C5478 &amp; "-" &amp; D5478 &amp; "-" &amp; H5478),"End: " &amp; C5477 &amp; "-" &amp; D5477 &amp; "-" &amp; H5477,""))</f>
        <v/>
      </c>
      <c r="F5477" s="4" t="str">
        <f t="shared" si="1263"/>
        <v>Wall Street Journal-CPI YoY-10-2019</v>
      </c>
      <c r="G5477" s="7">
        <v>43748</v>
      </c>
      <c r="H5477" s="7" t="str">
        <f t="shared" si="1264"/>
        <v>10-2019</v>
      </c>
      <c r="I5477" s="7" t="str">
        <f t="shared" ca="1" si="1265"/>
        <v>Wall Street Journal: National Association of Realtors-CPI YoY-10-2019</v>
      </c>
      <c r="J5477" s="4" t="str">
        <f t="shared" ca="1" si="1266"/>
        <v>CPI YoY-National Association of Realtors:10-2019</v>
      </c>
      <c r="K5477" t="s">
        <v>245</v>
      </c>
      <c r="CM5477">
        <v>1.5</v>
      </c>
      <c r="CO5477">
        <v>1.9</v>
      </c>
      <c r="CQ5477">
        <v>2.2999999999999998</v>
      </c>
      <c r="CS5477">
        <v>2.2999999999999998</v>
      </c>
      <c r="CU5477">
        <v>2.4</v>
      </c>
      <c r="CW5477">
        <v>2.4</v>
      </c>
      <c r="CY5477">
        <v>2.5</v>
      </c>
    </row>
    <row r="5478" spans="1:103" x14ac:dyDescent="0.55000000000000004">
      <c r="A5478" s="4" t="str">
        <f t="shared" ca="1" si="1261"/>
        <v>Morgan Stanley</v>
      </c>
      <c r="B5478" s="4" t="str">
        <f t="shared" si="1262"/>
        <v>Ellen Zentner*</v>
      </c>
      <c r="C5478" s="4" t="s">
        <v>246</v>
      </c>
      <c r="D5478" s="4" t="s">
        <v>195</v>
      </c>
      <c r="E5478" s="4" t="str">
        <f>IF(COUNTIF($E$2:E5477,"Begin: " &amp; C5478 &amp; "-" &amp; D5478 &amp; "-" &amp; H5478)=0,"Begin: " &amp; C5478 &amp; "-" &amp; D5478 &amp; "-" &amp; H5478,IF((C5478 &amp; "-" &amp; D5478 &amp; "-" &amp; H5478)&lt;&gt;(C5479 &amp; "-" &amp; D5479 &amp; "-" &amp; H5479),"End: " &amp; C5478 &amp; "-" &amp; D5478 &amp; "-" &amp; H5478,""))</f>
        <v>End: Wall Street Journal-CPI YoY-10-2019</v>
      </c>
      <c r="F5478" s="4" t="str">
        <f t="shared" si="1263"/>
        <v>Wall Street Journal-CPI YoY-10-2019</v>
      </c>
      <c r="G5478" s="7">
        <v>43748</v>
      </c>
      <c r="H5478" s="7" t="str">
        <f t="shared" si="1264"/>
        <v>10-2019</v>
      </c>
      <c r="I5478" s="7" t="str">
        <f t="shared" ca="1" si="1265"/>
        <v>Wall Street Journal: Morgan Stanley-CPI YoY-10-2019</v>
      </c>
      <c r="J5478" s="4" t="str">
        <f t="shared" ca="1" si="1266"/>
        <v>CPI YoY-Morgan Stanley:10-2019</v>
      </c>
      <c r="K5478" t="s">
        <v>827</v>
      </c>
    </row>
    <row r="5479" spans="1:103" x14ac:dyDescent="0.55000000000000004">
      <c r="A5479" s="4" t="str">
        <f t="shared" ref="A5479" ca="1" si="1267">IF(ISERROR(IF(C5479="GIOA",INDEX(List_AnonymousForecasters,MATCH(LEFT(K5479,FIND(":",K5479,1)-1),List_IndividualForecasters,0),1),INDEX(List_FirmNamesOmega,MATCH(LEFT(K5479,FIND(":",K5479,1)-1),List_FirmNamesAlpha,0),1))),LEFT(K5479,FIND(":",K5479,1)-1),IF(C5479="GIOA",INDEX(List_AnonymousForecasters,MATCH(LEFT(K5479,FIND(":",K5479,1)-1),List_IndividualForecasters,0),1),INDEX(List_FirmNamesOmega,MATCH(LEFT(K5479,FIND(":",K5479,1)-1),List_FirmNamesAlpha,0),1)))</f>
        <v>Nomura</v>
      </c>
      <c r="B5479" s="4" t="str">
        <f t="shared" ref="B5479" si="1268">MID(K5479,FIND(":",K5479,1)+2,LEN(K5479)-FIND(":",K5479,1))</f>
        <v>Lewis Alexander</v>
      </c>
      <c r="C5479" s="4" t="s">
        <v>246</v>
      </c>
      <c r="D5479" s="4" t="s">
        <v>97</v>
      </c>
      <c r="E5479" s="4" t="str">
        <f>IF(COUNTIF($E$2:E5478,"Begin: " &amp; C5479 &amp; "-" &amp; D5479 &amp; "-" &amp; H5479)=0,"Begin: " &amp; C5479 &amp; "-" &amp; D5479 &amp; "-" &amp; H5479,IF((C5479 &amp; "-" &amp; D5479 &amp; "-" &amp; H5479)&lt;&gt;(C5480 &amp; "-" &amp; D5480 &amp; "-" &amp; H5480),"End: " &amp; C5479 &amp; "-" &amp; D5479 &amp; "-" &amp; H5479,""))</f>
        <v>Begin: Wall Street Journal-Unemployment Rate-10-2019</v>
      </c>
      <c r="F5479" s="4" t="str">
        <f t="shared" ref="F5479" si="1269">C5479 &amp; "-" &amp; D5479 &amp; "-" &amp; H5479</f>
        <v>Wall Street Journal-Unemployment Rate-10-2019</v>
      </c>
      <c r="G5479" s="7">
        <v>43748</v>
      </c>
      <c r="H5479" s="7" t="str">
        <f t="shared" ref="H5479" si="1270">TEXT(MONTH(G5479),"00") &amp; "-" &amp; TEXT(YEAR(G5479),"0000")</f>
        <v>10-2019</v>
      </c>
      <c r="I5479" s="7" t="str">
        <f t="shared" ref="I5479" ca="1" si="1271">C5479 &amp; ": " &amp; A5479 &amp; "-" &amp; D5479 &amp; "-" &amp; H5479</f>
        <v>Wall Street Journal: Nomura-Unemployment Rate-10-2019</v>
      </c>
      <c r="J5479" s="4" t="str">
        <f t="shared" ref="J5479" ca="1" si="1272">D5479 &amp; "-" &amp; A5479 &amp; ":" &amp; TEXT(MONTH(G5479),"00") &amp; "-" &amp; TEXT(YEAR(G5479),"0000")</f>
        <v>Unemployment Rate-Nomura:10-2019</v>
      </c>
      <c r="K5479" t="s">
        <v>196</v>
      </c>
      <c r="CM5479">
        <v>3.6</v>
      </c>
      <c r="CO5479">
        <v>3.5</v>
      </c>
      <c r="CQ5479">
        <v>3.5</v>
      </c>
      <c r="CS5479">
        <v>3.5</v>
      </c>
      <c r="CU5479">
        <v>3.5</v>
      </c>
    </row>
    <row r="5480" spans="1:103" x14ac:dyDescent="0.55000000000000004">
      <c r="A5480" s="4" t="str">
        <f t="shared" ref="A5480:A5543" ca="1" si="1273">IF(ISERROR(IF(C5480="GIOA",INDEX(List_AnonymousForecasters,MATCH(LEFT(K5480,FIND(":",K5480,1)-1),List_IndividualForecasters,0),1),INDEX(List_FirmNamesOmega,MATCH(LEFT(K5480,FIND(":",K5480,1)-1),List_FirmNamesAlpha,0),1))),LEFT(K5480,FIND(":",K5480,1)-1),IF(C5480="GIOA",INDEX(List_AnonymousForecasters,MATCH(LEFT(K5480,FIND(":",K5480,1)-1),List_IndividualForecasters,0),1),INDEX(List_FirmNamesOmega,MATCH(LEFT(K5480,FIND(":",K5480,1)-1),List_FirmNamesAlpha,0),1)))</f>
        <v>Bank of the West</v>
      </c>
      <c r="B5480" s="4" t="str">
        <f t="shared" ref="B5480:B5543" si="1274">MID(K5480,FIND(":",K5480,1)+2,LEN(K5480)-FIND(":",K5480,1))</f>
        <v>Scott Anderson</v>
      </c>
      <c r="C5480" s="4" t="s">
        <v>246</v>
      </c>
      <c r="D5480" s="4" t="s">
        <v>97</v>
      </c>
      <c r="E5480" s="4" t="str">
        <f>IF(COUNTIF($E$2:E5479,"Begin: " &amp; C5480 &amp; "-" &amp; D5480 &amp; "-" &amp; H5480)=0,"Begin: " &amp; C5480 &amp; "-" &amp; D5480 &amp; "-" &amp; H5480,IF((C5480 &amp; "-" &amp; D5480 &amp; "-" &amp; H5480)&lt;&gt;(C5481 &amp; "-" &amp; D5481 &amp; "-" &amp; H5481),"End: " &amp; C5480 &amp; "-" &amp; D5480 &amp; "-" &amp; H5480,""))</f>
        <v/>
      </c>
      <c r="F5480" s="4" t="str">
        <f t="shared" ref="F5480:F5543" si="1275">C5480 &amp; "-" &amp; D5480 &amp; "-" &amp; H5480</f>
        <v>Wall Street Journal-Unemployment Rate-10-2019</v>
      </c>
      <c r="G5480" s="7">
        <v>43748</v>
      </c>
      <c r="H5480" s="7" t="str">
        <f t="shared" ref="H5480:H5543" si="1276">TEXT(MONTH(G5480),"00") &amp; "-" &amp; TEXT(YEAR(G5480),"0000")</f>
        <v>10-2019</v>
      </c>
      <c r="I5480" s="7" t="str">
        <f t="shared" ref="I5480:I5543" ca="1" si="1277">C5480 &amp; ": " &amp; A5480 &amp; "-" &amp; D5480 &amp; "-" &amp; H5480</f>
        <v>Wall Street Journal: Bank of the West-Unemployment Rate-10-2019</v>
      </c>
      <c r="J5480" s="4" t="str">
        <f t="shared" ref="J5480:J5543" ca="1" si="1278">D5480 &amp; "-" &amp; A5480 &amp; ":" &amp; TEXT(MONTH(G5480),"00") &amp; "-" &amp; TEXT(YEAR(G5480),"0000")</f>
        <v>Unemployment Rate-Bank of the West:10-2019</v>
      </c>
      <c r="K5480" t="s">
        <v>763</v>
      </c>
      <c r="CM5480">
        <v>3.7</v>
      </c>
      <c r="CO5480">
        <v>3.9</v>
      </c>
      <c r="CQ5480">
        <v>4.4000000000000004</v>
      </c>
      <c r="CS5480">
        <v>4.7</v>
      </c>
      <c r="CU5480">
        <v>4.8</v>
      </c>
      <c r="CW5480">
        <v>4.7</v>
      </c>
      <c r="CY5480">
        <v>4.5999999999999996</v>
      </c>
    </row>
    <row r="5481" spans="1:103" x14ac:dyDescent="0.55000000000000004">
      <c r="A5481" s="4" t="str">
        <f t="shared" ca="1" si="1273"/>
        <v>Capital Economics</v>
      </c>
      <c r="B5481" s="4" t="str">
        <f t="shared" si="1274"/>
        <v>Paul Ashworth*</v>
      </c>
      <c r="C5481" s="4" t="s">
        <v>246</v>
      </c>
      <c r="D5481" s="4" t="s">
        <v>97</v>
      </c>
      <c r="E5481" s="4" t="str">
        <f>IF(COUNTIF($E$2:E5480,"Begin: " &amp; C5481 &amp; "-" &amp; D5481 &amp; "-" &amp; H5481)=0,"Begin: " &amp; C5481 &amp; "-" &amp; D5481 &amp; "-" &amp; H5481,IF((C5481 &amp; "-" &amp; D5481 &amp; "-" &amp; H5481)&lt;&gt;(C5482 &amp; "-" &amp; D5482 &amp; "-" &amp; H5482),"End: " &amp; C5481 &amp; "-" &amp; D5481 &amp; "-" &amp; H5481,""))</f>
        <v/>
      </c>
      <c r="F5481" s="4" t="str">
        <f t="shared" si="1275"/>
        <v>Wall Street Journal-Unemployment Rate-10-2019</v>
      </c>
      <c r="G5481" s="7">
        <v>43748</v>
      </c>
      <c r="H5481" s="7" t="str">
        <f t="shared" si="1276"/>
        <v>10-2019</v>
      </c>
      <c r="I5481" s="7" t="str">
        <f t="shared" ca="1" si="1277"/>
        <v>Wall Street Journal: Capital Economics-Unemployment Rate-10-2019</v>
      </c>
      <c r="J5481" s="4" t="str">
        <f t="shared" ca="1" si="1278"/>
        <v>Unemployment Rate-Capital Economics:10-2019</v>
      </c>
      <c r="K5481" t="s">
        <v>812</v>
      </c>
    </row>
    <row r="5482" spans="1:103" x14ac:dyDescent="0.55000000000000004">
      <c r="A5482" s="4" t="str">
        <f t="shared" ca="1" si="1273"/>
        <v>Deloitte LP</v>
      </c>
      <c r="B5482" s="4" t="str">
        <f t="shared" si="1274"/>
        <v>Daniel Bachman</v>
      </c>
      <c r="C5482" s="4" t="s">
        <v>246</v>
      </c>
      <c r="D5482" s="4" t="s">
        <v>97</v>
      </c>
      <c r="E5482" s="4" t="str">
        <f>IF(COUNTIF($E$2:E5481,"Begin: " &amp; C5482 &amp; "-" &amp; D5482 &amp; "-" &amp; H5482)=0,"Begin: " &amp; C5482 &amp; "-" &amp; D5482 &amp; "-" &amp; H5482,IF((C5482 &amp; "-" &amp; D5482 &amp; "-" &amp; H5482)&lt;&gt;(C5483 &amp; "-" &amp; D5483 &amp; "-" &amp; H5483),"End: " &amp; C5482 &amp; "-" &amp; D5482 &amp; "-" &amp; H5482,""))</f>
        <v/>
      </c>
      <c r="F5482" s="4" t="str">
        <f t="shared" si="1275"/>
        <v>Wall Street Journal-Unemployment Rate-10-2019</v>
      </c>
      <c r="G5482" s="7">
        <v>43748</v>
      </c>
      <c r="H5482" s="7" t="str">
        <f t="shared" si="1276"/>
        <v>10-2019</v>
      </c>
      <c r="I5482" s="7" t="str">
        <f t="shared" ca="1" si="1277"/>
        <v>Wall Street Journal: Deloitte LP-Unemployment Rate-10-2019</v>
      </c>
      <c r="J5482" s="4" t="str">
        <f t="shared" ca="1" si="1278"/>
        <v>Unemployment Rate-Deloitte LP:10-2019</v>
      </c>
      <c r="K5482" t="s">
        <v>749</v>
      </c>
      <c r="CM5482">
        <v>3.86</v>
      </c>
      <c r="CO5482">
        <v>3.99</v>
      </c>
      <c r="CQ5482">
        <v>3.99</v>
      </c>
      <c r="CS5482">
        <v>3.95</v>
      </c>
      <c r="CU5482">
        <v>3.96</v>
      </c>
      <c r="CW5482">
        <v>3.97</v>
      </c>
      <c r="CY5482">
        <v>3.99</v>
      </c>
    </row>
    <row r="5483" spans="1:103" x14ac:dyDescent="0.55000000000000004">
      <c r="A5483" s="4" t="str">
        <f t="shared" ca="1" si="1273"/>
        <v>Economic Outlook Group</v>
      </c>
      <c r="B5483" s="4" t="str">
        <f t="shared" si="1274"/>
        <v>Bernard Baumohl</v>
      </c>
      <c r="C5483" s="4" t="s">
        <v>246</v>
      </c>
      <c r="D5483" s="4" t="s">
        <v>97</v>
      </c>
      <c r="E5483" s="4" t="str">
        <f>IF(COUNTIF($E$2:E5482,"Begin: " &amp; C5483 &amp; "-" &amp; D5483 &amp; "-" &amp; H5483)=0,"Begin: " &amp; C5483 &amp; "-" &amp; D5483 &amp; "-" &amp; H5483,IF((C5483 &amp; "-" &amp; D5483 &amp; "-" &amp; H5483)&lt;&gt;(C5484 &amp; "-" &amp; D5484 &amp; "-" &amp; H5484),"End: " &amp; C5483 &amp; "-" &amp; D5483 &amp; "-" &amp; H5483,""))</f>
        <v/>
      </c>
      <c r="F5483" s="4" t="str">
        <f t="shared" si="1275"/>
        <v>Wall Street Journal-Unemployment Rate-10-2019</v>
      </c>
      <c r="G5483" s="7">
        <v>43748</v>
      </c>
      <c r="H5483" s="7" t="str">
        <f t="shared" si="1276"/>
        <v>10-2019</v>
      </c>
      <c r="I5483" s="7" t="str">
        <f t="shared" ca="1" si="1277"/>
        <v>Wall Street Journal: Economic Outlook Group-Unemployment Rate-10-2019</v>
      </c>
      <c r="J5483" s="4" t="str">
        <f t="shared" ca="1" si="1278"/>
        <v>Unemployment Rate-Economic Outlook Group:10-2019</v>
      </c>
      <c r="K5483" t="s">
        <v>426</v>
      </c>
      <c r="CM5483">
        <v>3.5</v>
      </c>
      <c r="CO5483">
        <v>3.8</v>
      </c>
      <c r="CQ5483">
        <v>4</v>
      </c>
      <c r="CS5483">
        <v>3.7</v>
      </c>
      <c r="CU5483">
        <v>3.5</v>
      </c>
      <c r="CW5483">
        <v>3.8</v>
      </c>
      <c r="CY5483">
        <v>3.8</v>
      </c>
    </row>
    <row r="5484" spans="1:103" x14ac:dyDescent="0.55000000000000004">
      <c r="A5484" s="4" t="str">
        <f t="shared" ca="1" si="1273"/>
        <v>Nationwide Insurance</v>
      </c>
      <c r="B5484" s="4" t="str">
        <f t="shared" si="1274"/>
        <v>David Berson</v>
      </c>
      <c r="C5484" s="4" t="s">
        <v>246</v>
      </c>
      <c r="D5484" s="4" t="s">
        <v>97</v>
      </c>
      <c r="E5484" s="4" t="str">
        <f>IF(COUNTIF($E$2:E5483,"Begin: " &amp; C5484 &amp; "-" &amp; D5484 &amp; "-" &amp; H5484)=0,"Begin: " &amp; C5484 &amp; "-" &amp; D5484 &amp; "-" &amp; H5484,IF((C5484 &amp; "-" &amp; D5484 &amp; "-" &amp; H5484)&lt;&gt;(C5485 &amp; "-" &amp; D5485 &amp; "-" &amp; H5485),"End: " &amp; C5484 &amp; "-" &amp; D5484 &amp; "-" &amp; H5484,""))</f>
        <v/>
      </c>
      <c r="F5484" s="4" t="str">
        <f t="shared" si="1275"/>
        <v>Wall Street Journal-Unemployment Rate-10-2019</v>
      </c>
      <c r="G5484" s="7">
        <v>43748</v>
      </c>
      <c r="H5484" s="7" t="str">
        <f t="shared" si="1276"/>
        <v>10-2019</v>
      </c>
      <c r="I5484" s="7" t="str">
        <f t="shared" ca="1" si="1277"/>
        <v>Wall Street Journal: Nationwide Insurance-Unemployment Rate-10-2019</v>
      </c>
      <c r="J5484" s="4" t="str">
        <f t="shared" ca="1" si="1278"/>
        <v>Unemployment Rate-Nationwide Insurance:10-2019</v>
      </c>
      <c r="K5484" t="s">
        <v>427</v>
      </c>
      <c r="CM5484">
        <v>3.4</v>
      </c>
      <c r="CO5484">
        <v>3.4</v>
      </c>
      <c r="CQ5484">
        <v>3.5</v>
      </c>
      <c r="CS5484">
        <v>3.5</v>
      </c>
      <c r="CU5484">
        <v>3.6</v>
      </c>
      <c r="CW5484">
        <v>3.7</v>
      </c>
      <c r="CY5484">
        <v>3.8</v>
      </c>
    </row>
    <row r="5485" spans="1:103" x14ac:dyDescent="0.55000000000000004">
      <c r="A5485" s="4" t="str">
        <f t="shared" ca="1" si="1273"/>
        <v>Tufts University</v>
      </c>
      <c r="B5485" s="4" t="str">
        <f t="shared" si="1274"/>
        <v>Brian Bethune*</v>
      </c>
      <c r="C5485" s="4" t="s">
        <v>246</v>
      </c>
      <c r="D5485" s="4" t="s">
        <v>97</v>
      </c>
      <c r="E5485" s="4" t="str">
        <f>IF(COUNTIF($E$2:E5484,"Begin: " &amp; C5485 &amp; "-" &amp; D5485 &amp; "-" &amp; H5485)=0,"Begin: " &amp; C5485 &amp; "-" &amp; D5485 &amp; "-" &amp; H5485,IF((C5485 &amp; "-" &amp; D5485 &amp; "-" &amp; H5485)&lt;&gt;(C5486 &amp; "-" &amp; D5486 &amp; "-" &amp; H5486),"End: " &amp; C5485 &amp; "-" &amp; D5485 &amp; "-" &amp; H5485,""))</f>
        <v/>
      </c>
      <c r="F5485" s="4" t="str">
        <f t="shared" si="1275"/>
        <v>Wall Street Journal-Unemployment Rate-10-2019</v>
      </c>
      <c r="G5485" s="7">
        <v>43748</v>
      </c>
      <c r="H5485" s="7" t="str">
        <f t="shared" si="1276"/>
        <v>10-2019</v>
      </c>
      <c r="I5485" s="7" t="str">
        <f t="shared" ca="1" si="1277"/>
        <v>Wall Street Journal: Tufts University-Unemployment Rate-10-2019</v>
      </c>
      <c r="J5485" s="4" t="str">
        <f t="shared" ca="1" si="1278"/>
        <v>Unemployment Rate-Tufts University:10-2019</v>
      </c>
      <c r="K5485" t="s">
        <v>813</v>
      </c>
    </row>
    <row r="5486" spans="1:103" x14ac:dyDescent="0.55000000000000004">
      <c r="A5486" s="4" t="str">
        <f t="shared" ca="1" si="1273"/>
        <v>TS Lombard</v>
      </c>
      <c r="B5486" s="4" t="str">
        <f t="shared" si="1274"/>
        <v>Steven Blitz</v>
      </c>
      <c r="C5486" s="4" t="s">
        <v>246</v>
      </c>
      <c r="D5486" s="4" t="s">
        <v>97</v>
      </c>
      <c r="E5486" s="4" t="str">
        <f>IF(COUNTIF($E$2:E5485,"Begin: " &amp; C5486 &amp; "-" &amp; D5486 &amp; "-" &amp; H5486)=0,"Begin: " &amp; C5486 &amp; "-" &amp; D5486 &amp; "-" &amp; H5486,IF((C5486 &amp; "-" &amp; D5486 &amp; "-" &amp; H5486)&lt;&gt;(C5487 &amp; "-" &amp; D5487 &amp; "-" &amp; H5487),"End: " &amp; C5486 &amp; "-" &amp; D5486 &amp; "-" &amp; H5486,""))</f>
        <v/>
      </c>
      <c r="F5486" s="4" t="str">
        <f t="shared" si="1275"/>
        <v>Wall Street Journal-Unemployment Rate-10-2019</v>
      </c>
      <c r="G5486" s="7">
        <v>43748</v>
      </c>
      <c r="H5486" s="7" t="str">
        <f t="shared" si="1276"/>
        <v>10-2019</v>
      </c>
      <c r="I5486" s="7" t="str">
        <f t="shared" ca="1" si="1277"/>
        <v>Wall Street Journal: TS Lombard-Unemployment Rate-10-2019</v>
      </c>
      <c r="J5486" s="4" t="str">
        <f t="shared" ca="1" si="1278"/>
        <v>Unemployment Rate-TS Lombard:10-2019</v>
      </c>
      <c r="K5486" t="s">
        <v>768</v>
      </c>
      <c r="CM5486">
        <v>3.5</v>
      </c>
      <c r="CO5486">
        <v>4</v>
      </c>
      <c r="CQ5486">
        <v>4.5</v>
      </c>
      <c r="CS5486">
        <v>4.5</v>
      </c>
      <c r="CU5486">
        <v>3.5</v>
      </c>
      <c r="CW5486">
        <v>3.5</v>
      </c>
      <c r="CY5486">
        <v>4.5</v>
      </c>
    </row>
    <row r="5487" spans="1:103" x14ac:dyDescent="0.55000000000000004">
      <c r="A5487" s="4" t="str">
        <f t="shared" ca="1" si="1273"/>
        <v>Standard and Poor's</v>
      </c>
      <c r="B5487" s="4" t="str">
        <f t="shared" si="1274"/>
        <v>Beth Ann Bovino</v>
      </c>
      <c r="C5487" s="4" t="s">
        <v>246</v>
      </c>
      <c r="D5487" s="4" t="s">
        <v>97</v>
      </c>
      <c r="E5487" s="4" t="str">
        <f>IF(COUNTIF($E$2:E5486,"Begin: " &amp; C5487 &amp; "-" &amp; D5487 &amp; "-" &amp; H5487)=0,"Begin: " &amp; C5487 &amp; "-" &amp; D5487 &amp; "-" &amp; H5487,IF((C5487 &amp; "-" &amp; D5487 &amp; "-" &amp; H5487)&lt;&gt;(C5488 &amp; "-" &amp; D5488 &amp; "-" &amp; H5488),"End: " &amp; C5487 &amp; "-" &amp; D5487 &amp; "-" &amp; H5487,""))</f>
        <v/>
      </c>
      <c r="F5487" s="4" t="str">
        <f t="shared" si="1275"/>
        <v>Wall Street Journal-Unemployment Rate-10-2019</v>
      </c>
      <c r="G5487" s="7">
        <v>43748</v>
      </c>
      <c r="H5487" s="7" t="str">
        <f t="shared" si="1276"/>
        <v>10-2019</v>
      </c>
      <c r="I5487" s="7" t="str">
        <f t="shared" ca="1" si="1277"/>
        <v>Wall Street Journal: Standard and Poor's-Unemployment Rate-10-2019</v>
      </c>
      <c r="J5487" s="4" t="str">
        <f t="shared" ca="1" si="1278"/>
        <v>Unemployment Rate-Standard and Poor's:10-2019</v>
      </c>
      <c r="K5487" t="s">
        <v>199</v>
      </c>
      <c r="CM5487">
        <v>3.6</v>
      </c>
      <c r="CO5487">
        <v>3.6</v>
      </c>
      <c r="CQ5487">
        <v>3.6</v>
      </c>
      <c r="CS5487">
        <v>3.6</v>
      </c>
      <c r="CU5487">
        <v>3.7</v>
      </c>
      <c r="CW5487">
        <v>3.7</v>
      </c>
      <c r="CY5487">
        <v>3.8</v>
      </c>
    </row>
    <row r="5488" spans="1:103" x14ac:dyDescent="0.55000000000000004">
      <c r="A5488" s="4" t="str">
        <f t="shared" ca="1" si="1273"/>
        <v>Wells Fargo &amp; Co.</v>
      </c>
      <c r="B5488" s="4" t="str">
        <f t="shared" si="1274"/>
        <v>Jay Bryson</v>
      </c>
      <c r="C5488" s="4" t="s">
        <v>246</v>
      </c>
      <c r="D5488" s="4" t="s">
        <v>97</v>
      </c>
      <c r="E5488" s="4" t="str">
        <f>IF(COUNTIF($E$2:E5487,"Begin: " &amp; C5488 &amp; "-" &amp; D5488 &amp; "-" &amp; H5488)=0,"Begin: " &amp; C5488 &amp; "-" &amp; D5488 &amp; "-" &amp; H5488,IF((C5488 &amp; "-" &amp; D5488 &amp; "-" &amp; H5488)&lt;&gt;(C5489 &amp; "-" &amp; D5489 &amp; "-" &amp; H5489),"End: " &amp; C5488 &amp; "-" &amp; D5488 &amp; "-" &amp; H5488,""))</f>
        <v/>
      </c>
      <c r="F5488" s="4" t="str">
        <f t="shared" si="1275"/>
        <v>Wall Street Journal-Unemployment Rate-10-2019</v>
      </c>
      <c r="G5488" s="7">
        <v>43748</v>
      </c>
      <c r="H5488" s="7" t="str">
        <f t="shared" si="1276"/>
        <v>10-2019</v>
      </c>
      <c r="I5488" s="7" t="str">
        <f t="shared" ca="1" si="1277"/>
        <v>Wall Street Journal: Wells Fargo &amp; Co.-Unemployment Rate-10-2019</v>
      </c>
      <c r="J5488" s="4" t="str">
        <f t="shared" ca="1" si="1278"/>
        <v>Unemployment Rate-Wells Fargo &amp; Co.:10-2019</v>
      </c>
      <c r="K5488" t="s">
        <v>786</v>
      </c>
      <c r="CM5488">
        <v>3.6</v>
      </c>
      <c r="CO5488">
        <v>3.5</v>
      </c>
      <c r="CQ5488">
        <v>3.7</v>
      </c>
      <c r="CS5488">
        <v>3.7</v>
      </c>
      <c r="CU5488">
        <v>3.7</v>
      </c>
    </row>
    <row r="5489" spans="1:103" x14ac:dyDescent="0.55000000000000004">
      <c r="A5489" s="4" t="str">
        <f t="shared" ca="1" si="1273"/>
        <v>Credit Agricole CIB</v>
      </c>
      <c r="B5489" s="4" t="str">
        <f t="shared" si="1274"/>
        <v>Michael Carey</v>
      </c>
      <c r="C5489" s="4" t="s">
        <v>246</v>
      </c>
      <c r="D5489" s="4" t="s">
        <v>97</v>
      </c>
      <c r="E5489" s="4" t="str">
        <f>IF(COUNTIF($E$2:E5488,"Begin: " &amp; C5489 &amp; "-" &amp; D5489 &amp; "-" &amp; H5489)=0,"Begin: " &amp; C5489 &amp; "-" &amp; D5489 &amp; "-" &amp; H5489,IF((C5489 &amp; "-" &amp; D5489 &amp; "-" &amp; H5489)&lt;&gt;(C5490 &amp; "-" &amp; D5490 &amp; "-" &amp; H5490),"End: " &amp; C5489 &amp; "-" &amp; D5489 &amp; "-" &amp; H5489,""))</f>
        <v/>
      </c>
      <c r="F5489" s="4" t="str">
        <f t="shared" si="1275"/>
        <v>Wall Street Journal-Unemployment Rate-10-2019</v>
      </c>
      <c r="G5489" s="7">
        <v>43748</v>
      </c>
      <c r="H5489" s="7" t="str">
        <f t="shared" si="1276"/>
        <v>10-2019</v>
      </c>
      <c r="I5489" s="7" t="str">
        <f t="shared" ca="1" si="1277"/>
        <v>Wall Street Journal: Credit Agricole CIB-Unemployment Rate-10-2019</v>
      </c>
      <c r="J5489" s="4" t="str">
        <f t="shared" ca="1" si="1278"/>
        <v>Unemployment Rate-Credit Agricole CIB:10-2019</v>
      </c>
      <c r="K5489" t="s">
        <v>200</v>
      </c>
      <c r="CM5489">
        <v>3.6</v>
      </c>
      <c r="CO5489">
        <v>4</v>
      </c>
      <c r="CQ5489">
        <v>4.0999999999999996</v>
      </c>
      <c r="CS5489">
        <v>4.0999999999999996</v>
      </c>
      <c r="CU5489">
        <v>4</v>
      </c>
    </row>
    <row r="5490" spans="1:103" x14ac:dyDescent="0.55000000000000004">
      <c r="A5490" s="4" t="str">
        <f t="shared" ca="1" si="1273"/>
        <v>Econoclast</v>
      </c>
      <c r="B5490" s="4" t="str">
        <f t="shared" si="1274"/>
        <v>Mike Cosgrove</v>
      </c>
      <c r="C5490" s="4" t="s">
        <v>246</v>
      </c>
      <c r="D5490" s="4" t="s">
        <v>97</v>
      </c>
      <c r="E5490" s="4" t="str">
        <f>IF(COUNTIF($E$2:E5489,"Begin: " &amp; C5490 &amp; "-" &amp; D5490 &amp; "-" &amp; H5490)=0,"Begin: " &amp; C5490 &amp; "-" &amp; D5490 &amp; "-" &amp; H5490,IF((C5490 &amp; "-" &amp; D5490 &amp; "-" &amp; H5490)&lt;&gt;(C5491 &amp; "-" &amp; D5491 &amp; "-" &amp; H5491),"End: " &amp; C5490 &amp; "-" &amp; D5490 &amp; "-" &amp; H5490,""))</f>
        <v/>
      </c>
      <c r="F5490" s="4" t="str">
        <f t="shared" si="1275"/>
        <v>Wall Street Journal-Unemployment Rate-10-2019</v>
      </c>
      <c r="G5490" s="7">
        <v>43748</v>
      </c>
      <c r="H5490" s="7" t="str">
        <f t="shared" si="1276"/>
        <v>10-2019</v>
      </c>
      <c r="I5490" s="7" t="str">
        <f t="shared" ca="1" si="1277"/>
        <v>Wall Street Journal: Econoclast-Unemployment Rate-10-2019</v>
      </c>
      <c r="J5490" s="4" t="str">
        <f t="shared" ca="1" si="1278"/>
        <v>Unemployment Rate-Econoclast:10-2019</v>
      </c>
      <c r="K5490" t="s">
        <v>203</v>
      </c>
      <c r="CM5490">
        <v>3.5</v>
      </c>
      <c r="CO5490">
        <v>3.6</v>
      </c>
      <c r="CQ5490">
        <v>3.7</v>
      </c>
      <c r="CS5490">
        <v>3.9</v>
      </c>
      <c r="CU5490">
        <v>4</v>
      </c>
      <c r="CW5490">
        <v>4.2</v>
      </c>
      <c r="CY5490">
        <v>4.2</v>
      </c>
    </row>
    <row r="5491" spans="1:103" x14ac:dyDescent="0.55000000000000004">
      <c r="A5491" s="4" t="str">
        <f t="shared" ca="1" si="1273"/>
        <v>Pictet Wealth Management</v>
      </c>
      <c r="B5491" s="4" t="str">
        <f t="shared" si="1274"/>
        <v>Thomas Costerg*</v>
      </c>
      <c r="C5491" s="4" t="s">
        <v>246</v>
      </c>
      <c r="D5491" s="4" t="s">
        <v>97</v>
      </c>
      <c r="E5491" s="4" t="str">
        <f>IF(COUNTIF($E$2:E5490,"Begin: " &amp; C5491 &amp; "-" &amp; D5491 &amp; "-" &amp; H5491)=0,"Begin: " &amp; C5491 &amp; "-" &amp; D5491 &amp; "-" &amp; H5491,IF((C5491 &amp; "-" &amp; D5491 &amp; "-" &amp; H5491)&lt;&gt;(C5492 &amp; "-" &amp; D5492 &amp; "-" &amp; H5492),"End: " &amp; C5491 &amp; "-" &amp; D5491 &amp; "-" &amp; H5491,""))</f>
        <v/>
      </c>
      <c r="F5491" s="4" t="str">
        <f t="shared" si="1275"/>
        <v>Wall Street Journal-Unemployment Rate-10-2019</v>
      </c>
      <c r="G5491" s="7">
        <v>43748</v>
      </c>
      <c r="H5491" s="7" t="str">
        <f t="shared" si="1276"/>
        <v>10-2019</v>
      </c>
      <c r="I5491" s="7" t="str">
        <f t="shared" ca="1" si="1277"/>
        <v>Wall Street Journal: Pictet Wealth Management-Unemployment Rate-10-2019</v>
      </c>
      <c r="J5491" s="4" t="str">
        <f t="shared" ca="1" si="1278"/>
        <v>Unemployment Rate-Pictet Wealth Management:10-2019</v>
      </c>
      <c r="K5491" t="s">
        <v>814</v>
      </c>
    </row>
    <row r="5492" spans="1:103" x14ac:dyDescent="0.55000000000000004">
      <c r="A5492" s="4" t="str">
        <f t="shared" ca="1" si="1273"/>
        <v>Wrightson ICAP</v>
      </c>
      <c r="B5492" s="4" t="str">
        <f t="shared" si="1274"/>
        <v>Lou Crandall</v>
      </c>
      <c r="C5492" s="4" t="s">
        <v>246</v>
      </c>
      <c r="D5492" s="4" t="s">
        <v>97</v>
      </c>
      <c r="E5492" s="4" t="str">
        <f>IF(COUNTIF($E$2:E5491,"Begin: " &amp; C5492 &amp; "-" &amp; D5492 &amp; "-" &amp; H5492)=0,"Begin: " &amp; C5492 &amp; "-" &amp; D5492 &amp; "-" &amp; H5492,IF((C5492 &amp; "-" &amp; D5492 &amp; "-" &amp; H5492)&lt;&gt;(C5493 &amp; "-" &amp; D5493 &amp; "-" &amp; H5493),"End: " &amp; C5492 &amp; "-" &amp; D5492 &amp; "-" &amp; H5492,""))</f>
        <v/>
      </c>
      <c r="F5492" s="4" t="str">
        <f t="shared" si="1275"/>
        <v>Wall Street Journal-Unemployment Rate-10-2019</v>
      </c>
      <c r="G5492" s="7">
        <v>43748</v>
      </c>
      <c r="H5492" s="7" t="str">
        <f t="shared" si="1276"/>
        <v>10-2019</v>
      </c>
      <c r="I5492" s="7" t="str">
        <f t="shared" ca="1" si="1277"/>
        <v>Wall Street Journal: Wrightson ICAP-Unemployment Rate-10-2019</v>
      </c>
      <c r="J5492" s="4" t="str">
        <f t="shared" ca="1" si="1278"/>
        <v>Unemployment Rate-Wrightson ICAP:10-2019</v>
      </c>
      <c r="K5492" t="s">
        <v>204</v>
      </c>
      <c r="CM5492">
        <v>3.7</v>
      </c>
      <c r="CO5492">
        <v>4</v>
      </c>
      <c r="CQ5492">
        <v>4.2</v>
      </c>
      <c r="CS5492">
        <v>4.4000000000000004</v>
      </c>
      <c r="CU5492">
        <v>4.3</v>
      </c>
      <c r="CW5492">
        <v>4.0999999999999996</v>
      </c>
      <c r="CY5492">
        <v>3.9</v>
      </c>
    </row>
    <row r="5493" spans="1:103" x14ac:dyDescent="0.55000000000000004">
      <c r="A5493" s="4" t="str">
        <f t="shared" ca="1" si="1273"/>
        <v>Independent Consultant</v>
      </c>
      <c r="B5493" s="4" t="str">
        <f t="shared" si="1274"/>
        <v>Amy Crews Cutts</v>
      </c>
      <c r="C5493" s="4" t="s">
        <v>246</v>
      </c>
      <c r="D5493" s="4" t="s">
        <v>97</v>
      </c>
      <c r="E5493" s="4" t="str">
        <f>IF(COUNTIF($E$2:E5492,"Begin: " &amp; C5493 &amp; "-" &amp; D5493 &amp; "-" &amp; H5493)=0,"Begin: " &amp; C5493 &amp; "-" &amp; D5493 &amp; "-" &amp; H5493,IF((C5493 &amp; "-" &amp; D5493 &amp; "-" &amp; H5493)&lt;&gt;(C5494 &amp; "-" &amp; D5494 &amp; "-" &amp; H5494),"End: " &amp; C5493 &amp; "-" &amp; D5493 &amp; "-" &amp; H5493,""))</f>
        <v/>
      </c>
      <c r="F5493" s="4" t="str">
        <f t="shared" si="1275"/>
        <v>Wall Street Journal-Unemployment Rate-10-2019</v>
      </c>
      <c r="G5493" s="7">
        <v>43748</v>
      </c>
      <c r="H5493" s="7" t="str">
        <f t="shared" si="1276"/>
        <v>10-2019</v>
      </c>
      <c r="I5493" s="7" t="str">
        <f t="shared" ca="1" si="1277"/>
        <v>Wall Street Journal: Independent Consultant-Unemployment Rate-10-2019</v>
      </c>
      <c r="J5493" s="4" t="str">
        <f t="shared" ca="1" si="1278"/>
        <v>Unemployment Rate-Independent Consultant:10-2019</v>
      </c>
      <c r="K5493" t="s">
        <v>805</v>
      </c>
      <c r="CM5493">
        <v>3.8</v>
      </c>
      <c r="CO5493">
        <v>4.9000000000000004</v>
      </c>
      <c r="CQ5493">
        <v>5.8</v>
      </c>
      <c r="CS5493">
        <v>6.8</v>
      </c>
      <c r="CU5493">
        <v>7</v>
      </c>
      <c r="CW5493">
        <v>6.5</v>
      </c>
      <c r="CY5493">
        <v>6.1</v>
      </c>
    </row>
    <row r="5494" spans="1:103" x14ac:dyDescent="0.55000000000000004">
      <c r="A5494" s="4" t="str">
        <f t="shared" ca="1" si="1273"/>
        <v>Oxford Economics</v>
      </c>
      <c r="B5494" s="4" t="str">
        <f t="shared" si="1274"/>
        <v>Greg Daco</v>
      </c>
      <c r="C5494" s="4" t="s">
        <v>246</v>
      </c>
      <c r="D5494" s="4" t="s">
        <v>97</v>
      </c>
      <c r="E5494" s="4" t="str">
        <f>IF(COUNTIF($E$2:E5493,"Begin: " &amp; C5494 &amp; "-" &amp; D5494 &amp; "-" &amp; H5494)=0,"Begin: " &amp; C5494 &amp; "-" &amp; D5494 &amp; "-" &amp; H5494,IF((C5494 &amp; "-" &amp; D5494 &amp; "-" &amp; H5494)&lt;&gt;(C5495 &amp; "-" &amp; D5495 &amp; "-" &amp; H5495),"End: " &amp; C5494 &amp; "-" &amp; D5494 &amp; "-" &amp; H5494,""))</f>
        <v/>
      </c>
      <c r="F5494" s="4" t="str">
        <f t="shared" si="1275"/>
        <v>Wall Street Journal-Unemployment Rate-10-2019</v>
      </c>
      <c r="G5494" s="7">
        <v>43748</v>
      </c>
      <c r="H5494" s="7" t="str">
        <f t="shared" si="1276"/>
        <v>10-2019</v>
      </c>
      <c r="I5494" s="7" t="str">
        <f t="shared" ca="1" si="1277"/>
        <v>Wall Street Journal: Oxford Economics-Unemployment Rate-10-2019</v>
      </c>
      <c r="J5494" s="4" t="str">
        <f t="shared" ca="1" si="1278"/>
        <v>Unemployment Rate-Oxford Economics:10-2019</v>
      </c>
      <c r="K5494" t="s">
        <v>429</v>
      </c>
      <c r="CM5494">
        <v>3.5</v>
      </c>
      <c r="CO5494">
        <v>3.4</v>
      </c>
      <c r="CQ5494">
        <v>3.6</v>
      </c>
      <c r="CS5494">
        <v>3.6</v>
      </c>
      <c r="CU5494">
        <v>3.7</v>
      </c>
      <c r="CW5494">
        <v>3.8</v>
      </c>
      <c r="CY5494">
        <v>3.8</v>
      </c>
    </row>
    <row r="5495" spans="1:103" x14ac:dyDescent="0.55000000000000004">
      <c r="A5495" s="4" t="str">
        <f t="shared" ca="1" si="1273"/>
        <v>Georgia State University</v>
      </c>
      <c r="B5495" s="4" t="str">
        <f t="shared" si="1274"/>
        <v>Rajeev Dhawan</v>
      </c>
      <c r="C5495" s="4" t="s">
        <v>246</v>
      </c>
      <c r="D5495" s="4" t="s">
        <v>97</v>
      </c>
      <c r="E5495" s="4" t="str">
        <f>IF(COUNTIF($E$2:E5494,"Begin: " &amp; C5495 &amp; "-" &amp; D5495 &amp; "-" &amp; H5495)=0,"Begin: " &amp; C5495 &amp; "-" &amp; D5495 &amp; "-" &amp; H5495,IF((C5495 &amp; "-" &amp; D5495 &amp; "-" &amp; H5495)&lt;&gt;(C5496 &amp; "-" &amp; D5496 &amp; "-" &amp; H5496),"End: " &amp; C5495 &amp; "-" &amp; D5495 &amp; "-" &amp; H5495,""))</f>
        <v/>
      </c>
      <c r="F5495" s="4" t="str">
        <f t="shared" si="1275"/>
        <v>Wall Street Journal-Unemployment Rate-10-2019</v>
      </c>
      <c r="G5495" s="7">
        <v>43748</v>
      </c>
      <c r="H5495" s="7" t="str">
        <f t="shared" si="1276"/>
        <v>10-2019</v>
      </c>
      <c r="I5495" s="7" t="str">
        <f t="shared" ca="1" si="1277"/>
        <v>Wall Street Journal: Georgia State University-Unemployment Rate-10-2019</v>
      </c>
      <c r="J5495" s="4" t="str">
        <f t="shared" ca="1" si="1278"/>
        <v>Unemployment Rate-Georgia State University:10-2019</v>
      </c>
      <c r="K5495" t="s">
        <v>430</v>
      </c>
      <c r="CM5495">
        <v>3.8</v>
      </c>
      <c r="CO5495">
        <v>4</v>
      </c>
      <c r="CQ5495">
        <v>4.0999999999999996</v>
      </c>
      <c r="CS5495">
        <v>4.2</v>
      </c>
      <c r="CU5495">
        <v>4.2</v>
      </c>
      <c r="CW5495">
        <v>4.5</v>
      </c>
      <c r="CY5495">
        <v>4.7</v>
      </c>
    </row>
    <row r="5496" spans="1:103" x14ac:dyDescent="0.55000000000000004">
      <c r="A5496" s="4" t="str">
        <f t="shared" ca="1" si="1273"/>
        <v>National Association of Home Builders</v>
      </c>
      <c r="B5496" s="4" t="str">
        <f t="shared" si="1274"/>
        <v>Robert Dietz</v>
      </c>
      <c r="C5496" s="4" t="s">
        <v>246</v>
      </c>
      <c r="D5496" s="4" t="s">
        <v>97</v>
      </c>
      <c r="E5496" s="4" t="str">
        <f>IF(COUNTIF($E$2:E5495,"Begin: " &amp; C5496 &amp; "-" &amp; D5496 &amp; "-" &amp; H5496)=0,"Begin: " &amp; C5496 &amp; "-" &amp; D5496 &amp; "-" &amp; H5496,IF((C5496 &amp; "-" &amp; D5496 &amp; "-" &amp; H5496)&lt;&gt;(C5497 &amp; "-" &amp; D5497 &amp; "-" &amp; H5497),"End: " &amp; C5496 &amp; "-" &amp; D5496 &amp; "-" &amp; H5496,""))</f>
        <v/>
      </c>
      <c r="F5496" s="4" t="str">
        <f t="shared" si="1275"/>
        <v>Wall Street Journal-Unemployment Rate-10-2019</v>
      </c>
      <c r="G5496" s="7">
        <v>43748</v>
      </c>
      <c r="H5496" s="7" t="str">
        <f t="shared" si="1276"/>
        <v>10-2019</v>
      </c>
      <c r="I5496" s="7" t="str">
        <f t="shared" ca="1" si="1277"/>
        <v>Wall Street Journal: National Association of Home Builders-Unemployment Rate-10-2019</v>
      </c>
      <c r="J5496" s="4" t="str">
        <f t="shared" ca="1" si="1278"/>
        <v>Unemployment Rate-National Association of Home Builders:10-2019</v>
      </c>
      <c r="K5496" t="s">
        <v>754</v>
      </c>
      <c r="CM5496">
        <v>3.6</v>
      </c>
      <c r="CO5496">
        <v>3.7</v>
      </c>
      <c r="CQ5496">
        <v>3.8</v>
      </c>
      <c r="CS5496">
        <v>3.9</v>
      </c>
      <c r="CU5496">
        <v>4.0999999999999996</v>
      </c>
    </row>
    <row r="5497" spans="1:103" x14ac:dyDescent="0.55000000000000004">
      <c r="A5497" s="4" t="str">
        <f t="shared" ca="1" si="1273"/>
        <v>Fannie Mae</v>
      </c>
      <c r="B5497" s="4" t="str">
        <f t="shared" si="1274"/>
        <v>Douglas Duncan</v>
      </c>
      <c r="C5497" s="4" t="s">
        <v>246</v>
      </c>
      <c r="D5497" s="4" t="s">
        <v>97</v>
      </c>
      <c r="E5497" s="4" t="str">
        <f>IF(COUNTIF($E$2:E5496,"Begin: " &amp; C5497 &amp; "-" &amp; D5497 &amp; "-" &amp; H5497)=0,"Begin: " &amp; C5497 &amp; "-" &amp; D5497 &amp; "-" &amp; H5497,IF((C5497 &amp; "-" &amp; D5497 &amp; "-" &amp; H5497)&lt;&gt;(C5498 &amp; "-" &amp; D5498 &amp; "-" &amp; H5498),"End: " &amp; C5497 &amp; "-" &amp; D5497 &amp; "-" &amp; H5497,""))</f>
        <v/>
      </c>
      <c r="F5497" s="4" t="str">
        <f t="shared" si="1275"/>
        <v>Wall Street Journal-Unemployment Rate-10-2019</v>
      </c>
      <c r="G5497" s="7">
        <v>43748</v>
      </c>
      <c r="H5497" s="7" t="str">
        <f t="shared" si="1276"/>
        <v>10-2019</v>
      </c>
      <c r="I5497" s="7" t="str">
        <f t="shared" ca="1" si="1277"/>
        <v>Wall Street Journal: Fannie Mae-Unemployment Rate-10-2019</v>
      </c>
      <c r="J5497" s="4" t="str">
        <f t="shared" ca="1" si="1278"/>
        <v>Unemployment Rate-Fannie Mae:10-2019</v>
      </c>
      <c r="K5497" t="s">
        <v>206</v>
      </c>
      <c r="CM5497">
        <v>3.7</v>
      </c>
      <c r="CO5497">
        <v>3.7</v>
      </c>
      <c r="CQ5497">
        <v>4.0999999999999996</v>
      </c>
      <c r="CS5497">
        <v>4.3</v>
      </c>
      <c r="CU5497">
        <v>4.5</v>
      </c>
      <c r="CW5497">
        <v>4.5</v>
      </c>
      <c r="CY5497">
        <v>4.4000000000000004</v>
      </c>
    </row>
    <row r="5498" spans="1:103" x14ac:dyDescent="0.55000000000000004">
      <c r="A5498" s="4" t="str">
        <f t="shared" ca="1" si="1273"/>
        <v>Comerica Bank</v>
      </c>
      <c r="B5498" s="4" t="str">
        <f t="shared" si="1274"/>
        <v>Robert Dye*</v>
      </c>
      <c r="C5498" s="4" t="s">
        <v>246</v>
      </c>
      <c r="D5498" s="4" t="s">
        <v>97</v>
      </c>
      <c r="E5498" s="4" t="str">
        <f>IF(COUNTIF($E$2:E5497,"Begin: " &amp; C5498 &amp; "-" &amp; D5498 &amp; "-" &amp; H5498)=0,"Begin: " &amp; C5498 &amp; "-" &amp; D5498 &amp; "-" &amp; H5498,IF((C5498 &amp; "-" &amp; D5498 &amp; "-" &amp; H5498)&lt;&gt;(C5499 &amp; "-" &amp; D5499 &amp; "-" &amp; H5499),"End: " &amp; C5498 &amp; "-" &amp; D5498 &amp; "-" &amp; H5498,""))</f>
        <v/>
      </c>
      <c r="F5498" s="4" t="str">
        <f t="shared" si="1275"/>
        <v>Wall Street Journal-Unemployment Rate-10-2019</v>
      </c>
      <c r="G5498" s="7">
        <v>43748</v>
      </c>
      <c r="H5498" s="7" t="str">
        <f t="shared" si="1276"/>
        <v>10-2019</v>
      </c>
      <c r="I5498" s="7" t="str">
        <f t="shared" ca="1" si="1277"/>
        <v>Wall Street Journal: Comerica Bank-Unemployment Rate-10-2019</v>
      </c>
      <c r="J5498" s="4" t="str">
        <f t="shared" ca="1" si="1278"/>
        <v>Unemployment Rate-Comerica Bank:10-2019</v>
      </c>
      <c r="K5498" t="s">
        <v>854</v>
      </c>
    </row>
    <row r="5499" spans="1:103" x14ac:dyDescent="0.55000000000000004">
      <c r="A5499" s="4" t="str">
        <f t="shared" ca="1" si="1273"/>
        <v>PNC Financial Services Group</v>
      </c>
      <c r="B5499" s="4" t="str">
        <f t="shared" si="1274"/>
        <v>Augustine Faucher</v>
      </c>
      <c r="C5499" s="4" t="s">
        <v>246</v>
      </c>
      <c r="D5499" s="4" t="s">
        <v>97</v>
      </c>
      <c r="E5499" s="4" t="str">
        <f>IF(COUNTIF($E$2:E5498,"Begin: " &amp; C5499 &amp; "-" &amp; D5499 &amp; "-" &amp; H5499)=0,"Begin: " &amp; C5499 &amp; "-" &amp; D5499 &amp; "-" &amp; H5499,IF((C5499 &amp; "-" &amp; D5499 &amp; "-" &amp; H5499)&lt;&gt;(C5500 &amp; "-" &amp; D5500 &amp; "-" &amp; H5500),"End: " &amp; C5499 &amp; "-" &amp; D5499 &amp; "-" &amp; H5499,""))</f>
        <v/>
      </c>
      <c r="F5499" s="4" t="str">
        <f t="shared" si="1275"/>
        <v>Wall Street Journal-Unemployment Rate-10-2019</v>
      </c>
      <c r="G5499" s="7">
        <v>43748</v>
      </c>
      <c r="H5499" s="7" t="str">
        <f t="shared" si="1276"/>
        <v>10-2019</v>
      </c>
      <c r="I5499" s="7" t="str">
        <f t="shared" ca="1" si="1277"/>
        <v>Wall Street Journal: PNC Financial Services Group-Unemployment Rate-10-2019</v>
      </c>
      <c r="J5499" s="4" t="str">
        <f t="shared" ca="1" si="1278"/>
        <v>Unemployment Rate-PNC Financial Services Group:10-2019</v>
      </c>
      <c r="K5499" t="s">
        <v>769</v>
      </c>
      <c r="CM5499">
        <v>3.8</v>
      </c>
      <c r="CO5499">
        <v>4</v>
      </c>
      <c r="CQ5499">
        <v>4</v>
      </c>
      <c r="CS5499">
        <v>4</v>
      </c>
      <c r="CU5499">
        <v>4</v>
      </c>
      <c r="CW5499">
        <v>4.2</v>
      </c>
      <c r="CY5499">
        <v>4.3</v>
      </c>
    </row>
    <row r="5500" spans="1:103" x14ac:dyDescent="0.55000000000000004">
      <c r="A5500" s="4" t="str">
        <f t="shared" ca="1" si="1273"/>
        <v>California Lutheran University</v>
      </c>
      <c r="B5500" s="4" t="str">
        <f t="shared" si="1274"/>
        <v>Matthew Fienup/Dan Hamilton</v>
      </c>
      <c r="C5500" s="4" t="s">
        <v>246</v>
      </c>
      <c r="D5500" s="4" t="s">
        <v>97</v>
      </c>
      <c r="E5500" s="4" t="str">
        <f>IF(COUNTIF($E$2:E5499,"Begin: " &amp; C5500 &amp; "-" &amp; D5500 &amp; "-" &amp; H5500)=0,"Begin: " &amp; C5500 &amp; "-" &amp; D5500 &amp; "-" &amp; H5500,IF((C5500 &amp; "-" &amp; D5500 &amp; "-" &amp; H5500)&lt;&gt;(C5501 &amp; "-" &amp; D5501 &amp; "-" &amp; H5501),"End: " &amp; C5500 &amp; "-" &amp; D5500 &amp; "-" &amp; H5500,""))</f>
        <v/>
      </c>
      <c r="F5500" s="4" t="str">
        <f t="shared" si="1275"/>
        <v>Wall Street Journal-Unemployment Rate-10-2019</v>
      </c>
      <c r="G5500" s="7">
        <v>43748</v>
      </c>
      <c r="H5500" s="7" t="str">
        <f t="shared" si="1276"/>
        <v>10-2019</v>
      </c>
      <c r="I5500" s="7" t="str">
        <f t="shared" ca="1" si="1277"/>
        <v>Wall Street Journal: California Lutheran University-Unemployment Rate-10-2019</v>
      </c>
      <c r="J5500" s="4" t="str">
        <f t="shared" ca="1" si="1278"/>
        <v>Unemployment Rate-California Lutheran University:10-2019</v>
      </c>
      <c r="K5500" t="s">
        <v>796</v>
      </c>
      <c r="CM5500">
        <v>3.7</v>
      </c>
      <c r="CO5500">
        <v>3.7</v>
      </c>
      <c r="CQ5500">
        <v>3.8</v>
      </c>
      <c r="CS5500">
        <v>3.8</v>
      </c>
      <c r="CU5500">
        <v>3.9</v>
      </c>
      <c r="CW5500">
        <v>3.9</v>
      </c>
      <c r="CY5500">
        <v>4</v>
      </c>
    </row>
    <row r="5501" spans="1:103" x14ac:dyDescent="0.55000000000000004">
      <c r="A5501" s="4" t="str">
        <f t="shared" ca="1" si="1273"/>
        <v>MFR</v>
      </c>
      <c r="B5501" s="4" t="str">
        <f t="shared" si="1274"/>
        <v>Maria Fiorini Ramirez/Joshua Shapiro</v>
      </c>
      <c r="C5501" s="4" t="s">
        <v>246</v>
      </c>
      <c r="D5501" s="4" t="s">
        <v>97</v>
      </c>
      <c r="E5501" s="4" t="str">
        <f>IF(COUNTIF($E$2:E5500,"Begin: " &amp; C5501 &amp; "-" &amp; D5501 &amp; "-" &amp; H5501)=0,"Begin: " &amp; C5501 &amp; "-" &amp; D5501 &amp; "-" &amp; H5501,IF((C5501 &amp; "-" &amp; D5501 &amp; "-" &amp; H5501)&lt;&gt;(C5502 &amp; "-" &amp; D5502 &amp; "-" &amp; H5502),"End: " &amp; C5501 &amp; "-" &amp; D5501 &amp; "-" &amp; H5501,""))</f>
        <v/>
      </c>
      <c r="F5501" s="4" t="str">
        <f t="shared" si="1275"/>
        <v>Wall Street Journal-Unemployment Rate-10-2019</v>
      </c>
      <c r="G5501" s="7">
        <v>43748</v>
      </c>
      <c r="H5501" s="7" t="str">
        <f t="shared" si="1276"/>
        <v>10-2019</v>
      </c>
      <c r="I5501" s="7" t="str">
        <f t="shared" ca="1" si="1277"/>
        <v>Wall Street Journal: MFR-Unemployment Rate-10-2019</v>
      </c>
      <c r="J5501" s="4" t="str">
        <f t="shared" ca="1" si="1278"/>
        <v>Unemployment Rate-MFR:10-2019</v>
      </c>
      <c r="K5501" t="s">
        <v>208</v>
      </c>
      <c r="CM5501">
        <v>3.7</v>
      </c>
      <c r="CO5501">
        <v>4.0999999999999996</v>
      </c>
      <c r="CQ5501">
        <v>4.5</v>
      </c>
    </row>
    <row r="5502" spans="1:103" x14ac:dyDescent="0.55000000000000004">
      <c r="A5502" s="4" t="str">
        <f t="shared" ca="1" si="1273"/>
        <v>Chamber of Commerce</v>
      </c>
      <c r="B5502" s="4" t="str">
        <f t="shared" si="1274"/>
        <v>J.D. Foster</v>
      </c>
      <c r="C5502" s="4" t="s">
        <v>246</v>
      </c>
      <c r="D5502" s="4" t="s">
        <v>97</v>
      </c>
      <c r="E5502" s="4" t="str">
        <f>IF(COUNTIF($E$2:E5501,"Begin: " &amp; C5502 &amp; "-" &amp; D5502 &amp; "-" &amp; H5502)=0,"Begin: " &amp; C5502 &amp; "-" &amp; D5502 &amp; "-" &amp; H5502,IF((C5502 &amp; "-" &amp; D5502 &amp; "-" &amp; H5502)&lt;&gt;(C5503 &amp; "-" &amp; D5503 &amp; "-" &amp; H5503),"End: " &amp; C5502 &amp; "-" &amp; D5502 &amp; "-" &amp; H5502,""))</f>
        <v/>
      </c>
      <c r="F5502" s="4" t="str">
        <f t="shared" si="1275"/>
        <v>Wall Street Journal-Unemployment Rate-10-2019</v>
      </c>
      <c r="G5502" s="7">
        <v>43748</v>
      </c>
      <c r="H5502" s="7" t="str">
        <f t="shared" si="1276"/>
        <v>10-2019</v>
      </c>
      <c r="I5502" s="7" t="str">
        <f t="shared" ca="1" si="1277"/>
        <v>Wall Street Journal: Chamber of Commerce-Unemployment Rate-10-2019</v>
      </c>
      <c r="J5502" s="4" t="str">
        <f t="shared" ca="1" si="1278"/>
        <v>Unemployment Rate-Chamber of Commerce:10-2019</v>
      </c>
      <c r="K5502" t="s">
        <v>766</v>
      </c>
      <c r="CM5502">
        <v>3.7</v>
      </c>
      <c r="CO5502">
        <v>3.7</v>
      </c>
      <c r="CQ5502">
        <v>3.9</v>
      </c>
    </row>
    <row r="5503" spans="1:103" x14ac:dyDescent="0.55000000000000004">
      <c r="A5503" s="4" t="str">
        <f t="shared" ca="1" si="1273"/>
        <v>Mortgage Bankers Association</v>
      </c>
      <c r="B5503" s="4" t="str">
        <f t="shared" si="1274"/>
        <v>Mike Fratantoni</v>
      </c>
      <c r="C5503" s="4" t="s">
        <v>246</v>
      </c>
      <c r="D5503" s="4" t="s">
        <v>97</v>
      </c>
      <c r="E5503" s="4" t="str">
        <f>IF(COUNTIF($E$2:E5502,"Begin: " &amp; C5503 &amp; "-" &amp; D5503 &amp; "-" &amp; H5503)=0,"Begin: " &amp; C5503 &amp; "-" &amp; D5503 &amp; "-" &amp; H5503,IF((C5503 &amp; "-" &amp; D5503 &amp; "-" &amp; H5503)&lt;&gt;(C5504 &amp; "-" &amp; D5504 &amp; "-" &amp; H5504),"End: " &amp; C5503 &amp; "-" &amp; D5503 &amp; "-" &amp; H5503,""))</f>
        <v/>
      </c>
      <c r="F5503" s="4" t="str">
        <f t="shared" si="1275"/>
        <v>Wall Street Journal-Unemployment Rate-10-2019</v>
      </c>
      <c r="G5503" s="7">
        <v>43748</v>
      </c>
      <c r="H5503" s="7" t="str">
        <f t="shared" si="1276"/>
        <v>10-2019</v>
      </c>
      <c r="I5503" s="7" t="str">
        <f t="shared" ca="1" si="1277"/>
        <v>Wall Street Journal: Mortgage Bankers Association-Unemployment Rate-10-2019</v>
      </c>
      <c r="J5503" s="4" t="str">
        <f t="shared" ca="1" si="1278"/>
        <v>Unemployment Rate-Mortgage Bankers Association:10-2019</v>
      </c>
      <c r="K5503" t="s">
        <v>209</v>
      </c>
      <c r="CM5503">
        <v>3.7</v>
      </c>
      <c r="CO5503">
        <v>4.0999999999999996</v>
      </c>
      <c r="CQ5503">
        <v>4.0999999999999996</v>
      </c>
      <c r="CS5503">
        <v>4.2</v>
      </c>
      <c r="CU5503">
        <v>4.2</v>
      </c>
      <c r="CW5503">
        <v>4</v>
      </c>
      <c r="CY5503">
        <v>4</v>
      </c>
    </row>
    <row r="5504" spans="1:103" x14ac:dyDescent="0.55000000000000004">
      <c r="A5504" s="4" t="str">
        <f t="shared" ca="1" si="1273"/>
        <v>Robert Fry Economics LLC</v>
      </c>
      <c r="B5504" s="4" t="str">
        <f t="shared" si="1274"/>
        <v>Robert Fry</v>
      </c>
      <c r="C5504" s="4" t="s">
        <v>246</v>
      </c>
      <c r="D5504" s="4" t="s">
        <v>97</v>
      </c>
      <c r="E5504" s="4" t="str">
        <f>IF(COUNTIF($E$2:E5503,"Begin: " &amp; C5504 &amp; "-" &amp; D5504 &amp; "-" &amp; H5504)=0,"Begin: " &amp; C5504 &amp; "-" &amp; D5504 &amp; "-" &amp; H5504,IF((C5504 &amp; "-" &amp; D5504 &amp; "-" &amp; H5504)&lt;&gt;(C5505 &amp; "-" &amp; D5505 &amp; "-" &amp; H5505),"End: " &amp; C5504 &amp; "-" &amp; D5504 &amp; "-" &amp; H5504,""))</f>
        <v/>
      </c>
      <c r="F5504" s="4" t="str">
        <f t="shared" si="1275"/>
        <v>Wall Street Journal-Unemployment Rate-10-2019</v>
      </c>
      <c r="G5504" s="7">
        <v>43748</v>
      </c>
      <c r="H5504" s="7" t="str">
        <f t="shared" si="1276"/>
        <v>10-2019</v>
      </c>
      <c r="I5504" s="7" t="str">
        <f t="shared" ca="1" si="1277"/>
        <v>Wall Street Journal: Robert Fry Economics LLC-Unemployment Rate-10-2019</v>
      </c>
      <c r="J5504" s="4" t="str">
        <f t="shared" ca="1" si="1278"/>
        <v>Unemployment Rate-Robert Fry Economics LLC:10-2019</v>
      </c>
      <c r="K5504" t="s">
        <v>764</v>
      </c>
      <c r="CM5504">
        <v>3.6</v>
      </c>
      <c r="CO5504">
        <v>3.6</v>
      </c>
      <c r="CQ5504">
        <v>3.6</v>
      </c>
      <c r="CS5504">
        <v>3.6</v>
      </c>
      <c r="CU5504">
        <v>3.6</v>
      </c>
      <c r="CW5504">
        <v>3.6</v>
      </c>
      <c r="CY5504">
        <v>3.6</v>
      </c>
    </row>
    <row r="5505" spans="1:103" x14ac:dyDescent="0.55000000000000004">
      <c r="A5505" s="4" t="str">
        <f t="shared" ca="1" si="1273"/>
        <v>Societe Generale</v>
      </c>
      <c r="B5505" s="4" t="str">
        <f t="shared" si="1274"/>
        <v>Stephen Gallagher</v>
      </c>
      <c r="C5505" s="4" t="s">
        <v>246</v>
      </c>
      <c r="D5505" s="4" t="s">
        <v>97</v>
      </c>
      <c r="E5505" s="4" t="str">
        <f>IF(COUNTIF($E$2:E5504,"Begin: " &amp; C5505 &amp; "-" &amp; D5505 &amp; "-" &amp; H5505)=0,"Begin: " &amp; C5505 &amp; "-" &amp; D5505 &amp; "-" &amp; H5505,IF((C5505 &amp; "-" &amp; D5505 &amp; "-" &amp; H5505)&lt;&gt;(C5506 &amp; "-" &amp; D5506 &amp; "-" &amp; H5506),"End: " &amp; C5505 &amp; "-" &amp; D5505 &amp; "-" &amp; H5505,""))</f>
        <v/>
      </c>
      <c r="F5505" s="4" t="str">
        <f t="shared" si="1275"/>
        <v>Wall Street Journal-Unemployment Rate-10-2019</v>
      </c>
      <c r="G5505" s="7">
        <v>43748</v>
      </c>
      <c r="H5505" s="7" t="str">
        <f t="shared" si="1276"/>
        <v>10-2019</v>
      </c>
      <c r="I5505" s="7" t="str">
        <f t="shared" ca="1" si="1277"/>
        <v>Wall Street Journal: Societe Generale-Unemployment Rate-10-2019</v>
      </c>
      <c r="J5505" s="4" t="str">
        <f t="shared" ca="1" si="1278"/>
        <v>Unemployment Rate-Societe Generale:10-2019</v>
      </c>
      <c r="K5505" t="s">
        <v>657</v>
      </c>
      <c r="CM5505">
        <v>3.7</v>
      </c>
      <c r="CO5505">
        <v>3.9</v>
      </c>
      <c r="CQ5505">
        <v>4.5</v>
      </c>
      <c r="CS5505">
        <v>4.8</v>
      </c>
      <c r="CU5505">
        <v>4.7</v>
      </c>
      <c r="CW5505">
        <v>4.5999999999999996</v>
      </c>
      <c r="CY5505">
        <v>4.5999999999999996</v>
      </c>
    </row>
    <row r="5506" spans="1:103" x14ac:dyDescent="0.55000000000000004">
      <c r="A5506" s="4" t="str">
        <f t="shared" ca="1" si="1273"/>
        <v>Barclays</v>
      </c>
      <c r="B5506" s="4" t="str">
        <f t="shared" si="1274"/>
        <v>Michael Gapen*</v>
      </c>
      <c r="C5506" s="4" t="s">
        <v>246</v>
      </c>
      <c r="D5506" s="4" t="s">
        <v>97</v>
      </c>
      <c r="E5506" s="4" t="str">
        <f>IF(COUNTIF($E$2:E5505,"Begin: " &amp; C5506 &amp; "-" &amp; D5506 &amp; "-" &amp; H5506)=0,"Begin: " &amp; C5506 &amp; "-" &amp; D5506 &amp; "-" &amp; H5506,IF((C5506 &amp; "-" &amp; D5506 &amp; "-" &amp; H5506)&lt;&gt;(C5507 &amp; "-" &amp; D5507 &amp; "-" &amp; H5507),"End: " &amp; C5506 &amp; "-" &amp; D5506 &amp; "-" &amp; H5506,""))</f>
        <v/>
      </c>
      <c r="F5506" s="4" t="str">
        <f t="shared" si="1275"/>
        <v>Wall Street Journal-Unemployment Rate-10-2019</v>
      </c>
      <c r="G5506" s="7">
        <v>43748</v>
      </c>
      <c r="H5506" s="7" t="str">
        <f t="shared" si="1276"/>
        <v>10-2019</v>
      </c>
      <c r="I5506" s="7" t="str">
        <f t="shared" ca="1" si="1277"/>
        <v>Wall Street Journal: Barclays-Unemployment Rate-10-2019</v>
      </c>
      <c r="J5506" s="4" t="str">
        <f t="shared" ca="1" si="1278"/>
        <v>Unemployment Rate-Barclays:10-2019</v>
      </c>
      <c r="K5506" t="s">
        <v>815</v>
      </c>
    </row>
    <row r="5507" spans="1:103" x14ac:dyDescent="0.55000000000000004">
      <c r="A5507" s="4" t="str">
        <f t="shared" ca="1" si="1273"/>
        <v>NatWest Markets</v>
      </c>
      <c r="B5507" s="4" t="str">
        <f t="shared" si="1274"/>
        <v>Michelle Girard*</v>
      </c>
      <c r="C5507" s="4" t="s">
        <v>246</v>
      </c>
      <c r="D5507" s="4" t="s">
        <v>97</v>
      </c>
      <c r="E5507" s="4" t="str">
        <f>IF(COUNTIF($E$2:E5506,"Begin: " &amp; C5507 &amp; "-" &amp; D5507 &amp; "-" &amp; H5507)=0,"Begin: " &amp; C5507 &amp; "-" &amp; D5507 &amp; "-" &amp; H5507,IF((C5507 &amp; "-" &amp; D5507 &amp; "-" &amp; H5507)&lt;&gt;(C5508 &amp; "-" &amp; D5508 &amp; "-" &amp; H5508),"End: " &amp; C5507 &amp; "-" &amp; D5507 &amp; "-" &amp; H5507,""))</f>
        <v/>
      </c>
      <c r="F5507" s="4" t="str">
        <f t="shared" si="1275"/>
        <v>Wall Street Journal-Unemployment Rate-10-2019</v>
      </c>
      <c r="G5507" s="7">
        <v>43748</v>
      </c>
      <c r="H5507" s="7" t="str">
        <f t="shared" si="1276"/>
        <v>10-2019</v>
      </c>
      <c r="I5507" s="7" t="str">
        <f t="shared" ca="1" si="1277"/>
        <v>Wall Street Journal: NatWest Markets-Unemployment Rate-10-2019</v>
      </c>
      <c r="J5507" s="4" t="str">
        <f t="shared" ca="1" si="1278"/>
        <v>Unemployment Rate-NatWest Markets:10-2019</v>
      </c>
      <c r="K5507" t="s">
        <v>816</v>
      </c>
    </row>
    <row r="5508" spans="1:103" x14ac:dyDescent="0.55000000000000004">
      <c r="A5508" s="4" t="str">
        <f t="shared" ca="1" si="1273"/>
        <v>BMO Capital</v>
      </c>
      <c r="B5508" s="4" t="str">
        <f t="shared" si="1274"/>
        <v>Michael Gregory</v>
      </c>
      <c r="C5508" s="4" t="s">
        <v>246</v>
      </c>
      <c r="D5508" s="4" t="s">
        <v>97</v>
      </c>
      <c r="E5508" s="4" t="str">
        <f>IF(COUNTIF($E$2:E5507,"Begin: " &amp; C5508 &amp; "-" &amp; D5508 &amp; "-" &amp; H5508)=0,"Begin: " &amp; C5508 &amp; "-" &amp; D5508 &amp; "-" &amp; H5508,IF((C5508 &amp; "-" &amp; D5508 &amp; "-" &amp; H5508)&lt;&gt;(C5509 &amp; "-" &amp; D5509 &amp; "-" &amp; H5509),"End: " &amp; C5508 &amp; "-" &amp; D5508 &amp; "-" &amp; H5508,""))</f>
        <v/>
      </c>
      <c r="F5508" s="4" t="str">
        <f t="shared" si="1275"/>
        <v>Wall Street Journal-Unemployment Rate-10-2019</v>
      </c>
      <c r="G5508" s="7">
        <v>43748</v>
      </c>
      <c r="H5508" s="7" t="str">
        <f t="shared" si="1276"/>
        <v>10-2019</v>
      </c>
      <c r="I5508" s="7" t="str">
        <f t="shared" ca="1" si="1277"/>
        <v>Wall Street Journal: BMO Capital-Unemployment Rate-10-2019</v>
      </c>
      <c r="J5508" s="4" t="str">
        <f t="shared" ca="1" si="1278"/>
        <v>Unemployment Rate-BMO Capital:10-2019</v>
      </c>
      <c r="K5508" t="s">
        <v>798</v>
      </c>
      <c r="CM5508">
        <v>3.7</v>
      </c>
      <c r="CO5508">
        <v>3.7</v>
      </c>
      <c r="CQ5508">
        <v>3.7</v>
      </c>
      <c r="CS5508">
        <v>3.8</v>
      </c>
      <c r="CU5508">
        <v>3.8</v>
      </c>
      <c r="CW5508">
        <v>3.8</v>
      </c>
      <c r="CY5508">
        <v>3.8</v>
      </c>
    </row>
    <row r="5509" spans="1:103" x14ac:dyDescent="0.55000000000000004">
      <c r="A5509" s="4" t="str">
        <f t="shared" ca="1" si="1273"/>
        <v>TD Securities</v>
      </c>
      <c r="B5509" s="4" t="str">
        <f t="shared" si="1274"/>
        <v>Michael Hanson*</v>
      </c>
      <c r="C5509" s="4" t="s">
        <v>246</v>
      </c>
      <c r="D5509" s="4" t="s">
        <v>97</v>
      </c>
      <c r="E5509" s="4" t="str">
        <f>IF(COUNTIF($E$2:E5508,"Begin: " &amp; C5509 &amp; "-" &amp; D5509 &amp; "-" &amp; H5509)=0,"Begin: " &amp; C5509 &amp; "-" &amp; D5509 &amp; "-" &amp; H5509,IF((C5509 &amp; "-" &amp; D5509 &amp; "-" &amp; H5509)&lt;&gt;(C5510 &amp; "-" &amp; D5510 &amp; "-" &amp; H5510),"End: " &amp; C5509 &amp; "-" &amp; D5509 &amp; "-" &amp; H5509,""))</f>
        <v/>
      </c>
      <c r="F5509" s="4" t="str">
        <f t="shared" si="1275"/>
        <v>Wall Street Journal-Unemployment Rate-10-2019</v>
      </c>
      <c r="G5509" s="7">
        <v>43748</v>
      </c>
      <c r="H5509" s="7" t="str">
        <f t="shared" si="1276"/>
        <v>10-2019</v>
      </c>
      <c r="I5509" s="7" t="str">
        <f t="shared" ca="1" si="1277"/>
        <v>Wall Street Journal: TD Securities-Unemployment Rate-10-2019</v>
      </c>
      <c r="J5509" s="4" t="str">
        <f t="shared" ca="1" si="1278"/>
        <v>Unemployment Rate-TD Securities:10-2019</v>
      </c>
      <c r="K5509" t="s">
        <v>834</v>
      </c>
    </row>
    <row r="5510" spans="1:103" x14ac:dyDescent="0.55000000000000004">
      <c r="A5510" s="4" t="str">
        <f t="shared" ca="1" si="1273"/>
        <v>Goldman Sachs</v>
      </c>
      <c r="B5510" s="4" t="str">
        <f t="shared" si="1274"/>
        <v>Jan Hatzius*</v>
      </c>
      <c r="C5510" s="4" t="s">
        <v>246</v>
      </c>
      <c r="D5510" s="4" t="s">
        <v>97</v>
      </c>
      <c r="E5510" s="4" t="str">
        <f>IF(COUNTIF($E$2:E5509,"Begin: " &amp; C5510 &amp; "-" &amp; D5510 &amp; "-" &amp; H5510)=0,"Begin: " &amp; C5510 &amp; "-" &amp; D5510 &amp; "-" &amp; H5510,IF((C5510 &amp; "-" &amp; D5510 &amp; "-" &amp; H5510)&lt;&gt;(C5511 &amp; "-" &amp; D5511 &amp; "-" &amp; H5511),"End: " &amp; C5510 &amp; "-" &amp; D5510 &amp; "-" &amp; H5510,""))</f>
        <v/>
      </c>
      <c r="F5510" s="4" t="str">
        <f t="shared" si="1275"/>
        <v>Wall Street Journal-Unemployment Rate-10-2019</v>
      </c>
      <c r="G5510" s="7">
        <v>43748</v>
      </c>
      <c r="H5510" s="7" t="str">
        <f t="shared" si="1276"/>
        <v>10-2019</v>
      </c>
      <c r="I5510" s="7" t="str">
        <f t="shared" ca="1" si="1277"/>
        <v>Wall Street Journal: Goldman Sachs-Unemployment Rate-10-2019</v>
      </c>
      <c r="J5510" s="4" t="str">
        <f t="shared" ca="1" si="1278"/>
        <v>Unemployment Rate-Goldman Sachs:10-2019</v>
      </c>
      <c r="K5510" t="s">
        <v>852</v>
      </c>
    </row>
    <row r="5511" spans="1:103" x14ac:dyDescent="0.55000000000000004">
      <c r="A5511" s="4" t="str">
        <f t="shared" ca="1" si="1273"/>
        <v>Scotiabank</v>
      </c>
      <c r="B5511" s="4" t="str">
        <f t="shared" si="1274"/>
        <v>Derek Holt*</v>
      </c>
      <c r="C5511" s="4" t="s">
        <v>246</v>
      </c>
      <c r="D5511" s="4" t="s">
        <v>97</v>
      </c>
      <c r="E5511" s="4" t="str">
        <f>IF(COUNTIF($E$2:E5510,"Begin: " &amp; C5511 &amp; "-" &amp; D5511 &amp; "-" &amp; H5511)=0,"Begin: " &amp; C5511 &amp; "-" &amp; D5511 &amp; "-" &amp; H5511,IF((C5511 &amp; "-" &amp; D5511 &amp; "-" &amp; H5511)&lt;&gt;(C5512 &amp; "-" &amp; D5512 &amp; "-" &amp; H5512),"End: " &amp; C5511 &amp; "-" &amp; D5511 &amp; "-" &amp; H5511,""))</f>
        <v/>
      </c>
      <c r="F5511" s="4" t="str">
        <f t="shared" si="1275"/>
        <v>Wall Street Journal-Unemployment Rate-10-2019</v>
      </c>
      <c r="G5511" s="7">
        <v>43748</v>
      </c>
      <c r="H5511" s="7" t="str">
        <f t="shared" si="1276"/>
        <v>10-2019</v>
      </c>
      <c r="I5511" s="7" t="str">
        <f t="shared" ca="1" si="1277"/>
        <v>Wall Street Journal: Scotiabank-Unemployment Rate-10-2019</v>
      </c>
      <c r="J5511" s="4" t="str">
        <f t="shared" ca="1" si="1278"/>
        <v>Unemployment Rate-Scotiabank:10-2019</v>
      </c>
      <c r="K5511" t="s">
        <v>840</v>
      </c>
    </row>
    <row r="5512" spans="1:103" x14ac:dyDescent="0.55000000000000004">
      <c r="A5512" s="4" t="str">
        <f t="shared" ca="1" si="1273"/>
        <v>KPMG</v>
      </c>
      <c r="B5512" s="4" t="str">
        <f t="shared" si="1274"/>
        <v>Constance Hunter*</v>
      </c>
      <c r="C5512" s="4" t="s">
        <v>246</v>
      </c>
      <c r="D5512" s="4" t="s">
        <v>97</v>
      </c>
      <c r="E5512" s="4" t="str">
        <f>IF(COUNTIF($E$2:E5511,"Begin: " &amp; C5512 &amp; "-" &amp; D5512 &amp; "-" &amp; H5512)=0,"Begin: " &amp; C5512 &amp; "-" &amp; D5512 &amp; "-" &amp; H5512,IF((C5512 &amp; "-" &amp; D5512 &amp; "-" &amp; H5512)&lt;&gt;(C5513 &amp; "-" &amp; D5513 &amp; "-" &amp; H5513),"End: " &amp; C5512 &amp; "-" &amp; D5512 &amp; "-" &amp; H5512,""))</f>
        <v/>
      </c>
      <c r="F5512" s="4" t="str">
        <f t="shared" si="1275"/>
        <v>Wall Street Journal-Unemployment Rate-10-2019</v>
      </c>
      <c r="G5512" s="7">
        <v>43748</v>
      </c>
      <c r="H5512" s="7" t="str">
        <f t="shared" si="1276"/>
        <v>10-2019</v>
      </c>
      <c r="I5512" s="7" t="str">
        <f t="shared" ca="1" si="1277"/>
        <v>Wall Street Journal: KPMG-Unemployment Rate-10-2019</v>
      </c>
      <c r="J5512" s="4" t="str">
        <f t="shared" ca="1" si="1278"/>
        <v>Unemployment Rate-KPMG:10-2019</v>
      </c>
      <c r="K5512" t="s">
        <v>855</v>
      </c>
    </row>
    <row r="5513" spans="1:103" x14ac:dyDescent="0.55000000000000004">
      <c r="A5513" s="4" t="str">
        <f t="shared" ca="1" si="1273"/>
        <v>BBVA</v>
      </c>
      <c r="B5513" s="4" t="str">
        <f t="shared" si="1274"/>
        <v>Nathaniel Karp</v>
      </c>
      <c r="C5513" s="4" t="s">
        <v>246</v>
      </c>
      <c r="D5513" s="4" t="s">
        <v>97</v>
      </c>
      <c r="E5513" s="4" t="str">
        <f>IF(COUNTIF($E$2:E5512,"Begin: " &amp; C5513 &amp; "-" &amp; D5513 &amp; "-" &amp; H5513)=0,"Begin: " &amp; C5513 &amp; "-" &amp; D5513 &amp; "-" &amp; H5513,IF((C5513 &amp; "-" &amp; D5513 &amp; "-" &amp; H5513)&lt;&gt;(C5514 &amp; "-" &amp; D5514 &amp; "-" &amp; H5514),"End: " &amp; C5513 &amp; "-" &amp; D5513 &amp; "-" &amp; H5513,""))</f>
        <v/>
      </c>
      <c r="F5513" s="4" t="str">
        <f t="shared" si="1275"/>
        <v>Wall Street Journal-Unemployment Rate-10-2019</v>
      </c>
      <c r="G5513" s="7">
        <v>43748</v>
      </c>
      <c r="H5513" s="7" t="str">
        <f t="shared" si="1276"/>
        <v>10-2019</v>
      </c>
      <c r="I5513" s="7" t="str">
        <f t="shared" ca="1" si="1277"/>
        <v>Wall Street Journal: BBVA-Unemployment Rate-10-2019</v>
      </c>
      <c r="J5513" s="4" t="str">
        <f t="shared" ca="1" si="1278"/>
        <v>Unemployment Rate-BBVA:10-2019</v>
      </c>
      <c r="K5513" t="s">
        <v>848</v>
      </c>
      <c r="CM5513">
        <v>3.5</v>
      </c>
      <c r="CO5513">
        <v>3.6</v>
      </c>
      <c r="CQ5513">
        <v>3.7</v>
      </c>
      <c r="CS5513">
        <v>3.7</v>
      </c>
      <c r="CU5513">
        <v>3.8</v>
      </c>
      <c r="CW5513">
        <v>3.9</v>
      </c>
      <c r="CY5513">
        <v>4</v>
      </c>
    </row>
    <row r="5514" spans="1:103" x14ac:dyDescent="0.55000000000000004">
      <c r="A5514" s="4" t="str">
        <f t="shared" ca="1" si="1273"/>
        <v>National Retail Federation</v>
      </c>
      <c r="B5514" s="4" t="str">
        <f t="shared" si="1274"/>
        <v>Jack Kleinhenz</v>
      </c>
      <c r="C5514" s="4" t="s">
        <v>246</v>
      </c>
      <c r="D5514" s="4" t="s">
        <v>97</v>
      </c>
      <c r="E5514" s="4" t="str">
        <f>IF(COUNTIF($E$2:E5513,"Begin: " &amp; C5514 &amp; "-" &amp; D5514 &amp; "-" &amp; H5514)=0,"Begin: " &amp; C5514 &amp; "-" &amp; D5514 &amp; "-" &amp; H5514,IF((C5514 &amp; "-" &amp; D5514 &amp; "-" &amp; H5514)&lt;&gt;(C5515 &amp; "-" &amp; D5515 &amp; "-" &amp; H5515),"End: " &amp; C5514 &amp; "-" &amp; D5514 &amp; "-" &amp; H5514,""))</f>
        <v/>
      </c>
      <c r="F5514" s="4" t="str">
        <f t="shared" si="1275"/>
        <v>Wall Street Journal-Unemployment Rate-10-2019</v>
      </c>
      <c r="G5514" s="7">
        <v>43748</v>
      </c>
      <c r="H5514" s="7" t="str">
        <f t="shared" si="1276"/>
        <v>10-2019</v>
      </c>
      <c r="I5514" s="7" t="str">
        <f t="shared" ca="1" si="1277"/>
        <v>Wall Street Journal: National Retail Federation-Unemployment Rate-10-2019</v>
      </c>
      <c r="J5514" s="4" t="str">
        <f t="shared" ca="1" si="1278"/>
        <v>Unemployment Rate-National Retail Federation:10-2019</v>
      </c>
      <c r="K5514" t="s">
        <v>216</v>
      </c>
      <c r="CM5514">
        <v>3.6</v>
      </c>
      <c r="CO5514">
        <v>3.6</v>
      </c>
      <c r="CQ5514">
        <v>3.8</v>
      </c>
    </row>
    <row r="5515" spans="1:103" x14ac:dyDescent="0.55000000000000004">
      <c r="A5515" s="4" t="str">
        <f t="shared" ca="1" si="1273"/>
        <v>Natixis CIB Americas</v>
      </c>
      <c r="B5515" s="4" t="str">
        <f t="shared" si="1274"/>
        <v>Joseph LaVorgna</v>
      </c>
      <c r="C5515" s="4" t="s">
        <v>246</v>
      </c>
      <c r="D5515" s="4" t="s">
        <v>97</v>
      </c>
      <c r="E5515" s="4" t="str">
        <f>IF(COUNTIF($E$2:E5514,"Begin: " &amp; C5515 &amp; "-" &amp; D5515 &amp; "-" &amp; H5515)=0,"Begin: " &amp; C5515 &amp; "-" &amp; D5515 &amp; "-" &amp; H5515,IF((C5515 &amp; "-" &amp; D5515 &amp; "-" &amp; H5515)&lt;&gt;(C5516 &amp; "-" &amp; D5516 &amp; "-" &amp; H5516),"End: " &amp; C5515 &amp; "-" &amp; D5515 &amp; "-" &amp; H5515,""))</f>
        <v/>
      </c>
      <c r="F5515" s="4" t="str">
        <f t="shared" si="1275"/>
        <v>Wall Street Journal-Unemployment Rate-10-2019</v>
      </c>
      <c r="G5515" s="7">
        <v>43748</v>
      </c>
      <c r="H5515" s="7" t="str">
        <f t="shared" si="1276"/>
        <v>10-2019</v>
      </c>
      <c r="I5515" s="7" t="str">
        <f t="shared" ca="1" si="1277"/>
        <v>Wall Street Journal: Natixis CIB Americas-Unemployment Rate-10-2019</v>
      </c>
      <c r="J5515" s="4" t="str">
        <f t="shared" ca="1" si="1278"/>
        <v>Unemployment Rate-Natixis CIB Americas:10-2019</v>
      </c>
      <c r="K5515" t="s">
        <v>774</v>
      </c>
      <c r="CM5515">
        <v>3.7</v>
      </c>
      <c r="CO5515">
        <v>3.9</v>
      </c>
      <c r="CQ5515">
        <v>4</v>
      </c>
      <c r="CS5515">
        <v>4.2</v>
      </c>
      <c r="CU5515">
        <v>4.5</v>
      </c>
      <c r="CW5515">
        <v>4.2</v>
      </c>
      <c r="CY5515">
        <v>4</v>
      </c>
    </row>
    <row r="5516" spans="1:103" x14ac:dyDescent="0.55000000000000004">
      <c r="A5516" s="4" t="str">
        <f t="shared" ca="1" si="1273"/>
        <v>UCLA Anderson Forecast</v>
      </c>
      <c r="B5516" s="4" t="str">
        <f t="shared" si="1274"/>
        <v>Edward Leamer/David Shulman</v>
      </c>
      <c r="C5516" s="4" t="s">
        <v>246</v>
      </c>
      <c r="D5516" s="4" t="s">
        <v>97</v>
      </c>
      <c r="E5516" s="4" t="str">
        <f>IF(COUNTIF($E$2:E5515,"Begin: " &amp; C5516 &amp; "-" &amp; D5516 &amp; "-" &amp; H5516)=0,"Begin: " &amp; C5516 &amp; "-" &amp; D5516 &amp; "-" &amp; H5516,IF((C5516 &amp; "-" &amp; D5516 &amp; "-" &amp; H5516)&lt;&gt;(C5517 &amp; "-" &amp; D5517 &amp; "-" &amp; H5517),"End: " &amp; C5516 &amp; "-" &amp; D5516 &amp; "-" &amp; H5516,""))</f>
        <v/>
      </c>
      <c r="F5516" s="4" t="str">
        <f t="shared" si="1275"/>
        <v>Wall Street Journal-Unemployment Rate-10-2019</v>
      </c>
      <c r="G5516" s="7">
        <v>43748</v>
      </c>
      <c r="H5516" s="7" t="str">
        <f t="shared" si="1276"/>
        <v>10-2019</v>
      </c>
      <c r="I5516" s="7" t="str">
        <f t="shared" ca="1" si="1277"/>
        <v>Wall Street Journal: UCLA Anderson Forecast-Unemployment Rate-10-2019</v>
      </c>
      <c r="J5516" s="4" t="str">
        <f t="shared" ca="1" si="1278"/>
        <v>Unemployment Rate-UCLA Anderson Forecast:10-2019</v>
      </c>
      <c r="K5516" t="s">
        <v>218</v>
      </c>
      <c r="CM5516">
        <v>3.6</v>
      </c>
      <c r="CO5516">
        <v>3.6</v>
      </c>
      <c r="CQ5516">
        <v>4</v>
      </c>
      <c r="CS5516">
        <v>4</v>
      </c>
      <c r="CU5516">
        <v>3.9</v>
      </c>
    </row>
    <row r="5517" spans="1:103" x14ac:dyDescent="0.55000000000000004">
      <c r="A5517" s="4" t="str">
        <f t="shared" ca="1" si="1273"/>
        <v>NEMA Business Information Services</v>
      </c>
      <c r="B5517" s="4" t="str">
        <f t="shared" si="1274"/>
        <v>Don Leavens/Steven Wilcox</v>
      </c>
      <c r="C5517" s="4" t="s">
        <v>246</v>
      </c>
      <c r="D5517" s="4" t="s">
        <v>97</v>
      </c>
      <c r="E5517" s="4" t="str">
        <f>IF(COUNTIF($E$2:E5516,"Begin: " &amp; C5517 &amp; "-" &amp; D5517 &amp; "-" &amp; H5517)=0,"Begin: " &amp; C5517 &amp; "-" &amp; D5517 &amp; "-" &amp; H5517,IF((C5517 &amp; "-" &amp; D5517 &amp; "-" &amp; H5517)&lt;&gt;(C5518 &amp; "-" &amp; D5518 &amp; "-" &amp; H5518),"End: " &amp; C5517 &amp; "-" &amp; D5517 &amp; "-" &amp; H5517,""))</f>
        <v/>
      </c>
      <c r="F5517" s="4" t="str">
        <f t="shared" si="1275"/>
        <v>Wall Street Journal-Unemployment Rate-10-2019</v>
      </c>
      <c r="G5517" s="7">
        <v>43748</v>
      </c>
      <c r="H5517" s="7" t="str">
        <f t="shared" si="1276"/>
        <v>10-2019</v>
      </c>
      <c r="I5517" s="7" t="str">
        <f t="shared" ca="1" si="1277"/>
        <v>Wall Street Journal: NEMA Business Information Services-Unemployment Rate-10-2019</v>
      </c>
      <c r="J5517" s="4" t="str">
        <f t="shared" ca="1" si="1278"/>
        <v>Unemployment Rate-NEMA Business Information Services:10-2019</v>
      </c>
      <c r="K5517" t="s">
        <v>765</v>
      </c>
      <c r="CM5517">
        <v>3.5</v>
      </c>
      <c r="CO5517">
        <v>3.5</v>
      </c>
      <c r="CQ5517">
        <v>3.5</v>
      </c>
      <c r="CS5517">
        <v>3.6</v>
      </c>
      <c r="CU5517">
        <v>3.7</v>
      </c>
      <c r="CW5517">
        <v>3.8</v>
      </c>
      <c r="CY5517">
        <v>3.9</v>
      </c>
    </row>
    <row r="5518" spans="1:103" x14ac:dyDescent="0.55000000000000004">
      <c r="A5518" s="4" t="str">
        <f t="shared" ca="1" si="1273"/>
        <v>HSBC</v>
      </c>
      <c r="B5518" s="4" t="str">
        <f t="shared" si="1274"/>
        <v>Kevin Logan*</v>
      </c>
      <c r="C5518" s="4" t="s">
        <v>246</v>
      </c>
      <c r="D5518" s="4" t="s">
        <v>97</v>
      </c>
      <c r="E5518" s="4" t="str">
        <f>IF(COUNTIF($E$2:E5517,"Begin: " &amp; C5518 &amp; "-" &amp; D5518 &amp; "-" &amp; H5518)=0,"Begin: " &amp; C5518 &amp; "-" &amp; D5518 &amp; "-" &amp; H5518,IF((C5518 &amp; "-" &amp; D5518 &amp; "-" &amp; H5518)&lt;&gt;(C5519 &amp; "-" &amp; D5519 &amp; "-" &amp; H5519),"End: " &amp; C5518 &amp; "-" &amp; D5518 &amp; "-" &amp; H5518,""))</f>
        <v/>
      </c>
      <c r="F5518" s="4" t="str">
        <f t="shared" si="1275"/>
        <v>Wall Street Journal-Unemployment Rate-10-2019</v>
      </c>
      <c r="G5518" s="7">
        <v>43748</v>
      </c>
      <c r="H5518" s="7" t="str">
        <f t="shared" si="1276"/>
        <v>10-2019</v>
      </c>
      <c r="I5518" s="7" t="str">
        <f t="shared" ca="1" si="1277"/>
        <v>Wall Street Journal: HSBC-Unemployment Rate-10-2019</v>
      </c>
      <c r="J5518" s="4" t="str">
        <f t="shared" ca="1" si="1278"/>
        <v>Unemployment Rate-HSBC:10-2019</v>
      </c>
      <c r="K5518" t="s">
        <v>817</v>
      </c>
    </row>
    <row r="5519" spans="1:103" x14ac:dyDescent="0.55000000000000004">
      <c r="A5519" s="4" t="str">
        <f t="shared" ca="1" si="1273"/>
        <v>Moody's Investors Service</v>
      </c>
      <c r="B5519" s="4" t="str">
        <f t="shared" si="1274"/>
        <v>John Lonski</v>
      </c>
      <c r="C5519" s="4" t="s">
        <v>246</v>
      </c>
      <c r="D5519" s="4" t="s">
        <v>97</v>
      </c>
      <c r="E5519" s="4" t="str">
        <f>IF(COUNTIF($E$2:E5518,"Begin: " &amp; C5519 &amp; "-" &amp; D5519 &amp; "-" &amp; H5519)=0,"Begin: " &amp; C5519 &amp; "-" &amp; D5519 &amp; "-" &amp; H5519,IF((C5519 &amp; "-" &amp; D5519 &amp; "-" &amp; H5519)&lt;&gt;(C5520 &amp; "-" &amp; D5520 &amp; "-" &amp; H5520),"End: " &amp; C5519 &amp; "-" &amp; D5519 &amp; "-" &amp; H5519,""))</f>
        <v/>
      </c>
      <c r="F5519" s="4" t="str">
        <f t="shared" si="1275"/>
        <v>Wall Street Journal-Unemployment Rate-10-2019</v>
      </c>
      <c r="G5519" s="7">
        <v>43748</v>
      </c>
      <c r="H5519" s="7" t="str">
        <f t="shared" si="1276"/>
        <v>10-2019</v>
      </c>
      <c r="I5519" s="7" t="str">
        <f t="shared" ca="1" si="1277"/>
        <v>Wall Street Journal: Moody's Investors Service-Unemployment Rate-10-2019</v>
      </c>
      <c r="J5519" s="4" t="str">
        <f t="shared" ca="1" si="1278"/>
        <v>Unemployment Rate-Moody's Investors Service:10-2019</v>
      </c>
      <c r="K5519" t="s">
        <v>220</v>
      </c>
      <c r="CM5519">
        <v>3.59</v>
      </c>
      <c r="CO5519">
        <v>3.56</v>
      </c>
      <c r="CQ5519">
        <v>3.53</v>
      </c>
      <c r="CS5519">
        <v>3.5</v>
      </c>
      <c r="CU5519">
        <v>3.47</v>
      </c>
      <c r="CW5519">
        <v>3.45</v>
      </c>
      <c r="CY5519">
        <v>3.4</v>
      </c>
    </row>
    <row r="5520" spans="1:103" x14ac:dyDescent="0.55000000000000004">
      <c r="A5520" s="4" t="str">
        <f t="shared" ca="1" si="1273"/>
        <v>National Auto Dealer Association</v>
      </c>
      <c r="B5520" s="4" t="str">
        <f t="shared" si="1274"/>
        <v>Patrick Manzi</v>
      </c>
      <c r="C5520" s="4" t="s">
        <v>246</v>
      </c>
      <c r="D5520" s="4" t="s">
        <v>97</v>
      </c>
      <c r="E5520" s="4" t="str">
        <f>IF(COUNTIF($E$2:E5519,"Begin: " &amp; C5520 &amp; "-" &amp; D5520 &amp; "-" &amp; H5520)=0,"Begin: " &amp; C5520 &amp; "-" &amp; D5520 &amp; "-" &amp; H5520,IF((C5520 &amp; "-" &amp; D5520 &amp; "-" &amp; H5520)&lt;&gt;(C5521 &amp; "-" &amp; D5521 &amp; "-" &amp; H5521),"End: " &amp; C5520 &amp; "-" &amp; D5520 &amp; "-" &amp; H5520,""))</f>
        <v/>
      </c>
      <c r="F5520" s="4" t="str">
        <f t="shared" si="1275"/>
        <v>Wall Street Journal-Unemployment Rate-10-2019</v>
      </c>
      <c r="G5520" s="7">
        <v>43748</v>
      </c>
      <c r="H5520" s="7" t="str">
        <f t="shared" si="1276"/>
        <v>10-2019</v>
      </c>
      <c r="I5520" s="7" t="str">
        <f t="shared" ca="1" si="1277"/>
        <v>Wall Street Journal: National Auto Dealer Association-Unemployment Rate-10-2019</v>
      </c>
      <c r="J5520" s="4" t="str">
        <f t="shared" ca="1" si="1278"/>
        <v>Unemployment Rate-National Auto Dealer Association:10-2019</v>
      </c>
      <c r="K5520" t="s">
        <v>800</v>
      </c>
      <c r="CM5520">
        <v>3.7</v>
      </c>
      <c r="CO5520">
        <v>3.9</v>
      </c>
      <c r="CQ5520">
        <v>4</v>
      </c>
    </row>
    <row r="5521" spans="1:103" x14ac:dyDescent="0.55000000000000004">
      <c r="A5521" s="4" t="str">
        <f t="shared" ca="1" si="1273"/>
        <v>MetLife Investment Management</v>
      </c>
      <c r="B5521" s="4" t="str">
        <f t="shared" si="1274"/>
        <v>Drew T. Matus*</v>
      </c>
      <c r="C5521" s="4" t="s">
        <v>246</v>
      </c>
      <c r="D5521" s="4" t="s">
        <v>97</v>
      </c>
      <c r="E5521" s="4" t="str">
        <f>IF(COUNTIF($E$2:E5520,"Begin: " &amp; C5521 &amp; "-" &amp; D5521 &amp; "-" &amp; H5521)=0,"Begin: " &amp; C5521 &amp; "-" &amp; D5521 &amp; "-" &amp; H5521,IF((C5521 &amp; "-" &amp; D5521 &amp; "-" &amp; H5521)&lt;&gt;(C5522 &amp; "-" &amp; D5522 &amp; "-" &amp; H5522),"End: " &amp; C5521 &amp; "-" &amp; D5521 &amp; "-" &amp; H5521,""))</f>
        <v/>
      </c>
      <c r="F5521" s="4" t="str">
        <f t="shared" si="1275"/>
        <v>Wall Street Journal-Unemployment Rate-10-2019</v>
      </c>
      <c r="G5521" s="7">
        <v>43748</v>
      </c>
      <c r="H5521" s="7" t="str">
        <f t="shared" si="1276"/>
        <v>10-2019</v>
      </c>
      <c r="I5521" s="7" t="str">
        <f t="shared" ca="1" si="1277"/>
        <v>Wall Street Journal: MetLife Investment Management-Unemployment Rate-10-2019</v>
      </c>
      <c r="J5521" s="4" t="str">
        <f t="shared" ca="1" si="1278"/>
        <v>Unemployment Rate-MetLife Investment Management:10-2019</v>
      </c>
      <c r="K5521" t="s">
        <v>819</v>
      </c>
    </row>
    <row r="5522" spans="1:103" x14ac:dyDescent="0.55000000000000004">
      <c r="A5522" s="4" t="str">
        <f t="shared" ca="1" si="1273"/>
        <v>Jeffries &amp; Company</v>
      </c>
      <c r="B5522" s="4" t="str">
        <f t="shared" si="1274"/>
        <v>Ward McCarthy*</v>
      </c>
      <c r="C5522" s="4" t="s">
        <v>246</v>
      </c>
      <c r="D5522" s="4" t="s">
        <v>97</v>
      </c>
      <c r="E5522" s="4" t="str">
        <f>IF(COUNTIF($E$2:E5521,"Begin: " &amp; C5522 &amp; "-" &amp; D5522 &amp; "-" &amp; H5522)=0,"Begin: " &amp; C5522 &amp; "-" &amp; D5522 &amp; "-" &amp; H5522,IF((C5522 &amp; "-" &amp; D5522 &amp; "-" &amp; H5522)&lt;&gt;(C5523 &amp; "-" &amp; D5523 &amp; "-" &amp; H5523),"End: " &amp; C5522 &amp; "-" &amp; D5522 &amp; "-" &amp; H5522,""))</f>
        <v/>
      </c>
      <c r="F5522" s="4" t="str">
        <f t="shared" si="1275"/>
        <v>Wall Street Journal-Unemployment Rate-10-2019</v>
      </c>
      <c r="G5522" s="7">
        <v>43748</v>
      </c>
      <c r="H5522" s="7" t="str">
        <f t="shared" si="1276"/>
        <v>10-2019</v>
      </c>
      <c r="I5522" s="7" t="str">
        <f t="shared" ca="1" si="1277"/>
        <v>Wall Street Journal: Jeffries &amp; Company-Unemployment Rate-10-2019</v>
      </c>
      <c r="J5522" s="4" t="str">
        <f t="shared" ca="1" si="1278"/>
        <v>Unemployment Rate-Jeffries &amp; Company:10-2019</v>
      </c>
      <c r="K5522" t="s">
        <v>820</v>
      </c>
    </row>
    <row r="5523" spans="1:103" x14ac:dyDescent="0.55000000000000004">
      <c r="A5523" s="4" t="str">
        <f t="shared" ca="1" si="1273"/>
        <v>ACT Research</v>
      </c>
      <c r="B5523" s="4" t="str">
        <f t="shared" si="1274"/>
        <v>Jim Meil</v>
      </c>
      <c r="C5523" s="4" t="s">
        <v>246</v>
      </c>
      <c r="D5523" s="4" t="s">
        <v>97</v>
      </c>
      <c r="E5523" s="4" t="str">
        <f>IF(COUNTIF($E$2:E5522,"Begin: " &amp; C5523 &amp; "-" &amp; D5523 &amp; "-" &amp; H5523)=0,"Begin: " &amp; C5523 &amp; "-" &amp; D5523 &amp; "-" &amp; H5523,IF((C5523 &amp; "-" &amp; D5523 &amp; "-" &amp; H5523)&lt;&gt;(C5524 &amp; "-" &amp; D5524 &amp; "-" &amp; H5524),"End: " &amp; C5523 &amp; "-" &amp; D5523 &amp; "-" &amp; H5523,""))</f>
        <v/>
      </c>
      <c r="F5523" s="4" t="str">
        <f t="shared" si="1275"/>
        <v>Wall Street Journal-Unemployment Rate-10-2019</v>
      </c>
      <c r="G5523" s="7">
        <v>43748</v>
      </c>
      <c r="H5523" s="7" t="str">
        <f t="shared" si="1276"/>
        <v>10-2019</v>
      </c>
      <c r="I5523" s="7" t="str">
        <f t="shared" ca="1" si="1277"/>
        <v>Wall Street Journal: ACT Research-Unemployment Rate-10-2019</v>
      </c>
      <c r="J5523" s="4" t="str">
        <f t="shared" ca="1" si="1278"/>
        <v>Unemployment Rate-ACT Research:10-2019</v>
      </c>
      <c r="K5523" t="s">
        <v>437</v>
      </c>
      <c r="CM5523">
        <v>3.5</v>
      </c>
      <c r="CO5523">
        <v>3.7</v>
      </c>
      <c r="CQ5523">
        <v>3.9</v>
      </c>
    </row>
    <row r="5524" spans="1:103" x14ac:dyDescent="0.55000000000000004">
      <c r="A5524" s="4" t="str">
        <f t="shared" ca="1" si="1273"/>
        <v>Standard Chartered</v>
      </c>
      <c r="B5524" s="4" t="str">
        <f t="shared" si="1274"/>
        <v>Sonia Meskin*</v>
      </c>
      <c r="C5524" s="4" t="s">
        <v>246</v>
      </c>
      <c r="D5524" s="4" t="s">
        <v>97</v>
      </c>
      <c r="E5524" s="4" t="str">
        <f>IF(COUNTIF($E$2:E5523,"Begin: " &amp; C5524 &amp; "-" &amp; D5524 &amp; "-" &amp; H5524)=0,"Begin: " &amp; C5524 &amp; "-" &amp; D5524 &amp; "-" &amp; H5524,IF((C5524 &amp; "-" &amp; D5524 &amp; "-" &amp; H5524)&lt;&gt;(C5525 &amp; "-" &amp; D5525 &amp; "-" &amp; H5525),"End: " &amp; C5524 &amp; "-" &amp; D5524 &amp; "-" &amp; H5524,""))</f>
        <v/>
      </c>
      <c r="F5524" s="4" t="str">
        <f t="shared" si="1275"/>
        <v>Wall Street Journal-Unemployment Rate-10-2019</v>
      </c>
      <c r="G5524" s="7">
        <v>43748</v>
      </c>
      <c r="H5524" s="7" t="str">
        <f t="shared" si="1276"/>
        <v>10-2019</v>
      </c>
      <c r="I5524" s="7" t="str">
        <f t="shared" ca="1" si="1277"/>
        <v>Wall Street Journal: Standard Chartered-Unemployment Rate-10-2019</v>
      </c>
      <c r="J5524" s="4" t="str">
        <f t="shared" ca="1" si="1278"/>
        <v>Unemployment Rate-Standard Chartered:10-2019</v>
      </c>
      <c r="K5524" t="s">
        <v>821</v>
      </c>
    </row>
    <row r="5525" spans="1:103" x14ac:dyDescent="0.55000000000000004">
      <c r="A5525" s="4" t="str">
        <f t="shared" ca="1" si="1273"/>
        <v>BofA</v>
      </c>
      <c r="B5525" s="4" t="str">
        <f t="shared" si="1274"/>
        <v>Michelle Meyer</v>
      </c>
      <c r="C5525" s="4" t="s">
        <v>246</v>
      </c>
      <c r="D5525" s="4" t="s">
        <v>97</v>
      </c>
      <c r="E5525" s="4" t="str">
        <f>IF(COUNTIF($E$2:E5524,"Begin: " &amp; C5525 &amp; "-" &amp; D5525 &amp; "-" &amp; H5525)=0,"Begin: " &amp; C5525 &amp; "-" &amp; D5525 &amp; "-" &amp; H5525,IF((C5525 &amp; "-" &amp; D5525 &amp; "-" &amp; H5525)&lt;&gt;(C5526 &amp; "-" &amp; D5526 &amp; "-" &amp; H5526),"End: " &amp; C5525 &amp; "-" &amp; D5525 &amp; "-" &amp; H5525,""))</f>
        <v/>
      </c>
      <c r="F5525" s="4" t="str">
        <f t="shared" si="1275"/>
        <v>Wall Street Journal-Unemployment Rate-10-2019</v>
      </c>
      <c r="G5525" s="7">
        <v>43748</v>
      </c>
      <c r="H5525" s="7" t="str">
        <f t="shared" si="1276"/>
        <v>10-2019</v>
      </c>
      <c r="I5525" s="7" t="str">
        <f t="shared" ca="1" si="1277"/>
        <v>Wall Street Journal: BofA-Unemployment Rate-10-2019</v>
      </c>
      <c r="J5525" s="4" t="str">
        <f t="shared" ca="1" si="1278"/>
        <v>Unemployment Rate-BofA:10-2019</v>
      </c>
      <c r="K5525" t="s">
        <v>803</v>
      </c>
      <c r="CM5525">
        <v>3.6</v>
      </c>
      <c r="CO5525">
        <v>3.7</v>
      </c>
      <c r="CQ5525">
        <v>3.8</v>
      </c>
    </row>
    <row r="5526" spans="1:103" x14ac:dyDescent="0.55000000000000004">
      <c r="A5526" s="4" t="str">
        <f t="shared" ca="1" si="1273"/>
        <v>Daiwa Capital</v>
      </c>
      <c r="B5526" s="4" t="str">
        <f t="shared" si="1274"/>
        <v>Michael Moran</v>
      </c>
      <c r="C5526" s="4" t="s">
        <v>246</v>
      </c>
      <c r="D5526" s="4" t="s">
        <v>97</v>
      </c>
      <c r="E5526" s="4" t="str">
        <f>IF(COUNTIF($E$2:E5525,"Begin: " &amp; C5526 &amp; "-" &amp; D5526 &amp; "-" &amp; H5526)=0,"Begin: " &amp; C5526 &amp; "-" &amp; D5526 &amp; "-" &amp; H5526,IF((C5526 &amp; "-" &amp; D5526 &amp; "-" &amp; H5526)&lt;&gt;(C5527 &amp; "-" &amp; D5527 &amp; "-" &amp; H5527),"End: " &amp; C5526 &amp; "-" &amp; D5526 &amp; "-" &amp; H5526,""))</f>
        <v/>
      </c>
      <c r="F5526" s="4" t="str">
        <f t="shared" si="1275"/>
        <v>Wall Street Journal-Unemployment Rate-10-2019</v>
      </c>
      <c r="G5526" s="7">
        <v>43748</v>
      </c>
      <c r="H5526" s="7" t="str">
        <f t="shared" si="1276"/>
        <v>10-2019</v>
      </c>
      <c r="I5526" s="7" t="str">
        <f t="shared" ca="1" si="1277"/>
        <v>Wall Street Journal: Daiwa Capital-Unemployment Rate-10-2019</v>
      </c>
      <c r="J5526" s="4" t="str">
        <f t="shared" ca="1" si="1278"/>
        <v>Unemployment Rate-Daiwa Capital:10-2019</v>
      </c>
      <c r="K5526" t="s">
        <v>438</v>
      </c>
      <c r="CM5526">
        <v>3.7</v>
      </c>
      <c r="CO5526">
        <v>3.8</v>
      </c>
      <c r="CQ5526">
        <v>4.2</v>
      </c>
      <c r="CS5526">
        <v>4.7</v>
      </c>
      <c r="CU5526">
        <v>5.0999999999999996</v>
      </c>
    </row>
    <row r="5527" spans="1:103" x14ac:dyDescent="0.55000000000000004">
      <c r="A5527" s="4" t="str">
        <f t="shared" ca="1" si="1273"/>
        <v>National Association of Manufacturers</v>
      </c>
      <c r="B5527" s="4" t="str">
        <f t="shared" si="1274"/>
        <v>Chad Moutray</v>
      </c>
      <c r="C5527" s="4" t="s">
        <v>246</v>
      </c>
      <c r="D5527" s="4" t="s">
        <v>97</v>
      </c>
      <c r="E5527" s="4" t="str">
        <f>IF(COUNTIF($E$2:E5526,"Begin: " &amp; C5527 &amp; "-" &amp; D5527 &amp; "-" &amp; H5527)=0,"Begin: " &amp; C5527 &amp; "-" &amp; D5527 &amp; "-" &amp; H5527,IF((C5527 &amp; "-" &amp; D5527 &amp; "-" &amp; H5527)&lt;&gt;(C5528 &amp; "-" &amp; D5528 &amp; "-" &amp; H5528),"End: " &amp; C5527 &amp; "-" &amp; D5527 &amp; "-" &amp; H5527,""))</f>
        <v/>
      </c>
      <c r="F5527" s="4" t="str">
        <f t="shared" si="1275"/>
        <v>Wall Street Journal-Unemployment Rate-10-2019</v>
      </c>
      <c r="G5527" s="7">
        <v>43748</v>
      </c>
      <c r="H5527" s="7" t="str">
        <f t="shared" si="1276"/>
        <v>10-2019</v>
      </c>
      <c r="I5527" s="7" t="str">
        <f t="shared" ca="1" si="1277"/>
        <v>Wall Street Journal: National Association of Manufacturers-Unemployment Rate-10-2019</v>
      </c>
      <c r="J5527" s="4" t="str">
        <f t="shared" ca="1" si="1278"/>
        <v>Unemployment Rate-National Association of Manufacturers:10-2019</v>
      </c>
      <c r="K5527" t="s">
        <v>439</v>
      </c>
      <c r="CM5527">
        <v>3.6</v>
      </c>
      <c r="CO5527">
        <v>3.9</v>
      </c>
      <c r="CQ5527">
        <v>4.0999999999999996</v>
      </c>
      <c r="CS5527">
        <v>4.3</v>
      </c>
      <c r="CU5527">
        <v>4.4000000000000004</v>
      </c>
    </row>
    <row r="5528" spans="1:103" x14ac:dyDescent="0.55000000000000004">
      <c r="A5528" s="4" t="str">
        <f t="shared" ca="1" si="1273"/>
        <v>Naroff Economics</v>
      </c>
      <c r="B5528" s="4" t="str">
        <f t="shared" si="1274"/>
        <v>Joel Naroff</v>
      </c>
      <c r="C5528" s="4" t="s">
        <v>246</v>
      </c>
      <c r="D5528" s="4" t="s">
        <v>97</v>
      </c>
      <c r="E5528" s="4" t="str">
        <f>IF(COUNTIF($E$2:E5527,"Begin: " &amp; C5528 &amp; "-" &amp; D5528 &amp; "-" &amp; H5528)=0,"Begin: " &amp; C5528 &amp; "-" &amp; D5528 &amp; "-" &amp; H5528,IF((C5528 &amp; "-" &amp; D5528 &amp; "-" &amp; H5528)&lt;&gt;(C5529 &amp; "-" &amp; D5529 &amp; "-" &amp; H5529),"End: " &amp; C5528 &amp; "-" &amp; D5528 &amp; "-" &amp; H5528,""))</f>
        <v/>
      </c>
      <c r="F5528" s="4" t="str">
        <f t="shared" si="1275"/>
        <v>Wall Street Journal-Unemployment Rate-10-2019</v>
      </c>
      <c r="G5528" s="7">
        <v>43748</v>
      </c>
      <c r="H5528" s="7" t="str">
        <f t="shared" si="1276"/>
        <v>10-2019</v>
      </c>
      <c r="I5528" s="7" t="str">
        <f t="shared" ca="1" si="1277"/>
        <v>Wall Street Journal: Naroff Economics-Unemployment Rate-10-2019</v>
      </c>
      <c r="J5528" s="4" t="str">
        <f t="shared" ca="1" si="1278"/>
        <v>Unemployment Rate-Naroff Economics:10-2019</v>
      </c>
      <c r="K5528" t="s">
        <v>440</v>
      </c>
      <c r="CM5528">
        <v>3.7</v>
      </c>
      <c r="CO5528">
        <v>4</v>
      </c>
      <c r="CQ5528">
        <v>4.8</v>
      </c>
      <c r="CS5528">
        <v>5.2</v>
      </c>
      <c r="CU5528">
        <v>5</v>
      </c>
      <c r="CW5528">
        <v>4.8</v>
      </c>
      <c r="CY5528">
        <v>4.5</v>
      </c>
    </row>
    <row r="5529" spans="1:103" x14ac:dyDescent="0.55000000000000004">
      <c r="A5529" s="4" t="str">
        <f t="shared" ca="1" si="1273"/>
        <v>MacroEcon Global Advisors</v>
      </c>
      <c r="B5529" s="4" t="str">
        <f t="shared" si="1274"/>
        <v>Mark Nielson</v>
      </c>
      <c r="C5529" s="4" t="s">
        <v>246</v>
      </c>
      <c r="D5529" s="4" t="s">
        <v>97</v>
      </c>
      <c r="E5529" s="4" t="str">
        <f>IF(COUNTIF($E$2:E5528,"Begin: " &amp; C5529 &amp; "-" &amp; D5529 &amp; "-" &amp; H5529)=0,"Begin: " &amp; C5529 &amp; "-" &amp; D5529 &amp; "-" &amp; H5529,IF((C5529 &amp; "-" &amp; D5529 &amp; "-" &amp; H5529)&lt;&gt;(C5530 &amp; "-" &amp; D5530 &amp; "-" &amp; H5530),"End: " &amp; C5529 &amp; "-" &amp; D5529 &amp; "-" &amp; H5529,""))</f>
        <v/>
      </c>
      <c r="F5529" s="4" t="str">
        <f t="shared" si="1275"/>
        <v>Wall Street Journal-Unemployment Rate-10-2019</v>
      </c>
      <c r="G5529" s="7">
        <v>43748</v>
      </c>
      <c r="H5529" s="7" t="str">
        <f t="shared" si="1276"/>
        <v>10-2019</v>
      </c>
      <c r="I5529" s="7" t="str">
        <f t="shared" ca="1" si="1277"/>
        <v>Wall Street Journal: MacroEcon Global Advisors-Unemployment Rate-10-2019</v>
      </c>
      <c r="J5529" s="4" t="str">
        <f t="shared" ca="1" si="1278"/>
        <v>Unemployment Rate-MacroEcon Global Advisors:10-2019</v>
      </c>
      <c r="K5529" t="s">
        <v>225</v>
      </c>
      <c r="CM5529">
        <v>3.2</v>
      </c>
      <c r="CO5529">
        <v>3.4</v>
      </c>
      <c r="CQ5529">
        <v>3.4</v>
      </c>
      <c r="CS5529">
        <v>3.5</v>
      </c>
      <c r="CU5529">
        <v>3.5</v>
      </c>
      <c r="CW5529">
        <v>3.6</v>
      </c>
      <c r="CY5529">
        <v>3.7</v>
      </c>
    </row>
    <row r="5530" spans="1:103" x14ac:dyDescent="0.55000000000000004">
      <c r="A5530" s="4" t="str">
        <f t="shared" ca="1" si="1273"/>
        <v>Corelogic</v>
      </c>
      <c r="B5530" s="4" t="str">
        <f t="shared" si="1274"/>
        <v>Frank Nothaft</v>
      </c>
      <c r="C5530" s="4" t="s">
        <v>246</v>
      </c>
      <c r="D5530" s="4" t="s">
        <v>97</v>
      </c>
      <c r="E5530" s="4" t="str">
        <f>IF(COUNTIF($E$2:E5529,"Begin: " &amp; C5530 &amp; "-" &amp; D5530 &amp; "-" &amp; H5530)=0,"Begin: " &amp; C5530 &amp; "-" &amp; D5530 &amp; "-" &amp; H5530,IF((C5530 &amp; "-" &amp; D5530 &amp; "-" &amp; H5530)&lt;&gt;(C5531 &amp; "-" &amp; D5531 &amp; "-" &amp; H5531),"End: " &amp; C5530 &amp; "-" &amp; D5530 &amp; "-" &amp; H5530,""))</f>
        <v/>
      </c>
      <c r="F5530" s="4" t="str">
        <f t="shared" si="1275"/>
        <v>Wall Street Journal-Unemployment Rate-10-2019</v>
      </c>
      <c r="G5530" s="7">
        <v>43748</v>
      </c>
      <c r="H5530" s="7" t="str">
        <f t="shared" si="1276"/>
        <v>10-2019</v>
      </c>
      <c r="I5530" s="7" t="str">
        <f t="shared" ca="1" si="1277"/>
        <v>Wall Street Journal: Corelogic-Unemployment Rate-10-2019</v>
      </c>
      <c r="J5530" s="4" t="str">
        <f t="shared" ca="1" si="1278"/>
        <v>Unemployment Rate-Corelogic:10-2019</v>
      </c>
      <c r="K5530" t="s">
        <v>752</v>
      </c>
      <c r="CM5530">
        <v>3.5</v>
      </c>
      <c r="CO5530">
        <v>3.5</v>
      </c>
      <c r="CQ5530">
        <v>3.5</v>
      </c>
      <c r="CS5530">
        <v>3.6</v>
      </c>
      <c r="CU5530">
        <v>3.7</v>
      </c>
      <c r="CW5530">
        <v>3.8</v>
      </c>
      <c r="CY5530">
        <v>3.9</v>
      </c>
    </row>
    <row r="5531" spans="1:103" x14ac:dyDescent="0.55000000000000004">
      <c r="A5531" s="4" t="str">
        <f t="shared" ca="1" si="1273"/>
        <v>High Frequency Economics</v>
      </c>
      <c r="B5531" s="4" t="str">
        <f t="shared" si="1274"/>
        <v>Jim O'Sullivan</v>
      </c>
      <c r="C5531" s="4" t="s">
        <v>246</v>
      </c>
      <c r="D5531" s="4" t="s">
        <v>97</v>
      </c>
      <c r="E5531" s="4" t="str">
        <f>IF(COUNTIF($E$2:E5530,"Begin: " &amp; C5531 &amp; "-" &amp; D5531 &amp; "-" &amp; H5531)=0,"Begin: " &amp; C5531 &amp; "-" &amp; D5531 &amp; "-" &amp; H5531,IF((C5531 &amp; "-" &amp; D5531 &amp; "-" &amp; H5531)&lt;&gt;(C5532 &amp; "-" &amp; D5532 &amp; "-" &amp; H5532),"End: " &amp; C5531 &amp; "-" &amp; D5531 &amp; "-" &amp; H5531,""))</f>
        <v/>
      </c>
      <c r="F5531" s="4" t="str">
        <f t="shared" si="1275"/>
        <v>Wall Street Journal-Unemployment Rate-10-2019</v>
      </c>
      <c r="G5531" s="7">
        <v>43748</v>
      </c>
      <c r="H5531" s="7" t="str">
        <f t="shared" si="1276"/>
        <v>10-2019</v>
      </c>
      <c r="I5531" s="7" t="str">
        <f t="shared" ca="1" si="1277"/>
        <v>Wall Street Journal: High Frequency Economics-Unemployment Rate-10-2019</v>
      </c>
      <c r="J5531" s="4" t="str">
        <f t="shared" ca="1" si="1278"/>
        <v>Unemployment Rate-High Frequency Economics:10-2019</v>
      </c>
      <c r="K5531" t="s">
        <v>227</v>
      </c>
      <c r="CM5531">
        <v>3.5</v>
      </c>
      <c r="CO5531">
        <v>3.5</v>
      </c>
      <c r="CQ5531">
        <v>3.5</v>
      </c>
    </row>
    <row r="5532" spans="1:103" x14ac:dyDescent="0.55000000000000004">
      <c r="A5532" s="4" t="str">
        <f t="shared" ca="1" si="1273"/>
        <v>Stifel, Nicoulas and Company, Incorporated (formerly Sterne Agee)</v>
      </c>
      <c r="B5532" s="4" t="str">
        <f t="shared" si="1274"/>
        <v>Lindsey Piegza</v>
      </c>
      <c r="C5532" s="4" t="s">
        <v>246</v>
      </c>
      <c r="D5532" s="4" t="s">
        <v>97</v>
      </c>
      <c r="E5532" s="4" t="str">
        <f>IF(COUNTIF($E$2:E5531,"Begin: " &amp; C5532 &amp; "-" &amp; D5532 &amp; "-" &amp; H5532)=0,"Begin: " &amp; C5532 &amp; "-" &amp; D5532 &amp; "-" &amp; H5532,IF((C5532 &amp; "-" &amp; D5532 &amp; "-" &amp; H5532)&lt;&gt;(C5533 &amp; "-" &amp; D5533 &amp; "-" &amp; H5533),"End: " &amp; C5532 &amp; "-" &amp; D5532 &amp; "-" &amp; H5532,""))</f>
        <v/>
      </c>
      <c r="F5532" s="4" t="str">
        <f t="shared" si="1275"/>
        <v>Wall Street Journal-Unemployment Rate-10-2019</v>
      </c>
      <c r="G5532" s="7">
        <v>43748</v>
      </c>
      <c r="H5532" s="7" t="str">
        <f t="shared" si="1276"/>
        <v>10-2019</v>
      </c>
      <c r="I5532" s="7" t="str">
        <f t="shared" ca="1" si="1277"/>
        <v>Wall Street Journal: Stifel, Nicoulas and Company, Incorporated (formerly Sterne Agee)-Unemployment Rate-10-2019</v>
      </c>
      <c r="J5532" s="4" t="str">
        <f t="shared" ca="1" si="1278"/>
        <v>Unemployment Rate-Stifel, Nicoulas and Company, Incorporated (formerly Sterne Agee):10-2019</v>
      </c>
      <c r="K5532" t="s">
        <v>675</v>
      </c>
      <c r="CM5532">
        <v>3.6</v>
      </c>
      <c r="CO5532">
        <v>3.7</v>
      </c>
      <c r="CQ5532">
        <v>3.7</v>
      </c>
    </row>
    <row r="5533" spans="1:103" x14ac:dyDescent="0.55000000000000004">
      <c r="A5533" s="4" t="str">
        <f t="shared" ca="1" si="1273"/>
        <v>Macroeconomic Advisers</v>
      </c>
      <c r="B5533" s="4" t="str">
        <f t="shared" si="1274"/>
        <v>Dr. Joel Prakken/ Chris Varvares</v>
      </c>
      <c r="C5533" s="4" t="s">
        <v>246</v>
      </c>
      <c r="D5533" s="4" t="s">
        <v>97</v>
      </c>
      <c r="E5533" s="4" t="str">
        <f>IF(COUNTIF($E$2:E5532,"Begin: " &amp; C5533 &amp; "-" &amp; D5533 &amp; "-" &amp; H5533)=0,"Begin: " &amp; C5533 &amp; "-" &amp; D5533 &amp; "-" &amp; H5533,IF((C5533 &amp; "-" &amp; D5533 &amp; "-" &amp; H5533)&lt;&gt;(C5534 &amp; "-" &amp; D5534 &amp; "-" &amp; H5534),"End: " &amp; C5533 &amp; "-" &amp; D5533 &amp; "-" &amp; H5533,""))</f>
        <v/>
      </c>
      <c r="F5533" s="4" t="str">
        <f t="shared" si="1275"/>
        <v>Wall Street Journal-Unemployment Rate-10-2019</v>
      </c>
      <c r="G5533" s="7">
        <v>43748</v>
      </c>
      <c r="H5533" s="7" t="str">
        <f t="shared" si="1276"/>
        <v>10-2019</v>
      </c>
      <c r="I5533" s="7" t="str">
        <f t="shared" ca="1" si="1277"/>
        <v>Wall Street Journal: Macroeconomic Advisers-Unemployment Rate-10-2019</v>
      </c>
      <c r="J5533" s="4" t="str">
        <f t="shared" ca="1" si="1278"/>
        <v>Unemployment Rate-Macroeconomic Advisers:10-2019</v>
      </c>
      <c r="K5533" t="s">
        <v>228</v>
      </c>
      <c r="CM5533">
        <v>3.6</v>
      </c>
      <c r="CO5533">
        <v>3.5</v>
      </c>
      <c r="CQ5533">
        <v>3.5</v>
      </c>
      <c r="CS5533">
        <v>3.6</v>
      </c>
      <c r="CU5533">
        <v>3.7</v>
      </c>
      <c r="CW5533">
        <v>3.8</v>
      </c>
      <c r="CY5533">
        <v>3.9</v>
      </c>
    </row>
    <row r="5534" spans="1:103" x14ac:dyDescent="0.55000000000000004">
      <c r="A5534" s="4" t="str">
        <f t="shared" ca="1" si="1273"/>
        <v>Ameriprise Financial</v>
      </c>
      <c r="B5534" s="4" t="str">
        <f t="shared" si="1274"/>
        <v>Russell Price</v>
      </c>
      <c r="C5534" s="4" t="s">
        <v>246</v>
      </c>
      <c r="D5534" s="4" t="s">
        <v>97</v>
      </c>
      <c r="E5534" s="4" t="str">
        <f>IF(COUNTIF($E$2:E5533,"Begin: " &amp; C5534 &amp; "-" &amp; D5534 &amp; "-" &amp; H5534)=0,"Begin: " &amp; C5534 &amp; "-" &amp; D5534 &amp; "-" &amp; H5534,IF((C5534 &amp; "-" &amp; D5534 &amp; "-" &amp; H5534)&lt;&gt;(C5535 &amp; "-" &amp; D5535 &amp; "-" &amp; H5535),"End: " &amp; C5534 &amp; "-" &amp; D5534 &amp; "-" &amp; H5534,""))</f>
        <v/>
      </c>
      <c r="F5534" s="4" t="str">
        <f t="shared" si="1275"/>
        <v>Wall Street Journal-Unemployment Rate-10-2019</v>
      </c>
      <c r="G5534" s="7">
        <v>43748</v>
      </c>
      <c r="H5534" s="7" t="str">
        <f t="shared" si="1276"/>
        <v>10-2019</v>
      </c>
      <c r="I5534" s="7" t="str">
        <f t="shared" ca="1" si="1277"/>
        <v>Wall Street Journal: Ameriprise Financial-Unemployment Rate-10-2019</v>
      </c>
      <c r="J5534" s="4" t="str">
        <f t="shared" ca="1" si="1278"/>
        <v>Unemployment Rate-Ameriprise Financial:10-2019</v>
      </c>
      <c r="K5534" t="s">
        <v>441</v>
      </c>
      <c r="CM5534">
        <v>3.5</v>
      </c>
      <c r="CO5534">
        <v>3.7</v>
      </c>
      <c r="CQ5534">
        <v>3.7</v>
      </c>
      <c r="CS5534">
        <v>3.6</v>
      </c>
      <c r="CU5534">
        <v>3.6</v>
      </c>
      <c r="CW5534">
        <v>3.6</v>
      </c>
      <c r="CY5534">
        <v>3.5</v>
      </c>
    </row>
    <row r="5535" spans="1:103" x14ac:dyDescent="0.55000000000000004">
      <c r="A5535" s="4" t="str">
        <f t="shared" ca="1" si="1273"/>
        <v>Eaton Corp.</v>
      </c>
      <c r="B5535" s="4" t="str">
        <f t="shared" si="1274"/>
        <v>Arun Raha*</v>
      </c>
      <c r="C5535" s="4" t="s">
        <v>246</v>
      </c>
      <c r="D5535" s="4" t="s">
        <v>97</v>
      </c>
      <c r="E5535" s="4" t="str">
        <f>IF(COUNTIF($E$2:E5534,"Begin: " &amp; C5535 &amp; "-" &amp; D5535 &amp; "-" &amp; H5535)=0,"Begin: " &amp; C5535 &amp; "-" &amp; D5535 &amp; "-" &amp; H5535,IF((C5535 &amp; "-" &amp; D5535 &amp; "-" &amp; H5535)&lt;&gt;(C5536 &amp; "-" &amp; D5536 &amp; "-" &amp; H5536),"End: " &amp; C5535 &amp; "-" &amp; D5535 &amp; "-" &amp; H5535,""))</f>
        <v/>
      </c>
      <c r="F5535" s="4" t="str">
        <f t="shared" si="1275"/>
        <v>Wall Street Journal-Unemployment Rate-10-2019</v>
      </c>
      <c r="G5535" s="7">
        <v>43748</v>
      </c>
      <c r="H5535" s="7" t="str">
        <f t="shared" si="1276"/>
        <v>10-2019</v>
      </c>
      <c r="I5535" s="7" t="str">
        <f t="shared" ca="1" si="1277"/>
        <v>Wall Street Journal: Eaton Corp.-Unemployment Rate-10-2019</v>
      </c>
      <c r="J5535" s="4" t="str">
        <f t="shared" ca="1" si="1278"/>
        <v>Unemployment Rate-Eaton Corp.:10-2019</v>
      </c>
      <c r="K5535" t="s">
        <v>823</v>
      </c>
    </row>
    <row r="5536" spans="1:103" x14ac:dyDescent="0.55000000000000004">
      <c r="A5536" s="4" t="str">
        <f t="shared" ca="1" si="1273"/>
        <v>Point Loma Nazarene University</v>
      </c>
      <c r="B5536" s="4" t="str">
        <f t="shared" si="1274"/>
        <v>Lynn Reaser</v>
      </c>
      <c r="C5536" s="4" t="s">
        <v>246</v>
      </c>
      <c r="D5536" s="4" t="s">
        <v>97</v>
      </c>
      <c r="E5536" s="4" t="str">
        <f>IF(COUNTIF($E$2:E5535,"Begin: " &amp; C5536 &amp; "-" &amp; D5536 &amp; "-" &amp; H5536)=0,"Begin: " &amp; C5536 &amp; "-" &amp; D5536 &amp; "-" &amp; H5536,IF((C5536 &amp; "-" &amp; D5536 &amp; "-" &amp; H5536)&lt;&gt;(C5537 &amp; "-" &amp; D5537 &amp; "-" &amp; H5537),"End: " &amp; C5536 &amp; "-" &amp; D5536 &amp; "-" &amp; H5536,""))</f>
        <v/>
      </c>
      <c r="F5536" s="4" t="str">
        <f t="shared" si="1275"/>
        <v>Wall Street Journal-Unemployment Rate-10-2019</v>
      </c>
      <c r="G5536" s="7">
        <v>43748</v>
      </c>
      <c r="H5536" s="7" t="str">
        <f t="shared" si="1276"/>
        <v>10-2019</v>
      </c>
      <c r="I5536" s="7" t="str">
        <f t="shared" ca="1" si="1277"/>
        <v>Wall Street Journal: Point Loma Nazarene University-Unemployment Rate-10-2019</v>
      </c>
      <c r="J5536" s="4" t="str">
        <f t="shared" ca="1" si="1278"/>
        <v>Unemployment Rate-Point Loma Nazarene University:10-2019</v>
      </c>
      <c r="K5536" t="s">
        <v>658</v>
      </c>
      <c r="CM5536">
        <v>3.5</v>
      </c>
      <c r="CO5536">
        <v>3.5</v>
      </c>
      <c r="CQ5536">
        <v>3.5</v>
      </c>
      <c r="CS5536">
        <v>3.6</v>
      </c>
      <c r="CU5536">
        <v>3.7</v>
      </c>
      <c r="CW5536">
        <v>3.7</v>
      </c>
      <c r="CY5536">
        <v>3.8</v>
      </c>
    </row>
    <row r="5537" spans="1:103" x14ac:dyDescent="0.55000000000000004">
      <c r="A5537" s="4" t="str">
        <f t="shared" ca="1" si="1273"/>
        <v>Deutsche Bank</v>
      </c>
      <c r="B5537" s="4" t="str">
        <f t="shared" si="1274"/>
        <v>Brett Ryan/Matthew Luzzetti</v>
      </c>
      <c r="C5537" s="4" t="s">
        <v>246</v>
      </c>
      <c r="D5537" s="4" t="s">
        <v>97</v>
      </c>
      <c r="E5537" s="4" t="str">
        <f>IF(COUNTIF($E$2:E5536,"Begin: " &amp; C5537 &amp; "-" &amp; D5537 &amp; "-" &amp; H5537)=0,"Begin: " &amp; C5537 &amp; "-" &amp; D5537 &amp; "-" &amp; H5537,IF((C5537 &amp; "-" &amp; D5537 &amp; "-" &amp; H5537)&lt;&gt;(C5538 &amp; "-" &amp; D5538 &amp; "-" &amp; H5538),"End: " &amp; C5537 &amp; "-" &amp; D5537 &amp; "-" &amp; H5537,""))</f>
        <v/>
      </c>
      <c r="F5537" s="4" t="str">
        <f t="shared" si="1275"/>
        <v>Wall Street Journal-Unemployment Rate-10-2019</v>
      </c>
      <c r="G5537" s="7">
        <v>43748</v>
      </c>
      <c r="H5537" s="7" t="str">
        <f t="shared" si="1276"/>
        <v>10-2019</v>
      </c>
      <c r="I5537" s="7" t="str">
        <f t="shared" ca="1" si="1277"/>
        <v>Wall Street Journal: Deutsche Bank-Unemployment Rate-10-2019</v>
      </c>
      <c r="J5537" s="4" t="str">
        <f t="shared" ca="1" si="1278"/>
        <v>Unemployment Rate-Deutsche Bank:10-2019</v>
      </c>
      <c r="K5537" t="s">
        <v>804</v>
      </c>
      <c r="CM5537">
        <v>4</v>
      </c>
      <c r="CO5537">
        <v>4.3</v>
      </c>
      <c r="CQ5537">
        <v>4.0999999999999996</v>
      </c>
      <c r="CS5537">
        <v>4</v>
      </c>
      <c r="CU5537">
        <v>4</v>
      </c>
      <c r="CW5537">
        <v>4.0999999999999996</v>
      </c>
      <c r="CY5537">
        <v>4.0999999999999996</v>
      </c>
    </row>
    <row r="5538" spans="1:103" x14ac:dyDescent="0.55000000000000004">
      <c r="A5538" s="4" t="str">
        <f t="shared" ca="1" si="1273"/>
        <v>Prestige Economics LLC</v>
      </c>
      <c r="B5538" s="4" t="str">
        <f t="shared" si="1274"/>
        <v>Jason Schenker*</v>
      </c>
      <c r="C5538" s="4" t="s">
        <v>246</v>
      </c>
      <c r="D5538" s="4" t="s">
        <v>97</v>
      </c>
      <c r="E5538" s="4" t="str">
        <f>IF(COUNTIF($E$2:E5537,"Begin: " &amp; C5538 &amp; "-" &amp; D5538 &amp; "-" &amp; H5538)=0,"Begin: " &amp; C5538 &amp; "-" &amp; D5538 &amp; "-" &amp; H5538,IF((C5538 &amp; "-" &amp; D5538 &amp; "-" &amp; H5538)&lt;&gt;(C5539 &amp; "-" &amp; D5539 &amp; "-" &amp; H5539),"End: " &amp; C5538 &amp; "-" &amp; D5538 &amp; "-" &amp; H5538,""))</f>
        <v/>
      </c>
      <c r="F5538" s="4" t="str">
        <f t="shared" si="1275"/>
        <v>Wall Street Journal-Unemployment Rate-10-2019</v>
      </c>
      <c r="G5538" s="7">
        <v>43748</v>
      </c>
      <c r="H5538" s="7" t="str">
        <f t="shared" si="1276"/>
        <v>10-2019</v>
      </c>
      <c r="I5538" s="7" t="str">
        <f t="shared" ca="1" si="1277"/>
        <v>Wall Street Journal: Prestige Economics LLC-Unemployment Rate-10-2019</v>
      </c>
      <c r="J5538" s="4" t="str">
        <f t="shared" ca="1" si="1278"/>
        <v>Unemployment Rate-Prestige Economics LLC:10-2019</v>
      </c>
      <c r="K5538" t="s">
        <v>824</v>
      </c>
    </row>
    <row r="5539" spans="1:103" x14ac:dyDescent="0.55000000000000004">
      <c r="A5539" s="4" t="str">
        <f t="shared" ca="1" si="1273"/>
        <v>Pantheon Macroeconomics</v>
      </c>
      <c r="B5539" s="4" t="str">
        <f t="shared" si="1274"/>
        <v>Ian Shepherdson</v>
      </c>
      <c r="C5539" s="4" t="s">
        <v>246</v>
      </c>
      <c r="D5539" s="4" t="s">
        <v>97</v>
      </c>
      <c r="E5539" s="4" t="str">
        <f>IF(COUNTIF($E$2:E5538,"Begin: " &amp; C5539 &amp; "-" &amp; D5539 &amp; "-" &amp; H5539)=0,"Begin: " &amp; C5539 &amp; "-" &amp; D5539 &amp; "-" &amp; H5539,IF((C5539 &amp; "-" &amp; D5539 &amp; "-" &amp; H5539)&lt;&gt;(C5540 &amp; "-" &amp; D5540 &amp; "-" &amp; H5540),"End: " &amp; C5539 &amp; "-" &amp; D5539 &amp; "-" &amp; H5539,""))</f>
        <v/>
      </c>
      <c r="F5539" s="4" t="str">
        <f t="shared" si="1275"/>
        <v>Wall Street Journal-Unemployment Rate-10-2019</v>
      </c>
      <c r="G5539" s="7">
        <v>43748</v>
      </c>
      <c r="H5539" s="7" t="str">
        <f t="shared" si="1276"/>
        <v>10-2019</v>
      </c>
      <c r="I5539" s="7" t="str">
        <f t="shared" ca="1" si="1277"/>
        <v>Wall Street Journal: Pantheon Macroeconomics-Unemployment Rate-10-2019</v>
      </c>
      <c r="J5539" s="4" t="str">
        <f t="shared" ca="1" si="1278"/>
        <v>Unemployment Rate-Pantheon Macroeconomics:10-2019</v>
      </c>
      <c r="K5539" t="s">
        <v>231</v>
      </c>
      <c r="CM5539">
        <v>3.8</v>
      </c>
      <c r="CO5539">
        <v>4.0999999999999996</v>
      </c>
      <c r="CQ5539">
        <v>4.4000000000000004</v>
      </c>
      <c r="CS5539">
        <v>4.5999999999999996</v>
      </c>
      <c r="CU5539">
        <v>4.5</v>
      </c>
    </row>
    <row r="5540" spans="1:103" x14ac:dyDescent="0.55000000000000004">
      <c r="A5540" s="4" t="str">
        <f t="shared" ca="1" si="1273"/>
        <v>Decision Economics, Inc.</v>
      </c>
      <c r="B5540" s="4" t="str">
        <f t="shared" si="1274"/>
        <v>Allen Sinai</v>
      </c>
      <c r="C5540" s="4" t="s">
        <v>246</v>
      </c>
      <c r="D5540" s="4" t="s">
        <v>97</v>
      </c>
      <c r="E5540" s="4" t="str">
        <f>IF(COUNTIF($E$2:E5539,"Begin: " &amp; C5540 &amp; "-" &amp; D5540 &amp; "-" &amp; H5540)=0,"Begin: " &amp; C5540 &amp; "-" &amp; D5540 &amp; "-" &amp; H5540,IF((C5540 &amp; "-" &amp; D5540 &amp; "-" &amp; H5540)&lt;&gt;(C5541 &amp; "-" &amp; D5541 &amp; "-" &amp; H5541),"End: " &amp; C5540 &amp; "-" &amp; D5540 &amp; "-" &amp; H5540,""))</f>
        <v/>
      </c>
      <c r="F5540" s="4" t="str">
        <f t="shared" si="1275"/>
        <v>Wall Street Journal-Unemployment Rate-10-2019</v>
      </c>
      <c r="G5540" s="7">
        <v>43748</v>
      </c>
      <c r="H5540" s="7" t="str">
        <f t="shared" si="1276"/>
        <v>10-2019</v>
      </c>
      <c r="I5540" s="7" t="str">
        <f t="shared" ca="1" si="1277"/>
        <v>Wall Street Journal: Decision Economics, Inc.-Unemployment Rate-10-2019</v>
      </c>
      <c r="J5540" s="4" t="str">
        <f t="shared" ca="1" si="1278"/>
        <v>Unemployment Rate-Decision Economics, Inc.:10-2019</v>
      </c>
      <c r="K5540" t="s">
        <v>233</v>
      </c>
      <c r="CM5540">
        <v>3.3</v>
      </c>
      <c r="CO5540">
        <v>3.5</v>
      </c>
      <c r="CQ5540">
        <v>3.6</v>
      </c>
      <c r="CS5540">
        <v>3.8</v>
      </c>
      <c r="CU5540">
        <v>4</v>
      </c>
      <c r="CW5540">
        <v>4.2</v>
      </c>
      <c r="CY5540">
        <v>4.4000000000000004</v>
      </c>
    </row>
    <row r="5541" spans="1:103" x14ac:dyDescent="0.55000000000000004">
      <c r="A5541" s="4" t="str">
        <f t="shared" ca="1" si="1273"/>
        <v>Parsec Financial</v>
      </c>
      <c r="B5541" s="4" t="str">
        <f t="shared" si="1274"/>
        <v>James F. Smith</v>
      </c>
      <c r="C5541" s="4" t="s">
        <v>246</v>
      </c>
      <c r="D5541" s="4" t="s">
        <v>97</v>
      </c>
      <c r="E5541" s="4" t="str">
        <f>IF(COUNTIF($E$2:E5540,"Begin: " &amp; C5541 &amp; "-" &amp; D5541 &amp; "-" &amp; H5541)=0,"Begin: " &amp; C5541 &amp; "-" &amp; D5541 &amp; "-" &amp; H5541,IF((C5541 &amp; "-" &amp; D5541 &amp; "-" &amp; H5541)&lt;&gt;(C5542 &amp; "-" &amp; D5542 &amp; "-" &amp; H5542),"End: " &amp; C5541 &amp; "-" &amp; D5541 &amp; "-" &amp; H5541,""))</f>
        <v/>
      </c>
      <c r="F5541" s="4" t="str">
        <f t="shared" si="1275"/>
        <v>Wall Street Journal-Unemployment Rate-10-2019</v>
      </c>
      <c r="G5541" s="7">
        <v>43748</v>
      </c>
      <c r="H5541" s="7" t="str">
        <f t="shared" si="1276"/>
        <v>10-2019</v>
      </c>
      <c r="I5541" s="7" t="str">
        <f t="shared" ca="1" si="1277"/>
        <v>Wall Street Journal: Parsec Financial-Unemployment Rate-10-2019</v>
      </c>
      <c r="J5541" s="4" t="str">
        <f t="shared" ca="1" si="1278"/>
        <v>Unemployment Rate-Parsec Financial:10-2019</v>
      </c>
      <c r="K5541" t="s">
        <v>234</v>
      </c>
      <c r="CM5541">
        <v>3.4</v>
      </c>
      <c r="CO5541">
        <v>3.2</v>
      </c>
      <c r="CQ5541">
        <v>3</v>
      </c>
      <c r="CS5541">
        <v>3.3</v>
      </c>
      <c r="CU5541">
        <v>3.8</v>
      </c>
      <c r="CW5541">
        <v>4.2</v>
      </c>
      <c r="CY5541">
        <v>4</v>
      </c>
    </row>
    <row r="5542" spans="1:103" x14ac:dyDescent="0.55000000000000004">
      <c r="A5542" s="4" t="str">
        <f t="shared" ca="1" si="1273"/>
        <v>Univ of Central FL</v>
      </c>
      <c r="B5542" s="4" t="str">
        <f t="shared" si="1274"/>
        <v>Sean M. Snaith*</v>
      </c>
      <c r="C5542" s="4" t="s">
        <v>246</v>
      </c>
      <c r="D5542" s="4" t="s">
        <v>97</v>
      </c>
      <c r="E5542" s="4" t="str">
        <f>IF(COUNTIF($E$2:E5541,"Begin: " &amp; C5542 &amp; "-" &amp; D5542 &amp; "-" &amp; H5542)=0,"Begin: " &amp; C5542 &amp; "-" &amp; D5542 &amp; "-" &amp; H5542,IF((C5542 &amp; "-" &amp; D5542 &amp; "-" &amp; H5542)&lt;&gt;(C5543 &amp; "-" &amp; D5543 &amp; "-" &amp; H5543),"End: " &amp; C5542 &amp; "-" &amp; D5542 &amp; "-" &amp; H5542,""))</f>
        <v/>
      </c>
      <c r="F5542" s="4" t="str">
        <f t="shared" si="1275"/>
        <v>Wall Street Journal-Unemployment Rate-10-2019</v>
      </c>
      <c r="G5542" s="7">
        <v>43748</v>
      </c>
      <c r="H5542" s="7" t="str">
        <f t="shared" si="1276"/>
        <v>10-2019</v>
      </c>
      <c r="I5542" s="7" t="str">
        <f t="shared" ca="1" si="1277"/>
        <v>Wall Street Journal: Univ of Central FL-Unemployment Rate-10-2019</v>
      </c>
      <c r="J5542" s="4" t="str">
        <f t="shared" ca="1" si="1278"/>
        <v>Unemployment Rate-Univ of Central FL:10-2019</v>
      </c>
      <c r="K5542" t="s">
        <v>843</v>
      </c>
    </row>
    <row r="5543" spans="1:103" x14ac:dyDescent="0.55000000000000004">
      <c r="A5543" s="4" t="str">
        <f t="shared" ca="1" si="1273"/>
        <v>SS Economics</v>
      </c>
      <c r="B5543" s="4" t="str">
        <f t="shared" si="1274"/>
        <v>Sung Won Sohn*</v>
      </c>
      <c r="C5543" s="4" t="s">
        <v>246</v>
      </c>
      <c r="D5543" s="4" t="s">
        <v>97</v>
      </c>
      <c r="E5543" s="4" t="str">
        <f>IF(COUNTIF($E$2:E5542,"Begin: " &amp; C5543 &amp; "-" &amp; D5543 &amp; "-" &amp; H5543)=0,"Begin: " &amp; C5543 &amp; "-" &amp; D5543 &amp; "-" &amp; H5543,IF((C5543 &amp; "-" &amp; D5543 &amp; "-" &amp; H5543)&lt;&gt;(C5544 &amp; "-" &amp; D5544 &amp; "-" &amp; H5544),"End: " &amp; C5543 &amp; "-" &amp; D5543 &amp; "-" &amp; H5543,""))</f>
        <v/>
      </c>
      <c r="F5543" s="4" t="str">
        <f t="shared" si="1275"/>
        <v>Wall Street Journal-Unemployment Rate-10-2019</v>
      </c>
      <c r="G5543" s="7">
        <v>43748</v>
      </c>
      <c r="H5543" s="7" t="str">
        <f t="shared" si="1276"/>
        <v>10-2019</v>
      </c>
      <c r="I5543" s="7" t="str">
        <f t="shared" ca="1" si="1277"/>
        <v>Wall Street Journal: SS Economics-Unemployment Rate-10-2019</v>
      </c>
      <c r="J5543" s="4" t="str">
        <f t="shared" ca="1" si="1278"/>
        <v>Unemployment Rate-SS Economics:10-2019</v>
      </c>
      <c r="K5543" t="s">
        <v>856</v>
      </c>
    </row>
    <row r="5544" spans="1:103" x14ac:dyDescent="0.55000000000000004">
      <c r="A5544" s="4" t="str">
        <f t="shared" ref="A5544:A5554" ca="1" si="1279">IF(ISERROR(IF(C5544="GIOA",INDEX(List_AnonymousForecasters,MATCH(LEFT(K5544,FIND(":",K5544,1)-1),List_IndividualForecasters,0),1),INDEX(List_FirmNamesOmega,MATCH(LEFT(K5544,FIND(":",K5544,1)-1),List_FirmNamesAlpha,0),1))),LEFT(K5544,FIND(":",K5544,1)-1),IF(C5544="GIOA",INDEX(List_AnonymousForecasters,MATCH(LEFT(K5544,FIND(":",K5544,1)-1),List_IndividualForecasters,0),1),INDEX(List_FirmNamesOmega,MATCH(LEFT(K5544,FIND(":",K5544,1)-1),List_FirmNamesAlpha,0),1)))</f>
        <v>Pierpont Securities</v>
      </c>
      <c r="B5544" s="4" t="str">
        <f t="shared" ref="B5544:B5554" si="1280">MID(K5544,FIND(":",K5544,1)+2,LEN(K5544)-FIND(":",K5544,1))</f>
        <v>Stephen Stanley</v>
      </c>
      <c r="C5544" s="4" t="s">
        <v>246</v>
      </c>
      <c r="D5544" s="4" t="s">
        <v>97</v>
      </c>
      <c r="E5544" s="4" t="str">
        <f>IF(COUNTIF($E$2:E5543,"Begin: " &amp; C5544 &amp; "-" &amp; D5544 &amp; "-" &amp; H5544)=0,"Begin: " &amp; C5544 &amp; "-" &amp; D5544 &amp; "-" &amp; H5544,IF((C5544 &amp; "-" &amp; D5544 &amp; "-" &amp; H5544)&lt;&gt;(C5545 &amp; "-" &amp; D5545 &amp; "-" &amp; H5545),"End: " &amp; C5544 &amp; "-" &amp; D5544 &amp; "-" &amp; H5544,""))</f>
        <v/>
      </c>
      <c r="F5544" s="4" t="str">
        <f t="shared" ref="F5544:F5554" si="1281">C5544 &amp; "-" &amp; D5544 &amp; "-" &amp; H5544</f>
        <v>Wall Street Journal-Unemployment Rate-10-2019</v>
      </c>
      <c r="G5544" s="7">
        <v>43748</v>
      </c>
      <c r="H5544" s="7" t="str">
        <f t="shared" ref="H5544:H5554" si="1282">TEXT(MONTH(G5544),"00") &amp; "-" &amp; TEXT(YEAR(G5544),"0000")</f>
        <v>10-2019</v>
      </c>
      <c r="I5544" s="7" t="str">
        <f t="shared" ref="I5544:I5554" ca="1" si="1283">C5544 &amp; ": " &amp; A5544 &amp; "-" &amp; D5544 &amp; "-" &amp; H5544</f>
        <v>Wall Street Journal: Pierpont Securities-Unemployment Rate-10-2019</v>
      </c>
      <c r="J5544" s="4" t="str">
        <f t="shared" ref="J5544:J5554" ca="1" si="1284">D5544 &amp; "-" &amp; A5544 &amp; ":" &amp; TEXT(MONTH(G5544),"00") &amp; "-" &amp; TEXT(YEAR(G5544),"0000")</f>
        <v>Unemployment Rate-Pierpont Securities:10-2019</v>
      </c>
      <c r="K5544" t="s">
        <v>238</v>
      </c>
      <c r="CM5544">
        <v>3.5</v>
      </c>
      <c r="CO5544">
        <v>3.4</v>
      </c>
      <c r="CQ5544">
        <v>3.4</v>
      </c>
      <c r="CS5544">
        <v>3.3</v>
      </c>
      <c r="CU5544">
        <v>3.2</v>
      </c>
      <c r="CW5544">
        <v>3.3</v>
      </c>
      <c r="CY5544">
        <v>3.4</v>
      </c>
    </row>
    <row r="5545" spans="1:103" x14ac:dyDescent="0.55000000000000004">
      <c r="A5545" s="4" t="str">
        <f t="shared" ca="1" si="1279"/>
        <v>Economic Analysis Associates Inc.</v>
      </c>
      <c r="B5545" s="4" t="str">
        <f t="shared" si="1280"/>
        <v>Susan M. Sterne</v>
      </c>
      <c r="C5545" s="4" t="s">
        <v>246</v>
      </c>
      <c r="D5545" s="4" t="s">
        <v>97</v>
      </c>
      <c r="E5545" s="4" t="str">
        <f>IF(COUNTIF($E$2:E5544,"Begin: " &amp; C5545 &amp; "-" &amp; D5545 &amp; "-" &amp; H5545)=0,"Begin: " &amp; C5545 &amp; "-" &amp; D5545 &amp; "-" &amp; H5545,IF((C5545 &amp; "-" &amp; D5545 &amp; "-" &amp; H5545)&lt;&gt;(C5546 &amp; "-" &amp; D5546 &amp; "-" &amp; H5546),"End: " &amp; C5545 &amp; "-" &amp; D5545 &amp; "-" &amp; H5545,""))</f>
        <v/>
      </c>
      <c r="F5545" s="4" t="str">
        <f t="shared" si="1281"/>
        <v>Wall Street Journal-Unemployment Rate-10-2019</v>
      </c>
      <c r="G5545" s="7">
        <v>43748</v>
      </c>
      <c r="H5545" s="7" t="str">
        <f t="shared" si="1282"/>
        <v>10-2019</v>
      </c>
      <c r="I5545" s="7" t="str">
        <f t="shared" ca="1" si="1283"/>
        <v>Wall Street Journal: Economic Analysis Associates Inc.-Unemployment Rate-10-2019</v>
      </c>
      <c r="J5545" s="4" t="str">
        <f t="shared" ca="1" si="1284"/>
        <v>Unemployment Rate-Economic Analysis Associates Inc.:10-2019</v>
      </c>
      <c r="K5545" t="s">
        <v>239</v>
      </c>
      <c r="CM5545">
        <v>3.4</v>
      </c>
      <c r="CO5545">
        <v>3.3</v>
      </c>
      <c r="CQ5545">
        <v>3.2</v>
      </c>
      <c r="CS5545">
        <v>3.2</v>
      </c>
      <c r="CU5545">
        <v>3</v>
      </c>
      <c r="CW5545">
        <v>3.2</v>
      </c>
      <c r="CY5545">
        <v>3.3</v>
      </c>
    </row>
    <row r="5546" spans="1:103" x14ac:dyDescent="0.55000000000000004">
      <c r="A5546" s="4" t="str">
        <f t="shared" ca="1" si="1279"/>
        <v>CSFB</v>
      </c>
      <c r="B5546" s="4" t="str">
        <f t="shared" si="1280"/>
        <v>James Sweeney</v>
      </c>
      <c r="C5546" s="4" t="s">
        <v>246</v>
      </c>
      <c r="D5546" s="4" t="s">
        <v>97</v>
      </c>
      <c r="E5546" s="4" t="str">
        <f>IF(COUNTIF($E$2:E5545,"Begin: " &amp; C5546 &amp; "-" &amp; D5546 &amp; "-" &amp; H5546)=0,"Begin: " &amp; C5546 &amp; "-" &amp; D5546 &amp; "-" &amp; H5546,IF((C5546 &amp; "-" &amp; D5546 &amp; "-" &amp; H5546)&lt;&gt;(C5547 &amp; "-" &amp; D5547 &amp; "-" &amp; H5547),"End: " &amp; C5546 &amp; "-" &amp; D5546 &amp; "-" &amp; H5546,""))</f>
        <v/>
      </c>
      <c r="F5546" s="4" t="str">
        <f t="shared" si="1281"/>
        <v>Wall Street Journal-Unemployment Rate-10-2019</v>
      </c>
      <c r="G5546" s="7">
        <v>43748</v>
      </c>
      <c r="H5546" s="7" t="str">
        <f t="shared" si="1282"/>
        <v>10-2019</v>
      </c>
      <c r="I5546" s="7" t="str">
        <f t="shared" ca="1" si="1283"/>
        <v>Wall Street Journal: CSFB-Unemployment Rate-10-2019</v>
      </c>
      <c r="J5546" s="4" t="str">
        <f t="shared" ca="1" si="1284"/>
        <v>Unemployment Rate-CSFB:10-2019</v>
      </c>
      <c r="K5546" t="s">
        <v>679</v>
      </c>
      <c r="CM5546">
        <v>3.7</v>
      </c>
      <c r="CO5546">
        <v>3.7</v>
      </c>
      <c r="CQ5546">
        <v>3.7</v>
      </c>
    </row>
    <row r="5547" spans="1:103" x14ac:dyDescent="0.55000000000000004">
      <c r="A5547" s="4" t="str">
        <f t="shared" ca="1" si="1279"/>
        <v>American Chemisty Council</v>
      </c>
      <c r="B5547" s="4" t="str">
        <f t="shared" si="1280"/>
        <v>Kevin Swift</v>
      </c>
      <c r="C5547" s="4" t="s">
        <v>246</v>
      </c>
      <c r="D5547" s="4" t="s">
        <v>97</v>
      </c>
      <c r="E5547" s="4" t="str">
        <f>IF(COUNTIF($E$2:E5546,"Begin: " &amp; C5547 &amp; "-" &amp; D5547 &amp; "-" &amp; H5547)=0,"Begin: " &amp; C5547 &amp; "-" &amp; D5547 &amp; "-" &amp; H5547,IF((C5547 &amp; "-" &amp; D5547 &amp; "-" &amp; H5547)&lt;&gt;(C5548 &amp; "-" &amp; D5548 &amp; "-" &amp; H5548),"End: " &amp; C5547 &amp; "-" &amp; D5547 &amp; "-" &amp; H5547,""))</f>
        <v/>
      </c>
      <c r="F5547" s="4" t="str">
        <f t="shared" si="1281"/>
        <v>Wall Street Journal-Unemployment Rate-10-2019</v>
      </c>
      <c r="G5547" s="7">
        <v>43748</v>
      </c>
      <c r="H5547" s="7" t="str">
        <f t="shared" si="1282"/>
        <v>10-2019</v>
      </c>
      <c r="I5547" s="7" t="str">
        <f t="shared" ca="1" si="1283"/>
        <v>Wall Street Journal: American Chemisty Council-Unemployment Rate-10-2019</v>
      </c>
      <c r="J5547" s="4" t="str">
        <f t="shared" ca="1" si="1284"/>
        <v>Unemployment Rate-American Chemisty Council:10-2019</v>
      </c>
      <c r="K5547" t="s">
        <v>443</v>
      </c>
      <c r="CM5547">
        <v>3.6</v>
      </c>
      <c r="CO5547">
        <v>3.6</v>
      </c>
      <c r="CQ5547">
        <v>3.7</v>
      </c>
      <c r="CS5547">
        <v>3.7</v>
      </c>
      <c r="CU5547">
        <v>3.7</v>
      </c>
      <c r="CW5547">
        <v>3.8</v>
      </c>
      <c r="CY5547">
        <v>3.8</v>
      </c>
    </row>
    <row r="5548" spans="1:103" x14ac:dyDescent="0.55000000000000004">
      <c r="A5548" s="4" t="str">
        <f t="shared" ca="1" si="1279"/>
        <v>Grant Thornton</v>
      </c>
      <c r="B5548" s="4" t="str">
        <f t="shared" si="1280"/>
        <v>Diane Swonk</v>
      </c>
      <c r="C5548" s="4" t="s">
        <v>246</v>
      </c>
      <c r="D5548" s="4" t="s">
        <v>97</v>
      </c>
      <c r="E5548" s="4" t="str">
        <f>IF(COUNTIF($E$2:E5547,"Begin: " &amp; C5548 &amp; "-" &amp; D5548 &amp; "-" &amp; H5548)=0,"Begin: " &amp; C5548 &amp; "-" &amp; D5548 &amp; "-" &amp; H5548,IF((C5548 &amp; "-" &amp; D5548 &amp; "-" &amp; H5548)&lt;&gt;(C5549 &amp; "-" &amp; D5549 &amp; "-" &amp; H5549),"End: " &amp; C5548 &amp; "-" &amp; D5548 &amp; "-" &amp; H5548,""))</f>
        <v/>
      </c>
      <c r="F5548" s="4" t="str">
        <f t="shared" si="1281"/>
        <v>Wall Street Journal-Unemployment Rate-10-2019</v>
      </c>
      <c r="G5548" s="7">
        <v>43748</v>
      </c>
      <c r="H5548" s="7" t="str">
        <f t="shared" si="1282"/>
        <v>10-2019</v>
      </c>
      <c r="I5548" s="7" t="str">
        <f t="shared" ca="1" si="1283"/>
        <v>Wall Street Journal: Grant Thornton-Unemployment Rate-10-2019</v>
      </c>
      <c r="J5548" s="4" t="str">
        <f t="shared" ca="1" si="1284"/>
        <v>Unemployment Rate-Grant Thornton:10-2019</v>
      </c>
      <c r="K5548" t="s">
        <v>772</v>
      </c>
      <c r="CM5548">
        <v>3.6</v>
      </c>
      <c r="CO5548">
        <v>3.8</v>
      </c>
      <c r="CQ5548">
        <v>4.7</v>
      </c>
      <c r="CS5548">
        <v>5</v>
      </c>
      <c r="CU5548">
        <v>5.0999999999999996</v>
      </c>
      <c r="CW5548">
        <v>5</v>
      </c>
      <c r="CY5548">
        <v>4.9000000000000004</v>
      </c>
    </row>
    <row r="5549" spans="1:103" x14ac:dyDescent="0.55000000000000004">
      <c r="A5549" s="4" t="str">
        <f t="shared" ca="1" si="1279"/>
        <v>The Northern Trust</v>
      </c>
      <c r="B5549" s="4" t="str">
        <f t="shared" si="1280"/>
        <v>Carl Tannenbaum</v>
      </c>
      <c r="C5549" s="4" t="s">
        <v>246</v>
      </c>
      <c r="D5549" s="4" t="s">
        <v>97</v>
      </c>
      <c r="E5549" s="4" t="str">
        <f>IF(COUNTIF($E$2:E5548,"Begin: " &amp; C5549 &amp; "-" &amp; D5549 &amp; "-" &amp; H5549)=0,"Begin: " &amp; C5549 &amp; "-" &amp; D5549 &amp; "-" &amp; H5549,IF((C5549 &amp; "-" &amp; D5549 &amp; "-" &amp; H5549)&lt;&gt;(C5550 &amp; "-" &amp; D5550 &amp; "-" &amp; H5550),"End: " &amp; C5549 &amp; "-" &amp; D5549 &amp; "-" &amp; H5549,""))</f>
        <v/>
      </c>
      <c r="F5549" s="4" t="str">
        <f t="shared" si="1281"/>
        <v>Wall Street Journal-Unemployment Rate-10-2019</v>
      </c>
      <c r="G5549" s="7">
        <v>43748</v>
      </c>
      <c r="H5549" s="7" t="str">
        <f t="shared" si="1282"/>
        <v>10-2019</v>
      </c>
      <c r="I5549" s="7" t="str">
        <f t="shared" ca="1" si="1283"/>
        <v>Wall Street Journal: The Northern Trust-Unemployment Rate-10-2019</v>
      </c>
      <c r="J5549" s="4" t="str">
        <f t="shared" ca="1" si="1284"/>
        <v>Unemployment Rate-The Northern Trust:10-2019</v>
      </c>
      <c r="K5549" t="s">
        <v>849</v>
      </c>
      <c r="CM5549">
        <v>3.7</v>
      </c>
      <c r="CO5549">
        <v>3.8</v>
      </c>
      <c r="CQ5549">
        <v>3.9</v>
      </c>
      <c r="CS5549">
        <v>3.9</v>
      </c>
      <c r="CU5549">
        <v>3.9</v>
      </c>
      <c r="CW5549">
        <v>3.9</v>
      </c>
      <c r="CY5549">
        <v>4</v>
      </c>
    </row>
    <row r="5550" spans="1:103" x14ac:dyDescent="0.55000000000000004">
      <c r="A5550" s="4" t="str">
        <f t="shared" ca="1" si="1279"/>
        <v>BNP Paribas</v>
      </c>
      <c r="B5550" s="4" t="str">
        <f t="shared" si="1280"/>
        <v>US Economics Team*</v>
      </c>
      <c r="C5550" s="4" t="s">
        <v>246</v>
      </c>
      <c r="D5550" s="4" t="s">
        <v>97</v>
      </c>
      <c r="E5550" s="4" t="str">
        <f>IF(COUNTIF($E$2:E5549,"Begin: " &amp; C5550 &amp; "-" &amp; D5550 &amp; "-" &amp; H5550)=0,"Begin: " &amp; C5550 &amp; "-" &amp; D5550 &amp; "-" &amp; H5550,IF((C5550 &amp; "-" &amp; D5550 &amp; "-" &amp; H5550)&lt;&gt;(C5551 &amp; "-" &amp; D5551 &amp; "-" &amp; H5551),"End: " &amp; C5550 &amp; "-" &amp; D5550 &amp; "-" &amp; H5550,""))</f>
        <v/>
      </c>
      <c r="F5550" s="4" t="str">
        <f t="shared" si="1281"/>
        <v>Wall Street Journal-Unemployment Rate-10-2019</v>
      </c>
      <c r="G5550" s="7">
        <v>43748</v>
      </c>
      <c r="H5550" s="7" t="str">
        <f t="shared" si="1282"/>
        <v>10-2019</v>
      </c>
      <c r="I5550" s="7" t="str">
        <f t="shared" ca="1" si="1283"/>
        <v>Wall Street Journal: BNP Paribas-Unemployment Rate-10-2019</v>
      </c>
      <c r="J5550" s="4" t="str">
        <f t="shared" ca="1" si="1284"/>
        <v>Unemployment Rate-BNP Paribas:10-2019</v>
      </c>
      <c r="K5550" t="s">
        <v>857</v>
      </c>
    </row>
    <row r="5551" spans="1:103" x14ac:dyDescent="0.55000000000000004">
      <c r="A5551" s="4" t="str">
        <f t="shared" ca="1" si="1279"/>
        <v>The Conference Board</v>
      </c>
      <c r="B5551" s="4" t="str">
        <f t="shared" si="1280"/>
        <v>Bart van Ark*</v>
      </c>
      <c r="C5551" s="4" t="s">
        <v>246</v>
      </c>
      <c r="D5551" s="4" t="s">
        <v>97</v>
      </c>
      <c r="E5551" s="4" t="str">
        <f>IF(COUNTIF($E$2:E5550,"Begin: " &amp; C5551 &amp; "-" &amp; D5551 &amp; "-" &amp; H5551)=0,"Begin: " &amp; C5551 &amp; "-" &amp; D5551 &amp; "-" &amp; H5551,IF((C5551 &amp; "-" &amp; D5551 &amp; "-" &amp; H5551)&lt;&gt;(C5552 &amp; "-" &amp; D5552 &amp; "-" &amp; H5552),"End: " &amp; C5551 &amp; "-" &amp; D5551 &amp; "-" &amp; H5551,""))</f>
        <v/>
      </c>
      <c r="F5551" s="4" t="str">
        <f t="shared" si="1281"/>
        <v>Wall Street Journal-Unemployment Rate-10-2019</v>
      </c>
      <c r="G5551" s="7">
        <v>43748</v>
      </c>
      <c r="H5551" s="7" t="str">
        <f t="shared" si="1282"/>
        <v>10-2019</v>
      </c>
      <c r="I5551" s="7" t="str">
        <f t="shared" ca="1" si="1283"/>
        <v>Wall Street Journal: The Conference Board-Unemployment Rate-10-2019</v>
      </c>
      <c r="J5551" s="4" t="str">
        <f t="shared" ca="1" si="1284"/>
        <v>Unemployment Rate-The Conference Board:10-2019</v>
      </c>
      <c r="K5551" t="s">
        <v>850</v>
      </c>
    </row>
    <row r="5552" spans="1:103" x14ac:dyDescent="0.55000000000000004">
      <c r="A5552" s="4" t="str">
        <f t="shared" ca="1" si="1279"/>
        <v>First Trust Adv.</v>
      </c>
      <c r="B5552" s="4" t="str">
        <f t="shared" si="1280"/>
        <v>Brian S. Wesbury/ Robert Stein</v>
      </c>
      <c r="C5552" s="4" t="s">
        <v>246</v>
      </c>
      <c r="D5552" s="4" t="s">
        <v>97</v>
      </c>
      <c r="E5552" s="4" t="str">
        <f>IF(COUNTIF($E$2:E5551,"Begin: " &amp; C5552 &amp; "-" &amp; D5552 &amp; "-" &amp; H5552)=0,"Begin: " &amp; C5552 &amp; "-" &amp; D5552 &amp; "-" &amp; H5552,IF((C5552 &amp; "-" &amp; D5552 &amp; "-" &amp; H5552)&lt;&gt;(C5553 &amp; "-" &amp; D5553 &amp; "-" &amp; H5553),"End: " &amp; C5552 &amp; "-" &amp; D5552 &amp; "-" &amp; H5552,""))</f>
        <v/>
      </c>
      <c r="F5552" s="4" t="str">
        <f t="shared" si="1281"/>
        <v>Wall Street Journal-Unemployment Rate-10-2019</v>
      </c>
      <c r="G5552" s="7">
        <v>43748</v>
      </c>
      <c r="H5552" s="7" t="str">
        <f t="shared" si="1282"/>
        <v>10-2019</v>
      </c>
      <c r="I5552" s="7" t="str">
        <f t="shared" ca="1" si="1283"/>
        <v>Wall Street Journal: First Trust Adv.-Unemployment Rate-10-2019</v>
      </c>
      <c r="J5552" s="4" t="str">
        <f t="shared" ca="1" si="1284"/>
        <v>Unemployment Rate-First Trust Adv.:10-2019</v>
      </c>
      <c r="K5552" t="s">
        <v>243</v>
      </c>
      <c r="CM5552">
        <v>3.5</v>
      </c>
      <c r="CO5552">
        <v>3.4</v>
      </c>
      <c r="CQ5552">
        <v>3.4</v>
      </c>
      <c r="CS5552">
        <v>3.3</v>
      </c>
      <c r="CU5552">
        <v>3.3</v>
      </c>
    </row>
    <row r="5553" spans="1:103" x14ac:dyDescent="0.55000000000000004">
      <c r="A5553" s="4" t="str">
        <f t="shared" ca="1" si="1279"/>
        <v>National Association of Realtors</v>
      </c>
      <c r="B5553" s="4" t="str">
        <f t="shared" si="1280"/>
        <v>Lawrence Yun</v>
      </c>
      <c r="C5553" s="4" t="s">
        <v>246</v>
      </c>
      <c r="D5553" s="4" t="s">
        <v>97</v>
      </c>
      <c r="E5553" s="4" t="str">
        <f>IF(COUNTIF($E$2:E5552,"Begin: " &amp; C5553 &amp; "-" &amp; D5553 &amp; "-" &amp; H5553)=0,"Begin: " &amp; C5553 &amp; "-" &amp; D5553 &amp; "-" &amp; H5553,IF((C5553 &amp; "-" &amp; D5553 &amp; "-" &amp; H5553)&lt;&gt;(C5554 &amp; "-" &amp; D5554 &amp; "-" &amp; H5554),"End: " &amp; C5553 &amp; "-" &amp; D5553 &amp; "-" &amp; H5553,""))</f>
        <v/>
      </c>
      <c r="F5553" s="4" t="str">
        <f t="shared" si="1281"/>
        <v>Wall Street Journal-Unemployment Rate-10-2019</v>
      </c>
      <c r="G5553" s="7">
        <v>43748</v>
      </c>
      <c r="H5553" s="7" t="str">
        <f t="shared" si="1282"/>
        <v>10-2019</v>
      </c>
      <c r="I5553" s="7" t="str">
        <f t="shared" ca="1" si="1283"/>
        <v>Wall Street Journal: National Association of Realtors-Unemployment Rate-10-2019</v>
      </c>
      <c r="J5553" s="4" t="str">
        <f t="shared" ca="1" si="1284"/>
        <v>Unemployment Rate-National Association of Realtors:10-2019</v>
      </c>
      <c r="K5553" t="s">
        <v>245</v>
      </c>
      <c r="CM5553">
        <v>3.8</v>
      </c>
      <c r="CO5553">
        <v>3.9</v>
      </c>
      <c r="CQ5553">
        <v>4</v>
      </c>
      <c r="CS5553">
        <v>4.0999999999999996</v>
      </c>
      <c r="CU5553">
        <v>4.2</v>
      </c>
      <c r="CW5553">
        <v>4.2</v>
      </c>
      <c r="CY5553">
        <v>4.2</v>
      </c>
    </row>
    <row r="5554" spans="1:103" x14ac:dyDescent="0.55000000000000004">
      <c r="A5554" s="4" t="str">
        <f t="shared" ca="1" si="1279"/>
        <v>Morgan Stanley</v>
      </c>
      <c r="B5554" s="4" t="str">
        <f t="shared" si="1280"/>
        <v>Ellen Zentner*</v>
      </c>
      <c r="C5554" s="4" t="s">
        <v>246</v>
      </c>
      <c r="D5554" s="4" t="s">
        <v>97</v>
      </c>
      <c r="E5554" s="4" t="str">
        <f>IF(COUNTIF($E$2:E5553,"Begin: " &amp; C5554 &amp; "-" &amp; D5554 &amp; "-" &amp; H5554)=0,"Begin: " &amp; C5554 &amp; "-" &amp; D5554 &amp; "-" &amp; H5554,IF((C5554 &amp; "-" &amp; D5554 &amp; "-" &amp; H5554)&lt;&gt;(C5555 &amp; "-" &amp; D5555 &amp; "-" &amp; H5555),"End: " &amp; C5554 &amp; "-" &amp; D5554 &amp; "-" &amp; H5554,""))</f>
        <v>End: Wall Street Journal-Unemployment Rate-10-2019</v>
      </c>
      <c r="F5554" s="4" t="str">
        <f t="shared" si="1281"/>
        <v>Wall Street Journal-Unemployment Rate-10-2019</v>
      </c>
      <c r="G5554" s="7">
        <v>43748</v>
      </c>
      <c r="H5554" s="7" t="str">
        <f t="shared" si="1282"/>
        <v>10-2019</v>
      </c>
      <c r="I5554" s="7" t="str">
        <f t="shared" ca="1" si="1283"/>
        <v>Wall Street Journal: Morgan Stanley-Unemployment Rate-10-2019</v>
      </c>
      <c r="J5554" s="4" t="str">
        <f t="shared" ca="1" si="1284"/>
        <v>Unemployment Rate-Morgan Stanley:10-2019</v>
      </c>
      <c r="K5554" t="s">
        <v>827</v>
      </c>
    </row>
    <row r="5555" spans="1:103" x14ac:dyDescent="0.55000000000000004">
      <c r="A5555" s="4" t="str">
        <f t="shared" ref="A5555" ca="1" si="1285">IF(ISERROR(IF(C5555="GIOA",INDEX(List_AnonymousForecasters,MATCH(LEFT(K5555,FIND(":",K5555,1)-1),List_IndividualForecasters,0),1),INDEX(List_FirmNamesOmega,MATCH(LEFT(K5555,FIND(":",K5555,1)-1),List_FirmNamesAlpha,0),1))),LEFT(K5555,FIND(":",K5555,1)-1),IF(C5555="GIOA",INDEX(List_AnonymousForecasters,MATCH(LEFT(K5555,FIND(":",K5555,1)-1),List_IndividualForecasters,0),1),INDEX(List_FirmNamesOmega,MATCH(LEFT(K5555,FIND(":",K5555,1)-1),List_FirmNamesAlpha,0),1)))</f>
        <v>Nomura</v>
      </c>
      <c r="B5555" s="4" t="str">
        <f t="shared" ref="B5555" si="1286">MID(K5555,FIND(":",K5555,1)+2,LEN(K5555)-FIND(":",K5555,1))</f>
        <v>Lewis Alexander</v>
      </c>
      <c r="C5555" s="4" t="s">
        <v>246</v>
      </c>
      <c r="D5555" s="4" t="s">
        <v>249</v>
      </c>
      <c r="E5555" s="4" t="str">
        <f>IF(COUNTIF($E$2:E5554,"Begin: " &amp; C5555 &amp; "-" &amp; D5555 &amp; "-" &amp; H5555)=0,"Begin: " &amp; C5555 &amp; "-" &amp; D5555 &amp; "-" &amp; H5555,IF((C5555 &amp; "-" &amp; D5555 &amp; "-" &amp; H5555)&lt;&gt;(C5556 &amp; "-" &amp; D5556 &amp; "-" &amp; H5556),"End: " &amp; C5555 &amp; "-" &amp; D5555 &amp; "-" &amp; H5555,""))</f>
        <v>Begin: Wall Street Journal-Crude Oil-10-2019</v>
      </c>
      <c r="F5555" s="4" t="str">
        <f t="shared" ref="F5555" si="1287">C5555 &amp; "-" &amp; D5555 &amp; "-" &amp; H5555</f>
        <v>Wall Street Journal-Crude Oil-10-2019</v>
      </c>
      <c r="G5555" s="7">
        <v>43748</v>
      </c>
      <c r="H5555" s="7" t="str">
        <f t="shared" ref="H5555" si="1288">TEXT(MONTH(G5555),"00") &amp; "-" &amp; TEXT(YEAR(G5555),"0000")</f>
        <v>10-2019</v>
      </c>
      <c r="I5555" s="7" t="str">
        <f t="shared" ref="I5555" ca="1" si="1289">C5555 &amp; ": " &amp; A5555 &amp; "-" &amp; D5555 &amp; "-" &amp; H5555</f>
        <v>Wall Street Journal: Nomura-Crude Oil-10-2019</v>
      </c>
      <c r="J5555" s="4" t="str">
        <f t="shared" ref="J5555" ca="1" si="1290">D5555 &amp; "-" &amp; A5555 &amp; ":" &amp; TEXT(MONTH(G5555),"00") &amp; "-" &amp; TEXT(YEAR(G5555),"0000")</f>
        <v>Crude Oil-Nomura:10-2019</v>
      </c>
      <c r="K5555" t="s">
        <v>196</v>
      </c>
    </row>
    <row r="5556" spans="1:103" x14ac:dyDescent="0.55000000000000004">
      <c r="A5556" s="4" t="str">
        <f t="shared" ref="A5556:A5619" ca="1" si="1291">IF(ISERROR(IF(C5556="GIOA",INDEX(List_AnonymousForecasters,MATCH(LEFT(K5556,FIND(":",K5556,1)-1),List_IndividualForecasters,0),1),INDEX(List_FirmNamesOmega,MATCH(LEFT(K5556,FIND(":",K5556,1)-1),List_FirmNamesAlpha,0),1))),LEFT(K5556,FIND(":",K5556,1)-1),IF(C5556="GIOA",INDEX(List_AnonymousForecasters,MATCH(LEFT(K5556,FIND(":",K5556,1)-1),List_IndividualForecasters,0),1),INDEX(List_FirmNamesOmega,MATCH(LEFT(K5556,FIND(":",K5556,1)-1),List_FirmNamesAlpha,0),1)))</f>
        <v>Bank of the West</v>
      </c>
      <c r="B5556" s="4" t="str">
        <f t="shared" ref="B5556:B5619" si="1292">MID(K5556,FIND(":",K5556,1)+2,LEN(K5556)-FIND(":",K5556,1))</f>
        <v>Scott Anderson</v>
      </c>
      <c r="C5556" s="4" t="s">
        <v>246</v>
      </c>
      <c r="D5556" s="4" t="s">
        <v>249</v>
      </c>
      <c r="E5556" s="4" t="str">
        <f>IF(COUNTIF($E$2:E5555,"Begin: " &amp; C5556 &amp; "-" &amp; D5556 &amp; "-" &amp; H5556)=0,"Begin: " &amp; C5556 &amp; "-" &amp; D5556 &amp; "-" &amp; H5556,IF((C5556 &amp; "-" &amp; D5556 &amp; "-" &amp; H5556)&lt;&gt;(C5557 &amp; "-" &amp; D5557 &amp; "-" &amp; H5557),"End: " &amp; C5556 &amp; "-" &amp; D5556 &amp; "-" &amp; H5556,""))</f>
        <v/>
      </c>
      <c r="F5556" s="4" t="str">
        <f t="shared" ref="F5556:F5619" si="1293">C5556 &amp; "-" &amp; D5556 &amp; "-" &amp; H5556</f>
        <v>Wall Street Journal-Crude Oil-10-2019</v>
      </c>
      <c r="G5556" s="7">
        <v>43748</v>
      </c>
      <c r="H5556" s="7" t="str">
        <f t="shared" ref="H5556:H5619" si="1294">TEXT(MONTH(G5556),"00") &amp; "-" &amp; TEXT(YEAR(G5556),"0000")</f>
        <v>10-2019</v>
      </c>
      <c r="I5556" s="7" t="str">
        <f t="shared" ref="I5556:I5619" ca="1" si="1295">C5556 &amp; ": " &amp; A5556 &amp; "-" &amp; D5556 &amp; "-" &amp; H5556</f>
        <v>Wall Street Journal: Bank of the West-Crude Oil-10-2019</v>
      </c>
      <c r="J5556" s="4" t="str">
        <f t="shared" ref="J5556:J5619" ca="1" si="1296">D5556 &amp; "-" &amp; A5556 &amp; ":" &amp; TEXT(MONTH(G5556),"00") &amp; "-" &amp; TEXT(YEAR(G5556),"0000")</f>
        <v>Crude Oil-Bank of the West:10-2019</v>
      </c>
      <c r="K5556" t="s">
        <v>763</v>
      </c>
      <c r="CM5556">
        <v>52</v>
      </c>
      <c r="CO5556">
        <v>50</v>
      </c>
      <c r="CQ5556">
        <v>48</v>
      </c>
      <c r="CS5556">
        <v>50</v>
      </c>
      <c r="CU5556">
        <v>52</v>
      </c>
      <c r="CW5556">
        <v>55</v>
      </c>
      <c r="CY5556">
        <v>57</v>
      </c>
    </row>
    <row r="5557" spans="1:103" x14ac:dyDescent="0.55000000000000004">
      <c r="A5557" s="4" t="str">
        <f t="shared" ca="1" si="1291"/>
        <v>Capital Economics</v>
      </c>
      <c r="B5557" s="4" t="str">
        <f t="shared" si="1292"/>
        <v>Paul Ashworth*</v>
      </c>
      <c r="C5557" s="4" t="s">
        <v>246</v>
      </c>
      <c r="D5557" s="4" t="s">
        <v>249</v>
      </c>
      <c r="E5557" s="4" t="str">
        <f>IF(COUNTIF($E$2:E5556,"Begin: " &amp; C5557 &amp; "-" &amp; D5557 &amp; "-" &amp; H5557)=0,"Begin: " &amp; C5557 &amp; "-" &amp; D5557 &amp; "-" &amp; H5557,IF((C5557 &amp; "-" &amp; D5557 &amp; "-" &amp; H5557)&lt;&gt;(C5558 &amp; "-" &amp; D5558 &amp; "-" &amp; H5558),"End: " &amp; C5557 &amp; "-" &amp; D5557 &amp; "-" &amp; H5557,""))</f>
        <v/>
      </c>
      <c r="F5557" s="4" t="str">
        <f t="shared" si="1293"/>
        <v>Wall Street Journal-Crude Oil-10-2019</v>
      </c>
      <c r="G5557" s="7">
        <v>43748</v>
      </c>
      <c r="H5557" s="7" t="str">
        <f t="shared" si="1294"/>
        <v>10-2019</v>
      </c>
      <c r="I5557" s="7" t="str">
        <f t="shared" ca="1" si="1295"/>
        <v>Wall Street Journal: Capital Economics-Crude Oil-10-2019</v>
      </c>
      <c r="J5557" s="4" t="str">
        <f t="shared" ca="1" si="1296"/>
        <v>Crude Oil-Capital Economics:10-2019</v>
      </c>
      <c r="K5557" t="s">
        <v>812</v>
      </c>
    </row>
    <row r="5558" spans="1:103" x14ac:dyDescent="0.55000000000000004">
      <c r="A5558" s="4" t="str">
        <f t="shared" ca="1" si="1291"/>
        <v>Deloitte LP</v>
      </c>
      <c r="B5558" s="4" t="str">
        <f t="shared" si="1292"/>
        <v>Daniel Bachman</v>
      </c>
      <c r="C5558" s="4" t="s">
        <v>246</v>
      </c>
      <c r="D5558" s="4" t="s">
        <v>249</v>
      </c>
      <c r="E5558" s="4" t="str">
        <f>IF(COUNTIF($E$2:E5557,"Begin: " &amp; C5558 &amp; "-" &amp; D5558 &amp; "-" &amp; H5558)=0,"Begin: " &amp; C5558 &amp; "-" &amp; D5558 &amp; "-" &amp; H5558,IF((C5558 &amp; "-" &amp; D5558 &amp; "-" &amp; H5558)&lt;&gt;(C5559 &amp; "-" &amp; D5559 &amp; "-" &amp; H5559),"End: " &amp; C5558 &amp; "-" &amp; D5558 &amp; "-" &amp; H5558,""))</f>
        <v/>
      </c>
      <c r="F5558" s="4" t="str">
        <f t="shared" si="1293"/>
        <v>Wall Street Journal-Crude Oil-10-2019</v>
      </c>
      <c r="G5558" s="7">
        <v>43748</v>
      </c>
      <c r="H5558" s="7" t="str">
        <f t="shared" si="1294"/>
        <v>10-2019</v>
      </c>
      <c r="I5558" s="7" t="str">
        <f t="shared" ca="1" si="1295"/>
        <v>Wall Street Journal: Deloitte LP-Crude Oil-10-2019</v>
      </c>
      <c r="J5558" s="4" t="str">
        <f t="shared" ca="1" si="1296"/>
        <v>Crude Oil-Deloitte LP:10-2019</v>
      </c>
      <c r="K5558" t="s">
        <v>749</v>
      </c>
    </row>
    <row r="5559" spans="1:103" x14ac:dyDescent="0.55000000000000004">
      <c r="A5559" s="4" t="str">
        <f t="shared" ca="1" si="1291"/>
        <v>Economic Outlook Group</v>
      </c>
      <c r="B5559" s="4" t="str">
        <f t="shared" si="1292"/>
        <v>Bernard Baumohl</v>
      </c>
      <c r="C5559" s="4" t="s">
        <v>246</v>
      </c>
      <c r="D5559" s="4" t="s">
        <v>249</v>
      </c>
      <c r="E5559" s="4" t="str">
        <f>IF(COUNTIF($E$2:E5558,"Begin: " &amp; C5559 &amp; "-" &amp; D5559 &amp; "-" &amp; H5559)=0,"Begin: " &amp; C5559 &amp; "-" &amp; D5559 &amp; "-" &amp; H5559,IF((C5559 &amp; "-" &amp; D5559 &amp; "-" &amp; H5559)&lt;&gt;(C5560 &amp; "-" &amp; D5560 &amp; "-" &amp; H5560),"End: " &amp; C5559 &amp; "-" &amp; D5559 &amp; "-" &amp; H5559,""))</f>
        <v/>
      </c>
      <c r="F5559" s="4" t="str">
        <f t="shared" si="1293"/>
        <v>Wall Street Journal-Crude Oil-10-2019</v>
      </c>
      <c r="G5559" s="7">
        <v>43748</v>
      </c>
      <c r="H5559" s="7" t="str">
        <f t="shared" si="1294"/>
        <v>10-2019</v>
      </c>
      <c r="I5559" s="7" t="str">
        <f t="shared" ca="1" si="1295"/>
        <v>Wall Street Journal: Economic Outlook Group-Crude Oil-10-2019</v>
      </c>
      <c r="J5559" s="4" t="str">
        <f t="shared" ca="1" si="1296"/>
        <v>Crude Oil-Economic Outlook Group:10-2019</v>
      </c>
      <c r="K5559" t="s">
        <v>426</v>
      </c>
      <c r="CM5559">
        <v>53</v>
      </c>
      <c r="CO5559">
        <v>47</v>
      </c>
      <c r="CQ5559">
        <v>50</v>
      </c>
      <c r="CS5559">
        <v>56</v>
      </c>
      <c r="CU5559">
        <v>60</v>
      </c>
      <c r="CW5559">
        <v>58</v>
      </c>
      <c r="CY5559">
        <v>55</v>
      </c>
    </row>
    <row r="5560" spans="1:103" x14ac:dyDescent="0.55000000000000004">
      <c r="A5560" s="4" t="str">
        <f t="shared" ca="1" si="1291"/>
        <v>Nationwide Insurance</v>
      </c>
      <c r="B5560" s="4" t="str">
        <f t="shared" si="1292"/>
        <v>David Berson</v>
      </c>
      <c r="C5560" s="4" t="s">
        <v>246</v>
      </c>
      <c r="D5560" s="4" t="s">
        <v>249</v>
      </c>
      <c r="E5560" s="4" t="str">
        <f>IF(COUNTIF($E$2:E5559,"Begin: " &amp; C5560 &amp; "-" &amp; D5560 &amp; "-" &amp; H5560)=0,"Begin: " &amp; C5560 &amp; "-" &amp; D5560 &amp; "-" &amp; H5560,IF((C5560 &amp; "-" &amp; D5560 &amp; "-" &amp; H5560)&lt;&gt;(C5561 &amp; "-" &amp; D5561 &amp; "-" &amp; H5561),"End: " &amp; C5560 &amp; "-" &amp; D5560 &amp; "-" &amp; H5560,""))</f>
        <v/>
      </c>
      <c r="F5560" s="4" t="str">
        <f t="shared" si="1293"/>
        <v>Wall Street Journal-Crude Oil-10-2019</v>
      </c>
      <c r="G5560" s="7">
        <v>43748</v>
      </c>
      <c r="H5560" s="7" t="str">
        <f t="shared" si="1294"/>
        <v>10-2019</v>
      </c>
      <c r="I5560" s="7" t="str">
        <f t="shared" ca="1" si="1295"/>
        <v>Wall Street Journal: Nationwide Insurance-Crude Oil-10-2019</v>
      </c>
      <c r="J5560" s="4" t="str">
        <f t="shared" ca="1" si="1296"/>
        <v>Crude Oil-Nationwide Insurance:10-2019</v>
      </c>
      <c r="K5560" t="s">
        <v>427</v>
      </c>
      <c r="CM5560">
        <v>57.3</v>
      </c>
      <c r="CO5560">
        <v>58.5</v>
      </c>
      <c r="CQ5560">
        <v>60.1</v>
      </c>
      <c r="CS5560">
        <v>60.3</v>
      </c>
      <c r="CU5560">
        <v>60.9</v>
      </c>
      <c r="CW5560">
        <v>62.5</v>
      </c>
      <c r="CY5560">
        <v>62.8</v>
      </c>
    </row>
    <row r="5561" spans="1:103" x14ac:dyDescent="0.55000000000000004">
      <c r="A5561" s="4" t="str">
        <f t="shared" ca="1" si="1291"/>
        <v>Tufts University</v>
      </c>
      <c r="B5561" s="4" t="str">
        <f t="shared" si="1292"/>
        <v>Brian Bethune*</v>
      </c>
      <c r="C5561" s="4" t="s">
        <v>246</v>
      </c>
      <c r="D5561" s="4" t="s">
        <v>249</v>
      </c>
      <c r="E5561" s="4" t="str">
        <f>IF(COUNTIF($E$2:E5560,"Begin: " &amp; C5561 &amp; "-" &amp; D5561 &amp; "-" &amp; H5561)=0,"Begin: " &amp; C5561 &amp; "-" &amp; D5561 &amp; "-" &amp; H5561,IF((C5561 &amp; "-" &amp; D5561 &amp; "-" &amp; H5561)&lt;&gt;(C5562 &amp; "-" &amp; D5562 &amp; "-" &amp; H5562),"End: " &amp; C5561 &amp; "-" &amp; D5561 &amp; "-" &amp; H5561,""))</f>
        <v/>
      </c>
      <c r="F5561" s="4" t="str">
        <f t="shared" si="1293"/>
        <v>Wall Street Journal-Crude Oil-10-2019</v>
      </c>
      <c r="G5561" s="7">
        <v>43748</v>
      </c>
      <c r="H5561" s="7" t="str">
        <f t="shared" si="1294"/>
        <v>10-2019</v>
      </c>
      <c r="I5561" s="7" t="str">
        <f t="shared" ca="1" si="1295"/>
        <v>Wall Street Journal: Tufts University-Crude Oil-10-2019</v>
      </c>
      <c r="J5561" s="4" t="str">
        <f t="shared" ca="1" si="1296"/>
        <v>Crude Oil-Tufts University:10-2019</v>
      </c>
      <c r="K5561" t="s">
        <v>813</v>
      </c>
    </row>
    <row r="5562" spans="1:103" x14ac:dyDescent="0.55000000000000004">
      <c r="A5562" s="4" t="str">
        <f t="shared" ca="1" si="1291"/>
        <v>TS Lombard</v>
      </c>
      <c r="B5562" s="4" t="str">
        <f t="shared" si="1292"/>
        <v>Steven Blitz</v>
      </c>
      <c r="C5562" s="4" t="s">
        <v>246</v>
      </c>
      <c r="D5562" s="4" t="s">
        <v>249</v>
      </c>
      <c r="E5562" s="4" t="str">
        <f>IF(COUNTIF($E$2:E5561,"Begin: " &amp; C5562 &amp; "-" &amp; D5562 &amp; "-" &amp; H5562)=0,"Begin: " &amp; C5562 &amp; "-" &amp; D5562 &amp; "-" &amp; H5562,IF((C5562 &amp; "-" &amp; D5562 &amp; "-" &amp; H5562)&lt;&gt;(C5563 &amp; "-" &amp; D5563 &amp; "-" &amp; H5563),"End: " &amp; C5562 &amp; "-" &amp; D5562 &amp; "-" &amp; H5562,""))</f>
        <v/>
      </c>
      <c r="F5562" s="4" t="str">
        <f t="shared" si="1293"/>
        <v>Wall Street Journal-Crude Oil-10-2019</v>
      </c>
      <c r="G5562" s="7">
        <v>43748</v>
      </c>
      <c r="H5562" s="7" t="str">
        <f t="shared" si="1294"/>
        <v>10-2019</v>
      </c>
      <c r="I5562" s="7" t="str">
        <f t="shared" ca="1" si="1295"/>
        <v>Wall Street Journal: TS Lombard-Crude Oil-10-2019</v>
      </c>
      <c r="J5562" s="4" t="str">
        <f t="shared" ca="1" si="1296"/>
        <v>Crude Oil-TS Lombard:10-2019</v>
      </c>
      <c r="K5562" t="s">
        <v>768</v>
      </c>
      <c r="CM5562">
        <v>55</v>
      </c>
      <c r="CO5562">
        <v>45</v>
      </c>
      <c r="CQ5562">
        <v>50</v>
      </c>
      <c r="CS5562">
        <v>60</v>
      </c>
      <c r="CU5562">
        <v>70</v>
      </c>
      <c r="CW5562">
        <v>60</v>
      </c>
      <c r="CY5562">
        <v>50</v>
      </c>
    </row>
    <row r="5563" spans="1:103" x14ac:dyDescent="0.55000000000000004">
      <c r="A5563" s="4" t="str">
        <f t="shared" ca="1" si="1291"/>
        <v>Standard and Poor's</v>
      </c>
      <c r="B5563" s="4" t="str">
        <f t="shared" si="1292"/>
        <v>Beth Ann Bovino</v>
      </c>
      <c r="C5563" s="4" t="s">
        <v>246</v>
      </c>
      <c r="D5563" s="4" t="s">
        <v>249</v>
      </c>
      <c r="E5563" s="4" t="str">
        <f>IF(COUNTIF($E$2:E5562,"Begin: " &amp; C5563 &amp; "-" &amp; D5563 &amp; "-" &amp; H5563)=0,"Begin: " &amp; C5563 &amp; "-" &amp; D5563 &amp; "-" &amp; H5563,IF((C5563 &amp; "-" &amp; D5563 &amp; "-" &amp; H5563)&lt;&gt;(C5564 &amp; "-" &amp; D5564 &amp; "-" &amp; H5564),"End: " &amp; C5563 &amp; "-" &amp; D5563 &amp; "-" &amp; H5563,""))</f>
        <v/>
      </c>
      <c r="F5563" s="4" t="str">
        <f t="shared" si="1293"/>
        <v>Wall Street Journal-Crude Oil-10-2019</v>
      </c>
      <c r="G5563" s="7">
        <v>43748</v>
      </c>
      <c r="H5563" s="7" t="str">
        <f t="shared" si="1294"/>
        <v>10-2019</v>
      </c>
      <c r="I5563" s="7" t="str">
        <f t="shared" ca="1" si="1295"/>
        <v>Wall Street Journal: Standard and Poor's-Crude Oil-10-2019</v>
      </c>
      <c r="J5563" s="4" t="str">
        <f t="shared" ca="1" si="1296"/>
        <v>Crude Oil-Standard and Poor's:10-2019</v>
      </c>
      <c r="K5563" t="s">
        <v>199</v>
      </c>
    </row>
    <row r="5564" spans="1:103" x14ac:dyDescent="0.55000000000000004">
      <c r="A5564" s="4" t="str">
        <f t="shared" ca="1" si="1291"/>
        <v>Wells Fargo &amp; Co.</v>
      </c>
      <c r="B5564" s="4" t="str">
        <f t="shared" si="1292"/>
        <v>Jay Bryson</v>
      </c>
      <c r="C5564" s="4" t="s">
        <v>246</v>
      </c>
      <c r="D5564" s="4" t="s">
        <v>249</v>
      </c>
      <c r="E5564" s="4" t="str">
        <f>IF(COUNTIF($E$2:E5563,"Begin: " &amp; C5564 &amp; "-" &amp; D5564 &amp; "-" &amp; H5564)=0,"Begin: " &amp; C5564 &amp; "-" &amp; D5564 &amp; "-" &amp; H5564,IF((C5564 &amp; "-" &amp; D5564 &amp; "-" &amp; H5564)&lt;&gt;(C5565 &amp; "-" &amp; D5565 &amp; "-" &amp; H5565),"End: " &amp; C5564 &amp; "-" &amp; D5564 &amp; "-" &amp; H5564,""))</f>
        <v/>
      </c>
      <c r="F5564" s="4" t="str">
        <f t="shared" si="1293"/>
        <v>Wall Street Journal-Crude Oil-10-2019</v>
      </c>
      <c r="G5564" s="7">
        <v>43748</v>
      </c>
      <c r="H5564" s="7" t="str">
        <f t="shared" si="1294"/>
        <v>10-2019</v>
      </c>
      <c r="I5564" s="7" t="str">
        <f t="shared" ca="1" si="1295"/>
        <v>Wall Street Journal: Wells Fargo &amp; Co.-Crude Oil-10-2019</v>
      </c>
      <c r="J5564" s="4" t="str">
        <f t="shared" ca="1" si="1296"/>
        <v>Crude Oil-Wells Fargo &amp; Co.:10-2019</v>
      </c>
      <c r="K5564" t="s">
        <v>786</v>
      </c>
      <c r="CM5564">
        <v>52</v>
      </c>
      <c r="CO5564">
        <v>52</v>
      </c>
      <c r="CQ5564">
        <v>54</v>
      </c>
      <c r="CS5564">
        <v>56</v>
      </c>
      <c r="CU5564">
        <v>56</v>
      </c>
    </row>
    <row r="5565" spans="1:103" x14ac:dyDescent="0.55000000000000004">
      <c r="A5565" s="4" t="str">
        <f t="shared" ca="1" si="1291"/>
        <v>Credit Agricole CIB</v>
      </c>
      <c r="B5565" s="4" t="str">
        <f t="shared" si="1292"/>
        <v>Michael Carey</v>
      </c>
      <c r="C5565" s="4" t="s">
        <v>246</v>
      </c>
      <c r="D5565" s="4" t="s">
        <v>249</v>
      </c>
      <c r="E5565" s="4" t="str">
        <f>IF(COUNTIF($E$2:E5564,"Begin: " &amp; C5565 &amp; "-" &amp; D5565 &amp; "-" &amp; H5565)=0,"Begin: " &amp; C5565 &amp; "-" &amp; D5565 &amp; "-" &amp; H5565,IF((C5565 &amp; "-" &amp; D5565 &amp; "-" &amp; H5565)&lt;&gt;(C5566 &amp; "-" &amp; D5566 &amp; "-" &amp; H5566),"End: " &amp; C5565 &amp; "-" &amp; D5565 &amp; "-" &amp; H5565,""))</f>
        <v/>
      </c>
      <c r="F5565" s="4" t="str">
        <f t="shared" si="1293"/>
        <v>Wall Street Journal-Crude Oil-10-2019</v>
      </c>
      <c r="G5565" s="7">
        <v>43748</v>
      </c>
      <c r="H5565" s="7" t="str">
        <f t="shared" si="1294"/>
        <v>10-2019</v>
      </c>
      <c r="I5565" s="7" t="str">
        <f t="shared" ca="1" si="1295"/>
        <v>Wall Street Journal: Credit Agricole CIB-Crude Oil-10-2019</v>
      </c>
      <c r="J5565" s="4" t="str">
        <f t="shared" ca="1" si="1296"/>
        <v>Crude Oil-Credit Agricole CIB:10-2019</v>
      </c>
      <c r="K5565" t="s">
        <v>200</v>
      </c>
    </row>
    <row r="5566" spans="1:103" x14ac:dyDescent="0.55000000000000004">
      <c r="A5566" s="4" t="str">
        <f t="shared" ca="1" si="1291"/>
        <v>Econoclast</v>
      </c>
      <c r="B5566" s="4" t="str">
        <f t="shared" si="1292"/>
        <v>Mike Cosgrove</v>
      </c>
      <c r="C5566" s="4" t="s">
        <v>246</v>
      </c>
      <c r="D5566" s="4" t="s">
        <v>249</v>
      </c>
      <c r="E5566" s="4" t="str">
        <f>IF(COUNTIF($E$2:E5565,"Begin: " &amp; C5566 &amp; "-" &amp; D5566 &amp; "-" &amp; H5566)=0,"Begin: " &amp; C5566 &amp; "-" &amp; D5566 &amp; "-" &amp; H5566,IF((C5566 &amp; "-" &amp; D5566 &amp; "-" &amp; H5566)&lt;&gt;(C5567 &amp; "-" &amp; D5567 &amp; "-" &amp; H5567),"End: " &amp; C5566 &amp; "-" &amp; D5566 &amp; "-" &amp; H5566,""))</f>
        <v/>
      </c>
      <c r="F5566" s="4" t="str">
        <f t="shared" si="1293"/>
        <v>Wall Street Journal-Crude Oil-10-2019</v>
      </c>
      <c r="G5566" s="7">
        <v>43748</v>
      </c>
      <c r="H5566" s="7" t="str">
        <f t="shared" si="1294"/>
        <v>10-2019</v>
      </c>
      <c r="I5566" s="7" t="str">
        <f t="shared" ca="1" si="1295"/>
        <v>Wall Street Journal: Econoclast-Crude Oil-10-2019</v>
      </c>
      <c r="J5566" s="4" t="str">
        <f t="shared" ca="1" si="1296"/>
        <v>Crude Oil-Econoclast:10-2019</v>
      </c>
      <c r="K5566" t="s">
        <v>203</v>
      </c>
      <c r="CM5566">
        <v>54</v>
      </c>
      <c r="CO5566">
        <v>50</v>
      </c>
      <c r="CQ5566">
        <v>50</v>
      </c>
      <c r="CS5566">
        <v>55</v>
      </c>
      <c r="CU5566">
        <v>60</v>
      </c>
      <c r="CW5566">
        <v>60</v>
      </c>
      <c r="CY5566">
        <v>60</v>
      </c>
    </row>
    <row r="5567" spans="1:103" x14ac:dyDescent="0.55000000000000004">
      <c r="A5567" s="4" t="str">
        <f t="shared" ca="1" si="1291"/>
        <v>Pictet Wealth Management</v>
      </c>
      <c r="B5567" s="4" t="str">
        <f t="shared" si="1292"/>
        <v>Thomas Costerg*</v>
      </c>
      <c r="C5567" s="4" t="s">
        <v>246</v>
      </c>
      <c r="D5567" s="4" t="s">
        <v>249</v>
      </c>
      <c r="E5567" s="4" t="str">
        <f>IF(COUNTIF($E$2:E5566,"Begin: " &amp; C5567 &amp; "-" &amp; D5567 &amp; "-" &amp; H5567)=0,"Begin: " &amp; C5567 &amp; "-" &amp; D5567 &amp; "-" &amp; H5567,IF((C5567 &amp; "-" &amp; D5567 &amp; "-" &amp; H5567)&lt;&gt;(C5568 &amp; "-" &amp; D5568 &amp; "-" &amp; H5568),"End: " &amp; C5567 &amp; "-" &amp; D5567 &amp; "-" &amp; H5567,""))</f>
        <v/>
      </c>
      <c r="F5567" s="4" t="str">
        <f t="shared" si="1293"/>
        <v>Wall Street Journal-Crude Oil-10-2019</v>
      </c>
      <c r="G5567" s="7">
        <v>43748</v>
      </c>
      <c r="H5567" s="7" t="str">
        <f t="shared" si="1294"/>
        <v>10-2019</v>
      </c>
      <c r="I5567" s="7" t="str">
        <f t="shared" ca="1" si="1295"/>
        <v>Wall Street Journal: Pictet Wealth Management-Crude Oil-10-2019</v>
      </c>
      <c r="J5567" s="4" t="str">
        <f t="shared" ca="1" si="1296"/>
        <v>Crude Oil-Pictet Wealth Management:10-2019</v>
      </c>
      <c r="K5567" t="s">
        <v>814</v>
      </c>
    </row>
    <row r="5568" spans="1:103" x14ac:dyDescent="0.55000000000000004">
      <c r="A5568" s="4" t="str">
        <f t="shared" ca="1" si="1291"/>
        <v>Wrightson ICAP</v>
      </c>
      <c r="B5568" s="4" t="str">
        <f t="shared" si="1292"/>
        <v>Lou Crandall</v>
      </c>
      <c r="C5568" s="4" t="s">
        <v>246</v>
      </c>
      <c r="D5568" s="4" t="s">
        <v>249</v>
      </c>
      <c r="E5568" s="4" t="str">
        <f>IF(COUNTIF($E$2:E5567,"Begin: " &amp; C5568 &amp; "-" &amp; D5568 &amp; "-" &amp; H5568)=0,"Begin: " &amp; C5568 &amp; "-" &amp; D5568 &amp; "-" &amp; H5568,IF((C5568 &amp; "-" &amp; D5568 &amp; "-" &amp; H5568)&lt;&gt;(C5569 &amp; "-" &amp; D5569 &amp; "-" &amp; H5569),"End: " &amp; C5568 &amp; "-" &amp; D5568 &amp; "-" &amp; H5568,""))</f>
        <v/>
      </c>
      <c r="F5568" s="4" t="str">
        <f t="shared" si="1293"/>
        <v>Wall Street Journal-Crude Oil-10-2019</v>
      </c>
      <c r="G5568" s="7">
        <v>43748</v>
      </c>
      <c r="H5568" s="7" t="str">
        <f t="shared" si="1294"/>
        <v>10-2019</v>
      </c>
      <c r="I5568" s="7" t="str">
        <f t="shared" ca="1" si="1295"/>
        <v>Wall Street Journal: Wrightson ICAP-Crude Oil-10-2019</v>
      </c>
      <c r="J5568" s="4" t="str">
        <f t="shared" ca="1" si="1296"/>
        <v>Crude Oil-Wrightson ICAP:10-2019</v>
      </c>
      <c r="K5568" t="s">
        <v>204</v>
      </c>
      <c r="CM5568">
        <v>52</v>
      </c>
      <c r="CO5568">
        <v>55</v>
      </c>
      <c r="CQ5568">
        <v>65</v>
      </c>
      <c r="CS5568">
        <v>65</v>
      </c>
      <c r="CU5568">
        <v>65</v>
      </c>
      <c r="CW5568">
        <v>65</v>
      </c>
      <c r="CY5568">
        <v>65</v>
      </c>
    </row>
    <row r="5569" spans="1:103" x14ac:dyDescent="0.55000000000000004">
      <c r="A5569" s="4" t="str">
        <f t="shared" ca="1" si="1291"/>
        <v>Independent Consultant</v>
      </c>
      <c r="B5569" s="4" t="str">
        <f t="shared" si="1292"/>
        <v>Amy Crews Cutts</v>
      </c>
      <c r="C5569" s="4" t="s">
        <v>246</v>
      </c>
      <c r="D5569" s="4" t="s">
        <v>249</v>
      </c>
      <c r="E5569" s="4" t="str">
        <f>IF(COUNTIF($E$2:E5568,"Begin: " &amp; C5569 &amp; "-" &amp; D5569 &amp; "-" &amp; H5569)=0,"Begin: " &amp; C5569 &amp; "-" &amp; D5569 &amp; "-" &amp; H5569,IF((C5569 &amp; "-" &amp; D5569 &amp; "-" &amp; H5569)&lt;&gt;(C5570 &amp; "-" &amp; D5570 &amp; "-" &amp; H5570),"End: " &amp; C5569 &amp; "-" &amp; D5569 &amp; "-" &amp; H5569,""))</f>
        <v/>
      </c>
      <c r="F5569" s="4" t="str">
        <f t="shared" si="1293"/>
        <v>Wall Street Journal-Crude Oil-10-2019</v>
      </c>
      <c r="G5569" s="7">
        <v>43748</v>
      </c>
      <c r="H5569" s="7" t="str">
        <f t="shared" si="1294"/>
        <v>10-2019</v>
      </c>
      <c r="I5569" s="7" t="str">
        <f t="shared" ca="1" si="1295"/>
        <v>Wall Street Journal: Independent Consultant-Crude Oil-10-2019</v>
      </c>
      <c r="J5569" s="4" t="str">
        <f t="shared" ca="1" si="1296"/>
        <v>Crude Oil-Independent Consultant:10-2019</v>
      </c>
      <c r="K5569" t="s">
        <v>805</v>
      </c>
      <c r="CM5569">
        <v>55</v>
      </c>
      <c r="CO5569">
        <v>55.6</v>
      </c>
      <c r="CQ5569">
        <v>54.9</v>
      </c>
      <c r="CS5569">
        <v>58.5</v>
      </c>
      <c r="CU5569">
        <v>62</v>
      </c>
      <c r="CW5569">
        <v>64</v>
      </c>
      <c r="CY5569">
        <v>68</v>
      </c>
    </row>
    <row r="5570" spans="1:103" x14ac:dyDescent="0.55000000000000004">
      <c r="A5570" s="4" t="str">
        <f t="shared" ca="1" si="1291"/>
        <v>Oxford Economics</v>
      </c>
      <c r="B5570" s="4" t="str">
        <f t="shared" si="1292"/>
        <v>Greg Daco</v>
      </c>
      <c r="C5570" s="4" t="s">
        <v>246</v>
      </c>
      <c r="D5570" s="4" t="s">
        <v>249</v>
      </c>
      <c r="E5570" s="4" t="str">
        <f>IF(COUNTIF($E$2:E5569,"Begin: " &amp; C5570 &amp; "-" &amp; D5570 &amp; "-" &amp; H5570)=0,"Begin: " &amp; C5570 &amp; "-" &amp; D5570 &amp; "-" &amp; H5570,IF((C5570 &amp; "-" &amp; D5570 &amp; "-" &amp; H5570)&lt;&gt;(C5571 &amp; "-" &amp; D5571 &amp; "-" &amp; H5571),"End: " &amp; C5570 &amp; "-" &amp; D5570 &amp; "-" &amp; H5570,""))</f>
        <v/>
      </c>
      <c r="F5570" s="4" t="str">
        <f t="shared" si="1293"/>
        <v>Wall Street Journal-Crude Oil-10-2019</v>
      </c>
      <c r="G5570" s="7">
        <v>43748</v>
      </c>
      <c r="H5570" s="7" t="str">
        <f t="shared" si="1294"/>
        <v>10-2019</v>
      </c>
      <c r="I5570" s="7" t="str">
        <f t="shared" ca="1" si="1295"/>
        <v>Wall Street Journal: Oxford Economics-Crude Oil-10-2019</v>
      </c>
      <c r="J5570" s="4" t="str">
        <f t="shared" ca="1" si="1296"/>
        <v>Crude Oil-Oxford Economics:10-2019</v>
      </c>
      <c r="K5570" t="s">
        <v>429</v>
      </c>
      <c r="CM5570">
        <v>65</v>
      </c>
      <c r="CO5570">
        <v>64</v>
      </c>
      <c r="CQ5570">
        <v>65</v>
      </c>
      <c r="CS5570">
        <v>66</v>
      </c>
      <c r="CU5570">
        <v>66</v>
      </c>
      <c r="CW5570">
        <v>67</v>
      </c>
      <c r="CY5570">
        <v>68</v>
      </c>
    </row>
    <row r="5571" spans="1:103" x14ac:dyDescent="0.55000000000000004">
      <c r="A5571" s="4" t="str">
        <f t="shared" ca="1" si="1291"/>
        <v>Georgia State University</v>
      </c>
      <c r="B5571" s="4" t="str">
        <f t="shared" si="1292"/>
        <v>Rajeev Dhawan</v>
      </c>
      <c r="C5571" s="4" t="s">
        <v>246</v>
      </c>
      <c r="D5571" s="4" t="s">
        <v>249</v>
      </c>
      <c r="E5571" s="4" t="str">
        <f>IF(COUNTIF($E$2:E5570,"Begin: " &amp; C5571 &amp; "-" &amp; D5571 &amp; "-" &amp; H5571)=0,"Begin: " &amp; C5571 &amp; "-" &amp; D5571 &amp; "-" &amp; H5571,IF((C5571 &amp; "-" &amp; D5571 &amp; "-" &amp; H5571)&lt;&gt;(C5572 &amp; "-" &amp; D5572 &amp; "-" &amp; H5572),"End: " &amp; C5571 &amp; "-" &amp; D5571 &amp; "-" &amp; H5571,""))</f>
        <v/>
      </c>
      <c r="F5571" s="4" t="str">
        <f t="shared" si="1293"/>
        <v>Wall Street Journal-Crude Oil-10-2019</v>
      </c>
      <c r="G5571" s="7">
        <v>43748</v>
      </c>
      <c r="H5571" s="7" t="str">
        <f t="shared" si="1294"/>
        <v>10-2019</v>
      </c>
      <c r="I5571" s="7" t="str">
        <f t="shared" ca="1" si="1295"/>
        <v>Wall Street Journal: Georgia State University-Crude Oil-10-2019</v>
      </c>
      <c r="J5571" s="4" t="str">
        <f t="shared" ca="1" si="1296"/>
        <v>Crude Oil-Georgia State University:10-2019</v>
      </c>
      <c r="K5571" t="s">
        <v>430</v>
      </c>
      <c r="CM5571">
        <v>60.5</v>
      </c>
      <c r="CO5571">
        <v>63.9</v>
      </c>
      <c r="CQ5571">
        <v>61.3</v>
      </c>
      <c r="CS5571">
        <v>58.9</v>
      </c>
      <c r="CU5571">
        <v>63.4</v>
      </c>
      <c r="CW5571">
        <v>67</v>
      </c>
      <c r="CY5571">
        <v>70.400000000000006</v>
      </c>
    </row>
    <row r="5572" spans="1:103" x14ac:dyDescent="0.55000000000000004">
      <c r="A5572" s="4" t="str">
        <f t="shared" ca="1" si="1291"/>
        <v>National Association of Home Builders</v>
      </c>
      <c r="B5572" s="4" t="str">
        <f t="shared" si="1292"/>
        <v>Robert Dietz</v>
      </c>
      <c r="C5572" s="4" t="s">
        <v>246</v>
      </c>
      <c r="D5572" s="4" t="s">
        <v>249</v>
      </c>
      <c r="E5572" s="4" t="str">
        <f>IF(COUNTIF($E$2:E5571,"Begin: " &amp; C5572 &amp; "-" &amp; D5572 &amp; "-" &amp; H5572)=0,"Begin: " &amp; C5572 &amp; "-" &amp; D5572 &amp; "-" &amp; H5572,IF((C5572 &amp; "-" &amp; D5572 &amp; "-" &amp; H5572)&lt;&gt;(C5573 &amp; "-" &amp; D5573 &amp; "-" &amp; H5573),"End: " &amp; C5572 &amp; "-" &amp; D5572 &amp; "-" &amp; H5572,""))</f>
        <v/>
      </c>
      <c r="F5572" s="4" t="str">
        <f t="shared" si="1293"/>
        <v>Wall Street Journal-Crude Oil-10-2019</v>
      </c>
      <c r="G5572" s="7">
        <v>43748</v>
      </c>
      <c r="H5572" s="7" t="str">
        <f t="shared" si="1294"/>
        <v>10-2019</v>
      </c>
      <c r="I5572" s="7" t="str">
        <f t="shared" ca="1" si="1295"/>
        <v>Wall Street Journal: National Association of Home Builders-Crude Oil-10-2019</v>
      </c>
      <c r="J5572" s="4" t="str">
        <f t="shared" ca="1" si="1296"/>
        <v>Crude Oil-National Association of Home Builders:10-2019</v>
      </c>
      <c r="K5572" t="s">
        <v>754</v>
      </c>
    </row>
    <row r="5573" spans="1:103" x14ac:dyDescent="0.55000000000000004">
      <c r="A5573" s="4" t="str">
        <f t="shared" ca="1" si="1291"/>
        <v>Fannie Mae</v>
      </c>
      <c r="B5573" s="4" t="str">
        <f t="shared" si="1292"/>
        <v>Douglas Duncan</v>
      </c>
      <c r="C5573" s="4" t="s">
        <v>246</v>
      </c>
      <c r="D5573" s="4" t="s">
        <v>249</v>
      </c>
      <c r="E5573" s="4" t="str">
        <f>IF(COUNTIF($E$2:E5572,"Begin: " &amp; C5573 &amp; "-" &amp; D5573 &amp; "-" &amp; H5573)=0,"Begin: " &amp; C5573 &amp; "-" &amp; D5573 &amp; "-" &amp; H5573,IF((C5573 &amp; "-" &amp; D5573 &amp; "-" &amp; H5573)&lt;&gt;(C5574 &amp; "-" &amp; D5574 &amp; "-" &amp; H5574),"End: " &amp; C5573 &amp; "-" &amp; D5573 &amp; "-" &amp; H5573,""))</f>
        <v/>
      </c>
      <c r="F5573" s="4" t="str">
        <f t="shared" si="1293"/>
        <v>Wall Street Journal-Crude Oil-10-2019</v>
      </c>
      <c r="G5573" s="7">
        <v>43748</v>
      </c>
      <c r="H5573" s="7" t="str">
        <f t="shared" si="1294"/>
        <v>10-2019</v>
      </c>
      <c r="I5573" s="7" t="str">
        <f t="shared" ca="1" si="1295"/>
        <v>Wall Street Journal: Fannie Mae-Crude Oil-10-2019</v>
      </c>
      <c r="J5573" s="4" t="str">
        <f t="shared" ca="1" si="1296"/>
        <v>Crude Oil-Fannie Mae:10-2019</v>
      </c>
      <c r="K5573" t="s">
        <v>206</v>
      </c>
      <c r="CM5573">
        <v>53</v>
      </c>
      <c r="CO5573">
        <v>54</v>
      </c>
      <c r="CQ5573">
        <v>51</v>
      </c>
      <c r="CS5573">
        <v>51</v>
      </c>
      <c r="CU5573">
        <v>52</v>
      </c>
      <c r="CW5573">
        <v>54</v>
      </c>
      <c r="CY5573">
        <v>55</v>
      </c>
    </row>
    <row r="5574" spans="1:103" x14ac:dyDescent="0.55000000000000004">
      <c r="A5574" s="4" t="str">
        <f t="shared" ca="1" si="1291"/>
        <v>Comerica Bank</v>
      </c>
      <c r="B5574" s="4" t="str">
        <f t="shared" si="1292"/>
        <v>Robert Dye*</v>
      </c>
      <c r="C5574" s="4" t="s">
        <v>246</v>
      </c>
      <c r="D5574" s="4" t="s">
        <v>249</v>
      </c>
      <c r="E5574" s="4" t="str">
        <f>IF(COUNTIF($E$2:E5573,"Begin: " &amp; C5574 &amp; "-" &amp; D5574 &amp; "-" &amp; H5574)=0,"Begin: " &amp; C5574 &amp; "-" &amp; D5574 &amp; "-" &amp; H5574,IF((C5574 &amp; "-" &amp; D5574 &amp; "-" &amp; H5574)&lt;&gt;(C5575 &amp; "-" &amp; D5575 &amp; "-" &amp; H5575),"End: " &amp; C5574 &amp; "-" &amp; D5574 &amp; "-" &amp; H5574,""))</f>
        <v/>
      </c>
      <c r="F5574" s="4" t="str">
        <f t="shared" si="1293"/>
        <v>Wall Street Journal-Crude Oil-10-2019</v>
      </c>
      <c r="G5574" s="7">
        <v>43748</v>
      </c>
      <c r="H5574" s="7" t="str">
        <f t="shared" si="1294"/>
        <v>10-2019</v>
      </c>
      <c r="I5574" s="7" t="str">
        <f t="shared" ca="1" si="1295"/>
        <v>Wall Street Journal: Comerica Bank-Crude Oil-10-2019</v>
      </c>
      <c r="J5574" s="4" t="str">
        <f t="shared" ca="1" si="1296"/>
        <v>Crude Oil-Comerica Bank:10-2019</v>
      </c>
      <c r="K5574" t="s">
        <v>854</v>
      </c>
    </row>
    <row r="5575" spans="1:103" x14ac:dyDescent="0.55000000000000004">
      <c r="A5575" s="4" t="str">
        <f t="shared" ca="1" si="1291"/>
        <v>PNC Financial Services Group</v>
      </c>
      <c r="B5575" s="4" t="str">
        <f t="shared" si="1292"/>
        <v>Augustine Faucher</v>
      </c>
      <c r="C5575" s="4" t="s">
        <v>246</v>
      </c>
      <c r="D5575" s="4" t="s">
        <v>249</v>
      </c>
      <c r="E5575" s="4" t="str">
        <f>IF(COUNTIF($E$2:E5574,"Begin: " &amp; C5575 &amp; "-" &amp; D5575 &amp; "-" &amp; H5575)=0,"Begin: " &amp; C5575 &amp; "-" &amp; D5575 &amp; "-" &amp; H5575,IF((C5575 &amp; "-" &amp; D5575 &amp; "-" &amp; H5575)&lt;&gt;(C5576 &amp; "-" &amp; D5576 &amp; "-" &amp; H5576),"End: " &amp; C5575 &amp; "-" &amp; D5575 &amp; "-" &amp; H5575,""))</f>
        <v/>
      </c>
      <c r="F5575" s="4" t="str">
        <f t="shared" si="1293"/>
        <v>Wall Street Journal-Crude Oil-10-2019</v>
      </c>
      <c r="G5575" s="7">
        <v>43748</v>
      </c>
      <c r="H5575" s="7" t="str">
        <f t="shared" si="1294"/>
        <v>10-2019</v>
      </c>
      <c r="I5575" s="7" t="str">
        <f t="shared" ca="1" si="1295"/>
        <v>Wall Street Journal: PNC Financial Services Group-Crude Oil-10-2019</v>
      </c>
      <c r="J5575" s="4" t="str">
        <f t="shared" ca="1" si="1296"/>
        <v>Crude Oil-PNC Financial Services Group:10-2019</v>
      </c>
      <c r="K5575" t="s">
        <v>769</v>
      </c>
      <c r="CM5575">
        <v>55.6</v>
      </c>
      <c r="CO5575">
        <v>55.45</v>
      </c>
      <c r="CQ5575">
        <v>56.4</v>
      </c>
      <c r="CS5575">
        <v>57.8</v>
      </c>
      <c r="CU5575">
        <v>59.25</v>
      </c>
      <c r="CW5575">
        <v>60.65</v>
      </c>
      <c r="CY5575">
        <v>62.1</v>
      </c>
    </row>
    <row r="5576" spans="1:103" x14ac:dyDescent="0.55000000000000004">
      <c r="A5576" s="4" t="str">
        <f t="shared" ca="1" si="1291"/>
        <v>California Lutheran University</v>
      </c>
      <c r="B5576" s="4" t="str">
        <f t="shared" si="1292"/>
        <v>Matthew Fienup/Dan Hamilton</v>
      </c>
      <c r="C5576" s="4" t="s">
        <v>246</v>
      </c>
      <c r="D5576" s="4" t="s">
        <v>249</v>
      </c>
      <c r="E5576" s="4" t="str">
        <f>IF(COUNTIF($E$2:E5575,"Begin: " &amp; C5576 &amp; "-" &amp; D5576 &amp; "-" &amp; H5576)=0,"Begin: " &amp; C5576 &amp; "-" &amp; D5576 &amp; "-" &amp; H5576,IF((C5576 &amp; "-" &amp; D5576 &amp; "-" &amp; H5576)&lt;&gt;(C5577 &amp; "-" &amp; D5577 &amp; "-" &amp; H5577),"End: " &amp; C5576 &amp; "-" &amp; D5576 &amp; "-" &amp; H5576,""))</f>
        <v/>
      </c>
      <c r="F5576" s="4" t="str">
        <f t="shared" si="1293"/>
        <v>Wall Street Journal-Crude Oil-10-2019</v>
      </c>
      <c r="G5576" s="7">
        <v>43748</v>
      </c>
      <c r="H5576" s="7" t="str">
        <f t="shared" si="1294"/>
        <v>10-2019</v>
      </c>
      <c r="I5576" s="7" t="str">
        <f t="shared" ca="1" si="1295"/>
        <v>Wall Street Journal: California Lutheran University-Crude Oil-10-2019</v>
      </c>
      <c r="J5576" s="4" t="str">
        <f t="shared" ca="1" si="1296"/>
        <v>Crude Oil-California Lutheran University:10-2019</v>
      </c>
      <c r="K5576" t="s">
        <v>796</v>
      </c>
      <c r="CM5576">
        <v>51.99</v>
      </c>
      <c r="CO5576">
        <v>60.73</v>
      </c>
      <c r="CQ5576">
        <v>52.46</v>
      </c>
      <c r="CS5576">
        <v>61.2</v>
      </c>
      <c r="CU5576">
        <v>53.93</v>
      </c>
      <c r="CW5576">
        <v>61.7</v>
      </c>
      <c r="CY5576">
        <v>54.15</v>
      </c>
    </row>
    <row r="5577" spans="1:103" x14ac:dyDescent="0.55000000000000004">
      <c r="A5577" s="4" t="str">
        <f t="shared" ca="1" si="1291"/>
        <v>MFR</v>
      </c>
      <c r="B5577" s="4" t="str">
        <f t="shared" si="1292"/>
        <v>Maria Fiorini Ramirez/Joshua Shapiro</v>
      </c>
      <c r="C5577" s="4" t="s">
        <v>246</v>
      </c>
      <c r="D5577" s="4" t="s">
        <v>249</v>
      </c>
      <c r="E5577" s="4" t="str">
        <f>IF(COUNTIF($E$2:E5576,"Begin: " &amp; C5577 &amp; "-" &amp; D5577 &amp; "-" &amp; H5577)=0,"Begin: " &amp; C5577 &amp; "-" &amp; D5577 &amp; "-" &amp; H5577,IF((C5577 &amp; "-" &amp; D5577 &amp; "-" &amp; H5577)&lt;&gt;(C5578 &amp; "-" &amp; D5578 &amp; "-" &amp; H5578),"End: " &amp; C5577 &amp; "-" &amp; D5577 &amp; "-" &amp; H5577,""))</f>
        <v/>
      </c>
      <c r="F5577" s="4" t="str">
        <f t="shared" si="1293"/>
        <v>Wall Street Journal-Crude Oil-10-2019</v>
      </c>
      <c r="G5577" s="7">
        <v>43748</v>
      </c>
      <c r="H5577" s="7" t="str">
        <f t="shared" si="1294"/>
        <v>10-2019</v>
      </c>
      <c r="I5577" s="7" t="str">
        <f t="shared" ca="1" si="1295"/>
        <v>Wall Street Journal: MFR-Crude Oil-10-2019</v>
      </c>
      <c r="J5577" s="4" t="str">
        <f t="shared" ca="1" si="1296"/>
        <v>Crude Oil-MFR:10-2019</v>
      </c>
      <c r="K5577" t="s">
        <v>208</v>
      </c>
    </row>
    <row r="5578" spans="1:103" x14ac:dyDescent="0.55000000000000004">
      <c r="A5578" s="4" t="str">
        <f t="shared" ca="1" si="1291"/>
        <v>Chamber of Commerce</v>
      </c>
      <c r="B5578" s="4" t="str">
        <f t="shared" si="1292"/>
        <v>J.D. Foster</v>
      </c>
      <c r="C5578" s="4" t="s">
        <v>246</v>
      </c>
      <c r="D5578" s="4" t="s">
        <v>249</v>
      </c>
      <c r="E5578" s="4" t="str">
        <f>IF(COUNTIF($E$2:E5577,"Begin: " &amp; C5578 &amp; "-" &amp; D5578 &amp; "-" &amp; H5578)=0,"Begin: " &amp; C5578 &amp; "-" &amp; D5578 &amp; "-" &amp; H5578,IF((C5578 &amp; "-" &amp; D5578 &amp; "-" &amp; H5578)&lt;&gt;(C5579 &amp; "-" &amp; D5579 &amp; "-" &amp; H5579),"End: " &amp; C5578 &amp; "-" &amp; D5578 &amp; "-" &amp; H5578,""))</f>
        <v/>
      </c>
      <c r="F5578" s="4" t="str">
        <f t="shared" si="1293"/>
        <v>Wall Street Journal-Crude Oil-10-2019</v>
      </c>
      <c r="G5578" s="7">
        <v>43748</v>
      </c>
      <c r="H5578" s="7" t="str">
        <f t="shared" si="1294"/>
        <v>10-2019</v>
      </c>
      <c r="I5578" s="7" t="str">
        <f t="shared" ca="1" si="1295"/>
        <v>Wall Street Journal: Chamber of Commerce-Crude Oil-10-2019</v>
      </c>
      <c r="J5578" s="4" t="str">
        <f t="shared" ca="1" si="1296"/>
        <v>Crude Oil-Chamber of Commerce:10-2019</v>
      </c>
      <c r="K5578" t="s">
        <v>766</v>
      </c>
    </row>
    <row r="5579" spans="1:103" x14ac:dyDescent="0.55000000000000004">
      <c r="A5579" s="4" t="str">
        <f t="shared" ca="1" si="1291"/>
        <v>Mortgage Bankers Association</v>
      </c>
      <c r="B5579" s="4" t="str">
        <f t="shared" si="1292"/>
        <v>Mike Fratantoni</v>
      </c>
      <c r="C5579" s="4" t="s">
        <v>246</v>
      </c>
      <c r="D5579" s="4" t="s">
        <v>249</v>
      </c>
      <c r="E5579" s="4" t="str">
        <f>IF(COUNTIF($E$2:E5578,"Begin: " &amp; C5579 &amp; "-" &amp; D5579 &amp; "-" &amp; H5579)=0,"Begin: " &amp; C5579 &amp; "-" &amp; D5579 &amp; "-" &amp; H5579,IF((C5579 &amp; "-" &amp; D5579 &amp; "-" &amp; H5579)&lt;&gt;(C5580 &amp; "-" &amp; D5580 &amp; "-" &amp; H5580),"End: " &amp; C5579 &amp; "-" &amp; D5579 &amp; "-" &amp; H5579,""))</f>
        <v/>
      </c>
      <c r="F5579" s="4" t="str">
        <f t="shared" si="1293"/>
        <v>Wall Street Journal-Crude Oil-10-2019</v>
      </c>
      <c r="G5579" s="7">
        <v>43748</v>
      </c>
      <c r="H5579" s="7" t="str">
        <f t="shared" si="1294"/>
        <v>10-2019</v>
      </c>
      <c r="I5579" s="7" t="str">
        <f t="shared" ca="1" si="1295"/>
        <v>Wall Street Journal: Mortgage Bankers Association-Crude Oil-10-2019</v>
      </c>
      <c r="J5579" s="4" t="str">
        <f t="shared" ca="1" si="1296"/>
        <v>Crude Oil-Mortgage Bankers Association:10-2019</v>
      </c>
      <c r="K5579" t="s">
        <v>209</v>
      </c>
      <c r="CM5579">
        <v>53</v>
      </c>
      <c r="CO5579">
        <v>53</v>
      </c>
      <c r="CQ5579">
        <v>54</v>
      </c>
      <c r="CS5579">
        <v>54</v>
      </c>
      <c r="CU5579">
        <v>55</v>
      </c>
      <c r="CW5579">
        <v>55</v>
      </c>
      <c r="CY5579">
        <v>55</v>
      </c>
    </row>
    <row r="5580" spans="1:103" x14ac:dyDescent="0.55000000000000004">
      <c r="A5580" s="4" t="str">
        <f t="shared" ca="1" si="1291"/>
        <v>Robert Fry Economics LLC</v>
      </c>
      <c r="B5580" s="4" t="str">
        <f t="shared" si="1292"/>
        <v>Robert Fry</v>
      </c>
      <c r="C5580" s="4" t="s">
        <v>246</v>
      </c>
      <c r="D5580" s="4" t="s">
        <v>249</v>
      </c>
      <c r="E5580" s="4" t="str">
        <f>IF(COUNTIF($E$2:E5579,"Begin: " &amp; C5580 &amp; "-" &amp; D5580 &amp; "-" &amp; H5580)=0,"Begin: " &amp; C5580 &amp; "-" &amp; D5580 &amp; "-" &amp; H5580,IF((C5580 &amp; "-" &amp; D5580 &amp; "-" &amp; H5580)&lt;&gt;(C5581 &amp; "-" &amp; D5581 &amp; "-" &amp; H5581),"End: " &amp; C5580 &amp; "-" &amp; D5580 &amp; "-" &amp; H5580,""))</f>
        <v/>
      </c>
      <c r="F5580" s="4" t="str">
        <f t="shared" si="1293"/>
        <v>Wall Street Journal-Crude Oil-10-2019</v>
      </c>
      <c r="G5580" s="7">
        <v>43748</v>
      </c>
      <c r="H5580" s="7" t="str">
        <f t="shared" si="1294"/>
        <v>10-2019</v>
      </c>
      <c r="I5580" s="7" t="str">
        <f t="shared" ca="1" si="1295"/>
        <v>Wall Street Journal: Robert Fry Economics LLC-Crude Oil-10-2019</v>
      </c>
      <c r="J5580" s="4" t="str">
        <f t="shared" ca="1" si="1296"/>
        <v>Crude Oil-Robert Fry Economics LLC:10-2019</v>
      </c>
      <c r="K5580" t="s">
        <v>764</v>
      </c>
      <c r="CM5580">
        <v>52</v>
      </c>
      <c r="CO5580">
        <v>50</v>
      </c>
      <c r="CQ5580">
        <v>50</v>
      </c>
      <c r="CS5580">
        <v>50</v>
      </c>
      <c r="CU5580">
        <v>50</v>
      </c>
      <c r="CW5580">
        <v>50</v>
      </c>
      <c r="CY5580">
        <v>50</v>
      </c>
    </row>
    <row r="5581" spans="1:103" x14ac:dyDescent="0.55000000000000004">
      <c r="A5581" s="4" t="str">
        <f t="shared" ca="1" si="1291"/>
        <v>Societe Generale</v>
      </c>
      <c r="B5581" s="4" t="str">
        <f t="shared" si="1292"/>
        <v>Stephen Gallagher</v>
      </c>
      <c r="C5581" s="4" t="s">
        <v>246</v>
      </c>
      <c r="D5581" s="4" t="s">
        <v>249</v>
      </c>
      <c r="E5581" s="4" t="str">
        <f>IF(COUNTIF($E$2:E5580,"Begin: " &amp; C5581 &amp; "-" &amp; D5581 &amp; "-" &amp; H5581)=0,"Begin: " &amp; C5581 &amp; "-" &amp; D5581 &amp; "-" &amp; H5581,IF((C5581 &amp; "-" &amp; D5581 &amp; "-" &amp; H5581)&lt;&gt;(C5582 &amp; "-" &amp; D5582 &amp; "-" &amp; H5582),"End: " &amp; C5581 &amp; "-" &amp; D5581 &amp; "-" &amp; H5581,""))</f>
        <v/>
      </c>
      <c r="F5581" s="4" t="str">
        <f t="shared" si="1293"/>
        <v>Wall Street Journal-Crude Oil-10-2019</v>
      </c>
      <c r="G5581" s="7">
        <v>43748</v>
      </c>
      <c r="H5581" s="7" t="str">
        <f t="shared" si="1294"/>
        <v>10-2019</v>
      </c>
      <c r="I5581" s="7" t="str">
        <f t="shared" ca="1" si="1295"/>
        <v>Wall Street Journal: Societe Generale-Crude Oil-10-2019</v>
      </c>
      <c r="J5581" s="4" t="str">
        <f t="shared" ca="1" si="1296"/>
        <v>Crude Oil-Societe Generale:10-2019</v>
      </c>
      <c r="K5581" t="s">
        <v>657</v>
      </c>
    </row>
    <row r="5582" spans="1:103" x14ac:dyDescent="0.55000000000000004">
      <c r="A5582" s="4" t="str">
        <f t="shared" ca="1" si="1291"/>
        <v>Barclays</v>
      </c>
      <c r="B5582" s="4" t="str">
        <f t="shared" si="1292"/>
        <v>Michael Gapen*</v>
      </c>
      <c r="C5582" s="4" t="s">
        <v>246</v>
      </c>
      <c r="D5582" s="4" t="s">
        <v>249</v>
      </c>
      <c r="E5582" s="4" t="str">
        <f>IF(COUNTIF($E$2:E5581,"Begin: " &amp; C5582 &amp; "-" &amp; D5582 &amp; "-" &amp; H5582)=0,"Begin: " &amp; C5582 &amp; "-" &amp; D5582 &amp; "-" &amp; H5582,IF((C5582 &amp; "-" &amp; D5582 &amp; "-" &amp; H5582)&lt;&gt;(C5583 &amp; "-" &amp; D5583 &amp; "-" &amp; H5583),"End: " &amp; C5582 &amp; "-" &amp; D5582 &amp; "-" &amp; H5582,""))</f>
        <v/>
      </c>
      <c r="F5582" s="4" t="str">
        <f t="shared" si="1293"/>
        <v>Wall Street Journal-Crude Oil-10-2019</v>
      </c>
      <c r="G5582" s="7">
        <v>43748</v>
      </c>
      <c r="H5582" s="7" t="str">
        <f t="shared" si="1294"/>
        <v>10-2019</v>
      </c>
      <c r="I5582" s="7" t="str">
        <f t="shared" ca="1" si="1295"/>
        <v>Wall Street Journal: Barclays-Crude Oil-10-2019</v>
      </c>
      <c r="J5582" s="4" t="str">
        <f t="shared" ca="1" si="1296"/>
        <v>Crude Oil-Barclays:10-2019</v>
      </c>
      <c r="K5582" t="s">
        <v>815</v>
      </c>
    </row>
    <row r="5583" spans="1:103" x14ac:dyDescent="0.55000000000000004">
      <c r="A5583" s="4" t="str">
        <f t="shared" ca="1" si="1291"/>
        <v>NatWest Markets</v>
      </c>
      <c r="B5583" s="4" t="str">
        <f t="shared" si="1292"/>
        <v>Michelle Girard*</v>
      </c>
      <c r="C5583" s="4" t="s">
        <v>246</v>
      </c>
      <c r="D5583" s="4" t="s">
        <v>249</v>
      </c>
      <c r="E5583" s="4" t="str">
        <f>IF(COUNTIF($E$2:E5582,"Begin: " &amp; C5583 &amp; "-" &amp; D5583 &amp; "-" &amp; H5583)=0,"Begin: " &amp; C5583 &amp; "-" &amp; D5583 &amp; "-" &amp; H5583,IF((C5583 &amp; "-" &amp; D5583 &amp; "-" &amp; H5583)&lt;&gt;(C5584 &amp; "-" &amp; D5584 &amp; "-" &amp; H5584),"End: " &amp; C5583 &amp; "-" &amp; D5583 &amp; "-" &amp; H5583,""))</f>
        <v/>
      </c>
      <c r="F5583" s="4" t="str">
        <f t="shared" si="1293"/>
        <v>Wall Street Journal-Crude Oil-10-2019</v>
      </c>
      <c r="G5583" s="7">
        <v>43748</v>
      </c>
      <c r="H5583" s="7" t="str">
        <f t="shared" si="1294"/>
        <v>10-2019</v>
      </c>
      <c r="I5583" s="7" t="str">
        <f t="shared" ca="1" si="1295"/>
        <v>Wall Street Journal: NatWest Markets-Crude Oil-10-2019</v>
      </c>
      <c r="J5583" s="4" t="str">
        <f t="shared" ca="1" si="1296"/>
        <v>Crude Oil-NatWest Markets:10-2019</v>
      </c>
      <c r="K5583" t="s">
        <v>816</v>
      </c>
    </row>
    <row r="5584" spans="1:103" x14ac:dyDescent="0.55000000000000004">
      <c r="A5584" s="4" t="str">
        <f t="shared" ca="1" si="1291"/>
        <v>BMO Capital</v>
      </c>
      <c r="B5584" s="4" t="str">
        <f t="shared" si="1292"/>
        <v>Michael Gregory</v>
      </c>
      <c r="C5584" s="4" t="s">
        <v>246</v>
      </c>
      <c r="D5584" s="4" t="s">
        <v>249</v>
      </c>
      <c r="E5584" s="4" t="str">
        <f>IF(COUNTIF($E$2:E5583,"Begin: " &amp; C5584 &amp; "-" &amp; D5584 &amp; "-" &amp; H5584)=0,"Begin: " &amp; C5584 &amp; "-" &amp; D5584 &amp; "-" &amp; H5584,IF((C5584 &amp; "-" &amp; D5584 &amp; "-" &amp; H5584)&lt;&gt;(C5585 &amp; "-" &amp; D5585 &amp; "-" &amp; H5585),"End: " &amp; C5584 &amp; "-" &amp; D5584 &amp; "-" &amp; H5584,""))</f>
        <v/>
      </c>
      <c r="F5584" s="4" t="str">
        <f t="shared" si="1293"/>
        <v>Wall Street Journal-Crude Oil-10-2019</v>
      </c>
      <c r="G5584" s="7">
        <v>43748</v>
      </c>
      <c r="H5584" s="7" t="str">
        <f t="shared" si="1294"/>
        <v>10-2019</v>
      </c>
      <c r="I5584" s="7" t="str">
        <f t="shared" ca="1" si="1295"/>
        <v>Wall Street Journal: BMO Capital-Crude Oil-10-2019</v>
      </c>
      <c r="J5584" s="4" t="str">
        <f t="shared" ca="1" si="1296"/>
        <v>Crude Oil-BMO Capital:10-2019</v>
      </c>
      <c r="K5584" t="s">
        <v>798</v>
      </c>
      <c r="CM5584">
        <v>55</v>
      </c>
      <c r="CO5584">
        <v>55</v>
      </c>
      <c r="CQ5584">
        <v>56</v>
      </c>
      <c r="CS5584">
        <v>56</v>
      </c>
      <c r="CU5584">
        <v>56</v>
      </c>
      <c r="CW5584">
        <v>57</v>
      </c>
      <c r="CY5584">
        <v>57</v>
      </c>
    </row>
    <row r="5585" spans="1:103" x14ac:dyDescent="0.55000000000000004">
      <c r="A5585" s="4" t="str">
        <f t="shared" ca="1" si="1291"/>
        <v>TD Securities</v>
      </c>
      <c r="B5585" s="4" t="str">
        <f t="shared" si="1292"/>
        <v>Michael Hanson*</v>
      </c>
      <c r="C5585" s="4" t="s">
        <v>246</v>
      </c>
      <c r="D5585" s="4" t="s">
        <v>249</v>
      </c>
      <c r="E5585" s="4" t="str">
        <f>IF(COUNTIF($E$2:E5584,"Begin: " &amp; C5585 &amp; "-" &amp; D5585 &amp; "-" &amp; H5585)=0,"Begin: " &amp; C5585 &amp; "-" &amp; D5585 &amp; "-" &amp; H5585,IF((C5585 &amp; "-" &amp; D5585 &amp; "-" &amp; H5585)&lt;&gt;(C5586 &amp; "-" &amp; D5586 &amp; "-" &amp; H5586),"End: " &amp; C5585 &amp; "-" &amp; D5585 &amp; "-" &amp; H5585,""))</f>
        <v/>
      </c>
      <c r="F5585" s="4" t="str">
        <f t="shared" si="1293"/>
        <v>Wall Street Journal-Crude Oil-10-2019</v>
      </c>
      <c r="G5585" s="7">
        <v>43748</v>
      </c>
      <c r="H5585" s="7" t="str">
        <f t="shared" si="1294"/>
        <v>10-2019</v>
      </c>
      <c r="I5585" s="7" t="str">
        <f t="shared" ca="1" si="1295"/>
        <v>Wall Street Journal: TD Securities-Crude Oil-10-2019</v>
      </c>
      <c r="J5585" s="4" t="str">
        <f t="shared" ca="1" si="1296"/>
        <v>Crude Oil-TD Securities:10-2019</v>
      </c>
      <c r="K5585" t="s">
        <v>834</v>
      </c>
    </row>
    <row r="5586" spans="1:103" x14ac:dyDescent="0.55000000000000004">
      <c r="A5586" s="4" t="str">
        <f t="shared" ca="1" si="1291"/>
        <v>Goldman Sachs</v>
      </c>
      <c r="B5586" s="4" t="str">
        <f t="shared" si="1292"/>
        <v>Jan Hatzius*</v>
      </c>
      <c r="C5586" s="4" t="s">
        <v>246</v>
      </c>
      <c r="D5586" s="4" t="s">
        <v>249</v>
      </c>
      <c r="E5586" s="4" t="str">
        <f>IF(COUNTIF($E$2:E5585,"Begin: " &amp; C5586 &amp; "-" &amp; D5586 &amp; "-" &amp; H5586)=0,"Begin: " &amp; C5586 &amp; "-" &amp; D5586 &amp; "-" &amp; H5586,IF((C5586 &amp; "-" &amp; D5586 &amp; "-" &amp; H5586)&lt;&gt;(C5587 &amp; "-" &amp; D5587 &amp; "-" &amp; H5587),"End: " &amp; C5586 &amp; "-" &amp; D5586 &amp; "-" &amp; H5586,""))</f>
        <v/>
      </c>
      <c r="F5586" s="4" t="str">
        <f t="shared" si="1293"/>
        <v>Wall Street Journal-Crude Oil-10-2019</v>
      </c>
      <c r="G5586" s="7">
        <v>43748</v>
      </c>
      <c r="H5586" s="7" t="str">
        <f t="shared" si="1294"/>
        <v>10-2019</v>
      </c>
      <c r="I5586" s="7" t="str">
        <f t="shared" ca="1" si="1295"/>
        <v>Wall Street Journal: Goldman Sachs-Crude Oil-10-2019</v>
      </c>
      <c r="J5586" s="4" t="str">
        <f t="shared" ca="1" si="1296"/>
        <v>Crude Oil-Goldman Sachs:10-2019</v>
      </c>
      <c r="K5586" t="s">
        <v>852</v>
      </c>
    </row>
    <row r="5587" spans="1:103" x14ac:dyDescent="0.55000000000000004">
      <c r="A5587" s="4" t="str">
        <f t="shared" ca="1" si="1291"/>
        <v>Scotiabank</v>
      </c>
      <c r="B5587" s="4" t="str">
        <f t="shared" si="1292"/>
        <v>Derek Holt*</v>
      </c>
      <c r="C5587" s="4" t="s">
        <v>246</v>
      </c>
      <c r="D5587" s="4" t="s">
        <v>249</v>
      </c>
      <c r="E5587" s="4" t="str">
        <f>IF(COUNTIF($E$2:E5586,"Begin: " &amp; C5587 &amp; "-" &amp; D5587 &amp; "-" &amp; H5587)=0,"Begin: " &amp; C5587 &amp; "-" &amp; D5587 &amp; "-" &amp; H5587,IF((C5587 &amp; "-" &amp; D5587 &amp; "-" &amp; H5587)&lt;&gt;(C5588 &amp; "-" &amp; D5588 &amp; "-" &amp; H5588),"End: " &amp; C5587 &amp; "-" &amp; D5587 &amp; "-" &amp; H5587,""))</f>
        <v/>
      </c>
      <c r="F5587" s="4" t="str">
        <f t="shared" si="1293"/>
        <v>Wall Street Journal-Crude Oil-10-2019</v>
      </c>
      <c r="G5587" s="7">
        <v>43748</v>
      </c>
      <c r="H5587" s="7" t="str">
        <f t="shared" si="1294"/>
        <v>10-2019</v>
      </c>
      <c r="I5587" s="7" t="str">
        <f t="shared" ca="1" si="1295"/>
        <v>Wall Street Journal: Scotiabank-Crude Oil-10-2019</v>
      </c>
      <c r="J5587" s="4" t="str">
        <f t="shared" ca="1" si="1296"/>
        <v>Crude Oil-Scotiabank:10-2019</v>
      </c>
      <c r="K5587" t="s">
        <v>840</v>
      </c>
    </row>
    <row r="5588" spans="1:103" x14ac:dyDescent="0.55000000000000004">
      <c r="A5588" s="4" t="str">
        <f t="shared" ca="1" si="1291"/>
        <v>KPMG</v>
      </c>
      <c r="B5588" s="4" t="str">
        <f t="shared" si="1292"/>
        <v>Constance Hunter*</v>
      </c>
      <c r="C5588" s="4" t="s">
        <v>246</v>
      </c>
      <c r="D5588" s="4" t="s">
        <v>249</v>
      </c>
      <c r="E5588" s="4" t="str">
        <f>IF(COUNTIF($E$2:E5587,"Begin: " &amp; C5588 &amp; "-" &amp; D5588 &amp; "-" &amp; H5588)=0,"Begin: " &amp; C5588 &amp; "-" &amp; D5588 &amp; "-" &amp; H5588,IF((C5588 &amp; "-" &amp; D5588 &amp; "-" &amp; H5588)&lt;&gt;(C5589 &amp; "-" &amp; D5589 &amp; "-" &amp; H5589),"End: " &amp; C5588 &amp; "-" &amp; D5588 &amp; "-" &amp; H5588,""))</f>
        <v/>
      </c>
      <c r="F5588" s="4" t="str">
        <f t="shared" si="1293"/>
        <v>Wall Street Journal-Crude Oil-10-2019</v>
      </c>
      <c r="G5588" s="7">
        <v>43748</v>
      </c>
      <c r="H5588" s="7" t="str">
        <f t="shared" si="1294"/>
        <v>10-2019</v>
      </c>
      <c r="I5588" s="7" t="str">
        <f t="shared" ca="1" si="1295"/>
        <v>Wall Street Journal: KPMG-Crude Oil-10-2019</v>
      </c>
      <c r="J5588" s="4" t="str">
        <f t="shared" ca="1" si="1296"/>
        <v>Crude Oil-KPMG:10-2019</v>
      </c>
      <c r="K5588" t="s">
        <v>855</v>
      </c>
    </row>
    <row r="5589" spans="1:103" x14ac:dyDescent="0.55000000000000004">
      <c r="A5589" s="4" t="str">
        <f t="shared" ca="1" si="1291"/>
        <v>BBVA</v>
      </c>
      <c r="B5589" s="4" t="str">
        <f t="shared" si="1292"/>
        <v>Nathaniel Karp</v>
      </c>
      <c r="C5589" s="4" t="s">
        <v>246</v>
      </c>
      <c r="D5589" s="4" t="s">
        <v>249</v>
      </c>
      <c r="E5589" s="4" t="str">
        <f>IF(COUNTIF($E$2:E5588,"Begin: " &amp; C5589 &amp; "-" &amp; D5589 &amp; "-" &amp; H5589)=0,"Begin: " &amp; C5589 &amp; "-" &amp; D5589 &amp; "-" &amp; H5589,IF((C5589 &amp; "-" &amp; D5589 &amp; "-" &amp; H5589)&lt;&gt;(C5590 &amp; "-" &amp; D5590 &amp; "-" &amp; H5590),"End: " &amp; C5589 &amp; "-" &amp; D5589 &amp; "-" &amp; H5589,""))</f>
        <v/>
      </c>
      <c r="F5589" s="4" t="str">
        <f t="shared" si="1293"/>
        <v>Wall Street Journal-Crude Oil-10-2019</v>
      </c>
      <c r="G5589" s="7">
        <v>43748</v>
      </c>
      <c r="H5589" s="7" t="str">
        <f t="shared" si="1294"/>
        <v>10-2019</v>
      </c>
      <c r="I5589" s="7" t="str">
        <f t="shared" ca="1" si="1295"/>
        <v>Wall Street Journal: BBVA-Crude Oil-10-2019</v>
      </c>
      <c r="J5589" s="4" t="str">
        <f t="shared" ca="1" si="1296"/>
        <v>Crude Oil-BBVA:10-2019</v>
      </c>
      <c r="K5589" t="s">
        <v>848</v>
      </c>
      <c r="CM5589">
        <v>56.5</v>
      </c>
      <c r="CO5589">
        <v>53</v>
      </c>
      <c r="CQ5589">
        <v>52.9</v>
      </c>
      <c r="CS5589">
        <v>58.4</v>
      </c>
      <c r="CU5589">
        <v>57.9</v>
      </c>
      <c r="CW5589">
        <v>57.6</v>
      </c>
      <c r="CY5589">
        <v>57.4</v>
      </c>
    </row>
    <row r="5590" spans="1:103" x14ac:dyDescent="0.55000000000000004">
      <c r="A5590" s="4" t="str">
        <f t="shared" ca="1" si="1291"/>
        <v>National Retail Federation</v>
      </c>
      <c r="B5590" s="4" t="str">
        <f t="shared" si="1292"/>
        <v>Jack Kleinhenz</v>
      </c>
      <c r="C5590" s="4" t="s">
        <v>246</v>
      </c>
      <c r="D5590" s="4" t="s">
        <v>249</v>
      </c>
      <c r="E5590" s="4" t="str">
        <f>IF(COUNTIF($E$2:E5589,"Begin: " &amp; C5590 &amp; "-" &amp; D5590 &amp; "-" &amp; H5590)=0,"Begin: " &amp; C5590 &amp; "-" &amp; D5590 &amp; "-" &amp; H5590,IF((C5590 &amp; "-" &amp; D5590 &amp; "-" &amp; H5590)&lt;&gt;(C5591 &amp; "-" &amp; D5591 &amp; "-" &amp; H5591),"End: " &amp; C5590 &amp; "-" &amp; D5590 &amp; "-" &amp; H5590,""))</f>
        <v/>
      </c>
      <c r="F5590" s="4" t="str">
        <f t="shared" si="1293"/>
        <v>Wall Street Journal-Crude Oil-10-2019</v>
      </c>
      <c r="G5590" s="7">
        <v>43748</v>
      </c>
      <c r="H5590" s="7" t="str">
        <f t="shared" si="1294"/>
        <v>10-2019</v>
      </c>
      <c r="I5590" s="7" t="str">
        <f t="shared" ca="1" si="1295"/>
        <v>Wall Street Journal: National Retail Federation-Crude Oil-10-2019</v>
      </c>
      <c r="J5590" s="4" t="str">
        <f t="shared" ca="1" si="1296"/>
        <v>Crude Oil-National Retail Federation:10-2019</v>
      </c>
      <c r="K5590" t="s">
        <v>216</v>
      </c>
      <c r="CM5590">
        <v>58</v>
      </c>
      <c r="CO5590">
        <v>57.5</v>
      </c>
      <c r="CQ5590">
        <v>58</v>
      </c>
    </row>
    <row r="5591" spans="1:103" x14ac:dyDescent="0.55000000000000004">
      <c r="A5591" s="4" t="str">
        <f t="shared" ca="1" si="1291"/>
        <v>Natixis CIB Americas</v>
      </c>
      <c r="B5591" s="4" t="str">
        <f t="shared" si="1292"/>
        <v>Joseph LaVorgna</v>
      </c>
      <c r="C5591" s="4" t="s">
        <v>246</v>
      </c>
      <c r="D5591" s="4" t="s">
        <v>249</v>
      </c>
      <c r="E5591" s="4" t="str">
        <f>IF(COUNTIF($E$2:E5590,"Begin: " &amp; C5591 &amp; "-" &amp; D5591 &amp; "-" &amp; H5591)=0,"Begin: " &amp; C5591 &amp; "-" &amp; D5591 &amp; "-" &amp; H5591,IF((C5591 &amp; "-" &amp; D5591 &amp; "-" &amp; H5591)&lt;&gt;(C5592 &amp; "-" &amp; D5592 &amp; "-" &amp; H5592),"End: " &amp; C5591 &amp; "-" &amp; D5591 &amp; "-" &amp; H5591,""))</f>
        <v/>
      </c>
      <c r="F5591" s="4" t="str">
        <f t="shared" si="1293"/>
        <v>Wall Street Journal-Crude Oil-10-2019</v>
      </c>
      <c r="G5591" s="7">
        <v>43748</v>
      </c>
      <c r="H5591" s="7" t="str">
        <f t="shared" si="1294"/>
        <v>10-2019</v>
      </c>
      <c r="I5591" s="7" t="str">
        <f t="shared" ca="1" si="1295"/>
        <v>Wall Street Journal: Natixis CIB Americas-Crude Oil-10-2019</v>
      </c>
      <c r="J5591" s="4" t="str">
        <f t="shared" ca="1" si="1296"/>
        <v>Crude Oil-Natixis CIB Americas:10-2019</v>
      </c>
      <c r="K5591" t="s">
        <v>774</v>
      </c>
    </row>
    <row r="5592" spans="1:103" x14ac:dyDescent="0.55000000000000004">
      <c r="A5592" s="4" t="str">
        <f t="shared" ca="1" si="1291"/>
        <v>UCLA Anderson Forecast</v>
      </c>
      <c r="B5592" s="4" t="str">
        <f t="shared" si="1292"/>
        <v>Edward Leamer/David Shulman</v>
      </c>
      <c r="C5592" s="4" t="s">
        <v>246</v>
      </c>
      <c r="D5592" s="4" t="s">
        <v>249</v>
      </c>
      <c r="E5592" s="4" t="str">
        <f>IF(COUNTIF($E$2:E5591,"Begin: " &amp; C5592 &amp; "-" &amp; D5592 &amp; "-" &amp; H5592)=0,"Begin: " &amp; C5592 &amp; "-" &amp; D5592 &amp; "-" &amp; H5592,IF((C5592 &amp; "-" &amp; D5592 &amp; "-" &amp; H5592)&lt;&gt;(C5593 &amp; "-" &amp; D5593 &amp; "-" &amp; H5593),"End: " &amp; C5592 &amp; "-" &amp; D5592 &amp; "-" &amp; H5592,""))</f>
        <v/>
      </c>
      <c r="F5592" s="4" t="str">
        <f t="shared" si="1293"/>
        <v>Wall Street Journal-Crude Oil-10-2019</v>
      </c>
      <c r="G5592" s="7">
        <v>43748</v>
      </c>
      <c r="H5592" s="7" t="str">
        <f t="shared" si="1294"/>
        <v>10-2019</v>
      </c>
      <c r="I5592" s="7" t="str">
        <f t="shared" ca="1" si="1295"/>
        <v>Wall Street Journal: UCLA Anderson Forecast-Crude Oil-10-2019</v>
      </c>
      <c r="J5592" s="4" t="str">
        <f t="shared" ca="1" si="1296"/>
        <v>Crude Oil-UCLA Anderson Forecast:10-2019</v>
      </c>
      <c r="K5592" t="s">
        <v>218</v>
      </c>
    </row>
    <row r="5593" spans="1:103" x14ac:dyDescent="0.55000000000000004">
      <c r="A5593" s="4" t="str">
        <f t="shared" ca="1" si="1291"/>
        <v>NEMA Business Information Services</v>
      </c>
      <c r="B5593" s="4" t="str">
        <f t="shared" si="1292"/>
        <v>Don Leavens/Steven Wilcox</v>
      </c>
      <c r="C5593" s="4" t="s">
        <v>246</v>
      </c>
      <c r="D5593" s="4" t="s">
        <v>249</v>
      </c>
      <c r="E5593" s="4" t="str">
        <f>IF(COUNTIF($E$2:E5592,"Begin: " &amp; C5593 &amp; "-" &amp; D5593 &amp; "-" &amp; H5593)=0,"Begin: " &amp; C5593 &amp; "-" &amp; D5593 &amp; "-" &amp; H5593,IF((C5593 &amp; "-" &amp; D5593 &amp; "-" &amp; H5593)&lt;&gt;(C5594 &amp; "-" &amp; D5594 &amp; "-" &amp; H5594),"End: " &amp; C5593 &amp; "-" &amp; D5593 &amp; "-" &amp; H5593,""))</f>
        <v/>
      </c>
      <c r="F5593" s="4" t="str">
        <f t="shared" si="1293"/>
        <v>Wall Street Journal-Crude Oil-10-2019</v>
      </c>
      <c r="G5593" s="7">
        <v>43748</v>
      </c>
      <c r="H5593" s="7" t="str">
        <f t="shared" si="1294"/>
        <v>10-2019</v>
      </c>
      <c r="I5593" s="7" t="str">
        <f t="shared" ca="1" si="1295"/>
        <v>Wall Street Journal: NEMA Business Information Services-Crude Oil-10-2019</v>
      </c>
      <c r="J5593" s="4" t="str">
        <f t="shared" ca="1" si="1296"/>
        <v>Crude Oil-NEMA Business Information Services:10-2019</v>
      </c>
      <c r="K5593" t="s">
        <v>765</v>
      </c>
      <c r="CM5593">
        <v>61.14</v>
      </c>
      <c r="CO5593">
        <v>59.97</v>
      </c>
      <c r="CQ5593">
        <v>56.47</v>
      </c>
      <c r="CS5593">
        <v>59.33</v>
      </c>
      <c r="CU5593">
        <v>60.22</v>
      </c>
      <c r="CW5593">
        <v>61.78</v>
      </c>
      <c r="CY5593">
        <v>63.3</v>
      </c>
    </row>
    <row r="5594" spans="1:103" x14ac:dyDescent="0.55000000000000004">
      <c r="A5594" s="4" t="str">
        <f t="shared" ca="1" si="1291"/>
        <v>HSBC</v>
      </c>
      <c r="B5594" s="4" t="str">
        <f t="shared" si="1292"/>
        <v>Kevin Logan*</v>
      </c>
      <c r="C5594" s="4" t="s">
        <v>246</v>
      </c>
      <c r="D5594" s="4" t="s">
        <v>249</v>
      </c>
      <c r="E5594" s="4" t="str">
        <f>IF(COUNTIF($E$2:E5593,"Begin: " &amp; C5594 &amp; "-" &amp; D5594 &amp; "-" &amp; H5594)=0,"Begin: " &amp; C5594 &amp; "-" &amp; D5594 &amp; "-" &amp; H5594,IF((C5594 &amp; "-" &amp; D5594 &amp; "-" &amp; H5594)&lt;&gt;(C5595 &amp; "-" &amp; D5595 &amp; "-" &amp; H5595),"End: " &amp; C5594 &amp; "-" &amp; D5594 &amp; "-" &amp; H5594,""))</f>
        <v/>
      </c>
      <c r="F5594" s="4" t="str">
        <f t="shared" si="1293"/>
        <v>Wall Street Journal-Crude Oil-10-2019</v>
      </c>
      <c r="G5594" s="7">
        <v>43748</v>
      </c>
      <c r="H5594" s="7" t="str">
        <f t="shared" si="1294"/>
        <v>10-2019</v>
      </c>
      <c r="I5594" s="7" t="str">
        <f t="shared" ca="1" si="1295"/>
        <v>Wall Street Journal: HSBC-Crude Oil-10-2019</v>
      </c>
      <c r="J5594" s="4" t="str">
        <f t="shared" ca="1" si="1296"/>
        <v>Crude Oil-HSBC:10-2019</v>
      </c>
      <c r="K5594" t="s">
        <v>817</v>
      </c>
    </row>
    <row r="5595" spans="1:103" x14ac:dyDescent="0.55000000000000004">
      <c r="A5595" s="4" t="str">
        <f t="shared" ca="1" si="1291"/>
        <v>Moody's Investors Service</v>
      </c>
      <c r="B5595" s="4" t="str">
        <f t="shared" si="1292"/>
        <v>John Lonski</v>
      </c>
      <c r="C5595" s="4" t="s">
        <v>246</v>
      </c>
      <c r="D5595" s="4" t="s">
        <v>249</v>
      </c>
      <c r="E5595" s="4" t="str">
        <f>IF(COUNTIF($E$2:E5594,"Begin: " &amp; C5595 &amp; "-" &amp; D5595 &amp; "-" &amp; H5595)=0,"Begin: " &amp; C5595 &amp; "-" &amp; D5595 &amp; "-" &amp; H5595,IF((C5595 &amp; "-" &amp; D5595 &amp; "-" &amp; H5595)&lt;&gt;(C5596 &amp; "-" &amp; D5596 &amp; "-" &amp; H5596),"End: " &amp; C5595 &amp; "-" &amp; D5595 &amp; "-" &amp; H5595,""))</f>
        <v/>
      </c>
      <c r="F5595" s="4" t="str">
        <f t="shared" si="1293"/>
        <v>Wall Street Journal-Crude Oil-10-2019</v>
      </c>
      <c r="G5595" s="7">
        <v>43748</v>
      </c>
      <c r="H5595" s="7" t="str">
        <f t="shared" si="1294"/>
        <v>10-2019</v>
      </c>
      <c r="I5595" s="7" t="str">
        <f t="shared" ca="1" si="1295"/>
        <v>Wall Street Journal: Moody's Investors Service-Crude Oil-10-2019</v>
      </c>
      <c r="J5595" s="4" t="str">
        <f t="shared" ca="1" si="1296"/>
        <v>Crude Oil-Moody's Investors Service:10-2019</v>
      </c>
      <c r="K5595" t="s">
        <v>220</v>
      </c>
      <c r="CM5595">
        <v>55</v>
      </c>
      <c r="CO5595">
        <v>58</v>
      </c>
      <c r="CQ5595">
        <v>60</v>
      </c>
      <c r="CS5595">
        <v>62</v>
      </c>
      <c r="CU5595">
        <v>62</v>
      </c>
      <c r="CW5595">
        <v>64</v>
      </c>
      <c r="CY5595">
        <v>65</v>
      </c>
    </row>
    <row r="5596" spans="1:103" x14ac:dyDescent="0.55000000000000004">
      <c r="A5596" s="4" t="str">
        <f t="shared" ca="1" si="1291"/>
        <v>National Auto Dealer Association</v>
      </c>
      <c r="B5596" s="4" t="str">
        <f t="shared" si="1292"/>
        <v>Patrick Manzi</v>
      </c>
      <c r="C5596" s="4" t="s">
        <v>246</v>
      </c>
      <c r="D5596" s="4" t="s">
        <v>249</v>
      </c>
      <c r="E5596" s="4" t="str">
        <f>IF(COUNTIF($E$2:E5595,"Begin: " &amp; C5596 &amp; "-" &amp; D5596 &amp; "-" &amp; H5596)=0,"Begin: " &amp; C5596 &amp; "-" &amp; D5596 &amp; "-" &amp; H5596,IF((C5596 &amp; "-" &amp; D5596 &amp; "-" &amp; H5596)&lt;&gt;(C5597 &amp; "-" &amp; D5597 &amp; "-" &amp; H5597),"End: " &amp; C5596 &amp; "-" &amp; D5596 &amp; "-" &amp; H5596,""))</f>
        <v/>
      </c>
      <c r="F5596" s="4" t="str">
        <f t="shared" si="1293"/>
        <v>Wall Street Journal-Crude Oil-10-2019</v>
      </c>
      <c r="G5596" s="7">
        <v>43748</v>
      </c>
      <c r="H5596" s="7" t="str">
        <f t="shared" si="1294"/>
        <v>10-2019</v>
      </c>
      <c r="I5596" s="7" t="str">
        <f t="shared" ca="1" si="1295"/>
        <v>Wall Street Journal: National Auto Dealer Association-Crude Oil-10-2019</v>
      </c>
      <c r="J5596" s="4" t="str">
        <f t="shared" ca="1" si="1296"/>
        <v>Crude Oil-National Auto Dealer Association:10-2019</v>
      </c>
      <c r="K5596" t="s">
        <v>800</v>
      </c>
    </row>
    <row r="5597" spans="1:103" x14ac:dyDescent="0.55000000000000004">
      <c r="A5597" s="4" t="str">
        <f t="shared" ca="1" si="1291"/>
        <v>MetLife Investment Management</v>
      </c>
      <c r="B5597" s="4" t="str">
        <f t="shared" si="1292"/>
        <v>Drew T. Matus*</v>
      </c>
      <c r="C5597" s="4" t="s">
        <v>246</v>
      </c>
      <c r="D5597" s="4" t="s">
        <v>249</v>
      </c>
      <c r="E5597" s="4" t="str">
        <f>IF(COUNTIF($E$2:E5596,"Begin: " &amp; C5597 &amp; "-" &amp; D5597 &amp; "-" &amp; H5597)=0,"Begin: " &amp; C5597 &amp; "-" &amp; D5597 &amp; "-" &amp; H5597,IF((C5597 &amp; "-" &amp; D5597 &amp; "-" &amp; H5597)&lt;&gt;(C5598 &amp; "-" &amp; D5598 &amp; "-" &amp; H5598),"End: " &amp; C5597 &amp; "-" &amp; D5597 &amp; "-" &amp; H5597,""))</f>
        <v/>
      </c>
      <c r="F5597" s="4" t="str">
        <f t="shared" si="1293"/>
        <v>Wall Street Journal-Crude Oil-10-2019</v>
      </c>
      <c r="G5597" s="7">
        <v>43748</v>
      </c>
      <c r="H5597" s="7" t="str">
        <f t="shared" si="1294"/>
        <v>10-2019</v>
      </c>
      <c r="I5597" s="7" t="str">
        <f t="shared" ca="1" si="1295"/>
        <v>Wall Street Journal: MetLife Investment Management-Crude Oil-10-2019</v>
      </c>
      <c r="J5597" s="4" t="str">
        <f t="shared" ca="1" si="1296"/>
        <v>Crude Oil-MetLife Investment Management:10-2019</v>
      </c>
      <c r="K5597" t="s">
        <v>819</v>
      </c>
    </row>
    <row r="5598" spans="1:103" x14ac:dyDescent="0.55000000000000004">
      <c r="A5598" s="4" t="str">
        <f t="shared" ca="1" si="1291"/>
        <v>Jeffries &amp; Company</v>
      </c>
      <c r="B5598" s="4" t="str">
        <f t="shared" si="1292"/>
        <v>Ward McCarthy*</v>
      </c>
      <c r="C5598" s="4" t="s">
        <v>246</v>
      </c>
      <c r="D5598" s="4" t="s">
        <v>249</v>
      </c>
      <c r="E5598" s="4" t="str">
        <f>IF(COUNTIF($E$2:E5597,"Begin: " &amp; C5598 &amp; "-" &amp; D5598 &amp; "-" &amp; H5598)=0,"Begin: " &amp; C5598 &amp; "-" &amp; D5598 &amp; "-" &amp; H5598,IF((C5598 &amp; "-" &amp; D5598 &amp; "-" &amp; H5598)&lt;&gt;(C5599 &amp; "-" &amp; D5599 &amp; "-" &amp; H5599),"End: " &amp; C5598 &amp; "-" &amp; D5598 &amp; "-" &amp; H5598,""))</f>
        <v/>
      </c>
      <c r="F5598" s="4" t="str">
        <f t="shared" si="1293"/>
        <v>Wall Street Journal-Crude Oil-10-2019</v>
      </c>
      <c r="G5598" s="7">
        <v>43748</v>
      </c>
      <c r="H5598" s="7" t="str">
        <f t="shared" si="1294"/>
        <v>10-2019</v>
      </c>
      <c r="I5598" s="7" t="str">
        <f t="shared" ca="1" si="1295"/>
        <v>Wall Street Journal: Jeffries &amp; Company-Crude Oil-10-2019</v>
      </c>
      <c r="J5598" s="4" t="str">
        <f t="shared" ca="1" si="1296"/>
        <v>Crude Oil-Jeffries &amp; Company:10-2019</v>
      </c>
      <c r="K5598" t="s">
        <v>820</v>
      </c>
    </row>
    <row r="5599" spans="1:103" x14ac:dyDescent="0.55000000000000004">
      <c r="A5599" s="4" t="str">
        <f t="shared" ca="1" si="1291"/>
        <v>ACT Research</v>
      </c>
      <c r="B5599" s="4" t="str">
        <f t="shared" si="1292"/>
        <v>Jim Meil</v>
      </c>
      <c r="C5599" s="4" t="s">
        <v>246</v>
      </c>
      <c r="D5599" s="4" t="s">
        <v>249</v>
      </c>
      <c r="E5599" s="4" t="str">
        <f>IF(COUNTIF($E$2:E5598,"Begin: " &amp; C5599 &amp; "-" &amp; D5599 &amp; "-" &amp; H5599)=0,"Begin: " &amp; C5599 &amp; "-" &amp; D5599 &amp; "-" &amp; H5599,IF((C5599 &amp; "-" &amp; D5599 &amp; "-" &amp; H5599)&lt;&gt;(C5600 &amp; "-" &amp; D5600 &amp; "-" &amp; H5600),"End: " &amp; C5599 &amp; "-" &amp; D5599 &amp; "-" &amp; H5599,""))</f>
        <v/>
      </c>
      <c r="F5599" s="4" t="str">
        <f t="shared" si="1293"/>
        <v>Wall Street Journal-Crude Oil-10-2019</v>
      </c>
      <c r="G5599" s="7">
        <v>43748</v>
      </c>
      <c r="H5599" s="7" t="str">
        <f t="shared" si="1294"/>
        <v>10-2019</v>
      </c>
      <c r="I5599" s="7" t="str">
        <f t="shared" ca="1" si="1295"/>
        <v>Wall Street Journal: ACT Research-Crude Oil-10-2019</v>
      </c>
      <c r="J5599" s="4" t="str">
        <f t="shared" ca="1" si="1296"/>
        <v>Crude Oil-ACT Research:10-2019</v>
      </c>
      <c r="K5599" t="s">
        <v>437</v>
      </c>
      <c r="CM5599">
        <v>55</v>
      </c>
      <c r="CO5599">
        <v>55</v>
      </c>
      <c r="CQ5599">
        <v>55</v>
      </c>
    </row>
    <row r="5600" spans="1:103" x14ac:dyDescent="0.55000000000000004">
      <c r="A5600" s="4" t="str">
        <f t="shared" ca="1" si="1291"/>
        <v>Standard Chartered</v>
      </c>
      <c r="B5600" s="4" t="str">
        <f t="shared" si="1292"/>
        <v>Sonia Meskin*</v>
      </c>
      <c r="C5600" s="4" t="s">
        <v>246</v>
      </c>
      <c r="D5600" s="4" t="s">
        <v>249</v>
      </c>
      <c r="E5600" s="4" t="str">
        <f>IF(COUNTIF($E$2:E5599,"Begin: " &amp; C5600 &amp; "-" &amp; D5600 &amp; "-" &amp; H5600)=0,"Begin: " &amp; C5600 &amp; "-" &amp; D5600 &amp; "-" &amp; H5600,IF((C5600 &amp; "-" &amp; D5600 &amp; "-" &amp; H5600)&lt;&gt;(C5601 &amp; "-" &amp; D5601 &amp; "-" &amp; H5601),"End: " &amp; C5600 &amp; "-" &amp; D5600 &amp; "-" &amp; H5600,""))</f>
        <v/>
      </c>
      <c r="F5600" s="4" t="str">
        <f t="shared" si="1293"/>
        <v>Wall Street Journal-Crude Oil-10-2019</v>
      </c>
      <c r="G5600" s="7">
        <v>43748</v>
      </c>
      <c r="H5600" s="7" t="str">
        <f t="shared" si="1294"/>
        <v>10-2019</v>
      </c>
      <c r="I5600" s="7" t="str">
        <f t="shared" ca="1" si="1295"/>
        <v>Wall Street Journal: Standard Chartered-Crude Oil-10-2019</v>
      </c>
      <c r="J5600" s="4" t="str">
        <f t="shared" ca="1" si="1296"/>
        <v>Crude Oil-Standard Chartered:10-2019</v>
      </c>
      <c r="K5600" t="s">
        <v>821</v>
      </c>
    </row>
    <row r="5601" spans="1:103" x14ac:dyDescent="0.55000000000000004">
      <c r="A5601" s="4" t="str">
        <f t="shared" ca="1" si="1291"/>
        <v>BofA</v>
      </c>
      <c r="B5601" s="4" t="str">
        <f t="shared" si="1292"/>
        <v>Michelle Meyer</v>
      </c>
      <c r="C5601" s="4" t="s">
        <v>246</v>
      </c>
      <c r="D5601" s="4" t="s">
        <v>249</v>
      </c>
      <c r="E5601" s="4" t="str">
        <f>IF(COUNTIF($E$2:E5600,"Begin: " &amp; C5601 &amp; "-" &amp; D5601 &amp; "-" &amp; H5601)=0,"Begin: " &amp; C5601 &amp; "-" &amp; D5601 &amp; "-" &amp; H5601,IF((C5601 &amp; "-" &amp; D5601 &amp; "-" &amp; H5601)&lt;&gt;(C5602 &amp; "-" &amp; D5602 &amp; "-" &amp; H5602),"End: " &amp; C5601 &amp; "-" &amp; D5601 &amp; "-" &amp; H5601,""))</f>
        <v/>
      </c>
      <c r="F5601" s="4" t="str">
        <f t="shared" si="1293"/>
        <v>Wall Street Journal-Crude Oil-10-2019</v>
      </c>
      <c r="G5601" s="7">
        <v>43748</v>
      </c>
      <c r="H5601" s="7" t="str">
        <f t="shared" si="1294"/>
        <v>10-2019</v>
      </c>
      <c r="I5601" s="7" t="str">
        <f t="shared" ca="1" si="1295"/>
        <v>Wall Street Journal: BofA-Crude Oil-10-2019</v>
      </c>
      <c r="J5601" s="4" t="str">
        <f t="shared" ca="1" si="1296"/>
        <v>Crude Oil-BofA:10-2019</v>
      </c>
      <c r="K5601" t="s">
        <v>803</v>
      </c>
    </row>
    <row r="5602" spans="1:103" x14ac:dyDescent="0.55000000000000004">
      <c r="A5602" s="4" t="str">
        <f t="shared" ca="1" si="1291"/>
        <v>Daiwa Capital</v>
      </c>
      <c r="B5602" s="4" t="str">
        <f t="shared" si="1292"/>
        <v>Michael Moran</v>
      </c>
      <c r="C5602" s="4" t="s">
        <v>246</v>
      </c>
      <c r="D5602" s="4" t="s">
        <v>249</v>
      </c>
      <c r="E5602" s="4" t="str">
        <f>IF(COUNTIF($E$2:E5601,"Begin: " &amp; C5602 &amp; "-" &amp; D5602 &amp; "-" &amp; H5602)=0,"Begin: " &amp; C5602 &amp; "-" &amp; D5602 &amp; "-" &amp; H5602,IF((C5602 &amp; "-" &amp; D5602 &amp; "-" &amp; H5602)&lt;&gt;(C5603 &amp; "-" &amp; D5603 &amp; "-" &amp; H5603),"End: " &amp; C5602 &amp; "-" &amp; D5602 &amp; "-" &amp; H5602,""))</f>
        <v/>
      </c>
      <c r="F5602" s="4" t="str">
        <f t="shared" si="1293"/>
        <v>Wall Street Journal-Crude Oil-10-2019</v>
      </c>
      <c r="G5602" s="7">
        <v>43748</v>
      </c>
      <c r="H5602" s="7" t="str">
        <f t="shared" si="1294"/>
        <v>10-2019</v>
      </c>
      <c r="I5602" s="7" t="str">
        <f t="shared" ca="1" si="1295"/>
        <v>Wall Street Journal: Daiwa Capital-Crude Oil-10-2019</v>
      </c>
      <c r="J5602" s="4" t="str">
        <f t="shared" ca="1" si="1296"/>
        <v>Crude Oil-Daiwa Capital:10-2019</v>
      </c>
      <c r="K5602" t="s">
        <v>438</v>
      </c>
      <c r="CM5602">
        <v>55</v>
      </c>
      <c r="CO5602">
        <v>60</v>
      </c>
      <c r="CQ5602">
        <v>60</v>
      </c>
      <c r="CS5602">
        <v>60</v>
      </c>
      <c r="CU5602">
        <v>60</v>
      </c>
    </row>
    <row r="5603" spans="1:103" x14ac:dyDescent="0.55000000000000004">
      <c r="A5603" s="4" t="str">
        <f t="shared" ca="1" si="1291"/>
        <v>National Association of Manufacturers</v>
      </c>
      <c r="B5603" s="4" t="str">
        <f t="shared" si="1292"/>
        <v>Chad Moutray</v>
      </c>
      <c r="C5603" s="4" t="s">
        <v>246</v>
      </c>
      <c r="D5603" s="4" t="s">
        <v>249</v>
      </c>
      <c r="E5603" s="4" t="str">
        <f>IF(COUNTIF($E$2:E5602,"Begin: " &amp; C5603 &amp; "-" &amp; D5603 &amp; "-" &amp; H5603)=0,"Begin: " &amp; C5603 &amp; "-" &amp; D5603 &amp; "-" &amp; H5603,IF((C5603 &amp; "-" &amp; D5603 &amp; "-" &amp; H5603)&lt;&gt;(C5604 &amp; "-" &amp; D5604 &amp; "-" &amp; H5604),"End: " &amp; C5603 &amp; "-" &amp; D5603 &amp; "-" &amp; H5603,""))</f>
        <v/>
      </c>
      <c r="F5603" s="4" t="str">
        <f t="shared" si="1293"/>
        <v>Wall Street Journal-Crude Oil-10-2019</v>
      </c>
      <c r="G5603" s="7">
        <v>43748</v>
      </c>
      <c r="H5603" s="7" t="str">
        <f t="shared" si="1294"/>
        <v>10-2019</v>
      </c>
      <c r="I5603" s="7" t="str">
        <f t="shared" ca="1" si="1295"/>
        <v>Wall Street Journal: National Association of Manufacturers-Crude Oil-10-2019</v>
      </c>
      <c r="J5603" s="4" t="str">
        <f t="shared" ca="1" si="1296"/>
        <v>Crude Oil-National Association of Manufacturers:10-2019</v>
      </c>
      <c r="K5603" t="s">
        <v>439</v>
      </c>
      <c r="CM5603">
        <v>57.82</v>
      </c>
      <c r="CO5603">
        <v>58.14</v>
      </c>
      <c r="CQ5603">
        <v>60.13</v>
      </c>
      <c r="CS5603">
        <v>61.12</v>
      </c>
      <c r="CU5603">
        <v>61.81</v>
      </c>
    </row>
    <row r="5604" spans="1:103" x14ac:dyDescent="0.55000000000000004">
      <c r="A5604" s="4" t="str">
        <f t="shared" ca="1" si="1291"/>
        <v>Naroff Economics</v>
      </c>
      <c r="B5604" s="4" t="str">
        <f t="shared" si="1292"/>
        <v>Joel Naroff</v>
      </c>
      <c r="C5604" s="4" t="s">
        <v>246</v>
      </c>
      <c r="D5604" s="4" t="s">
        <v>249</v>
      </c>
      <c r="E5604" s="4" t="str">
        <f>IF(COUNTIF($E$2:E5603,"Begin: " &amp; C5604 &amp; "-" &amp; D5604 &amp; "-" &amp; H5604)=0,"Begin: " &amp; C5604 &amp; "-" &amp; D5604 &amp; "-" &amp; H5604,IF((C5604 &amp; "-" &amp; D5604 &amp; "-" &amp; H5604)&lt;&gt;(C5605 &amp; "-" &amp; D5605 &amp; "-" &amp; H5605),"End: " &amp; C5604 &amp; "-" &amp; D5604 &amp; "-" &amp; H5604,""))</f>
        <v/>
      </c>
      <c r="F5604" s="4" t="str">
        <f t="shared" si="1293"/>
        <v>Wall Street Journal-Crude Oil-10-2019</v>
      </c>
      <c r="G5604" s="7">
        <v>43748</v>
      </c>
      <c r="H5604" s="7" t="str">
        <f t="shared" si="1294"/>
        <v>10-2019</v>
      </c>
      <c r="I5604" s="7" t="str">
        <f t="shared" ca="1" si="1295"/>
        <v>Wall Street Journal: Naroff Economics-Crude Oil-10-2019</v>
      </c>
      <c r="J5604" s="4" t="str">
        <f t="shared" ca="1" si="1296"/>
        <v>Crude Oil-Naroff Economics:10-2019</v>
      </c>
      <c r="K5604" t="s">
        <v>440</v>
      </c>
      <c r="CM5604">
        <v>56.5</v>
      </c>
      <c r="CO5604">
        <v>50</v>
      </c>
      <c r="CQ5604">
        <v>47.2</v>
      </c>
      <c r="CS5604">
        <v>51.75</v>
      </c>
      <c r="CU5604">
        <v>55.6</v>
      </c>
      <c r="CW5604">
        <v>58.15</v>
      </c>
      <c r="CY5604">
        <v>60</v>
      </c>
    </row>
    <row r="5605" spans="1:103" x14ac:dyDescent="0.55000000000000004">
      <c r="A5605" s="4" t="str">
        <f t="shared" ca="1" si="1291"/>
        <v>MacroEcon Global Advisors</v>
      </c>
      <c r="B5605" s="4" t="str">
        <f t="shared" si="1292"/>
        <v>Mark Nielson</v>
      </c>
      <c r="C5605" s="4" t="s">
        <v>246</v>
      </c>
      <c r="D5605" s="4" t="s">
        <v>249</v>
      </c>
      <c r="E5605" s="4" t="str">
        <f>IF(COUNTIF($E$2:E5604,"Begin: " &amp; C5605 &amp; "-" &amp; D5605 &amp; "-" &amp; H5605)=0,"Begin: " &amp; C5605 &amp; "-" &amp; D5605 &amp; "-" &amp; H5605,IF((C5605 &amp; "-" &amp; D5605 &amp; "-" &amp; H5605)&lt;&gt;(C5606 &amp; "-" &amp; D5606 &amp; "-" &amp; H5606),"End: " &amp; C5605 &amp; "-" &amp; D5605 &amp; "-" &amp; H5605,""))</f>
        <v/>
      </c>
      <c r="F5605" s="4" t="str">
        <f t="shared" si="1293"/>
        <v>Wall Street Journal-Crude Oil-10-2019</v>
      </c>
      <c r="G5605" s="7">
        <v>43748</v>
      </c>
      <c r="H5605" s="7" t="str">
        <f t="shared" si="1294"/>
        <v>10-2019</v>
      </c>
      <c r="I5605" s="7" t="str">
        <f t="shared" ca="1" si="1295"/>
        <v>Wall Street Journal: MacroEcon Global Advisors-Crude Oil-10-2019</v>
      </c>
      <c r="J5605" s="4" t="str">
        <f t="shared" ca="1" si="1296"/>
        <v>Crude Oil-MacroEcon Global Advisors:10-2019</v>
      </c>
      <c r="K5605" t="s">
        <v>225</v>
      </c>
      <c r="CM5605">
        <v>51</v>
      </c>
      <c r="CO5605">
        <v>48</v>
      </c>
      <c r="CQ5605">
        <v>45</v>
      </c>
      <c r="CS5605">
        <v>44</v>
      </c>
      <c r="CU5605">
        <v>44</v>
      </c>
      <c r="CW5605">
        <v>44</v>
      </c>
      <c r="CY5605">
        <v>44</v>
      </c>
    </row>
    <row r="5606" spans="1:103" x14ac:dyDescent="0.55000000000000004">
      <c r="A5606" s="4" t="str">
        <f t="shared" ca="1" si="1291"/>
        <v>Corelogic</v>
      </c>
      <c r="B5606" s="4" t="str">
        <f t="shared" si="1292"/>
        <v>Frank Nothaft</v>
      </c>
      <c r="C5606" s="4" t="s">
        <v>246</v>
      </c>
      <c r="D5606" s="4" t="s">
        <v>249</v>
      </c>
      <c r="E5606" s="4" t="str">
        <f>IF(COUNTIF($E$2:E5605,"Begin: " &amp; C5606 &amp; "-" &amp; D5606 &amp; "-" &amp; H5606)=0,"Begin: " &amp; C5606 &amp; "-" &amp; D5606 &amp; "-" &amp; H5606,IF((C5606 &amp; "-" &amp; D5606 &amp; "-" &amp; H5606)&lt;&gt;(C5607 &amp; "-" &amp; D5607 &amp; "-" &amp; H5607),"End: " &amp; C5606 &amp; "-" &amp; D5606 &amp; "-" &amp; H5606,""))</f>
        <v/>
      </c>
      <c r="F5606" s="4" t="str">
        <f t="shared" si="1293"/>
        <v>Wall Street Journal-Crude Oil-10-2019</v>
      </c>
      <c r="G5606" s="7">
        <v>43748</v>
      </c>
      <c r="H5606" s="7" t="str">
        <f t="shared" si="1294"/>
        <v>10-2019</v>
      </c>
      <c r="I5606" s="7" t="str">
        <f t="shared" ca="1" si="1295"/>
        <v>Wall Street Journal: Corelogic-Crude Oil-10-2019</v>
      </c>
      <c r="J5606" s="4" t="str">
        <f t="shared" ca="1" si="1296"/>
        <v>Crude Oil-Corelogic:10-2019</v>
      </c>
      <c r="K5606" t="s">
        <v>752</v>
      </c>
      <c r="CM5606">
        <v>65</v>
      </c>
      <c r="CO5606">
        <v>63</v>
      </c>
      <c r="CQ5606">
        <v>65</v>
      </c>
      <c r="CS5606">
        <v>66</v>
      </c>
      <c r="CU5606">
        <v>67</v>
      </c>
      <c r="CW5606">
        <v>68</v>
      </c>
      <c r="CY5606">
        <v>68</v>
      </c>
    </row>
    <row r="5607" spans="1:103" x14ac:dyDescent="0.55000000000000004">
      <c r="A5607" s="4" t="str">
        <f t="shared" ca="1" si="1291"/>
        <v>High Frequency Economics</v>
      </c>
      <c r="B5607" s="4" t="str">
        <f t="shared" si="1292"/>
        <v>Jim O'Sullivan</v>
      </c>
      <c r="C5607" s="4" t="s">
        <v>246</v>
      </c>
      <c r="D5607" s="4" t="s">
        <v>249</v>
      </c>
      <c r="E5607" s="4" t="str">
        <f>IF(COUNTIF($E$2:E5606,"Begin: " &amp; C5607 &amp; "-" &amp; D5607 &amp; "-" &amp; H5607)=0,"Begin: " &amp; C5607 &amp; "-" &amp; D5607 &amp; "-" &amp; H5607,IF((C5607 &amp; "-" &amp; D5607 &amp; "-" &amp; H5607)&lt;&gt;(C5608 &amp; "-" &amp; D5608 &amp; "-" &amp; H5608),"End: " &amp; C5607 &amp; "-" &amp; D5607 &amp; "-" &amp; H5607,""))</f>
        <v/>
      </c>
      <c r="F5607" s="4" t="str">
        <f t="shared" si="1293"/>
        <v>Wall Street Journal-Crude Oil-10-2019</v>
      </c>
      <c r="G5607" s="7">
        <v>43748</v>
      </c>
      <c r="H5607" s="7" t="str">
        <f t="shared" si="1294"/>
        <v>10-2019</v>
      </c>
      <c r="I5607" s="7" t="str">
        <f t="shared" ca="1" si="1295"/>
        <v>Wall Street Journal: High Frequency Economics-Crude Oil-10-2019</v>
      </c>
      <c r="J5607" s="4" t="str">
        <f t="shared" ca="1" si="1296"/>
        <v>Crude Oil-High Frequency Economics:10-2019</v>
      </c>
      <c r="K5607" t="s">
        <v>227</v>
      </c>
      <c r="CM5607">
        <v>55</v>
      </c>
      <c r="CO5607">
        <v>56</v>
      </c>
      <c r="CQ5607">
        <v>58</v>
      </c>
    </row>
    <row r="5608" spans="1:103" x14ac:dyDescent="0.55000000000000004">
      <c r="A5608" s="4" t="str">
        <f t="shared" ca="1" si="1291"/>
        <v>Stifel, Nicoulas and Company, Incorporated (formerly Sterne Agee)</v>
      </c>
      <c r="B5608" s="4" t="str">
        <f t="shared" si="1292"/>
        <v>Lindsey Piegza</v>
      </c>
      <c r="C5608" s="4" t="s">
        <v>246</v>
      </c>
      <c r="D5608" s="4" t="s">
        <v>249</v>
      </c>
      <c r="E5608" s="4" t="str">
        <f>IF(COUNTIF($E$2:E5607,"Begin: " &amp; C5608 &amp; "-" &amp; D5608 &amp; "-" &amp; H5608)=0,"Begin: " &amp; C5608 &amp; "-" &amp; D5608 &amp; "-" &amp; H5608,IF((C5608 &amp; "-" &amp; D5608 &amp; "-" &amp; H5608)&lt;&gt;(C5609 &amp; "-" &amp; D5609 &amp; "-" &amp; H5609),"End: " &amp; C5608 &amp; "-" &amp; D5608 &amp; "-" &amp; H5608,""))</f>
        <v/>
      </c>
      <c r="F5608" s="4" t="str">
        <f t="shared" si="1293"/>
        <v>Wall Street Journal-Crude Oil-10-2019</v>
      </c>
      <c r="G5608" s="7">
        <v>43748</v>
      </c>
      <c r="H5608" s="7" t="str">
        <f t="shared" si="1294"/>
        <v>10-2019</v>
      </c>
      <c r="I5608" s="7" t="str">
        <f t="shared" ca="1" si="1295"/>
        <v>Wall Street Journal: Stifel, Nicoulas and Company, Incorporated (formerly Sterne Agee)-Crude Oil-10-2019</v>
      </c>
      <c r="J5608" s="4" t="str">
        <f t="shared" ca="1" si="1296"/>
        <v>Crude Oil-Stifel, Nicoulas and Company, Incorporated (formerly Sterne Agee):10-2019</v>
      </c>
      <c r="K5608" t="s">
        <v>675</v>
      </c>
    </row>
    <row r="5609" spans="1:103" x14ac:dyDescent="0.55000000000000004">
      <c r="A5609" s="4" t="str">
        <f t="shared" ca="1" si="1291"/>
        <v>Macroeconomic Advisers</v>
      </c>
      <c r="B5609" s="4" t="str">
        <f t="shared" si="1292"/>
        <v>Dr. Joel Prakken/ Chris Varvares</v>
      </c>
      <c r="C5609" s="4" t="s">
        <v>246</v>
      </c>
      <c r="D5609" s="4" t="s">
        <v>249</v>
      </c>
      <c r="E5609" s="4" t="str">
        <f>IF(COUNTIF($E$2:E5608,"Begin: " &amp; C5609 &amp; "-" &amp; D5609 &amp; "-" &amp; H5609)=0,"Begin: " &amp; C5609 &amp; "-" &amp; D5609 &amp; "-" &amp; H5609,IF((C5609 &amp; "-" &amp; D5609 &amp; "-" &amp; H5609)&lt;&gt;(C5610 &amp; "-" &amp; D5610 &amp; "-" &amp; H5610),"End: " &amp; C5609 &amp; "-" &amp; D5609 &amp; "-" &amp; H5609,""))</f>
        <v/>
      </c>
      <c r="F5609" s="4" t="str">
        <f t="shared" si="1293"/>
        <v>Wall Street Journal-Crude Oil-10-2019</v>
      </c>
      <c r="G5609" s="7">
        <v>43748</v>
      </c>
      <c r="H5609" s="7" t="str">
        <f t="shared" si="1294"/>
        <v>10-2019</v>
      </c>
      <c r="I5609" s="7" t="str">
        <f t="shared" ca="1" si="1295"/>
        <v>Wall Street Journal: Macroeconomic Advisers-Crude Oil-10-2019</v>
      </c>
      <c r="J5609" s="4" t="str">
        <f t="shared" ca="1" si="1296"/>
        <v>Crude Oil-Macroeconomic Advisers:10-2019</v>
      </c>
      <c r="K5609" t="s">
        <v>228</v>
      </c>
    </row>
    <row r="5610" spans="1:103" x14ac:dyDescent="0.55000000000000004">
      <c r="A5610" s="4" t="str">
        <f t="shared" ca="1" si="1291"/>
        <v>Ameriprise Financial</v>
      </c>
      <c r="B5610" s="4" t="str">
        <f t="shared" si="1292"/>
        <v>Russell Price</v>
      </c>
      <c r="C5610" s="4" t="s">
        <v>246</v>
      </c>
      <c r="D5610" s="4" t="s">
        <v>249</v>
      </c>
      <c r="E5610" s="4" t="str">
        <f>IF(COUNTIF($E$2:E5609,"Begin: " &amp; C5610 &amp; "-" &amp; D5610 &amp; "-" &amp; H5610)=0,"Begin: " &amp; C5610 &amp; "-" &amp; D5610 &amp; "-" &amp; H5610,IF((C5610 &amp; "-" &amp; D5610 &amp; "-" &amp; H5610)&lt;&gt;(C5611 &amp; "-" &amp; D5611 &amp; "-" &amp; H5611),"End: " &amp; C5610 &amp; "-" &amp; D5610 &amp; "-" &amp; H5610,""))</f>
        <v/>
      </c>
      <c r="F5610" s="4" t="str">
        <f t="shared" si="1293"/>
        <v>Wall Street Journal-Crude Oil-10-2019</v>
      </c>
      <c r="G5610" s="7">
        <v>43748</v>
      </c>
      <c r="H5610" s="7" t="str">
        <f t="shared" si="1294"/>
        <v>10-2019</v>
      </c>
      <c r="I5610" s="7" t="str">
        <f t="shared" ca="1" si="1295"/>
        <v>Wall Street Journal: Ameriprise Financial-Crude Oil-10-2019</v>
      </c>
      <c r="J5610" s="4" t="str">
        <f t="shared" ca="1" si="1296"/>
        <v>Crude Oil-Ameriprise Financial:10-2019</v>
      </c>
      <c r="K5610" t="s">
        <v>441</v>
      </c>
      <c r="CM5610">
        <v>55</v>
      </c>
      <c r="CO5610">
        <v>55</v>
      </c>
      <c r="CQ5610">
        <v>55</v>
      </c>
      <c r="CS5610">
        <v>50</v>
      </c>
      <c r="CU5610">
        <v>50</v>
      </c>
      <c r="CW5610">
        <v>50</v>
      </c>
      <c r="CY5610">
        <v>50</v>
      </c>
    </row>
    <row r="5611" spans="1:103" x14ac:dyDescent="0.55000000000000004">
      <c r="A5611" s="4" t="str">
        <f t="shared" ca="1" si="1291"/>
        <v>Eaton Corp.</v>
      </c>
      <c r="B5611" s="4" t="str">
        <f t="shared" si="1292"/>
        <v>Arun Raha*</v>
      </c>
      <c r="C5611" s="4" t="s">
        <v>246</v>
      </c>
      <c r="D5611" s="4" t="s">
        <v>249</v>
      </c>
      <c r="E5611" s="4" t="str">
        <f>IF(COUNTIF($E$2:E5610,"Begin: " &amp; C5611 &amp; "-" &amp; D5611 &amp; "-" &amp; H5611)=0,"Begin: " &amp; C5611 &amp; "-" &amp; D5611 &amp; "-" &amp; H5611,IF((C5611 &amp; "-" &amp; D5611 &amp; "-" &amp; H5611)&lt;&gt;(C5612 &amp; "-" &amp; D5612 &amp; "-" &amp; H5612),"End: " &amp; C5611 &amp; "-" &amp; D5611 &amp; "-" &amp; H5611,""))</f>
        <v/>
      </c>
      <c r="F5611" s="4" t="str">
        <f t="shared" si="1293"/>
        <v>Wall Street Journal-Crude Oil-10-2019</v>
      </c>
      <c r="G5611" s="7">
        <v>43748</v>
      </c>
      <c r="H5611" s="7" t="str">
        <f t="shared" si="1294"/>
        <v>10-2019</v>
      </c>
      <c r="I5611" s="7" t="str">
        <f t="shared" ca="1" si="1295"/>
        <v>Wall Street Journal: Eaton Corp.-Crude Oil-10-2019</v>
      </c>
      <c r="J5611" s="4" t="str">
        <f t="shared" ca="1" si="1296"/>
        <v>Crude Oil-Eaton Corp.:10-2019</v>
      </c>
      <c r="K5611" t="s">
        <v>823</v>
      </c>
    </row>
    <row r="5612" spans="1:103" x14ac:dyDescent="0.55000000000000004">
      <c r="A5612" s="4" t="str">
        <f t="shared" ca="1" si="1291"/>
        <v>Point Loma Nazarene University</v>
      </c>
      <c r="B5612" s="4" t="str">
        <f t="shared" si="1292"/>
        <v>Lynn Reaser</v>
      </c>
      <c r="C5612" s="4" t="s">
        <v>246</v>
      </c>
      <c r="D5612" s="4" t="s">
        <v>249</v>
      </c>
      <c r="E5612" s="4" t="str">
        <f>IF(COUNTIF($E$2:E5611,"Begin: " &amp; C5612 &amp; "-" &amp; D5612 &amp; "-" &amp; H5612)=0,"Begin: " &amp; C5612 &amp; "-" &amp; D5612 &amp; "-" &amp; H5612,IF((C5612 &amp; "-" &amp; D5612 &amp; "-" &amp; H5612)&lt;&gt;(C5613 &amp; "-" &amp; D5613 &amp; "-" &amp; H5613),"End: " &amp; C5612 &amp; "-" &amp; D5612 &amp; "-" &amp; H5612,""))</f>
        <v/>
      </c>
      <c r="F5612" s="4" t="str">
        <f t="shared" si="1293"/>
        <v>Wall Street Journal-Crude Oil-10-2019</v>
      </c>
      <c r="G5612" s="7">
        <v>43748</v>
      </c>
      <c r="H5612" s="7" t="str">
        <f t="shared" si="1294"/>
        <v>10-2019</v>
      </c>
      <c r="I5612" s="7" t="str">
        <f t="shared" ca="1" si="1295"/>
        <v>Wall Street Journal: Point Loma Nazarene University-Crude Oil-10-2019</v>
      </c>
      <c r="J5612" s="4" t="str">
        <f t="shared" ca="1" si="1296"/>
        <v>Crude Oil-Point Loma Nazarene University:10-2019</v>
      </c>
      <c r="K5612" t="s">
        <v>658</v>
      </c>
      <c r="CM5612">
        <v>54</v>
      </c>
      <c r="CO5612">
        <v>53</v>
      </c>
      <c r="CQ5612">
        <v>52</v>
      </c>
      <c r="CS5612">
        <v>51</v>
      </c>
      <c r="CU5612">
        <v>51</v>
      </c>
      <c r="CW5612">
        <v>50</v>
      </c>
      <c r="CY5612">
        <v>50</v>
      </c>
    </row>
    <row r="5613" spans="1:103" x14ac:dyDescent="0.55000000000000004">
      <c r="A5613" s="4" t="str">
        <f t="shared" ca="1" si="1291"/>
        <v>Deutsche Bank</v>
      </c>
      <c r="B5613" s="4" t="str">
        <f t="shared" si="1292"/>
        <v>Brett Ryan/Matthew Luzzetti</v>
      </c>
      <c r="C5613" s="4" t="s">
        <v>246</v>
      </c>
      <c r="D5613" s="4" t="s">
        <v>249</v>
      </c>
      <c r="E5613" s="4" t="str">
        <f>IF(COUNTIF($E$2:E5612,"Begin: " &amp; C5613 &amp; "-" &amp; D5613 &amp; "-" &amp; H5613)=0,"Begin: " &amp; C5613 &amp; "-" &amp; D5613 &amp; "-" &amp; H5613,IF((C5613 &amp; "-" &amp; D5613 &amp; "-" &amp; H5613)&lt;&gt;(C5614 &amp; "-" &amp; D5614 &amp; "-" &amp; H5614),"End: " &amp; C5613 &amp; "-" &amp; D5613 &amp; "-" &amp; H5613,""))</f>
        <v/>
      </c>
      <c r="F5613" s="4" t="str">
        <f t="shared" si="1293"/>
        <v>Wall Street Journal-Crude Oil-10-2019</v>
      </c>
      <c r="G5613" s="7">
        <v>43748</v>
      </c>
      <c r="H5613" s="7" t="str">
        <f t="shared" si="1294"/>
        <v>10-2019</v>
      </c>
      <c r="I5613" s="7" t="str">
        <f t="shared" ca="1" si="1295"/>
        <v>Wall Street Journal: Deutsche Bank-Crude Oil-10-2019</v>
      </c>
      <c r="J5613" s="4" t="str">
        <f t="shared" ca="1" si="1296"/>
        <v>Crude Oil-Deutsche Bank:10-2019</v>
      </c>
      <c r="K5613" t="s">
        <v>804</v>
      </c>
    </row>
    <row r="5614" spans="1:103" x14ac:dyDescent="0.55000000000000004">
      <c r="A5614" s="4" t="str">
        <f t="shared" ca="1" si="1291"/>
        <v>Prestige Economics LLC</v>
      </c>
      <c r="B5614" s="4" t="str">
        <f t="shared" si="1292"/>
        <v>Jason Schenker*</v>
      </c>
      <c r="C5614" s="4" t="s">
        <v>246</v>
      </c>
      <c r="D5614" s="4" t="s">
        <v>249</v>
      </c>
      <c r="E5614" s="4" t="str">
        <f>IF(COUNTIF($E$2:E5613,"Begin: " &amp; C5614 &amp; "-" &amp; D5614 &amp; "-" &amp; H5614)=0,"Begin: " &amp; C5614 &amp; "-" &amp; D5614 &amp; "-" &amp; H5614,IF((C5614 &amp; "-" &amp; D5614 &amp; "-" &amp; H5614)&lt;&gt;(C5615 &amp; "-" &amp; D5615 &amp; "-" &amp; H5615),"End: " &amp; C5614 &amp; "-" &amp; D5614 &amp; "-" &amp; H5614,""))</f>
        <v/>
      </c>
      <c r="F5614" s="4" t="str">
        <f t="shared" si="1293"/>
        <v>Wall Street Journal-Crude Oil-10-2019</v>
      </c>
      <c r="G5614" s="7">
        <v>43748</v>
      </c>
      <c r="H5614" s="7" t="str">
        <f t="shared" si="1294"/>
        <v>10-2019</v>
      </c>
      <c r="I5614" s="7" t="str">
        <f t="shared" ca="1" si="1295"/>
        <v>Wall Street Journal: Prestige Economics LLC-Crude Oil-10-2019</v>
      </c>
      <c r="J5614" s="4" t="str">
        <f t="shared" ca="1" si="1296"/>
        <v>Crude Oil-Prestige Economics LLC:10-2019</v>
      </c>
      <c r="K5614" t="s">
        <v>824</v>
      </c>
    </row>
    <row r="5615" spans="1:103" x14ac:dyDescent="0.55000000000000004">
      <c r="A5615" s="4" t="str">
        <f t="shared" ca="1" si="1291"/>
        <v>Pantheon Macroeconomics</v>
      </c>
      <c r="B5615" s="4" t="str">
        <f t="shared" si="1292"/>
        <v>Ian Shepherdson</v>
      </c>
      <c r="C5615" s="4" t="s">
        <v>246</v>
      </c>
      <c r="D5615" s="4" t="s">
        <v>249</v>
      </c>
      <c r="E5615" s="4" t="str">
        <f>IF(COUNTIF($E$2:E5614,"Begin: " &amp; C5615 &amp; "-" &amp; D5615 &amp; "-" &amp; H5615)=0,"Begin: " &amp; C5615 &amp; "-" &amp; D5615 &amp; "-" &amp; H5615,IF((C5615 &amp; "-" &amp; D5615 &amp; "-" &amp; H5615)&lt;&gt;(C5616 &amp; "-" &amp; D5616 &amp; "-" &amp; H5616),"End: " &amp; C5615 &amp; "-" &amp; D5615 &amp; "-" &amp; H5615,""))</f>
        <v/>
      </c>
      <c r="F5615" s="4" t="str">
        <f t="shared" si="1293"/>
        <v>Wall Street Journal-Crude Oil-10-2019</v>
      </c>
      <c r="G5615" s="7">
        <v>43748</v>
      </c>
      <c r="H5615" s="7" t="str">
        <f t="shared" si="1294"/>
        <v>10-2019</v>
      </c>
      <c r="I5615" s="7" t="str">
        <f t="shared" ca="1" si="1295"/>
        <v>Wall Street Journal: Pantheon Macroeconomics-Crude Oil-10-2019</v>
      </c>
      <c r="J5615" s="4" t="str">
        <f t="shared" ca="1" si="1296"/>
        <v>Crude Oil-Pantheon Macroeconomics:10-2019</v>
      </c>
      <c r="K5615" t="s">
        <v>231</v>
      </c>
    </row>
    <row r="5616" spans="1:103" x14ac:dyDescent="0.55000000000000004">
      <c r="A5616" s="4" t="str">
        <f t="shared" ca="1" si="1291"/>
        <v>Decision Economics, Inc.</v>
      </c>
      <c r="B5616" s="4" t="str">
        <f t="shared" si="1292"/>
        <v>Allen Sinai</v>
      </c>
      <c r="C5616" s="4" t="s">
        <v>246</v>
      </c>
      <c r="D5616" s="4" t="s">
        <v>249</v>
      </c>
      <c r="E5616" s="4" t="str">
        <f>IF(COUNTIF($E$2:E5615,"Begin: " &amp; C5616 &amp; "-" &amp; D5616 &amp; "-" &amp; H5616)=0,"Begin: " &amp; C5616 &amp; "-" &amp; D5616 &amp; "-" &amp; H5616,IF((C5616 &amp; "-" &amp; D5616 &amp; "-" &amp; H5616)&lt;&gt;(C5617 &amp; "-" &amp; D5617 &amp; "-" &amp; H5617),"End: " &amp; C5616 &amp; "-" &amp; D5616 &amp; "-" &amp; H5616,""))</f>
        <v/>
      </c>
      <c r="F5616" s="4" t="str">
        <f t="shared" si="1293"/>
        <v>Wall Street Journal-Crude Oil-10-2019</v>
      </c>
      <c r="G5616" s="7">
        <v>43748</v>
      </c>
      <c r="H5616" s="7" t="str">
        <f t="shared" si="1294"/>
        <v>10-2019</v>
      </c>
      <c r="I5616" s="7" t="str">
        <f t="shared" ca="1" si="1295"/>
        <v>Wall Street Journal: Decision Economics, Inc.-Crude Oil-10-2019</v>
      </c>
      <c r="J5616" s="4" t="str">
        <f t="shared" ca="1" si="1296"/>
        <v>Crude Oil-Decision Economics, Inc.:10-2019</v>
      </c>
      <c r="K5616" t="s">
        <v>233</v>
      </c>
      <c r="CM5616">
        <v>57.5</v>
      </c>
      <c r="CO5616">
        <v>59.15</v>
      </c>
      <c r="CQ5616">
        <v>61.5</v>
      </c>
      <c r="CS5616">
        <v>63</v>
      </c>
      <c r="CU5616">
        <v>65.95</v>
      </c>
      <c r="CW5616">
        <v>62.15</v>
      </c>
      <c r="CY5616">
        <v>59.5</v>
      </c>
    </row>
    <row r="5617" spans="1:103" x14ac:dyDescent="0.55000000000000004">
      <c r="A5617" s="4" t="str">
        <f t="shared" ca="1" si="1291"/>
        <v>Parsec Financial</v>
      </c>
      <c r="B5617" s="4" t="str">
        <f t="shared" si="1292"/>
        <v>James F. Smith</v>
      </c>
      <c r="C5617" s="4" t="s">
        <v>246</v>
      </c>
      <c r="D5617" s="4" t="s">
        <v>249</v>
      </c>
      <c r="E5617" s="4" t="str">
        <f>IF(COUNTIF($E$2:E5616,"Begin: " &amp; C5617 &amp; "-" &amp; D5617 &amp; "-" &amp; H5617)=0,"Begin: " &amp; C5617 &amp; "-" &amp; D5617 &amp; "-" &amp; H5617,IF((C5617 &amp; "-" &amp; D5617 &amp; "-" &amp; H5617)&lt;&gt;(C5618 &amp; "-" &amp; D5618 &amp; "-" &amp; H5618),"End: " &amp; C5617 &amp; "-" &amp; D5617 &amp; "-" &amp; H5617,""))</f>
        <v/>
      </c>
      <c r="F5617" s="4" t="str">
        <f t="shared" si="1293"/>
        <v>Wall Street Journal-Crude Oil-10-2019</v>
      </c>
      <c r="G5617" s="7">
        <v>43748</v>
      </c>
      <c r="H5617" s="7" t="str">
        <f t="shared" si="1294"/>
        <v>10-2019</v>
      </c>
      <c r="I5617" s="7" t="str">
        <f t="shared" ca="1" si="1295"/>
        <v>Wall Street Journal: Parsec Financial-Crude Oil-10-2019</v>
      </c>
      <c r="J5617" s="4" t="str">
        <f t="shared" ca="1" si="1296"/>
        <v>Crude Oil-Parsec Financial:10-2019</v>
      </c>
      <c r="K5617" t="s">
        <v>234</v>
      </c>
      <c r="CM5617">
        <v>48.32</v>
      </c>
      <c r="CO5617">
        <v>45.27</v>
      </c>
      <c r="CQ5617">
        <v>42.98</v>
      </c>
      <c r="CS5617">
        <v>44.17</v>
      </c>
      <c r="CU5617">
        <v>44.38</v>
      </c>
      <c r="CW5617">
        <v>46.53</v>
      </c>
      <c r="CY5617">
        <v>47.15</v>
      </c>
    </row>
    <row r="5618" spans="1:103" x14ac:dyDescent="0.55000000000000004">
      <c r="A5618" s="4" t="str">
        <f t="shared" ca="1" si="1291"/>
        <v>Univ of Central FL</v>
      </c>
      <c r="B5618" s="4" t="str">
        <f t="shared" si="1292"/>
        <v>Sean M. Snaith*</v>
      </c>
      <c r="C5618" s="4" t="s">
        <v>246</v>
      </c>
      <c r="D5618" s="4" t="s">
        <v>249</v>
      </c>
      <c r="E5618" s="4" t="str">
        <f>IF(COUNTIF($E$2:E5617,"Begin: " &amp; C5618 &amp; "-" &amp; D5618 &amp; "-" &amp; H5618)=0,"Begin: " &amp; C5618 &amp; "-" &amp; D5618 &amp; "-" &amp; H5618,IF((C5618 &amp; "-" &amp; D5618 &amp; "-" &amp; H5618)&lt;&gt;(C5619 &amp; "-" &amp; D5619 &amp; "-" &amp; H5619),"End: " &amp; C5618 &amp; "-" &amp; D5618 &amp; "-" &amp; H5618,""))</f>
        <v/>
      </c>
      <c r="F5618" s="4" t="str">
        <f t="shared" si="1293"/>
        <v>Wall Street Journal-Crude Oil-10-2019</v>
      </c>
      <c r="G5618" s="7">
        <v>43748</v>
      </c>
      <c r="H5618" s="7" t="str">
        <f t="shared" si="1294"/>
        <v>10-2019</v>
      </c>
      <c r="I5618" s="7" t="str">
        <f t="shared" ca="1" si="1295"/>
        <v>Wall Street Journal: Univ of Central FL-Crude Oil-10-2019</v>
      </c>
      <c r="J5618" s="4" t="str">
        <f t="shared" ca="1" si="1296"/>
        <v>Crude Oil-Univ of Central FL:10-2019</v>
      </c>
      <c r="K5618" t="s">
        <v>843</v>
      </c>
    </row>
    <row r="5619" spans="1:103" x14ac:dyDescent="0.55000000000000004">
      <c r="A5619" s="4" t="str">
        <f t="shared" ca="1" si="1291"/>
        <v>SS Economics</v>
      </c>
      <c r="B5619" s="4" t="str">
        <f t="shared" si="1292"/>
        <v>Sung Won Sohn*</v>
      </c>
      <c r="C5619" s="4" t="s">
        <v>246</v>
      </c>
      <c r="D5619" s="4" t="s">
        <v>249</v>
      </c>
      <c r="E5619" s="4" t="str">
        <f>IF(COUNTIF($E$2:E5618,"Begin: " &amp; C5619 &amp; "-" &amp; D5619 &amp; "-" &amp; H5619)=0,"Begin: " &amp; C5619 &amp; "-" &amp; D5619 &amp; "-" &amp; H5619,IF((C5619 &amp; "-" &amp; D5619 &amp; "-" &amp; H5619)&lt;&gt;(C5620 &amp; "-" &amp; D5620 &amp; "-" &amp; H5620),"End: " &amp; C5619 &amp; "-" &amp; D5619 &amp; "-" &amp; H5619,""))</f>
        <v/>
      </c>
      <c r="F5619" s="4" t="str">
        <f t="shared" si="1293"/>
        <v>Wall Street Journal-Crude Oil-10-2019</v>
      </c>
      <c r="G5619" s="7">
        <v>43748</v>
      </c>
      <c r="H5619" s="7" t="str">
        <f t="shared" si="1294"/>
        <v>10-2019</v>
      </c>
      <c r="I5619" s="7" t="str">
        <f t="shared" ca="1" si="1295"/>
        <v>Wall Street Journal: SS Economics-Crude Oil-10-2019</v>
      </c>
      <c r="J5619" s="4" t="str">
        <f t="shared" ca="1" si="1296"/>
        <v>Crude Oil-SS Economics:10-2019</v>
      </c>
      <c r="K5619" t="s">
        <v>856</v>
      </c>
    </row>
    <row r="5620" spans="1:103" x14ac:dyDescent="0.55000000000000004">
      <c r="A5620" s="4" t="str">
        <f t="shared" ref="A5620:A5630" ca="1" si="1297">IF(ISERROR(IF(C5620="GIOA",INDEX(List_AnonymousForecasters,MATCH(LEFT(K5620,FIND(":",K5620,1)-1),List_IndividualForecasters,0),1),INDEX(List_FirmNamesOmega,MATCH(LEFT(K5620,FIND(":",K5620,1)-1),List_FirmNamesAlpha,0),1))),LEFT(K5620,FIND(":",K5620,1)-1),IF(C5620="GIOA",INDEX(List_AnonymousForecasters,MATCH(LEFT(K5620,FIND(":",K5620,1)-1),List_IndividualForecasters,0),1),INDEX(List_FirmNamesOmega,MATCH(LEFT(K5620,FIND(":",K5620,1)-1),List_FirmNamesAlpha,0),1)))</f>
        <v>Pierpont Securities</v>
      </c>
      <c r="B5620" s="4" t="str">
        <f t="shared" ref="B5620:B5630" si="1298">MID(K5620,FIND(":",K5620,1)+2,LEN(K5620)-FIND(":",K5620,1))</f>
        <v>Stephen Stanley</v>
      </c>
      <c r="C5620" s="4" t="s">
        <v>246</v>
      </c>
      <c r="D5620" s="4" t="s">
        <v>249</v>
      </c>
      <c r="E5620" s="4" t="str">
        <f>IF(COUNTIF($E$2:E5619,"Begin: " &amp; C5620 &amp; "-" &amp; D5620 &amp; "-" &amp; H5620)=0,"Begin: " &amp; C5620 &amp; "-" &amp; D5620 &amp; "-" &amp; H5620,IF((C5620 &amp; "-" &amp; D5620 &amp; "-" &amp; H5620)&lt;&gt;(C5621 &amp; "-" &amp; D5621 &amp; "-" &amp; H5621),"End: " &amp; C5620 &amp; "-" &amp; D5620 &amp; "-" &amp; H5620,""))</f>
        <v/>
      </c>
      <c r="F5620" s="4" t="str">
        <f t="shared" ref="F5620:F5630" si="1299">C5620 &amp; "-" &amp; D5620 &amp; "-" &amp; H5620</f>
        <v>Wall Street Journal-Crude Oil-10-2019</v>
      </c>
      <c r="G5620" s="7">
        <v>43748</v>
      </c>
      <c r="H5620" s="7" t="str">
        <f t="shared" ref="H5620:H5630" si="1300">TEXT(MONTH(G5620),"00") &amp; "-" &amp; TEXT(YEAR(G5620),"0000")</f>
        <v>10-2019</v>
      </c>
      <c r="I5620" s="7" t="str">
        <f t="shared" ref="I5620:I5630" ca="1" si="1301">C5620 &amp; ": " &amp; A5620 &amp; "-" &amp; D5620 &amp; "-" &amp; H5620</f>
        <v>Wall Street Journal: Pierpont Securities-Crude Oil-10-2019</v>
      </c>
      <c r="J5620" s="4" t="str">
        <f t="shared" ref="J5620:J5630" ca="1" si="1302">D5620 &amp; "-" &amp; A5620 &amp; ":" &amp; TEXT(MONTH(G5620),"00") &amp; "-" &amp; TEXT(YEAR(G5620),"0000")</f>
        <v>Crude Oil-Pierpont Securities:10-2019</v>
      </c>
      <c r="K5620" t="s">
        <v>238</v>
      </c>
      <c r="CM5620">
        <v>54</v>
      </c>
      <c r="CO5620">
        <v>58</v>
      </c>
      <c r="CQ5620">
        <v>56</v>
      </c>
      <c r="CS5620">
        <v>61</v>
      </c>
      <c r="CU5620">
        <v>59</v>
      </c>
      <c r="CW5620">
        <v>63</v>
      </c>
      <c r="CY5620">
        <v>60</v>
      </c>
    </row>
    <row r="5621" spans="1:103" x14ac:dyDescent="0.55000000000000004">
      <c r="A5621" s="4" t="str">
        <f t="shared" ca="1" si="1297"/>
        <v>Economic Analysis Associates Inc.</v>
      </c>
      <c r="B5621" s="4" t="str">
        <f t="shared" si="1298"/>
        <v>Susan M. Sterne</v>
      </c>
      <c r="C5621" s="4" t="s">
        <v>246</v>
      </c>
      <c r="D5621" s="4" t="s">
        <v>249</v>
      </c>
      <c r="E5621" s="4" t="str">
        <f>IF(COUNTIF($E$2:E5620,"Begin: " &amp; C5621 &amp; "-" &amp; D5621 &amp; "-" &amp; H5621)=0,"Begin: " &amp; C5621 &amp; "-" &amp; D5621 &amp; "-" &amp; H5621,IF((C5621 &amp; "-" &amp; D5621 &amp; "-" &amp; H5621)&lt;&gt;(C5622 &amp; "-" &amp; D5622 &amp; "-" &amp; H5622),"End: " &amp; C5621 &amp; "-" &amp; D5621 &amp; "-" &amp; H5621,""))</f>
        <v/>
      </c>
      <c r="F5621" s="4" t="str">
        <f t="shared" si="1299"/>
        <v>Wall Street Journal-Crude Oil-10-2019</v>
      </c>
      <c r="G5621" s="7">
        <v>43748</v>
      </c>
      <c r="H5621" s="7" t="str">
        <f t="shared" si="1300"/>
        <v>10-2019</v>
      </c>
      <c r="I5621" s="7" t="str">
        <f t="shared" ca="1" si="1301"/>
        <v>Wall Street Journal: Economic Analysis Associates Inc.-Crude Oil-10-2019</v>
      </c>
      <c r="J5621" s="4" t="str">
        <f t="shared" ca="1" si="1302"/>
        <v>Crude Oil-Economic Analysis Associates Inc.:10-2019</v>
      </c>
      <c r="K5621" t="s">
        <v>239</v>
      </c>
      <c r="CM5621">
        <v>50</v>
      </c>
      <c r="CO5621">
        <v>50</v>
      </c>
      <c r="CQ5621">
        <v>55</v>
      </c>
      <c r="CS5621">
        <v>58</v>
      </c>
      <c r="CU5621">
        <v>60</v>
      </c>
      <c r="CW5621">
        <v>58</v>
      </c>
      <c r="CY5621">
        <v>56</v>
      </c>
    </row>
    <row r="5622" spans="1:103" x14ac:dyDescent="0.55000000000000004">
      <c r="A5622" s="4" t="str">
        <f t="shared" ca="1" si="1297"/>
        <v>CSFB</v>
      </c>
      <c r="B5622" s="4" t="str">
        <f t="shared" si="1298"/>
        <v>James Sweeney</v>
      </c>
      <c r="C5622" s="4" t="s">
        <v>246</v>
      </c>
      <c r="D5622" s="4" t="s">
        <v>249</v>
      </c>
      <c r="E5622" s="4" t="str">
        <f>IF(COUNTIF($E$2:E5621,"Begin: " &amp; C5622 &amp; "-" &amp; D5622 &amp; "-" &amp; H5622)=0,"Begin: " &amp; C5622 &amp; "-" &amp; D5622 &amp; "-" &amp; H5622,IF((C5622 &amp; "-" &amp; D5622 &amp; "-" &amp; H5622)&lt;&gt;(C5623 &amp; "-" &amp; D5623 &amp; "-" &amp; H5623),"End: " &amp; C5622 &amp; "-" &amp; D5622 &amp; "-" &amp; H5622,""))</f>
        <v/>
      </c>
      <c r="F5622" s="4" t="str">
        <f t="shared" si="1299"/>
        <v>Wall Street Journal-Crude Oil-10-2019</v>
      </c>
      <c r="G5622" s="7">
        <v>43748</v>
      </c>
      <c r="H5622" s="7" t="str">
        <f t="shared" si="1300"/>
        <v>10-2019</v>
      </c>
      <c r="I5622" s="7" t="str">
        <f t="shared" ca="1" si="1301"/>
        <v>Wall Street Journal: CSFB-Crude Oil-10-2019</v>
      </c>
      <c r="J5622" s="4" t="str">
        <f t="shared" ca="1" si="1302"/>
        <v>Crude Oil-CSFB:10-2019</v>
      </c>
      <c r="K5622" t="s">
        <v>679</v>
      </c>
    </row>
    <row r="5623" spans="1:103" x14ac:dyDescent="0.55000000000000004">
      <c r="A5623" s="4" t="str">
        <f t="shared" ca="1" si="1297"/>
        <v>American Chemisty Council</v>
      </c>
      <c r="B5623" s="4" t="str">
        <f t="shared" si="1298"/>
        <v>Kevin Swift</v>
      </c>
      <c r="C5623" s="4" t="s">
        <v>246</v>
      </c>
      <c r="D5623" s="4" t="s">
        <v>249</v>
      </c>
      <c r="E5623" s="4" t="str">
        <f>IF(COUNTIF($E$2:E5622,"Begin: " &amp; C5623 &amp; "-" &amp; D5623 &amp; "-" &amp; H5623)=0,"Begin: " &amp; C5623 &amp; "-" &amp; D5623 &amp; "-" &amp; H5623,IF((C5623 &amp; "-" &amp; D5623 &amp; "-" &amp; H5623)&lt;&gt;(C5624 &amp; "-" &amp; D5624 &amp; "-" &amp; H5624),"End: " &amp; C5623 &amp; "-" &amp; D5623 &amp; "-" &amp; H5623,""))</f>
        <v/>
      </c>
      <c r="F5623" s="4" t="str">
        <f t="shared" si="1299"/>
        <v>Wall Street Journal-Crude Oil-10-2019</v>
      </c>
      <c r="G5623" s="7">
        <v>43748</v>
      </c>
      <c r="H5623" s="7" t="str">
        <f t="shared" si="1300"/>
        <v>10-2019</v>
      </c>
      <c r="I5623" s="7" t="str">
        <f t="shared" ca="1" si="1301"/>
        <v>Wall Street Journal: American Chemisty Council-Crude Oil-10-2019</v>
      </c>
      <c r="J5623" s="4" t="str">
        <f t="shared" ca="1" si="1302"/>
        <v>Crude Oil-American Chemisty Council:10-2019</v>
      </c>
      <c r="K5623" t="s">
        <v>443</v>
      </c>
    </row>
    <row r="5624" spans="1:103" x14ac:dyDescent="0.55000000000000004">
      <c r="A5624" s="4" t="str">
        <f t="shared" ca="1" si="1297"/>
        <v>Grant Thornton</v>
      </c>
      <c r="B5624" s="4" t="str">
        <f t="shared" si="1298"/>
        <v>Diane Swonk</v>
      </c>
      <c r="C5624" s="4" t="s">
        <v>246</v>
      </c>
      <c r="D5624" s="4" t="s">
        <v>249</v>
      </c>
      <c r="E5624" s="4" t="str">
        <f>IF(COUNTIF($E$2:E5623,"Begin: " &amp; C5624 &amp; "-" &amp; D5624 &amp; "-" &amp; H5624)=0,"Begin: " &amp; C5624 &amp; "-" &amp; D5624 &amp; "-" &amp; H5624,IF((C5624 &amp; "-" &amp; D5624 &amp; "-" &amp; H5624)&lt;&gt;(C5625 &amp; "-" &amp; D5625 &amp; "-" &amp; H5625),"End: " &amp; C5624 &amp; "-" &amp; D5624 &amp; "-" &amp; H5624,""))</f>
        <v/>
      </c>
      <c r="F5624" s="4" t="str">
        <f t="shared" si="1299"/>
        <v>Wall Street Journal-Crude Oil-10-2019</v>
      </c>
      <c r="G5624" s="7">
        <v>43748</v>
      </c>
      <c r="H5624" s="7" t="str">
        <f t="shared" si="1300"/>
        <v>10-2019</v>
      </c>
      <c r="I5624" s="7" t="str">
        <f t="shared" ca="1" si="1301"/>
        <v>Wall Street Journal: Grant Thornton-Crude Oil-10-2019</v>
      </c>
      <c r="J5624" s="4" t="str">
        <f t="shared" ca="1" si="1302"/>
        <v>Crude Oil-Grant Thornton:10-2019</v>
      </c>
      <c r="K5624" t="s">
        <v>772</v>
      </c>
      <c r="CM5624">
        <v>53</v>
      </c>
      <c r="CO5624">
        <v>56</v>
      </c>
      <c r="CQ5624">
        <v>50</v>
      </c>
      <c r="CS5624">
        <v>50</v>
      </c>
      <c r="CU5624">
        <v>49</v>
      </c>
      <c r="CW5624">
        <v>50</v>
      </c>
      <c r="CY5624">
        <v>50</v>
      </c>
    </row>
    <row r="5625" spans="1:103" x14ac:dyDescent="0.55000000000000004">
      <c r="A5625" s="4" t="str">
        <f t="shared" ca="1" si="1297"/>
        <v>The Northern Trust</v>
      </c>
      <c r="B5625" s="4" t="str">
        <f t="shared" si="1298"/>
        <v>Carl Tannenbaum</v>
      </c>
      <c r="C5625" s="4" t="s">
        <v>246</v>
      </c>
      <c r="D5625" s="4" t="s">
        <v>249</v>
      </c>
      <c r="E5625" s="4" t="str">
        <f>IF(COUNTIF($E$2:E5624,"Begin: " &amp; C5625 &amp; "-" &amp; D5625 &amp; "-" &amp; H5625)=0,"Begin: " &amp; C5625 &amp; "-" &amp; D5625 &amp; "-" &amp; H5625,IF((C5625 &amp; "-" &amp; D5625 &amp; "-" &amp; H5625)&lt;&gt;(C5626 &amp; "-" &amp; D5626 &amp; "-" &amp; H5626),"End: " &amp; C5625 &amp; "-" &amp; D5625 &amp; "-" &amp; H5625,""))</f>
        <v/>
      </c>
      <c r="F5625" s="4" t="str">
        <f t="shared" si="1299"/>
        <v>Wall Street Journal-Crude Oil-10-2019</v>
      </c>
      <c r="G5625" s="7">
        <v>43748</v>
      </c>
      <c r="H5625" s="7" t="str">
        <f t="shared" si="1300"/>
        <v>10-2019</v>
      </c>
      <c r="I5625" s="7" t="str">
        <f t="shared" ca="1" si="1301"/>
        <v>Wall Street Journal: The Northern Trust-Crude Oil-10-2019</v>
      </c>
      <c r="J5625" s="4" t="str">
        <f t="shared" ca="1" si="1302"/>
        <v>Crude Oil-The Northern Trust:10-2019</v>
      </c>
      <c r="K5625" t="s">
        <v>849</v>
      </c>
      <c r="CM5625">
        <v>51</v>
      </c>
      <c r="CO5625">
        <v>54</v>
      </c>
      <c r="CQ5625">
        <v>54</v>
      </c>
      <c r="CS5625">
        <v>54</v>
      </c>
      <c r="CU5625">
        <v>54</v>
      </c>
      <c r="CW5625">
        <v>54</v>
      </c>
      <c r="CY5625">
        <v>54</v>
      </c>
    </row>
    <row r="5626" spans="1:103" x14ac:dyDescent="0.55000000000000004">
      <c r="A5626" s="4" t="str">
        <f t="shared" ca="1" si="1297"/>
        <v>BNP Paribas</v>
      </c>
      <c r="B5626" s="4" t="str">
        <f t="shared" si="1298"/>
        <v>US Economics Team*</v>
      </c>
      <c r="C5626" s="4" t="s">
        <v>246</v>
      </c>
      <c r="D5626" s="4" t="s">
        <v>249</v>
      </c>
      <c r="E5626" s="4" t="str">
        <f>IF(COUNTIF($E$2:E5625,"Begin: " &amp; C5626 &amp; "-" &amp; D5626 &amp; "-" &amp; H5626)=0,"Begin: " &amp; C5626 &amp; "-" &amp; D5626 &amp; "-" &amp; H5626,IF((C5626 &amp; "-" &amp; D5626 &amp; "-" &amp; H5626)&lt;&gt;(C5627 &amp; "-" &amp; D5627 &amp; "-" &amp; H5627),"End: " &amp; C5626 &amp; "-" &amp; D5626 &amp; "-" &amp; H5626,""))</f>
        <v/>
      </c>
      <c r="F5626" s="4" t="str">
        <f t="shared" si="1299"/>
        <v>Wall Street Journal-Crude Oil-10-2019</v>
      </c>
      <c r="G5626" s="7">
        <v>43748</v>
      </c>
      <c r="H5626" s="7" t="str">
        <f t="shared" si="1300"/>
        <v>10-2019</v>
      </c>
      <c r="I5626" s="7" t="str">
        <f t="shared" ca="1" si="1301"/>
        <v>Wall Street Journal: BNP Paribas-Crude Oil-10-2019</v>
      </c>
      <c r="J5626" s="4" t="str">
        <f t="shared" ca="1" si="1302"/>
        <v>Crude Oil-BNP Paribas:10-2019</v>
      </c>
      <c r="K5626" t="s">
        <v>857</v>
      </c>
    </row>
    <row r="5627" spans="1:103" x14ac:dyDescent="0.55000000000000004">
      <c r="A5627" s="4" t="str">
        <f t="shared" ca="1" si="1297"/>
        <v>The Conference Board</v>
      </c>
      <c r="B5627" s="4" t="str">
        <f t="shared" si="1298"/>
        <v>Bart van Ark*</v>
      </c>
      <c r="C5627" s="4" t="s">
        <v>246</v>
      </c>
      <c r="D5627" s="4" t="s">
        <v>249</v>
      </c>
      <c r="E5627" s="4" t="str">
        <f>IF(COUNTIF($E$2:E5626,"Begin: " &amp; C5627 &amp; "-" &amp; D5627 &amp; "-" &amp; H5627)=0,"Begin: " &amp; C5627 &amp; "-" &amp; D5627 &amp; "-" &amp; H5627,IF((C5627 &amp; "-" &amp; D5627 &amp; "-" &amp; H5627)&lt;&gt;(C5628 &amp; "-" &amp; D5628 &amp; "-" &amp; H5628),"End: " &amp; C5627 &amp; "-" &amp; D5627 &amp; "-" &amp; H5627,""))</f>
        <v/>
      </c>
      <c r="F5627" s="4" t="str">
        <f t="shared" si="1299"/>
        <v>Wall Street Journal-Crude Oil-10-2019</v>
      </c>
      <c r="G5627" s="7">
        <v>43748</v>
      </c>
      <c r="H5627" s="7" t="str">
        <f t="shared" si="1300"/>
        <v>10-2019</v>
      </c>
      <c r="I5627" s="7" t="str">
        <f t="shared" ca="1" si="1301"/>
        <v>Wall Street Journal: The Conference Board-Crude Oil-10-2019</v>
      </c>
      <c r="J5627" s="4" t="str">
        <f t="shared" ca="1" si="1302"/>
        <v>Crude Oil-The Conference Board:10-2019</v>
      </c>
      <c r="K5627" t="s">
        <v>850</v>
      </c>
    </row>
    <row r="5628" spans="1:103" x14ac:dyDescent="0.55000000000000004">
      <c r="A5628" s="4" t="str">
        <f t="shared" ca="1" si="1297"/>
        <v>First Trust Adv.</v>
      </c>
      <c r="B5628" s="4" t="str">
        <f t="shared" si="1298"/>
        <v>Brian S. Wesbury/ Robert Stein</v>
      </c>
      <c r="C5628" s="4" t="s">
        <v>246</v>
      </c>
      <c r="D5628" s="4" t="s">
        <v>249</v>
      </c>
      <c r="E5628" s="4" t="str">
        <f>IF(COUNTIF($E$2:E5627,"Begin: " &amp; C5628 &amp; "-" &amp; D5628 &amp; "-" &amp; H5628)=0,"Begin: " &amp; C5628 &amp; "-" &amp; D5628 &amp; "-" &amp; H5628,IF((C5628 &amp; "-" &amp; D5628 &amp; "-" &amp; H5628)&lt;&gt;(C5629 &amp; "-" &amp; D5629 &amp; "-" &amp; H5629),"End: " &amp; C5628 &amp; "-" &amp; D5628 &amp; "-" &amp; H5628,""))</f>
        <v/>
      </c>
      <c r="F5628" s="4" t="str">
        <f t="shared" si="1299"/>
        <v>Wall Street Journal-Crude Oil-10-2019</v>
      </c>
      <c r="G5628" s="7">
        <v>43748</v>
      </c>
      <c r="H5628" s="7" t="str">
        <f t="shared" si="1300"/>
        <v>10-2019</v>
      </c>
      <c r="I5628" s="7" t="str">
        <f t="shared" ca="1" si="1301"/>
        <v>Wall Street Journal: First Trust Adv.-Crude Oil-10-2019</v>
      </c>
      <c r="J5628" s="4" t="str">
        <f t="shared" ca="1" si="1302"/>
        <v>Crude Oil-First Trust Adv.:10-2019</v>
      </c>
      <c r="K5628" t="s">
        <v>243</v>
      </c>
      <c r="CM5628">
        <v>55</v>
      </c>
      <c r="CO5628">
        <v>55</v>
      </c>
      <c r="CQ5628">
        <v>55</v>
      </c>
      <c r="CS5628">
        <v>55</v>
      </c>
      <c r="CU5628">
        <v>55</v>
      </c>
    </row>
    <row r="5629" spans="1:103" x14ac:dyDescent="0.55000000000000004">
      <c r="A5629" s="4" t="str">
        <f t="shared" ca="1" si="1297"/>
        <v>National Association of Realtors</v>
      </c>
      <c r="B5629" s="4" t="str">
        <f t="shared" si="1298"/>
        <v>Lawrence Yun</v>
      </c>
      <c r="C5629" s="4" t="s">
        <v>246</v>
      </c>
      <c r="D5629" s="4" t="s">
        <v>249</v>
      </c>
      <c r="E5629" s="4" t="str">
        <f>IF(COUNTIF($E$2:E5628,"Begin: " &amp; C5629 &amp; "-" &amp; D5629 &amp; "-" &amp; H5629)=0,"Begin: " &amp; C5629 &amp; "-" &amp; D5629 &amp; "-" &amp; H5629,IF((C5629 &amp; "-" &amp; D5629 &amp; "-" &amp; H5629)&lt;&gt;(C5630 &amp; "-" &amp; D5630 &amp; "-" &amp; H5630),"End: " &amp; C5629 &amp; "-" &amp; D5629 &amp; "-" &amp; H5629,""))</f>
        <v/>
      </c>
      <c r="F5629" s="4" t="str">
        <f t="shared" si="1299"/>
        <v>Wall Street Journal-Crude Oil-10-2019</v>
      </c>
      <c r="G5629" s="7">
        <v>43748</v>
      </c>
      <c r="H5629" s="7" t="str">
        <f t="shared" si="1300"/>
        <v>10-2019</v>
      </c>
      <c r="I5629" s="7" t="str">
        <f t="shared" ca="1" si="1301"/>
        <v>Wall Street Journal: National Association of Realtors-Crude Oil-10-2019</v>
      </c>
      <c r="J5629" s="4" t="str">
        <f t="shared" ca="1" si="1302"/>
        <v>Crude Oil-National Association of Realtors:10-2019</v>
      </c>
      <c r="K5629" t="s">
        <v>245</v>
      </c>
      <c r="CM5629">
        <v>52</v>
      </c>
      <c r="CO5629">
        <v>55</v>
      </c>
      <c r="CQ5629">
        <v>55</v>
      </c>
      <c r="CS5629">
        <v>55</v>
      </c>
      <c r="CU5629">
        <v>55</v>
      </c>
      <c r="CW5629">
        <v>55</v>
      </c>
      <c r="CY5629">
        <v>55</v>
      </c>
    </row>
    <row r="5630" spans="1:103" x14ac:dyDescent="0.55000000000000004">
      <c r="A5630" s="4" t="str">
        <f t="shared" ca="1" si="1297"/>
        <v>Morgan Stanley</v>
      </c>
      <c r="B5630" s="4" t="str">
        <f t="shared" si="1298"/>
        <v>Ellen Zentner*</v>
      </c>
      <c r="C5630" s="4" t="s">
        <v>246</v>
      </c>
      <c r="D5630" s="4" t="s">
        <v>249</v>
      </c>
      <c r="E5630" s="4" t="str">
        <f>IF(COUNTIF($E$2:E5629,"Begin: " &amp; C5630 &amp; "-" &amp; D5630 &amp; "-" &amp; H5630)=0,"Begin: " &amp; C5630 &amp; "-" &amp; D5630 &amp; "-" &amp; H5630,IF((C5630 &amp; "-" &amp; D5630 &amp; "-" &amp; H5630)&lt;&gt;(C5631 &amp; "-" &amp; D5631 &amp; "-" &amp; H5631),"End: " &amp; C5630 &amp; "-" &amp; D5630 &amp; "-" &amp; H5630,""))</f>
        <v>End: Wall Street Journal-Crude Oil-10-2019</v>
      </c>
      <c r="F5630" s="4" t="str">
        <f t="shared" si="1299"/>
        <v>Wall Street Journal-Crude Oil-10-2019</v>
      </c>
      <c r="G5630" s="7">
        <v>43748</v>
      </c>
      <c r="H5630" s="7" t="str">
        <f t="shared" si="1300"/>
        <v>10-2019</v>
      </c>
      <c r="I5630" s="7" t="str">
        <f t="shared" ca="1" si="1301"/>
        <v>Wall Street Journal: Morgan Stanley-Crude Oil-10-2019</v>
      </c>
      <c r="J5630" s="4" t="str">
        <f t="shared" ca="1" si="1302"/>
        <v>Crude Oil-Morgan Stanley:10-2019</v>
      </c>
      <c r="K5630" t="s">
        <v>827</v>
      </c>
    </row>
    <row r="5631" spans="1:103" x14ac:dyDescent="0.55000000000000004">
      <c r="A5631" s="4" t="str">
        <f t="shared" ref="A5631" ca="1" si="1303">IF(ISERROR(IF(C5631="GIOA",INDEX(List_AnonymousForecasters,MATCH(LEFT(K5631,FIND(":",K5631,1)-1),List_IndividualForecasters,0),1),INDEX(List_FirmNamesOmega,MATCH(LEFT(K5631,FIND(":",K5631,1)-1),List_FirmNamesAlpha,0),1))),LEFT(K5631,FIND(":",K5631,1)-1),IF(C5631="GIOA",INDEX(List_AnonymousForecasters,MATCH(LEFT(K5631,FIND(":",K5631,1)-1),List_IndividualForecasters,0),1),INDEX(List_FirmNamesOmega,MATCH(LEFT(K5631,FIND(":",K5631,1)-1),List_FirmNamesAlpha,0),1)))</f>
        <v>Nomura</v>
      </c>
      <c r="B5631" s="4" t="str">
        <f t="shared" ref="B5631" si="1304">MID(K5631,FIND(":",K5631,1)+2,LEN(K5631)-FIND(":",K5631,1))</f>
        <v>Lewis Alexander*</v>
      </c>
      <c r="C5631" s="4" t="s">
        <v>246</v>
      </c>
      <c r="D5631" s="4" t="s">
        <v>96</v>
      </c>
      <c r="E5631" s="4" t="str">
        <f>IF(COUNTIF($E$2:E5630,"Begin: " &amp; C5631 &amp; "-" &amp; D5631 &amp; "-" &amp; H5631)=0,"Begin: " &amp; C5631 &amp; "-" &amp; D5631 &amp; "-" &amp; H5631,IF((C5631 &amp; "-" &amp; D5631 &amp; "-" &amp; H5631)&lt;&gt;(C5632 &amp; "-" &amp; D5632 &amp; "-" &amp; H5632),"End: " &amp; C5631 &amp; "-" &amp; D5631 &amp; "-" &amp; H5631,""))</f>
        <v>Begin: Wall Street Journal-10Yr Treasury Yield-11-2019</v>
      </c>
      <c r="F5631" s="4" t="str">
        <f t="shared" ref="F5631" si="1305">C5631 &amp; "-" &amp; D5631 &amp; "-" &amp; H5631</f>
        <v>Wall Street Journal-10Yr Treasury Yield-11-2019</v>
      </c>
      <c r="G5631" s="7">
        <v>43779</v>
      </c>
      <c r="H5631" s="7" t="str">
        <f t="shared" ref="H5631" si="1306">TEXT(MONTH(G5631),"00") &amp; "-" &amp; TEXT(YEAR(G5631),"0000")</f>
        <v>11-2019</v>
      </c>
      <c r="I5631" s="7" t="str">
        <f t="shared" ref="I5631" ca="1" si="1307">C5631 &amp; ": " &amp; A5631 &amp; "-" &amp; D5631 &amp; "-" &amp; H5631</f>
        <v>Wall Street Journal: Nomura-10Yr Treasury Yield-11-2019</v>
      </c>
      <c r="J5631" s="4" t="str">
        <f t="shared" ref="J5631" ca="1" si="1308">D5631 &amp; "-" &amp; A5631 &amp; ":" &amp; TEXT(MONTH(G5631),"00") &amp; "-" &amp; TEXT(YEAR(G5631),"0000")</f>
        <v>10Yr Treasury Yield-Nomura:11-2019</v>
      </c>
      <c r="K5631" t="s">
        <v>858</v>
      </c>
    </row>
    <row r="5632" spans="1:103" x14ac:dyDescent="0.55000000000000004">
      <c r="A5632" s="4" t="str">
        <f t="shared" ref="A5632:A5695" ca="1" si="1309">IF(ISERROR(IF(C5632="GIOA",INDEX(List_AnonymousForecasters,MATCH(LEFT(K5632,FIND(":",K5632,1)-1),List_IndividualForecasters,0),1),INDEX(List_FirmNamesOmega,MATCH(LEFT(K5632,FIND(":",K5632,1)-1),List_FirmNamesAlpha,0),1))),LEFT(K5632,FIND(":",K5632,1)-1),IF(C5632="GIOA",INDEX(List_AnonymousForecasters,MATCH(LEFT(K5632,FIND(":",K5632,1)-1),List_IndividualForecasters,0),1),INDEX(List_FirmNamesOmega,MATCH(LEFT(K5632,FIND(":",K5632,1)-1),List_FirmNamesAlpha,0),1)))</f>
        <v>Bank of the West</v>
      </c>
      <c r="B5632" s="4" t="str">
        <f t="shared" ref="B5632:B5695" si="1310">MID(K5632,FIND(":",K5632,1)+2,LEN(K5632)-FIND(":",K5632,1))</f>
        <v>Scott Anderson</v>
      </c>
      <c r="C5632" s="4" t="s">
        <v>246</v>
      </c>
      <c r="D5632" s="4" t="s">
        <v>96</v>
      </c>
      <c r="E5632" s="4" t="str">
        <f>IF(COUNTIF($E$2:E5631,"Begin: " &amp; C5632 &amp; "-" &amp; D5632 &amp; "-" &amp; H5632)=0,"Begin: " &amp; C5632 &amp; "-" &amp; D5632 &amp; "-" &amp; H5632,IF((C5632 &amp; "-" &amp; D5632 &amp; "-" &amp; H5632)&lt;&gt;(C5633 &amp; "-" &amp; D5633 &amp; "-" &amp; H5633),"End: " &amp; C5632 &amp; "-" &amp; D5632 &amp; "-" &amp; H5632,""))</f>
        <v/>
      </c>
      <c r="F5632" s="4" t="str">
        <f t="shared" ref="F5632:F5695" si="1311">C5632 &amp; "-" &amp; D5632 &amp; "-" &amp; H5632</f>
        <v>Wall Street Journal-10Yr Treasury Yield-11-2019</v>
      </c>
      <c r="G5632" s="7">
        <v>43779</v>
      </c>
      <c r="H5632" s="7" t="str">
        <f t="shared" ref="H5632:H5695" si="1312">TEXT(MONTH(G5632),"00") &amp; "-" &amp; TEXT(YEAR(G5632),"0000")</f>
        <v>11-2019</v>
      </c>
      <c r="I5632" s="7" t="str">
        <f t="shared" ref="I5632:I5695" ca="1" si="1313">C5632 &amp; ": " &amp; A5632 &amp; "-" &amp; D5632 &amp; "-" &amp; H5632</f>
        <v>Wall Street Journal: Bank of the West-10Yr Treasury Yield-11-2019</v>
      </c>
      <c r="J5632" s="4" t="str">
        <f t="shared" ref="J5632:J5695" ca="1" si="1314">D5632 &amp; "-" &amp; A5632 &amp; ":" &amp; TEXT(MONTH(G5632),"00") &amp; "-" &amp; TEXT(YEAR(G5632),"0000")</f>
        <v>10Yr Treasury Yield-Bank of the West:11-2019</v>
      </c>
      <c r="K5632" t="s">
        <v>763</v>
      </c>
      <c r="CM5632">
        <v>1.61</v>
      </c>
      <c r="CO5632">
        <v>1.49</v>
      </c>
      <c r="CQ5632">
        <v>1.53</v>
      </c>
      <c r="CS5632">
        <v>1.7</v>
      </c>
      <c r="CU5632">
        <v>1.96</v>
      </c>
      <c r="CW5632">
        <v>2.2599999999999998</v>
      </c>
      <c r="CY5632">
        <v>2.66</v>
      </c>
    </row>
    <row r="5633" spans="1:103" x14ac:dyDescent="0.55000000000000004">
      <c r="A5633" s="4" t="str">
        <f t="shared" ca="1" si="1309"/>
        <v>Capital Economics</v>
      </c>
      <c r="B5633" s="4" t="str">
        <f t="shared" si="1310"/>
        <v>Paul Ashworth*</v>
      </c>
      <c r="C5633" s="4" t="s">
        <v>246</v>
      </c>
      <c r="D5633" s="4" t="s">
        <v>96</v>
      </c>
      <c r="E5633" s="4" t="str">
        <f>IF(COUNTIF($E$2:E5632,"Begin: " &amp; C5633 &amp; "-" &amp; D5633 &amp; "-" &amp; H5633)=0,"Begin: " &amp; C5633 &amp; "-" &amp; D5633 &amp; "-" &amp; H5633,IF((C5633 &amp; "-" &amp; D5633 &amp; "-" &amp; H5633)&lt;&gt;(C5634 &amp; "-" &amp; D5634 &amp; "-" &amp; H5634),"End: " &amp; C5633 &amp; "-" &amp; D5633 &amp; "-" &amp; H5633,""))</f>
        <v/>
      </c>
      <c r="F5633" s="4" t="str">
        <f t="shared" si="1311"/>
        <v>Wall Street Journal-10Yr Treasury Yield-11-2019</v>
      </c>
      <c r="G5633" s="7">
        <v>43779</v>
      </c>
      <c r="H5633" s="7" t="str">
        <f t="shared" si="1312"/>
        <v>11-2019</v>
      </c>
      <c r="I5633" s="7" t="str">
        <f t="shared" ca="1" si="1313"/>
        <v>Wall Street Journal: Capital Economics-10Yr Treasury Yield-11-2019</v>
      </c>
      <c r="J5633" s="4" t="str">
        <f t="shared" ca="1" si="1314"/>
        <v>10Yr Treasury Yield-Capital Economics:11-2019</v>
      </c>
      <c r="K5633" t="s">
        <v>812</v>
      </c>
    </row>
    <row r="5634" spans="1:103" x14ac:dyDescent="0.55000000000000004">
      <c r="A5634" s="4" t="str">
        <f t="shared" ca="1" si="1309"/>
        <v>Deloitte LP</v>
      </c>
      <c r="B5634" s="4" t="str">
        <f t="shared" si="1310"/>
        <v>Daniel Bachman</v>
      </c>
      <c r="C5634" s="4" t="s">
        <v>246</v>
      </c>
      <c r="D5634" s="4" t="s">
        <v>96</v>
      </c>
      <c r="E5634" s="4" t="str">
        <f>IF(COUNTIF($E$2:E5633,"Begin: " &amp; C5634 &amp; "-" &amp; D5634 &amp; "-" &amp; H5634)=0,"Begin: " &amp; C5634 &amp; "-" &amp; D5634 &amp; "-" &amp; H5634,IF((C5634 &amp; "-" &amp; D5634 &amp; "-" &amp; H5634)&lt;&gt;(C5635 &amp; "-" &amp; D5635 &amp; "-" &amp; H5635),"End: " &amp; C5634 &amp; "-" &amp; D5634 &amp; "-" &amp; H5634,""))</f>
        <v/>
      </c>
      <c r="F5634" s="4" t="str">
        <f t="shared" si="1311"/>
        <v>Wall Street Journal-10Yr Treasury Yield-11-2019</v>
      </c>
      <c r="G5634" s="7">
        <v>43779</v>
      </c>
      <c r="H5634" s="7" t="str">
        <f t="shared" si="1312"/>
        <v>11-2019</v>
      </c>
      <c r="I5634" s="7" t="str">
        <f t="shared" ca="1" si="1313"/>
        <v>Wall Street Journal: Deloitte LP-10Yr Treasury Yield-11-2019</v>
      </c>
      <c r="J5634" s="4" t="str">
        <f t="shared" ca="1" si="1314"/>
        <v>10Yr Treasury Yield-Deloitte LP:11-2019</v>
      </c>
      <c r="K5634" t="s">
        <v>749</v>
      </c>
      <c r="CM5634">
        <v>2.13</v>
      </c>
      <c r="CO5634">
        <v>2.69</v>
      </c>
      <c r="CQ5634">
        <v>3.07</v>
      </c>
      <c r="CS5634">
        <v>3.24</v>
      </c>
      <c r="CU5634">
        <v>3.23</v>
      </c>
      <c r="CW5634">
        <v>3.12</v>
      </c>
      <c r="CY5634">
        <v>3.25</v>
      </c>
    </row>
    <row r="5635" spans="1:103" x14ac:dyDescent="0.55000000000000004">
      <c r="A5635" s="4" t="str">
        <f t="shared" ca="1" si="1309"/>
        <v>Economic Outlook Group</v>
      </c>
      <c r="B5635" s="4" t="str">
        <f t="shared" si="1310"/>
        <v>Bernard Baumohl</v>
      </c>
      <c r="C5635" s="4" t="s">
        <v>246</v>
      </c>
      <c r="D5635" s="4" t="s">
        <v>96</v>
      </c>
      <c r="E5635" s="4" t="str">
        <f>IF(COUNTIF($E$2:E5634,"Begin: " &amp; C5635 &amp; "-" &amp; D5635 &amp; "-" &amp; H5635)=0,"Begin: " &amp; C5635 &amp; "-" &amp; D5635 &amp; "-" &amp; H5635,IF((C5635 &amp; "-" &amp; D5635 &amp; "-" &amp; H5635)&lt;&gt;(C5636 &amp; "-" &amp; D5636 &amp; "-" &amp; H5636),"End: " &amp; C5635 &amp; "-" &amp; D5635 &amp; "-" &amp; H5635,""))</f>
        <v/>
      </c>
      <c r="F5635" s="4" t="str">
        <f t="shared" si="1311"/>
        <v>Wall Street Journal-10Yr Treasury Yield-11-2019</v>
      </c>
      <c r="G5635" s="7">
        <v>43779</v>
      </c>
      <c r="H5635" s="7" t="str">
        <f t="shared" si="1312"/>
        <v>11-2019</v>
      </c>
      <c r="I5635" s="7" t="str">
        <f t="shared" ca="1" si="1313"/>
        <v>Wall Street Journal: Economic Outlook Group-10Yr Treasury Yield-11-2019</v>
      </c>
      <c r="J5635" s="4" t="str">
        <f t="shared" ca="1" si="1314"/>
        <v>10Yr Treasury Yield-Economic Outlook Group:11-2019</v>
      </c>
      <c r="K5635" t="s">
        <v>426</v>
      </c>
      <c r="CM5635">
        <v>1.85</v>
      </c>
      <c r="CO5635">
        <v>1.75</v>
      </c>
      <c r="CQ5635">
        <v>2.25</v>
      </c>
      <c r="CS5635">
        <v>2.85</v>
      </c>
      <c r="CU5635">
        <v>3.4</v>
      </c>
      <c r="CW5635">
        <v>3.9</v>
      </c>
      <c r="CY5635">
        <v>4.0999999999999996</v>
      </c>
    </row>
    <row r="5636" spans="1:103" x14ac:dyDescent="0.55000000000000004">
      <c r="A5636" s="4" t="str">
        <f t="shared" ca="1" si="1309"/>
        <v>Nationwide Insurance</v>
      </c>
      <c r="B5636" s="4" t="str">
        <f t="shared" si="1310"/>
        <v>David W. Berson</v>
      </c>
      <c r="C5636" s="4" t="s">
        <v>246</v>
      </c>
      <c r="D5636" s="4" t="s">
        <v>96</v>
      </c>
      <c r="E5636" s="4" t="str">
        <f>IF(COUNTIF($E$2:E5635,"Begin: " &amp; C5636 &amp; "-" &amp; D5636 &amp; "-" &amp; H5636)=0,"Begin: " &amp; C5636 &amp; "-" &amp; D5636 &amp; "-" &amp; H5636,IF((C5636 &amp; "-" &amp; D5636 &amp; "-" &amp; H5636)&lt;&gt;(C5637 &amp; "-" &amp; D5637 &amp; "-" &amp; H5637),"End: " &amp; C5636 &amp; "-" &amp; D5636 &amp; "-" &amp; H5636,""))</f>
        <v/>
      </c>
      <c r="F5636" s="4" t="str">
        <f t="shared" si="1311"/>
        <v>Wall Street Journal-10Yr Treasury Yield-11-2019</v>
      </c>
      <c r="G5636" s="7">
        <v>43779</v>
      </c>
      <c r="H5636" s="7" t="str">
        <f t="shared" si="1312"/>
        <v>11-2019</v>
      </c>
      <c r="I5636" s="7" t="str">
        <f t="shared" ca="1" si="1313"/>
        <v>Wall Street Journal: Nationwide Insurance-10Yr Treasury Yield-11-2019</v>
      </c>
      <c r="J5636" s="4" t="str">
        <f t="shared" ca="1" si="1314"/>
        <v>10Yr Treasury Yield-Nationwide Insurance:11-2019</v>
      </c>
      <c r="K5636" t="s">
        <v>859</v>
      </c>
      <c r="CM5636">
        <v>1.7</v>
      </c>
      <c r="CO5636">
        <v>1.72</v>
      </c>
      <c r="CQ5636">
        <v>1.75</v>
      </c>
      <c r="CS5636">
        <v>1.77</v>
      </c>
      <c r="CU5636">
        <v>1.8</v>
      </c>
      <c r="CW5636">
        <v>1.85</v>
      </c>
      <c r="CY5636">
        <v>1.95</v>
      </c>
    </row>
    <row r="5637" spans="1:103" x14ac:dyDescent="0.55000000000000004">
      <c r="A5637" s="4" t="str">
        <f t="shared" ca="1" si="1309"/>
        <v>Tufts University</v>
      </c>
      <c r="B5637" s="4" t="str">
        <f t="shared" si="1310"/>
        <v>Brian Bethune*</v>
      </c>
      <c r="C5637" s="4" t="s">
        <v>246</v>
      </c>
      <c r="D5637" s="4" t="s">
        <v>96</v>
      </c>
      <c r="E5637" s="4" t="str">
        <f>IF(COUNTIF($E$2:E5636,"Begin: " &amp; C5637 &amp; "-" &amp; D5637 &amp; "-" &amp; H5637)=0,"Begin: " &amp; C5637 &amp; "-" &amp; D5637 &amp; "-" &amp; H5637,IF((C5637 &amp; "-" &amp; D5637 &amp; "-" &amp; H5637)&lt;&gt;(C5638 &amp; "-" &amp; D5638 &amp; "-" &amp; H5638),"End: " &amp; C5637 &amp; "-" &amp; D5637 &amp; "-" &amp; H5637,""))</f>
        <v/>
      </c>
      <c r="F5637" s="4" t="str">
        <f t="shared" si="1311"/>
        <v>Wall Street Journal-10Yr Treasury Yield-11-2019</v>
      </c>
      <c r="G5637" s="7">
        <v>43779</v>
      </c>
      <c r="H5637" s="7" t="str">
        <f t="shared" si="1312"/>
        <v>11-2019</v>
      </c>
      <c r="I5637" s="7" t="str">
        <f t="shared" ca="1" si="1313"/>
        <v>Wall Street Journal: Tufts University-10Yr Treasury Yield-11-2019</v>
      </c>
      <c r="J5637" s="4" t="str">
        <f t="shared" ca="1" si="1314"/>
        <v>10Yr Treasury Yield-Tufts University:11-2019</v>
      </c>
      <c r="K5637" t="s">
        <v>813</v>
      </c>
    </row>
    <row r="5638" spans="1:103" x14ac:dyDescent="0.55000000000000004">
      <c r="A5638" s="4" t="str">
        <f t="shared" ca="1" si="1309"/>
        <v>TS Lombard</v>
      </c>
      <c r="B5638" s="4" t="str">
        <f t="shared" si="1310"/>
        <v>Steven Blitz</v>
      </c>
      <c r="C5638" s="4" t="s">
        <v>246</v>
      </c>
      <c r="D5638" s="4" t="s">
        <v>96</v>
      </c>
      <c r="E5638" s="4" t="str">
        <f>IF(COUNTIF($E$2:E5637,"Begin: " &amp; C5638 &amp; "-" &amp; D5638 &amp; "-" &amp; H5638)=0,"Begin: " &amp; C5638 &amp; "-" &amp; D5638 &amp; "-" &amp; H5638,IF((C5638 &amp; "-" &amp; D5638 &amp; "-" &amp; H5638)&lt;&gt;(C5639 &amp; "-" &amp; D5639 &amp; "-" &amp; H5639),"End: " &amp; C5638 &amp; "-" &amp; D5638 &amp; "-" &amp; H5638,""))</f>
        <v/>
      </c>
      <c r="F5638" s="4" t="str">
        <f t="shared" si="1311"/>
        <v>Wall Street Journal-10Yr Treasury Yield-11-2019</v>
      </c>
      <c r="G5638" s="7">
        <v>43779</v>
      </c>
      <c r="H5638" s="7" t="str">
        <f t="shared" si="1312"/>
        <v>11-2019</v>
      </c>
      <c r="I5638" s="7" t="str">
        <f t="shared" ca="1" si="1313"/>
        <v>Wall Street Journal: TS Lombard-10Yr Treasury Yield-11-2019</v>
      </c>
      <c r="J5638" s="4" t="str">
        <f t="shared" ca="1" si="1314"/>
        <v>10Yr Treasury Yield-TS Lombard:11-2019</v>
      </c>
      <c r="K5638" t="s">
        <v>768</v>
      </c>
      <c r="CM5638">
        <v>1.9</v>
      </c>
      <c r="CO5638">
        <v>2.4</v>
      </c>
      <c r="CQ5638">
        <v>2.8</v>
      </c>
      <c r="CS5638">
        <v>3</v>
      </c>
      <c r="CU5638">
        <v>3</v>
      </c>
      <c r="CW5638">
        <v>2.5</v>
      </c>
      <c r="CY5638">
        <v>2</v>
      </c>
    </row>
    <row r="5639" spans="1:103" x14ac:dyDescent="0.55000000000000004">
      <c r="A5639" s="4" t="str">
        <f t="shared" ca="1" si="1309"/>
        <v>Standard and Poor's</v>
      </c>
      <c r="B5639" s="4" t="str">
        <f t="shared" si="1310"/>
        <v>Beth Ann Bovino</v>
      </c>
      <c r="C5639" s="4" t="s">
        <v>246</v>
      </c>
      <c r="D5639" s="4" t="s">
        <v>96</v>
      </c>
      <c r="E5639" s="4" t="str">
        <f>IF(COUNTIF($E$2:E5638,"Begin: " &amp; C5639 &amp; "-" &amp; D5639 &amp; "-" &amp; H5639)=0,"Begin: " &amp; C5639 &amp; "-" &amp; D5639 &amp; "-" &amp; H5639,IF((C5639 &amp; "-" &amp; D5639 &amp; "-" &amp; H5639)&lt;&gt;(C5640 &amp; "-" &amp; D5640 &amp; "-" &amp; H5640),"End: " &amp; C5639 &amp; "-" &amp; D5639 &amp; "-" &amp; H5639,""))</f>
        <v/>
      </c>
      <c r="F5639" s="4" t="str">
        <f t="shared" si="1311"/>
        <v>Wall Street Journal-10Yr Treasury Yield-11-2019</v>
      </c>
      <c r="G5639" s="7">
        <v>43779</v>
      </c>
      <c r="H5639" s="7" t="str">
        <f t="shared" si="1312"/>
        <v>11-2019</v>
      </c>
      <c r="I5639" s="7" t="str">
        <f t="shared" ca="1" si="1313"/>
        <v>Wall Street Journal: Standard and Poor's-10Yr Treasury Yield-11-2019</v>
      </c>
      <c r="J5639" s="4" t="str">
        <f t="shared" ca="1" si="1314"/>
        <v>10Yr Treasury Yield-Standard and Poor's:11-2019</v>
      </c>
      <c r="K5639" t="s">
        <v>199</v>
      </c>
      <c r="CM5639">
        <v>1.9</v>
      </c>
      <c r="CO5639">
        <v>2.2999999999999998</v>
      </c>
      <c r="CQ5639">
        <v>2.2999999999999998</v>
      </c>
      <c r="CS5639">
        <v>2.2999999999999998</v>
      </c>
      <c r="CU5639">
        <v>2.4</v>
      </c>
      <c r="CW5639">
        <v>2.5</v>
      </c>
      <c r="CY5639">
        <v>2.6</v>
      </c>
    </row>
    <row r="5640" spans="1:103" x14ac:dyDescent="0.55000000000000004">
      <c r="A5640" s="4" t="str">
        <f t="shared" ca="1" si="1309"/>
        <v>Wells Fargo &amp; Co.</v>
      </c>
      <c r="B5640" s="4" t="str">
        <f t="shared" si="1310"/>
        <v>Jay Bryson</v>
      </c>
      <c r="C5640" s="4" t="s">
        <v>246</v>
      </c>
      <c r="D5640" s="4" t="s">
        <v>96</v>
      </c>
      <c r="E5640" s="4" t="str">
        <f>IF(COUNTIF($E$2:E5639,"Begin: " &amp; C5640 &amp; "-" &amp; D5640 &amp; "-" &amp; H5640)=0,"Begin: " &amp; C5640 &amp; "-" &amp; D5640 &amp; "-" &amp; H5640,IF((C5640 &amp; "-" &amp; D5640 &amp; "-" &amp; H5640)&lt;&gt;(C5641 &amp; "-" &amp; D5641 &amp; "-" &amp; H5641),"End: " &amp; C5640 &amp; "-" &amp; D5640 &amp; "-" &amp; H5640,""))</f>
        <v/>
      </c>
      <c r="F5640" s="4" t="str">
        <f t="shared" si="1311"/>
        <v>Wall Street Journal-10Yr Treasury Yield-11-2019</v>
      </c>
      <c r="G5640" s="7">
        <v>43779</v>
      </c>
      <c r="H5640" s="7" t="str">
        <f t="shared" si="1312"/>
        <v>11-2019</v>
      </c>
      <c r="I5640" s="7" t="str">
        <f t="shared" ca="1" si="1313"/>
        <v>Wall Street Journal: Wells Fargo &amp; Co.-10Yr Treasury Yield-11-2019</v>
      </c>
      <c r="J5640" s="4" t="str">
        <f t="shared" ca="1" si="1314"/>
        <v>10Yr Treasury Yield-Wells Fargo &amp; Co.:11-2019</v>
      </c>
      <c r="K5640" t="s">
        <v>786</v>
      </c>
      <c r="CM5640">
        <v>1.7</v>
      </c>
      <c r="CO5640">
        <v>1.85</v>
      </c>
      <c r="CQ5640">
        <v>2.0499999999999998</v>
      </c>
      <c r="CS5640">
        <v>2.2000000000000002</v>
      </c>
      <c r="CU5640">
        <v>2.2999999999999998</v>
      </c>
    </row>
    <row r="5641" spans="1:103" x14ac:dyDescent="0.55000000000000004">
      <c r="A5641" s="4" t="str">
        <f t="shared" ca="1" si="1309"/>
        <v>Credit Agricole CIB</v>
      </c>
      <c r="B5641" s="4" t="str">
        <f t="shared" si="1310"/>
        <v>Michael Carey</v>
      </c>
      <c r="C5641" s="4" t="s">
        <v>246</v>
      </c>
      <c r="D5641" s="4" t="s">
        <v>96</v>
      </c>
      <c r="E5641" s="4" t="str">
        <f>IF(COUNTIF($E$2:E5640,"Begin: " &amp; C5641 &amp; "-" &amp; D5641 &amp; "-" &amp; H5641)=0,"Begin: " &amp; C5641 &amp; "-" &amp; D5641 &amp; "-" &amp; H5641,IF((C5641 &amp; "-" &amp; D5641 &amp; "-" &amp; H5641)&lt;&gt;(C5642 &amp; "-" &amp; D5642 &amp; "-" &amp; H5642),"End: " &amp; C5641 &amp; "-" &amp; D5641 &amp; "-" &amp; H5641,""))</f>
        <v/>
      </c>
      <c r="F5641" s="4" t="str">
        <f t="shared" si="1311"/>
        <v>Wall Street Journal-10Yr Treasury Yield-11-2019</v>
      </c>
      <c r="G5641" s="7">
        <v>43779</v>
      </c>
      <c r="H5641" s="7" t="str">
        <f t="shared" si="1312"/>
        <v>11-2019</v>
      </c>
      <c r="I5641" s="7" t="str">
        <f t="shared" ca="1" si="1313"/>
        <v>Wall Street Journal: Credit Agricole CIB-10Yr Treasury Yield-11-2019</v>
      </c>
      <c r="J5641" s="4" t="str">
        <f t="shared" ca="1" si="1314"/>
        <v>10Yr Treasury Yield-Credit Agricole CIB:11-2019</v>
      </c>
      <c r="K5641" t="s">
        <v>200</v>
      </c>
      <c r="CM5641">
        <v>1.45</v>
      </c>
      <c r="CO5641">
        <v>1.35</v>
      </c>
      <c r="CQ5641">
        <v>1.5</v>
      </c>
      <c r="CS5641">
        <v>1.5</v>
      </c>
      <c r="CU5641">
        <v>1.75</v>
      </c>
    </row>
    <row r="5642" spans="1:103" x14ac:dyDescent="0.55000000000000004">
      <c r="A5642" s="4" t="str">
        <f t="shared" ca="1" si="1309"/>
        <v>Econoclast</v>
      </c>
      <c r="B5642" s="4" t="str">
        <f t="shared" si="1310"/>
        <v>Mike Cosgrove</v>
      </c>
      <c r="C5642" s="4" t="s">
        <v>246</v>
      </c>
      <c r="D5642" s="4" t="s">
        <v>96</v>
      </c>
      <c r="E5642" s="4" t="str">
        <f>IF(COUNTIF($E$2:E5641,"Begin: " &amp; C5642 &amp; "-" &amp; D5642 &amp; "-" &amp; H5642)=0,"Begin: " &amp; C5642 &amp; "-" &amp; D5642 &amp; "-" &amp; H5642,IF((C5642 &amp; "-" &amp; D5642 &amp; "-" &amp; H5642)&lt;&gt;(C5643 &amp; "-" &amp; D5643 &amp; "-" &amp; H5643),"End: " &amp; C5642 &amp; "-" &amp; D5642 &amp; "-" &amp; H5642,""))</f>
        <v/>
      </c>
      <c r="F5642" s="4" t="str">
        <f t="shared" si="1311"/>
        <v>Wall Street Journal-10Yr Treasury Yield-11-2019</v>
      </c>
      <c r="G5642" s="7">
        <v>43779</v>
      </c>
      <c r="H5642" s="7" t="str">
        <f t="shared" si="1312"/>
        <v>11-2019</v>
      </c>
      <c r="I5642" s="7" t="str">
        <f t="shared" ca="1" si="1313"/>
        <v>Wall Street Journal: Econoclast-10Yr Treasury Yield-11-2019</v>
      </c>
      <c r="J5642" s="4" t="str">
        <f t="shared" ca="1" si="1314"/>
        <v>10Yr Treasury Yield-Econoclast:11-2019</v>
      </c>
      <c r="K5642" t="s">
        <v>203</v>
      </c>
      <c r="CM5642">
        <v>1.7</v>
      </c>
      <c r="CO5642">
        <v>1.8</v>
      </c>
      <c r="CQ5642">
        <v>1.7</v>
      </c>
      <c r="CS5642">
        <v>1.6</v>
      </c>
      <c r="CU5642">
        <v>1.5</v>
      </c>
      <c r="CW5642">
        <v>1.9</v>
      </c>
      <c r="CY5642">
        <v>2.2999999999999998</v>
      </c>
    </row>
    <row r="5643" spans="1:103" x14ac:dyDescent="0.55000000000000004">
      <c r="A5643" s="4" t="str">
        <f t="shared" ca="1" si="1309"/>
        <v>Pictet Wealth Management</v>
      </c>
      <c r="B5643" s="4" t="str">
        <f t="shared" si="1310"/>
        <v>Thomas Costerg*</v>
      </c>
      <c r="C5643" s="4" t="s">
        <v>246</v>
      </c>
      <c r="D5643" s="4" t="s">
        <v>96</v>
      </c>
      <c r="E5643" s="4" t="str">
        <f>IF(COUNTIF($E$2:E5642,"Begin: " &amp; C5643 &amp; "-" &amp; D5643 &amp; "-" &amp; H5643)=0,"Begin: " &amp; C5643 &amp; "-" &amp; D5643 &amp; "-" &amp; H5643,IF((C5643 &amp; "-" &amp; D5643 &amp; "-" &amp; H5643)&lt;&gt;(C5644 &amp; "-" &amp; D5644 &amp; "-" &amp; H5644),"End: " &amp; C5643 &amp; "-" &amp; D5643 &amp; "-" &amp; H5643,""))</f>
        <v/>
      </c>
      <c r="F5643" s="4" t="str">
        <f t="shared" si="1311"/>
        <v>Wall Street Journal-10Yr Treasury Yield-11-2019</v>
      </c>
      <c r="G5643" s="7">
        <v>43779</v>
      </c>
      <c r="H5643" s="7" t="str">
        <f t="shared" si="1312"/>
        <v>11-2019</v>
      </c>
      <c r="I5643" s="7" t="str">
        <f t="shared" ca="1" si="1313"/>
        <v>Wall Street Journal: Pictet Wealth Management-10Yr Treasury Yield-11-2019</v>
      </c>
      <c r="J5643" s="4" t="str">
        <f t="shared" ca="1" si="1314"/>
        <v>10Yr Treasury Yield-Pictet Wealth Management:11-2019</v>
      </c>
      <c r="K5643" t="s">
        <v>814</v>
      </c>
    </row>
    <row r="5644" spans="1:103" x14ac:dyDescent="0.55000000000000004">
      <c r="A5644" s="4" t="str">
        <f t="shared" ca="1" si="1309"/>
        <v>Wrightson ICAP</v>
      </c>
      <c r="B5644" s="4" t="str">
        <f t="shared" si="1310"/>
        <v>Lou Crandall</v>
      </c>
      <c r="C5644" s="4" t="s">
        <v>246</v>
      </c>
      <c r="D5644" s="4" t="s">
        <v>96</v>
      </c>
      <c r="E5644" s="4" t="str">
        <f>IF(COUNTIF($E$2:E5643,"Begin: " &amp; C5644 &amp; "-" &amp; D5644 &amp; "-" &amp; H5644)=0,"Begin: " &amp; C5644 &amp; "-" &amp; D5644 &amp; "-" &amp; H5644,IF((C5644 &amp; "-" &amp; D5644 &amp; "-" &amp; H5644)&lt;&gt;(C5645 &amp; "-" &amp; D5645 &amp; "-" &amp; H5645),"End: " &amp; C5644 &amp; "-" &amp; D5644 &amp; "-" &amp; H5644,""))</f>
        <v/>
      </c>
      <c r="F5644" s="4" t="str">
        <f t="shared" si="1311"/>
        <v>Wall Street Journal-10Yr Treasury Yield-11-2019</v>
      </c>
      <c r="G5644" s="7">
        <v>43779</v>
      </c>
      <c r="H5644" s="7" t="str">
        <f t="shared" si="1312"/>
        <v>11-2019</v>
      </c>
      <c r="I5644" s="7" t="str">
        <f t="shared" ca="1" si="1313"/>
        <v>Wall Street Journal: Wrightson ICAP-10Yr Treasury Yield-11-2019</v>
      </c>
      <c r="J5644" s="4" t="str">
        <f t="shared" ca="1" si="1314"/>
        <v>10Yr Treasury Yield-Wrightson ICAP:11-2019</v>
      </c>
      <c r="K5644" t="s">
        <v>204</v>
      </c>
      <c r="CM5644">
        <v>1.6</v>
      </c>
      <c r="CO5644">
        <v>1.6</v>
      </c>
      <c r="CQ5644">
        <v>1.7</v>
      </c>
      <c r="CS5644">
        <v>1.9</v>
      </c>
      <c r="CU5644">
        <v>2</v>
      </c>
      <c r="CW5644">
        <v>2.25</v>
      </c>
      <c r="CY5644">
        <v>2.5</v>
      </c>
    </row>
    <row r="5645" spans="1:103" x14ac:dyDescent="0.55000000000000004">
      <c r="A5645" s="4" t="str">
        <f t="shared" ca="1" si="1309"/>
        <v>Independent Consultant</v>
      </c>
      <c r="B5645" s="4" t="str">
        <f t="shared" si="1310"/>
        <v>Amy Crews Cutts</v>
      </c>
      <c r="C5645" s="4" t="s">
        <v>246</v>
      </c>
      <c r="D5645" s="4" t="s">
        <v>96</v>
      </c>
      <c r="E5645" s="4" t="str">
        <f>IF(COUNTIF($E$2:E5644,"Begin: " &amp; C5645 &amp; "-" &amp; D5645 &amp; "-" &amp; H5645)=0,"Begin: " &amp; C5645 &amp; "-" &amp; D5645 &amp; "-" &amp; H5645,IF((C5645 &amp; "-" &amp; D5645 &amp; "-" &amp; H5645)&lt;&gt;(C5646 &amp; "-" &amp; D5646 &amp; "-" &amp; H5646),"End: " &amp; C5645 &amp; "-" &amp; D5645 &amp; "-" &amp; H5645,""))</f>
        <v/>
      </c>
      <c r="F5645" s="4" t="str">
        <f t="shared" si="1311"/>
        <v>Wall Street Journal-10Yr Treasury Yield-11-2019</v>
      </c>
      <c r="G5645" s="7">
        <v>43779</v>
      </c>
      <c r="H5645" s="7" t="str">
        <f t="shared" si="1312"/>
        <v>11-2019</v>
      </c>
      <c r="I5645" s="7" t="str">
        <f t="shared" ca="1" si="1313"/>
        <v>Wall Street Journal: Independent Consultant-10Yr Treasury Yield-11-2019</v>
      </c>
      <c r="J5645" s="4" t="str">
        <f t="shared" ca="1" si="1314"/>
        <v>10Yr Treasury Yield-Independent Consultant:11-2019</v>
      </c>
      <c r="K5645" t="s">
        <v>805</v>
      </c>
      <c r="CM5645">
        <v>1.72</v>
      </c>
      <c r="CO5645">
        <v>1.59</v>
      </c>
      <c r="CQ5645">
        <v>1.25</v>
      </c>
      <c r="CS5645">
        <v>1.64</v>
      </c>
      <c r="CU5645">
        <v>1.82</v>
      </c>
      <c r="CW5645">
        <v>2.1</v>
      </c>
      <c r="CY5645">
        <v>2.4500000000000002</v>
      </c>
    </row>
    <row r="5646" spans="1:103" x14ac:dyDescent="0.55000000000000004">
      <c r="A5646" s="4" t="str">
        <f t="shared" ca="1" si="1309"/>
        <v>Oxford Economics</v>
      </c>
      <c r="B5646" s="4" t="str">
        <f t="shared" si="1310"/>
        <v>Greg Daco</v>
      </c>
      <c r="C5646" s="4" t="s">
        <v>246</v>
      </c>
      <c r="D5646" s="4" t="s">
        <v>96</v>
      </c>
      <c r="E5646" s="4" t="str">
        <f>IF(COUNTIF($E$2:E5645,"Begin: " &amp; C5646 &amp; "-" &amp; D5646 &amp; "-" &amp; H5646)=0,"Begin: " &amp; C5646 &amp; "-" &amp; D5646 &amp; "-" &amp; H5646,IF((C5646 &amp; "-" &amp; D5646 &amp; "-" &amp; H5646)&lt;&gt;(C5647 &amp; "-" &amp; D5647 &amp; "-" &amp; H5647),"End: " &amp; C5646 &amp; "-" &amp; D5646 &amp; "-" &amp; H5646,""))</f>
        <v/>
      </c>
      <c r="F5646" s="4" t="str">
        <f t="shared" si="1311"/>
        <v>Wall Street Journal-10Yr Treasury Yield-11-2019</v>
      </c>
      <c r="G5646" s="7">
        <v>43779</v>
      </c>
      <c r="H5646" s="7" t="str">
        <f t="shared" si="1312"/>
        <v>11-2019</v>
      </c>
      <c r="I5646" s="7" t="str">
        <f t="shared" ca="1" si="1313"/>
        <v>Wall Street Journal: Oxford Economics-10Yr Treasury Yield-11-2019</v>
      </c>
      <c r="J5646" s="4" t="str">
        <f t="shared" ca="1" si="1314"/>
        <v>10Yr Treasury Yield-Oxford Economics:11-2019</v>
      </c>
      <c r="K5646" t="s">
        <v>429</v>
      </c>
      <c r="CM5646">
        <v>1.74</v>
      </c>
      <c r="CO5646">
        <v>1.56</v>
      </c>
      <c r="CQ5646">
        <v>1.64</v>
      </c>
      <c r="CS5646">
        <v>1.78</v>
      </c>
      <c r="CU5646">
        <v>1.88</v>
      </c>
      <c r="CW5646">
        <v>2</v>
      </c>
      <c r="CY5646">
        <v>2.2000000000000002</v>
      </c>
    </row>
    <row r="5647" spans="1:103" x14ac:dyDescent="0.55000000000000004">
      <c r="A5647" s="4" t="str">
        <f t="shared" ca="1" si="1309"/>
        <v>Georgia State University</v>
      </c>
      <c r="B5647" s="4" t="str">
        <f t="shared" si="1310"/>
        <v>Rajeev Dhawan</v>
      </c>
      <c r="C5647" s="4" t="s">
        <v>246</v>
      </c>
      <c r="D5647" s="4" t="s">
        <v>96</v>
      </c>
      <c r="E5647" s="4" t="str">
        <f>IF(COUNTIF($E$2:E5646,"Begin: " &amp; C5647 &amp; "-" &amp; D5647 &amp; "-" &amp; H5647)=0,"Begin: " &amp; C5647 &amp; "-" &amp; D5647 &amp; "-" &amp; H5647,IF((C5647 &amp; "-" &amp; D5647 &amp; "-" &amp; H5647)&lt;&gt;(C5648 &amp; "-" &amp; D5648 &amp; "-" &amp; H5648),"End: " &amp; C5647 &amp; "-" &amp; D5647 &amp; "-" &amp; H5647,""))</f>
        <v/>
      </c>
      <c r="F5647" s="4" t="str">
        <f t="shared" si="1311"/>
        <v>Wall Street Journal-10Yr Treasury Yield-11-2019</v>
      </c>
      <c r="G5647" s="7">
        <v>43779</v>
      </c>
      <c r="H5647" s="7" t="str">
        <f t="shared" si="1312"/>
        <v>11-2019</v>
      </c>
      <c r="I5647" s="7" t="str">
        <f t="shared" ca="1" si="1313"/>
        <v>Wall Street Journal: Georgia State University-10Yr Treasury Yield-11-2019</v>
      </c>
      <c r="J5647" s="4" t="str">
        <f t="shared" ca="1" si="1314"/>
        <v>10Yr Treasury Yield-Georgia State University:11-2019</v>
      </c>
      <c r="K5647" t="s">
        <v>430</v>
      </c>
      <c r="CM5647">
        <v>1.66</v>
      </c>
      <c r="CO5647">
        <v>1.99</v>
      </c>
      <c r="CQ5647">
        <v>2.29</v>
      </c>
      <c r="CS5647">
        <v>2.58</v>
      </c>
      <c r="CU5647">
        <v>2.85</v>
      </c>
      <c r="CW5647">
        <v>3.15</v>
      </c>
      <c r="CY5647">
        <v>3.2</v>
      </c>
    </row>
    <row r="5648" spans="1:103" x14ac:dyDescent="0.55000000000000004">
      <c r="A5648" s="4" t="str">
        <f t="shared" ca="1" si="1309"/>
        <v>Fannie Mae</v>
      </c>
      <c r="B5648" s="4" t="str">
        <f t="shared" si="1310"/>
        <v>Douglas Duncan</v>
      </c>
      <c r="C5648" s="4" t="s">
        <v>246</v>
      </c>
      <c r="D5648" s="4" t="s">
        <v>96</v>
      </c>
      <c r="E5648" s="4" t="str">
        <f>IF(COUNTIF($E$2:E5647,"Begin: " &amp; C5648 &amp; "-" &amp; D5648 &amp; "-" &amp; H5648)=0,"Begin: " &amp; C5648 &amp; "-" &amp; D5648 &amp; "-" &amp; H5648,IF((C5648 &amp; "-" &amp; D5648 &amp; "-" &amp; H5648)&lt;&gt;(C5649 &amp; "-" &amp; D5649 &amp; "-" &amp; H5649),"End: " &amp; C5648 &amp; "-" &amp; D5648 &amp; "-" &amp; H5648,""))</f>
        <v/>
      </c>
      <c r="F5648" s="4" t="str">
        <f t="shared" si="1311"/>
        <v>Wall Street Journal-10Yr Treasury Yield-11-2019</v>
      </c>
      <c r="G5648" s="7">
        <v>43779</v>
      </c>
      <c r="H5648" s="7" t="str">
        <f t="shared" si="1312"/>
        <v>11-2019</v>
      </c>
      <c r="I5648" s="7" t="str">
        <f t="shared" ca="1" si="1313"/>
        <v>Wall Street Journal: Fannie Mae-10Yr Treasury Yield-11-2019</v>
      </c>
      <c r="J5648" s="4" t="str">
        <f t="shared" ca="1" si="1314"/>
        <v>10Yr Treasury Yield-Fannie Mae:11-2019</v>
      </c>
      <c r="K5648" t="s">
        <v>206</v>
      </c>
      <c r="CM5648">
        <v>1.7</v>
      </c>
      <c r="CO5648">
        <v>1.7</v>
      </c>
      <c r="CQ5648">
        <v>1.8</v>
      </c>
      <c r="CS5648">
        <v>1.8</v>
      </c>
      <c r="CU5648">
        <v>1.8</v>
      </c>
      <c r="CW5648">
        <v>1.8</v>
      </c>
      <c r="CY5648">
        <v>1.9</v>
      </c>
    </row>
    <row r="5649" spans="1:103" x14ac:dyDescent="0.55000000000000004">
      <c r="A5649" s="4" t="str">
        <f t="shared" ca="1" si="1309"/>
        <v>Comerica Bank</v>
      </c>
      <c r="B5649" s="4" t="str">
        <f t="shared" si="1310"/>
        <v>Robert Dye</v>
      </c>
      <c r="C5649" s="4" t="s">
        <v>246</v>
      </c>
      <c r="D5649" s="4" t="s">
        <v>96</v>
      </c>
      <c r="E5649" s="4" t="str">
        <f>IF(COUNTIF($E$2:E5648,"Begin: " &amp; C5649 &amp; "-" &amp; D5649 &amp; "-" &amp; H5649)=0,"Begin: " &amp; C5649 &amp; "-" &amp; D5649 &amp; "-" &amp; H5649,IF((C5649 &amp; "-" &amp; D5649 &amp; "-" &amp; H5649)&lt;&gt;(C5650 &amp; "-" &amp; D5650 &amp; "-" &amp; H5650),"End: " &amp; C5649 &amp; "-" &amp; D5649 &amp; "-" &amp; H5649,""))</f>
        <v/>
      </c>
      <c r="F5649" s="4" t="str">
        <f t="shared" si="1311"/>
        <v>Wall Street Journal-10Yr Treasury Yield-11-2019</v>
      </c>
      <c r="G5649" s="7">
        <v>43779</v>
      </c>
      <c r="H5649" s="7" t="str">
        <f t="shared" si="1312"/>
        <v>11-2019</v>
      </c>
      <c r="I5649" s="7" t="str">
        <f t="shared" ca="1" si="1313"/>
        <v>Wall Street Journal: Comerica Bank-10Yr Treasury Yield-11-2019</v>
      </c>
      <c r="J5649" s="4" t="str">
        <f t="shared" ca="1" si="1314"/>
        <v>10Yr Treasury Yield-Comerica Bank:11-2019</v>
      </c>
      <c r="K5649" t="s">
        <v>207</v>
      </c>
      <c r="CM5649">
        <v>1.68</v>
      </c>
      <c r="CO5649">
        <v>1.74</v>
      </c>
      <c r="CQ5649">
        <v>1.72</v>
      </c>
      <c r="CS5649">
        <v>1.87</v>
      </c>
      <c r="CU5649">
        <v>1.93</v>
      </c>
      <c r="CW5649">
        <v>1.91</v>
      </c>
      <c r="CY5649">
        <v>1.9</v>
      </c>
    </row>
    <row r="5650" spans="1:103" x14ac:dyDescent="0.55000000000000004">
      <c r="A5650" s="4" t="str">
        <f t="shared" ca="1" si="1309"/>
        <v>PNC Financial Services Group</v>
      </c>
      <c r="B5650" s="4" t="str">
        <f t="shared" si="1310"/>
        <v>Augustine Faucher</v>
      </c>
      <c r="C5650" s="4" t="s">
        <v>246</v>
      </c>
      <c r="D5650" s="4" t="s">
        <v>96</v>
      </c>
      <c r="E5650" s="4" t="str">
        <f>IF(COUNTIF($E$2:E5649,"Begin: " &amp; C5650 &amp; "-" &amp; D5650 &amp; "-" &amp; H5650)=0,"Begin: " &amp; C5650 &amp; "-" &amp; D5650 &amp; "-" &amp; H5650,IF((C5650 &amp; "-" &amp; D5650 &amp; "-" &amp; H5650)&lt;&gt;(C5651 &amp; "-" &amp; D5651 &amp; "-" &amp; H5651),"End: " &amp; C5650 &amp; "-" &amp; D5650 &amp; "-" &amp; H5650,""))</f>
        <v/>
      </c>
      <c r="F5650" s="4" t="str">
        <f t="shared" si="1311"/>
        <v>Wall Street Journal-10Yr Treasury Yield-11-2019</v>
      </c>
      <c r="G5650" s="7">
        <v>43779</v>
      </c>
      <c r="H5650" s="7" t="str">
        <f t="shared" si="1312"/>
        <v>11-2019</v>
      </c>
      <c r="I5650" s="7" t="str">
        <f t="shared" ca="1" si="1313"/>
        <v>Wall Street Journal: PNC Financial Services Group-10Yr Treasury Yield-11-2019</v>
      </c>
      <c r="J5650" s="4" t="str">
        <f t="shared" ca="1" si="1314"/>
        <v>10Yr Treasury Yield-PNC Financial Services Group:11-2019</v>
      </c>
      <c r="K5650" t="s">
        <v>769</v>
      </c>
      <c r="CM5650">
        <v>1.69</v>
      </c>
      <c r="CO5650">
        <v>1.75</v>
      </c>
      <c r="CQ5650">
        <v>1.82</v>
      </c>
      <c r="CS5650">
        <v>1.91</v>
      </c>
      <c r="CU5650">
        <v>1.99</v>
      </c>
      <c r="CW5650">
        <v>2</v>
      </c>
      <c r="CY5650">
        <v>2</v>
      </c>
    </row>
    <row r="5651" spans="1:103" x14ac:dyDescent="0.55000000000000004">
      <c r="A5651" s="4" t="str">
        <f t="shared" ca="1" si="1309"/>
        <v>Goldman Sachs</v>
      </c>
      <c r="B5651" s="4" t="str">
        <f t="shared" si="1310"/>
        <v>Jan Hatzius</v>
      </c>
      <c r="C5651" s="4" t="s">
        <v>246</v>
      </c>
      <c r="D5651" s="4" t="s">
        <v>96</v>
      </c>
      <c r="E5651" s="4" t="str">
        <f>IF(COUNTIF($E$2:E5650,"Begin: " &amp; C5651 &amp; "-" &amp; D5651 &amp; "-" &amp; H5651)=0,"Begin: " &amp; C5651 &amp; "-" &amp; D5651 &amp; "-" &amp; H5651,IF((C5651 &amp; "-" &amp; D5651 &amp; "-" &amp; H5651)&lt;&gt;(C5652 &amp; "-" &amp; D5652 &amp; "-" &amp; H5652),"End: " &amp; C5651 &amp; "-" &amp; D5651 &amp; "-" &amp; H5651,""))</f>
        <v/>
      </c>
      <c r="F5651" s="4" t="str">
        <f t="shared" si="1311"/>
        <v>Wall Street Journal-10Yr Treasury Yield-11-2019</v>
      </c>
      <c r="G5651" s="7">
        <v>43779</v>
      </c>
      <c r="H5651" s="7" t="str">
        <f t="shared" si="1312"/>
        <v>11-2019</v>
      </c>
      <c r="I5651" s="7" t="str">
        <f t="shared" ca="1" si="1313"/>
        <v>Wall Street Journal: Goldman Sachs-10Yr Treasury Yield-11-2019</v>
      </c>
      <c r="J5651" s="4" t="str">
        <f t="shared" ca="1" si="1314"/>
        <v>10Yr Treasury Yield-Goldman Sachs:11-2019</v>
      </c>
      <c r="K5651" t="s">
        <v>213</v>
      </c>
      <c r="CM5651">
        <v>1.75</v>
      </c>
      <c r="CO5651">
        <v>1.9</v>
      </c>
      <c r="CQ5651">
        <v>2.1</v>
      </c>
      <c r="CS5651">
        <v>2.2999999999999998</v>
      </c>
      <c r="CU5651">
        <v>2.4</v>
      </c>
      <c r="CW5651">
        <v>2.4</v>
      </c>
      <c r="CY5651">
        <v>2.4</v>
      </c>
    </row>
    <row r="5652" spans="1:103" x14ac:dyDescent="0.55000000000000004">
      <c r="A5652" s="4" t="str">
        <f t="shared" ca="1" si="1309"/>
        <v>California Lutheran University</v>
      </c>
      <c r="B5652" s="4" t="str">
        <f t="shared" si="1310"/>
        <v>Matthew Fienup/Dan Hamilton</v>
      </c>
      <c r="C5652" s="4" t="s">
        <v>246</v>
      </c>
      <c r="D5652" s="4" t="s">
        <v>96</v>
      </c>
      <c r="E5652" s="4" t="str">
        <f>IF(COUNTIF($E$2:E5651,"Begin: " &amp; C5652 &amp; "-" &amp; D5652 &amp; "-" &amp; H5652)=0,"Begin: " &amp; C5652 &amp; "-" &amp; D5652 &amp; "-" &amp; H5652,IF((C5652 &amp; "-" &amp; D5652 &amp; "-" &amp; H5652)&lt;&gt;(C5653 &amp; "-" &amp; D5653 &amp; "-" &amp; H5653),"End: " &amp; C5652 &amp; "-" &amp; D5652 &amp; "-" &amp; H5652,""))</f>
        <v/>
      </c>
      <c r="F5652" s="4" t="str">
        <f t="shared" si="1311"/>
        <v>Wall Street Journal-10Yr Treasury Yield-11-2019</v>
      </c>
      <c r="G5652" s="7">
        <v>43779</v>
      </c>
      <c r="H5652" s="7" t="str">
        <f t="shared" si="1312"/>
        <v>11-2019</v>
      </c>
      <c r="I5652" s="7" t="str">
        <f t="shared" ca="1" si="1313"/>
        <v>Wall Street Journal: California Lutheran University-10Yr Treasury Yield-11-2019</v>
      </c>
      <c r="J5652" s="4" t="str">
        <f t="shared" ca="1" si="1314"/>
        <v>10Yr Treasury Yield-California Lutheran University:11-2019</v>
      </c>
      <c r="K5652" t="s">
        <v>796</v>
      </c>
      <c r="CM5652">
        <v>1.71</v>
      </c>
      <c r="CO5652">
        <v>1.64</v>
      </c>
      <c r="CQ5652">
        <v>1.69</v>
      </c>
      <c r="CS5652">
        <v>1.73</v>
      </c>
      <c r="CU5652">
        <v>1.71</v>
      </c>
      <c r="CW5652">
        <v>1.73</v>
      </c>
      <c r="CY5652">
        <v>1.78</v>
      </c>
    </row>
    <row r="5653" spans="1:103" x14ac:dyDescent="0.55000000000000004">
      <c r="A5653" s="4" t="str">
        <f t="shared" ca="1" si="1309"/>
        <v>MFR</v>
      </c>
      <c r="B5653" s="4" t="str">
        <f t="shared" si="1310"/>
        <v>Maria Fiorini Ramirez/Joshua Shapiro</v>
      </c>
      <c r="C5653" s="4" t="s">
        <v>246</v>
      </c>
      <c r="D5653" s="4" t="s">
        <v>96</v>
      </c>
      <c r="E5653" s="4" t="str">
        <f>IF(COUNTIF($E$2:E5652,"Begin: " &amp; C5653 &amp; "-" &amp; D5653 &amp; "-" &amp; H5653)=0,"Begin: " &amp; C5653 &amp; "-" &amp; D5653 &amp; "-" &amp; H5653,IF((C5653 &amp; "-" &amp; D5653 &amp; "-" &amp; H5653)&lt;&gt;(C5654 &amp; "-" &amp; D5654 &amp; "-" &amp; H5654),"End: " &amp; C5653 &amp; "-" &amp; D5653 &amp; "-" &amp; H5653,""))</f>
        <v/>
      </c>
      <c r="F5653" s="4" t="str">
        <f t="shared" si="1311"/>
        <v>Wall Street Journal-10Yr Treasury Yield-11-2019</v>
      </c>
      <c r="G5653" s="7">
        <v>43779</v>
      </c>
      <c r="H5653" s="7" t="str">
        <f t="shared" si="1312"/>
        <v>11-2019</v>
      </c>
      <c r="I5653" s="7" t="str">
        <f t="shared" ca="1" si="1313"/>
        <v>Wall Street Journal: MFR-10Yr Treasury Yield-11-2019</v>
      </c>
      <c r="J5653" s="4" t="str">
        <f t="shared" ca="1" si="1314"/>
        <v>10Yr Treasury Yield-MFR:11-2019</v>
      </c>
      <c r="K5653" t="s">
        <v>208</v>
      </c>
      <c r="CM5653">
        <v>1.55</v>
      </c>
      <c r="CO5653">
        <v>1.25</v>
      </c>
      <c r="CQ5653">
        <v>1.1000000000000001</v>
      </c>
    </row>
    <row r="5654" spans="1:103" x14ac:dyDescent="0.55000000000000004">
      <c r="A5654" s="4" t="str">
        <f t="shared" ca="1" si="1309"/>
        <v>Chamber of Commerce</v>
      </c>
      <c r="B5654" s="4" t="str">
        <f t="shared" si="1310"/>
        <v>J.D. Foster</v>
      </c>
      <c r="C5654" s="4" t="s">
        <v>246</v>
      </c>
      <c r="D5654" s="4" t="s">
        <v>96</v>
      </c>
      <c r="E5654" s="4" t="str">
        <f>IF(COUNTIF($E$2:E5653,"Begin: " &amp; C5654 &amp; "-" &amp; D5654 &amp; "-" &amp; H5654)=0,"Begin: " &amp; C5654 &amp; "-" &amp; D5654 &amp; "-" &amp; H5654,IF((C5654 &amp; "-" &amp; D5654 &amp; "-" &amp; H5654)&lt;&gt;(C5655 &amp; "-" &amp; D5655 &amp; "-" &amp; H5655),"End: " &amp; C5654 &amp; "-" &amp; D5654 &amp; "-" &amp; H5654,""))</f>
        <v/>
      </c>
      <c r="F5654" s="4" t="str">
        <f t="shared" si="1311"/>
        <v>Wall Street Journal-10Yr Treasury Yield-11-2019</v>
      </c>
      <c r="G5654" s="7">
        <v>43779</v>
      </c>
      <c r="H5654" s="7" t="str">
        <f t="shared" si="1312"/>
        <v>11-2019</v>
      </c>
      <c r="I5654" s="7" t="str">
        <f t="shared" ca="1" si="1313"/>
        <v>Wall Street Journal: Chamber of Commerce-10Yr Treasury Yield-11-2019</v>
      </c>
      <c r="J5654" s="4" t="str">
        <f t="shared" ca="1" si="1314"/>
        <v>10Yr Treasury Yield-Chamber of Commerce:11-2019</v>
      </c>
      <c r="K5654" t="s">
        <v>766</v>
      </c>
      <c r="CM5654">
        <v>1.6</v>
      </c>
      <c r="CO5654">
        <v>1.75</v>
      </c>
      <c r="CQ5654">
        <v>1.9</v>
      </c>
      <c r="CS5654">
        <v>2</v>
      </c>
      <c r="CU5654">
        <v>2.0499999999999998</v>
      </c>
    </row>
    <row r="5655" spans="1:103" x14ac:dyDescent="0.55000000000000004">
      <c r="A5655" s="4" t="str">
        <f t="shared" ca="1" si="1309"/>
        <v>Mortgage Bankers Association</v>
      </c>
      <c r="B5655" s="4" t="str">
        <f t="shared" si="1310"/>
        <v>Mike Fratantoni</v>
      </c>
      <c r="C5655" s="4" t="s">
        <v>246</v>
      </c>
      <c r="D5655" s="4" t="s">
        <v>96</v>
      </c>
      <c r="E5655" s="4" t="str">
        <f>IF(COUNTIF($E$2:E5654,"Begin: " &amp; C5655 &amp; "-" &amp; D5655 &amp; "-" &amp; H5655)=0,"Begin: " &amp; C5655 &amp; "-" &amp; D5655 &amp; "-" &amp; H5655,IF((C5655 &amp; "-" &amp; D5655 &amp; "-" &amp; H5655)&lt;&gt;(C5656 &amp; "-" &amp; D5656 &amp; "-" &amp; H5656),"End: " &amp; C5655 &amp; "-" &amp; D5655 &amp; "-" &amp; H5655,""))</f>
        <v/>
      </c>
      <c r="F5655" s="4" t="str">
        <f t="shared" si="1311"/>
        <v>Wall Street Journal-10Yr Treasury Yield-11-2019</v>
      </c>
      <c r="G5655" s="7">
        <v>43779</v>
      </c>
      <c r="H5655" s="7" t="str">
        <f t="shared" si="1312"/>
        <v>11-2019</v>
      </c>
      <c r="I5655" s="7" t="str">
        <f t="shared" ca="1" si="1313"/>
        <v>Wall Street Journal: Mortgage Bankers Association-10Yr Treasury Yield-11-2019</v>
      </c>
      <c r="J5655" s="4" t="str">
        <f t="shared" ca="1" si="1314"/>
        <v>10Yr Treasury Yield-Mortgage Bankers Association:11-2019</v>
      </c>
      <c r="K5655" t="s">
        <v>209</v>
      </c>
      <c r="CM5655">
        <v>1.9</v>
      </c>
      <c r="CO5655">
        <v>2</v>
      </c>
      <c r="CQ5655">
        <v>2</v>
      </c>
      <c r="CS5655">
        <v>2</v>
      </c>
      <c r="CU5655">
        <v>2.1</v>
      </c>
      <c r="CW5655">
        <v>2.2000000000000002</v>
      </c>
      <c r="CY5655">
        <v>2.4</v>
      </c>
    </row>
    <row r="5656" spans="1:103" x14ac:dyDescent="0.55000000000000004">
      <c r="A5656" s="4" t="str">
        <f t="shared" ca="1" si="1309"/>
        <v>Robert Fry Economics LLC</v>
      </c>
      <c r="B5656" s="4" t="str">
        <f t="shared" si="1310"/>
        <v>Robert Fry</v>
      </c>
      <c r="C5656" s="4" t="s">
        <v>246</v>
      </c>
      <c r="D5656" s="4" t="s">
        <v>96</v>
      </c>
      <c r="E5656" s="4" t="str">
        <f>IF(COUNTIF($E$2:E5655,"Begin: " &amp; C5656 &amp; "-" &amp; D5656 &amp; "-" &amp; H5656)=0,"Begin: " &amp; C5656 &amp; "-" &amp; D5656 &amp; "-" &amp; H5656,IF((C5656 &amp; "-" &amp; D5656 &amp; "-" &amp; H5656)&lt;&gt;(C5657 &amp; "-" &amp; D5657 &amp; "-" &amp; H5657),"End: " &amp; C5656 &amp; "-" &amp; D5656 &amp; "-" &amp; H5656,""))</f>
        <v/>
      </c>
      <c r="F5656" s="4" t="str">
        <f t="shared" si="1311"/>
        <v>Wall Street Journal-10Yr Treasury Yield-11-2019</v>
      </c>
      <c r="G5656" s="7">
        <v>43779</v>
      </c>
      <c r="H5656" s="7" t="str">
        <f t="shared" si="1312"/>
        <v>11-2019</v>
      </c>
      <c r="I5656" s="7" t="str">
        <f t="shared" ca="1" si="1313"/>
        <v>Wall Street Journal: Robert Fry Economics LLC-10Yr Treasury Yield-11-2019</v>
      </c>
      <c r="J5656" s="4" t="str">
        <f t="shared" ca="1" si="1314"/>
        <v>10Yr Treasury Yield-Robert Fry Economics LLC:11-2019</v>
      </c>
      <c r="K5656" t="s">
        <v>764</v>
      </c>
      <c r="CM5656">
        <v>1.8</v>
      </c>
      <c r="CO5656">
        <v>1.8</v>
      </c>
      <c r="CQ5656">
        <v>1.9</v>
      </c>
      <c r="CS5656">
        <v>2.2999999999999998</v>
      </c>
      <c r="CU5656">
        <v>2.7</v>
      </c>
      <c r="CW5656">
        <v>3.1</v>
      </c>
      <c r="CY5656">
        <v>3.5</v>
      </c>
    </row>
    <row r="5657" spans="1:103" x14ac:dyDescent="0.55000000000000004">
      <c r="A5657" s="4" t="str">
        <f t="shared" ca="1" si="1309"/>
        <v>Societe Generale</v>
      </c>
      <c r="B5657" s="4" t="str">
        <f t="shared" si="1310"/>
        <v>Stephen Gallagher</v>
      </c>
      <c r="C5657" s="4" t="s">
        <v>246</v>
      </c>
      <c r="D5657" s="4" t="s">
        <v>96</v>
      </c>
      <c r="E5657" s="4" t="str">
        <f>IF(COUNTIF($E$2:E5656,"Begin: " &amp; C5657 &amp; "-" &amp; D5657 &amp; "-" &amp; H5657)=0,"Begin: " &amp; C5657 &amp; "-" &amp; D5657 &amp; "-" &amp; H5657,IF((C5657 &amp; "-" &amp; D5657 &amp; "-" &amp; H5657)&lt;&gt;(C5658 &amp; "-" &amp; D5658 &amp; "-" &amp; H5658),"End: " &amp; C5657 &amp; "-" &amp; D5657 &amp; "-" &amp; H5657,""))</f>
        <v/>
      </c>
      <c r="F5657" s="4" t="str">
        <f t="shared" si="1311"/>
        <v>Wall Street Journal-10Yr Treasury Yield-11-2019</v>
      </c>
      <c r="G5657" s="7">
        <v>43779</v>
      </c>
      <c r="H5657" s="7" t="str">
        <f t="shared" si="1312"/>
        <v>11-2019</v>
      </c>
      <c r="I5657" s="7" t="str">
        <f t="shared" ca="1" si="1313"/>
        <v>Wall Street Journal: Societe Generale-10Yr Treasury Yield-11-2019</v>
      </c>
      <c r="J5657" s="4" t="str">
        <f t="shared" ca="1" si="1314"/>
        <v>10Yr Treasury Yield-Societe Generale:11-2019</v>
      </c>
      <c r="K5657" t="s">
        <v>657</v>
      </c>
      <c r="CM5657">
        <v>1.7</v>
      </c>
      <c r="CO5657">
        <v>1.3</v>
      </c>
      <c r="CQ5657">
        <v>1.65</v>
      </c>
      <c r="CS5657">
        <v>2.6</v>
      </c>
      <c r="CU5657">
        <v>2.9</v>
      </c>
      <c r="CW5657">
        <v>3</v>
      </c>
      <c r="CY5657">
        <v>3</v>
      </c>
    </row>
    <row r="5658" spans="1:103" x14ac:dyDescent="0.55000000000000004">
      <c r="A5658" s="4" t="str">
        <f t="shared" ca="1" si="1309"/>
        <v>Barclays</v>
      </c>
      <c r="B5658" s="4" t="str">
        <f t="shared" si="1310"/>
        <v>Michael Gapen*</v>
      </c>
      <c r="C5658" s="4" t="s">
        <v>246</v>
      </c>
      <c r="D5658" s="4" t="s">
        <v>96</v>
      </c>
      <c r="E5658" s="4" t="str">
        <f>IF(COUNTIF($E$2:E5657,"Begin: " &amp; C5658 &amp; "-" &amp; D5658 &amp; "-" &amp; H5658)=0,"Begin: " &amp; C5658 &amp; "-" &amp; D5658 &amp; "-" &amp; H5658,IF((C5658 &amp; "-" &amp; D5658 &amp; "-" &amp; H5658)&lt;&gt;(C5659 &amp; "-" &amp; D5659 &amp; "-" &amp; H5659),"End: " &amp; C5658 &amp; "-" &amp; D5658 &amp; "-" &amp; H5658,""))</f>
        <v/>
      </c>
      <c r="F5658" s="4" t="str">
        <f t="shared" si="1311"/>
        <v>Wall Street Journal-10Yr Treasury Yield-11-2019</v>
      </c>
      <c r="G5658" s="7">
        <v>43779</v>
      </c>
      <c r="H5658" s="7" t="str">
        <f t="shared" si="1312"/>
        <v>11-2019</v>
      </c>
      <c r="I5658" s="7" t="str">
        <f t="shared" ca="1" si="1313"/>
        <v>Wall Street Journal: Barclays-10Yr Treasury Yield-11-2019</v>
      </c>
      <c r="J5658" s="4" t="str">
        <f t="shared" ca="1" si="1314"/>
        <v>10Yr Treasury Yield-Barclays:11-2019</v>
      </c>
      <c r="K5658" t="s">
        <v>815</v>
      </c>
    </row>
    <row r="5659" spans="1:103" x14ac:dyDescent="0.55000000000000004">
      <c r="A5659" s="4" t="str">
        <f t="shared" ca="1" si="1309"/>
        <v>NatWest Markets</v>
      </c>
      <c r="B5659" s="4" t="str">
        <f t="shared" si="1310"/>
        <v>Michelle Girard*</v>
      </c>
      <c r="C5659" s="4" t="s">
        <v>246</v>
      </c>
      <c r="D5659" s="4" t="s">
        <v>96</v>
      </c>
      <c r="E5659" s="4" t="str">
        <f>IF(COUNTIF($E$2:E5658,"Begin: " &amp; C5659 &amp; "-" &amp; D5659 &amp; "-" &amp; H5659)=0,"Begin: " &amp; C5659 &amp; "-" &amp; D5659 &amp; "-" &amp; H5659,IF((C5659 &amp; "-" &amp; D5659 &amp; "-" &amp; H5659)&lt;&gt;(C5660 &amp; "-" &amp; D5660 &amp; "-" &amp; H5660),"End: " &amp; C5659 &amp; "-" &amp; D5659 &amp; "-" &amp; H5659,""))</f>
        <v/>
      </c>
      <c r="F5659" s="4" t="str">
        <f t="shared" si="1311"/>
        <v>Wall Street Journal-10Yr Treasury Yield-11-2019</v>
      </c>
      <c r="G5659" s="7">
        <v>43779</v>
      </c>
      <c r="H5659" s="7" t="str">
        <f t="shared" si="1312"/>
        <v>11-2019</v>
      </c>
      <c r="I5659" s="7" t="str">
        <f t="shared" ca="1" si="1313"/>
        <v>Wall Street Journal: NatWest Markets-10Yr Treasury Yield-11-2019</v>
      </c>
      <c r="J5659" s="4" t="str">
        <f t="shared" ca="1" si="1314"/>
        <v>10Yr Treasury Yield-NatWest Markets:11-2019</v>
      </c>
      <c r="K5659" t="s">
        <v>816</v>
      </c>
    </row>
    <row r="5660" spans="1:103" x14ac:dyDescent="0.55000000000000004">
      <c r="A5660" s="4" t="str">
        <f t="shared" ca="1" si="1309"/>
        <v>BMO Capital Markets</v>
      </c>
      <c r="B5660" s="4" t="str">
        <f t="shared" si="1310"/>
        <v>Michael Gregory</v>
      </c>
      <c r="C5660" s="4" t="s">
        <v>246</v>
      </c>
      <c r="D5660" s="4" t="s">
        <v>96</v>
      </c>
      <c r="E5660" s="4" t="str">
        <f>IF(COUNTIF($E$2:E5659,"Begin: " &amp; C5660 &amp; "-" &amp; D5660 &amp; "-" &amp; H5660)=0,"Begin: " &amp; C5660 &amp; "-" &amp; D5660 &amp; "-" &amp; H5660,IF((C5660 &amp; "-" &amp; D5660 &amp; "-" &amp; H5660)&lt;&gt;(C5661 &amp; "-" &amp; D5661 &amp; "-" &amp; H5661),"End: " &amp; C5660 &amp; "-" &amp; D5660 &amp; "-" &amp; H5660,""))</f>
        <v/>
      </c>
      <c r="F5660" s="4" t="str">
        <f t="shared" si="1311"/>
        <v>Wall Street Journal-10Yr Treasury Yield-11-2019</v>
      </c>
      <c r="G5660" s="7">
        <v>43779</v>
      </c>
      <c r="H5660" s="7" t="str">
        <f t="shared" si="1312"/>
        <v>11-2019</v>
      </c>
      <c r="I5660" s="7" t="str">
        <f t="shared" ca="1" si="1313"/>
        <v>Wall Street Journal: BMO Capital Markets-10Yr Treasury Yield-11-2019</v>
      </c>
      <c r="J5660" s="4" t="str">
        <f t="shared" ca="1" si="1314"/>
        <v>10Yr Treasury Yield-BMO Capital Markets:11-2019</v>
      </c>
      <c r="K5660" t="s">
        <v>860</v>
      </c>
      <c r="CM5660">
        <v>1.63</v>
      </c>
      <c r="CO5660">
        <v>1.81</v>
      </c>
      <c r="CQ5660">
        <v>2</v>
      </c>
      <c r="CS5660">
        <v>2.2400000000000002</v>
      </c>
      <c r="CU5660">
        <v>2.48</v>
      </c>
      <c r="CW5660">
        <v>2.71</v>
      </c>
      <c r="CY5660">
        <v>2.95</v>
      </c>
    </row>
    <row r="5661" spans="1:103" x14ac:dyDescent="0.55000000000000004">
      <c r="A5661" s="4" t="str">
        <f t="shared" ca="1" si="1309"/>
        <v>TD Securities</v>
      </c>
      <c r="B5661" s="4" t="str">
        <f t="shared" si="1310"/>
        <v>Michael Hanson</v>
      </c>
      <c r="C5661" s="4" t="s">
        <v>246</v>
      </c>
      <c r="D5661" s="4" t="s">
        <v>96</v>
      </c>
      <c r="E5661" s="4" t="str">
        <f>IF(COUNTIF($E$2:E5660,"Begin: " &amp; C5661 &amp; "-" &amp; D5661 &amp; "-" &amp; H5661)=0,"Begin: " &amp; C5661 &amp; "-" &amp; D5661 &amp; "-" &amp; H5661,IF((C5661 &amp; "-" &amp; D5661 &amp; "-" &amp; H5661)&lt;&gt;(C5662 &amp; "-" &amp; D5662 &amp; "-" &amp; H5662),"End: " &amp; C5661 &amp; "-" &amp; D5661 &amp; "-" &amp; H5661,""))</f>
        <v/>
      </c>
      <c r="F5661" s="4" t="str">
        <f t="shared" si="1311"/>
        <v>Wall Street Journal-10Yr Treasury Yield-11-2019</v>
      </c>
      <c r="G5661" s="7">
        <v>43779</v>
      </c>
      <c r="H5661" s="7" t="str">
        <f t="shared" si="1312"/>
        <v>11-2019</v>
      </c>
      <c r="I5661" s="7" t="str">
        <f t="shared" ca="1" si="1313"/>
        <v>Wall Street Journal: TD Securities-10Yr Treasury Yield-11-2019</v>
      </c>
      <c r="J5661" s="4" t="str">
        <f t="shared" ca="1" si="1314"/>
        <v>10Yr Treasury Yield-TD Securities:11-2019</v>
      </c>
      <c r="K5661" t="s">
        <v>799</v>
      </c>
    </row>
    <row r="5662" spans="1:103" x14ac:dyDescent="0.55000000000000004">
      <c r="A5662" s="4" t="str">
        <f t="shared" ca="1" si="1309"/>
        <v>Scotiabank</v>
      </c>
      <c r="B5662" s="4" t="str">
        <f t="shared" si="1310"/>
        <v>Derek Holt*</v>
      </c>
      <c r="C5662" s="4" t="s">
        <v>246</v>
      </c>
      <c r="D5662" s="4" t="s">
        <v>96</v>
      </c>
      <c r="E5662" s="4" t="str">
        <f>IF(COUNTIF($E$2:E5661,"Begin: " &amp; C5662 &amp; "-" &amp; D5662 &amp; "-" &amp; H5662)=0,"Begin: " &amp; C5662 &amp; "-" &amp; D5662 &amp; "-" &amp; H5662,IF((C5662 &amp; "-" &amp; D5662 &amp; "-" &amp; H5662)&lt;&gt;(C5663 &amp; "-" &amp; D5663 &amp; "-" &amp; H5663),"End: " &amp; C5662 &amp; "-" &amp; D5662 &amp; "-" &amp; H5662,""))</f>
        <v/>
      </c>
      <c r="F5662" s="4" t="str">
        <f t="shared" si="1311"/>
        <v>Wall Street Journal-10Yr Treasury Yield-11-2019</v>
      </c>
      <c r="G5662" s="7">
        <v>43779</v>
      </c>
      <c r="H5662" s="7" t="str">
        <f t="shared" si="1312"/>
        <v>11-2019</v>
      </c>
      <c r="I5662" s="7" t="str">
        <f t="shared" ca="1" si="1313"/>
        <v>Wall Street Journal: Scotiabank-10Yr Treasury Yield-11-2019</v>
      </c>
      <c r="J5662" s="4" t="str">
        <f t="shared" ca="1" si="1314"/>
        <v>10Yr Treasury Yield-Scotiabank:11-2019</v>
      </c>
      <c r="K5662" t="s">
        <v>840</v>
      </c>
    </row>
    <row r="5663" spans="1:103" x14ac:dyDescent="0.55000000000000004">
      <c r="A5663" s="4" t="str">
        <f t="shared" ca="1" si="1309"/>
        <v>KPMG</v>
      </c>
      <c r="B5663" s="4" t="str">
        <f t="shared" si="1310"/>
        <v>Constance Hunter*</v>
      </c>
      <c r="C5663" s="4" t="s">
        <v>246</v>
      </c>
      <c r="D5663" s="4" t="s">
        <v>96</v>
      </c>
      <c r="E5663" s="4" t="str">
        <f>IF(COUNTIF($E$2:E5662,"Begin: " &amp; C5663 &amp; "-" &amp; D5663 &amp; "-" &amp; H5663)=0,"Begin: " &amp; C5663 &amp; "-" &amp; D5663 &amp; "-" &amp; H5663,IF((C5663 &amp; "-" &amp; D5663 &amp; "-" &amp; H5663)&lt;&gt;(C5664 &amp; "-" &amp; D5664 &amp; "-" &amp; H5664),"End: " &amp; C5663 &amp; "-" &amp; D5663 &amp; "-" &amp; H5663,""))</f>
        <v/>
      </c>
      <c r="F5663" s="4" t="str">
        <f t="shared" si="1311"/>
        <v>Wall Street Journal-10Yr Treasury Yield-11-2019</v>
      </c>
      <c r="G5663" s="7">
        <v>43779</v>
      </c>
      <c r="H5663" s="7" t="str">
        <f t="shared" si="1312"/>
        <v>11-2019</v>
      </c>
      <c r="I5663" s="7" t="str">
        <f t="shared" ca="1" si="1313"/>
        <v>Wall Street Journal: KPMG-10Yr Treasury Yield-11-2019</v>
      </c>
      <c r="J5663" s="4" t="str">
        <f t="shared" ca="1" si="1314"/>
        <v>10Yr Treasury Yield-KPMG:11-2019</v>
      </c>
      <c r="K5663" t="s">
        <v>855</v>
      </c>
    </row>
    <row r="5664" spans="1:103" x14ac:dyDescent="0.55000000000000004">
      <c r="A5664" s="4" t="str">
        <f t="shared" ca="1" si="1309"/>
        <v>BBVA</v>
      </c>
      <c r="B5664" s="4" t="str">
        <f t="shared" si="1310"/>
        <v>Nathaniel Karp</v>
      </c>
      <c r="C5664" s="4" t="s">
        <v>246</v>
      </c>
      <c r="D5664" s="4" t="s">
        <v>96</v>
      </c>
      <c r="E5664" s="4" t="str">
        <f>IF(COUNTIF($E$2:E5663,"Begin: " &amp; C5664 &amp; "-" &amp; D5664 &amp; "-" &amp; H5664)=0,"Begin: " &amp; C5664 &amp; "-" &amp; D5664 &amp; "-" &amp; H5664,IF((C5664 &amp; "-" &amp; D5664 &amp; "-" &amp; H5664)&lt;&gt;(C5665 &amp; "-" &amp; D5665 &amp; "-" &amp; H5665),"End: " &amp; C5664 &amp; "-" &amp; D5664 &amp; "-" &amp; H5664,""))</f>
        <v/>
      </c>
      <c r="F5664" s="4" t="str">
        <f t="shared" si="1311"/>
        <v>Wall Street Journal-10Yr Treasury Yield-11-2019</v>
      </c>
      <c r="G5664" s="7">
        <v>43779</v>
      </c>
      <c r="H5664" s="7" t="str">
        <f t="shared" si="1312"/>
        <v>11-2019</v>
      </c>
      <c r="I5664" s="7" t="str">
        <f t="shared" ca="1" si="1313"/>
        <v>Wall Street Journal: BBVA-10Yr Treasury Yield-11-2019</v>
      </c>
      <c r="J5664" s="4" t="str">
        <f t="shared" ca="1" si="1314"/>
        <v>10Yr Treasury Yield-BBVA:11-2019</v>
      </c>
      <c r="K5664" t="s">
        <v>848</v>
      </c>
      <c r="CM5664">
        <v>1.71</v>
      </c>
      <c r="CO5664">
        <v>1.77</v>
      </c>
      <c r="CQ5664">
        <v>1.88</v>
      </c>
      <c r="CS5664">
        <v>1.98</v>
      </c>
      <c r="CU5664">
        <v>2.04</v>
      </c>
      <c r="CW5664">
        <v>2.25</v>
      </c>
      <c r="CY5664">
        <v>2.41</v>
      </c>
    </row>
    <row r="5665" spans="1:103" x14ac:dyDescent="0.55000000000000004">
      <c r="A5665" s="4" t="str">
        <f t="shared" ca="1" si="1309"/>
        <v>National Retail Federation</v>
      </c>
      <c r="B5665" s="4" t="str">
        <f t="shared" si="1310"/>
        <v>Jack Kleinhenz</v>
      </c>
      <c r="C5665" s="4" t="s">
        <v>246</v>
      </c>
      <c r="D5665" s="4" t="s">
        <v>96</v>
      </c>
      <c r="E5665" s="4" t="str">
        <f>IF(COUNTIF($E$2:E5664,"Begin: " &amp; C5665 &amp; "-" &amp; D5665 &amp; "-" &amp; H5665)=0,"Begin: " &amp; C5665 &amp; "-" &amp; D5665 &amp; "-" &amp; H5665,IF((C5665 &amp; "-" &amp; D5665 &amp; "-" &amp; H5665)&lt;&gt;(C5666 &amp; "-" &amp; D5666 &amp; "-" &amp; H5666),"End: " &amp; C5665 &amp; "-" &amp; D5665 &amp; "-" &amp; H5665,""))</f>
        <v/>
      </c>
      <c r="F5665" s="4" t="str">
        <f t="shared" si="1311"/>
        <v>Wall Street Journal-10Yr Treasury Yield-11-2019</v>
      </c>
      <c r="G5665" s="7">
        <v>43779</v>
      </c>
      <c r="H5665" s="7" t="str">
        <f t="shared" si="1312"/>
        <v>11-2019</v>
      </c>
      <c r="I5665" s="7" t="str">
        <f t="shared" ca="1" si="1313"/>
        <v>Wall Street Journal: National Retail Federation-10Yr Treasury Yield-11-2019</v>
      </c>
      <c r="J5665" s="4" t="str">
        <f t="shared" ca="1" si="1314"/>
        <v>10Yr Treasury Yield-National Retail Federation:11-2019</v>
      </c>
      <c r="K5665" t="s">
        <v>216</v>
      </c>
      <c r="CM5665">
        <v>1.8</v>
      </c>
      <c r="CO5665">
        <v>1.85</v>
      </c>
      <c r="CQ5665">
        <v>2</v>
      </c>
      <c r="CS5665">
        <v>2.15</v>
      </c>
      <c r="CU5665">
        <v>2.2999999999999998</v>
      </c>
    </row>
    <row r="5666" spans="1:103" x14ac:dyDescent="0.55000000000000004">
      <c r="A5666" s="4" t="str">
        <f t="shared" ca="1" si="1309"/>
        <v>Natixis CIB Americas</v>
      </c>
      <c r="B5666" s="4" t="str">
        <f t="shared" si="1310"/>
        <v>Joseph LaVorgna</v>
      </c>
      <c r="C5666" s="4" t="s">
        <v>246</v>
      </c>
      <c r="D5666" s="4" t="s">
        <v>96</v>
      </c>
      <c r="E5666" s="4" t="str">
        <f>IF(COUNTIF($E$2:E5665,"Begin: " &amp; C5666 &amp; "-" &amp; D5666 &amp; "-" &amp; H5666)=0,"Begin: " &amp; C5666 &amp; "-" &amp; D5666 &amp; "-" &amp; H5666,IF((C5666 &amp; "-" &amp; D5666 &amp; "-" &amp; H5666)&lt;&gt;(C5667 &amp; "-" &amp; D5667 &amp; "-" &amp; H5667),"End: " &amp; C5666 &amp; "-" &amp; D5666 &amp; "-" &amp; H5666,""))</f>
        <v/>
      </c>
      <c r="F5666" s="4" t="str">
        <f t="shared" si="1311"/>
        <v>Wall Street Journal-10Yr Treasury Yield-11-2019</v>
      </c>
      <c r="G5666" s="7">
        <v>43779</v>
      </c>
      <c r="H5666" s="7" t="str">
        <f t="shared" si="1312"/>
        <v>11-2019</v>
      </c>
      <c r="I5666" s="7" t="str">
        <f t="shared" ca="1" si="1313"/>
        <v>Wall Street Journal: Natixis CIB Americas-10Yr Treasury Yield-11-2019</v>
      </c>
      <c r="J5666" s="4" t="str">
        <f t="shared" ca="1" si="1314"/>
        <v>10Yr Treasury Yield-Natixis CIB Americas:11-2019</v>
      </c>
      <c r="K5666" t="s">
        <v>774</v>
      </c>
      <c r="CM5666">
        <v>2</v>
      </c>
      <c r="CO5666">
        <v>2.25</v>
      </c>
      <c r="CQ5666">
        <v>2</v>
      </c>
      <c r="CS5666">
        <v>1.75</v>
      </c>
      <c r="CU5666">
        <v>1.5</v>
      </c>
      <c r="CW5666">
        <v>1.25</v>
      </c>
      <c r="CY5666">
        <v>1</v>
      </c>
    </row>
    <row r="5667" spans="1:103" x14ac:dyDescent="0.55000000000000004">
      <c r="A5667" s="4" t="str">
        <f t="shared" ca="1" si="1309"/>
        <v>UCLA Anderson Forecast</v>
      </c>
      <c r="B5667" s="4" t="str">
        <f t="shared" si="1310"/>
        <v>Edward Leamer/David Shulman</v>
      </c>
      <c r="C5667" s="4" t="s">
        <v>246</v>
      </c>
      <c r="D5667" s="4" t="s">
        <v>96</v>
      </c>
      <c r="E5667" s="4" t="str">
        <f>IF(COUNTIF($E$2:E5666,"Begin: " &amp; C5667 &amp; "-" &amp; D5667 &amp; "-" &amp; H5667)=0,"Begin: " &amp; C5667 &amp; "-" &amp; D5667 &amp; "-" &amp; H5667,IF((C5667 &amp; "-" &amp; D5667 &amp; "-" &amp; H5667)&lt;&gt;(C5668 &amp; "-" &amp; D5668 &amp; "-" &amp; H5668),"End: " &amp; C5667 &amp; "-" &amp; D5667 &amp; "-" &amp; H5667,""))</f>
        <v/>
      </c>
      <c r="F5667" s="4" t="str">
        <f t="shared" si="1311"/>
        <v>Wall Street Journal-10Yr Treasury Yield-11-2019</v>
      </c>
      <c r="G5667" s="7">
        <v>43779</v>
      </c>
      <c r="H5667" s="7" t="str">
        <f t="shared" si="1312"/>
        <v>11-2019</v>
      </c>
      <c r="I5667" s="7" t="str">
        <f t="shared" ca="1" si="1313"/>
        <v>Wall Street Journal: UCLA Anderson Forecast-10Yr Treasury Yield-11-2019</v>
      </c>
      <c r="J5667" s="4" t="str">
        <f t="shared" ca="1" si="1314"/>
        <v>10Yr Treasury Yield-UCLA Anderson Forecast:11-2019</v>
      </c>
      <c r="K5667" t="s">
        <v>218</v>
      </c>
      <c r="CM5667">
        <v>1.6</v>
      </c>
      <c r="CO5667">
        <v>1.6</v>
      </c>
      <c r="CQ5667">
        <v>1.4</v>
      </c>
      <c r="CS5667">
        <v>1.8</v>
      </c>
      <c r="CU5667">
        <v>2.2000000000000002</v>
      </c>
    </row>
    <row r="5668" spans="1:103" x14ac:dyDescent="0.55000000000000004">
      <c r="A5668" s="4" t="str">
        <f t="shared" ca="1" si="1309"/>
        <v>NEMA Business Information Services</v>
      </c>
      <c r="B5668" s="4" t="str">
        <f t="shared" si="1310"/>
        <v>Don Leavens/Steven Wilcox*</v>
      </c>
      <c r="C5668" s="4" t="s">
        <v>246</v>
      </c>
      <c r="D5668" s="4" t="s">
        <v>96</v>
      </c>
      <c r="E5668" s="4" t="str">
        <f>IF(COUNTIF($E$2:E5667,"Begin: " &amp; C5668 &amp; "-" &amp; D5668 &amp; "-" &amp; H5668)=0,"Begin: " &amp; C5668 &amp; "-" &amp; D5668 &amp; "-" &amp; H5668,IF((C5668 &amp; "-" &amp; D5668 &amp; "-" &amp; H5668)&lt;&gt;(C5669 &amp; "-" &amp; D5669 &amp; "-" &amp; H5669),"End: " &amp; C5668 &amp; "-" &amp; D5668 &amp; "-" &amp; H5668,""))</f>
        <v/>
      </c>
      <c r="F5668" s="4" t="str">
        <f t="shared" si="1311"/>
        <v>Wall Street Journal-10Yr Treasury Yield-11-2019</v>
      </c>
      <c r="G5668" s="7">
        <v>43779</v>
      </c>
      <c r="H5668" s="7" t="str">
        <f t="shared" si="1312"/>
        <v>11-2019</v>
      </c>
      <c r="I5668" s="7" t="str">
        <f t="shared" ca="1" si="1313"/>
        <v>Wall Street Journal: NEMA Business Information Services-10Yr Treasury Yield-11-2019</v>
      </c>
      <c r="J5668" s="4" t="str">
        <f t="shared" ca="1" si="1314"/>
        <v>10Yr Treasury Yield-NEMA Business Information Services:11-2019</v>
      </c>
      <c r="K5668" t="s">
        <v>861</v>
      </c>
    </row>
    <row r="5669" spans="1:103" x14ac:dyDescent="0.55000000000000004">
      <c r="A5669" s="4" t="str">
        <f t="shared" ca="1" si="1309"/>
        <v>Moody's Investors Service</v>
      </c>
      <c r="B5669" s="4" t="str">
        <f t="shared" si="1310"/>
        <v>John Lonski</v>
      </c>
      <c r="C5669" s="4" t="s">
        <v>246</v>
      </c>
      <c r="D5669" s="4" t="s">
        <v>96</v>
      </c>
      <c r="E5669" s="4" t="str">
        <f>IF(COUNTIF($E$2:E5668,"Begin: " &amp; C5669 &amp; "-" &amp; D5669 &amp; "-" &amp; H5669)=0,"Begin: " &amp; C5669 &amp; "-" &amp; D5669 &amp; "-" &amp; H5669,IF((C5669 &amp; "-" &amp; D5669 &amp; "-" &amp; H5669)&lt;&gt;(C5670 &amp; "-" &amp; D5670 &amp; "-" &amp; H5670),"End: " &amp; C5669 &amp; "-" &amp; D5669 &amp; "-" &amp; H5669,""))</f>
        <v/>
      </c>
      <c r="F5669" s="4" t="str">
        <f t="shared" si="1311"/>
        <v>Wall Street Journal-10Yr Treasury Yield-11-2019</v>
      </c>
      <c r="G5669" s="7">
        <v>43779</v>
      </c>
      <c r="H5669" s="7" t="str">
        <f t="shared" si="1312"/>
        <v>11-2019</v>
      </c>
      <c r="I5669" s="7" t="str">
        <f t="shared" ca="1" si="1313"/>
        <v>Wall Street Journal: Moody's Investors Service-10Yr Treasury Yield-11-2019</v>
      </c>
      <c r="J5669" s="4" t="str">
        <f t="shared" ca="1" si="1314"/>
        <v>10Yr Treasury Yield-Moody's Investors Service:11-2019</v>
      </c>
      <c r="K5669" t="s">
        <v>220</v>
      </c>
      <c r="CM5669">
        <v>1.8</v>
      </c>
      <c r="CO5669">
        <v>1.75</v>
      </c>
      <c r="CQ5669">
        <v>1.7</v>
      </c>
      <c r="CS5669">
        <v>1.65</v>
      </c>
      <c r="CU5669">
        <v>1.6</v>
      </c>
      <c r="CW5669">
        <v>1.7</v>
      </c>
      <c r="CY5669">
        <v>1.75</v>
      </c>
    </row>
    <row r="5670" spans="1:103" x14ac:dyDescent="0.55000000000000004">
      <c r="A5670" s="4" t="str">
        <f t="shared" ca="1" si="1309"/>
        <v>National Auto Dealer Association</v>
      </c>
      <c r="B5670" s="4" t="str">
        <f t="shared" si="1310"/>
        <v>Patrick Manzi</v>
      </c>
      <c r="C5670" s="4" t="s">
        <v>246</v>
      </c>
      <c r="D5670" s="4" t="s">
        <v>96</v>
      </c>
      <c r="E5670" s="4" t="str">
        <f>IF(COUNTIF($E$2:E5669,"Begin: " &amp; C5670 &amp; "-" &amp; D5670 &amp; "-" &amp; H5670)=0,"Begin: " &amp; C5670 &amp; "-" &amp; D5670 &amp; "-" &amp; H5670,IF((C5670 &amp; "-" &amp; D5670 &amp; "-" &amp; H5670)&lt;&gt;(C5671 &amp; "-" &amp; D5671 &amp; "-" &amp; H5671),"End: " &amp; C5670 &amp; "-" &amp; D5670 &amp; "-" &amp; H5670,""))</f>
        <v/>
      </c>
      <c r="F5670" s="4" t="str">
        <f t="shared" si="1311"/>
        <v>Wall Street Journal-10Yr Treasury Yield-11-2019</v>
      </c>
      <c r="G5670" s="7">
        <v>43779</v>
      </c>
      <c r="H5670" s="7" t="str">
        <f t="shared" si="1312"/>
        <v>11-2019</v>
      </c>
      <c r="I5670" s="7" t="str">
        <f t="shared" ca="1" si="1313"/>
        <v>Wall Street Journal: National Auto Dealer Association-10Yr Treasury Yield-11-2019</v>
      </c>
      <c r="J5670" s="4" t="str">
        <f t="shared" ca="1" si="1314"/>
        <v>10Yr Treasury Yield-National Auto Dealer Association:11-2019</v>
      </c>
      <c r="K5670" t="s">
        <v>800</v>
      </c>
      <c r="CM5670">
        <v>1.7</v>
      </c>
      <c r="CO5670">
        <v>1.8</v>
      </c>
      <c r="CQ5670">
        <v>2</v>
      </c>
    </row>
    <row r="5671" spans="1:103" x14ac:dyDescent="0.55000000000000004">
      <c r="A5671" s="4" t="str">
        <f t="shared" ca="1" si="1309"/>
        <v>MetLife Investment Management</v>
      </c>
      <c r="B5671" s="4" t="str">
        <f t="shared" si="1310"/>
        <v>Drew T. Matus*</v>
      </c>
      <c r="C5671" s="4" t="s">
        <v>246</v>
      </c>
      <c r="D5671" s="4" t="s">
        <v>96</v>
      </c>
      <c r="E5671" s="4" t="str">
        <f>IF(COUNTIF($E$2:E5670,"Begin: " &amp; C5671 &amp; "-" &amp; D5671 &amp; "-" &amp; H5671)=0,"Begin: " &amp; C5671 &amp; "-" &amp; D5671 &amp; "-" &amp; H5671,IF((C5671 &amp; "-" &amp; D5671 &amp; "-" &amp; H5671)&lt;&gt;(C5672 &amp; "-" &amp; D5672 &amp; "-" &amp; H5672),"End: " &amp; C5671 &amp; "-" &amp; D5671 &amp; "-" &amp; H5671,""))</f>
        <v/>
      </c>
      <c r="F5671" s="4" t="str">
        <f t="shared" si="1311"/>
        <v>Wall Street Journal-10Yr Treasury Yield-11-2019</v>
      </c>
      <c r="G5671" s="7">
        <v>43779</v>
      </c>
      <c r="H5671" s="7" t="str">
        <f t="shared" si="1312"/>
        <v>11-2019</v>
      </c>
      <c r="I5671" s="7" t="str">
        <f t="shared" ca="1" si="1313"/>
        <v>Wall Street Journal: MetLife Investment Management-10Yr Treasury Yield-11-2019</v>
      </c>
      <c r="J5671" s="4" t="str">
        <f t="shared" ca="1" si="1314"/>
        <v>10Yr Treasury Yield-MetLife Investment Management:11-2019</v>
      </c>
      <c r="K5671" t="s">
        <v>819</v>
      </c>
    </row>
    <row r="5672" spans="1:103" x14ac:dyDescent="0.55000000000000004">
      <c r="A5672" s="4" t="str">
        <f t="shared" ca="1" si="1309"/>
        <v>Jeffries &amp; Company</v>
      </c>
      <c r="B5672" s="4" t="str">
        <f t="shared" si="1310"/>
        <v>Ward McCarthy*</v>
      </c>
      <c r="C5672" s="4" t="s">
        <v>246</v>
      </c>
      <c r="D5672" s="4" t="s">
        <v>96</v>
      </c>
      <c r="E5672" s="4" t="str">
        <f>IF(COUNTIF($E$2:E5671,"Begin: " &amp; C5672 &amp; "-" &amp; D5672 &amp; "-" &amp; H5672)=0,"Begin: " &amp; C5672 &amp; "-" &amp; D5672 &amp; "-" &amp; H5672,IF((C5672 &amp; "-" &amp; D5672 &amp; "-" &amp; H5672)&lt;&gt;(C5673 &amp; "-" &amp; D5673 &amp; "-" &amp; H5673),"End: " &amp; C5672 &amp; "-" &amp; D5672 &amp; "-" &amp; H5672,""))</f>
        <v/>
      </c>
      <c r="F5672" s="4" t="str">
        <f t="shared" si="1311"/>
        <v>Wall Street Journal-10Yr Treasury Yield-11-2019</v>
      </c>
      <c r="G5672" s="7">
        <v>43779</v>
      </c>
      <c r="H5672" s="7" t="str">
        <f t="shared" si="1312"/>
        <v>11-2019</v>
      </c>
      <c r="I5672" s="7" t="str">
        <f t="shared" ca="1" si="1313"/>
        <v>Wall Street Journal: Jeffries &amp; Company-10Yr Treasury Yield-11-2019</v>
      </c>
      <c r="J5672" s="4" t="str">
        <f t="shared" ca="1" si="1314"/>
        <v>10Yr Treasury Yield-Jeffries &amp; Company:11-2019</v>
      </c>
      <c r="K5672" t="s">
        <v>820</v>
      </c>
    </row>
    <row r="5673" spans="1:103" x14ac:dyDescent="0.55000000000000004">
      <c r="A5673" s="4" t="str">
        <f t="shared" ca="1" si="1309"/>
        <v>ACT Research</v>
      </c>
      <c r="B5673" s="4" t="str">
        <f t="shared" si="1310"/>
        <v>Jim Meil</v>
      </c>
      <c r="C5673" s="4" t="s">
        <v>246</v>
      </c>
      <c r="D5673" s="4" t="s">
        <v>96</v>
      </c>
      <c r="E5673" s="4" t="str">
        <f>IF(COUNTIF($E$2:E5672,"Begin: " &amp; C5673 &amp; "-" &amp; D5673 &amp; "-" &amp; H5673)=0,"Begin: " &amp; C5673 &amp; "-" &amp; D5673 &amp; "-" &amp; H5673,IF((C5673 &amp; "-" &amp; D5673 &amp; "-" &amp; H5673)&lt;&gt;(C5674 &amp; "-" &amp; D5674 &amp; "-" &amp; H5674),"End: " &amp; C5673 &amp; "-" &amp; D5673 &amp; "-" &amp; H5673,""))</f>
        <v/>
      </c>
      <c r="F5673" s="4" t="str">
        <f t="shared" si="1311"/>
        <v>Wall Street Journal-10Yr Treasury Yield-11-2019</v>
      </c>
      <c r="G5673" s="7">
        <v>43779</v>
      </c>
      <c r="H5673" s="7" t="str">
        <f t="shared" si="1312"/>
        <v>11-2019</v>
      </c>
      <c r="I5673" s="7" t="str">
        <f t="shared" ca="1" si="1313"/>
        <v>Wall Street Journal: ACT Research-10Yr Treasury Yield-11-2019</v>
      </c>
      <c r="J5673" s="4" t="str">
        <f t="shared" ca="1" si="1314"/>
        <v>10Yr Treasury Yield-ACT Research:11-2019</v>
      </c>
      <c r="K5673" t="s">
        <v>437</v>
      </c>
      <c r="CM5673">
        <v>1.6</v>
      </c>
      <c r="CO5673">
        <v>1.8</v>
      </c>
      <c r="CQ5673">
        <v>1.85</v>
      </c>
    </row>
    <row r="5674" spans="1:103" x14ac:dyDescent="0.55000000000000004">
      <c r="A5674" s="4" t="str">
        <f t="shared" ca="1" si="1309"/>
        <v>Standard Chartered</v>
      </c>
      <c r="B5674" s="4" t="str">
        <f t="shared" si="1310"/>
        <v>Sonia Meskin*</v>
      </c>
      <c r="C5674" s="4" t="s">
        <v>246</v>
      </c>
      <c r="D5674" s="4" t="s">
        <v>96</v>
      </c>
      <c r="E5674" s="4" t="str">
        <f>IF(COUNTIF($E$2:E5673,"Begin: " &amp; C5674 &amp; "-" &amp; D5674 &amp; "-" &amp; H5674)=0,"Begin: " &amp; C5674 &amp; "-" &amp; D5674 &amp; "-" &amp; H5674,IF((C5674 &amp; "-" &amp; D5674 &amp; "-" &amp; H5674)&lt;&gt;(C5675 &amp; "-" &amp; D5675 &amp; "-" &amp; H5675),"End: " &amp; C5674 &amp; "-" &amp; D5674 &amp; "-" &amp; H5674,""))</f>
        <v/>
      </c>
      <c r="F5674" s="4" t="str">
        <f t="shared" si="1311"/>
        <v>Wall Street Journal-10Yr Treasury Yield-11-2019</v>
      </c>
      <c r="G5674" s="7">
        <v>43779</v>
      </c>
      <c r="H5674" s="7" t="str">
        <f t="shared" si="1312"/>
        <v>11-2019</v>
      </c>
      <c r="I5674" s="7" t="str">
        <f t="shared" ca="1" si="1313"/>
        <v>Wall Street Journal: Standard Chartered-10Yr Treasury Yield-11-2019</v>
      </c>
      <c r="J5674" s="4" t="str">
        <f t="shared" ca="1" si="1314"/>
        <v>10Yr Treasury Yield-Standard Chartered:11-2019</v>
      </c>
      <c r="K5674" t="s">
        <v>821</v>
      </c>
    </row>
    <row r="5675" spans="1:103" x14ac:dyDescent="0.55000000000000004">
      <c r="A5675" s="4" t="str">
        <f t="shared" ca="1" si="1309"/>
        <v>BofA</v>
      </c>
      <c r="B5675" s="4" t="str">
        <f t="shared" si="1310"/>
        <v>Michelle Meyer</v>
      </c>
      <c r="C5675" s="4" t="s">
        <v>246</v>
      </c>
      <c r="D5675" s="4" t="s">
        <v>96</v>
      </c>
      <c r="E5675" s="4" t="str">
        <f>IF(COUNTIF($E$2:E5674,"Begin: " &amp; C5675 &amp; "-" &amp; D5675 &amp; "-" &amp; H5675)=0,"Begin: " &amp; C5675 &amp; "-" &amp; D5675 &amp; "-" &amp; H5675,IF((C5675 &amp; "-" &amp; D5675 &amp; "-" &amp; H5675)&lt;&gt;(C5676 &amp; "-" &amp; D5676 &amp; "-" &amp; H5676),"End: " &amp; C5675 &amp; "-" &amp; D5675 &amp; "-" &amp; H5675,""))</f>
        <v/>
      </c>
      <c r="F5675" s="4" t="str">
        <f t="shared" si="1311"/>
        <v>Wall Street Journal-10Yr Treasury Yield-11-2019</v>
      </c>
      <c r="G5675" s="7">
        <v>43779</v>
      </c>
      <c r="H5675" s="7" t="str">
        <f t="shared" si="1312"/>
        <v>11-2019</v>
      </c>
      <c r="I5675" s="7" t="str">
        <f t="shared" ca="1" si="1313"/>
        <v>Wall Street Journal: BofA-10Yr Treasury Yield-11-2019</v>
      </c>
      <c r="J5675" s="4" t="str">
        <f t="shared" ca="1" si="1314"/>
        <v>10Yr Treasury Yield-BofA:11-2019</v>
      </c>
      <c r="K5675" t="s">
        <v>803</v>
      </c>
      <c r="CM5675">
        <v>1.25</v>
      </c>
      <c r="CO5675">
        <v>1.25</v>
      </c>
    </row>
    <row r="5676" spans="1:103" x14ac:dyDescent="0.55000000000000004">
      <c r="A5676" s="4" t="str">
        <f t="shared" ca="1" si="1309"/>
        <v>Daiwa Capital</v>
      </c>
      <c r="B5676" s="4" t="str">
        <f t="shared" si="1310"/>
        <v>Michael Moran</v>
      </c>
      <c r="C5676" s="4" t="s">
        <v>246</v>
      </c>
      <c r="D5676" s="4" t="s">
        <v>96</v>
      </c>
      <c r="E5676" s="4" t="str">
        <f>IF(COUNTIF($E$2:E5675,"Begin: " &amp; C5676 &amp; "-" &amp; D5676 &amp; "-" &amp; H5676)=0,"Begin: " &amp; C5676 &amp; "-" &amp; D5676 &amp; "-" &amp; H5676,IF((C5676 &amp; "-" &amp; D5676 &amp; "-" &amp; H5676)&lt;&gt;(C5677 &amp; "-" &amp; D5677 &amp; "-" &amp; H5677),"End: " &amp; C5676 &amp; "-" &amp; D5676 &amp; "-" &amp; H5676,""))</f>
        <v/>
      </c>
      <c r="F5676" s="4" t="str">
        <f t="shared" si="1311"/>
        <v>Wall Street Journal-10Yr Treasury Yield-11-2019</v>
      </c>
      <c r="G5676" s="7">
        <v>43779</v>
      </c>
      <c r="H5676" s="7" t="str">
        <f t="shared" si="1312"/>
        <v>11-2019</v>
      </c>
      <c r="I5676" s="7" t="str">
        <f t="shared" ca="1" si="1313"/>
        <v>Wall Street Journal: Daiwa Capital-10Yr Treasury Yield-11-2019</v>
      </c>
      <c r="J5676" s="4" t="str">
        <f t="shared" ca="1" si="1314"/>
        <v>10Yr Treasury Yield-Daiwa Capital:11-2019</v>
      </c>
      <c r="K5676" t="s">
        <v>438</v>
      </c>
      <c r="CM5676">
        <v>1.8</v>
      </c>
      <c r="CO5676">
        <v>1.7</v>
      </c>
      <c r="CQ5676">
        <v>1.5</v>
      </c>
      <c r="CS5676">
        <v>1.2</v>
      </c>
      <c r="CU5676">
        <v>1.4</v>
      </c>
    </row>
    <row r="5677" spans="1:103" x14ac:dyDescent="0.55000000000000004">
      <c r="A5677" s="4" t="str">
        <f t="shared" ca="1" si="1309"/>
        <v>National Association of Manufacturers</v>
      </c>
      <c r="B5677" s="4" t="str">
        <f t="shared" si="1310"/>
        <v>Chad Moutray</v>
      </c>
      <c r="C5677" s="4" t="s">
        <v>246</v>
      </c>
      <c r="D5677" s="4" t="s">
        <v>96</v>
      </c>
      <c r="E5677" s="4" t="str">
        <f>IF(COUNTIF($E$2:E5676,"Begin: " &amp; C5677 &amp; "-" &amp; D5677 &amp; "-" &amp; H5677)=0,"Begin: " &amp; C5677 &amp; "-" &amp; D5677 &amp; "-" &amp; H5677,IF((C5677 &amp; "-" &amp; D5677 &amp; "-" &amp; H5677)&lt;&gt;(C5678 &amp; "-" &amp; D5678 &amp; "-" &amp; H5678),"End: " &amp; C5677 &amp; "-" &amp; D5677 &amp; "-" &amp; H5677,""))</f>
        <v/>
      </c>
      <c r="F5677" s="4" t="str">
        <f t="shared" si="1311"/>
        <v>Wall Street Journal-10Yr Treasury Yield-11-2019</v>
      </c>
      <c r="G5677" s="7">
        <v>43779</v>
      </c>
      <c r="H5677" s="7" t="str">
        <f t="shared" si="1312"/>
        <v>11-2019</v>
      </c>
      <c r="I5677" s="7" t="str">
        <f t="shared" ca="1" si="1313"/>
        <v>Wall Street Journal: National Association of Manufacturers-10Yr Treasury Yield-11-2019</v>
      </c>
      <c r="J5677" s="4" t="str">
        <f t="shared" ca="1" si="1314"/>
        <v>10Yr Treasury Yield-National Association of Manufacturers:11-2019</v>
      </c>
      <c r="K5677" t="s">
        <v>439</v>
      </c>
      <c r="CM5677">
        <v>2.06</v>
      </c>
      <c r="CO5677">
        <v>2.54</v>
      </c>
      <c r="CQ5677">
        <v>2.5299999999999998</v>
      </c>
      <c r="CS5677">
        <v>3</v>
      </c>
      <c r="CU5677">
        <v>3.48</v>
      </c>
      <c r="CW5677">
        <v>3.8</v>
      </c>
      <c r="CY5677">
        <v>4.0199999999999996</v>
      </c>
    </row>
    <row r="5678" spans="1:103" x14ac:dyDescent="0.55000000000000004">
      <c r="A5678" s="4" t="str">
        <f t="shared" ca="1" si="1309"/>
        <v>Naroff Economics</v>
      </c>
      <c r="B5678" s="4" t="str">
        <f t="shared" si="1310"/>
        <v>Joel Naroff</v>
      </c>
      <c r="C5678" s="4" t="s">
        <v>246</v>
      </c>
      <c r="D5678" s="4" t="s">
        <v>96</v>
      </c>
      <c r="E5678" s="4" t="str">
        <f>IF(COUNTIF($E$2:E5677,"Begin: " &amp; C5678 &amp; "-" &amp; D5678 &amp; "-" &amp; H5678)=0,"Begin: " &amp; C5678 &amp; "-" &amp; D5678 &amp; "-" &amp; H5678,IF((C5678 &amp; "-" &amp; D5678 &amp; "-" &amp; H5678)&lt;&gt;(C5679 &amp; "-" &amp; D5679 &amp; "-" &amp; H5679),"End: " &amp; C5678 &amp; "-" &amp; D5678 &amp; "-" &amp; H5678,""))</f>
        <v/>
      </c>
      <c r="F5678" s="4" t="str">
        <f t="shared" si="1311"/>
        <v>Wall Street Journal-10Yr Treasury Yield-11-2019</v>
      </c>
      <c r="G5678" s="7">
        <v>43779</v>
      </c>
      <c r="H5678" s="7" t="str">
        <f t="shared" si="1312"/>
        <v>11-2019</v>
      </c>
      <c r="I5678" s="7" t="str">
        <f t="shared" ca="1" si="1313"/>
        <v>Wall Street Journal: Naroff Economics-10Yr Treasury Yield-11-2019</v>
      </c>
      <c r="J5678" s="4" t="str">
        <f t="shared" ca="1" si="1314"/>
        <v>10Yr Treasury Yield-Naroff Economics:11-2019</v>
      </c>
      <c r="K5678" t="s">
        <v>440</v>
      </c>
      <c r="CM5678">
        <v>1.88</v>
      </c>
      <c r="CO5678">
        <v>1.73</v>
      </c>
      <c r="CQ5678">
        <v>1.81</v>
      </c>
      <c r="CS5678">
        <v>2.09</v>
      </c>
      <c r="CU5678">
        <v>2.2599999999999998</v>
      </c>
      <c r="CW5678">
        <v>2.4</v>
      </c>
      <c r="CY5678">
        <v>2.7</v>
      </c>
    </row>
    <row r="5679" spans="1:103" x14ac:dyDescent="0.55000000000000004">
      <c r="A5679" s="4" t="str">
        <f t="shared" ca="1" si="1309"/>
        <v>MacroEcon Global Advisors</v>
      </c>
      <c r="B5679" s="4" t="str">
        <f t="shared" si="1310"/>
        <v>Mark Nielson</v>
      </c>
      <c r="C5679" s="4" t="s">
        <v>246</v>
      </c>
      <c r="D5679" s="4" t="s">
        <v>96</v>
      </c>
      <c r="E5679" s="4" t="str">
        <f>IF(COUNTIF($E$2:E5678,"Begin: " &amp; C5679 &amp; "-" &amp; D5679 &amp; "-" &amp; H5679)=0,"Begin: " &amp; C5679 &amp; "-" &amp; D5679 &amp; "-" &amp; H5679,IF((C5679 &amp; "-" &amp; D5679 &amp; "-" &amp; H5679)&lt;&gt;(C5680 &amp; "-" &amp; D5680 &amp; "-" &amp; H5680),"End: " &amp; C5679 &amp; "-" &amp; D5679 &amp; "-" &amp; H5679,""))</f>
        <v/>
      </c>
      <c r="F5679" s="4" t="str">
        <f t="shared" si="1311"/>
        <v>Wall Street Journal-10Yr Treasury Yield-11-2019</v>
      </c>
      <c r="G5679" s="7">
        <v>43779</v>
      </c>
      <c r="H5679" s="7" t="str">
        <f t="shared" si="1312"/>
        <v>11-2019</v>
      </c>
      <c r="I5679" s="7" t="str">
        <f t="shared" ca="1" si="1313"/>
        <v>Wall Street Journal: MacroEcon Global Advisors-10Yr Treasury Yield-11-2019</v>
      </c>
      <c r="J5679" s="4" t="str">
        <f t="shared" ca="1" si="1314"/>
        <v>10Yr Treasury Yield-MacroEcon Global Advisors:11-2019</v>
      </c>
      <c r="K5679" t="s">
        <v>225</v>
      </c>
      <c r="CM5679">
        <v>1.9</v>
      </c>
      <c r="CO5679">
        <v>2.2000000000000002</v>
      </c>
      <c r="CQ5679">
        <v>2.2000000000000002</v>
      </c>
      <c r="CS5679">
        <v>2.2999999999999998</v>
      </c>
      <c r="CU5679">
        <v>2.4</v>
      </c>
      <c r="CW5679">
        <v>2.4</v>
      </c>
      <c r="CY5679">
        <v>2.5</v>
      </c>
    </row>
    <row r="5680" spans="1:103" x14ac:dyDescent="0.55000000000000004">
      <c r="A5680" s="4" t="str">
        <f t="shared" ca="1" si="1309"/>
        <v>CoreLogic</v>
      </c>
      <c r="B5680" s="4" t="str">
        <f t="shared" si="1310"/>
        <v>Frank Nothaft</v>
      </c>
      <c r="C5680" s="4" t="s">
        <v>246</v>
      </c>
      <c r="D5680" s="4" t="s">
        <v>96</v>
      </c>
      <c r="E5680" s="4" t="str">
        <f>IF(COUNTIF($E$2:E5679,"Begin: " &amp; C5680 &amp; "-" &amp; D5680 &amp; "-" &amp; H5680)=0,"Begin: " &amp; C5680 &amp; "-" &amp; D5680 &amp; "-" &amp; H5680,IF((C5680 &amp; "-" &amp; D5680 &amp; "-" &amp; H5680)&lt;&gt;(C5681 &amp; "-" &amp; D5681 &amp; "-" &amp; H5681),"End: " &amp; C5680 &amp; "-" &amp; D5680 &amp; "-" &amp; H5680,""))</f>
        <v/>
      </c>
      <c r="F5680" s="4" t="str">
        <f t="shared" si="1311"/>
        <v>Wall Street Journal-10Yr Treasury Yield-11-2019</v>
      </c>
      <c r="G5680" s="7">
        <v>43779</v>
      </c>
      <c r="H5680" s="7" t="str">
        <f t="shared" si="1312"/>
        <v>11-2019</v>
      </c>
      <c r="I5680" s="7" t="str">
        <f t="shared" ca="1" si="1313"/>
        <v>Wall Street Journal: CoreLogic-10Yr Treasury Yield-11-2019</v>
      </c>
      <c r="J5680" s="4" t="str">
        <f t="shared" ca="1" si="1314"/>
        <v>10Yr Treasury Yield-CoreLogic:11-2019</v>
      </c>
      <c r="K5680" t="s">
        <v>862</v>
      </c>
      <c r="CM5680">
        <v>1.8</v>
      </c>
      <c r="CO5680">
        <v>2</v>
      </c>
      <c r="CQ5680">
        <v>2.2000000000000002</v>
      </c>
      <c r="CS5680">
        <v>2.4</v>
      </c>
      <c r="CU5680">
        <v>2.6</v>
      </c>
      <c r="CW5680">
        <v>2.8</v>
      </c>
      <c r="CY5680">
        <v>3</v>
      </c>
    </row>
    <row r="5681" spans="1:103" x14ac:dyDescent="0.55000000000000004">
      <c r="A5681" s="4" t="str">
        <f t="shared" ca="1" si="1309"/>
        <v>High Frequency Economics</v>
      </c>
      <c r="B5681" s="4" t="str">
        <f t="shared" si="1310"/>
        <v>Jim O'Sullivan</v>
      </c>
      <c r="C5681" s="4" t="s">
        <v>246</v>
      </c>
      <c r="D5681" s="4" t="s">
        <v>96</v>
      </c>
      <c r="E5681" s="4" t="str">
        <f>IF(COUNTIF($E$2:E5680,"Begin: " &amp; C5681 &amp; "-" &amp; D5681 &amp; "-" &amp; H5681)=0,"Begin: " &amp; C5681 &amp; "-" &amp; D5681 &amp; "-" &amp; H5681,IF((C5681 &amp; "-" &amp; D5681 &amp; "-" &amp; H5681)&lt;&gt;(C5682 &amp; "-" &amp; D5682 &amp; "-" &amp; H5682),"End: " &amp; C5681 &amp; "-" &amp; D5681 &amp; "-" &amp; H5681,""))</f>
        <v/>
      </c>
      <c r="F5681" s="4" t="str">
        <f t="shared" si="1311"/>
        <v>Wall Street Journal-10Yr Treasury Yield-11-2019</v>
      </c>
      <c r="G5681" s="7">
        <v>43779</v>
      </c>
      <c r="H5681" s="7" t="str">
        <f t="shared" si="1312"/>
        <v>11-2019</v>
      </c>
      <c r="I5681" s="7" t="str">
        <f t="shared" ca="1" si="1313"/>
        <v>Wall Street Journal: High Frequency Economics-10Yr Treasury Yield-11-2019</v>
      </c>
      <c r="J5681" s="4" t="str">
        <f t="shared" ca="1" si="1314"/>
        <v>10Yr Treasury Yield-High Frequency Economics:11-2019</v>
      </c>
      <c r="K5681" t="s">
        <v>227</v>
      </c>
      <c r="CM5681">
        <v>1.7</v>
      </c>
      <c r="CO5681">
        <v>1.9</v>
      </c>
      <c r="CQ5681">
        <v>2.1</v>
      </c>
    </row>
    <row r="5682" spans="1:103" x14ac:dyDescent="0.55000000000000004">
      <c r="A5682" s="4" t="str">
        <f t="shared" ca="1" si="1309"/>
        <v>Stifel, Nicoulas and Company, Incorporated (formerly Sterne Agee)</v>
      </c>
      <c r="B5682" s="4" t="str">
        <f t="shared" si="1310"/>
        <v>Lindsey Piegza</v>
      </c>
      <c r="C5682" s="4" t="s">
        <v>246</v>
      </c>
      <c r="D5682" s="4" t="s">
        <v>96</v>
      </c>
      <c r="E5682" s="4" t="str">
        <f>IF(COUNTIF($E$2:E5681,"Begin: " &amp; C5682 &amp; "-" &amp; D5682 &amp; "-" &amp; H5682)=0,"Begin: " &amp; C5682 &amp; "-" &amp; D5682 &amp; "-" &amp; H5682,IF((C5682 &amp; "-" &amp; D5682 &amp; "-" &amp; H5682)&lt;&gt;(C5683 &amp; "-" &amp; D5683 &amp; "-" &amp; H5683),"End: " &amp; C5682 &amp; "-" &amp; D5682 &amp; "-" &amp; H5682,""))</f>
        <v/>
      </c>
      <c r="F5682" s="4" t="str">
        <f t="shared" si="1311"/>
        <v>Wall Street Journal-10Yr Treasury Yield-11-2019</v>
      </c>
      <c r="G5682" s="7">
        <v>43779</v>
      </c>
      <c r="H5682" s="7" t="str">
        <f t="shared" si="1312"/>
        <v>11-2019</v>
      </c>
      <c r="I5682" s="7" t="str">
        <f t="shared" ca="1" si="1313"/>
        <v>Wall Street Journal: Stifel, Nicoulas and Company, Incorporated (formerly Sterne Agee)-10Yr Treasury Yield-11-2019</v>
      </c>
      <c r="J5682" s="4" t="str">
        <f t="shared" ca="1" si="1314"/>
        <v>10Yr Treasury Yield-Stifel, Nicoulas and Company, Incorporated (formerly Sterne Agee):11-2019</v>
      </c>
      <c r="K5682" t="s">
        <v>675</v>
      </c>
      <c r="CM5682">
        <v>1.28</v>
      </c>
      <c r="CO5682">
        <v>1.1499999999999999</v>
      </c>
      <c r="CQ5682">
        <v>1.25</v>
      </c>
    </row>
    <row r="5683" spans="1:103" x14ac:dyDescent="0.55000000000000004">
      <c r="A5683" s="4" t="str">
        <f t="shared" ca="1" si="1309"/>
        <v>Macroeconomic Advisers</v>
      </c>
      <c r="B5683" s="4" t="str">
        <f t="shared" si="1310"/>
        <v>Dr. Joel Prakken/ Chris Varvares</v>
      </c>
      <c r="C5683" s="4" t="s">
        <v>246</v>
      </c>
      <c r="D5683" s="4" t="s">
        <v>96</v>
      </c>
      <c r="E5683" s="4" t="str">
        <f>IF(COUNTIF($E$2:E5682,"Begin: " &amp; C5683 &amp; "-" &amp; D5683 &amp; "-" &amp; H5683)=0,"Begin: " &amp; C5683 &amp; "-" &amp; D5683 &amp; "-" &amp; H5683,IF((C5683 &amp; "-" &amp; D5683 &amp; "-" &amp; H5683)&lt;&gt;(C5684 &amp; "-" &amp; D5684 &amp; "-" &amp; H5684),"End: " &amp; C5683 &amp; "-" &amp; D5683 &amp; "-" &amp; H5683,""))</f>
        <v/>
      </c>
      <c r="F5683" s="4" t="str">
        <f t="shared" si="1311"/>
        <v>Wall Street Journal-10Yr Treasury Yield-11-2019</v>
      </c>
      <c r="G5683" s="7">
        <v>43779</v>
      </c>
      <c r="H5683" s="7" t="str">
        <f t="shared" si="1312"/>
        <v>11-2019</v>
      </c>
      <c r="I5683" s="7" t="str">
        <f t="shared" ca="1" si="1313"/>
        <v>Wall Street Journal: Macroeconomic Advisers-10Yr Treasury Yield-11-2019</v>
      </c>
      <c r="J5683" s="4" t="str">
        <f t="shared" ca="1" si="1314"/>
        <v>10Yr Treasury Yield-Macroeconomic Advisers:11-2019</v>
      </c>
      <c r="K5683" t="s">
        <v>228</v>
      </c>
      <c r="CM5683">
        <v>1.77</v>
      </c>
      <c r="CO5683">
        <v>2.1</v>
      </c>
      <c r="CQ5683">
        <v>2.42</v>
      </c>
      <c r="CS5683">
        <v>2.67</v>
      </c>
      <c r="CU5683">
        <v>2.86</v>
      </c>
      <c r="CW5683">
        <v>2.97</v>
      </c>
      <c r="CY5683">
        <v>3.01</v>
      </c>
    </row>
    <row r="5684" spans="1:103" x14ac:dyDescent="0.55000000000000004">
      <c r="A5684" s="4" t="str">
        <f t="shared" ca="1" si="1309"/>
        <v>Ameriprise Financial</v>
      </c>
      <c r="B5684" s="4" t="str">
        <f t="shared" si="1310"/>
        <v>Russell Price</v>
      </c>
      <c r="C5684" s="4" t="s">
        <v>246</v>
      </c>
      <c r="D5684" s="4" t="s">
        <v>96</v>
      </c>
      <c r="E5684" s="4" t="str">
        <f>IF(COUNTIF($E$2:E5683,"Begin: " &amp; C5684 &amp; "-" &amp; D5684 &amp; "-" &amp; H5684)=0,"Begin: " &amp; C5684 &amp; "-" &amp; D5684 &amp; "-" &amp; H5684,IF((C5684 &amp; "-" &amp; D5684 &amp; "-" &amp; H5684)&lt;&gt;(C5685 &amp; "-" &amp; D5685 &amp; "-" &amp; H5685),"End: " &amp; C5684 &amp; "-" &amp; D5684 &amp; "-" &amp; H5684,""))</f>
        <v/>
      </c>
      <c r="F5684" s="4" t="str">
        <f t="shared" si="1311"/>
        <v>Wall Street Journal-10Yr Treasury Yield-11-2019</v>
      </c>
      <c r="G5684" s="7">
        <v>43779</v>
      </c>
      <c r="H5684" s="7" t="str">
        <f t="shared" si="1312"/>
        <v>11-2019</v>
      </c>
      <c r="I5684" s="7" t="str">
        <f t="shared" ca="1" si="1313"/>
        <v>Wall Street Journal: Ameriprise Financial-10Yr Treasury Yield-11-2019</v>
      </c>
      <c r="J5684" s="4" t="str">
        <f t="shared" ca="1" si="1314"/>
        <v>10Yr Treasury Yield-Ameriprise Financial:11-2019</v>
      </c>
      <c r="K5684" t="s">
        <v>441</v>
      </c>
      <c r="CM5684">
        <v>1.95</v>
      </c>
      <c r="CO5684">
        <v>2</v>
      </c>
      <c r="CQ5684">
        <v>2</v>
      </c>
      <c r="CS5684">
        <v>2.2000000000000002</v>
      </c>
      <c r="CU5684">
        <v>2.2000000000000002</v>
      </c>
      <c r="CW5684">
        <v>2.2000000000000002</v>
      </c>
      <c r="CY5684">
        <v>2.25</v>
      </c>
    </row>
    <row r="5685" spans="1:103" x14ac:dyDescent="0.55000000000000004">
      <c r="A5685" s="4" t="str">
        <f t="shared" ca="1" si="1309"/>
        <v>Point Loma Nazarene University</v>
      </c>
      <c r="B5685" s="4" t="str">
        <f t="shared" si="1310"/>
        <v>Lynn Reaser</v>
      </c>
      <c r="C5685" s="4" t="s">
        <v>246</v>
      </c>
      <c r="D5685" s="4" t="s">
        <v>96</v>
      </c>
      <c r="E5685" s="4" t="str">
        <f>IF(COUNTIF($E$2:E5684,"Begin: " &amp; C5685 &amp; "-" &amp; D5685 &amp; "-" &amp; H5685)=0,"Begin: " &amp; C5685 &amp; "-" &amp; D5685 &amp; "-" &amp; H5685,IF((C5685 &amp; "-" &amp; D5685 &amp; "-" &amp; H5685)&lt;&gt;(C5686 &amp; "-" &amp; D5686 &amp; "-" &amp; H5686),"End: " &amp; C5685 &amp; "-" &amp; D5685 &amp; "-" &amp; H5685,""))</f>
        <v/>
      </c>
      <c r="F5685" s="4" t="str">
        <f t="shared" si="1311"/>
        <v>Wall Street Journal-10Yr Treasury Yield-11-2019</v>
      </c>
      <c r="G5685" s="7">
        <v>43779</v>
      </c>
      <c r="H5685" s="7" t="str">
        <f t="shared" si="1312"/>
        <v>11-2019</v>
      </c>
      <c r="I5685" s="7" t="str">
        <f t="shared" ca="1" si="1313"/>
        <v>Wall Street Journal: Point Loma Nazarene University-10Yr Treasury Yield-11-2019</v>
      </c>
      <c r="J5685" s="4" t="str">
        <f t="shared" ca="1" si="1314"/>
        <v>10Yr Treasury Yield-Point Loma Nazarene University:11-2019</v>
      </c>
      <c r="K5685" t="s">
        <v>658</v>
      </c>
      <c r="CM5685">
        <v>1.85</v>
      </c>
      <c r="CO5685">
        <v>2</v>
      </c>
      <c r="CQ5685">
        <v>2.25</v>
      </c>
      <c r="CS5685">
        <v>2.35</v>
      </c>
      <c r="CU5685">
        <v>2.5</v>
      </c>
      <c r="CW5685">
        <v>2.65</v>
      </c>
      <c r="CY5685">
        <v>2.75</v>
      </c>
    </row>
    <row r="5686" spans="1:103" x14ac:dyDescent="0.55000000000000004">
      <c r="A5686" s="4" t="str">
        <f t="shared" ca="1" si="1309"/>
        <v>Deutsche Bank</v>
      </c>
      <c r="B5686" s="4" t="str">
        <f t="shared" si="1310"/>
        <v>Brett Ryan/Matthew Luzzetti</v>
      </c>
      <c r="C5686" s="4" t="s">
        <v>246</v>
      </c>
      <c r="D5686" s="4" t="s">
        <v>96</v>
      </c>
      <c r="E5686" s="4" t="str">
        <f>IF(COUNTIF($E$2:E5685,"Begin: " &amp; C5686 &amp; "-" &amp; D5686 &amp; "-" &amp; H5686)=0,"Begin: " &amp; C5686 &amp; "-" &amp; D5686 &amp; "-" &amp; H5686,IF((C5686 &amp; "-" &amp; D5686 &amp; "-" &amp; H5686)&lt;&gt;(C5687 &amp; "-" &amp; D5687 &amp; "-" &amp; H5687),"End: " &amp; C5686 &amp; "-" &amp; D5686 &amp; "-" &amp; H5686,""))</f>
        <v/>
      </c>
      <c r="F5686" s="4" t="str">
        <f t="shared" si="1311"/>
        <v>Wall Street Journal-10Yr Treasury Yield-11-2019</v>
      </c>
      <c r="G5686" s="7">
        <v>43779</v>
      </c>
      <c r="H5686" s="7" t="str">
        <f t="shared" si="1312"/>
        <v>11-2019</v>
      </c>
      <c r="I5686" s="7" t="str">
        <f t="shared" ca="1" si="1313"/>
        <v>Wall Street Journal: Deutsche Bank-10Yr Treasury Yield-11-2019</v>
      </c>
      <c r="J5686" s="4" t="str">
        <f t="shared" ca="1" si="1314"/>
        <v>10Yr Treasury Yield-Deutsche Bank:11-2019</v>
      </c>
      <c r="K5686" t="s">
        <v>804</v>
      </c>
      <c r="CM5686">
        <v>1.85</v>
      </c>
      <c r="CO5686">
        <v>1.7</v>
      </c>
      <c r="CQ5686">
        <v>1.55</v>
      </c>
    </row>
    <row r="5687" spans="1:103" x14ac:dyDescent="0.55000000000000004">
      <c r="A5687" s="4" t="str">
        <f t="shared" ca="1" si="1309"/>
        <v>Prestige Economics LLC</v>
      </c>
      <c r="B5687" s="4" t="str">
        <f t="shared" si="1310"/>
        <v>Jason Schenker*</v>
      </c>
      <c r="C5687" s="4" t="s">
        <v>246</v>
      </c>
      <c r="D5687" s="4" t="s">
        <v>96</v>
      </c>
      <c r="E5687" s="4" t="str">
        <f>IF(COUNTIF($E$2:E5686,"Begin: " &amp; C5687 &amp; "-" &amp; D5687 &amp; "-" &amp; H5687)=0,"Begin: " &amp; C5687 &amp; "-" &amp; D5687 &amp; "-" &amp; H5687,IF((C5687 &amp; "-" &amp; D5687 &amp; "-" &amp; H5687)&lt;&gt;(C5688 &amp; "-" &amp; D5688 &amp; "-" &amp; H5688),"End: " &amp; C5687 &amp; "-" &amp; D5687 &amp; "-" &amp; H5687,""))</f>
        <v/>
      </c>
      <c r="F5687" s="4" t="str">
        <f t="shared" si="1311"/>
        <v>Wall Street Journal-10Yr Treasury Yield-11-2019</v>
      </c>
      <c r="G5687" s="7">
        <v>43779</v>
      </c>
      <c r="H5687" s="7" t="str">
        <f t="shared" si="1312"/>
        <v>11-2019</v>
      </c>
      <c r="I5687" s="7" t="str">
        <f t="shared" ca="1" si="1313"/>
        <v>Wall Street Journal: Prestige Economics LLC-10Yr Treasury Yield-11-2019</v>
      </c>
      <c r="J5687" s="4" t="str">
        <f t="shared" ca="1" si="1314"/>
        <v>10Yr Treasury Yield-Prestige Economics LLC:11-2019</v>
      </c>
      <c r="K5687" t="s">
        <v>824</v>
      </c>
    </row>
    <row r="5688" spans="1:103" x14ac:dyDescent="0.55000000000000004">
      <c r="A5688" s="4" t="str">
        <f t="shared" ca="1" si="1309"/>
        <v>Pantheon Macroeconomics</v>
      </c>
      <c r="B5688" s="4" t="str">
        <f t="shared" si="1310"/>
        <v>Ian Shepherdson</v>
      </c>
      <c r="C5688" s="4" t="s">
        <v>246</v>
      </c>
      <c r="D5688" s="4" t="s">
        <v>96</v>
      </c>
      <c r="E5688" s="4" t="str">
        <f>IF(COUNTIF($E$2:E5687,"Begin: " &amp; C5688 &amp; "-" &amp; D5688 &amp; "-" &amp; H5688)=0,"Begin: " &amp; C5688 &amp; "-" &amp; D5688 &amp; "-" &amp; H5688,IF((C5688 &amp; "-" &amp; D5688 &amp; "-" &amp; H5688)&lt;&gt;(C5689 &amp; "-" &amp; D5689 &amp; "-" &amp; H5689),"End: " &amp; C5688 &amp; "-" &amp; D5688 &amp; "-" &amp; H5688,""))</f>
        <v/>
      </c>
      <c r="F5688" s="4" t="str">
        <f t="shared" si="1311"/>
        <v>Wall Street Journal-10Yr Treasury Yield-11-2019</v>
      </c>
      <c r="G5688" s="7">
        <v>43779</v>
      </c>
      <c r="H5688" s="7" t="str">
        <f t="shared" si="1312"/>
        <v>11-2019</v>
      </c>
      <c r="I5688" s="7" t="str">
        <f t="shared" ca="1" si="1313"/>
        <v>Wall Street Journal: Pantheon Macroeconomics-10Yr Treasury Yield-11-2019</v>
      </c>
      <c r="J5688" s="4" t="str">
        <f t="shared" ca="1" si="1314"/>
        <v>10Yr Treasury Yield-Pantheon Macroeconomics:11-2019</v>
      </c>
      <c r="K5688" t="s">
        <v>231</v>
      </c>
      <c r="CM5688">
        <v>1.9</v>
      </c>
      <c r="CO5688">
        <v>2.2999999999999998</v>
      </c>
      <c r="CQ5688">
        <v>2.2999999999999998</v>
      </c>
      <c r="CS5688">
        <v>2.2999999999999998</v>
      </c>
      <c r="CU5688">
        <v>2.2999999999999998</v>
      </c>
      <c r="CW5688">
        <v>2.2999999999999998</v>
      </c>
      <c r="CY5688">
        <v>2.2999999999999998</v>
      </c>
    </row>
    <row r="5689" spans="1:103" x14ac:dyDescent="0.55000000000000004">
      <c r="A5689" s="4" t="str">
        <f t="shared" ca="1" si="1309"/>
        <v>Decision Economics, Inc.</v>
      </c>
      <c r="B5689" s="4" t="str">
        <f t="shared" si="1310"/>
        <v>Allen Sinai</v>
      </c>
      <c r="C5689" s="4" t="s">
        <v>246</v>
      </c>
      <c r="D5689" s="4" t="s">
        <v>96</v>
      </c>
      <c r="E5689" s="4" t="str">
        <f>IF(COUNTIF($E$2:E5688,"Begin: " &amp; C5689 &amp; "-" &amp; D5689 &amp; "-" &amp; H5689)=0,"Begin: " &amp; C5689 &amp; "-" &amp; D5689 &amp; "-" &amp; H5689,IF((C5689 &amp; "-" &amp; D5689 &amp; "-" &amp; H5689)&lt;&gt;(C5690 &amp; "-" &amp; D5690 &amp; "-" &amp; H5690),"End: " &amp; C5689 &amp; "-" &amp; D5689 &amp; "-" &amp; H5689,""))</f>
        <v/>
      </c>
      <c r="F5689" s="4" t="str">
        <f t="shared" si="1311"/>
        <v>Wall Street Journal-10Yr Treasury Yield-11-2019</v>
      </c>
      <c r="G5689" s="7">
        <v>43779</v>
      </c>
      <c r="H5689" s="7" t="str">
        <f t="shared" si="1312"/>
        <v>11-2019</v>
      </c>
      <c r="I5689" s="7" t="str">
        <f t="shared" ca="1" si="1313"/>
        <v>Wall Street Journal: Decision Economics, Inc.-10Yr Treasury Yield-11-2019</v>
      </c>
      <c r="J5689" s="4" t="str">
        <f t="shared" ca="1" si="1314"/>
        <v>10Yr Treasury Yield-Decision Economics, Inc.:11-2019</v>
      </c>
      <c r="K5689" t="s">
        <v>233</v>
      </c>
      <c r="CM5689">
        <v>1.85</v>
      </c>
      <c r="CO5689">
        <v>1.95</v>
      </c>
      <c r="CQ5689">
        <v>2.17</v>
      </c>
      <c r="CS5689">
        <v>2.3199999999999998</v>
      </c>
      <c r="CU5689">
        <v>2.5</v>
      </c>
      <c r="CW5689">
        <v>2.85</v>
      </c>
      <c r="CY5689">
        <v>3</v>
      </c>
    </row>
    <row r="5690" spans="1:103" x14ac:dyDescent="0.55000000000000004">
      <c r="A5690" s="4" t="str">
        <f t="shared" ca="1" si="1309"/>
        <v>Parsec Financial</v>
      </c>
      <c r="B5690" s="4" t="str">
        <f t="shared" si="1310"/>
        <v>James F. Smith</v>
      </c>
      <c r="C5690" s="4" t="s">
        <v>246</v>
      </c>
      <c r="D5690" s="4" t="s">
        <v>96</v>
      </c>
      <c r="E5690" s="4" t="str">
        <f>IF(COUNTIF($E$2:E5689,"Begin: " &amp; C5690 &amp; "-" &amp; D5690 &amp; "-" &amp; H5690)=0,"Begin: " &amp; C5690 &amp; "-" &amp; D5690 &amp; "-" &amp; H5690,IF((C5690 &amp; "-" &amp; D5690 &amp; "-" &amp; H5690)&lt;&gt;(C5691 &amp; "-" &amp; D5691 &amp; "-" &amp; H5691),"End: " &amp; C5690 &amp; "-" &amp; D5690 &amp; "-" &amp; H5690,""))</f>
        <v/>
      </c>
      <c r="F5690" s="4" t="str">
        <f t="shared" si="1311"/>
        <v>Wall Street Journal-10Yr Treasury Yield-11-2019</v>
      </c>
      <c r="G5690" s="7">
        <v>43779</v>
      </c>
      <c r="H5690" s="7" t="str">
        <f t="shared" si="1312"/>
        <v>11-2019</v>
      </c>
      <c r="I5690" s="7" t="str">
        <f t="shared" ca="1" si="1313"/>
        <v>Wall Street Journal: Parsec Financial-10Yr Treasury Yield-11-2019</v>
      </c>
      <c r="J5690" s="4" t="str">
        <f t="shared" ca="1" si="1314"/>
        <v>10Yr Treasury Yield-Parsec Financial:11-2019</v>
      </c>
      <c r="K5690" t="s">
        <v>234</v>
      </c>
      <c r="CM5690">
        <v>1.93</v>
      </c>
      <c r="CO5690">
        <v>2.13</v>
      </c>
      <c r="CQ5690">
        <v>2.5099999999999998</v>
      </c>
      <c r="CS5690">
        <v>2.4500000000000002</v>
      </c>
      <c r="CU5690">
        <v>2.38</v>
      </c>
      <c r="CW5690">
        <v>2.25</v>
      </c>
      <c r="CY5690">
        <v>2.21</v>
      </c>
    </row>
    <row r="5691" spans="1:103" x14ac:dyDescent="0.55000000000000004">
      <c r="A5691" s="4" t="str">
        <f t="shared" ca="1" si="1309"/>
        <v>Univ of Central FL</v>
      </c>
      <c r="B5691" s="4" t="str">
        <f t="shared" si="1310"/>
        <v>Sean M. Snaith</v>
      </c>
      <c r="C5691" s="4" t="s">
        <v>246</v>
      </c>
      <c r="D5691" s="4" t="s">
        <v>96</v>
      </c>
      <c r="E5691" s="4" t="str">
        <f>IF(COUNTIF($E$2:E5690,"Begin: " &amp; C5691 &amp; "-" &amp; D5691 &amp; "-" &amp; H5691)=0,"Begin: " &amp; C5691 &amp; "-" &amp; D5691 &amp; "-" &amp; H5691,IF((C5691 &amp; "-" &amp; D5691 &amp; "-" &amp; H5691)&lt;&gt;(C5692 &amp; "-" &amp; D5692 &amp; "-" &amp; H5692),"End: " &amp; C5691 &amp; "-" &amp; D5691 &amp; "-" &amp; H5691,""))</f>
        <v/>
      </c>
      <c r="F5691" s="4" t="str">
        <f t="shared" si="1311"/>
        <v>Wall Street Journal-10Yr Treasury Yield-11-2019</v>
      </c>
      <c r="G5691" s="7">
        <v>43779</v>
      </c>
      <c r="H5691" s="7" t="str">
        <f t="shared" si="1312"/>
        <v>11-2019</v>
      </c>
      <c r="I5691" s="7" t="str">
        <f t="shared" ca="1" si="1313"/>
        <v>Wall Street Journal: Univ of Central FL-10Yr Treasury Yield-11-2019</v>
      </c>
      <c r="J5691" s="4" t="str">
        <f t="shared" ca="1" si="1314"/>
        <v>10Yr Treasury Yield-Univ of Central FL:11-2019</v>
      </c>
      <c r="K5691" t="s">
        <v>235</v>
      </c>
      <c r="CM5691">
        <v>1.87</v>
      </c>
      <c r="CO5691">
        <v>2.09</v>
      </c>
      <c r="CQ5691">
        <v>2.33</v>
      </c>
      <c r="CS5691">
        <v>2.4500000000000002</v>
      </c>
      <c r="CU5691">
        <v>2.98</v>
      </c>
      <c r="CW5691">
        <v>3.1</v>
      </c>
      <c r="CY5691">
        <v>3.15</v>
      </c>
    </row>
    <row r="5692" spans="1:103" x14ac:dyDescent="0.55000000000000004">
      <c r="A5692" s="4" t="str">
        <f t="shared" ca="1" si="1309"/>
        <v>SS Economics</v>
      </c>
      <c r="B5692" s="4" t="str">
        <f t="shared" si="1310"/>
        <v>Sung Won Sohn</v>
      </c>
      <c r="C5692" s="4" t="s">
        <v>246</v>
      </c>
      <c r="D5692" s="4" t="s">
        <v>96</v>
      </c>
      <c r="E5692" s="4" t="str">
        <f>IF(COUNTIF($E$2:E5691,"Begin: " &amp; C5692 &amp; "-" &amp; D5692 &amp; "-" &amp; H5692)=0,"Begin: " &amp; C5692 &amp; "-" &amp; D5692 &amp; "-" &amp; H5692,IF((C5692 &amp; "-" &amp; D5692 &amp; "-" &amp; H5692)&lt;&gt;(C5693 &amp; "-" &amp; D5693 &amp; "-" &amp; H5693),"End: " &amp; C5692 &amp; "-" &amp; D5692 &amp; "-" &amp; H5692,""))</f>
        <v/>
      </c>
      <c r="F5692" s="4" t="str">
        <f t="shared" si="1311"/>
        <v>Wall Street Journal-10Yr Treasury Yield-11-2019</v>
      </c>
      <c r="G5692" s="7">
        <v>43779</v>
      </c>
      <c r="H5692" s="7" t="str">
        <f t="shared" si="1312"/>
        <v>11-2019</v>
      </c>
      <c r="I5692" s="7" t="str">
        <f t="shared" ca="1" si="1313"/>
        <v>Wall Street Journal: SS Economics-10Yr Treasury Yield-11-2019</v>
      </c>
      <c r="J5692" s="4" t="str">
        <f t="shared" ca="1" si="1314"/>
        <v>10Yr Treasury Yield-SS Economics:11-2019</v>
      </c>
      <c r="K5692" t="s">
        <v>785</v>
      </c>
      <c r="CM5692">
        <v>1.75</v>
      </c>
      <c r="CO5692">
        <v>1.85</v>
      </c>
      <c r="CQ5692">
        <v>1.95</v>
      </c>
      <c r="CS5692">
        <v>1.85</v>
      </c>
      <c r="CU5692">
        <v>1.75</v>
      </c>
      <c r="CW5692">
        <v>1.75</v>
      </c>
      <c r="CY5692">
        <v>1.65</v>
      </c>
    </row>
    <row r="5693" spans="1:103" x14ac:dyDescent="0.55000000000000004">
      <c r="A5693" s="4" t="str">
        <f t="shared" ca="1" si="1309"/>
        <v>Pierpont Securities</v>
      </c>
      <c r="B5693" s="4" t="str">
        <f t="shared" si="1310"/>
        <v>Stephen Stanley</v>
      </c>
      <c r="C5693" s="4" t="s">
        <v>246</v>
      </c>
      <c r="D5693" s="4" t="s">
        <v>96</v>
      </c>
      <c r="E5693" s="4" t="str">
        <f>IF(COUNTIF($E$2:E5692,"Begin: " &amp; C5693 &amp; "-" &amp; D5693 &amp; "-" &amp; H5693)=0,"Begin: " &amp; C5693 &amp; "-" &amp; D5693 &amp; "-" &amp; H5693,IF((C5693 &amp; "-" &amp; D5693 &amp; "-" &amp; H5693)&lt;&gt;(C5694 &amp; "-" &amp; D5694 &amp; "-" &amp; H5694),"End: " &amp; C5693 &amp; "-" &amp; D5693 &amp; "-" &amp; H5693,""))</f>
        <v/>
      </c>
      <c r="F5693" s="4" t="str">
        <f t="shared" si="1311"/>
        <v>Wall Street Journal-10Yr Treasury Yield-11-2019</v>
      </c>
      <c r="G5693" s="7">
        <v>43779</v>
      </c>
      <c r="H5693" s="7" t="str">
        <f t="shared" si="1312"/>
        <v>11-2019</v>
      </c>
      <c r="I5693" s="7" t="str">
        <f t="shared" ca="1" si="1313"/>
        <v>Wall Street Journal: Pierpont Securities-10Yr Treasury Yield-11-2019</v>
      </c>
      <c r="J5693" s="4" t="str">
        <f t="shared" ca="1" si="1314"/>
        <v>10Yr Treasury Yield-Pierpont Securities:11-2019</v>
      </c>
      <c r="K5693" t="s">
        <v>238</v>
      </c>
      <c r="CM5693">
        <v>1.95</v>
      </c>
      <c r="CO5693">
        <v>2.5</v>
      </c>
      <c r="CQ5693">
        <v>3</v>
      </c>
      <c r="CS5693">
        <v>3.3</v>
      </c>
      <c r="CU5693">
        <v>3.5</v>
      </c>
      <c r="CW5693">
        <v>3.7</v>
      </c>
      <c r="CY5693">
        <v>3.75</v>
      </c>
    </row>
    <row r="5694" spans="1:103" x14ac:dyDescent="0.55000000000000004">
      <c r="A5694" s="4" t="str">
        <f t="shared" ca="1" si="1309"/>
        <v>Economic Analysis Associates Inc.</v>
      </c>
      <c r="B5694" s="4" t="str">
        <f t="shared" si="1310"/>
        <v>Susan M. Sterne</v>
      </c>
      <c r="C5694" s="4" t="s">
        <v>246</v>
      </c>
      <c r="D5694" s="4" t="s">
        <v>96</v>
      </c>
      <c r="E5694" s="4" t="str">
        <f>IF(COUNTIF($E$2:E5693,"Begin: " &amp; C5694 &amp; "-" &amp; D5694 &amp; "-" &amp; H5694)=0,"Begin: " &amp; C5694 &amp; "-" &amp; D5694 &amp; "-" &amp; H5694,IF((C5694 &amp; "-" &amp; D5694 &amp; "-" &amp; H5694)&lt;&gt;(C5695 &amp; "-" &amp; D5695 &amp; "-" &amp; H5695),"End: " &amp; C5694 &amp; "-" &amp; D5694 &amp; "-" &amp; H5694,""))</f>
        <v/>
      </c>
      <c r="F5694" s="4" t="str">
        <f t="shared" si="1311"/>
        <v>Wall Street Journal-10Yr Treasury Yield-11-2019</v>
      </c>
      <c r="G5694" s="7">
        <v>43779</v>
      </c>
      <c r="H5694" s="7" t="str">
        <f t="shared" si="1312"/>
        <v>11-2019</v>
      </c>
      <c r="I5694" s="7" t="str">
        <f t="shared" ca="1" si="1313"/>
        <v>Wall Street Journal: Economic Analysis Associates Inc.-10Yr Treasury Yield-11-2019</v>
      </c>
      <c r="J5694" s="4" t="str">
        <f t="shared" ca="1" si="1314"/>
        <v>10Yr Treasury Yield-Economic Analysis Associates Inc.:11-2019</v>
      </c>
      <c r="K5694" t="s">
        <v>239</v>
      </c>
      <c r="CM5694">
        <v>1.9</v>
      </c>
      <c r="CO5694">
        <v>2</v>
      </c>
      <c r="CQ5694">
        <v>2.2000000000000002</v>
      </c>
      <c r="CS5694">
        <v>2.2999999999999998</v>
      </c>
      <c r="CU5694">
        <v>2.4</v>
      </c>
      <c r="CW5694">
        <v>2.5</v>
      </c>
      <c r="CY5694">
        <v>2.6</v>
      </c>
    </row>
    <row r="5695" spans="1:103" x14ac:dyDescent="0.55000000000000004">
      <c r="A5695" s="4" t="str">
        <f t="shared" ca="1" si="1309"/>
        <v>CSFB</v>
      </c>
      <c r="B5695" s="4" t="str">
        <f t="shared" si="1310"/>
        <v>James Sweeney</v>
      </c>
      <c r="C5695" s="4" t="s">
        <v>246</v>
      </c>
      <c r="D5695" s="4" t="s">
        <v>96</v>
      </c>
      <c r="E5695" s="4" t="str">
        <f>IF(COUNTIF($E$2:E5694,"Begin: " &amp; C5695 &amp; "-" &amp; D5695 &amp; "-" &amp; H5695)=0,"Begin: " &amp; C5695 &amp; "-" &amp; D5695 &amp; "-" &amp; H5695,IF((C5695 &amp; "-" &amp; D5695 &amp; "-" &amp; H5695)&lt;&gt;(C5696 &amp; "-" &amp; D5696 &amp; "-" &amp; H5696),"End: " &amp; C5695 &amp; "-" &amp; D5695 &amp; "-" &amp; H5695,""))</f>
        <v/>
      </c>
      <c r="F5695" s="4" t="str">
        <f t="shared" si="1311"/>
        <v>Wall Street Journal-10Yr Treasury Yield-11-2019</v>
      </c>
      <c r="G5695" s="7">
        <v>43779</v>
      </c>
      <c r="H5695" s="7" t="str">
        <f t="shared" si="1312"/>
        <v>11-2019</v>
      </c>
      <c r="I5695" s="7" t="str">
        <f t="shared" ca="1" si="1313"/>
        <v>Wall Street Journal: CSFB-10Yr Treasury Yield-11-2019</v>
      </c>
      <c r="J5695" s="4" t="str">
        <f t="shared" ca="1" si="1314"/>
        <v>10Yr Treasury Yield-CSFB:11-2019</v>
      </c>
      <c r="K5695" t="s">
        <v>679</v>
      </c>
      <c r="CM5695">
        <v>1.8</v>
      </c>
      <c r="CQ5695">
        <v>2</v>
      </c>
    </row>
    <row r="5696" spans="1:103" x14ac:dyDescent="0.55000000000000004">
      <c r="A5696" s="4" t="str">
        <f t="shared" ref="A5696:A5704" ca="1" si="1315">IF(ISERROR(IF(C5696="GIOA",INDEX(List_AnonymousForecasters,MATCH(LEFT(K5696,FIND(":",K5696,1)-1),List_IndividualForecasters,0),1),INDEX(List_FirmNamesOmega,MATCH(LEFT(K5696,FIND(":",K5696,1)-1),List_FirmNamesAlpha,0),1))),LEFT(K5696,FIND(":",K5696,1)-1),IF(C5696="GIOA",INDEX(List_AnonymousForecasters,MATCH(LEFT(K5696,FIND(":",K5696,1)-1),List_IndividualForecasters,0),1),INDEX(List_FirmNamesOmega,MATCH(LEFT(K5696,FIND(":",K5696,1)-1),List_FirmNamesAlpha,0),1)))</f>
        <v>American Chemistry Council</v>
      </c>
      <c r="B5696" s="4" t="str">
        <f t="shared" ref="B5696:B5704" si="1316">MID(K5696,FIND(":",K5696,1)+2,LEN(K5696)-FIND(":",K5696,1))</f>
        <v>Kevin Swift</v>
      </c>
      <c r="C5696" s="4" t="s">
        <v>246</v>
      </c>
      <c r="D5696" s="4" t="s">
        <v>96</v>
      </c>
      <c r="E5696" s="4" t="str">
        <f>IF(COUNTIF($E$2:E5695,"Begin: " &amp; C5696 &amp; "-" &amp; D5696 &amp; "-" &amp; H5696)=0,"Begin: " &amp; C5696 &amp; "-" &amp; D5696 &amp; "-" &amp; H5696,IF((C5696 &amp; "-" &amp; D5696 &amp; "-" &amp; H5696)&lt;&gt;(C5697 &amp; "-" &amp; D5697 &amp; "-" &amp; H5697),"End: " &amp; C5696 &amp; "-" &amp; D5696 &amp; "-" &amp; H5696,""))</f>
        <v/>
      </c>
      <c r="F5696" s="4" t="str">
        <f t="shared" ref="F5696:F5704" si="1317">C5696 &amp; "-" &amp; D5696 &amp; "-" &amp; H5696</f>
        <v>Wall Street Journal-10Yr Treasury Yield-11-2019</v>
      </c>
      <c r="G5696" s="7">
        <v>43779</v>
      </c>
      <c r="H5696" s="7" t="str">
        <f t="shared" ref="H5696:H5704" si="1318">TEXT(MONTH(G5696),"00") &amp; "-" &amp; TEXT(YEAR(G5696),"0000")</f>
        <v>11-2019</v>
      </c>
      <c r="I5696" s="7" t="str">
        <f t="shared" ref="I5696:I5704" ca="1" si="1319">C5696 &amp; ": " &amp; A5696 &amp; "-" &amp; D5696 &amp; "-" &amp; H5696</f>
        <v>Wall Street Journal: American Chemistry Council-10Yr Treasury Yield-11-2019</v>
      </c>
      <c r="J5696" s="4" t="str">
        <f t="shared" ref="J5696:J5704" ca="1" si="1320">D5696 &amp; "-" &amp; A5696 &amp; ":" &amp; TEXT(MONTH(G5696),"00") &amp; "-" &amp; TEXT(YEAR(G5696),"0000")</f>
        <v>10Yr Treasury Yield-American Chemistry Council:11-2019</v>
      </c>
      <c r="K5696" t="s">
        <v>863</v>
      </c>
      <c r="CM5696">
        <v>1.65</v>
      </c>
      <c r="CO5696">
        <v>1.7</v>
      </c>
      <c r="CQ5696">
        <v>1.85</v>
      </c>
      <c r="CS5696">
        <v>1.9</v>
      </c>
      <c r="CU5696">
        <v>2.0499999999999998</v>
      </c>
      <c r="CW5696">
        <v>2.25</v>
      </c>
      <c r="CY5696">
        <v>2.4500000000000002</v>
      </c>
    </row>
    <row r="5697" spans="1:103" x14ac:dyDescent="0.55000000000000004">
      <c r="A5697" s="4" t="str">
        <f t="shared" ca="1" si="1315"/>
        <v>Grant Thornton</v>
      </c>
      <c r="B5697" s="4" t="str">
        <f t="shared" si="1316"/>
        <v>Diane Swonk</v>
      </c>
      <c r="C5697" s="4" t="s">
        <v>246</v>
      </c>
      <c r="D5697" s="4" t="s">
        <v>96</v>
      </c>
      <c r="E5697" s="4" t="str">
        <f>IF(COUNTIF($E$2:E5696,"Begin: " &amp; C5697 &amp; "-" &amp; D5697 &amp; "-" &amp; H5697)=0,"Begin: " &amp; C5697 &amp; "-" &amp; D5697 &amp; "-" &amp; H5697,IF((C5697 &amp; "-" &amp; D5697 &amp; "-" &amp; H5697)&lt;&gt;(C5698 &amp; "-" &amp; D5698 &amp; "-" &amp; H5698),"End: " &amp; C5697 &amp; "-" &amp; D5697 &amp; "-" &amp; H5697,""))</f>
        <v/>
      </c>
      <c r="F5697" s="4" t="str">
        <f t="shared" si="1317"/>
        <v>Wall Street Journal-10Yr Treasury Yield-11-2019</v>
      </c>
      <c r="G5697" s="7">
        <v>43779</v>
      </c>
      <c r="H5697" s="7" t="str">
        <f t="shared" si="1318"/>
        <v>11-2019</v>
      </c>
      <c r="I5697" s="7" t="str">
        <f t="shared" ca="1" si="1319"/>
        <v>Wall Street Journal: Grant Thornton-10Yr Treasury Yield-11-2019</v>
      </c>
      <c r="J5697" s="4" t="str">
        <f t="shared" ca="1" si="1320"/>
        <v>10Yr Treasury Yield-Grant Thornton:11-2019</v>
      </c>
      <c r="K5697" t="s">
        <v>772</v>
      </c>
      <c r="CM5697">
        <v>1.75</v>
      </c>
      <c r="CO5697">
        <v>2</v>
      </c>
      <c r="CQ5697">
        <v>2</v>
      </c>
      <c r="CS5697">
        <v>2</v>
      </c>
      <c r="CU5697">
        <v>2</v>
      </c>
      <c r="CW5697">
        <v>1.9</v>
      </c>
      <c r="CY5697">
        <v>2</v>
      </c>
    </row>
    <row r="5698" spans="1:103" x14ac:dyDescent="0.55000000000000004">
      <c r="A5698" s="4" t="str">
        <f t="shared" ca="1" si="1315"/>
        <v>The Northern Trust</v>
      </c>
      <c r="B5698" s="4" t="str">
        <f t="shared" si="1316"/>
        <v>Carl Tannenbaum</v>
      </c>
      <c r="C5698" s="4" t="s">
        <v>246</v>
      </c>
      <c r="D5698" s="4" t="s">
        <v>96</v>
      </c>
      <c r="E5698" s="4" t="str">
        <f>IF(COUNTIF($E$2:E5697,"Begin: " &amp; C5698 &amp; "-" &amp; D5698 &amp; "-" &amp; H5698)=0,"Begin: " &amp; C5698 &amp; "-" &amp; D5698 &amp; "-" &amp; H5698,IF((C5698 &amp; "-" &amp; D5698 &amp; "-" &amp; H5698)&lt;&gt;(C5699 &amp; "-" &amp; D5699 &amp; "-" &amp; H5699),"End: " &amp; C5698 &amp; "-" &amp; D5698 &amp; "-" &amp; H5698,""))</f>
        <v/>
      </c>
      <c r="F5698" s="4" t="str">
        <f t="shared" si="1317"/>
        <v>Wall Street Journal-10Yr Treasury Yield-11-2019</v>
      </c>
      <c r="G5698" s="7">
        <v>43779</v>
      </c>
      <c r="H5698" s="7" t="str">
        <f t="shared" si="1318"/>
        <v>11-2019</v>
      </c>
      <c r="I5698" s="7" t="str">
        <f t="shared" ca="1" si="1319"/>
        <v>Wall Street Journal: The Northern Trust-10Yr Treasury Yield-11-2019</v>
      </c>
      <c r="J5698" s="4" t="str">
        <f t="shared" ca="1" si="1320"/>
        <v>10Yr Treasury Yield-The Northern Trust:11-2019</v>
      </c>
      <c r="K5698" t="s">
        <v>849</v>
      </c>
      <c r="CM5698">
        <v>1.82</v>
      </c>
      <c r="CO5698">
        <v>2.15</v>
      </c>
      <c r="CQ5698">
        <v>2.25</v>
      </c>
      <c r="CS5698">
        <v>2.25</v>
      </c>
      <c r="CU5698">
        <v>2.25</v>
      </c>
      <c r="CW5698">
        <v>2.25</v>
      </c>
      <c r="CY5698">
        <v>2.25</v>
      </c>
    </row>
    <row r="5699" spans="1:103" x14ac:dyDescent="0.55000000000000004">
      <c r="A5699" s="4" t="str">
        <f t="shared" ca="1" si="1315"/>
        <v>BNP Paribas</v>
      </c>
      <c r="B5699" s="4" t="str">
        <f t="shared" si="1316"/>
        <v>US Economics Team*</v>
      </c>
      <c r="C5699" s="4" t="s">
        <v>246</v>
      </c>
      <c r="D5699" s="4" t="s">
        <v>96</v>
      </c>
      <c r="E5699" s="4" t="str">
        <f>IF(COUNTIF($E$2:E5698,"Begin: " &amp; C5699 &amp; "-" &amp; D5699 &amp; "-" &amp; H5699)=0,"Begin: " &amp; C5699 &amp; "-" &amp; D5699 &amp; "-" &amp; H5699,IF((C5699 &amp; "-" &amp; D5699 &amp; "-" &amp; H5699)&lt;&gt;(C5700 &amp; "-" &amp; D5700 &amp; "-" &amp; H5700),"End: " &amp; C5699 &amp; "-" &amp; D5699 &amp; "-" &amp; H5699,""))</f>
        <v/>
      </c>
      <c r="F5699" s="4" t="str">
        <f t="shared" si="1317"/>
        <v>Wall Street Journal-10Yr Treasury Yield-11-2019</v>
      </c>
      <c r="G5699" s="7">
        <v>43779</v>
      </c>
      <c r="H5699" s="7" t="str">
        <f t="shared" si="1318"/>
        <v>11-2019</v>
      </c>
      <c r="I5699" s="7" t="str">
        <f t="shared" ca="1" si="1319"/>
        <v>Wall Street Journal: BNP Paribas-10Yr Treasury Yield-11-2019</v>
      </c>
      <c r="J5699" s="4" t="str">
        <f t="shared" ca="1" si="1320"/>
        <v>10Yr Treasury Yield-BNP Paribas:11-2019</v>
      </c>
      <c r="K5699" t="s">
        <v>857</v>
      </c>
    </row>
    <row r="5700" spans="1:103" x14ac:dyDescent="0.55000000000000004">
      <c r="A5700" s="4" t="str">
        <f t="shared" ca="1" si="1315"/>
        <v>The Conference Board</v>
      </c>
      <c r="B5700" s="4" t="str">
        <f t="shared" si="1316"/>
        <v>Bart van Ark*</v>
      </c>
      <c r="C5700" s="4" t="s">
        <v>246</v>
      </c>
      <c r="D5700" s="4" t="s">
        <v>96</v>
      </c>
      <c r="E5700" s="4" t="str">
        <f>IF(COUNTIF($E$2:E5699,"Begin: " &amp; C5700 &amp; "-" &amp; D5700 &amp; "-" &amp; H5700)=0,"Begin: " &amp; C5700 &amp; "-" &amp; D5700 &amp; "-" &amp; H5700,IF((C5700 &amp; "-" &amp; D5700 &amp; "-" &amp; H5700)&lt;&gt;(C5701 &amp; "-" &amp; D5701 &amp; "-" &amp; H5701),"End: " &amp; C5700 &amp; "-" &amp; D5700 &amp; "-" &amp; H5700,""))</f>
        <v/>
      </c>
      <c r="F5700" s="4" t="str">
        <f t="shared" si="1317"/>
        <v>Wall Street Journal-10Yr Treasury Yield-11-2019</v>
      </c>
      <c r="G5700" s="7">
        <v>43779</v>
      </c>
      <c r="H5700" s="7" t="str">
        <f t="shared" si="1318"/>
        <v>11-2019</v>
      </c>
      <c r="I5700" s="7" t="str">
        <f t="shared" ca="1" si="1319"/>
        <v>Wall Street Journal: The Conference Board-10Yr Treasury Yield-11-2019</v>
      </c>
      <c r="J5700" s="4" t="str">
        <f t="shared" ca="1" si="1320"/>
        <v>10Yr Treasury Yield-The Conference Board:11-2019</v>
      </c>
      <c r="K5700" t="s">
        <v>850</v>
      </c>
    </row>
    <row r="5701" spans="1:103" x14ac:dyDescent="0.55000000000000004">
      <c r="A5701" s="4" t="str">
        <f t="shared" ca="1" si="1315"/>
        <v>Eaton Corp.</v>
      </c>
      <c r="B5701" s="4" t="str">
        <f t="shared" si="1316"/>
        <v>Jordan Vickers</v>
      </c>
      <c r="C5701" s="4" t="s">
        <v>246</v>
      </c>
      <c r="D5701" s="4" t="s">
        <v>96</v>
      </c>
      <c r="E5701" s="4" t="str">
        <f>IF(COUNTIF($E$2:E5700,"Begin: " &amp; C5701 &amp; "-" &amp; D5701 &amp; "-" &amp; H5701)=0,"Begin: " &amp; C5701 &amp; "-" &amp; D5701 &amp; "-" &amp; H5701,IF((C5701 &amp; "-" &amp; D5701 &amp; "-" &amp; H5701)&lt;&gt;(C5702 &amp; "-" &amp; D5702 &amp; "-" &amp; H5702),"End: " &amp; C5701 &amp; "-" &amp; D5701 &amp; "-" &amp; H5701,""))</f>
        <v/>
      </c>
      <c r="F5701" s="4" t="str">
        <f t="shared" si="1317"/>
        <v>Wall Street Journal-10Yr Treasury Yield-11-2019</v>
      </c>
      <c r="G5701" s="7">
        <v>43779</v>
      </c>
      <c r="H5701" s="7" t="str">
        <f t="shared" si="1318"/>
        <v>11-2019</v>
      </c>
      <c r="I5701" s="7" t="str">
        <f t="shared" ca="1" si="1319"/>
        <v>Wall Street Journal: Eaton Corp.-10Yr Treasury Yield-11-2019</v>
      </c>
      <c r="J5701" s="4" t="str">
        <f t="shared" ca="1" si="1320"/>
        <v>10Yr Treasury Yield-Eaton Corp.:11-2019</v>
      </c>
      <c r="K5701" t="s">
        <v>864</v>
      </c>
      <c r="CM5701">
        <v>1.75</v>
      </c>
      <c r="CO5701">
        <v>1.5</v>
      </c>
      <c r="CQ5701">
        <v>1.25</v>
      </c>
      <c r="CS5701">
        <v>1.5</v>
      </c>
      <c r="CU5701">
        <v>1.5</v>
      </c>
      <c r="CW5701">
        <v>1.5</v>
      </c>
      <c r="CY5701">
        <v>1.5</v>
      </c>
    </row>
    <row r="5702" spans="1:103" x14ac:dyDescent="0.55000000000000004">
      <c r="A5702" s="4" t="str">
        <f t="shared" ca="1" si="1315"/>
        <v>First Trust Advisors, LP</v>
      </c>
      <c r="B5702" s="4" t="str">
        <f t="shared" si="1316"/>
        <v>Brian S. Wesbury/Robert Stein</v>
      </c>
      <c r="C5702" s="4" t="s">
        <v>246</v>
      </c>
      <c r="D5702" s="4" t="s">
        <v>96</v>
      </c>
      <c r="E5702" s="4" t="str">
        <f>IF(COUNTIF($E$2:E5701,"Begin: " &amp; C5702 &amp; "-" &amp; D5702 &amp; "-" &amp; H5702)=0,"Begin: " &amp; C5702 &amp; "-" &amp; D5702 &amp; "-" &amp; H5702,IF((C5702 &amp; "-" &amp; D5702 &amp; "-" &amp; H5702)&lt;&gt;(C5703 &amp; "-" &amp; D5703 &amp; "-" &amp; H5703),"End: " &amp; C5702 &amp; "-" &amp; D5702 &amp; "-" &amp; H5702,""))</f>
        <v/>
      </c>
      <c r="F5702" s="4" t="str">
        <f t="shared" si="1317"/>
        <v>Wall Street Journal-10Yr Treasury Yield-11-2019</v>
      </c>
      <c r="G5702" s="7">
        <v>43779</v>
      </c>
      <c r="H5702" s="7" t="str">
        <f t="shared" si="1318"/>
        <v>11-2019</v>
      </c>
      <c r="I5702" s="7" t="str">
        <f t="shared" ca="1" si="1319"/>
        <v>Wall Street Journal: First Trust Advisors, LP-10Yr Treasury Yield-11-2019</v>
      </c>
      <c r="J5702" s="4" t="str">
        <f t="shared" ca="1" si="1320"/>
        <v>10Yr Treasury Yield-First Trust Advisors, LP:11-2019</v>
      </c>
      <c r="K5702" t="s">
        <v>865</v>
      </c>
      <c r="CM5702">
        <v>2</v>
      </c>
      <c r="CO5702">
        <v>2.25</v>
      </c>
      <c r="CQ5702">
        <v>2.5</v>
      </c>
      <c r="CS5702">
        <v>2.75</v>
      </c>
      <c r="CU5702">
        <v>3</v>
      </c>
    </row>
    <row r="5703" spans="1:103" x14ac:dyDescent="0.55000000000000004">
      <c r="A5703" s="4" t="str">
        <f t="shared" ca="1" si="1315"/>
        <v>National Association of Realtors</v>
      </c>
      <c r="B5703" s="4" t="str">
        <f t="shared" si="1316"/>
        <v>Lawrence Yun</v>
      </c>
      <c r="C5703" s="4" t="s">
        <v>246</v>
      </c>
      <c r="D5703" s="4" t="s">
        <v>96</v>
      </c>
      <c r="E5703" s="4" t="str">
        <f>IF(COUNTIF($E$2:E5702,"Begin: " &amp; C5703 &amp; "-" &amp; D5703 &amp; "-" &amp; H5703)=0,"Begin: " &amp; C5703 &amp; "-" &amp; D5703 &amp; "-" &amp; H5703,IF((C5703 &amp; "-" &amp; D5703 &amp; "-" &amp; H5703)&lt;&gt;(C5704 &amp; "-" &amp; D5704 &amp; "-" &amp; H5704),"End: " &amp; C5703 &amp; "-" &amp; D5703 &amp; "-" &amp; H5703,""))</f>
        <v/>
      </c>
      <c r="F5703" s="4" t="str">
        <f t="shared" si="1317"/>
        <v>Wall Street Journal-10Yr Treasury Yield-11-2019</v>
      </c>
      <c r="G5703" s="7">
        <v>43779</v>
      </c>
      <c r="H5703" s="7" t="str">
        <f t="shared" si="1318"/>
        <v>11-2019</v>
      </c>
      <c r="I5703" s="7" t="str">
        <f t="shared" ca="1" si="1319"/>
        <v>Wall Street Journal: National Association of Realtors-10Yr Treasury Yield-11-2019</v>
      </c>
      <c r="J5703" s="4" t="str">
        <f t="shared" ca="1" si="1320"/>
        <v>10Yr Treasury Yield-National Association of Realtors:11-2019</v>
      </c>
      <c r="K5703" t="s">
        <v>245</v>
      </c>
      <c r="CM5703">
        <v>1.75</v>
      </c>
      <c r="CO5703">
        <v>1.85</v>
      </c>
      <c r="CQ5703">
        <v>1.9</v>
      </c>
      <c r="CS5703">
        <v>2</v>
      </c>
      <c r="CU5703">
        <v>2.1</v>
      </c>
      <c r="CW5703">
        <v>2.2000000000000002</v>
      </c>
      <c r="CY5703">
        <v>2.2000000000000002</v>
      </c>
    </row>
    <row r="5704" spans="1:103" x14ac:dyDescent="0.55000000000000004">
      <c r="A5704" s="4" t="str">
        <f t="shared" ca="1" si="1315"/>
        <v>Morgan Stanley</v>
      </c>
      <c r="B5704" s="4" t="str">
        <f t="shared" si="1316"/>
        <v>Ellen Zentner*</v>
      </c>
      <c r="C5704" s="4" t="s">
        <v>246</v>
      </c>
      <c r="D5704" s="4" t="s">
        <v>96</v>
      </c>
      <c r="E5704" s="4" t="str">
        <f>IF(COUNTIF($E$2:E5703,"Begin: " &amp; C5704 &amp; "-" &amp; D5704 &amp; "-" &amp; H5704)=0,"Begin: " &amp; C5704 &amp; "-" &amp; D5704 &amp; "-" &amp; H5704,IF((C5704 &amp; "-" &amp; D5704 &amp; "-" &amp; H5704)&lt;&gt;(C5705 &amp; "-" &amp; D5705 &amp; "-" &amp; H5705),"End: " &amp; C5704 &amp; "-" &amp; D5704 &amp; "-" &amp; H5704,""))</f>
        <v>End: Wall Street Journal-10Yr Treasury Yield-11-2019</v>
      </c>
      <c r="F5704" s="4" t="str">
        <f t="shared" si="1317"/>
        <v>Wall Street Journal-10Yr Treasury Yield-11-2019</v>
      </c>
      <c r="G5704" s="7">
        <v>43779</v>
      </c>
      <c r="H5704" s="7" t="str">
        <f t="shared" si="1318"/>
        <v>11-2019</v>
      </c>
      <c r="I5704" s="7" t="str">
        <f t="shared" ca="1" si="1319"/>
        <v>Wall Street Journal: Morgan Stanley-10Yr Treasury Yield-11-2019</v>
      </c>
      <c r="J5704" s="4" t="str">
        <f t="shared" ca="1" si="1320"/>
        <v>10Yr Treasury Yield-Morgan Stanley:11-2019</v>
      </c>
      <c r="K5704" t="s">
        <v>827</v>
      </c>
    </row>
    <row r="5705" spans="1:103" x14ac:dyDescent="0.55000000000000004">
      <c r="A5705" s="4" t="str">
        <f t="shared" ref="A5705" ca="1" si="1321">IF(ISERROR(IF(C5705="GIOA",INDEX(List_AnonymousForecasters,MATCH(LEFT(K5705,FIND(":",K5705,1)-1),List_IndividualForecasters,0),1),INDEX(List_FirmNamesOmega,MATCH(LEFT(K5705,FIND(":",K5705,1)-1),List_FirmNamesAlpha,0),1))),LEFT(K5705,FIND(":",K5705,1)-1),IF(C5705="GIOA",INDEX(List_AnonymousForecasters,MATCH(LEFT(K5705,FIND(":",K5705,1)-1),List_IndividualForecasters,0),1),INDEX(List_FirmNamesOmega,MATCH(LEFT(K5705,FIND(":",K5705,1)-1),List_FirmNamesAlpha,0),1)))</f>
        <v>Nomura</v>
      </c>
      <c r="B5705" s="4" t="str">
        <f t="shared" ref="B5705" si="1322">MID(K5705,FIND(":",K5705,1)+2,LEN(K5705)-FIND(":",K5705,1))</f>
        <v>Lewis Alexander*</v>
      </c>
      <c r="C5705" s="4" t="s">
        <v>246</v>
      </c>
      <c r="D5705" s="4" t="s">
        <v>87</v>
      </c>
      <c r="E5705" s="4" t="str">
        <f>IF(COUNTIF($E$2:E5704,"Begin: " &amp; C5705 &amp; "-" &amp; D5705 &amp; "-" &amp; H5705)=0,"Begin: " &amp; C5705 &amp; "-" &amp; D5705 &amp; "-" &amp; H5705,IF((C5705 &amp; "-" &amp; D5705 &amp; "-" &amp; H5705)&lt;&gt;(C5706 &amp; "-" &amp; D5706 &amp; "-" &amp; H5706),"End: " &amp; C5705 &amp; "-" &amp; D5705 &amp; "-" &amp; H5705,""))</f>
        <v>Begin: Wall Street Journal-Fed Funds Rate-11-2019</v>
      </c>
      <c r="F5705" s="4" t="str">
        <f t="shared" ref="F5705" si="1323">C5705 &amp; "-" &amp; D5705 &amp; "-" &amp; H5705</f>
        <v>Wall Street Journal-Fed Funds Rate-11-2019</v>
      </c>
      <c r="G5705" s="7">
        <v>43779</v>
      </c>
      <c r="H5705" s="7" t="str">
        <f t="shared" ref="H5705" si="1324">TEXT(MONTH(G5705),"00") &amp; "-" &amp; TEXT(YEAR(G5705),"0000")</f>
        <v>11-2019</v>
      </c>
      <c r="I5705" s="7" t="str">
        <f t="shared" ref="I5705" ca="1" si="1325">C5705 &amp; ": " &amp; A5705 &amp; "-" &amp; D5705 &amp; "-" &amp; H5705</f>
        <v>Wall Street Journal: Nomura-Fed Funds Rate-11-2019</v>
      </c>
      <c r="J5705" s="4" t="str">
        <f t="shared" ref="J5705" ca="1" si="1326">D5705 &amp; "-" &amp; A5705 &amp; ":" &amp; TEXT(MONTH(G5705),"00") &amp; "-" &amp; TEXT(YEAR(G5705),"0000")</f>
        <v>Fed Funds Rate-Nomura:11-2019</v>
      </c>
      <c r="K5705" t="s">
        <v>858</v>
      </c>
    </row>
    <row r="5706" spans="1:103" x14ac:dyDescent="0.55000000000000004">
      <c r="A5706" s="4" t="str">
        <f t="shared" ref="A5706:A5769" ca="1" si="1327">IF(ISERROR(IF(C5706="GIOA",INDEX(List_AnonymousForecasters,MATCH(LEFT(K5706,FIND(":",K5706,1)-1),List_IndividualForecasters,0),1),INDEX(List_FirmNamesOmega,MATCH(LEFT(K5706,FIND(":",K5706,1)-1),List_FirmNamesAlpha,0),1))),LEFT(K5706,FIND(":",K5706,1)-1),IF(C5706="GIOA",INDEX(List_AnonymousForecasters,MATCH(LEFT(K5706,FIND(":",K5706,1)-1),List_IndividualForecasters,0),1),INDEX(List_FirmNamesOmega,MATCH(LEFT(K5706,FIND(":",K5706,1)-1),List_FirmNamesAlpha,0),1)))</f>
        <v>Bank of the West</v>
      </c>
      <c r="B5706" s="4" t="str">
        <f t="shared" ref="B5706:B5769" si="1328">MID(K5706,FIND(":",K5706,1)+2,LEN(K5706)-FIND(":",K5706,1))</f>
        <v>Scott Anderson</v>
      </c>
      <c r="C5706" s="4" t="s">
        <v>246</v>
      </c>
      <c r="D5706" s="4" t="s">
        <v>87</v>
      </c>
      <c r="E5706" s="4" t="str">
        <f>IF(COUNTIF($E$2:E5705,"Begin: " &amp; C5706 &amp; "-" &amp; D5706 &amp; "-" &amp; H5706)=0,"Begin: " &amp; C5706 &amp; "-" &amp; D5706 &amp; "-" &amp; H5706,IF((C5706 &amp; "-" &amp; D5706 &amp; "-" &amp; H5706)&lt;&gt;(C5707 &amp; "-" &amp; D5707 &amp; "-" &amp; H5707),"End: " &amp; C5706 &amp; "-" &amp; D5706 &amp; "-" &amp; H5706,""))</f>
        <v/>
      </c>
      <c r="F5706" s="4" t="str">
        <f t="shared" ref="F5706:F5769" si="1329">C5706 &amp; "-" &amp; D5706 &amp; "-" &amp; H5706</f>
        <v>Wall Street Journal-Fed Funds Rate-11-2019</v>
      </c>
      <c r="G5706" s="7">
        <v>43779</v>
      </c>
      <c r="H5706" s="7" t="str">
        <f t="shared" ref="H5706:H5769" si="1330">TEXT(MONTH(G5706),"00") &amp; "-" &amp; TEXT(YEAR(G5706),"0000")</f>
        <v>11-2019</v>
      </c>
      <c r="I5706" s="7" t="str">
        <f t="shared" ref="I5706:I5769" ca="1" si="1331">C5706 &amp; ": " &amp; A5706 &amp; "-" &amp; D5706 &amp; "-" &amp; H5706</f>
        <v>Wall Street Journal: Bank of the West-Fed Funds Rate-11-2019</v>
      </c>
      <c r="J5706" s="4" t="str">
        <f t="shared" ref="J5706:J5769" ca="1" si="1332">D5706 &amp; "-" &amp; A5706 &amp; ":" &amp; TEXT(MONTH(G5706),"00") &amp; "-" &amp; TEXT(YEAR(G5706),"0000")</f>
        <v>Fed Funds Rate-Bank of the West:11-2019</v>
      </c>
      <c r="K5706" t="s">
        <v>763</v>
      </c>
      <c r="CM5706">
        <v>1.625</v>
      </c>
      <c r="CO5706">
        <v>1.125</v>
      </c>
      <c r="CQ5706">
        <v>1.125</v>
      </c>
      <c r="CS5706">
        <v>1.125</v>
      </c>
      <c r="CU5706">
        <v>1.375</v>
      </c>
      <c r="CW5706">
        <v>1.625</v>
      </c>
      <c r="CY5706">
        <v>1.875</v>
      </c>
    </row>
    <row r="5707" spans="1:103" x14ac:dyDescent="0.55000000000000004">
      <c r="A5707" s="4" t="str">
        <f t="shared" ca="1" si="1327"/>
        <v>Capital Economics</v>
      </c>
      <c r="B5707" s="4" t="str">
        <f t="shared" si="1328"/>
        <v>Paul Ashworth*</v>
      </c>
      <c r="C5707" s="4" t="s">
        <v>246</v>
      </c>
      <c r="D5707" s="4" t="s">
        <v>87</v>
      </c>
      <c r="E5707" s="4" t="str">
        <f>IF(COUNTIF($E$2:E5706,"Begin: " &amp; C5707 &amp; "-" &amp; D5707 &amp; "-" &amp; H5707)=0,"Begin: " &amp; C5707 &amp; "-" &amp; D5707 &amp; "-" &amp; H5707,IF((C5707 &amp; "-" &amp; D5707 &amp; "-" &amp; H5707)&lt;&gt;(C5708 &amp; "-" &amp; D5708 &amp; "-" &amp; H5708),"End: " &amp; C5707 &amp; "-" &amp; D5707 &amp; "-" &amp; H5707,""))</f>
        <v/>
      </c>
      <c r="F5707" s="4" t="str">
        <f t="shared" si="1329"/>
        <v>Wall Street Journal-Fed Funds Rate-11-2019</v>
      </c>
      <c r="G5707" s="7">
        <v>43779</v>
      </c>
      <c r="H5707" s="7" t="str">
        <f t="shared" si="1330"/>
        <v>11-2019</v>
      </c>
      <c r="I5707" s="7" t="str">
        <f t="shared" ca="1" si="1331"/>
        <v>Wall Street Journal: Capital Economics-Fed Funds Rate-11-2019</v>
      </c>
      <c r="J5707" s="4" t="str">
        <f t="shared" ca="1" si="1332"/>
        <v>Fed Funds Rate-Capital Economics:11-2019</v>
      </c>
      <c r="K5707" t="s">
        <v>812</v>
      </c>
    </row>
    <row r="5708" spans="1:103" x14ac:dyDescent="0.55000000000000004">
      <c r="A5708" s="4" t="str">
        <f t="shared" ca="1" si="1327"/>
        <v>Deloitte LP</v>
      </c>
      <c r="B5708" s="4" t="str">
        <f t="shared" si="1328"/>
        <v>Daniel Bachman</v>
      </c>
      <c r="C5708" s="4" t="s">
        <v>246</v>
      </c>
      <c r="D5708" s="4" t="s">
        <v>87</v>
      </c>
      <c r="E5708" s="4" t="str">
        <f>IF(COUNTIF($E$2:E5707,"Begin: " &amp; C5708 &amp; "-" &amp; D5708 &amp; "-" &amp; H5708)=0,"Begin: " &amp; C5708 &amp; "-" &amp; D5708 &amp; "-" &amp; H5708,IF((C5708 &amp; "-" &amp; D5708 &amp; "-" &amp; H5708)&lt;&gt;(C5709 &amp; "-" &amp; D5709 &amp; "-" &amp; H5709),"End: " &amp; C5708 &amp; "-" &amp; D5708 &amp; "-" &amp; H5708,""))</f>
        <v/>
      </c>
      <c r="F5708" s="4" t="str">
        <f t="shared" si="1329"/>
        <v>Wall Street Journal-Fed Funds Rate-11-2019</v>
      </c>
      <c r="G5708" s="7">
        <v>43779</v>
      </c>
      <c r="H5708" s="7" t="str">
        <f t="shared" si="1330"/>
        <v>11-2019</v>
      </c>
      <c r="I5708" s="7" t="str">
        <f t="shared" ca="1" si="1331"/>
        <v>Wall Street Journal: Deloitte LP-Fed Funds Rate-11-2019</v>
      </c>
      <c r="J5708" s="4" t="str">
        <f t="shared" ca="1" si="1332"/>
        <v>Fed Funds Rate-Deloitte LP:11-2019</v>
      </c>
      <c r="K5708" t="s">
        <v>749</v>
      </c>
      <c r="CM5708">
        <v>1.91</v>
      </c>
      <c r="CO5708">
        <v>1.88</v>
      </c>
      <c r="CQ5708">
        <v>1.88</v>
      </c>
      <c r="CS5708">
        <v>1.88</v>
      </c>
      <c r="CU5708">
        <v>1.88</v>
      </c>
      <c r="CW5708">
        <v>1.88</v>
      </c>
      <c r="CY5708">
        <v>1.88</v>
      </c>
    </row>
    <row r="5709" spans="1:103" x14ac:dyDescent="0.55000000000000004">
      <c r="A5709" s="4" t="str">
        <f t="shared" ca="1" si="1327"/>
        <v>Economic Outlook Group</v>
      </c>
      <c r="B5709" s="4" t="str">
        <f t="shared" si="1328"/>
        <v>Bernard Baumohl</v>
      </c>
      <c r="C5709" s="4" t="s">
        <v>246</v>
      </c>
      <c r="D5709" s="4" t="s">
        <v>87</v>
      </c>
      <c r="E5709" s="4" t="str">
        <f>IF(COUNTIF($E$2:E5708,"Begin: " &amp; C5709 &amp; "-" &amp; D5709 &amp; "-" &amp; H5709)=0,"Begin: " &amp; C5709 &amp; "-" &amp; D5709 &amp; "-" &amp; H5709,IF((C5709 &amp; "-" &amp; D5709 &amp; "-" &amp; H5709)&lt;&gt;(C5710 &amp; "-" &amp; D5710 &amp; "-" &amp; H5710),"End: " &amp; C5709 &amp; "-" &amp; D5709 &amp; "-" &amp; H5709,""))</f>
        <v/>
      </c>
      <c r="F5709" s="4" t="str">
        <f t="shared" si="1329"/>
        <v>Wall Street Journal-Fed Funds Rate-11-2019</v>
      </c>
      <c r="G5709" s="7">
        <v>43779</v>
      </c>
      <c r="H5709" s="7" t="str">
        <f t="shared" si="1330"/>
        <v>11-2019</v>
      </c>
      <c r="I5709" s="7" t="str">
        <f t="shared" ca="1" si="1331"/>
        <v>Wall Street Journal: Economic Outlook Group-Fed Funds Rate-11-2019</v>
      </c>
      <c r="J5709" s="4" t="str">
        <f t="shared" ca="1" si="1332"/>
        <v>Fed Funds Rate-Economic Outlook Group:11-2019</v>
      </c>
      <c r="K5709" t="s">
        <v>426</v>
      </c>
      <c r="CM5709">
        <v>1.63</v>
      </c>
      <c r="CO5709">
        <v>1.63</v>
      </c>
      <c r="CQ5709">
        <v>1.63</v>
      </c>
      <c r="CS5709">
        <v>2.38</v>
      </c>
      <c r="CU5709">
        <v>2.63</v>
      </c>
      <c r="CW5709">
        <v>2.63</v>
      </c>
      <c r="CY5709">
        <v>2.63</v>
      </c>
    </row>
    <row r="5710" spans="1:103" x14ac:dyDescent="0.55000000000000004">
      <c r="A5710" s="4" t="str">
        <f t="shared" ca="1" si="1327"/>
        <v>Nationwide Insurance</v>
      </c>
      <c r="B5710" s="4" t="str">
        <f t="shared" si="1328"/>
        <v>David W. Berson</v>
      </c>
      <c r="C5710" s="4" t="s">
        <v>246</v>
      </c>
      <c r="D5710" s="4" t="s">
        <v>87</v>
      </c>
      <c r="E5710" s="4" t="str">
        <f>IF(COUNTIF($E$2:E5709,"Begin: " &amp; C5710 &amp; "-" &amp; D5710 &amp; "-" &amp; H5710)=0,"Begin: " &amp; C5710 &amp; "-" &amp; D5710 &amp; "-" &amp; H5710,IF((C5710 &amp; "-" &amp; D5710 &amp; "-" &amp; H5710)&lt;&gt;(C5711 &amp; "-" &amp; D5711 &amp; "-" &amp; H5711),"End: " &amp; C5710 &amp; "-" &amp; D5710 &amp; "-" &amp; H5710,""))</f>
        <v/>
      </c>
      <c r="F5710" s="4" t="str">
        <f t="shared" si="1329"/>
        <v>Wall Street Journal-Fed Funds Rate-11-2019</v>
      </c>
      <c r="G5710" s="7">
        <v>43779</v>
      </c>
      <c r="H5710" s="7" t="str">
        <f t="shared" si="1330"/>
        <v>11-2019</v>
      </c>
      <c r="I5710" s="7" t="str">
        <f t="shared" ca="1" si="1331"/>
        <v>Wall Street Journal: Nationwide Insurance-Fed Funds Rate-11-2019</v>
      </c>
      <c r="J5710" s="4" t="str">
        <f t="shared" ca="1" si="1332"/>
        <v>Fed Funds Rate-Nationwide Insurance:11-2019</v>
      </c>
      <c r="K5710" t="s">
        <v>859</v>
      </c>
      <c r="CM5710">
        <v>1.625</v>
      </c>
      <c r="CO5710">
        <v>1.375</v>
      </c>
      <c r="CQ5710">
        <v>1.375</v>
      </c>
      <c r="CS5710">
        <v>1.375</v>
      </c>
      <c r="CU5710">
        <v>1.625</v>
      </c>
      <c r="CW5710">
        <v>1.625</v>
      </c>
      <c r="CY5710">
        <v>1.875</v>
      </c>
    </row>
    <row r="5711" spans="1:103" x14ac:dyDescent="0.55000000000000004">
      <c r="A5711" s="4" t="str">
        <f t="shared" ca="1" si="1327"/>
        <v>Tufts University</v>
      </c>
      <c r="B5711" s="4" t="str">
        <f t="shared" si="1328"/>
        <v>Brian Bethune*</v>
      </c>
      <c r="C5711" s="4" t="s">
        <v>246</v>
      </c>
      <c r="D5711" s="4" t="s">
        <v>87</v>
      </c>
      <c r="E5711" s="4" t="str">
        <f>IF(COUNTIF($E$2:E5710,"Begin: " &amp; C5711 &amp; "-" &amp; D5711 &amp; "-" &amp; H5711)=0,"Begin: " &amp; C5711 &amp; "-" &amp; D5711 &amp; "-" &amp; H5711,IF((C5711 &amp; "-" &amp; D5711 &amp; "-" &amp; H5711)&lt;&gt;(C5712 &amp; "-" &amp; D5712 &amp; "-" &amp; H5712),"End: " &amp; C5711 &amp; "-" &amp; D5711 &amp; "-" &amp; H5711,""))</f>
        <v/>
      </c>
      <c r="F5711" s="4" t="str">
        <f t="shared" si="1329"/>
        <v>Wall Street Journal-Fed Funds Rate-11-2019</v>
      </c>
      <c r="G5711" s="7">
        <v>43779</v>
      </c>
      <c r="H5711" s="7" t="str">
        <f t="shared" si="1330"/>
        <v>11-2019</v>
      </c>
      <c r="I5711" s="7" t="str">
        <f t="shared" ca="1" si="1331"/>
        <v>Wall Street Journal: Tufts University-Fed Funds Rate-11-2019</v>
      </c>
      <c r="J5711" s="4" t="str">
        <f t="shared" ca="1" si="1332"/>
        <v>Fed Funds Rate-Tufts University:11-2019</v>
      </c>
      <c r="K5711" t="s">
        <v>813</v>
      </c>
    </row>
    <row r="5712" spans="1:103" x14ac:dyDescent="0.55000000000000004">
      <c r="A5712" s="4" t="str">
        <f t="shared" ca="1" si="1327"/>
        <v>TS Lombard</v>
      </c>
      <c r="B5712" s="4" t="str">
        <f t="shared" si="1328"/>
        <v>Steven Blitz</v>
      </c>
      <c r="C5712" s="4" t="s">
        <v>246</v>
      </c>
      <c r="D5712" s="4" t="s">
        <v>87</v>
      </c>
      <c r="E5712" s="4" t="str">
        <f>IF(COUNTIF($E$2:E5711,"Begin: " &amp; C5712 &amp; "-" &amp; D5712 &amp; "-" &amp; H5712)=0,"Begin: " &amp; C5712 &amp; "-" &amp; D5712 &amp; "-" &amp; H5712,IF((C5712 &amp; "-" &amp; D5712 &amp; "-" &amp; H5712)&lt;&gt;(C5713 &amp; "-" &amp; D5713 &amp; "-" &amp; H5713),"End: " &amp; C5712 &amp; "-" &amp; D5712 &amp; "-" &amp; H5712,""))</f>
        <v/>
      </c>
      <c r="F5712" s="4" t="str">
        <f t="shared" si="1329"/>
        <v>Wall Street Journal-Fed Funds Rate-11-2019</v>
      </c>
      <c r="G5712" s="7">
        <v>43779</v>
      </c>
      <c r="H5712" s="7" t="str">
        <f t="shared" si="1330"/>
        <v>11-2019</v>
      </c>
      <c r="I5712" s="7" t="str">
        <f t="shared" ca="1" si="1331"/>
        <v>Wall Street Journal: TS Lombard-Fed Funds Rate-11-2019</v>
      </c>
      <c r="J5712" s="4" t="str">
        <f t="shared" ca="1" si="1332"/>
        <v>Fed Funds Rate-TS Lombard:11-2019</v>
      </c>
      <c r="K5712" t="s">
        <v>768</v>
      </c>
      <c r="CM5712">
        <v>1.68</v>
      </c>
      <c r="CO5712">
        <v>1.68</v>
      </c>
      <c r="CQ5712">
        <v>1.68</v>
      </c>
      <c r="CS5712">
        <v>2.12</v>
      </c>
      <c r="CU5712">
        <v>2.38</v>
      </c>
      <c r="CW5712">
        <v>2.68</v>
      </c>
      <c r="CY5712">
        <v>2</v>
      </c>
    </row>
    <row r="5713" spans="1:103" x14ac:dyDescent="0.55000000000000004">
      <c r="A5713" s="4" t="str">
        <f t="shared" ca="1" si="1327"/>
        <v>Standard and Poor's</v>
      </c>
      <c r="B5713" s="4" t="str">
        <f t="shared" si="1328"/>
        <v>Beth Ann Bovino</v>
      </c>
      <c r="C5713" s="4" t="s">
        <v>246</v>
      </c>
      <c r="D5713" s="4" t="s">
        <v>87</v>
      </c>
      <c r="E5713" s="4" t="str">
        <f>IF(COUNTIF($E$2:E5712,"Begin: " &amp; C5713 &amp; "-" &amp; D5713 &amp; "-" &amp; H5713)=0,"Begin: " &amp; C5713 &amp; "-" &amp; D5713 &amp; "-" &amp; H5713,IF((C5713 &amp; "-" &amp; D5713 &amp; "-" &amp; H5713)&lt;&gt;(C5714 &amp; "-" &amp; D5714 &amp; "-" &amp; H5714),"End: " &amp; C5713 &amp; "-" &amp; D5713 &amp; "-" &amp; H5713,""))</f>
        <v/>
      </c>
      <c r="F5713" s="4" t="str">
        <f t="shared" si="1329"/>
        <v>Wall Street Journal-Fed Funds Rate-11-2019</v>
      </c>
      <c r="G5713" s="7">
        <v>43779</v>
      </c>
      <c r="H5713" s="7" t="str">
        <f t="shared" si="1330"/>
        <v>11-2019</v>
      </c>
      <c r="I5713" s="7" t="str">
        <f t="shared" ca="1" si="1331"/>
        <v>Wall Street Journal: Standard and Poor's-Fed Funds Rate-11-2019</v>
      </c>
      <c r="J5713" s="4" t="str">
        <f t="shared" ca="1" si="1332"/>
        <v>Fed Funds Rate-Standard and Poor's:11-2019</v>
      </c>
      <c r="K5713" t="s">
        <v>199</v>
      </c>
      <c r="CM5713">
        <v>1.63</v>
      </c>
      <c r="CO5713">
        <v>1.63</v>
      </c>
      <c r="CQ5713">
        <v>1.63</v>
      </c>
      <c r="CS5713">
        <v>1.63</v>
      </c>
      <c r="CU5713">
        <v>1.63</v>
      </c>
      <c r="CW5713">
        <v>1.88</v>
      </c>
      <c r="CY5713">
        <v>1.88</v>
      </c>
    </row>
    <row r="5714" spans="1:103" x14ac:dyDescent="0.55000000000000004">
      <c r="A5714" s="4" t="str">
        <f t="shared" ca="1" si="1327"/>
        <v>Wells Fargo &amp; Co.</v>
      </c>
      <c r="B5714" s="4" t="str">
        <f t="shared" si="1328"/>
        <v>Jay Bryson</v>
      </c>
      <c r="C5714" s="4" t="s">
        <v>246</v>
      </c>
      <c r="D5714" s="4" t="s">
        <v>87</v>
      </c>
      <c r="E5714" s="4" t="str">
        <f>IF(COUNTIF($E$2:E5713,"Begin: " &amp; C5714 &amp; "-" &amp; D5714 &amp; "-" &amp; H5714)=0,"Begin: " &amp; C5714 &amp; "-" &amp; D5714 &amp; "-" &amp; H5714,IF((C5714 &amp; "-" &amp; D5714 &amp; "-" &amp; H5714)&lt;&gt;(C5715 &amp; "-" &amp; D5715 &amp; "-" &amp; H5715),"End: " &amp; C5714 &amp; "-" &amp; D5714 &amp; "-" &amp; H5714,""))</f>
        <v/>
      </c>
      <c r="F5714" s="4" t="str">
        <f t="shared" si="1329"/>
        <v>Wall Street Journal-Fed Funds Rate-11-2019</v>
      </c>
      <c r="G5714" s="7">
        <v>43779</v>
      </c>
      <c r="H5714" s="7" t="str">
        <f t="shared" si="1330"/>
        <v>11-2019</v>
      </c>
      <c r="I5714" s="7" t="str">
        <f t="shared" ca="1" si="1331"/>
        <v>Wall Street Journal: Wells Fargo &amp; Co.-Fed Funds Rate-11-2019</v>
      </c>
      <c r="J5714" s="4" t="str">
        <f t="shared" ca="1" si="1332"/>
        <v>Fed Funds Rate-Wells Fargo &amp; Co.:11-2019</v>
      </c>
      <c r="K5714" t="s">
        <v>786</v>
      </c>
      <c r="CM5714">
        <v>1.625</v>
      </c>
      <c r="CO5714">
        <v>1.375</v>
      </c>
      <c r="CQ5714">
        <v>1.375</v>
      </c>
      <c r="CS5714">
        <v>1.375</v>
      </c>
      <c r="CU5714">
        <v>1.375</v>
      </c>
    </row>
    <row r="5715" spans="1:103" x14ac:dyDescent="0.55000000000000004">
      <c r="A5715" s="4" t="str">
        <f t="shared" ca="1" si="1327"/>
        <v>Credit Agricole CIB</v>
      </c>
      <c r="B5715" s="4" t="str">
        <f t="shared" si="1328"/>
        <v>Michael Carey</v>
      </c>
      <c r="C5715" s="4" t="s">
        <v>246</v>
      </c>
      <c r="D5715" s="4" t="s">
        <v>87</v>
      </c>
      <c r="E5715" s="4" t="str">
        <f>IF(COUNTIF($E$2:E5714,"Begin: " &amp; C5715 &amp; "-" &amp; D5715 &amp; "-" &amp; H5715)=0,"Begin: " &amp; C5715 &amp; "-" &amp; D5715 &amp; "-" &amp; H5715,IF((C5715 &amp; "-" &amp; D5715 &amp; "-" &amp; H5715)&lt;&gt;(C5716 &amp; "-" &amp; D5716 &amp; "-" &amp; H5716),"End: " &amp; C5715 &amp; "-" &amp; D5715 &amp; "-" &amp; H5715,""))</f>
        <v/>
      </c>
      <c r="F5715" s="4" t="str">
        <f t="shared" si="1329"/>
        <v>Wall Street Journal-Fed Funds Rate-11-2019</v>
      </c>
      <c r="G5715" s="7">
        <v>43779</v>
      </c>
      <c r="H5715" s="7" t="str">
        <f t="shared" si="1330"/>
        <v>11-2019</v>
      </c>
      <c r="I5715" s="7" t="str">
        <f t="shared" ca="1" si="1331"/>
        <v>Wall Street Journal: Credit Agricole CIB-Fed Funds Rate-11-2019</v>
      </c>
      <c r="J5715" s="4" t="str">
        <f t="shared" ca="1" si="1332"/>
        <v>Fed Funds Rate-Credit Agricole CIB:11-2019</v>
      </c>
      <c r="K5715" t="s">
        <v>200</v>
      </c>
      <c r="CM5715">
        <v>1.625</v>
      </c>
      <c r="CO5715">
        <v>1.125</v>
      </c>
      <c r="CQ5715">
        <v>1.125</v>
      </c>
      <c r="CS5715">
        <v>1.125</v>
      </c>
      <c r="CU5715">
        <v>1.125</v>
      </c>
    </row>
    <row r="5716" spans="1:103" x14ac:dyDescent="0.55000000000000004">
      <c r="A5716" s="4" t="str">
        <f t="shared" ca="1" si="1327"/>
        <v>Econoclast</v>
      </c>
      <c r="B5716" s="4" t="str">
        <f t="shared" si="1328"/>
        <v>Mike Cosgrove</v>
      </c>
      <c r="C5716" s="4" t="s">
        <v>246</v>
      </c>
      <c r="D5716" s="4" t="s">
        <v>87</v>
      </c>
      <c r="E5716" s="4" t="str">
        <f>IF(COUNTIF($E$2:E5715,"Begin: " &amp; C5716 &amp; "-" &amp; D5716 &amp; "-" &amp; H5716)=0,"Begin: " &amp; C5716 &amp; "-" &amp; D5716 &amp; "-" &amp; H5716,IF((C5716 &amp; "-" &amp; D5716 &amp; "-" &amp; H5716)&lt;&gt;(C5717 &amp; "-" &amp; D5717 &amp; "-" &amp; H5717),"End: " &amp; C5716 &amp; "-" &amp; D5716 &amp; "-" &amp; H5716,""))</f>
        <v/>
      </c>
      <c r="F5716" s="4" t="str">
        <f t="shared" si="1329"/>
        <v>Wall Street Journal-Fed Funds Rate-11-2019</v>
      </c>
      <c r="G5716" s="7">
        <v>43779</v>
      </c>
      <c r="H5716" s="7" t="str">
        <f t="shared" si="1330"/>
        <v>11-2019</v>
      </c>
      <c r="I5716" s="7" t="str">
        <f t="shared" ca="1" si="1331"/>
        <v>Wall Street Journal: Econoclast-Fed Funds Rate-11-2019</v>
      </c>
      <c r="J5716" s="4" t="str">
        <f t="shared" ca="1" si="1332"/>
        <v>Fed Funds Rate-Econoclast:11-2019</v>
      </c>
      <c r="K5716" t="s">
        <v>203</v>
      </c>
      <c r="CM5716">
        <v>1.38</v>
      </c>
      <c r="CO5716">
        <v>1.1299999999999999</v>
      </c>
      <c r="CQ5716">
        <v>1.1299999999999999</v>
      </c>
      <c r="CS5716">
        <v>0.88</v>
      </c>
      <c r="CU5716">
        <v>1.1299999999999999</v>
      </c>
      <c r="CW5716">
        <v>1.38</v>
      </c>
      <c r="CY5716">
        <v>1.38</v>
      </c>
    </row>
    <row r="5717" spans="1:103" x14ac:dyDescent="0.55000000000000004">
      <c r="A5717" s="4" t="str">
        <f t="shared" ca="1" si="1327"/>
        <v>Pictet Wealth Management</v>
      </c>
      <c r="B5717" s="4" t="str">
        <f t="shared" si="1328"/>
        <v>Thomas Costerg*</v>
      </c>
      <c r="C5717" s="4" t="s">
        <v>246</v>
      </c>
      <c r="D5717" s="4" t="s">
        <v>87</v>
      </c>
      <c r="E5717" s="4" t="str">
        <f>IF(COUNTIF($E$2:E5716,"Begin: " &amp; C5717 &amp; "-" &amp; D5717 &amp; "-" &amp; H5717)=0,"Begin: " &amp; C5717 &amp; "-" &amp; D5717 &amp; "-" &amp; H5717,IF((C5717 &amp; "-" &amp; D5717 &amp; "-" &amp; H5717)&lt;&gt;(C5718 &amp; "-" &amp; D5718 &amp; "-" &amp; H5718),"End: " &amp; C5717 &amp; "-" &amp; D5717 &amp; "-" &amp; H5717,""))</f>
        <v/>
      </c>
      <c r="F5717" s="4" t="str">
        <f t="shared" si="1329"/>
        <v>Wall Street Journal-Fed Funds Rate-11-2019</v>
      </c>
      <c r="G5717" s="7">
        <v>43779</v>
      </c>
      <c r="H5717" s="7" t="str">
        <f t="shared" si="1330"/>
        <v>11-2019</v>
      </c>
      <c r="I5717" s="7" t="str">
        <f t="shared" ca="1" si="1331"/>
        <v>Wall Street Journal: Pictet Wealth Management-Fed Funds Rate-11-2019</v>
      </c>
      <c r="J5717" s="4" t="str">
        <f t="shared" ca="1" si="1332"/>
        <v>Fed Funds Rate-Pictet Wealth Management:11-2019</v>
      </c>
      <c r="K5717" t="s">
        <v>814</v>
      </c>
    </row>
    <row r="5718" spans="1:103" x14ac:dyDescent="0.55000000000000004">
      <c r="A5718" s="4" t="str">
        <f t="shared" ca="1" si="1327"/>
        <v>Wrightson ICAP</v>
      </c>
      <c r="B5718" s="4" t="str">
        <f t="shared" si="1328"/>
        <v>Lou Crandall</v>
      </c>
      <c r="C5718" s="4" t="s">
        <v>246</v>
      </c>
      <c r="D5718" s="4" t="s">
        <v>87</v>
      </c>
      <c r="E5718" s="4" t="str">
        <f>IF(COUNTIF($E$2:E5717,"Begin: " &amp; C5718 &amp; "-" &amp; D5718 &amp; "-" &amp; H5718)=0,"Begin: " &amp; C5718 &amp; "-" &amp; D5718 &amp; "-" &amp; H5718,IF((C5718 &amp; "-" &amp; D5718 &amp; "-" &amp; H5718)&lt;&gt;(C5719 &amp; "-" &amp; D5719 &amp; "-" &amp; H5719),"End: " &amp; C5718 &amp; "-" &amp; D5718 &amp; "-" &amp; H5718,""))</f>
        <v/>
      </c>
      <c r="F5718" s="4" t="str">
        <f t="shared" si="1329"/>
        <v>Wall Street Journal-Fed Funds Rate-11-2019</v>
      </c>
      <c r="G5718" s="7">
        <v>43779</v>
      </c>
      <c r="H5718" s="7" t="str">
        <f t="shared" si="1330"/>
        <v>11-2019</v>
      </c>
      <c r="I5718" s="7" t="str">
        <f t="shared" ca="1" si="1331"/>
        <v>Wall Street Journal: Wrightson ICAP-Fed Funds Rate-11-2019</v>
      </c>
      <c r="J5718" s="4" t="str">
        <f t="shared" ca="1" si="1332"/>
        <v>Fed Funds Rate-Wrightson ICAP:11-2019</v>
      </c>
      <c r="K5718" t="s">
        <v>204</v>
      </c>
      <c r="CM5718">
        <v>1.625</v>
      </c>
      <c r="CO5718">
        <v>1.125</v>
      </c>
      <c r="CQ5718">
        <v>1.125</v>
      </c>
      <c r="CS5718">
        <v>1.375</v>
      </c>
      <c r="CU5718">
        <v>1.625</v>
      </c>
      <c r="CW5718">
        <v>1.875</v>
      </c>
      <c r="CY5718">
        <v>2.125</v>
      </c>
    </row>
    <row r="5719" spans="1:103" x14ac:dyDescent="0.55000000000000004">
      <c r="A5719" s="4" t="str">
        <f t="shared" ca="1" si="1327"/>
        <v>Independent Consultant</v>
      </c>
      <c r="B5719" s="4" t="str">
        <f t="shared" si="1328"/>
        <v>Amy Crews Cutts</v>
      </c>
      <c r="C5719" s="4" t="s">
        <v>246</v>
      </c>
      <c r="D5719" s="4" t="s">
        <v>87</v>
      </c>
      <c r="E5719" s="4" t="str">
        <f>IF(COUNTIF($E$2:E5718,"Begin: " &amp; C5719 &amp; "-" &amp; D5719 &amp; "-" &amp; H5719)=0,"Begin: " &amp; C5719 &amp; "-" &amp; D5719 &amp; "-" &amp; H5719,IF((C5719 &amp; "-" &amp; D5719 &amp; "-" &amp; H5719)&lt;&gt;(C5720 &amp; "-" &amp; D5720 &amp; "-" &amp; H5720),"End: " &amp; C5719 &amp; "-" &amp; D5719 &amp; "-" &amp; H5719,""))</f>
        <v/>
      </c>
      <c r="F5719" s="4" t="str">
        <f t="shared" si="1329"/>
        <v>Wall Street Journal-Fed Funds Rate-11-2019</v>
      </c>
      <c r="G5719" s="7">
        <v>43779</v>
      </c>
      <c r="H5719" s="7" t="str">
        <f t="shared" si="1330"/>
        <v>11-2019</v>
      </c>
      <c r="I5719" s="7" t="str">
        <f t="shared" ca="1" si="1331"/>
        <v>Wall Street Journal: Independent Consultant-Fed Funds Rate-11-2019</v>
      </c>
      <c r="J5719" s="4" t="str">
        <f t="shared" ca="1" si="1332"/>
        <v>Fed Funds Rate-Independent Consultant:11-2019</v>
      </c>
      <c r="K5719" t="s">
        <v>805</v>
      </c>
      <c r="CM5719">
        <v>1.625</v>
      </c>
      <c r="CO5719">
        <v>1.125</v>
      </c>
      <c r="CQ5719">
        <v>0.32500000000000001</v>
      </c>
      <c r="CS5719">
        <v>0.125</v>
      </c>
      <c r="CU5719">
        <v>0.125</v>
      </c>
      <c r="CW5719">
        <v>0.125</v>
      </c>
      <c r="CY5719">
        <v>0.375</v>
      </c>
    </row>
    <row r="5720" spans="1:103" x14ac:dyDescent="0.55000000000000004">
      <c r="A5720" s="4" t="str">
        <f t="shared" ca="1" si="1327"/>
        <v>Oxford Economics</v>
      </c>
      <c r="B5720" s="4" t="str">
        <f t="shared" si="1328"/>
        <v>Greg Daco</v>
      </c>
      <c r="C5720" s="4" t="s">
        <v>246</v>
      </c>
      <c r="D5720" s="4" t="s">
        <v>87</v>
      </c>
      <c r="E5720" s="4" t="str">
        <f>IF(COUNTIF($E$2:E5719,"Begin: " &amp; C5720 &amp; "-" &amp; D5720 &amp; "-" &amp; H5720)=0,"Begin: " &amp; C5720 &amp; "-" &amp; D5720 &amp; "-" &amp; H5720,IF((C5720 &amp; "-" &amp; D5720 &amp; "-" &amp; H5720)&lt;&gt;(C5721 &amp; "-" &amp; D5721 &amp; "-" &amp; H5721),"End: " &amp; C5720 &amp; "-" &amp; D5720 &amp; "-" &amp; H5720,""))</f>
        <v/>
      </c>
      <c r="F5720" s="4" t="str">
        <f t="shared" si="1329"/>
        <v>Wall Street Journal-Fed Funds Rate-11-2019</v>
      </c>
      <c r="G5720" s="7">
        <v>43779</v>
      </c>
      <c r="H5720" s="7" t="str">
        <f t="shared" si="1330"/>
        <v>11-2019</v>
      </c>
      <c r="I5720" s="7" t="str">
        <f t="shared" ca="1" si="1331"/>
        <v>Wall Street Journal: Oxford Economics-Fed Funds Rate-11-2019</v>
      </c>
      <c r="J5720" s="4" t="str">
        <f t="shared" ca="1" si="1332"/>
        <v>Fed Funds Rate-Oxford Economics:11-2019</v>
      </c>
      <c r="K5720" t="s">
        <v>429</v>
      </c>
      <c r="CM5720">
        <v>1.63</v>
      </c>
      <c r="CO5720">
        <v>1.38</v>
      </c>
      <c r="CQ5720">
        <v>1.38</v>
      </c>
      <c r="CS5720">
        <v>1.38</v>
      </c>
      <c r="CU5720">
        <v>1.38</v>
      </c>
      <c r="CW5720">
        <v>1.63</v>
      </c>
      <c r="CY5720">
        <v>1.63</v>
      </c>
    </row>
    <row r="5721" spans="1:103" x14ac:dyDescent="0.55000000000000004">
      <c r="A5721" s="4" t="str">
        <f t="shared" ca="1" si="1327"/>
        <v>Georgia State University</v>
      </c>
      <c r="B5721" s="4" t="str">
        <f t="shared" si="1328"/>
        <v>Rajeev Dhawan</v>
      </c>
      <c r="C5721" s="4" t="s">
        <v>246</v>
      </c>
      <c r="D5721" s="4" t="s">
        <v>87</v>
      </c>
      <c r="E5721" s="4" t="str">
        <f>IF(COUNTIF($E$2:E5720,"Begin: " &amp; C5721 &amp; "-" &amp; D5721 &amp; "-" &amp; H5721)=0,"Begin: " &amp; C5721 &amp; "-" &amp; D5721 &amp; "-" &amp; H5721,IF((C5721 &amp; "-" &amp; D5721 &amp; "-" &amp; H5721)&lt;&gt;(C5722 &amp; "-" &amp; D5722 &amp; "-" &amp; H5722),"End: " &amp; C5721 &amp; "-" &amp; D5721 &amp; "-" &amp; H5721,""))</f>
        <v/>
      </c>
      <c r="F5721" s="4" t="str">
        <f t="shared" si="1329"/>
        <v>Wall Street Journal-Fed Funds Rate-11-2019</v>
      </c>
      <c r="G5721" s="7">
        <v>43779</v>
      </c>
      <c r="H5721" s="7" t="str">
        <f t="shared" si="1330"/>
        <v>11-2019</v>
      </c>
      <c r="I5721" s="7" t="str">
        <f t="shared" ca="1" si="1331"/>
        <v>Wall Street Journal: Georgia State University-Fed Funds Rate-11-2019</v>
      </c>
      <c r="J5721" s="4" t="str">
        <f t="shared" ca="1" si="1332"/>
        <v>Fed Funds Rate-Georgia State University:11-2019</v>
      </c>
      <c r="K5721" t="s">
        <v>430</v>
      </c>
      <c r="CM5721">
        <v>1.625</v>
      </c>
      <c r="CO5721">
        <v>1.125</v>
      </c>
      <c r="CQ5721">
        <v>1.125</v>
      </c>
      <c r="CS5721">
        <v>1.125</v>
      </c>
      <c r="CU5721">
        <v>1.125</v>
      </c>
      <c r="CW5721">
        <v>1.125</v>
      </c>
      <c r="CY5721">
        <v>1.125</v>
      </c>
    </row>
    <row r="5722" spans="1:103" x14ac:dyDescent="0.55000000000000004">
      <c r="A5722" s="4" t="str">
        <f t="shared" ca="1" si="1327"/>
        <v>Fannie Mae</v>
      </c>
      <c r="B5722" s="4" t="str">
        <f t="shared" si="1328"/>
        <v>Douglas Duncan</v>
      </c>
      <c r="C5722" s="4" t="s">
        <v>246</v>
      </c>
      <c r="D5722" s="4" t="s">
        <v>87</v>
      </c>
      <c r="E5722" s="4" t="str">
        <f>IF(COUNTIF($E$2:E5721,"Begin: " &amp; C5722 &amp; "-" &amp; D5722 &amp; "-" &amp; H5722)=0,"Begin: " &amp; C5722 &amp; "-" &amp; D5722 &amp; "-" &amp; H5722,IF((C5722 &amp; "-" &amp; D5722 &amp; "-" &amp; H5722)&lt;&gt;(C5723 &amp; "-" &amp; D5723 &amp; "-" &amp; H5723),"End: " &amp; C5722 &amp; "-" &amp; D5722 &amp; "-" &amp; H5722,""))</f>
        <v/>
      </c>
      <c r="F5722" s="4" t="str">
        <f t="shared" si="1329"/>
        <v>Wall Street Journal-Fed Funds Rate-11-2019</v>
      </c>
      <c r="G5722" s="7">
        <v>43779</v>
      </c>
      <c r="H5722" s="7" t="str">
        <f t="shared" si="1330"/>
        <v>11-2019</v>
      </c>
      <c r="I5722" s="7" t="str">
        <f t="shared" ca="1" si="1331"/>
        <v>Wall Street Journal: Fannie Mae-Fed Funds Rate-11-2019</v>
      </c>
      <c r="J5722" s="4" t="str">
        <f t="shared" ca="1" si="1332"/>
        <v>Fed Funds Rate-Fannie Mae:11-2019</v>
      </c>
      <c r="K5722" t="s">
        <v>206</v>
      </c>
      <c r="CM5722">
        <v>1.675</v>
      </c>
      <c r="CO5722">
        <v>1.325</v>
      </c>
      <c r="CQ5722">
        <v>1.325</v>
      </c>
      <c r="CS5722">
        <v>1.325</v>
      </c>
      <c r="CU5722">
        <v>1.325</v>
      </c>
      <c r="CW5722">
        <v>1.325</v>
      </c>
      <c r="CY5722">
        <v>1.325</v>
      </c>
    </row>
    <row r="5723" spans="1:103" x14ac:dyDescent="0.55000000000000004">
      <c r="A5723" s="4" t="str">
        <f t="shared" ca="1" si="1327"/>
        <v>Comerica Bank</v>
      </c>
      <c r="B5723" s="4" t="str">
        <f t="shared" si="1328"/>
        <v>Robert Dye</v>
      </c>
      <c r="C5723" s="4" t="s">
        <v>246</v>
      </c>
      <c r="D5723" s="4" t="s">
        <v>87</v>
      </c>
      <c r="E5723" s="4" t="str">
        <f>IF(COUNTIF($E$2:E5722,"Begin: " &amp; C5723 &amp; "-" &amp; D5723 &amp; "-" &amp; H5723)=0,"Begin: " &amp; C5723 &amp; "-" &amp; D5723 &amp; "-" &amp; H5723,IF((C5723 &amp; "-" &amp; D5723 &amp; "-" &amp; H5723)&lt;&gt;(C5724 &amp; "-" &amp; D5724 &amp; "-" &amp; H5724),"End: " &amp; C5723 &amp; "-" &amp; D5723 &amp; "-" &amp; H5723,""))</f>
        <v/>
      </c>
      <c r="F5723" s="4" t="str">
        <f t="shared" si="1329"/>
        <v>Wall Street Journal-Fed Funds Rate-11-2019</v>
      </c>
      <c r="G5723" s="7">
        <v>43779</v>
      </c>
      <c r="H5723" s="7" t="str">
        <f t="shared" si="1330"/>
        <v>11-2019</v>
      </c>
      <c r="I5723" s="7" t="str">
        <f t="shared" ca="1" si="1331"/>
        <v>Wall Street Journal: Comerica Bank-Fed Funds Rate-11-2019</v>
      </c>
      <c r="J5723" s="4" t="str">
        <f t="shared" ca="1" si="1332"/>
        <v>Fed Funds Rate-Comerica Bank:11-2019</v>
      </c>
      <c r="K5723" t="s">
        <v>207</v>
      </c>
      <c r="CM5723">
        <v>1.625</v>
      </c>
      <c r="CO5723">
        <v>1.375</v>
      </c>
      <c r="CQ5723">
        <v>1.375</v>
      </c>
      <c r="CS5723">
        <v>1.375</v>
      </c>
      <c r="CU5723">
        <v>1.375</v>
      </c>
      <c r="CW5723">
        <v>1.375</v>
      </c>
      <c r="CY5723">
        <v>1.375</v>
      </c>
    </row>
    <row r="5724" spans="1:103" x14ac:dyDescent="0.55000000000000004">
      <c r="A5724" s="4" t="str">
        <f t="shared" ca="1" si="1327"/>
        <v>PNC Financial Services Group</v>
      </c>
      <c r="B5724" s="4" t="str">
        <f t="shared" si="1328"/>
        <v>Augustine Faucher</v>
      </c>
      <c r="C5724" s="4" t="s">
        <v>246</v>
      </c>
      <c r="D5724" s="4" t="s">
        <v>87</v>
      </c>
      <c r="E5724" s="4" t="str">
        <f>IF(COUNTIF($E$2:E5723,"Begin: " &amp; C5724 &amp; "-" &amp; D5724 &amp; "-" &amp; H5724)=0,"Begin: " &amp; C5724 &amp; "-" &amp; D5724 &amp; "-" &amp; H5724,IF((C5724 &amp; "-" &amp; D5724 &amp; "-" &amp; H5724)&lt;&gt;(C5725 &amp; "-" &amp; D5725 &amp; "-" &amp; H5725),"End: " &amp; C5724 &amp; "-" &amp; D5724 &amp; "-" &amp; H5724,""))</f>
        <v/>
      </c>
      <c r="F5724" s="4" t="str">
        <f t="shared" si="1329"/>
        <v>Wall Street Journal-Fed Funds Rate-11-2019</v>
      </c>
      <c r="G5724" s="7">
        <v>43779</v>
      </c>
      <c r="H5724" s="7" t="str">
        <f t="shared" si="1330"/>
        <v>11-2019</v>
      </c>
      <c r="I5724" s="7" t="str">
        <f t="shared" ca="1" si="1331"/>
        <v>Wall Street Journal: PNC Financial Services Group-Fed Funds Rate-11-2019</v>
      </c>
      <c r="J5724" s="4" t="str">
        <f t="shared" ca="1" si="1332"/>
        <v>Fed Funds Rate-PNC Financial Services Group:11-2019</v>
      </c>
      <c r="K5724" t="s">
        <v>769</v>
      </c>
      <c r="CM5724">
        <v>1.625</v>
      </c>
      <c r="CO5724">
        <v>1.625</v>
      </c>
      <c r="CQ5724">
        <v>1.625</v>
      </c>
      <c r="CS5724">
        <v>1.625</v>
      </c>
      <c r="CU5724">
        <v>1.625</v>
      </c>
      <c r="CW5724">
        <v>1.625</v>
      </c>
      <c r="CY5724">
        <v>1.625</v>
      </c>
    </row>
    <row r="5725" spans="1:103" x14ac:dyDescent="0.55000000000000004">
      <c r="A5725" s="4" t="str">
        <f t="shared" ca="1" si="1327"/>
        <v>Goldman Sachs</v>
      </c>
      <c r="B5725" s="4" t="str">
        <f t="shared" si="1328"/>
        <v>Jan Hatzius</v>
      </c>
      <c r="C5725" s="4" t="s">
        <v>246</v>
      </c>
      <c r="D5725" s="4" t="s">
        <v>87</v>
      </c>
      <c r="E5725" s="4" t="str">
        <f>IF(COUNTIF($E$2:E5724,"Begin: " &amp; C5725 &amp; "-" &amp; D5725 &amp; "-" &amp; H5725)=0,"Begin: " &amp; C5725 &amp; "-" &amp; D5725 &amp; "-" &amp; H5725,IF((C5725 &amp; "-" &amp; D5725 &amp; "-" &amp; H5725)&lt;&gt;(C5726 &amp; "-" &amp; D5726 &amp; "-" &amp; H5726),"End: " &amp; C5725 &amp; "-" &amp; D5725 &amp; "-" &amp; H5725,""))</f>
        <v/>
      </c>
      <c r="F5725" s="4" t="str">
        <f t="shared" si="1329"/>
        <v>Wall Street Journal-Fed Funds Rate-11-2019</v>
      </c>
      <c r="G5725" s="7">
        <v>43779</v>
      </c>
      <c r="H5725" s="7" t="str">
        <f t="shared" si="1330"/>
        <v>11-2019</v>
      </c>
      <c r="I5725" s="7" t="str">
        <f t="shared" ca="1" si="1331"/>
        <v>Wall Street Journal: Goldman Sachs-Fed Funds Rate-11-2019</v>
      </c>
      <c r="J5725" s="4" t="str">
        <f t="shared" ca="1" si="1332"/>
        <v>Fed Funds Rate-Goldman Sachs:11-2019</v>
      </c>
      <c r="K5725" t="s">
        <v>213</v>
      </c>
      <c r="CM5725">
        <v>1.625</v>
      </c>
      <c r="CO5725">
        <v>1.625</v>
      </c>
      <c r="CQ5725">
        <v>1.625</v>
      </c>
      <c r="CS5725">
        <v>1.875</v>
      </c>
      <c r="CU5725">
        <v>2.125</v>
      </c>
      <c r="CW5725">
        <v>2.375</v>
      </c>
      <c r="CY5725">
        <v>2.625</v>
      </c>
    </row>
    <row r="5726" spans="1:103" x14ac:dyDescent="0.55000000000000004">
      <c r="A5726" s="4" t="str">
        <f t="shared" ca="1" si="1327"/>
        <v>California Lutheran University</v>
      </c>
      <c r="B5726" s="4" t="str">
        <f t="shared" si="1328"/>
        <v>Matthew Fienup/Dan Hamilton</v>
      </c>
      <c r="C5726" s="4" t="s">
        <v>246</v>
      </c>
      <c r="D5726" s="4" t="s">
        <v>87</v>
      </c>
      <c r="E5726" s="4" t="str">
        <f>IF(COUNTIF($E$2:E5725,"Begin: " &amp; C5726 &amp; "-" &amp; D5726 &amp; "-" &amp; H5726)=0,"Begin: " &amp; C5726 &amp; "-" &amp; D5726 &amp; "-" &amp; H5726,IF((C5726 &amp; "-" &amp; D5726 &amp; "-" &amp; H5726)&lt;&gt;(C5727 &amp; "-" &amp; D5727 &amp; "-" &amp; H5727),"End: " &amp; C5726 &amp; "-" &amp; D5726 &amp; "-" &amp; H5726,""))</f>
        <v/>
      </c>
      <c r="F5726" s="4" t="str">
        <f t="shared" si="1329"/>
        <v>Wall Street Journal-Fed Funds Rate-11-2019</v>
      </c>
      <c r="G5726" s="7">
        <v>43779</v>
      </c>
      <c r="H5726" s="7" t="str">
        <f t="shared" si="1330"/>
        <v>11-2019</v>
      </c>
      <c r="I5726" s="7" t="str">
        <f t="shared" ca="1" si="1331"/>
        <v>Wall Street Journal: California Lutheran University-Fed Funds Rate-11-2019</v>
      </c>
      <c r="J5726" s="4" t="str">
        <f t="shared" ca="1" si="1332"/>
        <v>Fed Funds Rate-California Lutheran University:11-2019</v>
      </c>
      <c r="K5726" t="s">
        <v>796</v>
      </c>
      <c r="CM5726">
        <v>1.625</v>
      </c>
      <c r="CO5726">
        <v>1.375</v>
      </c>
      <c r="CQ5726">
        <v>1.375</v>
      </c>
      <c r="CS5726">
        <v>1.125</v>
      </c>
      <c r="CU5726">
        <v>1.125</v>
      </c>
      <c r="CW5726">
        <v>1.125</v>
      </c>
      <c r="CY5726">
        <v>1.125</v>
      </c>
    </row>
    <row r="5727" spans="1:103" x14ac:dyDescent="0.55000000000000004">
      <c r="A5727" s="4" t="str">
        <f t="shared" ca="1" si="1327"/>
        <v>MFR</v>
      </c>
      <c r="B5727" s="4" t="str">
        <f t="shared" si="1328"/>
        <v>Maria Fiorini Ramirez/Joshua Shapiro</v>
      </c>
      <c r="C5727" s="4" t="s">
        <v>246</v>
      </c>
      <c r="D5727" s="4" t="s">
        <v>87</v>
      </c>
      <c r="E5727" s="4" t="str">
        <f>IF(COUNTIF($E$2:E5726,"Begin: " &amp; C5727 &amp; "-" &amp; D5727 &amp; "-" &amp; H5727)=0,"Begin: " &amp; C5727 &amp; "-" &amp; D5727 &amp; "-" &amp; H5727,IF((C5727 &amp; "-" &amp; D5727 &amp; "-" &amp; H5727)&lt;&gt;(C5728 &amp; "-" &amp; D5728 &amp; "-" &amp; H5728),"End: " &amp; C5727 &amp; "-" &amp; D5727 &amp; "-" &amp; H5727,""))</f>
        <v/>
      </c>
      <c r="F5727" s="4" t="str">
        <f t="shared" si="1329"/>
        <v>Wall Street Journal-Fed Funds Rate-11-2019</v>
      </c>
      <c r="G5727" s="7">
        <v>43779</v>
      </c>
      <c r="H5727" s="7" t="str">
        <f t="shared" si="1330"/>
        <v>11-2019</v>
      </c>
      <c r="I5727" s="7" t="str">
        <f t="shared" ca="1" si="1331"/>
        <v>Wall Street Journal: MFR-Fed Funds Rate-11-2019</v>
      </c>
      <c r="J5727" s="4" t="str">
        <f t="shared" ca="1" si="1332"/>
        <v>Fed Funds Rate-MFR:11-2019</v>
      </c>
      <c r="K5727" t="s">
        <v>208</v>
      </c>
      <c r="CM5727">
        <v>1.625</v>
      </c>
      <c r="CO5727">
        <v>0.875</v>
      </c>
      <c r="CQ5727">
        <v>0.125</v>
      </c>
    </row>
    <row r="5728" spans="1:103" x14ac:dyDescent="0.55000000000000004">
      <c r="A5728" s="4" t="str">
        <f t="shared" ca="1" si="1327"/>
        <v>Chamber of Commerce</v>
      </c>
      <c r="B5728" s="4" t="str">
        <f t="shared" si="1328"/>
        <v>J.D. Foster</v>
      </c>
      <c r="C5728" s="4" t="s">
        <v>246</v>
      </c>
      <c r="D5728" s="4" t="s">
        <v>87</v>
      </c>
      <c r="E5728" s="4" t="str">
        <f>IF(COUNTIF($E$2:E5727,"Begin: " &amp; C5728 &amp; "-" &amp; D5728 &amp; "-" &amp; H5728)=0,"Begin: " &amp; C5728 &amp; "-" &amp; D5728 &amp; "-" &amp; H5728,IF((C5728 &amp; "-" &amp; D5728 &amp; "-" &amp; H5728)&lt;&gt;(C5729 &amp; "-" &amp; D5729 &amp; "-" &amp; H5729),"End: " &amp; C5728 &amp; "-" &amp; D5728 &amp; "-" &amp; H5728,""))</f>
        <v/>
      </c>
      <c r="F5728" s="4" t="str">
        <f t="shared" si="1329"/>
        <v>Wall Street Journal-Fed Funds Rate-11-2019</v>
      </c>
      <c r="G5728" s="7">
        <v>43779</v>
      </c>
      <c r="H5728" s="7" t="str">
        <f t="shared" si="1330"/>
        <v>11-2019</v>
      </c>
      <c r="I5728" s="7" t="str">
        <f t="shared" ca="1" si="1331"/>
        <v>Wall Street Journal: Chamber of Commerce-Fed Funds Rate-11-2019</v>
      </c>
      <c r="J5728" s="4" t="str">
        <f t="shared" ca="1" si="1332"/>
        <v>Fed Funds Rate-Chamber of Commerce:11-2019</v>
      </c>
      <c r="K5728" t="s">
        <v>766</v>
      </c>
      <c r="CM5728">
        <v>1.625</v>
      </c>
      <c r="CO5728">
        <v>1.375</v>
      </c>
      <c r="CQ5728">
        <v>1.25</v>
      </c>
      <c r="CS5728">
        <v>1.125</v>
      </c>
      <c r="CU5728">
        <v>1.125</v>
      </c>
    </row>
    <row r="5729" spans="1:103" x14ac:dyDescent="0.55000000000000004">
      <c r="A5729" s="4" t="str">
        <f t="shared" ca="1" si="1327"/>
        <v>Mortgage Bankers Association</v>
      </c>
      <c r="B5729" s="4" t="str">
        <f t="shared" si="1328"/>
        <v>Mike Fratantoni</v>
      </c>
      <c r="C5729" s="4" t="s">
        <v>246</v>
      </c>
      <c r="D5729" s="4" t="s">
        <v>87</v>
      </c>
      <c r="E5729" s="4" t="str">
        <f>IF(COUNTIF($E$2:E5728,"Begin: " &amp; C5729 &amp; "-" &amp; D5729 &amp; "-" &amp; H5729)=0,"Begin: " &amp; C5729 &amp; "-" &amp; D5729 &amp; "-" &amp; H5729,IF((C5729 &amp; "-" &amp; D5729 &amp; "-" &amp; H5729)&lt;&gt;(C5730 &amp; "-" &amp; D5730 &amp; "-" &amp; H5730),"End: " &amp; C5729 &amp; "-" &amp; D5729 &amp; "-" &amp; H5729,""))</f>
        <v/>
      </c>
      <c r="F5729" s="4" t="str">
        <f t="shared" si="1329"/>
        <v>Wall Street Journal-Fed Funds Rate-11-2019</v>
      </c>
      <c r="G5729" s="7">
        <v>43779</v>
      </c>
      <c r="H5729" s="7" t="str">
        <f t="shared" si="1330"/>
        <v>11-2019</v>
      </c>
      <c r="I5729" s="7" t="str">
        <f t="shared" ca="1" si="1331"/>
        <v>Wall Street Journal: Mortgage Bankers Association-Fed Funds Rate-11-2019</v>
      </c>
      <c r="J5729" s="4" t="str">
        <f t="shared" ca="1" si="1332"/>
        <v>Fed Funds Rate-Mortgage Bankers Association:11-2019</v>
      </c>
      <c r="K5729" t="s">
        <v>209</v>
      </c>
      <c r="CM5729">
        <v>1.625</v>
      </c>
      <c r="CO5729">
        <v>1.625</v>
      </c>
      <c r="CQ5729">
        <v>1.625</v>
      </c>
      <c r="CS5729">
        <v>1.625</v>
      </c>
      <c r="CU5729">
        <v>1.875</v>
      </c>
      <c r="CW5729">
        <v>1.875</v>
      </c>
      <c r="CY5729">
        <v>2.125</v>
      </c>
    </row>
    <row r="5730" spans="1:103" x14ac:dyDescent="0.55000000000000004">
      <c r="A5730" s="4" t="str">
        <f t="shared" ca="1" si="1327"/>
        <v>Robert Fry Economics LLC</v>
      </c>
      <c r="B5730" s="4" t="str">
        <f t="shared" si="1328"/>
        <v>Robert Fry</v>
      </c>
      <c r="C5730" s="4" t="s">
        <v>246</v>
      </c>
      <c r="D5730" s="4" t="s">
        <v>87</v>
      </c>
      <c r="E5730" s="4" t="str">
        <f>IF(COUNTIF($E$2:E5729,"Begin: " &amp; C5730 &amp; "-" &amp; D5730 &amp; "-" &amp; H5730)=0,"Begin: " &amp; C5730 &amp; "-" &amp; D5730 &amp; "-" &amp; H5730,IF((C5730 &amp; "-" &amp; D5730 &amp; "-" &amp; H5730)&lt;&gt;(C5731 &amp; "-" &amp; D5731 &amp; "-" &amp; H5731),"End: " &amp; C5730 &amp; "-" &amp; D5730 &amp; "-" &amp; H5730,""))</f>
        <v/>
      </c>
      <c r="F5730" s="4" t="str">
        <f t="shared" si="1329"/>
        <v>Wall Street Journal-Fed Funds Rate-11-2019</v>
      </c>
      <c r="G5730" s="7">
        <v>43779</v>
      </c>
      <c r="H5730" s="7" t="str">
        <f t="shared" si="1330"/>
        <v>11-2019</v>
      </c>
      <c r="I5730" s="7" t="str">
        <f t="shared" ca="1" si="1331"/>
        <v>Wall Street Journal: Robert Fry Economics LLC-Fed Funds Rate-11-2019</v>
      </c>
      <c r="J5730" s="4" t="str">
        <f t="shared" ca="1" si="1332"/>
        <v>Fed Funds Rate-Robert Fry Economics LLC:11-2019</v>
      </c>
      <c r="K5730" t="s">
        <v>764</v>
      </c>
      <c r="CM5730">
        <v>1.625</v>
      </c>
      <c r="CO5730">
        <v>1.625</v>
      </c>
      <c r="CQ5730">
        <v>1.625</v>
      </c>
      <c r="CS5730">
        <v>1.625</v>
      </c>
      <c r="CU5730">
        <v>1.625</v>
      </c>
      <c r="CW5730">
        <v>2.125</v>
      </c>
      <c r="CY5730">
        <v>2.625</v>
      </c>
    </row>
    <row r="5731" spans="1:103" x14ac:dyDescent="0.55000000000000004">
      <c r="A5731" s="4" t="str">
        <f t="shared" ca="1" si="1327"/>
        <v>Societe Generale</v>
      </c>
      <c r="B5731" s="4" t="str">
        <f t="shared" si="1328"/>
        <v>Stephen Gallagher</v>
      </c>
      <c r="C5731" s="4" t="s">
        <v>246</v>
      </c>
      <c r="D5731" s="4" t="s">
        <v>87</v>
      </c>
      <c r="E5731" s="4" t="str">
        <f>IF(COUNTIF($E$2:E5730,"Begin: " &amp; C5731 &amp; "-" &amp; D5731 &amp; "-" &amp; H5731)=0,"Begin: " &amp; C5731 &amp; "-" &amp; D5731 &amp; "-" &amp; H5731,IF((C5731 &amp; "-" &amp; D5731 &amp; "-" &amp; H5731)&lt;&gt;(C5732 &amp; "-" &amp; D5732 &amp; "-" &amp; H5732),"End: " &amp; C5731 &amp; "-" &amp; D5731 &amp; "-" &amp; H5731,""))</f>
        <v/>
      </c>
      <c r="F5731" s="4" t="str">
        <f t="shared" si="1329"/>
        <v>Wall Street Journal-Fed Funds Rate-11-2019</v>
      </c>
      <c r="G5731" s="7">
        <v>43779</v>
      </c>
      <c r="H5731" s="7" t="str">
        <f t="shared" si="1330"/>
        <v>11-2019</v>
      </c>
      <c r="I5731" s="7" t="str">
        <f t="shared" ca="1" si="1331"/>
        <v>Wall Street Journal: Societe Generale-Fed Funds Rate-11-2019</v>
      </c>
      <c r="J5731" s="4" t="str">
        <f t="shared" ca="1" si="1332"/>
        <v>Fed Funds Rate-Societe Generale:11-2019</v>
      </c>
      <c r="K5731" t="s">
        <v>657</v>
      </c>
      <c r="CM5731">
        <v>1.625</v>
      </c>
      <c r="CO5731">
        <v>0.875</v>
      </c>
      <c r="CQ5731">
        <v>0.625</v>
      </c>
      <c r="CS5731">
        <v>0.625</v>
      </c>
      <c r="CU5731">
        <v>0.875</v>
      </c>
      <c r="CW5731">
        <v>1.875</v>
      </c>
      <c r="CY5731">
        <v>2.125</v>
      </c>
    </row>
    <row r="5732" spans="1:103" x14ac:dyDescent="0.55000000000000004">
      <c r="A5732" s="4" t="str">
        <f t="shared" ca="1" si="1327"/>
        <v>Barclays</v>
      </c>
      <c r="B5732" s="4" t="str">
        <f t="shared" si="1328"/>
        <v>Michael Gapen*</v>
      </c>
      <c r="C5732" s="4" t="s">
        <v>246</v>
      </c>
      <c r="D5732" s="4" t="s">
        <v>87</v>
      </c>
      <c r="E5732" s="4" t="str">
        <f>IF(COUNTIF($E$2:E5731,"Begin: " &amp; C5732 &amp; "-" &amp; D5732 &amp; "-" &amp; H5732)=0,"Begin: " &amp; C5732 &amp; "-" &amp; D5732 &amp; "-" &amp; H5732,IF((C5732 &amp; "-" &amp; D5732 &amp; "-" &amp; H5732)&lt;&gt;(C5733 &amp; "-" &amp; D5733 &amp; "-" &amp; H5733),"End: " &amp; C5732 &amp; "-" &amp; D5732 &amp; "-" &amp; H5732,""))</f>
        <v/>
      </c>
      <c r="F5732" s="4" t="str">
        <f t="shared" si="1329"/>
        <v>Wall Street Journal-Fed Funds Rate-11-2019</v>
      </c>
      <c r="G5732" s="7">
        <v>43779</v>
      </c>
      <c r="H5732" s="7" t="str">
        <f t="shared" si="1330"/>
        <v>11-2019</v>
      </c>
      <c r="I5732" s="7" t="str">
        <f t="shared" ca="1" si="1331"/>
        <v>Wall Street Journal: Barclays-Fed Funds Rate-11-2019</v>
      </c>
      <c r="J5732" s="4" t="str">
        <f t="shared" ca="1" si="1332"/>
        <v>Fed Funds Rate-Barclays:11-2019</v>
      </c>
      <c r="K5732" t="s">
        <v>815</v>
      </c>
    </row>
    <row r="5733" spans="1:103" x14ac:dyDescent="0.55000000000000004">
      <c r="A5733" s="4" t="str">
        <f t="shared" ca="1" si="1327"/>
        <v>NatWest Markets</v>
      </c>
      <c r="B5733" s="4" t="str">
        <f t="shared" si="1328"/>
        <v>Michelle Girard*</v>
      </c>
      <c r="C5733" s="4" t="s">
        <v>246</v>
      </c>
      <c r="D5733" s="4" t="s">
        <v>87</v>
      </c>
      <c r="E5733" s="4" t="str">
        <f>IF(COUNTIF($E$2:E5732,"Begin: " &amp; C5733 &amp; "-" &amp; D5733 &amp; "-" &amp; H5733)=0,"Begin: " &amp; C5733 &amp; "-" &amp; D5733 &amp; "-" &amp; H5733,IF((C5733 &amp; "-" &amp; D5733 &amp; "-" &amp; H5733)&lt;&gt;(C5734 &amp; "-" &amp; D5734 &amp; "-" &amp; H5734),"End: " &amp; C5733 &amp; "-" &amp; D5733 &amp; "-" &amp; H5733,""))</f>
        <v/>
      </c>
      <c r="F5733" s="4" t="str">
        <f t="shared" si="1329"/>
        <v>Wall Street Journal-Fed Funds Rate-11-2019</v>
      </c>
      <c r="G5733" s="7">
        <v>43779</v>
      </c>
      <c r="H5733" s="7" t="str">
        <f t="shared" si="1330"/>
        <v>11-2019</v>
      </c>
      <c r="I5733" s="7" t="str">
        <f t="shared" ca="1" si="1331"/>
        <v>Wall Street Journal: NatWest Markets-Fed Funds Rate-11-2019</v>
      </c>
      <c r="J5733" s="4" t="str">
        <f t="shared" ca="1" si="1332"/>
        <v>Fed Funds Rate-NatWest Markets:11-2019</v>
      </c>
      <c r="K5733" t="s">
        <v>816</v>
      </c>
    </row>
    <row r="5734" spans="1:103" x14ac:dyDescent="0.55000000000000004">
      <c r="A5734" s="4" t="str">
        <f t="shared" ca="1" si="1327"/>
        <v>BMO Capital Markets</v>
      </c>
      <c r="B5734" s="4" t="str">
        <f t="shared" si="1328"/>
        <v>Michael Gregory</v>
      </c>
      <c r="C5734" s="4" t="s">
        <v>246</v>
      </c>
      <c r="D5734" s="4" t="s">
        <v>87</v>
      </c>
      <c r="E5734" s="4" t="str">
        <f>IF(COUNTIF($E$2:E5733,"Begin: " &amp; C5734 &amp; "-" &amp; D5734 &amp; "-" &amp; H5734)=0,"Begin: " &amp; C5734 &amp; "-" &amp; D5734 &amp; "-" &amp; H5734,IF((C5734 &amp; "-" &amp; D5734 &amp; "-" &amp; H5734)&lt;&gt;(C5735 &amp; "-" &amp; D5735 &amp; "-" &amp; H5735),"End: " &amp; C5734 &amp; "-" &amp; D5734 &amp; "-" &amp; H5734,""))</f>
        <v/>
      </c>
      <c r="F5734" s="4" t="str">
        <f t="shared" si="1329"/>
        <v>Wall Street Journal-Fed Funds Rate-11-2019</v>
      </c>
      <c r="G5734" s="7">
        <v>43779</v>
      </c>
      <c r="H5734" s="7" t="str">
        <f t="shared" si="1330"/>
        <v>11-2019</v>
      </c>
      <c r="I5734" s="7" t="str">
        <f t="shared" ca="1" si="1331"/>
        <v>Wall Street Journal: BMO Capital Markets-Fed Funds Rate-11-2019</v>
      </c>
      <c r="J5734" s="4" t="str">
        <f t="shared" ca="1" si="1332"/>
        <v>Fed Funds Rate-BMO Capital Markets:11-2019</v>
      </c>
      <c r="K5734" t="s">
        <v>860</v>
      </c>
      <c r="CM5734">
        <v>1.63</v>
      </c>
      <c r="CO5734">
        <v>1.63</v>
      </c>
      <c r="CQ5734">
        <v>1.63</v>
      </c>
      <c r="CS5734">
        <v>1.88</v>
      </c>
      <c r="CU5734">
        <v>2.13</v>
      </c>
      <c r="CW5734">
        <v>2.13</v>
      </c>
      <c r="CY5734">
        <v>2.13</v>
      </c>
    </row>
    <row r="5735" spans="1:103" x14ac:dyDescent="0.55000000000000004">
      <c r="A5735" s="4" t="str">
        <f t="shared" ca="1" si="1327"/>
        <v>TD Securities</v>
      </c>
      <c r="B5735" s="4" t="str">
        <f t="shared" si="1328"/>
        <v>Michael Hanson</v>
      </c>
      <c r="C5735" s="4" t="s">
        <v>246</v>
      </c>
      <c r="D5735" s="4" t="s">
        <v>87</v>
      </c>
      <c r="E5735" s="4" t="str">
        <f>IF(COUNTIF($E$2:E5734,"Begin: " &amp; C5735 &amp; "-" &amp; D5735 &amp; "-" &amp; H5735)=0,"Begin: " &amp; C5735 &amp; "-" &amp; D5735 &amp; "-" &amp; H5735,IF((C5735 &amp; "-" &amp; D5735 &amp; "-" &amp; H5735)&lt;&gt;(C5736 &amp; "-" &amp; D5736 &amp; "-" &amp; H5736),"End: " &amp; C5735 &amp; "-" &amp; D5735 &amp; "-" &amp; H5735,""))</f>
        <v/>
      </c>
      <c r="F5735" s="4" t="str">
        <f t="shared" si="1329"/>
        <v>Wall Street Journal-Fed Funds Rate-11-2019</v>
      </c>
      <c r="G5735" s="7">
        <v>43779</v>
      </c>
      <c r="H5735" s="7" t="str">
        <f t="shared" si="1330"/>
        <v>11-2019</v>
      </c>
      <c r="I5735" s="7" t="str">
        <f t="shared" ca="1" si="1331"/>
        <v>Wall Street Journal: TD Securities-Fed Funds Rate-11-2019</v>
      </c>
      <c r="J5735" s="4" t="str">
        <f t="shared" ca="1" si="1332"/>
        <v>Fed Funds Rate-TD Securities:11-2019</v>
      </c>
      <c r="K5735" t="s">
        <v>799</v>
      </c>
    </row>
    <row r="5736" spans="1:103" x14ac:dyDescent="0.55000000000000004">
      <c r="A5736" s="4" t="str">
        <f t="shared" ca="1" si="1327"/>
        <v>Scotiabank</v>
      </c>
      <c r="B5736" s="4" t="str">
        <f t="shared" si="1328"/>
        <v>Derek Holt*</v>
      </c>
      <c r="C5736" s="4" t="s">
        <v>246</v>
      </c>
      <c r="D5736" s="4" t="s">
        <v>87</v>
      </c>
      <c r="E5736" s="4" t="str">
        <f>IF(COUNTIF($E$2:E5735,"Begin: " &amp; C5736 &amp; "-" &amp; D5736 &amp; "-" &amp; H5736)=0,"Begin: " &amp; C5736 &amp; "-" &amp; D5736 &amp; "-" &amp; H5736,IF((C5736 &amp; "-" &amp; D5736 &amp; "-" &amp; H5736)&lt;&gt;(C5737 &amp; "-" &amp; D5737 &amp; "-" &amp; H5737),"End: " &amp; C5736 &amp; "-" &amp; D5736 &amp; "-" &amp; H5736,""))</f>
        <v/>
      </c>
      <c r="F5736" s="4" t="str">
        <f t="shared" si="1329"/>
        <v>Wall Street Journal-Fed Funds Rate-11-2019</v>
      </c>
      <c r="G5736" s="7">
        <v>43779</v>
      </c>
      <c r="H5736" s="7" t="str">
        <f t="shared" si="1330"/>
        <v>11-2019</v>
      </c>
      <c r="I5736" s="7" t="str">
        <f t="shared" ca="1" si="1331"/>
        <v>Wall Street Journal: Scotiabank-Fed Funds Rate-11-2019</v>
      </c>
      <c r="J5736" s="4" t="str">
        <f t="shared" ca="1" si="1332"/>
        <v>Fed Funds Rate-Scotiabank:11-2019</v>
      </c>
      <c r="K5736" t="s">
        <v>840</v>
      </c>
    </row>
    <row r="5737" spans="1:103" x14ac:dyDescent="0.55000000000000004">
      <c r="A5737" s="4" t="str">
        <f t="shared" ca="1" si="1327"/>
        <v>KPMG</v>
      </c>
      <c r="B5737" s="4" t="str">
        <f t="shared" si="1328"/>
        <v>Constance Hunter*</v>
      </c>
      <c r="C5737" s="4" t="s">
        <v>246</v>
      </c>
      <c r="D5737" s="4" t="s">
        <v>87</v>
      </c>
      <c r="E5737" s="4" t="str">
        <f>IF(COUNTIF($E$2:E5736,"Begin: " &amp; C5737 &amp; "-" &amp; D5737 &amp; "-" &amp; H5737)=0,"Begin: " &amp; C5737 &amp; "-" &amp; D5737 &amp; "-" &amp; H5737,IF((C5737 &amp; "-" &amp; D5737 &amp; "-" &amp; H5737)&lt;&gt;(C5738 &amp; "-" &amp; D5738 &amp; "-" &amp; H5738),"End: " &amp; C5737 &amp; "-" &amp; D5737 &amp; "-" &amp; H5737,""))</f>
        <v/>
      </c>
      <c r="F5737" s="4" t="str">
        <f t="shared" si="1329"/>
        <v>Wall Street Journal-Fed Funds Rate-11-2019</v>
      </c>
      <c r="G5737" s="7">
        <v>43779</v>
      </c>
      <c r="H5737" s="7" t="str">
        <f t="shared" si="1330"/>
        <v>11-2019</v>
      </c>
      <c r="I5737" s="7" t="str">
        <f t="shared" ca="1" si="1331"/>
        <v>Wall Street Journal: KPMG-Fed Funds Rate-11-2019</v>
      </c>
      <c r="J5737" s="4" t="str">
        <f t="shared" ca="1" si="1332"/>
        <v>Fed Funds Rate-KPMG:11-2019</v>
      </c>
      <c r="K5737" t="s">
        <v>855</v>
      </c>
    </row>
    <row r="5738" spans="1:103" x14ac:dyDescent="0.55000000000000004">
      <c r="A5738" s="4" t="str">
        <f t="shared" ca="1" si="1327"/>
        <v>BBVA</v>
      </c>
      <c r="B5738" s="4" t="str">
        <f t="shared" si="1328"/>
        <v>Nathaniel Karp</v>
      </c>
      <c r="C5738" s="4" t="s">
        <v>246</v>
      </c>
      <c r="D5738" s="4" t="s">
        <v>87</v>
      </c>
      <c r="E5738" s="4" t="str">
        <f>IF(COUNTIF($E$2:E5737,"Begin: " &amp; C5738 &amp; "-" &amp; D5738 &amp; "-" &amp; H5738)=0,"Begin: " &amp; C5738 &amp; "-" &amp; D5738 &amp; "-" &amp; H5738,IF((C5738 &amp; "-" &amp; D5738 &amp; "-" &amp; H5738)&lt;&gt;(C5739 &amp; "-" &amp; D5739 &amp; "-" &amp; H5739),"End: " &amp; C5738 &amp; "-" &amp; D5738 &amp; "-" &amp; H5738,""))</f>
        <v/>
      </c>
      <c r="F5738" s="4" t="str">
        <f t="shared" si="1329"/>
        <v>Wall Street Journal-Fed Funds Rate-11-2019</v>
      </c>
      <c r="G5738" s="7">
        <v>43779</v>
      </c>
      <c r="H5738" s="7" t="str">
        <f t="shared" si="1330"/>
        <v>11-2019</v>
      </c>
      <c r="I5738" s="7" t="str">
        <f t="shared" ca="1" si="1331"/>
        <v>Wall Street Journal: BBVA-Fed Funds Rate-11-2019</v>
      </c>
      <c r="J5738" s="4" t="str">
        <f t="shared" ca="1" si="1332"/>
        <v>Fed Funds Rate-BBVA:11-2019</v>
      </c>
      <c r="K5738" t="s">
        <v>848</v>
      </c>
      <c r="CM5738">
        <v>1.63</v>
      </c>
      <c r="CO5738">
        <v>1.63</v>
      </c>
      <c r="CQ5738">
        <v>1.63</v>
      </c>
      <c r="CS5738">
        <v>1.63</v>
      </c>
      <c r="CU5738">
        <v>1.63</v>
      </c>
      <c r="CW5738">
        <v>1.88</v>
      </c>
      <c r="CY5738">
        <v>2.12</v>
      </c>
    </row>
    <row r="5739" spans="1:103" x14ac:dyDescent="0.55000000000000004">
      <c r="A5739" s="4" t="str">
        <f t="shared" ca="1" si="1327"/>
        <v>National Retail Federation</v>
      </c>
      <c r="B5739" s="4" t="str">
        <f t="shared" si="1328"/>
        <v>Jack Kleinhenz</v>
      </c>
      <c r="C5739" s="4" t="s">
        <v>246</v>
      </c>
      <c r="D5739" s="4" t="s">
        <v>87</v>
      </c>
      <c r="E5739" s="4" t="str">
        <f>IF(COUNTIF($E$2:E5738,"Begin: " &amp; C5739 &amp; "-" &amp; D5739 &amp; "-" &amp; H5739)=0,"Begin: " &amp; C5739 &amp; "-" &amp; D5739 &amp; "-" &amp; H5739,IF((C5739 &amp; "-" &amp; D5739 &amp; "-" &amp; H5739)&lt;&gt;(C5740 &amp; "-" &amp; D5740 &amp; "-" &amp; H5740),"End: " &amp; C5739 &amp; "-" &amp; D5739 &amp; "-" &amp; H5739,""))</f>
        <v/>
      </c>
      <c r="F5739" s="4" t="str">
        <f t="shared" si="1329"/>
        <v>Wall Street Journal-Fed Funds Rate-11-2019</v>
      </c>
      <c r="G5739" s="7">
        <v>43779</v>
      </c>
      <c r="H5739" s="7" t="str">
        <f t="shared" si="1330"/>
        <v>11-2019</v>
      </c>
      <c r="I5739" s="7" t="str">
        <f t="shared" ca="1" si="1331"/>
        <v>Wall Street Journal: National Retail Federation-Fed Funds Rate-11-2019</v>
      </c>
      <c r="J5739" s="4" t="str">
        <f t="shared" ca="1" si="1332"/>
        <v>Fed Funds Rate-National Retail Federation:11-2019</v>
      </c>
      <c r="K5739" t="s">
        <v>216</v>
      </c>
      <c r="CM5739">
        <v>1.625</v>
      </c>
      <c r="CO5739">
        <v>1.625</v>
      </c>
      <c r="CQ5739">
        <v>1.625</v>
      </c>
      <c r="CS5739">
        <v>1.625</v>
      </c>
      <c r="CU5739">
        <v>1.625</v>
      </c>
    </row>
    <row r="5740" spans="1:103" x14ac:dyDescent="0.55000000000000004">
      <c r="A5740" s="4" t="str">
        <f t="shared" ca="1" si="1327"/>
        <v>Natixis CIB Americas</v>
      </c>
      <c r="B5740" s="4" t="str">
        <f t="shared" si="1328"/>
        <v>Joseph LaVorgna</v>
      </c>
      <c r="C5740" s="4" t="s">
        <v>246</v>
      </c>
      <c r="D5740" s="4" t="s">
        <v>87</v>
      </c>
      <c r="E5740" s="4" t="str">
        <f>IF(COUNTIF($E$2:E5739,"Begin: " &amp; C5740 &amp; "-" &amp; D5740 &amp; "-" &amp; H5740)=0,"Begin: " &amp; C5740 &amp; "-" &amp; D5740 &amp; "-" &amp; H5740,IF((C5740 &amp; "-" &amp; D5740 &amp; "-" &amp; H5740)&lt;&gt;(C5741 &amp; "-" &amp; D5741 &amp; "-" &amp; H5741),"End: " &amp; C5740 &amp; "-" &amp; D5740 &amp; "-" &amp; H5740,""))</f>
        <v/>
      </c>
      <c r="F5740" s="4" t="str">
        <f t="shared" si="1329"/>
        <v>Wall Street Journal-Fed Funds Rate-11-2019</v>
      </c>
      <c r="G5740" s="7">
        <v>43779</v>
      </c>
      <c r="H5740" s="7" t="str">
        <f t="shared" si="1330"/>
        <v>11-2019</v>
      </c>
      <c r="I5740" s="7" t="str">
        <f t="shared" ca="1" si="1331"/>
        <v>Wall Street Journal: Natixis CIB Americas-Fed Funds Rate-11-2019</v>
      </c>
      <c r="J5740" s="4" t="str">
        <f t="shared" ca="1" si="1332"/>
        <v>Fed Funds Rate-Natixis CIB Americas:11-2019</v>
      </c>
      <c r="K5740" t="s">
        <v>774</v>
      </c>
      <c r="CM5740">
        <v>1.625</v>
      </c>
      <c r="CO5740">
        <v>1.375</v>
      </c>
      <c r="CQ5740">
        <v>1.375</v>
      </c>
      <c r="CS5740">
        <v>1.375</v>
      </c>
      <c r="CU5740">
        <v>1.125</v>
      </c>
      <c r="CW5740">
        <v>1.125</v>
      </c>
      <c r="CY5740">
        <v>0.875</v>
      </c>
    </row>
    <row r="5741" spans="1:103" x14ac:dyDescent="0.55000000000000004">
      <c r="A5741" s="4" t="str">
        <f t="shared" ca="1" si="1327"/>
        <v>UCLA Anderson Forecast</v>
      </c>
      <c r="B5741" s="4" t="str">
        <f t="shared" si="1328"/>
        <v>Edward Leamer/David Shulman</v>
      </c>
      <c r="C5741" s="4" t="s">
        <v>246</v>
      </c>
      <c r="D5741" s="4" t="s">
        <v>87</v>
      </c>
      <c r="E5741" s="4" t="str">
        <f>IF(COUNTIF($E$2:E5740,"Begin: " &amp; C5741 &amp; "-" &amp; D5741 &amp; "-" &amp; H5741)=0,"Begin: " &amp; C5741 &amp; "-" &amp; D5741 &amp; "-" &amp; H5741,IF((C5741 &amp; "-" &amp; D5741 &amp; "-" &amp; H5741)&lt;&gt;(C5742 &amp; "-" &amp; D5742 &amp; "-" &amp; H5742),"End: " &amp; C5741 &amp; "-" &amp; D5741 &amp; "-" &amp; H5741,""))</f>
        <v/>
      </c>
      <c r="F5741" s="4" t="str">
        <f t="shared" si="1329"/>
        <v>Wall Street Journal-Fed Funds Rate-11-2019</v>
      </c>
      <c r="G5741" s="7">
        <v>43779</v>
      </c>
      <c r="H5741" s="7" t="str">
        <f t="shared" si="1330"/>
        <v>11-2019</v>
      </c>
      <c r="I5741" s="7" t="str">
        <f t="shared" ca="1" si="1331"/>
        <v>Wall Street Journal: UCLA Anderson Forecast-Fed Funds Rate-11-2019</v>
      </c>
      <c r="J5741" s="4" t="str">
        <f t="shared" ca="1" si="1332"/>
        <v>Fed Funds Rate-UCLA Anderson Forecast:11-2019</v>
      </c>
      <c r="K5741" t="s">
        <v>218</v>
      </c>
      <c r="CM5741">
        <v>1.625</v>
      </c>
      <c r="CO5741">
        <v>1.625</v>
      </c>
      <c r="CQ5741">
        <v>1.125</v>
      </c>
      <c r="CS5741">
        <v>1.125</v>
      </c>
      <c r="CU5741">
        <v>1.375</v>
      </c>
    </row>
    <row r="5742" spans="1:103" x14ac:dyDescent="0.55000000000000004">
      <c r="A5742" s="4" t="str">
        <f t="shared" ca="1" si="1327"/>
        <v>NEMA Business Information Services</v>
      </c>
      <c r="B5742" s="4" t="str">
        <f t="shared" si="1328"/>
        <v>Don Leavens/Steven Wilcox*</v>
      </c>
      <c r="C5742" s="4" t="s">
        <v>246</v>
      </c>
      <c r="D5742" s="4" t="s">
        <v>87</v>
      </c>
      <c r="E5742" s="4" t="str">
        <f>IF(COUNTIF($E$2:E5741,"Begin: " &amp; C5742 &amp; "-" &amp; D5742 &amp; "-" &amp; H5742)=0,"Begin: " &amp; C5742 &amp; "-" &amp; D5742 &amp; "-" &amp; H5742,IF((C5742 &amp; "-" &amp; D5742 &amp; "-" &amp; H5742)&lt;&gt;(C5743 &amp; "-" &amp; D5743 &amp; "-" &amp; H5743),"End: " &amp; C5742 &amp; "-" &amp; D5742 &amp; "-" &amp; H5742,""))</f>
        <v/>
      </c>
      <c r="F5742" s="4" t="str">
        <f t="shared" si="1329"/>
        <v>Wall Street Journal-Fed Funds Rate-11-2019</v>
      </c>
      <c r="G5742" s="7">
        <v>43779</v>
      </c>
      <c r="H5742" s="7" t="str">
        <f t="shared" si="1330"/>
        <v>11-2019</v>
      </c>
      <c r="I5742" s="7" t="str">
        <f t="shared" ca="1" si="1331"/>
        <v>Wall Street Journal: NEMA Business Information Services-Fed Funds Rate-11-2019</v>
      </c>
      <c r="J5742" s="4" t="str">
        <f t="shared" ca="1" si="1332"/>
        <v>Fed Funds Rate-NEMA Business Information Services:11-2019</v>
      </c>
      <c r="K5742" t="s">
        <v>861</v>
      </c>
    </row>
    <row r="5743" spans="1:103" x14ac:dyDescent="0.55000000000000004">
      <c r="A5743" s="4" t="str">
        <f t="shared" ca="1" si="1327"/>
        <v>Moody's Investors Service</v>
      </c>
      <c r="B5743" s="4" t="str">
        <f t="shared" si="1328"/>
        <v>John Lonski</v>
      </c>
      <c r="C5743" s="4" t="s">
        <v>246</v>
      </c>
      <c r="D5743" s="4" t="s">
        <v>87</v>
      </c>
      <c r="E5743" s="4" t="str">
        <f>IF(COUNTIF($E$2:E5742,"Begin: " &amp; C5743 &amp; "-" &amp; D5743 &amp; "-" &amp; H5743)=0,"Begin: " &amp; C5743 &amp; "-" &amp; D5743 &amp; "-" &amp; H5743,IF((C5743 &amp; "-" &amp; D5743 &amp; "-" &amp; H5743)&lt;&gt;(C5744 &amp; "-" &amp; D5744 &amp; "-" &amp; H5744),"End: " &amp; C5743 &amp; "-" &amp; D5743 &amp; "-" &amp; H5743,""))</f>
        <v/>
      </c>
      <c r="F5743" s="4" t="str">
        <f t="shared" si="1329"/>
        <v>Wall Street Journal-Fed Funds Rate-11-2019</v>
      </c>
      <c r="G5743" s="7">
        <v>43779</v>
      </c>
      <c r="H5743" s="7" t="str">
        <f t="shared" si="1330"/>
        <v>11-2019</v>
      </c>
      <c r="I5743" s="7" t="str">
        <f t="shared" ca="1" si="1331"/>
        <v>Wall Street Journal: Moody's Investors Service-Fed Funds Rate-11-2019</v>
      </c>
      <c r="J5743" s="4" t="str">
        <f t="shared" ca="1" si="1332"/>
        <v>Fed Funds Rate-Moody's Investors Service:11-2019</v>
      </c>
      <c r="K5743" t="s">
        <v>220</v>
      </c>
      <c r="CM5743">
        <v>1.625</v>
      </c>
      <c r="CO5743">
        <v>1.375</v>
      </c>
      <c r="CQ5743">
        <v>1.125</v>
      </c>
      <c r="CS5743">
        <v>1.125</v>
      </c>
      <c r="CU5743">
        <v>1.125</v>
      </c>
      <c r="CW5743">
        <v>1.125</v>
      </c>
      <c r="CY5743">
        <v>1.375</v>
      </c>
    </row>
    <row r="5744" spans="1:103" x14ac:dyDescent="0.55000000000000004">
      <c r="A5744" s="4" t="str">
        <f t="shared" ca="1" si="1327"/>
        <v>National Auto Dealer Association</v>
      </c>
      <c r="B5744" s="4" t="str">
        <f t="shared" si="1328"/>
        <v>Patrick Manzi</v>
      </c>
      <c r="C5744" s="4" t="s">
        <v>246</v>
      </c>
      <c r="D5744" s="4" t="s">
        <v>87</v>
      </c>
      <c r="E5744" s="4" t="str">
        <f>IF(COUNTIF($E$2:E5743,"Begin: " &amp; C5744 &amp; "-" &amp; D5744 &amp; "-" &amp; H5744)=0,"Begin: " &amp; C5744 &amp; "-" &amp; D5744 &amp; "-" &amp; H5744,IF((C5744 &amp; "-" &amp; D5744 &amp; "-" &amp; H5744)&lt;&gt;(C5745 &amp; "-" &amp; D5745 &amp; "-" &amp; H5745),"End: " &amp; C5744 &amp; "-" &amp; D5744 &amp; "-" &amp; H5744,""))</f>
        <v/>
      </c>
      <c r="F5744" s="4" t="str">
        <f t="shared" si="1329"/>
        <v>Wall Street Journal-Fed Funds Rate-11-2019</v>
      </c>
      <c r="G5744" s="7">
        <v>43779</v>
      </c>
      <c r="H5744" s="7" t="str">
        <f t="shared" si="1330"/>
        <v>11-2019</v>
      </c>
      <c r="I5744" s="7" t="str">
        <f t="shared" ca="1" si="1331"/>
        <v>Wall Street Journal: National Auto Dealer Association-Fed Funds Rate-11-2019</v>
      </c>
      <c r="J5744" s="4" t="str">
        <f t="shared" ca="1" si="1332"/>
        <v>Fed Funds Rate-National Auto Dealer Association:11-2019</v>
      </c>
      <c r="K5744" t="s">
        <v>800</v>
      </c>
      <c r="CM5744">
        <v>1.625</v>
      </c>
      <c r="CO5744">
        <v>1.375</v>
      </c>
      <c r="CQ5744">
        <v>1.625</v>
      </c>
      <c r="CS5744">
        <v>1.875</v>
      </c>
    </row>
    <row r="5745" spans="1:103" x14ac:dyDescent="0.55000000000000004">
      <c r="A5745" s="4" t="str">
        <f t="shared" ca="1" si="1327"/>
        <v>MetLife Investment Management</v>
      </c>
      <c r="B5745" s="4" t="str">
        <f t="shared" si="1328"/>
        <v>Drew T. Matus*</v>
      </c>
      <c r="C5745" s="4" t="s">
        <v>246</v>
      </c>
      <c r="D5745" s="4" t="s">
        <v>87</v>
      </c>
      <c r="E5745" s="4" t="str">
        <f>IF(COUNTIF($E$2:E5744,"Begin: " &amp; C5745 &amp; "-" &amp; D5745 &amp; "-" &amp; H5745)=0,"Begin: " &amp; C5745 &amp; "-" &amp; D5745 &amp; "-" &amp; H5745,IF((C5745 &amp; "-" &amp; D5745 &amp; "-" &amp; H5745)&lt;&gt;(C5746 &amp; "-" &amp; D5746 &amp; "-" &amp; H5746),"End: " &amp; C5745 &amp; "-" &amp; D5745 &amp; "-" &amp; H5745,""))</f>
        <v/>
      </c>
      <c r="F5745" s="4" t="str">
        <f t="shared" si="1329"/>
        <v>Wall Street Journal-Fed Funds Rate-11-2019</v>
      </c>
      <c r="G5745" s="7">
        <v>43779</v>
      </c>
      <c r="H5745" s="7" t="str">
        <f t="shared" si="1330"/>
        <v>11-2019</v>
      </c>
      <c r="I5745" s="7" t="str">
        <f t="shared" ca="1" si="1331"/>
        <v>Wall Street Journal: MetLife Investment Management-Fed Funds Rate-11-2019</v>
      </c>
      <c r="J5745" s="4" t="str">
        <f t="shared" ca="1" si="1332"/>
        <v>Fed Funds Rate-MetLife Investment Management:11-2019</v>
      </c>
      <c r="K5745" t="s">
        <v>819</v>
      </c>
    </row>
    <row r="5746" spans="1:103" x14ac:dyDescent="0.55000000000000004">
      <c r="A5746" s="4" t="str">
        <f t="shared" ca="1" si="1327"/>
        <v>Jeffries &amp; Company</v>
      </c>
      <c r="B5746" s="4" t="str">
        <f t="shared" si="1328"/>
        <v>Ward McCarthy*</v>
      </c>
      <c r="C5746" s="4" t="s">
        <v>246</v>
      </c>
      <c r="D5746" s="4" t="s">
        <v>87</v>
      </c>
      <c r="E5746" s="4" t="str">
        <f>IF(COUNTIF($E$2:E5745,"Begin: " &amp; C5746 &amp; "-" &amp; D5746 &amp; "-" &amp; H5746)=0,"Begin: " &amp; C5746 &amp; "-" &amp; D5746 &amp; "-" &amp; H5746,IF((C5746 &amp; "-" &amp; D5746 &amp; "-" &amp; H5746)&lt;&gt;(C5747 &amp; "-" &amp; D5747 &amp; "-" &amp; H5747),"End: " &amp; C5746 &amp; "-" &amp; D5746 &amp; "-" &amp; H5746,""))</f>
        <v/>
      </c>
      <c r="F5746" s="4" t="str">
        <f t="shared" si="1329"/>
        <v>Wall Street Journal-Fed Funds Rate-11-2019</v>
      </c>
      <c r="G5746" s="7">
        <v>43779</v>
      </c>
      <c r="H5746" s="7" t="str">
        <f t="shared" si="1330"/>
        <v>11-2019</v>
      </c>
      <c r="I5746" s="7" t="str">
        <f t="shared" ca="1" si="1331"/>
        <v>Wall Street Journal: Jeffries &amp; Company-Fed Funds Rate-11-2019</v>
      </c>
      <c r="J5746" s="4" t="str">
        <f t="shared" ca="1" si="1332"/>
        <v>Fed Funds Rate-Jeffries &amp; Company:11-2019</v>
      </c>
      <c r="K5746" t="s">
        <v>820</v>
      </c>
    </row>
    <row r="5747" spans="1:103" x14ac:dyDescent="0.55000000000000004">
      <c r="A5747" s="4" t="str">
        <f t="shared" ca="1" si="1327"/>
        <v>ACT Research</v>
      </c>
      <c r="B5747" s="4" t="str">
        <f t="shared" si="1328"/>
        <v>Jim Meil</v>
      </c>
      <c r="C5747" s="4" t="s">
        <v>246</v>
      </c>
      <c r="D5747" s="4" t="s">
        <v>87</v>
      </c>
      <c r="E5747" s="4" t="str">
        <f>IF(COUNTIF($E$2:E5746,"Begin: " &amp; C5747 &amp; "-" &amp; D5747 &amp; "-" &amp; H5747)=0,"Begin: " &amp; C5747 &amp; "-" &amp; D5747 &amp; "-" &amp; H5747,IF((C5747 &amp; "-" &amp; D5747 &amp; "-" &amp; H5747)&lt;&gt;(C5748 &amp; "-" &amp; D5748 &amp; "-" &amp; H5748),"End: " &amp; C5747 &amp; "-" &amp; D5747 &amp; "-" &amp; H5747,""))</f>
        <v/>
      </c>
      <c r="F5747" s="4" t="str">
        <f t="shared" si="1329"/>
        <v>Wall Street Journal-Fed Funds Rate-11-2019</v>
      </c>
      <c r="G5747" s="7">
        <v>43779</v>
      </c>
      <c r="H5747" s="7" t="str">
        <f t="shared" si="1330"/>
        <v>11-2019</v>
      </c>
      <c r="I5747" s="7" t="str">
        <f t="shared" ca="1" si="1331"/>
        <v>Wall Street Journal: ACT Research-Fed Funds Rate-11-2019</v>
      </c>
      <c r="J5747" s="4" t="str">
        <f t="shared" ca="1" si="1332"/>
        <v>Fed Funds Rate-ACT Research:11-2019</v>
      </c>
      <c r="K5747" t="s">
        <v>437</v>
      </c>
      <c r="CM5747">
        <v>1.63</v>
      </c>
      <c r="CO5747">
        <v>1.63</v>
      </c>
      <c r="CQ5747">
        <v>1.63</v>
      </c>
      <c r="CS5747">
        <v>1.63</v>
      </c>
      <c r="CU5747">
        <v>1.63</v>
      </c>
    </row>
    <row r="5748" spans="1:103" x14ac:dyDescent="0.55000000000000004">
      <c r="A5748" s="4" t="str">
        <f t="shared" ca="1" si="1327"/>
        <v>Standard Chartered</v>
      </c>
      <c r="B5748" s="4" t="str">
        <f t="shared" si="1328"/>
        <v>Sonia Meskin*</v>
      </c>
      <c r="C5748" s="4" t="s">
        <v>246</v>
      </c>
      <c r="D5748" s="4" t="s">
        <v>87</v>
      </c>
      <c r="E5748" s="4" t="str">
        <f>IF(COUNTIF($E$2:E5747,"Begin: " &amp; C5748 &amp; "-" &amp; D5748 &amp; "-" &amp; H5748)=0,"Begin: " &amp; C5748 &amp; "-" &amp; D5748 &amp; "-" &amp; H5748,IF((C5748 &amp; "-" &amp; D5748 &amp; "-" &amp; H5748)&lt;&gt;(C5749 &amp; "-" &amp; D5749 &amp; "-" &amp; H5749),"End: " &amp; C5748 &amp; "-" &amp; D5748 &amp; "-" &amp; H5748,""))</f>
        <v/>
      </c>
      <c r="F5748" s="4" t="str">
        <f t="shared" si="1329"/>
        <v>Wall Street Journal-Fed Funds Rate-11-2019</v>
      </c>
      <c r="G5748" s="7">
        <v>43779</v>
      </c>
      <c r="H5748" s="7" t="str">
        <f t="shared" si="1330"/>
        <v>11-2019</v>
      </c>
      <c r="I5748" s="7" t="str">
        <f t="shared" ca="1" si="1331"/>
        <v>Wall Street Journal: Standard Chartered-Fed Funds Rate-11-2019</v>
      </c>
      <c r="J5748" s="4" t="str">
        <f t="shared" ca="1" si="1332"/>
        <v>Fed Funds Rate-Standard Chartered:11-2019</v>
      </c>
      <c r="K5748" t="s">
        <v>821</v>
      </c>
    </row>
    <row r="5749" spans="1:103" x14ac:dyDescent="0.55000000000000004">
      <c r="A5749" s="4" t="str">
        <f t="shared" ca="1" si="1327"/>
        <v>BofA</v>
      </c>
      <c r="B5749" s="4" t="str">
        <f t="shared" si="1328"/>
        <v>Michelle Meyer</v>
      </c>
      <c r="C5749" s="4" t="s">
        <v>246</v>
      </c>
      <c r="D5749" s="4" t="s">
        <v>87</v>
      </c>
      <c r="E5749" s="4" t="str">
        <f>IF(COUNTIF($E$2:E5748,"Begin: " &amp; C5749 &amp; "-" &amp; D5749 &amp; "-" &amp; H5749)=0,"Begin: " &amp; C5749 &amp; "-" &amp; D5749 &amp; "-" &amp; H5749,IF((C5749 &amp; "-" &amp; D5749 &amp; "-" &amp; H5749)&lt;&gt;(C5750 &amp; "-" &amp; D5750 &amp; "-" &amp; H5750),"End: " &amp; C5749 &amp; "-" &amp; D5749 &amp; "-" &amp; H5749,""))</f>
        <v/>
      </c>
      <c r="F5749" s="4" t="str">
        <f t="shared" si="1329"/>
        <v>Wall Street Journal-Fed Funds Rate-11-2019</v>
      </c>
      <c r="G5749" s="7">
        <v>43779</v>
      </c>
      <c r="H5749" s="7" t="str">
        <f t="shared" si="1330"/>
        <v>11-2019</v>
      </c>
      <c r="I5749" s="7" t="str">
        <f t="shared" ca="1" si="1331"/>
        <v>Wall Street Journal: BofA-Fed Funds Rate-11-2019</v>
      </c>
      <c r="J5749" s="4" t="str">
        <f t="shared" ca="1" si="1332"/>
        <v>Fed Funds Rate-BofA:11-2019</v>
      </c>
      <c r="K5749" t="s">
        <v>803</v>
      </c>
      <c r="CM5749">
        <v>1.625</v>
      </c>
      <c r="CO5749">
        <v>1.375</v>
      </c>
      <c r="CQ5749">
        <v>1.375</v>
      </c>
    </row>
    <row r="5750" spans="1:103" x14ac:dyDescent="0.55000000000000004">
      <c r="A5750" s="4" t="str">
        <f t="shared" ca="1" si="1327"/>
        <v>Daiwa Capital</v>
      </c>
      <c r="B5750" s="4" t="str">
        <f t="shared" si="1328"/>
        <v>Michael Moran</v>
      </c>
      <c r="C5750" s="4" t="s">
        <v>246</v>
      </c>
      <c r="D5750" s="4" t="s">
        <v>87</v>
      </c>
      <c r="E5750" s="4" t="str">
        <f>IF(COUNTIF($E$2:E5749,"Begin: " &amp; C5750 &amp; "-" &amp; D5750 &amp; "-" &amp; H5750)=0,"Begin: " &amp; C5750 &amp; "-" &amp; D5750 &amp; "-" &amp; H5750,IF((C5750 &amp; "-" &amp; D5750 &amp; "-" &amp; H5750)&lt;&gt;(C5751 &amp; "-" &amp; D5751 &amp; "-" &amp; H5751),"End: " &amp; C5750 &amp; "-" &amp; D5750 &amp; "-" &amp; H5750,""))</f>
        <v/>
      </c>
      <c r="F5750" s="4" t="str">
        <f t="shared" si="1329"/>
        <v>Wall Street Journal-Fed Funds Rate-11-2019</v>
      </c>
      <c r="G5750" s="7">
        <v>43779</v>
      </c>
      <c r="H5750" s="7" t="str">
        <f t="shared" si="1330"/>
        <v>11-2019</v>
      </c>
      <c r="I5750" s="7" t="str">
        <f t="shared" ca="1" si="1331"/>
        <v>Wall Street Journal: Daiwa Capital-Fed Funds Rate-11-2019</v>
      </c>
      <c r="J5750" s="4" t="str">
        <f t="shared" ca="1" si="1332"/>
        <v>Fed Funds Rate-Daiwa Capital:11-2019</v>
      </c>
      <c r="K5750" t="s">
        <v>438</v>
      </c>
      <c r="CM5750">
        <v>1.625</v>
      </c>
      <c r="CO5750">
        <v>1.375</v>
      </c>
      <c r="CQ5750">
        <v>1.125</v>
      </c>
      <c r="CS5750">
        <v>0.375</v>
      </c>
      <c r="CU5750">
        <v>0.125</v>
      </c>
    </row>
    <row r="5751" spans="1:103" x14ac:dyDescent="0.55000000000000004">
      <c r="A5751" s="4" t="str">
        <f t="shared" ca="1" si="1327"/>
        <v>National Association of Manufacturers</v>
      </c>
      <c r="B5751" s="4" t="str">
        <f t="shared" si="1328"/>
        <v>Chad Moutray</v>
      </c>
      <c r="C5751" s="4" t="s">
        <v>246</v>
      </c>
      <c r="D5751" s="4" t="s">
        <v>87</v>
      </c>
      <c r="E5751" s="4" t="str">
        <f>IF(COUNTIF($E$2:E5750,"Begin: " &amp; C5751 &amp; "-" &amp; D5751 &amp; "-" &amp; H5751)=0,"Begin: " &amp; C5751 &amp; "-" &amp; D5751 &amp; "-" &amp; H5751,IF((C5751 &amp; "-" &amp; D5751 &amp; "-" &amp; H5751)&lt;&gt;(C5752 &amp; "-" &amp; D5752 &amp; "-" &amp; H5752),"End: " &amp; C5751 &amp; "-" &amp; D5751 &amp; "-" &amp; H5751,""))</f>
        <v/>
      </c>
      <c r="F5751" s="4" t="str">
        <f t="shared" si="1329"/>
        <v>Wall Street Journal-Fed Funds Rate-11-2019</v>
      </c>
      <c r="G5751" s="7">
        <v>43779</v>
      </c>
      <c r="H5751" s="7" t="str">
        <f t="shared" si="1330"/>
        <v>11-2019</v>
      </c>
      <c r="I5751" s="7" t="str">
        <f t="shared" ca="1" si="1331"/>
        <v>Wall Street Journal: National Association of Manufacturers-Fed Funds Rate-11-2019</v>
      </c>
      <c r="J5751" s="4" t="str">
        <f t="shared" ca="1" si="1332"/>
        <v>Fed Funds Rate-National Association of Manufacturers:11-2019</v>
      </c>
      <c r="K5751" t="s">
        <v>439</v>
      </c>
      <c r="CM5751">
        <v>1.625</v>
      </c>
      <c r="CO5751">
        <v>1.625</v>
      </c>
      <c r="CQ5751">
        <v>1.625</v>
      </c>
      <c r="CS5751">
        <v>1.875</v>
      </c>
      <c r="CU5751">
        <v>2.125</v>
      </c>
      <c r="CW5751">
        <v>2.625</v>
      </c>
      <c r="CY5751">
        <v>2.875</v>
      </c>
    </row>
    <row r="5752" spans="1:103" x14ac:dyDescent="0.55000000000000004">
      <c r="A5752" s="4" t="str">
        <f t="shared" ca="1" si="1327"/>
        <v>Naroff Economics</v>
      </c>
      <c r="B5752" s="4" t="str">
        <f t="shared" si="1328"/>
        <v>Joel Naroff</v>
      </c>
      <c r="C5752" s="4" t="s">
        <v>246</v>
      </c>
      <c r="D5752" s="4" t="s">
        <v>87</v>
      </c>
      <c r="E5752" s="4" t="str">
        <f>IF(COUNTIF($E$2:E5751,"Begin: " &amp; C5752 &amp; "-" &amp; D5752 &amp; "-" &amp; H5752)=0,"Begin: " &amp; C5752 &amp; "-" &amp; D5752 &amp; "-" &amp; H5752,IF((C5752 &amp; "-" &amp; D5752 &amp; "-" &amp; H5752)&lt;&gt;(C5753 &amp; "-" &amp; D5753 &amp; "-" &amp; H5753),"End: " &amp; C5752 &amp; "-" &amp; D5752 &amp; "-" &amp; H5752,""))</f>
        <v/>
      </c>
      <c r="F5752" s="4" t="str">
        <f t="shared" si="1329"/>
        <v>Wall Street Journal-Fed Funds Rate-11-2019</v>
      </c>
      <c r="G5752" s="7">
        <v>43779</v>
      </c>
      <c r="H5752" s="7" t="str">
        <f t="shared" si="1330"/>
        <v>11-2019</v>
      </c>
      <c r="I5752" s="7" t="str">
        <f t="shared" ca="1" si="1331"/>
        <v>Wall Street Journal: Naroff Economics-Fed Funds Rate-11-2019</v>
      </c>
      <c r="J5752" s="4" t="str">
        <f t="shared" ca="1" si="1332"/>
        <v>Fed Funds Rate-Naroff Economics:11-2019</v>
      </c>
      <c r="K5752" t="s">
        <v>440</v>
      </c>
      <c r="CM5752">
        <v>1.625</v>
      </c>
      <c r="CO5752">
        <v>1.625</v>
      </c>
      <c r="CQ5752">
        <v>1.125</v>
      </c>
      <c r="CS5752">
        <v>1.625</v>
      </c>
      <c r="CU5752">
        <v>2.125</v>
      </c>
      <c r="CW5752">
        <v>2.625</v>
      </c>
      <c r="CY5752">
        <v>2.875</v>
      </c>
    </row>
    <row r="5753" spans="1:103" x14ac:dyDescent="0.55000000000000004">
      <c r="A5753" s="4" t="str">
        <f t="shared" ca="1" si="1327"/>
        <v>MacroEcon Global Advisors</v>
      </c>
      <c r="B5753" s="4" t="str">
        <f t="shared" si="1328"/>
        <v>Mark Nielson</v>
      </c>
      <c r="C5753" s="4" t="s">
        <v>246</v>
      </c>
      <c r="D5753" s="4" t="s">
        <v>87</v>
      </c>
      <c r="E5753" s="4" t="str">
        <f>IF(COUNTIF($E$2:E5752,"Begin: " &amp; C5753 &amp; "-" &amp; D5753 &amp; "-" &amp; H5753)=0,"Begin: " &amp; C5753 &amp; "-" &amp; D5753 &amp; "-" &amp; H5753,IF((C5753 &amp; "-" &amp; D5753 &amp; "-" &amp; H5753)&lt;&gt;(C5754 &amp; "-" &amp; D5754 &amp; "-" &amp; H5754),"End: " &amp; C5753 &amp; "-" &amp; D5753 &amp; "-" &amp; H5753,""))</f>
        <v/>
      </c>
      <c r="F5753" s="4" t="str">
        <f t="shared" si="1329"/>
        <v>Wall Street Journal-Fed Funds Rate-11-2019</v>
      </c>
      <c r="G5753" s="7">
        <v>43779</v>
      </c>
      <c r="H5753" s="7" t="str">
        <f t="shared" si="1330"/>
        <v>11-2019</v>
      </c>
      <c r="I5753" s="7" t="str">
        <f t="shared" ca="1" si="1331"/>
        <v>Wall Street Journal: MacroEcon Global Advisors-Fed Funds Rate-11-2019</v>
      </c>
      <c r="J5753" s="4" t="str">
        <f t="shared" ca="1" si="1332"/>
        <v>Fed Funds Rate-MacroEcon Global Advisors:11-2019</v>
      </c>
      <c r="K5753" t="s">
        <v>225</v>
      </c>
      <c r="CM5753">
        <v>1.625</v>
      </c>
      <c r="CO5753">
        <v>1.875</v>
      </c>
      <c r="CQ5753">
        <v>1.875</v>
      </c>
      <c r="CS5753">
        <v>2.125</v>
      </c>
      <c r="CU5753">
        <v>2.125</v>
      </c>
      <c r="CW5753">
        <v>2.375</v>
      </c>
      <c r="CY5753">
        <v>2.625</v>
      </c>
    </row>
    <row r="5754" spans="1:103" x14ac:dyDescent="0.55000000000000004">
      <c r="A5754" s="4" t="str">
        <f t="shared" ca="1" si="1327"/>
        <v>CoreLogic</v>
      </c>
      <c r="B5754" s="4" t="str">
        <f t="shared" si="1328"/>
        <v>Frank Nothaft</v>
      </c>
      <c r="C5754" s="4" t="s">
        <v>246</v>
      </c>
      <c r="D5754" s="4" t="s">
        <v>87</v>
      </c>
      <c r="E5754" s="4" t="str">
        <f>IF(COUNTIF($E$2:E5753,"Begin: " &amp; C5754 &amp; "-" &amp; D5754 &amp; "-" &amp; H5754)=0,"Begin: " &amp; C5754 &amp; "-" &amp; D5754 &amp; "-" &amp; H5754,IF((C5754 &amp; "-" &amp; D5754 &amp; "-" &amp; H5754)&lt;&gt;(C5755 &amp; "-" &amp; D5755 &amp; "-" &amp; H5755),"End: " &amp; C5754 &amp; "-" &amp; D5754 &amp; "-" &amp; H5754,""))</f>
        <v/>
      </c>
      <c r="F5754" s="4" t="str">
        <f t="shared" si="1329"/>
        <v>Wall Street Journal-Fed Funds Rate-11-2019</v>
      </c>
      <c r="G5754" s="7">
        <v>43779</v>
      </c>
      <c r="H5754" s="7" t="str">
        <f t="shared" si="1330"/>
        <v>11-2019</v>
      </c>
      <c r="I5754" s="7" t="str">
        <f t="shared" ca="1" si="1331"/>
        <v>Wall Street Journal: CoreLogic-Fed Funds Rate-11-2019</v>
      </c>
      <c r="J5754" s="4" t="str">
        <f t="shared" ca="1" si="1332"/>
        <v>Fed Funds Rate-CoreLogic:11-2019</v>
      </c>
      <c r="K5754" t="s">
        <v>862</v>
      </c>
      <c r="CM5754">
        <v>1.625</v>
      </c>
      <c r="CO5754">
        <v>1.625</v>
      </c>
      <c r="CQ5754">
        <v>1.875</v>
      </c>
      <c r="CS5754">
        <v>2.125</v>
      </c>
      <c r="CU5754">
        <v>2.375</v>
      </c>
      <c r="CW5754">
        <v>2.375</v>
      </c>
      <c r="CY5754">
        <v>2.375</v>
      </c>
    </row>
    <row r="5755" spans="1:103" x14ac:dyDescent="0.55000000000000004">
      <c r="A5755" s="4" t="str">
        <f t="shared" ca="1" si="1327"/>
        <v>High Frequency Economics</v>
      </c>
      <c r="B5755" s="4" t="str">
        <f t="shared" si="1328"/>
        <v>Jim O'Sullivan</v>
      </c>
      <c r="C5755" s="4" t="s">
        <v>246</v>
      </c>
      <c r="D5755" s="4" t="s">
        <v>87</v>
      </c>
      <c r="E5755" s="4" t="str">
        <f>IF(COUNTIF($E$2:E5754,"Begin: " &amp; C5755 &amp; "-" &amp; D5755 &amp; "-" &amp; H5755)=0,"Begin: " &amp; C5755 &amp; "-" &amp; D5755 &amp; "-" &amp; H5755,IF((C5755 &amp; "-" &amp; D5755 &amp; "-" &amp; H5755)&lt;&gt;(C5756 &amp; "-" &amp; D5756 &amp; "-" &amp; H5756),"End: " &amp; C5755 &amp; "-" &amp; D5755 &amp; "-" &amp; H5755,""))</f>
        <v/>
      </c>
      <c r="F5755" s="4" t="str">
        <f t="shared" si="1329"/>
        <v>Wall Street Journal-Fed Funds Rate-11-2019</v>
      </c>
      <c r="G5755" s="7">
        <v>43779</v>
      </c>
      <c r="H5755" s="7" t="str">
        <f t="shared" si="1330"/>
        <v>11-2019</v>
      </c>
      <c r="I5755" s="7" t="str">
        <f t="shared" ca="1" si="1331"/>
        <v>Wall Street Journal: High Frequency Economics-Fed Funds Rate-11-2019</v>
      </c>
      <c r="J5755" s="4" t="str">
        <f t="shared" ca="1" si="1332"/>
        <v>Fed Funds Rate-High Frequency Economics:11-2019</v>
      </c>
      <c r="K5755" t="s">
        <v>227</v>
      </c>
      <c r="CM5755">
        <v>1.625</v>
      </c>
      <c r="CO5755">
        <v>1.375</v>
      </c>
      <c r="CQ5755">
        <v>1.375</v>
      </c>
    </row>
    <row r="5756" spans="1:103" x14ac:dyDescent="0.55000000000000004">
      <c r="A5756" s="4" t="str">
        <f t="shared" ca="1" si="1327"/>
        <v>Stifel, Nicoulas and Company, Incorporated (formerly Sterne Agee)</v>
      </c>
      <c r="B5756" s="4" t="str">
        <f t="shared" si="1328"/>
        <v>Lindsey Piegza</v>
      </c>
      <c r="C5756" s="4" t="s">
        <v>246</v>
      </c>
      <c r="D5756" s="4" t="s">
        <v>87</v>
      </c>
      <c r="E5756" s="4" t="str">
        <f>IF(COUNTIF($E$2:E5755,"Begin: " &amp; C5756 &amp; "-" &amp; D5756 &amp; "-" &amp; H5756)=0,"Begin: " &amp; C5756 &amp; "-" &amp; D5756 &amp; "-" &amp; H5756,IF((C5756 &amp; "-" &amp; D5756 &amp; "-" &amp; H5756)&lt;&gt;(C5757 &amp; "-" &amp; D5757 &amp; "-" &amp; H5757),"End: " &amp; C5756 &amp; "-" &amp; D5756 &amp; "-" &amp; H5756,""))</f>
        <v/>
      </c>
      <c r="F5756" s="4" t="str">
        <f t="shared" si="1329"/>
        <v>Wall Street Journal-Fed Funds Rate-11-2019</v>
      </c>
      <c r="G5756" s="7">
        <v>43779</v>
      </c>
      <c r="H5756" s="7" t="str">
        <f t="shared" si="1330"/>
        <v>11-2019</v>
      </c>
      <c r="I5756" s="7" t="str">
        <f t="shared" ca="1" si="1331"/>
        <v>Wall Street Journal: Stifel, Nicoulas and Company, Incorporated (formerly Sterne Agee)-Fed Funds Rate-11-2019</v>
      </c>
      <c r="J5756" s="4" t="str">
        <f t="shared" ca="1" si="1332"/>
        <v>Fed Funds Rate-Stifel, Nicoulas and Company, Incorporated (formerly Sterne Agee):11-2019</v>
      </c>
      <c r="K5756" t="s">
        <v>675</v>
      </c>
      <c r="CM5756">
        <v>1.375</v>
      </c>
      <c r="CO5756">
        <v>0.875</v>
      </c>
      <c r="CQ5756">
        <v>0.625</v>
      </c>
    </row>
    <row r="5757" spans="1:103" x14ac:dyDescent="0.55000000000000004">
      <c r="A5757" s="4" t="str">
        <f t="shared" ca="1" si="1327"/>
        <v>Macroeconomic Advisers</v>
      </c>
      <c r="B5757" s="4" t="str">
        <f t="shared" si="1328"/>
        <v>Dr. Joel Prakken/ Chris Varvares</v>
      </c>
      <c r="C5757" s="4" t="s">
        <v>246</v>
      </c>
      <c r="D5757" s="4" t="s">
        <v>87</v>
      </c>
      <c r="E5757" s="4" t="str">
        <f>IF(COUNTIF($E$2:E5756,"Begin: " &amp; C5757 &amp; "-" &amp; D5757 &amp; "-" &amp; H5757)=0,"Begin: " &amp; C5757 &amp; "-" &amp; D5757 &amp; "-" &amp; H5757,IF((C5757 &amp; "-" &amp; D5757 &amp; "-" &amp; H5757)&lt;&gt;(C5758 &amp; "-" &amp; D5758 &amp; "-" &amp; H5758),"End: " &amp; C5757 &amp; "-" &amp; D5757 &amp; "-" &amp; H5757,""))</f>
        <v/>
      </c>
      <c r="F5757" s="4" t="str">
        <f t="shared" si="1329"/>
        <v>Wall Street Journal-Fed Funds Rate-11-2019</v>
      </c>
      <c r="G5757" s="7">
        <v>43779</v>
      </c>
      <c r="H5757" s="7" t="str">
        <f t="shared" si="1330"/>
        <v>11-2019</v>
      </c>
      <c r="I5757" s="7" t="str">
        <f t="shared" ca="1" si="1331"/>
        <v>Wall Street Journal: Macroeconomic Advisers-Fed Funds Rate-11-2019</v>
      </c>
      <c r="J5757" s="4" t="str">
        <f t="shared" ca="1" si="1332"/>
        <v>Fed Funds Rate-Macroeconomic Advisers:11-2019</v>
      </c>
      <c r="K5757" t="s">
        <v>228</v>
      </c>
      <c r="CM5757">
        <v>1.625</v>
      </c>
      <c r="CO5757">
        <v>1.625</v>
      </c>
      <c r="CQ5757">
        <v>1.875</v>
      </c>
      <c r="CS5757">
        <v>2.125</v>
      </c>
      <c r="CU5757">
        <v>2.375</v>
      </c>
      <c r="CW5757">
        <v>2.375</v>
      </c>
      <c r="CY5757">
        <v>2.375</v>
      </c>
    </row>
    <row r="5758" spans="1:103" x14ac:dyDescent="0.55000000000000004">
      <c r="A5758" s="4" t="str">
        <f t="shared" ca="1" si="1327"/>
        <v>Ameriprise Financial</v>
      </c>
      <c r="B5758" s="4" t="str">
        <f t="shared" si="1328"/>
        <v>Russell Price</v>
      </c>
      <c r="C5758" s="4" t="s">
        <v>246</v>
      </c>
      <c r="D5758" s="4" t="s">
        <v>87</v>
      </c>
      <c r="E5758" s="4" t="str">
        <f>IF(COUNTIF($E$2:E5757,"Begin: " &amp; C5758 &amp; "-" &amp; D5758 &amp; "-" &amp; H5758)=0,"Begin: " &amp; C5758 &amp; "-" &amp; D5758 &amp; "-" &amp; H5758,IF((C5758 &amp; "-" &amp; D5758 &amp; "-" &amp; H5758)&lt;&gt;(C5759 &amp; "-" &amp; D5759 &amp; "-" &amp; H5759),"End: " &amp; C5758 &amp; "-" &amp; D5758 &amp; "-" &amp; H5758,""))</f>
        <v/>
      </c>
      <c r="F5758" s="4" t="str">
        <f t="shared" si="1329"/>
        <v>Wall Street Journal-Fed Funds Rate-11-2019</v>
      </c>
      <c r="G5758" s="7">
        <v>43779</v>
      </c>
      <c r="H5758" s="7" t="str">
        <f t="shared" si="1330"/>
        <v>11-2019</v>
      </c>
      <c r="I5758" s="7" t="str">
        <f t="shared" ca="1" si="1331"/>
        <v>Wall Street Journal: Ameriprise Financial-Fed Funds Rate-11-2019</v>
      </c>
      <c r="J5758" s="4" t="str">
        <f t="shared" ca="1" si="1332"/>
        <v>Fed Funds Rate-Ameriprise Financial:11-2019</v>
      </c>
      <c r="K5758" t="s">
        <v>441</v>
      </c>
      <c r="CM5758">
        <v>1.625</v>
      </c>
      <c r="CO5758">
        <v>1.375</v>
      </c>
      <c r="CQ5758">
        <v>1.375</v>
      </c>
      <c r="CS5758">
        <v>1.375</v>
      </c>
      <c r="CU5758">
        <v>1.375</v>
      </c>
      <c r="CW5758">
        <v>1.375</v>
      </c>
      <c r="CY5758">
        <v>1.375</v>
      </c>
    </row>
    <row r="5759" spans="1:103" x14ac:dyDescent="0.55000000000000004">
      <c r="A5759" s="4" t="str">
        <f t="shared" ca="1" si="1327"/>
        <v>Point Loma Nazarene University</v>
      </c>
      <c r="B5759" s="4" t="str">
        <f t="shared" si="1328"/>
        <v>Lynn Reaser</v>
      </c>
      <c r="C5759" s="4" t="s">
        <v>246</v>
      </c>
      <c r="D5759" s="4" t="s">
        <v>87</v>
      </c>
      <c r="E5759" s="4" t="str">
        <f>IF(COUNTIF($E$2:E5758,"Begin: " &amp; C5759 &amp; "-" &amp; D5759 &amp; "-" &amp; H5759)=0,"Begin: " &amp; C5759 &amp; "-" &amp; D5759 &amp; "-" &amp; H5759,IF((C5759 &amp; "-" &amp; D5759 &amp; "-" &amp; H5759)&lt;&gt;(C5760 &amp; "-" &amp; D5760 &amp; "-" &amp; H5760),"End: " &amp; C5759 &amp; "-" &amp; D5759 &amp; "-" &amp; H5759,""))</f>
        <v/>
      </c>
      <c r="F5759" s="4" t="str">
        <f t="shared" si="1329"/>
        <v>Wall Street Journal-Fed Funds Rate-11-2019</v>
      </c>
      <c r="G5759" s="7">
        <v>43779</v>
      </c>
      <c r="H5759" s="7" t="str">
        <f t="shared" si="1330"/>
        <v>11-2019</v>
      </c>
      <c r="I5759" s="7" t="str">
        <f t="shared" ca="1" si="1331"/>
        <v>Wall Street Journal: Point Loma Nazarene University-Fed Funds Rate-11-2019</v>
      </c>
      <c r="J5759" s="4" t="str">
        <f t="shared" ca="1" si="1332"/>
        <v>Fed Funds Rate-Point Loma Nazarene University:11-2019</v>
      </c>
      <c r="K5759" t="s">
        <v>658</v>
      </c>
      <c r="CM5759">
        <v>1.625</v>
      </c>
      <c r="CO5759">
        <v>1.6279999999999999</v>
      </c>
      <c r="CQ5759">
        <v>1.625</v>
      </c>
      <c r="CS5759">
        <v>1.875</v>
      </c>
      <c r="CU5759">
        <v>2.125</v>
      </c>
      <c r="CW5759">
        <v>2.375</v>
      </c>
      <c r="CY5759">
        <v>2.375</v>
      </c>
    </row>
    <row r="5760" spans="1:103" x14ac:dyDescent="0.55000000000000004">
      <c r="A5760" s="4" t="str">
        <f t="shared" ca="1" si="1327"/>
        <v>Deutsche Bank</v>
      </c>
      <c r="B5760" s="4" t="str">
        <f t="shared" si="1328"/>
        <v>Brett Ryan/Matthew Luzzetti</v>
      </c>
      <c r="C5760" s="4" t="s">
        <v>246</v>
      </c>
      <c r="D5760" s="4" t="s">
        <v>87</v>
      </c>
      <c r="E5760" s="4" t="str">
        <f>IF(COUNTIF($E$2:E5759,"Begin: " &amp; C5760 &amp; "-" &amp; D5760 &amp; "-" &amp; H5760)=0,"Begin: " &amp; C5760 &amp; "-" &amp; D5760 &amp; "-" &amp; H5760,IF((C5760 &amp; "-" &amp; D5760 &amp; "-" &amp; H5760)&lt;&gt;(C5761 &amp; "-" &amp; D5761 &amp; "-" &amp; H5761),"End: " &amp; C5760 &amp; "-" &amp; D5760 &amp; "-" &amp; H5760,""))</f>
        <v/>
      </c>
      <c r="F5760" s="4" t="str">
        <f t="shared" si="1329"/>
        <v>Wall Street Journal-Fed Funds Rate-11-2019</v>
      </c>
      <c r="G5760" s="7">
        <v>43779</v>
      </c>
      <c r="H5760" s="7" t="str">
        <f t="shared" si="1330"/>
        <v>11-2019</v>
      </c>
      <c r="I5760" s="7" t="str">
        <f t="shared" ca="1" si="1331"/>
        <v>Wall Street Journal: Deutsche Bank-Fed Funds Rate-11-2019</v>
      </c>
      <c r="J5760" s="4" t="str">
        <f t="shared" ca="1" si="1332"/>
        <v>Fed Funds Rate-Deutsche Bank:11-2019</v>
      </c>
      <c r="K5760" t="s">
        <v>804</v>
      </c>
      <c r="CM5760">
        <v>1.625</v>
      </c>
      <c r="CO5760">
        <v>1.625</v>
      </c>
      <c r="CQ5760">
        <v>1.625</v>
      </c>
      <c r="CS5760">
        <v>1.625</v>
      </c>
      <c r="CU5760">
        <v>1.625</v>
      </c>
      <c r="CW5760">
        <v>1.625</v>
      </c>
      <c r="CY5760">
        <v>1.625</v>
      </c>
    </row>
    <row r="5761" spans="1:103" x14ac:dyDescent="0.55000000000000004">
      <c r="A5761" s="4" t="str">
        <f t="shared" ca="1" si="1327"/>
        <v>Prestige Economics LLC</v>
      </c>
      <c r="B5761" s="4" t="str">
        <f t="shared" si="1328"/>
        <v>Jason Schenker*</v>
      </c>
      <c r="C5761" s="4" t="s">
        <v>246</v>
      </c>
      <c r="D5761" s="4" t="s">
        <v>87</v>
      </c>
      <c r="E5761" s="4" t="str">
        <f>IF(COUNTIF($E$2:E5760,"Begin: " &amp; C5761 &amp; "-" &amp; D5761 &amp; "-" &amp; H5761)=0,"Begin: " &amp; C5761 &amp; "-" &amp; D5761 &amp; "-" &amp; H5761,IF((C5761 &amp; "-" &amp; D5761 &amp; "-" &amp; H5761)&lt;&gt;(C5762 &amp; "-" &amp; D5762 &amp; "-" &amp; H5762),"End: " &amp; C5761 &amp; "-" &amp; D5761 &amp; "-" &amp; H5761,""))</f>
        <v/>
      </c>
      <c r="F5761" s="4" t="str">
        <f t="shared" si="1329"/>
        <v>Wall Street Journal-Fed Funds Rate-11-2019</v>
      </c>
      <c r="G5761" s="7">
        <v>43779</v>
      </c>
      <c r="H5761" s="7" t="str">
        <f t="shared" si="1330"/>
        <v>11-2019</v>
      </c>
      <c r="I5761" s="7" t="str">
        <f t="shared" ca="1" si="1331"/>
        <v>Wall Street Journal: Prestige Economics LLC-Fed Funds Rate-11-2019</v>
      </c>
      <c r="J5761" s="4" t="str">
        <f t="shared" ca="1" si="1332"/>
        <v>Fed Funds Rate-Prestige Economics LLC:11-2019</v>
      </c>
      <c r="K5761" t="s">
        <v>824</v>
      </c>
    </row>
    <row r="5762" spans="1:103" x14ac:dyDescent="0.55000000000000004">
      <c r="A5762" s="4" t="str">
        <f t="shared" ca="1" si="1327"/>
        <v>Pantheon Macroeconomics</v>
      </c>
      <c r="B5762" s="4" t="str">
        <f t="shared" si="1328"/>
        <v>Ian Shepherdson</v>
      </c>
      <c r="C5762" s="4" t="s">
        <v>246</v>
      </c>
      <c r="D5762" s="4" t="s">
        <v>87</v>
      </c>
      <c r="E5762" s="4" t="str">
        <f>IF(COUNTIF($E$2:E5761,"Begin: " &amp; C5762 &amp; "-" &amp; D5762 &amp; "-" &amp; H5762)=0,"Begin: " &amp; C5762 &amp; "-" &amp; D5762 &amp; "-" &amp; H5762,IF((C5762 &amp; "-" &amp; D5762 &amp; "-" &amp; H5762)&lt;&gt;(C5763 &amp; "-" &amp; D5763 &amp; "-" &amp; H5763),"End: " &amp; C5762 &amp; "-" &amp; D5762 &amp; "-" &amp; H5762,""))</f>
        <v/>
      </c>
      <c r="F5762" s="4" t="str">
        <f t="shared" si="1329"/>
        <v>Wall Street Journal-Fed Funds Rate-11-2019</v>
      </c>
      <c r="G5762" s="7">
        <v>43779</v>
      </c>
      <c r="H5762" s="7" t="str">
        <f t="shared" si="1330"/>
        <v>11-2019</v>
      </c>
      <c r="I5762" s="7" t="str">
        <f t="shared" ca="1" si="1331"/>
        <v>Wall Street Journal: Pantheon Macroeconomics-Fed Funds Rate-11-2019</v>
      </c>
      <c r="J5762" s="4" t="str">
        <f t="shared" ca="1" si="1332"/>
        <v>Fed Funds Rate-Pantheon Macroeconomics:11-2019</v>
      </c>
      <c r="K5762" t="s">
        <v>231</v>
      </c>
      <c r="CM5762">
        <v>1.625</v>
      </c>
      <c r="CO5762">
        <v>1.625</v>
      </c>
      <c r="CQ5762">
        <v>1.625</v>
      </c>
      <c r="CS5762">
        <v>1.625</v>
      </c>
      <c r="CU5762">
        <v>1.625</v>
      </c>
    </row>
    <row r="5763" spans="1:103" x14ac:dyDescent="0.55000000000000004">
      <c r="A5763" s="4" t="str">
        <f t="shared" ca="1" si="1327"/>
        <v>Decision Economics, Inc.</v>
      </c>
      <c r="B5763" s="4" t="str">
        <f t="shared" si="1328"/>
        <v>Allen Sinai</v>
      </c>
      <c r="C5763" s="4" t="s">
        <v>246</v>
      </c>
      <c r="D5763" s="4" t="s">
        <v>87</v>
      </c>
      <c r="E5763" s="4" t="str">
        <f>IF(COUNTIF($E$2:E5762,"Begin: " &amp; C5763 &amp; "-" &amp; D5763 &amp; "-" &amp; H5763)=0,"Begin: " &amp; C5763 &amp; "-" &amp; D5763 &amp; "-" &amp; H5763,IF((C5763 &amp; "-" &amp; D5763 &amp; "-" &amp; H5763)&lt;&gt;(C5764 &amp; "-" &amp; D5764 &amp; "-" &amp; H5764),"End: " &amp; C5763 &amp; "-" &amp; D5763 &amp; "-" &amp; H5763,""))</f>
        <v/>
      </c>
      <c r="F5763" s="4" t="str">
        <f t="shared" si="1329"/>
        <v>Wall Street Journal-Fed Funds Rate-11-2019</v>
      </c>
      <c r="G5763" s="7">
        <v>43779</v>
      </c>
      <c r="H5763" s="7" t="str">
        <f t="shared" si="1330"/>
        <v>11-2019</v>
      </c>
      <c r="I5763" s="7" t="str">
        <f t="shared" ca="1" si="1331"/>
        <v>Wall Street Journal: Decision Economics, Inc.-Fed Funds Rate-11-2019</v>
      </c>
      <c r="J5763" s="4" t="str">
        <f t="shared" ca="1" si="1332"/>
        <v>Fed Funds Rate-Decision Economics, Inc.:11-2019</v>
      </c>
      <c r="K5763" t="s">
        <v>233</v>
      </c>
      <c r="CM5763">
        <v>1.63</v>
      </c>
      <c r="CO5763">
        <v>1.37</v>
      </c>
      <c r="CQ5763">
        <v>1.37</v>
      </c>
      <c r="CS5763">
        <v>1.87</v>
      </c>
      <c r="CU5763">
        <v>2.13</v>
      </c>
      <c r="CW5763">
        <v>2.37</v>
      </c>
      <c r="CY5763">
        <v>2.63</v>
      </c>
    </row>
    <row r="5764" spans="1:103" x14ac:dyDescent="0.55000000000000004">
      <c r="A5764" s="4" t="str">
        <f t="shared" ca="1" si="1327"/>
        <v>Parsec Financial</v>
      </c>
      <c r="B5764" s="4" t="str">
        <f t="shared" si="1328"/>
        <v>James F. Smith</v>
      </c>
      <c r="C5764" s="4" t="s">
        <v>246</v>
      </c>
      <c r="D5764" s="4" t="s">
        <v>87</v>
      </c>
      <c r="E5764" s="4" t="str">
        <f>IF(COUNTIF($E$2:E5763,"Begin: " &amp; C5764 &amp; "-" &amp; D5764 &amp; "-" &amp; H5764)=0,"Begin: " &amp; C5764 &amp; "-" &amp; D5764 &amp; "-" &amp; H5764,IF((C5764 &amp; "-" &amp; D5764 &amp; "-" &amp; H5764)&lt;&gt;(C5765 &amp; "-" &amp; D5765 &amp; "-" &amp; H5765),"End: " &amp; C5764 &amp; "-" &amp; D5764 &amp; "-" &amp; H5764,""))</f>
        <v/>
      </c>
      <c r="F5764" s="4" t="str">
        <f t="shared" si="1329"/>
        <v>Wall Street Journal-Fed Funds Rate-11-2019</v>
      </c>
      <c r="G5764" s="7">
        <v>43779</v>
      </c>
      <c r="H5764" s="7" t="str">
        <f t="shared" si="1330"/>
        <v>11-2019</v>
      </c>
      <c r="I5764" s="7" t="str">
        <f t="shared" ca="1" si="1331"/>
        <v>Wall Street Journal: Parsec Financial-Fed Funds Rate-11-2019</v>
      </c>
      <c r="J5764" s="4" t="str">
        <f t="shared" ca="1" si="1332"/>
        <v>Fed Funds Rate-Parsec Financial:11-2019</v>
      </c>
      <c r="K5764" t="s">
        <v>234</v>
      </c>
      <c r="CM5764">
        <v>1.625</v>
      </c>
      <c r="CO5764">
        <v>1.625</v>
      </c>
      <c r="CQ5764">
        <v>2.125</v>
      </c>
      <c r="CS5764">
        <v>2.375</v>
      </c>
      <c r="CU5764">
        <v>1.875</v>
      </c>
      <c r="CW5764">
        <v>1.625</v>
      </c>
      <c r="CY5764">
        <v>1.875</v>
      </c>
    </row>
    <row r="5765" spans="1:103" x14ac:dyDescent="0.55000000000000004">
      <c r="A5765" s="4" t="str">
        <f t="shared" ca="1" si="1327"/>
        <v>Univ of Central FL</v>
      </c>
      <c r="B5765" s="4" t="str">
        <f t="shared" si="1328"/>
        <v>Sean M. Snaith</v>
      </c>
      <c r="C5765" s="4" t="s">
        <v>246</v>
      </c>
      <c r="D5765" s="4" t="s">
        <v>87</v>
      </c>
      <c r="E5765" s="4" t="str">
        <f>IF(COUNTIF($E$2:E5764,"Begin: " &amp; C5765 &amp; "-" &amp; D5765 &amp; "-" &amp; H5765)=0,"Begin: " &amp; C5765 &amp; "-" &amp; D5765 &amp; "-" &amp; H5765,IF((C5765 &amp; "-" &amp; D5765 &amp; "-" &amp; H5765)&lt;&gt;(C5766 &amp; "-" &amp; D5766 &amp; "-" &amp; H5766),"End: " &amp; C5765 &amp; "-" &amp; D5765 &amp; "-" &amp; H5765,""))</f>
        <v/>
      </c>
      <c r="F5765" s="4" t="str">
        <f t="shared" si="1329"/>
        <v>Wall Street Journal-Fed Funds Rate-11-2019</v>
      </c>
      <c r="G5765" s="7">
        <v>43779</v>
      </c>
      <c r="H5765" s="7" t="str">
        <f t="shared" si="1330"/>
        <v>11-2019</v>
      </c>
      <c r="I5765" s="7" t="str">
        <f t="shared" ca="1" si="1331"/>
        <v>Wall Street Journal: Univ of Central FL-Fed Funds Rate-11-2019</v>
      </c>
      <c r="J5765" s="4" t="str">
        <f t="shared" ca="1" si="1332"/>
        <v>Fed Funds Rate-Univ of Central FL:11-2019</v>
      </c>
      <c r="K5765" t="s">
        <v>235</v>
      </c>
      <c r="CM5765">
        <v>1.625</v>
      </c>
      <c r="CO5765">
        <v>1.625</v>
      </c>
      <c r="CQ5765">
        <v>1.875</v>
      </c>
      <c r="CS5765">
        <v>2.125</v>
      </c>
      <c r="CU5765">
        <v>2.125</v>
      </c>
      <c r="CW5765">
        <v>2.375</v>
      </c>
      <c r="CY5765">
        <v>2.375</v>
      </c>
    </row>
    <row r="5766" spans="1:103" x14ac:dyDescent="0.55000000000000004">
      <c r="A5766" s="4" t="str">
        <f t="shared" ca="1" si="1327"/>
        <v>SS Economics</v>
      </c>
      <c r="B5766" s="4" t="str">
        <f t="shared" si="1328"/>
        <v>Sung Won Sohn</v>
      </c>
      <c r="C5766" s="4" t="s">
        <v>246</v>
      </c>
      <c r="D5766" s="4" t="s">
        <v>87</v>
      </c>
      <c r="E5766" s="4" t="str">
        <f>IF(COUNTIF($E$2:E5765,"Begin: " &amp; C5766 &amp; "-" &amp; D5766 &amp; "-" &amp; H5766)=0,"Begin: " &amp; C5766 &amp; "-" &amp; D5766 &amp; "-" &amp; H5766,IF((C5766 &amp; "-" &amp; D5766 &amp; "-" &amp; H5766)&lt;&gt;(C5767 &amp; "-" &amp; D5767 &amp; "-" &amp; H5767),"End: " &amp; C5766 &amp; "-" &amp; D5766 &amp; "-" &amp; H5766,""))</f>
        <v/>
      </c>
      <c r="F5766" s="4" t="str">
        <f t="shared" si="1329"/>
        <v>Wall Street Journal-Fed Funds Rate-11-2019</v>
      </c>
      <c r="G5766" s="7">
        <v>43779</v>
      </c>
      <c r="H5766" s="7" t="str">
        <f t="shared" si="1330"/>
        <v>11-2019</v>
      </c>
      <c r="I5766" s="7" t="str">
        <f t="shared" ca="1" si="1331"/>
        <v>Wall Street Journal: SS Economics-Fed Funds Rate-11-2019</v>
      </c>
      <c r="J5766" s="4" t="str">
        <f t="shared" ca="1" si="1332"/>
        <v>Fed Funds Rate-SS Economics:11-2019</v>
      </c>
      <c r="K5766" t="s">
        <v>785</v>
      </c>
      <c r="CM5766">
        <v>1.625</v>
      </c>
      <c r="CO5766">
        <v>1.375</v>
      </c>
      <c r="CQ5766">
        <v>1.125</v>
      </c>
      <c r="CS5766">
        <v>1.125</v>
      </c>
      <c r="CU5766">
        <v>1.125</v>
      </c>
      <c r="CW5766">
        <v>1.125</v>
      </c>
      <c r="CY5766">
        <v>1.125</v>
      </c>
    </row>
    <row r="5767" spans="1:103" x14ac:dyDescent="0.55000000000000004">
      <c r="A5767" s="4" t="str">
        <f t="shared" ca="1" si="1327"/>
        <v>Pierpont Securities</v>
      </c>
      <c r="B5767" s="4" t="str">
        <f t="shared" si="1328"/>
        <v>Stephen Stanley</v>
      </c>
      <c r="C5767" s="4" t="s">
        <v>246</v>
      </c>
      <c r="D5767" s="4" t="s">
        <v>87</v>
      </c>
      <c r="E5767" s="4" t="str">
        <f>IF(COUNTIF($E$2:E5766,"Begin: " &amp; C5767 &amp; "-" &amp; D5767 &amp; "-" &amp; H5767)=0,"Begin: " &amp; C5767 &amp; "-" &amp; D5767 &amp; "-" &amp; H5767,IF((C5767 &amp; "-" &amp; D5767 &amp; "-" &amp; H5767)&lt;&gt;(C5768 &amp; "-" &amp; D5768 &amp; "-" &amp; H5768),"End: " &amp; C5767 &amp; "-" &amp; D5767 &amp; "-" &amp; H5767,""))</f>
        <v/>
      </c>
      <c r="F5767" s="4" t="str">
        <f t="shared" si="1329"/>
        <v>Wall Street Journal-Fed Funds Rate-11-2019</v>
      </c>
      <c r="G5767" s="7">
        <v>43779</v>
      </c>
      <c r="H5767" s="7" t="str">
        <f t="shared" si="1330"/>
        <v>11-2019</v>
      </c>
      <c r="I5767" s="7" t="str">
        <f t="shared" ca="1" si="1331"/>
        <v>Wall Street Journal: Pierpont Securities-Fed Funds Rate-11-2019</v>
      </c>
      <c r="J5767" s="4" t="str">
        <f t="shared" ca="1" si="1332"/>
        <v>Fed Funds Rate-Pierpont Securities:11-2019</v>
      </c>
      <c r="K5767" t="s">
        <v>238</v>
      </c>
      <c r="CM5767">
        <v>1.625</v>
      </c>
      <c r="CO5767">
        <v>1.875</v>
      </c>
      <c r="CQ5767">
        <v>2.125</v>
      </c>
      <c r="CS5767">
        <v>2.375</v>
      </c>
      <c r="CU5767">
        <v>2.875</v>
      </c>
      <c r="CW5767">
        <v>3.125</v>
      </c>
      <c r="CY5767">
        <v>3.375</v>
      </c>
    </row>
    <row r="5768" spans="1:103" x14ac:dyDescent="0.55000000000000004">
      <c r="A5768" s="4" t="str">
        <f t="shared" ca="1" si="1327"/>
        <v>Economic Analysis Associates Inc.</v>
      </c>
      <c r="B5768" s="4" t="str">
        <f t="shared" si="1328"/>
        <v>Susan M. Sterne</v>
      </c>
      <c r="C5768" s="4" t="s">
        <v>246</v>
      </c>
      <c r="D5768" s="4" t="s">
        <v>87</v>
      </c>
      <c r="E5768" s="4" t="str">
        <f>IF(COUNTIF($E$2:E5767,"Begin: " &amp; C5768 &amp; "-" &amp; D5768 &amp; "-" &amp; H5768)=0,"Begin: " &amp; C5768 &amp; "-" &amp; D5768 &amp; "-" &amp; H5768,IF((C5768 &amp; "-" &amp; D5768 &amp; "-" &amp; H5768)&lt;&gt;(C5769 &amp; "-" &amp; D5769 &amp; "-" &amp; H5769),"End: " &amp; C5768 &amp; "-" &amp; D5768 &amp; "-" &amp; H5768,""))</f>
        <v/>
      </c>
      <c r="F5768" s="4" t="str">
        <f t="shared" si="1329"/>
        <v>Wall Street Journal-Fed Funds Rate-11-2019</v>
      </c>
      <c r="G5768" s="7">
        <v>43779</v>
      </c>
      <c r="H5768" s="7" t="str">
        <f t="shared" si="1330"/>
        <v>11-2019</v>
      </c>
      <c r="I5768" s="7" t="str">
        <f t="shared" ca="1" si="1331"/>
        <v>Wall Street Journal: Economic Analysis Associates Inc.-Fed Funds Rate-11-2019</v>
      </c>
      <c r="J5768" s="4" t="str">
        <f t="shared" ca="1" si="1332"/>
        <v>Fed Funds Rate-Economic Analysis Associates Inc.:11-2019</v>
      </c>
      <c r="K5768" t="s">
        <v>239</v>
      </c>
      <c r="CM5768">
        <v>1.62</v>
      </c>
      <c r="CO5768">
        <v>1.62</v>
      </c>
      <c r="CQ5768">
        <v>1.62</v>
      </c>
      <c r="CS5768">
        <v>1.88</v>
      </c>
      <c r="CU5768">
        <v>1.88</v>
      </c>
      <c r="CW5768">
        <v>2.13</v>
      </c>
      <c r="CY5768">
        <v>2.13</v>
      </c>
    </row>
    <row r="5769" spans="1:103" x14ac:dyDescent="0.55000000000000004">
      <c r="A5769" s="4" t="str">
        <f t="shared" ca="1" si="1327"/>
        <v>CSFB</v>
      </c>
      <c r="B5769" s="4" t="str">
        <f t="shared" si="1328"/>
        <v>James Sweeney</v>
      </c>
      <c r="C5769" s="4" t="s">
        <v>246</v>
      </c>
      <c r="D5769" s="4" t="s">
        <v>87</v>
      </c>
      <c r="E5769" s="4" t="str">
        <f>IF(COUNTIF($E$2:E5768,"Begin: " &amp; C5769 &amp; "-" &amp; D5769 &amp; "-" &amp; H5769)=0,"Begin: " &amp; C5769 &amp; "-" &amp; D5769 &amp; "-" &amp; H5769,IF((C5769 &amp; "-" &amp; D5769 &amp; "-" &amp; H5769)&lt;&gt;(C5770 &amp; "-" &amp; D5770 &amp; "-" &amp; H5770),"End: " &amp; C5769 &amp; "-" &amp; D5769 &amp; "-" &amp; H5769,""))</f>
        <v/>
      </c>
      <c r="F5769" s="4" t="str">
        <f t="shared" si="1329"/>
        <v>Wall Street Journal-Fed Funds Rate-11-2019</v>
      </c>
      <c r="G5769" s="7">
        <v>43779</v>
      </c>
      <c r="H5769" s="7" t="str">
        <f t="shared" si="1330"/>
        <v>11-2019</v>
      </c>
      <c r="I5769" s="7" t="str">
        <f t="shared" ca="1" si="1331"/>
        <v>Wall Street Journal: CSFB-Fed Funds Rate-11-2019</v>
      </c>
      <c r="J5769" s="4" t="str">
        <f t="shared" ca="1" si="1332"/>
        <v>Fed Funds Rate-CSFB:11-2019</v>
      </c>
      <c r="K5769" t="s">
        <v>679</v>
      </c>
      <c r="CM5769">
        <v>1.625</v>
      </c>
      <c r="CO5769">
        <v>1.625</v>
      </c>
      <c r="CQ5769">
        <v>1.625</v>
      </c>
    </row>
    <row r="5770" spans="1:103" x14ac:dyDescent="0.55000000000000004">
      <c r="A5770" s="4" t="str">
        <f t="shared" ref="A5770:A5778" ca="1" si="1333">IF(ISERROR(IF(C5770="GIOA",INDEX(List_AnonymousForecasters,MATCH(LEFT(K5770,FIND(":",K5770,1)-1),List_IndividualForecasters,0),1),INDEX(List_FirmNamesOmega,MATCH(LEFT(K5770,FIND(":",K5770,1)-1),List_FirmNamesAlpha,0),1))),LEFT(K5770,FIND(":",K5770,1)-1),IF(C5770="GIOA",INDEX(List_AnonymousForecasters,MATCH(LEFT(K5770,FIND(":",K5770,1)-1),List_IndividualForecasters,0),1),INDEX(List_FirmNamesOmega,MATCH(LEFT(K5770,FIND(":",K5770,1)-1),List_FirmNamesAlpha,0),1)))</f>
        <v>American Chemistry Council</v>
      </c>
      <c r="B5770" s="4" t="str">
        <f t="shared" ref="B5770:B5778" si="1334">MID(K5770,FIND(":",K5770,1)+2,LEN(K5770)-FIND(":",K5770,1))</f>
        <v>Kevin Swift</v>
      </c>
      <c r="C5770" s="4" t="s">
        <v>246</v>
      </c>
      <c r="D5770" s="4" t="s">
        <v>87</v>
      </c>
      <c r="E5770" s="4" t="str">
        <f>IF(COUNTIF($E$2:E5769,"Begin: " &amp; C5770 &amp; "-" &amp; D5770 &amp; "-" &amp; H5770)=0,"Begin: " &amp; C5770 &amp; "-" &amp; D5770 &amp; "-" &amp; H5770,IF((C5770 &amp; "-" &amp; D5770 &amp; "-" &amp; H5770)&lt;&gt;(C5771 &amp; "-" &amp; D5771 &amp; "-" &amp; H5771),"End: " &amp; C5770 &amp; "-" &amp; D5770 &amp; "-" &amp; H5770,""))</f>
        <v/>
      </c>
      <c r="F5770" s="4" t="str">
        <f t="shared" ref="F5770:F5778" si="1335">C5770 &amp; "-" &amp; D5770 &amp; "-" &amp; H5770</f>
        <v>Wall Street Journal-Fed Funds Rate-11-2019</v>
      </c>
      <c r="G5770" s="7">
        <v>43779</v>
      </c>
      <c r="H5770" s="7" t="str">
        <f t="shared" ref="H5770:H5778" si="1336">TEXT(MONTH(G5770),"00") &amp; "-" &amp; TEXT(YEAR(G5770),"0000")</f>
        <v>11-2019</v>
      </c>
      <c r="I5770" s="7" t="str">
        <f t="shared" ref="I5770:I5778" ca="1" si="1337">C5770 &amp; ": " &amp; A5770 &amp; "-" &amp; D5770 &amp; "-" &amp; H5770</f>
        <v>Wall Street Journal: American Chemistry Council-Fed Funds Rate-11-2019</v>
      </c>
      <c r="J5770" s="4" t="str">
        <f t="shared" ref="J5770:J5778" ca="1" si="1338">D5770 &amp; "-" &amp; A5770 &amp; ":" &amp; TEXT(MONTH(G5770),"00") &amp; "-" &amp; TEXT(YEAR(G5770),"0000")</f>
        <v>Fed Funds Rate-American Chemistry Council:11-2019</v>
      </c>
      <c r="K5770" t="s">
        <v>863</v>
      </c>
      <c r="CM5770">
        <v>1.625</v>
      </c>
      <c r="CO5770">
        <v>1.625</v>
      </c>
      <c r="CQ5770">
        <v>1.625</v>
      </c>
      <c r="CS5770">
        <v>1.375</v>
      </c>
      <c r="CU5770">
        <v>1.375</v>
      </c>
      <c r="CW5770">
        <v>1.375</v>
      </c>
      <c r="CY5770">
        <v>1.625</v>
      </c>
    </row>
    <row r="5771" spans="1:103" x14ac:dyDescent="0.55000000000000004">
      <c r="A5771" s="4" t="str">
        <f t="shared" ca="1" si="1333"/>
        <v>Grant Thornton</v>
      </c>
      <c r="B5771" s="4" t="str">
        <f t="shared" si="1334"/>
        <v>Diane Swonk</v>
      </c>
      <c r="C5771" s="4" t="s">
        <v>246</v>
      </c>
      <c r="D5771" s="4" t="s">
        <v>87</v>
      </c>
      <c r="E5771" s="4" t="str">
        <f>IF(COUNTIF($E$2:E5770,"Begin: " &amp; C5771 &amp; "-" &amp; D5771 &amp; "-" &amp; H5771)=0,"Begin: " &amp; C5771 &amp; "-" &amp; D5771 &amp; "-" &amp; H5771,IF((C5771 &amp; "-" &amp; D5771 &amp; "-" &amp; H5771)&lt;&gt;(C5772 &amp; "-" &amp; D5772 &amp; "-" &amp; H5772),"End: " &amp; C5771 &amp; "-" &amp; D5771 &amp; "-" &amp; H5771,""))</f>
        <v/>
      </c>
      <c r="F5771" s="4" t="str">
        <f t="shared" si="1335"/>
        <v>Wall Street Journal-Fed Funds Rate-11-2019</v>
      </c>
      <c r="G5771" s="7">
        <v>43779</v>
      </c>
      <c r="H5771" s="7" t="str">
        <f t="shared" si="1336"/>
        <v>11-2019</v>
      </c>
      <c r="I5771" s="7" t="str">
        <f t="shared" ca="1" si="1337"/>
        <v>Wall Street Journal: Grant Thornton-Fed Funds Rate-11-2019</v>
      </c>
      <c r="J5771" s="4" t="str">
        <f t="shared" ca="1" si="1338"/>
        <v>Fed Funds Rate-Grant Thornton:11-2019</v>
      </c>
      <c r="K5771" t="s">
        <v>772</v>
      </c>
      <c r="CM5771">
        <v>1.625</v>
      </c>
      <c r="CO5771">
        <v>1.125</v>
      </c>
      <c r="CQ5771">
        <v>0.13</v>
      </c>
      <c r="CS5771">
        <v>0.13</v>
      </c>
      <c r="CU5771">
        <v>0.13</v>
      </c>
      <c r="CW5771">
        <v>0.13</v>
      </c>
      <c r="CY5771">
        <v>0.13</v>
      </c>
    </row>
    <row r="5772" spans="1:103" x14ac:dyDescent="0.55000000000000004">
      <c r="A5772" s="4" t="str">
        <f t="shared" ca="1" si="1333"/>
        <v>The Northern Trust</v>
      </c>
      <c r="B5772" s="4" t="str">
        <f t="shared" si="1334"/>
        <v>Carl Tannenbaum</v>
      </c>
      <c r="C5772" s="4" t="s">
        <v>246</v>
      </c>
      <c r="D5772" s="4" t="s">
        <v>87</v>
      </c>
      <c r="E5772" s="4" t="str">
        <f>IF(COUNTIF($E$2:E5771,"Begin: " &amp; C5772 &amp; "-" &amp; D5772 &amp; "-" &amp; H5772)=0,"Begin: " &amp; C5772 &amp; "-" &amp; D5772 &amp; "-" &amp; H5772,IF((C5772 &amp; "-" &amp; D5772 &amp; "-" &amp; H5772)&lt;&gt;(C5773 &amp; "-" &amp; D5773 &amp; "-" &amp; H5773),"End: " &amp; C5772 &amp; "-" &amp; D5772 &amp; "-" &amp; H5772,""))</f>
        <v/>
      </c>
      <c r="F5772" s="4" t="str">
        <f t="shared" si="1335"/>
        <v>Wall Street Journal-Fed Funds Rate-11-2019</v>
      </c>
      <c r="G5772" s="7">
        <v>43779</v>
      </c>
      <c r="H5772" s="7" t="str">
        <f t="shared" si="1336"/>
        <v>11-2019</v>
      </c>
      <c r="I5772" s="7" t="str">
        <f t="shared" ca="1" si="1337"/>
        <v>Wall Street Journal: The Northern Trust-Fed Funds Rate-11-2019</v>
      </c>
      <c r="J5772" s="4" t="str">
        <f t="shared" ca="1" si="1338"/>
        <v>Fed Funds Rate-The Northern Trust:11-2019</v>
      </c>
      <c r="K5772" t="s">
        <v>849</v>
      </c>
      <c r="CM5772">
        <v>1.625</v>
      </c>
      <c r="CO5772">
        <v>1.625</v>
      </c>
      <c r="CQ5772">
        <v>1.625</v>
      </c>
      <c r="CS5772">
        <v>1.625</v>
      </c>
      <c r="CU5772">
        <v>1.625</v>
      </c>
      <c r="CW5772">
        <v>1.625</v>
      </c>
      <c r="CY5772">
        <v>1.625</v>
      </c>
    </row>
    <row r="5773" spans="1:103" x14ac:dyDescent="0.55000000000000004">
      <c r="A5773" s="4" t="str">
        <f t="shared" ca="1" si="1333"/>
        <v>BNP Paribas</v>
      </c>
      <c r="B5773" s="4" t="str">
        <f t="shared" si="1334"/>
        <v>US Economics Team*</v>
      </c>
      <c r="C5773" s="4" t="s">
        <v>246</v>
      </c>
      <c r="D5773" s="4" t="s">
        <v>87</v>
      </c>
      <c r="E5773" s="4" t="str">
        <f>IF(COUNTIF($E$2:E5772,"Begin: " &amp; C5773 &amp; "-" &amp; D5773 &amp; "-" &amp; H5773)=0,"Begin: " &amp; C5773 &amp; "-" &amp; D5773 &amp; "-" &amp; H5773,IF((C5773 &amp; "-" &amp; D5773 &amp; "-" &amp; H5773)&lt;&gt;(C5774 &amp; "-" &amp; D5774 &amp; "-" &amp; H5774),"End: " &amp; C5773 &amp; "-" &amp; D5773 &amp; "-" &amp; H5773,""))</f>
        <v/>
      </c>
      <c r="F5773" s="4" t="str">
        <f t="shared" si="1335"/>
        <v>Wall Street Journal-Fed Funds Rate-11-2019</v>
      </c>
      <c r="G5773" s="7">
        <v>43779</v>
      </c>
      <c r="H5773" s="7" t="str">
        <f t="shared" si="1336"/>
        <v>11-2019</v>
      </c>
      <c r="I5773" s="7" t="str">
        <f t="shared" ca="1" si="1337"/>
        <v>Wall Street Journal: BNP Paribas-Fed Funds Rate-11-2019</v>
      </c>
      <c r="J5773" s="4" t="str">
        <f t="shared" ca="1" si="1338"/>
        <v>Fed Funds Rate-BNP Paribas:11-2019</v>
      </c>
      <c r="K5773" t="s">
        <v>857</v>
      </c>
    </row>
    <row r="5774" spans="1:103" x14ac:dyDescent="0.55000000000000004">
      <c r="A5774" s="4" t="str">
        <f t="shared" ca="1" si="1333"/>
        <v>The Conference Board</v>
      </c>
      <c r="B5774" s="4" t="str">
        <f t="shared" si="1334"/>
        <v>Bart van Ark*</v>
      </c>
      <c r="C5774" s="4" t="s">
        <v>246</v>
      </c>
      <c r="D5774" s="4" t="s">
        <v>87</v>
      </c>
      <c r="E5774" s="4" t="str">
        <f>IF(COUNTIF($E$2:E5773,"Begin: " &amp; C5774 &amp; "-" &amp; D5774 &amp; "-" &amp; H5774)=0,"Begin: " &amp; C5774 &amp; "-" &amp; D5774 &amp; "-" &amp; H5774,IF((C5774 &amp; "-" &amp; D5774 &amp; "-" &amp; H5774)&lt;&gt;(C5775 &amp; "-" &amp; D5775 &amp; "-" &amp; H5775),"End: " &amp; C5774 &amp; "-" &amp; D5774 &amp; "-" &amp; H5774,""))</f>
        <v/>
      </c>
      <c r="F5774" s="4" t="str">
        <f t="shared" si="1335"/>
        <v>Wall Street Journal-Fed Funds Rate-11-2019</v>
      </c>
      <c r="G5774" s="7">
        <v>43779</v>
      </c>
      <c r="H5774" s="7" t="str">
        <f t="shared" si="1336"/>
        <v>11-2019</v>
      </c>
      <c r="I5774" s="7" t="str">
        <f t="shared" ca="1" si="1337"/>
        <v>Wall Street Journal: The Conference Board-Fed Funds Rate-11-2019</v>
      </c>
      <c r="J5774" s="4" t="str">
        <f t="shared" ca="1" si="1338"/>
        <v>Fed Funds Rate-The Conference Board:11-2019</v>
      </c>
      <c r="K5774" t="s">
        <v>850</v>
      </c>
    </row>
    <row r="5775" spans="1:103" x14ac:dyDescent="0.55000000000000004">
      <c r="A5775" s="4" t="str">
        <f t="shared" ca="1" si="1333"/>
        <v>Eaton Corp.</v>
      </c>
      <c r="B5775" s="4" t="str">
        <f t="shared" si="1334"/>
        <v>Jordan Vickers</v>
      </c>
      <c r="C5775" s="4" t="s">
        <v>246</v>
      </c>
      <c r="D5775" s="4" t="s">
        <v>87</v>
      </c>
      <c r="E5775" s="4" t="str">
        <f>IF(COUNTIF($E$2:E5774,"Begin: " &amp; C5775 &amp; "-" &amp; D5775 &amp; "-" &amp; H5775)=0,"Begin: " &amp; C5775 &amp; "-" &amp; D5775 &amp; "-" &amp; H5775,IF((C5775 &amp; "-" &amp; D5775 &amp; "-" &amp; H5775)&lt;&gt;(C5776 &amp; "-" &amp; D5776 &amp; "-" &amp; H5776),"End: " &amp; C5775 &amp; "-" &amp; D5775 &amp; "-" &amp; H5775,""))</f>
        <v/>
      </c>
      <c r="F5775" s="4" t="str">
        <f t="shared" si="1335"/>
        <v>Wall Street Journal-Fed Funds Rate-11-2019</v>
      </c>
      <c r="G5775" s="7">
        <v>43779</v>
      </c>
      <c r="H5775" s="7" t="str">
        <f t="shared" si="1336"/>
        <v>11-2019</v>
      </c>
      <c r="I5775" s="7" t="str">
        <f t="shared" ca="1" si="1337"/>
        <v>Wall Street Journal: Eaton Corp.-Fed Funds Rate-11-2019</v>
      </c>
      <c r="J5775" s="4" t="str">
        <f t="shared" ca="1" si="1338"/>
        <v>Fed Funds Rate-Eaton Corp.:11-2019</v>
      </c>
      <c r="K5775" t="s">
        <v>864</v>
      </c>
      <c r="CM5775">
        <v>1.625</v>
      </c>
      <c r="CO5775">
        <v>1.375</v>
      </c>
      <c r="CQ5775">
        <v>1.125</v>
      </c>
      <c r="CS5775">
        <v>1.125</v>
      </c>
      <c r="CU5775">
        <v>1.125</v>
      </c>
      <c r="CW5775">
        <v>0.875</v>
      </c>
      <c r="CY5775">
        <v>0.125</v>
      </c>
    </row>
    <row r="5776" spans="1:103" x14ac:dyDescent="0.55000000000000004">
      <c r="A5776" s="4" t="str">
        <f t="shared" ca="1" si="1333"/>
        <v>First Trust Advisors, LP</v>
      </c>
      <c r="B5776" s="4" t="str">
        <f t="shared" si="1334"/>
        <v>Brian S. Wesbury/Robert Stein</v>
      </c>
      <c r="C5776" s="4" t="s">
        <v>246</v>
      </c>
      <c r="D5776" s="4" t="s">
        <v>87</v>
      </c>
      <c r="E5776" s="4" t="str">
        <f>IF(COUNTIF($E$2:E5775,"Begin: " &amp; C5776 &amp; "-" &amp; D5776 &amp; "-" &amp; H5776)=0,"Begin: " &amp; C5776 &amp; "-" &amp; D5776 &amp; "-" &amp; H5776,IF((C5776 &amp; "-" &amp; D5776 &amp; "-" &amp; H5776)&lt;&gt;(C5777 &amp; "-" &amp; D5777 &amp; "-" &amp; H5777),"End: " &amp; C5776 &amp; "-" &amp; D5776 &amp; "-" &amp; H5776,""))</f>
        <v/>
      </c>
      <c r="F5776" s="4" t="str">
        <f t="shared" si="1335"/>
        <v>Wall Street Journal-Fed Funds Rate-11-2019</v>
      </c>
      <c r="G5776" s="7">
        <v>43779</v>
      </c>
      <c r="H5776" s="7" t="str">
        <f t="shared" si="1336"/>
        <v>11-2019</v>
      </c>
      <c r="I5776" s="7" t="str">
        <f t="shared" ca="1" si="1337"/>
        <v>Wall Street Journal: First Trust Advisors, LP-Fed Funds Rate-11-2019</v>
      </c>
      <c r="J5776" s="4" t="str">
        <f t="shared" ca="1" si="1338"/>
        <v>Fed Funds Rate-First Trust Advisors, LP:11-2019</v>
      </c>
      <c r="K5776" t="s">
        <v>865</v>
      </c>
      <c r="CM5776">
        <v>1.625</v>
      </c>
      <c r="CO5776">
        <v>1.625</v>
      </c>
      <c r="CQ5776">
        <v>1.625</v>
      </c>
      <c r="CS5776">
        <v>1.625</v>
      </c>
      <c r="CU5776">
        <v>1.625</v>
      </c>
    </row>
    <row r="5777" spans="1:103" x14ac:dyDescent="0.55000000000000004">
      <c r="A5777" s="4" t="str">
        <f t="shared" ca="1" si="1333"/>
        <v>National Association of Realtors</v>
      </c>
      <c r="B5777" s="4" t="str">
        <f t="shared" si="1334"/>
        <v>Lawrence Yun</v>
      </c>
      <c r="C5777" s="4" t="s">
        <v>246</v>
      </c>
      <c r="D5777" s="4" t="s">
        <v>87</v>
      </c>
      <c r="E5777" s="4" t="str">
        <f>IF(COUNTIF($E$2:E5776,"Begin: " &amp; C5777 &amp; "-" &amp; D5777 &amp; "-" &amp; H5777)=0,"Begin: " &amp; C5777 &amp; "-" &amp; D5777 &amp; "-" &amp; H5777,IF((C5777 &amp; "-" &amp; D5777 &amp; "-" &amp; H5777)&lt;&gt;(C5778 &amp; "-" &amp; D5778 &amp; "-" &amp; H5778),"End: " &amp; C5777 &amp; "-" &amp; D5777 &amp; "-" &amp; H5777,""))</f>
        <v/>
      </c>
      <c r="F5777" s="4" t="str">
        <f t="shared" si="1335"/>
        <v>Wall Street Journal-Fed Funds Rate-11-2019</v>
      </c>
      <c r="G5777" s="7">
        <v>43779</v>
      </c>
      <c r="H5777" s="7" t="str">
        <f t="shared" si="1336"/>
        <v>11-2019</v>
      </c>
      <c r="I5777" s="7" t="str">
        <f t="shared" ca="1" si="1337"/>
        <v>Wall Street Journal: National Association of Realtors-Fed Funds Rate-11-2019</v>
      </c>
      <c r="J5777" s="4" t="str">
        <f t="shared" ca="1" si="1338"/>
        <v>Fed Funds Rate-National Association of Realtors:11-2019</v>
      </c>
      <c r="K5777" t="s">
        <v>245</v>
      </c>
      <c r="CM5777">
        <v>1.625</v>
      </c>
      <c r="CO5777">
        <v>1.625</v>
      </c>
      <c r="CQ5777">
        <v>1.625</v>
      </c>
      <c r="CS5777">
        <v>1.625</v>
      </c>
      <c r="CU5777">
        <v>1.875</v>
      </c>
      <c r="CW5777">
        <v>2.125</v>
      </c>
      <c r="CY5777">
        <v>2.125</v>
      </c>
    </row>
    <row r="5778" spans="1:103" x14ac:dyDescent="0.55000000000000004">
      <c r="A5778" s="4" t="str">
        <f t="shared" ca="1" si="1333"/>
        <v>Morgan Stanley</v>
      </c>
      <c r="B5778" s="4" t="str">
        <f t="shared" si="1334"/>
        <v>Ellen Zentner*</v>
      </c>
      <c r="C5778" s="4" t="s">
        <v>246</v>
      </c>
      <c r="D5778" s="4" t="s">
        <v>87</v>
      </c>
      <c r="E5778" s="4" t="str">
        <f>IF(COUNTIF($E$2:E5777,"Begin: " &amp; C5778 &amp; "-" &amp; D5778 &amp; "-" &amp; H5778)=0,"Begin: " &amp; C5778 &amp; "-" &amp; D5778 &amp; "-" &amp; H5778,IF((C5778 &amp; "-" &amp; D5778 &amp; "-" &amp; H5778)&lt;&gt;(C5779 &amp; "-" &amp; D5779 &amp; "-" &amp; H5779),"End: " &amp; C5778 &amp; "-" &amp; D5778 &amp; "-" &amp; H5778,""))</f>
        <v>End: Wall Street Journal-Fed Funds Rate-11-2019</v>
      </c>
      <c r="F5778" s="4" t="str">
        <f t="shared" si="1335"/>
        <v>Wall Street Journal-Fed Funds Rate-11-2019</v>
      </c>
      <c r="G5778" s="7">
        <v>43779</v>
      </c>
      <c r="H5778" s="7" t="str">
        <f t="shared" si="1336"/>
        <v>11-2019</v>
      </c>
      <c r="I5778" s="7" t="str">
        <f t="shared" ca="1" si="1337"/>
        <v>Wall Street Journal: Morgan Stanley-Fed Funds Rate-11-2019</v>
      </c>
      <c r="J5778" s="4" t="str">
        <f t="shared" ca="1" si="1338"/>
        <v>Fed Funds Rate-Morgan Stanley:11-2019</v>
      </c>
      <c r="K5778" t="s">
        <v>827</v>
      </c>
    </row>
    <row r="5779" spans="1:103" x14ac:dyDescent="0.55000000000000004">
      <c r="A5779" s="4" t="str">
        <f t="shared" ref="A5779" ca="1" si="1339">IF(ISERROR(IF(C5779="GIOA",INDEX(List_AnonymousForecasters,MATCH(LEFT(K5779,FIND(":",K5779,1)-1),List_IndividualForecasters,0),1),INDEX(List_FirmNamesOmega,MATCH(LEFT(K5779,FIND(":",K5779,1)-1),List_FirmNamesAlpha,0),1))),LEFT(K5779,FIND(":",K5779,1)-1),IF(C5779="GIOA",INDEX(List_AnonymousForecasters,MATCH(LEFT(K5779,FIND(":",K5779,1)-1),List_IndividualForecasters,0),1),INDEX(List_FirmNamesOmega,MATCH(LEFT(K5779,FIND(":",K5779,1)-1),List_FirmNamesAlpha,0),1)))</f>
        <v>Nomura</v>
      </c>
      <c r="B5779" s="4" t="str">
        <f t="shared" ref="B5779" si="1340">MID(K5779,FIND(":",K5779,1)+2,LEN(K5779)-FIND(":",K5779,1))</f>
        <v>Lewis Alexander*</v>
      </c>
      <c r="C5779" s="4" t="s">
        <v>246</v>
      </c>
      <c r="D5779" s="4" t="s">
        <v>248</v>
      </c>
      <c r="E5779" s="4" t="str">
        <f>IF(COUNTIF($E$2:E5778,"Begin: " &amp; C5779 &amp; "-" &amp; D5779 &amp; "-" &amp; H5779)=0,"Begin: " &amp; C5779 &amp; "-" &amp; D5779 &amp; "-" &amp; H5779,IF((C5779 &amp; "-" &amp; D5779 &amp; "-" &amp; H5779)&lt;&gt;(C5780 &amp; "-" &amp; D5780 &amp; "-" &amp; H5780),"End: " &amp; C5779 &amp; "-" &amp; D5779 &amp; "-" &amp; H5779,""))</f>
        <v>Begin: Wall Street Journal-GDP-11-2019</v>
      </c>
      <c r="F5779" s="4" t="str">
        <f t="shared" ref="F5779" si="1341">C5779 &amp; "-" &amp; D5779 &amp; "-" &amp; H5779</f>
        <v>Wall Street Journal-GDP-11-2019</v>
      </c>
      <c r="G5779" s="7">
        <v>43779</v>
      </c>
      <c r="H5779" s="7" t="str">
        <f t="shared" ref="H5779" si="1342">TEXT(MONTH(G5779),"00") &amp; "-" &amp; TEXT(YEAR(G5779),"0000")</f>
        <v>11-2019</v>
      </c>
      <c r="I5779" s="7" t="str">
        <f t="shared" ref="I5779" ca="1" si="1343">C5779 &amp; ": " &amp; A5779 &amp; "-" &amp; D5779 &amp; "-" &amp; H5779</f>
        <v>Wall Street Journal: Nomura-GDP-11-2019</v>
      </c>
      <c r="J5779" s="4" t="str">
        <f t="shared" ref="J5779" ca="1" si="1344">D5779 &amp; "-" &amp; A5779 &amp; ":" &amp; TEXT(MONTH(G5779),"00") &amp; "-" &amp; TEXT(YEAR(G5779),"0000")</f>
        <v>GDP-Nomura:11-2019</v>
      </c>
      <c r="K5779" t="s">
        <v>858</v>
      </c>
    </row>
    <row r="5780" spans="1:103" x14ac:dyDescent="0.55000000000000004">
      <c r="A5780" s="4" t="str">
        <f t="shared" ref="A5780:A5843" ca="1" si="1345">IF(ISERROR(IF(C5780="GIOA",INDEX(List_AnonymousForecasters,MATCH(LEFT(K5780,FIND(":",K5780,1)-1),List_IndividualForecasters,0),1),INDEX(List_FirmNamesOmega,MATCH(LEFT(K5780,FIND(":",K5780,1)-1),List_FirmNamesAlpha,0),1))),LEFT(K5780,FIND(":",K5780,1)-1),IF(C5780="GIOA",INDEX(List_AnonymousForecasters,MATCH(LEFT(K5780,FIND(":",K5780,1)-1),List_IndividualForecasters,0),1),INDEX(List_FirmNamesOmega,MATCH(LEFT(K5780,FIND(":",K5780,1)-1),List_FirmNamesAlpha,0),1)))</f>
        <v>Bank of the West</v>
      </c>
      <c r="B5780" s="4" t="str">
        <f t="shared" ref="B5780:B5843" si="1346">MID(K5780,FIND(":",K5780,1)+2,LEN(K5780)-FIND(":",K5780,1))</f>
        <v>Scott Anderson</v>
      </c>
      <c r="C5780" s="4" t="s">
        <v>246</v>
      </c>
      <c r="D5780" s="4" t="s">
        <v>248</v>
      </c>
      <c r="E5780" s="4" t="str">
        <f>IF(COUNTIF($E$2:E5779,"Begin: " &amp; C5780 &amp; "-" &amp; D5780 &amp; "-" &amp; H5780)=0,"Begin: " &amp; C5780 &amp; "-" &amp; D5780 &amp; "-" &amp; H5780,IF((C5780 &amp; "-" &amp; D5780 &amp; "-" &amp; H5780)&lt;&gt;(C5781 &amp; "-" &amp; D5781 &amp; "-" &amp; H5781),"End: " &amp; C5780 &amp; "-" &amp; D5780 &amp; "-" &amp; H5780,""))</f>
        <v/>
      </c>
      <c r="F5780" s="4" t="str">
        <f t="shared" ref="F5780:F5843" si="1347">C5780 &amp; "-" &amp; D5780 &amp; "-" &amp; H5780</f>
        <v>Wall Street Journal-GDP-11-2019</v>
      </c>
      <c r="G5780" s="7">
        <v>43779</v>
      </c>
      <c r="H5780" s="7" t="str">
        <f t="shared" ref="H5780:H5843" si="1348">TEXT(MONTH(G5780),"00") &amp; "-" &amp; TEXT(YEAR(G5780),"0000")</f>
        <v>11-2019</v>
      </c>
      <c r="I5780" s="7" t="str">
        <f t="shared" ref="I5780:I5843" ca="1" si="1349">C5780 &amp; ": " &amp; A5780 &amp; "-" &amp; D5780 &amp; "-" &amp; H5780</f>
        <v>Wall Street Journal: Bank of the West-GDP-11-2019</v>
      </c>
      <c r="J5780" s="4" t="str">
        <f t="shared" ref="J5780:J5843" ca="1" si="1350">D5780 &amp; "-" &amp; A5780 &amp; ":" &amp; TEXT(MONTH(G5780),"00") &amp; "-" &amp; TEXT(YEAR(G5780),"0000")</f>
        <v>GDP-Bank of the West:11-2019</v>
      </c>
      <c r="K5780" t="s">
        <v>763</v>
      </c>
      <c r="CL5780">
        <v>1.9</v>
      </c>
      <c r="CM5780">
        <v>1.5</v>
      </c>
      <c r="CN5780">
        <v>1.3</v>
      </c>
      <c r="CO5780">
        <v>1</v>
      </c>
      <c r="CP5780">
        <v>0.4</v>
      </c>
      <c r="CQ5780">
        <v>0.4</v>
      </c>
    </row>
    <row r="5781" spans="1:103" x14ac:dyDescent="0.55000000000000004">
      <c r="A5781" s="4" t="str">
        <f t="shared" ca="1" si="1345"/>
        <v>Capital Economics</v>
      </c>
      <c r="B5781" s="4" t="str">
        <f t="shared" si="1346"/>
        <v>Paul Ashworth*</v>
      </c>
      <c r="C5781" s="4" t="s">
        <v>246</v>
      </c>
      <c r="D5781" s="4" t="s">
        <v>248</v>
      </c>
      <c r="E5781" s="4" t="str">
        <f>IF(COUNTIF($E$2:E5780,"Begin: " &amp; C5781 &amp; "-" &amp; D5781 &amp; "-" &amp; H5781)=0,"Begin: " &amp; C5781 &amp; "-" &amp; D5781 &amp; "-" &amp; H5781,IF((C5781 &amp; "-" &amp; D5781 &amp; "-" &amp; H5781)&lt;&gt;(C5782 &amp; "-" &amp; D5782 &amp; "-" &amp; H5782),"End: " &amp; C5781 &amp; "-" &amp; D5781 &amp; "-" &amp; H5781,""))</f>
        <v/>
      </c>
      <c r="F5781" s="4" t="str">
        <f t="shared" si="1347"/>
        <v>Wall Street Journal-GDP-11-2019</v>
      </c>
      <c r="G5781" s="7">
        <v>43779</v>
      </c>
      <c r="H5781" s="7" t="str">
        <f t="shared" si="1348"/>
        <v>11-2019</v>
      </c>
      <c r="I5781" s="7" t="str">
        <f t="shared" ca="1" si="1349"/>
        <v>Wall Street Journal: Capital Economics-GDP-11-2019</v>
      </c>
      <c r="J5781" s="4" t="str">
        <f t="shared" ca="1" si="1350"/>
        <v>GDP-Capital Economics:11-2019</v>
      </c>
      <c r="K5781" t="s">
        <v>812</v>
      </c>
    </row>
    <row r="5782" spans="1:103" x14ac:dyDescent="0.55000000000000004">
      <c r="A5782" s="4" t="str">
        <f t="shared" ca="1" si="1345"/>
        <v>Deloitte LP</v>
      </c>
      <c r="B5782" s="4" t="str">
        <f t="shared" si="1346"/>
        <v>Daniel Bachman</v>
      </c>
      <c r="C5782" s="4" t="s">
        <v>246</v>
      </c>
      <c r="D5782" s="4" t="s">
        <v>248</v>
      </c>
      <c r="E5782" s="4" t="str">
        <f>IF(COUNTIF($E$2:E5781,"Begin: " &amp; C5782 &amp; "-" &amp; D5782 &amp; "-" &amp; H5782)=0,"Begin: " &amp; C5782 &amp; "-" &amp; D5782 &amp; "-" &amp; H5782,IF((C5782 &amp; "-" &amp; D5782 &amp; "-" &amp; H5782)&lt;&gt;(C5783 &amp; "-" &amp; D5783 &amp; "-" &amp; H5783),"End: " &amp; C5782 &amp; "-" &amp; D5782 &amp; "-" &amp; H5782,""))</f>
        <v/>
      </c>
      <c r="F5782" s="4" t="str">
        <f t="shared" si="1347"/>
        <v>Wall Street Journal-GDP-11-2019</v>
      </c>
      <c r="G5782" s="7">
        <v>43779</v>
      </c>
      <c r="H5782" s="7" t="str">
        <f t="shared" si="1348"/>
        <v>11-2019</v>
      </c>
      <c r="I5782" s="7" t="str">
        <f t="shared" ca="1" si="1349"/>
        <v>Wall Street Journal: Deloitte LP-GDP-11-2019</v>
      </c>
      <c r="J5782" s="4" t="str">
        <f t="shared" ca="1" si="1350"/>
        <v>GDP-Deloitte LP:11-2019</v>
      </c>
      <c r="K5782" t="s">
        <v>749</v>
      </c>
      <c r="CL5782">
        <v>1.92</v>
      </c>
      <c r="CM5782">
        <v>2.2999999999999998</v>
      </c>
      <c r="CN5782">
        <v>1.32</v>
      </c>
      <c r="CO5782">
        <v>1.75</v>
      </c>
      <c r="CP5782">
        <v>1.45</v>
      </c>
      <c r="CQ5782">
        <v>1.66</v>
      </c>
    </row>
    <row r="5783" spans="1:103" x14ac:dyDescent="0.55000000000000004">
      <c r="A5783" s="4" t="str">
        <f t="shared" ca="1" si="1345"/>
        <v>Economic Outlook Group</v>
      </c>
      <c r="B5783" s="4" t="str">
        <f t="shared" si="1346"/>
        <v>Bernard Baumohl</v>
      </c>
      <c r="C5783" s="4" t="s">
        <v>246</v>
      </c>
      <c r="D5783" s="4" t="s">
        <v>248</v>
      </c>
      <c r="E5783" s="4" t="str">
        <f>IF(COUNTIF($E$2:E5782,"Begin: " &amp; C5783 &amp; "-" &amp; D5783 &amp; "-" &amp; H5783)=0,"Begin: " &amp; C5783 &amp; "-" &amp; D5783 &amp; "-" &amp; H5783,IF((C5783 &amp; "-" &amp; D5783 &amp; "-" &amp; H5783)&lt;&gt;(C5784 &amp; "-" &amp; D5784 &amp; "-" &amp; H5784),"End: " &amp; C5783 &amp; "-" &amp; D5783 &amp; "-" &amp; H5783,""))</f>
        <v/>
      </c>
      <c r="F5783" s="4" t="str">
        <f t="shared" si="1347"/>
        <v>Wall Street Journal-GDP-11-2019</v>
      </c>
      <c r="G5783" s="7">
        <v>43779</v>
      </c>
      <c r="H5783" s="7" t="str">
        <f t="shared" si="1348"/>
        <v>11-2019</v>
      </c>
      <c r="I5783" s="7" t="str">
        <f t="shared" ca="1" si="1349"/>
        <v>Wall Street Journal: Economic Outlook Group-GDP-11-2019</v>
      </c>
      <c r="J5783" s="4" t="str">
        <f t="shared" ca="1" si="1350"/>
        <v>GDP-Economic Outlook Group:11-2019</v>
      </c>
      <c r="K5783" t="s">
        <v>426</v>
      </c>
      <c r="CL5783">
        <v>1.9</v>
      </c>
      <c r="CM5783">
        <v>2.1</v>
      </c>
      <c r="CN5783">
        <v>2</v>
      </c>
      <c r="CO5783">
        <v>2.6</v>
      </c>
      <c r="CP5783">
        <v>2.1</v>
      </c>
      <c r="CQ5783">
        <v>2.2999999999999998</v>
      </c>
    </row>
    <row r="5784" spans="1:103" x14ac:dyDescent="0.55000000000000004">
      <c r="A5784" s="4" t="str">
        <f t="shared" ca="1" si="1345"/>
        <v>Nationwide Insurance</v>
      </c>
      <c r="B5784" s="4" t="str">
        <f t="shared" si="1346"/>
        <v>David W. Berson</v>
      </c>
      <c r="C5784" s="4" t="s">
        <v>246</v>
      </c>
      <c r="D5784" s="4" t="s">
        <v>248</v>
      </c>
      <c r="E5784" s="4" t="str">
        <f>IF(COUNTIF($E$2:E5783,"Begin: " &amp; C5784 &amp; "-" &amp; D5784 &amp; "-" &amp; H5784)=0,"Begin: " &amp; C5784 &amp; "-" &amp; D5784 &amp; "-" &amp; H5784,IF((C5784 &amp; "-" &amp; D5784 &amp; "-" &amp; H5784)&lt;&gt;(C5785 &amp; "-" &amp; D5785 &amp; "-" &amp; H5785),"End: " &amp; C5784 &amp; "-" &amp; D5784 &amp; "-" &amp; H5784,""))</f>
        <v/>
      </c>
      <c r="F5784" s="4" t="str">
        <f t="shared" si="1347"/>
        <v>Wall Street Journal-GDP-11-2019</v>
      </c>
      <c r="G5784" s="7">
        <v>43779</v>
      </c>
      <c r="H5784" s="7" t="str">
        <f t="shared" si="1348"/>
        <v>11-2019</v>
      </c>
      <c r="I5784" s="7" t="str">
        <f t="shared" ca="1" si="1349"/>
        <v>Wall Street Journal: Nationwide Insurance-GDP-11-2019</v>
      </c>
      <c r="J5784" s="4" t="str">
        <f t="shared" ca="1" si="1350"/>
        <v>GDP-Nationwide Insurance:11-2019</v>
      </c>
      <c r="K5784" t="s">
        <v>859</v>
      </c>
      <c r="CL5784">
        <v>1.9</v>
      </c>
      <c r="CM5784">
        <v>1.7</v>
      </c>
      <c r="CN5784">
        <v>1.8</v>
      </c>
      <c r="CO5784">
        <v>2.1</v>
      </c>
      <c r="CP5784">
        <v>2</v>
      </c>
      <c r="CQ5784">
        <v>1.9</v>
      </c>
    </row>
    <row r="5785" spans="1:103" x14ac:dyDescent="0.55000000000000004">
      <c r="A5785" s="4" t="str">
        <f t="shared" ca="1" si="1345"/>
        <v>Tufts University</v>
      </c>
      <c r="B5785" s="4" t="str">
        <f t="shared" si="1346"/>
        <v>Brian Bethune*</v>
      </c>
      <c r="C5785" s="4" t="s">
        <v>246</v>
      </c>
      <c r="D5785" s="4" t="s">
        <v>248</v>
      </c>
      <c r="E5785" s="4" t="str">
        <f>IF(COUNTIF($E$2:E5784,"Begin: " &amp; C5785 &amp; "-" &amp; D5785 &amp; "-" &amp; H5785)=0,"Begin: " &amp; C5785 &amp; "-" &amp; D5785 &amp; "-" &amp; H5785,IF((C5785 &amp; "-" &amp; D5785 &amp; "-" &amp; H5785)&lt;&gt;(C5786 &amp; "-" &amp; D5786 &amp; "-" &amp; H5786),"End: " &amp; C5785 &amp; "-" &amp; D5785 &amp; "-" &amp; H5785,""))</f>
        <v/>
      </c>
      <c r="F5785" s="4" t="str">
        <f t="shared" si="1347"/>
        <v>Wall Street Journal-GDP-11-2019</v>
      </c>
      <c r="G5785" s="7">
        <v>43779</v>
      </c>
      <c r="H5785" s="7" t="str">
        <f t="shared" si="1348"/>
        <v>11-2019</v>
      </c>
      <c r="I5785" s="7" t="str">
        <f t="shared" ca="1" si="1349"/>
        <v>Wall Street Journal: Tufts University-GDP-11-2019</v>
      </c>
      <c r="J5785" s="4" t="str">
        <f t="shared" ca="1" si="1350"/>
        <v>GDP-Tufts University:11-2019</v>
      </c>
      <c r="K5785" t="s">
        <v>813</v>
      </c>
    </row>
    <row r="5786" spans="1:103" x14ac:dyDescent="0.55000000000000004">
      <c r="A5786" s="4" t="str">
        <f t="shared" ca="1" si="1345"/>
        <v>TS Lombard</v>
      </c>
      <c r="B5786" s="4" t="str">
        <f t="shared" si="1346"/>
        <v>Steven Blitz</v>
      </c>
      <c r="C5786" s="4" t="s">
        <v>246</v>
      </c>
      <c r="D5786" s="4" t="s">
        <v>248</v>
      </c>
      <c r="E5786" s="4" t="str">
        <f>IF(COUNTIF($E$2:E5785,"Begin: " &amp; C5786 &amp; "-" &amp; D5786 &amp; "-" &amp; H5786)=0,"Begin: " &amp; C5786 &amp; "-" &amp; D5786 &amp; "-" &amp; H5786,IF((C5786 &amp; "-" &amp; D5786 &amp; "-" &amp; H5786)&lt;&gt;(C5787 &amp; "-" &amp; D5787 &amp; "-" &amp; H5787),"End: " &amp; C5786 &amp; "-" &amp; D5786 &amp; "-" &amp; H5786,""))</f>
        <v/>
      </c>
      <c r="F5786" s="4" t="str">
        <f t="shared" si="1347"/>
        <v>Wall Street Journal-GDP-11-2019</v>
      </c>
      <c r="G5786" s="7">
        <v>43779</v>
      </c>
      <c r="H5786" s="7" t="str">
        <f t="shared" si="1348"/>
        <v>11-2019</v>
      </c>
      <c r="I5786" s="7" t="str">
        <f t="shared" ca="1" si="1349"/>
        <v>Wall Street Journal: TS Lombard-GDP-11-2019</v>
      </c>
      <c r="J5786" s="4" t="str">
        <f t="shared" ca="1" si="1350"/>
        <v>GDP-TS Lombard:11-2019</v>
      </c>
      <c r="K5786" t="s">
        <v>768</v>
      </c>
      <c r="CL5786">
        <v>1.9</v>
      </c>
      <c r="CM5786">
        <v>1.5</v>
      </c>
      <c r="CN5786">
        <v>1.8</v>
      </c>
      <c r="CO5786">
        <v>2</v>
      </c>
      <c r="CP5786">
        <v>2</v>
      </c>
      <c r="CQ5786">
        <v>2.2999999999999998</v>
      </c>
    </row>
    <row r="5787" spans="1:103" x14ac:dyDescent="0.55000000000000004">
      <c r="A5787" s="4" t="str">
        <f t="shared" ca="1" si="1345"/>
        <v>Standard and Poor's</v>
      </c>
      <c r="B5787" s="4" t="str">
        <f t="shared" si="1346"/>
        <v>Beth Ann Bovino</v>
      </c>
      <c r="C5787" s="4" t="s">
        <v>246</v>
      </c>
      <c r="D5787" s="4" t="s">
        <v>248</v>
      </c>
      <c r="E5787" s="4" t="str">
        <f>IF(COUNTIF($E$2:E5786,"Begin: " &amp; C5787 &amp; "-" &amp; D5787 &amp; "-" &amp; H5787)=0,"Begin: " &amp; C5787 &amp; "-" &amp; D5787 &amp; "-" &amp; H5787,IF((C5787 &amp; "-" &amp; D5787 &amp; "-" &amp; H5787)&lt;&gt;(C5788 &amp; "-" &amp; D5788 &amp; "-" &amp; H5788),"End: " &amp; C5787 &amp; "-" &amp; D5787 &amp; "-" &amp; H5787,""))</f>
        <v/>
      </c>
      <c r="F5787" s="4" t="str">
        <f t="shared" si="1347"/>
        <v>Wall Street Journal-GDP-11-2019</v>
      </c>
      <c r="G5787" s="7">
        <v>43779</v>
      </c>
      <c r="H5787" s="7" t="str">
        <f t="shared" si="1348"/>
        <v>11-2019</v>
      </c>
      <c r="I5787" s="7" t="str">
        <f t="shared" ca="1" si="1349"/>
        <v>Wall Street Journal: Standard and Poor's-GDP-11-2019</v>
      </c>
      <c r="J5787" s="4" t="str">
        <f t="shared" ca="1" si="1350"/>
        <v>GDP-Standard and Poor's:11-2019</v>
      </c>
      <c r="K5787" t="s">
        <v>199</v>
      </c>
      <c r="CL5787">
        <v>2.1</v>
      </c>
      <c r="CM5787">
        <v>1.8</v>
      </c>
      <c r="CN5787">
        <v>1.3</v>
      </c>
      <c r="CO5787">
        <v>2.2999999999999998</v>
      </c>
      <c r="CP5787">
        <v>1.3</v>
      </c>
      <c r="CQ5787">
        <v>1.5</v>
      </c>
    </row>
    <row r="5788" spans="1:103" x14ac:dyDescent="0.55000000000000004">
      <c r="A5788" s="4" t="str">
        <f t="shared" ca="1" si="1345"/>
        <v>Wells Fargo &amp; Co.</v>
      </c>
      <c r="B5788" s="4" t="str">
        <f t="shared" si="1346"/>
        <v>Jay Bryson</v>
      </c>
      <c r="C5788" s="4" t="s">
        <v>246</v>
      </c>
      <c r="D5788" s="4" t="s">
        <v>248</v>
      </c>
      <c r="E5788" s="4" t="str">
        <f>IF(COUNTIF($E$2:E5787,"Begin: " &amp; C5788 &amp; "-" &amp; D5788 &amp; "-" &amp; H5788)=0,"Begin: " &amp; C5788 &amp; "-" &amp; D5788 &amp; "-" &amp; H5788,IF((C5788 &amp; "-" &amp; D5788 &amp; "-" &amp; H5788)&lt;&gt;(C5789 &amp; "-" &amp; D5789 &amp; "-" &amp; H5789),"End: " &amp; C5788 &amp; "-" &amp; D5788 &amp; "-" &amp; H5788,""))</f>
        <v/>
      </c>
      <c r="F5788" s="4" t="str">
        <f t="shared" si="1347"/>
        <v>Wall Street Journal-GDP-11-2019</v>
      </c>
      <c r="G5788" s="7">
        <v>43779</v>
      </c>
      <c r="H5788" s="7" t="str">
        <f t="shared" si="1348"/>
        <v>11-2019</v>
      </c>
      <c r="I5788" s="7" t="str">
        <f t="shared" ca="1" si="1349"/>
        <v>Wall Street Journal: Wells Fargo &amp; Co.-GDP-11-2019</v>
      </c>
      <c r="J5788" s="4" t="str">
        <f t="shared" ca="1" si="1350"/>
        <v>GDP-Wells Fargo &amp; Co.:11-2019</v>
      </c>
      <c r="K5788" t="s">
        <v>786</v>
      </c>
      <c r="CL5788">
        <v>1.9</v>
      </c>
      <c r="CM5788">
        <v>1.2</v>
      </c>
      <c r="CN5788">
        <v>1.7</v>
      </c>
      <c r="CO5788">
        <v>1.9</v>
      </c>
      <c r="CP5788">
        <v>2.2000000000000002</v>
      </c>
      <c r="CQ5788">
        <v>1.9</v>
      </c>
    </row>
    <row r="5789" spans="1:103" x14ac:dyDescent="0.55000000000000004">
      <c r="A5789" s="4" t="str">
        <f t="shared" ca="1" si="1345"/>
        <v>Credit Agricole CIB</v>
      </c>
      <c r="B5789" s="4" t="str">
        <f t="shared" si="1346"/>
        <v>Michael Carey</v>
      </c>
      <c r="C5789" s="4" t="s">
        <v>246</v>
      </c>
      <c r="D5789" s="4" t="s">
        <v>248</v>
      </c>
      <c r="E5789" s="4" t="str">
        <f>IF(COUNTIF($E$2:E5788,"Begin: " &amp; C5789 &amp; "-" &amp; D5789 &amp; "-" &amp; H5789)=0,"Begin: " &amp; C5789 &amp; "-" &amp; D5789 &amp; "-" &amp; H5789,IF((C5789 &amp; "-" &amp; D5789 &amp; "-" &amp; H5789)&lt;&gt;(C5790 &amp; "-" &amp; D5790 &amp; "-" &amp; H5790),"End: " &amp; C5789 &amp; "-" &amp; D5789 &amp; "-" &amp; H5789,""))</f>
        <v/>
      </c>
      <c r="F5789" s="4" t="str">
        <f t="shared" si="1347"/>
        <v>Wall Street Journal-GDP-11-2019</v>
      </c>
      <c r="G5789" s="7">
        <v>43779</v>
      </c>
      <c r="H5789" s="7" t="str">
        <f t="shared" si="1348"/>
        <v>11-2019</v>
      </c>
      <c r="I5789" s="7" t="str">
        <f t="shared" ca="1" si="1349"/>
        <v>Wall Street Journal: Credit Agricole CIB-GDP-11-2019</v>
      </c>
      <c r="J5789" s="4" t="str">
        <f t="shared" ca="1" si="1350"/>
        <v>GDP-Credit Agricole CIB:11-2019</v>
      </c>
      <c r="K5789" t="s">
        <v>200</v>
      </c>
      <c r="CL5789">
        <v>1.9</v>
      </c>
      <c r="CM5789">
        <v>1.7</v>
      </c>
      <c r="CN5789">
        <v>1.7</v>
      </c>
      <c r="CO5789">
        <v>0.6</v>
      </c>
      <c r="CP5789">
        <v>0.5</v>
      </c>
      <c r="CQ5789">
        <v>1.8</v>
      </c>
    </row>
    <row r="5790" spans="1:103" x14ac:dyDescent="0.55000000000000004">
      <c r="A5790" s="4" t="str">
        <f t="shared" ca="1" si="1345"/>
        <v>Econoclast</v>
      </c>
      <c r="B5790" s="4" t="str">
        <f t="shared" si="1346"/>
        <v>Mike Cosgrove</v>
      </c>
      <c r="C5790" s="4" t="s">
        <v>246</v>
      </c>
      <c r="D5790" s="4" t="s">
        <v>248</v>
      </c>
      <c r="E5790" s="4" t="str">
        <f>IF(COUNTIF($E$2:E5789,"Begin: " &amp; C5790 &amp; "-" &amp; D5790 &amp; "-" &amp; H5790)=0,"Begin: " &amp; C5790 &amp; "-" &amp; D5790 &amp; "-" &amp; H5790,IF((C5790 &amp; "-" &amp; D5790 &amp; "-" &amp; H5790)&lt;&gt;(C5791 &amp; "-" &amp; D5791 &amp; "-" &amp; H5791),"End: " &amp; C5790 &amp; "-" &amp; D5790 &amp; "-" &amp; H5790,""))</f>
        <v/>
      </c>
      <c r="F5790" s="4" t="str">
        <f t="shared" si="1347"/>
        <v>Wall Street Journal-GDP-11-2019</v>
      </c>
      <c r="G5790" s="7">
        <v>43779</v>
      </c>
      <c r="H5790" s="7" t="str">
        <f t="shared" si="1348"/>
        <v>11-2019</v>
      </c>
      <c r="I5790" s="7" t="str">
        <f t="shared" ca="1" si="1349"/>
        <v>Wall Street Journal: Econoclast-GDP-11-2019</v>
      </c>
      <c r="J5790" s="4" t="str">
        <f t="shared" ca="1" si="1350"/>
        <v>GDP-Econoclast:11-2019</v>
      </c>
      <c r="K5790" t="s">
        <v>203</v>
      </c>
      <c r="CL5790">
        <v>1.9</v>
      </c>
      <c r="CM5790">
        <v>2</v>
      </c>
      <c r="CN5790">
        <v>1.8</v>
      </c>
      <c r="CO5790">
        <v>2</v>
      </c>
      <c r="CP5790">
        <v>2</v>
      </c>
      <c r="CQ5790">
        <v>1.9</v>
      </c>
    </row>
    <row r="5791" spans="1:103" x14ac:dyDescent="0.55000000000000004">
      <c r="A5791" s="4" t="str">
        <f t="shared" ca="1" si="1345"/>
        <v>Pictet Wealth Management</v>
      </c>
      <c r="B5791" s="4" t="str">
        <f t="shared" si="1346"/>
        <v>Thomas Costerg*</v>
      </c>
      <c r="C5791" s="4" t="s">
        <v>246</v>
      </c>
      <c r="D5791" s="4" t="s">
        <v>248</v>
      </c>
      <c r="E5791" s="4" t="str">
        <f>IF(COUNTIF($E$2:E5790,"Begin: " &amp; C5791 &amp; "-" &amp; D5791 &amp; "-" &amp; H5791)=0,"Begin: " &amp; C5791 &amp; "-" &amp; D5791 &amp; "-" &amp; H5791,IF((C5791 &amp; "-" &amp; D5791 &amp; "-" &amp; H5791)&lt;&gt;(C5792 &amp; "-" &amp; D5792 &amp; "-" &amp; H5792),"End: " &amp; C5791 &amp; "-" &amp; D5791 &amp; "-" &amp; H5791,""))</f>
        <v/>
      </c>
      <c r="F5791" s="4" t="str">
        <f t="shared" si="1347"/>
        <v>Wall Street Journal-GDP-11-2019</v>
      </c>
      <c r="G5791" s="7">
        <v>43779</v>
      </c>
      <c r="H5791" s="7" t="str">
        <f t="shared" si="1348"/>
        <v>11-2019</v>
      </c>
      <c r="I5791" s="7" t="str">
        <f t="shared" ca="1" si="1349"/>
        <v>Wall Street Journal: Pictet Wealth Management-GDP-11-2019</v>
      </c>
      <c r="J5791" s="4" t="str">
        <f t="shared" ca="1" si="1350"/>
        <v>GDP-Pictet Wealth Management:11-2019</v>
      </c>
      <c r="K5791" t="s">
        <v>814</v>
      </c>
    </row>
    <row r="5792" spans="1:103" x14ac:dyDescent="0.55000000000000004">
      <c r="A5792" s="4" t="str">
        <f t="shared" ca="1" si="1345"/>
        <v>Wrightson ICAP</v>
      </c>
      <c r="B5792" s="4" t="str">
        <f t="shared" si="1346"/>
        <v>Lou Crandall</v>
      </c>
      <c r="C5792" s="4" t="s">
        <v>246</v>
      </c>
      <c r="D5792" s="4" t="s">
        <v>248</v>
      </c>
      <c r="E5792" s="4" t="str">
        <f>IF(COUNTIF($E$2:E5791,"Begin: " &amp; C5792 &amp; "-" &amp; D5792 &amp; "-" &amp; H5792)=0,"Begin: " &amp; C5792 &amp; "-" &amp; D5792 &amp; "-" &amp; H5792,IF((C5792 &amp; "-" &amp; D5792 &amp; "-" &amp; H5792)&lt;&gt;(C5793 &amp; "-" &amp; D5793 &amp; "-" &amp; H5793),"End: " &amp; C5792 &amp; "-" &amp; D5792 &amp; "-" &amp; H5792,""))</f>
        <v/>
      </c>
      <c r="F5792" s="4" t="str">
        <f t="shared" si="1347"/>
        <v>Wall Street Journal-GDP-11-2019</v>
      </c>
      <c r="G5792" s="7">
        <v>43779</v>
      </c>
      <c r="H5792" s="7" t="str">
        <f t="shared" si="1348"/>
        <v>11-2019</v>
      </c>
      <c r="I5792" s="7" t="str">
        <f t="shared" ca="1" si="1349"/>
        <v>Wall Street Journal: Wrightson ICAP-GDP-11-2019</v>
      </c>
      <c r="J5792" s="4" t="str">
        <f t="shared" ca="1" si="1350"/>
        <v>GDP-Wrightson ICAP:11-2019</v>
      </c>
      <c r="K5792" t="s">
        <v>204</v>
      </c>
      <c r="CL5792">
        <v>2.1</v>
      </c>
      <c r="CM5792">
        <v>1</v>
      </c>
      <c r="CN5792">
        <v>0.8</v>
      </c>
      <c r="CO5792">
        <v>2</v>
      </c>
      <c r="CP5792">
        <v>1.8</v>
      </c>
      <c r="CQ5792">
        <v>2.2999999999999998</v>
      </c>
    </row>
    <row r="5793" spans="1:95" x14ac:dyDescent="0.55000000000000004">
      <c r="A5793" s="4" t="str">
        <f t="shared" ca="1" si="1345"/>
        <v>Independent Consultant</v>
      </c>
      <c r="B5793" s="4" t="str">
        <f t="shared" si="1346"/>
        <v>Amy Crews Cutts</v>
      </c>
      <c r="C5793" s="4" t="s">
        <v>246</v>
      </c>
      <c r="D5793" s="4" t="s">
        <v>248</v>
      </c>
      <c r="E5793" s="4" t="str">
        <f>IF(COUNTIF($E$2:E5792,"Begin: " &amp; C5793 &amp; "-" &amp; D5793 &amp; "-" &amp; H5793)=0,"Begin: " &amp; C5793 &amp; "-" &amp; D5793 &amp; "-" &amp; H5793,IF((C5793 &amp; "-" &amp; D5793 &amp; "-" &amp; H5793)&lt;&gt;(C5794 &amp; "-" &amp; D5794 &amp; "-" &amp; H5794),"End: " &amp; C5793 &amp; "-" &amp; D5793 &amp; "-" &amp; H5793,""))</f>
        <v/>
      </c>
      <c r="F5793" s="4" t="str">
        <f t="shared" si="1347"/>
        <v>Wall Street Journal-GDP-11-2019</v>
      </c>
      <c r="G5793" s="7">
        <v>43779</v>
      </c>
      <c r="H5793" s="7" t="str">
        <f t="shared" si="1348"/>
        <v>11-2019</v>
      </c>
      <c r="I5793" s="7" t="str">
        <f t="shared" ca="1" si="1349"/>
        <v>Wall Street Journal: Independent Consultant-GDP-11-2019</v>
      </c>
      <c r="J5793" s="4" t="str">
        <f t="shared" ca="1" si="1350"/>
        <v>GDP-Independent Consultant:11-2019</v>
      </c>
      <c r="K5793" t="s">
        <v>805</v>
      </c>
      <c r="CL5793">
        <v>1.7</v>
      </c>
      <c r="CM5793">
        <v>0.9</v>
      </c>
      <c r="CN5793">
        <v>0.8</v>
      </c>
      <c r="CO5793">
        <v>-0.4</v>
      </c>
      <c r="CP5793">
        <v>-0.5</v>
      </c>
      <c r="CQ5793">
        <v>-0.1</v>
      </c>
    </row>
    <row r="5794" spans="1:95" x14ac:dyDescent="0.55000000000000004">
      <c r="A5794" s="4" t="str">
        <f t="shared" ca="1" si="1345"/>
        <v>Oxford Economics</v>
      </c>
      <c r="B5794" s="4" t="str">
        <f t="shared" si="1346"/>
        <v>Greg Daco</v>
      </c>
      <c r="C5794" s="4" t="s">
        <v>246</v>
      </c>
      <c r="D5794" s="4" t="s">
        <v>248</v>
      </c>
      <c r="E5794" s="4" t="str">
        <f>IF(COUNTIF($E$2:E5793,"Begin: " &amp; C5794 &amp; "-" &amp; D5794 &amp; "-" &amp; H5794)=0,"Begin: " &amp; C5794 &amp; "-" &amp; D5794 &amp; "-" &amp; H5794,IF((C5794 &amp; "-" &amp; D5794 &amp; "-" &amp; H5794)&lt;&gt;(C5795 &amp; "-" &amp; D5795 &amp; "-" &amp; H5795),"End: " &amp; C5794 &amp; "-" &amp; D5794 &amp; "-" &amp; H5794,""))</f>
        <v/>
      </c>
      <c r="F5794" s="4" t="str">
        <f t="shared" si="1347"/>
        <v>Wall Street Journal-GDP-11-2019</v>
      </c>
      <c r="G5794" s="7">
        <v>43779</v>
      </c>
      <c r="H5794" s="7" t="str">
        <f t="shared" si="1348"/>
        <v>11-2019</v>
      </c>
      <c r="I5794" s="7" t="str">
        <f t="shared" ca="1" si="1349"/>
        <v>Wall Street Journal: Oxford Economics-GDP-11-2019</v>
      </c>
      <c r="J5794" s="4" t="str">
        <f t="shared" ca="1" si="1350"/>
        <v>GDP-Oxford Economics:11-2019</v>
      </c>
      <c r="K5794" t="s">
        <v>429</v>
      </c>
      <c r="CL5794">
        <v>1.9</v>
      </c>
      <c r="CM5794">
        <v>1.4</v>
      </c>
      <c r="CN5794">
        <v>1.2</v>
      </c>
      <c r="CO5794">
        <v>1.8</v>
      </c>
      <c r="CP5794">
        <v>1.7</v>
      </c>
      <c r="CQ5794">
        <v>1.8</v>
      </c>
    </row>
    <row r="5795" spans="1:95" x14ac:dyDescent="0.55000000000000004">
      <c r="A5795" s="4" t="str">
        <f t="shared" ca="1" si="1345"/>
        <v>Georgia State University</v>
      </c>
      <c r="B5795" s="4" t="str">
        <f t="shared" si="1346"/>
        <v>Rajeev Dhawan</v>
      </c>
      <c r="C5795" s="4" t="s">
        <v>246</v>
      </c>
      <c r="D5795" s="4" t="s">
        <v>248</v>
      </c>
      <c r="E5795" s="4" t="str">
        <f>IF(COUNTIF($E$2:E5794,"Begin: " &amp; C5795 &amp; "-" &amp; D5795 &amp; "-" &amp; H5795)=0,"Begin: " &amp; C5795 &amp; "-" &amp; D5795 &amp; "-" &amp; H5795,IF((C5795 &amp; "-" &amp; D5795 &amp; "-" &amp; H5795)&lt;&gt;(C5796 &amp; "-" &amp; D5796 &amp; "-" &amp; H5796),"End: " &amp; C5795 &amp; "-" &amp; D5795 &amp; "-" &amp; H5795,""))</f>
        <v/>
      </c>
      <c r="F5795" s="4" t="str">
        <f t="shared" si="1347"/>
        <v>Wall Street Journal-GDP-11-2019</v>
      </c>
      <c r="G5795" s="7">
        <v>43779</v>
      </c>
      <c r="H5795" s="7" t="str">
        <f t="shared" si="1348"/>
        <v>11-2019</v>
      </c>
      <c r="I5795" s="7" t="str">
        <f t="shared" ca="1" si="1349"/>
        <v>Wall Street Journal: Georgia State University-GDP-11-2019</v>
      </c>
      <c r="J5795" s="4" t="str">
        <f t="shared" ca="1" si="1350"/>
        <v>GDP-Georgia State University:11-2019</v>
      </c>
      <c r="K5795" t="s">
        <v>430</v>
      </c>
      <c r="CM5795">
        <v>1.5</v>
      </c>
      <c r="CN5795">
        <v>1.2</v>
      </c>
      <c r="CO5795">
        <v>1.3</v>
      </c>
      <c r="CP5795">
        <v>1.7</v>
      </c>
      <c r="CQ5795">
        <v>1.8</v>
      </c>
    </row>
    <row r="5796" spans="1:95" x14ac:dyDescent="0.55000000000000004">
      <c r="A5796" s="4" t="str">
        <f t="shared" ca="1" si="1345"/>
        <v>Fannie Mae</v>
      </c>
      <c r="B5796" s="4" t="str">
        <f t="shared" si="1346"/>
        <v>Douglas Duncan</v>
      </c>
      <c r="C5796" s="4" t="s">
        <v>246</v>
      </c>
      <c r="D5796" s="4" t="s">
        <v>248</v>
      </c>
      <c r="E5796" s="4" t="str">
        <f>IF(COUNTIF($E$2:E5795,"Begin: " &amp; C5796 &amp; "-" &amp; D5796 &amp; "-" &amp; H5796)=0,"Begin: " &amp; C5796 &amp; "-" &amp; D5796 &amp; "-" &amp; H5796,IF((C5796 &amp; "-" &amp; D5796 &amp; "-" &amp; H5796)&lt;&gt;(C5797 &amp; "-" &amp; D5797 &amp; "-" &amp; H5797),"End: " &amp; C5796 &amp; "-" &amp; D5796 &amp; "-" &amp; H5796,""))</f>
        <v/>
      </c>
      <c r="F5796" s="4" t="str">
        <f t="shared" si="1347"/>
        <v>Wall Street Journal-GDP-11-2019</v>
      </c>
      <c r="G5796" s="7">
        <v>43779</v>
      </c>
      <c r="H5796" s="7" t="str">
        <f t="shared" si="1348"/>
        <v>11-2019</v>
      </c>
      <c r="I5796" s="7" t="str">
        <f t="shared" ca="1" si="1349"/>
        <v>Wall Street Journal: Fannie Mae-GDP-11-2019</v>
      </c>
      <c r="J5796" s="4" t="str">
        <f t="shared" ca="1" si="1350"/>
        <v>GDP-Fannie Mae:11-2019</v>
      </c>
      <c r="K5796" t="s">
        <v>206</v>
      </c>
      <c r="CL5796">
        <v>1.9</v>
      </c>
      <c r="CM5796">
        <v>1.9</v>
      </c>
      <c r="CN5796">
        <v>2.2000000000000002</v>
      </c>
      <c r="CO5796">
        <v>2.2000000000000002</v>
      </c>
      <c r="CP5796">
        <v>1.8</v>
      </c>
      <c r="CQ5796">
        <v>1.9</v>
      </c>
    </row>
    <row r="5797" spans="1:95" x14ac:dyDescent="0.55000000000000004">
      <c r="A5797" s="4" t="str">
        <f t="shared" ca="1" si="1345"/>
        <v>Comerica Bank</v>
      </c>
      <c r="B5797" s="4" t="str">
        <f t="shared" si="1346"/>
        <v>Robert Dye</v>
      </c>
      <c r="C5797" s="4" t="s">
        <v>246</v>
      </c>
      <c r="D5797" s="4" t="s">
        <v>248</v>
      </c>
      <c r="E5797" s="4" t="str">
        <f>IF(COUNTIF($E$2:E5796,"Begin: " &amp; C5797 &amp; "-" &amp; D5797 &amp; "-" &amp; H5797)=0,"Begin: " &amp; C5797 &amp; "-" &amp; D5797 &amp; "-" &amp; H5797,IF((C5797 &amp; "-" &amp; D5797 &amp; "-" &amp; H5797)&lt;&gt;(C5798 &amp; "-" &amp; D5798 &amp; "-" &amp; H5798),"End: " &amp; C5797 &amp; "-" &amp; D5797 &amp; "-" &amp; H5797,""))</f>
        <v/>
      </c>
      <c r="F5797" s="4" t="str">
        <f t="shared" si="1347"/>
        <v>Wall Street Journal-GDP-11-2019</v>
      </c>
      <c r="G5797" s="7">
        <v>43779</v>
      </c>
      <c r="H5797" s="7" t="str">
        <f t="shared" si="1348"/>
        <v>11-2019</v>
      </c>
      <c r="I5797" s="7" t="str">
        <f t="shared" ca="1" si="1349"/>
        <v>Wall Street Journal: Comerica Bank-GDP-11-2019</v>
      </c>
      <c r="J5797" s="4" t="str">
        <f t="shared" ca="1" si="1350"/>
        <v>GDP-Comerica Bank:11-2019</v>
      </c>
      <c r="K5797" t="s">
        <v>207</v>
      </c>
      <c r="CL5797">
        <v>1.9</v>
      </c>
      <c r="CM5797">
        <v>1.6</v>
      </c>
      <c r="CN5797">
        <v>2.2999999999999998</v>
      </c>
      <c r="CO5797">
        <v>2.2000000000000002</v>
      </c>
      <c r="CP5797">
        <v>2</v>
      </c>
      <c r="CQ5797">
        <v>1.9</v>
      </c>
    </row>
    <row r="5798" spans="1:95" x14ac:dyDescent="0.55000000000000004">
      <c r="A5798" s="4" t="str">
        <f t="shared" ca="1" si="1345"/>
        <v>PNC Financial Services Group</v>
      </c>
      <c r="B5798" s="4" t="str">
        <f t="shared" si="1346"/>
        <v>Augustine Faucher</v>
      </c>
      <c r="C5798" s="4" t="s">
        <v>246</v>
      </c>
      <c r="D5798" s="4" t="s">
        <v>248</v>
      </c>
      <c r="E5798" s="4" t="str">
        <f>IF(COUNTIF($E$2:E5797,"Begin: " &amp; C5798 &amp; "-" &amp; D5798 &amp; "-" &amp; H5798)=0,"Begin: " &amp; C5798 &amp; "-" &amp; D5798 &amp; "-" &amp; H5798,IF((C5798 &amp; "-" &amp; D5798 &amp; "-" &amp; H5798)&lt;&gt;(C5799 &amp; "-" &amp; D5799 &amp; "-" &amp; H5799),"End: " &amp; C5798 &amp; "-" &amp; D5798 &amp; "-" &amp; H5798,""))</f>
        <v/>
      </c>
      <c r="F5798" s="4" t="str">
        <f t="shared" si="1347"/>
        <v>Wall Street Journal-GDP-11-2019</v>
      </c>
      <c r="G5798" s="7">
        <v>43779</v>
      </c>
      <c r="H5798" s="7" t="str">
        <f t="shared" si="1348"/>
        <v>11-2019</v>
      </c>
      <c r="I5798" s="7" t="str">
        <f t="shared" ca="1" si="1349"/>
        <v>Wall Street Journal: PNC Financial Services Group-GDP-11-2019</v>
      </c>
      <c r="J5798" s="4" t="str">
        <f t="shared" ca="1" si="1350"/>
        <v>GDP-PNC Financial Services Group:11-2019</v>
      </c>
      <c r="K5798" t="s">
        <v>769</v>
      </c>
      <c r="CL5798">
        <v>1.9</v>
      </c>
      <c r="CM5798">
        <v>1.8</v>
      </c>
      <c r="CN5798">
        <v>1.5</v>
      </c>
      <c r="CO5798">
        <v>1.3</v>
      </c>
      <c r="CP5798">
        <v>1.6</v>
      </c>
      <c r="CQ5798">
        <v>1.9</v>
      </c>
    </row>
    <row r="5799" spans="1:95" x14ac:dyDescent="0.55000000000000004">
      <c r="A5799" s="4" t="str">
        <f t="shared" ca="1" si="1345"/>
        <v>Goldman Sachs</v>
      </c>
      <c r="B5799" s="4" t="str">
        <f t="shared" si="1346"/>
        <v>Jan Hatzius</v>
      </c>
      <c r="C5799" s="4" t="s">
        <v>246</v>
      </c>
      <c r="D5799" s="4" t="s">
        <v>248</v>
      </c>
      <c r="E5799" s="4" t="str">
        <f>IF(COUNTIF($E$2:E5798,"Begin: " &amp; C5799 &amp; "-" &amp; D5799 &amp; "-" &amp; H5799)=0,"Begin: " &amp; C5799 &amp; "-" &amp; D5799 &amp; "-" &amp; H5799,IF((C5799 &amp; "-" &amp; D5799 &amp; "-" &amp; H5799)&lt;&gt;(C5800 &amp; "-" &amp; D5800 &amp; "-" &amp; H5800),"End: " &amp; C5799 &amp; "-" &amp; D5799 &amp; "-" &amp; H5799,""))</f>
        <v/>
      </c>
      <c r="F5799" s="4" t="str">
        <f t="shared" si="1347"/>
        <v>Wall Street Journal-GDP-11-2019</v>
      </c>
      <c r="G5799" s="7">
        <v>43779</v>
      </c>
      <c r="H5799" s="7" t="str">
        <f t="shared" si="1348"/>
        <v>11-2019</v>
      </c>
      <c r="I5799" s="7" t="str">
        <f t="shared" ca="1" si="1349"/>
        <v>Wall Street Journal: Goldman Sachs-GDP-11-2019</v>
      </c>
      <c r="J5799" s="4" t="str">
        <f t="shared" ca="1" si="1350"/>
        <v>GDP-Goldman Sachs:11-2019</v>
      </c>
      <c r="K5799" t="s">
        <v>213</v>
      </c>
      <c r="CL5799">
        <v>1.9</v>
      </c>
      <c r="CM5799">
        <v>2.1</v>
      </c>
      <c r="CN5799">
        <v>2.1</v>
      </c>
      <c r="CO5799">
        <v>2.25</v>
      </c>
      <c r="CP5799">
        <v>2.25</v>
      </c>
      <c r="CQ5799">
        <v>2.25</v>
      </c>
    </row>
    <row r="5800" spans="1:95" x14ac:dyDescent="0.55000000000000004">
      <c r="A5800" s="4" t="str">
        <f t="shared" ca="1" si="1345"/>
        <v>California Lutheran University</v>
      </c>
      <c r="B5800" s="4" t="str">
        <f t="shared" si="1346"/>
        <v>Matthew Fienup/Dan Hamilton</v>
      </c>
      <c r="C5800" s="4" t="s">
        <v>246</v>
      </c>
      <c r="D5800" s="4" t="s">
        <v>248</v>
      </c>
      <c r="E5800" s="4" t="str">
        <f>IF(COUNTIF($E$2:E5799,"Begin: " &amp; C5800 &amp; "-" &amp; D5800 &amp; "-" &amp; H5800)=0,"Begin: " &amp; C5800 &amp; "-" &amp; D5800 &amp; "-" &amp; H5800,IF((C5800 &amp; "-" &amp; D5800 &amp; "-" &amp; H5800)&lt;&gt;(C5801 &amp; "-" &amp; D5801 &amp; "-" &amp; H5801),"End: " &amp; C5800 &amp; "-" &amp; D5800 &amp; "-" &amp; H5800,""))</f>
        <v/>
      </c>
      <c r="F5800" s="4" t="str">
        <f t="shared" si="1347"/>
        <v>Wall Street Journal-GDP-11-2019</v>
      </c>
      <c r="G5800" s="7">
        <v>43779</v>
      </c>
      <c r="H5800" s="7" t="str">
        <f t="shared" si="1348"/>
        <v>11-2019</v>
      </c>
      <c r="I5800" s="7" t="str">
        <f t="shared" ca="1" si="1349"/>
        <v>Wall Street Journal: California Lutheran University-GDP-11-2019</v>
      </c>
      <c r="J5800" s="4" t="str">
        <f t="shared" ca="1" si="1350"/>
        <v>GDP-California Lutheran University:11-2019</v>
      </c>
      <c r="K5800" t="s">
        <v>796</v>
      </c>
      <c r="CL5800">
        <v>1.9</v>
      </c>
      <c r="CM5800">
        <v>1.8</v>
      </c>
      <c r="CN5800">
        <v>1.8</v>
      </c>
      <c r="CO5800">
        <v>1.7</v>
      </c>
      <c r="CP5800">
        <v>1.8</v>
      </c>
      <c r="CQ5800">
        <v>1.7</v>
      </c>
    </row>
    <row r="5801" spans="1:95" x14ac:dyDescent="0.55000000000000004">
      <c r="A5801" s="4" t="str">
        <f t="shared" ca="1" si="1345"/>
        <v>MFR</v>
      </c>
      <c r="B5801" s="4" t="str">
        <f t="shared" si="1346"/>
        <v>Maria Fiorini Ramirez/Joshua Shapiro</v>
      </c>
      <c r="C5801" s="4" t="s">
        <v>246</v>
      </c>
      <c r="D5801" s="4" t="s">
        <v>248</v>
      </c>
      <c r="E5801" s="4" t="str">
        <f>IF(COUNTIF($E$2:E5800,"Begin: " &amp; C5801 &amp; "-" &amp; D5801 &amp; "-" &amp; H5801)=0,"Begin: " &amp; C5801 &amp; "-" &amp; D5801 &amp; "-" &amp; H5801,IF((C5801 &amp; "-" &amp; D5801 &amp; "-" &amp; H5801)&lt;&gt;(C5802 &amp; "-" &amp; D5802 &amp; "-" &amp; H5802),"End: " &amp; C5801 &amp; "-" &amp; D5801 &amp; "-" &amp; H5801,""))</f>
        <v/>
      </c>
      <c r="F5801" s="4" t="str">
        <f t="shared" si="1347"/>
        <v>Wall Street Journal-GDP-11-2019</v>
      </c>
      <c r="G5801" s="7">
        <v>43779</v>
      </c>
      <c r="H5801" s="7" t="str">
        <f t="shared" si="1348"/>
        <v>11-2019</v>
      </c>
      <c r="I5801" s="7" t="str">
        <f t="shared" ca="1" si="1349"/>
        <v>Wall Street Journal: MFR-GDP-11-2019</v>
      </c>
      <c r="J5801" s="4" t="str">
        <f t="shared" ca="1" si="1350"/>
        <v>GDP-MFR:11-2019</v>
      </c>
      <c r="K5801" t="s">
        <v>208</v>
      </c>
      <c r="CL5801">
        <v>1.9</v>
      </c>
      <c r="CM5801">
        <v>1.4</v>
      </c>
      <c r="CN5801">
        <v>1</v>
      </c>
      <c r="CO5801">
        <v>0.4</v>
      </c>
      <c r="CP5801">
        <v>-0.8</v>
      </c>
      <c r="CQ5801">
        <v>-0.7</v>
      </c>
    </row>
    <row r="5802" spans="1:95" x14ac:dyDescent="0.55000000000000004">
      <c r="A5802" s="4" t="str">
        <f t="shared" ca="1" si="1345"/>
        <v>Chamber of Commerce</v>
      </c>
      <c r="B5802" s="4" t="str">
        <f t="shared" si="1346"/>
        <v>J.D. Foster</v>
      </c>
      <c r="C5802" s="4" t="s">
        <v>246</v>
      </c>
      <c r="D5802" s="4" t="s">
        <v>248</v>
      </c>
      <c r="E5802" s="4" t="str">
        <f>IF(COUNTIF($E$2:E5801,"Begin: " &amp; C5802 &amp; "-" &amp; D5802 &amp; "-" &amp; H5802)=0,"Begin: " &amp; C5802 &amp; "-" &amp; D5802 &amp; "-" &amp; H5802,IF((C5802 &amp; "-" &amp; D5802 &amp; "-" &amp; H5802)&lt;&gt;(C5803 &amp; "-" &amp; D5803 &amp; "-" &amp; H5803),"End: " &amp; C5802 &amp; "-" &amp; D5802 &amp; "-" &amp; H5802,""))</f>
        <v/>
      </c>
      <c r="F5802" s="4" t="str">
        <f t="shared" si="1347"/>
        <v>Wall Street Journal-GDP-11-2019</v>
      </c>
      <c r="G5802" s="7">
        <v>43779</v>
      </c>
      <c r="H5802" s="7" t="str">
        <f t="shared" si="1348"/>
        <v>11-2019</v>
      </c>
      <c r="I5802" s="7" t="str">
        <f t="shared" ca="1" si="1349"/>
        <v>Wall Street Journal: Chamber of Commerce-GDP-11-2019</v>
      </c>
      <c r="J5802" s="4" t="str">
        <f t="shared" ca="1" si="1350"/>
        <v>GDP-Chamber of Commerce:11-2019</v>
      </c>
      <c r="K5802" t="s">
        <v>766</v>
      </c>
      <c r="CL5802">
        <v>1.9</v>
      </c>
      <c r="CM5802">
        <v>1.7</v>
      </c>
      <c r="CN5802">
        <v>2</v>
      </c>
      <c r="CO5802">
        <v>2</v>
      </c>
      <c r="CP5802">
        <v>1.8</v>
      </c>
      <c r="CQ5802">
        <v>2</v>
      </c>
    </row>
    <row r="5803" spans="1:95" x14ac:dyDescent="0.55000000000000004">
      <c r="A5803" s="4" t="str">
        <f t="shared" ca="1" si="1345"/>
        <v>Mortgage Bankers Association</v>
      </c>
      <c r="B5803" s="4" t="str">
        <f t="shared" si="1346"/>
        <v>Mike Fratantoni</v>
      </c>
      <c r="C5803" s="4" t="s">
        <v>246</v>
      </c>
      <c r="D5803" s="4" t="s">
        <v>248</v>
      </c>
      <c r="E5803" s="4" t="str">
        <f>IF(COUNTIF($E$2:E5802,"Begin: " &amp; C5803 &amp; "-" &amp; D5803 &amp; "-" &amp; H5803)=0,"Begin: " &amp; C5803 &amp; "-" &amp; D5803 &amp; "-" &amp; H5803,IF((C5803 &amp; "-" &amp; D5803 &amp; "-" &amp; H5803)&lt;&gt;(C5804 &amp; "-" &amp; D5804 &amp; "-" &amp; H5804),"End: " &amp; C5803 &amp; "-" &amp; D5803 &amp; "-" &amp; H5803,""))</f>
        <v/>
      </c>
      <c r="F5803" s="4" t="str">
        <f t="shared" si="1347"/>
        <v>Wall Street Journal-GDP-11-2019</v>
      </c>
      <c r="G5803" s="7">
        <v>43779</v>
      </c>
      <c r="H5803" s="7" t="str">
        <f t="shared" si="1348"/>
        <v>11-2019</v>
      </c>
      <c r="I5803" s="7" t="str">
        <f t="shared" ca="1" si="1349"/>
        <v>Wall Street Journal: Mortgage Bankers Association-GDP-11-2019</v>
      </c>
      <c r="J5803" s="4" t="str">
        <f t="shared" ca="1" si="1350"/>
        <v>GDP-Mortgage Bankers Association:11-2019</v>
      </c>
      <c r="K5803" t="s">
        <v>209</v>
      </c>
      <c r="CL5803">
        <v>1.9</v>
      </c>
      <c r="CM5803">
        <v>1.7</v>
      </c>
      <c r="CN5803">
        <v>0.5</v>
      </c>
      <c r="CO5803">
        <v>0.8</v>
      </c>
      <c r="CP5803">
        <v>1.2</v>
      </c>
      <c r="CQ5803">
        <v>1.3</v>
      </c>
    </row>
    <row r="5804" spans="1:95" x14ac:dyDescent="0.55000000000000004">
      <c r="A5804" s="4" t="str">
        <f t="shared" ca="1" si="1345"/>
        <v>Robert Fry Economics LLC</v>
      </c>
      <c r="B5804" s="4" t="str">
        <f t="shared" si="1346"/>
        <v>Robert Fry</v>
      </c>
      <c r="C5804" s="4" t="s">
        <v>246</v>
      </c>
      <c r="D5804" s="4" t="s">
        <v>248</v>
      </c>
      <c r="E5804" s="4" t="str">
        <f>IF(COUNTIF($E$2:E5803,"Begin: " &amp; C5804 &amp; "-" &amp; D5804 &amp; "-" &amp; H5804)=0,"Begin: " &amp; C5804 &amp; "-" &amp; D5804 &amp; "-" &amp; H5804,IF((C5804 &amp; "-" &amp; D5804 &amp; "-" &amp; H5804)&lt;&gt;(C5805 &amp; "-" &amp; D5805 &amp; "-" &amp; H5805),"End: " &amp; C5804 &amp; "-" &amp; D5804 &amp; "-" &amp; H5804,""))</f>
        <v/>
      </c>
      <c r="F5804" s="4" t="str">
        <f t="shared" si="1347"/>
        <v>Wall Street Journal-GDP-11-2019</v>
      </c>
      <c r="G5804" s="7">
        <v>43779</v>
      </c>
      <c r="H5804" s="7" t="str">
        <f t="shared" si="1348"/>
        <v>11-2019</v>
      </c>
      <c r="I5804" s="7" t="str">
        <f t="shared" ca="1" si="1349"/>
        <v>Wall Street Journal: Robert Fry Economics LLC-GDP-11-2019</v>
      </c>
      <c r="J5804" s="4" t="str">
        <f t="shared" ca="1" si="1350"/>
        <v>GDP-Robert Fry Economics LLC:11-2019</v>
      </c>
      <c r="K5804" t="s">
        <v>764</v>
      </c>
      <c r="CL5804">
        <v>1.9</v>
      </c>
      <c r="CM5804">
        <v>1.5</v>
      </c>
      <c r="CN5804">
        <v>2</v>
      </c>
      <c r="CO5804">
        <v>2</v>
      </c>
      <c r="CP5804">
        <v>2.5</v>
      </c>
      <c r="CQ5804">
        <v>2</v>
      </c>
    </row>
    <row r="5805" spans="1:95" x14ac:dyDescent="0.55000000000000004">
      <c r="A5805" s="4" t="str">
        <f t="shared" ca="1" si="1345"/>
        <v>Societe Generale</v>
      </c>
      <c r="B5805" s="4" t="str">
        <f t="shared" si="1346"/>
        <v>Stephen Gallagher</v>
      </c>
      <c r="C5805" s="4" t="s">
        <v>246</v>
      </c>
      <c r="D5805" s="4" t="s">
        <v>248</v>
      </c>
      <c r="E5805" s="4" t="str">
        <f>IF(COUNTIF($E$2:E5804,"Begin: " &amp; C5805 &amp; "-" &amp; D5805 &amp; "-" &amp; H5805)=0,"Begin: " &amp; C5805 &amp; "-" &amp; D5805 &amp; "-" &amp; H5805,IF((C5805 &amp; "-" &amp; D5805 &amp; "-" &amp; H5805)&lt;&gt;(C5806 &amp; "-" &amp; D5806 &amp; "-" &amp; H5806),"End: " &amp; C5805 &amp; "-" &amp; D5805 &amp; "-" &amp; H5805,""))</f>
        <v/>
      </c>
      <c r="F5805" s="4" t="str">
        <f t="shared" si="1347"/>
        <v>Wall Street Journal-GDP-11-2019</v>
      </c>
      <c r="G5805" s="7">
        <v>43779</v>
      </c>
      <c r="H5805" s="7" t="str">
        <f t="shared" si="1348"/>
        <v>11-2019</v>
      </c>
      <c r="I5805" s="7" t="str">
        <f t="shared" ca="1" si="1349"/>
        <v>Wall Street Journal: Societe Generale-GDP-11-2019</v>
      </c>
      <c r="J5805" s="4" t="str">
        <f t="shared" ca="1" si="1350"/>
        <v>GDP-Societe Generale:11-2019</v>
      </c>
      <c r="K5805" t="s">
        <v>657</v>
      </c>
      <c r="CL5805">
        <v>1.9</v>
      </c>
      <c r="CM5805">
        <v>1.4</v>
      </c>
      <c r="CN5805">
        <v>1</v>
      </c>
      <c r="CO5805">
        <v>-0.7</v>
      </c>
      <c r="CP5805">
        <v>-0.8</v>
      </c>
      <c r="CQ5805">
        <v>1.3</v>
      </c>
    </row>
    <row r="5806" spans="1:95" x14ac:dyDescent="0.55000000000000004">
      <c r="A5806" s="4" t="str">
        <f t="shared" ca="1" si="1345"/>
        <v>Barclays</v>
      </c>
      <c r="B5806" s="4" t="str">
        <f t="shared" si="1346"/>
        <v>Michael Gapen*</v>
      </c>
      <c r="C5806" s="4" t="s">
        <v>246</v>
      </c>
      <c r="D5806" s="4" t="s">
        <v>248</v>
      </c>
      <c r="E5806" s="4" t="str">
        <f>IF(COUNTIF($E$2:E5805,"Begin: " &amp; C5806 &amp; "-" &amp; D5806 &amp; "-" &amp; H5806)=0,"Begin: " &amp; C5806 &amp; "-" &amp; D5806 &amp; "-" &amp; H5806,IF((C5806 &amp; "-" &amp; D5806 &amp; "-" &amp; H5806)&lt;&gt;(C5807 &amp; "-" &amp; D5807 &amp; "-" &amp; H5807),"End: " &amp; C5806 &amp; "-" &amp; D5806 &amp; "-" &amp; H5806,""))</f>
        <v/>
      </c>
      <c r="F5806" s="4" t="str">
        <f t="shared" si="1347"/>
        <v>Wall Street Journal-GDP-11-2019</v>
      </c>
      <c r="G5806" s="7">
        <v>43779</v>
      </c>
      <c r="H5806" s="7" t="str">
        <f t="shared" si="1348"/>
        <v>11-2019</v>
      </c>
      <c r="I5806" s="7" t="str">
        <f t="shared" ca="1" si="1349"/>
        <v>Wall Street Journal: Barclays-GDP-11-2019</v>
      </c>
      <c r="J5806" s="4" t="str">
        <f t="shared" ca="1" si="1350"/>
        <v>GDP-Barclays:11-2019</v>
      </c>
      <c r="K5806" t="s">
        <v>815</v>
      </c>
    </row>
    <row r="5807" spans="1:95" x14ac:dyDescent="0.55000000000000004">
      <c r="A5807" s="4" t="str">
        <f t="shared" ca="1" si="1345"/>
        <v>NatWest Markets</v>
      </c>
      <c r="B5807" s="4" t="str">
        <f t="shared" si="1346"/>
        <v>Michelle Girard*</v>
      </c>
      <c r="C5807" s="4" t="s">
        <v>246</v>
      </c>
      <c r="D5807" s="4" t="s">
        <v>248</v>
      </c>
      <c r="E5807" s="4" t="str">
        <f>IF(COUNTIF($E$2:E5806,"Begin: " &amp; C5807 &amp; "-" &amp; D5807 &amp; "-" &amp; H5807)=0,"Begin: " &amp; C5807 &amp; "-" &amp; D5807 &amp; "-" &amp; H5807,IF((C5807 &amp; "-" &amp; D5807 &amp; "-" &amp; H5807)&lt;&gt;(C5808 &amp; "-" &amp; D5808 &amp; "-" &amp; H5808),"End: " &amp; C5807 &amp; "-" &amp; D5807 &amp; "-" &amp; H5807,""))</f>
        <v/>
      </c>
      <c r="F5807" s="4" t="str">
        <f t="shared" si="1347"/>
        <v>Wall Street Journal-GDP-11-2019</v>
      </c>
      <c r="G5807" s="7">
        <v>43779</v>
      </c>
      <c r="H5807" s="7" t="str">
        <f t="shared" si="1348"/>
        <v>11-2019</v>
      </c>
      <c r="I5807" s="7" t="str">
        <f t="shared" ca="1" si="1349"/>
        <v>Wall Street Journal: NatWest Markets-GDP-11-2019</v>
      </c>
      <c r="J5807" s="4" t="str">
        <f t="shared" ca="1" si="1350"/>
        <v>GDP-NatWest Markets:11-2019</v>
      </c>
      <c r="K5807" t="s">
        <v>816</v>
      </c>
    </row>
    <row r="5808" spans="1:95" x14ac:dyDescent="0.55000000000000004">
      <c r="A5808" s="4" t="str">
        <f t="shared" ca="1" si="1345"/>
        <v>BMO Capital Markets</v>
      </c>
      <c r="B5808" s="4" t="str">
        <f t="shared" si="1346"/>
        <v>Michael Gregory</v>
      </c>
      <c r="C5808" s="4" t="s">
        <v>246</v>
      </c>
      <c r="D5808" s="4" t="s">
        <v>248</v>
      </c>
      <c r="E5808" s="4" t="str">
        <f>IF(COUNTIF($E$2:E5807,"Begin: " &amp; C5808 &amp; "-" &amp; D5808 &amp; "-" &amp; H5808)=0,"Begin: " &amp; C5808 &amp; "-" &amp; D5808 &amp; "-" &amp; H5808,IF((C5808 &amp; "-" &amp; D5808 &amp; "-" &amp; H5808)&lt;&gt;(C5809 &amp; "-" &amp; D5809 &amp; "-" &amp; H5809),"End: " &amp; C5808 &amp; "-" &amp; D5808 &amp; "-" &amp; H5808,""))</f>
        <v/>
      </c>
      <c r="F5808" s="4" t="str">
        <f t="shared" si="1347"/>
        <v>Wall Street Journal-GDP-11-2019</v>
      </c>
      <c r="G5808" s="7">
        <v>43779</v>
      </c>
      <c r="H5808" s="7" t="str">
        <f t="shared" si="1348"/>
        <v>11-2019</v>
      </c>
      <c r="I5808" s="7" t="str">
        <f t="shared" ca="1" si="1349"/>
        <v>Wall Street Journal: BMO Capital Markets-GDP-11-2019</v>
      </c>
      <c r="J5808" s="4" t="str">
        <f t="shared" ca="1" si="1350"/>
        <v>GDP-BMO Capital Markets:11-2019</v>
      </c>
      <c r="K5808" t="s">
        <v>860</v>
      </c>
      <c r="CL5808">
        <v>1.9</v>
      </c>
      <c r="CM5808">
        <v>1.6</v>
      </c>
      <c r="CN5808">
        <v>1.7</v>
      </c>
      <c r="CO5808">
        <v>2</v>
      </c>
      <c r="CP5808">
        <v>2</v>
      </c>
      <c r="CQ5808">
        <v>1.9</v>
      </c>
    </row>
    <row r="5809" spans="1:95" x14ac:dyDescent="0.55000000000000004">
      <c r="A5809" s="4" t="str">
        <f t="shared" ca="1" si="1345"/>
        <v>TD Securities</v>
      </c>
      <c r="B5809" s="4" t="str">
        <f t="shared" si="1346"/>
        <v>Michael Hanson</v>
      </c>
      <c r="C5809" s="4" t="s">
        <v>246</v>
      </c>
      <c r="D5809" s="4" t="s">
        <v>248</v>
      </c>
      <c r="E5809" s="4" t="str">
        <f>IF(COUNTIF($E$2:E5808,"Begin: " &amp; C5809 &amp; "-" &amp; D5809 &amp; "-" &amp; H5809)=0,"Begin: " &amp; C5809 &amp; "-" &amp; D5809 &amp; "-" &amp; H5809,IF((C5809 &amp; "-" &amp; D5809 &amp; "-" &amp; H5809)&lt;&gt;(C5810 &amp; "-" &amp; D5810 &amp; "-" &amp; H5810),"End: " &amp; C5809 &amp; "-" &amp; D5809 &amp; "-" &amp; H5809,""))</f>
        <v/>
      </c>
      <c r="F5809" s="4" t="str">
        <f t="shared" si="1347"/>
        <v>Wall Street Journal-GDP-11-2019</v>
      </c>
      <c r="G5809" s="7">
        <v>43779</v>
      </c>
      <c r="H5809" s="7" t="str">
        <f t="shared" si="1348"/>
        <v>11-2019</v>
      </c>
      <c r="I5809" s="7" t="str">
        <f t="shared" ca="1" si="1349"/>
        <v>Wall Street Journal: TD Securities-GDP-11-2019</v>
      </c>
      <c r="J5809" s="4" t="str">
        <f t="shared" ca="1" si="1350"/>
        <v>GDP-TD Securities:11-2019</v>
      </c>
      <c r="K5809" t="s">
        <v>799</v>
      </c>
    </row>
    <row r="5810" spans="1:95" x14ac:dyDescent="0.55000000000000004">
      <c r="A5810" s="4" t="str">
        <f t="shared" ca="1" si="1345"/>
        <v>Scotiabank</v>
      </c>
      <c r="B5810" s="4" t="str">
        <f t="shared" si="1346"/>
        <v>Derek Holt*</v>
      </c>
      <c r="C5810" s="4" t="s">
        <v>246</v>
      </c>
      <c r="D5810" s="4" t="s">
        <v>248</v>
      </c>
      <c r="E5810" s="4" t="str">
        <f>IF(COUNTIF($E$2:E5809,"Begin: " &amp; C5810 &amp; "-" &amp; D5810 &amp; "-" &amp; H5810)=0,"Begin: " &amp; C5810 &amp; "-" &amp; D5810 &amp; "-" &amp; H5810,IF((C5810 &amp; "-" &amp; D5810 &amp; "-" &amp; H5810)&lt;&gt;(C5811 &amp; "-" &amp; D5811 &amp; "-" &amp; H5811),"End: " &amp; C5810 &amp; "-" &amp; D5810 &amp; "-" &amp; H5810,""))</f>
        <v/>
      </c>
      <c r="F5810" s="4" t="str">
        <f t="shared" si="1347"/>
        <v>Wall Street Journal-GDP-11-2019</v>
      </c>
      <c r="G5810" s="7">
        <v>43779</v>
      </c>
      <c r="H5810" s="7" t="str">
        <f t="shared" si="1348"/>
        <v>11-2019</v>
      </c>
      <c r="I5810" s="7" t="str">
        <f t="shared" ca="1" si="1349"/>
        <v>Wall Street Journal: Scotiabank-GDP-11-2019</v>
      </c>
      <c r="J5810" s="4" t="str">
        <f t="shared" ca="1" si="1350"/>
        <v>GDP-Scotiabank:11-2019</v>
      </c>
      <c r="K5810" t="s">
        <v>840</v>
      </c>
    </row>
    <row r="5811" spans="1:95" x14ac:dyDescent="0.55000000000000004">
      <c r="A5811" s="4" t="str">
        <f t="shared" ca="1" si="1345"/>
        <v>KPMG</v>
      </c>
      <c r="B5811" s="4" t="str">
        <f t="shared" si="1346"/>
        <v>Constance Hunter*</v>
      </c>
      <c r="C5811" s="4" t="s">
        <v>246</v>
      </c>
      <c r="D5811" s="4" t="s">
        <v>248</v>
      </c>
      <c r="E5811" s="4" t="str">
        <f>IF(COUNTIF($E$2:E5810,"Begin: " &amp; C5811 &amp; "-" &amp; D5811 &amp; "-" &amp; H5811)=0,"Begin: " &amp; C5811 &amp; "-" &amp; D5811 &amp; "-" &amp; H5811,IF((C5811 &amp; "-" &amp; D5811 &amp; "-" &amp; H5811)&lt;&gt;(C5812 &amp; "-" &amp; D5812 &amp; "-" &amp; H5812),"End: " &amp; C5811 &amp; "-" &amp; D5811 &amp; "-" &amp; H5811,""))</f>
        <v/>
      </c>
      <c r="F5811" s="4" t="str">
        <f t="shared" si="1347"/>
        <v>Wall Street Journal-GDP-11-2019</v>
      </c>
      <c r="G5811" s="7">
        <v>43779</v>
      </c>
      <c r="H5811" s="7" t="str">
        <f t="shared" si="1348"/>
        <v>11-2019</v>
      </c>
      <c r="I5811" s="7" t="str">
        <f t="shared" ca="1" si="1349"/>
        <v>Wall Street Journal: KPMG-GDP-11-2019</v>
      </c>
      <c r="J5811" s="4" t="str">
        <f t="shared" ca="1" si="1350"/>
        <v>GDP-KPMG:11-2019</v>
      </c>
      <c r="K5811" t="s">
        <v>855</v>
      </c>
    </row>
    <row r="5812" spans="1:95" x14ac:dyDescent="0.55000000000000004">
      <c r="A5812" s="4" t="str">
        <f t="shared" ca="1" si="1345"/>
        <v>BBVA</v>
      </c>
      <c r="B5812" s="4" t="str">
        <f t="shared" si="1346"/>
        <v>Nathaniel Karp</v>
      </c>
      <c r="C5812" s="4" t="s">
        <v>246</v>
      </c>
      <c r="D5812" s="4" t="s">
        <v>248</v>
      </c>
      <c r="E5812" s="4" t="str">
        <f>IF(COUNTIF($E$2:E5811,"Begin: " &amp; C5812 &amp; "-" &amp; D5812 &amp; "-" &amp; H5812)=0,"Begin: " &amp; C5812 &amp; "-" &amp; D5812 &amp; "-" &amp; H5812,IF((C5812 &amp; "-" &amp; D5812 &amp; "-" &amp; H5812)&lt;&gt;(C5813 &amp; "-" &amp; D5813 &amp; "-" &amp; H5813),"End: " &amp; C5812 &amp; "-" &amp; D5812 &amp; "-" &amp; H5812,""))</f>
        <v/>
      </c>
      <c r="F5812" s="4" t="str">
        <f t="shared" si="1347"/>
        <v>Wall Street Journal-GDP-11-2019</v>
      </c>
      <c r="G5812" s="7">
        <v>43779</v>
      </c>
      <c r="H5812" s="7" t="str">
        <f t="shared" si="1348"/>
        <v>11-2019</v>
      </c>
      <c r="I5812" s="7" t="str">
        <f t="shared" ca="1" si="1349"/>
        <v>Wall Street Journal: BBVA-GDP-11-2019</v>
      </c>
      <c r="J5812" s="4" t="str">
        <f t="shared" ca="1" si="1350"/>
        <v>GDP-BBVA:11-2019</v>
      </c>
      <c r="K5812" t="s">
        <v>848</v>
      </c>
      <c r="CL5812">
        <v>1.9</v>
      </c>
      <c r="CM5812">
        <v>1.3</v>
      </c>
      <c r="CN5812">
        <v>2.1</v>
      </c>
      <c r="CO5812">
        <v>1.9</v>
      </c>
      <c r="CP5812">
        <v>1.9</v>
      </c>
      <c r="CQ5812">
        <v>1.8</v>
      </c>
    </row>
    <row r="5813" spans="1:95" x14ac:dyDescent="0.55000000000000004">
      <c r="A5813" s="4" t="str">
        <f t="shared" ca="1" si="1345"/>
        <v>National Retail Federation</v>
      </c>
      <c r="B5813" s="4" t="str">
        <f t="shared" si="1346"/>
        <v>Jack Kleinhenz</v>
      </c>
      <c r="C5813" s="4" t="s">
        <v>246</v>
      </c>
      <c r="D5813" s="4" t="s">
        <v>248</v>
      </c>
      <c r="E5813" s="4" t="str">
        <f>IF(COUNTIF($E$2:E5812,"Begin: " &amp; C5813 &amp; "-" &amp; D5813 &amp; "-" &amp; H5813)=0,"Begin: " &amp; C5813 &amp; "-" &amp; D5813 &amp; "-" &amp; H5813,IF((C5813 &amp; "-" &amp; D5813 &amp; "-" &amp; H5813)&lt;&gt;(C5814 &amp; "-" &amp; D5814 &amp; "-" &amp; H5814),"End: " &amp; C5813 &amp; "-" &amp; D5813 &amp; "-" &amp; H5813,""))</f>
        <v/>
      </c>
      <c r="F5813" s="4" t="str">
        <f t="shared" si="1347"/>
        <v>Wall Street Journal-GDP-11-2019</v>
      </c>
      <c r="G5813" s="7">
        <v>43779</v>
      </c>
      <c r="H5813" s="7" t="str">
        <f t="shared" si="1348"/>
        <v>11-2019</v>
      </c>
      <c r="I5813" s="7" t="str">
        <f t="shared" ca="1" si="1349"/>
        <v>Wall Street Journal: National Retail Federation-GDP-11-2019</v>
      </c>
      <c r="J5813" s="4" t="str">
        <f t="shared" ca="1" si="1350"/>
        <v>GDP-National Retail Federation:11-2019</v>
      </c>
      <c r="K5813" t="s">
        <v>216</v>
      </c>
      <c r="CL5813">
        <v>2</v>
      </c>
      <c r="CM5813">
        <v>2</v>
      </c>
      <c r="CN5813">
        <v>1.8</v>
      </c>
      <c r="CO5813">
        <v>2</v>
      </c>
      <c r="CP5813">
        <v>1.7</v>
      </c>
      <c r="CQ5813">
        <v>1.8</v>
      </c>
    </row>
    <row r="5814" spans="1:95" x14ac:dyDescent="0.55000000000000004">
      <c r="A5814" s="4" t="str">
        <f t="shared" ca="1" si="1345"/>
        <v>Natixis CIB Americas</v>
      </c>
      <c r="B5814" s="4" t="str">
        <f t="shared" si="1346"/>
        <v>Joseph LaVorgna</v>
      </c>
      <c r="C5814" s="4" t="s">
        <v>246</v>
      </c>
      <c r="D5814" s="4" t="s">
        <v>248</v>
      </c>
      <c r="E5814" s="4" t="str">
        <f>IF(COUNTIF($E$2:E5813,"Begin: " &amp; C5814 &amp; "-" &amp; D5814 &amp; "-" &amp; H5814)=0,"Begin: " &amp; C5814 &amp; "-" &amp; D5814 &amp; "-" &amp; H5814,IF((C5814 &amp; "-" &amp; D5814 &amp; "-" &amp; H5814)&lt;&gt;(C5815 &amp; "-" &amp; D5815 &amp; "-" &amp; H5815),"End: " &amp; C5814 &amp; "-" &amp; D5814 &amp; "-" &amp; H5814,""))</f>
        <v/>
      </c>
      <c r="F5814" s="4" t="str">
        <f t="shared" si="1347"/>
        <v>Wall Street Journal-GDP-11-2019</v>
      </c>
      <c r="G5814" s="7">
        <v>43779</v>
      </c>
      <c r="H5814" s="7" t="str">
        <f t="shared" si="1348"/>
        <v>11-2019</v>
      </c>
      <c r="I5814" s="7" t="str">
        <f t="shared" ca="1" si="1349"/>
        <v>Wall Street Journal: Natixis CIB Americas-GDP-11-2019</v>
      </c>
      <c r="J5814" s="4" t="str">
        <f t="shared" ca="1" si="1350"/>
        <v>GDP-Natixis CIB Americas:11-2019</v>
      </c>
      <c r="K5814" t="s">
        <v>774</v>
      </c>
      <c r="CL5814">
        <v>2</v>
      </c>
      <c r="CM5814">
        <v>2</v>
      </c>
      <c r="CN5814">
        <v>1.5</v>
      </c>
      <c r="CO5814">
        <v>3</v>
      </c>
      <c r="CP5814">
        <v>2.5</v>
      </c>
      <c r="CQ5814">
        <v>2</v>
      </c>
    </row>
    <row r="5815" spans="1:95" x14ac:dyDescent="0.55000000000000004">
      <c r="A5815" s="4" t="str">
        <f t="shared" ca="1" si="1345"/>
        <v>UCLA Anderson Forecast</v>
      </c>
      <c r="B5815" s="4" t="str">
        <f t="shared" si="1346"/>
        <v>Edward Leamer/David Shulman</v>
      </c>
      <c r="C5815" s="4" t="s">
        <v>246</v>
      </c>
      <c r="D5815" s="4" t="s">
        <v>248</v>
      </c>
      <c r="E5815" s="4" t="str">
        <f>IF(COUNTIF($E$2:E5814,"Begin: " &amp; C5815 &amp; "-" &amp; D5815 &amp; "-" &amp; H5815)=0,"Begin: " &amp; C5815 &amp; "-" &amp; D5815 &amp; "-" &amp; H5815,IF((C5815 &amp; "-" &amp; D5815 &amp; "-" &amp; H5815)&lt;&gt;(C5816 &amp; "-" &amp; D5816 &amp; "-" &amp; H5816),"End: " &amp; C5815 &amp; "-" &amp; D5815 &amp; "-" &amp; H5815,""))</f>
        <v/>
      </c>
      <c r="F5815" s="4" t="str">
        <f t="shared" si="1347"/>
        <v>Wall Street Journal-GDP-11-2019</v>
      </c>
      <c r="G5815" s="7">
        <v>43779</v>
      </c>
      <c r="H5815" s="7" t="str">
        <f t="shared" si="1348"/>
        <v>11-2019</v>
      </c>
      <c r="I5815" s="7" t="str">
        <f t="shared" ca="1" si="1349"/>
        <v>Wall Street Journal: UCLA Anderson Forecast-GDP-11-2019</v>
      </c>
      <c r="J5815" s="4" t="str">
        <f t="shared" ca="1" si="1350"/>
        <v>GDP-UCLA Anderson Forecast:11-2019</v>
      </c>
      <c r="K5815" t="s">
        <v>218</v>
      </c>
      <c r="CL5815">
        <v>1.9</v>
      </c>
      <c r="CM5815">
        <v>1.6</v>
      </c>
      <c r="CN5815">
        <v>2.2999999999999998</v>
      </c>
      <c r="CO5815">
        <v>1.9</v>
      </c>
      <c r="CP5815">
        <v>0.6</v>
      </c>
      <c r="CQ5815">
        <v>0.2</v>
      </c>
    </row>
    <row r="5816" spans="1:95" x14ac:dyDescent="0.55000000000000004">
      <c r="A5816" s="4" t="str">
        <f t="shared" ca="1" si="1345"/>
        <v>NEMA Business Information Services</v>
      </c>
      <c r="B5816" s="4" t="str">
        <f t="shared" si="1346"/>
        <v>Don Leavens/Steven Wilcox*</v>
      </c>
      <c r="C5816" s="4" t="s">
        <v>246</v>
      </c>
      <c r="D5816" s="4" t="s">
        <v>248</v>
      </c>
      <c r="E5816" s="4" t="str">
        <f>IF(COUNTIF($E$2:E5815,"Begin: " &amp; C5816 &amp; "-" &amp; D5816 &amp; "-" &amp; H5816)=0,"Begin: " &amp; C5816 &amp; "-" &amp; D5816 &amp; "-" &amp; H5816,IF((C5816 &amp; "-" &amp; D5816 &amp; "-" &amp; H5816)&lt;&gt;(C5817 &amp; "-" &amp; D5817 &amp; "-" &amp; H5817),"End: " &amp; C5816 &amp; "-" &amp; D5816 &amp; "-" &amp; H5816,""))</f>
        <v/>
      </c>
      <c r="F5816" s="4" t="str">
        <f t="shared" si="1347"/>
        <v>Wall Street Journal-GDP-11-2019</v>
      </c>
      <c r="G5816" s="7">
        <v>43779</v>
      </c>
      <c r="H5816" s="7" t="str">
        <f t="shared" si="1348"/>
        <v>11-2019</v>
      </c>
      <c r="I5816" s="7" t="str">
        <f t="shared" ca="1" si="1349"/>
        <v>Wall Street Journal: NEMA Business Information Services-GDP-11-2019</v>
      </c>
      <c r="J5816" s="4" t="str">
        <f t="shared" ca="1" si="1350"/>
        <v>GDP-NEMA Business Information Services:11-2019</v>
      </c>
      <c r="K5816" t="s">
        <v>861</v>
      </c>
    </row>
    <row r="5817" spans="1:95" x14ac:dyDescent="0.55000000000000004">
      <c r="A5817" s="4" t="str">
        <f t="shared" ca="1" si="1345"/>
        <v>Moody's Investors Service</v>
      </c>
      <c r="B5817" s="4" t="str">
        <f t="shared" si="1346"/>
        <v>John Lonski</v>
      </c>
      <c r="C5817" s="4" t="s">
        <v>246</v>
      </c>
      <c r="D5817" s="4" t="s">
        <v>248</v>
      </c>
      <c r="E5817" s="4" t="str">
        <f>IF(COUNTIF($E$2:E5816,"Begin: " &amp; C5817 &amp; "-" &amp; D5817 &amp; "-" &amp; H5817)=0,"Begin: " &amp; C5817 &amp; "-" &amp; D5817 &amp; "-" &amp; H5817,IF((C5817 &amp; "-" &amp; D5817 &amp; "-" &amp; H5817)&lt;&gt;(C5818 &amp; "-" &amp; D5818 &amp; "-" &amp; H5818),"End: " &amp; C5817 &amp; "-" &amp; D5817 &amp; "-" &amp; H5817,""))</f>
        <v/>
      </c>
      <c r="F5817" s="4" t="str">
        <f t="shared" si="1347"/>
        <v>Wall Street Journal-GDP-11-2019</v>
      </c>
      <c r="G5817" s="7">
        <v>43779</v>
      </c>
      <c r="H5817" s="7" t="str">
        <f t="shared" si="1348"/>
        <v>11-2019</v>
      </c>
      <c r="I5817" s="7" t="str">
        <f t="shared" ca="1" si="1349"/>
        <v>Wall Street Journal: Moody's Investors Service-GDP-11-2019</v>
      </c>
      <c r="J5817" s="4" t="str">
        <f t="shared" ca="1" si="1350"/>
        <v>GDP-Moody's Investors Service:11-2019</v>
      </c>
      <c r="K5817" t="s">
        <v>220</v>
      </c>
      <c r="CL5817">
        <v>1.9</v>
      </c>
      <c r="CM5817">
        <v>1.3</v>
      </c>
      <c r="CN5817">
        <v>2.2000000000000002</v>
      </c>
      <c r="CO5817">
        <v>1.8</v>
      </c>
      <c r="CP5817">
        <v>1.3</v>
      </c>
      <c r="CQ5817">
        <v>1.3</v>
      </c>
    </row>
    <row r="5818" spans="1:95" x14ac:dyDescent="0.55000000000000004">
      <c r="A5818" s="4" t="str">
        <f t="shared" ca="1" si="1345"/>
        <v>National Auto Dealer Association</v>
      </c>
      <c r="B5818" s="4" t="str">
        <f t="shared" si="1346"/>
        <v>Patrick Manzi</v>
      </c>
      <c r="C5818" s="4" t="s">
        <v>246</v>
      </c>
      <c r="D5818" s="4" t="s">
        <v>248</v>
      </c>
      <c r="E5818" s="4" t="str">
        <f>IF(COUNTIF($E$2:E5817,"Begin: " &amp; C5818 &amp; "-" &amp; D5818 &amp; "-" &amp; H5818)=0,"Begin: " &amp; C5818 &amp; "-" &amp; D5818 &amp; "-" &amp; H5818,IF((C5818 &amp; "-" &amp; D5818 &amp; "-" &amp; H5818)&lt;&gt;(C5819 &amp; "-" &amp; D5819 &amp; "-" &amp; H5819),"End: " &amp; C5818 &amp; "-" &amp; D5818 &amp; "-" &amp; H5818,""))</f>
        <v/>
      </c>
      <c r="F5818" s="4" t="str">
        <f t="shared" si="1347"/>
        <v>Wall Street Journal-GDP-11-2019</v>
      </c>
      <c r="G5818" s="7">
        <v>43779</v>
      </c>
      <c r="H5818" s="7" t="str">
        <f t="shared" si="1348"/>
        <v>11-2019</v>
      </c>
      <c r="I5818" s="7" t="str">
        <f t="shared" ca="1" si="1349"/>
        <v>Wall Street Journal: National Auto Dealer Association-GDP-11-2019</v>
      </c>
      <c r="J5818" s="4" t="str">
        <f t="shared" ca="1" si="1350"/>
        <v>GDP-National Auto Dealer Association:11-2019</v>
      </c>
      <c r="K5818" t="s">
        <v>800</v>
      </c>
      <c r="CL5818">
        <v>2</v>
      </c>
      <c r="CM5818">
        <v>1.7</v>
      </c>
      <c r="CN5818">
        <v>1.8</v>
      </c>
      <c r="CO5818">
        <v>2</v>
      </c>
      <c r="CP5818">
        <v>1.8</v>
      </c>
      <c r="CQ5818">
        <v>1.6</v>
      </c>
    </row>
    <row r="5819" spans="1:95" x14ac:dyDescent="0.55000000000000004">
      <c r="A5819" s="4" t="str">
        <f t="shared" ca="1" si="1345"/>
        <v>MetLife Investment Management</v>
      </c>
      <c r="B5819" s="4" t="str">
        <f t="shared" si="1346"/>
        <v>Drew T. Matus*</v>
      </c>
      <c r="C5819" s="4" t="s">
        <v>246</v>
      </c>
      <c r="D5819" s="4" t="s">
        <v>248</v>
      </c>
      <c r="E5819" s="4" t="str">
        <f>IF(COUNTIF($E$2:E5818,"Begin: " &amp; C5819 &amp; "-" &amp; D5819 &amp; "-" &amp; H5819)=0,"Begin: " &amp; C5819 &amp; "-" &amp; D5819 &amp; "-" &amp; H5819,IF((C5819 &amp; "-" &amp; D5819 &amp; "-" &amp; H5819)&lt;&gt;(C5820 &amp; "-" &amp; D5820 &amp; "-" &amp; H5820),"End: " &amp; C5819 &amp; "-" &amp; D5819 &amp; "-" &amp; H5819,""))</f>
        <v/>
      </c>
      <c r="F5819" s="4" t="str">
        <f t="shared" si="1347"/>
        <v>Wall Street Journal-GDP-11-2019</v>
      </c>
      <c r="G5819" s="7">
        <v>43779</v>
      </c>
      <c r="H5819" s="7" t="str">
        <f t="shared" si="1348"/>
        <v>11-2019</v>
      </c>
      <c r="I5819" s="7" t="str">
        <f t="shared" ca="1" si="1349"/>
        <v>Wall Street Journal: MetLife Investment Management-GDP-11-2019</v>
      </c>
      <c r="J5819" s="4" t="str">
        <f t="shared" ca="1" si="1350"/>
        <v>GDP-MetLife Investment Management:11-2019</v>
      </c>
      <c r="K5819" t="s">
        <v>819</v>
      </c>
    </row>
    <row r="5820" spans="1:95" x14ac:dyDescent="0.55000000000000004">
      <c r="A5820" s="4" t="str">
        <f t="shared" ca="1" si="1345"/>
        <v>Jeffries &amp; Company</v>
      </c>
      <c r="B5820" s="4" t="str">
        <f t="shared" si="1346"/>
        <v>Ward McCarthy*</v>
      </c>
      <c r="C5820" s="4" t="s">
        <v>246</v>
      </c>
      <c r="D5820" s="4" t="s">
        <v>248</v>
      </c>
      <c r="E5820" s="4" t="str">
        <f>IF(COUNTIF($E$2:E5819,"Begin: " &amp; C5820 &amp; "-" &amp; D5820 &amp; "-" &amp; H5820)=0,"Begin: " &amp; C5820 &amp; "-" &amp; D5820 &amp; "-" &amp; H5820,IF((C5820 &amp; "-" &amp; D5820 &amp; "-" &amp; H5820)&lt;&gt;(C5821 &amp; "-" &amp; D5821 &amp; "-" &amp; H5821),"End: " &amp; C5820 &amp; "-" &amp; D5820 &amp; "-" &amp; H5820,""))</f>
        <v/>
      </c>
      <c r="F5820" s="4" t="str">
        <f t="shared" si="1347"/>
        <v>Wall Street Journal-GDP-11-2019</v>
      </c>
      <c r="G5820" s="7">
        <v>43779</v>
      </c>
      <c r="H5820" s="7" t="str">
        <f t="shared" si="1348"/>
        <v>11-2019</v>
      </c>
      <c r="I5820" s="7" t="str">
        <f t="shared" ca="1" si="1349"/>
        <v>Wall Street Journal: Jeffries &amp; Company-GDP-11-2019</v>
      </c>
      <c r="J5820" s="4" t="str">
        <f t="shared" ca="1" si="1350"/>
        <v>GDP-Jeffries &amp; Company:11-2019</v>
      </c>
      <c r="K5820" t="s">
        <v>820</v>
      </c>
    </row>
    <row r="5821" spans="1:95" x14ac:dyDescent="0.55000000000000004">
      <c r="A5821" s="4" t="str">
        <f t="shared" ca="1" si="1345"/>
        <v>ACT Research</v>
      </c>
      <c r="B5821" s="4" t="str">
        <f t="shared" si="1346"/>
        <v>Jim Meil</v>
      </c>
      <c r="C5821" s="4" t="s">
        <v>246</v>
      </c>
      <c r="D5821" s="4" t="s">
        <v>248</v>
      </c>
      <c r="E5821" s="4" t="str">
        <f>IF(COUNTIF($E$2:E5820,"Begin: " &amp; C5821 &amp; "-" &amp; D5821 &amp; "-" &amp; H5821)=0,"Begin: " &amp; C5821 &amp; "-" &amp; D5821 &amp; "-" &amp; H5821,IF((C5821 &amp; "-" &amp; D5821 &amp; "-" &amp; H5821)&lt;&gt;(C5822 &amp; "-" &amp; D5822 &amp; "-" &amp; H5822),"End: " &amp; C5821 &amp; "-" &amp; D5821 &amp; "-" &amp; H5821,""))</f>
        <v/>
      </c>
      <c r="F5821" s="4" t="str">
        <f t="shared" si="1347"/>
        <v>Wall Street Journal-GDP-11-2019</v>
      </c>
      <c r="G5821" s="7">
        <v>43779</v>
      </c>
      <c r="H5821" s="7" t="str">
        <f t="shared" si="1348"/>
        <v>11-2019</v>
      </c>
      <c r="I5821" s="7" t="str">
        <f t="shared" ca="1" si="1349"/>
        <v>Wall Street Journal: ACT Research-GDP-11-2019</v>
      </c>
      <c r="J5821" s="4" t="str">
        <f t="shared" ca="1" si="1350"/>
        <v>GDP-ACT Research:11-2019</v>
      </c>
      <c r="K5821" t="s">
        <v>437</v>
      </c>
      <c r="CL5821">
        <v>1.9</v>
      </c>
      <c r="CM5821">
        <v>1.5</v>
      </c>
      <c r="CN5821">
        <v>1.5</v>
      </c>
      <c r="CO5821">
        <v>1.7</v>
      </c>
      <c r="CP5821">
        <v>1.6</v>
      </c>
      <c r="CQ5821">
        <v>1.7</v>
      </c>
    </row>
    <row r="5822" spans="1:95" x14ac:dyDescent="0.55000000000000004">
      <c r="A5822" s="4" t="str">
        <f t="shared" ca="1" si="1345"/>
        <v>Standard Chartered</v>
      </c>
      <c r="B5822" s="4" t="str">
        <f t="shared" si="1346"/>
        <v>Sonia Meskin*</v>
      </c>
      <c r="C5822" s="4" t="s">
        <v>246</v>
      </c>
      <c r="D5822" s="4" t="s">
        <v>248</v>
      </c>
      <c r="E5822" s="4" t="str">
        <f>IF(COUNTIF($E$2:E5821,"Begin: " &amp; C5822 &amp; "-" &amp; D5822 &amp; "-" &amp; H5822)=0,"Begin: " &amp; C5822 &amp; "-" &amp; D5822 &amp; "-" &amp; H5822,IF((C5822 &amp; "-" &amp; D5822 &amp; "-" &amp; H5822)&lt;&gt;(C5823 &amp; "-" &amp; D5823 &amp; "-" &amp; H5823),"End: " &amp; C5822 &amp; "-" &amp; D5822 &amp; "-" &amp; H5822,""))</f>
        <v/>
      </c>
      <c r="F5822" s="4" t="str">
        <f t="shared" si="1347"/>
        <v>Wall Street Journal-GDP-11-2019</v>
      </c>
      <c r="G5822" s="7">
        <v>43779</v>
      </c>
      <c r="H5822" s="7" t="str">
        <f t="shared" si="1348"/>
        <v>11-2019</v>
      </c>
      <c r="I5822" s="7" t="str">
        <f t="shared" ca="1" si="1349"/>
        <v>Wall Street Journal: Standard Chartered-GDP-11-2019</v>
      </c>
      <c r="J5822" s="4" t="str">
        <f t="shared" ca="1" si="1350"/>
        <v>GDP-Standard Chartered:11-2019</v>
      </c>
      <c r="K5822" t="s">
        <v>821</v>
      </c>
    </row>
    <row r="5823" spans="1:95" x14ac:dyDescent="0.55000000000000004">
      <c r="A5823" s="4" t="str">
        <f t="shared" ca="1" si="1345"/>
        <v>BofA</v>
      </c>
      <c r="B5823" s="4" t="str">
        <f t="shared" si="1346"/>
        <v>Michelle Meyer</v>
      </c>
      <c r="C5823" s="4" t="s">
        <v>246</v>
      </c>
      <c r="D5823" s="4" t="s">
        <v>248</v>
      </c>
      <c r="E5823" s="4" t="str">
        <f>IF(COUNTIF($E$2:E5822,"Begin: " &amp; C5823 &amp; "-" &amp; D5823 &amp; "-" &amp; H5823)=0,"Begin: " &amp; C5823 &amp; "-" &amp; D5823 &amp; "-" &amp; H5823,IF((C5823 &amp; "-" &amp; D5823 &amp; "-" &amp; H5823)&lt;&gt;(C5824 &amp; "-" &amp; D5824 &amp; "-" &amp; H5824),"End: " &amp; C5823 &amp; "-" &amp; D5823 &amp; "-" &amp; H5823,""))</f>
        <v/>
      </c>
      <c r="F5823" s="4" t="str">
        <f t="shared" si="1347"/>
        <v>Wall Street Journal-GDP-11-2019</v>
      </c>
      <c r="G5823" s="7">
        <v>43779</v>
      </c>
      <c r="H5823" s="7" t="str">
        <f t="shared" si="1348"/>
        <v>11-2019</v>
      </c>
      <c r="I5823" s="7" t="str">
        <f t="shared" ca="1" si="1349"/>
        <v>Wall Street Journal: BofA-GDP-11-2019</v>
      </c>
      <c r="J5823" s="4" t="str">
        <f t="shared" ca="1" si="1350"/>
        <v>GDP-BofA:11-2019</v>
      </c>
      <c r="K5823" t="s">
        <v>803</v>
      </c>
      <c r="CL5823">
        <v>1.9</v>
      </c>
      <c r="CM5823">
        <v>1.5</v>
      </c>
      <c r="CN5823">
        <v>1.5</v>
      </c>
      <c r="CO5823">
        <v>1.7</v>
      </c>
      <c r="CP5823">
        <v>1.8</v>
      </c>
      <c r="CQ5823">
        <v>1.8</v>
      </c>
    </row>
    <row r="5824" spans="1:95" x14ac:dyDescent="0.55000000000000004">
      <c r="A5824" s="4" t="str">
        <f t="shared" ca="1" si="1345"/>
        <v>Daiwa Capital</v>
      </c>
      <c r="B5824" s="4" t="str">
        <f t="shared" si="1346"/>
        <v>Michael Moran</v>
      </c>
      <c r="C5824" s="4" t="s">
        <v>246</v>
      </c>
      <c r="D5824" s="4" t="s">
        <v>248</v>
      </c>
      <c r="E5824" s="4" t="str">
        <f>IF(COUNTIF($E$2:E5823,"Begin: " &amp; C5824 &amp; "-" &amp; D5824 &amp; "-" &amp; H5824)=0,"Begin: " &amp; C5824 &amp; "-" &amp; D5824 &amp; "-" &amp; H5824,IF((C5824 &amp; "-" &amp; D5824 &amp; "-" &amp; H5824)&lt;&gt;(C5825 &amp; "-" &amp; D5825 &amp; "-" &amp; H5825),"End: " &amp; C5824 &amp; "-" &amp; D5824 &amp; "-" &amp; H5824,""))</f>
        <v/>
      </c>
      <c r="F5824" s="4" t="str">
        <f t="shared" si="1347"/>
        <v>Wall Street Journal-GDP-11-2019</v>
      </c>
      <c r="G5824" s="7">
        <v>43779</v>
      </c>
      <c r="H5824" s="7" t="str">
        <f t="shared" si="1348"/>
        <v>11-2019</v>
      </c>
      <c r="I5824" s="7" t="str">
        <f t="shared" ca="1" si="1349"/>
        <v>Wall Street Journal: Daiwa Capital-GDP-11-2019</v>
      </c>
      <c r="J5824" s="4" t="str">
        <f t="shared" ca="1" si="1350"/>
        <v>GDP-Daiwa Capital:11-2019</v>
      </c>
      <c r="K5824" t="s">
        <v>438</v>
      </c>
      <c r="CL5824">
        <v>1.9</v>
      </c>
      <c r="CM5824">
        <v>1.8</v>
      </c>
      <c r="CN5824">
        <v>1.8</v>
      </c>
      <c r="CO5824">
        <v>1.6</v>
      </c>
      <c r="CP5824">
        <v>1.2</v>
      </c>
      <c r="CQ5824">
        <v>0.4</v>
      </c>
    </row>
    <row r="5825" spans="1:95" x14ac:dyDescent="0.55000000000000004">
      <c r="A5825" s="4" t="str">
        <f t="shared" ca="1" si="1345"/>
        <v>National Association of Manufacturers</v>
      </c>
      <c r="B5825" s="4" t="str">
        <f t="shared" si="1346"/>
        <v>Chad Moutray</v>
      </c>
      <c r="C5825" s="4" t="s">
        <v>246</v>
      </c>
      <c r="D5825" s="4" t="s">
        <v>248</v>
      </c>
      <c r="E5825" s="4" t="str">
        <f>IF(COUNTIF($E$2:E5824,"Begin: " &amp; C5825 &amp; "-" &amp; D5825 &amp; "-" &amp; H5825)=0,"Begin: " &amp; C5825 &amp; "-" &amp; D5825 &amp; "-" &amp; H5825,IF((C5825 &amp; "-" &amp; D5825 &amp; "-" &amp; H5825)&lt;&gt;(C5826 &amp; "-" &amp; D5826 &amp; "-" &amp; H5826),"End: " &amp; C5825 &amp; "-" &amp; D5825 &amp; "-" &amp; H5825,""))</f>
        <v/>
      </c>
      <c r="F5825" s="4" t="str">
        <f t="shared" si="1347"/>
        <v>Wall Street Journal-GDP-11-2019</v>
      </c>
      <c r="G5825" s="7">
        <v>43779</v>
      </c>
      <c r="H5825" s="7" t="str">
        <f t="shared" si="1348"/>
        <v>11-2019</v>
      </c>
      <c r="I5825" s="7" t="str">
        <f t="shared" ca="1" si="1349"/>
        <v>Wall Street Journal: National Association of Manufacturers-GDP-11-2019</v>
      </c>
      <c r="J5825" s="4" t="str">
        <f t="shared" ca="1" si="1350"/>
        <v>GDP-National Association of Manufacturers:11-2019</v>
      </c>
      <c r="K5825" t="s">
        <v>439</v>
      </c>
      <c r="CL5825">
        <v>1.9</v>
      </c>
      <c r="CM5825">
        <v>2.1</v>
      </c>
      <c r="CN5825">
        <v>2</v>
      </c>
      <c r="CO5825">
        <v>1.8</v>
      </c>
      <c r="CP5825">
        <v>1.6</v>
      </c>
      <c r="CQ5825">
        <v>1.5</v>
      </c>
    </row>
    <row r="5826" spans="1:95" x14ac:dyDescent="0.55000000000000004">
      <c r="A5826" s="4" t="str">
        <f t="shared" ca="1" si="1345"/>
        <v>Naroff Economics</v>
      </c>
      <c r="B5826" s="4" t="str">
        <f t="shared" si="1346"/>
        <v>Joel Naroff</v>
      </c>
      <c r="C5826" s="4" t="s">
        <v>246</v>
      </c>
      <c r="D5826" s="4" t="s">
        <v>248</v>
      </c>
      <c r="E5826" s="4" t="str">
        <f>IF(COUNTIF($E$2:E5825,"Begin: " &amp; C5826 &amp; "-" &amp; D5826 &amp; "-" &amp; H5826)=0,"Begin: " &amp; C5826 &amp; "-" &amp; D5826 &amp; "-" &amp; H5826,IF((C5826 &amp; "-" &amp; D5826 &amp; "-" &amp; H5826)&lt;&gt;(C5827 &amp; "-" &amp; D5827 &amp; "-" &amp; H5827),"End: " &amp; C5826 &amp; "-" &amp; D5826 &amp; "-" &amp; H5826,""))</f>
        <v/>
      </c>
      <c r="F5826" s="4" t="str">
        <f t="shared" si="1347"/>
        <v>Wall Street Journal-GDP-11-2019</v>
      </c>
      <c r="G5826" s="7">
        <v>43779</v>
      </c>
      <c r="H5826" s="7" t="str">
        <f t="shared" si="1348"/>
        <v>11-2019</v>
      </c>
      <c r="I5826" s="7" t="str">
        <f t="shared" ca="1" si="1349"/>
        <v>Wall Street Journal: Naroff Economics-GDP-11-2019</v>
      </c>
      <c r="J5826" s="4" t="str">
        <f t="shared" ca="1" si="1350"/>
        <v>GDP-Naroff Economics:11-2019</v>
      </c>
      <c r="K5826" t="s">
        <v>440</v>
      </c>
      <c r="CL5826">
        <v>1.7</v>
      </c>
      <c r="CM5826">
        <v>2.1</v>
      </c>
      <c r="CN5826">
        <v>1.6</v>
      </c>
      <c r="CO5826">
        <v>0.9</v>
      </c>
      <c r="CP5826">
        <v>-1</v>
      </c>
      <c r="CQ5826">
        <v>-0.5</v>
      </c>
    </row>
    <row r="5827" spans="1:95" x14ac:dyDescent="0.55000000000000004">
      <c r="A5827" s="4" t="str">
        <f t="shared" ca="1" si="1345"/>
        <v>MacroEcon Global Advisors</v>
      </c>
      <c r="B5827" s="4" t="str">
        <f t="shared" si="1346"/>
        <v>Mark Nielson</v>
      </c>
      <c r="C5827" s="4" t="s">
        <v>246</v>
      </c>
      <c r="D5827" s="4" t="s">
        <v>248</v>
      </c>
      <c r="E5827" s="4" t="str">
        <f>IF(COUNTIF($E$2:E5826,"Begin: " &amp; C5827 &amp; "-" &amp; D5827 &amp; "-" &amp; H5827)=0,"Begin: " &amp; C5827 &amp; "-" &amp; D5827 &amp; "-" &amp; H5827,IF((C5827 &amp; "-" &amp; D5827 &amp; "-" &amp; H5827)&lt;&gt;(C5828 &amp; "-" &amp; D5828 &amp; "-" &amp; H5828),"End: " &amp; C5827 &amp; "-" &amp; D5827 &amp; "-" &amp; H5827,""))</f>
        <v/>
      </c>
      <c r="F5827" s="4" t="str">
        <f t="shared" si="1347"/>
        <v>Wall Street Journal-GDP-11-2019</v>
      </c>
      <c r="G5827" s="7">
        <v>43779</v>
      </c>
      <c r="H5827" s="7" t="str">
        <f t="shared" si="1348"/>
        <v>11-2019</v>
      </c>
      <c r="I5827" s="7" t="str">
        <f t="shared" ca="1" si="1349"/>
        <v>Wall Street Journal: MacroEcon Global Advisors-GDP-11-2019</v>
      </c>
      <c r="J5827" s="4" t="str">
        <f t="shared" ca="1" si="1350"/>
        <v>GDP-MacroEcon Global Advisors:11-2019</v>
      </c>
      <c r="K5827" t="s">
        <v>225</v>
      </c>
      <c r="CL5827">
        <v>1.95</v>
      </c>
      <c r="CM5827">
        <v>2.4</v>
      </c>
      <c r="CN5827">
        <v>2.84</v>
      </c>
      <c r="CO5827">
        <v>2.92</v>
      </c>
      <c r="CP5827">
        <v>2.92</v>
      </c>
      <c r="CQ5827">
        <v>2.92</v>
      </c>
    </row>
    <row r="5828" spans="1:95" x14ac:dyDescent="0.55000000000000004">
      <c r="A5828" s="4" t="str">
        <f t="shared" ca="1" si="1345"/>
        <v>CoreLogic</v>
      </c>
      <c r="B5828" s="4" t="str">
        <f t="shared" si="1346"/>
        <v>Frank Nothaft</v>
      </c>
      <c r="C5828" s="4" t="s">
        <v>246</v>
      </c>
      <c r="D5828" s="4" t="s">
        <v>248</v>
      </c>
      <c r="E5828" s="4" t="str">
        <f>IF(COUNTIF($E$2:E5827,"Begin: " &amp; C5828 &amp; "-" &amp; D5828 &amp; "-" &amp; H5828)=0,"Begin: " &amp; C5828 &amp; "-" &amp; D5828 &amp; "-" &amp; H5828,IF((C5828 &amp; "-" &amp; D5828 &amp; "-" &amp; H5828)&lt;&gt;(C5829 &amp; "-" &amp; D5829 &amp; "-" &amp; H5829),"End: " &amp; C5828 &amp; "-" &amp; D5828 &amp; "-" &amp; H5828,""))</f>
        <v/>
      </c>
      <c r="F5828" s="4" t="str">
        <f t="shared" si="1347"/>
        <v>Wall Street Journal-GDP-11-2019</v>
      </c>
      <c r="G5828" s="7">
        <v>43779</v>
      </c>
      <c r="H5828" s="7" t="str">
        <f t="shared" si="1348"/>
        <v>11-2019</v>
      </c>
      <c r="I5828" s="7" t="str">
        <f t="shared" ca="1" si="1349"/>
        <v>Wall Street Journal: CoreLogic-GDP-11-2019</v>
      </c>
      <c r="J5828" s="4" t="str">
        <f t="shared" ca="1" si="1350"/>
        <v>GDP-CoreLogic:11-2019</v>
      </c>
      <c r="K5828" t="s">
        <v>862</v>
      </c>
      <c r="CL5828">
        <v>1.9</v>
      </c>
      <c r="CM5828">
        <v>1.9</v>
      </c>
      <c r="CN5828">
        <v>1.8</v>
      </c>
      <c r="CO5828">
        <v>1.8</v>
      </c>
      <c r="CP5828">
        <v>1.8</v>
      </c>
      <c r="CQ5828">
        <v>1.8</v>
      </c>
    </row>
    <row r="5829" spans="1:95" x14ac:dyDescent="0.55000000000000004">
      <c r="A5829" s="4" t="str">
        <f t="shared" ca="1" si="1345"/>
        <v>High Frequency Economics</v>
      </c>
      <c r="B5829" s="4" t="str">
        <f t="shared" si="1346"/>
        <v>Jim O'Sullivan</v>
      </c>
      <c r="C5829" s="4" t="s">
        <v>246</v>
      </c>
      <c r="D5829" s="4" t="s">
        <v>248</v>
      </c>
      <c r="E5829" s="4" t="str">
        <f>IF(COUNTIF($E$2:E5828,"Begin: " &amp; C5829 &amp; "-" &amp; D5829 &amp; "-" &amp; H5829)=0,"Begin: " &amp; C5829 &amp; "-" &amp; D5829 &amp; "-" &amp; H5829,IF((C5829 &amp; "-" &amp; D5829 &amp; "-" &amp; H5829)&lt;&gt;(C5830 &amp; "-" &amp; D5830 &amp; "-" &amp; H5830),"End: " &amp; C5829 &amp; "-" &amp; D5829 &amp; "-" &amp; H5829,""))</f>
        <v/>
      </c>
      <c r="F5829" s="4" t="str">
        <f t="shared" si="1347"/>
        <v>Wall Street Journal-GDP-11-2019</v>
      </c>
      <c r="G5829" s="7">
        <v>43779</v>
      </c>
      <c r="H5829" s="7" t="str">
        <f t="shared" si="1348"/>
        <v>11-2019</v>
      </c>
      <c r="I5829" s="7" t="str">
        <f t="shared" ca="1" si="1349"/>
        <v>Wall Street Journal: High Frequency Economics-GDP-11-2019</v>
      </c>
      <c r="J5829" s="4" t="str">
        <f t="shared" ca="1" si="1350"/>
        <v>GDP-High Frequency Economics:11-2019</v>
      </c>
      <c r="K5829" t="s">
        <v>227</v>
      </c>
      <c r="CL5829">
        <v>1.9</v>
      </c>
      <c r="CM5829">
        <v>1.5</v>
      </c>
      <c r="CN5829">
        <v>1.5</v>
      </c>
      <c r="CO5829">
        <v>2</v>
      </c>
      <c r="CP5829">
        <v>2</v>
      </c>
      <c r="CQ5829">
        <v>2</v>
      </c>
    </row>
    <row r="5830" spans="1:95" x14ac:dyDescent="0.55000000000000004">
      <c r="A5830" s="4" t="str">
        <f t="shared" ca="1" si="1345"/>
        <v>Stifel, Nicoulas and Company, Incorporated (formerly Sterne Agee)</v>
      </c>
      <c r="B5830" s="4" t="str">
        <f t="shared" si="1346"/>
        <v>Lindsey Piegza</v>
      </c>
      <c r="C5830" s="4" t="s">
        <v>246</v>
      </c>
      <c r="D5830" s="4" t="s">
        <v>248</v>
      </c>
      <c r="E5830" s="4" t="str">
        <f>IF(COUNTIF($E$2:E5829,"Begin: " &amp; C5830 &amp; "-" &amp; D5830 &amp; "-" &amp; H5830)=0,"Begin: " &amp; C5830 &amp; "-" &amp; D5830 &amp; "-" &amp; H5830,IF((C5830 &amp; "-" &amp; D5830 &amp; "-" &amp; H5830)&lt;&gt;(C5831 &amp; "-" &amp; D5831 &amp; "-" &amp; H5831),"End: " &amp; C5830 &amp; "-" &amp; D5830 &amp; "-" &amp; H5830,""))</f>
        <v/>
      </c>
      <c r="F5830" s="4" t="str">
        <f t="shared" si="1347"/>
        <v>Wall Street Journal-GDP-11-2019</v>
      </c>
      <c r="G5830" s="7">
        <v>43779</v>
      </c>
      <c r="H5830" s="7" t="str">
        <f t="shared" si="1348"/>
        <v>11-2019</v>
      </c>
      <c r="I5830" s="7" t="str">
        <f t="shared" ca="1" si="1349"/>
        <v>Wall Street Journal: Stifel, Nicoulas and Company, Incorporated (formerly Sterne Agee)-GDP-11-2019</v>
      </c>
      <c r="J5830" s="4" t="str">
        <f t="shared" ca="1" si="1350"/>
        <v>GDP-Stifel, Nicoulas and Company, Incorporated (formerly Sterne Agee):11-2019</v>
      </c>
      <c r="K5830" t="s">
        <v>675</v>
      </c>
      <c r="CL5830">
        <v>1.9</v>
      </c>
      <c r="CM5830">
        <v>1.1000000000000001</v>
      </c>
      <c r="CN5830">
        <v>-0.2</v>
      </c>
      <c r="CO5830">
        <v>0.8</v>
      </c>
      <c r="CP5830">
        <v>1.9</v>
      </c>
      <c r="CQ5830">
        <v>1.6</v>
      </c>
    </row>
    <row r="5831" spans="1:95" x14ac:dyDescent="0.55000000000000004">
      <c r="A5831" s="4" t="str">
        <f t="shared" ca="1" si="1345"/>
        <v>Macroeconomic Advisers</v>
      </c>
      <c r="B5831" s="4" t="str">
        <f t="shared" si="1346"/>
        <v>Dr. Joel Prakken/ Chris Varvares</v>
      </c>
      <c r="C5831" s="4" t="s">
        <v>246</v>
      </c>
      <c r="D5831" s="4" t="s">
        <v>248</v>
      </c>
      <c r="E5831" s="4" t="str">
        <f>IF(COUNTIF($E$2:E5830,"Begin: " &amp; C5831 &amp; "-" &amp; D5831 &amp; "-" &amp; H5831)=0,"Begin: " &amp; C5831 &amp; "-" &amp; D5831 &amp; "-" &amp; H5831,IF((C5831 &amp; "-" &amp; D5831 &amp; "-" &amp; H5831)&lt;&gt;(C5832 &amp; "-" &amp; D5832 &amp; "-" &amp; H5832),"End: " &amp; C5831 &amp; "-" &amp; D5831 &amp; "-" &amp; H5831,""))</f>
        <v/>
      </c>
      <c r="F5831" s="4" t="str">
        <f t="shared" si="1347"/>
        <v>Wall Street Journal-GDP-11-2019</v>
      </c>
      <c r="G5831" s="7">
        <v>43779</v>
      </c>
      <c r="H5831" s="7" t="str">
        <f t="shared" si="1348"/>
        <v>11-2019</v>
      </c>
      <c r="I5831" s="7" t="str">
        <f t="shared" ca="1" si="1349"/>
        <v>Wall Street Journal: Macroeconomic Advisers-GDP-11-2019</v>
      </c>
      <c r="J5831" s="4" t="str">
        <f t="shared" ca="1" si="1350"/>
        <v>GDP-Macroeconomic Advisers:11-2019</v>
      </c>
      <c r="K5831" t="s">
        <v>228</v>
      </c>
      <c r="CM5831">
        <v>1.5</v>
      </c>
      <c r="CN5831">
        <v>2.2000000000000002</v>
      </c>
      <c r="CO5831">
        <v>2.5</v>
      </c>
      <c r="CP5831">
        <v>2.2000000000000002</v>
      </c>
      <c r="CQ5831">
        <v>2.2000000000000002</v>
      </c>
    </row>
    <row r="5832" spans="1:95" x14ac:dyDescent="0.55000000000000004">
      <c r="A5832" s="4" t="str">
        <f t="shared" ca="1" si="1345"/>
        <v>Ameriprise Financial</v>
      </c>
      <c r="B5832" s="4" t="str">
        <f t="shared" si="1346"/>
        <v>Russell Price</v>
      </c>
      <c r="C5832" s="4" t="s">
        <v>246</v>
      </c>
      <c r="D5832" s="4" t="s">
        <v>248</v>
      </c>
      <c r="E5832" s="4" t="str">
        <f>IF(COUNTIF($E$2:E5831,"Begin: " &amp; C5832 &amp; "-" &amp; D5832 &amp; "-" &amp; H5832)=0,"Begin: " &amp; C5832 &amp; "-" &amp; D5832 &amp; "-" &amp; H5832,IF((C5832 &amp; "-" &amp; D5832 &amp; "-" &amp; H5832)&lt;&gt;(C5833 &amp; "-" &amp; D5833 &amp; "-" &amp; H5833),"End: " &amp; C5832 &amp; "-" &amp; D5832 &amp; "-" &amp; H5832,""))</f>
        <v/>
      </c>
      <c r="F5832" s="4" t="str">
        <f t="shared" si="1347"/>
        <v>Wall Street Journal-GDP-11-2019</v>
      </c>
      <c r="G5832" s="7">
        <v>43779</v>
      </c>
      <c r="H5832" s="7" t="str">
        <f t="shared" si="1348"/>
        <v>11-2019</v>
      </c>
      <c r="I5832" s="7" t="str">
        <f t="shared" ca="1" si="1349"/>
        <v>Wall Street Journal: Ameriprise Financial-GDP-11-2019</v>
      </c>
      <c r="J5832" s="4" t="str">
        <f t="shared" ca="1" si="1350"/>
        <v>GDP-Ameriprise Financial:11-2019</v>
      </c>
      <c r="K5832" t="s">
        <v>441</v>
      </c>
      <c r="CL5832">
        <v>1.9</v>
      </c>
      <c r="CM5832">
        <v>2</v>
      </c>
      <c r="CN5832">
        <v>1.8</v>
      </c>
      <c r="CO5832">
        <v>2.4</v>
      </c>
      <c r="CP5832">
        <v>2.2000000000000002</v>
      </c>
      <c r="CQ5832">
        <v>1.9</v>
      </c>
    </row>
    <row r="5833" spans="1:95" x14ac:dyDescent="0.55000000000000004">
      <c r="A5833" s="4" t="str">
        <f t="shared" ca="1" si="1345"/>
        <v>Point Loma Nazarene University</v>
      </c>
      <c r="B5833" s="4" t="str">
        <f t="shared" si="1346"/>
        <v>Lynn Reaser</v>
      </c>
      <c r="C5833" s="4" t="s">
        <v>246</v>
      </c>
      <c r="D5833" s="4" t="s">
        <v>248</v>
      </c>
      <c r="E5833" s="4" t="str">
        <f>IF(COUNTIF($E$2:E5832,"Begin: " &amp; C5833 &amp; "-" &amp; D5833 &amp; "-" &amp; H5833)=0,"Begin: " &amp; C5833 &amp; "-" &amp; D5833 &amp; "-" &amp; H5833,IF((C5833 &amp; "-" &amp; D5833 &amp; "-" &amp; H5833)&lt;&gt;(C5834 &amp; "-" &amp; D5834 &amp; "-" &amp; H5834),"End: " &amp; C5833 &amp; "-" &amp; D5833 &amp; "-" &amp; H5833,""))</f>
        <v/>
      </c>
      <c r="F5833" s="4" t="str">
        <f t="shared" si="1347"/>
        <v>Wall Street Journal-GDP-11-2019</v>
      </c>
      <c r="G5833" s="7">
        <v>43779</v>
      </c>
      <c r="H5833" s="7" t="str">
        <f t="shared" si="1348"/>
        <v>11-2019</v>
      </c>
      <c r="I5833" s="7" t="str">
        <f t="shared" ca="1" si="1349"/>
        <v>Wall Street Journal: Point Loma Nazarene University-GDP-11-2019</v>
      </c>
      <c r="J5833" s="4" t="str">
        <f t="shared" ca="1" si="1350"/>
        <v>GDP-Point Loma Nazarene University:11-2019</v>
      </c>
      <c r="K5833" t="s">
        <v>658</v>
      </c>
      <c r="CL5833">
        <v>1.9</v>
      </c>
      <c r="CM5833">
        <v>2</v>
      </c>
      <c r="CN5833">
        <v>2</v>
      </c>
      <c r="CO5833">
        <v>2.4</v>
      </c>
      <c r="CP5833">
        <v>1.8</v>
      </c>
      <c r="CQ5833">
        <v>2</v>
      </c>
    </row>
    <row r="5834" spans="1:95" x14ac:dyDescent="0.55000000000000004">
      <c r="A5834" s="4" t="str">
        <f t="shared" ca="1" si="1345"/>
        <v>Deutsche Bank</v>
      </c>
      <c r="B5834" s="4" t="str">
        <f t="shared" si="1346"/>
        <v>Brett Ryan/Matthew Luzzetti</v>
      </c>
      <c r="C5834" s="4" t="s">
        <v>246</v>
      </c>
      <c r="D5834" s="4" t="s">
        <v>248</v>
      </c>
      <c r="E5834" s="4" t="str">
        <f>IF(COUNTIF($E$2:E5833,"Begin: " &amp; C5834 &amp; "-" &amp; D5834 &amp; "-" &amp; H5834)=0,"Begin: " &amp; C5834 &amp; "-" &amp; D5834 &amp; "-" &amp; H5834,IF((C5834 &amp; "-" &amp; D5834 &amp; "-" &amp; H5834)&lt;&gt;(C5835 &amp; "-" &amp; D5835 &amp; "-" &amp; H5835),"End: " &amp; C5834 &amp; "-" &amp; D5834 &amp; "-" &amp; H5834,""))</f>
        <v/>
      </c>
      <c r="F5834" s="4" t="str">
        <f t="shared" si="1347"/>
        <v>Wall Street Journal-GDP-11-2019</v>
      </c>
      <c r="G5834" s="7">
        <v>43779</v>
      </c>
      <c r="H5834" s="7" t="str">
        <f t="shared" si="1348"/>
        <v>11-2019</v>
      </c>
      <c r="I5834" s="7" t="str">
        <f t="shared" ca="1" si="1349"/>
        <v>Wall Street Journal: Deutsche Bank-GDP-11-2019</v>
      </c>
      <c r="J5834" s="4" t="str">
        <f t="shared" ca="1" si="1350"/>
        <v>GDP-Deutsche Bank:11-2019</v>
      </c>
      <c r="K5834" t="s">
        <v>804</v>
      </c>
      <c r="CL5834">
        <v>1.9</v>
      </c>
      <c r="CM5834">
        <v>1.3</v>
      </c>
      <c r="CN5834">
        <v>1.5</v>
      </c>
      <c r="CO5834">
        <v>1.7</v>
      </c>
      <c r="CP5834">
        <v>2</v>
      </c>
      <c r="CQ5834">
        <v>2.2000000000000002</v>
      </c>
    </row>
    <row r="5835" spans="1:95" x14ac:dyDescent="0.55000000000000004">
      <c r="A5835" s="4" t="str">
        <f t="shared" ca="1" si="1345"/>
        <v>Prestige Economics LLC</v>
      </c>
      <c r="B5835" s="4" t="str">
        <f t="shared" si="1346"/>
        <v>Jason Schenker*</v>
      </c>
      <c r="C5835" s="4" t="s">
        <v>246</v>
      </c>
      <c r="D5835" s="4" t="s">
        <v>248</v>
      </c>
      <c r="E5835" s="4" t="str">
        <f>IF(COUNTIF($E$2:E5834,"Begin: " &amp; C5835 &amp; "-" &amp; D5835 &amp; "-" &amp; H5835)=0,"Begin: " &amp; C5835 &amp; "-" &amp; D5835 &amp; "-" &amp; H5835,IF((C5835 &amp; "-" &amp; D5835 &amp; "-" &amp; H5835)&lt;&gt;(C5836 &amp; "-" &amp; D5836 &amp; "-" &amp; H5836),"End: " &amp; C5835 &amp; "-" &amp; D5835 &amp; "-" &amp; H5835,""))</f>
        <v/>
      </c>
      <c r="F5835" s="4" t="str">
        <f t="shared" si="1347"/>
        <v>Wall Street Journal-GDP-11-2019</v>
      </c>
      <c r="G5835" s="7">
        <v>43779</v>
      </c>
      <c r="H5835" s="7" t="str">
        <f t="shared" si="1348"/>
        <v>11-2019</v>
      </c>
      <c r="I5835" s="7" t="str">
        <f t="shared" ca="1" si="1349"/>
        <v>Wall Street Journal: Prestige Economics LLC-GDP-11-2019</v>
      </c>
      <c r="J5835" s="4" t="str">
        <f t="shared" ca="1" si="1350"/>
        <v>GDP-Prestige Economics LLC:11-2019</v>
      </c>
      <c r="K5835" t="s">
        <v>824</v>
      </c>
    </row>
    <row r="5836" spans="1:95" x14ac:dyDescent="0.55000000000000004">
      <c r="A5836" s="4" t="str">
        <f t="shared" ca="1" si="1345"/>
        <v>Pantheon Macroeconomics</v>
      </c>
      <c r="B5836" s="4" t="str">
        <f t="shared" si="1346"/>
        <v>Ian Shepherdson</v>
      </c>
      <c r="C5836" s="4" t="s">
        <v>246</v>
      </c>
      <c r="D5836" s="4" t="s">
        <v>248</v>
      </c>
      <c r="E5836" s="4" t="str">
        <f>IF(COUNTIF($E$2:E5835,"Begin: " &amp; C5836 &amp; "-" &amp; D5836 &amp; "-" &amp; H5836)=0,"Begin: " &amp; C5836 &amp; "-" &amp; D5836 &amp; "-" &amp; H5836,IF((C5836 &amp; "-" &amp; D5836 &amp; "-" &amp; H5836)&lt;&gt;(C5837 &amp; "-" &amp; D5837 &amp; "-" &amp; H5837),"End: " &amp; C5836 &amp; "-" &amp; D5836 &amp; "-" &amp; H5836,""))</f>
        <v/>
      </c>
      <c r="F5836" s="4" t="str">
        <f t="shared" si="1347"/>
        <v>Wall Street Journal-GDP-11-2019</v>
      </c>
      <c r="G5836" s="7">
        <v>43779</v>
      </c>
      <c r="H5836" s="7" t="str">
        <f t="shared" si="1348"/>
        <v>11-2019</v>
      </c>
      <c r="I5836" s="7" t="str">
        <f t="shared" ca="1" si="1349"/>
        <v>Wall Street Journal: Pantheon Macroeconomics-GDP-11-2019</v>
      </c>
      <c r="J5836" s="4" t="str">
        <f t="shared" ca="1" si="1350"/>
        <v>GDP-Pantheon Macroeconomics:11-2019</v>
      </c>
      <c r="K5836" t="s">
        <v>231</v>
      </c>
      <c r="CL5836">
        <v>1.9</v>
      </c>
      <c r="CM5836">
        <v>1</v>
      </c>
      <c r="CN5836">
        <v>1.5</v>
      </c>
      <c r="CO5836">
        <v>1.5</v>
      </c>
      <c r="CP5836">
        <v>1.5</v>
      </c>
      <c r="CQ5836">
        <v>1.5</v>
      </c>
    </row>
    <row r="5837" spans="1:95" x14ac:dyDescent="0.55000000000000004">
      <c r="A5837" s="4" t="str">
        <f t="shared" ca="1" si="1345"/>
        <v>Decision Economics, Inc.</v>
      </c>
      <c r="B5837" s="4" t="str">
        <f t="shared" si="1346"/>
        <v>Allen Sinai</v>
      </c>
      <c r="C5837" s="4" t="s">
        <v>246</v>
      </c>
      <c r="D5837" s="4" t="s">
        <v>248</v>
      </c>
      <c r="E5837" s="4" t="str">
        <f>IF(COUNTIF($E$2:E5836,"Begin: " &amp; C5837 &amp; "-" &amp; D5837 &amp; "-" &amp; H5837)=0,"Begin: " &amp; C5837 &amp; "-" &amp; D5837 &amp; "-" &amp; H5837,IF((C5837 &amp; "-" &amp; D5837 &amp; "-" &amp; H5837)&lt;&gt;(C5838 &amp; "-" &amp; D5838 &amp; "-" &amp; H5838),"End: " &amp; C5837 &amp; "-" &amp; D5837 &amp; "-" &amp; H5837,""))</f>
        <v/>
      </c>
      <c r="F5837" s="4" t="str">
        <f t="shared" si="1347"/>
        <v>Wall Street Journal-GDP-11-2019</v>
      </c>
      <c r="G5837" s="7">
        <v>43779</v>
      </c>
      <c r="H5837" s="7" t="str">
        <f t="shared" si="1348"/>
        <v>11-2019</v>
      </c>
      <c r="I5837" s="7" t="str">
        <f t="shared" ca="1" si="1349"/>
        <v>Wall Street Journal: Decision Economics, Inc.-GDP-11-2019</v>
      </c>
      <c r="J5837" s="4" t="str">
        <f t="shared" ca="1" si="1350"/>
        <v>GDP-Decision Economics, Inc.:11-2019</v>
      </c>
      <c r="K5837" t="s">
        <v>233</v>
      </c>
      <c r="CL5837">
        <v>2.1</v>
      </c>
      <c r="CM5837">
        <v>2.9</v>
      </c>
      <c r="CN5837">
        <v>2.8</v>
      </c>
      <c r="CO5837">
        <v>3.1</v>
      </c>
      <c r="CP5837">
        <v>3.3</v>
      </c>
      <c r="CQ5837">
        <v>2.2999999999999998</v>
      </c>
    </row>
    <row r="5838" spans="1:95" x14ac:dyDescent="0.55000000000000004">
      <c r="A5838" s="4" t="str">
        <f t="shared" ca="1" si="1345"/>
        <v>Parsec Financial</v>
      </c>
      <c r="B5838" s="4" t="str">
        <f t="shared" si="1346"/>
        <v>James F. Smith</v>
      </c>
      <c r="C5838" s="4" t="s">
        <v>246</v>
      </c>
      <c r="D5838" s="4" t="s">
        <v>248</v>
      </c>
      <c r="E5838" s="4" t="str">
        <f>IF(COUNTIF($E$2:E5837,"Begin: " &amp; C5838 &amp; "-" &amp; D5838 &amp; "-" &amp; H5838)=0,"Begin: " &amp; C5838 &amp; "-" &amp; D5838 &amp; "-" &amp; H5838,IF((C5838 &amp; "-" &amp; D5838 &amp; "-" &amp; H5838)&lt;&gt;(C5839 &amp; "-" &amp; D5839 &amp; "-" &amp; H5839),"End: " &amp; C5838 &amp; "-" &amp; D5838 &amp; "-" &amp; H5838,""))</f>
        <v/>
      </c>
      <c r="F5838" s="4" t="str">
        <f t="shared" si="1347"/>
        <v>Wall Street Journal-GDP-11-2019</v>
      </c>
      <c r="G5838" s="7">
        <v>43779</v>
      </c>
      <c r="H5838" s="7" t="str">
        <f t="shared" si="1348"/>
        <v>11-2019</v>
      </c>
      <c r="I5838" s="7" t="str">
        <f t="shared" ca="1" si="1349"/>
        <v>Wall Street Journal: Parsec Financial-GDP-11-2019</v>
      </c>
      <c r="J5838" s="4" t="str">
        <f t="shared" ca="1" si="1350"/>
        <v>GDP-Parsec Financial:11-2019</v>
      </c>
      <c r="K5838" t="s">
        <v>234</v>
      </c>
      <c r="CL5838">
        <v>2</v>
      </c>
      <c r="CM5838">
        <v>2</v>
      </c>
      <c r="CN5838">
        <v>1.5</v>
      </c>
      <c r="CO5838">
        <v>2.1</v>
      </c>
      <c r="CP5838">
        <v>2.2999999999999998</v>
      </c>
      <c r="CQ5838">
        <v>1.7</v>
      </c>
    </row>
    <row r="5839" spans="1:95" x14ac:dyDescent="0.55000000000000004">
      <c r="A5839" s="4" t="str">
        <f t="shared" ca="1" si="1345"/>
        <v>Univ of Central FL</v>
      </c>
      <c r="B5839" s="4" t="str">
        <f t="shared" si="1346"/>
        <v>Sean M. Snaith</v>
      </c>
      <c r="C5839" s="4" t="s">
        <v>246</v>
      </c>
      <c r="D5839" s="4" t="s">
        <v>248</v>
      </c>
      <c r="E5839" s="4" t="str">
        <f>IF(COUNTIF($E$2:E5838,"Begin: " &amp; C5839 &amp; "-" &amp; D5839 &amp; "-" &amp; H5839)=0,"Begin: " &amp; C5839 &amp; "-" &amp; D5839 &amp; "-" &amp; H5839,IF((C5839 &amp; "-" &amp; D5839 &amp; "-" &amp; H5839)&lt;&gt;(C5840 &amp; "-" &amp; D5840 &amp; "-" &amp; H5840),"End: " &amp; C5839 &amp; "-" &amp; D5839 &amp; "-" &amp; H5839,""))</f>
        <v/>
      </c>
      <c r="F5839" s="4" t="str">
        <f t="shared" si="1347"/>
        <v>Wall Street Journal-GDP-11-2019</v>
      </c>
      <c r="G5839" s="7">
        <v>43779</v>
      </c>
      <c r="H5839" s="7" t="str">
        <f t="shared" si="1348"/>
        <v>11-2019</v>
      </c>
      <c r="I5839" s="7" t="str">
        <f t="shared" ca="1" si="1349"/>
        <v>Wall Street Journal: Univ of Central FL-GDP-11-2019</v>
      </c>
      <c r="J5839" s="4" t="str">
        <f t="shared" ca="1" si="1350"/>
        <v>GDP-Univ of Central FL:11-2019</v>
      </c>
      <c r="K5839" t="s">
        <v>235</v>
      </c>
      <c r="CL5839">
        <v>2.1</v>
      </c>
      <c r="CM5839">
        <v>2.8</v>
      </c>
      <c r="CN5839">
        <v>2.7</v>
      </c>
      <c r="CO5839">
        <v>2.9</v>
      </c>
      <c r="CP5839">
        <v>2.8</v>
      </c>
      <c r="CQ5839">
        <v>2.9</v>
      </c>
    </row>
    <row r="5840" spans="1:95" x14ac:dyDescent="0.55000000000000004">
      <c r="A5840" s="4" t="str">
        <f t="shared" ca="1" si="1345"/>
        <v>SS Economics</v>
      </c>
      <c r="B5840" s="4" t="str">
        <f t="shared" si="1346"/>
        <v>Sung Won Sohn</v>
      </c>
      <c r="C5840" s="4" t="s">
        <v>246</v>
      </c>
      <c r="D5840" s="4" t="s">
        <v>248</v>
      </c>
      <c r="E5840" s="4" t="str">
        <f>IF(COUNTIF($E$2:E5839,"Begin: " &amp; C5840 &amp; "-" &amp; D5840 &amp; "-" &amp; H5840)=0,"Begin: " &amp; C5840 &amp; "-" &amp; D5840 &amp; "-" &amp; H5840,IF((C5840 &amp; "-" &amp; D5840 &amp; "-" &amp; H5840)&lt;&gt;(C5841 &amp; "-" &amp; D5841 &amp; "-" &amp; H5841),"End: " &amp; C5840 &amp; "-" &amp; D5840 &amp; "-" &amp; H5840,""))</f>
        <v/>
      </c>
      <c r="F5840" s="4" t="str">
        <f t="shared" si="1347"/>
        <v>Wall Street Journal-GDP-11-2019</v>
      </c>
      <c r="G5840" s="7">
        <v>43779</v>
      </c>
      <c r="H5840" s="7" t="str">
        <f t="shared" si="1348"/>
        <v>11-2019</v>
      </c>
      <c r="I5840" s="7" t="str">
        <f t="shared" ca="1" si="1349"/>
        <v>Wall Street Journal: SS Economics-GDP-11-2019</v>
      </c>
      <c r="J5840" s="4" t="str">
        <f t="shared" ca="1" si="1350"/>
        <v>GDP-SS Economics:11-2019</v>
      </c>
      <c r="K5840" t="s">
        <v>785</v>
      </c>
      <c r="CL5840">
        <v>1.5</v>
      </c>
      <c r="CM5840">
        <v>1.5</v>
      </c>
      <c r="CN5840">
        <v>1.7</v>
      </c>
      <c r="CO5840">
        <v>1.7</v>
      </c>
      <c r="CP5840">
        <v>1.8</v>
      </c>
      <c r="CQ5840">
        <v>1.8</v>
      </c>
    </row>
    <row r="5841" spans="1:103" x14ac:dyDescent="0.55000000000000004">
      <c r="A5841" s="4" t="str">
        <f t="shared" ca="1" si="1345"/>
        <v>Pierpont Securities</v>
      </c>
      <c r="B5841" s="4" t="str">
        <f t="shared" si="1346"/>
        <v>Stephen Stanley</v>
      </c>
      <c r="C5841" s="4" t="s">
        <v>246</v>
      </c>
      <c r="D5841" s="4" t="s">
        <v>248</v>
      </c>
      <c r="E5841" s="4" t="str">
        <f>IF(COUNTIF($E$2:E5840,"Begin: " &amp; C5841 &amp; "-" &amp; D5841 &amp; "-" &amp; H5841)=0,"Begin: " &amp; C5841 &amp; "-" &amp; D5841 &amp; "-" &amp; H5841,IF((C5841 &amp; "-" &amp; D5841 &amp; "-" &amp; H5841)&lt;&gt;(C5842 &amp; "-" &amp; D5842 &amp; "-" &amp; H5842),"End: " &amp; C5841 &amp; "-" &amp; D5841 &amp; "-" &amp; H5841,""))</f>
        <v/>
      </c>
      <c r="F5841" s="4" t="str">
        <f t="shared" si="1347"/>
        <v>Wall Street Journal-GDP-11-2019</v>
      </c>
      <c r="G5841" s="7">
        <v>43779</v>
      </c>
      <c r="H5841" s="7" t="str">
        <f t="shared" si="1348"/>
        <v>11-2019</v>
      </c>
      <c r="I5841" s="7" t="str">
        <f t="shared" ca="1" si="1349"/>
        <v>Wall Street Journal: Pierpont Securities-GDP-11-2019</v>
      </c>
      <c r="J5841" s="4" t="str">
        <f t="shared" ca="1" si="1350"/>
        <v>GDP-Pierpont Securities:11-2019</v>
      </c>
      <c r="K5841" t="s">
        <v>238</v>
      </c>
      <c r="CL5841">
        <v>2.1</v>
      </c>
      <c r="CM5841">
        <v>2.4</v>
      </c>
      <c r="CN5841">
        <v>2.4</v>
      </c>
      <c r="CO5841">
        <v>3.1</v>
      </c>
      <c r="CP5841">
        <v>2.1</v>
      </c>
      <c r="CQ5841">
        <v>2.5</v>
      </c>
    </row>
    <row r="5842" spans="1:103" x14ac:dyDescent="0.55000000000000004">
      <c r="A5842" s="4" t="str">
        <f t="shared" ca="1" si="1345"/>
        <v>Economic Analysis Associates Inc.</v>
      </c>
      <c r="B5842" s="4" t="str">
        <f t="shared" si="1346"/>
        <v>Susan M. Sterne</v>
      </c>
      <c r="C5842" s="4" t="s">
        <v>246</v>
      </c>
      <c r="D5842" s="4" t="s">
        <v>248</v>
      </c>
      <c r="E5842" s="4" t="str">
        <f>IF(COUNTIF($E$2:E5841,"Begin: " &amp; C5842 &amp; "-" &amp; D5842 &amp; "-" &amp; H5842)=0,"Begin: " &amp; C5842 &amp; "-" &amp; D5842 &amp; "-" &amp; H5842,IF((C5842 &amp; "-" &amp; D5842 &amp; "-" &amp; H5842)&lt;&gt;(C5843 &amp; "-" &amp; D5843 &amp; "-" &amp; H5843),"End: " &amp; C5842 &amp; "-" &amp; D5842 &amp; "-" &amp; H5842,""))</f>
        <v/>
      </c>
      <c r="F5842" s="4" t="str">
        <f t="shared" si="1347"/>
        <v>Wall Street Journal-GDP-11-2019</v>
      </c>
      <c r="G5842" s="7">
        <v>43779</v>
      </c>
      <c r="H5842" s="7" t="str">
        <f t="shared" si="1348"/>
        <v>11-2019</v>
      </c>
      <c r="I5842" s="7" t="str">
        <f t="shared" ca="1" si="1349"/>
        <v>Wall Street Journal: Economic Analysis Associates Inc.-GDP-11-2019</v>
      </c>
      <c r="J5842" s="4" t="str">
        <f t="shared" ca="1" si="1350"/>
        <v>GDP-Economic Analysis Associates Inc.:11-2019</v>
      </c>
      <c r="K5842" t="s">
        <v>239</v>
      </c>
      <c r="CL5842">
        <v>1.8</v>
      </c>
      <c r="CM5842">
        <v>0.5</v>
      </c>
      <c r="CN5842">
        <v>1.3</v>
      </c>
      <c r="CO5842">
        <v>1.8</v>
      </c>
      <c r="CP5842">
        <v>2.6</v>
      </c>
      <c r="CQ5842">
        <v>3</v>
      </c>
    </row>
    <row r="5843" spans="1:103" x14ac:dyDescent="0.55000000000000004">
      <c r="A5843" s="4" t="str">
        <f t="shared" ca="1" si="1345"/>
        <v>CSFB</v>
      </c>
      <c r="B5843" s="4" t="str">
        <f t="shared" si="1346"/>
        <v>James Sweeney</v>
      </c>
      <c r="C5843" s="4" t="s">
        <v>246</v>
      </c>
      <c r="D5843" s="4" t="s">
        <v>248</v>
      </c>
      <c r="E5843" s="4" t="str">
        <f>IF(COUNTIF($E$2:E5842,"Begin: " &amp; C5843 &amp; "-" &amp; D5843 &amp; "-" &amp; H5843)=0,"Begin: " &amp; C5843 &amp; "-" &amp; D5843 &amp; "-" &amp; H5843,IF((C5843 &amp; "-" &amp; D5843 &amp; "-" &amp; H5843)&lt;&gt;(C5844 &amp; "-" &amp; D5844 &amp; "-" &amp; H5844),"End: " &amp; C5843 &amp; "-" &amp; D5843 &amp; "-" &amp; H5843,""))</f>
        <v/>
      </c>
      <c r="F5843" s="4" t="str">
        <f t="shared" si="1347"/>
        <v>Wall Street Journal-GDP-11-2019</v>
      </c>
      <c r="G5843" s="7">
        <v>43779</v>
      </c>
      <c r="H5843" s="7" t="str">
        <f t="shared" si="1348"/>
        <v>11-2019</v>
      </c>
      <c r="I5843" s="7" t="str">
        <f t="shared" ca="1" si="1349"/>
        <v>Wall Street Journal: CSFB-GDP-11-2019</v>
      </c>
      <c r="J5843" s="4" t="str">
        <f t="shared" ca="1" si="1350"/>
        <v>GDP-CSFB:11-2019</v>
      </c>
      <c r="K5843" t="s">
        <v>679</v>
      </c>
      <c r="CL5843">
        <v>1.9</v>
      </c>
      <c r="CM5843">
        <v>1.7</v>
      </c>
      <c r="CN5843">
        <v>1.9</v>
      </c>
      <c r="CO5843">
        <v>1.7</v>
      </c>
      <c r="CP5843">
        <v>2</v>
      </c>
      <c r="CQ5843">
        <v>2</v>
      </c>
    </row>
    <row r="5844" spans="1:103" x14ac:dyDescent="0.55000000000000004">
      <c r="A5844" s="4" t="str">
        <f t="shared" ref="A5844:A5852" ca="1" si="1351">IF(ISERROR(IF(C5844="GIOA",INDEX(List_AnonymousForecasters,MATCH(LEFT(K5844,FIND(":",K5844,1)-1),List_IndividualForecasters,0),1),INDEX(List_FirmNamesOmega,MATCH(LEFT(K5844,FIND(":",K5844,1)-1),List_FirmNamesAlpha,0),1))),LEFT(K5844,FIND(":",K5844,1)-1),IF(C5844="GIOA",INDEX(List_AnonymousForecasters,MATCH(LEFT(K5844,FIND(":",K5844,1)-1),List_IndividualForecasters,0),1),INDEX(List_FirmNamesOmega,MATCH(LEFT(K5844,FIND(":",K5844,1)-1),List_FirmNamesAlpha,0),1)))</f>
        <v>American Chemistry Council</v>
      </c>
      <c r="B5844" s="4" t="str">
        <f t="shared" ref="B5844:B5852" si="1352">MID(K5844,FIND(":",K5844,1)+2,LEN(K5844)-FIND(":",K5844,1))</f>
        <v>Kevin Swift</v>
      </c>
      <c r="C5844" s="4" t="s">
        <v>246</v>
      </c>
      <c r="D5844" s="4" t="s">
        <v>248</v>
      </c>
      <c r="E5844" s="4" t="str">
        <f>IF(COUNTIF($E$2:E5843,"Begin: " &amp; C5844 &amp; "-" &amp; D5844 &amp; "-" &amp; H5844)=0,"Begin: " &amp; C5844 &amp; "-" &amp; D5844 &amp; "-" &amp; H5844,IF((C5844 &amp; "-" &amp; D5844 &amp; "-" &amp; H5844)&lt;&gt;(C5845 &amp; "-" &amp; D5845 &amp; "-" &amp; H5845),"End: " &amp; C5844 &amp; "-" &amp; D5844 &amp; "-" &amp; H5844,""))</f>
        <v/>
      </c>
      <c r="F5844" s="4" t="str">
        <f t="shared" ref="F5844:F5852" si="1353">C5844 &amp; "-" &amp; D5844 &amp; "-" &amp; H5844</f>
        <v>Wall Street Journal-GDP-11-2019</v>
      </c>
      <c r="G5844" s="7">
        <v>43779</v>
      </c>
      <c r="H5844" s="7" t="str">
        <f t="shared" ref="H5844:H5852" si="1354">TEXT(MONTH(G5844),"00") &amp; "-" &amp; TEXT(YEAR(G5844),"0000")</f>
        <v>11-2019</v>
      </c>
      <c r="I5844" s="7" t="str">
        <f t="shared" ref="I5844:I5852" ca="1" si="1355">C5844 &amp; ": " &amp; A5844 &amp; "-" &amp; D5844 &amp; "-" &amp; H5844</f>
        <v>Wall Street Journal: American Chemistry Council-GDP-11-2019</v>
      </c>
      <c r="J5844" s="4" t="str">
        <f t="shared" ref="J5844:J5852" ca="1" si="1356">D5844 &amp; "-" &amp; A5844 &amp; ":" &amp; TEXT(MONTH(G5844),"00") &amp; "-" &amp; TEXT(YEAR(G5844),"0000")</f>
        <v>GDP-American Chemistry Council:11-2019</v>
      </c>
      <c r="K5844" t="s">
        <v>863</v>
      </c>
      <c r="CL5844">
        <v>1.9</v>
      </c>
      <c r="CM5844">
        <v>1.8</v>
      </c>
      <c r="CN5844">
        <v>1.8</v>
      </c>
      <c r="CO5844">
        <v>2</v>
      </c>
      <c r="CP5844">
        <v>2</v>
      </c>
      <c r="CQ5844">
        <v>1.5</v>
      </c>
    </row>
    <row r="5845" spans="1:103" x14ac:dyDescent="0.55000000000000004">
      <c r="A5845" s="4" t="str">
        <f t="shared" ca="1" si="1351"/>
        <v>Grant Thornton</v>
      </c>
      <c r="B5845" s="4" t="str">
        <f t="shared" si="1352"/>
        <v>Diane Swonk</v>
      </c>
      <c r="C5845" s="4" t="s">
        <v>246</v>
      </c>
      <c r="D5845" s="4" t="s">
        <v>248</v>
      </c>
      <c r="E5845" s="4" t="str">
        <f>IF(COUNTIF($E$2:E5844,"Begin: " &amp; C5845 &amp; "-" &amp; D5845 &amp; "-" &amp; H5845)=0,"Begin: " &amp; C5845 &amp; "-" &amp; D5845 &amp; "-" &amp; H5845,IF((C5845 &amp; "-" &amp; D5845 &amp; "-" &amp; H5845)&lt;&gt;(C5846 &amp; "-" &amp; D5846 &amp; "-" &amp; H5846),"End: " &amp; C5845 &amp; "-" &amp; D5845 &amp; "-" &amp; H5845,""))</f>
        <v/>
      </c>
      <c r="F5845" s="4" t="str">
        <f t="shared" si="1353"/>
        <v>Wall Street Journal-GDP-11-2019</v>
      </c>
      <c r="G5845" s="7">
        <v>43779</v>
      </c>
      <c r="H5845" s="7" t="str">
        <f t="shared" si="1354"/>
        <v>11-2019</v>
      </c>
      <c r="I5845" s="7" t="str">
        <f t="shared" ca="1" si="1355"/>
        <v>Wall Street Journal: Grant Thornton-GDP-11-2019</v>
      </c>
      <c r="J5845" s="4" t="str">
        <f t="shared" ca="1" si="1356"/>
        <v>GDP-Grant Thornton:11-2019</v>
      </c>
      <c r="K5845" t="s">
        <v>772</v>
      </c>
      <c r="CL5845">
        <v>2.1</v>
      </c>
      <c r="CM5845">
        <v>1.6</v>
      </c>
      <c r="CN5845">
        <v>1.9</v>
      </c>
      <c r="CO5845">
        <v>1.9</v>
      </c>
      <c r="CP5845">
        <v>1</v>
      </c>
      <c r="CQ5845">
        <v>-2.2999999999999998</v>
      </c>
    </row>
    <row r="5846" spans="1:103" x14ac:dyDescent="0.55000000000000004">
      <c r="A5846" s="4" t="str">
        <f t="shared" ca="1" si="1351"/>
        <v>The Northern Trust</v>
      </c>
      <c r="B5846" s="4" t="str">
        <f t="shared" si="1352"/>
        <v>Carl Tannenbaum</v>
      </c>
      <c r="C5846" s="4" t="s">
        <v>246</v>
      </c>
      <c r="D5846" s="4" t="s">
        <v>248</v>
      </c>
      <c r="E5846" s="4" t="str">
        <f>IF(COUNTIF($E$2:E5845,"Begin: " &amp; C5846 &amp; "-" &amp; D5846 &amp; "-" &amp; H5846)=0,"Begin: " &amp; C5846 &amp; "-" &amp; D5846 &amp; "-" &amp; H5846,IF((C5846 &amp; "-" &amp; D5846 &amp; "-" &amp; H5846)&lt;&gt;(C5847 &amp; "-" &amp; D5847 &amp; "-" &amp; H5847),"End: " &amp; C5846 &amp; "-" &amp; D5846 &amp; "-" &amp; H5846,""))</f>
        <v/>
      </c>
      <c r="F5846" s="4" t="str">
        <f t="shared" si="1353"/>
        <v>Wall Street Journal-GDP-11-2019</v>
      </c>
      <c r="G5846" s="7">
        <v>43779</v>
      </c>
      <c r="H5846" s="7" t="str">
        <f t="shared" si="1354"/>
        <v>11-2019</v>
      </c>
      <c r="I5846" s="7" t="str">
        <f t="shared" ca="1" si="1355"/>
        <v>Wall Street Journal: The Northern Trust-GDP-11-2019</v>
      </c>
      <c r="J5846" s="4" t="str">
        <f t="shared" ca="1" si="1356"/>
        <v>GDP-The Northern Trust:11-2019</v>
      </c>
      <c r="K5846" t="s">
        <v>849</v>
      </c>
      <c r="CL5846">
        <v>1.9</v>
      </c>
      <c r="CM5846">
        <v>1.7</v>
      </c>
      <c r="CN5846">
        <v>1.8</v>
      </c>
      <c r="CO5846">
        <v>1.8</v>
      </c>
      <c r="CP5846">
        <v>1.8</v>
      </c>
      <c r="CQ5846">
        <v>1.8</v>
      </c>
    </row>
    <row r="5847" spans="1:103" x14ac:dyDescent="0.55000000000000004">
      <c r="A5847" s="4" t="str">
        <f t="shared" ca="1" si="1351"/>
        <v>BNP Paribas</v>
      </c>
      <c r="B5847" s="4" t="str">
        <f t="shared" si="1352"/>
        <v>US Economics Team*</v>
      </c>
      <c r="C5847" s="4" t="s">
        <v>246</v>
      </c>
      <c r="D5847" s="4" t="s">
        <v>248</v>
      </c>
      <c r="E5847" s="4" t="str">
        <f>IF(COUNTIF($E$2:E5846,"Begin: " &amp; C5847 &amp; "-" &amp; D5847 &amp; "-" &amp; H5847)=0,"Begin: " &amp; C5847 &amp; "-" &amp; D5847 &amp; "-" &amp; H5847,IF((C5847 &amp; "-" &amp; D5847 &amp; "-" &amp; H5847)&lt;&gt;(C5848 &amp; "-" &amp; D5848 &amp; "-" &amp; H5848),"End: " &amp; C5847 &amp; "-" &amp; D5847 &amp; "-" &amp; H5847,""))</f>
        <v/>
      </c>
      <c r="F5847" s="4" t="str">
        <f t="shared" si="1353"/>
        <v>Wall Street Journal-GDP-11-2019</v>
      </c>
      <c r="G5847" s="7">
        <v>43779</v>
      </c>
      <c r="H5847" s="7" t="str">
        <f t="shared" si="1354"/>
        <v>11-2019</v>
      </c>
      <c r="I5847" s="7" t="str">
        <f t="shared" ca="1" si="1355"/>
        <v>Wall Street Journal: BNP Paribas-GDP-11-2019</v>
      </c>
      <c r="J5847" s="4" t="str">
        <f t="shared" ca="1" si="1356"/>
        <v>GDP-BNP Paribas:11-2019</v>
      </c>
      <c r="K5847" t="s">
        <v>857</v>
      </c>
    </row>
    <row r="5848" spans="1:103" x14ac:dyDescent="0.55000000000000004">
      <c r="A5848" s="4" t="str">
        <f t="shared" ca="1" si="1351"/>
        <v>The Conference Board</v>
      </c>
      <c r="B5848" s="4" t="str">
        <f t="shared" si="1352"/>
        <v>Bart van Ark*</v>
      </c>
      <c r="C5848" s="4" t="s">
        <v>246</v>
      </c>
      <c r="D5848" s="4" t="s">
        <v>248</v>
      </c>
      <c r="E5848" s="4" t="str">
        <f>IF(COUNTIF($E$2:E5847,"Begin: " &amp; C5848 &amp; "-" &amp; D5848 &amp; "-" &amp; H5848)=0,"Begin: " &amp; C5848 &amp; "-" &amp; D5848 &amp; "-" &amp; H5848,IF((C5848 &amp; "-" &amp; D5848 &amp; "-" &amp; H5848)&lt;&gt;(C5849 &amp; "-" &amp; D5849 &amp; "-" &amp; H5849),"End: " &amp; C5848 &amp; "-" &amp; D5848 &amp; "-" &amp; H5848,""))</f>
        <v/>
      </c>
      <c r="F5848" s="4" t="str">
        <f t="shared" si="1353"/>
        <v>Wall Street Journal-GDP-11-2019</v>
      </c>
      <c r="G5848" s="7">
        <v>43779</v>
      </c>
      <c r="H5848" s="7" t="str">
        <f t="shared" si="1354"/>
        <v>11-2019</v>
      </c>
      <c r="I5848" s="7" t="str">
        <f t="shared" ca="1" si="1355"/>
        <v>Wall Street Journal: The Conference Board-GDP-11-2019</v>
      </c>
      <c r="J5848" s="4" t="str">
        <f t="shared" ca="1" si="1356"/>
        <v>GDP-The Conference Board:11-2019</v>
      </c>
      <c r="K5848" t="s">
        <v>850</v>
      </c>
    </row>
    <row r="5849" spans="1:103" x14ac:dyDescent="0.55000000000000004">
      <c r="A5849" s="4" t="str">
        <f t="shared" ca="1" si="1351"/>
        <v>Eaton Corp.</v>
      </c>
      <c r="B5849" s="4" t="str">
        <f t="shared" si="1352"/>
        <v>Jordan Vickers</v>
      </c>
      <c r="C5849" s="4" t="s">
        <v>246</v>
      </c>
      <c r="D5849" s="4" t="s">
        <v>248</v>
      </c>
      <c r="E5849" s="4" t="str">
        <f>IF(COUNTIF($E$2:E5848,"Begin: " &amp; C5849 &amp; "-" &amp; D5849 &amp; "-" &amp; H5849)=0,"Begin: " &amp; C5849 &amp; "-" &amp; D5849 &amp; "-" &amp; H5849,IF((C5849 &amp; "-" &amp; D5849 &amp; "-" &amp; H5849)&lt;&gt;(C5850 &amp; "-" &amp; D5850 &amp; "-" &amp; H5850),"End: " &amp; C5849 &amp; "-" &amp; D5849 &amp; "-" &amp; H5849,""))</f>
        <v/>
      </c>
      <c r="F5849" s="4" t="str">
        <f t="shared" si="1353"/>
        <v>Wall Street Journal-GDP-11-2019</v>
      </c>
      <c r="G5849" s="7">
        <v>43779</v>
      </c>
      <c r="H5849" s="7" t="str">
        <f t="shared" si="1354"/>
        <v>11-2019</v>
      </c>
      <c r="I5849" s="7" t="str">
        <f t="shared" ca="1" si="1355"/>
        <v>Wall Street Journal: Eaton Corp.-GDP-11-2019</v>
      </c>
      <c r="J5849" s="4" t="str">
        <f t="shared" ca="1" si="1356"/>
        <v>GDP-Eaton Corp.:11-2019</v>
      </c>
      <c r="K5849" t="s">
        <v>864</v>
      </c>
      <c r="CL5849">
        <v>1.9</v>
      </c>
      <c r="CM5849">
        <v>1.5</v>
      </c>
      <c r="CN5849">
        <v>1</v>
      </c>
      <c r="CO5849">
        <v>1.2</v>
      </c>
      <c r="CP5849">
        <v>1.5</v>
      </c>
      <c r="CQ5849">
        <v>1.5</v>
      </c>
    </row>
    <row r="5850" spans="1:103" x14ac:dyDescent="0.55000000000000004">
      <c r="A5850" s="4" t="str">
        <f t="shared" ca="1" si="1351"/>
        <v>First Trust Advisors, LP</v>
      </c>
      <c r="B5850" s="4" t="str">
        <f t="shared" si="1352"/>
        <v>Brian S. Wesbury/Robert Stein</v>
      </c>
      <c r="C5850" s="4" t="s">
        <v>246</v>
      </c>
      <c r="D5850" s="4" t="s">
        <v>248</v>
      </c>
      <c r="E5850" s="4" t="str">
        <f>IF(COUNTIF($E$2:E5849,"Begin: " &amp; C5850 &amp; "-" &amp; D5850 &amp; "-" &amp; H5850)=0,"Begin: " &amp; C5850 &amp; "-" &amp; D5850 &amp; "-" &amp; H5850,IF((C5850 &amp; "-" &amp; D5850 &amp; "-" &amp; H5850)&lt;&gt;(C5851 &amp; "-" &amp; D5851 &amp; "-" &amp; H5851),"End: " &amp; C5850 &amp; "-" &amp; D5850 &amp; "-" &amp; H5850,""))</f>
        <v/>
      </c>
      <c r="F5850" s="4" t="str">
        <f t="shared" si="1353"/>
        <v>Wall Street Journal-GDP-11-2019</v>
      </c>
      <c r="G5850" s="7">
        <v>43779</v>
      </c>
      <c r="H5850" s="7" t="str">
        <f t="shared" si="1354"/>
        <v>11-2019</v>
      </c>
      <c r="I5850" s="7" t="str">
        <f t="shared" ca="1" si="1355"/>
        <v>Wall Street Journal: First Trust Advisors, LP-GDP-11-2019</v>
      </c>
      <c r="J5850" s="4" t="str">
        <f t="shared" ca="1" si="1356"/>
        <v>GDP-First Trust Advisors, LP:11-2019</v>
      </c>
      <c r="K5850" t="s">
        <v>865</v>
      </c>
      <c r="CL5850">
        <v>2</v>
      </c>
      <c r="CM5850">
        <v>3.5</v>
      </c>
      <c r="CN5850">
        <v>2.5</v>
      </c>
      <c r="CO5850">
        <v>2</v>
      </c>
      <c r="CP5850">
        <v>2.5</v>
      </c>
      <c r="CQ5850">
        <v>1.5</v>
      </c>
    </row>
    <row r="5851" spans="1:103" x14ac:dyDescent="0.55000000000000004">
      <c r="A5851" s="4" t="str">
        <f t="shared" ca="1" si="1351"/>
        <v>National Association of Realtors</v>
      </c>
      <c r="B5851" s="4" t="str">
        <f t="shared" si="1352"/>
        <v>Lawrence Yun</v>
      </c>
      <c r="C5851" s="4" t="s">
        <v>246</v>
      </c>
      <c r="D5851" s="4" t="s">
        <v>248</v>
      </c>
      <c r="E5851" s="4" t="str">
        <f>IF(COUNTIF($E$2:E5850,"Begin: " &amp; C5851 &amp; "-" &amp; D5851 &amp; "-" &amp; H5851)=0,"Begin: " &amp; C5851 &amp; "-" &amp; D5851 &amp; "-" &amp; H5851,IF((C5851 &amp; "-" &amp; D5851 &amp; "-" &amp; H5851)&lt;&gt;(C5852 &amp; "-" &amp; D5852 &amp; "-" &amp; H5852),"End: " &amp; C5851 &amp; "-" &amp; D5851 &amp; "-" &amp; H5851,""))</f>
        <v/>
      </c>
      <c r="F5851" s="4" t="str">
        <f t="shared" si="1353"/>
        <v>Wall Street Journal-GDP-11-2019</v>
      </c>
      <c r="G5851" s="7">
        <v>43779</v>
      </c>
      <c r="H5851" s="7" t="str">
        <f t="shared" si="1354"/>
        <v>11-2019</v>
      </c>
      <c r="I5851" s="7" t="str">
        <f t="shared" ca="1" si="1355"/>
        <v>Wall Street Journal: National Association of Realtors-GDP-11-2019</v>
      </c>
      <c r="J5851" s="4" t="str">
        <f t="shared" ca="1" si="1356"/>
        <v>GDP-National Association of Realtors:11-2019</v>
      </c>
      <c r="K5851" t="s">
        <v>245</v>
      </c>
      <c r="CL5851">
        <v>1.9</v>
      </c>
      <c r="CM5851">
        <v>2</v>
      </c>
      <c r="CN5851">
        <v>2.2000000000000002</v>
      </c>
      <c r="CO5851">
        <v>2.2000000000000002</v>
      </c>
      <c r="CP5851">
        <v>2.2999999999999998</v>
      </c>
      <c r="CQ5851">
        <v>2.2999999999999998</v>
      </c>
    </row>
    <row r="5852" spans="1:103" x14ac:dyDescent="0.55000000000000004">
      <c r="A5852" s="4" t="str">
        <f t="shared" ca="1" si="1351"/>
        <v>Morgan Stanley</v>
      </c>
      <c r="B5852" s="4" t="str">
        <f t="shared" si="1352"/>
        <v>Ellen Zentner*</v>
      </c>
      <c r="C5852" s="4" t="s">
        <v>246</v>
      </c>
      <c r="D5852" s="4" t="s">
        <v>248</v>
      </c>
      <c r="E5852" s="4" t="str">
        <f>IF(COUNTIF($E$2:E5851,"Begin: " &amp; C5852 &amp; "-" &amp; D5852 &amp; "-" &amp; H5852)=0,"Begin: " &amp; C5852 &amp; "-" &amp; D5852 &amp; "-" &amp; H5852,IF((C5852 &amp; "-" &amp; D5852 &amp; "-" &amp; H5852)&lt;&gt;(C5853 &amp; "-" &amp; D5853 &amp; "-" &amp; H5853),"End: " &amp; C5852 &amp; "-" &amp; D5852 &amp; "-" &amp; H5852,""))</f>
        <v>End: Wall Street Journal-GDP-11-2019</v>
      </c>
      <c r="F5852" s="4" t="str">
        <f t="shared" si="1353"/>
        <v>Wall Street Journal-GDP-11-2019</v>
      </c>
      <c r="G5852" s="7">
        <v>43779</v>
      </c>
      <c r="H5852" s="7" t="str">
        <f t="shared" si="1354"/>
        <v>11-2019</v>
      </c>
      <c r="I5852" s="7" t="str">
        <f t="shared" ca="1" si="1355"/>
        <v>Wall Street Journal: Morgan Stanley-GDP-11-2019</v>
      </c>
      <c r="J5852" s="4" t="str">
        <f t="shared" ca="1" si="1356"/>
        <v>GDP-Morgan Stanley:11-2019</v>
      </c>
      <c r="K5852" t="s">
        <v>827</v>
      </c>
    </row>
    <row r="5853" spans="1:103" x14ac:dyDescent="0.55000000000000004">
      <c r="A5853" s="4" t="str">
        <f t="shared" ref="A5853" ca="1" si="1357">IF(ISERROR(IF(C5853="GIOA",INDEX(List_AnonymousForecasters,MATCH(LEFT(K5853,FIND(":",K5853,1)-1),List_IndividualForecasters,0),1),INDEX(List_FirmNamesOmega,MATCH(LEFT(K5853,FIND(":",K5853,1)-1),List_FirmNamesAlpha,0),1))),LEFT(K5853,FIND(":",K5853,1)-1),IF(C5853="GIOA",INDEX(List_AnonymousForecasters,MATCH(LEFT(K5853,FIND(":",K5853,1)-1),List_IndividualForecasters,0),1),INDEX(List_FirmNamesOmega,MATCH(LEFT(K5853,FIND(":",K5853,1)-1),List_FirmNamesAlpha,0),1)))</f>
        <v>Nomura</v>
      </c>
      <c r="B5853" s="4" t="str">
        <f t="shared" ref="B5853" si="1358">MID(K5853,FIND(":",K5853,1)+2,LEN(K5853)-FIND(":",K5853,1))</f>
        <v>Lewis Alexander*</v>
      </c>
      <c r="C5853" s="4" t="s">
        <v>246</v>
      </c>
      <c r="D5853" s="4" t="s">
        <v>195</v>
      </c>
      <c r="E5853" s="4" t="str">
        <f>IF(COUNTIF($E$2:E5852,"Begin: " &amp; C5853 &amp; "-" &amp; D5853 &amp; "-" &amp; H5853)=0,"Begin: " &amp; C5853 &amp; "-" &amp; D5853 &amp; "-" &amp; H5853,IF((C5853 &amp; "-" &amp; D5853 &amp; "-" &amp; H5853)&lt;&gt;(C5854 &amp; "-" &amp; D5854 &amp; "-" &amp; H5854),"End: " &amp; C5853 &amp; "-" &amp; D5853 &amp; "-" &amp; H5853,""))</f>
        <v>Begin: Wall Street Journal-CPI YoY-11-2019</v>
      </c>
      <c r="F5853" s="4" t="str">
        <f t="shared" ref="F5853" si="1359">C5853 &amp; "-" &amp; D5853 &amp; "-" &amp; H5853</f>
        <v>Wall Street Journal-CPI YoY-11-2019</v>
      </c>
      <c r="G5853" s="7">
        <v>43779</v>
      </c>
      <c r="H5853" s="7" t="str">
        <f t="shared" ref="H5853" si="1360">TEXT(MONTH(G5853),"00") &amp; "-" &amp; TEXT(YEAR(G5853),"0000")</f>
        <v>11-2019</v>
      </c>
      <c r="I5853" s="7" t="str">
        <f t="shared" ref="I5853" ca="1" si="1361">C5853 &amp; ": " &amp; A5853 &amp; "-" &amp; D5853 &amp; "-" &amp; H5853</f>
        <v>Wall Street Journal: Nomura-CPI YoY-11-2019</v>
      </c>
      <c r="J5853" s="4" t="str">
        <f t="shared" ref="J5853" ca="1" si="1362">D5853 &amp; "-" &amp; A5853 &amp; ":" &amp; TEXT(MONTH(G5853),"00") &amp; "-" &amp; TEXT(YEAR(G5853),"0000")</f>
        <v>CPI YoY-Nomura:11-2019</v>
      </c>
      <c r="K5853" t="s">
        <v>858</v>
      </c>
    </row>
    <row r="5854" spans="1:103" x14ac:dyDescent="0.55000000000000004">
      <c r="A5854" s="4" t="str">
        <f t="shared" ref="A5854:A5917" ca="1" si="1363">IF(ISERROR(IF(C5854="GIOA",INDEX(List_AnonymousForecasters,MATCH(LEFT(K5854,FIND(":",K5854,1)-1),List_IndividualForecasters,0),1),INDEX(List_FirmNamesOmega,MATCH(LEFT(K5854,FIND(":",K5854,1)-1),List_FirmNamesAlpha,0),1))),LEFT(K5854,FIND(":",K5854,1)-1),IF(C5854="GIOA",INDEX(List_AnonymousForecasters,MATCH(LEFT(K5854,FIND(":",K5854,1)-1),List_IndividualForecasters,0),1),INDEX(List_FirmNamesOmega,MATCH(LEFT(K5854,FIND(":",K5854,1)-1),List_FirmNamesAlpha,0),1)))</f>
        <v>Bank of the West</v>
      </c>
      <c r="B5854" s="4" t="str">
        <f t="shared" ref="B5854:B5917" si="1364">MID(K5854,FIND(":",K5854,1)+2,LEN(K5854)-FIND(":",K5854,1))</f>
        <v>Scott Anderson</v>
      </c>
      <c r="C5854" s="4" t="s">
        <v>246</v>
      </c>
      <c r="D5854" s="4" t="s">
        <v>195</v>
      </c>
      <c r="E5854" s="4" t="str">
        <f>IF(COUNTIF($E$2:E5853,"Begin: " &amp; C5854 &amp; "-" &amp; D5854 &amp; "-" &amp; H5854)=0,"Begin: " &amp; C5854 &amp; "-" &amp; D5854 &amp; "-" &amp; H5854,IF((C5854 &amp; "-" &amp; D5854 &amp; "-" &amp; H5854)&lt;&gt;(C5855 &amp; "-" &amp; D5855 &amp; "-" &amp; H5855),"End: " &amp; C5854 &amp; "-" &amp; D5854 &amp; "-" &amp; H5854,""))</f>
        <v/>
      </c>
      <c r="F5854" s="4" t="str">
        <f t="shared" ref="F5854:F5917" si="1365">C5854 &amp; "-" &amp; D5854 &amp; "-" &amp; H5854</f>
        <v>Wall Street Journal-CPI YoY-11-2019</v>
      </c>
      <c r="G5854" s="7">
        <v>43779</v>
      </c>
      <c r="H5854" s="7" t="str">
        <f t="shared" ref="H5854:H5917" si="1366">TEXT(MONTH(G5854),"00") &amp; "-" &amp; TEXT(YEAR(G5854),"0000")</f>
        <v>11-2019</v>
      </c>
      <c r="I5854" s="7" t="str">
        <f t="shared" ref="I5854:I5917" ca="1" si="1367">C5854 &amp; ": " &amp; A5854 &amp; "-" &amp; D5854 &amp; "-" &amp; H5854</f>
        <v>Wall Street Journal: Bank of the West-CPI YoY-11-2019</v>
      </c>
      <c r="J5854" s="4" t="str">
        <f t="shared" ref="J5854:J5917" ca="1" si="1368">D5854 &amp; "-" &amp; A5854 &amp; ":" &amp; TEXT(MONTH(G5854),"00") &amp; "-" &amp; TEXT(YEAR(G5854),"0000")</f>
        <v>CPI YoY-Bank of the West:11-2019</v>
      </c>
      <c r="K5854" t="s">
        <v>763</v>
      </c>
      <c r="CM5854">
        <v>1.8</v>
      </c>
      <c r="CO5854">
        <v>1.7</v>
      </c>
      <c r="CQ5854">
        <v>1.7</v>
      </c>
      <c r="CS5854">
        <v>1.9</v>
      </c>
      <c r="CU5854">
        <v>2.2000000000000002</v>
      </c>
      <c r="CW5854">
        <v>2.2000000000000002</v>
      </c>
      <c r="CY5854">
        <v>2.2000000000000002</v>
      </c>
    </row>
    <row r="5855" spans="1:103" x14ac:dyDescent="0.55000000000000004">
      <c r="A5855" s="4" t="str">
        <f t="shared" ca="1" si="1363"/>
        <v>Capital Economics</v>
      </c>
      <c r="B5855" s="4" t="str">
        <f t="shared" si="1364"/>
        <v>Paul Ashworth*</v>
      </c>
      <c r="C5855" s="4" t="s">
        <v>246</v>
      </c>
      <c r="D5855" s="4" t="s">
        <v>195</v>
      </c>
      <c r="E5855" s="4" t="str">
        <f>IF(COUNTIF($E$2:E5854,"Begin: " &amp; C5855 &amp; "-" &amp; D5855 &amp; "-" &amp; H5855)=0,"Begin: " &amp; C5855 &amp; "-" &amp; D5855 &amp; "-" &amp; H5855,IF((C5855 &amp; "-" &amp; D5855 &amp; "-" &amp; H5855)&lt;&gt;(C5856 &amp; "-" &amp; D5856 &amp; "-" &amp; H5856),"End: " &amp; C5855 &amp; "-" &amp; D5855 &amp; "-" &amp; H5855,""))</f>
        <v/>
      </c>
      <c r="F5855" s="4" t="str">
        <f t="shared" si="1365"/>
        <v>Wall Street Journal-CPI YoY-11-2019</v>
      </c>
      <c r="G5855" s="7">
        <v>43779</v>
      </c>
      <c r="H5855" s="7" t="str">
        <f t="shared" si="1366"/>
        <v>11-2019</v>
      </c>
      <c r="I5855" s="7" t="str">
        <f t="shared" ca="1" si="1367"/>
        <v>Wall Street Journal: Capital Economics-CPI YoY-11-2019</v>
      </c>
      <c r="J5855" s="4" t="str">
        <f t="shared" ca="1" si="1368"/>
        <v>CPI YoY-Capital Economics:11-2019</v>
      </c>
      <c r="K5855" t="s">
        <v>812</v>
      </c>
    </row>
    <row r="5856" spans="1:103" x14ac:dyDescent="0.55000000000000004">
      <c r="A5856" s="4" t="str">
        <f t="shared" ca="1" si="1363"/>
        <v>Deloitte LP</v>
      </c>
      <c r="B5856" s="4" t="str">
        <f t="shared" si="1364"/>
        <v>Daniel Bachman</v>
      </c>
      <c r="C5856" s="4" t="s">
        <v>246</v>
      </c>
      <c r="D5856" s="4" t="s">
        <v>195</v>
      </c>
      <c r="E5856" s="4" t="str">
        <f>IF(COUNTIF($E$2:E5855,"Begin: " &amp; C5856 &amp; "-" &amp; D5856 &amp; "-" &amp; H5856)=0,"Begin: " &amp; C5856 &amp; "-" &amp; D5856 &amp; "-" &amp; H5856,IF((C5856 &amp; "-" &amp; D5856 &amp; "-" &amp; H5856)&lt;&gt;(C5857 &amp; "-" &amp; D5857 &amp; "-" &amp; H5857),"End: " &amp; C5856 &amp; "-" &amp; D5856 &amp; "-" &amp; H5856,""))</f>
        <v/>
      </c>
      <c r="F5856" s="4" t="str">
        <f t="shared" si="1365"/>
        <v>Wall Street Journal-CPI YoY-11-2019</v>
      </c>
      <c r="G5856" s="7">
        <v>43779</v>
      </c>
      <c r="H5856" s="7" t="str">
        <f t="shared" si="1366"/>
        <v>11-2019</v>
      </c>
      <c r="I5856" s="7" t="str">
        <f t="shared" ca="1" si="1367"/>
        <v>Wall Street Journal: Deloitte LP-CPI YoY-11-2019</v>
      </c>
      <c r="J5856" s="4" t="str">
        <f t="shared" ca="1" si="1368"/>
        <v>CPI YoY-Deloitte LP:11-2019</v>
      </c>
      <c r="K5856" t="s">
        <v>749</v>
      </c>
      <c r="CM5856">
        <v>1.73</v>
      </c>
      <c r="CO5856">
        <v>1.75</v>
      </c>
      <c r="CQ5856">
        <v>1.85</v>
      </c>
      <c r="CS5856">
        <v>1.75</v>
      </c>
      <c r="CU5856">
        <v>1.75</v>
      </c>
      <c r="CW5856">
        <v>1.82</v>
      </c>
      <c r="CY5856">
        <v>1.9</v>
      </c>
    </row>
    <row r="5857" spans="1:103" x14ac:dyDescent="0.55000000000000004">
      <c r="A5857" s="4" t="str">
        <f t="shared" ca="1" si="1363"/>
        <v>Economic Outlook Group</v>
      </c>
      <c r="B5857" s="4" t="str">
        <f t="shared" si="1364"/>
        <v>Bernard Baumohl</v>
      </c>
      <c r="C5857" s="4" t="s">
        <v>246</v>
      </c>
      <c r="D5857" s="4" t="s">
        <v>195</v>
      </c>
      <c r="E5857" s="4" t="str">
        <f>IF(COUNTIF($E$2:E5856,"Begin: " &amp; C5857 &amp; "-" &amp; D5857 &amp; "-" &amp; H5857)=0,"Begin: " &amp; C5857 &amp; "-" &amp; D5857 &amp; "-" &amp; H5857,IF((C5857 &amp; "-" &amp; D5857 &amp; "-" &amp; H5857)&lt;&gt;(C5858 &amp; "-" &amp; D5858 &amp; "-" &amp; H5858),"End: " &amp; C5857 &amp; "-" &amp; D5857 &amp; "-" &amp; H5857,""))</f>
        <v/>
      </c>
      <c r="F5857" s="4" t="str">
        <f t="shared" si="1365"/>
        <v>Wall Street Journal-CPI YoY-11-2019</v>
      </c>
      <c r="G5857" s="7">
        <v>43779</v>
      </c>
      <c r="H5857" s="7" t="str">
        <f t="shared" si="1366"/>
        <v>11-2019</v>
      </c>
      <c r="I5857" s="7" t="str">
        <f t="shared" ca="1" si="1367"/>
        <v>Wall Street Journal: Economic Outlook Group-CPI YoY-11-2019</v>
      </c>
      <c r="J5857" s="4" t="str">
        <f t="shared" ca="1" si="1368"/>
        <v>CPI YoY-Economic Outlook Group:11-2019</v>
      </c>
      <c r="K5857" t="s">
        <v>426</v>
      </c>
      <c r="CM5857">
        <v>1.8</v>
      </c>
      <c r="CO5857">
        <v>2.2000000000000002</v>
      </c>
      <c r="CQ5857">
        <v>2.2000000000000002</v>
      </c>
      <c r="CS5857">
        <v>2.7</v>
      </c>
      <c r="CU5857">
        <v>2.8</v>
      </c>
      <c r="CW5857">
        <v>2.4</v>
      </c>
      <c r="CY5857">
        <v>2.1</v>
      </c>
    </row>
    <row r="5858" spans="1:103" x14ac:dyDescent="0.55000000000000004">
      <c r="A5858" s="4" t="str">
        <f t="shared" ca="1" si="1363"/>
        <v>Nationwide Insurance</v>
      </c>
      <c r="B5858" s="4" t="str">
        <f t="shared" si="1364"/>
        <v>David W. Berson</v>
      </c>
      <c r="C5858" s="4" t="s">
        <v>246</v>
      </c>
      <c r="D5858" s="4" t="s">
        <v>195</v>
      </c>
      <c r="E5858" s="4" t="str">
        <f>IF(COUNTIF($E$2:E5857,"Begin: " &amp; C5858 &amp; "-" &amp; D5858 &amp; "-" &amp; H5858)=0,"Begin: " &amp; C5858 &amp; "-" &amp; D5858 &amp; "-" &amp; H5858,IF((C5858 &amp; "-" &amp; D5858 &amp; "-" &amp; H5858)&lt;&gt;(C5859 &amp; "-" &amp; D5859 &amp; "-" &amp; H5859),"End: " &amp; C5858 &amp; "-" &amp; D5858 &amp; "-" &amp; H5858,""))</f>
        <v/>
      </c>
      <c r="F5858" s="4" t="str">
        <f t="shared" si="1365"/>
        <v>Wall Street Journal-CPI YoY-11-2019</v>
      </c>
      <c r="G5858" s="7">
        <v>43779</v>
      </c>
      <c r="H5858" s="7" t="str">
        <f t="shared" si="1366"/>
        <v>11-2019</v>
      </c>
      <c r="I5858" s="7" t="str">
        <f t="shared" ca="1" si="1367"/>
        <v>Wall Street Journal: Nationwide Insurance-CPI YoY-11-2019</v>
      </c>
      <c r="J5858" s="4" t="str">
        <f t="shared" ca="1" si="1368"/>
        <v>CPI YoY-Nationwide Insurance:11-2019</v>
      </c>
      <c r="K5858" t="s">
        <v>859</v>
      </c>
      <c r="CM5858">
        <v>1.9</v>
      </c>
      <c r="CO5858">
        <v>2.1</v>
      </c>
      <c r="CQ5858">
        <v>2.2000000000000002</v>
      </c>
      <c r="CS5858">
        <v>2.2999999999999998</v>
      </c>
      <c r="CU5858">
        <v>2.4</v>
      </c>
      <c r="CW5858">
        <v>2.5</v>
      </c>
      <c r="CY5858">
        <v>2.5</v>
      </c>
    </row>
    <row r="5859" spans="1:103" x14ac:dyDescent="0.55000000000000004">
      <c r="A5859" s="4" t="str">
        <f t="shared" ca="1" si="1363"/>
        <v>Tufts University</v>
      </c>
      <c r="B5859" s="4" t="str">
        <f t="shared" si="1364"/>
        <v>Brian Bethune*</v>
      </c>
      <c r="C5859" s="4" t="s">
        <v>246</v>
      </c>
      <c r="D5859" s="4" t="s">
        <v>195</v>
      </c>
      <c r="E5859" s="4" t="str">
        <f>IF(COUNTIF($E$2:E5858,"Begin: " &amp; C5859 &amp; "-" &amp; D5859 &amp; "-" &amp; H5859)=0,"Begin: " &amp; C5859 &amp; "-" &amp; D5859 &amp; "-" &amp; H5859,IF((C5859 &amp; "-" &amp; D5859 &amp; "-" &amp; H5859)&lt;&gt;(C5860 &amp; "-" &amp; D5860 &amp; "-" &amp; H5860),"End: " &amp; C5859 &amp; "-" &amp; D5859 &amp; "-" &amp; H5859,""))</f>
        <v/>
      </c>
      <c r="F5859" s="4" t="str">
        <f t="shared" si="1365"/>
        <v>Wall Street Journal-CPI YoY-11-2019</v>
      </c>
      <c r="G5859" s="7">
        <v>43779</v>
      </c>
      <c r="H5859" s="7" t="str">
        <f t="shared" si="1366"/>
        <v>11-2019</v>
      </c>
      <c r="I5859" s="7" t="str">
        <f t="shared" ca="1" si="1367"/>
        <v>Wall Street Journal: Tufts University-CPI YoY-11-2019</v>
      </c>
      <c r="J5859" s="4" t="str">
        <f t="shared" ca="1" si="1368"/>
        <v>CPI YoY-Tufts University:11-2019</v>
      </c>
      <c r="K5859" t="s">
        <v>813</v>
      </c>
    </row>
    <row r="5860" spans="1:103" x14ac:dyDescent="0.55000000000000004">
      <c r="A5860" s="4" t="str">
        <f t="shared" ca="1" si="1363"/>
        <v>TS Lombard</v>
      </c>
      <c r="B5860" s="4" t="str">
        <f t="shared" si="1364"/>
        <v>Steven Blitz</v>
      </c>
      <c r="C5860" s="4" t="s">
        <v>246</v>
      </c>
      <c r="D5860" s="4" t="s">
        <v>195</v>
      </c>
      <c r="E5860" s="4" t="str">
        <f>IF(COUNTIF($E$2:E5859,"Begin: " &amp; C5860 &amp; "-" &amp; D5860 &amp; "-" &amp; H5860)=0,"Begin: " &amp; C5860 &amp; "-" &amp; D5860 &amp; "-" &amp; H5860,IF((C5860 &amp; "-" &amp; D5860 &amp; "-" &amp; H5860)&lt;&gt;(C5861 &amp; "-" &amp; D5861 &amp; "-" &amp; H5861),"End: " &amp; C5860 &amp; "-" &amp; D5860 &amp; "-" &amp; H5860,""))</f>
        <v/>
      </c>
      <c r="F5860" s="4" t="str">
        <f t="shared" si="1365"/>
        <v>Wall Street Journal-CPI YoY-11-2019</v>
      </c>
      <c r="G5860" s="7">
        <v>43779</v>
      </c>
      <c r="H5860" s="7" t="str">
        <f t="shared" si="1366"/>
        <v>11-2019</v>
      </c>
      <c r="I5860" s="7" t="str">
        <f t="shared" ca="1" si="1367"/>
        <v>Wall Street Journal: TS Lombard-CPI YoY-11-2019</v>
      </c>
      <c r="J5860" s="4" t="str">
        <f t="shared" ca="1" si="1368"/>
        <v>CPI YoY-TS Lombard:11-2019</v>
      </c>
      <c r="K5860" t="s">
        <v>768</v>
      </c>
      <c r="CM5860">
        <v>1.8</v>
      </c>
      <c r="CO5860">
        <v>1.5</v>
      </c>
      <c r="CQ5860">
        <v>1.5</v>
      </c>
      <c r="CS5860">
        <v>2</v>
      </c>
      <c r="CU5860">
        <v>2.5</v>
      </c>
      <c r="CW5860">
        <v>2.8</v>
      </c>
      <c r="CY5860">
        <v>2.5</v>
      </c>
    </row>
    <row r="5861" spans="1:103" x14ac:dyDescent="0.55000000000000004">
      <c r="A5861" s="4" t="str">
        <f t="shared" ca="1" si="1363"/>
        <v>Standard and Poor's</v>
      </c>
      <c r="B5861" s="4" t="str">
        <f t="shared" si="1364"/>
        <v>Beth Ann Bovino</v>
      </c>
      <c r="C5861" s="4" t="s">
        <v>246</v>
      </c>
      <c r="D5861" s="4" t="s">
        <v>195</v>
      </c>
      <c r="E5861" s="4" t="str">
        <f>IF(COUNTIF($E$2:E5860,"Begin: " &amp; C5861 &amp; "-" &amp; D5861 &amp; "-" &amp; H5861)=0,"Begin: " &amp; C5861 &amp; "-" &amp; D5861 &amp; "-" &amp; H5861,IF((C5861 &amp; "-" &amp; D5861 &amp; "-" &amp; H5861)&lt;&gt;(C5862 &amp; "-" &amp; D5862 &amp; "-" &amp; H5862),"End: " &amp; C5861 &amp; "-" &amp; D5861 &amp; "-" &amp; H5861,""))</f>
        <v/>
      </c>
      <c r="F5861" s="4" t="str">
        <f t="shared" si="1365"/>
        <v>Wall Street Journal-CPI YoY-11-2019</v>
      </c>
      <c r="G5861" s="7">
        <v>43779</v>
      </c>
      <c r="H5861" s="7" t="str">
        <f t="shared" si="1366"/>
        <v>11-2019</v>
      </c>
      <c r="I5861" s="7" t="str">
        <f t="shared" ca="1" si="1367"/>
        <v>Wall Street Journal: Standard and Poor's-CPI YoY-11-2019</v>
      </c>
      <c r="J5861" s="4" t="str">
        <f t="shared" ca="1" si="1368"/>
        <v>CPI YoY-Standard and Poor's:11-2019</v>
      </c>
      <c r="K5861" t="s">
        <v>199</v>
      </c>
      <c r="CM5861">
        <v>2.2000000000000002</v>
      </c>
      <c r="CO5861">
        <v>2.2999999999999998</v>
      </c>
      <c r="CQ5861">
        <v>2.2000000000000002</v>
      </c>
      <c r="CS5861">
        <v>2</v>
      </c>
      <c r="CU5861">
        <v>2.1</v>
      </c>
      <c r="CW5861">
        <v>2.1</v>
      </c>
      <c r="CY5861">
        <v>2.1</v>
      </c>
    </row>
    <row r="5862" spans="1:103" x14ac:dyDescent="0.55000000000000004">
      <c r="A5862" s="4" t="str">
        <f t="shared" ca="1" si="1363"/>
        <v>Wells Fargo &amp; Co.</v>
      </c>
      <c r="B5862" s="4" t="str">
        <f t="shared" si="1364"/>
        <v>Jay Bryson</v>
      </c>
      <c r="C5862" s="4" t="s">
        <v>246</v>
      </c>
      <c r="D5862" s="4" t="s">
        <v>195</v>
      </c>
      <c r="E5862" s="4" t="str">
        <f>IF(COUNTIF($E$2:E5861,"Begin: " &amp; C5862 &amp; "-" &amp; D5862 &amp; "-" &amp; H5862)=0,"Begin: " &amp; C5862 &amp; "-" &amp; D5862 &amp; "-" &amp; H5862,IF((C5862 &amp; "-" &amp; D5862 &amp; "-" &amp; H5862)&lt;&gt;(C5863 &amp; "-" &amp; D5863 &amp; "-" &amp; H5863),"End: " &amp; C5862 &amp; "-" &amp; D5862 &amp; "-" &amp; H5862,""))</f>
        <v/>
      </c>
      <c r="F5862" s="4" t="str">
        <f t="shared" si="1365"/>
        <v>Wall Street Journal-CPI YoY-11-2019</v>
      </c>
      <c r="G5862" s="7">
        <v>43779</v>
      </c>
      <c r="H5862" s="7" t="str">
        <f t="shared" si="1366"/>
        <v>11-2019</v>
      </c>
      <c r="I5862" s="7" t="str">
        <f t="shared" ca="1" si="1367"/>
        <v>Wall Street Journal: Wells Fargo &amp; Co.-CPI YoY-11-2019</v>
      </c>
      <c r="J5862" s="4" t="str">
        <f t="shared" ca="1" si="1368"/>
        <v>CPI YoY-Wells Fargo &amp; Co.:11-2019</v>
      </c>
      <c r="K5862" t="s">
        <v>786</v>
      </c>
      <c r="CM5862">
        <v>2</v>
      </c>
      <c r="CO5862">
        <v>2.1</v>
      </c>
      <c r="CQ5862">
        <v>2.2999999999999998</v>
      </c>
      <c r="CS5862">
        <v>2.2000000000000002</v>
      </c>
      <c r="CU5862">
        <v>2.1</v>
      </c>
    </row>
    <row r="5863" spans="1:103" x14ac:dyDescent="0.55000000000000004">
      <c r="A5863" s="4" t="str">
        <f t="shared" ca="1" si="1363"/>
        <v>Credit Agricole CIB</v>
      </c>
      <c r="B5863" s="4" t="str">
        <f t="shared" si="1364"/>
        <v>Michael Carey</v>
      </c>
      <c r="C5863" s="4" t="s">
        <v>246</v>
      </c>
      <c r="D5863" s="4" t="s">
        <v>195</v>
      </c>
      <c r="E5863" s="4" t="str">
        <f>IF(COUNTIF($E$2:E5862,"Begin: " &amp; C5863 &amp; "-" &amp; D5863 &amp; "-" &amp; H5863)=0,"Begin: " &amp; C5863 &amp; "-" &amp; D5863 &amp; "-" &amp; H5863,IF((C5863 &amp; "-" &amp; D5863 &amp; "-" &amp; H5863)&lt;&gt;(C5864 &amp; "-" &amp; D5864 &amp; "-" &amp; H5864),"End: " &amp; C5863 &amp; "-" &amp; D5863 &amp; "-" &amp; H5863,""))</f>
        <v/>
      </c>
      <c r="F5863" s="4" t="str">
        <f t="shared" si="1365"/>
        <v>Wall Street Journal-CPI YoY-11-2019</v>
      </c>
      <c r="G5863" s="7">
        <v>43779</v>
      </c>
      <c r="H5863" s="7" t="str">
        <f t="shared" si="1366"/>
        <v>11-2019</v>
      </c>
      <c r="I5863" s="7" t="str">
        <f t="shared" ca="1" si="1367"/>
        <v>Wall Street Journal: Credit Agricole CIB-CPI YoY-11-2019</v>
      </c>
      <c r="J5863" s="4" t="str">
        <f t="shared" ca="1" si="1368"/>
        <v>CPI YoY-Credit Agricole CIB:11-2019</v>
      </c>
      <c r="K5863" t="s">
        <v>200</v>
      </c>
      <c r="CM5863">
        <v>2.1</v>
      </c>
      <c r="CO5863">
        <v>1.7</v>
      </c>
      <c r="CQ5863">
        <v>1.8</v>
      </c>
      <c r="CS5863">
        <v>1.9</v>
      </c>
      <c r="CU5863">
        <v>1.9</v>
      </c>
    </row>
    <row r="5864" spans="1:103" x14ac:dyDescent="0.55000000000000004">
      <c r="A5864" s="4" t="str">
        <f t="shared" ca="1" si="1363"/>
        <v>Econoclast</v>
      </c>
      <c r="B5864" s="4" t="str">
        <f t="shared" si="1364"/>
        <v>Mike Cosgrove</v>
      </c>
      <c r="C5864" s="4" t="s">
        <v>246</v>
      </c>
      <c r="D5864" s="4" t="s">
        <v>195</v>
      </c>
      <c r="E5864" s="4" t="str">
        <f>IF(COUNTIF($E$2:E5863,"Begin: " &amp; C5864 &amp; "-" &amp; D5864 &amp; "-" &amp; H5864)=0,"Begin: " &amp; C5864 &amp; "-" &amp; D5864 &amp; "-" &amp; H5864,IF((C5864 &amp; "-" &amp; D5864 &amp; "-" &amp; H5864)&lt;&gt;(C5865 &amp; "-" &amp; D5865 &amp; "-" &amp; H5865),"End: " &amp; C5864 &amp; "-" &amp; D5864 &amp; "-" &amp; H5864,""))</f>
        <v/>
      </c>
      <c r="F5864" s="4" t="str">
        <f t="shared" si="1365"/>
        <v>Wall Street Journal-CPI YoY-11-2019</v>
      </c>
      <c r="G5864" s="7">
        <v>43779</v>
      </c>
      <c r="H5864" s="7" t="str">
        <f t="shared" si="1366"/>
        <v>11-2019</v>
      </c>
      <c r="I5864" s="7" t="str">
        <f t="shared" ca="1" si="1367"/>
        <v>Wall Street Journal: Econoclast-CPI YoY-11-2019</v>
      </c>
      <c r="J5864" s="4" t="str">
        <f t="shared" ca="1" si="1368"/>
        <v>CPI YoY-Econoclast:11-2019</v>
      </c>
      <c r="K5864" t="s">
        <v>203</v>
      </c>
      <c r="CM5864">
        <v>1.9</v>
      </c>
      <c r="CO5864">
        <v>2</v>
      </c>
      <c r="CQ5864">
        <v>1.9</v>
      </c>
      <c r="CS5864">
        <v>2</v>
      </c>
      <c r="CU5864">
        <v>2</v>
      </c>
      <c r="CW5864">
        <v>2</v>
      </c>
      <c r="CY5864">
        <v>2</v>
      </c>
    </row>
    <row r="5865" spans="1:103" x14ac:dyDescent="0.55000000000000004">
      <c r="A5865" s="4" t="str">
        <f t="shared" ca="1" si="1363"/>
        <v>Pictet Wealth Management</v>
      </c>
      <c r="B5865" s="4" t="str">
        <f t="shared" si="1364"/>
        <v>Thomas Costerg*</v>
      </c>
      <c r="C5865" s="4" t="s">
        <v>246</v>
      </c>
      <c r="D5865" s="4" t="s">
        <v>195</v>
      </c>
      <c r="E5865" s="4" t="str">
        <f>IF(COUNTIF($E$2:E5864,"Begin: " &amp; C5865 &amp; "-" &amp; D5865 &amp; "-" &amp; H5865)=0,"Begin: " &amp; C5865 &amp; "-" &amp; D5865 &amp; "-" &amp; H5865,IF((C5865 &amp; "-" &amp; D5865 &amp; "-" &amp; H5865)&lt;&gt;(C5866 &amp; "-" &amp; D5866 &amp; "-" &amp; H5866),"End: " &amp; C5865 &amp; "-" &amp; D5865 &amp; "-" &amp; H5865,""))</f>
        <v/>
      </c>
      <c r="F5865" s="4" t="str">
        <f t="shared" si="1365"/>
        <v>Wall Street Journal-CPI YoY-11-2019</v>
      </c>
      <c r="G5865" s="7">
        <v>43779</v>
      </c>
      <c r="H5865" s="7" t="str">
        <f t="shared" si="1366"/>
        <v>11-2019</v>
      </c>
      <c r="I5865" s="7" t="str">
        <f t="shared" ca="1" si="1367"/>
        <v>Wall Street Journal: Pictet Wealth Management-CPI YoY-11-2019</v>
      </c>
      <c r="J5865" s="4" t="str">
        <f t="shared" ca="1" si="1368"/>
        <v>CPI YoY-Pictet Wealth Management:11-2019</v>
      </c>
      <c r="K5865" t="s">
        <v>814</v>
      </c>
    </row>
    <row r="5866" spans="1:103" x14ac:dyDescent="0.55000000000000004">
      <c r="A5866" s="4" t="str">
        <f t="shared" ca="1" si="1363"/>
        <v>Wrightson ICAP</v>
      </c>
      <c r="B5866" s="4" t="str">
        <f t="shared" si="1364"/>
        <v>Lou Crandall</v>
      </c>
      <c r="C5866" s="4" t="s">
        <v>246</v>
      </c>
      <c r="D5866" s="4" t="s">
        <v>195</v>
      </c>
      <c r="E5866" s="4" t="str">
        <f>IF(COUNTIF($E$2:E5865,"Begin: " &amp; C5866 &amp; "-" &amp; D5866 &amp; "-" &amp; H5866)=0,"Begin: " &amp; C5866 &amp; "-" &amp; D5866 &amp; "-" &amp; H5866,IF((C5866 &amp; "-" &amp; D5866 &amp; "-" &amp; H5866)&lt;&gt;(C5867 &amp; "-" &amp; D5867 &amp; "-" &amp; H5867),"End: " &amp; C5866 &amp; "-" &amp; D5866 &amp; "-" &amp; H5866,""))</f>
        <v/>
      </c>
      <c r="F5866" s="4" t="str">
        <f t="shared" si="1365"/>
        <v>Wall Street Journal-CPI YoY-11-2019</v>
      </c>
      <c r="G5866" s="7">
        <v>43779</v>
      </c>
      <c r="H5866" s="7" t="str">
        <f t="shared" si="1366"/>
        <v>11-2019</v>
      </c>
      <c r="I5866" s="7" t="str">
        <f t="shared" ca="1" si="1367"/>
        <v>Wall Street Journal: Wrightson ICAP-CPI YoY-11-2019</v>
      </c>
      <c r="J5866" s="4" t="str">
        <f t="shared" ca="1" si="1368"/>
        <v>CPI YoY-Wrightson ICAP:11-2019</v>
      </c>
      <c r="K5866" t="s">
        <v>204</v>
      </c>
      <c r="CM5866">
        <v>2.2000000000000002</v>
      </c>
      <c r="CO5866">
        <v>2.4</v>
      </c>
      <c r="CQ5866">
        <v>2.4</v>
      </c>
      <c r="CS5866">
        <v>2.5</v>
      </c>
      <c r="CU5866">
        <v>2.5</v>
      </c>
      <c r="CW5866">
        <v>2.5</v>
      </c>
      <c r="CY5866">
        <v>2.5</v>
      </c>
    </row>
    <row r="5867" spans="1:103" x14ac:dyDescent="0.55000000000000004">
      <c r="A5867" s="4" t="str">
        <f t="shared" ca="1" si="1363"/>
        <v>Independent Consultant</v>
      </c>
      <c r="B5867" s="4" t="str">
        <f t="shared" si="1364"/>
        <v>Amy Crews Cutts</v>
      </c>
      <c r="C5867" s="4" t="s">
        <v>246</v>
      </c>
      <c r="D5867" s="4" t="s">
        <v>195</v>
      </c>
      <c r="E5867" s="4" t="str">
        <f>IF(COUNTIF($E$2:E5866,"Begin: " &amp; C5867 &amp; "-" &amp; D5867 &amp; "-" &amp; H5867)=0,"Begin: " &amp; C5867 &amp; "-" &amp; D5867 &amp; "-" &amp; H5867,IF((C5867 &amp; "-" &amp; D5867 &amp; "-" &amp; H5867)&lt;&gt;(C5868 &amp; "-" &amp; D5868 &amp; "-" &amp; H5868),"End: " &amp; C5867 &amp; "-" &amp; D5867 &amp; "-" &amp; H5867,""))</f>
        <v/>
      </c>
      <c r="F5867" s="4" t="str">
        <f t="shared" si="1365"/>
        <v>Wall Street Journal-CPI YoY-11-2019</v>
      </c>
      <c r="G5867" s="7">
        <v>43779</v>
      </c>
      <c r="H5867" s="7" t="str">
        <f t="shared" si="1366"/>
        <v>11-2019</v>
      </c>
      <c r="I5867" s="7" t="str">
        <f t="shared" ca="1" si="1367"/>
        <v>Wall Street Journal: Independent Consultant-CPI YoY-11-2019</v>
      </c>
      <c r="J5867" s="4" t="str">
        <f t="shared" ca="1" si="1368"/>
        <v>CPI YoY-Independent Consultant:11-2019</v>
      </c>
      <c r="K5867" t="s">
        <v>805</v>
      </c>
      <c r="CM5867">
        <v>2.1</v>
      </c>
      <c r="CO5867">
        <v>2.1</v>
      </c>
      <c r="CQ5867">
        <v>1.7</v>
      </c>
      <c r="CS5867">
        <v>1.9</v>
      </c>
      <c r="CU5867">
        <v>2.1</v>
      </c>
      <c r="CW5867">
        <v>1.9</v>
      </c>
      <c r="CY5867">
        <v>1.8</v>
      </c>
    </row>
    <row r="5868" spans="1:103" x14ac:dyDescent="0.55000000000000004">
      <c r="A5868" s="4" t="str">
        <f t="shared" ca="1" si="1363"/>
        <v>Oxford Economics</v>
      </c>
      <c r="B5868" s="4" t="str">
        <f t="shared" si="1364"/>
        <v>Greg Daco</v>
      </c>
      <c r="C5868" s="4" t="s">
        <v>246</v>
      </c>
      <c r="D5868" s="4" t="s">
        <v>195</v>
      </c>
      <c r="E5868" s="4" t="str">
        <f>IF(COUNTIF($E$2:E5867,"Begin: " &amp; C5868 &amp; "-" &amp; D5868 &amp; "-" &amp; H5868)=0,"Begin: " &amp; C5868 &amp; "-" &amp; D5868 &amp; "-" &amp; H5868,IF((C5868 &amp; "-" &amp; D5868 &amp; "-" &amp; H5868)&lt;&gt;(C5869 &amp; "-" &amp; D5869 &amp; "-" &amp; H5869),"End: " &amp; C5868 &amp; "-" &amp; D5868 &amp; "-" &amp; H5868,""))</f>
        <v/>
      </c>
      <c r="F5868" s="4" t="str">
        <f t="shared" si="1365"/>
        <v>Wall Street Journal-CPI YoY-11-2019</v>
      </c>
      <c r="G5868" s="7">
        <v>43779</v>
      </c>
      <c r="H5868" s="7" t="str">
        <f t="shared" si="1366"/>
        <v>11-2019</v>
      </c>
      <c r="I5868" s="7" t="str">
        <f t="shared" ca="1" si="1367"/>
        <v>Wall Street Journal: Oxford Economics-CPI YoY-11-2019</v>
      </c>
      <c r="J5868" s="4" t="str">
        <f t="shared" ca="1" si="1368"/>
        <v>CPI YoY-Oxford Economics:11-2019</v>
      </c>
      <c r="K5868" t="s">
        <v>429</v>
      </c>
      <c r="CM5868">
        <v>1.8</v>
      </c>
      <c r="CO5868">
        <v>1.9</v>
      </c>
      <c r="CQ5868">
        <v>2</v>
      </c>
      <c r="CS5868">
        <v>1.9</v>
      </c>
      <c r="CU5868">
        <v>2</v>
      </c>
      <c r="CW5868">
        <v>2</v>
      </c>
      <c r="CY5868">
        <v>2</v>
      </c>
    </row>
    <row r="5869" spans="1:103" x14ac:dyDescent="0.55000000000000004">
      <c r="A5869" s="4" t="str">
        <f t="shared" ca="1" si="1363"/>
        <v>Georgia State University</v>
      </c>
      <c r="B5869" s="4" t="str">
        <f t="shared" si="1364"/>
        <v>Rajeev Dhawan</v>
      </c>
      <c r="C5869" s="4" t="s">
        <v>246</v>
      </c>
      <c r="D5869" s="4" t="s">
        <v>195</v>
      </c>
      <c r="E5869" s="4" t="str">
        <f>IF(COUNTIF($E$2:E5868,"Begin: " &amp; C5869 &amp; "-" &amp; D5869 &amp; "-" &amp; H5869)=0,"Begin: " &amp; C5869 &amp; "-" &amp; D5869 &amp; "-" &amp; H5869,IF((C5869 &amp; "-" &amp; D5869 &amp; "-" &amp; H5869)&lt;&gt;(C5870 &amp; "-" &amp; D5870 &amp; "-" &amp; H5870),"End: " &amp; C5869 &amp; "-" &amp; D5869 &amp; "-" &amp; H5869,""))</f>
        <v/>
      </c>
      <c r="F5869" s="4" t="str">
        <f t="shared" si="1365"/>
        <v>Wall Street Journal-CPI YoY-11-2019</v>
      </c>
      <c r="G5869" s="7">
        <v>43779</v>
      </c>
      <c r="H5869" s="7" t="str">
        <f t="shared" si="1366"/>
        <v>11-2019</v>
      </c>
      <c r="I5869" s="7" t="str">
        <f t="shared" ca="1" si="1367"/>
        <v>Wall Street Journal: Georgia State University-CPI YoY-11-2019</v>
      </c>
      <c r="J5869" s="4" t="str">
        <f t="shared" ca="1" si="1368"/>
        <v>CPI YoY-Georgia State University:11-2019</v>
      </c>
      <c r="K5869" t="s">
        <v>430</v>
      </c>
      <c r="CM5869">
        <v>2.1</v>
      </c>
      <c r="CO5869">
        <v>1.8</v>
      </c>
      <c r="CQ5869">
        <v>1.3</v>
      </c>
      <c r="CS5869">
        <v>1.6</v>
      </c>
      <c r="CU5869">
        <v>1.9</v>
      </c>
      <c r="CW5869">
        <v>2.2999999999999998</v>
      </c>
      <c r="CY5869">
        <v>2.7</v>
      </c>
    </row>
    <row r="5870" spans="1:103" x14ac:dyDescent="0.55000000000000004">
      <c r="A5870" s="4" t="str">
        <f t="shared" ca="1" si="1363"/>
        <v>Fannie Mae</v>
      </c>
      <c r="B5870" s="4" t="str">
        <f t="shared" si="1364"/>
        <v>Douglas Duncan</v>
      </c>
      <c r="C5870" s="4" t="s">
        <v>246</v>
      </c>
      <c r="D5870" s="4" t="s">
        <v>195</v>
      </c>
      <c r="E5870" s="4" t="str">
        <f>IF(COUNTIF($E$2:E5869,"Begin: " &amp; C5870 &amp; "-" &amp; D5870 &amp; "-" &amp; H5870)=0,"Begin: " &amp; C5870 &amp; "-" &amp; D5870 &amp; "-" &amp; H5870,IF((C5870 &amp; "-" &amp; D5870 &amp; "-" &amp; H5870)&lt;&gt;(C5871 &amp; "-" &amp; D5871 &amp; "-" &amp; H5871),"End: " &amp; C5870 &amp; "-" &amp; D5870 &amp; "-" &amp; H5870,""))</f>
        <v/>
      </c>
      <c r="F5870" s="4" t="str">
        <f t="shared" si="1365"/>
        <v>Wall Street Journal-CPI YoY-11-2019</v>
      </c>
      <c r="G5870" s="7">
        <v>43779</v>
      </c>
      <c r="H5870" s="7" t="str">
        <f t="shared" si="1366"/>
        <v>11-2019</v>
      </c>
      <c r="I5870" s="7" t="str">
        <f t="shared" ca="1" si="1367"/>
        <v>Wall Street Journal: Fannie Mae-CPI YoY-11-2019</v>
      </c>
      <c r="J5870" s="4" t="str">
        <f t="shared" ca="1" si="1368"/>
        <v>CPI YoY-Fannie Mae:11-2019</v>
      </c>
      <c r="K5870" t="s">
        <v>206</v>
      </c>
      <c r="CM5870">
        <v>1.9</v>
      </c>
      <c r="CO5870">
        <v>2.1</v>
      </c>
      <c r="CQ5870">
        <v>2.2999999999999998</v>
      </c>
      <c r="CS5870">
        <v>2.2999999999999998</v>
      </c>
      <c r="CU5870">
        <v>2.2000000000000002</v>
      </c>
      <c r="CW5870">
        <v>2</v>
      </c>
      <c r="CY5870">
        <v>2</v>
      </c>
    </row>
    <row r="5871" spans="1:103" x14ac:dyDescent="0.55000000000000004">
      <c r="A5871" s="4" t="str">
        <f t="shared" ca="1" si="1363"/>
        <v>Comerica Bank</v>
      </c>
      <c r="B5871" s="4" t="str">
        <f t="shared" si="1364"/>
        <v>Robert Dye</v>
      </c>
      <c r="C5871" s="4" t="s">
        <v>246</v>
      </c>
      <c r="D5871" s="4" t="s">
        <v>195</v>
      </c>
      <c r="E5871" s="4" t="str">
        <f>IF(COUNTIF($E$2:E5870,"Begin: " &amp; C5871 &amp; "-" &amp; D5871 &amp; "-" &amp; H5871)=0,"Begin: " &amp; C5871 &amp; "-" &amp; D5871 &amp; "-" &amp; H5871,IF((C5871 &amp; "-" &amp; D5871 &amp; "-" &amp; H5871)&lt;&gt;(C5872 &amp; "-" &amp; D5872 &amp; "-" &amp; H5872),"End: " &amp; C5871 &amp; "-" &amp; D5871 &amp; "-" &amp; H5871,""))</f>
        <v/>
      </c>
      <c r="F5871" s="4" t="str">
        <f t="shared" si="1365"/>
        <v>Wall Street Journal-CPI YoY-11-2019</v>
      </c>
      <c r="G5871" s="7">
        <v>43779</v>
      </c>
      <c r="H5871" s="7" t="str">
        <f t="shared" si="1366"/>
        <v>11-2019</v>
      </c>
      <c r="I5871" s="7" t="str">
        <f t="shared" ca="1" si="1367"/>
        <v>Wall Street Journal: Comerica Bank-CPI YoY-11-2019</v>
      </c>
      <c r="J5871" s="4" t="str">
        <f t="shared" ca="1" si="1368"/>
        <v>CPI YoY-Comerica Bank:11-2019</v>
      </c>
      <c r="K5871" t="s">
        <v>207</v>
      </c>
      <c r="CM5871">
        <v>1.8</v>
      </c>
      <c r="CO5871">
        <v>1.7</v>
      </c>
      <c r="CQ5871">
        <v>1.8</v>
      </c>
      <c r="CS5871">
        <v>2</v>
      </c>
      <c r="CU5871">
        <v>2</v>
      </c>
      <c r="CW5871">
        <v>2</v>
      </c>
      <c r="CY5871">
        <v>2</v>
      </c>
    </row>
    <row r="5872" spans="1:103" x14ac:dyDescent="0.55000000000000004">
      <c r="A5872" s="4" t="str">
        <f t="shared" ca="1" si="1363"/>
        <v>PNC Financial Services Group</v>
      </c>
      <c r="B5872" s="4" t="str">
        <f t="shared" si="1364"/>
        <v>Augustine Faucher</v>
      </c>
      <c r="C5872" s="4" t="s">
        <v>246</v>
      </c>
      <c r="D5872" s="4" t="s">
        <v>195</v>
      </c>
      <c r="E5872" s="4" t="str">
        <f>IF(COUNTIF($E$2:E5871,"Begin: " &amp; C5872 &amp; "-" &amp; D5872 &amp; "-" &amp; H5872)=0,"Begin: " &amp; C5872 &amp; "-" &amp; D5872 &amp; "-" &amp; H5872,IF((C5872 &amp; "-" &amp; D5872 &amp; "-" &amp; H5872)&lt;&gt;(C5873 &amp; "-" &amp; D5873 &amp; "-" &amp; H5873),"End: " &amp; C5872 &amp; "-" &amp; D5872 &amp; "-" &amp; H5872,""))</f>
        <v/>
      </c>
      <c r="F5872" s="4" t="str">
        <f t="shared" si="1365"/>
        <v>Wall Street Journal-CPI YoY-11-2019</v>
      </c>
      <c r="G5872" s="7">
        <v>43779</v>
      </c>
      <c r="H5872" s="7" t="str">
        <f t="shared" si="1366"/>
        <v>11-2019</v>
      </c>
      <c r="I5872" s="7" t="str">
        <f t="shared" ca="1" si="1367"/>
        <v>Wall Street Journal: PNC Financial Services Group-CPI YoY-11-2019</v>
      </c>
      <c r="J5872" s="4" t="str">
        <f t="shared" ca="1" si="1368"/>
        <v>CPI YoY-PNC Financial Services Group:11-2019</v>
      </c>
      <c r="K5872" t="s">
        <v>769</v>
      </c>
      <c r="CM5872">
        <v>1.7</v>
      </c>
      <c r="CO5872">
        <v>1.7</v>
      </c>
      <c r="CQ5872">
        <v>2</v>
      </c>
      <c r="CS5872">
        <v>2.1</v>
      </c>
      <c r="CU5872">
        <v>2.2000000000000002</v>
      </c>
      <c r="CW5872">
        <v>2.2000000000000002</v>
      </c>
      <c r="CY5872">
        <v>2.2000000000000002</v>
      </c>
    </row>
    <row r="5873" spans="1:103" x14ac:dyDescent="0.55000000000000004">
      <c r="A5873" s="4" t="str">
        <f t="shared" ca="1" si="1363"/>
        <v>Goldman Sachs</v>
      </c>
      <c r="B5873" s="4" t="str">
        <f t="shared" si="1364"/>
        <v>Jan Hatzius</v>
      </c>
      <c r="C5873" s="4" t="s">
        <v>246</v>
      </c>
      <c r="D5873" s="4" t="s">
        <v>195</v>
      </c>
      <c r="E5873" s="4" t="str">
        <f>IF(COUNTIF($E$2:E5872,"Begin: " &amp; C5873 &amp; "-" &amp; D5873 &amp; "-" &amp; H5873)=0,"Begin: " &amp; C5873 &amp; "-" &amp; D5873 &amp; "-" &amp; H5873,IF((C5873 &amp; "-" &amp; D5873 &amp; "-" &amp; H5873)&lt;&gt;(C5874 &amp; "-" &amp; D5874 &amp; "-" &amp; H5874),"End: " &amp; C5873 &amp; "-" &amp; D5873 &amp; "-" &amp; H5873,""))</f>
        <v/>
      </c>
      <c r="F5873" s="4" t="str">
        <f t="shared" si="1365"/>
        <v>Wall Street Journal-CPI YoY-11-2019</v>
      </c>
      <c r="G5873" s="7">
        <v>43779</v>
      </c>
      <c r="H5873" s="7" t="str">
        <f t="shared" si="1366"/>
        <v>11-2019</v>
      </c>
      <c r="I5873" s="7" t="str">
        <f t="shared" ca="1" si="1367"/>
        <v>Wall Street Journal: Goldman Sachs-CPI YoY-11-2019</v>
      </c>
      <c r="J5873" s="4" t="str">
        <f t="shared" ca="1" si="1368"/>
        <v>CPI YoY-Goldman Sachs:11-2019</v>
      </c>
      <c r="K5873" t="s">
        <v>213</v>
      </c>
      <c r="CM5873">
        <v>1.9</v>
      </c>
      <c r="CO5873">
        <v>1.9</v>
      </c>
      <c r="CQ5873">
        <v>2</v>
      </c>
      <c r="CS5873">
        <v>2.1</v>
      </c>
      <c r="CU5873">
        <v>2.2000000000000002</v>
      </c>
      <c r="CW5873">
        <v>2.2999999999999998</v>
      </c>
      <c r="CY5873">
        <v>2.2999999999999998</v>
      </c>
    </row>
    <row r="5874" spans="1:103" x14ac:dyDescent="0.55000000000000004">
      <c r="A5874" s="4" t="str">
        <f t="shared" ca="1" si="1363"/>
        <v>California Lutheran University</v>
      </c>
      <c r="B5874" s="4" t="str">
        <f t="shared" si="1364"/>
        <v>Matthew Fienup/Dan Hamilton</v>
      </c>
      <c r="C5874" s="4" t="s">
        <v>246</v>
      </c>
      <c r="D5874" s="4" t="s">
        <v>195</v>
      </c>
      <c r="E5874" s="4" t="str">
        <f>IF(COUNTIF($E$2:E5873,"Begin: " &amp; C5874 &amp; "-" &amp; D5874 &amp; "-" &amp; H5874)=0,"Begin: " &amp; C5874 &amp; "-" &amp; D5874 &amp; "-" &amp; H5874,IF((C5874 &amp; "-" &amp; D5874 &amp; "-" &amp; H5874)&lt;&gt;(C5875 &amp; "-" &amp; D5875 &amp; "-" &amp; H5875),"End: " &amp; C5874 &amp; "-" &amp; D5874 &amp; "-" &amp; H5874,""))</f>
        <v/>
      </c>
      <c r="F5874" s="4" t="str">
        <f t="shared" si="1365"/>
        <v>Wall Street Journal-CPI YoY-11-2019</v>
      </c>
      <c r="G5874" s="7">
        <v>43779</v>
      </c>
      <c r="H5874" s="7" t="str">
        <f t="shared" si="1366"/>
        <v>11-2019</v>
      </c>
      <c r="I5874" s="7" t="str">
        <f t="shared" ca="1" si="1367"/>
        <v>Wall Street Journal: California Lutheran University-CPI YoY-11-2019</v>
      </c>
      <c r="J5874" s="4" t="str">
        <f t="shared" ca="1" si="1368"/>
        <v>CPI YoY-California Lutheran University:11-2019</v>
      </c>
      <c r="K5874" t="s">
        <v>796</v>
      </c>
      <c r="CM5874">
        <v>1.9</v>
      </c>
      <c r="CO5874">
        <v>2</v>
      </c>
      <c r="CQ5874">
        <v>1.9</v>
      </c>
      <c r="CS5874">
        <v>1.8</v>
      </c>
      <c r="CU5874">
        <v>1.8</v>
      </c>
      <c r="CW5874">
        <v>1.7</v>
      </c>
      <c r="CY5874">
        <v>1.7</v>
      </c>
    </row>
    <row r="5875" spans="1:103" x14ac:dyDescent="0.55000000000000004">
      <c r="A5875" s="4" t="str">
        <f t="shared" ca="1" si="1363"/>
        <v>MFR</v>
      </c>
      <c r="B5875" s="4" t="str">
        <f t="shared" si="1364"/>
        <v>Maria Fiorini Ramirez/Joshua Shapiro</v>
      </c>
      <c r="C5875" s="4" t="s">
        <v>246</v>
      </c>
      <c r="D5875" s="4" t="s">
        <v>195</v>
      </c>
      <c r="E5875" s="4" t="str">
        <f>IF(COUNTIF($E$2:E5874,"Begin: " &amp; C5875 &amp; "-" &amp; D5875 &amp; "-" &amp; H5875)=0,"Begin: " &amp; C5875 &amp; "-" &amp; D5875 &amp; "-" &amp; H5875,IF((C5875 &amp; "-" &amp; D5875 &amp; "-" &amp; H5875)&lt;&gt;(C5876 &amp; "-" &amp; D5876 &amp; "-" &amp; H5876),"End: " &amp; C5875 &amp; "-" &amp; D5875 &amp; "-" &amp; H5875,""))</f>
        <v/>
      </c>
      <c r="F5875" s="4" t="str">
        <f t="shared" si="1365"/>
        <v>Wall Street Journal-CPI YoY-11-2019</v>
      </c>
      <c r="G5875" s="7">
        <v>43779</v>
      </c>
      <c r="H5875" s="7" t="str">
        <f t="shared" si="1366"/>
        <v>11-2019</v>
      </c>
      <c r="I5875" s="7" t="str">
        <f t="shared" ca="1" si="1367"/>
        <v>Wall Street Journal: MFR-CPI YoY-11-2019</v>
      </c>
      <c r="J5875" s="4" t="str">
        <f t="shared" ca="1" si="1368"/>
        <v>CPI YoY-MFR:11-2019</v>
      </c>
      <c r="K5875" t="s">
        <v>208</v>
      </c>
      <c r="CM5875">
        <v>1.9</v>
      </c>
      <c r="CO5875">
        <v>1.9</v>
      </c>
      <c r="CQ5875">
        <v>1.6</v>
      </c>
    </row>
    <row r="5876" spans="1:103" x14ac:dyDescent="0.55000000000000004">
      <c r="A5876" s="4" t="str">
        <f t="shared" ca="1" si="1363"/>
        <v>Chamber of Commerce</v>
      </c>
      <c r="B5876" s="4" t="str">
        <f t="shared" si="1364"/>
        <v>J.D. Foster</v>
      </c>
      <c r="C5876" s="4" t="s">
        <v>246</v>
      </c>
      <c r="D5876" s="4" t="s">
        <v>195</v>
      </c>
      <c r="E5876" s="4" t="str">
        <f>IF(COUNTIF($E$2:E5875,"Begin: " &amp; C5876 &amp; "-" &amp; D5876 &amp; "-" &amp; H5876)=0,"Begin: " &amp; C5876 &amp; "-" &amp; D5876 &amp; "-" &amp; H5876,IF((C5876 &amp; "-" &amp; D5876 &amp; "-" &amp; H5876)&lt;&gt;(C5877 &amp; "-" &amp; D5877 &amp; "-" &amp; H5877),"End: " &amp; C5876 &amp; "-" &amp; D5876 &amp; "-" &amp; H5876,""))</f>
        <v/>
      </c>
      <c r="F5876" s="4" t="str">
        <f t="shared" si="1365"/>
        <v>Wall Street Journal-CPI YoY-11-2019</v>
      </c>
      <c r="G5876" s="7">
        <v>43779</v>
      </c>
      <c r="H5876" s="7" t="str">
        <f t="shared" si="1366"/>
        <v>11-2019</v>
      </c>
      <c r="I5876" s="7" t="str">
        <f t="shared" ca="1" si="1367"/>
        <v>Wall Street Journal: Chamber of Commerce-CPI YoY-11-2019</v>
      </c>
      <c r="J5876" s="4" t="str">
        <f t="shared" ca="1" si="1368"/>
        <v>CPI YoY-Chamber of Commerce:11-2019</v>
      </c>
      <c r="K5876" t="s">
        <v>766</v>
      </c>
      <c r="CM5876">
        <v>1.7</v>
      </c>
      <c r="CO5876">
        <v>2</v>
      </c>
      <c r="CQ5876">
        <v>2.1</v>
      </c>
    </row>
    <row r="5877" spans="1:103" x14ac:dyDescent="0.55000000000000004">
      <c r="A5877" s="4" t="str">
        <f t="shared" ca="1" si="1363"/>
        <v>Mortgage Bankers Association</v>
      </c>
      <c r="B5877" s="4" t="str">
        <f t="shared" si="1364"/>
        <v>Mike Fratantoni</v>
      </c>
      <c r="C5877" s="4" t="s">
        <v>246</v>
      </c>
      <c r="D5877" s="4" t="s">
        <v>195</v>
      </c>
      <c r="E5877" s="4" t="str">
        <f>IF(COUNTIF($E$2:E5876,"Begin: " &amp; C5877 &amp; "-" &amp; D5877 &amp; "-" &amp; H5877)=0,"Begin: " &amp; C5877 &amp; "-" &amp; D5877 &amp; "-" &amp; H5877,IF((C5877 &amp; "-" &amp; D5877 &amp; "-" &amp; H5877)&lt;&gt;(C5878 &amp; "-" &amp; D5878 &amp; "-" &amp; H5878),"End: " &amp; C5877 &amp; "-" &amp; D5877 &amp; "-" &amp; H5877,""))</f>
        <v/>
      </c>
      <c r="F5877" s="4" t="str">
        <f t="shared" si="1365"/>
        <v>Wall Street Journal-CPI YoY-11-2019</v>
      </c>
      <c r="G5877" s="7">
        <v>43779</v>
      </c>
      <c r="H5877" s="7" t="str">
        <f t="shared" si="1366"/>
        <v>11-2019</v>
      </c>
      <c r="I5877" s="7" t="str">
        <f t="shared" ca="1" si="1367"/>
        <v>Wall Street Journal: Mortgage Bankers Association-CPI YoY-11-2019</v>
      </c>
      <c r="J5877" s="4" t="str">
        <f t="shared" ca="1" si="1368"/>
        <v>CPI YoY-Mortgage Bankers Association:11-2019</v>
      </c>
      <c r="K5877" t="s">
        <v>209</v>
      </c>
      <c r="CM5877">
        <v>2.1</v>
      </c>
      <c r="CO5877">
        <v>1.9</v>
      </c>
      <c r="CQ5877">
        <v>1.6</v>
      </c>
      <c r="CS5877">
        <v>2.1</v>
      </c>
      <c r="CU5877">
        <v>1.8</v>
      </c>
      <c r="CW5877">
        <v>2.2999999999999998</v>
      </c>
      <c r="CY5877">
        <v>2.2999999999999998</v>
      </c>
    </row>
    <row r="5878" spans="1:103" x14ac:dyDescent="0.55000000000000004">
      <c r="A5878" s="4" t="str">
        <f t="shared" ca="1" si="1363"/>
        <v>Robert Fry Economics LLC</v>
      </c>
      <c r="B5878" s="4" t="str">
        <f t="shared" si="1364"/>
        <v>Robert Fry</v>
      </c>
      <c r="C5878" s="4" t="s">
        <v>246</v>
      </c>
      <c r="D5878" s="4" t="s">
        <v>195</v>
      </c>
      <c r="E5878" s="4" t="str">
        <f>IF(COUNTIF($E$2:E5877,"Begin: " &amp; C5878 &amp; "-" &amp; D5878 &amp; "-" &amp; H5878)=0,"Begin: " &amp; C5878 &amp; "-" &amp; D5878 &amp; "-" &amp; H5878,IF((C5878 &amp; "-" &amp; D5878 &amp; "-" &amp; H5878)&lt;&gt;(C5879 &amp; "-" &amp; D5879 &amp; "-" &amp; H5879),"End: " &amp; C5878 &amp; "-" &amp; D5878 &amp; "-" &amp; H5878,""))</f>
        <v/>
      </c>
      <c r="F5878" s="4" t="str">
        <f t="shared" si="1365"/>
        <v>Wall Street Journal-CPI YoY-11-2019</v>
      </c>
      <c r="G5878" s="7">
        <v>43779</v>
      </c>
      <c r="H5878" s="7" t="str">
        <f t="shared" si="1366"/>
        <v>11-2019</v>
      </c>
      <c r="I5878" s="7" t="str">
        <f t="shared" ca="1" si="1367"/>
        <v>Wall Street Journal: Robert Fry Economics LLC-CPI YoY-11-2019</v>
      </c>
      <c r="J5878" s="4" t="str">
        <f t="shared" ca="1" si="1368"/>
        <v>CPI YoY-Robert Fry Economics LLC:11-2019</v>
      </c>
      <c r="K5878" t="s">
        <v>764</v>
      </c>
      <c r="CM5878">
        <v>1.8</v>
      </c>
      <c r="CO5878">
        <v>1.8</v>
      </c>
      <c r="CQ5878">
        <v>1.8</v>
      </c>
      <c r="CS5878">
        <v>1.9</v>
      </c>
      <c r="CU5878">
        <v>2</v>
      </c>
      <c r="CW5878">
        <v>2.1</v>
      </c>
      <c r="CY5878">
        <v>2.2999999999999998</v>
      </c>
    </row>
    <row r="5879" spans="1:103" x14ac:dyDescent="0.55000000000000004">
      <c r="A5879" s="4" t="str">
        <f t="shared" ca="1" si="1363"/>
        <v>Societe Generale</v>
      </c>
      <c r="B5879" s="4" t="str">
        <f t="shared" si="1364"/>
        <v>Stephen Gallagher</v>
      </c>
      <c r="C5879" s="4" t="s">
        <v>246</v>
      </c>
      <c r="D5879" s="4" t="s">
        <v>195</v>
      </c>
      <c r="E5879" s="4" t="str">
        <f>IF(COUNTIF($E$2:E5878,"Begin: " &amp; C5879 &amp; "-" &amp; D5879 &amp; "-" &amp; H5879)=0,"Begin: " &amp; C5879 &amp; "-" &amp; D5879 &amp; "-" &amp; H5879,IF((C5879 &amp; "-" &amp; D5879 &amp; "-" &amp; H5879)&lt;&gt;(C5880 &amp; "-" &amp; D5880 &amp; "-" &amp; H5880),"End: " &amp; C5879 &amp; "-" &amp; D5879 &amp; "-" &amp; H5879,""))</f>
        <v/>
      </c>
      <c r="F5879" s="4" t="str">
        <f t="shared" si="1365"/>
        <v>Wall Street Journal-CPI YoY-11-2019</v>
      </c>
      <c r="G5879" s="7">
        <v>43779</v>
      </c>
      <c r="H5879" s="7" t="str">
        <f t="shared" si="1366"/>
        <v>11-2019</v>
      </c>
      <c r="I5879" s="7" t="str">
        <f t="shared" ca="1" si="1367"/>
        <v>Wall Street Journal: Societe Generale-CPI YoY-11-2019</v>
      </c>
      <c r="J5879" s="4" t="str">
        <f t="shared" ca="1" si="1368"/>
        <v>CPI YoY-Societe Generale:11-2019</v>
      </c>
      <c r="K5879" t="s">
        <v>657</v>
      </c>
      <c r="CM5879">
        <v>2.1</v>
      </c>
      <c r="CO5879">
        <v>2.2999999999999998</v>
      </c>
      <c r="CQ5879">
        <v>2.2999999999999998</v>
      </c>
      <c r="CS5879">
        <v>1.7</v>
      </c>
      <c r="CU5879">
        <v>1.5</v>
      </c>
      <c r="CW5879">
        <v>1.9</v>
      </c>
      <c r="CY5879">
        <v>2.2999999999999998</v>
      </c>
    </row>
    <row r="5880" spans="1:103" x14ac:dyDescent="0.55000000000000004">
      <c r="A5880" s="4" t="str">
        <f t="shared" ca="1" si="1363"/>
        <v>Barclays</v>
      </c>
      <c r="B5880" s="4" t="str">
        <f t="shared" si="1364"/>
        <v>Michael Gapen*</v>
      </c>
      <c r="C5880" s="4" t="s">
        <v>246</v>
      </c>
      <c r="D5880" s="4" t="s">
        <v>195</v>
      </c>
      <c r="E5880" s="4" t="str">
        <f>IF(COUNTIF($E$2:E5879,"Begin: " &amp; C5880 &amp; "-" &amp; D5880 &amp; "-" &amp; H5880)=0,"Begin: " &amp; C5880 &amp; "-" &amp; D5880 &amp; "-" &amp; H5880,IF((C5880 &amp; "-" &amp; D5880 &amp; "-" &amp; H5880)&lt;&gt;(C5881 &amp; "-" &amp; D5881 &amp; "-" &amp; H5881),"End: " &amp; C5880 &amp; "-" &amp; D5880 &amp; "-" &amp; H5880,""))</f>
        <v/>
      </c>
      <c r="F5880" s="4" t="str">
        <f t="shared" si="1365"/>
        <v>Wall Street Journal-CPI YoY-11-2019</v>
      </c>
      <c r="G5880" s="7">
        <v>43779</v>
      </c>
      <c r="H5880" s="7" t="str">
        <f t="shared" si="1366"/>
        <v>11-2019</v>
      </c>
      <c r="I5880" s="7" t="str">
        <f t="shared" ca="1" si="1367"/>
        <v>Wall Street Journal: Barclays-CPI YoY-11-2019</v>
      </c>
      <c r="J5880" s="4" t="str">
        <f t="shared" ca="1" si="1368"/>
        <v>CPI YoY-Barclays:11-2019</v>
      </c>
      <c r="K5880" t="s">
        <v>815</v>
      </c>
    </row>
    <row r="5881" spans="1:103" x14ac:dyDescent="0.55000000000000004">
      <c r="A5881" s="4" t="str">
        <f t="shared" ca="1" si="1363"/>
        <v>NatWest Markets</v>
      </c>
      <c r="B5881" s="4" t="str">
        <f t="shared" si="1364"/>
        <v>Michelle Girard*</v>
      </c>
      <c r="C5881" s="4" t="s">
        <v>246</v>
      </c>
      <c r="D5881" s="4" t="s">
        <v>195</v>
      </c>
      <c r="E5881" s="4" t="str">
        <f>IF(COUNTIF($E$2:E5880,"Begin: " &amp; C5881 &amp; "-" &amp; D5881 &amp; "-" &amp; H5881)=0,"Begin: " &amp; C5881 &amp; "-" &amp; D5881 &amp; "-" &amp; H5881,IF((C5881 &amp; "-" &amp; D5881 &amp; "-" &amp; H5881)&lt;&gt;(C5882 &amp; "-" &amp; D5882 &amp; "-" &amp; H5882),"End: " &amp; C5881 &amp; "-" &amp; D5881 &amp; "-" &amp; H5881,""))</f>
        <v/>
      </c>
      <c r="F5881" s="4" t="str">
        <f t="shared" si="1365"/>
        <v>Wall Street Journal-CPI YoY-11-2019</v>
      </c>
      <c r="G5881" s="7">
        <v>43779</v>
      </c>
      <c r="H5881" s="7" t="str">
        <f t="shared" si="1366"/>
        <v>11-2019</v>
      </c>
      <c r="I5881" s="7" t="str">
        <f t="shared" ca="1" si="1367"/>
        <v>Wall Street Journal: NatWest Markets-CPI YoY-11-2019</v>
      </c>
      <c r="J5881" s="4" t="str">
        <f t="shared" ca="1" si="1368"/>
        <v>CPI YoY-NatWest Markets:11-2019</v>
      </c>
      <c r="K5881" t="s">
        <v>816</v>
      </c>
    </row>
    <row r="5882" spans="1:103" x14ac:dyDescent="0.55000000000000004">
      <c r="A5882" s="4" t="str">
        <f t="shared" ca="1" si="1363"/>
        <v>BMO Capital Markets</v>
      </c>
      <c r="B5882" s="4" t="str">
        <f t="shared" si="1364"/>
        <v>Michael Gregory</v>
      </c>
      <c r="C5882" s="4" t="s">
        <v>246</v>
      </c>
      <c r="D5882" s="4" t="s">
        <v>195</v>
      </c>
      <c r="E5882" s="4" t="str">
        <f>IF(COUNTIF($E$2:E5881,"Begin: " &amp; C5882 &amp; "-" &amp; D5882 &amp; "-" &amp; H5882)=0,"Begin: " &amp; C5882 &amp; "-" &amp; D5882 &amp; "-" &amp; H5882,IF((C5882 &amp; "-" &amp; D5882 &amp; "-" &amp; H5882)&lt;&gt;(C5883 &amp; "-" &amp; D5883 &amp; "-" &amp; H5883),"End: " &amp; C5882 &amp; "-" &amp; D5882 &amp; "-" &amp; H5882,""))</f>
        <v/>
      </c>
      <c r="F5882" s="4" t="str">
        <f t="shared" si="1365"/>
        <v>Wall Street Journal-CPI YoY-11-2019</v>
      </c>
      <c r="G5882" s="7">
        <v>43779</v>
      </c>
      <c r="H5882" s="7" t="str">
        <f t="shared" si="1366"/>
        <v>11-2019</v>
      </c>
      <c r="I5882" s="7" t="str">
        <f t="shared" ca="1" si="1367"/>
        <v>Wall Street Journal: BMO Capital Markets-CPI YoY-11-2019</v>
      </c>
      <c r="J5882" s="4" t="str">
        <f t="shared" ca="1" si="1368"/>
        <v>CPI YoY-BMO Capital Markets:11-2019</v>
      </c>
      <c r="K5882" t="s">
        <v>860</v>
      </c>
      <c r="CM5882">
        <v>1.8</v>
      </c>
      <c r="CO5882">
        <v>1.9</v>
      </c>
      <c r="CQ5882">
        <v>2.2000000000000002</v>
      </c>
      <c r="CS5882">
        <v>2.2000000000000002</v>
      </c>
      <c r="CU5882">
        <v>2.2999999999999998</v>
      </c>
      <c r="CW5882">
        <v>2.2999999999999998</v>
      </c>
      <c r="CY5882">
        <v>2.2000000000000002</v>
      </c>
    </row>
    <row r="5883" spans="1:103" x14ac:dyDescent="0.55000000000000004">
      <c r="A5883" s="4" t="str">
        <f t="shared" ca="1" si="1363"/>
        <v>TD Securities</v>
      </c>
      <c r="B5883" s="4" t="str">
        <f t="shared" si="1364"/>
        <v>Michael Hanson</v>
      </c>
      <c r="C5883" s="4" t="s">
        <v>246</v>
      </c>
      <c r="D5883" s="4" t="s">
        <v>195</v>
      </c>
      <c r="E5883" s="4" t="str">
        <f>IF(COUNTIF($E$2:E5882,"Begin: " &amp; C5883 &amp; "-" &amp; D5883 &amp; "-" &amp; H5883)=0,"Begin: " &amp; C5883 &amp; "-" &amp; D5883 &amp; "-" &amp; H5883,IF((C5883 &amp; "-" &amp; D5883 &amp; "-" &amp; H5883)&lt;&gt;(C5884 &amp; "-" &amp; D5884 &amp; "-" &amp; H5884),"End: " &amp; C5883 &amp; "-" &amp; D5883 &amp; "-" &amp; H5883,""))</f>
        <v/>
      </c>
      <c r="F5883" s="4" t="str">
        <f t="shared" si="1365"/>
        <v>Wall Street Journal-CPI YoY-11-2019</v>
      </c>
      <c r="G5883" s="7">
        <v>43779</v>
      </c>
      <c r="H5883" s="7" t="str">
        <f t="shared" si="1366"/>
        <v>11-2019</v>
      </c>
      <c r="I5883" s="7" t="str">
        <f t="shared" ca="1" si="1367"/>
        <v>Wall Street Journal: TD Securities-CPI YoY-11-2019</v>
      </c>
      <c r="J5883" s="4" t="str">
        <f t="shared" ca="1" si="1368"/>
        <v>CPI YoY-TD Securities:11-2019</v>
      </c>
      <c r="K5883" t="s">
        <v>799</v>
      </c>
    </row>
    <row r="5884" spans="1:103" x14ac:dyDescent="0.55000000000000004">
      <c r="A5884" s="4" t="str">
        <f t="shared" ca="1" si="1363"/>
        <v>Scotiabank</v>
      </c>
      <c r="B5884" s="4" t="str">
        <f t="shared" si="1364"/>
        <v>Derek Holt*</v>
      </c>
      <c r="C5884" s="4" t="s">
        <v>246</v>
      </c>
      <c r="D5884" s="4" t="s">
        <v>195</v>
      </c>
      <c r="E5884" s="4" t="str">
        <f>IF(COUNTIF($E$2:E5883,"Begin: " &amp; C5884 &amp; "-" &amp; D5884 &amp; "-" &amp; H5884)=0,"Begin: " &amp; C5884 &amp; "-" &amp; D5884 &amp; "-" &amp; H5884,IF((C5884 &amp; "-" &amp; D5884 &amp; "-" &amp; H5884)&lt;&gt;(C5885 &amp; "-" &amp; D5885 &amp; "-" &amp; H5885),"End: " &amp; C5884 &amp; "-" &amp; D5884 &amp; "-" &amp; H5884,""))</f>
        <v/>
      </c>
      <c r="F5884" s="4" t="str">
        <f t="shared" si="1365"/>
        <v>Wall Street Journal-CPI YoY-11-2019</v>
      </c>
      <c r="G5884" s="7">
        <v>43779</v>
      </c>
      <c r="H5884" s="7" t="str">
        <f t="shared" si="1366"/>
        <v>11-2019</v>
      </c>
      <c r="I5884" s="7" t="str">
        <f t="shared" ca="1" si="1367"/>
        <v>Wall Street Journal: Scotiabank-CPI YoY-11-2019</v>
      </c>
      <c r="J5884" s="4" t="str">
        <f t="shared" ca="1" si="1368"/>
        <v>CPI YoY-Scotiabank:11-2019</v>
      </c>
      <c r="K5884" t="s">
        <v>840</v>
      </c>
    </row>
    <row r="5885" spans="1:103" x14ac:dyDescent="0.55000000000000004">
      <c r="A5885" s="4" t="str">
        <f t="shared" ca="1" si="1363"/>
        <v>KPMG</v>
      </c>
      <c r="B5885" s="4" t="str">
        <f t="shared" si="1364"/>
        <v>Constance Hunter*</v>
      </c>
      <c r="C5885" s="4" t="s">
        <v>246</v>
      </c>
      <c r="D5885" s="4" t="s">
        <v>195</v>
      </c>
      <c r="E5885" s="4" t="str">
        <f>IF(COUNTIF($E$2:E5884,"Begin: " &amp; C5885 &amp; "-" &amp; D5885 &amp; "-" &amp; H5885)=0,"Begin: " &amp; C5885 &amp; "-" &amp; D5885 &amp; "-" &amp; H5885,IF((C5885 &amp; "-" &amp; D5885 &amp; "-" &amp; H5885)&lt;&gt;(C5886 &amp; "-" &amp; D5886 &amp; "-" &amp; H5886),"End: " &amp; C5885 &amp; "-" &amp; D5885 &amp; "-" &amp; H5885,""))</f>
        <v/>
      </c>
      <c r="F5885" s="4" t="str">
        <f t="shared" si="1365"/>
        <v>Wall Street Journal-CPI YoY-11-2019</v>
      </c>
      <c r="G5885" s="7">
        <v>43779</v>
      </c>
      <c r="H5885" s="7" t="str">
        <f t="shared" si="1366"/>
        <v>11-2019</v>
      </c>
      <c r="I5885" s="7" t="str">
        <f t="shared" ca="1" si="1367"/>
        <v>Wall Street Journal: KPMG-CPI YoY-11-2019</v>
      </c>
      <c r="J5885" s="4" t="str">
        <f t="shared" ca="1" si="1368"/>
        <v>CPI YoY-KPMG:11-2019</v>
      </c>
      <c r="K5885" t="s">
        <v>855</v>
      </c>
    </row>
    <row r="5886" spans="1:103" x14ac:dyDescent="0.55000000000000004">
      <c r="A5886" s="4" t="str">
        <f t="shared" ca="1" si="1363"/>
        <v>BBVA</v>
      </c>
      <c r="B5886" s="4" t="str">
        <f t="shared" si="1364"/>
        <v>Nathaniel Karp</v>
      </c>
      <c r="C5886" s="4" t="s">
        <v>246</v>
      </c>
      <c r="D5886" s="4" t="s">
        <v>195</v>
      </c>
      <c r="E5886" s="4" t="str">
        <f>IF(COUNTIF($E$2:E5885,"Begin: " &amp; C5886 &amp; "-" &amp; D5886 &amp; "-" &amp; H5886)=0,"Begin: " &amp; C5886 &amp; "-" &amp; D5886 &amp; "-" &amp; H5886,IF((C5886 &amp; "-" &amp; D5886 &amp; "-" &amp; H5886)&lt;&gt;(C5887 &amp; "-" &amp; D5887 &amp; "-" &amp; H5887),"End: " &amp; C5886 &amp; "-" &amp; D5886 &amp; "-" &amp; H5886,""))</f>
        <v/>
      </c>
      <c r="F5886" s="4" t="str">
        <f t="shared" si="1365"/>
        <v>Wall Street Journal-CPI YoY-11-2019</v>
      </c>
      <c r="G5886" s="7">
        <v>43779</v>
      </c>
      <c r="H5886" s="7" t="str">
        <f t="shared" si="1366"/>
        <v>11-2019</v>
      </c>
      <c r="I5886" s="7" t="str">
        <f t="shared" ca="1" si="1367"/>
        <v>Wall Street Journal: BBVA-CPI YoY-11-2019</v>
      </c>
      <c r="J5886" s="4" t="str">
        <f t="shared" ca="1" si="1368"/>
        <v>CPI YoY-BBVA:11-2019</v>
      </c>
      <c r="K5886" t="s">
        <v>848</v>
      </c>
      <c r="CM5886">
        <v>2</v>
      </c>
      <c r="CO5886">
        <v>2</v>
      </c>
      <c r="CQ5886">
        <v>2.1</v>
      </c>
      <c r="CS5886">
        <v>2.2000000000000002</v>
      </c>
      <c r="CU5886">
        <v>2.2000000000000002</v>
      </c>
      <c r="CW5886">
        <v>2.1</v>
      </c>
      <c r="CY5886">
        <v>2</v>
      </c>
    </row>
    <row r="5887" spans="1:103" x14ac:dyDescent="0.55000000000000004">
      <c r="A5887" s="4" t="str">
        <f t="shared" ca="1" si="1363"/>
        <v>National Retail Federation</v>
      </c>
      <c r="B5887" s="4" t="str">
        <f t="shared" si="1364"/>
        <v>Jack Kleinhenz</v>
      </c>
      <c r="C5887" s="4" t="s">
        <v>246</v>
      </c>
      <c r="D5887" s="4" t="s">
        <v>195</v>
      </c>
      <c r="E5887" s="4" t="str">
        <f>IF(COUNTIF($E$2:E5886,"Begin: " &amp; C5887 &amp; "-" &amp; D5887 &amp; "-" &amp; H5887)=0,"Begin: " &amp; C5887 &amp; "-" &amp; D5887 &amp; "-" &amp; H5887,IF((C5887 &amp; "-" &amp; D5887 &amp; "-" &amp; H5887)&lt;&gt;(C5888 &amp; "-" &amp; D5888 &amp; "-" &amp; H5888),"End: " &amp; C5887 &amp; "-" &amp; D5887 &amp; "-" &amp; H5887,""))</f>
        <v/>
      </c>
      <c r="F5887" s="4" t="str">
        <f t="shared" si="1365"/>
        <v>Wall Street Journal-CPI YoY-11-2019</v>
      </c>
      <c r="G5887" s="7">
        <v>43779</v>
      </c>
      <c r="H5887" s="7" t="str">
        <f t="shared" si="1366"/>
        <v>11-2019</v>
      </c>
      <c r="I5887" s="7" t="str">
        <f t="shared" ca="1" si="1367"/>
        <v>Wall Street Journal: National Retail Federation-CPI YoY-11-2019</v>
      </c>
      <c r="J5887" s="4" t="str">
        <f t="shared" ca="1" si="1368"/>
        <v>CPI YoY-National Retail Federation:11-2019</v>
      </c>
      <c r="K5887" t="s">
        <v>216</v>
      </c>
      <c r="CM5887">
        <v>2</v>
      </c>
      <c r="CO5887">
        <v>2.1</v>
      </c>
      <c r="CQ5887">
        <v>2</v>
      </c>
      <c r="CS5887">
        <v>2</v>
      </c>
      <c r="CU5887">
        <v>2</v>
      </c>
    </row>
    <row r="5888" spans="1:103" x14ac:dyDescent="0.55000000000000004">
      <c r="A5888" s="4" t="str">
        <f t="shared" ca="1" si="1363"/>
        <v>Natixis CIB Americas</v>
      </c>
      <c r="B5888" s="4" t="str">
        <f t="shared" si="1364"/>
        <v>Joseph LaVorgna</v>
      </c>
      <c r="C5888" s="4" t="s">
        <v>246</v>
      </c>
      <c r="D5888" s="4" t="s">
        <v>195</v>
      </c>
      <c r="E5888" s="4" t="str">
        <f>IF(COUNTIF($E$2:E5887,"Begin: " &amp; C5888 &amp; "-" &amp; D5888 &amp; "-" &amp; H5888)=0,"Begin: " &amp; C5888 &amp; "-" &amp; D5888 &amp; "-" &amp; H5888,IF((C5888 &amp; "-" &amp; D5888 &amp; "-" &amp; H5888)&lt;&gt;(C5889 &amp; "-" &amp; D5889 &amp; "-" &amp; H5889),"End: " &amp; C5888 &amp; "-" &amp; D5888 &amp; "-" &amp; H5888,""))</f>
        <v/>
      </c>
      <c r="F5888" s="4" t="str">
        <f t="shared" si="1365"/>
        <v>Wall Street Journal-CPI YoY-11-2019</v>
      </c>
      <c r="G5888" s="7">
        <v>43779</v>
      </c>
      <c r="H5888" s="7" t="str">
        <f t="shared" si="1366"/>
        <v>11-2019</v>
      </c>
      <c r="I5888" s="7" t="str">
        <f t="shared" ca="1" si="1367"/>
        <v>Wall Street Journal: Natixis CIB Americas-CPI YoY-11-2019</v>
      </c>
      <c r="J5888" s="4" t="str">
        <f t="shared" ca="1" si="1368"/>
        <v>CPI YoY-Natixis CIB Americas:11-2019</v>
      </c>
      <c r="K5888" t="s">
        <v>774</v>
      </c>
      <c r="CM5888">
        <v>1.7</v>
      </c>
      <c r="CO5888">
        <v>1.6</v>
      </c>
      <c r="CQ5888">
        <v>1.5</v>
      </c>
      <c r="CS5888">
        <v>1.4</v>
      </c>
      <c r="CU5888">
        <v>1.4</v>
      </c>
      <c r="CW5888">
        <v>1.5</v>
      </c>
      <c r="CY5888">
        <v>1.5</v>
      </c>
    </row>
    <row r="5889" spans="1:103" x14ac:dyDescent="0.55000000000000004">
      <c r="A5889" s="4" t="str">
        <f t="shared" ca="1" si="1363"/>
        <v>UCLA Anderson Forecast</v>
      </c>
      <c r="B5889" s="4" t="str">
        <f t="shared" si="1364"/>
        <v>Edward Leamer/David Shulman</v>
      </c>
      <c r="C5889" s="4" t="s">
        <v>246</v>
      </c>
      <c r="D5889" s="4" t="s">
        <v>195</v>
      </c>
      <c r="E5889" s="4" t="str">
        <f>IF(COUNTIF($E$2:E5888,"Begin: " &amp; C5889 &amp; "-" &amp; D5889 &amp; "-" &amp; H5889)=0,"Begin: " &amp; C5889 &amp; "-" &amp; D5889 &amp; "-" &amp; H5889,IF((C5889 &amp; "-" &amp; D5889 &amp; "-" &amp; H5889)&lt;&gt;(C5890 &amp; "-" &amp; D5890 &amp; "-" &amp; H5890),"End: " &amp; C5889 &amp; "-" &amp; D5889 &amp; "-" &amp; H5889,""))</f>
        <v/>
      </c>
      <c r="F5889" s="4" t="str">
        <f t="shared" si="1365"/>
        <v>Wall Street Journal-CPI YoY-11-2019</v>
      </c>
      <c r="G5889" s="7">
        <v>43779</v>
      </c>
      <c r="H5889" s="7" t="str">
        <f t="shared" si="1366"/>
        <v>11-2019</v>
      </c>
      <c r="I5889" s="7" t="str">
        <f t="shared" ca="1" si="1367"/>
        <v>Wall Street Journal: UCLA Anderson Forecast-CPI YoY-11-2019</v>
      </c>
      <c r="J5889" s="4" t="str">
        <f t="shared" ca="1" si="1368"/>
        <v>CPI YoY-UCLA Anderson Forecast:11-2019</v>
      </c>
      <c r="K5889" t="s">
        <v>218</v>
      </c>
      <c r="CM5889">
        <v>2.1</v>
      </c>
      <c r="CO5889">
        <v>2.2000000000000002</v>
      </c>
      <c r="CQ5889">
        <v>2.1</v>
      </c>
      <c r="CS5889">
        <v>2</v>
      </c>
      <c r="CU5889">
        <v>2.4</v>
      </c>
    </row>
    <row r="5890" spans="1:103" x14ac:dyDescent="0.55000000000000004">
      <c r="A5890" s="4" t="str">
        <f t="shared" ca="1" si="1363"/>
        <v>NEMA Business Information Services</v>
      </c>
      <c r="B5890" s="4" t="str">
        <f t="shared" si="1364"/>
        <v>Don Leavens/Steven Wilcox*</v>
      </c>
      <c r="C5890" s="4" t="s">
        <v>246</v>
      </c>
      <c r="D5890" s="4" t="s">
        <v>195</v>
      </c>
      <c r="E5890" s="4" t="str">
        <f>IF(COUNTIF($E$2:E5889,"Begin: " &amp; C5890 &amp; "-" &amp; D5890 &amp; "-" &amp; H5890)=0,"Begin: " &amp; C5890 &amp; "-" &amp; D5890 &amp; "-" &amp; H5890,IF((C5890 &amp; "-" &amp; D5890 &amp; "-" &amp; H5890)&lt;&gt;(C5891 &amp; "-" &amp; D5891 &amp; "-" &amp; H5891),"End: " &amp; C5890 &amp; "-" &amp; D5890 &amp; "-" &amp; H5890,""))</f>
        <v/>
      </c>
      <c r="F5890" s="4" t="str">
        <f t="shared" si="1365"/>
        <v>Wall Street Journal-CPI YoY-11-2019</v>
      </c>
      <c r="G5890" s="7">
        <v>43779</v>
      </c>
      <c r="H5890" s="7" t="str">
        <f t="shared" si="1366"/>
        <v>11-2019</v>
      </c>
      <c r="I5890" s="7" t="str">
        <f t="shared" ca="1" si="1367"/>
        <v>Wall Street Journal: NEMA Business Information Services-CPI YoY-11-2019</v>
      </c>
      <c r="J5890" s="4" t="str">
        <f t="shared" ca="1" si="1368"/>
        <v>CPI YoY-NEMA Business Information Services:11-2019</v>
      </c>
      <c r="K5890" t="s">
        <v>861</v>
      </c>
    </row>
    <row r="5891" spans="1:103" x14ac:dyDescent="0.55000000000000004">
      <c r="A5891" s="4" t="str">
        <f t="shared" ca="1" si="1363"/>
        <v>Moody's Investors Service</v>
      </c>
      <c r="B5891" s="4" t="str">
        <f t="shared" si="1364"/>
        <v>John Lonski</v>
      </c>
      <c r="C5891" s="4" t="s">
        <v>246</v>
      </c>
      <c r="D5891" s="4" t="s">
        <v>195</v>
      </c>
      <c r="E5891" s="4" t="str">
        <f>IF(COUNTIF($E$2:E5890,"Begin: " &amp; C5891 &amp; "-" &amp; D5891 &amp; "-" &amp; H5891)=0,"Begin: " &amp; C5891 &amp; "-" &amp; D5891 &amp; "-" &amp; H5891,IF((C5891 &amp; "-" &amp; D5891 &amp; "-" &amp; H5891)&lt;&gt;(C5892 &amp; "-" &amp; D5892 &amp; "-" &amp; H5892),"End: " &amp; C5891 &amp; "-" &amp; D5891 &amp; "-" &amp; H5891,""))</f>
        <v/>
      </c>
      <c r="F5891" s="4" t="str">
        <f t="shared" si="1365"/>
        <v>Wall Street Journal-CPI YoY-11-2019</v>
      </c>
      <c r="G5891" s="7">
        <v>43779</v>
      </c>
      <c r="H5891" s="7" t="str">
        <f t="shared" si="1366"/>
        <v>11-2019</v>
      </c>
      <c r="I5891" s="7" t="str">
        <f t="shared" ca="1" si="1367"/>
        <v>Wall Street Journal: Moody's Investors Service-CPI YoY-11-2019</v>
      </c>
      <c r="J5891" s="4" t="str">
        <f t="shared" ca="1" si="1368"/>
        <v>CPI YoY-Moody's Investors Service:11-2019</v>
      </c>
      <c r="K5891" t="s">
        <v>220</v>
      </c>
      <c r="CM5891">
        <v>1.7</v>
      </c>
      <c r="CO5891">
        <v>1.6</v>
      </c>
      <c r="CQ5891">
        <v>1.8</v>
      </c>
      <c r="CS5891">
        <v>1.9</v>
      </c>
      <c r="CU5891">
        <v>1.7</v>
      </c>
      <c r="CW5891">
        <v>1.8</v>
      </c>
      <c r="CY5891">
        <v>1.8</v>
      </c>
    </row>
    <row r="5892" spans="1:103" x14ac:dyDescent="0.55000000000000004">
      <c r="A5892" s="4" t="str">
        <f t="shared" ca="1" si="1363"/>
        <v>National Auto Dealer Association</v>
      </c>
      <c r="B5892" s="4" t="str">
        <f t="shared" si="1364"/>
        <v>Patrick Manzi</v>
      </c>
      <c r="C5892" s="4" t="s">
        <v>246</v>
      </c>
      <c r="D5892" s="4" t="s">
        <v>195</v>
      </c>
      <c r="E5892" s="4" t="str">
        <f>IF(COUNTIF($E$2:E5891,"Begin: " &amp; C5892 &amp; "-" &amp; D5892 &amp; "-" &amp; H5892)=0,"Begin: " &amp; C5892 &amp; "-" &amp; D5892 &amp; "-" &amp; H5892,IF((C5892 &amp; "-" &amp; D5892 &amp; "-" &amp; H5892)&lt;&gt;(C5893 &amp; "-" &amp; D5893 &amp; "-" &amp; H5893),"End: " &amp; C5892 &amp; "-" &amp; D5892 &amp; "-" &amp; H5892,""))</f>
        <v/>
      </c>
      <c r="F5892" s="4" t="str">
        <f t="shared" si="1365"/>
        <v>Wall Street Journal-CPI YoY-11-2019</v>
      </c>
      <c r="G5892" s="7">
        <v>43779</v>
      </c>
      <c r="H5892" s="7" t="str">
        <f t="shared" si="1366"/>
        <v>11-2019</v>
      </c>
      <c r="I5892" s="7" t="str">
        <f t="shared" ca="1" si="1367"/>
        <v>Wall Street Journal: National Auto Dealer Association-CPI YoY-11-2019</v>
      </c>
      <c r="J5892" s="4" t="str">
        <f t="shared" ca="1" si="1368"/>
        <v>CPI YoY-National Auto Dealer Association:11-2019</v>
      </c>
      <c r="K5892" t="s">
        <v>800</v>
      </c>
      <c r="CM5892">
        <v>1.8</v>
      </c>
      <c r="CO5892">
        <v>1.9</v>
      </c>
      <c r="CQ5892">
        <v>2</v>
      </c>
    </row>
    <row r="5893" spans="1:103" x14ac:dyDescent="0.55000000000000004">
      <c r="A5893" s="4" t="str">
        <f t="shared" ca="1" si="1363"/>
        <v>MetLife Investment Management</v>
      </c>
      <c r="B5893" s="4" t="str">
        <f t="shared" si="1364"/>
        <v>Drew T. Matus*</v>
      </c>
      <c r="C5893" s="4" t="s">
        <v>246</v>
      </c>
      <c r="D5893" s="4" t="s">
        <v>195</v>
      </c>
      <c r="E5893" s="4" t="str">
        <f>IF(COUNTIF($E$2:E5892,"Begin: " &amp; C5893 &amp; "-" &amp; D5893 &amp; "-" &amp; H5893)=0,"Begin: " &amp; C5893 &amp; "-" &amp; D5893 &amp; "-" &amp; H5893,IF((C5893 &amp; "-" &amp; D5893 &amp; "-" &amp; H5893)&lt;&gt;(C5894 &amp; "-" &amp; D5894 &amp; "-" &amp; H5894),"End: " &amp; C5893 &amp; "-" &amp; D5893 &amp; "-" &amp; H5893,""))</f>
        <v/>
      </c>
      <c r="F5893" s="4" t="str">
        <f t="shared" si="1365"/>
        <v>Wall Street Journal-CPI YoY-11-2019</v>
      </c>
      <c r="G5893" s="7">
        <v>43779</v>
      </c>
      <c r="H5893" s="7" t="str">
        <f t="shared" si="1366"/>
        <v>11-2019</v>
      </c>
      <c r="I5893" s="7" t="str">
        <f t="shared" ca="1" si="1367"/>
        <v>Wall Street Journal: MetLife Investment Management-CPI YoY-11-2019</v>
      </c>
      <c r="J5893" s="4" t="str">
        <f t="shared" ca="1" si="1368"/>
        <v>CPI YoY-MetLife Investment Management:11-2019</v>
      </c>
      <c r="K5893" t="s">
        <v>819</v>
      </c>
    </row>
    <row r="5894" spans="1:103" x14ac:dyDescent="0.55000000000000004">
      <c r="A5894" s="4" t="str">
        <f t="shared" ca="1" si="1363"/>
        <v>Jeffries &amp; Company</v>
      </c>
      <c r="B5894" s="4" t="str">
        <f t="shared" si="1364"/>
        <v>Ward McCarthy*</v>
      </c>
      <c r="C5894" s="4" t="s">
        <v>246</v>
      </c>
      <c r="D5894" s="4" t="s">
        <v>195</v>
      </c>
      <c r="E5894" s="4" t="str">
        <f>IF(COUNTIF($E$2:E5893,"Begin: " &amp; C5894 &amp; "-" &amp; D5894 &amp; "-" &amp; H5894)=0,"Begin: " &amp; C5894 &amp; "-" &amp; D5894 &amp; "-" &amp; H5894,IF((C5894 &amp; "-" &amp; D5894 &amp; "-" &amp; H5894)&lt;&gt;(C5895 &amp; "-" &amp; D5895 &amp; "-" &amp; H5895),"End: " &amp; C5894 &amp; "-" &amp; D5894 &amp; "-" &amp; H5894,""))</f>
        <v/>
      </c>
      <c r="F5894" s="4" t="str">
        <f t="shared" si="1365"/>
        <v>Wall Street Journal-CPI YoY-11-2019</v>
      </c>
      <c r="G5894" s="7">
        <v>43779</v>
      </c>
      <c r="H5894" s="7" t="str">
        <f t="shared" si="1366"/>
        <v>11-2019</v>
      </c>
      <c r="I5894" s="7" t="str">
        <f t="shared" ca="1" si="1367"/>
        <v>Wall Street Journal: Jeffries &amp; Company-CPI YoY-11-2019</v>
      </c>
      <c r="J5894" s="4" t="str">
        <f t="shared" ca="1" si="1368"/>
        <v>CPI YoY-Jeffries &amp; Company:11-2019</v>
      </c>
      <c r="K5894" t="s">
        <v>820</v>
      </c>
    </row>
    <row r="5895" spans="1:103" x14ac:dyDescent="0.55000000000000004">
      <c r="A5895" s="4" t="str">
        <f t="shared" ca="1" si="1363"/>
        <v>ACT Research</v>
      </c>
      <c r="B5895" s="4" t="str">
        <f t="shared" si="1364"/>
        <v>Jim Meil</v>
      </c>
      <c r="C5895" s="4" t="s">
        <v>246</v>
      </c>
      <c r="D5895" s="4" t="s">
        <v>195</v>
      </c>
      <c r="E5895" s="4" t="str">
        <f>IF(COUNTIF($E$2:E5894,"Begin: " &amp; C5895 &amp; "-" &amp; D5895 &amp; "-" &amp; H5895)=0,"Begin: " &amp; C5895 &amp; "-" &amp; D5895 &amp; "-" &amp; H5895,IF((C5895 &amp; "-" &amp; D5895 &amp; "-" &amp; H5895)&lt;&gt;(C5896 &amp; "-" &amp; D5896 &amp; "-" &amp; H5896),"End: " &amp; C5895 &amp; "-" &amp; D5895 &amp; "-" &amp; H5895,""))</f>
        <v/>
      </c>
      <c r="F5895" s="4" t="str">
        <f t="shared" si="1365"/>
        <v>Wall Street Journal-CPI YoY-11-2019</v>
      </c>
      <c r="G5895" s="7">
        <v>43779</v>
      </c>
      <c r="H5895" s="7" t="str">
        <f t="shared" si="1366"/>
        <v>11-2019</v>
      </c>
      <c r="I5895" s="7" t="str">
        <f t="shared" ca="1" si="1367"/>
        <v>Wall Street Journal: ACT Research-CPI YoY-11-2019</v>
      </c>
      <c r="J5895" s="4" t="str">
        <f t="shared" ca="1" si="1368"/>
        <v>CPI YoY-ACT Research:11-2019</v>
      </c>
      <c r="K5895" t="s">
        <v>437</v>
      </c>
      <c r="CM5895">
        <v>2.1</v>
      </c>
      <c r="CO5895">
        <v>2.2000000000000002</v>
      </c>
      <c r="CQ5895">
        <v>1.9</v>
      </c>
      <c r="CS5895">
        <v>2.2000000000000002</v>
      </c>
      <c r="CU5895">
        <v>2.4</v>
      </c>
    </row>
    <row r="5896" spans="1:103" x14ac:dyDescent="0.55000000000000004">
      <c r="A5896" s="4" t="str">
        <f t="shared" ca="1" si="1363"/>
        <v>Standard Chartered</v>
      </c>
      <c r="B5896" s="4" t="str">
        <f t="shared" si="1364"/>
        <v>Sonia Meskin*</v>
      </c>
      <c r="C5896" s="4" t="s">
        <v>246</v>
      </c>
      <c r="D5896" s="4" t="s">
        <v>195</v>
      </c>
      <c r="E5896" s="4" t="str">
        <f>IF(COUNTIF($E$2:E5895,"Begin: " &amp; C5896 &amp; "-" &amp; D5896 &amp; "-" &amp; H5896)=0,"Begin: " &amp; C5896 &amp; "-" &amp; D5896 &amp; "-" &amp; H5896,IF((C5896 &amp; "-" &amp; D5896 &amp; "-" &amp; H5896)&lt;&gt;(C5897 &amp; "-" &amp; D5897 &amp; "-" &amp; H5897),"End: " &amp; C5896 &amp; "-" &amp; D5896 &amp; "-" &amp; H5896,""))</f>
        <v/>
      </c>
      <c r="F5896" s="4" t="str">
        <f t="shared" si="1365"/>
        <v>Wall Street Journal-CPI YoY-11-2019</v>
      </c>
      <c r="G5896" s="7">
        <v>43779</v>
      </c>
      <c r="H5896" s="7" t="str">
        <f t="shared" si="1366"/>
        <v>11-2019</v>
      </c>
      <c r="I5896" s="7" t="str">
        <f t="shared" ca="1" si="1367"/>
        <v>Wall Street Journal: Standard Chartered-CPI YoY-11-2019</v>
      </c>
      <c r="J5896" s="4" t="str">
        <f t="shared" ca="1" si="1368"/>
        <v>CPI YoY-Standard Chartered:11-2019</v>
      </c>
      <c r="K5896" t="s">
        <v>821</v>
      </c>
    </row>
    <row r="5897" spans="1:103" x14ac:dyDescent="0.55000000000000004">
      <c r="A5897" s="4" t="str">
        <f t="shared" ca="1" si="1363"/>
        <v>BofA</v>
      </c>
      <c r="B5897" s="4" t="str">
        <f t="shared" si="1364"/>
        <v>Michelle Meyer</v>
      </c>
      <c r="C5897" s="4" t="s">
        <v>246</v>
      </c>
      <c r="D5897" s="4" t="s">
        <v>195</v>
      </c>
      <c r="E5897" s="4" t="str">
        <f>IF(COUNTIF($E$2:E5896,"Begin: " &amp; C5897 &amp; "-" &amp; D5897 &amp; "-" &amp; H5897)=0,"Begin: " &amp; C5897 &amp; "-" &amp; D5897 &amp; "-" &amp; H5897,IF((C5897 &amp; "-" &amp; D5897 &amp; "-" &amp; H5897)&lt;&gt;(C5898 &amp; "-" &amp; D5898 &amp; "-" &amp; H5898),"End: " &amp; C5897 &amp; "-" &amp; D5897 &amp; "-" &amp; H5897,""))</f>
        <v/>
      </c>
      <c r="F5897" s="4" t="str">
        <f t="shared" si="1365"/>
        <v>Wall Street Journal-CPI YoY-11-2019</v>
      </c>
      <c r="G5897" s="7">
        <v>43779</v>
      </c>
      <c r="H5897" s="7" t="str">
        <f t="shared" si="1366"/>
        <v>11-2019</v>
      </c>
      <c r="I5897" s="7" t="str">
        <f t="shared" ca="1" si="1367"/>
        <v>Wall Street Journal: BofA-CPI YoY-11-2019</v>
      </c>
      <c r="J5897" s="4" t="str">
        <f t="shared" ca="1" si="1368"/>
        <v>CPI YoY-BofA:11-2019</v>
      </c>
      <c r="K5897" t="s">
        <v>803</v>
      </c>
      <c r="CM5897">
        <v>2</v>
      </c>
      <c r="CO5897">
        <v>2</v>
      </c>
      <c r="CQ5897">
        <v>2</v>
      </c>
    </row>
    <row r="5898" spans="1:103" x14ac:dyDescent="0.55000000000000004">
      <c r="A5898" s="4" t="str">
        <f t="shared" ca="1" si="1363"/>
        <v>Daiwa Capital</v>
      </c>
      <c r="B5898" s="4" t="str">
        <f t="shared" si="1364"/>
        <v>Michael Moran</v>
      </c>
      <c r="C5898" s="4" t="s">
        <v>246</v>
      </c>
      <c r="D5898" s="4" t="s">
        <v>195</v>
      </c>
      <c r="E5898" s="4" t="str">
        <f>IF(COUNTIF($E$2:E5897,"Begin: " &amp; C5898 &amp; "-" &amp; D5898 &amp; "-" &amp; H5898)=0,"Begin: " &amp; C5898 &amp; "-" &amp; D5898 &amp; "-" &amp; H5898,IF((C5898 &amp; "-" &amp; D5898 &amp; "-" &amp; H5898)&lt;&gt;(C5899 &amp; "-" &amp; D5899 &amp; "-" &amp; H5899),"End: " &amp; C5898 &amp; "-" &amp; D5898 &amp; "-" &amp; H5898,""))</f>
        <v/>
      </c>
      <c r="F5898" s="4" t="str">
        <f t="shared" si="1365"/>
        <v>Wall Street Journal-CPI YoY-11-2019</v>
      </c>
      <c r="G5898" s="7">
        <v>43779</v>
      </c>
      <c r="H5898" s="7" t="str">
        <f t="shared" si="1366"/>
        <v>11-2019</v>
      </c>
      <c r="I5898" s="7" t="str">
        <f t="shared" ca="1" si="1367"/>
        <v>Wall Street Journal: Daiwa Capital-CPI YoY-11-2019</v>
      </c>
      <c r="J5898" s="4" t="str">
        <f t="shared" ca="1" si="1368"/>
        <v>CPI YoY-Daiwa Capital:11-2019</v>
      </c>
      <c r="K5898" t="s">
        <v>438</v>
      </c>
      <c r="CM5898">
        <v>1.8</v>
      </c>
      <c r="CO5898">
        <v>2</v>
      </c>
      <c r="CQ5898">
        <v>2.2000000000000002</v>
      </c>
      <c r="CS5898">
        <v>2.1</v>
      </c>
      <c r="CU5898">
        <v>2</v>
      </c>
    </row>
    <row r="5899" spans="1:103" x14ac:dyDescent="0.55000000000000004">
      <c r="A5899" s="4" t="str">
        <f t="shared" ca="1" si="1363"/>
        <v>National Association of Manufacturers</v>
      </c>
      <c r="B5899" s="4" t="str">
        <f t="shared" si="1364"/>
        <v>Chad Moutray</v>
      </c>
      <c r="C5899" s="4" t="s">
        <v>246</v>
      </c>
      <c r="D5899" s="4" t="s">
        <v>195</v>
      </c>
      <c r="E5899" s="4" t="str">
        <f>IF(COUNTIF($E$2:E5898,"Begin: " &amp; C5899 &amp; "-" &amp; D5899 &amp; "-" &amp; H5899)=0,"Begin: " &amp; C5899 &amp; "-" &amp; D5899 &amp; "-" &amp; H5899,IF((C5899 &amp; "-" &amp; D5899 &amp; "-" &amp; H5899)&lt;&gt;(C5900 &amp; "-" &amp; D5900 &amp; "-" &amp; H5900),"End: " &amp; C5899 &amp; "-" &amp; D5899 &amp; "-" &amp; H5899,""))</f>
        <v/>
      </c>
      <c r="F5899" s="4" t="str">
        <f t="shared" si="1365"/>
        <v>Wall Street Journal-CPI YoY-11-2019</v>
      </c>
      <c r="G5899" s="7">
        <v>43779</v>
      </c>
      <c r="H5899" s="7" t="str">
        <f t="shared" si="1366"/>
        <v>11-2019</v>
      </c>
      <c r="I5899" s="7" t="str">
        <f t="shared" ca="1" si="1367"/>
        <v>Wall Street Journal: National Association of Manufacturers-CPI YoY-11-2019</v>
      </c>
      <c r="J5899" s="4" t="str">
        <f t="shared" ca="1" si="1368"/>
        <v>CPI YoY-National Association of Manufacturers:11-2019</v>
      </c>
      <c r="K5899" t="s">
        <v>439</v>
      </c>
      <c r="CM5899">
        <v>1.82</v>
      </c>
      <c r="CO5899">
        <v>1.78</v>
      </c>
      <c r="CQ5899">
        <v>2.21</v>
      </c>
      <c r="CS5899">
        <v>2.54</v>
      </c>
      <c r="CU5899">
        <v>2.41</v>
      </c>
      <c r="CW5899">
        <v>2.34</v>
      </c>
      <c r="CY5899">
        <v>2.2999999999999998</v>
      </c>
    </row>
    <row r="5900" spans="1:103" x14ac:dyDescent="0.55000000000000004">
      <c r="A5900" s="4" t="str">
        <f t="shared" ca="1" si="1363"/>
        <v>Naroff Economics</v>
      </c>
      <c r="B5900" s="4" t="str">
        <f t="shared" si="1364"/>
        <v>Joel Naroff</v>
      </c>
      <c r="C5900" s="4" t="s">
        <v>246</v>
      </c>
      <c r="D5900" s="4" t="s">
        <v>195</v>
      </c>
      <c r="E5900" s="4" t="str">
        <f>IF(COUNTIF($E$2:E5899,"Begin: " &amp; C5900 &amp; "-" &amp; D5900 &amp; "-" &amp; H5900)=0,"Begin: " &amp; C5900 &amp; "-" &amp; D5900 &amp; "-" &amp; H5900,IF((C5900 &amp; "-" &amp; D5900 &amp; "-" &amp; H5900)&lt;&gt;(C5901 &amp; "-" &amp; D5901 &amp; "-" &amp; H5901),"End: " &amp; C5900 &amp; "-" &amp; D5900 &amp; "-" &amp; H5900,""))</f>
        <v/>
      </c>
      <c r="F5900" s="4" t="str">
        <f t="shared" si="1365"/>
        <v>Wall Street Journal-CPI YoY-11-2019</v>
      </c>
      <c r="G5900" s="7">
        <v>43779</v>
      </c>
      <c r="H5900" s="7" t="str">
        <f t="shared" si="1366"/>
        <v>11-2019</v>
      </c>
      <c r="I5900" s="7" t="str">
        <f t="shared" ca="1" si="1367"/>
        <v>Wall Street Journal: Naroff Economics-CPI YoY-11-2019</v>
      </c>
      <c r="J5900" s="4" t="str">
        <f t="shared" ca="1" si="1368"/>
        <v>CPI YoY-Naroff Economics:11-2019</v>
      </c>
      <c r="K5900" t="s">
        <v>440</v>
      </c>
      <c r="CM5900">
        <v>1.9</v>
      </c>
      <c r="CO5900">
        <v>2</v>
      </c>
      <c r="CQ5900">
        <v>1.6</v>
      </c>
      <c r="CS5900">
        <v>2</v>
      </c>
      <c r="CU5900">
        <v>2.2999999999999998</v>
      </c>
      <c r="CW5900">
        <v>2.6</v>
      </c>
      <c r="CY5900">
        <v>2.4</v>
      </c>
    </row>
    <row r="5901" spans="1:103" x14ac:dyDescent="0.55000000000000004">
      <c r="A5901" s="4" t="str">
        <f t="shared" ca="1" si="1363"/>
        <v>MacroEcon Global Advisors</v>
      </c>
      <c r="B5901" s="4" t="str">
        <f t="shared" si="1364"/>
        <v>Mark Nielson</v>
      </c>
      <c r="C5901" s="4" t="s">
        <v>246</v>
      </c>
      <c r="D5901" s="4" t="s">
        <v>195</v>
      </c>
      <c r="E5901" s="4" t="str">
        <f>IF(COUNTIF($E$2:E5900,"Begin: " &amp; C5901 &amp; "-" &amp; D5901 &amp; "-" &amp; H5901)=0,"Begin: " &amp; C5901 &amp; "-" &amp; D5901 &amp; "-" &amp; H5901,IF((C5901 &amp; "-" &amp; D5901 &amp; "-" &amp; H5901)&lt;&gt;(C5902 &amp; "-" &amp; D5902 &amp; "-" &amp; H5902),"End: " &amp; C5901 &amp; "-" &amp; D5901 &amp; "-" &amp; H5901,""))</f>
        <v/>
      </c>
      <c r="F5901" s="4" t="str">
        <f t="shared" si="1365"/>
        <v>Wall Street Journal-CPI YoY-11-2019</v>
      </c>
      <c r="G5901" s="7">
        <v>43779</v>
      </c>
      <c r="H5901" s="7" t="str">
        <f t="shared" si="1366"/>
        <v>11-2019</v>
      </c>
      <c r="I5901" s="7" t="str">
        <f t="shared" ca="1" si="1367"/>
        <v>Wall Street Journal: MacroEcon Global Advisors-CPI YoY-11-2019</v>
      </c>
      <c r="J5901" s="4" t="str">
        <f t="shared" ca="1" si="1368"/>
        <v>CPI YoY-MacroEcon Global Advisors:11-2019</v>
      </c>
      <c r="K5901" t="s">
        <v>225</v>
      </c>
      <c r="CM5901">
        <v>1.82</v>
      </c>
      <c r="CO5901">
        <v>1.95</v>
      </c>
      <c r="CQ5901">
        <v>2.1</v>
      </c>
      <c r="CS5901">
        <v>2.1</v>
      </c>
      <c r="CU5901">
        <v>2.1</v>
      </c>
      <c r="CW5901">
        <v>2.2000000000000002</v>
      </c>
      <c r="CY5901">
        <v>2.2999999999999998</v>
      </c>
    </row>
    <row r="5902" spans="1:103" x14ac:dyDescent="0.55000000000000004">
      <c r="A5902" s="4" t="str">
        <f t="shared" ca="1" si="1363"/>
        <v>CoreLogic</v>
      </c>
      <c r="B5902" s="4" t="str">
        <f t="shared" si="1364"/>
        <v>Frank Nothaft</v>
      </c>
      <c r="C5902" s="4" t="s">
        <v>246</v>
      </c>
      <c r="D5902" s="4" t="s">
        <v>195</v>
      </c>
      <c r="E5902" s="4" t="str">
        <f>IF(COUNTIF($E$2:E5901,"Begin: " &amp; C5902 &amp; "-" &amp; D5902 &amp; "-" &amp; H5902)=0,"Begin: " &amp; C5902 &amp; "-" &amp; D5902 &amp; "-" &amp; H5902,IF((C5902 &amp; "-" &amp; D5902 &amp; "-" &amp; H5902)&lt;&gt;(C5903 &amp; "-" &amp; D5903 &amp; "-" &amp; H5903),"End: " &amp; C5902 &amp; "-" &amp; D5902 &amp; "-" &amp; H5902,""))</f>
        <v/>
      </c>
      <c r="F5902" s="4" t="str">
        <f t="shared" si="1365"/>
        <v>Wall Street Journal-CPI YoY-11-2019</v>
      </c>
      <c r="G5902" s="7">
        <v>43779</v>
      </c>
      <c r="H5902" s="7" t="str">
        <f t="shared" si="1366"/>
        <v>11-2019</v>
      </c>
      <c r="I5902" s="7" t="str">
        <f t="shared" ca="1" si="1367"/>
        <v>Wall Street Journal: CoreLogic-CPI YoY-11-2019</v>
      </c>
      <c r="J5902" s="4" t="str">
        <f t="shared" ca="1" si="1368"/>
        <v>CPI YoY-CoreLogic:11-2019</v>
      </c>
      <c r="K5902" t="s">
        <v>862</v>
      </c>
      <c r="CM5902">
        <v>2.1</v>
      </c>
      <c r="CO5902">
        <v>2.1</v>
      </c>
      <c r="CQ5902">
        <v>1.8</v>
      </c>
      <c r="CS5902">
        <v>1.8</v>
      </c>
      <c r="CU5902">
        <v>2</v>
      </c>
      <c r="CW5902">
        <v>2.2000000000000002</v>
      </c>
      <c r="CY5902">
        <v>2.4</v>
      </c>
    </row>
    <row r="5903" spans="1:103" x14ac:dyDescent="0.55000000000000004">
      <c r="A5903" s="4" t="str">
        <f t="shared" ca="1" si="1363"/>
        <v>High Frequency Economics</v>
      </c>
      <c r="B5903" s="4" t="str">
        <f t="shared" si="1364"/>
        <v>Jim O'Sullivan</v>
      </c>
      <c r="C5903" s="4" t="s">
        <v>246</v>
      </c>
      <c r="D5903" s="4" t="s">
        <v>195</v>
      </c>
      <c r="E5903" s="4" t="str">
        <f>IF(COUNTIF($E$2:E5902,"Begin: " &amp; C5903 &amp; "-" &amp; D5903 &amp; "-" &amp; H5903)=0,"Begin: " &amp; C5903 &amp; "-" &amp; D5903 &amp; "-" &amp; H5903,IF((C5903 &amp; "-" &amp; D5903 &amp; "-" &amp; H5903)&lt;&gt;(C5904 &amp; "-" &amp; D5904 &amp; "-" &amp; H5904),"End: " &amp; C5903 &amp; "-" &amp; D5903 &amp; "-" &amp; H5903,""))</f>
        <v/>
      </c>
      <c r="F5903" s="4" t="str">
        <f t="shared" si="1365"/>
        <v>Wall Street Journal-CPI YoY-11-2019</v>
      </c>
      <c r="G5903" s="7">
        <v>43779</v>
      </c>
      <c r="H5903" s="7" t="str">
        <f t="shared" si="1366"/>
        <v>11-2019</v>
      </c>
      <c r="I5903" s="7" t="str">
        <f t="shared" ca="1" si="1367"/>
        <v>Wall Street Journal: High Frequency Economics-CPI YoY-11-2019</v>
      </c>
      <c r="J5903" s="4" t="str">
        <f t="shared" ca="1" si="1368"/>
        <v>CPI YoY-High Frequency Economics:11-2019</v>
      </c>
      <c r="K5903" t="s">
        <v>227</v>
      </c>
      <c r="CM5903">
        <v>1.9</v>
      </c>
      <c r="CO5903">
        <v>2.1</v>
      </c>
      <c r="CQ5903">
        <v>2.4</v>
      </c>
    </row>
    <row r="5904" spans="1:103" x14ac:dyDescent="0.55000000000000004">
      <c r="A5904" s="4" t="str">
        <f t="shared" ca="1" si="1363"/>
        <v>Stifel, Nicoulas and Company, Incorporated (formerly Sterne Agee)</v>
      </c>
      <c r="B5904" s="4" t="str">
        <f t="shared" si="1364"/>
        <v>Lindsey Piegza</v>
      </c>
      <c r="C5904" s="4" t="s">
        <v>246</v>
      </c>
      <c r="D5904" s="4" t="s">
        <v>195</v>
      </c>
      <c r="E5904" s="4" t="str">
        <f>IF(COUNTIF($E$2:E5903,"Begin: " &amp; C5904 &amp; "-" &amp; D5904 &amp; "-" &amp; H5904)=0,"Begin: " &amp; C5904 &amp; "-" &amp; D5904 &amp; "-" &amp; H5904,IF((C5904 &amp; "-" &amp; D5904 &amp; "-" &amp; H5904)&lt;&gt;(C5905 &amp; "-" &amp; D5905 &amp; "-" &amp; H5905),"End: " &amp; C5904 &amp; "-" &amp; D5904 &amp; "-" &amp; H5904,""))</f>
        <v/>
      </c>
      <c r="F5904" s="4" t="str">
        <f t="shared" si="1365"/>
        <v>Wall Street Journal-CPI YoY-11-2019</v>
      </c>
      <c r="G5904" s="7">
        <v>43779</v>
      </c>
      <c r="H5904" s="7" t="str">
        <f t="shared" si="1366"/>
        <v>11-2019</v>
      </c>
      <c r="I5904" s="7" t="str">
        <f t="shared" ca="1" si="1367"/>
        <v>Wall Street Journal: Stifel, Nicoulas and Company, Incorporated (formerly Sterne Agee)-CPI YoY-11-2019</v>
      </c>
      <c r="J5904" s="4" t="str">
        <f t="shared" ca="1" si="1368"/>
        <v>CPI YoY-Stifel, Nicoulas and Company, Incorporated (formerly Sterne Agee):11-2019</v>
      </c>
      <c r="K5904" t="s">
        <v>675</v>
      </c>
    </row>
    <row r="5905" spans="1:103" x14ac:dyDescent="0.55000000000000004">
      <c r="A5905" s="4" t="str">
        <f t="shared" ca="1" si="1363"/>
        <v>Macroeconomic Advisers</v>
      </c>
      <c r="B5905" s="4" t="str">
        <f t="shared" si="1364"/>
        <v>Dr. Joel Prakken/ Chris Varvares</v>
      </c>
      <c r="C5905" s="4" t="s">
        <v>246</v>
      </c>
      <c r="D5905" s="4" t="s">
        <v>195</v>
      </c>
      <c r="E5905" s="4" t="str">
        <f>IF(COUNTIF($E$2:E5904,"Begin: " &amp; C5905 &amp; "-" &amp; D5905 &amp; "-" &amp; H5905)=0,"Begin: " &amp; C5905 &amp; "-" &amp; D5905 &amp; "-" &amp; H5905,IF((C5905 &amp; "-" &amp; D5905 &amp; "-" &amp; H5905)&lt;&gt;(C5906 &amp; "-" &amp; D5906 &amp; "-" &amp; H5906),"End: " &amp; C5905 &amp; "-" &amp; D5905 &amp; "-" &amp; H5905,""))</f>
        <v/>
      </c>
      <c r="F5905" s="4" t="str">
        <f t="shared" si="1365"/>
        <v>Wall Street Journal-CPI YoY-11-2019</v>
      </c>
      <c r="G5905" s="7">
        <v>43779</v>
      </c>
      <c r="H5905" s="7" t="str">
        <f t="shared" si="1366"/>
        <v>11-2019</v>
      </c>
      <c r="I5905" s="7" t="str">
        <f t="shared" ca="1" si="1367"/>
        <v>Wall Street Journal: Macroeconomic Advisers-CPI YoY-11-2019</v>
      </c>
      <c r="J5905" s="4" t="str">
        <f t="shared" ca="1" si="1368"/>
        <v>CPI YoY-Macroeconomic Advisers:11-2019</v>
      </c>
      <c r="K5905" t="s">
        <v>228</v>
      </c>
      <c r="CM5905">
        <v>2.2999999999999998</v>
      </c>
      <c r="CO5905">
        <v>2.2000000000000002</v>
      </c>
      <c r="CQ5905">
        <v>1.4</v>
      </c>
      <c r="CS5905">
        <v>1.5</v>
      </c>
      <c r="CU5905">
        <v>2.2999999999999998</v>
      </c>
      <c r="CW5905">
        <v>2.5</v>
      </c>
      <c r="CY5905">
        <v>2.5</v>
      </c>
    </row>
    <row r="5906" spans="1:103" x14ac:dyDescent="0.55000000000000004">
      <c r="A5906" s="4" t="str">
        <f t="shared" ca="1" si="1363"/>
        <v>Ameriprise Financial</v>
      </c>
      <c r="B5906" s="4" t="str">
        <f t="shared" si="1364"/>
        <v>Russell Price</v>
      </c>
      <c r="C5906" s="4" t="s">
        <v>246</v>
      </c>
      <c r="D5906" s="4" t="s">
        <v>195</v>
      </c>
      <c r="E5906" s="4" t="str">
        <f>IF(COUNTIF($E$2:E5905,"Begin: " &amp; C5906 &amp; "-" &amp; D5906 &amp; "-" &amp; H5906)=0,"Begin: " &amp; C5906 &amp; "-" &amp; D5906 &amp; "-" &amp; H5906,IF((C5906 &amp; "-" &amp; D5906 &amp; "-" &amp; H5906)&lt;&gt;(C5907 &amp; "-" &amp; D5907 &amp; "-" &amp; H5907),"End: " &amp; C5906 &amp; "-" &amp; D5906 &amp; "-" &amp; H5906,""))</f>
        <v/>
      </c>
      <c r="F5906" s="4" t="str">
        <f t="shared" si="1365"/>
        <v>Wall Street Journal-CPI YoY-11-2019</v>
      </c>
      <c r="G5906" s="7">
        <v>43779</v>
      </c>
      <c r="H5906" s="7" t="str">
        <f t="shared" si="1366"/>
        <v>11-2019</v>
      </c>
      <c r="I5906" s="7" t="str">
        <f t="shared" ca="1" si="1367"/>
        <v>Wall Street Journal: Ameriprise Financial-CPI YoY-11-2019</v>
      </c>
      <c r="J5906" s="4" t="str">
        <f t="shared" ca="1" si="1368"/>
        <v>CPI YoY-Ameriprise Financial:11-2019</v>
      </c>
      <c r="K5906" t="s">
        <v>441</v>
      </c>
      <c r="CM5906">
        <v>2</v>
      </c>
      <c r="CO5906">
        <v>2</v>
      </c>
      <c r="CQ5906">
        <v>2.1</v>
      </c>
      <c r="CS5906">
        <v>2.2000000000000002</v>
      </c>
      <c r="CU5906">
        <v>2.1</v>
      </c>
      <c r="CW5906">
        <v>2</v>
      </c>
      <c r="CY5906">
        <v>2</v>
      </c>
    </row>
    <row r="5907" spans="1:103" x14ac:dyDescent="0.55000000000000004">
      <c r="A5907" s="4" t="str">
        <f t="shared" ca="1" si="1363"/>
        <v>Point Loma Nazarene University</v>
      </c>
      <c r="B5907" s="4" t="str">
        <f t="shared" si="1364"/>
        <v>Lynn Reaser</v>
      </c>
      <c r="C5907" s="4" t="s">
        <v>246</v>
      </c>
      <c r="D5907" s="4" t="s">
        <v>195</v>
      </c>
      <c r="E5907" s="4" t="str">
        <f>IF(COUNTIF($E$2:E5906,"Begin: " &amp; C5907 &amp; "-" &amp; D5907 &amp; "-" &amp; H5907)=0,"Begin: " &amp; C5907 &amp; "-" &amp; D5907 &amp; "-" &amp; H5907,IF((C5907 &amp; "-" &amp; D5907 &amp; "-" &amp; H5907)&lt;&gt;(C5908 &amp; "-" &amp; D5908 &amp; "-" &amp; H5908),"End: " &amp; C5907 &amp; "-" &amp; D5907 &amp; "-" &amp; H5907,""))</f>
        <v/>
      </c>
      <c r="F5907" s="4" t="str">
        <f t="shared" si="1365"/>
        <v>Wall Street Journal-CPI YoY-11-2019</v>
      </c>
      <c r="G5907" s="7">
        <v>43779</v>
      </c>
      <c r="H5907" s="7" t="str">
        <f t="shared" si="1366"/>
        <v>11-2019</v>
      </c>
      <c r="I5907" s="7" t="str">
        <f t="shared" ca="1" si="1367"/>
        <v>Wall Street Journal: Point Loma Nazarene University-CPI YoY-11-2019</v>
      </c>
      <c r="J5907" s="4" t="str">
        <f t="shared" ca="1" si="1368"/>
        <v>CPI YoY-Point Loma Nazarene University:11-2019</v>
      </c>
      <c r="K5907" t="s">
        <v>658</v>
      </c>
      <c r="CM5907">
        <v>1.9</v>
      </c>
      <c r="CO5907">
        <v>2</v>
      </c>
      <c r="CQ5907">
        <v>2</v>
      </c>
      <c r="CS5907">
        <v>2.2000000000000002</v>
      </c>
      <c r="CU5907">
        <v>2.4</v>
      </c>
      <c r="CW5907">
        <v>2.2999999999999998</v>
      </c>
      <c r="CY5907">
        <v>2.4</v>
      </c>
    </row>
    <row r="5908" spans="1:103" x14ac:dyDescent="0.55000000000000004">
      <c r="A5908" s="4" t="str">
        <f t="shared" ca="1" si="1363"/>
        <v>Deutsche Bank</v>
      </c>
      <c r="B5908" s="4" t="str">
        <f t="shared" si="1364"/>
        <v>Brett Ryan/Matthew Luzzetti</v>
      </c>
      <c r="C5908" s="4" t="s">
        <v>246</v>
      </c>
      <c r="D5908" s="4" t="s">
        <v>195</v>
      </c>
      <c r="E5908" s="4" t="str">
        <f>IF(COUNTIF($E$2:E5907,"Begin: " &amp; C5908 &amp; "-" &amp; D5908 &amp; "-" &amp; H5908)=0,"Begin: " &amp; C5908 &amp; "-" &amp; D5908 &amp; "-" &amp; H5908,IF((C5908 &amp; "-" &amp; D5908 &amp; "-" &amp; H5908)&lt;&gt;(C5909 &amp; "-" &amp; D5909 &amp; "-" &amp; H5909),"End: " &amp; C5908 &amp; "-" &amp; D5908 &amp; "-" &amp; H5908,""))</f>
        <v/>
      </c>
      <c r="F5908" s="4" t="str">
        <f t="shared" si="1365"/>
        <v>Wall Street Journal-CPI YoY-11-2019</v>
      </c>
      <c r="G5908" s="7">
        <v>43779</v>
      </c>
      <c r="H5908" s="7" t="str">
        <f t="shared" si="1366"/>
        <v>11-2019</v>
      </c>
      <c r="I5908" s="7" t="str">
        <f t="shared" ca="1" si="1367"/>
        <v>Wall Street Journal: Deutsche Bank-CPI YoY-11-2019</v>
      </c>
      <c r="J5908" s="4" t="str">
        <f t="shared" ca="1" si="1368"/>
        <v>CPI YoY-Deutsche Bank:11-2019</v>
      </c>
      <c r="K5908" t="s">
        <v>804</v>
      </c>
      <c r="CM5908">
        <v>1.9</v>
      </c>
      <c r="CO5908">
        <v>1.9</v>
      </c>
      <c r="CQ5908">
        <v>1.9</v>
      </c>
      <c r="CS5908">
        <v>1.9</v>
      </c>
      <c r="CU5908">
        <v>2</v>
      </c>
      <c r="CW5908">
        <v>2.2999999999999998</v>
      </c>
      <c r="CY5908">
        <v>2.2999999999999998</v>
      </c>
    </row>
    <row r="5909" spans="1:103" x14ac:dyDescent="0.55000000000000004">
      <c r="A5909" s="4" t="str">
        <f t="shared" ca="1" si="1363"/>
        <v>Prestige Economics LLC</v>
      </c>
      <c r="B5909" s="4" t="str">
        <f t="shared" si="1364"/>
        <v>Jason Schenker*</v>
      </c>
      <c r="C5909" s="4" t="s">
        <v>246</v>
      </c>
      <c r="D5909" s="4" t="s">
        <v>195</v>
      </c>
      <c r="E5909" s="4" t="str">
        <f>IF(COUNTIF($E$2:E5908,"Begin: " &amp; C5909 &amp; "-" &amp; D5909 &amp; "-" &amp; H5909)=0,"Begin: " &amp; C5909 &amp; "-" &amp; D5909 &amp; "-" &amp; H5909,IF((C5909 &amp; "-" &amp; D5909 &amp; "-" &amp; H5909)&lt;&gt;(C5910 &amp; "-" &amp; D5910 &amp; "-" &amp; H5910),"End: " &amp; C5909 &amp; "-" &amp; D5909 &amp; "-" &amp; H5909,""))</f>
        <v/>
      </c>
      <c r="F5909" s="4" t="str">
        <f t="shared" si="1365"/>
        <v>Wall Street Journal-CPI YoY-11-2019</v>
      </c>
      <c r="G5909" s="7">
        <v>43779</v>
      </c>
      <c r="H5909" s="7" t="str">
        <f t="shared" si="1366"/>
        <v>11-2019</v>
      </c>
      <c r="I5909" s="7" t="str">
        <f t="shared" ca="1" si="1367"/>
        <v>Wall Street Journal: Prestige Economics LLC-CPI YoY-11-2019</v>
      </c>
      <c r="J5909" s="4" t="str">
        <f t="shared" ca="1" si="1368"/>
        <v>CPI YoY-Prestige Economics LLC:11-2019</v>
      </c>
      <c r="K5909" t="s">
        <v>824</v>
      </c>
    </row>
    <row r="5910" spans="1:103" x14ac:dyDescent="0.55000000000000004">
      <c r="A5910" s="4" t="str">
        <f t="shared" ca="1" si="1363"/>
        <v>Pantheon Macroeconomics</v>
      </c>
      <c r="B5910" s="4" t="str">
        <f t="shared" si="1364"/>
        <v>Ian Shepherdson</v>
      </c>
      <c r="C5910" s="4" t="s">
        <v>246</v>
      </c>
      <c r="D5910" s="4" t="s">
        <v>195</v>
      </c>
      <c r="E5910" s="4" t="str">
        <f>IF(COUNTIF($E$2:E5909,"Begin: " &amp; C5910 &amp; "-" &amp; D5910 &amp; "-" &amp; H5910)=0,"Begin: " &amp; C5910 &amp; "-" &amp; D5910 &amp; "-" &amp; H5910,IF((C5910 &amp; "-" &amp; D5910 &amp; "-" &amp; H5910)&lt;&gt;(C5911 &amp; "-" &amp; D5911 &amp; "-" &amp; H5911),"End: " &amp; C5910 &amp; "-" &amp; D5910 &amp; "-" &amp; H5910,""))</f>
        <v/>
      </c>
      <c r="F5910" s="4" t="str">
        <f t="shared" si="1365"/>
        <v>Wall Street Journal-CPI YoY-11-2019</v>
      </c>
      <c r="G5910" s="7">
        <v>43779</v>
      </c>
      <c r="H5910" s="7" t="str">
        <f t="shared" si="1366"/>
        <v>11-2019</v>
      </c>
      <c r="I5910" s="7" t="str">
        <f t="shared" ca="1" si="1367"/>
        <v>Wall Street Journal: Pantheon Macroeconomics-CPI YoY-11-2019</v>
      </c>
      <c r="J5910" s="4" t="str">
        <f t="shared" ca="1" si="1368"/>
        <v>CPI YoY-Pantheon Macroeconomics:11-2019</v>
      </c>
      <c r="K5910" t="s">
        <v>231</v>
      </c>
      <c r="CM5910">
        <v>2.2000000000000002</v>
      </c>
      <c r="CO5910">
        <v>2.6</v>
      </c>
      <c r="CQ5910">
        <v>3</v>
      </c>
      <c r="CS5910">
        <v>3</v>
      </c>
      <c r="CU5910">
        <v>3</v>
      </c>
    </row>
    <row r="5911" spans="1:103" x14ac:dyDescent="0.55000000000000004">
      <c r="A5911" s="4" t="str">
        <f t="shared" ca="1" si="1363"/>
        <v>Decision Economics, Inc.</v>
      </c>
      <c r="B5911" s="4" t="str">
        <f t="shared" si="1364"/>
        <v>Allen Sinai</v>
      </c>
      <c r="C5911" s="4" t="s">
        <v>246</v>
      </c>
      <c r="D5911" s="4" t="s">
        <v>195</v>
      </c>
      <c r="E5911" s="4" t="str">
        <f>IF(COUNTIF($E$2:E5910,"Begin: " &amp; C5911 &amp; "-" &amp; D5911 &amp; "-" &amp; H5911)=0,"Begin: " &amp; C5911 &amp; "-" &amp; D5911 &amp; "-" &amp; H5911,IF((C5911 &amp; "-" &amp; D5911 &amp; "-" &amp; H5911)&lt;&gt;(C5912 &amp; "-" &amp; D5912 &amp; "-" &amp; H5912),"End: " &amp; C5911 &amp; "-" &amp; D5911 &amp; "-" &amp; H5911,""))</f>
        <v/>
      </c>
      <c r="F5911" s="4" t="str">
        <f t="shared" si="1365"/>
        <v>Wall Street Journal-CPI YoY-11-2019</v>
      </c>
      <c r="G5911" s="7">
        <v>43779</v>
      </c>
      <c r="H5911" s="7" t="str">
        <f t="shared" si="1366"/>
        <v>11-2019</v>
      </c>
      <c r="I5911" s="7" t="str">
        <f t="shared" ca="1" si="1367"/>
        <v>Wall Street Journal: Decision Economics, Inc.-CPI YoY-11-2019</v>
      </c>
      <c r="J5911" s="4" t="str">
        <f t="shared" ca="1" si="1368"/>
        <v>CPI YoY-Decision Economics, Inc.:11-2019</v>
      </c>
      <c r="K5911" t="s">
        <v>233</v>
      </c>
      <c r="CM5911">
        <v>1.7</v>
      </c>
      <c r="CO5911">
        <v>1.8</v>
      </c>
      <c r="CQ5911">
        <v>2.1</v>
      </c>
      <c r="CS5911">
        <v>2.2999999999999998</v>
      </c>
      <c r="CU5911">
        <v>2.2999999999999998</v>
      </c>
      <c r="CW5911">
        <v>2.5</v>
      </c>
      <c r="CY5911">
        <v>2.6</v>
      </c>
    </row>
    <row r="5912" spans="1:103" x14ac:dyDescent="0.55000000000000004">
      <c r="A5912" s="4" t="str">
        <f t="shared" ca="1" si="1363"/>
        <v>Parsec Financial</v>
      </c>
      <c r="B5912" s="4" t="str">
        <f t="shared" si="1364"/>
        <v>James F. Smith</v>
      </c>
      <c r="C5912" s="4" t="s">
        <v>246</v>
      </c>
      <c r="D5912" s="4" t="s">
        <v>195</v>
      </c>
      <c r="E5912" s="4" t="str">
        <f>IF(COUNTIF($E$2:E5911,"Begin: " &amp; C5912 &amp; "-" &amp; D5912 &amp; "-" &amp; H5912)=0,"Begin: " &amp; C5912 &amp; "-" &amp; D5912 &amp; "-" &amp; H5912,IF((C5912 &amp; "-" &amp; D5912 &amp; "-" &amp; H5912)&lt;&gt;(C5913 &amp; "-" &amp; D5913 &amp; "-" &amp; H5913),"End: " &amp; C5912 &amp; "-" &amp; D5912 &amp; "-" &amp; H5912,""))</f>
        <v/>
      </c>
      <c r="F5912" s="4" t="str">
        <f t="shared" si="1365"/>
        <v>Wall Street Journal-CPI YoY-11-2019</v>
      </c>
      <c r="G5912" s="7">
        <v>43779</v>
      </c>
      <c r="H5912" s="7" t="str">
        <f t="shared" si="1366"/>
        <v>11-2019</v>
      </c>
      <c r="I5912" s="7" t="str">
        <f t="shared" ca="1" si="1367"/>
        <v>Wall Street Journal: Parsec Financial-CPI YoY-11-2019</v>
      </c>
      <c r="J5912" s="4" t="str">
        <f t="shared" ca="1" si="1368"/>
        <v>CPI YoY-Parsec Financial:11-2019</v>
      </c>
      <c r="K5912" t="s">
        <v>234</v>
      </c>
      <c r="CM5912">
        <v>2</v>
      </c>
      <c r="CO5912">
        <v>2.1</v>
      </c>
      <c r="CQ5912">
        <v>2.2999999999999998</v>
      </c>
      <c r="CS5912">
        <v>2.1</v>
      </c>
      <c r="CU5912">
        <v>2</v>
      </c>
      <c r="CW5912">
        <v>1.8</v>
      </c>
      <c r="CY5912">
        <v>1.7</v>
      </c>
    </row>
    <row r="5913" spans="1:103" x14ac:dyDescent="0.55000000000000004">
      <c r="A5913" s="4" t="str">
        <f t="shared" ca="1" si="1363"/>
        <v>Univ of Central FL</v>
      </c>
      <c r="B5913" s="4" t="str">
        <f t="shared" si="1364"/>
        <v>Sean M. Snaith</v>
      </c>
      <c r="C5913" s="4" t="s">
        <v>246</v>
      </c>
      <c r="D5913" s="4" t="s">
        <v>195</v>
      </c>
      <c r="E5913" s="4" t="str">
        <f>IF(COUNTIF($E$2:E5912,"Begin: " &amp; C5913 &amp; "-" &amp; D5913 &amp; "-" &amp; H5913)=0,"Begin: " &amp; C5913 &amp; "-" &amp; D5913 &amp; "-" &amp; H5913,IF((C5913 &amp; "-" &amp; D5913 &amp; "-" &amp; H5913)&lt;&gt;(C5914 &amp; "-" &amp; D5914 &amp; "-" &amp; H5914),"End: " &amp; C5913 &amp; "-" &amp; D5913 &amp; "-" &amp; H5913,""))</f>
        <v/>
      </c>
      <c r="F5913" s="4" t="str">
        <f t="shared" si="1365"/>
        <v>Wall Street Journal-CPI YoY-11-2019</v>
      </c>
      <c r="G5913" s="7">
        <v>43779</v>
      </c>
      <c r="H5913" s="7" t="str">
        <f t="shared" si="1366"/>
        <v>11-2019</v>
      </c>
      <c r="I5913" s="7" t="str">
        <f t="shared" ca="1" si="1367"/>
        <v>Wall Street Journal: Univ of Central FL-CPI YoY-11-2019</v>
      </c>
      <c r="J5913" s="4" t="str">
        <f t="shared" ca="1" si="1368"/>
        <v>CPI YoY-Univ of Central FL:11-2019</v>
      </c>
      <c r="K5913" t="s">
        <v>235</v>
      </c>
      <c r="CM5913">
        <v>2.1</v>
      </c>
      <c r="CO5913">
        <v>2.2000000000000002</v>
      </c>
      <c r="CQ5913">
        <v>1.6</v>
      </c>
      <c r="CS5913">
        <v>1.3</v>
      </c>
      <c r="CU5913">
        <v>2.2999999999999998</v>
      </c>
      <c r="CW5913">
        <v>2.2000000000000002</v>
      </c>
      <c r="CY5913">
        <v>2</v>
      </c>
    </row>
    <row r="5914" spans="1:103" x14ac:dyDescent="0.55000000000000004">
      <c r="A5914" s="4" t="str">
        <f t="shared" ca="1" si="1363"/>
        <v>SS Economics</v>
      </c>
      <c r="B5914" s="4" t="str">
        <f t="shared" si="1364"/>
        <v>Sung Won Sohn</v>
      </c>
      <c r="C5914" s="4" t="s">
        <v>246</v>
      </c>
      <c r="D5914" s="4" t="s">
        <v>195</v>
      </c>
      <c r="E5914" s="4" t="str">
        <f>IF(COUNTIF($E$2:E5913,"Begin: " &amp; C5914 &amp; "-" &amp; D5914 &amp; "-" &amp; H5914)=0,"Begin: " &amp; C5914 &amp; "-" &amp; D5914 &amp; "-" &amp; H5914,IF((C5914 &amp; "-" &amp; D5914 &amp; "-" &amp; H5914)&lt;&gt;(C5915 &amp; "-" &amp; D5915 &amp; "-" &amp; H5915),"End: " &amp; C5914 &amp; "-" &amp; D5914 &amp; "-" &amp; H5914,""))</f>
        <v/>
      </c>
      <c r="F5914" s="4" t="str">
        <f t="shared" si="1365"/>
        <v>Wall Street Journal-CPI YoY-11-2019</v>
      </c>
      <c r="G5914" s="7">
        <v>43779</v>
      </c>
      <c r="H5914" s="7" t="str">
        <f t="shared" si="1366"/>
        <v>11-2019</v>
      </c>
      <c r="I5914" s="7" t="str">
        <f t="shared" ca="1" si="1367"/>
        <v>Wall Street Journal: SS Economics-CPI YoY-11-2019</v>
      </c>
      <c r="J5914" s="4" t="str">
        <f t="shared" ca="1" si="1368"/>
        <v>CPI YoY-SS Economics:11-2019</v>
      </c>
      <c r="K5914" t="s">
        <v>785</v>
      </c>
      <c r="CM5914">
        <v>1.8</v>
      </c>
      <c r="CO5914">
        <v>2</v>
      </c>
      <c r="CQ5914">
        <v>2</v>
      </c>
      <c r="CS5914">
        <v>1.8</v>
      </c>
      <c r="CU5914">
        <v>1.8</v>
      </c>
      <c r="CW5914">
        <v>1.8</v>
      </c>
      <c r="CY5914">
        <v>1.8</v>
      </c>
    </row>
    <row r="5915" spans="1:103" x14ac:dyDescent="0.55000000000000004">
      <c r="A5915" s="4" t="str">
        <f t="shared" ca="1" si="1363"/>
        <v>Pierpont Securities</v>
      </c>
      <c r="B5915" s="4" t="str">
        <f t="shared" si="1364"/>
        <v>Stephen Stanley</v>
      </c>
      <c r="C5915" s="4" t="s">
        <v>246</v>
      </c>
      <c r="D5915" s="4" t="s">
        <v>195</v>
      </c>
      <c r="E5915" s="4" t="str">
        <f>IF(COUNTIF($E$2:E5914,"Begin: " &amp; C5915 &amp; "-" &amp; D5915 &amp; "-" &amp; H5915)=0,"Begin: " &amp; C5915 &amp; "-" &amp; D5915 &amp; "-" &amp; H5915,IF((C5915 &amp; "-" &amp; D5915 &amp; "-" &amp; H5915)&lt;&gt;(C5916 &amp; "-" &amp; D5916 &amp; "-" &amp; H5916),"End: " &amp; C5915 &amp; "-" &amp; D5915 &amp; "-" &amp; H5915,""))</f>
        <v/>
      </c>
      <c r="F5915" s="4" t="str">
        <f t="shared" si="1365"/>
        <v>Wall Street Journal-CPI YoY-11-2019</v>
      </c>
      <c r="G5915" s="7">
        <v>43779</v>
      </c>
      <c r="H5915" s="7" t="str">
        <f t="shared" si="1366"/>
        <v>11-2019</v>
      </c>
      <c r="I5915" s="7" t="str">
        <f t="shared" ca="1" si="1367"/>
        <v>Wall Street Journal: Pierpont Securities-CPI YoY-11-2019</v>
      </c>
      <c r="J5915" s="4" t="str">
        <f t="shared" ca="1" si="1368"/>
        <v>CPI YoY-Pierpont Securities:11-2019</v>
      </c>
      <c r="K5915" t="s">
        <v>238</v>
      </c>
      <c r="CM5915">
        <v>2.2000000000000002</v>
      </c>
      <c r="CO5915">
        <v>2.5</v>
      </c>
      <c r="CQ5915">
        <v>2.7</v>
      </c>
      <c r="CS5915">
        <v>2.8</v>
      </c>
      <c r="CU5915">
        <v>2.8</v>
      </c>
      <c r="CW5915">
        <v>2.7</v>
      </c>
      <c r="CY5915">
        <v>2.6</v>
      </c>
    </row>
    <row r="5916" spans="1:103" x14ac:dyDescent="0.55000000000000004">
      <c r="A5916" s="4" t="str">
        <f t="shared" ca="1" si="1363"/>
        <v>Economic Analysis Associates Inc.</v>
      </c>
      <c r="B5916" s="4" t="str">
        <f t="shared" si="1364"/>
        <v>Susan M. Sterne</v>
      </c>
      <c r="C5916" s="4" t="s">
        <v>246</v>
      </c>
      <c r="D5916" s="4" t="s">
        <v>195</v>
      </c>
      <c r="E5916" s="4" t="str">
        <f>IF(COUNTIF($E$2:E5915,"Begin: " &amp; C5916 &amp; "-" &amp; D5916 &amp; "-" &amp; H5916)=0,"Begin: " &amp; C5916 &amp; "-" &amp; D5916 &amp; "-" &amp; H5916,IF((C5916 &amp; "-" &amp; D5916 &amp; "-" &amp; H5916)&lt;&gt;(C5917 &amp; "-" &amp; D5917 &amp; "-" &amp; H5917),"End: " &amp; C5916 &amp; "-" &amp; D5916 &amp; "-" &amp; H5916,""))</f>
        <v/>
      </c>
      <c r="F5916" s="4" t="str">
        <f t="shared" si="1365"/>
        <v>Wall Street Journal-CPI YoY-11-2019</v>
      </c>
      <c r="G5916" s="7">
        <v>43779</v>
      </c>
      <c r="H5916" s="7" t="str">
        <f t="shared" si="1366"/>
        <v>11-2019</v>
      </c>
      <c r="I5916" s="7" t="str">
        <f t="shared" ca="1" si="1367"/>
        <v>Wall Street Journal: Economic Analysis Associates Inc.-CPI YoY-11-2019</v>
      </c>
      <c r="J5916" s="4" t="str">
        <f t="shared" ca="1" si="1368"/>
        <v>CPI YoY-Economic Analysis Associates Inc.:11-2019</v>
      </c>
      <c r="K5916" t="s">
        <v>239</v>
      </c>
      <c r="CM5916">
        <v>1.7</v>
      </c>
      <c r="CO5916">
        <v>1.5</v>
      </c>
      <c r="CQ5916">
        <v>1.8</v>
      </c>
      <c r="CS5916">
        <v>1.8</v>
      </c>
      <c r="CU5916">
        <v>1.9</v>
      </c>
      <c r="CW5916">
        <v>2.2000000000000002</v>
      </c>
      <c r="CY5916">
        <v>2.2999999999999998</v>
      </c>
    </row>
    <row r="5917" spans="1:103" x14ac:dyDescent="0.55000000000000004">
      <c r="A5917" s="4" t="str">
        <f t="shared" ca="1" si="1363"/>
        <v>CSFB</v>
      </c>
      <c r="B5917" s="4" t="str">
        <f t="shared" si="1364"/>
        <v>James Sweeney</v>
      </c>
      <c r="C5917" s="4" t="s">
        <v>246</v>
      </c>
      <c r="D5917" s="4" t="s">
        <v>195</v>
      </c>
      <c r="E5917" s="4" t="str">
        <f>IF(COUNTIF($E$2:E5916,"Begin: " &amp; C5917 &amp; "-" &amp; D5917 &amp; "-" &amp; H5917)=0,"Begin: " &amp; C5917 &amp; "-" &amp; D5917 &amp; "-" &amp; H5917,IF((C5917 &amp; "-" &amp; D5917 &amp; "-" &amp; H5917)&lt;&gt;(C5918 &amp; "-" &amp; D5918 &amp; "-" &amp; H5918),"End: " &amp; C5917 &amp; "-" &amp; D5917 &amp; "-" &amp; H5917,""))</f>
        <v/>
      </c>
      <c r="F5917" s="4" t="str">
        <f t="shared" si="1365"/>
        <v>Wall Street Journal-CPI YoY-11-2019</v>
      </c>
      <c r="G5917" s="7">
        <v>43779</v>
      </c>
      <c r="H5917" s="7" t="str">
        <f t="shared" si="1366"/>
        <v>11-2019</v>
      </c>
      <c r="I5917" s="7" t="str">
        <f t="shared" ca="1" si="1367"/>
        <v>Wall Street Journal: CSFB-CPI YoY-11-2019</v>
      </c>
      <c r="J5917" s="4" t="str">
        <f t="shared" ca="1" si="1368"/>
        <v>CPI YoY-CSFB:11-2019</v>
      </c>
      <c r="K5917" t="s">
        <v>679</v>
      </c>
      <c r="CM5917">
        <v>1.8</v>
      </c>
      <c r="CO5917">
        <v>1.8</v>
      </c>
      <c r="CQ5917">
        <v>1.9</v>
      </c>
    </row>
    <row r="5918" spans="1:103" x14ac:dyDescent="0.55000000000000004">
      <c r="A5918" s="4" t="str">
        <f t="shared" ref="A5918:A5926" ca="1" si="1369">IF(ISERROR(IF(C5918="GIOA",INDEX(List_AnonymousForecasters,MATCH(LEFT(K5918,FIND(":",K5918,1)-1),List_IndividualForecasters,0),1),INDEX(List_FirmNamesOmega,MATCH(LEFT(K5918,FIND(":",K5918,1)-1),List_FirmNamesAlpha,0),1))),LEFT(K5918,FIND(":",K5918,1)-1),IF(C5918="GIOA",INDEX(List_AnonymousForecasters,MATCH(LEFT(K5918,FIND(":",K5918,1)-1),List_IndividualForecasters,0),1),INDEX(List_FirmNamesOmega,MATCH(LEFT(K5918,FIND(":",K5918,1)-1),List_FirmNamesAlpha,0),1)))</f>
        <v>American Chemistry Council</v>
      </c>
      <c r="B5918" s="4" t="str">
        <f t="shared" ref="B5918:B5926" si="1370">MID(K5918,FIND(":",K5918,1)+2,LEN(K5918)-FIND(":",K5918,1))</f>
        <v>Kevin Swift</v>
      </c>
      <c r="C5918" s="4" t="s">
        <v>246</v>
      </c>
      <c r="D5918" s="4" t="s">
        <v>195</v>
      </c>
      <c r="E5918" s="4" t="str">
        <f>IF(COUNTIF($E$2:E5917,"Begin: " &amp; C5918 &amp; "-" &amp; D5918 &amp; "-" &amp; H5918)=0,"Begin: " &amp; C5918 &amp; "-" &amp; D5918 &amp; "-" &amp; H5918,IF((C5918 &amp; "-" &amp; D5918 &amp; "-" &amp; H5918)&lt;&gt;(C5919 &amp; "-" &amp; D5919 &amp; "-" &amp; H5919),"End: " &amp; C5918 &amp; "-" &amp; D5918 &amp; "-" &amp; H5918,""))</f>
        <v/>
      </c>
      <c r="F5918" s="4" t="str">
        <f t="shared" ref="F5918:F5926" si="1371">C5918 &amp; "-" &amp; D5918 &amp; "-" &amp; H5918</f>
        <v>Wall Street Journal-CPI YoY-11-2019</v>
      </c>
      <c r="G5918" s="7">
        <v>43779</v>
      </c>
      <c r="H5918" s="7" t="str">
        <f t="shared" ref="H5918:H5926" si="1372">TEXT(MONTH(G5918),"00") &amp; "-" &amp; TEXT(YEAR(G5918),"0000")</f>
        <v>11-2019</v>
      </c>
      <c r="I5918" s="7" t="str">
        <f t="shared" ref="I5918:I5926" ca="1" si="1373">C5918 &amp; ": " &amp; A5918 &amp; "-" &amp; D5918 &amp; "-" &amp; H5918</f>
        <v>Wall Street Journal: American Chemistry Council-CPI YoY-11-2019</v>
      </c>
      <c r="J5918" s="4" t="str">
        <f t="shared" ref="J5918:J5926" ca="1" si="1374">D5918 &amp; "-" &amp; A5918 &amp; ":" &amp; TEXT(MONTH(G5918),"00") &amp; "-" &amp; TEXT(YEAR(G5918),"0000")</f>
        <v>CPI YoY-American Chemistry Council:11-2019</v>
      </c>
      <c r="K5918" t="s">
        <v>863</v>
      </c>
      <c r="CM5918">
        <v>1.9</v>
      </c>
      <c r="CO5918">
        <v>2</v>
      </c>
      <c r="CQ5918">
        <v>2.2000000000000002</v>
      </c>
      <c r="CS5918">
        <v>2.2000000000000002</v>
      </c>
      <c r="CU5918">
        <v>2.1</v>
      </c>
      <c r="CW5918">
        <v>2.2000000000000002</v>
      </c>
      <c r="CY5918">
        <v>2.4</v>
      </c>
    </row>
    <row r="5919" spans="1:103" x14ac:dyDescent="0.55000000000000004">
      <c r="A5919" s="4" t="str">
        <f t="shared" ca="1" si="1369"/>
        <v>Grant Thornton</v>
      </c>
      <c r="B5919" s="4" t="str">
        <f t="shared" si="1370"/>
        <v>Diane Swonk</v>
      </c>
      <c r="C5919" s="4" t="s">
        <v>246</v>
      </c>
      <c r="D5919" s="4" t="s">
        <v>195</v>
      </c>
      <c r="E5919" s="4" t="str">
        <f>IF(COUNTIF($E$2:E5918,"Begin: " &amp; C5919 &amp; "-" &amp; D5919 &amp; "-" &amp; H5919)=0,"Begin: " &amp; C5919 &amp; "-" &amp; D5919 &amp; "-" &amp; H5919,IF((C5919 &amp; "-" &amp; D5919 &amp; "-" &amp; H5919)&lt;&gt;(C5920 &amp; "-" &amp; D5920 &amp; "-" &amp; H5920),"End: " &amp; C5919 &amp; "-" &amp; D5919 &amp; "-" &amp; H5919,""))</f>
        <v/>
      </c>
      <c r="F5919" s="4" t="str">
        <f t="shared" si="1371"/>
        <v>Wall Street Journal-CPI YoY-11-2019</v>
      </c>
      <c r="G5919" s="7">
        <v>43779</v>
      </c>
      <c r="H5919" s="7" t="str">
        <f t="shared" si="1372"/>
        <v>11-2019</v>
      </c>
      <c r="I5919" s="7" t="str">
        <f t="shared" ca="1" si="1373"/>
        <v>Wall Street Journal: Grant Thornton-CPI YoY-11-2019</v>
      </c>
      <c r="J5919" s="4" t="str">
        <f t="shared" ca="1" si="1374"/>
        <v>CPI YoY-Grant Thornton:11-2019</v>
      </c>
      <c r="K5919" t="s">
        <v>772</v>
      </c>
      <c r="CM5919">
        <v>2</v>
      </c>
      <c r="CO5919">
        <v>2</v>
      </c>
      <c r="CQ5919">
        <v>1.9</v>
      </c>
      <c r="CS5919">
        <v>1.5</v>
      </c>
      <c r="CU5919">
        <v>1.9</v>
      </c>
      <c r="CW5919">
        <v>2</v>
      </c>
      <c r="CY5919">
        <v>2</v>
      </c>
    </row>
    <row r="5920" spans="1:103" x14ac:dyDescent="0.55000000000000004">
      <c r="A5920" s="4" t="str">
        <f t="shared" ca="1" si="1369"/>
        <v>The Northern Trust</v>
      </c>
      <c r="B5920" s="4" t="str">
        <f t="shared" si="1370"/>
        <v>Carl Tannenbaum</v>
      </c>
      <c r="C5920" s="4" t="s">
        <v>246</v>
      </c>
      <c r="D5920" s="4" t="s">
        <v>195</v>
      </c>
      <c r="E5920" s="4" t="str">
        <f>IF(COUNTIF($E$2:E5919,"Begin: " &amp; C5920 &amp; "-" &amp; D5920 &amp; "-" &amp; H5920)=0,"Begin: " &amp; C5920 &amp; "-" &amp; D5920 &amp; "-" &amp; H5920,IF((C5920 &amp; "-" &amp; D5920 &amp; "-" &amp; H5920)&lt;&gt;(C5921 &amp; "-" &amp; D5921 &amp; "-" &amp; H5921),"End: " &amp; C5920 &amp; "-" &amp; D5920 &amp; "-" &amp; H5920,""))</f>
        <v/>
      </c>
      <c r="F5920" s="4" t="str">
        <f t="shared" si="1371"/>
        <v>Wall Street Journal-CPI YoY-11-2019</v>
      </c>
      <c r="G5920" s="7">
        <v>43779</v>
      </c>
      <c r="H5920" s="7" t="str">
        <f t="shared" si="1372"/>
        <v>11-2019</v>
      </c>
      <c r="I5920" s="7" t="str">
        <f t="shared" ca="1" si="1373"/>
        <v>Wall Street Journal: The Northern Trust-CPI YoY-11-2019</v>
      </c>
      <c r="J5920" s="4" t="str">
        <f t="shared" ca="1" si="1374"/>
        <v>CPI YoY-The Northern Trust:11-2019</v>
      </c>
      <c r="K5920" t="s">
        <v>849</v>
      </c>
      <c r="CM5920">
        <v>1.9</v>
      </c>
      <c r="CO5920">
        <v>2</v>
      </c>
      <c r="CQ5920">
        <v>2</v>
      </c>
      <c r="CS5920">
        <v>2</v>
      </c>
      <c r="CU5920">
        <v>2</v>
      </c>
      <c r="CW5920">
        <v>2</v>
      </c>
      <c r="CY5920">
        <v>2</v>
      </c>
    </row>
    <row r="5921" spans="1:103" x14ac:dyDescent="0.55000000000000004">
      <c r="A5921" s="4" t="str">
        <f t="shared" ca="1" si="1369"/>
        <v>BNP Paribas</v>
      </c>
      <c r="B5921" s="4" t="str">
        <f t="shared" si="1370"/>
        <v>US Economics Team*</v>
      </c>
      <c r="C5921" s="4" t="s">
        <v>246</v>
      </c>
      <c r="D5921" s="4" t="s">
        <v>195</v>
      </c>
      <c r="E5921" s="4" t="str">
        <f>IF(COUNTIF($E$2:E5920,"Begin: " &amp; C5921 &amp; "-" &amp; D5921 &amp; "-" &amp; H5921)=0,"Begin: " &amp; C5921 &amp; "-" &amp; D5921 &amp; "-" &amp; H5921,IF((C5921 &amp; "-" &amp; D5921 &amp; "-" &amp; H5921)&lt;&gt;(C5922 &amp; "-" &amp; D5922 &amp; "-" &amp; H5922),"End: " &amp; C5921 &amp; "-" &amp; D5921 &amp; "-" &amp; H5921,""))</f>
        <v/>
      </c>
      <c r="F5921" s="4" t="str">
        <f t="shared" si="1371"/>
        <v>Wall Street Journal-CPI YoY-11-2019</v>
      </c>
      <c r="G5921" s="7">
        <v>43779</v>
      </c>
      <c r="H5921" s="7" t="str">
        <f t="shared" si="1372"/>
        <v>11-2019</v>
      </c>
      <c r="I5921" s="7" t="str">
        <f t="shared" ca="1" si="1373"/>
        <v>Wall Street Journal: BNP Paribas-CPI YoY-11-2019</v>
      </c>
      <c r="J5921" s="4" t="str">
        <f t="shared" ca="1" si="1374"/>
        <v>CPI YoY-BNP Paribas:11-2019</v>
      </c>
      <c r="K5921" t="s">
        <v>857</v>
      </c>
    </row>
    <row r="5922" spans="1:103" x14ac:dyDescent="0.55000000000000004">
      <c r="A5922" s="4" t="str">
        <f t="shared" ca="1" si="1369"/>
        <v>The Conference Board</v>
      </c>
      <c r="B5922" s="4" t="str">
        <f t="shared" si="1370"/>
        <v>Bart van Ark*</v>
      </c>
      <c r="C5922" s="4" t="s">
        <v>246</v>
      </c>
      <c r="D5922" s="4" t="s">
        <v>195</v>
      </c>
      <c r="E5922" s="4" t="str">
        <f>IF(COUNTIF($E$2:E5921,"Begin: " &amp; C5922 &amp; "-" &amp; D5922 &amp; "-" &amp; H5922)=0,"Begin: " &amp; C5922 &amp; "-" &amp; D5922 &amp; "-" &amp; H5922,IF((C5922 &amp; "-" &amp; D5922 &amp; "-" &amp; H5922)&lt;&gt;(C5923 &amp; "-" &amp; D5923 &amp; "-" &amp; H5923),"End: " &amp; C5922 &amp; "-" &amp; D5922 &amp; "-" &amp; H5922,""))</f>
        <v/>
      </c>
      <c r="F5922" s="4" t="str">
        <f t="shared" si="1371"/>
        <v>Wall Street Journal-CPI YoY-11-2019</v>
      </c>
      <c r="G5922" s="7">
        <v>43779</v>
      </c>
      <c r="H5922" s="7" t="str">
        <f t="shared" si="1372"/>
        <v>11-2019</v>
      </c>
      <c r="I5922" s="7" t="str">
        <f t="shared" ca="1" si="1373"/>
        <v>Wall Street Journal: The Conference Board-CPI YoY-11-2019</v>
      </c>
      <c r="J5922" s="4" t="str">
        <f t="shared" ca="1" si="1374"/>
        <v>CPI YoY-The Conference Board:11-2019</v>
      </c>
      <c r="K5922" t="s">
        <v>850</v>
      </c>
    </row>
    <row r="5923" spans="1:103" x14ac:dyDescent="0.55000000000000004">
      <c r="A5923" s="4" t="str">
        <f t="shared" ca="1" si="1369"/>
        <v>Eaton Corp.</v>
      </c>
      <c r="B5923" s="4" t="str">
        <f t="shared" si="1370"/>
        <v>Jordan Vickers</v>
      </c>
      <c r="C5923" s="4" t="s">
        <v>246</v>
      </c>
      <c r="D5923" s="4" t="s">
        <v>195</v>
      </c>
      <c r="E5923" s="4" t="str">
        <f>IF(COUNTIF($E$2:E5922,"Begin: " &amp; C5923 &amp; "-" &amp; D5923 &amp; "-" &amp; H5923)=0,"Begin: " &amp; C5923 &amp; "-" &amp; D5923 &amp; "-" &amp; H5923,IF((C5923 &amp; "-" &amp; D5923 &amp; "-" &amp; H5923)&lt;&gt;(C5924 &amp; "-" &amp; D5924 &amp; "-" &amp; H5924),"End: " &amp; C5923 &amp; "-" &amp; D5923 &amp; "-" &amp; H5923,""))</f>
        <v/>
      </c>
      <c r="F5923" s="4" t="str">
        <f t="shared" si="1371"/>
        <v>Wall Street Journal-CPI YoY-11-2019</v>
      </c>
      <c r="G5923" s="7">
        <v>43779</v>
      </c>
      <c r="H5923" s="7" t="str">
        <f t="shared" si="1372"/>
        <v>11-2019</v>
      </c>
      <c r="I5923" s="7" t="str">
        <f t="shared" ca="1" si="1373"/>
        <v>Wall Street Journal: Eaton Corp.-CPI YoY-11-2019</v>
      </c>
      <c r="J5923" s="4" t="str">
        <f t="shared" ca="1" si="1374"/>
        <v>CPI YoY-Eaton Corp.:11-2019</v>
      </c>
      <c r="K5923" t="s">
        <v>864</v>
      </c>
      <c r="CM5923">
        <v>1.8</v>
      </c>
      <c r="CO5923">
        <v>2</v>
      </c>
      <c r="CQ5923">
        <v>1.8</v>
      </c>
      <c r="CS5923">
        <v>2.1</v>
      </c>
      <c r="CU5923">
        <v>2.2999999999999998</v>
      </c>
      <c r="CW5923">
        <v>2</v>
      </c>
      <c r="CY5923">
        <v>1.7</v>
      </c>
    </row>
    <row r="5924" spans="1:103" x14ac:dyDescent="0.55000000000000004">
      <c r="A5924" s="4" t="str">
        <f t="shared" ca="1" si="1369"/>
        <v>First Trust Advisors, LP</v>
      </c>
      <c r="B5924" s="4" t="str">
        <f t="shared" si="1370"/>
        <v>Brian S. Wesbury/Robert Stein</v>
      </c>
      <c r="C5924" s="4" t="s">
        <v>246</v>
      </c>
      <c r="D5924" s="4" t="s">
        <v>195</v>
      </c>
      <c r="E5924" s="4" t="str">
        <f>IF(COUNTIF($E$2:E5923,"Begin: " &amp; C5924 &amp; "-" &amp; D5924 &amp; "-" &amp; H5924)=0,"Begin: " &amp; C5924 &amp; "-" &amp; D5924 &amp; "-" &amp; H5924,IF((C5924 &amp; "-" &amp; D5924 &amp; "-" &amp; H5924)&lt;&gt;(C5925 &amp; "-" &amp; D5925 &amp; "-" &amp; H5925),"End: " &amp; C5924 &amp; "-" &amp; D5924 &amp; "-" &amp; H5924,""))</f>
        <v/>
      </c>
      <c r="F5924" s="4" t="str">
        <f t="shared" si="1371"/>
        <v>Wall Street Journal-CPI YoY-11-2019</v>
      </c>
      <c r="G5924" s="7">
        <v>43779</v>
      </c>
      <c r="H5924" s="7" t="str">
        <f t="shared" si="1372"/>
        <v>11-2019</v>
      </c>
      <c r="I5924" s="7" t="str">
        <f t="shared" ca="1" si="1373"/>
        <v>Wall Street Journal: First Trust Advisors, LP-CPI YoY-11-2019</v>
      </c>
      <c r="J5924" s="4" t="str">
        <f t="shared" ca="1" si="1374"/>
        <v>CPI YoY-First Trust Advisors, LP:11-2019</v>
      </c>
      <c r="K5924" t="s">
        <v>865</v>
      </c>
      <c r="CM5924">
        <v>2</v>
      </c>
      <c r="CO5924">
        <v>2.2000000000000002</v>
      </c>
      <c r="CQ5924">
        <v>2.5</v>
      </c>
      <c r="CS5924">
        <v>2.5</v>
      </c>
      <c r="CU5924">
        <v>2.5</v>
      </c>
    </row>
    <row r="5925" spans="1:103" x14ac:dyDescent="0.55000000000000004">
      <c r="A5925" s="4" t="str">
        <f t="shared" ca="1" si="1369"/>
        <v>National Association of Realtors</v>
      </c>
      <c r="B5925" s="4" t="str">
        <f t="shared" si="1370"/>
        <v>Lawrence Yun</v>
      </c>
      <c r="C5925" s="4" t="s">
        <v>246</v>
      </c>
      <c r="D5925" s="4" t="s">
        <v>195</v>
      </c>
      <c r="E5925" s="4" t="str">
        <f>IF(COUNTIF($E$2:E5924,"Begin: " &amp; C5925 &amp; "-" &amp; D5925 &amp; "-" &amp; H5925)=0,"Begin: " &amp; C5925 &amp; "-" &amp; D5925 &amp; "-" &amp; H5925,IF((C5925 &amp; "-" &amp; D5925 &amp; "-" &amp; H5925)&lt;&gt;(C5926 &amp; "-" &amp; D5926 &amp; "-" &amp; H5926),"End: " &amp; C5925 &amp; "-" &amp; D5925 &amp; "-" &amp; H5925,""))</f>
        <v/>
      </c>
      <c r="F5925" s="4" t="str">
        <f t="shared" si="1371"/>
        <v>Wall Street Journal-CPI YoY-11-2019</v>
      </c>
      <c r="G5925" s="7">
        <v>43779</v>
      </c>
      <c r="H5925" s="7" t="str">
        <f t="shared" si="1372"/>
        <v>11-2019</v>
      </c>
      <c r="I5925" s="7" t="str">
        <f t="shared" ca="1" si="1373"/>
        <v>Wall Street Journal: National Association of Realtors-CPI YoY-11-2019</v>
      </c>
      <c r="J5925" s="4" t="str">
        <f t="shared" ca="1" si="1374"/>
        <v>CPI YoY-National Association of Realtors:11-2019</v>
      </c>
      <c r="K5925" t="s">
        <v>245</v>
      </c>
      <c r="CM5925">
        <v>2.1</v>
      </c>
      <c r="CO5925">
        <v>2</v>
      </c>
      <c r="CQ5925">
        <v>2.2999999999999998</v>
      </c>
      <c r="CS5925">
        <v>2.4</v>
      </c>
      <c r="CU5925">
        <v>2.4</v>
      </c>
      <c r="CW5925">
        <v>2.2999999999999998</v>
      </c>
      <c r="CY5925">
        <v>2.2999999999999998</v>
      </c>
    </row>
    <row r="5926" spans="1:103" x14ac:dyDescent="0.55000000000000004">
      <c r="A5926" s="4" t="str">
        <f t="shared" ca="1" si="1369"/>
        <v>Morgan Stanley</v>
      </c>
      <c r="B5926" s="4" t="str">
        <f t="shared" si="1370"/>
        <v>Ellen Zentner*</v>
      </c>
      <c r="C5926" s="4" t="s">
        <v>246</v>
      </c>
      <c r="D5926" s="4" t="s">
        <v>195</v>
      </c>
      <c r="E5926" s="4" t="str">
        <f>IF(COUNTIF($E$2:E5925,"Begin: " &amp; C5926 &amp; "-" &amp; D5926 &amp; "-" &amp; H5926)=0,"Begin: " &amp; C5926 &amp; "-" &amp; D5926 &amp; "-" &amp; H5926,IF((C5926 &amp; "-" &amp; D5926 &amp; "-" &amp; H5926)&lt;&gt;(C5927 &amp; "-" &amp; D5927 &amp; "-" &amp; H5927),"End: " &amp; C5926 &amp; "-" &amp; D5926 &amp; "-" &amp; H5926,""))</f>
        <v>End: Wall Street Journal-CPI YoY-11-2019</v>
      </c>
      <c r="F5926" s="4" t="str">
        <f t="shared" si="1371"/>
        <v>Wall Street Journal-CPI YoY-11-2019</v>
      </c>
      <c r="G5926" s="7">
        <v>43779</v>
      </c>
      <c r="H5926" s="7" t="str">
        <f t="shared" si="1372"/>
        <v>11-2019</v>
      </c>
      <c r="I5926" s="7" t="str">
        <f t="shared" ca="1" si="1373"/>
        <v>Wall Street Journal: Morgan Stanley-CPI YoY-11-2019</v>
      </c>
      <c r="J5926" s="4" t="str">
        <f t="shared" ca="1" si="1374"/>
        <v>CPI YoY-Morgan Stanley:11-2019</v>
      </c>
      <c r="K5926" t="s">
        <v>827</v>
      </c>
    </row>
    <row r="5927" spans="1:103" x14ac:dyDescent="0.55000000000000004">
      <c r="A5927" s="4" t="str">
        <f t="shared" ref="A5927" ca="1" si="1375">IF(ISERROR(IF(C5927="GIOA",INDEX(List_AnonymousForecasters,MATCH(LEFT(K5927,FIND(":",K5927,1)-1),List_IndividualForecasters,0),1),INDEX(List_FirmNamesOmega,MATCH(LEFT(K5927,FIND(":",K5927,1)-1),List_FirmNamesAlpha,0),1))),LEFT(K5927,FIND(":",K5927,1)-1),IF(C5927="GIOA",INDEX(List_AnonymousForecasters,MATCH(LEFT(K5927,FIND(":",K5927,1)-1),List_IndividualForecasters,0),1),INDEX(List_FirmNamesOmega,MATCH(LEFT(K5927,FIND(":",K5927,1)-1),List_FirmNamesAlpha,0),1)))</f>
        <v>Nomura</v>
      </c>
      <c r="B5927" s="4" t="str">
        <f t="shared" ref="B5927" si="1376">MID(K5927,FIND(":",K5927,1)+2,LEN(K5927)-FIND(":",K5927,1))</f>
        <v>Lewis Alexander*</v>
      </c>
      <c r="C5927" s="4" t="s">
        <v>246</v>
      </c>
      <c r="D5927" s="4" t="s">
        <v>97</v>
      </c>
      <c r="E5927" s="4" t="str">
        <f>IF(COUNTIF($E$2:E5926,"Begin: " &amp; C5927 &amp; "-" &amp; D5927 &amp; "-" &amp; H5927)=0,"Begin: " &amp; C5927 &amp; "-" &amp; D5927 &amp; "-" &amp; H5927,IF((C5927 &amp; "-" &amp; D5927 &amp; "-" &amp; H5927)&lt;&gt;(C5928 &amp; "-" &amp; D5928 &amp; "-" &amp; H5928),"End: " &amp; C5927 &amp; "-" &amp; D5927 &amp; "-" &amp; H5927,""))</f>
        <v>Begin: Wall Street Journal-Unemployment Rate-11-2019</v>
      </c>
      <c r="F5927" s="4" t="str">
        <f t="shared" ref="F5927" si="1377">C5927 &amp; "-" &amp; D5927 &amp; "-" &amp; H5927</f>
        <v>Wall Street Journal-Unemployment Rate-11-2019</v>
      </c>
      <c r="G5927" s="7">
        <v>43779</v>
      </c>
      <c r="H5927" s="7" t="str">
        <f t="shared" ref="H5927" si="1378">TEXT(MONTH(G5927),"00") &amp; "-" &amp; TEXT(YEAR(G5927),"0000")</f>
        <v>11-2019</v>
      </c>
      <c r="I5927" s="7" t="str">
        <f t="shared" ref="I5927" ca="1" si="1379">C5927 &amp; ": " &amp; A5927 &amp; "-" &amp; D5927 &amp; "-" &amp; H5927</f>
        <v>Wall Street Journal: Nomura-Unemployment Rate-11-2019</v>
      </c>
      <c r="J5927" s="4" t="str">
        <f t="shared" ref="J5927" ca="1" si="1380">D5927 &amp; "-" &amp; A5927 &amp; ":" &amp; TEXT(MONTH(G5927),"00") &amp; "-" &amp; TEXT(YEAR(G5927),"0000")</f>
        <v>Unemployment Rate-Nomura:11-2019</v>
      </c>
      <c r="K5927" t="s">
        <v>858</v>
      </c>
    </row>
    <row r="5928" spans="1:103" x14ac:dyDescent="0.55000000000000004">
      <c r="A5928" s="4" t="str">
        <f t="shared" ref="A5928:A5991" ca="1" si="1381">IF(ISERROR(IF(C5928="GIOA",INDEX(List_AnonymousForecasters,MATCH(LEFT(K5928,FIND(":",K5928,1)-1),List_IndividualForecasters,0),1),INDEX(List_FirmNamesOmega,MATCH(LEFT(K5928,FIND(":",K5928,1)-1),List_FirmNamesAlpha,0),1))),LEFT(K5928,FIND(":",K5928,1)-1),IF(C5928="GIOA",INDEX(List_AnonymousForecasters,MATCH(LEFT(K5928,FIND(":",K5928,1)-1),List_IndividualForecasters,0),1),INDEX(List_FirmNamesOmega,MATCH(LEFT(K5928,FIND(":",K5928,1)-1),List_FirmNamesAlpha,0),1)))</f>
        <v>Bank of the West</v>
      </c>
      <c r="B5928" s="4" t="str">
        <f t="shared" ref="B5928:B5991" si="1382">MID(K5928,FIND(":",K5928,1)+2,LEN(K5928)-FIND(":",K5928,1))</f>
        <v>Scott Anderson</v>
      </c>
      <c r="C5928" s="4" t="s">
        <v>246</v>
      </c>
      <c r="D5928" s="4" t="s">
        <v>97</v>
      </c>
      <c r="E5928" s="4" t="str">
        <f>IF(COUNTIF($E$2:E5927,"Begin: " &amp; C5928 &amp; "-" &amp; D5928 &amp; "-" &amp; H5928)=0,"Begin: " &amp; C5928 &amp; "-" &amp; D5928 &amp; "-" &amp; H5928,IF((C5928 &amp; "-" &amp; D5928 &amp; "-" &amp; H5928)&lt;&gt;(C5929 &amp; "-" &amp; D5929 &amp; "-" &amp; H5929),"End: " &amp; C5928 &amp; "-" &amp; D5928 &amp; "-" &amp; H5928,""))</f>
        <v/>
      </c>
      <c r="F5928" s="4" t="str">
        <f t="shared" ref="F5928:F5991" si="1383">C5928 &amp; "-" &amp; D5928 &amp; "-" &amp; H5928</f>
        <v>Wall Street Journal-Unemployment Rate-11-2019</v>
      </c>
      <c r="G5928" s="7">
        <v>43779</v>
      </c>
      <c r="H5928" s="7" t="str">
        <f t="shared" ref="H5928:H5991" si="1384">TEXT(MONTH(G5928),"00") &amp; "-" &amp; TEXT(YEAR(G5928),"0000")</f>
        <v>11-2019</v>
      </c>
      <c r="I5928" s="7" t="str">
        <f t="shared" ref="I5928:I5991" ca="1" si="1385">C5928 &amp; ": " &amp; A5928 &amp; "-" &amp; D5928 &amp; "-" &amp; H5928</f>
        <v>Wall Street Journal: Bank of the West-Unemployment Rate-11-2019</v>
      </c>
      <c r="J5928" s="4" t="str">
        <f t="shared" ref="J5928:J5991" ca="1" si="1386">D5928 &amp; "-" &amp; A5928 &amp; ":" &amp; TEXT(MONTH(G5928),"00") &amp; "-" &amp; TEXT(YEAR(G5928),"0000")</f>
        <v>Unemployment Rate-Bank of the West:11-2019</v>
      </c>
      <c r="K5928" t="s">
        <v>763</v>
      </c>
      <c r="CM5928">
        <v>3.7</v>
      </c>
      <c r="CO5928">
        <v>3.9</v>
      </c>
      <c r="CQ5928">
        <v>4.3</v>
      </c>
      <c r="CS5928">
        <v>4.7</v>
      </c>
      <c r="CU5928">
        <v>4.5999999999999996</v>
      </c>
      <c r="CW5928">
        <v>4.5999999999999996</v>
      </c>
      <c r="CY5928">
        <v>4.5</v>
      </c>
    </row>
    <row r="5929" spans="1:103" x14ac:dyDescent="0.55000000000000004">
      <c r="A5929" s="4" t="str">
        <f t="shared" ca="1" si="1381"/>
        <v>Capital Economics</v>
      </c>
      <c r="B5929" s="4" t="str">
        <f t="shared" si="1382"/>
        <v>Paul Ashworth*</v>
      </c>
      <c r="C5929" s="4" t="s">
        <v>246</v>
      </c>
      <c r="D5929" s="4" t="s">
        <v>97</v>
      </c>
      <c r="E5929" s="4" t="str">
        <f>IF(COUNTIF($E$2:E5928,"Begin: " &amp; C5929 &amp; "-" &amp; D5929 &amp; "-" &amp; H5929)=0,"Begin: " &amp; C5929 &amp; "-" &amp; D5929 &amp; "-" &amp; H5929,IF((C5929 &amp; "-" &amp; D5929 &amp; "-" &amp; H5929)&lt;&gt;(C5930 &amp; "-" &amp; D5930 &amp; "-" &amp; H5930),"End: " &amp; C5929 &amp; "-" &amp; D5929 &amp; "-" &amp; H5929,""))</f>
        <v/>
      </c>
      <c r="F5929" s="4" t="str">
        <f t="shared" si="1383"/>
        <v>Wall Street Journal-Unemployment Rate-11-2019</v>
      </c>
      <c r="G5929" s="7">
        <v>43779</v>
      </c>
      <c r="H5929" s="7" t="str">
        <f t="shared" si="1384"/>
        <v>11-2019</v>
      </c>
      <c r="I5929" s="7" t="str">
        <f t="shared" ca="1" si="1385"/>
        <v>Wall Street Journal: Capital Economics-Unemployment Rate-11-2019</v>
      </c>
      <c r="J5929" s="4" t="str">
        <f t="shared" ca="1" si="1386"/>
        <v>Unemployment Rate-Capital Economics:11-2019</v>
      </c>
      <c r="K5929" t="s">
        <v>812</v>
      </c>
    </row>
    <row r="5930" spans="1:103" x14ac:dyDescent="0.55000000000000004">
      <c r="A5930" s="4" t="str">
        <f t="shared" ca="1" si="1381"/>
        <v>Deloitte LP</v>
      </c>
      <c r="B5930" s="4" t="str">
        <f t="shared" si="1382"/>
        <v>Daniel Bachman</v>
      </c>
      <c r="C5930" s="4" t="s">
        <v>246</v>
      </c>
      <c r="D5930" s="4" t="s">
        <v>97</v>
      </c>
      <c r="E5930" s="4" t="str">
        <f>IF(COUNTIF($E$2:E5929,"Begin: " &amp; C5930 &amp; "-" &amp; D5930 &amp; "-" &amp; H5930)=0,"Begin: " &amp; C5930 &amp; "-" &amp; D5930 &amp; "-" &amp; H5930,IF((C5930 &amp; "-" &amp; D5930 &amp; "-" &amp; H5930)&lt;&gt;(C5931 &amp; "-" &amp; D5931 &amp; "-" &amp; H5931),"End: " &amp; C5930 &amp; "-" &amp; D5930 &amp; "-" &amp; H5930,""))</f>
        <v/>
      </c>
      <c r="F5930" s="4" t="str">
        <f t="shared" si="1383"/>
        <v>Wall Street Journal-Unemployment Rate-11-2019</v>
      </c>
      <c r="G5930" s="7">
        <v>43779</v>
      </c>
      <c r="H5930" s="7" t="str">
        <f t="shared" si="1384"/>
        <v>11-2019</v>
      </c>
      <c r="I5930" s="7" t="str">
        <f t="shared" ca="1" si="1385"/>
        <v>Wall Street Journal: Deloitte LP-Unemployment Rate-11-2019</v>
      </c>
      <c r="J5930" s="4" t="str">
        <f t="shared" ca="1" si="1386"/>
        <v>Unemployment Rate-Deloitte LP:11-2019</v>
      </c>
      <c r="K5930" t="s">
        <v>749</v>
      </c>
      <c r="CM5930">
        <v>3.86</v>
      </c>
      <c r="CO5930">
        <v>3.99</v>
      </c>
      <c r="CQ5930">
        <v>3.99</v>
      </c>
      <c r="CS5930">
        <v>3.95</v>
      </c>
      <c r="CU5930">
        <v>3.96</v>
      </c>
      <c r="CW5930">
        <v>3.97</v>
      </c>
      <c r="CY5930">
        <v>3.99</v>
      </c>
    </row>
    <row r="5931" spans="1:103" x14ac:dyDescent="0.55000000000000004">
      <c r="A5931" s="4" t="str">
        <f t="shared" ca="1" si="1381"/>
        <v>Economic Outlook Group</v>
      </c>
      <c r="B5931" s="4" t="str">
        <f t="shared" si="1382"/>
        <v>Bernard Baumohl</v>
      </c>
      <c r="C5931" s="4" t="s">
        <v>246</v>
      </c>
      <c r="D5931" s="4" t="s">
        <v>97</v>
      </c>
      <c r="E5931" s="4" t="str">
        <f>IF(COUNTIF($E$2:E5930,"Begin: " &amp; C5931 &amp; "-" &amp; D5931 &amp; "-" &amp; H5931)=0,"Begin: " &amp; C5931 &amp; "-" &amp; D5931 &amp; "-" &amp; H5931,IF((C5931 &amp; "-" &amp; D5931 &amp; "-" &amp; H5931)&lt;&gt;(C5932 &amp; "-" &amp; D5932 &amp; "-" &amp; H5932),"End: " &amp; C5931 &amp; "-" &amp; D5931 &amp; "-" &amp; H5931,""))</f>
        <v/>
      </c>
      <c r="F5931" s="4" t="str">
        <f t="shared" si="1383"/>
        <v>Wall Street Journal-Unemployment Rate-11-2019</v>
      </c>
      <c r="G5931" s="7">
        <v>43779</v>
      </c>
      <c r="H5931" s="7" t="str">
        <f t="shared" si="1384"/>
        <v>11-2019</v>
      </c>
      <c r="I5931" s="7" t="str">
        <f t="shared" ca="1" si="1385"/>
        <v>Wall Street Journal: Economic Outlook Group-Unemployment Rate-11-2019</v>
      </c>
      <c r="J5931" s="4" t="str">
        <f t="shared" ca="1" si="1386"/>
        <v>Unemployment Rate-Economic Outlook Group:11-2019</v>
      </c>
      <c r="K5931" t="s">
        <v>426</v>
      </c>
      <c r="CM5931">
        <v>3.5</v>
      </c>
      <c r="CO5931">
        <v>3.7</v>
      </c>
      <c r="CQ5931">
        <v>3.9</v>
      </c>
      <c r="CS5931">
        <v>3.7</v>
      </c>
      <c r="CU5931">
        <v>3.6</v>
      </c>
      <c r="CW5931">
        <v>3.9</v>
      </c>
      <c r="CY5931">
        <v>4.2</v>
      </c>
    </row>
    <row r="5932" spans="1:103" x14ac:dyDescent="0.55000000000000004">
      <c r="A5932" s="4" t="str">
        <f t="shared" ca="1" si="1381"/>
        <v>Nationwide Insurance</v>
      </c>
      <c r="B5932" s="4" t="str">
        <f t="shared" si="1382"/>
        <v>David W. Berson</v>
      </c>
      <c r="C5932" s="4" t="s">
        <v>246</v>
      </c>
      <c r="D5932" s="4" t="s">
        <v>97</v>
      </c>
      <c r="E5932" s="4" t="str">
        <f>IF(COUNTIF($E$2:E5931,"Begin: " &amp; C5932 &amp; "-" &amp; D5932 &amp; "-" &amp; H5932)=0,"Begin: " &amp; C5932 &amp; "-" &amp; D5932 &amp; "-" &amp; H5932,IF((C5932 &amp; "-" &amp; D5932 &amp; "-" &amp; H5932)&lt;&gt;(C5933 &amp; "-" &amp; D5933 &amp; "-" &amp; H5933),"End: " &amp; C5932 &amp; "-" &amp; D5932 &amp; "-" &amp; H5932,""))</f>
        <v/>
      </c>
      <c r="F5932" s="4" t="str">
        <f t="shared" si="1383"/>
        <v>Wall Street Journal-Unemployment Rate-11-2019</v>
      </c>
      <c r="G5932" s="7">
        <v>43779</v>
      </c>
      <c r="H5932" s="7" t="str">
        <f t="shared" si="1384"/>
        <v>11-2019</v>
      </c>
      <c r="I5932" s="7" t="str">
        <f t="shared" ca="1" si="1385"/>
        <v>Wall Street Journal: Nationwide Insurance-Unemployment Rate-11-2019</v>
      </c>
      <c r="J5932" s="4" t="str">
        <f t="shared" ca="1" si="1386"/>
        <v>Unemployment Rate-Nationwide Insurance:11-2019</v>
      </c>
      <c r="K5932" t="s">
        <v>859</v>
      </c>
      <c r="CM5932">
        <v>3.5</v>
      </c>
      <c r="CO5932">
        <v>3.4</v>
      </c>
      <c r="CQ5932">
        <v>3.5</v>
      </c>
      <c r="CS5932">
        <v>3.5</v>
      </c>
      <c r="CU5932">
        <v>3.6</v>
      </c>
      <c r="CW5932">
        <v>3.6</v>
      </c>
      <c r="CY5932">
        <v>3.7</v>
      </c>
    </row>
    <row r="5933" spans="1:103" x14ac:dyDescent="0.55000000000000004">
      <c r="A5933" s="4" t="str">
        <f t="shared" ca="1" si="1381"/>
        <v>Tufts University</v>
      </c>
      <c r="B5933" s="4" t="str">
        <f t="shared" si="1382"/>
        <v>Brian Bethune*</v>
      </c>
      <c r="C5933" s="4" t="s">
        <v>246</v>
      </c>
      <c r="D5933" s="4" t="s">
        <v>97</v>
      </c>
      <c r="E5933" s="4" t="str">
        <f>IF(COUNTIF($E$2:E5932,"Begin: " &amp; C5933 &amp; "-" &amp; D5933 &amp; "-" &amp; H5933)=0,"Begin: " &amp; C5933 &amp; "-" &amp; D5933 &amp; "-" &amp; H5933,IF((C5933 &amp; "-" &amp; D5933 &amp; "-" &amp; H5933)&lt;&gt;(C5934 &amp; "-" &amp; D5934 &amp; "-" &amp; H5934),"End: " &amp; C5933 &amp; "-" &amp; D5933 &amp; "-" &amp; H5933,""))</f>
        <v/>
      </c>
      <c r="F5933" s="4" t="str">
        <f t="shared" si="1383"/>
        <v>Wall Street Journal-Unemployment Rate-11-2019</v>
      </c>
      <c r="G5933" s="7">
        <v>43779</v>
      </c>
      <c r="H5933" s="7" t="str">
        <f t="shared" si="1384"/>
        <v>11-2019</v>
      </c>
      <c r="I5933" s="7" t="str">
        <f t="shared" ca="1" si="1385"/>
        <v>Wall Street Journal: Tufts University-Unemployment Rate-11-2019</v>
      </c>
      <c r="J5933" s="4" t="str">
        <f t="shared" ca="1" si="1386"/>
        <v>Unemployment Rate-Tufts University:11-2019</v>
      </c>
      <c r="K5933" t="s">
        <v>813</v>
      </c>
    </row>
    <row r="5934" spans="1:103" x14ac:dyDescent="0.55000000000000004">
      <c r="A5934" s="4" t="str">
        <f t="shared" ca="1" si="1381"/>
        <v>TS Lombard</v>
      </c>
      <c r="B5934" s="4" t="str">
        <f t="shared" si="1382"/>
        <v>Steven Blitz</v>
      </c>
      <c r="C5934" s="4" t="s">
        <v>246</v>
      </c>
      <c r="D5934" s="4" t="s">
        <v>97</v>
      </c>
      <c r="E5934" s="4" t="str">
        <f>IF(COUNTIF($E$2:E5933,"Begin: " &amp; C5934 &amp; "-" &amp; D5934 &amp; "-" &amp; H5934)=0,"Begin: " &amp; C5934 &amp; "-" &amp; D5934 &amp; "-" &amp; H5934,IF((C5934 &amp; "-" &amp; D5934 &amp; "-" &amp; H5934)&lt;&gt;(C5935 &amp; "-" &amp; D5935 &amp; "-" &amp; H5935),"End: " &amp; C5934 &amp; "-" &amp; D5934 &amp; "-" &amp; H5934,""))</f>
        <v/>
      </c>
      <c r="F5934" s="4" t="str">
        <f t="shared" si="1383"/>
        <v>Wall Street Journal-Unemployment Rate-11-2019</v>
      </c>
      <c r="G5934" s="7">
        <v>43779</v>
      </c>
      <c r="H5934" s="7" t="str">
        <f t="shared" si="1384"/>
        <v>11-2019</v>
      </c>
      <c r="I5934" s="7" t="str">
        <f t="shared" ca="1" si="1385"/>
        <v>Wall Street Journal: TS Lombard-Unemployment Rate-11-2019</v>
      </c>
      <c r="J5934" s="4" t="str">
        <f t="shared" ca="1" si="1386"/>
        <v>Unemployment Rate-TS Lombard:11-2019</v>
      </c>
      <c r="K5934" t="s">
        <v>768</v>
      </c>
      <c r="CM5934">
        <v>3.5</v>
      </c>
      <c r="CO5934">
        <v>3.5</v>
      </c>
      <c r="CQ5934">
        <v>3.5</v>
      </c>
      <c r="CS5934">
        <v>3.5</v>
      </c>
      <c r="CU5934">
        <v>3.5</v>
      </c>
      <c r="CW5934">
        <v>3.5</v>
      </c>
      <c r="CY5934">
        <v>3.5</v>
      </c>
    </row>
    <row r="5935" spans="1:103" x14ac:dyDescent="0.55000000000000004">
      <c r="A5935" s="4" t="str">
        <f t="shared" ca="1" si="1381"/>
        <v>Standard and Poor's</v>
      </c>
      <c r="B5935" s="4" t="str">
        <f t="shared" si="1382"/>
        <v>Beth Ann Bovino</v>
      </c>
      <c r="C5935" s="4" t="s">
        <v>246</v>
      </c>
      <c r="D5935" s="4" t="s">
        <v>97</v>
      </c>
      <c r="E5935" s="4" t="str">
        <f>IF(COUNTIF($E$2:E5934,"Begin: " &amp; C5935 &amp; "-" &amp; D5935 &amp; "-" &amp; H5935)=0,"Begin: " &amp; C5935 &amp; "-" &amp; D5935 &amp; "-" &amp; H5935,IF((C5935 &amp; "-" &amp; D5935 &amp; "-" &amp; H5935)&lt;&gt;(C5936 &amp; "-" &amp; D5936 &amp; "-" &amp; H5936),"End: " &amp; C5935 &amp; "-" &amp; D5935 &amp; "-" &amp; H5935,""))</f>
        <v/>
      </c>
      <c r="F5935" s="4" t="str">
        <f t="shared" si="1383"/>
        <v>Wall Street Journal-Unemployment Rate-11-2019</v>
      </c>
      <c r="G5935" s="7">
        <v>43779</v>
      </c>
      <c r="H5935" s="7" t="str">
        <f t="shared" si="1384"/>
        <v>11-2019</v>
      </c>
      <c r="I5935" s="7" t="str">
        <f t="shared" ca="1" si="1385"/>
        <v>Wall Street Journal: Standard and Poor's-Unemployment Rate-11-2019</v>
      </c>
      <c r="J5935" s="4" t="str">
        <f t="shared" ca="1" si="1386"/>
        <v>Unemployment Rate-Standard and Poor's:11-2019</v>
      </c>
      <c r="K5935" t="s">
        <v>199</v>
      </c>
      <c r="CM5935">
        <v>3.6</v>
      </c>
      <c r="CO5935">
        <v>3.6</v>
      </c>
      <c r="CQ5935">
        <v>3.6</v>
      </c>
      <c r="CS5935">
        <v>3.6</v>
      </c>
      <c r="CU5935">
        <v>3.7</v>
      </c>
      <c r="CW5935">
        <v>3.7</v>
      </c>
      <c r="CY5935">
        <v>3.8</v>
      </c>
    </row>
    <row r="5936" spans="1:103" x14ac:dyDescent="0.55000000000000004">
      <c r="A5936" s="4" t="str">
        <f t="shared" ca="1" si="1381"/>
        <v>Wells Fargo &amp; Co.</v>
      </c>
      <c r="B5936" s="4" t="str">
        <f t="shared" si="1382"/>
        <v>Jay Bryson</v>
      </c>
      <c r="C5936" s="4" t="s">
        <v>246</v>
      </c>
      <c r="D5936" s="4" t="s">
        <v>97</v>
      </c>
      <c r="E5936" s="4" t="str">
        <f>IF(COUNTIF($E$2:E5935,"Begin: " &amp; C5936 &amp; "-" &amp; D5936 &amp; "-" &amp; H5936)=0,"Begin: " &amp; C5936 &amp; "-" &amp; D5936 &amp; "-" &amp; H5936,IF((C5936 &amp; "-" &amp; D5936 &amp; "-" &amp; H5936)&lt;&gt;(C5937 &amp; "-" &amp; D5937 &amp; "-" &amp; H5937),"End: " &amp; C5936 &amp; "-" &amp; D5936 &amp; "-" &amp; H5936,""))</f>
        <v/>
      </c>
      <c r="F5936" s="4" t="str">
        <f t="shared" si="1383"/>
        <v>Wall Street Journal-Unemployment Rate-11-2019</v>
      </c>
      <c r="G5936" s="7">
        <v>43779</v>
      </c>
      <c r="H5936" s="7" t="str">
        <f t="shared" si="1384"/>
        <v>11-2019</v>
      </c>
      <c r="I5936" s="7" t="str">
        <f t="shared" ca="1" si="1385"/>
        <v>Wall Street Journal: Wells Fargo &amp; Co.-Unemployment Rate-11-2019</v>
      </c>
      <c r="J5936" s="4" t="str">
        <f t="shared" ca="1" si="1386"/>
        <v>Unemployment Rate-Wells Fargo &amp; Co.:11-2019</v>
      </c>
      <c r="K5936" t="s">
        <v>786</v>
      </c>
      <c r="CM5936">
        <v>3.6</v>
      </c>
      <c r="CO5936">
        <v>3.5</v>
      </c>
      <c r="CQ5936">
        <v>3.7</v>
      </c>
      <c r="CS5936">
        <v>3.7</v>
      </c>
      <c r="CU5936">
        <v>3.7</v>
      </c>
    </row>
    <row r="5937" spans="1:103" x14ac:dyDescent="0.55000000000000004">
      <c r="A5937" s="4" t="str">
        <f t="shared" ca="1" si="1381"/>
        <v>Credit Agricole CIB</v>
      </c>
      <c r="B5937" s="4" t="str">
        <f t="shared" si="1382"/>
        <v>Michael Carey</v>
      </c>
      <c r="C5937" s="4" t="s">
        <v>246</v>
      </c>
      <c r="D5937" s="4" t="s">
        <v>97</v>
      </c>
      <c r="E5937" s="4" t="str">
        <f>IF(COUNTIF($E$2:E5936,"Begin: " &amp; C5937 &amp; "-" &amp; D5937 &amp; "-" &amp; H5937)=0,"Begin: " &amp; C5937 &amp; "-" &amp; D5937 &amp; "-" &amp; H5937,IF((C5937 &amp; "-" &amp; D5937 &amp; "-" &amp; H5937)&lt;&gt;(C5938 &amp; "-" &amp; D5938 &amp; "-" &amp; H5938),"End: " &amp; C5937 &amp; "-" &amp; D5937 &amp; "-" &amp; H5937,""))</f>
        <v/>
      </c>
      <c r="F5937" s="4" t="str">
        <f t="shared" si="1383"/>
        <v>Wall Street Journal-Unemployment Rate-11-2019</v>
      </c>
      <c r="G5937" s="7">
        <v>43779</v>
      </c>
      <c r="H5937" s="7" t="str">
        <f t="shared" si="1384"/>
        <v>11-2019</v>
      </c>
      <c r="I5937" s="7" t="str">
        <f t="shared" ca="1" si="1385"/>
        <v>Wall Street Journal: Credit Agricole CIB-Unemployment Rate-11-2019</v>
      </c>
      <c r="J5937" s="4" t="str">
        <f t="shared" ca="1" si="1386"/>
        <v>Unemployment Rate-Credit Agricole CIB:11-2019</v>
      </c>
      <c r="K5937" t="s">
        <v>200</v>
      </c>
      <c r="CM5937">
        <v>3.6</v>
      </c>
      <c r="CO5937">
        <v>4</v>
      </c>
      <c r="CQ5937">
        <v>4.0999999999999996</v>
      </c>
      <c r="CS5937">
        <v>4.0999999999999996</v>
      </c>
      <c r="CU5937">
        <v>4</v>
      </c>
    </row>
    <row r="5938" spans="1:103" x14ac:dyDescent="0.55000000000000004">
      <c r="A5938" s="4" t="str">
        <f t="shared" ca="1" si="1381"/>
        <v>Econoclast</v>
      </c>
      <c r="B5938" s="4" t="str">
        <f t="shared" si="1382"/>
        <v>Mike Cosgrove</v>
      </c>
      <c r="C5938" s="4" t="s">
        <v>246</v>
      </c>
      <c r="D5938" s="4" t="s">
        <v>97</v>
      </c>
      <c r="E5938" s="4" t="str">
        <f>IF(COUNTIF($E$2:E5937,"Begin: " &amp; C5938 &amp; "-" &amp; D5938 &amp; "-" &amp; H5938)=0,"Begin: " &amp; C5938 &amp; "-" &amp; D5938 &amp; "-" &amp; H5938,IF((C5938 &amp; "-" &amp; D5938 &amp; "-" &amp; H5938)&lt;&gt;(C5939 &amp; "-" &amp; D5939 &amp; "-" &amp; H5939),"End: " &amp; C5938 &amp; "-" &amp; D5938 &amp; "-" &amp; H5938,""))</f>
        <v/>
      </c>
      <c r="F5938" s="4" t="str">
        <f t="shared" si="1383"/>
        <v>Wall Street Journal-Unemployment Rate-11-2019</v>
      </c>
      <c r="G5938" s="7">
        <v>43779</v>
      </c>
      <c r="H5938" s="7" t="str">
        <f t="shared" si="1384"/>
        <v>11-2019</v>
      </c>
      <c r="I5938" s="7" t="str">
        <f t="shared" ca="1" si="1385"/>
        <v>Wall Street Journal: Econoclast-Unemployment Rate-11-2019</v>
      </c>
      <c r="J5938" s="4" t="str">
        <f t="shared" ca="1" si="1386"/>
        <v>Unemployment Rate-Econoclast:11-2019</v>
      </c>
      <c r="K5938" t="s">
        <v>203</v>
      </c>
      <c r="CM5938">
        <v>3.6</v>
      </c>
      <c r="CO5938">
        <v>3.7</v>
      </c>
      <c r="CQ5938">
        <v>3.7</v>
      </c>
      <c r="CS5938">
        <v>3.9</v>
      </c>
      <c r="CU5938">
        <v>4.0999999999999996</v>
      </c>
      <c r="CW5938">
        <v>4.2</v>
      </c>
      <c r="CY5938">
        <v>4.2</v>
      </c>
    </row>
    <row r="5939" spans="1:103" x14ac:dyDescent="0.55000000000000004">
      <c r="A5939" s="4" t="str">
        <f t="shared" ca="1" si="1381"/>
        <v>Pictet Wealth Management</v>
      </c>
      <c r="B5939" s="4" t="str">
        <f t="shared" si="1382"/>
        <v>Thomas Costerg*</v>
      </c>
      <c r="C5939" s="4" t="s">
        <v>246</v>
      </c>
      <c r="D5939" s="4" t="s">
        <v>97</v>
      </c>
      <c r="E5939" s="4" t="str">
        <f>IF(COUNTIF($E$2:E5938,"Begin: " &amp; C5939 &amp; "-" &amp; D5939 &amp; "-" &amp; H5939)=0,"Begin: " &amp; C5939 &amp; "-" &amp; D5939 &amp; "-" &amp; H5939,IF((C5939 &amp; "-" &amp; D5939 &amp; "-" &amp; H5939)&lt;&gt;(C5940 &amp; "-" &amp; D5940 &amp; "-" &amp; H5940),"End: " &amp; C5939 &amp; "-" &amp; D5939 &amp; "-" &amp; H5939,""))</f>
        <v/>
      </c>
      <c r="F5939" s="4" t="str">
        <f t="shared" si="1383"/>
        <v>Wall Street Journal-Unemployment Rate-11-2019</v>
      </c>
      <c r="G5939" s="7">
        <v>43779</v>
      </c>
      <c r="H5939" s="7" t="str">
        <f t="shared" si="1384"/>
        <v>11-2019</v>
      </c>
      <c r="I5939" s="7" t="str">
        <f t="shared" ca="1" si="1385"/>
        <v>Wall Street Journal: Pictet Wealth Management-Unemployment Rate-11-2019</v>
      </c>
      <c r="J5939" s="4" t="str">
        <f t="shared" ca="1" si="1386"/>
        <v>Unemployment Rate-Pictet Wealth Management:11-2019</v>
      </c>
      <c r="K5939" t="s">
        <v>814</v>
      </c>
    </row>
    <row r="5940" spans="1:103" x14ac:dyDescent="0.55000000000000004">
      <c r="A5940" s="4" t="str">
        <f t="shared" ca="1" si="1381"/>
        <v>Wrightson ICAP</v>
      </c>
      <c r="B5940" s="4" t="str">
        <f t="shared" si="1382"/>
        <v>Lou Crandall</v>
      </c>
      <c r="C5940" s="4" t="s">
        <v>246</v>
      </c>
      <c r="D5940" s="4" t="s">
        <v>97</v>
      </c>
      <c r="E5940" s="4" t="str">
        <f>IF(COUNTIF($E$2:E5939,"Begin: " &amp; C5940 &amp; "-" &amp; D5940 &amp; "-" &amp; H5940)=0,"Begin: " &amp; C5940 &amp; "-" &amp; D5940 &amp; "-" &amp; H5940,IF((C5940 &amp; "-" &amp; D5940 &amp; "-" &amp; H5940)&lt;&gt;(C5941 &amp; "-" &amp; D5941 &amp; "-" &amp; H5941),"End: " &amp; C5940 &amp; "-" &amp; D5940 &amp; "-" &amp; H5940,""))</f>
        <v/>
      </c>
      <c r="F5940" s="4" t="str">
        <f t="shared" si="1383"/>
        <v>Wall Street Journal-Unemployment Rate-11-2019</v>
      </c>
      <c r="G5940" s="7">
        <v>43779</v>
      </c>
      <c r="H5940" s="7" t="str">
        <f t="shared" si="1384"/>
        <v>11-2019</v>
      </c>
      <c r="I5940" s="7" t="str">
        <f t="shared" ca="1" si="1385"/>
        <v>Wall Street Journal: Wrightson ICAP-Unemployment Rate-11-2019</v>
      </c>
      <c r="J5940" s="4" t="str">
        <f t="shared" ca="1" si="1386"/>
        <v>Unemployment Rate-Wrightson ICAP:11-2019</v>
      </c>
      <c r="K5940" t="s">
        <v>204</v>
      </c>
      <c r="CM5940">
        <v>3.7</v>
      </c>
      <c r="CO5940">
        <v>4</v>
      </c>
      <c r="CQ5940">
        <v>4</v>
      </c>
      <c r="CS5940">
        <v>3.9</v>
      </c>
      <c r="CU5940">
        <v>3.7</v>
      </c>
      <c r="CW5940">
        <v>3.6</v>
      </c>
      <c r="CY5940">
        <v>3.6</v>
      </c>
    </row>
    <row r="5941" spans="1:103" x14ac:dyDescent="0.55000000000000004">
      <c r="A5941" s="4" t="str">
        <f t="shared" ca="1" si="1381"/>
        <v>Independent Consultant</v>
      </c>
      <c r="B5941" s="4" t="str">
        <f t="shared" si="1382"/>
        <v>Amy Crews Cutts</v>
      </c>
      <c r="C5941" s="4" t="s">
        <v>246</v>
      </c>
      <c r="D5941" s="4" t="s">
        <v>97</v>
      </c>
      <c r="E5941" s="4" t="str">
        <f>IF(COUNTIF($E$2:E5940,"Begin: " &amp; C5941 &amp; "-" &amp; D5941 &amp; "-" &amp; H5941)=0,"Begin: " &amp; C5941 &amp; "-" &amp; D5941 &amp; "-" &amp; H5941,IF((C5941 &amp; "-" &amp; D5941 &amp; "-" &amp; H5941)&lt;&gt;(C5942 &amp; "-" &amp; D5942 &amp; "-" &amp; H5942),"End: " &amp; C5941 &amp; "-" &amp; D5941 &amp; "-" &amp; H5941,""))</f>
        <v/>
      </c>
      <c r="F5941" s="4" t="str">
        <f t="shared" si="1383"/>
        <v>Wall Street Journal-Unemployment Rate-11-2019</v>
      </c>
      <c r="G5941" s="7">
        <v>43779</v>
      </c>
      <c r="H5941" s="7" t="str">
        <f t="shared" si="1384"/>
        <v>11-2019</v>
      </c>
      <c r="I5941" s="7" t="str">
        <f t="shared" ca="1" si="1385"/>
        <v>Wall Street Journal: Independent Consultant-Unemployment Rate-11-2019</v>
      </c>
      <c r="J5941" s="4" t="str">
        <f t="shared" ca="1" si="1386"/>
        <v>Unemployment Rate-Independent Consultant:11-2019</v>
      </c>
      <c r="K5941" t="s">
        <v>805</v>
      </c>
      <c r="CM5941">
        <v>3.8</v>
      </c>
      <c r="CO5941">
        <v>4.8</v>
      </c>
      <c r="CQ5941">
        <v>5.8</v>
      </c>
      <c r="CS5941">
        <v>6.8</v>
      </c>
      <c r="CU5941">
        <v>7</v>
      </c>
      <c r="CW5941">
        <v>6.5</v>
      </c>
      <c r="CY5941">
        <v>6.1</v>
      </c>
    </row>
    <row r="5942" spans="1:103" x14ac:dyDescent="0.55000000000000004">
      <c r="A5942" s="4" t="str">
        <f t="shared" ca="1" si="1381"/>
        <v>Oxford Economics</v>
      </c>
      <c r="B5942" s="4" t="str">
        <f t="shared" si="1382"/>
        <v>Greg Daco</v>
      </c>
      <c r="C5942" s="4" t="s">
        <v>246</v>
      </c>
      <c r="D5942" s="4" t="s">
        <v>97</v>
      </c>
      <c r="E5942" s="4" t="str">
        <f>IF(COUNTIF($E$2:E5941,"Begin: " &amp; C5942 &amp; "-" &amp; D5942 &amp; "-" &amp; H5942)=0,"Begin: " &amp; C5942 &amp; "-" &amp; D5942 &amp; "-" &amp; H5942,IF((C5942 &amp; "-" &amp; D5942 &amp; "-" &amp; H5942)&lt;&gt;(C5943 &amp; "-" &amp; D5943 &amp; "-" &amp; H5943),"End: " &amp; C5942 &amp; "-" &amp; D5942 &amp; "-" &amp; H5942,""))</f>
        <v/>
      </c>
      <c r="F5942" s="4" t="str">
        <f t="shared" si="1383"/>
        <v>Wall Street Journal-Unemployment Rate-11-2019</v>
      </c>
      <c r="G5942" s="7">
        <v>43779</v>
      </c>
      <c r="H5942" s="7" t="str">
        <f t="shared" si="1384"/>
        <v>11-2019</v>
      </c>
      <c r="I5942" s="7" t="str">
        <f t="shared" ca="1" si="1385"/>
        <v>Wall Street Journal: Oxford Economics-Unemployment Rate-11-2019</v>
      </c>
      <c r="J5942" s="4" t="str">
        <f t="shared" ca="1" si="1386"/>
        <v>Unemployment Rate-Oxford Economics:11-2019</v>
      </c>
      <c r="K5942" t="s">
        <v>429</v>
      </c>
      <c r="CM5942">
        <v>3.6</v>
      </c>
      <c r="CO5942">
        <v>3.4</v>
      </c>
      <c r="CQ5942">
        <v>3.6</v>
      </c>
      <c r="CS5942">
        <v>3.7</v>
      </c>
      <c r="CU5942">
        <v>3.8</v>
      </c>
      <c r="CW5942">
        <v>3.8</v>
      </c>
      <c r="CY5942">
        <v>3.8</v>
      </c>
    </row>
    <row r="5943" spans="1:103" x14ac:dyDescent="0.55000000000000004">
      <c r="A5943" s="4" t="str">
        <f t="shared" ca="1" si="1381"/>
        <v>Georgia State University</v>
      </c>
      <c r="B5943" s="4" t="str">
        <f t="shared" si="1382"/>
        <v>Rajeev Dhawan</v>
      </c>
      <c r="C5943" s="4" t="s">
        <v>246</v>
      </c>
      <c r="D5943" s="4" t="s">
        <v>97</v>
      </c>
      <c r="E5943" s="4" t="str">
        <f>IF(COUNTIF($E$2:E5942,"Begin: " &amp; C5943 &amp; "-" &amp; D5943 &amp; "-" &amp; H5943)=0,"Begin: " &amp; C5943 &amp; "-" &amp; D5943 &amp; "-" &amp; H5943,IF((C5943 &amp; "-" &amp; D5943 &amp; "-" &amp; H5943)&lt;&gt;(C5944 &amp; "-" &amp; D5944 &amp; "-" &amp; H5944),"End: " &amp; C5943 &amp; "-" &amp; D5943 &amp; "-" &amp; H5943,""))</f>
        <v/>
      </c>
      <c r="F5943" s="4" t="str">
        <f t="shared" si="1383"/>
        <v>Wall Street Journal-Unemployment Rate-11-2019</v>
      </c>
      <c r="G5943" s="7">
        <v>43779</v>
      </c>
      <c r="H5943" s="7" t="str">
        <f t="shared" si="1384"/>
        <v>11-2019</v>
      </c>
      <c r="I5943" s="7" t="str">
        <f t="shared" ca="1" si="1385"/>
        <v>Wall Street Journal: Georgia State University-Unemployment Rate-11-2019</v>
      </c>
      <c r="J5943" s="4" t="str">
        <f t="shared" ca="1" si="1386"/>
        <v>Unemployment Rate-Georgia State University:11-2019</v>
      </c>
      <c r="K5943" t="s">
        <v>430</v>
      </c>
    </row>
    <row r="5944" spans="1:103" x14ac:dyDescent="0.55000000000000004">
      <c r="A5944" s="4" t="str">
        <f t="shared" ca="1" si="1381"/>
        <v>Fannie Mae</v>
      </c>
      <c r="B5944" s="4" t="str">
        <f t="shared" si="1382"/>
        <v>Douglas Duncan</v>
      </c>
      <c r="C5944" s="4" t="s">
        <v>246</v>
      </c>
      <c r="D5944" s="4" t="s">
        <v>97</v>
      </c>
      <c r="E5944" s="4" t="str">
        <f>IF(COUNTIF($E$2:E5943,"Begin: " &amp; C5944 &amp; "-" &amp; D5944 &amp; "-" &amp; H5944)=0,"Begin: " &amp; C5944 &amp; "-" &amp; D5944 &amp; "-" &amp; H5944,IF((C5944 &amp; "-" &amp; D5944 &amp; "-" &amp; H5944)&lt;&gt;(C5945 &amp; "-" &amp; D5945 &amp; "-" &amp; H5945),"End: " &amp; C5944 &amp; "-" &amp; D5944 &amp; "-" &amp; H5944,""))</f>
        <v/>
      </c>
      <c r="F5944" s="4" t="str">
        <f t="shared" si="1383"/>
        <v>Wall Street Journal-Unemployment Rate-11-2019</v>
      </c>
      <c r="G5944" s="7">
        <v>43779</v>
      </c>
      <c r="H5944" s="7" t="str">
        <f t="shared" si="1384"/>
        <v>11-2019</v>
      </c>
      <c r="I5944" s="7" t="str">
        <f t="shared" ca="1" si="1385"/>
        <v>Wall Street Journal: Fannie Mae-Unemployment Rate-11-2019</v>
      </c>
      <c r="J5944" s="4" t="str">
        <f t="shared" ca="1" si="1386"/>
        <v>Unemployment Rate-Fannie Mae:11-2019</v>
      </c>
      <c r="K5944" t="s">
        <v>206</v>
      </c>
      <c r="CM5944">
        <v>3.7</v>
      </c>
      <c r="CO5944">
        <v>3.8</v>
      </c>
      <c r="CQ5944">
        <v>4</v>
      </c>
      <c r="CS5944">
        <v>4.2</v>
      </c>
      <c r="CU5944">
        <v>4.3</v>
      </c>
      <c r="CW5944">
        <v>4.3</v>
      </c>
      <c r="CY5944">
        <v>4.3</v>
      </c>
    </row>
    <row r="5945" spans="1:103" x14ac:dyDescent="0.55000000000000004">
      <c r="A5945" s="4" t="str">
        <f t="shared" ca="1" si="1381"/>
        <v>Comerica Bank</v>
      </c>
      <c r="B5945" s="4" t="str">
        <f t="shared" si="1382"/>
        <v>Robert Dye</v>
      </c>
      <c r="C5945" s="4" t="s">
        <v>246</v>
      </c>
      <c r="D5945" s="4" t="s">
        <v>97</v>
      </c>
      <c r="E5945" s="4" t="str">
        <f>IF(COUNTIF($E$2:E5944,"Begin: " &amp; C5945 &amp; "-" &amp; D5945 &amp; "-" &amp; H5945)=0,"Begin: " &amp; C5945 &amp; "-" &amp; D5945 &amp; "-" &amp; H5945,IF((C5945 &amp; "-" &amp; D5945 &amp; "-" &amp; H5945)&lt;&gt;(C5946 &amp; "-" &amp; D5946 &amp; "-" &amp; H5946),"End: " &amp; C5945 &amp; "-" &amp; D5945 &amp; "-" &amp; H5945,""))</f>
        <v/>
      </c>
      <c r="F5945" s="4" t="str">
        <f t="shared" si="1383"/>
        <v>Wall Street Journal-Unemployment Rate-11-2019</v>
      </c>
      <c r="G5945" s="7">
        <v>43779</v>
      </c>
      <c r="H5945" s="7" t="str">
        <f t="shared" si="1384"/>
        <v>11-2019</v>
      </c>
      <c r="I5945" s="7" t="str">
        <f t="shared" ca="1" si="1385"/>
        <v>Wall Street Journal: Comerica Bank-Unemployment Rate-11-2019</v>
      </c>
      <c r="J5945" s="4" t="str">
        <f t="shared" ca="1" si="1386"/>
        <v>Unemployment Rate-Comerica Bank:11-2019</v>
      </c>
      <c r="K5945" t="s">
        <v>207</v>
      </c>
      <c r="CM5945">
        <v>3.6</v>
      </c>
      <c r="CO5945">
        <v>3.6</v>
      </c>
      <c r="CQ5945">
        <v>3.6</v>
      </c>
      <c r="CS5945">
        <v>3.7</v>
      </c>
      <c r="CU5945">
        <v>3.8</v>
      </c>
      <c r="CW5945">
        <v>4</v>
      </c>
      <c r="CY5945">
        <v>4.2</v>
      </c>
    </row>
    <row r="5946" spans="1:103" x14ac:dyDescent="0.55000000000000004">
      <c r="A5946" s="4" t="str">
        <f t="shared" ca="1" si="1381"/>
        <v>PNC Financial Services Group</v>
      </c>
      <c r="B5946" s="4" t="str">
        <f t="shared" si="1382"/>
        <v>Augustine Faucher</v>
      </c>
      <c r="C5946" s="4" t="s">
        <v>246</v>
      </c>
      <c r="D5946" s="4" t="s">
        <v>97</v>
      </c>
      <c r="E5946" s="4" t="str">
        <f>IF(COUNTIF($E$2:E5945,"Begin: " &amp; C5946 &amp; "-" &amp; D5946 &amp; "-" &amp; H5946)=0,"Begin: " &amp; C5946 &amp; "-" &amp; D5946 &amp; "-" &amp; H5946,IF((C5946 &amp; "-" &amp; D5946 &amp; "-" &amp; H5946)&lt;&gt;(C5947 &amp; "-" &amp; D5947 &amp; "-" &amp; H5947),"End: " &amp; C5946 &amp; "-" &amp; D5946 &amp; "-" &amp; H5946,""))</f>
        <v/>
      </c>
      <c r="F5946" s="4" t="str">
        <f t="shared" si="1383"/>
        <v>Wall Street Journal-Unemployment Rate-11-2019</v>
      </c>
      <c r="G5946" s="7">
        <v>43779</v>
      </c>
      <c r="H5946" s="7" t="str">
        <f t="shared" si="1384"/>
        <v>11-2019</v>
      </c>
      <c r="I5946" s="7" t="str">
        <f t="shared" ca="1" si="1385"/>
        <v>Wall Street Journal: PNC Financial Services Group-Unemployment Rate-11-2019</v>
      </c>
      <c r="J5946" s="4" t="str">
        <f t="shared" ca="1" si="1386"/>
        <v>Unemployment Rate-PNC Financial Services Group:11-2019</v>
      </c>
      <c r="K5946" t="s">
        <v>769</v>
      </c>
      <c r="CM5946">
        <v>3.7</v>
      </c>
      <c r="CO5946">
        <v>3.8</v>
      </c>
      <c r="CQ5946">
        <v>4</v>
      </c>
      <c r="CS5946">
        <v>3.9</v>
      </c>
      <c r="CU5946">
        <v>4</v>
      </c>
      <c r="CW5946">
        <v>4.0999999999999996</v>
      </c>
      <c r="CY5946">
        <v>4.2</v>
      </c>
    </row>
    <row r="5947" spans="1:103" x14ac:dyDescent="0.55000000000000004">
      <c r="A5947" s="4" t="str">
        <f t="shared" ca="1" si="1381"/>
        <v>Goldman Sachs</v>
      </c>
      <c r="B5947" s="4" t="str">
        <f t="shared" si="1382"/>
        <v>Jan Hatzius</v>
      </c>
      <c r="C5947" s="4" t="s">
        <v>246</v>
      </c>
      <c r="D5947" s="4" t="s">
        <v>97</v>
      </c>
      <c r="E5947" s="4" t="str">
        <f>IF(COUNTIF($E$2:E5946,"Begin: " &amp; C5947 &amp; "-" &amp; D5947 &amp; "-" &amp; H5947)=0,"Begin: " &amp; C5947 &amp; "-" &amp; D5947 &amp; "-" &amp; H5947,IF((C5947 &amp; "-" &amp; D5947 &amp; "-" &amp; H5947)&lt;&gt;(C5948 &amp; "-" &amp; D5948 &amp; "-" &amp; H5948),"End: " &amp; C5947 &amp; "-" &amp; D5947 &amp; "-" &amp; H5947,""))</f>
        <v/>
      </c>
      <c r="F5947" s="4" t="str">
        <f t="shared" si="1383"/>
        <v>Wall Street Journal-Unemployment Rate-11-2019</v>
      </c>
      <c r="G5947" s="7">
        <v>43779</v>
      </c>
      <c r="H5947" s="7" t="str">
        <f t="shared" si="1384"/>
        <v>11-2019</v>
      </c>
      <c r="I5947" s="7" t="str">
        <f t="shared" ca="1" si="1385"/>
        <v>Wall Street Journal: Goldman Sachs-Unemployment Rate-11-2019</v>
      </c>
      <c r="J5947" s="4" t="str">
        <f t="shared" ca="1" si="1386"/>
        <v>Unemployment Rate-Goldman Sachs:11-2019</v>
      </c>
      <c r="K5947" t="s">
        <v>213</v>
      </c>
      <c r="CM5947">
        <v>3.6</v>
      </c>
      <c r="CO5947">
        <v>3.2</v>
      </c>
      <c r="CQ5947">
        <v>3.2</v>
      </c>
      <c r="CS5947">
        <v>3.2</v>
      </c>
      <c r="CU5947">
        <v>3.2</v>
      </c>
      <c r="CW5947">
        <v>3.2</v>
      </c>
      <c r="CY5947">
        <v>3.3</v>
      </c>
    </row>
    <row r="5948" spans="1:103" x14ac:dyDescent="0.55000000000000004">
      <c r="A5948" s="4" t="str">
        <f t="shared" ca="1" si="1381"/>
        <v>California Lutheran University</v>
      </c>
      <c r="B5948" s="4" t="str">
        <f t="shared" si="1382"/>
        <v>Matthew Fienup/Dan Hamilton</v>
      </c>
      <c r="C5948" s="4" t="s">
        <v>246</v>
      </c>
      <c r="D5948" s="4" t="s">
        <v>97</v>
      </c>
      <c r="E5948" s="4" t="str">
        <f>IF(COUNTIF($E$2:E5947,"Begin: " &amp; C5948 &amp; "-" &amp; D5948 &amp; "-" &amp; H5948)=0,"Begin: " &amp; C5948 &amp; "-" &amp; D5948 &amp; "-" &amp; H5948,IF((C5948 &amp; "-" &amp; D5948 &amp; "-" &amp; H5948)&lt;&gt;(C5949 &amp; "-" &amp; D5949 &amp; "-" &amp; H5949),"End: " &amp; C5948 &amp; "-" &amp; D5948 &amp; "-" &amp; H5948,""))</f>
        <v/>
      </c>
      <c r="F5948" s="4" t="str">
        <f t="shared" si="1383"/>
        <v>Wall Street Journal-Unemployment Rate-11-2019</v>
      </c>
      <c r="G5948" s="7">
        <v>43779</v>
      </c>
      <c r="H5948" s="7" t="str">
        <f t="shared" si="1384"/>
        <v>11-2019</v>
      </c>
      <c r="I5948" s="7" t="str">
        <f t="shared" ca="1" si="1385"/>
        <v>Wall Street Journal: California Lutheran University-Unemployment Rate-11-2019</v>
      </c>
      <c r="J5948" s="4" t="str">
        <f t="shared" ca="1" si="1386"/>
        <v>Unemployment Rate-California Lutheran University:11-2019</v>
      </c>
      <c r="K5948" t="s">
        <v>796</v>
      </c>
      <c r="CM5948">
        <v>3.7</v>
      </c>
      <c r="CO5948">
        <v>3.7</v>
      </c>
      <c r="CQ5948">
        <v>3.8</v>
      </c>
      <c r="CS5948">
        <v>3.8</v>
      </c>
      <c r="CU5948">
        <v>3.9</v>
      </c>
      <c r="CW5948">
        <v>3.9</v>
      </c>
      <c r="CY5948">
        <v>4</v>
      </c>
    </row>
    <row r="5949" spans="1:103" x14ac:dyDescent="0.55000000000000004">
      <c r="A5949" s="4" t="str">
        <f t="shared" ca="1" si="1381"/>
        <v>MFR</v>
      </c>
      <c r="B5949" s="4" t="str">
        <f t="shared" si="1382"/>
        <v>Maria Fiorini Ramirez/Joshua Shapiro</v>
      </c>
      <c r="C5949" s="4" t="s">
        <v>246</v>
      </c>
      <c r="D5949" s="4" t="s">
        <v>97</v>
      </c>
      <c r="E5949" s="4" t="str">
        <f>IF(COUNTIF($E$2:E5948,"Begin: " &amp; C5949 &amp; "-" &amp; D5949 &amp; "-" &amp; H5949)=0,"Begin: " &amp; C5949 &amp; "-" &amp; D5949 &amp; "-" &amp; H5949,IF((C5949 &amp; "-" &amp; D5949 &amp; "-" &amp; H5949)&lt;&gt;(C5950 &amp; "-" &amp; D5950 &amp; "-" &amp; H5950),"End: " &amp; C5949 &amp; "-" &amp; D5949 &amp; "-" &amp; H5949,""))</f>
        <v/>
      </c>
      <c r="F5949" s="4" t="str">
        <f t="shared" si="1383"/>
        <v>Wall Street Journal-Unemployment Rate-11-2019</v>
      </c>
      <c r="G5949" s="7">
        <v>43779</v>
      </c>
      <c r="H5949" s="7" t="str">
        <f t="shared" si="1384"/>
        <v>11-2019</v>
      </c>
      <c r="I5949" s="7" t="str">
        <f t="shared" ca="1" si="1385"/>
        <v>Wall Street Journal: MFR-Unemployment Rate-11-2019</v>
      </c>
      <c r="J5949" s="4" t="str">
        <f t="shared" ca="1" si="1386"/>
        <v>Unemployment Rate-MFR:11-2019</v>
      </c>
      <c r="K5949" t="s">
        <v>208</v>
      </c>
      <c r="CM5949">
        <v>3.6</v>
      </c>
      <c r="CO5949">
        <v>4.0999999999999996</v>
      </c>
      <c r="CQ5949">
        <v>4.5</v>
      </c>
    </row>
    <row r="5950" spans="1:103" x14ac:dyDescent="0.55000000000000004">
      <c r="A5950" s="4" t="str">
        <f t="shared" ca="1" si="1381"/>
        <v>Chamber of Commerce</v>
      </c>
      <c r="B5950" s="4" t="str">
        <f t="shared" si="1382"/>
        <v>J.D. Foster</v>
      </c>
      <c r="C5950" s="4" t="s">
        <v>246</v>
      </c>
      <c r="D5950" s="4" t="s">
        <v>97</v>
      </c>
      <c r="E5950" s="4" t="str">
        <f>IF(COUNTIF($E$2:E5949,"Begin: " &amp; C5950 &amp; "-" &amp; D5950 &amp; "-" &amp; H5950)=0,"Begin: " &amp; C5950 &amp; "-" &amp; D5950 &amp; "-" &amp; H5950,IF((C5950 &amp; "-" &amp; D5950 &amp; "-" &amp; H5950)&lt;&gt;(C5951 &amp; "-" &amp; D5951 &amp; "-" &amp; H5951),"End: " &amp; C5950 &amp; "-" &amp; D5950 &amp; "-" &amp; H5950,""))</f>
        <v/>
      </c>
      <c r="F5950" s="4" t="str">
        <f t="shared" si="1383"/>
        <v>Wall Street Journal-Unemployment Rate-11-2019</v>
      </c>
      <c r="G5950" s="7">
        <v>43779</v>
      </c>
      <c r="H5950" s="7" t="str">
        <f t="shared" si="1384"/>
        <v>11-2019</v>
      </c>
      <c r="I5950" s="7" t="str">
        <f t="shared" ca="1" si="1385"/>
        <v>Wall Street Journal: Chamber of Commerce-Unemployment Rate-11-2019</v>
      </c>
      <c r="J5950" s="4" t="str">
        <f t="shared" ca="1" si="1386"/>
        <v>Unemployment Rate-Chamber of Commerce:11-2019</v>
      </c>
      <c r="K5950" t="s">
        <v>766</v>
      </c>
      <c r="CM5950">
        <v>3.6</v>
      </c>
      <c r="CO5950">
        <v>3.7</v>
      </c>
      <c r="CQ5950">
        <v>3.7</v>
      </c>
    </row>
    <row r="5951" spans="1:103" x14ac:dyDescent="0.55000000000000004">
      <c r="A5951" s="4" t="str">
        <f t="shared" ca="1" si="1381"/>
        <v>Mortgage Bankers Association</v>
      </c>
      <c r="B5951" s="4" t="str">
        <f t="shared" si="1382"/>
        <v>Mike Fratantoni</v>
      </c>
      <c r="C5951" s="4" t="s">
        <v>246</v>
      </c>
      <c r="D5951" s="4" t="s">
        <v>97</v>
      </c>
      <c r="E5951" s="4" t="str">
        <f>IF(COUNTIF($E$2:E5950,"Begin: " &amp; C5951 &amp; "-" &amp; D5951 &amp; "-" &amp; H5951)=0,"Begin: " &amp; C5951 &amp; "-" &amp; D5951 &amp; "-" &amp; H5951,IF((C5951 &amp; "-" &amp; D5951 &amp; "-" &amp; H5951)&lt;&gt;(C5952 &amp; "-" &amp; D5952 &amp; "-" &amp; H5952),"End: " &amp; C5951 &amp; "-" &amp; D5951 &amp; "-" &amp; H5951,""))</f>
        <v/>
      </c>
      <c r="F5951" s="4" t="str">
        <f t="shared" si="1383"/>
        <v>Wall Street Journal-Unemployment Rate-11-2019</v>
      </c>
      <c r="G5951" s="7">
        <v>43779</v>
      </c>
      <c r="H5951" s="7" t="str">
        <f t="shared" si="1384"/>
        <v>11-2019</v>
      </c>
      <c r="I5951" s="7" t="str">
        <f t="shared" ca="1" si="1385"/>
        <v>Wall Street Journal: Mortgage Bankers Association-Unemployment Rate-11-2019</v>
      </c>
      <c r="J5951" s="4" t="str">
        <f t="shared" ca="1" si="1386"/>
        <v>Unemployment Rate-Mortgage Bankers Association:11-2019</v>
      </c>
      <c r="K5951" t="s">
        <v>209</v>
      </c>
      <c r="CM5951">
        <v>3.7</v>
      </c>
      <c r="CO5951">
        <v>4.0999999999999996</v>
      </c>
      <c r="CQ5951">
        <v>4.2</v>
      </c>
      <c r="CS5951">
        <v>4.2</v>
      </c>
      <c r="CU5951">
        <v>4.2</v>
      </c>
      <c r="CW5951">
        <v>4</v>
      </c>
      <c r="CY5951">
        <v>4</v>
      </c>
    </row>
    <row r="5952" spans="1:103" x14ac:dyDescent="0.55000000000000004">
      <c r="A5952" s="4" t="str">
        <f t="shared" ca="1" si="1381"/>
        <v>Robert Fry Economics LLC</v>
      </c>
      <c r="B5952" s="4" t="str">
        <f t="shared" si="1382"/>
        <v>Robert Fry</v>
      </c>
      <c r="C5952" s="4" t="s">
        <v>246</v>
      </c>
      <c r="D5952" s="4" t="s">
        <v>97</v>
      </c>
      <c r="E5952" s="4" t="str">
        <f>IF(COUNTIF($E$2:E5951,"Begin: " &amp; C5952 &amp; "-" &amp; D5952 &amp; "-" &amp; H5952)=0,"Begin: " &amp; C5952 &amp; "-" &amp; D5952 &amp; "-" &amp; H5952,IF((C5952 &amp; "-" &amp; D5952 &amp; "-" &amp; H5952)&lt;&gt;(C5953 &amp; "-" &amp; D5953 &amp; "-" &amp; H5953),"End: " &amp; C5952 &amp; "-" &amp; D5952 &amp; "-" &amp; H5952,""))</f>
        <v/>
      </c>
      <c r="F5952" s="4" t="str">
        <f t="shared" si="1383"/>
        <v>Wall Street Journal-Unemployment Rate-11-2019</v>
      </c>
      <c r="G5952" s="7">
        <v>43779</v>
      </c>
      <c r="H5952" s="7" t="str">
        <f t="shared" si="1384"/>
        <v>11-2019</v>
      </c>
      <c r="I5952" s="7" t="str">
        <f t="shared" ca="1" si="1385"/>
        <v>Wall Street Journal: Robert Fry Economics LLC-Unemployment Rate-11-2019</v>
      </c>
      <c r="J5952" s="4" t="str">
        <f t="shared" ca="1" si="1386"/>
        <v>Unemployment Rate-Robert Fry Economics LLC:11-2019</v>
      </c>
      <c r="K5952" t="s">
        <v>764</v>
      </c>
      <c r="CM5952">
        <v>3.6</v>
      </c>
      <c r="CO5952">
        <v>3.6</v>
      </c>
      <c r="CQ5952">
        <v>3.6</v>
      </c>
      <c r="CS5952">
        <v>3.6</v>
      </c>
      <c r="CU5952">
        <v>3.6</v>
      </c>
      <c r="CW5952">
        <v>3.6</v>
      </c>
      <c r="CY5952">
        <v>3.6</v>
      </c>
    </row>
    <row r="5953" spans="1:103" x14ac:dyDescent="0.55000000000000004">
      <c r="A5953" s="4" t="str">
        <f t="shared" ca="1" si="1381"/>
        <v>Societe Generale</v>
      </c>
      <c r="B5953" s="4" t="str">
        <f t="shared" si="1382"/>
        <v>Stephen Gallagher</v>
      </c>
      <c r="C5953" s="4" t="s">
        <v>246</v>
      </c>
      <c r="D5953" s="4" t="s">
        <v>97</v>
      </c>
      <c r="E5953" s="4" t="str">
        <f>IF(COUNTIF($E$2:E5952,"Begin: " &amp; C5953 &amp; "-" &amp; D5953 &amp; "-" &amp; H5953)=0,"Begin: " &amp; C5953 &amp; "-" &amp; D5953 &amp; "-" &amp; H5953,IF((C5953 &amp; "-" &amp; D5953 &amp; "-" &amp; H5953)&lt;&gt;(C5954 &amp; "-" &amp; D5954 &amp; "-" &amp; H5954),"End: " &amp; C5953 &amp; "-" &amp; D5953 &amp; "-" &amp; H5953,""))</f>
        <v/>
      </c>
      <c r="F5953" s="4" t="str">
        <f t="shared" si="1383"/>
        <v>Wall Street Journal-Unemployment Rate-11-2019</v>
      </c>
      <c r="G5953" s="7">
        <v>43779</v>
      </c>
      <c r="H5953" s="7" t="str">
        <f t="shared" si="1384"/>
        <v>11-2019</v>
      </c>
      <c r="I5953" s="7" t="str">
        <f t="shared" ca="1" si="1385"/>
        <v>Wall Street Journal: Societe Generale-Unemployment Rate-11-2019</v>
      </c>
      <c r="J5953" s="4" t="str">
        <f t="shared" ca="1" si="1386"/>
        <v>Unemployment Rate-Societe Generale:11-2019</v>
      </c>
      <c r="K5953" t="s">
        <v>657</v>
      </c>
      <c r="CM5953">
        <v>3.6</v>
      </c>
      <c r="CO5953">
        <v>4</v>
      </c>
      <c r="CQ5953">
        <v>4.3</v>
      </c>
      <c r="CS5953">
        <v>4.8</v>
      </c>
      <c r="CU5953">
        <v>4.7</v>
      </c>
      <c r="CW5953">
        <v>4.5999999999999996</v>
      </c>
      <c r="CY5953">
        <v>4.5</v>
      </c>
    </row>
    <row r="5954" spans="1:103" x14ac:dyDescent="0.55000000000000004">
      <c r="A5954" s="4" t="str">
        <f t="shared" ca="1" si="1381"/>
        <v>Barclays</v>
      </c>
      <c r="B5954" s="4" t="str">
        <f t="shared" si="1382"/>
        <v>Michael Gapen*</v>
      </c>
      <c r="C5954" s="4" t="s">
        <v>246</v>
      </c>
      <c r="D5954" s="4" t="s">
        <v>97</v>
      </c>
      <c r="E5954" s="4" t="str">
        <f>IF(COUNTIF($E$2:E5953,"Begin: " &amp; C5954 &amp; "-" &amp; D5954 &amp; "-" &amp; H5954)=0,"Begin: " &amp; C5954 &amp; "-" &amp; D5954 &amp; "-" &amp; H5954,IF((C5954 &amp; "-" &amp; D5954 &amp; "-" &amp; H5954)&lt;&gt;(C5955 &amp; "-" &amp; D5955 &amp; "-" &amp; H5955),"End: " &amp; C5954 &amp; "-" &amp; D5954 &amp; "-" &amp; H5954,""))</f>
        <v/>
      </c>
      <c r="F5954" s="4" t="str">
        <f t="shared" si="1383"/>
        <v>Wall Street Journal-Unemployment Rate-11-2019</v>
      </c>
      <c r="G5954" s="7">
        <v>43779</v>
      </c>
      <c r="H5954" s="7" t="str">
        <f t="shared" si="1384"/>
        <v>11-2019</v>
      </c>
      <c r="I5954" s="7" t="str">
        <f t="shared" ca="1" si="1385"/>
        <v>Wall Street Journal: Barclays-Unemployment Rate-11-2019</v>
      </c>
      <c r="J5954" s="4" t="str">
        <f t="shared" ca="1" si="1386"/>
        <v>Unemployment Rate-Barclays:11-2019</v>
      </c>
      <c r="K5954" t="s">
        <v>815</v>
      </c>
    </row>
    <row r="5955" spans="1:103" x14ac:dyDescent="0.55000000000000004">
      <c r="A5955" s="4" t="str">
        <f t="shared" ca="1" si="1381"/>
        <v>NatWest Markets</v>
      </c>
      <c r="B5955" s="4" t="str">
        <f t="shared" si="1382"/>
        <v>Michelle Girard*</v>
      </c>
      <c r="C5955" s="4" t="s">
        <v>246</v>
      </c>
      <c r="D5955" s="4" t="s">
        <v>97</v>
      </c>
      <c r="E5955" s="4" t="str">
        <f>IF(COUNTIF($E$2:E5954,"Begin: " &amp; C5955 &amp; "-" &amp; D5955 &amp; "-" &amp; H5955)=0,"Begin: " &amp; C5955 &amp; "-" &amp; D5955 &amp; "-" &amp; H5955,IF((C5955 &amp; "-" &amp; D5955 &amp; "-" &amp; H5955)&lt;&gt;(C5956 &amp; "-" &amp; D5956 &amp; "-" &amp; H5956),"End: " &amp; C5955 &amp; "-" &amp; D5955 &amp; "-" &amp; H5955,""))</f>
        <v/>
      </c>
      <c r="F5955" s="4" t="str">
        <f t="shared" si="1383"/>
        <v>Wall Street Journal-Unemployment Rate-11-2019</v>
      </c>
      <c r="G5955" s="7">
        <v>43779</v>
      </c>
      <c r="H5955" s="7" t="str">
        <f t="shared" si="1384"/>
        <v>11-2019</v>
      </c>
      <c r="I5955" s="7" t="str">
        <f t="shared" ca="1" si="1385"/>
        <v>Wall Street Journal: NatWest Markets-Unemployment Rate-11-2019</v>
      </c>
      <c r="J5955" s="4" t="str">
        <f t="shared" ca="1" si="1386"/>
        <v>Unemployment Rate-NatWest Markets:11-2019</v>
      </c>
      <c r="K5955" t="s">
        <v>816</v>
      </c>
    </row>
    <row r="5956" spans="1:103" x14ac:dyDescent="0.55000000000000004">
      <c r="A5956" s="4" t="str">
        <f t="shared" ca="1" si="1381"/>
        <v>BMO Capital Markets</v>
      </c>
      <c r="B5956" s="4" t="str">
        <f t="shared" si="1382"/>
        <v>Michael Gregory</v>
      </c>
      <c r="C5956" s="4" t="s">
        <v>246</v>
      </c>
      <c r="D5956" s="4" t="s">
        <v>97</v>
      </c>
      <c r="E5956" s="4" t="str">
        <f>IF(COUNTIF($E$2:E5955,"Begin: " &amp; C5956 &amp; "-" &amp; D5956 &amp; "-" &amp; H5956)=0,"Begin: " &amp; C5956 &amp; "-" &amp; D5956 &amp; "-" &amp; H5956,IF((C5956 &amp; "-" &amp; D5956 &amp; "-" &amp; H5956)&lt;&gt;(C5957 &amp; "-" &amp; D5957 &amp; "-" &amp; H5957),"End: " &amp; C5956 &amp; "-" &amp; D5956 &amp; "-" &amp; H5956,""))</f>
        <v/>
      </c>
      <c r="F5956" s="4" t="str">
        <f t="shared" si="1383"/>
        <v>Wall Street Journal-Unemployment Rate-11-2019</v>
      </c>
      <c r="G5956" s="7">
        <v>43779</v>
      </c>
      <c r="H5956" s="7" t="str">
        <f t="shared" si="1384"/>
        <v>11-2019</v>
      </c>
      <c r="I5956" s="7" t="str">
        <f t="shared" ca="1" si="1385"/>
        <v>Wall Street Journal: BMO Capital Markets-Unemployment Rate-11-2019</v>
      </c>
      <c r="J5956" s="4" t="str">
        <f t="shared" ca="1" si="1386"/>
        <v>Unemployment Rate-BMO Capital Markets:11-2019</v>
      </c>
      <c r="K5956" t="s">
        <v>860</v>
      </c>
      <c r="CM5956">
        <v>3.6</v>
      </c>
      <c r="CO5956">
        <v>3.7</v>
      </c>
      <c r="CQ5956">
        <v>3.7</v>
      </c>
      <c r="CS5956">
        <v>3.7</v>
      </c>
      <c r="CU5956">
        <v>3.8</v>
      </c>
      <c r="CW5956">
        <v>3.8</v>
      </c>
      <c r="CY5956">
        <v>3.8</v>
      </c>
    </row>
    <row r="5957" spans="1:103" x14ac:dyDescent="0.55000000000000004">
      <c r="A5957" s="4" t="str">
        <f t="shared" ca="1" si="1381"/>
        <v>TD Securities</v>
      </c>
      <c r="B5957" s="4" t="str">
        <f t="shared" si="1382"/>
        <v>Michael Hanson</v>
      </c>
      <c r="C5957" s="4" t="s">
        <v>246</v>
      </c>
      <c r="D5957" s="4" t="s">
        <v>97</v>
      </c>
      <c r="E5957" s="4" t="str">
        <f>IF(COUNTIF($E$2:E5956,"Begin: " &amp; C5957 &amp; "-" &amp; D5957 &amp; "-" &amp; H5957)=0,"Begin: " &amp; C5957 &amp; "-" &amp; D5957 &amp; "-" &amp; H5957,IF((C5957 &amp; "-" &amp; D5957 &amp; "-" &amp; H5957)&lt;&gt;(C5958 &amp; "-" &amp; D5958 &amp; "-" &amp; H5958),"End: " &amp; C5957 &amp; "-" &amp; D5957 &amp; "-" &amp; H5957,""))</f>
        <v/>
      </c>
      <c r="F5957" s="4" t="str">
        <f t="shared" si="1383"/>
        <v>Wall Street Journal-Unemployment Rate-11-2019</v>
      </c>
      <c r="G5957" s="7">
        <v>43779</v>
      </c>
      <c r="H5957" s="7" t="str">
        <f t="shared" si="1384"/>
        <v>11-2019</v>
      </c>
      <c r="I5957" s="7" t="str">
        <f t="shared" ca="1" si="1385"/>
        <v>Wall Street Journal: TD Securities-Unemployment Rate-11-2019</v>
      </c>
      <c r="J5957" s="4" t="str">
        <f t="shared" ca="1" si="1386"/>
        <v>Unemployment Rate-TD Securities:11-2019</v>
      </c>
      <c r="K5957" t="s">
        <v>799</v>
      </c>
    </row>
    <row r="5958" spans="1:103" x14ac:dyDescent="0.55000000000000004">
      <c r="A5958" s="4" t="str">
        <f t="shared" ca="1" si="1381"/>
        <v>Scotiabank</v>
      </c>
      <c r="B5958" s="4" t="str">
        <f t="shared" si="1382"/>
        <v>Derek Holt*</v>
      </c>
      <c r="C5958" s="4" t="s">
        <v>246</v>
      </c>
      <c r="D5958" s="4" t="s">
        <v>97</v>
      </c>
      <c r="E5958" s="4" t="str">
        <f>IF(COUNTIF($E$2:E5957,"Begin: " &amp; C5958 &amp; "-" &amp; D5958 &amp; "-" &amp; H5958)=0,"Begin: " &amp; C5958 &amp; "-" &amp; D5958 &amp; "-" &amp; H5958,IF((C5958 &amp; "-" &amp; D5958 &amp; "-" &amp; H5958)&lt;&gt;(C5959 &amp; "-" &amp; D5959 &amp; "-" &amp; H5959),"End: " &amp; C5958 &amp; "-" &amp; D5958 &amp; "-" &amp; H5958,""))</f>
        <v/>
      </c>
      <c r="F5958" s="4" t="str">
        <f t="shared" si="1383"/>
        <v>Wall Street Journal-Unemployment Rate-11-2019</v>
      </c>
      <c r="G5958" s="7">
        <v>43779</v>
      </c>
      <c r="H5958" s="7" t="str">
        <f t="shared" si="1384"/>
        <v>11-2019</v>
      </c>
      <c r="I5958" s="7" t="str">
        <f t="shared" ca="1" si="1385"/>
        <v>Wall Street Journal: Scotiabank-Unemployment Rate-11-2019</v>
      </c>
      <c r="J5958" s="4" t="str">
        <f t="shared" ca="1" si="1386"/>
        <v>Unemployment Rate-Scotiabank:11-2019</v>
      </c>
      <c r="K5958" t="s">
        <v>840</v>
      </c>
    </row>
    <row r="5959" spans="1:103" x14ac:dyDescent="0.55000000000000004">
      <c r="A5959" s="4" t="str">
        <f t="shared" ca="1" si="1381"/>
        <v>KPMG</v>
      </c>
      <c r="B5959" s="4" t="str">
        <f t="shared" si="1382"/>
        <v>Constance Hunter*</v>
      </c>
      <c r="C5959" s="4" t="s">
        <v>246</v>
      </c>
      <c r="D5959" s="4" t="s">
        <v>97</v>
      </c>
      <c r="E5959" s="4" t="str">
        <f>IF(COUNTIF($E$2:E5958,"Begin: " &amp; C5959 &amp; "-" &amp; D5959 &amp; "-" &amp; H5959)=0,"Begin: " &amp; C5959 &amp; "-" &amp; D5959 &amp; "-" &amp; H5959,IF((C5959 &amp; "-" &amp; D5959 &amp; "-" &amp; H5959)&lt;&gt;(C5960 &amp; "-" &amp; D5960 &amp; "-" &amp; H5960),"End: " &amp; C5959 &amp; "-" &amp; D5959 &amp; "-" &amp; H5959,""))</f>
        <v/>
      </c>
      <c r="F5959" s="4" t="str">
        <f t="shared" si="1383"/>
        <v>Wall Street Journal-Unemployment Rate-11-2019</v>
      </c>
      <c r="G5959" s="7">
        <v>43779</v>
      </c>
      <c r="H5959" s="7" t="str">
        <f t="shared" si="1384"/>
        <v>11-2019</v>
      </c>
      <c r="I5959" s="7" t="str">
        <f t="shared" ca="1" si="1385"/>
        <v>Wall Street Journal: KPMG-Unemployment Rate-11-2019</v>
      </c>
      <c r="J5959" s="4" t="str">
        <f t="shared" ca="1" si="1386"/>
        <v>Unemployment Rate-KPMG:11-2019</v>
      </c>
      <c r="K5959" t="s">
        <v>855</v>
      </c>
    </row>
    <row r="5960" spans="1:103" x14ac:dyDescent="0.55000000000000004">
      <c r="A5960" s="4" t="str">
        <f t="shared" ca="1" si="1381"/>
        <v>BBVA</v>
      </c>
      <c r="B5960" s="4" t="str">
        <f t="shared" si="1382"/>
        <v>Nathaniel Karp</v>
      </c>
      <c r="C5960" s="4" t="s">
        <v>246</v>
      </c>
      <c r="D5960" s="4" t="s">
        <v>97</v>
      </c>
      <c r="E5960" s="4" t="str">
        <f>IF(COUNTIF($E$2:E5959,"Begin: " &amp; C5960 &amp; "-" &amp; D5960 &amp; "-" &amp; H5960)=0,"Begin: " &amp; C5960 &amp; "-" &amp; D5960 &amp; "-" &amp; H5960,IF((C5960 &amp; "-" &amp; D5960 &amp; "-" &amp; H5960)&lt;&gt;(C5961 &amp; "-" &amp; D5961 &amp; "-" &amp; H5961),"End: " &amp; C5960 &amp; "-" &amp; D5960 &amp; "-" &amp; H5960,""))</f>
        <v/>
      </c>
      <c r="F5960" s="4" t="str">
        <f t="shared" si="1383"/>
        <v>Wall Street Journal-Unemployment Rate-11-2019</v>
      </c>
      <c r="G5960" s="7">
        <v>43779</v>
      </c>
      <c r="H5960" s="7" t="str">
        <f t="shared" si="1384"/>
        <v>11-2019</v>
      </c>
      <c r="I5960" s="7" t="str">
        <f t="shared" ca="1" si="1385"/>
        <v>Wall Street Journal: BBVA-Unemployment Rate-11-2019</v>
      </c>
      <c r="J5960" s="4" t="str">
        <f t="shared" ca="1" si="1386"/>
        <v>Unemployment Rate-BBVA:11-2019</v>
      </c>
      <c r="K5960" t="s">
        <v>848</v>
      </c>
      <c r="CM5960">
        <v>3.7</v>
      </c>
      <c r="CO5960">
        <v>3.7</v>
      </c>
      <c r="CQ5960">
        <v>3.8</v>
      </c>
      <c r="CS5960">
        <v>3.8</v>
      </c>
      <c r="CU5960">
        <v>3.9</v>
      </c>
      <c r="CW5960">
        <v>4</v>
      </c>
      <c r="CY5960">
        <v>4.0999999999999996</v>
      </c>
    </row>
    <row r="5961" spans="1:103" x14ac:dyDescent="0.55000000000000004">
      <c r="A5961" s="4" t="str">
        <f t="shared" ca="1" si="1381"/>
        <v>National Retail Federation</v>
      </c>
      <c r="B5961" s="4" t="str">
        <f t="shared" si="1382"/>
        <v>Jack Kleinhenz</v>
      </c>
      <c r="C5961" s="4" t="s">
        <v>246</v>
      </c>
      <c r="D5961" s="4" t="s">
        <v>97</v>
      </c>
      <c r="E5961" s="4" t="str">
        <f>IF(COUNTIF($E$2:E5960,"Begin: " &amp; C5961 &amp; "-" &amp; D5961 &amp; "-" &amp; H5961)=0,"Begin: " &amp; C5961 &amp; "-" &amp; D5961 &amp; "-" &amp; H5961,IF((C5961 &amp; "-" &amp; D5961 &amp; "-" &amp; H5961)&lt;&gt;(C5962 &amp; "-" &amp; D5962 &amp; "-" &amp; H5962),"End: " &amp; C5961 &amp; "-" &amp; D5961 &amp; "-" &amp; H5961,""))</f>
        <v/>
      </c>
      <c r="F5961" s="4" t="str">
        <f t="shared" si="1383"/>
        <v>Wall Street Journal-Unemployment Rate-11-2019</v>
      </c>
      <c r="G5961" s="7">
        <v>43779</v>
      </c>
      <c r="H5961" s="7" t="str">
        <f t="shared" si="1384"/>
        <v>11-2019</v>
      </c>
      <c r="I5961" s="7" t="str">
        <f t="shared" ca="1" si="1385"/>
        <v>Wall Street Journal: National Retail Federation-Unemployment Rate-11-2019</v>
      </c>
      <c r="J5961" s="4" t="str">
        <f t="shared" ca="1" si="1386"/>
        <v>Unemployment Rate-National Retail Federation:11-2019</v>
      </c>
      <c r="K5961" t="s">
        <v>216</v>
      </c>
      <c r="CM5961">
        <v>3.6</v>
      </c>
      <c r="CO5961">
        <v>3.6</v>
      </c>
      <c r="CQ5961">
        <v>3.6</v>
      </c>
      <c r="CS5961">
        <v>3.7</v>
      </c>
      <c r="CU5961">
        <v>3.7</v>
      </c>
    </row>
    <row r="5962" spans="1:103" x14ac:dyDescent="0.55000000000000004">
      <c r="A5962" s="4" t="str">
        <f t="shared" ca="1" si="1381"/>
        <v>Natixis CIB Americas</v>
      </c>
      <c r="B5962" s="4" t="str">
        <f t="shared" si="1382"/>
        <v>Joseph LaVorgna</v>
      </c>
      <c r="C5962" s="4" t="s">
        <v>246</v>
      </c>
      <c r="D5962" s="4" t="s">
        <v>97</v>
      </c>
      <c r="E5962" s="4" t="str">
        <f>IF(COUNTIF($E$2:E5961,"Begin: " &amp; C5962 &amp; "-" &amp; D5962 &amp; "-" &amp; H5962)=0,"Begin: " &amp; C5962 &amp; "-" &amp; D5962 &amp; "-" &amp; H5962,IF((C5962 &amp; "-" &amp; D5962 &amp; "-" &amp; H5962)&lt;&gt;(C5963 &amp; "-" &amp; D5963 &amp; "-" &amp; H5963),"End: " &amp; C5962 &amp; "-" &amp; D5962 &amp; "-" &amp; H5962,""))</f>
        <v/>
      </c>
      <c r="F5962" s="4" t="str">
        <f t="shared" si="1383"/>
        <v>Wall Street Journal-Unemployment Rate-11-2019</v>
      </c>
      <c r="G5962" s="7">
        <v>43779</v>
      </c>
      <c r="H5962" s="7" t="str">
        <f t="shared" si="1384"/>
        <v>11-2019</v>
      </c>
      <c r="I5962" s="7" t="str">
        <f t="shared" ca="1" si="1385"/>
        <v>Wall Street Journal: Natixis CIB Americas-Unemployment Rate-11-2019</v>
      </c>
      <c r="J5962" s="4" t="str">
        <f t="shared" ca="1" si="1386"/>
        <v>Unemployment Rate-Natixis CIB Americas:11-2019</v>
      </c>
      <c r="K5962" t="s">
        <v>774</v>
      </c>
      <c r="CM5962">
        <v>3.6</v>
      </c>
      <c r="CO5962">
        <v>3.8</v>
      </c>
      <c r="CQ5962">
        <v>4</v>
      </c>
      <c r="CS5962">
        <v>4.0999999999999996</v>
      </c>
      <c r="CU5962">
        <v>4.3</v>
      </c>
      <c r="CW5962">
        <v>4.2</v>
      </c>
      <c r="CY5962">
        <v>4</v>
      </c>
    </row>
    <row r="5963" spans="1:103" x14ac:dyDescent="0.55000000000000004">
      <c r="A5963" s="4" t="str">
        <f t="shared" ca="1" si="1381"/>
        <v>UCLA Anderson Forecast</v>
      </c>
      <c r="B5963" s="4" t="str">
        <f t="shared" si="1382"/>
        <v>Edward Leamer/David Shulman</v>
      </c>
      <c r="C5963" s="4" t="s">
        <v>246</v>
      </c>
      <c r="D5963" s="4" t="s">
        <v>97</v>
      </c>
      <c r="E5963" s="4" t="str">
        <f>IF(COUNTIF($E$2:E5962,"Begin: " &amp; C5963 &amp; "-" &amp; D5963 &amp; "-" &amp; H5963)=0,"Begin: " &amp; C5963 &amp; "-" &amp; D5963 &amp; "-" &amp; H5963,IF((C5963 &amp; "-" &amp; D5963 &amp; "-" &amp; H5963)&lt;&gt;(C5964 &amp; "-" &amp; D5964 &amp; "-" &amp; H5964),"End: " &amp; C5963 &amp; "-" &amp; D5963 &amp; "-" &amp; H5963,""))</f>
        <v/>
      </c>
      <c r="F5963" s="4" t="str">
        <f t="shared" si="1383"/>
        <v>Wall Street Journal-Unemployment Rate-11-2019</v>
      </c>
      <c r="G5963" s="7">
        <v>43779</v>
      </c>
      <c r="H5963" s="7" t="str">
        <f t="shared" si="1384"/>
        <v>11-2019</v>
      </c>
      <c r="I5963" s="7" t="str">
        <f t="shared" ca="1" si="1385"/>
        <v>Wall Street Journal: UCLA Anderson Forecast-Unemployment Rate-11-2019</v>
      </c>
      <c r="J5963" s="4" t="str">
        <f t="shared" ca="1" si="1386"/>
        <v>Unemployment Rate-UCLA Anderson Forecast:11-2019</v>
      </c>
      <c r="K5963" t="s">
        <v>218</v>
      </c>
      <c r="CM5963">
        <v>3.6</v>
      </c>
      <c r="CO5963">
        <v>3.6</v>
      </c>
      <c r="CQ5963">
        <v>4</v>
      </c>
      <c r="CS5963">
        <v>4</v>
      </c>
      <c r="CU5963">
        <v>3.9</v>
      </c>
    </row>
    <row r="5964" spans="1:103" x14ac:dyDescent="0.55000000000000004">
      <c r="A5964" s="4" t="str">
        <f t="shared" ca="1" si="1381"/>
        <v>NEMA Business Information Services</v>
      </c>
      <c r="B5964" s="4" t="str">
        <f t="shared" si="1382"/>
        <v>Don Leavens/Steven Wilcox*</v>
      </c>
      <c r="C5964" s="4" t="s">
        <v>246</v>
      </c>
      <c r="D5964" s="4" t="s">
        <v>97</v>
      </c>
      <c r="E5964" s="4" t="str">
        <f>IF(COUNTIF($E$2:E5963,"Begin: " &amp; C5964 &amp; "-" &amp; D5964 &amp; "-" &amp; H5964)=0,"Begin: " &amp; C5964 &amp; "-" &amp; D5964 &amp; "-" &amp; H5964,IF((C5964 &amp; "-" &amp; D5964 &amp; "-" &amp; H5964)&lt;&gt;(C5965 &amp; "-" &amp; D5965 &amp; "-" &amp; H5965),"End: " &amp; C5964 &amp; "-" &amp; D5964 &amp; "-" &amp; H5964,""))</f>
        <v/>
      </c>
      <c r="F5964" s="4" t="str">
        <f t="shared" si="1383"/>
        <v>Wall Street Journal-Unemployment Rate-11-2019</v>
      </c>
      <c r="G5964" s="7">
        <v>43779</v>
      </c>
      <c r="H5964" s="7" t="str">
        <f t="shared" si="1384"/>
        <v>11-2019</v>
      </c>
      <c r="I5964" s="7" t="str">
        <f t="shared" ca="1" si="1385"/>
        <v>Wall Street Journal: NEMA Business Information Services-Unemployment Rate-11-2019</v>
      </c>
      <c r="J5964" s="4" t="str">
        <f t="shared" ca="1" si="1386"/>
        <v>Unemployment Rate-NEMA Business Information Services:11-2019</v>
      </c>
      <c r="K5964" t="s">
        <v>861</v>
      </c>
    </row>
    <row r="5965" spans="1:103" x14ac:dyDescent="0.55000000000000004">
      <c r="A5965" s="4" t="str">
        <f t="shared" ca="1" si="1381"/>
        <v>Moody's Investors Service</v>
      </c>
      <c r="B5965" s="4" t="str">
        <f t="shared" si="1382"/>
        <v>John Lonski</v>
      </c>
      <c r="C5965" s="4" t="s">
        <v>246</v>
      </c>
      <c r="D5965" s="4" t="s">
        <v>97</v>
      </c>
      <c r="E5965" s="4" t="str">
        <f>IF(COUNTIF($E$2:E5964,"Begin: " &amp; C5965 &amp; "-" &amp; D5965 &amp; "-" &amp; H5965)=0,"Begin: " &amp; C5965 &amp; "-" &amp; D5965 &amp; "-" &amp; H5965,IF((C5965 &amp; "-" &amp; D5965 &amp; "-" &amp; H5965)&lt;&gt;(C5966 &amp; "-" &amp; D5966 &amp; "-" &amp; H5966),"End: " &amp; C5965 &amp; "-" &amp; D5965 &amp; "-" &amp; H5965,""))</f>
        <v/>
      </c>
      <c r="F5965" s="4" t="str">
        <f t="shared" si="1383"/>
        <v>Wall Street Journal-Unemployment Rate-11-2019</v>
      </c>
      <c r="G5965" s="7">
        <v>43779</v>
      </c>
      <c r="H5965" s="7" t="str">
        <f t="shared" si="1384"/>
        <v>11-2019</v>
      </c>
      <c r="I5965" s="7" t="str">
        <f t="shared" ca="1" si="1385"/>
        <v>Wall Street Journal: Moody's Investors Service-Unemployment Rate-11-2019</v>
      </c>
      <c r="J5965" s="4" t="str">
        <f t="shared" ca="1" si="1386"/>
        <v>Unemployment Rate-Moody's Investors Service:11-2019</v>
      </c>
      <c r="K5965" t="s">
        <v>220</v>
      </c>
      <c r="CM5965">
        <v>3.59</v>
      </c>
      <c r="CO5965">
        <v>3.53</v>
      </c>
      <c r="CQ5965">
        <v>3.51</v>
      </c>
      <c r="CS5965">
        <v>3.48</v>
      </c>
      <c r="CU5965">
        <v>3.46</v>
      </c>
      <c r="CW5965">
        <v>3.41</v>
      </c>
      <c r="CY5965">
        <v>3.38</v>
      </c>
    </row>
    <row r="5966" spans="1:103" x14ac:dyDescent="0.55000000000000004">
      <c r="A5966" s="4" t="str">
        <f t="shared" ca="1" si="1381"/>
        <v>National Auto Dealer Association</v>
      </c>
      <c r="B5966" s="4" t="str">
        <f t="shared" si="1382"/>
        <v>Patrick Manzi</v>
      </c>
      <c r="C5966" s="4" t="s">
        <v>246</v>
      </c>
      <c r="D5966" s="4" t="s">
        <v>97</v>
      </c>
      <c r="E5966" s="4" t="str">
        <f>IF(COUNTIF($E$2:E5965,"Begin: " &amp; C5966 &amp; "-" &amp; D5966 &amp; "-" &amp; H5966)=0,"Begin: " &amp; C5966 &amp; "-" &amp; D5966 &amp; "-" &amp; H5966,IF((C5966 &amp; "-" &amp; D5966 &amp; "-" &amp; H5966)&lt;&gt;(C5967 &amp; "-" &amp; D5967 &amp; "-" &amp; H5967),"End: " &amp; C5966 &amp; "-" &amp; D5966 &amp; "-" &amp; H5966,""))</f>
        <v/>
      </c>
      <c r="F5966" s="4" t="str">
        <f t="shared" si="1383"/>
        <v>Wall Street Journal-Unemployment Rate-11-2019</v>
      </c>
      <c r="G5966" s="7">
        <v>43779</v>
      </c>
      <c r="H5966" s="7" t="str">
        <f t="shared" si="1384"/>
        <v>11-2019</v>
      </c>
      <c r="I5966" s="7" t="str">
        <f t="shared" ca="1" si="1385"/>
        <v>Wall Street Journal: National Auto Dealer Association-Unemployment Rate-11-2019</v>
      </c>
      <c r="J5966" s="4" t="str">
        <f t="shared" ca="1" si="1386"/>
        <v>Unemployment Rate-National Auto Dealer Association:11-2019</v>
      </c>
      <c r="K5966" t="s">
        <v>800</v>
      </c>
      <c r="CM5966">
        <v>3.7</v>
      </c>
      <c r="CO5966">
        <v>3.8</v>
      </c>
      <c r="CQ5966">
        <v>4</v>
      </c>
    </row>
    <row r="5967" spans="1:103" x14ac:dyDescent="0.55000000000000004">
      <c r="A5967" s="4" t="str">
        <f t="shared" ca="1" si="1381"/>
        <v>MetLife Investment Management</v>
      </c>
      <c r="B5967" s="4" t="str">
        <f t="shared" si="1382"/>
        <v>Drew T. Matus*</v>
      </c>
      <c r="C5967" s="4" t="s">
        <v>246</v>
      </c>
      <c r="D5967" s="4" t="s">
        <v>97</v>
      </c>
      <c r="E5967" s="4" t="str">
        <f>IF(COUNTIF($E$2:E5966,"Begin: " &amp; C5967 &amp; "-" &amp; D5967 &amp; "-" &amp; H5967)=0,"Begin: " &amp; C5967 &amp; "-" &amp; D5967 &amp; "-" &amp; H5967,IF((C5967 &amp; "-" &amp; D5967 &amp; "-" &amp; H5967)&lt;&gt;(C5968 &amp; "-" &amp; D5968 &amp; "-" &amp; H5968),"End: " &amp; C5967 &amp; "-" &amp; D5967 &amp; "-" &amp; H5967,""))</f>
        <v/>
      </c>
      <c r="F5967" s="4" t="str">
        <f t="shared" si="1383"/>
        <v>Wall Street Journal-Unemployment Rate-11-2019</v>
      </c>
      <c r="G5967" s="7">
        <v>43779</v>
      </c>
      <c r="H5967" s="7" t="str">
        <f t="shared" si="1384"/>
        <v>11-2019</v>
      </c>
      <c r="I5967" s="7" t="str">
        <f t="shared" ca="1" si="1385"/>
        <v>Wall Street Journal: MetLife Investment Management-Unemployment Rate-11-2019</v>
      </c>
      <c r="J5967" s="4" t="str">
        <f t="shared" ca="1" si="1386"/>
        <v>Unemployment Rate-MetLife Investment Management:11-2019</v>
      </c>
      <c r="K5967" t="s">
        <v>819</v>
      </c>
    </row>
    <row r="5968" spans="1:103" x14ac:dyDescent="0.55000000000000004">
      <c r="A5968" s="4" t="str">
        <f t="shared" ca="1" si="1381"/>
        <v>Jeffries &amp; Company</v>
      </c>
      <c r="B5968" s="4" t="str">
        <f t="shared" si="1382"/>
        <v>Ward McCarthy*</v>
      </c>
      <c r="C5968" s="4" t="s">
        <v>246</v>
      </c>
      <c r="D5968" s="4" t="s">
        <v>97</v>
      </c>
      <c r="E5968" s="4" t="str">
        <f>IF(COUNTIF($E$2:E5967,"Begin: " &amp; C5968 &amp; "-" &amp; D5968 &amp; "-" &amp; H5968)=0,"Begin: " &amp; C5968 &amp; "-" &amp; D5968 &amp; "-" &amp; H5968,IF((C5968 &amp; "-" &amp; D5968 &amp; "-" &amp; H5968)&lt;&gt;(C5969 &amp; "-" &amp; D5969 &amp; "-" &amp; H5969),"End: " &amp; C5968 &amp; "-" &amp; D5968 &amp; "-" &amp; H5968,""))</f>
        <v/>
      </c>
      <c r="F5968" s="4" t="str">
        <f t="shared" si="1383"/>
        <v>Wall Street Journal-Unemployment Rate-11-2019</v>
      </c>
      <c r="G5968" s="7">
        <v>43779</v>
      </c>
      <c r="H5968" s="7" t="str">
        <f t="shared" si="1384"/>
        <v>11-2019</v>
      </c>
      <c r="I5968" s="7" t="str">
        <f t="shared" ca="1" si="1385"/>
        <v>Wall Street Journal: Jeffries &amp; Company-Unemployment Rate-11-2019</v>
      </c>
      <c r="J5968" s="4" t="str">
        <f t="shared" ca="1" si="1386"/>
        <v>Unemployment Rate-Jeffries &amp; Company:11-2019</v>
      </c>
      <c r="K5968" t="s">
        <v>820</v>
      </c>
    </row>
    <row r="5969" spans="1:103" x14ac:dyDescent="0.55000000000000004">
      <c r="A5969" s="4" t="str">
        <f t="shared" ca="1" si="1381"/>
        <v>ACT Research</v>
      </c>
      <c r="B5969" s="4" t="str">
        <f t="shared" si="1382"/>
        <v>Jim Meil</v>
      </c>
      <c r="C5969" s="4" t="s">
        <v>246</v>
      </c>
      <c r="D5969" s="4" t="s">
        <v>97</v>
      </c>
      <c r="E5969" s="4" t="str">
        <f>IF(COUNTIF($E$2:E5968,"Begin: " &amp; C5969 &amp; "-" &amp; D5969 &amp; "-" &amp; H5969)=0,"Begin: " &amp; C5969 &amp; "-" &amp; D5969 &amp; "-" &amp; H5969,IF((C5969 &amp; "-" &amp; D5969 &amp; "-" &amp; H5969)&lt;&gt;(C5970 &amp; "-" &amp; D5970 &amp; "-" &amp; H5970),"End: " &amp; C5969 &amp; "-" &amp; D5969 &amp; "-" &amp; H5969,""))</f>
        <v/>
      </c>
      <c r="F5969" s="4" t="str">
        <f t="shared" si="1383"/>
        <v>Wall Street Journal-Unemployment Rate-11-2019</v>
      </c>
      <c r="G5969" s="7">
        <v>43779</v>
      </c>
      <c r="H5969" s="7" t="str">
        <f t="shared" si="1384"/>
        <v>11-2019</v>
      </c>
      <c r="I5969" s="7" t="str">
        <f t="shared" ca="1" si="1385"/>
        <v>Wall Street Journal: ACT Research-Unemployment Rate-11-2019</v>
      </c>
      <c r="J5969" s="4" t="str">
        <f t="shared" ca="1" si="1386"/>
        <v>Unemployment Rate-ACT Research:11-2019</v>
      </c>
      <c r="K5969" t="s">
        <v>437</v>
      </c>
      <c r="CM5969">
        <v>3.5</v>
      </c>
      <c r="CO5969">
        <v>3.7</v>
      </c>
      <c r="CQ5969">
        <v>3.9</v>
      </c>
    </row>
    <row r="5970" spans="1:103" x14ac:dyDescent="0.55000000000000004">
      <c r="A5970" s="4" t="str">
        <f t="shared" ca="1" si="1381"/>
        <v>Standard Chartered</v>
      </c>
      <c r="B5970" s="4" t="str">
        <f t="shared" si="1382"/>
        <v>Sonia Meskin*</v>
      </c>
      <c r="C5970" s="4" t="s">
        <v>246</v>
      </c>
      <c r="D5970" s="4" t="s">
        <v>97</v>
      </c>
      <c r="E5970" s="4" t="str">
        <f>IF(COUNTIF($E$2:E5969,"Begin: " &amp; C5970 &amp; "-" &amp; D5970 &amp; "-" &amp; H5970)=0,"Begin: " &amp; C5970 &amp; "-" &amp; D5970 &amp; "-" &amp; H5970,IF((C5970 &amp; "-" &amp; D5970 &amp; "-" &amp; H5970)&lt;&gt;(C5971 &amp; "-" &amp; D5971 &amp; "-" &amp; H5971),"End: " &amp; C5970 &amp; "-" &amp; D5970 &amp; "-" &amp; H5970,""))</f>
        <v/>
      </c>
      <c r="F5970" s="4" t="str">
        <f t="shared" si="1383"/>
        <v>Wall Street Journal-Unemployment Rate-11-2019</v>
      </c>
      <c r="G5970" s="7">
        <v>43779</v>
      </c>
      <c r="H5970" s="7" t="str">
        <f t="shared" si="1384"/>
        <v>11-2019</v>
      </c>
      <c r="I5970" s="7" t="str">
        <f t="shared" ca="1" si="1385"/>
        <v>Wall Street Journal: Standard Chartered-Unemployment Rate-11-2019</v>
      </c>
      <c r="J5970" s="4" t="str">
        <f t="shared" ca="1" si="1386"/>
        <v>Unemployment Rate-Standard Chartered:11-2019</v>
      </c>
      <c r="K5970" t="s">
        <v>821</v>
      </c>
    </row>
    <row r="5971" spans="1:103" x14ac:dyDescent="0.55000000000000004">
      <c r="A5971" s="4" t="str">
        <f t="shared" ca="1" si="1381"/>
        <v>BofA</v>
      </c>
      <c r="B5971" s="4" t="str">
        <f t="shared" si="1382"/>
        <v>Michelle Meyer</v>
      </c>
      <c r="C5971" s="4" t="s">
        <v>246</v>
      </c>
      <c r="D5971" s="4" t="s">
        <v>97</v>
      </c>
      <c r="E5971" s="4" t="str">
        <f>IF(COUNTIF($E$2:E5970,"Begin: " &amp; C5971 &amp; "-" &amp; D5971 &amp; "-" &amp; H5971)=0,"Begin: " &amp; C5971 &amp; "-" &amp; D5971 &amp; "-" &amp; H5971,IF((C5971 &amp; "-" &amp; D5971 &amp; "-" &amp; H5971)&lt;&gt;(C5972 &amp; "-" &amp; D5972 &amp; "-" &amp; H5972),"End: " &amp; C5971 &amp; "-" &amp; D5971 &amp; "-" &amp; H5971,""))</f>
        <v/>
      </c>
      <c r="F5971" s="4" t="str">
        <f t="shared" si="1383"/>
        <v>Wall Street Journal-Unemployment Rate-11-2019</v>
      </c>
      <c r="G5971" s="7">
        <v>43779</v>
      </c>
      <c r="H5971" s="7" t="str">
        <f t="shared" si="1384"/>
        <v>11-2019</v>
      </c>
      <c r="I5971" s="7" t="str">
        <f t="shared" ca="1" si="1385"/>
        <v>Wall Street Journal: BofA-Unemployment Rate-11-2019</v>
      </c>
      <c r="J5971" s="4" t="str">
        <f t="shared" ca="1" si="1386"/>
        <v>Unemployment Rate-BofA:11-2019</v>
      </c>
      <c r="K5971" t="s">
        <v>803</v>
      </c>
      <c r="CM5971">
        <v>3.6</v>
      </c>
      <c r="CO5971">
        <v>3.7</v>
      </c>
      <c r="CQ5971">
        <v>3.8</v>
      </c>
    </row>
    <row r="5972" spans="1:103" x14ac:dyDescent="0.55000000000000004">
      <c r="A5972" s="4" t="str">
        <f t="shared" ca="1" si="1381"/>
        <v>Daiwa Capital</v>
      </c>
      <c r="B5972" s="4" t="str">
        <f t="shared" si="1382"/>
        <v>Michael Moran</v>
      </c>
      <c r="C5972" s="4" t="s">
        <v>246</v>
      </c>
      <c r="D5972" s="4" t="s">
        <v>97</v>
      </c>
      <c r="E5972" s="4" t="str">
        <f>IF(COUNTIF($E$2:E5971,"Begin: " &amp; C5972 &amp; "-" &amp; D5972 &amp; "-" &amp; H5972)=0,"Begin: " &amp; C5972 &amp; "-" &amp; D5972 &amp; "-" &amp; H5972,IF((C5972 &amp; "-" &amp; D5972 &amp; "-" &amp; H5972)&lt;&gt;(C5973 &amp; "-" &amp; D5973 &amp; "-" &amp; H5973),"End: " &amp; C5972 &amp; "-" &amp; D5972 &amp; "-" &amp; H5972,""))</f>
        <v/>
      </c>
      <c r="F5972" s="4" t="str">
        <f t="shared" si="1383"/>
        <v>Wall Street Journal-Unemployment Rate-11-2019</v>
      </c>
      <c r="G5972" s="7">
        <v>43779</v>
      </c>
      <c r="H5972" s="7" t="str">
        <f t="shared" si="1384"/>
        <v>11-2019</v>
      </c>
      <c r="I5972" s="7" t="str">
        <f t="shared" ca="1" si="1385"/>
        <v>Wall Street Journal: Daiwa Capital-Unemployment Rate-11-2019</v>
      </c>
      <c r="J5972" s="4" t="str">
        <f t="shared" ca="1" si="1386"/>
        <v>Unemployment Rate-Daiwa Capital:11-2019</v>
      </c>
      <c r="K5972" t="s">
        <v>438</v>
      </c>
      <c r="CM5972">
        <v>3.6</v>
      </c>
      <c r="CO5972">
        <v>3.8</v>
      </c>
      <c r="CQ5972">
        <v>4.2</v>
      </c>
      <c r="CS5972">
        <v>4.7</v>
      </c>
      <c r="CU5972">
        <v>5.0999999999999996</v>
      </c>
    </row>
    <row r="5973" spans="1:103" x14ac:dyDescent="0.55000000000000004">
      <c r="A5973" s="4" t="str">
        <f t="shared" ca="1" si="1381"/>
        <v>National Association of Manufacturers</v>
      </c>
      <c r="B5973" s="4" t="str">
        <f t="shared" si="1382"/>
        <v>Chad Moutray</v>
      </c>
      <c r="C5973" s="4" t="s">
        <v>246</v>
      </c>
      <c r="D5973" s="4" t="s">
        <v>97</v>
      </c>
      <c r="E5973" s="4" t="str">
        <f>IF(COUNTIF($E$2:E5972,"Begin: " &amp; C5973 &amp; "-" &amp; D5973 &amp; "-" &amp; H5973)=0,"Begin: " &amp; C5973 &amp; "-" &amp; D5973 &amp; "-" &amp; H5973,IF((C5973 &amp; "-" &amp; D5973 &amp; "-" &amp; H5973)&lt;&gt;(C5974 &amp; "-" &amp; D5974 &amp; "-" &amp; H5974),"End: " &amp; C5973 &amp; "-" &amp; D5973 &amp; "-" &amp; H5973,""))</f>
        <v/>
      </c>
      <c r="F5973" s="4" t="str">
        <f t="shared" si="1383"/>
        <v>Wall Street Journal-Unemployment Rate-11-2019</v>
      </c>
      <c r="G5973" s="7">
        <v>43779</v>
      </c>
      <c r="H5973" s="7" t="str">
        <f t="shared" si="1384"/>
        <v>11-2019</v>
      </c>
      <c r="I5973" s="7" t="str">
        <f t="shared" ca="1" si="1385"/>
        <v>Wall Street Journal: National Association of Manufacturers-Unemployment Rate-11-2019</v>
      </c>
      <c r="J5973" s="4" t="str">
        <f t="shared" ca="1" si="1386"/>
        <v>Unemployment Rate-National Association of Manufacturers:11-2019</v>
      </c>
      <c r="K5973" t="s">
        <v>439</v>
      </c>
      <c r="CM5973">
        <v>3.5</v>
      </c>
      <c r="CO5973">
        <v>3.6</v>
      </c>
      <c r="CQ5973">
        <v>3.9</v>
      </c>
      <c r="CS5973">
        <v>4.3</v>
      </c>
      <c r="CU5973">
        <v>4.5</v>
      </c>
      <c r="CW5973">
        <v>4.4000000000000004</v>
      </c>
      <c r="CY5973">
        <v>4.5</v>
      </c>
    </row>
    <row r="5974" spans="1:103" x14ac:dyDescent="0.55000000000000004">
      <c r="A5974" s="4" t="str">
        <f t="shared" ca="1" si="1381"/>
        <v>Naroff Economics</v>
      </c>
      <c r="B5974" s="4" t="str">
        <f t="shared" si="1382"/>
        <v>Joel Naroff</v>
      </c>
      <c r="C5974" s="4" t="s">
        <v>246</v>
      </c>
      <c r="D5974" s="4" t="s">
        <v>97</v>
      </c>
      <c r="E5974" s="4" t="str">
        <f>IF(COUNTIF($E$2:E5973,"Begin: " &amp; C5974 &amp; "-" &amp; D5974 &amp; "-" &amp; H5974)=0,"Begin: " &amp; C5974 &amp; "-" &amp; D5974 &amp; "-" &amp; H5974,IF((C5974 &amp; "-" &amp; D5974 &amp; "-" &amp; H5974)&lt;&gt;(C5975 &amp; "-" &amp; D5975 &amp; "-" &amp; H5975),"End: " &amp; C5974 &amp; "-" &amp; D5974 &amp; "-" &amp; H5974,""))</f>
        <v/>
      </c>
      <c r="F5974" s="4" t="str">
        <f t="shared" si="1383"/>
        <v>Wall Street Journal-Unemployment Rate-11-2019</v>
      </c>
      <c r="G5974" s="7">
        <v>43779</v>
      </c>
      <c r="H5974" s="7" t="str">
        <f t="shared" si="1384"/>
        <v>11-2019</v>
      </c>
      <c r="I5974" s="7" t="str">
        <f t="shared" ca="1" si="1385"/>
        <v>Wall Street Journal: Naroff Economics-Unemployment Rate-11-2019</v>
      </c>
      <c r="J5974" s="4" t="str">
        <f t="shared" ca="1" si="1386"/>
        <v>Unemployment Rate-Naroff Economics:11-2019</v>
      </c>
      <c r="K5974" t="s">
        <v>440</v>
      </c>
      <c r="CM5974">
        <v>3.7</v>
      </c>
      <c r="CO5974">
        <v>4</v>
      </c>
      <c r="CQ5974">
        <v>4.7</v>
      </c>
      <c r="CS5974">
        <v>5.2</v>
      </c>
      <c r="CU5974">
        <v>5.2</v>
      </c>
      <c r="CW5974">
        <v>4.9000000000000004</v>
      </c>
      <c r="CY5974">
        <v>4.4000000000000004</v>
      </c>
    </row>
    <row r="5975" spans="1:103" x14ac:dyDescent="0.55000000000000004">
      <c r="A5975" s="4" t="str">
        <f t="shared" ca="1" si="1381"/>
        <v>MacroEcon Global Advisors</v>
      </c>
      <c r="B5975" s="4" t="str">
        <f t="shared" si="1382"/>
        <v>Mark Nielson</v>
      </c>
      <c r="C5975" s="4" t="s">
        <v>246</v>
      </c>
      <c r="D5975" s="4" t="s">
        <v>97</v>
      </c>
      <c r="E5975" s="4" t="str">
        <f>IF(COUNTIF($E$2:E5974,"Begin: " &amp; C5975 &amp; "-" &amp; D5975 &amp; "-" &amp; H5975)=0,"Begin: " &amp; C5975 &amp; "-" &amp; D5975 &amp; "-" &amp; H5975,IF((C5975 &amp; "-" &amp; D5975 &amp; "-" &amp; H5975)&lt;&gt;(C5976 &amp; "-" &amp; D5976 &amp; "-" &amp; H5976),"End: " &amp; C5975 &amp; "-" &amp; D5975 &amp; "-" &amp; H5975,""))</f>
        <v/>
      </c>
      <c r="F5975" s="4" t="str">
        <f t="shared" si="1383"/>
        <v>Wall Street Journal-Unemployment Rate-11-2019</v>
      </c>
      <c r="G5975" s="7">
        <v>43779</v>
      </c>
      <c r="H5975" s="7" t="str">
        <f t="shared" si="1384"/>
        <v>11-2019</v>
      </c>
      <c r="I5975" s="7" t="str">
        <f t="shared" ca="1" si="1385"/>
        <v>Wall Street Journal: MacroEcon Global Advisors-Unemployment Rate-11-2019</v>
      </c>
      <c r="J5975" s="4" t="str">
        <f t="shared" ca="1" si="1386"/>
        <v>Unemployment Rate-MacroEcon Global Advisors:11-2019</v>
      </c>
      <c r="K5975" t="s">
        <v>225</v>
      </c>
      <c r="CM5975">
        <v>3.6</v>
      </c>
      <c r="CO5975">
        <v>3.7</v>
      </c>
      <c r="CQ5975">
        <v>3.9</v>
      </c>
      <c r="CS5975">
        <v>4.4000000000000004</v>
      </c>
      <c r="CU5975">
        <v>4.4000000000000004</v>
      </c>
      <c r="CW5975">
        <v>4.4000000000000004</v>
      </c>
      <c r="CY5975">
        <v>4.4000000000000004</v>
      </c>
    </row>
    <row r="5976" spans="1:103" x14ac:dyDescent="0.55000000000000004">
      <c r="A5976" s="4" t="str">
        <f t="shared" ca="1" si="1381"/>
        <v>CoreLogic</v>
      </c>
      <c r="B5976" s="4" t="str">
        <f t="shared" si="1382"/>
        <v>Frank Nothaft</v>
      </c>
      <c r="C5976" s="4" t="s">
        <v>246</v>
      </c>
      <c r="D5976" s="4" t="s">
        <v>97</v>
      </c>
      <c r="E5976" s="4" t="str">
        <f>IF(COUNTIF($E$2:E5975,"Begin: " &amp; C5976 &amp; "-" &amp; D5976 &amp; "-" &amp; H5976)=0,"Begin: " &amp; C5976 &amp; "-" &amp; D5976 &amp; "-" &amp; H5976,IF((C5976 &amp; "-" &amp; D5976 &amp; "-" &amp; H5976)&lt;&gt;(C5977 &amp; "-" &amp; D5977 &amp; "-" &amp; H5977),"End: " &amp; C5976 &amp; "-" &amp; D5976 &amp; "-" &amp; H5976,""))</f>
        <v/>
      </c>
      <c r="F5976" s="4" t="str">
        <f t="shared" si="1383"/>
        <v>Wall Street Journal-Unemployment Rate-11-2019</v>
      </c>
      <c r="G5976" s="7">
        <v>43779</v>
      </c>
      <c r="H5976" s="7" t="str">
        <f t="shared" si="1384"/>
        <v>11-2019</v>
      </c>
      <c r="I5976" s="7" t="str">
        <f t="shared" ca="1" si="1385"/>
        <v>Wall Street Journal: CoreLogic-Unemployment Rate-11-2019</v>
      </c>
      <c r="J5976" s="4" t="str">
        <f t="shared" ca="1" si="1386"/>
        <v>Unemployment Rate-CoreLogic:11-2019</v>
      </c>
      <c r="K5976" t="s">
        <v>862</v>
      </c>
      <c r="CM5976">
        <v>3.6</v>
      </c>
      <c r="CO5976">
        <v>3.5</v>
      </c>
      <c r="CQ5976">
        <v>3.5</v>
      </c>
      <c r="CS5976">
        <v>3.6</v>
      </c>
      <c r="CU5976">
        <v>3.7</v>
      </c>
      <c r="CW5976">
        <v>3.8</v>
      </c>
      <c r="CY5976">
        <v>4</v>
      </c>
    </row>
    <row r="5977" spans="1:103" x14ac:dyDescent="0.55000000000000004">
      <c r="A5977" s="4" t="str">
        <f t="shared" ca="1" si="1381"/>
        <v>High Frequency Economics</v>
      </c>
      <c r="B5977" s="4" t="str">
        <f t="shared" si="1382"/>
        <v>Jim O'Sullivan</v>
      </c>
      <c r="C5977" s="4" t="s">
        <v>246</v>
      </c>
      <c r="D5977" s="4" t="s">
        <v>97</v>
      </c>
      <c r="E5977" s="4" t="str">
        <f>IF(COUNTIF($E$2:E5976,"Begin: " &amp; C5977 &amp; "-" &amp; D5977 &amp; "-" &amp; H5977)=0,"Begin: " &amp; C5977 &amp; "-" &amp; D5977 &amp; "-" &amp; H5977,IF((C5977 &amp; "-" &amp; D5977 &amp; "-" &amp; H5977)&lt;&gt;(C5978 &amp; "-" &amp; D5978 &amp; "-" &amp; H5978),"End: " &amp; C5977 &amp; "-" &amp; D5977 &amp; "-" &amp; H5977,""))</f>
        <v/>
      </c>
      <c r="F5977" s="4" t="str">
        <f t="shared" si="1383"/>
        <v>Wall Street Journal-Unemployment Rate-11-2019</v>
      </c>
      <c r="G5977" s="7">
        <v>43779</v>
      </c>
      <c r="H5977" s="7" t="str">
        <f t="shared" si="1384"/>
        <v>11-2019</v>
      </c>
      <c r="I5977" s="7" t="str">
        <f t="shared" ca="1" si="1385"/>
        <v>Wall Street Journal: High Frequency Economics-Unemployment Rate-11-2019</v>
      </c>
      <c r="J5977" s="4" t="str">
        <f t="shared" ca="1" si="1386"/>
        <v>Unemployment Rate-High Frequency Economics:11-2019</v>
      </c>
      <c r="K5977" t="s">
        <v>227</v>
      </c>
      <c r="CM5977">
        <v>3.5</v>
      </c>
      <c r="CO5977">
        <v>3.5</v>
      </c>
      <c r="CQ5977">
        <v>3.5</v>
      </c>
    </row>
    <row r="5978" spans="1:103" x14ac:dyDescent="0.55000000000000004">
      <c r="A5978" s="4" t="str">
        <f t="shared" ca="1" si="1381"/>
        <v>Stifel, Nicoulas and Company, Incorporated (formerly Sterne Agee)</v>
      </c>
      <c r="B5978" s="4" t="str">
        <f t="shared" si="1382"/>
        <v>Lindsey Piegza</v>
      </c>
      <c r="C5978" s="4" t="s">
        <v>246</v>
      </c>
      <c r="D5978" s="4" t="s">
        <v>97</v>
      </c>
      <c r="E5978" s="4" t="str">
        <f>IF(COUNTIF($E$2:E5977,"Begin: " &amp; C5978 &amp; "-" &amp; D5978 &amp; "-" &amp; H5978)=0,"Begin: " &amp; C5978 &amp; "-" &amp; D5978 &amp; "-" &amp; H5978,IF((C5978 &amp; "-" &amp; D5978 &amp; "-" &amp; H5978)&lt;&gt;(C5979 &amp; "-" &amp; D5979 &amp; "-" &amp; H5979),"End: " &amp; C5978 &amp; "-" &amp; D5978 &amp; "-" &amp; H5978,""))</f>
        <v/>
      </c>
      <c r="F5978" s="4" t="str">
        <f t="shared" si="1383"/>
        <v>Wall Street Journal-Unemployment Rate-11-2019</v>
      </c>
      <c r="G5978" s="7">
        <v>43779</v>
      </c>
      <c r="H5978" s="7" t="str">
        <f t="shared" si="1384"/>
        <v>11-2019</v>
      </c>
      <c r="I5978" s="7" t="str">
        <f t="shared" ca="1" si="1385"/>
        <v>Wall Street Journal: Stifel, Nicoulas and Company, Incorporated (formerly Sterne Agee)-Unemployment Rate-11-2019</v>
      </c>
      <c r="J5978" s="4" t="str">
        <f t="shared" ca="1" si="1386"/>
        <v>Unemployment Rate-Stifel, Nicoulas and Company, Incorporated (formerly Sterne Agee):11-2019</v>
      </c>
      <c r="K5978" t="s">
        <v>675</v>
      </c>
      <c r="CM5978">
        <v>3.6</v>
      </c>
      <c r="CO5978">
        <v>3.7</v>
      </c>
      <c r="CQ5978">
        <v>3.7</v>
      </c>
    </row>
    <row r="5979" spans="1:103" x14ac:dyDescent="0.55000000000000004">
      <c r="A5979" s="4" t="str">
        <f t="shared" ca="1" si="1381"/>
        <v>Macroeconomic Advisers</v>
      </c>
      <c r="B5979" s="4" t="str">
        <f t="shared" si="1382"/>
        <v>Dr. Joel Prakken/ Chris Varvares</v>
      </c>
      <c r="C5979" s="4" t="s">
        <v>246</v>
      </c>
      <c r="D5979" s="4" t="s">
        <v>97</v>
      </c>
      <c r="E5979" s="4" t="str">
        <f>IF(COUNTIF($E$2:E5978,"Begin: " &amp; C5979 &amp; "-" &amp; D5979 &amp; "-" &amp; H5979)=0,"Begin: " &amp; C5979 &amp; "-" &amp; D5979 &amp; "-" &amp; H5979,IF((C5979 &amp; "-" &amp; D5979 &amp; "-" &amp; H5979)&lt;&gt;(C5980 &amp; "-" &amp; D5980 &amp; "-" &amp; H5980),"End: " &amp; C5979 &amp; "-" &amp; D5979 &amp; "-" &amp; H5979,""))</f>
        <v/>
      </c>
      <c r="F5979" s="4" t="str">
        <f t="shared" si="1383"/>
        <v>Wall Street Journal-Unemployment Rate-11-2019</v>
      </c>
      <c r="G5979" s="7">
        <v>43779</v>
      </c>
      <c r="H5979" s="7" t="str">
        <f t="shared" si="1384"/>
        <v>11-2019</v>
      </c>
      <c r="I5979" s="7" t="str">
        <f t="shared" ca="1" si="1385"/>
        <v>Wall Street Journal: Macroeconomic Advisers-Unemployment Rate-11-2019</v>
      </c>
      <c r="J5979" s="4" t="str">
        <f t="shared" ca="1" si="1386"/>
        <v>Unemployment Rate-Macroeconomic Advisers:11-2019</v>
      </c>
      <c r="K5979" t="s">
        <v>228</v>
      </c>
      <c r="CM5979">
        <v>3.5</v>
      </c>
      <c r="CO5979">
        <v>3.4</v>
      </c>
      <c r="CQ5979">
        <v>3.4</v>
      </c>
      <c r="CS5979">
        <v>3.5</v>
      </c>
      <c r="CU5979">
        <v>3.6</v>
      </c>
      <c r="CW5979">
        <v>3.8</v>
      </c>
      <c r="CY5979">
        <v>4</v>
      </c>
    </row>
    <row r="5980" spans="1:103" x14ac:dyDescent="0.55000000000000004">
      <c r="A5980" s="4" t="str">
        <f t="shared" ca="1" si="1381"/>
        <v>Ameriprise Financial</v>
      </c>
      <c r="B5980" s="4" t="str">
        <f t="shared" si="1382"/>
        <v>Russell Price</v>
      </c>
      <c r="C5980" s="4" t="s">
        <v>246</v>
      </c>
      <c r="D5980" s="4" t="s">
        <v>97</v>
      </c>
      <c r="E5980" s="4" t="str">
        <f>IF(COUNTIF($E$2:E5979,"Begin: " &amp; C5980 &amp; "-" &amp; D5980 &amp; "-" &amp; H5980)=0,"Begin: " &amp; C5980 &amp; "-" &amp; D5980 &amp; "-" &amp; H5980,IF((C5980 &amp; "-" &amp; D5980 &amp; "-" &amp; H5980)&lt;&gt;(C5981 &amp; "-" &amp; D5981 &amp; "-" &amp; H5981),"End: " &amp; C5980 &amp; "-" &amp; D5980 &amp; "-" &amp; H5980,""))</f>
        <v/>
      </c>
      <c r="F5980" s="4" t="str">
        <f t="shared" si="1383"/>
        <v>Wall Street Journal-Unemployment Rate-11-2019</v>
      </c>
      <c r="G5980" s="7">
        <v>43779</v>
      </c>
      <c r="H5980" s="7" t="str">
        <f t="shared" si="1384"/>
        <v>11-2019</v>
      </c>
      <c r="I5980" s="7" t="str">
        <f t="shared" ca="1" si="1385"/>
        <v>Wall Street Journal: Ameriprise Financial-Unemployment Rate-11-2019</v>
      </c>
      <c r="J5980" s="4" t="str">
        <f t="shared" ca="1" si="1386"/>
        <v>Unemployment Rate-Ameriprise Financial:11-2019</v>
      </c>
      <c r="K5980" t="s">
        <v>441</v>
      </c>
      <c r="CM5980">
        <v>3.5</v>
      </c>
      <c r="CO5980">
        <v>3.5</v>
      </c>
      <c r="CQ5980">
        <v>3.6</v>
      </c>
      <c r="CS5980">
        <v>3.6</v>
      </c>
      <c r="CU5980">
        <v>3.7</v>
      </c>
      <c r="CW5980">
        <v>3.7</v>
      </c>
      <c r="CY5980">
        <v>3.7</v>
      </c>
    </row>
    <row r="5981" spans="1:103" x14ac:dyDescent="0.55000000000000004">
      <c r="A5981" s="4" t="str">
        <f t="shared" ca="1" si="1381"/>
        <v>Point Loma Nazarene University</v>
      </c>
      <c r="B5981" s="4" t="str">
        <f t="shared" si="1382"/>
        <v>Lynn Reaser</v>
      </c>
      <c r="C5981" s="4" t="s">
        <v>246</v>
      </c>
      <c r="D5981" s="4" t="s">
        <v>97</v>
      </c>
      <c r="E5981" s="4" t="str">
        <f>IF(COUNTIF($E$2:E5980,"Begin: " &amp; C5981 &amp; "-" &amp; D5981 &amp; "-" &amp; H5981)=0,"Begin: " &amp; C5981 &amp; "-" &amp; D5981 &amp; "-" &amp; H5981,IF((C5981 &amp; "-" &amp; D5981 &amp; "-" &amp; H5981)&lt;&gt;(C5982 &amp; "-" &amp; D5982 &amp; "-" &amp; H5982),"End: " &amp; C5981 &amp; "-" &amp; D5981 &amp; "-" &amp; H5981,""))</f>
        <v/>
      </c>
      <c r="F5981" s="4" t="str">
        <f t="shared" si="1383"/>
        <v>Wall Street Journal-Unemployment Rate-11-2019</v>
      </c>
      <c r="G5981" s="7">
        <v>43779</v>
      </c>
      <c r="H5981" s="7" t="str">
        <f t="shared" si="1384"/>
        <v>11-2019</v>
      </c>
      <c r="I5981" s="7" t="str">
        <f t="shared" ca="1" si="1385"/>
        <v>Wall Street Journal: Point Loma Nazarene University-Unemployment Rate-11-2019</v>
      </c>
      <c r="J5981" s="4" t="str">
        <f t="shared" ca="1" si="1386"/>
        <v>Unemployment Rate-Point Loma Nazarene University:11-2019</v>
      </c>
      <c r="K5981" t="s">
        <v>658</v>
      </c>
      <c r="CM5981">
        <v>3.5</v>
      </c>
      <c r="CO5981">
        <v>3.5</v>
      </c>
      <c r="CQ5981">
        <v>3.5</v>
      </c>
      <c r="CS5981">
        <v>3.5</v>
      </c>
      <c r="CU5981">
        <v>3.5</v>
      </c>
      <c r="CW5981">
        <v>3.6</v>
      </c>
      <c r="CY5981">
        <v>3.6</v>
      </c>
    </row>
    <row r="5982" spans="1:103" x14ac:dyDescent="0.55000000000000004">
      <c r="A5982" s="4" t="str">
        <f t="shared" ca="1" si="1381"/>
        <v>Deutsche Bank</v>
      </c>
      <c r="B5982" s="4" t="str">
        <f t="shared" si="1382"/>
        <v>Brett Ryan/Matthew Luzzetti</v>
      </c>
      <c r="C5982" s="4" t="s">
        <v>246</v>
      </c>
      <c r="D5982" s="4" t="s">
        <v>97</v>
      </c>
      <c r="E5982" s="4" t="str">
        <f>IF(COUNTIF($E$2:E5981,"Begin: " &amp; C5982 &amp; "-" &amp; D5982 &amp; "-" &amp; H5982)=0,"Begin: " &amp; C5982 &amp; "-" &amp; D5982 &amp; "-" &amp; H5982,IF((C5982 &amp; "-" &amp; D5982 &amp; "-" &amp; H5982)&lt;&gt;(C5983 &amp; "-" &amp; D5983 &amp; "-" &amp; H5983),"End: " &amp; C5982 &amp; "-" &amp; D5982 &amp; "-" &amp; H5982,""))</f>
        <v/>
      </c>
      <c r="F5982" s="4" t="str">
        <f t="shared" si="1383"/>
        <v>Wall Street Journal-Unemployment Rate-11-2019</v>
      </c>
      <c r="G5982" s="7">
        <v>43779</v>
      </c>
      <c r="H5982" s="7" t="str">
        <f t="shared" si="1384"/>
        <v>11-2019</v>
      </c>
      <c r="I5982" s="7" t="str">
        <f t="shared" ca="1" si="1385"/>
        <v>Wall Street Journal: Deutsche Bank-Unemployment Rate-11-2019</v>
      </c>
      <c r="J5982" s="4" t="str">
        <f t="shared" ca="1" si="1386"/>
        <v>Unemployment Rate-Deutsche Bank:11-2019</v>
      </c>
      <c r="K5982" t="s">
        <v>804</v>
      </c>
      <c r="CM5982">
        <v>3.7</v>
      </c>
      <c r="CO5982">
        <v>3.9</v>
      </c>
      <c r="CQ5982">
        <v>3.8</v>
      </c>
      <c r="CS5982">
        <v>3.7</v>
      </c>
      <c r="CU5982">
        <v>3.8</v>
      </c>
      <c r="CW5982">
        <v>3.9</v>
      </c>
      <c r="CY5982">
        <v>4</v>
      </c>
    </row>
    <row r="5983" spans="1:103" x14ac:dyDescent="0.55000000000000004">
      <c r="A5983" s="4" t="str">
        <f t="shared" ca="1" si="1381"/>
        <v>Prestige Economics LLC</v>
      </c>
      <c r="B5983" s="4" t="str">
        <f t="shared" si="1382"/>
        <v>Jason Schenker*</v>
      </c>
      <c r="C5983" s="4" t="s">
        <v>246</v>
      </c>
      <c r="D5983" s="4" t="s">
        <v>97</v>
      </c>
      <c r="E5983" s="4" t="str">
        <f>IF(COUNTIF($E$2:E5982,"Begin: " &amp; C5983 &amp; "-" &amp; D5983 &amp; "-" &amp; H5983)=0,"Begin: " &amp; C5983 &amp; "-" &amp; D5983 &amp; "-" &amp; H5983,IF((C5983 &amp; "-" &amp; D5983 &amp; "-" &amp; H5983)&lt;&gt;(C5984 &amp; "-" &amp; D5984 &amp; "-" &amp; H5984),"End: " &amp; C5983 &amp; "-" &amp; D5983 &amp; "-" &amp; H5983,""))</f>
        <v/>
      </c>
      <c r="F5983" s="4" t="str">
        <f t="shared" si="1383"/>
        <v>Wall Street Journal-Unemployment Rate-11-2019</v>
      </c>
      <c r="G5983" s="7">
        <v>43779</v>
      </c>
      <c r="H5983" s="7" t="str">
        <f t="shared" si="1384"/>
        <v>11-2019</v>
      </c>
      <c r="I5983" s="7" t="str">
        <f t="shared" ca="1" si="1385"/>
        <v>Wall Street Journal: Prestige Economics LLC-Unemployment Rate-11-2019</v>
      </c>
      <c r="J5983" s="4" t="str">
        <f t="shared" ca="1" si="1386"/>
        <v>Unemployment Rate-Prestige Economics LLC:11-2019</v>
      </c>
      <c r="K5983" t="s">
        <v>824</v>
      </c>
    </row>
    <row r="5984" spans="1:103" x14ac:dyDescent="0.55000000000000004">
      <c r="A5984" s="4" t="str">
        <f t="shared" ca="1" si="1381"/>
        <v>Pantheon Macroeconomics</v>
      </c>
      <c r="B5984" s="4" t="str">
        <f t="shared" si="1382"/>
        <v>Ian Shepherdson</v>
      </c>
      <c r="C5984" s="4" t="s">
        <v>246</v>
      </c>
      <c r="D5984" s="4" t="s">
        <v>97</v>
      </c>
      <c r="E5984" s="4" t="str">
        <f>IF(COUNTIF($E$2:E5983,"Begin: " &amp; C5984 &amp; "-" &amp; D5984 &amp; "-" &amp; H5984)=0,"Begin: " &amp; C5984 &amp; "-" &amp; D5984 &amp; "-" &amp; H5984,IF((C5984 &amp; "-" &amp; D5984 &amp; "-" &amp; H5984)&lt;&gt;(C5985 &amp; "-" &amp; D5985 &amp; "-" &amp; H5985),"End: " &amp; C5984 &amp; "-" &amp; D5984 &amp; "-" &amp; H5984,""))</f>
        <v/>
      </c>
      <c r="F5984" s="4" t="str">
        <f t="shared" si="1383"/>
        <v>Wall Street Journal-Unemployment Rate-11-2019</v>
      </c>
      <c r="G5984" s="7">
        <v>43779</v>
      </c>
      <c r="H5984" s="7" t="str">
        <f t="shared" si="1384"/>
        <v>11-2019</v>
      </c>
      <c r="I5984" s="7" t="str">
        <f t="shared" ca="1" si="1385"/>
        <v>Wall Street Journal: Pantheon Macroeconomics-Unemployment Rate-11-2019</v>
      </c>
      <c r="J5984" s="4" t="str">
        <f t="shared" ca="1" si="1386"/>
        <v>Unemployment Rate-Pantheon Macroeconomics:11-2019</v>
      </c>
      <c r="K5984" t="s">
        <v>231</v>
      </c>
      <c r="CM5984">
        <v>3.8</v>
      </c>
      <c r="CO5984">
        <v>4.0999999999999996</v>
      </c>
      <c r="CQ5984">
        <v>4.4000000000000004</v>
      </c>
      <c r="CS5984">
        <v>4.5999999999999996</v>
      </c>
      <c r="CU5984">
        <v>4.5</v>
      </c>
    </row>
    <row r="5985" spans="1:103" x14ac:dyDescent="0.55000000000000004">
      <c r="A5985" s="4" t="str">
        <f t="shared" ca="1" si="1381"/>
        <v>Decision Economics, Inc.</v>
      </c>
      <c r="B5985" s="4" t="str">
        <f t="shared" si="1382"/>
        <v>Allen Sinai</v>
      </c>
      <c r="C5985" s="4" t="s">
        <v>246</v>
      </c>
      <c r="D5985" s="4" t="s">
        <v>97</v>
      </c>
      <c r="E5985" s="4" t="str">
        <f>IF(COUNTIF($E$2:E5984,"Begin: " &amp; C5985 &amp; "-" &amp; D5985 &amp; "-" &amp; H5985)=0,"Begin: " &amp; C5985 &amp; "-" &amp; D5985 &amp; "-" &amp; H5985,IF((C5985 &amp; "-" &amp; D5985 &amp; "-" &amp; H5985)&lt;&gt;(C5986 &amp; "-" &amp; D5986 &amp; "-" &amp; H5986),"End: " &amp; C5985 &amp; "-" &amp; D5985 &amp; "-" &amp; H5985,""))</f>
        <v/>
      </c>
      <c r="F5985" s="4" t="str">
        <f t="shared" si="1383"/>
        <v>Wall Street Journal-Unemployment Rate-11-2019</v>
      </c>
      <c r="G5985" s="7">
        <v>43779</v>
      </c>
      <c r="H5985" s="7" t="str">
        <f t="shared" si="1384"/>
        <v>11-2019</v>
      </c>
      <c r="I5985" s="7" t="str">
        <f t="shared" ca="1" si="1385"/>
        <v>Wall Street Journal: Decision Economics, Inc.-Unemployment Rate-11-2019</v>
      </c>
      <c r="J5985" s="4" t="str">
        <f t="shared" ca="1" si="1386"/>
        <v>Unemployment Rate-Decision Economics, Inc.:11-2019</v>
      </c>
      <c r="K5985" t="s">
        <v>233</v>
      </c>
      <c r="CM5985">
        <v>3.4</v>
      </c>
      <c r="CO5985">
        <v>3.5</v>
      </c>
      <c r="CQ5985">
        <v>3.6</v>
      </c>
      <c r="CS5985">
        <v>3.8</v>
      </c>
      <c r="CU5985">
        <v>4</v>
      </c>
      <c r="CW5985">
        <v>4.3</v>
      </c>
      <c r="CY5985">
        <v>4.5999999999999996</v>
      </c>
    </row>
    <row r="5986" spans="1:103" x14ac:dyDescent="0.55000000000000004">
      <c r="A5986" s="4" t="str">
        <f t="shared" ca="1" si="1381"/>
        <v>Parsec Financial</v>
      </c>
      <c r="B5986" s="4" t="str">
        <f t="shared" si="1382"/>
        <v>James F. Smith</v>
      </c>
      <c r="C5986" s="4" t="s">
        <v>246</v>
      </c>
      <c r="D5986" s="4" t="s">
        <v>97</v>
      </c>
      <c r="E5986" s="4" t="str">
        <f>IF(COUNTIF($E$2:E5985,"Begin: " &amp; C5986 &amp; "-" &amp; D5986 &amp; "-" &amp; H5986)=0,"Begin: " &amp; C5986 &amp; "-" &amp; D5986 &amp; "-" &amp; H5986,IF((C5986 &amp; "-" &amp; D5986 &amp; "-" &amp; H5986)&lt;&gt;(C5987 &amp; "-" &amp; D5987 &amp; "-" &amp; H5987),"End: " &amp; C5986 &amp; "-" &amp; D5986 &amp; "-" &amp; H5986,""))</f>
        <v/>
      </c>
      <c r="F5986" s="4" t="str">
        <f t="shared" si="1383"/>
        <v>Wall Street Journal-Unemployment Rate-11-2019</v>
      </c>
      <c r="G5986" s="7">
        <v>43779</v>
      </c>
      <c r="H5986" s="7" t="str">
        <f t="shared" si="1384"/>
        <v>11-2019</v>
      </c>
      <c r="I5986" s="7" t="str">
        <f t="shared" ca="1" si="1385"/>
        <v>Wall Street Journal: Parsec Financial-Unemployment Rate-11-2019</v>
      </c>
      <c r="J5986" s="4" t="str">
        <f t="shared" ca="1" si="1386"/>
        <v>Unemployment Rate-Parsec Financial:11-2019</v>
      </c>
      <c r="K5986" t="s">
        <v>234</v>
      </c>
      <c r="CM5986">
        <v>3.4</v>
      </c>
      <c r="CO5986">
        <v>3.2</v>
      </c>
      <c r="CQ5986">
        <v>3</v>
      </c>
      <c r="CS5986">
        <v>3.3</v>
      </c>
      <c r="CU5986">
        <v>3.8</v>
      </c>
      <c r="CW5986">
        <v>4.2</v>
      </c>
      <c r="CY5986">
        <v>4</v>
      </c>
    </row>
    <row r="5987" spans="1:103" x14ac:dyDescent="0.55000000000000004">
      <c r="A5987" s="4" t="str">
        <f t="shared" ca="1" si="1381"/>
        <v>Univ of Central FL</v>
      </c>
      <c r="B5987" s="4" t="str">
        <f t="shared" si="1382"/>
        <v>Sean M. Snaith</v>
      </c>
      <c r="C5987" s="4" t="s">
        <v>246</v>
      </c>
      <c r="D5987" s="4" t="s">
        <v>97</v>
      </c>
      <c r="E5987" s="4" t="str">
        <f>IF(COUNTIF($E$2:E5986,"Begin: " &amp; C5987 &amp; "-" &amp; D5987 &amp; "-" &amp; H5987)=0,"Begin: " &amp; C5987 &amp; "-" &amp; D5987 &amp; "-" &amp; H5987,IF((C5987 &amp; "-" &amp; D5987 &amp; "-" &amp; H5987)&lt;&gt;(C5988 &amp; "-" &amp; D5988 &amp; "-" &amp; H5988),"End: " &amp; C5987 &amp; "-" &amp; D5987 &amp; "-" &amp; H5987,""))</f>
        <v/>
      </c>
      <c r="F5987" s="4" t="str">
        <f t="shared" si="1383"/>
        <v>Wall Street Journal-Unemployment Rate-11-2019</v>
      </c>
      <c r="G5987" s="7">
        <v>43779</v>
      </c>
      <c r="H5987" s="7" t="str">
        <f t="shared" si="1384"/>
        <v>11-2019</v>
      </c>
      <c r="I5987" s="7" t="str">
        <f t="shared" ca="1" si="1385"/>
        <v>Wall Street Journal: Univ of Central FL-Unemployment Rate-11-2019</v>
      </c>
      <c r="J5987" s="4" t="str">
        <f t="shared" ca="1" si="1386"/>
        <v>Unemployment Rate-Univ of Central FL:11-2019</v>
      </c>
      <c r="K5987" t="s">
        <v>235</v>
      </c>
      <c r="CM5987">
        <v>3.5</v>
      </c>
      <c r="CO5987">
        <v>3.1</v>
      </c>
      <c r="CQ5987">
        <v>2.9</v>
      </c>
      <c r="CS5987">
        <v>2.9</v>
      </c>
      <c r="CU5987">
        <v>2.9</v>
      </c>
      <c r="CW5987">
        <v>3</v>
      </c>
      <c r="CY5987">
        <v>3.2</v>
      </c>
    </row>
    <row r="5988" spans="1:103" x14ac:dyDescent="0.55000000000000004">
      <c r="A5988" s="4" t="str">
        <f t="shared" ca="1" si="1381"/>
        <v>SS Economics</v>
      </c>
      <c r="B5988" s="4" t="str">
        <f t="shared" si="1382"/>
        <v>Sung Won Sohn</v>
      </c>
      <c r="C5988" s="4" t="s">
        <v>246</v>
      </c>
      <c r="D5988" s="4" t="s">
        <v>97</v>
      </c>
      <c r="E5988" s="4" t="str">
        <f>IF(COUNTIF($E$2:E5987,"Begin: " &amp; C5988 &amp; "-" &amp; D5988 &amp; "-" &amp; H5988)=0,"Begin: " &amp; C5988 &amp; "-" &amp; D5988 &amp; "-" &amp; H5988,IF((C5988 &amp; "-" &amp; D5988 &amp; "-" &amp; H5988)&lt;&gt;(C5989 &amp; "-" &amp; D5989 &amp; "-" &amp; H5989),"End: " &amp; C5988 &amp; "-" &amp; D5988 &amp; "-" &amp; H5988,""))</f>
        <v/>
      </c>
      <c r="F5988" s="4" t="str">
        <f t="shared" si="1383"/>
        <v>Wall Street Journal-Unemployment Rate-11-2019</v>
      </c>
      <c r="G5988" s="7">
        <v>43779</v>
      </c>
      <c r="H5988" s="7" t="str">
        <f t="shared" si="1384"/>
        <v>11-2019</v>
      </c>
      <c r="I5988" s="7" t="str">
        <f t="shared" ca="1" si="1385"/>
        <v>Wall Street Journal: SS Economics-Unemployment Rate-11-2019</v>
      </c>
      <c r="J5988" s="4" t="str">
        <f t="shared" ca="1" si="1386"/>
        <v>Unemployment Rate-SS Economics:11-2019</v>
      </c>
      <c r="K5988" t="s">
        <v>785</v>
      </c>
      <c r="CM5988">
        <v>3.5</v>
      </c>
      <c r="CO5988">
        <v>3.4</v>
      </c>
      <c r="CQ5988">
        <v>3.4</v>
      </c>
      <c r="CS5988">
        <v>3.5</v>
      </c>
      <c r="CU5988">
        <v>3.5</v>
      </c>
      <c r="CW5988">
        <v>3.5</v>
      </c>
      <c r="CY5988">
        <v>3.5</v>
      </c>
    </row>
    <row r="5989" spans="1:103" x14ac:dyDescent="0.55000000000000004">
      <c r="A5989" s="4" t="str">
        <f t="shared" ca="1" si="1381"/>
        <v>Pierpont Securities</v>
      </c>
      <c r="B5989" s="4" t="str">
        <f t="shared" si="1382"/>
        <v>Stephen Stanley</v>
      </c>
      <c r="C5989" s="4" t="s">
        <v>246</v>
      </c>
      <c r="D5989" s="4" t="s">
        <v>97</v>
      </c>
      <c r="E5989" s="4" t="str">
        <f>IF(COUNTIF($E$2:E5988,"Begin: " &amp; C5989 &amp; "-" &amp; D5989 &amp; "-" &amp; H5989)=0,"Begin: " &amp; C5989 &amp; "-" &amp; D5989 &amp; "-" &amp; H5989,IF((C5989 &amp; "-" &amp; D5989 &amp; "-" &amp; H5989)&lt;&gt;(C5990 &amp; "-" &amp; D5990 &amp; "-" &amp; H5990),"End: " &amp; C5989 &amp; "-" &amp; D5989 &amp; "-" &amp; H5989,""))</f>
        <v/>
      </c>
      <c r="F5989" s="4" t="str">
        <f t="shared" si="1383"/>
        <v>Wall Street Journal-Unemployment Rate-11-2019</v>
      </c>
      <c r="G5989" s="7">
        <v>43779</v>
      </c>
      <c r="H5989" s="7" t="str">
        <f t="shared" si="1384"/>
        <v>11-2019</v>
      </c>
      <c r="I5989" s="7" t="str">
        <f t="shared" ca="1" si="1385"/>
        <v>Wall Street Journal: Pierpont Securities-Unemployment Rate-11-2019</v>
      </c>
      <c r="J5989" s="4" t="str">
        <f t="shared" ca="1" si="1386"/>
        <v>Unemployment Rate-Pierpont Securities:11-2019</v>
      </c>
      <c r="K5989" t="s">
        <v>238</v>
      </c>
      <c r="CM5989">
        <v>3.5</v>
      </c>
      <c r="CO5989">
        <v>3.4</v>
      </c>
      <c r="CQ5989">
        <v>3.3</v>
      </c>
      <c r="CS5989">
        <v>3.2</v>
      </c>
      <c r="CU5989">
        <v>3.2</v>
      </c>
      <c r="CW5989">
        <v>3.2</v>
      </c>
      <c r="CY5989">
        <v>3.3</v>
      </c>
    </row>
    <row r="5990" spans="1:103" x14ac:dyDescent="0.55000000000000004">
      <c r="A5990" s="4" t="str">
        <f t="shared" ca="1" si="1381"/>
        <v>Economic Analysis Associates Inc.</v>
      </c>
      <c r="B5990" s="4" t="str">
        <f t="shared" si="1382"/>
        <v>Susan M. Sterne</v>
      </c>
      <c r="C5990" s="4" t="s">
        <v>246</v>
      </c>
      <c r="D5990" s="4" t="s">
        <v>97</v>
      </c>
      <c r="E5990" s="4" t="str">
        <f>IF(COUNTIF($E$2:E5989,"Begin: " &amp; C5990 &amp; "-" &amp; D5990 &amp; "-" &amp; H5990)=0,"Begin: " &amp; C5990 &amp; "-" &amp; D5990 &amp; "-" &amp; H5990,IF((C5990 &amp; "-" &amp; D5990 &amp; "-" &amp; H5990)&lt;&gt;(C5991 &amp; "-" &amp; D5991 &amp; "-" &amp; H5991),"End: " &amp; C5990 &amp; "-" &amp; D5990 &amp; "-" &amp; H5990,""))</f>
        <v/>
      </c>
      <c r="F5990" s="4" t="str">
        <f t="shared" si="1383"/>
        <v>Wall Street Journal-Unemployment Rate-11-2019</v>
      </c>
      <c r="G5990" s="7">
        <v>43779</v>
      </c>
      <c r="H5990" s="7" t="str">
        <f t="shared" si="1384"/>
        <v>11-2019</v>
      </c>
      <c r="I5990" s="7" t="str">
        <f t="shared" ca="1" si="1385"/>
        <v>Wall Street Journal: Economic Analysis Associates Inc.-Unemployment Rate-11-2019</v>
      </c>
      <c r="J5990" s="4" t="str">
        <f t="shared" ca="1" si="1386"/>
        <v>Unemployment Rate-Economic Analysis Associates Inc.:11-2019</v>
      </c>
      <c r="K5990" t="s">
        <v>239</v>
      </c>
      <c r="CM5990">
        <v>3.5</v>
      </c>
      <c r="CO5990">
        <v>3.4</v>
      </c>
      <c r="CQ5990">
        <v>3.3</v>
      </c>
      <c r="CS5990">
        <v>3.2</v>
      </c>
      <c r="CU5990">
        <v>3.1</v>
      </c>
      <c r="CW5990">
        <v>3.3</v>
      </c>
      <c r="CY5990">
        <v>3.4</v>
      </c>
    </row>
    <row r="5991" spans="1:103" x14ac:dyDescent="0.55000000000000004">
      <c r="A5991" s="4" t="str">
        <f t="shared" ca="1" si="1381"/>
        <v>CSFB</v>
      </c>
      <c r="B5991" s="4" t="str">
        <f t="shared" si="1382"/>
        <v>James Sweeney</v>
      </c>
      <c r="C5991" s="4" t="s">
        <v>246</v>
      </c>
      <c r="D5991" s="4" t="s">
        <v>97</v>
      </c>
      <c r="E5991" s="4" t="str">
        <f>IF(COUNTIF($E$2:E5990,"Begin: " &amp; C5991 &amp; "-" &amp; D5991 &amp; "-" &amp; H5991)=0,"Begin: " &amp; C5991 &amp; "-" &amp; D5991 &amp; "-" &amp; H5991,IF((C5991 &amp; "-" &amp; D5991 &amp; "-" &amp; H5991)&lt;&gt;(C5992 &amp; "-" &amp; D5992 &amp; "-" &amp; H5992),"End: " &amp; C5991 &amp; "-" &amp; D5991 &amp; "-" &amp; H5991,""))</f>
        <v/>
      </c>
      <c r="F5991" s="4" t="str">
        <f t="shared" si="1383"/>
        <v>Wall Street Journal-Unemployment Rate-11-2019</v>
      </c>
      <c r="G5991" s="7">
        <v>43779</v>
      </c>
      <c r="H5991" s="7" t="str">
        <f t="shared" si="1384"/>
        <v>11-2019</v>
      </c>
      <c r="I5991" s="7" t="str">
        <f t="shared" ca="1" si="1385"/>
        <v>Wall Street Journal: CSFB-Unemployment Rate-11-2019</v>
      </c>
      <c r="J5991" s="4" t="str">
        <f t="shared" ca="1" si="1386"/>
        <v>Unemployment Rate-CSFB:11-2019</v>
      </c>
      <c r="K5991" t="s">
        <v>679</v>
      </c>
      <c r="CM5991">
        <v>3.7</v>
      </c>
      <c r="CO5991">
        <v>3.7</v>
      </c>
      <c r="CQ5991">
        <v>3.7</v>
      </c>
    </row>
    <row r="5992" spans="1:103" x14ac:dyDescent="0.55000000000000004">
      <c r="A5992" s="4" t="str">
        <f t="shared" ref="A5992:A6000" ca="1" si="1387">IF(ISERROR(IF(C5992="GIOA",INDEX(List_AnonymousForecasters,MATCH(LEFT(K5992,FIND(":",K5992,1)-1),List_IndividualForecasters,0),1),INDEX(List_FirmNamesOmega,MATCH(LEFT(K5992,FIND(":",K5992,1)-1),List_FirmNamesAlpha,0),1))),LEFT(K5992,FIND(":",K5992,1)-1),IF(C5992="GIOA",INDEX(List_AnonymousForecasters,MATCH(LEFT(K5992,FIND(":",K5992,1)-1),List_IndividualForecasters,0),1),INDEX(List_FirmNamesOmega,MATCH(LEFT(K5992,FIND(":",K5992,1)-1),List_FirmNamesAlpha,0),1)))</f>
        <v>American Chemistry Council</v>
      </c>
      <c r="B5992" s="4" t="str">
        <f t="shared" ref="B5992:B6000" si="1388">MID(K5992,FIND(":",K5992,1)+2,LEN(K5992)-FIND(":",K5992,1))</f>
        <v>Kevin Swift</v>
      </c>
      <c r="C5992" s="4" t="s">
        <v>246</v>
      </c>
      <c r="D5992" s="4" t="s">
        <v>97</v>
      </c>
      <c r="E5992" s="4" t="str">
        <f>IF(COUNTIF($E$2:E5991,"Begin: " &amp; C5992 &amp; "-" &amp; D5992 &amp; "-" &amp; H5992)=0,"Begin: " &amp; C5992 &amp; "-" &amp; D5992 &amp; "-" &amp; H5992,IF((C5992 &amp; "-" &amp; D5992 &amp; "-" &amp; H5992)&lt;&gt;(C5993 &amp; "-" &amp; D5993 &amp; "-" &amp; H5993),"End: " &amp; C5992 &amp; "-" &amp; D5992 &amp; "-" &amp; H5992,""))</f>
        <v/>
      </c>
      <c r="F5992" s="4" t="str">
        <f t="shared" ref="F5992:F6000" si="1389">C5992 &amp; "-" &amp; D5992 &amp; "-" &amp; H5992</f>
        <v>Wall Street Journal-Unemployment Rate-11-2019</v>
      </c>
      <c r="G5992" s="7">
        <v>43779</v>
      </c>
      <c r="H5992" s="7" t="str">
        <f t="shared" ref="H5992:H6000" si="1390">TEXT(MONTH(G5992),"00") &amp; "-" &amp; TEXT(YEAR(G5992),"0000")</f>
        <v>11-2019</v>
      </c>
      <c r="I5992" s="7" t="str">
        <f t="shared" ref="I5992:I6000" ca="1" si="1391">C5992 &amp; ": " &amp; A5992 &amp; "-" &amp; D5992 &amp; "-" &amp; H5992</f>
        <v>Wall Street Journal: American Chemistry Council-Unemployment Rate-11-2019</v>
      </c>
      <c r="J5992" s="4" t="str">
        <f t="shared" ref="J5992:J6000" ca="1" si="1392">D5992 &amp; "-" &amp; A5992 &amp; ":" &amp; TEXT(MONTH(G5992),"00") &amp; "-" &amp; TEXT(YEAR(G5992),"0000")</f>
        <v>Unemployment Rate-American Chemistry Council:11-2019</v>
      </c>
      <c r="K5992" t="s">
        <v>863</v>
      </c>
      <c r="CM5992">
        <v>3.6</v>
      </c>
      <c r="CO5992">
        <v>3.6</v>
      </c>
      <c r="CQ5992">
        <v>3.7</v>
      </c>
      <c r="CS5992">
        <v>3.8</v>
      </c>
      <c r="CU5992">
        <v>3.7</v>
      </c>
      <c r="CW5992">
        <v>3.7</v>
      </c>
      <c r="CY5992">
        <v>3.6</v>
      </c>
    </row>
    <row r="5993" spans="1:103" x14ac:dyDescent="0.55000000000000004">
      <c r="A5993" s="4" t="str">
        <f t="shared" ca="1" si="1387"/>
        <v>Grant Thornton</v>
      </c>
      <c r="B5993" s="4" t="str">
        <f t="shared" si="1388"/>
        <v>Diane Swonk</v>
      </c>
      <c r="C5993" s="4" t="s">
        <v>246</v>
      </c>
      <c r="D5993" s="4" t="s">
        <v>97</v>
      </c>
      <c r="E5993" s="4" t="str">
        <f>IF(COUNTIF($E$2:E5992,"Begin: " &amp; C5993 &amp; "-" &amp; D5993 &amp; "-" &amp; H5993)=0,"Begin: " &amp; C5993 &amp; "-" &amp; D5993 &amp; "-" &amp; H5993,IF((C5993 &amp; "-" &amp; D5993 &amp; "-" &amp; H5993)&lt;&gt;(C5994 &amp; "-" &amp; D5994 &amp; "-" &amp; H5994),"End: " &amp; C5993 &amp; "-" &amp; D5993 &amp; "-" &amp; H5993,""))</f>
        <v/>
      </c>
      <c r="F5993" s="4" t="str">
        <f t="shared" si="1389"/>
        <v>Wall Street Journal-Unemployment Rate-11-2019</v>
      </c>
      <c r="G5993" s="7">
        <v>43779</v>
      </c>
      <c r="H5993" s="7" t="str">
        <f t="shared" si="1390"/>
        <v>11-2019</v>
      </c>
      <c r="I5993" s="7" t="str">
        <f t="shared" ca="1" si="1391"/>
        <v>Wall Street Journal: Grant Thornton-Unemployment Rate-11-2019</v>
      </c>
      <c r="J5993" s="4" t="str">
        <f t="shared" ca="1" si="1392"/>
        <v>Unemployment Rate-Grant Thornton:11-2019</v>
      </c>
      <c r="K5993" t="s">
        <v>772</v>
      </c>
      <c r="CM5993">
        <v>3.5</v>
      </c>
      <c r="CO5993">
        <v>3.5</v>
      </c>
      <c r="CQ5993">
        <v>3.6</v>
      </c>
      <c r="CS5993">
        <v>4</v>
      </c>
      <c r="CU5993">
        <v>4.8</v>
      </c>
      <c r="CW5993">
        <v>5.5</v>
      </c>
      <c r="CY5993">
        <v>5.5</v>
      </c>
    </row>
    <row r="5994" spans="1:103" x14ac:dyDescent="0.55000000000000004">
      <c r="A5994" s="4" t="str">
        <f t="shared" ca="1" si="1387"/>
        <v>The Northern Trust</v>
      </c>
      <c r="B5994" s="4" t="str">
        <f t="shared" si="1388"/>
        <v>Carl Tannenbaum</v>
      </c>
      <c r="C5994" s="4" t="s">
        <v>246</v>
      </c>
      <c r="D5994" s="4" t="s">
        <v>97</v>
      </c>
      <c r="E5994" s="4" t="str">
        <f>IF(COUNTIF($E$2:E5993,"Begin: " &amp; C5994 &amp; "-" &amp; D5994 &amp; "-" &amp; H5994)=0,"Begin: " &amp; C5994 &amp; "-" &amp; D5994 &amp; "-" &amp; H5994,IF((C5994 &amp; "-" &amp; D5994 &amp; "-" &amp; H5994)&lt;&gt;(C5995 &amp; "-" &amp; D5995 &amp; "-" &amp; H5995),"End: " &amp; C5994 &amp; "-" &amp; D5994 &amp; "-" &amp; H5994,""))</f>
        <v/>
      </c>
      <c r="F5994" s="4" t="str">
        <f t="shared" si="1389"/>
        <v>Wall Street Journal-Unemployment Rate-11-2019</v>
      </c>
      <c r="G5994" s="7">
        <v>43779</v>
      </c>
      <c r="H5994" s="7" t="str">
        <f t="shared" si="1390"/>
        <v>11-2019</v>
      </c>
      <c r="I5994" s="7" t="str">
        <f t="shared" ca="1" si="1391"/>
        <v>Wall Street Journal: The Northern Trust-Unemployment Rate-11-2019</v>
      </c>
      <c r="J5994" s="4" t="str">
        <f t="shared" ca="1" si="1392"/>
        <v>Unemployment Rate-The Northern Trust:11-2019</v>
      </c>
      <c r="K5994" t="s">
        <v>849</v>
      </c>
      <c r="CM5994">
        <v>3.6</v>
      </c>
      <c r="CO5994">
        <v>3.7</v>
      </c>
      <c r="CQ5994">
        <v>3.7</v>
      </c>
      <c r="CS5994">
        <v>3.9</v>
      </c>
      <c r="CU5994">
        <v>4</v>
      </c>
      <c r="CW5994">
        <v>4</v>
      </c>
      <c r="CY5994">
        <v>4</v>
      </c>
    </row>
    <row r="5995" spans="1:103" x14ac:dyDescent="0.55000000000000004">
      <c r="A5995" s="4" t="str">
        <f t="shared" ca="1" si="1387"/>
        <v>BNP Paribas</v>
      </c>
      <c r="B5995" s="4" t="str">
        <f t="shared" si="1388"/>
        <v>US Economics Team*</v>
      </c>
      <c r="C5995" s="4" t="s">
        <v>246</v>
      </c>
      <c r="D5995" s="4" t="s">
        <v>97</v>
      </c>
      <c r="E5995" s="4" t="str">
        <f>IF(COUNTIF($E$2:E5994,"Begin: " &amp; C5995 &amp; "-" &amp; D5995 &amp; "-" &amp; H5995)=0,"Begin: " &amp; C5995 &amp; "-" &amp; D5995 &amp; "-" &amp; H5995,IF((C5995 &amp; "-" &amp; D5995 &amp; "-" &amp; H5995)&lt;&gt;(C5996 &amp; "-" &amp; D5996 &amp; "-" &amp; H5996),"End: " &amp; C5995 &amp; "-" &amp; D5995 &amp; "-" &amp; H5995,""))</f>
        <v/>
      </c>
      <c r="F5995" s="4" t="str">
        <f t="shared" si="1389"/>
        <v>Wall Street Journal-Unemployment Rate-11-2019</v>
      </c>
      <c r="G5995" s="7">
        <v>43779</v>
      </c>
      <c r="H5995" s="7" t="str">
        <f t="shared" si="1390"/>
        <v>11-2019</v>
      </c>
      <c r="I5995" s="7" t="str">
        <f t="shared" ca="1" si="1391"/>
        <v>Wall Street Journal: BNP Paribas-Unemployment Rate-11-2019</v>
      </c>
      <c r="J5995" s="4" t="str">
        <f t="shared" ca="1" si="1392"/>
        <v>Unemployment Rate-BNP Paribas:11-2019</v>
      </c>
      <c r="K5995" t="s">
        <v>857</v>
      </c>
    </row>
    <row r="5996" spans="1:103" x14ac:dyDescent="0.55000000000000004">
      <c r="A5996" s="4" t="str">
        <f t="shared" ca="1" si="1387"/>
        <v>The Conference Board</v>
      </c>
      <c r="B5996" s="4" t="str">
        <f t="shared" si="1388"/>
        <v>Bart van Ark*</v>
      </c>
      <c r="C5996" s="4" t="s">
        <v>246</v>
      </c>
      <c r="D5996" s="4" t="s">
        <v>97</v>
      </c>
      <c r="E5996" s="4" t="str">
        <f>IF(COUNTIF($E$2:E5995,"Begin: " &amp; C5996 &amp; "-" &amp; D5996 &amp; "-" &amp; H5996)=0,"Begin: " &amp; C5996 &amp; "-" &amp; D5996 &amp; "-" &amp; H5996,IF((C5996 &amp; "-" &amp; D5996 &amp; "-" &amp; H5996)&lt;&gt;(C5997 &amp; "-" &amp; D5997 &amp; "-" &amp; H5997),"End: " &amp; C5996 &amp; "-" &amp; D5996 &amp; "-" &amp; H5996,""))</f>
        <v/>
      </c>
      <c r="F5996" s="4" t="str">
        <f t="shared" si="1389"/>
        <v>Wall Street Journal-Unemployment Rate-11-2019</v>
      </c>
      <c r="G5996" s="7">
        <v>43779</v>
      </c>
      <c r="H5996" s="7" t="str">
        <f t="shared" si="1390"/>
        <v>11-2019</v>
      </c>
      <c r="I5996" s="7" t="str">
        <f t="shared" ca="1" si="1391"/>
        <v>Wall Street Journal: The Conference Board-Unemployment Rate-11-2019</v>
      </c>
      <c r="J5996" s="4" t="str">
        <f t="shared" ca="1" si="1392"/>
        <v>Unemployment Rate-The Conference Board:11-2019</v>
      </c>
      <c r="K5996" t="s">
        <v>850</v>
      </c>
    </row>
    <row r="5997" spans="1:103" x14ac:dyDescent="0.55000000000000004">
      <c r="A5997" s="4" t="str">
        <f t="shared" ca="1" si="1387"/>
        <v>Eaton Corp.</v>
      </c>
      <c r="B5997" s="4" t="str">
        <f t="shared" si="1388"/>
        <v>Jordan Vickers</v>
      </c>
      <c r="C5997" s="4" t="s">
        <v>246</v>
      </c>
      <c r="D5997" s="4" t="s">
        <v>97</v>
      </c>
      <c r="E5997" s="4" t="str">
        <f>IF(COUNTIF($E$2:E5996,"Begin: " &amp; C5997 &amp; "-" &amp; D5997 &amp; "-" &amp; H5997)=0,"Begin: " &amp; C5997 &amp; "-" &amp; D5997 &amp; "-" &amp; H5997,IF((C5997 &amp; "-" &amp; D5997 &amp; "-" &amp; H5997)&lt;&gt;(C5998 &amp; "-" &amp; D5998 &amp; "-" &amp; H5998),"End: " &amp; C5997 &amp; "-" &amp; D5997 &amp; "-" &amp; H5997,""))</f>
        <v/>
      </c>
      <c r="F5997" s="4" t="str">
        <f t="shared" si="1389"/>
        <v>Wall Street Journal-Unemployment Rate-11-2019</v>
      </c>
      <c r="G5997" s="7">
        <v>43779</v>
      </c>
      <c r="H5997" s="7" t="str">
        <f t="shared" si="1390"/>
        <v>11-2019</v>
      </c>
      <c r="I5997" s="7" t="str">
        <f t="shared" ca="1" si="1391"/>
        <v>Wall Street Journal: Eaton Corp.-Unemployment Rate-11-2019</v>
      </c>
      <c r="J5997" s="4" t="str">
        <f t="shared" ca="1" si="1392"/>
        <v>Unemployment Rate-Eaton Corp.:11-2019</v>
      </c>
      <c r="K5997" t="s">
        <v>864</v>
      </c>
      <c r="CM5997">
        <v>3.6</v>
      </c>
      <c r="CO5997">
        <v>3.9</v>
      </c>
      <c r="CQ5997">
        <v>4</v>
      </c>
      <c r="CS5997">
        <v>4.0999999999999996</v>
      </c>
      <c r="CU5997">
        <v>4.2</v>
      </c>
      <c r="CW5997">
        <v>4.4000000000000004</v>
      </c>
      <c r="CY5997">
        <v>4.5999999999999996</v>
      </c>
    </row>
    <row r="5998" spans="1:103" x14ac:dyDescent="0.55000000000000004">
      <c r="A5998" s="4" t="str">
        <f t="shared" ca="1" si="1387"/>
        <v>First Trust Advisors, LP</v>
      </c>
      <c r="B5998" s="4" t="str">
        <f t="shared" si="1388"/>
        <v>Brian S. Wesbury/Robert Stein</v>
      </c>
      <c r="C5998" s="4" t="s">
        <v>246</v>
      </c>
      <c r="D5998" s="4" t="s">
        <v>97</v>
      </c>
      <c r="E5998" s="4" t="str">
        <f>IF(COUNTIF($E$2:E5997,"Begin: " &amp; C5998 &amp; "-" &amp; D5998 &amp; "-" &amp; H5998)=0,"Begin: " &amp; C5998 &amp; "-" &amp; D5998 &amp; "-" &amp; H5998,IF((C5998 &amp; "-" &amp; D5998 &amp; "-" &amp; H5998)&lt;&gt;(C5999 &amp; "-" &amp; D5999 &amp; "-" &amp; H5999),"End: " &amp; C5998 &amp; "-" &amp; D5998 &amp; "-" &amp; H5998,""))</f>
        <v/>
      </c>
      <c r="F5998" s="4" t="str">
        <f t="shared" si="1389"/>
        <v>Wall Street Journal-Unemployment Rate-11-2019</v>
      </c>
      <c r="G5998" s="7">
        <v>43779</v>
      </c>
      <c r="H5998" s="7" t="str">
        <f t="shared" si="1390"/>
        <v>11-2019</v>
      </c>
      <c r="I5998" s="7" t="str">
        <f t="shared" ca="1" si="1391"/>
        <v>Wall Street Journal: First Trust Advisors, LP-Unemployment Rate-11-2019</v>
      </c>
      <c r="J5998" s="4" t="str">
        <f t="shared" ca="1" si="1392"/>
        <v>Unemployment Rate-First Trust Advisors, LP:11-2019</v>
      </c>
      <c r="K5998" t="s">
        <v>865</v>
      </c>
      <c r="CM5998">
        <v>3.5</v>
      </c>
      <c r="CO5998">
        <v>3.4</v>
      </c>
      <c r="CQ5998">
        <v>3.3</v>
      </c>
      <c r="CS5998">
        <v>3.2</v>
      </c>
      <c r="CU5998">
        <v>3.2</v>
      </c>
    </row>
    <row r="5999" spans="1:103" x14ac:dyDescent="0.55000000000000004">
      <c r="A5999" s="4" t="str">
        <f t="shared" ca="1" si="1387"/>
        <v>National Association of Realtors</v>
      </c>
      <c r="B5999" s="4" t="str">
        <f t="shared" si="1388"/>
        <v>Lawrence Yun</v>
      </c>
      <c r="C5999" s="4" t="s">
        <v>246</v>
      </c>
      <c r="D5999" s="4" t="s">
        <v>97</v>
      </c>
      <c r="E5999" s="4" t="str">
        <f>IF(COUNTIF($E$2:E5998,"Begin: " &amp; C5999 &amp; "-" &amp; D5999 &amp; "-" &amp; H5999)=0,"Begin: " &amp; C5999 &amp; "-" &amp; D5999 &amp; "-" &amp; H5999,IF((C5999 &amp; "-" &amp; D5999 &amp; "-" &amp; H5999)&lt;&gt;(C6000 &amp; "-" &amp; D6000 &amp; "-" &amp; H6000),"End: " &amp; C5999 &amp; "-" &amp; D5999 &amp; "-" &amp; H5999,""))</f>
        <v/>
      </c>
      <c r="F5999" s="4" t="str">
        <f t="shared" si="1389"/>
        <v>Wall Street Journal-Unemployment Rate-11-2019</v>
      </c>
      <c r="G5999" s="7">
        <v>43779</v>
      </c>
      <c r="H5999" s="7" t="str">
        <f t="shared" si="1390"/>
        <v>11-2019</v>
      </c>
      <c r="I5999" s="7" t="str">
        <f t="shared" ca="1" si="1391"/>
        <v>Wall Street Journal: National Association of Realtors-Unemployment Rate-11-2019</v>
      </c>
      <c r="J5999" s="4" t="str">
        <f t="shared" ca="1" si="1392"/>
        <v>Unemployment Rate-National Association of Realtors:11-2019</v>
      </c>
      <c r="K5999" t="s">
        <v>245</v>
      </c>
      <c r="CM5999">
        <v>3.7</v>
      </c>
      <c r="CO5999">
        <v>3.8</v>
      </c>
      <c r="CQ5999">
        <v>3.9</v>
      </c>
      <c r="CS5999">
        <v>4</v>
      </c>
      <c r="CU5999">
        <v>4.0999999999999996</v>
      </c>
      <c r="CW5999">
        <v>4.2</v>
      </c>
      <c r="CY5999">
        <v>4.2</v>
      </c>
    </row>
    <row r="6000" spans="1:103" x14ac:dyDescent="0.55000000000000004">
      <c r="A6000" s="4" t="str">
        <f t="shared" ca="1" si="1387"/>
        <v>Morgan Stanley</v>
      </c>
      <c r="B6000" s="4" t="str">
        <f t="shared" si="1388"/>
        <v>Ellen Zentner*</v>
      </c>
      <c r="C6000" s="4" t="s">
        <v>246</v>
      </c>
      <c r="D6000" s="4" t="s">
        <v>97</v>
      </c>
      <c r="E6000" s="4" t="str">
        <f>IF(COUNTIF($E$2:E5999,"Begin: " &amp; C6000 &amp; "-" &amp; D6000 &amp; "-" &amp; H6000)=0,"Begin: " &amp; C6000 &amp; "-" &amp; D6000 &amp; "-" &amp; H6000,IF((C6000 &amp; "-" &amp; D6000 &amp; "-" &amp; H6000)&lt;&gt;(C6001 &amp; "-" &amp; D6001 &amp; "-" &amp; H6001),"End: " &amp; C6000 &amp; "-" &amp; D6000 &amp; "-" &amp; H6000,""))</f>
        <v>End: Wall Street Journal-Unemployment Rate-11-2019</v>
      </c>
      <c r="F6000" s="4" t="str">
        <f t="shared" si="1389"/>
        <v>Wall Street Journal-Unemployment Rate-11-2019</v>
      </c>
      <c r="G6000" s="7">
        <v>43779</v>
      </c>
      <c r="H6000" s="7" t="str">
        <f t="shared" si="1390"/>
        <v>11-2019</v>
      </c>
      <c r="I6000" s="7" t="str">
        <f t="shared" ca="1" si="1391"/>
        <v>Wall Street Journal: Morgan Stanley-Unemployment Rate-11-2019</v>
      </c>
      <c r="J6000" s="4" t="str">
        <f t="shared" ca="1" si="1392"/>
        <v>Unemployment Rate-Morgan Stanley:11-2019</v>
      </c>
      <c r="K6000" t="s">
        <v>827</v>
      </c>
    </row>
    <row r="6001" spans="1:103" x14ac:dyDescent="0.55000000000000004">
      <c r="A6001" s="4" t="str">
        <f t="shared" ref="A6001" ca="1" si="1393">IF(ISERROR(IF(C6001="GIOA",INDEX(List_AnonymousForecasters,MATCH(LEFT(K6001,FIND(":",K6001,1)-1),List_IndividualForecasters,0),1),INDEX(List_FirmNamesOmega,MATCH(LEFT(K6001,FIND(":",K6001,1)-1),List_FirmNamesAlpha,0),1))),LEFT(K6001,FIND(":",K6001,1)-1),IF(C6001="GIOA",INDEX(List_AnonymousForecasters,MATCH(LEFT(K6001,FIND(":",K6001,1)-1),List_IndividualForecasters,0),1),INDEX(List_FirmNamesOmega,MATCH(LEFT(K6001,FIND(":",K6001,1)-1),List_FirmNamesAlpha,0),1)))</f>
        <v>Nomura</v>
      </c>
      <c r="B6001" s="4" t="str">
        <f t="shared" ref="B6001" si="1394">MID(K6001,FIND(":",K6001,1)+2,LEN(K6001)-FIND(":",K6001,1))</f>
        <v>Lewis Alexander*</v>
      </c>
      <c r="C6001" s="4" t="s">
        <v>246</v>
      </c>
      <c r="D6001" s="4" t="s">
        <v>249</v>
      </c>
      <c r="E6001" s="4" t="str">
        <f>IF(COUNTIF($E$2:E6000,"Begin: " &amp; C6001 &amp; "-" &amp; D6001 &amp; "-" &amp; H6001)=0,"Begin: " &amp; C6001 &amp; "-" &amp; D6001 &amp; "-" &amp; H6001,IF((C6001 &amp; "-" &amp; D6001 &amp; "-" &amp; H6001)&lt;&gt;(C6002 &amp; "-" &amp; D6002 &amp; "-" &amp; H6002),"End: " &amp; C6001 &amp; "-" &amp; D6001 &amp; "-" &amp; H6001,""))</f>
        <v>Begin: Wall Street Journal-Crude Oil-11-2019</v>
      </c>
      <c r="F6001" s="4" t="str">
        <f t="shared" ref="F6001" si="1395">C6001 &amp; "-" &amp; D6001 &amp; "-" &amp; H6001</f>
        <v>Wall Street Journal-Crude Oil-11-2019</v>
      </c>
      <c r="G6001" s="7">
        <v>43779</v>
      </c>
      <c r="H6001" s="7" t="str">
        <f t="shared" ref="H6001" si="1396">TEXT(MONTH(G6001),"00") &amp; "-" &amp; TEXT(YEAR(G6001),"0000")</f>
        <v>11-2019</v>
      </c>
      <c r="I6001" s="7" t="str">
        <f t="shared" ref="I6001" ca="1" si="1397">C6001 &amp; ": " &amp; A6001 &amp; "-" &amp; D6001 &amp; "-" &amp; H6001</f>
        <v>Wall Street Journal: Nomura-Crude Oil-11-2019</v>
      </c>
      <c r="J6001" s="4" t="str">
        <f t="shared" ref="J6001" ca="1" si="1398">D6001 &amp; "-" &amp; A6001 &amp; ":" &amp; TEXT(MONTH(G6001),"00") &amp; "-" &amp; TEXT(YEAR(G6001),"0000")</f>
        <v>Crude Oil-Nomura:11-2019</v>
      </c>
      <c r="K6001" t="s">
        <v>858</v>
      </c>
    </row>
    <row r="6002" spans="1:103" x14ac:dyDescent="0.55000000000000004">
      <c r="A6002" s="4" t="str">
        <f t="shared" ref="A6002:A6065" ca="1" si="1399">IF(ISERROR(IF(C6002="GIOA",INDEX(List_AnonymousForecasters,MATCH(LEFT(K6002,FIND(":",K6002,1)-1),List_IndividualForecasters,0),1),INDEX(List_FirmNamesOmega,MATCH(LEFT(K6002,FIND(":",K6002,1)-1),List_FirmNamesAlpha,0),1))),LEFT(K6002,FIND(":",K6002,1)-1),IF(C6002="GIOA",INDEX(List_AnonymousForecasters,MATCH(LEFT(K6002,FIND(":",K6002,1)-1),List_IndividualForecasters,0),1),INDEX(List_FirmNamesOmega,MATCH(LEFT(K6002,FIND(":",K6002,1)-1),List_FirmNamesAlpha,0),1)))</f>
        <v>Bank of the West</v>
      </c>
      <c r="B6002" s="4" t="str">
        <f t="shared" ref="B6002:B6065" si="1400">MID(K6002,FIND(":",K6002,1)+2,LEN(K6002)-FIND(":",K6002,1))</f>
        <v>Scott Anderson</v>
      </c>
      <c r="C6002" s="4" t="s">
        <v>246</v>
      </c>
      <c r="D6002" s="4" t="s">
        <v>249</v>
      </c>
      <c r="E6002" s="4" t="str">
        <f>IF(COUNTIF($E$2:E6001,"Begin: " &amp; C6002 &amp; "-" &amp; D6002 &amp; "-" &amp; H6002)=0,"Begin: " &amp; C6002 &amp; "-" &amp; D6002 &amp; "-" &amp; H6002,IF((C6002 &amp; "-" &amp; D6002 &amp; "-" &amp; H6002)&lt;&gt;(C6003 &amp; "-" &amp; D6003 &amp; "-" &amp; H6003),"End: " &amp; C6002 &amp; "-" &amp; D6002 &amp; "-" &amp; H6002,""))</f>
        <v/>
      </c>
      <c r="F6002" s="4" t="str">
        <f t="shared" ref="F6002:F6065" si="1401">C6002 &amp; "-" &amp; D6002 &amp; "-" &amp; H6002</f>
        <v>Wall Street Journal-Crude Oil-11-2019</v>
      </c>
      <c r="G6002" s="7">
        <v>43779</v>
      </c>
      <c r="H6002" s="7" t="str">
        <f t="shared" ref="H6002:H6065" si="1402">TEXT(MONTH(G6002),"00") &amp; "-" &amp; TEXT(YEAR(G6002),"0000")</f>
        <v>11-2019</v>
      </c>
      <c r="I6002" s="7" t="str">
        <f t="shared" ref="I6002:I6065" ca="1" si="1403">C6002 &amp; ": " &amp; A6002 &amp; "-" &amp; D6002 &amp; "-" &amp; H6002</f>
        <v>Wall Street Journal: Bank of the West-Crude Oil-11-2019</v>
      </c>
      <c r="J6002" s="4" t="str">
        <f t="shared" ref="J6002:J6065" ca="1" si="1404">D6002 &amp; "-" &amp; A6002 &amp; ":" &amp; TEXT(MONTH(G6002),"00") &amp; "-" &amp; TEXT(YEAR(G6002),"0000")</f>
        <v>Crude Oil-Bank of the West:11-2019</v>
      </c>
      <c r="K6002" t="s">
        <v>763</v>
      </c>
      <c r="CM6002">
        <v>53</v>
      </c>
      <c r="CO6002">
        <v>51</v>
      </c>
      <c r="CQ6002">
        <v>48</v>
      </c>
      <c r="CS6002">
        <v>50</v>
      </c>
      <c r="CU6002">
        <v>52</v>
      </c>
      <c r="CW6002">
        <v>55</v>
      </c>
      <c r="CY6002">
        <v>57</v>
      </c>
    </row>
    <row r="6003" spans="1:103" x14ac:dyDescent="0.55000000000000004">
      <c r="A6003" s="4" t="str">
        <f t="shared" ca="1" si="1399"/>
        <v>Capital Economics</v>
      </c>
      <c r="B6003" s="4" t="str">
        <f t="shared" si="1400"/>
        <v>Paul Ashworth*</v>
      </c>
      <c r="C6003" s="4" t="s">
        <v>246</v>
      </c>
      <c r="D6003" s="4" t="s">
        <v>249</v>
      </c>
      <c r="E6003" s="4" t="str">
        <f>IF(COUNTIF($E$2:E6002,"Begin: " &amp; C6003 &amp; "-" &amp; D6003 &amp; "-" &amp; H6003)=0,"Begin: " &amp; C6003 &amp; "-" &amp; D6003 &amp; "-" &amp; H6003,IF((C6003 &amp; "-" &amp; D6003 &amp; "-" &amp; H6003)&lt;&gt;(C6004 &amp; "-" &amp; D6004 &amp; "-" &amp; H6004),"End: " &amp; C6003 &amp; "-" &amp; D6003 &amp; "-" &amp; H6003,""))</f>
        <v/>
      </c>
      <c r="F6003" s="4" t="str">
        <f t="shared" si="1401"/>
        <v>Wall Street Journal-Crude Oil-11-2019</v>
      </c>
      <c r="G6003" s="7">
        <v>43779</v>
      </c>
      <c r="H6003" s="7" t="str">
        <f t="shared" si="1402"/>
        <v>11-2019</v>
      </c>
      <c r="I6003" s="7" t="str">
        <f t="shared" ca="1" si="1403"/>
        <v>Wall Street Journal: Capital Economics-Crude Oil-11-2019</v>
      </c>
      <c r="J6003" s="4" t="str">
        <f t="shared" ca="1" si="1404"/>
        <v>Crude Oil-Capital Economics:11-2019</v>
      </c>
      <c r="K6003" t="s">
        <v>812</v>
      </c>
    </row>
    <row r="6004" spans="1:103" x14ac:dyDescent="0.55000000000000004">
      <c r="A6004" s="4" t="str">
        <f t="shared" ca="1" si="1399"/>
        <v>Deloitte LP</v>
      </c>
      <c r="B6004" s="4" t="str">
        <f t="shared" si="1400"/>
        <v>Daniel Bachman</v>
      </c>
      <c r="C6004" s="4" t="s">
        <v>246</v>
      </c>
      <c r="D6004" s="4" t="s">
        <v>249</v>
      </c>
      <c r="E6004" s="4" t="str">
        <f>IF(COUNTIF($E$2:E6003,"Begin: " &amp; C6004 &amp; "-" &amp; D6004 &amp; "-" &amp; H6004)=0,"Begin: " &amp; C6004 &amp; "-" &amp; D6004 &amp; "-" &amp; H6004,IF((C6004 &amp; "-" &amp; D6004 &amp; "-" &amp; H6004)&lt;&gt;(C6005 &amp; "-" &amp; D6005 &amp; "-" &amp; H6005),"End: " &amp; C6004 &amp; "-" &amp; D6004 &amp; "-" &amp; H6004,""))</f>
        <v/>
      </c>
      <c r="F6004" s="4" t="str">
        <f t="shared" si="1401"/>
        <v>Wall Street Journal-Crude Oil-11-2019</v>
      </c>
      <c r="G6004" s="7">
        <v>43779</v>
      </c>
      <c r="H6004" s="7" t="str">
        <f t="shared" si="1402"/>
        <v>11-2019</v>
      </c>
      <c r="I6004" s="7" t="str">
        <f t="shared" ca="1" si="1403"/>
        <v>Wall Street Journal: Deloitte LP-Crude Oil-11-2019</v>
      </c>
      <c r="J6004" s="4" t="str">
        <f t="shared" ca="1" si="1404"/>
        <v>Crude Oil-Deloitte LP:11-2019</v>
      </c>
      <c r="K6004" t="s">
        <v>749</v>
      </c>
    </row>
    <row r="6005" spans="1:103" x14ac:dyDescent="0.55000000000000004">
      <c r="A6005" s="4" t="str">
        <f t="shared" ca="1" si="1399"/>
        <v>Economic Outlook Group</v>
      </c>
      <c r="B6005" s="4" t="str">
        <f t="shared" si="1400"/>
        <v>Bernard Baumohl</v>
      </c>
      <c r="C6005" s="4" t="s">
        <v>246</v>
      </c>
      <c r="D6005" s="4" t="s">
        <v>249</v>
      </c>
      <c r="E6005" s="4" t="str">
        <f>IF(COUNTIF($E$2:E6004,"Begin: " &amp; C6005 &amp; "-" &amp; D6005 &amp; "-" &amp; H6005)=0,"Begin: " &amp; C6005 &amp; "-" &amp; D6005 &amp; "-" &amp; H6005,IF((C6005 &amp; "-" &amp; D6005 &amp; "-" &amp; H6005)&lt;&gt;(C6006 &amp; "-" &amp; D6006 &amp; "-" &amp; H6006),"End: " &amp; C6005 &amp; "-" &amp; D6005 &amp; "-" &amp; H6005,""))</f>
        <v/>
      </c>
      <c r="F6005" s="4" t="str">
        <f t="shared" si="1401"/>
        <v>Wall Street Journal-Crude Oil-11-2019</v>
      </c>
      <c r="G6005" s="7">
        <v>43779</v>
      </c>
      <c r="H6005" s="7" t="str">
        <f t="shared" si="1402"/>
        <v>11-2019</v>
      </c>
      <c r="I6005" s="7" t="str">
        <f t="shared" ca="1" si="1403"/>
        <v>Wall Street Journal: Economic Outlook Group-Crude Oil-11-2019</v>
      </c>
      <c r="J6005" s="4" t="str">
        <f t="shared" ca="1" si="1404"/>
        <v>Crude Oil-Economic Outlook Group:11-2019</v>
      </c>
      <c r="K6005" t="s">
        <v>426</v>
      </c>
      <c r="CM6005">
        <v>56</v>
      </c>
      <c r="CO6005">
        <v>55</v>
      </c>
      <c r="CQ6005">
        <v>53</v>
      </c>
      <c r="CS6005">
        <v>61</v>
      </c>
      <c r="CU6005">
        <v>63</v>
      </c>
      <c r="CW6005">
        <v>57</v>
      </c>
      <c r="CY6005">
        <v>53</v>
      </c>
    </row>
    <row r="6006" spans="1:103" x14ac:dyDescent="0.55000000000000004">
      <c r="A6006" s="4" t="str">
        <f t="shared" ca="1" si="1399"/>
        <v>Nationwide Insurance</v>
      </c>
      <c r="B6006" s="4" t="str">
        <f t="shared" si="1400"/>
        <v>David W. Berson</v>
      </c>
      <c r="C6006" s="4" t="s">
        <v>246</v>
      </c>
      <c r="D6006" s="4" t="s">
        <v>249</v>
      </c>
      <c r="E6006" s="4" t="str">
        <f>IF(COUNTIF($E$2:E6005,"Begin: " &amp; C6006 &amp; "-" &amp; D6006 &amp; "-" &amp; H6006)=0,"Begin: " &amp; C6006 &amp; "-" &amp; D6006 &amp; "-" &amp; H6006,IF((C6006 &amp; "-" &amp; D6006 &amp; "-" &amp; H6006)&lt;&gt;(C6007 &amp; "-" &amp; D6007 &amp; "-" &amp; H6007),"End: " &amp; C6006 &amp; "-" &amp; D6006 &amp; "-" &amp; H6006,""))</f>
        <v/>
      </c>
      <c r="F6006" s="4" t="str">
        <f t="shared" si="1401"/>
        <v>Wall Street Journal-Crude Oil-11-2019</v>
      </c>
      <c r="G6006" s="7">
        <v>43779</v>
      </c>
      <c r="H6006" s="7" t="str">
        <f t="shared" si="1402"/>
        <v>11-2019</v>
      </c>
      <c r="I6006" s="7" t="str">
        <f t="shared" ca="1" si="1403"/>
        <v>Wall Street Journal: Nationwide Insurance-Crude Oil-11-2019</v>
      </c>
      <c r="J6006" s="4" t="str">
        <f t="shared" ca="1" si="1404"/>
        <v>Crude Oil-Nationwide Insurance:11-2019</v>
      </c>
      <c r="K6006" t="s">
        <v>859</v>
      </c>
      <c r="CM6006">
        <v>53.5</v>
      </c>
      <c r="CO6006">
        <v>55.5</v>
      </c>
      <c r="CQ6006">
        <v>56.5</v>
      </c>
      <c r="CS6006">
        <v>57</v>
      </c>
      <c r="CU6006">
        <v>58</v>
      </c>
      <c r="CW6006">
        <v>58.5</v>
      </c>
      <c r="CY6006">
        <v>59.5</v>
      </c>
    </row>
    <row r="6007" spans="1:103" x14ac:dyDescent="0.55000000000000004">
      <c r="A6007" s="4" t="str">
        <f t="shared" ca="1" si="1399"/>
        <v>Tufts University</v>
      </c>
      <c r="B6007" s="4" t="str">
        <f t="shared" si="1400"/>
        <v>Brian Bethune*</v>
      </c>
      <c r="C6007" s="4" t="s">
        <v>246</v>
      </c>
      <c r="D6007" s="4" t="s">
        <v>249</v>
      </c>
      <c r="E6007" s="4" t="str">
        <f>IF(COUNTIF($E$2:E6006,"Begin: " &amp; C6007 &amp; "-" &amp; D6007 &amp; "-" &amp; H6007)=0,"Begin: " &amp; C6007 &amp; "-" &amp; D6007 &amp; "-" &amp; H6007,IF((C6007 &amp; "-" &amp; D6007 &amp; "-" &amp; H6007)&lt;&gt;(C6008 &amp; "-" &amp; D6008 &amp; "-" &amp; H6008),"End: " &amp; C6007 &amp; "-" &amp; D6007 &amp; "-" &amp; H6007,""))</f>
        <v/>
      </c>
      <c r="F6007" s="4" t="str">
        <f t="shared" si="1401"/>
        <v>Wall Street Journal-Crude Oil-11-2019</v>
      </c>
      <c r="G6007" s="7">
        <v>43779</v>
      </c>
      <c r="H6007" s="7" t="str">
        <f t="shared" si="1402"/>
        <v>11-2019</v>
      </c>
      <c r="I6007" s="7" t="str">
        <f t="shared" ca="1" si="1403"/>
        <v>Wall Street Journal: Tufts University-Crude Oil-11-2019</v>
      </c>
      <c r="J6007" s="4" t="str">
        <f t="shared" ca="1" si="1404"/>
        <v>Crude Oil-Tufts University:11-2019</v>
      </c>
      <c r="K6007" t="s">
        <v>813</v>
      </c>
    </row>
    <row r="6008" spans="1:103" x14ac:dyDescent="0.55000000000000004">
      <c r="A6008" s="4" t="str">
        <f t="shared" ca="1" si="1399"/>
        <v>TS Lombard</v>
      </c>
      <c r="B6008" s="4" t="str">
        <f t="shared" si="1400"/>
        <v>Steven Blitz</v>
      </c>
      <c r="C6008" s="4" t="s">
        <v>246</v>
      </c>
      <c r="D6008" s="4" t="s">
        <v>249</v>
      </c>
      <c r="E6008" s="4" t="str">
        <f>IF(COUNTIF($E$2:E6007,"Begin: " &amp; C6008 &amp; "-" &amp; D6008 &amp; "-" &amp; H6008)=0,"Begin: " &amp; C6008 &amp; "-" &amp; D6008 &amp; "-" &amp; H6008,IF((C6008 &amp; "-" &amp; D6008 &amp; "-" &amp; H6008)&lt;&gt;(C6009 &amp; "-" &amp; D6009 &amp; "-" &amp; H6009),"End: " &amp; C6008 &amp; "-" &amp; D6008 &amp; "-" &amp; H6008,""))</f>
        <v/>
      </c>
      <c r="F6008" s="4" t="str">
        <f t="shared" si="1401"/>
        <v>Wall Street Journal-Crude Oil-11-2019</v>
      </c>
      <c r="G6008" s="7">
        <v>43779</v>
      </c>
      <c r="H6008" s="7" t="str">
        <f t="shared" si="1402"/>
        <v>11-2019</v>
      </c>
      <c r="I6008" s="7" t="str">
        <f t="shared" ca="1" si="1403"/>
        <v>Wall Street Journal: TS Lombard-Crude Oil-11-2019</v>
      </c>
      <c r="J6008" s="4" t="str">
        <f t="shared" ca="1" si="1404"/>
        <v>Crude Oil-TS Lombard:11-2019</v>
      </c>
      <c r="K6008" t="s">
        <v>768</v>
      </c>
      <c r="CM6008">
        <v>55</v>
      </c>
      <c r="CO6008">
        <v>45</v>
      </c>
      <c r="CQ6008">
        <v>50</v>
      </c>
      <c r="CS6008">
        <v>60</v>
      </c>
      <c r="CU6008">
        <v>70</v>
      </c>
      <c r="CW6008">
        <v>70</v>
      </c>
      <c r="CY6008">
        <v>50</v>
      </c>
    </row>
    <row r="6009" spans="1:103" x14ac:dyDescent="0.55000000000000004">
      <c r="A6009" s="4" t="str">
        <f t="shared" ca="1" si="1399"/>
        <v>Standard and Poor's</v>
      </c>
      <c r="B6009" s="4" t="str">
        <f t="shared" si="1400"/>
        <v>Beth Ann Bovino</v>
      </c>
      <c r="C6009" s="4" t="s">
        <v>246</v>
      </c>
      <c r="D6009" s="4" t="s">
        <v>249</v>
      </c>
      <c r="E6009" s="4" t="str">
        <f>IF(COUNTIF($E$2:E6008,"Begin: " &amp; C6009 &amp; "-" &amp; D6009 &amp; "-" &amp; H6009)=0,"Begin: " &amp; C6009 &amp; "-" &amp; D6009 &amp; "-" &amp; H6009,IF((C6009 &amp; "-" &amp; D6009 &amp; "-" &amp; H6009)&lt;&gt;(C6010 &amp; "-" &amp; D6010 &amp; "-" &amp; H6010),"End: " &amp; C6009 &amp; "-" &amp; D6009 &amp; "-" &amp; H6009,""))</f>
        <v/>
      </c>
      <c r="F6009" s="4" t="str">
        <f t="shared" si="1401"/>
        <v>Wall Street Journal-Crude Oil-11-2019</v>
      </c>
      <c r="G6009" s="7">
        <v>43779</v>
      </c>
      <c r="H6009" s="7" t="str">
        <f t="shared" si="1402"/>
        <v>11-2019</v>
      </c>
      <c r="I6009" s="7" t="str">
        <f t="shared" ca="1" si="1403"/>
        <v>Wall Street Journal: Standard and Poor's-Crude Oil-11-2019</v>
      </c>
      <c r="J6009" s="4" t="str">
        <f t="shared" ca="1" si="1404"/>
        <v>Crude Oil-Standard and Poor's:11-2019</v>
      </c>
      <c r="K6009" t="s">
        <v>199</v>
      </c>
    </row>
    <row r="6010" spans="1:103" x14ac:dyDescent="0.55000000000000004">
      <c r="A6010" s="4" t="str">
        <f t="shared" ca="1" si="1399"/>
        <v>Wells Fargo &amp; Co.</v>
      </c>
      <c r="B6010" s="4" t="str">
        <f t="shared" si="1400"/>
        <v>Jay Bryson</v>
      </c>
      <c r="C6010" s="4" t="s">
        <v>246</v>
      </c>
      <c r="D6010" s="4" t="s">
        <v>249</v>
      </c>
      <c r="E6010" s="4" t="str">
        <f>IF(COUNTIF($E$2:E6009,"Begin: " &amp; C6010 &amp; "-" &amp; D6010 &amp; "-" &amp; H6010)=0,"Begin: " &amp; C6010 &amp; "-" &amp; D6010 &amp; "-" &amp; H6010,IF((C6010 &amp; "-" &amp; D6010 &amp; "-" &amp; H6010)&lt;&gt;(C6011 &amp; "-" &amp; D6011 &amp; "-" &amp; H6011),"End: " &amp; C6010 &amp; "-" &amp; D6010 &amp; "-" &amp; H6010,""))</f>
        <v/>
      </c>
      <c r="F6010" s="4" t="str">
        <f t="shared" si="1401"/>
        <v>Wall Street Journal-Crude Oil-11-2019</v>
      </c>
      <c r="G6010" s="7">
        <v>43779</v>
      </c>
      <c r="H6010" s="7" t="str">
        <f t="shared" si="1402"/>
        <v>11-2019</v>
      </c>
      <c r="I6010" s="7" t="str">
        <f t="shared" ca="1" si="1403"/>
        <v>Wall Street Journal: Wells Fargo &amp; Co.-Crude Oil-11-2019</v>
      </c>
      <c r="J6010" s="4" t="str">
        <f t="shared" ca="1" si="1404"/>
        <v>Crude Oil-Wells Fargo &amp; Co.:11-2019</v>
      </c>
      <c r="K6010" t="s">
        <v>786</v>
      </c>
      <c r="CM6010">
        <v>52</v>
      </c>
      <c r="CO6010">
        <v>52</v>
      </c>
      <c r="CQ6010">
        <v>54</v>
      </c>
      <c r="CS6010">
        <v>56</v>
      </c>
      <c r="CU6010">
        <v>56</v>
      </c>
    </row>
    <row r="6011" spans="1:103" x14ac:dyDescent="0.55000000000000004">
      <c r="A6011" s="4" t="str">
        <f t="shared" ca="1" si="1399"/>
        <v>Credit Agricole CIB</v>
      </c>
      <c r="B6011" s="4" t="str">
        <f t="shared" si="1400"/>
        <v>Michael Carey</v>
      </c>
      <c r="C6011" s="4" t="s">
        <v>246</v>
      </c>
      <c r="D6011" s="4" t="s">
        <v>249</v>
      </c>
      <c r="E6011" s="4" t="str">
        <f>IF(COUNTIF($E$2:E6010,"Begin: " &amp; C6011 &amp; "-" &amp; D6011 &amp; "-" &amp; H6011)=0,"Begin: " &amp; C6011 &amp; "-" &amp; D6011 &amp; "-" &amp; H6011,IF((C6011 &amp; "-" &amp; D6011 &amp; "-" &amp; H6011)&lt;&gt;(C6012 &amp; "-" &amp; D6012 &amp; "-" &amp; H6012),"End: " &amp; C6011 &amp; "-" &amp; D6011 &amp; "-" &amp; H6011,""))</f>
        <v/>
      </c>
      <c r="F6011" s="4" t="str">
        <f t="shared" si="1401"/>
        <v>Wall Street Journal-Crude Oil-11-2019</v>
      </c>
      <c r="G6011" s="7">
        <v>43779</v>
      </c>
      <c r="H6011" s="7" t="str">
        <f t="shared" si="1402"/>
        <v>11-2019</v>
      </c>
      <c r="I6011" s="7" t="str">
        <f t="shared" ca="1" si="1403"/>
        <v>Wall Street Journal: Credit Agricole CIB-Crude Oil-11-2019</v>
      </c>
      <c r="J6011" s="4" t="str">
        <f t="shared" ca="1" si="1404"/>
        <v>Crude Oil-Credit Agricole CIB:11-2019</v>
      </c>
      <c r="K6011" t="s">
        <v>200</v>
      </c>
    </row>
    <row r="6012" spans="1:103" x14ac:dyDescent="0.55000000000000004">
      <c r="A6012" s="4" t="str">
        <f t="shared" ca="1" si="1399"/>
        <v>Econoclast</v>
      </c>
      <c r="B6012" s="4" t="str">
        <f t="shared" si="1400"/>
        <v>Mike Cosgrove</v>
      </c>
      <c r="C6012" s="4" t="s">
        <v>246</v>
      </c>
      <c r="D6012" s="4" t="s">
        <v>249</v>
      </c>
      <c r="E6012" s="4" t="str">
        <f>IF(COUNTIF($E$2:E6011,"Begin: " &amp; C6012 &amp; "-" &amp; D6012 &amp; "-" &amp; H6012)=0,"Begin: " &amp; C6012 &amp; "-" &amp; D6012 &amp; "-" &amp; H6012,IF((C6012 &amp; "-" &amp; D6012 &amp; "-" &amp; H6012)&lt;&gt;(C6013 &amp; "-" &amp; D6013 &amp; "-" &amp; H6013),"End: " &amp; C6012 &amp; "-" &amp; D6012 &amp; "-" &amp; H6012,""))</f>
        <v/>
      </c>
      <c r="F6012" s="4" t="str">
        <f t="shared" si="1401"/>
        <v>Wall Street Journal-Crude Oil-11-2019</v>
      </c>
      <c r="G6012" s="7">
        <v>43779</v>
      </c>
      <c r="H6012" s="7" t="str">
        <f t="shared" si="1402"/>
        <v>11-2019</v>
      </c>
      <c r="I6012" s="7" t="str">
        <f t="shared" ca="1" si="1403"/>
        <v>Wall Street Journal: Econoclast-Crude Oil-11-2019</v>
      </c>
      <c r="J6012" s="4" t="str">
        <f t="shared" ca="1" si="1404"/>
        <v>Crude Oil-Econoclast:11-2019</v>
      </c>
      <c r="K6012" t="s">
        <v>203</v>
      </c>
      <c r="CM6012">
        <v>55</v>
      </c>
      <c r="CO6012">
        <v>50</v>
      </c>
      <c r="CQ6012">
        <v>50</v>
      </c>
      <c r="CS6012">
        <v>55</v>
      </c>
      <c r="CU6012">
        <v>60</v>
      </c>
      <c r="CW6012">
        <v>65</v>
      </c>
      <c r="CY6012">
        <v>65</v>
      </c>
    </row>
    <row r="6013" spans="1:103" x14ac:dyDescent="0.55000000000000004">
      <c r="A6013" s="4" t="str">
        <f t="shared" ca="1" si="1399"/>
        <v>Pictet Wealth Management</v>
      </c>
      <c r="B6013" s="4" t="str">
        <f t="shared" si="1400"/>
        <v>Thomas Costerg*</v>
      </c>
      <c r="C6013" s="4" t="s">
        <v>246</v>
      </c>
      <c r="D6013" s="4" t="s">
        <v>249</v>
      </c>
      <c r="E6013" s="4" t="str">
        <f>IF(COUNTIF($E$2:E6012,"Begin: " &amp; C6013 &amp; "-" &amp; D6013 &amp; "-" &amp; H6013)=0,"Begin: " &amp; C6013 &amp; "-" &amp; D6013 &amp; "-" &amp; H6013,IF((C6013 &amp; "-" &amp; D6013 &amp; "-" &amp; H6013)&lt;&gt;(C6014 &amp; "-" &amp; D6014 &amp; "-" &amp; H6014),"End: " &amp; C6013 &amp; "-" &amp; D6013 &amp; "-" &amp; H6013,""))</f>
        <v/>
      </c>
      <c r="F6013" s="4" t="str">
        <f t="shared" si="1401"/>
        <v>Wall Street Journal-Crude Oil-11-2019</v>
      </c>
      <c r="G6013" s="7">
        <v>43779</v>
      </c>
      <c r="H6013" s="7" t="str">
        <f t="shared" si="1402"/>
        <v>11-2019</v>
      </c>
      <c r="I6013" s="7" t="str">
        <f t="shared" ca="1" si="1403"/>
        <v>Wall Street Journal: Pictet Wealth Management-Crude Oil-11-2019</v>
      </c>
      <c r="J6013" s="4" t="str">
        <f t="shared" ca="1" si="1404"/>
        <v>Crude Oil-Pictet Wealth Management:11-2019</v>
      </c>
      <c r="K6013" t="s">
        <v>814</v>
      </c>
    </row>
    <row r="6014" spans="1:103" x14ac:dyDescent="0.55000000000000004">
      <c r="A6014" s="4" t="str">
        <f t="shared" ca="1" si="1399"/>
        <v>Wrightson ICAP</v>
      </c>
      <c r="B6014" s="4" t="str">
        <f t="shared" si="1400"/>
        <v>Lou Crandall</v>
      </c>
      <c r="C6014" s="4" t="s">
        <v>246</v>
      </c>
      <c r="D6014" s="4" t="s">
        <v>249</v>
      </c>
      <c r="E6014" s="4" t="str">
        <f>IF(COUNTIF($E$2:E6013,"Begin: " &amp; C6014 &amp; "-" &amp; D6014 &amp; "-" &amp; H6014)=0,"Begin: " &amp; C6014 &amp; "-" &amp; D6014 &amp; "-" &amp; H6014,IF((C6014 &amp; "-" &amp; D6014 &amp; "-" &amp; H6014)&lt;&gt;(C6015 &amp; "-" &amp; D6015 &amp; "-" &amp; H6015),"End: " &amp; C6014 &amp; "-" &amp; D6014 &amp; "-" &amp; H6014,""))</f>
        <v/>
      </c>
      <c r="F6014" s="4" t="str">
        <f t="shared" si="1401"/>
        <v>Wall Street Journal-Crude Oil-11-2019</v>
      </c>
      <c r="G6014" s="7">
        <v>43779</v>
      </c>
      <c r="H6014" s="7" t="str">
        <f t="shared" si="1402"/>
        <v>11-2019</v>
      </c>
      <c r="I6014" s="7" t="str">
        <f t="shared" ca="1" si="1403"/>
        <v>Wall Street Journal: Wrightson ICAP-Crude Oil-11-2019</v>
      </c>
      <c r="J6014" s="4" t="str">
        <f t="shared" ca="1" si="1404"/>
        <v>Crude Oil-Wrightson ICAP:11-2019</v>
      </c>
      <c r="K6014" t="s">
        <v>204</v>
      </c>
      <c r="CM6014">
        <v>52</v>
      </c>
      <c r="CO6014">
        <v>55</v>
      </c>
      <c r="CQ6014">
        <v>60</v>
      </c>
      <c r="CS6014">
        <v>65</v>
      </c>
      <c r="CU6014">
        <v>65</v>
      </c>
      <c r="CW6014">
        <v>65</v>
      </c>
      <c r="CY6014">
        <v>65</v>
      </c>
    </row>
    <row r="6015" spans="1:103" x14ac:dyDescent="0.55000000000000004">
      <c r="A6015" s="4" t="str">
        <f t="shared" ca="1" si="1399"/>
        <v>Independent Consultant</v>
      </c>
      <c r="B6015" s="4" t="str">
        <f t="shared" si="1400"/>
        <v>Amy Crews Cutts</v>
      </c>
      <c r="C6015" s="4" t="s">
        <v>246</v>
      </c>
      <c r="D6015" s="4" t="s">
        <v>249</v>
      </c>
      <c r="E6015" s="4" t="str">
        <f>IF(COUNTIF($E$2:E6014,"Begin: " &amp; C6015 &amp; "-" &amp; D6015 &amp; "-" &amp; H6015)=0,"Begin: " &amp; C6015 &amp; "-" &amp; D6015 &amp; "-" &amp; H6015,IF((C6015 &amp; "-" &amp; D6015 &amp; "-" &amp; H6015)&lt;&gt;(C6016 &amp; "-" &amp; D6016 &amp; "-" &amp; H6016),"End: " &amp; C6015 &amp; "-" &amp; D6015 &amp; "-" &amp; H6015,""))</f>
        <v/>
      </c>
      <c r="F6015" s="4" t="str">
        <f t="shared" si="1401"/>
        <v>Wall Street Journal-Crude Oil-11-2019</v>
      </c>
      <c r="G6015" s="7">
        <v>43779</v>
      </c>
      <c r="H6015" s="7" t="str">
        <f t="shared" si="1402"/>
        <v>11-2019</v>
      </c>
      <c r="I6015" s="7" t="str">
        <f t="shared" ca="1" si="1403"/>
        <v>Wall Street Journal: Independent Consultant-Crude Oil-11-2019</v>
      </c>
      <c r="J6015" s="4" t="str">
        <f t="shared" ca="1" si="1404"/>
        <v>Crude Oil-Independent Consultant:11-2019</v>
      </c>
      <c r="K6015" t="s">
        <v>805</v>
      </c>
      <c r="CM6015">
        <v>56</v>
      </c>
      <c r="CO6015">
        <v>55.6</v>
      </c>
      <c r="CQ6015">
        <v>54.9</v>
      </c>
      <c r="CS6015">
        <v>58.5</v>
      </c>
      <c r="CU6015">
        <v>62</v>
      </c>
      <c r="CW6015">
        <v>64</v>
      </c>
      <c r="CY6015">
        <v>68</v>
      </c>
    </row>
    <row r="6016" spans="1:103" x14ac:dyDescent="0.55000000000000004">
      <c r="A6016" s="4" t="str">
        <f t="shared" ca="1" si="1399"/>
        <v>Oxford Economics</v>
      </c>
      <c r="B6016" s="4" t="str">
        <f t="shared" si="1400"/>
        <v>Greg Daco</v>
      </c>
      <c r="C6016" s="4" t="s">
        <v>246</v>
      </c>
      <c r="D6016" s="4" t="s">
        <v>249</v>
      </c>
      <c r="E6016" s="4" t="str">
        <f>IF(COUNTIF($E$2:E6015,"Begin: " &amp; C6016 &amp; "-" &amp; D6016 &amp; "-" &amp; H6016)=0,"Begin: " &amp; C6016 &amp; "-" &amp; D6016 &amp; "-" &amp; H6016,IF((C6016 &amp; "-" &amp; D6016 &amp; "-" &amp; H6016)&lt;&gt;(C6017 &amp; "-" &amp; D6017 &amp; "-" &amp; H6017),"End: " &amp; C6016 &amp; "-" &amp; D6016 &amp; "-" &amp; H6016,""))</f>
        <v/>
      </c>
      <c r="F6016" s="4" t="str">
        <f t="shared" si="1401"/>
        <v>Wall Street Journal-Crude Oil-11-2019</v>
      </c>
      <c r="G6016" s="7">
        <v>43779</v>
      </c>
      <c r="H6016" s="7" t="str">
        <f t="shared" si="1402"/>
        <v>11-2019</v>
      </c>
      <c r="I6016" s="7" t="str">
        <f t="shared" ca="1" si="1403"/>
        <v>Wall Street Journal: Oxford Economics-Crude Oil-11-2019</v>
      </c>
      <c r="J6016" s="4" t="str">
        <f t="shared" ca="1" si="1404"/>
        <v>Crude Oil-Oxford Economics:11-2019</v>
      </c>
      <c r="K6016" t="s">
        <v>429</v>
      </c>
      <c r="CM6016">
        <v>61</v>
      </c>
      <c r="CO6016">
        <v>58</v>
      </c>
      <c r="CQ6016">
        <v>59</v>
      </c>
      <c r="CS6016">
        <v>61</v>
      </c>
      <c r="CU6016">
        <v>63</v>
      </c>
      <c r="CW6016">
        <v>64</v>
      </c>
      <c r="CY6016">
        <v>65</v>
      </c>
    </row>
    <row r="6017" spans="1:103" x14ac:dyDescent="0.55000000000000004">
      <c r="A6017" s="4" t="str">
        <f t="shared" ca="1" si="1399"/>
        <v>Georgia State University</v>
      </c>
      <c r="B6017" s="4" t="str">
        <f t="shared" si="1400"/>
        <v>Rajeev Dhawan</v>
      </c>
      <c r="C6017" s="4" t="s">
        <v>246</v>
      </c>
      <c r="D6017" s="4" t="s">
        <v>249</v>
      </c>
      <c r="E6017" s="4" t="str">
        <f>IF(COUNTIF($E$2:E6016,"Begin: " &amp; C6017 &amp; "-" &amp; D6017 &amp; "-" &amp; H6017)=0,"Begin: " &amp; C6017 &amp; "-" &amp; D6017 &amp; "-" &amp; H6017,IF((C6017 &amp; "-" &amp; D6017 &amp; "-" &amp; H6017)&lt;&gt;(C6018 &amp; "-" &amp; D6018 &amp; "-" &amp; H6018),"End: " &amp; C6017 &amp; "-" &amp; D6017 &amp; "-" &amp; H6017,""))</f>
        <v/>
      </c>
      <c r="F6017" s="4" t="str">
        <f t="shared" si="1401"/>
        <v>Wall Street Journal-Crude Oil-11-2019</v>
      </c>
      <c r="G6017" s="7">
        <v>43779</v>
      </c>
      <c r="H6017" s="7" t="str">
        <f t="shared" si="1402"/>
        <v>11-2019</v>
      </c>
      <c r="I6017" s="7" t="str">
        <f t="shared" ca="1" si="1403"/>
        <v>Wall Street Journal: Georgia State University-Crude Oil-11-2019</v>
      </c>
      <c r="J6017" s="4" t="str">
        <f t="shared" ca="1" si="1404"/>
        <v>Crude Oil-Georgia State University:11-2019</v>
      </c>
      <c r="K6017" t="s">
        <v>430</v>
      </c>
      <c r="CM6017">
        <v>58.7</v>
      </c>
      <c r="CO6017">
        <v>61.9</v>
      </c>
      <c r="CQ6017">
        <v>57.3</v>
      </c>
      <c r="CS6017">
        <v>62.4</v>
      </c>
      <c r="CU6017">
        <v>66.8</v>
      </c>
      <c r="CW6017">
        <v>63.8</v>
      </c>
      <c r="CY6017">
        <v>63.5</v>
      </c>
    </row>
    <row r="6018" spans="1:103" x14ac:dyDescent="0.55000000000000004">
      <c r="A6018" s="4" t="str">
        <f t="shared" ca="1" si="1399"/>
        <v>Fannie Mae</v>
      </c>
      <c r="B6018" s="4" t="str">
        <f t="shared" si="1400"/>
        <v>Douglas Duncan</v>
      </c>
      <c r="C6018" s="4" t="s">
        <v>246</v>
      </c>
      <c r="D6018" s="4" t="s">
        <v>249</v>
      </c>
      <c r="E6018" s="4" t="str">
        <f>IF(COUNTIF($E$2:E6017,"Begin: " &amp; C6018 &amp; "-" &amp; D6018 &amp; "-" &amp; H6018)=0,"Begin: " &amp; C6018 &amp; "-" &amp; D6018 &amp; "-" &amp; H6018,IF((C6018 &amp; "-" &amp; D6018 &amp; "-" &amp; H6018)&lt;&gt;(C6019 &amp; "-" &amp; D6019 &amp; "-" &amp; H6019),"End: " &amp; C6018 &amp; "-" &amp; D6018 &amp; "-" &amp; H6018,""))</f>
        <v/>
      </c>
      <c r="F6018" s="4" t="str">
        <f t="shared" si="1401"/>
        <v>Wall Street Journal-Crude Oil-11-2019</v>
      </c>
      <c r="G6018" s="7">
        <v>43779</v>
      </c>
      <c r="H6018" s="7" t="str">
        <f t="shared" si="1402"/>
        <v>11-2019</v>
      </c>
      <c r="I6018" s="7" t="str">
        <f t="shared" ca="1" si="1403"/>
        <v>Wall Street Journal: Fannie Mae-Crude Oil-11-2019</v>
      </c>
      <c r="J6018" s="4" t="str">
        <f t="shared" ca="1" si="1404"/>
        <v>Crude Oil-Fannie Mae:11-2019</v>
      </c>
      <c r="K6018" t="s">
        <v>206</v>
      </c>
      <c r="CM6018">
        <v>56</v>
      </c>
      <c r="CO6018">
        <v>55</v>
      </c>
      <c r="CQ6018">
        <v>53</v>
      </c>
      <c r="CS6018">
        <v>54</v>
      </c>
      <c r="CU6018">
        <v>55</v>
      </c>
      <c r="CW6018">
        <v>56</v>
      </c>
      <c r="CY6018">
        <v>57</v>
      </c>
    </row>
    <row r="6019" spans="1:103" x14ac:dyDescent="0.55000000000000004">
      <c r="A6019" s="4" t="str">
        <f t="shared" ca="1" si="1399"/>
        <v>Comerica Bank</v>
      </c>
      <c r="B6019" s="4" t="str">
        <f t="shared" si="1400"/>
        <v>Robert Dye</v>
      </c>
      <c r="C6019" s="4" t="s">
        <v>246</v>
      </c>
      <c r="D6019" s="4" t="s">
        <v>249</v>
      </c>
      <c r="E6019" s="4" t="str">
        <f>IF(COUNTIF($E$2:E6018,"Begin: " &amp; C6019 &amp; "-" &amp; D6019 &amp; "-" &amp; H6019)=0,"Begin: " &amp; C6019 &amp; "-" &amp; D6019 &amp; "-" &amp; H6019,IF((C6019 &amp; "-" &amp; D6019 &amp; "-" &amp; H6019)&lt;&gt;(C6020 &amp; "-" &amp; D6020 &amp; "-" &amp; H6020),"End: " &amp; C6019 &amp; "-" &amp; D6019 &amp; "-" &amp; H6019,""))</f>
        <v/>
      </c>
      <c r="F6019" s="4" t="str">
        <f t="shared" si="1401"/>
        <v>Wall Street Journal-Crude Oil-11-2019</v>
      </c>
      <c r="G6019" s="7">
        <v>43779</v>
      </c>
      <c r="H6019" s="7" t="str">
        <f t="shared" si="1402"/>
        <v>11-2019</v>
      </c>
      <c r="I6019" s="7" t="str">
        <f t="shared" ca="1" si="1403"/>
        <v>Wall Street Journal: Comerica Bank-Crude Oil-11-2019</v>
      </c>
      <c r="J6019" s="4" t="str">
        <f t="shared" ca="1" si="1404"/>
        <v>Crude Oil-Comerica Bank:11-2019</v>
      </c>
      <c r="K6019" t="s">
        <v>207</v>
      </c>
      <c r="CM6019">
        <v>53</v>
      </c>
      <c r="CO6019">
        <v>53</v>
      </c>
      <c r="CQ6019">
        <v>53</v>
      </c>
      <c r="CS6019">
        <v>58</v>
      </c>
      <c r="CU6019">
        <v>58</v>
      </c>
      <c r="CW6019">
        <v>58</v>
      </c>
      <c r="CY6019">
        <v>58</v>
      </c>
    </row>
    <row r="6020" spans="1:103" x14ac:dyDescent="0.55000000000000004">
      <c r="A6020" s="4" t="str">
        <f t="shared" ca="1" si="1399"/>
        <v>PNC Financial Services Group</v>
      </c>
      <c r="B6020" s="4" t="str">
        <f t="shared" si="1400"/>
        <v>Augustine Faucher</v>
      </c>
      <c r="C6020" s="4" t="s">
        <v>246</v>
      </c>
      <c r="D6020" s="4" t="s">
        <v>249</v>
      </c>
      <c r="E6020" s="4" t="str">
        <f>IF(COUNTIF($E$2:E6019,"Begin: " &amp; C6020 &amp; "-" &amp; D6020 &amp; "-" &amp; H6020)=0,"Begin: " &amp; C6020 &amp; "-" &amp; D6020 &amp; "-" &amp; H6020,IF((C6020 &amp; "-" &amp; D6020 &amp; "-" &amp; H6020)&lt;&gt;(C6021 &amp; "-" &amp; D6021 &amp; "-" &amp; H6021),"End: " &amp; C6020 &amp; "-" &amp; D6020 &amp; "-" &amp; H6020,""))</f>
        <v/>
      </c>
      <c r="F6020" s="4" t="str">
        <f t="shared" si="1401"/>
        <v>Wall Street Journal-Crude Oil-11-2019</v>
      </c>
      <c r="G6020" s="7">
        <v>43779</v>
      </c>
      <c r="H6020" s="7" t="str">
        <f t="shared" si="1402"/>
        <v>11-2019</v>
      </c>
      <c r="I6020" s="7" t="str">
        <f t="shared" ca="1" si="1403"/>
        <v>Wall Street Journal: PNC Financial Services Group-Crude Oil-11-2019</v>
      </c>
      <c r="J6020" s="4" t="str">
        <f t="shared" ca="1" si="1404"/>
        <v>Crude Oil-PNC Financial Services Group:11-2019</v>
      </c>
      <c r="K6020" t="s">
        <v>769</v>
      </c>
      <c r="CM6020">
        <v>55.1</v>
      </c>
      <c r="CO6020">
        <v>55</v>
      </c>
      <c r="CQ6020">
        <v>55.9</v>
      </c>
      <c r="CS6020">
        <v>56.7</v>
      </c>
      <c r="CU6020">
        <v>57.3</v>
      </c>
      <c r="CW6020">
        <v>58.7</v>
      </c>
      <c r="CY6020">
        <v>60.1</v>
      </c>
    </row>
    <row r="6021" spans="1:103" x14ac:dyDescent="0.55000000000000004">
      <c r="A6021" s="4" t="str">
        <f t="shared" ca="1" si="1399"/>
        <v>Goldman Sachs</v>
      </c>
      <c r="B6021" s="4" t="str">
        <f t="shared" si="1400"/>
        <v>Jan Hatzius</v>
      </c>
      <c r="C6021" s="4" t="s">
        <v>246</v>
      </c>
      <c r="D6021" s="4" t="s">
        <v>249</v>
      </c>
      <c r="E6021" s="4" t="str">
        <f>IF(COUNTIF($E$2:E6020,"Begin: " &amp; C6021 &amp; "-" &amp; D6021 &amp; "-" &amp; H6021)=0,"Begin: " &amp; C6021 &amp; "-" &amp; D6021 &amp; "-" &amp; H6021,IF((C6021 &amp; "-" &amp; D6021 &amp; "-" &amp; H6021)&lt;&gt;(C6022 &amp; "-" &amp; D6022 &amp; "-" &amp; H6022),"End: " &amp; C6021 &amp; "-" &amp; D6021 &amp; "-" &amp; H6021,""))</f>
        <v/>
      </c>
      <c r="F6021" s="4" t="str">
        <f t="shared" si="1401"/>
        <v>Wall Street Journal-Crude Oil-11-2019</v>
      </c>
      <c r="G6021" s="7">
        <v>43779</v>
      </c>
      <c r="H6021" s="7" t="str">
        <f t="shared" si="1402"/>
        <v>11-2019</v>
      </c>
      <c r="I6021" s="7" t="str">
        <f t="shared" ca="1" si="1403"/>
        <v>Wall Street Journal: Goldman Sachs-Crude Oil-11-2019</v>
      </c>
      <c r="J6021" s="4" t="str">
        <f t="shared" ca="1" si="1404"/>
        <v>Crude Oil-Goldman Sachs:11-2019</v>
      </c>
      <c r="K6021" t="s">
        <v>213</v>
      </c>
    </row>
    <row r="6022" spans="1:103" x14ac:dyDescent="0.55000000000000004">
      <c r="A6022" s="4" t="str">
        <f t="shared" ca="1" si="1399"/>
        <v>California Lutheran University</v>
      </c>
      <c r="B6022" s="4" t="str">
        <f t="shared" si="1400"/>
        <v>Matthew Fienup/Dan Hamilton</v>
      </c>
      <c r="C6022" s="4" t="s">
        <v>246</v>
      </c>
      <c r="D6022" s="4" t="s">
        <v>249</v>
      </c>
      <c r="E6022" s="4" t="str">
        <f>IF(COUNTIF($E$2:E6021,"Begin: " &amp; C6022 &amp; "-" &amp; D6022 &amp; "-" &amp; H6022)=0,"Begin: " &amp; C6022 &amp; "-" &amp; D6022 &amp; "-" &amp; H6022,IF((C6022 &amp; "-" &amp; D6022 &amp; "-" &amp; H6022)&lt;&gt;(C6023 &amp; "-" &amp; D6023 &amp; "-" &amp; H6023),"End: " &amp; C6022 &amp; "-" &amp; D6022 &amp; "-" &amp; H6022,""))</f>
        <v/>
      </c>
      <c r="F6022" s="4" t="str">
        <f t="shared" si="1401"/>
        <v>Wall Street Journal-Crude Oil-11-2019</v>
      </c>
      <c r="G6022" s="7">
        <v>43779</v>
      </c>
      <c r="H6022" s="7" t="str">
        <f t="shared" si="1402"/>
        <v>11-2019</v>
      </c>
      <c r="I6022" s="7" t="str">
        <f t="shared" ca="1" si="1403"/>
        <v>Wall Street Journal: California Lutheran University-Crude Oil-11-2019</v>
      </c>
      <c r="J6022" s="4" t="str">
        <f t="shared" ca="1" si="1404"/>
        <v>Crude Oil-California Lutheran University:11-2019</v>
      </c>
      <c r="K6022" t="s">
        <v>796</v>
      </c>
      <c r="CM6022">
        <v>53.39</v>
      </c>
      <c r="CO6022">
        <v>60.94</v>
      </c>
      <c r="CQ6022">
        <v>53.86</v>
      </c>
      <c r="CS6022">
        <v>61.41</v>
      </c>
      <c r="CU6022">
        <v>55.33</v>
      </c>
      <c r="CW6022">
        <v>62.7</v>
      </c>
      <c r="CY6022">
        <v>55.15</v>
      </c>
    </row>
    <row r="6023" spans="1:103" x14ac:dyDescent="0.55000000000000004">
      <c r="A6023" s="4" t="str">
        <f t="shared" ca="1" si="1399"/>
        <v>MFR</v>
      </c>
      <c r="B6023" s="4" t="str">
        <f t="shared" si="1400"/>
        <v>Maria Fiorini Ramirez/Joshua Shapiro</v>
      </c>
      <c r="C6023" s="4" t="s">
        <v>246</v>
      </c>
      <c r="D6023" s="4" t="s">
        <v>249</v>
      </c>
      <c r="E6023" s="4" t="str">
        <f>IF(COUNTIF($E$2:E6022,"Begin: " &amp; C6023 &amp; "-" &amp; D6023 &amp; "-" &amp; H6023)=0,"Begin: " &amp; C6023 &amp; "-" &amp; D6023 &amp; "-" &amp; H6023,IF((C6023 &amp; "-" &amp; D6023 &amp; "-" &amp; H6023)&lt;&gt;(C6024 &amp; "-" &amp; D6024 &amp; "-" &amp; H6024),"End: " &amp; C6023 &amp; "-" &amp; D6023 &amp; "-" &amp; H6023,""))</f>
        <v/>
      </c>
      <c r="F6023" s="4" t="str">
        <f t="shared" si="1401"/>
        <v>Wall Street Journal-Crude Oil-11-2019</v>
      </c>
      <c r="G6023" s="7">
        <v>43779</v>
      </c>
      <c r="H6023" s="7" t="str">
        <f t="shared" si="1402"/>
        <v>11-2019</v>
      </c>
      <c r="I6023" s="7" t="str">
        <f t="shared" ca="1" si="1403"/>
        <v>Wall Street Journal: MFR-Crude Oil-11-2019</v>
      </c>
      <c r="J6023" s="4" t="str">
        <f t="shared" ca="1" si="1404"/>
        <v>Crude Oil-MFR:11-2019</v>
      </c>
      <c r="K6023" t="s">
        <v>208</v>
      </c>
    </row>
    <row r="6024" spans="1:103" x14ac:dyDescent="0.55000000000000004">
      <c r="A6024" s="4" t="str">
        <f t="shared" ca="1" si="1399"/>
        <v>Chamber of Commerce</v>
      </c>
      <c r="B6024" s="4" t="str">
        <f t="shared" si="1400"/>
        <v>J.D. Foster</v>
      </c>
      <c r="C6024" s="4" t="s">
        <v>246</v>
      </c>
      <c r="D6024" s="4" t="s">
        <v>249</v>
      </c>
      <c r="E6024" s="4" t="str">
        <f>IF(COUNTIF($E$2:E6023,"Begin: " &amp; C6024 &amp; "-" &amp; D6024 &amp; "-" &amp; H6024)=0,"Begin: " &amp; C6024 &amp; "-" &amp; D6024 &amp; "-" &amp; H6024,IF((C6024 &amp; "-" &amp; D6024 &amp; "-" &amp; H6024)&lt;&gt;(C6025 &amp; "-" &amp; D6025 &amp; "-" &amp; H6025),"End: " &amp; C6024 &amp; "-" &amp; D6024 &amp; "-" &amp; H6024,""))</f>
        <v/>
      </c>
      <c r="F6024" s="4" t="str">
        <f t="shared" si="1401"/>
        <v>Wall Street Journal-Crude Oil-11-2019</v>
      </c>
      <c r="G6024" s="7">
        <v>43779</v>
      </c>
      <c r="H6024" s="7" t="str">
        <f t="shared" si="1402"/>
        <v>11-2019</v>
      </c>
      <c r="I6024" s="7" t="str">
        <f t="shared" ca="1" si="1403"/>
        <v>Wall Street Journal: Chamber of Commerce-Crude Oil-11-2019</v>
      </c>
      <c r="J6024" s="4" t="str">
        <f t="shared" ca="1" si="1404"/>
        <v>Crude Oil-Chamber of Commerce:11-2019</v>
      </c>
      <c r="K6024" t="s">
        <v>766</v>
      </c>
    </row>
    <row r="6025" spans="1:103" x14ac:dyDescent="0.55000000000000004">
      <c r="A6025" s="4" t="str">
        <f t="shared" ca="1" si="1399"/>
        <v>Mortgage Bankers Association</v>
      </c>
      <c r="B6025" s="4" t="str">
        <f t="shared" si="1400"/>
        <v>Mike Fratantoni</v>
      </c>
      <c r="C6025" s="4" t="s">
        <v>246</v>
      </c>
      <c r="D6025" s="4" t="s">
        <v>249</v>
      </c>
      <c r="E6025" s="4" t="str">
        <f>IF(COUNTIF($E$2:E6024,"Begin: " &amp; C6025 &amp; "-" &amp; D6025 &amp; "-" &amp; H6025)=0,"Begin: " &amp; C6025 &amp; "-" &amp; D6025 &amp; "-" &amp; H6025,IF((C6025 &amp; "-" &amp; D6025 &amp; "-" &amp; H6025)&lt;&gt;(C6026 &amp; "-" &amp; D6026 &amp; "-" &amp; H6026),"End: " &amp; C6025 &amp; "-" &amp; D6025 &amp; "-" &amp; H6025,""))</f>
        <v/>
      </c>
      <c r="F6025" s="4" t="str">
        <f t="shared" si="1401"/>
        <v>Wall Street Journal-Crude Oil-11-2019</v>
      </c>
      <c r="G6025" s="7">
        <v>43779</v>
      </c>
      <c r="H6025" s="7" t="str">
        <f t="shared" si="1402"/>
        <v>11-2019</v>
      </c>
      <c r="I6025" s="7" t="str">
        <f t="shared" ca="1" si="1403"/>
        <v>Wall Street Journal: Mortgage Bankers Association-Crude Oil-11-2019</v>
      </c>
      <c r="J6025" s="4" t="str">
        <f t="shared" ca="1" si="1404"/>
        <v>Crude Oil-Mortgage Bankers Association:11-2019</v>
      </c>
      <c r="K6025" t="s">
        <v>209</v>
      </c>
      <c r="CM6025">
        <v>57</v>
      </c>
      <c r="CO6025">
        <v>57</v>
      </c>
      <c r="CQ6025">
        <v>58</v>
      </c>
      <c r="CS6025">
        <v>60</v>
      </c>
      <c r="CU6025">
        <v>60</v>
      </c>
      <c r="CW6025">
        <v>60</v>
      </c>
      <c r="CY6025">
        <v>60</v>
      </c>
    </row>
    <row r="6026" spans="1:103" x14ac:dyDescent="0.55000000000000004">
      <c r="A6026" s="4" t="str">
        <f t="shared" ca="1" si="1399"/>
        <v>Robert Fry Economics LLC</v>
      </c>
      <c r="B6026" s="4" t="str">
        <f t="shared" si="1400"/>
        <v>Robert Fry</v>
      </c>
      <c r="C6026" s="4" t="s">
        <v>246</v>
      </c>
      <c r="D6026" s="4" t="s">
        <v>249</v>
      </c>
      <c r="E6026" s="4" t="str">
        <f>IF(COUNTIF($E$2:E6025,"Begin: " &amp; C6026 &amp; "-" &amp; D6026 &amp; "-" &amp; H6026)=0,"Begin: " &amp; C6026 &amp; "-" &amp; D6026 &amp; "-" &amp; H6026,IF((C6026 &amp; "-" &amp; D6026 &amp; "-" &amp; H6026)&lt;&gt;(C6027 &amp; "-" &amp; D6027 &amp; "-" &amp; H6027),"End: " &amp; C6026 &amp; "-" &amp; D6026 &amp; "-" &amp; H6026,""))</f>
        <v/>
      </c>
      <c r="F6026" s="4" t="str">
        <f t="shared" si="1401"/>
        <v>Wall Street Journal-Crude Oil-11-2019</v>
      </c>
      <c r="G6026" s="7">
        <v>43779</v>
      </c>
      <c r="H6026" s="7" t="str">
        <f t="shared" si="1402"/>
        <v>11-2019</v>
      </c>
      <c r="I6026" s="7" t="str">
        <f t="shared" ca="1" si="1403"/>
        <v>Wall Street Journal: Robert Fry Economics LLC-Crude Oil-11-2019</v>
      </c>
      <c r="J6026" s="4" t="str">
        <f t="shared" ca="1" si="1404"/>
        <v>Crude Oil-Robert Fry Economics LLC:11-2019</v>
      </c>
      <c r="K6026" t="s">
        <v>764</v>
      </c>
      <c r="CM6026">
        <v>54</v>
      </c>
      <c r="CO6026">
        <v>52</v>
      </c>
      <c r="CQ6026">
        <v>51</v>
      </c>
      <c r="CS6026">
        <v>50</v>
      </c>
      <c r="CU6026">
        <v>50</v>
      </c>
      <c r="CW6026">
        <v>50</v>
      </c>
      <c r="CY6026">
        <v>50</v>
      </c>
    </row>
    <row r="6027" spans="1:103" x14ac:dyDescent="0.55000000000000004">
      <c r="A6027" s="4" t="str">
        <f t="shared" ca="1" si="1399"/>
        <v>Societe Generale</v>
      </c>
      <c r="B6027" s="4" t="str">
        <f t="shared" si="1400"/>
        <v>Stephen Gallagher</v>
      </c>
      <c r="C6027" s="4" t="s">
        <v>246</v>
      </c>
      <c r="D6027" s="4" t="s">
        <v>249</v>
      </c>
      <c r="E6027" s="4" t="str">
        <f>IF(COUNTIF($E$2:E6026,"Begin: " &amp; C6027 &amp; "-" &amp; D6027 &amp; "-" &amp; H6027)=0,"Begin: " &amp; C6027 &amp; "-" &amp; D6027 &amp; "-" &amp; H6027,IF((C6027 &amp; "-" &amp; D6027 &amp; "-" &amp; H6027)&lt;&gt;(C6028 &amp; "-" &amp; D6028 &amp; "-" &amp; H6028),"End: " &amp; C6027 &amp; "-" &amp; D6027 &amp; "-" &amp; H6027,""))</f>
        <v/>
      </c>
      <c r="F6027" s="4" t="str">
        <f t="shared" si="1401"/>
        <v>Wall Street Journal-Crude Oil-11-2019</v>
      </c>
      <c r="G6027" s="7">
        <v>43779</v>
      </c>
      <c r="H6027" s="7" t="str">
        <f t="shared" si="1402"/>
        <v>11-2019</v>
      </c>
      <c r="I6027" s="7" t="str">
        <f t="shared" ca="1" si="1403"/>
        <v>Wall Street Journal: Societe Generale-Crude Oil-11-2019</v>
      </c>
      <c r="J6027" s="4" t="str">
        <f t="shared" ca="1" si="1404"/>
        <v>Crude Oil-Societe Generale:11-2019</v>
      </c>
      <c r="K6027" t="s">
        <v>657</v>
      </c>
    </row>
    <row r="6028" spans="1:103" x14ac:dyDescent="0.55000000000000004">
      <c r="A6028" s="4" t="str">
        <f t="shared" ca="1" si="1399"/>
        <v>Barclays</v>
      </c>
      <c r="B6028" s="4" t="str">
        <f t="shared" si="1400"/>
        <v>Michael Gapen*</v>
      </c>
      <c r="C6028" s="4" t="s">
        <v>246</v>
      </c>
      <c r="D6028" s="4" t="s">
        <v>249</v>
      </c>
      <c r="E6028" s="4" t="str">
        <f>IF(COUNTIF($E$2:E6027,"Begin: " &amp; C6028 &amp; "-" &amp; D6028 &amp; "-" &amp; H6028)=0,"Begin: " &amp; C6028 &amp; "-" &amp; D6028 &amp; "-" &amp; H6028,IF((C6028 &amp; "-" &amp; D6028 &amp; "-" &amp; H6028)&lt;&gt;(C6029 &amp; "-" &amp; D6029 &amp; "-" &amp; H6029),"End: " &amp; C6028 &amp; "-" &amp; D6028 &amp; "-" &amp; H6028,""))</f>
        <v/>
      </c>
      <c r="F6028" s="4" t="str">
        <f t="shared" si="1401"/>
        <v>Wall Street Journal-Crude Oil-11-2019</v>
      </c>
      <c r="G6028" s="7">
        <v>43779</v>
      </c>
      <c r="H6028" s="7" t="str">
        <f t="shared" si="1402"/>
        <v>11-2019</v>
      </c>
      <c r="I6028" s="7" t="str">
        <f t="shared" ca="1" si="1403"/>
        <v>Wall Street Journal: Barclays-Crude Oil-11-2019</v>
      </c>
      <c r="J6028" s="4" t="str">
        <f t="shared" ca="1" si="1404"/>
        <v>Crude Oil-Barclays:11-2019</v>
      </c>
      <c r="K6028" t="s">
        <v>815</v>
      </c>
    </row>
    <row r="6029" spans="1:103" x14ac:dyDescent="0.55000000000000004">
      <c r="A6029" s="4" t="str">
        <f t="shared" ca="1" si="1399"/>
        <v>NatWest Markets</v>
      </c>
      <c r="B6029" s="4" t="str">
        <f t="shared" si="1400"/>
        <v>Michelle Girard*</v>
      </c>
      <c r="C6029" s="4" t="s">
        <v>246</v>
      </c>
      <c r="D6029" s="4" t="s">
        <v>249</v>
      </c>
      <c r="E6029" s="4" t="str">
        <f>IF(COUNTIF($E$2:E6028,"Begin: " &amp; C6029 &amp; "-" &amp; D6029 &amp; "-" &amp; H6029)=0,"Begin: " &amp; C6029 &amp; "-" &amp; D6029 &amp; "-" &amp; H6029,IF((C6029 &amp; "-" &amp; D6029 &amp; "-" &amp; H6029)&lt;&gt;(C6030 &amp; "-" &amp; D6030 &amp; "-" &amp; H6030),"End: " &amp; C6029 &amp; "-" &amp; D6029 &amp; "-" &amp; H6029,""))</f>
        <v/>
      </c>
      <c r="F6029" s="4" t="str">
        <f t="shared" si="1401"/>
        <v>Wall Street Journal-Crude Oil-11-2019</v>
      </c>
      <c r="G6029" s="7">
        <v>43779</v>
      </c>
      <c r="H6029" s="7" t="str">
        <f t="shared" si="1402"/>
        <v>11-2019</v>
      </c>
      <c r="I6029" s="7" t="str">
        <f t="shared" ca="1" si="1403"/>
        <v>Wall Street Journal: NatWest Markets-Crude Oil-11-2019</v>
      </c>
      <c r="J6029" s="4" t="str">
        <f t="shared" ca="1" si="1404"/>
        <v>Crude Oil-NatWest Markets:11-2019</v>
      </c>
      <c r="K6029" t="s">
        <v>816</v>
      </c>
    </row>
    <row r="6030" spans="1:103" x14ac:dyDescent="0.55000000000000004">
      <c r="A6030" s="4" t="str">
        <f t="shared" ca="1" si="1399"/>
        <v>BMO Capital Markets</v>
      </c>
      <c r="B6030" s="4" t="str">
        <f t="shared" si="1400"/>
        <v>Michael Gregory</v>
      </c>
      <c r="C6030" s="4" t="s">
        <v>246</v>
      </c>
      <c r="D6030" s="4" t="s">
        <v>249</v>
      </c>
      <c r="E6030" s="4" t="str">
        <f>IF(COUNTIF($E$2:E6029,"Begin: " &amp; C6030 &amp; "-" &amp; D6030 &amp; "-" &amp; H6030)=0,"Begin: " &amp; C6030 &amp; "-" &amp; D6030 &amp; "-" &amp; H6030,IF((C6030 &amp; "-" &amp; D6030 &amp; "-" &amp; H6030)&lt;&gt;(C6031 &amp; "-" &amp; D6031 &amp; "-" &amp; H6031),"End: " &amp; C6030 &amp; "-" &amp; D6030 &amp; "-" &amp; H6030,""))</f>
        <v/>
      </c>
      <c r="F6030" s="4" t="str">
        <f t="shared" si="1401"/>
        <v>Wall Street Journal-Crude Oil-11-2019</v>
      </c>
      <c r="G6030" s="7">
        <v>43779</v>
      </c>
      <c r="H6030" s="7" t="str">
        <f t="shared" si="1402"/>
        <v>11-2019</v>
      </c>
      <c r="I6030" s="7" t="str">
        <f t="shared" ca="1" si="1403"/>
        <v>Wall Street Journal: BMO Capital Markets-Crude Oil-11-2019</v>
      </c>
      <c r="J6030" s="4" t="str">
        <f t="shared" ca="1" si="1404"/>
        <v>Crude Oil-BMO Capital Markets:11-2019</v>
      </c>
      <c r="K6030" t="s">
        <v>860</v>
      </c>
      <c r="CM6030">
        <v>53</v>
      </c>
      <c r="CO6030">
        <v>55</v>
      </c>
      <c r="CQ6030">
        <v>56</v>
      </c>
      <c r="CS6030">
        <v>56</v>
      </c>
      <c r="CU6030">
        <v>56</v>
      </c>
      <c r="CW6030">
        <v>57</v>
      </c>
      <c r="CY6030">
        <v>57</v>
      </c>
    </row>
    <row r="6031" spans="1:103" x14ac:dyDescent="0.55000000000000004">
      <c r="A6031" s="4" t="str">
        <f t="shared" ca="1" si="1399"/>
        <v>TD Securities</v>
      </c>
      <c r="B6031" s="4" t="str">
        <f t="shared" si="1400"/>
        <v>Michael Hanson</v>
      </c>
      <c r="C6031" s="4" t="s">
        <v>246</v>
      </c>
      <c r="D6031" s="4" t="s">
        <v>249</v>
      </c>
      <c r="E6031" s="4" t="str">
        <f>IF(COUNTIF($E$2:E6030,"Begin: " &amp; C6031 &amp; "-" &amp; D6031 &amp; "-" &amp; H6031)=0,"Begin: " &amp; C6031 &amp; "-" &amp; D6031 &amp; "-" &amp; H6031,IF((C6031 &amp; "-" &amp; D6031 &amp; "-" &amp; H6031)&lt;&gt;(C6032 &amp; "-" &amp; D6032 &amp; "-" &amp; H6032),"End: " &amp; C6031 &amp; "-" &amp; D6031 &amp; "-" &amp; H6031,""))</f>
        <v/>
      </c>
      <c r="F6031" s="4" t="str">
        <f t="shared" si="1401"/>
        <v>Wall Street Journal-Crude Oil-11-2019</v>
      </c>
      <c r="G6031" s="7">
        <v>43779</v>
      </c>
      <c r="H6031" s="7" t="str">
        <f t="shared" si="1402"/>
        <v>11-2019</v>
      </c>
      <c r="I6031" s="7" t="str">
        <f t="shared" ca="1" si="1403"/>
        <v>Wall Street Journal: TD Securities-Crude Oil-11-2019</v>
      </c>
      <c r="J6031" s="4" t="str">
        <f t="shared" ca="1" si="1404"/>
        <v>Crude Oil-TD Securities:11-2019</v>
      </c>
      <c r="K6031" t="s">
        <v>799</v>
      </c>
    </row>
    <row r="6032" spans="1:103" x14ac:dyDescent="0.55000000000000004">
      <c r="A6032" s="4" t="str">
        <f t="shared" ca="1" si="1399"/>
        <v>Scotiabank</v>
      </c>
      <c r="B6032" s="4" t="str">
        <f t="shared" si="1400"/>
        <v>Derek Holt*</v>
      </c>
      <c r="C6032" s="4" t="s">
        <v>246</v>
      </c>
      <c r="D6032" s="4" t="s">
        <v>249</v>
      </c>
      <c r="E6032" s="4" t="str">
        <f>IF(COUNTIF($E$2:E6031,"Begin: " &amp; C6032 &amp; "-" &amp; D6032 &amp; "-" &amp; H6032)=0,"Begin: " &amp; C6032 &amp; "-" &amp; D6032 &amp; "-" &amp; H6032,IF((C6032 &amp; "-" &amp; D6032 &amp; "-" &amp; H6032)&lt;&gt;(C6033 &amp; "-" &amp; D6033 &amp; "-" &amp; H6033),"End: " &amp; C6032 &amp; "-" &amp; D6032 &amp; "-" &amp; H6032,""))</f>
        <v/>
      </c>
      <c r="F6032" s="4" t="str">
        <f t="shared" si="1401"/>
        <v>Wall Street Journal-Crude Oil-11-2019</v>
      </c>
      <c r="G6032" s="7">
        <v>43779</v>
      </c>
      <c r="H6032" s="7" t="str">
        <f t="shared" si="1402"/>
        <v>11-2019</v>
      </c>
      <c r="I6032" s="7" t="str">
        <f t="shared" ca="1" si="1403"/>
        <v>Wall Street Journal: Scotiabank-Crude Oil-11-2019</v>
      </c>
      <c r="J6032" s="4" t="str">
        <f t="shared" ca="1" si="1404"/>
        <v>Crude Oil-Scotiabank:11-2019</v>
      </c>
      <c r="K6032" t="s">
        <v>840</v>
      </c>
    </row>
    <row r="6033" spans="1:103" x14ac:dyDescent="0.55000000000000004">
      <c r="A6033" s="4" t="str">
        <f t="shared" ca="1" si="1399"/>
        <v>KPMG</v>
      </c>
      <c r="B6033" s="4" t="str">
        <f t="shared" si="1400"/>
        <v>Constance Hunter*</v>
      </c>
      <c r="C6033" s="4" t="s">
        <v>246</v>
      </c>
      <c r="D6033" s="4" t="s">
        <v>249</v>
      </c>
      <c r="E6033" s="4" t="str">
        <f>IF(COUNTIF($E$2:E6032,"Begin: " &amp; C6033 &amp; "-" &amp; D6033 &amp; "-" &amp; H6033)=0,"Begin: " &amp; C6033 &amp; "-" &amp; D6033 &amp; "-" &amp; H6033,IF((C6033 &amp; "-" &amp; D6033 &amp; "-" &amp; H6033)&lt;&gt;(C6034 &amp; "-" &amp; D6034 &amp; "-" &amp; H6034),"End: " &amp; C6033 &amp; "-" &amp; D6033 &amp; "-" &amp; H6033,""))</f>
        <v/>
      </c>
      <c r="F6033" s="4" t="str">
        <f t="shared" si="1401"/>
        <v>Wall Street Journal-Crude Oil-11-2019</v>
      </c>
      <c r="G6033" s="7">
        <v>43779</v>
      </c>
      <c r="H6033" s="7" t="str">
        <f t="shared" si="1402"/>
        <v>11-2019</v>
      </c>
      <c r="I6033" s="7" t="str">
        <f t="shared" ca="1" si="1403"/>
        <v>Wall Street Journal: KPMG-Crude Oil-11-2019</v>
      </c>
      <c r="J6033" s="4" t="str">
        <f t="shared" ca="1" si="1404"/>
        <v>Crude Oil-KPMG:11-2019</v>
      </c>
      <c r="K6033" t="s">
        <v>855</v>
      </c>
    </row>
    <row r="6034" spans="1:103" x14ac:dyDescent="0.55000000000000004">
      <c r="A6034" s="4" t="str">
        <f t="shared" ca="1" si="1399"/>
        <v>BBVA</v>
      </c>
      <c r="B6034" s="4" t="str">
        <f t="shared" si="1400"/>
        <v>Nathaniel Karp</v>
      </c>
      <c r="C6034" s="4" t="s">
        <v>246</v>
      </c>
      <c r="D6034" s="4" t="s">
        <v>249</v>
      </c>
      <c r="E6034" s="4" t="str">
        <f>IF(COUNTIF($E$2:E6033,"Begin: " &amp; C6034 &amp; "-" &amp; D6034 &amp; "-" &amp; H6034)=0,"Begin: " &amp; C6034 &amp; "-" &amp; D6034 &amp; "-" &amp; H6034,IF((C6034 &amp; "-" &amp; D6034 &amp; "-" &amp; H6034)&lt;&gt;(C6035 &amp; "-" &amp; D6035 &amp; "-" &amp; H6035),"End: " &amp; C6034 &amp; "-" &amp; D6034 &amp; "-" &amp; H6034,""))</f>
        <v/>
      </c>
      <c r="F6034" s="4" t="str">
        <f t="shared" si="1401"/>
        <v>Wall Street Journal-Crude Oil-11-2019</v>
      </c>
      <c r="G6034" s="7">
        <v>43779</v>
      </c>
      <c r="H6034" s="7" t="str">
        <f t="shared" si="1402"/>
        <v>11-2019</v>
      </c>
      <c r="I6034" s="7" t="str">
        <f t="shared" ca="1" si="1403"/>
        <v>Wall Street Journal: BBVA-Crude Oil-11-2019</v>
      </c>
      <c r="J6034" s="4" t="str">
        <f t="shared" ca="1" si="1404"/>
        <v>Crude Oil-BBVA:11-2019</v>
      </c>
      <c r="K6034" t="s">
        <v>848</v>
      </c>
      <c r="CM6034">
        <v>56.5</v>
      </c>
      <c r="CO6034">
        <v>53.1</v>
      </c>
      <c r="CQ6034">
        <v>52.9</v>
      </c>
      <c r="CS6034">
        <v>58.4</v>
      </c>
      <c r="CU6034">
        <v>57.9</v>
      </c>
      <c r="CW6034">
        <v>57.7</v>
      </c>
      <c r="CY6034">
        <v>57.4</v>
      </c>
    </row>
    <row r="6035" spans="1:103" x14ac:dyDescent="0.55000000000000004">
      <c r="A6035" s="4" t="str">
        <f t="shared" ca="1" si="1399"/>
        <v>National Retail Federation</v>
      </c>
      <c r="B6035" s="4" t="str">
        <f t="shared" si="1400"/>
        <v>Jack Kleinhenz</v>
      </c>
      <c r="C6035" s="4" t="s">
        <v>246</v>
      </c>
      <c r="D6035" s="4" t="s">
        <v>249</v>
      </c>
      <c r="E6035" s="4" t="str">
        <f>IF(COUNTIF($E$2:E6034,"Begin: " &amp; C6035 &amp; "-" &amp; D6035 &amp; "-" &amp; H6035)=0,"Begin: " &amp; C6035 &amp; "-" &amp; D6035 &amp; "-" &amp; H6035,IF((C6035 &amp; "-" &amp; D6035 &amp; "-" &amp; H6035)&lt;&gt;(C6036 &amp; "-" &amp; D6036 &amp; "-" &amp; H6036),"End: " &amp; C6035 &amp; "-" &amp; D6035 &amp; "-" &amp; H6035,""))</f>
        <v/>
      </c>
      <c r="F6035" s="4" t="str">
        <f t="shared" si="1401"/>
        <v>Wall Street Journal-Crude Oil-11-2019</v>
      </c>
      <c r="G6035" s="7">
        <v>43779</v>
      </c>
      <c r="H6035" s="7" t="str">
        <f t="shared" si="1402"/>
        <v>11-2019</v>
      </c>
      <c r="I6035" s="7" t="str">
        <f t="shared" ca="1" si="1403"/>
        <v>Wall Street Journal: National Retail Federation-Crude Oil-11-2019</v>
      </c>
      <c r="J6035" s="4" t="str">
        <f t="shared" ca="1" si="1404"/>
        <v>Crude Oil-National Retail Federation:11-2019</v>
      </c>
      <c r="K6035" t="s">
        <v>216</v>
      </c>
      <c r="CM6035">
        <v>57</v>
      </c>
      <c r="CO6035">
        <v>56</v>
      </c>
      <c r="CQ6035">
        <v>55</v>
      </c>
      <c r="CS6035">
        <v>55</v>
      </c>
      <c r="CU6035">
        <v>56</v>
      </c>
    </row>
    <row r="6036" spans="1:103" x14ac:dyDescent="0.55000000000000004">
      <c r="A6036" s="4" t="str">
        <f t="shared" ca="1" si="1399"/>
        <v>Natixis CIB Americas</v>
      </c>
      <c r="B6036" s="4" t="str">
        <f t="shared" si="1400"/>
        <v>Joseph LaVorgna</v>
      </c>
      <c r="C6036" s="4" t="s">
        <v>246</v>
      </c>
      <c r="D6036" s="4" t="s">
        <v>249</v>
      </c>
      <c r="E6036" s="4" t="str">
        <f>IF(COUNTIF($E$2:E6035,"Begin: " &amp; C6036 &amp; "-" &amp; D6036 &amp; "-" &amp; H6036)=0,"Begin: " &amp; C6036 &amp; "-" &amp; D6036 &amp; "-" &amp; H6036,IF((C6036 &amp; "-" &amp; D6036 &amp; "-" &amp; H6036)&lt;&gt;(C6037 &amp; "-" &amp; D6037 &amp; "-" &amp; H6037),"End: " &amp; C6036 &amp; "-" &amp; D6036 &amp; "-" &amp; H6036,""))</f>
        <v/>
      </c>
      <c r="F6036" s="4" t="str">
        <f t="shared" si="1401"/>
        <v>Wall Street Journal-Crude Oil-11-2019</v>
      </c>
      <c r="G6036" s="7">
        <v>43779</v>
      </c>
      <c r="H6036" s="7" t="str">
        <f t="shared" si="1402"/>
        <v>11-2019</v>
      </c>
      <c r="I6036" s="7" t="str">
        <f t="shared" ca="1" si="1403"/>
        <v>Wall Street Journal: Natixis CIB Americas-Crude Oil-11-2019</v>
      </c>
      <c r="J6036" s="4" t="str">
        <f t="shared" ca="1" si="1404"/>
        <v>Crude Oil-Natixis CIB Americas:11-2019</v>
      </c>
      <c r="K6036" t="s">
        <v>774</v>
      </c>
    </row>
    <row r="6037" spans="1:103" x14ac:dyDescent="0.55000000000000004">
      <c r="A6037" s="4" t="str">
        <f t="shared" ca="1" si="1399"/>
        <v>UCLA Anderson Forecast</v>
      </c>
      <c r="B6037" s="4" t="str">
        <f t="shared" si="1400"/>
        <v>Edward Leamer/David Shulman</v>
      </c>
      <c r="C6037" s="4" t="s">
        <v>246</v>
      </c>
      <c r="D6037" s="4" t="s">
        <v>249</v>
      </c>
      <c r="E6037" s="4" t="str">
        <f>IF(COUNTIF($E$2:E6036,"Begin: " &amp; C6037 &amp; "-" &amp; D6037 &amp; "-" &amp; H6037)=0,"Begin: " &amp; C6037 &amp; "-" &amp; D6037 &amp; "-" &amp; H6037,IF((C6037 &amp; "-" &amp; D6037 &amp; "-" &amp; H6037)&lt;&gt;(C6038 &amp; "-" &amp; D6038 &amp; "-" &amp; H6038),"End: " &amp; C6037 &amp; "-" &amp; D6037 &amp; "-" &amp; H6037,""))</f>
        <v/>
      </c>
      <c r="F6037" s="4" t="str">
        <f t="shared" si="1401"/>
        <v>Wall Street Journal-Crude Oil-11-2019</v>
      </c>
      <c r="G6037" s="7">
        <v>43779</v>
      </c>
      <c r="H6037" s="7" t="str">
        <f t="shared" si="1402"/>
        <v>11-2019</v>
      </c>
      <c r="I6037" s="7" t="str">
        <f t="shared" ca="1" si="1403"/>
        <v>Wall Street Journal: UCLA Anderson Forecast-Crude Oil-11-2019</v>
      </c>
      <c r="J6037" s="4" t="str">
        <f t="shared" ca="1" si="1404"/>
        <v>Crude Oil-UCLA Anderson Forecast:11-2019</v>
      </c>
      <c r="K6037" t="s">
        <v>218</v>
      </c>
    </row>
    <row r="6038" spans="1:103" x14ac:dyDescent="0.55000000000000004">
      <c r="A6038" s="4" t="str">
        <f t="shared" ca="1" si="1399"/>
        <v>NEMA Business Information Services</v>
      </c>
      <c r="B6038" s="4" t="str">
        <f t="shared" si="1400"/>
        <v>Don Leavens/Steven Wilcox*</v>
      </c>
      <c r="C6038" s="4" t="s">
        <v>246</v>
      </c>
      <c r="D6038" s="4" t="s">
        <v>249</v>
      </c>
      <c r="E6038" s="4" t="str">
        <f>IF(COUNTIF($E$2:E6037,"Begin: " &amp; C6038 &amp; "-" &amp; D6038 &amp; "-" &amp; H6038)=0,"Begin: " &amp; C6038 &amp; "-" &amp; D6038 &amp; "-" &amp; H6038,IF((C6038 &amp; "-" &amp; D6038 &amp; "-" &amp; H6038)&lt;&gt;(C6039 &amp; "-" &amp; D6039 &amp; "-" &amp; H6039),"End: " &amp; C6038 &amp; "-" &amp; D6038 &amp; "-" &amp; H6038,""))</f>
        <v/>
      </c>
      <c r="F6038" s="4" t="str">
        <f t="shared" si="1401"/>
        <v>Wall Street Journal-Crude Oil-11-2019</v>
      </c>
      <c r="G6038" s="7">
        <v>43779</v>
      </c>
      <c r="H6038" s="7" t="str">
        <f t="shared" si="1402"/>
        <v>11-2019</v>
      </c>
      <c r="I6038" s="7" t="str">
        <f t="shared" ca="1" si="1403"/>
        <v>Wall Street Journal: NEMA Business Information Services-Crude Oil-11-2019</v>
      </c>
      <c r="J6038" s="4" t="str">
        <f t="shared" ca="1" si="1404"/>
        <v>Crude Oil-NEMA Business Information Services:11-2019</v>
      </c>
      <c r="K6038" t="s">
        <v>861</v>
      </c>
    </row>
    <row r="6039" spans="1:103" x14ac:dyDescent="0.55000000000000004">
      <c r="A6039" s="4" t="str">
        <f t="shared" ca="1" si="1399"/>
        <v>Moody's Investors Service</v>
      </c>
      <c r="B6039" s="4" t="str">
        <f t="shared" si="1400"/>
        <v>John Lonski</v>
      </c>
      <c r="C6039" s="4" t="s">
        <v>246</v>
      </c>
      <c r="D6039" s="4" t="s">
        <v>249</v>
      </c>
      <c r="E6039" s="4" t="str">
        <f>IF(COUNTIF($E$2:E6038,"Begin: " &amp; C6039 &amp; "-" &amp; D6039 &amp; "-" &amp; H6039)=0,"Begin: " &amp; C6039 &amp; "-" &amp; D6039 &amp; "-" &amp; H6039,IF((C6039 &amp; "-" &amp; D6039 &amp; "-" &amp; H6039)&lt;&gt;(C6040 &amp; "-" &amp; D6040 &amp; "-" &amp; H6040),"End: " &amp; C6039 &amp; "-" &amp; D6039 &amp; "-" &amp; H6039,""))</f>
        <v/>
      </c>
      <c r="F6039" s="4" t="str">
        <f t="shared" si="1401"/>
        <v>Wall Street Journal-Crude Oil-11-2019</v>
      </c>
      <c r="G6039" s="7">
        <v>43779</v>
      </c>
      <c r="H6039" s="7" t="str">
        <f t="shared" si="1402"/>
        <v>11-2019</v>
      </c>
      <c r="I6039" s="7" t="str">
        <f t="shared" ca="1" si="1403"/>
        <v>Wall Street Journal: Moody's Investors Service-Crude Oil-11-2019</v>
      </c>
      <c r="J6039" s="4" t="str">
        <f t="shared" ca="1" si="1404"/>
        <v>Crude Oil-Moody's Investors Service:11-2019</v>
      </c>
      <c r="K6039" t="s">
        <v>220</v>
      </c>
      <c r="CM6039">
        <v>58</v>
      </c>
      <c r="CO6039">
        <v>60</v>
      </c>
      <c r="CQ6039">
        <v>58.5</v>
      </c>
      <c r="CS6039">
        <v>61</v>
      </c>
      <c r="CU6039">
        <v>59</v>
      </c>
      <c r="CW6039">
        <v>62</v>
      </c>
      <c r="CY6039">
        <v>63.5</v>
      </c>
    </row>
    <row r="6040" spans="1:103" x14ac:dyDescent="0.55000000000000004">
      <c r="A6040" s="4" t="str">
        <f t="shared" ca="1" si="1399"/>
        <v>National Auto Dealer Association</v>
      </c>
      <c r="B6040" s="4" t="str">
        <f t="shared" si="1400"/>
        <v>Patrick Manzi</v>
      </c>
      <c r="C6040" s="4" t="s">
        <v>246</v>
      </c>
      <c r="D6040" s="4" t="s">
        <v>249</v>
      </c>
      <c r="E6040" s="4" t="str">
        <f>IF(COUNTIF($E$2:E6039,"Begin: " &amp; C6040 &amp; "-" &amp; D6040 &amp; "-" &amp; H6040)=0,"Begin: " &amp; C6040 &amp; "-" &amp; D6040 &amp; "-" &amp; H6040,IF((C6040 &amp; "-" &amp; D6040 &amp; "-" &amp; H6040)&lt;&gt;(C6041 &amp; "-" &amp; D6041 &amp; "-" &amp; H6041),"End: " &amp; C6040 &amp; "-" &amp; D6040 &amp; "-" &amp; H6040,""))</f>
        <v/>
      </c>
      <c r="F6040" s="4" t="str">
        <f t="shared" si="1401"/>
        <v>Wall Street Journal-Crude Oil-11-2019</v>
      </c>
      <c r="G6040" s="7">
        <v>43779</v>
      </c>
      <c r="H6040" s="7" t="str">
        <f t="shared" si="1402"/>
        <v>11-2019</v>
      </c>
      <c r="I6040" s="7" t="str">
        <f t="shared" ca="1" si="1403"/>
        <v>Wall Street Journal: National Auto Dealer Association-Crude Oil-11-2019</v>
      </c>
      <c r="J6040" s="4" t="str">
        <f t="shared" ca="1" si="1404"/>
        <v>Crude Oil-National Auto Dealer Association:11-2019</v>
      </c>
      <c r="K6040" t="s">
        <v>800</v>
      </c>
    </row>
    <row r="6041" spans="1:103" x14ac:dyDescent="0.55000000000000004">
      <c r="A6041" s="4" t="str">
        <f t="shared" ca="1" si="1399"/>
        <v>MetLife Investment Management</v>
      </c>
      <c r="B6041" s="4" t="str">
        <f t="shared" si="1400"/>
        <v>Drew T. Matus*</v>
      </c>
      <c r="C6041" s="4" t="s">
        <v>246</v>
      </c>
      <c r="D6041" s="4" t="s">
        <v>249</v>
      </c>
      <c r="E6041" s="4" t="str">
        <f>IF(COUNTIF($E$2:E6040,"Begin: " &amp; C6041 &amp; "-" &amp; D6041 &amp; "-" &amp; H6041)=0,"Begin: " &amp; C6041 &amp; "-" &amp; D6041 &amp; "-" &amp; H6041,IF((C6041 &amp; "-" &amp; D6041 &amp; "-" &amp; H6041)&lt;&gt;(C6042 &amp; "-" &amp; D6042 &amp; "-" &amp; H6042),"End: " &amp; C6041 &amp; "-" &amp; D6041 &amp; "-" &amp; H6041,""))</f>
        <v/>
      </c>
      <c r="F6041" s="4" t="str">
        <f t="shared" si="1401"/>
        <v>Wall Street Journal-Crude Oil-11-2019</v>
      </c>
      <c r="G6041" s="7">
        <v>43779</v>
      </c>
      <c r="H6041" s="7" t="str">
        <f t="shared" si="1402"/>
        <v>11-2019</v>
      </c>
      <c r="I6041" s="7" t="str">
        <f t="shared" ca="1" si="1403"/>
        <v>Wall Street Journal: MetLife Investment Management-Crude Oil-11-2019</v>
      </c>
      <c r="J6041" s="4" t="str">
        <f t="shared" ca="1" si="1404"/>
        <v>Crude Oil-MetLife Investment Management:11-2019</v>
      </c>
      <c r="K6041" t="s">
        <v>819</v>
      </c>
    </row>
    <row r="6042" spans="1:103" x14ac:dyDescent="0.55000000000000004">
      <c r="A6042" s="4" t="str">
        <f t="shared" ca="1" si="1399"/>
        <v>Jeffries &amp; Company</v>
      </c>
      <c r="B6042" s="4" t="str">
        <f t="shared" si="1400"/>
        <v>Ward McCarthy*</v>
      </c>
      <c r="C6042" s="4" t="s">
        <v>246</v>
      </c>
      <c r="D6042" s="4" t="s">
        <v>249</v>
      </c>
      <c r="E6042" s="4" t="str">
        <f>IF(COUNTIF($E$2:E6041,"Begin: " &amp; C6042 &amp; "-" &amp; D6042 &amp; "-" &amp; H6042)=0,"Begin: " &amp; C6042 &amp; "-" &amp; D6042 &amp; "-" &amp; H6042,IF((C6042 &amp; "-" &amp; D6042 &amp; "-" &amp; H6042)&lt;&gt;(C6043 &amp; "-" &amp; D6043 &amp; "-" &amp; H6043),"End: " &amp; C6042 &amp; "-" &amp; D6042 &amp; "-" &amp; H6042,""))</f>
        <v/>
      </c>
      <c r="F6042" s="4" t="str">
        <f t="shared" si="1401"/>
        <v>Wall Street Journal-Crude Oil-11-2019</v>
      </c>
      <c r="G6042" s="7">
        <v>43779</v>
      </c>
      <c r="H6042" s="7" t="str">
        <f t="shared" si="1402"/>
        <v>11-2019</v>
      </c>
      <c r="I6042" s="7" t="str">
        <f t="shared" ca="1" si="1403"/>
        <v>Wall Street Journal: Jeffries &amp; Company-Crude Oil-11-2019</v>
      </c>
      <c r="J6042" s="4" t="str">
        <f t="shared" ca="1" si="1404"/>
        <v>Crude Oil-Jeffries &amp; Company:11-2019</v>
      </c>
      <c r="K6042" t="s">
        <v>820</v>
      </c>
    </row>
    <row r="6043" spans="1:103" x14ac:dyDescent="0.55000000000000004">
      <c r="A6043" s="4" t="str">
        <f t="shared" ca="1" si="1399"/>
        <v>ACT Research</v>
      </c>
      <c r="B6043" s="4" t="str">
        <f t="shared" si="1400"/>
        <v>Jim Meil</v>
      </c>
      <c r="C6043" s="4" t="s">
        <v>246</v>
      </c>
      <c r="D6043" s="4" t="s">
        <v>249</v>
      </c>
      <c r="E6043" s="4" t="str">
        <f>IF(COUNTIF($E$2:E6042,"Begin: " &amp; C6043 &amp; "-" &amp; D6043 &amp; "-" &amp; H6043)=0,"Begin: " &amp; C6043 &amp; "-" &amp; D6043 &amp; "-" &amp; H6043,IF((C6043 &amp; "-" &amp; D6043 &amp; "-" &amp; H6043)&lt;&gt;(C6044 &amp; "-" &amp; D6044 &amp; "-" &amp; H6044),"End: " &amp; C6043 &amp; "-" &amp; D6043 &amp; "-" &amp; H6043,""))</f>
        <v/>
      </c>
      <c r="F6043" s="4" t="str">
        <f t="shared" si="1401"/>
        <v>Wall Street Journal-Crude Oil-11-2019</v>
      </c>
      <c r="G6043" s="7">
        <v>43779</v>
      </c>
      <c r="H6043" s="7" t="str">
        <f t="shared" si="1402"/>
        <v>11-2019</v>
      </c>
      <c r="I6043" s="7" t="str">
        <f t="shared" ca="1" si="1403"/>
        <v>Wall Street Journal: ACT Research-Crude Oil-11-2019</v>
      </c>
      <c r="J6043" s="4" t="str">
        <f t="shared" ca="1" si="1404"/>
        <v>Crude Oil-ACT Research:11-2019</v>
      </c>
      <c r="K6043" t="s">
        <v>437</v>
      </c>
      <c r="CM6043">
        <v>55</v>
      </c>
      <c r="CO6043">
        <v>55</v>
      </c>
      <c r="CQ6043">
        <v>55</v>
      </c>
      <c r="CS6043">
        <v>55</v>
      </c>
    </row>
    <row r="6044" spans="1:103" x14ac:dyDescent="0.55000000000000004">
      <c r="A6044" s="4" t="str">
        <f t="shared" ca="1" si="1399"/>
        <v>Standard Chartered</v>
      </c>
      <c r="B6044" s="4" t="str">
        <f t="shared" si="1400"/>
        <v>Sonia Meskin*</v>
      </c>
      <c r="C6044" s="4" t="s">
        <v>246</v>
      </c>
      <c r="D6044" s="4" t="s">
        <v>249</v>
      </c>
      <c r="E6044" s="4" t="str">
        <f>IF(COUNTIF($E$2:E6043,"Begin: " &amp; C6044 &amp; "-" &amp; D6044 &amp; "-" &amp; H6044)=0,"Begin: " &amp; C6044 &amp; "-" &amp; D6044 &amp; "-" &amp; H6044,IF((C6044 &amp; "-" &amp; D6044 &amp; "-" &amp; H6044)&lt;&gt;(C6045 &amp; "-" &amp; D6045 &amp; "-" &amp; H6045),"End: " &amp; C6044 &amp; "-" &amp; D6044 &amp; "-" &amp; H6044,""))</f>
        <v/>
      </c>
      <c r="F6044" s="4" t="str">
        <f t="shared" si="1401"/>
        <v>Wall Street Journal-Crude Oil-11-2019</v>
      </c>
      <c r="G6044" s="7">
        <v>43779</v>
      </c>
      <c r="H6044" s="7" t="str">
        <f t="shared" si="1402"/>
        <v>11-2019</v>
      </c>
      <c r="I6044" s="7" t="str">
        <f t="shared" ca="1" si="1403"/>
        <v>Wall Street Journal: Standard Chartered-Crude Oil-11-2019</v>
      </c>
      <c r="J6044" s="4" t="str">
        <f t="shared" ca="1" si="1404"/>
        <v>Crude Oil-Standard Chartered:11-2019</v>
      </c>
      <c r="K6044" t="s">
        <v>821</v>
      </c>
    </row>
    <row r="6045" spans="1:103" x14ac:dyDescent="0.55000000000000004">
      <c r="A6045" s="4" t="str">
        <f t="shared" ca="1" si="1399"/>
        <v>BofA</v>
      </c>
      <c r="B6045" s="4" t="str">
        <f t="shared" si="1400"/>
        <v>Michelle Meyer</v>
      </c>
      <c r="C6045" s="4" t="s">
        <v>246</v>
      </c>
      <c r="D6045" s="4" t="s">
        <v>249</v>
      </c>
      <c r="E6045" s="4" t="str">
        <f>IF(COUNTIF($E$2:E6044,"Begin: " &amp; C6045 &amp; "-" &amp; D6045 &amp; "-" &amp; H6045)=0,"Begin: " &amp; C6045 &amp; "-" &amp; D6045 &amp; "-" &amp; H6045,IF((C6045 &amp; "-" &amp; D6045 &amp; "-" &amp; H6045)&lt;&gt;(C6046 &amp; "-" &amp; D6046 &amp; "-" &amp; H6046),"End: " &amp; C6045 &amp; "-" &amp; D6045 &amp; "-" &amp; H6045,""))</f>
        <v/>
      </c>
      <c r="F6045" s="4" t="str">
        <f t="shared" si="1401"/>
        <v>Wall Street Journal-Crude Oil-11-2019</v>
      </c>
      <c r="G6045" s="7">
        <v>43779</v>
      </c>
      <c r="H6045" s="7" t="str">
        <f t="shared" si="1402"/>
        <v>11-2019</v>
      </c>
      <c r="I6045" s="7" t="str">
        <f t="shared" ca="1" si="1403"/>
        <v>Wall Street Journal: BofA-Crude Oil-11-2019</v>
      </c>
      <c r="J6045" s="4" t="str">
        <f t="shared" ca="1" si="1404"/>
        <v>Crude Oil-BofA:11-2019</v>
      </c>
      <c r="K6045" t="s">
        <v>803</v>
      </c>
    </row>
    <row r="6046" spans="1:103" x14ac:dyDescent="0.55000000000000004">
      <c r="A6046" s="4" t="str">
        <f t="shared" ca="1" si="1399"/>
        <v>Daiwa Capital</v>
      </c>
      <c r="B6046" s="4" t="str">
        <f t="shared" si="1400"/>
        <v>Michael Moran</v>
      </c>
      <c r="C6046" s="4" t="s">
        <v>246</v>
      </c>
      <c r="D6046" s="4" t="s">
        <v>249</v>
      </c>
      <c r="E6046" s="4" t="str">
        <f>IF(COUNTIF($E$2:E6045,"Begin: " &amp; C6046 &amp; "-" &amp; D6046 &amp; "-" &amp; H6046)=0,"Begin: " &amp; C6046 &amp; "-" &amp; D6046 &amp; "-" &amp; H6046,IF((C6046 &amp; "-" &amp; D6046 &amp; "-" &amp; H6046)&lt;&gt;(C6047 &amp; "-" &amp; D6047 &amp; "-" &amp; H6047),"End: " &amp; C6046 &amp; "-" &amp; D6046 &amp; "-" &amp; H6046,""))</f>
        <v/>
      </c>
      <c r="F6046" s="4" t="str">
        <f t="shared" si="1401"/>
        <v>Wall Street Journal-Crude Oil-11-2019</v>
      </c>
      <c r="G6046" s="7">
        <v>43779</v>
      </c>
      <c r="H6046" s="7" t="str">
        <f t="shared" si="1402"/>
        <v>11-2019</v>
      </c>
      <c r="I6046" s="7" t="str">
        <f t="shared" ca="1" si="1403"/>
        <v>Wall Street Journal: Daiwa Capital-Crude Oil-11-2019</v>
      </c>
      <c r="J6046" s="4" t="str">
        <f t="shared" ca="1" si="1404"/>
        <v>Crude Oil-Daiwa Capital:11-2019</v>
      </c>
      <c r="K6046" t="s">
        <v>438</v>
      </c>
      <c r="CM6046">
        <v>58</v>
      </c>
      <c r="CO6046">
        <v>60</v>
      </c>
      <c r="CQ6046">
        <v>60</v>
      </c>
      <c r="CS6046">
        <v>60</v>
      </c>
      <c r="CU6046">
        <v>60</v>
      </c>
    </row>
    <row r="6047" spans="1:103" x14ac:dyDescent="0.55000000000000004">
      <c r="A6047" s="4" t="str">
        <f t="shared" ca="1" si="1399"/>
        <v>National Association of Manufacturers</v>
      </c>
      <c r="B6047" s="4" t="str">
        <f t="shared" si="1400"/>
        <v>Chad Moutray</v>
      </c>
      <c r="C6047" s="4" t="s">
        <v>246</v>
      </c>
      <c r="D6047" s="4" t="s">
        <v>249</v>
      </c>
      <c r="E6047" s="4" t="str">
        <f>IF(COUNTIF($E$2:E6046,"Begin: " &amp; C6047 &amp; "-" &amp; D6047 &amp; "-" &amp; H6047)=0,"Begin: " &amp; C6047 &amp; "-" &amp; D6047 &amp; "-" &amp; H6047,IF((C6047 &amp; "-" &amp; D6047 &amp; "-" &amp; H6047)&lt;&gt;(C6048 &amp; "-" &amp; D6048 &amp; "-" &amp; H6048),"End: " &amp; C6047 &amp; "-" &amp; D6047 &amp; "-" &amp; H6047,""))</f>
        <v/>
      </c>
      <c r="F6047" s="4" t="str">
        <f t="shared" si="1401"/>
        <v>Wall Street Journal-Crude Oil-11-2019</v>
      </c>
      <c r="G6047" s="7">
        <v>43779</v>
      </c>
      <c r="H6047" s="7" t="str">
        <f t="shared" si="1402"/>
        <v>11-2019</v>
      </c>
      <c r="I6047" s="7" t="str">
        <f t="shared" ca="1" si="1403"/>
        <v>Wall Street Journal: National Association of Manufacturers-Crude Oil-11-2019</v>
      </c>
      <c r="J6047" s="4" t="str">
        <f t="shared" ca="1" si="1404"/>
        <v>Crude Oil-National Association of Manufacturers:11-2019</v>
      </c>
      <c r="K6047" t="s">
        <v>439</v>
      </c>
      <c r="CM6047">
        <v>57.76</v>
      </c>
      <c r="CO6047">
        <v>58.14</v>
      </c>
      <c r="CQ6047">
        <v>60.13</v>
      </c>
      <c r="CS6047">
        <v>61.12</v>
      </c>
      <c r="CU6047">
        <v>61.81</v>
      </c>
      <c r="CW6047">
        <v>62.26</v>
      </c>
      <c r="CY6047">
        <v>62.42</v>
      </c>
    </row>
    <row r="6048" spans="1:103" x14ac:dyDescent="0.55000000000000004">
      <c r="A6048" s="4" t="str">
        <f t="shared" ca="1" si="1399"/>
        <v>Naroff Economics</v>
      </c>
      <c r="B6048" s="4" t="str">
        <f t="shared" si="1400"/>
        <v>Joel Naroff</v>
      </c>
      <c r="C6048" s="4" t="s">
        <v>246</v>
      </c>
      <c r="D6048" s="4" t="s">
        <v>249</v>
      </c>
      <c r="E6048" s="4" t="str">
        <f>IF(COUNTIF($E$2:E6047,"Begin: " &amp; C6048 &amp; "-" &amp; D6048 &amp; "-" &amp; H6048)=0,"Begin: " &amp; C6048 &amp; "-" &amp; D6048 &amp; "-" &amp; H6048,IF((C6048 &amp; "-" &amp; D6048 &amp; "-" &amp; H6048)&lt;&gt;(C6049 &amp; "-" &amp; D6049 &amp; "-" &amp; H6049),"End: " &amp; C6048 &amp; "-" &amp; D6048 &amp; "-" &amp; H6048,""))</f>
        <v/>
      </c>
      <c r="F6048" s="4" t="str">
        <f t="shared" si="1401"/>
        <v>Wall Street Journal-Crude Oil-11-2019</v>
      </c>
      <c r="G6048" s="7">
        <v>43779</v>
      </c>
      <c r="H6048" s="7" t="str">
        <f t="shared" si="1402"/>
        <v>11-2019</v>
      </c>
      <c r="I6048" s="7" t="str">
        <f t="shared" ca="1" si="1403"/>
        <v>Wall Street Journal: Naroff Economics-Crude Oil-11-2019</v>
      </c>
      <c r="J6048" s="4" t="str">
        <f t="shared" ca="1" si="1404"/>
        <v>Crude Oil-Naroff Economics:11-2019</v>
      </c>
      <c r="K6048" t="s">
        <v>440</v>
      </c>
      <c r="CM6048">
        <v>55.9</v>
      </c>
      <c r="CO6048">
        <v>50</v>
      </c>
      <c r="CQ6048">
        <v>56</v>
      </c>
      <c r="CS6048">
        <v>58.95</v>
      </c>
      <c r="CU6048">
        <v>60.5</v>
      </c>
      <c r="CW6048">
        <v>62</v>
      </c>
      <c r="CY6048">
        <v>65.349999999999994</v>
      </c>
    </row>
    <row r="6049" spans="1:103" x14ac:dyDescent="0.55000000000000004">
      <c r="A6049" s="4" t="str">
        <f t="shared" ca="1" si="1399"/>
        <v>MacroEcon Global Advisors</v>
      </c>
      <c r="B6049" s="4" t="str">
        <f t="shared" si="1400"/>
        <v>Mark Nielson</v>
      </c>
      <c r="C6049" s="4" t="s">
        <v>246</v>
      </c>
      <c r="D6049" s="4" t="s">
        <v>249</v>
      </c>
      <c r="E6049" s="4" t="str">
        <f>IF(COUNTIF($E$2:E6048,"Begin: " &amp; C6049 &amp; "-" &amp; D6049 &amp; "-" &amp; H6049)=0,"Begin: " &amp; C6049 &amp; "-" &amp; D6049 &amp; "-" &amp; H6049,IF((C6049 &amp; "-" &amp; D6049 &amp; "-" &amp; H6049)&lt;&gt;(C6050 &amp; "-" &amp; D6050 &amp; "-" &amp; H6050),"End: " &amp; C6049 &amp; "-" &amp; D6049 &amp; "-" &amp; H6049,""))</f>
        <v/>
      </c>
      <c r="F6049" s="4" t="str">
        <f t="shared" si="1401"/>
        <v>Wall Street Journal-Crude Oil-11-2019</v>
      </c>
      <c r="G6049" s="7">
        <v>43779</v>
      </c>
      <c r="H6049" s="7" t="str">
        <f t="shared" si="1402"/>
        <v>11-2019</v>
      </c>
      <c r="I6049" s="7" t="str">
        <f t="shared" ca="1" si="1403"/>
        <v>Wall Street Journal: MacroEcon Global Advisors-Crude Oil-11-2019</v>
      </c>
      <c r="J6049" s="4" t="str">
        <f t="shared" ca="1" si="1404"/>
        <v>Crude Oil-MacroEcon Global Advisors:11-2019</v>
      </c>
      <c r="K6049" t="s">
        <v>225</v>
      </c>
      <c r="CM6049">
        <v>58</v>
      </c>
      <c r="CO6049">
        <v>55</v>
      </c>
      <c r="CQ6049">
        <v>52</v>
      </c>
      <c r="CS6049">
        <v>50</v>
      </c>
      <c r="CU6049">
        <v>52</v>
      </c>
      <c r="CW6049">
        <v>52</v>
      </c>
      <c r="CY6049">
        <v>52</v>
      </c>
    </row>
    <row r="6050" spans="1:103" x14ac:dyDescent="0.55000000000000004">
      <c r="A6050" s="4" t="str">
        <f t="shared" ca="1" si="1399"/>
        <v>CoreLogic</v>
      </c>
      <c r="B6050" s="4" t="str">
        <f t="shared" si="1400"/>
        <v>Frank Nothaft</v>
      </c>
      <c r="C6050" s="4" t="s">
        <v>246</v>
      </c>
      <c r="D6050" s="4" t="s">
        <v>249</v>
      </c>
      <c r="E6050" s="4" t="str">
        <f>IF(COUNTIF($E$2:E6049,"Begin: " &amp; C6050 &amp; "-" &amp; D6050 &amp; "-" &amp; H6050)=0,"Begin: " &amp; C6050 &amp; "-" &amp; D6050 &amp; "-" &amp; H6050,IF((C6050 &amp; "-" &amp; D6050 &amp; "-" &amp; H6050)&lt;&gt;(C6051 &amp; "-" &amp; D6051 &amp; "-" &amp; H6051),"End: " &amp; C6050 &amp; "-" &amp; D6050 &amp; "-" &amp; H6050,""))</f>
        <v/>
      </c>
      <c r="F6050" s="4" t="str">
        <f t="shared" si="1401"/>
        <v>Wall Street Journal-Crude Oil-11-2019</v>
      </c>
      <c r="G6050" s="7">
        <v>43779</v>
      </c>
      <c r="H6050" s="7" t="str">
        <f t="shared" si="1402"/>
        <v>11-2019</v>
      </c>
      <c r="I6050" s="7" t="str">
        <f t="shared" ca="1" si="1403"/>
        <v>Wall Street Journal: CoreLogic-Crude Oil-11-2019</v>
      </c>
      <c r="J6050" s="4" t="str">
        <f t="shared" ca="1" si="1404"/>
        <v>Crude Oil-CoreLogic:11-2019</v>
      </c>
      <c r="K6050" t="s">
        <v>862</v>
      </c>
      <c r="CM6050">
        <v>65</v>
      </c>
      <c r="CO6050">
        <v>62</v>
      </c>
      <c r="CQ6050">
        <v>60</v>
      </c>
      <c r="CS6050">
        <v>60</v>
      </c>
      <c r="CU6050">
        <v>60</v>
      </c>
      <c r="CW6050">
        <v>62</v>
      </c>
      <c r="CY6050">
        <v>65</v>
      </c>
    </row>
    <row r="6051" spans="1:103" x14ac:dyDescent="0.55000000000000004">
      <c r="A6051" s="4" t="str">
        <f t="shared" ca="1" si="1399"/>
        <v>High Frequency Economics</v>
      </c>
      <c r="B6051" s="4" t="str">
        <f t="shared" si="1400"/>
        <v>Jim O'Sullivan</v>
      </c>
      <c r="C6051" s="4" t="s">
        <v>246</v>
      </c>
      <c r="D6051" s="4" t="s">
        <v>249</v>
      </c>
      <c r="E6051" s="4" t="str">
        <f>IF(COUNTIF($E$2:E6050,"Begin: " &amp; C6051 &amp; "-" &amp; D6051 &amp; "-" &amp; H6051)=0,"Begin: " &amp; C6051 &amp; "-" &amp; D6051 &amp; "-" &amp; H6051,IF((C6051 &amp; "-" &amp; D6051 &amp; "-" &amp; H6051)&lt;&gt;(C6052 &amp; "-" &amp; D6052 &amp; "-" &amp; H6052),"End: " &amp; C6051 &amp; "-" &amp; D6051 &amp; "-" &amp; H6051,""))</f>
        <v/>
      </c>
      <c r="F6051" s="4" t="str">
        <f t="shared" si="1401"/>
        <v>Wall Street Journal-Crude Oil-11-2019</v>
      </c>
      <c r="G6051" s="7">
        <v>43779</v>
      </c>
      <c r="H6051" s="7" t="str">
        <f t="shared" si="1402"/>
        <v>11-2019</v>
      </c>
      <c r="I6051" s="7" t="str">
        <f t="shared" ca="1" si="1403"/>
        <v>Wall Street Journal: High Frequency Economics-Crude Oil-11-2019</v>
      </c>
      <c r="J6051" s="4" t="str">
        <f t="shared" ca="1" si="1404"/>
        <v>Crude Oil-High Frequency Economics:11-2019</v>
      </c>
      <c r="K6051" t="s">
        <v>227</v>
      </c>
      <c r="CM6051">
        <v>59</v>
      </c>
      <c r="CO6051">
        <v>59</v>
      </c>
      <c r="CQ6051">
        <v>60</v>
      </c>
    </row>
    <row r="6052" spans="1:103" x14ac:dyDescent="0.55000000000000004">
      <c r="A6052" s="4" t="str">
        <f t="shared" ca="1" si="1399"/>
        <v>Stifel, Nicoulas and Company, Incorporated (formerly Sterne Agee)</v>
      </c>
      <c r="B6052" s="4" t="str">
        <f t="shared" si="1400"/>
        <v>Lindsey Piegza</v>
      </c>
      <c r="C6052" s="4" t="s">
        <v>246</v>
      </c>
      <c r="D6052" s="4" t="s">
        <v>249</v>
      </c>
      <c r="E6052" s="4" t="str">
        <f>IF(COUNTIF($E$2:E6051,"Begin: " &amp; C6052 &amp; "-" &amp; D6052 &amp; "-" &amp; H6052)=0,"Begin: " &amp; C6052 &amp; "-" &amp; D6052 &amp; "-" &amp; H6052,IF((C6052 &amp; "-" &amp; D6052 &amp; "-" &amp; H6052)&lt;&gt;(C6053 &amp; "-" &amp; D6053 &amp; "-" &amp; H6053),"End: " &amp; C6052 &amp; "-" &amp; D6052 &amp; "-" &amp; H6052,""))</f>
        <v/>
      </c>
      <c r="F6052" s="4" t="str">
        <f t="shared" si="1401"/>
        <v>Wall Street Journal-Crude Oil-11-2019</v>
      </c>
      <c r="G6052" s="7">
        <v>43779</v>
      </c>
      <c r="H6052" s="7" t="str">
        <f t="shared" si="1402"/>
        <v>11-2019</v>
      </c>
      <c r="I6052" s="7" t="str">
        <f t="shared" ca="1" si="1403"/>
        <v>Wall Street Journal: Stifel, Nicoulas and Company, Incorporated (formerly Sterne Agee)-Crude Oil-11-2019</v>
      </c>
      <c r="J6052" s="4" t="str">
        <f t="shared" ca="1" si="1404"/>
        <v>Crude Oil-Stifel, Nicoulas and Company, Incorporated (formerly Sterne Agee):11-2019</v>
      </c>
      <c r="K6052" t="s">
        <v>675</v>
      </c>
    </row>
    <row r="6053" spans="1:103" x14ac:dyDescent="0.55000000000000004">
      <c r="A6053" s="4" t="str">
        <f t="shared" ca="1" si="1399"/>
        <v>Macroeconomic Advisers</v>
      </c>
      <c r="B6053" s="4" t="str">
        <f t="shared" si="1400"/>
        <v>Dr. Joel Prakken/ Chris Varvares</v>
      </c>
      <c r="C6053" s="4" t="s">
        <v>246</v>
      </c>
      <c r="D6053" s="4" t="s">
        <v>249</v>
      </c>
      <c r="E6053" s="4" t="str">
        <f>IF(COUNTIF($E$2:E6052,"Begin: " &amp; C6053 &amp; "-" &amp; D6053 &amp; "-" &amp; H6053)=0,"Begin: " &amp; C6053 &amp; "-" &amp; D6053 &amp; "-" &amp; H6053,IF((C6053 &amp; "-" &amp; D6053 &amp; "-" &amp; H6053)&lt;&gt;(C6054 &amp; "-" &amp; D6054 &amp; "-" &amp; H6054),"End: " &amp; C6053 &amp; "-" &amp; D6053 &amp; "-" &amp; H6053,""))</f>
        <v/>
      </c>
      <c r="F6053" s="4" t="str">
        <f t="shared" si="1401"/>
        <v>Wall Street Journal-Crude Oil-11-2019</v>
      </c>
      <c r="G6053" s="7">
        <v>43779</v>
      </c>
      <c r="H6053" s="7" t="str">
        <f t="shared" si="1402"/>
        <v>11-2019</v>
      </c>
      <c r="I6053" s="7" t="str">
        <f t="shared" ca="1" si="1403"/>
        <v>Wall Street Journal: Macroeconomic Advisers-Crude Oil-11-2019</v>
      </c>
      <c r="J6053" s="4" t="str">
        <f t="shared" ca="1" si="1404"/>
        <v>Crude Oil-Macroeconomic Advisers:11-2019</v>
      </c>
      <c r="K6053" t="s">
        <v>228</v>
      </c>
    </row>
    <row r="6054" spans="1:103" x14ac:dyDescent="0.55000000000000004">
      <c r="A6054" s="4" t="str">
        <f t="shared" ca="1" si="1399"/>
        <v>Ameriprise Financial</v>
      </c>
      <c r="B6054" s="4" t="str">
        <f t="shared" si="1400"/>
        <v>Russell Price</v>
      </c>
      <c r="C6054" s="4" t="s">
        <v>246</v>
      </c>
      <c r="D6054" s="4" t="s">
        <v>249</v>
      </c>
      <c r="E6054" s="4" t="str">
        <f>IF(COUNTIF($E$2:E6053,"Begin: " &amp; C6054 &amp; "-" &amp; D6054 &amp; "-" &amp; H6054)=0,"Begin: " &amp; C6054 &amp; "-" &amp; D6054 &amp; "-" &amp; H6054,IF((C6054 &amp; "-" &amp; D6054 &amp; "-" &amp; H6054)&lt;&gt;(C6055 &amp; "-" &amp; D6055 &amp; "-" &amp; H6055),"End: " &amp; C6054 &amp; "-" &amp; D6054 &amp; "-" &amp; H6054,""))</f>
        <v/>
      </c>
      <c r="F6054" s="4" t="str">
        <f t="shared" si="1401"/>
        <v>Wall Street Journal-Crude Oil-11-2019</v>
      </c>
      <c r="G6054" s="7">
        <v>43779</v>
      </c>
      <c r="H6054" s="7" t="str">
        <f t="shared" si="1402"/>
        <v>11-2019</v>
      </c>
      <c r="I6054" s="7" t="str">
        <f t="shared" ca="1" si="1403"/>
        <v>Wall Street Journal: Ameriprise Financial-Crude Oil-11-2019</v>
      </c>
      <c r="J6054" s="4" t="str">
        <f t="shared" ca="1" si="1404"/>
        <v>Crude Oil-Ameriprise Financial:11-2019</v>
      </c>
      <c r="K6054" t="s">
        <v>441</v>
      </c>
      <c r="CM6054">
        <v>58</v>
      </c>
      <c r="CO6054">
        <v>60</v>
      </c>
      <c r="CQ6054">
        <v>62</v>
      </c>
      <c r="CS6054">
        <v>65</v>
      </c>
      <c r="CU6054">
        <v>65</v>
      </c>
      <c r="CW6054">
        <v>70</v>
      </c>
      <c r="CY6054">
        <v>70</v>
      </c>
    </row>
    <row r="6055" spans="1:103" x14ac:dyDescent="0.55000000000000004">
      <c r="A6055" s="4" t="str">
        <f t="shared" ca="1" si="1399"/>
        <v>Point Loma Nazarene University</v>
      </c>
      <c r="B6055" s="4" t="str">
        <f t="shared" si="1400"/>
        <v>Lynn Reaser</v>
      </c>
      <c r="C6055" s="4" t="s">
        <v>246</v>
      </c>
      <c r="D6055" s="4" t="s">
        <v>249</v>
      </c>
      <c r="E6055" s="4" t="str">
        <f>IF(COUNTIF($E$2:E6054,"Begin: " &amp; C6055 &amp; "-" &amp; D6055 &amp; "-" &amp; H6055)=0,"Begin: " &amp; C6055 &amp; "-" &amp; D6055 &amp; "-" &amp; H6055,IF((C6055 &amp; "-" &amp; D6055 &amp; "-" &amp; H6055)&lt;&gt;(C6056 &amp; "-" &amp; D6056 &amp; "-" &amp; H6056),"End: " &amp; C6055 &amp; "-" &amp; D6055 &amp; "-" &amp; H6055,""))</f>
        <v/>
      </c>
      <c r="F6055" s="4" t="str">
        <f t="shared" si="1401"/>
        <v>Wall Street Journal-Crude Oil-11-2019</v>
      </c>
      <c r="G6055" s="7">
        <v>43779</v>
      </c>
      <c r="H6055" s="7" t="str">
        <f t="shared" si="1402"/>
        <v>11-2019</v>
      </c>
      <c r="I6055" s="7" t="str">
        <f t="shared" ca="1" si="1403"/>
        <v>Wall Street Journal: Point Loma Nazarene University-Crude Oil-11-2019</v>
      </c>
      <c r="J6055" s="4" t="str">
        <f t="shared" ca="1" si="1404"/>
        <v>Crude Oil-Point Loma Nazarene University:11-2019</v>
      </c>
      <c r="K6055" t="s">
        <v>658</v>
      </c>
      <c r="CM6055">
        <v>56</v>
      </c>
      <c r="CO6055">
        <v>57</v>
      </c>
      <c r="CQ6055">
        <v>56</v>
      </c>
      <c r="CS6055">
        <v>55</v>
      </c>
      <c r="CU6055">
        <v>55</v>
      </c>
      <c r="CW6055">
        <v>56</v>
      </c>
      <c r="CY6055">
        <v>56</v>
      </c>
    </row>
    <row r="6056" spans="1:103" x14ac:dyDescent="0.55000000000000004">
      <c r="A6056" s="4" t="str">
        <f t="shared" ca="1" si="1399"/>
        <v>Deutsche Bank</v>
      </c>
      <c r="B6056" s="4" t="str">
        <f t="shared" si="1400"/>
        <v>Brett Ryan/Matthew Luzzetti</v>
      </c>
      <c r="C6056" s="4" t="s">
        <v>246</v>
      </c>
      <c r="D6056" s="4" t="s">
        <v>249</v>
      </c>
      <c r="E6056" s="4" t="str">
        <f>IF(COUNTIF($E$2:E6055,"Begin: " &amp; C6056 &amp; "-" &amp; D6056 &amp; "-" &amp; H6056)=0,"Begin: " &amp; C6056 &amp; "-" &amp; D6056 &amp; "-" &amp; H6056,IF((C6056 &amp; "-" &amp; D6056 &amp; "-" &amp; H6056)&lt;&gt;(C6057 &amp; "-" &amp; D6057 &amp; "-" &amp; H6057),"End: " &amp; C6056 &amp; "-" &amp; D6056 &amp; "-" &amp; H6056,""))</f>
        <v/>
      </c>
      <c r="F6056" s="4" t="str">
        <f t="shared" si="1401"/>
        <v>Wall Street Journal-Crude Oil-11-2019</v>
      </c>
      <c r="G6056" s="7">
        <v>43779</v>
      </c>
      <c r="H6056" s="7" t="str">
        <f t="shared" si="1402"/>
        <v>11-2019</v>
      </c>
      <c r="I6056" s="7" t="str">
        <f t="shared" ca="1" si="1403"/>
        <v>Wall Street Journal: Deutsche Bank-Crude Oil-11-2019</v>
      </c>
      <c r="J6056" s="4" t="str">
        <f t="shared" ca="1" si="1404"/>
        <v>Crude Oil-Deutsche Bank:11-2019</v>
      </c>
      <c r="K6056" t="s">
        <v>804</v>
      </c>
    </row>
    <row r="6057" spans="1:103" x14ac:dyDescent="0.55000000000000004">
      <c r="A6057" s="4" t="str">
        <f t="shared" ca="1" si="1399"/>
        <v>Prestige Economics LLC</v>
      </c>
      <c r="B6057" s="4" t="str">
        <f t="shared" si="1400"/>
        <v>Jason Schenker*</v>
      </c>
      <c r="C6057" s="4" t="s">
        <v>246</v>
      </c>
      <c r="D6057" s="4" t="s">
        <v>249</v>
      </c>
      <c r="E6057" s="4" t="str">
        <f>IF(COUNTIF($E$2:E6056,"Begin: " &amp; C6057 &amp; "-" &amp; D6057 &amp; "-" &amp; H6057)=0,"Begin: " &amp; C6057 &amp; "-" &amp; D6057 &amp; "-" &amp; H6057,IF((C6057 &amp; "-" &amp; D6057 &amp; "-" &amp; H6057)&lt;&gt;(C6058 &amp; "-" &amp; D6058 &amp; "-" &amp; H6058),"End: " &amp; C6057 &amp; "-" &amp; D6057 &amp; "-" &amp; H6057,""))</f>
        <v/>
      </c>
      <c r="F6057" s="4" t="str">
        <f t="shared" si="1401"/>
        <v>Wall Street Journal-Crude Oil-11-2019</v>
      </c>
      <c r="G6057" s="7">
        <v>43779</v>
      </c>
      <c r="H6057" s="7" t="str">
        <f t="shared" si="1402"/>
        <v>11-2019</v>
      </c>
      <c r="I6057" s="7" t="str">
        <f t="shared" ca="1" si="1403"/>
        <v>Wall Street Journal: Prestige Economics LLC-Crude Oil-11-2019</v>
      </c>
      <c r="J6057" s="4" t="str">
        <f t="shared" ca="1" si="1404"/>
        <v>Crude Oil-Prestige Economics LLC:11-2019</v>
      </c>
      <c r="K6057" t="s">
        <v>824</v>
      </c>
    </row>
    <row r="6058" spans="1:103" x14ac:dyDescent="0.55000000000000004">
      <c r="A6058" s="4" t="str">
        <f t="shared" ca="1" si="1399"/>
        <v>Pantheon Macroeconomics</v>
      </c>
      <c r="B6058" s="4" t="str">
        <f t="shared" si="1400"/>
        <v>Ian Shepherdson</v>
      </c>
      <c r="C6058" s="4" t="s">
        <v>246</v>
      </c>
      <c r="D6058" s="4" t="s">
        <v>249</v>
      </c>
      <c r="E6058" s="4" t="str">
        <f>IF(COUNTIF($E$2:E6057,"Begin: " &amp; C6058 &amp; "-" &amp; D6058 &amp; "-" &amp; H6058)=0,"Begin: " &amp; C6058 &amp; "-" &amp; D6058 &amp; "-" &amp; H6058,IF((C6058 &amp; "-" &amp; D6058 &amp; "-" &amp; H6058)&lt;&gt;(C6059 &amp; "-" &amp; D6059 &amp; "-" &amp; H6059),"End: " &amp; C6058 &amp; "-" &amp; D6058 &amp; "-" &amp; H6058,""))</f>
        <v/>
      </c>
      <c r="F6058" s="4" t="str">
        <f t="shared" si="1401"/>
        <v>Wall Street Journal-Crude Oil-11-2019</v>
      </c>
      <c r="G6058" s="7">
        <v>43779</v>
      </c>
      <c r="H6058" s="7" t="str">
        <f t="shared" si="1402"/>
        <v>11-2019</v>
      </c>
      <c r="I6058" s="7" t="str">
        <f t="shared" ca="1" si="1403"/>
        <v>Wall Street Journal: Pantheon Macroeconomics-Crude Oil-11-2019</v>
      </c>
      <c r="J6058" s="4" t="str">
        <f t="shared" ca="1" si="1404"/>
        <v>Crude Oil-Pantheon Macroeconomics:11-2019</v>
      </c>
      <c r="K6058" t="s">
        <v>231</v>
      </c>
    </row>
    <row r="6059" spans="1:103" x14ac:dyDescent="0.55000000000000004">
      <c r="A6059" s="4" t="str">
        <f t="shared" ca="1" si="1399"/>
        <v>Decision Economics, Inc.</v>
      </c>
      <c r="B6059" s="4" t="str">
        <f t="shared" si="1400"/>
        <v>Allen Sinai</v>
      </c>
      <c r="C6059" s="4" t="s">
        <v>246</v>
      </c>
      <c r="D6059" s="4" t="s">
        <v>249</v>
      </c>
      <c r="E6059" s="4" t="str">
        <f>IF(COUNTIF($E$2:E6058,"Begin: " &amp; C6059 &amp; "-" &amp; D6059 &amp; "-" &amp; H6059)=0,"Begin: " &amp; C6059 &amp; "-" &amp; D6059 &amp; "-" &amp; H6059,IF((C6059 &amp; "-" &amp; D6059 &amp; "-" &amp; H6059)&lt;&gt;(C6060 &amp; "-" &amp; D6060 &amp; "-" &amp; H6060),"End: " &amp; C6059 &amp; "-" &amp; D6059 &amp; "-" &amp; H6059,""))</f>
        <v/>
      </c>
      <c r="F6059" s="4" t="str">
        <f t="shared" si="1401"/>
        <v>Wall Street Journal-Crude Oil-11-2019</v>
      </c>
      <c r="G6059" s="7">
        <v>43779</v>
      </c>
      <c r="H6059" s="7" t="str">
        <f t="shared" si="1402"/>
        <v>11-2019</v>
      </c>
      <c r="I6059" s="7" t="str">
        <f t="shared" ca="1" si="1403"/>
        <v>Wall Street Journal: Decision Economics, Inc.-Crude Oil-11-2019</v>
      </c>
      <c r="J6059" s="4" t="str">
        <f t="shared" ca="1" si="1404"/>
        <v>Crude Oil-Decision Economics, Inc.:11-2019</v>
      </c>
      <c r="K6059" t="s">
        <v>233</v>
      </c>
      <c r="CM6059">
        <v>57.25</v>
      </c>
      <c r="CO6059">
        <v>59.15</v>
      </c>
      <c r="CQ6059">
        <v>61.5</v>
      </c>
      <c r="CS6059">
        <v>63.1</v>
      </c>
      <c r="CU6059">
        <v>65.95</v>
      </c>
      <c r="CW6059">
        <v>66.2</v>
      </c>
      <c r="CY6059">
        <v>66.75</v>
      </c>
    </row>
    <row r="6060" spans="1:103" x14ac:dyDescent="0.55000000000000004">
      <c r="A6060" s="4" t="str">
        <f t="shared" ca="1" si="1399"/>
        <v>Parsec Financial</v>
      </c>
      <c r="B6060" s="4" t="str">
        <f t="shared" si="1400"/>
        <v>James F. Smith</v>
      </c>
      <c r="C6060" s="4" t="s">
        <v>246</v>
      </c>
      <c r="D6060" s="4" t="s">
        <v>249</v>
      </c>
      <c r="E6060" s="4" t="str">
        <f>IF(COUNTIF($E$2:E6059,"Begin: " &amp; C6060 &amp; "-" &amp; D6060 &amp; "-" &amp; H6060)=0,"Begin: " &amp; C6060 &amp; "-" &amp; D6060 &amp; "-" &amp; H6060,IF((C6060 &amp; "-" &amp; D6060 &amp; "-" &amp; H6060)&lt;&gt;(C6061 &amp; "-" &amp; D6061 &amp; "-" &amp; H6061),"End: " &amp; C6060 &amp; "-" &amp; D6060 &amp; "-" &amp; H6060,""))</f>
        <v/>
      </c>
      <c r="F6060" s="4" t="str">
        <f t="shared" si="1401"/>
        <v>Wall Street Journal-Crude Oil-11-2019</v>
      </c>
      <c r="G6060" s="7">
        <v>43779</v>
      </c>
      <c r="H6060" s="7" t="str">
        <f t="shared" si="1402"/>
        <v>11-2019</v>
      </c>
      <c r="I6060" s="7" t="str">
        <f t="shared" ca="1" si="1403"/>
        <v>Wall Street Journal: Parsec Financial-Crude Oil-11-2019</v>
      </c>
      <c r="J6060" s="4" t="str">
        <f t="shared" ca="1" si="1404"/>
        <v>Crude Oil-Parsec Financial:11-2019</v>
      </c>
      <c r="K6060" t="s">
        <v>234</v>
      </c>
      <c r="CM6060">
        <v>48.32</v>
      </c>
      <c r="CO6060">
        <v>45.27</v>
      </c>
      <c r="CQ6060">
        <v>42.58</v>
      </c>
      <c r="CS6060">
        <v>44.17</v>
      </c>
      <c r="CU6060">
        <v>44.38</v>
      </c>
      <c r="CW6060">
        <v>46.53</v>
      </c>
      <c r="CY6060">
        <v>47.15</v>
      </c>
    </row>
    <row r="6061" spans="1:103" x14ac:dyDescent="0.55000000000000004">
      <c r="A6061" s="4" t="str">
        <f t="shared" ca="1" si="1399"/>
        <v>Univ of Central FL</v>
      </c>
      <c r="B6061" s="4" t="str">
        <f t="shared" si="1400"/>
        <v>Sean M. Snaith</v>
      </c>
      <c r="C6061" s="4" t="s">
        <v>246</v>
      </c>
      <c r="D6061" s="4" t="s">
        <v>249</v>
      </c>
      <c r="E6061" s="4" t="str">
        <f>IF(COUNTIF($E$2:E6060,"Begin: " &amp; C6061 &amp; "-" &amp; D6061 &amp; "-" &amp; H6061)=0,"Begin: " &amp; C6061 &amp; "-" &amp; D6061 &amp; "-" &amp; H6061,IF((C6061 &amp; "-" &amp; D6061 &amp; "-" &amp; H6061)&lt;&gt;(C6062 &amp; "-" &amp; D6062 &amp; "-" &amp; H6062),"End: " &amp; C6061 &amp; "-" &amp; D6061 &amp; "-" &amp; H6061,""))</f>
        <v/>
      </c>
      <c r="F6061" s="4" t="str">
        <f t="shared" si="1401"/>
        <v>Wall Street Journal-Crude Oil-11-2019</v>
      </c>
      <c r="G6061" s="7">
        <v>43779</v>
      </c>
      <c r="H6061" s="7" t="str">
        <f t="shared" si="1402"/>
        <v>11-2019</v>
      </c>
      <c r="I6061" s="7" t="str">
        <f t="shared" ca="1" si="1403"/>
        <v>Wall Street Journal: Univ of Central FL-Crude Oil-11-2019</v>
      </c>
      <c r="J6061" s="4" t="str">
        <f t="shared" ca="1" si="1404"/>
        <v>Crude Oil-Univ of Central FL:11-2019</v>
      </c>
      <c r="K6061" t="s">
        <v>235</v>
      </c>
      <c r="CM6061">
        <v>61.1</v>
      </c>
      <c r="CO6061">
        <v>56.5</v>
      </c>
      <c r="CQ6061">
        <v>55.9</v>
      </c>
      <c r="CS6061">
        <v>59.25</v>
      </c>
      <c r="CU6061">
        <v>60.75</v>
      </c>
      <c r="CW6061">
        <v>61.9</v>
      </c>
      <c r="CY6061">
        <v>63.1</v>
      </c>
    </row>
    <row r="6062" spans="1:103" x14ac:dyDescent="0.55000000000000004">
      <c r="A6062" s="4" t="str">
        <f t="shared" ca="1" si="1399"/>
        <v>SS Economics</v>
      </c>
      <c r="B6062" s="4" t="str">
        <f t="shared" si="1400"/>
        <v>Sung Won Sohn</v>
      </c>
      <c r="C6062" s="4" t="s">
        <v>246</v>
      </c>
      <c r="D6062" s="4" t="s">
        <v>249</v>
      </c>
      <c r="E6062" s="4" t="str">
        <f>IF(COUNTIF($E$2:E6061,"Begin: " &amp; C6062 &amp; "-" &amp; D6062 &amp; "-" &amp; H6062)=0,"Begin: " &amp; C6062 &amp; "-" &amp; D6062 &amp; "-" &amp; H6062,IF((C6062 &amp; "-" &amp; D6062 &amp; "-" &amp; H6062)&lt;&gt;(C6063 &amp; "-" &amp; D6063 &amp; "-" &amp; H6063),"End: " &amp; C6062 &amp; "-" &amp; D6062 &amp; "-" &amp; H6062,""))</f>
        <v/>
      </c>
      <c r="F6062" s="4" t="str">
        <f t="shared" si="1401"/>
        <v>Wall Street Journal-Crude Oil-11-2019</v>
      </c>
      <c r="G6062" s="7">
        <v>43779</v>
      </c>
      <c r="H6062" s="7" t="str">
        <f t="shared" si="1402"/>
        <v>11-2019</v>
      </c>
      <c r="I6062" s="7" t="str">
        <f t="shared" ca="1" si="1403"/>
        <v>Wall Street Journal: SS Economics-Crude Oil-11-2019</v>
      </c>
      <c r="J6062" s="4" t="str">
        <f t="shared" ca="1" si="1404"/>
        <v>Crude Oil-SS Economics:11-2019</v>
      </c>
      <c r="K6062" t="s">
        <v>785</v>
      </c>
      <c r="CM6062">
        <v>58</v>
      </c>
      <c r="CO6062">
        <v>60</v>
      </c>
      <c r="CQ6062">
        <v>60</v>
      </c>
      <c r="CS6062">
        <v>58</v>
      </c>
      <c r="CU6062">
        <v>56</v>
      </c>
      <c r="CW6062">
        <v>55</v>
      </c>
      <c r="CY6062">
        <v>54</v>
      </c>
    </row>
    <row r="6063" spans="1:103" x14ac:dyDescent="0.55000000000000004">
      <c r="A6063" s="4" t="str">
        <f t="shared" ca="1" si="1399"/>
        <v>Pierpont Securities</v>
      </c>
      <c r="B6063" s="4" t="str">
        <f t="shared" si="1400"/>
        <v>Stephen Stanley</v>
      </c>
      <c r="C6063" s="4" t="s">
        <v>246</v>
      </c>
      <c r="D6063" s="4" t="s">
        <v>249</v>
      </c>
      <c r="E6063" s="4" t="str">
        <f>IF(COUNTIF($E$2:E6062,"Begin: " &amp; C6063 &amp; "-" &amp; D6063 &amp; "-" &amp; H6063)=0,"Begin: " &amp; C6063 &amp; "-" &amp; D6063 &amp; "-" &amp; H6063,IF((C6063 &amp; "-" &amp; D6063 &amp; "-" &amp; H6063)&lt;&gt;(C6064 &amp; "-" &amp; D6064 &amp; "-" &amp; H6064),"End: " &amp; C6063 &amp; "-" &amp; D6063 &amp; "-" &amp; H6063,""))</f>
        <v/>
      </c>
      <c r="F6063" s="4" t="str">
        <f t="shared" si="1401"/>
        <v>Wall Street Journal-Crude Oil-11-2019</v>
      </c>
      <c r="G6063" s="7">
        <v>43779</v>
      </c>
      <c r="H6063" s="7" t="str">
        <f t="shared" si="1402"/>
        <v>11-2019</v>
      </c>
      <c r="I6063" s="7" t="str">
        <f t="shared" ca="1" si="1403"/>
        <v>Wall Street Journal: Pierpont Securities-Crude Oil-11-2019</v>
      </c>
      <c r="J6063" s="4" t="str">
        <f t="shared" ca="1" si="1404"/>
        <v>Crude Oil-Pierpont Securities:11-2019</v>
      </c>
      <c r="K6063" t="s">
        <v>238</v>
      </c>
      <c r="CM6063">
        <v>55</v>
      </c>
      <c r="CO6063">
        <v>60</v>
      </c>
      <c r="CQ6063">
        <v>57</v>
      </c>
      <c r="CS6063">
        <v>63</v>
      </c>
      <c r="CU6063">
        <v>60</v>
      </c>
      <c r="CW6063">
        <v>65</v>
      </c>
      <c r="CY6063">
        <v>62</v>
      </c>
    </row>
    <row r="6064" spans="1:103" x14ac:dyDescent="0.55000000000000004">
      <c r="A6064" s="4" t="str">
        <f t="shared" ca="1" si="1399"/>
        <v>Economic Analysis Associates Inc.</v>
      </c>
      <c r="B6064" s="4" t="str">
        <f t="shared" si="1400"/>
        <v>Susan M. Sterne</v>
      </c>
      <c r="C6064" s="4" t="s">
        <v>246</v>
      </c>
      <c r="D6064" s="4" t="s">
        <v>249</v>
      </c>
      <c r="E6064" s="4" t="str">
        <f>IF(COUNTIF($E$2:E6063,"Begin: " &amp; C6064 &amp; "-" &amp; D6064 &amp; "-" &amp; H6064)=0,"Begin: " &amp; C6064 &amp; "-" &amp; D6064 &amp; "-" &amp; H6064,IF((C6064 &amp; "-" &amp; D6064 &amp; "-" &amp; H6064)&lt;&gt;(C6065 &amp; "-" &amp; D6065 &amp; "-" &amp; H6065),"End: " &amp; C6064 &amp; "-" &amp; D6064 &amp; "-" &amp; H6064,""))</f>
        <v/>
      </c>
      <c r="F6064" s="4" t="str">
        <f t="shared" si="1401"/>
        <v>Wall Street Journal-Crude Oil-11-2019</v>
      </c>
      <c r="G6064" s="7">
        <v>43779</v>
      </c>
      <c r="H6064" s="7" t="str">
        <f t="shared" si="1402"/>
        <v>11-2019</v>
      </c>
      <c r="I6064" s="7" t="str">
        <f t="shared" ca="1" si="1403"/>
        <v>Wall Street Journal: Economic Analysis Associates Inc.-Crude Oil-11-2019</v>
      </c>
      <c r="J6064" s="4" t="str">
        <f t="shared" ca="1" si="1404"/>
        <v>Crude Oil-Economic Analysis Associates Inc.:11-2019</v>
      </c>
      <c r="K6064" t="s">
        <v>239</v>
      </c>
      <c r="CM6064">
        <v>58</v>
      </c>
      <c r="CO6064">
        <v>60</v>
      </c>
      <c r="CQ6064">
        <v>58</v>
      </c>
      <c r="CS6064">
        <v>62</v>
      </c>
      <c r="CU6064">
        <v>64</v>
      </c>
      <c r="CW6064">
        <v>65</v>
      </c>
      <c r="CY6064">
        <v>63</v>
      </c>
    </row>
    <row r="6065" spans="1:103" x14ac:dyDescent="0.55000000000000004">
      <c r="A6065" s="4" t="str">
        <f t="shared" ca="1" si="1399"/>
        <v>CSFB</v>
      </c>
      <c r="B6065" s="4" t="str">
        <f t="shared" si="1400"/>
        <v>James Sweeney</v>
      </c>
      <c r="C6065" s="4" t="s">
        <v>246</v>
      </c>
      <c r="D6065" s="4" t="s">
        <v>249</v>
      </c>
      <c r="E6065" s="4" t="str">
        <f>IF(COUNTIF($E$2:E6064,"Begin: " &amp; C6065 &amp; "-" &amp; D6065 &amp; "-" &amp; H6065)=0,"Begin: " &amp; C6065 &amp; "-" &amp; D6065 &amp; "-" &amp; H6065,IF((C6065 &amp; "-" &amp; D6065 &amp; "-" &amp; H6065)&lt;&gt;(C6066 &amp; "-" &amp; D6066 &amp; "-" &amp; H6066),"End: " &amp; C6065 &amp; "-" &amp; D6065 &amp; "-" &amp; H6065,""))</f>
        <v/>
      </c>
      <c r="F6065" s="4" t="str">
        <f t="shared" si="1401"/>
        <v>Wall Street Journal-Crude Oil-11-2019</v>
      </c>
      <c r="G6065" s="7">
        <v>43779</v>
      </c>
      <c r="H6065" s="7" t="str">
        <f t="shared" si="1402"/>
        <v>11-2019</v>
      </c>
      <c r="I6065" s="7" t="str">
        <f t="shared" ca="1" si="1403"/>
        <v>Wall Street Journal: CSFB-Crude Oil-11-2019</v>
      </c>
      <c r="J6065" s="4" t="str">
        <f t="shared" ca="1" si="1404"/>
        <v>Crude Oil-CSFB:11-2019</v>
      </c>
      <c r="K6065" t="s">
        <v>679</v>
      </c>
    </row>
    <row r="6066" spans="1:103" x14ac:dyDescent="0.55000000000000004">
      <c r="A6066" s="4" t="str">
        <f t="shared" ref="A6066:A6074" ca="1" si="1405">IF(ISERROR(IF(C6066="GIOA",INDEX(List_AnonymousForecasters,MATCH(LEFT(K6066,FIND(":",K6066,1)-1),List_IndividualForecasters,0),1),INDEX(List_FirmNamesOmega,MATCH(LEFT(K6066,FIND(":",K6066,1)-1),List_FirmNamesAlpha,0),1))),LEFT(K6066,FIND(":",K6066,1)-1),IF(C6066="GIOA",INDEX(List_AnonymousForecasters,MATCH(LEFT(K6066,FIND(":",K6066,1)-1),List_IndividualForecasters,0),1),INDEX(List_FirmNamesOmega,MATCH(LEFT(K6066,FIND(":",K6066,1)-1),List_FirmNamesAlpha,0),1)))</f>
        <v>American Chemistry Council</v>
      </c>
      <c r="B6066" s="4" t="str">
        <f t="shared" ref="B6066:B6074" si="1406">MID(K6066,FIND(":",K6066,1)+2,LEN(K6066)-FIND(":",K6066,1))</f>
        <v>Kevin Swift</v>
      </c>
      <c r="C6066" s="4" t="s">
        <v>246</v>
      </c>
      <c r="D6066" s="4" t="s">
        <v>249</v>
      </c>
      <c r="E6066" s="4" t="str">
        <f>IF(COUNTIF($E$2:E6065,"Begin: " &amp; C6066 &amp; "-" &amp; D6066 &amp; "-" &amp; H6066)=0,"Begin: " &amp; C6066 &amp; "-" &amp; D6066 &amp; "-" &amp; H6066,IF((C6066 &amp; "-" &amp; D6066 &amp; "-" &amp; H6066)&lt;&gt;(C6067 &amp; "-" &amp; D6067 &amp; "-" &amp; H6067),"End: " &amp; C6066 &amp; "-" &amp; D6066 &amp; "-" &amp; H6066,""))</f>
        <v/>
      </c>
      <c r="F6066" s="4" t="str">
        <f t="shared" ref="F6066:F6074" si="1407">C6066 &amp; "-" &amp; D6066 &amp; "-" &amp; H6066</f>
        <v>Wall Street Journal-Crude Oil-11-2019</v>
      </c>
      <c r="G6066" s="7">
        <v>43779</v>
      </c>
      <c r="H6066" s="7" t="str">
        <f t="shared" ref="H6066:H6074" si="1408">TEXT(MONTH(G6066),"00") &amp; "-" &amp; TEXT(YEAR(G6066),"0000")</f>
        <v>11-2019</v>
      </c>
      <c r="I6066" s="7" t="str">
        <f t="shared" ref="I6066:I6074" ca="1" si="1409">C6066 &amp; ": " &amp; A6066 &amp; "-" &amp; D6066 &amp; "-" &amp; H6066</f>
        <v>Wall Street Journal: American Chemistry Council-Crude Oil-11-2019</v>
      </c>
      <c r="J6066" s="4" t="str">
        <f t="shared" ref="J6066:J6074" ca="1" si="1410">D6066 &amp; "-" &amp; A6066 &amp; ":" &amp; TEXT(MONTH(G6066),"00") &amp; "-" &amp; TEXT(YEAR(G6066),"0000")</f>
        <v>Crude Oil-American Chemistry Council:11-2019</v>
      </c>
      <c r="K6066" t="s">
        <v>863</v>
      </c>
    </row>
    <row r="6067" spans="1:103" x14ac:dyDescent="0.55000000000000004">
      <c r="A6067" s="4" t="str">
        <f t="shared" ca="1" si="1405"/>
        <v>Grant Thornton</v>
      </c>
      <c r="B6067" s="4" t="str">
        <f t="shared" si="1406"/>
        <v>Diane Swonk</v>
      </c>
      <c r="C6067" s="4" t="s">
        <v>246</v>
      </c>
      <c r="D6067" s="4" t="s">
        <v>249</v>
      </c>
      <c r="E6067" s="4" t="str">
        <f>IF(COUNTIF($E$2:E6066,"Begin: " &amp; C6067 &amp; "-" &amp; D6067 &amp; "-" &amp; H6067)=0,"Begin: " &amp; C6067 &amp; "-" &amp; D6067 &amp; "-" &amp; H6067,IF((C6067 &amp; "-" &amp; D6067 &amp; "-" &amp; H6067)&lt;&gt;(C6068 &amp; "-" &amp; D6068 &amp; "-" &amp; H6068),"End: " &amp; C6067 &amp; "-" &amp; D6067 &amp; "-" &amp; H6067,""))</f>
        <v/>
      </c>
      <c r="F6067" s="4" t="str">
        <f t="shared" si="1407"/>
        <v>Wall Street Journal-Crude Oil-11-2019</v>
      </c>
      <c r="G6067" s="7">
        <v>43779</v>
      </c>
      <c r="H6067" s="7" t="str">
        <f t="shared" si="1408"/>
        <v>11-2019</v>
      </c>
      <c r="I6067" s="7" t="str">
        <f t="shared" ca="1" si="1409"/>
        <v>Wall Street Journal: Grant Thornton-Crude Oil-11-2019</v>
      </c>
      <c r="J6067" s="4" t="str">
        <f t="shared" ca="1" si="1410"/>
        <v>Crude Oil-Grant Thornton:11-2019</v>
      </c>
      <c r="K6067" t="s">
        <v>772</v>
      </c>
      <c r="CM6067">
        <v>55</v>
      </c>
      <c r="CO6067">
        <v>52</v>
      </c>
      <c r="CQ6067">
        <v>45</v>
      </c>
      <c r="CS6067">
        <v>47</v>
      </c>
      <c r="CU6067">
        <v>50</v>
      </c>
      <c r="CW6067">
        <v>52</v>
      </c>
      <c r="CY6067">
        <v>55</v>
      </c>
    </row>
    <row r="6068" spans="1:103" x14ac:dyDescent="0.55000000000000004">
      <c r="A6068" s="4" t="str">
        <f t="shared" ca="1" si="1405"/>
        <v>The Northern Trust</v>
      </c>
      <c r="B6068" s="4" t="str">
        <f t="shared" si="1406"/>
        <v>Carl Tannenbaum</v>
      </c>
      <c r="C6068" s="4" t="s">
        <v>246</v>
      </c>
      <c r="D6068" s="4" t="s">
        <v>249</v>
      </c>
      <c r="E6068" s="4" t="str">
        <f>IF(COUNTIF($E$2:E6067,"Begin: " &amp; C6068 &amp; "-" &amp; D6068 &amp; "-" &amp; H6068)=0,"Begin: " &amp; C6068 &amp; "-" &amp; D6068 &amp; "-" &amp; H6068,IF((C6068 &amp; "-" &amp; D6068 &amp; "-" &amp; H6068)&lt;&gt;(C6069 &amp; "-" &amp; D6069 &amp; "-" &amp; H6069),"End: " &amp; C6068 &amp; "-" &amp; D6068 &amp; "-" &amp; H6068,""))</f>
        <v/>
      </c>
      <c r="F6068" s="4" t="str">
        <f t="shared" si="1407"/>
        <v>Wall Street Journal-Crude Oil-11-2019</v>
      </c>
      <c r="G6068" s="7">
        <v>43779</v>
      </c>
      <c r="H6068" s="7" t="str">
        <f t="shared" si="1408"/>
        <v>11-2019</v>
      </c>
      <c r="I6068" s="7" t="str">
        <f t="shared" ca="1" si="1409"/>
        <v>Wall Street Journal: The Northern Trust-Crude Oil-11-2019</v>
      </c>
      <c r="J6068" s="4" t="str">
        <f t="shared" ca="1" si="1410"/>
        <v>Crude Oil-The Northern Trust:11-2019</v>
      </c>
      <c r="K6068" t="s">
        <v>849</v>
      </c>
      <c r="CM6068">
        <v>55</v>
      </c>
      <c r="CO6068">
        <v>53</v>
      </c>
      <c r="CQ6068">
        <v>52</v>
      </c>
      <c r="CS6068">
        <v>52</v>
      </c>
      <c r="CU6068">
        <v>52</v>
      </c>
      <c r="CW6068">
        <v>52</v>
      </c>
      <c r="CY6068">
        <v>52</v>
      </c>
    </row>
    <row r="6069" spans="1:103" x14ac:dyDescent="0.55000000000000004">
      <c r="A6069" s="4" t="str">
        <f t="shared" ca="1" si="1405"/>
        <v>BNP Paribas</v>
      </c>
      <c r="B6069" s="4" t="str">
        <f t="shared" si="1406"/>
        <v>US Economics Team*</v>
      </c>
      <c r="C6069" s="4" t="s">
        <v>246</v>
      </c>
      <c r="D6069" s="4" t="s">
        <v>249</v>
      </c>
      <c r="E6069" s="4" t="str">
        <f>IF(COUNTIF($E$2:E6068,"Begin: " &amp; C6069 &amp; "-" &amp; D6069 &amp; "-" &amp; H6069)=0,"Begin: " &amp; C6069 &amp; "-" &amp; D6069 &amp; "-" &amp; H6069,IF((C6069 &amp; "-" &amp; D6069 &amp; "-" &amp; H6069)&lt;&gt;(C6070 &amp; "-" &amp; D6070 &amp; "-" &amp; H6070),"End: " &amp; C6069 &amp; "-" &amp; D6069 &amp; "-" &amp; H6069,""))</f>
        <v/>
      </c>
      <c r="F6069" s="4" t="str">
        <f t="shared" si="1407"/>
        <v>Wall Street Journal-Crude Oil-11-2019</v>
      </c>
      <c r="G6069" s="7">
        <v>43779</v>
      </c>
      <c r="H6069" s="7" t="str">
        <f t="shared" si="1408"/>
        <v>11-2019</v>
      </c>
      <c r="I6069" s="7" t="str">
        <f t="shared" ca="1" si="1409"/>
        <v>Wall Street Journal: BNP Paribas-Crude Oil-11-2019</v>
      </c>
      <c r="J6069" s="4" t="str">
        <f t="shared" ca="1" si="1410"/>
        <v>Crude Oil-BNP Paribas:11-2019</v>
      </c>
      <c r="K6069" t="s">
        <v>857</v>
      </c>
    </row>
    <row r="6070" spans="1:103" x14ac:dyDescent="0.55000000000000004">
      <c r="A6070" s="4" t="str">
        <f t="shared" ca="1" si="1405"/>
        <v>The Conference Board</v>
      </c>
      <c r="B6070" s="4" t="str">
        <f t="shared" si="1406"/>
        <v>Bart van Ark*</v>
      </c>
      <c r="C6070" s="4" t="s">
        <v>246</v>
      </c>
      <c r="D6070" s="4" t="s">
        <v>249</v>
      </c>
      <c r="E6070" s="4" t="str">
        <f>IF(COUNTIF($E$2:E6069,"Begin: " &amp; C6070 &amp; "-" &amp; D6070 &amp; "-" &amp; H6070)=0,"Begin: " &amp; C6070 &amp; "-" &amp; D6070 &amp; "-" &amp; H6070,IF((C6070 &amp; "-" &amp; D6070 &amp; "-" &amp; H6070)&lt;&gt;(C6071 &amp; "-" &amp; D6071 &amp; "-" &amp; H6071),"End: " &amp; C6070 &amp; "-" &amp; D6070 &amp; "-" &amp; H6070,""))</f>
        <v/>
      </c>
      <c r="F6070" s="4" t="str">
        <f t="shared" si="1407"/>
        <v>Wall Street Journal-Crude Oil-11-2019</v>
      </c>
      <c r="G6070" s="7">
        <v>43779</v>
      </c>
      <c r="H6070" s="7" t="str">
        <f t="shared" si="1408"/>
        <v>11-2019</v>
      </c>
      <c r="I6070" s="7" t="str">
        <f t="shared" ca="1" si="1409"/>
        <v>Wall Street Journal: The Conference Board-Crude Oil-11-2019</v>
      </c>
      <c r="J6070" s="4" t="str">
        <f t="shared" ca="1" si="1410"/>
        <v>Crude Oil-The Conference Board:11-2019</v>
      </c>
      <c r="K6070" t="s">
        <v>850</v>
      </c>
    </row>
    <row r="6071" spans="1:103" x14ac:dyDescent="0.55000000000000004">
      <c r="A6071" s="4" t="str">
        <f t="shared" ca="1" si="1405"/>
        <v>Eaton Corp.</v>
      </c>
      <c r="B6071" s="4" t="str">
        <f t="shared" si="1406"/>
        <v>Jordan Vickers</v>
      </c>
      <c r="C6071" s="4" t="s">
        <v>246</v>
      </c>
      <c r="D6071" s="4" t="s">
        <v>249</v>
      </c>
      <c r="E6071" s="4" t="str">
        <f>IF(COUNTIF($E$2:E6070,"Begin: " &amp; C6071 &amp; "-" &amp; D6071 &amp; "-" &amp; H6071)=0,"Begin: " &amp; C6071 &amp; "-" &amp; D6071 &amp; "-" &amp; H6071,IF((C6071 &amp; "-" &amp; D6071 &amp; "-" &amp; H6071)&lt;&gt;(C6072 &amp; "-" &amp; D6072 &amp; "-" &amp; H6072),"End: " &amp; C6071 &amp; "-" &amp; D6071 &amp; "-" &amp; H6071,""))</f>
        <v/>
      </c>
      <c r="F6071" s="4" t="str">
        <f t="shared" si="1407"/>
        <v>Wall Street Journal-Crude Oil-11-2019</v>
      </c>
      <c r="G6071" s="7">
        <v>43779</v>
      </c>
      <c r="H6071" s="7" t="str">
        <f t="shared" si="1408"/>
        <v>11-2019</v>
      </c>
      <c r="I6071" s="7" t="str">
        <f t="shared" ca="1" si="1409"/>
        <v>Wall Street Journal: Eaton Corp.-Crude Oil-11-2019</v>
      </c>
      <c r="J6071" s="4" t="str">
        <f t="shared" ca="1" si="1410"/>
        <v>Crude Oil-Eaton Corp.:11-2019</v>
      </c>
      <c r="K6071" t="s">
        <v>864</v>
      </c>
      <c r="CM6071">
        <v>53</v>
      </c>
      <c r="CO6071">
        <v>51</v>
      </c>
      <c r="CQ6071">
        <v>54</v>
      </c>
      <c r="CS6071">
        <v>56</v>
      </c>
      <c r="CU6071">
        <v>58</v>
      </c>
      <c r="CW6071">
        <v>60</v>
      </c>
      <c r="CY6071">
        <v>62</v>
      </c>
    </row>
    <row r="6072" spans="1:103" x14ac:dyDescent="0.55000000000000004">
      <c r="A6072" s="4" t="str">
        <f t="shared" ca="1" si="1405"/>
        <v>First Trust Advisors, LP</v>
      </c>
      <c r="B6072" s="4" t="str">
        <f t="shared" si="1406"/>
        <v>Brian S. Wesbury/Robert Stein</v>
      </c>
      <c r="C6072" s="4" t="s">
        <v>246</v>
      </c>
      <c r="D6072" s="4" t="s">
        <v>249</v>
      </c>
      <c r="E6072" s="4" t="str">
        <f>IF(COUNTIF($E$2:E6071,"Begin: " &amp; C6072 &amp; "-" &amp; D6072 &amp; "-" &amp; H6072)=0,"Begin: " &amp; C6072 &amp; "-" &amp; D6072 &amp; "-" &amp; H6072,IF((C6072 &amp; "-" &amp; D6072 &amp; "-" &amp; H6072)&lt;&gt;(C6073 &amp; "-" &amp; D6073 &amp; "-" &amp; H6073),"End: " &amp; C6072 &amp; "-" &amp; D6072 &amp; "-" &amp; H6072,""))</f>
        <v/>
      </c>
      <c r="F6072" s="4" t="str">
        <f t="shared" si="1407"/>
        <v>Wall Street Journal-Crude Oil-11-2019</v>
      </c>
      <c r="G6072" s="7">
        <v>43779</v>
      </c>
      <c r="H6072" s="7" t="str">
        <f t="shared" si="1408"/>
        <v>11-2019</v>
      </c>
      <c r="I6072" s="7" t="str">
        <f t="shared" ca="1" si="1409"/>
        <v>Wall Street Journal: First Trust Advisors, LP-Crude Oil-11-2019</v>
      </c>
      <c r="J6072" s="4" t="str">
        <f t="shared" ca="1" si="1410"/>
        <v>Crude Oil-First Trust Advisors, LP:11-2019</v>
      </c>
      <c r="K6072" t="s">
        <v>865</v>
      </c>
      <c r="CM6072">
        <v>55</v>
      </c>
      <c r="CO6072">
        <v>55</v>
      </c>
      <c r="CQ6072">
        <v>55</v>
      </c>
      <c r="CS6072">
        <v>55</v>
      </c>
      <c r="CU6072">
        <v>55</v>
      </c>
    </row>
    <row r="6073" spans="1:103" x14ac:dyDescent="0.55000000000000004">
      <c r="A6073" s="4" t="str">
        <f t="shared" ca="1" si="1405"/>
        <v>National Association of Realtors</v>
      </c>
      <c r="B6073" s="4" t="str">
        <f t="shared" si="1406"/>
        <v>Lawrence Yun</v>
      </c>
      <c r="C6073" s="4" t="s">
        <v>246</v>
      </c>
      <c r="D6073" s="4" t="s">
        <v>249</v>
      </c>
      <c r="E6073" s="4" t="str">
        <f>IF(COUNTIF($E$2:E6072,"Begin: " &amp; C6073 &amp; "-" &amp; D6073 &amp; "-" &amp; H6073)=0,"Begin: " &amp; C6073 &amp; "-" &amp; D6073 &amp; "-" &amp; H6073,IF((C6073 &amp; "-" &amp; D6073 &amp; "-" &amp; H6073)&lt;&gt;(C6074 &amp; "-" &amp; D6074 &amp; "-" &amp; H6074),"End: " &amp; C6073 &amp; "-" &amp; D6073 &amp; "-" &amp; H6073,""))</f>
        <v/>
      </c>
      <c r="F6073" s="4" t="str">
        <f t="shared" si="1407"/>
        <v>Wall Street Journal-Crude Oil-11-2019</v>
      </c>
      <c r="G6073" s="7">
        <v>43779</v>
      </c>
      <c r="H6073" s="7" t="str">
        <f t="shared" si="1408"/>
        <v>11-2019</v>
      </c>
      <c r="I6073" s="7" t="str">
        <f t="shared" ca="1" si="1409"/>
        <v>Wall Street Journal: National Association of Realtors-Crude Oil-11-2019</v>
      </c>
      <c r="J6073" s="4" t="str">
        <f t="shared" ca="1" si="1410"/>
        <v>Crude Oil-National Association of Realtors:11-2019</v>
      </c>
      <c r="K6073" t="s">
        <v>245</v>
      </c>
      <c r="CM6073">
        <v>60</v>
      </c>
      <c r="CO6073">
        <v>55</v>
      </c>
      <c r="CQ6073">
        <v>52</v>
      </c>
      <c r="CS6073">
        <v>53</v>
      </c>
      <c r="CU6073">
        <v>53</v>
      </c>
      <c r="CW6073">
        <v>50</v>
      </c>
      <c r="CY6073">
        <v>50</v>
      </c>
    </row>
    <row r="6074" spans="1:103" x14ac:dyDescent="0.55000000000000004">
      <c r="A6074" s="4" t="str">
        <f t="shared" ca="1" si="1405"/>
        <v>Morgan Stanley</v>
      </c>
      <c r="B6074" s="4" t="str">
        <f t="shared" si="1406"/>
        <v>Ellen Zentner*</v>
      </c>
      <c r="C6074" s="4" t="s">
        <v>246</v>
      </c>
      <c r="D6074" s="4" t="s">
        <v>249</v>
      </c>
      <c r="E6074" s="4" t="str">
        <f>IF(COUNTIF($E$2:E6073,"Begin: " &amp; C6074 &amp; "-" &amp; D6074 &amp; "-" &amp; H6074)=0,"Begin: " &amp; C6074 &amp; "-" &amp; D6074 &amp; "-" &amp; H6074,IF((C6074 &amp; "-" &amp; D6074 &amp; "-" &amp; H6074)&lt;&gt;(C6075 &amp; "-" &amp; D6075 &amp; "-" &amp; H6075),"End: " &amp; C6074 &amp; "-" &amp; D6074 &amp; "-" &amp; H6074,""))</f>
        <v>End: Wall Street Journal-Crude Oil-11-2019</v>
      </c>
      <c r="F6074" s="4" t="str">
        <f t="shared" si="1407"/>
        <v>Wall Street Journal-Crude Oil-11-2019</v>
      </c>
      <c r="G6074" s="7">
        <v>43779</v>
      </c>
      <c r="H6074" s="7" t="str">
        <f t="shared" si="1408"/>
        <v>11-2019</v>
      </c>
      <c r="I6074" s="7" t="str">
        <f t="shared" ca="1" si="1409"/>
        <v>Wall Street Journal: Morgan Stanley-Crude Oil-11-2019</v>
      </c>
      <c r="J6074" s="4" t="str">
        <f t="shared" ca="1" si="1410"/>
        <v>Crude Oil-Morgan Stanley:11-2019</v>
      </c>
      <c r="K6074" t="s">
        <v>827</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Z2008"/>
  <sheetViews>
    <sheetView zoomScale="90" zoomScaleNormal="90" zoomScalePageLayoutView="90" workbookViewId="0">
      <pane xSplit="1" ySplit="7" topLeftCell="B218" activePane="bottomRight" state="frozen"/>
      <selection pane="topRight" activeCell="B1" sqref="B1"/>
      <selection pane="bottomLeft" activeCell="A8" sqref="A8"/>
      <selection pane="bottomRight" activeCell="A428" sqref="A428"/>
    </sheetView>
  </sheetViews>
  <sheetFormatPr defaultColWidth="8.83984375" defaultRowHeight="14.4" x14ac:dyDescent="0.55000000000000004"/>
  <cols>
    <col min="1" max="26" width="20.3671875" customWidth="1"/>
  </cols>
  <sheetData>
    <row r="1" spans="1:26" x14ac:dyDescent="0.55000000000000004">
      <c r="A1" s="17" t="s">
        <v>353</v>
      </c>
      <c r="B1" s="19">
        <v>30316</v>
      </c>
    </row>
    <row r="2" spans="1:26" x14ac:dyDescent="0.55000000000000004">
      <c r="A2" s="17" t="s">
        <v>352</v>
      </c>
      <c r="B2" s="19">
        <f ca="1">TODAY()</f>
        <v>43783</v>
      </c>
    </row>
    <row r="3" spans="1:26" x14ac:dyDescent="0.55000000000000004">
      <c r="A3" s="17" t="s">
        <v>351</v>
      </c>
      <c r="B3" s="20" t="s">
        <v>355</v>
      </c>
    </row>
    <row r="4" spans="1:26" x14ac:dyDescent="0.55000000000000004">
      <c r="A4" s="17" t="s">
        <v>357</v>
      </c>
      <c r="B4" s="21" t="str">
        <f ca="1">TEXT(COUNTIF(OFFSET(B8,0,0,COUNT($A:$A),1),"#N/A"),"0") &amp; " / " &amp; TEXT(COUNT(OFFSET(B8,0,0,COUNT($A:$A),1)),"0")</f>
        <v>0 / 232</v>
      </c>
      <c r="C4" s="21" t="str">
        <f t="shared" ref="C4:D4" ca="1" si="0">TEXT(COUNTIF(OFFSET(C8,0,0,COUNT($A:$A),1),"#N/A"),"0") &amp; " / " &amp; TEXT(COUNT(OFFSET(C8,0,0,COUNT($A:$A),1)),"0")</f>
        <v>0 / 239</v>
      </c>
      <c r="D4" s="21" t="str">
        <f t="shared" ca="1" si="0"/>
        <v>0 / 239</v>
      </c>
      <c r="E4" s="21" t="str">
        <f t="shared" ref="E4:G4" ca="1" si="1">TEXT(COUNTIF(OFFSET(E8,0,0,COUNT($A:$A),1),"#N/A"),"0") &amp; " / " &amp; TEXT(COUNT(OFFSET(E8,0,0,COUNT($A:$A),1)),"0")</f>
        <v>0 / 443</v>
      </c>
      <c r="F4" s="21" t="str">
        <f t="shared" ca="1" si="1"/>
        <v>0 / 443</v>
      </c>
      <c r="G4" s="21" t="str">
        <f t="shared" ca="1" si="1"/>
        <v>0 / 148</v>
      </c>
      <c r="H4" s="21" t="str">
        <f t="shared" ref="H4:J4" ca="1" si="2">TEXT(COUNTIF(OFFSET(H8,0,0,COUNT($A:$A),1),"#N/A"),"0") &amp; " / " &amp; TEXT(COUNT(OFFSET(H8,0,0,COUNT($A:$A),1)),"0")</f>
        <v>0 / 238</v>
      </c>
      <c r="I4" s="21" t="str">
        <f t="shared" ca="1" si="2"/>
        <v>0 / 191</v>
      </c>
      <c r="J4" s="21" t="str">
        <f t="shared" ca="1" si="2"/>
        <v>0 / 238</v>
      </c>
      <c r="K4" s="21" t="str">
        <f t="shared" ref="K4:L4" ca="1" si="3">TEXT(COUNTIF(OFFSET(K8,0,0,COUNT($A:$A),1),"#N/A"),"0") &amp; " / " &amp; TEXT(COUNT(OFFSET(K8,0,0,COUNT($A:$A),1)),"0")</f>
        <v>0 / 239</v>
      </c>
      <c r="L4" s="21" t="str">
        <f t="shared" ca="1" si="3"/>
        <v>0 / 239</v>
      </c>
      <c r="M4" s="21" t="str">
        <f t="shared" ref="M4:N4" ca="1" si="4">TEXT(COUNTIF(OFFSET(M8,0,0,COUNT($A:$A),1),"#N/A"),"0") &amp; " / " &amp; TEXT(COUNT(OFFSET(M8,0,0,COUNT($A:$A),1)),"0")</f>
        <v>0 / 239</v>
      </c>
      <c r="N4" s="21" t="str">
        <f t="shared" ca="1" si="4"/>
        <v>0 / 239</v>
      </c>
      <c r="O4" s="21" t="str">
        <f t="shared" ref="O4" ca="1" si="5">TEXT(COUNTIF(OFFSET(O8,0,0,COUNT($A:$A),1),"#N/A"),"0") &amp; " / " &amp; TEXT(COUNT(OFFSET(O8,0,0,COUNT($A:$A),1)),"0")</f>
        <v>0 / 239</v>
      </c>
      <c r="P4" s="21"/>
      <c r="Q4" s="21"/>
      <c r="R4" s="21"/>
      <c r="S4" s="21"/>
      <c r="T4" s="21"/>
      <c r="U4" s="21"/>
      <c r="V4" s="21"/>
      <c r="W4" s="21"/>
      <c r="X4" s="21"/>
      <c r="Y4" s="21"/>
      <c r="Z4" s="21"/>
    </row>
    <row r="5" spans="1:26" x14ac:dyDescent="0.55000000000000004">
      <c r="A5" s="17" t="s">
        <v>358</v>
      </c>
      <c r="B5" s="21">
        <v>100</v>
      </c>
      <c r="C5" s="21">
        <v>100</v>
      </c>
      <c r="D5" s="21">
        <v>100</v>
      </c>
      <c r="E5" s="21">
        <v>100</v>
      </c>
      <c r="F5" s="21"/>
      <c r="G5" s="21"/>
      <c r="H5" s="21">
        <v>100</v>
      </c>
      <c r="I5" s="21">
        <v>100</v>
      </c>
      <c r="J5" s="21">
        <v>1</v>
      </c>
      <c r="K5" s="21">
        <v>100</v>
      </c>
      <c r="L5" s="21">
        <v>100</v>
      </c>
      <c r="M5" s="21">
        <v>100</v>
      </c>
      <c r="N5" s="21">
        <v>100</v>
      </c>
      <c r="O5" s="21">
        <v>100</v>
      </c>
      <c r="P5" s="21"/>
      <c r="Q5" s="21"/>
      <c r="R5" s="21"/>
      <c r="S5" s="21"/>
      <c r="T5" s="21"/>
      <c r="U5" s="21"/>
      <c r="V5" s="21"/>
      <c r="W5" s="21"/>
      <c r="X5" s="21"/>
      <c r="Y5" s="21"/>
      <c r="Z5" s="21"/>
    </row>
    <row r="6" spans="1:26" x14ac:dyDescent="0.55000000000000004">
      <c r="A6" s="17" t="s">
        <v>356</v>
      </c>
      <c r="B6" s="21" t="s">
        <v>846</v>
      </c>
      <c r="C6" s="21" t="s">
        <v>308</v>
      </c>
      <c r="D6" s="21" t="s">
        <v>312</v>
      </c>
      <c r="E6" s="21" t="s">
        <v>364</v>
      </c>
      <c r="F6" s="21"/>
      <c r="G6" s="21"/>
      <c r="H6" s="21" t="s">
        <v>321</v>
      </c>
      <c r="I6" s="21" t="s">
        <v>314</v>
      </c>
      <c r="J6" s="21" t="s">
        <v>373</v>
      </c>
      <c r="K6" s="21" t="s">
        <v>305</v>
      </c>
      <c r="L6" s="21" t="s">
        <v>306</v>
      </c>
      <c r="M6" s="21" t="s">
        <v>309</v>
      </c>
      <c r="N6" s="21" t="s">
        <v>310</v>
      </c>
      <c r="O6" s="21" t="s">
        <v>311</v>
      </c>
      <c r="P6" s="21"/>
      <c r="Q6" s="21"/>
      <c r="R6" s="21"/>
      <c r="S6" s="21"/>
      <c r="T6" s="21"/>
      <c r="U6" s="21"/>
      <c r="V6" s="21"/>
      <c r="W6" s="21"/>
      <c r="X6" s="21"/>
      <c r="Y6" s="21"/>
      <c r="Z6" s="21"/>
    </row>
    <row r="7" spans="1:26" ht="15.6" x14ac:dyDescent="0.55000000000000004">
      <c r="A7" s="18" t="s">
        <v>354</v>
      </c>
      <c r="B7" s="18" t="s">
        <v>87</v>
      </c>
      <c r="C7" s="18" t="s">
        <v>95</v>
      </c>
      <c r="D7" s="18" t="s">
        <v>96</v>
      </c>
      <c r="E7" s="18" t="s">
        <v>97</v>
      </c>
      <c r="F7" s="18" t="s">
        <v>195</v>
      </c>
      <c r="G7" s="18" t="s">
        <v>248</v>
      </c>
      <c r="H7" s="18" t="s">
        <v>254</v>
      </c>
      <c r="I7" s="18" t="s">
        <v>255</v>
      </c>
      <c r="J7" s="18" t="s">
        <v>249</v>
      </c>
      <c r="K7" s="18" t="s">
        <v>758</v>
      </c>
      <c r="L7" s="18" t="s">
        <v>759</v>
      </c>
      <c r="M7" s="18" t="s">
        <v>760</v>
      </c>
      <c r="N7" s="18" t="s">
        <v>761</v>
      </c>
      <c r="O7" s="18" t="s">
        <v>762</v>
      </c>
      <c r="P7" s="18"/>
      <c r="Q7" s="18"/>
      <c r="R7" s="18"/>
      <c r="S7" s="18"/>
      <c r="T7" s="18"/>
      <c r="U7" s="18"/>
      <c r="V7" s="18"/>
      <c r="W7" s="18"/>
      <c r="X7" s="18"/>
      <c r="Y7" s="18"/>
      <c r="Z7" s="18"/>
    </row>
    <row r="8" spans="1:26" x14ac:dyDescent="0.55000000000000004">
      <c r="A8" s="6">
        <f>DataMatrixStartDate</f>
        <v>30316</v>
      </c>
      <c r="B8" s="22" t="str">
        <f t="shared" ref="B8:D27" ca="1" si="6">IF($A8="","",IF(ISERROR(IF(ISERROR(INDEX(FredRatesData_AllData,MATCH($A8-(MAX(0,WEEKDAY($A8,2)-5)),FredRatesData_Dates,0),MATCH(B$6,FredRatesData_IDs,0),1)/B$5),INDEX(FredRatesData_AllData,MATCH($A8-(MAX(0,WEEKDAY($A8,2)-5))-3,FredRatesData_Dates,0),MATCH(B$6,FredRatesData_IDs,0),1)/B$5,INDEX(FredRatesData_AllData,MATCH($A8-(MAX(0,WEEKDAY($A8,2)-5)),FredRatesData_Dates,0),MATCH(B$6,FredRatesData_IDs,0),1)/B$5)),"",IF(ISERROR(INDEX(FredRatesData_AllData,MATCH($A8-(MAX(0,WEEKDAY($A8,2)-5)),FredRatesData_Dates,0),MATCH(B$6,FredRatesData_IDs,0),1)/B$5),INDEX(FredRatesData_AllData,MATCH($A8-(MAX(0,WEEKDAY($A8,2)-5))-3,FredRatesData_Dates,0),MATCH(B$6,FredRatesData_IDs,0),1)/B$5,INDEX(FredRatesData_AllData,MATCH($A8-(MAX(0,WEEKDAY($A8,2)-5)),FredRatesData_Dates,0),MATCH(B$6,FredRatesData_IDs,0),1)/B$5)))</f>
        <v/>
      </c>
      <c r="C8" s="22" t="str">
        <f t="shared" ca="1" si="6"/>
        <v/>
      </c>
      <c r="D8" s="22" t="str">
        <f t="shared" ca="1" si="6"/>
        <v/>
      </c>
      <c r="E8" s="22">
        <f t="shared" ref="E8:E71" ca="1" si="7">IF(OR($A8="",ISERROR(INDEX(FredEcon_AllData,MATCH($A8,FredEcon_EndDates,0),MATCH(E$6,FredEcon_IDs,0),1)/E$5)),"",INDEX(FredEcon_AllData,MATCH($A8,FredEcon_EndDates,0),MATCH(E$6,FredEcon_IDs,0),1)/E$5)</f>
        <v>0.10800000000000001</v>
      </c>
      <c r="F8" s="22">
        <f t="shared" ref="F8:F71" ca="1" si="8">IF(OR($A8="",ISERROR(INDEX(FredCPI_YoY,MATCH($A8,FredCPI_EndDates,0),1))),"",INDEX(FredCPI_YoY,MATCH($A8,FredCPI_EndDates,0),1))</f>
        <v>3.8297872340425476E-2</v>
      </c>
      <c r="G8" s="22">
        <f t="shared" ref="G8:G71" ca="1" si="9">IF($A8="","",IF(ISERROR(INDEX(FredGDP_QoQSAAR,MATCH($A8,FredGDP_EndDates,0),1)),"",INDEX(FredGDP_QoQSAAR,MATCH($A8,FredGDP_EndDates,0),1)))</f>
        <v>1.5976985141143984E-3</v>
      </c>
      <c r="H8" s="22" t="str">
        <f t="shared" ref="H8:O27" ca="1" si="10">IF($A8="","",IF(ISERROR(IF(ISERROR(INDEX(FredRatesData_AllData,MATCH($A8-(MAX(0,WEEKDAY($A8,2)-5)),FredRatesData_Dates,0),MATCH(H$6,FredRatesData_IDs,0),1)/H$5),INDEX(FredRatesData_AllData,MATCH($A8-(MAX(0,WEEKDAY($A8,2)-5))-3,FredRatesData_Dates,0),MATCH(H$6,FredRatesData_IDs,0),1)/H$5,INDEX(FredRatesData_AllData,MATCH($A8-(MAX(0,WEEKDAY($A8,2)-5)),FredRatesData_Dates,0),MATCH(H$6,FredRatesData_IDs,0),1)/H$5)),"",IF(ISERROR(INDEX(FredRatesData_AllData,MATCH($A8-(MAX(0,WEEKDAY($A8,2)-5)),FredRatesData_Dates,0),MATCH(H$6,FredRatesData_IDs,0),1)/H$5),INDEX(FredRatesData_AllData,MATCH($A8-(MAX(0,WEEKDAY($A8,2)-5))-3,FredRatesData_Dates,0),MATCH(H$6,FredRatesData_IDs,0),1)/H$5,INDEX(FredRatesData_AllData,MATCH($A8-(MAX(0,WEEKDAY($A8,2)-5)),FredRatesData_Dates,0),MATCH(H$6,FredRatesData_IDs,0),1)/H$5)))</f>
        <v/>
      </c>
      <c r="I8" s="22" t="str">
        <f t="shared" ca="1" si="10"/>
        <v/>
      </c>
      <c r="J8" s="22" t="str">
        <f t="shared" ca="1" si="10"/>
        <v/>
      </c>
      <c r="K8" s="22" t="str">
        <f t="shared" ca="1" si="10"/>
        <v/>
      </c>
      <c r="L8" s="22" t="str">
        <f t="shared" ca="1" si="10"/>
        <v/>
      </c>
      <c r="M8" s="22" t="str">
        <f t="shared" ca="1" si="10"/>
        <v/>
      </c>
      <c r="N8" s="22" t="str">
        <f t="shared" ca="1" si="10"/>
        <v/>
      </c>
      <c r="O8" s="22" t="str">
        <f t="shared" ca="1" si="10"/>
        <v/>
      </c>
      <c r="P8" s="23"/>
      <c r="Q8" s="23"/>
      <c r="R8" s="23"/>
      <c r="S8" s="23"/>
      <c r="T8" s="23"/>
      <c r="U8" s="23"/>
      <c r="V8" s="23"/>
      <c r="W8" s="23"/>
      <c r="X8" s="23"/>
      <c r="Y8" s="23"/>
      <c r="Z8" s="23"/>
    </row>
    <row r="9" spans="1:26" x14ac:dyDescent="0.55000000000000004">
      <c r="A9" s="6">
        <f t="shared" ref="A9:A72" ca="1" si="11">IF(A8="","",IF(ISERROR(DataMatrixFrequency/1),IF(EOMONTH(A8,1)&lt;=DataMatrixEndDate,EOMONTH(A8,1),""),IF((A8+DataMatrixFrequency)&lt;=DataMatrixEndDate,A8+DataMatrixFrequency,"")))</f>
        <v>30347</v>
      </c>
      <c r="B9" s="22" t="str">
        <f t="shared" ca="1" si="6"/>
        <v/>
      </c>
      <c r="C9" s="22" t="str">
        <f t="shared" ca="1" si="6"/>
        <v/>
      </c>
      <c r="D9" s="22" t="str">
        <f t="shared" ca="1" si="6"/>
        <v/>
      </c>
      <c r="E9" s="22">
        <f t="shared" ca="1" si="7"/>
        <v>0.10400000000000001</v>
      </c>
      <c r="F9" s="22">
        <f t="shared" ca="1" si="8"/>
        <v>3.7115588547189882E-2</v>
      </c>
      <c r="G9" s="22" t="str">
        <f t="shared" ca="1" si="9"/>
        <v/>
      </c>
      <c r="H9" s="22" t="str">
        <f t="shared" ca="1" si="10"/>
        <v/>
      </c>
      <c r="I9" s="22" t="str">
        <f t="shared" ca="1" si="10"/>
        <v/>
      </c>
      <c r="J9" s="22" t="str">
        <f t="shared" ca="1" si="10"/>
        <v/>
      </c>
      <c r="K9" s="22" t="str">
        <f t="shared" ca="1" si="10"/>
        <v/>
      </c>
      <c r="L9" s="22" t="str">
        <f t="shared" ca="1" si="10"/>
        <v/>
      </c>
      <c r="M9" s="22" t="str">
        <f t="shared" ca="1" si="10"/>
        <v/>
      </c>
      <c r="N9" s="22" t="str">
        <f t="shared" ca="1" si="10"/>
        <v/>
      </c>
      <c r="O9" s="22" t="str">
        <f t="shared" ca="1" si="10"/>
        <v/>
      </c>
      <c r="P9" s="23"/>
      <c r="Q9" s="23"/>
      <c r="R9" s="23"/>
      <c r="S9" s="23"/>
      <c r="T9" s="23"/>
      <c r="U9" s="23"/>
      <c r="V9" s="23"/>
      <c r="W9" s="23"/>
      <c r="X9" s="23"/>
      <c r="Y9" s="23"/>
      <c r="Z9" s="23"/>
    </row>
    <row r="10" spans="1:26" x14ac:dyDescent="0.55000000000000004">
      <c r="A10" s="6">
        <f t="shared" ca="1" si="11"/>
        <v>30375</v>
      </c>
      <c r="B10" s="22" t="str">
        <f t="shared" ca="1" si="6"/>
        <v/>
      </c>
      <c r="C10" s="22" t="str">
        <f t="shared" ca="1" si="6"/>
        <v/>
      </c>
      <c r="D10" s="22" t="str">
        <f t="shared" ca="1" si="6"/>
        <v/>
      </c>
      <c r="E10" s="22">
        <f t="shared" ca="1" si="7"/>
        <v>0.10400000000000001</v>
      </c>
      <c r="F10" s="22">
        <f t="shared" ca="1" si="8"/>
        <v>3.488372093023262E-2</v>
      </c>
      <c r="G10" s="22" t="str">
        <f t="shared" ca="1" si="9"/>
        <v/>
      </c>
      <c r="H10" s="22" t="str">
        <f t="shared" ca="1" si="10"/>
        <v/>
      </c>
      <c r="I10" s="22" t="str">
        <f t="shared" ca="1" si="10"/>
        <v/>
      </c>
      <c r="J10" s="22" t="str">
        <f t="shared" ca="1" si="10"/>
        <v/>
      </c>
      <c r="K10" s="22" t="str">
        <f t="shared" ca="1" si="10"/>
        <v/>
      </c>
      <c r="L10" s="22" t="str">
        <f t="shared" ca="1" si="10"/>
        <v/>
      </c>
      <c r="M10" s="22" t="str">
        <f t="shared" ca="1" si="10"/>
        <v/>
      </c>
      <c r="N10" s="22" t="str">
        <f t="shared" ca="1" si="10"/>
        <v/>
      </c>
      <c r="O10" s="22" t="str">
        <f t="shared" ca="1" si="10"/>
        <v/>
      </c>
      <c r="P10" s="23"/>
      <c r="Q10" s="23"/>
      <c r="R10" s="23"/>
      <c r="S10" s="23"/>
      <c r="T10" s="23"/>
      <c r="U10" s="23"/>
      <c r="V10" s="23"/>
      <c r="W10" s="23"/>
      <c r="X10" s="23"/>
      <c r="Y10" s="23"/>
      <c r="Z10" s="23"/>
    </row>
    <row r="11" spans="1:26" x14ac:dyDescent="0.55000000000000004">
      <c r="A11" s="6">
        <f t="shared" ca="1" si="11"/>
        <v>30406</v>
      </c>
      <c r="B11" s="22" t="str">
        <f t="shared" ca="1" si="6"/>
        <v/>
      </c>
      <c r="C11" s="22" t="str">
        <f t="shared" ca="1" si="6"/>
        <v/>
      </c>
      <c r="D11" s="22" t="str">
        <f t="shared" ca="1" si="6"/>
        <v/>
      </c>
      <c r="E11" s="22">
        <f t="shared" ca="1" si="7"/>
        <v>0.10300000000000001</v>
      </c>
      <c r="F11" s="22">
        <f t="shared" ca="1" si="8"/>
        <v>3.5978835978835999E-2</v>
      </c>
      <c r="G11" s="22">
        <f t="shared" ca="1" si="9"/>
        <v>5.2714172457554831E-2</v>
      </c>
      <c r="H11" s="22" t="str">
        <f t="shared" ca="1" si="10"/>
        <v/>
      </c>
      <c r="I11" s="22" t="str">
        <f t="shared" ca="1" si="10"/>
        <v/>
      </c>
      <c r="J11" s="22" t="str">
        <f t="shared" ca="1" si="10"/>
        <v/>
      </c>
      <c r="K11" s="22" t="str">
        <f t="shared" ca="1" si="10"/>
        <v/>
      </c>
      <c r="L11" s="22" t="str">
        <f t="shared" ca="1" si="10"/>
        <v/>
      </c>
      <c r="M11" s="22" t="str">
        <f t="shared" ca="1" si="10"/>
        <v/>
      </c>
      <c r="N11" s="22" t="str">
        <f t="shared" ca="1" si="10"/>
        <v/>
      </c>
      <c r="O11" s="22" t="str">
        <f t="shared" ca="1" si="10"/>
        <v/>
      </c>
      <c r="P11" s="23"/>
      <c r="Q11" s="23"/>
      <c r="R11" s="23"/>
      <c r="S11" s="23"/>
      <c r="T11" s="23"/>
      <c r="U11" s="23"/>
      <c r="V11" s="23"/>
      <c r="W11" s="23"/>
      <c r="X11" s="23"/>
      <c r="Y11" s="23"/>
      <c r="Z11" s="23"/>
    </row>
    <row r="12" spans="1:26" x14ac:dyDescent="0.55000000000000004">
      <c r="A12" s="6">
        <f t="shared" ca="1" si="11"/>
        <v>30436</v>
      </c>
      <c r="B12" s="22" t="str">
        <f t="shared" ca="1" si="6"/>
        <v/>
      </c>
      <c r="C12" s="22" t="str">
        <f t="shared" ca="1" si="6"/>
        <v/>
      </c>
      <c r="D12" s="22" t="str">
        <f t="shared" ca="1" si="6"/>
        <v/>
      </c>
      <c r="E12" s="22">
        <f t="shared" ca="1" si="7"/>
        <v>0.10199999999999999</v>
      </c>
      <c r="F12" s="22">
        <f t="shared" ca="1" si="8"/>
        <v>3.8988408851422518E-2</v>
      </c>
      <c r="G12" s="22" t="str">
        <f t="shared" ca="1" si="9"/>
        <v/>
      </c>
      <c r="H12" s="22" t="str">
        <f t="shared" ca="1" si="10"/>
        <v/>
      </c>
      <c r="I12" s="22" t="str">
        <f t="shared" ca="1" si="10"/>
        <v/>
      </c>
      <c r="J12" s="22" t="str">
        <f t="shared" ca="1" si="10"/>
        <v/>
      </c>
      <c r="K12" s="22" t="str">
        <f t="shared" ca="1" si="10"/>
        <v/>
      </c>
      <c r="L12" s="22" t="str">
        <f t="shared" ca="1" si="10"/>
        <v/>
      </c>
      <c r="M12" s="22" t="str">
        <f t="shared" ca="1" si="10"/>
        <v/>
      </c>
      <c r="N12" s="22" t="str">
        <f t="shared" ca="1" si="10"/>
        <v/>
      </c>
      <c r="O12" s="22" t="str">
        <f t="shared" ca="1" si="10"/>
        <v/>
      </c>
      <c r="P12" s="23"/>
      <c r="Q12" s="23"/>
      <c r="R12" s="23"/>
      <c r="S12" s="23"/>
      <c r="T12" s="23"/>
      <c r="U12" s="23"/>
      <c r="V12" s="23"/>
      <c r="W12" s="23"/>
      <c r="X12" s="23"/>
      <c r="Y12" s="23"/>
      <c r="Z12" s="23"/>
    </row>
    <row r="13" spans="1:26" x14ac:dyDescent="0.55000000000000004">
      <c r="A13" s="6">
        <f t="shared" ca="1" si="11"/>
        <v>30467</v>
      </c>
      <c r="B13" s="22" t="str">
        <f t="shared" ca="1" si="6"/>
        <v/>
      </c>
      <c r="C13" s="22" t="str">
        <f t="shared" ca="1" si="6"/>
        <v/>
      </c>
      <c r="D13" s="22" t="str">
        <f t="shared" ca="1" si="6"/>
        <v/>
      </c>
      <c r="E13" s="22">
        <f t="shared" ca="1" si="7"/>
        <v>0.10099999999999999</v>
      </c>
      <c r="F13" s="22">
        <f t="shared" ca="1" si="8"/>
        <v>3.5490605427975108E-2</v>
      </c>
      <c r="G13" s="22" t="str">
        <f t="shared" ca="1" si="9"/>
        <v/>
      </c>
      <c r="H13" s="22" t="str">
        <f t="shared" ca="1" si="10"/>
        <v/>
      </c>
      <c r="I13" s="22" t="str">
        <f t="shared" ca="1" si="10"/>
        <v/>
      </c>
      <c r="J13" s="22" t="str">
        <f t="shared" ca="1" si="10"/>
        <v/>
      </c>
      <c r="K13" s="22" t="str">
        <f t="shared" ca="1" si="10"/>
        <v/>
      </c>
      <c r="L13" s="22" t="str">
        <f t="shared" ca="1" si="10"/>
        <v/>
      </c>
      <c r="M13" s="22" t="str">
        <f t="shared" ca="1" si="10"/>
        <v/>
      </c>
      <c r="N13" s="22" t="str">
        <f t="shared" ca="1" si="10"/>
        <v/>
      </c>
      <c r="O13" s="22" t="str">
        <f t="shared" ca="1" si="10"/>
        <v/>
      </c>
      <c r="P13" s="23"/>
      <c r="Q13" s="23"/>
      <c r="R13" s="23"/>
      <c r="S13" s="23"/>
      <c r="T13" s="23"/>
      <c r="U13" s="23"/>
      <c r="V13" s="23"/>
      <c r="W13" s="23"/>
      <c r="X13" s="23"/>
      <c r="Y13" s="23"/>
      <c r="Z13" s="23"/>
    </row>
    <row r="14" spans="1:26" x14ac:dyDescent="0.55000000000000004">
      <c r="A14" s="6">
        <f t="shared" ca="1" si="11"/>
        <v>30497</v>
      </c>
      <c r="B14" s="22" t="str">
        <f t="shared" ca="1" si="6"/>
        <v/>
      </c>
      <c r="C14" s="22" t="str">
        <f t="shared" ca="1" si="6"/>
        <v/>
      </c>
      <c r="D14" s="22" t="str">
        <f t="shared" ca="1" si="6"/>
        <v/>
      </c>
      <c r="E14" s="22">
        <f t="shared" ca="1" si="7"/>
        <v>0.10099999999999999</v>
      </c>
      <c r="F14" s="22">
        <f t="shared" ca="1" si="8"/>
        <v>2.5773195876288568E-2</v>
      </c>
      <c r="G14" s="22">
        <f t="shared" ca="1" si="9"/>
        <v>9.102421539654415E-2</v>
      </c>
      <c r="H14" s="22" t="str">
        <f t="shared" ca="1" si="10"/>
        <v/>
      </c>
      <c r="I14" s="22" t="str">
        <f t="shared" ca="1" si="10"/>
        <v/>
      </c>
      <c r="J14" s="22" t="str">
        <f t="shared" ca="1" si="10"/>
        <v/>
      </c>
      <c r="K14" s="22" t="str">
        <f t="shared" ca="1" si="10"/>
        <v/>
      </c>
      <c r="L14" s="22" t="str">
        <f t="shared" ca="1" si="10"/>
        <v/>
      </c>
      <c r="M14" s="22" t="str">
        <f t="shared" ca="1" si="10"/>
        <v/>
      </c>
      <c r="N14" s="22" t="str">
        <f t="shared" ca="1" si="10"/>
        <v/>
      </c>
      <c r="O14" s="22" t="str">
        <f t="shared" ca="1" si="10"/>
        <v/>
      </c>
      <c r="P14" s="23"/>
      <c r="Q14" s="23"/>
      <c r="R14" s="23"/>
      <c r="S14" s="23"/>
      <c r="T14" s="23"/>
      <c r="U14" s="23"/>
      <c r="V14" s="23"/>
      <c r="W14" s="23"/>
      <c r="X14" s="23"/>
      <c r="Y14" s="23"/>
      <c r="Z14" s="23"/>
    </row>
    <row r="15" spans="1:26" x14ac:dyDescent="0.55000000000000004">
      <c r="A15" s="6">
        <f t="shared" ca="1" si="11"/>
        <v>30528</v>
      </c>
      <c r="B15" s="22" t="str">
        <f t="shared" ca="1" si="6"/>
        <v/>
      </c>
      <c r="C15" s="22" t="str">
        <f t="shared" ca="1" si="6"/>
        <v/>
      </c>
      <c r="D15" s="22" t="str">
        <f t="shared" ca="1" si="6"/>
        <v/>
      </c>
      <c r="E15" s="22">
        <f t="shared" ca="1" si="7"/>
        <v>9.4E-2</v>
      </c>
      <c r="F15" s="22">
        <f t="shared" ca="1" si="8"/>
        <v>2.4615384615384706E-2</v>
      </c>
      <c r="G15" s="22" t="str">
        <f t="shared" ca="1" si="9"/>
        <v/>
      </c>
      <c r="H15" s="22" t="str">
        <f t="shared" ca="1" si="10"/>
        <v/>
      </c>
      <c r="I15" s="22" t="str">
        <f t="shared" ca="1" si="10"/>
        <v/>
      </c>
      <c r="J15" s="22" t="str">
        <f t="shared" ca="1" si="10"/>
        <v/>
      </c>
      <c r="K15" s="22" t="str">
        <f t="shared" ca="1" si="10"/>
        <v/>
      </c>
      <c r="L15" s="22" t="str">
        <f t="shared" ca="1" si="10"/>
        <v/>
      </c>
      <c r="M15" s="22" t="str">
        <f t="shared" ca="1" si="10"/>
        <v/>
      </c>
      <c r="N15" s="22" t="str">
        <f t="shared" ca="1" si="10"/>
        <v/>
      </c>
      <c r="O15" s="22" t="str">
        <f t="shared" ca="1" si="10"/>
        <v/>
      </c>
      <c r="P15" s="23"/>
      <c r="Q15" s="23"/>
      <c r="R15" s="23"/>
      <c r="S15" s="23"/>
      <c r="T15" s="23"/>
      <c r="U15" s="23"/>
      <c r="V15" s="23"/>
      <c r="W15" s="23"/>
      <c r="X15" s="23"/>
      <c r="Y15" s="23"/>
      <c r="Z15" s="23"/>
    </row>
    <row r="16" spans="1:26" x14ac:dyDescent="0.55000000000000004">
      <c r="A16" s="6">
        <f t="shared" ca="1" si="11"/>
        <v>30559</v>
      </c>
      <c r="B16" s="22" t="str">
        <f t="shared" ca="1" si="6"/>
        <v/>
      </c>
      <c r="C16" s="22" t="str">
        <f t="shared" ca="1" si="6"/>
        <v/>
      </c>
      <c r="D16" s="22" t="str">
        <f t="shared" ca="1" si="6"/>
        <v/>
      </c>
      <c r="E16" s="22">
        <f t="shared" ca="1" si="7"/>
        <v>9.5000000000000001E-2</v>
      </c>
      <c r="F16" s="22">
        <f t="shared" ca="1" si="8"/>
        <v>2.5588536335721557E-2</v>
      </c>
      <c r="G16" s="22" t="str">
        <f t="shared" ca="1" si="9"/>
        <v/>
      </c>
      <c r="H16" s="22" t="str">
        <f t="shared" ca="1" si="10"/>
        <v/>
      </c>
      <c r="I16" s="22" t="str">
        <f t="shared" ca="1" si="10"/>
        <v/>
      </c>
      <c r="J16" s="22" t="str">
        <f t="shared" ca="1" si="10"/>
        <v/>
      </c>
      <c r="K16" s="22" t="str">
        <f t="shared" ca="1" si="10"/>
        <v/>
      </c>
      <c r="L16" s="22" t="str">
        <f t="shared" ca="1" si="10"/>
        <v/>
      </c>
      <c r="M16" s="22" t="str">
        <f t="shared" ca="1" si="10"/>
        <v/>
      </c>
      <c r="N16" s="22" t="str">
        <f t="shared" ca="1" si="10"/>
        <v/>
      </c>
      <c r="O16" s="22" t="str">
        <f t="shared" ca="1" si="10"/>
        <v/>
      </c>
      <c r="P16" s="23"/>
      <c r="Q16" s="23"/>
      <c r="R16" s="23"/>
      <c r="S16" s="23"/>
      <c r="T16" s="23"/>
      <c r="U16" s="23"/>
      <c r="V16" s="23"/>
      <c r="W16" s="23"/>
      <c r="X16" s="23"/>
      <c r="Y16" s="23"/>
      <c r="Z16" s="23"/>
    </row>
    <row r="17" spans="1:26" x14ac:dyDescent="0.55000000000000004">
      <c r="A17" s="6">
        <f t="shared" ca="1" si="11"/>
        <v>30589</v>
      </c>
      <c r="B17" s="22" t="str">
        <f t="shared" ca="1" si="6"/>
        <v/>
      </c>
      <c r="C17" s="22" t="str">
        <f t="shared" ca="1" si="6"/>
        <v/>
      </c>
      <c r="D17" s="22" t="str">
        <f t="shared" ca="1" si="6"/>
        <v/>
      </c>
      <c r="E17" s="22">
        <f t="shared" ca="1" si="7"/>
        <v>9.1999999999999998E-2</v>
      </c>
      <c r="F17" s="22">
        <f t="shared" ca="1" si="8"/>
        <v>2.8600612870275821E-2</v>
      </c>
      <c r="G17" s="22">
        <f t="shared" ca="1" si="9"/>
        <v>7.9962752068312604E-2</v>
      </c>
      <c r="H17" s="22" t="str">
        <f t="shared" ca="1" si="10"/>
        <v/>
      </c>
      <c r="I17" s="22" t="str">
        <f t="shared" ca="1" si="10"/>
        <v/>
      </c>
      <c r="J17" s="22" t="str">
        <f t="shared" ca="1" si="10"/>
        <v/>
      </c>
      <c r="K17" s="22" t="str">
        <f t="shared" ca="1" si="10"/>
        <v/>
      </c>
      <c r="L17" s="22" t="str">
        <f t="shared" ca="1" si="10"/>
        <v/>
      </c>
      <c r="M17" s="22" t="str">
        <f t="shared" ca="1" si="10"/>
        <v/>
      </c>
      <c r="N17" s="22" t="str">
        <f t="shared" ca="1" si="10"/>
        <v/>
      </c>
      <c r="O17" s="22" t="str">
        <f t="shared" ca="1" si="10"/>
        <v/>
      </c>
      <c r="P17" s="23"/>
      <c r="Q17" s="23"/>
      <c r="R17" s="23"/>
      <c r="S17" s="23"/>
      <c r="T17" s="23"/>
      <c r="U17" s="23"/>
      <c r="V17" s="23"/>
      <c r="W17" s="23"/>
      <c r="X17" s="23"/>
      <c r="Y17" s="23"/>
      <c r="Z17" s="23"/>
    </row>
    <row r="18" spans="1:26" x14ac:dyDescent="0.55000000000000004">
      <c r="A18" s="6">
        <f t="shared" ca="1" si="11"/>
        <v>30620</v>
      </c>
      <c r="B18" s="22" t="str">
        <f t="shared" ca="1" si="6"/>
        <v/>
      </c>
      <c r="C18" s="22" t="str">
        <f t="shared" ca="1" si="6"/>
        <v/>
      </c>
      <c r="D18" s="22" t="str">
        <f t="shared" ca="1" si="6"/>
        <v/>
      </c>
      <c r="E18" s="22">
        <f t="shared" ca="1" si="7"/>
        <v>8.8000000000000009E-2</v>
      </c>
      <c r="F18" s="22">
        <f t="shared" ca="1" si="8"/>
        <v>2.8513238289205711E-2</v>
      </c>
      <c r="G18" s="22" t="str">
        <f t="shared" ca="1" si="9"/>
        <v/>
      </c>
      <c r="H18" s="22" t="str">
        <f t="shared" ca="1" si="10"/>
        <v/>
      </c>
      <c r="I18" s="22" t="str">
        <f t="shared" ca="1" si="10"/>
        <v/>
      </c>
      <c r="J18" s="22" t="str">
        <f t="shared" ca="1" si="10"/>
        <v/>
      </c>
      <c r="K18" s="22" t="str">
        <f t="shared" ca="1" si="10"/>
        <v/>
      </c>
      <c r="L18" s="22" t="str">
        <f t="shared" ca="1" si="10"/>
        <v/>
      </c>
      <c r="M18" s="22" t="str">
        <f t="shared" ca="1" si="10"/>
        <v/>
      </c>
      <c r="N18" s="22" t="str">
        <f t="shared" ca="1" si="10"/>
        <v/>
      </c>
      <c r="O18" s="22" t="str">
        <f t="shared" ca="1" si="10"/>
        <v/>
      </c>
      <c r="P18" s="23"/>
      <c r="Q18" s="23"/>
      <c r="R18" s="23"/>
      <c r="S18" s="23"/>
      <c r="T18" s="23"/>
      <c r="U18" s="23"/>
      <c r="V18" s="23"/>
      <c r="W18" s="23"/>
      <c r="X18" s="23"/>
      <c r="Y18" s="23"/>
      <c r="Z18" s="23"/>
    </row>
    <row r="19" spans="1:26" x14ac:dyDescent="0.55000000000000004">
      <c r="A19" s="6">
        <f t="shared" ca="1" si="11"/>
        <v>30650</v>
      </c>
      <c r="B19" s="22" t="str">
        <f t="shared" ca="1" si="6"/>
        <v/>
      </c>
      <c r="C19" s="22" t="str">
        <f t="shared" ca="1" si="6"/>
        <v/>
      </c>
      <c r="D19" s="22" t="str">
        <f t="shared" ca="1" si="6"/>
        <v/>
      </c>
      <c r="E19" s="22">
        <f t="shared" ca="1" si="7"/>
        <v>8.5000000000000006E-2</v>
      </c>
      <c r="F19" s="22">
        <f t="shared" ca="1" si="8"/>
        <v>3.2653061224489743E-2</v>
      </c>
      <c r="G19" s="22" t="str">
        <f t="shared" ca="1" si="9"/>
        <v/>
      </c>
      <c r="H19" s="22" t="str">
        <f t="shared" ca="1" si="10"/>
        <v/>
      </c>
      <c r="I19" s="22" t="str">
        <f t="shared" ca="1" si="10"/>
        <v/>
      </c>
      <c r="J19" s="22" t="str">
        <f t="shared" ca="1" si="10"/>
        <v/>
      </c>
      <c r="K19" s="22" t="str">
        <f t="shared" ca="1" si="10"/>
        <v/>
      </c>
      <c r="L19" s="22" t="str">
        <f t="shared" ca="1" si="10"/>
        <v/>
      </c>
      <c r="M19" s="22" t="str">
        <f t="shared" ca="1" si="10"/>
        <v/>
      </c>
      <c r="N19" s="22" t="str">
        <f t="shared" ca="1" si="10"/>
        <v/>
      </c>
      <c r="O19" s="22" t="str">
        <f t="shared" ca="1" si="10"/>
        <v/>
      </c>
      <c r="P19" s="23"/>
      <c r="Q19" s="23"/>
      <c r="R19" s="23"/>
      <c r="S19" s="23"/>
      <c r="T19" s="23"/>
      <c r="U19" s="23"/>
      <c r="V19" s="23"/>
      <c r="W19" s="23"/>
      <c r="X19" s="23"/>
      <c r="Y19" s="23"/>
      <c r="Z19" s="23"/>
    </row>
    <row r="20" spans="1:26" x14ac:dyDescent="0.55000000000000004">
      <c r="A20" s="6">
        <f t="shared" ca="1" si="11"/>
        <v>30681</v>
      </c>
      <c r="B20" s="22" t="str">
        <f t="shared" ca="1" si="6"/>
        <v/>
      </c>
      <c r="C20" s="22" t="str">
        <f t="shared" ca="1" si="6"/>
        <v/>
      </c>
      <c r="D20" s="22" t="str">
        <f t="shared" ca="1" si="6"/>
        <v/>
      </c>
      <c r="E20" s="22">
        <f t="shared" ca="1" si="7"/>
        <v>8.3000000000000004E-2</v>
      </c>
      <c r="F20" s="22">
        <f t="shared" ca="1" si="8"/>
        <v>3.7909836065573854E-2</v>
      </c>
      <c r="G20" s="22">
        <f t="shared" ca="1" si="9"/>
        <v>8.3448773111600261E-2</v>
      </c>
      <c r="H20" s="22" t="str">
        <f t="shared" ca="1" si="10"/>
        <v/>
      </c>
      <c r="I20" s="22" t="str">
        <f t="shared" ca="1" si="10"/>
        <v/>
      </c>
      <c r="J20" s="22" t="str">
        <f t="shared" ca="1" si="10"/>
        <v/>
      </c>
      <c r="K20" s="22" t="str">
        <f t="shared" ca="1" si="10"/>
        <v/>
      </c>
      <c r="L20" s="22" t="str">
        <f t="shared" ca="1" si="10"/>
        <v/>
      </c>
      <c r="M20" s="22" t="str">
        <f t="shared" ca="1" si="10"/>
        <v/>
      </c>
      <c r="N20" s="22" t="str">
        <f t="shared" ca="1" si="10"/>
        <v/>
      </c>
      <c r="O20" s="22" t="str">
        <f t="shared" ca="1" si="10"/>
        <v/>
      </c>
      <c r="P20" s="23"/>
      <c r="Q20" s="23"/>
      <c r="R20" s="23"/>
      <c r="S20" s="23"/>
      <c r="T20" s="23"/>
      <c r="U20" s="23"/>
      <c r="V20" s="23"/>
      <c r="W20" s="23"/>
      <c r="X20" s="23"/>
      <c r="Y20" s="23"/>
      <c r="Z20" s="23"/>
    </row>
    <row r="21" spans="1:26" x14ac:dyDescent="0.55000000000000004">
      <c r="A21" s="6">
        <f t="shared" ca="1" si="11"/>
        <v>30712</v>
      </c>
      <c r="B21" s="22" t="str">
        <f t="shared" ca="1" si="6"/>
        <v/>
      </c>
      <c r="C21" s="22" t="str">
        <f t="shared" ca="1" si="6"/>
        <v/>
      </c>
      <c r="D21" s="22" t="str">
        <f t="shared" ca="1" si="6"/>
        <v/>
      </c>
      <c r="E21" s="22">
        <f t="shared" ca="1" si="7"/>
        <v>0.08</v>
      </c>
      <c r="F21" s="22">
        <f t="shared" ca="1" si="8"/>
        <v>4.1922290388548111E-2</v>
      </c>
      <c r="G21" s="22" t="str">
        <f t="shared" ca="1" si="9"/>
        <v/>
      </c>
      <c r="H21" s="22" t="str">
        <f t="shared" ca="1" si="10"/>
        <v/>
      </c>
      <c r="I21" s="22" t="str">
        <f t="shared" ca="1" si="10"/>
        <v/>
      </c>
      <c r="J21" s="22" t="str">
        <f t="shared" ca="1" si="10"/>
        <v/>
      </c>
      <c r="K21" s="22" t="str">
        <f t="shared" ca="1" si="10"/>
        <v/>
      </c>
      <c r="L21" s="22" t="str">
        <f t="shared" ca="1" si="10"/>
        <v/>
      </c>
      <c r="M21" s="22" t="str">
        <f t="shared" ca="1" si="10"/>
        <v/>
      </c>
      <c r="N21" s="22" t="str">
        <f t="shared" ca="1" si="10"/>
        <v/>
      </c>
      <c r="O21" s="22" t="str">
        <f t="shared" ca="1" si="10"/>
        <v/>
      </c>
      <c r="P21" s="23"/>
      <c r="Q21" s="23"/>
      <c r="R21" s="23"/>
      <c r="S21" s="23"/>
      <c r="T21" s="23"/>
      <c r="U21" s="23"/>
      <c r="V21" s="23"/>
      <c r="W21" s="23"/>
      <c r="X21" s="23"/>
      <c r="Y21" s="23"/>
      <c r="Z21" s="23"/>
    </row>
    <row r="22" spans="1:26" x14ac:dyDescent="0.55000000000000004">
      <c r="A22" s="6">
        <f t="shared" ca="1" si="11"/>
        <v>30741</v>
      </c>
      <c r="B22" s="22" t="str">
        <f t="shared" ca="1" si="6"/>
        <v/>
      </c>
      <c r="C22" s="22" t="str">
        <f t="shared" ca="1" si="6"/>
        <v/>
      </c>
      <c r="D22" s="22" t="str">
        <f t="shared" ca="1" si="6"/>
        <v/>
      </c>
      <c r="E22" s="22">
        <f t="shared" ca="1" si="7"/>
        <v>7.8E-2</v>
      </c>
      <c r="F22" s="22">
        <f t="shared" ca="1" si="8"/>
        <v>4.5965270684371839E-2</v>
      </c>
      <c r="G22" s="22" t="str">
        <f t="shared" ca="1" si="9"/>
        <v/>
      </c>
      <c r="H22" s="22" t="str">
        <f t="shared" ca="1" si="10"/>
        <v/>
      </c>
      <c r="I22" s="22" t="str">
        <f t="shared" ca="1" si="10"/>
        <v/>
      </c>
      <c r="J22" s="22" t="str">
        <f t="shared" ca="1" si="10"/>
        <v/>
      </c>
      <c r="K22" s="22" t="str">
        <f t="shared" ca="1" si="10"/>
        <v/>
      </c>
      <c r="L22" s="22" t="str">
        <f t="shared" ca="1" si="10"/>
        <v/>
      </c>
      <c r="M22" s="22" t="str">
        <f t="shared" ca="1" si="10"/>
        <v/>
      </c>
      <c r="N22" s="22" t="str">
        <f t="shared" ca="1" si="10"/>
        <v/>
      </c>
      <c r="O22" s="22" t="str">
        <f t="shared" ca="1" si="10"/>
        <v/>
      </c>
      <c r="P22" s="23"/>
      <c r="Q22" s="23"/>
      <c r="R22" s="23"/>
      <c r="S22" s="23"/>
      <c r="T22" s="23"/>
      <c r="U22" s="23"/>
      <c r="V22" s="23"/>
      <c r="W22" s="23"/>
      <c r="X22" s="23"/>
      <c r="Y22" s="23"/>
      <c r="Z22" s="23"/>
    </row>
    <row r="23" spans="1:26" x14ac:dyDescent="0.55000000000000004">
      <c r="A23" s="6">
        <f t="shared" ca="1" si="11"/>
        <v>30772</v>
      </c>
      <c r="B23" s="22" t="str">
        <f t="shared" ca="1" si="6"/>
        <v/>
      </c>
      <c r="C23" s="22" t="str">
        <f t="shared" ca="1" si="6"/>
        <v/>
      </c>
      <c r="D23" s="22" t="str">
        <f t="shared" ca="1" si="6"/>
        <v/>
      </c>
      <c r="E23" s="22">
        <f t="shared" ca="1" si="7"/>
        <v>7.8E-2</v>
      </c>
      <c r="F23" s="22">
        <f t="shared" ca="1" si="8"/>
        <v>4.8008171603677097E-2</v>
      </c>
      <c r="G23" s="22">
        <f t="shared" ca="1" si="9"/>
        <v>7.8190785614994596E-2</v>
      </c>
      <c r="H23" s="22" t="str">
        <f t="shared" ca="1" si="10"/>
        <v/>
      </c>
      <c r="I23" s="22" t="str">
        <f t="shared" ca="1" si="10"/>
        <v/>
      </c>
      <c r="J23" s="22" t="str">
        <f t="shared" ca="1" si="10"/>
        <v/>
      </c>
      <c r="K23" s="22" t="str">
        <f t="shared" ca="1" si="10"/>
        <v/>
      </c>
      <c r="L23" s="22" t="str">
        <f t="shared" ca="1" si="10"/>
        <v/>
      </c>
      <c r="M23" s="22" t="str">
        <f t="shared" ca="1" si="10"/>
        <v/>
      </c>
      <c r="N23" s="22" t="str">
        <f t="shared" ca="1" si="10"/>
        <v/>
      </c>
      <c r="O23" s="22" t="str">
        <f t="shared" ca="1" si="10"/>
        <v/>
      </c>
      <c r="P23" s="23"/>
      <c r="Q23" s="23"/>
      <c r="R23" s="23"/>
      <c r="S23" s="23"/>
      <c r="T23" s="23"/>
      <c r="U23" s="23"/>
      <c r="V23" s="23"/>
      <c r="W23" s="23"/>
      <c r="X23" s="23"/>
      <c r="Y23" s="23"/>
      <c r="Z23" s="23"/>
    </row>
    <row r="24" spans="1:26" x14ac:dyDescent="0.55000000000000004">
      <c r="A24" s="6">
        <f t="shared" ca="1" si="11"/>
        <v>30802</v>
      </c>
      <c r="B24" s="22" t="str">
        <f t="shared" ca="1" si="6"/>
        <v/>
      </c>
      <c r="C24" s="22" t="str">
        <f t="shared" ca="1" si="6"/>
        <v/>
      </c>
      <c r="D24" s="22" t="str">
        <f t="shared" ca="1" si="6"/>
        <v/>
      </c>
      <c r="E24" s="22">
        <f t="shared" ca="1" si="7"/>
        <v>7.6999999999999999E-2</v>
      </c>
      <c r="F24" s="22">
        <f t="shared" ca="1" si="8"/>
        <v>4.5638945233265726E-2</v>
      </c>
      <c r="G24" s="22" t="str">
        <f t="shared" ca="1" si="9"/>
        <v/>
      </c>
      <c r="H24" s="22" t="str">
        <f t="shared" ca="1" si="10"/>
        <v/>
      </c>
      <c r="I24" s="22" t="str">
        <f t="shared" ca="1" si="10"/>
        <v/>
      </c>
      <c r="J24" s="22" t="str">
        <f t="shared" ca="1" si="10"/>
        <v/>
      </c>
      <c r="K24" s="22" t="str">
        <f t="shared" ca="1" si="10"/>
        <v/>
      </c>
      <c r="L24" s="22" t="str">
        <f t="shared" ca="1" si="10"/>
        <v/>
      </c>
      <c r="M24" s="22" t="str">
        <f t="shared" ca="1" si="10"/>
        <v/>
      </c>
      <c r="N24" s="22" t="str">
        <f t="shared" ca="1" si="10"/>
        <v/>
      </c>
      <c r="O24" s="22" t="str">
        <f t="shared" ca="1" si="10"/>
        <v/>
      </c>
      <c r="P24" s="23"/>
      <c r="Q24" s="23"/>
      <c r="R24" s="23"/>
      <c r="S24" s="23"/>
      <c r="T24" s="23"/>
      <c r="U24" s="23"/>
      <c r="V24" s="23"/>
      <c r="W24" s="23"/>
      <c r="X24" s="23"/>
      <c r="Y24" s="23"/>
      <c r="Z24" s="23"/>
    </row>
    <row r="25" spans="1:26" x14ac:dyDescent="0.55000000000000004">
      <c r="A25" s="6">
        <f t="shared" ca="1" si="11"/>
        <v>30833</v>
      </c>
      <c r="B25" s="22" t="str">
        <f t="shared" ca="1" si="6"/>
        <v/>
      </c>
      <c r="C25" s="22" t="str">
        <f t="shared" ca="1" si="6"/>
        <v/>
      </c>
      <c r="D25" s="22" t="str">
        <f t="shared" ca="1" si="6"/>
        <v/>
      </c>
      <c r="E25" s="22">
        <f t="shared" ca="1" si="7"/>
        <v>7.400000000000001E-2</v>
      </c>
      <c r="F25" s="22">
        <f t="shared" ca="1" si="8"/>
        <v>4.2338709677419484E-2</v>
      </c>
      <c r="G25" s="22" t="str">
        <f t="shared" ca="1" si="9"/>
        <v/>
      </c>
      <c r="H25" s="22" t="str">
        <f t="shared" ca="1" si="10"/>
        <v/>
      </c>
      <c r="I25" s="22" t="str">
        <f t="shared" ca="1" si="10"/>
        <v/>
      </c>
      <c r="J25" s="22" t="str">
        <f t="shared" ca="1" si="10"/>
        <v/>
      </c>
      <c r="K25" s="22" t="str">
        <f t="shared" ca="1" si="10"/>
        <v/>
      </c>
      <c r="L25" s="22" t="str">
        <f t="shared" ca="1" si="10"/>
        <v/>
      </c>
      <c r="M25" s="22" t="str">
        <f t="shared" ca="1" si="10"/>
        <v/>
      </c>
      <c r="N25" s="22" t="str">
        <f t="shared" ca="1" si="10"/>
        <v/>
      </c>
      <c r="O25" s="22" t="str">
        <f t="shared" ca="1" si="10"/>
        <v/>
      </c>
      <c r="P25" s="23"/>
      <c r="Q25" s="23"/>
      <c r="R25" s="23"/>
      <c r="S25" s="23"/>
      <c r="T25" s="23"/>
      <c r="U25" s="23"/>
      <c r="V25" s="23"/>
      <c r="W25" s="23"/>
      <c r="X25" s="23"/>
      <c r="Y25" s="23"/>
      <c r="Z25" s="23"/>
    </row>
    <row r="26" spans="1:26" x14ac:dyDescent="0.55000000000000004">
      <c r="A26" s="6">
        <f t="shared" ca="1" si="11"/>
        <v>30863</v>
      </c>
      <c r="B26" s="22" t="str">
        <f t="shared" ca="1" si="6"/>
        <v/>
      </c>
      <c r="C26" s="22" t="str">
        <f t="shared" ca="1" si="6"/>
        <v/>
      </c>
      <c r="D26" s="22" t="str">
        <f t="shared" ca="1" si="6"/>
        <v/>
      </c>
      <c r="E26" s="22">
        <f t="shared" ca="1" si="7"/>
        <v>7.2000000000000008E-2</v>
      </c>
      <c r="F26" s="22">
        <f t="shared" ca="1" si="8"/>
        <v>4.2211055276381915E-2</v>
      </c>
      <c r="G26" s="22">
        <f t="shared" ca="1" si="9"/>
        <v>6.9111634315603965E-2</v>
      </c>
      <c r="H26" s="22" t="str">
        <f t="shared" ca="1" si="10"/>
        <v/>
      </c>
      <c r="I26" s="22" t="str">
        <f t="shared" ca="1" si="10"/>
        <v/>
      </c>
      <c r="J26" s="22" t="str">
        <f t="shared" ca="1" si="10"/>
        <v/>
      </c>
      <c r="K26" s="22" t="str">
        <f t="shared" ca="1" si="10"/>
        <v/>
      </c>
      <c r="L26" s="22" t="str">
        <f t="shared" ca="1" si="10"/>
        <v/>
      </c>
      <c r="M26" s="22" t="str">
        <f t="shared" ca="1" si="10"/>
        <v/>
      </c>
      <c r="N26" s="22" t="str">
        <f t="shared" ca="1" si="10"/>
        <v/>
      </c>
      <c r="O26" s="22" t="str">
        <f t="shared" ca="1" si="10"/>
        <v/>
      </c>
      <c r="P26" s="23"/>
      <c r="Q26" s="23"/>
      <c r="R26" s="23"/>
      <c r="S26" s="23"/>
      <c r="T26" s="23"/>
      <c r="U26" s="23"/>
      <c r="V26" s="23"/>
      <c r="W26" s="23"/>
      <c r="X26" s="23"/>
      <c r="Y26" s="23"/>
      <c r="Z26" s="23"/>
    </row>
    <row r="27" spans="1:26" x14ac:dyDescent="0.55000000000000004">
      <c r="A27" s="6">
        <f t="shared" ca="1" si="11"/>
        <v>30894</v>
      </c>
      <c r="B27" s="22" t="str">
        <f t="shared" ca="1" si="6"/>
        <v/>
      </c>
      <c r="C27" s="22" t="str">
        <f t="shared" ca="1" si="6"/>
        <v/>
      </c>
      <c r="D27" s="22" t="str">
        <f t="shared" ca="1" si="6"/>
        <v/>
      </c>
      <c r="E27" s="22">
        <f t="shared" ca="1" si="7"/>
        <v>7.4999999999999997E-2</v>
      </c>
      <c r="F27" s="22">
        <f t="shared" ca="1" si="8"/>
        <v>4.2042042042041983E-2</v>
      </c>
      <c r="G27" s="22" t="str">
        <f t="shared" ca="1" si="9"/>
        <v/>
      </c>
      <c r="H27" s="22" t="str">
        <f t="shared" ca="1" si="10"/>
        <v/>
      </c>
      <c r="I27" s="22" t="str">
        <f t="shared" ca="1" si="10"/>
        <v/>
      </c>
      <c r="J27" s="22" t="str">
        <f t="shared" ca="1" si="10"/>
        <v/>
      </c>
      <c r="K27" s="22" t="str">
        <f t="shared" ca="1" si="10"/>
        <v/>
      </c>
      <c r="L27" s="22" t="str">
        <f t="shared" ca="1" si="10"/>
        <v/>
      </c>
      <c r="M27" s="22" t="str">
        <f t="shared" ca="1" si="10"/>
        <v/>
      </c>
      <c r="N27" s="22" t="str">
        <f t="shared" ca="1" si="10"/>
        <v/>
      </c>
      <c r="O27" s="22" t="str">
        <f t="shared" ca="1" si="10"/>
        <v/>
      </c>
      <c r="P27" s="23"/>
      <c r="Q27" s="23"/>
      <c r="R27" s="23"/>
      <c r="S27" s="23"/>
      <c r="T27" s="23"/>
      <c r="U27" s="23"/>
      <c r="V27" s="23"/>
      <c r="W27" s="23"/>
      <c r="X27" s="23"/>
      <c r="Y27" s="23"/>
      <c r="Z27" s="23"/>
    </row>
    <row r="28" spans="1:26" x14ac:dyDescent="0.55000000000000004">
      <c r="A28" s="6">
        <f t="shared" ca="1" si="11"/>
        <v>30925</v>
      </c>
      <c r="B28" s="22" t="str">
        <f t="shared" ref="B28:D47" ca="1" si="12">IF($A28="","",IF(ISERROR(IF(ISERROR(INDEX(FredRatesData_AllData,MATCH($A28-(MAX(0,WEEKDAY($A28,2)-5)),FredRatesData_Dates,0),MATCH(B$6,FredRatesData_IDs,0),1)/B$5),INDEX(FredRatesData_AllData,MATCH($A28-(MAX(0,WEEKDAY($A28,2)-5))-3,FredRatesData_Dates,0),MATCH(B$6,FredRatesData_IDs,0),1)/B$5,INDEX(FredRatesData_AllData,MATCH($A28-(MAX(0,WEEKDAY($A28,2)-5)),FredRatesData_Dates,0),MATCH(B$6,FredRatesData_IDs,0),1)/B$5)),"",IF(ISERROR(INDEX(FredRatesData_AllData,MATCH($A28-(MAX(0,WEEKDAY($A28,2)-5)),FredRatesData_Dates,0),MATCH(B$6,FredRatesData_IDs,0),1)/B$5),INDEX(FredRatesData_AllData,MATCH($A28-(MAX(0,WEEKDAY($A28,2)-5))-3,FredRatesData_Dates,0),MATCH(B$6,FredRatesData_IDs,0),1)/B$5,INDEX(FredRatesData_AllData,MATCH($A28-(MAX(0,WEEKDAY($A28,2)-5)),FredRatesData_Dates,0),MATCH(B$6,FredRatesData_IDs,0),1)/B$5)))</f>
        <v/>
      </c>
      <c r="C28" s="22" t="str">
        <f t="shared" ca="1" si="12"/>
        <v/>
      </c>
      <c r="D28" s="22" t="str">
        <f t="shared" ca="1" si="12"/>
        <v/>
      </c>
      <c r="E28" s="22">
        <f t="shared" ca="1" si="7"/>
        <v>7.4999999999999997E-2</v>
      </c>
      <c r="F28" s="22">
        <f t="shared" ca="1" si="8"/>
        <v>4.2914171656686539E-2</v>
      </c>
      <c r="G28" s="22" t="str">
        <f t="shared" ca="1" si="9"/>
        <v/>
      </c>
      <c r="H28" s="22" t="str">
        <f t="shared" ref="H28:O47" ca="1" si="13">IF($A28="","",IF(ISERROR(IF(ISERROR(INDEX(FredRatesData_AllData,MATCH($A28-(MAX(0,WEEKDAY($A28,2)-5)),FredRatesData_Dates,0),MATCH(H$6,FredRatesData_IDs,0),1)/H$5),INDEX(FredRatesData_AllData,MATCH($A28-(MAX(0,WEEKDAY($A28,2)-5))-3,FredRatesData_Dates,0),MATCH(H$6,FredRatesData_IDs,0),1)/H$5,INDEX(FredRatesData_AllData,MATCH($A28-(MAX(0,WEEKDAY($A28,2)-5)),FredRatesData_Dates,0),MATCH(H$6,FredRatesData_IDs,0),1)/H$5)),"",IF(ISERROR(INDEX(FredRatesData_AllData,MATCH($A28-(MAX(0,WEEKDAY($A28,2)-5)),FredRatesData_Dates,0),MATCH(H$6,FredRatesData_IDs,0),1)/H$5),INDEX(FredRatesData_AllData,MATCH($A28-(MAX(0,WEEKDAY($A28,2)-5))-3,FredRatesData_Dates,0),MATCH(H$6,FredRatesData_IDs,0),1)/H$5,INDEX(FredRatesData_AllData,MATCH($A28-(MAX(0,WEEKDAY($A28,2)-5)),FredRatesData_Dates,0),MATCH(H$6,FredRatesData_IDs,0),1)/H$5)))</f>
        <v/>
      </c>
      <c r="I28" s="22" t="str">
        <f t="shared" ca="1" si="13"/>
        <v/>
      </c>
      <c r="J28" s="22" t="str">
        <f t="shared" ca="1" si="13"/>
        <v/>
      </c>
      <c r="K28" s="22" t="str">
        <f t="shared" ca="1" si="13"/>
        <v/>
      </c>
      <c r="L28" s="22" t="str">
        <f t="shared" ca="1" si="13"/>
        <v/>
      </c>
      <c r="M28" s="22" t="str">
        <f t="shared" ca="1" si="13"/>
        <v/>
      </c>
      <c r="N28" s="22" t="str">
        <f t="shared" ca="1" si="13"/>
        <v/>
      </c>
      <c r="O28" s="22" t="str">
        <f t="shared" ca="1" si="13"/>
        <v/>
      </c>
      <c r="P28" s="23"/>
      <c r="Q28" s="23"/>
      <c r="R28" s="23"/>
      <c r="S28" s="23"/>
      <c r="T28" s="23"/>
      <c r="U28" s="23"/>
      <c r="V28" s="23"/>
      <c r="W28" s="23"/>
      <c r="X28" s="23"/>
      <c r="Y28" s="23"/>
      <c r="Z28" s="23"/>
    </row>
    <row r="29" spans="1:26" x14ac:dyDescent="0.55000000000000004">
      <c r="A29" s="6">
        <f t="shared" ca="1" si="11"/>
        <v>30955</v>
      </c>
      <c r="B29" s="22" t="str">
        <f t="shared" ca="1" si="12"/>
        <v/>
      </c>
      <c r="C29" s="22" t="str">
        <f t="shared" ca="1" si="12"/>
        <v/>
      </c>
      <c r="D29" s="22" t="str">
        <f t="shared" ca="1" si="12"/>
        <v/>
      </c>
      <c r="E29" s="22">
        <f t="shared" ca="1" si="7"/>
        <v>7.2999999999999995E-2</v>
      </c>
      <c r="F29" s="22">
        <f t="shared" ca="1" si="8"/>
        <v>4.2701092353525372E-2</v>
      </c>
      <c r="G29" s="22">
        <f t="shared" ca="1" si="9"/>
        <v>3.8562564399235555E-2</v>
      </c>
      <c r="H29" s="22" t="str">
        <f t="shared" ca="1" si="13"/>
        <v/>
      </c>
      <c r="I29" s="22" t="str">
        <f t="shared" ca="1" si="13"/>
        <v/>
      </c>
      <c r="J29" s="22" t="str">
        <f t="shared" ca="1" si="13"/>
        <v/>
      </c>
      <c r="K29" s="22" t="str">
        <f t="shared" ca="1" si="13"/>
        <v/>
      </c>
      <c r="L29" s="22" t="str">
        <f t="shared" ca="1" si="13"/>
        <v/>
      </c>
      <c r="M29" s="22" t="str">
        <f t="shared" ca="1" si="13"/>
        <v/>
      </c>
      <c r="N29" s="22" t="str">
        <f t="shared" ca="1" si="13"/>
        <v/>
      </c>
      <c r="O29" s="22" t="str">
        <f t="shared" ca="1" si="13"/>
        <v/>
      </c>
      <c r="P29" s="23"/>
      <c r="Q29" s="23"/>
      <c r="R29" s="23"/>
      <c r="S29" s="23"/>
      <c r="T29" s="23"/>
      <c r="U29" s="23"/>
      <c r="V29" s="23"/>
      <c r="W29" s="23"/>
      <c r="X29" s="23"/>
      <c r="Y29" s="23"/>
      <c r="Z29" s="23"/>
    </row>
    <row r="30" spans="1:26" x14ac:dyDescent="0.55000000000000004">
      <c r="A30" s="6">
        <f t="shared" ca="1" si="11"/>
        <v>30986</v>
      </c>
      <c r="B30" s="22" t="str">
        <f t="shared" ca="1" si="12"/>
        <v/>
      </c>
      <c r="C30" s="22" t="str">
        <f t="shared" ca="1" si="12"/>
        <v/>
      </c>
      <c r="D30" s="22" t="str">
        <f t="shared" ca="1" si="12"/>
        <v/>
      </c>
      <c r="E30" s="22">
        <f t="shared" ca="1" si="7"/>
        <v>7.400000000000001E-2</v>
      </c>
      <c r="F30" s="22">
        <f t="shared" ca="1" si="8"/>
        <v>4.2574257425742612E-2</v>
      </c>
      <c r="G30" s="22" t="str">
        <f t="shared" ca="1" si="9"/>
        <v/>
      </c>
      <c r="H30" s="22" t="str">
        <f t="shared" ca="1" si="13"/>
        <v/>
      </c>
      <c r="I30" s="22" t="str">
        <f t="shared" ca="1" si="13"/>
        <v/>
      </c>
      <c r="J30" s="22" t="str">
        <f t="shared" ca="1" si="13"/>
        <v/>
      </c>
      <c r="K30" s="22" t="str">
        <f t="shared" ca="1" si="13"/>
        <v/>
      </c>
      <c r="L30" s="22" t="str">
        <f t="shared" ca="1" si="13"/>
        <v/>
      </c>
      <c r="M30" s="22" t="str">
        <f t="shared" ca="1" si="13"/>
        <v/>
      </c>
      <c r="N30" s="22" t="str">
        <f t="shared" ca="1" si="13"/>
        <v/>
      </c>
      <c r="O30" s="22" t="str">
        <f t="shared" ca="1" si="13"/>
        <v/>
      </c>
      <c r="P30" s="23"/>
      <c r="Q30" s="23"/>
      <c r="R30" s="23"/>
      <c r="S30" s="23"/>
      <c r="T30" s="23"/>
      <c r="U30" s="23"/>
      <c r="V30" s="23"/>
      <c r="W30" s="23"/>
      <c r="X30" s="23"/>
      <c r="Y30" s="23"/>
      <c r="Z30" s="23"/>
    </row>
    <row r="31" spans="1:26" x14ac:dyDescent="0.55000000000000004">
      <c r="A31" s="6">
        <f t="shared" ca="1" si="11"/>
        <v>31016</v>
      </c>
      <c r="B31" s="22" t="str">
        <f t="shared" ca="1" si="12"/>
        <v/>
      </c>
      <c r="C31" s="22" t="str">
        <f t="shared" ca="1" si="12"/>
        <v/>
      </c>
      <c r="D31" s="22" t="str">
        <f t="shared" ca="1" si="12"/>
        <v/>
      </c>
      <c r="E31" s="22">
        <f t="shared" ca="1" si="7"/>
        <v>7.2000000000000008E-2</v>
      </c>
      <c r="F31" s="22">
        <f t="shared" ca="1" si="8"/>
        <v>4.0513833992094739E-2</v>
      </c>
      <c r="G31" s="22" t="str">
        <f t="shared" ca="1" si="9"/>
        <v/>
      </c>
      <c r="H31" s="22" t="str">
        <f t="shared" ca="1" si="13"/>
        <v/>
      </c>
      <c r="I31" s="22" t="str">
        <f t="shared" ca="1" si="13"/>
        <v/>
      </c>
      <c r="J31" s="22" t="str">
        <f t="shared" ca="1" si="13"/>
        <v/>
      </c>
      <c r="K31" s="22" t="str">
        <f t="shared" ca="1" si="13"/>
        <v/>
      </c>
      <c r="L31" s="22" t="str">
        <f t="shared" ca="1" si="13"/>
        <v/>
      </c>
      <c r="M31" s="22" t="str">
        <f t="shared" ca="1" si="13"/>
        <v/>
      </c>
      <c r="N31" s="22" t="str">
        <f t="shared" ca="1" si="13"/>
        <v/>
      </c>
      <c r="O31" s="22" t="str">
        <f t="shared" ca="1" si="13"/>
        <v/>
      </c>
      <c r="P31" s="23"/>
      <c r="Q31" s="23"/>
      <c r="R31" s="23"/>
      <c r="S31" s="23"/>
      <c r="T31" s="23"/>
      <c r="U31" s="23"/>
      <c r="V31" s="23"/>
      <c r="W31" s="23"/>
      <c r="X31" s="23"/>
      <c r="Y31" s="23"/>
      <c r="Z31" s="23"/>
    </row>
    <row r="32" spans="1:26" x14ac:dyDescent="0.55000000000000004">
      <c r="A32" s="6">
        <f t="shared" ca="1" si="11"/>
        <v>31047</v>
      </c>
      <c r="B32" s="22" t="str">
        <f t="shared" ca="1" si="12"/>
        <v/>
      </c>
      <c r="C32" s="22" t="str">
        <f t="shared" ca="1" si="12"/>
        <v/>
      </c>
      <c r="D32" s="22" t="str">
        <f t="shared" ca="1" si="12"/>
        <v/>
      </c>
      <c r="E32" s="22">
        <f t="shared" ca="1" si="7"/>
        <v>7.2999999999999995E-2</v>
      </c>
      <c r="F32" s="22">
        <f t="shared" ca="1" si="8"/>
        <v>3.948667324777877E-2</v>
      </c>
      <c r="G32" s="22">
        <f t="shared" ca="1" si="9"/>
        <v>3.2834512459506193E-2</v>
      </c>
      <c r="H32" s="22" t="str">
        <f t="shared" ca="1" si="13"/>
        <v/>
      </c>
      <c r="I32" s="22" t="str">
        <f t="shared" ca="1" si="13"/>
        <v/>
      </c>
      <c r="J32" s="22" t="str">
        <f t="shared" ca="1" si="13"/>
        <v/>
      </c>
      <c r="K32" s="22" t="str">
        <f t="shared" ca="1" si="13"/>
        <v/>
      </c>
      <c r="L32" s="22" t="str">
        <f t="shared" ca="1" si="13"/>
        <v/>
      </c>
      <c r="M32" s="22" t="str">
        <f t="shared" ca="1" si="13"/>
        <v/>
      </c>
      <c r="N32" s="22" t="str">
        <f t="shared" ca="1" si="13"/>
        <v/>
      </c>
      <c r="O32" s="22" t="str">
        <f t="shared" ca="1" si="13"/>
        <v/>
      </c>
      <c r="P32" s="23"/>
      <c r="Q32" s="23"/>
      <c r="R32" s="23"/>
      <c r="S32" s="23"/>
      <c r="T32" s="23"/>
      <c r="U32" s="23"/>
      <c r="V32" s="23"/>
      <c r="W32" s="23"/>
      <c r="X32" s="23"/>
      <c r="Y32" s="23"/>
      <c r="Z32" s="23"/>
    </row>
    <row r="33" spans="1:26" x14ac:dyDescent="0.55000000000000004">
      <c r="A33" s="6">
        <f t="shared" ca="1" si="11"/>
        <v>31078</v>
      </c>
      <c r="B33" s="22" t="str">
        <f t="shared" ca="1" si="12"/>
        <v/>
      </c>
      <c r="C33" s="22" t="str">
        <f t="shared" ca="1" si="12"/>
        <v/>
      </c>
      <c r="D33" s="22" t="str">
        <f t="shared" ca="1" si="12"/>
        <v/>
      </c>
      <c r="E33" s="22">
        <f t="shared" ca="1" si="7"/>
        <v>7.2999999999999995E-2</v>
      </c>
      <c r="F33" s="22">
        <f t="shared" ca="1" si="8"/>
        <v>3.5328753680078373E-2</v>
      </c>
      <c r="G33" s="22" t="str">
        <f t="shared" ca="1" si="9"/>
        <v/>
      </c>
      <c r="H33" s="22" t="str">
        <f t="shared" ca="1" si="13"/>
        <v/>
      </c>
      <c r="I33" s="22" t="str">
        <f t="shared" ca="1" si="13"/>
        <v/>
      </c>
      <c r="J33" s="22" t="str">
        <f t="shared" ca="1" si="13"/>
        <v/>
      </c>
      <c r="K33" s="22" t="str">
        <f t="shared" ca="1" si="13"/>
        <v/>
      </c>
      <c r="L33" s="22" t="str">
        <f t="shared" ca="1" si="13"/>
        <v/>
      </c>
      <c r="M33" s="22" t="str">
        <f t="shared" ca="1" si="13"/>
        <v/>
      </c>
      <c r="N33" s="22" t="str">
        <f t="shared" ca="1" si="13"/>
        <v/>
      </c>
      <c r="O33" s="22" t="str">
        <f t="shared" ca="1" si="13"/>
        <v/>
      </c>
      <c r="P33" s="23"/>
      <c r="Q33" s="23"/>
      <c r="R33" s="23"/>
      <c r="S33" s="23"/>
      <c r="T33" s="23"/>
      <c r="U33" s="23"/>
      <c r="V33" s="23"/>
      <c r="W33" s="23"/>
      <c r="X33" s="23"/>
      <c r="Y33" s="23"/>
      <c r="Z33" s="23"/>
    </row>
    <row r="34" spans="1:26" x14ac:dyDescent="0.55000000000000004">
      <c r="A34" s="6">
        <f t="shared" ca="1" si="11"/>
        <v>31106</v>
      </c>
      <c r="B34" s="22" t="str">
        <f t="shared" ca="1" si="12"/>
        <v/>
      </c>
      <c r="C34" s="22" t="str">
        <f t="shared" ca="1" si="12"/>
        <v/>
      </c>
      <c r="D34" s="22" t="str">
        <f t="shared" ca="1" si="12"/>
        <v/>
      </c>
      <c r="E34" s="22">
        <f t="shared" ca="1" si="7"/>
        <v>7.2000000000000008E-2</v>
      </c>
      <c r="F34" s="22">
        <f t="shared" ca="1" si="8"/>
        <v>3.515625E-2</v>
      </c>
      <c r="G34" s="22" t="str">
        <f t="shared" ca="1" si="9"/>
        <v/>
      </c>
      <c r="H34" s="22" t="str">
        <f t="shared" ca="1" si="13"/>
        <v/>
      </c>
      <c r="I34" s="22" t="str">
        <f t="shared" ca="1" si="13"/>
        <v/>
      </c>
      <c r="J34" s="22" t="str">
        <f t="shared" ca="1" si="13"/>
        <v/>
      </c>
      <c r="K34" s="22" t="str">
        <f t="shared" ca="1" si="13"/>
        <v/>
      </c>
      <c r="L34" s="22" t="str">
        <f t="shared" ca="1" si="13"/>
        <v/>
      </c>
      <c r="M34" s="22" t="str">
        <f t="shared" ca="1" si="13"/>
        <v/>
      </c>
      <c r="N34" s="22" t="str">
        <f t="shared" ca="1" si="13"/>
        <v/>
      </c>
      <c r="O34" s="22" t="str">
        <f t="shared" ca="1" si="13"/>
        <v/>
      </c>
      <c r="P34" s="23"/>
      <c r="Q34" s="23"/>
      <c r="R34" s="23"/>
      <c r="S34" s="23"/>
      <c r="T34" s="23"/>
      <c r="U34" s="23"/>
      <c r="V34" s="23"/>
      <c r="W34" s="23"/>
      <c r="X34" s="23"/>
      <c r="Y34" s="23"/>
      <c r="Z34" s="23"/>
    </row>
    <row r="35" spans="1:26" x14ac:dyDescent="0.55000000000000004">
      <c r="A35" s="6">
        <f t="shared" ca="1" si="11"/>
        <v>31137</v>
      </c>
      <c r="B35" s="22" t="str">
        <f t="shared" ca="1" si="12"/>
        <v/>
      </c>
      <c r="C35" s="22" t="str">
        <f t="shared" ca="1" si="12"/>
        <v/>
      </c>
      <c r="D35" s="22" t="str">
        <f t="shared" ca="1" si="12"/>
        <v/>
      </c>
      <c r="E35" s="22">
        <f t="shared" ca="1" si="7"/>
        <v>7.2000000000000008E-2</v>
      </c>
      <c r="F35" s="22">
        <f t="shared" ca="1" si="8"/>
        <v>3.7037037037037202E-2</v>
      </c>
      <c r="G35" s="22">
        <f t="shared" ca="1" si="9"/>
        <v>3.8763472282318467E-2</v>
      </c>
      <c r="H35" s="22" t="str">
        <f t="shared" ca="1" si="13"/>
        <v/>
      </c>
      <c r="I35" s="22" t="str">
        <f t="shared" ca="1" si="13"/>
        <v/>
      </c>
      <c r="J35" s="22" t="str">
        <f t="shared" ca="1" si="13"/>
        <v/>
      </c>
      <c r="K35" s="22" t="str">
        <f t="shared" ca="1" si="13"/>
        <v/>
      </c>
      <c r="L35" s="22" t="str">
        <f t="shared" ca="1" si="13"/>
        <v/>
      </c>
      <c r="M35" s="22" t="str">
        <f t="shared" ca="1" si="13"/>
        <v/>
      </c>
      <c r="N35" s="22" t="str">
        <f t="shared" ca="1" si="13"/>
        <v/>
      </c>
      <c r="O35" s="22" t="str">
        <f t="shared" ca="1" si="13"/>
        <v/>
      </c>
      <c r="P35" s="23"/>
      <c r="Q35" s="23"/>
      <c r="R35" s="23"/>
      <c r="S35" s="23"/>
      <c r="T35" s="23"/>
      <c r="U35" s="23"/>
      <c r="V35" s="23"/>
      <c r="W35" s="23"/>
      <c r="X35" s="23"/>
      <c r="Y35" s="23"/>
      <c r="Z35" s="23"/>
    </row>
    <row r="36" spans="1:26" x14ac:dyDescent="0.55000000000000004">
      <c r="A36" s="6">
        <f t="shared" ca="1" si="11"/>
        <v>31167</v>
      </c>
      <c r="B36" s="22" t="str">
        <f t="shared" ca="1" si="12"/>
        <v/>
      </c>
      <c r="C36" s="22" t="str">
        <f t="shared" ca="1" si="12"/>
        <v/>
      </c>
      <c r="D36" s="22" t="str">
        <f t="shared" ca="1" si="12"/>
        <v/>
      </c>
      <c r="E36" s="22">
        <f t="shared" ca="1" si="7"/>
        <v>7.2999999999999995E-2</v>
      </c>
      <c r="F36" s="22">
        <f t="shared" ca="1" si="8"/>
        <v>3.6857419980601547E-2</v>
      </c>
      <c r="G36" s="22" t="str">
        <f t="shared" ca="1" si="9"/>
        <v/>
      </c>
      <c r="H36" s="22" t="str">
        <f t="shared" ca="1" si="13"/>
        <v/>
      </c>
      <c r="I36" s="22" t="str">
        <f t="shared" ca="1" si="13"/>
        <v/>
      </c>
      <c r="J36" s="22" t="str">
        <f t="shared" ca="1" si="13"/>
        <v/>
      </c>
      <c r="K36" s="22" t="str">
        <f t="shared" ca="1" si="13"/>
        <v/>
      </c>
      <c r="L36" s="22" t="str">
        <f t="shared" ca="1" si="13"/>
        <v/>
      </c>
      <c r="M36" s="22" t="str">
        <f t="shared" ca="1" si="13"/>
        <v/>
      </c>
      <c r="N36" s="22" t="str">
        <f t="shared" ca="1" si="13"/>
        <v/>
      </c>
      <c r="O36" s="22" t="str">
        <f t="shared" ca="1" si="13"/>
        <v/>
      </c>
      <c r="P36" s="23"/>
      <c r="Q36" s="23"/>
      <c r="R36" s="23"/>
      <c r="S36" s="23"/>
      <c r="T36" s="23"/>
      <c r="U36" s="23"/>
      <c r="V36" s="23"/>
      <c r="W36" s="23"/>
      <c r="X36" s="23"/>
      <c r="Y36" s="23"/>
      <c r="Z36" s="23"/>
    </row>
    <row r="37" spans="1:26" x14ac:dyDescent="0.55000000000000004">
      <c r="A37" s="6">
        <f t="shared" ca="1" si="11"/>
        <v>31198</v>
      </c>
      <c r="B37" s="22" t="str">
        <f t="shared" ca="1" si="12"/>
        <v/>
      </c>
      <c r="C37" s="22" t="str">
        <f t="shared" ca="1" si="12"/>
        <v/>
      </c>
      <c r="D37" s="22" t="str">
        <f t="shared" ca="1" si="12"/>
        <v/>
      </c>
      <c r="E37" s="22">
        <f t="shared" ca="1" si="7"/>
        <v>7.2000000000000008E-2</v>
      </c>
      <c r="F37" s="22">
        <f t="shared" ca="1" si="8"/>
        <v>3.771760154738879E-2</v>
      </c>
      <c r="G37" s="22" t="str">
        <f t="shared" ca="1" si="9"/>
        <v/>
      </c>
      <c r="H37" s="22" t="str">
        <f t="shared" ca="1" si="13"/>
        <v/>
      </c>
      <c r="I37" s="22" t="str">
        <f t="shared" ca="1" si="13"/>
        <v/>
      </c>
      <c r="J37" s="22" t="str">
        <f t="shared" ca="1" si="13"/>
        <v/>
      </c>
      <c r="K37" s="22" t="str">
        <f t="shared" ca="1" si="13"/>
        <v/>
      </c>
      <c r="L37" s="22" t="str">
        <f t="shared" ca="1" si="13"/>
        <v/>
      </c>
      <c r="M37" s="22" t="str">
        <f t="shared" ca="1" si="13"/>
        <v/>
      </c>
      <c r="N37" s="22" t="str">
        <f t="shared" ca="1" si="13"/>
        <v/>
      </c>
      <c r="O37" s="22" t="str">
        <f t="shared" ca="1" si="13"/>
        <v/>
      </c>
      <c r="P37" s="23"/>
      <c r="Q37" s="23"/>
      <c r="R37" s="23"/>
      <c r="S37" s="23"/>
      <c r="T37" s="23"/>
      <c r="U37" s="23"/>
      <c r="V37" s="23"/>
      <c r="W37" s="23"/>
      <c r="X37" s="23"/>
      <c r="Y37" s="23"/>
      <c r="Z37" s="23"/>
    </row>
    <row r="38" spans="1:26" x14ac:dyDescent="0.55000000000000004">
      <c r="A38" s="6">
        <f t="shared" ca="1" si="11"/>
        <v>31228</v>
      </c>
      <c r="B38" s="22" t="str">
        <f t="shared" ca="1" si="12"/>
        <v/>
      </c>
      <c r="C38" s="22" t="str">
        <f t="shared" ca="1" si="12"/>
        <v/>
      </c>
      <c r="D38" s="22" t="str">
        <f t="shared" ca="1" si="12"/>
        <v/>
      </c>
      <c r="E38" s="22">
        <f t="shared" ca="1" si="7"/>
        <v>7.400000000000001E-2</v>
      </c>
      <c r="F38" s="22">
        <f t="shared" ca="1" si="8"/>
        <v>3.7608486017357778E-2</v>
      </c>
      <c r="G38" s="22">
        <f t="shared" ca="1" si="9"/>
        <v>3.5218213330944437E-2</v>
      </c>
      <c r="H38" s="22" t="str">
        <f t="shared" ca="1" si="13"/>
        <v/>
      </c>
      <c r="I38" s="22" t="str">
        <f t="shared" ca="1" si="13"/>
        <v/>
      </c>
      <c r="J38" s="22" t="str">
        <f t="shared" ca="1" si="13"/>
        <v/>
      </c>
      <c r="K38" s="22" t="str">
        <f t="shared" ca="1" si="13"/>
        <v/>
      </c>
      <c r="L38" s="22" t="str">
        <f t="shared" ca="1" si="13"/>
        <v/>
      </c>
      <c r="M38" s="22" t="str">
        <f t="shared" ca="1" si="13"/>
        <v/>
      </c>
      <c r="N38" s="22" t="str">
        <f t="shared" ca="1" si="13"/>
        <v/>
      </c>
      <c r="O38" s="22" t="str">
        <f t="shared" ca="1" si="13"/>
        <v/>
      </c>
      <c r="P38" s="23"/>
      <c r="Q38" s="23"/>
      <c r="R38" s="23"/>
      <c r="S38" s="23"/>
      <c r="T38" s="23"/>
      <c r="U38" s="23"/>
      <c r="V38" s="23"/>
      <c r="W38" s="23"/>
      <c r="X38" s="23"/>
      <c r="Y38" s="23"/>
      <c r="Z38" s="23"/>
    </row>
    <row r="39" spans="1:26" x14ac:dyDescent="0.55000000000000004">
      <c r="A39" s="6">
        <f t="shared" ca="1" si="11"/>
        <v>31259</v>
      </c>
      <c r="B39" s="22" t="str">
        <f t="shared" ca="1" si="12"/>
        <v/>
      </c>
      <c r="C39" s="22" t="str">
        <f t="shared" ca="1" si="12"/>
        <v/>
      </c>
      <c r="D39" s="22" t="str">
        <f t="shared" ca="1" si="12"/>
        <v/>
      </c>
      <c r="E39" s="22">
        <f t="shared" ca="1" si="7"/>
        <v>7.400000000000001E-2</v>
      </c>
      <c r="F39" s="22">
        <f t="shared" ca="1" si="8"/>
        <v>3.5542747358309423E-2</v>
      </c>
      <c r="G39" s="22" t="str">
        <f t="shared" ca="1" si="9"/>
        <v/>
      </c>
      <c r="H39" s="22" t="str">
        <f t="shared" ca="1" si="13"/>
        <v/>
      </c>
      <c r="I39" s="22" t="str">
        <f t="shared" ca="1" si="13"/>
        <v/>
      </c>
      <c r="J39" s="22" t="str">
        <f t="shared" ca="1" si="13"/>
        <v/>
      </c>
      <c r="K39" s="22" t="str">
        <f t="shared" ca="1" si="13"/>
        <v/>
      </c>
      <c r="L39" s="22" t="str">
        <f t="shared" ca="1" si="13"/>
        <v/>
      </c>
      <c r="M39" s="22" t="str">
        <f t="shared" ca="1" si="13"/>
        <v/>
      </c>
      <c r="N39" s="22" t="str">
        <f t="shared" ca="1" si="13"/>
        <v/>
      </c>
      <c r="O39" s="22" t="str">
        <f t="shared" ca="1" si="13"/>
        <v/>
      </c>
      <c r="P39" s="23"/>
      <c r="Q39" s="23"/>
      <c r="R39" s="23"/>
      <c r="S39" s="23"/>
      <c r="T39" s="23"/>
      <c r="U39" s="23"/>
      <c r="V39" s="23"/>
      <c r="W39" s="23"/>
      <c r="X39" s="23"/>
      <c r="Y39" s="23"/>
      <c r="Z39" s="23"/>
    </row>
    <row r="40" spans="1:26" x14ac:dyDescent="0.55000000000000004">
      <c r="A40" s="6">
        <f t="shared" ca="1" si="11"/>
        <v>31290</v>
      </c>
      <c r="B40" s="22" t="str">
        <f t="shared" ca="1" si="12"/>
        <v/>
      </c>
      <c r="C40" s="22" t="str">
        <f t="shared" ca="1" si="12"/>
        <v/>
      </c>
      <c r="D40" s="22" t="str">
        <f t="shared" ca="1" si="12"/>
        <v/>
      </c>
      <c r="E40" s="22">
        <f t="shared" ca="1" si="7"/>
        <v>7.0999999999999994E-2</v>
      </c>
      <c r="F40" s="22">
        <f t="shared" ca="1" si="8"/>
        <v>3.3492822966507241E-2</v>
      </c>
      <c r="G40" s="22" t="str">
        <f t="shared" ca="1" si="9"/>
        <v/>
      </c>
      <c r="H40" s="22" t="str">
        <f t="shared" ca="1" si="13"/>
        <v/>
      </c>
      <c r="I40" s="22" t="str">
        <f t="shared" ca="1" si="13"/>
        <v/>
      </c>
      <c r="J40" s="22" t="str">
        <f t="shared" ca="1" si="13"/>
        <v/>
      </c>
      <c r="K40" s="22" t="str">
        <f t="shared" ca="1" si="13"/>
        <v/>
      </c>
      <c r="L40" s="22" t="str">
        <f t="shared" ca="1" si="13"/>
        <v/>
      </c>
      <c r="M40" s="22" t="str">
        <f t="shared" ca="1" si="13"/>
        <v/>
      </c>
      <c r="N40" s="22" t="str">
        <f t="shared" ca="1" si="13"/>
        <v/>
      </c>
      <c r="O40" s="22" t="str">
        <f t="shared" ca="1" si="13"/>
        <v/>
      </c>
      <c r="P40" s="23"/>
      <c r="Q40" s="23"/>
      <c r="R40" s="23"/>
      <c r="S40" s="23"/>
      <c r="T40" s="23"/>
      <c r="U40" s="23"/>
      <c r="V40" s="23"/>
      <c r="W40" s="23"/>
      <c r="X40" s="23"/>
      <c r="Y40" s="23"/>
      <c r="Z40" s="23"/>
    </row>
    <row r="41" spans="1:26" x14ac:dyDescent="0.55000000000000004">
      <c r="A41" s="6">
        <f t="shared" ca="1" si="11"/>
        <v>31320</v>
      </c>
      <c r="B41" s="22" t="str">
        <f t="shared" ca="1" si="12"/>
        <v/>
      </c>
      <c r="C41" s="22" t="str">
        <f t="shared" ca="1" si="12"/>
        <v/>
      </c>
      <c r="D41" s="22" t="str">
        <f t="shared" ca="1" si="12"/>
        <v/>
      </c>
      <c r="E41" s="22">
        <f t="shared" ca="1" si="7"/>
        <v>7.0999999999999994E-2</v>
      </c>
      <c r="F41" s="22">
        <f t="shared" ca="1" si="8"/>
        <v>3.1428571428571361E-2</v>
      </c>
      <c r="G41" s="22">
        <f t="shared" ca="1" si="9"/>
        <v>6.1084973070272497E-2</v>
      </c>
      <c r="H41" s="22" t="str">
        <f t="shared" ca="1" si="13"/>
        <v/>
      </c>
      <c r="I41" s="22" t="str">
        <f t="shared" ca="1" si="13"/>
        <v/>
      </c>
      <c r="J41" s="22" t="str">
        <f t="shared" ca="1" si="13"/>
        <v/>
      </c>
      <c r="K41" s="22" t="str">
        <f t="shared" ca="1" si="13"/>
        <v/>
      </c>
      <c r="L41" s="22" t="str">
        <f t="shared" ca="1" si="13"/>
        <v/>
      </c>
      <c r="M41" s="22" t="str">
        <f t="shared" ca="1" si="13"/>
        <v/>
      </c>
      <c r="N41" s="22" t="str">
        <f t="shared" ca="1" si="13"/>
        <v/>
      </c>
      <c r="O41" s="22" t="str">
        <f t="shared" ca="1" si="13"/>
        <v/>
      </c>
      <c r="P41" s="23"/>
      <c r="Q41" s="23"/>
      <c r="R41" s="23"/>
      <c r="S41" s="23"/>
      <c r="T41" s="23"/>
      <c r="U41" s="23"/>
      <c r="V41" s="23"/>
      <c r="W41" s="23"/>
      <c r="X41" s="23"/>
      <c r="Y41" s="23"/>
      <c r="Z41" s="23"/>
    </row>
    <row r="42" spans="1:26" x14ac:dyDescent="0.55000000000000004">
      <c r="A42" s="6">
        <f t="shared" ca="1" si="11"/>
        <v>31351</v>
      </c>
      <c r="B42" s="22" t="str">
        <f t="shared" ca="1" si="12"/>
        <v/>
      </c>
      <c r="C42" s="22" t="str">
        <f t="shared" ca="1" si="12"/>
        <v/>
      </c>
      <c r="D42" s="22" t="str">
        <f t="shared" ca="1" si="12"/>
        <v/>
      </c>
      <c r="E42" s="22">
        <f t="shared" ca="1" si="7"/>
        <v>7.0999999999999994E-2</v>
      </c>
      <c r="F42" s="22">
        <f t="shared" ca="1" si="8"/>
        <v>3.228869895536568E-2</v>
      </c>
      <c r="G42" s="22" t="str">
        <f t="shared" ca="1" si="9"/>
        <v/>
      </c>
      <c r="H42" s="22" t="str">
        <f t="shared" ca="1" si="13"/>
        <v/>
      </c>
      <c r="I42" s="22" t="str">
        <f t="shared" ca="1" si="13"/>
        <v/>
      </c>
      <c r="J42" s="22" t="str">
        <f t="shared" ca="1" si="13"/>
        <v/>
      </c>
      <c r="K42" s="22" t="str">
        <f t="shared" ca="1" si="13"/>
        <v/>
      </c>
      <c r="L42" s="22" t="str">
        <f t="shared" ca="1" si="13"/>
        <v/>
      </c>
      <c r="M42" s="22" t="str">
        <f t="shared" ca="1" si="13"/>
        <v/>
      </c>
      <c r="N42" s="22" t="str">
        <f t="shared" ca="1" si="13"/>
        <v/>
      </c>
      <c r="O42" s="22" t="str">
        <f t="shared" ca="1" si="13"/>
        <v/>
      </c>
      <c r="P42" s="23"/>
      <c r="Q42" s="23"/>
      <c r="R42" s="23"/>
      <c r="S42" s="23"/>
      <c r="T42" s="23"/>
      <c r="U42" s="23"/>
      <c r="V42" s="23"/>
      <c r="W42" s="23"/>
      <c r="X42" s="23"/>
      <c r="Y42" s="23"/>
      <c r="Z42" s="23"/>
    </row>
    <row r="43" spans="1:26" x14ac:dyDescent="0.55000000000000004">
      <c r="A43" s="6">
        <f t="shared" ca="1" si="11"/>
        <v>31381</v>
      </c>
      <c r="B43" s="22" t="str">
        <f t="shared" ca="1" si="12"/>
        <v/>
      </c>
      <c r="C43" s="22" t="str">
        <f t="shared" ca="1" si="12"/>
        <v/>
      </c>
      <c r="D43" s="22" t="str">
        <f t="shared" ca="1" si="12"/>
        <v/>
      </c>
      <c r="E43" s="22">
        <f t="shared" ca="1" si="7"/>
        <v>7.0000000000000007E-2</v>
      </c>
      <c r="F43" s="22">
        <f t="shared" ca="1" si="8"/>
        <v>3.5137701804368593E-2</v>
      </c>
      <c r="G43" s="22" t="str">
        <f t="shared" ca="1" si="9"/>
        <v/>
      </c>
      <c r="H43" s="22" t="str">
        <f t="shared" ca="1" si="13"/>
        <v/>
      </c>
      <c r="I43" s="22" t="str">
        <f t="shared" ca="1" si="13"/>
        <v/>
      </c>
      <c r="J43" s="22" t="str">
        <f t="shared" ca="1" si="13"/>
        <v/>
      </c>
      <c r="K43" s="22" t="str">
        <f t="shared" ca="1" si="13"/>
        <v/>
      </c>
      <c r="L43" s="22" t="str">
        <f t="shared" ca="1" si="13"/>
        <v/>
      </c>
      <c r="M43" s="22" t="str">
        <f t="shared" ca="1" si="13"/>
        <v/>
      </c>
      <c r="N43" s="22" t="str">
        <f t="shared" ca="1" si="13"/>
        <v/>
      </c>
      <c r="O43" s="22" t="str">
        <f t="shared" ca="1" si="13"/>
        <v/>
      </c>
      <c r="P43" s="23"/>
      <c r="Q43" s="23"/>
      <c r="R43" s="23"/>
      <c r="S43" s="23"/>
      <c r="T43" s="23"/>
      <c r="U43" s="23"/>
      <c r="V43" s="23"/>
      <c r="W43" s="23"/>
      <c r="X43" s="23"/>
      <c r="Y43" s="23"/>
      <c r="Z43" s="23"/>
    </row>
    <row r="44" spans="1:26" x14ac:dyDescent="0.55000000000000004">
      <c r="A44" s="6">
        <f t="shared" ca="1" si="11"/>
        <v>31412</v>
      </c>
      <c r="B44" s="22" t="str">
        <f t="shared" ca="1" si="12"/>
        <v/>
      </c>
      <c r="C44" s="22" t="str">
        <f t="shared" ca="1" si="12"/>
        <v/>
      </c>
      <c r="D44" s="22" t="str">
        <f t="shared" ca="1" si="12"/>
        <v/>
      </c>
      <c r="E44" s="22">
        <f t="shared" ca="1" si="7"/>
        <v>7.0000000000000007E-2</v>
      </c>
      <c r="F44" s="22">
        <f t="shared" ca="1" si="8"/>
        <v>3.7986704653371284E-2</v>
      </c>
      <c r="G44" s="22">
        <f t="shared" ca="1" si="9"/>
        <v>2.97316811240389E-2</v>
      </c>
      <c r="H44" s="22" t="str">
        <f t="shared" ca="1" si="13"/>
        <v/>
      </c>
      <c r="I44" s="22" t="str">
        <f t="shared" ca="1" si="13"/>
        <v/>
      </c>
      <c r="J44" s="22" t="str">
        <f t="shared" ca="1" si="13"/>
        <v/>
      </c>
      <c r="K44" s="22" t="str">
        <f t="shared" ca="1" si="13"/>
        <v/>
      </c>
      <c r="L44" s="22" t="str">
        <f t="shared" ca="1" si="13"/>
        <v/>
      </c>
      <c r="M44" s="22" t="str">
        <f t="shared" ca="1" si="13"/>
        <v/>
      </c>
      <c r="N44" s="22" t="str">
        <f t="shared" ca="1" si="13"/>
        <v/>
      </c>
      <c r="O44" s="22" t="str">
        <f t="shared" ca="1" si="13"/>
        <v/>
      </c>
      <c r="P44" s="23"/>
      <c r="Q44" s="23"/>
      <c r="R44" s="23"/>
      <c r="S44" s="23"/>
      <c r="T44" s="23"/>
      <c r="U44" s="23"/>
      <c r="V44" s="23"/>
      <c r="W44" s="23"/>
      <c r="X44" s="23"/>
      <c r="Y44" s="23"/>
      <c r="Z44" s="23"/>
    </row>
    <row r="45" spans="1:26" x14ac:dyDescent="0.55000000000000004">
      <c r="A45" s="6">
        <f t="shared" ca="1" si="11"/>
        <v>31443</v>
      </c>
      <c r="B45" s="22" t="str">
        <f t="shared" ca="1" si="12"/>
        <v/>
      </c>
      <c r="C45" s="22" t="str">
        <f t="shared" ca="1" si="12"/>
        <v/>
      </c>
      <c r="D45" s="22" t="str">
        <f t="shared" ca="1" si="12"/>
        <v/>
      </c>
      <c r="E45" s="22">
        <f t="shared" ca="1" si="7"/>
        <v>6.7000000000000004E-2</v>
      </c>
      <c r="F45" s="22">
        <f t="shared" ca="1" si="8"/>
        <v>3.8862559241706007E-2</v>
      </c>
      <c r="G45" s="22" t="str">
        <f t="shared" ca="1" si="9"/>
        <v/>
      </c>
      <c r="H45" s="22" t="str">
        <f t="shared" ca="1" si="13"/>
        <v/>
      </c>
      <c r="I45" s="22" t="str">
        <f t="shared" ca="1" si="13"/>
        <v/>
      </c>
      <c r="J45" s="22" t="str">
        <f t="shared" ca="1" si="13"/>
        <v/>
      </c>
      <c r="K45" s="22" t="str">
        <f t="shared" ca="1" si="13"/>
        <v/>
      </c>
      <c r="L45" s="22" t="str">
        <f t="shared" ca="1" si="13"/>
        <v/>
      </c>
      <c r="M45" s="22" t="str">
        <f t="shared" ca="1" si="13"/>
        <v/>
      </c>
      <c r="N45" s="22" t="str">
        <f t="shared" ca="1" si="13"/>
        <v/>
      </c>
      <c r="O45" s="22" t="str">
        <f t="shared" ca="1" si="13"/>
        <v/>
      </c>
      <c r="P45" s="23"/>
      <c r="Q45" s="23"/>
      <c r="R45" s="23"/>
      <c r="S45" s="23"/>
      <c r="T45" s="23"/>
      <c r="U45" s="23"/>
      <c r="V45" s="23"/>
      <c r="W45" s="23"/>
      <c r="X45" s="23"/>
      <c r="Y45" s="23"/>
      <c r="Z45" s="23"/>
    </row>
    <row r="46" spans="1:26" x14ac:dyDescent="0.55000000000000004">
      <c r="A46" s="6">
        <f t="shared" ca="1" si="11"/>
        <v>31471</v>
      </c>
      <c r="B46" s="22" t="str">
        <f t="shared" ca="1" si="12"/>
        <v/>
      </c>
      <c r="C46" s="22" t="str">
        <f t="shared" ca="1" si="12"/>
        <v/>
      </c>
      <c r="D46" s="22" t="str">
        <f t="shared" ca="1" si="12"/>
        <v/>
      </c>
      <c r="E46" s="22">
        <f t="shared" ca="1" si="7"/>
        <v>7.2000000000000008E-2</v>
      </c>
      <c r="F46" s="22">
        <f t="shared" ca="1" si="8"/>
        <v>3.1132075471698162E-2</v>
      </c>
      <c r="G46" s="22" t="str">
        <f t="shared" ca="1" si="9"/>
        <v/>
      </c>
      <c r="H46" s="22" t="str">
        <f t="shared" ca="1" si="13"/>
        <v/>
      </c>
      <c r="I46" s="22" t="str">
        <f t="shared" ca="1" si="13"/>
        <v/>
      </c>
      <c r="J46" s="22" t="str">
        <f t="shared" ca="1" si="13"/>
        <v/>
      </c>
      <c r="K46" s="22" t="str">
        <f t="shared" ca="1" si="13"/>
        <v/>
      </c>
      <c r="L46" s="22" t="str">
        <f t="shared" ca="1" si="13"/>
        <v/>
      </c>
      <c r="M46" s="22" t="str">
        <f t="shared" ca="1" si="13"/>
        <v/>
      </c>
      <c r="N46" s="22" t="str">
        <f t="shared" ca="1" si="13"/>
        <v/>
      </c>
      <c r="O46" s="22" t="str">
        <f t="shared" ca="1" si="13"/>
        <v/>
      </c>
      <c r="P46" s="23"/>
      <c r="Q46" s="23"/>
      <c r="R46" s="23"/>
      <c r="S46" s="23"/>
      <c r="T46" s="23"/>
      <c r="U46" s="23"/>
      <c r="V46" s="23"/>
      <c r="W46" s="23"/>
      <c r="X46" s="23"/>
      <c r="Y46" s="23"/>
      <c r="Z46" s="23"/>
    </row>
    <row r="47" spans="1:26" x14ac:dyDescent="0.55000000000000004">
      <c r="A47" s="6">
        <f t="shared" ca="1" si="11"/>
        <v>31502</v>
      </c>
      <c r="B47" s="22" t="str">
        <f t="shared" ca="1" si="12"/>
        <v/>
      </c>
      <c r="C47" s="22" t="str">
        <f t="shared" ca="1" si="12"/>
        <v/>
      </c>
      <c r="D47" s="22" t="str">
        <f t="shared" ca="1" si="12"/>
        <v/>
      </c>
      <c r="E47" s="22">
        <f t="shared" ca="1" si="7"/>
        <v>7.2000000000000008E-2</v>
      </c>
      <c r="F47" s="22">
        <f t="shared" ca="1" si="8"/>
        <v>2.2556390977443552E-2</v>
      </c>
      <c r="G47" s="22">
        <f t="shared" ca="1" si="9"/>
        <v>3.7340155543518883E-2</v>
      </c>
      <c r="H47" s="22" t="str">
        <f t="shared" ca="1" si="13"/>
        <v/>
      </c>
      <c r="I47" s="22" t="str">
        <f t="shared" ca="1" si="13"/>
        <v/>
      </c>
      <c r="J47" s="22" t="str">
        <f t="shared" ca="1" si="13"/>
        <v/>
      </c>
      <c r="K47" s="22" t="str">
        <f t="shared" ca="1" si="13"/>
        <v/>
      </c>
      <c r="L47" s="22" t="str">
        <f t="shared" ca="1" si="13"/>
        <v/>
      </c>
      <c r="M47" s="22" t="str">
        <f t="shared" ca="1" si="13"/>
        <v/>
      </c>
      <c r="N47" s="22" t="str">
        <f t="shared" ca="1" si="13"/>
        <v/>
      </c>
      <c r="O47" s="22" t="str">
        <f t="shared" ca="1" si="13"/>
        <v/>
      </c>
      <c r="P47" s="23"/>
      <c r="Q47" s="23"/>
      <c r="R47" s="23"/>
      <c r="S47" s="23"/>
      <c r="T47" s="23"/>
      <c r="U47" s="23"/>
      <c r="V47" s="23"/>
      <c r="W47" s="23"/>
      <c r="X47" s="23"/>
      <c r="Y47" s="23"/>
      <c r="Z47" s="23"/>
    </row>
    <row r="48" spans="1:26" x14ac:dyDescent="0.55000000000000004">
      <c r="A48" s="6">
        <f t="shared" ca="1" si="11"/>
        <v>31532</v>
      </c>
      <c r="B48" s="22" t="str">
        <f t="shared" ref="B48:D67" ca="1" si="14">IF($A48="","",IF(ISERROR(IF(ISERROR(INDEX(FredRatesData_AllData,MATCH($A48-(MAX(0,WEEKDAY($A48,2)-5)),FredRatesData_Dates,0),MATCH(B$6,FredRatesData_IDs,0),1)/B$5),INDEX(FredRatesData_AllData,MATCH($A48-(MAX(0,WEEKDAY($A48,2)-5))-3,FredRatesData_Dates,0),MATCH(B$6,FredRatesData_IDs,0),1)/B$5,INDEX(FredRatesData_AllData,MATCH($A48-(MAX(0,WEEKDAY($A48,2)-5)),FredRatesData_Dates,0),MATCH(B$6,FredRatesData_IDs,0),1)/B$5)),"",IF(ISERROR(INDEX(FredRatesData_AllData,MATCH($A48-(MAX(0,WEEKDAY($A48,2)-5)),FredRatesData_Dates,0),MATCH(B$6,FredRatesData_IDs,0),1)/B$5),INDEX(FredRatesData_AllData,MATCH($A48-(MAX(0,WEEKDAY($A48,2)-5))-3,FredRatesData_Dates,0),MATCH(B$6,FredRatesData_IDs,0),1)/B$5,INDEX(FredRatesData_AllData,MATCH($A48-(MAX(0,WEEKDAY($A48,2)-5)),FredRatesData_Dates,0),MATCH(B$6,FredRatesData_IDs,0),1)/B$5)))</f>
        <v/>
      </c>
      <c r="C48" s="22" t="str">
        <f t="shared" ca="1" si="14"/>
        <v/>
      </c>
      <c r="D48" s="22" t="str">
        <f t="shared" ca="1" si="14"/>
        <v/>
      </c>
      <c r="E48" s="22">
        <f t="shared" ca="1" si="7"/>
        <v>7.0999999999999994E-2</v>
      </c>
      <c r="F48" s="22">
        <f t="shared" ca="1" si="8"/>
        <v>1.5902712815715425E-2</v>
      </c>
      <c r="G48" s="22" t="str">
        <f t="shared" ca="1" si="9"/>
        <v/>
      </c>
      <c r="H48" s="22" t="str">
        <f t="shared" ref="H48:O67" ca="1" si="15">IF($A48="","",IF(ISERROR(IF(ISERROR(INDEX(FredRatesData_AllData,MATCH($A48-(MAX(0,WEEKDAY($A48,2)-5)),FredRatesData_Dates,0),MATCH(H$6,FredRatesData_IDs,0),1)/H$5),INDEX(FredRatesData_AllData,MATCH($A48-(MAX(0,WEEKDAY($A48,2)-5))-3,FredRatesData_Dates,0),MATCH(H$6,FredRatesData_IDs,0),1)/H$5,INDEX(FredRatesData_AllData,MATCH($A48-(MAX(0,WEEKDAY($A48,2)-5)),FredRatesData_Dates,0),MATCH(H$6,FredRatesData_IDs,0),1)/H$5)),"",IF(ISERROR(INDEX(FredRatesData_AllData,MATCH($A48-(MAX(0,WEEKDAY($A48,2)-5)),FredRatesData_Dates,0),MATCH(H$6,FredRatesData_IDs,0),1)/H$5),INDEX(FredRatesData_AllData,MATCH($A48-(MAX(0,WEEKDAY($A48,2)-5))-3,FredRatesData_Dates,0),MATCH(H$6,FredRatesData_IDs,0),1)/H$5,INDEX(FredRatesData_AllData,MATCH($A48-(MAX(0,WEEKDAY($A48,2)-5)),FredRatesData_Dates,0),MATCH(H$6,FredRatesData_IDs,0),1)/H$5)))</f>
        <v/>
      </c>
      <c r="I48" s="22" t="str">
        <f t="shared" ca="1" si="15"/>
        <v/>
      </c>
      <c r="J48" s="22" t="str">
        <f t="shared" ca="1" si="15"/>
        <v/>
      </c>
      <c r="K48" s="22" t="str">
        <f t="shared" ca="1" si="15"/>
        <v/>
      </c>
      <c r="L48" s="22" t="str">
        <f t="shared" ca="1" si="15"/>
        <v/>
      </c>
      <c r="M48" s="22" t="str">
        <f t="shared" ca="1" si="15"/>
        <v/>
      </c>
      <c r="N48" s="22" t="str">
        <f t="shared" ca="1" si="15"/>
        <v/>
      </c>
      <c r="O48" s="22" t="str">
        <f t="shared" ca="1" si="15"/>
        <v/>
      </c>
      <c r="P48" s="23"/>
      <c r="Q48" s="23"/>
      <c r="R48" s="23"/>
      <c r="S48" s="23"/>
      <c r="T48" s="23"/>
      <c r="U48" s="23"/>
      <c r="V48" s="23"/>
      <c r="W48" s="23"/>
      <c r="X48" s="23"/>
      <c r="Y48" s="23"/>
      <c r="Z48" s="23"/>
    </row>
    <row r="49" spans="1:26" x14ac:dyDescent="0.55000000000000004">
      <c r="A49" s="6">
        <f t="shared" ca="1" si="11"/>
        <v>31563</v>
      </c>
      <c r="B49" s="22" t="str">
        <f t="shared" ca="1" si="14"/>
        <v/>
      </c>
      <c r="C49" s="22" t="str">
        <f t="shared" ca="1" si="14"/>
        <v/>
      </c>
      <c r="D49" s="22" t="str">
        <f t="shared" ca="1" si="14"/>
        <v/>
      </c>
      <c r="E49" s="22">
        <f t="shared" ca="1" si="7"/>
        <v>7.2000000000000008E-2</v>
      </c>
      <c r="F49" s="22">
        <f t="shared" ca="1" si="8"/>
        <v>1.491146318732528E-2</v>
      </c>
      <c r="G49" s="22" t="str">
        <f t="shared" ca="1" si="9"/>
        <v/>
      </c>
      <c r="H49" s="22" t="str">
        <f t="shared" ca="1" si="15"/>
        <v/>
      </c>
      <c r="I49" s="22" t="str">
        <f t="shared" ca="1" si="15"/>
        <v/>
      </c>
      <c r="J49" s="22" t="str">
        <f t="shared" ca="1" si="15"/>
        <v/>
      </c>
      <c r="K49" s="22" t="str">
        <f t="shared" ca="1" si="15"/>
        <v/>
      </c>
      <c r="L49" s="22" t="str">
        <f t="shared" ca="1" si="15"/>
        <v/>
      </c>
      <c r="M49" s="22" t="str">
        <f t="shared" ca="1" si="15"/>
        <v/>
      </c>
      <c r="N49" s="22" t="str">
        <f t="shared" ca="1" si="15"/>
        <v/>
      </c>
      <c r="O49" s="22" t="str">
        <f t="shared" ca="1" si="15"/>
        <v/>
      </c>
      <c r="P49" s="23"/>
      <c r="Q49" s="23"/>
      <c r="R49" s="23"/>
      <c r="S49" s="23"/>
      <c r="T49" s="23"/>
      <c r="U49" s="23"/>
      <c r="V49" s="23"/>
      <c r="W49" s="23"/>
      <c r="X49" s="23"/>
      <c r="Y49" s="23"/>
      <c r="Z49" s="23"/>
    </row>
    <row r="50" spans="1:26" x14ac:dyDescent="0.55000000000000004">
      <c r="A50" s="6">
        <f t="shared" ca="1" si="11"/>
        <v>31593</v>
      </c>
      <c r="B50" s="22" t="str">
        <f t="shared" ca="1" si="14"/>
        <v/>
      </c>
      <c r="C50" s="22" t="str">
        <f t="shared" ca="1" si="14"/>
        <v/>
      </c>
      <c r="D50" s="22" t="str">
        <f t="shared" ca="1" si="14"/>
        <v/>
      </c>
      <c r="E50" s="22">
        <f t="shared" ca="1" si="7"/>
        <v>7.2000000000000008E-2</v>
      </c>
      <c r="F50" s="22">
        <f t="shared" ca="1" si="8"/>
        <v>1.7657992565055736E-2</v>
      </c>
      <c r="G50" s="22">
        <f t="shared" ca="1" si="9"/>
        <v>1.8015357969948909E-2</v>
      </c>
      <c r="H50" s="22" t="str">
        <f t="shared" ca="1" si="15"/>
        <v/>
      </c>
      <c r="I50" s="22" t="str">
        <f t="shared" ca="1" si="15"/>
        <v/>
      </c>
      <c r="J50" s="22" t="str">
        <f t="shared" ca="1" si="15"/>
        <v/>
      </c>
      <c r="K50" s="22" t="str">
        <f t="shared" ca="1" si="15"/>
        <v/>
      </c>
      <c r="L50" s="22" t="str">
        <f t="shared" ca="1" si="15"/>
        <v/>
      </c>
      <c r="M50" s="22" t="str">
        <f t="shared" ca="1" si="15"/>
        <v/>
      </c>
      <c r="N50" s="22" t="str">
        <f t="shared" ca="1" si="15"/>
        <v/>
      </c>
      <c r="O50" s="22" t="str">
        <f t="shared" ca="1" si="15"/>
        <v/>
      </c>
      <c r="P50" s="23"/>
      <c r="Q50" s="23"/>
      <c r="R50" s="23"/>
      <c r="S50" s="23"/>
      <c r="T50" s="23"/>
      <c r="U50" s="23"/>
      <c r="V50" s="23"/>
      <c r="W50" s="23"/>
      <c r="X50" s="23"/>
      <c r="Y50" s="23"/>
      <c r="Z50" s="23"/>
    </row>
    <row r="51" spans="1:26" x14ac:dyDescent="0.55000000000000004">
      <c r="A51" s="6">
        <f t="shared" ca="1" si="11"/>
        <v>31624</v>
      </c>
      <c r="B51" s="22" t="str">
        <f t="shared" ca="1" si="14"/>
        <v/>
      </c>
      <c r="C51" s="22" t="str">
        <f t="shared" ca="1" si="14"/>
        <v/>
      </c>
      <c r="D51" s="22" t="str">
        <f t="shared" ca="1" si="14"/>
        <v/>
      </c>
      <c r="E51" s="22">
        <f t="shared" ca="1" si="7"/>
        <v>7.0000000000000007E-2</v>
      </c>
      <c r="F51" s="22">
        <f t="shared" ca="1" si="8"/>
        <v>1.5769944341373021E-2</v>
      </c>
      <c r="G51" s="22" t="str">
        <f t="shared" ca="1" si="9"/>
        <v/>
      </c>
      <c r="H51" s="22" t="str">
        <f t="shared" ca="1" si="15"/>
        <v/>
      </c>
      <c r="I51" s="22" t="str">
        <f t="shared" ca="1" si="15"/>
        <v/>
      </c>
      <c r="J51" s="22" t="str">
        <f t="shared" ca="1" si="15"/>
        <v/>
      </c>
      <c r="K51" s="22" t="str">
        <f t="shared" ca="1" si="15"/>
        <v/>
      </c>
      <c r="L51" s="22" t="str">
        <f t="shared" ca="1" si="15"/>
        <v/>
      </c>
      <c r="M51" s="22" t="str">
        <f t="shared" ca="1" si="15"/>
        <v/>
      </c>
      <c r="N51" s="22" t="str">
        <f t="shared" ca="1" si="15"/>
        <v/>
      </c>
      <c r="O51" s="22" t="str">
        <f t="shared" ca="1" si="15"/>
        <v/>
      </c>
      <c r="P51" s="23"/>
      <c r="Q51" s="23"/>
      <c r="R51" s="23"/>
      <c r="S51" s="23"/>
      <c r="T51" s="23"/>
      <c r="U51" s="23"/>
      <c r="V51" s="23"/>
      <c r="W51" s="23"/>
      <c r="X51" s="23"/>
      <c r="Y51" s="23"/>
      <c r="Z51" s="23"/>
    </row>
    <row r="52" spans="1:26" x14ac:dyDescent="0.55000000000000004">
      <c r="A52" s="6">
        <f t="shared" ca="1" si="11"/>
        <v>31655</v>
      </c>
      <c r="B52" s="22" t="str">
        <f t="shared" ca="1" si="14"/>
        <v/>
      </c>
      <c r="C52" s="22" t="str">
        <f t="shared" ca="1" si="14"/>
        <v/>
      </c>
      <c r="D52" s="22" t="str">
        <f t="shared" ca="1" si="14"/>
        <v/>
      </c>
      <c r="E52" s="22">
        <f t="shared" ca="1" si="7"/>
        <v>6.9000000000000006E-2</v>
      </c>
      <c r="F52" s="22">
        <f t="shared" ca="1" si="8"/>
        <v>1.5740740740740833E-2</v>
      </c>
      <c r="G52" s="22" t="str">
        <f t="shared" ca="1" si="9"/>
        <v/>
      </c>
      <c r="H52" s="22" t="str">
        <f t="shared" ca="1" si="15"/>
        <v/>
      </c>
      <c r="I52" s="22" t="str">
        <f t="shared" ca="1" si="15"/>
        <v/>
      </c>
      <c r="J52" s="22" t="str">
        <f t="shared" ca="1" si="15"/>
        <v/>
      </c>
      <c r="K52" s="22" t="str">
        <f t="shared" ca="1" si="15"/>
        <v/>
      </c>
      <c r="L52" s="22" t="str">
        <f t="shared" ca="1" si="15"/>
        <v/>
      </c>
      <c r="M52" s="22" t="str">
        <f t="shared" ca="1" si="15"/>
        <v/>
      </c>
      <c r="N52" s="22" t="str">
        <f t="shared" ca="1" si="15"/>
        <v/>
      </c>
      <c r="O52" s="22" t="str">
        <f t="shared" ca="1" si="15"/>
        <v/>
      </c>
      <c r="P52" s="23"/>
      <c r="Q52" s="23"/>
      <c r="R52" s="23"/>
      <c r="S52" s="23"/>
      <c r="T52" s="23"/>
      <c r="U52" s="23"/>
      <c r="V52" s="23"/>
      <c r="W52" s="23"/>
      <c r="X52" s="23"/>
      <c r="Y52" s="23"/>
      <c r="Z52" s="23"/>
    </row>
    <row r="53" spans="1:26" x14ac:dyDescent="0.55000000000000004">
      <c r="A53" s="6">
        <f t="shared" ca="1" si="11"/>
        <v>31685</v>
      </c>
      <c r="B53" s="22" t="str">
        <f t="shared" ca="1" si="14"/>
        <v/>
      </c>
      <c r="C53" s="22" t="str">
        <f t="shared" ca="1" si="14"/>
        <v/>
      </c>
      <c r="D53" s="22" t="str">
        <f t="shared" ca="1" si="14"/>
        <v/>
      </c>
      <c r="E53" s="22">
        <f t="shared" ca="1" si="7"/>
        <v>7.0000000000000007E-2</v>
      </c>
      <c r="F53" s="22">
        <f t="shared" ca="1" si="8"/>
        <v>1.7543859649122862E-2</v>
      </c>
      <c r="G53" s="22">
        <f t="shared" ca="1" si="9"/>
        <v>3.828129514570211E-2</v>
      </c>
      <c r="H53" s="22" t="str">
        <f t="shared" ca="1" si="15"/>
        <v/>
      </c>
      <c r="I53" s="22" t="str">
        <f t="shared" ca="1" si="15"/>
        <v/>
      </c>
      <c r="J53" s="22" t="str">
        <f t="shared" ca="1" si="15"/>
        <v/>
      </c>
      <c r="K53" s="22" t="str">
        <f t="shared" ca="1" si="15"/>
        <v/>
      </c>
      <c r="L53" s="22" t="str">
        <f t="shared" ca="1" si="15"/>
        <v/>
      </c>
      <c r="M53" s="22" t="str">
        <f t="shared" ca="1" si="15"/>
        <v/>
      </c>
      <c r="N53" s="22" t="str">
        <f t="shared" ca="1" si="15"/>
        <v/>
      </c>
      <c r="O53" s="22" t="str">
        <f t="shared" ca="1" si="15"/>
        <v/>
      </c>
      <c r="P53" s="23"/>
      <c r="Q53" s="23"/>
      <c r="R53" s="23"/>
      <c r="S53" s="23"/>
      <c r="T53" s="23"/>
      <c r="U53" s="23"/>
      <c r="V53" s="23"/>
      <c r="W53" s="23"/>
      <c r="X53" s="23"/>
      <c r="Y53" s="23"/>
      <c r="Z53" s="23"/>
    </row>
    <row r="54" spans="1:26" x14ac:dyDescent="0.55000000000000004">
      <c r="A54" s="6">
        <f t="shared" ca="1" si="11"/>
        <v>31716</v>
      </c>
      <c r="B54" s="22" t="str">
        <f t="shared" ca="1" si="14"/>
        <v/>
      </c>
      <c r="C54" s="22" t="str">
        <f t="shared" ca="1" si="14"/>
        <v/>
      </c>
      <c r="D54" s="22" t="str">
        <f t="shared" ca="1" si="14"/>
        <v/>
      </c>
      <c r="E54" s="22">
        <f t="shared" ca="1" si="7"/>
        <v>7.0000000000000007E-2</v>
      </c>
      <c r="F54" s="22">
        <f t="shared" ca="1" si="8"/>
        <v>1.4719411223550916E-2</v>
      </c>
      <c r="G54" s="22" t="str">
        <f t="shared" ca="1" si="9"/>
        <v/>
      </c>
      <c r="H54" s="22" t="str">
        <f t="shared" ca="1" si="15"/>
        <v/>
      </c>
      <c r="I54" s="22" t="str">
        <f t="shared" ca="1" si="15"/>
        <v/>
      </c>
      <c r="J54" s="22" t="str">
        <f t="shared" ca="1" si="15"/>
        <v/>
      </c>
      <c r="K54" s="22" t="str">
        <f t="shared" ca="1" si="15"/>
        <v/>
      </c>
      <c r="L54" s="22" t="str">
        <f t="shared" ca="1" si="15"/>
        <v/>
      </c>
      <c r="M54" s="22" t="str">
        <f t="shared" ca="1" si="15"/>
        <v/>
      </c>
      <c r="N54" s="22" t="str">
        <f t="shared" ca="1" si="15"/>
        <v/>
      </c>
      <c r="O54" s="22" t="str">
        <f t="shared" ca="1" si="15"/>
        <v/>
      </c>
      <c r="P54" s="23"/>
      <c r="Q54" s="23"/>
      <c r="R54" s="23"/>
      <c r="S54" s="23"/>
      <c r="T54" s="23"/>
      <c r="U54" s="23"/>
      <c r="V54" s="23"/>
      <c r="W54" s="23"/>
      <c r="X54" s="23"/>
      <c r="Y54" s="23"/>
      <c r="Z54" s="23"/>
    </row>
    <row r="55" spans="1:26" x14ac:dyDescent="0.55000000000000004">
      <c r="A55" s="6">
        <f t="shared" ca="1" si="11"/>
        <v>31746</v>
      </c>
      <c r="B55" s="22" t="str">
        <f t="shared" ca="1" si="14"/>
        <v/>
      </c>
      <c r="C55" s="22" t="str">
        <f t="shared" ca="1" si="14"/>
        <v/>
      </c>
      <c r="D55" s="22" t="str">
        <f t="shared" ca="1" si="14"/>
        <v/>
      </c>
      <c r="E55" s="22">
        <f t="shared" ca="1" si="7"/>
        <v>6.9000000000000006E-2</v>
      </c>
      <c r="F55" s="22">
        <f t="shared" ca="1" si="8"/>
        <v>1.2844036697247763E-2</v>
      </c>
      <c r="G55" s="22" t="str">
        <f t="shared" ca="1" si="9"/>
        <v/>
      </c>
      <c r="H55" s="22" t="str">
        <f t="shared" ca="1" si="15"/>
        <v/>
      </c>
      <c r="I55" s="22" t="str">
        <f t="shared" ca="1" si="15"/>
        <v/>
      </c>
      <c r="J55" s="22" t="str">
        <f t="shared" ca="1" si="15"/>
        <v/>
      </c>
      <c r="K55" s="22" t="str">
        <f t="shared" ca="1" si="15"/>
        <v/>
      </c>
      <c r="L55" s="22" t="str">
        <f t="shared" ca="1" si="15"/>
        <v/>
      </c>
      <c r="M55" s="22" t="str">
        <f t="shared" ca="1" si="15"/>
        <v/>
      </c>
      <c r="N55" s="22" t="str">
        <f t="shared" ca="1" si="15"/>
        <v/>
      </c>
      <c r="O55" s="22" t="str">
        <f t="shared" ca="1" si="15"/>
        <v/>
      </c>
      <c r="P55" s="23"/>
      <c r="Q55" s="23"/>
      <c r="R55" s="23"/>
      <c r="S55" s="23"/>
      <c r="T55" s="23"/>
      <c r="U55" s="23"/>
      <c r="V55" s="23"/>
      <c r="W55" s="23"/>
      <c r="X55" s="23"/>
      <c r="Y55" s="23"/>
      <c r="Z55" s="23"/>
    </row>
    <row r="56" spans="1:26" x14ac:dyDescent="0.55000000000000004">
      <c r="A56" s="6">
        <f t="shared" ca="1" si="11"/>
        <v>31777</v>
      </c>
      <c r="B56" s="22" t="str">
        <f t="shared" ca="1" si="14"/>
        <v/>
      </c>
      <c r="C56" s="22" t="str">
        <f t="shared" ca="1" si="14"/>
        <v/>
      </c>
      <c r="D56" s="22" t="str">
        <f t="shared" ca="1" si="14"/>
        <v/>
      </c>
      <c r="E56" s="22">
        <f t="shared" ca="1" si="7"/>
        <v>6.6000000000000003E-2</v>
      </c>
      <c r="F56" s="22">
        <f t="shared" ca="1" si="8"/>
        <v>1.0978956999085021E-2</v>
      </c>
      <c r="G56" s="22">
        <f t="shared" ca="1" si="9"/>
        <v>2.1483029449859359E-2</v>
      </c>
      <c r="H56" s="22" t="str">
        <f t="shared" ca="1" si="15"/>
        <v/>
      </c>
      <c r="I56" s="22" t="str">
        <f t="shared" ca="1" si="15"/>
        <v/>
      </c>
      <c r="J56" s="22" t="str">
        <f t="shared" ca="1" si="15"/>
        <v/>
      </c>
      <c r="K56" s="22" t="str">
        <f t="shared" ca="1" si="15"/>
        <v/>
      </c>
      <c r="L56" s="22" t="str">
        <f t="shared" ca="1" si="15"/>
        <v/>
      </c>
      <c r="M56" s="22" t="str">
        <f t="shared" ca="1" si="15"/>
        <v/>
      </c>
      <c r="N56" s="22" t="str">
        <f t="shared" ca="1" si="15"/>
        <v/>
      </c>
      <c r="O56" s="22" t="str">
        <f t="shared" ca="1" si="15"/>
        <v/>
      </c>
      <c r="P56" s="23"/>
      <c r="Q56" s="23"/>
      <c r="R56" s="23"/>
      <c r="S56" s="23"/>
      <c r="T56" s="23"/>
      <c r="U56" s="23"/>
      <c r="V56" s="23"/>
      <c r="W56" s="23"/>
      <c r="X56" s="23"/>
      <c r="Y56" s="23"/>
      <c r="Z56" s="23"/>
    </row>
    <row r="57" spans="1:26" x14ac:dyDescent="0.55000000000000004">
      <c r="A57" s="6">
        <f t="shared" ca="1" si="11"/>
        <v>31808</v>
      </c>
      <c r="B57" s="22" t="str">
        <f t="shared" ca="1" si="14"/>
        <v/>
      </c>
      <c r="C57" s="22" t="str">
        <f t="shared" ca="1" si="14"/>
        <v/>
      </c>
      <c r="D57" s="22" t="str">
        <f t="shared" ca="1" si="14"/>
        <v/>
      </c>
      <c r="E57" s="22">
        <f t="shared" ca="1" si="7"/>
        <v>6.6000000000000003E-2</v>
      </c>
      <c r="F57" s="22">
        <f t="shared" ca="1" si="8"/>
        <v>1.4598540145985384E-2</v>
      </c>
      <c r="G57" s="22" t="str">
        <f t="shared" ca="1" si="9"/>
        <v/>
      </c>
      <c r="H57" s="22" t="str">
        <f t="shared" ca="1" si="15"/>
        <v/>
      </c>
      <c r="I57" s="22" t="str">
        <f t="shared" ca="1" si="15"/>
        <v/>
      </c>
      <c r="J57" s="22" t="str">
        <f t="shared" ca="1" si="15"/>
        <v/>
      </c>
      <c r="K57" s="22" t="str">
        <f t="shared" ca="1" si="15"/>
        <v/>
      </c>
      <c r="L57" s="22" t="str">
        <f t="shared" ca="1" si="15"/>
        <v/>
      </c>
      <c r="M57" s="22" t="str">
        <f t="shared" ca="1" si="15"/>
        <v/>
      </c>
      <c r="N57" s="22" t="str">
        <f t="shared" ca="1" si="15"/>
        <v/>
      </c>
      <c r="O57" s="22" t="str">
        <f t="shared" ca="1" si="15"/>
        <v/>
      </c>
      <c r="P57" s="23"/>
      <c r="Q57" s="23"/>
      <c r="R57" s="23"/>
      <c r="S57" s="23"/>
      <c r="T57" s="23"/>
      <c r="U57" s="23"/>
      <c r="V57" s="23"/>
      <c r="W57" s="23"/>
      <c r="X57" s="23"/>
      <c r="Y57" s="23"/>
      <c r="Z57" s="23"/>
    </row>
    <row r="58" spans="1:26" x14ac:dyDescent="0.55000000000000004">
      <c r="A58" s="6">
        <f t="shared" ca="1" si="11"/>
        <v>31836</v>
      </c>
      <c r="B58" s="22" t="str">
        <f t="shared" ca="1" si="14"/>
        <v/>
      </c>
      <c r="C58" s="22" t="str">
        <f t="shared" ca="1" si="14"/>
        <v/>
      </c>
      <c r="D58" s="22" t="str">
        <f t="shared" ca="1" si="14"/>
        <v/>
      </c>
      <c r="E58" s="22">
        <f t="shared" ca="1" si="7"/>
        <v>6.6000000000000003E-2</v>
      </c>
      <c r="F58" s="22">
        <f t="shared" ca="1" si="8"/>
        <v>2.1043000914912957E-2</v>
      </c>
      <c r="G58" s="22" t="str">
        <f t="shared" ca="1" si="9"/>
        <v/>
      </c>
      <c r="H58" s="22" t="str">
        <f t="shared" ca="1" si="15"/>
        <v/>
      </c>
      <c r="I58" s="22" t="str">
        <f t="shared" ca="1" si="15"/>
        <v/>
      </c>
      <c r="J58" s="22" t="str">
        <f t="shared" ca="1" si="15"/>
        <v/>
      </c>
      <c r="K58" s="22" t="str">
        <f t="shared" ca="1" si="15"/>
        <v/>
      </c>
      <c r="L58" s="22" t="str">
        <f t="shared" ca="1" si="15"/>
        <v/>
      </c>
      <c r="M58" s="22" t="str">
        <f t="shared" ca="1" si="15"/>
        <v/>
      </c>
      <c r="N58" s="22" t="str">
        <f t="shared" ca="1" si="15"/>
        <v/>
      </c>
      <c r="O58" s="22" t="str">
        <f t="shared" ca="1" si="15"/>
        <v/>
      </c>
      <c r="P58" s="23"/>
      <c r="Q58" s="23"/>
      <c r="R58" s="23"/>
      <c r="S58" s="23"/>
      <c r="T58" s="23"/>
      <c r="U58" s="23"/>
      <c r="V58" s="23"/>
      <c r="W58" s="23"/>
      <c r="X58" s="23"/>
      <c r="Y58" s="23"/>
      <c r="Z58" s="23"/>
    </row>
    <row r="59" spans="1:26" x14ac:dyDescent="0.55000000000000004">
      <c r="A59" s="6">
        <f t="shared" ca="1" si="11"/>
        <v>31867</v>
      </c>
      <c r="B59" s="22" t="str">
        <f t="shared" ca="1" si="14"/>
        <v/>
      </c>
      <c r="C59" s="22" t="str">
        <f t="shared" ca="1" si="14"/>
        <v/>
      </c>
      <c r="D59" s="22" t="str">
        <f t="shared" ca="1" si="14"/>
        <v/>
      </c>
      <c r="E59" s="22">
        <f t="shared" ca="1" si="7"/>
        <v>6.6000000000000003E-2</v>
      </c>
      <c r="F59" s="22">
        <f t="shared" ca="1" si="8"/>
        <v>3.0330882352941124E-2</v>
      </c>
      <c r="G59" s="22">
        <f t="shared" ca="1" si="9"/>
        <v>2.9806857734230086E-2</v>
      </c>
      <c r="H59" s="22" t="str">
        <f t="shared" ca="1" si="15"/>
        <v/>
      </c>
      <c r="I59" s="22" t="str">
        <f t="shared" ca="1" si="15"/>
        <v/>
      </c>
      <c r="J59" s="22" t="str">
        <f t="shared" ca="1" si="15"/>
        <v/>
      </c>
      <c r="K59" s="22" t="str">
        <f t="shared" ca="1" si="15"/>
        <v/>
      </c>
      <c r="L59" s="22" t="str">
        <f t="shared" ca="1" si="15"/>
        <v/>
      </c>
      <c r="M59" s="22" t="str">
        <f t="shared" ca="1" si="15"/>
        <v/>
      </c>
      <c r="N59" s="22" t="str">
        <f t="shared" ca="1" si="15"/>
        <v/>
      </c>
      <c r="O59" s="22" t="str">
        <f t="shared" ca="1" si="15"/>
        <v/>
      </c>
      <c r="P59" s="23"/>
      <c r="Q59" s="23"/>
      <c r="R59" s="23"/>
      <c r="S59" s="23"/>
      <c r="T59" s="23"/>
      <c r="U59" s="23"/>
      <c r="V59" s="23"/>
      <c r="W59" s="23"/>
      <c r="X59" s="23"/>
      <c r="Y59" s="23"/>
      <c r="Z59" s="23"/>
    </row>
    <row r="60" spans="1:26" x14ac:dyDescent="0.55000000000000004">
      <c r="A60" s="6">
        <f t="shared" ca="1" si="11"/>
        <v>31897</v>
      </c>
      <c r="B60" s="22" t="str">
        <f t="shared" ca="1" si="14"/>
        <v/>
      </c>
      <c r="C60" s="22" t="str">
        <f t="shared" ca="1" si="14"/>
        <v/>
      </c>
      <c r="D60" s="22" t="str">
        <f t="shared" ca="1" si="14"/>
        <v/>
      </c>
      <c r="E60" s="22">
        <f t="shared" ca="1" si="7"/>
        <v>6.3E-2</v>
      </c>
      <c r="F60" s="22">
        <f t="shared" ca="1" si="8"/>
        <v>3.7753222836095945E-2</v>
      </c>
      <c r="G60" s="22" t="str">
        <f t="shared" ca="1" si="9"/>
        <v/>
      </c>
      <c r="H60" s="22" t="str">
        <f t="shared" ca="1" si="15"/>
        <v/>
      </c>
      <c r="I60" s="22" t="str">
        <f t="shared" ca="1" si="15"/>
        <v/>
      </c>
      <c r="J60" s="22" t="str">
        <f t="shared" ca="1" si="15"/>
        <v/>
      </c>
      <c r="K60" s="22" t="str">
        <f t="shared" ca="1" si="15"/>
        <v/>
      </c>
      <c r="L60" s="22" t="str">
        <f t="shared" ca="1" si="15"/>
        <v/>
      </c>
      <c r="M60" s="22" t="str">
        <f t="shared" ca="1" si="15"/>
        <v/>
      </c>
      <c r="N60" s="22" t="str">
        <f t="shared" ca="1" si="15"/>
        <v/>
      </c>
      <c r="O60" s="22" t="str">
        <f t="shared" ca="1" si="15"/>
        <v/>
      </c>
      <c r="P60" s="23"/>
      <c r="Q60" s="23"/>
      <c r="R60" s="23"/>
      <c r="S60" s="23"/>
      <c r="T60" s="23"/>
      <c r="U60" s="23"/>
      <c r="V60" s="23"/>
      <c r="W60" s="23"/>
      <c r="X60" s="23"/>
      <c r="Y60" s="23"/>
      <c r="Z60" s="23"/>
    </row>
    <row r="61" spans="1:26" x14ac:dyDescent="0.55000000000000004">
      <c r="A61" s="6">
        <f t="shared" ca="1" si="11"/>
        <v>31928</v>
      </c>
      <c r="B61" s="22" t="str">
        <f t="shared" ca="1" si="14"/>
        <v/>
      </c>
      <c r="C61" s="22" t="str">
        <f t="shared" ca="1" si="14"/>
        <v/>
      </c>
      <c r="D61" s="22" t="str">
        <f t="shared" ca="1" si="14"/>
        <v/>
      </c>
      <c r="E61" s="22">
        <f t="shared" ca="1" si="7"/>
        <v>6.3E-2</v>
      </c>
      <c r="F61" s="22">
        <f t="shared" ca="1" si="8"/>
        <v>3.8567493112947604E-2</v>
      </c>
      <c r="G61" s="22" t="str">
        <f t="shared" ca="1" si="9"/>
        <v/>
      </c>
      <c r="H61" s="22" t="str">
        <f t="shared" ca="1" si="15"/>
        <v/>
      </c>
      <c r="I61" s="22" t="str">
        <f t="shared" ca="1" si="15"/>
        <v/>
      </c>
      <c r="J61" s="22" t="str">
        <f t="shared" ca="1" si="15"/>
        <v/>
      </c>
      <c r="K61" s="22" t="str">
        <f t="shared" ca="1" si="15"/>
        <v/>
      </c>
      <c r="L61" s="22" t="str">
        <f t="shared" ca="1" si="15"/>
        <v/>
      </c>
      <c r="M61" s="22" t="str">
        <f t="shared" ca="1" si="15"/>
        <v/>
      </c>
      <c r="N61" s="22" t="str">
        <f t="shared" ca="1" si="15"/>
        <v/>
      </c>
      <c r="O61" s="22" t="str">
        <f t="shared" ca="1" si="15"/>
        <v/>
      </c>
      <c r="P61" s="23"/>
      <c r="Q61" s="23"/>
      <c r="R61" s="23"/>
      <c r="S61" s="23"/>
      <c r="T61" s="23"/>
      <c r="U61" s="23"/>
      <c r="V61" s="23"/>
      <c r="W61" s="23"/>
      <c r="X61" s="23"/>
      <c r="Y61" s="23"/>
      <c r="Z61" s="23"/>
    </row>
    <row r="62" spans="1:26" x14ac:dyDescent="0.55000000000000004">
      <c r="A62" s="6">
        <f t="shared" ca="1" si="11"/>
        <v>31958</v>
      </c>
      <c r="B62" s="22" t="str">
        <f t="shared" ca="1" si="14"/>
        <v/>
      </c>
      <c r="C62" s="22" t="str">
        <f t="shared" ca="1" si="14"/>
        <v/>
      </c>
      <c r="D62" s="22" t="str">
        <f t="shared" ca="1" si="14"/>
        <v/>
      </c>
      <c r="E62" s="22">
        <f t="shared" ca="1" si="7"/>
        <v>6.2E-2</v>
      </c>
      <c r="F62" s="22">
        <f t="shared" ca="1" si="8"/>
        <v>3.6529680365296802E-2</v>
      </c>
      <c r="G62" s="22">
        <f t="shared" ca="1" si="9"/>
        <v>4.315591647719863E-2</v>
      </c>
      <c r="H62" s="22" t="str">
        <f t="shared" ca="1" si="15"/>
        <v/>
      </c>
      <c r="I62" s="22" t="str">
        <f t="shared" ca="1" si="15"/>
        <v/>
      </c>
      <c r="J62" s="22" t="str">
        <f t="shared" ca="1" si="15"/>
        <v/>
      </c>
      <c r="K62" s="22" t="str">
        <f t="shared" ca="1" si="15"/>
        <v/>
      </c>
      <c r="L62" s="22" t="str">
        <f t="shared" ca="1" si="15"/>
        <v/>
      </c>
      <c r="M62" s="22" t="str">
        <f t="shared" ca="1" si="15"/>
        <v/>
      </c>
      <c r="N62" s="22" t="str">
        <f t="shared" ca="1" si="15"/>
        <v/>
      </c>
      <c r="O62" s="22" t="str">
        <f t="shared" ca="1" si="15"/>
        <v/>
      </c>
      <c r="P62" s="23"/>
      <c r="Q62" s="23"/>
      <c r="R62" s="23"/>
      <c r="S62" s="23"/>
      <c r="T62" s="23"/>
      <c r="U62" s="23"/>
      <c r="V62" s="23"/>
      <c r="W62" s="23"/>
      <c r="X62" s="23"/>
      <c r="Y62" s="23"/>
      <c r="Z62" s="23"/>
    </row>
    <row r="63" spans="1:26" x14ac:dyDescent="0.55000000000000004">
      <c r="A63" s="6">
        <f t="shared" ca="1" si="11"/>
        <v>31989</v>
      </c>
      <c r="B63" s="22" t="str">
        <f t="shared" ca="1" si="14"/>
        <v/>
      </c>
      <c r="C63" s="22" t="str">
        <f t="shared" ca="1" si="14"/>
        <v/>
      </c>
      <c r="D63" s="22" t="str">
        <f t="shared" ca="1" si="14"/>
        <v/>
      </c>
      <c r="E63" s="22">
        <f t="shared" ca="1" si="7"/>
        <v>6.0999999999999999E-2</v>
      </c>
      <c r="F63" s="22">
        <f t="shared" ca="1" si="8"/>
        <v>3.926940639269394E-2</v>
      </c>
      <c r="G63" s="22" t="str">
        <f t="shared" ca="1" si="9"/>
        <v/>
      </c>
      <c r="H63" s="22" t="str">
        <f t="shared" ca="1" si="15"/>
        <v/>
      </c>
      <c r="I63" s="22" t="str">
        <f t="shared" ca="1" si="15"/>
        <v/>
      </c>
      <c r="J63" s="22" t="str">
        <f t="shared" ca="1" si="15"/>
        <v/>
      </c>
      <c r="K63" s="22" t="str">
        <f t="shared" ca="1" si="15"/>
        <v/>
      </c>
      <c r="L63" s="22" t="str">
        <f t="shared" ca="1" si="15"/>
        <v/>
      </c>
      <c r="M63" s="22" t="str">
        <f t="shared" ca="1" si="15"/>
        <v/>
      </c>
      <c r="N63" s="22" t="str">
        <f t="shared" ca="1" si="15"/>
        <v/>
      </c>
      <c r="O63" s="22" t="str">
        <f t="shared" ca="1" si="15"/>
        <v/>
      </c>
      <c r="P63" s="23"/>
      <c r="Q63" s="23"/>
      <c r="R63" s="23"/>
      <c r="S63" s="23"/>
      <c r="T63" s="23"/>
      <c r="U63" s="23"/>
      <c r="V63" s="23"/>
      <c r="W63" s="23"/>
      <c r="X63" s="23"/>
      <c r="Y63" s="23"/>
      <c r="Z63" s="23"/>
    </row>
    <row r="64" spans="1:26" x14ac:dyDescent="0.55000000000000004">
      <c r="A64" s="6">
        <f t="shared" ca="1" si="11"/>
        <v>32020</v>
      </c>
      <c r="B64" s="22" t="str">
        <f t="shared" ca="1" si="14"/>
        <v/>
      </c>
      <c r="C64" s="22" t="str">
        <f t="shared" ca="1" si="14"/>
        <v/>
      </c>
      <c r="D64" s="22" t="str">
        <f t="shared" ca="1" si="14"/>
        <v/>
      </c>
      <c r="E64" s="22">
        <f t="shared" ca="1" si="7"/>
        <v>0.06</v>
      </c>
      <c r="F64" s="22">
        <f t="shared" ca="1" si="8"/>
        <v>4.2844120328167756E-2</v>
      </c>
      <c r="G64" s="22" t="str">
        <f t="shared" ca="1" si="9"/>
        <v/>
      </c>
      <c r="H64" s="22" t="str">
        <f t="shared" ca="1" si="15"/>
        <v/>
      </c>
      <c r="I64" s="22" t="str">
        <f t="shared" ca="1" si="15"/>
        <v/>
      </c>
      <c r="J64" s="22" t="str">
        <f t="shared" ca="1" si="15"/>
        <v/>
      </c>
      <c r="K64" s="22" t="str">
        <f t="shared" ca="1" si="15"/>
        <v/>
      </c>
      <c r="L64" s="22" t="str">
        <f t="shared" ca="1" si="15"/>
        <v/>
      </c>
      <c r="M64" s="22" t="str">
        <f t="shared" ca="1" si="15"/>
        <v/>
      </c>
      <c r="N64" s="22" t="str">
        <f t="shared" ca="1" si="15"/>
        <v/>
      </c>
      <c r="O64" s="22" t="str">
        <f t="shared" ca="1" si="15"/>
        <v/>
      </c>
      <c r="P64" s="23"/>
      <c r="Q64" s="23"/>
      <c r="R64" s="23"/>
      <c r="S64" s="23"/>
      <c r="T64" s="23"/>
      <c r="U64" s="23"/>
      <c r="V64" s="23"/>
      <c r="W64" s="23"/>
      <c r="X64" s="23"/>
      <c r="Y64" s="23"/>
      <c r="Z64" s="23"/>
    </row>
    <row r="65" spans="1:26" x14ac:dyDescent="0.55000000000000004">
      <c r="A65" s="6">
        <f t="shared" ca="1" si="11"/>
        <v>32050</v>
      </c>
      <c r="B65" s="22" t="str">
        <f t="shared" ca="1" si="14"/>
        <v/>
      </c>
      <c r="C65" s="22" t="str">
        <f t="shared" ca="1" si="14"/>
        <v/>
      </c>
      <c r="D65" s="22" t="str">
        <f t="shared" ca="1" si="14"/>
        <v/>
      </c>
      <c r="E65" s="22">
        <f t="shared" ca="1" si="7"/>
        <v>5.9000000000000004E-2</v>
      </c>
      <c r="F65" s="22">
        <f t="shared" ca="1" si="8"/>
        <v>4.3557168784029043E-2</v>
      </c>
      <c r="G65" s="22">
        <f t="shared" ca="1" si="9"/>
        <v>3.4704481543238686E-2</v>
      </c>
      <c r="H65" s="22" t="str">
        <f t="shared" ca="1" si="15"/>
        <v/>
      </c>
      <c r="I65" s="22" t="str">
        <f t="shared" ca="1" si="15"/>
        <v/>
      </c>
      <c r="J65" s="22" t="str">
        <f t="shared" ca="1" si="15"/>
        <v/>
      </c>
      <c r="K65" s="22" t="str">
        <f t="shared" ca="1" si="15"/>
        <v/>
      </c>
      <c r="L65" s="22" t="str">
        <f t="shared" ca="1" si="15"/>
        <v/>
      </c>
      <c r="M65" s="22" t="str">
        <f t="shared" ca="1" si="15"/>
        <v/>
      </c>
      <c r="N65" s="22" t="str">
        <f t="shared" ca="1" si="15"/>
        <v/>
      </c>
      <c r="O65" s="22" t="str">
        <f t="shared" ca="1" si="15"/>
        <v/>
      </c>
      <c r="P65" s="23"/>
      <c r="Q65" s="23"/>
      <c r="R65" s="23"/>
      <c r="S65" s="23"/>
      <c r="T65" s="23"/>
      <c r="U65" s="23"/>
      <c r="V65" s="23"/>
      <c r="W65" s="23"/>
      <c r="X65" s="23"/>
      <c r="Y65" s="23"/>
      <c r="Z65" s="23"/>
    </row>
    <row r="66" spans="1:26" x14ac:dyDescent="0.55000000000000004">
      <c r="A66" s="6">
        <f t="shared" ca="1" si="11"/>
        <v>32081</v>
      </c>
      <c r="B66" s="22" t="str">
        <f t="shared" ca="1" si="14"/>
        <v/>
      </c>
      <c r="C66" s="22" t="str">
        <f t="shared" ca="1" si="14"/>
        <v/>
      </c>
      <c r="D66" s="22" t="str">
        <f t="shared" ca="1" si="14"/>
        <v/>
      </c>
      <c r="E66" s="22">
        <f t="shared" ca="1" si="7"/>
        <v>0.06</v>
      </c>
      <c r="F66" s="22">
        <f t="shared" ca="1" si="8"/>
        <v>4.5330915684496764E-2</v>
      </c>
      <c r="G66" s="22" t="str">
        <f t="shared" ca="1" si="9"/>
        <v/>
      </c>
      <c r="H66" s="22" t="str">
        <f t="shared" ca="1" si="15"/>
        <v/>
      </c>
      <c r="I66" s="22" t="str">
        <f t="shared" ca="1" si="15"/>
        <v/>
      </c>
      <c r="J66" s="22" t="str">
        <f t="shared" ca="1" si="15"/>
        <v/>
      </c>
      <c r="K66" s="22" t="str">
        <f t="shared" ca="1" si="15"/>
        <v/>
      </c>
      <c r="L66" s="22" t="str">
        <f t="shared" ca="1" si="15"/>
        <v/>
      </c>
      <c r="M66" s="22" t="str">
        <f t="shared" ca="1" si="15"/>
        <v/>
      </c>
      <c r="N66" s="22" t="str">
        <f t="shared" ca="1" si="15"/>
        <v/>
      </c>
      <c r="O66" s="22" t="str">
        <f t="shared" ca="1" si="15"/>
        <v/>
      </c>
      <c r="P66" s="23"/>
      <c r="Q66" s="23"/>
      <c r="R66" s="23"/>
      <c r="S66" s="23"/>
      <c r="T66" s="23"/>
      <c r="U66" s="23"/>
      <c r="V66" s="23"/>
      <c r="W66" s="23"/>
      <c r="X66" s="23"/>
      <c r="Y66" s="23"/>
      <c r="Z66" s="23"/>
    </row>
    <row r="67" spans="1:26" x14ac:dyDescent="0.55000000000000004">
      <c r="A67" s="6">
        <f t="shared" ca="1" si="11"/>
        <v>32111</v>
      </c>
      <c r="B67" s="22" t="str">
        <f t="shared" ca="1" si="14"/>
        <v/>
      </c>
      <c r="C67" s="22" t="str">
        <f t="shared" ca="1" si="14"/>
        <v/>
      </c>
      <c r="D67" s="22" t="str">
        <f t="shared" ca="1" si="14"/>
        <v/>
      </c>
      <c r="E67" s="22">
        <f t="shared" ca="1" si="7"/>
        <v>5.7999999999999996E-2</v>
      </c>
      <c r="F67" s="22">
        <f t="shared" ca="1" si="8"/>
        <v>4.5289855072463858E-2</v>
      </c>
      <c r="G67" s="22" t="str">
        <f t="shared" ca="1" si="9"/>
        <v/>
      </c>
      <c r="H67" s="22" t="str">
        <f t="shared" ca="1" si="15"/>
        <v/>
      </c>
      <c r="I67" s="22" t="str">
        <f t="shared" ca="1" si="15"/>
        <v/>
      </c>
      <c r="J67" s="22" t="str">
        <f t="shared" ca="1" si="15"/>
        <v/>
      </c>
      <c r="K67" s="22" t="str">
        <f t="shared" ca="1" si="15"/>
        <v/>
      </c>
      <c r="L67" s="22" t="str">
        <f t="shared" ca="1" si="15"/>
        <v/>
      </c>
      <c r="M67" s="22" t="str">
        <f t="shared" ca="1" si="15"/>
        <v/>
      </c>
      <c r="N67" s="22" t="str">
        <f t="shared" ca="1" si="15"/>
        <v/>
      </c>
      <c r="O67" s="22" t="str">
        <f t="shared" ca="1" si="15"/>
        <v/>
      </c>
      <c r="P67" s="23"/>
      <c r="Q67" s="23"/>
      <c r="R67" s="23"/>
      <c r="S67" s="23"/>
      <c r="T67" s="23"/>
      <c r="U67" s="23"/>
      <c r="V67" s="23"/>
      <c r="W67" s="23"/>
      <c r="X67" s="23"/>
      <c r="Y67" s="23"/>
      <c r="Z67" s="23"/>
    </row>
    <row r="68" spans="1:26" x14ac:dyDescent="0.55000000000000004">
      <c r="A68" s="6">
        <f t="shared" ca="1" si="11"/>
        <v>32142</v>
      </c>
      <c r="B68" s="22" t="str">
        <f t="shared" ref="B68:D87" ca="1" si="16">IF($A68="","",IF(ISERROR(IF(ISERROR(INDEX(FredRatesData_AllData,MATCH($A68-(MAX(0,WEEKDAY($A68,2)-5)),FredRatesData_Dates,0),MATCH(B$6,FredRatesData_IDs,0),1)/B$5),INDEX(FredRatesData_AllData,MATCH($A68-(MAX(0,WEEKDAY($A68,2)-5))-3,FredRatesData_Dates,0),MATCH(B$6,FredRatesData_IDs,0),1)/B$5,INDEX(FredRatesData_AllData,MATCH($A68-(MAX(0,WEEKDAY($A68,2)-5)),FredRatesData_Dates,0),MATCH(B$6,FredRatesData_IDs,0),1)/B$5)),"",IF(ISERROR(INDEX(FredRatesData_AllData,MATCH($A68-(MAX(0,WEEKDAY($A68,2)-5)),FredRatesData_Dates,0),MATCH(B$6,FredRatesData_IDs,0),1)/B$5),INDEX(FredRatesData_AllData,MATCH($A68-(MAX(0,WEEKDAY($A68,2)-5))-3,FredRatesData_Dates,0),MATCH(B$6,FredRatesData_IDs,0),1)/B$5,INDEX(FredRatesData_AllData,MATCH($A68-(MAX(0,WEEKDAY($A68,2)-5)),FredRatesData_Dates,0),MATCH(B$6,FredRatesData_IDs,0),1)/B$5)))</f>
        <v/>
      </c>
      <c r="C68" s="22" t="str">
        <f t="shared" ca="1" si="16"/>
        <v/>
      </c>
      <c r="D68" s="22" t="str">
        <f t="shared" ca="1" si="16"/>
        <v/>
      </c>
      <c r="E68" s="22">
        <f t="shared" ca="1" si="7"/>
        <v>5.7000000000000002E-2</v>
      </c>
      <c r="F68" s="22">
        <f t="shared" ca="1" si="8"/>
        <v>4.4343891402714997E-2</v>
      </c>
      <c r="G68" s="22">
        <f t="shared" ca="1" si="9"/>
        <v>6.8682103230335301E-2</v>
      </c>
      <c r="H68" s="22" t="str">
        <f t="shared" ref="H68:O87" ca="1" si="17">IF($A68="","",IF(ISERROR(IF(ISERROR(INDEX(FredRatesData_AllData,MATCH($A68-(MAX(0,WEEKDAY($A68,2)-5)),FredRatesData_Dates,0),MATCH(H$6,FredRatesData_IDs,0),1)/H$5),INDEX(FredRatesData_AllData,MATCH($A68-(MAX(0,WEEKDAY($A68,2)-5))-3,FredRatesData_Dates,0),MATCH(H$6,FredRatesData_IDs,0),1)/H$5,INDEX(FredRatesData_AllData,MATCH($A68-(MAX(0,WEEKDAY($A68,2)-5)),FredRatesData_Dates,0),MATCH(H$6,FredRatesData_IDs,0),1)/H$5)),"",IF(ISERROR(INDEX(FredRatesData_AllData,MATCH($A68-(MAX(0,WEEKDAY($A68,2)-5)),FredRatesData_Dates,0),MATCH(H$6,FredRatesData_IDs,0),1)/H$5),INDEX(FredRatesData_AllData,MATCH($A68-(MAX(0,WEEKDAY($A68,2)-5))-3,FredRatesData_Dates,0),MATCH(H$6,FredRatesData_IDs,0),1)/H$5,INDEX(FredRatesData_AllData,MATCH($A68-(MAX(0,WEEKDAY($A68,2)-5)),FredRatesData_Dates,0),MATCH(H$6,FredRatesData_IDs,0),1)/H$5)))</f>
        <v/>
      </c>
      <c r="I68" s="22" t="str">
        <f t="shared" ca="1" si="17"/>
        <v/>
      </c>
      <c r="J68" s="22" t="str">
        <f t="shared" ca="1" si="17"/>
        <v/>
      </c>
      <c r="K68" s="22" t="str">
        <f t="shared" ca="1" si="17"/>
        <v/>
      </c>
      <c r="L68" s="22" t="str">
        <f t="shared" ca="1" si="17"/>
        <v/>
      </c>
      <c r="M68" s="22" t="str">
        <f t="shared" ca="1" si="17"/>
        <v/>
      </c>
      <c r="N68" s="22" t="str">
        <f t="shared" ca="1" si="17"/>
        <v/>
      </c>
      <c r="O68" s="22" t="str">
        <f t="shared" ca="1" si="17"/>
        <v/>
      </c>
      <c r="P68" s="23"/>
      <c r="Q68" s="23"/>
      <c r="R68" s="23"/>
      <c r="S68" s="23"/>
      <c r="T68" s="23"/>
      <c r="U68" s="23"/>
      <c r="V68" s="23"/>
      <c r="W68" s="23"/>
      <c r="X68" s="23"/>
      <c r="Y68" s="23"/>
      <c r="Z68" s="23"/>
    </row>
    <row r="69" spans="1:26" x14ac:dyDescent="0.55000000000000004">
      <c r="A69" s="6">
        <f t="shared" ca="1" si="11"/>
        <v>32173</v>
      </c>
      <c r="B69" s="22" t="str">
        <f t="shared" ca="1" si="16"/>
        <v/>
      </c>
      <c r="C69" s="22" t="str">
        <f t="shared" ca="1" si="16"/>
        <v/>
      </c>
      <c r="D69" s="22" t="str">
        <f t="shared" ca="1" si="16"/>
        <v/>
      </c>
      <c r="E69" s="22">
        <f t="shared" ca="1" si="7"/>
        <v>5.7000000000000002E-2</v>
      </c>
      <c r="F69" s="22">
        <f t="shared" ca="1" si="8"/>
        <v>4.0467625899280657E-2</v>
      </c>
      <c r="G69" s="22" t="str">
        <f t="shared" ca="1" si="9"/>
        <v/>
      </c>
      <c r="H69" s="22" t="str">
        <f t="shared" ca="1" si="17"/>
        <v/>
      </c>
      <c r="I69" s="22" t="str">
        <f t="shared" ca="1" si="17"/>
        <v/>
      </c>
      <c r="J69" s="22" t="str">
        <f t="shared" ca="1" si="17"/>
        <v/>
      </c>
      <c r="K69" s="22" t="str">
        <f t="shared" ca="1" si="17"/>
        <v/>
      </c>
      <c r="L69" s="22" t="str">
        <f t="shared" ca="1" si="17"/>
        <v/>
      </c>
      <c r="M69" s="22" t="str">
        <f t="shared" ca="1" si="17"/>
        <v/>
      </c>
      <c r="N69" s="22" t="str">
        <f t="shared" ca="1" si="17"/>
        <v/>
      </c>
      <c r="O69" s="22" t="str">
        <f t="shared" ca="1" si="17"/>
        <v/>
      </c>
      <c r="P69" s="23"/>
      <c r="Q69" s="23"/>
      <c r="R69" s="23"/>
      <c r="S69" s="23"/>
      <c r="T69" s="23"/>
      <c r="U69" s="23"/>
      <c r="V69" s="23"/>
      <c r="W69" s="23"/>
      <c r="X69" s="23"/>
      <c r="Y69" s="23"/>
      <c r="Z69" s="23"/>
    </row>
    <row r="70" spans="1:26" x14ac:dyDescent="0.55000000000000004">
      <c r="A70" s="6">
        <f t="shared" ca="1" si="11"/>
        <v>32202</v>
      </c>
      <c r="B70" s="22" t="str">
        <f t="shared" ca="1" si="16"/>
        <v/>
      </c>
      <c r="C70" s="22" t="str">
        <f t="shared" ca="1" si="16"/>
        <v/>
      </c>
      <c r="D70" s="22" t="str">
        <f t="shared" ca="1" si="16"/>
        <v/>
      </c>
      <c r="E70" s="22">
        <f t="shared" ca="1" si="7"/>
        <v>5.7000000000000002E-2</v>
      </c>
      <c r="F70" s="22">
        <f t="shared" ca="1" si="8"/>
        <v>3.9426523297491078E-2</v>
      </c>
      <c r="G70" s="22" t="str">
        <f t="shared" ca="1" si="9"/>
        <v/>
      </c>
      <c r="H70" s="22" t="str">
        <f t="shared" ca="1" si="17"/>
        <v/>
      </c>
      <c r="I70" s="22" t="str">
        <f t="shared" ca="1" si="17"/>
        <v/>
      </c>
      <c r="J70" s="22" t="str">
        <f t="shared" ca="1" si="17"/>
        <v/>
      </c>
      <c r="K70" s="22" t="str">
        <f t="shared" ca="1" si="17"/>
        <v/>
      </c>
      <c r="L70" s="22" t="str">
        <f t="shared" ca="1" si="17"/>
        <v/>
      </c>
      <c r="M70" s="22" t="str">
        <f t="shared" ca="1" si="17"/>
        <v/>
      </c>
      <c r="N70" s="22" t="str">
        <f t="shared" ca="1" si="17"/>
        <v/>
      </c>
      <c r="O70" s="22" t="str">
        <f t="shared" ca="1" si="17"/>
        <v/>
      </c>
      <c r="P70" s="23"/>
      <c r="Q70" s="23"/>
      <c r="R70" s="23"/>
      <c r="S70" s="23"/>
      <c r="T70" s="23"/>
      <c r="U70" s="23"/>
      <c r="V70" s="23"/>
      <c r="W70" s="23"/>
      <c r="X70" s="23"/>
      <c r="Y70" s="23"/>
      <c r="Z70" s="23"/>
    </row>
    <row r="71" spans="1:26" x14ac:dyDescent="0.55000000000000004">
      <c r="A71" s="6">
        <f t="shared" ca="1" si="11"/>
        <v>32233</v>
      </c>
      <c r="B71" s="22" t="str">
        <f t="shared" ca="1" si="16"/>
        <v/>
      </c>
      <c r="C71" s="22" t="str">
        <f t="shared" ca="1" si="16"/>
        <v/>
      </c>
      <c r="D71" s="22" t="str">
        <f t="shared" ca="1" si="16"/>
        <v/>
      </c>
      <c r="E71" s="22">
        <f t="shared" ca="1" si="7"/>
        <v>5.7000000000000002E-2</v>
      </c>
      <c r="F71" s="22">
        <f t="shared" ca="1" si="8"/>
        <v>3.9250669045495234E-2</v>
      </c>
      <c r="G71" s="22">
        <f t="shared" ca="1" si="9"/>
        <v>2.0665052103866266E-2</v>
      </c>
      <c r="H71" s="22" t="str">
        <f t="shared" ca="1" si="17"/>
        <v/>
      </c>
      <c r="I71" s="22" t="str">
        <f t="shared" ca="1" si="17"/>
        <v/>
      </c>
      <c r="J71" s="22" t="str">
        <f t="shared" ca="1" si="17"/>
        <v/>
      </c>
      <c r="K71" s="22" t="str">
        <f t="shared" ca="1" si="17"/>
        <v/>
      </c>
      <c r="L71" s="22" t="str">
        <f t="shared" ca="1" si="17"/>
        <v/>
      </c>
      <c r="M71" s="22" t="str">
        <f t="shared" ca="1" si="17"/>
        <v/>
      </c>
      <c r="N71" s="22" t="str">
        <f t="shared" ca="1" si="17"/>
        <v/>
      </c>
      <c r="O71" s="22" t="str">
        <f t="shared" ca="1" si="17"/>
        <v/>
      </c>
      <c r="P71" s="23"/>
      <c r="Q71" s="23"/>
      <c r="R71" s="23"/>
      <c r="S71" s="23"/>
      <c r="T71" s="23"/>
      <c r="U71" s="23"/>
      <c r="V71" s="23"/>
      <c r="W71" s="23"/>
      <c r="X71" s="23"/>
      <c r="Y71" s="23"/>
      <c r="Z71" s="23"/>
    </row>
    <row r="72" spans="1:26" x14ac:dyDescent="0.55000000000000004">
      <c r="A72" s="6">
        <f t="shared" ca="1" si="11"/>
        <v>32263</v>
      </c>
      <c r="B72" s="22" t="str">
        <f t="shared" ca="1" si="16"/>
        <v/>
      </c>
      <c r="C72" s="22" t="str">
        <f t="shared" ca="1" si="16"/>
        <v/>
      </c>
      <c r="D72" s="22" t="str">
        <f t="shared" ca="1" si="16"/>
        <v/>
      </c>
      <c r="E72" s="22">
        <f t="shared" ref="E72:E135" ca="1" si="18">IF(OR($A72="",ISERROR(INDEX(FredEcon_AllData,MATCH($A72,FredEcon_EndDates,0),MATCH(E$6,FredEcon_IDs,0),1)/E$5)),"",INDEX(FredEcon_AllData,MATCH($A72,FredEcon_EndDates,0),MATCH(E$6,FredEcon_IDs,0),1)/E$5)</f>
        <v>5.4000000000000006E-2</v>
      </c>
      <c r="F72" s="22">
        <f t="shared" ref="F72:F135" ca="1" si="19">IF(OR($A72="",ISERROR(INDEX(FredCPI_YoY,MATCH($A72,FredCPI_EndDates,0),1))),"",INDEX(FredCPI_YoY,MATCH($A72,FredCPI_EndDates,0),1))</f>
        <v>3.9041703637976877E-2</v>
      </c>
      <c r="G72" s="22" t="str">
        <f t="shared" ref="G72:G135" ca="1" si="20">IF($A72="","",IF(ISERROR(INDEX(FredGDP_QoQSAAR,MATCH($A72,FredGDP_EndDates,0),1)),"",INDEX(FredGDP_QoQSAAR,MATCH($A72,FredGDP_EndDates,0),1)))</f>
        <v/>
      </c>
      <c r="H72" s="22" t="str">
        <f t="shared" ca="1" si="17"/>
        <v/>
      </c>
      <c r="I72" s="22" t="str">
        <f t="shared" ca="1" si="17"/>
        <v/>
      </c>
      <c r="J72" s="22" t="str">
        <f t="shared" ca="1" si="17"/>
        <v/>
      </c>
      <c r="K72" s="22" t="str">
        <f t="shared" ca="1" si="17"/>
        <v/>
      </c>
      <c r="L72" s="22" t="str">
        <f t="shared" ca="1" si="17"/>
        <v/>
      </c>
      <c r="M72" s="22" t="str">
        <f t="shared" ca="1" si="17"/>
        <v/>
      </c>
      <c r="N72" s="22" t="str">
        <f t="shared" ca="1" si="17"/>
        <v/>
      </c>
      <c r="O72" s="22" t="str">
        <f t="shared" ca="1" si="17"/>
        <v/>
      </c>
      <c r="P72" s="23"/>
      <c r="Q72" s="23"/>
      <c r="R72" s="23"/>
      <c r="S72" s="23"/>
      <c r="T72" s="23"/>
      <c r="U72" s="23"/>
      <c r="V72" s="23"/>
      <c r="W72" s="23"/>
      <c r="X72" s="23"/>
      <c r="Y72" s="23"/>
      <c r="Z72" s="23"/>
    </row>
    <row r="73" spans="1:26" x14ac:dyDescent="0.55000000000000004">
      <c r="A73" s="6">
        <f t="shared" ref="A73:A136" ca="1" si="21">IF(A72="","",IF(ISERROR(DataMatrixFrequency/1),IF(EOMONTH(A72,1)&lt;=DataMatrixEndDate,EOMONTH(A72,1),""),IF((A72+DataMatrixFrequency)&lt;=DataMatrixEndDate,A72+DataMatrixFrequency,"")))</f>
        <v>32294</v>
      </c>
      <c r="B73" s="22" t="str">
        <f t="shared" ca="1" si="16"/>
        <v/>
      </c>
      <c r="C73" s="22" t="str">
        <f t="shared" ca="1" si="16"/>
        <v/>
      </c>
      <c r="D73" s="22" t="str">
        <f t="shared" ca="1" si="16"/>
        <v/>
      </c>
      <c r="E73" s="22">
        <f t="shared" ca="1" si="18"/>
        <v>5.5999999999999994E-2</v>
      </c>
      <c r="F73" s="22">
        <f t="shared" ca="1" si="19"/>
        <v>3.89036251105217E-2</v>
      </c>
      <c r="G73" s="22" t="str">
        <f t="shared" ca="1" si="20"/>
        <v/>
      </c>
      <c r="H73" s="22" t="str">
        <f t="shared" ca="1" si="17"/>
        <v/>
      </c>
      <c r="I73" s="22" t="str">
        <f t="shared" ca="1" si="17"/>
        <v/>
      </c>
      <c r="J73" s="22" t="str">
        <f t="shared" ca="1" si="17"/>
        <v/>
      </c>
      <c r="K73" s="22" t="str">
        <f t="shared" ca="1" si="17"/>
        <v/>
      </c>
      <c r="L73" s="22" t="str">
        <f t="shared" ca="1" si="17"/>
        <v/>
      </c>
      <c r="M73" s="22" t="str">
        <f t="shared" ca="1" si="17"/>
        <v/>
      </c>
      <c r="N73" s="22" t="str">
        <f t="shared" ca="1" si="17"/>
        <v/>
      </c>
      <c r="O73" s="22" t="str">
        <f t="shared" ca="1" si="17"/>
        <v/>
      </c>
      <c r="P73" s="23"/>
      <c r="Q73" s="23"/>
      <c r="R73" s="23"/>
      <c r="S73" s="23"/>
      <c r="T73" s="23"/>
      <c r="U73" s="23"/>
      <c r="V73" s="23"/>
      <c r="W73" s="23"/>
      <c r="X73" s="23"/>
      <c r="Y73" s="23"/>
      <c r="Z73" s="23"/>
    </row>
    <row r="74" spans="1:26" x14ac:dyDescent="0.55000000000000004">
      <c r="A74" s="6">
        <f t="shared" ca="1" si="21"/>
        <v>32324</v>
      </c>
      <c r="B74" s="22" t="str">
        <f t="shared" ca="1" si="16"/>
        <v/>
      </c>
      <c r="C74" s="22" t="str">
        <f t="shared" ca="1" si="16"/>
        <v/>
      </c>
      <c r="D74" s="22" t="str">
        <f t="shared" ca="1" si="16"/>
        <v/>
      </c>
      <c r="E74" s="22">
        <f t="shared" ca="1" si="18"/>
        <v>5.4000000000000006E-2</v>
      </c>
      <c r="F74" s="22">
        <f t="shared" ca="1" si="19"/>
        <v>3.9647577092511099E-2</v>
      </c>
      <c r="G74" s="22">
        <f t="shared" ca="1" si="20"/>
        <v>5.2554691652933805E-2</v>
      </c>
      <c r="H74" s="22" t="str">
        <f t="shared" ca="1" si="17"/>
        <v/>
      </c>
      <c r="I74" s="22" t="str">
        <f t="shared" ca="1" si="17"/>
        <v/>
      </c>
      <c r="J74" s="22" t="str">
        <f t="shared" ca="1" si="17"/>
        <v/>
      </c>
      <c r="K74" s="22" t="str">
        <f t="shared" ca="1" si="17"/>
        <v/>
      </c>
      <c r="L74" s="22" t="str">
        <f t="shared" ca="1" si="17"/>
        <v/>
      </c>
      <c r="M74" s="22" t="str">
        <f t="shared" ca="1" si="17"/>
        <v/>
      </c>
      <c r="N74" s="22" t="str">
        <f t="shared" ca="1" si="17"/>
        <v/>
      </c>
      <c r="O74" s="22" t="str">
        <f t="shared" ca="1" si="17"/>
        <v/>
      </c>
      <c r="P74" s="23"/>
      <c r="Q74" s="23"/>
      <c r="R74" s="23"/>
      <c r="S74" s="23"/>
      <c r="T74" s="23"/>
      <c r="U74" s="23"/>
      <c r="V74" s="23"/>
      <c r="W74" s="23"/>
      <c r="X74" s="23"/>
      <c r="Y74" s="23"/>
      <c r="Z74" s="23"/>
    </row>
    <row r="75" spans="1:26" x14ac:dyDescent="0.55000000000000004">
      <c r="A75" s="6">
        <f t="shared" ca="1" si="21"/>
        <v>32355</v>
      </c>
      <c r="B75" s="22" t="str">
        <f t="shared" ca="1" si="16"/>
        <v/>
      </c>
      <c r="C75" s="22" t="str">
        <f t="shared" ca="1" si="16"/>
        <v/>
      </c>
      <c r="D75" s="22" t="str">
        <f t="shared" ca="1" si="16"/>
        <v/>
      </c>
      <c r="E75" s="22">
        <f t="shared" ca="1" si="18"/>
        <v>5.4000000000000006E-2</v>
      </c>
      <c r="F75" s="22">
        <f t="shared" ca="1" si="19"/>
        <v>4.1300527240773377E-2</v>
      </c>
      <c r="G75" s="22" t="str">
        <f t="shared" ca="1" si="20"/>
        <v/>
      </c>
      <c r="H75" s="22" t="str">
        <f t="shared" ca="1" si="17"/>
        <v/>
      </c>
      <c r="I75" s="22" t="str">
        <f t="shared" ca="1" si="17"/>
        <v/>
      </c>
      <c r="J75" s="22" t="str">
        <f t="shared" ca="1" si="17"/>
        <v/>
      </c>
      <c r="K75" s="22" t="str">
        <f t="shared" ca="1" si="17"/>
        <v/>
      </c>
      <c r="L75" s="22" t="str">
        <f t="shared" ca="1" si="17"/>
        <v/>
      </c>
      <c r="M75" s="22" t="str">
        <f t="shared" ca="1" si="17"/>
        <v/>
      </c>
      <c r="N75" s="22" t="str">
        <f t="shared" ca="1" si="17"/>
        <v/>
      </c>
      <c r="O75" s="22" t="str">
        <f t="shared" ca="1" si="17"/>
        <v/>
      </c>
      <c r="P75" s="23"/>
      <c r="Q75" s="23"/>
      <c r="R75" s="23"/>
      <c r="S75" s="23"/>
      <c r="T75" s="23"/>
      <c r="U75" s="23"/>
      <c r="V75" s="23"/>
      <c r="W75" s="23"/>
      <c r="X75" s="23"/>
      <c r="Y75" s="23"/>
      <c r="Z75" s="23"/>
    </row>
    <row r="76" spans="1:26" x14ac:dyDescent="0.55000000000000004">
      <c r="A76" s="6">
        <f t="shared" ca="1" si="21"/>
        <v>32386</v>
      </c>
      <c r="B76" s="22" t="str">
        <f t="shared" ca="1" si="16"/>
        <v/>
      </c>
      <c r="C76" s="22" t="str">
        <f t="shared" ca="1" si="16"/>
        <v/>
      </c>
      <c r="D76" s="22" t="str">
        <f t="shared" ca="1" si="16"/>
        <v/>
      </c>
      <c r="E76" s="22">
        <f t="shared" ca="1" si="18"/>
        <v>5.5999999999999994E-2</v>
      </c>
      <c r="F76" s="22">
        <f t="shared" ca="1" si="19"/>
        <v>4.0209790209790208E-2</v>
      </c>
      <c r="G76" s="22" t="str">
        <f t="shared" ca="1" si="20"/>
        <v/>
      </c>
      <c r="H76" s="22" t="str">
        <f t="shared" ca="1" si="17"/>
        <v/>
      </c>
      <c r="I76" s="22" t="str">
        <f t="shared" ca="1" si="17"/>
        <v/>
      </c>
      <c r="J76" s="22" t="str">
        <f t="shared" ca="1" si="17"/>
        <v/>
      </c>
      <c r="K76" s="22" t="str">
        <f t="shared" ca="1" si="17"/>
        <v/>
      </c>
      <c r="L76" s="22" t="str">
        <f t="shared" ca="1" si="17"/>
        <v/>
      </c>
      <c r="M76" s="22" t="str">
        <f t="shared" ca="1" si="17"/>
        <v/>
      </c>
      <c r="N76" s="22" t="str">
        <f t="shared" ca="1" si="17"/>
        <v/>
      </c>
      <c r="O76" s="22" t="str">
        <f t="shared" ca="1" si="17"/>
        <v/>
      </c>
      <c r="P76" s="23"/>
      <c r="Q76" s="23"/>
      <c r="R76" s="23"/>
      <c r="S76" s="23"/>
      <c r="T76" s="23"/>
      <c r="U76" s="23"/>
      <c r="V76" s="23"/>
      <c r="W76" s="23"/>
      <c r="X76" s="23"/>
      <c r="Y76" s="23"/>
      <c r="Z76" s="23"/>
    </row>
    <row r="77" spans="1:26" x14ac:dyDescent="0.55000000000000004">
      <c r="A77" s="6">
        <f t="shared" ca="1" si="21"/>
        <v>32416</v>
      </c>
      <c r="B77" s="22" t="str">
        <f t="shared" ca="1" si="16"/>
        <v/>
      </c>
      <c r="C77" s="22" t="str">
        <f t="shared" ca="1" si="16"/>
        <v/>
      </c>
      <c r="D77" s="22" t="str">
        <f t="shared" ca="1" si="16"/>
        <v/>
      </c>
      <c r="E77" s="22">
        <f t="shared" ca="1" si="18"/>
        <v>5.4000000000000006E-2</v>
      </c>
      <c r="F77" s="22">
        <f t="shared" ca="1" si="19"/>
        <v>4.1739130434782501E-2</v>
      </c>
      <c r="G77" s="22">
        <f t="shared" ca="1" si="20"/>
        <v>2.3437150897869685E-2</v>
      </c>
      <c r="H77" s="22" t="str">
        <f t="shared" ca="1" si="17"/>
        <v/>
      </c>
      <c r="I77" s="22" t="str">
        <f t="shared" ca="1" si="17"/>
        <v/>
      </c>
      <c r="J77" s="22" t="str">
        <f t="shared" ca="1" si="17"/>
        <v/>
      </c>
      <c r="K77" s="22" t="str">
        <f t="shared" ca="1" si="17"/>
        <v/>
      </c>
      <c r="L77" s="22" t="str">
        <f t="shared" ca="1" si="17"/>
        <v/>
      </c>
      <c r="M77" s="22" t="str">
        <f t="shared" ca="1" si="17"/>
        <v/>
      </c>
      <c r="N77" s="22" t="str">
        <f t="shared" ca="1" si="17"/>
        <v/>
      </c>
      <c r="O77" s="22" t="str">
        <f t="shared" ca="1" si="17"/>
        <v/>
      </c>
      <c r="P77" s="23"/>
      <c r="Q77" s="23"/>
      <c r="R77" s="23"/>
      <c r="S77" s="23"/>
      <c r="T77" s="23"/>
      <c r="U77" s="23"/>
      <c r="V77" s="23"/>
      <c r="W77" s="23"/>
      <c r="X77" s="23"/>
      <c r="Y77" s="23"/>
      <c r="Z77" s="23"/>
    </row>
    <row r="78" spans="1:26" x14ac:dyDescent="0.55000000000000004">
      <c r="A78" s="6">
        <f t="shared" ca="1" si="21"/>
        <v>32447</v>
      </c>
      <c r="B78" s="22" t="str">
        <f t="shared" ca="1" si="16"/>
        <v/>
      </c>
      <c r="C78" s="22" t="str">
        <f t="shared" ca="1" si="16"/>
        <v/>
      </c>
      <c r="D78" s="22" t="str">
        <f t="shared" ca="1" si="16"/>
        <v/>
      </c>
      <c r="E78" s="22">
        <f t="shared" ca="1" si="18"/>
        <v>5.4000000000000006E-2</v>
      </c>
      <c r="F78" s="22">
        <f t="shared" ca="1" si="19"/>
        <v>4.249783174327848E-2</v>
      </c>
      <c r="G78" s="22" t="str">
        <f t="shared" ca="1" si="20"/>
        <v/>
      </c>
      <c r="H78" s="22" t="str">
        <f t="shared" ca="1" si="17"/>
        <v/>
      </c>
      <c r="I78" s="22" t="str">
        <f t="shared" ca="1" si="17"/>
        <v/>
      </c>
      <c r="J78" s="22" t="str">
        <f t="shared" ca="1" si="17"/>
        <v/>
      </c>
      <c r="K78" s="22" t="str">
        <f t="shared" ca="1" si="17"/>
        <v/>
      </c>
      <c r="L78" s="22" t="str">
        <f t="shared" ca="1" si="17"/>
        <v/>
      </c>
      <c r="M78" s="22" t="str">
        <f t="shared" ca="1" si="17"/>
        <v/>
      </c>
      <c r="N78" s="22" t="str">
        <f t="shared" ca="1" si="17"/>
        <v/>
      </c>
      <c r="O78" s="22" t="str">
        <f t="shared" ca="1" si="17"/>
        <v/>
      </c>
      <c r="P78" s="23"/>
      <c r="Q78" s="23"/>
      <c r="R78" s="23"/>
      <c r="S78" s="23"/>
      <c r="T78" s="23"/>
      <c r="U78" s="23"/>
      <c r="V78" s="23"/>
      <c r="W78" s="23"/>
      <c r="X78" s="23"/>
      <c r="Y78" s="23"/>
      <c r="Z78" s="23"/>
    </row>
    <row r="79" spans="1:26" x14ac:dyDescent="0.55000000000000004">
      <c r="A79" s="6">
        <f t="shared" ca="1" si="21"/>
        <v>32477</v>
      </c>
      <c r="B79" s="22" t="str">
        <f t="shared" ca="1" si="16"/>
        <v/>
      </c>
      <c r="C79" s="22" t="str">
        <f t="shared" ca="1" si="16"/>
        <v/>
      </c>
      <c r="D79" s="22" t="str">
        <f t="shared" ca="1" si="16"/>
        <v/>
      </c>
      <c r="E79" s="22">
        <f t="shared" ca="1" si="18"/>
        <v>5.2999999999999999E-2</v>
      </c>
      <c r="F79" s="22">
        <f t="shared" ca="1" si="19"/>
        <v>4.2461005199306623E-2</v>
      </c>
      <c r="G79" s="22" t="str">
        <f t="shared" ca="1" si="20"/>
        <v/>
      </c>
      <c r="H79" s="22" t="str">
        <f t="shared" ca="1" si="17"/>
        <v/>
      </c>
      <c r="I79" s="22" t="str">
        <f t="shared" ca="1" si="17"/>
        <v/>
      </c>
      <c r="J79" s="22" t="str">
        <f t="shared" ca="1" si="17"/>
        <v/>
      </c>
      <c r="K79" s="22" t="str">
        <f t="shared" ca="1" si="17"/>
        <v/>
      </c>
      <c r="L79" s="22" t="str">
        <f t="shared" ca="1" si="17"/>
        <v/>
      </c>
      <c r="M79" s="22" t="str">
        <f t="shared" ca="1" si="17"/>
        <v/>
      </c>
      <c r="N79" s="22" t="str">
        <f t="shared" ca="1" si="17"/>
        <v/>
      </c>
      <c r="O79" s="22" t="str">
        <f t="shared" ca="1" si="17"/>
        <v/>
      </c>
      <c r="P79" s="23"/>
      <c r="Q79" s="23"/>
      <c r="R79" s="23"/>
      <c r="S79" s="23"/>
      <c r="T79" s="23"/>
      <c r="U79" s="23"/>
      <c r="V79" s="23"/>
      <c r="W79" s="23"/>
      <c r="X79" s="23"/>
      <c r="Y79" s="23"/>
      <c r="Z79" s="23"/>
    </row>
    <row r="80" spans="1:26" x14ac:dyDescent="0.55000000000000004">
      <c r="A80" s="6">
        <f t="shared" ca="1" si="21"/>
        <v>32508</v>
      </c>
      <c r="B80" s="22" t="str">
        <f t="shared" ca="1" si="16"/>
        <v/>
      </c>
      <c r="C80" s="22" t="str">
        <f t="shared" ca="1" si="16"/>
        <v/>
      </c>
      <c r="D80" s="22" t="str">
        <f t="shared" ca="1" si="16"/>
        <v/>
      </c>
      <c r="E80" s="22">
        <f t="shared" ca="1" si="18"/>
        <v>5.2999999999999999E-2</v>
      </c>
      <c r="F80" s="22">
        <f t="shared" ca="1" si="19"/>
        <v>4.4194107452339537E-2</v>
      </c>
      <c r="G80" s="22">
        <f t="shared" ca="1" si="20"/>
        <v>5.3299832929106117E-2</v>
      </c>
      <c r="H80" s="22" t="str">
        <f t="shared" ca="1" si="17"/>
        <v/>
      </c>
      <c r="I80" s="22" t="str">
        <f t="shared" ca="1" si="17"/>
        <v/>
      </c>
      <c r="J80" s="22" t="str">
        <f t="shared" ca="1" si="17"/>
        <v/>
      </c>
      <c r="K80" s="22" t="str">
        <f t="shared" ca="1" si="17"/>
        <v/>
      </c>
      <c r="L80" s="22" t="str">
        <f t="shared" ca="1" si="17"/>
        <v/>
      </c>
      <c r="M80" s="22" t="str">
        <f t="shared" ca="1" si="17"/>
        <v/>
      </c>
      <c r="N80" s="22" t="str">
        <f t="shared" ca="1" si="17"/>
        <v/>
      </c>
      <c r="O80" s="22" t="str">
        <f t="shared" ca="1" si="17"/>
        <v/>
      </c>
      <c r="P80" s="23"/>
      <c r="Q80" s="23"/>
      <c r="R80" s="23"/>
      <c r="S80" s="23"/>
      <c r="T80" s="23"/>
      <c r="U80" s="23"/>
      <c r="V80" s="23"/>
      <c r="W80" s="23"/>
      <c r="X80" s="23"/>
      <c r="Y80" s="23"/>
      <c r="Z80" s="23"/>
    </row>
    <row r="81" spans="1:26" x14ac:dyDescent="0.55000000000000004">
      <c r="A81" s="6">
        <f t="shared" ca="1" si="21"/>
        <v>32539</v>
      </c>
      <c r="B81" s="22" t="str">
        <f t="shared" ca="1" si="16"/>
        <v/>
      </c>
      <c r="C81" s="22" t="str">
        <f t="shared" ca="1" si="16"/>
        <v/>
      </c>
      <c r="D81" s="22" t="str">
        <f t="shared" ca="1" si="16"/>
        <v/>
      </c>
      <c r="E81" s="22">
        <f t="shared" ca="1" si="18"/>
        <v>5.4000000000000006E-2</v>
      </c>
      <c r="F81" s="22">
        <f t="shared" ca="1" si="19"/>
        <v>4.6672428694900514E-2</v>
      </c>
      <c r="G81" s="22" t="str">
        <f t="shared" ca="1" si="20"/>
        <v/>
      </c>
      <c r="H81" s="22" t="str">
        <f t="shared" ca="1" si="17"/>
        <v/>
      </c>
      <c r="I81" s="22" t="str">
        <f t="shared" ca="1" si="17"/>
        <v/>
      </c>
      <c r="J81" s="22" t="str">
        <f t="shared" ca="1" si="17"/>
        <v/>
      </c>
      <c r="K81" s="22" t="str">
        <f t="shared" ca="1" si="17"/>
        <v/>
      </c>
      <c r="L81" s="22" t="str">
        <f t="shared" ca="1" si="17"/>
        <v/>
      </c>
      <c r="M81" s="22" t="str">
        <f t="shared" ca="1" si="17"/>
        <v/>
      </c>
      <c r="N81" s="22" t="str">
        <f t="shared" ca="1" si="17"/>
        <v/>
      </c>
      <c r="O81" s="22" t="str">
        <f t="shared" ca="1" si="17"/>
        <v/>
      </c>
      <c r="P81" s="23"/>
      <c r="Q81" s="23"/>
      <c r="R81" s="23"/>
      <c r="S81" s="23"/>
      <c r="T81" s="23"/>
      <c r="U81" s="23"/>
      <c r="V81" s="23"/>
      <c r="W81" s="23"/>
      <c r="X81" s="23"/>
      <c r="Y81" s="23"/>
      <c r="Z81" s="23"/>
    </row>
    <row r="82" spans="1:26" x14ac:dyDescent="0.55000000000000004">
      <c r="A82" s="6">
        <f t="shared" ca="1" si="21"/>
        <v>32567</v>
      </c>
      <c r="B82" s="22" t="str">
        <f t="shared" ca="1" si="16"/>
        <v/>
      </c>
      <c r="C82" s="22" t="str">
        <f t="shared" ca="1" si="16"/>
        <v/>
      </c>
      <c r="D82" s="22" t="str">
        <f t="shared" ca="1" si="16"/>
        <v/>
      </c>
      <c r="E82" s="22">
        <f t="shared" ca="1" si="18"/>
        <v>5.2000000000000005E-2</v>
      </c>
      <c r="F82" s="22">
        <f t="shared" ca="1" si="19"/>
        <v>4.8275862068965392E-2</v>
      </c>
      <c r="G82" s="22" t="str">
        <f t="shared" ca="1" si="20"/>
        <v/>
      </c>
      <c r="H82" s="22" t="str">
        <f t="shared" ca="1" si="17"/>
        <v/>
      </c>
      <c r="I82" s="22" t="str">
        <f t="shared" ca="1" si="17"/>
        <v/>
      </c>
      <c r="J82" s="22" t="str">
        <f t="shared" ca="1" si="17"/>
        <v/>
      </c>
      <c r="K82" s="22" t="str">
        <f t="shared" ca="1" si="17"/>
        <v/>
      </c>
      <c r="L82" s="22" t="str">
        <f t="shared" ca="1" si="17"/>
        <v/>
      </c>
      <c r="M82" s="22" t="str">
        <f t="shared" ca="1" si="17"/>
        <v/>
      </c>
      <c r="N82" s="22" t="str">
        <f t="shared" ca="1" si="17"/>
        <v/>
      </c>
      <c r="O82" s="22" t="str">
        <f t="shared" ca="1" si="17"/>
        <v/>
      </c>
      <c r="P82" s="23"/>
      <c r="Q82" s="23"/>
      <c r="R82" s="23"/>
      <c r="S82" s="23"/>
      <c r="T82" s="23"/>
      <c r="U82" s="23"/>
      <c r="V82" s="23"/>
      <c r="W82" s="23"/>
      <c r="X82" s="23"/>
      <c r="Y82" s="23"/>
      <c r="Z82" s="23"/>
    </row>
    <row r="83" spans="1:26" x14ac:dyDescent="0.55000000000000004">
      <c r="A83" s="6">
        <f t="shared" ca="1" si="21"/>
        <v>32598</v>
      </c>
      <c r="B83" s="22" t="str">
        <f t="shared" ca="1" si="16"/>
        <v/>
      </c>
      <c r="C83" s="22" t="str">
        <f t="shared" ca="1" si="16"/>
        <v/>
      </c>
      <c r="D83" s="22" t="str">
        <f t="shared" ca="1" si="16"/>
        <v/>
      </c>
      <c r="E83" s="22">
        <f t="shared" ca="1" si="18"/>
        <v>0.05</v>
      </c>
      <c r="F83" s="22">
        <f t="shared" ca="1" si="19"/>
        <v>4.9785407725321917E-2</v>
      </c>
      <c r="G83" s="22">
        <f t="shared" ca="1" si="20"/>
        <v>4.0664099642249596E-2</v>
      </c>
      <c r="H83" s="22" t="str">
        <f t="shared" ca="1" si="17"/>
        <v/>
      </c>
      <c r="I83" s="22" t="str">
        <f t="shared" ca="1" si="17"/>
        <v/>
      </c>
      <c r="J83" s="22" t="str">
        <f t="shared" ca="1" si="17"/>
        <v/>
      </c>
      <c r="K83" s="22" t="str">
        <f t="shared" ca="1" si="17"/>
        <v/>
      </c>
      <c r="L83" s="22" t="str">
        <f t="shared" ca="1" si="17"/>
        <v/>
      </c>
      <c r="M83" s="22" t="str">
        <f t="shared" ca="1" si="17"/>
        <v/>
      </c>
      <c r="N83" s="22" t="str">
        <f t="shared" ca="1" si="17"/>
        <v/>
      </c>
      <c r="O83" s="22" t="str">
        <f t="shared" ca="1" si="17"/>
        <v/>
      </c>
      <c r="P83" s="23"/>
      <c r="Q83" s="23"/>
      <c r="R83" s="23"/>
      <c r="S83" s="23"/>
      <c r="T83" s="23"/>
      <c r="U83" s="23"/>
      <c r="V83" s="23"/>
      <c r="W83" s="23"/>
      <c r="X83" s="23"/>
      <c r="Y83" s="23"/>
      <c r="Z83" s="23"/>
    </row>
    <row r="84" spans="1:26" x14ac:dyDescent="0.55000000000000004">
      <c r="A84" s="6">
        <f t="shared" ca="1" si="21"/>
        <v>32628</v>
      </c>
      <c r="B84" s="22" t="str">
        <f t="shared" ca="1" si="16"/>
        <v/>
      </c>
      <c r="C84" s="22" t="str">
        <f t="shared" ca="1" si="16"/>
        <v/>
      </c>
      <c r="D84" s="22" t="str">
        <f t="shared" ca="1" si="16"/>
        <v/>
      </c>
      <c r="E84" s="22">
        <f t="shared" ca="1" si="18"/>
        <v>5.2000000000000005E-2</v>
      </c>
      <c r="F84" s="22">
        <f t="shared" ca="1" si="19"/>
        <v>5.1238257899231421E-2</v>
      </c>
      <c r="G84" s="22" t="str">
        <f t="shared" ca="1" si="20"/>
        <v/>
      </c>
      <c r="H84" s="22" t="str">
        <f t="shared" ca="1" si="17"/>
        <v/>
      </c>
      <c r="I84" s="22" t="str">
        <f t="shared" ca="1" si="17"/>
        <v/>
      </c>
      <c r="J84" s="22" t="str">
        <f t="shared" ca="1" si="17"/>
        <v/>
      </c>
      <c r="K84" s="22" t="str">
        <f t="shared" ca="1" si="17"/>
        <v/>
      </c>
      <c r="L84" s="22" t="str">
        <f t="shared" ca="1" si="17"/>
        <v/>
      </c>
      <c r="M84" s="22" t="str">
        <f t="shared" ca="1" si="17"/>
        <v/>
      </c>
      <c r="N84" s="22" t="str">
        <f t="shared" ca="1" si="17"/>
        <v/>
      </c>
      <c r="O84" s="22" t="str">
        <f t="shared" ca="1" si="17"/>
        <v/>
      </c>
      <c r="P84" s="23"/>
      <c r="Q84" s="23"/>
      <c r="R84" s="23"/>
      <c r="S84" s="23"/>
      <c r="T84" s="23"/>
      <c r="U84" s="23"/>
      <c r="V84" s="23"/>
      <c r="W84" s="23"/>
      <c r="X84" s="23"/>
      <c r="Y84" s="23"/>
      <c r="Z84" s="23"/>
    </row>
    <row r="85" spans="1:26" x14ac:dyDescent="0.55000000000000004">
      <c r="A85" s="6">
        <f t="shared" ca="1" si="21"/>
        <v>32659</v>
      </c>
      <c r="B85" s="22" t="str">
        <f t="shared" ca="1" si="16"/>
        <v/>
      </c>
      <c r="C85" s="22" t="str">
        <f t="shared" ca="1" si="16"/>
        <v/>
      </c>
      <c r="D85" s="22" t="str">
        <f t="shared" ca="1" si="16"/>
        <v/>
      </c>
      <c r="E85" s="22">
        <f t="shared" ca="1" si="18"/>
        <v>5.2000000000000005E-2</v>
      </c>
      <c r="F85" s="22">
        <f t="shared" ca="1" si="19"/>
        <v>5.3617021276595622E-2</v>
      </c>
      <c r="G85" s="22" t="str">
        <f t="shared" ca="1" si="20"/>
        <v/>
      </c>
      <c r="H85" s="22" t="str">
        <f t="shared" ca="1" si="17"/>
        <v/>
      </c>
      <c r="I85" s="22" t="str">
        <f t="shared" ca="1" si="17"/>
        <v/>
      </c>
      <c r="J85" s="22" t="str">
        <f t="shared" ca="1" si="17"/>
        <v/>
      </c>
      <c r="K85" s="22" t="str">
        <f t="shared" ca="1" si="17"/>
        <v/>
      </c>
      <c r="L85" s="22" t="str">
        <f t="shared" ca="1" si="17"/>
        <v/>
      </c>
      <c r="M85" s="22" t="str">
        <f t="shared" ca="1" si="17"/>
        <v/>
      </c>
      <c r="N85" s="22" t="str">
        <f t="shared" ca="1" si="17"/>
        <v/>
      </c>
      <c r="O85" s="22" t="str">
        <f t="shared" ca="1" si="17"/>
        <v/>
      </c>
      <c r="P85" s="23"/>
      <c r="Q85" s="23"/>
      <c r="R85" s="23"/>
      <c r="S85" s="23"/>
      <c r="T85" s="23"/>
      <c r="U85" s="23"/>
      <c r="V85" s="23"/>
      <c r="W85" s="23"/>
      <c r="X85" s="23"/>
      <c r="Y85" s="23"/>
      <c r="Z85" s="23"/>
    </row>
    <row r="86" spans="1:26" x14ac:dyDescent="0.55000000000000004">
      <c r="A86" s="6">
        <f t="shared" ca="1" si="21"/>
        <v>32689</v>
      </c>
      <c r="B86" s="22" t="str">
        <f t="shared" ca="1" si="16"/>
        <v/>
      </c>
      <c r="C86" s="22" t="str">
        <f t="shared" ca="1" si="16"/>
        <v/>
      </c>
      <c r="D86" s="22" t="str">
        <f t="shared" ca="1" si="16"/>
        <v/>
      </c>
      <c r="E86" s="22">
        <f t="shared" ca="1" si="18"/>
        <v>5.2999999999999999E-2</v>
      </c>
      <c r="F86" s="22">
        <f t="shared" ca="1" si="19"/>
        <v>5.1694915254237195E-2</v>
      </c>
      <c r="G86" s="22">
        <f t="shared" ca="1" si="20"/>
        <v>3.0530764791945053E-2</v>
      </c>
      <c r="H86" s="22" t="str">
        <f t="shared" ca="1" si="17"/>
        <v/>
      </c>
      <c r="I86" s="22" t="str">
        <f t="shared" ca="1" si="17"/>
        <v/>
      </c>
      <c r="J86" s="22" t="str">
        <f t="shared" ca="1" si="17"/>
        <v/>
      </c>
      <c r="K86" s="22" t="str">
        <f t="shared" ca="1" si="17"/>
        <v/>
      </c>
      <c r="L86" s="22" t="str">
        <f t="shared" ca="1" si="17"/>
        <v/>
      </c>
      <c r="M86" s="22" t="str">
        <f t="shared" ca="1" si="17"/>
        <v/>
      </c>
      <c r="N86" s="22" t="str">
        <f t="shared" ca="1" si="17"/>
        <v/>
      </c>
      <c r="O86" s="22" t="str">
        <f t="shared" ca="1" si="17"/>
        <v/>
      </c>
      <c r="P86" s="23"/>
      <c r="Q86" s="23"/>
      <c r="R86" s="23"/>
      <c r="S86" s="23"/>
      <c r="T86" s="23"/>
      <c r="U86" s="23"/>
      <c r="V86" s="23"/>
      <c r="W86" s="23"/>
      <c r="X86" s="23"/>
      <c r="Y86" s="23"/>
      <c r="Z86" s="23"/>
    </row>
    <row r="87" spans="1:26" x14ac:dyDescent="0.55000000000000004">
      <c r="A87" s="6">
        <f t="shared" ca="1" si="21"/>
        <v>32720</v>
      </c>
      <c r="B87" s="22" t="str">
        <f t="shared" ca="1" si="16"/>
        <v/>
      </c>
      <c r="C87" s="22" t="str">
        <f t="shared" ca="1" si="16"/>
        <v/>
      </c>
      <c r="D87" s="22" t="str">
        <f t="shared" ca="1" si="16"/>
        <v/>
      </c>
      <c r="E87" s="22">
        <f t="shared" ca="1" si="18"/>
        <v>5.2000000000000005E-2</v>
      </c>
      <c r="F87" s="22">
        <f t="shared" ca="1" si="19"/>
        <v>4.9789029535864948E-2</v>
      </c>
      <c r="G87" s="22" t="str">
        <f t="shared" ca="1" si="20"/>
        <v/>
      </c>
      <c r="H87" s="22" t="str">
        <f t="shared" ca="1" si="17"/>
        <v/>
      </c>
      <c r="I87" s="22" t="str">
        <f t="shared" ca="1" si="17"/>
        <v/>
      </c>
      <c r="J87" s="22" t="str">
        <f t="shared" ca="1" si="17"/>
        <v/>
      </c>
      <c r="K87" s="22" t="str">
        <f t="shared" ca="1" si="17"/>
        <v/>
      </c>
      <c r="L87" s="22" t="str">
        <f t="shared" ca="1" si="17"/>
        <v/>
      </c>
      <c r="M87" s="22" t="str">
        <f t="shared" ca="1" si="17"/>
        <v/>
      </c>
      <c r="N87" s="22" t="str">
        <f t="shared" ca="1" si="17"/>
        <v/>
      </c>
      <c r="O87" s="22" t="str">
        <f t="shared" ca="1" si="17"/>
        <v/>
      </c>
      <c r="P87" s="23"/>
      <c r="Q87" s="23"/>
      <c r="R87" s="23"/>
      <c r="S87" s="23"/>
      <c r="T87" s="23"/>
      <c r="U87" s="23"/>
      <c r="V87" s="23"/>
      <c r="W87" s="23"/>
      <c r="X87" s="23"/>
      <c r="Y87" s="23"/>
      <c r="Z87" s="23"/>
    </row>
    <row r="88" spans="1:26" x14ac:dyDescent="0.55000000000000004">
      <c r="A88" s="6">
        <f t="shared" ca="1" si="21"/>
        <v>32751</v>
      </c>
      <c r="B88" s="22" t="str">
        <f t="shared" ref="B88:D107" ca="1" si="22">IF($A88="","",IF(ISERROR(IF(ISERROR(INDEX(FredRatesData_AllData,MATCH($A88-(MAX(0,WEEKDAY($A88,2)-5)),FredRatesData_Dates,0),MATCH(B$6,FredRatesData_IDs,0),1)/B$5),INDEX(FredRatesData_AllData,MATCH($A88-(MAX(0,WEEKDAY($A88,2)-5))-3,FredRatesData_Dates,0),MATCH(B$6,FredRatesData_IDs,0),1)/B$5,INDEX(FredRatesData_AllData,MATCH($A88-(MAX(0,WEEKDAY($A88,2)-5)),FredRatesData_Dates,0),MATCH(B$6,FredRatesData_IDs,0),1)/B$5)),"",IF(ISERROR(INDEX(FredRatesData_AllData,MATCH($A88-(MAX(0,WEEKDAY($A88,2)-5)),FredRatesData_Dates,0),MATCH(B$6,FredRatesData_IDs,0),1)/B$5),INDEX(FredRatesData_AllData,MATCH($A88-(MAX(0,WEEKDAY($A88,2)-5))-3,FredRatesData_Dates,0),MATCH(B$6,FredRatesData_IDs,0),1)/B$5,INDEX(FredRatesData_AllData,MATCH($A88-(MAX(0,WEEKDAY($A88,2)-5)),FredRatesData_Dates,0),MATCH(B$6,FredRatesData_IDs,0),1)/B$5)))</f>
        <v/>
      </c>
      <c r="C88" s="22" t="str">
        <f t="shared" ca="1" si="22"/>
        <v/>
      </c>
      <c r="D88" s="22" t="str">
        <f t="shared" ca="1" si="22"/>
        <v/>
      </c>
      <c r="E88" s="22">
        <f t="shared" ca="1" si="18"/>
        <v>5.2000000000000005E-2</v>
      </c>
      <c r="F88" s="22">
        <f t="shared" ca="1" si="19"/>
        <v>4.705882352941182E-2</v>
      </c>
      <c r="G88" s="22" t="str">
        <f t="shared" ca="1" si="20"/>
        <v/>
      </c>
      <c r="H88" s="22" t="str">
        <f t="shared" ref="H88:O107" ca="1" si="23">IF($A88="","",IF(ISERROR(IF(ISERROR(INDEX(FredRatesData_AllData,MATCH($A88-(MAX(0,WEEKDAY($A88,2)-5)),FredRatesData_Dates,0),MATCH(H$6,FredRatesData_IDs,0),1)/H$5),INDEX(FredRatesData_AllData,MATCH($A88-(MAX(0,WEEKDAY($A88,2)-5))-3,FredRatesData_Dates,0),MATCH(H$6,FredRatesData_IDs,0),1)/H$5,INDEX(FredRatesData_AllData,MATCH($A88-(MAX(0,WEEKDAY($A88,2)-5)),FredRatesData_Dates,0),MATCH(H$6,FredRatesData_IDs,0),1)/H$5)),"",IF(ISERROR(INDEX(FredRatesData_AllData,MATCH($A88-(MAX(0,WEEKDAY($A88,2)-5)),FredRatesData_Dates,0),MATCH(H$6,FredRatesData_IDs,0),1)/H$5),INDEX(FredRatesData_AllData,MATCH($A88-(MAX(0,WEEKDAY($A88,2)-5))-3,FredRatesData_Dates,0),MATCH(H$6,FredRatesData_IDs,0),1)/H$5,INDEX(FredRatesData_AllData,MATCH($A88-(MAX(0,WEEKDAY($A88,2)-5)),FredRatesData_Dates,0),MATCH(H$6,FredRatesData_IDs,0),1)/H$5)))</f>
        <v/>
      </c>
      <c r="I88" s="22" t="str">
        <f t="shared" ca="1" si="23"/>
        <v/>
      </c>
      <c r="J88" s="22" t="str">
        <f t="shared" ca="1" si="23"/>
        <v/>
      </c>
      <c r="K88" s="22" t="str">
        <f t="shared" ca="1" si="23"/>
        <v/>
      </c>
      <c r="L88" s="22" t="str">
        <f t="shared" ca="1" si="23"/>
        <v/>
      </c>
      <c r="M88" s="22" t="str">
        <f t="shared" ca="1" si="23"/>
        <v/>
      </c>
      <c r="N88" s="22" t="str">
        <f t="shared" ca="1" si="23"/>
        <v/>
      </c>
      <c r="O88" s="22" t="str">
        <f t="shared" ca="1" si="23"/>
        <v/>
      </c>
      <c r="P88" s="23"/>
      <c r="Q88" s="23"/>
      <c r="R88" s="23"/>
      <c r="S88" s="23"/>
      <c r="T88" s="23"/>
      <c r="U88" s="23"/>
      <c r="V88" s="23"/>
      <c r="W88" s="23"/>
      <c r="X88" s="23"/>
      <c r="Y88" s="23"/>
      <c r="Z88" s="23"/>
    </row>
    <row r="89" spans="1:26" x14ac:dyDescent="0.55000000000000004">
      <c r="A89" s="6">
        <f t="shared" ca="1" si="21"/>
        <v>32781</v>
      </c>
      <c r="B89" s="22" t="str">
        <f t="shared" ca="1" si="22"/>
        <v/>
      </c>
      <c r="C89" s="22" t="str">
        <f t="shared" ca="1" si="22"/>
        <v/>
      </c>
      <c r="D89" s="22" t="str">
        <f t="shared" ca="1" si="22"/>
        <v/>
      </c>
      <c r="E89" s="22">
        <f t="shared" ca="1" si="18"/>
        <v>5.2999999999999999E-2</v>
      </c>
      <c r="F89" s="22">
        <f t="shared" ca="1" si="19"/>
        <v>4.3405676126878179E-2</v>
      </c>
      <c r="G89" s="22">
        <f t="shared" ca="1" si="20"/>
        <v>2.963522861304746E-2</v>
      </c>
      <c r="H89" s="22" t="str">
        <f t="shared" ca="1" si="23"/>
        <v/>
      </c>
      <c r="I89" s="22" t="str">
        <f t="shared" ca="1" si="23"/>
        <v/>
      </c>
      <c r="J89" s="22" t="str">
        <f t="shared" ca="1" si="23"/>
        <v/>
      </c>
      <c r="K89" s="22" t="str">
        <f t="shared" ca="1" si="23"/>
        <v/>
      </c>
      <c r="L89" s="22" t="str">
        <f t="shared" ca="1" si="23"/>
        <v/>
      </c>
      <c r="M89" s="22" t="str">
        <f t="shared" ca="1" si="23"/>
        <v/>
      </c>
      <c r="N89" s="22" t="str">
        <f t="shared" ca="1" si="23"/>
        <v/>
      </c>
      <c r="O89" s="22" t="str">
        <f t="shared" ca="1" si="23"/>
        <v/>
      </c>
      <c r="P89" s="23"/>
      <c r="Q89" s="23"/>
      <c r="R89" s="23"/>
      <c r="S89" s="23"/>
      <c r="T89" s="23"/>
      <c r="U89" s="23"/>
      <c r="V89" s="23"/>
      <c r="W89" s="23"/>
      <c r="X89" s="23"/>
      <c r="Y89" s="23"/>
      <c r="Z89" s="23"/>
    </row>
    <row r="90" spans="1:26" x14ac:dyDescent="0.55000000000000004">
      <c r="A90" s="6">
        <f t="shared" ca="1" si="21"/>
        <v>32812</v>
      </c>
      <c r="B90" s="22" t="str">
        <f t="shared" ca="1" si="22"/>
        <v/>
      </c>
      <c r="C90" s="22" t="str">
        <f t="shared" ca="1" si="22"/>
        <v/>
      </c>
      <c r="D90" s="22" t="str">
        <f t="shared" ca="1" si="22"/>
        <v/>
      </c>
      <c r="E90" s="22">
        <f t="shared" ca="1" si="18"/>
        <v>5.2999999999999999E-2</v>
      </c>
      <c r="F90" s="22">
        <f t="shared" ca="1" si="19"/>
        <v>4.4925124792013271E-2</v>
      </c>
      <c r="G90" s="22" t="str">
        <f t="shared" ca="1" si="20"/>
        <v/>
      </c>
      <c r="H90" s="22" t="str">
        <f t="shared" ca="1" si="23"/>
        <v/>
      </c>
      <c r="I90" s="22" t="str">
        <f t="shared" ca="1" si="23"/>
        <v/>
      </c>
      <c r="J90" s="22" t="str">
        <f t="shared" ca="1" si="23"/>
        <v/>
      </c>
      <c r="K90" s="22" t="str">
        <f t="shared" ca="1" si="23"/>
        <v/>
      </c>
      <c r="L90" s="22" t="str">
        <f t="shared" ca="1" si="23"/>
        <v/>
      </c>
      <c r="M90" s="22" t="str">
        <f t="shared" ca="1" si="23"/>
        <v/>
      </c>
      <c r="N90" s="22" t="str">
        <f t="shared" ca="1" si="23"/>
        <v/>
      </c>
      <c r="O90" s="22" t="str">
        <f t="shared" ca="1" si="23"/>
        <v/>
      </c>
      <c r="P90" s="23"/>
      <c r="Q90" s="23"/>
      <c r="R90" s="23"/>
      <c r="S90" s="23"/>
      <c r="T90" s="23"/>
      <c r="U90" s="23"/>
      <c r="V90" s="23"/>
      <c r="W90" s="23"/>
      <c r="X90" s="23"/>
      <c r="Y90" s="23"/>
      <c r="Z90" s="23"/>
    </row>
    <row r="91" spans="1:26" x14ac:dyDescent="0.55000000000000004">
      <c r="A91" s="6">
        <f t="shared" ca="1" si="21"/>
        <v>32842</v>
      </c>
      <c r="B91" s="22" t="str">
        <f t="shared" ca="1" si="22"/>
        <v/>
      </c>
      <c r="C91" s="22" t="str">
        <f t="shared" ca="1" si="22"/>
        <v/>
      </c>
      <c r="D91" s="22" t="str">
        <f t="shared" ca="1" si="22"/>
        <v/>
      </c>
      <c r="E91" s="22">
        <f t="shared" ca="1" si="18"/>
        <v>5.4000000000000006E-2</v>
      </c>
      <c r="F91" s="22">
        <f t="shared" ca="1" si="19"/>
        <v>4.6550290939318506E-2</v>
      </c>
      <c r="G91" s="22" t="str">
        <f t="shared" ca="1" si="20"/>
        <v/>
      </c>
      <c r="H91" s="22" t="str">
        <f t="shared" ca="1" si="23"/>
        <v/>
      </c>
      <c r="I91" s="22" t="str">
        <f t="shared" ca="1" si="23"/>
        <v/>
      </c>
      <c r="J91" s="22" t="str">
        <f t="shared" ca="1" si="23"/>
        <v/>
      </c>
      <c r="K91" s="22" t="str">
        <f t="shared" ca="1" si="23"/>
        <v/>
      </c>
      <c r="L91" s="22" t="str">
        <f t="shared" ca="1" si="23"/>
        <v/>
      </c>
      <c r="M91" s="22" t="str">
        <f t="shared" ca="1" si="23"/>
        <v/>
      </c>
      <c r="N91" s="22" t="str">
        <f t="shared" ca="1" si="23"/>
        <v/>
      </c>
      <c r="O91" s="22" t="str">
        <f t="shared" ca="1" si="23"/>
        <v/>
      </c>
      <c r="P91" s="23"/>
      <c r="Q91" s="23"/>
      <c r="R91" s="23"/>
      <c r="S91" s="23"/>
      <c r="T91" s="23"/>
      <c r="U91" s="23"/>
      <c r="V91" s="23"/>
      <c r="W91" s="23"/>
      <c r="X91" s="23"/>
      <c r="Y91" s="23"/>
      <c r="Z91" s="23"/>
    </row>
    <row r="92" spans="1:26" x14ac:dyDescent="0.55000000000000004">
      <c r="A92" s="6">
        <f t="shared" ca="1" si="21"/>
        <v>32873</v>
      </c>
      <c r="B92" s="22" t="str">
        <f t="shared" ca="1" si="22"/>
        <v/>
      </c>
      <c r="C92" s="22" t="str">
        <f t="shared" ca="1" si="22"/>
        <v/>
      </c>
      <c r="D92" s="22" t="str">
        <f t="shared" ca="1" si="22"/>
        <v/>
      </c>
      <c r="E92" s="22">
        <f t="shared" ca="1" si="18"/>
        <v>5.4000000000000006E-2</v>
      </c>
      <c r="F92" s="22">
        <f t="shared" ca="1" si="19"/>
        <v>4.647302904564321E-2</v>
      </c>
      <c r="G92" s="22">
        <f t="shared" ca="1" si="20"/>
        <v>7.8818710795616198E-3</v>
      </c>
      <c r="H92" s="22" t="str">
        <f t="shared" ca="1" si="23"/>
        <v/>
      </c>
      <c r="I92" s="22" t="str">
        <f t="shared" ca="1" si="23"/>
        <v/>
      </c>
      <c r="J92" s="22" t="str">
        <f t="shared" ca="1" si="23"/>
        <v/>
      </c>
      <c r="K92" s="22" t="str">
        <f t="shared" ca="1" si="23"/>
        <v/>
      </c>
      <c r="L92" s="22" t="str">
        <f t="shared" ca="1" si="23"/>
        <v/>
      </c>
      <c r="M92" s="22" t="str">
        <f t="shared" ca="1" si="23"/>
        <v/>
      </c>
      <c r="N92" s="22" t="str">
        <f t="shared" ca="1" si="23"/>
        <v/>
      </c>
      <c r="O92" s="22" t="str">
        <f t="shared" ca="1" si="23"/>
        <v/>
      </c>
      <c r="P92" s="23"/>
      <c r="Q92" s="23"/>
      <c r="R92" s="23"/>
      <c r="S92" s="23"/>
      <c r="T92" s="23"/>
      <c r="U92" s="23"/>
      <c r="V92" s="23"/>
      <c r="W92" s="23"/>
      <c r="X92" s="23"/>
      <c r="Y92" s="23"/>
      <c r="Z92" s="23"/>
    </row>
    <row r="93" spans="1:26" x14ac:dyDescent="0.55000000000000004">
      <c r="A93" s="6">
        <f t="shared" ca="1" si="21"/>
        <v>32904</v>
      </c>
      <c r="B93" s="22" t="str">
        <f t="shared" ca="1" si="22"/>
        <v/>
      </c>
      <c r="C93" s="22" t="str">
        <f t="shared" ca="1" si="22"/>
        <v/>
      </c>
      <c r="D93" s="22" t="str">
        <f t="shared" ca="1" si="22"/>
        <v/>
      </c>
      <c r="E93" s="22">
        <f t="shared" ca="1" si="18"/>
        <v>5.4000000000000006E-2</v>
      </c>
      <c r="F93" s="22">
        <f t="shared" ca="1" si="19"/>
        <v>5.2023121387283267E-2</v>
      </c>
      <c r="G93" s="22" t="str">
        <f t="shared" ca="1" si="20"/>
        <v/>
      </c>
      <c r="H93" s="22" t="str">
        <f t="shared" ca="1" si="23"/>
        <v/>
      </c>
      <c r="I93" s="22" t="str">
        <f t="shared" ca="1" si="23"/>
        <v/>
      </c>
      <c r="J93" s="22" t="str">
        <f t="shared" ca="1" si="23"/>
        <v/>
      </c>
      <c r="K93" s="22" t="str">
        <f t="shared" ca="1" si="23"/>
        <v/>
      </c>
      <c r="L93" s="22" t="str">
        <f t="shared" ca="1" si="23"/>
        <v/>
      </c>
      <c r="M93" s="22" t="str">
        <f t="shared" ca="1" si="23"/>
        <v/>
      </c>
      <c r="N93" s="22" t="str">
        <f t="shared" ca="1" si="23"/>
        <v/>
      </c>
      <c r="O93" s="22" t="str">
        <f t="shared" ca="1" si="23"/>
        <v/>
      </c>
      <c r="P93" s="23"/>
      <c r="Q93" s="23"/>
      <c r="R93" s="23"/>
      <c r="S93" s="23"/>
      <c r="T93" s="23"/>
      <c r="U93" s="23"/>
      <c r="V93" s="23"/>
      <c r="W93" s="23"/>
      <c r="X93" s="23"/>
      <c r="Y93" s="23"/>
      <c r="Z93" s="23"/>
    </row>
    <row r="94" spans="1:26" x14ac:dyDescent="0.55000000000000004">
      <c r="A94" s="6">
        <f t="shared" ca="1" si="21"/>
        <v>32932</v>
      </c>
      <c r="B94" s="22" t="str">
        <f t="shared" ca="1" si="22"/>
        <v/>
      </c>
      <c r="C94" s="22" t="str">
        <f t="shared" ca="1" si="22"/>
        <v/>
      </c>
      <c r="D94" s="22" t="str">
        <f t="shared" ca="1" si="22"/>
        <v/>
      </c>
      <c r="E94" s="22">
        <f t="shared" ca="1" si="18"/>
        <v>5.2999999999999999E-2</v>
      </c>
      <c r="F94" s="22">
        <f t="shared" ca="1" si="19"/>
        <v>5.2631578947368363E-2</v>
      </c>
      <c r="G94" s="22" t="str">
        <f t="shared" ca="1" si="20"/>
        <v/>
      </c>
      <c r="H94" s="22" t="str">
        <f t="shared" ca="1" si="23"/>
        <v/>
      </c>
      <c r="I94" s="22" t="str">
        <f t="shared" ca="1" si="23"/>
        <v/>
      </c>
      <c r="J94" s="22" t="str">
        <f t="shared" ca="1" si="23"/>
        <v/>
      </c>
      <c r="K94" s="22" t="str">
        <f t="shared" ca="1" si="23"/>
        <v/>
      </c>
      <c r="L94" s="22" t="str">
        <f t="shared" ca="1" si="23"/>
        <v/>
      </c>
      <c r="M94" s="22" t="str">
        <f t="shared" ca="1" si="23"/>
        <v/>
      </c>
      <c r="N94" s="22" t="str">
        <f t="shared" ca="1" si="23"/>
        <v/>
      </c>
      <c r="O94" s="22" t="str">
        <f t="shared" ca="1" si="23"/>
        <v/>
      </c>
      <c r="P94" s="23"/>
      <c r="Q94" s="23"/>
      <c r="R94" s="23"/>
      <c r="S94" s="23"/>
      <c r="T94" s="23"/>
      <c r="U94" s="23"/>
      <c r="V94" s="23"/>
      <c r="W94" s="23"/>
      <c r="X94" s="23"/>
      <c r="Y94" s="23"/>
      <c r="Z94" s="23"/>
    </row>
    <row r="95" spans="1:26" x14ac:dyDescent="0.55000000000000004">
      <c r="A95" s="6">
        <f t="shared" ca="1" si="21"/>
        <v>32963</v>
      </c>
      <c r="B95" s="22" t="str">
        <f t="shared" ca="1" si="22"/>
        <v/>
      </c>
      <c r="C95" s="22" t="str">
        <f t="shared" ca="1" si="22"/>
        <v/>
      </c>
      <c r="D95" s="22" t="str">
        <f t="shared" ca="1" si="22"/>
        <v/>
      </c>
      <c r="E95" s="22">
        <f t="shared" ca="1" si="18"/>
        <v>5.2000000000000005E-2</v>
      </c>
      <c r="F95" s="22">
        <f t="shared" ca="1" si="19"/>
        <v>5.2330335241210113E-2</v>
      </c>
      <c r="G95" s="22">
        <f t="shared" ca="1" si="20"/>
        <v>4.3711613364317614E-2</v>
      </c>
      <c r="H95" s="22" t="str">
        <f t="shared" ca="1" si="23"/>
        <v/>
      </c>
      <c r="I95" s="22" t="str">
        <f t="shared" ca="1" si="23"/>
        <v/>
      </c>
      <c r="J95" s="22" t="str">
        <f t="shared" ca="1" si="23"/>
        <v/>
      </c>
      <c r="K95" s="22" t="str">
        <f t="shared" ca="1" si="23"/>
        <v/>
      </c>
      <c r="L95" s="22" t="str">
        <f t="shared" ca="1" si="23"/>
        <v/>
      </c>
      <c r="M95" s="22" t="str">
        <f t="shared" ca="1" si="23"/>
        <v/>
      </c>
      <c r="N95" s="22" t="str">
        <f t="shared" ca="1" si="23"/>
        <v/>
      </c>
      <c r="O95" s="22" t="str">
        <f t="shared" ca="1" si="23"/>
        <v/>
      </c>
      <c r="P95" s="23"/>
      <c r="Q95" s="23"/>
      <c r="R95" s="23"/>
      <c r="S95" s="23"/>
      <c r="T95" s="23"/>
      <c r="U95" s="23"/>
      <c r="V95" s="23"/>
      <c r="W95" s="23"/>
      <c r="X95" s="23"/>
      <c r="Y95" s="23"/>
      <c r="Z95" s="23"/>
    </row>
    <row r="96" spans="1:26" x14ac:dyDescent="0.55000000000000004">
      <c r="A96" s="6">
        <f t="shared" ca="1" si="21"/>
        <v>32993</v>
      </c>
      <c r="B96" s="22" t="str">
        <f t="shared" ca="1" si="22"/>
        <v/>
      </c>
      <c r="C96" s="22" t="str">
        <f t="shared" ca="1" si="22"/>
        <v/>
      </c>
      <c r="D96" s="22" t="str">
        <f t="shared" ca="1" si="22"/>
        <v/>
      </c>
      <c r="E96" s="22">
        <f t="shared" ca="1" si="18"/>
        <v>5.4000000000000006E-2</v>
      </c>
      <c r="F96" s="22">
        <f t="shared" ca="1" si="19"/>
        <v>4.7116165718927849E-2</v>
      </c>
      <c r="G96" s="22" t="str">
        <f t="shared" ca="1" si="20"/>
        <v/>
      </c>
      <c r="H96" s="22" t="str">
        <f t="shared" ca="1" si="23"/>
        <v/>
      </c>
      <c r="I96" s="22" t="str">
        <f t="shared" ca="1" si="23"/>
        <v/>
      </c>
      <c r="J96" s="22" t="str">
        <f t="shared" ca="1" si="23"/>
        <v/>
      </c>
      <c r="K96" s="22" t="str">
        <f t="shared" ca="1" si="23"/>
        <v/>
      </c>
      <c r="L96" s="22" t="str">
        <f t="shared" ca="1" si="23"/>
        <v/>
      </c>
      <c r="M96" s="22" t="str">
        <f t="shared" ca="1" si="23"/>
        <v/>
      </c>
      <c r="N96" s="22" t="str">
        <f t="shared" ca="1" si="23"/>
        <v/>
      </c>
      <c r="O96" s="22" t="str">
        <f t="shared" ca="1" si="23"/>
        <v/>
      </c>
      <c r="P96" s="23"/>
      <c r="Q96" s="23"/>
      <c r="R96" s="23"/>
      <c r="S96" s="23"/>
      <c r="T96" s="23"/>
      <c r="U96" s="23"/>
      <c r="V96" s="23"/>
      <c r="W96" s="23"/>
      <c r="X96" s="23"/>
      <c r="Y96" s="23"/>
      <c r="Z96" s="23"/>
    </row>
    <row r="97" spans="1:26" x14ac:dyDescent="0.55000000000000004">
      <c r="A97" s="6">
        <f t="shared" ca="1" si="21"/>
        <v>33024</v>
      </c>
      <c r="B97" s="22" t="str">
        <f t="shared" ca="1" si="22"/>
        <v/>
      </c>
      <c r="C97" s="22" t="str">
        <f t="shared" ca="1" si="22"/>
        <v/>
      </c>
      <c r="D97" s="22" t="str">
        <f t="shared" ca="1" si="22"/>
        <v/>
      </c>
      <c r="E97" s="22">
        <f t="shared" ca="1" si="18"/>
        <v>5.4000000000000006E-2</v>
      </c>
      <c r="F97" s="22">
        <f t="shared" ca="1" si="19"/>
        <v>4.3618739903069415E-2</v>
      </c>
      <c r="G97" s="22" t="str">
        <f t="shared" ca="1" si="20"/>
        <v/>
      </c>
      <c r="H97" s="22" t="str">
        <f t="shared" ca="1" si="23"/>
        <v/>
      </c>
      <c r="I97" s="22" t="str">
        <f t="shared" ca="1" si="23"/>
        <v/>
      </c>
      <c r="J97" s="22" t="str">
        <f t="shared" ca="1" si="23"/>
        <v/>
      </c>
      <c r="K97" s="22" t="str">
        <f t="shared" ca="1" si="23"/>
        <v/>
      </c>
      <c r="L97" s="22" t="str">
        <f t="shared" ca="1" si="23"/>
        <v/>
      </c>
      <c r="M97" s="22" t="str">
        <f t="shared" ca="1" si="23"/>
        <v/>
      </c>
      <c r="N97" s="22" t="str">
        <f t="shared" ca="1" si="23"/>
        <v/>
      </c>
      <c r="O97" s="22" t="str">
        <f t="shared" ca="1" si="23"/>
        <v/>
      </c>
      <c r="P97" s="23"/>
      <c r="Q97" s="23"/>
      <c r="R97" s="23"/>
      <c r="S97" s="23"/>
      <c r="T97" s="23"/>
      <c r="U97" s="23"/>
      <c r="V97" s="23"/>
      <c r="W97" s="23"/>
      <c r="X97" s="23"/>
      <c r="Y97" s="23"/>
      <c r="Z97" s="23"/>
    </row>
    <row r="98" spans="1:26" x14ac:dyDescent="0.55000000000000004">
      <c r="A98" s="6">
        <f t="shared" ca="1" si="21"/>
        <v>33054</v>
      </c>
      <c r="B98" s="22" t="str">
        <f t="shared" ca="1" si="22"/>
        <v/>
      </c>
      <c r="C98" s="22" t="str">
        <f t="shared" ca="1" si="22"/>
        <v/>
      </c>
      <c r="D98" s="22" t="str">
        <f t="shared" ca="1" si="22"/>
        <v/>
      </c>
      <c r="E98" s="22">
        <f t="shared" ca="1" si="18"/>
        <v>5.2000000000000005E-2</v>
      </c>
      <c r="F98" s="22">
        <f t="shared" ca="1" si="19"/>
        <v>4.6736502820306391E-2</v>
      </c>
      <c r="G98" s="22">
        <f t="shared" ca="1" si="20"/>
        <v>1.4516328786170263E-2</v>
      </c>
      <c r="H98" s="22" t="str">
        <f t="shared" ca="1" si="23"/>
        <v/>
      </c>
      <c r="I98" s="22" t="str">
        <f t="shared" ca="1" si="23"/>
        <v/>
      </c>
      <c r="J98" s="22" t="str">
        <f t="shared" ca="1" si="23"/>
        <v/>
      </c>
      <c r="K98" s="22" t="str">
        <f t="shared" ca="1" si="23"/>
        <v/>
      </c>
      <c r="L98" s="22" t="str">
        <f t="shared" ca="1" si="23"/>
        <v/>
      </c>
      <c r="M98" s="22" t="str">
        <f t="shared" ca="1" si="23"/>
        <v/>
      </c>
      <c r="N98" s="22" t="str">
        <f t="shared" ca="1" si="23"/>
        <v/>
      </c>
      <c r="O98" s="22" t="str">
        <f t="shared" ca="1" si="23"/>
        <v/>
      </c>
      <c r="P98" s="23"/>
      <c r="Q98" s="23"/>
      <c r="R98" s="23"/>
      <c r="S98" s="23"/>
      <c r="T98" s="23"/>
      <c r="U98" s="23"/>
      <c r="V98" s="23"/>
      <c r="W98" s="23"/>
      <c r="X98" s="23"/>
      <c r="Y98" s="23"/>
      <c r="Z98" s="23"/>
    </row>
    <row r="99" spans="1:26" x14ac:dyDescent="0.55000000000000004">
      <c r="A99" s="6">
        <f t="shared" ca="1" si="21"/>
        <v>33085</v>
      </c>
      <c r="B99" s="22" t="str">
        <f t="shared" ca="1" si="22"/>
        <v/>
      </c>
      <c r="C99" s="22" t="str">
        <f t="shared" ca="1" si="22"/>
        <v/>
      </c>
      <c r="D99" s="22" t="str">
        <f t="shared" ca="1" si="22"/>
        <v/>
      </c>
      <c r="E99" s="22">
        <f t="shared" ca="1" si="18"/>
        <v>5.5E-2</v>
      </c>
      <c r="F99" s="22">
        <f t="shared" ca="1" si="19"/>
        <v>4.8231511254019255E-2</v>
      </c>
      <c r="G99" s="22" t="str">
        <f t="shared" ca="1" si="20"/>
        <v/>
      </c>
      <c r="H99" s="22" t="str">
        <f t="shared" ca="1" si="23"/>
        <v/>
      </c>
      <c r="I99" s="22" t="str">
        <f t="shared" ca="1" si="23"/>
        <v/>
      </c>
      <c r="J99" s="22" t="str">
        <f t="shared" ca="1" si="23"/>
        <v/>
      </c>
      <c r="K99" s="22" t="str">
        <f t="shared" ca="1" si="23"/>
        <v/>
      </c>
      <c r="L99" s="22" t="str">
        <f t="shared" ca="1" si="23"/>
        <v/>
      </c>
      <c r="M99" s="22" t="str">
        <f t="shared" ca="1" si="23"/>
        <v/>
      </c>
      <c r="N99" s="22" t="str">
        <f t="shared" ca="1" si="23"/>
        <v/>
      </c>
      <c r="O99" s="22" t="str">
        <f t="shared" ca="1" si="23"/>
        <v/>
      </c>
      <c r="P99" s="23"/>
      <c r="Q99" s="23"/>
      <c r="R99" s="23"/>
      <c r="S99" s="23"/>
      <c r="T99" s="23"/>
      <c r="U99" s="23"/>
      <c r="V99" s="23"/>
      <c r="W99" s="23"/>
      <c r="X99" s="23"/>
      <c r="Y99" s="23"/>
      <c r="Z99" s="23"/>
    </row>
    <row r="100" spans="1:26" x14ac:dyDescent="0.55000000000000004">
      <c r="A100" s="6">
        <f t="shared" ca="1" si="21"/>
        <v>33116</v>
      </c>
      <c r="B100" s="22" t="str">
        <f t="shared" ca="1" si="22"/>
        <v/>
      </c>
      <c r="C100" s="22" t="str">
        <f t="shared" ca="1" si="22"/>
        <v/>
      </c>
      <c r="D100" s="22" t="str">
        <f t="shared" ca="1" si="22"/>
        <v/>
      </c>
      <c r="E100" s="22">
        <f t="shared" ca="1" si="18"/>
        <v>5.7000000000000002E-2</v>
      </c>
      <c r="F100" s="22">
        <f t="shared" ca="1" si="19"/>
        <v>5.6179775280898792E-2</v>
      </c>
      <c r="G100" s="22" t="str">
        <f t="shared" ca="1" si="20"/>
        <v/>
      </c>
      <c r="H100" s="22" t="str">
        <f t="shared" ca="1" si="23"/>
        <v/>
      </c>
      <c r="I100" s="22" t="str">
        <f t="shared" ca="1" si="23"/>
        <v/>
      </c>
      <c r="J100" s="22" t="str">
        <f t="shared" ca="1" si="23"/>
        <v/>
      </c>
      <c r="K100" s="22" t="str">
        <f t="shared" ca="1" si="23"/>
        <v/>
      </c>
      <c r="L100" s="22" t="str">
        <f t="shared" ca="1" si="23"/>
        <v/>
      </c>
      <c r="M100" s="22" t="str">
        <f t="shared" ca="1" si="23"/>
        <v/>
      </c>
      <c r="N100" s="22" t="str">
        <f t="shared" ca="1" si="23"/>
        <v/>
      </c>
      <c r="O100" s="22" t="str">
        <f t="shared" ca="1" si="23"/>
        <v/>
      </c>
      <c r="P100" s="23"/>
      <c r="Q100" s="23"/>
      <c r="R100" s="23"/>
      <c r="S100" s="23"/>
      <c r="T100" s="23"/>
      <c r="U100" s="23"/>
      <c r="V100" s="23"/>
      <c r="W100" s="23"/>
      <c r="X100" s="23"/>
      <c r="Y100" s="23"/>
      <c r="Z100" s="23"/>
    </row>
    <row r="101" spans="1:26" x14ac:dyDescent="0.55000000000000004">
      <c r="A101" s="6">
        <f t="shared" ca="1" si="21"/>
        <v>33146</v>
      </c>
      <c r="B101" s="22" t="str">
        <f t="shared" ca="1" si="22"/>
        <v/>
      </c>
      <c r="C101" s="22" t="str">
        <f t="shared" ca="1" si="22"/>
        <v/>
      </c>
      <c r="D101" s="22" t="str">
        <f t="shared" ca="1" si="22"/>
        <v/>
      </c>
      <c r="E101" s="22">
        <f t="shared" ca="1" si="18"/>
        <v>5.9000000000000004E-2</v>
      </c>
      <c r="F101" s="22">
        <f t="shared" ca="1" si="19"/>
        <v>6.1599999999999877E-2</v>
      </c>
      <c r="G101" s="22">
        <f t="shared" ca="1" si="20"/>
        <v>2.6609169622915374E-3</v>
      </c>
      <c r="H101" s="22" t="str">
        <f t="shared" ca="1" si="23"/>
        <v/>
      </c>
      <c r="I101" s="22" t="str">
        <f t="shared" ca="1" si="23"/>
        <v/>
      </c>
      <c r="J101" s="22" t="str">
        <f t="shared" ca="1" si="23"/>
        <v/>
      </c>
      <c r="K101" s="22" t="str">
        <f t="shared" ca="1" si="23"/>
        <v/>
      </c>
      <c r="L101" s="22" t="str">
        <f t="shared" ca="1" si="23"/>
        <v/>
      </c>
      <c r="M101" s="22" t="str">
        <f t="shared" ca="1" si="23"/>
        <v/>
      </c>
      <c r="N101" s="22" t="str">
        <f t="shared" ca="1" si="23"/>
        <v/>
      </c>
      <c r="O101" s="22" t="str">
        <f t="shared" ca="1" si="23"/>
        <v/>
      </c>
      <c r="P101" s="23"/>
      <c r="Q101" s="23"/>
      <c r="R101" s="23"/>
      <c r="S101" s="23"/>
      <c r="T101" s="23"/>
      <c r="U101" s="23"/>
      <c r="V101" s="23"/>
      <c r="W101" s="23"/>
      <c r="X101" s="23"/>
      <c r="Y101" s="23"/>
      <c r="Z101" s="23"/>
    </row>
    <row r="102" spans="1:26" x14ac:dyDescent="0.55000000000000004">
      <c r="A102" s="6">
        <f t="shared" ca="1" si="21"/>
        <v>33177</v>
      </c>
      <c r="B102" s="22" t="str">
        <f t="shared" ca="1" si="22"/>
        <v/>
      </c>
      <c r="C102" s="22" t="str">
        <f t="shared" ca="1" si="22"/>
        <v/>
      </c>
      <c r="D102" s="22" t="str">
        <f t="shared" ca="1" si="22"/>
        <v/>
      </c>
      <c r="E102" s="22">
        <f t="shared" ca="1" si="18"/>
        <v>5.9000000000000004E-2</v>
      </c>
      <c r="F102" s="22">
        <f t="shared" ca="1" si="19"/>
        <v>6.2898089171974592E-2</v>
      </c>
      <c r="G102" s="22" t="str">
        <f t="shared" ca="1" si="20"/>
        <v/>
      </c>
      <c r="H102" s="22" t="str">
        <f t="shared" ca="1" si="23"/>
        <v/>
      </c>
      <c r="I102" s="22" t="str">
        <f t="shared" ca="1" si="23"/>
        <v/>
      </c>
      <c r="J102" s="22" t="str">
        <f t="shared" ca="1" si="23"/>
        <v/>
      </c>
      <c r="K102" s="22" t="str">
        <f t="shared" ca="1" si="23"/>
        <v/>
      </c>
      <c r="L102" s="22" t="str">
        <f t="shared" ca="1" si="23"/>
        <v/>
      </c>
      <c r="M102" s="22" t="str">
        <f t="shared" ca="1" si="23"/>
        <v/>
      </c>
      <c r="N102" s="22" t="str">
        <f t="shared" ca="1" si="23"/>
        <v/>
      </c>
      <c r="O102" s="22" t="str">
        <f t="shared" ca="1" si="23"/>
        <v/>
      </c>
      <c r="P102" s="23"/>
      <c r="Q102" s="23"/>
      <c r="R102" s="23"/>
      <c r="S102" s="23"/>
      <c r="T102" s="23"/>
      <c r="U102" s="23"/>
      <c r="V102" s="23"/>
      <c r="W102" s="23"/>
      <c r="X102" s="23"/>
      <c r="Y102" s="23"/>
      <c r="Z102" s="23"/>
    </row>
    <row r="103" spans="1:26" x14ac:dyDescent="0.55000000000000004">
      <c r="A103" s="6">
        <f t="shared" ca="1" si="21"/>
        <v>33207</v>
      </c>
      <c r="B103" s="22" t="str">
        <f t="shared" ca="1" si="22"/>
        <v/>
      </c>
      <c r="C103" s="22" t="str">
        <f t="shared" ca="1" si="22"/>
        <v/>
      </c>
      <c r="D103" s="22" t="str">
        <f t="shared" ca="1" si="22"/>
        <v/>
      </c>
      <c r="E103" s="22">
        <f t="shared" ca="1" si="18"/>
        <v>6.2E-2</v>
      </c>
      <c r="F103" s="22">
        <f t="shared" ca="1" si="19"/>
        <v>6.2748212867355102E-2</v>
      </c>
      <c r="G103" s="22" t="str">
        <f t="shared" ca="1" si="20"/>
        <v/>
      </c>
      <c r="H103" s="22" t="str">
        <f t="shared" ca="1" si="23"/>
        <v/>
      </c>
      <c r="I103" s="22" t="str">
        <f t="shared" ca="1" si="23"/>
        <v/>
      </c>
      <c r="J103" s="22" t="str">
        <f t="shared" ca="1" si="23"/>
        <v/>
      </c>
      <c r="K103" s="22" t="str">
        <f t="shared" ca="1" si="23"/>
        <v/>
      </c>
      <c r="L103" s="22" t="str">
        <f t="shared" ca="1" si="23"/>
        <v/>
      </c>
      <c r="M103" s="22" t="str">
        <f t="shared" ca="1" si="23"/>
        <v/>
      </c>
      <c r="N103" s="22" t="str">
        <f t="shared" ca="1" si="23"/>
        <v/>
      </c>
      <c r="O103" s="22" t="str">
        <f t="shared" ca="1" si="23"/>
        <v/>
      </c>
      <c r="P103" s="23"/>
      <c r="Q103" s="23"/>
      <c r="R103" s="23"/>
      <c r="S103" s="23"/>
      <c r="T103" s="23"/>
      <c r="U103" s="23"/>
      <c r="V103" s="23"/>
      <c r="W103" s="23"/>
      <c r="X103" s="23"/>
      <c r="Y103" s="23"/>
      <c r="Z103" s="23"/>
    </row>
    <row r="104" spans="1:26" x14ac:dyDescent="0.55000000000000004">
      <c r="A104" s="6">
        <f t="shared" ca="1" si="21"/>
        <v>33238</v>
      </c>
      <c r="B104" s="22" t="str">
        <f t="shared" ca="1" si="22"/>
        <v/>
      </c>
      <c r="C104" s="22" t="str">
        <f t="shared" ca="1" si="22"/>
        <v/>
      </c>
      <c r="D104" s="22" t="str">
        <f t="shared" ca="1" si="22"/>
        <v/>
      </c>
      <c r="E104" s="22">
        <f t="shared" ca="1" si="18"/>
        <v>6.3E-2</v>
      </c>
      <c r="F104" s="22">
        <f t="shared" ca="1" si="19"/>
        <v>6.1062648691514898E-2</v>
      </c>
      <c r="G104" s="22">
        <f t="shared" ca="1" si="20"/>
        <v>-3.6415176508504121E-2</v>
      </c>
      <c r="H104" s="22" t="str">
        <f t="shared" ca="1" si="23"/>
        <v/>
      </c>
      <c r="I104" s="22" t="str">
        <f t="shared" ca="1" si="23"/>
        <v/>
      </c>
      <c r="J104" s="22" t="str">
        <f t="shared" ca="1" si="23"/>
        <v/>
      </c>
      <c r="K104" s="22" t="str">
        <f t="shared" ca="1" si="23"/>
        <v/>
      </c>
      <c r="L104" s="22" t="str">
        <f t="shared" ca="1" si="23"/>
        <v/>
      </c>
      <c r="M104" s="22" t="str">
        <f t="shared" ca="1" si="23"/>
        <v/>
      </c>
      <c r="N104" s="22" t="str">
        <f t="shared" ca="1" si="23"/>
        <v/>
      </c>
      <c r="O104" s="22" t="str">
        <f t="shared" ca="1" si="23"/>
        <v/>
      </c>
      <c r="P104" s="23"/>
      <c r="Q104" s="23"/>
      <c r="R104" s="23"/>
      <c r="S104" s="23"/>
      <c r="T104" s="23"/>
      <c r="U104" s="23"/>
      <c r="V104" s="23"/>
      <c r="W104" s="23"/>
      <c r="X104" s="23"/>
      <c r="Y104" s="23"/>
      <c r="Z104" s="23"/>
    </row>
    <row r="105" spans="1:26" x14ac:dyDescent="0.55000000000000004">
      <c r="A105" s="6">
        <f t="shared" ca="1" si="21"/>
        <v>33269</v>
      </c>
      <c r="B105" s="22" t="str">
        <f t="shared" ca="1" si="22"/>
        <v/>
      </c>
      <c r="C105" s="22" t="str">
        <f t="shared" ca="1" si="22"/>
        <v/>
      </c>
      <c r="D105" s="22" t="str">
        <f t="shared" ca="1" si="22"/>
        <v/>
      </c>
      <c r="E105" s="22">
        <f t="shared" ca="1" si="18"/>
        <v>6.4000000000000001E-2</v>
      </c>
      <c r="F105" s="22">
        <f t="shared" ca="1" si="19"/>
        <v>5.6514913657770727E-2</v>
      </c>
      <c r="G105" s="22" t="str">
        <f t="shared" ca="1" si="20"/>
        <v/>
      </c>
      <c r="H105" s="22" t="str">
        <f t="shared" ca="1" si="23"/>
        <v/>
      </c>
      <c r="I105" s="22" t="str">
        <f t="shared" ca="1" si="23"/>
        <v/>
      </c>
      <c r="J105" s="22" t="str">
        <f t="shared" ca="1" si="23"/>
        <v/>
      </c>
      <c r="K105" s="22" t="str">
        <f t="shared" ca="1" si="23"/>
        <v/>
      </c>
      <c r="L105" s="22" t="str">
        <f t="shared" ca="1" si="23"/>
        <v/>
      </c>
      <c r="M105" s="22" t="str">
        <f t="shared" ca="1" si="23"/>
        <v/>
      </c>
      <c r="N105" s="22" t="str">
        <f t="shared" ca="1" si="23"/>
        <v/>
      </c>
      <c r="O105" s="22" t="str">
        <f t="shared" ca="1" si="23"/>
        <v/>
      </c>
      <c r="P105" s="23"/>
      <c r="Q105" s="23"/>
      <c r="R105" s="23"/>
      <c r="S105" s="23"/>
      <c r="T105" s="23"/>
      <c r="U105" s="23"/>
      <c r="V105" s="23"/>
      <c r="W105" s="23"/>
      <c r="X105" s="23"/>
      <c r="Y105" s="23"/>
      <c r="Z105" s="23"/>
    </row>
    <row r="106" spans="1:26" x14ac:dyDescent="0.55000000000000004">
      <c r="A106" s="6">
        <f t="shared" ca="1" si="21"/>
        <v>33297</v>
      </c>
      <c r="B106" s="22" t="str">
        <f t="shared" ca="1" si="22"/>
        <v/>
      </c>
      <c r="C106" s="22" t="str">
        <f t="shared" ca="1" si="22"/>
        <v/>
      </c>
      <c r="D106" s="22" t="str">
        <f t="shared" ca="1" si="22"/>
        <v/>
      </c>
      <c r="E106" s="22">
        <f t="shared" ca="1" si="18"/>
        <v>6.6000000000000003E-2</v>
      </c>
      <c r="F106" s="22">
        <f t="shared" ca="1" si="19"/>
        <v>5.3125000000000089E-2</v>
      </c>
      <c r="G106" s="22" t="str">
        <f t="shared" ca="1" si="20"/>
        <v/>
      </c>
      <c r="H106" s="22" t="str">
        <f t="shared" ca="1" si="23"/>
        <v/>
      </c>
      <c r="I106" s="22" t="str">
        <f t="shared" ca="1" si="23"/>
        <v/>
      </c>
      <c r="J106" s="22" t="str">
        <f t="shared" ca="1" si="23"/>
        <v/>
      </c>
      <c r="K106" s="22" t="str">
        <f t="shared" ca="1" si="23"/>
        <v/>
      </c>
      <c r="L106" s="22" t="str">
        <f t="shared" ca="1" si="23"/>
        <v/>
      </c>
      <c r="M106" s="22" t="str">
        <f t="shared" ca="1" si="23"/>
        <v/>
      </c>
      <c r="N106" s="22" t="str">
        <f t="shared" ca="1" si="23"/>
        <v/>
      </c>
      <c r="O106" s="22" t="str">
        <f t="shared" ca="1" si="23"/>
        <v/>
      </c>
      <c r="P106" s="23"/>
      <c r="Q106" s="23"/>
      <c r="R106" s="23"/>
      <c r="S106" s="23"/>
      <c r="T106" s="23"/>
      <c r="U106" s="23"/>
      <c r="V106" s="23"/>
      <c r="W106" s="23"/>
      <c r="X106" s="23"/>
      <c r="Y106" s="23"/>
      <c r="Z106" s="23"/>
    </row>
    <row r="107" spans="1:26" x14ac:dyDescent="0.55000000000000004">
      <c r="A107" s="6">
        <f t="shared" ca="1" si="21"/>
        <v>33328</v>
      </c>
      <c r="B107" s="22" t="str">
        <f t="shared" ca="1" si="22"/>
        <v/>
      </c>
      <c r="C107" s="22" t="str">
        <f t="shared" ca="1" si="22"/>
        <v/>
      </c>
      <c r="D107" s="22" t="str">
        <f t="shared" ca="1" si="22"/>
        <v/>
      </c>
      <c r="E107" s="22">
        <f t="shared" ca="1" si="18"/>
        <v>6.8000000000000005E-2</v>
      </c>
      <c r="F107" s="22">
        <f t="shared" ca="1" si="19"/>
        <v>4.8951048951048959E-2</v>
      </c>
      <c r="G107" s="22">
        <f t="shared" ca="1" si="20"/>
        <v>-1.871375270765796E-2</v>
      </c>
      <c r="H107" s="22" t="str">
        <f t="shared" ca="1" si="23"/>
        <v/>
      </c>
      <c r="I107" s="22" t="str">
        <f t="shared" ca="1" si="23"/>
        <v/>
      </c>
      <c r="J107" s="22" t="str">
        <f t="shared" ca="1" si="23"/>
        <v/>
      </c>
      <c r="K107" s="22" t="str">
        <f t="shared" ca="1" si="23"/>
        <v/>
      </c>
      <c r="L107" s="22" t="str">
        <f t="shared" ca="1" si="23"/>
        <v/>
      </c>
      <c r="M107" s="22" t="str">
        <f t="shared" ca="1" si="23"/>
        <v/>
      </c>
      <c r="N107" s="22" t="str">
        <f t="shared" ca="1" si="23"/>
        <v/>
      </c>
      <c r="O107" s="22" t="str">
        <f t="shared" ca="1" si="23"/>
        <v/>
      </c>
      <c r="P107" s="23"/>
      <c r="Q107" s="23"/>
      <c r="R107" s="23"/>
      <c r="S107" s="23"/>
      <c r="T107" s="23"/>
      <c r="U107" s="23"/>
      <c r="V107" s="23"/>
      <c r="W107" s="23"/>
      <c r="X107" s="23"/>
      <c r="Y107" s="23"/>
      <c r="Z107" s="23"/>
    </row>
    <row r="108" spans="1:26" x14ac:dyDescent="0.55000000000000004">
      <c r="A108" s="6">
        <f t="shared" ca="1" si="21"/>
        <v>33358</v>
      </c>
      <c r="B108" s="22" t="str">
        <f t="shared" ref="B108:D127" ca="1" si="24">IF($A108="","",IF(ISERROR(IF(ISERROR(INDEX(FredRatesData_AllData,MATCH($A108-(MAX(0,WEEKDAY($A108,2)-5)),FredRatesData_Dates,0),MATCH(B$6,FredRatesData_IDs,0),1)/B$5),INDEX(FredRatesData_AllData,MATCH($A108-(MAX(0,WEEKDAY($A108,2)-5))-3,FredRatesData_Dates,0),MATCH(B$6,FredRatesData_IDs,0),1)/B$5,INDEX(FredRatesData_AllData,MATCH($A108-(MAX(0,WEEKDAY($A108,2)-5)),FredRatesData_Dates,0),MATCH(B$6,FredRatesData_IDs,0),1)/B$5)),"",IF(ISERROR(INDEX(FredRatesData_AllData,MATCH($A108-(MAX(0,WEEKDAY($A108,2)-5)),FredRatesData_Dates,0),MATCH(B$6,FredRatesData_IDs,0),1)/B$5),INDEX(FredRatesData_AllData,MATCH($A108-(MAX(0,WEEKDAY($A108,2)-5))-3,FredRatesData_Dates,0),MATCH(B$6,FredRatesData_IDs,0),1)/B$5,INDEX(FredRatesData_AllData,MATCH($A108-(MAX(0,WEEKDAY($A108,2)-5)),FredRatesData_Dates,0),MATCH(B$6,FredRatesData_IDs,0),1)/B$5)))</f>
        <v/>
      </c>
      <c r="C108" s="22" t="str">
        <f t="shared" ca="1" si="24"/>
        <v/>
      </c>
      <c r="D108" s="22" t="str">
        <f t="shared" ca="1" si="24"/>
        <v/>
      </c>
      <c r="E108" s="22">
        <f t="shared" ca="1" si="18"/>
        <v>6.7000000000000004E-2</v>
      </c>
      <c r="F108" s="22">
        <f t="shared" ca="1" si="19"/>
        <v>4.8875096974398735E-2</v>
      </c>
      <c r="G108" s="22" t="str">
        <f t="shared" ca="1" si="20"/>
        <v/>
      </c>
      <c r="H108" s="22" t="str">
        <f t="shared" ref="H108:O127" ca="1" si="25">IF($A108="","",IF(ISERROR(IF(ISERROR(INDEX(FredRatesData_AllData,MATCH($A108-(MAX(0,WEEKDAY($A108,2)-5)),FredRatesData_Dates,0),MATCH(H$6,FredRatesData_IDs,0),1)/H$5),INDEX(FredRatesData_AllData,MATCH($A108-(MAX(0,WEEKDAY($A108,2)-5))-3,FredRatesData_Dates,0),MATCH(H$6,FredRatesData_IDs,0),1)/H$5,INDEX(FredRatesData_AllData,MATCH($A108-(MAX(0,WEEKDAY($A108,2)-5)),FredRatesData_Dates,0),MATCH(H$6,FredRatesData_IDs,0),1)/H$5)),"",IF(ISERROR(INDEX(FredRatesData_AllData,MATCH($A108-(MAX(0,WEEKDAY($A108,2)-5)),FredRatesData_Dates,0),MATCH(H$6,FredRatesData_IDs,0),1)/H$5),INDEX(FredRatesData_AllData,MATCH($A108-(MAX(0,WEEKDAY($A108,2)-5))-3,FredRatesData_Dates,0),MATCH(H$6,FredRatesData_IDs,0),1)/H$5,INDEX(FredRatesData_AllData,MATCH($A108-(MAX(0,WEEKDAY($A108,2)-5)),FredRatesData_Dates,0),MATCH(H$6,FredRatesData_IDs,0),1)/H$5)))</f>
        <v/>
      </c>
      <c r="I108" s="22" t="str">
        <f t="shared" ca="1" si="25"/>
        <v/>
      </c>
      <c r="J108" s="22" t="str">
        <f t="shared" ca="1" si="25"/>
        <v/>
      </c>
      <c r="K108" s="22" t="str">
        <f t="shared" ca="1" si="25"/>
        <v/>
      </c>
      <c r="L108" s="22" t="str">
        <f t="shared" ca="1" si="25"/>
        <v/>
      </c>
      <c r="M108" s="22" t="str">
        <f t="shared" ca="1" si="25"/>
        <v/>
      </c>
      <c r="N108" s="22" t="str">
        <f t="shared" ca="1" si="25"/>
        <v/>
      </c>
      <c r="O108" s="22" t="str">
        <f t="shared" ca="1" si="25"/>
        <v/>
      </c>
      <c r="P108" s="23"/>
      <c r="Q108" s="23"/>
      <c r="R108" s="23"/>
      <c r="S108" s="23"/>
      <c r="T108" s="23"/>
      <c r="U108" s="23"/>
      <c r="V108" s="23"/>
      <c r="W108" s="23"/>
      <c r="X108" s="23"/>
      <c r="Y108" s="23"/>
      <c r="Z108" s="23"/>
    </row>
    <row r="109" spans="1:26" x14ac:dyDescent="0.55000000000000004">
      <c r="A109" s="6">
        <f t="shared" ca="1" si="21"/>
        <v>33389</v>
      </c>
      <c r="B109" s="22" t="str">
        <f t="shared" ca="1" si="24"/>
        <v/>
      </c>
      <c r="C109" s="22" t="str">
        <f t="shared" ca="1" si="24"/>
        <v/>
      </c>
      <c r="D109" s="22" t="str">
        <f t="shared" ca="1" si="24"/>
        <v/>
      </c>
      <c r="E109" s="22">
        <f t="shared" ca="1" si="18"/>
        <v>6.9000000000000006E-2</v>
      </c>
      <c r="F109" s="22">
        <f t="shared" ca="1" si="19"/>
        <v>4.9535603715170407E-2</v>
      </c>
      <c r="G109" s="22" t="str">
        <f t="shared" ca="1" si="20"/>
        <v/>
      </c>
      <c r="H109" s="22" t="str">
        <f t="shared" ca="1" si="25"/>
        <v/>
      </c>
      <c r="I109" s="22" t="str">
        <f t="shared" ca="1" si="25"/>
        <v/>
      </c>
      <c r="J109" s="22" t="str">
        <f t="shared" ca="1" si="25"/>
        <v/>
      </c>
      <c r="K109" s="22" t="str">
        <f t="shared" ca="1" si="25"/>
        <v/>
      </c>
      <c r="L109" s="22" t="str">
        <f t="shared" ca="1" si="25"/>
        <v/>
      </c>
      <c r="M109" s="22" t="str">
        <f t="shared" ca="1" si="25"/>
        <v/>
      </c>
      <c r="N109" s="22" t="str">
        <f t="shared" ca="1" si="25"/>
        <v/>
      </c>
      <c r="O109" s="22" t="str">
        <f t="shared" ca="1" si="25"/>
        <v/>
      </c>
      <c r="P109" s="23"/>
      <c r="Q109" s="23"/>
      <c r="R109" s="23"/>
      <c r="S109" s="23"/>
      <c r="T109" s="23"/>
      <c r="U109" s="23"/>
      <c r="V109" s="23"/>
      <c r="W109" s="23"/>
      <c r="X109" s="23"/>
      <c r="Y109" s="23"/>
      <c r="Z109" s="23"/>
    </row>
    <row r="110" spans="1:26" x14ac:dyDescent="0.55000000000000004">
      <c r="A110" s="6">
        <f t="shared" ca="1" si="21"/>
        <v>33419</v>
      </c>
      <c r="B110" s="22" t="str">
        <f t="shared" ca="1" si="24"/>
        <v/>
      </c>
      <c r="C110" s="22" t="str">
        <f t="shared" ca="1" si="24"/>
        <v/>
      </c>
      <c r="D110" s="22" t="str">
        <f t="shared" ca="1" si="24"/>
        <v/>
      </c>
      <c r="E110" s="22">
        <f t="shared" ca="1" si="18"/>
        <v>6.9000000000000006E-2</v>
      </c>
      <c r="F110" s="22">
        <f t="shared" ca="1" si="19"/>
        <v>4.6959199384141614E-2</v>
      </c>
      <c r="G110" s="22">
        <f t="shared" ca="1" si="20"/>
        <v>3.1188753234173916E-2</v>
      </c>
      <c r="H110" s="22" t="str">
        <f t="shared" ca="1" si="25"/>
        <v/>
      </c>
      <c r="I110" s="22" t="str">
        <f t="shared" ca="1" si="25"/>
        <v/>
      </c>
      <c r="J110" s="22" t="str">
        <f t="shared" ca="1" si="25"/>
        <v/>
      </c>
      <c r="K110" s="22" t="str">
        <f t="shared" ca="1" si="25"/>
        <v/>
      </c>
      <c r="L110" s="22" t="str">
        <f t="shared" ca="1" si="25"/>
        <v/>
      </c>
      <c r="M110" s="22" t="str">
        <f t="shared" ca="1" si="25"/>
        <v/>
      </c>
      <c r="N110" s="22" t="str">
        <f t="shared" ca="1" si="25"/>
        <v/>
      </c>
      <c r="O110" s="22" t="str">
        <f t="shared" ca="1" si="25"/>
        <v/>
      </c>
      <c r="P110" s="23"/>
      <c r="Q110" s="23"/>
      <c r="R110" s="23"/>
      <c r="S110" s="23"/>
      <c r="T110" s="23"/>
      <c r="U110" s="23"/>
      <c r="V110" s="23"/>
      <c r="W110" s="23"/>
      <c r="X110" s="23"/>
      <c r="Y110" s="23"/>
      <c r="Z110" s="23"/>
    </row>
    <row r="111" spans="1:26" x14ac:dyDescent="0.55000000000000004">
      <c r="A111" s="6">
        <f t="shared" ca="1" si="21"/>
        <v>33450</v>
      </c>
      <c r="B111" s="22" t="str">
        <f t="shared" ca="1" si="24"/>
        <v/>
      </c>
      <c r="C111" s="22" t="str">
        <f t="shared" ca="1" si="24"/>
        <v/>
      </c>
      <c r="D111" s="22" t="str">
        <f t="shared" ca="1" si="24"/>
        <v/>
      </c>
      <c r="E111" s="22">
        <f t="shared" ca="1" si="18"/>
        <v>6.8000000000000005E-2</v>
      </c>
      <c r="F111" s="22">
        <f t="shared" ca="1" si="19"/>
        <v>4.4478527607361817E-2</v>
      </c>
      <c r="G111" s="22" t="str">
        <f t="shared" ca="1" si="20"/>
        <v/>
      </c>
      <c r="H111" s="22" t="str">
        <f t="shared" ca="1" si="25"/>
        <v/>
      </c>
      <c r="I111" s="22" t="str">
        <f t="shared" ca="1" si="25"/>
        <v/>
      </c>
      <c r="J111" s="22" t="str">
        <f t="shared" ca="1" si="25"/>
        <v/>
      </c>
      <c r="K111" s="22" t="str">
        <f t="shared" ca="1" si="25"/>
        <v/>
      </c>
      <c r="L111" s="22" t="str">
        <f t="shared" ca="1" si="25"/>
        <v/>
      </c>
      <c r="M111" s="22" t="str">
        <f t="shared" ca="1" si="25"/>
        <v/>
      </c>
      <c r="N111" s="22" t="str">
        <f t="shared" ca="1" si="25"/>
        <v/>
      </c>
      <c r="O111" s="22" t="str">
        <f t="shared" ca="1" si="25"/>
        <v/>
      </c>
      <c r="P111" s="23"/>
      <c r="Q111" s="23"/>
      <c r="R111" s="23"/>
      <c r="S111" s="23"/>
      <c r="T111" s="23"/>
      <c r="U111" s="23"/>
      <c r="V111" s="23"/>
      <c r="W111" s="23"/>
      <c r="X111" s="23"/>
      <c r="Y111" s="23"/>
      <c r="Z111" s="23"/>
    </row>
    <row r="112" spans="1:26" x14ac:dyDescent="0.55000000000000004">
      <c r="A112" s="6">
        <f t="shared" ca="1" si="21"/>
        <v>33481</v>
      </c>
      <c r="B112" s="22" t="str">
        <f t="shared" ca="1" si="24"/>
        <v/>
      </c>
      <c r="C112" s="22" t="str">
        <f t="shared" ca="1" si="24"/>
        <v/>
      </c>
      <c r="D112" s="22" t="str">
        <f t="shared" ca="1" si="24"/>
        <v/>
      </c>
      <c r="E112" s="22">
        <f t="shared" ca="1" si="18"/>
        <v>6.9000000000000006E-2</v>
      </c>
      <c r="F112" s="22">
        <f t="shared" ca="1" si="19"/>
        <v>3.7993920972644313E-2</v>
      </c>
      <c r="G112" s="22" t="str">
        <f t="shared" ca="1" si="20"/>
        <v/>
      </c>
      <c r="H112" s="22" t="str">
        <f t="shared" ca="1" si="25"/>
        <v/>
      </c>
      <c r="I112" s="22" t="str">
        <f t="shared" ca="1" si="25"/>
        <v/>
      </c>
      <c r="J112" s="22" t="str">
        <f t="shared" ca="1" si="25"/>
        <v/>
      </c>
      <c r="K112" s="22" t="str">
        <f t="shared" ca="1" si="25"/>
        <v/>
      </c>
      <c r="L112" s="22" t="str">
        <f t="shared" ca="1" si="25"/>
        <v/>
      </c>
      <c r="M112" s="22" t="str">
        <f t="shared" ca="1" si="25"/>
        <v/>
      </c>
      <c r="N112" s="22" t="str">
        <f t="shared" ca="1" si="25"/>
        <v/>
      </c>
      <c r="O112" s="22" t="str">
        <f t="shared" ca="1" si="25"/>
        <v/>
      </c>
      <c r="P112" s="23"/>
      <c r="Q112" s="23"/>
      <c r="R112" s="23"/>
      <c r="S112" s="23"/>
      <c r="T112" s="23"/>
      <c r="U112" s="23"/>
      <c r="V112" s="23"/>
      <c r="W112" s="23"/>
      <c r="X112" s="23"/>
      <c r="Y112" s="23"/>
      <c r="Z112" s="23"/>
    </row>
    <row r="113" spans="1:26" x14ac:dyDescent="0.55000000000000004">
      <c r="A113" s="6">
        <f t="shared" ca="1" si="21"/>
        <v>33511</v>
      </c>
      <c r="B113" s="22" t="str">
        <f t="shared" ca="1" si="24"/>
        <v/>
      </c>
      <c r="C113" s="22" t="str">
        <f t="shared" ca="1" si="24"/>
        <v/>
      </c>
      <c r="D113" s="22" t="str">
        <f t="shared" ca="1" si="24"/>
        <v/>
      </c>
      <c r="E113" s="22">
        <f t="shared" ca="1" si="18"/>
        <v>6.9000000000000006E-2</v>
      </c>
      <c r="F113" s="22">
        <f t="shared" ca="1" si="19"/>
        <v>3.3911077618688834E-2</v>
      </c>
      <c r="G113" s="22">
        <f t="shared" ca="1" si="20"/>
        <v>2.0211864252558165E-2</v>
      </c>
      <c r="H113" s="22" t="str">
        <f t="shared" ca="1" si="25"/>
        <v/>
      </c>
      <c r="I113" s="22" t="str">
        <f t="shared" ca="1" si="25"/>
        <v/>
      </c>
      <c r="J113" s="22" t="str">
        <f t="shared" ca="1" si="25"/>
        <v/>
      </c>
      <c r="K113" s="22" t="str">
        <f t="shared" ca="1" si="25"/>
        <v/>
      </c>
      <c r="L113" s="22" t="str">
        <f t="shared" ca="1" si="25"/>
        <v/>
      </c>
      <c r="M113" s="22" t="str">
        <f t="shared" ca="1" si="25"/>
        <v/>
      </c>
      <c r="N113" s="22" t="str">
        <f t="shared" ca="1" si="25"/>
        <v/>
      </c>
      <c r="O113" s="22" t="str">
        <f t="shared" ca="1" si="25"/>
        <v/>
      </c>
      <c r="P113" s="23"/>
      <c r="Q113" s="23"/>
      <c r="R113" s="23"/>
      <c r="S113" s="23"/>
      <c r="T113" s="23"/>
      <c r="U113" s="23"/>
      <c r="V113" s="23"/>
      <c r="W113" s="23"/>
      <c r="X113" s="23"/>
      <c r="Y113" s="23"/>
      <c r="Z113" s="23"/>
    </row>
    <row r="114" spans="1:26" x14ac:dyDescent="0.55000000000000004">
      <c r="A114" s="6">
        <f t="shared" ca="1" si="21"/>
        <v>33542</v>
      </c>
      <c r="B114" s="22" t="str">
        <f t="shared" ca="1" si="24"/>
        <v/>
      </c>
      <c r="C114" s="22" t="str">
        <f t="shared" ca="1" si="24"/>
        <v/>
      </c>
      <c r="D114" s="22" t="str">
        <f t="shared" ca="1" si="24"/>
        <v/>
      </c>
      <c r="E114" s="22">
        <f t="shared" ca="1" si="18"/>
        <v>7.0000000000000007E-2</v>
      </c>
      <c r="F114" s="22">
        <f t="shared" ca="1" si="19"/>
        <v>2.9213483146067531E-2</v>
      </c>
      <c r="G114" s="22" t="str">
        <f t="shared" ca="1" si="20"/>
        <v/>
      </c>
      <c r="H114" s="22" t="str">
        <f t="shared" ca="1" si="25"/>
        <v/>
      </c>
      <c r="I114" s="22" t="str">
        <f t="shared" ca="1" si="25"/>
        <v/>
      </c>
      <c r="J114" s="22" t="str">
        <f t="shared" ca="1" si="25"/>
        <v/>
      </c>
      <c r="K114" s="22" t="str">
        <f t="shared" ca="1" si="25"/>
        <v/>
      </c>
      <c r="L114" s="22" t="str">
        <f t="shared" ca="1" si="25"/>
        <v/>
      </c>
      <c r="M114" s="22" t="str">
        <f t="shared" ca="1" si="25"/>
        <v/>
      </c>
      <c r="N114" s="22" t="str">
        <f t="shared" ca="1" si="25"/>
        <v/>
      </c>
      <c r="O114" s="22" t="str">
        <f t="shared" ca="1" si="25"/>
        <v/>
      </c>
      <c r="P114" s="23"/>
      <c r="Q114" s="23"/>
      <c r="R114" s="23"/>
      <c r="S114" s="23"/>
      <c r="T114" s="23"/>
      <c r="U114" s="23"/>
      <c r="V114" s="23"/>
      <c r="W114" s="23"/>
      <c r="X114" s="23"/>
      <c r="Y114" s="23"/>
      <c r="Z114" s="23"/>
    </row>
    <row r="115" spans="1:26" x14ac:dyDescent="0.55000000000000004">
      <c r="A115" s="6">
        <f t="shared" ca="1" si="21"/>
        <v>33572</v>
      </c>
      <c r="B115" s="22" t="str">
        <f t="shared" ca="1" si="24"/>
        <v/>
      </c>
      <c r="C115" s="22" t="str">
        <f t="shared" ca="1" si="24"/>
        <v/>
      </c>
      <c r="D115" s="22" t="str">
        <f t="shared" ca="1" si="24"/>
        <v/>
      </c>
      <c r="E115" s="22">
        <f t="shared" ca="1" si="18"/>
        <v>7.0000000000000007E-2</v>
      </c>
      <c r="F115" s="22">
        <f t="shared" ca="1" si="19"/>
        <v>2.9895366218236186E-2</v>
      </c>
      <c r="G115" s="22" t="str">
        <f t="shared" ca="1" si="20"/>
        <v/>
      </c>
      <c r="H115" s="22" t="str">
        <f t="shared" ca="1" si="25"/>
        <v/>
      </c>
      <c r="I115" s="22" t="str">
        <f t="shared" ca="1" si="25"/>
        <v/>
      </c>
      <c r="J115" s="22" t="str">
        <f t="shared" ca="1" si="25"/>
        <v/>
      </c>
      <c r="K115" s="22" t="str">
        <f t="shared" ca="1" si="25"/>
        <v/>
      </c>
      <c r="L115" s="22" t="str">
        <f t="shared" ca="1" si="25"/>
        <v/>
      </c>
      <c r="M115" s="22" t="str">
        <f t="shared" ca="1" si="25"/>
        <v/>
      </c>
      <c r="N115" s="22" t="str">
        <f t="shared" ca="1" si="25"/>
        <v/>
      </c>
      <c r="O115" s="22" t="str">
        <f t="shared" ca="1" si="25"/>
        <v/>
      </c>
      <c r="P115" s="23"/>
      <c r="Q115" s="23"/>
      <c r="R115" s="23"/>
      <c r="S115" s="23"/>
      <c r="T115" s="23"/>
      <c r="U115" s="23"/>
      <c r="V115" s="23"/>
      <c r="W115" s="23"/>
      <c r="X115" s="23"/>
      <c r="Y115" s="23"/>
      <c r="Z115" s="23"/>
    </row>
    <row r="116" spans="1:26" x14ac:dyDescent="0.55000000000000004">
      <c r="A116" s="6">
        <f t="shared" ca="1" si="21"/>
        <v>33603</v>
      </c>
      <c r="B116" s="22" t="str">
        <f t="shared" ca="1" si="24"/>
        <v/>
      </c>
      <c r="C116" s="22" t="str">
        <f t="shared" ca="1" si="24"/>
        <v/>
      </c>
      <c r="D116" s="22" t="str">
        <f t="shared" ca="1" si="24"/>
        <v/>
      </c>
      <c r="E116" s="22">
        <f t="shared" ca="1" si="18"/>
        <v>7.2999999999999995E-2</v>
      </c>
      <c r="F116" s="22">
        <f t="shared" ca="1" si="19"/>
        <v>3.0642750373692129E-2</v>
      </c>
      <c r="G116" s="22">
        <f t="shared" ca="1" si="20"/>
        <v>1.3939946819870208E-2</v>
      </c>
      <c r="H116" s="22" t="str">
        <f t="shared" ca="1" si="25"/>
        <v/>
      </c>
      <c r="I116" s="22" t="str">
        <f t="shared" ca="1" si="25"/>
        <v/>
      </c>
      <c r="J116" s="22" t="str">
        <f t="shared" ca="1" si="25"/>
        <v/>
      </c>
      <c r="K116" s="22" t="str">
        <f t="shared" ca="1" si="25"/>
        <v/>
      </c>
      <c r="L116" s="22" t="str">
        <f t="shared" ca="1" si="25"/>
        <v/>
      </c>
      <c r="M116" s="22" t="str">
        <f t="shared" ca="1" si="25"/>
        <v/>
      </c>
      <c r="N116" s="22" t="str">
        <f t="shared" ca="1" si="25"/>
        <v/>
      </c>
      <c r="O116" s="22" t="str">
        <f t="shared" ca="1" si="25"/>
        <v/>
      </c>
      <c r="P116" s="23"/>
      <c r="Q116" s="23"/>
      <c r="R116" s="23"/>
      <c r="S116" s="23"/>
      <c r="T116" s="23"/>
      <c r="U116" s="23"/>
      <c r="V116" s="23"/>
      <c r="W116" s="23"/>
      <c r="X116" s="23"/>
      <c r="Y116" s="23"/>
      <c r="Z116" s="23"/>
    </row>
    <row r="117" spans="1:26" x14ac:dyDescent="0.55000000000000004">
      <c r="A117" s="6">
        <f t="shared" ca="1" si="21"/>
        <v>33634</v>
      </c>
      <c r="B117" s="22" t="str">
        <f t="shared" ca="1" si="24"/>
        <v/>
      </c>
      <c r="C117" s="22" t="str">
        <f t="shared" ca="1" si="24"/>
        <v/>
      </c>
      <c r="D117" s="22" t="str">
        <f t="shared" ca="1" si="24"/>
        <v/>
      </c>
      <c r="E117" s="22">
        <f t="shared" ca="1" si="18"/>
        <v>7.2999999999999995E-2</v>
      </c>
      <c r="F117" s="22">
        <f t="shared" ca="1" si="19"/>
        <v>2.6002971768201988E-2</v>
      </c>
      <c r="G117" s="22" t="str">
        <f t="shared" ca="1" si="20"/>
        <v/>
      </c>
      <c r="H117" s="22" t="str">
        <f t="shared" ca="1" si="25"/>
        <v/>
      </c>
      <c r="I117" s="22" t="str">
        <f t="shared" ca="1" si="25"/>
        <v/>
      </c>
      <c r="J117" s="22" t="str">
        <f t="shared" ca="1" si="25"/>
        <v/>
      </c>
      <c r="K117" s="22" t="str">
        <f t="shared" ca="1" si="25"/>
        <v/>
      </c>
      <c r="L117" s="22" t="str">
        <f t="shared" ca="1" si="25"/>
        <v/>
      </c>
      <c r="M117" s="22" t="str">
        <f t="shared" ca="1" si="25"/>
        <v/>
      </c>
      <c r="N117" s="22" t="str">
        <f t="shared" ca="1" si="25"/>
        <v/>
      </c>
      <c r="O117" s="22" t="str">
        <f t="shared" ca="1" si="25"/>
        <v/>
      </c>
      <c r="P117" s="23"/>
      <c r="Q117" s="23"/>
      <c r="R117" s="23"/>
      <c r="S117" s="23"/>
      <c r="T117" s="23"/>
      <c r="U117" s="23"/>
      <c r="V117" s="23"/>
      <c r="W117" s="23"/>
      <c r="X117" s="23"/>
      <c r="Y117" s="23"/>
      <c r="Z117" s="23"/>
    </row>
    <row r="118" spans="1:26" x14ac:dyDescent="0.55000000000000004">
      <c r="A118" s="6">
        <f t="shared" ca="1" si="21"/>
        <v>33663</v>
      </c>
      <c r="B118" s="22" t="str">
        <f t="shared" ca="1" si="24"/>
        <v/>
      </c>
      <c r="C118" s="22" t="str">
        <f t="shared" ca="1" si="24"/>
        <v/>
      </c>
      <c r="D118" s="22" t="str">
        <f t="shared" ca="1" si="24"/>
        <v/>
      </c>
      <c r="E118" s="22">
        <f t="shared" ca="1" si="18"/>
        <v>7.400000000000001E-2</v>
      </c>
      <c r="F118" s="22">
        <f t="shared" ca="1" si="19"/>
        <v>2.8189910979228294E-2</v>
      </c>
      <c r="G118" s="22" t="str">
        <f t="shared" ca="1" si="20"/>
        <v/>
      </c>
      <c r="H118" s="22" t="str">
        <f t="shared" ca="1" si="25"/>
        <v/>
      </c>
      <c r="I118" s="22" t="str">
        <f t="shared" ca="1" si="25"/>
        <v/>
      </c>
      <c r="J118" s="22" t="str">
        <f t="shared" ca="1" si="25"/>
        <v/>
      </c>
      <c r="K118" s="22" t="str">
        <f t="shared" ca="1" si="25"/>
        <v/>
      </c>
      <c r="L118" s="22" t="str">
        <f t="shared" ca="1" si="25"/>
        <v/>
      </c>
      <c r="M118" s="22" t="str">
        <f t="shared" ca="1" si="25"/>
        <v/>
      </c>
      <c r="N118" s="22" t="str">
        <f t="shared" ca="1" si="25"/>
        <v/>
      </c>
      <c r="O118" s="22" t="str">
        <f t="shared" ca="1" si="25"/>
        <v/>
      </c>
      <c r="P118" s="23"/>
      <c r="Q118" s="23"/>
      <c r="R118" s="23"/>
      <c r="S118" s="23"/>
      <c r="T118" s="23"/>
      <c r="U118" s="23"/>
      <c r="V118" s="23"/>
      <c r="W118" s="23"/>
      <c r="X118" s="23"/>
      <c r="Y118" s="23"/>
      <c r="Z118" s="23"/>
    </row>
    <row r="119" spans="1:26" x14ac:dyDescent="0.55000000000000004">
      <c r="A119" s="6">
        <f t="shared" ca="1" si="21"/>
        <v>33694</v>
      </c>
      <c r="B119" s="22" t="str">
        <f t="shared" ca="1" si="24"/>
        <v/>
      </c>
      <c r="C119" s="22" t="str">
        <f t="shared" ca="1" si="24"/>
        <v/>
      </c>
      <c r="D119" s="22" t="str">
        <f t="shared" ca="1" si="24"/>
        <v/>
      </c>
      <c r="E119" s="22">
        <f t="shared" ca="1" si="18"/>
        <v>7.400000000000001E-2</v>
      </c>
      <c r="F119" s="22">
        <f t="shared" ca="1" si="19"/>
        <v>3.185185185185202E-2</v>
      </c>
      <c r="G119" s="22">
        <f t="shared" ca="1" si="20"/>
        <v>4.7882066302148196E-2</v>
      </c>
      <c r="H119" s="22" t="str">
        <f t="shared" ca="1" si="25"/>
        <v/>
      </c>
      <c r="I119" s="22" t="str">
        <f t="shared" ca="1" si="25"/>
        <v/>
      </c>
      <c r="J119" s="22" t="str">
        <f t="shared" ca="1" si="25"/>
        <v/>
      </c>
      <c r="K119" s="22" t="str">
        <f t="shared" ca="1" si="25"/>
        <v/>
      </c>
      <c r="L119" s="22" t="str">
        <f t="shared" ca="1" si="25"/>
        <v/>
      </c>
      <c r="M119" s="22" t="str">
        <f t="shared" ca="1" si="25"/>
        <v/>
      </c>
      <c r="N119" s="22" t="str">
        <f t="shared" ca="1" si="25"/>
        <v/>
      </c>
      <c r="O119" s="22" t="str">
        <f t="shared" ca="1" si="25"/>
        <v/>
      </c>
      <c r="P119" s="23"/>
      <c r="Q119" s="23"/>
      <c r="R119" s="23"/>
      <c r="S119" s="23"/>
      <c r="T119" s="23"/>
      <c r="U119" s="23"/>
      <c r="V119" s="23"/>
      <c r="W119" s="23"/>
      <c r="X119" s="23"/>
      <c r="Y119" s="23"/>
      <c r="Z119" s="23"/>
    </row>
    <row r="120" spans="1:26" x14ac:dyDescent="0.55000000000000004">
      <c r="A120" s="6">
        <f t="shared" ca="1" si="21"/>
        <v>33724</v>
      </c>
      <c r="B120" s="22" t="str">
        <f t="shared" ca="1" si="24"/>
        <v/>
      </c>
      <c r="C120" s="22" t="str">
        <f t="shared" ca="1" si="24"/>
        <v/>
      </c>
      <c r="D120" s="22" t="str">
        <f t="shared" ca="1" si="24"/>
        <v/>
      </c>
      <c r="E120" s="22">
        <f t="shared" ca="1" si="18"/>
        <v>7.400000000000001E-2</v>
      </c>
      <c r="F120" s="22">
        <f t="shared" ca="1" si="19"/>
        <v>3.1804733727810675E-2</v>
      </c>
      <c r="G120" s="22" t="str">
        <f t="shared" ca="1" si="20"/>
        <v/>
      </c>
      <c r="H120" s="22" t="str">
        <f t="shared" ca="1" si="25"/>
        <v/>
      </c>
      <c r="I120" s="22" t="str">
        <f t="shared" ca="1" si="25"/>
        <v/>
      </c>
      <c r="J120" s="22" t="str">
        <f t="shared" ca="1" si="25"/>
        <v/>
      </c>
      <c r="K120" s="22" t="str">
        <f t="shared" ca="1" si="25"/>
        <v/>
      </c>
      <c r="L120" s="22" t="str">
        <f t="shared" ca="1" si="25"/>
        <v/>
      </c>
      <c r="M120" s="22" t="str">
        <f t="shared" ca="1" si="25"/>
        <v/>
      </c>
      <c r="N120" s="22" t="str">
        <f t="shared" ca="1" si="25"/>
        <v/>
      </c>
      <c r="O120" s="22" t="str">
        <f t="shared" ca="1" si="25"/>
        <v/>
      </c>
      <c r="P120" s="23"/>
      <c r="Q120" s="23"/>
      <c r="R120" s="23"/>
      <c r="S120" s="23"/>
      <c r="T120" s="23"/>
      <c r="U120" s="23"/>
      <c r="V120" s="23"/>
      <c r="W120" s="23"/>
      <c r="X120" s="23"/>
      <c r="Y120" s="23"/>
      <c r="Z120" s="23"/>
    </row>
    <row r="121" spans="1:26" x14ac:dyDescent="0.55000000000000004">
      <c r="A121" s="6">
        <f t="shared" ca="1" si="21"/>
        <v>33755</v>
      </c>
      <c r="B121" s="22" t="str">
        <f t="shared" ca="1" si="24"/>
        <v/>
      </c>
      <c r="C121" s="22" t="str">
        <f t="shared" ca="1" si="24"/>
        <v/>
      </c>
      <c r="D121" s="22" t="str">
        <f t="shared" ca="1" si="24"/>
        <v/>
      </c>
      <c r="E121" s="22">
        <f t="shared" ca="1" si="18"/>
        <v>7.5999999999999998E-2</v>
      </c>
      <c r="F121" s="22">
        <f t="shared" ca="1" si="19"/>
        <v>3.0235988200590036E-2</v>
      </c>
      <c r="G121" s="22" t="str">
        <f t="shared" ca="1" si="20"/>
        <v/>
      </c>
      <c r="H121" s="22" t="str">
        <f t="shared" ca="1" si="25"/>
        <v/>
      </c>
      <c r="I121" s="22" t="str">
        <f t="shared" ca="1" si="25"/>
        <v/>
      </c>
      <c r="J121" s="22" t="str">
        <f t="shared" ca="1" si="25"/>
        <v/>
      </c>
      <c r="K121" s="22" t="str">
        <f t="shared" ca="1" si="25"/>
        <v/>
      </c>
      <c r="L121" s="22" t="str">
        <f t="shared" ca="1" si="25"/>
        <v/>
      </c>
      <c r="M121" s="22" t="str">
        <f t="shared" ca="1" si="25"/>
        <v/>
      </c>
      <c r="N121" s="22" t="str">
        <f t="shared" ca="1" si="25"/>
        <v/>
      </c>
      <c r="O121" s="22" t="str">
        <f t="shared" ca="1" si="25"/>
        <v/>
      </c>
      <c r="P121" s="23"/>
      <c r="Q121" s="23"/>
      <c r="R121" s="23"/>
      <c r="S121" s="23"/>
      <c r="T121" s="23"/>
      <c r="U121" s="23"/>
      <c r="V121" s="23"/>
      <c r="W121" s="23"/>
      <c r="X121" s="23"/>
      <c r="Y121" s="23"/>
      <c r="Z121" s="23"/>
    </row>
    <row r="122" spans="1:26" x14ac:dyDescent="0.55000000000000004">
      <c r="A122" s="6">
        <f t="shared" ca="1" si="21"/>
        <v>33785</v>
      </c>
      <c r="B122" s="22" t="str">
        <f t="shared" ca="1" si="24"/>
        <v/>
      </c>
      <c r="C122" s="22" t="str">
        <f t="shared" ca="1" si="24"/>
        <v/>
      </c>
      <c r="D122" s="22" t="str">
        <f t="shared" ca="1" si="24"/>
        <v/>
      </c>
      <c r="E122" s="22">
        <f t="shared" ca="1" si="18"/>
        <v>7.8E-2</v>
      </c>
      <c r="F122" s="22">
        <f t="shared" ca="1" si="19"/>
        <v>3.0882352941176361E-2</v>
      </c>
      <c r="G122" s="22">
        <f t="shared" ca="1" si="20"/>
        <v>4.3374133894448441E-2</v>
      </c>
      <c r="H122" s="22" t="str">
        <f t="shared" ca="1" si="25"/>
        <v/>
      </c>
      <c r="I122" s="22" t="str">
        <f t="shared" ca="1" si="25"/>
        <v/>
      </c>
      <c r="J122" s="22" t="str">
        <f t="shared" ca="1" si="25"/>
        <v/>
      </c>
      <c r="K122" s="22" t="str">
        <f t="shared" ca="1" si="25"/>
        <v/>
      </c>
      <c r="L122" s="22" t="str">
        <f t="shared" ca="1" si="25"/>
        <v/>
      </c>
      <c r="M122" s="22" t="str">
        <f t="shared" ca="1" si="25"/>
        <v/>
      </c>
      <c r="N122" s="22" t="str">
        <f t="shared" ca="1" si="25"/>
        <v/>
      </c>
      <c r="O122" s="22" t="str">
        <f t="shared" ca="1" si="25"/>
        <v/>
      </c>
      <c r="P122" s="23"/>
      <c r="Q122" s="23"/>
      <c r="R122" s="23"/>
      <c r="S122" s="23"/>
      <c r="T122" s="23"/>
      <c r="U122" s="23"/>
      <c r="V122" s="23"/>
      <c r="W122" s="23"/>
      <c r="X122" s="23"/>
      <c r="Y122" s="23"/>
      <c r="Z122" s="23"/>
    </row>
    <row r="123" spans="1:26" x14ac:dyDescent="0.55000000000000004">
      <c r="A123" s="6">
        <f t="shared" ca="1" si="21"/>
        <v>33816</v>
      </c>
      <c r="B123" s="22" t="str">
        <f t="shared" ca="1" si="24"/>
        <v/>
      </c>
      <c r="C123" s="22" t="str">
        <f t="shared" ca="1" si="24"/>
        <v/>
      </c>
      <c r="D123" s="22" t="str">
        <f t="shared" ca="1" si="24"/>
        <v/>
      </c>
      <c r="E123" s="22">
        <f t="shared" ca="1" si="18"/>
        <v>7.6999999999999999E-2</v>
      </c>
      <c r="F123" s="22">
        <f t="shared" ca="1" si="19"/>
        <v>3.1571218795888534E-2</v>
      </c>
      <c r="G123" s="22" t="str">
        <f t="shared" ca="1" si="20"/>
        <v/>
      </c>
      <c r="H123" s="22" t="str">
        <f t="shared" ca="1" si="25"/>
        <v/>
      </c>
      <c r="I123" s="22" t="str">
        <f t="shared" ca="1" si="25"/>
        <v/>
      </c>
      <c r="J123" s="22" t="str">
        <f t="shared" ca="1" si="25"/>
        <v/>
      </c>
      <c r="K123" s="22" t="str">
        <f t="shared" ca="1" si="25"/>
        <v/>
      </c>
      <c r="L123" s="22" t="str">
        <f t="shared" ca="1" si="25"/>
        <v/>
      </c>
      <c r="M123" s="22" t="str">
        <f t="shared" ca="1" si="25"/>
        <v/>
      </c>
      <c r="N123" s="22" t="str">
        <f t="shared" ca="1" si="25"/>
        <v/>
      </c>
      <c r="O123" s="22" t="str">
        <f t="shared" ca="1" si="25"/>
        <v/>
      </c>
      <c r="P123" s="23"/>
      <c r="Q123" s="23"/>
      <c r="R123" s="23"/>
      <c r="S123" s="23"/>
      <c r="T123" s="23"/>
      <c r="U123" s="23"/>
      <c r="V123" s="23"/>
      <c r="W123" s="23"/>
      <c r="X123" s="23"/>
      <c r="Y123" s="23"/>
      <c r="Z123" s="23"/>
    </row>
    <row r="124" spans="1:26" x14ac:dyDescent="0.55000000000000004">
      <c r="A124" s="6">
        <f t="shared" ca="1" si="21"/>
        <v>33847</v>
      </c>
      <c r="B124" s="22" t="str">
        <f t="shared" ca="1" si="24"/>
        <v/>
      </c>
      <c r="C124" s="22" t="str">
        <f t="shared" ca="1" si="24"/>
        <v/>
      </c>
      <c r="D124" s="22" t="str">
        <f t="shared" ca="1" si="24"/>
        <v/>
      </c>
      <c r="E124" s="22">
        <f t="shared" ca="1" si="18"/>
        <v>7.5999999999999998E-2</v>
      </c>
      <c r="F124" s="22">
        <f t="shared" ca="1" si="19"/>
        <v>3.1478770131771583E-2</v>
      </c>
      <c r="G124" s="22" t="str">
        <f t="shared" ca="1" si="20"/>
        <v/>
      </c>
      <c r="H124" s="22" t="str">
        <f t="shared" ca="1" si="25"/>
        <v/>
      </c>
      <c r="I124" s="22" t="str">
        <f t="shared" ca="1" si="25"/>
        <v/>
      </c>
      <c r="J124" s="22" t="str">
        <f t="shared" ca="1" si="25"/>
        <v/>
      </c>
      <c r="K124" s="22" t="str">
        <f t="shared" ca="1" si="25"/>
        <v/>
      </c>
      <c r="L124" s="22" t="str">
        <f t="shared" ca="1" si="25"/>
        <v/>
      </c>
      <c r="M124" s="22" t="str">
        <f t="shared" ca="1" si="25"/>
        <v/>
      </c>
      <c r="N124" s="22" t="str">
        <f t="shared" ca="1" si="25"/>
        <v/>
      </c>
      <c r="O124" s="22" t="str">
        <f t="shared" ca="1" si="25"/>
        <v/>
      </c>
      <c r="P124" s="23"/>
      <c r="Q124" s="23"/>
      <c r="R124" s="23"/>
      <c r="S124" s="23"/>
      <c r="T124" s="23"/>
      <c r="U124" s="23"/>
      <c r="V124" s="23"/>
      <c r="W124" s="23"/>
      <c r="X124" s="23"/>
      <c r="Y124" s="23"/>
      <c r="Z124" s="23"/>
    </row>
    <row r="125" spans="1:26" x14ac:dyDescent="0.55000000000000004">
      <c r="A125" s="6">
        <f t="shared" ca="1" si="21"/>
        <v>33877</v>
      </c>
      <c r="B125" s="22" t="str">
        <f t="shared" ca="1" si="24"/>
        <v/>
      </c>
      <c r="C125" s="22" t="str">
        <f t="shared" ca="1" si="24"/>
        <v/>
      </c>
      <c r="D125" s="22" t="str">
        <f t="shared" ca="1" si="24"/>
        <v/>
      </c>
      <c r="E125" s="22">
        <f t="shared" ca="1" si="18"/>
        <v>7.5999999999999998E-2</v>
      </c>
      <c r="F125" s="22">
        <f t="shared" ca="1" si="19"/>
        <v>2.9883381924198371E-2</v>
      </c>
      <c r="G125" s="22">
        <f t="shared" ca="1" si="20"/>
        <v>3.9530877181477742E-2</v>
      </c>
      <c r="H125" s="22" t="str">
        <f t="shared" ca="1" si="25"/>
        <v/>
      </c>
      <c r="I125" s="22" t="str">
        <f t="shared" ca="1" si="25"/>
        <v/>
      </c>
      <c r="J125" s="22" t="str">
        <f t="shared" ca="1" si="25"/>
        <v/>
      </c>
      <c r="K125" s="22" t="str">
        <f t="shared" ca="1" si="25"/>
        <v/>
      </c>
      <c r="L125" s="22" t="str">
        <f t="shared" ca="1" si="25"/>
        <v/>
      </c>
      <c r="M125" s="22" t="str">
        <f t="shared" ca="1" si="25"/>
        <v/>
      </c>
      <c r="N125" s="22" t="str">
        <f t="shared" ca="1" si="25"/>
        <v/>
      </c>
      <c r="O125" s="22" t="str">
        <f t="shared" ca="1" si="25"/>
        <v/>
      </c>
      <c r="P125" s="23"/>
      <c r="Q125" s="23"/>
      <c r="R125" s="23"/>
      <c r="S125" s="23"/>
      <c r="T125" s="23"/>
      <c r="U125" s="23"/>
      <c r="V125" s="23"/>
      <c r="W125" s="23"/>
      <c r="X125" s="23"/>
      <c r="Y125" s="23"/>
      <c r="Z125" s="23"/>
    </row>
    <row r="126" spans="1:26" x14ac:dyDescent="0.55000000000000004">
      <c r="A126" s="6">
        <f t="shared" ca="1" si="21"/>
        <v>33908</v>
      </c>
      <c r="B126" s="22" t="str">
        <f t="shared" ca="1" si="24"/>
        <v/>
      </c>
      <c r="C126" s="22" t="str">
        <f t="shared" ca="1" si="24"/>
        <v/>
      </c>
      <c r="D126" s="22" t="str">
        <f t="shared" ca="1" si="24"/>
        <v/>
      </c>
      <c r="E126" s="22">
        <f t="shared" ca="1" si="18"/>
        <v>7.2999999999999995E-2</v>
      </c>
      <c r="F126" s="22">
        <f t="shared" ca="1" si="19"/>
        <v>3.2023289665211063E-2</v>
      </c>
      <c r="G126" s="22" t="str">
        <f t="shared" ca="1" si="20"/>
        <v/>
      </c>
      <c r="H126" s="22" t="str">
        <f t="shared" ca="1" si="25"/>
        <v/>
      </c>
      <c r="I126" s="22" t="str">
        <f t="shared" ca="1" si="25"/>
        <v/>
      </c>
      <c r="J126" s="22" t="str">
        <f t="shared" ca="1" si="25"/>
        <v/>
      </c>
      <c r="K126" s="22" t="str">
        <f t="shared" ca="1" si="25"/>
        <v/>
      </c>
      <c r="L126" s="22" t="str">
        <f t="shared" ca="1" si="25"/>
        <v/>
      </c>
      <c r="M126" s="22" t="str">
        <f t="shared" ca="1" si="25"/>
        <v/>
      </c>
      <c r="N126" s="22" t="str">
        <f t="shared" ca="1" si="25"/>
        <v/>
      </c>
      <c r="O126" s="22" t="str">
        <f t="shared" ca="1" si="25"/>
        <v/>
      </c>
      <c r="P126" s="23"/>
      <c r="Q126" s="23"/>
      <c r="R126" s="23"/>
      <c r="S126" s="23"/>
      <c r="T126" s="23"/>
      <c r="U126" s="23"/>
      <c r="V126" s="23"/>
      <c r="W126" s="23"/>
      <c r="X126" s="23"/>
      <c r="Y126" s="23"/>
      <c r="Z126" s="23"/>
    </row>
    <row r="127" spans="1:26" x14ac:dyDescent="0.55000000000000004">
      <c r="A127" s="6">
        <f t="shared" ca="1" si="21"/>
        <v>33938</v>
      </c>
      <c r="B127" s="22" t="str">
        <f t="shared" ca="1" si="24"/>
        <v/>
      </c>
      <c r="C127" s="22" t="str">
        <f t="shared" ca="1" si="24"/>
        <v/>
      </c>
      <c r="D127" s="22" t="str">
        <f t="shared" ca="1" si="24"/>
        <v/>
      </c>
      <c r="E127" s="22">
        <f t="shared" ca="1" si="18"/>
        <v>7.400000000000001E-2</v>
      </c>
      <c r="F127" s="22">
        <f t="shared" ca="1" si="19"/>
        <v>3.0478955007256836E-2</v>
      </c>
      <c r="G127" s="22" t="str">
        <f t="shared" ca="1" si="20"/>
        <v/>
      </c>
      <c r="H127" s="22" t="str">
        <f t="shared" ca="1" si="25"/>
        <v/>
      </c>
      <c r="I127" s="22" t="str">
        <f t="shared" ca="1" si="25"/>
        <v/>
      </c>
      <c r="J127" s="22" t="str">
        <f t="shared" ca="1" si="25"/>
        <v/>
      </c>
      <c r="K127" s="22" t="str">
        <f t="shared" ca="1" si="25"/>
        <v/>
      </c>
      <c r="L127" s="22" t="str">
        <f t="shared" ca="1" si="25"/>
        <v/>
      </c>
      <c r="M127" s="22" t="str">
        <f t="shared" ca="1" si="25"/>
        <v/>
      </c>
      <c r="N127" s="22" t="str">
        <f t="shared" ca="1" si="25"/>
        <v/>
      </c>
      <c r="O127" s="22" t="str">
        <f t="shared" ca="1" si="25"/>
        <v/>
      </c>
      <c r="P127" s="23"/>
      <c r="Q127" s="23"/>
      <c r="R127" s="23"/>
      <c r="S127" s="23"/>
      <c r="T127" s="23"/>
      <c r="U127" s="23"/>
      <c r="V127" s="23"/>
      <c r="W127" s="23"/>
      <c r="X127" s="23"/>
      <c r="Y127" s="23"/>
      <c r="Z127" s="23"/>
    </row>
    <row r="128" spans="1:26" x14ac:dyDescent="0.55000000000000004">
      <c r="A128" s="6">
        <f t="shared" ca="1" si="21"/>
        <v>33969</v>
      </c>
      <c r="B128" s="22" t="str">
        <f t="shared" ref="B128:D147" ca="1" si="26">IF($A128="","",IF(ISERROR(IF(ISERROR(INDEX(FredRatesData_AllData,MATCH($A128-(MAX(0,WEEKDAY($A128,2)-5)),FredRatesData_Dates,0),MATCH(B$6,FredRatesData_IDs,0),1)/B$5),INDEX(FredRatesData_AllData,MATCH($A128-(MAX(0,WEEKDAY($A128,2)-5))-3,FredRatesData_Dates,0),MATCH(B$6,FredRatesData_IDs,0),1)/B$5,INDEX(FredRatesData_AllData,MATCH($A128-(MAX(0,WEEKDAY($A128,2)-5)),FredRatesData_Dates,0),MATCH(B$6,FredRatesData_IDs,0),1)/B$5)),"",IF(ISERROR(INDEX(FredRatesData_AllData,MATCH($A128-(MAX(0,WEEKDAY($A128,2)-5)),FredRatesData_Dates,0),MATCH(B$6,FredRatesData_IDs,0),1)/B$5),INDEX(FredRatesData_AllData,MATCH($A128-(MAX(0,WEEKDAY($A128,2)-5))-3,FredRatesData_Dates,0),MATCH(B$6,FredRatesData_IDs,0),1)/B$5,INDEX(FredRatesData_AllData,MATCH($A128-(MAX(0,WEEKDAY($A128,2)-5)),FredRatesData_Dates,0),MATCH(B$6,FredRatesData_IDs,0),1)/B$5)))</f>
        <v/>
      </c>
      <c r="C128" s="22" t="str">
        <f t="shared" ca="1" si="26"/>
        <v/>
      </c>
      <c r="D128" s="22" t="str">
        <f t="shared" ca="1" si="26"/>
        <v/>
      </c>
      <c r="E128" s="22">
        <f t="shared" ca="1" si="18"/>
        <v>7.400000000000001E-2</v>
      </c>
      <c r="F128" s="22">
        <f t="shared" ca="1" si="19"/>
        <v>2.9006526468455363E-2</v>
      </c>
      <c r="G128" s="22">
        <f t="shared" ca="1" si="20"/>
        <v>4.1726587512415314E-2</v>
      </c>
      <c r="H128" s="22" t="str">
        <f t="shared" ref="H128:O147" ca="1" si="27">IF($A128="","",IF(ISERROR(IF(ISERROR(INDEX(FredRatesData_AllData,MATCH($A128-(MAX(0,WEEKDAY($A128,2)-5)),FredRatesData_Dates,0),MATCH(H$6,FredRatesData_IDs,0),1)/H$5),INDEX(FredRatesData_AllData,MATCH($A128-(MAX(0,WEEKDAY($A128,2)-5))-3,FredRatesData_Dates,0),MATCH(H$6,FredRatesData_IDs,0),1)/H$5,INDEX(FredRatesData_AllData,MATCH($A128-(MAX(0,WEEKDAY($A128,2)-5)),FredRatesData_Dates,0),MATCH(H$6,FredRatesData_IDs,0),1)/H$5)),"",IF(ISERROR(INDEX(FredRatesData_AllData,MATCH($A128-(MAX(0,WEEKDAY($A128,2)-5)),FredRatesData_Dates,0),MATCH(H$6,FredRatesData_IDs,0),1)/H$5),INDEX(FredRatesData_AllData,MATCH($A128-(MAX(0,WEEKDAY($A128,2)-5))-3,FredRatesData_Dates,0),MATCH(H$6,FredRatesData_IDs,0),1)/H$5,INDEX(FredRatesData_AllData,MATCH($A128-(MAX(0,WEEKDAY($A128,2)-5)),FredRatesData_Dates,0),MATCH(H$6,FredRatesData_IDs,0),1)/H$5)))</f>
        <v/>
      </c>
      <c r="I128" s="22" t="str">
        <f t="shared" ca="1" si="27"/>
        <v/>
      </c>
      <c r="J128" s="22" t="str">
        <f t="shared" ca="1" si="27"/>
        <v/>
      </c>
      <c r="K128" s="22" t="str">
        <f t="shared" ca="1" si="27"/>
        <v/>
      </c>
      <c r="L128" s="22" t="str">
        <f t="shared" ca="1" si="27"/>
        <v/>
      </c>
      <c r="M128" s="22" t="str">
        <f t="shared" ca="1" si="27"/>
        <v/>
      </c>
      <c r="N128" s="22" t="str">
        <f t="shared" ca="1" si="27"/>
        <v/>
      </c>
      <c r="O128" s="22" t="str">
        <f t="shared" ca="1" si="27"/>
        <v/>
      </c>
      <c r="P128" s="23"/>
      <c r="Q128" s="23"/>
      <c r="R128" s="23"/>
      <c r="S128" s="23"/>
      <c r="T128" s="23"/>
      <c r="U128" s="23"/>
      <c r="V128" s="23"/>
      <c r="W128" s="23"/>
      <c r="X128" s="23"/>
      <c r="Y128" s="23"/>
      <c r="Z128" s="23"/>
    </row>
    <row r="129" spans="1:26" x14ac:dyDescent="0.55000000000000004">
      <c r="A129" s="6">
        <f t="shared" ca="1" si="21"/>
        <v>34000</v>
      </c>
      <c r="B129" s="22" t="str">
        <f t="shared" ca="1" si="26"/>
        <v/>
      </c>
      <c r="C129" s="22" t="str">
        <f t="shared" ca="1" si="26"/>
        <v/>
      </c>
      <c r="D129" s="22" t="str">
        <f t="shared" ca="1" si="26"/>
        <v/>
      </c>
      <c r="E129" s="22">
        <f t="shared" ca="1" si="18"/>
        <v>7.2999999999999995E-2</v>
      </c>
      <c r="F129" s="22">
        <f t="shared" ca="1" si="19"/>
        <v>3.2585083272990589E-2</v>
      </c>
      <c r="G129" s="22" t="str">
        <f t="shared" ca="1" si="20"/>
        <v/>
      </c>
      <c r="H129" s="22" t="str">
        <f t="shared" ca="1" si="27"/>
        <v/>
      </c>
      <c r="I129" s="22" t="str">
        <f t="shared" ca="1" si="27"/>
        <v/>
      </c>
      <c r="J129" s="22" t="str">
        <f t="shared" ca="1" si="27"/>
        <v/>
      </c>
      <c r="K129" s="22" t="str">
        <f t="shared" ca="1" si="27"/>
        <v/>
      </c>
      <c r="L129" s="22" t="str">
        <f t="shared" ca="1" si="27"/>
        <v/>
      </c>
      <c r="M129" s="22" t="str">
        <f t="shared" ca="1" si="27"/>
        <v/>
      </c>
      <c r="N129" s="22" t="str">
        <f t="shared" ca="1" si="27"/>
        <v/>
      </c>
      <c r="O129" s="22" t="str">
        <f t="shared" ca="1" si="27"/>
        <v/>
      </c>
      <c r="P129" s="23"/>
      <c r="Q129" s="23"/>
      <c r="R129" s="23"/>
      <c r="S129" s="23"/>
      <c r="T129" s="23"/>
      <c r="U129" s="23"/>
      <c r="V129" s="23"/>
      <c r="W129" s="23"/>
      <c r="X129" s="23"/>
      <c r="Y129" s="23"/>
      <c r="Z129" s="23"/>
    </row>
    <row r="130" spans="1:26" x14ac:dyDescent="0.55000000000000004">
      <c r="A130" s="6">
        <f t="shared" ca="1" si="21"/>
        <v>34028</v>
      </c>
      <c r="B130" s="22" t="str">
        <f t="shared" ca="1" si="26"/>
        <v/>
      </c>
      <c r="C130" s="22" t="str">
        <f t="shared" ca="1" si="26"/>
        <v/>
      </c>
      <c r="D130" s="22" t="str">
        <f t="shared" ca="1" si="26"/>
        <v/>
      </c>
      <c r="E130" s="22">
        <f t="shared" ca="1" si="18"/>
        <v>7.0999999999999994E-2</v>
      </c>
      <c r="F130" s="22">
        <f t="shared" ca="1" si="19"/>
        <v>3.2467532467532534E-2</v>
      </c>
      <c r="G130" s="22" t="str">
        <f t="shared" ca="1" si="20"/>
        <v/>
      </c>
      <c r="H130" s="22" t="str">
        <f t="shared" ca="1" si="27"/>
        <v/>
      </c>
      <c r="I130" s="22" t="str">
        <f t="shared" ca="1" si="27"/>
        <v/>
      </c>
      <c r="J130" s="22" t="str">
        <f t="shared" ca="1" si="27"/>
        <v/>
      </c>
      <c r="K130" s="22" t="str">
        <f t="shared" ca="1" si="27"/>
        <v/>
      </c>
      <c r="L130" s="22" t="str">
        <f t="shared" ca="1" si="27"/>
        <v/>
      </c>
      <c r="M130" s="22" t="str">
        <f t="shared" ca="1" si="27"/>
        <v/>
      </c>
      <c r="N130" s="22" t="str">
        <f t="shared" ca="1" si="27"/>
        <v/>
      </c>
      <c r="O130" s="22" t="str">
        <f t="shared" ca="1" si="27"/>
        <v/>
      </c>
      <c r="P130" s="23"/>
      <c r="Q130" s="23"/>
      <c r="R130" s="23"/>
      <c r="S130" s="23"/>
      <c r="T130" s="23"/>
      <c r="U130" s="23"/>
      <c r="V130" s="23"/>
      <c r="W130" s="23"/>
      <c r="X130" s="23"/>
      <c r="Y130" s="23"/>
      <c r="Z130" s="23"/>
    </row>
    <row r="131" spans="1:26" x14ac:dyDescent="0.55000000000000004">
      <c r="A131" s="6">
        <f t="shared" ca="1" si="21"/>
        <v>34059</v>
      </c>
      <c r="B131" s="22" t="str">
        <f t="shared" ca="1" si="26"/>
        <v/>
      </c>
      <c r="C131" s="22" t="str">
        <f t="shared" ca="1" si="26"/>
        <v/>
      </c>
      <c r="D131" s="22" t="str">
        <f t="shared" ca="1" si="26"/>
        <v/>
      </c>
      <c r="E131" s="22">
        <f t="shared" ca="1" si="18"/>
        <v>7.0000000000000007E-2</v>
      </c>
      <c r="F131" s="22">
        <f t="shared" ca="1" si="19"/>
        <v>3.086862885857844E-2</v>
      </c>
      <c r="G131" s="22">
        <f t="shared" ca="1" si="20"/>
        <v>6.6960123076800215E-3</v>
      </c>
      <c r="H131" s="22" t="str">
        <f t="shared" ca="1" si="27"/>
        <v/>
      </c>
      <c r="I131" s="22" t="str">
        <f t="shared" ca="1" si="27"/>
        <v/>
      </c>
      <c r="J131" s="22" t="str">
        <f t="shared" ca="1" si="27"/>
        <v/>
      </c>
      <c r="K131" s="22" t="str">
        <f t="shared" ca="1" si="27"/>
        <v/>
      </c>
      <c r="L131" s="22" t="str">
        <f t="shared" ca="1" si="27"/>
        <v/>
      </c>
      <c r="M131" s="22" t="str">
        <f t="shared" ca="1" si="27"/>
        <v/>
      </c>
      <c r="N131" s="22" t="str">
        <f t="shared" ca="1" si="27"/>
        <v/>
      </c>
      <c r="O131" s="22" t="str">
        <f t="shared" ca="1" si="27"/>
        <v/>
      </c>
      <c r="P131" s="23"/>
      <c r="Q131" s="23"/>
      <c r="R131" s="23"/>
      <c r="S131" s="23"/>
      <c r="T131" s="23"/>
      <c r="U131" s="23"/>
      <c r="V131" s="23"/>
      <c r="W131" s="23"/>
      <c r="X131" s="23"/>
      <c r="Y131" s="23"/>
      <c r="Z131" s="23"/>
    </row>
    <row r="132" spans="1:26" x14ac:dyDescent="0.55000000000000004">
      <c r="A132" s="6">
        <f t="shared" ca="1" si="21"/>
        <v>34089</v>
      </c>
      <c r="B132" s="22" t="str">
        <f t="shared" ca="1" si="26"/>
        <v/>
      </c>
      <c r="C132" s="22" t="str">
        <f t="shared" ca="1" si="26"/>
        <v/>
      </c>
      <c r="D132" s="22" t="str">
        <f t="shared" ca="1" si="26"/>
        <v/>
      </c>
      <c r="E132" s="22">
        <f t="shared" ca="1" si="18"/>
        <v>7.0999999999999994E-2</v>
      </c>
      <c r="F132" s="22">
        <f t="shared" ca="1" si="19"/>
        <v>3.2258064516129004E-2</v>
      </c>
      <c r="G132" s="22" t="str">
        <f t="shared" ca="1" si="20"/>
        <v/>
      </c>
      <c r="H132" s="22" t="str">
        <f t="shared" ca="1" si="27"/>
        <v/>
      </c>
      <c r="I132" s="22" t="str">
        <f t="shared" ca="1" si="27"/>
        <v/>
      </c>
      <c r="J132" s="22" t="str">
        <f t="shared" ca="1" si="27"/>
        <v/>
      </c>
      <c r="K132" s="22" t="str">
        <f t="shared" ca="1" si="27"/>
        <v/>
      </c>
      <c r="L132" s="22" t="str">
        <f t="shared" ca="1" si="27"/>
        <v/>
      </c>
      <c r="M132" s="22" t="str">
        <f t="shared" ca="1" si="27"/>
        <v/>
      </c>
      <c r="N132" s="22" t="str">
        <f t="shared" ca="1" si="27"/>
        <v/>
      </c>
      <c r="O132" s="22" t="str">
        <f t="shared" ca="1" si="27"/>
        <v/>
      </c>
      <c r="P132" s="23"/>
      <c r="Q132" s="23"/>
      <c r="R132" s="23"/>
      <c r="S132" s="23"/>
      <c r="T132" s="23"/>
      <c r="U132" s="23"/>
      <c r="V132" s="23"/>
      <c r="W132" s="23"/>
      <c r="X132" s="23"/>
      <c r="Y132" s="23"/>
      <c r="Z132" s="23"/>
    </row>
    <row r="133" spans="1:26" x14ac:dyDescent="0.55000000000000004">
      <c r="A133" s="6">
        <f t="shared" ca="1" si="21"/>
        <v>34120</v>
      </c>
      <c r="B133" s="22" t="str">
        <f t="shared" ca="1" si="26"/>
        <v/>
      </c>
      <c r="C133" s="22" t="str">
        <f t="shared" ca="1" si="26"/>
        <v/>
      </c>
      <c r="D133" s="22" t="str">
        <f t="shared" ca="1" si="26"/>
        <v/>
      </c>
      <c r="E133" s="22">
        <f t="shared" ca="1" si="18"/>
        <v>7.0999999999999994E-2</v>
      </c>
      <c r="F133" s="22">
        <f t="shared" ca="1" si="19"/>
        <v>3.2211882605583497E-2</v>
      </c>
      <c r="G133" s="22" t="str">
        <f t="shared" ca="1" si="20"/>
        <v/>
      </c>
      <c r="H133" s="22" t="str">
        <f t="shared" ca="1" si="27"/>
        <v/>
      </c>
      <c r="I133" s="22" t="str">
        <f t="shared" ca="1" si="27"/>
        <v/>
      </c>
      <c r="J133" s="22" t="str">
        <f t="shared" ca="1" si="27"/>
        <v/>
      </c>
      <c r="K133" s="22" t="str">
        <f t="shared" ca="1" si="27"/>
        <v/>
      </c>
      <c r="L133" s="22" t="str">
        <f t="shared" ca="1" si="27"/>
        <v/>
      </c>
      <c r="M133" s="22" t="str">
        <f t="shared" ca="1" si="27"/>
        <v/>
      </c>
      <c r="N133" s="22" t="str">
        <f t="shared" ca="1" si="27"/>
        <v/>
      </c>
      <c r="O133" s="22" t="str">
        <f t="shared" ca="1" si="27"/>
        <v/>
      </c>
      <c r="P133" s="23"/>
      <c r="Q133" s="23"/>
      <c r="R133" s="23"/>
      <c r="S133" s="23"/>
      <c r="T133" s="23"/>
      <c r="U133" s="23"/>
      <c r="V133" s="23"/>
      <c r="W133" s="23"/>
      <c r="X133" s="23"/>
      <c r="Y133" s="23"/>
      <c r="Z133" s="23"/>
    </row>
    <row r="134" spans="1:26" x14ac:dyDescent="0.55000000000000004">
      <c r="A134" s="6">
        <f t="shared" ca="1" si="21"/>
        <v>34150</v>
      </c>
      <c r="B134" s="22" t="str">
        <f t="shared" ca="1" si="26"/>
        <v/>
      </c>
      <c r="C134" s="22" t="str">
        <f t="shared" ca="1" si="26"/>
        <v/>
      </c>
      <c r="D134" s="22" t="str">
        <f t="shared" ca="1" si="26"/>
        <v/>
      </c>
      <c r="E134" s="22">
        <f t="shared" ca="1" si="18"/>
        <v>7.0000000000000007E-2</v>
      </c>
      <c r="F134" s="22">
        <f t="shared" ca="1" si="19"/>
        <v>2.9957203994293913E-2</v>
      </c>
      <c r="G134" s="22">
        <f t="shared" ca="1" si="20"/>
        <v>2.3296784997786091E-2</v>
      </c>
      <c r="H134" s="22" t="str">
        <f t="shared" ca="1" si="27"/>
        <v/>
      </c>
      <c r="I134" s="22" t="str">
        <f t="shared" ca="1" si="27"/>
        <v/>
      </c>
      <c r="J134" s="22" t="str">
        <f t="shared" ca="1" si="27"/>
        <v/>
      </c>
      <c r="K134" s="22" t="str">
        <f t="shared" ca="1" si="27"/>
        <v/>
      </c>
      <c r="L134" s="22" t="str">
        <f t="shared" ca="1" si="27"/>
        <v/>
      </c>
      <c r="M134" s="22" t="str">
        <f t="shared" ca="1" si="27"/>
        <v/>
      </c>
      <c r="N134" s="22" t="str">
        <f t="shared" ca="1" si="27"/>
        <v/>
      </c>
      <c r="O134" s="22" t="str">
        <f t="shared" ca="1" si="27"/>
        <v/>
      </c>
      <c r="P134" s="23"/>
      <c r="Q134" s="23"/>
      <c r="R134" s="23"/>
      <c r="S134" s="23"/>
      <c r="T134" s="23"/>
      <c r="U134" s="23"/>
      <c r="V134" s="23"/>
      <c r="W134" s="23"/>
      <c r="X134" s="23"/>
      <c r="Y134" s="23"/>
      <c r="Z134" s="23"/>
    </row>
    <row r="135" spans="1:26" x14ac:dyDescent="0.55000000000000004">
      <c r="A135" s="6">
        <f t="shared" ca="1" si="21"/>
        <v>34181</v>
      </c>
      <c r="B135" s="22" t="str">
        <f t="shared" ca="1" si="26"/>
        <v/>
      </c>
      <c r="C135" s="22" t="str">
        <f t="shared" ca="1" si="26"/>
        <v/>
      </c>
      <c r="D135" s="22" t="str">
        <f t="shared" ca="1" si="26"/>
        <v/>
      </c>
      <c r="E135" s="22">
        <f t="shared" ca="1" si="18"/>
        <v>6.9000000000000006E-2</v>
      </c>
      <c r="F135" s="22">
        <f t="shared" ca="1" si="19"/>
        <v>2.77580071174377E-2</v>
      </c>
      <c r="G135" s="22" t="str">
        <f t="shared" ca="1" si="20"/>
        <v/>
      </c>
      <c r="H135" s="22" t="str">
        <f t="shared" ca="1" si="27"/>
        <v/>
      </c>
      <c r="I135" s="22" t="str">
        <f t="shared" ca="1" si="27"/>
        <v/>
      </c>
      <c r="J135" s="22" t="str">
        <f t="shared" ca="1" si="27"/>
        <v/>
      </c>
      <c r="K135" s="22" t="str">
        <f t="shared" ca="1" si="27"/>
        <v/>
      </c>
      <c r="L135" s="22" t="str">
        <f t="shared" ca="1" si="27"/>
        <v/>
      </c>
      <c r="M135" s="22" t="str">
        <f t="shared" ca="1" si="27"/>
        <v/>
      </c>
      <c r="N135" s="22" t="str">
        <f t="shared" ca="1" si="27"/>
        <v/>
      </c>
      <c r="O135" s="22" t="str">
        <f t="shared" ca="1" si="27"/>
        <v/>
      </c>
      <c r="P135" s="23"/>
      <c r="Q135" s="23"/>
      <c r="R135" s="23"/>
      <c r="S135" s="23"/>
      <c r="T135" s="23"/>
      <c r="U135" s="23"/>
      <c r="V135" s="23"/>
      <c r="W135" s="23"/>
      <c r="X135" s="23"/>
      <c r="Y135" s="23"/>
      <c r="Z135" s="23"/>
    </row>
    <row r="136" spans="1:26" x14ac:dyDescent="0.55000000000000004">
      <c r="A136" s="6">
        <f t="shared" ca="1" si="21"/>
        <v>34212</v>
      </c>
      <c r="B136" s="22" t="str">
        <f t="shared" ca="1" si="26"/>
        <v/>
      </c>
      <c r="C136" s="22" t="str">
        <f t="shared" ca="1" si="26"/>
        <v/>
      </c>
      <c r="D136" s="22" t="str">
        <f t="shared" ca="1" si="26"/>
        <v/>
      </c>
      <c r="E136" s="22">
        <f t="shared" ref="E136:E199" ca="1" si="28">IF(OR($A136="",ISERROR(INDEX(FredEcon_AllData,MATCH($A136,FredEcon_EndDates,0),MATCH(E$6,FredEcon_IDs,0),1)/E$5)),"",INDEX(FredEcon_AllData,MATCH($A136,FredEcon_EndDates,0),MATCH(E$6,FredEcon_IDs,0),1)/E$5)</f>
        <v>6.8000000000000005E-2</v>
      </c>
      <c r="F136" s="22">
        <f t="shared" ref="F136:F199" ca="1" si="29">IF(OR($A136="",ISERROR(INDEX(FredCPI_YoY,MATCH($A136,FredCPI_EndDates,0),1))),"",INDEX(FredCPI_YoY,MATCH($A136,FredCPI_EndDates,0),1))</f>
        <v>2.767920511000721E-2</v>
      </c>
      <c r="G136" s="22" t="str">
        <f t="shared" ref="G136:G199" ca="1" si="30">IF($A136="","",IF(ISERROR(INDEX(FredGDP_QoQSAAR,MATCH($A136,FredGDP_EndDates,0),1)),"",INDEX(FredGDP_QoQSAAR,MATCH($A136,FredGDP_EndDates,0),1)))</f>
        <v/>
      </c>
      <c r="H136" s="22" t="str">
        <f t="shared" ca="1" si="27"/>
        <v/>
      </c>
      <c r="I136" s="22" t="str">
        <f t="shared" ca="1" si="27"/>
        <v/>
      </c>
      <c r="J136" s="22" t="str">
        <f t="shared" ca="1" si="27"/>
        <v/>
      </c>
      <c r="K136" s="22" t="str">
        <f t="shared" ca="1" si="27"/>
        <v/>
      </c>
      <c r="L136" s="22" t="str">
        <f t="shared" ca="1" si="27"/>
        <v/>
      </c>
      <c r="M136" s="22" t="str">
        <f t="shared" ca="1" si="27"/>
        <v/>
      </c>
      <c r="N136" s="22" t="str">
        <f t="shared" ca="1" si="27"/>
        <v/>
      </c>
      <c r="O136" s="22" t="str">
        <f t="shared" ca="1" si="27"/>
        <v/>
      </c>
      <c r="P136" s="23"/>
      <c r="Q136" s="23"/>
      <c r="R136" s="23"/>
      <c r="S136" s="23"/>
      <c r="T136" s="23"/>
      <c r="U136" s="23"/>
      <c r="V136" s="23"/>
      <c r="W136" s="23"/>
      <c r="X136" s="23"/>
      <c r="Y136" s="23"/>
      <c r="Z136" s="23"/>
    </row>
    <row r="137" spans="1:26" x14ac:dyDescent="0.55000000000000004">
      <c r="A137" s="6">
        <f t="shared" ref="A137:A200" ca="1" si="31">IF(A136="","",IF(ISERROR(DataMatrixFrequency/1),IF(EOMONTH(A136,1)&lt;=DataMatrixEndDate,EOMONTH(A136,1),""),IF((A136+DataMatrixFrequency)&lt;=DataMatrixEndDate,A136+DataMatrixFrequency,"")))</f>
        <v>34242</v>
      </c>
      <c r="B137" s="22" t="str">
        <f t="shared" ca="1" si="26"/>
        <v/>
      </c>
      <c r="C137" s="22" t="str">
        <f t="shared" ca="1" si="26"/>
        <v/>
      </c>
      <c r="D137" s="22" t="str">
        <f t="shared" ca="1" si="26"/>
        <v/>
      </c>
      <c r="E137" s="22">
        <f t="shared" ca="1" si="28"/>
        <v>6.7000000000000004E-2</v>
      </c>
      <c r="F137" s="22">
        <f t="shared" ca="1" si="29"/>
        <v>2.689313517338987E-2</v>
      </c>
      <c r="G137" s="22">
        <f t="shared" ca="1" si="30"/>
        <v>1.9092589308791652E-2</v>
      </c>
      <c r="H137" s="22" t="str">
        <f t="shared" ca="1" si="27"/>
        <v/>
      </c>
      <c r="I137" s="22" t="str">
        <f t="shared" ca="1" si="27"/>
        <v/>
      </c>
      <c r="J137" s="22" t="str">
        <f t="shared" ca="1" si="27"/>
        <v/>
      </c>
      <c r="K137" s="22" t="str">
        <f t="shared" ca="1" si="27"/>
        <v/>
      </c>
      <c r="L137" s="22" t="str">
        <f t="shared" ca="1" si="27"/>
        <v/>
      </c>
      <c r="M137" s="22" t="str">
        <f t="shared" ca="1" si="27"/>
        <v/>
      </c>
      <c r="N137" s="22" t="str">
        <f t="shared" ca="1" si="27"/>
        <v/>
      </c>
      <c r="O137" s="22" t="str">
        <f t="shared" ca="1" si="27"/>
        <v/>
      </c>
      <c r="P137" s="23"/>
      <c r="Q137" s="23"/>
      <c r="R137" s="23"/>
      <c r="S137" s="23"/>
      <c r="T137" s="23"/>
      <c r="U137" s="23"/>
      <c r="V137" s="23"/>
      <c r="W137" s="23"/>
      <c r="X137" s="23"/>
      <c r="Y137" s="23"/>
      <c r="Z137" s="23"/>
    </row>
    <row r="138" spans="1:26" x14ac:dyDescent="0.55000000000000004">
      <c r="A138" s="6">
        <f t="shared" ca="1" si="31"/>
        <v>34273</v>
      </c>
      <c r="B138" s="22" t="str">
        <f t="shared" ca="1" si="26"/>
        <v/>
      </c>
      <c r="C138" s="22" t="str">
        <f t="shared" ca="1" si="26"/>
        <v/>
      </c>
      <c r="D138" s="22" t="str">
        <f t="shared" ca="1" si="26"/>
        <v/>
      </c>
      <c r="E138" s="22">
        <f t="shared" ca="1" si="28"/>
        <v>6.8000000000000005E-2</v>
      </c>
      <c r="F138" s="22">
        <f t="shared" ca="1" si="29"/>
        <v>2.7503526093088704E-2</v>
      </c>
      <c r="G138" s="22" t="str">
        <f t="shared" ca="1" si="30"/>
        <v/>
      </c>
      <c r="H138" s="22" t="str">
        <f t="shared" ca="1" si="27"/>
        <v/>
      </c>
      <c r="I138" s="22" t="str">
        <f t="shared" ca="1" si="27"/>
        <v/>
      </c>
      <c r="J138" s="22" t="str">
        <f t="shared" ca="1" si="27"/>
        <v/>
      </c>
      <c r="K138" s="22" t="str">
        <f t="shared" ca="1" si="27"/>
        <v/>
      </c>
      <c r="L138" s="22" t="str">
        <f t="shared" ca="1" si="27"/>
        <v/>
      </c>
      <c r="M138" s="22" t="str">
        <f t="shared" ca="1" si="27"/>
        <v/>
      </c>
      <c r="N138" s="22" t="str">
        <f t="shared" ca="1" si="27"/>
        <v/>
      </c>
      <c r="O138" s="22" t="str">
        <f t="shared" ca="1" si="27"/>
        <v/>
      </c>
      <c r="P138" s="23"/>
      <c r="Q138" s="23"/>
      <c r="R138" s="23"/>
      <c r="S138" s="23"/>
      <c r="T138" s="23"/>
      <c r="U138" s="23"/>
      <c r="V138" s="23"/>
      <c r="W138" s="23"/>
      <c r="X138" s="23"/>
      <c r="Y138" s="23"/>
      <c r="Z138" s="23"/>
    </row>
    <row r="139" spans="1:26" x14ac:dyDescent="0.55000000000000004">
      <c r="A139" s="6">
        <f t="shared" ca="1" si="31"/>
        <v>34303</v>
      </c>
      <c r="B139" s="22" t="str">
        <f t="shared" ca="1" si="26"/>
        <v/>
      </c>
      <c r="C139" s="22" t="str">
        <f t="shared" ca="1" si="26"/>
        <v/>
      </c>
      <c r="D139" s="22" t="str">
        <f t="shared" ca="1" si="26"/>
        <v/>
      </c>
      <c r="E139" s="22">
        <f t="shared" ca="1" si="28"/>
        <v>6.6000000000000003E-2</v>
      </c>
      <c r="F139" s="22">
        <f t="shared" ca="1" si="29"/>
        <v>2.6760563380281877E-2</v>
      </c>
      <c r="G139" s="22" t="str">
        <f t="shared" ca="1" si="30"/>
        <v/>
      </c>
      <c r="H139" s="22" t="str">
        <f t="shared" ca="1" si="27"/>
        <v/>
      </c>
      <c r="I139" s="22" t="str">
        <f t="shared" ca="1" si="27"/>
        <v/>
      </c>
      <c r="J139" s="22" t="str">
        <f t="shared" ca="1" si="27"/>
        <v/>
      </c>
      <c r="K139" s="22" t="str">
        <f t="shared" ca="1" si="27"/>
        <v/>
      </c>
      <c r="L139" s="22" t="str">
        <f t="shared" ca="1" si="27"/>
        <v/>
      </c>
      <c r="M139" s="22" t="str">
        <f t="shared" ca="1" si="27"/>
        <v/>
      </c>
      <c r="N139" s="22" t="str">
        <f t="shared" ca="1" si="27"/>
        <v/>
      </c>
      <c r="O139" s="22" t="str">
        <f t="shared" ca="1" si="27"/>
        <v/>
      </c>
      <c r="P139" s="23"/>
      <c r="Q139" s="23"/>
      <c r="R139" s="23"/>
      <c r="S139" s="23"/>
      <c r="T139" s="23"/>
      <c r="U139" s="23"/>
      <c r="V139" s="23"/>
      <c r="W139" s="23"/>
      <c r="X139" s="23"/>
      <c r="Y139" s="23"/>
      <c r="Z139" s="23"/>
    </row>
    <row r="140" spans="1:26" x14ac:dyDescent="0.55000000000000004">
      <c r="A140" s="6">
        <f t="shared" ca="1" si="31"/>
        <v>34334</v>
      </c>
      <c r="B140" s="22" t="str">
        <f t="shared" ca="1" si="26"/>
        <v/>
      </c>
      <c r="C140" s="22" t="str">
        <f t="shared" ca="1" si="26"/>
        <v/>
      </c>
      <c r="D140" s="22" t="str">
        <f t="shared" ca="1" si="26"/>
        <v/>
      </c>
      <c r="E140" s="22">
        <f t="shared" ca="1" si="28"/>
        <v>6.5000000000000002E-2</v>
      </c>
      <c r="F140" s="22">
        <f t="shared" ca="1" si="29"/>
        <v>2.748414376321362E-2</v>
      </c>
      <c r="G140" s="22">
        <f t="shared" ca="1" si="30"/>
        <v>5.4404533068238337E-2</v>
      </c>
      <c r="H140" s="22" t="str">
        <f t="shared" ca="1" si="27"/>
        <v/>
      </c>
      <c r="I140" s="22" t="str">
        <f t="shared" ca="1" si="27"/>
        <v/>
      </c>
      <c r="J140" s="22" t="str">
        <f t="shared" ca="1" si="27"/>
        <v/>
      </c>
      <c r="K140" s="22" t="str">
        <f t="shared" ca="1" si="27"/>
        <v/>
      </c>
      <c r="L140" s="22" t="str">
        <f t="shared" ca="1" si="27"/>
        <v/>
      </c>
      <c r="M140" s="22" t="str">
        <f t="shared" ca="1" si="27"/>
        <v/>
      </c>
      <c r="N140" s="22" t="str">
        <f t="shared" ca="1" si="27"/>
        <v/>
      </c>
      <c r="O140" s="22" t="str">
        <f t="shared" ca="1" si="27"/>
        <v/>
      </c>
      <c r="P140" s="23"/>
      <c r="Q140" s="23"/>
      <c r="R140" s="23"/>
      <c r="S140" s="23"/>
      <c r="T140" s="23"/>
      <c r="U140" s="23"/>
      <c r="V140" s="23"/>
      <c r="W140" s="23"/>
      <c r="X140" s="23"/>
      <c r="Y140" s="23"/>
      <c r="Z140" s="23"/>
    </row>
    <row r="141" spans="1:26" x14ac:dyDescent="0.55000000000000004">
      <c r="A141" s="6">
        <f t="shared" ca="1" si="31"/>
        <v>34365</v>
      </c>
      <c r="B141" s="22" t="str">
        <f t="shared" ca="1" si="26"/>
        <v/>
      </c>
      <c r="C141" s="22" t="str">
        <f t="shared" ca="1" si="26"/>
        <v/>
      </c>
      <c r="D141" s="22" t="str">
        <f t="shared" ca="1" si="26"/>
        <v/>
      </c>
      <c r="E141" s="22">
        <f t="shared" ca="1" si="28"/>
        <v>6.6000000000000003E-2</v>
      </c>
      <c r="F141" s="22">
        <f t="shared" ca="1" si="29"/>
        <v>2.5245441795231471E-2</v>
      </c>
      <c r="G141" s="22" t="str">
        <f t="shared" ca="1" si="30"/>
        <v/>
      </c>
      <c r="H141" s="22" t="str">
        <f t="shared" ca="1" si="27"/>
        <v/>
      </c>
      <c r="I141" s="22" t="str">
        <f t="shared" ca="1" si="27"/>
        <v/>
      </c>
      <c r="J141" s="22" t="str">
        <f t="shared" ca="1" si="27"/>
        <v/>
      </c>
      <c r="K141" s="22" t="str">
        <f t="shared" ca="1" si="27"/>
        <v/>
      </c>
      <c r="L141" s="22" t="str">
        <f t="shared" ca="1" si="27"/>
        <v/>
      </c>
      <c r="M141" s="22" t="str">
        <f t="shared" ca="1" si="27"/>
        <v/>
      </c>
      <c r="N141" s="22" t="str">
        <f t="shared" ca="1" si="27"/>
        <v/>
      </c>
      <c r="O141" s="22" t="str">
        <f t="shared" ca="1" si="27"/>
        <v/>
      </c>
      <c r="P141" s="23"/>
      <c r="Q141" s="23"/>
      <c r="R141" s="23"/>
      <c r="S141" s="23"/>
      <c r="T141" s="23"/>
      <c r="U141" s="23"/>
      <c r="V141" s="23"/>
      <c r="W141" s="23"/>
      <c r="X141" s="23"/>
      <c r="Y141" s="23"/>
      <c r="Z141" s="23"/>
    </row>
    <row r="142" spans="1:26" x14ac:dyDescent="0.55000000000000004">
      <c r="A142" s="6">
        <f t="shared" ca="1" si="31"/>
        <v>34393</v>
      </c>
      <c r="B142" s="22" t="str">
        <f t="shared" ca="1" si="26"/>
        <v/>
      </c>
      <c r="C142" s="22" t="str">
        <f t="shared" ca="1" si="26"/>
        <v/>
      </c>
      <c r="D142" s="22" t="str">
        <f t="shared" ca="1" si="26"/>
        <v/>
      </c>
      <c r="E142" s="22">
        <f t="shared" ca="1" si="28"/>
        <v>6.6000000000000003E-2</v>
      </c>
      <c r="F142" s="22">
        <f t="shared" ca="1" si="29"/>
        <v>2.515723270440251E-2</v>
      </c>
      <c r="G142" s="22" t="str">
        <f t="shared" ca="1" si="30"/>
        <v/>
      </c>
      <c r="H142" s="22" t="str">
        <f t="shared" ca="1" si="27"/>
        <v/>
      </c>
      <c r="I142" s="22" t="str">
        <f t="shared" ca="1" si="27"/>
        <v/>
      </c>
      <c r="J142" s="22" t="str">
        <f t="shared" ca="1" si="27"/>
        <v/>
      </c>
      <c r="K142" s="22" t="str">
        <f t="shared" ca="1" si="27"/>
        <v/>
      </c>
      <c r="L142" s="22" t="str">
        <f t="shared" ca="1" si="27"/>
        <v/>
      </c>
      <c r="M142" s="22" t="str">
        <f t="shared" ca="1" si="27"/>
        <v/>
      </c>
      <c r="N142" s="22" t="str">
        <f t="shared" ca="1" si="27"/>
        <v/>
      </c>
      <c r="O142" s="22" t="str">
        <f t="shared" ca="1" si="27"/>
        <v/>
      </c>
      <c r="P142" s="23"/>
      <c r="Q142" s="23"/>
      <c r="R142" s="23"/>
      <c r="S142" s="23"/>
      <c r="T142" s="23"/>
      <c r="U142" s="23"/>
      <c r="V142" s="23"/>
      <c r="W142" s="23"/>
      <c r="X142" s="23"/>
      <c r="Y142" s="23"/>
      <c r="Z142" s="23"/>
    </row>
    <row r="143" spans="1:26" x14ac:dyDescent="0.55000000000000004">
      <c r="A143" s="6">
        <f t="shared" ca="1" si="31"/>
        <v>34424</v>
      </c>
      <c r="B143" s="22" t="str">
        <f t="shared" ca="1" si="26"/>
        <v/>
      </c>
      <c r="C143" s="22" t="str">
        <f t="shared" ca="1" si="26"/>
        <v/>
      </c>
      <c r="D143" s="22" t="str">
        <f t="shared" ca="1" si="26"/>
        <v/>
      </c>
      <c r="E143" s="22">
        <f t="shared" ca="1" si="28"/>
        <v>6.5000000000000002E-2</v>
      </c>
      <c r="F143" s="22">
        <f t="shared" ca="1" si="29"/>
        <v>2.5069637883008422E-2</v>
      </c>
      <c r="G143" s="22">
        <f t="shared" ca="1" si="30"/>
        <v>3.8808651112485215E-2</v>
      </c>
      <c r="H143" s="22" t="str">
        <f t="shared" ca="1" si="27"/>
        <v/>
      </c>
      <c r="I143" s="22" t="str">
        <f t="shared" ca="1" si="27"/>
        <v/>
      </c>
      <c r="J143" s="22" t="str">
        <f t="shared" ca="1" si="27"/>
        <v/>
      </c>
      <c r="K143" s="22" t="str">
        <f t="shared" ca="1" si="27"/>
        <v/>
      </c>
      <c r="L143" s="22" t="str">
        <f t="shared" ca="1" si="27"/>
        <v/>
      </c>
      <c r="M143" s="22" t="str">
        <f t="shared" ca="1" si="27"/>
        <v/>
      </c>
      <c r="N143" s="22" t="str">
        <f t="shared" ca="1" si="27"/>
        <v/>
      </c>
      <c r="O143" s="22" t="str">
        <f t="shared" ca="1" si="27"/>
        <v/>
      </c>
      <c r="P143" s="23"/>
      <c r="Q143" s="23"/>
      <c r="R143" s="23"/>
      <c r="S143" s="23"/>
      <c r="T143" s="23"/>
      <c r="U143" s="23"/>
      <c r="V143" s="23"/>
      <c r="W143" s="23"/>
      <c r="X143" s="23"/>
      <c r="Y143" s="23"/>
      <c r="Z143" s="23"/>
    </row>
    <row r="144" spans="1:26" x14ac:dyDescent="0.55000000000000004">
      <c r="A144" s="6">
        <f t="shared" ca="1" si="31"/>
        <v>34454</v>
      </c>
      <c r="B144" s="22" t="str">
        <f t="shared" ca="1" si="26"/>
        <v/>
      </c>
      <c r="C144" s="22" t="str">
        <f t="shared" ca="1" si="26"/>
        <v/>
      </c>
      <c r="D144" s="22" t="str">
        <f t="shared" ca="1" si="26"/>
        <v/>
      </c>
      <c r="E144" s="22">
        <f t="shared" ca="1" si="28"/>
        <v>6.4000000000000001E-2</v>
      </c>
      <c r="F144" s="22">
        <f t="shared" ca="1" si="29"/>
        <v>2.3611111111111249E-2</v>
      </c>
      <c r="G144" s="22" t="str">
        <f t="shared" ca="1" si="30"/>
        <v/>
      </c>
      <c r="H144" s="22" t="str">
        <f t="shared" ca="1" si="27"/>
        <v/>
      </c>
      <c r="I144" s="22" t="str">
        <f t="shared" ca="1" si="27"/>
        <v/>
      </c>
      <c r="J144" s="22" t="str">
        <f t="shared" ca="1" si="27"/>
        <v/>
      </c>
      <c r="K144" s="22" t="str">
        <f t="shared" ca="1" si="27"/>
        <v/>
      </c>
      <c r="L144" s="22" t="str">
        <f t="shared" ca="1" si="27"/>
        <v/>
      </c>
      <c r="M144" s="22" t="str">
        <f t="shared" ca="1" si="27"/>
        <v/>
      </c>
      <c r="N144" s="22" t="str">
        <f t="shared" ca="1" si="27"/>
        <v/>
      </c>
      <c r="O144" s="22" t="str">
        <f t="shared" ca="1" si="27"/>
        <v/>
      </c>
      <c r="P144" s="23"/>
      <c r="Q144" s="23"/>
      <c r="R144" s="23"/>
      <c r="S144" s="23"/>
      <c r="T144" s="23"/>
      <c r="U144" s="23"/>
      <c r="V144" s="23"/>
      <c r="W144" s="23"/>
      <c r="X144" s="23"/>
      <c r="Y144" s="23"/>
      <c r="Z144" s="23"/>
    </row>
    <row r="145" spans="1:26" x14ac:dyDescent="0.55000000000000004">
      <c r="A145" s="6">
        <f t="shared" ca="1" si="31"/>
        <v>34485</v>
      </c>
      <c r="B145" s="22" t="str">
        <f t="shared" ca="1" si="26"/>
        <v/>
      </c>
      <c r="C145" s="22" t="str">
        <f t="shared" ca="1" si="26"/>
        <v/>
      </c>
      <c r="D145" s="22" t="str">
        <f t="shared" ca="1" si="26"/>
        <v/>
      </c>
      <c r="E145" s="22">
        <f t="shared" ca="1" si="28"/>
        <v>6.0999999999999999E-2</v>
      </c>
      <c r="F145" s="22">
        <f t="shared" ca="1" si="29"/>
        <v>2.2884882108183069E-2</v>
      </c>
      <c r="G145" s="22" t="str">
        <f t="shared" ca="1" si="30"/>
        <v/>
      </c>
      <c r="H145" s="22" t="str">
        <f t="shared" ca="1" si="27"/>
        <v/>
      </c>
      <c r="I145" s="22" t="str">
        <f t="shared" ca="1" si="27"/>
        <v/>
      </c>
      <c r="J145" s="22" t="str">
        <f t="shared" ca="1" si="27"/>
        <v/>
      </c>
      <c r="K145" s="22" t="str">
        <f t="shared" ca="1" si="27"/>
        <v/>
      </c>
      <c r="L145" s="22" t="str">
        <f t="shared" ca="1" si="27"/>
        <v/>
      </c>
      <c r="M145" s="22" t="str">
        <f t="shared" ca="1" si="27"/>
        <v/>
      </c>
      <c r="N145" s="22" t="str">
        <f t="shared" ca="1" si="27"/>
        <v/>
      </c>
      <c r="O145" s="22" t="str">
        <f t="shared" ca="1" si="27"/>
        <v/>
      </c>
      <c r="P145" s="23"/>
      <c r="Q145" s="23"/>
      <c r="R145" s="23"/>
      <c r="S145" s="23"/>
      <c r="T145" s="23"/>
      <c r="U145" s="23"/>
      <c r="V145" s="23"/>
      <c r="W145" s="23"/>
      <c r="X145" s="23"/>
      <c r="Y145" s="23"/>
      <c r="Z145" s="23"/>
    </row>
    <row r="146" spans="1:26" x14ac:dyDescent="0.55000000000000004">
      <c r="A146" s="6">
        <f t="shared" ca="1" si="31"/>
        <v>34515</v>
      </c>
      <c r="B146" s="22" t="str">
        <f t="shared" ca="1" si="26"/>
        <v/>
      </c>
      <c r="C146" s="22" t="str">
        <f t="shared" ca="1" si="26"/>
        <v/>
      </c>
      <c r="D146" s="22" t="str">
        <f t="shared" ca="1" si="26"/>
        <v/>
      </c>
      <c r="E146" s="22">
        <f t="shared" ca="1" si="28"/>
        <v>6.0999999999999999E-2</v>
      </c>
      <c r="F146" s="22">
        <f t="shared" ca="1" si="29"/>
        <v>2.4930747922437657E-2</v>
      </c>
      <c r="G146" s="22">
        <f t="shared" ca="1" si="30"/>
        <v>5.420183465348849E-2</v>
      </c>
      <c r="H146" s="22" t="str">
        <f t="shared" ca="1" si="27"/>
        <v/>
      </c>
      <c r="I146" s="22" t="str">
        <f t="shared" ca="1" si="27"/>
        <v/>
      </c>
      <c r="J146" s="22" t="str">
        <f t="shared" ca="1" si="27"/>
        <v/>
      </c>
      <c r="K146" s="22" t="str">
        <f t="shared" ca="1" si="27"/>
        <v/>
      </c>
      <c r="L146" s="22" t="str">
        <f t="shared" ca="1" si="27"/>
        <v/>
      </c>
      <c r="M146" s="22" t="str">
        <f t="shared" ca="1" si="27"/>
        <v/>
      </c>
      <c r="N146" s="22" t="str">
        <f t="shared" ca="1" si="27"/>
        <v/>
      </c>
      <c r="O146" s="22" t="str">
        <f t="shared" ca="1" si="27"/>
        <v/>
      </c>
      <c r="P146" s="23"/>
      <c r="Q146" s="23"/>
      <c r="R146" s="23"/>
      <c r="S146" s="23"/>
      <c r="T146" s="23"/>
      <c r="U146" s="23"/>
      <c r="V146" s="23"/>
      <c r="W146" s="23"/>
      <c r="X146" s="23"/>
      <c r="Y146" s="23"/>
      <c r="Z146" s="23"/>
    </row>
    <row r="147" spans="1:26" x14ac:dyDescent="0.55000000000000004">
      <c r="A147" s="6">
        <f t="shared" ca="1" si="31"/>
        <v>34546</v>
      </c>
      <c r="B147" s="22" t="str">
        <f t="shared" ca="1" si="26"/>
        <v/>
      </c>
      <c r="C147" s="22" t="str">
        <f t="shared" ca="1" si="26"/>
        <v/>
      </c>
      <c r="D147" s="22" t="str">
        <f t="shared" ca="1" si="26"/>
        <v/>
      </c>
      <c r="E147" s="22">
        <f t="shared" ca="1" si="28"/>
        <v>6.0999999999999999E-2</v>
      </c>
      <c r="F147" s="22">
        <f t="shared" ca="1" si="29"/>
        <v>2.7700831024930705E-2</v>
      </c>
      <c r="G147" s="22" t="str">
        <f t="shared" ca="1" si="30"/>
        <v/>
      </c>
      <c r="H147" s="22" t="str">
        <f t="shared" ca="1" si="27"/>
        <v/>
      </c>
      <c r="I147" s="22" t="str">
        <f t="shared" ca="1" si="27"/>
        <v/>
      </c>
      <c r="J147" s="22" t="str">
        <f t="shared" ca="1" si="27"/>
        <v/>
      </c>
      <c r="K147" s="22" t="str">
        <f t="shared" ca="1" si="27"/>
        <v/>
      </c>
      <c r="L147" s="22" t="str">
        <f t="shared" ca="1" si="27"/>
        <v/>
      </c>
      <c r="M147" s="22" t="str">
        <f t="shared" ca="1" si="27"/>
        <v/>
      </c>
      <c r="N147" s="22" t="str">
        <f t="shared" ca="1" si="27"/>
        <v/>
      </c>
      <c r="O147" s="22" t="str">
        <f t="shared" ca="1" si="27"/>
        <v/>
      </c>
      <c r="P147" s="23"/>
      <c r="Q147" s="23"/>
      <c r="R147" s="23"/>
      <c r="S147" s="23"/>
      <c r="T147" s="23"/>
      <c r="U147" s="23"/>
      <c r="V147" s="23"/>
      <c r="W147" s="23"/>
      <c r="X147" s="23"/>
      <c r="Y147" s="23"/>
      <c r="Z147" s="23"/>
    </row>
    <row r="148" spans="1:26" x14ac:dyDescent="0.55000000000000004">
      <c r="A148" s="6">
        <f t="shared" ca="1" si="31"/>
        <v>34577</v>
      </c>
      <c r="B148" s="22" t="str">
        <f t="shared" ref="B148:D167" ca="1" si="32">IF($A148="","",IF(ISERROR(IF(ISERROR(INDEX(FredRatesData_AllData,MATCH($A148-(MAX(0,WEEKDAY($A148,2)-5)),FredRatesData_Dates,0),MATCH(B$6,FredRatesData_IDs,0),1)/B$5),INDEX(FredRatesData_AllData,MATCH($A148-(MAX(0,WEEKDAY($A148,2)-5))-3,FredRatesData_Dates,0),MATCH(B$6,FredRatesData_IDs,0),1)/B$5,INDEX(FredRatesData_AllData,MATCH($A148-(MAX(0,WEEKDAY($A148,2)-5)),FredRatesData_Dates,0),MATCH(B$6,FredRatesData_IDs,0),1)/B$5)),"",IF(ISERROR(INDEX(FredRatesData_AllData,MATCH($A148-(MAX(0,WEEKDAY($A148,2)-5)),FredRatesData_Dates,0),MATCH(B$6,FredRatesData_IDs,0),1)/B$5),INDEX(FredRatesData_AllData,MATCH($A148-(MAX(0,WEEKDAY($A148,2)-5))-3,FredRatesData_Dates,0),MATCH(B$6,FredRatesData_IDs,0),1)/B$5,INDEX(FredRatesData_AllData,MATCH($A148-(MAX(0,WEEKDAY($A148,2)-5)),FredRatesData_Dates,0),MATCH(B$6,FredRatesData_IDs,0),1)/B$5)))</f>
        <v/>
      </c>
      <c r="C148" s="22" t="str">
        <f t="shared" ca="1" si="32"/>
        <v/>
      </c>
      <c r="D148" s="22" t="str">
        <f t="shared" ca="1" si="32"/>
        <v/>
      </c>
      <c r="E148" s="22">
        <f t="shared" ca="1" si="28"/>
        <v>0.06</v>
      </c>
      <c r="F148" s="22">
        <f t="shared" ca="1" si="29"/>
        <v>2.9005524861878351E-2</v>
      </c>
      <c r="G148" s="22" t="str">
        <f t="shared" ca="1" si="30"/>
        <v/>
      </c>
      <c r="H148" s="22" t="str">
        <f t="shared" ref="H148:O167" ca="1" si="33">IF($A148="","",IF(ISERROR(IF(ISERROR(INDEX(FredRatesData_AllData,MATCH($A148-(MAX(0,WEEKDAY($A148,2)-5)),FredRatesData_Dates,0),MATCH(H$6,FredRatesData_IDs,0),1)/H$5),INDEX(FredRatesData_AllData,MATCH($A148-(MAX(0,WEEKDAY($A148,2)-5))-3,FredRatesData_Dates,0),MATCH(H$6,FredRatesData_IDs,0),1)/H$5,INDEX(FredRatesData_AllData,MATCH($A148-(MAX(0,WEEKDAY($A148,2)-5)),FredRatesData_Dates,0),MATCH(H$6,FredRatesData_IDs,0),1)/H$5)),"",IF(ISERROR(INDEX(FredRatesData_AllData,MATCH($A148-(MAX(0,WEEKDAY($A148,2)-5)),FredRatesData_Dates,0),MATCH(H$6,FredRatesData_IDs,0),1)/H$5),INDEX(FredRatesData_AllData,MATCH($A148-(MAX(0,WEEKDAY($A148,2)-5))-3,FredRatesData_Dates,0),MATCH(H$6,FredRatesData_IDs,0),1)/H$5,INDEX(FredRatesData_AllData,MATCH($A148-(MAX(0,WEEKDAY($A148,2)-5)),FredRatesData_Dates,0),MATCH(H$6,FredRatesData_IDs,0),1)/H$5)))</f>
        <v/>
      </c>
      <c r="I148" s="22" t="str">
        <f t="shared" ca="1" si="33"/>
        <v/>
      </c>
      <c r="J148" s="22" t="str">
        <f t="shared" ca="1" si="33"/>
        <v/>
      </c>
      <c r="K148" s="22" t="str">
        <f t="shared" ca="1" si="33"/>
        <v/>
      </c>
      <c r="L148" s="22" t="str">
        <f t="shared" ca="1" si="33"/>
        <v/>
      </c>
      <c r="M148" s="22" t="str">
        <f t="shared" ca="1" si="33"/>
        <v/>
      </c>
      <c r="N148" s="22" t="str">
        <f t="shared" ca="1" si="33"/>
        <v/>
      </c>
      <c r="O148" s="22" t="str">
        <f t="shared" ca="1" si="33"/>
        <v/>
      </c>
      <c r="P148" s="23"/>
      <c r="Q148" s="23"/>
      <c r="R148" s="23"/>
      <c r="S148" s="23"/>
      <c r="T148" s="23"/>
      <c r="U148" s="23"/>
      <c r="V148" s="23"/>
      <c r="W148" s="23"/>
      <c r="X148" s="23"/>
      <c r="Y148" s="23"/>
      <c r="Z148" s="23"/>
    </row>
    <row r="149" spans="1:26" x14ac:dyDescent="0.55000000000000004">
      <c r="A149" s="6">
        <f t="shared" ca="1" si="31"/>
        <v>34607</v>
      </c>
      <c r="B149" s="22" t="str">
        <f t="shared" ca="1" si="32"/>
        <v/>
      </c>
      <c r="C149" s="22" t="str">
        <f t="shared" ca="1" si="32"/>
        <v/>
      </c>
      <c r="D149" s="22" t="str">
        <f t="shared" ca="1" si="32"/>
        <v/>
      </c>
      <c r="E149" s="22">
        <f t="shared" ca="1" si="28"/>
        <v>5.9000000000000004E-2</v>
      </c>
      <c r="F149" s="22">
        <f t="shared" ca="1" si="29"/>
        <v>2.9634734665747731E-2</v>
      </c>
      <c r="G149" s="22">
        <f t="shared" ca="1" si="30"/>
        <v>2.3380609641562522E-2</v>
      </c>
      <c r="H149" s="22" t="str">
        <f t="shared" ca="1" si="33"/>
        <v/>
      </c>
      <c r="I149" s="22" t="str">
        <f t="shared" ca="1" si="33"/>
        <v/>
      </c>
      <c r="J149" s="22" t="str">
        <f t="shared" ca="1" si="33"/>
        <v/>
      </c>
      <c r="K149" s="22" t="str">
        <f t="shared" ca="1" si="33"/>
        <v/>
      </c>
      <c r="L149" s="22" t="str">
        <f t="shared" ca="1" si="33"/>
        <v/>
      </c>
      <c r="M149" s="22" t="str">
        <f t="shared" ca="1" si="33"/>
        <v/>
      </c>
      <c r="N149" s="22" t="str">
        <f t="shared" ca="1" si="33"/>
        <v/>
      </c>
      <c r="O149" s="22" t="str">
        <f t="shared" ca="1" si="33"/>
        <v/>
      </c>
      <c r="P149" s="23"/>
      <c r="Q149" s="23"/>
      <c r="R149" s="23"/>
      <c r="S149" s="23"/>
      <c r="T149" s="23"/>
      <c r="U149" s="23"/>
      <c r="V149" s="23"/>
      <c r="W149" s="23"/>
      <c r="X149" s="23"/>
      <c r="Y149" s="23"/>
      <c r="Z149" s="23"/>
    </row>
    <row r="150" spans="1:26" x14ac:dyDescent="0.55000000000000004">
      <c r="A150" s="6">
        <f t="shared" ca="1" si="31"/>
        <v>34638</v>
      </c>
      <c r="B150" s="22" t="str">
        <f t="shared" ca="1" si="32"/>
        <v/>
      </c>
      <c r="C150" s="22" t="str">
        <f t="shared" ca="1" si="32"/>
        <v/>
      </c>
      <c r="D150" s="22" t="str">
        <f t="shared" ca="1" si="32"/>
        <v/>
      </c>
      <c r="E150" s="22">
        <f t="shared" ca="1" si="28"/>
        <v>5.7999999999999996E-2</v>
      </c>
      <c r="F150" s="22">
        <f t="shared" ca="1" si="29"/>
        <v>2.6080988332189525E-2</v>
      </c>
      <c r="G150" s="22" t="str">
        <f t="shared" ca="1" si="30"/>
        <v/>
      </c>
      <c r="H150" s="22" t="str">
        <f t="shared" ca="1" si="33"/>
        <v/>
      </c>
      <c r="I150" s="22" t="str">
        <f t="shared" ca="1" si="33"/>
        <v/>
      </c>
      <c r="J150" s="22" t="str">
        <f t="shared" ca="1" si="33"/>
        <v/>
      </c>
      <c r="K150" s="22" t="str">
        <f t="shared" ca="1" si="33"/>
        <v/>
      </c>
      <c r="L150" s="22" t="str">
        <f t="shared" ca="1" si="33"/>
        <v/>
      </c>
      <c r="M150" s="22" t="str">
        <f t="shared" ca="1" si="33"/>
        <v/>
      </c>
      <c r="N150" s="22" t="str">
        <f t="shared" ca="1" si="33"/>
        <v/>
      </c>
      <c r="O150" s="22" t="str">
        <f t="shared" ca="1" si="33"/>
        <v/>
      </c>
      <c r="P150" s="23"/>
      <c r="Q150" s="23"/>
      <c r="R150" s="23"/>
      <c r="S150" s="23"/>
      <c r="T150" s="23"/>
      <c r="U150" s="23"/>
      <c r="V150" s="23"/>
      <c r="W150" s="23"/>
      <c r="X150" s="23"/>
      <c r="Y150" s="23"/>
      <c r="Z150" s="23"/>
    </row>
    <row r="151" spans="1:26" x14ac:dyDescent="0.55000000000000004">
      <c r="A151" s="6">
        <f t="shared" ca="1" si="31"/>
        <v>34668</v>
      </c>
      <c r="B151" s="22" t="str">
        <f t="shared" ca="1" si="32"/>
        <v/>
      </c>
      <c r="C151" s="22" t="str">
        <f t="shared" ca="1" si="32"/>
        <v/>
      </c>
      <c r="D151" s="22" t="str">
        <f t="shared" ca="1" si="32"/>
        <v/>
      </c>
      <c r="E151" s="22">
        <f t="shared" ca="1" si="28"/>
        <v>5.5999999999999994E-2</v>
      </c>
      <c r="F151" s="22">
        <f t="shared" ca="1" si="29"/>
        <v>2.6748971193415461E-2</v>
      </c>
      <c r="G151" s="22" t="str">
        <f t="shared" ca="1" si="30"/>
        <v/>
      </c>
      <c r="H151" s="22" t="str">
        <f t="shared" ca="1" si="33"/>
        <v/>
      </c>
      <c r="I151" s="22" t="str">
        <f t="shared" ca="1" si="33"/>
        <v/>
      </c>
      <c r="J151" s="22" t="str">
        <f t="shared" ca="1" si="33"/>
        <v/>
      </c>
      <c r="K151" s="22" t="str">
        <f t="shared" ca="1" si="33"/>
        <v/>
      </c>
      <c r="L151" s="22" t="str">
        <f t="shared" ca="1" si="33"/>
        <v/>
      </c>
      <c r="M151" s="22" t="str">
        <f t="shared" ca="1" si="33"/>
        <v/>
      </c>
      <c r="N151" s="22" t="str">
        <f t="shared" ca="1" si="33"/>
        <v/>
      </c>
      <c r="O151" s="22" t="str">
        <f t="shared" ca="1" si="33"/>
        <v/>
      </c>
      <c r="P151" s="23"/>
      <c r="Q151" s="23"/>
      <c r="R151" s="23"/>
      <c r="S151" s="23"/>
      <c r="T151" s="23"/>
      <c r="U151" s="23"/>
      <c r="V151" s="23"/>
      <c r="W151" s="23"/>
      <c r="X151" s="23"/>
      <c r="Y151" s="23"/>
      <c r="Z151" s="23"/>
    </row>
    <row r="152" spans="1:26" x14ac:dyDescent="0.55000000000000004">
      <c r="A152" s="6">
        <f t="shared" ca="1" si="31"/>
        <v>34699</v>
      </c>
      <c r="B152" s="22" t="str">
        <f t="shared" ca="1" si="32"/>
        <v/>
      </c>
      <c r="C152" s="22" t="str">
        <f t="shared" ca="1" si="32"/>
        <v/>
      </c>
      <c r="D152" s="22" t="str">
        <f t="shared" ca="1" si="32"/>
        <v/>
      </c>
      <c r="E152" s="22">
        <f t="shared" ca="1" si="28"/>
        <v>5.5E-2</v>
      </c>
      <c r="F152" s="22">
        <f t="shared" ca="1" si="29"/>
        <v>2.6748971193415461E-2</v>
      </c>
      <c r="G152" s="22">
        <f t="shared" ca="1" si="30"/>
        <v>4.5820977797870199E-2</v>
      </c>
      <c r="H152" s="22" t="str">
        <f t="shared" ca="1" si="33"/>
        <v/>
      </c>
      <c r="I152" s="22" t="str">
        <f t="shared" ca="1" si="33"/>
        <v/>
      </c>
      <c r="J152" s="22" t="str">
        <f t="shared" ca="1" si="33"/>
        <v/>
      </c>
      <c r="K152" s="22" t="str">
        <f t="shared" ca="1" si="33"/>
        <v/>
      </c>
      <c r="L152" s="22" t="str">
        <f t="shared" ca="1" si="33"/>
        <v/>
      </c>
      <c r="M152" s="22" t="str">
        <f t="shared" ca="1" si="33"/>
        <v/>
      </c>
      <c r="N152" s="22" t="str">
        <f t="shared" ca="1" si="33"/>
        <v/>
      </c>
      <c r="O152" s="22" t="str">
        <f t="shared" ca="1" si="33"/>
        <v/>
      </c>
      <c r="P152" s="23"/>
      <c r="Q152" s="23"/>
      <c r="R152" s="23"/>
      <c r="S152" s="23"/>
      <c r="T152" s="23"/>
      <c r="U152" s="23"/>
      <c r="V152" s="23"/>
      <c r="W152" s="23"/>
      <c r="X152" s="23"/>
      <c r="Y152" s="23"/>
      <c r="Z152" s="23"/>
    </row>
    <row r="153" spans="1:26" x14ac:dyDescent="0.55000000000000004">
      <c r="A153" s="6">
        <f t="shared" ca="1" si="31"/>
        <v>34730</v>
      </c>
      <c r="B153" s="22" t="str">
        <f t="shared" ca="1" si="32"/>
        <v/>
      </c>
      <c r="C153" s="22" t="str">
        <f t="shared" ca="1" si="32"/>
        <v/>
      </c>
      <c r="D153" s="22" t="str">
        <f t="shared" ca="1" si="32"/>
        <v/>
      </c>
      <c r="E153" s="22">
        <f t="shared" ca="1" si="28"/>
        <v>5.5999999999999994E-2</v>
      </c>
      <c r="F153" s="22">
        <f t="shared" ca="1" si="29"/>
        <v>2.8043775649794878E-2</v>
      </c>
      <c r="G153" s="22" t="str">
        <f t="shared" ca="1" si="30"/>
        <v/>
      </c>
      <c r="H153" s="22" t="str">
        <f t="shared" ca="1" si="33"/>
        <v/>
      </c>
      <c r="I153" s="22" t="str">
        <f t="shared" ca="1" si="33"/>
        <v/>
      </c>
      <c r="J153" s="22" t="str">
        <f t="shared" ca="1" si="33"/>
        <v/>
      </c>
      <c r="K153" s="22" t="str">
        <f t="shared" ca="1" si="33"/>
        <v/>
      </c>
      <c r="L153" s="22" t="str">
        <f t="shared" ca="1" si="33"/>
        <v/>
      </c>
      <c r="M153" s="22" t="str">
        <f t="shared" ca="1" si="33"/>
        <v/>
      </c>
      <c r="N153" s="22" t="str">
        <f t="shared" ca="1" si="33"/>
        <v/>
      </c>
      <c r="O153" s="22" t="str">
        <f t="shared" ca="1" si="33"/>
        <v/>
      </c>
      <c r="P153" s="23"/>
      <c r="Q153" s="23"/>
      <c r="R153" s="23"/>
      <c r="S153" s="23"/>
      <c r="T153" s="23"/>
      <c r="U153" s="23"/>
      <c r="V153" s="23"/>
      <c r="W153" s="23"/>
      <c r="X153" s="23"/>
      <c r="Y153" s="23"/>
      <c r="Z153" s="23"/>
    </row>
    <row r="154" spans="1:26" x14ac:dyDescent="0.55000000000000004">
      <c r="A154" s="6">
        <f t="shared" ca="1" si="31"/>
        <v>34758</v>
      </c>
      <c r="B154" s="22" t="str">
        <f t="shared" ca="1" si="32"/>
        <v/>
      </c>
      <c r="C154" s="22" t="str">
        <f t="shared" ca="1" si="32"/>
        <v/>
      </c>
      <c r="D154" s="22" t="str">
        <f t="shared" ca="1" si="32"/>
        <v/>
      </c>
      <c r="E154" s="22">
        <f t="shared" ca="1" si="28"/>
        <v>5.4000000000000006E-2</v>
      </c>
      <c r="F154" s="22">
        <f t="shared" ca="1" si="29"/>
        <v>2.8629856850715951E-2</v>
      </c>
      <c r="G154" s="22" t="str">
        <f t="shared" ca="1" si="30"/>
        <v/>
      </c>
      <c r="H154" s="22" t="str">
        <f t="shared" ca="1" si="33"/>
        <v/>
      </c>
      <c r="I154" s="22" t="str">
        <f t="shared" ca="1" si="33"/>
        <v/>
      </c>
      <c r="J154" s="22" t="str">
        <f t="shared" ca="1" si="33"/>
        <v/>
      </c>
      <c r="K154" s="22" t="str">
        <f t="shared" ca="1" si="33"/>
        <v/>
      </c>
      <c r="L154" s="22" t="str">
        <f t="shared" ca="1" si="33"/>
        <v/>
      </c>
      <c r="M154" s="22" t="str">
        <f t="shared" ca="1" si="33"/>
        <v/>
      </c>
      <c r="N154" s="22" t="str">
        <f t="shared" ca="1" si="33"/>
        <v/>
      </c>
      <c r="O154" s="22" t="str">
        <f t="shared" ca="1" si="33"/>
        <v/>
      </c>
      <c r="P154" s="23"/>
      <c r="Q154" s="23"/>
      <c r="R154" s="23"/>
      <c r="S154" s="23"/>
      <c r="T154" s="23"/>
      <c r="U154" s="23"/>
      <c r="V154" s="23"/>
      <c r="W154" s="23"/>
      <c r="X154" s="23"/>
      <c r="Y154" s="23"/>
      <c r="Z154" s="23"/>
    </row>
    <row r="155" spans="1:26" x14ac:dyDescent="0.55000000000000004">
      <c r="A155" s="6">
        <f t="shared" ca="1" si="31"/>
        <v>34789</v>
      </c>
      <c r="B155" s="22" t="str">
        <f t="shared" ca="1" si="32"/>
        <v/>
      </c>
      <c r="C155" s="22" t="str">
        <f t="shared" ca="1" si="32"/>
        <v/>
      </c>
      <c r="D155" s="22" t="str">
        <f t="shared" ca="1" si="32"/>
        <v/>
      </c>
      <c r="E155" s="22">
        <f t="shared" ca="1" si="28"/>
        <v>5.4000000000000006E-2</v>
      </c>
      <c r="F155" s="22">
        <f t="shared" ca="1" si="29"/>
        <v>2.8532608695652328E-2</v>
      </c>
      <c r="G155" s="22">
        <f t="shared" ca="1" si="30"/>
        <v>1.419024569090066E-2</v>
      </c>
      <c r="H155" s="22" t="str">
        <f t="shared" ca="1" si="33"/>
        <v/>
      </c>
      <c r="I155" s="22" t="str">
        <f t="shared" ca="1" si="33"/>
        <v/>
      </c>
      <c r="J155" s="22" t="str">
        <f t="shared" ca="1" si="33"/>
        <v/>
      </c>
      <c r="K155" s="22" t="str">
        <f t="shared" ca="1" si="33"/>
        <v/>
      </c>
      <c r="L155" s="22" t="str">
        <f t="shared" ca="1" si="33"/>
        <v/>
      </c>
      <c r="M155" s="22" t="str">
        <f t="shared" ca="1" si="33"/>
        <v/>
      </c>
      <c r="N155" s="22" t="str">
        <f t="shared" ca="1" si="33"/>
        <v/>
      </c>
      <c r="O155" s="22" t="str">
        <f t="shared" ca="1" si="33"/>
        <v/>
      </c>
      <c r="P155" s="23"/>
      <c r="Q155" s="23"/>
      <c r="R155" s="23"/>
      <c r="S155" s="23"/>
      <c r="T155" s="23"/>
      <c r="U155" s="23"/>
      <c r="V155" s="23"/>
      <c r="W155" s="23"/>
      <c r="X155" s="23"/>
      <c r="Y155" s="23"/>
      <c r="Z155" s="23"/>
    </row>
    <row r="156" spans="1:26" x14ac:dyDescent="0.55000000000000004">
      <c r="A156" s="6">
        <f t="shared" ca="1" si="31"/>
        <v>34819</v>
      </c>
      <c r="B156" s="22" t="str">
        <f t="shared" ca="1" si="32"/>
        <v/>
      </c>
      <c r="C156" s="22" t="str">
        <f t="shared" ca="1" si="32"/>
        <v/>
      </c>
      <c r="D156" s="22" t="str">
        <f t="shared" ca="1" si="32"/>
        <v/>
      </c>
      <c r="E156" s="22">
        <f t="shared" ca="1" si="28"/>
        <v>5.7999999999999996E-2</v>
      </c>
      <c r="F156" s="22">
        <f t="shared" ca="1" si="29"/>
        <v>3.0529172320217013E-2</v>
      </c>
      <c r="G156" s="22" t="str">
        <f t="shared" ca="1" si="30"/>
        <v/>
      </c>
      <c r="H156" s="22" t="str">
        <f t="shared" ca="1" si="33"/>
        <v/>
      </c>
      <c r="I156" s="22" t="str">
        <f t="shared" ca="1" si="33"/>
        <v/>
      </c>
      <c r="J156" s="22" t="str">
        <f t="shared" ca="1" si="33"/>
        <v/>
      </c>
      <c r="K156" s="22" t="str">
        <f t="shared" ca="1" si="33"/>
        <v/>
      </c>
      <c r="L156" s="22" t="str">
        <f t="shared" ca="1" si="33"/>
        <v/>
      </c>
      <c r="M156" s="22" t="str">
        <f t="shared" ca="1" si="33"/>
        <v/>
      </c>
      <c r="N156" s="22" t="str">
        <f t="shared" ca="1" si="33"/>
        <v/>
      </c>
      <c r="O156" s="22" t="str">
        <f t="shared" ca="1" si="33"/>
        <v/>
      </c>
      <c r="P156" s="23"/>
      <c r="Q156" s="23"/>
      <c r="R156" s="23"/>
      <c r="S156" s="23"/>
      <c r="T156" s="23"/>
      <c r="U156" s="23"/>
      <c r="V156" s="23"/>
      <c r="W156" s="23"/>
      <c r="X156" s="23"/>
      <c r="Y156" s="23"/>
      <c r="Z156" s="23"/>
    </row>
    <row r="157" spans="1:26" x14ac:dyDescent="0.55000000000000004">
      <c r="A157" s="6">
        <f t="shared" ca="1" si="31"/>
        <v>34850</v>
      </c>
      <c r="B157" s="22" t="str">
        <f t="shared" ca="1" si="32"/>
        <v/>
      </c>
      <c r="C157" s="22" t="str">
        <f t="shared" ca="1" si="32"/>
        <v/>
      </c>
      <c r="D157" s="22" t="str">
        <f t="shared" ca="1" si="32"/>
        <v/>
      </c>
      <c r="E157" s="22">
        <f t="shared" ca="1" si="28"/>
        <v>5.5999999999999994E-2</v>
      </c>
      <c r="F157" s="22">
        <f t="shared" ca="1" si="29"/>
        <v>3.1864406779660959E-2</v>
      </c>
      <c r="G157" s="22" t="str">
        <f t="shared" ca="1" si="30"/>
        <v/>
      </c>
      <c r="H157" s="22" t="str">
        <f t="shared" ca="1" si="33"/>
        <v/>
      </c>
      <c r="I157" s="22" t="str">
        <f t="shared" ca="1" si="33"/>
        <v/>
      </c>
      <c r="J157" s="22" t="str">
        <f t="shared" ca="1" si="33"/>
        <v/>
      </c>
      <c r="K157" s="22" t="str">
        <f t="shared" ca="1" si="33"/>
        <v/>
      </c>
      <c r="L157" s="22" t="str">
        <f t="shared" ca="1" si="33"/>
        <v/>
      </c>
      <c r="M157" s="22" t="str">
        <f t="shared" ca="1" si="33"/>
        <v/>
      </c>
      <c r="N157" s="22" t="str">
        <f t="shared" ca="1" si="33"/>
        <v/>
      </c>
      <c r="O157" s="22" t="str">
        <f t="shared" ca="1" si="33"/>
        <v/>
      </c>
      <c r="P157" s="23"/>
      <c r="Q157" s="23"/>
      <c r="R157" s="23"/>
      <c r="S157" s="23"/>
      <c r="T157" s="23"/>
      <c r="U157" s="23"/>
      <c r="V157" s="23"/>
      <c r="W157" s="23"/>
      <c r="X157" s="23"/>
      <c r="Y157" s="23"/>
      <c r="Z157" s="23"/>
    </row>
    <row r="158" spans="1:26" x14ac:dyDescent="0.55000000000000004">
      <c r="A158" s="6">
        <f t="shared" ca="1" si="31"/>
        <v>34880</v>
      </c>
      <c r="B158" s="22" t="str">
        <f t="shared" ca="1" si="32"/>
        <v/>
      </c>
      <c r="C158" s="22" t="str">
        <f t="shared" ca="1" si="32"/>
        <v/>
      </c>
      <c r="D158" s="22" t="str">
        <f t="shared" ca="1" si="32"/>
        <v/>
      </c>
      <c r="E158" s="22">
        <f t="shared" ca="1" si="28"/>
        <v>5.5999999999999994E-2</v>
      </c>
      <c r="F158" s="22">
        <f t="shared" ca="1" si="29"/>
        <v>3.0405405405405483E-2</v>
      </c>
      <c r="G158" s="22">
        <f t="shared" ca="1" si="30"/>
        <v>1.1933635088589689E-2</v>
      </c>
      <c r="H158" s="22" t="str">
        <f t="shared" ca="1" si="33"/>
        <v/>
      </c>
      <c r="I158" s="22" t="str">
        <f t="shared" ca="1" si="33"/>
        <v/>
      </c>
      <c r="J158" s="22" t="str">
        <f t="shared" ca="1" si="33"/>
        <v/>
      </c>
      <c r="K158" s="22" t="str">
        <f t="shared" ca="1" si="33"/>
        <v/>
      </c>
      <c r="L158" s="22" t="str">
        <f t="shared" ca="1" si="33"/>
        <v/>
      </c>
      <c r="M158" s="22" t="str">
        <f t="shared" ca="1" si="33"/>
        <v/>
      </c>
      <c r="N158" s="22" t="str">
        <f t="shared" ca="1" si="33"/>
        <v/>
      </c>
      <c r="O158" s="22" t="str">
        <f t="shared" ca="1" si="33"/>
        <v/>
      </c>
      <c r="P158" s="23"/>
      <c r="Q158" s="23"/>
      <c r="R158" s="23"/>
      <c r="S158" s="23"/>
      <c r="T158" s="23"/>
      <c r="U158" s="23"/>
      <c r="V158" s="23"/>
      <c r="W158" s="23"/>
      <c r="X158" s="23"/>
      <c r="Y158" s="23"/>
      <c r="Z158" s="23"/>
    </row>
    <row r="159" spans="1:26" x14ac:dyDescent="0.55000000000000004">
      <c r="A159" s="6">
        <f t="shared" ca="1" si="31"/>
        <v>34911</v>
      </c>
      <c r="B159" s="22" t="str">
        <f t="shared" ca="1" si="32"/>
        <v/>
      </c>
      <c r="C159" s="22" t="str">
        <f t="shared" ca="1" si="32"/>
        <v/>
      </c>
      <c r="D159" s="22" t="str">
        <f t="shared" ca="1" si="32"/>
        <v/>
      </c>
      <c r="E159" s="22">
        <f t="shared" ca="1" si="28"/>
        <v>5.7000000000000002E-2</v>
      </c>
      <c r="F159" s="22">
        <f t="shared" ca="1" si="29"/>
        <v>2.7628032345013542E-2</v>
      </c>
      <c r="G159" s="22" t="str">
        <f t="shared" ca="1" si="30"/>
        <v/>
      </c>
      <c r="H159" s="22" t="str">
        <f t="shared" ca="1" si="33"/>
        <v/>
      </c>
      <c r="I159" s="22" t="str">
        <f t="shared" ca="1" si="33"/>
        <v/>
      </c>
      <c r="J159" s="22" t="str">
        <f t="shared" ca="1" si="33"/>
        <v/>
      </c>
      <c r="K159" s="22" t="str">
        <f t="shared" ca="1" si="33"/>
        <v/>
      </c>
      <c r="L159" s="22" t="str">
        <f t="shared" ca="1" si="33"/>
        <v/>
      </c>
      <c r="M159" s="22" t="str">
        <f t="shared" ca="1" si="33"/>
        <v/>
      </c>
      <c r="N159" s="22" t="str">
        <f t="shared" ca="1" si="33"/>
        <v/>
      </c>
      <c r="O159" s="22" t="str">
        <f t="shared" ca="1" si="33"/>
        <v/>
      </c>
      <c r="P159" s="23"/>
      <c r="Q159" s="23"/>
      <c r="R159" s="23"/>
      <c r="S159" s="23"/>
      <c r="T159" s="23"/>
      <c r="U159" s="23"/>
      <c r="V159" s="23"/>
      <c r="W159" s="23"/>
      <c r="X159" s="23"/>
      <c r="Y159" s="23"/>
      <c r="Z159" s="23"/>
    </row>
    <row r="160" spans="1:26" x14ac:dyDescent="0.55000000000000004">
      <c r="A160" s="6">
        <f t="shared" ca="1" si="31"/>
        <v>34942</v>
      </c>
      <c r="B160" s="22" t="str">
        <f t="shared" ca="1" si="32"/>
        <v/>
      </c>
      <c r="C160" s="22" t="str">
        <f t="shared" ca="1" si="32"/>
        <v/>
      </c>
      <c r="D160" s="22" t="str">
        <f t="shared" ca="1" si="32"/>
        <v/>
      </c>
      <c r="E160" s="22">
        <f t="shared" ca="1" si="28"/>
        <v>5.7000000000000002E-2</v>
      </c>
      <c r="F160" s="22">
        <f t="shared" ca="1" si="29"/>
        <v>2.6174496644295386E-2</v>
      </c>
      <c r="G160" s="22" t="str">
        <f t="shared" ca="1" si="30"/>
        <v/>
      </c>
      <c r="H160" s="22" t="str">
        <f t="shared" ca="1" si="33"/>
        <v/>
      </c>
      <c r="I160" s="22" t="str">
        <f t="shared" ca="1" si="33"/>
        <v/>
      </c>
      <c r="J160" s="22" t="str">
        <f t="shared" ca="1" si="33"/>
        <v/>
      </c>
      <c r="K160" s="22" t="str">
        <f t="shared" ca="1" si="33"/>
        <v/>
      </c>
      <c r="L160" s="22" t="str">
        <f t="shared" ca="1" si="33"/>
        <v/>
      </c>
      <c r="M160" s="22" t="str">
        <f t="shared" ca="1" si="33"/>
        <v/>
      </c>
      <c r="N160" s="22" t="str">
        <f t="shared" ca="1" si="33"/>
        <v/>
      </c>
      <c r="O160" s="22" t="str">
        <f t="shared" ca="1" si="33"/>
        <v/>
      </c>
      <c r="P160" s="23"/>
      <c r="Q160" s="23"/>
      <c r="R160" s="23"/>
      <c r="S160" s="23"/>
      <c r="T160" s="23"/>
      <c r="U160" s="23"/>
      <c r="V160" s="23"/>
      <c r="W160" s="23"/>
      <c r="X160" s="23"/>
      <c r="Y160" s="23"/>
      <c r="Z160" s="23"/>
    </row>
    <row r="161" spans="1:26" x14ac:dyDescent="0.55000000000000004">
      <c r="A161" s="6">
        <f t="shared" ca="1" si="31"/>
        <v>34972</v>
      </c>
      <c r="B161" s="22" t="str">
        <f t="shared" ca="1" si="32"/>
        <v/>
      </c>
      <c r="C161" s="22" t="str">
        <f t="shared" ca="1" si="32"/>
        <v/>
      </c>
      <c r="D161" s="22" t="str">
        <f t="shared" ca="1" si="32"/>
        <v/>
      </c>
      <c r="E161" s="22">
        <f t="shared" ca="1" si="28"/>
        <v>5.5999999999999994E-2</v>
      </c>
      <c r="F161" s="22">
        <f t="shared" ca="1" si="29"/>
        <v>2.5435073627844584E-2</v>
      </c>
      <c r="G161" s="22">
        <f t="shared" ca="1" si="30"/>
        <v>3.4027101398567794E-2</v>
      </c>
      <c r="H161" s="22" t="str">
        <f t="shared" ca="1" si="33"/>
        <v/>
      </c>
      <c r="I161" s="22" t="str">
        <f t="shared" ca="1" si="33"/>
        <v/>
      </c>
      <c r="J161" s="22" t="str">
        <f t="shared" ca="1" si="33"/>
        <v/>
      </c>
      <c r="K161" s="22" t="str">
        <f t="shared" ca="1" si="33"/>
        <v/>
      </c>
      <c r="L161" s="22" t="str">
        <f t="shared" ca="1" si="33"/>
        <v/>
      </c>
      <c r="M161" s="22" t="str">
        <f t="shared" ca="1" si="33"/>
        <v/>
      </c>
      <c r="N161" s="22" t="str">
        <f t="shared" ca="1" si="33"/>
        <v/>
      </c>
      <c r="O161" s="22" t="str">
        <f t="shared" ca="1" si="33"/>
        <v/>
      </c>
      <c r="P161" s="23"/>
      <c r="Q161" s="23"/>
      <c r="R161" s="23"/>
      <c r="S161" s="23"/>
      <c r="T161" s="23"/>
      <c r="U161" s="23"/>
      <c r="V161" s="23"/>
      <c r="W161" s="23"/>
      <c r="X161" s="23"/>
      <c r="Y161" s="23"/>
      <c r="Z161" s="23"/>
    </row>
    <row r="162" spans="1:26" x14ac:dyDescent="0.55000000000000004">
      <c r="A162" s="6">
        <f t="shared" ca="1" si="31"/>
        <v>35003</v>
      </c>
      <c r="B162" s="22" t="str">
        <f t="shared" ca="1" si="32"/>
        <v/>
      </c>
      <c r="C162" s="22" t="str">
        <f t="shared" ca="1" si="32"/>
        <v/>
      </c>
      <c r="D162" s="22" t="str">
        <f t="shared" ca="1" si="32"/>
        <v/>
      </c>
      <c r="E162" s="22">
        <f t="shared" ca="1" si="28"/>
        <v>5.5E-2</v>
      </c>
      <c r="F162" s="22">
        <f t="shared" ca="1" si="29"/>
        <v>2.8093645484949858E-2</v>
      </c>
      <c r="G162" s="22" t="str">
        <f t="shared" ca="1" si="30"/>
        <v/>
      </c>
      <c r="H162" s="22" t="str">
        <f t="shared" ca="1" si="33"/>
        <v/>
      </c>
      <c r="I162" s="22" t="str">
        <f t="shared" ca="1" si="33"/>
        <v/>
      </c>
      <c r="J162" s="22" t="str">
        <f t="shared" ca="1" si="33"/>
        <v/>
      </c>
      <c r="K162" s="22" t="str">
        <f t="shared" ca="1" si="33"/>
        <v/>
      </c>
      <c r="L162" s="22" t="str">
        <f t="shared" ca="1" si="33"/>
        <v/>
      </c>
      <c r="M162" s="22" t="str">
        <f t="shared" ca="1" si="33"/>
        <v/>
      </c>
      <c r="N162" s="22" t="str">
        <f t="shared" ca="1" si="33"/>
        <v/>
      </c>
      <c r="O162" s="22" t="str">
        <f t="shared" ca="1" si="33"/>
        <v/>
      </c>
      <c r="P162" s="23"/>
      <c r="Q162" s="23"/>
      <c r="R162" s="23"/>
      <c r="S162" s="23"/>
      <c r="T162" s="23"/>
      <c r="U162" s="23"/>
      <c r="V162" s="23"/>
      <c r="W162" s="23"/>
      <c r="X162" s="23"/>
      <c r="Y162" s="23"/>
      <c r="Z162" s="23"/>
    </row>
    <row r="163" spans="1:26" x14ac:dyDescent="0.55000000000000004">
      <c r="A163" s="6">
        <f t="shared" ca="1" si="31"/>
        <v>35033</v>
      </c>
      <c r="B163" s="22" t="str">
        <f t="shared" ca="1" si="32"/>
        <v/>
      </c>
      <c r="C163" s="22" t="str">
        <f t="shared" ca="1" si="32"/>
        <v/>
      </c>
      <c r="D163" s="22" t="str">
        <f t="shared" ca="1" si="32"/>
        <v/>
      </c>
      <c r="E163" s="22">
        <f t="shared" ca="1" si="28"/>
        <v>5.5999999999999994E-2</v>
      </c>
      <c r="F163" s="22">
        <f t="shared" ca="1" si="29"/>
        <v>2.6052104208416971E-2</v>
      </c>
      <c r="G163" s="22" t="str">
        <f t="shared" ca="1" si="30"/>
        <v/>
      </c>
      <c r="H163" s="22" t="str">
        <f t="shared" ca="1" si="33"/>
        <v/>
      </c>
      <c r="I163" s="22" t="str">
        <f t="shared" ca="1" si="33"/>
        <v/>
      </c>
      <c r="J163" s="22" t="str">
        <f t="shared" ca="1" si="33"/>
        <v/>
      </c>
      <c r="K163" s="22" t="str">
        <f t="shared" ca="1" si="33"/>
        <v/>
      </c>
      <c r="L163" s="22" t="str">
        <f t="shared" ca="1" si="33"/>
        <v/>
      </c>
      <c r="M163" s="22" t="str">
        <f t="shared" ca="1" si="33"/>
        <v/>
      </c>
      <c r="N163" s="22" t="str">
        <f t="shared" ca="1" si="33"/>
        <v/>
      </c>
      <c r="O163" s="22" t="str">
        <f t="shared" ca="1" si="33"/>
        <v/>
      </c>
      <c r="P163" s="23"/>
      <c r="Q163" s="23"/>
      <c r="R163" s="23"/>
      <c r="S163" s="23"/>
      <c r="T163" s="23"/>
      <c r="U163" s="23"/>
      <c r="V163" s="23"/>
      <c r="W163" s="23"/>
      <c r="X163" s="23"/>
      <c r="Y163" s="23"/>
      <c r="Z163" s="23"/>
    </row>
    <row r="164" spans="1:26" x14ac:dyDescent="0.55000000000000004">
      <c r="A164" s="6">
        <f t="shared" ca="1" si="31"/>
        <v>35064</v>
      </c>
      <c r="B164" s="22" t="str">
        <f t="shared" ca="1" si="32"/>
        <v/>
      </c>
      <c r="C164" s="22" t="str">
        <f t="shared" ca="1" si="32"/>
        <v/>
      </c>
      <c r="D164" s="22" t="str">
        <f t="shared" ca="1" si="32"/>
        <v/>
      </c>
      <c r="E164" s="22">
        <f t="shared" ca="1" si="28"/>
        <v>5.5999999999999994E-2</v>
      </c>
      <c r="F164" s="22">
        <f t="shared" ca="1" si="29"/>
        <v>2.5384101536406245E-2</v>
      </c>
      <c r="G164" s="22">
        <f t="shared" ca="1" si="30"/>
        <v>2.7160841101690814E-2</v>
      </c>
      <c r="H164" s="22" t="str">
        <f t="shared" ca="1" si="33"/>
        <v/>
      </c>
      <c r="I164" s="22" t="str">
        <f t="shared" ca="1" si="33"/>
        <v/>
      </c>
      <c r="J164" s="22" t="str">
        <f t="shared" ca="1" si="33"/>
        <v/>
      </c>
      <c r="K164" s="22" t="str">
        <f t="shared" ca="1" si="33"/>
        <v/>
      </c>
      <c r="L164" s="22" t="str">
        <f t="shared" ca="1" si="33"/>
        <v/>
      </c>
      <c r="M164" s="22" t="str">
        <f t="shared" ca="1" si="33"/>
        <v/>
      </c>
      <c r="N164" s="22" t="str">
        <f t="shared" ca="1" si="33"/>
        <v/>
      </c>
      <c r="O164" s="22" t="str">
        <f t="shared" ca="1" si="33"/>
        <v/>
      </c>
      <c r="P164" s="23"/>
      <c r="Q164" s="23"/>
      <c r="R164" s="23"/>
      <c r="S164" s="23"/>
      <c r="T164" s="23"/>
      <c r="U164" s="23"/>
      <c r="V164" s="23"/>
      <c r="W164" s="23"/>
      <c r="X164" s="23"/>
      <c r="Y164" s="23"/>
      <c r="Z164" s="23"/>
    </row>
    <row r="165" spans="1:26" x14ac:dyDescent="0.55000000000000004">
      <c r="A165" s="6">
        <f t="shared" ca="1" si="31"/>
        <v>35095</v>
      </c>
      <c r="B165" s="22" t="str">
        <f t="shared" ca="1" si="32"/>
        <v/>
      </c>
      <c r="C165" s="22" t="str">
        <f t="shared" ca="1" si="32"/>
        <v/>
      </c>
      <c r="D165" s="22" t="str">
        <f t="shared" ca="1" si="32"/>
        <v/>
      </c>
      <c r="E165" s="22">
        <f t="shared" ca="1" si="28"/>
        <v>5.5999999999999994E-2</v>
      </c>
      <c r="F165" s="22">
        <f t="shared" ca="1" si="29"/>
        <v>2.7278775781769848E-2</v>
      </c>
      <c r="G165" s="22" t="str">
        <f t="shared" ca="1" si="30"/>
        <v/>
      </c>
      <c r="H165" s="22" t="str">
        <f t="shared" ca="1" si="33"/>
        <v/>
      </c>
      <c r="I165" s="22" t="str">
        <f t="shared" ca="1" si="33"/>
        <v/>
      </c>
      <c r="J165" s="22" t="str">
        <f t="shared" ca="1" si="33"/>
        <v/>
      </c>
      <c r="K165" s="22" t="str">
        <f t="shared" ca="1" si="33"/>
        <v/>
      </c>
      <c r="L165" s="22" t="str">
        <f t="shared" ca="1" si="33"/>
        <v/>
      </c>
      <c r="M165" s="22" t="str">
        <f t="shared" ca="1" si="33"/>
        <v/>
      </c>
      <c r="N165" s="22" t="str">
        <f t="shared" ca="1" si="33"/>
        <v/>
      </c>
      <c r="O165" s="22" t="str">
        <f t="shared" ca="1" si="33"/>
        <v/>
      </c>
      <c r="P165" s="23"/>
      <c r="Q165" s="23"/>
      <c r="R165" s="23"/>
      <c r="S165" s="23"/>
      <c r="T165" s="23"/>
      <c r="U165" s="23"/>
      <c r="V165" s="23"/>
      <c r="W165" s="23"/>
      <c r="X165" s="23"/>
      <c r="Y165" s="23"/>
      <c r="Z165" s="23"/>
    </row>
    <row r="166" spans="1:26" x14ac:dyDescent="0.55000000000000004">
      <c r="A166" s="6">
        <f t="shared" ca="1" si="31"/>
        <v>35124</v>
      </c>
      <c r="B166" s="22" t="str">
        <f t="shared" ca="1" si="32"/>
        <v/>
      </c>
      <c r="C166" s="22" t="str">
        <f t="shared" ca="1" si="32"/>
        <v/>
      </c>
      <c r="D166" s="22" t="str">
        <f t="shared" ca="1" si="32"/>
        <v/>
      </c>
      <c r="E166" s="22">
        <f t="shared" ca="1" si="28"/>
        <v>5.5E-2</v>
      </c>
      <c r="F166" s="22">
        <f t="shared" ca="1" si="29"/>
        <v>2.6507620941020438E-2</v>
      </c>
      <c r="G166" s="22" t="str">
        <f t="shared" ca="1" si="30"/>
        <v/>
      </c>
      <c r="H166" s="22" t="str">
        <f t="shared" ca="1" si="33"/>
        <v/>
      </c>
      <c r="I166" s="22" t="str">
        <f t="shared" ca="1" si="33"/>
        <v/>
      </c>
      <c r="J166" s="22" t="str">
        <f t="shared" ca="1" si="33"/>
        <v/>
      </c>
      <c r="K166" s="22" t="str">
        <f t="shared" ca="1" si="33"/>
        <v/>
      </c>
      <c r="L166" s="22" t="str">
        <f t="shared" ca="1" si="33"/>
        <v/>
      </c>
      <c r="M166" s="22" t="str">
        <f t="shared" ca="1" si="33"/>
        <v/>
      </c>
      <c r="N166" s="22" t="str">
        <f t="shared" ca="1" si="33"/>
        <v/>
      </c>
      <c r="O166" s="22" t="str">
        <f t="shared" ca="1" si="33"/>
        <v/>
      </c>
      <c r="P166" s="23"/>
      <c r="Q166" s="23"/>
      <c r="R166" s="23"/>
      <c r="S166" s="23"/>
      <c r="T166" s="23"/>
      <c r="U166" s="23"/>
      <c r="V166" s="23"/>
      <c r="W166" s="23"/>
      <c r="X166" s="23"/>
      <c r="Y166" s="23"/>
      <c r="Z166" s="23"/>
    </row>
    <row r="167" spans="1:26" x14ac:dyDescent="0.55000000000000004">
      <c r="A167" s="6">
        <f t="shared" ca="1" si="31"/>
        <v>35155</v>
      </c>
      <c r="B167" s="22" t="str">
        <f t="shared" ca="1" si="32"/>
        <v/>
      </c>
      <c r="C167" s="22" t="str">
        <f t="shared" ca="1" si="32"/>
        <v/>
      </c>
      <c r="D167" s="22" t="str">
        <f t="shared" ca="1" si="32"/>
        <v/>
      </c>
      <c r="E167" s="22">
        <f t="shared" ca="1" si="28"/>
        <v>5.5E-2</v>
      </c>
      <c r="F167" s="22">
        <f t="shared" ca="1" si="29"/>
        <v>2.8401585204755442E-2</v>
      </c>
      <c r="G167" s="22">
        <f t="shared" ca="1" si="30"/>
        <v>2.9957872789123208E-2</v>
      </c>
      <c r="H167" s="22" t="str">
        <f t="shared" ca="1" si="33"/>
        <v/>
      </c>
      <c r="I167" s="22" t="str">
        <f t="shared" ca="1" si="33"/>
        <v/>
      </c>
      <c r="J167" s="22" t="str">
        <f t="shared" ca="1" si="33"/>
        <v/>
      </c>
      <c r="K167" s="22" t="str">
        <f t="shared" ca="1" si="33"/>
        <v/>
      </c>
      <c r="L167" s="22" t="str">
        <f t="shared" ca="1" si="33"/>
        <v/>
      </c>
      <c r="M167" s="22" t="str">
        <f t="shared" ca="1" si="33"/>
        <v/>
      </c>
      <c r="N167" s="22" t="str">
        <f t="shared" ca="1" si="33"/>
        <v/>
      </c>
      <c r="O167" s="22" t="str">
        <f t="shared" ca="1" si="33"/>
        <v/>
      </c>
      <c r="P167" s="23"/>
      <c r="Q167" s="23"/>
      <c r="R167" s="23"/>
      <c r="S167" s="23"/>
      <c r="T167" s="23"/>
      <c r="U167" s="23"/>
      <c r="V167" s="23"/>
      <c r="W167" s="23"/>
      <c r="X167" s="23"/>
      <c r="Y167" s="23"/>
      <c r="Z167" s="23"/>
    </row>
    <row r="168" spans="1:26" x14ac:dyDescent="0.55000000000000004">
      <c r="A168" s="6">
        <f t="shared" ca="1" si="31"/>
        <v>35185</v>
      </c>
      <c r="B168" s="22" t="str">
        <f t="shared" ref="B168:D187" ca="1" si="34">IF($A168="","",IF(ISERROR(IF(ISERROR(INDEX(FredRatesData_AllData,MATCH($A168-(MAX(0,WEEKDAY($A168,2)-5)),FredRatesData_Dates,0),MATCH(B$6,FredRatesData_IDs,0),1)/B$5),INDEX(FredRatesData_AllData,MATCH($A168-(MAX(0,WEEKDAY($A168,2)-5))-3,FredRatesData_Dates,0),MATCH(B$6,FredRatesData_IDs,0),1)/B$5,INDEX(FredRatesData_AllData,MATCH($A168-(MAX(0,WEEKDAY($A168,2)-5)),FredRatesData_Dates,0),MATCH(B$6,FredRatesData_IDs,0),1)/B$5)),"",IF(ISERROR(INDEX(FredRatesData_AllData,MATCH($A168-(MAX(0,WEEKDAY($A168,2)-5)),FredRatesData_Dates,0),MATCH(B$6,FredRatesData_IDs,0),1)/B$5),INDEX(FredRatesData_AllData,MATCH($A168-(MAX(0,WEEKDAY($A168,2)-5))-3,FredRatesData_Dates,0),MATCH(B$6,FredRatesData_IDs,0),1)/B$5,INDEX(FredRatesData_AllData,MATCH($A168-(MAX(0,WEEKDAY($A168,2)-5)),FredRatesData_Dates,0),MATCH(B$6,FredRatesData_IDs,0),1)/B$5)))</f>
        <v/>
      </c>
      <c r="C168" s="22" t="str">
        <f t="shared" ca="1" si="34"/>
        <v/>
      </c>
      <c r="D168" s="22" t="str">
        <f t="shared" ca="1" si="34"/>
        <v/>
      </c>
      <c r="E168" s="22">
        <f t="shared" ca="1" si="28"/>
        <v>5.5999999999999994E-2</v>
      </c>
      <c r="F168" s="22">
        <f t="shared" ca="1" si="29"/>
        <v>2.8966425279789432E-2</v>
      </c>
      <c r="G168" s="22" t="str">
        <f t="shared" ca="1" si="30"/>
        <v/>
      </c>
      <c r="H168" s="22" t="str">
        <f t="shared" ref="H168:O187" ca="1" si="35">IF($A168="","",IF(ISERROR(IF(ISERROR(INDEX(FredRatesData_AllData,MATCH($A168-(MAX(0,WEEKDAY($A168,2)-5)),FredRatesData_Dates,0),MATCH(H$6,FredRatesData_IDs,0),1)/H$5),INDEX(FredRatesData_AllData,MATCH($A168-(MAX(0,WEEKDAY($A168,2)-5))-3,FredRatesData_Dates,0),MATCH(H$6,FredRatesData_IDs,0),1)/H$5,INDEX(FredRatesData_AllData,MATCH($A168-(MAX(0,WEEKDAY($A168,2)-5)),FredRatesData_Dates,0),MATCH(H$6,FredRatesData_IDs,0),1)/H$5)),"",IF(ISERROR(INDEX(FredRatesData_AllData,MATCH($A168-(MAX(0,WEEKDAY($A168,2)-5)),FredRatesData_Dates,0),MATCH(H$6,FredRatesData_IDs,0),1)/H$5),INDEX(FredRatesData_AllData,MATCH($A168-(MAX(0,WEEKDAY($A168,2)-5))-3,FredRatesData_Dates,0),MATCH(H$6,FredRatesData_IDs,0),1)/H$5,INDEX(FredRatesData_AllData,MATCH($A168-(MAX(0,WEEKDAY($A168,2)-5)),FredRatesData_Dates,0),MATCH(H$6,FredRatesData_IDs,0),1)/H$5)))</f>
        <v/>
      </c>
      <c r="I168" s="22" t="str">
        <f t="shared" ca="1" si="35"/>
        <v/>
      </c>
      <c r="J168" s="22" t="str">
        <f t="shared" ca="1" si="35"/>
        <v/>
      </c>
      <c r="K168" s="22" t="str">
        <f t="shared" ca="1" si="35"/>
        <v/>
      </c>
      <c r="L168" s="22" t="str">
        <f t="shared" ca="1" si="35"/>
        <v/>
      </c>
      <c r="M168" s="22" t="str">
        <f t="shared" ca="1" si="35"/>
        <v/>
      </c>
      <c r="N168" s="22" t="str">
        <f t="shared" ca="1" si="35"/>
        <v/>
      </c>
      <c r="O168" s="22" t="str">
        <f t="shared" ca="1" si="35"/>
        <v/>
      </c>
      <c r="P168" s="23"/>
      <c r="Q168" s="23"/>
      <c r="R168" s="23"/>
      <c r="S168" s="23"/>
      <c r="T168" s="23"/>
      <c r="U168" s="23"/>
      <c r="V168" s="23"/>
      <c r="W168" s="23"/>
      <c r="X168" s="23"/>
      <c r="Y168" s="23"/>
      <c r="Z168" s="23"/>
    </row>
    <row r="169" spans="1:26" x14ac:dyDescent="0.55000000000000004">
      <c r="A169" s="6">
        <f t="shared" ca="1" si="31"/>
        <v>35216</v>
      </c>
      <c r="B169" s="22" t="str">
        <f t="shared" ca="1" si="34"/>
        <v/>
      </c>
      <c r="C169" s="22" t="str">
        <f t="shared" ca="1" si="34"/>
        <v/>
      </c>
      <c r="D169" s="22" t="str">
        <f t="shared" ca="1" si="34"/>
        <v/>
      </c>
      <c r="E169" s="22">
        <f t="shared" ca="1" si="28"/>
        <v>5.5999999999999994E-2</v>
      </c>
      <c r="F169" s="22">
        <f t="shared" ca="1" si="29"/>
        <v>2.890932982917227E-2</v>
      </c>
      <c r="G169" s="22" t="str">
        <f t="shared" ca="1" si="30"/>
        <v/>
      </c>
      <c r="H169" s="22" t="str">
        <f t="shared" ca="1" si="35"/>
        <v/>
      </c>
      <c r="I169" s="22" t="str">
        <f t="shared" ca="1" si="35"/>
        <v/>
      </c>
      <c r="J169" s="22" t="str">
        <f t="shared" ca="1" si="35"/>
        <v/>
      </c>
      <c r="K169" s="22" t="str">
        <f t="shared" ca="1" si="35"/>
        <v/>
      </c>
      <c r="L169" s="22" t="str">
        <f t="shared" ca="1" si="35"/>
        <v/>
      </c>
      <c r="M169" s="22" t="str">
        <f t="shared" ca="1" si="35"/>
        <v/>
      </c>
      <c r="N169" s="22" t="str">
        <f t="shared" ca="1" si="35"/>
        <v/>
      </c>
      <c r="O169" s="22" t="str">
        <f t="shared" ca="1" si="35"/>
        <v/>
      </c>
      <c r="P169" s="23"/>
      <c r="Q169" s="23"/>
      <c r="R169" s="23"/>
      <c r="S169" s="23"/>
      <c r="T169" s="23"/>
      <c r="U169" s="23"/>
      <c r="V169" s="23"/>
      <c r="W169" s="23"/>
      <c r="X169" s="23"/>
      <c r="Y169" s="23"/>
      <c r="Z169" s="23"/>
    </row>
    <row r="170" spans="1:26" x14ac:dyDescent="0.55000000000000004">
      <c r="A170" s="6">
        <f t="shared" ca="1" si="31"/>
        <v>35246</v>
      </c>
      <c r="B170" s="22" t="str">
        <f t="shared" ca="1" si="34"/>
        <v/>
      </c>
      <c r="C170" s="22" t="str">
        <f t="shared" ca="1" si="34"/>
        <v/>
      </c>
      <c r="D170" s="22" t="str">
        <f t="shared" ca="1" si="34"/>
        <v/>
      </c>
      <c r="E170" s="22">
        <f t="shared" ca="1" si="28"/>
        <v>5.2999999999999999E-2</v>
      </c>
      <c r="F170" s="22">
        <f t="shared" ca="1" si="29"/>
        <v>2.7540983606557212E-2</v>
      </c>
      <c r="G170" s="22">
        <f t="shared" ca="1" si="30"/>
        <v>6.6713897046153825E-2</v>
      </c>
      <c r="H170" s="22" t="str">
        <f t="shared" ca="1" si="35"/>
        <v/>
      </c>
      <c r="I170" s="22" t="str">
        <f t="shared" ca="1" si="35"/>
        <v/>
      </c>
      <c r="J170" s="22" t="str">
        <f t="shared" ca="1" si="35"/>
        <v/>
      </c>
      <c r="K170" s="22" t="str">
        <f t="shared" ca="1" si="35"/>
        <v/>
      </c>
      <c r="L170" s="22" t="str">
        <f t="shared" ca="1" si="35"/>
        <v/>
      </c>
      <c r="M170" s="22" t="str">
        <f t="shared" ca="1" si="35"/>
        <v/>
      </c>
      <c r="N170" s="22" t="str">
        <f t="shared" ca="1" si="35"/>
        <v/>
      </c>
      <c r="O170" s="22" t="str">
        <f t="shared" ca="1" si="35"/>
        <v/>
      </c>
      <c r="P170" s="23"/>
      <c r="Q170" s="23"/>
      <c r="R170" s="23"/>
      <c r="S170" s="23"/>
      <c r="T170" s="23"/>
      <c r="U170" s="23"/>
      <c r="V170" s="23"/>
      <c r="W170" s="23"/>
      <c r="X170" s="23"/>
      <c r="Y170" s="23"/>
      <c r="Z170" s="23"/>
    </row>
    <row r="171" spans="1:26" x14ac:dyDescent="0.55000000000000004">
      <c r="A171" s="6">
        <f t="shared" ca="1" si="31"/>
        <v>35277</v>
      </c>
      <c r="B171" s="22" t="str">
        <f t="shared" ca="1" si="34"/>
        <v/>
      </c>
      <c r="C171" s="22" t="str">
        <f t="shared" ca="1" si="34"/>
        <v/>
      </c>
      <c r="D171" s="22" t="str">
        <f t="shared" ca="1" si="34"/>
        <v/>
      </c>
      <c r="E171" s="22">
        <f t="shared" ca="1" si="28"/>
        <v>5.5E-2</v>
      </c>
      <c r="F171" s="22">
        <f t="shared" ca="1" si="29"/>
        <v>2.9508196721311553E-2</v>
      </c>
      <c r="G171" s="22" t="str">
        <f t="shared" ca="1" si="30"/>
        <v/>
      </c>
      <c r="H171" s="22" t="str">
        <f t="shared" ca="1" si="35"/>
        <v/>
      </c>
      <c r="I171" s="22" t="str">
        <f t="shared" ca="1" si="35"/>
        <v/>
      </c>
      <c r="J171" s="22" t="str">
        <f t="shared" ca="1" si="35"/>
        <v/>
      </c>
      <c r="K171" s="22" t="str">
        <f t="shared" ca="1" si="35"/>
        <v/>
      </c>
      <c r="L171" s="22" t="str">
        <f t="shared" ca="1" si="35"/>
        <v/>
      </c>
      <c r="M171" s="22" t="str">
        <f t="shared" ca="1" si="35"/>
        <v/>
      </c>
      <c r="N171" s="22" t="str">
        <f t="shared" ca="1" si="35"/>
        <v/>
      </c>
      <c r="O171" s="22" t="str">
        <f t="shared" ca="1" si="35"/>
        <v/>
      </c>
      <c r="P171" s="23"/>
      <c r="Q171" s="23"/>
      <c r="R171" s="23"/>
      <c r="S171" s="23"/>
      <c r="T171" s="23"/>
      <c r="U171" s="23"/>
      <c r="V171" s="23"/>
      <c r="W171" s="23"/>
      <c r="X171" s="23"/>
      <c r="Y171" s="23"/>
      <c r="Z171" s="23"/>
    </row>
    <row r="172" spans="1:26" x14ac:dyDescent="0.55000000000000004">
      <c r="A172" s="6">
        <f t="shared" ca="1" si="31"/>
        <v>35308</v>
      </c>
      <c r="B172" s="22" t="str">
        <f t="shared" ca="1" si="34"/>
        <v/>
      </c>
      <c r="C172" s="22" t="str">
        <f t="shared" ca="1" si="34"/>
        <v/>
      </c>
      <c r="D172" s="22" t="str">
        <f t="shared" ca="1" si="34"/>
        <v/>
      </c>
      <c r="E172" s="22">
        <f t="shared" ca="1" si="28"/>
        <v>5.0999999999999997E-2</v>
      </c>
      <c r="F172" s="22">
        <f t="shared" ca="1" si="29"/>
        <v>2.877697841726623E-2</v>
      </c>
      <c r="G172" s="22" t="str">
        <f t="shared" ca="1" si="30"/>
        <v/>
      </c>
      <c r="H172" s="22" t="str">
        <f t="shared" ca="1" si="35"/>
        <v/>
      </c>
      <c r="I172" s="22" t="str">
        <f t="shared" ca="1" si="35"/>
        <v/>
      </c>
      <c r="J172" s="22" t="str">
        <f t="shared" ca="1" si="35"/>
        <v/>
      </c>
      <c r="K172" s="22" t="str">
        <f t="shared" ca="1" si="35"/>
        <v/>
      </c>
      <c r="L172" s="22" t="str">
        <f t="shared" ca="1" si="35"/>
        <v/>
      </c>
      <c r="M172" s="22" t="str">
        <f t="shared" ca="1" si="35"/>
        <v/>
      </c>
      <c r="N172" s="22" t="str">
        <f t="shared" ca="1" si="35"/>
        <v/>
      </c>
      <c r="O172" s="22" t="str">
        <f t="shared" ca="1" si="35"/>
        <v/>
      </c>
      <c r="P172" s="23"/>
      <c r="Q172" s="23"/>
      <c r="R172" s="23"/>
      <c r="S172" s="23"/>
      <c r="T172" s="23"/>
      <c r="U172" s="23"/>
      <c r="V172" s="23"/>
      <c r="W172" s="23"/>
      <c r="X172" s="23"/>
      <c r="Y172" s="23"/>
      <c r="Z172" s="23"/>
    </row>
    <row r="173" spans="1:26" x14ac:dyDescent="0.55000000000000004">
      <c r="A173" s="6">
        <f t="shared" ca="1" si="31"/>
        <v>35338</v>
      </c>
      <c r="B173" s="22" t="str">
        <f t="shared" ca="1" si="34"/>
        <v/>
      </c>
      <c r="C173" s="22" t="str">
        <f t="shared" ca="1" si="34"/>
        <v/>
      </c>
      <c r="D173" s="22" t="str">
        <f t="shared" ca="1" si="34"/>
        <v/>
      </c>
      <c r="E173" s="22">
        <f t="shared" ca="1" si="28"/>
        <v>5.2000000000000005E-2</v>
      </c>
      <c r="F173" s="22">
        <f t="shared" ca="1" si="29"/>
        <v>3.0026109660574507E-2</v>
      </c>
      <c r="G173" s="22">
        <f t="shared" ca="1" si="30"/>
        <v>3.5879655096477947E-2</v>
      </c>
      <c r="H173" s="22" t="str">
        <f t="shared" ca="1" si="35"/>
        <v/>
      </c>
      <c r="I173" s="22" t="str">
        <f t="shared" ca="1" si="35"/>
        <v/>
      </c>
      <c r="J173" s="22" t="str">
        <f t="shared" ca="1" si="35"/>
        <v/>
      </c>
      <c r="K173" s="22" t="str">
        <f t="shared" ca="1" si="35"/>
        <v/>
      </c>
      <c r="L173" s="22" t="str">
        <f t="shared" ca="1" si="35"/>
        <v/>
      </c>
      <c r="M173" s="22" t="str">
        <f t="shared" ca="1" si="35"/>
        <v/>
      </c>
      <c r="N173" s="22" t="str">
        <f t="shared" ca="1" si="35"/>
        <v/>
      </c>
      <c r="O173" s="22" t="str">
        <f t="shared" ca="1" si="35"/>
        <v/>
      </c>
      <c r="P173" s="23"/>
      <c r="Q173" s="23"/>
      <c r="R173" s="23"/>
      <c r="S173" s="23"/>
      <c r="T173" s="23"/>
      <c r="U173" s="23"/>
      <c r="V173" s="23"/>
      <c r="W173" s="23"/>
      <c r="X173" s="23"/>
      <c r="Y173" s="23"/>
      <c r="Z173" s="23"/>
    </row>
    <row r="174" spans="1:26" x14ac:dyDescent="0.55000000000000004">
      <c r="A174" s="6">
        <f t="shared" ca="1" si="31"/>
        <v>35369</v>
      </c>
      <c r="B174" s="22" t="str">
        <f t="shared" ca="1" si="34"/>
        <v/>
      </c>
      <c r="C174" s="22" t="str">
        <f t="shared" ca="1" si="34"/>
        <v/>
      </c>
      <c r="D174" s="22" t="str">
        <f t="shared" ca="1" si="34"/>
        <v/>
      </c>
      <c r="E174" s="22">
        <f t="shared" ca="1" si="28"/>
        <v>5.2000000000000005E-2</v>
      </c>
      <c r="F174" s="22">
        <f t="shared" ca="1" si="29"/>
        <v>2.9928432010410067E-2</v>
      </c>
      <c r="G174" s="22" t="str">
        <f t="shared" ca="1" si="30"/>
        <v/>
      </c>
      <c r="H174" s="22" t="str">
        <f t="shared" ca="1" si="35"/>
        <v/>
      </c>
      <c r="I174" s="22" t="str">
        <f t="shared" ca="1" si="35"/>
        <v/>
      </c>
      <c r="J174" s="22" t="str">
        <f t="shared" ca="1" si="35"/>
        <v/>
      </c>
      <c r="K174" s="22" t="str">
        <f t="shared" ca="1" si="35"/>
        <v/>
      </c>
      <c r="L174" s="22" t="str">
        <f t="shared" ca="1" si="35"/>
        <v/>
      </c>
      <c r="M174" s="22" t="str">
        <f t="shared" ca="1" si="35"/>
        <v/>
      </c>
      <c r="N174" s="22" t="str">
        <f t="shared" ca="1" si="35"/>
        <v/>
      </c>
      <c r="O174" s="22" t="str">
        <f t="shared" ca="1" si="35"/>
        <v/>
      </c>
      <c r="P174" s="23"/>
      <c r="Q174" s="23"/>
      <c r="R174" s="23"/>
      <c r="S174" s="23"/>
      <c r="T174" s="23"/>
      <c r="U174" s="23"/>
      <c r="V174" s="23"/>
      <c r="W174" s="23"/>
      <c r="X174" s="23"/>
      <c r="Y174" s="23"/>
      <c r="Z174" s="23"/>
    </row>
    <row r="175" spans="1:26" x14ac:dyDescent="0.55000000000000004">
      <c r="A175" s="6">
        <f t="shared" ca="1" si="31"/>
        <v>35399</v>
      </c>
      <c r="B175" s="22" t="str">
        <f t="shared" ca="1" si="34"/>
        <v/>
      </c>
      <c r="C175" s="22" t="str">
        <f t="shared" ca="1" si="34"/>
        <v/>
      </c>
      <c r="D175" s="22" t="str">
        <f t="shared" ca="1" si="34"/>
        <v/>
      </c>
      <c r="E175" s="22">
        <f t="shared" ca="1" si="28"/>
        <v>5.4000000000000006E-2</v>
      </c>
      <c r="F175" s="22">
        <f t="shared" ca="1" si="29"/>
        <v>3.2552083333333259E-2</v>
      </c>
      <c r="G175" s="22" t="str">
        <f t="shared" ca="1" si="30"/>
        <v/>
      </c>
      <c r="H175" s="22" t="str">
        <f t="shared" ca="1" si="35"/>
        <v/>
      </c>
      <c r="I175" s="22" t="str">
        <f t="shared" ca="1" si="35"/>
        <v/>
      </c>
      <c r="J175" s="22" t="str">
        <f t="shared" ca="1" si="35"/>
        <v/>
      </c>
      <c r="K175" s="22" t="str">
        <f t="shared" ca="1" si="35"/>
        <v/>
      </c>
      <c r="L175" s="22" t="str">
        <f t="shared" ca="1" si="35"/>
        <v/>
      </c>
      <c r="M175" s="22" t="str">
        <f t="shared" ca="1" si="35"/>
        <v/>
      </c>
      <c r="N175" s="22" t="str">
        <f t="shared" ca="1" si="35"/>
        <v/>
      </c>
      <c r="O175" s="22" t="str">
        <f t="shared" ca="1" si="35"/>
        <v/>
      </c>
      <c r="P175" s="23"/>
      <c r="Q175" s="23"/>
      <c r="R175" s="23"/>
      <c r="S175" s="23"/>
      <c r="T175" s="23"/>
      <c r="U175" s="23"/>
      <c r="V175" s="23"/>
      <c r="W175" s="23"/>
      <c r="X175" s="23"/>
      <c r="Y175" s="23"/>
      <c r="Z175" s="23"/>
    </row>
    <row r="176" spans="1:26" x14ac:dyDescent="0.55000000000000004">
      <c r="A176" s="6">
        <f t="shared" ca="1" si="31"/>
        <v>35430</v>
      </c>
      <c r="B176" s="22" t="str">
        <f t="shared" ca="1" si="34"/>
        <v/>
      </c>
      <c r="C176" s="22" t="str">
        <f t="shared" ca="1" si="34"/>
        <v/>
      </c>
      <c r="D176" s="22" t="str">
        <f t="shared" ca="1" si="34"/>
        <v/>
      </c>
      <c r="E176" s="22">
        <f t="shared" ca="1" si="28"/>
        <v>5.4000000000000006E-2</v>
      </c>
      <c r="F176" s="22">
        <f t="shared" ca="1" si="29"/>
        <v>3.3224755700325792E-2</v>
      </c>
      <c r="G176" s="22">
        <f t="shared" ca="1" si="30"/>
        <v>4.1535279521195179E-2</v>
      </c>
      <c r="H176" s="22" t="str">
        <f t="shared" ca="1" si="35"/>
        <v/>
      </c>
      <c r="I176" s="22" t="str">
        <f t="shared" ca="1" si="35"/>
        <v/>
      </c>
      <c r="J176" s="22" t="str">
        <f t="shared" ca="1" si="35"/>
        <v/>
      </c>
      <c r="K176" s="22" t="str">
        <f t="shared" ca="1" si="35"/>
        <v/>
      </c>
      <c r="L176" s="22" t="str">
        <f t="shared" ca="1" si="35"/>
        <v/>
      </c>
      <c r="M176" s="22" t="str">
        <f t="shared" ca="1" si="35"/>
        <v/>
      </c>
      <c r="N176" s="22" t="str">
        <f t="shared" ca="1" si="35"/>
        <v/>
      </c>
      <c r="O176" s="22" t="str">
        <f t="shared" ca="1" si="35"/>
        <v/>
      </c>
      <c r="P176" s="23"/>
      <c r="Q176" s="23"/>
      <c r="R176" s="23"/>
      <c r="S176" s="23"/>
      <c r="T176" s="23"/>
      <c r="U176" s="23"/>
      <c r="V176" s="23"/>
      <c r="W176" s="23"/>
      <c r="X176" s="23"/>
      <c r="Y176" s="23"/>
      <c r="Z176" s="23"/>
    </row>
    <row r="177" spans="1:26" x14ac:dyDescent="0.55000000000000004">
      <c r="A177" s="6">
        <f t="shared" ca="1" si="31"/>
        <v>35461</v>
      </c>
      <c r="B177" s="22" t="str">
        <f t="shared" ca="1" si="34"/>
        <v/>
      </c>
      <c r="C177" s="22" t="str">
        <f t="shared" ca="1" si="34"/>
        <v/>
      </c>
      <c r="D177" s="22" t="str">
        <f t="shared" ca="1" si="34"/>
        <v/>
      </c>
      <c r="E177" s="22">
        <f t="shared" ca="1" si="28"/>
        <v>5.2999999999999999E-2</v>
      </c>
      <c r="F177" s="22">
        <f t="shared" ca="1" si="29"/>
        <v>3.0440414507771907E-2</v>
      </c>
      <c r="G177" s="22" t="str">
        <f t="shared" ca="1" si="30"/>
        <v/>
      </c>
      <c r="H177" s="22" t="str">
        <f t="shared" ca="1" si="35"/>
        <v/>
      </c>
      <c r="I177" s="22" t="str">
        <f t="shared" ca="1" si="35"/>
        <v/>
      </c>
      <c r="J177" s="22" t="str">
        <f t="shared" ca="1" si="35"/>
        <v/>
      </c>
      <c r="K177" s="22" t="str">
        <f t="shared" ca="1" si="35"/>
        <v/>
      </c>
      <c r="L177" s="22" t="str">
        <f t="shared" ca="1" si="35"/>
        <v/>
      </c>
      <c r="M177" s="22" t="str">
        <f t="shared" ca="1" si="35"/>
        <v/>
      </c>
      <c r="N177" s="22" t="str">
        <f t="shared" ca="1" si="35"/>
        <v/>
      </c>
      <c r="O177" s="22" t="str">
        <f t="shared" ca="1" si="35"/>
        <v/>
      </c>
      <c r="P177" s="23"/>
      <c r="Q177" s="23"/>
      <c r="R177" s="23"/>
      <c r="S177" s="23"/>
      <c r="T177" s="23"/>
      <c r="U177" s="23"/>
      <c r="V177" s="23"/>
      <c r="W177" s="23"/>
      <c r="X177" s="23"/>
      <c r="Y177" s="23"/>
      <c r="Z177" s="23"/>
    </row>
    <row r="178" spans="1:26" x14ac:dyDescent="0.55000000000000004">
      <c r="A178" s="6">
        <f t="shared" ca="1" si="31"/>
        <v>35489</v>
      </c>
      <c r="B178" s="22" t="str">
        <f t="shared" ca="1" si="34"/>
        <v/>
      </c>
      <c r="C178" s="22" t="str">
        <f t="shared" ca="1" si="34"/>
        <v/>
      </c>
      <c r="D178" s="22" t="str">
        <f t="shared" ca="1" si="34"/>
        <v/>
      </c>
      <c r="E178" s="22">
        <f t="shared" ca="1" si="28"/>
        <v>5.2000000000000005E-2</v>
      </c>
      <c r="F178" s="22">
        <f t="shared" ca="1" si="29"/>
        <v>3.0342156229825612E-2</v>
      </c>
      <c r="G178" s="22" t="str">
        <f t="shared" ca="1" si="30"/>
        <v/>
      </c>
      <c r="H178" s="22" t="str">
        <f t="shared" ca="1" si="35"/>
        <v/>
      </c>
      <c r="I178" s="22" t="str">
        <f t="shared" ca="1" si="35"/>
        <v/>
      </c>
      <c r="J178" s="22" t="str">
        <f t="shared" ca="1" si="35"/>
        <v/>
      </c>
      <c r="K178" s="22" t="str">
        <f t="shared" ca="1" si="35"/>
        <v/>
      </c>
      <c r="L178" s="22" t="str">
        <f t="shared" ca="1" si="35"/>
        <v/>
      </c>
      <c r="M178" s="22" t="str">
        <f t="shared" ca="1" si="35"/>
        <v/>
      </c>
      <c r="N178" s="22" t="str">
        <f t="shared" ca="1" si="35"/>
        <v/>
      </c>
      <c r="O178" s="22" t="str">
        <f t="shared" ca="1" si="35"/>
        <v/>
      </c>
      <c r="P178" s="23"/>
      <c r="Q178" s="23"/>
      <c r="R178" s="23"/>
      <c r="S178" s="23"/>
      <c r="T178" s="23"/>
      <c r="U178" s="23"/>
      <c r="V178" s="23"/>
      <c r="W178" s="23"/>
      <c r="X178" s="23"/>
      <c r="Y178" s="23"/>
      <c r="Z178" s="23"/>
    </row>
    <row r="179" spans="1:26" x14ac:dyDescent="0.55000000000000004">
      <c r="A179" s="6">
        <f t="shared" ca="1" si="31"/>
        <v>35520</v>
      </c>
      <c r="B179" s="22" t="str">
        <f t="shared" ca="1" si="34"/>
        <v/>
      </c>
      <c r="C179" s="22" t="str">
        <f t="shared" ca="1" si="34"/>
        <v/>
      </c>
      <c r="D179" s="22" t="str">
        <f t="shared" ca="1" si="34"/>
        <v/>
      </c>
      <c r="E179" s="22">
        <f t="shared" ca="1" si="28"/>
        <v>5.2000000000000005E-2</v>
      </c>
      <c r="F179" s="22">
        <f t="shared" ca="1" si="29"/>
        <v>2.7617212588310958E-2</v>
      </c>
      <c r="G179" s="22">
        <f t="shared" ca="1" si="30"/>
        <v>2.5822574596165104E-2</v>
      </c>
      <c r="H179" s="22" t="str">
        <f t="shared" ca="1" si="35"/>
        <v/>
      </c>
      <c r="I179" s="22" t="str">
        <f t="shared" ca="1" si="35"/>
        <v/>
      </c>
      <c r="J179" s="22" t="str">
        <f t="shared" ca="1" si="35"/>
        <v/>
      </c>
      <c r="K179" s="22" t="str">
        <f t="shared" ca="1" si="35"/>
        <v/>
      </c>
      <c r="L179" s="22" t="str">
        <f t="shared" ca="1" si="35"/>
        <v/>
      </c>
      <c r="M179" s="22" t="str">
        <f t="shared" ca="1" si="35"/>
        <v/>
      </c>
      <c r="N179" s="22" t="str">
        <f t="shared" ca="1" si="35"/>
        <v/>
      </c>
      <c r="O179" s="22" t="str">
        <f t="shared" ca="1" si="35"/>
        <v/>
      </c>
      <c r="P179" s="23"/>
      <c r="Q179" s="23"/>
      <c r="R179" s="23"/>
      <c r="S179" s="23"/>
      <c r="T179" s="23"/>
      <c r="U179" s="23"/>
      <c r="V179" s="23"/>
      <c r="W179" s="23"/>
      <c r="X179" s="23"/>
      <c r="Y179" s="23"/>
      <c r="Z179" s="23"/>
    </row>
    <row r="180" spans="1:26" x14ac:dyDescent="0.55000000000000004">
      <c r="A180" s="6">
        <f t="shared" ca="1" si="31"/>
        <v>35550</v>
      </c>
      <c r="B180" s="22" t="str">
        <f t="shared" ca="1" si="34"/>
        <v/>
      </c>
      <c r="C180" s="22" t="str">
        <f t="shared" ca="1" si="34"/>
        <v/>
      </c>
      <c r="D180" s="22" t="str">
        <f t="shared" ca="1" si="34"/>
        <v/>
      </c>
      <c r="E180" s="22">
        <f t="shared" ca="1" si="28"/>
        <v>5.0999999999999997E-2</v>
      </c>
      <c r="F180" s="22">
        <f t="shared" ca="1" si="29"/>
        <v>2.4952015355086177E-2</v>
      </c>
      <c r="G180" s="22" t="str">
        <f t="shared" ca="1" si="30"/>
        <v/>
      </c>
      <c r="H180" s="22" t="str">
        <f t="shared" ca="1" si="35"/>
        <v/>
      </c>
      <c r="I180" s="22" t="str">
        <f t="shared" ca="1" si="35"/>
        <v/>
      </c>
      <c r="J180" s="22" t="str">
        <f t="shared" ca="1" si="35"/>
        <v/>
      </c>
      <c r="K180" s="22" t="str">
        <f t="shared" ca="1" si="35"/>
        <v/>
      </c>
      <c r="L180" s="22" t="str">
        <f t="shared" ca="1" si="35"/>
        <v/>
      </c>
      <c r="M180" s="22" t="str">
        <f t="shared" ca="1" si="35"/>
        <v/>
      </c>
      <c r="N180" s="22" t="str">
        <f t="shared" ca="1" si="35"/>
        <v/>
      </c>
      <c r="O180" s="22" t="str">
        <f t="shared" ca="1" si="35"/>
        <v/>
      </c>
      <c r="P180" s="23"/>
      <c r="Q180" s="23"/>
      <c r="R180" s="23"/>
      <c r="S180" s="23"/>
      <c r="T180" s="23"/>
      <c r="U180" s="23"/>
      <c r="V180" s="23"/>
      <c r="W180" s="23"/>
      <c r="X180" s="23"/>
      <c r="Y180" s="23"/>
      <c r="Z180" s="23"/>
    </row>
    <row r="181" spans="1:26" x14ac:dyDescent="0.55000000000000004">
      <c r="A181" s="6">
        <f t="shared" ca="1" si="31"/>
        <v>35581</v>
      </c>
      <c r="B181" s="22" t="str">
        <f t="shared" ca="1" si="34"/>
        <v/>
      </c>
      <c r="C181" s="22" t="str">
        <f t="shared" ca="1" si="34"/>
        <v/>
      </c>
      <c r="D181" s="22" t="str">
        <f t="shared" ca="1" si="34"/>
        <v/>
      </c>
      <c r="E181" s="22">
        <f t="shared" ca="1" si="28"/>
        <v>4.9000000000000002E-2</v>
      </c>
      <c r="F181" s="22">
        <f t="shared" ca="1" si="29"/>
        <v>2.2349936143039484E-2</v>
      </c>
      <c r="G181" s="22" t="str">
        <f t="shared" ca="1" si="30"/>
        <v/>
      </c>
      <c r="H181" s="22" t="str">
        <f t="shared" ca="1" si="35"/>
        <v/>
      </c>
      <c r="I181" s="22" t="str">
        <f t="shared" ca="1" si="35"/>
        <v/>
      </c>
      <c r="J181" s="22" t="str">
        <f t="shared" ca="1" si="35"/>
        <v/>
      </c>
      <c r="K181" s="22" t="str">
        <f t="shared" ca="1" si="35"/>
        <v/>
      </c>
      <c r="L181" s="22" t="str">
        <f t="shared" ca="1" si="35"/>
        <v/>
      </c>
      <c r="M181" s="22" t="str">
        <f t="shared" ca="1" si="35"/>
        <v/>
      </c>
      <c r="N181" s="22" t="str">
        <f t="shared" ca="1" si="35"/>
        <v/>
      </c>
      <c r="O181" s="22" t="str">
        <f t="shared" ca="1" si="35"/>
        <v/>
      </c>
      <c r="P181" s="23"/>
      <c r="Q181" s="23"/>
      <c r="R181" s="23"/>
      <c r="S181" s="23"/>
      <c r="T181" s="23"/>
      <c r="U181" s="23"/>
      <c r="V181" s="23"/>
      <c r="W181" s="23"/>
      <c r="X181" s="23"/>
      <c r="Y181" s="23"/>
      <c r="Z181" s="23"/>
    </row>
    <row r="182" spans="1:26" x14ac:dyDescent="0.55000000000000004">
      <c r="A182" s="6">
        <f t="shared" ca="1" si="31"/>
        <v>35611</v>
      </c>
      <c r="B182" s="22" t="str">
        <f t="shared" ca="1" si="34"/>
        <v/>
      </c>
      <c r="C182" s="22" t="str">
        <f t="shared" ca="1" si="34"/>
        <v/>
      </c>
      <c r="D182" s="22" t="str">
        <f t="shared" ca="1" si="34"/>
        <v/>
      </c>
      <c r="E182" s="22">
        <f t="shared" ca="1" si="28"/>
        <v>0.05</v>
      </c>
      <c r="F182" s="22">
        <f t="shared" ca="1" si="29"/>
        <v>2.2973835354180183E-2</v>
      </c>
      <c r="G182" s="22">
        <f t="shared" ca="1" si="30"/>
        <v>6.6480058153657318E-2</v>
      </c>
      <c r="H182" s="22" t="str">
        <f t="shared" ca="1" si="35"/>
        <v/>
      </c>
      <c r="I182" s="22" t="str">
        <f t="shared" ca="1" si="35"/>
        <v/>
      </c>
      <c r="J182" s="22" t="str">
        <f t="shared" ca="1" si="35"/>
        <v/>
      </c>
      <c r="K182" s="22" t="str">
        <f t="shared" ca="1" si="35"/>
        <v/>
      </c>
      <c r="L182" s="22" t="str">
        <f t="shared" ca="1" si="35"/>
        <v/>
      </c>
      <c r="M182" s="22" t="str">
        <f t="shared" ca="1" si="35"/>
        <v/>
      </c>
      <c r="N182" s="22" t="str">
        <f t="shared" ca="1" si="35"/>
        <v/>
      </c>
      <c r="O182" s="22" t="str">
        <f t="shared" ca="1" si="35"/>
        <v/>
      </c>
      <c r="P182" s="23"/>
      <c r="Q182" s="23"/>
      <c r="R182" s="23"/>
      <c r="S182" s="23"/>
      <c r="T182" s="23"/>
      <c r="U182" s="23"/>
      <c r="V182" s="23"/>
      <c r="W182" s="23"/>
      <c r="X182" s="23"/>
      <c r="Y182" s="23"/>
      <c r="Z182" s="23"/>
    </row>
    <row r="183" spans="1:26" x14ac:dyDescent="0.55000000000000004">
      <c r="A183" s="6">
        <f t="shared" ca="1" si="31"/>
        <v>35642</v>
      </c>
      <c r="B183" s="22" t="str">
        <f t="shared" ca="1" si="34"/>
        <v/>
      </c>
      <c r="C183" s="22" t="str">
        <f t="shared" ca="1" si="34"/>
        <v/>
      </c>
      <c r="D183" s="22" t="str">
        <f t="shared" ca="1" si="34"/>
        <v/>
      </c>
      <c r="E183" s="22">
        <f t="shared" ca="1" si="28"/>
        <v>4.9000000000000002E-2</v>
      </c>
      <c r="F183" s="22">
        <f t="shared" ca="1" si="29"/>
        <v>2.2292993630573354E-2</v>
      </c>
      <c r="G183" s="22" t="str">
        <f t="shared" ca="1" si="30"/>
        <v/>
      </c>
      <c r="H183" s="22" t="str">
        <f t="shared" ca="1" si="35"/>
        <v/>
      </c>
      <c r="I183" s="22" t="str">
        <f t="shared" ca="1" si="35"/>
        <v/>
      </c>
      <c r="J183" s="22" t="str">
        <f t="shared" ca="1" si="35"/>
        <v/>
      </c>
      <c r="K183" s="22" t="str">
        <f t="shared" ca="1" si="35"/>
        <v/>
      </c>
      <c r="L183" s="22" t="str">
        <f t="shared" ca="1" si="35"/>
        <v/>
      </c>
      <c r="M183" s="22" t="str">
        <f t="shared" ca="1" si="35"/>
        <v/>
      </c>
      <c r="N183" s="22" t="str">
        <f t="shared" ca="1" si="35"/>
        <v/>
      </c>
      <c r="O183" s="22" t="str">
        <f t="shared" ca="1" si="35"/>
        <v/>
      </c>
      <c r="P183" s="23"/>
      <c r="Q183" s="23"/>
      <c r="R183" s="23"/>
      <c r="S183" s="23"/>
      <c r="T183" s="23"/>
      <c r="U183" s="23"/>
      <c r="V183" s="23"/>
      <c r="W183" s="23"/>
      <c r="X183" s="23"/>
      <c r="Y183" s="23"/>
      <c r="Z183" s="23"/>
    </row>
    <row r="184" spans="1:26" x14ac:dyDescent="0.55000000000000004">
      <c r="A184" s="6">
        <f t="shared" ca="1" si="31"/>
        <v>35673</v>
      </c>
      <c r="B184" s="22" t="str">
        <f t="shared" ca="1" si="34"/>
        <v/>
      </c>
      <c r="C184" s="22" t="str">
        <f t="shared" ca="1" si="34"/>
        <v/>
      </c>
      <c r="D184" s="22" t="str">
        <f t="shared" ca="1" si="34"/>
        <v/>
      </c>
      <c r="E184" s="22">
        <f t="shared" ca="1" si="28"/>
        <v>4.8000000000000001E-2</v>
      </c>
      <c r="F184" s="22">
        <f t="shared" ca="1" si="29"/>
        <v>2.2250476795931284E-2</v>
      </c>
      <c r="G184" s="22" t="str">
        <f t="shared" ca="1" si="30"/>
        <v/>
      </c>
      <c r="H184" s="22" t="str">
        <f t="shared" ca="1" si="35"/>
        <v/>
      </c>
      <c r="I184" s="22" t="str">
        <f t="shared" ca="1" si="35"/>
        <v/>
      </c>
      <c r="J184" s="22" t="str">
        <f t="shared" ca="1" si="35"/>
        <v/>
      </c>
      <c r="K184" s="22" t="str">
        <f t="shared" ca="1" si="35"/>
        <v/>
      </c>
      <c r="L184" s="22" t="str">
        <f t="shared" ca="1" si="35"/>
        <v/>
      </c>
      <c r="M184" s="22" t="str">
        <f t="shared" ca="1" si="35"/>
        <v/>
      </c>
      <c r="N184" s="22" t="str">
        <f t="shared" ca="1" si="35"/>
        <v/>
      </c>
      <c r="O184" s="22" t="str">
        <f t="shared" ca="1" si="35"/>
        <v/>
      </c>
      <c r="P184" s="23"/>
      <c r="Q184" s="23"/>
      <c r="R184" s="23"/>
      <c r="S184" s="23"/>
      <c r="T184" s="23"/>
      <c r="U184" s="23"/>
      <c r="V184" s="23"/>
      <c r="W184" s="23"/>
      <c r="X184" s="23"/>
      <c r="Y184" s="23"/>
      <c r="Z184" s="23"/>
    </row>
    <row r="185" spans="1:26" x14ac:dyDescent="0.55000000000000004">
      <c r="A185" s="6">
        <f t="shared" ca="1" si="31"/>
        <v>35703</v>
      </c>
      <c r="B185" s="22" t="str">
        <f t="shared" ca="1" si="34"/>
        <v/>
      </c>
      <c r="C185" s="22" t="str">
        <f t="shared" ca="1" si="34"/>
        <v/>
      </c>
      <c r="D185" s="22" t="str">
        <f t="shared" ca="1" si="34"/>
        <v/>
      </c>
      <c r="E185" s="22">
        <f t="shared" ca="1" si="28"/>
        <v>4.9000000000000002E-2</v>
      </c>
      <c r="F185" s="22">
        <f t="shared" ca="1" si="29"/>
        <v>2.1546261089987251E-2</v>
      </c>
      <c r="G185" s="22">
        <f t="shared" ca="1" si="30"/>
        <v>5.0033921317361951E-2</v>
      </c>
      <c r="H185" s="22" t="str">
        <f t="shared" ca="1" si="35"/>
        <v/>
      </c>
      <c r="I185" s="22" t="str">
        <f t="shared" ca="1" si="35"/>
        <v/>
      </c>
      <c r="J185" s="22" t="str">
        <f t="shared" ca="1" si="35"/>
        <v/>
      </c>
      <c r="K185" s="22" t="str">
        <f t="shared" ca="1" si="35"/>
        <v/>
      </c>
      <c r="L185" s="22" t="str">
        <f t="shared" ca="1" si="35"/>
        <v/>
      </c>
      <c r="M185" s="22" t="str">
        <f t="shared" ca="1" si="35"/>
        <v/>
      </c>
      <c r="N185" s="22" t="str">
        <f t="shared" ca="1" si="35"/>
        <v/>
      </c>
      <c r="O185" s="22" t="str">
        <f t="shared" ca="1" si="35"/>
        <v/>
      </c>
      <c r="P185" s="23"/>
      <c r="Q185" s="23"/>
      <c r="R185" s="23"/>
      <c r="S185" s="23"/>
      <c r="T185" s="23"/>
      <c r="U185" s="23"/>
      <c r="V185" s="23"/>
      <c r="W185" s="23"/>
      <c r="X185" s="23"/>
      <c r="Y185" s="23"/>
      <c r="Z185" s="23"/>
    </row>
    <row r="186" spans="1:26" x14ac:dyDescent="0.55000000000000004">
      <c r="A186" s="6">
        <f t="shared" ca="1" si="31"/>
        <v>35734</v>
      </c>
      <c r="B186" s="22" t="str">
        <f t="shared" ca="1" si="34"/>
        <v/>
      </c>
      <c r="C186" s="22" t="str">
        <f t="shared" ca="1" si="34"/>
        <v/>
      </c>
      <c r="D186" s="22" t="str">
        <f t="shared" ca="1" si="34"/>
        <v/>
      </c>
      <c r="E186" s="22">
        <f t="shared" ca="1" si="28"/>
        <v>4.7E-2</v>
      </c>
      <c r="F186" s="22">
        <f t="shared" ca="1" si="29"/>
        <v>2.0846493998736504E-2</v>
      </c>
      <c r="G186" s="22" t="str">
        <f t="shared" ca="1" si="30"/>
        <v/>
      </c>
      <c r="H186" s="22" t="str">
        <f t="shared" ca="1" si="35"/>
        <v/>
      </c>
      <c r="I186" s="22" t="str">
        <f t="shared" ca="1" si="35"/>
        <v/>
      </c>
      <c r="J186" s="22" t="str">
        <f t="shared" ca="1" si="35"/>
        <v/>
      </c>
      <c r="K186" s="22" t="str">
        <f t="shared" ca="1" si="35"/>
        <v/>
      </c>
      <c r="L186" s="22" t="str">
        <f t="shared" ca="1" si="35"/>
        <v/>
      </c>
      <c r="M186" s="22" t="str">
        <f t="shared" ca="1" si="35"/>
        <v/>
      </c>
      <c r="N186" s="22" t="str">
        <f t="shared" ca="1" si="35"/>
        <v/>
      </c>
      <c r="O186" s="22" t="str">
        <f t="shared" ca="1" si="35"/>
        <v/>
      </c>
      <c r="P186" s="23"/>
      <c r="Q186" s="23"/>
      <c r="R186" s="23"/>
      <c r="S186" s="23"/>
      <c r="T186" s="23"/>
      <c r="U186" s="23"/>
      <c r="V186" s="23"/>
      <c r="W186" s="23"/>
      <c r="X186" s="23"/>
      <c r="Y186" s="23"/>
      <c r="Z186" s="23"/>
    </row>
    <row r="187" spans="1:26" x14ac:dyDescent="0.55000000000000004">
      <c r="A187" s="6">
        <f t="shared" ca="1" si="31"/>
        <v>35764</v>
      </c>
      <c r="B187" s="22" t="str">
        <f t="shared" ca="1" si="34"/>
        <v/>
      </c>
      <c r="C187" s="22" t="str">
        <f t="shared" ca="1" si="34"/>
        <v/>
      </c>
      <c r="D187" s="22" t="str">
        <f t="shared" ca="1" si="34"/>
        <v/>
      </c>
      <c r="E187" s="22">
        <f t="shared" ca="1" si="28"/>
        <v>4.5999999999999999E-2</v>
      </c>
      <c r="F187" s="22">
        <f t="shared" ca="1" si="29"/>
        <v>1.8284993694829721E-2</v>
      </c>
      <c r="G187" s="22" t="str">
        <f t="shared" ca="1" si="30"/>
        <v/>
      </c>
      <c r="H187" s="22" t="str">
        <f t="shared" ca="1" si="35"/>
        <v/>
      </c>
      <c r="I187" s="22" t="str">
        <f t="shared" ca="1" si="35"/>
        <v/>
      </c>
      <c r="J187" s="22" t="str">
        <f t="shared" ca="1" si="35"/>
        <v/>
      </c>
      <c r="K187" s="22" t="str">
        <f t="shared" ca="1" si="35"/>
        <v/>
      </c>
      <c r="L187" s="22" t="str">
        <f t="shared" ca="1" si="35"/>
        <v/>
      </c>
      <c r="M187" s="22" t="str">
        <f t="shared" ca="1" si="35"/>
        <v/>
      </c>
      <c r="N187" s="22" t="str">
        <f t="shared" ca="1" si="35"/>
        <v/>
      </c>
      <c r="O187" s="22" t="str">
        <f t="shared" ca="1" si="35"/>
        <v/>
      </c>
      <c r="P187" s="23"/>
      <c r="Q187" s="23"/>
      <c r="R187" s="23"/>
      <c r="S187" s="23"/>
      <c r="T187" s="23"/>
      <c r="U187" s="23"/>
      <c r="V187" s="23"/>
      <c r="W187" s="23"/>
      <c r="X187" s="23"/>
      <c r="Y187" s="23"/>
      <c r="Z187" s="23"/>
    </row>
    <row r="188" spans="1:26" x14ac:dyDescent="0.55000000000000004">
      <c r="A188" s="6">
        <f t="shared" ca="1" si="31"/>
        <v>35795</v>
      </c>
      <c r="B188" s="22" t="str">
        <f t="shared" ref="B188:D207" ca="1" si="36">IF($A188="","",IF(ISERROR(IF(ISERROR(INDEX(FredRatesData_AllData,MATCH($A188-(MAX(0,WEEKDAY($A188,2)-5)),FredRatesData_Dates,0),MATCH(B$6,FredRatesData_IDs,0),1)/B$5),INDEX(FredRatesData_AllData,MATCH($A188-(MAX(0,WEEKDAY($A188,2)-5))-3,FredRatesData_Dates,0),MATCH(B$6,FredRatesData_IDs,0),1)/B$5,INDEX(FredRatesData_AllData,MATCH($A188-(MAX(0,WEEKDAY($A188,2)-5)),FredRatesData_Dates,0),MATCH(B$6,FredRatesData_IDs,0),1)/B$5)),"",IF(ISERROR(INDEX(FredRatesData_AllData,MATCH($A188-(MAX(0,WEEKDAY($A188,2)-5)),FredRatesData_Dates,0),MATCH(B$6,FredRatesData_IDs,0),1)/B$5),INDEX(FredRatesData_AllData,MATCH($A188-(MAX(0,WEEKDAY($A188,2)-5))-3,FredRatesData_Dates,0),MATCH(B$6,FredRatesData_IDs,0),1)/B$5,INDEX(FredRatesData_AllData,MATCH($A188-(MAX(0,WEEKDAY($A188,2)-5)),FredRatesData_Dates,0),MATCH(B$6,FredRatesData_IDs,0),1)/B$5)))</f>
        <v/>
      </c>
      <c r="C188" s="22" t="str">
        <f t="shared" ca="1" si="36"/>
        <v/>
      </c>
      <c r="D188" s="22" t="str">
        <f t="shared" ca="1" si="36"/>
        <v/>
      </c>
      <c r="E188" s="22">
        <f t="shared" ca="1" si="28"/>
        <v>4.7E-2</v>
      </c>
      <c r="F188" s="22">
        <f t="shared" ca="1" si="29"/>
        <v>1.7023959646910614E-2</v>
      </c>
      <c r="G188" s="22">
        <f t="shared" ca="1" si="30"/>
        <v>3.4352660500036158E-2</v>
      </c>
      <c r="H188" s="22" t="str">
        <f t="shared" ref="H188:O207" ca="1" si="37">IF($A188="","",IF(ISERROR(IF(ISERROR(INDEX(FredRatesData_AllData,MATCH($A188-(MAX(0,WEEKDAY($A188,2)-5)),FredRatesData_Dates,0),MATCH(H$6,FredRatesData_IDs,0),1)/H$5),INDEX(FredRatesData_AllData,MATCH($A188-(MAX(0,WEEKDAY($A188,2)-5))-3,FredRatesData_Dates,0),MATCH(H$6,FredRatesData_IDs,0),1)/H$5,INDEX(FredRatesData_AllData,MATCH($A188-(MAX(0,WEEKDAY($A188,2)-5)),FredRatesData_Dates,0),MATCH(H$6,FredRatesData_IDs,0),1)/H$5)),"",IF(ISERROR(INDEX(FredRatesData_AllData,MATCH($A188-(MAX(0,WEEKDAY($A188,2)-5)),FredRatesData_Dates,0),MATCH(H$6,FredRatesData_IDs,0),1)/H$5),INDEX(FredRatesData_AllData,MATCH($A188-(MAX(0,WEEKDAY($A188,2)-5))-3,FredRatesData_Dates,0),MATCH(H$6,FredRatesData_IDs,0),1)/H$5,INDEX(FredRatesData_AllData,MATCH($A188-(MAX(0,WEEKDAY($A188,2)-5)),FredRatesData_Dates,0),MATCH(H$6,FredRatesData_IDs,0),1)/H$5)))</f>
        <v/>
      </c>
      <c r="I188" s="22" t="str">
        <f t="shared" ca="1" si="37"/>
        <v/>
      </c>
      <c r="J188" s="22" t="str">
        <f t="shared" ca="1" si="37"/>
        <v/>
      </c>
      <c r="K188" s="22" t="str">
        <f t="shared" ca="1" si="37"/>
        <v/>
      </c>
      <c r="L188" s="22" t="str">
        <f t="shared" ca="1" si="37"/>
        <v/>
      </c>
      <c r="M188" s="22" t="str">
        <f t="shared" ca="1" si="37"/>
        <v/>
      </c>
      <c r="N188" s="22" t="str">
        <f t="shared" ca="1" si="37"/>
        <v/>
      </c>
      <c r="O188" s="22" t="str">
        <f t="shared" ca="1" si="37"/>
        <v/>
      </c>
      <c r="P188" s="23"/>
      <c r="Q188" s="23"/>
      <c r="R188" s="23"/>
      <c r="S188" s="23"/>
      <c r="T188" s="23"/>
      <c r="U188" s="23"/>
      <c r="V188" s="23"/>
      <c r="W188" s="23"/>
      <c r="X188" s="23"/>
      <c r="Y188" s="23"/>
      <c r="Z188" s="23"/>
    </row>
    <row r="189" spans="1:26" x14ac:dyDescent="0.55000000000000004">
      <c r="A189" s="6">
        <f t="shared" ca="1" si="31"/>
        <v>35826</v>
      </c>
      <c r="B189" s="22" t="str">
        <f t="shared" ca="1" si="36"/>
        <v/>
      </c>
      <c r="C189" s="22" t="str">
        <f t="shared" ca="1" si="36"/>
        <v/>
      </c>
      <c r="D189" s="22" t="str">
        <f t="shared" ca="1" si="36"/>
        <v/>
      </c>
      <c r="E189" s="22">
        <f t="shared" ca="1" si="28"/>
        <v>4.5999999999999999E-2</v>
      </c>
      <c r="F189" s="22">
        <f t="shared" ca="1" si="29"/>
        <v>1.5713387806411072E-2</v>
      </c>
      <c r="G189" s="22" t="str">
        <f t="shared" ca="1" si="30"/>
        <v/>
      </c>
      <c r="H189" s="22" t="str">
        <f t="shared" ca="1" si="37"/>
        <v/>
      </c>
      <c r="I189" s="22" t="str">
        <f t="shared" ca="1" si="37"/>
        <v/>
      </c>
      <c r="J189" s="22" t="str">
        <f t="shared" ca="1" si="37"/>
        <v/>
      </c>
      <c r="K189" s="22" t="str">
        <f t="shared" ca="1" si="37"/>
        <v/>
      </c>
      <c r="L189" s="22" t="str">
        <f t="shared" ca="1" si="37"/>
        <v/>
      </c>
      <c r="M189" s="22" t="str">
        <f t="shared" ca="1" si="37"/>
        <v/>
      </c>
      <c r="N189" s="22" t="str">
        <f t="shared" ca="1" si="37"/>
        <v/>
      </c>
      <c r="O189" s="22" t="str">
        <f t="shared" ca="1" si="37"/>
        <v/>
      </c>
      <c r="P189" s="23"/>
      <c r="Q189" s="23"/>
      <c r="R189" s="23"/>
      <c r="S189" s="23"/>
      <c r="T189" s="23"/>
      <c r="U189" s="23"/>
      <c r="V189" s="23"/>
      <c r="W189" s="23"/>
      <c r="X189" s="23"/>
      <c r="Y189" s="23"/>
      <c r="Z189" s="23"/>
    </row>
    <row r="190" spans="1:26" x14ac:dyDescent="0.55000000000000004">
      <c r="A190" s="6">
        <f t="shared" ca="1" si="31"/>
        <v>35854</v>
      </c>
      <c r="B190" s="22" t="str">
        <f t="shared" ca="1" si="36"/>
        <v/>
      </c>
      <c r="C190" s="22" t="str">
        <f t="shared" ca="1" si="36"/>
        <v/>
      </c>
      <c r="D190" s="22" t="str">
        <f t="shared" ca="1" si="36"/>
        <v/>
      </c>
      <c r="E190" s="22">
        <f t="shared" ca="1" si="28"/>
        <v>4.5999999999999999E-2</v>
      </c>
      <c r="F190" s="22">
        <f t="shared" ca="1" si="29"/>
        <v>1.441102756892243E-2</v>
      </c>
      <c r="G190" s="22" t="str">
        <f t="shared" ca="1" si="30"/>
        <v/>
      </c>
      <c r="H190" s="22" t="str">
        <f t="shared" ca="1" si="37"/>
        <v/>
      </c>
      <c r="I190" s="22" t="str">
        <f t="shared" ca="1" si="37"/>
        <v/>
      </c>
      <c r="J190" s="22" t="str">
        <f t="shared" ca="1" si="37"/>
        <v/>
      </c>
      <c r="K190" s="22" t="str">
        <f t="shared" ca="1" si="37"/>
        <v/>
      </c>
      <c r="L190" s="22" t="str">
        <f t="shared" ca="1" si="37"/>
        <v/>
      </c>
      <c r="M190" s="22" t="str">
        <f t="shared" ca="1" si="37"/>
        <v/>
      </c>
      <c r="N190" s="22" t="str">
        <f t="shared" ca="1" si="37"/>
        <v/>
      </c>
      <c r="O190" s="22" t="str">
        <f t="shared" ca="1" si="37"/>
        <v/>
      </c>
      <c r="P190" s="23"/>
      <c r="Q190" s="23"/>
      <c r="R190" s="23"/>
      <c r="S190" s="23"/>
      <c r="T190" s="23"/>
      <c r="U190" s="23"/>
      <c r="V190" s="23"/>
      <c r="W190" s="23"/>
      <c r="X190" s="23"/>
      <c r="Y190" s="23"/>
      <c r="Z190" s="23"/>
    </row>
    <row r="191" spans="1:26" x14ac:dyDescent="0.55000000000000004">
      <c r="A191" s="6">
        <f t="shared" ca="1" si="31"/>
        <v>35885</v>
      </c>
      <c r="B191" s="22" t="str">
        <f t="shared" ca="1" si="36"/>
        <v/>
      </c>
      <c r="C191" s="22" t="str">
        <f t="shared" ca="1" si="36"/>
        <v/>
      </c>
      <c r="D191" s="22" t="str">
        <f t="shared" ca="1" si="36"/>
        <v/>
      </c>
      <c r="E191" s="22">
        <f t="shared" ca="1" si="28"/>
        <v>4.7E-2</v>
      </c>
      <c r="F191" s="22">
        <f t="shared" ca="1" si="29"/>
        <v>1.3749999999999929E-2</v>
      </c>
      <c r="G191" s="22">
        <f t="shared" ca="1" si="30"/>
        <v>3.9979196600575584E-2</v>
      </c>
      <c r="H191" s="22" t="str">
        <f t="shared" ca="1" si="37"/>
        <v/>
      </c>
      <c r="I191" s="22" t="str">
        <f t="shared" ca="1" si="37"/>
        <v/>
      </c>
      <c r="J191" s="22" t="str">
        <f t="shared" ca="1" si="37"/>
        <v/>
      </c>
      <c r="K191" s="22" t="str">
        <f t="shared" ca="1" si="37"/>
        <v/>
      </c>
      <c r="L191" s="22" t="str">
        <f t="shared" ca="1" si="37"/>
        <v/>
      </c>
      <c r="M191" s="22" t="str">
        <f t="shared" ca="1" si="37"/>
        <v/>
      </c>
      <c r="N191" s="22" t="str">
        <f t="shared" ca="1" si="37"/>
        <v/>
      </c>
      <c r="O191" s="22" t="str">
        <f t="shared" ca="1" si="37"/>
        <v/>
      </c>
      <c r="P191" s="23"/>
      <c r="Q191" s="23"/>
      <c r="R191" s="23"/>
      <c r="S191" s="23"/>
      <c r="T191" s="23"/>
      <c r="U191" s="23"/>
      <c r="V191" s="23"/>
      <c r="W191" s="23"/>
      <c r="X191" s="23"/>
      <c r="Y191" s="23"/>
      <c r="Z191" s="23"/>
    </row>
    <row r="192" spans="1:26" x14ac:dyDescent="0.55000000000000004">
      <c r="A192" s="6">
        <f t="shared" ca="1" si="31"/>
        <v>35915</v>
      </c>
      <c r="B192" s="22" t="str">
        <f t="shared" ca="1" si="36"/>
        <v/>
      </c>
      <c r="C192" s="22" t="str">
        <f t="shared" ca="1" si="36"/>
        <v/>
      </c>
      <c r="D192" s="22" t="str">
        <f t="shared" ca="1" si="36"/>
        <v/>
      </c>
      <c r="E192" s="22">
        <f t="shared" ca="1" si="28"/>
        <v>4.2999999999999997E-2</v>
      </c>
      <c r="F192" s="22">
        <f t="shared" ca="1" si="29"/>
        <v>1.4357053682896526E-2</v>
      </c>
      <c r="G192" s="22" t="str">
        <f t="shared" ca="1" si="30"/>
        <v/>
      </c>
      <c r="H192" s="22" t="str">
        <f t="shared" ca="1" si="37"/>
        <v/>
      </c>
      <c r="I192" s="22" t="str">
        <f t="shared" ca="1" si="37"/>
        <v/>
      </c>
      <c r="J192" s="22" t="str">
        <f t="shared" ca="1" si="37"/>
        <v/>
      </c>
      <c r="K192" s="22" t="str">
        <f t="shared" ca="1" si="37"/>
        <v/>
      </c>
      <c r="L192" s="22" t="str">
        <f t="shared" ca="1" si="37"/>
        <v/>
      </c>
      <c r="M192" s="22" t="str">
        <f t="shared" ca="1" si="37"/>
        <v/>
      </c>
      <c r="N192" s="22" t="str">
        <f t="shared" ca="1" si="37"/>
        <v/>
      </c>
      <c r="O192" s="22" t="str">
        <f t="shared" ca="1" si="37"/>
        <v/>
      </c>
      <c r="P192" s="23"/>
      <c r="Q192" s="23"/>
      <c r="R192" s="23"/>
      <c r="S192" s="23"/>
      <c r="T192" s="23"/>
      <c r="U192" s="23"/>
      <c r="V192" s="23"/>
      <c r="W192" s="23"/>
      <c r="X192" s="23"/>
      <c r="Y192" s="23"/>
      <c r="Z192" s="23"/>
    </row>
    <row r="193" spans="1:26" x14ac:dyDescent="0.55000000000000004">
      <c r="A193" s="6">
        <f t="shared" ca="1" si="31"/>
        <v>35946</v>
      </c>
      <c r="B193" s="22" t="str">
        <f t="shared" ca="1" si="36"/>
        <v/>
      </c>
      <c r="C193" s="22" t="str">
        <f t="shared" ca="1" si="36"/>
        <v/>
      </c>
      <c r="D193" s="22" t="str">
        <f t="shared" ca="1" si="36"/>
        <v/>
      </c>
      <c r="E193" s="22">
        <f t="shared" ca="1" si="28"/>
        <v>4.4000000000000004E-2</v>
      </c>
      <c r="F193" s="22">
        <f t="shared" ca="1" si="29"/>
        <v>1.6864459712679691E-2</v>
      </c>
      <c r="G193" s="22" t="str">
        <f t="shared" ca="1" si="30"/>
        <v/>
      </c>
      <c r="H193" s="22" t="str">
        <f t="shared" ca="1" si="37"/>
        <v/>
      </c>
      <c r="I193" s="22" t="str">
        <f t="shared" ca="1" si="37"/>
        <v/>
      </c>
      <c r="J193" s="22" t="str">
        <f t="shared" ca="1" si="37"/>
        <v/>
      </c>
      <c r="K193" s="22" t="str">
        <f t="shared" ca="1" si="37"/>
        <v/>
      </c>
      <c r="L193" s="22" t="str">
        <f t="shared" ca="1" si="37"/>
        <v/>
      </c>
      <c r="M193" s="22" t="str">
        <f t="shared" ca="1" si="37"/>
        <v/>
      </c>
      <c r="N193" s="22" t="str">
        <f t="shared" ca="1" si="37"/>
        <v/>
      </c>
      <c r="O193" s="22" t="str">
        <f t="shared" ca="1" si="37"/>
        <v/>
      </c>
      <c r="P193" s="23"/>
      <c r="Q193" s="23"/>
      <c r="R193" s="23"/>
      <c r="S193" s="23"/>
      <c r="T193" s="23"/>
      <c r="U193" s="23"/>
      <c r="V193" s="23"/>
      <c r="W193" s="23"/>
      <c r="X193" s="23"/>
      <c r="Y193" s="23"/>
      <c r="Z193" s="23"/>
    </row>
    <row r="194" spans="1:26" x14ac:dyDescent="0.55000000000000004">
      <c r="A194" s="6">
        <f t="shared" ca="1" si="31"/>
        <v>35976</v>
      </c>
      <c r="B194" s="22" t="str">
        <f t="shared" ca="1" si="36"/>
        <v/>
      </c>
      <c r="C194" s="22" t="str">
        <f t="shared" ca="1" si="36"/>
        <v/>
      </c>
      <c r="D194" s="22" t="str">
        <f t="shared" ca="1" si="36"/>
        <v/>
      </c>
      <c r="E194" s="22">
        <f t="shared" ca="1" si="28"/>
        <v>4.4999999999999998E-2</v>
      </c>
      <c r="F194" s="22">
        <f t="shared" ca="1" si="29"/>
        <v>1.6843418590143378E-2</v>
      </c>
      <c r="G194" s="22">
        <f t="shared" ca="1" si="30"/>
        <v>3.7032285523092234E-2</v>
      </c>
      <c r="H194" s="22" t="str">
        <f t="shared" ca="1" si="37"/>
        <v/>
      </c>
      <c r="I194" s="22" t="str">
        <f t="shared" ca="1" si="37"/>
        <v/>
      </c>
      <c r="J194" s="22" t="str">
        <f t="shared" ca="1" si="37"/>
        <v/>
      </c>
      <c r="K194" s="22" t="str">
        <f t="shared" ca="1" si="37"/>
        <v/>
      </c>
      <c r="L194" s="22" t="str">
        <f t="shared" ca="1" si="37"/>
        <v/>
      </c>
      <c r="M194" s="22" t="str">
        <f t="shared" ca="1" si="37"/>
        <v/>
      </c>
      <c r="N194" s="22" t="str">
        <f t="shared" ca="1" si="37"/>
        <v/>
      </c>
      <c r="O194" s="22" t="str">
        <f t="shared" ca="1" si="37"/>
        <v/>
      </c>
      <c r="P194" s="23"/>
      <c r="Q194" s="23"/>
      <c r="R194" s="23"/>
      <c r="S194" s="23"/>
      <c r="T194" s="23"/>
      <c r="U194" s="23"/>
      <c r="V194" s="23"/>
      <c r="W194" s="23"/>
      <c r="X194" s="23"/>
      <c r="Y194" s="23"/>
      <c r="Z194" s="23"/>
    </row>
    <row r="195" spans="1:26" x14ac:dyDescent="0.55000000000000004">
      <c r="A195" s="6">
        <f t="shared" ca="1" si="31"/>
        <v>36007</v>
      </c>
      <c r="B195" s="22" t="str">
        <f t="shared" ca="1" si="36"/>
        <v/>
      </c>
      <c r="C195" s="22" t="str">
        <f t="shared" ca="1" si="36"/>
        <v/>
      </c>
      <c r="D195" s="22" t="str">
        <f t="shared" ca="1" si="36"/>
        <v/>
      </c>
      <c r="E195" s="22">
        <f t="shared" ca="1" si="28"/>
        <v>4.4999999999999998E-2</v>
      </c>
      <c r="F195" s="22">
        <f t="shared" ca="1" si="29"/>
        <v>1.6822429906542036E-2</v>
      </c>
      <c r="G195" s="22" t="str">
        <f t="shared" ca="1" si="30"/>
        <v/>
      </c>
      <c r="H195" s="22" t="str">
        <f t="shared" ca="1" si="37"/>
        <v/>
      </c>
      <c r="I195" s="22" t="str">
        <f t="shared" ca="1" si="37"/>
        <v/>
      </c>
      <c r="J195" s="22" t="str">
        <f t="shared" ca="1" si="37"/>
        <v/>
      </c>
      <c r="K195" s="22" t="str">
        <f t="shared" ca="1" si="37"/>
        <v/>
      </c>
      <c r="L195" s="22" t="str">
        <f t="shared" ca="1" si="37"/>
        <v/>
      </c>
      <c r="M195" s="22" t="str">
        <f t="shared" ca="1" si="37"/>
        <v/>
      </c>
      <c r="N195" s="22" t="str">
        <f t="shared" ca="1" si="37"/>
        <v/>
      </c>
      <c r="O195" s="22" t="str">
        <f t="shared" ca="1" si="37"/>
        <v/>
      </c>
      <c r="P195" s="23"/>
      <c r="Q195" s="23"/>
      <c r="R195" s="23"/>
      <c r="S195" s="23"/>
      <c r="T195" s="23"/>
      <c r="U195" s="23"/>
      <c r="V195" s="23"/>
      <c r="W195" s="23"/>
      <c r="X195" s="23"/>
      <c r="Y195" s="23"/>
      <c r="Z195" s="23"/>
    </row>
    <row r="196" spans="1:26" x14ac:dyDescent="0.55000000000000004">
      <c r="A196" s="6">
        <f t="shared" ca="1" si="31"/>
        <v>36038</v>
      </c>
      <c r="B196" s="22" t="str">
        <f t="shared" ca="1" si="36"/>
        <v/>
      </c>
      <c r="C196" s="22" t="str">
        <f t="shared" ca="1" si="36"/>
        <v/>
      </c>
      <c r="D196" s="22" t="str">
        <f t="shared" ca="1" si="36"/>
        <v/>
      </c>
      <c r="E196" s="22">
        <f t="shared" ca="1" si="28"/>
        <v>4.4999999999999998E-2</v>
      </c>
      <c r="F196" s="22">
        <f t="shared" ca="1" si="29"/>
        <v>1.6169154228855787E-2</v>
      </c>
      <c r="G196" s="22" t="str">
        <f t="shared" ca="1" si="30"/>
        <v/>
      </c>
      <c r="H196" s="22" t="str">
        <f t="shared" ca="1" si="37"/>
        <v/>
      </c>
      <c r="I196" s="22" t="str">
        <f t="shared" ca="1" si="37"/>
        <v/>
      </c>
      <c r="J196" s="22" t="str">
        <f t="shared" ca="1" si="37"/>
        <v/>
      </c>
      <c r="K196" s="22" t="str">
        <f t="shared" ca="1" si="37"/>
        <v/>
      </c>
      <c r="L196" s="22" t="str">
        <f t="shared" ca="1" si="37"/>
        <v/>
      </c>
      <c r="M196" s="22" t="str">
        <f t="shared" ca="1" si="37"/>
        <v/>
      </c>
      <c r="N196" s="22" t="str">
        <f t="shared" ca="1" si="37"/>
        <v/>
      </c>
      <c r="O196" s="22" t="str">
        <f t="shared" ca="1" si="37"/>
        <v/>
      </c>
      <c r="P196" s="23"/>
      <c r="Q196" s="23"/>
      <c r="R196" s="23"/>
      <c r="S196" s="23"/>
      <c r="T196" s="23"/>
      <c r="U196" s="23"/>
      <c r="V196" s="23"/>
      <c r="W196" s="23"/>
      <c r="X196" s="23"/>
      <c r="Y196" s="23"/>
      <c r="Z196" s="23"/>
    </row>
    <row r="197" spans="1:26" x14ac:dyDescent="0.55000000000000004">
      <c r="A197" s="6">
        <f t="shared" ca="1" si="31"/>
        <v>36068</v>
      </c>
      <c r="B197" s="22" t="str">
        <f t="shared" ca="1" si="36"/>
        <v/>
      </c>
      <c r="C197" s="22" t="str">
        <f t="shared" ca="1" si="36"/>
        <v/>
      </c>
      <c r="D197" s="22" t="str">
        <f t="shared" ca="1" si="36"/>
        <v/>
      </c>
      <c r="E197" s="22">
        <f t="shared" ca="1" si="28"/>
        <v>4.5999999999999999E-2</v>
      </c>
      <c r="F197" s="22">
        <f t="shared" ca="1" si="29"/>
        <v>1.4888337468982771E-2</v>
      </c>
      <c r="G197" s="22">
        <f t="shared" ca="1" si="30"/>
        <v>5.0102696090581489E-2</v>
      </c>
      <c r="H197" s="22" t="str">
        <f t="shared" ca="1" si="37"/>
        <v/>
      </c>
      <c r="I197" s="22" t="str">
        <f t="shared" ca="1" si="37"/>
        <v/>
      </c>
      <c r="J197" s="22" t="str">
        <f t="shared" ca="1" si="37"/>
        <v/>
      </c>
      <c r="K197" s="22" t="str">
        <f t="shared" ca="1" si="37"/>
        <v/>
      </c>
      <c r="L197" s="22" t="str">
        <f t="shared" ca="1" si="37"/>
        <v/>
      </c>
      <c r="M197" s="22" t="str">
        <f t="shared" ca="1" si="37"/>
        <v/>
      </c>
      <c r="N197" s="22" t="str">
        <f t="shared" ca="1" si="37"/>
        <v/>
      </c>
      <c r="O197" s="22" t="str">
        <f t="shared" ca="1" si="37"/>
        <v/>
      </c>
      <c r="P197" s="23"/>
      <c r="Q197" s="23"/>
      <c r="R197" s="23"/>
      <c r="S197" s="23"/>
      <c r="T197" s="23"/>
      <c r="U197" s="23"/>
      <c r="V197" s="23"/>
      <c r="W197" s="23"/>
      <c r="X197" s="23"/>
      <c r="Y197" s="23"/>
      <c r="Z197" s="23"/>
    </row>
    <row r="198" spans="1:26" x14ac:dyDescent="0.55000000000000004">
      <c r="A198" s="6">
        <f t="shared" ca="1" si="31"/>
        <v>36099</v>
      </c>
      <c r="B198" s="22" t="str">
        <f t="shared" ca="1" si="36"/>
        <v/>
      </c>
      <c r="C198" s="22" t="str">
        <f t="shared" ca="1" si="36"/>
        <v/>
      </c>
      <c r="D198" s="22" t="str">
        <f t="shared" ca="1" si="36"/>
        <v/>
      </c>
      <c r="E198" s="22">
        <f t="shared" ca="1" si="28"/>
        <v>4.4999999999999998E-2</v>
      </c>
      <c r="F198" s="22">
        <f t="shared" ca="1" si="29"/>
        <v>1.4851485148514865E-2</v>
      </c>
      <c r="G198" s="22" t="str">
        <f t="shared" ca="1" si="30"/>
        <v/>
      </c>
      <c r="H198" s="22" t="str">
        <f t="shared" ca="1" si="37"/>
        <v/>
      </c>
      <c r="I198" s="22" t="str">
        <f t="shared" ca="1" si="37"/>
        <v/>
      </c>
      <c r="J198" s="22" t="str">
        <f t="shared" ca="1" si="37"/>
        <v/>
      </c>
      <c r="K198" s="22" t="str">
        <f t="shared" ca="1" si="37"/>
        <v/>
      </c>
      <c r="L198" s="22" t="str">
        <f t="shared" ca="1" si="37"/>
        <v/>
      </c>
      <c r="M198" s="22" t="str">
        <f t="shared" ca="1" si="37"/>
        <v/>
      </c>
      <c r="N198" s="22" t="str">
        <f t="shared" ca="1" si="37"/>
        <v/>
      </c>
      <c r="O198" s="22" t="str">
        <f t="shared" ca="1" si="37"/>
        <v/>
      </c>
      <c r="P198" s="23"/>
      <c r="Q198" s="23"/>
      <c r="R198" s="23"/>
      <c r="S198" s="23"/>
      <c r="T198" s="23"/>
      <c r="U198" s="23"/>
      <c r="V198" s="23"/>
      <c r="W198" s="23"/>
      <c r="X198" s="23"/>
      <c r="Y198" s="23"/>
      <c r="Z198" s="23"/>
    </row>
    <row r="199" spans="1:26" x14ac:dyDescent="0.55000000000000004">
      <c r="A199" s="6">
        <f t="shared" ca="1" si="31"/>
        <v>36129</v>
      </c>
      <c r="B199" s="22" t="str">
        <f t="shared" ca="1" si="36"/>
        <v/>
      </c>
      <c r="C199" s="22" t="str">
        <f t="shared" ca="1" si="36"/>
        <v/>
      </c>
      <c r="D199" s="22" t="str">
        <f t="shared" ca="1" si="36"/>
        <v/>
      </c>
      <c r="E199" s="22">
        <f t="shared" ca="1" si="28"/>
        <v>4.4000000000000004E-2</v>
      </c>
      <c r="F199" s="22">
        <f t="shared" ca="1" si="29"/>
        <v>1.5479876160990669E-2</v>
      </c>
      <c r="G199" s="22" t="str">
        <f t="shared" ca="1" si="30"/>
        <v/>
      </c>
      <c r="H199" s="22" t="str">
        <f t="shared" ca="1" si="37"/>
        <v/>
      </c>
      <c r="I199" s="22" t="str">
        <f t="shared" ca="1" si="37"/>
        <v/>
      </c>
      <c r="J199" s="22" t="str">
        <f t="shared" ca="1" si="37"/>
        <v/>
      </c>
      <c r="K199" s="22" t="str">
        <f t="shared" ca="1" si="37"/>
        <v/>
      </c>
      <c r="L199" s="22" t="str">
        <f t="shared" ca="1" si="37"/>
        <v/>
      </c>
      <c r="M199" s="22" t="str">
        <f t="shared" ca="1" si="37"/>
        <v/>
      </c>
      <c r="N199" s="22" t="str">
        <f t="shared" ca="1" si="37"/>
        <v/>
      </c>
      <c r="O199" s="22" t="str">
        <f t="shared" ca="1" si="37"/>
        <v/>
      </c>
      <c r="P199" s="23"/>
      <c r="Q199" s="23"/>
      <c r="R199" s="23"/>
      <c r="S199" s="23"/>
      <c r="T199" s="23"/>
      <c r="U199" s="23"/>
      <c r="V199" s="23"/>
      <c r="W199" s="23"/>
      <c r="X199" s="23"/>
      <c r="Y199" s="23"/>
      <c r="Z199" s="23"/>
    </row>
    <row r="200" spans="1:26" x14ac:dyDescent="0.55000000000000004">
      <c r="A200" s="6">
        <f t="shared" ca="1" si="31"/>
        <v>36160</v>
      </c>
      <c r="B200" s="22" t="str">
        <f t="shared" ca="1" si="36"/>
        <v/>
      </c>
      <c r="C200" s="22" t="str">
        <f t="shared" ca="1" si="36"/>
        <v/>
      </c>
      <c r="D200" s="22" t="str">
        <f t="shared" ca="1" si="36"/>
        <v/>
      </c>
      <c r="E200" s="22">
        <f t="shared" ref="E200:E263" ca="1" si="38">IF(OR($A200="",ISERROR(INDEX(FredEcon_AllData,MATCH($A200,FredEcon_EndDates,0),MATCH(E$6,FredEcon_IDs,0),1)/E$5)),"",INDEX(FredEcon_AllData,MATCH($A200,FredEcon_EndDates,0),MATCH(E$6,FredEcon_IDs,0),1)/E$5)</f>
        <v>4.4000000000000004E-2</v>
      </c>
      <c r="F200" s="22">
        <f t="shared" ref="F200:F263" ca="1" si="39">IF(OR($A200="",ISERROR(INDEX(FredCPI_YoY,MATCH($A200,FredCPI_EndDates,0),1))),"",INDEX(FredCPI_YoY,MATCH($A200,FredCPI_EndDates,0),1))</f>
        <v>1.6119032858028515E-2</v>
      </c>
      <c r="G200" s="22">
        <f t="shared" ref="G200:G263" ca="1" si="40">IF($A200="","",IF(ISERROR(INDEX(FredGDP_QoQSAAR,MATCH($A200,FredGDP_EndDates,0),1)),"",INDEX(FredGDP_QoQSAAR,MATCH($A200,FredGDP_EndDates,0),1)))</f>
        <v>6.4635209162316798E-2</v>
      </c>
      <c r="H200" s="22" t="str">
        <f t="shared" ca="1" si="37"/>
        <v/>
      </c>
      <c r="I200" s="22" t="str">
        <f t="shared" ca="1" si="37"/>
        <v/>
      </c>
      <c r="J200" s="22" t="str">
        <f t="shared" ca="1" si="37"/>
        <v/>
      </c>
      <c r="K200" s="22" t="str">
        <f t="shared" ca="1" si="37"/>
        <v/>
      </c>
      <c r="L200" s="22" t="str">
        <f t="shared" ca="1" si="37"/>
        <v/>
      </c>
      <c r="M200" s="22" t="str">
        <f t="shared" ca="1" si="37"/>
        <v/>
      </c>
      <c r="N200" s="22" t="str">
        <f t="shared" ca="1" si="37"/>
        <v/>
      </c>
      <c r="O200" s="22" t="str">
        <f t="shared" ca="1" si="37"/>
        <v/>
      </c>
      <c r="P200" s="23"/>
      <c r="Q200" s="23"/>
      <c r="R200" s="23"/>
      <c r="S200" s="23"/>
      <c r="T200" s="23"/>
      <c r="U200" s="23"/>
      <c r="V200" s="23"/>
      <c r="W200" s="23"/>
      <c r="X200" s="23"/>
      <c r="Y200" s="23"/>
      <c r="Z200" s="23"/>
    </row>
    <row r="201" spans="1:26" x14ac:dyDescent="0.55000000000000004">
      <c r="A201" s="6">
        <f t="shared" ref="A201:A264" ca="1" si="41">IF(A200="","",IF(ISERROR(DataMatrixFrequency/1),IF(EOMONTH(A200,1)&lt;=DataMatrixEndDate,EOMONTH(A200,1),""),IF((A200+DataMatrixFrequency)&lt;=DataMatrixEndDate,A200+DataMatrixFrequency,"")))</f>
        <v>36191</v>
      </c>
      <c r="B201" s="22" t="str">
        <f t="shared" ca="1" si="36"/>
        <v/>
      </c>
      <c r="C201" s="22" t="str">
        <f t="shared" ca="1" si="36"/>
        <v/>
      </c>
      <c r="D201" s="22" t="str">
        <f t="shared" ca="1" si="36"/>
        <v/>
      </c>
      <c r="E201" s="22">
        <f t="shared" ca="1" si="38"/>
        <v>4.2999999999999997E-2</v>
      </c>
      <c r="F201" s="22">
        <f t="shared" ca="1" si="39"/>
        <v>1.6707920792079278E-2</v>
      </c>
      <c r="G201" s="22" t="str">
        <f t="shared" ca="1" si="40"/>
        <v/>
      </c>
      <c r="H201" s="22" t="str">
        <f t="shared" ca="1" si="37"/>
        <v/>
      </c>
      <c r="I201" s="22" t="str">
        <f t="shared" ca="1" si="37"/>
        <v/>
      </c>
      <c r="J201" s="22" t="str">
        <f t="shared" ca="1" si="37"/>
        <v/>
      </c>
      <c r="K201" s="22" t="str">
        <f t="shared" ca="1" si="37"/>
        <v/>
      </c>
      <c r="L201" s="22" t="str">
        <f t="shared" ca="1" si="37"/>
        <v/>
      </c>
      <c r="M201" s="22" t="str">
        <f t="shared" ca="1" si="37"/>
        <v/>
      </c>
      <c r="N201" s="22" t="str">
        <f t="shared" ca="1" si="37"/>
        <v/>
      </c>
      <c r="O201" s="22" t="str">
        <f t="shared" ca="1" si="37"/>
        <v/>
      </c>
      <c r="P201" s="23"/>
      <c r="Q201" s="23"/>
      <c r="R201" s="23"/>
      <c r="S201" s="23"/>
      <c r="T201" s="23"/>
      <c r="U201" s="23"/>
      <c r="V201" s="23"/>
      <c r="W201" s="23"/>
      <c r="X201" s="23"/>
      <c r="Y201" s="23"/>
      <c r="Z201" s="23"/>
    </row>
    <row r="202" spans="1:26" x14ac:dyDescent="0.55000000000000004">
      <c r="A202" s="6">
        <f t="shared" ca="1" si="41"/>
        <v>36219</v>
      </c>
      <c r="B202" s="22" t="str">
        <f t="shared" ca="1" si="36"/>
        <v/>
      </c>
      <c r="C202" s="22" t="str">
        <f t="shared" ca="1" si="36"/>
        <v/>
      </c>
      <c r="D202" s="22" t="str">
        <f t="shared" ca="1" si="36"/>
        <v/>
      </c>
      <c r="E202" s="22">
        <f t="shared" ca="1" si="38"/>
        <v>4.4000000000000004E-2</v>
      </c>
      <c r="F202" s="22">
        <f t="shared" ca="1" si="39"/>
        <v>1.6059295861643008E-2</v>
      </c>
      <c r="G202" s="22" t="str">
        <f t="shared" ca="1" si="40"/>
        <v/>
      </c>
      <c r="H202" s="22" t="str">
        <f t="shared" ca="1" si="37"/>
        <v/>
      </c>
      <c r="I202" s="22" t="str">
        <f t="shared" ca="1" si="37"/>
        <v/>
      </c>
      <c r="J202" s="22" t="str">
        <f t="shared" ca="1" si="37"/>
        <v/>
      </c>
      <c r="K202" s="22" t="str">
        <f t="shared" ca="1" si="37"/>
        <v/>
      </c>
      <c r="L202" s="22" t="str">
        <f t="shared" ca="1" si="37"/>
        <v/>
      </c>
      <c r="M202" s="22" t="str">
        <f t="shared" ca="1" si="37"/>
        <v/>
      </c>
      <c r="N202" s="22" t="str">
        <f t="shared" ca="1" si="37"/>
        <v/>
      </c>
      <c r="O202" s="22" t="str">
        <f t="shared" ca="1" si="37"/>
        <v/>
      </c>
      <c r="P202" s="23"/>
      <c r="Q202" s="23"/>
      <c r="R202" s="23"/>
      <c r="S202" s="23"/>
      <c r="T202" s="23"/>
      <c r="U202" s="23"/>
      <c r="V202" s="23"/>
      <c r="W202" s="23"/>
      <c r="X202" s="23"/>
      <c r="Y202" s="23"/>
      <c r="Z202" s="23"/>
    </row>
    <row r="203" spans="1:26" x14ac:dyDescent="0.55000000000000004">
      <c r="A203" s="6">
        <f t="shared" ca="1" si="41"/>
        <v>36250</v>
      </c>
      <c r="B203" s="22" t="str">
        <f t="shared" ca="1" si="36"/>
        <v/>
      </c>
      <c r="C203" s="22" t="str">
        <f t="shared" ca="1" si="36"/>
        <v/>
      </c>
      <c r="D203" s="22" t="str">
        <f t="shared" ca="1" si="36"/>
        <v/>
      </c>
      <c r="E203" s="22">
        <f t="shared" ca="1" si="38"/>
        <v>4.2000000000000003E-2</v>
      </c>
      <c r="F203" s="22">
        <f t="shared" ca="1" si="39"/>
        <v>1.7262638717632672E-2</v>
      </c>
      <c r="G203" s="22">
        <f t="shared" ca="1" si="40"/>
        <v>3.7858875233987455E-2</v>
      </c>
      <c r="H203" s="22" t="str">
        <f t="shared" ca="1" si="37"/>
        <v/>
      </c>
      <c r="I203" s="22" t="str">
        <f t="shared" ca="1" si="37"/>
        <v/>
      </c>
      <c r="J203" s="22" t="str">
        <f t="shared" ca="1" si="37"/>
        <v/>
      </c>
      <c r="K203" s="22" t="str">
        <f t="shared" ca="1" si="37"/>
        <v/>
      </c>
      <c r="L203" s="22" t="str">
        <f t="shared" ca="1" si="37"/>
        <v/>
      </c>
      <c r="M203" s="22" t="str">
        <f t="shared" ca="1" si="37"/>
        <v/>
      </c>
      <c r="N203" s="22" t="str">
        <f t="shared" ca="1" si="37"/>
        <v/>
      </c>
      <c r="O203" s="22" t="str">
        <f t="shared" ca="1" si="37"/>
        <v/>
      </c>
      <c r="P203" s="23"/>
      <c r="Q203" s="23"/>
      <c r="R203" s="23"/>
      <c r="S203" s="23"/>
      <c r="T203" s="23"/>
      <c r="U203" s="23"/>
      <c r="V203" s="23"/>
      <c r="W203" s="23"/>
      <c r="X203" s="23"/>
      <c r="Y203" s="23"/>
      <c r="Z203" s="23"/>
    </row>
    <row r="204" spans="1:26" x14ac:dyDescent="0.55000000000000004">
      <c r="A204" s="6">
        <f t="shared" ca="1" si="41"/>
        <v>36280</v>
      </c>
      <c r="B204" s="22" t="str">
        <f t="shared" ca="1" si="36"/>
        <v/>
      </c>
      <c r="C204" s="22" t="str">
        <f t="shared" ca="1" si="36"/>
        <v/>
      </c>
      <c r="D204" s="22" t="str">
        <f t="shared" ca="1" si="36"/>
        <v/>
      </c>
      <c r="E204" s="22">
        <f t="shared" ca="1" si="38"/>
        <v>4.2999999999999997E-2</v>
      </c>
      <c r="F204" s="22">
        <f t="shared" ca="1" si="39"/>
        <v>2.2769230769230653E-2</v>
      </c>
      <c r="G204" s="22" t="str">
        <f t="shared" ca="1" si="40"/>
        <v/>
      </c>
      <c r="H204" s="22" t="str">
        <f t="shared" ca="1" si="37"/>
        <v/>
      </c>
      <c r="I204" s="22" t="str">
        <f t="shared" ca="1" si="37"/>
        <v/>
      </c>
      <c r="J204" s="22" t="str">
        <f t="shared" ca="1" si="37"/>
        <v/>
      </c>
      <c r="K204" s="22" t="str">
        <f t="shared" ca="1" si="37"/>
        <v/>
      </c>
      <c r="L204" s="22" t="str">
        <f t="shared" ca="1" si="37"/>
        <v/>
      </c>
      <c r="M204" s="22" t="str">
        <f t="shared" ca="1" si="37"/>
        <v/>
      </c>
      <c r="N204" s="22" t="str">
        <f t="shared" ca="1" si="37"/>
        <v/>
      </c>
      <c r="O204" s="22" t="str">
        <f t="shared" ca="1" si="37"/>
        <v/>
      </c>
      <c r="P204" s="23"/>
      <c r="Q204" s="23"/>
      <c r="R204" s="23"/>
      <c r="S204" s="23"/>
      <c r="T204" s="23"/>
      <c r="U204" s="23"/>
      <c r="V204" s="23"/>
      <c r="W204" s="23"/>
      <c r="X204" s="23"/>
      <c r="Y204" s="23"/>
      <c r="Z204" s="23"/>
    </row>
    <row r="205" spans="1:26" x14ac:dyDescent="0.55000000000000004">
      <c r="A205" s="6">
        <f t="shared" ca="1" si="41"/>
        <v>36311</v>
      </c>
      <c r="B205" s="22" t="str">
        <f t="shared" ca="1" si="36"/>
        <v/>
      </c>
      <c r="C205" s="22" t="str">
        <f t="shared" ca="1" si="36"/>
        <v/>
      </c>
      <c r="D205" s="22" t="str">
        <f t="shared" ca="1" si="36"/>
        <v/>
      </c>
      <c r="E205" s="22">
        <f t="shared" ca="1" si="38"/>
        <v>4.2000000000000003E-2</v>
      </c>
      <c r="F205" s="22">
        <f t="shared" ca="1" si="39"/>
        <v>2.0884520884520752E-2</v>
      </c>
      <c r="G205" s="22" t="str">
        <f t="shared" ca="1" si="40"/>
        <v/>
      </c>
      <c r="H205" s="22" t="str">
        <f t="shared" ca="1" si="37"/>
        <v/>
      </c>
      <c r="I205" s="22" t="str">
        <f t="shared" ca="1" si="37"/>
        <v/>
      </c>
      <c r="J205" s="22" t="str">
        <f t="shared" ca="1" si="37"/>
        <v/>
      </c>
      <c r="K205" s="22" t="str">
        <f t="shared" ca="1" si="37"/>
        <v/>
      </c>
      <c r="L205" s="22" t="str">
        <f t="shared" ca="1" si="37"/>
        <v/>
      </c>
      <c r="M205" s="22" t="str">
        <f t="shared" ca="1" si="37"/>
        <v/>
      </c>
      <c r="N205" s="22" t="str">
        <f t="shared" ca="1" si="37"/>
        <v/>
      </c>
      <c r="O205" s="22" t="str">
        <f t="shared" ca="1" si="37"/>
        <v/>
      </c>
      <c r="P205" s="23"/>
      <c r="Q205" s="23"/>
      <c r="R205" s="23"/>
      <c r="S205" s="23"/>
      <c r="T205" s="23"/>
      <c r="U205" s="23"/>
      <c r="V205" s="23"/>
      <c r="W205" s="23"/>
      <c r="X205" s="23"/>
      <c r="Y205" s="23"/>
      <c r="Z205" s="23"/>
    </row>
    <row r="206" spans="1:26" x14ac:dyDescent="0.55000000000000004">
      <c r="A206" s="6">
        <f t="shared" ca="1" si="41"/>
        <v>36341</v>
      </c>
      <c r="B206" s="22" t="str">
        <f t="shared" ca="1" si="36"/>
        <v/>
      </c>
      <c r="C206" s="22" t="str">
        <f t="shared" ca="1" si="36"/>
        <v/>
      </c>
      <c r="D206" s="22" t="str">
        <f t="shared" ca="1" si="36"/>
        <v/>
      </c>
      <c r="E206" s="22">
        <f t="shared" ca="1" si="38"/>
        <v>4.2999999999999997E-2</v>
      </c>
      <c r="F206" s="22">
        <f t="shared" ca="1" si="39"/>
        <v>1.9631901840490684E-2</v>
      </c>
      <c r="G206" s="22">
        <f t="shared" ca="1" si="40"/>
        <v>3.0766345679328566E-2</v>
      </c>
      <c r="H206" s="22" t="str">
        <f t="shared" ca="1" si="37"/>
        <v/>
      </c>
      <c r="I206" s="22" t="str">
        <f t="shared" ca="1" si="37"/>
        <v/>
      </c>
      <c r="J206" s="22" t="str">
        <f t="shared" ca="1" si="37"/>
        <v/>
      </c>
      <c r="K206" s="22" t="str">
        <f t="shared" ca="1" si="37"/>
        <v/>
      </c>
      <c r="L206" s="22" t="str">
        <f t="shared" ca="1" si="37"/>
        <v/>
      </c>
      <c r="M206" s="22" t="str">
        <f t="shared" ca="1" si="37"/>
        <v/>
      </c>
      <c r="N206" s="22" t="str">
        <f t="shared" ca="1" si="37"/>
        <v/>
      </c>
      <c r="O206" s="22" t="str">
        <f t="shared" ca="1" si="37"/>
        <v/>
      </c>
      <c r="P206" s="23"/>
      <c r="Q206" s="23"/>
      <c r="R206" s="23"/>
      <c r="S206" s="23"/>
      <c r="T206" s="23"/>
      <c r="U206" s="23"/>
      <c r="V206" s="23"/>
      <c r="W206" s="23"/>
      <c r="X206" s="23"/>
      <c r="Y206" s="23"/>
      <c r="Z206" s="23"/>
    </row>
    <row r="207" spans="1:26" x14ac:dyDescent="0.55000000000000004">
      <c r="A207" s="6">
        <f t="shared" ca="1" si="41"/>
        <v>36372</v>
      </c>
      <c r="B207" s="22" t="str">
        <f t="shared" ca="1" si="36"/>
        <v/>
      </c>
      <c r="C207" s="22" t="str">
        <f t="shared" ca="1" si="36"/>
        <v/>
      </c>
      <c r="D207" s="22" t="str">
        <f t="shared" ca="1" si="36"/>
        <v/>
      </c>
      <c r="E207" s="22">
        <f t="shared" ca="1" si="38"/>
        <v>4.2999999999999997E-2</v>
      </c>
      <c r="F207" s="22">
        <f t="shared" ca="1" si="39"/>
        <v>2.1446078431372584E-2</v>
      </c>
      <c r="G207" s="22" t="str">
        <f t="shared" ca="1" si="40"/>
        <v/>
      </c>
      <c r="H207" s="22" t="str">
        <f t="shared" ca="1" si="37"/>
        <v/>
      </c>
      <c r="I207" s="22" t="str">
        <f t="shared" ca="1" si="37"/>
        <v/>
      </c>
      <c r="J207" s="22" t="str">
        <f t="shared" ca="1" si="37"/>
        <v/>
      </c>
      <c r="K207" s="22" t="str">
        <f t="shared" ca="1" si="37"/>
        <v/>
      </c>
      <c r="L207" s="22" t="str">
        <f t="shared" ca="1" si="37"/>
        <v/>
      </c>
      <c r="M207" s="22" t="str">
        <f t="shared" ca="1" si="37"/>
        <v/>
      </c>
      <c r="N207" s="22" t="str">
        <f t="shared" ca="1" si="37"/>
        <v/>
      </c>
      <c r="O207" s="22" t="str">
        <f t="shared" ca="1" si="37"/>
        <v/>
      </c>
      <c r="P207" s="23"/>
      <c r="Q207" s="23"/>
      <c r="R207" s="23"/>
      <c r="S207" s="23"/>
      <c r="T207" s="23"/>
      <c r="U207" s="23"/>
      <c r="V207" s="23"/>
      <c r="W207" s="23"/>
      <c r="X207" s="23"/>
      <c r="Y207" s="23"/>
      <c r="Z207" s="23"/>
    </row>
    <row r="208" spans="1:26" x14ac:dyDescent="0.55000000000000004">
      <c r="A208" s="6">
        <f t="shared" ca="1" si="41"/>
        <v>36403</v>
      </c>
      <c r="B208" s="22" t="str">
        <f t="shared" ref="B208:D227" ca="1" si="42">IF($A208="","",IF(ISERROR(IF(ISERROR(INDEX(FredRatesData_AllData,MATCH($A208-(MAX(0,WEEKDAY($A208,2)-5)),FredRatesData_Dates,0),MATCH(B$6,FredRatesData_IDs,0),1)/B$5),INDEX(FredRatesData_AllData,MATCH($A208-(MAX(0,WEEKDAY($A208,2)-5))-3,FredRatesData_Dates,0),MATCH(B$6,FredRatesData_IDs,0),1)/B$5,INDEX(FredRatesData_AllData,MATCH($A208-(MAX(0,WEEKDAY($A208,2)-5)),FredRatesData_Dates,0),MATCH(B$6,FredRatesData_IDs,0),1)/B$5)),"",IF(ISERROR(INDEX(FredRatesData_AllData,MATCH($A208-(MAX(0,WEEKDAY($A208,2)-5)),FredRatesData_Dates,0),MATCH(B$6,FredRatesData_IDs,0),1)/B$5),INDEX(FredRatesData_AllData,MATCH($A208-(MAX(0,WEEKDAY($A208,2)-5))-3,FredRatesData_Dates,0),MATCH(B$6,FredRatesData_IDs,0),1)/B$5,INDEX(FredRatesData_AllData,MATCH($A208-(MAX(0,WEEKDAY($A208,2)-5)),FredRatesData_Dates,0),MATCH(B$6,FredRatesData_IDs,0),1)/B$5)))</f>
        <v/>
      </c>
      <c r="C208" s="22" t="str">
        <f t="shared" ca="1" si="42"/>
        <v/>
      </c>
      <c r="D208" s="22" t="str">
        <f t="shared" ca="1" si="42"/>
        <v/>
      </c>
      <c r="E208" s="22">
        <f t="shared" ca="1" si="38"/>
        <v>4.2000000000000003E-2</v>
      </c>
      <c r="F208" s="22">
        <f t="shared" ca="1" si="39"/>
        <v>2.2643818849449104E-2</v>
      </c>
      <c r="G208" s="22" t="str">
        <f t="shared" ca="1" si="40"/>
        <v/>
      </c>
      <c r="H208" s="22" t="str">
        <f t="shared" ref="H208:O227" ca="1" si="43">IF($A208="","",IF(ISERROR(IF(ISERROR(INDEX(FredRatesData_AllData,MATCH($A208-(MAX(0,WEEKDAY($A208,2)-5)),FredRatesData_Dates,0),MATCH(H$6,FredRatesData_IDs,0),1)/H$5),INDEX(FredRatesData_AllData,MATCH($A208-(MAX(0,WEEKDAY($A208,2)-5))-3,FredRatesData_Dates,0),MATCH(H$6,FredRatesData_IDs,0),1)/H$5,INDEX(FredRatesData_AllData,MATCH($A208-(MAX(0,WEEKDAY($A208,2)-5)),FredRatesData_Dates,0),MATCH(H$6,FredRatesData_IDs,0),1)/H$5)),"",IF(ISERROR(INDEX(FredRatesData_AllData,MATCH($A208-(MAX(0,WEEKDAY($A208,2)-5)),FredRatesData_Dates,0),MATCH(H$6,FredRatesData_IDs,0),1)/H$5),INDEX(FredRatesData_AllData,MATCH($A208-(MAX(0,WEEKDAY($A208,2)-5))-3,FredRatesData_Dates,0),MATCH(H$6,FredRatesData_IDs,0),1)/H$5,INDEX(FredRatesData_AllData,MATCH($A208-(MAX(0,WEEKDAY($A208,2)-5)),FredRatesData_Dates,0),MATCH(H$6,FredRatesData_IDs,0),1)/H$5)))</f>
        <v/>
      </c>
      <c r="I208" s="22" t="str">
        <f t="shared" ca="1" si="43"/>
        <v/>
      </c>
      <c r="J208" s="22" t="str">
        <f t="shared" ca="1" si="43"/>
        <v/>
      </c>
      <c r="K208" s="22" t="str">
        <f t="shared" ca="1" si="43"/>
        <v/>
      </c>
      <c r="L208" s="22" t="str">
        <f t="shared" ca="1" si="43"/>
        <v/>
      </c>
      <c r="M208" s="22" t="str">
        <f t="shared" ca="1" si="43"/>
        <v/>
      </c>
      <c r="N208" s="22" t="str">
        <f t="shared" ca="1" si="43"/>
        <v/>
      </c>
      <c r="O208" s="22" t="str">
        <f t="shared" ca="1" si="43"/>
        <v/>
      </c>
      <c r="P208" s="23"/>
      <c r="Q208" s="23"/>
      <c r="R208" s="23"/>
      <c r="S208" s="23"/>
      <c r="T208" s="23"/>
      <c r="U208" s="23"/>
      <c r="V208" s="23"/>
      <c r="W208" s="23"/>
      <c r="X208" s="23"/>
      <c r="Y208" s="23"/>
      <c r="Z208" s="23"/>
    </row>
    <row r="209" spans="1:26" x14ac:dyDescent="0.55000000000000004">
      <c r="A209" s="6">
        <f t="shared" ca="1" si="41"/>
        <v>36433</v>
      </c>
      <c r="B209" s="22" t="str">
        <f t="shared" ca="1" si="42"/>
        <v/>
      </c>
      <c r="C209" s="22" t="str">
        <f t="shared" ca="1" si="42"/>
        <v/>
      </c>
      <c r="D209" s="22" t="str">
        <f t="shared" ca="1" si="42"/>
        <v/>
      </c>
      <c r="E209" s="22">
        <f t="shared" ca="1" si="38"/>
        <v>4.2000000000000003E-2</v>
      </c>
      <c r="F209" s="22">
        <f t="shared" ca="1" si="39"/>
        <v>2.6283618581907087E-2</v>
      </c>
      <c r="G209" s="22">
        <f t="shared" ca="1" si="40"/>
        <v>5.238659335127327E-2</v>
      </c>
      <c r="H209" s="22" t="str">
        <f t="shared" ca="1" si="43"/>
        <v/>
      </c>
      <c r="I209" s="22" t="str">
        <f t="shared" ca="1" si="43"/>
        <v/>
      </c>
      <c r="J209" s="22" t="str">
        <f t="shared" ca="1" si="43"/>
        <v/>
      </c>
      <c r="K209" s="22" t="str">
        <f t="shared" ca="1" si="43"/>
        <v/>
      </c>
      <c r="L209" s="22" t="str">
        <f t="shared" ca="1" si="43"/>
        <v/>
      </c>
      <c r="M209" s="22" t="str">
        <f t="shared" ca="1" si="43"/>
        <v/>
      </c>
      <c r="N209" s="22" t="str">
        <f t="shared" ca="1" si="43"/>
        <v/>
      </c>
      <c r="O209" s="22" t="str">
        <f t="shared" ca="1" si="43"/>
        <v/>
      </c>
      <c r="P209" s="23"/>
      <c r="Q209" s="23"/>
      <c r="R209" s="23"/>
      <c r="S209" s="23"/>
      <c r="T209" s="23"/>
      <c r="U209" s="23"/>
      <c r="V209" s="23"/>
      <c r="W209" s="23"/>
      <c r="X209" s="23"/>
      <c r="Y209" s="23"/>
      <c r="Z209" s="23"/>
    </row>
    <row r="210" spans="1:26" x14ac:dyDescent="0.55000000000000004">
      <c r="A210" s="6">
        <f t="shared" ca="1" si="41"/>
        <v>36464</v>
      </c>
      <c r="B210" s="22" t="str">
        <f t="shared" ca="1" si="42"/>
        <v/>
      </c>
      <c r="C210" s="22" t="str">
        <f t="shared" ca="1" si="42"/>
        <v/>
      </c>
      <c r="D210" s="22" t="str">
        <f t="shared" ca="1" si="42"/>
        <v/>
      </c>
      <c r="E210" s="22">
        <f t="shared" ca="1" si="38"/>
        <v>4.0999999999999995E-2</v>
      </c>
      <c r="F210" s="22">
        <f t="shared" ca="1" si="39"/>
        <v>2.5609756097560998E-2</v>
      </c>
      <c r="G210" s="22" t="str">
        <f t="shared" ca="1" si="40"/>
        <v/>
      </c>
      <c r="H210" s="22" t="str">
        <f t="shared" ca="1" si="43"/>
        <v/>
      </c>
      <c r="I210" s="22" t="str">
        <f t="shared" ca="1" si="43"/>
        <v/>
      </c>
      <c r="J210" s="22" t="str">
        <f t="shared" ca="1" si="43"/>
        <v/>
      </c>
      <c r="K210" s="22" t="str">
        <f t="shared" ca="1" si="43"/>
        <v/>
      </c>
      <c r="L210" s="22" t="str">
        <f t="shared" ca="1" si="43"/>
        <v/>
      </c>
      <c r="M210" s="22" t="str">
        <f t="shared" ca="1" si="43"/>
        <v/>
      </c>
      <c r="N210" s="22" t="str">
        <f t="shared" ca="1" si="43"/>
        <v/>
      </c>
      <c r="O210" s="22" t="str">
        <f t="shared" ca="1" si="43"/>
        <v/>
      </c>
      <c r="P210" s="23"/>
      <c r="Q210" s="23"/>
      <c r="R210" s="23"/>
      <c r="S210" s="23"/>
      <c r="T210" s="23"/>
      <c r="U210" s="23"/>
      <c r="V210" s="23"/>
      <c r="W210" s="23"/>
      <c r="X210" s="23"/>
      <c r="Y210" s="23"/>
      <c r="Z210" s="23"/>
    </row>
    <row r="211" spans="1:26" x14ac:dyDescent="0.55000000000000004">
      <c r="A211" s="6">
        <f t="shared" ca="1" si="41"/>
        <v>36494</v>
      </c>
      <c r="B211" s="22" t="str">
        <f t="shared" ca="1" si="42"/>
        <v/>
      </c>
      <c r="C211" s="22" t="str">
        <f t="shared" ca="1" si="42"/>
        <v/>
      </c>
      <c r="D211" s="22" t="str">
        <f t="shared" ca="1" si="42"/>
        <v/>
      </c>
      <c r="E211" s="22">
        <f t="shared" ca="1" si="38"/>
        <v>4.0999999999999995E-2</v>
      </c>
      <c r="F211" s="22">
        <f t="shared" ca="1" si="39"/>
        <v>2.6219512195122086E-2</v>
      </c>
      <c r="G211" s="22" t="str">
        <f t="shared" ca="1" si="40"/>
        <v/>
      </c>
      <c r="H211" s="22" t="str">
        <f t="shared" ca="1" si="43"/>
        <v/>
      </c>
      <c r="I211" s="22" t="str">
        <f t="shared" ca="1" si="43"/>
        <v/>
      </c>
      <c r="J211" s="22" t="str">
        <f t="shared" ca="1" si="43"/>
        <v/>
      </c>
      <c r="K211" s="22" t="str">
        <f t="shared" ca="1" si="43"/>
        <v/>
      </c>
      <c r="L211" s="22" t="str">
        <f t="shared" ca="1" si="43"/>
        <v/>
      </c>
      <c r="M211" s="22" t="str">
        <f t="shared" ca="1" si="43"/>
        <v/>
      </c>
      <c r="N211" s="22" t="str">
        <f t="shared" ca="1" si="43"/>
        <v/>
      </c>
      <c r="O211" s="22" t="str">
        <f t="shared" ca="1" si="43"/>
        <v/>
      </c>
      <c r="P211" s="23"/>
      <c r="Q211" s="23"/>
      <c r="R211" s="23"/>
      <c r="S211" s="23"/>
      <c r="T211" s="23"/>
      <c r="U211" s="23"/>
      <c r="V211" s="23"/>
      <c r="W211" s="23"/>
      <c r="X211" s="23"/>
      <c r="Y211" s="23"/>
      <c r="Z211" s="23"/>
    </row>
    <row r="212" spans="1:26" x14ac:dyDescent="0.55000000000000004">
      <c r="A212" s="6">
        <f t="shared" ca="1" si="41"/>
        <v>36525</v>
      </c>
      <c r="B212" s="22" t="str">
        <f t="shared" ca="1" si="42"/>
        <v/>
      </c>
      <c r="C212" s="22">
        <f t="shared" ca="1" si="42"/>
        <v>6.2400000000000004E-2</v>
      </c>
      <c r="D212" s="22">
        <f t="shared" ca="1" si="42"/>
        <v>6.4500000000000002E-2</v>
      </c>
      <c r="E212" s="22">
        <f t="shared" ca="1" si="38"/>
        <v>0.04</v>
      </c>
      <c r="F212" s="22">
        <f t="shared" ca="1" si="39"/>
        <v>2.6845637583892579E-2</v>
      </c>
      <c r="G212" s="22">
        <f t="shared" ca="1" si="40"/>
        <v>6.7983401231284546E-2</v>
      </c>
      <c r="H212" s="22" t="str">
        <f t="shared" ca="1" si="43"/>
        <v/>
      </c>
      <c r="I212" s="22">
        <f t="shared" ca="1" si="43"/>
        <v>6.480000000000001E-2</v>
      </c>
      <c r="J212" s="22" t="str">
        <f t="shared" ca="1" si="43"/>
        <v/>
      </c>
      <c r="K212" s="22">
        <f t="shared" ca="1" si="43"/>
        <v>5.33E-2</v>
      </c>
      <c r="L212" s="22">
        <f t="shared" ca="1" si="43"/>
        <v>5.74E-2</v>
      </c>
      <c r="M212" s="22">
        <f t="shared" ca="1" si="43"/>
        <v>6.2899999999999998E-2</v>
      </c>
      <c r="N212" s="22">
        <f t="shared" ca="1" si="43"/>
        <v>6.3600000000000004E-2</v>
      </c>
      <c r="O212" s="22">
        <f t="shared" ca="1" si="43"/>
        <v>6.5500000000000003E-2</v>
      </c>
      <c r="P212" s="23"/>
      <c r="Q212" s="23"/>
      <c r="R212" s="23"/>
      <c r="S212" s="23"/>
      <c r="T212" s="23"/>
      <c r="U212" s="23"/>
      <c r="V212" s="23"/>
      <c r="W212" s="23"/>
      <c r="X212" s="23"/>
      <c r="Y212" s="23"/>
      <c r="Z212" s="23"/>
    </row>
    <row r="213" spans="1:26" x14ac:dyDescent="0.55000000000000004">
      <c r="A213" s="6">
        <f t="shared" ca="1" si="41"/>
        <v>36556</v>
      </c>
      <c r="B213" s="22" t="str">
        <f t="shared" ca="1" si="42"/>
        <v/>
      </c>
      <c r="C213" s="22">
        <f t="shared" ca="1" si="42"/>
        <v>6.6100000000000006E-2</v>
      </c>
      <c r="D213" s="22">
        <f t="shared" ca="1" si="42"/>
        <v>6.6799999999999998E-2</v>
      </c>
      <c r="E213" s="22">
        <f t="shared" ca="1" si="38"/>
        <v>0.04</v>
      </c>
      <c r="F213" s="22">
        <f t="shared" ca="1" si="39"/>
        <v>2.7388922702373808E-2</v>
      </c>
      <c r="G213" s="22" t="str">
        <f t="shared" ca="1" si="40"/>
        <v/>
      </c>
      <c r="H213" s="22">
        <f t="shared" ca="1" si="43"/>
        <v>6.0774999999999996E-2</v>
      </c>
      <c r="I213" s="22">
        <f t="shared" ca="1" si="43"/>
        <v>6.4899999999999999E-2</v>
      </c>
      <c r="J213" s="22">
        <f t="shared" ca="1" si="43"/>
        <v>27.65</v>
      </c>
      <c r="K213" s="22">
        <f t="shared" ca="1" si="43"/>
        <v>5.7599999999999998E-2</v>
      </c>
      <c r="L213" s="22">
        <f t="shared" ca="1" si="43"/>
        <v>5.9699999999999996E-2</v>
      </c>
      <c r="M213" s="22">
        <f t="shared" ca="1" si="43"/>
        <v>6.6500000000000004E-2</v>
      </c>
      <c r="N213" s="22">
        <f t="shared" ca="1" si="43"/>
        <v>6.7099999999999993E-2</v>
      </c>
      <c r="O213" s="22">
        <f t="shared" ca="1" si="43"/>
        <v>6.7500000000000004E-2</v>
      </c>
      <c r="P213" s="23"/>
      <c r="Q213" s="23"/>
      <c r="R213" s="23"/>
      <c r="S213" s="23"/>
      <c r="T213" s="23"/>
      <c r="U213" s="23"/>
      <c r="V213" s="23"/>
      <c r="W213" s="23"/>
      <c r="X213" s="23"/>
      <c r="Y213" s="23"/>
      <c r="Z213" s="23"/>
    </row>
    <row r="214" spans="1:26" x14ac:dyDescent="0.55000000000000004">
      <c r="A214" s="6">
        <f t="shared" ca="1" si="41"/>
        <v>36585</v>
      </c>
      <c r="B214" s="22" t="str">
        <f t="shared" ca="1" si="42"/>
        <v/>
      </c>
      <c r="C214" s="22">
        <f t="shared" ca="1" si="42"/>
        <v>6.5299999999999997E-2</v>
      </c>
      <c r="D214" s="22">
        <f t="shared" ca="1" si="42"/>
        <v>6.4199999999999993E-2</v>
      </c>
      <c r="E214" s="22">
        <f t="shared" ca="1" si="38"/>
        <v>4.0999999999999995E-2</v>
      </c>
      <c r="F214" s="22">
        <f t="shared" ca="1" si="39"/>
        <v>3.2218844984802431E-2</v>
      </c>
      <c r="G214" s="22" t="str">
        <f t="shared" ca="1" si="40"/>
        <v/>
      </c>
      <c r="H214" s="22">
        <f t="shared" ca="1" si="43"/>
        <v>6.1087499999999996E-2</v>
      </c>
      <c r="I214" s="22">
        <f t="shared" ca="1" si="43"/>
        <v>6.1500000000000006E-2</v>
      </c>
      <c r="J214" s="22">
        <f t="shared" ca="1" si="43"/>
        <v>30.57</v>
      </c>
      <c r="K214" s="22">
        <f t="shared" ca="1" si="43"/>
        <v>5.7800000000000004E-2</v>
      </c>
      <c r="L214" s="22">
        <f t="shared" ca="1" si="43"/>
        <v>6.0199999999999997E-2</v>
      </c>
      <c r="M214" s="22">
        <f t="shared" ca="1" si="43"/>
        <v>6.5799999999999997E-2</v>
      </c>
      <c r="N214" s="22">
        <f t="shared" ca="1" si="43"/>
        <v>6.6100000000000006E-2</v>
      </c>
      <c r="O214" s="22">
        <f t="shared" ca="1" si="43"/>
        <v>6.6699999999999995E-2</v>
      </c>
      <c r="P214" s="23"/>
      <c r="Q214" s="23"/>
      <c r="R214" s="23"/>
      <c r="S214" s="23"/>
      <c r="T214" s="23"/>
      <c r="U214" s="23"/>
      <c r="V214" s="23"/>
      <c r="W214" s="23"/>
      <c r="X214" s="23"/>
      <c r="Y214" s="23"/>
      <c r="Z214" s="23"/>
    </row>
    <row r="215" spans="1:26" x14ac:dyDescent="0.55000000000000004">
      <c r="A215" s="6">
        <f t="shared" ca="1" si="41"/>
        <v>36616</v>
      </c>
      <c r="B215" s="22" t="str">
        <f t="shared" ca="1" si="42"/>
        <v/>
      </c>
      <c r="C215" s="22">
        <f t="shared" ca="1" si="42"/>
        <v>6.5000000000000002E-2</v>
      </c>
      <c r="D215" s="22">
        <f t="shared" ca="1" si="42"/>
        <v>6.0299999999999999E-2</v>
      </c>
      <c r="E215" s="22">
        <f t="shared" ca="1" si="38"/>
        <v>0.04</v>
      </c>
      <c r="F215" s="22">
        <f t="shared" ca="1" si="39"/>
        <v>3.7575757575757596E-2</v>
      </c>
      <c r="G215" s="22">
        <f t="shared" ca="1" si="40"/>
        <v>1.4470406076663167E-2</v>
      </c>
      <c r="H215" s="22">
        <f t="shared" ca="1" si="43"/>
        <v>6.2899999999999998E-2</v>
      </c>
      <c r="I215" s="22">
        <f t="shared" ca="1" si="43"/>
        <v>5.8400000000000001E-2</v>
      </c>
      <c r="J215" s="22">
        <f t="shared" ca="1" si="43"/>
        <v>26.86</v>
      </c>
      <c r="K215" s="22">
        <f t="shared" ca="1" si="43"/>
        <v>5.8799999999999998E-2</v>
      </c>
      <c r="L215" s="22">
        <f t="shared" ca="1" si="43"/>
        <v>6.1500000000000006E-2</v>
      </c>
      <c r="M215" s="22">
        <f t="shared" ca="1" si="43"/>
        <v>6.4399999999999999E-2</v>
      </c>
      <c r="N215" s="22">
        <f t="shared" ca="1" si="43"/>
        <v>6.3200000000000006E-2</v>
      </c>
      <c r="O215" s="22">
        <f t="shared" ca="1" si="43"/>
        <v>6.2800000000000009E-2</v>
      </c>
      <c r="P215" s="23"/>
      <c r="Q215" s="23"/>
      <c r="R215" s="23"/>
      <c r="S215" s="23"/>
      <c r="T215" s="23"/>
      <c r="U215" s="23"/>
      <c r="V215" s="23"/>
      <c r="W215" s="23"/>
      <c r="X215" s="23"/>
      <c r="Y215" s="23"/>
      <c r="Z215" s="23"/>
    </row>
    <row r="216" spans="1:26" x14ac:dyDescent="0.55000000000000004">
      <c r="A216" s="6">
        <f t="shared" ca="1" si="41"/>
        <v>36646</v>
      </c>
      <c r="B216" s="22" t="str">
        <f t="shared" ca="1" si="42"/>
        <v/>
      </c>
      <c r="C216" s="22">
        <f t="shared" ca="1" si="42"/>
        <v>6.6799999999999998E-2</v>
      </c>
      <c r="D216" s="22">
        <f t="shared" ca="1" si="42"/>
        <v>6.2300000000000001E-2</v>
      </c>
      <c r="E216" s="22">
        <f t="shared" ca="1" si="38"/>
        <v>3.7999999999999999E-2</v>
      </c>
      <c r="F216" s="22">
        <f t="shared" ca="1" si="39"/>
        <v>3.0685920577617543E-2</v>
      </c>
      <c r="G216" s="22" t="str">
        <f t="shared" ca="1" si="40"/>
        <v/>
      </c>
      <c r="H216" s="22">
        <f t="shared" ca="1" si="43"/>
        <v>6.5024999999999999E-2</v>
      </c>
      <c r="I216" s="22">
        <f t="shared" ca="1" si="43"/>
        <v>5.9699999999999996E-2</v>
      </c>
      <c r="J216" s="22">
        <f t="shared" ca="1" si="43"/>
        <v>25.71</v>
      </c>
      <c r="K216" s="22">
        <f t="shared" ca="1" si="43"/>
        <v>5.8200000000000002E-2</v>
      </c>
      <c r="L216" s="22">
        <f t="shared" ca="1" si="43"/>
        <v>6.1200000000000004E-2</v>
      </c>
      <c r="M216" s="22">
        <f t="shared" ca="1" si="43"/>
        <v>6.6400000000000001E-2</v>
      </c>
      <c r="N216" s="22">
        <f t="shared" ca="1" si="43"/>
        <v>6.5599999999999992E-2</v>
      </c>
      <c r="O216" s="22">
        <f t="shared" ca="1" si="43"/>
        <v>6.4899999999999999E-2</v>
      </c>
      <c r="P216" s="23"/>
      <c r="Q216" s="23"/>
      <c r="R216" s="23"/>
      <c r="S216" s="23"/>
      <c r="T216" s="23"/>
      <c r="U216" s="23"/>
      <c r="V216" s="23"/>
      <c r="W216" s="23"/>
      <c r="X216" s="23"/>
      <c r="Y216" s="23"/>
      <c r="Z216" s="23"/>
    </row>
    <row r="217" spans="1:26" x14ac:dyDescent="0.55000000000000004">
      <c r="A217" s="6">
        <f t="shared" ca="1" si="41"/>
        <v>36677</v>
      </c>
      <c r="B217" s="22" t="str">
        <f t="shared" ca="1" si="42"/>
        <v/>
      </c>
      <c r="C217" s="22">
        <f t="shared" ca="1" si="42"/>
        <v>6.6900000000000001E-2</v>
      </c>
      <c r="D217" s="22">
        <f t="shared" ca="1" si="42"/>
        <v>6.2899999999999998E-2</v>
      </c>
      <c r="E217" s="22">
        <f t="shared" ca="1" si="38"/>
        <v>0.04</v>
      </c>
      <c r="F217" s="22">
        <f t="shared" ca="1" si="39"/>
        <v>3.1889290012033777E-2</v>
      </c>
      <c r="G217" s="22" t="str">
        <f t="shared" ca="1" si="40"/>
        <v/>
      </c>
      <c r="H217" s="22">
        <f t="shared" ca="1" si="43"/>
        <v>6.8624999999999992E-2</v>
      </c>
      <c r="I217" s="22">
        <f t="shared" ca="1" si="43"/>
        <v>6.0199999999999997E-2</v>
      </c>
      <c r="J217" s="22">
        <f t="shared" ca="1" si="43"/>
        <v>29.03</v>
      </c>
      <c r="K217" s="22">
        <f t="shared" ca="1" si="43"/>
        <v>5.6299999999999996E-2</v>
      </c>
      <c r="L217" s="22">
        <f t="shared" ca="1" si="43"/>
        <v>6.3500000000000001E-2</v>
      </c>
      <c r="M217" s="22">
        <f t="shared" ca="1" si="43"/>
        <v>6.6600000000000006E-2</v>
      </c>
      <c r="N217" s="22">
        <f t="shared" ca="1" si="43"/>
        <v>6.54E-2</v>
      </c>
      <c r="O217" s="22">
        <f t="shared" ca="1" si="43"/>
        <v>6.5199999999999994E-2</v>
      </c>
      <c r="P217" s="23"/>
      <c r="Q217" s="23"/>
      <c r="R217" s="23"/>
      <c r="S217" s="23"/>
      <c r="T217" s="23"/>
      <c r="U217" s="23"/>
      <c r="V217" s="23"/>
      <c r="W217" s="23"/>
      <c r="X217" s="23"/>
      <c r="Y217" s="23"/>
      <c r="Z217" s="23"/>
    </row>
    <row r="218" spans="1:26" x14ac:dyDescent="0.55000000000000004">
      <c r="A218" s="6">
        <f t="shared" ca="1" si="41"/>
        <v>36707</v>
      </c>
      <c r="B218" s="22" t="str">
        <f t="shared" ca="1" si="42"/>
        <v/>
      </c>
      <c r="C218" s="22">
        <f t="shared" ca="1" si="42"/>
        <v>6.3799999999999996E-2</v>
      </c>
      <c r="D218" s="22">
        <f t="shared" ca="1" si="42"/>
        <v>6.0299999999999999E-2</v>
      </c>
      <c r="E218" s="22">
        <f t="shared" ca="1" si="38"/>
        <v>0.04</v>
      </c>
      <c r="F218" s="22">
        <f t="shared" ca="1" si="39"/>
        <v>3.7304452466907501E-2</v>
      </c>
      <c r="G218" s="22">
        <f t="shared" ca="1" si="40"/>
        <v>7.3246586881843712E-2</v>
      </c>
      <c r="H218" s="22">
        <f t="shared" ca="1" si="43"/>
        <v>6.7693799999999998E-2</v>
      </c>
      <c r="I218" s="22">
        <f t="shared" ca="1" si="43"/>
        <v>5.9000000000000004E-2</v>
      </c>
      <c r="J218" s="22">
        <f t="shared" ca="1" si="43"/>
        <v>32.44</v>
      </c>
      <c r="K218" s="22">
        <f t="shared" ca="1" si="43"/>
        <v>5.8799999999999998E-2</v>
      </c>
      <c r="L218" s="22">
        <f t="shared" ca="1" si="43"/>
        <v>6.2300000000000001E-2</v>
      </c>
      <c r="M218" s="22">
        <f t="shared" ca="1" si="43"/>
        <v>6.3099999999999989E-2</v>
      </c>
      <c r="N218" s="22">
        <f t="shared" ca="1" si="43"/>
        <v>6.1799999999999994E-2</v>
      </c>
      <c r="O218" s="22">
        <f t="shared" ca="1" si="43"/>
        <v>6.25E-2</v>
      </c>
      <c r="P218" s="23"/>
      <c r="Q218" s="23"/>
      <c r="R218" s="23"/>
      <c r="S218" s="23"/>
      <c r="T218" s="23"/>
      <c r="U218" s="23"/>
      <c r="V218" s="23"/>
      <c r="W218" s="23"/>
      <c r="X218" s="23"/>
      <c r="Y218" s="23"/>
      <c r="Z218" s="23"/>
    </row>
    <row r="219" spans="1:26" x14ac:dyDescent="0.55000000000000004">
      <c r="A219" s="6">
        <f t="shared" ca="1" si="41"/>
        <v>36738</v>
      </c>
      <c r="B219" s="22">
        <f t="shared" ca="1" si="42"/>
        <v>6.6400000000000001E-2</v>
      </c>
      <c r="C219" s="22">
        <f t="shared" ca="1" si="42"/>
        <v>6.3E-2</v>
      </c>
      <c r="D219" s="22">
        <f t="shared" ca="1" si="42"/>
        <v>6.0400000000000002E-2</v>
      </c>
      <c r="E219" s="22">
        <f t="shared" ca="1" si="38"/>
        <v>0.04</v>
      </c>
      <c r="F219" s="22">
        <f t="shared" ca="1" si="39"/>
        <v>3.6592681463707422E-2</v>
      </c>
      <c r="G219" s="22" t="str">
        <f t="shared" ca="1" si="40"/>
        <v/>
      </c>
      <c r="H219" s="22">
        <f t="shared" ca="1" si="43"/>
        <v>6.7218799999999995E-2</v>
      </c>
      <c r="I219" s="22">
        <f t="shared" ca="1" si="43"/>
        <v>5.79E-2</v>
      </c>
      <c r="J219" s="22">
        <f t="shared" ca="1" si="43"/>
        <v>27.5</v>
      </c>
      <c r="K219" s="22">
        <f t="shared" ca="1" si="43"/>
        <v>6.2699999999999992E-2</v>
      </c>
      <c r="L219" s="22">
        <f t="shared" ca="1" si="43"/>
        <v>6.4199999999999993E-2</v>
      </c>
      <c r="M219" s="22">
        <f t="shared" ca="1" si="43"/>
        <v>6.2400000000000004E-2</v>
      </c>
      <c r="N219" s="22">
        <f t="shared" ca="1" si="43"/>
        <v>6.1600000000000002E-2</v>
      </c>
      <c r="O219" s="22">
        <f t="shared" ca="1" si="43"/>
        <v>6.1900000000000004E-2</v>
      </c>
      <c r="P219" s="23"/>
      <c r="Q219" s="23"/>
      <c r="R219" s="23"/>
      <c r="S219" s="23"/>
      <c r="T219" s="23"/>
      <c r="U219" s="23"/>
      <c r="V219" s="23"/>
      <c r="W219" s="23"/>
      <c r="X219" s="23"/>
      <c r="Y219" s="23"/>
      <c r="Z219" s="23"/>
    </row>
    <row r="220" spans="1:26" x14ac:dyDescent="0.55000000000000004">
      <c r="A220" s="6">
        <f t="shared" ca="1" si="41"/>
        <v>36769</v>
      </c>
      <c r="B220" s="22">
        <f t="shared" ca="1" si="42"/>
        <v>6.6500000000000004E-2</v>
      </c>
      <c r="C220" s="22">
        <f t="shared" ca="1" si="42"/>
        <v>6.1799999999999994E-2</v>
      </c>
      <c r="D220" s="22">
        <f t="shared" ca="1" si="42"/>
        <v>5.7300000000000004E-2</v>
      </c>
      <c r="E220" s="22">
        <f t="shared" ca="1" si="38"/>
        <v>4.0999999999999995E-2</v>
      </c>
      <c r="F220" s="22">
        <f t="shared" ca="1" si="39"/>
        <v>3.4111310592459754E-2</v>
      </c>
      <c r="G220" s="22" t="str">
        <f t="shared" ca="1" si="40"/>
        <v/>
      </c>
      <c r="H220" s="22">
        <f t="shared" ca="1" si="43"/>
        <v>6.6799999999999998E-2</v>
      </c>
      <c r="I220" s="22">
        <f t="shared" ca="1" si="43"/>
        <v>5.67E-2</v>
      </c>
      <c r="J220" s="22">
        <f t="shared" ca="1" si="43"/>
        <v>33.090000000000003</v>
      </c>
      <c r="K220" s="22">
        <f t="shared" ca="1" si="43"/>
        <v>6.3099999999999989E-2</v>
      </c>
      <c r="L220" s="22">
        <f t="shared" ca="1" si="43"/>
        <v>6.3799999999999996E-2</v>
      </c>
      <c r="M220" s="22">
        <f t="shared" ca="1" si="43"/>
        <v>6.0899999999999996E-2</v>
      </c>
      <c r="N220" s="22">
        <f t="shared" ca="1" si="43"/>
        <v>5.9800000000000006E-2</v>
      </c>
      <c r="O220" s="22">
        <f t="shared" ca="1" si="43"/>
        <v>5.9800000000000006E-2</v>
      </c>
      <c r="P220" s="23"/>
      <c r="Q220" s="23"/>
      <c r="R220" s="23"/>
      <c r="S220" s="23"/>
      <c r="T220" s="23"/>
      <c r="U220" s="23"/>
      <c r="V220" s="23"/>
      <c r="W220" s="23"/>
      <c r="X220" s="23"/>
      <c r="Y220" s="23"/>
      <c r="Z220" s="23"/>
    </row>
    <row r="221" spans="1:26" x14ac:dyDescent="0.55000000000000004">
      <c r="A221" s="6">
        <f t="shared" ca="1" si="41"/>
        <v>36799</v>
      </c>
      <c r="B221" s="22">
        <f t="shared" ca="1" si="42"/>
        <v>6.6000000000000003E-2</v>
      </c>
      <c r="C221" s="22">
        <f t="shared" ca="1" si="42"/>
        <v>5.9800000000000006E-2</v>
      </c>
      <c r="D221" s="22">
        <f t="shared" ca="1" si="42"/>
        <v>5.7999999999999996E-2</v>
      </c>
      <c r="E221" s="22">
        <f t="shared" ca="1" si="38"/>
        <v>3.9E-2</v>
      </c>
      <c r="F221" s="22">
        <f t="shared" ca="1" si="39"/>
        <v>3.4544371649791517E-2</v>
      </c>
      <c r="G221" s="22">
        <f t="shared" ca="1" si="40"/>
        <v>5.3422113873864419E-3</v>
      </c>
      <c r="H221" s="22">
        <f t="shared" ca="1" si="43"/>
        <v>6.8112500000000006E-2</v>
      </c>
      <c r="I221" s="22">
        <f t="shared" ca="1" si="43"/>
        <v>5.8799999999999998E-2</v>
      </c>
      <c r="J221" s="22">
        <f t="shared" ca="1" si="43"/>
        <v>30.87</v>
      </c>
      <c r="K221" s="22">
        <f t="shared" ca="1" si="43"/>
        <v>6.2300000000000001E-2</v>
      </c>
      <c r="L221" s="22">
        <f t="shared" ca="1" si="43"/>
        <v>6.2800000000000009E-2</v>
      </c>
      <c r="M221" s="22">
        <f t="shared" ca="1" si="43"/>
        <v>5.91E-2</v>
      </c>
      <c r="N221" s="22">
        <f t="shared" ca="1" si="43"/>
        <v>5.8499999999999996E-2</v>
      </c>
      <c r="O221" s="22">
        <f t="shared" ca="1" si="43"/>
        <v>5.9299999999999999E-2</v>
      </c>
      <c r="P221" s="23"/>
      <c r="Q221" s="23"/>
      <c r="R221" s="23"/>
      <c r="S221" s="23"/>
      <c r="T221" s="23"/>
      <c r="U221" s="23"/>
      <c r="V221" s="23"/>
      <c r="W221" s="23"/>
      <c r="X221" s="23"/>
      <c r="Y221" s="23"/>
      <c r="Z221" s="23"/>
    </row>
    <row r="222" spans="1:26" x14ac:dyDescent="0.55000000000000004">
      <c r="A222" s="6">
        <f t="shared" ca="1" si="41"/>
        <v>36830</v>
      </c>
      <c r="B222" s="22">
        <f t="shared" ca="1" si="42"/>
        <v>6.59E-2</v>
      </c>
      <c r="C222" s="22">
        <f t="shared" ca="1" si="42"/>
        <v>5.9400000000000001E-2</v>
      </c>
      <c r="D222" s="22">
        <f t="shared" ca="1" si="42"/>
        <v>5.7699999999999994E-2</v>
      </c>
      <c r="E222" s="22">
        <f t="shared" ca="1" si="38"/>
        <v>3.9E-2</v>
      </c>
      <c r="F222" s="22">
        <f t="shared" ca="1" si="39"/>
        <v>3.4482758620689724E-2</v>
      </c>
      <c r="G222" s="22" t="str">
        <f t="shared" ca="1" si="40"/>
        <v/>
      </c>
      <c r="H222" s="22">
        <f t="shared" ca="1" si="43"/>
        <v>6.7599999999999993E-2</v>
      </c>
      <c r="I222" s="22">
        <f t="shared" ca="1" si="43"/>
        <v>5.79E-2</v>
      </c>
      <c r="J222" s="22">
        <f t="shared" ca="1" si="43"/>
        <v>32.700000000000003</v>
      </c>
      <c r="K222" s="22">
        <f t="shared" ca="1" si="43"/>
        <v>6.3799999999999996E-2</v>
      </c>
      <c r="L222" s="22">
        <f t="shared" ca="1" si="43"/>
        <v>6.3600000000000004E-2</v>
      </c>
      <c r="M222" s="22">
        <f t="shared" ca="1" si="43"/>
        <v>5.8700000000000002E-2</v>
      </c>
      <c r="N222" s="22">
        <f t="shared" ca="1" si="43"/>
        <v>5.8299999999999998E-2</v>
      </c>
      <c r="O222" s="22">
        <f t="shared" ca="1" si="43"/>
        <v>5.8700000000000002E-2</v>
      </c>
      <c r="P222" s="23"/>
      <c r="Q222" s="23"/>
      <c r="R222" s="23"/>
      <c r="S222" s="23"/>
      <c r="T222" s="23"/>
      <c r="U222" s="23"/>
      <c r="V222" s="23"/>
      <c r="W222" s="23"/>
      <c r="X222" s="23"/>
      <c r="Y222" s="23"/>
      <c r="Z222" s="23"/>
    </row>
    <row r="223" spans="1:26" x14ac:dyDescent="0.55000000000000004">
      <c r="A223" s="6">
        <f t="shared" ca="1" si="41"/>
        <v>36860</v>
      </c>
      <c r="B223" s="22">
        <f t="shared" ca="1" si="42"/>
        <v>6.6199999999999995E-2</v>
      </c>
      <c r="C223" s="22">
        <f t="shared" ca="1" si="42"/>
        <v>5.6100000000000004E-2</v>
      </c>
      <c r="D223" s="22">
        <f t="shared" ca="1" si="42"/>
        <v>5.4800000000000001E-2</v>
      </c>
      <c r="E223" s="22">
        <f t="shared" ca="1" si="38"/>
        <v>3.9E-2</v>
      </c>
      <c r="F223" s="22">
        <f t="shared" ca="1" si="39"/>
        <v>3.446226975638722E-2</v>
      </c>
      <c r="G223" s="22" t="str">
        <f t="shared" ca="1" si="40"/>
        <v/>
      </c>
      <c r="H223" s="22">
        <f t="shared" ca="1" si="43"/>
        <v>6.7150000000000001E-2</v>
      </c>
      <c r="I223" s="22">
        <f t="shared" ca="1" si="43"/>
        <v>5.5999999999999994E-2</v>
      </c>
      <c r="J223" s="22">
        <f t="shared" ca="1" si="43"/>
        <v>33.61</v>
      </c>
      <c r="K223" s="22">
        <f t="shared" ca="1" si="43"/>
        <v>6.2100000000000002E-2</v>
      </c>
      <c r="L223" s="22">
        <f t="shared" ca="1" si="43"/>
        <v>6.1799999999999994E-2</v>
      </c>
      <c r="M223" s="22">
        <f t="shared" ca="1" si="43"/>
        <v>5.5199999999999999E-2</v>
      </c>
      <c r="N223" s="22">
        <f t="shared" ca="1" si="43"/>
        <v>5.4199999999999998E-2</v>
      </c>
      <c r="O223" s="22">
        <f t="shared" ca="1" si="43"/>
        <v>5.5E-2</v>
      </c>
      <c r="P223" s="23"/>
      <c r="Q223" s="23"/>
      <c r="R223" s="23"/>
      <c r="S223" s="23"/>
      <c r="T223" s="23"/>
      <c r="U223" s="23"/>
      <c r="V223" s="23"/>
      <c r="W223" s="23"/>
      <c r="X223" s="23"/>
      <c r="Y223" s="23"/>
      <c r="Z223" s="23"/>
    </row>
    <row r="224" spans="1:26" x14ac:dyDescent="0.55000000000000004">
      <c r="A224" s="6">
        <f t="shared" ca="1" si="41"/>
        <v>36891</v>
      </c>
      <c r="B224" s="22">
        <f t="shared" ca="1" si="42"/>
        <v>5.4100000000000002E-2</v>
      </c>
      <c r="C224" s="22">
        <f t="shared" ca="1" si="42"/>
        <v>5.1100000000000007E-2</v>
      </c>
      <c r="D224" s="22">
        <f t="shared" ca="1" si="42"/>
        <v>5.1200000000000002E-2</v>
      </c>
      <c r="E224" s="22">
        <f t="shared" ca="1" si="38"/>
        <v>3.9E-2</v>
      </c>
      <c r="F224" s="22">
        <f t="shared" ca="1" si="39"/>
        <v>3.3868092691621943E-2</v>
      </c>
      <c r="G224" s="22">
        <f t="shared" ca="1" si="40"/>
        <v>2.4915583576452072E-2</v>
      </c>
      <c r="H224" s="22">
        <f t="shared" ca="1" si="43"/>
        <v>6.3987500000000003E-2</v>
      </c>
      <c r="I224" s="22">
        <f t="shared" ca="1" si="43"/>
        <v>5.4600000000000003E-2</v>
      </c>
      <c r="J224" s="22">
        <f t="shared" ca="1" si="43"/>
        <v>26.72</v>
      </c>
      <c r="K224" s="22">
        <f t="shared" ca="1" si="43"/>
        <v>5.8899999999999994E-2</v>
      </c>
      <c r="L224" s="22">
        <f t="shared" ca="1" si="43"/>
        <v>5.7000000000000002E-2</v>
      </c>
      <c r="M224" s="22">
        <f t="shared" ca="1" si="43"/>
        <v>5.0599999999999999E-2</v>
      </c>
      <c r="N224" s="22">
        <f t="shared" ca="1" si="43"/>
        <v>4.99E-2</v>
      </c>
      <c r="O224" s="22">
        <f t="shared" ca="1" si="43"/>
        <v>5.16E-2</v>
      </c>
      <c r="P224" s="23"/>
      <c r="Q224" s="23"/>
      <c r="R224" s="23"/>
      <c r="S224" s="23"/>
      <c r="T224" s="23"/>
      <c r="U224" s="23"/>
      <c r="V224" s="23"/>
      <c r="W224" s="23"/>
      <c r="X224" s="23"/>
      <c r="Y224" s="23"/>
      <c r="Z224" s="23"/>
    </row>
    <row r="225" spans="1:26" x14ac:dyDescent="0.55000000000000004">
      <c r="A225" s="6">
        <f t="shared" ca="1" si="41"/>
        <v>36922</v>
      </c>
      <c r="B225" s="22">
        <f t="shared" ca="1" si="42"/>
        <v>5.74E-2</v>
      </c>
      <c r="C225" s="22">
        <f t="shared" ca="1" si="42"/>
        <v>4.6199999999999998E-2</v>
      </c>
      <c r="D225" s="22">
        <f t="shared" ca="1" si="42"/>
        <v>5.1900000000000002E-2</v>
      </c>
      <c r="E225" s="22">
        <f t="shared" ca="1" si="38"/>
        <v>4.2000000000000003E-2</v>
      </c>
      <c r="F225" s="22">
        <f t="shared" ca="1" si="39"/>
        <v>3.7322274881516515E-2</v>
      </c>
      <c r="G225" s="22" t="str">
        <f t="shared" ca="1" si="40"/>
        <v/>
      </c>
      <c r="H225" s="22">
        <f t="shared" ca="1" si="43"/>
        <v>5.4212499999999997E-2</v>
      </c>
      <c r="I225" s="22">
        <f t="shared" ca="1" si="43"/>
        <v>5.5399999999999998E-2</v>
      </c>
      <c r="J225" s="22">
        <f t="shared" ca="1" si="43"/>
        <v>28.62</v>
      </c>
      <c r="K225" s="22">
        <f t="shared" ca="1" si="43"/>
        <v>4.99E-2</v>
      </c>
      <c r="L225" s="22">
        <f t="shared" ca="1" si="43"/>
        <v>4.8300000000000003E-2</v>
      </c>
      <c r="M225" s="22">
        <f t="shared" ca="1" si="43"/>
        <v>4.6699999999999998E-2</v>
      </c>
      <c r="N225" s="22">
        <f t="shared" ca="1" si="43"/>
        <v>4.8499999999999995E-2</v>
      </c>
      <c r="O225" s="22">
        <f t="shared" ca="1" si="43"/>
        <v>5.0799999999999998E-2</v>
      </c>
      <c r="P225" s="23"/>
      <c r="Q225" s="23"/>
      <c r="R225" s="23"/>
      <c r="S225" s="23"/>
      <c r="T225" s="23"/>
      <c r="U225" s="23"/>
      <c r="V225" s="23"/>
      <c r="W225" s="23"/>
      <c r="X225" s="23"/>
      <c r="Y225" s="23"/>
      <c r="Z225" s="23"/>
    </row>
    <row r="226" spans="1:26" x14ac:dyDescent="0.55000000000000004">
      <c r="A226" s="6">
        <f t="shared" ca="1" si="41"/>
        <v>36950</v>
      </c>
      <c r="B226" s="22">
        <f t="shared" ca="1" si="42"/>
        <v>5.5899999999999998E-2</v>
      </c>
      <c r="C226" s="22">
        <f t="shared" ca="1" si="42"/>
        <v>4.41E-2</v>
      </c>
      <c r="D226" s="22">
        <f t="shared" ca="1" si="42"/>
        <v>4.9200000000000001E-2</v>
      </c>
      <c r="E226" s="22">
        <f t="shared" ca="1" si="38"/>
        <v>4.2000000000000003E-2</v>
      </c>
      <c r="F226" s="22">
        <f t="shared" ca="1" si="39"/>
        <v>3.5335689045936425E-2</v>
      </c>
      <c r="G226" s="22" t="str">
        <f t="shared" ca="1" si="40"/>
        <v/>
      </c>
      <c r="H226" s="22">
        <f t="shared" ca="1" si="43"/>
        <v>5.0525E-2</v>
      </c>
      <c r="I226" s="22">
        <f t="shared" ca="1" si="43"/>
        <v>5.3399999999999996E-2</v>
      </c>
      <c r="J226" s="22">
        <f t="shared" ca="1" si="43"/>
        <v>27.35</v>
      </c>
      <c r="K226" s="22">
        <f t="shared" ca="1" si="43"/>
        <v>4.8499999999999995E-2</v>
      </c>
      <c r="L226" s="22">
        <f t="shared" ca="1" si="43"/>
        <v>4.7E-2</v>
      </c>
      <c r="M226" s="22">
        <f t="shared" ca="1" si="43"/>
        <v>4.4800000000000006E-2</v>
      </c>
      <c r="N226" s="22">
        <f t="shared" ca="1" si="43"/>
        <v>4.7E-2</v>
      </c>
      <c r="O226" s="22">
        <f t="shared" ca="1" si="43"/>
        <v>4.9299999999999997E-2</v>
      </c>
      <c r="P226" s="23"/>
      <c r="Q226" s="23"/>
      <c r="R226" s="23"/>
      <c r="S226" s="23"/>
      <c r="T226" s="23"/>
      <c r="U226" s="23"/>
      <c r="V226" s="23"/>
      <c r="W226" s="23"/>
      <c r="X226" s="23"/>
      <c r="Y226" s="23"/>
      <c r="Z226" s="23"/>
    </row>
    <row r="227" spans="1:26" x14ac:dyDescent="0.55000000000000004">
      <c r="A227" s="6">
        <f t="shared" ca="1" si="41"/>
        <v>36981</v>
      </c>
      <c r="B227" s="22">
        <f t="shared" ca="1" si="42"/>
        <v>5.2900000000000003E-2</v>
      </c>
      <c r="C227" s="22">
        <f t="shared" ca="1" si="42"/>
        <v>4.1799999999999997E-2</v>
      </c>
      <c r="D227" s="22">
        <f t="shared" ca="1" si="42"/>
        <v>4.9299999999999997E-2</v>
      </c>
      <c r="E227" s="22">
        <f t="shared" ca="1" si="38"/>
        <v>4.2999999999999997E-2</v>
      </c>
      <c r="F227" s="22">
        <f t="shared" ca="1" si="39"/>
        <v>2.9205607476635587E-2</v>
      </c>
      <c r="G227" s="22">
        <f t="shared" ca="1" si="40"/>
        <v>-1.1407106184333937E-2</v>
      </c>
      <c r="H227" s="22">
        <f t="shared" ca="1" si="43"/>
        <v>4.8787500000000004E-2</v>
      </c>
      <c r="I227" s="22">
        <f t="shared" ca="1" si="43"/>
        <v>5.4600000000000003E-2</v>
      </c>
      <c r="J227" s="22">
        <f t="shared" ca="1" si="43"/>
        <v>26.37</v>
      </c>
      <c r="K227" s="22">
        <f t="shared" ca="1" si="43"/>
        <v>4.2999999999999997E-2</v>
      </c>
      <c r="L227" s="22">
        <f t="shared" ca="1" si="43"/>
        <v>4.0899999999999999E-2</v>
      </c>
      <c r="M227" s="22">
        <f t="shared" ca="1" si="43"/>
        <v>4.3299999999999998E-2</v>
      </c>
      <c r="N227" s="22">
        <f t="shared" ca="1" si="43"/>
        <v>4.6199999999999998E-2</v>
      </c>
      <c r="O227" s="22">
        <f t="shared" ca="1" si="43"/>
        <v>4.8600000000000004E-2</v>
      </c>
      <c r="P227" s="23"/>
      <c r="Q227" s="23"/>
      <c r="R227" s="23"/>
      <c r="S227" s="23"/>
      <c r="T227" s="23"/>
      <c r="U227" s="23"/>
      <c r="V227" s="23"/>
      <c r="W227" s="23"/>
      <c r="X227" s="23"/>
      <c r="Y227" s="23"/>
      <c r="Z227" s="23"/>
    </row>
    <row r="228" spans="1:26" x14ac:dyDescent="0.55000000000000004">
      <c r="A228" s="6">
        <f t="shared" ca="1" si="41"/>
        <v>37011</v>
      </c>
      <c r="B228" s="22">
        <f t="shared" ref="B228:D247" ca="1" si="44">IF($A228="","",IF(ISERROR(IF(ISERROR(INDEX(FredRatesData_AllData,MATCH($A228-(MAX(0,WEEKDAY($A228,2)-5)),FredRatesData_Dates,0),MATCH(B$6,FredRatesData_IDs,0),1)/B$5),INDEX(FredRatesData_AllData,MATCH($A228-(MAX(0,WEEKDAY($A228,2)-5))-3,FredRatesData_Dates,0),MATCH(B$6,FredRatesData_IDs,0),1)/B$5,INDEX(FredRatesData_AllData,MATCH($A228-(MAX(0,WEEKDAY($A228,2)-5)),FredRatesData_Dates,0),MATCH(B$6,FredRatesData_IDs,0),1)/B$5)),"",IF(ISERROR(INDEX(FredRatesData_AllData,MATCH($A228-(MAX(0,WEEKDAY($A228,2)-5)),FredRatesData_Dates,0),MATCH(B$6,FredRatesData_IDs,0),1)/B$5),INDEX(FredRatesData_AllData,MATCH($A228-(MAX(0,WEEKDAY($A228,2)-5))-3,FredRatesData_Dates,0),MATCH(B$6,FredRatesData_IDs,0),1)/B$5,INDEX(FredRatesData_AllData,MATCH($A228-(MAX(0,WEEKDAY($A228,2)-5)),FredRatesData_Dates,0),MATCH(B$6,FredRatesData_IDs,0),1)/B$5)))</f>
        <v>4.6699999999999998E-2</v>
      </c>
      <c r="C228" s="22">
        <f t="shared" ca="1" si="44"/>
        <v>4.2999999999999997E-2</v>
      </c>
      <c r="D228" s="22">
        <f t="shared" ca="1" si="44"/>
        <v>5.3499999999999999E-2</v>
      </c>
      <c r="E228" s="22">
        <f t="shared" ca="1" si="38"/>
        <v>4.4000000000000004E-2</v>
      </c>
      <c r="F228" s="22">
        <f t="shared" ca="1" si="39"/>
        <v>3.2691185055458316E-2</v>
      </c>
      <c r="G228" s="22" t="str">
        <f t="shared" ca="1" si="40"/>
        <v/>
      </c>
      <c r="H228" s="22">
        <f t="shared" ref="H228:O247" ca="1" si="45">IF($A228="","",IF(ISERROR(IF(ISERROR(INDEX(FredRatesData_AllData,MATCH($A228-(MAX(0,WEEKDAY($A228,2)-5)),FredRatesData_Dates,0),MATCH(H$6,FredRatesData_IDs,0),1)/H$5),INDEX(FredRatesData_AllData,MATCH($A228-(MAX(0,WEEKDAY($A228,2)-5))-3,FredRatesData_Dates,0),MATCH(H$6,FredRatesData_IDs,0),1)/H$5,INDEX(FredRatesData_AllData,MATCH($A228-(MAX(0,WEEKDAY($A228,2)-5)),FredRatesData_Dates,0),MATCH(H$6,FredRatesData_IDs,0),1)/H$5)),"",IF(ISERROR(INDEX(FredRatesData_AllData,MATCH($A228-(MAX(0,WEEKDAY($A228,2)-5)),FredRatesData_Dates,0),MATCH(H$6,FredRatesData_IDs,0),1)/H$5),INDEX(FredRatesData_AllData,MATCH($A228-(MAX(0,WEEKDAY($A228,2)-5))-3,FredRatesData_Dates,0),MATCH(H$6,FredRatesData_IDs,0),1)/H$5,INDEX(FredRatesData_AllData,MATCH($A228-(MAX(0,WEEKDAY($A228,2)-5)),FredRatesData_Dates,0),MATCH(H$6,FredRatesData_IDs,0),1)/H$5)))</f>
        <v>4.3362499999999998E-2</v>
      </c>
      <c r="I228" s="22">
        <f t="shared" ca="1" si="45"/>
        <v>5.7800000000000004E-2</v>
      </c>
      <c r="J228" s="22">
        <f t="shared" ca="1" si="45"/>
        <v>28.48</v>
      </c>
      <c r="K228" s="22">
        <f t="shared" ca="1" si="45"/>
        <v>3.95E-2</v>
      </c>
      <c r="L228" s="22">
        <f t="shared" ca="1" si="45"/>
        <v>3.9699999999999999E-2</v>
      </c>
      <c r="M228" s="22">
        <f t="shared" ca="1" si="45"/>
        <v>4.5499999999999999E-2</v>
      </c>
      <c r="N228" s="22">
        <f t="shared" ca="1" si="45"/>
        <v>4.9699999999999994E-2</v>
      </c>
      <c r="O228" s="22">
        <f t="shared" ca="1" si="45"/>
        <v>5.2199999999999996E-2</v>
      </c>
      <c r="P228" s="23"/>
      <c r="Q228" s="23"/>
      <c r="R228" s="23"/>
      <c r="S228" s="23"/>
      <c r="T228" s="23"/>
      <c r="U228" s="23"/>
      <c r="V228" s="23"/>
      <c r="W228" s="23"/>
      <c r="X228" s="23"/>
      <c r="Y228" s="23"/>
      <c r="Z228" s="23"/>
    </row>
    <row r="229" spans="1:26" x14ac:dyDescent="0.55000000000000004">
      <c r="A229" s="6">
        <f t="shared" ca="1" si="41"/>
        <v>37042</v>
      </c>
      <c r="B229" s="22">
        <f t="shared" ca="1" si="44"/>
        <v>4.24E-2</v>
      </c>
      <c r="C229" s="22">
        <f t="shared" ca="1" si="44"/>
        <v>4.2199999999999994E-2</v>
      </c>
      <c r="D229" s="22">
        <f t="shared" ca="1" si="44"/>
        <v>5.4299999999999994E-2</v>
      </c>
      <c r="E229" s="22">
        <f t="shared" ca="1" si="38"/>
        <v>4.2999999999999997E-2</v>
      </c>
      <c r="F229" s="22">
        <f t="shared" ca="1" si="39"/>
        <v>3.6151603498542295E-2</v>
      </c>
      <c r="G229" s="22" t="str">
        <f t="shared" ca="1" si="40"/>
        <v/>
      </c>
      <c r="H229" s="22">
        <f t="shared" ca="1" si="45"/>
        <v>3.9900000000000005E-2</v>
      </c>
      <c r="I229" s="22">
        <f t="shared" ca="1" si="45"/>
        <v>5.7800000000000004E-2</v>
      </c>
      <c r="J229" s="22">
        <f t="shared" ca="1" si="45"/>
        <v>28.39</v>
      </c>
      <c r="K229" s="22">
        <f t="shared" ca="1" si="45"/>
        <v>3.6299999999999999E-2</v>
      </c>
      <c r="L229" s="22">
        <f t="shared" ca="1" si="45"/>
        <v>3.5900000000000001E-2</v>
      </c>
      <c r="M229" s="22">
        <f t="shared" ca="1" si="45"/>
        <v>4.4900000000000002E-2</v>
      </c>
      <c r="N229" s="22">
        <f t="shared" ca="1" si="45"/>
        <v>4.9400000000000006E-2</v>
      </c>
      <c r="O229" s="22">
        <f t="shared" ca="1" si="45"/>
        <v>5.2699999999999997E-2</v>
      </c>
      <c r="P229" s="23"/>
      <c r="Q229" s="23"/>
      <c r="R229" s="23"/>
      <c r="S229" s="23"/>
      <c r="T229" s="23"/>
      <c r="U229" s="23"/>
      <c r="V229" s="23"/>
      <c r="W229" s="23"/>
      <c r="X229" s="23"/>
      <c r="Y229" s="23"/>
      <c r="Z229" s="23"/>
    </row>
    <row r="230" spans="1:26" x14ac:dyDescent="0.55000000000000004">
      <c r="A230" s="6">
        <f t="shared" ca="1" si="41"/>
        <v>37072</v>
      </c>
      <c r="B230" s="22">
        <f t="shared" ca="1" si="44"/>
        <v>3.95E-2</v>
      </c>
      <c r="C230" s="22">
        <f t="shared" ca="1" si="44"/>
        <v>4.2500000000000003E-2</v>
      </c>
      <c r="D230" s="22">
        <f t="shared" ca="1" si="44"/>
        <v>5.4199999999999998E-2</v>
      </c>
      <c r="E230" s="22">
        <f t="shared" ca="1" si="38"/>
        <v>4.4999999999999998E-2</v>
      </c>
      <c r="F230" s="22">
        <f t="shared" ca="1" si="39"/>
        <v>3.2482598607888491E-2</v>
      </c>
      <c r="G230" s="22">
        <f t="shared" ca="1" si="40"/>
        <v>2.3382231603402914E-2</v>
      </c>
      <c r="H230" s="22">
        <f t="shared" ca="1" si="45"/>
        <v>3.8362500000000001E-2</v>
      </c>
      <c r="I230" s="22">
        <f t="shared" ca="1" si="45"/>
        <v>5.7500000000000002E-2</v>
      </c>
      <c r="J230" s="22">
        <f t="shared" ca="1" si="45"/>
        <v>26.37</v>
      </c>
      <c r="K230" s="22">
        <f t="shared" ca="1" si="45"/>
        <v>3.6499999999999998E-2</v>
      </c>
      <c r="L230" s="22">
        <f t="shared" ca="1" si="45"/>
        <v>3.6299999999999999E-2</v>
      </c>
      <c r="M230" s="22">
        <f t="shared" ca="1" si="45"/>
        <v>4.5199999999999997E-2</v>
      </c>
      <c r="N230" s="22">
        <f t="shared" ca="1" si="45"/>
        <v>4.9699999999999994E-2</v>
      </c>
      <c r="O230" s="22">
        <f t="shared" ca="1" si="45"/>
        <v>5.28E-2</v>
      </c>
      <c r="P230" s="23"/>
      <c r="Q230" s="23"/>
      <c r="R230" s="23"/>
      <c r="S230" s="23"/>
      <c r="T230" s="23"/>
      <c r="U230" s="23"/>
      <c r="V230" s="23"/>
      <c r="W230" s="23"/>
      <c r="X230" s="23"/>
      <c r="Y230" s="23"/>
      <c r="Z230" s="23"/>
    </row>
    <row r="231" spans="1:26" x14ac:dyDescent="0.55000000000000004">
      <c r="A231" s="6">
        <f t="shared" ca="1" si="41"/>
        <v>37103</v>
      </c>
      <c r="B231" s="22">
        <f t="shared" ca="1" si="44"/>
        <v>3.8199999999999998E-2</v>
      </c>
      <c r="C231" s="22">
        <f t="shared" ca="1" si="44"/>
        <v>3.7900000000000003E-2</v>
      </c>
      <c r="D231" s="22">
        <f t="shared" ca="1" si="44"/>
        <v>5.0700000000000002E-2</v>
      </c>
      <c r="E231" s="22">
        <f t="shared" ca="1" si="38"/>
        <v>4.5999999999999999E-2</v>
      </c>
      <c r="F231" s="22">
        <f t="shared" ca="1" si="39"/>
        <v>2.7199074074073959E-2</v>
      </c>
      <c r="G231" s="22" t="str">
        <f t="shared" ca="1" si="40"/>
        <v/>
      </c>
      <c r="H231" s="22">
        <f t="shared" ca="1" si="45"/>
        <v>3.6699999999999997E-2</v>
      </c>
      <c r="I231" s="22">
        <f t="shared" ca="1" si="45"/>
        <v>5.5099999999999996E-2</v>
      </c>
      <c r="J231" s="22">
        <f t="shared" ca="1" si="45"/>
        <v>26.7</v>
      </c>
      <c r="K231" s="22">
        <f t="shared" ca="1" si="45"/>
        <v>3.5400000000000001E-2</v>
      </c>
      <c r="L231" s="22">
        <f t="shared" ca="1" si="45"/>
        <v>3.4700000000000002E-2</v>
      </c>
      <c r="M231" s="22">
        <f t="shared" ca="1" si="45"/>
        <v>4.0599999999999997E-2</v>
      </c>
      <c r="N231" s="22">
        <f t="shared" ca="1" si="45"/>
        <v>4.5700000000000005E-2</v>
      </c>
      <c r="O231" s="22">
        <f t="shared" ca="1" si="45"/>
        <v>4.8600000000000004E-2</v>
      </c>
      <c r="P231" s="23"/>
      <c r="Q231" s="23"/>
      <c r="R231" s="23"/>
      <c r="S231" s="23"/>
      <c r="T231" s="23"/>
      <c r="U231" s="23"/>
      <c r="V231" s="23"/>
      <c r="W231" s="23"/>
      <c r="X231" s="23"/>
      <c r="Y231" s="23"/>
      <c r="Z231" s="23"/>
    </row>
    <row r="232" spans="1:26" x14ac:dyDescent="0.55000000000000004">
      <c r="A232" s="6">
        <f t="shared" ca="1" si="41"/>
        <v>37134</v>
      </c>
      <c r="B232" s="22">
        <f t="shared" ca="1" si="44"/>
        <v>3.6600000000000001E-2</v>
      </c>
      <c r="C232" s="22">
        <f t="shared" ca="1" si="44"/>
        <v>3.6400000000000002E-2</v>
      </c>
      <c r="D232" s="22">
        <f t="shared" ca="1" si="44"/>
        <v>4.8499999999999995E-2</v>
      </c>
      <c r="E232" s="22">
        <f t="shared" ca="1" si="38"/>
        <v>4.9000000000000002E-2</v>
      </c>
      <c r="F232" s="22">
        <f t="shared" ca="1" si="39"/>
        <v>2.7199074074073959E-2</v>
      </c>
      <c r="G232" s="22" t="str">
        <f t="shared" ca="1" si="40"/>
        <v/>
      </c>
      <c r="H232" s="22">
        <f t="shared" ca="1" si="45"/>
        <v>3.4624999999999996E-2</v>
      </c>
      <c r="I232" s="22">
        <f t="shared" ca="1" si="45"/>
        <v>5.3899999999999997E-2</v>
      </c>
      <c r="J232" s="22">
        <f t="shared" ca="1" si="45"/>
        <v>26.65</v>
      </c>
      <c r="K232" s="22">
        <f t="shared" ca="1" si="45"/>
        <v>3.3700000000000001E-2</v>
      </c>
      <c r="L232" s="22">
        <f t="shared" ca="1" si="45"/>
        <v>3.3099999999999997E-2</v>
      </c>
      <c r="M232" s="22">
        <f t="shared" ca="1" si="45"/>
        <v>3.9100000000000003E-2</v>
      </c>
      <c r="N232" s="22">
        <f t="shared" ca="1" si="45"/>
        <v>4.4600000000000001E-2</v>
      </c>
      <c r="O232" s="22">
        <f t="shared" ca="1" si="45"/>
        <v>4.7199999999999999E-2</v>
      </c>
      <c r="P232" s="23"/>
      <c r="Q232" s="23"/>
      <c r="R232" s="23"/>
      <c r="S232" s="23"/>
      <c r="T232" s="23"/>
      <c r="U232" s="23"/>
      <c r="V232" s="23"/>
      <c r="W232" s="23"/>
      <c r="X232" s="23"/>
      <c r="Y232" s="23"/>
      <c r="Z232" s="23"/>
    </row>
    <row r="233" spans="1:26" x14ac:dyDescent="0.55000000000000004">
      <c r="A233" s="6">
        <f t="shared" ca="1" si="41"/>
        <v>37164</v>
      </c>
      <c r="B233" s="22">
        <f t="shared" ca="1" si="44"/>
        <v>2.75E-2</v>
      </c>
      <c r="C233" s="22">
        <f t="shared" ca="1" si="44"/>
        <v>2.86E-2</v>
      </c>
      <c r="D233" s="22">
        <f t="shared" ca="1" si="44"/>
        <v>4.5999999999999999E-2</v>
      </c>
      <c r="E233" s="22">
        <f t="shared" ca="1" si="38"/>
        <v>0.05</v>
      </c>
      <c r="F233" s="22">
        <f t="shared" ca="1" si="39"/>
        <v>2.648244099021313E-2</v>
      </c>
      <c r="G233" s="22">
        <f t="shared" ca="1" si="40"/>
        <v>-1.6601523731156753E-2</v>
      </c>
      <c r="H233" s="22">
        <f t="shared" ca="1" si="45"/>
        <v>2.5899999999999999E-2</v>
      </c>
      <c r="I233" s="22">
        <f t="shared" ca="1" si="45"/>
        <v>5.4199999999999998E-2</v>
      </c>
      <c r="J233" s="22">
        <f t="shared" ca="1" si="45"/>
        <v>23.44</v>
      </c>
      <c r="K233" s="22">
        <f t="shared" ca="1" si="45"/>
        <v>2.4E-2</v>
      </c>
      <c r="L233" s="22">
        <f t="shared" ca="1" si="45"/>
        <v>2.3599999999999999E-2</v>
      </c>
      <c r="M233" s="22">
        <f t="shared" ca="1" si="45"/>
        <v>3.2199999999999999E-2</v>
      </c>
      <c r="N233" s="22">
        <f t="shared" ca="1" si="45"/>
        <v>3.9300000000000002E-2</v>
      </c>
      <c r="O233" s="22">
        <f t="shared" ca="1" si="45"/>
        <v>4.3700000000000003E-2</v>
      </c>
      <c r="P233" s="23"/>
      <c r="Q233" s="23"/>
      <c r="R233" s="23"/>
      <c r="S233" s="23"/>
      <c r="T233" s="23"/>
      <c r="U233" s="23"/>
      <c r="V233" s="23"/>
      <c r="W233" s="23"/>
      <c r="X233" s="23"/>
      <c r="Y233" s="23"/>
      <c r="Z233" s="23"/>
    </row>
    <row r="234" spans="1:26" x14ac:dyDescent="0.55000000000000004">
      <c r="A234" s="6">
        <f t="shared" ca="1" si="41"/>
        <v>37195</v>
      </c>
      <c r="B234" s="22">
        <f t="shared" ca="1" si="44"/>
        <v>2.6600000000000002E-2</v>
      </c>
      <c r="C234" s="22">
        <f t="shared" ca="1" si="44"/>
        <v>2.4399999999999998E-2</v>
      </c>
      <c r="D234" s="22">
        <f t="shared" ca="1" si="44"/>
        <v>4.2999999999999997E-2</v>
      </c>
      <c r="E234" s="22">
        <f t="shared" ca="1" si="38"/>
        <v>5.2999999999999999E-2</v>
      </c>
      <c r="F234" s="22">
        <f t="shared" ca="1" si="39"/>
        <v>2.1264367816091978E-2</v>
      </c>
      <c r="G234" s="22" t="str">
        <f t="shared" ca="1" si="40"/>
        <v/>
      </c>
      <c r="H234" s="22">
        <f t="shared" ca="1" si="45"/>
        <v>2.2000000000000002E-2</v>
      </c>
      <c r="I234" s="22">
        <f t="shared" ca="1" si="45"/>
        <v>4.8899999999999999E-2</v>
      </c>
      <c r="J234" s="22">
        <f t="shared" ca="1" si="45"/>
        <v>21.2</v>
      </c>
      <c r="K234" s="22">
        <f t="shared" ca="1" si="45"/>
        <v>2.0499999999999997E-2</v>
      </c>
      <c r="L234" s="22">
        <f t="shared" ca="1" si="45"/>
        <v>1.95E-2</v>
      </c>
      <c r="M234" s="22">
        <f t="shared" ca="1" si="45"/>
        <v>2.87E-2</v>
      </c>
      <c r="N234" s="22">
        <f t="shared" ca="1" si="45"/>
        <v>3.6600000000000001E-2</v>
      </c>
      <c r="O234" s="22">
        <f t="shared" ca="1" si="45"/>
        <v>4.0300000000000002E-2</v>
      </c>
      <c r="P234" s="23"/>
      <c r="Q234" s="23"/>
      <c r="R234" s="23"/>
      <c r="S234" s="23"/>
      <c r="T234" s="23"/>
      <c r="U234" s="23"/>
      <c r="V234" s="23"/>
      <c r="W234" s="23"/>
      <c r="X234" s="23"/>
      <c r="Y234" s="23"/>
      <c r="Z234" s="23"/>
    </row>
    <row r="235" spans="1:26" x14ac:dyDescent="0.55000000000000004">
      <c r="A235" s="6">
        <f t="shared" ca="1" si="41"/>
        <v>37225</v>
      </c>
      <c r="B235" s="22">
        <f t="shared" ca="1" si="44"/>
        <v>2.06E-2</v>
      </c>
      <c r="C235" s="22">
        <f t="shared" ca="1" si="44"/>
        <v>2.8399999999999998E-2</v>
      </c>
      <c r="D235" s="22">
        <f t="shared" ca="1" si="44"/>
        <v>4.7800000000000002E-2</v>
      </c>
      <c r="E235" s="22">
        <f t="shared" ca="1" si="38"/>
        <v>5.5E-2</v>
      </c>
      <c r="F235" s="22">
        <f t="shared" ca="1" si="39"/>
        <v>1.895462377943713E-2</v>
      </c>
      <c r="G235" s="22" t="str">
        <f t="shared" ca="1" si="40"/>
        <v/>
      </c>
      <c r="H235" s="22">
        <f t="shared" ca="1" si="45"/>
        <v>2.0318800000000001E-2</v>
      </c>
      <c r="I235" s="22">
        <f t="shared" ca="1" si="45"/>
        <v>5.2699999999999997E-2</v>
      </c>
      <c r="J235" s="22">
        <f t="shared" ca="1" si="45"/>
        <v>19.46</v>
      </c>
      <c r="K235" s="22">
        <f t="shared" ca="1" si="45"/>
        <v>1.78E-2</v>
      </c>
      <c r="L235" s="22">
        <f t="shared" ca="1" si="45"/>
        <v>1.7899999999999999E-2</v>
      </c>
      <c r="M235" s="22">
        <f t="shared" ca="1" si="45"/>
        <v>3.3000000000000002E-2</v>
      </c>
      <c r="N235" s="22">
        <f t="shared" ca="1" si="45"/>
        <v>4.0800000000000003E-2</v>
      </c>
      <c r="O235" s="22">
        <f t="shared" ca="1" si="45"/>
        <v>4.5499999999999999E-2</v>
      </c>
      <c r="P235" s="23"/>
      <c r="Q235" s="23"/>
      <c r="R235" s="23"/>
      <c r="S235" s="23"/>
      <c r="T235" s="23"/>
      <c r="U235" s="23"/>
      <c r="V235" s="23"/>
      <c r="W235" s="23"/>
      <c r="X235" s="23"/>
      <c r="Y235" s="23"/>
      <c r="Z235" s="23"/>
    </row>
    <row r="236" spans="1:26" x14ac:dyDescent="0.55000000000000004">
      <c r="A236" s="6">
        <f t="shared" ca="1" si="41"/>
        <v>37256</v>
      </c>
      <c r="B236" s="22">
        <f t="shared" ca="1" si="44"/>
        <v>1.52E-2</v>
      </c>
      <c r="C236" s="22">
        <f t="shared" ca="1" si="44"/>
        <v>3.0699999999999998E-2</v>
      </c>
      <c r="D236" s="22">
        <f t="shared" ca="1" si="44"/>
        <v>5.0700000000000002E-2</v>
      </c>
      <c r="E236" s="22">
        <f t="shared" ca="1" si="38"/>
        <v>5.7000000000000002E-2</v>
      </c>
      <c r="F236" s="22">
        <f t="shared" ca="1" si="39"/>
        <v>1.551724137931032E-2</v>
      </c>
      <c r="G236" s="22">
        <f t="shared" ca="1" si="40"/>
        <v>1.0894854910431739E-2</v>
      </c>
      <c r="H236" s="22">
        <f t="shared" ca="1" si="45"/>
        <v>1.8812499999999999E-2</v>
      </c>
      <c r="I236" s="22">
        <f t="shared" ca="1" si="45"/>
        <v>5.4800000000000001E-2</v>
      </c>
      <c r="J236" s="22">
        <f t="shared" ca="1" si="45"/>
        <v>19.96</v>
      </c>
      <c r="K236" s="22">
        <f t="shared" ca="1" si="45"/>
        <v>1.7399999999999999E-2</v>
      </c>
      <c r="L236" s="22">
        <f t="shared" ca="1" si="45"/>
        <v>1.83E-2</v>
      </c>
      <c r="M236" s="22">
        <f t="shared" ca="1" si="45"/>
        <v>3.5900000000000001E-2</v>
      </c>
      <c r="N236" s="22">
        <f t="shared" ca="1" si="45"/>
        <v>4.3799999999999999E-2</v>
      </c>
      <c r="O236" s="22">
        <f t="shared" ca="1" si="45"/>
        <v>4.8399999999999999E-2</v>
      </c>
      <c r="P236" s="23"/>
      <c r="Q236" s="23"/>
      <c r="R236" s="23"/>
      <c r="S236" s="23"/>
      <c r="T236" s="23"/>
      <c r="U236" s="23"/>
      <c r="V236" s="23"/>
      <c r="W236" s="23"/>
      <c r="X236" s="23"/>
      <c r="Y236" s="23"/>
      <c r="Z236" s="23"/>
    </row>
    <row r="237" spans="1:26" x14ac:dyDescent="0.55000000000000004">
      <c r="A237" s="6">
        <f t="shared" ca="1" si="41"/>
        <v>37287</v>
      </c>
      <c r="B237" s="22">
        <f t="shared" ca="1" si="44"/>
        <v>1.8500000000000003E-2</v>
      </c>
      <c r="C237" s="22">
        <f t="shared" ca="1" si="44"/>
        <v>3.1600000000000003E-2</v>
      </c>
      <c r="D237" s="22">
        <f t="shared" ca="1" si="44"/>
        <v>5.0700000000000002E-2</v>
      </c>
      <c r="E237" s="22">
        <f t="shared" ca="1" si="38"/>
        <v>5.7000000000000002E-2</v>
      </c>
      <c r="F237" s="22">
        <f t="shared" ca="1" si="39"/>
        <v>1.142204454597362E-2</v>
      </c>
      <c r="G237" s="22" t="str">
        <f t="shared" ca="1" si="40"/>
        <v/>
      </c>
      <c r="H237" s="22">
        <f t="shared" ca="1" si="45"/>
        <v>1.8799999999999997E-2</v>
      </c>
      <c r="I237" s="22">
        <f t="shared" ca="1" si="45"/>
        <v>5.4400000000000004E-2</v>
      </c>
      <c r="J237" s="22">
        <f t="shared" ca="1" si="45"/>
        <v>19.71</v>
      </c>
      <c r="K237" s="22">
        <f t="shared" ca="1" si="45"/>
        <v>1.7600000000000001E-2</v>
      </c>
      <c r="L237" s="22">
        <f t="shared" ca="1" si="45"/>
        <v>1.89E-2</v>
      </c>
      <c r="M237" s="22">
        <f t="shared" ca="1" si="45"/>
        <v>3.7000000000000005E-2</v>
      </c>
      <c r="N237" s="22">
        <f t="shared" ca="1" si="45"/>
        <v>4.4199999999999996E-2</v>
      </c>
      <c r="O237" s="22">
        <f t="shared" ca="1" si="45"/>
        <v>4.82E-2</v>
      </c>
      <c r="P237" s="23"/>
      <c r="Q237" s="23"/>
      <c r="R237" s="23"/>
      <c r="S237" s="23"/>
      <c r="T237" s="23"/>
      <c r="U237" s="23"/>
      <c r="V237" s="23"/>
      <c r="W237" s="23"/>
      <c r="X237" s="23"/>
      <c r="Y237" s="23"/>
      <c r="Z237" s="23"/>
    </row>
    <row r="238" spans="1:26" x14ac:dyDescent="0.55000000000000004">
      <c r="A238" s="6">
        <f t="shared" ca="1" si="41"/>
        <v>37315</v>
      </c>
      <c r="B238" s="22">
        <f t="shared" ca="1" si="44"/>
        <v>1.83E-2</v>
      </c>
      <c r="C238" s="22">
        <f t="shared" ca="1" si="44"/>
        <v>3.0600000000000002E-2</v>
      </c>
      <c r="D238" s="22">
        <f t="shared" ca="1" si="44"/>
        <v>4.8799999999999996E-2</v>
      </c>
      <c r="E238" s="22">
        <f t="shared" ca="1" si="38"/>
        <v>5.7000000000000002E-2</v>
      </c>
      <c r="F238" s="22">
        <f t="shared" ca="1" si="39"/>
        <v>1.1376564277588264E-2</v>
      </c>
      <c r="G238" s="22" t="str">
        <f t="shared" ca="1" si="40"/>
        <v/>
      </c>
      <c r="H238" s="22">
        <f t="shared" ca="1" si="45"/>
        <v>1.9E-2</v>
      </c>
      <c r="I238" s="22" t="str">
        <f t="shared" ca="1" si="45"/>
        <v/>
      </c>
      <c r="J238" s="22">
        <f t="shared" ca="1" si="45"/>
        <v>21.78</v>
      </c>
      <c r="K238" s="22">
        <f t="shared" ca="1" si="45"/>
        <v>1.7899999999999999E-2</v>
      </c>
      <c r="L238" s="22">
        <f t="shared" ca="1" si="45"/>
        <v>1.8700000000000001E-2</v>
      </c>
      <c r="M238" s="22">
        <f t="shared" ca="1" si="45"/>
        <v>3.6400000000000002E-2</v>
      </c>
      <c r="N238" s="22">
        <f t="shared" ca="1" si="45"/>
        <v>4.2699999999999995E-2</v>
      </c>
      <c r="O238" s="22">
        <f t="shared" ca="1" si="45"/>
        <v>4.7E-2</v>
      </c>
      <c r="P238" s="23"/>
      <c r="Q238" s="23"/>
      <c r="R238" s="23"/>
      <c r="S238" s="23"/>
      <c r="T238" s="23"/>
      <c r="U238" s="23"/>
      <c r="V238" s="23"/>
      <c r="W238" s="23"/>
      <c r="X238" s="23"/>
      <c r="Y238" s="23"/>
      <c r="Z238" s="23"/>
    </row>
    <row r="239" spans="1:26" x14ac:dyDescent="0.55000000000000004">
      <c r="A239" s="6">
        <f t="shared" ca="1" si="41"/>
        <v>37346</v>
      </c>
      <c r="B239" s="22">
        <f t="shared" ca="1" si="44"/>
        <v>1.7399999999999999E-2</v>
      </c>
      <c r="C239" s="22">
        <f t="shared" ca="1" si="44"/>
        <v>3.6799999999999999E-2</v>
      </c>
      <c r="D239" s="22">
        <f t="shared" ca="1" si="44"/>
        <v>5.3499999999999999E-2</v>
      </c>
      <c r="E239" s="22">
        <f t="shared" ca="1" si="38"/>
        <v>5.7000000000000002E-2</v>
      </c>
      <c r="F239" s="22">
        <f t="shared" ca="1" si="39"/>
        <v>1.4755959137344066E-2</v>
      </c>
      <c r="G239" s="22">
        <f t="shared" ca="1" si="40"/>
        <v>3.4980568651470811E-2</v>
      </c>
      <c r="H239" s="22">
        <f t="shared" ca="1" si="45"/>
        <v>2.0475E-2</v>
      </c>
      <c r="I239" s="22" t="str">
        <f t="shared" ca="1" si="45"/>
        <v/>
      </c>
      <c r="J239" s="22">
        <f t="shared" ca="1" si="45"/>
        <v>25.75</v>
      </c>
      <c r="K239" s="22">
        <f t="shared" ca="1" si="45"/>
        <v>1.8100000000000002E-2</v>
      </c>
      <c r="L239" s="22">
        <f t="shared" ca="1" si="45"/>
        <v>2.12E-2</v>
      </c>
      <c r="M239" s="22">
        <f t="shared" ca="1" si="45"/>
        <v>4.2699999999999995E-2</v>
      </c>
      <c r="N239" s="22">
        <f t="shared" ca="1" si="45"/>
        <v>4.8499999999999995E-2</v>
      </c>
      <c r="O239" s="22">
        <f t="shared" ca="1" si="45"/>
        <v>5.2300000000000006E-2</v>
      </c>
      <c r="P239" s="23"/>
      <c r="Q239" s="23"/>
      <c r="R239" s="23"/>
      <c r="S239" s="23"/>
      <c r="T239" s="23"/>
      <c r="U239" s="23"/>
      <c r="V239" s="23"/>
      <c r="W239" s="23"/>
      <c r="X239" s="23"/>
      <c r="Y239" s="23"/>
      <c r="Z239" s="23"/>
    </row>
    <row r="240" spans="1:26" x14ac:dyDescent="0.55000000000000004">
      <c r="A240" s="6">
        <f t="shared" ca="1" si="41"/>
        <v>37376</v>
      </c>
      <c r="B240" s="22">
        <f t="shared" ca="1" si="44"/>
        <v>1.8200000000000001E-2</v>
      </c>
      <c r="C240" s="22">
        <f t="shared" ca="1" si="44"/>
        <v>3.2400000000000005E-2</v>
      </c>
      <c r="D240" s="22">
        <f t="shared" ca="1" si="44"/>
        <v>5.1100000000000007E-2</v>
      </c>
      <c r="E240" s="22">
        <f t="shared" ca="1" si="38"/>
        <v>5.9000000000000004E-2</v>
      </c>
      <c r="F240" s="22">
        <f t="shared" ca="1" si="39"/>
        <v>1.6393442622950838E-2</v>
      </c>
      <c r="G240" s="22" t="str">
        <f t="shared" ca="1" si="40"/>
        <v/>
      </c>
      <c r="H240" s="22">
        <f t="shared" ca="1" si="45"/>
        <v>1.9199999999999998E-2</v>
      </c>
      <c r="I240" s="22" t="str">
        <f t="shared" ca="1" si="45"/>
        <v/>
      </c>
      <c r="J240" s="22">
        <f t="shared" ca="1" si="45"/>
        <v>27.32</v>
      </c>
      <c r="K240" s="22">
        <f t="shared" ca="1" si="45"/>
        <v>1.77E-2</v>
      </c>
      <c r="L240" s="22">
        <f t="shared" ca="1" si="45"/>
        <v>1.9099999999999999E-2</v>
      </c>
      <c r="M240" s="22">
        <f t="shared" ca="1" si="45"/>
        <v>3.8300000000000001E-2</v>
      </c>
      <c r="N240" s="22">
        <f t="shared" ca="1" si="45"/>
        <v>4.53E-2</v>
      </c>
      <c r="O240" s="22">
        <f t="shared" ca="1" si="45"/>
        <v>4.8799999999999996E-2</v>
      </c>
      <c r="P240" s="23"/>
      <c r="Q240" s="23"/>
      <c r="R240" s="23"/>
      <c r="S240" s="23"/>
      <c r="T240" s="23"/>
      <c r="U240" s="23"/>
      <c r="V240" s="23"/>
      <c r="W240" s="23"/>
      <c r="X240" s="23"/>
      <c r="Y240" s="23"/>
      <c r="Z240" s="23"/>
    </row>
    <row r="241" spans="1:26" x14ac:dyDescent="0.55000000000000004">
      <c r="A241" s="6">
        <f t="shared" ca="1" si="41"/>
        <v>37407</v>
      </c>
      <c r="B241" s="22">
        <f t="shared" ca="1" si="44"/>
        <v>1.7899999999999999E-2</v>
      </c>
      <c r="C241" s="22">
        <f t="shared" ca="1" si="44"/>
        <v>3.2199999999999999E-2</v>
      </c>
      <c r="D241" s="22">
        <f t="shared" ca="1" si="44"/>
        <v>5.0799999999999998E-2</v>
      </c>
      <c r="E241" s="22">
        <f t="shared" ca="1" si="38"/>
        <v>5.7999999999999996E-2</v>
      </c>
      <c r="F241" s="22">
        <f t="shared" ca="1" si="39"/>
        <v>1.1817670230725996E-2</v>
      </c>
      <c r="G241" s="22" t="str">
        <f t="shared" ca="1" si="40"/>
        <v/>
      </c>
      <c r="H241" s="22">
        <f t="shared" ca="1" si="45"/>
        <v>1.89625E-2</v>
      </c>
      <c r="I241" s="22" t="str">
        <f t="shared" ca="1" si="45"/>
        <v/>
      </c>
      <c r="J241" s="22">
        <f t="shared" ca="1" si="45"/>
        <v>25.37</v>
      </c>
      <c r="K241" s="22">
        <f t="shared" ca="1" si="45"/>
        <v>1.7399999999999999E-2</v>
      </c>
      <c r="L241" s="22">
        <f t="shared" ca="1" si="45"/>
        <v>1.9099999999999999E-2</v>
      </c>
      <c r="M241" s="22">
        <f t="shared" ca="1" si="45"/>
        <v>3.73E-2</v>
      </c>
      <c r="N241" s="22">
        <f t="shared" ca="1" si="45"/>
        <v>4.3700000000000003E-2</v>
      </c>
      <c r="O241" s="22">
        <f t="shared" ca="1" si="45"/>
        <v>4.7699999999999992E-2</v>
      </c>
      <c r="P241" s="23"/>
      <c r="Q241" s="23"/>
      <c r="R241" s="23"/>
      <c r="S241" s="23"/>
      <c r="T241" s="23"/>
      <c r="U241" s="23"/>
      <c r="V241" s="23"/>
      <c r="W241" s="23"/>
      <c r="X241" s="23"/>
      <c r="Y241" s="23"/>
      <c r="Z241" s="23"/>
    </row>
    <row r="242" spans="1:26" x14ac:dyDescent="0.55000000000000004">
      <c r="A242" s="6">
        <f t="shared" ca="1" si="41"/>
        <v>37437</v>
      </c>
      <c r="B242" s="22">
        <f t="shared" ca="1" si="44"/>
        <v>1.7299999999999999E-2</v>
      </c>
      <c r="C242" s="22">
        <f t="shared" ca="1" si="44"/>
        <v>2.8999999999999998E-2</v>
      </c>
      <c r="D242" s="22">
        <f t="shared" ca="1" si="44"/>
        <v>4.8600000000000004E-2</v>
      </c>
      <c r="E242" s="22">
        <f t="shared" ca="1" si="38"/>
        <v>5.7999999999999996E-2</v>
      </c>
      <c r="F242" s="22">
        <f t="shared" ca="1" si="39"/>
        <v>1.0674157303370846E-2</v>
      </c>
      <c r="G242" s="22">
        <f t="shared" ca="1" si="40"/>
        <v>2.4229301451175189E-2</v>
      </c>
      <c r="H242" s="22">
        <f t="shared" ca="1" si="45"/>
        <v>1.8600000000000002E-2</v>
      </c>
      <c r="I242" s="22" t="str">
        <f t="shared" ca="1" si="45"/>
        <v/>
      </c>
      <c r="J242" s="22">
        <f t="shared" ca="1" si="45"/>
        <v>26.79</v>
      </c>
      <c r="K242" s="22">
        <f t="shared" ca="1" si="45"/>
        <v>1.7000000000000001E-2</v>
      </c>
      <c r="L242" s="22">
        <f t="shared" ca="1" si="45"/>
        <v>1.7500000000000002E-2</v>
      </c>
      <c r="M242" s="22">
        <f t="shared" ca="1" si="45"/>
        <v>3.3700000000000001E-2</v>
      </c>
      <c r="N242" s="22">
        <f t="shared" ca="1" si="45"/>
        <v>4.0899999999999999E-2</v>
      </c>
      <c r="O242" s="22">
        <f t="shared" ca="1" si="45"/>
        <v>4.5199999999999997E-2</v>
      </c>
      <c r="P242" s="23"/>
      <c r="Q242" s="23"/>
      <c r="R242" s="23"/>
      <c r="S242" s="23"/>
      <c r="T242" s="23"/>
      <c r="U242" s="23"/>
      <c r="V242" s="23"/>
      <c r="W242" s="23"/>
      <c r="X242" s="23"/>
      <c r="Y242" s="23"/>
      <c r="Z242" s="23"/>
    </row>
    <row r="243" spans="1:26" x14ac:dyDescent="0.55000000000000004">
      <c r="A243" s="6">
        <f t="shared" ca="1" si="41"/>
        <v>37468</v>
      </c>
      <c r="B243" s="22">
        <f t="shared" ca="1" si="44"/>
        <v>1.7600000000000001E-2</v>
      </c>
      <c r="C243" s="22">
        <f t="shared" ca="1" si="44"/>
        <v>2.23E-2</v>
      </c>
      <c r="D243" s="22">
        <f t="shared" ca="1" si="44"/>
        <v>4.5100000000000001E-2</v>
      </c>
      <c r="E243" s="22">
        <f t="shared" ca="1" si="38"/>
        <v>5.7999999999999996E-2</v>
      </c>
      <c r="F243" s="22">
        <f t="shared" ca="1" si="39"/>
        <v>1.4647887323943731E-2</v>
      </c>
      <c r="G243" s="22" t="str">
        <f t="shared" ca="1" si="40"/>
        <v/>
      </c>
      <c r="H243" s="22">
        <f t="shared" ca="1" si="45"/>
        <v>1.82375E-2</v>
      </c>
      <c r="I243" s="22" t="str">
        <f t="shared" ca="1" si="45"/>
        <v/>
      </c>
      <c r="J243" s="22">
        <f t="shared" ca="1" si="45"/>
        <v>27.02</v>
      </c>
      <c r="K243" s="22">
        <f t="shared" ca="1" si="45"/>
        <v>1.7100000000000001E-2</v>
      </c>
      <c r="L243" s="22">
        <f t="shared" ca="1" si="45"/>
        <v>1.7000000000000001E-2</v>
      </c>
      <c r="M243" s="22">
        <f t="shared" ca="1" si="45"/>
        <v>2.6699999999999998E-2</v>
      </c>
      <c r="N243" s="22">
        <f t="shared" ca="1" si="45"/>
        <v>3.5299999999999998E-2</v>
      </c>
      <c r="O243" s="22">
        <f t="shared" ca="1" si="45"/>
        <v>4.0899999999999999E-2</v>
      </c>
      <c r="P243" s="23"/>
      <c r="Q243" s="23"/>
      <c r="R243" s="23"/>
      <c r="S243" s="23"/>
      <c r="T243" s="23"/>
      <c r="U243" s="23"/>
      <c r="V243" s="23"/>
      <c r="W243" s="23"/>
      <c r="X243" s="23"/>
      <c r="Y243" s="23"/>
      <c r="Z243" s="23"/>
    </row>
    <row r="244" spans="1:26" x14ac:dyDescent="0.55000000000000004">
      <c r="A244" s="6">
        <f t="shared" ca="1" si="41"/>
        <v>37499</v>
      </c>
      <c r="B244" s="22">
        <f t="shared" ca="1" si="44"/>
        <v>1.8100000000000002E-2</v>
      </c>
      <c r="C244" s="22">
        <f t="shared" ca="1" si="44"/>
        <v>2.1400000000000002E-2</v>
      </c>
      <c r="D244" s="22">
        <f t="shared" ca="1" si="44"/>
        <v>4.1399999999999999E-2</v>
      </c>
      <c r="E244" s="22">
        <f t="shared" ca="1" si="38"/>
        <v>5.7000000000000002E-2</v>
      </c>
      <c r="F244" s="22">
        <f t="shared" ca="1" si="39"/>
        <v>1.8028169014084439E-2</v>
      </c>
      <c r="G244" s="22" t="str">
        <f t="shared" ca="1" si="40"/>
        <v/>
      </c>
      <c r="H244" s="22">
        <f t="shared" ca="1" si="45"/>
        <v>1.8062499999999999E-2</v>
      </c>
      <c r="I244" s="22" t="str">
        <f t="shared" ca="1" si="45"/>
        <v/>
      </c>
      <c r="J244" s="22">
        <f t="shared" ca="1" si="45"/>
        <v>28.97</v>
      </c>
      <c r="K244" s="22">
        <f t="shared" ca="1" si="45"/>
        <v>1.6899999999999998E-2</v>
      </c>
      <c r="L244" s="22">
        <f t="shared" ca="1" si="45"/>
        <v>1.67E-2</v>
      </c>
      <c r="M244" s="22">
        <f t="shared" ca="1" si="45"/>
        <v>2.5000000000000001E-2</v>
      </c>
      <c r="N244" s="22">
        <f t="shared" ca="1" si="45"/>
        <v>3.2199999999999999E-2</v>
      </c>
      <c r="O244" s="22">
        <f t="shared" ca="1" si="45"/>
        <v>3.78E-2</v>
      </c>
      <c r="P244" s="23"/>
      <c r="Q244" s="23"/>
      <c r="R244" s="23"/>
      <c r="S244" s="23"/>
      <c r="T244" s="23"/>
      <c r="U244" s="23"/>
      <c r="V244" s="23"/>
      <c r="W244" s="23"/>
      <c r="X244" s="23"/>
      <c r="Y244" s="23"/>
      <c r="Z244" s="23"/>
    </row>
    <row r="245" spans="1:26" x14ac:dyDescent="0.55000000000000004">
      <c r="A245" s="6">
        <f t="shared" ca="1" si="41"/>
        <v>37529</v>
      </c>
      <c r="B245" s="22">
        <f t="shared" ca="1" si="44"/>
        <v>1.8500000000000003E-2</v>
      </c>
      <c r="C245" s="22">
        <f t="shared" ca="1" si="44"/>
        <v>1.72E-2</v>
      </c>
      <c r="D245" s="22">
        <f t="shared" ca="1" si="44"/>
        <v>3.6299999999999999E-2</v>
      </c>
      <c r="E245" s="22">
        <f t="shared" ca="1" si="38"/>
        <v>5.7000000000000002E-2</v>
      </c>
      <c r="F245" s="22">
        <f t="shared" ca="1" si="39"/>
        <v>1.5143017386427315E-2</v>
      </c>
      <c r="G245" s="22">
        <f t="shared" ca="1" si="40"/>
        <v>1.7782853316982816E-2</v>
      </c>
      <c r="H245" s="22">
        <f t="shared" ca="1" si="45"/>
        <v>1.7899999999999999E-2</v>
      </c>
      <c r="I245" s="22" t="str">
        <f t="shared" ca="1" si="45"/>
        <v/>
      </c>
      <c r="J245" s="22">
        <f t="shared" ca="1" si="45"/>
        <v>30.59</v>
      </c>
      <c r="K245" s="22">
        <f t="shared" ca="1" si="45"/>
        <v>1.5700000000000002E-2</v>
      </c>
      <c r="L245" s="22">
        <f t="shared" ca="1" si="45"/>
        <v>1.5100000000000001E-2</v>
      </c>
      <c r="M245" s="22">
        <f t="shared" ca="1" si="45"/>
        <v>2.0199999999999999E-2</v>
      </c>
      <c r="N245" s="22">
        <f t="shared" ca="1" si="45"/>
        <v>2.63E-2</v>
      </c>
      <c r="O245" s="22">
        <f t="shared" ca="1" si="45"/>
        <v>3.2500000000000001E-2</v>
      </c>
      <c r="P245" s="23"/>
      <c r="Q245" s="23"/>
      <c r="R245" s="23"/>
      <c r="S245" s="23"/>
      <c r="T245" s="23"/>
      <c r="U245" s="23"/>
      <c r="V245" s="23"/>
      <c r="W245" s="23"/>
      <c r="X245" s="23"/>
      <c r="Y245" s="23"/>
      <c r="Z245" s="23"/>
    </row>
    <row r="246" spans="1:26" x14ac:dyDescent="0.55000000000000004">
      <c r="A246" s="6">
        <f t="shared" ca="1" si="41"/>
        <v>37560</v>
      </c>
      <c r="B246" s="22">
        <f t="shared" ca="1" si="44"/>
        <v>1.8200000000000001E-2</v>
      </c>
      <c r="C246" s="22">
        <f t="shared" ca="1" si="44"/>
        <v>1.6799999999999999E-2</v>
      </c>
      <c r="D246" s="22">
        <f t="shared" ca="1" si="44"/>
        <v>3.9300000000000002E-2</v>
      </c>
      <c r="E246" s="22">
        <f t="shared" ca="1" si="38"/>
        <v>5.7000000000000002E-2</v>
      </c>
      <c r="F246" s="22">
        <f t="shared" ca="1" si="39"/>
        <v>2.0258863252673232E-2</v>
      </c>
      <c r="G246" s="22" t="str">
        <f t="shared" ca="1" si="40"/>
        <v/>
      </c>
      <c r="H246" s="22">
        <f t="shared" ca="1" si="45"/>
        <v>1.6862499999999999E-2</v>
      </c>
      <c r="I246" s="22" t="str">
        <f t="shared" ca="1" si="45"/>
        <v/>
      </c>
      <c r="J246" s="22">
        <f t="shared" ca="1" si="45"/>
        <v>27.18</v>
      </c>
      <c r="K246" s="22">
        <f t="shared" ca="1" si="45"/>
        <v>1.44E-2</v>
      </c>
      <c r="L246" s="22">
        <f t="shared" ca="1" si="45"/>
        <v>1.43E-2</v>
      </c>
      <c r="M246" s="22">
        <f t="shared" ca="1" si="45"/>
        <v>2.0499999999999997E-2</v>
      </c>
      <c r="N246" s="22">
        <f t="shared" ca="1" si="45"/>
        <v>2.81E-2</v>
      </c>
      <c r="O246" s="22">
        <f t="shared" ca="1" si="45"/>
        <v>3.4500000000000003E-2</v>
      </c>
      <c r="P246" s="23"/>
      <c r="Q246" s="23"/>
      <c r="R246" s="23"/>
      <c r="S246" s="23"/>
      <c r="T246" s="23"/>
      <c r="U246" s="23"/>
      <c r="V246" s="23"/>
      <c r="W246" s="23"/>
      <c r="X246" s="23"/>
      <c r="Y246" s="23"/>
      <c r="Z246" s="23"/>
    </row>
    <row r="247" spans="1:26" x14ac:dyDescent="0.55000000000000004">
      <c r="A247" s="6">
        <f t="shared" ca="1" si="41"/>
        <v>37590</v>
      </c>
      <c r="B247" s="22">
        <f t="shared" ca="1" si="44"/>
        <v>1.23E-2</v>
      </c>
      <c r="C247" s="22">
        <f t="shared" ca="1" si="44"/>
        <v>2.0799999999999999E-2</v>
      </c>
      <c r="D247" s="22">
        <f t="shared" ca="1" si="44"/>
        <v>4.2199999999999994E-2</v>
      </c>
      <c r="E247" s="22">
        <f t="shared" ca="1" si="38"/>
        <v>5.9000000000000004E-2</v>
      </c>
      <c r="F247" s="22">
        <f t="shared" ca="1" si="39"/>
        <v>2.1984216459977501E-2</v>
      </c>
      <c r="G247" s="22" t="str">
        <f t="shared" ca="1" si="40"/>
        <v/>
      </c>
      <c r="H247" s="22">
        <f t="shared" ca="1" si="45"/>
        <v>1.4250000000000001E-2</v>
      </c>
      <c r="I247" s="22" t="str">
        <f t="shared" ca="1" si="45"/>
        <v/>
      </c>
      <c r="J247" s="22">
        <f t="shared" ca="1" si="45"/>
        <v>26.6</v>
      </c>
      <c r="K247" s="22">
        <f t="shared" ca="1" si="45"/>
        <v>1.2199999999999999E-2</v>
      </c>
      <c r="L247" s="22">
        <f t="shared" ca="1" si="45"/>
        <v>1.3000000000000001E-2</v>
      </c>
      <c r="M247" s="22">
        <f t="shared" ca="1" si="45"/>
        <v>2.5099999999999997E-2</v>
      </c>
      <c r="N247" s="22">
        <f t="shared" ca="1" si="45"/>
        <v>3.2799999999999996E-2</v>
      </c>
      <c r="O247" s="22">
        <f t="shared" ca="1" si="45"/>
        <v>3.8800000000000001E-2</v>
      </c>
      <c r="P247" s="23"/>
      <c r="Q247" s="23"/>
      <c r="R247" s="23"/>
      <c r="S247" s="23"/>
      <c r="T247" s="23"/>
      <c r="U247" s="23"/>
      <c r="V247" s="23"/>
      <c r="W247" s="23"/>
      <c r="X247" s="23"/>
      <c r="Y247" s="23"/>
      <c r="Z247" s="23"/>
    </row>
    <row r="248" spans="1:26" x14ac:dyDescent="0.55000000000000004">
      <c r="A248" s="6">
        <f t="shared" ca="1" si="41"/>
        <v>37621</v>
      </c>
      <c r="B248" s="22">
        <f t="shared" ref="B248:D267" ca="1" si="46">IF($A248="","",IF(ISERROR(IF(ISERROR(INDEX(FredRatesData_AllData,MATCH($A248-(MAX(0,WEEKDAY($A248,2)-5)),FredRatesData_Dates,0),MATCH(B$6,FredRatesData_IDs,0),1)/B$5),INDEX(FredRatesData_AllData,MATCH($A248-(MAX(0,WEEKDAY($A248,2)-5))-3,FredRatesData_Dates,0),MATCH(B$6,FredRatesData_IDs,0),1)/B$5,INDEX(FredRatesData_AllData,MATCH($A248-(MAX(0,WEEKDAY($A248,2)-5)),FredRatesData_Dates,0),MATCH(B$6,FredRatesData_IDs,0),1)/B$5)),"",IF(ISERROR(INDEX(FredRatesData_AllData,MATCH($A248-(MAX(0,WEEKDAY($A248,2)-5)),FredRatesData_Dates,0),MATCH(B$6,FredRatesData_IDs,0),1)/B$5),INDEX(FredRatesData_AllData,MATCH($A248-(MAX(0,WEEKDAY($A248,2)-5))-3,FredRatesData_Dates,0),MATCH(B$6,FredRatesData_IDs,0),1)/B$5,INDEX(FredRatesData_AllData,MATCH($A248-(MAX(0,WEEKDAY($A248,2)-5)),FredRatesData_Dates,0),MATCH(B$6,FredRatesData_IDs,0),1)/B$5)))</f>
        <v>1.1599999999999999E-2</v>
      </c>
      <c r="C248" s="22">
        <f t="shared" ca="1" si="46"/>
        <v>1.61E-2</v>
      </c>
      <c r="D248" s="22">
        <f t="shared" ca="1" si="46"/>
        <v>3.8300000000000001E-2</v>
      </c>
      <c r="E248" s="22">
        <f t="shared" ca="1" si="38"/>
        <v>0.06</v>
      </c>
      <c r="F248" s="22">
        <f t="shared" ca="1" si="39"/>
        <v>2.3769100169779289E-2</v>
      </c>
      <c r="G248" s="22">
        <f t="shared" ca="1" si="40"/>
        <v>6.1929054595069033E-3</v>
      </c>
      <c r="H248" s="22">
        <f t="shared" ref="H248:O267" ca="1" si="47">IF($A248="","",IF(ISERROR(IF(ISERROR(INDEX(FredRatesData_AllData,MATCH($A248-(MAX(0,WEEKDAY($A248,2)-5)),FredRatesData_Dates,0),MATCH(H$6,FredRatesData_IDs,0),1)/H$5),INDEX(FredRatesData_AllData,MATCH($A248-(MAX(0,WEEKDAY($A248,2)-5))-3,FredRatesData_Dates,0),MATCH(H$6,FredRatesData_IDs,0),1)/H$5,INDEX(FredRatesData_AllData,MATCH($A248-(MAX(0,WEEKDAY($A248,2)-5)),FredRatesData_Dates,0),MATCH(H$6,FredRatesData_IDs,0),1)/H$5)),"",IF(ISERROR(INDEX(FredRatesData_AllData,MATCH($A248-(MAX(0,WEEKDAY($A248,2)-5)),FredRatesData_Dates,0),MATCH(H$6,FredRatesData_IDs,0),1)/H$5),INDEX(FredRatesData_AllData,MATCH($A248-(MAX(0,WEEKDAY($A248,2)-5))-3,FredRatesData_Dates,0),MATCH(H$6,FredRatesData_IDs,0),1)/H$5,INDEX(FredRatesData_AllData,MATCH($A248-(MAX(0,WEEKDAY($A248,2)-5)),FredRatesData_Dates,0),MATCH(H$6,FredRatesData_IDs,0),1)/H$5)))</f>
        <v>1.38E-2</v>
      </c>
      <c r="I248" s="22" t="str">
        <f t="shared" ca="1" si="47"/>
        <v/>
      </c>
      <c r="J248" s="22">
        <f t="shared" ca="1" si="47"/>
        <v>31.21</v>
      </c>
      <c r="K248" s="22">
        <f t="shared" ca="1" si="47"/>
        <v>1.2199999999999999E-2</v>
      </c>
      <c r="L248" s="22">
        <f t="shared" ca="1" si="47"/>
        <v>1.23E-2</v>
      </c>
      <c r="M248" s="22">
        <f t="shared" ca="1" si="47"/>
        <v>1.9900000000000001E-2</v>
      </c>
      <c r="N248" s="22">
        <f t="shared" ca="1" si="47"/>
        <v>2.7799999999999998E-2</v>
      </c>
      <c r="O248" s="22">
        <f t="shared" ca="1" si="47"/>
        <v>3.3599999999999998E-2</v>
      </c>
      <c r="P248" s="23"/>
      <c r="Q248" s="23"/>
      <c r="R248" s="23"/>
      <c r="S248" s="23"/>
      <c r="T248" s="23"/>
      <c r="U248" s="23"/>
      <c r="V248" s="23"/>
      <c r="W248" s="23"/>
      <c r="X248" s="23"/>
      <c r="Y248" s="23"/>
      <c r="Z248" s="23"/>
    </row>
    <row r="249" spans="1:26" x14ac:dyDescent="0.55000000000000004">
      <c r="A249" s="6">
        <f t="shared" ca="1" si="41"/>
        <v>37652</v>
      </c>
      <c r="B249" s="22">
        <f t="shared" ca="1" si="46"/>
        <v>1.3300000000000001E-2</v>
      </c>
      <c r="C249" s="22">
        <f t="shared" ca="1" si="46"/>
        <v>1.72E-2</v>
      </c>
      <c r="D249" s="22">
        <f t="shared" ca="1" si="46"/>
        <v>0.04</v>
      </c>
      <c r="E249" s="22">
        <f t="shared" ca="1" si="38"/>
        <v>5.7999999999999996E-2</v>
      </c>
      <c r="F249" s="22">
        <f t="shared" ca="1" si="39"/>
        <v>2.5974025974025983E-2</v>
      </c>
      <c r="G249" s="22" t="str">
        <f t="shared" ca="1" si="40"/>
        <v/>
      </c>
      <c r="H249" s="22">
        <f t="shared" ca="1" si="47"/>
        <v>1.3500000000000002E-2</v>
      </c>
      <c r="I249" s="22" t="str">
        <f t="shared" ca="1" si="47"/>
        <v/>
      </c>
      <c r="J249" s="22">
        <f t="shared" ca="1" si="47"/>
        <v>33.51</v>
      </c>
      <c r="K249" s="22">
        <f t="shared" ca="1" si="47"/>
        <v>1.18E-2</v>
      </c>
      <c r="L249" s="22">
        <f t="shared" ca="1" si="47"/>
        <v>1.1899999999999999E-2</v>
      </c>
      <c r="M249" s="22">
        <f t="shared" ca="1" si="47"/>
        <v>2.1600000000000001E-2</v>
      </c>
      <c r="N249" s="22">
        <f t="shared" ca="1" si="47"/>
        <v>3.0200000000000001E-2</v>
      </c>
      <c r="O249" s="22">
        <f t="shared" ca="1" si="47"/>
        <v>3.5499999999999997E-2</v>
      </c>
      <c r="P249" s="23"/>
      <c r="Q249" s="23"/>
      <c r="R249" s="23"/>
      <c r="S249" s="23"/>
      <c r="T249" s="23"/>
      <c r="U249" s="23"/>
      <c r="V249" s="23"/>
      <c r="W249" s="23"/>
      <c r="X249" s="23"/>
      <c r="Y249" s="23"/>
      <c r="Z249" s="23"/>
    </row>
    <row r="250" spans="1:26" x14ac:dyDescent="0.55000000000000004">
      <c r="A250" s="6">
        <f t="shared" ca="1" si="41"/>
        <v>37680</v>
      </c>
      <c r="B250" s="22">
        <f t="shared" ca="1" si="46"/>
        <v>1.3300000000000001E-2</v>
      </c>
      <c r="C250" s="22">
        <f t="shared" ca="1" si="46"/>
        <v>1.5300000000000001E-2</v>
      </c>
      <c r="D250" s="22">
        <f t="shared" ca="1" si="46"/>
        <v>3.7100000000000001E-2</v>
      </c>
      <c r="E250" s="22">
        <f t="shared" ca="1" si="38"/>
        <v>5.9000000000000004E-2</v>
      </c>
      <c r="F250" s="22">
        <f t="shared" ca="1" si="39"/>
        <v>2.9808773903261976E-2</v>
      </c>
      <c r="G250" s="22" t="str">
        <f t="shared" ca="1" si="40"/>
        <v/>
      </c>
      <c r="H250" s="22">
        <f t="shared" ca="1" si="47"/>
        <v>1.34E-2</v>
      </c>
      <c r="I250" s="22" t="str">
        <f t="shared" ca="1" si="47"/>
        <v/>
      </c>
      <c r="J250" s="22">
        <f t="shared" ca="1" si="47"/>
        <v>36.76</v>
      </c>
      <c r="K250" s="22">
        <f t="shared" ca="1" si="47"/>
        <v>1.2E-2</v>
      </c>
      <c r="L250" s="22">
        <f t="shared" ca="1" si="47"/>
        <v>1.1899999999999999E-2</v>
      </c>
      <c r="M250" s="22">
        <f t="shared" ca="1" si="47"/>
        <v>1.9099999999999999E-2</v>
      </c>
      <c r="N250" s="22">
        <f t="shared" ca="1" si="47"/>
        <v>2.69E-2</v>
      </c>
      <c r="O250" s="22">
        <f t="shared" ca="1" si="47"/>
        <v>3.2400000000000005E-2</v>
      </c>
      <c r="P250" s="23"/>
      <c r="Q250" s="23"/>
      <c r="R250" s="23"/>
      <c r="S250" s="23"/>
      <c r="T250" s="23"/>
      <c r="U250" s="23"/>
      <c r="V250" s="23"/>
      <c r="W250" s="23"/>
      <c r="X250" s="23"/>
      <c r="Y250" s="23"/>
      <c r="Z250" s="23"/>
    </row>
    <row r="251" spans="1:26" x14ac:dyDescent="0.55000000000000004">
      <c r="A251" s="6">
        <f t="shared" ca="1" si="41"/>
        <v>37711</v>
      </c>
      <c r="B251" s="22">
        <f t="shared" ca="1" si="46"/>
        <v>1.38E-2</v>
      </c>
      <c r="C251" s="22">
        <f t="shared" ca="1" si="46"/>
        <v>1.5100000000000001E-2</v>
      </c>
      <c r="D251" s="22">
        <f t="shared" ca="1" si="46"/>
        <v>3.8300000000000001E-2</v>
      </c>
      <c r="E251" s="22">
        <f t="shared" ca="1" si="38"/>
        <v>5.9000000000000004E-2</v>
      </c>
      <c r="F251" s="22">
        <f t="shared" ca="1" si="39"/>
        <v>3.0201342281878985E-2</v>
      </c>
      <c r="G251" s="22">
        <f t="shared" ca="1" si="40"/>
        <v>2.2190669658423978E-2</v>
      </c>
      <c r="H251" s="22">
        <f t="shared" ca="1" si="47"/>
        <v>1.27875E-2</v>
      </c>
      <c r="I251" s="22" t="str">
        <f t="shared" ca="1" si="47"/>
        <v/>
      </c>
      <c r="J251" s="22">
        <f t="shared" ca="1" si="47"/>
        <v>31.14</v>
      </c>
      <c r="K251" s="22">
        <f t="shared" ca="1" si="47"/>
        <v>1.1399999999999999E-2</v>
      </c>
      <c r="L251" s="22">
        <f t="shared" ca="1" si="47"/>
        <v>1.1299999999999999E-2</v>
      </c>
      <c r="M251" s="22">
        <f t="shared" ca="1" si="47"/>
        <v>1.9299999999999998E-2</v>
      </c>
      <c r="N251" s="22">
        <f t="shared" ca="1" si="47"/>
        <v>2.7799999999999998E-2</v>
      </c>
      <c r="O251" s="22">
        <f t="shared" ca="1" si="47"/>
        <v>3.3500000000000002E-2</v>
      </c>
      <c r="P251" s="23"/>
      <c r="Q251" s="23"/>
      <c r="R251" s="23"/>
      <c r="S251" s="23"/>
      <c r="T251" s="23"/>
      <c r="U251" s="23"/>
      <c r="V251" s="23"/>
      <c r="W251" s="23"/>
      <c r="X251" s="23"/>
      <c r="Y251" s="23"/>
      <c r="Z251" s="23"/>
    </row>
    <row r="252" spans="1:26" x14ac:dyDescent="0.55000000000000004">
      <c r="A252" s="6">
        <f t="shared" ca="1" si="41"/>
        <v>37741</v>
      </c>
      <c r="B252" s="22">
        <f t="shared" ca="1" si="46"/>
        <v>1.3100000000000001E-2</v>
      </c>
      <c r="C252" s="22">
        <f t="shared" ca="1" si="46"/>
        <v>1.5100000000000001E-2</v>
      </c>
      <c r="D252" s="22">
        <f t="shared" ca="1" si="46"/>
        <v>3.8900000000000004E-2</v>
      </c>
      <c r="E252" s="22">
        <f t="shared" ca="1" si="38"/>
        <v>0.06</v>
      </c>
      <c r="F252" s="22">
        <f t="shared" ca="1" si="39"/>
        <v>2.2246941045606317E-2</v>
      </c>
      <c r="G252" s="22" t="str">
        <f t="shared" ca="1" si="40"/>
        <v/>
      </c>
      <c r="H252" s="22">
        <f t="shared" ca="1" si="47"/>
        <v>1.3100000000000001E-2</v>
      </c>
      <c r="I252" s="22" t="str">
        <f t="shared" ca="1" si="47"/>
        <v/>
      </c>
      <c r="J252" s="22">
        <f t="shared" ca="1" si="47"/>
        <v>26.09</v>
      </c>
      <c r="K252" s="22">
        <f t="shared" ca="1" si="47"/>
        <v>1.1299999999999999E-2</v>
      </c>
      <c r="L252" s="22">
        <f t="shared" ca="1" si="47"/>
        <v>1.15E-2</v>
      </c>
      <c r="M252" s="22">
        <f t="shared" ca="1" si="47"/>
        <v>1.95E-2</v>
      </c>
      <c r="N252" s="22">
        <f t="shared" ca="1" si="47"/>
        <v>2.8500000000000001E-2</v>
      </c>
      <c r="O252" s="22">
        <f t="shared" ca="1" si="47"/>
        <v>3.39E-2</v>
      </c>
      <c r="P252" s="23"/>
      <c r="Q252" s="23"/>
      <c r="R252" s="23"/>
      <c r="S252" s="23"/>
      <c r="T252" s="23"/>
      <c r="U252" s="23"/>
      <c r="V252" s="23"/>
      <c r="W252" s="23"/>
      <c r="X252" s="23"/>
      <c r="Y252" s="23"/>
      <c r="Z252" s="23"/>
    </row>
    <row r="253" spans="1:26" x14ac:dyDescent="0.55000000000000004">
      <c r="A253" s="6">
        <f t="shared" ca="1" si="41"/>
        <v>37772</v>
      </c>
      <c r="B253" s="22">
        <f t="shared" ca="1" si="46"/>
        <v>1.2800000000000001E-2</v>
      </c>
      <c r="C253" s="22">
        <f t="shared" ca="1" si="46"/>
        <v>1.3300000000000001E-2</v>
      </c>
      <c r="D253" s="22">
        <f t="shared" ca="1" si="46"/>
        <v>3.3700000000000001E-2</v>
      </c>
      <c r="E253" s="22">
        <f t="shared" ca="1" si="38"/>
        <v>6.0999999999999999E-2</v>
      </c>
      <c r="F253" s="22">
        <f t="shared" ca="1" si="39"/>
        <v>2.0578420467185721E-2</v>
      </c>
      <c r="G253" s="22" t="str">
        <f t="shared" ca="1" si="40"/>
        <v/>
      </c>
      <c r="H253" s="22">
        <f t="shared" ca="1" si="47"/>
        <v>1.2800000000000001E-2</v>
      </c>
      <c r="I253" s="22" t="str">
        <f t="shared" ca="1" si="47"/>
        <v/>
      </c>
      <c r="J253" s="22">
        <f t="shared" ca="1" si="47"/>
        <v>29.56</v>
      </c>
      <c r="K253" s="22">
        <f t="shared" ca="1" si="47"/>
        <v>1.11E-2</v>
      </c>
      <c r="L253" s="22">
        <f t="shared" ca="1" si="47"/>
        <v>1.09E-2</v>
      </c>
      <c r="M253" s="22">
        <f t="shared" ca="1" si="47"/>
        <v>1.5800000000000002E-2</v>
      </c>
      <c r="N253" s="22">
        <f t="shared" ca="1" si="47"/>
        <v>2.3E-2</v>
      </c>
      <c r="O253" s="22">
        <f t="shared" ca="1" si="47"/>
        <v>2.87E-2</v>
      </c>
      <c r="P253" s="23"/>
      <c r="Q253" s="23"/>
      <c r="R253" s="23"/>
      <c r="S253" s="23"/>
      <c r="T253" s="23"/>
      <c r="U253" s="23"/>
      <c r="V253" s="23"/>
      <c r="W253" s="23"/>
      <c r="X253" s="23"/>
      <c r="Y253" s="23"/>
      <c r="Z253" s="23"/>
    </row>
    <row r="254" spans="1:26" x14ac:dyDescent="0.55000000000000004">
      <c r="A254" s="6">
        <f t="shared" ca="1" si="41"/>
        <v>37802</v>
      </c>
      <c r="B254" s="22">
        <f t="shared" ca="1" si="46"/>
        <v>1.4499999999999999E-2</v>
      </c>
      <c r="C254" s="22">
        <f t="shared" ca="1" si="46"/>
        <v>1.32E-2</v>
      </c>
      <c r="D254" s="22">
        <f t="shared" ca="1" si="46"/>
        <v>3.5400000000000001E-2</v>
      </c>
      <c r="E254" s="22">
        <f t="shared" ca="1" si="38"/>
        <v>6.3E-2</v>
      </c>
      <c r="F254" s="22">
        <f t="shared" ca="1" si="39"/>
        <v>2.1122846025569686E-2</v>
      </c>
      <c r="G254" s="22">
        <f t="shared" ca="1" si="40"/>
        <v>3.4410392707249216E-2</v>
      </c>
      <c r="H254" s="22">
        <f t="shared" ca="1" si="47"/>
        <v>1.1162499999999999E-2</v>
      </c>
      <c r="I254" s="22" t="str">
        <f t="shared" ca="1" si="47"/>
        <v/>
      </c>
      <c r="J254" s="22">
        <f t="shared" ca="1" si="47"/>
        <v>30.15</v>
      </c>
      <c r="K254" s="22">
        <f t="shared" ca="1" si="47"/>
        <v>9.0000000000000011E-3</v>
      </c>
      <c r="L254" s="22">
        <f t="shared" ca="1" si="47"/>
        <v>9.7999999999999997E-3</v>
      </c>
      <c r="M254" s="22">
        <f t="shared" ca="1" si="47"/>
        <v>1.66E-2</v>
      </c>
      <c r="N254" s="22">
        <f t="shared" ca="1" si="47"/>
        <v>2.46E-2</v>
      </c>
      <c r="O254" s="22">
        <f t="shared" ca="1" si="47"/>
        <v>3.0299999999999997E-2</v>
      </c>
      <c r="P254" s="23"/>
      <c r="Q254" s="23"/>
      <c r="R254" s="23"/>
      <c r="S254" s="23"/>
      <c r="T254" s="23"/>
      <c r="U254" s="23"/>
      <c r="V254" s="23"/>
      <c r="W254" s="23"/>
      <c r="X254" s="23"/>
      <c r="Y254" s="23"/>
      <c r="Z254" s="23"/>
    </row>
    <row r="255" spans="1:26" x14ac:dyDescent="0.55000000000000004">
      <c r="A255" s="6">
        <f t="shared" ca="1" si="41"/>
        <v>37833</v>
      </c>
      <c r="B255" s="22">
        <f t="shared" ca="1" si="46"/>
        <v>1.04E-2</v>
      </c>
      <c r="C255" s="22">
        <f t="shared" ca="1" si="46"/>
        <v>1.8000000000000002E-2</v>
      </c>
      <c r="D255" s="22">
        <f t="shared" ca="1" si="46"/>
        <v>4.4900000000000002E-2</v>
      </c>
      <c r="E255" s="22">
        <f t="shared" ca="1" si="38"/>
        <v>6.2E-2</v>
      </c>
      <c r="F255" s="22">
        <f t="shared" ca="1" si="39"/>
        <v>2.1099389228206533E-2</v>
      </c>
      <c r="G255" s="22" t="str">
        <f t="shared" ca="1" si="40"/>
        <v/>
      </c>
      <c r="H255" s="22">
        <f t="shared" ca="1" si="47"/>
        <v>1.1143799999999999E-2</v>
      </c>
      <c r="I255" s="22" t="str">
        <f t="shared" ca="1" si="47"/>
        <v/>
      </c>
      <c r="J255" s="22">
        <f t="shared" ca="1" si="47"/>
        <v>30.56</v>
      </c>
      <c r="K255" s="22">
        <f t="shared" ca="1" si="47"/>
        <v>9.5999999999999992E-3</v>
      </c>
      <c r="L255" s="22">
        <f t="shared" ca="1" si="47"/>
        <v>1.0200000000000001E-2</v>
      </c>
      <c r="M255" s="22">
        <f t="shared" ca="1" si="47"/>
        <v>2.3300000000000001E-2</v>
      </c>
      <c r="N255" s="22">
        <f t="shared" ca="1" si="47"/>
        <v>3.3799999999999997E-2</v>
      </c>
      <c r="O255" s="22">
        <f t="shared" ca="1" si="47"/>
        <v>3.9800000000000002E-2</v>
      </c>
      <c r="P255" s="23"/>
      <c r="Q255" s="23"/>
      <c r="R255" s="23"/>
      <c r="S255" s="23"/>
      <c r="T255" s="23"/>
      <c r="U255" s="23"/>
      <c r="V255" s="23"/>
      <c r="W255" s="23"/>
      <c r="X255" s="23"/>
      <c r="Y255" s="23"/>
      <c r="Z255" s="23"/>
    </row>
    <row r="256" spans="1:26" x14ac:dyDescent="0.55000000000000004">
      <c r="A256" s="6">
        <f t="shared" ca="1" si="41"/>
        <v>37864</v>
      </c>
      <c r="B256" s="22">
        <f t="shared" ca="1" si="46"/>
        <v>1.01E-2</v>
      </c>
      <c r="C256" s="22">
        <f t="shared" ca="1" si="46"/>
        <v>1.95E-2</v>
      </c>
      <c r="D256" s="22">
        <f t="shared" ca="1" si="46"/>
        <v>4.4500000000000005E-2</v>
      </c>
      <c r="E256" s="22">
        <f t="shared" ca="1" si="38"/>
        <v>6.0999999999999999E-2</v>
      </c>
      <c r="F256" s="22">
        <f t="shared" ca="1" si="39"/>
        <v>2.1582733812949728E-2</v>
      </c>
      <c r="G256" s="22" t="str">
        <f t="shared" ca="1" si="40"/>
        <v/>
      </c>
      <c r="H256" s="22">
        <f t="shared" ca="1" si="47"/>
        <v>1.1399999999999999E-2</v>
      </c>
      <c r="I256" s="22" t="str">
        <f t="shared" ca="1" si="47"/>
        <v/>
      </c>
      <c r="J256" s="22">
        <f t="shared" ca="1" si="47"/>
        <v>31.76</v>
      </c>
      <c r="K256" s="22">
        <f t="shared" ca="1" si="47"/>
        <v>9.7999999999999997E-3</v>
      </c>
      <c r="L256" s="22">
        <f t="shared" ca="1" si="47"/>
        <v>1.06E-2</v>
      </c>
      <c r="M256" s="22">
        <f t="shared" ca="1" si="47"/>
        <v>2.5099999999999997E-2</v>
      </c>
      <c r="N256" s="22">
        <f t="shared" ca="1" si="47"/>
        <v>3.4599999999999999E-2</v>
      </c>
      <c r="O256" s="22">
        <f t="shared" ca="1" si="47"/>
        <v>0.04</v>
      </c>
      <c r="P256" s="23"/>
      <c r="Q256" s="23"/>
      <c r="R256" s="23"/>
      <c r="S256" s="23"/>
      <c r="T256" s="23"/>
      <c r="U256" s="23"/>
      <c r="V256" s="23"/>
      <c r="W256" s="23"/>
      <c r="X256" s="23"/>
      <c r="Y256" s="23"/>
      <c r="Z256" s="23"/>
    </row>
    <row r="257" spans="1:26" x14ac:dyDescent="0.55000000000000004">
      <c r="A257" s="6">
        <f t="shared" ca="1" si="41"/>
        <v>37894</v>
      </c>
      <c r="B257" s="22">
        <f t="shared" ca="1" si="46"/>
        <v>1.1699999999999999E-2</v>
      </c>
      <c r="C257" s="22">
        <f t="shared" ca="1" si="46"/>
        <v>1.4999999999999999E-2</v>
      </c>
      <c r="D257" s="22">
        <f t="shared" ca="1" si="46"/>
        <v>3.9599999999999996E-2</v>
      </c>
      <c r="E257" s="22">
        <f t="shared" ca="1" si="38"/>
        <v>6.0999999999999999E-2</v>
      </c>
      <c r="F257" s="22">
        <f t="shared" ca="1" si="39"/>
        <v>2.3204419889502725E-2</v>
      </c>
      <c r="G257" s="22">
        <f t="shared" ca="1" si="40"/>
        <v>6.792837720101641E-2</v>
      </c>
      <c r="H257" s="22">
        <f t="shared" ca="1" si="47"/>
        <v>1.1599999999999999E-2</v>
      </c>
      <c r="I257" s="22" t="str">
        <f t="shared" ca="1" si="47"/>
        <v/>
      </c>
      <c r="J257" s="22">
        <f t="shared" ca="1" si="47"/>
        <v>29.19</v>
      </c>
      <c r="K257" s="22">
        <f t="shared" ca="1" si="47"/>
        <v>9.4999999999999998E-3</v>
      </c>
      <c r="L257" s="22">
        <f t="shared" ca="1" si="47"/>
        <v>1.01E-2</v>
      </c>
      <c r="M257" s="22">
        <f t="shared" ca="1" si="47"/>
        <v>1.95E-2</v>
      </c>
      <c r="N257" s="22">
        <f t="shared" ca="1" si="47"/>
        <v>2.8500000000000001E-2</v>
      </c>
      <c r="O257" s="22">
        <f t="shared" ca="1" si="47"/>
        <v>3.4099999999999998E-2</v>
      </c>
      <c r="P257" s="23"/>
      <c r="Q257" s="23"/>
      <c r="R257" s="23"/>
      <c r="S257" s="23"/>
      <c r="T257" s="23"/>
      <c r="U257" s="23"/>
      <c r="V257" s="23"/>
      <c r="W257" s="23"/>
      <c r="X257" s="23"/>
      <c r="Y257" s="23"/>
      <c r="Z257" s="23"/>
    </row>
    <row r="258" spans="1:26" x14ac:dyDescent="0.55000000000000004">
      <c r="A258" s="6">
        <f t="shared" ca="1" si="41"/>
        <v>37925</v>
      </c>
      <c r="B258" s="22">
        <f t="shared" ca="1" si="46"/>
        <v>9.7999999999999997E-3</v>
      </c>
      <c r="C258" s="22">
        <f t="shared" ca="1" si="46"/>
        <v>1.8500000000000003E-2</v>
      </c>
      <c r="D258" s="22">
        <f t="shared" ca="1" si="46"/>
        <v>4.3299999999999998E-2</v>
      </c>
      <c r="E258" s="22">
        <f t="shared" ca="1" si="38"/>
        <v>0.06</v>
      </c>
      <c r="F258" s="22">
        <f t="shared" ca="1" si="39"/>
        <v>2.0408163265306145E-2</v>
      </c>
      <c r="G258" s="22" t="str">
        <f t="shared" ca="1" si="40"/>
        <v/>
      </c>
      <c r="H258" s="22">
        <f t="shared" ca="1" si="47"/>
        <v>1.1693800000000001E-2</v>
      </c>
      <c r="I258" s="22" t="str">
        <f t="shared" ca="1" si="47"/>
        <v/>
      </c>
      <c r="J258" s="22">
        <f t="shared" ca="1" si="47"/>
        <v>29.24</v>
      </c>
      <c r="K258" s="22">
        <f t="shared" ca="1" si="47"/>
        <v>9.5999999999999992E-3</v>
      </c>
      <c r="L258" s="22">
        <f t="shared" ca="1" si="47"/>
        <v>1.04E-2</v>
      </c>
      <c r="M258" s="22">
        <f t="shared" ca="1" si="47"/>
        <v>2.3599999999999999E-2</v>
      </c>
      <c r="N258" s="22">
        <f t="shared" ca="1" si="47"/>
        <v>3.27E-2</v>
      </c>
      <c r="O258" s="22">
        <f t="shared" ca="1" si="47"/>
        <v>3.7999999999999999E-2</v>
      </c>
      <c r="P258" s="23"/>
      <c r="Q258" s="23"/>
      <c r="R258" s="23"/>
      <c r="S258" s="23"/>
      <c r="T258" s="23"/>
      <c r="U258" s="23"/>
      <c r="V258" s="23"/>
      <c r="W258" s="23"/>
      <c r="X258" s="23"/>
      <c r="Y258" s="23"/>
      <c r="Z258" s="23"/>
    </row>
    <row r="259" spans="1:26" x14ac:dyDescent="0.55000000000000004">
      <c r="A259" s="6">
        <f t="shared" ca="1" si="41"/>
        <v>37955</v>
      </c>
      <c r="B259" s="22">
        <f t="shared" ca="1" si="46"/>
        <v>1.01E-2</v>
      </c>
      <c r="C259" s="22">
        <f t="shared" ca="1" si="46"/>
        <v>2.06E-2</v>
      </c>
      <c r="D259" s="22">
        <f t="shared" ca="1" si="46"/>
        <v>4.3400000000000001E-2</v>
      </c>
      <c r="E259" s="22">
        <f t="shared" ca="1" si="38"/>
        <v>5.7999999999999996E-2</v>
      </c>
      <c r="F259" s="22">
        <f t="shared" ca="1" si="39"/>
        <v>1.7650303364588948E-2</v>
      </c>
      <c r="G259" s="22" t="str">
        <f t="shared" ca="1" si="40"/>
        <v/>
      </c>
      <c r="H259" s="22">
        <f t="shared" ca="1" si="47"/>
        <v>1.17188E-2</v>
      </c>
      <c r="I259" s="22" t="str">
        <f t="shared" ca="1" si="47"/>
        <v/>
      </c>
      <c r="J259" s="22">
        <f t="shared" ca="1" si="47"/>
        <v>30.02</v>
      </c>
      <c r="K259" s="22">
        <f t="shared" ca="1" si="47"/>
        <v>9.300000000000001E-3</v>
      </c>
      <c r="L259" s="22">
        <f t="shared" ca="1" si="47"/>
        <v>1.04E-2</v>
      </c>
      <c r="M259" s="22">
        <f t="shared" ca="1" si="47"/>
        <v>2.5600000000000001E-2</v>
      </c>
      <c r="N259" s="22">
        <f t="shared" ca="1" si="47"/>
        <v>3.3799999999999997E-2</v>
      </c>
      <c r="O259" s="22">
        <f t="shared" ca="1" si="47"/>
        <v>3.8900000000000004E-2</v>
      </c>
      <c r="P259" s="23"/>
      <c r="Q259" s="23"/>
      <c r="R259" s="23"/>
      <c r="S259" s="23"/>
      <c r="T259" s="23"/>
      <c r="U259" s="23"/>
      <c r="V259" s="23"/>
      <c r="W259" s="23"/>
      <c r="X259" s="23"/>
      <c r="Y259" s="23"/>
      <c r="Z259" s="23"/>
    </row>
    <row r="260" spans="1:26" x14ac:dyDescent="0.55000000000000004">
      <c r="A260" s="6">
        <f t="shared" ca="1" si="41"/>
        <v>37986</v>
      </c>
      <c r="B260" s="22">
        <f t="shared" ca="1" si="46"/>
        <v>9.3999999999999986E-3</v>
      </c>
      <c r="C260" s="22">
        <f t="shared" ca="1" si="46"/>
        <v>1.84E-2</v>
      </c>
      <c r="D260" s="22">
        <f t="shared" ca="1" si="46"/>
        <v>4.2699999999999995E-2</v>
      </c>
      <c r="E260" s="22">
        <f t="shared" ca="1" si="38"/>
        <v>5.7000000000000002E-2</v>
      </c>
      <c r="F260" s="22">
        <f t="shared" ca="1" si="39"/>
        <v>1.8794914317302513E-2</v>
      </c>
      <c r="G260" s="22">
        <f t="shared" ca="1" si="40"/>
        <v>4.5926681970126282E-2</v>
      </c>
      <c r="H260" s="22">
        <f t="shared" ca="1" si="47"/>
        <v>1.1518800000000001E-2</v>
      </c>
      <c r="I260" s="22" t="str">
        <f t="shared" ca="1" si="47"/>
        <v/>
      </c>
      <c r="J260" s="22">
        <f t="shared" ca="1" si="47"/>
        <v>32.51</v>
      </c>
      <c r="K260" s="22">
        <f t="shared" ca="1" si="47"/>
        <v>9.4999999999999998E-3</v>
      </c>
      <c r="L260" s="22">
        <f t="shared" ca="1" si="47"/>
        <v>1.0200000000000001E-2</v>
      </c>
      <c r="M260" s="22">
        <f t="shared" ca="1" si="47"/>
        <v>2.3700000000000002E-2</v>
      </c>
      <c r="N260" s="22">
        <f t="shared" ca="1" si="47"/>
        <v>3.2500000000000001E-2</v>
      </c>
      <c r="O260" s="22">
        <f t="shared" ca="1" si="47"/>
        <v>3.7699999999999997E-2</v>
      </c>
      <c r="P260" s="23"/>
      <c r="Q260" s="23"/>
      <c r="R260" s="23"/>
      <c r="S260" s="23"/>
      <c r="T260" s="23"/>
      <c r="U260" s="23"/>
      <c r="V260" s="23"/>
      <c r="W260" s="23"/>
      <c r="X260" s="23"/>
      <c r="Y260" s="23"/>
      <c r="Z260" s="23"/>
    </row>
    <row r="261" spans="1:26" x14ac:dyDescent="0.55000000000000004">
      <c r="A261" s="6">
        <f t="shared" ca="1" si="41"/>
        <v>38017</v>
      </c>
      <c r="B261" s="22">
        <f t="shared" ca="1" si="46"/>
        <v>1.03E-2</v>
      </c>
      <c r="C261" s="22">
        <f t="shared" ca="1" si="46"/>
        <v>1.84E-2</v>
      </c>
      <c r="D261" s="22">
        <f t="shared" ca="1" si="46"/>
        <v>4.1599999999999998E-2</v>
      </c>
      <c r="E261" s="22">
        <f t="shared" ca="1" si="38"/>
        <v>5.7000000000000002E-2</v>
      </c>
      <c r="F261" s="22">
        <f t="shared" ca="1" si="39"/>
        <v>1.9262520638414937E-2</v>
      </c>
      <c r="G261" s="22" t="str">
        <f t="shared" ca="1" si="40"/>
        <v/>
      </c>
      <c r="H261" s="22">
        <f t="shared" ca="1" si="47"/>
        <v>1.1299999999999999E-2</v>
      </c>
      <c r="I261" s="22" t="str">
        <f t="shared" ca="1" si="47"/>
        <v/>
      </c>
      <c r="J261" s="22">
        <f t="shared" ca="1" si="47"/>
        <v>33.159999999999997</v>
      </c>
      <c r="K261" s="22">
        <f t="shared" ca="1" si="47"/>
        <v>9.1999999999999998E-3</v>
      </c>
      <c r="L261" s="22">
        <f t="shared" ca="1" si="47"/>
        <v>1.01E-2</v>
      </c>
      <c r="M261" s="22">
        <f t="shared" ca="1" si="47"/>
        <v>2.35E-2</v>
      </c>
      <c r="N261" s="22">
        <f t="shared" ca="1" si="47"/>
        <v>3.1699999999999999E-2</v>
      </c>
      <c r="O261" s="22">
        <f t="shared" ca="1" si="47"/>
        <v>3.6799999999999999E-2</v>
      </c>
      <c r="P261" s="23"/>
      <c r="Q261" s="23"/>
      <c r="R261" s="23"/>
      <c r="S261" s="23"/>
      <c r="T261" s="23"/>
      <c r="U261" s="23"/>
      <c r="V261" s="23"/>
      <c r="W261" s="23"/>
      <c r="X261" s="23"/>
      <c r="Y261" s="23"/>
      <c r="Z261" s="23"/>
    </row>
    <row r="262" spans="1:26" x14ac:dyDescent="0.55000000000000004">
      <c r="A262" s="6">
        <f t="shared" ca="1" si="41"/>
        <v>38046</v>
      </c>
      <c r="B262" s="22">
        <f t="shared" ca="1" si="46"/>
        <v>1.04E-2</v>
      </c>
      <c r="C262" s="22">
        <f t="shared" ca="1" si="46"/>
        <v>1.66E-2</v>
      </c>
      <c r="D262" s="22">
        <f t="shared" ca="1" si="46"/>
        <v>3.9900000000000005E-2</v>
      </c>
      <c r="E262" s="22">
        <f t="shared" ca="1" si="38"/>
        <v>5.5999999999999994E-2</v>
      </c>
      <c r="F262" s="22">
        <f t="shared" ca="1" si="39"/>
        <v>1.6930638995084513E-2</v>
      </c>
      <c r="G262" s="22" t="str">
        <f t="shared" ca="1" si="40"/>
        <v/>
      </c>
      <c r="H262" s="22">
        <f t="shared" ca="1" si="47"/>
        <v>1.1200000000000002E-2</v>
      </c>
      <c r="I262" s="22" t="str">
        <f t="shared" ca="1" si="47"/>
        <v/>
      </c>
      <c r="J262" s="22">
        <f t="shared" ca="1" si="47"/>
        <v>36.08</v>
      </c>
      <c r="K262" s="22">
        <f t="shared" ca="1" si="47"/>
        <v>9.5999999999999992E-3</v>
      </c>
      <c r="L262" s="22">
        <f t="shared" ca="1" si="47"/>
        <v>1.01E-2</v>
      </c>
      <c r="M262" s="22">
        <f t="shared" ca="1" si="47"/>
        <v>2.1299999999999999E-2</v>
      </c>
      <c r="N262" s="22">
        <f t="shared" ca="1" si="47"/>
        <v>3.0099999999999998E-2</v>
      </c>
      <c r="O262" s="22">
        <f t="shared" ca="1" si="47"/>
        <v>3.4799999999999998E-2</v>
      </c>
      <c r="P262" s="23"/>
      <c r="Q262" s="23"/>
      <c r="R262" s="23"/>
      <c r="S262" s="23"/>
      <c r="T262" s="23"/>
      <c r="U262" s="23"/>
      <c r="V262" s="23"/>
      <c r="W262" s="23"/>
      <c r="X262" s="23"/>
      <c r="Y262" s="23"/>
      <c r="Z262" s="23"/>
    </row>
    <row r="263" spans="1:26" x14ac:dyDescent="0.55000000000000004">
      <c r="A263" s="6">
        <f t="shared" ca="1" si="41"/>
        <v>38077</v>
      </c>
      <c r="B263" s="22">
        <f t="shared" ca="1" si="46"/>
        <v>1.0500000000000001E-2</v>
      </c>
      <c r="C263" s="22">
        <f t="shared" ca="1" si="46"/>
        <v>1.6E-2</v>
      </c>
      <c r="D263" s="22">
        <f t="shared" ca="1" si="46"/>
        <v>3.8599999999999995E-2</v>
      </c>
      <c r="E263" s="22">
        <f t="shared" ca="1" si="38"/>
        <v>5.7999999999999996E-2</v>
      </c>
      <c r="F263" s="22">
        <f t="shared" ca="1" si="39"/>
        <v>1.7372421281216077E-2</v>
      </c>
      <c r="G263" s="22">
        <f t="shared" ca="1" si="40"/>
        <v>2.1349892493414124E-2</v>
      </c>
      <c r="H263" s="22">
        <f t="shared" ca="1" si="47"/>
        <v>1.11E-2</v>
      </c>
      <c r="I263" s="22" t="str">
        <f t="shared" ca="1" si="47"/>
        <v/>
      </c>
      <c r="J263" s="22">
        <f t="shared" ca="1" si="47"/>
        <v>35.75</v>
      </c>
      <c r="K263" s="22">
        <f t="shared" ca="1" si="47"/>
        <v>9.4999999999999998E-3</v>
      </c>
      <c r="L263" s="22">
        <f t="shared" ca="1" si="47"/>
        <v>1.01E-2</v>
      </c>
      <c r="M263" s="22">
        <f t="shared" ca="1" si="47"/>
        <v>1.9900000000000001E-2</v>
      </c>
      <c r="N263" s="22">
        <f t="shared" ca="1" si="47"/>
        <v>2.7999999999999997E-2</v>
      </c>
      <c r="O263" s="22">
        <f t="shared" ca="1" si="47"/>
        <v>3.3300000000000003E-2</v>
      </c>
      <c r="P263" s="23"/>
      <c r="Q263" s="23"/>
      <c r="R263" s="23"/>
      <c r="S263" s="23"/>
      <c r="T263" s="23"/>
      <c r="U263" s="23"/>
      <c r="V263" s="23"/>
      <c r="W263" s="23"/>
      <c r="X263" s="23"/>
      <c r="Y263" s="23"/>
      <c r="Z263" s="23"/>
    </row>
    <row r="264" spans="1:26" x14ac:dyDescent="0.55000000000000004">
      <c r="A264" s="6">
        <f t="shared" ca="1" si="41"/>
        <v>38107</v>
      </c>
      <c r="B264" s="22">
        <f t="shared" ca="1" si="46"/>
        <v>1.03E-2</v>
      </c>
      <c r="C264" s="22">
        <f t="shared" ca="1" si="46"/>
        <v>2.3099999999999999E-2</v>
      </c>
      <c r="D264" s="22">
        <f t="shared" ca="1" si="46"/>
        <v>4.53E-2</v>
      </c>
      <c r="E264" s="22">
        <f t="shared" ref="E264:E327" ca="1" si="48">IF(OR($A264="",ISERROR(INDEX(FredEcon_AllData,MATCH($A264,FredEcon_EndDates,0),MATCH(E$6,FredEcon_IDs,0),1)/E$5)),"",INDEX(FredEcon_AllData,MATCH($A264,FredEcon_EndDates,0),MATCH(E$6,FredEcon_IDs,0),1)/E$5)</f>
        <v>5.5999999999999994E-2</v>
      </c>
      <c r="F264" s="22">
        <f t="shared" ref="F264:F327" ca="1" si="49">IF(OR($A264="",ISERROR(INDEX(FredCPI_YoY,MATCH($A264,FredCPI_EndDates,0),1))),"",INDEX(FredCPI_YoY,MATCH($A264,FredCPI_EndDates,0),1))</f>
        <v>2.285092491838947E-2</v>
      </c>
      <c r="G264" s="22" t="str">
        <f t="shared" ref="G264:G327" ca="1" si="50">IF($A264="","",IF(ISERROR(INDEX(FredGDP_QoQSAAR,MATCH($A264,FredGDP_EndDates,0),1)),"",INDEX(FredGDP_QoQSAAR,MATCH($A264,FredGDP_EndDates,0),1)))</f>
        <v/>
      </c>
      <c r="H264" s="22">
        <f t="shared" ca="1" si="47"/>
        <v>1.18E-2</v>
      </c>
      <c r="I264" s="22" t="str">
        <f t="shared" ca="1" si="47"/>
        <v/>
      </c>
      <c r="J264" s="22">
        <f t="shared" ca="1" si="47"/>
        <v>37.31</v>
      </c>
      <c r="K264" s="22">
        <f t="shared" ca="1" si="47"/>
        <v>9.7999999999999997E-3</v>
      </c>
      <c r="L264" s="22">
        <f t="shared" ca="1" si="47"/>
        <v>1.1699999999999999E-2</v>
      </c>
      <c r="M264" s="22">
        <f t="shared" ca="1" si="47"/>
        <v>2.86E-2</v>
      </c>
      <c r="N264" s="22">
        <f t="shared" ca="1" si="47"/>
        <v>3.6299999999999999E-2</v>
      </c>
      <c r="O264" s="22">
        <f t="shared" ca="1" si="47"/>
        <v>4.1100000000000005E-2</v>
      </c>
      <c r="P264" s="23"/>
      <c r="Q264" s="23"/>
      <c r="R264" s="23"/>
      <c r="S264" s="23"/>
      <c r="T264" s="23"/>
      <c r="U264" s="23"/>
      <c r="V264" s="23"/>
      <c r="W264" s="23"/>
      <c r="X264" s="23"/>
      <c r="Y264" s="23"/>
      <c r="Z264" s="23"/>
    </row>
    <row r="265" spans="1:26" x14ac:dyDescent="0.55000000000000004">
      <c r="A265" s="6">
        <f t="shared" ref="A265:A328" ca="1" si="51">IF(A264="","",IF(ISERROR(DataMatrixFrequency/1),IF(EOMONTH(A264,1)&lt;=DataMatrixEndDate,EOMONTH(A264,1),""),IF((A264+DataMatrixFrequency)&lt;=DataMatrixEndDate,A264+DataMatrixFrequency,"")))</f>
        <v>38138</v>
      </c>
      <c r="B265" s="22">
        <f t="shared" ca="1" si="46"/>
        <v>1.0200000000000001E-2</v>
      </c>
      <c r="C265" s="22">
        <f t="shared" ca="1" si="46"/>
        <v>2.5399999999999999E-2</v>
      </c>
      <c r="D265" s="22">
        <f t="shared" ca="1" si="46"/>
        <v>4.6600000000000003E-2</v>
      </c>
      <c r="E265" s="22">
        <f t="shared" ca="1" si="48"/>
        <v>5.5999999999999994E-2</v>
      </c>
      <c r="F265" s="22">
        <f t="shared" ca="1" si="49"/>
        <v>3.0517711171662132E-2</v>
      </c>
      <c r="G265" s="22" t="str">
        <f t="shared" ca="1" si="50"/>
        <v/>
      </c>
      <c r="H265" s="22">
        <f t="shared" ca="1" si="47"/>
        <v>1.315E-2</v>
      </c>
      <c r="I265" s="22" t="str">
        <f t="shared" ca="1" si="47"/>
        <v/>
      </c>
      <c r="J265" s="22">
        <f t="shared" ca="1" si="47"/>
        <v>39.9</v>
      </c>
      <c r="K265" s="22">
        <f t="shared" ca="1" si="47"/>
        <v>1.0800000000000001E-2</v>
      </c>
      <c r="L265" s="22">
        <f t="shared" ca="1" si="47"/>
        <v>1.3899999999999999E-2</v>
      </c>
      <c r="M265" s="22">
        <f t="shared" ca="1" si="47"/>
        <v>3.1E-2</v>
      </c>
      <c r="N265" s="22">
        <f t="shared" ca="1" si="47"/>
        <v>3.8100000000000002E-2</v>
      </c>
      <c r="O265" s="22">
        <f t="shared" ca="1" si="47"/>
        <v>4.2599999999999999E-2</v>
      </c>
      <c r="P265" s="23"/>
      <c r="Q265" s="23"/>
      <c r="R265" s="23"/>
      <c r="S265" s="23"/>
      <c r="T265" s="23"/>
      <c r="U265" s="23"/>
      <c r="V265" s="23"/>
      <c r="W265" s="23"/>
      <c r="X265" s="23"/>
      <c r="Y265" s="23"/>
      <c r="Z265" s="23"/>
    </row>
    <row r="266" spans="1:26" x14ac:dyDescent="0.55000000000000004">
      <c r="A266" s="6">
        <f t="shared" ca="1" si="51"/>
        <v>38168</v>
      </c>
      <c r="B266" s="22">
        <f t="shared" ca="1" si="46"/>
        <v>1.38E-2</v>
      </c>
      <c r="C266" s="22">
        <f t="shared" ca="1" si="46"/>
        <v>2.7000000000000003E-2</v>
      </c>
      <c r="D266" s="22">
        <f t="shared" ca="1" si="46"/>
        <v>4.6199999999999998E-2</v>
      </c>
      <c r="E266" s="22">
        <f t="shared" ca="1" si="48"/>
        <v>5.5999999999999994E-2</v>
      </c>
      <c r="F266" s="22">
        <f t="shared" ca="1" si="49"/>
        <v>3.2661948829613596E-2</v>
      </c>
      <c r="G266" s="22">
        <f t="shared" ca="1" si="50"/>
        <v>3.0483054566554202E-2</v>
      </c>
      <c r="H266" s="22">
        <f t="shared" ca="1" si="47"/>
        <v>1.61E-2</v>
      </c>
      <c r="I266" s="22" t="str">
        <f t="shared" ca="1" si="47"/>
        <v/>
      </c>
      <c r="J266" s="22">
        <f t="shared" ca="1" si="47"/>
        <v>36.92</v>
      </c>
      <c r="K266" s="22">
        <f t="shared" ca="1" si="47"/>
        <v>1.3300000000000001E-2</v>
      </c>
      <c r="L266" s="22">
        <f t="shared" ca="1" si="47"/>
        <v>1.6799999999999999E-2</v>
      </c>
      <c r="M266" s="22">
        <f t="shared" ca="1" si="47"/>
        <v>3.1600000000000003E-2</v>
      </c>
      <c r="N266" s="22">
        <f t="shared" ca="1" si="47"/>
        <v>3.8100000000000002E-2</v>
      </c>
      <c r="O266" s="22">
        <f t="shared" ca="1" si="47"/>
        <v>4.24E-2</v>
      </c>
      <c r="P266" s="23"/>
      <c r="Q266" s="23"/>
      <c r="R266" s="23"/>
      <c r="S266" s="23"/>
      <c r="T266" s="23"/>
      <c r="U266" s="23"/>
      <c r="V266" s="23"/>
      <c r="W266" s="23"/>
      <c r="X266" s="23"/>
      <c r="Y266" s="23"/>
      <c r="Z266" s="23"/>
    </row>
    <row r="267" spans="1:26" x14ac:dyDescent="0.55000000000000004">
      <c r="A267" s="6">
        <f t="shared" ca="1" si="51"/>
        <v>38199</v>
      </c>
      <c r="B267" s="22">
        <f t="shared" ca="1" si="46"/>
        <v>1.29E-2</v>
      </c>
      <c r="C267" s="22">
        <f t="shared" ca="1" si="46"/>
        <v>2.6800000000000001E-2</v>
      </c>
      <c r="D267" s="22">
        <f t="shared" ca="1" si="46"/>
        <v>4.4999999999999998E-2</v>
      </c>
      <c r="E267" s="22">
        <f t="shared" ca="1" si="48"/>
        <v>5.5E-2</v>
      </c>
      <c r="F267" s="22">
        <f t="shared" ca="1" si="49"/>
        <v>2.9907558455682492E-2</v>
      </c>
      <c r="G267" s="22" t="str">
        <f t="shared" ca="1" si="50"/>
        <v/>
      </c>
      <c r="H267" s="22">
        <f t="shared" ca="1" si="47"/>
        <v>1.7000000000000001E-2</v>
      </c>
      <c r="I267" s="22" t="str">
        <f t="shared" ca="1" si="47"/>
        <v/>
      </c>
      <c r="J267" s="22">
        <f t="shared" ca="1" si="47"/>
        <v>43.72</v>
      </c>
      <c r="K267" s="22">
        <f t="shared" ca="1" si="47"/>
        <v>1.4499999999999999E-2</v>
      </c>
      <c r="L267" s="22">
        <f t="shared" ca="1" si="47"/>
        <v>1.77E-2</v>
      </c>
      <c r="M267" s="22">
        <f t="shared" ca="1" si="47"/>
        <v>3.0899999999999997E-2</v>
      </c>
      <c r="N267" s="22">
        <f t="shared" ca="1" si="47"/>
        <v>3.7100000000000001E-2</v>
      </c>
      <c r="O267" s="22">
        <f t="shared" ca="1" si="47"/>
        <v>4.1299999999999996E-2</v>
      </c>
      <c r="P267" s="23"/>
      <c r="Q267" s="23"/>
      <c r="R267" s="23"/>
      <c r="S267" s="23"/>
      <c r="T267" s="23"/>
      <c r="U267" s="23"/>
      <c r="V267" s="23"/>
      <c r="W267" s="23"/>
      <c r="X267" s="23"/>
      <c r="Y267" s="23"/>
      <c r="Z267" s="23"/>
    </row>
    <row r="268" spans="1:26" x14ac:dyDescent="0.55000000000000004">
      <c r="A268" s="6">
        <f t="shared" ca="1" si="51"/>
        <v>38230</v>
      </c>
      <c r="B268" s="22">
        <f t="shared" ref="B268:D287" ca="1" si="52">IF($A268="","",IF(ISERROR(IF(ISERROR(INDEX(FredRatesData_AllData,MATCH($A268-(MAX(0,WEEKDAY($A268,2)-5)),FredRatesData_Dates,0),MATCH(B$6,FredRatesData_IDs,0),1)/B$5),INDEX(FredRatesData_AllData,MATCH($A268-(MAX(0,WEEKDAY($A268,2)-5))-3,FredRatesData_Dates,0),MATCH(B$6,FredRatesData_IDs,0),1)/B$5,INDEX(FredRatesData_AllData,MATCH($A268-(MAX(0,WEEKDAY($A268,2)-5)),FredRatesData_Dates,0),MATCH(B$6,FredRatesData_IDs,0),1)/B$5)),"",IF(ISERROR(INDEX(FredRatesData_AllData,MATCH($A268-(MAX(0,WEEKDAY($A268,2)-5)),FredRatesData_Dates,0),MATCH(B$6,FredRatesData_IDs,0),1)/B$5),INDEX(FredRatesData_AllData,MATCH($A268-(MAX(0,WEEKDAY($A268,2)-5))-3,FredRatesData_Dates,0),MATCH(B$6,FredRatesData_IDs,0),1)/B$5,INDEX(FredRatesData_AllData,MATCH($A268-(MAX(0,WEEKDAY($A268,2)-5)),FredRatesData_Dates,0),MATCH(B$6,FredRatesData_IDs,0),1)/B$5)))</f>
        <v>1.55E-2</v>
      </c>
      <c r="C268" s="22">
        <f t="shared" ca="1" si="52"/>
        <v>2.41E-2</v>
      </c>
      <c r="D268" s="22">
        <f t="shared" ca="1" si="52"/>
        <v>4.1299999999999996E-2</v>
      </c>
      <c r="E268" s="22">
        <f t="shared" ca="1" si="48"/>
        <v>5.4000000000000006E-2</v>
      </c>
      <c r="F268" s="22">
        <f t="shared" ca="1" si="49"/>
        <v>2.6543878656554831E-2</v>
      </c>
      <c r="G268" s="22" t="str">
        <f t="shared" ca="1" si="50"/>
        <v/>
      </c>
      <c r="H268" s="22">
        <f t="shared" ref="H268:O287" ca="1" si="53">IF($A268="","",IF(ISERROR(IF(ISERROR(INDEX(FredRatesData_AllData,MATCH($A268-(MAX(0,WEEKDAY($A268,2)-5)),FredRatesData_Dates,0),MATCH(H$6,FredRatesData_IDs,0),1)/H$5),INDEX(FredRatesData_AllData,MATCH($A268-(MAX(0,WEEKDAY($A268,2)-5))-3,FredRatesData_Dates,0),MATCH(H$6,FredRatesData_IDs,0),1)/H$5,INDEX(FredRatesData_AllData,MATCH($A268-(MAX(0,WEEKDAY($A268,2)-5)),FredRatesData_Dates,0),MATCH(H$6,FredRatesData_IDs,0),1)/H$5)),"",IF(ISERROR(INDEX(FredRatesData_AllData,MATCH($A268-(MAX(0,WEEKDAY($A268,2)-5)),FredRatesData_Dates,0),MATCH(H$6,FredRatesData_IDs,0),1)/H$5),INDEX(FredRatesData_AllData,MATCH($A268-(MAX(0,WEEKDAY($A268,2)-5))-3,FredRatesData_Dates,0),MATCH(H$6,FredRatesData_IDs,0),1)/H$5,INDEX(FredRatesData_AllData,MATCH($A268-(MAX(0,WEEKDAY($A268,2)-5)),FredRatesData_Dates,0),MATCH(H$6,FredRatesData_IDs,0),1)/H$5)))</f>
        <v>1.8000000000000002E-2</v>
      </c>
      <c r="I268" s="22" t="str">
        <f t="shared" ca="1" si="53"/>
        <v/>
      </c>
      <c r="J268" s="22">
        <f t="shared" ca="1" si="53"/>
        <v>42.23</v>
      </c>
      <c r="K268" s="22">
        <f t="shared" ca="1" si="53"/>
        <v>1.5900000000000001E-2</v>
      </c>
      <c r="L268" s="22">
        <f t="shared" ca="1" si="53"/>
        <v>1.7899999999999999E-2</v>
      </c>
      <c r="M268" s="22">
        <f t="shared" ca="1" si="53"/>
        <v>2.75E-2</v>
      </c>
      <c r="N268" s="22">
        <f t="shared" ca="1" si="53"/>
        <v>3.3300000000000003E-2</v>
      </c>
      <c r="O268" s="22">
        <f t="shared" ca="1" si="53"/>
        <v>3.7599999999999995E-2</v>
      </c>
      <c r="P268" s="23"/>
      <c r="Q268" s="23"/>
      <c r="R268" s="23"/>
      <c r="S268" s="23"/>
      <c r="T268" s="23"/>
      <c r="U268" s="23"/>
      <c r="V268" s="23"/>
      <c r="W268" s="23"/>
      <c r="X268" s="23"/>
      <c r="Y268" s="23"/>
      <c r="Z268" s="23"/>
    </row>
    <row r="269" spans="1:26" x14ac:dyDescent="0.55000000000000004">
      <c r="A269" s="6">
        <f t="shared" ca="1" si="51"/>
        <v>38260</v>
      </c>
      <c r="B269" s="22">
        <f t="shared" ca="1" si="52"/>
        <v>1.9400000000000001E-2</v>
      </c>
      <c r="C269" s="22">
        <f t="shared" ca="1" si="52"/>
        <v>2.63E-2</v>
      </c>
      <c r="D269" s="22">
        <f t="shared" ca="1" si="52"/>
        <v>4.1399999999999999E-2</v>
      </c>
      <c r="E269" s="22">
        <f t="shared" ca="1" si="48"/>
        <v>5.4000000000000006E-2</v>
      </c>
      <c r="F269" s="22">
        <f t="shared" ca="1" si="49"/>
        <v>2.5377969762419017E-2</v>
      </c>
      <c r="G269" s="22">
        <f t="shared" ca="1" si="50"/>
        <v>3.7813121902243729E-2</v>
      </c>
      <c r="H269" s="22">
        <f t="shared" ca="1" si="53"/>
        <v>2.0199999999999999E-2</v>
      </c>
      <c r="I269" s="22" t="str">
        <f t="shared" ca="1" si="53"/>
        <v/>
      </c>
      <c r="J269" s="22">
        <f t="shared" ca="1" si="53"/>
        <v>49.56</v>
      </c>
      <c r="K269" s="22">
        <f t="shared" ca="1" si="53"/>
        <v>1.7100000000000001E-2</v>
      </c>
      <c r="L269" s="22">
        <f t="shared" ca="1" si="53"/>
        <v>0.02</v>
      </c>
      <c r="M269" s="22">
        <f t="shared" ca="1" si="53"/>
        <v>2.8900000000000002E-2</v>
      </c>
      <c r="N269" s="22">
        <f t="shared" ca="1" si="53"/>
        <v>3.3799999999999997E-2</v>
      </c>
      <c r="O269" s="22">
        <f t="shared" ca="1" si="53"/>
        <v>3.7900000000000003E-2</v>
      </c>
      <c r="P269" s="23"/>
      <c r="Q269" s="23"/>
      <c r="R269" s="23"/>
      <c r="S269" s="23"/>
      <c r="T269" s="23"/>
      <c r="U269" s="23"/>
      <c r="V269" s="23"/>
      <c r="W269" s="23"/>
      <c r="X269" s="23"/>
      <c r="Y269" s="23"/>
      <c r="Z269" s="23"/>
    </row>
    <row r="270" spans="1:26" x14ac:dyDescent="0.55000000000000004">
      <c r="A270" s="6">
        <f t="shared" ca="1" si="51"/>
        <v>38291</v>
      </c>
      <c r="B270" s="22">
        <f t="shared" ca="1" si="52"/>
        <v>1.7899999999999999E-2</v>
      </c>
      <c r="C270" s="22">
        <f t="shared" ca="1" si="52"/>
        <v>2.5600000000000001E-2</v>
      </c>
      <c r="D270" s="22">
        <f t="shared" ca="1" si="52"/>
        <v>4.0500000000000001E-2</v>
      </c>
      <c r="E270" s="22">
        <f t="shared" ca="1" si="48"/>
        <v>5.5E-2</v>
      </c>
      <c r="F270" s="22">
        <f t="shared" ca="1" si="49"/>
        <v>3.189189189189201E-2</v>
      </c>
      <c r="G270" s="22" t="str">
        <f t="shared" ca="1" si="50"/>
        <v/>
      </c>
      <c r="H270" s="22">
        <f t="shared" ca="1" si="53"/>
        <v>2.1700000000000001E-2</v>
      </c>
      <c r="I270" s="22" t="str">
        <f t="shared" ca="1" si="53"/>
        <v/>
      </c>
      <c r="J270" s="22">
        <f t="shared" ca="1" si="53"/>
        <v>51.78</v>
      </c>
      <c r="K270" s="22">
        <f t="shared" ca="1" si="53"/>
        <v>1.9099999999999999E-2</v>
      </c>
      <c r="L270" s="22">
        <f t="shared" ca="1" si="53"/>
        <v>2.1299999999999999E-2</v>
      </c>
      <c r="M270" s="22">
        <f t="shared" ca="1" si="53"/>
        <v>2.8199999999999999E-2</v>
      </c>
      <c r="N270" s="22">
        <f t="shared" ca="1" si="53"/>
        <v>3.3000000000000002E-2</v>
      </c>
      <c r="O270" s="22">
        <f t="shared" ca="1" si="53"/>
        <v>3.7000000000000005E-2</v>
      </c>
      <c r="P270" s="23"/>
      <c r="Q270" s="23"/>
      <c r="R270" s="23"/>
      <c r="S270" s="23"/>
      <c r="T270" s="23"/>
      <c r="U270" s="23"/>
      <c r="V270" s="23"/>
      <c r="W270" s="23"/>
      <c r="X270" s="23"/>
      <c r="Y270" s="23"/>
      <c r="Z270" s="23"/>
    </row>
    <row r="271" spans="1:26" x14ac:dyDescent="0.55000000000000004">
      <c r="A271" s="6">
        <f t="shared" ca="1" si="51"/>
        <v>38321</v>
      </c>
      <c r="B271" s="22">
        <f t="shared" ca="1" si="52"/>
        <v>2.0199999999999999E-2</v>
      </c>
      <c r="C271" s="22">
        <f t="shared" ca="1" si="52"/>
        <v>3.0200000000000001E-2</v>
      </c>
      <c r="D271" s="22">
        <f t="shared" ca="1" si="52"/>
        <v>4.36E-2</v>
      </c>
      <c r="E271" s="22">
        <f t="shared" ca="1" si="48"/>
        <v>5.4000000000000006E-2</v>
      </c>
      <c r="F271" s="22">
        <f t="shared" ca="1" si="49"/>
        <v>3.5230352303523116E-2</v>
      </c>
      <c r="G271" s="22" t="str">
        <f t="shared" ca="1" si="50"/>
        <v/>
      </c>
      <c r="H271" s="22">
        <f t="shared" ca="1" si="53"/>
        <v>2.41E-2</v>
      </c>
      <c r="I271" s="22" t="str">
        <f t="shared" ca="1" si="53"/>
        <v/>
      </c>
      <c r="J271" s="22">
        <f t="shared" ca="1" si="53"/>
        <v>49.16</v>
      </c>
      <c r="K271" s="22">
        <f t="shared" ca="1" si="53"/>
        <v>2.23E-2</v>
      </c>
      <c r="L271" s="22">
        <f t="shared" ca="1" si="53"/>
        <v>2.4399999999999998E-2</v>
      </c>
      <c r="M271" s="22">
        <f t="shared" ca="1" si="53"/>
        <v>3.2899999999999999E-2</v>
      </c>
      <c r="N271" s="22">
        <f t="shared" ca="1" si="53"/>
        <v>3.7200000000000004E-2</v>
      </c>
      <c r="O271" s="22">
        <f t="shared" ca="1" si="53"/>
        <v>4.07E-2</v>
      </c>
      <c r="P271" s="23"/>
      <c r="Q271" s="23"/>
      <c r="R271" s="23"/>
      <c r="S271" s="23"/>
      <c r="T271" s="23"/>
      <c r="U271" s="23"/>
      <c r="V271" s="23"/>
      <c r="W271" s="23"/>
      <c r="X271" s="23"/>
      <c r="Y271" s="23"/>
      <c r="Z271" s="23"/>
    </row>
    <row r="272" spans="1:26" x14ac:dyDescent="0.55000000000000004">
      <c r="A272" s="6">
        <f t="shared" ca="1" si="51"/>
        <v>38352</v>
      </c>
      <c r="B272" s="22">
        <f t="shared" ca="1" si="52"/>
        <v>1.9699999999999999E-2</v>
      </c>
      <c r="C272" s="22">
        <f t="shared" ca="1" si="52"/>
        <v>3.0800000000000001E-2</v>
      </c>
      <c r="D272" s="22">
        <f t="shared" ca="1" si="52"/>
        <v>4.24E-2</v>
      </c>
      <c r="E272" s="22">
        <f t="shared" ca="1" si="48"/>
        <v>5.4000000000000006E-2</v>
      </c>
      <c r="F272" s="22">
        <f t="shared" ca="1" si="49"/>
        <v>3.255561584373301E-2</v>
      </c>
      <c r="G272" s="22">
        <f t="shared" ca="1" si="50"/>
        <v>4.0066964470890198E-2</v>
      </c>
      <c r="H272" s="22">
        <f t="shared" ca="1" si="53"/>
        <v>2.5643799999999998E-2</v>
      </c>
      <c r="I272" s="22" t="str">
        <f t="shared" ca="1" si="53"/>
        <v/>
      </c>
      <c r="J272" s="22">
        <f t="shared" ca="1" si="53"/>
        <v>41.78</v>
      </c>
      <c r="K272" s="22">
        <f t="shared" ca="1" si="53"/>
        <v>2.2200000000000001E-2</v>
      </c>
      <c r="L272" s="22">
        <f t="shared" ca="1" si="53"/>
        <v>2.5899999999999999E-2</v>
      </c>
      <c r="M272" s="22">
        <f t="shared" ca="1" si="53"/>
        <v>3.2500000000000001E-2</v>
      </c>
      <c r="N272" s="22">
        <f t="shared" ca="1" si="53"/>
        <v>3.6299999999999999E-2</v>
      </c>
      <c r="O272" s="22">
        <f t="shared" ca="1" si="53"/>
        <v>3.9399999999999998E-2</v>
      </c>
      <c r="P272" s="23"/>
      <c r="Q272" s="23"/>
      <c r="R272" s="23"/>
      <c r="S272" s="23"/>
      <c r="T272" s="23"/>
      <c r="U272" s="23"/>
      <c r="V272" s="23"/>
      <c r="W272" s="23"/>
      <c r="X272" s="23"/>
      <c r="Y272" s="23"/>
      <c r="Z272" s="23"/>
    </row>
    <row r="273" spans="1:26" x14ac:dyDescent="0.55000000000000004">
      <c r="A273" s="6">
        <f t="shared" ca="1" si="51"/>
        <v>38383</v>
      </c>
      <c r="B273" s="22">
        <f t="shared" ca="1" si="52"/>
        <v>2.5000000000000001E-2</v>
      </c>
      <c r="C273" s="22">
        <f t="shared" ca="1" si="52"/>
        <v>3.2899999999999999E-2</v>
      </c>
      <c r="D273" s="22">
        <f t="shared" ca="1" si="52"/>
        <v>4.1399999999999999E-2</v>
      </c>
      <c r="E273" s="22">
        <f t="shared" ca="1" si="48"/>
        <v>5.2999999999999999E-2</v>
      </c>
      <c r="F273" s="22">
        <f t="shared" ca="1" si="49"/>
        <v>2.9697624190064831E-2</v>
      </c>
      <c r="G273" s="22" t="str">
        <f t="shared" ca="1" si="50"/>
        <v/>
      </c>
      <c r="H273" s="22">
        <f t="shared" ca="1" si="53"/>
        <v>2.75E-2</v>
      </c>
      <c r="I273" s="22" t="str">
        <f t="shared" ca="1" si="53"/>
        <v/>
      </c>
      <c r="J273" s="22">
        <f t="shared" ca="1" si="53"/>
        <v>48.25</v>
      </c>
      <c r="K273" s="22">
        <f t="shared" ca="1" si="53"/>
        <v>2.5099999999999997E-2</v>
      </c>
      <c r="L273" s="22">
        <f t="shared" ca="1" si="53"/>
        <v>2.7900000000000001E-2</v>
      </c>
      <c r="M273" s="22">
        <f t="shared" ca="1" si="53"/>
        <v>3.4300000000000004E-2</v>
      </c>
      <c r="N273" s="22">
        <f t="shared" ca="1" si="53"/>
        <v>3.7100000000000001E-2</v>
      </c>
      <c r="O273" s="22">
        <f t="shared" ca="1" si="53"/>
        <v>3.9199999999999999E-2</v>
      </c>
      <c r="P273" s="23"/>
      <c r="Q273" s="23"/>
      <c r="R273" s="23"/>
      <c r="S273" s="23"/>
      <c r="T273" s="23"/>
      <c r="U273" s="23"/>
      <c r="V273" s="23"/>
      <c r="W273" s="23"/>
      <c r="X273" s="23"/>
      <c r="Y273" s="23"/>
      <c r="Z273" s="23"/>
    </row>
    <row r="274" spans="1:26" x14ac:dyDescent="0.55000000000000004">
      <c r="A274" s="6">
        <f t="shared" ca="1" si="51"/>
        <v>38411</v>
      </c>
      <c r="B274" s="22">
        <f t="shared" ca="1" si="52"/>
        <v>2.52E-2</v>
      </c>
      <c r="C274" s="22">
        <f t="shared" ca="1" si="52"/>
        <v>3.5900000000000001E-2</v>
      </c>
      <c r="D274" s="22">
        <f t="shared" ca="1" si="52"/>
        <v>4.36E-2</v>
      </c>
      <c r="E274" s="22">
        <f t="shared" ca="1" si="48"/>
        <v>5.4000000000000006E-2</v>
      </c>
      <c r="F274" s="22">
        <f t="shared" ca="1" si="49"/>
        <v>3.0075187969925032E-2</v>
      </c>
      <c r="G274" s="22" t="str">
        <f t="shared" ca="1" si="50"/>
        <v/>
      </c>
      <c r="H274" s="22">
        <f t="shared" ca="1" si="53"/>
        <v>2.92E-2</v>
      </c>
      <c r="I274" s="22" t="str">
        <f t="shared" ca="1" si="53"/>
        <v/>
      </c>
      <c r="J274" s="22">
        <f t="shared" ca="1" si="53"/>
        <v>51.75</v>
      </c>
      <c r="K274" s="22">
        <f t="shared" ca="1" si="53"/>
        <v>2.76E-2</v>
      </c>
      <c r="L274" s="22">
        <f t="shared" ca="1" si="53"/>
        <v>3.0099999999999998E-2</v>
      </c>
      <c r="M274" s="22">
        <f t="shared" ca="1" si="53"/>
        <v>3.7499999999999999E-2</v>
      </c>
      <c r="N274" s="22">
        <f t="shared" ca="1" si="53"/>
        <v>0.04</v>
      </c>
      <c r="O274" s="22">
        <f t="shared" ca="1" si="53"/>
        <v>4.1799999999999997E-2</v>
      </c>
      <c r="P274" s="23"/>
      <c r="Q274" s="23"/>
      <c r="R274" s="23"/>
      <c r="S274" s="23"/>
      <c r="T274" s="23"/>
      <c r="U274" s="23"/>
      <c r="V274" s="23"/>
      <c r="W274" s="23"/>
      <c r="X274" s="23"/>
      <c r="Y274" s="23"/>
      <c r="Z274" s="23"/>
    </row>
    <row r="275" spans="1:26" x14ac:dyDescent="0.55000000000000004">
      <c r="A275" s="6">
        <f t="shared" ca="1" si="51"/>
        <v>38442</v>
      </c>
      <c r="B275" s="22">
        <f t="shared" ca="1" si="52"/>
        <v>2.9600000000000001E-2</v>
      </c>
      <c r="C275" s="22">
        <f t="shared" ca="1" si="52"/>
        <v>3.7999999999999999E-2</v>
      </c>
      <c r="D275" s="22">
        <f t="shared" ca="1" si="52"/>
        <v>4.4999999999999998E-2</v>
      </c>
      <c r="E275" s="22">
        <f t="shared" ca="1" si="48"/>
        <v>5.2000000000000005E-2</v>
      </c>
      <c r="F275" s="22">
        <f t="shared" ca="1" si="49"/>
        <v>3.1483457844183604E-2</v>
      </c>
      <c r="G275" s="22">
        <f t="shared" ca="1" si="50"/>
        <v>4.4278541446895581E-2</v>
      </c>
      <c r="H275" s="22">
        <f t="shared" ca="1" si="53"/>
        <v>3.1200000000000002E-2</v>
      </c>
      <c r="I275" s="22" t="str">
        <f t="shared" ca="1" si="53"/>
        <v/>
      </c>
      <c r="J275" s="22">
        <f t="shared" ca="1" si="53"/>
        <v>55.31</v>
      </c>
      <c r="K275" s="22">
        <f t="shared" ca="1" si="53"/>
        <v>2.7900000000000001E-2</v>
      </c>
      <c r="L275" s="22">
        <f t="shared" ca="1" si="53"/>
        <v>3.1300000000000001E-2</v>
      </c>
      <c r="M275" s="22">
        <f t="shared" ca="1" si="53"/>
        <v>3.9599999999999996E-2</v>
      </c>
      <c r="N275" s="22">
        <f t="shared" ca="1" si="53"/>
        <v>4.1799999999999997E-2</v>
      </c>
      <c r="O275" s="22">
        <f t="shared" ca="1" si="53"/>
        <v>4.3299999999999998E-2</v>
      </c>
      <c r="P275" s="23"/>
      <c r="Q275" s="23"/>
      <c r="R275" s="23"/>
      <c r="S275" s="23"/>
      <c r="T275" s="23"/>
      <c r="U275" s="23"/>
      <c r="V275" s="23"/>
      <c r="W275" s="23"/>
      <c r="X275" s="23"/>
      <c r="Y275" s="23"/>
      <c r="Z275" s="23"/>
    </row>
    <row r="276" spans="1:26" x14ac:dyDescent="0.55000000000000004">
      <c r="A276" s="6">
        <f t="shared" ca="1" si="51"/>
        <v>38472</v>
      </c>
      <c r="B276" s="22">
        <f t="shared" ca="1" si="52"/>
        <v>2.9700000000000001E-2</v>
      </c>
      <c r="C276" s="22">
        <f t="shared" ca="1" si="52"/>
        <v>3.6600000000000001E-2</v>
      </c>
      <c r="D276" s="22">
        <f t="shared" ca="1" si="52"/>
        <v>4.2099999999999999E-2</v>
      </c>
      <c r="E276" s="22">
        <f t="shared" ca="1" si="48"/>
        <v>5.2000000000000005E-2</v>
      </c>
      <c r="F276" s="22">
        <f t="shared" ca="1" si="49"/>
        <v>3.5106382978723483E-2</v>
      </c>
      <c r="G276" s="22" t="str">
        <f t="shared" ca="1" si="50"/>
        <v/>
      </c>
      <c r="H276" s="22">
        <f t="shared" ca="1" si="53"/>
        <v>3.2099999999999997E-2</v>
      </c>
      <c r="I276" s="22" t="str">
        <f t="shared" ca="1" si="53"/>
        <v/>
      </c>
      <c r="J276" s="22">
        <f t="shared" ca="1" si="53"/>
        <v>49.2</v>
      </c>
      <c r="K276" s="22">
        <f t="shared" ca="1" si="53"/>
        <v>2.8999999999999998E-2</v>
      </c>
      <c r="L276" s="22">
        <f t="shared" ca="1" si="53"/>
        <v>3.1699999999999999E-2</v>
      </c>
      <c r="M276" s="22">
        <f t="shared" ca="1" si="53"/>
        <v>3.73E-2</v>
      </c>
      <c r="N276" s="22">
        <f t="shared" ca="1" si="53"/>
        <v>3.9E-2</v>
      </c>
      <c r="O276" s="22">
        <f t="shared" ca="1" si="53"/>
        <v>4.0300000000000002E-2</v>
      </c>
      <c r="P276" s="23"/>
      <c r="Q276" s="23"/>
      <c r="R276" s="23"/>
      <c r="S276" s="23"/>
      <c r="T276" s="23"/>
      <c r="U276" s="23"/>
      <c r="V276" s="23"/>
      <c r="W276" s="23"/>
      <c r="X276" s="23"/>
      <c r="Y276" s="23"/>
      <c r="Z276" s="23"/>
    </row>
    <row r="277" spans="1:26" x14ac:dyDescent="0.55000000000000004">
      <c r="A277" s="6">
        <f t="shared" ca="1" si="51"/>
        <v>38503</v>
      </c>
      <c r="B277" s="22">
        <f t="shared" ca="1" si="52"/>
        <v>3.0899999999999997E-2</v>
      </c>
      <c r="C277" s="22">
        <f t="shared" ca="1" si="52"/>
        <v>3.6000000000000004E-2</v>
      </c>
      <c r="D277" s="22">
        <f t="shared" ca="1" si="52"/>
        <v>0.04</v>
      </c>
      <c r="E277" s="22">
        <f t="shared" ca="1" si="48"/>
        <v>5.0999999999999997E-2</v>
      </c>
      <c r="F277" s="22">
        <f t="shared" ca="1" si="49"/>
        <v>2.8027498677948293E-2</v>
      </c>
      <c r="G277" s="22" t="str">
        <f t="shared" ca="1" si="50"/>
        <v/>
      </c>
      <c r="H277" s="22">
        <f t="shared" ca="1" si="53"/>
        <v>3.3375000000000002E-2</v>
      </c>
      <c r="I277" s="22" t="str">
        <f t="shared" ca="1" si="53"/>
        <v/>
      </c>
      <c r="J277" s="22">
        <f t="shared" ca="1" si="53"/>
        <v>52.08</v>
      </c>
      <c r="K277" s="22">
        <f t="shared" ca="1" si="53"/>
        <v>2.9900000000000003E-2</v>
      </c>
      <c r="L277" s="22">
        <f t="shared" ca="1" si="53"/>
        <v>3.1800000000000002E-2</v>
      </c>
      <c r="M277" s="22">
        <f t="shared" ca="1" si="53"/>
        <v>3.6499999999999998E-2</v>
      </c>
      <c r="N277" s="22">
        <f t="shared" ca="1" si="53"/>
        <v>3.7599999999999995E-2</v>
      </c>
      <c r="O277" s="22">
        <f t="shared" ca="1" si="53"/>
        <v>3.8599999999999995E-2</v>
      </c>
      <c r="P277" s="23"/>
      <c r="Q277" s="23"/>
      <c r="R277" s="23"/>
      <c r="S277" s="23"/>
      <c r="T277" s="23"/>
      <c r="U277" s="23"/>
      <c r="V277" s="23"/>
      <c r="W277" s="23"/>
      <c r="X277" s="23"/>
      <c r="Y277" s="23"/>
      <c r="Z277" s="23"/>
    </row>
    <row r="278" spans="1:26" x14ac:dyDescent="0.55000000000000004">
      <c r="A278" s="6">
        <f t="shared" ca="1" si="51"/>
        <v>38533</v>
      </c>
      <c r="B278" s="22">
        <f t="shared" ca="1" si="52"/>
        <v>3.3500000000000002E-2</v>
      </c>
      <c r="C278" s="22">
        <f t="shared" ca="1" si="52"/>
        <v>3.6600000000000001E-2</v>
      </c>
      <c r="D278" s="22">
        <f t="shared" ca="1" si="52"/>
        <v>3.9399999999999998E-2</v>
      </c>
      <c r="E278" s="22">
        <f t="shared" ca="1" si="48"/>
        <v>0.05</v>
      </c>
      <c r="F278" s="22">
        <f t="shared" ca="1" si="49"/>
        <v>2.530311017395892E-2</v>
      </c>
      <c r="G278" s="22">
        <f t="shared" ca="1" si="50"/>
        <v>1.846245248145717E-2</v>
      </c>
      <c r="H278" s="22">
        <f t="shared" ca="1" si="53"/>
        <v>3.5162499999999999E-2</v>
      </c>
      <c r="I278" s="22" t="str">
        <f t="shared" ca="1" si="53"/>
        <v/>
      </c>
      <c r="J278" s="22">
        <f t="shared" ca="1" si="53"/>
        <v>56.63</v>
      </c>
      <c r="K278" s="22">
        <f t="shared" ca="1" si="53"/>
        <v>3.1300000000000001E-2</v>
      </c>
      <c r="L278" s="22">
        <f t="shared" ca="1" si="53"/>
        <v>3.3399999999999999E-2</v>
      </c>
      <c r="M278" s="22">
        <f t="shared" ca="1" si="53"/>
        <v>3.6699999999999997E-2</v>
      </c>
      <c r="N278" s="22">
        <f t="shared" ca="1" si="53"/>
        <v>3.7200000000000004E-2</v>
      </c>
      <c r="O278" s="22">
        <f t="shared" ca="1" si="53"/>
        <v>3.7999999999999999E-2</v>
      </c>
      <c r="P278" s="23"/>
      <c r="Q278" s="23"/>
      <c r="R278" s="23"/>
      <c r="S278" s="23"/>
      <c r="T278" s="23"/>
      <c r="U278" s="23"/>
      <c r="V278" s="23"/>
      <c r="W278" s="23"/>
      <c r="X278" s="23"/>
      <c r="Y278" s="23"/>
      <c r="Z278" s="23"/>
    </row>
    <row r="279" spans="1:26" x14ac:dyDescent="0.55000000000000004">
      <c r="A279" s="6">
        <f t="shared" ca="1" si="51"/>
        <v>38564</v>
      </c>
      <c r="B279" s="22">
        <f t="shared" ca="1" si="52"/>
        <v>3.3099999999999997E-2</v>
      </c>
      <c r="C279" s="22">
        <f t="shared" ca="1" si="52"/>
        <v>4.0199999999999993E-2</v>
      </c>
      <c r="D279" s="22">
        <f t="shared" ca="1" si="52"/>
        <v>4.2800000000000005E-2</v>
      </c>
      <c r="E279" s="22">
        <f t="shared" ca="1" si="48"/>
        <v>0.05</v>
      </c>
      <c r="F279" s="22">
        <f t="shared" ca="1" si="49"/>
        <v>3.1678986272439369E-2</v>
      </c>
      <c r="G279" s="22" t="str">
        <f t="shared" ca="1" si="50"/>
        <v/>
      </c>
      <c r="H279" s="22">
        <f t="shared" ca="1" si="53"/>
        <v>3.7000000000000005E-2</v>
      </c>
      <c r="I279" s="22" t="str">
        <f t="shared" ca="1" si="53"/>
        <v/>
      </c>
      <c r="J279" s="22">
        <f t="shared" ca="1" si="53"/>
        <v>60.71</v>
      </c>
      <c r="K279" s="22">
        <f t="shared" ca="1" si="53"/>
        <v>3.4200000000000001E-2</v>
      </c>
      <c r="L279" s="22">
        <f t="shared" ca="1" si="53"/>
        <v>3.6900000000000002E-2</v>
      </c>
      <c r="M279" s="22">
        <f t="shared" ca="1" si="53"/>
        <v>4.0599999999999997E-2</v>
      </c>
      <c r="N279" s="22">
        <f t="shared" ca="1" si="53"/>
        <v>4.1200000000000001E-2</v>
      </c>
      <c r="O279" s="22">
        <f t="shared" ca="1" si="53"/>
        <v>4.1900000000000007E-2</v>
      </c>
      <c r="P279" s="23"/>
      <c r="Q279" s="23"/>
      <c r="R279" s="23"/>
      <c r="S279" s="23"/>
      <c r="T279" s="23"/>
      <c r="U279" s="23"/>
      <c r="V279" s="23"/>
      <c r="W279" s="23"/>
      <c r="X279" s="23"/>
      <c r="Y279" s="23"/>
      <c r="Z279" s="23"/>
    </row>
    <row r="280" spans="1:26" x14ac:dyDescent="0.55000000000000004">
      <c r="A280" s="6">
        <f t="shared" ca="1" si="51"/>
        <v>38595</v>
      </c>
      <c r="B280" s="22">
        <f t="shared" ca="1" si="52"/>
        <v>3.6299999999999999E-2</v>
      </c>
      <c r="C280" s="22">
        <f t="shared" ca="1" si="52"/>
        <v>3.8399999999999997E-2</v>
      </c>
      <c r="D280" s="22">
        <f t="shared" ca="1" si="52"/>
        <v>4.0199999999999993E-2</v>
      </c>
      <c r="E280" s="22">
        <f t="shared" ca="1" si="48"/>
        <v>4.9000000000000002E-2</v>
      </c>
      <c r="F280" s="22">
        <f t="shared" ca="1" si="49"/>
        <v>3.641160949868083E-2</v>
      </c>
      <c r="G280" s="22" t="str">
        <f t="shared" ca="1" si="50"/>
        <v/>
      </c>
      <c r="H280" s="22">
        <f t="shared" ca="1" si="53"/>
        <v>3.8699999999999998E-2</v>
      </c>
      <c r="I280" s="22" t="str">
        <f t="shared" ca="1" si="53"/>
        <v/>
      </c>
      <c r="J280" s="22">
        <f t="shared" ca="1" si="53"/>
        <v>68.63</v>
      </c>
      <c r="K280" s="22">
        <f t="shared" ca="1" si="53"/>
        <v>3.5200000000000002E-2</v>
      </c>
      <c r="L280" s="22">
        <f t="shared" ca="1" si="53"/>
        <v>3.7400000000000003E-2</v>
      </c>
      <c r="M280" s="22">
        <f t="shared" ca="1" si="53"/>
        <v>3.8300000000000001E-2</v>
      </c>
      <c r="N280" s="22">
        <f t="shared" ca="1" si="53"/>
        <v>3.8699999999999998E-2</v>
      </c>
      <c r="O280" s="22">
        <f t="shared" ca="1" si="53"/>
        <v>3.9300000000000002E-2</v>
      </c>
      <c r="P280" s="23"/>
      <c r="Q280" s="23"/>
      <c r="R280" s="23"/>
      <c r="S280" s="23"/>
      <c r="T280" s="23"/>
      <c r="U280" s="23"/>
      <c r="V280" s="23"/>
      <c r="W280" s="23"/>
      <c r="X280" s="23"/>
      <c r="Y280" s="23"/>
      <c r="Z280" s="23"/>
    </row>
    <row r="281" spans="1:26" x14ac:dyDescent="0.55000000000000004">
      <c r="A281" s="6">
        <f t="shared" ca="1" si="51"/>
        <v>38625</v>
      </c>
      <c r="B281" s="22">
        <f t="shared" ca="1" si="52"/>
        <v>3.9300000000000002E-2</v>
      </c>
      <c r="C281" s="22">
        <f t="shared" ca="1" si="52"/>
        <v>4.1799999999999997E-2</v>
      </c>
      <c r="D281" s="22">
        <f t="shared" ca="1" si="52"/>
        <v>4.3400000000000001E-2</v>
      </c>
      <c r="E281" s="22">
        <f t="shared" ca="1" si="48"/>
        <v>0.05</v>
      </c>
      <c r="F281" s="22">
        <f t="shared" ca="1" si="49"/>
        <v>4.6866771985255351E-2</v>
      </c>
      <c r="G281" s="22">
        <f t="shared" ca="1" si="50"/>
        <v>3.5653353937409982E-2</v>
      </c>
      <c r="H281" s="22">
        <f t="shared" ca="1" si="53"/>
        <v>4.0650000000000006E-2</v>
      </c>
      <c r="I281" s="22" t="str">
        <f t="shared" ca="1" si="53"/>
        <v/>
      </c>
      <c r="J281" s="22">
        <f t="shared" ca="1" si="53"/>
        <v>66.209999999999994</v>
      </c>
      <c r="K281" s="22">
        <f t="shared" ca="1" si="53"/>
        <v>3.5499999999999997E-2</v>
      </c>
      <c r="L281" s="22">
        <f t="shared" ca="1" si="53"/>
        <v>3.9300000000000002E-2</v>
      </c>
      <c r="M281" s="22">
        <f t="shared" ca="1" si="53"/>
        <v>4.1799999999999997E-2</v>
      </c>
      <c r="N281" s="22">
        <f t="shared" ca="1" si="53"/>
        <v>4.1799999999999997E-2</v>
      </c>
      <c r="O281" s="22">
        <f t="shared" ca="1" si="53"/>
        <v>4.2300000000000004E-2</v>
      </c>
      <c r="P281" s="23"/>
      <c r="Q281" s="23"/>
      <c r="R281" s="23"/>
      <c r="S281" s="23"/>
      <c r="T281" s="23"/>
      <c r="U281" s="23"/>
      <c r="V281" s="23"/>
      <c r="W281" s="23"/>
      <c r="X281" s="23"/>
      <c r="Y281" s="23"/>
      <c r="Z281" s="23"/>
    </row>
    <row r="282" spans="1:26" x14ac:dyDescent="0.55000000000000004">
      <c r="A282" s="6">
        <f t="shared" ca="1" si="51"/>
        <v>38656</v>
      </c>
      <c r="B282" s="22">
        <f t="shared" ca="1" si="52"/>
        <v>4.0199999999999993E-2</v>
      </c>
      <c r="C282" s="22">
        <f t="shared" ca="1" si="52"/>
        <v>4.4000000000000004E-2</v>
      </c>
      <c r="D282" s="22">
        <f t="shared" ca="1" si="52"/>
        <v>4.5700000000000005E-2</v>
      </c>
      <c r="E282" s="22">
        <f t="shared" ca="1" si="48"/>
        <v>0.05</v>
      </c>
      <c r="F282" s="22">
        <f t="shared" ca="1" si="49"/>
        <v>4.3478260869565188E-2</v>
      </c>
      <c r="G282" s="22" t="str">
        <f t="shared" ca="1" si="50"/>
        <v/>
      </c>
      <c r="H282" s="22">
        <f t="shared" ca="1" si="53"/>
        <v>4.2599999999999999E-2</v>
      </c>
      <c r="I282" s="22" t="str">
        <f t="shared" ca="1" si="53"/>
        <v/>
      </c>
      <c r="J282" s="22">
        <f t="shared" ca="1" si="53"/>
        <v>59.8</v>
      </c>
      <c r="K282" s="22">
        <f t="shared" ca="1" si="53"/>
        <v>3.9800000000000002E-2</v>
      </c>
      <c r="L282" s="22">
        <f t="shared" ca="1" si="53"/>
        <v>4.2599999999999999E-2</v>
      </c>
      <c r="M282" s="22">
        <f t="shared" ca="1" si="53"/>
        <v>4.41E-2</v>
      </c>
      <c r="N282" s="22">
        <f t="shared" ca="1" si="53"/>
        <v>4.4500000000000005E-2</v>
      </c>
      <c r="O282" s="22">
        <f t="shared" ca="1" si="53"/>
        <v>4.4900000000000002E-2</v>
      </c>
      <c r="P282" s="23"/>
      <c r="Q282" s="23"/>
      <c r="R282" s="23"/>
      <c r="S282" s="23"/>
      <c r="T282" s="23"/>
      <c r="U282" s="23"/>
      <c r="V282" s="23"/>
      <c r="W282" s="23"/>
      <c r="X282" s="23"/>
      <c r="Y282" s="23"/>
      <c r="Z282" s="23"/>
    </row>
    <row r="283" spans="1:26" x14ac:dyDescent="0.55000000000000004">
      <c r="A283" s="6">
        <f t="shared" ca="1" si="51"/>
        <v>38686</v>
      </c>
      <c r="B283" s="22">
        <f t="shared" ca="1" si="52"/>
        <v>4.0300000000000002E-2</v>
      </c>
      <c r="C283" s="22">
        <f t="shared" ca="1" si="52"/>
        <v>4.4199999999999996E-2</v>
      </c>
      <c r="D283" s="22">
        <f t="shared" ca="1" si="52"/>
        <v>4.4900000000000002E-2</v>
      </c>
      <c r="E283" s="22">
        <f t="shared" ca="1" si="48"/>
        <v>0.05</v>
      </c>
      <c r="F283" s="22">
        <f t="shared" ca="1" si="49"/>
        <v>3.4554973821989465E-2</v>
      </c>
      <c r="G283" s="22" t="str">
        <f t="shared" ca="1" si="50"/>
        <v/>
      </c>
      <c r="H283" s="22">
        <f t="shared" ca="1" si="53"/>
        <v>4.4199999999999996E-2</v>
      </c>
      <c r="I283" s="22" t="str">
        <f t="shared" ca="1" si="53"/>
        <v/>
      </c>
      <c r="J283" s="22">
        <f t="shared" ca="1" si="53"/>
        <v>57.33</v>
      </c>
      <c r="K283" s="22">
        <f t="shared" ca="1" si="53"/>
        <v>3.95E-2</v>
      </c>
      <c r="L283" s="22">
        <f t="shared" ca="1" si="53"/>
        <v>4.3099999999999999E-2</v>
      </c>
      <c r="M283" s="22">
        <f t="shared" ca="1" si="53"/>
        <v>4.41E-2</v>
      </c>
      <c r="N283" s="22">
        <f t="shared" ca="1" si="53"/>
        <v>4.4199999999999996E-2</v>
      </c>
      <c r="O283" s="22">
        <f t="shared" ca="1" si="53"/>
        <v>4.4500000000000005E-2</v>
      </c>
      <c r="P283" s="23"/>
      <c r="Q283" s="23"/>
      <c r="R283" s="23"/>
      <c r="S283" s="23"/>
      <c r="T283" s="23"/>
      <c r="U283" s="23"/>
      <c r="V283" s="23"/>
      <c r="W283" s="23"/>
      <c r="X283" s="23"/>
      <c r="Y283" s="23"/>
      <c r="Z283" s="23"/>
    </row>
    <row r="284" spans="1:26" x14ac:dyDescent="0.55000000000000004">
      <c r="A284" s="6">
        <f t="shared" ca="1" si="51"/>
        <v>38717</v>
      </c>
      <c r="B284" s="22">
        <f t="shared" ca="1" si="52"/>
        <v>4.0899999999999999E-2</v>
      </c>
      <c r="C284" s="22">
        <f t="shared" ca="1" si="52"/>
        <v>4.41E-2</v>
      </c>
      <c r="D284" s="22">
        <f t="shared" ca="1" si="52"/>
        <v>4.3899999999999995E-2</v>
      </c>
      <c r="E284" s="22">
        <f t="shared" ca="1" si="48"/>
        <v>4.9000000000000002E-2</v>
      </c>
      <c r="F284" s="22">
        <f t="shared" ca="1" si="49"/>
        <v>3.4156594850236477E-2</v>
      </c>
      <c r="G284" s="22">
        <f t="shared" ca="1" si="50"/>
        <v>2.5258524982611164E-2</v>
      </c>
      <c r="H284" s="22">
        <f t="shared" ca="1" si="53"/>
        <v>4.53625E-2</v>
      </c>
      <c r="I284" s="22" t="str">
        <f t="shared" ca="1" si="53"/>
        <v/>
      </c>
      <c r="J284" s="22">
        <f t="shared" ca="1" si="53"/>
        <v>61.06</v>
      </c>
      <c r="K284" s="22">
        <f t="shared" ca="1" si="53"/>
        <v>4.0800000000000003E-2</v>
      </c>
      <c r="L284" s="22">
        <f t="shared" ca="1" si="53"/>
        <v>4.3700000000000003E-2</v>
      </c>
      <c r="M284" s="22">
        <f t="shared" ca="1" si="53"/>
        <v>4.3700000000000003E-2</v>
      </c>
      <c r="N284" s="22">
        <f t="shared" ca="1" si="53"/>
        <v>4.3499999999999997E-2</v>
      </c>
      <c r="O284" s="22">
        <f t="shared" ca="1" si="53"/>
        <v>4.36E-2</v>
      </c>
      <c r="P284" s="23"/>
      <c r="Q284" s="23"/>
      <c r="R284" s="23"/>
      <c r="S284" s="23"/>
      <c r="T284" s="23"/>
      <c r="U284" s="23"/>
      <c r="V284" s="23"/>
      <c r="W284" s="23"/>
      <c r="X284" s="23"/>
      <c r="Y284" s="23"/>
      <c r="Z284" s="23"/>
    </row>
    <row r="285" spans="1:26" x14ac:dyDescent="0.55000000000000004">
      <c r="A285" s="6">
        <f t="shared" ca="1" si="51"/>
        <v>38748</v>
      </c>
      <c r="B285" s="22">
        <f t="shared" ca="1" si="52"/>
        <v>4.4699999999999997E-2</v>
      </c>
      <c r="C285" s="22">
        <f t="shared" ca="1" si="52"/>
        <v>4.5400000000000003E-2</v>
      </c>
      <c r="D285" s="22">
        <f t="shared" ca="1" si="52"/>
        <v>4.53E-2</v>
      </c>
      <c r="E285" s="22">
        <f t="shared" ca="1" si="48"/>
        <v>4.7E-2</v>
      </c>
      <c r="F285" s="22">
        <f t="shared" ca="1" si="49"/>
        <v>3.9853172522286373E-2</v>
      </c>
      <c r="G285" s="22" t="str">
        <f t="shared" ca="1" si="50"/>
        <v/>
      </c>
      <c r="H285" s="22">
        <f t="shared" ca="1" si="53"/>
        <v>4.6799999999999994E-2</v>
      </c>
      <c r="I285" s="22" t="str">
        <f t="shared" ca="1" si="53"/>
        <v/>
      </c>
      <c r="J285" s="22">
        <f t="shared" ca="1" si="53"/>
        <v>67.86</v>
      </c>
      <c r="K285" s="22">
        <f t="shared" ca="1" si="53"/>
        <v>4.4699999999999997E-2</v>
      </c>
      <c r="L285" s="22">
        <f t="shared" ca="1" si="53"/>
        <v>4.5899999999999996E-2</v>
      </c>
      <c r="M285" s="22">
        <f t="shared" ca="1" si="53"/>
        <v>4.4900000000000002E-2</v>
      </c>
      <c r="N285" s="22">
        <f t="shared" ca="1" si="53"/>
        <v>4.4699999999999997E-2</v>
      </c>
      <c r="O285" s="22">
        <f t="shared" ca="1" si="53"/>
        <v>4.4900000000000002E-2</v>
      </c>
      <c r="P285" s="23"/>
      <c r="Q285" s="23"/>
      <c r="R285" s="23"/>
      <c r="S285" s="23"/>
      <c r="T285" s="23"/>
      <c r="U285" s="23"/>
      <c r="V285" s="23"/>
      <c r="W285" s="23"/>
      <c r="X285" s="23"/>
      <c r="Y285" s="23"/>
      <c r="Z285" s="23"/>
    </row>
    <row r="286" spans="1:26" x14ac:dyDescent="0.55000000000000004">
      <c r="A286" s="6">
        <f t="shared" ca="1" si="51"/>
        <v>38776</v>
      </c>
      <c r="B286" s="22">
        <f t="shared" ca="1" si="52"/>
        <v>4.5199999999999997E-2</v>
      </c>
      <c r="C286" s="22">
        <f t="shared" ca="1" si="52"/>
        <v>4.6900000000000004E-2</v>
      </c>
      <c r="D286" s="22">
        <f t="shared" ca="1" si="52"/>
        <v>4.5499999999999999E-2</v>
      </c>
      <c r="E286" s="22">
        <f t="shared" ca="1" si="48"/>
        <v>4.8000000000000001E-2</v>
      </c>
      <c r="F286" s="22">
        <f t="shared" ca="1" si="49"/>
        <v>3.59749739311781E-2</v>
      </c>
      <c r="G286" s="22" t="str">
        <f t="shared" ca="1" si="50"/>
        <v/>
      </c>
      <c r="H286" s="22">
        <f t="shared" ca="1" si="53"/>
        <v>4.8224999999999997E-2</v>
      </c>
      <c r="I286" s="22">
        <f t="shared" ca="1" si="53"/>
        <v>4.5100000000000001E-2</v>
      </c>
      <c r="J286" s="22">
        <f t="shared" ca="1" si="53"/>
        <v>61.37</v>
      </c>
      <c r="K286" s="22">
        <f t="shared" ca="1" si="53"/>
        <v>4.6199999999999998E-2</v>
      </c>
      <c r="L286" s="22">
        <f t="shared" ca="1" si="53"/>
        <v>4.7400000000000005E-2</v>
      </c>
      <c r="M286" s="22">
        <f t="shared" ca="1" si="53"/>
        <v>4.6699999999999998E-2</v>
      </c>
      <c r="N286" s="22">
        <f t="shared" ca="1" si="53"/>
        <v>4.6100000000000002E-2</v>
      </c>
      <c r="O286" s="22">
        <f t="shared" ca="1" si="53"/>
        <v>4.5700000000000005E-2</v>
      </c>
      <c r="P286" s="23"/>
      <c r="Q286" s="23"/>
      <c r="R286" s="23"/>
      <c r="S286" s="23"/>
      <c r="T286" s="23"/>
      <c r="U286" s="23"/>
      <c r="V286" s="23"/>
      <c r="W286" s="23"/>
      <c r="X286" s="23"/>
      <c r="Y286" s="23"/>
      <c r="Z286" s="23"/>
    </row>
    <row r="287" spans="1:26" x14ac:dyDescent="0.55000000000000004">
      <c r="A287" s="6">
        <f t="shared" ca="1" si="51"/>
        <v>38807</v>
      </c>
      <c r="B287" s="22">
        <f t="shared" ca="1" si="52"/>
        <v>0.05</v>
      </c>
      <c r="C287" s="22">
        <f t="shared" ca="1" si="52"/>
        <v>4.82E-2</v>
      </c>
      <c r="D287" s="22">
        <f t="shared" ca="1" si="52"/>
        <v>4.8600000000000004E-2</v>
      </c>
      <c r="E287" s="22">
        <f t="shared" ca="1" si="48"/>
        <v>4.7E-2</v>
      </c>
      <c r="F287" s="22">
        <f t="shared" ca="1" si="49"/>
        <v>3.3626487325400856E-2</v>
      </c>
      <c r="G287" s="22">
        <f t="shared" ca="1" si="50"/>
        <v>5.3211484982308654E-2</v>
      </c>
      <c r="H287" s="22">
        <f t="shared" ca="1" si="53"/>
        <v>0.05</v>
      </c>
      <c r="I287" s="22">
        <f t="shared" ca="1" si="53"/>
        <v>4.9000000000000002E-2</v>
      </c>
      <c r="J287" s="22">
        <f t="shared" ca="1" si="53"/>
        <v>66.25</v>
      </c>
      <c r="K287" s="22">
        <f t="shared" ca="1" si="53"/>
        <v>4.6300000000000001E-2</v>
      </c>
      <c r="L287" s="22">
        <f t="shared" ca="1" si="53"/>
        <v>4.8099999999999997E-2</v>
      </c>
      <c r="M287" s="22">
        <f t="shared" ca="1" si="53"/>
        <v>4.8300000000000003E-2</v>
      </c>
      <c r="N287" s="22">
        <f t="shared" ca="1" si="53"/>
        <v>4.82E-2</v>
      </c>
      <c r="O287" s="22">
        <f t="shared" ca="1" si="53"/>
        <v>4.8300000000000003E-2</v>
      </c>
      <c r="P287" s="23"/>
      <c r="Q287" s="23"/>
      <c r="R287" s="23"/>
      <c r="S287" s="23"/>
      <c r="T287" s="23"/>
      <c r="U287" s="23"/>
      <c r="V287" s="23"/>
      <c r="W287" s="23"/>
      <c r="X287" s="23"/>
      <c r="Y287" s="23"/>
      <c r="Z287" s="23"/>
    </row>
    <row r="288" spans="1:26" x14ac:dyDescent="0.55000000000000004">
      <c r="A288" s="6">
        <f t="shared" ca="1" si="51"/>
        <v>38837</v>
      </c>
      <c r="B288" s="22">
        <f t="shared" ref="B288:D307" ca="1" si="54">IF($A288="","",IF(ISERROR(IF(ISERROR(INDEX(FredRatesData_AllData,MATCH($A288-(MAX(0,WEEKDAY($A288,2)-5)),FredRatesData_Dates,0),MATCH(B$6,FredRatesData_IDs,0),1)/B$5),INDEX(FredRatesData_AllData,MATCH($A288-(MAX(0,WEEKDAY($A288,2)-5))-3,FredRatesData_Dates,0),MATCH(B$6,FredRatesData_IDs,0),1)/B$5,INDEX(FredRatesData_AllData,MATCH($A288-(MAX(0,WEEKDAY($A288,2)-5)),FredRatesData_Dates,0),MATCH(B$6,FredRatesData_IDs,0),1)/B$5)),"",IF(ISERROR(INDEX(FredRatesData_AllData,MATCH($A288-(MAX(0,WEEKDAY($A288,2)-5)),FredRatesData_Dates,0),MATCH(B$6,FredRatesData_IDs,0),1)/B$5),INDEX(FredRatesData_AllData,MATCH($A288-(MAX(0,WEEKDAY($A288,2)-5))-3,FredRatesData_Dates,0),MATCH(B$6,FredRatesData_IDs,0),1)/B$5,INDEX(FredRatesData_AllData,MATCH($A288-(MAX(0,WEEKDAY($A288,2)-5)),FredRatesData_Dates,0),MATCH(B$6,FredRatesData_IDs,0),1)/B$5)))</f>
        <v>4.8600000000000004E-2</v>
      </c>
      <c r="C288" s="22">
        <f t="shared" ca="1" si="54"/>
        <v>4.87E-2</v>
      </c>
      <c r="D288" s="22">
        <f t="shared" ca="1" si="54"/>
        <v>5.0700000000000002E-2</v>
      </c>
      <c r="E288" s="22">
        <f t="shared" ca="1" si="48"/>
        <v>4.7E-2</v>
      </c>
      <c r="F288" s="22">
        <f t="shared" ca="1" si="49"/>
        <v>3.5457348406988665E-2</v>
      </c>
      <c r="G288" s="22" t="str">
        <f t="shared" ca="1" si="50"/>
        <v/>
      </c>
      <c r="H288" s="22">
        <f t="shared" ref="H288:O307" ca="1" si="55">IF($A288="","",IF(ISERROR(IF(ISERROR(INDEX(FredRatesData_AllData,MATCH($A288-(MAX(0,WEEKDAY($A288,2)-5)),FredRatesData_Dates,0),MATCH(H$6,FredRatesData_IDs,0),1)/H$5),INDEX(FredRatesData_AllData,MATCH($A288-(MAX(0,WEEKDAY($A288,2)-5))-3,FredRatesData_Dates,0),MATCH(H$6,FredRatesData_IDs,0),1)/H$5,INDEX(FredRatesData_AllData,MATCH($A288-(MAX(0,WEEKDAY($A288,2)-5)),FredRatesData_Dates,0),MATCH(H$6,FredRatesData_IDs,0),1)/H$5)),"",IF(ISERROR(INDEX(FredRatesData_AllData,MATCH($A288-(MAX(0,WEEKDAY($A288,2)-5)),FredRatesData_Dates,0),MATCH(H$6,FredRatesData_IDs,0),1)/H$5),INDEX(FredRatesData_AllData,MATCH($A288-(MAX(0,WEEKDAY($A288,2)-5))-3,FredRatesData_Dates,0),MATCH(H$6,FredRatesData_IDs,0),1)/H$5,INDEX(FredRatesData_AllData,MATCH($A288-(MAX(0,WEEKDAY($A288,2)-5)),FredRatesData_Dates,0),MATCH(H$6,FredRatesData_IDs,0),1)/H$5)))</f>
        <v>5.1299999999999998E-2</v>
      </c>
      <c r="I288" s="22">
        <f t="shared" ca="1" si="55"/>
        <v>5.1699999999999996E-2</v>
      </c>
      <c r="J288" s="22">
        <f t="shared" ca="1" si="55"/>
        <v>71.8</v>
      </c>
      <c r="K288" s="22">
        <f t="shared" ca="1" si="55"/>
        <v>4.7699999999999992E-2</v>
      </c>
      <c r="L288" s="22">
        <f t="shared" ca="1" si="55"/>
        <v>4.9100000000000005E-2</v>
      </c>
      <c r="M288" s="22">
        <f t="shared" ca="1" si="55"/>
        <v>4.87E-2</v>
      </c>
      <c r="N288" s="22">
        <f t="shared" ca="1" si="55"/>
        <v>4.9200000000000001E-2</v>
      </c>
      <c r="O288" s="22">
        <f t="shared" ca="1" si="55"/>
        <v>4.9800000000000004E-2</v>
      </c>
      <c r="P288" s="23"/>
      <c r="Q288" s="23"/>
      <c r="R288" s="23"/>
      <c r="S288" s="23"/>
      <c r="T288" s="23"/>
      <c r="U288" s="23"/>
      <c r="V288" s="23"/>
      <c r="W288" s="23"/>
      <c r="X288" s="23"/>
      <c r="Y288" s="23"/>
      <c r="Z288" s="23"/>
    </row>
    <row r="289" spans="1:26" x14ac:dyDescent="0.55000000000000004">
      <c r="A289" s="6">
        <f t="shared" ca="1" si="51"/>
        <v>38868</v>
      </c>
      <c r="B289" s="22">
        <f t="shared" ca="1" si="54"/>
        <v>5.0499999999999996E-2</v>
      </c>
      <c r="C289" s="22">
        <f t="shared" ca="1" si="54"/>
        <v>5.04E-2</v>
      </c>
      <c r="D289" s="22">
        <f t="shared" ca="1" si="54"/>
        <v>5.1200000000000002E-2</v>
      </c>
      <c r="E289" s="22">
        <f t="shared" ca="1" si="48"/>
        <v>4.5999999999999999E-2</v>
      </c>
      <c r="F289" s="22">
        <f t="shared" ca="1" si="49"/>
        <v>4.1666666666666741E-2</v>
      </c>
      <c r="G289" s="22" t="str">
        <f t="shared" ca="1" si="50"/>
        <v/>
      </c>
      <c r="H289" s="22">
        <f t="shared" ca="1" si="55"/>
        <v>5.2381299999999999E-2</v>
      </c>
      <c r="I289" s="22">
        <f t="shared" ca="1" si="55"/>
        <v>5.21E-2</v>
      </c>
      <c r="J289" s="22">
        <f t="shared" ca="1" si="55"/>
        <v>71.42</v>
      </c>
      <c r="K289" s="22">
        <f t="shared" ca="1" si="55"/>
        <v>4.8600000000000004E-2</v>
      </c>
      <c r="L289" s="22">
        <f t="shared" ca="1" si="55"/>
        <v>5.0799999999999998E-2</v>
      </c>
      <c r="M289" s="22">
        <f t="shared" ca="1" si="55"/>
        <v>5.0300000000000004E-2</v>
      </c>
      <c r="N289" s="22">
        <f t="shared" ca="1" si="55"/>
        <v>5.04E-2</v>
      </c>
      <c r="O289" s="22">
        <f t="shared" ca="1" si="55"/>
        <v>5.0599999999999999E-2</v>
      </c>
      <c r="P289" s="23"/>
      <c r="Q289" s="23"/>
      <c r="R289" s="23"/>
      <c r="S289" s="23"/>
      <c r="T289" s="23"/>
      <c r="U289" s="23"/>
      <c r="V289" s="23"/>
      <c r="W289" s="23"/>
      <c r="X289" s="23"/>
      <c r="Y289" s="23"/>
      <c r="Z289" s="23"/>
    </row>
    <row r="290" spans="1:26" x14ac:dyDescent="0.55000000000000004">
      <c r="A290" s="6">
        <f t="shared" ca="1" si="51"/>
        <v>38898</v>
      </c>
      <c r="B290" s="22">
        <f t="shared" ca="1" si="54"/>
        <v>5.0499999999999996E-2</v>
      </c>
      <c r="C290" s="22">
        <f t="shared" ca="1" si="54"/>
        <v>5.16E-2</v>
      </c>
      <c r="D290" s="22">
        <f t="shared" ca="1" si="54"/>
        <v>5.1500000000000004E-2</v>
      </c>
      <c r="E290" s="22">
        <f t="shared" ca="1" si="48"/>
        <v>4.5999999999999999E-2</v>
      </c>
      <c r="F290" s="22">
        <f t="shared" ca="1" si="49"/>
        <v>4.3187660668380534E-2</v>
      </c>
      <c r="G290" s="22">
        <f t="shared" ca="1" si="50"/>
        <v>9.3479895822543568E-3</v>
      </c>
      <c r="H290" s="22">
        <f t="shared" ca="1" si="55"/>
        <v>5.4806299999999995E-2</v>
      </c>
      <c r="I290" s="22">
        <f t="shared" ca="1" si="55"/>
        <v>5.1900000000000002E-2</v>
      </c>
      <c r="J290" s="22">
        <f t="shared" ca="1" si="55"/>
        <v>73.94</v>
      </c>
      <c r="K290" s="22">
        <f t="shared" ca="1" si="55"/>
        <v>5.0099999999999999E-2</v>
      </c>
      <c r="L290" s="22">
        <f t="shared" ca="1" si="55"/>
        <v>5.2400000000000002E-2</v>
      </c>
      <c r="M290" s="22">
        <f t="shared" ca="1" si="55"/>
        <v>5.1299999999999998E-2</v>
      </c>
      <c r="N290" s="22">
        <f t="shared" ca="1" si="55"/>
        <v>5.0999999999999997E-2</v>
      </c>
      <c r="O290" s="22">
        <f t="shared" ca="1" si="55"/>
        <v>5.1100000000000007E-2</v>
      </c>
      <c r="P290" s="23"/>
      <c r="Q290" s="23"/>
      <c r="R290" s="23"/>
      <c r="S290" s="23"/>
      <c r="T290" s="23"/>
      <c r="U290" s="23"/>
      <c r="V290" s="23"/>
      <c r="W290" s="23"/>
      <c r="X290" s="23"/>
      <c r="Y290" s="23"/>
      <c r="Z290" s="23"/>
    </row>
    <row r="291" spans="1:26" x14ac:dyDescent="0.55000000000000004">
      <c r="A291" s="6">
        <f t="shared" ca="1" si="51"/>
        <v>38929</v>
      </c>
      <c r="B291" s="22">
        <f t="shared" ca="1" si="54"/>
        <v>5.3099999999999994E-2</v>
      </c>
      <c r="C291" s="22">
        <f t="shared" ca="1" si="54"/>
        <v>4.9699999999999994E-2</v>
      </c>
      <c r="D291" s="22">
        <f t="shared" ca="1" si="54"/>
        <v>4.99E-2</v>
      </c>
      <c r="E291" s="22">
        <f t="shared" ca="1" si="48"/>
        <v>4.7E-2</v>
      </c>
      <c r="F291" s="22">
        <f t="shared" ca="1" si="49"/>
        <v>4.1453428863869046E-2</v>
      </c>
      <c r="G291" s="22" t="str">
        <f t="shared" ca="1" si="50"/>
        <v/>
      </c>
      <c r="H291" s="22">
        <f t="shared" ca="1" si="55"/>
        <v>5.4656299999999998E-2</v>
      </c>
      <c r="I291" s="22">
        <f t="shared" ca="1" si="55"/>
        <v>5.0700000000000002E-2</v>
      </c>
      <c r="J291" s="22">
        <f t="shared" ca="1" si="55"/>
        <v>74.56</v>
      </c>
      <c r="K291" s="22">
        <f t="shared" ca="1" si="55"/>
        <v>5.0999999999999997E-2</v>
      </c>
      <c r="L291" s="22">
        <f t="shared" ca="1" si="55"/>
        <v>5.1799999999999999E-2</v>
      </c>
      <c r="M291" s="22">
        <f t="shared" ca="1" si="55"/>
        <v>4.9299999999999997E-2</v>
      </c>
      <c r="N291" s="22">
        <f t="shared" ca="1" si="55"/>
        <v>4.9100000000000005E-2</v>
      </c>
      <c r="O291" s="22">
        <f t="shared" ca="1" si="55"/>
        <v>4.9299999999999997E-2</v>
      </c>
      <c r="P291" s="23"/>
      <c r="Q291" s="23"/>
      <c r="R291" s="23"/>
      <c r="S291" s="23"/>
      <c r="T291" s="23"/>
      <c r="U291" s="23"/>
      <c r="V291" s="23"/>
      <c r="W291" s="23"/>
      <c r="X291" s="23"/>
      <c r="Y291" s="23"/>
      <c r="Z291" s="23"/>
    </row>
    <row r="292" spans="1:26" x14ac:dyDescent="0.55000000000000004">
      <c r="A292" s="6">
        <f t="shared" ca="1" si="51"/>
        <v>38960</v>
      </c>
      <c r="B292" s="22">
        <f t="shared" ca="1" si="54"/>
        <v>5.3099999999999994E-2</v>
      </c>
      <c r="C292" s="22">
        <f t="shared" ca="1" si="54"/>
        <v>4.7899999999999998E-2</v>
      </c>
      <c r="D292" s="22">
        <f t="shared" ca="1" si="54"/>
        <v>4.7400000000000005E-2</v>
      </c>
      <c r="E292" s="22">
        <f t="shared" ca="1" si="48"/>
        <v>4.7E-2</v>
      </c>
      <c r="F292" s="22">
        <f t="shared" ca="1" si="49"/>
        <v>3.8187372708757605E-2</v>
      </c>
      <c r="G292" s="22" t="str">
        <f t="shared" ca="1" si="50"/>
        <v/>
      </c>
      <c r="H292" s="22">
        <f t="shared" ca="1" si="55"/>
        <v>5.3975000000000002E-2</v>
      </c>
      <c r="I292" s="22">
        <f t="shared" ca="1" si="55"/>
        <v>4.8799999999999996E-2</v>
      </c>
      <c r="J292" s="22">
        <f t="shared" ca="1" si="55"/>
        <v>70.38</v>
      </c>
      <c r="K292" s="22">
        <f t="shared" ca="1" si="55"/>
        <v>5.0499999999999996E-2</v>
      </c>
      <c r="L292" s="22">
        <f t="shared" ca="1" si="55"/>
        <v>5.1100000000000007E-2</v>
      </c>
      <c r="M292" s="22">
        <f t="shared" ca="1" si="55"/>
        <v>4.7100000000000003E-2</v>
      </c>
      <c r="N292" s="22">
        <f t="shared" ca="1" si="55"/>
        <v>4.7E-2</v>
      </c>
      <c r="O292" s="22">
        <f t="shared" ca="1" si="55"/>
        <v>4.7E-2</v>
      </c>
      <c r="P292" s="23"/>
      <c r="Q292" s="23"/>
      <c r="R292" s="23"/>
      <c r="S292" s="23"/>
      <c r="T292" s="23"/>
      <c r="U292" s="23"/>
      <c r="V292" s="23"/>
      <c r="W292" s="23"/>
      <c r="X292" s="23"/>
      <c r="Y292" s="23"/>
      <c r="Z292" s="23"/>
    </row>
    <row r="293" spans="1:26" x14ac:dyDescent="0.55000000000000004">
      <c r="A293" s="6">
        <f t="shared" ca="1" si="51"/>
        <v>38990</v>
      </c>
      <c r="B293" s="22">
        <f t="shared" ca="1" si="54"/>
        <v>5.3399999999999996E-2</v>
      </c>
      <c r="C293" s="22">
        <f t="shared" ca="1" si="54"/>
        <v>4.7100000000000003E-2</v>
      </c>
      <c r="D293" s="22">
        <f t="shared" ca="1" si="54"/>
        <v>4.6399999999999997E-2</v>
      </c>
      <c r="E293" s="22">
        <f t="shared" ca="1" si="48"/>
        <v>4.4999999999999998E-2</v>
      </c>
      <c r="F293" s="22">
        <f t="shared" ca="1" si="49"/>
        <v>2.0623742454728422E-2</v>
      </c>
      <c r="G293" s="22">
        <f t="shared" ca="1" si="50"/>
        <v>6.1853116818237908E-3</v>
      </c>
      <c r="H293" s="22">
        <f t="shared" ca="1" si="55"/>
        <v>5.3699999999999998E-2</v>
      </c>
      <c r="I293" s="22">
        <f t="shared" ca="1" si="55"/>
        <v>4.7699999999999992E-2</v>
      </c>
      <c r="J293" s="22">
        <f t="shared" ca="1" si="55"/>
        <v>62.9</v>
      </c>
      <c r="K293" s="22">
        <f t="shared" ca="1" si="55"/>
        <v>4.8899999999999999E-2</v>
      </c>
      <c r="L293" s="22">
        <f t="shared" ca="1" si="55"/>
        <v>5.0199999999999995E-2</v>
      </c>
      <c r="M293" s="22">
        <f t="shared" ca="1" si="55"/>
        <v>4.6199999999999998E-2</v>
      </c>
      <c r="N293" s="22">
        <f t="shared" ca="1" si="55"/>
        <v>4.5899999999999996E-2</v>
      </c>
      <c r="O293" s="22">
        <f t="shared" ca="1" si="55"/>
        <v>4.5999999999999999E-2</v>
      </c>
      <c r="P293" s="23"/>
      <c r="Q293" s="23"/>
      <c r="R293" s="23"/>
      <c r="S293" s="23"/>
      <c r="T293" s="23"/>
      <c r="U293" s="23"/>
      <c r="V293" s="23"/>
      <c r="W293" s="23"/>
      <c r="X293" s="23"/>
      <c r="Y293" s="23"/>
      <c r="Z293" s="23"/>
    </row>
    <row r="294" spans="1:26" x14ac:dyDescent="0.55000000000000004">
      <c r="A294" s="6">
        <f t="shared" ca="1" si="51"/>
        <v>39021</v>
      </c>
      <c r="B294" s="22">
        <f t="shared" ca="1" si="54"/>
        <v>5.3099999999999994E-2</v>
      </c>
      <c r="C294" s="22">
        <f t="shared" ca="1" si="54"/>
        <v>4.7100000000000003E-2</v>
      </c>
      <c r="D294" s="22">
        <f t="shared" ca="1" si="54"/>
        <v>4.6100000000000002E-2</v>
      </c>
      <c r="E294" s="22">
        <f t="shared" ca="1" si="48"/>
        <v>4.4000000000000004E-2</v>
      </c>
      <c r="F294" s="22">
        <f t="shared" ca="1" si="49"/>
        <v>1.3052208835341528E-2</v>
      </c>
      <c r="G294" s="22" t="str">
        <f t="shared" ca="1" si="50"/>
        <v/>
      </c>
      <c r="H294" s="22">
        <f t="shared" ca="1" si="55"/>
        <v>5.3706300000000005E-2</v>
      </c>
      <c r="I294" s="22">
        <f t="shared" ca="1" si="55"/>
        <v>4.7199999999999999E-2</v>
      </c>
      <c r="J294" s="22">
        <f t="shared" ca="1" si="55"/>
        <v>58.72</v>
      </c>
      <c r="K294" s="22">
        <f t="shared" ca="1" si="55"/>
        <v>5.0799999999999998E-2</v>
      </c>
      <c r="L294" s="22">
        <f t="shared" ca="1" si="55"/>
        <v>5.1299999999999998E-2</v>
      </c>
      <c r="M294" s="22">
        <f t="shared" ca="1" si="55"/>
        <v>4.6199999999999998E-2</v>
      </c>
      <c r="N294" s="22">
        <f t="shared" ca="1" si="55"/>
        <v>4.5700000000000005E-2</v>
      </c>
      <c r="O294" s="22">
        <f t="shared" ca="1" si="55"/>
        <v>4.5700000000000005E-2</v>
      </c>
      <c r="P294" s="23"/>
      <c r="Q294" s="23"/>
      <c r="R294" s="23"/>
      <c r="S294" s="23"/>
      <c r="T294" s="23"/>
      <c r="U294" s="23"/>
      <c r="V294" s="23"/>
      <c r="W294" s="23"/>
      <c r="X294" s="23"/>
      <c r="Y294" s="23"/>
      <c r="Z294" s="23"/>
    </row>
    <row r="295" spans="1:26" x14ac:dyDescent="0.55000000000000004">
      <c r="A295" s="6">
        <f t="shared" ca="1" si="51"/>
        <v>39051</v>
      </c>
      <c r="B295" s="22">
        <f t="shared" ca="1" si="54"/>
        <v>5.3099999999999994E-2</v>
      </c>
      <c r="C295" s="22">
        <f t="shared" ca="1" si="54"/>
        <v>4.6199999999999998E-2</v>
      </c>
      <c r="D295" s="22">
        <f t="shared" ca="1" si="54"/>
        <v>4.4600000000000001E-2</v>
      </c>
      <c r="E295" s="22">
        <f t="shared" ca="1" si="48"/>
        <v>4.4999999999999998E-2</v>
      </c>
      <c r="F295" s="22">
        <f t="shared" ca="1" si="49"/>
        <v>1.9736842105263275E-2</v>
      </c>
      <c r="G295" s="22" t="str">
        <f t="shared" ca="1" si="50"/>
        <v/>
      </c>
      <c r="H295" s="22">
        <f t="shared" ca="1" si="55"/>
        <v>5.3699999999999998E-2</v>
      </c>
      <c r="I295" s="22">
        <f t="shared" ca="1" si="55"/>
        <v>4.5599999999999995E-2</v>
      </c>
      <c r="J295" s="22">
        <f t="shared" ca="1" si="55"/>
        <v>62.97</v>
      </c>
      <c r="K295" s="22">
        <f t="shared" ca="1" si="55"/>
        <v>5.0300000000000004E-2</v>
      </c>
      <c r="L295" s="22">
        <f t="shared" ca="1" si="55"/>
        <v>5.0999999999999997E-2</v>
      </c>
      <c r="M295" s="22">
        <f t="shared" ca="1" si="55"/>
        <v>4.5199999999999997E-2</v>
      </c>
      <c r="N295" s="22">
        <f t="shared" ca="1" si="55"/>
        <v>4.4500000000000005E-2</v>
      </c>
      <c r="O295" s="22">
        <f t="shared" ca="1" si="55"/>
        <v>4.4500000000000005E-2</v>
      </c>
      <c r="P295" s="23"/>
      <c r="Q295" s="23"/>
      <c r="R295" s="23"/>
      <c r="S295" s="23"/>
      <c r="T295" s="23"/>
      <c r="U295" s="23"/>
      <c r="V295" s="23"/>
      <c r="W295" s="23"/>
      <c r="X295" s="23"/>
      <c r="Y295" s="23"/>
      <c r="Z295" s="23"/>
    </row>
    <row r="296" spans="1:26" x14ac:dyDescent="0.55000000000000004">
      <c r="A296" s="6">
        <f t="shared" ca="1" si="51"/>
        <v>39082</v>
      </c>
      <c r="B296" s="22">
        <f t="shared" ca="1" si="54"/>
        <v>5.1699999999999996E-2</v>
      </c>
      <c r="C296" s="22">
        <f t="shared" ca="1" si="54"/>
        <v>4.82E-2</v>
      </c>
      <c r="D296" s="22">
        <f t="shared" ca="1" si="54"/>
        <v>4.7100000000000003E-2</v>
      </c>
      <c r="E296" s="22">
        <f t="shared" ca="1" si="48"/>
        <v>4.4000000000000004E-2</v>
      </c>
      <c r="F296" s="22">
        <f t="shared" ca="1" si="49"/>
        <v>2.5406504065040636E-2</v>
      </c>
      <c r="G296" s="22">
        <f t="shared" ca="1" si="50"/>
        <v>3.4074609196386163E-2</v>
      </c>
      <c r="H296" s="22">
        <f t="shared" ca="1" si="55"/>
        <v>5.3600000000000002E-2</v>
      </c>
      <c r="I296" s="22">
        <f t="shared" ca="1" si="55"/>
        <v>4.8099999999999997E-2</v>
      </c>
      <c r="J296" s="22">
        <f t="shared" ca="1" si="55"/>
        <v>60.85</v>
      </c>
      <c r="K296" s="22">
        <f t="shared" ca="1" si="55"/>
        <v>5.0199999999999995E-2</v>
      </c>
      <c r="L296" s="22">
        <f t="shared" ca="1" si="55"/>
        <v>5.0900000000000001E-2</v>
      </c>
      <c r="M296" s="22">
        <f t="shared" ca="1" si="55"/>
        <v>4.7400000000000005E-2</v>
      </c>
      <c r="N296" s="22">
        <f t="shared" ca="1" si="55"/>
        <v>4.7E-2</v>
      </c>
      <c r="O296" s="22">
        <f t="shared" ca="1" si="55"/>
        <v>4.7E-2</v>
      </c>
      <c r="P296" s="23"/>
      <c r="Q296" s="23"/>
      <c r="R296" s="23"/>
      <c r="S296" s="23"/>
      <c r="T296" s="23"/>
      <c r="U296" s="23"/>
      <c r="V296" s="23"/>
      <c r="W296" s="23"/>
      <c r="X296" s="23"/>
      <c r="Y296" s="23"/>
      <c r="Z296" s="23"/>
    </row>
    <row r="297" spans="1:26" x14ac:dyDescent="0.55000000000000004">
      <c r="A297" s="6">
        <f t="shared" ca="1" si="51"/>
        <v>39113</v>
      </c>
      <c r="B297" s="22">
        <f t="shared" ca="1" si="54"/>
        <v>5.33E-2</v>
      </c>
      <c r="C297" s="22">
        <f t="shared" ca="1" si="54"/>
        <v>4.9400000000000006E-2</v>
      </c>
      <c r="D297" s="22">
        <f t="shared" ca="1" si="54"/>
        <v>4.8300000000000003E-2</v>
      </c>
      <c r="E297" s="22">
        <f t="shared" ca="1" si="48"/>
        <v>4.5999999999999999E-2</v>
      </c>
      <c r="F297" s="22">
        <f t="shared" ca="1" si="49"/>
        <v>2.0756429652042385E-2</v>
      </c>
      <c r="G297" s="22" t="str">
        <f t="shared" ca="1" si="50"/>
        <v/>
      </c>
      <c r="H297" s="22">
        <f t="shared" ca="1" si="55"/>
        <v>5.3600000000000002E-2</v>
      </c>
      <c r="I297" s="22">
        <f t="shared" ca="1" si="55"/>
        <v>4.9299999999999997E-2</v>
      </c>
      <c r="J297" s="22">
        <f t="shared" ca="1" si="55"/>
        <v>58.17</v>
      </c>
      <c r="K297" s="22">
        <f t="shared" ca="1" si="55"/>
        <v>5.1200000000000002E-2</v>
      </c>
      <c r="L297" s="22">
        <f t="shared" ca="1" si="55"/>
        <v>5.16E-2</v>
      </c>
      <c r="M297" s="22">
        <f t="shared" ca="1" si="55"/>
        <v>4.8499999999999995E-2</v>
      </c>
      <c r="N297" s="22">
        <f t="shared" ca="1" si="55"/>
        <v>4.82E-2</v>
      </c>
      <c r="O297" s="22">
        <f t="shared" ca="1" si="55"/>
        <v>4.82E-2</v>
      </c>
      <c r="P297" s="23"/>
      <c r="Q297" s="23"/>
      <c r="R297" s="23"/>
      <c r="S297" s="23"/>
      <c r="T297" s="23"/>
      <c r="U297" s="23"/>
      <c r="V297" s="23"/>
      <c r="W297" s="23"/>
      <c r="X297" s="23"/>
      <c r="Y297" s="23"/>
      <c r="Z297" s="23"/>
    </row>
    <row r="298" spans="1:26" x14ac:dyDescent="0.55000000000000004">
      <c r="A298" s="6">
        <f t="shared" ca="1" si="51"/>
        <v>39141</v>
      </c>
      <c r="B298" s="22">
        <f t="shared" ca="1" si="54"/>
        <v>5.4100000000000002E-2</v>
      </c>
      <c r="C298" s="22">
        <f t="shared" ca="1" si="54"/>
        <v>4.6500000000000007E-2</v>
      </c>
      <c r="D298" s="22">
        <f t="shared" ca="1" si="54"/>
        <v>4.5599999999999995E-2</v>
      </c>
      <c r="E298" s="22">
        <f t="shared" ca="1" si="48"/>
        <v>4.4999999999999998E-2</v>
      </c>
      <c r="F298" s="22">
        <f t="shared" ca="1" si="49"/>
        <v>2.4151987921489759E-2</v>
      </c>
      <c r="G298" s="22" t="str">
        <f t="shared" ca="1" si="50"/>
        <v/>
      </c>
      <c r="H298" s="22">
        <f t="shared" ca="1" si="55"/>
        <v>5.3481300000000002E-2</v>
      </c>
      <c r="I298" s="22">
        <f t="shared" ca="1" si="55"/>
        <v>4.6799999999999994E-2</v>
      </c>
      <c r="J298" s="22">
        <f t="shared" ca="1" si="55"/>
        <v>61.78</v>
      </c>
      <c r="K298" s="22">
        <f t="shared" ca="1" si="55"/>
        <v>5.16E-2</v>
      </c>
      <c r="L298" s="22">
        <f t="shared" ca="1" si="55"/>
        <v>5.1200000000000002E-2</v>
      </c>
      <c r="M298" s="22">
        <f t="shared" ca="1" si="55"/>
        <v>4.5499999999999999E-2</v>
      </c>
      <c r="N298" s="22">
        <f t="shared" ca="1" si="55"/>
        <v>4.5199999999999997E-2</v>
      </c>
      <c r="O298" s="22">
        <f t="shared" ca="1" si="55"/>
        <v>4.53E-2</v>
      </c>
      <c r="P298" s="23"/>
      <c r="Q298" s="23"/>
      <c r="R298" s="23"/>
      <c r="S298" s="23"/>
      <c r="T298" s="23"/>
      <c r="U298" s="23"/>
      <c r="V298" s="23"/>
      <c r="W298" s="23"/>
      <c r="X298" s="23"/>
      <c r="Y298" s="23"/>
      <c r="Z298" s="23"/>
    </row>
    <row r="299" spans="1:26" x14ac:dyDescent="0.55000000000000004">
      <c r="A299" s="6">
        <f t="shared" ca="1" si="51"/>
        <v>39172</v>
      </c>
      <c r="B299" s="22">
        <f t="shared" ca="1" si="54"/>
        <v>5.2999999999999999E-2</v>
      </c>
      <c r="C299" s="22">
        <f t="shared" ca="1" si="54"/>
        <v>4.58E-2</v>
      </c>
      <c r="D299" s="22">
        <f t="shared" ca="1" si="54"/>
        <v>4.6500000000000007E-2</v>
      </c>
      <c r="E299" s="22">
        <f t="shared" ca="1" si="48"/>
        <v>4.4000000000000004E-2</v>
      </c>
      <c r="F299" s="22">
        <f t="shared" ca="1" si="49"/>
        <v>2.7787787787787677E-2</v>
      </c>
      <c r="G299" s="22">
        <f t="shared" ca="1" si="50"/>
        <v>9.4197242815647897E-3</v>
      </c>
      <c r="H299" s="22">
        <f t="shared" ca="1" si="55"/>
        <v>5.3499999999999999E-2</v>
      </c>
      <c r="I299" s="22">
        <f t="shared" ca="1" si="55"/>
        <v>4.8399999999999999E-2</v>
      </c>
      <c r="J299" s="22">
        <f t="shared" ca="1" si="55"/>
        <v>65.94</v>
      </c>
      <c r="K299" s="22">
        <f t="shared" ca="1" si="55"/>
        <v>5.04E-2</v>
      </c>
      <c r="L299" s="22">
        <f t="shared" ca="1" si="55"/>
        <v>5.0599999999999999E-2</v>
      </c>
      <c r="M299" s="22">
        <f t="shared" ca="1" si="55"/>
        <v>4.5400000000000003E-2</v>
      </c>
      <c r="N299" s="22">
        <f t="shared" ca="1" si="55"/>
        <v>4.5400000000000003E-2</v>
      </c>
      <c r="O299" s="22">
        <f t="shared" ca="1" si="55"/>
        <v>4.58E-2</v>
      </c>
      <c r="P299" s="23"/>
      <c r="Q299" s="23"/>
      <c r="R299" s="23"/>
      <c r="S299" s="23"/>
      <c r="T299" s="23"/>
      <c r="U299" s="23"/>
      <c r="V299" s="23"/>
      <c r="W299" s="23"/>
      <c r="X299" s="23"/>
      <c r="Y299" s="23"/>
      <c r="Z299" s="23"/>
    </row>
    <row r="300" spans="1:26" x14ac:dyDescent="0.55000000000000004">
      <c r="A300" s="6">
        <f t="shared" ca="1" si="51"/>
        <v>39202</v>
      </c>
      <c r="B300" s="22">
        <f t="shared" ca="1" si="54"/>
        <v>5.2900000000000003E-2</v>
      </c>
      <c r="C300" s="22">
        <f t="shared" ca="1" si="54"/>
        <v>4.5999999999999999E-2</v>
      </c>
      <c r="D300" s="22">
        <f t="shared" ca="1" si="54"/>
        <v>4.6300000000000001E-2</v>
      </c>
      <c r="E300" s="22">
        <f t="shared" ca="1" si="48"/>
        <v>4.4999999999999998E-2</v>
      </c>
      <c r="F300" s="22">
        <f t="shared" ca="1" si="49"/>
        <v>2.5736972704714756E-2</v>
      </c>
      <c r="G300" s="22" t="str">
        <f t="shared" ca="1" si="50"/>
        <v/>
      </c>
      <c r="H300" s="22">
        <f t="shared" ca="1" si="55"/>
        <v>5.3550000000000007E-2</v>
      </c>
      <c r="I300" s="22">
        <f t="shared" ca="1" si="55"/>
        <v>4.8099999999999997E-2</v>
      </c>
      <c r="J300" s="22">
        <f t="shared" ca="1" si="55"/>
        <v>65.78</v>
      </c>
      <c r="K300" s="22">
        <f t="shared" ca="1" si="55"/>
        <v>4.9100000000000005E-2</v>
      </c>
      <c r="L300" s="22">
        <f t="shared" ca="1" si="55"/>
        <v>5.0300000000000004E-2</v>
      </c>
      <c r="M300" s="22">
        <f t="shared" ca="1" si="55"/>
        <v>4.5400000000000003E-2</v>
      </c>
      <c r="N300" s="22">
        <f t="shared" ca="1" si="55"/>
        <v>4.5100000000000001E-2</v>
      </c>
      <c r="O300" s="22">
        <f t="shared" ca="1" si="55"/>
        <v>4.5499999999999999E-2</v>
      </c>
      <c r="P300" s="23"/>
      <c r="Q300" s="23"/>
      <c r="R300" s="23"/>
      <c r="S300" s="23"/>
      <c r="T300" s="23"/>
      <c r="U300" s="23"/>
      <c r="V300" s="23"/>
      <c r="W300" s="23"/>
      <c r="X300" s="23"/>
      <c r="Y300" s="23"/>
      <c r="Z300" s="23"/>
    </row>
    <row r="301" spans="1:26" x14ac:dyDescent="0.55000000000000004">
      <c r="A301" s="6">
        <f t="shared" ca="1" si="51"/>
        <v>39233</v>
      </c>
      <c r="B301" s="22">
        <f t="shared" ca="1" si="54"/>
        <v>5.28E-2</v>
      </c>
      <c r="C301" s="22">
        <f t="shared" ca="1" si="54"/>
        <v>4.9200000000000001E-2</v>
      </c>
      <c r="D301" s="22">
        <f t="shared" ca="1" si="54"/>
        <v>4.9000000000000002E-2</v>
      </c>
      <c r="E301" s="22">
        <f t="shared" ca="1" si="48"/>
        <v>4.4000000000000004E-2</v>
      </c>
      <c r="F301" s="22">
        <f t="shared" ca="1" si="49"/>
        <v>2.6908641975308623E-2</v>
      </c>
      <c r="G301" s="22" t="str">
        <f t="shared" ca="1" si="50"/>
        <v/>
      </c>
      <c r="H301" s="22">
        <f t="shared" ca="1" si="55"/>
        <v>5.3600000000000002E-2</v>
      </c>
      <c r="I301" s="22">
        <f t="shared" ca="1" si="55"/>
        <v>5.0099999999999999E-2</v>
      </c>
      <c r="J301" s="22">
        <f t="shared" ca="1" si="55"/>
        <v>64.02</v>
      </c>
      <c r="K301" s="22">
        <f t="shared" ca="1" si="55"/>
        <v>4.7300000000000002E-2</v>
      </c>
      <c r="L301" s="22">
        <f t="shared" ca="1" si="55"/>
        <v>4.9599999999999998E-2</v>
      </c>
      <c r="M301" s="22">
        <f t="shared" ca="1" si="55"/>
        <v>4.8799999999999996E-2</v>
      </c>
      <c r="N301" s="22">
        <f t="shared" ca="1" si="55"/>
        <v>4.8600000000000004E-2</v>
      </c>
      <c r="O301" s="22">
        <f t="shared" ca="1" si="55"/>
        <v>4.87E-2</v>
      </c>
      <c r="P301" s="23"/>
      <c r="Q301" s="23"/>
      <c r="R301" s="23"/>
      <c r="S301" s="23"/>
      <c r="T301" s="23"/>
      <c r="U301" s="23"/>
      <c r="V301" s="23"/>
      <c r="W301" s="23"/>
      <c r="X301" s="23"/>
      <c r="Y301" s="23"/>
      <c r="Z301" s="23"/>
    </row>
    <row r="302" spans="1:26" x14ac:dyDescent="0.55000000000000004">
      <c r="A302" s="6">
        <f t="shared" ca="1" si="51"/>
        <v>39263</v>
      </c>
      <c r="B302" s="22">
        <f t="shared" ca="1" si="54"/>
        <v>5.3099999999999994E-2</v>
      </c>
      <c r="C302" s="22">
        <f t="shared" ca="1" si="54"/>
        <v>4.87E-2</v>
      </c>
      <c r="D302" s="22">
        <f t="shared" ca="1" si="54"/>
        <v>5.0300000000000004E-2</v>
      </c>
      <c r="E302" s="22">
        <f t="shared" ca="1" si="48"/>
        <v>4.5999999999999999E-2</v>
      </c>
      <c r="F302" s="22">
        <f t="shared" ca="1" si="49"/>
        <v>2.6870379497289321E-2</v>
      </c>
      <c r="G302" s="22">
        <f t="shared" ca="1" si="50"/>
        <v>2.2914896012012242E-2</v>
      </c>
      <c r="H302" s="22">
        <f t="shared" ca="1" si="55"/>
        <v>5.3600000000000002E-2</v>
      </c>
      <c r="I302" s="22">
        <f t="shared" ca="1" si="55"/>
        <v>5.1200000000000002E-2</v>
      </c>
      <c r="J302" s="22">
        <f t="shared" ca="1" si="55"/>
        <v>70.47</v>
      </c>
      <c r="K302" s="22">
        <f t="shared" ca="1" si="55"/>
        <v>4.82E-2</v>
      </c>
      <c r="L302" s="22">
        <f t="shared" ca="1" si="55"/>
        <v>4.9299999999999997E-2</v>
      </c>
      <c r="M302" s="22">
        <f t="shared" ca="1" si="55"/>
        <v>4.8899999999999999E-2</v>
      </c>
      <c r="N302" s="22">
        <f t="shared" ca="1" si="55"/>
        <v>4.9200000000000001E-2</v>
      </c>
      <c r="O302" s="22">
        <f t="shared" ca="1" si="55"/>
        <v>4.9599999999999998E-2</v>
      </c>
      <c r="P302" s="23"/>
      <c r="Q302" s="23"/>
      <c r="R302" s="23"/>
      <c r="S302" s="23"/>
      <c r="T302" s="23"/>
      <c r="U302" s="23"/>
      <c r="V302" s="23"/>
      <c r="W302" s="23"/>
      <c r="X302" s="23"/>
      <c r="Y302" s="23"/>
      <c r="Z302" s="23"/>
    </row>
    <row r="303" spans="1:26" x14ac:dyDescent="0.55000000000000004">
      <c r="A303" s="6">
        <f t="shared" ca="1" si="51"/>
        <v>39294</v>
      </c>
      <c r="B303" s="22">
        <f t="shared" ca="1" si="54"/>
        <v>5.28E-2</v>
      </c>
      <c r="C303" s="22">
        <f t="shared" ca="1" si="54"/>
        <v>4.5599999999999995E-2</v>
      </c>
      <c r="D303" s="22">
        <f t="shared" ca="1" si="54"/>
        <v>4.7800000000000002E-2</v>
      </c>
      <c r="E303" s="22">
        <f t="shared" ca="1" si="48"/>
        <v>4.7E-2</v>
      </c>
      <c r="F303" s="22">
        <f t="shared" ca="1" si="49"/>
        <v>2.3582309582309557E-2</v>
      </c>
      <c r="G303" s="22" t="str">
        <f t="shared" ca="1" si="50"/>
        <v/>
      </c>
      <c r="H303" s="22">
        <f t="shared" ca="1" si="55"/>
        <v>5.3586600000000005E-2</v>
      </c>
      <c r="I303" s="22">
        <f t="shared" ca="1" si="55"/>
        <v>4.9200000000000001E-2</v>
      </c>
      <c r="J303" s="22">
        <f t="shared" ca="1" si="55"/>
        <v>78.2</v>
      </c>
      <c r="K303" s="22">
        <f t="shared" ca="1" si="55"/>
        <v>4.9599999999999998E-2</v>
      </c>
      <c r="L303" s="22">
        <f t="shared" ca="1" si="55"/>
        <v>4.99E-2</v>
      </c>
      <c r="M303" s="22">
        <f t="shared" ca="1" si="55"/>
        <v>4.5499999999999999E-2</v>
      </c>
      <c r="N303" s="22">
        <f t="shared" ca="1" si="55"/>
        <v>4.5999999999999999E-2</v>
      </c>
      <c r="O303" s="22">
        <f t="shared" ca="1" si="55"/>
        <v>4.6699999999999998E-2</v>
      </c>
      <c r="P303" s="23"/>
      <c r="Q303" s="23"/>
      <c r="R303" s="23"/>
      <c r="S303" s="23"/>
      <c r="T303" s="23"/>
      <c r="U303" s="23"/>
      <c r="V303" s="23"/>
      <c r="W303" s="23"/>
      <c r="X303" s="23"/>
      <c r="Y303" s="23"/>
      <c r="Z303" s="23"/>
    </row>
    <row r="304" spans="1:26" x14ac:dyDescent="0.55000000000000004">
      <c r="A304" s="6">
        <f t="shared" ca="1" si="51"/>
        <v>39325</v>
      </c>
      <c r="B304" s="22">
        <f t="shared" ca="1" si="54"/>
        <v>4.9599999999999998E-2</v>
      </c>
      <c r="C304" s="22">
        <f t="shared" ca="1" si="54"/>
        <v>4.1500000000000002E-2</v>
      </c>
      <c r="D304" s="22">
        <f t="shared" ca="1" si="54"/>
        <v>4.5400000000000003E-2</v>
      </c>
      <c r="E304" s="22">
        <f t="shared" ca="1" si="48"/>
        <v>4.5999999999999999E-2</v>
      </c>
      <c r="F304" s="22">
        <f t="shared" ca="1" si="49"/>
        <v>1.9700833742030355E-2</v>
      </c>
      <c r="G304" s="22" t="str">
        <f t="shared" ca="1" si="50"/>
        <v/>
      </c>
      <c r="H304" s="22">
        <f t="shared" ca="1" si="55"/>
        <v>5.6212499999999999E-2</v>
      </c>
      <c r="I304" s="22">
        <f t="shared" ca="1" si="55"/>
        <v>4.8300000000000003E-2</v>
      </c>
      <c r="J304" s="22">
        <f t="shared" ca="1" si="55"/>
        <v>73.98</v>
      </c>
      <c r="K304" s="22">
        <f t="shared" ca="1" si="55"/>
        <v>4.0099999999999997E-2</v>
      </c>
      <c r="L304" s="22">
        <f t="shared" ca="1" si="55"/>
        <v>4.2099999999999999E-2</v>
      </c>
      <c r="M304" s="22">
        <f t="shared" ca="1" si="55"/>
        <v>4.1599999999999998E-2</v>
      </c>
      <c r="N304" s="22">
        <f t="shared" ca="1" si="55"/>
        <v>4.2500000000000003E-2</v>
      </c>
      <c r="O304" s="22">
        <f t="shared" ca="1" si="55"/>
        <v>4.36E-2</v>
      </c>
      <c r="P304" s="23"/>
      <c r="Q304" s="23"/>
      <c r="R304" s="23"/>
      <c r="S304" s="23"/>
      <c r="T304" s="23"/>
      <c r="U304" s="23"/>
      <c r="V304" s="23"/>
      <c r="W304" s="23"/>
      <c r="X304" s="23"/>
      <c r="Y304" s="23"/>
      <c r="Z304" s="23"/>
    </row>
    <row r="305" spans="1:26" x14ac:dyDescent="0.55000000000000004">
      <c r="A305" s="6">
        <f t="shared" ca="1" si="51"/>
        <v>39355</v>
      </c>
      <c r="B305" s="22">
        <f t="shared" ca="1" si="54"/>
        <v>4.58E-2</v>
      </c>
      <c r="C305" s="22">
        <f t="shared" ca="1" si="54"/>
        <v>3.9699999999999999E-2</v>
      </c>
      <c r="D305" s="22">
        <f t="shared" ca="1" si="54"/>
        <v>4.5899999999999996E-2</v>
      </c>
      <c r="E305" s="22">
        <f t="shared" ca="1" si="48"/>
        <v>4.7E-2</v>
      </c>
      <c r="F305" s="22">
        <f t="shared" ca="1" si="49"/>
        <v>2.755051749630355E-2</v>
      </c>
      <c r="G305" s="22">
        <f t="shared" ca="1" si="50"/>
        <v>2.1730853091868063E-2</v>
      </c>
      <c r="H305" s="22">
        <f t="shared" ca="1" si="55"/>
        <v>5.2287500000000001E-2</v>
      </c>
      <c r="I305" s="22">
        <f t="shared" ca="1" si="55"/>
        <v>4.8300000000000003E-2</v>
      </c>
      <c r="J305" s="22">
        <f t="shared" ca="1" si="55"/>
        <v>81.64</v>
      </c>
      <c r="K305" s="22">
        <f t="shared" ca="1" si="55"/>
        <v>3.8199999999999998E-2</v>
      </c>
      <c r="L305" s="22">
        <f t="shared" ca="1" si="55"/>
        <v>4.0899999999999999E-2</v>
      </c>
      <c r="M305" s="22">
        <f t="shared" ca="1" si="55"/>
        <v>4.0300000000000002E-2</v>
      </c>
      <c r="N305" s="22">
        <f t="shared" ca="1" si="55"/>
        <v>4.2300000000000004E-2</v>
      </c>
      <c r="O305" s="22">
        <f t="shared" ca="1" si="55"/>
        <v>4.3799999999999999E-2</v>
      </c>
      <c r="P305" s="23"/>
      <c r="Q305" s="23"/>
      <c r="R305" s="23"/>
      <c r="S305" s="23"/>
      <c r="T305" s="23"/>
      <c r="U305" s="23"/>
      <c r="V305" s="23"/>
      <c r="W305" s="23"/>
      <c r="X305" s="23"/>
      <c r="Y305" s="23"/>
      <c r="Z305" s="23"/>
    </row>
    <row r="306" spans="1:26" x14ac:dyDescent="0.55000000000000004">
      <c r="A306" s="6">
        <f t="shared" ca="1" si="51"/>
        <v>39386</v>
      </c>
      <c r="B306" s="22">
        <f t="shared" ca="1" si="54"/>
        <v>4.5999999999999999E-2</v>
      </c>
      <c r="C306" s="22">
        <f t="shared" ca="1" si="54"/>
        <v>3.9399999999999998E-2</v>
      </c>
      <c r="D306" s="22">
        <f t="shared" ca="1" si="54"/>
        <v>4.4800000000000006E-2</v>
      </c>
      <c r="E306" s="22">
        <f t="shared" ca="1" si="48"/>
        <v>4.7E-2</v>
      </c>
      <c r="F306" s="22">
        <f t="shared" ca="1" si="49"/>
        <v>3.5361744301288356E-2</v>
      </c>
      <c r="G306" s="22" t="str">
        <f t="shared" ca="1" si="50"/>
        <v/>
      </c>
      <c r="H306" s="22">
        <f t="shared" ca="1" si="55"/>
        <v>4.8937499999999995E-2</v>
      </c>
      <c r="I306" s="22">
        <f t="shared" ca="1" si="55"/>
        <v>4.7400000000000005E-2</v>
      </c>
      <c r="J306" s="22">
        <f t="shared" ca="1" si="55"/>
        <v>94.16</v>
      </c>
      <c r="K306" s="22">
        <f t="shared" ca="1" si="55"/>
        <v>3.9399999999999998E-2</v>
      </c>
      <c r="L306" s="22">
        <f t="shared" ca="1" si="55"/>
        <v>4.0899999999999999E-2</v>
      </c>
      <c r="M306" s="22">
        <f t="shared" ca="1" si="55"/>
        <v>3.9399999999999998E-2</v>
      </c>
      <c r="N306" s="22">
        <f t="shared" ca="1" si="55"/>
        <v>4.1599999999999998E-2</v>
      </c>
      <c r="O306" s="22">
        <f t="shared" ca="1" si="55"/>
        <v>4.2900000000000001E-2</v>
      </c>
      <c r="P306" s="23"/>
      <c r="Q306" s="23"/>
      <c r="R306" s="23"/>
      <c r="S306" s="23"/>
      <c r="T306" s="23"/>
      <c r="U306" s="23"/>
      <c r="V306" s="23"/>
      <c r="W306" s="23"/>
      <c r="X306" s="23"/>
      <c r="Y306" s="23"/>
      <c r="Z306" s="23"/>
    </row>
    <row r="307" spans="1:26" x14ac:dyDescent="0.55000000000000004">
      <c r="A307" s="6">
        <f t="shared" ca="1" si="51"/>
        <v>39416</v>
      </c>
      <c r="B307" s="22">
        <f t="shared" ca="1" si="54"/>
        <v>4.6600000000000003E-2</v>
      </c>
      <c r="C307" s="22">
        <f t="shared" ca="1" si="54"/>
        <v>3.04E-2</v>
      </c>
      <c r="D307" s="22">
        <f t="shared" ca="1" si="54"/>
        <v>3.9699999999999999E-2</v>
      </c>
      <c r="E307" s="22">
        <f t="shared" ca="1" si="48"/>
        <v>4.7E-2</v>
      </c>
      <c r="F307" s="22">
        <f t="shared" ca="1" si="49"/>
        <v>4.3062034739454136E-2</v>
      </c>
      <c r="G307" s="22" t="str">
        <f t="shared" ca="1" si="50"/>
        <v/>
      </c>
      <c r="H307" s="22">
        <f t="shared" ca="1" si="55"/>
        <v>5.1312499999999997E-2</v>
      </c>
      <c r="I307" s="22">
        <f t="shared" ca="1" si="55"/>
        <v>4.4000000000000004E-2</v>
      </c>
      <c r="J307" s="22">
        <f t="shared" ca="1" si="55"/>
        <v>88.6</v>
      </c>
      <c r="K307" s="22">
        <f t="shared" ca="1" si="55"/>
        <v>3.15E-2</v>
      </c>
      <c r="L307" s="22">
        <f t="shared" ca="1" si="55"/>
        <v>3.3700000000000001E-2</v>
      </c>
      <c r="M307" s="22">
        <f t="shared" ca="1" si="55"/>
        <v>3.0899999999999997E-2</v>
      </c>
      <c r="N307" s="22">
        <f t="shared" ca="1" si="55"/>
        <v>3.4099999999999998E-2</v>
      </c>
      <c r="O307" s="22">
        <f t="shared" ca="1" si="55"/>
        <v>3.6400000000000002E-2</v>
      </c>
      <c r="P307" s="23"/>
      <c r="Q307" s="23"/>
      <c r="R307" s="23"/>
      <c r="S307" s="23"/>
      <c r="T307" s="23"/>
      <c r="U307" s="23"/>
      <c r="V307" s="23"/>
      <c r="W307" s="23"/>
      <c r="X307" s="23"/>
      <c r="Y307" s="23"/>
      <c r="Z307" s="23"/>
    </row>
    <row r="308" spans="1:26" x14ac:dyDescent="0.55000000000000004">
      <c r="A308" s="6">
        <f t="shared" ca="1" si="51"/>
        <v>39447</v>
      </c>
      <c r="B308" s="22">
        <f t="shared" ref="B308:D327" ca="1" si="56">IF($A308="","",IF(ISERROR(IF(ISERROR(INDEX(FredRatesData_AllData,MATCH($A308-(MAX(0,WEEKDAY($A308,2)-5)),FredRatesData_Dates,0),MATCH(B$6,FredRatesData_IDs,0),1)/B$5),INDEX(FredRatesData_AllData,MATCH($A308-(MAX(0,WEEKDAY($A308,2)-5))-3,FredRatesData_Dates,0),MATCH(B$6,FredRatesData_IDs,0),1)/B$5,INDEX(FredRatesData_AllData,MATCH($A308-(MAX(0,WEEKDAY($A308,2)-5)),FredRatesData_Dates,0),MATCH(B$6,FredRatesData_IDs,0),1)/B$5)),"",IF(ISERROR(INDEX(FredRatesData_AllData,MATCH($A308-(MAX(0,WEEKDAY($A308,2)-5)),FredRatesData_Dates,0),MATCH(B$6,FredRatesData_IDs,0),1)/B$5),INDEX(FredRatesData_AllData,MATCH($A308-(MAX(0,WEEKDAY($A308,2)-5))-3,FredRatesData_Dates,0),MATCH(B$6,FredRatesData_IDs,0),1)/B$5,INDEX(FredRatesData_AllData,MATCH($A308-(MAX(0,WEEKDAY($A308,2)-5)),FredRatesData_Dates,0),MATCH(B$6,FredRatesData_IDs,0),1)/B$5)))</f>
        <v>3.0600000000000002E-2</v>
      </c>
      <c r="C308" s="22">
        <f t="shared" ca="1" si="56"/>
        <v>3.0499999999999999E-2</v>
      </c>
      <c r="D308" s="22">
        <f t="shared" ca="1" si="56"/>
        <v>4.0399999999999998E-2</v>
      </c>
      <c r="E308" s="22">
        <f t="shared" ca="1" si="48"/>
        <v>0.05</v>
      </c>
      <c r="F308" s="22">
        <f t="shared" ca="1" si="49"/>
        <v>4.0812685827551931E-2</v>
      </c>
      <c r="G308" s="22">
        <f t="shared" ca="1" si="50"/>
        <v>2.4313676529217787E-2</v>
      </c>
      <c r="H308" s="22">
        <f t="shared" ref="H308:O327" ca="1" si="57">IF($A308="","",IF(ISERROR(IF(ISERROR(INDEX(FredRatesData_AllData,MATCH($A308-(MAX(0,WEEKDAY($A308,2)-5)),FredRatesData_Dates,0),MATCH(H$6,FredRatesData_IDs,0),1)/H$5),INDEX(FredRatesData_AllData,MATCH($A308-(MAX(0,WEEKDAY($A308,2)-5))-3,FredRatesData_Dates,0),MATCH(H$6,FredRatesData_IDs,0),1)/H$5,INDEX(FredRatesData_AllData,MATCH($A308-(MAX(0,WEEKDAY($A308,2)-5)),FredRatesData_Dates,0),MATCH(H$6,FredRatesData_IDs,0),1)/H$5)),"",IF(ISERROR(INDEX(FredRatesData_AllData,MATCH($A308-(MAX(0,WEEKDAY($A308,2)-5)),FredRatesData_Dates,0),MATCH(H$6,FredRatesData_IDs,0),1)/H$5),INDEX(FredRatesData_AllData,MATCH($A308-(MAX(0,WEEKDAY($A308,2)-5))-3,FredRatesData_Dates,0),MATCH(H$6,FredRatesData_IDs,0),1)/H$5,INDEX(FredRatesData_AllData,MATCH($A308-(MAX(0,WEEKDAY($A308,2)-5)),FredRatesData_Dates,0),MATCH(H$6,FredRatesData_IDs,0),1)/H$5)))</f>
        <v>4.7024999999999997E-2</v>
      </c>
      <c r="I308" s="22">
        <f t="shared" ca="1" si="57"/>
        <v>4.4500000000000005E-2</v>
      </c>
      <c r="J308" s="22">
        <f t="shared" ca="1" si="57"/>
        <v>95.95</v>
      </c>
      <c r="K308" s="22">
        <f t="shared" ca="1" si="57"/>
        <v>3.3599999999999998E-2</v>
      </c>
      <c r="L308" s="22">
        <f t="shared" ca="1" si="57"/>
        <v>3.49E-2</v>
      </c>
      <c r="M308" s="22">
        <f t="shared" ca="1" si="57"/>
        <v>3.0699999999999998E-2</v>
      </c>
      <c r="N308" s="22">
        <f t="shared" ca="1" si="57"/>
        <v>3.4500000000000003E-2</v>
      </c>
      <c r="O308" s="22">
        <f t="shared" ca="1" si="57"/>
        <v>3.7000000000000005E-2</v>
      </c>
      <c r="P308" s="23"/>
      <c r="Q308" s="23"/>
      <c r="R308" s="23"/>
      <c r="S308" s="23"/>
      <c r="T308" s="23"/>
      <c r="U308" s="23"/>
      <c r="V308" s="23"/>
      <c r="W308" s="23"/>
      <c r="X308" s="23"/>
      <c r="Y308" s="23"/>
      <c r="Z308" s="23"/>
    </row>
    <row r="309" spans="1:26" x14ac:dyDescent="0.55000000000000004">
      <c r="A309" s="6">
        <f t="shared" ca="1" si="51"/>
        <v>39478</v>
      </c>
      <c r="B309" s="22">
        <f t="shared" ca="1" si="56"/>
        <v>3.2199999999999999E-2</v>
      </c>
      <c r="C309" s="22">
        <f t="shared" ca="1" si="56"/>
        <v>2.1700000000000001E-2</v>
      </c>
      <c r="D309" s="22">
        <f t="shared" ca="1" si="56"/>
        <v>3.6699999999999997E-2</v>
      </c>
      <c r="E309" s="22">
        <f t="shared" ca="1" si="48"/>
        <v>0.05</v>
      </c>
      <c r="F309" s="22">
        <f t="shared" ca="1" si="49"/>
        <v>4.2802940479013563E-2</v>
      </c>
      <c r="G309" s="22" t="str">
        <f t="shared" ca="1" si="50"/>
        <v/>
      </c>
      <c r="H309" s="22">
        <f t="shared" ca="1" si="57"/>
        <v>3.1118800000000002E-2</v>
      </c>
      <c r="I309" s="22">
        <f t="shared" ca="1" si="57"/>
        <v>4.3499999999999997E-2</v>
      </c>
      <c r="J309" s="22">
        <f t="shared" ca="1" si="57"/>
        <v>91.67</v>
      </c>
      <c r="K309" s="22">
        <f t="shared" ca="1" si="57"/>
        <v>1.9599999999999999E-2</v>
      </c>
      <c r="L309" s="22">
        <f t="shared" ca="1" si="57"/>
        <v>2.07E-2</v>
      </c>
      <c r="M309" s="22">
        <f t="shared" ca="1" si="57"/>
        <v>2.2700000000000001E-2</v>
      </c>
      <c r="N309" s="22">
        <f t="shared" ca="1" si="57"/>
        <v>2.8199999999999999E-2</v>
      </c>
      <c r="O309" s="22">
        <f t="shared" ca="1" si="57"/>
        <v>3.1899999999999998E-2</v>
      </c>
      <c r="P309" s="23"/>
      <c r="Q309" s="23"/>
      <c r="R309" s="23"/>
      <c r="S309" s="23"/>
      <c r="T309" s="23"/>
      <c r="U309" s="23"/>
      <c r="V309" s="23"/>
      <c r="W309" s="23"/>
      <c r="X309" s="23"/>
      <c r="Y309" s="23"/>
      <c r="Z309" s="23"/>
    </row>
    <row r="310" spans="1:26" x14ac:dyDescent="0.55000000000000004">
      <c r="A310" s="6">
        <f t="shared" ca="1" si="51"/>
        <v>39507</v>
      </c>
      <c r="B310" s="22">
        <f t="shared" ca="1" si="56"/>
        <v>3.0099999999999998E-2</v>
      </c>
      <c r="C310" s="22">
        <f t="shared" ca="1" si="56"/>
        <v>1.6500000000000001E-2</v>
      </c>
      <c r="D310" s="22">
        <f t="shared" ca="1" si="56"/>
        <v>3.5299999999999998E-2</v>
      </c>
      <c r="E310" s="22">
        <f t="shared" ca="1" si="48"/>
        <v>4.9000000000000002E-2</v>
      </c>
      <c r="F310" s="22">
        <f t="shared" ca="1" si="49"/>
        <v>4.0265554130487269E-2</v>
      </c>
      <c r="G310" s="22" t="str">
        <f t="shared" ca="1" si="50"/>
        <v/>
      </c>
      <c r="H310" s="22">
        <f t="shared" ca="1" si="57"/>
        <v>3.0575000000000001E-2</v>
      </c>
      <c r="I310" s="22">
        <f t="shared" ca="1" si="57"/>
        <v>4.41E-2</v>
      </c>
      <c r="J310" s="22">
        <f t="shared" ca="1" si="57"/>
        <v>101.78</v>
      </c>
      <c r="K310" s="22">
        <f t="shared" ca="1" si="57"/>
        <v>1.8500000000000003E-2</v>
      </c>
      <c r="L310" s="22">
        <f t="shared" ca="1" si="57"/>
        <v>1.83E-2</v>
      </c>
      <c r="M310" s="22">
        <f t="shared" ca="1" si="57"/>
        <v>1.8700000000000001E-2</v>
      </c>
      <c r="N310" s="22">
        <f t="shared" ca="1" si="57"/>
        <v>2.5000000000000001E-2</v>
      </c>
      <c r="O310" s="22">
        <f t="shared" ca="1" si="57"/>
        <v>2.9600000000000001E-2</v>
      </c>
      <c r="P310" s="23"/>
      <c r="Q310" s="23"/>
      <c r="R310" s="23"/>
      <c r="S310" s="23"/>
      <c r="T310" s="23"/>
      <c r="U310" s="23"/>
      <c r="V310" s="23"/>
      <c r="W310" s="23"/>
      <c r="X310" s="23"/>
      <c r="Y310" s="23"/>
      <c r="Z310" s="23"/>
    </row>
    <row r="311" spans="1:26" x14ac:dyDescent="0.55000000000000004">
      <c r="A311" s="6">
        <f t="shared" ca="1" si="51"/>
        <v>39538</v>
      </c>
      <c r="B311" s="22">
        <f t="shared" ca="1" si="56"/>
        <v>2.5099999999999997E-2</v>
      </c>
      <c r="C311" s="22">
        <f t="shared" ca="1" si="56"/>
        <v>1.6200000000000003E-2</v>
      </c>
      <c r="D311" s="22">
        <f t="shared" ca="1" si="56"/>
        <v>3.4500000000000003E-2</v>
      </c>
      <c r="E311" s="22">
        <f t="shared" ca="1" si="48"/>
        <v>5.0999999999999997E-2</v>
      </c>
      <c r="F311" s="22">
        <f t="shared" ca="1" si="49"/>
        <v>3.981456231251701E-2</v>
      </c>
      <c r="G311" s="22">
        <f t="shared" ca="1" si="50"/>
        <v>-2.2987993820822172E-2</v>
      </c>
      <c r="H311" s="22">
        <f t="shared" ca="1" si="57"/>
        <v>2.68813E-2</v>
      </c>
      <c r="I311" s="22">
        <f t="shared" ca="1" si="57"/>
        <v>4.2999999999999997E-2</v>
      </c>
      <c r="J311" s="22">
        <f t="shared" ca="1" si="57"/>
        <v>101.54</v>
      </c>
      <c r="K311" s="22">
        <f t="shared" ca="1" si="57"/>
        <v>1.38E-2</v>
      </c>
      <c r="L311" s="22">
        <f t="shared" ca="1" si="57"/>
        <v>1.5100000000000001E-2</v>
      </c>
      <c r="M311" s="22">
        <f t="shared" ca="1" si="57"/>
        <v>1.7899999999999999E-2</v>
      </c>
      <c r="N311" s="22">
        <f t="shared" ca="1" si="57"/>
        <v>2.46E-2</v>
      </c>
      <c r="O311" s="22">
        <f t="shared" ca="1" si="57"/>
        <v>2.8799999999999999E-2</v>
      </c>
      <c r="P311" s="23"/>
      <c r="Q311" s="23"/>
      <c r="R311" s="23"/>
      <c r="S311" s="23"/>
      <c r="T311" s="23"/>
      <c r="U311" s="23"/>
      <c r="V311" s="23"/>
      <c r="W311" s="23"/>
      <c r="X311" s="23"/>
      <c r="Y311" s="23"/>
      <c r="Z311" s="23"/>
    </row>
    <row r="312" spans="1:26" x14ac:dyDescent="0.55000000000000004">
      <c r="A312" s="6">
        <f t="shared" ca="1" si="51"/>
        <v>39568</v>
      </c>
      <c r="B312" s="22">
        <f t="shared" ca="1" si="56"/>
        <v>2.3700000000000002E-2</v>
      </c>
      <c r="C312" s="22">
        <f t="shared" ca="1" si="56"/>
        <v>2.29E-2</v>
      </c>
      <c r="D312" s="22">
        <f t="shared" ca="1" si="56"/>
        <v>3.7699999999999997E-2</v>
      </c>
      <c r="E312" s="22">
        <f t="shared" ca="1" si="48"/>
        <v>0.05</v>
      </c>
      <c r="F312" s="22">
        <f t="shared" ca="1" si="49"/>
        <v>3.9368897748275122E-2</v>
      </c>
      <c r="G312" s="22" t="str">
        <f t="shared" ca="1" si="50"/>
        <v/>
      </c>
      <c r="H312" s="22">
        <f t="shared" ca="1" si="57"/>
        <v>2.8500000000000001E-2</v>
      </c>
      <c r="I312" s="22">
        <f t="shared" ca="1" si="57"/>
        <v>4.4900000000000002E-2</v>
      </c>
      <c r="J312" s="22">
        <f t="shared" ca="1" si="57"/>
        <v>113.7</v>
      </c>
      <c r="K312" s="22">
        <f t="shared" ca="1" si="57"/>
        <v>1.43E-2</v>
      </c>
      <c r="L312" s="22">
        <f t="shared" ca="1" si="57"/>
        <v>1.6399999999999998E-2</v>
      </c>
      <c r="M312" s="22">
        <f t="shared" ca="1" si="57"/>
        <v>2.4900000000000002E-2</v>
      </c>
      <c r="N312" s="22">
        <f t="shared" ca="1" si="57"/>
        <v>3.0299999999999997E-2</v>
      </c>
      <c r="O312" s="22">
        <f t="shared" ca="1" si="57"/>
        <v>3.3399999999999999E-2</v>
      </c>
      <c r="P312" s="23"/>
      <c r="Q312" s="23"/>
      <c r="R312" s="23"/>
      <c r="S312" s="23"/>
      <c r="T312" s="23"/>
      <c r="U312" s="23"/>
      <c r="V312" s="23"/>
      <c r="W312" s="23"/>
      <c r="X312" s="23"/>
      <c r="Y312" s="23"/>
      <c r="Z312" s="23"/>
    </row>
    <row r="313" spans="1:26" x14ac:dyDescent="0.55000000000000004">
      <c r="A313" s="6">
        <f t="shared" ca="1" si="51"/>
        <v>39599</v>
      </c>
      <c r="B313" s="22">
        <f t="shared" ca="1" si="56"/>
        <v>1.9799999999999998E-2</v>
      </c>
      <c r="C313" s="22">
        <f t="shared" ca="1" si="56"/>
        <v>2.6600000000000002E-2</v>
      </c>
      <c r="D313" s="22">
        <f t="shared" ca="1" si="56"/>
        <v>4.0599999999999997E-2</v>
      </c>
      <c r="E313" s="22">
        <f t="shared" ca="1" si="48"/>
        <v>5.4000000000000006E-2</v>
      </c>
      <c r="F313" s="22">
        <f t="shared" ca="1" si="49"/>
        <v>4.17554304180352E-2</v>
      </c>
      <c r="G313" s="22" t="str">
        <f t="shared" ca="1" si="50"/>
        <v/>
      </c>
      <c r="H313" s="22">
        <f t="shared" ca="1" si="57"/>
        <v>2.6806299999999998E-2</v>
      </c>
      <c r="I313" s="22">
        <f t="shared" ca="1" si="57"/>
        <v>4.7199999999999999E-2</v>
      </c>
      <c r="J313" s="22">
        <f t="shared" ca="1" si="57"/>
        <v>127.35</v>
      </c>
      <c r="K313" s="22">
        <f t="shared" ca="1" si="57"/>
        <v>1.89E-2</v>
      </c>
      <c r="L313" s="22">
        <f t="shared" ca="1" si="57"/>
        <v>2.0099999999999996E-2</v>
      </c>
      <c r="M313" s="22">
        <f t="shared" ca="1" si="57"/>
        <v>2.9300000000000003E-2</v>
      </c>
      <c r="N313" s="22">
        <f t="shared" ca="1" si="57"/>
        <v>3.4099999999999998E-2</v>
      </c>
      <c r="O313" s="22">
        <f t="shared" ca="1" si="57"/>
        <v>3.6799999999999999E-2</v>
      </c>
      <c r="P313" s="23"/>
      <c r="Q313" s="23"/>
      <c r="R313" s="23"/>
      <c r="S313" s="23"/>
      <c r="T313" s="23"/>
      <c r="U313" s="23"/>
      <c r="V313" s="23"/>
      <c r="W313" s="23"/>
      <c r="X313" s="23"/>
      <c r="Y313" s="23"/>
      <c r="Z313" s="23"/>
    </row>
    <row r="314" spans="1:26" x14ac:dyDescent="0.55000000000000004">
      <c r="A314" s="6">
        <f t="shared" ca="1" si="51"/>
        <v>39629</v>
      </c>
      <c r="B314" s="22">
        <f t="shared" ca="1" si="56"/>
        <v>2.4700000000000003E-2</v>
      </c>
      <c r="C314" s="22">
        <f t="shared" ca="1" si="56"/>
        <v>2.63E-2</v>
      </c>
      <c r="D314" s="22">
        <f t="shared" ca="1" si="56"/>
        <v>3.9900000000000005E-2</v>
      </c>
      <c r="E314" s="22">
        <f t="shared" ca="1" si="48"/>
        <v>5.5999999999999994E-2</v>
      </c>
      <c r="F314" s="22">
        <f t="shared" ca="1" si="49"/>
        <v>5.0217900476117405E-2</v>
      </c>
      <c r="G314" s="22">
        <f t="shared" ca="1" si="50"/>
        <v>2.0655483948035069E-2</v>
      </c>
      <c r="H314" s="22">
        <f t="shared" ca="1" si="57"/>
        <v>2.78313E-2</v>
      </c>
      <c r="I314" s="22">
        <f t="shared" ca="1" si="57"/>
        <v>4.53E-2</v>
      </c>
      <c r="J314" s="22">
        <f t="shared" ca="1" si="57"/>
        <v>139.96</v>
      </c>
      <c r="K314" s="22">
        <f t="shared" ca="1" si="57"/>
        <v>1.9E-2</v>
      </c>
      <c r="L314" s="22">
        <f t="shared" ca="1" si="57"/>
        <v>2.1700000000000001E-2</v>
      </c>
      <c r="M314" s="22">
        <f t="shared" ca="1" si="57"/>
        <v>2.9100000000000001E-2</v>
      </c>
      <c r="N314" s="22">
        <f t="shared" ca="1" si="57"/>
        <v>3.3399999999999999E-2</v>
      </c>
      <c r="O314" s="22">
        <f t="shared" ca="1" si="57"/>
        <v>3.61E-2</v>
      </c>
      <c r="P314" s="23"/>
      <c r="Q314" s="23"/>
      <c r="R314" s="23"/>
      <c r="S314" s="23"/>
      <c r="T314" s="23"/>
      <c r="U314" s="23"/>
      <c r="V314" s="23"/>
      <c r="W314" s="23"/>
      <c r="X314" s="23"/>
      <c r="Y314" s="23"/>
      <c r="Z314" s="23"/>
    </row>
    <row r="315" spans="1:26" x14ac:dyDescent="0.55000000000000004">
      <c r="A315" s="6">
        <f t="shared" ca="1" si="51"/>
        <v>39660</v>
      </c>
      <c r="B315" s="22">
        <f t="shared" ca="1" si="56"/>
        <v>2.0899999999999998E-2</v>
      </c>
      <c r="C315" s="22">
        <f t="shared" ca="1" si="56"/>
        <v>2.52E-2</v>
      </c>
      <c r="D315" s="22">
        <f t="shared" ca="1" si="56"/>
        <v>3.9900000000000005E-2</v>
      </c>
      <c r="E315" s="22">
        <f t="shared" ca="1" si="48"/>
        <v>5.7999999999999996E-2</v>
      </c>
      <c r="F315" s="22">
        <f t="shared" ca="1" si="49"/>
        <v>5.6001229002539565E-2</v>
      </c>
      <c r="G315" s="22" t="str">
        <f t="shared" ca="1" si="50"/>
        <v/>
      </c>
      <c r="H315" s="22">
        <f t="shared" ca="1" si="57"/>
        <v>2.7912499999999996E-2</v>
      </c>
      <c r="I315" s="22">
        <f t="shared" ca="1" si="57"/>
        <v>4.5899999999999996E-2</v>
      </c>
      <c r="J315" s="22">
        <f t="shared" ca="1" si="57"/>
        <v>124.17</v>
      </c>
      <c r="K315" s="22">
        <f t="shared" ca="1" si="57"/>
        <v>1.6799999999999999E-2</v>
      </c>
      <c r="L315" s="22">
        <f t="shared" ca="1" si="57"/>
        <v>1.89E-2</v>
      </c>
      <c r="M315" s="22">
        <f t="shared" ca="1" si="57"/>
        <v>2.81E-2</v>
      </c>
      <c r="N315" s="22">
        <f t="shared" ca="1" si="57"/>
        <v>3.2500000000000001E-2</v>
      </c>
      <c r="O315" s="22">
        <f t="shared" ca="1" si="57"/>
        <v>3.56E-2</v>
      </c>
      <c r="P315" s="23"/>
      <c r="Q315" s="23"/>
      <c r="R315" s="23"/>
      <c r="S315" s="23"/>
      <c r="T315" s="23"/>
      <c r="U315" s="23"/>
      <c r="V315" s="23"/>
      <c r="W315" s="23"/>
      <c r="X315" s="23"/>
      <c r="Y315" s="23"/>
      <c r="Z315" s="23"/>
    </row>
    <row r="316" spans="1:26" x14ac:dyDescent="0.55000000000000004">
      <c r="A316" s="6">
        <f t="shared" ca="1" si="51"/>
        <v>39691</v>
      </c>
      <c r="B316" s="22">
        <f t="shared" ca="1" si="56"/>
        <v>1.9400000000000001E-2</v>
      </c>
      <c r="C316" s="22">
        <f t="shared" ca="1" si="56"/>
        <v>2.3599999999999999E-2</v>
      </c>
      <c r="D316" s="22">
        <f t="shared" ca="1" si="56"/>
        <v>3.8300000000000001E-2</v>
      </c>
      <c r="E316" s="22">
        <f t="shared" ca="1" si="48"/>
        <v>6.0999999999999999E-2</v>
      </c>
      <c r="F316" s="22">
        <f t="shared" ca="1" si="49"/>
        <v>5.3718551152623473E-2</v>
      </c>
      <c r="G316" s="22" t="str">
        <f t="shared" ca="1" si="50"/>
        <v/>
      </c>
      <c r="H316" s="22">
        <f t="shared" ca="1" si="57"/>
        <v>2.8106300000000001E-2</v>
      </c>
      <c r="I316" s="22">
        <f t="shared" ca="1" si="57"/>
        <v>4.4299999999999999E-2</v>
      </c>
      <c r="J316" s="22">
        <f t="shared" ca="1" si="57"/>
        <v>115.55</v>
      </c>
      <c r="K316" s="22">
        <f t="shared" ca="1" si="57"/>
        <v>1.72E-2</v>
      </c>
      <c r="L316" s="22">
        <f t="shared" ca="1" si="57"/>
        <v>1.9699999999999999E-2</v>
      </c>
      <c r="M316" s="22">
        <f t="shared" ca="1" si="57"/>
        <v>2.6000000000000002E-2</v>
      </c>
      <c r="N316" s="22">
        <f t="shared" ca="1" si="57"/>
        <v>3.1E-2</v>
      </c>
      <c r="O316" s="22">
        <f t="shared" ca="1" si="57"/>
        <v>3.4500000000000003E-2</v>
      </c>
      <c r="P316" s="23"/>
      <c r="Q316" s="23"/>
      <c r="R316" s="23"/>
      <c r="S316" s="23"/>
      <c r="T316" s="23"/>
      <c r="U316" s="23"/>
      <c r="V316" s="23"/>
      <c r="W316" s="23"/>
      <c r="X316" s="23"/>
      <c r="Y316" s="23"/>
      <c r="Z316" s="23"/>
    </row>
    <row r="317" spans="1:26" x14ac:dyDescent="0.55000000000000004">
      <c r="A317" s="6">
        <f t="shared" ca="1" si="51"/>
        <v>39721</v>
      </c>
      <c r="B317" s="22">
        <f t="shared" ca="1" si="56"/>
        <v>2.0299999999999999E-2</v>
      </c>
      <c r="C317" s="22">
        <f t="shared" ca="1" si="56"/>
        <v>0.02</v>
      </c>
      <c r="D317" s="22">
        <f t="shared" ca="1" si="56"/>
        <v>3.85E-2</v>
      </c>
      <c r="E317" s="22">
        <f t="shared" ca="1" si="48"/>
        <v>6.0999999999999999E-2</v>
      </c>
      <c r="F317" s="22">
        <f t="shared" ca="1" si="49"/>
        <v>4.9369274305721911E-2</v>
      </c>
      <c r="G317" s="22">
        <f t="shared" ca="1" si="50"/>
        <v>-2.1654223622341817E-2</v>
      </c>
      <c r="H317" s="22">
        <f t="shared" ca="1" si="57"/>
        <v>4.0525000000000005E-2</v>
      </c>
      <c r="I317" s="22">
        <f t="shared" ca="1" si="57"/>
        <v>4.3099999999999999E-2</v>
      </c>
      <c r="J317" s="22">
        <f t="shared" ca="1" si="57"/>
        <v>100.7</v>
      </c>
      <c r="K317" s="22">
        <f t="shared" ca="1" si="57"/>
        <v>9.1999999999999998E-3</v>
      </c>
      <c r="L317" s="22">
        <f t="shared" ca="1" si="57"/>
        <v>1.6E-2</v>
      </c>
      <c r="M317" s="22">
        <f t="shared" ca="1" si="57"/>
        <v>2.2799999999999997E-2</v>
      </c>
      <c r="N317" s="22">
        <f t="shared" ca="1" si="57"/>
        <v>2.98E-2</v>
      </c>
      <c r="O317" s="22">
        <f t="shared" ca="1" si="57"/>
        <v>3.3799999999999997E-2</v>
      </c>
      <c r="P317" s="23"/>
      <c r="Q317" s="23"/>
      <c r="R317" s="23"/>
      <c r="S317" s="23"/>
      <c r="T317" s="23"/>
      <c r="U317" s="23"/>
      <c r="V317" s="23"/>
      <c r="W317" s="23"/>
      <c r="X317" s="23"/>
      <c r="Y317" s="23"/>
      <c r="Z317" s="23"/>
    </row>
    <row r="318" spans="1:26" x14ac:dyDescent="0.55000000000000004">
      <c r="A318" s="6">
        <f t="shared" ca="1" si="51"/>
        <v>39752</v>
      </c>
      <c r="B318" s="22">
        <f t="shared" ca="1" si="56"/>
        <v>2.2000000000000001E-3</v>
      </c>
      <c r="C318" s="22">
        <f t="shared" ca="1" si="56"/>
        <v>1.5600000000000001E-2</v>
      </c>
      <c r="D318" s="22">
        <f t="shared" ca="1" si="56"/>
        <v>4.0099999999999997E-2</v>
      </c>
      <c r="E318" s="22">
        <f t="shared" ca="1" si="48"/>
        <v>6.5000000000000002E-2</v>
      </c>
      <c r="F318" s="22">
        <f t="shared" ca="1" si="49"/>
        <v>3.655186277137501E-2</v>
      </c>
      <c r="G318" s="22" t="str">
        <f t="shared" ca="1" si="50"/>
        <v/>
      </c>
      <c r="H318" s="22">
        <f t="shared" ca="1" si="57"/>
        <v>3.0262500000000001E-2</v>
      </c>
      <c r="I318" s="22">
        <f t="shared" ca="1" si="57"/>
        <v>4.3499999999999997E-2</v>
      </c>
      <c r="J318" s="22">
        <f t="shared" ca="1" si="57"/>
        <v>68.099999999999994</v>
      </c>
      <c r="K318" s="22">
        <f t="shared" ca="1" si="57"/>
        <v>4.5999999999999999E-3</v>
      </c>
      <c r="L318" s="22">
        <f t="shared" ca="1" si="57"/>
        <v>9.3999999999999986E-3</v>
      </c>
      <c r="M318" s="22">
        <f t="shared" ca="1" si="57"/>
        <v>1.8000000000000002E-2</v>
      </c>
      <c r="N318" s="22">
        <f t="shared" ca="1" si="57"/>
        <v>2.7999999999999997E-2</v>
      </c>
      <c r="O318" s="22">
        <f t="shared" ca="1" si="57"/>
        <v>3.2899999999999999E-2</v>
      </c>
      <c r="P318" s="23"/>
      <c r="Q318" s="23"/>
      <c r="R318" s="23"/>
      <c r="S318" s="23"/>
      <c r="T318" s="23"/>
      <c r="U318" s="23"/>
      <c r="V318" s="23"/>
      <c r="W318" s="23"/>
      <c r="X318" s="23"/>
      <c r="Y318" s="23"/>
      <c r="Z318" s="23"/>
    </row>
    <row r="319" spans="1:26" x14ac:dyDescent="0.55000000000000004">
      <c r="A319" s="6">
        <f t="shared" ca="1" si="51"/>
        <v>39782</v>
      </c>
      <c r="B319" s="22">
        <f t="shared" ca="1" si="56"/>
        <v>5.1999999999999998E-3</v>
      </c>
      <c r="C319" s="22">
        <f t="shared" ca="1" si="56"/>
        <v>0.01</v>
      </c>
      <c r="D319" s="22">
        <f t="shared" ca="1" si="56"/>
        <v>2.9300000000000003E-2</v>
      </c>
      <c r="E319" s="22">
        <f t="shared" ca="1" si="48"/>
        <v>6.8000000000000005E-2</v>
      </c>
      <c r="F319" s="22">
        <f t="shared" ca="1" si="49"/>
        <v>1.0695746918073956E-2</v>
      </c>
      <c r="G319" s="22" t="str">
        <f t="shared" ca="1" si="50"/>
        <v/>
      </c>
      <c r="H319" s="22">
        <f t="shared" ca="1" si="57"/>
        <v>2.2168800000000002E-2</v>
      </c>
      <c r="I319" s="22">
        <f t="shared" ca="1" si="57"/>
        <v>3.4500000000000003E-2</v>
      </c>
      <c r="J319" s="22">
        <f t="shared" ca="1" si="57"/>
        <v>55.21</v>
      </c>
      <c r="K319" s="22">
        <f t="shared" ca="1" si="57"/>
        <v>1E-4</v>
      </c>
      <c r="L319" s="22">
        <f t="shared" ca="1" si="57"/>
        <v>4.4000000000000003E-3</v>
      </c>
      <c r="M319" s="22">
        <f t="shared" ca="1" si="57"/>
        <v>1.2699999999999999E-2</v>
      </c>
      <c r="N319" s="22">
        <f t="shared" ca="1" si="57"/>
        <v>1.9299999999999998E-2</v>
      </c>
      <c r="O319" s="22">
        <f t="shared" ca="1" si="57"/>
        <v>2.35E-2</v>
      </c>
      <c r="P319" s="23"/>
      <c r="Q319" s="23"/>
      <c r="R319" s="23"/>
      <c r="S319" s="23"/>
      <c r="T319" s="23"/>
      <c r="U319" s="23"/>
      <c r="V319" s="23"/>
      <c r="W319" s="23"/>
      <c r="X319" s="23"/>
      <c r="Y319" s="23"/>
      <c r="Z319" s="23"/>
    </row>
    <row r="320" spans="1:26" x14ac:dyDescent="0.55000000000000004">
      <c r="A320" s="6">
        <f t="shared" ca="1" si="51"/>
        <v>39813</v>
      </c>
      <c r="B320" s="22">
        <f t="shared" ca="1" si="56"/>
        <v>1.4000000000000002E-3</v>
      </c>
      <c r="C320" s="22">
        <f t="shared" ca="1" si="56"/>
        <v>7.6E-3</v>
      </c>
      <c r="D320" s="22">
        <f t="shared" ca="1" si="56"/>
        <v>2.2499999999999999E-2</v>
      </c>
      <c r="E320" s="22">
        <f t="shared" ca="1" si="48"/>
        <v>7.2999999999999995E-2</v>
      </c>
      <c r="F320" s="22">
        <f t="shared" ca="1" si="49"/>
        <v>9.1412900645604367E-4</v>
      </c>
      <c r="G320" s="22">
        <f t="shared" ca="1" si="50"/>
        <v>-8.6552449755639582E-2</v>
      </c>
      <c r="H320" s="22">
        <f t="shared" ca="1" si="57"/>
        <v>1.4250000000000001E-2</v>
      </c>
      <c r="I320" s="22">
        <f t="shared" ca="1" si="57"/>
        <v>2.69E-2</v>
      </c>
      <c r="J320" s="22">
        <f t="shared" ca="1" si="57"/>
        <v>44.6</v>
      </c>
      <c r="K320" s="22">
        <f t="shared" ca="1" si="57"/>
        <v>1.1000000000000001E-3</v>
      </c>
      <c r="L320" s="22">
        <f t="shared" ca="1" si="57"/>
        <v>2.7000000000000001E-3</v>
      </c>
      <c r="M320" s="22">
        <f t="shared" ca="1" si="57"/>
        <v>0.01</v>
      </c>
      <c r="N320" s="22">
        <f t="shared" ca="1" si="57"/>
        <v>1.55E-2</v>
      </c>
      <c r="O320" s="22">
        <f t="shared" ca="1" si="57"/>
        <v>1.8700000000000001E-2</v>
      </c>
      <c r="P320" s="23"/>
      <c r="Q320" s="23"/>
      <c r="R320" s="23"/>
      <c r="S320" s="23"/>
      <c r="T320" s="23"/>
      <c r="U320" s="23"/>
      <c r="V320" s="23"/>
      <c r="W320" s="23"/>
      <c r="X320" s="23"/>
      <c r="Y320" s="23"/>
      <c r="Z320" s="23"/>
    </row>
    <row r="321" spans="1:26" x14ac:dyDescent="0.55000000000000004">
      <c r="A321" s="6">
        <f t="shared" ca="1" si="51"/>
        <v>39844</v>
      </c>
      <c r="B321" s="22">
        <f t="shared" ca="1" si="56"/>
        <v>2.3E-3</v>
      </c>
      <c r="C321" s="22">
        <f t="shared" ca="1" si="56"/>
        <v>9.3999999999999986E-3</v>
      </c>
      <c r="D321" s="22">
        <f t="shared" ca="1" si="56"/>
        <v>2.87E-2</v>
      </c>
      <c r="E321" s="22">
        <f t="shared" ca="1" si="48"/>
        <v>7.8E-2</v>
      </c>
      <c r="F321" s="22">
        <f t="shared" ca="1" si="49"/>
        <v>2.984650369528552E-4</v>
      </c>
      <c r="G321" s="22" t="str">
        <f t="shared" ca="1" si="50"/>
        <v/>
      </c>
      <c r="H321" s="22">
        <f t="shared" ca="1" si="57"/>
        <v>1.18438E-2</v>
      </c>
      <c r="I321" s="22">
        <f t="shared" ca="1" si="57"/>
        <v>3.5799999999999998E-2</v>
      </c>
      <c r="J321" s="22">
        <f t="shared" ca="1" si="57"/>
        <v>41.73</v>
      </c>
      <c r="K321" s="22">
        <f t="shared" ca="1" si="57"/>
        <v>2.3999999999999998E-3</v>
      </c>
      <c r="L321" s="22">
        <f t="shared" ca="1" si="57"/>
        <v>3.5999999999999999E-3</v>
      </c>
      <c r="M321" s="22">
        <f t="shared" ca="1" si="57"/>
        <v>1.32E-2</v>
      </c>
      <c r="N321" s="22">
        <f t="shared" ca="1" si="57"/>
        <v>1.8500000000000003E-2</v>
      </c>
      <c r="O321" s="22">
        <f t="shared" ca="1" si="57"/>
        <v>2.2700000000000001E-2</v>
      </c>
      <c r="P321" s="23"/>
      <c r="Q321" s="23"/>
      <c r="R321" s="23"/>
      <c r="S321" s="23"/>
      <c r="T321" s="23"/>
      <c r="U321" s="23"/>
      <c r="V321" s="23"/>
      <c r="W321" s="23"/>
      <c r="X321" s="23"/>
      <c r="Y321" s="23"/>
      <c r="Z321" s="23"/>
    </row>
    <row r="322" spans="1:26" x14ac:dyDescent="0.55000000000000004">
      <c r="A322" s="6">
        <f t="shared" ca="1" si="51"/>
        <v>39872</v>
      </c>
      <c r="B322" s="22">
        <f t="shared" ca="1" si="56"/>
        <v>2.2000000000000001E-3</v>
      </c>
      <c r="C322" s="22">
        <f t="shared" ca="1" si="56"/>
        <v>0.01</v>
      </c>
      <c r="D322" s="22">
        <f t="shared" ca="1" si="56"/>
        <v>3.0200000000000001E-2</v>
      </c>
      <c r="E322" s="22">
        <f t="shared" ca="1" si="48"/>
        <v>8.3000000000000004E-2</v>
      </c>
      <c r="F322" s="22">
        <f t="shared" ca="1" si="49"/>
        <v>2.361910880378737E-3</v>
      </c>
      <c r="G322" s="22" t="str">
        <f t="shared" ca="1" si="50"/>
        <v/>
      </c>
      <c r="H322" s="22">
        <f t="shared" ca="1" si="57"/>
        <v>1.26438E-2</v>
      </c>
      <c r="I322" s="22">
        <f t="shared" ca="1" si="57"/>
        <v>3.7100000000000001E-2</v>
      </c>
      <c r="J322" s="22">
        <f t="shared" ca="1" si="57"/>
        <v>44.15</v>
      </c>
      <c r="K322" s="22">
        <f t="shared" ca="1" si="57"/>
        <v>2.5999999999999999E-3</v>
      </c>
      <c r="L322" s="22">
        <f t="shared" ca="1" si="57"/>
        <v>4.5000000000000005E-3</v>
      </c>
      <c r="M322" s="22">
        <f t="shared" ca="1" si="57"/>
        <v>1.3999999999999999E-2</v>
      </c>
      <c r="N322" s="22">
        <f t="shared" ca="1" si="57"/>
        <v>1.9900000000000001E-2</v>
      </c>
      <c r="O322" s="22">
        <f t="shared" ca="1" si="57"/>
        <v>2.69E-2</v>
      </c>
      <c r="P322" s="23"/>
      <c r="Q322" s="23"/>
      <c r="R322" s="23"/>
      <c r="S322" s="23"/>
      <c r="T322" s="23"/>
      <c r="U322" s="23"/>
      <c r="V322" s="23"/>
      <c r="W322" s="23"/>
      <c r="X322" s="23"/>
      <c r="Y322" s="23"/>
      <c r="Z322" s="23"/>
    </row>
    <row r="323" spans="1:26" x14ac:dyDescent="0.55000000000000004">
      <c r="A323" s="6">
        <f t="shared" ca="1" si="51"/>
        <v>39903</v>
      </c>
      <c r="B323" s="22">
        <f t="shared" ca="1" si="56"/>
        <v>1.6000000000000001E-3</v>
      </c>
      <c r="C323" s="22">
        <f t="shared" ca="1" si="56"/>
        <v>8.1000000000000013E-3</v>
      </c>
      <c r="D323" s="22">
        <f t="shared" ca="1" si="56"/>
        <v>2.7099999999999999E-2</v>
      </c>
      <c r="E323" s="22">
        <f t="shared" ca="1" si="48"/>
        <v>8.6999999999999994E-2</v>
      </c>
      <c r="F323" s="22">
        <f t="shared" ca="1" si="49"/>
        <v>-3.8355625491738321E-3</v>
      </c>
      <c r="G323" s="22">
        <f t="shared" ca="1" si="50"/>
        <v>-4.4907801897791533E-2</v>
      </c>
      <c r="H323" s="22">
        <f t="shared" ca="1" si="57"/>
        <v>1.19188E-2</v>
      </c>
      <c r="I323" s="22">
        <f t="shared" ca="1" si="57"/>
        <v>3.56E-2</v>
      </c>
      <c r="J323" s="22">
        <f t="shared" ca="1" si="57"/>
        <v>49.64</v>
      </c>
      <c r="K323" s="22">
        <f t="shared" ca="1" si="57"/>
        <v>2.0999999999999999E-3</v>
      </c>
      <c r="L323" s="22">
        <f t="shared" ca="1" si="57"/>
        <v>4.3E-3</v>
      </c>
      <c r="M323" s="22">
        <f t="shared" ca="1" si="57"/>
        <v>1.15E-2</v>
      </c>
      <c r="N323" s="22">
        <f t="shared" ca="1" si="57"/>
        <v>1.67E-2</v>
      </c>
      <c r="O323" s="22">
        <f t="shared" ca="1" si="57"/>
        <v>2.2799999999999997E-2</v>
      </c>
      <c r="P323" s="23"/>
      <c r="Q323" s="23"/>
      <c r="R323" s="23"/>
      <c r="S323" s="23"/>
      <c r="T323" s="23"/>
      <c r="U323" s="23"/>
      <c r="V323" s="23"/>
      <c r="W323" s="23"/>
      <c r="X323" s="23"/>
      <c r="Y323" s="23"/>
      <c r="Z323" s="23"/>
    </row>
    <row r="324" spans="1:26" x14ac:dyDescent="0.55000000000000004">
      <c r="A324" s="6">
        <f t="shared" ca="1" si="51"/>
        <v>39933</v>
      </c>
      <c r="B324" s="22">
        <f t="shared" ca="1" si="56"/>
        <v>2E-3</v>
      </c>
      <c r="C324" s="22">
        <f t="shared" ca="1" si="56"/>
        <v>9.1000000000000004E-3</v>
      </c>
      <c r="D324" s="22">
        <f t="shared" ca="1" si="56"/>
        <v>3.1600000000000003E-2</v>
      </c>
      <c r="E324" s="22">
        <f t="shared" ca="1" si="48"/>
        <v>0.09</v>
      </c>
      <c r="F324" s="22">
        <f t="shared" ca="1" si="49"/>
        <v>-7.3688571521671742E-3</v>
      </c>
      <c r="G324" s="22" t="str">
        <f t="shared" ca="1" si="50"/>
        <v/>
      </c>
      <c r="H324" s="22">
        <f t="shared" ca="1" si="57"/>
        <v>1.0162500000000001E-2</v>
      </c>
      <c r="I324" s="22">
        <f t="shared" ca="1" si="57"/>
        <v>4.0500000000000001E-2</v>
      </c>
      <c r="J324" s="22">
        <f t="shared" ca="1" si="57"/>
        <v>50.35</v>
      </c>
      <c r="K324" s="22">
        <f t="shared" ca="1" si="57"/>
        <v>1.4000000000000002E-3</v>
      </c>
      <c r="L324" s="22">
        <f t="shared" ca="1" si="57"/>
        <v>2.8999999999999998E-3</v>
      </c>
      <c r="M324" s="22">
        <f t="shared" ca="1" si="57"/>
        <v>1.38E-2</v>
      </c>
      <c r="N324" s="22">
        <f t="shared" ca="1" si="57"/>
        <v>2.0199999999999999E-2</v>
      </c>
      <c r="O324" s="22">
        <f t="shared" ca="1" si="57"/>
        <v>2.7000000000000003E-2</v>
      </c>
      <c r="P324" s="23"/>
      <c r="Q324" s="23"/>
      <c r="R324" s="23"/>
      <c r="S324" s="23"/>
      <c r="T324" s="23"/>
      <c r="U324" s="23"/>
      <c r="V324" s="23"/>
      <c r="W324" s="23"/>
      <c r="X324" s="23"/>
      <c r="Y324" s="23"/>
      <c r="Z324" s="23"/>
    </row>
    <row r="325" spans="1:26" x14ac:dyDescent="0.55000000000000004">
      <c r="A325" s="6">
        <f t="shared" ca="1" si="51"/>
        <v>39964</v>
      </c>
      <c r="B325" s="22">
        <f t="shared" ca="1" si="56"/>
        <v>1.9E-3</v>
      </c>
      <c r="C325" s="22">
        <f t="shared" ca="1" si="56"/>
        <v>9.1999999999999998E-3</v>
      </c>
      <c r="D325" s="22">
        <f t="shared" ca="1" si="56"/>
        <v>3.4700000000000002E-2</v>
      </c>
      <c r="E325" s="22">
        <f t="shared" ca="1" si="48"/>
        <v>9.4E-2</v>
      </c>
      <c r="F325" s="22">
        <f t="shared" ca="1" si="49"/>
        <v>-1.2814357989586078E-2</v>
      </c>
      <c r="G325" s="22" t="str">
        <f t="shared" ca="1" si="50"/>
        <v/>
      </c>
      <c r="H325" s="22">
        <f t="shared" ca="1" si="57"/>
        <v>6.5624999999999998E-3</v>
      </c>
      <c r="I325" s="22">
        <f t="shared" ca="1" si="57"/>
        <v>4.3400000000000001E-2</v>
      </c>
      <c r="J325" s="22">
        <f t="shared" ca="1" si="57"/>
        <v>66.31</v>
      </c>
      <c r="K325" s="22">
        <f t="shared" ca="1" si="57"/>
        <v>1.4000000000000002E-3</v>
      </c>
      <c r="L325" s="22">
        <f t="shared" ca="1" si="57"/>
        <v>3.0000000000000001E-3</v>
      </c>
      <c r="M325" s="22">
        <f t="shared" ca="1" si="57"/>
        <v>1.4199999999999999E-2</v>
      </c>
      <c r="N325" s="22">
        <f t="shared" ca="1" si="57"/>
        <v>2.3399999999999997E-2</v>
      </c>
      <c r="O325" s="22">
        <f t="shared" ca="1" si="57"/>
        <v>3.0600000000000002E-2</v>
      </c>
      <c r="P325" s="23"/>
      <c r="Q325" s="23"/>
      <c r="R325" s="23"/>
      <c r="S325" s="23"/>
      <c r="T325" s="23"/>
      <c r="U325" s="23"/>
      <c r="V325" s="23"/>
      <c r="W325" s="23"/>
      <c r="X325" s="23"/>
      <c r="Y325" s="23"/>
      <c r="Z325" s="23"/>
    </row>
    <row r="326" spans="1:26" x14ac:dyDescent="0.55000000000000004">
      <c r="A326" s="6">
        <f t="shared" ca="1" si="51"/>
        <v>39994</v>
      </c>
      <c r="B326" s="22">
        <f t="shared" ca="1" si="56"/>
        <v>2.2000000000000001E-3</v>
      </c>
      <c r="C326" s="22">
        <f t="shared" ca="1" si="56"/>
        <v>1.11E-2</v>
      </c>
      <c r="D326" s="22">
        <f t="shared" ca="1" si="56"/>
        <v>3.5299999999999998E-2</v>
      </c>
      <c r="E326" s="22">
        <f t="shared" ca="1" si="48"/>
        <v>9.5000000000000001E-2</v>
      </c>
      <c r="F326" s="22">
        <f t="shared" ca="1" si="49"/>
        <v>-1.4267760436898702E-2</v>
      </c>
      <c r="G326" s="22">
        <f t="shared" ca="1" si="50"/>
        <v>-5.7595899693452246E-3</v>
      </c>
      <c r="H326" s="22">
        <f t="shared" ca="1" si="57"/>
        <v>5.9499999999999996E-3</v>
      </c>
      <c r="I326" s="22">
        <f t="shared" ca="1" si="57"/>
        <v>4.3200000000000002E-2</v>
      </c>
      <c r="J326" s="22">
        <f t="shared" ca="1" si="57"/>
        <v>69.819999999999993</v>
      </c>
      <c r="K326" s="22">
        <f t="shared" ca="1" si="57"/>
        <v>1.9E-3</v>
      </c>
      <c r="L326" s="22">
        <f t="shared" ca="1" si="57"/>
        <v>3.4999999999999996E-3</v>
      </c>
      <c r="M326" s="22">
        <f t="shared" ca="1" si="57"/>
        <v>1.6399999999999998E-2</v>
      </c>
      <c r="N326" s="22">
        <f t="shared" ca="1" si="57"/>
        <v>2.5399999999999999E-2</v>
      </c>
      <c r="O326" s="22">
        <f t="shared" ca="1" si="57"/>
        <v>3.1899999999999998E-2</v>
      </c>
      <c r="P326" s="23"/>
      <c r="Q326" s="23"/>
      <c r="R326" s="23"/>
      <c r="S326" s="23"/>
      <c r="T326" s="23"/>
      <c r="U326" s="23"/>
      <c r="V326" s="23"/>
      <c r="W326" s="23"/>
      <c r="X326" s="23"/>
      <c r="Y326" s="23"/>
      <c r="Z326" s="23"/>
    </row>
    <row r="327" spans="1:26" x14ac:dyDescent="0.55000000000000004">
      <c r="A327" s="6">
        <f t="shared" ca="1" si="51"/>
        <v>40025</v>
      </c>
      <c r="B327" s="22">
        <f t="shared" ca="1" si="56"/>
        <v>1.8E-3</v>
      </c>
      <c r="C327" s="22">
        <f t="shared" ca="1" si="56"/>
        <v>1.1299999999999999E-2</v>
      </c>
      <c r="D327" s="22">
        <f t="shared" ca="1" si="56"/>
        <v>3.5200000000000002E-2</v>
      </c>
      <c r="E327" s="22">
        <f t="shared" ca="1" si="48"/>
        <v>9.5000000000000001E-2</v>
      </c>
      <c r="F327" s="22">
        <f t="shared" ca="1" si="49"/>
        <v>-2.097161353676058E-2</v>
      </c>
      <c r="G327" s="22" t="str">
        <f t="shared" ca="1" si="50"/>
        <v/>
      </c>
      <c r="H327" s="22">
        <f t="shared" ca="1" si="57"/>
        <v>4.7938E-3</v>
      </c>
      <c r="I327" s="22">
        <f t="shared" ca="1" si="57"/>
        <v>4.3099999999999999E-2</v>
      </c>
      <c r="J327" s="22">
        <f t="shared" ca="1" si="57"/>
        <v>69.260000000000005</v>
      </c>
      <c r="K327" s="22">
        <f t="shared" ca="1" si="57"/>
        <v>1.8E-3</v>
      </c>
      <c r="L327" s="22">
        <f t="shared" ca="1" si="57"/>
        <v>2.5999999999999999E-3</v>
      </c>
      <c r="M327" s="22">
        <f t="shared" ca="1" si="57"/>
        <v>1.6200000000000003E-2</v>
      </c>
      <c r="N327" s="22">
        <f t="shared" ca="1" si="57"/>
        <v>2.53E-2</v>
      </c>
      <c r="O327" s="22">
        <f t="shared" ca="1" si="57"/>
        <v>3.1400000000000004E-2</v>
      </c>
      <c r="P327" s="23"/>
      <c r="Q327" s="23"/>
      <c r="R327" s="23"/>
      <c r="S327" s="23"/>
      <c r="T327" s="23"/>
      <c r="U327" s="23"/>
      <c r="V327" s="23"/>
      <c r="W327" s="23"/>
      <c r="X327" s="23"/>
      <c r="Y327" s="23"/>
      <c r="Z327" s="23"/>
    </row>
    <row r="328" spans="1:26" x14ac:dyDescent="0.55000000000000004">
      <c r="A328" s="6">
        <f t="shared" ca="1" si="51"/>
        <v>40056</v>
      </c>
      <c r="B328" s="22">
        <f t="shared" ref="B328:D347" ca="1" si="58">IF($A328="","",IF(ISERROR(IF(ISERROR(INDEX(FredRatesData_AllData,MATCH($A328-(MAX(0,WEEKDAY($A328,2)-5)),FredRatesData_Dates,0),MATCH(B$6,FredRatesData_IDs,0),1)/B$5),INDEX(FredRatesData_AllData,MATCH($A328-(MAX(0,WEEKDAY($A328,2)-5))-3,FredRatesData_Dates,0),MATCH(B$6,FredRatesData_IDs,0),1)/B$5,INDEX(FredRatesData_AllData,MATCH($A328-(MAX(0,WEEKDAY($A328,2)-5)),FredRatesData_Dates,0),MATCH(B$6,FredRatesData_IDs,0),1)/B$5)),"",IF(ISERROR(INDEX(FredRatesData_AllData,MATCH($A328-(MAX(0,WEEKDAY($A328,2)-5)),FredRatesData_Dates,0),MATCH(B$6,FredRatesData_IDs,0),1)/B$5),INDEX(FredRatesData_AllData,MATCH($A328-(MAX(0,WEEKDAY($A328,2)-5))-3,FredRatesData_Dates,0),MATCH(B$6,FredRatesData_IDs,0),1)/B$5,INDEX(FredRatesData_AllData,MATCH($A328-(MAX(0,WEEKDAY($A328,2)-5)),FredRatesData_Dates,0),MATCH(B$6,FredRatesData_IDs,0),1)/B$5)))</f>
        <v>1.5E-3</v>
      </c>
      <c r="C328" s="22">
        <f t="shared" ca="1" si="58"/>
        <v>9.7000000000000003E-3</v>
      </c>
      <c r="D328" s="22">
        <f t="shared" ca="1" si="58"/>
        <v>3.4000000000000002E-2</v>
      </c>
      <c r="E328" s="22">
        <f t="shared" ref="E328:E391" ca="1" si="59">IF(OR($A328="",ISERROR(INDEX(FredEcon_AllData,MATCH($A328,FredEcon_EndDates,0),MATCH(E$6,FredEcon_IDs,0),1)/E$5)),"",INDEX(FredEcon_AllData,MATCH($A328,FredEcon_EndDates,0),MATCH(E$6,FredEcon_IDs,0),1)/E$5)</f>
        <v>9.6000000000000002E-2</v>
      </c>
      <c r="F328" s="22">
        <f t="shared" ref="F328:F391" ca="1" si="60">IF(OR($A328="",ISERROR(INDEX(FredCPI_YoY,MATCH($A328,FredCPI_EndDates,0),1))),"",INDEX(FredCPI_YoY,MATCH($A328,FredCPI_EndDates,0),1))</f>
        <v>-1.4843486119606064E-2</v>
      </c>
      <c r="G328" s="22" t="str">
        <f t="shared" ref="G328:G391" ca="1" si="61">IF($A328="","",IF(ISERROR(INDEX(FredGDP_QoQSAAR,MATCH($A328,FredGDP_EndDates,0),1)),"",INDEX(FredGDP_QoQSAAR,MATCH($A328,FredGDP_EndDates,0),1)))</f>
        <v/>
      </c>
      <c r="H328" s="22">
        <f t="shared" ref="H328:O347" ca="1" si="62">IF($A328="","",IF(ISERROR(IF(ISERROR(INDEX(FredRatesData_AllData,MATCH($A328-(MAX(0,WEEKDAY($A328,2)-5)),FredRatesData_Dates,0),MATCH(H$6,FredRatesData_IDs,0),1)/H$5),INDEX(FredRatesData_AllData,MATCH($A328-(MAX(0,WEEKDAY($A328,2)-5))-3,FredRatesData_Dates,0),MATCH(H$6,FredRatesData_IDs,0),1)/H$5,INDEX(FredRatesData_AllData,MATCH($A328-(MAX(0,WEEKDAY($A328,2)-5)),FredRatesData_Dates,0),MATCH(H$6,FredRatesData_IDs,0),1)/H$5)),"",IF(ISERROR(INDEX(FredRatesData_AllData,MATCH($A328-(MAX(0,WEEKDAY($A328,2)-5)),FredRatesData_Dates,0),MATCH(H$6,FredRatesData_IDs,0),1)/H$5),INDEX(FredRatesData_AllData,MATCH($A328-(MAX(0,WEEKDAY($A328,2)-5))-3,FredRatesData_Dates,0),MATCH(H$6,FredRatesData_IDs,0),1)/H$5,INDEX(FredRatesData_AllData,MATCH($A328-(MAX(0,WEEKDAY($A328,2)-5)),FredRatesData_Dates,0),MATCH(H$6,FredRatesData_IDs,0),1)/H$5)))</f>
        <v>3.4749999999999998E-3</v>
      </c>
      <c r="I328" s="22">
        <f t="shared" ca="1" si="62"/>
        <v>4.1799999999999997E-2</v>
      </c>
      <c r="J328" s="22">
        <f t="shared" ca="1" si="62"/>
        <v>69.97</v>
      </c>
      <c r="K328" s="22">
        <f t="shared" ca="1" si="62"/>
        <v>1.5E-3</v>
      </c>
      <c r="L328" s="22">
        <f t="shared" ca="1" si="62"/>
        <v>2.3999999999999998E-3</v>
      </c>
      <c r="M328" s="22">
        <f t="shared" ca="1" si="62"/>
        <v>1.49E-2</v>
      </c>
      <c r="N328" s="22">
        <f t="shared" ca="1" si="62"/>
        <v>2.3900000000000001E-2</v>
      </c>
      <c r="O328" s="22">
        <f t="shared" ca="1" si="62"/>
        <v>3.0299999999999997E-2</v>
      </c>
      <c r="P328" s="23"/>
      <c r="Q328" s="23"/>
      <c r="R328" s="23"/>
      <c r="S328" s="23"/>
      <c r="T328" s="23"/>
      <c r="U328" s="23"/>
      <c r="V328" s="23"/>
      <c r="W328" s="23"/>
      <c r="X328" s="23"/>
      <c r="Y328" s="23"/>
      <c r="Z328" s="23"/>
    </row>
    <row r="329" spans="1:26" x14ac:dyDescent="0.55000000000000004">
      <c r="A329" s="6">
        <f t="shared" ref="A329:A392" ca="1" si="63">IF(A328="","",IF(ISERROR(DataMatrixFrequency/1),IF(EOMONTH(A328,1)&lt;=DataMatrixEndDate,EOMONTH(A328,1),""),IF((A328+DataMatrixFrequency)&lt;=DataMatrixEndDate,A328+DataMatrixFrequency,"")))</f>
        <v>40086</v>
      </c>
      <c r="B329" s="22">
        <f t="shared" ca="1" si="58"/>
        <v>7.000000000000001E-4</v>
      </c>
      <c r="C329" s="22">
        <f t="shared" ca="1" si="58"/>
        <v>9.4999999999999998E-3</v>
      </c>
      <c r="D329" s="22">
        <f t="shared" ca="1" si="58"/>
        <v>3.3099999999999997E-2</v>
      </c>
      <c r="E329" s="22">
        <f t="shared" ca="1" si="59"/>
        <v>9.8000000000000004E-2</v>
      </c>
      <c r="F329" s="22">
        <f t="shared" ca="1" si="60"/>
        <v>-1.2862059666427395E-2</v>
      </c>
      <c r="G329" s="22">
        <f t="shared" ca="1" si="61"/>
        <v>1.4564444030662926E-2</v>
      </c>
      <c r="H329" s="22">
        <f t="shared" ca="1" si="62"/>
        <v>2.8688000000000003E-3</v>
      </c>
      <c r="I329" s="22">
        <f t="shared" ca="1" si="62"/>
        <v>4.0300000000000002E-2</v>
      </c>
      <c r="J329" s="22">
        <f t="shared" ca="1" si="62"/>
        <v>70.459999999999994</v>
      </c>
      <c r="K329" s="22">
        <f t="shared" ca="1" si="62"/>
        <v>1.4000000000000002E-3</v>
      </c>
      <c r="L329" s="22">
        <f t="shared" ca="1" si="62"/>
        <v>1.8E-3</v>
      </c>
      <c r="M329" s="22">
        <f t="shared" ca="1" si="62"/>
        <v>1.4499999999999999E-2</v>
      </c>
      <c r="N329" s="22">
        <f t="shared" ca="1" si="62"/>
        <v>2.3099999999999999E-2</v>
      </c>
      <c r="O329" s="22">
        <f t="shared" ca="1" si="62"/>
        <v>2.9300000000000003E-2</v>
      </c>
      <c r="P329" s="23"/>
      <c r="Q329" s="23"/>
      <c r="R329" s="23"/>
      <c r="S329" s="23"/>
      <c r="T329" s="23"/>
      <c r="U329" s="23"/>
      <c r="V329" s="23"/>
      <c r="W329" s="23"/>
      <c r="X329" s="23"/>
      <c r="Y329" s="23"/>
      <c r="Z329" s="23"/>
    </row>
    <row r="330" spans="1:26" x14ac:dyDescent="0.55000000000000004">
      <c r="A330" s="6">
        <f t="shared" ca="1" si="63"/>
        <v>40117</v>
      </c>
      <c r="B330" s="22">
        <f t="shared" ca="1" si="58"/>
        <v>1.1000000000000001E-3</v>
      </c>
      <c r="C330" s="22">
        <f t="shared" ca="1" si="58"/>
        <v>9.0000000000000011E-3</v>
      </c>
      <c r="D330" s="22">
        <f t="shared" ca="1" si="58"/>
        <v>3.4099999999999998E-2</v>
      </c>
      <c r="E330" s="22">
        <f t="shared" ca="1" si="59"/>
        <v>0.1</v>
      </c>
      <c r="F330" s="22">
        <f t="shared" ca="1" si="60"/>
        <v>-1.8284827748612509E-3</v>
      </c>
      <c r="G330" s="22" t="str">
        <f t="shared" ca="1" si="61"/>
        <v/>
      </c>
      <c r="H330" s="22">
        <f t="shared" ca="1" si="62"/>
        <v>2.8062999999999999E-3</v>
      </c>
      <c r="I330" s="22">
        <f t="shared" ca="1" si="62"/>
        <v>4.2300000000000004E-2</v>
      </c>
      <c r="J330" s="22">
        <f t="shared" ca="1" si="62"/>
        <v>77.040000000000006</v>
      </c>
      <c r="K330" s="22">
        <f t="shared" ca="1" si="62"/>
        <v>5.0000000000000001E-4</v>
      </c>
      <c r="L330" s="22">
        <f t="shared" ca="1" si="62"/>
        <v>1.6000000000000001E-3</v>
      </c>
      <c r="M330" s="22">
        <f t="shared" ca="1" si="62"/>
        <v>1.43E-2</v>
      </c>
      <c r="N330" s="22">
        <f t="shared" ca="1" si="62"/>
        <v>2.3099999999999999E-2</v>
      </c>
      <c r="O330" s="22">
        <f t="shared" ca="1" si="62"/>
        <v>2.98E-2</v>
      </c>
      <c r="P330" s="23"/>
      <c r="Q330" s="23"/>
      <c r="R330" s="23"/>
      <c r="S330" s="23"/>
      <c r="T330" s="23"/>
      <c r="U330" s="23"/>
      <c r="V330" s="23"/>
      <c r="W330" s="23"/>
      <c r="X330" s="23"/>
      <c r="Y330" s="23"/>
      <c r="Z330" s="23"/>
    </row>
    <row r="331" spans="1:26" x14ac:dyDescent="0.55000000000000004">
      <c r="A331" s="6">
        <f t="shared" ca="1" si="63"/>
        <v>40147</v>
      </c>
      <c r="B331" s="22">
        <f t="shared" ca="1" si="58"/>
        <v>1.2999999999999999E-3</v>
      </c>
      <c r="C331" s="22">
        <f t="shared" ca="1" si="58"/>
        <v>6.7000000000000002E-3</v>
      </c>
      <c r="D331" s="22">
        <f t="shared" ca="1" si="58"/>
        <v>3.2099999999999997E-2</v>
      </c>
      <c r="E331" s="22">
        <f t="shared" ca="1" si="59"/>
        <v>9.9000000000000005E-2</v>
      </c>
      <c r="F331" s="22">
        <f t="shared" ca="1" si="60"/>
        <v>1.8382958691302909E-2</v>
      </c>
      <c r="G331" s="22" t="str">
        <f t="shared" ca="1" si="61"/>
        <v/>
      </c>
      <c r="H331" s="22">
        <f t="shared" ca="1" si="62"/>
        <v>2.5655999999999999E-3</v>
      </c>
      <c r="I331" s="22">
        <f t="shared" ca="1" si="62"/>
        <v>4.2000000000000003E-2</v>
      </c>
      <c r="J331" s="22">
        <f t="shared" ca="1" si="62"/>
        <v>77.19</v>
      </c>
      <c r="K331" s="22">
        <f t="shared" ca="1" si="62"/>
        <v>5.9999999999999995E-4</v>
      </c>
      <c r="L331" s="22">
        <f t="shared" ca="1" si="62"/>
        <v>1.5E-3</v>
      </c>
      <c r="M331" s="22">
        <f t="shared" ca="1" si="62"/>
        <v>1.1200000000000002E-2</v>
      </c>
      <c r="N331" s="22">
        <f t="shared" ca="1" si="62"/>
        <v>2.0099999999999996E-2</v>
      </c>
      <c r="O331" s="22">
        <f t="shared" ca="1" si="62"/>
        <v>2.69E-2</v>
      </c>
      <c r="P331" s="23"/>
      <c r="Q331" s="23"/>
      <c r="R331" s="23"/>
      <c r="S331" s="23"/>
      <c r="T331" s="23"/>
      <c r="U331" s="23"/>
      <c r="V331" s="23"/>
      <c r="W331" s="23"/>
      <c r="X331" s="23"/>
      <c r="Y331" s="23"/>
      <c r="Z331" s="23"/>
    </row>
    <row r="332" spans="1:26" x14ac:dyDescent="0.55000000000000004">
      <c r="A332" s="6">
        <f t="shared" ca="1" si="63"/>
        <v>40178</v>
      </c>
      <c r="B332" s="22">
        <f t="shared" ca="1" si="58"/>
        <v>5.0000000000000001E-4</v>
      </c>
      <c r="C332" s="22">
        <f t="shared" ca="1" si="58"/>
        <v>1.1399999999999999E-2</v>
      </c>
      <c r="D332" s="22">
        <f t="shared" ca="1" si="58"/>
        <v>3.85E-2</v>
      </c>
      <c r="E332" s="22">
        <f t="shared" ca="1" si="59"/>
        <v>9.9000000000000005E-2</v>
      </c>
      <c r="F332" s="22">
        <f t="shared" ca="1" si="60"/>
        <v>2.7213311262058282E-2</v>
      </c>
      <c r="G332" s="22">
        <f t="shared" ca="1" si="61"/>
        <v>4.3935364168092406E-2</v>
      </c>
      <c r="H332" s="22">
        <f t="shared" ca="1" si="62"/>
        <v>2.5063000000000004E-3</v>
      </c>
      <c r="I332" s="22">
        <f t="shared" ca="1" si="62"/>
        <v>4.6300000000000001E-2</v>
      </c>
      <c r="J332" s="22">
        <f t="shared" ca="1" si="62"/>
        <v>79.39</v>
      </c>
      <c r="K332" s="22">
        <f t="shared" ca="1" si="62"/>
        <v>5.9999999999999995E-4</v>
      </c>
      <c r="L332" s="22">
        <f t="shared" ca="1" si="62"/>
        <v>2E-3</v>
      </c>
      <c r="M332" s="22">
        <f t="shared" ca="1" si="62"/>
        <v>1.7000000000000001E-2</v>
      </c>
      <c r="N332" s="22">
        <f t="shared" ca="1" si="62"/>
        <v>2.69E-2</v>
      </c>
      <c r="O332" s="22">
        <f t="shared" ca="1" si="62"/>
        <v>3.39E-2</v>
      </c>
      <c r="P332" s="23"/>
      <c r="Q332" s="23"/>
      <c r="R332" s="23"/>
      <c r="S332" s="23"/>
      <c r="T332" s="23"/>
      <c r="U332" s="23"/>
      <c r="V332" s="23"/>
      <c r="W332" s="23"/>
      <c r="X332" s="23"/>
      <c r="Y332" s="23"/>
      <c r="Z332" s="23"/>
    </row>
    <row r="333" spans="1:26" x14ac:dyDescent="0.55000000000000004">
      <c r="A333" s="6">
        <f t="shared" ca="1" si="63"/>
        <v>40209</v>
      </c>
      <c r="B333" s="22">
        <f t="shared" ca="1" si="58"/>
        <v>1.1999999999999999E-3</v>
      </c>
      <c r="C333" s="22">
        <f t="shared" ca="1" si="58"/>
        <v>8.199999999999999E-3</v>
      </c>
      <c r="D333" s="22">
        <f t="shared" ca="1" si="58"/>
        <v>3.6299999999999999E-2</v>
      </c>
      <c r="E333" s="22">
        <f t="shared" ca="1" si="59"/>
        <v>9.8000000000000004E-2</v>
      </c>
      <c r="F333" s="22">
        <f t="shared" ca="1" si="60"/>
        <v>2.6257086429576137E-2</v>
      </c>
      <c r="G333" s="22" t="str">
        <f t="shared" ca="1" si="61"/>
        <v/>
      </c>
      <c r="H333" s="22">
        <f t="shared" ca="1" si="62"/>
        <v>2.4905999999999999E-3</v>
      </c>
      <c r="I333" s="22">
        <f t="shared" ca="1" si="62"/>
        <v>4.5100000000000001E-2</v>
      </c>
      <c r="J333" s="22">
        <f t="shared" ca="1" si="62"/>
        <v>72.849999999999994</v>
      </c>
      <c r="K333" s="22">
        <f t="shared" ca="1" si="62"/>
        <v>8.0000000000000004E-4</v>
      </c>
      <c r="L333" s="22">
        <f t="shared" ca="1" si="62"/>
        <v>1.5E-3</v>
      </c>
      <c r="M333" s="22">
        <f t="shared" ca="1" si="62"/>
        <v>1.38E-2</v>
      </c>
      <c r="N333" s="22">
        <f t="shared" ca="1" si="62"/>
        <v>2.3399999999999997E-2</v>
      </c>
      <c r="O333" s="22">
        <f t="shared" ca="1" si="62"/>
        <v>3.0800000000000001E-2</v>
      </c>
      <c r="P333" s="23"/>
      <c r="Q333" s="23"/>
      <c r="R333" s="23"/>
      <c r="S333" s="23"/>
      <c r="T333" s="23"/>
      <c r="U333" s="23"/>
      <c r="V333" s="23"/>
      <c r="W333" s="23"/>
      <c r="X333" s="23"/>
      <c r="Y333" s="23"/>
      <c r="Z333" s="23"/>
    </row>
    <row r="334" spans="1:26" x14ac:dyDescent="0.55000000000000004">
      <c r="A334" s="6">
        <f t="shared" ca="1" si="63"/>
        <v>40237</v>
      </c>
      <c r="B334" s="22">
        <f t="shared" ca="1" si="58"/>
        <v>1.2999999999999999E-3</v>
      </c>
      <c r="C334" s="22">
        <f t="shared" ca="1" si="58"/>
        <v>8.1000000000000013E-3</v>
      </c>
      <c r="D334" s="22">
        <f t="shared" ca="1" si="58"/>
        <v>3.61E-2</v>
      </c>
      <c r="E334" s="22">
        <f t="shared" ca="1" si="59"/>
        <v>9.8000000000000004E-2</v>
      </c>
      <c r="F334" s="22">
        <f t="shared" ca="1" si="60"/>
        <v>2.1433317781453631E-2</v>
      </c>
      <c r="G334" s="22" t="str">
        <f t="shared" ca="1" si="61"/>
        <v/>
      </c>
      <c r="H334" s="22">
        <f t="shared" ca="1" si="62"/>
        <v>2.5169000000000003E-3</v>
      </c>
      <c r="I334" s="22">
        <f t="shared" ca="1" si="62"/>
        <v>4.5499999999999999E-2</v>
      </c>
      <c r="J334" s="22">
        <f t="shared" ca="1" si="62"/>
        <v>79.72</v>
      </c>
      <c r="K334" s="22">
        <f t="shared" ca="1" si="62"/>
        <v>1.2999999999999999E-3</v>
      </c>
      <c r="L334" s="22">
        <f t="shared" ca="1" si="62"/>
        <v>1.9E-3</v>
      </c>
      <c r="M334" s="22">
        <f t="shared" ca="1" si="62"/>
        <v>1.3600000000000001E-2</v>
      </c>
      <c r="N334" s="22">
        <f t="shared" ca="1" si="62"/>
        <v>2.3E-2</v>
      </c>
      <c r="O334" s="22">
        <f t="shared" ca="1" si="62"/>
        <v>3.0499999999999999E-2</v>
      </c>
      <c r="P334" s="23"/>
      <c r="Q334" s="23"/>
      <c r="R334" s="23"/>
      <c r="S334" s="23"/>
      <c r="T334" s="23"/>
      <c r="U334" s="23"/>
      <c r="V334" s="23"/>
      <c r="W334" s="23"/>
      <c r="X334" s="23"/>
      <c r="Y334" s="23"/>
      <c r="Z334" s="23"/>
    </row>
    <row r="335" spans="1:26" x14ac:dyDescent="0.55000000000000004">
      <c r="A335" s="6">
        <f t="shared" ca="1" si="63"/>
        <v>40268</v>
      </c>
      <c r="B335" s="22">
        <f t="shared" ca="1" si="58"/>
        <v>8.9999999999999998E-4</v>
      </c>
      <c r="C335" s="22">
        <f t="shared" ca="1" si="58"/>
        <v>1.0200000000000001E-2</v>
      </c>
      <c r="D335" s="22">
        <f t="shared" ca="1" si="58"/>
        <v>3.8399999999999997E-2</v>
      </c>
      <c r="E335" s="22">
        <f t="shared" ca="1" si="59"/>
        <v>9.9000000000000005E-2</v>
      </c>
      <c r="F335" s="22">
        <f t="shared" ca="1" si="60"/>
        <v>2.3139594469439473E-2</v>
      </c>
      <c r="G335" s="22">
        <f t="shared" ca="1" si="61"/>
        <v>1.5391189587848686E-2</v>
      </c>
      <c r="H335" s="22">
        <f t="shared" ca="1" si="62"/>
        <v>2.9149999999999996E-3</v>
      </c>
      <c r="I335" s="22">
        <f t="shared" ca="1" si="62"/>
        <v>4.7199999999999999E-2</v>
      </c>
      <c r="J335" s="22">
        <f t="shared" ca="1" si="62"/>
        <v>83.45</v>
      </c>
      <c r="K335" s="22">
        <f t="shared" ca="1" si="62"/>
        <v>1.6000000000000001E-3</v>
      </c>
      <c r="L335" s="22">
        <f t="shared" ca="1" si="62"/>
        <v>2.3999999999999998E-3</v>
      </c>
      <c r="M335" s="22">
        <f t="shared" ca="1" si="62"/>
        <v>1.6E-2</v>
      </c>
      <c r="N335" s="22">
        <f t="shared" ca="1" si="62"/>
        <v>2.5499999999999998E-2</v>
      </c>
      <c r="O335" s="22">
        <f t="shared" ca="1" si="62"/>
        <v>3.2799999999999996E-2</v>
      </c>
      <c r="P335" s="23"/>
      <c r="Q335" s="23"/>
      <c r="R335" s="23"/>
      <c r="S335" s="23"/>
      <c r="T335" s="23"/>
      <c r="U335" s="23"/>
      <c r="V335" s="23"/>
      <c r="W335" s="23"/>
      <c r="X335" s="23"/>
      <c r="Y335" s="23"/>
      <c r="Z335" s="23"/>
    </row>
    <row r="336" spans="1:26" x14ac:dyDescent="0.55000000000000004">
      <c r="A336" s="6">
        <f t="shared" ca="1" si="63"/>
        <v>40298</v>
      </c>
      <c r="B336" s="22">
        <f t="shared" ca="1" si="58"/>
        <v>2E-3</v>
      </c>
      <c r="C336" s="22">
        <f t="shared" ca="1" si="58"/>
        <v>9.7000000000000003E-3</v>
      </c>
      <c r="D336" s="22">
        <f t="shared" ca="1" si="58"/>
        <v>3.6900000000000002E-2</v>
      </c>
      <c r="E336" s="22">
        <f t="shared" ca="1" si="59"/>
        <v>9.9000000000000005E-2</v>
      </c>
      <c r="F336" s="22">
        <f t="shared" ca="1" si="60"/>
        <v>2.2364471956480836E-2</v>
      </c>
      <c r="G336" s="22" t="str">
        <f t="shared" ca="1" si="61"/>
        <v/>
      </c>
      <c r="H336" s="22">
        <f t="shared" ca="1" si="62"/>
        <v>3.4655999999999997E-3</v>
      </c>
      <c r="I336" s="22">
        <f t="shared" ca="1" si="62"/>
        <v>4.53E-2</v>
      </c>
      <c r="J336" s="22">
        <f t="shared" ca="1" si="62"/>
        <v>86.07</v>
      </c>
      <c r="K336" s="22">
        <f t="shared" ca="1" si="62"/>
        <v>1.6000000000000001E-3</v>
      </c>
      <c r="L336" s="22">
        <f t="shared" ca="1" si="62"/>
        <v>2.5000000000000001E-3</v>
      </c>
      <c r="M336" s="22">
        <f t="shared" ca="1" si="62"/>
        <v>1.5100000000000001E-2</v>
      </c>
      <c r="N336" s="22">
        <f t="shared" ca="1" si="62"/>
        <v>2.4300000000000002E-2</v>
      </c>
      <c r="O336" s="22">
        <f t="shared" ca="1" si="62"/>
        <v>3.1200000000000002E-2</v>
      </c>
      <c r="P336" s="23"/>
      <c r="Q336" s="23"/>
      <c r="R336" s="23"/>
      <c r="S336" s="23"/>
      <c r="T336" s="23"/>
      <c r="U336" s="23"/>
      <c r="V336" s="23"/>
      <c r="W336" s="23"/>
      <c r="X336" s="23"/>
      <c r="Y336" s="23"/>
      <c r="Z336" s="23"/>
    </row>
    <row r="337" spans="1:26" x14ac:dyDescent="0.55000000000000004">
      <c r="A337" s="6">
        <f t="shared" ca="1" si="63"/>
        <v>40329</v>
      </c>
      <c r="B337" s="22">
        <f t="shared" ca="1" si="58"/>
        <v>1.9E-3</v>
      </c>
      <c r="C337" s="22">
        <f t="shared" ca="1" si="58"/>
        <v>7.6E-3</v>
      </c>
      <c r="D337" s="22">
        <f t="shared" ca="1" si="58"/>
        <v>3.3099999999999997E-2</v>
      </c>
      <c r="E337" s="22">
        <f t="shared" ca="1" si="59"/>
        <v>9.6000000000000002E-2</v>
      </c>
      <c r="F337" s="22">
        <f t="shared" ca="1" si="60"/>
        <v>2.0209860840939786E-2</v>
      </c>
      <c r="G337" s="22" t="str">
        <f t="shared" ca="1" si="61"/>
        <v/>
      </c>
      <c r="H337" s="22">
        <f t="shared" ca="1" si="62"/>
        <v>5.3625000000000001E-3</v>
      </c>
      <c r="I337" s="22">
        <f t="shared" ca="1" si="62"/>
        <v>4.2199999999999994E-2</v>
      </c>
      <c r="J337" s="22">
        <f t="shared" ca="1" si="62"/>
        <v>74</v>
      </c>
      <c r="K337" s="22">
        <f t="shared" ca="1" si="62"/>
        <v>1.6000000000000001E-3</v>
      </c>
      <c r="L337" s="22">
        <f t="shared" ca="1" si="62"/>
        <v>2.2000000000000001E-3</v>
      </c>
      <c r="M337" s="22">
        <f t="shared" ca="1" si="62"/>
        <v>1.26E-2</v>
      </c>
      <c r="N337" s="22">
        <f t="shared" ca="1" si="62"/>
        <v>2.1000000000000001E-2</v>
      </c>
      <c r="O337" s="22">
        <f t="shared" ca="1" si="62"/>
        <v>2.75E-2</v>
      </c>
      <c r="P337" s="23"/>
      <c r="Q337" s="23"/>
      <c r="R337" s="23"/>
      <c r="S337" s="23"/>
      <c r="T337" s="23"/>
      <c r="U337" s="23"/>
      <c r="V337" s="23"/>
      <c r="W337" s="23"/>
      <c r="X337" s="23"/>
      <c r="Y337" s="23"/>
      <c r="Z337" s="23"/>
    </row>
    <row r="338" spans="1:26" x14ac:dyDescent="0.55000000000000004">
      <c r="A338" s="6">
        <f t="shared" ca="1" si="63"/>
        <v>40359</v>
      </c>
      <c r="B338" s="22">
        <f t="shared" ca="1" si="58"/>
        <v>8.9999999999999998E-4</v>
      </c>
      <c r="C338" s="22">
        <f t="shared" ca="1" si="58"/>
        <v>6.0999999999999995E-3</v>
      </c>
      <c r="D338" s="22">
        <f t="shared" ca="1" si="58"/>
        <v>2.9700000000000001E-2</v>
      </c>
      <c r="E338" s="22">
        <f t="shared" ca="1" si="59"/>
        <v>9.4E-2</v>
      </c>
      <c r="F338" s="22">
        <f t="shared" ca="1" si="60"/>
        <v>1.053348972845658E-2</v>
      </c>
      <c r="G338" s="22">
        <f t="shared" ca="1" si="61"/>
        <v>3.6881132159314767E-2</v>
      </c>
      <c r="H338" s="22">
        <f t="shared" ca="1" si="62"/>
        <v>5.3393999999999994E-3</v>
      </c>
      <c r="I338" s="22">
        <f t="shared" ca="1" si="62"/>
        <v>3.9100000000000003E-2</v>
      </c>
      <c r="J338" s="22">
        <f t="shared" ca="1" si="62"/>
        <v>75.59</v>
      </c>
      <c r="K338" s="22">
        <f t="shared" ca="1" si="62"/>
        <v>1.8E-3</v>
      </c>
      <c r="L338" s="22">
        <f t="shared" ca="1" si="62"/>
        <v>2.2000000000000001E-3</v>
      </c>
      <c r="M338" s="22">
        <f t="shared" ca="1" si="62"/>
        <v>0.01</v>
      </c>
      <c r="N338" s="22">
        <f t="shared" ca="1" si="62"/>
        <v>1.7899999999999999E-2</v>
      </c>
      <c r="O338" s="22">
        <f t="shared" ca="1" si="62"/>
        <v>2.4199999999999999E-2</v>
      </c>
      <c r="P338" s="23"/>
      <c r="Q338" s="23"/>
      <c r="R338" s="23"/>
      <c r="S338" s="23"/>
      <c r="T338" s="23"/>
      <c r="U338" s="23"/>
      <c r="V338" s="23"/>
      <c r="W338" s="23"/>
      <c r="X338" s="23"/>
      <c r="Y338" s="23"/>
      <c r="Z338" s="23"/>
    </row>
    <row r="339" spans="1:26" x14ac:dyDescent="0.55000000000000004">
      <c r="A339" s="6">
        <f t="shared" ca="1" si="63"/>
        <v>40390</v>
      </c>
      <c r="B339" s="22">
        <f t="shared" ca="1" si="58"/>
        <v>1.8E-3</v>
      </c>
      <c r="C339" s="22">
        <f t="shared" ca="1" si="58"/>
        <v>5.5000000000000005E-3</v>
      </c>
      <c r="D339" s="22">
        <f t="shared" ca="1" si="58"/>
        <v>2.9399999999999999E-2</v>
      </c>
      <c r="E339" s="22">
        <f t="shared" ca="1" si="59"/>
        <v>9.4E-2</v>
      </c>
      <c r="F339" s="22">
        <f t="shared" ca="1" si="60"/>
        <v>1.2351927783014638E-2</v>
      </c>
      <c r="G339" s="22" t="str">
        <f t="shared" ca="1" si="61"/>
        <v/>
      </c>
      <c r="H339" s="22">
        <f t="shared" ca="1" si="62"/>
        <v>4.5374999999999999E-3</v>
      </c>
      <c r="I339" s="22">
        <f t="shared" ca="1" si="62"/>
        <v>3.9800000000000002E-2</v>
      </c>
      <c r="J339" s="22">
        <f t="shared" ca="1" si="62"/>
        <v>78.849999999999994</v>
      </c>
      <c r="K339" s="22">
        <f t="shared" ca="1" si="62"/>
        <v>1.5E-3</v>
      </c>
      <c r="L339" s="22">
        <f t="shared" ca="1" si="62"/>
        <v>2E-3</v>
      </c>
      <c r="M339" s="22">
        <f t="shared" ca="1" si="62"/>
        <v>8.3999999999999995E-3</v>
      </c>
      <c r="N339" s="22">
        <f t="shared" ca="1" si="62"/>
        <v>1.6E-2</v>
      </c>
      <c r="O339" s="22">
        <f t="shared" ca="1" si="62"/>
        <v>2.3E-2</v>
      </c>
      <c r="P339" s="23"/>
      <c r="Q339" s="23"/>
      <c r="R339" s="23"/>
      <c r="S339" s="23"/>
      <c r="T339" s="23"/>
      <c r="U339" s="23"/>
      <c r="V339" s="23"/>
      <c r="W339" s="23"/>
      <c r="X339" s="23"/>
      <c r="Y339" s="23"/>
      <c r="Z339" s="23"/>
    </row>
    <row r="340" spans="1:26" x14ac:dyDescent="0.55000000000000004">
      <c r="A340" s="6">
        <f t="shared" ca="1" si="63"/>
        <v>40421</v>
      </c>
      <c r="B340" s="22">
        <f t="shared" ca="1" si="58"/>
        <v>2.0999999999999999E-3</v>
      </c>
      <c r="C340" s="22">
        <f t="shared" ca="1" si="58"/>
        <v>4.6999999999999993E-3</v>
      </c>
      <c r="D340" s="22">
        <f t="shared" ca="1" si="58"/>
        <v>2.4700000000000003E-2</v>
      </c>
      <c r="E340" s="22">
        <f t="shared" ca="1" si="59"/>
        <v>9.5000000000000001E-2</v>
      </c>
      <c r="F340" s="22">
        <f t="shared" ca="1" si="60"/>
        <v>1.1481045618392027E-2</v>
      </c>
      <c r="G340" s="22" t="str">
        <f t="shared" ca="1" si="61"/>
        <v/>
      </c>
      <c r="H340" s="22">
        <f t="shared" ca="1" si="62"/>
        <v>2.9563000000000002E-3</v>
      </c>
      <c r="I340" s="22">
        <f t="shared" ca="1" si="62"/>
        <v>3.5200000000000002E-2</v>
      </c>
      <c r="J340" s="22">
        <f t="shared" ca="1" si="62"/>
        <v>71.930000000000007</v>
      </c>
      <c r="K340" s="22">
        <f t="shared" ca="1" si="62"/>
        <v>1.4000000000000002E-3</v>
      </c>
      <c r="L340" s="22">
        <f t="shared" ca="1" si="62"/>
        <v>1.9E-3</v>
      </c>
      <c r="M340" s="22">
        <f t="shared" ca="1" si="62"/>
        <v>7.1999999999999998E-3</v>
      </c>
      <c r="N340" s="22">
        <f t="shared" ca="1" si="62"/>
        <v>1.3300000000000001E-2</v>
      </c>
      <c r="O340" s="22">
        <f t="shared" ca="1" si="62"/>
        <v>1.9199999999999998E-2</v>
      </c>
      <c r="P340" s="23"/>
      <c r="Q340" s="23"/>
      <c r="R340" s="23"/>
      <c r="S340" s="23"/>
      <c r="T340" s="23"/>
      <c r="U340" s="23"/>
      <c r="V340" s="23"/>
      <c r="W340" s="23"/>
      <c r="X340" s="23"/>
      <c r="Y340" s="23"/>
      <c r="Z340" s="23"/>
    </row>
    <row r="341" spans="1:26" x14ac:dyDescent="0.55000000000000004">
      <c r="A341" s="6">
        <f t="shared" ca="1" si="63"/>
        <v>40451</v>
      </c>
      <c r="B341" s="22">
        <f t="shared" ca="1" si="58"/>
        <v>1.5E-3</v>
      </c>
      <c r="C341" s="22">
        <f t="shared" ca="1" si="58"/>
        <v>4.1999999999999997E-3</v>
      </c>
      <c r="D341" s="22">
        <f t="shared" ca="1" si="58"/>
        <v>2.53E-2</v>
      </c>
      <c r="E341" s="22">
        <f t="shared" ca="1" si="59"/>
        <v>9.5000000000000001E-2</v>
      </c>
      <c r="F341" s="22">
        <f t="shared" ca="1" si="60"/>
        <v>1.1436826581592729E-2</v>
      </c>
      <c r="G341" s="22">
        <f t="shared" ca="1" si="61"/>
        <v>2.9488450967351199E-2</v>
      </c>
      <c r="H341" s="22">
        <f t="shared" ca="1" si="62"/>
        <v>2.8999999999999998E-3</v>
      </c>
      <c r="I341" s="22">
        <f t="shared" ca="1" si="62"/>
        <v>3.6900000000000002E-2</v>
      </c>
      <c r="J341" s="22">
        <f t="shared" ca="1" si="62"/>
        <v>79.95</v>
      </c>
      <c r="K341" s="22">
        <f t="shared" ca="1" si="62"/>
        <v>1.6000000000000001E-3</v>
      </c>
      <c r="L341" s="22">
        <f t="shared" ca="1" si="62"/>
        <v>1.9E-3</v>
      </c>
      <c r="M341" s="22">
        <f t="shared" ca="1" si="62"/>
        <v>6.4000000000000003E-3</v>
      </c>
      <c r="N341" s="22">
        <f t="shared" ca="1" si="62"/>
        <v>1.2699999999999999E-2</v>
      </c>
      <c r="O341" s="22">
        <f t="shared" ca="1" si="62"/>
        <v>1.9099999999999999E-2</v>
      </c>
      <c r="P341" s="23"/>
      <c r="Q341" s="23"/>
      <c r="R341" s="23"/>
      <c r="S341" s="23"/>
      <c r="T341" s="23"/>
      <c r="U341" s="23"/>
      <c r="V341" s="23"/>
      <c r="W341" s="23"/>
      <c r="X341" s="23"/>
      <c r="Y341" s="23"/>
      <c r="Z341" s="23"/>
    </row>
    <row r="342" spans="1:26" x14ac:dyDescent="0.55000000000000004">
      <c r="A342" s="6">
        <f t="shared" ca="1" si="63"/>
        <v>40482</v>
      </c>
      <c r="B342" s="22">
        <f t="shared" ca="1" si="58"/>
        <v>2E-3</v>
      </c>
      <c r="C342" s="22">
        <f t="shared" ca="1" si="58"/>
        <v>3.4000000000000002E-3</v>
      </c>
      <c r="D342" s="22">
        <f t="shared" ca="1" si="58"/>
        <v>2.63E-2</v>
      </c>
      <c r="E342" s="22">
        <f t="shared" ca="1" si="59"/>
        <v>9.4E-2</v>
      </c>
      <c r="F342" s="22">
        <f t="shared" ca="1" si="60"/>
        <v>1.1721876055269531E-2</v>
      </c>
      <c r="G342" s="22" t="str">
        <f t="shared" ca="1" si="61"/>
        <v/>
      </c>
      <c r="H342" s="22">
        <f t="shared" ca="1" si="62"/>
        <v>2.8594000000000002E-3</v>
      </c>
      <c r="I342" s="22">
        <f t="shared" ca="1" si="62"/>
        <v>3.9900000000000005E-2</v>
      </c>
      <c r="J342" s="22">
        <f t="shared" ca="1" si="62"/>
        <v>81.45</v>
      </c>
      <c r="K342" s="22">
        <f t="shared" ca="1" si="62"/>
        <v>1.1999999999999999E-3</v>
      </c>
      <c r="L342" s="22">
        <f t="shared" ca="1" si="62"/>
        <v>1.7000000000000001E-3</v>
      </c>
      <c r="M342" s="22">
        <f t="shared" ca="1" si="62"/>
        <v>5.1000000000000004E-3</v>
      </c>
      <c r="N342" s="22">
        <f t="shared" ca="1" si="62"/>
        <v>1.1699999999999999E-2</v>
      </c>
      <c r="O342" s="22">
        <f t="shared" ca="1" si="62"/>
        <v>1.89E-2</v>
      </c>
      <c r="P342" s="23"/>
      <c r="Q342" s="23"/>
      <c r="R342" s="23"/>
      <c r="S342" s="23"/>
      <c r="T342" s="23"/>
      <c r="U342" s="23"/>
      <c r="V342" s="23"/>
      <c r="W342" s="23"/>
      <c r="X342" s="23"/>
      <c r="Y342" s="23"/>
      <c r="Z342" s="23"/>
    </row>
    <row r="343" spans="1:26" x14ac:dyDescent="0.55000000000000004">
      <c r="A343" s="6">
        <f t="shared" ca="1" si="63"/>
        <v>40512</v>
      </c>
      <c r="B343" s="22">
        <f t="shared" ca="1" si="58"/>
        <v>2E-3</v>
      </c>
      <c r="C343" s="22">
        <f t="shared" ca="1" si="58"/>
        <v>4.5000000000000005E-3</v>
      </c>
      <c r="D343" s="22">
        <f t="shared" ca="1" si="58"/>
        <v>2.81E-2</v>
      </c>
      <c r="E343" s="22">
        <f t="shared" ca="1" si="59"/>
        <v>9.8000000000000004E-2</v>
      </c>
      <c r="F343" s="22">
        <f t="shared" ca="1" si="60"/>
        <v>1.1431609115702734E-2</v>
      </c>
      <c r="G343" s="22" t="str">
        <f t="shared" ca="1" si="61"/>
        <v/>
      </c>
      <c r="H343" s="22">
        <f t="shared" ca="1" si="62"/>
        <v>3.0031000000000003E-3</v>
      </c>
      <c r="I343" s="22">
        <f t="shared" ca="1" si="62"/>
        <v>4.1200000000000001E-2</v>
      </c>
      <c r="J343" s="22">
        <f t="shared" ca="1" si="62"/>
        <v>84.12</v>
      </c>
      <c r="K343" s="22">
        <f t="shared" ca="1" si="62"/>
        <v>1.7000000000000001E-3</v>
      </c>
      <c r="L343" s="22">
        <f t="shared" ca="1" si="62"/>
        <v>2.0999999999999999E-3</v>
      </c>
      <c r="M343" s="22">
        <f t="shared" ca="1" si="62"/>
        <v>7.1999999999999998E-3</v>
      </c>
      <c r="N343" s="22">
        <f t="shared" ca="1" si="62"/>
        <v>1.47E-2</v>
      </c>
      <c r="O343" s="22">
        <f t="shared" ca="1" si="62"/>
        <v>2.1600000000000001E-2</v>
      </c>
      <c r="P343" s="23"/>
      <c r="Q343" s="23"/>
      <c r="R343" s="23"/>
      <c r="S343" s="23"/>
      <c r="T343" s="23"/>
      <c r="U343" s="23"/>
      <c r="V343" s="23"/>
      <c r="W343" s="23"/>
      <c r="X343" s="23"/>
      <c r="Y343" s="23"/>
      <c r="Z343" s="23"/>
    </row>
    <row r="344" spans="1:26" x14ac:dyDescent="0.55000000000000004">
      <c r="A344" s="6">
        <f t="shared" ca="1" si="63"/>
        <v>40543</v>
      </c>
      <c r="B344" s="22">
        <f t="shared" ca="1" si="58"/>
        <v>1.2999999999999999E-3</v>
      </c>
      <c r="C344" s="22">
        <f t="shared" ca="1" si="58"/>
        <v>6.0999999999999995E-3</v>
      </c>
      <c r="D344" s="22">
        <f t="shared" ca="1" si="58"/>
        <v>3.3000000000000002E-2</v>
      </c>
      <c r="E344" s="22">
        <f t="shared" ca="1" si="59"/>
        <v>9.3000000000000013E-2</v>
      </c>
      <c r="F344" s="22">
        <f t="shared" ca="1" si="60"/>
        <v>1.4957235273143077E-2</v>
      </c>
      <c r="G344" s="22">
        <f t="shared" ca="1" si="61"/>
        <v>2.0076101487451758E-2</v>
      </c>
      <c r="H344" s="22">
        <f t="shared" ca="1" si="62"/>
        <v>3.0281000000000001E-3</v>
      </c>
      <c r="I344" s="22">
        <f t="shared" ca="1" si="62"/>
        <v>4.3400000000000001E-2</v>
      </c>
      <c r="J344" s="22">
        <f t="shared" ca="1" si="62"/>
        <v>91.38</v>
      </c>
      <c r="K344" s="22">
        <f t="shared" ca="1" si="62"/>
        <v>1.1999999999999999E-3</v>
      </c>
      <c r="L344" s="22">
        <f t="shared" ca="1" si="62"/>
        <v>1.9E-3</v>
      </c>
      <c r="M344" s="22">
        <f t="shared" ca="1" si="62"/>
        <v>1.0200000000000001E-2</v>
      </c>
      <c r="N344" s="22">
        <f t="shared" ca="1" si="62"/>
        <v>2.0099999999999996E-2</v>
      </c>
      <c r="O344" s="22">
        <f t="shared" ca="1" si="62"/>
        <v>2.7099999999999999E-2</v>
      </c>
      <c r="P344" s="23"/>
      <c r="Q344" s="23"/>
      <c r="R344" s="23"/>
      <c r="S344" s="23"/>
      <c r="T344" s="23"/>
      <c r="U344" s="23"/>
      <c r="V344" s="23"/>
      <c r="W344" s="23"/>
      <c r="X344" s="23"/>
      <c r="Y344" s="23"/>
      <c r="Z344" s="23"/>
    </row>
    <row r="345" spans="1:26" x14ac:dyDescent="0.55000000000000004">
      <c r="A345" s="6">
        <f t="shared" ca="1" si="63"/>
        <v>40574</v>
      </c>
      <c r="B345" s="22">
        <f t="shared" ca="1" si="58"/>
        <v>1.7000000000000001E-3</v>
      </c>
      <c r="C345" s="22">
        <f t="shared" ca="1" si="58"/>
        <v>5.7999999999999996E-3</v>
      </c>
      <c r="D345" s="22">
        <f t="shared" ca="1" si="58"/>
        <v>3.4200000000000001E-2</v>
      </c>
      <c r="E345" s="22">
        <f t="shared" ca="1" si="59"/>
        <v>9.0999999999999998E-2</v>
      </c>
      <c r="F345" s="22">
        <f t="shared" ca="1" si="60"/>
        <v>1.631846857448771E-2</v>
      </c>
      <c r="G345" s="22" t="str">
        <f t="shared" ca="1" si="61"/>
        <v/>
      </c>
      <c r="H345" s="22">
        <f t="shared" ca="1" si="62"/>
        <v>3.0437999999999997E-3</v>
      </c>
      <c r="I345" s="22">
        <f t="shared" ca="1" si="62"/>
        <v>4.58E-2</v>
      </c>
      <c r="J345" s="22">
        <f t="shared" ca="1" si="62"/>
        <v>90.99</v>
      </c>
      <c r="K345" s="22">
        <f t="shared" ca="1" si="62"/>
        <v>1.5E-3</v>
      </c>
      <c r="L345" s="22">
        <f t="shared" ca="1" si="62"/>
        <v>1.7000000000000001E-3</v>
      </c>
      <c r="M345" s="22">
        <f t="shared" ca="1" si="62"/>
        <v>9.7999999999999997E-3</v>
      </c>
      <c r="N345" s="22">
        <f t="shared" ca="1" si="62"/>
        <v>1.95E-2</v>
      </c>
      <c r="O345" s="22">
        <f t="shared" ca="1" si="62"/>
        <v>2.7099999999999999E-2</v>
      </c>
      <c r="P345" s="23"/>
      <c r="Q345" s="23"/>
      <c r="R345" s="23"/>
      <c r="S345" s="23"/>
      <c r="T345" s="23"/>
      <c r="U345" s="23"/>
      <c r="V345" s="23"/>
      <c r="W345" s="23"/>
      <c r="X345" s="23"/>
      <c r="Y345" s="23"/>
      <c r="Z345" s="23"/>
    </row>
    <row r="346" spans="1:26" x14ac:dyDescent="0.55000000000000004">
      <c r="A346" s="6">
        <f t="shared" ca="1" si="63"/>
        <v>40602</v>
      </c>
      <c r="B346" s="22">
        <f t="shared" ca="1" si="58"/>
        <v>1.6000000000000001E-3</v>
      </c>
      <c r="C346" s="22">
        <f t="shared" ca="1" si="58"/>
        <v>6.8999999999999999E-3</v>
      </c>
      <c r="D346" s="22">
        <f t="shared" ca="1" si="58"/>
        <v>3.4200000000000001E-2</v>
      </c>
      <c r="E346" s="22">
        <f t="shared" ca="1" si="59"/>
        <v>0.09</v>
      </c>
      <c r="F346" s="22">
        <f t="shared" ca="1" si="60"/>
        <v>2.1075846286581656E-2</v>
      </c>
      <c r="G346" s="22" t="str">
        <f t="shared" ca="1" si="61"/>
        <v/>
      </c>
      <c r="H346" s="22">
        <f t="shared" ca="1" si="62"/>
        <v>3.0950000000000001E-3</v>
      </c>
      <c r="I346" s="22">
        <f t="shared" ca="1" si="62"/>
        <v>4.4900000000000002E-2</v>
      </c>
      <c r="J346" s="22">
        <f t="shared" ca="1" si="62"/>
        <v>97.1</v>
      </c>
      <c r="K346" s="22">
        <f t="shared" ca="1" si="62"/>
        <v>1.5E-3</v>
      </c>
      <c r="L346" s="22">
        <f t="shared" ca="1" si="62"/>
        <v>1.8E-3</v>
      </c>
      <c r="M346" s="22">
        <f t="shared" ca="1" si="62"/>
        <v>1.18E-2</v>
      </c>
      <c r="N346" s="22">
        <f t="shared" ca="1" si="62"/>
        <v>2.1299999999999999E-2</v>
      </c>
      <c r="O346" s="22">
        <f t="shared" ca="1" si="62"/>
        <v>2.8199999999999999E-2</v>
      </c>
      <c r="P346" s="23"/>
      <c r="Q346" s="23"/>
      <c r="R346" s="23"/>
      <c r="S346" s="23"/>
      <c r="T346" s="23"/>
      <c r="U346" s="23"/>
      <c r="V346" s="23"/>
      <c r="W346" s="23"/>
      <c r="X346" s="23"/>
      <c r="Y346" s="23"/>
      <c r="Z346" s="23"/>
    </row>
    <row r="347" spans="1:26" x14ac:dyDescent="0.55000000000000004">
      <c r="A347" s="6">
        <f t="shared" ca="1" si="63"/>
        <v>40633</v>
      </c>
      <c r="B347" s="22">
        <f t="shared" ca="1" si="58"/>
        <v>1E-3</v>
      </c>
      <c r="C347" s="22">
        <f t="shared" ca="1" si="58"/>
        <v>8.0000000000000002E-3</v>
      </c>
      <c r="D347" s="22">
        <f t="shared" ca="1" si="58"/>
        <v>3.4700000000000002E-2</v>
      </c>
      <c r="E347" s="22">
        <f t="shared" ca="1" si="59"/>
        <v>0.09</v>
      </c>
      <c r="F347" s="22">
        <f t="shared" ca="1" si="60"/>
        <v>2.6816032642408505E-2</v>
      </c>
      <c r="G347" s="22">
        <f t="shared" ca="1" si="61"/>
        <v>-9.6176500932498854E-3</v>
      </c>
      <c r="H347" s="22">
        <f t="shared" ca="1" si="62"/>
        <v>3.0299999999999997E-3</v>
      </c>
      <c r="I347" s="22">
        <f t="shared" ca="1" si="62"/>
        <v>4.5100000000000001E-2</v>
      </c>
      <c r="J347" s="22">
        <f t="shared" ca="1" si="62"/>
        <v>106.19</v>
      </c>
      <c r="K347" s="22">
        <f t="shared" ca="1" si="62"/>
        <v>8.9999999999999998E-4</v>
      </c>
      <c r="L347" s="22">
        <f t="shared" ca="1" si="62"/>
        <v>1.7000000000000001E-3</v>
      </c>
      <c r="M347" s="22">
        <f t="shared" ca="1" si="62"/>
        <v>1.29E-2</v>
      </c>
      <c r="N347" s="22">
        <f t="shared" ca="1" si="62"/>
        <v>2.2400000000000003E-2</v>
      </c>
      <c r="O347" s="22">
        <f t="shared" ca="1" si="62"/>
        <v>2.8999999999999998E-2</v>
      </c>
      <c r="P347" s="23"/>
      <c r="Q347" s="23"/>
      <c r="R347" s="23"/>
      <c r="S347" s="23"/>
      <c r="T347" s="23"/>
      <c r="U347" s="23"/>
      <c r="V347" s="23"/>
      <c r="W347" s="23"/>
      <c r="X347" s="23"/>
      <c r="Y347" s="23"/>
      <c r="Z347" s="23"/>
    </row>
    <row r="348" spans="1:26" x14ac:dyDescent="0.55000000000000004">
      <c r="A348" s="6">
        <f t="shared" ca="1" si="63"/>
        <v>40663</v>
      </c>
      <c r="B348" s="22">
        <f t="shared" ref="B348:D367" ca="1" si="64">IF($A348="","",IF(ISERROR(IF(ISERROR(INDEX(FredRatesData_AllData,MATCH($A348-(MAX(0,WEEKDAY($A348,2)-5)),FredRatesData_Dates,0),MATCH(B$6,FredRatesData_IDs,0),1)/B$5),INDEX(FredRatesData_AllData,MATCH($A348-(MAX(0,WEEKDAY($A348,2)-5))-3,FredRatesData_Dates,0),MATCH(B$6,FredRatesData_IDs,0),1)/B$5,INDEX(FredRatesData_AllData,MATCH($A348-(MAX(0,WEEKDAY($A348,2)-5)),FredRatesData_Dates,0),MATCH(B$6,FredRatesData_IDs,0),1)/B$5)),"",IF(ISERROR(INDEX(FredRatesData_AllData,MATCH($A348-(MAX(0,WEEKDAY($A348,2)-5)),FredRatesData_Dates,0),MATCH(B$6,FredRatesData_IDs,0),1)/B$5),INDEX(FredRatesData_AllData,MATCH($A348-(MAX(0,WEEKDAY($A348,2)-5))-3,FredRatesData_Dates,0),MATCH(B$6,FredRatesData_IDs,0),1)/B$5,INDEX(FredRatesData_AllData,MATCH($A348-(MAX(0,WEEKDAY($A348,2)-5)),FredRatesData_Dates,0),MATCH(B$6,FredRatesData_IDs,0),1)/B$5)))</f>
        <v>8.9999999999999998E-4</v>
      </c>
      <c r="C348" s="22">
        <f t="shared" ca="1" si="64"/>
        <v>6.0999999999999995E-3</v>
      </c>
      <c r="D348" s="22">
        <f t="shared" ca="1" si="64"/>
        <v>3.32E-2</v>
      </c>
      <c r="E348" s="22">
        <f t="shared" ca="1" si="59"/>
        <v>9.0999999999999998E-2</v>
      </c>
      <c r="F348" s="22">
        <f t="shared" ca="1" si="60"/>
        <v>3.1636308592764673E-2</v>
      </c>
      <c r="G348" s="22" t="str">
        <f t="shared" ca="1" si="61"/>
        <v/>
      </c>
      <c r="H348" s="22">
        <f t="shared" ref="H348:O367" ca="1" si="65">IF($A348="","",IF(ISERROR(IF(ISERROR(INDEX(FredRatesData_AllData,MATCH($A348-(MAX(0,WEEKDAY($A348,2)-5)),FredRatesData_Dates,0),MATCH(H$6,FredRatesData_IDs,0),1)/H$5),INDEX(FredRatesData_AllData,MATCH($A348-(MAX(0,WEEKDAY($A348,2)-5))-3,FredRatesData_Dates,0),MATCH(H$6,FredRatesData_IDs,0),1)/H$5,INDEX(FredRatesData_AllData,MATCH($A348-(MAX(0,WEEKDAY($A348,2)-5)),FredRatesData_Dates,0),MATCH(H$6,FredRatesData_IDs,0),1)/H$5)),"",IF(ISERROR(INDEX(FredRatesData_AllData,MATCH($A348-(MAX(0,WEEKDAY($A348,2)-5)),FredRatesData_Dates,0),MATCH(H$6,FredRatesData_IDs,0),1)/H$5),INDEX(FredRatesData_AllData,MATCH($A348-(MAX(0,WEEKDAY($A348,2)-5))-3,FredRatesData_Dates,0),MATCH(H$6,FredRatesData_IDs,0),1)/H$5,INDEX(FredRatesData_AllData,MATCH($A348-(MAX(0,WEEKDAY($A348,2)-5)),FredRatesData_Dates,0),MATCH(H$6,FredRatesData_IDs,0),1)/H$5)))</f>
        <v>2.7274999999999999E-3</v>
      </c>
      <c r="I348" s="22">
        <f t="shared" ca="1" si="65"/>
        <v>4.4000000000000004E-2</v>
      </c>
      <c r="J348" s="22">
        <f t="shared" ca="1" si="65"/>
        <v>113.39</v>
      </c>
      <c r="K348" s="22">
        <f t="shared" ca="1" si="65"/>
        <v>4.0000000000000002E-4</v>
      </c>
      <c r="L348" s="22">
        <f t="shared" ca="1" si="65"/>
        <v>1.1000000000000001E-3</v>
      </c>
      <c r="M348" s="22">
        <f t="shared" ca="1" si="65"/>
        <v>1.01E-2</v>
      </c>
      <c r="N348" s="22">
        <f t="shared" ca="1" si="65"/>
        <v>1.9699999999999999E-2</v>
      </c>
      <c r="O348" s="22">
        <f t="shared" ca="1" si="65"/>
        <v>2.6600000000000002E-2</v>
      </c>
      <c r="P348" s="23"/>
      <c r="Q348" s="23"/>
      <c r="R348" s="23"/>
      <c r="S348" s="23"/>
      <c r="T348" s="23"/>
      <c r="U348" s="23"/>
      <c r="V348" s="23"/>
      <c r="W348" s="23"/>
      <c r="X348" s="23"/>
      <c r="Y348" s="23"/>
      <c r="Z348" s="23"/>
    </row>
    <row r="349" spans="1:26" x14ac:dyDescent="0.55000000000000004">
      <c r="A349" s="6">
        <f t="shared" ca="1" si="63"/>
        <v>40694</v>
      </c>
      <c r="B349" s="22">
        <f t="shared" ca="1" si="64"/>
        <v>1E-3</v>
      </c>
      <c r="C349" s="22">
        <f t="shared" ca="1" si="64"/>
        <v>4.5000000000000005E-3</v>
      </c>
      <c r="D349" s="22">
        <f t="shared" ca="1" si="64"/>
        <v>3.0499999999999999E-2</v>
      </c>
      <c r="E349" s="22">
        <f t="shared" ca="1" si="59"/>
        <v>0.09</v>
      </c>
      <c r="F349" s="22">
        <f t="shared" ca="1" si="60"/>
        <v>3.5686457846345609E-2</v>
      </c>
      <c r="G349" s="22" t="str">
        <f t="shared" ca="1" si="61"/>
        <v/>
      </c>
      <c r="H349" s="22">
        <f t="shared" ca="1" si="65"/>
        <v>2.5287999999999999E-3</v>
      </c>
      <c r="I349" s="22">
        <f t="shared" ca="1" si="65"/>
        <v>4.2199999999999994E-2</v>
      </c>
      <c r="J349" s="22">
        <f t="shared" ca="1" si="65"/>
        <v>102.7</v>
      </c>
      <c r="K349" s="22">
        <f t="shared" ca="1" si="65"/>
        <v>5.9999999999999995E-4</v>
      </c>
      <c r="L349" s="22">
        <f t="shared" ca="1" si="65"/>
        <v>1.1999999999999999E-3</v>
      </c>
      <c r="M349" s="22">
        <f t="shared" ca="1" si="65"/>
        <v>7.9000000000000008E-3</v>
      </c>
      <c r="N349" s="22">
        <f t="shared" ca="1" si="65"/>
        <v>1.6799999999999999E-2</v>
      </c>
      <c r="O349" s="22">
        <f t="shared" ca="1" si="65"/>
        <v>2.3700000000000002E-2</v>
      </c>
      <c r="P349" s="23"/>
      <c r="Q349" s="23"/>
      <c r="R349" s="23"/>
      <c r="S349" s="23"/>
      <c r="T349" s="23"/>
      <c r="U349" s="23"/>
      <c r="V349" s="23"/>
      <c r="W349" s="23"/>
      <c r="X349" s="23"/>
      <c r="Y349" s="23"/>
      <c r="Z349" s="23"/>
    </row>
    <row r="350" spans="1:26" x14ac:dyDescent="0.55000000000000004">
      <c r="A350" s="6">
        <f t="shared" ca="1" si="63"/>
        <v>40724</v>
      </c>
      <c r="B350" s="22">
        <f t="shared" ca="1" si="64"/>
        <v>7.000000000000001E-4</v>
      </c>
      <c r="C350" s="22">
        <f t="shared" ca="1" si="64"/>
        <v>4.5000000000000005E-3</v>
      </c>
      <c r="D350" s="22">
        <f t="shared" ca="1" si="64"/>
        <v>3.1800000000000002E-2</v>
      </c>
      <c r="E350" s="22">
        <f t="shared" ca="1" si="59"/>
        <v>9.0999999999999998E-2</v>
      </c>
      <c r="F350" s="22">
        <f t="shared" ca="1" si="60"/>
        <v>3.5588282522423409E-2</v>
      </c>
      <c r="G350" s="22">
        <f t="shared" ca="1" si="61"/>
        <v>2.8598933070548505E-2</v>
      </c>
      <c r="H350" s="22">
        <f t="shared" ca="1" si="65"/>
        <v>2.4575E-3</v>
      </c>
      <c r="I350" s="22">
        <f t="shared" ca="1" si="65"/>
        <v>4.3799999999999999E-2</v>
      </c>
      <c r="J350" s="22">
        <f t="shared" ca="1" si="65"/>
        <v>95.3</v>
      </c>
      <c r="K350" s="22">
        <f t="shared" ca="1" si="65"/>
        <v>2.9999999999999997E-4</v>
      </c>
      <c r="L350" s="22">
        <f t="shared" ca="1" si="65"/>
        <v>1E-3</v>
      </c>
      <c r="M350" s="22">
        <f t="shared" ca="1" si="65"/>
        <v>8.1000000000000013E-3</v>
      </c>
      <c r="N350" s="22">
        <f t="shared" ca="1" si="65"/>
        <v>1.7600000000000001E-2</v>
      </c>
      <c r="O350" s="22">
        <f t="shared" ca="1" si="65"/>
        <v>2.5000000000000001E-2</v>
      </c>
      <c r="P350" s="23"/>
      <c r="Q350" s="23"/>
      <c r="R350" s="23"/>
      <c r="S350" s="23"/>
      <c r="T350" s="23"/>
      <c r="U350" s="23"/>
      <c r="V350" s="23"/>
      <c r="W350" s="23"/>
      <c r="X350" s="23"/>
      <c r="Y350" s="23"/>
      <c r="Z350" s="23"/>
    </row>
    <row r="351" spans="1:26" x14ac:dyDescent="0.55000000000000004">
      <c r="A351" s="6">
        <f t="shared" ca="1" si="63"/>
        <v>40755</v>
      </c>
      <c r="B351" s="22">
        <f t="shared" ca="1" si="64"/>
        <v>1.1000000000000001E-3</v>
      </c>
      <c r="C351" s="22">
        <f t="shared" ca="1" si="64"/>
        <v>3.5999999999999999E-3</v>
      </c>
      <c r="D351" s="22">
        <f t="shared" ca="1" si="64"/>
        <v>2.8199999999999999E-2</v>
      </c>
      <c r="E351" s="22">
        <f t="shared" ca="1" si="59"/>
        <v>0.09</v>
      </c>
      <c r="F351" s="22">
        <f t="shared" ca="1" si="60"/>
        <v>3.6287159822210757E-2</v>
      </c>
      <c r="G351" s="22" t="str">
        <f t="shared" ca="1" si="61"/>
        <v/>
      </c>
      <c r="H351" s="22">
        <f t="shared" ca="1" si="65"/>
        <v>2.555E-3</v>
      </c>
      <c r="I351" s="22">
        <f t="shared" ca="1" si="65"/>
        <v>4.1200000000000001E-2</v>
      </c>
      <c r="J351" s="22">
        <f t="shared" ca="1" si="65"/>
        <v>95.68</v>
      </c>
      <c r="K351" s="22">
        <f t="shared" ca="1" si="65"/>
        <v>1E-3</v>
      </c>
      <c r="L351" s="22">
        <f t="shared" ca="1" si="65"/>
        <v>1.6000000000000001E-3</v>
      </c>
      <c r="M351" s="22">
        <f t="shared" ca="1" si="65"/>
        <v>5.5000000000000005E-3</v>
      </c>
      <c r="N351" s="22">
        <f t="shared" ca="1" si="65"/>
        <v>1.3500000000000002E-2</v>
      </c>
      <c r="O351" s="22">
        <f t="shared" ca="1" si="65"/>
        <v>2.0899999999999998E-2</v>
      </c>
      <c r="P351" s="23"/>
      <c r="Q351" s="23"/>
      <c r="R351" s="23"/>
      <c r="S351" s="23"/>
      <c r="T351" s="23"/>
      <c r="U351" s="23"/>
      <c r="V351" s="23"/>
      <c r="W351" s="23"/>
      <c r="X351" s="23"/>
      <c r="Y351" s="23"/>
      <c r="Z351" s="23"/>
    </row>
    <row r="352" spans="1:26" x14ac:dyDescent="0.55000000000000004">
      <c r="A352" s="6">
        <f t="shared" ca="1" si="63"/>
        <v>40786</v>
      </c>
      <c r="B352" s="22">
        <f t="shared" ca="1" si="64"/>
        <v>8.0000000000000004E-4</v>
      </c>
      <c r="C352" s="22">
        <f t="shared" ca="1" si="64"/>
        <v>2E-3</v>
      </c>
      <c r="D352" s="22">
        <f t="shared" ca="1" si="64"/>
        <v>2.23E-2</v>
      </c>
      <c r="E352" s="22">
        <f t="shared" ca="1" si="59"/>
        <v>0.09</v>
      </c>
      <c r="F352" s="22">
        <f t="shared" ca="1" si="60"/>
        <v>3.7712081791197782E-2</v>
      </c>
      <c r="G352" s="22" t="str">
        <f t="shared" ca="1" si="61"/>
        <v/>
      </c>
      <c r="H352" s="22">
        <f t="shared" ca="1" si="65"/>
        <v>3.2722000000000003E-3</v>
      </c>
      <c r="I352" s="22">
        <f t="shared" ca="1" si="65"/>
        <v>3.6000000000000004E-2</v>
      </c>
      <c r="J352" s="22">
        <f t="shared" ca="1" si="65"/>
        <v>88.81</v>
      </c>
      <c r="K352" s="22">
        <f t="shared" ca="1" si="65"/>
        <v>2.0000000000000001E-4</v>
      </c>
      <c r="L352" s="22">
        <f t="shared" ca="1" si="65"/>
        <v>5.0000000000000001E-4</v>
      </c>
      <c r="M352" s="22">
        <f t="shared" ca="1" si="65"/>
        <v>3.3E-3</v>
      </c>
      <c r="N352" s="22">
        <f t="shared" ca="1" si="65"/>
        <v>9.5999999999999992E-3</v>
      </c>
      <c r="O352" s="22">
        <f t="shared" ca="1" si="65"/>
        <v>1.5600000000000001E-2</v>
      </c>
      <c r="P352" s="23"/>
      <c r="Q352" s="23"/>
      <c r="R352" s="23"/>
      <c r="S352" s="23"/>
      <c r="T352" s="23"/>
      <c r="U352" s="23"/>
      <c r="V352" s="23"/>
      <c r="W352" s="23"/>
      <c r="X352" s="23"/>
      <c r="Y352" s="23"/>
      <c r="Z352" s="23"/>
    </row>
    <row r="353" spans="1:26" x14ac:dyDescent="0.55000000000000004">
      <c r="A353" s="6">
        <f t="shared" ca="1" si="63"/>
        <v>40816</v>
      </c>
      <c r="B353" s="22">
        <f t="shared" ca="1" si="64"/>
        <v>5.9999999999999995E-4</v>
      </c>
      <c r="C353" s="22">
        <f t="shared" ca="1" si="64"/>
        <v>2.5000000000000001E-3</v>
      </c>
      <c r="D353" s="22">
        <f t="shared" ca="1" si="64"/>
        <v>1.9199999999999998E-2</v>
      </c>
      <c r="E353" s="22">
        <f t="shared" ca="1" si="59"/>
        <v>0.09</v>
      </c>
      <c r="F353" s="22">
        <f t="shared" ca="1" si="60"/>
        <v>3.8683568410402991E-2</v>
      </c>
      <c r="G353" s="22">
        <f t="shared" ca="1" si="61"/>
        <v>-1.1111464979420838E-3</v>
      </c>
      <c r="H353" s="22">
        <f t="shared" ca="1" si="65"/>
        <v>3.7432999999999998E-3</v>
      </c>
      <c r="I353" s="22">
        <f t="shared" ca="1" si="65"/>
        <v>2.8999999999999998E-2</v>
      </c>
      <c r="J353" s="22">
        <f t="shared" ca="1" si="65"/>
        <v>78.930000000000007</v>
      </c>
      <c r="K353" s="22">
        <f t="shared" ca="1" si="65"/>
        <v>2.0000000000000001E-4</v>
      </c>
      <c r="L353" s="22">
        <f t="shared" ca="1" si="65"/>
        <v>5.9999999999999995E-4</v>
      </c>
      <c r="M353" s="22">
        <f t="shared" ca="1" si="65"/>
        <v>4.1999999999999997E-3</v>
      </c>
      <c r="N353" s="22">
        <f t="shared" ca="1" si="65"/>
        <v>9.5999999999999992E-3</v>
      </c>
      <c r="O353" s="22">
        <f t="shared" ca="1" si="65"/>
        <v>1.43E-2</v>
      </c>
      <c r="P353" s="23"/>
      <c r="Q353" s="23"/>
      <c r="R353" s="23"/>
      <c r="S353" s="23"/>
      <c r="T353" s="23"/>
      <c r="U353" s="23"/>
      <c r="V353" s="23"/>
      <c r="W353" s="23"/>
      <c r="X353" s="23"/>
      <c r="Y353" s="23"/>
      <c r="Z353" s="23"/>
    </row>
    <row r="354" spans="1:26" x14ac:dyDescent="0.55000000000000004">
      <c r="A354" s="6">
        <f t="shared" ca="1" si="63"/>
        <v>40847</v>
      </c>
      <c r="B354" s="22">
        <f t="shared" ca="1" si="64"/>
        <v>8.9999999999999998E-4</v>
      </c>
      <c r="C354" s="22">
        <f t="shared" ca="1" si="64"/>
        <v>2.5000000000000001E-3</v>
      </c>
      <c r="D354" s="22">
        <f t="shared" ca="1" si="64"/>
        <v>2.1700000000000001E-2</v>
      </c>
      <c r="E354" s="22">
        <f t="shared" ca="1" si="59"/>
        <v>8.8000000000000009E-2</v>
      </c>
      <c r="F354" s="22">
        <f t="shared" ca="1" si="60"/>
        <v>3.5251999213574026E-2</v>
      </c>
      <c r="G354" s="22" t="str">
        <f t="shared" ca="1" si="61"/>
        <v/>
      </c>
      <c r="H354" s="22">
        <f t="shared" ca="1" si="65"/>
        <v>4.2944000000000003E-3</v>
      </c>
      <c r="I354" s="22">
        <f t="shared" ca="1" si="65"/>
        <v>3.1600000000000003E-2</v>
      </c>
      <c r="J354" s="22">
        <f t="shared" ca="1" si="65"/>
        <v>93.19</v>
      </c>
      <c r="K354" s="22">
        <f t="shared" ca="1" si="65"/>
        <v>1E-4</v>
      </c>
      <c r="L354" s="22">
        <f t="shared" ca="1" si="65"/>
        <v>5.9999999999999995E-4</v>
      </c>
      <c r="M354" s="22">
        <f t="shared" ca="1" si="65"/>
        <v>4.0999999999999995E-3</v>
      </c>
      <c r="N354" s="22">
        <f t="shared" ca="1" si="65"/>
        <v>9.8999999999999991E-3</v>
      </c>
      <c r="O354" s="22">
        <f t="shared" ca="1" si="65"/>
        <v>1.5800000000000002E-2</v>
      </c>
      <c r="P354" s="23"/>
      <c r="Q354" s="23"/>
      <c r="R354" s="23"/>
      <c r="S354" s="23"/>
      <c r="T354" s="23"/>
      <c r="U354" s="23"/>
      <c r="V354" s="23"/>
      <c r="W354" s="23"/>
      <c r="X354" s="23"/>
      <c r="Y354" s="23"/>
      <c r="Z354" s="23"/>
    </row>
    <row r="355" spans="1:26" x14ac:dyDescent="0.55000000000000004">
      <c r="A355" s="6">
        <f t="shared" ca="1" si="63"/>
        <v>40877</v>
      </c>
      <c r="B355" s="22">
        <f t="shared" ca="1" si="64"/>
        <v>1E-3</v>
      </c>
      <c r="C355" s="22">
        <f t="shared" ca="1" si="64"/>
        <v>2.5000000000000001E-3</v>
      </c>
      <c r="D355" s="22">
        <f t="shared" ca="1" si="64"/>
        <v>2.0799999999999999E-2</v>
      </c>
      <c r="E355" s="22">
        <f t="shared" ca="1" si="59"/>
        <v>8.5999999999999993E-2</v>
      </c>
      <c r="F355" s="22">
        <f t="shared" ca="1" si="60"/>
        <v>3.3943775908008567E-2</v>
      </c>
      <c r="G355" s="22" t="str">
        <f t="shared" ca="1" si="61"/>
        <v/>
      </c>
      <c r="H355" s="22">
        <f t="shared" ca="1" si="65"/>
        <v>5.2889E-3</v>
      </c>
      <c r="I355" s="22">
        <f t="shared" ca="1" si="65"/>
        <v>3.0600000000000002E-2</v>
      </c>
      <c r="J355" s="22">
        <f t="shared" ca="1" si="65"/>
        <v>100.36</v>
      </c>
      <c r="K355" s="22">
        <f t="shared" ca="1" si="65"/>
        <v>1E-4</v>
      </c>
      <c r="L355" s="22">
        <f t="shared" ca="1" si="65"/>
        <v>5.9999999999999995E-4</v>
      </c>
      <c r="M355" s="22">
        <f t="shared" ca="1" si="65"/>
        <v>4.0999999999999995E-3</v>
      </c>
      <c r="N355" s="22">
        <f t="shared" ca="1" si="65"/>
        <v>9.5999999999999992E-3</v>
      </c>
      <c r="O355" s="22">
        <f t="shared" ca="1" si="65"/>
        <v>1.5300000000000001E-2</v>
      </c>
      <c r="P355" s="23"/>
      <c r="Q355" s="23"/>
      <c r="R355" s="23"/>
      <c r="S355" s="23"/>
      <c r="T355" s="23"/>
      <c r="U355" s="23"/>
      <c r="V355" s="23"/>
      <c r="W355" s="23"/>
      <c r="X355" s="23"/>
      <c r="Y355" s="23"/>
      <c r="Z355" s="23"/>
    </row>
    <row r="356" spans="1:26" x14ac:dyDescent="0.55000000000000004">
      <c r="A356" s="6">
        <f t="shared" ca="1" si="63"/>
        <v>40908</v>
      </c>
      <c r="B356" s="22">
        <f t="shared" ca="1" si="64"/>
        <v>4.0000000000000002E-4</v>
      </c>
      <c r="C356" s="22">
        <f t="shared" ca="1" si="64"/>
        <v>2.5000000000000001E-3</v>
      </c>
      <c r="D356" s="22">
        <f t="shared" ca="1" si="64"/>
        <v>1.89E-2</v>
      </c>
      <c r="E356" s="22">
        <f t="shared" ca="1" si="59"/>
        <v>8.5000000000000006E-2</v>
      </c>
      <c r="F356" s="22">
        <f t="shared" ca="1" si="60"/>
        <v>2.9624188448710953E-2</v>
      </c>
      <c r="G356" s="22">
        <f t="shared" ca="1" si="61"/>
        <v>4.637139949559721E-2</v>
      </c>
      <c r="H356" s="22">
        <f t="shared" ca="1" si="65"/>
        <v>5.8099999999999992E-3</v>
      </c>
      <c r="I356" s="22">
        <f t="shared" ca="1" si="65"/>
        <v>2.8900000000000002E-2</v>
      </c>
      <c r="J356" s="22">
        <f t="shared" ca="1" si="65"/>
        <v>98.83</v>
      </c>
      <c r="K356" s="22">
        <f t="shared" ca="1" si="65"/>
        <v>2.0000000000000001E-4</v>
      </c>
      <c r="L356" s="22">
        <f t="shared" ca="1" si="65"/>
        <v>5.9999999999999995E-4</v>
      </c>
      <c r="M356" s="22">
        <f t="shared" ca="1" si="65"/>
        <v>3.5999999999999999E-3</v>
      </c>
      <c r="N356" s="22">
        <f t="shared" ca="1" si="65"/>
        <v>8.3000000000000001E-3</v>
      </c>
      <c r="O356" s="22">
        <f t="shared" ca="1" si="65"/>
        <v>1.3500000000000002E-2</v>
      </c>
      <c r="P356" s="23"/>
      <c r="Q356" s="23"/>
      <c r="R356" s="23"/>
      <c r="S356" s="23"/>
      <c r="T356" s="23"/>
      <c r="U356" s="23"/>
      <c r="V356" s="23"/>
      <c r="W356" s="23"/>
      <c r="X356" s="23"/>
      <c r="Y356" s="23"/>
      <c r="Z356" s="23"/>
    </row>
    <row r="357" spans="1:26" x14ac:dyDescent="0.55000000000000004">
      <c r="A357" s="6">
        <f t="shared" ca="1" si="63"/>
        <v>40939</v>
      </c>
      <c r="B357" s="22">
        <f t="shared" ca="1" si="64"/>
        <v>1.1000000000000001E-3</v>
      </c>
      <c r="C357" s="22">
        <f t="shared" ca="1" si="64"/>
        <v>2.2000000000000001E-3</v>
      </c>
      <c r="D357" s="22">
        <f t="shared" ca="1" si="64"/>
        <v>1.83E-2</v>
      </c>
      <c r="E357" s="22">
        <f t="shared" ca="1" si="59"/>
        <v>8.3000000000000004E-2</v>
      </c>
      <c r="F357" s="22">
        <f t="shared" ca="1" si="60"/>
        <v>2.9252167121508466E-2</v>
      </c>
      <c r="G357" s="22" t="str">
        <f t="shared" ca="1" si="61"/>
        <v/>
      </c>
      <c r="H357" s="22">
        <f t="shared" ca="1" si="65"/>
        <v>5.4235000000000004E-3</v>
      </c>
      <c r="I357" s="22">
        <f t="shared" ca="1" si="65"/>
        <v>2.9399999999999999E-2</v>
      </c>
      <c r="J357" s="22">
        <f t="shared" ca="1" si="65"/>
        <v>98.46</v>
      </c>
      <c r="K357" s="22">
        <f t="shared" ca="1" si="65"/>
        <v>5.9999999999999995E-4</v>
      </c>
      <c r="L357" s="22">
        <f t="shared" ca="1" si="65"/>
        <v>8.0000000000000004E-4</v>
      </c>
      <c r="M357" s="22">
        <f t="shared" ca="1" si="65"/>
        <v>3.0000000000000001E-3</v>
      </c>
      <c r="N357" s="22">
        <f t="shared" ca="1" si="65"/>
        <v>7.0999999999999995E-3</v>
      </c>
      <c r="O357" s="22">
        <f t="shared" ca="1" si="65"/>
        <v>1.24E-2</v>
      </c>
      <c r="P357" s="23"/>
      <c r="Q357" s="23"/>
      <c r="R357" s="23"/>
      <c r="S357" s="23"/>
      <c r="T357" s="23"/>
      <c r="U357" s="23"/>
      <c r="V357" s="23"/>
      <c r="W357" s="23"/>
      <c r="X357" s="23"/>
      <c r="Y357" s="23"/>
      <c r="Z357" s="23"/>
    </row>
    <row r="358" spans="1:26" x14ac:dyDescent="0.55000000000000004">
      <c r="A358" s="6">
        <f t="shared" ca="1" si="63"/>
        <v>40968</v>
      </c>
      <c r="B358" s="22">
        <f t="shared" ca="1" si="64"/>
        <v>1E-3</v>
      </c>
      <c r="C358" s="22">
        <f t="shared" ca="1" si="64"/>
        <v>3.0000000000000001E-3</v>
      </c>
      <c r="D358" s="22">
        <f t="shared" ca="1" si="64"/>
        <v>1.9799999999999998E-2</v>
      </c>
      <c r="E358" s="22">
        <f t="shared" ca="1" si="59"/>
        <v>8.3000000000000004E-2</v>
      </c>
      <c r="F358" s="22">
        <f t="shared" ca="1" si="60"/>
        <v>2.8710987804382082E-2</v>
      </c>
      <c r="G358" s="22" t="str">
        <f t="shared" ca="1" si="61"/>
        <v/>
      </c>
      <c r="H358" s="22">
        <f t="shared" ca="1" si="65"/>
        <v>4.8425000000000004E-3</v>
      </c>
      <c r="I358" s="22">
        <f t="shared" ca="1" si="65"/>
        <v>3.0800000000000001E-2</v>
      </c>
      <c r="J358" s="22">
        <f t="shared" ca="1" si="65"/>
        <v>107.08</v>
      </c>
      <c r="K358" s="22">
        <f t="shared" ca="1" si="65"/>
        <v>8.0000000000000004E-4</v>
      </c>
      <c r="L358" s="22">
        <f t="shared" ca="1" si="65"/>
        <v>1.2999999999999999E-3</v>
      </c>
      <c r="M358" s="22">
        <f t="shared" ca="1" si="65"/>
        <v>4.3E-3</v>
      </c>
      <c r="N358" s="22">
        <f t="shared" ca="1" si="65"/>
        <v>8.6999999999999994E-3</v>
      </c>
      <c r="O358" s="22">
        <f t="shared" ca="1" si="65"/>
        <v>1.3899999999999999E-2</v>
      </c>
      <c r="P358" s="23"/>
      <c r="Q358" s="23"/>
      <c r="R358" s="23"/>
      <c r="S358" s="23"/>
      <c r="T358" s="23"/>
      <c r="U358" s="23"/>
      <c r="V358" s="23"/>
      <c r="W358" s="23"/>
      <c r="X358" s="23"/>
      <c r="Y358" s="23"/>
      <c r="Z358" s="23"/>
    </row>
    <row r="359" spans="1:26" x14ac:dyDescent="0.55000000000000004">
      <c r="A359" s="6">
        <f t="shared" ca="1" si="63"/>
        <v>40999</v>
      </c>
      <c r="B359" s="22">
        <f t="shared" ca="1" si="64"/>
        <v>8.9999999999999998E-4</v>
      </c>
      <c r="C359" s="22">
        <f t="shared" ca="1" si="64"/>
        <v>3.3E-3</v>
      </c>
      <c r="D359" s="22">
        <f t="shared" ca="1" si="64"/>
        <v>2.23E-2</v>
      </c>
      <c r="E359" s="22">
        <f t="shared" ca="1" si="59"/>
        <v>8.199999999999999E-2</v>
      </c>
      <c r="F359" s="22">
        <f t="shared" ca="1" si="60"/>
        <v>2.6513981930217811E-2</v>
      </c>
      <c r="G359" s="22">
        <f t="shared" ca="1" si="61"/>
        <v>3.1319710621779961E-2</v>
      </c>
      <c r="H359" s="22">
        <f t="shared" ca="1" si="65"/>
        <v>4.6814999999999999E-3</v>
      </c>
      <c r="I359" s="22">
        <f t="shared" ca="1" si="65"/>
        <v>3.3500000000000002E-2</v>
      </c>
      <c r="J359" s="22">
        <f t="shared" ca="1" si="65"/>
        <v>103.03</v>
      </c>
      <c r="K359" s="22">
        <f t="shared" ca="1" si="65"/>
        <v>7.000000000000001E-4</v>
      </c>
      <c r="L359" s="22">
        <f t="shared" ca="1" si="65"/>
        <v>1.5E-3</v>
      </c>
      <c r="M359" s="22">
        <f t="shared" ca="1" si="65"/>
        <v>5.1000000000000004E-3</v>
      </c>
      <c r="N359" s="22">
        <f t="shared" ca="1" si="65"/>
        <v>1.04E-2</v>
      </c>
      <c r="O359" s="22">
        <f t="shared" ca="1" si="65"/>
        <v>1.61E-2</v>
      </c>
      <c r="P359" s="23"/>
      <c r="Q359" s="23"/>
      <c r="R359" s="23"/>
      <c r="S359" s="23"/>
      <c r="T359" s="23"/>
      <c r="U359" s="23"/>
      <c r="V359" s="23"/>
      <c r="W359" s="23"/>
      <c r="X359" s="23"/>
      <c r="Y359" s="23"/>
      <c r="Z359" s="23"/>
    </row>
    <row r="360" spans="1:26" x14ac:dyDescent="0.55000000000000004">
      <c r="A360" s="6">
        <f t="shared" ca="1" si="63"/>
        <v>41029</v>
      </c>
      <c r="B360" s="22">
        <f t="shared" ca="1" si="64"/>
        <v>1.6000000000000001E-3</v>
      </c>
      <c r="C360" s="22">
        <f t="shared" ca="1" si="64"/>
        <v>2.7000000000000001E-3</v>
      </c>
      <c r="D360" s="22">
        <f t="shared" ca="1" si="64"/>
        <v>1.95E-2</v>
      </c>
      <c r="E360" s="22">
        <f t="shared" ca="1" si="59"/>
        <v>8.199999999999999E-2</v>
      </c>
      <c r="F360" s="22">
        <f t="shared" ca="1" si="60"/>
        <v>2.3027398112989372E-2</v>
      </c>
      <c r="G360" s="22" t="str">
        <f t="shared" ca="1" si="61"/>
        <v/>
      </c>
      <c r="H360" s="22">
        <f t="shared" ca="1" si="65"/>
        <v>4.6584999999999994E-3</v>
      </c>
      <c r="I360" s="22">
        <f t="shared" ca="1" si="65"/>
        <v>3.1200000000000002E-2</v>
      </c>
      <c r="J360" s="22">
        <f t="shared" ca="1" si="65"/>
        <v>104.89</v>
      </c>
      <c r="K360" s="22">
        <f t="shared" ca="1" si="65"/>
        <v>1E-3</v>
      </c>
      <c r="L360" s="22">
        <f t="shared" ca="1" si="65"/>
        <v>1.5E-3</v>
      </c>
      <c r="M360" s="22">
        <f t="shared" ca="1" si="65"/>
        <v>3.8E-3</v>
      </c>
      <c r="N360" s="22">
        <f t="shared" ca="1" si="65"/>
        <v>8.199999999999999E-3</v>
      </c>
      <c r="O360" s="22">
        <f t="shared" ca="1" si="65"/>
        <v>1.3300000000000001E-2</v>
      </c>
      <c r="P360" s="23"/>
      <c r="Q360" s="23"/>
      <c r="R360" s="23"/>
      <c r="S360" s="23"/>
      <c r="T360" s="23"/>
      <c r="U360" s="23"/>
      <c r="V360" s="23"/>
      <c r="W360" s="23"/>
      <c r="X360" s="23"/>
      <c r="Y360" s="23"/>
      <c r="Z360" s="23"/>
    </row>
    <row r="361" spans="1:26" x14ac:dyDescent="0.55000000000000004">
      <c r="A361" s="6">
        <f t="shared" ca="1" si="63"/>
        <v>41060</v>
      </c>
      <c r="B361" s="22">
        <f t="shared" ca="1" si="64"/>
        <v>1.6000000000000001E-3</v>
      </c>
      <c r="C361" s="22">
        <f t="shared" ca="1" si="64"/>
        <v>2.7000000000000001E-3</v>
      </c>
      <c r="D361" s="22">
        <f t="shared" ca="1" si="64"/>
        <v>1.5900000000000001E-2</v>
      </c>
      <c r="E361" s="22">
        <f t="shared" ca="1" si="59"/>
        <v>8.199999999999999E-2</v>
      </c>
      <c r="F361" s="22">
        <f t="shared" ca="1" si="60"/>
        <v>1.7042537749375919E-2</v>
      </c>
      <c r="G361" s="22" t="str">
        <f t="shared" ca="1" si="61"/>
        <v/>
      </c>
      <c r="H361" s="22">
        <f t="shared" ca="1" si="65"/>
        <v>4.6684999999999999E-3</v>
      </c>
      <c r="I361" s="22">
        <f t="shared" ca="1" si="65"/>
        <v>2.6699999999999998E-2</v>
      </c>
      <c r="J361" s="22">
        <f t="shared" ca="1" si="65"/>
        <v>86.52</v>
      </c>
      <c r="K361" s="22">
        <f t="shared" ca="1" si="65"/>
        <v>7.000000000000001E-4</v>
      </c>
      <c r="L361" s="22">
        <f t="shared" ca="1" si="65"/>
        <v>1.4000000000000002E-3</v>
      </c>
      <c r="M361" s="22">
        <f t="shared" ca="1" si="65"/>
        <v>3.4999999999999996E-3</v>
      </c>
      <c r="N361" s="22">
        <f t="shared" ca="1" si="65"/>
        <v>6.7000000000000002E-3</v>
      </c>
      <c r="O361" s="22">
        <f t="shared" ca="1" si="65"/>
        <v>1.03E-2</v>
      </c>
      <c r="P361" s="23"/>
      <c r="Q361" s="23"/>
      <c r="R361" s="23"/>
      <c r="S361" s="23"/>
      <c r="T361" s="23"/>
      <c r="U361" s="23"/>
      <c r="V361" s="23"/>
      <c r="W361" s="23"/>
      <c r="X361" s="23"/>
      <c r="Y361" s="23"/>
      <c r="Z361" s="23"/>
    </row>
    <row r="362" spans="1:26" x14ac:dyDescent="0.55000000000000004">
      <c r="A362" s="6">
        <f t="shared" ca="1" si="63"/>
        <v>41090</v>
      </c>
      <c r="B362" s="22">
        <f t="shared" ca="1" si="64"/>
        <v>8.9999999999999998E-4</v>
      </c>
      <c r="C362" s="22">
        <f t="shared" ca="1" si="64"/>
        <v>3.3E-3</v>
      </c>
      <c r="D362" s="22">
        <f t="shared" ca="1" si="64"/>
        <v>1.67E-2</v>
      </c>
      <c r="E362" s="22">
        <f t="shared" ca="1" si="59"/>
        <v>8.199999999999999E-2</v>
      </c>
      <c r="F362" s="22">
        <f t="shared" ca="1" si="60"/>
        <v>1.6639937622385137E-2</v>
      </c>
      <c r="G362" s="22">
        <f t="shared" ca="1" si="61"/>
        <v>1.7208060452026608E-2</v>
      </c>
      <c r="H362" s="22">
        <f t="shared" ca="1" si="65"/>
        <v>4.6059999999999999E-3</v>
      </c>
      <c r="I362" s="22">
        <f t="shared" ca="1" si="65"/>
        <v>2.76E-2</v>
      </c>
      <c r="J362" s="22">
        <f t="shared" ca="1" si="65"/>
        <v>85.04</v>
      </c>
      <c r="K362" s="22">
        <f t="shared" ca="1" si="65"/>
        <v>8.9999999999999998E-4</v>
      </c>
      <c r="L362" s="22">
        <f t="shared" ca="1" si="65"/>
        <v>1.6000000000000001E-3</v>
      </c>
      <c r="M362" s="22">
        <f t="shared" ca="1" si="65"/>
        <v>4.0999999999999995E-3</v>
      </c>
      <c r="N362" s="22">
        <f t="shared" ca="1" si="65"/>
        <v>7.1999999999999998E-3</v>
      </c>
      <c r="O362" s="22">
        <f t="shared" ca="1" si="65"/>
        <v>1.11E-2</v>
      </c>
      <c r="P362" s="23"/>
      <c r="Q362" s="23"/>
      <c r="R362" s="23"/>
      <c r="S362" s="23"/>
      <c r="T362" s="23"/>
      <c r="U362" s="23"/>
      <c r="V362" s="23"/>
      <c r="W362" s="23"/>
      <c r="X362" s="23"/>
      <c r="Y362" s="23"/>
      <c r="Z362" s="23"/>
    </row>
    <row r="363" spans="1:26" x14ac:dyDescent="0.55000000000000004">
      <c r="A363" s="6">
        <f t="shared" ca="1" si="63"/>
        <v>41121</v>
      </c>
      <c r="B363" s="22">
        <f t="shared" ca="1" si="64"/>
        <v>1.2999999999999999E-3</v>
      </c>
      <c r="C363" s="22">
        <f t="shared" ca="1" si="64"/>
        <v>2.3E-3</v>
      </c>
      <c r="D363" s="22">
        <f t="shared" ca="1" si="64"/>
        <v>1.5100000000000001E-2</v>
      </c>
      <c r="E363" s="22">
        <f t="shared" ca="1" si="59"/>
        <v>8.199999999999999E-2</v>
      </c>
      <c r="F363" s="22">
        <f t="shared" ca="1" si="60"/>
        <v>1.4084507042253502E-2</v>
      </c>
      <c r="G363" s="22" t="str">
        <f t="shared" ca="1" si="61"/>
        <v/>
      </c>
      <c r="H363" s="22">
        <f t="shared" ca="1" si="65"/>
        <v>4.4260000000000002E-3</v>
      </c>
      <c r="I363" s="22">
        <f t="shared" ca="1" si="65"/>
        <v>2.5600000000000001E-2</v>
      </c>
      <c r="J363" s="22">
        <f t="shared" ca="1" si="65"/>
        <v>88.08</v>
      </c>
      <c r="K363" s="22">
        <f t="shared" ca="1" si="65"/>
        <v>1.1000000000000001E-3</v>
      </c>
      <c r="L363" s="22">
        <f t="shared" ca="1" si="65"/>
        <v>1.4000000000000002E-3</v>
      </c>
      <c r="M363" s="22">
        <f t="shared" ca="1" si="65"/>
        <v>3.0000000000000001E-3</v>
      </c>
      <c r="N363" s="22">
        <f t="shared" ca="1" si="65"/>
        <v>6.0000000000000001E-3</v>
      </c>
      <c r="O363" s="22">
        <f t="shared" ca="1" si="65"/>
        <v>9.7999999999999997E-3</v>
      </c>
      <c r="P363" s="23"/>
      <c r="Q363" s="23"/>
      <c r="R363" s="23"/>
      <c r="S363" s="23"/>
      <c r="T363" s="23"/>
      <c r="U363" s="23"/>
      <c r="V363" s="23"/>
      <c r="W363" s="23"/>
      <c r="X363" s="23"/>
      <c r="Y363" s="23"/>
      <c r="Z363" s="23"/>
    </row>
    <row r="364" spans="1:26" x14ac:dyDescent="0.55000000000000004">
      <c r="A364" s="6">
        <f t="shared" ca="1" si="63"/>
        <v>41152</v>
      </c>
      <c r="B364" s="22">
        <f t="shared" ca="1" si="64"/>
        <v>1.2999999999999999E-3</v>
      </c>
      <c r="C364" s="22">
        <f t="shared" ca="1" si="64"/>
        <v>2.2000000000000001E-3</v>
      </c>
      <c r="D364" s="22">
        <f t="shared" ca="1" si="64"/>
        <v>1.5700000000000002E-2</v>
      </c>
      <c r="E364" s="22">
        <f t="shared" ca="1" si="59"/>
        <v>8.1000000000000003E-2</v>
      </c>
      <c r="F364" s="22">
        <f t="shared" ca="1" si="60"/>
        <v>1.692378997550148E-2</v>
      </c>
      <c r="G364" s="22" t="str">
        <f t="shared" ca="1" si="61"/>
        <v/>
      </c>
      <c r="H364" s="22">
        <f t="shared" ca="1" si="65"/>
        <v>4.1825000000000005E-3</v>
      </c>
      <c r="I364" s="22">
        <f t="shared" ca="1" si="65"/>
        <v>2.6800000000000001E-2</v>
      </c>
      <c r="J364" s="22">
        <f t="shared" ca="1" si="65"/>
        <v>96.47</v>
      </c>
      <c r="K364" s="22">
        <f t="shared" ca="1" si="65"/>
        <v>8.9999999999999998E-4</v>
      </c>
      <c r="L364" s="22">
        <f t="shared" ca="1" si="65"/>
        <v>1.4000000000000002E-3</v>
      </c>
      <c r="M364" s="22">
        <f t="shared" ca="1" si="65"/>
        <v>3.0000000000000001E-3</v>
      </c>
      <c r="N364" s="22">
        <f t="shared" ca="1" si="65"/>
        <v>5.8999999999999999E-3</v>
      </c>
      <c r="O364" s="22">
        <f t="shared" ca="1" si="65"/>
        <v>1.01E-2</v>
      </c>
      <c r="P364" s="23"/>
      <c r="Q364" s="23"/>
      <c r="R364" s="23"/>
      <c r="S364" s="23"/>
      <c r="T364" s="23"/>
      <c r="U364" s="23"/>
      <c r="V364" s="23"/>
      <c r="W364" s="23"/>
      <c r="X364" s="23"/>
      <c r="Y364" s="23"/>
      <c r="Z364" s="23"/>
    </row>
    <row r="365" spans="1:26" x14ac:dyDescent="0.55000000000000004">
      <c r="A365" s="6">
        <f t="shared" ca="1" si="63"/>
        <v>41182</v>
      </c>
      <c r="B365" s="22">
        <f t="shared" ca="1" si="64"/>
        <v>8.9999999999999998E-4</v>
      </c>
      <c r="C365" s="22">
        <f t="shared" ca="1" si="64"/>
        <v>2.3E-3</v>
      </c>
      <c r="D365" s="22">
        <f t="shared" ca="1" si="64"/>
        <v>1.6500000000000001E-2</v>
      </c>
      <c r="E365" s="22">
        <f t="shared" ca="1" si="59"/>
        <v>7.8E-2</v>
      </c>
      <c r="F365" s="22">
        <f t="shared" ca="1" si="60"/>
        <v>1.9912820806649911E-2</v>
      </c>
      <c r="G365" s="22">
        <f t="shared" ca="1" si="61"/>
        <v>5.3979283783052168E-3</v>
      </c>
      <c r="H365" s="22">
        <f t="shared" ca="1" si="65"/>
        <v>3.5849999999999996E-3</v>
      </c>
      <c r="I365" s="22">
        <f t="shared" ca="1" si="65"/>
        <v>2.8199999999999999E-2</v>
      </c>
      <c r="J365" s="22">
        <f t="shared" ca="1" si="65"/>
        <v>92.18</v>
      </c>
      <c r="K365" s="22">
        <f t="shared" ca="1" si="65"/>
        <v>1E-3</v>
      </c>
      <c r="L365" s="22">
        <f t="shared" ca="1" si="65"/>
        <v>1.4000000000000002E-3</v>
      </c>
      <c r="M365" s="22">
        <f t="shared" ca="1" si="65"/>
        <v>3.0999999999999999E-3</v>
      </c>
      <c r="N365" s="22">
        <f t="shared" ca="1" si="65"/>
        <v>6.1999999999999998E-3</v>
      </c>
      <c r="O365" s="22">
        <f t="shared" ca="1" si="65"/>
        <v>1.04E-2</v>
      </c>
      <c r="P365" s="23"/>
      <c r="Q365" s="23"/>
      <c r="R365" s="23"/>
      <c r="S365" s="23"/>
      <c r="T365" s="23"/>
      <c r="U365" s="23"/>
      <c r="V365" s="23"/>
      <c r="W365" s="23"/>
      <c r="X365" s="23"/>
      <c r="Y365" s="23"/>
      <c r="Z365" s="23"/>
    </row>
    <row r="366" spans="1:26" x14ac:dyDescent="0.55000000000000004">
      <c r="A366" s="6">
        <f t="shared" ca="1" si="63"/>
        <v>41213</v>
      </c>
      <c r="B366" s="22">
        <f t="shared" ca="1" si="64"/>
        <v>1.8E-3</v>
      </c>
      <c r="C366" s="22">
        <f t="shared" ca="1" si="64"/>
        <v>3.0000000000000001E-3</v>
      </c>
      <c r="D366" s="22">
        <f t="shared" ca="1" si="64"/>
        <v>1.72E-2</v>
      </c>
      <c r="E366" s="22">
        <f t="shared" ca="1" si="59"/>
        <v>7.8E-2</v>
      </c>
      <c r="F366" s="22">
        <f t="shared" ca="1" si="60"/>
        <v>2.1623435988711304E-2</v>
      </c>
      <c r="G366" s="22" t="str">
        <f t="shared" ca="1" si="61"/>
        <v/>
      </c>
      <c r="H366" s="22">
        <f t="shared" ca="1" si="65"/>
        <v>3.1274999999999996E-3</v>
      </c>
      <c r="I366" s="22">
        <f t="shared" ca="1" si="65"/>
        <v>2.8500000000000001E-2</v>
      </c>
      <c r="J366" s="22">
        <f t="shared" ca="1" si="65"/>
        <v>86.23</v>
      </c>
      <c r="K366" s="22">
        <f t="shared" ca="1" si="65"/>
        <v>1.1000000000000001E-3</v>
      </c>
      <c r="L366" s="22">
        <f t="shared" ca="1" si="65"/>
        <v>1.6000000000000001E-3</v>
      </c>
      <c r="M366" s="22">
        <f t="shared" ca="1" si="65"/>
        <v>3.8E-3</v>
      </c>
      <c r="N366" s="22">
        <f t="shared" ca="1" si="65"/>
        <v>7.1999999999999998E-3</v>
      </c>
      <c r="O366" s="22">
        <f t="shared" ca="1" si="65"/>
        <v>1.1399999999999999E-2</v>
      </c>
      <c r="P366" s="23"/>
      <c r="Q366" s="23"/>
      <c r="R366" s="23"/>
      <c r="S366" s="23"/>
      <c r="T366" s="23"/>
      <c r="U366" s="23"/>
      <c r="V366" s="23"/>
      <c r="W366" s="23"/>
      <c r="X366" s="23"/>
      <c r="Y366" s="23"/>
      <c r="Z366" s="23"/>
    </row>
    <row r="367" spans="1:26" x14ac:dyDescent="0.55000000000000004">
      <c r="A367" s="6">
        <f t="shared" ca="1" si="63"/>
        <v>41243</v>
      </c>
      <c r="B367" s="22">
        <f t="shared" ca="1" si="64"/>
        <v>1.6000000000000001E-3</v>
      </c>
      <c r="C367" s="22">
        <f t="shared" ca="1" si="64"/>
        <v>2.5000000000000001E-3</v>
      </c>
      <c r="D367" s="22">
        <f t="shared" ca="1" si="64"/>
        <v>1.6200000000000003E-2</v>
      </c>
      <c r="E367" s="22">
        <f t="shared" ca="1" si="59"/>
        <v>7.6999999999999999E-2</v>
      </c>
      <c r="F367" s="22">
        <f t="shared" ca="1" si="60"/>
        <v>1.7641338460858469E-2</v>
      </c>
      <c r="G367" s="22" t="str">
        <f t="shared" ca="1" si="61"/>
        <v/>
      </c>
      <c r="H367" s="22">
        <f t="shared" ca="1" si="65"/>
        <v>3.1050000000000001E-3</v>
      </c>
      <c r="I367" s="22">
        <f t="shared" ca="1" si="65"/>
        <v>2.81E-2</v>
      </c>
      <c r="J367" s="22">
        <f t="shared" ca="1" si="65"/>
        <v>88.54</v>
      </c>
      <c r="K367" s="22">
        <f t="shared" ca="1" si="65"/>
        <v>8.0000000000000004E-4</v>
      </c>
      <c r="L367" s="22">
        <f t="shared" ca="1" si="65"/>
        <v>1.2999999999999999E-3</v>
      </c>
      <c r="M367" s="22">
        <f t="shared" ca="1" si="65"/>
        <v>3.4000000000000002E-3</v>
      </c>
      <c r="N367" s="22">
        <f t="shared" ca="1" si="65"/>
        <v>6.0999999999999995E-3</v>
      </c>
      <c r="O367" s="22">
        <f t="shared" ca="1" si="65"/>
        <v>1.04E-2</v>
      </c>
      <c r="P367" s="23"/>
      <c r="Q367" s="23"/>
      <c r="R367" s="23"/>
      <c r="S367" s="23"/>
      <c r="T367" s="23"/>
      <c r="U367" s="23"/>
      <c r="V367" s="23"/>
      <c r="W367" s="23"/>
      <c r="X367" s="23"/>
      <c r="Y367" s="23"/>
      <c r="Z367" s="23"/>
    </row>
    <row r="368" spans="1:26" x14ac:dyDescent="0.55000000000000004">
      <c r="A368" s="6">
        <f t="shared" ca="1" si="63"/>
        <v>41274</v>
      </c>
      <c r="B368" s="22">
        <f t="shared" ref="B368:D387" ca="1" si="66">IF($A368="","",IF(ISERROR(IF(ISERROR(INDEX(FredRatesData_AllData,MATCH($A368-(MAX(0,WEEKDAY($A368,2)-5)),FredRatesData_Dates,0),MATCH(B$6,FredRatesData_IDs,0),1)/B$5),INDEX(FredRatesData_AllData,MATCH($A368-(MAX(0,WEEKDAY($A368,2)-5))-3,FredRatesData_Dates,0),MATCH(B$6,FredRatesData_IDs,0),1)/B$5,INDEX(FredRatesData_AllData,MATCH($A368-(MAX(0,WEEKDAY($A368,2)-5)),FredRatesData_Dates,0),MATCH(B$6,FredRatesData_IDs,0),1)/B$5)),"",IF(ISERROR(INDEX(FredRatesData_AllData,MATCH($A368-(MAX(0,WEEKDAY($A368,2)-5)),FredRatesData_Dates,0),MATCH(B$6,FredRatesData_IDs,0),1)/B$5),INDEX(FredRatesData_AllData,MATCH($A368-(MAX(0,WEEKDAY($A368,2)-5))-3,FredRatesData_Dates,0),MATCH(B$6,FredRatesData_IDs,0),1)/B$5,INDEX(FredRatesData_AllData,MATCH($A368-(MAX(0,WEEKDAY($A368,2)-5)),FredRatesData_Dates,0),MATCH(B$6,FredRatesData_IDs,0),1)/B$5)))</f>
        <v>8.9999999999999998E-4</v>
      </c>
      <c r="C368" s="22">
        <f t="shared" ca="1" si="66"/>
        <v>2.5000000000000001E-3</v>
      </c>
      <c r="D368" s="22">
        <f t="shared" ca="1" si="66"/>
        <v>1.78E-2</v>
      </c>
      <c r="E368" s="22">
        <f t="shared" ca="1" si="59"/>
        <v>7.9000000000000001E-2</v>
      </c>
      <c r="F368" s="22">
        <f t="shared" ca="1" si="60"/>
        <v>1.7410223687475579E-2</v>
      </c>
      <c r="G368" s="22">
        <f t="shared" ca="1" si="61"/>
        <v>4.5549298311842179E-3</v>
      </c>
      <c r="H368" s="22">
        <f t="shared" ref="H368:O387" ca="1" si="67">IF($A368="","",IF(ISERROR(IF(ISERROR(INDEX(FredRatesData_AllData,MATCH($A368-(MAX(0,WEEKDAY($A368,2)-5)),FredRatesData_Dates,0),MATCH(H$6,FredRatesData_IDs,0),1)/H$5),INDEX(FredRatesData_AllData,MATCH($A368-(MAX(0,WEEKDAY($A368,2)-5))-3,FredRatesData_Dates,0),MATCH(H$6,FredRatesData_IDs,0),1)/H$5,INDEX(FredRatesData_AllData,MATCH($A368-(MAX(0,WEEKDAY($A368,2)-5)),FredRatesData_Dates,0),MATCH(H$6,FredRatesData_IDs,0),1)/H$5)),"",IF(ISERROR(INDEX(FredRatesData_AllData,MATCH($A368-(MAX(0,WEEKDAY($A368,2)-5)),FredRatesData_Dates,0),MATCH(H$6,FredRatesData_IDs,0),1)/H$5),INDEX(FredRatesData_AllData,MATCH($A368-(MAX(0,WEEKDAY($A368,2)-5))-3,FredRatesData_Dates,0),MATCH(H$6,FredRatesData_IDs,0),1)/H$5,INDEX(FredRatesData_AllData,MATCH($A368-(MAX(0,WEEKDAY($A368,2)-5)),FredRatesData_Dates,0),MATCH(H$6,FredRatesData_IDs,0),1)/H$5)))</f>
        <v>3.0599999999999998E-3</v>
      </c>
      <c r="I368" s="22">
        <f t="shared" ca="1" si="67"/>
        <v>2.9500000000000002E-2</v>
      </c>
      <c r="J368" s="22">
        <f t="shared" ca="1" si="67"/>
        <v>91.83</v>
      </c>
      <c r="K368" s="22">
        <f t="shared" ca="1" si="67"/>
        <v>5.0000000000000001E-4</v>
      </c>
      <c r="L368" s="22">
        <f t="shared" ca="1" si="67"/>
        <v>1.1000000000000001E-3</v>
      </c>
      <c r="M368" s="22">
        <f t="shared" ca="1" si="67"/>
        <v>3.5999999999999999E-3</v>
      </c>
      <c r="N368" s="22">
        <f t="shared" ca="1" si="67"/>
        <v>7.1999999999999998E-3</v>
      </c>
      <c r="O368" s="22">
        <f t="shared" ca="1" si="67"/>
        <v>1.18E-2</v>
      </c>
      <c r="P368" s="23"/>
      <c r="Q368" s="23"/>
      <c r="R368" s="23"/>
      <c r="S368" s="23"/>
      <c r="T368" s="23"/>
      <c r="U368" s="23"/>
      <c r="V368" s="23"/>
      <c r="W368" s="23"/>
      <c r="X368" s="23"/>
      <c r="Y368" s="23"/>
      <c r="Z368" s="23"/>
    </row>
    <row r="369" spans="1:26" x14ac:dyDescent="0.55000000000000004">
      <c r="A369" s="6">
        <f t="shared" ca="1" si="63"/>
        <v>41305</v>
      </c>
      <c r="B369" s="22">
        <f t="shared" ca="1" si="66"/>
        <v>1.5E-3</v>
      </c>
      <c r="C369" s="22">
        <f t="shared" ca="1" si="66"/>
        <v>2.7000000000000001E-3</v>
      </c>
      <c r="D369" s="22">
        <f t="shared" ca="1" si="66"/>
        <v>2.0199999999999999E-2</v>
      </c>
      <c r="E369" s="22">
        <f t="shared" ca="1" si="59"/>
        <v>0.08</v>
      </c>
      <c r="F369" s="22">
        <f t="shared" ca="1" si="60"/>
        <v>1.5948646681225531E-2</v>
      </c>
      <c r="G369" s="22" t="str">
        <f t="shared" ca="1" si="61"/>
        <v/>
      </c>
      <c r="H369" s="22">
        <f t="shared" ca="1" si="67"/>
        <v>2.98E-3</v>
      </c>
      <c r="I369" s="22">
        <f t="shared" ca="1" si="67"/>
        <v>3.1699999999999999E-2</v>
      </c>
      <c r="J369" s="22">
        <f t="shared" ca="1" si="67"/>
        <v>97.65</v>
      </c>
      <c r="K369" s="22">
        <f t="shared" ca="1" si="67"/>
        <v>7.000000000000001E-4</v>
      </c>
      <c r="L369" s="22">
        <f t="shared" ca="1" si="67"/>
        <v>1.1999999999999999E-3</v>
      </c>
      <c r="M369" s="22">
        <f t="shared" ca="1" si="67"/>
        <v>4.1999999999999997E-3</v>
      </c>
      <c r="N369" s="22">
        <f t="shared" ca="1" si="67"/>
        <v>8.8000000000000005E-3</v>
      </c>
      <c r="O369" s="22">
        <f t="shared" ca="1" si="67"/>
        <v>1.38E-2</v>
      </c>
      <c r="P369" s="23"/>
      <c r="Q369" s="23"/>
      <c r="R369" s="23"/>
      <c r="S369" s="23"/>
      <c r="T369" s="23"/>
      <c r="U369" s="23"/>
      <c r="V369" s="23"/>
      <c r="W369" s="23"/>
      <c r="X369" s="23"/>
      <c r="Y369" s="23"/>
      <c r="Z369" s="23"/>
    </row>
    <row r="370" spans="1:26" x14ac:dyDescent="0.55000000000000004">
      <c r="A370" s="6">
        <f t="shared" ca="1" si="63"/>
        <v>41333</v>
      </c>
      <c r="B370" s="22">
        <f t="shared" ca="1" si="66"/>
        <v>1.4000000000000002E-3</v>
      </c>
      <c r="C370" s="22">
        <f t="shared" ca="1" si="66"/>
        <v>2.5000000000000001E-3</v>
      </c>
      <c r="D370" s="22">
        <f t="shared" ca="1" si="66"/>
        <v>1.89E-2</v>
      </c>
      <c r="E370" s="22">
        <f t="shared" ca="1" si="59"/>
        <v>7.6999999999999999E-2</v>
      </c>
      <c r="F370" s="22">
        <f t="shared" ca="1" si="60"/>
        <v>1.9779235097490577E-2</v>
      </c>
      <c r="G370" s="22" t="str">
        <f t="shared" ca="1" si="61"/>
        <v/>
      </c>
      <c r="H370" s="22">
        <f t="shared" ca="1" si="67"/>
        <v>2.8710000000000003E-3</v>
      </c>
      <c r="I370" s="22">
        <f t="shared" ca="1" si="67"/>
        <v>3.1E-2</v>
      </c>
      <c r="J370" s="22">
        <f t="shared" ca="1" si="67"/>
        <v>92.03</v>
      </c>
      <c r="K370" s="22">
        <f t="shared" ca="1" si="67"/>
        <v>1.1000000000000001E-3</v>
      </c>
      <c r="L370" s="22">
        <f t="shared" ca="1" si="67"/>
        <v>1.2999999999999999E-3</v>
      </c>
      <c r="M370" s="22">
        <f t="shared" ca="1" si="67"/>
        <v>3.5999999999999999E-3</v>
      </c>
      <c r="N370" s="22">
        <f t="shared" ca="1" si="67"/>
        <v>7.7000000000000002E-3</v>
      </c>
      <c r="O370" s="22">
        <f t="shared" ca="1" si="67"/>
        <v>1.26E-2</v>
      </c>
      <c r="P370" s="23"/>
      <c r="Q370" s="23"/>
      <c r="R370" s="23"/>
      <c r="S370" s="23"/>
      <c r="T370" s="23"/>
      <c r="U370" s="23"/>
      <c r="V370" s="23"/>
      <c r="W370" s="23"/>
      <c r="X370" s="23"/>
      <c r="Y370" s="23"/>
      <c r="Z370" s="23"/>
    </row>
    <row r="371" spans="1:26" x14ac:dyDescent="0.55000000000000004">
      <c r="A371" s="6">
        <f t="shared" ca="1" si="63"/>
        <v>41364</v>
      </c>
      <c r="B371" s="22">
        <f t="shared" ca="1" si="66"/>
        <v>8.9999999999999998E-4</v>
      </c>
      <c r="C371" s="22">
        <f t="shared" ca="1" si="66"/>
        <v>2.5000000000000001E-3</v>
      </c>
      <c r="D371" s="22">
        <f t="shared" ca="1" si="66"/>
        <v>1.9199999999999998E-2</v>
      </c>
      <c r="E371" s="22">
        <f t="shared" ca="1" si="59"/>
        <v>7.4999999999999997E-2</v>
      </c>
      <c r="F371" s="22">
        <f t="shared" ca="1" si="60"/>
        <v>1.4738962125967703E-2</v>
      </c>
      <c r="G371" s="22">
        <f t="shared" ca="1" si="61"/>
        <v>3.5427003576175231E-2</v>
      </c>
      <c r="H371" s="22">
        <f t="shared" ca="1" si="67"/>
        <v>2.836E-3</v>
      </c>
      <c r="I371" s="22">
        <f t="shared" ca="1" si="67"/>
        <v>3.1300000000000001E-2</v>
      </c>
      <c r="J371" s="22">
        <f t="shared" ca="1" si="67"/>
        <v>95.99</v>
      </c>
      <c r="K371" s="22">
        <f t="shared" ca="1" si="67"/>
        <v>7.000000000000001E-4</v>
      </c>
      <c r="L371" s="22">
        <f t="shared" ca="1" si="67"/>
        <v>1.1000000000000001E-3</v>
      </c>
      <c r="M371" s="22">
        <f t="shared" ca="1" si="67"/>
        <v>3.8E-3</v>
      </c>
      <c r="N371" s="22">
        <f t="shared" ca="1" si="67"/>
        <v>7.9000000000000008E-3</v>
      </c>
      <c r="O371" s="22">
        <f t="shared" ca="1" si="67"/>
        <v>1.2699999999999999E-2</v>
      </c>
      <c r="P371" s="23"/>
      <c r="Q371" s="23"/>
      <c r="R371" s="23"/>
      <c r="S371" s="23"/>
      <c r="T371" s="23"/>
      <c r="U371" s="23"/>
      <c r="V371" s="23"/>
      <c r="W371" s="23"/>
      <c r="X371" s="23"/>
      <c r="Y371" s="23"/>
      <c r="Z371" s="23"/>
    </row>
    <row r="372" spans="1:26" x14ac:dyDescent="0.55000000000000004">
      <c r="A372" s="6">
        <f t="shared" ca="1" si="63"/>
        <v>41394</v>
      </c>
      <c r="B372" s="22">
        <f t="shared" ca="1" si="66"/>
        <v>1.4000000000000002E-3</v>
      </c>
      <c r="C372" s="22">
        <f t="shared" ca="1" si="66"/>
        <v>2.2000000000000001E-3</v>
      </c>
      <c r="D372" s="22">
        <f t="shared" ca="1" si="66"/>
        <v>1.7000000000000001E-2</v>
      </c>
      <c r="E372" s="22">
        <f t="shared" ca="1" si="59"/>
        <v>7.5999999999999998E-2</v>
      </c>
      <c r="F372" s="22">
        <f t="shared" ca="1" si="60"/>
        <v>1.0630853814894481E-2</v>
      </c>
      <c r="G372" s="22" t="str">
        <f t="shared" ca="1" si="61"/>
        <v/>
      </c>
      <c r="H372" s="22">
        <f t="shared" ca="1" si="67"/>
        <v>2.7309999999999999E-3</v>
      </c>
      <c r="I372" s="22">
        <f t="shared" ca="1" si="67"/>
        <v>2.8799999999999999E-2</v>
      </c>
      <c r="J372" s="22">
        <f t="shared" ca="1" si="67"/>
        <v>93.22</v>
      </c>
      <c r="K372" s="22">
        <f t="shared" ca="1" si="67"/>
        <v>5.0000000000000001E-4</v>
      </c>
      <c r="L372" s="22">
        <f t="shared" ca="1" si="67"/>
        <v>8.9999999999999998E-4</v>
      </c>
      <c r="M372" s="22">
        <f t="shared" ca="1" si="67"/>
        <v>3.2000000000000002E-3</v>
      </c>
      <c r="N372" s="22">
        <f t="shared" ca="1" si="67"/>
        <v>6.8000000000000005E-3</v>
      </c>
      <c r="O372" s="22">
        <f t="shared" ca="1" si="67"/>
        <v>1.11E-2</v>
      </c>
      <c r="P372" s="23"/>
      <c r="Q372" s="23"/>
      <c r="R372" s="23"/>
      <c r="S372" s="23"/>
      <c r="T372" s="23"/>
      <c r="U372" s="23"/>
      <c r="V372" s="23"/>
      <c r="W372" s="23"/>
      <c r="X372" s="23"/>
      <c r="Y372" s="23"/>
      <c r="Z372" s="23"/>
    </row>
    <row r="373" spans="1:26" x14ac:dyDescent="0.55000000000000004">
      <c r="A373" s="6">
        <f t="shared" ca="1" si="63"/>
        <v>41425</v>
      </c>
      <c r="B373" s="22">
        <f t="shared" ca="1" si="66"/>
        <v>8.9999999999999998E-4</v>
      </c>
      <c r="C373" s="22">
        <f t="shared" ca="1" si="66"/>
        <v>3.0000000000000001E-3</v>
      </c>
      <c r="D373" s="22">
        <f t="shared" ca="1" si="66"/>
        <v>2.1600000000000001E-2</v>
      </c>
      <c r="E373" s="22">
        <f t="shared" ca="1" si="59"/>
        <v>7.4999999999999997E-2</v>
      </c>
      <c r="F373" s="22">
        <f t="shared" ca="1" si="60"/>
        <v>1.3619650588516885E-2</v>
      </c>
      <c r="G373" s="22" t="str">
        <f t="shared" ca="1" si="61"/>
        <v/>
      </c>
      <c r="H373" s="22">
        <f t="shared" ca="1" si="67"/>
        <v>2.7524999999999997E-3</v>
      </c>
      <c r="I373" s="22">
        <f t="shared" ca="1" si="67"/>
        <v>3.3000000000000002E-2</v>
      </c>
      <c r="J373" s="22">
        <f t="shared" ca="1" si="67"/>
        <v>91.93</v>
      </c>
      <c r="K373" s="22">
        <f t="shared" ca="1" si="67"/>
        <v>4.0000000000000002E-4</v>
      </c>
      <c r="L373" s="22">
        <f t="shared" ca="1" si="67"/>
        <v>7.000000000000001E-4</v>
      </c>
      <c r="M373" s="22">
        <f t="shared" ca="1" si="67"/>
        <v>5.1999999999999998E-3</v>
      </c>
      <c r="N373" s="22">
        <f t="shared" ca="1" si="67"/>
        <v>1.0500000000000001E-2</v>
      </c>
      <c r="O373" s="22">
        <f t="shared" ca="1" si="67"/>
        <v>1.55E-2</v>
      </c>
      <c r="P373" s="23"/>
      <c r="Q373" s="23"/>
      <c r="R373" s="23"/>
      <c r="S373" s="23"/>
      <c r="T373" s="23"/>
      <c r="U373" s="23"/>
      <c r="V373" s="23"/>
      <c r="W373" s="23"/>
      <c r="X373" s="23"/>
      <c r="Y373" s="23"/>
      <c r="Z373" s="23"/>
    </row>
    <row r="374" spans="1:26" x14ac:dyDescent="0.55000000000000004">
      <c r="A374" s="6">
        <f t="shared" ca="1" si="63"/>
        <v>41455</v>
      </c>
      <c r="B374" s="22">
        <f t="shared" ca="1" si="66"/>
        <v>7.000000000000001E-4</v>
      </c>
      <c r="C374" s="22">
        <f t="shared" ca="1" si="66"/>
        <v>3.5999999999999999E-3</v>
      </c>
      <c r="D374" s="22">
        <f t="shared" ca="1" si="66"/>
        <v>2.52E-2</v>
      </c>
      <c r="E374" s="22">
        <f t="shared" ca="1" si="59"/>
        <v>7.4999999999999997E-2</v>
      </c>
      <c r="F374" s="22">
        <f t="shared" ca="1" si="60"/>
        <v>1.7544165453768912E-2</v>
      </c>
      <c r="G374" s="22">
        <f t="shared" ca="1" si="61"/>
        <v>4.9358589813177645E-3</v>
      </c>
      <c r="H374" s="22">
        <f t="shared" ca="1" si="67"/>
        <v>2.7309999999999999E-3</v>
      </c>
      <c r="I374" s="22">
        <f t="shared" ca="1" si="67"/>
        <v>3.5200000000000002E-2</v>
      </c>
      <c r="J374" s="22">
        <f t="shared" ca="1" si="67"/>
        <v>96.36</v>
      </c>
      <c r="K374" s="22">
        <f t="shared" ca="1" si="67"/>
        <v>4.0000000000000002E-4</v>
      </c>
      <c r="L374" s="22">
        <f t="shared" ca="1" si="67"/>
        <v>1E-3</v>
      </c>
      <c r="M374" s="22">
        <f t="shared" ca="1" si="67"/>
        <v>6.6E-3</v>
      </c>
      <c r="N374" s="22">
        <f t="shared" ca="1" si="67"/>
        <v>1.41E-2</v>
      </c>
      <c r="O374" s="22">
        <f t="shared" ca="1" si="67"/>
        <v>1.9599999999999999E-2</v>
      </c>
      <c r="P374" s="23"/>
      <c r="Q374" s="23"/>
      <c r="R374" s="23"/>
      <c r="S374" s="23"/>
      <c r="T374" s="23"/>
      <c r="U374" s="23"/>
      <c r="V374" s="23"/>
      <c r="W374" s="23"/>
      <c r="X374" s="23"/>
      <c r="Y374" s="23"/>
      <c r="Z374" s="23"/>
    </row>
    <row r="375" spans="1:26" x14ac:dyDescent="0.55000000000000004">
      <c r="A375" s="6">
        <f t="shared" ca="1" si="63"/>
        <v>41486</v>
      </c>
      <c r="B375" s="22">
        <f t="shared" ca="1" si="66"/>
        <v>8.9999999999999998E-4</v>
      </c>
      <c r="C375" s="22">
        <f t="shared" ca="1" si="66"/>
        <v>3.0999999999999999E-3</v>
      </c>
      <c r="D375" s="22">
        <f t="shared" ca="1" si="66"/>
        <v>2.6000000000000002E-2</v>
      </c>
      <c r="E375" s="22">
        <f t="shared" ca="1" si="59"/>
        <v>7.2999999999999995E-2</v>
      </c>
      <c r="F375" s="22">
        <f t="shared" ca="1" si="60"/>
        <v>1.9606816118443948E-2</v>
      </c>
      <c r="G375" s="22" t="str">
        <f t="shared" ca="1" si="61"/>
        <v/>
      </c>
      <c r="H375" s="22">
        <f t="shared" ca="1" si="67"/>
        <v>2.6559999999999999E-3</v>
      </c>
      <c r="I375" s="22">
        <f t="shared" ca="1" si="67"/>
        <v>3.6400000000000002E-2</v>
      </c>
      <c r="J375" s="22">
        <f t="shared" ca="1" si="67"/>
        <v>105.1</v>
      </c>
      <c r="K375" s="22">
        <f t="shared" ca="1" si="67"/>
        <v>4.0000000000000002E-4</v>
      </c>
      <c r="L375" s="22">
        <f t="shared" ca="1" si="67"/>
        <v>8.0000000000000004E-4</v>
      </c>
      <c r="M375" s="22">
        <f t="shared" ca="1" si="67"/>
        <v>6.0999999999999995E-3</v>
      </c>
      <c r="N375" s="22">
        <f t="shared" ca="1" si="67"/>
        <v>1.38E-2</v>
      </c>
      <c r="O375" s="22">
        <f t="shared" ca="1" si="67"/>
        <v>0.02</v>
      </c>
      <c r="P375" s="23"/>
      <c r="Q375" s="23"/>
      <c r="R375" s="23"/>
      <c r="S375" s="23"/>
      <c r="T375" s="23"/>
      <c r="U375" s="23"/>
      <c r="V375" s="23"/>
      <c r="W375" s="23"/>
      <c r="X375" s="23"/>
      <c r="Y375" s="23"/>
      <c r="Z375" s="23"/>
    </row>
    <row r="376" spans="1:26" x14ac:dyDescent="0.55000000000000004">
      <c r="A376" s="6">
        <f t="shared" ca="1" si="63"/>
        <v>41517</v>
      </c>
      <c r="B376" s="22">
        <f t="shared" ca="1" si="66"/>
        <v>7.000000000000001E-4</v>
      </c>
      <c r="C376" s="22">
        <f t="shared" ca="1" si="66"/>
        <v>3.9000000000000003E-3</v>
      </c>
      <c r="D376" s="22">
        <f t="shared" ca="1" si="66"/>
        <v>2.7799999999999998E-2</v>
      </c>
      <c r="E376" s="22">
        <f t="shared" ca="1" si="59"/>
        <v>7.2000000000000008E-2</v>
      </c>
      <c r="F376" s="22">
        <f t="shared" ca="1" si="60"/>
        <v>1.5183675595431989E-2</v>
      </c>
      <c r="G376" s="22" t="str">
        <f t="shared" ca="1" si="61"/>
        <v/>
      </c>
      <c r="H376" s="22">
        <f t="shared" ca="1" si="67"/>
        <v>2.5950000000000001E-3</v>
      </c>
      <c r="I376" s="22">
        <f t="shared" ca="1" si="67"/>
        <v>3.7000000000000005E-2</v>
      </c>
      <c r="J376" s="22">
        <f t="shared" ca="1" si="67"/>
        <v>107.98</v>
      </c>
      <c r="K376" s="22">
        <f t="shared" ca="1" si="67"/>
        <v>2.9999999999999997E-4</v>
      </c>
      <c r="L376" s="22">
        <f t="shared" ca="1" si="67"/>
        <v>5.0000000000000001E-4</v>
      </c>
      <c r="M376" s="22">
        <f t="shared" ca="1" si="67"/>
        <v>7.9000000000000008E-3</v>
      </c>
      <c r="N376" s="22">
        <f t="shared" ca="1" si="67"/>
        <v>1.6200000000000003E-2</v>
      </c>
      <c r="O376" s="22">
        <f t="shared" ca="1" si="67"/>
        <v>2.2400000000000003E-2</v>
      </c>
      <c r="P376" s="23"/>
      <c r="Q376" s="23"/>
      <c r="R376" s="23"/>
      <c r="S376" s="23"/>
      <c r="T376" s="23"/>
      <c r="U376" s="23"/>
      <c r="V376" s="23"/>
      <c r="W376" s="23"/>
      <c r="X376" s="23"/>
      <c r="Y376" s="23"/>
      <c r="Z376" s="23"/>
    </row>
    <row r="377" spans="1:26" x14ac:dyDescent="0.55000000000000004">
      <c r="A377" s="6">
        <f t="shared" ca="1" si="63"/>
        <v>41547</v>
      </c>
      <c r="B377" s="22">
        <f t="shared" ca="1" si="66"/>
        <v>5.9999999999999995E-4</v>
      </c>
      <c r="C377" s="22">
        <f t="shared" ca="1" si="66"/>
        <v>3.3E-3</v>
      </c>
      <c r="D377" s="22">
        <f t="shared" ca="1" si="66"/>
        <v>2.64E-2</v>
      </c>
      <c r="E377" s="22">
        <f t="shared" ca="1" si="59"/>
        <v>7.2000000000000008E-2</v>
      </c>
      <c r="F377" s="22">
        <f t="shared" ca="1" si="60"/>
        <v>1.184925261552161E-2</v>
      </c>
      <c r="G377" s="22">
        <f t="shared" ca="1" si="61"/>
        <v>3.1336606682363488E-2</v>
      </c>
      <c r="H377" s="22">
        <f t="shared" ca="1" si="67"/>
        <v>2.4884999999999998E-3</v>
      </c>
      <c r="I377" s="22">
        <f t="shared" ca="1" si="67"/>
        <v>3.6900000000000002E-2</v>
      </c>
      <c r="J377" s="22">
        <f t="shared" ca="1" si="67"/>
        <v>102.36</v>
      </c>
      <c r="K377" s="22">
        <f t="shared" ca="1" si="67"/>
        <v>2.0000000000000001E-4</v>
      </c>
      <c r="L377" s="22">
        <f t="shared" ca="1" si="67"/>
        <v>4.0000000000000002E-4</v>
      </c>
      <c r="M377" s="22">
        <f t="shared" ca="1" si="67"/>
        <v>6.3E-3</v>
      </c>
      <c r="N377" s="22">
        <f t="shared" ca="1" si="67"/>
        <v>1.3899999999999999E-2</v>
      </c>
      <c r="O377" s="22">
        <f t="shared" ca="1" si="67"/>
        <v>2.0199999999999999E-2</v>
      </c>
      <c r="P377" s="23"/>
      <c r="Q377" s="23"/>
      <c r="R377" s="23"/>
      <c r="S377" s="23"/>
      <c r="T377" s="23"/>
      <c r="U377" s="23"/>
      <c r="V377" s="23"/>
      <c r="W377" s="23"/>
      <c r="X377" s="23"/>
      <c r="Y377" s="23"/>
      <c r="Z377" s="23"/>
    </row>
    <row r="378" spans="1:26" x14ac:dyDescent="0.55000000000000004">
      <c r="A378" s="6">
        <f t="shared" ca="1" si="63"/>
        <v>41578</v>
      </c>
      <c r="B378" s="22">
        <f t="shared" ca="1" si="66"/>
        <v>7.000000000000001E-4</v>
      </c>
      <c r="C378" s="22">
        <f t="shared" ca="1" si="66"/>
        <v>3.0999999999999999E-3</v>
      </c>
      <c r="D378" s="22">
        <f t="shared" ca="1" si="66"/>
        <v>2.5699999999999997E-2</v>
      </c>
      <c r="E378" s="22">
        <f t="shared" ca="1" si="59"/>
        <v>7.2000000000000008E-2</v>
      </c>
      <c r="F378" s="22">
        <f t="shared" ca="1" si="60"/>
        <v>9.6361270464340176E-3</v>
      </c>
      <c r="G378" s="22" t="str">
        <f t="shared" ca="1" si="61"/>
        <v/>
      </c>
      <c r="H378" s="22">
        <f t="shared" ca="1" si="67"/>
        <v>2.4199999999999998E-3</v>
      </c>
      <c r="I378" s="22">
        <f t="shared" ca="1" si="67"/>
        <v>3.6299999999999999E-2</v>
      </c>
      <c r="J378" s="22">
        <f t="shared" ca="1" si="67"/>
        <v>96.29</v>
      </c>
      <c r="K378" s="22">
        <f t="shared" ca="1" si="67"/>
        <v>4.0000000000000002E-4</v>
      </c>
      <c r="L378" s="22">
        <f t="shared" ca="1" si="67"/>
        <v>8.0000000000000004E-4</v>
      </c>
      <c r="M378" s="22">
        <f t="shared" ca="1" si="67"/>
        <v>5.6999999999999993E-3</v>
      </c>
      <c r="N378" s="22">
        <f t="shared" ca="1" si="67"/>
        <v>1.3100000000000001E-2</v>
      </c>
      <c r="O378" s="22">
        <f t="shared" ca="1" si="67"/>
        <v>1.95E-2</v>
      </c>
      <c r="P378" s="23"/>
      <c r="Q378" s="23"/>
      <c r="R378" s="23"/>
      <c r="S378" s="23"/>
      <c r="T378" s="23"/>
      <c r="U378" s="23"/>
      <c r="V378" s="23"/>
      <c r="W378" s="23"/>
      <c r="X378" s="23"/>
      <c r="Y378" s="23"/>
      <c r="Z378" s="23"/>
    </row>
    <row r="379" spans="1:26" x14ac:dyDescent="0.55000000000000004">
      <c r="A379" s="6">
        <f t="shared" ca="1" si="63"/>
        <v>41608</v>
      </c>
      <c r="B379" s="22">
        <f t="shared" ca="1" si="66"/>
        <v>7.000000000000001E-4</v>
      </c>
      <c r="C379" s="22">
        <f t="shared" ca="1" si="66"/>
        <v>2.8000000000000004E-3</v>
      </c>
      <c r="D379" s="22">
        <f t="shared" ca="1" si="66"/>
        <v>2.75E-2</v>
      </c>
      <c r="E379" s="22">
        <f t="shared" ca="1" si="59"/>
        <v>6.9000000000000006E-2</v>
      </c>
      <c r="F379" s="22">
        <f t="shared" ca="1" si="60"/>
        <v>1.2370722045339066E-2</v>
      </c>
      <c r="G379" s="22" t="str">
        <f t="shared" ca="1" si="61"/>
        <v/>
      </c>
      <c r="H379" s="22">
        <f t="shared" ca="1" si="67"/>
        <v>2.3909999999999999E-3</v>
      </c>
      <c r="I379" s="22">
        <f t="shared" ca="1" si="67"/>
        <v>3.8199999999999998E-2</v>
      </c>
      <c r="J379" s="22">
        <f t="shared" ca="1" si="67"/>
        <v>92.55</v>
      </c>
      <c r="K379" s="22">
        <f t="shared" ca="1" si="67"/>
        <v>5.9999999999999995E-4</v>
      </c>
      <c r="L379" s="22">
        <f t="shared" ca="1" si="67"/>
        <v>1.1000000000000001E-3</v>
      </c>
      <c r="M379" s="22">
        <f t="shared" ca="1" si="67"/>
        <v>5.6000000000000008E-3</v>
      </c>
      <c r="N379" s="22">
        <f t="shared" ca="1" si="67"/>
        <v>1.37E-2</v>
      </c>
      <c r="O379" s="22">
        <f t="shared" ca="1" si="67"/>
        <v>2.1000000000000001E-2</v>
      </c>
      <c r="P379" s="23"/>
      <c r="Q379" s="23"/>
      <c r="R379" s="23"/>
      <c r="S379" s="23"/>
      <c r="T379" s="23"/>
      <c r="U379" s="23"/>
      <c r="V379" s="23"/>
      <c r="W379" s="23"/>
      <c r="X379" s="23"/>
      <c r="Y379" s="23"/>
      <c r="Z379" s="23"/>
    </row>
    <row r="380" spans="1:26" x14ac:dyDescent="0.55000000000000004">
      <c r="A380" s="6">
        <f t="shared" ca="1" si="63"/>
        <v>41639</v>
      </c>
      <c r="B380" s="22">
        <f t="shared" ca="1" si="66"/>
        <v>7.000000000000001E-4</v>
      </c>
      <c r="C380" s="22">
        <f t="shared" ca="1" si="66"/>
        <v>3.8E-3</v>
      </c>
      <c r="D380" s="22">
        <f t="shared" ca="1" si="66"/>
        <v>3.04E-2</v>
      </c>
      <c r="E380" s="22">
        <f t="shared" ca="1" si="59"/>
        <v>6.7000000000000004E-2</v>
      </c>
      <c r="F380" s="22">
        <f t="shared" ca="1" si="60"/>
        <v>1.501735619618394E-2</v>
      </c>
      <c r="G380" s="22">
        <f t="shared" ca="1" si="61"/>
        <v>3.1929957533064268E-2</v>
      </c>
      <c r="H380" s="22">
        <f t="shared" ca="1" si="67"/>
        <v>2.4610000000000001E-3</v>
      </c>
      <c r="I380" s="22">
        <f t="shared" ca="1" si="67"/>
        <v>3.9599999999999996E-2</v>
      </c>
      <c r="J380" s="22">
        <f t="shared" ca="1" si="67"/>
        <v>98.17</v>
      </c>
      <c r="K380" s="22">
        <f t="shared" ca="1" si="67"/>
        <v>7.000000000000001E-4</v>
      </c>
      <c r="L380" s="22">
        <f t="shared" ca="1" si="67"/>
        <v>1E-3</v>
      </c>
      <c r="M380" s="22">
        <f t="shared" ca="1" si="67"/>
        <v>7.8000000000000005E-3</v>
      </c>
      <c r="N380" s="22">
        <f t="shared" ca="1" si="67"/>
        <v>1.7500000000000002E-2</v>
      </c>
      <c r="O380" s="22">
        <f t="shared" ca="1" si="67"/>
        <v>2.4500000000000001E-2</v>
      </c>
      <c r="P380" s="23"/>
      <c r="Q380" s="23"/>
      <c r="R380" s="23"/>
      <c r="S380" s="23"/>
      <c r="T380" s="23"/>
      <c r="U380" s="23"/>
      <c r="V380" s="23"/>
      <c r="W380" s="23"/>
      <c r="X380" s="23"/>
      <c r="Y380" s="23"/>
      <c r="Z380" s="23"/>
    </row>
    <row r="381" spans="1:26" x14ac:dyDescent="0.55000000000000004">
      <c r="A381" s="6">
        <f t="shared" ca="1" si="63"/>
        <v>41670</v>
      </c>
      <c r="B381" s="22">
        <f t="shared" ca="1" si="66"/>
        <v>7.000000000000001E-4</v>
      </c>
      <c r="C381" s="22">
        <f t="shared" ca="1" si="66"/>
        <v>3.4000000000000002E-3</v>
      </c>
      <c r="D381" s="22">
        <f t="shared" ca="1" si="66"/>
        <v>2.6699999999999998E-2</v>
      </c>
      <c r="E381" s="22">
        <f t="shared" ca="1" si="59"/>
        <v>6.6000000000000003E-2</v>
      </c>
      <c r="F381" s="22">
        <f t="shared" ca="1" si="60"/>
        <v>1.5789473684210575E-2</v>
      </c>
      <c r="G381" s="22" t="str">
        <f t="shared" ca="1" si="61"/>
        <v/>
      </c>
      <c r="H381" s="22">
        <f t="shared" ca="1" si="67"/>
        <v>2.366E-3</v>
      </c>
      <c r="I381" s="22">
        <f t="shared" ca="1" si="67"/>
        <v>3.61E-2</v>
      </c>
      <c r="J381" s="22">
        <f t="shared" ca="1" si="67"/>
        <v>97.55</v>
      </c>
      <c r="K381" s="22">
        <f t="shared" ca="1" si="67"/>
        <v>2.0000000000000001E-4</v>
      </c>
      <c r="L381" s="22">
        <f t="shared" ca="1" si="67"/>
        <v>5.9999999999999995E-4</v>
      </c>
      <c r="M381" s="22">
        <f t="shared" ca="1" si="67"/>
        <v>6.8999999999999999E-3</v>
      </c>
      <c r="N381" s="22">
        <f t="shared" ca="1" si="67"/>
        <v>1.49E-2</v>
      </c>
      <c r="O381" s="22">
        <f t="shared" ca="1" si="67"/>
        <v>2.1299999999999999E-2</v>
      </c>
      <c r="P381" s="23"/>
      <c r="Q381" s="23"/>
      <c r="R381" s="23"/>
      <c r="S381" s="23"/>
      <c r="T381" s="23"/>
      <c r="U381" s="23"/>
      <c r="V381" s="23"/>
      <c r="W381" s="23"/>
      <c r="X381" s="23"/>
      <c r="Y381" s="23"/>
      <c r="Z381" s="23"/>
    </row>
    <row r="382" spans="1:26" x14ac:dyDescent="0.55000000000000004">
      <c r="A382" s="6">
        <f t="shared" ca="1" si="63"/>
        <v>41698</v>
      </c>
      <c r="B382" s="22">
        <f t="shared" ca="1" si="66"/>
        <v>5.9999999999999995E-4</v>
      </c>
      <c r="C382" s="22">
        <f t="shared" ca="1" si="66"/>
        <v>3.3E-3</v>
      </c>
      <c r="D382" s="22">
        <f t="shared" ca="1" si="66"/>
        <v>2.6600000000000002E-2</v>
      </c>
      <c r="E382" s="22">
        <f t="shared" ca="1" si="59"/>
        <v>6.7000000000000004E-2</v>
      </c>
      <c r="F382" s="22">
        <f t="shared" ca="1" si="60"/>
        <v>1.1263492501055294E-2</v>
      </c>
      <c r="G382" s="22" t="str">
        <f t="shared" ca="1" si="61"/>
        <v/>
      </c>
      <c r="H382" s="22">
        <f t="shared" ca="1" si="67"/>
        <v>2.3565000000000001E-3</v>
      </c>
      <c r="I382" s="22">
        <f t="shared" ca="1" si="67"/>
        <v>3.5900000000000001E-2</v>
      </c>
      <c r="J382" s="22">
        <f t="shared" ca="1" si="67"/>
        <v>102.88</v>
      </c>
      <c r="K382" s="22">
        <f t="shared" ca="1" si="67"/>
        <v>5.0000000000000001E-4</v>
      </c>
      <c r="L382" s="22">
        <f t="shared" ca="1" si="67"/>
        <v>8.0000000000000004E-4</v>
      </c>
      <c r="M382" s="22">
        <f t="shared" ca="1" si="67"/>
        <v>6.8999999999999999E-3</v>
      </c>
      <c r="N382" s="22">
        <f t="shared" ca="1" si="67"/>
        <v>1.5100000000000001E-2</v>
      </c>
      <c r="O382" s="22">
        <f t="shared" ca="1" si="67"/>
        <v>2.1299999999999999E-2</v>
      </c>
      <c r="P382" s="23"/>
      <c r="Q382" s="23"/>
      <c r="R382" s="23"/>
      <c r="S382" s="23"/>
      <c r="T382" s="23"/>
      <c r="U382" s="23"/>
      <c r="V382" s="23"/>
      <c r="W382" s="23"/>
      <c r="X382" s="23"/>
      <c r="Y382" s="23"/>
      <c r="Z382" s="23"/>
    </row>
    <row r="383" spans="1:26" x14ac:dyDescent="0.55000000000000004">
      <c r="A383" s="6">
        <f t="shared" ca="1" si="63"/>
        <v>41729</v>
      </c>
      <c r="B383" s="22">
        <f t="shared" ca="1" si="66"/>
        <v>5.9999999999999995E-4</v>
      </c>
      <c r="C383" s="22">
        <f t="shared" ca="1" si="66"/>
        <v>4.4000000000000003E-3</v>
      </c>
      <c r="D383" s="22">
        <f t="shared" ca="1" si="66"/>
        <v>2.7300000000000001E-2</v>
      </c>
      <c r="E383" s="22">
        <f t="shared" ca="1" si="59"/>
        <v>6.7000000000000004E-2</v>
      </c>
      <c r="F383" s="22">
        <f t="shared" ca="1" si="60"/>
        <v>1.5122028757630801E-2</v>
      </c>
      <c r="G383" s="22">
        <f t="shared" ca="1" si="61"/>
        <v>-1.1308207464043374E-2</v>
      </c>
      <c r="H383" s="22">
        <f t="shared" ca="1" si="67"/>
        <v>2.3059999999999999E-3</v>
      </c>
      <c r="I383" s="22">
        <f t="shared" ca="1" si="67"/>
        <v>3.56E-2</v>
      </c>
      <c r="J383" s="22">
        <f t="shared" ca="1" si="67"/>
        <v>101.57</v>
      </c>
      <c r="K383" s="22">
        <f t="shared" ca="1" si="67"/>
        <v>5.0000000000000001E-4</v>
      </c>
      <c r="L383" s="22">
        <f t="shared" ca="1" si="67"/>
        <v>7.000000000000001E-4</v>
      </c>
      <c r="M383" s="22">
        <f t="shared" ca="1" si="67"/>
        <v>9.0000000000000011E-3</v>
      </c>
      <c r="N383" s="22">
        <f t="shared" ca="1" si="67"/>
        <v>1.7299999999999999E-2</v>
      </c>
      <c r="O383" s="22">
        <f t="shared" ca="1" si="67"/>
        <v>2.3E-2</v>
      </c>
      <c r="P383" s="23"/>
      <c r="Q383" s="23"/>
      <c r="R383" s="23"/>
      <c r="S383" s="23"/>
      <c r="T383" s="23"/>
      <c r="U383" s="23"/>
      <c r="V383" s="23"/>
      <c r="W383" s="23"/>
      <c r="X383" s="23"/>
      <c r="Y383" s="23"/>
      <c r="Z383" s="23"/>
    </row>
    <row r="384" spans="1:26" x14ac:dyDescent="0.55000000000000004">
      <c r="A384" s="6">
        <f t="shared" ca="1" si="63"/>
        <v>41759</v>
      </c>
      <c r="B384" s="22">
        <f t="shared" ca="1" si="66"/>
        <v>8.9999999999999998E-4</v>
      </c>
      <c r="C384" s="22">
        <f t="shared" ca="1" si="66"/>
        <v>4.1999999999999997E-3</v>
      </c>
      <c r="D384" s="22">
        <f t="shared" ca="1" si="66"/>
        <v>2.6699999999999998E-2</v>
      </c>
      <c r="E384" s="22">
        <f t="shared" ca="1" si="59"/>
        <v>6.2E-2</v>
      </c>
      <c r="F384" s="22">
        <f t="shared" ca="1" si="60"/>
        <v>1.9528578985167577E-2</v>
      </c>
      <c r="G384" s="22" t="str">
        <f t="shared" ca="1" si="61"/>
        <v/>
      </c>
      <c r="H384" s="22">
        <f t="shared" ca="1" si="67"/>
        <v>2.2334999999999998E-3</v>
      </c>
      <c r="I384" s="22">
        <f t="shared" ca="1" si="67"/>
        <v>3.4700000000000002E-2</v>
      </c>
      <c r="J384" s="22">
        <f t="shared" ca="1" si="67"/>
        <v>100.07</v>
      </c>
      <c r="K384" s="22">
        <f t="shared" ca="1" si="67"/>
        <v>2.9999999999999997E-4</v>
      </c>
      <c r="L384" s="22">
        <f t="shared" ca="1" si="67"/>
        <v>5.0000000000000001E-4</v>
      </c>
      <c r="M384" s="22">
        <f t="shared" ca="1" si="67"/>
        <v>8.6999999999999994E-3</v>
      </c>
      <c r="N384" s="22">
        <f t="shared" ca="1" si="67"/>
        <v>1.6899999999999998E-2</v>
      </c>
      <c r="O384" s="22">
        <f t="shared" ca="1" si="67"/>
        <v>2.2499999999999999E-2</v>
      </c>
      <c r="P384" s="23"/>
      <c r="Q384" s="23"/>
      <c r="R384" s="23"/>
      <c r="S384" s="23"/>
      <c r="T384" s="23"/>
      <c r="U384" s="23"/>
      <c r="V384" s="23"/>
      <c r="W384" s="23"/>
      <c r="X384" s="23"/>
      <c r="Y384" s="23"/>
      <c r="Z384" s="23"/>
    </row>
    <row r="385" spans="1:26" x14ac:dyDescent="0.55000000000000004">
      <c r="A385" s="6">
        <f t="shared" ca="1" si="63"/>
        <v>41790</v>
      </c>
      <c r="B385" s="22">
        <f t="shared" ca="1" si="66"/>
        <v>8.0000000000000004E-4</v>
      </c>
      <c r="C385" s="22">
        <f t="shared" ca="1" si="66"/>
        <v>3.7000000000000002E-3</v>
      </c>
      <c r="D385" s="22">
        <f t="shared" ca="1" si="66"/>
        <v>2.4799999999999999E-2</v>
      </c>
      <c r="E385" s="22">
        <f t="shared" ca="1" si="59"/>
        <v>6.3E-2</v>
      </c>
      <c r="F385" s="22">
        <f t="shared" ca="1" si="60"/>
        <v>2.1271115499366777E-2</v>
      </c>
      <c r="G385" s="22" t="str">
        <f t="shared" ca="1" si="61"/>
        <v/>
      </c>
      <c r="H385" s="22">
        <f t="shared" ca="1" si="67"/>
        <v>2.274E-3</v>
      </c>
      <c r="I385" s="22">
        <f t="shared" ca="1" si="67"/>
        <v>3.3300000000000003E-2</v>
      </c>
      <c r="J385" s="22">
        <f t="shared" ca="1" si="67"/>
        <v>103.4</v>
      </c>
      <c r="K385" s="22">
        <f t="shared" ca="1" si="67"/>
        <v>4.0000000000000002E-4</v>
      </c>
      <c r="L385" s="22">
        <f t="shared" ca="1" si="67"/>
        <v>5.9999999999999995E-4</v>
      </c>
      <c r="M385" s="22">
        <f t="shared" ca="1" si="67"/>
        <v>7.9000000000000008E-3</v>
      </c>
      <c r="N385" s="22">
        <f t="shared" ca="1" si="67"/>
        <v>1.54E-2</v>
      </c>
      <c r="O385" s="22">
        <f t="shared" ca="1" si="67"/>
        <v>2.06E-2</v>
      </c>
      <c r="P385" s="23"/>
      <c r="Q385" s="23"/>
      <c r="R385" s="23"/>
      <c r="S385" s="23"/>
      <c r="T385" s="23"/>
      <c r="U385" s="23"/>
      <c r="V385" s="23"/>
      <c r="W385" s="23"/>
      <c r="X385" s="23"/>
      <c r="Y385" s="23"/>
      <c r="Z385" s="23"/>
    </row>
    <row r="386" spans="1:26" x14ac:dyDescent="0.55000000000000004">
      <c r="A386" s="6">
        <f t="shared" ca="1" si="63"/>
        <v>41820</v>
      </c>
      <c r="B386" s="22">
        <f t="shared" ca="1" si="66"/>
        <v>8.9999999999999998E-4</v>
      </c>
      <c r="C386" s="22">
        <f t="shared" ca="1" si="66"/>
        <v>4.6999999999999993E-3</v>
      </c>
      <c r="D386" s="22">
        <f t="shared" ca="1" si="66"/>
        <v>2.53E-2</v>
      </c>
      <c r="E386" s="22">
        <f t="shared" ca="1" si="59"/>
        <v>6.0999999999999999E-2</v>
      </c>
      <c r="F386" s="22">
        <f t="shared" ca="1" si="60"/>
        <v>2.0723413731670526E-2</v>
      </c>
      <c r="G386" s="22">
        <f t="shared" ca="1" si="61"/>
        <v>5.4147253278960861E-2</v>
      </c>
      <c r="H386" s="22">
        <f t="shared" ca="1" si="67"/>
        <v>2.307E-3</v>
      </c>
      <c r="I386" s="22">
        <f t="shared" ca="1" si="67"/>
        <v>3.3399999999999999E-2</v>
      </c>
      <c r="J386" s="22">
        <f t="shared" ca="1" si="67"/>
        <v>106.07</v>
      </c>
      <c r="K386" s="22">
        <f t="shared" ca="1" si="67"/>
        <v>4.0000000000000002E-4</v>
      </c>
      <c r="L386" s="22">
        <f t="shared" ca="1" si="67"/>
        <v>7.000000000000001E-4</v>
      </c>
      <c r="M386" s="22">
        <f t="shared" ca="1" si="67"/>
        <v>8.8000000000000005E-3</v>
      </c>
      <c r="N386" s="22">
        <f t="shared" ca="1" si="67"/>
        <v>1.6200000000000003E-2</v>
      </c>
      <c r="O386" s="22">
        <f t="shared" ca="1" si="67"/>
        <v>2.1299999999999999E-2</v>
      </c>
      <c r="P386" s="23"/>
      <c r="Q386" s="23"/>
      <c r="R386" s="23"/>
      <c r="S386" s="23"/>
      <c r="T386" s="23"/>
      <c r="U386" s="23"/>
      <c r="V386" s="23"/>
      <c r="W386" s="23"/>
      <c r="X386" s="23"/>
      <c r="Y386" s="23"/>
      <c r="Z386" s="23"/>
    </row>
    <row r="387" spans="1:26" x14ac:dyDescent="0.55000000000000004">
      <c r="A387" s="6">
        <f t="shared" ca="1" si="63"/>
        <v>41851</v>
      </c>
      <c r="B387" s="22">
        <f t="shared" ca="1" si="66"/>
        <v>8.0000000000000004E-4</v>
      </c>
      <c r="C387" s="22">
        <f t="shared" ca="1" si="66"/>
        <v>5.3E-3</v>
      </c>
      <c r="D387" s="22">
        <f t="shared" ca="1" si="66"/>
        <v>2.58E-2</v>
      </c>
      <c r="E387" s="22">
        <f t="shared" ca="1" si="59"/>
        <v>6.2E-2</v>
      </c>
      <c r="F387" s="22">
        <f t="shared" ca="1" si="60"/>
        <v>1.9923286357643066E-2</v>
      </c>
      <c r="G387" s="22" t="str">
        <f t="shared" ca="1" si="61"/>
        <v/>
      </c>
      <c r="H387" s="22">
        <f t="shared" ca="1" si="67"/>
        <v>2.3909999999999999E-3</v>
      </c>
      <c r="I387" s="22">
        <f t="shared" ca="1" si="67"/>
        <v>3.32E-2</v>
      </c>
      <c r="J387" s="22">
        <f t="shared" ca="1" si="67"/>
        <v>98.23</v>
      </c>
      <c r="K387" s="22">
        <f t="shared" ca="1" si="67"/>
        <v>2.9999999999999997E-4</v>
      </c>
      <c r="L387" s="22">
        <f t="shared" ca="1" si="67"/>
        <v>5.0000000000000001E-4</v>
      </c>
      <c r="M387" s="22">
        <f t="shared" ca="1" si="67"/>
        <v>1.0200000000000001E-2</v>
      </c>
      <c r="N387" s="22">
        <f t="shared" ca="1" si="67"/>
        <v>1.7600000000000001E-2</v>
      </c>
      <c r="O387" s="22">
        <f t="shared" ca="1" si="67"/>
        <v>2.2400000000000003E-2</v>
      </c>
      <c r="P387" s="23"/>
      <c r="Q387" s="23"/>
      <c r="R387" s="23"/>
      <c r="S387" s="23"/>
      <c r="T387" s="23"/>
      <c r="U387" s="23"/>
      <c r="V387" s="23"/>
      <c r="W387" s="23"/>
      <c r="X387" s="23"/>
      <c r="Y387" s="23"/>
      <c r="Z387" s="23"/>
    </row>
    <row r="388" spans="1:26" x14ac:dyDescent="0.55000000000000004">
      <c r="A388" s="6">
        <f t="shared" ca="1" si="63"/>
        <v>41882</v>
      </c>
      <c r="B388" s="22">
        <f t="shared" ref="B388:D407" ca="1" si="68">IF($A388="","",IF(ISERROR(IF(ISERROR(INDEX(FredRatesData_AllData,MATCH($A388-(MAX(0,WEEKDAY($A388,2)-5)),FredRatesData_Dates,0),MATCH(B$6,FredRatesData_IDs,0),1)/B$5),INDEX(FredRatesData_AllData,MATCH($A388-(MAX(0,WEEKDAY($A388,2)-5))-3,FredRatesData_Dates,0),MATCH(B$6,FredRatesData_IDs,0),1)/B$5,INDEX(FredRatesData_AllData,MATCH($A388-(MAX(0,WEEKDAY($A388,2)-5)),FredRatesData_Dates,0),MATCH(B$6,FredRatesData_IDs,0),1)/B$5)),"",IF(ISERROR(INDEX(FredRatesData_AllData,MATCH($A388-(MAX(0,WEEKDAY($A388,2)-5)),FredRatesData_Dates,0),MATCH(B$6,FredRatesData_IDs,0),1)/B$5),INDEX(FredRatesData_AllData,MATCH($A388-(MAX(0,WEEKDAY($A388,2)-5))-3,FredRatesData_Dates,0),MATCH(B$6,FredRatesData_IDs,0),1)/B$5,INDEX(FredRatesData_AllData,MATCH($A388-(MAX(0,WEEKDAY($A388,2)-5)),FredRatesData_Dates,0),MATCH(B$6,FredRatesData_IDs,0),1)/B$5)))</f>
        <v>7.000000000000001E-4</v>
      </c>
      <c r="C388" s="22">
        <f t="shared" ca="1" si="68"/>
        <v>4.7999999999999996E-3</v>
      </c>
      <c r="D388" s="22">
        <f t="shared" ca="1" si="68"/>
        <v>2.35E-2</v>
      </c>
      <c r="E388" s="22">
        <f t="shared" ca="1" si="59"/>
        <v>6.0999999999999999E-2</v>
      </c>
      <c r="F388" s="22">
        <f t="shared" ca="1" si="60"/>
        <v>1.6996113341628316E-2</v>
      </c>
      <c r="G388" s="22" t="str">
        <f t="shared" ca="1" si="61"/>
        <v/>
      </c>
      <c r="H388" s="22">
        <f t="shared" ref="H388:O407" ca="1" si="69">IF($A388="","",IF(ISERROR(IF(ISERROR(INDEX(FredRatesData_AllData,MATCH($A388-(MAX(0,WEEKDAY($A388,2)-5)),FredRatesData_Dates,0),MATCH(H$6,FredRatesData_IDs,0),1)/H$5),INDEX(FredRatesData_AllData,MATCH($A388-(MAX(0,WEEKDAY($A388,2)-5))-3,FredRatesData_Dates,0),MATCH(H$6,FredRatesData_IDs,0),1)/H$5,INDEX(FredRatesData_AllData,MATCH($A388-(MAX(0,WEEKDAY($A388,2)-5)),FredRatesData_Dates,0),MATCH(H$6,FredRatesData_IDs,0),1)/H$5)),"",IF(ISERROR(INDEX(FredRatesData_AllData,MATCH($A388-(MAX(0,WEEKDAY($A388,2)-5)),FredRatesData_Dates,0),MATCH(H$6,FredRatesData_IDs,0),1)/H$5),INDEX(FredRatesData_AllData,MATCH($A388-(MAX(0,WEEKDAY($A388,2)-5))-3,FredRatesData_Dates,0),MATCH(H$6,FredRatesData_IDs,0),1)/H$5,INDEX(FredRatesData_AllData,MATCH($A388-(MAX(0,WEEKDAY($A388,2)-5)),FredRatesData_Dates,0),MATCH(H$6,FredRatesData_IDs,0),1)/H$5)))</f>
        <v>2.336E-3</v>
      </c>
      <c r="I388" s="22">
        <f t="shared" ca="1" si="69"/>
        <v>3.0899999999999997E-2</v>
      </c>
      <c r="J388" s="22">
        <f t="shared" ca="1" si="69"/>
        <v>97.86</v>
      </c>
      <c r="K388" s="22">
        <f t="shared" ca="1" si="69"/>
        <v>2.9999999999999997E-4</v>
      </c>
      <c r="L388" s="22">
        <f t="shared" ca="1" si="69"/>
        <v>5.0000000000000001E-4</v>
      </c>
      <c r="M388" s="22">
        <f t="shared" ca="1" si="69"/>
        <v>9.3999999999999986E-3</v>
      </c>
      <c r="N388" s="22">
        <f t="shared" ca="1" si="69"/>
        <v>1.6299999999999999E-2</v>
      </c>
      <c r="O388" s="22">
        <f t="shared" ca="1" si="69"/>
        <v>2.0499999999999997E-2</v>
      </c>
      <c r="P388" s="23"/>
      <c r="Q388" s="23"/>
      <c r="R388" s="23"/>
      <c r="S388" s="23"/>
      <c r="T388" s="23"/>
      <c r="U388" s="23"/>
      <c r="V388" s="23"/>
      <c r="W388" s="23"/>
      <c r="X388" s="23"/>
      <c r="Y388" s="23"/>
      <c r="Z388" s="23"/>
    </row>
    <row r="389" spans="1:26" x14ac:dyDescent="0.55000000000000004">
      <c r="A389" s="6">
        <f t="shared" ca="1" si="63"/>
        <v>41912</v>
      </c>
      <c r="B389" s="22">
        <f t="shared" ca="1" si="68"/>
        <v>7.000000000000001E-4</v>
      </c>
      <c r="C389" s="22">
        <f t="shared" ca="1" si="68"/>
        <v>5.7999999999999996E-3</v>
      </c>
      <c r="D389" s="22">
        <f t="shared" ca="1" si="68"/>
        <v>2.52E-2</v>
      </c>
      <c r="E389" s="22">
        <f t="shared" ca="1" si="59"/>
        <v>5.9000000000000004E-2</v>
      </c>
      <c r="F389" s="22">
        <f t="shared" ca="1" si="60"/>
        <v>1.657918675715031E-2</v>
      </c>
      <c r="G389" s="22">
        <f t="shared" ca="1" si="61"/>
        <v>4.8837290082965445E-2</v>
      </c>
      <c r="H389" s="22">
        <f t="shared" ca="1" si="69"/>
        <v>2.3510000000000002E-3</v>
      </c>
      <c r="I389" s="22">
        <f t="shared" ca="1" si="69"/>
        <v>3.2099999999999997E-2</v>
      </c>
      <c r="J389" s="22">
        <f t="shared" ca="1" si="69"/>
        <v>91.17</v>
      </c>
      <c r="K389" s="22">
        <f t="shared" ca="1" si="69"/>
        <v>2.0000000000000001E-4</v>
      </c>
      <c r="L389" s="22">
        <f t="shared" ca="1" si="69"/>
        <v>2.9999999999999997E-4</v>
      </c>
      <c r="M389" s="22">
        <f t="shared" ca="1" si="69"/>
        <v>1.0700000000000001E-2</v>
      </c>
      <c r="N389" s="22">
        <f t="shared" ca="1" si="69"/>
        <v>1.78E-2</v>
      </c>
      <c r="O389" s="22">
        <f t="shared" ca="1" si="69"/>
        <v>2.2200000000000001E-2</v>
      </c>
      <c r="P389" s="23"/>
      <c r="Q389" s="23"/>
      <c r="R389" s="23"/>
      <c r="S389" s="23"/>
      <c r="T389" s="23"/>
      <c r="U389" s="23"/>
      <c r="V389" s="23"/>
      <c r="W389" s="23"/>
      <c r="X389" s="23"/>
      <c r="Y389" s="23"/>
      <c r="Z389" s="23"/>
    </row>
    <row r="390" spans="1:26" x14ac:dyDescent="0.55000000000000004">
      <c r="A390" s="6">
        <f t="shared" ca="1" si="63"/>
        <v>41943</v>
      </c>
      <c r="B390" s="22">
        <f t="shared" ca="1" si="68"/>
        <v>7.000000000000001E-4</v>
      </c>
      <c r="C390" s="22">
        <f t="shared" ca="1" si="68"/>
        <v>5.0000000000000001E-3</v>
      </c>
      <c r="D390" s="22">
        <f t="shared" ca="1" si="68"/>
        <v>2.35E-2</v>
      </c>
      <c r="E390" s="22">
        <f t="shared" ca="1" si="59"/>
        <v>5.7000000000000002E-2</v>
      </c>
      <c r="F390" s="22">
        <f t="shared" ca="1" si="60"/>
        <v>1.664340215632043E-2</v>
      </c>
      <c r="G390" s="22" t="str">
        <f t="shared" ca="1" si="61"/>
        <v/>
      </c>
      <c r="H390" s="22">
        <f t="shared" ca="1" si="69"/>
        <v>2.3210000000000001E-3</v>
      </c>
      <c r="I390" s="22">
        <f t="shared" ca="1" si="69"/>
        <v>3.0699999999999998E-2</v>
      </c>
      <c r="J390" s="22">
        <f t="shared" ca="1" si="69"/>
        <v>80.53</v>
      </c>
      <c r="K390" s="22">
        <f t="shared" ca="1" si="69"/>
        <v>1E-4</v>
      </c>
      <c r="L390" s="22">
        <f t="shared" ca="1" si="69"/>
        <v>5.0000000000000001E-4</v>
      </c>
      <c r="M390" s="22">
        <f t="shared" ca="1" si="69"/>
        <v>9.4999999999999998E-3</v>
      </c>
      <c r="N390" s="22">
        <f t="shared" ca="1" si="69"/>
        <v>1.6200000000000003E-2</v>
      </c>
      <c r="O390" s="22">
        <f t="shared" ca="1" si="69"/>
        <v>2.0499999999999997E-2</v>
      </c>
      <c r="P390" s="23"/>
      <c r="Q390" s="23"/>
      <c r="R390" s="23"/>
      <c r="S390" s="23"/>
      <c r="T390" s="23"/>
      <c r="U390" s="23"/>
      <c r="V390" s="23"/>
      <c r="W390" s="23"/>
      <c r="X390" s="23"/>
      <c r="Y390" s="23"/>
      <c r="Z390" s="23"/>
    </row>
    <row r="391" spans="1:26" x14ac:dyDescent="0.55000000000000004">
      <c r="A391" s="6">
        <f t="shared" ca="1" si="63"/>
        <v>41973</v>
      </c>
      <c r="B391" s="22">
        <f t="shared" ca="1" si="68"/>
        <v>8.0000000000000004E-4</v>
      </c>
      <c r="C391" s="22">
        <f t="shared" ca="1" si="68"/>
        <v>4.6999999999999993E-3</v>
      </c>
      <c r="D391" s="22">
        <f t="shared" ca="1" si="68"/>
        <v>2.18E-2</v>
      </c>
      <c r="E391" s="22">
        <f t="shared" ca="1" si="59"/>
        <v>5.7999999999999996E-2</v>
      </c>
      <c r="F391" s="22">
        <f t="shared" ca="1" si="60"/>
        <v>1.3223551823708934E-2</v>
      </c>
      <c r="G391" s="22" t="str">
        <f t="shared" ca="1" si="61"/>
        <v/>
      </c>
      <c r="H391" s="22">
        <f t="shared" ca="1" si="69"/>
        <v>2.336E-3</v>
      </c>
      <c r="I391" s="22">
        <f t="shared" ca="1" si="69"/>
        <v>2.8900000000000002E-2</v>
      </c>
      <c r="J391" s="22">
        <f t="shared" ca="1" si="69"/>
        <v>65.94</v>
      </c>
      <c r="K391" s="22">
        <f t="shared" ca="1" si="69"/>
        <v>2.0000000000000001E-4</v>
      </c>
      <c r="L391" s="22">
        <f t="shared" ca="1" si="69"/>
        <v>7.000000000000001E-4</v>
      </c>
      <c r="M391" s="22">
        <f t="shared" ca="1" si="69"/>
        <v>8.8000000000000005E-3</v>
      </c>
      <c r="N391" s="22">
        <f t="shared" ca="1" si="69"/>
        <v>1.49E-2</v>
      </c>
      <c r="O391" s="22">
        <f t="shared" ca="1" si="69"/>
        <v>1.89E-2</v>
      </c>
      <c r="P391" s="23"/>
      <c r="Q391" s="23"/>
      <c r="R391" s="23"/>
      <c r="S391" s="23"/>
      <c r="T391" s="23"/>
      <c r="U391" s="23"/>
      <c r="V391" s="23"/>
      <c r="W391" s="23"/>
      <c r="X391" s="23"/>
      <c r="Y391" s="23"/>
      <c r="Z391" s="23"/>
    </row>
    <row r="392" spans="1:26" x14ac:dyDescent="0.55000000000000004">
      <c r="A392" s="6">
        <f t="shared" ca="1" si="63"/>
        <v>42004</v>
      </c>
      <c r="B392" s="22">
        <f t="shared" ca="1" si="68"/>
        <v>5.9999999999999995E-4</v>
      </c>
      <c r="C392" s="22">
        <f t="shared" ca="1" si="68"/>
        <v>6.7000000000000002E-3</v>
      </c>
      <c r="D392" s="22">
        <f t="shared" ca="1" si="68"/>
        <v>2.1700000000000001E-2</v>
      </c>
      <c r="E392" s="22">
        <f t="shared" ref="E392:E455" ca="1" si="70">IF(OR($A392="",ISERROR(INDEX(FredEcon_AllData,MATCH($A392,FredEcon_EndDates,0),MATCH(E$6,FredEcon_IDs,0),1)/E$5)),"",INDEX(FredEcon_AllData,MATCH($A392,FredEcon_EndDates,0),MATCH(E$6,FredEcon_IDs,0),1)/E$5)</f>
        <v>5.5999999999999994E-2</v>
      </c>
      <c r="F392" s="22">
        <f t="shared" ref="F392:F455" ca="1" si="71">IF(OR($A392="",ISERROR(INDEX(FredCPI_YoY,MATCH($A392,FredCPI_EndDates,0),1))),"",INDEX(FredCPI_YoY,MATCH($A392,FredCPI_EndDates,0),1))</f>
        <v>7.564932696557447E-3</v>
      </c>
      <c r="G392" s="22">
        <f t="shared" ref="G392:G455" ca="1" si="72">IF($A392="","",IF(ISERROR(INDEX(FredGDP_QoQSAAR,MATCH($A392,FredGDP_EndDates,0),1)),"",INDEX(FredGDP_QoQSAAR,MATCH($A392,FredGDP_EndDates,0),1)))</f>
        <v>2.2511749507159173E-2</v>
      </c>
      <c r="H392" s="22">
        <f t="shared" ca="1" si="69"/>
        <v>2.5560000000000001E-3</v>
      </c>
      <c r="I392" s="22">
        <f t="shared" ca="1" si="69"/>
        <v>2.75E-2</v>
      </c>
      <c r="J392" s="22">
        <f t="shared" ca="1" si="69"/>
        <v>53.45</v>
      </c>
      <c r="K392" s="22">
        <f t="shared" ca="1" si="69"/>
        <v>4.0000000000000002E-4</v>
      </c>
      <c r="L392" s="22">
        <f t="shared" ca="1" si="69"/>
        <v>1.1999999999999999E-3</v>
      </c>
      <c r="M392" s="22">
        <f t="shared" ca="1" si="69"/>
        <v>1.1000000000000001E-2</v>
      </c>
      <c r="N392" s="22">
        <f t="shared" ca="1" si="69"/>
        <v>1.6500000000000001E-2</v>
      </c>
      <c r="O392" s="22">
        <f t="shared" ca="1" si="69"/>
        <v>1.9699999999999999E-2</v>
      </c>
      <c r="P392" s="23"/>
      <c r="Q392" s="23"/>
      <c r="R392" s="23"/>
      <c r="S392" s="23"/>
      <c r="T392" s="23"/>
      <c r="U392" s="23"/>
      <c r="V392" s="23"/>
      <c r="W392" s="23"/>
      <c r="X392" s="23"/>
      <c r="Y392" s="23"/>
      <c r="Z392" s="23"/>
    </row>
    <row r="393" spans="1:26" x14ac:dyDescent="0.55000000000000004">
      <c r="A393" s="6">
        <f t="shared" ref="A393:A456" ca="1" si="73">IF(A392="","",IF(ISERROR(DataMatrixFrequency/1),IF(EOMONTH(A392,1)&lt;=DataMatrixEndDate,EOMONTH(A392,1),""),IF((A392+DataMatrixFrequency)&lt;=DataMatrixEndDate,A392+DataMatrixFrequency,"")))</f>
        <v>42035</v>
      </c>
      <c r="B393" s="22">
        <f t="shared" ca="1" si="68"/>
        <v>5.9999999999999995E-4</v>
      </c>
      <c r="C393" s="22">
        <f t="shared" ca="1" si="68"/>
        <v>4.6999999999999993E-3</v>
      </c>
      <c r="D393" s="22">
        <f t="shared" ca="1" si="68"/>
        <v>1.6799999999999999E-2</v>
      </c>
      <c r="E393" s="22">
        <f t="shared" ca="1" si="70"/>
        <v>5.7000000000000002E-2</v>
      </c>
      <c r="F393" s="22">
        <f t="shared" ca="1" si="71"/>
        <v>-8.9348313069648189E-4</v>
      </c>
      <c r="G393" s="22" t="str">
        <f t="shared" ca="1" si="72"/>
        <v/>
      </c>
      <c r="H393" s="22">
        <f t="shared" ca="1" si="69"/>
        <v>2.5309999999999998E-3</v>
      </c>
      <c r="I393" s="22">
        <f t="shared" ca="1" si="69"/>
        <v>2.2499999999999999E-2</v>
      </c>
      <c r="J393" s="22">
        <f t="shared" ca="1" si="69"/>
        <v>47.79</v>
      </c>
      <c r="K393" s="22">
        <f t="shared" ca="1" si="69"/>
        <v>2.0000000000000001E-4</v>
      </c>
      <c r="L393" s="22">
        <f t="shared" ca="1" si="69"/>
        <v>7.000000000000001E-4</v>
      </c>
      <c r="M393" s="22">
        <f t="shared" ca="1" si="69"/>
        <v>7.7000000000000002E-3</v>
      </c>
      <c r="N393" s="22">
        <f t="shared" ca="1" si="69"/>
        <v>1.18E-2</v>
      </c>
      <c r="O393" s="22">
        <f t="shared" ca="1" si="69"/>
        <v>1.49E-2</v>
      </c>
      <c r="P393" s="23"/>
      <c r="Q393" s="23"/>
      <c r="R393" s="23"/>
      <c r="S393" s="23"/>
      <c r="T393" s="23"/>
      <c r="U393" s="23"/>
      <c r="V393" s="23"/>
      <c r="W393" s="23"/>
      <c r="X393" s="23"/>
      <c r="Y393" s="23"/>
      <c r="Z393" s="23"/>
    </row>
    <row r="394" spans="1:26" x14ac:dyDescent="0.55000000000000004">
      <c r="A394" s="6">
        <f t="shared" ca="1" si="73"/>
        <v>42063</v>
      </c>
      <c r="B394" s="22">
        <f t="shared" ca="1" si="68"/>
        <v>5.9999999999999995E-4</v>
      </c>
      <c r="C394" s="22">
        <f t="shared" ca="1" si="68"/>
        <v>6.3E-3</v>
      </c>
      <c r="D394" s="22">
        <f t="shared" ca="1" si="68"/>
        <v>0.02</v>
      </c>
      <c r="E394" s="22">
        <f t="shared" ca="1" si="70"/>
        <v>5.5E-2</v>
      </c>
      <c r="F394" s="22">
        <f t="shared" ca="1" si="71"/>
        <v>-2.5129801815304553E-4</v>
      </c>
      <c r="G394" s="22" t="str">
        <f t="shared" ca="1" si="72"/>
        <v/>
      </c>
      <c r="H394" s="22">
        <f t="shared" ca="1" si="69"/>
        <v>2.6185000000000002E-3</v>
      </c>
      <c r="I394" s="22">
        <f t="shared" ca="1" si="69"/>
        <v>2.6000000000000002E-2</v>
      </c>
      <c r="J394" s="22">
        <f t="shared" ca="1" si="69"/>
        <v>49.84</v>
      </c>
      <c r="K394" s="22">
        <f t="shared" ca="1" si="69"/>
        <v>2.0000000000000001E-4</v>
      </c>
      <c r="L394" s="22">
        <f t="shared" ca="1" si="69"/>
        <v>7.000000000000001E-4</v>
      </c>
      <c r="M394" s="22">
        <f t="shared" ca="1" si="69"/>
        <v>1.01E-2</v>
      </c>
      <c r="N394" s="22">
        <f t="shared" ca="1" si="69"/>
        <v>1.4999999999999999E-2</v>
      </c>
      <c r="O394" s="22">
        <f t="shared" ca="1" si="69"/>
        <v>1.8200000000000001E-2</v>
      </c>
      <c r="P394" s="23"/>
      <c r="Q394" s="23"/>
      <c r="R394" s="23"/>
      <c r="S394" s="23"/>
      <c r="T394" s="23"/>
      <c r="U394" s="23"/>
      <c r="V394" s="23"/>
      <c r="W394" s="23"/>
      <c r="X394" s="23"/>
      <c r="Y394" s="23"/>
      <c r="Z394" s="23"/>
    </row>
    <row r="395" spans="1:26" x14ac:dyDescent="0.55000000000000004">
      <c r="A395" s="6">
        <f t="shared" ca="1" si="73"/>
        <v>42094</v>
      </c>
      <c r="B395" s="22">
        <f t="shared" ca="1" si="68"/>
        <v>5.9999999999999995E-4</v>
      </c>
      <c r="C395" s="22">
        <f t="shared" ca="1" si="68"/>
        <v>5.6000000000000008E-3</v>
      </c>
      <c r="D395" s="22">
        <f t="shared" ca="1" si="68"/>
        <v>1.9400000000000001E-2</v>
      </c>
      <c r="E395" s="22">
        <f t="shared" ca="1" si="70"/>
        <v>5.4000000000000006E-2</v>
      </c>
      <c r="F395" s="22">
        <f t="shared" ca="1" si="71"/>
        <v>-7.3637390866432284E-4</v>
      </c>
      <c r="G395" s="22">
        <f t="shared" ca="1" si="72"/>
        <v>3.139280213927087E-2</v>
      </c>
      <c r="H395" s="22">
        <f t="shared" ca="1" si="69"/>
        <v>2.7074999999999998E-3</v>
      </c>
      <c r="I395" s="22">
        <f t="shared" ca="1" si="69"/>
        <v>2.5399999999999999E-2</v>
      </c>
      <c r="J395" s="22">
        <f t="shared" ca="1" si="69"/>
        <v>47.72</v>
      </c>
      <c r="K395" s="22">
        <f t="shared" ca="1" si="69"/>
        <v>2.9999999999999997E-4</v>
      </c>
      <c r="L395" s="22">
        <f t="shared" ca="1" si="69"/>
        <v>1.4000000000000002E-3</v>
      </c>
      <c r="M395" s="22">
        <f t="shared" ca="1" si="69"/>
        <v>8.8999999999999999E-3</v>
      </c>
      <c r="N395" s="22">
        <f t="shared" ca="1" si="69"/>
        <v>1.37E-2</v>
      </c>
      <c r="O395" s="22">
        <f t="shared" ca="1" si="69"/>
        <v>1.7100000000000001E-2</v>
      </c>
      <c r="P395" s="23"/>
      <c r="Q395" s="23"/>
      <c r="R395" s="23"/>
      <c r="S395" s="23"/>
      <c r="T395" s="23"/>
      <c r="U395" s="23"/>
      <c r="V395" s="23"/>
      <c r="W395" s="23"/>
      <c r="X395" s="23"/>
      <c r="Y395" s="23"/>
      <c r="Z395" s="23"/>
    </row>
    <row r="396" spans="1:26" x14ac:dyDescent="0.55000000000000004">
      <c r="A396" s="6">
        <f t="shared" ca="1" si="73"/>
        <v>42124</v>
      </c>
      <c r="B396" s="22">
        <f t="shared" ca="1" si="68"/>
        <v>8.0000000000000004E-4</v>
      </c>
      <c r="C396" s="22">
        <f t="shared" ca="1" si="68"/>
        <v>5.7999999999999996E-3</v>
      </c>
      <c r="D396" s="22">
        <f t="shared" ca="1" si="68"/>
        <v>2.0499999999999997E-2</v>
      </c>
      <c r="E396" s="22">
        <f t="shared" ca="1" si="70"/>
        <v>5.4000000000000006E-2</v>
      </c>
      <c r="F396" s="22">
        <f t="shared" ca="1" si="71"/>
        <v>-1.9951744617668909E-3</v>
      </c>
      <c r="G396" s="22" t="str">
        <f t="shared" ca="1" si="72"/>
        <v/>
      </c>
      <c r="H396" s="22">
        <f t="shared" ca="1" si="69"/>
        <v>2.7875E-3</v>
      </c>
      <c r="I396" s="22">
        <f t="shared" ca="1" si="69"/>
        <v>2.75E-2</v>
      </c>
      <c r="J396" s="22">
        <f t="shared" ca="1" si="69"/>
        <v>59.62</v>
      </c>
      <c r="K396" s="22">
        <f t="shared" ca="1" si="69"/>
        <v>1E-4</v>
      </c>
      <c r="L396" s="22">
        <f t="shared" ca="1" si="69"/>
        <v>5.9999999999999995E-4</v>
      </c>
      <c r="M396" s="22">
        <f t="shared" ca="1" si="69"/>
        <v>9.1000000000000004E-3</v>
      </c>
      <c r="N396" s="22">
        <f t="shared" ca="1" si="69"/>
        <v>1.43E-2</v>
      </c>
      <c r="O396" s="22">
        <f t="shared" ca="1" si="69"/>
        <v>1.7899999999999999E-2</v>
      </c>
      <c r="P396" s="23"/>
      <c r="Q396" s="23"/>
      <c r="R396" s="23"/>
      <c r="S396" s="23"/>
      <c r="T396" s="23"/>
      <c r="U396" s="23"/>
      <c r="V396" s="23"/>
      <c r="W396" s="23"/>
      <c r="X396" s="23"/>
      <c r="Y396" s="23"/>
      <c r="Z396" s="23"/>
    </row>
    <row r="397" spans="1:26" x14ac:dyDescent="0.55000000000000004">
      <c r="A397" s="6">
        <f t="shared" ca="1" si="73"/>
        <v>42155</v>
      </c>
      <c r="B397" s="22">
        <f t="shared" ca="1" si="68"/>
        <v>8.0000000000000004E-4</v>
      </c>
      <c r="C397" s="22">
        <f t="shared" ca="1" si="68"/>
        <v>6.0999999999999995E-3</v>
      </c>
      <c r="D397" s="22">
        <f t="shared" ca="1" si="68"/>
        <v>2.12E-2</v>
      </c>
      <c r="E397" s="22">
        <f t="shared" ca="1" si="70"/>
        <v>5.5999999999999994E-2</v>
      </c>
      <c r="F397" s="22">
        <f t="shared" ca="1" si="71"/>
        <v>-3.9932744850779134E-4</v>
      </c>
      <c r="G397" s="22" t="str">
        <f t="shared" ca="1" si="72"/>
        <v/>
      </c>
      <c r="H397" s="22">
        <f t="shared" ca="1" si="69"/>
        <v>2.8375000000000002E-3</v>
      </c>
      <c r="I397" s="22">
        <f t="shared" ca="1" si="69"/>
        <v>2.8799999999999999E-2</v>
      </c>
      <c r="J397" s="22">
        <f t="shared" ca="1" si="69"/>
        <v>60.25</v>
      </c>
      <c r="K397" s="22">
        <f t="shared" ca="1" si="69"/>
        <v>1E-4</v>
      </c>
      <c r="L397" s="22">
        <f t="shared" ca="1" si="69"/>
        <v>5.9999999999999995E-4</v>
      </c>
      <c r="M397" s="22">
        <f t="shared" ca="1" si="69"/>
        <v>9.3999999999999986E-3</v>
      </c>
      <c r="N397" s="22">
        <f t="shared" ca="1" si="69"/>
        <v>1.49E-2</v>
      </c>
      <c r="O397" s="22">
        <f t="shared" ca="1" si="69"/>
        <v>1.8600000000000002E-2</v>
      </c>
      <c r="P397" s="23"/>
      <c r="Q397" s="23"/>
      <c r="R397" s="23"/>
      <c r="S397" s="23"/>
      <c r="T397" s="23"/>
      <c r="U397" s="23"/>
      <c r="V397" s="23"/>
      <c r="W397" s="23"/>
      <c r="X397" s="23"/>
      <c r="Y397" s="23"/>
      <c r="Z397" s="23"/>
    </row>
    <row r="398" spans="1:26" x14ac:dyDescent="0.55000000000000004">
      <c r="A398" s="6">
        <f t="shared" ca="1" si="73"/>
        <v>42185</v>
      </c>
      <c r="B398" s="22">
        <f t="shared" ca="1" si="68"/>
        <v>8.0000000000000004E-4</v>
      </c>
      <c r="C398" s="22">
        <f t="shared" ca="1" si="68"/>
        <v>6.4000000000000003E-3</v>
      </c>
      <c r="D398" s="22">
        <f t="shared" ca="1" si="68"/>
        <v>2.35E-2</v>
      </c>
      <c r="E398" s="22">
        <f t="shared" ca="1" si="70"/>
        <v>5.2999999999999999E-2</v>
      </c>
      <c r="F398" s="22">
        <f t="shared" ca="1" si="71"/>
        <v>1.2377120368545214E-3</v>
      </c>
      <c r="G398" s="22">
        <f t="shared" ca="1" si="72"/>
        <v>2.9654384468194905E-2</v>
      </c>
      <c r="H398" s="22">
        <f t="shared" ca="1" si="69"/>
        <v>2.8319999999999999E-3</v>
      </c>
      <c r="I398" s="22">
        <f t="shared" ca="1" si="69"/>
        <v>3.1099999999999999E-2</v>
      </c>
      <c r="J398" s="22">
        <f t="shared" ca="1" si="69"/>
        <v>59.48</v>
      </c>
      <c r="K398" s="22">
        <f t="shared" ca="1" si="69"/>
        <v>1E-4</v>
      </c>
      <c r="L398" s="22">
        <f t="shared" ca="1" si="69"/>
        <v>1.1000000000000001E-3</v>
      </c>
      <c r="M398" s="22">
        <f t="shared" ca="1" si="69"/>
        <v>1.01E-2</v>
      </c>
      <c r="N398" s="22">
        <f t="shared" ca="1" si="69"/>
        <v>1.6299999999999999E-2</v>
      </c>
      <c r="O398" s="22">
        <f t="shared" ca="1" si="69"/>
        <v>2.07E-2</v>
      </c>
      <c r="P398" s="23"/>
      <c r="Q398" s="23"/>
      <c r="R398" s="23"/>
      <c r="S398" s="23"/>
      <c r="T398" s="23"/>
      <c r="U398" s="23"/>
      <c r="V398" s="23"/>
      <c r="W398" s="23"/>
      <c r="X398" s="23"/>
      <c r="Y398" s="23"/>
      <c r="Z398" s="23"/>
    </row>
    <row r="399" spans="1:26" x14ac:dyDescent="0.55000000000000004">
      <c r="A399" s="6">
        <f t="shared" ca="1" si="73"/>
        <v>42216</v>
      </c>
      <c r="B399" s="22">
        <f t="shared" ca="1" si="68"/>
        <v>8.0000000000000004E-4</v>
      </c>
      <c r="C399" s="22">
        <f t="shared" ca="1" si="68"/>
        <v>6.7000000000000002E-3</v>
      </c>
      <c r="D399" s="22">
        <f t="shared" ca="1" si="68"/>
        <v>2.2000000000000002E-2</v>
      </c>
      <c r="E399" s="22">
        <f t="shared" ca="1" si="70"/>
        <v>5.2000000000000005E-2</v>
      </c>
      <c r="F399" s="22">
        <f t="shared" ca="1" si="71"/>
        <v>1.695697796432194E-3</v>
      </c>
      <c r="G399" s="22" t="str">
        <f t="shared" ca="1" si="72"/>
        <v/>
      </c>
      <c r="H399" s="22">
        <f t="shared" ca="1" si="69"/>
        <v>3.0859999999999998E-3</v>
      </c>
      <c r="I399" s="22">
        <f t="shared" ca="1" si="69"/>
        <v>2.92E-2</v>
      </c>
      <c r="J399" s="22">
        <f t="shared" ca="1" si="69"/>
        <v>47.11</v>
      </c>
      <c r="K399" s="22">
        <f t="shared" ca="1" si="69"/>
        <v>8.0000000000000004E-4</v>
      </c>
      <c r="L399" s="22">
        <f t="shared" ca="1" si="69"/>
        <v>1.4000000000000002E-3</v>
      </c>
      <c r="M399" s="22">
        <f t="shared" ca="1" si="69"/>
        <v>0.01</v>
      </c>
      <c r="N399" s="22">
        <f t="shared" ca="1" si="69"/>
        <v>1.54E-2</v>
      </c>
      <c r="O399" s="22">
        <f t="shared" ca="1" si="69"/>
        <v>1.9299999999999998E-2</v>
      </c>
      <c r="P399" s="23"/>
      <c r="Q399" s="23"/>
      <c r="R399" s="23"/>
      <c r="S399" s="23"/>
      <c r="T399" s="23"/>
      <c r="U399" s="23"/>
      <c r="V399" s="23"/>
      <c r="W399" s="23"/>
      <c r="X399" s="23"/>
      <c r="Y399" s="23"/>
      <c r="Z399" s="23"/>
    </row>
    <row r="400" spans="1:26" x14ac:dyDescent="0.55000000000000004">
      <c r="A400" s="6">
        <f t="shared" ca="1" si="73"/>
        <v>42247</v>
      </c>
      <c r="B400" s="22">
        <f t="shared" ca="1" si="68"/>
        <v>8.0000000000000004E-4</v>
      </c>
      <c r="C400" s="22">
        <f t="shared" ca="1" si="68"/>
        <v>7.4000000000000003E-3</v>
      </c>
      <c r="D400" s="22">
        <f t="shared" ca="1" si="68"/>
        <v>2.2099999999999998E-2</v>
      </c>
      <c r="E400" s="22">
        <f t="shared" ca="1" si="70"/>
        <v>5.0999999999999997E-2</v>
      </c>
      <c r="F400" s="22">
        <f t="shared" ca="1" si="71"/>
        <v>1.9507929300572879E-3</v>
      </c>
      <c r="G400" s="22" t="str">
        <f t="shared" ca="1" si="72"/>
        <v/>
      </c>
      <c r="H400" s="22">
        <f t="shared" ca="1" si="69"/>
        <v>3.29E-3</v>
      </c>
      <c r="I400" s="22">
        <f t="shared" ca="1" si="69"/>
        <v>2.9500000000000002E-2</v>
      </c>
      <c r="J400" s="22">
        <f t="shared" ca="1" si="69"/>
        <v>49.2</v>
      </c>
      <c r="K400" s="22">
        <f t="shared" ca="1" si="69"/>
        <v>8.0000000000000004E-4</v>
      </c>
      <c r="L400" s="22">
        <f t="shared" ca="1" si="69"/>
        <v>2.7000000000000001E-3</v>
      </c>
      <c r="M400" s="22">
        <f t="shared" ca="1" si="69"/>
        <v>1.0700000000000001E-2</v>
      </c>
      <c r="N400" s="22">
        <f t="shared" ca="1" si="69"/>
        <v>1.54E-2</v>
      </c>
      <c r="O400" s="22">
        <f t="shared" ca="1" si="69"/>
        <v>1.9400000000000001E-2</v>
      </c>
      <c r="P400" s="23"/>
      <c r="Q400" s="23"/>
      <c r="R400" s="23"/>
      <c r="S400" s="23"/>
      <c r="T400" s="23"/>
      <c r="U400" s="23"/>
      <c r="V400" s="23"/>
      <c r="W400" s="23"/>
      <c r="X400" s="23"/>
      <c r="Y400" s="23"/>
      <c r="Z400" s="23"/>
    </row>
    <row r="401" spans="1:26" x14ac:dyDescent="0.55000000000000004">
      <c r="A401" s="6">
        <f t="shared" ca="1" si="73"/>
        <v>42277</v>
      </c>
      <c r="B401" s="22">
        <f t="shared" ca="1" si="68"/>
        <v>7.000000000000001E-4</v>
      </c>
      <c r="C401" s="22">
        <f t="shared" ca="1" si="68"/>
        <v>6.4000000000000003E-3</v>
      </c>
      <c r="D401" s="22">
        <f t="shared" ca="1" si="68"/>
        <v>2.06E-2</v>
      </c>
      <c r="E401" s="22">
        <f t="shared" ca="1" si="70"/>
        <v>0.05</v>
      </c>
      <c r="F401" s="22">
        <f t="shared" ca="1" si="71"/>
        <v>-3.612974780596856E-4</v>
      </c>
      <c r="G401" s="22">
        <f t="shared" ca="1" si="72"/>
        <v>1.3226265534521886E-2</v>
      </c>
      <c r="H401" s="22">
        <f t="shared" ca="1" si="69"/>
        <v>3.2500000000000003E-3</v>
      </c>
      <c r="I401" s="22">
        <f t="shared" ca="1" si="69"/>
        <v>2.87E-2</v>
      </c>
      <c r="J401" s="22">
        <f t="shared" ca="1" si="69"/>
        <v>45.06</v>
      </c>
      <c r="K401" s="22">
        <f t="shared" ca="1" si="69"/>
        <v>0</v>
      </c>
      <c r="L401" s="22">
        <f t="shared" ca="1" si="69"/>
        <v>8.0000000000000004E-4</v>
      </c>
      <c r="M401" s="22">
        <f t="shared" ca="1" si="69"/>
        <v>9.1999999999999998E-3</v>
      </c>
      <c r="N401" s="22">
        <f t="shared" ca="1" si="69"/>
        <v>1.37E-2</v>
      </c>
      <c r="O401" s="22">
        <f t="shared" ca="1" si="69"/>
        <v>1.7500000000000002E-2</v>
      </c>
      <c r="P401" s="23"/>
      <c r="Q401" s="23"/>
      <c r="R401" s="23"/>
      <c r="S401" s="23"/>
      <c r="T401" s="23"/>
      <c r="U401" s="23"/>
      <c r="V401" s="23"/>
      <c r="W401" s="23"/>
      <c r="X401" s="23"/>
      <c r="Y401" s="23"/>
      <c r="Z401" s="23"/>
    </row>
    <row r="402" spans="1:26" x14ac:dyDescent="0.55000000000000004">
      <c r="A402" s="6">
        <f t="shared" ca="1" si="73"/>
        <v>42308</v>
      </c>
      <c r="B402" s="22">
        <f t="shared" ca="1" si="68"/>
        <v>7.000000000000001E-4</v>
      </c>
      <c r="C402" s="22">
        <f t="shared" ca="1" si="68"/>
        <v>7.4999999999999997E-3</v>
      </c>
      <c r="D402" s="22">
        <f t="shared" ca="1" si="68"/>
        <v>2.1600000000000001E-2</v>
      </c>
      <c r="E402" s="22">
        <f t="shared" ca="1" si="70"/>
        <v>0.05</v>
      </c>
      <c r="F402" s="22">
        <f t="shared" ca="1" si="71"/>
        <v>1.7057443573555986E-3</v>
      </c>
      <c r="G402" s="22" t="str">
        <f t="shared" ca="1" si="72"/>
        <v/>
      </c>
      <c r="H402" s="22">
        <f t="shared" ca="1" si="69"/>
        <v>3.3410000000000002E-3</v>
      </c>
      <c r="I402" s="22">
        <f t="shared" ca="1" si="69"/>
        <v>2.9300000000000003E-2</v>
      </c>
      <c r="J402" s="22">
        <f t="shared" ca="1" si="69"/>
        <v>46.6</v>
      </c>
      <c r="K402" s="22">
        <f t="shared" ca="1" si="69"/>
        <v>8.0000000000000004E-4</v>
      </c>
      <c r="L402" s="22">
        <f t="shared" ca="1" si="69"/>
        <v>2.3E-3</v>
      </c>
      <c r="M402" s="22">
        <f t="shared" ca="1" si="69"/>
        <v>1.0500000000000001E-2</v>
      </c>
      <c r="N402" s="22">
        <f t="shared" ca="1" si="69"/>
        <v>1.52E-2</v>
      </c>
      <c r="O402" s="22">
        <f t="shared" ca="1" si="69"/>
        <v>1.8799999999999997E-2</v>
      </c>
      <c r="P402" s="23"/>
      <c r="Q402" s="23"/>
      <c r="R402" s="23"/>
      <c r="S402" s="23"/>
      <c r="T402" s="23"/>
      <c r="U402" s="23"/>
      <c r="V402" s="23"/>
      <c r="W402" s="23"/>
      <c r="X402" s="23"/>
      <c r="Y402" s="23"/>
      <c r="Z402" s="23"/>
    </row>
    <row r="403" spans="1:26" x14ac:dyDescent="0.55000000000000004">
      <c r="A403" s="6">
        <f t="shared" ca="1" si="73"/>
        <v>42338</v>
      </c>
      <c r="B403" s="22">
        <f t="shared" ca="1" si="68"/>
        <v>8.0000000000000004E-4</v>
      </c>
      <c r="C403" s="22">
        <f t="shared" ca="1" si="68"/>
        <v>9.3999999999999986E-3</v>
      </c>
      <c r="D403" s="22">
        <f t="shared" ca="1" si="68"/>
        <v>2.2099999999999998E-2</v>
      </c>
      <c r="E403" s="22">
        <f t="shared" ca="1" si="70"/>
        <v>5.0999999999999997E-2</v>
      </c>
      <c r="F403" s="22">
        <f t="shared" ca="1" si="71"/>
        <v>5.017975786678841E-3</v>
      </c>
      <c r="G403" s="22" t="str">
        <f t="shared" ca="1" si="72"/>
        <v/>
      </c>
      <c r="H403" s="22">
        <f t="shared" ca="1" si="69"/>
        <v>4.1619999999999999E-3</v>
      </c>
      <c r="I403" s="22">
        <f t="shared" ca="1" si="69"/>
        <v>2.98E-2</v>
      </c>
      <c r="J403" s="22">
        <f t="shared" ca="1" si="69"/>
        <v>40.43</v>
      </c>
      <c r="K403" s="22">
        <f t="shared" ca="1" si="69"/>
        <v>2.2000000000000001E-3</v>
      </c>
      <c r="L403" s="22">
        <f t="shared" ca="1" si="69"/>
        <v>4.1999999999999997E-3</v>
      </c>
      <c r="M403" s="22">
        <f t="shared" ca="1" si="69"/>
        <v>1.24E-2</v>
      </c>
      <c r="N403" s="22">
        <f t="shared" ca="1" si="69"/>
        <v>1.6500000000000001E-2</v>
      </c>
      <c r="O403" s="22">
        <f t="shared" ca="1" si="69"/>
        <v>1.9900000000000001E-2</v>
      </c>
      <c r="P403" s="23"/>
      <c r="Q403" s="23"/>
      <c r="R403" s="23"/>
      <c r="S403" s="23"/>
      <c r="T403" s="23"/>
      <c r="U403" s="23"/>
      <c r="V403" s="23"/>
      <c r="W403" s="23"/>
      <c r="X403" s="23"/>
      <c r="Y403" s="23"/>
      <c r="Z403" s="23"/>
    </row>
    <row r="404" spans="1:26" x14ac:dyDescent="0.55000000000000004">
      <c r="A404" s="6">
        <f t="shared" ca="1" si="73"/>
        <v>42369</v>
      </c>
      <c r="B404" s="22">
        <f t="shared" ca="1" si="68"/>
        <v>2E-3</v>
      </c>
      <c r="C404" s="22">
        <f t="shared" ca="1" si="68"/>
        <v>1.06E-2</v>
      </c>
      <c r="D404" s="22">
        <f t="shared" ca="1" si="68"/>
        <v>2.2700000000000001E-2</v>
      </c>
      <c r="E404" s="22">
        <f t="shared" ca="1" si="70"/>
        <v>0.05</v>
      </c>
      <c r="F404" s="22">
        <f t="shared" ca="1" si="71"/>
        <v>7.2951978604158807E-3</v>
      </c>
      <c r="G404" s="22">
        <f t="shared" ca="1" si="72"/>
        <v>1.3010199377863074E-3</v>
      </c>
      <c r="H404" s="22">
        <f t="shared" ca="1" si="69"/>
        <v>6.1270000000000005E-3</v>
      </c>
      <c r="I404" s="22">
        <f t="shared" ca="1" si="69"/>
        <v>3.0099999999999998E-2</v>
      </c>
      <c r="J404" s="22">
        <f t="shared" ca="1" si="69"/>
        <v>37.130000000000003</v>
      </c>
      <c r="K404" s="22">
        <f t="shared" ca="1" si="69"/>
        <v>1.6000000000000001E-3</v>
      </c>
      <c r="L404" s="22">
        <f t="shared" ca="1" si="69"/>
        <v>4.8999999999999998E-3</v>
      </c>
      <c r="M404" s="22">
        <f t="shared" ca="1" si="69"/>
        <v>1.3100000000000001E-2</v>
      </c>
      <c r="N404" s="22">
        <f t="shared" ca="1" si="69"/>
        <v>1.7600000000000001E-2</v>
      </c>
      <c r="O404" s="22">
        <f t="shared" ca="1" si="69"/>
        <v>2.0899999999999998E-2</v>
      </c>
      <c r="P404" s="23"/>
      <c r="Q404" s="23"/>
      <c r="R404" s="23"/>
      <c r="S404" s="23"/>
      <c r="T404" s="23"/>
      <c r="U404" s="23"/>
      <c r="V404" s="23"/>
      <c r="W404" s="23"/>
      <c r="X404" s="23"/>
      <c r="Y404" s="23"/>
      <c r="Z404" s="23"/>
    </row>
    <row r="405" spans="1:26" x14ac:dyDescent="0.55000000000000004">
      <c r="A405" s="6">
        <f t="shared" ca="1" si="73"/>
        <v>42400</v>
      </c>
      <c r="B405" s="22">
        <f t="shared" ca="1" si="68"/>
        <v>2.8999999999999998E-3</v>
      </c>
      <c r="C405" s="22">
        <f t="shared" ca="1" si="68"/>
        <v>7.6E-3</v>
      </c>
      <c r="D405" s="22">
        <f t="shared" ca="1" si="68"/>
        <v>1.9400000000000001E-2</v>
      </c>
      <c r="E405" s="22">
        <f t="shared" ca="1" si="70"/>
        <v>4.9000000000000002E-2</v>
      </c>
      <c r="F405" s="22">
        <f t="shared" ca="1" si="71"/>
        <v>1.3730868138309926E-2</v>
      </c>
      <c r="G405" s="22" t="str">
        <f t="shared" ca="1" si="72"/>
        <v/>
      </c>
      <c r="H405" s="22">
        <f t="shared" ca="1" si="69"/>
        <v>6.1260000000000004E-3</v>
      </c>
      <c r="I405" s="22">
        <f t="shared" ca="1" si="69"/>
        <v>2.75E-2</v>
      </c>
      <c r="J405" s="22">
        <f t="shared" ca="1" si="69"/>
        <v>33.659999999999997</v>
      </c>
      <c r="K405" s="22">
        <f t="shared" ca="1" si="69"/>
        <v>3.3E-3</v>
      </c>
      <c r="L405" s="22">
        <f t="shared" ca="1" si="69"/>
        <v>4.3E-3</v>
      </c>
      <c r="M405" s="22">
        <f t="shared" ca="1" si="69"/>
        <v>9.7000000000000003E-3</v>
      </c>
      <c r="N405" s="22">
        <f t="shared" ca="1" si="69"/>
        <v>1.3300000000000001E-2</v>
      </c>
      <c r="O405" s="22">
        <f t="shared" ca="1" si="69"/>
        <v>1.67E-2</v>
      </c>
      <c r="P405" s="23"/>
      <c r="Q405" s="23"/>
      <c r="R405" s="23"/>
      <c r="S405" s="23"/>
      <c r="T405" s="23"/>
      <c r="U405" s="23"/>
      <c r="V405" s="23"/>
      <c r="W405" s="23"/>
      <c r="X405" s="23"/>
      <c r="Y405" s="23"/>
      <c r="Z405" s="23"/>
    </row>
    <row r="406" spans="1:26" x14ac:dyDescent="0.55000000000000004">
      <c r="A406" s="6">
        <f t="shared" ca="1" si="73"/>
        <v>42429</v>
      </c>
      <c r="B406" s="22">
        <f t="shared" ca="1" si="68"/>
        <v>2.8999999999999998E-3</v>
      </c>
      <c r="C406" s="22">
        <f t="shared" ca="1" si="68"/>
        <v>7.8000000000000005E-3</v>
      </c>
      <c r="D406" s="22">
        <f t="shared" ca="1" si="68"/>
        <v>1.7399999999999999E-2</v>
      </c>
      <c r="E406" s="22">
        <f t="shared" ca="1" si="70"/>
        <v>4.9000000000000002E-2</v>
      </c>
      <c r="F406" s="22">
        <f t="shared" ca="1" si="71"/>
        <v>1.0177997801654737E-2</v>
      </c>
      <c r="G406" s="22" t="str">
        <f t="shared" ca="1" si="72"/>
        <v/>
      </c>
      <c r="H406" s="22">
        <f t="shared" ca="1" si="69"/>
        <v>6.3309999999999998E-3</v>
      </c>
      <c r="I406" s="22">
        <f t="shared" ca="1" si="69"/>
        <v>2.6099999999999998E-2</v>
      </c>
      <c r="J406" s="22">
        <f t="shared" ca="1" si="69"/>
        <v>32.74</v>
      </c>
      <c r="K406" s="22">
        <f t="shared" ca="1" si="69"/>
        <v>3.3E-3</v>
      </c>
      <c r="L406" s="22">
        <f t="shared" ca="1" si="69"/>
        <v>4.8999999999999998E-3</v>
      </c>
      <c r="M406" s="22">
        <f t="shared" ca="1" si="69"/>
        <v>9.1000000000000004E-3</v>
      </c>
      <c r="N406" s="22">
        <f t="shared" ca="1" si="69"/>
        <v>1.2199999999999999E-2</v>
      </c>
      <c r="O406" s="22">
        <f t="shared" ca="1" si="69"/>
        <v>1.52E-2</v>
      </c>
      <c r="P406" s="23"/>
      <c r="Q406" s="23"/>
      <c r="R406" s="23"/>
      <c r="S406" s="23"/>
      <c r="T406" s="23"/>
      <c r="U406" s="23"/>
      <c r="V406" s="23"/>
      <c r="W406" s="23"/>
      <c r="X406" s="23"/>
      <c r="Y406" s="23"/>
      <c r="Z406" s="23"/>
    </row>
    <row r="407" spans="1:26" x14ac:dyDescent="0.55000000000000004">
      <c r="A407" s="6">
        <f t="shared" ca="1" si="73"/>
        <v>42460</v>
      </c>
      <c r="B407" s="22">
        <f t="shared" ca="1" si="68"/>
        <v>2.5000000000000001E-3</v>
      </c>
      <c r="C407" s="22">
        <f t="shared" ca="1" si="68"/>
        <v>7.3000000000000001E-3</v>
      </c>
      <c r="D407" s="22">
        <f t="shared" ca="1" si="68"/>
        <v>1.78E-2</v>
      </c>
      <c r="E407" s="22">
        <f t="shared" ca="1" si="70"/>
        <v>0.05</v>
      </c>
      <c r="F407" s="22">
        <f t="shared" ca="1" si="71"/>
        <v>8.5253622114274119E-3</v>
      </c>
      <c r="G407" s="22">
        <f t="shared" ca="1" si="72"/>
        <v>2.0135667370507981E-2</v>
      </c>
      <c r="H407" s="22">
        <f t="shared" ca="1" si="69"/>
        <v>6.2860000000000008E-3</v>
      </c>
      <c r="I407" s="22">
        <f t="shared" ca="1" si="69"/>
        <v>2.6099999999999998E-2</v>
      </c>
      <c r="J407" s="22">
        <f t="shared" ca="1" si="69"/>
        <v>36.94</v>
      </c>
      <c r="K407" s="22">
        <f t="shared" ca="1" si="69"/>
        <v>2.0999999999999999E-3</v>
      </c>
      <c r="L407" s="22">
        <f t="shared" ca="1" si="69"/>
        <v>3.9000000000000003E-3</v>
      </c>
      <c r="M407" s="22">
        <f t="shared" ca="1" si="69"/>
        <v>8.6999999999999994E-3</v>
      </c>
      <c r="N407" s="22">
        <f t="shared" ca="1" si="69"/>
        <v>1.21E-2</v>
      </c>
      <c r="O407" s="22">
        <f t="shared" ca="1" si="69"/>
        <v>1.54E-2</v>
      </c>
      <c r="P407" s="23"/>
      <c r="Q407" s="23"/>
      <c r="R407" s="23"/>
      <c r="S407" s="23"/>
      <c r="T407" s="23"/>
      <c r="U407" s="23"/>
      <c r="V407" s="23"/>
      <c r="W407" s="23"/>
      <c r="X407" s="23"/>
      <c r="Y407" s="23"/>
      <c r="Z407" s="23"/>
    </row>
    <row r="408" spans="1:26" x14ac:dyDescent="0.55000000000000004">
      <c r="A408" s="6">
        <f t="shared" ca="1" si="73"/>
        <v>42490</v>
      </c>
      <c r="B408" s="22">
        <f t="shared" ref="B408:D427" ca="1" si="74">IF($A408="","",IF(ISERROR(IF(ISERROR(INDEX(FredRatesData_AllData,MATCH($A408-(MAX(0,WEEKDAY($A408,2)-5)),FredRatesData_Dates,0),MATCH(B$6,FredRatesData_IDs,0),1)/B$5),INDEX(FredRatesData_AllData,MATCH($A408-(MAX(0,WEEKDAY($A408,2)-5))-3,FredRatesData_Dates,0),MATCH(B$6,FredRatesData_IDs,0),1)/B$5,INDEX(FredRatesData_AllData,MATCH($A408-(MAX(0,WEEKDAY($A408,2)-5)),FredRatesData_Dates,0),MATCH(B$6,FredRatesData_IDs,0),1)/B$5)),"",IF(ISERROR(INDEX(FredRatesData_AllData,MATCH($A408-(MAX(0,WEEKDAY($A408,2)-5)),FredRatesData_Dates,0),MATCH(B$6,FredRatesData_IDs,0),1)/B$5),INDEX(FredRatesData_AllData,MATCH($A408-(MAX(0,WEEKDAY($A408,2)-5))-3,FredRatesData_Dates,0),MATCH(B$6,FredRatesData_IDs,0),1)/B$5,INDEX(FredRatesData_AllData,MATCH($A408-(MAX(0,WEEKDAY($A408,2)-5)),FredRatesData_Dates,0),MATCH(B$6,FredRatesData_IDs,0),1)/B$5)))</f>
        <v>3.0000000000000001E-3</v>
      </c>
      <c r="C408" s="22">
        <f t="shared" ca="1" si="74"/>
        <v>7.7000000000000002E-3</v>
      </c>
      <c r="D408" s="22">
        <f t="shared" ca="1" si="74"/>
        <v>1.83E-2</v>
      </c>
      <c r="E408" s="22">
        <f t="shared" ca="1" si="70"/>
        <v>0.05</v>
      </c>
      <c r="F408" s="22">
        <f t="shared" ca="1" si="71"/>
        <v>1.1251104188944261E-2</v>
      </c>
      <c r="G408" s="22" t="str">
        <f t="shared" ca="1" si="72"/>
        <v/>
      </c>
      <c r="H408" s="22">
        <f t="shared" ref="H408:O427" ca="1" si="75">IF($A408="","",IF(ISERROR(IF(ISERROR(INDEX(FredRatesData_AllData,MATCH($A408-(MAX(0,WEEKDAY($A408,2)-5)),FredRatesData_Dates,0),MATCH(H$6,FredRatesData_IDs,0),1)/H$5),INDEX(FredRatesData_AllData,MATCH($A408-(MAX(0,WEEKDAY($A408,2)-5))-3,FredRatesData_Dates,0),MATCH(H$6,FredRatesData_IDs,0),1)/H$5,INDEX(FredRatesData_AllData,MATCH($A408-(MAX(0,WEEKDAY($A408,2)-5)),FredRatesData_Dates,0),MATCH(H$6,FredRatesData_IDs,0),1)/H$5)),"",IF(ISERROR(INDEX(FredRatesData_AllData,MATCH($A408-(MAX(0,WEEKDAY($A408,2)-5)),FredRatesData_Dates,0),MATCH(H$6,FredRatesData_IDs,0),1)/H$5),INDEX(FredRatesData_AllData,MATCH($A408-(MAX(0,WEEKDAY($A408,2)-5))-3,FredRatesData_Dates,0),MATCH(H$6,FredRatesData_IDs,0),1)/H$5,INDEX(FredRatesData_AllData,MATCH($A408-(MAX(0,WEEKDAY($A408,2)-5)),FredRatesData_Dates,0),MATCH(H$6,FredRatesData_IDs,0),1)/H$5)))</f>
        <v>6.3660000000000001E-3</v>
      </c>
      <c r="I408" s="22">
        <f t="shared" ca="1" si="75"/>
        <v>2.6600000000000002E-2</v>
      </c>
      <c r="J408" s="22">
        <f t="shared" ca="1" si="75"/>
        <v>45.98</v>
      </c>
      <c r="K408" s="22">
        <f t="shared" ca="1" si="75"/>
        <v>2.2000000000000001E-3</v>
      </c>
      <c r="L408" s="22">
        <f t="shared" ca="1" si="75"/>
        <v>4.0000000000000001E-3</v>
      </c>
      <c r="M408" s="22">
        <f t="shared" ca="1" si="75"/>
        <v>9.1999999999999998E-3</v>
      </c>
      <c r="N408" s="22">
        <f t="shared" ca="1" si="75"/>
        <v>1.2800000000000001E-2</v>
      </c>
      <c r="O408" s="22">
        <f t="shared" ca="1" si="75"/>
        <v>1.6E-2</v>
      </c>
      <c r="P408" s="23"/>
      <c r="Q408" s="23"/>
      <c r="R408" s="23"/>
      <c r="S408" s="23"/>
      <c r="T408" s="23"/>
      <c r="U408" s="23"/>
      <c r="V408" s="23"/>
      <c r="W408" s="23"/>
      <c r="X408" s="23"/>
      <c r="Y408" s="23"/>
      <c r="Z408" s="23"/>
    </row>
    <row r="409" spans="1:26" x14ac:dyDescent="0.55000000000000004">
      <c r="A409" s="6">
        <f t="shared" ca="1" si="73"/>
        <v>42521</v>
      </c>
      <c r="B409" s="22">
        <f t="shared" ca="1" si="74"/>
        <v>2.8999999999999998E-3</v>
      </c>
      <c r="C409" s="22">
        <f t="shared" ca="1" si="74"/>
        <v>8.6999999999999994E-3</v>
      </c>
      <c r="D409" s="22">
        <f t="shared" ca="1" si="74"/>
        <v>1.84E-2</v>
      </c>
      <c r="E409" s="22">
        <f t="shared" ca="1" si="70"/>
        <v>4.8000000000000001E-2</v>
      </c>
      <c r="F409" s="22">
        <f t="shared" ca="1" si="71"/>
        <v>1.0193225541935691E-2</v>
      </c>
      <c r="G409" s="22" t="str">
        <f t="shared" ca="1" si="72"/>
        <v/>
      </c>
      <c r="H409" s="22">
        <f t="shared" ca="1" si="75"/>
        <v>6.8579999999999995E-3</v>
      </c>
      <c r="I409" s="22">
        <f t="shared" ca="1" si="75"/>
        <v>2.64E-2</v>
      </c>
      <c r="J409" s="22">
        <f t="shared" ca="1" si="75"/>
        <v>49.1</v>
      </c>
      <c r="K409" s="22">
        <f t="shared" ca="1" si="75"/>
        <v>3.4000000000000002E-3</v>
      </c>
      <c r="L409" s="22">
        <f t="shared" ca="1" si="75"/>
        <v>4.8999999999999998E-3</v>
      </c>
      <c r="M409" s="22">
        <f t="shared" ca="1" si="75"/>
        <v>1.03E-2</v>
      </c>
      <c r="N409" s="22">
        <f t="shared" ca="1" si="75"/>
        <v>1.37E-2</v>
      </c>
      <c r="O409" s="22">
        <f t="shared" ca="1" si="75"/>
        <v>1.66E-2</v>
      </c>
      <c r="P409" s="23"/>
      <c r="Q409" s="23"/>
      <c r="R409" s="23"/>
      <c r="S409" s="23"/>
      <c r="T409" s="23"/>
      <c r="U409" s="23"/>
      <c r="V409" s="23"/>
      <c r="W409" s="23"/>
      <c r="X409" s="23"/>
      <c r="Y409" s="23"/>
      <c r="Z409" s="23"/>
    </row>
    <row r="410" spans="1:26" x14ac:dyDescent="0.55000000000000004">
      <c r="A410" s="6">
        <f t="shared" ca="1" si="73"/>
        <v>42551</v>
      </c>
      <c r="B410" s="22">
        <f t="shared" ca="1" si="74"/>
        <v>3.0000000000000001E-3</v>
      </c>
      <c r="C410" s="22">
        <f t="shared" ca="1" si="74"/>
        <v>5.7999999999999996E-3</v>
      </c>
      <c r="D410" s="22">
        <f t="shared" ca="1" si="74"/>
        <v>1.49E-2</v>
      </c>
      <c r="E410" s="22">
        <f t="shared" ca="1" si="70"/>
        <v>4.9000000000000002E-2</v>
      </c>
      <c r="F410" s="22">
        <f t="shared" ca="1" si="71"/>
        <v>9.9732649452308753E-3</v>
      </c>
      <c r="G410" s="22">
        <f t="shared" ca="1" si="72"/>
        <v>1.8813865069902569E-2</v>
      </c>
      <c r="H410" s="22">
        <f t="shared" ca="1" si="75"/>
        <v>6.5409999999999999E-3</v>
      </c>
      <c r="I410" s="22">
        <f t="shared" ca="1" si="75"/>
        <v>2.3E-2</v>
      </c>
      <c r="J410" s="22">
        <f t="shared" ca="1" si="75"/>
        <v>48.27</v>
      </c>
      <c r="K410" s="22">
        <f t="shared" ca="1" si="75"/>
        <v>2.5999999999999999E-3</v>
      </c>
      <c r="L410" s="22">
        <f t="shared" ca="1" si="75"/>
        <v>3.5999999999999999E-3</v>
      </c>
      <c r="M410" s="22">
        <f t="shared" ca="1" si="75"/>
        <v>7.0999999999999995E-3</v>
      </c>
      <c r="N410" s="22">
        <f t="shared" ca="1" si="75"/>
        <v>1.01E-2</v>
      </c>
      <c r="O410" s="22">
        <f t="shared" ca="1" si="75"/>
        <v>1.29E-2</v>
      </c>
      <c r="P410" s="23"/>
      <c r="Q410" s="23"/>
      <c r="R410" s="23"/>
      <c r="S410" s="23"/>
      <c r="T410" s="23"/>
      <c r="U410" s="23"/>
      <c r="V410" s="23"/>
      <c r="W410" s="23"/>
      <c r="X410" s="23"/>
      <c r="Y410" s="23"/>
      <c r="Z410" s="23"/>
    </row>
    <row r="411" spans="1:26" x14ac:dyDescent="0.55000000000000004">
      <c r="A411" s="6">
        <f t="shared" ca="1" si="73"/>
        <v>42582</v>
      </c>
      <c r="B411" s="22">
        <f t="shared" ca="1" si="74"/>
        <v>3.0000000000000001E-3</v>
      </c>
      <c r="C411" s="22">
        <f t="shared" ca="1" si="74"/>
        <v>6.7000000000000002E-3</v>
      </c>
      <c r="D411" s="22">
        <f t="shared" ca="1" si="74"/>
        <v>1.46E-2</v>
      </c>
      <c r="E411" s="22">
        <f t="shared" ca="1" si="70"/>
        <v>4.8000000000000001E-2</v>
      </c>
      <c r="F411" s="22">
        <f t="shared" ca="1" si="71"/>
        <v>8.2713887049870038E-3</v>
      </c>
      <c r="G411" s="22" t="str">
        <f t="shared" ca="1" si="72"/>
        <v/>
      </c>
      <c r="H411" s="22">
        <f t="shared" ca="1" si="75"/>
        <v>7.5909999999999997E-3</v>
      </c>
      <c r="I411" s="22">
        <f t="shared" ca="1" si="75"/>
        <v>2.18E-2</v>
      </c>
      <c r="J411" s="22">
        <f t="shared" ca="1" si="75"/>
        <v>41.54</v>
      </c>
      <c r="K411" s="22">
        <f t="shared" ca="1" si="75"/>
        <v>2.8000000000000004E-3</v>
      </c>
      <c r="L411" s="22">
        <f t="shared" ca="1" si="75"/>
        <v>3.8E-3</v>
      </c>
      <c r="M411" s="22">
        <f t="shared" ca="1" si="75"/>
        <v>7.6E-3</v>
      </c>
      <c r="N411" s="22">
        <f t="shared" ca="1" si="75"/>
        <v>1.03E-2</v>
      </c>
      <c r="O411" s="22">
        <f t="shared" ca="1" si="75"/>
        <v>1.29E-2</v>
      </c>
      <c r="P411" s="23"/>
      <c r="Q411" s="23"/>
      <c r="R411" s="23"/>
      <c r="S411" s="23"/>
      <c r="T411" s="23"/>
      <c r="U411" s="23"/>
      <c r="V411" s="23"/>
      <c r="W411" s="23"/>
      <c r="X411" s="23"/>
      <c r="Y411" s="23"/>
      <c r="Z411" s="23"/>
    </row>
    <row r="412" spans="1:26" x14ac:dyDescent="0.55000000000000004">
      <c r="A412" s="6">
        <f t="shared" ca="1" si="73"/>
        <v>42613</v>
      </c>
      <c r="B412" s="22">
        <f t="shared" ca="1" si="74"/>
        <v>3.0000000000000001E-3</v>
      </c>
      <c r="C412" s="22">
        <f t="shared" ca="1" si="74"/>
        <v>8.0000000000000002E-3</v>
      </c>
      <c r="D412" s="22">
        <f t="shared" ca="1" si="74"/>
        <v>1.5800000000000002E-2</v>
      </c>
      <c r="E412" s="22">
        <f t="shared" ca="1" si="70"/>
        <v>4.9000000000000002E-2</v>
      </c>
      <c r="F412" s="22">
        <f t="shared" ca="1" si="71"/>
        <v>1.0628745027610353E-2</v>
      </c>
      <c r="G412" s="22" t="str">
        <f t="shared" ca="1" si="72"/>
        <v/>
      </c>
      <c r="H412" s="22">
        <f t="shared" ca="1" si="75"/>
        <v>8.3932999999999994E-3</v>
      </c>
      <c r="I412" s="22">
        <f t="shared" ca="1" si="75"/>
        <v>2.23E-2</v>
      </c>
      <c r="J412" s="22">
        <f t="shared" ca="1" si="75"/>
        <v>44.68</v>
      </c>
      <c r="K412" s="22">
        <f t="shared" ca="1" si="75"/>
        <v>3.3E-3</v>
      </c>
      <c r="L412" s="22">
        <f t="shared" ca="1" si="75"/>
        <v>4.6999999999999993E-3</v>
      </c>
      <c r="M412" s="22">
        <f t="shared" ca="1" si="75"/>
        <v>9.1999999999999998E-3</v>
      </c>
      <c r="N412" s="22">
        <f t="shared" ca="1" si="75"/>
        <v>1.1899999999999999E-2</v>
      </c>
      <c r="O412" s="22">
        <f t="shared" ca="1" si="75"/>
        <v>1.4499999999999999E-2</v>
      </c>
      <c r="P412" s="23"/>
      <c r="Q412" s="23"/>
      <c r="R412" s="23"/>
      <c r="S412" s="23"/>
      <c r="T412" s="23"/>
      <c r="U412" s="23"/>
      <c r="V412" s="23"/>
      <c r="W412" s="23"/>
      <c r="X412" s="23"/>
      <c r="Y412" s="23"/>
      <c r="Z412" s="23"/>
    </row>
    <row r="413" spans="1:26" x14ac:dyDescent="0.55000000000000004">
      <c r="A413" s="6">
        <f t="shared" ca="1" si="73"/>
        <v>42643</v>
      </c>
      <c r="B413" s="22">
        <f t="shared" ca="1" si="74"/>
        <v>2.8999999999999998E-3</v>
      </c>
      <c r="C413" s="22">
        <f t="shared" ca="1" si="74"/>
        <v>7.7000000000000002E-3</v>
      </c>
      <c r="D413" s="22">
        <f t="shared" ca="1" si="74"/>
        <v>1.6E-2</v>
      </c>
      <c r="E413" s="22">
        <f t="shared" ca="1" si="70"/>
        <v>0.05</v>
      </c>
      <c r="F413" s="22">
        <f t="shared" ca="1" si="71"/>
        <v>1.4637836474815646E-2</v>
      </c>
      <c r="G413" s="22">
        <f t="shared" ca="1" si="72"/>
        <v>2.1691646611676774E-2</v>
      </c>
      <c r="H413" s="22">
        <f t="shared" ca="1" si="75"/>
        <v>8.5367000000000012E-3</v>
      </c>
      <c r="I413" s="22">
        <f t="shared" ca="1" si="75"/>
        <v>2.3199999999999998E-2</v>
      </c>
      <c r="J413" s="22">
        <f t="shared" ca="1" si="75"/>
        <v>47.72</v>
      </c>
      <c r="K413" s="22">
        <f t="shared" ca="1" si="75"/>
        <v>2.8999999999999998E-3</v>
      </c>
      <c r="L413" s="22">
        <f t="shared" ca="1" si="75"/>
        <v>4.5000000000000005E-3</v>
      </c>
      <c r="M413" s="22">
        <f t="shared" ca="1" si="75"/>
        <v>8.8000000000000005E-3</v>
      </c>
      <c r="N413" s="22">
        <f t="shared" ca="1" si="75"/>
        <v>1.1399999999999999E-2</v>
      </c>
      <c r="O413" s="22">
        <f t="shared" ca="1" si="75"/>
        <v>1.4199999999999999E-2</v>
      </c>
      <c r="P413" s="23"/>
      <c r="Q413" s="23"/>
      <c r="R413" s="23"/>
      <c r="S413" s="23"/>
      <c r="T413" s="23"/>
      <c r="U413" s="23"/>
      <c r="V413" s="23"/>
      <c r="W413" s="23"/>
      <c r="X413" s="23"/>
      <c r="Y413" s="23"/>
      <c r="Z413" s="23"/>
    </row>
    <row r="414" spans="1:26" x14ac:dyDescent="0.55000000000000004">
      <c r="A414" s="6">
        <f t="shared" ca="1" si="73"/>
        <v>42674</v>
      </c>
      <c r="B414" s="22">
        <f t="shared" ca="1" si="74"/>
        <v>3.0999999999999999E-3</v>
      </c>
      <c r="C414" s="22">
        <f t="shared" ca="1" si="74"/>
        <v>8.6E-3</v>
      </c>
      <c r="D414" s="22">
        <f t="shared" ca="1" si="74"/>
        <v>1.84E-2</v>
      </c>
      <c r="E414" s="22">
        <f t="shared" ca="1" si="70"/>
        <v>4.9000000000000002E-2</v>
      </c>
      <c r="F414" s="22">
        <f t="shared" ca="1" si="71"/>
        <v>1.6359875209176034E-2</v>
      </c>
      <c r="G414" s="22" t="str">
        <f t="shared" ca="1" si="72"/>
        <v/>
      </c>
      <c r="H414" s="22">
        <f t="shared" ca="1" si="75"/>
        <v>8.8427999999999996E-3</v>
      </c>
      <c r="I414" s="22">
        <f t="shared" ca="1" si="75"/>
        <v>2.58E-2</v>
      </c>
      <c r="J414" s="22">
        <f t="shared" ca="1" si="75"/>
        <v>46.83</v>
      </c>
      <c r="K414" s="22">
        <f t="shared" ca="1" si="75"/>
        <v>3.4000000000000002E-3</v>
      </c>
      <c r="L414" s="22">
        <f t="shared" ca="1" si="75"/>
        <v>5.1000000000000004E-3</v>
      </c>
      <c r="M414" s="22">
        <f t="shared" ca="1" si="75"/>
        <v>0.01</v>
      </c>
      <c r="N414" s="22">
        <f t="shared" ca="1" si="75"/>
        <v>1.3100000000000001E-2</v>
      </c>
      <c r="O414" s="22">
        <f t="shared" ca="1" si="75"/>
        <v>1.6200000000000003E-2</v>
      </c>
      <c r="P414" s="23"/>
      <c r="Q414" s="23"/>
      <c r="R414" s="23"/>
      <c r="S414" s="23"/>
      <c r="T414" s="23"/>
      <c r="U414" s="23"/>
      <c r="V414" s="23"/>
      <c r="W414" s="23"/>
      <c r="X414" s="23"/>
      <c r="Y414" s="23"/>
      <c r="Z414" s="23"/>
    </row>
    <row r="415" spans="1:26" x14ac:dyDescent="0.55000000000000004">
      <c r="A415" s="6">
        <f t="shared" ca="1" si="73"/>
        <v>42704</v>
      </c>
      <c r="B415" s="22">
        <f t="shared" ca="1" si="74"/>
        <v>3.0999999999999999E-3</v>
      </c>
      <c r="C415" s="22">
        <f t="shared" ca="1" si="74"/>
        <v>1.11E-2</v>
      </c>
      <c r="D415" s="22">
        <f t="shared" ca="1" si="74"/>
        <v>2.3700000000000002E-2</v>
      </c>
      <c r="E415" s="22">
        <f t="shared" ca="1" si="70"/>
        <v>4.7E-2</v>
      </c>
      <c r="F415" s="22">
        <f t="shared" ca="1" si="71"/>
        <v>1.6925371625037933E-2</v>
      </c>
      <c r="G415" s="22" t="str">
        <f t="shared" ca="1" si="72"/>
        <v/>
      </c>
      <c r="H415" s="22">
        <f t="shared" ca="1" si="75"/>
        <v>9.3416999999999997E-3</v>
      </c>
      <c r="I415" s="22">
        <f t="shared" ca="1" si="75"/>
        <v>3.0200000000000001E-2</v>
      </c>
      <c r="J415" s="22">
        <f t="shared" ca="1" si="75"/>
        <v>49.41</v>
      </c>
      <c r="K415" s="22">
        <f t="shared" ca="1" si="75"/>
        <v>4.7999999999999996E-3</v>
      </c>
      <c r="L415" s="22">
        <f t="shared" ca="1" si="75"/>
        <v>6.1999999999999998E-3</v>
      </c>
      <c r="M415" s="22">
        <f t="shared" ca="1" si="75"/>
        <v>1.3999999999999999E-2</v>
      </c>
      <c r="N415" s="22">
        <f t="shared" ca="1" si="75"/>
        <v>1.83E-2</v>
      </c>
      <c r="O415" s="22">
        <f t="shared" ca="1" si="75"/>
        <v>2.18E-2</v>
      </c>
      <c r="P415" s="23"/>
      <c r="Q415" s="23"/>
      <c r="R415" s="23"/>
      <c r="S415" s="23"/>
      <c r="T415" s="23"/>
      <c r="U415" s="23"/>
      <c r="V415" s="23"/>
      <c r="W415" s="23"/>
      <c r="X415" s="23"/>
      <c r="Y415" s="23"/>
      <c r="Z415" s="23"/>
    </row>
    <row r="416" spans="1:26" x14ac:dyDescent="0.55000000000000004">
      <c r="A416" s="6">
        <f t="shared" ca="1" si="73"/>
        <v>42735</v>
      </c>
      <c r="B416" s="22">
        <f t="shared" ca="1" si="74"/>
        <v>5.5000000000000005E-3</v>
      </c>
      <c r="C416" s="22">
        <f t="shared" ca="1" si="74"/>
        <v>1.2E-2</v>
      </c>
      <c r="D416" s="22">
        <f t="shared" ca="1" si="74"/>
        <v>2.4500000000000001E-2</v>
      </c>
      <c r="E416" s="22">
        <f t="shared" ca="1" si="70"/>
        <v>4.7E-2</v>
      </c>
      <c r="F416" s="22">
        <f t="shared" ca="1" si="71"/>
        <v>2.074622132966919E-2</v>
      </c>
      <c r="G416" s="22">
        <f t="shared" ca="1" si="72"/>
        <v>2.0108627683200098E-2</v>
      </c>
      <c r="H416" s="22">
        <f t="shared" ca="1" si="75"/>
        <v>9.9789000000000006E-3</v>
      </c>
      <c r="I416" s="22">
        <f t="shared" ca="1" si="75"/>
        <v>3.0600000000000002E-2</v>
      </c>
      <c r="J416" s="22">
        <f t="shared" ca="1" si="75"/>
        <v>53.75</v>
      </c>
      <c r="K416" s="22">
        <f t="shared" ca="1" si="75"/>
        <v>5.1000000000000004E-3</v>
      </c>
      <c r="L416" s="22">
        <f t="shared" ca="1" si="75"/>
        <v>6.1999999999999998E-3</v>
      </c>
      <c r="M416" s="22">
        <f t="shared" ca="1" si="75"/>
        <v>1.47E-2</v>
      </c>
      <c r="N416" s="22">
        <f t="shared" ca="1" si="75"/>
        <v>1.9299999999999998E-2</v>
      </c>
      <c r="O416" s="22">
        <f t="shared" ca="1" si="75"/>
        <v>2.2499999999999999E-2</v>
      </c>
      <c r="P416" s="23"/>
      <c r="Q416" s="23"/>
      <c r="R416" s="23"/>
      <c r="S416" s="23"/>
      <c r="T416" s="23"/>
      <c r="U416" s="23"/>
      <c r="V416" s="23"/>
      <c r="W416" s="23"/>
      <c r="X416" s="23"/>
      <c r="Y416" s="23"/>
      <c r="Z416" s="23"/>
    </row>
    <row r="417" spans="1:26" x14ac:dyDescent="0.55000000000000004">
      <c r="A417" s="6">
        <f t="shared" ca="1" si="73"/>
        <v>42766</v>
      </c>
      <c r="B417" s="22">
        <f t="shared" ca="1" si="74"/>
        <v>5.6000000000000008E-3</v>
      </c>
      <c r="C417" s="22">
        <f t="shared" ca="1" si="74"/>
        <v>1.1899999999999999E-2</v>
      </c>
      <c r="D417" s="22">
        <f t="shared" ca="1" si="74"/>
        <v>2.4500000000000001E-2</v>
      </c>
      <c r="E417" s="22">
        <f t="shared" ca="1" si="70"/>
        <v>4.7E-2</v>
      </c>
      <c r="F417" s="22">
        <f t="shared" ca="1" si="71"/>
        <v>2.5000422090529995E-2</v>
      </c>
      <c r="G417" s="22" t="str">
        <f t="shared" ca="1" si="72"/>
        <v/>
      </c>
      <c r="H417" s="22">
        <f t="shared" ca="1" si="75"/>
        <v>1.03456E-2</v>
      </c>
      <c r="I417" s="22">
        <f t="shared" ca="1" si="75"/>
        <v>3.0499999999999999E-2</v>
      </c>
      <c r="J417" s="22">
        <f t="shared" ca="1" si="75"/>
        <v>52.75</v>
      </c>
      <c r="K417" s="22">
        <f t="shared" ca="1" si="75"/>
        <v>5.1999999999999998E-3</v>
      </c>
      <c r="L417" s="22">
        <f t="shared" ca="1" si="75"/>
        <v>6.4000000000000003E-3</v>
      </c>
      <c r="M417" s="22">
        <f t="shared" ca="1" si="75"/>
        <v>1.46E-2</v>
      </c>
      <c r="N417" s="22">
        <f t="shared" ca="1" si="75"/>
        <v>1.9E-2</v>
      </c>
      <c r="O417" s="22">
        <f t="shared" ca="1" si="75"/>
        <v>2.2400000000000003E-2</v>
      </c>
      <c r="P417" s="23"/>
      <c r="Q417" s="23"/>
      <c r="R417" s="23"/>
      <c r="S417" s="23"/>
      <c r="T417" s="23"/>
      <c r="U417" s="23"/>
      <c r="V417" s="23"/>
      <c r="W417" s="23"/>
      <c r="X417" s="23"/>
      <c r="Y417" s="23"/>
      <c r="Z417" s="23"/>
    </row>
    <row r="418" spans="1:26" x14ac:dyDescent="0.55000000000000004">
      <c r="A418" s="6">
        <f t="shared" ca="1" si="73"/>
        <v>42794</v>
      </c>
      <c r="B418" s="22">
        <f t="shared" ca="1" si="74"/>
        <v>5.6999999999999993E-3</v>
      </c>
      <c r="C418" s="22">
        <f t="shared" ca="1" si="74"/>
        <v>1.2199999999999999E-2</v>
      </c>
      <c r="D418" s="22">
        <f t="shared" ca="1" si="74"/>
        <v>2.3599999999999999E-2</v>
      </c>
      <c r="E418" s="22">
        <f t="shared" ca="1" si="70"/>
        <v>4.7E-2</v>
      </c>
      <c r="F418" s="22">
        <f t="shared" ca="1" si="71"/>
        <v>2.7379581714893186E-2</v>
      </c>
      <c r="G418" s="22" t="str">
        <f t="shared" ca="1" si="72"/>
        <v/>
      </c>
      <c r="H418" s="22">
        <f t="shared" ca="1" si="75"/>
        <v>1.064E-2</v>
      </c>
      <c r="I418" s="22">
        <f t="shared" ca="1" si="75"/>
        <v>2.9700000000000001E-2</v>
      </c>
      <c r="J418" s="22">
        <f t="shared" ca="1" si="75"/>
        <v>54</v>
      </c>
      <c r="K418" s="22">
        <f t="shared" ca="1" si="75"/>
        <v>5.3E-3</v>
      </c>
      <c r="L418" s="22">
        <f t="shared" ca="1" si="75"/>
        <v>6.8999999999999999E-3</v>
      </c>
      <c r="M418" s="22">
        <f t="shared" ca="1" si="75"/>
        <v>1.49E-2</v>
      </c>
      <c r="N418" s="22">
        <f t="shared" ca="1" si="75"/>
        <v>1.89E-2</v>
      </c>
      <c r="O418" s="22">
        <f t="shared" ca="1" si="75"/>
        <v>2.1899999999999999E-2</v>
      </c>
      <c r="P418" s="23"/>
      <c r="Q418" s="23"/>
      <c r="R418" s="23"/>
      <c r="S418" s="23"/>
      <c r="T418" s="23"/>
      <c r="U418" s="23"/>
      <c r="V418" s="23"/>
      <c r="W418" s="23"/>
      <c r="X418" s="23"/>
      <c r="Y418" s="23"/>
      <c r="Z418" s="23"/>
    </row>
    <row r="419" spans="1:26" x14ac:dyDescent="0.55000000000000004">
      <c r="A419" s="6">
        <f t="shared" ca="1" si="73"/>
        <v>42825</v>
      </c>
      <c r="B419" s="22">
        <f t="shared" ca="1" si="74"/>
        <v>8.199999999999999E-3</v>
      </c>
      <c r="C419" s="22">
        <f t="shared" ca="1" si="74"/>
        <v>1.2699999999999999E-2</v>
      </c>
      <c r="D419" s="22">
        <f t="shared" ca="1" si="74"/>
        <v>2.4E-2</v>
      </c>
      <c r="E419" s="22">
        <f t="shared" ca="1" si="70"/>
        <v>4.4000000000000004E-2</v>
      </c>
      <c r="F419" s="22">
        <f t="shared" ca="1" si="71"/>
        <v>2.3806124334402767E-2</v>
      </c>
      <c r="G419" s="22">
        <f t="shared" ca="1" si="72"/>
        <v>2.2671384813179429E-2</v>
      </c>
      <c r="H419" s="22">
        <f t="shared" ca="1" si="75"/>
        <v>1.14956E-2</v>
      </c>
      <c r="I419" s="22">
        <f t="shared" ca="1" si="75"/>
        <v>3.0200000000000001E-2</v>
      </c>
      <c r="J419" s="22">
        <f t="shared" ca="1" si="75"/>
        <v>50.54</v>
      </c>
      <c r="K419" s="22">
        <f t="shared" ca="1" si="75"/>
        <v>7.6E-3</v>
      </c>
      <c r="L419" s="22">
        <f t="shared" ca="1" si="75"/>
        <v>9.1000000000000004E-3</v>
      </c>
      <c r="M419" s="22">
        <f t="shared" ca="1" si="75"/>
        <v>1.4999999999999999E-2</v>
      </c>
      <c r="N419" s="22">
        <f t="shared" ca="1" si="75"/>
        <v>1.9299999999999998E-2</v>
      </c>
      <c r="O419" s="22">
        <f t="shared" ca="1" si="75"/>
        <v>2.2200000000000001E-2</v>
      </c>
      <c r="P419" s="23"/>
      <c r="Q419" s="23"/>
      <c r="R419" s="23"/>
      <c r="S419" s="23"/>
      <c r="T419" s="23"/>
      <c r="U419" s="23"/>
      <c r="V419" s="23"/>
      <c r="W419" s="23"/>
      <c r="X419" s="23"/>
      <c r="Y419" s="23"/>
      <c r="Z419" s="23"/>
    </row>
    <row r="420" spans="1:26" x14ac:dyDescent="0.55000000000000004">
      <c r="A420" s="6">
        <f t="shared" ca="1" si="73"/>
        <v>42855</v>
      </c>
      <c r="B420" s="22">
        <f t="shared" ca="1" si="74"/>
        <v>8.3000000000000001E-3</v>
      </c>
      <c r="C420" s="22">
        <f t="shared" ca="1" si="74"/>
        <v>1.2800000000000001E-2</v>
      </c>
      <c r="D420" s="22">
        <f t="shared" ca="1" si="74"/>
        <v>2.29E-2</v>
      </c>
      <c r="E420" s="22">
        <f t="shared" ca="1" si="70"/>
        <v>4.4000000000000004E-2</v>
      </c>
      <c r="F420" s="22">
        <f t="shared" ca="1" si="71"/>
        <v>2.1996898784172991E-2</v>
      </c>
      <c r="G420" s="22" t="str">
        <f t="shared" ca="1" si="72"/>
        <v/>
      </c>
      <c r="H420" s="22">
        <f t="shared" ca="1" si="75"/>
        <v>1.1723300000000001E-2</v>
      </c>
      <c r="I420" s="22">
        <f t="shared" ca="1" si="75"/>
        <v>2.9600000000000001E-2</v>
      </c>
      <c r="J420" s="22">
        <f t="shared" ca="1" si="75"/>
        <v>49.31</v>
      </c>
      <c r="K420" s="22">
        <f t="shared" ca="1" si="75"/>
        <v>8.0000000000000002E-3</v>
      </c>
      <c r="L420" s="22">
        <f t="shared" ca="1" si="75"/>
        <v>9.8999999999999991E-3</v>
      </c>
      <c r="M420" s="22">
        <f t="shared" ca="1" si="75"/>
        <v>1.4499999999999999E-2</v>
      </c>
      <c r="N420" s="22">
        <f t="shared" ca="1" si="75"/>
        <v>1.8100000000000002E-2</v>
      </c>
      <c r="O420" s="22">
        <f t="shared" ca="1" si="75"/>
        <v>2.1000000000000001E-2</v>
      </c>
      <c r="P420" s="23"/>
      <c r="Q420" s="23"/>
      <c r="R420" s="23"/>
      <c r="S420" s="23"/>
      <c r="T420" s="23"/>
      <c r="U420" s="23"/>
      <c r="V420" s="23"/>
      <c r="W420" s="23"/>
      <c r="X420" s="23"/>
      <c r="Y420" s="23"/>
      <c r="Z420" s="23"/>
    </row>
    <row r="421" spans="1:26" x14ac:dyDescent="0.55000000000000004">
      <c r="A421" s="6">
        <f t="shared" ca="1" si="73"/>
        <v>42886</v>
      </c>
      <c r="B421" s="22">
        <f t="shared" ca="1" si="74"/>
        <v>8.3000000000000001E-3</v>
      </c>
      <c r="C421" s="22">
        <f t="shared" ca="1" si="74"/>
        <v>1.2800000000000001E-2</v>
      </c>
      <c r="D421" s="22">
        <f t="shared" ca="1" si="74"/>
        <v>2.2099999999999998E-2</v>
      </c>
      <c r="E421" s="22">
        <f t="shared" ca="1" si="70"/>
        <v>4.4000000000000004E-2</v>
      </c>
      <c r="F421" s="22">
        <f t="shared" ca="1" si="71"/>
        <v>1.8748777208413614E-2</v>
      </c>
      <c r="G421" s="22" t="str">
        <f t="shared" ca="1" si="72"/>
        <v/>
      </c>
      <c r="H421" s="22">
        <f t="shared" ca="1" si="75"/>
        <v>1.21E-2</v>
      </c>
      <c r="I421" s="22">
        <f t="shared" ca="1" si="75"/>
        <v>2.87E-2</v>
      </c>
      <c r="J421" s="22">
        <f t="shared" ca="1" si="75"/>
        <v>48.29</v>
      </c>
      <c r="K421" s="22">
        <f t="shared" ca="1" si="75"/>
        <v>9.7999999999999997E-3</v>
      </c>
      <c r="L421" s="22">
        <f t="shared" ca="1" si="75"/>
        <v>1.0800000000000001E-2</v>
      </c>
      <c r="M421" s="22">
        <f t="shared" ca="1" si="75"/>
        <v>1.44E-2</v>
      </c>
      <c r="N421" s="22">
        <f t="shared" ca="1" si="75"/>
        <v>1.7500000000000002E-2</v>
      </c>
      <c r="O421" s="22">
        <f t="shared" ca="1" si="75"/>
        <v>2.0199999999999999E-2</v>
      </c>
      <c r="P421" s="23"/>
      <c r="Q421" s="23"/>
      <c r="R421" s="23"/>
      <c r="S421" s="23"/>
      <c r="T421" s="23"/>
      <c r="U421" s="23"/>
      <c r="V421" s="23"/>
      <c r="W421" s="23"/>
      <c r="X421" s="23"/>
      <c r="Y421" s="23"/>
      <c r="Z421" s="23"/>
    </row>
    <row r="422" spans="1:26" x14ac:dyDescent="0.55000000000000004">
      <c r="A422" s="6">
        <f t="shared" ca="1" si="73"/>
        <v>42916</v>
      </c>
      <c r="B422" s="22">
        <f t="shared" ca="1" si="74"/>
        <v>1.06E-2</v>
      </c>
      <c r="C422" s="22">
        <f t="shared" ca="1" si="74"/>
        <v>1.38E-2</v>
      </c>
      <c r="D422" s="22">
        <f t="shared" ca="1" si="74"/>
        <v>2.3099999999999999E-2</v>
      </c>
      <c r="E422" s="22">
        <f t="shared" ca="1" si="70"/>
        <v>4.2999999999999997E-2</v>
      </c>
      <c r="F422" s="22">
        <f t="shared" ca="1" si="71"/>
        <v>1.633487955256463E-2</v>
      </c>
      <c r="G422" s="22">
        <f t="shared" ca="1" si="72"/>
        <v>2.1375873237179377E-2</v>
      </c>
      <c r="H422" s="22">
        <f t="shared" ca="1" si="75"/>
        <v>1.29917E-2</v>
      </c>
      <c r="I422" s="22">
        <f t="shared" ca="1" si="75"/>
        <v>2.8399999999999998E-2</v>
      </c>
      <c r="J422" s="22">
        <f t="shared" ca="1" si="75"/>
        <v>46.02</v>
      </c>
      <c r="K422" s="22">
        <f t="shared" ca="1" si="75"/>
        <v>1.03E-2</v>
      </c>
      <c r="L422" s="22">
        <f t="shared" ca="1" si="75"/>
        <v>1.1399999999999999E-2</v>
      </c>
      <c r="M422" s="22">
        <f t="shared" ca="1" si="75"/>
        <v>1.55E-2</v>
      </c>
      <c r="N422" s="22">
        <f t="shared" ca="1" si="75"/>
        <v>1.89E-2</v>
      </c>
      <c r="O422" s="22">
        <f t="shared" ca="1" si="75"/>
        <v>2.1400000000000002E-2</v>
      </c>
      <c r="P422" s="23"/>
      <c r="Q422" s="23"/>
      <c r="R422" s="23"/>
      <c r="S422" s="23"/>
      <c r="T422" s="23"/>
      <c r="U422" s="23"/>
      <c r="V422" s="23"/>
      <c r="W422" s="23"/>
      <c r="X422" s="23"/>
      <c r="Y422" s="23"/>
      <c r="Z422" s="23"/>
    </row>
    <row r="423" spans="1:26" x14ac:dyDescent="0.55000000000000004">
      <c r="A423" s="6">
        <f t="shared" ca="1" si="73"/>
        <v>42947</v>
      </c>
      <c r="B423" s="22">
        <f t="shared" ca="1" si="74"/>
        <v>1.0700000000000001E-2</v>
      </c>
      <c r="C423" s="22">
        <f t="shared" ca="1" si="74"/>
        <v>1.34E-2</v>
      </c>
      <c r="D423" s="22">
        <f t="shared" ca="1" si="74"/>
        <v>2.3E-2</v>
      </c>
      <c r="E423" s="22">
        <f t="shared" ca="1" si="70"/>
        <v>4.2999999999999997E-2</v>
      </c>
      <c r="F423" s="22">
        <f t="shared" ca="1" si="71"/>
        <v>1.727978456372492E-2</v>
      </c>
      <c r="G423" s="22" t="str">
        <f t="shared" ca="1" si="72"/>
        <v/>
      </c>
      <c r="H423" s="22">
        <f t="shared" ca="1" si="75"/>
        <v>1.31056E-2</v>
      </c>
      <c r="I423" s="22">
        <f t="shared" ca="1" si="75"/>
        <v>2.8900000000000002E-2</v>
      </c>
      <c r="J423" s="22">
        <f t="shared" ca="1" si="75"/>
        <v>50.21</v>
      </c>
      <c r="K423" s="22">
        <f t="shared" ca="1" si="75"/>
        <v>1.0700000000000001E-2</v>
      </c>
      <c r="L423" s="22">
        <f t="shared" ca="1" si="75"/>
        <v>1.1299999999999999E-2</v>
      </c>
      <c r="M423" s="22">
        <f t="shared" ca="1" si="75"/>
        <v>1.5100000000000001E-2</v>
      </c>
      <c r="N423" s="22">
        <f t="shared" ca="1" si="75"/>
        <v>1.84E-2</v>
      </c>
      <c r="O423" s="22">
        <f t="shared" ca="1" si="75"/>
        <v>2.1099999999999997E-2</v>
      </c>
      <c r="P423" s="23"/>
      <c r="Q423" s="23"/>
      <c r="R423" s="23"/>
      <c r="S423" s="23"/>
      <c r="T423" s="23"/>
      <c r="U423" s="23"/>
      <c r="V423" s="23"/>
      <c r="W423" s="23"/>
      <c r="X423" s="23"/>
      <c r="Y423" s="23"/>
      <c r="Z423" s="23"/>
    </row>
    <row r="424" spans="1:26" x14ac:dyDescent="0.55000000000000004">
      <c r="A424" s="6">
        <f t="shared" ca="1" si="73"/>
        <v>42978</v>
      </c>
      <c r="B424" s="22">
        <f t="shared" ca="1" si="74"/>
        <v>1.0700000000000001E-2</v>
      </c>
      <c r="C424" s="22">
        <f t="shared" ca="1" si="74"/>
        <v>1.3300000000000001E-2</v>
      </c>
      <c r="D424" s="22">
        <f t="shared" ca="1" si="74"/>
        <v>2.12E-2</v>
      </c>
      <c r="E424" s="22">
        <f t="shared" ca="1" si="70"/>
        <v>4.4000000000000004E-2</v>
      </c>
      <c r="F424" s="22">
        <f t="shared" ca="1" si="71"/>
        <v>1.9389742120581754E-2</v>
      </c>
      <c r="G424" s="22" t="str">
        <f t="shared" ca="1" si="72"/>
        <v/>
      </c>
      <c r="H424" s="22">
        <f t="shared" ca="1" si="75"/>
        <v>1.31778E-2</v>
      </c>
      <c r="I424" s="22">
        <f t="shared" ca="1" si="75"/>
        <v>2.7300000000000001E-2</v>
      </c>
      <c r="J424" s="22">
        <f t="shared" ca="1" si="75"/>
        <v>47.26</v>
      </c>
      <c r="K424" s="22">
        <f t="shared" ca="1" si="75"/>
        <v>1.01E-2</v>
      </c>
      <c r="L424" s="22">
        <f t="shared" ca="1" si="75"/>
        <v>1.0800000000000001E-2</v>
      </c>
      <c r="M424" s="22">
        <f t="shared" ca="1" si="75"/>
        <v>1.44E-2</v>
      </c>
      <c r="N424" s="22">
        <f t="shared" ca="1" si="75"/>
        <v>1.7000000000000001E-2</v>
      </c>
      <c r="O424" s="22">
        <f t="shared" ca="1" si="75"/>
        <v>1.95E-2</v>
      </c>
      <c r="P424" s="23"/>
      <c r="Q424" s="23"/>
      <c r="R424" s="23"/>
      <c r="S424" s="23"/>
      <c r="T424" s="23"/>
      <c r="U424" s="23"/>
      <c r="V424" s="23"/>
      <c r="W424" s="23"/>
      <c r="X424" s="23"/>
      <c r="Y424" s="23"/>
      <c r="Z424" s="23"/>
    </row>
    <row r="425" spans="1:26" x14ac:dyDescent="0.55000000000000004">
      <c r="A425" s="6">
        <f t="shared" ca="1" si="73"/>
        <v>43008</v>
      </c>
      <c r="B425" s="22">
        <f t="shared" ca="1" si="74"/>
        <v>1.06E-2</v>
      </c>
      <c r="C425" s="22">
        <f t="shared" ca="1" si="74"/>
        <v>1.47E-2</v>
      </c>
      <c r="D425" s="22">
        <f t="shared" ca="1" si="74"/>
        <v>2.3300000000000001E-2</v>
      </c>
      <c r="E425" s="22">
        <f t="shared" ca="1" si="70"/>
        <v>4.2000000000000003E-2</v>
      </c>
      <c r="F425" s="22">
        <f t="shared" ca="1" si="71"/>
        <v>2.2329638650032235E-2</v>
      </c>
      <c r="G425" s="22">
        <f t="shared" ca="1" si="72"/>
        <v>3.1631900653058764E-2</v>
      </c>
      <c r="H425" s="22">
        <f t="shared" ca="1" si="75"/>
        <v>1.3338900000000001E-2</v>
      </c>
      <c r="I425" s="22">
        <f t="shared" ca="1" si="75"/>
        <v>2.86E-2</v>
      </c>
      <c r="J425" s="22">
        <f t="shared" ca="1" si="75"/>
        <v>51.67</v>
      </c>
      <c r="K425" s="22">
        <f t="shared" ca="1" si="75"/>
        <v>1.06E-2</v>
      </c>
      <c r="L425" s="22">
        <f t="shared" ca="1" si="75"/>
        <v>1.2E-2</v>
      </c>
      <c r="M425" s="22">
        <f t="shared" ca="1" si="75"/>
        <v>1.6200000000000003E-2</v>
      </c>
      <c r="N425" s="22">
        <f t="shared" ca="1" si="75"/>
        <v>1.9199999999999998E-2</v>
      </c>
      <c r="O425" s="22">
        <f t="shared" ca="1" si="75"/>
        <v>2.1600000000000001E-2</v>
      </c>
      <c r="P425" s="23"/>
      <c r="Q425" s="23"/>
      <c r="R425" s="23"/>
      <c r="S425" s="23"/>
      <c r="T425" s="23"/>
      <c r="U425" s="23"/>
      <c r="V425" s="23"/>
      <c r="W425" s="23"/>
      <c r="X425" s="23"/>
      <c r="Y425" s="23"/>
      <c r="Z425" s="23"/>
    </row>
    <row r="426" spans="1:26" x14ac:dyDescent="0.55000000000000004">
      <c r="A426" s="6">
        <f t="shared" ca="1" si="73"/>
        <v>43039</v>
      </c>
      <c r="B426" s="22">
        <f t="shared" ca="1" si="74"/>
        <v>1.0700000000000001E-2</v>
      </c>
      <c r="C426" s="22">
        <f t="shared" ca="1" si="74"/>
        <v>1.6E-2</v>
      </c>
      <c r="D426" s="22">
        <f t="shared" ca="1" si="74"/>
        <v>2.3799999999999998E-2</v>
      </c>
      <c r="E426" s="22">
        <f t="shared" ca="1" si="70"/>
        <v>4.0999999999999995E-2</v>
      </c>
      <c r="F426" s="22">
        <f t="shared" ca="1" si="71"/>
        <v>2.0411287019761692E-2</v>
      </c>
      <c r="G426" s="22" t="str">
        <f t="shared" ca="1" si="72"/>
        <v/>
      </c>
      <c r="H426" s="22">
        <f t="shared" ca="1" si="75"/>
        <v>1.3812199999999998E-2</v>
      </c>
      <c r="I426" s="22">
        <f t="shared" ca="1" si="75"/>
        <v>2.8799999999999999E-2</v>
      </c>
      <c r="J426" s="22">
        <f t="shared" ca="1" si="75"/>
        <v>54.36</v>
      </c>
      <c r="K426" s="22">
        <f t="shared" ca="1" si="75"/>
        <v>1.15E-2</v>
      </c>
      <c r="L426" s="22">
        <f t="shared" ca="1" si="75"/>
        <v>1.2800000000000001E-2</v>
      </c>
      <c r="M426" s="22">
        <f t="shared" ca="1" si="75"/>
        <v>1.7299999999999999E-2</v>
      </c>
      <c r="N426" s="22">
        <f t="shared" ca="1" si="75"/>
        <v>2.0099999999999996E-2</v>
      </c>
      <c r="O426" s="22">
        <f t="shared" ca="1" si="75"/>
        <v>2.23E-2</v>
      </c>
      <c r="P426" s="23"/>
      <c r="Q426" s="23"/>
      <c r="R426" s="23"/>
      <c r="S426" s="23"/>
      <c r="T426" s="23"/>
      <c r="U426" s="23"/>
      <c r="V426" s="23"/>
      <c r="W426" s="23"/>
      <c r="X426" s="23"/>
      <c r="Y426" s="23"/>
      <c r="Z426" s="23"/>
    </row>
    <row r="427" spans="1:26" x14ac:dyDescent="0.55000000000000004">
      <c r="A427" s="6">
        <f t="shared" ca="1" si="73"/>
        <v>43069</v>
      </c>
      <c r="B427" s="22">
        <f t="shared" ca="1" si="74"/>
        <v>1.0700000000000001E-2</v>
      </c>
      <c r="C427" s="22">
        <f t="shared" ca="1" si="74"/>
        <v>1.78E-2</v>
      </c>
      <c r="D427" s="22">
        <f t="shared" ca="1" si="74"/>
        <v>2.4199999999999999E-2</v>
      </c>
      <c r="E427" s="22">
        <f t="shared" ca="1" si="70"/>
        <v>4.2000000000000003E-2</v>
      </c>
      <c r="F427" s="22">
        <f t="shared" ca="1" si="71"/>
        <v>2.2025829386831841E-2</v>
      </c>
      <c r="G427" s="22" t="str">
        <f t="shared" ca="1" si="72"/>
        <v/>
      </c>
      <c r="H427" s="22">
        <f t="shared" ca="1" si="75"/>
        <v>1.48738E-2</v>
      </c>
      <c r="I427" s="22">
        <f t="shared" ca="1" si="75"/>
        <v>2.8300000000000002E-2</v>
      </c>
      <c r="J427" s="22">
        <f t="shared" ca="1" si="75"/>
        <v>57.4</v>
      </c>
      <c r="K427" s="22">
        <f t="shared" ca="1" si="75"/>
        <v>1.2699999999999999E-2</v>
      </c>
      <c r="L427" s="22">
        <f t="shared" ca="1" si="75"/>
        <v>1.44E-2</v>
      </c>
      <c r="M427" s="22">
        <f t="shared" ca="1" si="75"/>
        <v>1.9E-2</v>
      </c>
      <c r="N427" s="22">
        <f t="shared" ca="1" si="75"/>
        <v>2.1400000000000002E-2</v>
      </c>
      <c r="O427" s="22">
        <f t="shared" ca="1" si="75"/>
        <v>2.3099999999999999E-2</v>
      </c>
      <c r="P427" s="23"/>
      <c r="Q427" s="23"/>
      <c r="R427" s="23"/>
      <c r="S427" s="23"/>
      <c r="T427" s="23"/>
      <c r="U427" s="23"/>
      <c r="V427" s="23"/>
      <c r="W427" s="23"/>
      <c r="X427" s="23"/>
      <c r="Y427" s="23"/>
      <c r="Z427" s="23"/>
    </row>
    <row r="428" spans="1:26" x14ac:dyDescent="0.55000000000000004">
      <c r="A428" s="6">
        <f t="shared" ca="1" si="73"/>
        <v>43100</v>
      </c>
      <c r="B428" s="22">
        <f t="shared" ref="B428:D447" ca="1" si="76">IF($A428="","",IF(ISERROR(IF(ISERROR(INDEX(FredRatesData_AllData,MATCH($A428-(MAX(0,WEEKDAY($A428,2)-5)),FredRatesData_Dates,0),MATCH(B$6,FredRatesData_IDs,0),1)/B$5),INDEX(FredRatesData_AllData,MATCH($A428-(MAX(0,WEEKDAY($A428,2)-5))-3,FredRatesData_Dates,0),MATCH(B$6,FredRatesData_IDs,0),1)/B$5,INDEX(FredRatesData_AllData,MATCH($A428-(MAX(0,WEEKDAY($A428,2)-5)),FredRatesData_Dates,0),MATCH(B$6,FredRatesData_IDs,0),1)/B$5)),"",IF(ISERROR(INDEX(FredRatesData_AllData,MATCH($A428-(MAX(0,WEEKDAY($A428,2)-5)),FredRatesData_Dates,0),MATCH(B$6,FredRatesData_IDs,0),1)/B$5),INDEX(FredRatesData_AllData,MATCH($A428-(MAX(0,WEEKDAY($A428,2)-5))-3,FredRatesData_Dates,0),MATCH(B$6,FredRatesData_IDs,0),1)/B$5,INDEX(FredRatesData_AllData,MATCH($A428-(MAX(0,WEEKDAY($A428,2)-5)),FredRatesData_Dates,0),MATCH(B$6,FredRatesData_IDs,0),1)/B$5)))</f>
        <v>1.3300000000000001E-2</v>
      </c>
      <c r="C428" s="22">
        <f t="shared" ca="1" si="76"/>
        <v>1.89E-2</v>
      </c>
      <c r="D428" s="22">
        <f t="shared" ca="1" si="76"/>
        <v>2.4E-2</v>
      </c>
      <c r="E428" s="22">
        <f t="shared" ca="1" si="70"/>
        <v>4.0999999999999995E-2</v>
      </c>
      <c r="F428" s="22">
        <f t="shared" ca="1" si="71"/>
        <v>2.1090824745684245E-2</v>
      </c>
      <c r="G428" s="22">
        <f t="shared" ca="1" si="72"/>
        <v>3.4994465291436683E-2</v>
      </c>
      <c r="H428" s="22">
        <f t="shared" ref="H428:O447" ca="1" si="77">IF($A428="","",IF(ISERROR(IF(ISERROR(INDEX(FredRatesData_AllData,MATCH($A428-(MAX(0,WEEKDAY($A428,2)-5)),FredRatesData_Dates,0),MATCH(H$6,FredRatesData_IDs,0),1)/H$5),INDEX(FredRatesData_AllData,MATCH($A428-(MAX(0,WEEKDAY($A428,2)-5))-3,FredRatesData_Dates,0),MATCH(H$6,FredRatesData_IDs,0),1)/H$5,INDEX(FredRatesData_AllData,MATCH($A428-(MAX(0,WEEKDAY($A428,2)-5)),FredRatesData_Dates,0),MATCH(H$6,FredRatesData_IDs,0),1)/H$5)),"",IF(ISERROR(INDEX(FredRatesData_AllData,MATCH($A428-(MAX(0,WEEKDAY($A428,2)-5)),FredRatesData_Dates,0),MATCH(H$6,FredRatesData_IDs,0),1)/H$5),INDEX(FredRatesData_AllData,MATCH($A428-(MAX(0,WEEKDAY($A428,2)-5))-3,FredRatesData_Dates,0),MATCH(H$6,FredRatesData_IDs,0),1)/H$5,INDEX(FredRatesData_AllData,MATCH($A428-(MAX(0,WEEKDAY($A428,2)-5)),FredRatesData_Dates,0),MATCH(H$6,FredRatesData_IDs,0),1)/H$5)))</f>
        <v>1.6942800000000001E-2</v>
      </c>
      <c r="I428" s="22">
        <f t="shared" ca="1" si="77"/>
        <v>2.7400000000000001E-2</v>
      </c>
      <c r="J428" s="22">
        <f t="shared" ca="1" si="77"/>
        <v>60.46</v>
      </c>
      <c r="K428" s="22">
        <f t="shared" ca="1" si="77"/>
        <v>1.3899999999999999E-2</v>
      </c>
      <c r="L428" s="22">
        <f t="shared" ca="1" si="77"/>
        <v>1.5300000000000001E-2</v>
      </c>
      <c r="M428" s="22">
        <f t="shared" ca="1" si="77"/>
        <v>1.9799999999999998E-2</v>
      </c>
      <c r="N428" s="22">
        <f t="shared" ca="1" si="77"/>
        <v>2.2000000000000002E-2</v>
      </c>
      <c r="O428" s="22">
        <f t="shared" ca="1" si="77"/>
        <v>2.3300000000000001E-2</v>
      </c>
      <c r="P428" s="23"/>
      <c r="Q428" s="23"/>
      <c r="R428" s="23"/>
      <c r="S428" s="23"/>
      <c r="T428" s="23"/>
      <c r="U428" s="23"/>
      <c r="V428" s="23"/>
      <c r="W428" s="23"/>
      <c r="X428" s="23"/>
      <c r="Y428" s="23"/>
      <c r="Z428" s="23"/>
    </row>
    <row r="429" spans="1:26" x14ac:dyDescent="0.55000000000000004">
      <c r="A429" s="6">
        <f t="shared" ca="1" si="73"/>
        <v>43131</v>
      </c>
      <c r="B429" s="22">
        <f t="shared" ca="1" si="76"/>
        <v>1.34E-2</v>
      </c>
      <c r="C429" s="22">
        <f t="shared" ca="1" si="76"/>
        <v>2.1400000000000002E-2</v>
      </c>
      <c r="D429" s="22">
        <f t="shared" ca="1" si="76"/>
        <v>2.7200000000000002E-2</v>
      </c>
      <c r="E429" s="22">
        <f t="shared" ca="1" si="70"/>
        <v>4.0999999999999995E-2</v>
      </c>
      <c r="F429" s="22">
        <f t="shared" ca="1" si="71"/>
        <v>2.0705076202751638E-2</v>
      </c>
      <c r="G429" s="22" t="str">
        <f t="shared" ca="1" si="72"/>
        <v/>
      </c>
      <c r="H429" s="22">
        <f t="shared" ca="1" si="77"/>
        <v>1.77777E-2</v>
      </c>
      <c r="I429" s="22">
        <f t="shared" ca="1" si="77"/>
        <v>2.9500000000000002E-2</v>
      </c>
      <c r="J429" s="22">
        <f t="shared" ca="1" si="77"/>
        <v>64.819999999999993</v>
      </c>
      <c r="K429" s="22">
        <f t="shared" ca="1" si="77"/>
        <v>1.46E-2</v>
      </c>
      <c r="L429" s="22">
        <f t="shared" ca="1" si="77"/>
        <v>1.66E-2</v>
      </c>
      <c r="M429" s="22">
        <f t="shared" ca="1" si="77"/>
        <v>2.29E-2</v>
      </c>
      <c r="N429" s="22">
        <f t="shared" ca="1" si="77"/>
        <v>2.52E-2</v>
      </c>
      <c r="O429" s="22">
        <f t="shared" ca="1" si="77"/>
        <v>2.6600000000000002E-2</v>
      </c>
      <c r="P429" s="23"/>
      <c r="Q429" s="23"/>
      <c r="R429" s="23"/>
      <c r="S429" s="23"/>
      <c r="T429" s="23"/>
      <c r="U429" s="23"/>
      <c r="V429" s="23"/>
      <c r="W429" s="23"/>
      <c r="X429" s="23"/>
      <c r="Y429" s="23"/>
      <c r="Z429" s="23"/>
    </row>
    <row r="430" spans="1:26" x14ac:dyDescent="0.55000000000000004">
      <c r="A430" s="6">
        <f t="shared" ca="1" si="73"/>
        <v>43159</v>
      </c>
      <c r="B430" s="22">
        <f t="shared" ca="1" si="76"/>
        <v>1.3500000000000002E-2</v>
      </c>
      <c r="C430" s="22">
        <f t="shared" ca="1" si="76"/>
        <v>2.2499999999999999E-2</v>
      </c>
      <c r="D430" s="22">
        <f t="shared" ca="1" si="76"/>
        <v>2.87E-2</v>
      </c>
      <c r="E430" s="22">
        <f t="shared" ca="1" si="70"/>
        <v>4.0999999999999995E-2</v>
      </c>
      <c r="F430" s="22">
        <f t="shared" ca="1" si="71"/>
        <v>2.2117954212386604E-2</v>
      </c>
      <c r="G430" s="22" t="str">
        <f t="shared" ca="1" si="72"/>
        <v/>
      </c>
      <c r="H430" s="22">
        <f t="shared" ca="1" si="77"/>
        <v>2.01719E-2</v>
      </c>
      <c r="I430" s="22">
        <f t="shared" ca="1" si="77"/>
        <v>3.1300000000000001E-2</v>
      </c>
      <c r="J430" s="22">
        <f t="shared" ca="1" si="77"/>
        <v>61.43</v>
      </c>
      <c r="K430" s="22">
        <f t="shared" ca="1" si="77"/>
        <v>1.6500000000000001E-2</v>
      </c>
      <c r="L430" s="22">
        <f t="shared" ca="1" si="77"/>
        <v>1.8600000000000002E-2</v>
      </c>
      <c r="M430" s="22">
        <f t="shared" ca="1" si="77"/>
        <v>2.4199999999999999E-2</v>
      </c>
      <c r="N430" s="22">
        <f t="shared" ca="1" si="77"/>
        <v>2.6499999999999999E-2</v>
      </c>
      <c r="O430" s="22">
        <f t="shared" ca="1" si="77"/>
        <v>2.7999999999999997E-2</v>
      </c>
      <c r="P430" s="23"/>
      <c r="Q430" s="23"/>
      <c r="R430" s="23"/>
      <c r="S430" s="23"/>
      <c r="T430" s="23"/>
      <c r="U430" s="23"/>
      <c r="V430" s="23"/>
      <c r="W430" s="23"/>
      <c r="X430" s="23"/>
      <c r="Y430" s="23"/>
      <c r="Z430" s="23"/>
    </row>
    <row r="431" spans="1:26" x14ac:dyDescent="0.55000000000000004">
      <c r="A431" s="6">
        <f t="shared" ca="1" si="73"/>
        <v>43190</v>
      </c>
      <c r="B431" s="22">
        <f t="shared" ca="1" si="76"/>
        <v>1.67E-2</v>
      </c>
      <c r="C431" s="22">
        <f t="shared" ca="1" si="76"/>
        <v>2.2599999999999999E-2</v>
      </c>
      <c r="D431" s="22">
        <f t="shared" ca="1" si="76"/>
        <v>2.7799999999999998E-2</v>
      </c>
      <c r="E431" s="22">
        <f t="shared" ca="1" si="70"/>
        <v>0.04</v>
      </c>
      <c r="F431" s="22">
        <f t="shared" ca="1" si="71"/>
        <v>2.3597114039729084E-2</v>
      </c>
      <c r="G431" s="22">
        <f t="shared" ca="1" si="72"/>
        <v>2.5278259517934387E-2</v>
      </c>
      <c r="H431" s="22">
        <f t="shared" ca="1" si="77"/>
        <v>2.3019999999999999E-2</v>
      </c>
      <c r="I431" s="22">
        <f t="shared" ca="1" si="77"/>
        <v>3.0299999999999997E-2</v>
      </c>
      <c r="J431" s="22">
        <f t="shared" ca="1" si="77"/>
        <v>65.209999999999994</v>
      </c>
      <c r="K431" s="22">
        <f t="shared" ca="1" si="77"/>
        <v>1.77E-2</v>
      </c>
      <c r="L431" s="22">
        <f t="shared" ca="1" si="77"/>
        <v>1.9299999999999998E-2</v>
      </c>
      <c r="M431" s="22">
        <f t="shared" ca="1" si="77"/>
        <v>2.3900000000000001E-2</v>
      </c>
      <c r="N431" s="22">
        <f t="shared" ca="1" si="77"/>
        <v>2.58E-2</v>
      </c>
      <c r="O431" s="22">
        <f t="shared" ca="1" si="77"/>
        <v>2.7000000000000003E-2</v>
      </c>
      <c r="P431" s="23"/>
      <c r="Q431" s="23"/>
      <c r="R431" s="23"/>
      <c r="S431" s="23"/>
      <c r="T431" s="23"/>
      <c r="U431" s="23"/>
      <c r="V431" s="23"/>
      <c r="W431" s="23"/>
      <c r="X431" s="23"/>
      <c r="Y431" s="23"/>
      <c r="Z431" s="23"/>
    </row>
    <row r="432" spans="1:26" x14ac:dyDescent="0.55000000000000004">
      <c r="A432" s="6">
        <f t="shared" ca="1" si="73"/>
        <v>43220</v>
      </c>
      <c r="B432" s="22">
        <f t="shared" ca="1" si="76"/>
        <v>1.6899999999999998E-2</v>
      </c>
      <c r="C432" s="22">
        <f t="shared" ca="1" si="76"/>
        <v>2.4900000000000002E-2</v>
      </c>
      <c r="D432" s="22">
        <f t="shared" ca="1" si="76"/>
        <v>2.9500000000000002E-2</v>
      </c>
      <c r="E432" s="22">
        <f t="shared" ca="1" si="70"/>
        <v>3.9E-2</v>
      </c>
      <c r="F432" s="22">
        <f t="shared" ca="1" si="71"/>
        <v>2.4627439433348108E-2</v>
      </c>
      <c r="G432" s="22" t="str">
        <f t="shared" ca="1" si="72"/>
        <v/>
      </c>
      <c r="H432" s="22">
        <f t="shared" ca="1" si="77"/>
        <v>2.3629400000000002E-2</v>
      </c>
      <c r="I432" s="22">
        <f t="shared" ca="1" si="77"/>
        <v>3.1099999999999999E-2</v>
      </c>
      <c r="J432" s="22">
        <f t="shared" ca="1" si="77"/>
        <v>68.56</v>
      </c>
      <c r="K432" s="22">
        <f t="shared" ca="1" si="77"/>
        <v>1.8700000000000001E-2</v>
      </c>
      <c r="L432" s="22">
        <f t="shared" ca="1" si="77"/>
        <v>2.0400000000000001E-2</v>
      </c>
      <c r="M432" s="22">
        <f t="shared" ca="1" si="77"/>
        <v>2.6200000000000001E-2</v>
      </c>
      <c r="N432" s="22">
        <f t="shared" ca="1" si="77"/>
        <v>2.7900000000000001E-2</v>
      </c>
      <c r="O432" s="22">
        <f t="shared" ca="1" si="77"/>
        <v>2.9100000000000001E-2</v>
      </c>
      <c r="P432" s="23"/>
      <c r="Q432" s="23"/>
      <c r="R432" s="23"/>
      <c r="S432" s="23"/>
      <c r="T432" s="23"/>
      <c r="U432" s="23"/>
      <c r="V432" s="23"/>
      <c r="W432" s="23"/>
      <c r="X432" s="23"/>
      <c r="Y432" s="23"/>
      <c r="Z432" s="23"/>
    </row>
    <row r="433" spans="1:26" x14ac:dyDescent="0.55000000000000004">
      <c r="A433" s="6">
        <f t="shared" ca="1" si="73"/>
        <v>43251</v>
      </c>
      <c r="B433" s="22">
        <f t="shared" ca="1" si="76"/>
        <v>1.7000000000000001E-2</v>
      </c>
      <c r="C433" s="22">
        <f t="shared" ca="1" si="76"/>
        <v>2.4E-2</v>
      </c>
      <c r="D433" s="22">
        <f t="shared" ca="1" si="76"/>
        <v>2.8300000000000002E-2</v>
      </c>
      <c r="E433" s="22">
        <f t="shared" ca="1" si="70"/>
        <v>3.7999999999999999E-2</v>
      </c>
      <c r="F433" s="22">
        <f t="shared" ca="1" si="71"/>
        <v>2.8010117148075553E-2</v>
      </c>
      <c r="G433" s="22" t="str">
        <f t="shared" ca="1" si="72"/>
        <v/>
      </c>
      <c r="H433" s="22">
        <f t="shared" ca="1" si="77"/>
        <v>2.32125E-2</v>
      </c>
      <c r="I433" s="22">
        <f t="shared" ca="1" si="77"/>
        <v>0.03</v>
      </c>
      <c r="J433" s="22">
        <f t="shared" ca="1" si="77"/>
        <v>66.98</v>
      </c>
      <c r="K433" s="22">
        <f t="shared" ca="1" si="77"/>
        <v>1.9299999999999998E-2</v>
      </c>
      <c r="L433" s="22">
        <f t="shared" ca="1" si="77"/>
        <v>2.0799999999999999E-2</v>
      </c>
      <c r="M433" s="22">
        <f t="shared" ca="1" si="77"/>
        <v>2.5399999999999999E-2</v>
      </c>
      <c r="N433" s="22">
        <f t="shared" ca="1" si="77"/>
        <v>2.6800000000000001E-2</v>
      </c>
      <c r="O433" s="22">
        <f t="shared" ca="1" si="77"/>
        <v>2.7799999999999998E-2</v>
      </c>
      <c r="P433" s="23"/>
      <c r="Q433" s="23"/>
      <c r="R433" s="23"/>
      <c r="S433" s="23"/>
      <c r="T433" s="23"/>
      <c r="U433" s="23"/>
      <c r="V433" s="23"/>
      <c r="W433" s="23"/>
      <c r="X433" s="23"/>
      <c r="Y433" s="23"/>
      <c r="Z433" s="23"/>
    </row>
    <row r="434" spans="1:26" x14ac:dyDescent="0.55000000000000004">
      <c r="A434" s="6">
        <f t="shared" ca="1" si="73"/>
        <v>43281</v>
      </c>
      <c r="B434" s="22">
        <f t="shared" ca="1" si="76"/>
        <v>1.9099999999999999E-2</v>
      </c>
      <c r="C434" s="22">
        <f t="shared" ca="1" si="76"/>
        <v>2.52E-2</v>
      </c>
      <c r="D434" s="22">
        <f t="shared" ca="1" si="76"/>
        <v>2.8500000000000001E-2</v>
      </c>
      <c r="E434" s="22">
        <f t="shared" ca="1" si="70"/>
        <v>0.04</v>
      </c>
      <c r="F434" s="22">
        <f t="shared" ca="1" si="71"/>
        <v>2.8715478353166901E-2</v>
      </c>
      <c r="G434" s="22">
        <f t="shared" ca="1" si="72"/>
        <v>3.4684629032661896E-2</v>
      </c>
      <c r="H434" s="22">
        <f t="shared" ca="1" si="77"/>
        <v>2.33575E-2</v>
      </c>
      <c r="I434" s="22">
        <f t="shared" ca="1" si="77"/>
        <v>2.98E-2</v>
      </c>
      <c r="J434" s="22">
        <f t="shared" ca="1" si="77"/>
        <v>74.13</v>
      </c>
      <c r="K434" s="22">
        <f t="shared" ca="1" si="77"/>
        <v>1.9299999999999998E-2</v>
      </c>
      <c r="L434" s="22">
        <f t="shared" ca="1" si="77"/>
        <v>2.1099999999999997E-2</v>
      </c>
      <c r="M434" s="22">
        <f t="shared" ca="1" si="77"/>
        <v>2.63E-2</v>
      </c>
      <c r="N434" s="22">
        <f t="shared" ca="1" si="77"/>
        <v>2.7300000000000001E-2</v>
      </c>
      <c r="O434" s="22">
        <f t="shared" ca="1" si="77"/>
        <v>2.81E-2</v>
      </c>
      <c r="P434" s="23"/>
      <c r="Q434" s="23"/>
      <c r="R434" s="23"/>
      <c r="S434" s="23"/>
      <c r="T434" s="23"/>
      <c r="U434" s="23"/>
      <c r="V434" s="23"/>
      <c r="W434" s="23"/>
      <c r="X434" s="23"/>
      <c r="Y434" s="23"/>
      <c r="Z434" s="23"/>
    </row>
    <row r="435" spans="1:26" x14ac:dyDescent="0.55000000000000004">
      <c r="A435" s="6">
        <f t="shared" ca="1" si="73"/>
        <v>43312</v>
      </c>
      <c r="B435" s="22">
        <f t="shared" ca="1" si="76"/>
        <v>1.9099999999999999E-2</v>
      </c>
      <c r="C435" s="22">
        <f t="shared" ca="1" si="76"/>
        <v>2.6699999999999998E-2</v>
      </c>
      <c r="D435" s="22">
        <f t="shared" ca="1" si="76"/>
        <v>2.9600000000000001E-2</v>
      </c>
      <c r="E435" s="22">
        <f t="shared" ca="1" si="70"/>
        <v>3.9E-2</v>
      </c>
      <c r="F435" s="22">
        <f t="shared" ca="1" si="71"/>
        <v>2.9495150866471143E-2</v>
      </c>
      <c r="G435" s="22" t="str">
        <f t="shared" ca="1" si="72"/>
        <v/>
      </c>
      <c r="H435" s="22">
        <f t="shared" ca="1" si="77"/>
        <v>2.3485599999999999E-2</v>
      </c>
      <c r="I435" s="22">
        <f t="shared" ca="1" si="77"/>
        <v>3.0800000000000001E-2</v>
      </c>
      <c r="J435" s="22">
        <f t="shared" ca="1" si="77"/>
        <v>69.88</v>
      </c>
      <c r="K435" s="22">
        <f t="shared" ca="1" si="77"/>
        <v>2.0299999999999999E-2</v>
      </c>
      <c r="L435" s="22">
        <f t="shared" ca="1" si="77"/>
        <v>2.2099999999999998E-2</v>
      </c>
      <c r="M435" s="22">
        <f t="shared" ca="1" si="77"/>
        <v>2.7699999999999999E-2</v>
      </c>
      <c r="N435" s="22">
        <f t="shared" ca="1" si="77"/>
        <v>2.8500000000000001E-2</v>
      </c>
      <c r="O435" s="22">
        <f t="shared" ca="1" si="77"/>
        <v>2.92E-2</v>
      </c>
      <c r="P435" s="23"/>
      <c r="Q435" s="23"/>
      <c r="R435" s="23"/>
      <c r="S435" s="23"/>
      <c r="T435" s="23"/>
      <c r="U435" s="23"/>
      <c r="V435" s="23"/>
      <c r="W435" s="23"/>
      <c r="X435" s="23"/>
      <c r="Y435" s="23"/>
      <c r="Z435" s="23"/>
    </row>
    <row r="436" spans="1:26" x14ac:dyDescent="0.55000000000000004">
      <c r="A436" s="6">
        <f t="shared" ca="1" si="73"/>
        <v>43343</v>
      </c>
      <c r="B436" s="22">
        <f t="shared" ca="1" si="76"/>
        <v>1.9099999999999999E-2</v>
      </c>
      <c r="C436" s="22">
        <f t="shared" ca="1" si="76"/>
        <v>2.6200000000000001E-2</v>
      </c>
      <c r="D436" s="22">
        <f t="shared" ca="1" si="76"/>
        <v>2.86E-2</v>
      </c>
      <c r="E436" s="22">
        <f t="shared" ca="1" si="70"/>
        <v>3.7999999999999999E-2</v>
      </c>
      <c r="F436" s="22">
        <f t="shared" ca="1" si="71"/>
        <v>2.6991801041874375E-2</v>
      </c>
      <c r="G436" s="22" t="str">
        <f t="shared" ca="1" si="72"/>
        <v/>
      </c>
      <c r="H436" s="22">
        <f t="shared" ca="1" si="77"/>
        <v>2.3207499999999999E-2</v>
      </c>
      <c r="I436" s="22">
        <f t="shared" ca="1" si="77"/>
        <v>3.0200000000000001E-2</v>
      </c>
      <c r="J436" s="22">
        <f t="shared" ca="1" si="77"/>
        <v>69.84</v>
      </c>
      <c r="K436" s="22">
        <f t="shared" ca="1" si="77"/>
        <v>2.1099999999999997E-2</v>
      </c>
      <c r="L436" s="22">
        <f t="shared" ca="1" si="77"/>
        <v>2.2799999999999997E-2</v>
      </c>
      <c r="M436" s="22">
        <f t="shared" ca="1" si="77"/>
        <v>2.7000000000000003E-2</v>
      </c>
      <c r="N436" s="22">
        <f t="shared" ca="1" si="77"/>
        <v>2.7400000000000001E-2</v>
      </c>
      <c r="O436" s="22">
        <f t="shared" ca="1" si="77"/>
        <v>2.81E-2</v>
      </c>
      <c r="P436" s="23"/>
      <c r="Q436" s="23"/>
      <c r="R436" s="23"/>
      <c r="S436" s="23"/>
      <c r="T436" s="23"/>
      <c r="U436" s="23"/>
      <c r="V436" s="23"/>
      <c r="W436" s="23"/>
      <c r="X436" s="23"/>
      <c r="Y436" s="23"/>
      <c r="Z436" s="23"/>
    </row>
    <row r="437" spans="1:26" x14ac:dyDescent="0.55000000000000004">
      <c r="A437" s="6">
        <f t="shared" ca="1" si="73"/>
        <v>43373</v>
      </c>
      <c r="B437" s="22">
        <f t="shared" ca="1" si="76"/>
        <v>2.18E-2</v>
      </c>
      <c r="C437" s="22">
        <f t="shared" ca="1" si="76"/>
        <v>2.81E-2</v>
      </c>
      <c r="D437" s="22">
        <f t="shared" ca="1" si="76"/>
        <v>3.0499999999999999E-2</v>
      </c>
      <c r="E437" s="22">
        <f t="shared" ca="1" si="70"/>
        <v>3.7000000000000005E-2</v>
      </c>
      <c r="F437" s="22">
        <f t="shared" ca="1" si="71"/>
        <v>2.2769721941990007E-2</v>
      </c>
      <c r="G437" s="22">
        <f t="shared" ca="1" si="72"/>
        <v>2.8945913125160594E-2</v>
      </c>
      <c r="H437" s="22">
        <f t="shared" ca="1" si="77"/>
        <v>2.39838E-2</v>
      </c>
      <c r="I437" s="22">
        <f t="shared" ca="1" si="77"/>
        <v>3.1899999999999998E-2</v>
      </c>
      <c r="J437" s="22">
        <f t="shared" ca="1" si="77"/>
        <v>73.16</v>
      </c>
      <c r="K437" s="22">
        <f t="shared" ca="1" si="77"/>
        <v>2.1899999999999999E-2</v>
      </c>
      <c r="L437" s="22">
        <f t="shared" ca="1" si="77"/>
        <v>2.3599999999999999E-2</v>
      </c>
      <c r="M437" s="22">
        <f t="shared" ca="1" si="77"/>
        <v>2.8799999999999999E-2</v>
      </c>
      <c r="N437" s="22">
        <f t="shared" ca="1" si="77"/>
        <v>2.9399999999999999E-2</v>
      </c>
      <c r="O437" s="22">
        <f t="shared" ca="1" si="77"/>
        <v>3.0099999999999998E-2</v>
      </c>
      <c r="P437" s="23"/>
      <c r="Q437" s="23"/>
      <c r="R437" s="23"/>
      <c r="S437" s="23"/>
      <c r="T437" s="23"/>
      <c r="U437" s="23"/>
      <c r="V437" s="23"/>
      <c r="W437" s="23"/>
      <c r="X437" s="23"/>
      <c r="Y437" s="23"/>
      <c r="Z437" s="23"/>
    </row>
    <row r="438" spans="1:26" x14ac:dyDescent="0.55000000000000004">
      <c r="A438" s="6">
        <f t="shared" ca="1" si="73"/>
        <v>43404</v>
      </c>
      <c r="B438" s="22">
        <f t="shared" ca="1" si="76"/>
        <v>2.2000000000000002E-2</v>
      </c>
      <c r="C438" s="22">
        <f t="shared" ca="1" si="76"/>
        <v>2.87E-2</v>
      </c>
      <c r="D438" s="22">
        <f t="shared" ca="1" si="76"/>
        <v>3.15E-2</v>
      </c>
      <c r="E438" s="22">
        <f t="shared" ca="1" si="70"/>
        <v>3.7999999999999999E-2</v>
      </c>
      <c r="F438" s="22">
        <f t="shared" ca="1" si="71"/>
        <v>2.5224699286070296E-2</v>
      </c>
      <c r="G438" s="22" t="str">
        <f t="shared" ca="1" si="72"/>
        <v/>
      </c>
      <c r="H438" s="22">
        <f t="shared" ca="1" si="77"/>
        <v>2.5585E-2</v>
      </c>
      <c r="I438" s="22">
        <f t="shared" ca="1" si="77"/>
        <v>3.39E-2</v>
      </c>
      <c r="J438" s="22">
        <f t="shared" ca="1" si="77"/>
        <v>65.31</v>
      </c>
      <c r="K438" s="22">
        <f t="shared" ca="1" si="77"/>
        <v>2.3399999999999997E-2</v>
      </c>
      <c r="L438" s="22">
        <f t="shared" ca="1" si="77"/>
        <v>2.4900000000000002E-2</v>
      </c>
      <c r="M438" s="22">
        <f t="shared" ca="1" si="77"/>
        <v>2.9300000000000003E-2</v>
      </c>
      <c r="N438" s="22">
        <f t="shared" ca="1" si="77"/>
        <v>2.98E-2</v>
      </c>
      <c r="O438" s="22">
        <f t="shared" ca="1" si="77"/>
        <v>3.0699999999999998E-2</v>
      </c>
      <c r="P438" s="23"/>
      <c r="Q438" s="23"/>
      <c r="R438" s="23"/>
      <c r="S438" s="23"/>
      <c r="T438" s="23"/>
      <c r="U438" s="23"/>
      <c r="V438" s="23"/>
      <c r="W438" s="23"/>
      <c r="X438" s="23"/>
      <c r="Y438" s="23"/>
      <c r="Z438" s="23"/>
    </row>
    <row r="439" spans="1:26" x14ac:dyDescent="0.55000000000000004">
      <c r="A439" s="6">
        <f t="shared" ca="1" si="73"/>
        <v>43434</v>
      </c>
      <c r="B439" s="22">
        <f t="shared" ca="1" si="76"/>
        <v>2.2000000000000002E-2</v>
      </c>
      <c r="C439" s="22">
        <f t="shared" ca="1" si="76"/>
        <v>2.7999999999999997E-2</v>
      </c>
      <c r="D439" s="22">
        <f t="shared" ca="1" si="76"/>
        <v>3.0099999999999998E-2</v>
      </c>
      <c r="E439" s="22">
        <f t="shared" ca="1" si="70"/>
        <v>3.7000000000000005E-2</v>
      </c>
      <c r="F439" s="22">
        <f t="shared" ca="1" si="71"/>
        <v>2.1766010321524032E-2</v>
      </c>
      <c r="G439" s="22" t="str">
        <f t="shared" ca="1" si="72"/>
        <v/>
      </c>
      <c r="H439" s="22">
        <f t="shared" ca="1" si="77"/>
        <v>2.7361300000000002E-2</v>
      </c>
      <c r="I439" s="22">
        <f t="shared" ca="1" si="77"/>
        <v>3.3000000000000002E-2</v>
      </c>
      <c r="J439" s="22">
        <f t="shared" ca="1" si="77"/>
        <v>50.78</v>
      </c>
      <c r="K439" s="22">
        <f t="shared" ca="1" si="77"/>
        <v>2.3700000000000002E-2</v>
      </c>
      <c r="L439" s="22">
        <f t="shared" ca="1" si="77"/>
        <v>2.52E-2</v>
      </c>
      <c r="M439" s="22">
        <f t="shared" ca="1" si="77"/>
        <v>2.8300000000000002E-2</v>
      </c>
      <c r="N439" s="22">
        <f t="shared" ca="1" si="77"/>
        <v>2.8399999999999998E-2</v>
      </c>
      <c r="O439" s="22">
        <f t="shared" ca="1" si="77"/>
        <v>2.92E-2</v>
      </c>
      <c r="P439" s="23"/>
      <c r="Q439" s="23"/>
      <c r="R439" s="23"/>
      <c r="S439" s="23"/>
      <c r="T439" s="23"/>
      <c r="U439" s="23"/>
      <c r="V439" s="23"/>
      <c r="W439" s="23"/>
      <c r="X439" s="23"/>
      <c r="Y439" s="23"/>
      <c r="Z439" s="23"/>
    </row>
    <row r="440" spans="1:26" x14ac:dyDescent="0.55000000000000004">
      <c r="A440" s="6">
        <f t="shared" ca="1" si="73"/>
        <v>43465</v>
      </c>
      <c r="B440" s="22">
        <f t="shared" ca="1" si="76"/>
        <v>2.4E-2</v>
      </c>
      <c r="C440" s="22">
        <f t="shared" ca="1" si="76"/>
        <v>2.4799999999999999E-2</v>
      </c>
      <c r="D440" s="22">
        <f t="shared" ca="1" si="76"/>
        <v>2.69E-2</v>
      </c>
      <c r="E440" s="22">
        <f t="shared" ca="1" si="70"/>
        <v>3.9E-2</v>
      </c>
      <c r="F440" s="22">
        <f t="shared" ca="1" si="71"/>
        <v>1.9101588486313714E-2</v>
      </c>
      <c r="G440" s="22">
        <f t="shared" ca="1" si="72"/>
        <v>1.0853309076311213E-2</v>
      </c>
      <c r="H440" s="22">
        <f t="shared" ca="1" si="77"/>
        <v>2.8076300000000002E-2</v>
      </c>
      <c r="I440" s="22">
        <f t="shared" ca="1" si="77"/>
        <v>3.0200000000000001E-2</v>
      </c>
      <c r="J440" s="22">
        <f t="shared" ca="1" si="77"/>
        <v>45.15</v>
      </c>
      <c r="K440" s="22">
        <f t="shared" ca="1" si="77"/>
        <v>2.4500000000000001E-2</v>
      </c>
      <c r="L440" s="22">
        <f t="shared" ca="1" si="77"/>
        <v>2.5600000000000001E-2</v>
      </c>
      <c r="M440" s="22">
        <f t="shared" ca="1" si="77"/>
        <v>2.46E-2</v>
      </c>
      <c r="N440" s="22">
        <f t="shared" ca="1" si="77"/>
        <v>2.5099999999999997E-2</v>
      </c>
      <c r="O440" s="22">
        <f t="shared" ca="1" si="77"/>
        <v>2.5899999999999999E-2</v>
      </c>
      <c r="P440" s="23"/>
      <c r="Q440" s="23"/>
      <c r="R440" s="23"/>
      <c r="S440" s="23"/>
      <c r="T440" s="23"/>
      <c r="U440" s="23"/>
      <c r="V440" s="23"/>
      <c r="W440" s="23"/>
      <c r="X440" s="23"/>
      <c r="Y440" s="23"/>
      <c r="Z440" s="23"/>
    </row>
    <row r="441" spans="1:26" x14ac:dyDescent="0.55000000000000004">
      <c r="A441" s="6">
        <f t="shared" ca="1" si="73"/>
        <v>43496</v>
      </c>
      <c r="B441" s="22">
        <f t="shared" ca="1" si="76"/>
        <v>2.4E-2</v>
      </c>
      <c r="C441" s="22">
        <f t="shared" ca="1" si="76"/>
        <v>2.4500000000000001E-2</v>
      </c>
      <c r="D441" s="22">
        <f t="shared" ca="1" si="76"/>
        <v>2.63E-2</v>
      </c>
      <c r="E441" s="22">
        <f t="shared" ca="1" si="70"/>
        <v>0.04</v>
      </c>
      <c r="F441" s="22">
        <f t="shared" ca="1" si="71"/>
        <v>1.5512351381991252E-2</v>
      </c>
      <c r="G441" s="22" t="str">
        <f t="shared" ca="1" si="72"/>
        <v/>
      </c>
      <c r="H441" s="22">
        <f t="shared" ca="1" si="77"/>
        <v>2.7374999999999997E-2</v>
      </c>
      <c r="I441" s="22">
        <f t="shared" ca="1" si="77"/>
        <v>2.9900000000000003E-2</v>
      </c>
      <c r="J441" s="22">
        <f t="shared" ca="1" si="77"/>
        <v>53.84</v>
      </c>
      <c r="K441" s="22">
        <f t="shared" ca="1" si="77"/>
        <v>2.41E-2</v>
      </c>
      <c r="L441" s="22">
        <f t="shared" ca="1" si="77"/>
        <v>2.46E-2</v>
      </c>
      <c r="M441" s="22">
        <f t="shared" ca="1" si="77"/>
        <v>2.4300000000000002E-2</v>
      </c>
      <c r="N441" s="22">
        <f t="shared" ca="1" si="77"/>
        <v>2.4300000000000002E-2</v>
      </c>
      <c r="O441" s="22">
        <f t="shared" ca="1" si="77"/>
        <v>2.5099999999999997E-2</v>
      </c>
      <c r="P441" s="23"/>
      <c r="Q441" s="23"/>
      <c r="R441" s="23"/>
      <c r="S441" s="23"/>
      <c r="T441" s="23"/>
      <c r="U441" s="23"/>
      <c r="V441" s="23"/>
      <c r="W441" s="23"/>
      <c r="X441" s="23"/>
      <c r="Y441" s="23"/>
      <c r="Z441" s="23"/>
    </row>
    <row r="442" spans="1:26" x14ac:dyDescent="0.55000000000000004">
      <c r="A442" s="6">
        <f t="shared" ca="1" si="73"/>
        <v>43524</v>
      </c>
      <c r="B442" s="22">
        <f t="shared" ca="1" si="76"/>
        <v>2.4E-2</v>
      </c>
      <c r="C442" s="22">
        <f t="shared" ca="1" si="76"/>
        <v>2.52E-2</v>
      </c>
      <c r="D442" s="22">
        <f t="shared" ca="1" si="76"/>
        <v>2.7300000000000001E-2</v>
      </c>
      <c r="E442" s="22">
        <f t="shared" ca="1" si="70"/>
        <v>3.7999999999999999E-2</v>
      </c>
      <c r="F442" s="22">
        <f t="shared" ca="1" si="71"/>
        <v>1.5201352659333089E-2</v>
      </c>
      <c r="G442" s="22" t="str">
        <f t="shared" ca="1" si="72"/>
        <v/>
      </c>
      <c r="H442" s="22">
        <f t="shared" ca="1" si="77"/>
        <v>2.6151300000000002E-2</v>
      </c>
      <c r="I442" s="22">
        <f t="shared" ca="1" si="77"/>
        <v>3.0899999999999997E-2</v>
      </c>
      <c r="J442" s="22">
        <f t="shared" ca="1" si="77"/>
        <v>57.21</v>
      </c>
      <c r="K442" s="22">
        <f t="shared" ca="1" si="77"/>
        <v>2.4500000000000001E-2</v>
      </c>
      <c r="L442" s="22">
        <f t="shared" ca="1" si="77"/>
        <v>2.5000000000000001E-2</v>
      </c>
      <c r="M442" s="22">
        <f t="shared" ca="1" si="77"/>
        <v>2.5000000000000001E-2</v>
      </c>
      <c r="N442" s="22">
        <f t="shared" ca="1" si="77"/>
        <v>2.52E-2</v>
      </c>
      <c r="O442" s="22">
        <f t="shared" ca="1" si="77"/>
        <v>2.63E-2</v>
      </c>
      <c r="P442" s="23"/>
      <c r="Q442" s="23"/>
      <c r="R442" s="23"/>
      <c r="S442" s="23"/>
      <c r="T442" s="23"/>
      <c r="U442" s="23"/>
      <c r="V442" s="23"/>
      <c r="W442" s="23"/>
      <c r="X442" s="23"/>
      <c r="Y442" s="23"/>
      <c r="Z442" s="23"/>
    </row>
    <row r="443" spans="1:26" x14ac:dyDescent="0.55000000000000004">
      <c r="A443" s="6">
        <f t="shared" ca="1" si="73"/>
        <v>43555</v>
      </c>
      <c r="B443" s="22">
        <f t="shared" ca="1" si="76"/>
        <v>2.4300000000000002E-2</v>
      </c>
      <c r="C443" s="22">
        <f t="shared" ca="1" si="76"/>
        <v>2.2700000000000001E-2</v>
      </c>
      <c r="D443" s="22">
        <f t="shared" ca="1" si="76"/>
        <v>2.41E-2</v>
      </c>
      <c r="E443" s="22">
        <f t="shared" ca="1" si="70"/>
        <v>3.7999999999999999E-2</v>
      </c>
      <c r="F443" s="22">
        <f t="shared" ca="1" si="71"/>
        <v>1.8625227405691724E-2</v>
      </c>
      <c r="G443" s="22">
        <f t="shared" ca="1" si="72"/>
        <v>3.0608274858402673E-2</v>
      </c>
      <c r="H443" s="22">
        <f t="shared" ca="1" si="77"/>
        <v>2.5997499999999996E-2</v>
      </c>
      <c r="I443" s="22">
        <f t="shared" ca="1" si="77"/>
        <v>2.81E-2</v>
      </c>
      <c r="J443" s="22">
        <f t="shared" ca="1" si="77"/>
        <v>60.19</v>
      </c>
      <c r="K443" s="22">
        <f t="shared" ca="1" si="77"/>
        <v>2.4E-2</v>
      </c>
      <c r="L443" s="22">
        <f t="shared" ca="1" si="77"/>
        <v>2.4399999999999998E-2</v>
      </c>
      <c r="M443" s="22">
        <f t="shared" ca="1" si="77"/>
        <v>2.2099999999999998E-2</v>
      </c>
      <c r="N443" s="22">
        <f t="shared" ca="1" si="77"/>
        <v>2.23E-2</v>
      </c>
      <c r="O443" s="22">
        <f t="shared" ca="1" si="77"/>
        <v>2.3099999999999999E-2</v>
      </c>
      <c r="P443" s="23"/>
      <c r="Q443" s="23"/>
      <c r="R443" s="23"/>
      <c r="S443" s="23"/>
      <c r="T443" s="23"/>
      <c r="U443" s="23"/>
      <c r="V443" s="23"/>
      <c r="W443" s="23"/>
      <c r="X443" s="23"/>
      <c r="Y443" s="23"/>
      <c r="Z443" s="23"/>
    </row>
    <row r="444" spans="1:26" x14ac:dyDescent="0.55000000000000004">
      <c r="A444" s="6">
        <f t="shared" ca="1" si="73"/>
        <v>43585</v>
      </c>
      <c r="B444" s="22">
        <f t="shared" ca="1" si="76"/>
        <v>2.4500000000000001E-2</v>
      </c>
      <c r="C444" s="22">
        <f t="shared" ca="1" si="76"/>
        <v>2.2700000000000001E-2</v>
      </c>
      <c r="D444" s="22">
        <f t="shared" ca="1" si="76"/>
        <v>2.5099999999999997E-2</v>
      </c>
      <c r="E444" s="22">
        <f t="shared" ca="1" si="70"/>
        <v>3.6000000000000004E-2</v>
      </c>
      <c r="F444" s="22">
        <f t="shared" ca="1" si="71"/>
        <v>1.9964397755302565E-2</v>
      </c>
      <c r="G444" s="22" t="str">
        <f t="shared" ca="1" si="72"/>
        <v/>
      </c>
      <c r="H444" s="22">
        <f t="shared" ca="1" si="77"/>
        <v>2.5756299999999999E-2</v>
      </c>
      <c r="I444" s="22">
        <f t="shared" ca="1" si="77"/>
        <v>2.9300000000000003E-2</v>
      </c>
      <c r="J444" s="22">
        <f t="shared" ca="1" si="77"/>
        <v>63.83</v>
      </c>
      <c r="K444" s="22">
        <f t="shared" ca="1" si="77"/>
        <v>2.4300000000000002E-2</v>
      </c>
      <c r="L444" s="22">
        <f t="shared" ca="1" si="77"/>
        <v>2.46E-2</v>
      </c>
      <c r="M444" s="22">
        <f t="shared" ca="1" si="77"/>
        <v>2.2400000000000003E-2</v>
      </c>
      <c r="N444" s="22">
        <f t="shared" ca="1" si="77"/>
        <v>2.2799999999999997E-2</v>
      </c>
      <c r="O444" s="22">
        <f t="shared" ca="1" si="77"/>
        <v>2.3900000000000001E-2</v>
      </c>
      <c r="P444" s="23"/>
      <c r="Q444" s="23"/>
      <c r="R444" s="23"/>
      <c r="S444" s="23"/>
      <c r="T444" s="23"/>
      <c r="U444" s="23"/>
      <c r="V444" s="23"/>
      <c r="W444" s="23"/>
      <c r="X444" s="23"/>
      <c r="Y444" s="23"/>
      <c r="Z444" s="23"/>
    </row>
    <row r="445" spans="1:26" x14ac:dyDescent="0.55000000000000004">
      <c r="A445" s="6">
        <f t="shared" ca="1" si="73"/>
        <v>43616</v>
      </c>
      <c r="B445" s="22">
        <f t="shared" ca="1" si="76"/>
        <v>2.4E-2</v>
      </c>
      <c r="C445" s="22">
        <f t="shared" ca="1" si="76"/>
        <v>1.95E-2</v>
      </c>
      <c r="D445" s="22">
        <f t="shared" ca="1" si="76"/>
        <v>2.1400000000000002E-2</v>
      </c>
      <c r="E445" s="22">
        <f t="shared" ca="1" si="70"/>
        <v>3.6000000000000004E-2</v>
      </c>
      <c r="F445" s="22">
        <f t="shared" ca="1" si="71"/>
        <v>1.7902284687663972E-2</v>
      </c>
      <c r="G445" s="22" t="str">
        <f t="shared" ca="1" si="72"/>
        <v/>
      </c>
      <c r="H445" s="22">
        <f t="shared" ca="1" si="77"/>
        <v>2.5024999999999999E-2</v>
      </c>
      <c r="I445" s="22">
        <f t="shared" ca="1" si="77"/>
        <v>2.58E-2</v>
      </c>
      <c r="J445" s="22">
        <f t="shared" ca="1" si="77"/>
        <v>53.49</v>
      </c>
      <c r="K445" s="22">
        <f t="shared" ca="1" si="77"/>
        <v>2.35E-2</v>
      </c>
      <c r="L445" s="22">
        <f t="shared" ca="1" si="77"/>
        <v>2.35E-2</v>
      </c>
      <c r="M445" s="22">
        <f t="shared" ca="1" si="77"/>
        <v>1.9E-2</v>
      </c>
      <c r="N445" s="22">
        <f t="shared" ca="1" si="77"/>
        <v>1.9299999999999998E-2</v>
      </c>
      <c r="O445" s="22">
        <f t="shared" ca="1" si="77"/>
        <v>2.0299999999999999E-2</v>
      </c>
      <c r="P445" s="23"/>
      <c r="Q445" s="23"/>
      <c r="R445" s="23"/>
      <c r="S445" s="23"/>
      <c r="T445" s="23"/>
      <c r="U445" s="23"/>
      <c r="V445" s="23"/>
      <c r="W445" s="23"/>
      <c r="X445" s="23"/>
      <c r="Y445" s="23"/>
      <c r="Z445" s="23"/>
    </row>
    <row r="446" spans="1:26" x14ac:dyDescent="0.55000000000000004">
      <c r="A446" s="6">
        <f t="shared" ca="1" si="73"/>
        <v>43646</v>
      </c>
      <c r="B446" s="22">
        <f t="shared" ca="1" si="76"/>
        <v>2.4E-2</v>
      </c>
      <c r="C446" s="22">
        <f t="shared" ca="1" si="76"/>
        <v>1.7500000000000002E-2</v>
      </c>
      <c r="D446" s="22">
        <f t="shared" ca="1" si="76"/>
        <v>0.02</v>
      </c>
      <c r="E446" s="22">
        <f t="shared" ca="1" si="70"/>
        <v>3.7000000000000005E-2</v>
      </c>
      <c r="F446" s="22">
        <f t="shared" ca="1" si="71"/>
        <v>1.6484846560762545E-2</v>
      </c>
      <c r="G446" s="22">
        <f t="shared" ca="1" si="72"/>
        <v>1.9987868305014977E-2</v>
      </c>
      <c r="H446" s="22">
        <f t="shared" ca="1" si="77"/>
        <v>2.3198799999999999E-2</v>
      </c>
      <c r="I446" s="22">
        <f t="shared" ca="1" si="77"/>
        <v>2.52E-2</v>
      </c>
      <c r="J446" s="22">
        <f t="shared" ca="1" si="77"/>
        <v>58.2</v>
      </c>
      <c r="K446" s="22">
        <f t="shared" ca="1" si="77"/>
        <v>2.12E-2</v>
      </c>
      <c r="L446" s="22">
        <f t="shared" ca="1" si="77"/>
        <v>2.0899999999999998E-2</v>
      </c>
      <c r="M446" s="22">
        <f t="shared" ca="1" si="77"/>
        <v>1.7100000000000001E-2</v>
      </c>
      <c r="N446" s="22">
        <f t="shared" ca="1" si="77"/>
        <v>1.7600000000000001E-2</v>
      </c>
      <c r="O446" s="22">
        <f t="shared" ca="1" si="77"/>
        <v>1.8700000000000001E-2</v>
      </c>
      <c r="P446" s="23"/>
      <c r="Q446" s="23"/>
      <c r="R446" s="23"/>
      <c r="S446" s="23"/>
      <c r="T446" s="23"/>
      <c r="U446" s="23"/>
      <c r="V446" s="23"/>
      <c r="W446" s="23"/>
      <c r="X446" s="23"/>
      <c r="Y446" s="23"/>
      <c r="Z446" s="23"/>
    </row>
    <row r="447" spans="1:26" x14ac:dyDescent="0.55000000000000004">
      <c r="A447" s="6">
        <f t="shared" ca="1" si="73"/>
        <v>43677</v>
      </c>
      <c r="B447" s="22">
        <f t="shared" ca="1" si="76"/>
        <v>2.4E-2</v>
      </c>
      <c r="C447" s="22">
        <f t="shared" ca="1" si="76"/>
        <v>1.89E-2</v>
      </c>
      <c r="D447" s="22">
        <f t="shared" ca="1" si="76"/>
        <v>2.0199999999999999E-2</v>
      </c>
      <c r="E447" s="22">
        <f t="shared" ca="1" si="70"/>
        <v>3.7000000000000005E-2</v>
      </c>
      <c r="F447" s="22">
        <f t="shared" ca="1" si="71"/>
        <v>1.8114648063935146E-2</v>
      </c>
      <c r="G447" s="22" t="str">
        <f t="shared" ca="1" si="72"/>
        <v/>
      </c>
      <c r="H447" s="22">
        <f t="shared" ca="1" si="77"/>
        <v>2.2656299999999997E-2</v>
      </c>
      <c r="I447" s="22">
        <f t="shared" ca="1" si="77"/>
        <v>2.53E-2</v>
      </c>
      <c r="J447" s="22">
        <f t="shared" ca="1" si="77"/>
        <v>58.53</v>
      </c>
      <c r="K447" s="22">
        <f t="shared" ca="1" si="77"/>
        <v>2.0799999999999999E-2</v>
      </c>
      <c r="L447" s="22">
        <f t="shared" ca="1" si="77"/>
        <v>2.1000000000000001E-2</v>
      </c>
      <c r="M447" s="22">
        <f t="shared" ca="1" si="77"/>
        <v>1.84E-2</v>
      </c>
      <c r="N447" s="22">
        <f t="shared" ca="1" si="77"/>
        <v>1.84E-2</v>
      </c>
      <c r="O447" s="22">
        <f t="shared" ca="1" si="77"/>
        <v>1.9199999999999998E-2</v>
      </c>
      <c r="P447" s="23"/>
      <c r="Q447" s="23"/>
      <c r="R447" s="23"/>
      <c r="S447" s="23"/>
      <c r="T447" s="23"/>
      <c r="U447" s="23"/>
      <c r="V447" s="23"/>
      <c r="W447" s="23"/>
      <c r="X447" s="23"/>
      <c r="Y447" s="23"/>
      <c r="Z447" s="23"/>
    </row>
    <row r="448" spans="1:26" x14ac:dyDescent="0.55000000000000004">
      <c r="A448" s="6">
        <f t="shared" ca="1" si="73"/>
        <v>43708</v>
      </c>
      <c r="B448" s="22">
        <f t="shared" ref="B448:D467" ca="1" si="78">IF($A448="","",IF(ISERROR(IF(ISERROR(INDEX(FredRatesData_AllData,MATCH($A448-(MAX(0,WEEKDAY($A448,2)-5)),FredRatesData_Dates,0),MATCH(B$6,FredRatesData_IDs,0),1)/B$5),INDEX(FredRatesData_AllData,MATCH($A448-(MAX(0,WEEKDAY($A448,2)-5))-3,FredRatesData_Dates,0),MATCH(B$6,FredRatesData_IDs,0),1)/B$5,INDEX(FredRatesData_AllData,MATCH($A448-(MAX(0,WEEKDAY($A448,2)-5)),FredRatesData_Dates,0),MATCH(B$6,FredRatesData_IDs,0),1)/B$5)),"",IF(ISERROR(INDEX(FredRatesData_AllData,MATCH($A448-(MAX(0,WEEKDAY($A448,2)-5)),FredRatesData_Dates,0),MATCH(B$6,FredRatesData_IDs,0),1)/B$5),INDEX(FredRatesData_AllData,MATCH($A448-(MAX(0,WEEKDAY($A448,2)-5))-3,FredRatesData_Dates,0),MATCH(B$6,FredRatesData_IDs,0),1)/B$5,INDEX(FredRatesData_AllData,MATCH($A448-(MAX(0,WEEKDAY($A448,2)-5)),FredRatesData_Dates,0),MATCH(B$6,FredRatesData_IDs,0),1)/B$5)))</f>
        <v>2.1299999999999999E-2</v>
      </c>
      <c r="C448" s="22">
        <f t="shared" ca="1" si="78"/>
        <v>1.4999999999999999E-2</v>
      </c>
      <c r="D448" s="22">
        <f t="shared" ca="1" si="78"/>
        <v>1.4999999999999999E-2</v>
      </c>
      <c r="E448" s="22">
        <f t="shared" ca="1" si="70"/>
        <v>3.7000000000000005E-2</v>
      </c>
      <c r="F448" s="22">
        <f t="shared" ca="1" si="71"/>
        <v>1.7497798894291483E-2</v>
      </c>
      <c r="G448" s="22" t="str">
        <f t="shared" ca="1" si="72"/>
        <v/>
      </c>
      <c r="H448" s="22">
        <f t="shared" ref="H448:O467" ca="1" si="79">IF($A448="","",IF(ISERROR(IF(ISERROR(INDEX(FredRatesData_AllData,MATCH($A448-(MAX(0,WEEKDAY($A448,2)-5)),FredRatesData_Dates,0),MATCH(H$6,FredRatesData_IDs,0),1)/H$5),INDEX(FredRatesData_AllData,MATCH($A448-(MAX(0,WEEKDAY($A448,2)-5))-3,FredRatesData_Dates,0),MATCH(H$6,FredRatesData_IDs,0),1)/H$5,INDEX(FredRatesData_AllData,MATCH($A448-(MAX(0,WEEKDAY($A448,2)-5)),FredRatesData_Dates,0),MATCH(H$6,FredRatesData_IDs,0),1)/H$5)),"",IF(ISERROR(INDEX(FredRatesData_AllData,MATCH($A448-(MAX(0,WEEKDAY($A448,2)-5)),FredRatesData_Dates,0),MATCH(H$6,FredRatesData_IDs,0),1)/H$5),INDEX(FredRatesData_AllData,MATCH($A448-(MAX(0,WEEKDAY($A448,2)-5))-3,FredRatesData_Dates,0),MATCH(H$6,FredRatesData_IDs,0),1)/H$5,INDEX(FredRatesData_AllData,MATCH($A448-(MAX(0,WEEKDAY($A448,2)-5)),FredRatesData_Dates,0),MATCH(H$6,FredRatesData_IDs,0),1)/H$5)))</f>
        <v>2.1376300000000001E-2</v>
      </c>
      <c r="I448" s="22">
        <f t="shared" ca="1" si="79"/>
        <v>1.9599999999999999E-2</v>
      </c>
      <c r="J448" s="22">
        <f t="shared" ca="1" si="79"/>
        <v>55.07</v>
      </c>
      <c r="K448" s="22">
        <f t="shared" ca="1" si="79"/>
        <v>1.9900000000000001E-2</v>
      </c>
      <c r="L448" s="22">
        <f t="shared" ca="1" si="79"/>
        <v>1.89E-2</v>
      </c>
      <c r="M448" s="22">
        <f t="shared" ca="1" si="79"/>
        <v>1.4199999999999999E-2</v>
      </c>
      <c r="N448" s="22">
        <f t="shared" ca="1" si="79"/>
        <v>1.3899999999999999E-2</v>
      </c>
      <c r="O448" s="22">
        <f t="shared" ca="1" si="79"/>
        <v>1.4499999999999999E-2</v>
      </c>
      <c r="P448" s="23"/>
      <c r="Q448" s="23"/>
      <c r="R448" s="23"/>
      <c r="S448" s="23"/>
      <c r="T448" s="23"/>
      <c r="U448" s="23"/>
      <c r="V448" s="23"/>
      <c r="W448" s="23"/>
      <c r="X448" s="23"/>
      <c r="Y448" s="23"/>
      <c r="Z448" s="23"/>
    </row>
    <row r="449" spans="1:26" x14ac:dyDescent="0.55000000000000004">
      <c r="A449" s="6">
        <f t="shared" ca="1" si="73"/>
        <v>43738</v>
      </c>
      <c r="B449" s="22">
        <f t="shared" ca="1" si="78"/>
        <v>1.9E-2</v>
      </c>
      <c r="C449" s="22">
        <f t="shared" ca="1" si="78"/>
        <v>1.6299999999999999E-2</v>
      </c>
      <c r="D449" s="22">
        <f t="shared" ca="1" si="78"/>
        <v>1.6799999999999999E-2</v>
      </c>
      <c r="E449" s="22">
        <f t="shared" ca="1" si="70"/>
        <v>3.5000000000000003E-2</v>
      </c>
      <c r="F449" s="22">
        <f t="shared" ca="1" si="71"/>
        <v>1.7113045131695204E-2</v>
      </c>
      <c r="G449" s="22">
        <f t="shared" ca="1" si="72"/>
        <v>1.9069007972932539E-2</v>
      </c>
      <c r="H449" s="22">
        <f t="shared" ca="1" si="79"/>
        <v>2.08513E-2</v>
      </c>
      <c r="I449" s="22">
        <f t="shared" ca="1" si="79"/>
        <v>2.12E-2</v>
      </c>
      <c r="J449" s="22">
        <f t="shared" ca="1" si="79"/>
        <v>54.09</v>
      </c>
      <c r="K449" s="22">
        <f t="shared" ca="1" si="79"/>
        <v>1.8799999999999997E-2</v>
      </c>
      <c r="L449" s="22">
        <f t="shared" ca="1" si="79"/>
        <v>1.83E-2</v>
      </c>
      <c r="M449" s="22">
        <f t="shared" ca="1" si="79"/>
        <v>1.5600000000000001E-2</v>
      </c>
      <c r="N449" s="22">
        <f t="shared" ca="1" si="79"/>
        <v>1.55E-2</v>
      </c>
      <c r="O449" s="22">
        <f t="shared" ca="1" si="79"/>
        <v>1.6200000000000003E-2</v>
      </c>
      <c r="P449" s="23"/>
      <c r="Q449" s="23"/>
      <c r="R449" s="23"/>
      <c r="S449" s="23"/>
      <c r="T449" s="23"/>
      <c r="U449" s="23"/>
      <c r="V449" s="23"/>
      <c r="W449" s="23"/>
      <c r="X449" s="23"/>
      <c r="Y449" s="23"/>
      <c r="Z449" s="23"/>
    </row>
    <row r="450" spans="1:26" x14ac:dyDescent="0.55000000000000004">
      <c r="A450" s="6">
        <f t="shared" ca="1" si="73"/>
        <v>43769</v>
      </c>
      <c r="B450" s="22">
        <f t="shared" ca="1" si="78"/>
        <v>1.5800000000000002E-2</v>
      </c>
      <c r="C450" s="22">
        <f t="shared" ca="1" si="78"/>
        <v>1.52E-2</v>
      </c>
      <c r="D450" s="22">
        <f t="shared" ca="1" si="78"/>
        <v>1.6899999999999998E-2</v>
      </c>
      <c r="E450" s="22">
        <f t="shared" ca="1" si="70"/>
        <v>3.6000000000000004E-2</v>
      </c>
      <c r="F450" s="22">
        <f t="shared" ca="1" si="71"/>
        <v>1.7640429444213845E-2</v>
      </c>
      <c r="G450" s="22" t="str">
        <f t="shared" ca="1" si="72"/>
        <v/>
      </c>
      <c r="H450" s="22">
        <f t="shared" ca="1" si="79"/>
        <v>1.9022500000000001E-2</v>
      </c>
      <c r="I450" s="22">
        <f t="shared" ca="1" si="79"/>
        <v>2.1700000000000001E-2</v>
      </c>
      <c r="J450" s="22">
        <f t="shared" ca="1" si="79"/>
        <v>54.02</v>
      </c>
      <c r="K450" s="22">
        <f t="shared" ca="1" si="79"/>
        <v>1.54E-2</v>
      </c>
      <c r="L450" s="22">
        <f t="shared" ca="1" si="79"/>
        <v>1.5700000000000002E-2</v>
      </c>
      <c r="M450" s="22">
        <f t="shared" ca="1" si="79"/>
        <v>1.52E-2</v>
      </c>
      <c r="N450" s="22">
        <f t="shared" ca="1" si="79"/>
        <v>1.5100000000000001E-2</v>
      </c>
      <c r="O450" s="22">
        <f t="shared" ca="1" si="79"/>
        <v>1.6E-2</v>
      </c>
      <c r="P450" s="23"/>
      <c r="Q450" s="23"/>
      <c r="R450" s="23"/>
      <c r="S450" s="23"/>
      <c r="T450" s="23"/>
      <c r="U450" s="23"/>
      <c r="V450" s="23"/>
      <c r="W450" s="23"/>
      <c r="X450" s="23"/>
      <c r="Y450" s="23"/>
      <c r="Z450" s="23"/>
    </row>
    <row r="451" spans="1:26" x14ac:dyDescent="0.55000000000000004">
      <c r="A451" s="6" t="str">
        <f t="shared" ca="1" si="73"/>
        <v/>
      </c>
      <c r="B451" s="22" t="str">
        <f t="shared" ca="1" si="78"/>
        <v/>
      </c>
      <c r="C451" s="22" t="str">
        <f t="shared" ca="1" si="78"/>
        <v/>
      </c>
      <c r="D451" s="22" t="str">
        <f t="shared" ca="1" si="78"/>
        <v/>
      </c>
      <c r="E451" s="22" t="str">
        <f t="shared" ca="1" si="70"/>
        <v/>
      </c>
      <c r="F451" s="22" t="str">
        <f t="shared" ca="1" si="71"/>
        <v/>
      </c>
      <c r="G451" s="22" t="str">
        <f t="shared" ca="1" si="72"/>
        <v/>
      </c>
      <c r="H451" s="22" t="str">
        <f t="shared" ca="1" si="79"/>
        <v/>
      </c>
      <c r="I451" s="22" t="str">
        <f t="shared" ca="1" si="79"/>
        <v/>
      </c>
      <c r="J451" s="22" t="str">
        <f t="shared" ca="1" si="79"/>
        <v/>
      </c>
      <c r="K451" s="22" t="str">
        <f t="shared" ca="1" si="79"/>
        <v/>
      </c>
      <c r="L451" s="22" t="str">
        <f t="shared" ca="1" si="79"/>
        <v/>
      </c>
      <c r="M451" s="22" t="str">
        <f t="shared" ca="1" si="79"/>
        <v/>
      </c>
      <c r="N451" s="22" t="str">
        <f t="shared" ca="1" si="79"/>
        <v/>
      </c>
      <c r="O451" s="22" t="str">
        <f t="shared" ca="1" si="79"/>
        <v/>
      </c>
      <c r="P451" s="23"/>
      <c r="Q451" s="23"/>
      <c r="R451" s="23"/>
      <c r="S451" s="23"/>
      <c r="T451" s="23"/>
      <c r="U451" s="23"/>
      <c r="V451" s="23"/>
      <c r="W451" s="23"/>
      <c r="X451" s="23"/>
      <c r="Y451" s="23"/>
      <c r="Z451" s="23"/>
    </row>
    <row r="452" spans="1:26" x14ac:dyDescent="0.55000000000000004">
      <c r="A452" s="6" t="str">
        <f t="shared" ca="1" si="73"/>
        <v/>
      </c>
      <c r="B452" s="22" t="str">
        <f t="shared" ca="1" si="78"/>
        <v/>
      </c>
      <c r="C452" s="22" t="str">
        <f t="shared" ca="1" si="78"/>
        <v/>
      </c>
      <c r="D452" s="22" t="str">
        <f t="shared" ca="1" si="78"/>
        <v/>
      </c>
      <c r="E452" s="22" t="str">
        <f t="shared" ca="1" si="70"/>
        <v/>
      </c>
      <c r="F452" s="22" t="str">
        <f t="shared" ca="1" si="71"/>
        <v/>
      </c>
      <c r="G452" s="22" t="str">
        <f t="shared" ca="1" si="72"/>
        <v/>
      </c>
      <c r="H452" s="22" t="str">
        <f t="shared" ca="1" si="79"/>
        <v/>
      </c>
      <c r="I452" s="22" t="str">
        <f t="shared" ca="1" si="79"/>
        <v/>
      </c>
      <c r="J452" s="22" t="str">
        <f t="shared" ca="1" si="79"/>
        <v/>
      </c>
      <c r="K452" s="22" t="str">
        <f t="shared" ca="1" si="79"/>
        <v/>
      </c>
      <c r="L452" s="22" t="str">
        <f t="shared" ca="1" si="79"/>
        <v/>
      </c>
      <c r="M452" s="22" t="str">
        <f t="shared" ca="1" si="79"/>
        <v/>
      </c>
      <c r="N452" s="22" t="str">
        <f t="shared" ca="1" si="79"/>
        <v/>
      </c>
      <c r="O452" s="22" t="str">
        <f t="shared" ca="1" si="79"/>
        <v/>
      </c>
      <c r="P452" s="23"/>
      <c r="Q452" s="23"/>
      <c r="R452" s="23"/>
      <c r="S452" s="23"/>
      <c r="T452" s="23"/>
      <c r="U452" s="23"/>
      <c r="V452" s="23"/>
      <c r="W452" s="23"/>
      <c r="X452" s="23"/>
      <c r="Y452" s="23"/>
      <c r="Z452" s="23"/>
    </row>
    <row r="453" spans="1:26" x14ac:dyDescent="0.55000000000000004">
      <c r="A453" s="6" t="str">
        <f t="shared" ca="1" si="73"/>
        <v/>
      </c>
      <c r="B453" s="22" t="str">
        <f t="shared" ca="1" si="78"/>
        <v/>
      </c>
      <c r="C453" s="22" t="str">
        <f t="shared" ca="1" si="78"/>
        <v/>
      </c>
      <c r="D453" s="22" t="str">
        <f t="shared" ca="1" si="78"/>
        <v/>
      </c>
      <c r="E453" s="22" t="str">
        <f t="shared" ca="1" si="70"/>
        <v/>
      </c>
      <c r="F453" s="22" t="str">
        <f t="shared" ca="1" si="71"/>
        <v/>
      </c>
      <c r="G453" s="22" t="str">
        <f t="shared" ca="1" si="72"/>
        <v/>
      </c>
      <c r="H453" s="22" t="str">
        <f t="shared" ca="1" si="79"/>
        <v/>
      </c>
      <c r="I453" s="22" t="str">
        <f t="shared" ca="1" si="79"/>
        <v/>
      </c>
      <c r="J453" s="22" t="str">
        <f t="shared" ca="1" si="79"/>
        <v/>
      </c>
      <c r="K453" s="22" t="str">
        <f t="shared" ca="1" si="79"/>
        <v/>
      </c>
      <c r="L453" s="22" t="str">
        <f t="shared" ca="1" si="79"/>
        <v/>
      </c>
      <c r="M453" s="22" t="str">
        <f t="shared" ca="1" si="79"/>
        <v/>
      </c>
      <c r="N453" s="22" t="str">
        <f t="shared" ca="1" si="79"/>
        <v/>
      </c>
      <c r="O453" s="22" t="str">
        <f t="shared" ca="1" si="79"/>
        <v/>
      </c>
      <c r="P453" s="23"/>
      <c r="Q453" s="23"/>
      <c r="R453" s="23"/>
      <c r="S453" s="23"/>
      <c r="T453" s="23"/>
      <c r="U453" s="23"/>
      <c r="V453" s="23"/>
      <c r="W453" s="23"/>
      <c r="X453" s="23"/>
      <c r="Y453" s="23"/>
      <c r="Z453" s="23"/>
    </row>
    <row r="454" spans="1:26" x14ac:dyDescent="0.55000000000000004">
      <c r="A454" s="6" t="str">
        <f t="shared" ca="1" si="73"/>
        <v/>
      </c>
      <c r="B454" s="22" t="str">
        <f t="shared" ca="1" si="78"/>
        <v/>
      </c>
      <c r="C454" s="22" t="str">
        <f t="shared" ca="1" si="78"/>
        <v/>
      </c>
      <c r="D454" s="22" t="str">
        <f t="shared" ca="1" si="78"/>
        <v/>
      </c>
      <c r="E454" s="22" t="str">
        <f t="shared" ca="1" si="70"/>
        <v/>
      </c>
      <c r="F454" s="22" t="str">
        <f t="shared" ca="1" si="71"/>
        <v/>
      </c>
      <c r="G454" s="22" t="str">
        <f t="shared" ca="1" si="72"/>
        <v/>
      </c>
      <c r="H454" s="22" t="str">
        <f t="shared" ca="1" si="79"/>
        <v/>
      </c>
      <c r="I454" s="22" t="str">
        <f t="shared" ca="1" si="79"/>
        <v/>
      </c>
      <c r="J454" s="22" t="str">
        <f t="shared" ca="1" si="79"/>
        <v/>
      </c>
      <c r="K454" s="22" t="str">
        <f t="shared" ca="1" si="79"/>
        <v/>
      </c>
      <c r="L454" s="22" t="str">
        <f t="shared" ca="1" si="79"/>
        <v/>
      </c>
      <c r="M454" s="22" t="str">
        <f t="shared" ca="1" si="79"/>
        <v/>
      </c>
      <c r="N454" s="22" t="str">
        <f t="shared" ca="1" si="79"/>
        <v/>
      </c>
      <c r="O454" s="22" t="str">
        <f t="shared" ca="1" si="79"/>
        <v/>
      </c>
      <c r="P454" s="23"/>
      <c r="Q454" s="23"/>
      <c r="R454" s="23"/>
      <c r="S454" s="23"/>
      <c r="T454" s="23"/>
      <c r="U454" s="23"/>
      <c r="V454" s="23"/>
      <c r="W454" s="23"/>
      <c r="X454" s="23"/>
      <c r="Y454" s="23"/>
      <c r="Z454" s="23"/>
    </row>
    <row r="455" spans="1:26" x14ac:dyDescent="0.55000000000000004">
      <c r="A455" s="6" t="str">
        <f t="shared" ca="1" si="73"/>
        <v/>
      </c>
      <c r="B455" s="22" t="str">
        <f t="shared" ca="1" si="78"/>
        <v/>
      </c>
      <c r="C455" s="22" t="str">
        <f t="shared" ca="1" si="78"/>
        <v/>
      </c>
      <c r="D455" s="22" t="str">
        <f t="shared" ca="1" si="78"/>
        <v/>
      </c>
      <c r="E455" s="22" t="str">
        <f t="shared" ca="1" si="70"/>
        <v/>
      </c>
      <c r="F455" s="22" t="str">
        <f t="shared" ca="1" si="71"/>
        <v/>
      </c>
      <c r="G455" s="22" t="str">
        <f t="shared" ca="1" si="72"/>
        <v/>
      </c>
      <c r="H455" s="22" t="str">
        <f t="shared" ca="1" si="79"/>
        <v/>
      </c>
      <c r="I455" s="22" t="str">
        <f t="shared" ca="1" si="79"/>
        <v/>
      </c>
      <c r="J455" s="22" t="str">
        <f t="shared" ca="1" si="79"/>
        <v/>
      </c>
      <c r="K455" s="22" t="str">
        <f t="shared" ca="1" si="79"/>
        <v/>
      </c>
      <c r="L455" s="22" t="str">
        <f t="shared" ca="1" si="79"/>
        <v/>
      </c>
      <c r="M455" s="22" t="str">
        <f t="shared" ca="1" si="79"/>
        <v/>
      </c>
      <c r="N455" s="22" t="str">
        <f t="shared" ca="1" si="79"/>
        <v/>
      </c>
      <c r="O455" s="22" t="str">
        <f t="shared" ca="1" si="79"/>
        <v/>
      </c>
      <c r="P455" s="23"/>
      <c r="Q455" s="23"/>
      <c r="R455" s="23"/>
      <c r="S455" s="23"/>
      <c r="T455" s="23"/>
      <c r="U455" s="23"/>
      <c r="V455" s="23"/>
      <c r="W455" s="23"/>
      <c r="X455" s="23"/>
      <c r="Y455" s="23"/>
      <c r="Z455" s="23"/>
    </row>
    <row r="456" spans="1:26" x14ac:dyDescent="0.55000000000000004">
      <c r="A456" s="6" t="str">
        <f t="shared" ca="1" si="73"/>
        <v/>
      </c>
      <c r="B456" s="22" t="str">
        <f t="shared" ca="1" si="78"/>
        <v/>
      </c>
      <c r="C456" s="22" t="str">
        <f t="shared" ca="1" si="78"/>
        <v/>
      </c>
      <c r="D456" s="22" t="str">
        <f t="shared" ca="1" si="78"/>
        <v/>
      </c>
      <c r="E456" s="22" t="str">
        <f t="shared" ref="E456:E519" ca="1" si="80">IF(OR($A456="",ISERROR(INDEX(FredEcon_AllData,MATCH($A456,FredEcon_EndDates,0),MATCH(E$6,FredEcon_IDs,0),1)/E$5)),"",INDEX(FredEcon_AllData,MATCH($A456,FredEcon_EndDates,0),MATCH(E$6,FredEcon_IDs,0),1)/E$5)</f>
        <v/>
      </c>
      <c r="F456" s="22" t="str">
        <f t="shared" ref="F456:F519" ca="1" si="81">IF(OR($A456="",ISERROR(INDEX(FredCPI_YoY,MATCH($A456,FredCPI_EndDates,0),1))),"",INDEX(FredCPI_YoY,MATCH($A456,FredCPI_EndDates,0),1))</f>
        <v/>
      </c>
      <c r="G456" s="22" t="str">
        <f t="shared" ref="G456:G519" ca="1" si="82">IF($A456="","",IF(ISERROR(INDEX(FredGDP_QoQSAAR,MATCH($A456,FredGDP_EndDates,0),1)),"",INDEX(FredGDP_QoQSAAR,MATCH($A456,FredGDP_EndDates,0),1)))</f>
        <v/>
      </c>
      <c r="H456" s="22" t="str">
        <f t="shared" ca="1" si="79"/>
        <v/>
      </c>
      <c r="I456" s="22" t="str">
        <f t="shared" ca="1" si="79"/>
        <v/>
      </c>
      <c r="J456" s="22" t="str">
        <f t="shared" ca="1" si="79"/>
        <v/>
      </c>
      <c r="K456" s="22" t="str">
        <f t="shared" ca="1" si="79"/>
        <v/>
      </c>
      <c r="L456" s="22" t="str">
        <f t="shared" ca="1" si="79"/>
        <v/>
      </c>
      <c r="M456" s="22" t="str">
        <f t="shared" ca="1" si="79"/>
        <v/>
      </c>
      <c r="N456" s="22" t="str">
        <f t="shared" ca="1" si="79"/>
        <v/>
      </c>
      <c r="O456" s="22" t="str">
        <f t="shared" ca="1" si="79"/>
        <v/>
      </c>
      <c r="P456" s="23"/>
      <c r="Q456" s="23"/>
      <c r="R456" s="23"/>
      <c r="S456" s="23"/>
      <c r="T456" s="23"/>
      <c r="U456" s="23"/>
      <c r="V456" s="23"/>
      <c r="W456" s="23"/>
      <c r="X456" s="23"/>
      <c r="Y456" s="23"/>
      <c r="Z456" s="23"/>
    </row>
    <row r="457" spans="1:26" x14ac:dyDescent="0.55000000000000004">
      <c r="A457" s="6" t="str">
        <f t="shared" ref="A457:A520" ca="1" si="83">IF(A456="","",IF(ISERROR(DataMatrixFrequency/1),IF(EOMONTH(A456,1)&lt;=DataMatrixEndDate,EOMONTH(A456,1),""),IF((A456+DataMatrixFrequency)&lt;=DataMatrixEndDate,A456+DataMatrixFrequency,"")))</f>
        <v/>
      </c>
      <c r="B457" s="22" t="str">
        <f t="shared" ca="1" si="78"/>
        <v/>
      </c>
      <c r="C457" s="22" t="str">
        <f t="shared" ca="1" si="78"/>
        <v/>
      </c>
      <c r="D457" s="22" t="str">
        <f t="shared" ca="1" si="78"/>
        <v/>
      </c>
      <c r="E457" s="22" t="str">
        <f t="shared" ca="1" si="80"/>
        <v/>
      </c>
      <c r="F457" s="22" t="str">
        <f t="shared" ca="1" si="81"/>
        <v/>
      </c>
      <c r="G457" s="22" t="str">
        <f t="shared" ca="1" si="82"/>
        <v/>
      </c>
      <c r="H457" s="22" t="str">
        <f t="shared" ca="1" si="79"/>
        <v/>
      </c>
      <c r="I457" s="22" t="str">
        <f t="shared" ca="1" si="79"/>
        <v/>
      </c>
      <c r="J457" s="22" t="str">
        <f t="shared" ca="1" si="79"/>
        <v/>
      </c>
      <c r="K457" s="22" t="str">
        <f t="shared" ca="1" si="79"/>
        <v/>
      </c>
      <c r="L457" s="22" t="str">
        <f t="shared" ca="1" si="79"/>
        <v/>
      </c>
      <c r="M457" s="22" t="str">
        <f t="shared" ca="1" si="79"/>
        <v/>
      </c>
      <c r="N457" s="22" t="str">
        <f t="shared" ca="1" si="79"/>
        <v/>
      </c>
      <c r="O457" s="22" t="str">
        <f t="shared" ca="1" si="79"/>
        <v/>
      </c>
      <c r="P457" s="23"/>
      <c r="Q457" s="23"/>
      <c r="R457" s="23"/>
      <c r="S457" s="23"/>
      <c r="T457" s="23"/>
      <c r="U457" s="23"/>
      <c r="V457" s="23"/>
      <c r="W457" s="23"/>
      <c r="X457" s="23"/>
      <c r="Y457" s="23"/>
      <c r="Z457" s="23"/>
    </row>
    <row r="458" spans="1:26" x14ac:dyDescent="0.55000000000000004">
      <c r="A458" s="6" t="str">
        <f t="shared" ca="1" si="83"/>
        <v/>
      </c>
      <c r="B458" s="22" t="str">
        <f t="shared" ca="1" si="78"/>
        <v/>
      </c>
      <c r="C458" s="22" t="str">
        <f t="shared" ca="1" si="78"/>
        <v/>
      </c>
      <c r="D458" s="22" t="str">
        <f t="shared" ca="1" si="78"/>
        <v/>
      </c>
      <c r="E458" s="22" t="str">
        <f t="shared" ca="1" si="80"/>
        <v/>
      </c>
      <c r="F458" s="22" t="str">
        <f t="shared" ca="1" si="81"/>
        <v/>
      </c>
      <c r="G458" s="22" t="str">
        <f t="shared" ca="1" si="82"/>
        <v/>
      </c>
      <c r="H458" s="22" t="str">
        <f t="shared" ca="1" si="79"/>
        <v/>
      </c>
      <c r="I458" s="22" t="str">
        <f t="shared" ca="1" si="79"/>
        <v/>
      </c>
      <c r="J458" s="22" t="str">
        <f t="shared" ca="1" si="79"/>
        <v/>
      </c>
      <c r="K458" s="22" t="str">
        <f t="shared" ca="1" si="79"/>
        <v/>
      </c>
      <c r="L458" s="22" t="str">
        <f t="shared" ca="1" si="79"/>
        <v/>
      </c>
      <c r="M458" s="22" t="str">
        <f t="shared" ca="1" si="79"/>
        <v/>
      </c>
      <c r="N458" s="22" t="str">
        <f t="shared" ca="1" si="79"/>
        <v/>
      </c>
      <c r="O458" s="22" t="str">
        <f t="shared" ca="1" si="79"/>
        <v/>
      </c>
      <c r="P458" s="23"/>
      <c r="Q458" s="23"/>
      <c r="R458" s="23"/>
      <c r="S458" s="23"/>
      <c r="T458" s="23"/>
      <c r="U458" s="23"/>
      <c r="V458" s="23"/>
      <c r="W458" s="23"/>
      <c r="X458" s="23"/>
      <c r="Y458" s="23"/>
      <c r="Z458" s="23"/>
    </row>
    <row r="459" spans="1:26" x14ac:dyDescent="0.55000000000000004">
      <c r="A459" s="6" t="str">
        <f t="shared" ca="1" si="83"/>
        <v/>
      </c>
      <c r="B459" s="22" t="str">
        <f t="shared" ca="1" si="78"/>
        <v/>
      </c>
      <c r="C459" s="22" t="str">
        <f t="shared" ca="1" si="78"/>
        <v/>
      </c>
      <c r="D459" s="22" t="str">
        <f t="shared" ca="1" si="78"/>
        <v/>
      </c>
      <c r="E459" s="22" t="str">
        <f t="shared" ca="1" si="80"/>
        <v/>
      </c>
      <c r="F459" s="22" t="str">
        <f t="shared" ca="1" si="81"/>
        <v/>
      </c>
      <c r="G459" s="22" t="str">
        <f t="shared" ca="1" si="82"/>
        <v/>
      </c>
      <c r="H459" s="22" t="str">
        <f t="shared" ca="1" si="79"/>
        <v/>
      </c>
      <c r="I459" s="22" t="str">
        <f t="shared" ca="1" si="79"/>
        <v/>
      </c>
      <c r="J459" s="22" t="str">
        <f t="shared" ca="1" si="79"/>
        <v/>
      </c>
      <c r="K459" s="22" t="str">
        <f t="shared" ca="1" si="79"/>
        <v/>
      </c>
      <c r="L459" s="22" t="str">
        <f t="shared" ca="1" si="79"/>
        <v/>
      </c>
      <c r="M459" s="22" t="str">
        <f t="shared" ca="1" si="79"/>
        <v/>
      </c>
      <c r="N459" s="22" t="str">
        <f t="shared" ca="1" si="79"/>
        <v/>
      </c>
      <c r="O459" s="22" t="str">
        <f t="shared" ca="1" si="79"/>
        <v/>
      </c>
      <c r="P459" s="23"/>
      <c r="Q459" s="23"/>
      <c r="R459" s="23"/>
      <c r="S459" s="23"/>
      <c r="T459" s="23"/>
      <c r="U459" s="23"/>
      <c r="V459" s="23"/>
      <c r="W459" s="23"/>
      <c r="X459" s="23"/>
      <c r="Y459" s="23"/>
      <c r="Z459" s="23"/>
    </row>
    <row r="460" spans="1:26" x14ac:dyDescent="0.55000000000000004">
      <c r="A460" s="6" t="str">
        <f t="shared" ca="1" si="83"/>
        <v/>
      </c>
      <c r="B460" s="22" t="str">
        <f t="shared" ca="1" si="78"/>
        <v/>
      </c>
      <c r="C460" s="22" t="str">
        <f t="shared" ca="1" si="78"/>
        <v/>
      </c>
      <c r="D460" s="22" t="str">
        <f t="shared" ca="1" si="78"/>
        <v/>
      </c>
      <c r="E460" s="22" t="str">
        <f t="shared" ca="1" si="80"/>
        <v/>
      </c>
      <c r="F460" s="22" t="str">
        <f t="shared" ca="1" si="81"/>
        <v/>
      </c>
      <c r="G460" s="22" t="str">
        <f t="shared" ca="1" si="82"/>
        <v/>
      </c>
      <c r="H460" s="22" t="str">
        <f t="shared" ca="1" si="79"/>
        <v/>
      </c>
      <c r="I460" s="22" t="str">
        <f t="shared" ca="1" si="79"/>
        <v/>
      </c>
      <c r="J460" s="22" t="str">
        <f t="shared" ca="1" si="79"/>
        <v/>
      </c>
      <c r="K460" s="22" t="str">
        <f t="shared" ca="1" si="79"/>
        <v/>
      </c>
      <c r="L460" s="22" t="str">
        <f t="shared" ca="1" si="79"/>
        <v/>
      </c>
      <c r="M460" s="22" t="str">
        <f t="shared" ca="1" si="79"/>
        <v/>
      </c>
      <c r="N460" s="22" t="str">
        <f t="shared" ca="1" si="79"/>
        <v/>
      </c>
      <c r="O460" s="22" t="str">
        <f t="shared" ca="1" si="79"/>
        <v/>
      </c>
      <c r="P460" s="23"/>
      <c r="Q460" s="23"/>
      <c r="R460" s="23"/>
      <c r="S460" s="23"/>
      <c r="T460" s="23"/>
      <c r="U460" s="23"/>
      <c r="V460" s="23"/>
      <c r="W460" s="23"/>
      <c r="X460" s="23"/>
      <c r="Y460" s="23"/>
      <c r="Z460" s="23"/>
    </row>
    <row r="461" spans="1:26" x14ac:dyDescent="0.55000000000000004">
      <c r="A461" s="6" t="str">
        <f t="shared" ca="1" si="83"/>
        <v/>
      </c>
      <c r="B461" s="22" t="str">
        <f t="shared" ca="1" si="78"/>
        <v/>
      </c>
      <c r="C461" s="22" t="str">
        <f t="shared" ca="1" si="78"/>
        <v/>
      </c>
      <c r="D461" s="22" t="str">
        <f t="shared" ca="1" si="78"/>
        <v/>
      </c>
      <c r="E461" s="22" t="str">
        <f t="shared" ca="1" si="80"/>
        <v/>
      </c>
      <c r="F461" s="22" t="str">
        <f t="shared" ca="1" si="81"/>
        <v/>
      </c>
      <c r="G461" s="22" t="str">
        <f t="shared" ca="1" si="82"/>
        <v/>
      </c>
      <c r="H461" s="22" t="str">
        <f t="shared" ca="1" si="79"/>
        <v/>
      </c>
      <c r="I461" s="22" t="str">
        <f t="shared" ca="1" si="79"/>
        <v/>
      </c>
      <c r="J461" s="22" t="str">
        <f t="shared" ca="1" si="79"/>
        <v/>
      </c>
      <c r="K461" s="22" t="str">
        <f t="shared" ca="1" si="79"/>
        <v/>
      </c>
      <c r="L461" s="22" t="str">
        <f t="shared" ca="1" si="79"/>
        <v/>
      </c>
      <c r="M461" s="22" t="str">
        <f t="shared" ca="1" si="79"/>
        <v/>
      </c>
      <c r="N461" s="22" t="str">
        <f t="shared" ca="1" si="79"/>
        <v/>
      </c>
      <c r="O461" s="22" t="str">
        <f t="shared" ca="1" si="79"/>
        <v/>
      </c>
      <c r="P461" s="23"/>
      <c r="Q461" s="23"/>
      <c r="R461" s="23"/>
      <c r="S461" s="23"/>
      <c r="T461" s="23"/>
      <c r="U461" s="23"/>
      <c r="V461" s="23"/>
      <c r="W461" s="23"/>
      <c r="X461" s="23"/>
      <c r="Y461" s="23"/>
      <c r="Z461" s="23"/>
    </row>
    <row r="462" spans="1:26" x14ac:dyDescent="0.55000000000000004">
      <c r="A462" s="6" t="str">
        <f t="shared" ca="1" si="83"/>
        <v/>
      </c>
      <c r="B462" s="22" t="str">
        <f t="shared" ca="1" si="78"/>
        <v/>
      </c>
      <c r="C462" s="22" t="str">
        <f t="shared" ca="1" si="78"/>
        <v/>
      </c>
      <c r="D462" s="22" t="str">
        <f t="shared" ca="1" si="78"/>
        <v/>
      </c>
      <c r="E462" s="22" t="str">
        <f t="shared" ca="1" si="80"/>
        <v/>
      </c>
      <c r="F462" s="22" t="str">
        <f t="shared" ca="1" si="81"/>
        <v/>
      </c>
      <c r="G462" s="22" t="str">
        <f t="shared" ca="1" si="82"/>
        <v/>
      </c>
      <c r="H462" s="22" t="str">
        <f t="shared" ca="1" si="79"/>
        <v/>
      </c>
      <c r="I462" s="22" t="str">
        <f t="shared" ca="1" si="79"/>
        <v/>
      </c>
      <c r="J462" s="22" t="str">
        <f t="shared" ca="1" si="79"/>
        <v/>
      </c>
      <c r="K462" s="22" t="str">
        <f t="shared" ca="1" si="79"/>
        <v/>
      </c>
      <c r="L462" s="22" t="str">
        <f t="shared" ca="1" si="79"/>
        <v/>
      </c>
      <c r="M462" s="22" t="str">
        <f t="shared" ca="1" si="79"/>
        <v/>
      </c>
      <c r="N462" s="22" t="str">
        <f t="shared" ca="1" si="79"/>
        <v/>
      </c>
      <c r="O462" s="22" t="str">
        <f t="shared" ca="1" si="79"/>
        <v/>
      </c>
      <c r="P462" s="23"/>
      <c r="Q462" s="23"/>
      <c r="R462" s="23"/>
      <c r="S462" s="23"/>
      <c r="T462" s="23"/>
      <c r="U462" s="23"/>
      <c r="V462" s="23"/>
      <c r="W462" s="23"/>
      <c r="X462" s="23"/>
      <c r="Y462" s="23"/>
      <c r="Z462" s="23"/>
    </row>
    <row r="463" spans="1:26" x14ac:dyDescent="0.55000000000000004">
      <c r="A463" s="6" t="str">
        <f t="shared" ca="1" si="83"/>
        <v/>
      </c>
      <c r="B463" s="22" t="str">
        <f t="shared" ca="1" si="78"/>
        <v/>
      </c>
      <c r="C463" s="22" t="str">
        <f t="shared" ca="1" si="78"/>
        <v/>
      </c>
      <c r="D463" s="22" t="str">
        <f t="shared" ca="1" si="78"/>
        <v/>
      </c>
      <c r="E463" s="22" t="str">
        <f t="shared" ca="1" si="80"/>
        <v/>
      </c>
      <c r="F463" s="22" t="str">
        <f t="shared" ca="1" si="81"/>
        <v/>
      </c>
      <c r="G463" s="22" t="str">
        <f t="shared" ca="1" si="82"/>
        <v/>
      </c>
      <c r="H463" s="22" t="str">
        <f t="shared" ca="1" si="79"/>
        <v/>
      </c>
      <c r="I463" s="22" t="str">
        <f t="shared" ca="1" si="79"/>
        <v/>
      </c>
      <c r="J463" s="22" t="str">
        <f t="shared" ca="1" si="79"/>
        <v/>
      </c>
      <c r="K463" s="22" t="str">
        <f t="shared" ca="1" si="79"/>
        <v/>
      </c>
      <c r="L463" s="22" t="str">
        <f t="shared" ca="1" si="79"/>
        <v/>
      </c>
      <c r="M463" s="22" t="str">
        <f t="shared" ca="1" si="79"/>
        <v/>
      </c>
      <c r="N463" s="22" t="str">
        <f t="shared" ca="1" si="79"/>
        <v/>
      </c>
      <c r="O463" s="22" t="str">
        <f t="shared" ca="1" si="79"/>
        <v/>
      </c>
      <c r="P463" s="23"/>
      <c r="Q463" s="23"/>
      <c r="R463" s="23"/>
      <c r="S463" s="23"/>
      <c r="T463" s="23"/>
      <c r="U463" s="23"/>
      <c r="V463" s="23"/>
      <c r="W463" s="23"/>
      <c r="X463" s="23"/>
      <c r="Y463" s="23"/>
      <c r="Z463" s="23"/>
    </row>
    <row r="464" spans="1:26" x14ac:dyDescent="0.55000000000000004">
      <c r="A464" s="6" t="str">
        <f t="shared" ca="1" si="83"/>
        <v/>
      </c>
      <c r="B464" s="22" t="str">
        <f t="shared" ca="1" si="78"/>
        <v/>
      </c>
      <c r="C464" s="22" t="str">
        <f t="shared" ca="1" si="78"/>
        <v/>
      </c>
      <c r="D464" s="22" t="str">
        <f t="shared" ca="1" si="78"/>
        <v/>
      </c>
      <c r="E464" s="22" t="str">
        <f t="shared" ca="1" si="80"/>
        <v/>
      </c>
      <c r="F464" s="22" t="str">
        <f t="shared" ca="1" si="81"/>
        <v/>
      </c>
      <c r="G464" s="22" t="str">
        <f t="shared" ca="1" si="82"/>
        <v/>
      </c>
      <c r="H464" s="22" t="str">
        <f t="shared" ca="1" si="79"/>
        <v/>
      </c>
      <c r="I464" s="22" t="str">
        <f t="shared" ca="1" si="79"/>
        <v/>
      </c>
      <c r="J464" s="22" t="str">
        <f t="shared" ca="1" si="79"/>
        <v/>
      </c>
      <c r="K464" s="22" t="str">
        <f t="shared" ca="1" si="79"/>
        <v/>
      </c>
      <c r="L464" s="22" t="str">
        <f t="shared" ca="1" si="79"/>
        <v/>
      </c>
      <c r="M464" s="22" t="str">
        <f t="shared" ca="1" si="79"/>
        <v/>
      </c>
      <c r="N464" s="22" t="str">
        <f t="shared" ca="1" si="79"/>
        <v/>
      </c>
      <c r="O464" s="22" t="str">
        <f t="shared" ca="1" si="79"/>
        <v/>
      </c>
      <c r="P464" s="23"/>
      <c r="Q464" s="23"/>
      <c r="R464" s="23"/>
      <c r="S464" s="23"/>
      <c r="T464" s="23"/>
      <c r="U464" s="23"/>
      <c r="V464" s="23"/>
      <c r="W464" s="23"/>
      <c r="X464" s="23"/>
      <c r="Y464" s="23"/>
      <c r="Z464" s="23"/>
    </row>
    <row r="465" spans="1:26" x14ac:dyDescent="0.55000000000000004">
      <c r="A465" s="6" t="str">
        <f t="shared" ca="1" si="83"/>
        <v/>
      </c>
      <c r="B465" s="22" t="str">
        <f t="shared" ca="1" si="78"/>
        <v/>
      </c>
      <c r="C465" s="22" t="str">
        <f t="shared" ca="1" si="78"/>
        <v/>
      </c>
      <c r="D465" s="22" t="str">
        <f t="shared" ca="1" si="78"/>
        <v/>
      </c>
      <c r="E465" s="22" t="str">
        <f t="shared" ca="1" si="80"/>
        <v/>
      </c>
      <c r="F465" s="22" t="str">
        <f t="shared" ca="1" si="81"/>
        <v/>
      </c>
      <c r="G465" s="22" t="str">
        <f t="shared" ca="1" si="82"/>
        <v/>
      </c>
      <c r="H465" s="22" t="str">
        <f t="shared" ca="1" si="79"/>
        <v/>
      </c>
      <c r="I465" s="22" t="str">
        <f t="shared" ca="1" si="79"/>
        <v/>
      </c>
      <c r="J465" s="22" t="str">
        <f t="shared" ca="1" si="79"/>
        <v/>
      </c>
      <c r="K465" s="22" t="str">
        <f t="shared" ca="1" si="79"/>
        <v/>
      </c>
      <c r="L465" s="22" t="str">
        <f t="shared" ca="1" si="79"/>
        <v/>
      </c>
      <c r="M465" s="22" t="str">
        <f t="shared" ca="1" si="79"/>
        <v/>
      </c>
      <c r="N465" s="22" t="str">
        <f t="shared" ca="1" si="79"/>
        <v/>
      </c>
      <c r="O465" s="22" t="str">
        <f t="shared" ca="1" si="79"/>
        <v/>
      </c>
      <c r="P465" s="23"/>
      <c r="Q465" s="23"/>
      <c r="R465" s="23"/>
      <c r="S465" s="23"/>
      <c r="T465" s="23"/>
      <c r="U465" s="23"/>
      <c r="V465" s="23"/>
      <c r="W465" s="23"/>
      <c r="X465" s="23"/>
      <c r="Y465" s="23"/>
      <c r="Z465" s="23"/>
    </row>
    <row r="466" spans="1:26" x14ac:dyDescent="0.55000000000000004">
      <c r="A466" s="6" t="str">
        <f t="shared" ca="1" si="83"/>
        <v/>
      </c>
      <c r="B466" s="22" t="str">
        <f t="shared" ca="1" si="78"/>
        <v/>
      </c>
      <c r="C466" s="22" t="str">
        <f t="shared" ca="1" si="78"/>
        <v/>
      </c>
      <c r="D466" s="22" t="str">
        <f t="shared" ca="1" si="78"/>
        <v/>
      </c>
      <c r="E466" s="22" t="str">
        <f t="shared" ca="1" si="80"/>
        <v/>
      </c>
      <c r="F466" s="22" t="str">
        <f t="shared" ca="1" si="81"/>
        <v/>
      </c>
      <c r="G466" s="22" t="str">
        <f t="shared" ca="1" si="82"/>
        <v/>
      </c>
      <c r="H466" s="22" t="str">
        <f t="shared" ca="1" si="79"/>
        <v/>
      </c>
      <c r="I466" s="22" t="str">
        <f t="shared" ca="1" si="79"/>
        <v/>
      </c>
      <c r="J466" s="22" t="str">
        <f t="shared" ca="1" si="79"/>
        <v/>
      </c>
      <c r="K466" s="22" t="str">
        <f t="shared" ca="1" si="79"/>
        <v/>
      </c>
      <c r="L466" s="22" t="str">
        <f t="shared" ca="1" si="79"/>
        <v/>
      </c>
      <c r="M466" s="22" t="str">
        <f t="shared" ca="1" si="79"/>
        <v/>
      </c>
      <c r="N466" s="22" t="str">
        <f t="shared" ca="1" si="79"/>
        <v/>
      </c>
      <c r="O466" s="22" t="str">
        <f t="shared" ca="1" si="79"/>
        <v/>
      </c>
      <c r="P466" s="23"/>
      <c r="Q466" s="23"/>
      <c r="R466" s="23"/>
      <c r="S466" s="23"/>
      <c r="T466" s="23"/>
      <c r="U466" s="23"/>
      <c r="V466" s="23"/>
      <c r="W466" s="23"/>
      <c r="X466" s="23"/>
      <c r="Y466" s="23"/>
      <c r="Z466" s="23"/>
    </row>
    <row r="467" spans="1:26" x14ac:dyDescent="0.55000000000000004">
      <c r="A467" s="6" t="str">
        <f t="shared" ca="1" si="83"/>
        <v/>
      </c>
      <c r="B467" s="22" t="str">
        <f t="shared" ca="1" si="78"/>
        <v/>
      </c>
      <c r="C467" s="22" t="str">
        <f t="shared" ca="1" si="78"/>
        <v/>
      </c>
      <c r="D467" s="22" t="str">
        <f t="shared" ca="1" si="78"/>
        <v/>
      </c>
      <c r="E467" s="22" t="str">
        <f t="shared" ca="1" si="80"/>
        <v/>
      </c>
      <c r="F467" s="22" t="str">
        <f t="shared" ca="1" si="81"/>
        <v/>
      </c>
      <c r="G467" s="22" t="str">
        <f t="shared" ca="1" si="82"/>
        <v/>
      </c>
      <c r="H467" s="22" t="str">
        <f t="shared" ca="1" si="79"/>
        <v/>
      </c>
      <c r="I467" s="22" t="str">
        <f t="shared" ca="1" si="79"/>
        <v/>
      </c>
      <c r="J467" s="22" t="str">
        <f t="shared" ca="1" si="79"/>
        <v/>
      </c>
      <c r="K467" s="22" t="str">
        <f t="shared" ca="1" si="79"/>
        <v/>
      </c>
      <c r="L467" s="22" t="str">
        <f t="shared" ca="1" si="79"/>
        <v/>
      </c>
      <c r="M467" s="22" t="str">
        <f t="shared" ca="1" si="79"/>
        <v/>
      </c>
      <c r="N467" s="22" t="str">
        <f t="shared" ca="1" si="79"/>
        <v/>
      </c>
      <c r="O467" s="22" t="str">
        <f t="shared" ca="1" si="79"/>
        <v/>
      </c>
      <c r="P467" s="23"/>
      <c r="Q467" s="23"/>
      <c r="R467" s="23"/>
      <c r="S467" s="23"/>
      <c r="T467" s="23"/>
      <c r="U467" s="23"/>
      <c r="V467" s="23"/>
      <c r="W467" s="23"/>
      <c r="X467" s="23"/>
      <c r="Y467" s="23"/>
      <c r="Z467" s="23"/>
    </row>
    <row r="468" spans="1:26" x14ac:dyDescent="0.55000000000000004">
      <c r="A468" s="6" t="str">
        <f t="shared" ca="1" si="83"/>
        <v/>
      </c>
      <c r="B468" s="22" t="str">
        <f t="shared" ref="B468:D487" ca="1" si="84">IF($A468="","",IF(ISERROR(IF(ISERROR(INDEX(FredRatesData_AllData,MATCH($A468-(MAX(0,WEEKDAY($A468,2)-5)),FredRatesData_Dates,0),MATCH(B$6,FredRatesData_IDs,0),1)/B$5),INDEX(FredRatesData_AllData,MATCH($A468-(MAX(0,WEEKDAY($A468,2)-5))-3,FredRatesData_Dates,0),MATCH(B$6,FredRatesData_IDs,0),1)/B$5,INDEX(FredRatesData_AllData,MATCH($A468-(MAX(0,WEEKDAY($A468,2)-5)),FredRatesData_Dates,0),MATCH(B$6,FredRatesData_IDs,0),1)/B$5)),"",IF(ISERROR(INDEX(FredRatesData_AllData,MATCH($A468-(MAX(0,WEEKDAY($A468,2)-5)),FredRatesData_Dates,0),MATCH(B$6,FredRatesData_IDs,0),1)/B$5),INDEX(FredRatesData_AllData,MATCH($A468-(MAX(0,WEEKDAY($A468,2)-5))-3,FredRatesData_Dates,0),MATCH(B$6,FredRatesData_IDs,0),1)/B$5,INDEX(FredRatesData_AllData,MATCH($A468-(MAX(0,WEEKDAY($A468,2)-5)),FredRatesData_Dates,0),MATCH(B$6,FredRatesData_IDs,0),1)/B$5)))</f>
        <v/>
      </c>
      <c r="C468" s="22" t="str">
        <f t="shared" ca="1" si="84"/>
        <v/>
      </c>
      <c r="D468" s="22" t="str">
        <f t="shared" ca="1" si="84"/>
        <v/>
      </c>
      <c r="E468" s="22" t="str">
        <f t="shared" ca="1" si="80"/>
        <v/>
      </c>
      <c r="F468" s="22" t="str">
        <f t="shared" ca="1" si="81"/>
        <v/>
      </c>
      <c r="G468" s="22" t="str">
        <f t="shared" ca="1" si="82"/>
        <v/>
      </c>
      <c r="H468" s="22" t="str">
        <f t="shared" ref="H468:O487" ca="1" si="85">IF($A468="","",IF(ISERROR(IF(ISERROR(INDEX(FredRatesData_AllData,MATCH($A468-(MAX(0,WEEKDAY($A468,2)-5)),FredRatesData_Dates,0),MATCH(H$6,FredRatesData_IDs,0),1)/H$5),INDEX(FredRatesData_AllData,MATCH($A468-(MAX(0,WEEKDAY($A468,2)-5))-3,FredRatesData_Dates,0),MATCH(H$6,FredRatesData_IDs,0),1)/H$5,INDEX(FredRatesData_AllData,MATCH($A468-(MAX(0,WEEKDAY($A468,2)-5)),FredRatesData_Dates,0),MATCH(H$6,FredRatesData_IDs,0),1)/H$5)),"",IF(ISERROR(INDEX(FredRatesData_AllData,MATCH($A468-(MAX(0,WEEKDAY($A468,2)-5)),FredRatesData_Dates,0),MATCH(H$6,FredRatesData_IDs,0),1)/H$5),INDEX(FredRatesData_AllData,MATCH($A468-(MAX(0,WEEKDAY($A468,2)-5))-3,FredRatesData_Dates,0),MATCH(H$6,FredRatesData_IDs,0),1)/H$5,INDEX(FredRatesData_AllData,MATCH($A468-(MAX(0,WEEKDAY($A468,2)-5)),FredRatesData_Dates,0),MATCH(H$6,FredRatesData_IDs,0),1)/H$5)))</f>
        <v/>
      </c>
      <c r="I468" s="22" t="str">
        <f t="shared" ca="1" si="85"/>
        <v/>
      </c>
      <c r="J468" s="22" t="str">
        <f t="shared" ca="1" si="85"/>
        <v/>
      </c>
      <c r="K468" s="22" t="str">
        <f t="shared" ca="1" si="85"/>
        <v/>
      </c>
      <c r="L468" s="22" t="str">
        <f t="shared" ca="1" si="85"/>
        <v/>
      </c>
      <c r="M468" s="22" t="str">
        <f t="shared" ca="1" si="85"/>
        <v/>
      </c>
      <c r="N468" s="22" t="str">
        <f t="shared" ca="1" si="85"/>
        <v/>
      </c>
      <c r="O468" s="22" t="str">
        <f t="shared" ca="1" si="85"/>
        <v/>
      </c>
      <c r="P468" s="23"/>
      <c r="Q468" s="23"/>
      <c r="R468" s="23"/>
      <c r="S468" s="23"/>
      <c r="T468" s="23"/>
      <c r="U468" s="23"/>
      <c r="V468" s="23"/>
      <c r="W468" s="23"/>
      <c r="X468" s="23"/>
      <c r="Y468" s="23"/>
      <c r="Z468" s="23"/>
    </row>
    <row r="469" spans="1:26" x14ac:dyDescent="0.55000000000000004">
      <c r="A469" s="6" t="str">
        <f t="shared" ca="1" si="83"/>
        <v/>
      </c>
      <c r="B469" s="22" t="str">
        <f t="shared" ca="1" si="84"/>
        <v/>
      </c>
      <c r="C469" s="22" t="str">
        <f t="shared" ca="1" si="84"/>
        <v/>
      </c>
      <c r="D469" s="22" t="str">
        <f t="shared" ca="1" si="84"/>
        <v/>
      </c>
      <c r="E469" s="22" t="str">
        <f t="shared" ca="1" si="80"/>
        <v/>
      </c>
      <c r="F469" s="22" t="str">
        <f t="shared" ca="1" si="81"/>
        <v/>
      </c>
      <c r="G469" s="22" t="str">
        <f t="shared" ca="1" si="82"/>
        <v/>
      </c>
      <c r="H469" s="22" t="str">
        <f t="shared" ca="1" si="85"/>
        <v/>
      </c>
      <c r="I469" s="22" t="str">
        <f t="shared" ca="1" si="85"/>
        <v/>
      </c>
      <c r="J469" s="22" t="str">
        <f t="shared" ca="1" si="85"/>
        <v/>
      </c>
      <c r="K469" s="22" t="str">
        <f t="shared" ca="1" si="85"/>
        <v/>
      </c>
      <c r="L469" s="22" t="str">
        <f t="shared" ca="1" si="85"/>
        <v/>
      </c>
      <c r="M469" s="22" t="str">
        <f t="shared" ca="1" si="85"/>
        <v/>
      </c>
      <c r="N469" s="22" t="str">
        <f t="shared" ca="1" si="85"/>
        <v/>
      </c>
      <c r="O469" s="22" t="str">
        <f t="shared" ca="1" si="85"/>
        <v/>
      </c>
      <c r="P469" s="23"/>
      <c r="Q469" s="23"/>
      <c r="R469" s="23"/>
      <c r="S469" s="23"/>
      <c r="T469" s="23"/>
      <c r="U469" s="23"/>
      <c r="V469" s="23"/>
      <c r="W469" s="23"/>
      <c r="X469" s="23"/>
      <c r="Y469" s="23"/>
      <c r="Z469" s="23"/>
    </row>
    <row r="470" spans="1:26" x14ac:dyDescent="0.55000000000000004">
      <c r="A470" s="6" t="str">
        <f t="shared" ca="1" si="83"/>
        <v/>
      </c>
      <c r="B470" s="22" t="str">
        <f t="shared" ca="1" si="84"/>
        <v/>
      </c>
      <c r="C470" s="22" t="str">
        <f t="shared" ca="1" si="84"/>
        <v/>
      </c>
      <c r="D470" s="22" t="str">
        <f t="shared" ca="1" si="84"/>
        <v/>
      </c>
      <c r="E470" s="22" t="str">
        <f t="shared" ca="1" si="80"/>
        <v/>
      </c>
      <c r="F470" s="22" t="str">
        <f t="shared" ca="1" si="81"/>
        <v/>
      </c>
      <c r="G470" s="22" t="str">
        <f t="shared" ca="1" si="82"/>
        <v/>
      </c>
      <c r="H470" s="22" t="str">
        <f t="shared" ca="1" si="85"/>
        <v/>
      </c>
      <c r="I470" s="22" t="str">
        <f t="shared" ca="1" si="85"/>
        <v/>
      </c>
      <c r="J470" s="22" t="str">
        <f t="shared" ca="1" si="85"/>
        <v/>
      </c>
      <c r="K470" s="22" t="str">
        <f t="shared" ca="1" si="85"/>
        <v/>
      </c>
      <c r="L470" s="22" t="str">
        <f t="shared" ca="1" si="85"/>
        <v/>
      </c>
      <c r="M470" s="22" t="str">
        <f t="shared" ca="1" si="85"/>
        <v/>
      </c>
      <c r="N470" s="22" t="str">
        <f t="shared" ca="1" si="85"/>
        <v/>
      </c>
      <c r="O470" s="22" t="str">
        <f t="shared" ca="1" si="85"/>
        <v/>
      </c>
      <c r="P470" s="23"/>
      <c r="Q470" s="23"/>
      <c r="R470" s="23"/>
      <c r="S470" s="23"/>
      <c r="T470" s="23"/>
      <c r="U470" s="23"/>
      <c r="V470" s="23"/>
      <c r="W470" s="23"/>
      <c r="X470" s="23"/>
      <c r="Y470" s="23"/>
      <c r="Z470" s="23"/>
    </row>
    <row r="471" spans="1:26" x14ac:dyDescent="0.55000000000000004">
      <c r="A471" s="6" t="str">
        <f t="shared" ca="1" si="83"/>
        <v/>
      </c>
      <c r="B471" s="22" t="str">
        <f t="shared" ca="1" si="84"/>
        <v/>
      </c>
      <c r="C471" s="22" t="str">
        <f t="shared" ca="1" si="84"/>
        <v/>
      </c>
      <c r="D471" s="22" t="str">
        <f t="shared" ca="1" si="84"/>
        <v/>
      </c>
      <c r="E471" s="22" t="str">
        <f t="shared" ca="1" si="80"/>
        <v/>
      </c>
      <c r="F471" s="22" t="str">
        <f t="shared" ca="1" si="81"/>
        <v/>
      </c>
      <c r="G471" s="22" t="str">
        <f t="shared" ca="1" si="82"/>
        <v/>
      </c>
      <c r="H471" s="22" t="str">
        <f t="shared" ca="1" si="85"/>
        <v/>
      </c>
      <c r="I471" s="22" t="str">
        <f t="shared" ca="1" si="85"/>
        <v/>
      </c>
      <c r="J471" s="22" t="str">
        <f t="shared" ca="1" si="85"/>
        <v/>
      </c>
      <c r="K471" s="22" t="str">
        <f t="shared" ca="1" si="85"/>
        <v/>
      </c>
      <c r="L471" s="22" t="str">
        <f t="shared" ca="1" si="85"/>
        <v/>
      </c>
      <c r="M471" s="22" t="str">
        <f t="shared" ca="1" si="85"/>
        <v/>
      </c>
      <c r="N471" s="22" t="str">
        <f t="shared" ca="1" si="85"/>
        <v/>
      </c>
      <c r="O471" s="22" t="str">
        <f t="shared" ca="1" si="85"/>
        <v/>
      </c>
      <c r="P471" s="23"/>
      <c r="Q471" s="23"/>
      <c r="R471" s="23"/>
      <c r="S471" s="23"/>
      <c r="T471" s="23"/>
      <c r="U471" s="23"/>
      <c r="V471" s="23"/>
      <c r="W471" s="23"/>
      <c r="X471" s="23"/>
      <c r="Y471" s="23"/>
      <c r="Z471" s="23"/>
    </row>
    <row r="472" spans="1:26" x14ac:dyDescent="0.55000000000000004">
      <c r="A472" s="6" t="str">
        <f t="shared" ca="1" si="83"/>
        <v/>
      </c>
      <c r="B472" s="22" t="str">
        <f t="shared" ca="1" si="84"/>
        <v/>
      </c>
      <c r="C472" s="22" t="str">
        <f t="shared" ca="1" si="84"/>
        <v/>
      </c>
      <c r="D472" s="22" t="str">
        <f t="shared" ca="1" si="84"/>
        <v/>
      </c>
      <c r="E472" s="22" t="str">
        <f t="shared" ca="1" si="80"/>
        <v/>
      </c>
      <c r="F472" s="22" t="str">
        <f t="shared" ca="1" si="81"/>
        <v/>
      </c>
      <c r="G472" s="22" t="str">
        <f t="shared" ca="1" si="82"/>
        <v/>
      </c>
      <c r="H472" s="22" t="str">
        <f t="shared" ca="1" si="85"/>
        <v/>
      </c>
      <c r="I472" s="22" t="str">
        <f t="shared" ca="1" si="85"/>
        <v/>
      </c>
      <c r="J472" s="22" t="str">
        <f t="shared" ca="1" si="85"/>
        <v/>
      </c>
      <c r="K472" s="22" t="str">
        <f t="shared" ca="1" si="85"/>
        <v/>
      </c>
      <c r="L472" s="22" t="str">
        <f t="shared" ca="1" si="85"/>
        <v/>
      </c>
      <c r="M472" s="22" t="str">
        <f t="shared" ca="1" si="85"/>
        <v/>
      </c>
      <c r="N472" s="22" t="str">
        <f t="shared" ca="1" si="85"/>
        <v/>
      </c>
      <c r="O472" s="22" t="str">
        <f t="shared" ca="1" si="85"/>
        <v/>
      </c>
      <c r="P472" s="23"/>
      <c r="Q472" s="23"/>
      <c r="R472" s="23"/>
      <c r="S472" s="23"/>
      <c r="T472" s="23"/>
      <c r="U472" s="23"/>
      <c r="V472" s="23"/>
      <c r="W472" s="23"/>
      <c r="X472" s="23"/>
      <c r="Y472" s="23"/>
      <c r="Z472" s="23"/>
    </row>
    <row r="473" spans="1:26" x14ac:dyDescent="0.55000000000000004">
      <c r="A473" s="6" t="str">
        <f t="shared" ca="1" si="83"/>
        <v/>
      </c>
      <c r="B473" s="22" t="str">
        <f t="shared" ca="1" si="84"/>
        <v/>
      </c>
      <c r="C473" s="22" t="str">
        <f t="shared" ca="1" si="84"/>
        <v/>
      </c>
      <c r="D473" s="22" t="str">
        <f t="shared" ca="1" si="84"/>
        <v/>
      </c>
      <c r="E473" s="22" t="str">
        <f t="shared" ca="1" si="80"/>
        <v/>
      </c>
      <c r="F473" s="22" t="str">
        <f t="shared" ca="1" si="81"/>
        <v/>
      </c>
      <c r="G473" s="22" t="str">
        <f t="shared" ca="1" si="82"/>
        <v/>
      </c>
      <c r="H473" s="22" t="str">
        <f t="shared" ca="1" si="85"/>
        <v/>
      </c>
      <c r="I473" s="22" t="str">
        <f t="shared" ca="1" si="85"/>
        <v/>
      </c>
      <c r="J473" s="22" t="str">
        <f t="shared" ca="1" si="85"/>
        <v/>
      </c>
      <c r="K473" s="22" t="str">
        <f t="shared" ca="1" si="85"/>
        <v/>
      </c>
      <c r="L473" s="22" t="str">
        <f t="shared" ca="1" si="85"/>
        <v/>
      </c>
      <c r="M473" s="22" t="str">
        <f t="shared" ca="1" si="85"/>
        <v/>
      </c>
      <c r="N473" s="22" t="str">
        <f t="shared" ca="1" si="85"/>
        <v/>
      </c>
      <c r="O473" s="22" t="str">
        <f t="shared" ca="1" si="85"/>
        <v/>
      </c>
      <c r="P473" s="23"/>
      <c r="Q473" s="23"/>
      <c r="R473" s="23"/>
      <c r="S473" s="23"/>
      <c r="T473" s="23"/>
      <c r="U473" s="23"/>
      <c r="V473" s="23"/>
      <c r="W473" s="23"/>
      <c r="X473" s="23"/>
      <c r="Y473" s="23"/>
      <c r="Z473" s="23"/>
    </row>
    <row r="474" spans="1:26" x14ac:dyDescent="0.55000000000000004">
      <c r="A474" s="6" t="str">
        <f t="shared" ca="1" si="83"/>
        <v/>
      </c>
      <c r="B474" s="22" t="str">
        <f t="shared" ca="1" si="84"/>
        <v/>
      </c>
      <c r="C474" s="22" t="str">
        <f t="shared" ca="1" si="84"/>
        <v/>
      </c>
      <c r="D474" s="22" t="str">
        <f t="shared" ca="1" si="84"/>
        <v/>
      </c>
      <c r="E474" s="22" t="str">
        <f t="shared" ca="1" si="80"/>
        <v/>
      </c>
      <c r="F474" s="22" t="str">
        <f t="shared" ca="1" si="81"/>
        <v/>
      </c>
      <c r="G474" s="22" t="str">
        <f t="shared" ca="1" si="82"/>
        <v/>
      </c>
      <c r="H474" s="22" t="str">
        <f t="shared" ca="1" si="85"/>
        <v/>
      </c>
      <c r="I474" s="22" t="str">
        <f t="shared" ca="1" si="85"/>
        <v/>
      </c>
      <c r="J474" s="22" t="str">
        <f t="shared" ca="1" si="85"/>
        <v/>
      </c>
      <c r="K474" s="22" t="str">
        <f t="shared" ca="1" si="85"/>
        <v/>
      </c>
      <c r="L474" s="22" t="str">
        <f t="shared" ca="1" si="85"/>
        <v/>
      </c>
      <c r="M474" s="22" t="str">
        <f t="shared" ca="1" si="85"/>
        <v/>
      </c>
      <c r="N474" s="22" t="str">
        <f t="shared" ca="1" si="85"/>
        <v/>
      </c>
      <c r="O474" s="22" t="str">
        <f t="shared" ca="1" si="85"/>
        <v/>
      </c>
      <c r="P474" s="23"/>
      <c r="Q474" s="23"/>
      <c r="R474" s="23"/>
      <c r="S474" s="23"/>
      <c r="T474" s="23"/>
      <c r="U474" s="23"/>
      <c r="V474" s="23"/>
      <c r="W474" s="23"/>
      <c r="X474" s="23"/>
      <c r="Y474" s="23"/>
      <c r="Z474" s="23"/>
    </row>
    <row r="475" spans="1:26" x14ac:dyDescent="0.55000000000000004">
      <c r="A475" s="6" t="str">
        <f t="shared" ca="1" si="83"/>
        <v/>
      </c>
      <c r="B475" s="22" t="str">
        <f t="shared" ca="1" si="84"/>
        <v/>
      </c>
      <c r="C475" s="22" t="str">
        <f t="shared" ca="1" si="84"/>
        <v/>
      </c>
      <c r="D475" s="22" t="str">
        <f t="shared" ca="1" si="84"/>
        <v/>
      </c>
      <c r="E475" s="22" t="str">
        <f t="shared" ca="1" si="80"/>
        <v/>
      </c>
      <c r="F475" s="22" t="str">
        <f t="shared" ca="1" si="81"/>
        <v/>
      </c>
      <c r="G475" s="22" t="str">
        <f t="shared" ca="1" si="82"/>
        <v/>
      </c>
      <c r="H475" s="22" t="str">
        <f t="shared" ca="1" si="85"/>
        <v/>
      </c>
      <c r="I475" s="22" t="str">
        <f t="shared" ca="1" si="85"/>
        <v/>
      </c>
      <c r="J475" s="22" t="str">
        <f t="shared" ca="1" si="85"/>
        <v/>
      </c>
      <c r="K475" s="22" t="str">
        <f t="shared" ca="1" si="85"/>
        <v/>
      </c>
      <c r="L475" s="22" t="str">
        <f t="shared" ca="1" si="85"/>
        <v/>
      </c>
      <c r="M475" s="22" t="str">
        <f t="shared" ca="1" si="85"/>
        <v/>
      </c>
      <c r="N475" s="22" t="str">
        <f t="shared" ca="1" si="85"/>
        <v/>
      </c>
      <c r="O475" s="22" t="str">
        <f t="shared" ca="1" si="85"/>
        <v/>
      </c>
      <c r="P475" s="23"/>
      <c r="Q475" s="23"/>
      <c r="R475" s="23"/>
      <c r="S475" s="23"/>
      <c r="T475" s="23"/>
      <c r="U475" s="23"/>
      <c r="V475" s="23"/>
      <c r="W475" s="23"/>
      <c r="X475" s="23"/>
      <c r="Y475" s="23"/>
      <c r="Z475" s="23"/>
    </row>
    <row r="476" spans="1:26" x14ac:dyDescent="0.55000000000000004">
      <c r="A476" s="6" t="str">
        <f t="shared" ca="1" si="83"/>
        <v/>
      </c>
      <c r="B476" s="22" t="str">
        <f t="shared" ca="1" si="84"/>
        <v/>
      </c>
      <c r="C476" s="22" t="str">
        <f t="shared" ca="1" si="84"/>
        <v/>
      </c>
      <c r="D476" s="22" t="str">
        <f t="shared" ca="1" si="84"/>
        <v/>
      </c>
      <c r="E476" s="22" t="str">
        <f t="shared" ca="1" si="80"/>
        <v/>
      </c>
      <c r="F476" s="22" t="str">
        <f t="shared" ca="1" si="81"/>
        <v/>
      </c>
      <c r="G476" s="22" t="str">
        <f t="shared" ca="1" si="82"/>
        <v/>
      </c>
      <c r="H476" s="22" t="str">
        <f t="shared" ca="1" si="85"/>
        <v/>
      </c>
      <c r="I476" s="22" t="str">
        <f t="shared" ca="1" si="85"/>
        <v/>
      </c>
      <c r="J476" s="22" t="str">
        <f t="shared" ca="1" si="85"/>
        <v/>
      </c>
      <c r="K476" s="22" t="str">
        <f t="shared" ca="1" si="85"/>
        <v/>
      </c>
      <c r="L476" s="22" t="str">
        <f t="shared" ca="1" si="85"/>
        <v/>
      </c>
      <c r="M476" s="22" t="str">
        <f t="shared" ca="1" si="85"/>
        <v/>
      </c>
      <c r="N476" s="22" t="str">
        <f t="shared" ca="1" si="85"/>
        <v/>
      </c>
      <c r="O476" s="22" t="str">
        <f t="shared" ca="1" si="85"/>
        <v/>
      </c>
      <c r="P476" s="23"/>
      <c r="Q476" s="23"/>
      <c r="R476" s="23"/>
      <c r="S476" s="23"/>
      <c r="T476" s="23"/>
      <c r="U476" s="23"/>
      <c r="V476" s="23"/>
      <c r="W476" s="23"/>
      <c r="X476" s="23"/>
      <c r="Y476" s="23"/>
      <c r="Z476" s="23"/>
    </row>
    <row r="477" spans="1:26" x14ac:dyDescent="0.55000000000000004">
      <c r="A477" s="6" t="str">
        <f t="shared" ca="1" si="83"/>
        <v/>
      </c>
      <c r="B477" s="22" t="str">
        <f t="shared" ca="1" si="84"/>
        <v/>
      </c>
      <c r="C477" s="22" t="str">
        <f t="shared" ca="1" si="84"/>
        <v/>
      </c>
      <c r="D477" s="22" t="str">
        <f t="shared" ca="1" si="84"/>
        <v/>
      </c>
      <c r="E477" s="22" t="str">
        <f t="shared" ca="1" si="80"/>
        <v/>
      </c>
      <c r="F477" s="22" t="str">
        <f t="shared" ca="1" si="81"/>
        <v/>
      </c>
      <c r="G477" s="22" t="str">
        <f t="shared" ca="1" si="82"/>
        <v/>
      </c>
      <c r="H477" s="22" t="str">
        <f t="shared" ca="1" si="85"/>
        <v/>
      </c>
      <c r="I477" s="22" t="str">
        <f t="shared" ca="1" si="85"/>
        <v/>
      </c>
      <c r="J477" s="22" t="str">
        <f t="shared" ca="1" si="85"/>
        <v/>
      </c>
      <c r="K477" s="22" t="str">
        <f t="shared" ca="1" si="85"/>
        <v/>
      </c>
      <c r="L477" s="22" t="str">
        <f t="shared" ca="1" si="85"/>
        <v/>
      </c>
      <c r="M477" s="22" t="str">
        <f t="shared" ca="1" si="85"/>
        <v/>
      </c>
      <c r="N477" s="22" t="str">
        <f t="shared" ca="1" si="85"/>
        <v/>
      </c>
      <c r="O477" s="22" t="str">
        <f t="shared" ca="1" si="85"/>
        <v/>
      </c>
      <c r="P477" s="23"/>
      <c r="Q477" s="23"/>
      <c r="R477" s="23"/>
      <c r="S477" s="23"/>
      <c r="T477" s="23"/>
      <c r="U477" s="23"/>
      <c r="V477" s="23"/>
      <c r="W477" s="23"/>
      <c r="X477" s="23"/>
      <c r="Y477" s="23"/>
      <c r="Z477" s="23"/>
    </row>
    <row r="478" spans="1:26" x14ac:dyDescent="0.55000000000000004">
      <c r="A478" s="6" t="str">
        <f t="shared" ca="1" si="83"/>
        <v/>
      </c>
      <c r="B478" s="22" t="str">
        <f t="shared" ca="1" si="84"/>
        <v/>
      </c>
      <c r="C478" s="22" t="str">
        <f t="shared" ca="1" si="84"/>
        <v/>
      </c>
      <c r="D478" s="22" t="str">
        <f t="shared" ca="1" si="84"/>
        <v/>
      </c>
      <c r="E478" s="22" t="str">
        <f t="shared" ca="1" si="80"/>
        <v/>
      </c>
      <c r="F478" s="22" t="str">
        <f t="shared" ca="1" si="81"/>
        <v/>
      </c>
      <c r="G478" s="22" t="str">
        <f t="shared" ca="1" si="82"/>
        <v/>
      </c>
      <c r="H478" s="22" t="str">
        <f t="shared" ca="1" si="85"/>
        <v/>
      </c>
      <c r="I478" s="22" t="str">
        <f t="shared" ca="1" si="85"/>
        <v/>
      </c>
      <c r="J478" s="22" t="str">
        <f t="shared" ca="1" si="85"/>
        <v/>
      </c>
      <c r="K478" s="22" t="str">
        <f t="shared" ca="1" si="85"/>
        <v/>
      </c>
      <c r="L478" s="22" t="str">
        <f t="shared" ca="1" si="85"/>
        <v/>
      </c>
      <c r="M478" s="22" t="str">
        <f t="shared" ca="1" si="85"/>
        <v/>
      </c>
      <c r="N478" s="22" t="str">
        <f t="shared" ca="1" si="85"/>
        <v/>
      </c>
      <c r="O478" s="22" t="str">
        <f t="shared" ca="1" si="85"/>
        <v/>
      </c>
      <c r="P478" s="23"/>
      <c r="Q478" s="23"/>
      <c r="R478" s="23"/>
      <c r="S478" s="23"/>
      <c r="T478" s="23"/>
      <c r="U478" s="23"/>
      <c r="V478" s="23"/>
      <c r="W478" s="23"/>
      <c r="X478" s="23"/>
      <c r="Y478" s="23"/>
      <c r="Z478" s="23"/>
    </row>
    <row r="479" spans="1:26" x14ac:dyDescent="0.55000000000000004">
      <c r="A479" s="6" t="str">
        <f t="shared" ca="1" si="83"/>
        <v/>
      </c>
      <c r="B479" s="22" t="str">
        <f t="shared" ca="1" si="84"/>
        <v/>
      </c>
      <c r="C479" s="22" t="str">
        <f t="shared" ca="1" si="84"/>
        <v/>
      </c>
      <c r="D479" s="22" t="str">
        <f t="shared" ca="1" si="84"/>
        <v/>
      </c>
      <c r="E479" s="22" t="str">
        <f t="shared" ca="1" si="80"/>
        <v/>
      </c>
      <c r="F479" s="22" t="str">
        <f t="shared" ca="1" si="81"/>
        <v/>
      </c>
      <c r="G479" s="22" t="str">
        <f t="shared" ca="1" si="82"/>
        <v/>
      </c>
      <c r="H479" s="22" t="str">
        <f t="shared" ca="1" si="85"/>
        <v/>
      </c>
      <c r="I479" s="22" t="str">
        <f t="shared" ca="1" si="85"/>
        <v/>
      </c>
      <c r="J479" s="22" t="str">
        <f t="shared" ca="1" si="85"/>
        <v/>
      </c>
      <c r="K479" s="22" t="str">
        <f t="shared" ca="1" si="85"/>
        <v/>
      </c>
      <c r="L479" s="22" t="str">
        <f t="shared" ca="1" si="85"/>
        <v/>
      </c>
      <c r="M479" s="22" t="str">
        <f t="shared" ca="1" si="85"/>
        <v/>
      </c>
      <c r="N479" s="22" t="str">
        <f t="shared" ca="1" si="85"/>
        <v/>
      </c>
      <c r="O479" s="22" t="str">
        <f t="shared" ca="1" si="85"/>
        <v/>
      </c>
      <c r="P479" s="23"/>
      <c r="Q479" s="23"/>
      <c r="R479" s="23"/>
      <c r="S479" s="23"/>
      <c r="T479" s="23"/>
      <c r="U479" s="23"/>
      <c r="V479" s="23"/>
      <c r="W479" s="23"/>
      <c r="X479" s="23"/>
      <c r="Y479" s="23"/>
      <c r="Z479" s="23"/>
    </row>
    <row r="480" spans="1:26" x14ac:dyDescent="0.55000000000000004">
      <c r="A480" s="6" t="str">
        <f t="shared" ca="1" si="83"/>
        <v/>
      </c>
      <c r="B480" s="22" t="str">
        <f t="shared" ca="1" si="84"/>
        <v/>
      </c>
      <c r="C480" s="22" t="str">
        <f t="shared" ca="1" si="84"/>
        <v/>
      </c>
      <c r="D480" s="22" t="str">
        <f t="shared" ca="1" si="84"/>
        <v/>
      </c>
      <c r="E480" s="22" t="str">
        <f t="shared" ca="1" si="80"/>
        <v/>
      </c>
      <c r="F480" s="22" t="str">
        <f t="shared" ca="1" si="81"/>
        <v/>
      </c>
      <c r="G480" s="22" t="str">
        <f t="shared" ca="1" si="82"/>
        <v/>
      </c>
      <c r="H480" s="22" t="str">
        <f t="shared" ca="1" si="85"/>
        <v/>
      </c>
      <c r="I480" s="22" t="str">
        <f t="shared" ca="1" si="85"/>
        <v/>
      </c>
      <c r="J480" s="22" t="str">
        <f t="shared" ca="1" si="85"/>
        <v/>
      </c>
      <c r="K480" s="22" t="str">
        <f t="shared" ca="1" si="85"/>
        <v/>
      </c>
      <c r="L480" s="22" t="str">
        <f t="shared" ca="1" si="85"/>
        <v/>
      </c>
      <c r="M480" s="22" t="str">
        <f t="shared" ca="1" si="85"/>
        <v/>
      </c>
      <c r="N480" s="22" t="str">
        <f t="shared" ca="1" si="85"/>
        <v/>
      </c>
      <c r="O480" s="22" t="str">
        <f t="shared" ca="1" si="85"/>
        <v/>
      </c>
      <c r="P480" s="23"/>
      <c r="Q480" s="23"/>
      <c r="R480" s="23"/>
      <c r="S480" s="23"/>
      <c r="T480" s="23"/>
      <c r="U480" s="23"/>
      <c r="V480" s="23"/>
      <c r="W480" s="23"/>
      <c r="X480" s="23"/>
      <c r="Y480" s="23"/>
      <c r="Z480" s="23"/>
    </row>
    <row r="481" spans="1:26" x14ac:dyDescent="0.55000000000000004">
      <c r="A481" s="6" t="str">
        <f t="shared" ca="1" si="83"/>
        <v/>
      </c>
      <c r="B481" s="22" t="str">
        <f t="shared" ca="1" si="84"/>
        <v/>
      </c>
      <c r="C481" s="22" t="str">
        <f t="shared" ca="1" si="84"/>
        <v/>
      </c>
      <c r="D481" s="22" t="str">
        <f t="shared" ca="1" si="84"/>
        <v/>
      </c>
      <c r="E481" s="22" t="str">
        <f t="shared" ca="1" si="80"/>
        <v/>
      </c>
      <c r="F481" s="22" t="str">
        <f t="shared" ca="1" si="81"/>
        <v/>
      </c>
      <c r="G481" s="22" t="str">
        <f t="shared" ca="1" si="82"/>
        <v/>
      </c>
      <c r="H481" s="22" t="str">
        <f t="shared" ca="1" si="85"/>
        <v/>
      </c>
      <c r="I481" s="22" t="str">
        <f t="shared" ca="1" si="85"/>
        <v/>
      </c>
      <c r="J481" s="22" t="str">
        <f t="shared" ca="1" si="85"/>
        <v/>
      </c>
      <c r="K481" s="22" t="str">
        <f t="shared" ca="1" si="85"/>
        <v/>
      </c>
      <c r="L481" s="22" t="str">
        <f t="shared" ca="1" si="85"/>
        <v/>
      </c>
      <c r="M481" s="22" t="str">
        <f t="shared" ca="1" si="85"/>
        <v/>
      </c>
      <c r="N481" s="22" t="str">
        <f t="shared" ca="1" si="85"/>
        <v/>
      </c>
      <c r="O481" s="22" t="str">
        <f t="shared" ca="1" si="85"/>
        <v/>
      </c>
      <c r="P481" s="23"/>
      <c r="Q481" s="23"/>
      <c r="R481" s="23"/>
      <c r="S481" s="23"/>
      <c r="T481" s="23"/>
      <c r="U481" s="23"/>
      <c r="V481" s="23"/>
      <c r="W481" s="23"/>
      <c r="X481" s="23"/>
      <c r="Y481" s="23"/>
      <c r="Z481" s="23"/>
    </row>
    <row r="482" spans="1:26" x14ac:dyDescent="0.55000000000000004">
      <c r="A482" s="6" t="str">
        <f t="shared" ca="1" si="83"/>
        <v/>
      </c>
      <c r="B482" s="22" t="str">
        <f t="shared" ca="1" si="84"/>
        <v/>
      </c>
      <c r="C482" s="22" t="str">
        <f t="shared" ca="1" si="84"/>
        <v/>
      </c>
      <c r="D482" s="22" t="str">
        <f t="shared" ca="1" si="84"/>
        <v/>
      </c>
      <c r="E482" s="22" t="str">
        <f t="shared" ca="1" si="80"/>
        <v/>
      </c>
      <c r="F482" s="22" t="str">
        <f t="shared" ca="1" si="81"/>
        <v/>
      </c>
      <c r="G482" s="22" t="str">
        <f t="shared" ca="1" si="82"/>
        <v/>
      </c>
      <c r="H482" s="22" t="str">
        <f t="shared" ca="1" si="85"/>
        <v/>
      </c>
      <c r="I482" s="22" t="str">
        <f t="shared" ca="1" si="85"/>
        <v/>
      </c>
      <c r="J482" s="22" t="str">
        <f t="shared" ca="1" si="85"/>
        <v/>
      </c>
      <c r="K482" s="22" t="str">
        <f t="shared" ca="1" si="85"/>
        <v/>
      </c>
      <c r="L482" s="22" t="str">
        <f t="shared" ca="1" si="85"/>
        <v/>
      </c>
      <c r="M482" s="22" t="str">
        <f t="shared" ca="1" si="85"/>
        <v/>
      </c>
      <c r="N482" s="22" t="str">
        <f t="shared" ca="1" si="85"/>
        <v/>
      </c>
      <c r="O482" s="22" t="str">
        <f t="shared" ca="1" si="85"/>
        <v/>
      </c>
      <c r="P482" s="23"/>
      <c r="Q482" s="23"/>
      <c r="R482" s="23"/>
      <c r="S482" s="23"/>
      <c r="T482" s="23"/>
      <c r="U482" s="23"/>
      <c r="V482" s="23"/>
      <c r="W482" s="23"/>
      <c r="X482" s="23"/>
      <c r="Y482" s="23"/>
      <c r="Z482" s="23"/>
    </row>
    <row r="483" spans="1:26" x14ac:dyDescent="0.55000000000000004">
      <c r="A483" s="6" t="str">
        <f t="shared" ca="1" si="83"/>
        <v/>
      </c>
      <c r="B483" s="22" t="str">
        <f t="shared" ca="1" si="84"/>
        <v/>
      </c>
      <c r="C483" s="22" t="str">
        <f t="shared" ca="1" si="84"/>
        <v/>
      </c>
      <c r="D483" s="22" t="str">
        <f t="shared" ca="1" si="84"/>
        <v/>
      </c>
      <c r="E483" s="22" t="str">
        <f t="shared" ca="1" si="80"/>
        <v/>
      </c>
      <c r="F483" s="22" t="str">
        <f t="shared" ca="1" si="81"/>
        <v/>
      </c>
      <c r="G483" s="22" t="str">
        <f t="shared" ca="1" si="82"/>
        <v/>
      </c>
      <c r="H483" s="22" t="str">
        <f t="shared" ca="1" si="85"/>
        <v/>
      </c>
      <c r="I483" s="22" t="str">
        <f t="shared" ca="1" si="85"/>
        <v/>
      </c>
      <c r="J483" s="22" t="str">
        <f t="shared" ca="1" si="85"/>
        <v/>
      </c>
      <c r="K483" s="22" t="str">
        <f t="shared" ca="1" si="85"/>
        <v/>
      </c>
      <c r="L483" s="22" t="str">
        <f t="shared" ca="1" si="85"/>
        <v/>
      </c>
      <c r="M483" s="22" t="str">
        <f t="shared" ca="1" si="85"/>
        <v/>
      </c>
      <c r="N483" s="22" t="str">
        <f t="shared" ca="1" si="85"/>
        <v/>
      </c>
      <c r="O483" s="22" t="str">
        <f t="shared" ca="1" si="85"/>
        <v/>
      </c>
      <c r="P483" s="23"/>
      <c r="Q483" s="23"/>
      <c r="R483" s="23"/>
      <c r="S483" s="23"/>
      <c r="T483" s="23"/>
      <c r="U483" s="23"/>
      <c r="V483" s="23"/>
      <c r="W483" s="23"/>
      <c r="X483" s="23"/>
      <c r="Y483" s="23"/>
      <c r="Z483" s="23"/>
    </row>
    <row r="484" spans="1:26" x14ac:dyDescent="0.55000000000000004">
      <c r="A484" s="6" t="str">
        <f t="shared" ca="1" si="83"/>
        <v/>
      </c>
      <c r="B484" s="22" t="str">
        <f t="shared" ca="1" si="84"/>
        <v/>
      </c>
      <c r="C484" s="22" t="str">
        <f t="shared" ca="1" si="84"/>
        <v/>
      </c>
      <c r="D484" s="22" t="str">
        <f t="shared" ca="1" si="84"/>
        <v/>
      </c>
      <c r="E484" s="22" t="str">
        <f t="shared" ca="1" si="80"/>
        <v/>
      </c>
      <c r="F484" s="22" t="str">
        <f t="shared" ca="1" si="81"/>
        <v/>
      </c>
      <c r="G484" s="22" t="str">
        <f t="shared" ca="1" si="82"/>
        <v/>
      </c>
      <c r="H484" s="22" t="str">
        <f t="shared" ca="1" si="85"/>
        <v/>
      </c>
      <c r="I484" s="22" t="str">
        <f t="shared" ca="1" si="85"/>
        <v/>
      </c>
      <c r="J484" s="22" t="str">
        <f t="shared" ca="1" si="85"/>
        <v/>
      </c>
      <c r="K484" s="22" t="str">
        <f t="shared" ca="1" si="85"/>
        <v/>
      </c>
      <c r="L484" s="22" t="str">
        <f t="shared" ca="1" si="85"/>
        <v/>
      </c>
      <c r="M484" s="22" t="str">
        <f t="shared" ca="1" si="85"/>
        <v/>
      </c>
      <c r="N484" s="22" t="str">
        <f t="shared" ca="1" si="85"/>
        <v/>
      </c>
      <c r="O484" s="22" t="str">
        <f t="shared" ca="1" si="85"/>
        <v/>
      </c>
      <c r="P484" s="23"/>
      <c r="Q484" s="23"/>
      <c r="R484" s="23"/>
      <c r="S484" s="23"/>
      <c r="T484" s="23"/>
      <c r="U484" s="23"/>
      <c r="V484" s="23"/>
      <c r="W484" s="23"/>
      <c r="X484" s="23"/>
      <c r="Y484" s="23"/>
      <c r="Z484" s="23"/>
    </row>
    <row r="485" spans="1:26" x14ac:dyDescent="0.55000000000000004">
      <c r="A485" s="6" t="str">
        <f t="shared" ca="1" si="83"/>
        <v/>
      </c>
      <c r="B485" s="22" t="str">
        <f t="shared" ca="1" si="84"/>
        <v/>
      </c>
      <c r="C485" s="22" t="str">
        <f t="shared" ca="1" si="84"/>
        <v/>
      </c>
      <c r="D485" s="22" t="str">
        <f t="shared" ca="1" si="84"/>
        <v/>
      </c>
      <c r="E485" s="22" t="str">
        <f t="shared" ca="1" si="80"/>
        <v/>
      </c>
      <c r="F485" s="22" t="str">
        <f t="shared" ca="1" si="81"/>
        <v/>
      </c>
      <c r="G485" s="22" t="str">
        <f t="shared" ca="1" si="82"/>
        <v/>
      </c>
      <c r="H485" s="22" t="str">
        <f t="shared" ca="1" si="85"/>
        <v/>
      </c>
      <c r="I485" s="22" t="str">
        <f t="shared" ca="1" si="85"/>
        <v/>
      </c>
      <c r="J485" s="22" t="str">
        <f t="shared" ca="1" si="85"/>
        <v/>
      </c>
      <c r="K485" s="22" t="str">
        <f t="shared" ca="1" si="85"/>
        <v/>
      </c>
      <c r="L485" s="22" t="str">
        <f t="shared" ca="1" si="85"/>
        <v/>
      </c>
      <c r="M485" s="22" t="str">
        <f t="shared" ca="1" si="85"/>
        <v/>
      </c>
      <c r="N485" s="22" t="str">
        <f t="shared" ca="1" si="85"/>
        <v/>
      </c>
      <c r="O485" s="22" t="str">
        <f t="shared" ca="1" si="85"/>
        <v/>
      </c>
      <c r="P485" s="23"/>
      <c r="Q485" s="23"/>
      <c r="R485" s="23"/>
      <c r="S485" s="23"/>
      <c r="T485" s="23"/>
      <c r="U485" s="23"/>
      <c r="V485" s="23"/>
      <c r="W485" s="23"/>
      <c r="X485" s="23"/>
      <c r="Y485" s="23"/>
      <c r="Z485" s="23"/>
    </row>
    <row r="486" spans="1:26" x14ac:dyDescent="0.55000000000000004">
      <c r="A486" s="6" t="str">
        <f t="shared" ca="1" si="83"/>
        <v/>
      </c>
      <c r="B486" s="22" t="str">
        <f t="shared" ca="1" si="84"/>
        <v/>
      </c>
      <c r="C486" s="22" t="str">
        <f t="shared" ca="1" si="84"/>
        <v/>
      </c>
      <c r="D486" s="22" t="str">
        <f t="shared" ca="1" si="84"/>
        <v/>
      </c>
      <c r="E486" s="22" t="str">
        <f t="shared" ca="1" si="80"/>
        <v/>
      </c>
      <c r="F486" s="22" t="str">
        <f t="shared" ca="1" si="81"/>
        <v/>
      </c>
      <c r="G486" s="22" t="str">
        <f t="shared" ca="1" si="82"/>
        <v/>
      </c>
      <c r="H486" s="22" t="str">
        <f t="shared" ca="1" si="85"/>
        <v/>
      </c>
      <c r="I486" s="22" t="str">
        <f t="shared" ca="1" si="85"/>
        <v/>
      </c>
      <c r="J486" s="22" t="str">
        <f t="shared" ca="1" si="85"/>
        <v/>
      </c>
      <c r="K486" s="22" t="str">
        <f t="shared" ca="1" si="85"/>
        <v/>
      </c>
      <c r="L486" s="22" t="str">
        <f t="shared" ca="1" si="85"/>
        <v/>
      </c>
      <c r="M486" s="22" t="str">
        <f t="shared" ca="1" si="85"/>
        <v/>
      </c>
      <c r="N486" s="22" t="str">
        <f t="shared" ca="1" si="85"/>
        <v/>
      </c>
      <c r="O486" s="22" t="str">
        <f t="shared" ca="1" si="85"/>
        <v/>
      </c>
      <c r="P486" s="23"/>
      <c r="Q486" s="23"/>
      <c r="R486" s="23"/>
      <c r="S486" s="23"/>
      <c r="T486" s="23"/>
      <c r="U486" s="23"/>
      <c r="V486" s="23"/>
      <c r="W486" s="23"/>
      <c r="X486" s="23"/>
      <c r="Y486" s="23"/>
      <c r="Z486" s="23"/>
    </row>
    <row r="487" spans="1:26" x14ac:dyDescent="0.55000000000000004">
      <c r="A487" s="6" t="str">
        <f t="shared" ca="1" si="83"/>
        <v/>
      </c>
      <c r="B487" s="22" t="str">
        <f t="shared" ca="1" si="84"/>
        <v/>
      </c>
      <c r="C487" s="22" t="str">
        <f t="shared" ca="1" si="84"/>
        <v/>
      </c>
      <c r="D487" s="22" t="str">
        <f t="shared" ca="1" si="84"/>
        <v/>
      </c>
      <c r="E487" s="22" t="str">
        <f t="shared" ca="1" si="80"/>
        <v/>
      </c>
      <c r="F487" s="22" t="str">
        <f t="shared" ca="1" si="81"/>
        <v/>
      </c>
      <c r="G487" s="22" t="str">
        <f t="shared" ca="1" si="82"/>
        <v/>
      </c>
      <c r="H487" s="22" t="str">
        <f t="shared" ca="1" si="85"/>
        <v/>
      </c>
      <c r="I487" s="22" t="str">
        <f t="shared" ca="1" si="85"/>
        <v/>
      </c>
      <c r="J487" s="22" t="str">
        <f t="shared" ca="1" si="85"/>
        <v/>
      </c>
      <c r="K487" s="22" t="str">
        <f t="shared" ca="1" si="85"/>
        <v/>
      </c>
      <c r="L487" s="22" t="str">
        <f t="shared" ca="1" si="85"/>
        <v/>
      </c>
      <c r="M487" s="22" t="str">
        <f t="shared" ca="1" si="85"/>
        <v/>
      </c>
      <c r="N487" s="22" t="str">
        <f t="shared" ca="1" si="85"/>
        <v/>
      </c>
      <c r="O487" s="22" t="str">
        <f t="shared" ca="1" si="85"/>
        <v/>
      </c>
      <c r="P487" s="23"/>
      <c r="Q487" s="23"/>
      <c r="R487" s="23"/>
      <c r="S487" s="23"/>
      <c r="T487" s="23"/>
      <c r="U487" s="23"/>
      <c r="V487" s="23"/>
      <c r="W487" s="23"/>
      <c r="X487" s="23"/>
      <c r="Y487" s="23"/>
      <c r="Z487" s="23"/>
    </row>
    <row r="488" spans="1:26" x14ac:dyDescent="0.55000000000000004">
      <c r="A488" s="6" t="str">
        <f t="shared" ca="1" si="83"/>
        <v/>
      </c>
      <c r="B488" s="22" t="str">
        <f t="shared" ref="B488:D507" ca="1" si="86">IF($A488="","",IF(ISERROR(IF(ISERROR(INDEX(FredRatesData_AllData,MATCH($A488-(MAX(0,WEEKDAY($A488,2)-5)),FredRatesData_Dates,0),MATCH(B$6,FredRatesData_IDs,0),1)/B$5),INDEX(FredRatesData_AllData,MATCH($A488-(MAX(0,WEEKDAY($A488,2)-5))-3,FredRatesData_Dates,0),MATCH(B$6,FredRatesData_IDs,0),1)/B$5,INDEX(FredRatesData_AllData,MATCH($A488-(MAX(0,WEEKDAY($A488,2)-5)),FredRatesData_Dates,0),MATCH(B$6,FredRatesData_IDs,0),1)/B$5)),"",IF(ISERROR(INDEX(FredRatesData_AllData,MATCH($A488-(MAX(0,WEEKDAY($A488,2)-5)),FredRatesData_Dates,0),MATCH(B$6,FredRatesData_IDs,0),1)/B$5),INDEX(FredRatesData_AllData,MATCH($A488-(MAX(0,WEEKDAY($A488,2)-5))-3,FredRatesData_Dates,0),MATCH(B$6,FredRatesData_IDs,0),1)/B$5,INDEX(FredRatesData_AllData,MATCH($A488-(MAX(0,WEEKDAY($A488,2)-5)),FredRatesData_Dates,0),MATCH(B$6,FredRatesData_IDs,0),1)/B$5)))</f>
        <v/>
      </c>
      <c r="C488" s="22" t="str">
        <f t="shared" ca="1" si="86"/>
        <v/>
      </c>
      <c r="D488" s="22" t="str">
        <f t="shared" ca="1" si="86"/>
        <v/>
      </c>
      <c r="E488" s="22" t="str">
        <f t="shared" ca="1" si="80"/>
        <v/>
      </c>
      <c r="F488" s="22" t="str">
        <f t="shared" ca="1" si="81"/>
        <v/>
      </c>
      <c r="G488" s="22" t="str">
        <f t="shared" ca="1" si="82"/>
        <v/>
      </c>
      <c r="H488" s="22" t="str">
        <f t="shared" ref="H488:O507" ca="1" si="87">IF($A488="","",IF(ISERROR(IF(ISERROR(INDEX(FredRatesData_AllData,MATCH($A488-(MAX(0,WEEKDAY($A488,2)-5)),FredRatesData_Dates,0),MATCH(H$6,FredRatesData_IDs,0),1)/H$5),INDEX(FredRatesData_AllData,MATCH($A488-(MAX(0,WEEKDAY($A488,2)-5))-3,FredRatesData_Dates,0),MATCH(H$6,FredRatesData_IDs,0),1)/H$5,INDEX(FredRatesData_AllData,MATCH($A488-(MAX(0,WEEKDAY($A488,2)-5)),FredRatesData_Dates,0),MATCH(H$6,FredRatesData_IDs,0),1)/H$5)),"",IF(ISERROR(INDEX(FredRatesData_AllData,MATCH($A488-(MAX(0,WEEKDAY($A488,2)-5)),FredRatesData_Dates,0),MATCH(H$6,FredRatesData_IDs,0),1)/H$5),INDEX(FredRatesData_AllData,MATCH($A488-(MAX(0,WEEKDAY($A488,2)-5))-3,FredRatesData_Dates,0),MATCH(H$6,FredRatesData_IDs,0),1)/H$5,INDEX(FredRatesData_AllData,MATCH($A488-(MAX(0,WEEKDAY($A488,2)-5)),FredRatesData_Dates,0),MATCH(H$6,FredRatesData_IDs,0),1)/H$5)))</f>
        <v/>
      </c>
      <c r="I488" s="22" t="str">
        <f t="shared" ca="1" si="87"/>
        <v/>
      </c>
      <c r="J488" s="22" t="str">
        <f t="shared" ca="1" si="87"/>
        <v/>
      </c>
      <c r="K488" s="22" t="str">
        <f t="shared" ca="1" si="87"/>
        <v/>
      </c>
      <c r="L488" s="22" t="str">
        <f t="shared" ca="1" si="87"/>
        <v/>
      </c>
      <c r="M488" s="22" t="str">
        <f t="shared" ca="1" si="87"/>
        <v/>
      </c>
      <c r="N488" s="22" t="str">
        <f t="shared" ca="1" si="87"/>
        <v/>
      </c>
      <c r="O488" s="22" t="str">
        <f t="shared" ca="1" si="87"/>
        <v/>
      </c>
      <c r="P488" s="23"/>
      <c r="Q488" s="23"/>
      <c r="R488" s="23"/>
      <c r="S488" s="23"/>
      <c r="T488" s="23"/>
      <c r="U488" s="23"/>
      <c r="V488" s="23"/>
      <c r="W488" s="23"/>
      <c r="X488" s="23"/>
      <c r="Y488" s="23"/>
      <c r="Z488" s="23"/>
    </row>
    <row r="489" spans="1:26" x14ac:dyDescent="0.55000000000000004">
      <c r="A489" s="6" t="str">
        <f t="shared" ca="1" si="83"/>
        <v/>
      </c>
      <c r="B489" s="22" t="str">
        <f t="shared" ca="1" si="86"/>
        <v/>
      </c>
      <c r="C489" s="22" t="str">
        <f t="shared" ca="1" si="86"/>
        <v/>
      </c>
      <c r="D489" s="22" t="str">
        <f t="shared" ca="1" si="86"/>
        <v/>
      </c>
      <c r="E489" s="22" t="str">
        <f t="shared" ca="1" si="80"/>
        <v/>
      </c>
      <c r="F489" s="22" t="str">
        <f t="shared" ca="1" si="81"/>
        <v/>
      </c>
      <c r="G489" s="22" t="str">
        <f t="shared" ca="1" si="82"/>
        <v/>
      </c>
      <c r="H489" s="22" t="str">
        <f t="shared" ca="1" si="87"/>
        <v/>
      </c>
      <c r="I489" s="22" t="str">
        <f t="shared" ca="1" si="87"/>
        <v/>
      </c>
      <c r="J489" s="22" t="str">
        <f t="shared" ca="1" si="87"/>
        <v/>
      </c>
      <c r="K489" s="22" t="str">
        <f t="shared" ca="1" si="87"/>
        <v/>
      </c>
      <c r="L489" s="22" t="str">
        <f t="shared" ca="1" si="87"/>
        <v/>
      </c>
      <c r="M489" s="22" t="str">
        <f t="shared" ca="1" si="87"/>
        <v/>
      </c>
      <c r="N489" s="22" t="str">
        <f t="shared" ca="1" si="87"/>
        <v/>
      </c>
      <c r="O489" s="22" t="str">
        <f t="shared" ca="1" si="87"/>
        <v/>
      </c>
      <c r="P489" s="23"/>
      <c r="Q489" s="23"/>
      <c r="R489" s="23"/>
      <c r="S489" s="23"/>
      <c r="T489" s="23"/>
      <c r="U489" s="23"/>
      <c r="V489" s="23"/>
      <c r="W489" s="23"/>
      <c r="X489" s="23"/>
      <c r="Y489" s="23"/>
      <c r="Z489" s="23"/>
    </row>
    <row r="490" spans="1:26" x14ac:dyDescent="0.55000000000000004">
      <c r="A490" s="6" t="str">
        <f t="shared" ca="1" si="83"/>
        <v/>
      </c>
      <c r="B490" s="22" t="str">
        <f t="shared" ca="1" si="86"/>
        <v/>
      </c>
      <c r="C490" s="22" t="str">
        <f t="shared" ca="1" si="86"/>
        <v/>
      </c>
      <c r="D490" s="22" t="str">
        <f t="shared" ca="1" si="86"/>
        <v/>
      </c>
      <c r="E490" s="22" t="str">
        <f t="shared" ca="1" si="80"/>
        <v/>
      </c>
      <c r="F490" s="22" t="str">
        <f t="shared" ca="1" si="81"/>
        <v/>
      </c>
      <c r="G490" s="22" t="str">
        <f t="shared" ca="1" si="82"/>
        <v/>
      </c>
      <c r="H490" s="22" t="str">
        <f t="shared" ca="1" si="87"/>
        <v/>
      </c>
      <c r="I490" s="22" t="str">
        <f t="shared" ca="1" si="87"/>
        <v/>
      </c>
      <c r="J490" s="22" t="str">
        <f t="shared" ca="1" si="87"/>
        <v/>
      </c>
      <c r="K490" s="22" t="str">
        <f t="shared" ca="1" si="87"/>
        <v/>
      </c>
      <c r="L490" s="22" t="str">
        <f t="shared" ca="1" si="87"/>
        <v/>
      </c>
      <c r="M490" s="22" t="str">
        <f t="shared" ca="1" si="87"/>
        <v/>
      </c>
      <c r="N490" s="22" t="str">
        <f t="shared" ca="1" si="87"/>
        <v/>
      </c>
      <c r="O490" s="22" t="str">
        <f t="shared" ca="1" si="87"/>
        <v/>
      </c>
      <c r="P490" s="23"/>
      <c r="Q490" s="23"/>
      <c r="R490" s="23"/>
      <c r="S490" s="23"/>
      <c r="T490" s="23"/>
      <c r="U490" s="23"/>
      <c r="V490" s="23"/>
      <c r="W490" s="23"/>
      <c r="X490" s="23"/>
      <c r="Y490" s="23"/>
      <c r="Z490" s="23"/>
    </row>
    <row r="491" spans="1:26" x14ac:dyDescent="0.55000000000000004">
      <c r="A491" s="6" t="str">
        <f t="shared" ca="1" si="83"/>
        <v/>
      </c>
      <c r="B491" s="22" t="str">
        <f t="shared" ca="1" si="86"/>
        <v/>
      </c>
      <c r="C491" s="22" t="str">
        <f t="shared" ca="1" si="86"/>
        <v/>
      </c>
      <c r="D491" s="22" t="str">
        <f t="shared" ca="1" si="86"/>
        <v/>
      </c>
      <c r="E491" s="22" t="str">
        <f t="shared" ca="1" si="80"/>
        <v/>
      </c>
      <c r="F491" s="22" t="str">
        <f t="shared" ca="1" si="81"/>
        <v/>
      </c>
      <c r="G491" s="22" t="str">
        <f t="shared" ca="1" si="82"/>
        <v/>
      </c>
      <c r="H491" s="22" t="str">
        <f t="shared" ca="1" si="87"/>
        <v/>
      </c>
      <c r="I491" s="22" t="str">
        <f t="shared" ca="1" si="87"/>
        <v/>
      </c>
      <c r="J491" s="22" t="str">
        <f t="shared" ca="1" si="87"/>
        <v/>
      </c>
      <c r="K491" s="22" t="str">
        <f t="shared" ca="1" si="87"/>
        <v/>
      </c>
      <c r="L491" s="22" t="str">
        <f t="shared" ca="1" si="87"/>
        <v/>
      </c>
      <c r="M491" s="22" t="str">
        <f t="shared" ca="1" si="87"/>
        <v/>
      </c>
      <c r="N491" s="22" t="str">
        <f t="shared" ca="1" si="87"/>
        <v/>
      </c>
      <c r="O491" s="22" t="str">
        <f t="shared" ca="1" si="87"/>
        <v/>
      </c>
      <c r="P491" s="23"/>
      <c r="Q491" s="23"/>
      <c r="R491" s="23"/>
      <c r="S491" s="23"/>
      <c r="T491" s="23"/>
      <c r="U491" s="23"/>
      <c r="V491" s="23"/>
      <c r="W491" s="23"/>
      <c r="X491" s="23"/>
      <c r="Y491" s="23"/>
      <c r="Z491" s="23"/>
    </row>
    <row r="492" spans="1:26" x14ac:dyDescent="0.55000000000000004">
      <c r="A492" s="6" t="str">
        <f t="shared" ca="1" si="83"/>
        <v/>
      </c>
      <c r="B492" s="22" t="str">
        <f t="shared" ca="1" si="86"/>
        <v/>
      </c>
      <c r="C492" s="22" t="str">
        <f t="shared" ca="1" si="86"/>
        <v/>
      </c>
      <c r="D492" s="22" t="str">
        <f t="shared" ca="1" si="86"/>
        <v/>
      </c>
      <c r="E492" s="22" t="str">
        <f t="shared" ca="1" si="80"/>
        <v/>
      </c>
      <c r="F492" s="22" t="str">
        <f t="shared" ca="1" si="81"/>
        <v/>
      </c>
      <c r="G492" s="22" t="str">
        <f t="shared" ca="1" si="82"/>
        <v/>
      </c>
      <c r="H492" s="22" t="str">
        <f t="shared" ca="1" si="87"/>
        <v/>
      </c>
      <c r="I492" s="22" t="str">
        <f t="shared" ca="1" si="87"/>
        <v/>
      </c>
      <c r="J492" s="22" t="str">
        <f t="shared" ca="1" si="87"/>
        <v/>
      </c>
      <c r="K492" s="22" t="str">
        <f t="shared" ca="1" si="87"/>
        <v/>
      </c>
      <c r="L492" s="22" t="str">
        <f t="shared" ca="1" si="87"/>
        <v/>
      </c>
      <c r="M492" s="22" t="str">
        <f t="shared" ca="1" si="87"/>
        <v/>
      </c>
      <c r="N492" s="22" t="str">
        <f t="shared" ca="1" si="87"/>
        <v/>
      </c>
      <c r="O492" s="22" t="str">
        <f t="shared" ca="1" si="87"/>
        <v/>
      </c>
      <c r="P492" s="23"/>
      <c r="Q492" s="23"/>
      <c r="R492" s="23"/>
      <c r="S492" s="23"/>
      <c r="T492" s="23"/>
      <c r="U492" s="23"/>
      <c r="V492" s="23"/>
      <c r="W492" s="23"/>
      <c r="X492" s="23"/>
      <c r="Y492" s="23"/>
      <c r="Z492" s="23"/>
    </row>
    <row r="493" spans="1:26" x14ac:dyDescent="0.55000000000000004">
      <c r="A493" s="6" t="str">
        <f t="shared" ca="1" si="83"/>
        <v/>
      </c>
      <c r="B493" s="22" t="str">
        <f t="shared" ca="1" si="86"/>
        <v/>
      </c>
      <c r="C493" s="22" t="str">
        <f t="shared" ca="1" si="86"/>
        <v/>
      </c>
      <c r="D493" s="22" t="str">
        <f t="shared" ca="1" si="86"/>
        <v/>
      </c>
      <c r="E493" s="22" t="str">
        <f t="shared" ca="1" si="80"/>
        <v/>
      </c>
      <c r="F493" s="22" t="str">
        <f t="shared" ca="1" si="81"/>
        <v/>
      </c>
      <c r="G493" s="22" t="str">
        <f t="shared" ca="1" si="82"/>
        <v/>
      </c>
      <c r="H493" s="22" t="str">
        <f t="shared" ca="1" si="87"/>
        <v/>
      </c>
      <c r="I493" s="22" t="str">
        <f t="shared" ca="1" si="87"/>
        <v/>
      </c>
      <c r="J493" s="22" t="str">
        <f t="shared" ca="1" si="87"/>
        <v/>
      </c>
      <c r="K493" s="22" t="str">
        <f t="shared" ca="1" si="87"/>
        <v/>
      </c>
      <c r="L493" s="22" t="str">
        <f t="shared" ca="1" si="87"/>
        <v/>
      </c>
      <c r="M493" s="22" t="str">
        <f t="shared" ca="1" si="87"/>
        <v/>
      </c>
      <c r="N493" s="22" t="str">
        <f t="shared" ca="1" si="87"/>
        <v/>
      </c>
      <c r="O493" s="22" t="str">
        <f t="shared" ca="1" si="87"/>
        <v/>
      </c>
      <c r="P493" s="23"/>
      <c r="Q493" s="23"/>
      <c r="R493" s="23"/>
      <c r="S493" s="23"/>
      <c r="T493" s="23"/>
      <c r="U493" s="23"/>
      <c r="V493" s="23"/>
      <c r="W493" s="23"/>
      <c r="X493" s="23"/>
      <c r="Y493" s="23"/>
      <c r="Z493" s="23"/>
    </row>
    <row r="494" spans="1:26" x14ac:dyDescent="0.55000000000000004">
      <c r="A494" s="6" t="str">
        <f t="shared" ca="1" si="83"/>
        <v/>
      </c>
      <c r="B494" s="22" t="str">
        <f t="shared" ca="1" si="86"/>
        <v/>
      </c>
      <c r="C494" s="22" t="str">
        <f t="shared" ca="1" si="86"/>
        <v/>
      </c>
      <c r="D494" s="22" t="str">
        <f t="shared" ca="1" si="86"/>
        <v/>
      </c>
      <c r="E494" s="22" t="str">
        <f t="shared" ca="1" si="80"/>
        <v/>
      </c>
      <c r="F494" s="22" t="str">
        <f t="shared" ca="1" si="81"/>
        <v/>
      </c>
      <c r="G494" s="22" t="str">
        <f t="shared" ca="1" si="82"/>
        <v/>
      </c>
      <c r="H494" s="22" t="str">
        <f t="shared" ca="1" si="87"/>
        <v/>
      </c>
      <c r="I494" s="22" t="str">
        <f t="shared" ca="1" si="87"/>
        <v/>
      </c>
      <c r="J494" s="22" t="str">
        <f t="shared" ca="1" si="87"/>
        <v/>
      </c>
      <c r="K494" s="22" t="str">
        <f t="shared" ca="1" si="87"/>
        <v/>
      </c>
      <c r="L494" s="22" t="str">
        <f t="shared" ca="1" si="87"/>
        <v/>
      </c>
      <c r="M494" s="22" t="str">
        <f t="shared" ca="1" si="87"/>
        <v/>
      </c>
      <c r="N494" s="22" t="str">
        <f t="shared" ca="1" si="87"/>
        <v/>
      </c>
      <c r="O494" s="22" t="str">
        <f t="shared" ca="1" si="87"/>
        <v/>
      </c>
      <c r="P494" s="23"/>
      <c r="Q494" s="23"/>
      <c r="R494" s="23"/>
      <c r="S494" s="23"/>
      <c r="T494" s="23"/>
      <c r="U494" s="23"/>
      <c r="V494" s="23"/>
      <c r="W494" s="23"/>
      <c r="X494" s="23"/>
      <c r="Y494" s="23"/>
      <c r="Z494" s="23"/>
    </row>
    <row r="495" spans="1:26" x14ac:dyDescent="0.55000000000000004">
      <c r="A495" s="6" t="str">
        <f t="shared" ca="1" si="83"/>
        <v/>
      </c>
      <c r="B495" s="22" t="str">
        <f t="shared" ca="1" si="86"/>
        <v/>
      </c>
      <c r="C495" s="22" t="str">
        <f t="shared" ca="1" si="86"/>
        <v/>
      </c>
      <c r="D495" s="22" t="str">
        <f t="shared" ca="1" si="86"/>
        <v/>
      </c>
      <c r="E495" s="22" t="str">
        <f t="shared" ca="1" si="80"/>
        <v/>
      </c>
      <c r="F495" s="22" t="str">
        <f t="shared" ca="1" si="81"/>
        <v/>
      </c>
      <c r="G495" s="22" t="str">
        <f t="shared" ca="1" si="82"/>
        <v/>
      </c>
      <c r="H495" s="22" t="str">
        <f t="shared" ca="1" si="87"/>
        <v/>
      </c>
      <c r="I495" s="22" t="str">
        <f t="shared" ca="1" si="87"/>
        <v/>
      </c>
      <c r="J495" s="22" t="str">
        <f t="shared" ca="1" si="87"/>
        <v/>
      </c>
      <c r="K495" s="22" t="str">
        <f t="shared" ca="1" si="87"/>
        <v/>
      </c>
      <c r="L495" s="22" t="str">
        <f t="shared" ca="1" si="87"/>
        <v/>
      </c>
      <c r="M495" s="22" t="str">
        <f t="shared" ca="1" si="87"/>
        <v/>
      </c>
      <c r="N495" s="22" t="str">
        <f t="shared" ca="1" si="87"/>
        <v/>
      </c>
      <c r="O495" s="22" t="str">
        <f t="shared" ca="1" si="87"/>
        <v/>
      </c>
      <c r="P495" s="23"/>
      <c r="Q495" s="23"/>
      <c r="R495" s="23"/>
      <c r="S495" s="23"/>
      <c r="T495" s="23"/>
      <c r="U495" s="23"/>
      <c r="V495" s="23"/>
      <c r="W495" s="23"/>
      <c r="X495" s="23"/>
      <c r="Y495" s="23"/>
      <c r="Z495" s="23"/>
    </row>
    <row r="496" spans="1:26" x14ac:dyDescent="0.55000000000000004">
      <c r="A496" s="6" t="str">
        <f t="shared" ca="1" si="83"/>
        <v/>
      </c>
      <c r="B496" s="22" t="str">
        <f t="shared" ca="1" si="86"/>
        <v/>
      </c>
      <c r="C496" s="22" t="str">
        <f t="shared" ca="1" si="86"/>
        <v/>
      </c>
      <c r="D496" s="22" t="str">
        <f t="shared" ca="1" si="86"/>
        <v/>
      </c>
      <c r="E496" s="22" t="str">
        <f t="shared" ca="1" si="80"/>
        <v/>
      </c>
      <c r="F496" s="22" t="str">
        <f t="shared" ca="1" si="81"/>
        <v/>
      </c>
      <c r="G496" s="22" t="str">
        <f t="shared" ca="1" si="82"/>
        <v/>
      </c>
      <c r="H496" s="22" t="str">
        <f t="shared" ca="1" si="87"/>
        <v/>
      </c>
      <c r="I496" s="22" t="str">
        <f t="shared" ca="1" si="87"/>
        <v/>
      </c>
      <c r="J496" s="22" t="str">
        <f t="shared" ca="1" si="87"/>
        <v/>
      </c>
      <c r="K496" s="22" t="str">
        <f t="shared" ca="1" si="87"/>
        <v/>
      </c>
      <c r="L496" s="22" t="str">
        <f t="shared" ca="1" si="87"/>
        <v/>
      </c>
      <c r="M496" s="22" t="str">
        <f t="shared" ca="1" si="87"/>
        <v/>
      </c>
      <c r="N496" s="22" t="str">
        <f t="shared" ca="1" si="87"/>
        <v/>
      </c>
      <c r="O496" s="22" t="str">
        <f t="shared" ca="1" si="87"/>
        <v/>
      </c>
      <c r="P496" s="23"/>
      <c r="Q496" s="23"/>
      <c r="R496" s="23"/>
      <c r="S496" s="23"/>
      <c r="T496" s="23"/>
      <c r="U496" s="23"/>
      <c r="V496" s="23"/>
      <c r="W496" s="23"/>
      <c r="X496" s="23"/>
      <c r="Y496" s="23"/>
      <c r="Z496" s="23"/>
    </row>
    <row r="497" spans="1:26" x14ac:dyDescent="0.55000000000000004">
      <c r="A497" s="6" t="str">
        <f t="shared" ca="1" si="83"/>
        <v/>
      </c>
      <c r="B497" s="22" t="str">
        <f t="shared" ca="1" si="86"/>
        <v/>
      </c>
      <c r="C497" s="22" t="str">
        <f t="shared" ca="1" si="86"/>
        <v/>
      </c>
      <c r="D497" s="22" t="str">
        <f t="shared" ca="1" si="86"/>
        <v/>
      </c>
      <c r="E497" s="22" t="str">
        <f t="shared" ca="1" si="80"/>
        <v/>
      </c>
      <c r="F497" s="22" t="str">
        <f t="shared" ca="1" si="81"/>
        <v/>
      </c>
      <c r="G497" s="22" t="str">
        <f t="shared" ca="1" si="82"/>
        <v/>
      </c>
      <c r="H497" s="22" t="str">
        <f t="shared" ca="1" si="87"/>
        <v/>
      </c>
      <c r="I497" s="22" t="str">
        <f t="shared" ca="1" si="87"/>
        <v/>
      </c>
      <c r="J497" s="22" t="str">
        <f t="shared" ca="1" si="87"/>
        <v/>
      </c>
      <c r="K497" s="22" t="str">
        <f t="shared" ca="1" si="87"/>
        <v/>
      </c>
      <c r="L497" s="22" t="str">
        <f t="shared" ca="1" si="87"/>
        <v/>
      </c>
      <c r="M497" s="22" t="str">
        <f t="shared" ca="1" si="87"/>
        <v/>
      </c>
      <c r="N497" s="22" t="str">
        <f t="shared" ca="1" si="87"/>
        <v/>
      </c>
      <c r="O497" s="22" t="str">
        <f t="shared" ca="1" si="87"/>
        <v/>
      </c>
      <c r="P497" s="23"/>
      <c r="Q497" s="23"/>
      <c r="R497" s="23"/>
      <c r="S497" s="23"/>
      <c r="T497" s="23"/>
      <c r="U497" s="23"/>
      <c r="V497" s="23"/>
      <c r="W497" s="23"/>
      <c r="X497" s="23"/>
      <c r="Y497" s="23"/>
      <c r="Z497" s="23"/>
    </row>
    <row r="498" spans="1:26" x14ac:dyDescent="0.55000000000000004">
      <c r="A498" s="6" t="str">
        <f t="shared" ca="1" si="83"/>
        <v/>
      </c>
      <c r="B498" s="22" t="str">
        <f t="shared" ca="1" si="86"/>
        <v/>
      </c>
      <c r="C498" s="22" t="str">
        <f t="shared" ca="1" si="86"/>
        <v/>
      </c>
      <c r="D498" s="22" t="str">
        <f t="shared" ca="1" si="86"/>
        <v/>
      </c>
      <c r="E498" s="22" t="str">
        <f t="shared" ca="1" si="80"/>
        <v/>
      </c>
      <c r="F498" s="22" t="str">
        <f t="shared" ca="1" si="81"/>
        <v/>
      </c>
      <c r="G498" s="22" t="str">
        <f t="shared" ca="1" si="82"/>
        <v/>
      </c>
      <c r="H498" s="22" t="str">
        <f t="shared" ca="1" si="87"/>
        <v/>
      </c>
      <c r="I498" s="22" t="str">
        <f t="shared" ca="1" si="87"/>
        <v/>
      </c>
      <c r="J498" s="22" t="str">
        <f t="shared" ca="1" si="87"/>
        <v/>
      </c>
      <c r="K498" s="22" t="str">
        <f t="shared" ca="1" si="87"/>
        <v/>
      </c>
      <c r="L498" s="22" t="str">
        <f t="shared" ca="1" si="87"/>
        <v/>
      </c>
      <c r="M498" s="22" t="str">
        <f t="shared" ca="1" si="87"/>
        <v/>
      </c>
      <c r="N498" s="22" t="str">
        <f t="shared" ca="1" si="87"/>
        <v/>
      </c>
      <c r="O498" s="22" t="str">
        <f t="shared" ca="1" si="87"/>
        <v/>
      </c>
      <c r="P498" s="23"/>
      <c r="Q498" s="23"/>
      <c r="R498" s="23"/>
      <c r="S498" s="23"/>
      <c r="T498" s="23"/>
      <c r="U498" s="23"/>
      <c r="V498" s="23"/>
      <c r="W498" s="23"/>
      <c r="X498" s="23"/>
      <c r="Y498" s="23"/>
      <c r="Z498" s="23"/>
    </row>
    <row r="499" spans="1:26" x14ac:dyDescent="0.55000000000000004">
      <c r="A499" s="6" t="str">
        <f t="shared" ca="1" si="83"/>
        <v/>
      </c>
      <c r="B499" s="22" t="str">
        <f t="shared" ca="1" si="86"/>
        <v/>
      </c>
      <c r="C499" s="22" t="str">
        <f t="shared" ca="1" si="86"/>
        <v/>
      </c>
      <c r="D499" s="22" t="str">
        <f t="shared" ca="1" si="86"/>
        <v/>
      </c>
      <c r="E499" s="22" t="str">
        <f t="shared" ca="1" si="80"/>
        <v/>
      </c>
      <c r="F499" s="22" t="str">
        <f t="shared" ca="1" si="81"/>
        <v/>
      </c>
      <c r="G499" s="22" t="str">
        <f t="shared" ca="1" si="82"/>
        <v/>
      </c>
      <c r="H499" s="22" t="str">
        <f t="shared" ca="1" si="87"/>
        <v/>
      </c>
      <c r="I499" s="22" t="str">
        <f t="shared" ca="1" si="87"/>
        <v/>
      </c>
      <c r="J499" s="22" t="str">
        <f t="shared" ca="1" si="87"/>
        <v/>
      </c>
      <c r="K499" s="22" t="str">
        <f t="shared" ca="1" si="87"/>
        <v/>
      </c>
      <c r="L499" s="22" t="str">
        <f t="shared" ca="1" si="87"/>
        <v/>
      </c>
      <c r="M499" s="22" t="str">
        <f t="shared" ca="1" si="87"/>
        <v/>
      </c>
      <c r="N499" s="22" t="str">
        <f t="shared" ca="1" si="87"/>
        <v/>
      </c>
      <c r="O499" s="22" t="str">
        <f t="shared" ca="1" si="87"/>
        <v/>
      </c>
      <c r="P499" s="23"/>
      <c r="Q499" s="23"/>
      <c r="R499" s="23"/>
      <c r="S499" s="23"/>
      <c r="T499" s="23"/>
      <c r="U499" s="23"/>
      <c r="V499" s="23"/>
      <c r="W499" s="23"/>
      <c r="X499" s="23"/>
      <c r="Y499" s="23"/>
      <c r="Z499" s="23"/>
    </row>
    <row r="500" spans="1:26" x14ac:dyDescent="0.55000000000000004">
      <c r="A500" s="6" t="str">
        <f t="shared" ca="1" si="83"/>
        <v/>
      </c>
      <c r="B500" s="22" t="str">
        <f t="shared" ca="1" si="86"/>
        <v/>
      </c>
      <c r="C500" s="22" t="str">
        <f t="shared" ca="1" si="86"/>
        <v/>
      </c>
      <c r="D500" s="22" t="str">
        <f t="shared" ca="1" si="86"/>
        <v/>
      </c>
      <c r="E500" s="22" t="str">
        <f t="shared" ca="1" si="80"/>
        <v/>
      </c>
      <c r="F500" s="22" t="str">
        <f t="shared" ca="1" si="81"/>
        <v/>
      </c>
      <c r="G500" s="22" t="str">
        <f t="shared" ca="1" si="82"/>
        <v/>
      </c>
      <c r="H500" s="22" t="str">
        <f t="shared" ca="1" si="87"/>
        <v/>
      </c>
      <c r="I500" s="22" t="str">
        <f t="shared" ca="1" si="87"/>
        <v/>
      </c>
      <c r="J500" s="22" t="str">
        <f t="shared" ca="1" si="87"/>
        <v/>
      </c>
      <c r="K500" s="22" t="str">
        <f t="shared" ca="1" si="87"/>
        <v/>
      </c>
      <c r="L500" s="22" t="str">
        <f t="shared" ca="1" si="87"/>
        <v/>
      </c>
      <c r="M500" s="22" t="str">
        <f t="shared" ca="1" si="87"/>
        <v/>
      </c>
      <c r="N500" s="22" t="str">
        <f t="shared" ca="1" si="87"/>
        <v/>
      </c>
      <c r="O500" s="22" t="str">
        <f t="shared" ca="1" si="87"/>
        <v/>
      </c>
      <c r="P500" s="23"/>
      <c r="Q500" s="23"/>
      <c r="R500" s="23"/>
      <c r="S500" s="23"/>
      <c r="T500" s="23"/>
      <c r="U500" s="23"/>
      <c r="V500" s="23"/>
      <c r="W500" s="23"/>
      <c r="X500" s="23"/>
      <c r="Y500" s="23"/>
      <c r="Z500" s="23"/>
    </row>
    <row r="501" spans="1:26" x14ac:dyDescent="0.55000000000000004">
      <c r="A501" s="6" t="str">
        <f t="shared" ca="1" si="83"/>
        <v/>
      </c>
      <c r="B501" s="22" t="str">
        <f t="shared" ca="1" si="86"/>
        <v/>
      </c>
      <c r="C501" s="22" t="str">
        <f t="shared" ca="1" si="86"/>
        <v/>
      </c>
      <c r="D501" s="22" t="str">
        <f t="shared" ca="1" si="86"/>
        <v/>
      </c>
      <c r="E501" s="22" t="str">
        <f t="shared" ca="1" si="80"/>
        <v/>
      </c>
      <c r="F501" s="22" t="str">
        <f t="shared" ca="1" si="81"/>
        <v/>
      </c>
      <c r="G501" s="22" t="str">
        <f t="shared" ca="1" si="82"/>
        <v/>
      </c>
      <c r="H501" s="22" t="str">
        <f t="shared" ca="1" si="87"/>
        <v/>
      </c>
      <c r="I501" s="22" t="str">
        <f t="shared" ca="1" si="87"/>
        <v/>
      </c>
      <c r="J501" s="22" t="str">
        <f t="shared" ca="1" si="87"/>
        <v/>
      </c>
      <c r="K501" s="22" t="str">
        <f t="shared" ca="1" si="87"/>
        <v/>
      </c>
      <c r="L501" s="22" t="str">
        <f t="shared" ca="1" si="87"/>
        <v/>
      </c>
      <c r="M501" s="22" t="str">
        <f t="shared" ca="1" si="87"/>
        <v/>
      </c>
      <c r="N501" s="22" t="str">
        <f t="shared" ca="1" si="87"/>
        <v/>
      </c>
      <c r="O501" s="22" t="str">
        <f t="shared" ca="1" si="87"/>
        <v/>
      </c>
      <c r="P501" s="23"/>
      <c r="Q501" s="23"/>
      <c r="R501" s="23"/>
      <c r="S501" s="23"/>
      <c r="T501" s="23"/>
      <c r="U501" s="23"/>
      <c r="V501" s="23"/>
      <c r="W501" s="23"/>
      <c r="X501" s="23"/>
      <c r="Y501" s="23"/>
      <c r="Z501" s="23"/>
    </row>
    <row r="502" spans="1:26" x14ac:dyDescent="0.55000000000000004">
      <c r="A502" s="6" t="str">
        <f t="shared" ca="1" si="83"/>
        <v/>
      </c>
      <c r="B502" s="22" t="str">
        <f t="shared" ca="1" si="86"/>
        <v/>
      </c>
      <c r="C502" s="22" t="str">
        <f t="shared" ca="1" si="86"/>
        <v/>
      </c>
      <c r="D502" s="22" t="str">
        <f t="shared" ca="1" si="86"/>
        <v/>
      </c>
      <c r="E502" s="22" t="str">
        <f t="shared" ca="1" si="80"/>
        <v/>
      </c>
      <c r="F502" s="22" t="str">
        <f t="shared" ca="1" si="81"/>
        <v/>
      </c>
      <c r="G502" s="22" t="str">
        <f t="shared" ca="1" si="82"/>
        <v/>
      </c>
      <c r="H502" s="22" t="str">
        <f t="shared" ca="1" si="87"/>
        <v/>
      </c>
      <c r="I502" s="22" t="str">
        <f t="shared" ca="1" si="87"/>
        <v/>
      </c>
      <c r="J502" s="22" t="str">
        <f t="shared" ca="1" si="87"/>
        <v/>
      </c>
      <c r="K502" s="22" t="str">
        <f t="shared" ca="1" si="87"/>
        <v/>
      </c>
      <c r="L502" s="22" t="str">
        <f t="shared" ca="1" si="87"/>
        <v/>
      </c>
      <c r="M502" s="22" t="str">
        <f t="shared" ca="1" si="87"/>
        <v/>
      </c>
      <c r="N502" s="22" t="str">
        <f t="shared" ca="1" si="87"/>
        <v/>
      </c>
      <c r="O502" s="22" t="str">
        <f t="shared" ca="1" si="87"/>
        <v/>
      </c>
      <c r="P502" s="23"/>
      <c r="Q502" s="23"/>
      <c r="R502" s="23"/>
      <c r="S502" s="23"/>
      <c r="T502" s="23"/>
      <c r="U502" s="23"/>
      <c r="V502" s="23"/>
      <c r="W502" s="23"/>
      <c r="X502" s="23"/>
      <c r="Y502" s="23"/>
      <c r="Z502" s="23"/>
    </row>
    <row r="503" spans="1:26" x14ac:dyDescent="0.55000000000000004">
      <c r="A503" s="6" t="str">
        <f t="shared" ca="1" si="83"/>
        <v/>
      </c>
      <c r="B503" s="22" t="str">
        <f t="shared" ca="1" si="86"/>
        <v/>
      </c>
      <c r="C503" s="22" t="str">
        <f t="shared" ca="1" si="86"/>
        <v/>
      </c>
      <c r="D503" s="22" t="str">
        <f t="shared" ca="1" si="86"/>
        <v/>
      </c>
      <c r="E503" s="22" t="str">
        <f t="shared" ca="1" si="80"/>
        <v/>
      </c>
      <c r="F503" s="22" t="str">
        <f t="shared" ca="1" si="81"/>
        <v/>
      </c>
      <c r="G503" s="22" t="str">
        <f t="shared" ca="1" si="82"/>
        <v/>
      </c>
      <c r="H503" s="22" t="str">
        <f t="shared" ca="1" si="87"/>
        <v/>
      </c>
      <c r="I503" s="22" t="str">
        <f t="shared" ca="1" si="87"/>
        <v/>
      </c>
      <c r="J503" s="22" t="str">
        <f t="shared" ca="1" si="87"/>
        <v/>
      </c>
      <c r="K503" s="22" t="str">
        <f t="shared" ca="1" si="87"/>
        <v/>
      </c>
      <c r="L503" s="22" t="str">
        <f t="shared" ca="1" si="87"/>
        <v/>
      </c>
      <c r="M503" s="22" t="str">
        <f t="shared" ca="1" si="87"/>
        <v/>
      </c>
      <c r="N503" s="22" t="str">
        <f t="shared" ca="1" si="87"/>
        <v/>
      </c>
      <c r="O503" s="22" t="str">
        <f t="shared" ca="1" si="87"/>
        <v/>
      </c>
      <c r="P503" s="23"/>
      <c r="Q503" s="23"/>
      <c r="R503" s="23"/>
      <c r="S503" s="23"/>
      <c r="T503" s="23"/>
      <c r="U503" s="23"/>
      <c r="V503" s="23"/>
      <c r="W503" s="23"/>
      <c r="X503" s="23"/>
      <c r="Y503" s="23"/>
      <c r="Z503" s="23"/>
    </row>
    <row r="504" spans="1:26" x14ac:dyDescent="0.55000000000000004">
      <c r="A504" s="6" t="str">
        <f t="shared" ca="1" si="83"/>
        <v/>
      </c>
      <c r="B504" s="22" t="str">
        <f t="shared" ca="1" si="86"/>
        <v/>
      </c>
      <c r="C504" s="22" t="str">
        <f t="shared" ca="1" si="86"/>
        <v/>
      </c>
      <c r="D504" s="22" t="str">
        <f t="shared" ca="1" si="86"/>
        <v/>
      </c>
      <c r="E504" s="22" t="str">
        <f t="shared" ca="1" si="80"/>
        <v/>
      </c>
      <c r="F504" s="22" t="str">
        <f t="shared" ca="1" si="81"/>
        <v/>
      </c>
      <c r="G504" s="22" t="str">
        <f t="shared" ca="1" si="82"/>
        <v/>
      </c>
      <c r="H504" s="22" t="str">
        <f t="shared" ca="1" si="87"/>
        <v/>
      </c>
      <c r="I504" s="22" t="str">
        <f t="shared" ca="1" si="87"/>
        <v/>
      </c>
      <c r="J504" s="22" t="str">
        <f t="shared" ca="1" si="87"/>
        <v/>
      </c>
      <c r="K504" s="22" t="str">
        <f t="shared" ca="1" si="87"/>
        <v/>
      </c>
      <c r="L504" s="22" t="str">
        <f t="shared" ca="1" si="87"/>
        <v/>
      </c>
      <c r="M504" s="22" t="str">
        <f t="shared" ca="1" si="87"/>
        <v/>
      </c>
      <c r="N504" s="22" t="str">
        <f t="shared" ca="1" si="87"/>
        <v/>
      </c>
      <c r="O504" s="22" t="str">
        <f t="shared" ca="1" si="87"/>
        <v/>
      </c>
      <c r="P504" s="23"/>
      <c r="Q504" s="23"/>
      <c r="R504" s="23"/>
      <c r="S504" s="23"/>
      <c r="T504" s="23"/>
      <c r="U504" s="23"/>
      <c r="V504" s="23"/>
      <c r="W504" s="23"/>
      <c r="X504" s="23"/>
      <c r="Y504" s="23"/>
      <c r="Z504" s="23"/>
    </row>
    <row r="505" spans="1:26" x14ac:dyDescent="0.55000000000000004">
      <c r="A505" s="6" t="str">
        <f t="shared" ca="1" si="83"/>
        <v/>
      </c>
      <c r="B505" s="22" t="str">
        <f t="shared" ca="1" si="86"/>
        <v/>
      </c>
      <c r="C505" s="22" t="str">
        <f t="shared" ca="1" si="86"/>
        <v/>
      </c>
      <c r="D505" s="22" t="str">
        <f t="shared" ca="1" si="86"/>
        <v/>
      </c>
      <c r="E505" s="22" t="str">
        <f t="shared" ca="1" si="80"/>
        <v/>
      </c>
      <c r="F505" s="22" t="str">
        <f t="shared" ca="1" si="81"/>
        <v/>
      </c>
      <c r="G505" s="22" t="str">
        <f t="shared" ca="1" si="82"/>
        <v/>
      </c>
      <c r="H505" s="22" t="str">
        <f t="shared" ca="1" si="87"/>
        <v/>
      </c>
      <c r="I505" s="22" t="str">
        <f t="shared" ca="1" si="87"/>
        <v/>
      </c>
      <c r="J505" s="22" t="str">
        <f t="shared" ca="1" si="87"/>
        <v/>
      </c>
      <c r="K505" s="22" t="str">
        <f t="shared" ca="1" si="87"/>
        <v/>
      </c>
      <c r="L505" s="22" t="str">
        <f t="shared" ca="1" si="87"/>
        <v/>
      </c>
      <c r="M505" s="22" t="str">
        <f t="shared" ca="1" si="87"/>
        <v/>
      </c>
      <c r="N505" s="22" t="str">
        <f t="shared" ca="1" si="87"/>
        <v/>
      </c>
      <c r="O505" s="22" t="str">
        <f t="shared" ca="1" si="87"/>
        <v/>
      </c>
      <c r="P505" s="23"/>
      <c r="Q505" s="23"/>
      <c r="R505" s="23"/>
      <c r="S505" s="23"/>
      <c r="T505" s="23"/>
      <c r="U505" s="23"/>
      <c r="V505" s="23"/>
      <c r="W505" s="23"/>
      <c r="X505" s="23"/>
      <c r="Y505" s="23"/>
      <c r="Z505" s="23"/>
    </row>
    <row r="506" spans="1:26" x14ac:dyDescent="0.55000000000000004">
      <c r="A506" s="6" t="str">
        <f t="shared" ca="1" si="83"/>
        <v/>
      </c>
      <c r="B506" s="22" t="str">
        <f t="shared" ca="1" si="86"/>
        <v/>
      </c>
      <c r="C506" s="22" t="str">
        <f t="shared" ca="1" si="86"/>
        <v/>
      </c>
      <c r="D506" s="22" t="str">
        <f t="shared" ca="1" si="86"/>
        <v/>
      </c>
      <c r="E506" s="22" t="str">
        <f t="shared" ca="1" si="80"/>
        <v/>
      </c>
      <c r="F506" s="22" t="str">
        <f t="shared" ca="1" si="81"/>
        <v/>
      </c>
      <c r="G506" s="22" t="str">
        <f t="shared" ca="1" si="82"/>
        <v/>
      </c>
      <c r="H506" s="22" t="str">
        <f t="shared" ca="1" si="87"/>
        <v/>
      </c>
      <c r="I506" s="22" t="str">
        <f t="shared" ca="1" si="87"/>
        <v/>
      </c>
      <c r="J506" s="22" t="str">
        <f t="shared" ca="1" si="87"/>
        <v/>
      </c>
      <c r="K506" s="22" t="str">
        <f t="shared" ca="1" si="87"/>
        <v/>
      </c>
      <c r="L506" s="22" t="str">
        <f t="shared" ca="1" si="87"/>
        <v/>
      </c>
      <c r="M506" s="22" t="str">
        <f t="shared" ca="1" si="87"/>
        <v/>
      </c>
      <c r="N506" s="22" t="str">
        <f t="shared" ca="1" si="87"/>
        <v/>
      </c>
      <c r="O506" s="22" t="str">
        <f t="shared" ca="1" si="87"/>
        <v/>
      </c>
      <c r="P506" s="23"/>
      <c r="Q506" s="23"/>
      <c r="R506" s="23"/>
      <c r="S506" s="23"/>
      <c r="T506" s="23"/>
      <c r="U506" s="23"/>
      <c r="V506" s="23"/>
      <c r="W506" s="23"/>
      <c r="X506" s="23"/>
      <c r="Y506" s="23"/>
      <c r="Z506" s="23"/>
    </row>
    <row r="507" spans="1:26" x14ac:dyDescent="0.55000000000000004">
      <c r="A507" s="6" t="str">
        <f t="shared" ca="1" si="83"/>
        <v/>
      </c>
      <c r="B507" s="22" t="str">
        <f t="shared" ca="1" si="86"/>
        <v/>
      </c>
      <c r="C507" s="22" t="str">
        <f t="shared" ca="1" si="86"/>
        <v/>
      </c>
      <c r="D507" s="22" t="str">
        <f t="shared" ca="1" si="86"/>
        <v/>
      </c>
      <c r="E507" s="22" t="str">
        <f t="shared" ca="1" si="80"/>
        <v/>
      </c>
      <c r="F507" s="22" t="str">
        <f t="shared" ca="1" si="81"/>
        <v/>
      </c>
      <c r="G507" s="22" t="str">
        <f t="shared" ca="1" si="82"/>
        <v/>
      </c>
      <c r="H507" s="22" t="str">
        <f t="shared" ca="1" si="87"/>
        <v/>
      </c>
      <c r="I507" s="22" t="str">
        <f t="shared" ca="1" si="87"/>
        <v/>
      </c>
      <c r="J507" s="22" t="str">
        <f t="shared" ca="1" si="87"/>
        <v/>
      </c>
      <c r="K507" s="22" t="str">
        <f t="shared" ca="1" si="87"/>
        <v/>
      </c>
      <c r="L507" s="22" t="str">
        <f t="shared" ca="1" si="87"/>
        <v/>
      </c>
      <c r="M507" s="22" t="str">
        <f t="shared" ca="1" si="87"/>
        <v/>
      </c>
      <c r="N507" s="22" t="str">
        <f t="shared" ca="1" si="87"/>
        <v/>
      </c>
      <c r="O507" s="22" t="str">
        <f t="shared" ca="1" si="87"/>
        <v/>
      </c>
      <c r="P507" s="23"/>
      <c r="Q507" s="23"/>
      <c r="R507" s="23"/>
      <c r="S507" s="23"/>
      <c r="T507" s="23"/>
      <c r="U507" s="23"/>
      <c r="V507" s="23"/>
      <c r="W507" s="23"/>
      <c r="X507" s="23"/>
      <c r="Y507" s="23"/>
      <c r="Z507" s="23"/>
    </row>
    <row r="508" spans="1:26" x14ac:dyDescent="0.55000000000000004">
      <c r="A508" s="6" t="str">
        <f t="shared" ca="1" si="83"/>
        <v/>
      </c>
      <c r="B508" s="22" t="str">
        <f t="shared" ref="B508:D527" ca="1" si="88">IF($A508="","",IF(ISERROR(IF(ISERROR(INDEX(FredRatesData_AllData,MATCH($A508-(MAX(0,WEEKDAY($A508,2)-5)),FredRatesData_Dates,0),MATCH(B$6,FredRatesData_IDs,0),1)/B$5),INDEX(FredRatesData_AllData,MATCH($A508-(MAX(0,WEEKDAY($A508,2)-5))-3,FredRatesData_Dates,0),MATCH(B$6,FredRatesData_IDs,0),1)/B$5,INDEX(FredRatesData_AllData,MATCH($A508-(MAX(0,WEEKDAY($A508,2)-5)),FredRatesData_Dates,0),MATCH(B$6,FredRatesData_IDs,0),1)/B$5)),"",IF(ISERROR(INDEX(FredRatesData_AllData,MATCH($A508-(MAX(0,WEEKDAY($A508,2)-5)),FredRatesData_Dates,0),MATCH(B$6,FredRatesData_IDs,0),1)/B$5),INDEX(FredRatesData_AllData,MATCH($A508-(MAX(0,WEEKDAY($A508,2)-5))-3,FredRatesData_Dates,0),MATCH(B$6,FredRatesData_IDs,0),1)/B$5,INDEX(FredRatesData_AllData,MATCH($A508-(MAX(0,WEEKDAY($A508,2)-5)),FredRatesData_Dates,0),MATCH(B$6,FredRatesData_IDs,0),1)/B$5)))</f>
        <v/>
      </c>
      <c r="C508" s="22" t="str">
        <f t="shared" ca="1" si="88"/>
        <v/>
      </c>
      <c r="D508" s="22" t="str">
        <f t="shared" ca="1" si="88"/>
        <v/>
      </c>
      <c r="E508" s="22" t="str">
        <f t="shared" ca="1" si="80"/>
        <v/>
      </c>
      <c r="F508" s="22" t="str">
        <f t="shared" ca="1" si="81"/>
        <v/>
      </c>
      <c r="G508" s="22" t="str">
        <f t="shared" ca="1" si="82"/>
        <v/>
      </c>
      <c r="H508" s="22" t="str">
        <f t="shared" ref="H508:O527" ca="1" si="89">IF($A508="","",IF(ISERROR(IF(ISERROR(INDEX(FredRatesData_AllData,MATCH($A508-(MAX(0,WEEKDAY($A508,2)-5)),FredRatesData_Dates,0),MATCH(H$6,FredRatesData_IDs,0),1)/H$5),INDEX(FredRatesData_AllData,MATCH($A508-(MAX(0,WEEKDAY($A508,2)-5))-3,FredRatesData_Dates,0),MATCH(H$6,FredRatesData_IDs,0),1)/H$5,INDEX(FredRatesData_AllData,MATCH($A508-(MAX(0,WEEKDAY($A508,2)-5)),FredRatesData_Dates,0),MATCH(H$6,FredRatesData_IDs,0),1)/H$5)),"",IF(ISERROR(INDEX(FredRatesData_AllData,MATCH($A508-(MAX(0,WEEKDAY($A508,2)-5)),FredRatesData_Dates,0),MATCH(H$6,FredRatesData_IDs,0),1)/H$5),INDEX(FredRatesData_AllData,MATCH($A508-(MAX(0,WEEKDAY($A508,2)-5))-3,FredRatesData_Dates,0),MATCH(H$6,FredRatesData_IDs,0),1)/H$5,INDEX(FredRatesData_AllData,MATCH($A508-(MAX(0,WEEKDAY($A508,2)-5)),FredRatesData_Dates,0),MATCH(H$6,FredRatesData_IDs,0),1)/H$5)))</f>
        <v/>
      </c>
      <c r="I508" s="22" t="str">
        <f t="shared" ca="1" si="89"/>
        <v/>
      </c>
      <c r="J508" s="22" t="str">
        <f t="shared" ca="1" si="89"/>
        <v/>
      </c>
      <c r="K508" s="22" t="str">
        <f t="shared" ca="1" si="89"/>
        <v/>
      </c>
      <c r="L508" s="22" t="str">
        <f t="shared" ca="1" si="89"/>
        <v/>
      </c>
      <c r="M508" s="22" t="str">
        <f t="shared" ca="1" si="89"/>
        <v/>
      </c>
      <c r="N508" s="22" t="str">
        <f t="shared" ca="1" si="89"/>
        <v/>
      </c>
      <c r="O508" s="22" t="str">
        <f t="shared" ca="1" si="89"/>
        <v/>
      </c>
      <c r="P508" s="23"/>
      <c r="Q508" s="23"/>
      <c r="R508" s="23"/>
      <c r="S508" s="23"/>
      <c r="T508" s="23"/>
      <c r="U508" s="23"/>
      <c r="V508" s="23"/>
      <c r="W508" s="23"/>
      <c r="X508" s="23"/>
      <c r="Y508" s="23"/>
      <c r="Z508" s="23"/>
    </row>
    <row r="509" spans="1:26" x14ac:dyDescent="0.55000000000000004">
      <c r="A509" s="6" t="str">
        <f t="shared" ca="1" si="83"/>
        <v/>
      </c>
      <c r="B509" s="22" t="str">
        <f t="shared" ca="1" si="88"/>
        <v/>
      </c>
      <c r="C509" s="22" t="str">
        <f t="shared" ca="1" si="88"/>
        <v/>
      </c>
      <c r="D509" s="22" t="str">
        <f t="shared" ca="1" si="88"/>
        <v/>
      </c>
      <c r="E509" s="22" t="str">
        <f t="shared" ca="1" si="80"/>
        <v/>
      </c>
      <c r="F509" s="22" t="str">
        <f t="shared" ca="1" si="81"/>
        <v/>
      </c>
      <c r="G509" s="22" t="str">
        <f t="shared" ca="1" si="82"/>
        <v/>
      </c>
      <c r="H509" s="22" t="str">
        <f t="shared" ca="1" si="89"/>
        <v/>
      </c>
      <c r="I509" s="22" t="str">
        <f t="shared" ca="1" si="89"/>
        <v/>
      </c>
      <c r="J509" s="22" t="str">
        <f t="shared" ca="1" si="89"/>
        <v/>
      </c>
      <c r="K509" s="22" t="str">
        <f t="shared" ca="1" si="89"/>
        <v/>
      </c>
      <c r="L509" s="22" t="str">
        <f t="shared" ca="1" si="89"/>
        <v/>
      </c>
      <c r="M509" s="22" t="str">
        <f t="shared" ca="1" si="89"/>
        <v/>
      </c>
      <c r="N509" s="22" t="str">
        <f t="shared" ca="1" si="89"/>
        <v/>
      </c>
      <c r="O509" s="22" t="str">
        <f t="shared" ca="1" si="89"/>
        <v/>
      </c>
      <c r="P509" s="23"/>
      <c r="Q509" s="23"/>
      <c r="R509" s="23"/>
      <c r="S509" s="23"/>
      <c r="T509" s="23"/>
      <c r="U509" s="23"/>
      <c r="V509" s="23"/>
      <c r="W509" s="23"/>
      <c r="X509" s="23"/>
      <c r="Y509" s="23"/>
      <c r="Z509" s="23"/>
    </row>
    <row r="510" spans="1:26" x14ac:dyDescent="0.55000000000000004">
      <c r="A510" s="6" t="str">
        <f t="shared" ca="1" si="83"/>
        <v/>
      </c>
      <c r="B510" s="22" t="str">
        <f t="shared" ca="1" si="88"/>
        <v/>
      </c>
      <c r="C510" s="22" t="str">
        <f t="shared" ca="1" si="88"/>
        <v/>
      </c>
      <c r="D510" s="22" t="str">
        <f t="shared" ca="1" si="88"/>
        <v/>
      </c>
      <c r="E510" s="22" t="str">
        <f t="shared" ca="1" si="80"/>
        <v/>
      </c>
      <c r="F510" s="22" t="str">
        <f t="shared" ca="1" si="81"/>
        <v/>
      </c>
      <c r="G510" s="22" t="str">
        <f t="shared" ca="1" si="82"/>
        <v/>
      </c>
      <c r="H510" s="22" t="str">
        <f t="shared" ca="1" si="89"/>
        <v/>
      </c>
      <c r="I510" s="22" t="str">
        <f t="shared" ca="1" si="89"/>
        <v/>
      </c>
      <c r="J510" s="22" t="str">
        <f t="shared" ca="1" si="89"/>
        <v/>
      </c>
      <c r="K510" s="22" t="str">
        <f t="shared" ca="1" si="89"/>
        <v/>
      </c>
      <c r="L510" s="22" t="str">
        <f t="shared" ca="1" si="89"/>
        <v/>
      </c>
      <c r="M510" s="22" t="str">
        <f t="shared" ca="1" si="89"/>
        <v/>
      </c>
      <c r="N510" s="22" t="str">
        <f t="shared" ca="1" si="89"/>
        <v/>
      </c>
      <c r="O510" s="22" t="str">
        <f t="shared" ca="1" si="89"/>
        <v/>
      </c>
      <c r="P510" s="23"/>
      <c r="Q510" s="23"/>
      <c r="R510" s="23"/>
      <c r="S510" s="23"/>
      <c r="T510" s="23"/>
      <c r="U510" s="23"/>
      <c r="V510" s="23"/>
      <c r="W510" s="23"/>
      <c r="X510" s="23"/>
      <c r="Y510" s="23"/>
      <c r="Z510" s="23"/>
    </row>
    <row r="511" spans="1:26" x14ac:dyDescent="0.55000000000000004">
      <c r="A511" s="6" t="str">
        <f t="shared" ca="1" si="83"/>
        <v/>
      </c>
      <c r="B511" s="22" t="str">
        <f t="shared" ca="1" si="88"/>
        <v/>
      </c>
      <c r="C511" s="22" t="str">
        <f t="shared" ca="1" si="88"/>
        <v/>
      </c>
      <c r="D511" s="22" t="str">
        <f t="shared" ca="1" si="88"/>
        <v/>
      </c>
      <c r="E511" s="22" t="str">
        <f t="shared" ca="1" si="80"/>
        <v/>
      </c>
      <c r="F511" s="22" t="str">
        <f t="shared" ca="1" si="81"/>
        <v/>
      </c>
      <c r="G511" s="22" t="str">
        <f t="shared" ca="1" si="82"/>
        <v/>
      </c>
      <c r="H511" s="22" t="str">
        <f t="shared" ca="1" si="89"/>
        <v/>
      </c>
      <c r="I511" s="22" t="str">
        <f t="shared" ca="1" si="89"/>
        <v/>
      </c>
      <c r="J511" s="22" t="str">
        <f t="shared" ca="1" si="89"/>
        <v/>
      </c>
      <c r="K511" s="22" t="str">
        <f t="shared" ca="1" si="89"/>
        <v/>
      </c>
      <c r="L511" s="22" t="str">
        <f t="shared" ca="1" si="89"/>
        <v/>
      </c>
      <c r="M511" s="22" t="str">
        <f t="shared" ca="1" si="89"/>
        <v/>
      </c>
      <c r="N511" s="22" t="str">
        <f t="shared" ca="1" si="89"/>
        <v/>
      </c>
      <c r="O511" s="22" t="str">
        <f t="shared" ca="1" si="89"/>
        <v/>
      </c>
      <c r="P511" s="23"/>
      <c r="Q511" s="23"/>
      <c r="R511" s="23"/>
      <c r="S511" s="23"/>
      <c r="T511" s="23"/>
      <c r="U511" s="23"/>
      <c r="V511" s="23"/>
      <c r="W511" s="23"/>
      <c r="X511" s="23"/>
      <c r="Y511" s="23"/>
      <c r="Z511" s="23"/>
    </row>
    <row r="512" spans="1:26" x14ac:dyDescent="0.55000000000000004">
      <c r="A512" s="6" t="str">
        <f t="shared" ca="1" si="83"/>
        <v/>
      </c>
      <c r="B512" s="22" t="str">
        <f t="shared" ca="1" si="88"/>
        <v/>
      </c>
      <c r="C512" s="22" t="str">
        <f t="shared" ca="1" si="88"/>
        <v/>
      </c>
      <c r="D512" s="22" t="str">
        <f t="shared" ca="1" si="88"/>
        <v/>
      </c>
      <c r="E512" s="22" t="str">
        <f t="shared" ca="1" si="80"/>
        <v/>
      </c>
      <c r="F512" s="22" t="str">
        <f t="shared" ca="1" si="81"/>
        <v/>
      </c>
      <c r="G512" s="22" t="str">
        <f t="shared" ca="1" si="82"/>
        <v/>
      </c>
      <c r="H512" s="22" t="str">
        <f t="shared" ca="1" si="89"/>
        <v/>
      </c>
      <c r="I512" s="22" t="str">
        <f t="shared" ca="1" si="89"/>
        <v/>
      </c>
      <c r="J512" s="22" t="str">
        <f t="shared" ca="1" si="89"/>
        <v/>
      </c>
      <c r="K512" s="22" t="str">
        <f t="shared" ca="1" si="89"/>
        <v/>
      </c>
      <c r="L512" s="22" t="str">
        <f t="shared" ca="1" si="89"/>
        <v/>
      </c>
      <c r="M512" s="22" t="str">
        <f t="shared" ca="1" si="89"/>
        <v/>
      </c>
      <c r="N512" s="22" t="str">
        <f t="shared" ca="1" si="89"/>
        <v/>
      </c>
      <c r="O512" s="22" t="str">
        <f t="shared" ca="1" si="89"/>
        <v/>
      </c>
      <c r="P512" s="23"/>
      <c r="Q512" s="23"/>
      <c r="R512" s="23"/>
      <c r="S512" s="23"/>
      <c r="T512" s="23"/>
      <c r="U512" s="23"/>
      <c r="V512" s="23"/>
      <c r="W512" s="23"/>
      <c r="X512" s="23"/>
      <c r="Y512" s="23"/>
      <c r="Z512" s="23"/>
    </row>
    <row r="513" spans="1:26" x14ac:dyDescent="0.55000000000000004">
      <c r="A513" s="6" t="str">
        <f t="shared" ca="1" si="83"/>
        <v/>
      </c>
      <c r="B513" s="22" t="str">
        <f t="shared" ca="1" si="88"/>
        <v/>
      </c>
      <c r="C513" s="22" t="str">
        <f t="shared" ca="1" si="88"/>
        <v/>
      </c>
      <c r="D513" s="22" t="str">
        <f t="shared" ca="1" si="88"/>
        <v/>
      </c>
      <c r="E513" s="22" t="str">
        <f t="shared" ca="1" si="80"/>
        <v/>
      </c>
      <c r="F513" s="22" t="str">
        <f t="shared" ca="1" si="81"/>
        <v/>
      </c>
      <c r="G513" s="22" t="str">
        <f t="shared" ca="1" si="82"/>
        <v/>
      </c>
      <c r="H513" s="22" t="str">
        <f t="shared" ca="1" si="89"/>
        <v/>
      </c>
      <c r="I513" s="22" t="str">
        <f t="shared" ca="1" si="89"/>
        <v/>
      </c>
      <c r="J513" s="22" t="str">
        <f t="shared" ca="1" si="89"/>
        <v/>
      </c>
      <c r="K513" s="22" t="str">
        <f t="shared" ca="1" si="89"/>
        <v/>
      </c>
      <c r="L513" s="22" t="str">
        <f t="shared" ca="1" si="89"/>
        <v/>
      </c>
      <c r="M513" s="22" t="str">
        <f t="shared" ca="1" si="89"/>
        <v/>
      </c>
      <c r="N513" s="22" t="str">
        <f t="shared" ca="1" si="89"/>
        <v/>
      </c>
      <c r="O513" s="22" t="str">
        <f t="shared" ca="1" si="89"/>
        <v/>
      </c>
      <c r="P513" s="23"/>
      <c r="Q513" s="23"/>
      <c r="R513" s="23"/>
      <c r="S513" s="23"/>
      <c r="T513" s="23"/>
      <c r="U513" s="23"/>
      <c r="V513" s="23"/>
      <c r="W513" s="23"/>
      <c r="X513" s="23"/>
      <c r="Y513" s="23"/>
      <c r="Z513" s="23"/>
    </row>
    <row r="514" spans="1:26" x14ac:dyDescent="0.55000000000000004">
      <c r="A514" s="6" t="str">
        <f t="shared" ca="1" si="83"/>
        <v/>
      </c>
      <c r="B514" s="22" t="str">
        <f t="shared" ca="1" si="88"/>
        <v/>
      </c>
      <c r="C514" s="22" t="str">
        <f t="shared" ca="1" si="88"/>
        <v/>
      </c>
      <c r="D514" s="22" t="str">
        <f t="shared" ca="1" si="88"/>
        <v/>
      </c>
      <c r="E514" s="22" t="str">
        <f t="shared" ca="1" si="80"/>
        <v/>
      </c>
      <c r="F514" s="22" t="str">
        <f t="shared" ca="1" si="81"/>
        <v/>
      </c>
      <c r="G514" s="22" t="str">
        <f t="shared" ca="1" si="82"/>
        <v/>
      </c>
      <c r="H514" s="22" t="str">
        <f t="shared" ca="1" si="89"/>
        <v/>
      </c>
      <c r="I514" s="22" t="str">
        <f t="shared" ca="1" si="89"/>
        <v/>
      </c>
      <c r="J514" s="22" t="str">
        <f t="shared" ca="1" si="89"/>
        <v/>
      </c>
      <c r="K514" s="22" t="str">
        <f t="shared" ca="1" si="89"/>
        <v/>
      </c>
      <c r="L514" s="22" t="str">
        <f t="shared" ca="1" si="89"/>
        <v/>
      </c>
      <c r="M514" s="22" t="str">
        <f t="shared" ca="1" si="89"/>
        <v/>
      </c>
      <c r="N514" s="22" t="str">
        <f t="shared" ca="1" si="89"/>
        <v/>
      </c>
      <c r="O514" s="22" t="str">
        <f t="shared" ca="1" si="89"/>
        <v/>
      </c>
      <c r="P514" s="23"/>
      <c r="Q514" s="23"/>
      <c r="R514" s="23"/>
      <c r="S514" s="23"/>
      <c r="T514" s="23"/>
      <c r="U514" s="23"/>
      <c r="V514" s="23"/>
      <c r="W514" s="23"/>
      <c r="X514" s="23"/>
      <c r="Y514" s="23"/>
      <c r="Z514" s="23"/>
    </row>
    <row r="515" spans="1:26" x14ac:dyDescent="0.55000000000000004">
      <c r="A515" s="6" t="str">
        <f t="shared" ca="1" si="83"/>
        <v/>
      </c>
      <c r="B515" s="22" t="str">
        <f t="shared" ca="1" si="88"/>
        <v/>
      </c>
      <c r="C515" s="22" t="str">
        <f t="shared" ca="1" si="88"/>
        <v/>
      </c>
      <c r="D515" s="22" t="str">
        <f t="shared" ca="1" si="88"/>
        <v/>
      </c>
      <c r="E515" s="22" t="str">
        <f t="shared" ca="1" si="80"/>
        <v/>
      </c>
      <c r="F515" s="22" t="str">
        <f t="shared" ca="1" si="81"/>
        <v/>
      </c>
      <c r="G515" s="22" t="str">
        <f t="shared" ca="1" si="82"/>
        <v/>
      </c>
      <c r="H515" s="22" t="str">
        <f t="shared" ca="1" si="89"/>
        <v/>
      </c>
      <c r="I515" s="22" t="str">
        <f t="shared" ca="1" si="89"/>
        <v/>
      </c>
      <c r="J515" s="22" t="str">
        <f t="shared" ca="1" si="89"/>
        <v/>
      </c>
      <c r="K515" s="22" t="str">
        <f t="shared" ca="1" si="89"/>
        <v/>
      </c>
      <c r="L515" s="22" t="str">
        <f t="shared" ca="1" si="89"/>
        <v/>
      </c>
      <c r="M515" s="22" t="str">
        <f t="shared" ca="1" si="89"/>
        <v/>
      </c>
      <c r="N515" s="22" t="str">
        <f t="shared" ca="1" si="89"/>
        <v/>
      </c>
      <c r="O515" s="22" t="str">
        <f t="shared" ca="1" si="89"/>
        <v/>
      </c>
      <c r="P515" s="23"/>
      <c r="Q515" s="23"/>
      <c r="R515" s="23"/>
      <c r="S515" s="23"/>
      <c r="T515" s="23"/>
      <c r="U515" s="23"/>
      <c r="V515" s="23"/>
      <c r="W515" s="23"/>
      <c r="X515" s="23"/>
      <c r="Y515" s="23"/>
      <c r="Z515" s="23"/>
    </row>
    <row r="516" spans="1:26" x14ac:dyDescent="0.55000000000000004">
      <c r="A516" s="6" t="str">
        <f t="shared" ca="1" si="83"/>
        <v/>
      </c>
      <c r="B516" s="22" t="str">
        <f t="shared" ca="1" si="88"/>
        <v/>
      </c>
      <c r="C516" s="22" t="str">
        <f t="shared" ca="1" si="88"/>
        <v/>
      </c>
      <c r="D516" s="22" t="str">
        <f t="shared" ca="1" si="88"/>
        <v/>
      </c>
      <c r="E516" s="22" t="str">
        <f t="shared" ca="1" si="80"/>
        <v/>
      </c>
      <c r="F516" s="22" t="str">
        <f t="shared" ca="1" si="81"/>
        <v/>
      </c>
      <c r="G516" s="22" t="str">
        <f t="shared" ca="1" si="82"/>
        <v/>
      </c>
      <c r="H516" s="22" t="str">
        <f t="shared" ca="1" si="89"/>
        <v/>
      </c>
      <c r="I516" s="22" t="str">
        <f t="shared" ca="1" si="89"/>
        <v/>
      </c>
      <c r="J516" s="22" t="str">
        <f t="shared" ca="1" si="89"/>
        <v/>
      </c>
      <c r="K516" s="22" t="str">
        <f t="shared" ca="1" si="89"/>
        <v/>
      </c>
      <c r="L516" s="22" t="str">
        <f t="shared" ca="1" si="89"/>
        <v/>
      </c>
      <c r="M516" s="22" t="str">
        <f t="shared" ca="1" si="89"/>
        <v/>
      </c>
      <c r="N516" s="22" t="str">
        <f t="shared" ca="1" si="89"/>
        <v/>
      </c>
      <c r="O516" s="22" t="str">
        <f t="shared" ca="1" si="89"/>
        <v/>
      </c>
      <c r="P516" s="23"/>
      <c r="Q516" s="23"/>
      <c r="R516" s="23"/>
      <c r="S516" s="23"/>
      <c r="T516" s="23"/>
      <c r="U516" s="23"/>
      <c r="V516" s="23"/>
      <c r="W516" s="23"/>
      <c r="X516" s="23"/>
      <c r="Y516" s="23"/>
      <c r="Z516" s="23"/>
    </row>
    <row r="517" spans="1:26" x14ac:dyDescent="0.55000000000000004">
      <c r="A517" s="6" t="str">
        <f t="shared" ca="1" si="83"/>
        <v/>
      </c>
      <c r="B517" s="22" t="str">
        <f t="shared" ca="1" si="88"/>
        <v/>
      </c>
      <c r="C517" s="22" t="str">
        <f t="shared" ca="1" si="88"/>
        <v/>
      </c>
      <c r="D517" s="22" t="str">
        <f t="shared" ca="1" si="88"/>
        <v/>
      </c>
      <c r="E517" s="22" t="str">
        <f t="shared" ca="1" si="80"/>
        <v/>
      </c>
      <c r="F517" s="22" t="str">
        <f t="shared" ca="1" si="81"/>
        <v/>
      </c>
      <c r="G517" s="22" t="str">
        <f t="shared" ca="1" si="82"/>
        <v/>
      </c>
      <c r="H517" s="22" t="str">
        <f t="shared" ca="1" si="89"/>
        <v/>
      </c>
      <c r="I517" s="22" t="str">
        <f t="shared" ca="1" si="89"/>
        <v/>
      </c>
      <c r="J517" s="22" t="str">
        <f t="shared" ca="1" si="89"/>
        <v/>
      </c>
      <c r="K517" s="22" t="str">
        <f t="shared" ca="1" si="89"/>
        <v/>
      </c>
      <c r="L517" s="22" t="str">
        <f t="shared" ca="1" si="89"/>
        <v/>
      </c>
      <c r="M517" s="22" t="str">
        <f t="shared" ca="1" si="89"/>
        <v/>
      </c>
      <c r="N517" s="22" t="str">
        <f t="shared" ca="1" si="89"/>
        <v/>
      </c>
      <c r="O517" s="22" t="str">
        <f t="shared" ca="1" si="89"/>
        <v/>
      </c>
      <c r="P517" s="23"/>
      <c r="Q517" s="23"/>
      <c r="R517" s="23"/>
      <c r="S517" s="23"/>
      <c r="T517" s="23"/>
      <c r="U517" s="23"/>
      <c r="V517" s="23"/>
      <c r="W517" s="23"/>
      <c r="X517" s="23"/>
      <c r="Y517" s="23"/>
      <c r="Z517" s="23"/>
    </row>
    <row r="518" spans="1:26" x14ac:dyDescent="0.55000000000000004">
      <c r="A518" s="6" t="str">
        <f t="shared" ca="1" si="83"/>
        <v/>
      </c>
      <c r="B518" s="22" t="str">
        <f t="shared" ca="1" si="88"/>
        <v/>
      </c>
      <c r="C518" s="22" t="str">
        <f t="shared" ca="1" si="88"/>
        <v/>
      </c>
      <c r="D518" s="22" t="str">
        <f t="shared" ca="1" si="88"/>
        <v/>
      </c>
      <c r="E518" s="22" t="str">
        <f t="shared" ca="1" si="80"/>
        <v/>
      </c>
      <c r="F518" s="22" t="str">
        <f t="shared" ca="1" si="81"/>
        <v/>
      </c>
      <c r="G518" s="22" t="str">
        <f t="shared" ca="1" si="82"/>
        <v/>
      </c>
      <c r="H518" s="22" t="str">
        <f t="shared" ca="1" si="89"/>
        <v/>
      </c>
      <c r="I518" s="22" t="str">
        <f t="shared" ca="1" si="89"/>
        <v/>
      </c>
      <c r="J518" s="22" t="str">
        <f t="shared" ca="1" si="89"/>
        <v/>
      </c>
      <c r="K518" s="22" t="str">
        <f t="shared" ca="1" si="89"/>
        <v/>
      </c>
      <c r="L518" s="22" t="str">
        <f t="shared" ca="1" si="89"/>
        <v/>
      </c>
      <c r="M518" s="22" t="str">
        <f t="shared" ca="1" si="89"/>
        <v/>
      </c>
      <c r="N518" s="22" t="str">
        <f t="shared" ca="1" si="89"/>
        <v/>
      </c>
      <c r="O518" s="22" t="str">
        <f t="shared" ca="1" si="89"/>
        <v/>
      </c>
      <c r="P518" s="23"/>
      <c r="Q518" s="23"/>
      <c r="R518" s="23"/>
      <c r="S518" s="23"/>
      <c r="T518" s="23"/>
      <c r="U518" s="23"/>
      <c r="V518" s="23"/>
      <c r="W518" s="23"/>
      <c r="X518" s="23"/>
      <c r="Y518" s="23"/>
      <c r="Z518" s="23"/>
    </row>
    <row r="519" spans="1:26" x14ac:dyDescent="0.55000000000000004">
      <c r="A519" s="6" t="str">
        <f t="shared" ca="1" si="83"/>
        <v/>
      </c>
      <c r="B519" s="22" t="str">
        <f t="shared" ca="1" si="88"/>
        <v/>
      </c>
      <c r="C519" s="22" t="str">
        <f t="shared" ca="1" si="88"/>
        <v/>
      </c>
      <c r="D519" s="22" t="str">
        <f t="shared" ca="1" si="88"/>
        <v/>
      </c>
      <c r="E519" s="22" t="str">
        <f t="shared" ca="1" si="80"/>
        <v/>
      </c>
      <c r="F519" s="22" t="str">
        <f t="shared" ca="1" si="81"/>
        <v/>
      </c>
      <c r="G519" s="22" t="str">
        <f t="shared" ca="1" si="82"/>
        <v/>
      </c>
      <c r="H519" s="22" t="str">
        <f t="shared" ca="1" si="89"/>
        <v/>
      </c>
      <c r="I519" s="22" t="str">
        <f t="shared" ca="1" si="89"/>
        <v/>
      </c>
      <c r="J519" s="22" t="str">
        <f t="shared" ca="1" si="89"/>
        <v/>
      </c>
      <c r="K519" s="22" t="str">
        <f t="shared" ca="1" si="89"/>
        <v/>
      </c>
      <c r="L519" s="22" t="str">
        <f t="shared" ca="1" si="89"/>
        <v/>
      </c>
      <c r="M519" s="22" t="str">
        <f t="shared" ca="1" si="89"/>
        <v/>
      </c>
      <c r="N519" s="22" t="str">
        <f t="shared" ca="1" si="89"/>
        <v/>
      </c>
      <c r="O519" s="22" t="str">
        <f t="shared" ca="1" si="89"/>
        <v/>
      </c>
      <c r="P519" s="23"/>
      <c r="Q519" s="23"/>
      <c r="R519" s="23"/>
      <c r="S519" s="23"/>
      <c r="T519" s="23"/>
      <c r="U519" s="23"/>
      <c r="V519" s="23"/>
      <c r="W519" s="23"/>
      <c r="X519" s="23"/>
      <c r="Y519" s="23"/>
      <c r="Z519" s="23"/>
    </row>
    <row r="520" spans="1:26" x14ac:dyDescent="0.55000000000000004">
      <c r="A520" s="6" t="str">
        <f t="shared" ca="1" si="83"/>
        <v/>
      </c>
      <c r="B520" s="22" t="str">
        <f t="shared" ca="1" si="88"/>
        <v/>
      </c>
      <c r="C520" s="22" t="str">
        <f t="shared" ca="1" si="88"/>
        <v/>
      </c>
      <c r="D520" s="22" t="str">
        <f t="shared" ca="1" si="88"/>
        <v/>
      </c>
      <c r="E520" s="22" t="str">
        <f t="shared" ref="E520:E583" ca="1" si="90">IF(OR($A520="",ISERROR(INDEX(FredEcon_AllData,MATCH($A520,FredEcon_EndDates,0),MATCH(E$6,FredEcon_IDs,0),1)/E$5)),"",INDEX(FredEcon_AllData,MATCH($A520,FredEcon_EndDates,0),MATCH(E$6,FredEcon_IDs,0),1)/E$5)</f>
        <v/>
      </c>
      <c r="F520" s="22" t="str">
        <f t="shared" ref="F520:F583" ca="1" si="91">IF(OR($A520="",ISERROR(INDEX(FredCPI_YoY,MATCH($A520,FredCPI_EndDates,0),1))),"",INDEX(FredCPI_YoY,MATCH($A520,FredCPI_EndDates,0),1))</f>
        <v/>
      </c>
      <c r="G520" s="22" t="str">
        <f t="shared" ref="G520:G583" ca="1" si="92">IF($A520="","",IF(ISERROR(INDEX(FredGDP_QoQSAAR,MATCH($A520,FredGDP_EndDates,0),1)),"",INDEX(FredGDP_QoQSAAR,MATCH($A520,FredGDP_EndDates,0),1)))</f>
        <v/>
      </c>
      <c r="H520" s="22" t="str">
        <f t="shared" ca="1" si="89"/>
        <v/>
      </c>
      <c r="I520" s="22" t="str">
        <f t="shared" ca="1" si="89"/>
        <v/>
      </c>
      <c r="J520" s="22" t="str">
        <f t="shared" ca="1" si="89"/>
        <v/>
      </c>
      <c r="K520" s="22" t="str">
        <f t="shared" ca="1" si="89"/>
        <v/>
      </c>
      <c r="L520" s="22" t="str">
        <f t="shared" ca="1" si="89"/>
        <v/>
      </c>
      <c r="M520" s="22" t="str">
        <f t="shared" ca="1" si="89"/>
        <v/>
      </c>
      <c r="N520" s="22" t="str">
        <f t="shared" ca="1" si="89"/>
        <v/>
      </c>
      <c r="O520" s="22" t="str">
        <f t="shared" ca="1" si="89"/>
        <v/>
      </c>
      <c r="P520" s="23"/>
      <c r="Q520" s="23"/>
      <c r="R520" s="23"/>
      <c r="S520" s="23"/>
      <c r="T520" s="23"/>
      <c r="U520" s="23"/>
      <c r="V520" s="23"/>
      <c r="W520" s="23"/>
      <c r="X520" s="23"/>
      <c r="Y520" s="23"/>
      <c r="Z520" s="23"/>
    </row>
    <row r="521" spans="1:26" x14ac:dyDescent="0.55000000000000004">
      <c r="A521" s="6" t="str">
        <f t="shared" ref="A521:A584" ca="1" si="93">IF(A520="","",IF(ISERROR(DataMatrixFrequency/1),IF(EOMONTH(A520,1)&lt;=DataMatrixEndDate,EOMONTH(A520,1),""),IF((A520+DataMatrixFrequency)&lt;=DataMatrixEndDate,A520+DataMatrixFrequency,"")))</f>
        <v/>
      </c>
      <c r="B521" s="22" t="str">
        <f t="shared" ca="1" si="88"/>
        <v/>
      </c>
      <c r="C521" s="22" t="str">
        <f t="shared" ca="1" si="88"/>
        <v/>
      </c>
      <c r="D521" s="22" t="str">
        <f t="shared" ca="1" si="88"/>
        <v/>
      </c>
      <c r="E521" s="22" t="str">
        <f t="shared" ca="1" si="90"/>
        <v/>
      </c>
      <c r="F521" s="22" t="str">
        <f t="shared" ca="1" si="91"/>
        <v/>
      </c>
      <c r="G521" s="22" t="str">
        <f t="shared" ca="1" si="92"/>
        <v/>
      </c>
      <c r="H521" s="22" t="str">
        <f t="shared" ca="1" si="89"/>
        <v/>
      </c>
      <c r="I521" s="22" t="str">
        <f t="shared" ca="1" si="89"/>
        <v/>
      </c>
      <c r="J521" s="22" t="str">
        <f t="shared" ca="1" si="89"/>
        <v/>
      </c>
      <c r="K521" s="22" t="str">
        <f t="shared" ca="1" si="89"/>
        <v/>
      </c>
      <c r="L521" s="22" t="str">
        <f t="shared" ca="1" si="89"/>
        <v/>
      </c>
      <c r="M521" s="22" t="str">
        <f t="shared" ca="1" si="89"/>
        <v/>
      </c>
      <c r="N521" s="22" t="str">
        <f t="shared" ca="1" si="89"/>
        <v/>
      </c>
      <c r="O521" s="22" t="str">
        <f t="shared" ca="1" si="89"/>
        <v/>
      </c>
      <c r="P521" s="23"/>
      <c r="Q521" s="23"/>
      <c r="R521" s="23"/>
      <c r="S521" s="23"/>
      <c r="T521" s="23"/>
      <c r="U521" s="23"/>
      <c r="V521" s="23"/>
      <c r="W521" s="23"/>
      <c r="X521" s="23"/>
      <c r="Y521" s="23"/>
      <c r="Z521" s="23"/>
    </row>
    <row r="522" spans="1:26" x14ac:dyDescent="0.55000000000000004">
      <c r="A522" s="6" t="str">
        <f t="shared" ca="1" si="93"/>
        <v/>
      </c>
      <c r="B522" s="22" t="str">
        <f t="shared" ca="1" si="88"/>
        <v/>
      </c>
      <c r="C522" s="22" t="str">
        <f t="shared" ca="1" si="88"/>
        <v/>
      </c>
      <c r="D522" s="22" t="str">
        <f t="shared" ca="1" si="88"/>
        <v/>
      </c>
      <c r="E522" s="22" t="str">
        <f t="shared" ca="1" si="90"/>
        <v/>
      </c>
      <c r="F522" s="22" t="str">
        <f t="shared" ca="1" si="91"/>
        <v/>
      </c>
      <c r="G522" s="22" t="str">
        <f t="shared" ca="1" si="92"/>
        <v/>
      </c>
      <c r="H522" s="22" t="str">
        <f t="shared" ca="1" si="89"/>
        <v/>
      </c>
      <c r="I522" s="22" t="str">
        <f t="shared" ca="1" si="89"/>
        <v/>
      </c>
      <c r="J522" s="22" t="str">
        <f t="shared" ca="1" si="89"/>
        <v/>
      </c>
      <c r="K522" s="22" t="str">
        <f t="shared" ca="1" si="89"/>
        <v/>
      </c>
      <c r="L522" s="22" t="str">
        <f t="shared" ca="1" si="89"/>
        <v/>
      </c>
      <c r="M522" s="22" t="str">
        <f t="shared" ca="1" si="89"/>
        <v/>
      </c>
      <c r="N522" s="22" t="str">
        <f t="shared" ca="1" si="89"/>
        <v/>
      </c>
      <c r="O522" s="22" t="str">
        <f t="shared" ca="1" si="89"/>
        <v/>
      </c>
      <c r="P522" s="23"/>
      <c r="Q522" s="23"/>
      <c r="R522" s="23"/>
      <c r="S522" s="23"/>
      <c r="T522" s="23"/>
      <c r="U522" s="23"/>
      <c r="V522" s="23"/>
      <c r="W522" s="23"/>
      <c r="X522" s="23"/>
      <c r="Y522" s="23"/>
      <c r="Z522" s="23"/>
    </row>
    <row r="523" spans="1:26" x14ac:dyDescent="0.55000000000000004">
      <c r="A523" s="6" t="str">
        <f t="shared" ca="1" si="93"/>
        <v/>
      </c>
      <c r="B523" s="22" t="str">
        <f t="shared" ca="1" si="88"/>
        <v/>
      </c>
      <c r="C523" s="22" t="str">
        <f t="shared" ca="1" si="88"/>
        <v/>
      </c>
      <c r="D523" s="22" t="str">
        <f t="shared" ca="1" si="88"/>
        <v/>
      </c>
      <c r="E523" s="22" t="str">
        <f t="shared" ca="1" si="90"/>
        <v/>
      </c>
      <c r="F523" s="22" t="str">
        <f t="shared" ca="1" si="91"/>
        <v/>
      </c>
      <c r="G523" s="22" t="str">
        <f t="shared" ca="1" si="92"/>
        <v/>
      </c>
      <c r="H523" s="22" t="str">
        <f t="shared" ca="1" si="89"/>
        <v/>
      </c>
      <c r="I523" s="22" t="str">
        <f t="shared" ca="1" si="89"/>
        <v/>
      </c>
      <c r="J523" s="22" t="str">
        <f t="shared" ca="1" si="89"/>
        <v/>
      </c>
      <c r="K523" s="22" t="str">
        <f t="shared" ca="1" si="89"/>
        <v/>
      </c>
      <c r="L523" s="22" t="str">
        <f t="shared" ca="1" si="89"/>
        <v/>
      </c>
      <c r="M523" s="22" t="str">
        <f t="shared" ca="1" si="89"/>
        <v/>
      </c>
      <c r="N523" s="22" t="str">
        <f t="shared" ca="1" si="89"/>
        <v/>
      </c>
      <c r="O523" s="22" t="str">
        <f t="shared" ca="1" si="89"/>
        <v/>
      </c>
      <c r="P523" s="23"/>
      <c r="Q523" s="23"/>
      <c r="R523" s="23"/>
      <c r="S523" s="23"/>
      <c r="T523" s="23"/>
      <c r="U523" s="23"/>
      <c r="V523" s="23"/>
      <c r="W523" s="23"/>
      <c r="X523" s="23"/>
      <c r="Y523" s="23"/>
      <c r="Z523" s="23"/>
    </row>
    <row r="524" spans="1:26" x14ac:dyDescent="0.55000000000000004">
      <c r="A524" s="6" t="str">
        <f t="shared" ca="1" si="93"/>
        <v/>
      </c>
      <c r="B524" s="22" t="str">
        <f t="shared" ca="1" si="88"/>
        <v/>
      </c>
      <c r="C524" s="22" t="str">
        <f t="shared" ca="1" si="88"/>
        <v/>
      </c>
      <c r="D524" s="22" t="str">
        <f t="shared" ca="1" si="88"/>
        <v/>
      </c>
      <c r="E524" s="22" t="str">
        <f t="shared" ca="1" si="90"/>
        <v/>
      </c>
      <c r="F524" s="22" t="str">
        <f t="shared" ca="1" si="91"/>
        <v/>
      </c>
      <c r="G524" s="22" t="str">
        <f t="shared" ca="1" si="92"/>
        <v/>
      </c>
      <c r="H524" s="22" t="str">
        <f t="shared" ca="1" si="89"/>
        <v/>
      </c>
      <c r="I524" s="22" t="str">
        <f t="shared" ca="1" si="89"/>
        <v/>
      </c>
      <c r="J524" s="22" t="str">
        <f t="shared" ca="1" si="89"/>
        <v/>
      </c>
      <c r="K524" s="22" t="str">
        <f t="shared" ca="1" si="89"/>
        <v/>
      </c>
      <c r="L524" s="22" t="str">
        <f t="shared" ca="1" si="89"/>
        <v/>
      </c>
      <c r="M524" s="22" t="str">
        <f t="shared" ca="1" si="89"/>
        <v/>
      </c>
      <c r="N524" s="22" t="str">
        <f t="shared" ca="1" si="89"/>
        <v/>
      </c>
      <c r="O524" s="22" t="str">
        <f t="shared" ca="1" si="89"/>
        <v/>
      </c>
      <c r="P524" s="23"/>
      <c r="Q524" s="23"/>
      <c r="R524" s="23"/>
      <c r="S524" s="23"/>
      <c r="T524" s="23"/>
      <c r="U524" s="23"/>
      <c r="V524" s="23"/>
      <c r="W524" s="23"/>
      <c r="X524" s="23"/>
      <c r="Y524" s="23"/>
      <c r="Z524" s="23"/>
    </row>
    <row r="525" spans="1:26" x14ac:dyDescent="0.55000000000000004">
      <c r="A525" s="6" t="str">
        <f t="shared" ca="1" si="93"/>
        <v/>
      </c>
      <c r="B525" s="22" t="str">
        <f t="shared" ca="1" si="88"/>
        <v/>
      </c>
      <c r="C525" s="22" t="str">
        <f t="shared" ca="1" si="88"/>
        <v/>
      </c>
      <c r="D525" s="22" t="str">
        <f t="shared" ca="1" si="88"/>
        <v/>
      </c>
      <c r="E525" s="22" t="str">
        <f t="shared" ca="1" si="90"/>
        <v/>
      </c>
      <c r="F525" s="22" t="str">
        <f t="shared" ca="1" si="91"/>
        <v/>
      </c>
      <c r="G525" s="22" t="str">
        <f t="shared" ca="1" si="92"/>
        <v/>
      </c>
      <c r="H525" s="22" t="str">
        <f t="shared" ca="1" si="89"/>
        <v/>
      </c>
      <c r="I525" s="22" t="str">
        <f t="shared" ca="1" si="89"/>
        <v/>
      </c>
      <c r="J525" s="22" t="str">
        <f t="shared" ca="1" si="89"/>
        <v/>
      </c>
      <c r="K525" s="22" t="str">
        <f t="shared" ca="1" si="89"/>
        <v/>
      </c>
      <c r="L525" s="22" t="str">
        <f t="shared" ca="1" si="89"/>
        <v/>
      </c>
      <c r="M525" s="22" t="str">
        <f t="shared" ca="1" si="89"/>
        <v/>
      </c>
      <c r="N525" s="22" t="str">
        <f t="shared" ca="1" si="89"/>
        <v/>
      </c>
      <c r="O525" s="22" t="str">
        <f t="shared" ca="1" si="89"/>
        <v/>
      </c>
      <c r="P525" s="23"/>
      <c r="Q525" s="23"/>
      <c r="R525" s="23"/>
      <c r="S525" s="23"/>
      <c r="T525" s="23"/>
      <c r="U525" s="23"/>
      <c r="V525" s="23"/>
      <c r="W525" s="23"/>
      <c r="X525" s="23"/>
      <c r="Y525" s="23"/>
      <c r="Z525" s="23"/>
    </row>
    <row r="526" spans="1:26" x14ac:dyDescent="0.55000000000000004">
      <c r="A526" s="6" t="str">
        <f t="shared" ca="1" si="93"/>
        <v/>
      </c>
      <c r="B526" s="22" t="str">
        <f t="shared" ca="1" si="88"/>
        <v/>
      </c>
      <c r="C526" s="22" t="str">
        <f t="shared" ca="1" si="88"/>
        <v/>
      </c>
      <c r="D526" s="22" t="str">
        <f t="shared" ca="1" si="88"/>
        <v/>
      </c>
      <c r="E526" s="22" t="str">
        <f t="shared" ca="1" si="90"/>
        <v/>
      </c>
      <c r="F526" s="22" t="str">
        <f t="shared" ca="1" si="91"/>
        <v/>
      </c>
      <c r="G526" s="22" t="str">
        <f t="shared" ca="1" si="92"/>
        <v/>
      </c>
      <c r="H526" s="22" t="str">
        <f t="shared" ca="1" si="89"/>
        <v/>
      </c>
      <c r="I526" s="22" t="str">
        <f t="shared" ca="1" si="89"/>
        <v/>
      </c>
      <c r="J526" s="22" t="str">
        <f t="shared" ca="1" si="89"/>
        <v/>
      </c>
      <c r="K526" s="22" t="str">
        <f t="shared" ca="1" si="89"/>
        <v/>
      </c>
      <c r="L526" s="22" t="str">
        <f t="shared" ca="1" si="89"/>
        <v/>
      </c>
      <c r="M526" s="22" t="str">
        <f t="shared" ca="1" si="89"/>
        <v/>
      </c>
      <c r="N526" s="22" t="str">
        <f t="shared" ca="1" si="89"/>
        <v/>
      </c>
      <c r="O526" s="22" t="str">
        <f t="shared" ca="1" si="89"/>
        <v/>
      </c>
      <c r="P526" s="23"/>
      <c r="Q526" s="23"/>
      <c r="R526" s="23"/>
      <c r="S526" s="23"/>
      <c r="T526" s="23"/>
      <c r="U526" s="23"/>
      <c r="V526" s="23"/>
      <c r="W526" s="23"/>
      <c r="X526" s="23"/>
      <c r="Y526" s="23"/>
      <c r="Z526" s="23"/>
    </row>
    <row r="527" spans="1:26" x14ac:dyDescent="0.55000000000000004">
      <c r="A527" s="6" t="str">
        <f t="shared" ca="1" si="93"/>
        <v/>
      </c>
      <c r="B527" s="22" t="str">
        <f t="shared" ca="1" si="88"/>
        <v/>
      </c>
      <c r="C527" s="22" t="str">
        <f t="shared" ca="1" si="88"/>
        <v/>
      </c>
      <c r="D527" s="22" t="str">
        <f t="shared" ca="1" si="88"/>
        <v/>
      </c>
      <c r="E527" s="22" t="str">
        <f t="shared" ca="1" si="90"/>
        <v/>
      </c>
      <c r="F527" s="22" t="str">
        <f t="shared" ca="1" si="91"/>
        <v/>
      </c>
      <c r="G527" s="22" t="str">
        <f t="shared" ca="1" si="92"/>
        <v/>
      </c>
      <c r="H527" s="22" t="str">
        <f t="shared" ca="1" si="89"/>
        <v/>
      </c>
      <c r="I527" s="22" t="str">
        <f t="shared" ca="1" si="89"/>
        <v/>
      </c>
      <c r="J527" s="22" t="str">
        <f t="shared" ca="1" si="89"/>
        <v/>
      </c>
      <c r="K527" s="22" t="str">
        <f t="shared" ca="1" si="89"/>
        <v/>
      </c>
      <c r="L527" s="22" t="str">
        <f t="shared" ca="1" si="89"/>
        <v/>
      </c>
      <c r="M527" s="22" t="str">
        <f t="shared" ca="1" si="89"/>
        <v/>
      </c>
      <c r="N527" s="22" t="str">
        <f t="shared" ca="1" si="89"/>
        <v/>
      </c>
      <c r="O527" s="22" t="str">
        <f t="shared" ca="1" si="89"/>
        <v/>
      </c>
      <c r="P527" s="23"/>
      <c r="Q527" s="23"/>
      <c r="R527" s="23"/>
      <c r="S527" s="23"/>
      <c r="T527" s="23"/>
      <c r="U527" s="23"/>
      <c r="V527" s="23"/>
      <c r="W527" s="23"/>
      <c r="X527" s="23"/>
      <c r="Y527" s="23"/>
      <c r="Z527" s="23"/>
    </row>
    <row r="528" spans="1:26" x14ac:dyDescent="0.55000000000000004">
      <c r="A528" s="6" t="str">
        <f t="shared" ca="1" si="93"/>
        <v/>
      </c>
      <c r="B528" s="22" t="str">
        <f t="shared" ref="B528:D547" ca="1" si="94">IF($A528="","",IF(ISERROR(IF(ISERROR(INDEX(FredRatesData_AllData,MATCH($A528-(MAX(0,WEEKDAY($A528,2)-5)),FredRatesData_Dates,0),MATCH(B$6,FredRatesData_IDs,0),1)/B$5),INDEX(FredRatesData_AllData,MATCH($A528-(MAX(0,WEEKDAY($A528,2)-5))-3,FredRatesData_Dates,0),MATCH(B$6,FredRatesData_IDs,0),1)/B$5,INDEX(FredRatesData_AllData,MATCH($A528-(MAX(0,WEEKDAY($A528,2)-5)),FredRatesData_Dates,0),MATCH(B$6,FredRatesData_IDs,0),1)/B$5)),"",IF(ISERROR(INDEX(FredRatesData_AllData,MATCH($A528-(MAX(0,WEEKDAY($A528,2)-5)),FredRatesData_Dates,0),MATCH(B$6,FredRatesData_IDs,0),1)/B$5),INDEX(FredRatesData_AllData,MATCH($A528-(MAX(0,WEEKDAY($A528,2)-5))-3,FredRatesData_Dates,0),MATCH(B$6,FredRatesData_IDs,0),1)/B$5,INDEX(FredRatesData_AllData,MATCH($A528-(MAX(0,WEEKDAY($A528,2)-5)),FredRatesData_Dates,0),MATCH(B$6,FredRatesData_IDs,0),1)/B$5)))</f>
        <v/>
      </c>
      <c r="C528" s="22" t="str">
        <f t="shared" ca="1" si="94"/>
        <v/>
      </c>
      <c r="D528" s="22" t="str">
        <f t="shared" ca="1" si="94"/>
        <v/>
      </c>
      <c r="E528" s="22" t="str">
        <f t="shared" ca="1" si="90"/>
        <v/>
      </c>
      <c r="F528" s="22" t="str">
        <f t="shared" ca="1" si="91"/>
        <v/>
      </c>
      <c r="G528" s="22" t="str">
        <f t="shared" ca="1" si="92"/>
        <v/>
      </c>
      <c r="H528" s="22" t="str">
        <f t="shared" ref="H528:O547" ca="1" si="95">IF($A528="","",IF(ISERROR(IF(ISERROR(INDEX(FredRatesData_AllData,MATCH($A528-(MAX(0,WEEKDAY($A528,2)-5)),FredRatesData_Dates,0),MATCH(H$6,FredRatesData_IDs,0),1)/H$5),INDEX(FredRatesData_AllData,MATCH($A528-(MAX(0,WEEKDAY($A528,2)-5))-3,FredRatesData_Dates,0),MATCH(H$6,FredRatesData_IDs,0),1)/H$5,INDEX(FredRatesData_AllData,MATCH($A528-(MAX(0,WEEKDAY($A528,2)-5)),FredRatesData_Dates,0),MATCH(H$6,FredRatesData_IDs,0),1)/H$5)),"",IF(ISERROR(INDEX(FredRatesData_AllData,MATCH($A528-(MAX(0,WEEKDAY($A528,2)-5)),FredRatesData_Dates,0),MATCH(H$6,FredRatesData_IDs,0),1)/H$5),INDEX(FredRatesData_AllData,MATCH($A528-(MAX(0,WEEKDAY($A528,2)-5))-3,FredRatesData_Dates,0),MATCH(H$6,FredRatesData_IDs,0),1)/H$5,INDEX(FredRatesData_AllData,MATCH($A528-(MAX(0,WEEKDAY($A528,2)-5)),FredRatesData_Dates,0),MATCH(H$6,FredRatesData_IDs,0),1)/H$5)))</f>
        <v/>
      </c>
      <c r="I528" s="22" t="str">
        <f t="shared" ca="1" si="95"/>
        <v/>
      </c>
      <c r="J528" s="22" t="str">
        <f t="shared" ca="1" si="95"/>
        <v/>
      </c>
      <c r="K528" s="22" t="str">
        <f t="shared" ca="1" si="95"/>
        <v/>
      </c>
      <c r="L528" s="22" t="str">
        <f t="shared" ca="1" si="95"/>
        <v/>
      </c>
      <c r="M528" s="22" t="str">
        <f t="shared" ca="1" si="95"/>
        <v/>
      </c>
      <c r="N528" s="22" t="str">
        <f t="shared" ca="1" si="95"/>
        <v/>
      </c>
      <c r="O528" s="22" t="str">
        <f t="shared" ca="1" si="95"/>
        <v/>
      </c>
      <c r="P528" s="23"/>
      <c r="Q528" s="23"/>
      <c r="R528" s="23"/>
      <c r="S528" s="23"/>
      <c r="T528" s="23"/>
      <c r="U528" s="23"/>
      <c r="V528" s="23"/>
      <c r="W528" s="23"/>
      <c r="X528" s="23"/>
      <c r="Y528" s="23"/>
      <c r="Z528" s="23"/>
    </row>
    <row r="529" spans="1:26" x14ac:dyDescent="0.55000000000000004">
      <c r="A529" s="6" t="str">
        <f t="shared" ca="1" si="93"/>
        <v/>
      </c>
      <c r="B529" s="22" t="str">
        <f t="shared" ca="1" si="94"/>
        <v/>
      </c>
      <c r="C529" s="22" t="str">
        <f t="shared" ca="1" si="94"/>
        <v/>
      </c>
      <c r="D529" s="22" t="str">
        <f t="shared" ca="1" si="94"/>
        <v/>
      </c>
      <c r="E529" s="22" t="str">
        <f t="shared" ca="1" si="90"/>
        <v/>
      </c>
      <c r="F529" s="22" t="str">
        <f t="shared" ca="1" si="91"/>
        <v/>
      </c>
      <c r="G529" s="22" t="str">
        <f t="shared" ca="1" si="92"/>
        <v/>
      </c>
      <c r="H529" s="22" t="str">
        <f t="shared" ca="1" si="95"/>
        <v/>
      </c>
      <c r="I529" s="22" t="str">
        <f t="shared" ca="1" si="95"/>
        <v/>
      </c>
      <c r="J529" s="22" t="str">
        <f t="shared" ca="1" si="95"/>
        <v/>
      </c>
      <c r="K529" s="22" t="str">
        <f t="shared" ca="1" si="95"/>
        <v/>
      </c>
      <c r="L529" s="22" t="str">
        <f t="shared" ca="1" si="95"/>
        <v/>
      </c>
      <c r="M529" s="22" t="str">
        <f t="shared" ca="1" si="95"/>
        <v/>
      </c>
      <c r="N529" s="22" t="str">
        <f t="shared" ca="1" si="95"/>
        <v/>
      </c>
      <c r="O529" s="22" t="str">
        <f t="shared" ca="1" si="95"/>
        <v/>
      </c>
      <c r="P529" s="23"/>
      <c r="Q529" s="23"/>
      <c r="R529" s="23"/>
      <c r="S529" s="23"/>
      <c r="T529" s="23"/>
      <c r="U529" s="23"/>
      <c r="V529" s="23"/>
      <c r="W529" s="23"/>
      <c r="X529" s="23"/>
      <c r="Y529" s="23"/>
      <c r="Z529" s="23"/>
    </row>
    <row r="530" spans="1:26" x14ac:dyDescent="0.55000000000000004">
      <c r="A530" s="6" t="str">
        <f t="shared" ca="1" si="93"/>
        <v/>
      </c>
      <c r="B530" s="22" t="str">
        <f t="shared" ca="1" si="94"/>
        <v/>
      </c>
      <c r="C530" s="22" t="str">
        <f t="shared" ca="1" si="94"/>
        <v/>
      </c>
      <c r="D530" s="22" t="str">
        <f t="shared" ca="1" si="94"/>
        <v/>
      </c>
      <c r="E530" s="22" t="str">
        <f t="shared" ca="1" si="90"/>
        <v/>
      </c>
      <c r="F530" s="22" t="str">
        <f t="shared" ca="1" si="91"/>
        <v/>
      </c>
      <c r="G530" s="22" t="str">
        <f t="shared" ca="1" si="92"/>
        <v/>
      </c>
      <c r="H530" s="22" t="str">
        <f t="shared" ca="1" si="95"/>
        <v/>
      </c>
      <c r="I530" s="22" t="str">
        <f t="shared" ca="1" si="95"/>
        <v/>
      </c>
      <c r="J530" s="22" t="str">
        <f t="shared" ca="1" si="95"/>
        <v/>
      </c>
      <c r="K530" s="22" t="str">
        <f t="shared" ca="1" si="95"/>
        <v/>
      </c>
      <c r="L530" s="22" t="str">
        <f t="shared" ca="1" si="95"/>
        <v/>
      </c>
      <c r="M530" s="22" t="str">
        <f t="shared" ca="1" si="95"/>
        <v/>
      </c>
      <c r="N530" s="22" t="str">
        <f t="shared" ca="1" si="95"/>
        <v/>
      </c>
      <c r="O530" s="22" t="str">
        <f t="shared" ca="1" si="95"/>
        <v/>
      </c>
      <c r="P530" s="23"/>
      <c r="Q530" s="23"/>
      <c r="R530" s="23"/>
      <c r="S530" s="23"/>
      <c r="T530" s="23"/>
      <c r="U530" s="23"/>
      <c r="V530" s="23"/>
      <c r="W530" s="23"/>
      <c r="X530" s="23"/>
      <c r="Y530" s="23"/>
      <c r="Z530" s="23"/>
    </row>
    <row r="531" spans="1:26" x14ac:dyDescent="0.55000000000000004">
      <c r="A531" s="6" t="str">
        <f t="shared" ca="1" si="93"/>
        <v/>
      </c>
      <c r="B531" s="22" t="str">
        <f t="shared" ca="1" si="94"/>
        <v/>
      </c>
      <c r="C531" s="22" t="str">
        <f t="shared" ca="1" si="94"/>
        <v/>
      </c>
      <c r="D531" s="22" t="str">
        <f t="shared" ca="1" si="94"/>
        <v/>
      </c>
      <c r="E531" s="22" t="str">
        <f t="shared" ca="1" si="90"/>
        <v/>
      </c>
      <c r="F531" s="22" t="str">
        <f t="shared" ca="1" si="91"/>
        <v/>
      </c>
      <c r="G531" s="22" t="str">
        <f t="shared" ca="1" si="92"/>
        <v/>
      </c>
      <c r="H531" s="22" t="str">
        <f t="shared" ca="1" si="95"/>
        <v/>
      </c>
      <c r="I531" s="22" t="str">
        <f t="shared" ca="1" si="95"/>
        <v/>
      </c>
      <c r="J531" s="22" t="str">
        <f t="shared" ca="1" si="95"/>
        <v/>
      </c>
      <c r="K531" s="22" t="str">
        <f t="shared" ca="1" si="95"/>
        <v/>
      </c>
      <c r="L531" s="22" t="str">
        <f t="shared" ca="1" si="95"/>
        <v/>
      </c>
      <c r="M531" s="22" t="str">
        <f t="shared" ca="1" si="95"/>
        <v/>
      </c>
      <c r="N531" s="22" t="str">
        <f t="shared" ca="1" si="95"/>
        <v/>
      </c>
      <c r="O531" s="22" t="str">
        <f t="shared" ca="1" si="95"/>
        <v/>
      </c>
      <c r="P531" s="23"/>
      <c r="Q531" s="23"/>
      <c r="R531" s="23"/>
      <c r="S531" s="23"/>
      <c r="T531" s="23"/>
      <c r="U531" s="23"/>
      <c r="V531" s="23"/>
      <c r="W531" s="23"/>
      <c r="X531" s="23"/>
      <c r="Y531" s="23"/>
      <c r="Z531" s="23"/>
    </row>
    <row r="532" spans="1:26" x14ac:dyDescent="0.55000000000000004">
      <c r="A532" s="6" t="str">
        <f t="shared" ca="1" si="93"/>
        <v/>
      </c>
      <c r="B532" s="22" t="str">
        <f t="shared" ca="1" si="94"/>
        <v/>
      </c>
      <c r="C532" s="22" t="str">
        <f t="shared" ca="1" si="94"/>
        <v/>
      </c>
      <c r="D532" s="22" t="str">
        <f t="shared" ca="1" si="94"/>
        <v/>
      </c>
      <c r="E532" s="22" t="str">
        <f t="shared" ca="1" si="90"/>
        <v/>
      </c>
      <c r="F532" s="22" t="str">
        <f t="shared" ca="1" si="91"/>
        <v/>
      </c>
      <c r="G532" s="22" t="str">
        <f t="shared" ca="1" si="92"/>
        <v/>
      </c>
      <c r="H532" s="22" t="str">
        <f t="shared" ca="1" si="95"/>
        <v/>
      </c>
      <c r="I532" s="22" t="str">
        <f t="shared" ca="1" si="95"/>
        <v/>
      </c>
      <c r="J532" s="22" t="str">
        <f t="shared" ca="1" si="95"/>
        <v/>
      </c>
      <c r="K532" s="22" t="str">
        <f t="shared" ca="1" si="95"/>
        <v/>
      </c>
      <c r="L532" s="22" t="str">
        <f t="shared" ca="1" si="95"/>
        <v/>
      </c>
      <c r="M532" s="22" t="str">
        <f t="shared" ca="1" si="95"/>
        <v/>
      </c>
      <c r="N532" s="22" t="str">
        <f t="shared" ca="1" si="95"/>
        <v/>
      </c>
      <c r="O532" s="22" t="str">
        <f t="shared" ca="1" si="95"/>
        <v/>
      </c>
      <c r="P532" s="23"/>
      <c r="Q532" s="23"/>
      <c r="R532" s="23"/>
      <c r="S532" s="23"/>
      <c r="T532" s="23"/>
      <c r="U532" s="23"/>
      <c r="V532" s="23"/>
      <c r="W532" s="23"/>
      <c r="X532" s="23"/>
      <c r="Y532" s="23"/>
      <c r="Z532" s="23"/>
    </row>
    <row r="533" spans="1:26" x14ac:dyDescent="0.55000000000000004">
      <c r="A533" s="6" t="str">
        <f t="shared" ca="1" si="93"/>
        <v/>
      </c>
      <c r="B533" s="22" t="str">
        <f t="shared" ca="1" si="94"/>
        <v/>
      </c>
      <c r="C533" s="22" t="str">
        <f t="shared" ca="1" si="94"/>
        <v/>
      </c>
      <c r="D533" s="22" t="str">
        <f t="shared" ca="1" si="94"/>
        <v/>
      </c>
      <c r="E533" s="22" t="str">
        <f t="shared" ca="1" si="90"/>
        <v/>
      </c>
      <c r="F533" s="22" t="str">
        <f t="shared" ca="1" si="91"/>
        <v/>
      </c>
      <c r="G533" s="22" t="str">
        <f t="shared" ca="1" si="92"/>
        <v/>
      </c>
      <c r="H533" s="22" t="str">
        <f t="shared" ca="1" si="95"/>
        <v/>
      </c>
      <c r="I533" s="22" t="str">
        <f t="shared" ca="1" si="95"/>
        <v/>
      </c>
      <c r="J533" s="22" t="str">
        <f t="shared" ca="1" si="95"/>
        <v/>
      </c>
      <c r="K533" s="22" t="str">
        <f t="shared" ca="1" si="95"/>
        <v/>
      </c>
      <c r="L533" s="22" t="str">
        <f t="shared" ca="1" si="95"/>
        <v/>
      </c>
      <c r="M533" s="22" t="str">
        <f t="shared" ca="1" si="95"/>
        <v/>
      </c>
      <c r="N533" s="22" t="str">
        <f t="shared" ca="1" si="95"/>
        <v/>
      </c>
      <c r="O533" s="22" t="str">
        <f t="shared" ca="1" si="95"/>
        <v/>
      </c>
      <c r="P533" s="23"/>
      <c r="Q533" s="23"/>
      <c r="R533" s="23"/>
      <c r="S533" s="23"/>
      <c r="T533" s="23"/>
      <c r="U533" s="23"/>
      <c r="V533" s="23"/>
      <c r="W533" s="23"/>
      <c r="X533" s="23"/>
      <c r="Y533" s="23"/>
      <c r="Z533" s="23"/>
    </row>
    <row r="534" spans="1:26" x14ac:dyDescent="0.55000000000000004">
      <c r="A534" s="6" t="str">
        <f t="shared" ca="1" si="93"/>
        <v/>
      </c>
      <c r="B534" s="22" t="str">
        <f t="shared" ca="1" si="94"/>
        <v/>
      </c>
      <c r="C534" s="22" t="str">
        <f t="shared" ca="1" si="94"/>
        <v/>
      </c>
      <c r="D534" s="22" t="str">
        <f t="shared" ca="1" si="94"/>
        <v/>
      </c>
      <c r="E534" s="22" t="str">
        <f t="shared" ca="1" si="90"/>
        <v/>
      </c>
      <c r="F534" s="22" t="str">
        <f t="shared" ca="1" si="91"/>
        <v/>
      </c>
      <c r="G534" s="22" t="str">
        <f t="shared" ca="1" si="92"/>
        <v/>
      </c>
      <c r="H534" s="22" t="str">
        <f t="shared" ca="1" si="95"/>
        <v/>
      </c>
      <c r="I534" s="22" t="str">
        <f t="shared" ca="1" si="95"/>
        <v/>
      </c>
      <c r="J534" s="22" t="str">
        <f t="shared" ca="1" si="95"/>
        <v/>
      </c>
      <c r="K534" s="22" t="str">
        <f t="shared" ca="1" si="95"/>
        <v/>
      </c>
      <c r="L534" s="22" t="str">
        <f t="shared" ca="1" si="95"/>
        <v/>
      </c>
      <c r="M534" s="22" t="str">
        <f t="shared" ca="1" si="95"/>
        <v/>
      </c>
      <c r="N534" s="22" t="str">
        <f t="shared" ca="1" si="95"/>
        <v/>
      </c>
      <c r="O534" s="22" t="str">
        <f t="shared" ca="1" si="95"/>
        <v/>
      </c>
      <c r="P534" s="23"/>
      <c r="Q534" s="23"/>
      <c r="R534" s="23"/>
      <c r="S534" s="23"/>
      <c r="T534" s="23"/>
      <c r="U534" s="23"/>
      <c r="V534" s="23"/>
      <c r="W534" s="23"/>
      <c r="X534" s="23"/>
      <c r="Y534" s="23"/>
      <c r="Z534" s="23"/>
    </row>
    <row r="535" spans="1:26" x14ac:dyDescent="0.55000000000000004">
      <c r="A535" s="6" t="str">
        <f t="shared" ca="1" si="93"/>
        <v/>
      </c>
      <c r="B535" s="22" t="str">
        <f t="shared" ca="1" si="94"/>
        <v/>
      </c>
      <c r="C535" s="22" t="str">
        <f t="shared" ca="1" si="94"/>
        <v/>
      </c>
      <c r="D535" s="22" t="str">
        <f t="shared" ca="1" si="94"/>
        <v/>
      </c>
      <c r="E535" s="22" t="str">
        <f t="shared" ca="1" si="90"/>
        <v/>
      </c>
      <c r="F535" s="22" t="str">
        <f t="shared" ca="1" si="91"/>
        <v/>
      </c>
      <c r="G535" s="22" t="str">
        <f t="shared" ca="1" si="92"/>
        <v/>
      </c>
      <c r="H535" s="22" t="str">
        <f t="shared" ca="1" si="95"/>
        <v/>
      </c>
      <c r="I535" s="22" t="str">
        <f t="shared" ca="1" si="95"/>
        <v/>
      </c>
      <c r="J535" s="22" t="str">
        <f t="shared" ca="1" si="95"/>
        <v/>
      </c>
      <c r="K535" s="22" t="str">
        <f t="shared" ca="1" si="95"/>
        <v/>
      </c>
      <c r="L535" s="22" t="str">
        <f t="shared" ca="1" si="95"/>
        <v/>
      </c>
      <c r="M535" s="22" t="str">
        <f t="shared" ca="1" si="95"/>
        <v/>
      </c>
      <c r="N535" s="22" t="str">
        <f t="shared" ca="1" si="95"/>
        <v/>
      </c>
      <c r="O535" s="22" t="str">
        <f t="shared" ca="1" si="95"/>
        <v/>
      </c>
      <c r="P535" s="23"/>
      <c r="Q535" s="23"/>
      <c r="R535" s="23"/>
      <c r="S535" s="23"/>
      <c r="T535" s="23"/>
      <c r="U535" s="23"/>
      <c r="V535" s="23"/>
      <c r="W535" s="23"/>
      <c r="X535" s="23"/>
      <c r="Y535" s="23"/>
      <c r="Z535" s="23"/>
    </row>
    <row r="536" spans="1:26" x14ac:dyDescent="0.55000000000000004">
      <c r="A536" s="6" t="str">
        <f t="shared" ca="1" si="93"/>
        <v/>
      </c>
      <c r="B536" s="22" t="str">
        <f t="shared" ca="1" si="94"/>
        <v/>
      </c>
      <c r="C536" s="22" t="str">
        <f t="shared" ca="1" si="94"/>
        <v/>
      </c>
      <c r="D536" s="22" t="str">
        <f t="shared" ca="1" si="94"/>
        <v/>
      </c>
      <c r="E536" s="22" t="str">
        <f t="shared" ca="1" si="90"/>
        <v/>
      </c>
      <c r="F536" s="22" t="str">
        <f t="shared" ca="1" si="91"/>
        <v/>
      </c>
      <c r="G536" s="22" t="str">
        <f t="shared" ca="1" si="92"/>
        <v/>
      </c>
      <c r="H536" s="22" t="str">
        <f t="shared" ca="1" si="95"/>
        <v/>
      </c>
      <c r="I536" s="22" t="str">
        <f t="shared" ca="1" si="95"/>
        <v/>
      </c>
      <c r="J536" s="22" t="str">
        <f t="shared" ca="1" si="95"/>
        <v/>
      </c>
      <c r="K536" s="22" t="str">
        <f t="shared" ca="1" si="95"/>
        <v/>
      </c>
      <c r="L536" s="22" t="str">
        <f t="shared" ca="1" si="95"/>
        <v/>
      </c>
      <c r="M536" s="22" t="str">
        <f t="shared" ca="1" si="95"/>
        <v/>
      </c>
      <c r="N536" s="22" t="str">
        <f t="shared" ca="1" si="95"/>
        <v/>
      </c>
      <c r="O536" s="22" t="str">
        <f t="shared" ca="1" si="95"/>
        <v/>
      </c>
      <c r="P536" s="23"/>
      <c r="Q536" s="23"/>
      <c r="R536" s="23"/>
      <c r="S536" s="23"/>
      <c r="T536" s="23"/>
      <c r="U536" s="23"/>
      <c r="V536" s="23"/>
      <c r="W536" s="23"/>
      <c r="X536" s="23"/>
      <c r="Y536" s="23"/>
      <c r="Z536" s="23"/>
    </row>
    <row r="537" spans="1:26" x14ac:dyDescent="0.55000000000000004">
      <c r="A537" s="6" t="str">
        <f t="shared" ca="1" si="93"/>
        <v/>
      </c>
      <c r="B537" s="22" t="str">
        <f t="shared" ca="1" si="94"/>
        <v/>
      </c>
      <c r="C537" s="22" t="str">
        <f t="shared" ca="1" si="94"/>
        <v/>
      </c>
      <c r="D537" s="22" t="str">
        <f t="shared" ca="1" si="94"/>
        <v/>
      </c>
      <c r="E537" s="22" t="str">
        <f t="shared" ca="1" si="90"/>
        <v/>
      </c>
      <c r="F537" s="22" t="str">
        <f t="shared" ca="1" si="91"/>
        <v/>
      </c>
      <c r="G537" s="22" t="str">
        <f t="shared" ca="1" si="92"/>
        <v/>
      </c>
      <c r="H537" s="22" t="str">
        <f t="shared" ca="1" si="95"/>
        <v/>
      </c>
      <c r="I537" s="22" t="str">
        <f t="shared" ca="1" si="95"/>
        <v/>
      </c>
      <c r="J537" s="22" t="str">
        <f t="shared" ca="1" si="95"/>
        <v/>
      </c>
      <c r="K537" s="22" t="str">
        <f t="shared" ca="1" si="95"/>
        <v/>
      </c>
      <c r="L537" s="22" t="str">
        <f t="shared" ca="1" si="95"/>
        <v/>
      </c>
      <c r="M537" s="22" t="str">
        <f t="shared" ca="1" si="95"/>
        <v/>
      </c>
      <c r="N537" s="22" t="str">
        <f t="shared" ca="1" si="95"/>
        <v/>
      </c>
      <c r="O537" s="22" t="str">
        <f t="shared" ca="1" si="95"/>
        <v/>
      </c>
      <c r="P537" s="23"/>
      <c r="Q537" s="23"/>
      <c r="R537" s="23"/>
      <c r="S537" s="23"/>
      <c r="T537" s="23"/>
      <c r="U537" s="23"/>
      <c r="V537" s="23"/>
      <c r="W537" s="23"/>
      <c r="X537" s="23"/>
      <c r="Y537" s="23"/>
      <c r="Z537" s="23"/>
    </row>
    <row r="538" spans="1:26" x14ac:dyDescent="0.55000000000000004">
      <c r="A538" s="6" t="str">
        <f t="shared" ca="1" si="93"/>
        <v/>
      </c>
      <c r="B538" s="22" t="str">
        <f t="shared" ca="1" si="94"/>
        <v/>
      </c>
      <c r="C538" s="22" t="str">
        <f t="shared" ca="1" si="94"/>
        <v/>
      </c>
      <c r="D538" s="22" t="str">
        <f t="shared" ca="1" si="94"/>
        <v/>
      </c>
      <c r="E538" s="22" t="str">
        <f t="shared" ca="1" si="90"/>
        <v/>
      </c>
      <c r="F538" s="22" t="str">
        <f t="shared" ca="1" si="91"/>
        <v/>
      </c>
      <c r="G538" s="22" t="str">
        <f t="shared" ca="1" si="92"/>
        <v/>
      </c>
      <c r="H538" s="22" t="str">
        <f t="shared" ca="1" si="95"/>
        <v/>
      </c>
      <c r="I538" s="22" t="str">
        <f t="shared" ca="1" si="95"/>
        <v/>
      </c>
      <c r="J538" s="22" t="str">
        <f t="shared" ca="1" si="95"/>
        <v/>
      </c>
      <c r="K538" s="22" t="str">
        <f t="shared" ca="1" si="95"/>
        <v/>
      </c>
      <c r="L538" s="22" t="str">
        <f t="shared" ca="1" si="95"/>
        <v/>
      </c>
      <c r="M538" s="22" t="str">
        <f t="shared" ca="1" si="95"/>
        <v/>
      </c>
      <c r="N538" s="22" t="str">
        <f t="shared" ca="1" si="95"/>
        <v/>
      </c>
      <c r="O538" s="22" t="str">
        <f t="shared" ca="1" si="95"/>
        <v/>
      </c>
      <c r="P538" s="23"/>
      <c r="Q538" s="23"/>
      <c r="R538" s="23"/>
      <c r="S538" s="23"/>
      <c r="T538" s="23"/>
      <c r="U538" s="23"/>
      <c r="V538" s="23"/>
      <c r="W538" s="23"/>
      <c r="X538" s="23"/>
      <c r="Y538" s="23"/>
      <c r="Z538" s="23"/>
    </row>
    <row r="539" spans="1:26" x14ac:dyDescent="0.55000000000000004">
      <c r="A539" s="6" t="str">
        <f t="shared" ca="1" si="93"/>
        <v/>
      </c>
      <c r="B539" s="22" t="str">
        <f t="shared" ca="1" si="94"/>
        <v/>
      </c>
      <c r="C539" s="22" t="str">
        <f t="shared" ca="1" si="94"/>
        <v/>
      </c>
      <c r="D539" s="22" t="str">
        <f t="shared" ca="1" si="94"/>
        <v/>
      </c>
      <c r="E539" s="22" t="str">
        <f t="shared" ca="1" si="90"/>
        <v/>
      </c>
      <c r="F539" s="22" t="str">
        <f t="shared" ca="1" si="91"/>
        <v/>
      </c>
      <c r="G539" s="22" t="str">
        <f t="shared" ca="1" si="92"/>
        <v/>
      </c>
      <c r="H539" s="22" t="str">
        <f t="shared" ca="1" si="95"/>
        <v/>
      </c>
      <c r="I539" s="22" t="str">
        <f t="shared" ca="1" si="95"/>
        <v/>
      </c>
      <c r="J539" s="22" t="str">
        <f t="shared" ca="1" si="95"/>
        <v/>
      </c>
      <c r="K539" s="22" t="str">
        <f t="shared" ca="1" si="95"/>
        <v/>
      </c>
      <c r="L539" s="22" t="str">
        <f t="shared" ca="1" si="95"/>
        <v/>
      </c>
      <c r="M539" s="22" t="str">
        <f t="shared" ca="1" si="95"/>
        <v/>
      </c>
      <c r="N539" s="22" t="str">
        <f t="shared" ca="1" si="95"/>
        <v/>
      </c>
      <c r="O539" s="22" t="str">
        <f t="shared" ca="1" si="95"/>
        <v/>
      </c>
      <c r="P539" s="23"/>
      <c r="Q539" s="23"/>
      <c r="R539" s="23"/>
      <c r="S539" s="23"/>
      <c r="T539" s="23"/>
      <c r="U539" s="23"/>
      <c r="V539" s="23"/>
      <c r="W539" s="23"/>
      <c r="X539" s="23"/>
      <c r="Y539" s="23"/>
      <c r="Z539" s="23"/>
    </row>
    <row r="540" spans="1:26" x14ac:dyDescent="0.55000000000000004">
      <c r="A540" s="6" t="str">
        <f t="shared" ca="1" si="93"/>
        <v/>
      </c>
      <c r="B540" s="22" t="str">
        <f t="shared" ca="1" si="94"/>
        <v/>
      </c>
      <c r="C540" s="22" t="str">
        <f t="shared" ca="1" si="94"/>
        <v/>
      </c>
      <c r="D540" s="22" t="str">
        <f t="shared" ca="1" si="94"/>
        <v/>
      </c>
      <c r="E540" s="22" t="str">
        <f t="shared" ca="1" si="90"/>
        <v/>
      </c>
      <c r="F540" s="22" t="str">
        <f t="shared" ca="1" si="91"/>
        <v/>
      </c>
      <c r="G540" s="22" t="str">
        <f t="shared" ca="1" si="92"/>
        <v/>
      </c>
      <c r="H540" s="22" t="str">
        <f t="shared" ca="1" si="95"/>
        <v/>
      </c>
      <c r="I540" s="22" t="str">
        <f t="shared" ca="1" si="95"/>
        <v/>
      </c>
      <c r="J540" s="22" t="str">
        <f t="shared" ca="1" si="95"/>
        <v/>
      </c>
      <c r="K540" s="22" t="str">
        <f t="shared" ca="1" si="95"/>
        <v/>
      </c>
      <c r="L540" s="22" t="str">
        <f t="shared" ca="1" si="95"/>
        <v/>
      </c>
      <c r="M540" s="22" t="str">
        <f t="shared" ca="1" si="95"/>
        <v/>
      </c>
      <c r="N540" s="22" t="str">
        <f t="shared" ca="1" si="95"/>
        <v/>
      </c>
      <c r="O540" s="22" t="str">
        <f t="shared" ca="1" si="95"/>
        <v/>
      </c>
      <c r="P540" s="23"/>
      <c r="Q540" s="23"/>
      <c r="R540" s="23"/>
      <c r="S540" s="23"/>
      <c r="T540" s="23"/>
      <c r="U540" s="23"/>
      <c r="V540" s="23"/>
      <c r="W540" s="23"/>
      <c r="X540" s="23"/>
      <c r="Y540" s="23"/>
      <c r="Z540" s="23"/>
    </row>
    <row r="541" spans="1:26" x14ac:dyDescent="0.55000000000000004">
      <c r="A541" s="6" t="str">
        <f t="shared" ca="1" si="93"/>
        <v/>
      </c>
      <c r="B541" s="22" t="str">
        <f t="shared" ca="1" si="94"/>
        <v/>
      </c>
      <c r="C541" s="22" t="str">
        <f t="shared" ca="1" si="94"/>
        <v/>
      </c>
      <c r="D541" s="22" t="str">
        <f t="shared" ca="1" si="94"/>
        <v/>
      </c>
      <c r="E541" s="22" t="str">
        <f t="shared" ca="1" si="90"/>
        <v/>
      </c>
      <c r="F541" s="22" t="str">
        <f t="shared" ca="1" si="91"/>
        <v/>
      </c>
      <c r="G541" s="22" t="str">
        <f t="shared" ca="1" si="92"/>
        <v/>
      </c>
      <c r="H541" s="22" t="str">
        <f t="shared" ca="1" si="95"/>
        <v/>
      </c>
      <c r="I541" s="22" t="str">
        <f t="shared" ca="1" si="95"/>
        <v/>
      </c>
      <c r="J541" s="22" t="str">
        <f t="shared" ca="1" si="95"/>
        <v/>
      </c>
      <c r="K541" s="22" t="str">
        <f t="shared" ca="1" si="95"/>
        <v/>
      </c>
      <c r="L541" s="22" t="str">
        <f t="shared" ca="1" si="95"/>
        <v/>
      </c>
      <c r="M541" s="22" t="str">
        <f t="shared" ca="1" si="95"/>
        <v/>
      </c>
      <c r="N541" s="22" t="str">
        <f t="shared" ca="1" si="95"/>
        <v/>
      </c>
      <c r="O541" s="22" t="str">
        <f t="shared" ca="1" si="95"/>
        <v/>
      </c>
      <c r="P541" s="23"/>
      <c r="Q541" s="23"/>
      <c r="R541" s="23"/>
      <c r="S541" s="23"/>
      <c r="T541" s="23"/>
      <c r="U541" s="23"/>
      <c r="V541" s="23"/>
      <c r="W541" s="23"/>
      <c r="X541" s="23"/>
      <c r="Y541" s="23"/>
      <c r="Z541" s="23"/>
    </row>
    <row r="542" spans="1:26" x14ac:dyDescent="0.55000000000000004">
      <c r="A542" s="6" t="str">
        <f t="shared" ca="1" si="93"/>
        <v/>
      </c>
      <c r="B542" s="22" t="str">
        <f t="shared" ca="1" si="94"/>
        <v/>
      </c>
      <c r="C542" s="22" t="str">
        <f t="shared" ca="1" si="94"/>
        <v/>
      </c>
      <c r="D542" s="22" t="str">
        <f t="shared" ca="1" si="94"/>
        <v/>
      </c>
      <c r="E542" s="22" t="str">
        <f t="shared" ca="1" si="90"/>
        <v/>
      </c>
      <c r="F542" s="22" t="str">
        <f t="shared" ca="1" si="91"/>
        <v/>
      </c>
      <c r="G542" s="22" t="str">
        <f t="shared" ca="1" si="92"/>
        <v/>
      </c>
      <c r="H542" s="22" t="str">
        <f t="shared" ca="1" si="95"/>
        <v/>
      </c>
      <c r="I542" s="22" t="str">
        <f t="shared" ca="1" si="95"/>
        <v/>
      </c>
      <c r="J542" s="22" t="str">
        <f t="shared" ca="1" si="95"/>
        <v/>
      </c>
      <c r="K542" s="22" t="str">
        <f t="shared" ca="1" si="95"/>
        <v/>
      </c>
      <c r="L542" s="22" t="str">
        <f t="shared" ca="1" si="95"/>
        <v/>
      </c>
      <c r="M542" s="22" t="str">
        <f t="shared" ca="1" si="95"/>
        <v/>
      </c>
      <c r="N542" s="22" t="str">
        <f t="shared" ca="1" si="95"/>
        <v/>
      </c>
      <c r="O542" s="22" t="str">
        <f t="shared" ca="1" si="95"/>
        <v/>
      </c>
      <c r="P542" s="23"/>
      <c r="Q542" s="23"/>
      <c r="R542" s="23"/>
      <c r="S542" s="23"/>
      <c r="T542" s="23"/>
      <c r="U542" s="23"/>
      <c r="V542" s="23"/>
      <c r="W542" s="23"/>
      <c r="X542" s="23"/>
      <c r="Y542" s="23"/>
      <c r="Z542" s="23"/>
    </row>
    <row r="543" spans="1:26" x14ac:dyDescent="0.55000000000000004">
      <c r="A543" s="6" t="str">
        <f t="shared" ca="1" si="93"/>
        <v/>
      </c>
      <c r="B543" s="22" t="str">
        <f t="shared" ca="1" si="94"/>
        <v/>
      </c>
      <c r="C543" s="22" t="str">
        <f t="shared" ca="1" si="94"/>
        <v/>
      </c>
      <c r="D543" s="22" t="str">
        <f t="shared" ca="1" si="94"/>
        <v/>
      </c>
      <c r="E543" s="22" t="str">
        <f t="shared" ca="1" si="90"/>
        <v/>
      </c>
      <c r="F543" s="22" t="str">
        <f t="shared" ca="1" si="91"/>
        <v/>
      </c>
      <c r="G543" s="22" t="str">
        <f t="shared" ca="1" si="92"/>
        <v/>
      </c>
      <c r="H543" s="22" t="str">
        <f t="shared" ca="1" si="95"/>
        <v/>
      </c>
      <c r="I543" s="22" t="str">
        <f t="shared" ca="1" si="95"/>
        <v/>
      </c>
      <c r="J543" s="22" t="str">
        <f t="shared" ca="1" si="95"/>
        <v/>
      </c>
      <c r="K543" s="22" t="str">
        <f t="shared" ca="1" si="95"/>
        <v/>
      </c>
      <c r="L543" s="22" t="str">
        <f t="shared" ca="1" si="95"/>
        <v/>
      </c>
      <c r="M543" s="22" t="str">
        <f t="shared" ca="1" si="95"/>
        <v/>
      </c>
      <c r="N543" s="22" t="str">
        <f t="shared" ca="1" si="95"/>
        <v/>
      </c>
      <c r="O543" s="22" t="str">
        <f t="shared" ca="1" si="95"/>
        <v/>
      </c>
      <c r="P543" s="23"/>
      <c r="Q543" s="23"/>
      <c r="R543" s="23"/>
      <c r="S543" s="23"/>
      <c r="T543" s="23"/>
      <c r="U543" s="23"/>
      <c r="V543" s="23"/>
      <c r="W543" s="23"/>
      <c r="X543" s="23"/>
      <c r="Y543" s="23"/>
      <c r="Z543" s="23"/>
    </row>
    <row r="544" spans="1:26" x14ac:dyDescent="0.55000000000000004">
      <c r="A544" s="6" t="str">
        <f t="shared" ca="1" si="93"/>
        <v/>
      </c>
      <c r="B544" s="22" t="str">
        <f t="shared" ca="1" si="94"/>
        <v/>
      </c>
      <c r="C544" s="22" t="str">
        <f t="shared" ca="1" si="94"/>
        <v/>
      </c>
      <c r="D544" s="22" t="str">
        <f t="shared" ca="1" si="94"/>
        <v/>
      </c>
      <c r="E544" s="22" t="str">
        <f t="shared" ca="1" si="90"/>
        <v/>
      </c>
      <c r="F544" s="22" t="str">
        <f t="shared" ca="1" si="91"/>
        <v/>
      </c>
      <c r="G544" s="22" t="str">
        <f t="shared" ca="1" si="92"/>
        <v/>
      </c>
      <c r="H544" s="22" t="str">
        <f t="shared" ca="1" si="95"/>
        <v/>
      </c>
      <c r="I544" s="22" t="str">
        <f t="shared" ca="1" si="95"/>
        <v/>
      </c>
      <c r="J544" s="22" t="str">
        <f t="shared" ca="1" si="95"/>
        <v/>
      </c>
      <c r="K544" s="22" t="str">
        <f t="shared" ca="1" si="95"/>
        <v/>
      </c>
      <c r="L544" s="22" t="str">
        <f t="shared" ca="1" si="95"/>
        <v/>
      </c>
      <c r="M544" s="22" t="str">
        <f t="shared" ca="1" si="95"/>
        <v/>
      </c>
      <c r="N544" s="22" t="str">
        <f t="shared" ca="1" si="95"/>
        <v/>
      </c>
      <c r="O544" s="22" t="str">
        <f t="shared" ca="1" si="95"/>
        <v/>
      </c>
      <c r="P544" s="23"/>
      <c r="Q544" s="23"/>
      <c r="R544" s="23"/>
      <c r="S544" s="23"/>
      <c r="T544" s="23"/>
      <c r="U544" s="23"/>
      <c r="V544" s="23"/>
      <c r="W544" s="23"/>
      <c r="X544" s="23"/>
      <c r="Y544" s="23"/>
      <c r="Z544" s="23"/>
    </row>
    <row r="545" spans="1:26" x14ac:dyDescent="0.55000000000000004">
      <c r="A545" s="6" t="str">
        <f t="shared" ca="1" si="93"/>
        <v/>
      </c>
      <c r="B545" s="22" t="str">
        <f t="shared" ca="1" si="94"/>
        <v/>
      </c>
      <c r="C545" s="22" t="str">
        <f t="shared" ca="1" si="94"/>
        <v/>
      </c>
      <c r="D545" s="22" t="str">
        <f t="shared" ca="1" si="94"/>
        <v/>
      </c>
      <c r="E545" s="22" t="str">
        <f t="shared" ca="1" si="90"/>
        <v/>
      </c>
      <c r="F545" s="22" t="str">
        <f t="shared" ca="1" si="91"/>
        <v/>
      </c>
      <c r="G545" s="22" t="str">
        <f t="shared" ca="1" si="92"/>
        <v/>
      </c>
      <c r="H545" s="22" t="str">
        <f t="shared" ca="1" si="95"/>
        <v/>
      </c>
      <c r="I545" s="22" t="str">
        <f t="shared" ca="1" si="95"/>
        <v/>
      </c>
      <c r="J545" s="22" t="str">
        <f t="shared" ca="1" si="95"/>
        <v/>
      </c>
      <c r="K545" s="22" t="str">
        <f t="shared" ca="1" si="95"/>
        <v/>
      </c>
      <c r="L545" s="22" t="str">
        <f t="shared" ca="1" si="95"/>
        <v/>
      </c>
      <c r="M545" s="22" t="str">
        <f t="shared" ca="1" si="95"/>
        <v/>
      </c>
      <c r="N545" s="22" t="str">
        <f t="shared" ca="1" si="95"/>
        <v/>
      </c>
      <c r="O545" s="22" t="str">
        <f t="shared" ca="1" si="95"/>
        <v/>
      </c>
      <c r="P545" s="23"/>
      <c r="Q545" s="23"/>
      <c r="R545" s="23"/>
      <c r="S545" s="23"/>
      <c r="T545" s="23"/>
      <c r="U545" s="23"/>
      <c r="V545" s="23"/>
      <c r="W545" s="23"/>
      <c r="X545" s="23"/>
      <c r="Y545" s="23"/>
      <c r="Z545" s="23"/>
    </row>
    <row r="546" spans="1:26" x14ac:dyDescent="0.55000000000000004">
      <c r="A546" s="6" t="str">
        <f t="shared" ca="1" si="93"/>
        <v/>
      </c>
      <c r="B546" s="22" t="str">
        <f t="shared" ca="1" si="94"/>
        <v/>
      </c>
      <c r="C546" s="22" t="str">
        <f t="shared" ca="1" si="94"/>
        <v/>
      </c>
      <c r="D546" s="22" t="str">
        <f t="shared" ca="1" si="94"/>
        <v/>
      </c>
      <c r="E546" s="22" t="str">
        <f t="shared" ca="1" si="90"/>
        <v/>
      </c>
      <c r="F546" s="22" t="str">
        <f t="shared" ca="1" si="91"/>
        <v/>
      </c>
      <c r="G546" s="22" t="str">
        <f t="shared" ca="1" si="92"/>
        <v/>
      </c>
      <c r="H546" s="22" t="str">
        <f t="shared" ca="1" si="95"/>
        <v/>
      </c>
      <c r="I546" s="22" t="str">
        <f t="shared" ca="1" si="95"/>
        <v/>
      </c>
      <c r="J546" s="22" t="str">
        <f t="shared" ca="1" si="95"/>
        <v/>
      </c>
      <c r="K546" s="22" t="str">
        <f t="shared" ca="1" si="95"/>
        <v/>
      </c>
      <c r="L546" s="22" t="str">
        <f t="shared" ca="1" si="95"/>
        <v/>
      </c>
      <c r="M546" s="22" t="str">
        <f t="shared" ca="1" si="95"/>
        <v/>
      </c>
      <c r="N546" s="22" t="str">
        <f t="shared" ca="1" si="95"/>
        <v/>
      </c>
      <c r="O546" s="22" t="str">
        <f t="shared" ca="1" si="95"/>
        <v/>
      </c>
      <c r="P546" s="23"/>
      <c r="Q546" s="23"/>
      <c r="R546" s="23"/>
      <c r="S546" s="23"/>
      <c r="T546" s="23"/>
      <c r="U546" s="23"/>
      <c r="V546" s="23"/>
      <c r="W546" s="23"/>
      <c r="X546" s="23"/>
      <c r="Y546" s="23"/>
      <c r="Z546" s="23"/>
    </row>
    <row r="547" spans="1:26" x14ac:dyDescent="0.55000000000000004">
      <c r="A547" s="6" t="str">
        <f t="shared" ca="1" si="93"/>
        <v/>
      </c>
      <c r="B547" s="22" t="str">
        <f t="shared" ca="1" si="94"/>
        <v/>
      </c>
      <c r="C547" s="22" t="str">
        <f t="shared" ca="1" si="94"/>
        <v/>
      </c>
      <c r="D547" s="22" t="str">
        <f t="shared" ca="1" si="94"/>
        <v/>
      </c>
      <c r="E547" s="22" t="str">
        <f t="shared" ca="1" si="90"/>
        <v/>
      </c>
      <c r="F547" s="22" t="str">
        <f t="shared" ca="1" si="91"/>
        <v/>
      </c>
      <c r="G547" s="22" t="str">
        <f t="shared" ca="1" si="92"/>
        <v/>
      </c>
      <c r="H547" s="22" t="str">
        <f t="shared" ca="1" si="95"/>
        <v/>
      </c>
      <c r="I547" s="22" t="str">
        <f t="shared" ca="1" si="95"/>
        <v/>
      </c>
      <c r="J547" s="22" t="str">
        <f t="shared" ca="1" si="95"/>
        <v/>
      </c>
      <c r="K547" s="22" t="str">
        <f t="shared" ca="1" si="95"/>
        <v/>
      </c>
      <c r="L547" s="22" t="str">
        <f t="shared" ca="1" si="95"/>
        <v/>
      </c>
      <c r="M547" s="22" t="str">
        <f t="shared" ca="1" si="95"/>
        <v/>
      </c>
      <c r="N547" s="22" t="str">
        <f t="shared" ca="1" si="95"/>
        <v/>
      </c>
      <c r="O547" s="22" t="str">
        <f t="shared" ca="1" si="95"/>
        <v/>
      </c>
      <c r="P547" s="23"/>
      <c r="Q547" s="23"/>
      <c r="R547" s="23"/>
      <c r="S547" s="23"/>
      <c r="T547" s="23"/>
      <c r="U547" s="23"/>
      <c r="V547" s="23"/>
      <c r="W547" s="23"/>
      <c r="X547" s="23"/>
      <c r="Y547" s="23"/>
      <c r="Z547" s="23"/>
    </row>
    <row r="548" spans="1:26" x14ac:dyDescent="0.55000000000000004">
      <c r="A548" s="6" t="str">
        <f t="shared" ca="1" si="93"/>
        <v/>
      </c>
      <c r="B548" s="22" t="str">
        <f t="shared" ref="B548:D567" ca="1" si="96">IF($A548="","",IF(ISERROR(IF(ISERROR(INDEX(FredRatesData_AllData,MATCH($A548-(MAX(0,WEEKDAY($A548,2)-5)),FredRatesData_Dates,0),MATCH(B$6,FredRatesData_IDs,0),1)/B$5),INDEX(FredRatesData_AllData,MATCH($A548-(MAX(0,WEEKDAY($A548,2)-5))-3,FredRatesData_Dates,0),MATCH(B$6,FredRatesData_IDs,0),1)/B$5,INDEX(FredRatesData_AllData,MATCH($A548-(MAX(0,WEEKDAY($A548,2)-5)),FredRatesData_Dates,0),MATCH(B$6,FredRatesData_IDs,0),1)/B$5)),"",IF(ISERROR(INDEX(FredRatesData_AllData,MATCH($A548-(MAX(0,WEEKDAY($A548,2)-5)),FredRatesData_Dates,0),MATCH(B$6,FredRatesData_IDs,0),1)/B$5),INDEX(FredRatesData_AllData,MATCH($A548-(MAX(0,WEEKDAY($A548,2)-5))-3,FredRatesData_Dates,0),MATCH(B$6,FredRatesData_IDs,0),1)/B$5,INDEX(FredRatesData_AllData,MATCH($A548-(MAX(0,WEEKDAY($A548,2)-5)),FredRatesData_Dates,0),MATCH(B$6,FredRatesData_IDs,0),1)/B$5)))</f>
        <v/>
      </c>
      <c r="C548" s="22" t="str">
        <f t="shared" ca="1" si="96"/>
        <v/>
      </c>
      <c r="D548" s="22" t="str">
        <f t="shared" ca="1" si="96"/>
        <v/>
      </c>
      <c r="E548" s="22" t="str">
        <f t="shared" ca="1" si="90"/>
        <v/>
      </c>
      <c r="F548" s="22" t="str">
        <f t="shared" ca="1" si="91"/>
        <v/>
      </c>
      <c r="G548" s="22" t="str">
        <f t="shared" ca="1" si="92"/>
        <v/>
      </c>
      <c r="H548" s="22" t="str">
        <f t="shared" ref="H548:O567" ca="1" si="97">IF($A548="","",IF(ISERROR(IF(ISERROR(INDEX(FredRatesData_AllData,MATCH($A548-(MAX(0,WEEKDAY($A548,2)-5)),FredRatesData_Dates,0),MATCH(H$6,FredRatesData_IDs,0),1)/H$5),INDEX(FredRatesData_AllData,MATCH($A548-(MAX(0,WEEKDAY($A548,2)-5))-3,FredRatesData_Dates,0),MATCH(H$6,FredRatesData_IDs,0),1)/H$5,INDEX(FredRatesData_AllData,MATCH($A548-(MAX(0,WEEKDAY($A548,2)-5)),FredRatesData_Dates,0),MATCH(H$6,FredRatesData_IDs,0),1)/H$5)),"",IF(ISERROR(INDEX(FredRatesData_AllData,MATCH($A548-(MAX(0,WEEKDAY($A548,2)-5)),FredRatesData_Dates,0),MATCH(H$6,FredRatesData_IDs,0),1)/H$5),INDEX(FredRatesData_AllData,MATCH($A548-(MAX(0,WEEKDAY($A548,2)-5))-3,FredRatesData_Dates,0),MATCH(H$6,FredRatesData_IDs,0),1)/H$5,INDEX(FredRatesData_AllData,MATCH($A548-(MAX(0,WEEKDAY($A548,2)-5)),FredRatesData_Dates,0),MATCH(H$6,FredRatesData_IDs,0),1)/H$5)))</f>
        <v/>
      </c>
      <c r="I548" s="22" t="str">
        <f t="shared" ca="1" si="97"/>
        <v/>
      </c>
      <c r="J548" s="22" t="str">
        <f t="shared" ca="1" si="97"/>
        <v/>
      </c>
      <c r="K548" s="22" t="str">
        <f t="shared" ca="1" si="97"/>
        <v/>
      </c>
      <c r="L548" s="22" t="str">
        <f t="shared" ca="1" si="97"/>
        <v/>
      </c>
      <c r="M548" s="22" t="str">
        <f t="shared" ca="1" si="97"/>
        <v/>
      </c>
      <c r="N548" s="22" t="str">
        <f t="shared" ca="1" si="97"/>
        <v/>
      </c>
      <c r="O548" s="22" t="str">
        <f t="shared" ca="1" si="97"/>
        <v/>
      </c>
      <c r="P548" s="23"/>
      <c r="Q548" s="23"/>
      <c r="R548" s="23"/>
      <c r="S548" s="23"/>
      <c r="T548" s="23"/>
      <c r="U548" s="23"/>
      <c r="V548" s="23"/>
      <c r="W548" s="23"/>
      <c r="X548" s="23"/>
      <c r="Y548" s="23"/>
      <c r="Z548" s="23"/>
    </row>
    <row r="549" spans="1:26" x14ac:dyDescent="0.55000000000000004">
      <c r="A549" s="6" t="str">
        <f t="shared" ca="1" si="93"/>
        <v/>
      </c>
      <c r="B549" s="22" t="str">
        <f t="shared" ca="1" si="96"/>
        <v/>
      </c>
      <c r="C549" s="22" t="str">
        <f t="shared" ca="1" si="96"/>
        <v/>
      </c>
      <c r="D549" s="22" t="str">
        <f t="shared" ca="1" si="96"/>
        <v/>
      </c>
      <c r="E549" s="22" t="str">
        <f t="shared" ca="1" si="90"/>
        <v/>
      </c>
      <c r="F549" s="22" t="str">
        <f t="shared" ca="1" si="91"/>
        <v/>
      </c>
      <c r="G549" s="22" t="str">
        <f t="shared" ca="1" si="92"/>
        <v/>
      </c>
      <c r="H549" s="22" t="str">
        <f t="shared" ca="1" si="97"/>
        <v/>
      </c>
      <c r="I549" s="22" t="str">
        <f t="shared" ca="1" si="97"/>
        <v/>
      </c>
      <c r="J549" s="22" t="str">
        <f t="shared" ca="1" si="97"/>
        <v/>
      </c>
      <c r="K549" s="22" t="str">
        <f t="shared" ca="1" si="97"/>
        <v/>
      </c>
      <c r="L549" s="22" t="str">
        <f t="shared" ca="1" si="97"/>
        <v/>
      </c>
      <c r="M549" s="22" t="str">
        <f t="shared" ca="1" si="97"/>
        <v/>
      </c>
      <c r="N549" s="22" t="str">
        <f t="shared" ca="1" si="97"/>
        <v/>
      </c>
      <c r="O549" s="22" t="str">
        <f t="shared" ca="1" si="97"/>
        <v/>
      </c>
      <c r="P549" s="23"/>
      <c r="Q549" s="23"/>
      <c r="R549" s="23"/>
      <c r="S549" s="23"/>
      <c r="T549" s="23"/>
      <c r="U549" s="23"/>
      <c r="V549" s="23"/>
      <c r="W549" s="23"/>
      <c r="X549" s="23"/>
      <c r="Y549" s="23"/>
      <c r="Z549" s="23"/>
    </row>
    <row r="550" spans="1:26" x14ac:dyDescent="0.55000000000000004">
      <c r="A550" s="6" t="str">
        <f t="shared" ca="1" si="93"/>
        <v/>
      </c>
      <c r="B550" s="22" t="str">
        <f t="shared" ca="1" si="96"/>
        <v/>
      </c>
      <c r="C550" s="22" t="str">
        <f t="shared" ca="1" si="96"/>
        <v/>
      </c>
      <c r="D550" s="22" t="str">
        <f t="shared" ca="1" si="96"/>
        <v/>
      </c>
      <c r="E550" s="22" t="str">
        <f t="shared" ca="1" si="90"/>
        <v/>
      </c>
      <c r="F550" s="22" t="str">
        <f t="shared" ca="1" si="91"/>
        <v/>
      </c>
      <c r="G550" s="22" t="str">
        <f t="shared" ca="1" si="92"/>
        <v/>
      </c>
      <c r="H550" s="22" t="str">
        <f t="shared" ca="1" si="97"/>
        <v/>
      </c>
      <c r="I550" s="22" t="str">
        <f t="shared" ca="1" si="97"/>
        <v/>
      </c>
      <c r="J550" s="22" t="str">
        <f t="shared" ca="1" si="97"/>
        <v/>
      </c>
      <c r="K550" s="22" t="str">
        <f t="shared" ca="1" si="97"/>
        <v/>
      </c>
      <c r="L550" s="22" t="str">
        <f t="shared" ca="1" si="97"/>
        <v/>
      </c>
      <c r="M550" s="22" t="str">
        <f t="shared" ca="1" si="97"/>
        <v/>
      </c>
      <c r="N550" s="22" t="str">
        <f t="shared" ca="1" si="97"/>
        <v/>
      </c>
      <c r="O550" s="22" t="str">
        <f t="shared" ca="1" si="97"/>
        <v/>
      </c>
      <c r="P550" s="23"/>
      <c r="Q550" s="23"/>
      <c r="R550" s="23"/>
      <c r="S550" s="23"/>
      <c r="T550" s="23"/>
      <c r="U550" s="23"/>
      <c r="V550" s="23"/>
      <c r="W550" s="23"/>
      <c r="X550" s="23"/>
      <c r="Y550" s="23"/>
      <c r="Z550" s="23"/>
    </row>
    <row r="551" spans="1:26" x14ac:dyDescent="0.55000000000000004">
      <c r="A551" s="6" t="str">
        <f t="shared" ca="1" si="93"/>
        <v/>
      </c>
      <c r="B551" s="22" t="str">
        <f t="shared" ca="1" si="96"/>
        <v/>
      </c>
      <c r="C551" s="22" t="str">
        <f t="shared" ca="1" si="96"/>
        <v/>
      </c>
      <c r="D551" s="22" t="str">
        <f t="shared" ca="1" si="96"/>
        <v/>
      </c>
      <c r="E551" s="22" t="str">
        <f t="shared" ca="1" si="90"/>
        <v/>
      </c>
      <c r="F551" s="22" t="str">
        <f t="shared" ca="1" si="91"/>
        <v/>
      </c>
      <c r="G551" s="22" t="str">
        <f t="shared" ca="1" si="92"/>
        <v/>
      </c>
      <c r="H551" s="22" t="str">
        <f t="shared" ca="1" si="97"/>
        <v/>
      </c>
      <c r="I551" s="22" t="str">
        <f t="shared" ca="1" si="97"/>
        <v/>
      </c>
      <c r="J551" s="22" t="str">
        <f t="shared" ca="1" si="97"/>
        <v/>
      </c>
      <c r="K551" s="22" t="str">
        <f t="shared" ca="1" si="97"/>
        <v/>
      </c>
      <c r="L551" s="22" t="str">
        <f t="shared" ca="1" si="97"/>
        <v/>
      </c>
      <c r="M551" s="22" t="str">
        <f t="shared" ca="1" si="97"/>
        <v/>
      </c>
      <c r="N551" s="22" t="str">
        <f t="shared" ca="1" si="97"/>
        <v/>
      </c>
      <c r="O551" s="22" t="str">
        <f t="shared" ca="1" si="97"/>
        <v/>
      </c>
      <c r="P551" s="23"/>
      <c r="Q551" s="23"/>
      <c r="R551" s="23"/>
      <c r="S551" s="23"/>
      <c r="T551" s="23"/>
      <c r="U551" s="23"/>
      <c r="V551" s="23"/>
      <c r="W551" s="23"/>
      <c r="X551" s="23"/>
      <c r="Y551" s="23"/>
      <c r="Z551" s="23"/>
    </row>
    <row r="552" spans="1:26" x14ac:dyDescent="0.55000000000000004">
      <c r="A552" s="6" t="str">
        <f t="shared" ca="1" si="93"/>
        <v/>
      </c>
      <c r="B552" s="22" t="str">
        <f t="shared" ca="1" si="96"/>
        <v/>
      </c>
      <c r="C552" s="22" t="str">
        <f t="shared" ca="1" si="96"/>
        <v/>
      </c>
      <c r="D552" s="22" t="str">
        <f t="shared" ca="1" si="96"/>
        <v/>
      </c>
      <c r="E552" s="22" t="str">
        <f t="shared" ca="1" si="90"/>
        <v/>
      </c>
      <c r="F552" s="22" t="str">
        <f t="shared" ca="1" si="91"/>
        <v/>
      </c>
      <c r="G552" s="22" t="str">
        <f t="shared" ca="1" si="92"/>
        <v/>
      </c>
      <c r="H552" s="22" t="str">
        <f t="shared" ca="1" si="97"/>
        <v/>
      </c>
      <c r="I552" s="22" t="str">
        <f t="shared" ca="1" si="97"/>
        <v/>
      </c>
      <c r="J552" s="22" t="str">
        <f t="shared" ca="1" si="97"/>
        <v/>
      </c>
      <c r="K552" s="22" t="str">
        <f t="shared" ca="1" si="97"/>
        <v/>
      </c>
      <c r="L552" s="22" t="str">
        <f t="shared" ca="1" si="97"/>
        <v/>
      </c>
      <c r="M552" s="22" t="str">
        <f t="shared" ca="1" si="97"/>
        <v/>
      </c>
      <c r="N552" s="22" t="str">
        <f t="shared" ca="1" si="97"/>
        <v/>
      </c>
      <c r="O552" s="22" t="str">
        <f t="shared" ca="1" si="97"/>
        <v/>
      </c>
      <c r="P552" s="23"/>
      <c r="Q552" s="23"/>
      <c r="R552" s="23"/>
      <c r="S552" s="23"/>
      <c r="T552" s="23"/>
      <c r="U552" s="23"/>
      <c r="V552" s="23"/>
      <c r="W552" s="23"/>
      <c r="X552" s="23"/>
      <c r="Y552" s="23"/>
      <c r="Z552" s="23"/>
    </row>
    <row r="553" spans="1:26" x14ac:dyDescent="0.55000000000000004">
      <c r="A553" s="6" t="str">
        <f t="shared" ca="1" si="93"/>
        <v/>
      </c>
      <c r="B553" s="22" t="str">
        <f t="shared" ca="1" si="96"/>
        <v/>
      </c>
      <c r="C553" s="22" t="str">
        <f t="shared" ca="1" si="96"/>
        <v/>
      </c>
      <c r="D553" s="22" t="str">
        <f t="shared" ca="1" si="96"/>
        <v/>
      </c>
      <c r="E553" s="22" t="str">
        <f t="shared" ca="1" si="90"/>
        <v/>
      </c>
      <c r="F553" s="22" t="str">
        <f t="shared" ca="1" si="91"/>
        <v/>
      </c>
      <c r="G553" s="22" t="str">
        <f t="shared" ca="1" si="92"/>
        <v/>
      </c>
      <c r="H553" s="22" t="str">
        <f t="shared" ca="1" si="97"/>
        <v/>
      </c>
      <c r="I553" s="22" t="str">
        <f t="shared" ca="1" si="97"/>
        <v/>
      </c>
      <c r="J553" s="22" t="str">
        <f t="shared" ca="1" si="97"/>
        <v/>
      </c>
      <c r="K553" s="22" t="str">
        <f t="shared" ca="1" si="97"/>
        <v/>
      </c>
      <c r="L553" s="22" t="str">
        <f t="shared" ca="1" si="97"/>
        <v/>
      </c>
      <c r="M553" s="22" t="str">
        <f t="shared" ca="1" si="97"/>
        <v/>
      </c>
      <c r="N553" s="22" t="str">
        <f t="shared" ca="1" si="97"/>
        <v/>
      </c>
      <c r="O553" s="22" t="str">
        <f t="shared" ca="1" si="97"/>
        <v/>
      </c>
      <c r="P553" s="23"/>
      <c r="Q553" s="23"/>
      <c r="R553" s="23"/>
      <c r="S553" s="23"/>
      <c r="T553" s="23"/>
      <c r="U553" s="23"/>
      <c r="V553" s="23"/>
      <c r="W553" s="23"/>
      <c r="X553" s="23"/>
      <c r="Y553" s="23"/>
      <c r="Z553" s="23"/>
    </row>
    <row r="554" spans="1:26" x14ac:dyDescent="0.55000000000000004">
      <c r="A554" s="6" t="str">
        <f t="shared" ca="1" si="93"/>
        <v/>
      </c>
      <c r="B554" s="22" t="str">
        <f t="shared" ca="1" si="96"/>
        <v/>
      </c>
      <c r="C554" s="22" t="str">
        <f t="shared" ca="1" si="96"/>
        <v/>
      </c>
      <c r="D554" s="22" t="str">
        <f t="shared" ca="1" si="96"/>
        <v/>
      </c>
      <c r="E554" s="22" t="str">
        <f t="shared" ca="1" si="90"/>
        <v/>
      </c>
      <c r="F554" s="22" t="str">
        <f t="shared" ca="1" si="91"/>
        <v/>
      </c>
      <c r="G554" s="22" t="str">
        <f t="shared" ca="1" si="92"/>
        <v/>
      </c>
      <c r="H554" s="22" t="str">
        <f t="shared" ca="1" si="97"/>
        <v/>
      </c>
      <c r="I554" s="22" t="str">
        <f t="shared" ca="1" si="97"/>
        <v/>
      </c>
      <c r="J554" s="22" t="str">
        <f t="shared" ca="1" si="97"/>
        <v/>
      </c>
      <c r="K554" s="22" t="str">
        <f t="shared" ca="1" si="97"/>
        <v/>
      </c>
      <c r="L554" s="22" t="str">
        <f t="shared" ca="1" si="97"/>
        <v/>
      </c>
      <c r="M554" s="22" t="str">
        <f t="shared" ca="1" si="97"/>
        <v/>
      </c>
      <c r="N554" s="22" t="str">
        <f t="shared" ca="1" si="97"/>
        <v/>
      </c>
      <c r="O554" s="22" t="str">
        <f t="shared" ca="1" si="97"/>
        <v/>
      </c>
      <c r="P554" s="23"/>
      <c r="Q554" s="23"/>
      <c r="R554" s="23"/>
      <c r="S554" s="23"/>
      <c r="T554" s="23"/>
      <c r="U554" s="23"/>
      <c r="V554" s="23"/>
      <c r="W554" s="23"/>
      <c r="X554" s="23"/>
      <c r="Y554" s="23"/>
      <c r="Z554" s="23"/>
    </row>
    <row r="555" spans="1:26" x14ac:dyDescent="0.55000000000000004">
      <c r="A555" s="6" t="str">
        <f t="shared" ca="1" si="93"/>
        <v/>
      </c>
      <c r="B555" s="22" t="str">
        <f t="shared" ca="1" si="96"/>
        <v/>
      </c>
      <c r="C555" s="22" t="str">
        <f t="shared" ca="1" si="96"/>
        <v/>
      </c>
      <c r="D555" s="22" t="str">
        <f t="shared" ca="1" si="96"/>
        <v/>
      </c>
      <c r="E555" s="22" t="str">
        <f t="shared" ca="1" si="90"/>
        <v/>
      </c>
      <c r="F555" s="22" t="str">
        <f t="shared" ca="1" si="91"/>
        <v/>
      </c>
      <c r="G555" s="22" t="str">
        <f t="shared" ca="1" si="92"/>
        <v/>
      </c>
      <c r="H555" s="22" t="str">
        <f t="shared" ca="1" si="97"/>
        <v/>
      </c>
      <c r="I555" s="22" t="str">
        <f t="shared" ca="1" si="97"/>
        <v/>
      </c>
      <c r="J555" s="22" t="str">
        <f t="shared" ca="1" si="97"/>
        <v/>
      </c>
      <c r="K555" s="22" t="str">
        <f t="shared" ca="1" si="97"/>
        <v/>
      </c>
      <c r="L555" s="22" t="str">
        <f t="shared" ca="1" si="97"/>
        <v/>
      </c>
      <c r="M555" s="22" t="str">
        <f t="shared" ca="1" si="97"/>
        <v/>
      </c>
      <c r="N555" s="22" t="str">
        <f t="shared" ca="1" si="97"/>
        <v/>
      </c>
      <c r="O555" s="22" t="str">
        <f t="shared" ca="1" si="97"/>
        <v/>
      </c>
      <c r="P555" s="23"/>
      <c r="Q555" s="23"/>
      <c r="R555" s="23"/>
      <c r="S555" s="23"/>
      <c r="T555" s="23"/>
      <c r="U555" s="23"/>
      <c r="V555" s="23"/>
      <c r="W555" s="23"/>
      <c r="X555" s="23"/>
      <c r="Y555" s="23"/>
      <c r="Z555" s="23"/>
    </row>
    <row r="556" spans="1:26" x14ac:dyDescent="0.55000000000000004">
      <c r="A556" s="6" t="str">
        <f t="shared" ca="1" si="93"/>
        <v/>
      </c>
      <c r="B556" s="22" t="str">
        <f t="shared" ca="1" si="96"/>
        <v/>
      </c>
      <c r="C556" s="22" t="str">
        <f t="shared" ca="1" si="96"/>
        <v/>
      </c>
      <c r="D556" s="22" t="str">
        <f t="shared" ca="1" si="96"/>
        <v/>
      </c>
      <c r="E556" s="22" t="str">
        <f t="shared" ca="1" si="90"/>
        <v/>
      </c>
      <c r="F556" s="22" t="str">
        <f t="shared" ca="1" si="91"/>
        <v/>
      </c>
      <c r="G556" s="22" t="str">
        <f t="shared" ca="1" si="92"/>
        <v/>
      </c>
      <c r="H556" s="22" t="str">
        <f t="shared" ca="1" si="97"/>
        <v/>
      </c>
      <c r="I556" s="22" t="str">
        <f t="shared" ca="1" si="97"/>
        <v/>
      </c>
      <c r="J556" s="22" t="str">
        <f t="shared" ca="1" si="97"/>
        <v/>
      </c>
      <c r="K556" s="22" t="str">
        <f t="shared" ca="1" si="97"/>
        <v/>
      </c>
      <c r="L556" s="22" t="str">
        <f t="shared" ca="1" si="97"/>
        <v/>
      </c>
      <c r="M556" s="22" t="str">
        <f t="shared" ca="1" si="97"/>
        <v/>
      </c>
      <c r="N556" s="22" t="str">
        <f t="shared" ca="1" si="97"/>
        <v/>
      </c>
      <c r="O556" s="22" t="str">
        <f t="shared" ca="1" si="97"/>
        <v/>
      </c>
      <c r="P556" s="23"/>
      <c r="Q556" s="23"/>
      <c r="R556" s="23"/>
      <c r="S556" s="23"/>
      <c r="T556" s="23"/>
      <c r="U556" s="23"/>
      <c r="V556" s="23"/>
      <c r="W556" s="23"/>
      <c r="X556" s="23"/>
      <c r="Y556" s="23"/>
      <c r="Z556" s="23"/>
    </row>
    <row r="557" spans="1:26" x14ac:dyDescent="0.55000000000000004">
      <c r="A557" s="6" t="str">
        <f t="shared" ca="1" si="93"/>
        <v/>
      </c>
      <c r="B557" s="22" t="str">
        <f t="shared" ca="1" si="96"/>
        <v/>
      </c>
      <c r="C557" s="22" t="str">
        <f t="shared" ca="1" si="96"/>
        <v/>
      </c>
      <c r="D557" s="22" t="str">
        <f t="shared" ca="1" si="96"/>
        <v/>
      </c>
      <c r="E557" s="22" t="str">
        <f t="shared" ca="1" si="90"/>
        <v/>
      </c>
      <c r="F557" s="22" t="str">
        <f t="shared" ca="1" si="91"/>
        <v/>
      </c>
      <c r="G557" s="22" t="str">
        <f t="shared" ca="1" si="92"/>
        <v/>
      </c>
      <c r="H557" s="22" t="str">
        <f t="shared" ca="1" si="97"/>
        <v/>
      </c>
      <c r="I557" s="22" t="str">
        <f t="shared" ca="1" si="97"/>
        <v/>
      </c>
      <c r="J557" s="22" t="str">
        <f t="shared" ca="1" si="97"/>
        <v/>
      </c>
      <c r="K557" s="22" t="str">
        <f t="shared" ca="1" si="97"/>
        <v/>
      </c>
      <c r="L557" s="22" t="str">
        <f t="shared" ca="1" si="97"/>
        <v/>
      </c>
      <c r="M557" s="22" t="str">
        <f t="shared" ca="1" si="97"/>
        <v/>
      </c>
      <c r="N557" s="22" t="str">
        <f t="shared" ca="1" si="97"/>
        <v/>
      </c>
      <c r="O557" s="22" t="str">
        <f t="shared" ca="1" si="97"/>
        <v/>
      </c>
      <c r="P557" s="23"/>
      <c r="Q557" s="23"/>
      <c r="R557" s="23"/>
      <c r="S557" s="23"/>
      <c r="T557" s="23"/>
      <c r="U557" s="23"/>
      <c r="V557" s="23"/>
      <c r="W557" s="23"/>
      <c r="X557" s="23"/>
      <c r="Y557" s="23"/>
      <c r="Z557" s="23"/>
    </row>
    <row r="558" spans="1:26" x14ac:dyDescent="0.55000000000000004">
      <c r="A558" s="6" t="str">
        <f t="shared" ca="1" si="93"/>
        <v/>
      </c>
      <c r="B558" s="22" t="str">
        <f t="shared" ca="1" si="96"/>
        <v/>
      </c>
      <c r="C558" s="22" t="str">
        <f t="shared" ca="1" si="96"/>
        <v/>
      </c>
      <c r="D558" s="22" t="str">
        <f t="shared" ca="1" si="96"/>
        <v/>
      </c>
      <c r="E558" s="22" t="str">
        <f t="shared" ca="1" si="90"/>
        <v/>
      </c>
      <c r="F558" s="22" t="str">
        <f t="shared" ca="1" si="91"/>
        <v/>
      </c>
      <c r="G558" s="22" t="str">
        <f t="shared" ca="1" si="92"/>
        <v/>
      </c>
      <c r="H558" s="22" t="str">
        <f t="shared" ca="1" si="97"/>
        <v/>
      </c>
      <c r="I558" s="22" t="str">
        <f t="shared" ca="1" si="97"/>
        <v/>
      </c>
      <c r="J558" s="22" t="str">
        <f t="shared" ca="1" si="97"/>
        <v/>
      </c>
      <c r="K558" s="22" t="str">
        <f t="shared" ca="1" si="97"/>
        <v/>
      </c>
      <c r="L558" s="22" t="str">
        <f t="shared" ca="1" si="97"/>
        <v/>
      </c>
      <c r="M558" s="22" t="str">
        <f t="shared" ca="1" si="97"/>
        <v/>
      </c>
      <c r="N558" s="22" t="str">
        <f t="shared" ca="1" si="97"/>
        <v/>
      </c>
      <c r="O558" s="22" t="str">
        <f t="shared" ca="1" si="97"/>
        <v/>
      </c>
      <c r="P558" s="23"/>
      <c r="Q558" s="23"/>
      <c r="R558" s="23"/>
      <c r="S558" s="23"/>
      <c r="T558" s="23"/>
      <c r="U558" s="23"/>
      <c r="V558" s="23"/>
      <c r="W558" s="23"/>
      <c r="X558" s="23"/>
      <c r="Y558" s="23"/>
      <c r="Z558" s="23"/>
    </row>
    <row r="559" spans="1:26" x14ac:dyDescent="0.55000000000000004">
      <c r="A559" s="6" t="str">
        <f t="shared" ca="1" si="93"/>
        <v/>
      </c>
      <c r="B559" s="22" t="str">
        <f t="shared" ca="1" si="96"/>
        <v/>
      </c>
      <c r="C559" s="22" t="str">
        <f t="shared" ca="1" si="96"/>
        <v/>
      </c>
      <c r="D559" s="22" t="str">
        <f t="shared" ca="1" si="96"/>
        <v/>
      </c>
      <c r="E559" s="22" t="str">
        <f t="shared" ca="1" si="90"/>
        <v/>
      </c>
      <c r="F559" s="22" t="str">
        <f t="shared" ca="1" si="91"/>
        <v/>
      </c>
      <c r="G559" s="22" t="str">
        <f t="shared" ca="1" si="92"/>
        <v/>
      </c>
      <c r="H559" s="22" t="str">
        <f t="shared" ca="1" si="97"/>
        <v/>
      </c>
      <c r="I559" s="22" t="str">
        <f t="shared" ca="1" si="97"/>
        <v/>
      </c>
      <c r="J559" s="22" t="str">
        <f t="shared" ca="1" si="97"/>
        <v/>
      </c>
      <c r="K559" s="22" t="str">
        <f t="shared" ca="1" si="97"/>
        <v/>
      </c>
      <c r="L559" s="22" t="str">
        <f t="shared" ca="1" si="97"/>
        <v/>
      </c>
      <c r="M559" s="22" t="str">
        <f t="shared" ca="1" si="97"/>
        <v/>
      </c>
      <c r="N559" s="22" t="str">
        <f t="shared" ca="1" si="97"/>
        <v/>
      </c>
      <c r="O559" s="22" t="str">
        <f t="shared" ca="1" si="97"/>
        <v/>
      </c>
      <c r="P559" s="23"/>
      <c r="Q559" s="23"/>
      <c r="R559" s="23"/>
      <c r="S559" s="23"/>
      <c r="T559" s="23"/>
      <c r="U559" s="23"/>
      <c r="V559" s="23"/>
      <c r="W559" s="23"/>
      <c r="X559" s="23"/>
      <c r="Y559" s="23"/>
      <c r="Z559" s="23"/>
    </row>
    <row r="560" spans="1:26" x14ac:dyDescent="0.55000000000000004">
      <c r="A560" s="6" t="str">
        <f t="shared" ca="1" si="93"/>
        <v/>
      </c>
      <c r="B560" s="22" t="str">
        <f t="shared" ca="1" si="96"/>
        <v/>
      </c>
      <c r="C560" s="22" t="str">
        <f t="shared" ca="1" si="96"/>
        <v/>
      </c>
      <c r="D560" s="22" t="str">
        <f t="shared" ca="1" si="96"/>
        <v/>
      </c>
      <c r="E560" s="22" t="str">
        <f t="shared" ca="1" si="90"/>
        <v/>
      </c>
      <c r="F560" s="22" t="str">
        <f t="shared" ca="1" si="91"/>
        <v/>
      </c>
      <c r="G560" s="22" t="str">
        <f t="shared" ca="1" si="92"/>
        <v/>
      </c>
      <c r="H560" s="22" t="str">
        <f t="shared" ca="1" si="97"/>
        <v/>
      </c>
      <c r="I560" s="22" t="str">
        <f t="shared" ca="1" si="97"/>
        <v/>
      </c>
      <c r="J560" s="22" t="str">
        <f t="shared" ca="1" si="97"/>
        <v/>
      </c>
      <c r="K560" s="22" t="str">
        <f t="shared" ca="1" si="97"/>
        <v/>
      </c>
      <c r="L560" s="22" t="str">
        <f t="shared" ca="1" si="97"/>
        <v/>
      </c>
      <c r="M560" s="22" t="str">
        <f t="shared" ca="1" si="97"/>
        <v/>
      </c>
      <c r="N560" s="22" t="str">
        <f t="shared" ca="1" si="97"/>
        <v/>
      </c>
      <c r="O560" s="22" t="str">
        <f t="shared" ca="1" si="97"/>
        <v/>
      </c>
      <c r="P560" s="23"/>
      <c r="Q560" s="23"/>
      <c r="R560" s="23"/>
      <c r="S560" s="23"/>
      <c r="T560" s="23"/>
      <c r="U560" s="23"/>
      <c r="V560" s="23"/>
      <c r="W560" s="23"/>
      <c r="X560" s="23"/>
      <c r="Y560" s="23"/>
      <c r="Z560" s="23"/>
    </row>
    <row r="561" spans="1:26" x14ac:dyDescent="0.55000000000000004">
      <c r="A561" s="6" t="str">
        <f t="shared" ca="1" si="93"/>
        <v/>
      </c>
      <c r="B561" s="22" t="str">
        <f t="shared" ca="1" si="96"/>
        <v/>
      </c>
      <c r="C561" s="22" t="str">
        <f t="shared" ca="1" si="96"/>
        <v/>
      </c>
      <c r="D561" s="22" t="str">
        <f t="shared" ca="1" si="96"/>
        <v/>
      </c>
      <c r="E561" s="22" t="str">
        <f t="shared" ca="1" si="90"/>
        <v/>
      </c>
      <c r="F561" s="22" t="str">
        <f t="shared" ca="1" si="91"/>
        <v/>
      </c>
      <c r="G561" s="22" t="str">
        <f t="shared" ca="1" si="92"/>
        <v/>
      </c>
      <c r="H561" s="22" t="str">
        <f t="shared" ca="1" si="97"/>
        <v/>
      </c>
      <c r="I561" s="22" t="str">
        <f t="shared" ca="1" si="97"/>
        <v/>
      </c>
      <c r="J561" s="22" t="str">
        <f t="shared" ca="1" si="97"/>
        <v/>
      </c>
      <c r="K561" s="22" t="str">
        <f t="shared" ca="1" si="97"/>
        <v/>
      </c>
      <c r="L561" s="22" t="str">
        <f t="shared" ca="1" si="97"/>
        <v/>
      </c>
      <c r="M561" s="22" t="str">
        <f t="shared" ca="1" si="97"/>
        <v/>
      </c>
      <c r="N561" s="22" t="str">
        <f t="shared" ca="1" si="97"/>
        <v/>
      </c>
      <c r="O561" s="22" t="str">
        <f t="shared" ca="1" si="97"/>
        <v/>
      </c>
      <c r="P561" s="23"/>
      <c r="Q561" s="23"/>
      <c r="R561" s="23"/>
      <c r="S561" s="23"/>
      <c r="T561" s="23"/>
      <c r="U561" s="23"/>
      <c r="V561" s="23"/>
      <c r="W561" s="23"/>
      <c r="X561" s="23"/>
      <c r="Y561" s="23"/>
      <c r="Z561" s="23"/>
    </row>
    <row r="562" spans="1:26" x14ac:dyDescent="0.55000000000000004">
      <c r="A562" s="6" t="str">
        <f t="shared" ca="1" si="93"/>
        <v/>
      </c>
      <c r="B562" s="22" t="str">
        <f t="shared" ca="1" si="96"/>
        <v/>
      </c>
      <c r="C562" s="22" t="str">
        <f t="shared" ca="1" si="96"/>
        <v/>
      </c>
      <c r="D562" s="22" t="str">
        <f t="shared" ca="1" si="96"/>
        <v/>
      </c>
      <c r="E562" s="22" t="str">
        <f t="shared" ca="1" si="90"/>
        <v/>
      </c>
      <c r="F562" s="22" t="str">
        <f t="shared" ca="1" si="91"/>
        <v/>
      </c>
      <c r="G562" s="22" t="str">
        <f t="shared" ca="1" si="92"/>
        <v/>
      </c>
      <c r="H562" s="22" t="str">
        <f t="shared" ca="1" si="97"/>
        <v/>
      </c>
      <c r="I562" s="22" t="str">
        <f t="shared" ca="1" si="97"/>
        <v/>
      </c>
      <c r="J562" s="22" t="str">
        <f t="shared" ca="1" si="97"/>
        <v/>
      </c>
      <c r="K562" s="22" t="str">
        <f t="shared" ca="1" si="97"/>
        <v/>
      </c>
      <c r="L562" s="22" t="str">
        <f t="shared" ca="1" si="97"/>
        <v/>
      </c>
      <c r="M562" s="22" t="str">
        <f t="shared" ca="1" si="97"/>
        <v/>
      </c>
      <c r="N562" s="22" t="str">
        <f t="shared" ca="1" si="97"/>
        <v/>
      </c>
      <c r="O562" s="22" t="str">
        <f t="shared" ca="1" si="97"/>
        <v/>
      </c>
      <c r="P562" s="23"/>
      <c r="Q562" s="23"/>
      <c r="R562" s="23"/>
      <c r="S562" s="23"/>
      <c r="T562" s="23"/>
      <c r="U562" s="23"/>
      <c r="V562" s="23"/>
      <c r="W562" s="23"/>
      <c r="X562" s="23"/>
      <c r="Y562" s="23"/>
      <c r="Z562" s="23"/>
    </row>
    <row r="563" spans="1:26" x14ac:dyDescent="0.55000000000000004">
      <c r="A563" s="6" t="str">
        <f t="shared" ca="1" si="93"/>
        <v/>
      </c>
      <c r="B563" s="22" t="str">
        <f t="shared" ca="1" si="96"/>
        <v/>
      </c>
      <c r="C563" s="22" t="str">
        <f t="shared" ca="1" si="96"/>
        <v/>
      </c>
      <c r="D563" s="22" t="str">
        <f t="shared" ca="1" si="96"/>
        <v/>
      </c>
      <c r="E563" s="22" t="str">
        <f t="shared" ca="1" si="90"/>
        <v/>
      </c>
      <c r="F563" s="22" t="str">
        <f t="shared" ca="1" si="91"/>
        <v/>
      </c>
      <c r="G563" s="22" t="str">
        <f t="shared" ca="1" si="92"/>
        <v/>
      </c>
      <c r="H563" s="22" t="str">
        <f t="shared" ca="1" si="97"/>
        <v/>
      </c>
      <c r="I563" s="22" t="str">
        <f t="shared" ca="1" si="97"/>
        <v/>
      </c>
      <c r="J563" s="22" t="str">
        <f t="shared" ca="1" si="97"/>
        <v/>
      </c>
      <c r="K563" s="22" t="str">
        <f t="shared" ca="1" si="97"/>
        <v/>
      </c>
      <c r="L563" s="22" t="str">
        <f t="shared" ca="1" si="97"/>
        <v/>
      </c>
      <c r="M563" s="22" t="str">
        <f t="shared" ca="1" si="97"/>
        <v/>
      </c>
      <c r="N563" s="22" t="str">
        <f t="shared" ca="1" si="97"/>
        <v/>
      </c>
      <c r="O563" s="22" t="str">
        <f t="shared" ca="1" si="97"/>
        <v/>
      </c>
      <c r="P563" s="23"/>
      <c r="Q563" s="23"/>
      <c r="R563" s="23"/>
      <c r="S563" s="23"/>
      <c r="T563" s="23"/>
      <c r="U563" s="23"/>
      <c r="V563" s="23"/>
      <c r="W563" s="23"/>
      <c r="X563" s="23"/>
      <c r="Y563" s="23"/>
      <c r="Z563" s="23"/>
    </row>
    <row r="564" spans="1:26" x14ac:dyDescent="0.55000000000000004">
      <c r="A564" s="6" t="str">
        <f t="shared" ca="1" si="93"/>
        <v/>
      </c>
      <c r="B564" s="22" t="str">
        <f t="shared" ca="1" si="96"/>
        <v/>
      </c>
      <c r="C564" s="22" t="str">
        <f t="shared" ca="1" si="96"/>
        <v/>
      </c>
      <c r="D564" s="22" t="str">
        <f t="shared" ca="1" si="96"/>
        <v/>
      </c>
      <c r="E564" s="22" t="str">
        <f t="shared" ca="1" si="90"/>
        <v/>
      </c>
      <c r="F564" s="22" t="str">
        <f t="shared" ca="1" si="91"/>
        <v/>
      </c>
      <c r="G564" s="22" t="str">
        <f t="shared" ca="1" si="92"/>
        <v/>
      </c>
      <c r="H564" s="22" t="str">
        <f t="shared" ca="1" si="97"/>
        <v/>
      </c>
      <c r="I564" s="22" t="str">
        <f t="shared" ca="1" si="97"/>
        <v/>
      </c>
      <c r="J564" s="22" t="str">
        <f t="shared" ca="1" si="97"/>
        <v/>
      </c>
      <c r="K564" s="22" t="str">
        <f t="shared" ca="1" si="97"/>
        <v/>
      </c>
      <c r="L564" s="22" t="str">
        <f t="shared" ca="1" si="97"/>
        <v/>
      </c>
      <c r="M564" s="22" t="str">
        <f t="shared" ca="1" si="97"/>
        <v/>
      </c>
      <c r="N564" s="22" t="str">
        <f t="shared" ca="1" si="97"/>
        <v/>
      </c>
      <c r="O564" s="22" t="str">
        <f t="shared" ca="1" si="97"/>
        <v/>
      </c>
      <c r="P564" s="23"/>
      <c r="Q564" s="23"/>
      <c r="R564" s="23"/>
      <c r="S564" s="23"/>
      <c r="T564" s="23"/>
      <c r="U564" s="23"/>
      <c r="V564" s="23"/>
      <c r="W564" s="23"/>
      <c r="X564" s="23"/>
      <c r="Y564" s="23"/>
      <c r="Z564" s="23"/>
    </row>
    <row r="565" spans="1:26" x14ac:dyDescent="0.55000000000000004">
      <c r="A565" s="6" t="str">
        <f t="shared" ca="1" si="93"/>
        <v/>
      </c>
      <c r="B565" s="22" t="str">
        <f t="shared" ca="1" si="96"/>
        <v/>
      </c>
      <c r="C565" s="22" t="str">
        <f t="shared" ca="1" si="96"/>
        <v/>
      </c>
      <c r="D565" s="22" t="str">
        <f t="shared" ca="1" si="96"/>
        <v/>
      </c>
      <c r="E565" s="22" t="str">
        <f t="shared" ca="1" si="90"/>
        <v/>
      </c>
      <c r="F565" s="22" t="str">
        <f t="shared" ca="1" si="91"/>
        <v/>
      </c>
      <c r="G565" s="22" t="str">
        <f t="shared" ca="1" si="92"/>
        <v/>
      </c>
      <c r="H565" s="22" t="str">
        <f t="shared" ca="1" si="97"/>
        <v/>
      </c>
      <c r="I565" s="22" t="str">
        <f t="shared" ca="1" si="97"/>
        <v/>
      </c>
      <c r="J565" s="22" t="str">
        <f t="shared" ca="1" si="97"/>
        <v/>
      </c>
      <c r="K565" s="22" t="str">
        <f t="shared" ca="1" si="97"/>
        <v/>
      </c>
      <c r="L565" s="22" t="str">
        <f t="shared" ca="1" si="97"/>
        <v/>
      </c>
      <c r="M565" s="22" t="str">
        <f t="shared" ca="1" si="97"/>
        <v/>
      </c>
      <c r="N565" s="22" t="str">
        <f t="shared" ca="1" si="97"/>
        <v/>
      </c>
      <c r="O565" s="22" t="str">
        <f t="shared" ca="1" si="97"/>
        <v/>
      </c>
      <c r="P565" s="23"/>
      <c r="Q565" s="23"/>
      <c r="R565" s="23"/>
      <c r="S565" s="23"/>
      <c r="T565" s="23"/>
      <c r="U565" s="23"/>
      <c r="V565" s="23"/>
      <c r="W565" s="23"/>
      <c r="X565" s="23"/>
      <c r="Y565" s="23"/>
      <c r="Z565" s="23"/>
    </row>
    <row r="566" spans="1:26" x14ac:dyDescent="0.55000000000000004">
      <c r="A566" s="6" t="str">
        <f t="shared" ca="1" si="93"/>
        <v/>
      </c>
      <c r="B566" s="22" t="str">
        <f t="shared" ca="1" si="96"/>
        <v/>
      </c>
      <c r="C566" s="22" t="str">
        <f t="shared" ca="1" si="96"/>
        <v/>
      </c>
      <c r="D566" s="22" t="str">
        <f t="shared" ca="1" si="96"/>
        <v/>
      </c>
      <c r="E566" s="22" t="str">
        <f t="shared" ca="1" si="90"/>
        <v/>
      </c>
      <c r="F566" s="22" t="str">
        <f t="shared" ca="1" si="91"/>
        <v/>
      </c>
      <c r="G566" s="22" t="str">
        <f t="shared" ca="1" si="92"/>
        <v/>
      </c>
      <c r="H566" s="22" t="str">
        <f t="shared" ca="1" si="97"/>
        <v/>
      </c>
      <c r="I566" s="22" t="str">
        <f t="shared" ca="1" si="97"/>
        <v/>
      </c>
      <c r="J566" s="22" t="str">
        <f t="shared" ca="1" si="97"/>
        <v/>
      </c>
      <c r="K566" s="22" t="str">
        <f t="shared" ca="1" si="97"/>
        <v/>
      </c>
      <c r="L566" s="22" t="str">
        <f t="shared" ca="1" si="97"/>
        <v/>
      </c>
      <c r="M566" s="22" t="str">
        <f t="shared" ca="1" si="97"/>
        <v/>
      </c>
      <c r="N566" s="22" t="str">
        <f t="shared" ca="1" si="97"/>
        <v/>
      </c>
      <c r="O566" s="22" t="str">
        <f t="shared" ca="1" si="97"/>
        <v/>
      </c>
      <c r="P566" s="23"/>
      <c r="Q566" s="23"/>
      <c r="R566" s="23"/>
      <c r="S566" s="23"/>
      <c r="T566" s="23"/>
      <c r="U566" s="23"/>
      <c r="V566" s="23"/>
      <c r="W566" s="23"/>
      <c r="X566" s="23"/>
      <c r="Y566" s="23"/>
      <c r="Z566" s="23"/>
    </row>
    <row r="567" spans="1:26" x14ac:dyDescent="0.55000000000000004">
      <c r="A567" s="6" t="str">
        <f t="shared" ca="1" si="93"/>
        <v/>
      </c>
      <c r="B567" s="22" t="str">
        <f t="shared" ca="1" si="96"/>
        <v/>
      </c>
      <c r="C567" s="22" t="str">
        <f t="shared" ca="1" si="96"/>
        <v/>
      </c>
      <c r="D567" s="22" t="str">
        <f t="shared" ca="1" si="96"/>
        <v/>
      </c>
      <c r="E567" s="22" t="str">
        <f t="shared" ca="1" si="90"/>
        <v/>
      </c>
      <c r="F567" s="22" t="str">
        <f t="shared" ca="1" si="91"/>
        <v/>
      </c>
      <c r="G567" s="22" t="str">
        <f t="shared" ca="1" si="92"/>
        <v/>
      </c>
      <c r="H567" s="22" t="str">
        <f t="shared" ca="1" si="97"/>
        <v/>
      </c>
      <c r="I567" s="22" t="str">
        <f t="shared" ca="1" si="97"/>
        <v/>
      </c>
      <c r="J567" s="22" t="str">
        <f t="shared" ca="1" si="97"/>
        <v/>
      </c>
      <c r="K567" s="22" t="str">
        <f t="shared" ca="1" si="97"/>
        <v/>
      </c>
      <c r="L567" s="22" t="str">
        <f t="shared" ca="1" si="97"/>
        <v/>
      </c>
      <c r="M567" s="22" t="str">
        <f t="shared" ca="1" si="97"/>
        <v/>
      </c>
      <c r="N567" s="22" t="str">
        <f t="shared" ca="1" si="97"/>
        <v/>
      </c>
      <c r="O567" s="22" t="str">
        <f t="shared" ca="1" si="97"/>
        <v/>
      </c>
      <c r="P567" s="23"/>
      <c r="Q567" s="23"/>
      <c r="R567" s="23"/>
      <c r="S567" s="23"/>
      <c r="T567" s="23"/>
      <c r="U567" s="23"/>
      <c r="V567" s="23"/>
      <c r="W567" s="23"/>
      <c r="X567" s="23"/>
      <c r="Y567" s="23"/>
      <c r="Z567" s="23"/>
    </row>
    <row r="568" spans="1:26" x14ac:dyDescent="0.55000000000000004">
      <c r="A568" s="6" t="str">
        <f t="shared" ca="1" si="93"/>
        <v/>
      </c>
      <c r="B568" s="22" t="str">
        <f t="shared" ref="B568:D587" ca="1" si="98">IF($A568="","",IF(ISERROR(IF(ISERROR(INDEX(FredRatesData_AllData,MATCH($A568-(MAX(0,WEEKDAY($A568,2)-5)),FredRatesData_Dates,0),MATCH(B$6,FredRatesData_IDs,0),1)/B$5),INDEX(FredRatesData_AllData,MATCH($A568-(MAX(0,WEEKDAY($A568,2)-5))-3,FredRatesData_Dates,0),MATCH(B$6,FredRatesData_IDs,0),1)/B$5,INDEX(FredRatesData_AllData,MATCH($A568-(MAX(0,WEEKDAY($A568,2)-5)),FredRatesData_Dates,0),MATCH(B$6,FredRatesData_IDs,0),1)/B$5)),"",IF(ISERROR(INDEX(FredRatesData_AllData,MATCH($A568-(MAX(0,WEEKDAY($A568,2)-5)),FredRatesData_Dates,0),MATCH(B$6,FredRatesData_IDs,0),1)/B$5),INDEX(FredRatesData_AllData,MATCH($A568-(MAX(0,WEEKDAY($A568,2)-5))-3,FredRatesData_Dates,0),MATCH(B$6,FredRatesData_IDs,0),1)/B$5,INDEX(FredRatesData_AllData,MATCH($A568-(MAX(0,WEEKDAY($A568,2)-5)),FredRatesData_Dates,0),MATCH(B$6,FredRatesData_IDs,0),1)/B$5)))</f>
        <v/>
      </c>
      <c r="C568" s="22" t="str">
        <f t="shared" ca="1" si="98"/>
        <v/>
      </c>
      <c r="D568" s="22" t="str">
        <f t="shared" ca="1" si="98"/>
        <v/>
      </c>
      <c r="E568" s="22" t="str">
        <f t="shared" ca="1" si="90"/>
        <v/>
      </c>
      <c r="F568" s="22" t="str">
        <f t="shared" ca="1" si="91"/>
        <v/>
      </c>
      <c r="G568" s="22" t="str">
        <f t="shared" ca="1" si="92"/>
        <v/>
      </c>
      <c r="H568" s="22" t="str">
        <f t="shared" ref="H568:O587" ca="1" si="99">IF($A568="","",IF(ISERROR(IF(ISERROR(INDEX(FredRatesData_AllData,MATCH($A568-(MAX(0,WEEKDAY($A568,2)-5)),FredRatesData_Dates,0),MATCH(H$6,FredRatesData_IDs,0),1)/H$5),INDEX(FredRatesData_AllData,MATCH($A568-(MAX(0,WEEKDAY($A568,2)-5))-3,FredRatesData_Dates,0),MATCH(H$6,FredRatesData_IDs,0),1)/H$5,INDEX(FredRatesData_AllData,MATCH($A568-(MAX(0,WEEKDAY($A568,2)-5)),FredRatesData_Dates,0),MATCH(H$6,FredRatesData_IDs,0),1)/H$5)),"",IF(ISERROR(INDEX(FredRatesData_AllData,MATCH($A568-(MAX(0,WEEKDAY($A568,2)-5)),FredRatesData_Dates,0),MATCH(H$6,FredRatesData_IDs,0),1)/H$5),INDEX(FredRatesData_AllData,MATCH($A568-(MAX(0,WEEKDAY($A568,2)-5))-3,FredRatesData_Dates,0),MATCH(H$6,FredRatesData_IDs,0),1)/H$5,INDEX(FredRatesData_AllData,MATCH($A568-(MAX(0,WEEKDAY($A568,2)-5)),FredRatesData_Dates,0),MATCH(H$6,FredRatesData_IDs,0),1)/H$5)))</f>
        <v/>
      </c>
      <c r="I568" s="22" t="str">
        <f t="shared" ca="1" si="99"/>
        <v/>
      </c>
      <c r="J568" s="22" t="str">
        <f t="shared" ca="1" si="99"/>
        <v/>
      </c>
      <c r="K568" s="22" t="str">
        <f t="shared" ca="1" si="99"/>
        <v/>
      </c>
      <c r="L568" s="22" t="str">
        <f t="shared" ca="1" si="99"/>
        <v/>
      </c>
      <c r="M568" s="22" t="str">
        <f t="shared" ca="1" si="99"/>
        <v/>
      </c>
      <c r="N568" s="22" t="str">
        <f t="shared" ca="1" si="99"/>
        <v/>
      </c>
      <c r="O568" s="22" t="str">
        <f t="shared" ca="1" si="99"/>
        <v/>
      </c>
      <c r="P568" s="23"/>
      <c r="Q568" s="23"/>
      <c r="R568" s="23"/>
      <c r="S568" s="23"/>
      <c r="T568" s="23"/>
      <c r="U568" s="23"/>
      <c r="V568" s="23"/>
      <c r="W568" s="23"/>
      <c r="X568" s="23"/>
      <c r="Y568" s="23"/>
      <c r="Z568" s="23"/>
    </row>
    <row r="569" spans="1:26" x14ac:dyDescent="0.55000000000000004">
      <c r="A569" s="6" t="str">
        <f t="shared" ca="1" si="93"/>
        <v/>
      </c>
      <c r="B569" s="22" t="str">
        <f t="shared" ca="1" si="98"/>
        <v/>
      </c>
      <c r="C569" s="22" t="str">
        <f t="shared" ca="1" si="98"/>
        <v/>
      </c>
      <c r="D569" s="22" t="str">
        <f t="shared" ca="1" si="98"/>
        <v/>
      </c>
      <c r="E569" s="22" t="str">
        <f t="shared" ca="1" si="90"/>
        <v/>
      </c>
      <c r="F569" s="22" t="str">
        <f t="shared" ca="1" si="91"/>
        <v/>
      </c>
      <c r="G569" s="22" t="str">
        <f t="shared" ca="1" si="92"/>
        <v/>
      </c>
      <c r="H569" s="22" t="str">
        <f t="shared" ca="1" si="99"/>
        <v/>
      </c>
      <c r="I569" s="22" t="str">
        <f t="shared" ca="1" si="99"/>
        <v/>
      </c>
      <c r="J569" s="22" t="str">
        <f t="shared" ca="1" si="99"/>
        <v/>
      </c>
      <c r="K569" s="22" t="str">
        <f t="shared" ca="1" si="99"/>
        <v/>
      </c>
      <c r="L569" s="22" t="str">
        <f t="shared" ca="1" si="99"/>
        <v/>
      </c>
      <c r="M569" s="22" t="str">
        <f t="shared" ca="1" si="99"/>
        <v/>
      </c>
      <c r="N569" s="22" t="str">
        <f t="shared" ca="1" si="99"/>
        <v/>
      </c>
      <c r="O569" s="22" t="str">
        <f t="shared" ca="1" si="99"/>
        <v/>
      </c>
      <c r="P569" s="23"/>
      <c r="Q569" s="23"/>
      <c r="R569" s="23"/>
      <c r="S569" s="23"/>
      <c r="T569" s="23"/>
      <c r="U569" s="23"/>
      <c r="V569" s="23"/>
      <c r="W569" s="23"/>
      <c r="X569" s="23"/>
      <c r="Y569" s="23"/>
      <c r="Z569" s="23"/>
    </row>
    <row r="570" spans="1:26" x14ac:dyDescent="0.55000000000000004">
      <c r="A570" s="6" t="str">
        <f t="shared" ca="1" si="93"/>
        <v/>
      </c>
      <c r="B570" s="22" t="str">
        <f t="shared" ca="1" si="98"/>
        <v/>
      </c>
      <c r="C570" s="22" t="str">
        <f t="shared" ca="1" si="98"/>
        <v/>
      </c>
      <c r="D570" s="22" t="str">
        <f t="shared" ca="1" si="98"/>
        <v/>
      </c>
      <c r="E570" s="22" t="str">
        <f t="shared" ca="1" si="90"/>
        <v/>
      </c>
      <c r="F570" s="22" t="str">
        <f t="shared" ca="1" si="91"/>
        <v/>
      </c>
      <c r="G570" s="22" t="str">
        <f t="shared" ca="1" si="92"/>
        <v/>
      </c>
      <c r="H570" s="22" t="str">
        <f t="shared" ca="1" si="99"/>
        <v/>
      </c>
      <c r="I570" s="22" t="str">
        <f t="shared" ca="1" si="99"/>
        <v/>
      </c>
      <c r="J570" s="22" t="str">
        <f t="shared" ca="1" si="99"/>
        <v/>
      </c>
      <c r="K570" s="22" t="str">
        <f t="shared" ca="1" si="99"/>
        <v/>
      </c>
      <c r="L570" s="22" t="str">
        <f t="shared" ca="1" si="99"/>
        <v/>
      </c>
      <c r="M570" s="22" t="str">
        <f t="shared" ca="1" si="99"/>
        <v/>
      </c>
      <c r="N570" s="22" t="str">
        <f t="shared" ca="1" si="99"/>
        <v/>
      </c>
      <c r="O570" s="22" t="str">
        <f t="shared" ca="1" si="99"/>
        <v/>
      </c>
      <c r="P570" s="23"/>
      <c r="Q570" s="23"/>
      <c r="R570" s="23"/>
      <c r="S570" s="23"/>
      <c r="T570" s="23"/>
      <c r="U570" s="23"/>
      <c r="V570" s="23"/>
      <c r="W570" s="23"/>
      <c r="X570" s="23"/>
      <c r="Y570" s="23"/>
      <c r="Z570" s="23"/>
    </row>
    <row r="571" spans="1:26" x14ac:dyDescent="0.55000000000000004">
      <c r="A571" s="6" t="str">
        <f t="shared" ca="1" si="93"/>
        <v/>
      </c>
      <c r="B571" s="22" t="str">
        <f t="shared" ca="1" si="98"/>
        <v/>
      </c>
      <c r="C571" s="22" t="str">
        <f t="shared" ca="1" si="98"/>
        <v/>
      </c>
      <c r="D571" s="22" t="str">
        <f t="shared" ca="1" si="98"/>
        <v/>
      </c>
      <c r="E571" s="22" t="str">
        <f t="shared" ca="1" si="90"/>
        <v/>
      </c>
      <c r="F571" s="22" t="str">
        <f t="shared" ca="1" si="91"/>
        <v/>
      </c>
      <c r="G571" s="22" t="str">
        <f t="shared" ca="1" si="92"/>
        <v/>
      </c>
      <c r="H571" s="22" t="str">
        <f t="shared" ca="1" si="99"/>
        <v/>
      </c>
      <c r="I571" s="22" t="str">
        <f t="shared" ca="1" si="99"/>
        <v/>
      </c>
      <c r="J571" s="22" t="str">
        <f t="shared" ca="1" si="99"/>
        <v/>
      </c>
      <c r="K571" s="22" t="str">
        <f t="shared" ca="1" si="99"/>
        <v/>
      </c>
      <c r="L571" s="22" t="str">
        <f t="shared" ca="1" si="99"/>
        <v/>
      </c>
      <c r="M571" s="22" t="str">
        <f t="shared" ca="1" si="99"/>
        <v/>
      </c>
      <c r="N571" s="22" t="str">
        <f t="shared" ca="1" si="99"/>
        <v/>
      </c>
      <c r="O571" s="22" t="str">
        <f t="shared" ca="1" si="99"/>
        <v/>
      </c>
      <c r="P571" s="23"/>
      <c r="Q571" s="23"/>
      <c r="R571" s="23"/>
      <c r="S571" s="23"/>
      <c r="T571" s="23"/>
      <c r="U571" s="23"/>
      <c r="V571" s="23"/>
      <c r="W571" s="23"/>
      <c r="X571" s="23"/>
      <c r="Y571" s="23"/>
      <c r="Z571" s="23"/>
    </row>
    <row r="572" spans="1:26" x14ac:dyDescent="0.55000000000000004">
      <c r="A572" s="6" t="str">
        <f t="shared" ca="1" si="93"/>
        <v/>
      </c>
      <c r="B572" s="22" t="str">
        <f t="shared" ca="1" si="98"/>
        <v/>
      </c>
      <c r="C572" s="22" t="str">
        <f t="shared" ca="1" si="98"/>
        <v/>
      </c>
      <c r="D572" s="22" t="str">
        <f t="shared" ca="1" si="98"/>
        <v/>
      </c>
      <c r="E572" s="22" t="str">
        <f t="shared" ca="1" si="90"/>
        <v/>
      </c>
      <c r="F572" s="22" t="str">
        <f t="shared" ca="1" si="91"/>
        <v/>
      </c>
      <c r="G572" s="22" t="str">
        <f t="shared" ca="1" si="92"/>
        <v/>
      </c>
      <c r="H572" s="22" t="str">
        <f t="shared" ca="1" si="99"/>
        <v/>
      </c>
      <c r="I572" s="22" t="str">
        <f t="shared" ca="1" si="99"/>
        <v/>
      </c>
      <c r="J572" s="22" t="str">
        <f t="shared" ca="1" si="99"/>
        <v/>
      </c>
      <c r="K572" s="22" t="str">
        <f t="shared" ca="1" si="99"/>
        <v/>
      </c>
      <c r="L572" s="22" t="str">
        <f t="shared" ca="1" si="99"/>
        <v/>
      </c>
      <c r="M572" s="22" t="str">
        <f t="shared" ca="1" si="99"/>
        <v/>
      </c>
      <c r="N572" s="22" t="str">
        <f t="shared" ca="1" si="99"/>
        <v/>
      </c>
      <c r="O572" s="22" t="str">
        <f t="shared" ca="1" si="99"/>
        <v/>
      </c>
      <c r="P572" s="23"/>
      <c r="Q572" s="23"/>
      <c r="R572" s="23"/>
      <c r="S572" s="23"/>
      <c r="T572" s="23"/>
      <c r="U572" s="23"/>
      <c r="V572" s="23"/>
      <c r="W572" s="23"/>
      <c r="X572" s="23"/>
      <c r="Y572" s="23"/>
      <c r="Z572" s="23"/>
    </row>
    <row r="573" spans="1:26" x14ac:dyDescent="0.55000000000000004">
      <c r="A573" s="6" t="str">
        <f t="shared" ca="1" si="93"/>
        <v/>
      </c>
      <c r="B573" s="22" t="str">
        <f t="shared" ca="1" si="98"/>
        <v/>
      </c>
      <c r="C573" s="22" t="str">
        <f t="shared" ca="1" si="98"/>
        <v/>
      </c>
      <c r="D573" s="22" t="str">
        <f t="shared" ca="1" si="98"/>
        <v/>
      </c>
      <c r="E573" s="22" t="str">
        <f t="shared" ca="1" si="90"/>
        <v/>
      </c>
      <c r="F573" s="22" t="str">
        <f t="shared" ca="1" si="91"/>
        <v/>
      </c>
      <c r="G573" s="22" t="str">
        <f t="shared" ca="1" si="92"/>
        <v/>
      </c>
      <c r="H573" s="22" t="str">
        <f t="shared" ca="1" si="99"/>
        <v/>
      </c>
      <c r="I573" s="22" t="str">
        <f t="shared" ca="1" si="99"/>
        <v/>
      </c>
      <c r="J573" s="22" t="str">
        <f t="shared" ca="1" si="99"/>
        <v/>
      </c>
      <c r="K573" s="22" t="str">
        <f t="shared" ca="1" si="99"/>
        <v/>
      </c>
      <c r="L573" s="22" t="str">
        <f t="shared" ca="1" si="99"/>
        <v/>
      </c>
      <c r="M573" s="22" t="str">
        <f t="shared" ca="1" si="99"/>
        <v/>
      </c>
      <c r="N573" s="22" t="str">
        <f t="shared" ca="1" si="99"/>
        <v/>
      </c>
      <c r="O573" s="22" t="str">
        <f t="shared" ca="1" si="99"/>
        <v/>
      </c>
      <c r="P573" s="23"/>
      <c r="Q573" s="23"/>
      <c r="R573" s="23"/>
      <c r="S573" s="23"/>
      <c r="T573" s="23"/>
      <c r="U573" s="23"/>
      <c r="V573" s="23"/>
      <c r="W573" s="23"/>
      <c r="X573" s="23"/>
      <c r="Y573" s="23"/>
      <c r="Z573" s="23"/>
    </row>
    <row r="574" spans="1:26" x14ac:dyDescent="0.55000000000000004">
      <c r="A574" s="6" t="str">
        <f t="shared" ca="1" si="93"/>
        <v/>
      </c>
      <c r="B574" s="22" t="str">
        <f t="shared" ca="1" si="98"/>
        <v/>
      </c>
      <c r="C574" s="22" t="str">
        <f t="shared" ca="1" si="98"/>
        <v/>
      </c>
      <c r="D574" s="22" t="str">
        <f t="shared" ca="1" si="98"/>
        <v/>
      </c>
      <c r="E574" s="22" t="str">
        <f t="shared" ca="1" si="90"/>
        <v/>
      </c>
      <c r="F574" s="22" t="str">
        <f t="shared" ca="1" si="91"/>
        <v/>
      </c>
      <c r="G574" s="22" t="str">
        <f t="shared" ca="1" si="92"/>
        <v/>
      </c>
      <c r="H574" s="22" t="str">
        <f t="shared" ca="1" si="99"/>
        <v/>
      </c>
      <c r="I574" s="22" t="str">
        <f t="shared" ca="1" si="99"/>
        <v/>
      </c>
      <c r="J574" s="22" t="str">
        <f t="shared" ca="1" si="99"/>
        <v/>
      </c>
      <c r="K574" s="22" t="str">
        <f t="shared" ca="1" si="99"/>
        <v/>
      </c>
      <c r="L574" s="22" t="str">
        <f t="shared" ca="1" si="99"/>
        <v/>
      </c>
      <c r="M574" s="22" t="str">
        <f t="shared" ca="1" si="99"/>
        <v/>
      </c>
      <c r="N574" s="22" t="str">
        <f t="shared" ca="1" si="99"/>
        <v/>
      </c>
      <c r="O574" s="22" t="str">
        <f t="shared" ca="1" si="99"/>
        <v/>
      </c>
      <c r="P574" s="23"/>
      <c r="Q574" s="23"/>
      <c r="R574" s="23"/>
      <c r="S574" s="23"/>
      <c r="T574" s="23"/>
      <c r="U574" s="23"/>
      <c r="V574" s="23"/>
      <c r="W574" s="23"/>
      <c r="X574" s="23"/>
      <c r="Y574" s="23"/>
      <c r="Z574" s="23"/>
    </row>
    <row r="575" spans="1:26" x14ac:dyDescent="0.55000000000000004">
      <c r="A575" s="6" t="str">
        <f t="shared" ca="1" si="93"/>
        <v/>
      </c>
      <c r="B575" s="22" t="str">
        <f t="shared" ca="1" si="98"/>
        <v/>
      </c>
      <c r="C575" s="22" t="str">
        <f t="shared" ca="1" si="98"/>
        <v/>
      </c>
      <c r="D575" s="22" t="str">
        <f t="shared" ca="1" si="98"/>
        <v/>
      </c>
      <c r="E575" s="22" t="str">
        <f t="shared" ca="1" si="90"/>
        <v/>
      </c>
      <c r="F575" s="22" t="str">
        <f t="shared" ca="1" si="91"/>
        <v/>
      </c>
      <c r="G575" s="22" t="str">
        <f t="shared" ca="1" si="92"/>
        <v/>
      </c>
      <c r="H575" s="22" t="str">
        <f t="shared" ca="1" si="99"/>
        <v/>
      </c>
      <c r="I575" s="22" t="str">
        <f t="shared" ca="1" si="99"/>
        <v/>
      </c>
      <c r="J575" s="22" t="str">
        <f t="shared" ca="1" si="99"/>
        <v/>
      </c>
      <c r="K575" s="22" t="str">
        <f t="shared" ca="1" si="99"/>
        <v/>
      </c>
      <c r="L575" s="22" t="str">
        <f t="shared" ca="1" si="99"/>
        <v/>
      </c>
      <c r="M575" s="22" t="str">
        <f t="shared" ca="1" si="99"/>
        <v/>
      </c>
      <c r="N575" s="22" t="str">
        <f t="shared" ca="1" si="99"/>
        <v/>
      </c>
      <c r="O575" s="22" t="str">
        <f t="shared" ca="1" si="99"/>
        <v/>
      </c>
      <c r="P575" s="23"/>
      <c r="Q575" s="23"/>
      <c r="R575" s="23"/>
      <c r="S575" s="23"/>
      <c r="T575" s="23"/>
      <c r="U575" s="23"/>
      <c r="V575" s="23"/>
      <c r="W575" s="23"/>
      <c r="X575" s="23"/>
      <c r="Y575" s="23"/>
      <c r="Z575" s="23"/>
    </row>
    <row r="576" spans="1:26" x14ac:dyDescent="0.55000000000000004">
      <c r="A576" s="6" t="str">
        <f t="shared" ca="1" si="93"/>
        <v/>
      </c>
      <c r="B576" s="22" t="str">
        <f t="shared" ca="1" si="98"/>
        <v/>
      </c>
      <c r="C576" s="22" t="str">
        <f t="shared" ca="1" si="98"/>
        <v/>
      </c>
      <c r="D576" s="22" t="str">
        <f t="shared" ca="1" si="98"/>
        <v/>
      </c>
      <c r="E576" s="22" t="str">
        <f t="shared" ca="1" si="90"/>
        <v/>
      </c>
      <c r="F576" s="22" t="str">
        <f t="shared" ca="1" si="91"/>
        <v/>
      </c>
      <c r="G576" s="22" t="str">
        <f t="shared" ca="1" si="92"/>
        <v/>
      </c>
      <c r="H576" s="22" t="str">
        <f t="shared" ca="1" si="99"/>
        <v/>
      </c>
      <c r="I576" s="22" t="str">
        <f t="shared" ca="1" si="99"/>
        <v/>
      </c>
      <c r="J576" s="22" t="str">
        <f t="shared" ca="1" si="99"/>
        <v/>
      </c>
      <c r="K576" s="22" t="str">
        <f t="shared" ca="1" si="99"/>
        <v/>
      </c>
      <c r="L576" s="22" t="str">
        <f t="shared" ca="1" si="99"/>
        <v/>
      </c>
      <c r="M576" s="22" t="str">
        <f t="shared" ca="1" si="99"/>
        <v/>
      </c>
      <c r="N576" s="22" t="str">
        <f t="shared" ca="1" si="99"/>
        <v/>
      </c>
      <c r="O576" s="22" t="str">
        <f t="shared" ca="1" si="99"/>
        <v/>
      </c>
      <c r="P576" s="23"/>
      <c r="Q576" s="23"/>
      <c r="R576" s="23"/>
      <c r="S576" s="23"/>
      <c r="T576" s="23"/>
      <c r="U576" s="23"/>
      <c r="V576" s="23"/>
      <c r="W576" s="23"/>
      <c r="X576" s="23"/>
      <c r="Y576" s="23"/>
      <c r="Z576" s="23"/>
    </row>
    <row r="577" spans="1:26" x14ac:dyDescent="0.55000000000000004">
      <c r="A577" s="6" t="str">
        <f t="shared" ca="1" si="93"/>
        <v/>
      </c>
      <c r="B577" s="22" t="str">
        <f t="shared" ca="1" si="98"/>
        <v/>
      </c>
      <c r="C577" s="22" t="str">
        <f t="shared" ca="1" si="98"/>
        <v/>
      </c>
      <c r="D577" s="22" t="str">
        <f t="shared" ca="1" si="98"/>
        <v/>
      </c>
      <c r="E577" s="22" t="str">
        <f t="shared" ca="1" si="90"/>
        <v/>
      </c>
      <c r="F577" s="22" t="str">
        <f t="shared" ca="1" si="91"/>
        <v/>
      </c>
      <c r="G577" s="22" t="str">
        <f t="shared" ca="1" si="92"/>
        <v/>
      </c>
      <c r="H577" s="22" t="str">
        <f t="shared" ca="1" si="99"/>
        <v/>
      </c>
      <c r="I577" s="22" t="str">
        <f t="shared" ca="1" si="99"/>
        <v/>
      </c>
      <c r="J577" s="22" t="str">
        <f t="shared" ca="1" si="99"/>
        <v/>
      </c>
      <c r="K577" s="22" t="str">
        <f t="shared" ca="1" si="99"/>
        <v/>
      </c>
      <c r="L577" s="22" t="str">
        <f t="shared" ca="1" si="99"/>
        <v/>
      </c>
      <c r="M577" s="22" t="str">
        <f t="shared" ca="1" si="99"/>
        <v/>
      </c>
      <c r="N577" s="22" t="str">
        <f t="shared" ca="1" si="99"/>
        <v/>
      </c>
      <c r="O577" s="22" t="str">
        <f t="shared" ca="1" si="99"/>
        <v/>
      </c>
      <c r="P577" s="23"/>
      <c r="Q577" s="23"/>
      <c r="R577" s="23"/>
      <c r="S577" s="23"/>
      <c r="T577" s="23"/>
      <c r="U577" s="23"/>
      <c r="V577" s="23"/>
      <c r="W577" s="23"/>
      <c r="X577" s="23"/>
      <c r="Y577" s="23"/>
      <c r="Z577" s="23"/>
    </row>
    <row r="578" spans="1:26" x14ac:dyDescent="0.55000000000000004">
      <c r="A578" s="6" t="str">
        <f t="shared" ca="1" si="93"/>
        <v/>
      </c>
      <c r="B578" s="22" t="str">
        <f t="shared" ca="1" si="98"/>
        <v/>
      </c>
      <c r="C578" s="22" t="str">
        <f t="shared" ca="1" si="98"/>
        <v/>
      </c>
      <c r="D578" s="22" t="str">
        <f t="shared" ca="1" si="98"/>
        <v/>
      </c>
      <c r="E578" s="22" t="str">
        <f t="shared" ca="1" si="90"/>
        <v/>
      </c>
      <c r="F578" s="22" t="str">
        <f t="shared" ca="1" si="91"/>
        <v/>
      </c>
      <c r="G578" s="22" t="str">
        <f t="shared" ca="1" si="92"/>
        <v/>
      </c>
      <c r="H578" s="22" t="str">
        <f t="shared" ca="1" si="99"/>
        <v/>
      </c>
      <c r="I578" s="22" t="str">
        <f t="shared" ca="1" si="99"/>
        <v/>
      </c>
      <c r="J578" s="22" t="str">
        <f t="shared" ca="1" si="99"/>
        <v/>
      </c>
      <c r="K578" s="22" t="str">
        <f t="shared" ca="1" si="99"/>
        <v/>
      </c>
      <c r="L578" s="22" t="str">
        <f t="shared" ca="1" si="99"/>
        <v/>
      </c>
      <c r="M578" s="22" t="str">
        <f t="shared" ca="1" si="99"/>
        <v/>
      </c>
      <c r="N578" s="22" t="str">
        <f t="shared" ca="1" si="99"/>
        <v/>
      </c>
      <c r="O578" s="22" t="str">
        <f t="shared" ca="1" si="99"/>
        <v/>
      </c>
      <c r="P578" s="23"/>
      <c r="Q578" s="23"/>
      <c r="R578" s="23"/>
      <c r="S578" s="23"/>
      <c r="T578" s="23"/>
      <c r="U578" s="23"/>
      <c r="V578" s="23"/>
      <c r="W578" s="23"/>
      <c r="X578" s="23"/>
      <c r="Y578" s="23"/>
      <c r="Z578" s="23"/>
    </row>
    <row r="579" spans="1:26" x14ac:dyDescent="0.55000000000000004">
      <c r="A579" s="6" t="str">
        <f t="shared" ca="1" si="93"/>
        <v/>
      </c>
      <c r="B579" s="22" t="str">
        <f t="shared" ca="1" si="98"/>
        <v/>
      </c>
      <c r="C579" s="22" t="str">
        <f t="shared" ca="1" si="98"/>
        <v/>
      </c>
      <c r="D579" s="22" t="str">
        <f t="shared" ca="1" si="98"/>
        <v/>
      </c>
      <c r="E579" s="22" t="str">
        <f t="shared" ca="1" si="90"/>
        <v/>
      </c>
      <c r="F579" s="22" t="str">
        <f t="shared" ca="1" si="91"/>
        <v/>
      </c>
      <c r="G579" s="22" t="str">
        <f t="shared" ca="1" si="92"/>
        <v/>
      </c>
      <c r="H579" s="22" t="str">
        <f t="shared" ca="1" si="99"/>
        <v/>
      </c>
      <c r="I579" s="22" t="str">
        <f t="shared" ca="1" si="99"/>
        <v/>
      </c>
      <c r="J579" s="22" t="str">
        <f t="shared" ca="1" si="99"/>
        <v/>
      </c>
      <c r="K579" s="22" t="str">
        <f t="shared" ca="1" si="99"/>
        <v/>
      </c>
      <c r="L579" s="22" t="str">
        <f t="shared" ca="1" si="99"/>
        <v/>
      </c>
      <c r="M579" s="22" t="str">
        <f t="shared" ca="1" si="99"/>
        <v/>
      </c>
      <c r="N579" s="22" t="str">
        <f t="shared" ca="1" si="99"/>
        <v/>
      </c>
      <c r="O579" s="22" t="str">
        <f t="shared" ca="1" si="99"/>
        <v/>
      </c>
      <c r="P579" s="23"/>
      <c r="Q579" s="23"/>
      <c r="R579" s="23"/>
      <c r="S579" s="23"/>
      <c r="T579" s="23"/>
      <c r="U579" s="23"/>
      <c r="V579" s="23"/>
      <c r="W579" s="23"/>
      <c r="X579" s="23"/>
      <c r="Y579" s="23"/>
      <c r="Z579" s="23"/>
    </row>
    <row r="580" spans="1:26" x14ac:dyDescent="0.55000000000000004">
      <c r="A580" s="6" t="str">
        <f t="shared" ca="1" si="93"/>
        <v/>
      </c>
      <c r="B580" s="22" t="str">
        <f t="shared" ca="1" si="98"/>
        <v/>
      </c>
      <c r="C580" s="22" t="str">
        <f t="shared" ca="1" si="98"/>
        <v/>
      </c>
      <c r="D580" s="22" t="str">
        <f t="shared" ca="1" si="98"/>
        <v/>
      </c>
      <c r="E580" s="22" t="str">
        <f t="shared" ca="1" si="90"/>
        <v/>
      </c>
      <c r="F580" s="22" t="str">
        <f t="shared" ca="1" si="91"/>
        <v/>
      </c>
      <c r="G580" s="22" t="str">
        <f t="shared" ca="1" si="92"/>
        <v/>
      </c>
      <c r="H580" s="22" t="str">
        <f t="shared" ca="1" si="99"/>
        <v/>
      </c>
      <c r="I580" s="22" t="str">
        <f t="shared" ca="1" si="99"/>
        <v/>
      </c>
      <c r="J580" s="22" t="str">
        <f t="shared" ca="1" si="99"/>
        <v/>
      </c>
      <c r="K580" s="22" t="str">
        <f t="shared" ca="1" si="99"/>
        <v/>
      </c>
      <c r="L580" s="22" t="str">
        <f t="shared" ca="1" si="99"/>
        <v/>
      </c>
      <c r="M580" s="22" t="str">
        <f t="shared" ca="1" si="99"/>
        <v/>
      </c>
      <c r="N580" s="22" t="str">
        <f t="shared" ca="1" si="99"/>
        <v/>
      </c>
      <c r="O580" s="22" t="str">
        <f t="shared" ca="1" si="99"/>
        <v/>
      </c>
      <c r="P580" s="23"/>
      <c r="Q580" s="23"/>
      <c r="R580" s="23"/>
      <c r="S580" s="23"/>
      <c r="T580" s="23"/>
      <c r="U580" s="23"/>
      <c r="V580" s="23"/>
      <c r="W580" s="23"/>
      <c r="X580" s="23"/>
      <c r="Y580" s="23"/>
      <c r="Z580" s="23"/>
    </row>
    <row r="581" spans="1:26" x14ac:dyDescent="0.55000000000000004">
      <c r="A581" s="6" t="str">
        <f t="shared" ca="1" si="93"/>
        <v/>
      </c>
      <c r="B581" s="22" t="str">
        <f t="shared" ca="1" si="98"/>
        <v/>
      </c>
      <c r="C581" s="22" t="str">
        <f t="shared" ca="1" si="98"/>
        <v/>
      </c>
      <c r="D581" s="22" t="str">
        <f t="shared" ca="1" si="98"/>
        <v/>
      </c>
      <c r="E581" s="22" t="str">
        <f t="shared" ca="1" si="90"/>
        <v/>
      </c>
      <c r="F581" s="22" t="str">
        <f t="shared" ca="1" si="91"/>
        <v/>
      </c>
      <c r="G581" s="22" t="str">
        <f t="shared" ca="1" si="92"/>
        <v/>
      </c>
      <c r="H581" s="22" t="str">
        <f t="shared" ca="1" si="99"/>
        <v/>
      </c>
      <c r="I581" s="22" t="str">
        <f t="shared" ca="1" si="99"/>
        <v/>
      </c>
      <c r="J581" s="22" t="str">
        <f t="shared" ca="1" si="99"/>
        <v/>
      </c>
      <c r="K581" s="22" t="str">
        <f t="shared" ca="1" si="99"/>
        <v/>
      </c>
      <c r="L581" s="22" t="str">
        <f t="shared" ca="1" si="99"/>
        <v/>
      </c>
      <c r="M581" s="22" t="str">
        <f t="shared" ca="1" si="99"/>
        <v/>
      </c>
      <c r="N581" s="22" t="str">
        <f t="shared" ca="1" si="99"/>
        <v/>
      </c>
      <c r="O581" s="22" t="str">
        <f t="shared" ca="1" si="99"/>
        <v/>
      </c>
      <c r="P581" s="23"/>
      <c r="Q581" s="23"/>
      <c r="R581" s="23"/>
      <c r="S581" s="23"/>
      <c r="T581" s="23"/>
      <c r="U581" s="23"/>
      <c r="V581" s="23"/>
      <c r="W581" s="23"/>
      <c r="X581" s="23"/>
      <c r="Y581" s="23"/>
      <c r="Z581" s="23"/>
    </row>
    <row r="582" spans="1:26" x14ac:dyDescent="0.55000000000000004">
      <c r="A582" s="6" t="str">
        <f t="shared" ca="1" si="93"/>
        <v/>
      </c>
      <c r="B582" s="22" t="str">
        <f t="shared" ca="1" si="98"/>
        <v/>
      </c>
      <c r="C582" s="22" t="str">
        <f t="shared" ca="1" si="98"/>
        <v/>
      </c>
      <c r="D582" s="22" t="str">
        <f t="shared" ca="1" si="98"/>
        <v/>
      </c>
      <c r="E582" s="22" t="str">
        <f t="shared" ca="1" si="90"/>
        <v/>
      </c>
      <c r="F582" s="22" t="str">
        <f t="shared" ca="1" si="91"/>
        <v/>
      </c>
      <c r="G582" s="22" t="str">
        <f t="shared" ca="1" si="92"/>
        <v/>
      </c>
      <c r="H582" s="22" t="str">
        <f t="shared" ca="1" si="99"/>
        <v/>
      </c>
      <c r="I582" s="22" t="str">
        <f t="shared" ca="1" si="99"/>
        <v/>
      </c>
      <c r="J582" s="22" t="str">
        <f t="shared" ca="1" si="99"/>
        <v/>
      </c>
      <c r="K582" s="22" t="str">
        <f t="shared" ca="1" si="99"/>
        <v/>
      </c>
      <c r="L582" s="22" t="str">
        <f t="shared" ca="1" si="99"/>
        <v/>
      </c>
      <c r="M582" s="22" t="str">
        <f t="shared" ca="1" si="99"/>
        <v/>
      </c>
      <c r="N582" s="22" t="str">
        <f t="shared" ca="1" si="99"/>
        <v/>
      </c>
      <c r="O582" s="22" t="str">
        <f t="shared" ca="1" si="99"/>
        <v/>
      </c>
      <c r="P582" s="23"/>
      <c r="Q582" s="23"/>
      <c r="R582" s="23"/>
      <c r="S582" s="23"/>
      <c r="T582" s="23"/>
      <c r="U582" s="23"/>
      <c r="V582" s="23"/>
      <c r="W582" s="23"/>
      <c r="X582" s="23"/>
      <c r="Y582" s="23"/>
      <c r="Z582" s="23"/>
    </row>
    <row r="583" spans="1:26" x14ac:dyDescent="0.55000000000000004">
      <c r="A583" s="6" t="str">
        <f t="shared" ca="1" si="93"/>
        <v/>
      </c>
      <c r="B583" s="22" t="str">
        <f t="shared" ca="1" si="98"/>
        <v/>
      </c>
      <c r="C583" s="22" t="str">
        <f t="shared" ca="1" si="98"/>
        <v/>
      </c>
      <c r="D583" s="22" t="str">
        <f t="shared" ca="1" si="98"/>
        <v/>
      </c>
      <c r="E583" s="22" t="str">
        <f t="shared" ca="1" si="90"/>
        <v/>
      </c>
      <c r="F583" s="22" t="str">
        <f t="shared" ca="1" si="91"/>
        <v/>
      </c>
      <c r="G583" s="22" t="str">
        <f t="shared" ca="1" si="92"/>
        <v/>
      </c>
      <c r="H583" s="22" t="str">
        <f t="shared" ca="1" si="99"/>
        <v/>
      </c>
      <c r="I583" s="22" t="str">
        <f t="shared" ca="1" si="99"/>
        <v/>
      </c>
      <c r="J583" s="22" t="str">
        <f t="shared" ca="1" si="99"/>
        <v/>
      </c>
      <c r="K583" s="22" t="str">
        <f t="shared" ca="1" si="99"/>
        <v/>
      </c>
      <c r="L583" s="22" t="str">
        <f t="shared" ca="1" si="99"/>
        <v/>
      </c>
      <c r="M583" s="22" t="str">
        <f t="shared" ca="1" si="99"/>
        <v/>
      </c>
      <c r="N583" s="22" t="str">
        <f t="shared" ca="1" si="99"/>
        <v/>
      </c>
      <c r="O583" s="22" t="str">
        <f t="shared" ca="1" si="99"/>
        <v/>
      </c>
      <c r="P583" s="23"/>
      <c r="Q583" s="23"/>
      <c r="R583" s="23"/>
      <c r="S583" s="23"/>
      <c r="T583" s="23"/>
      <c r="U583" s="23"/>
      <c r="V583" s="23"/>
      <c r="W583" s="23"/>
      <c r="X583" s="23"/>
      <c r="Y583" s="23"/>
      <c r="Z583" s="23"/>
    </row>
    <row r="584" spans="1:26" x14ac:dyDescent="0.55000000000000004">
      <c r="A584" s="6" t="str">
        <f t="shared" ca="1" si="93"/>
        <v/>
      </c>
      <c r="B584" s="22" t="str">
        <f t="shared" ca="1" si="98"/>
        <v/>
      </c>
      <c r="C584" s="22" t="str">
        <f t="shared" ca="1" si="98"/>
        <v/>
      </c>
      <c r="D584" s="22" t="str">
        <f t="shared" ca="1" si="98"/>
        <v/>
      </c>
      <c r="E584" s="22" t="str">
        <f t="shared" ref="E584:E647" ca="1" si="100">IF(OR($A584="",ISERROR(INDEX(FredEcon_AllData,MATCH($A584,FredEcon_EndDates,0),MATCH(E$6,FredEcon_IDs,0),1)/E$5)),"",INDEX(FredEcon_AllData,MATCH($A584,FredEcon_EndDates,0),MATCH(E$6,FredEcon_IDs,0),1)/E$5)</f>
        <v/>
      </c>
      <c r="F584" s="22" t="str">
        <f t="shared" ref="F584:F647" ca="1" si="101">IF(OR($A584="",ISERROR(INDEX(FredCPI_YoY,MATCH($A584,FredCPI_EndDates,0),1))),"",INDEX(FredCPI_YoY,MATCH($A584,FredCPI_EndDates,0),1))</f>
        <v/>
      </c>
      <c r="G584" s="22" t="str">
        <f t="shared" ref="G584:G647" ca="1" si="102">IF($A584="","",IF(ISERROR(INDEX(FredGDP_QoQSAAR,MATCH($A584,FredGDP_EndDates,0),1)),"",INDEX(FredGDP_QoQSAAR,MATCH($A584,FredGDP_EndDates,0),1)))</f>
        <v/>
      </c>
      <c r="H584" s="22" t="str">
        <f t="shared" ca="1" si="99"/>
        <v/>
      </c>
      <c r="I584" s="22" t="str">
        <f t="shared" ca="1" si="99"/>
        <v/>
      </c>
      <c r="J584" s="22" t="str">
        <f t="shared" ca="1" si="99"/>
        <v/>
      </c>
      <c r="K584" s="22" t="str">
        <f t="shared" ca="1" si="99"/>
        <v/>
      </c>
      <c r="L584" s="22" t="str">
        <f t="shared" ca="1" si="99"/>
        <v/>
      </c>
      <c r="M584" s="22" t="str">
        <f t="shared" ca="1" si="99"/>
        <v/>
      </c>
      <c r="N584" s="22" t="str">
        <f t="shared" ca="1" si="99"/>
        <v/>
      </c>
      <c r="O584" s="22" t="str">
        <f t="shared" ca="1" si="99"/>
        <v/>
      </c>
      <c r="P584" s="23"/>
      <c r="Q584" s="23"/>
      <c r="R584" s="23"/>
      <c r="S584" s="23"/>
      <c r="T584" s="23"/>
      <c r="U584" s="23"/>
      <c r="V584" s="23"/>
      <c r="W584" s="23"/>
      <c r="X584" s="23"/>
      <c r="Y584" s="23"/>
      <c r="Z584" s="23"/>
    </row>
    <row r="585" spans="1:26" x14ac:dyDescent="0.55000000000000004">
      <c r="A585" s="6" t="str">
        <f t="shared" ref="A585:A648" ca="1" si="103">IF(A584="","",IF(ISERROR(DataMatrixFrequency/1),IF(EOMONTH(A584,1)&lt;=DataMatrixEndDate,EOMONTH(A584,1),""),IF((A584+DataMatrixFrequency)&lt;=DataMatrixEndDate,A584+DataMatrixFrequency,"")))</f>
        <v/>
      </c>
      <c r="B585" s="22" t="str">
        <f t="shared" ca="1" si="98"/>
        <v/>
      </c>
      <c r="C585" s="22" t="str">
        <f t="shared" ca="1" si="98"/>
        <v/>
      </c>
      <c r="D585" s="22" t="str">
        <f t="shared" ca="1" si="98"/>
        <v/>
      </c>
      <c r="E585" s="22" t="str">
        <f t="shared" ca="1" si="100"/>
        <v/>
      </c>
      <c r="F585" s="22" t="str">
        <f t="shared" ca="1" si="101"/>
        <v/>
      </c>
      <c r="G585" s="22" t="str">
        <f t="shared" ca="1" si="102"/>
        <v/>
      </c>
      <c r="H585" s="22" t="str">
        <f t="shared" ca="1" si="99"/>
        <v/>
      </c>
      <c r="I585" s="22" t="str">
        <f t="shared" ca="1" si="99"/>
        <v/>
      </c>
      <c r="J585" s="22" t="str">
        <f t="shared" ca="1" si="99"/>
        <v/>
      </c>
      <c r="K585" s="22" t="str">
        <f t="shared" ca="1" si="99"/>
        <v/>
      </c>
      <c r="L585" s="22" t="str">
        <f t="shared" ca="1" si="99"/>
        <v/>
      </c>
      <c r="M585" s="22" t="str">
        <f t="shared" ca="1" si="99"/>
        <v/>
      </c>
      <c r="N585" s="22" t="str">
        <f t="shared" ca="1" si="99"/>
        <v/>
      </c>
      <c r="O585" s="22" t="str">
        <f t="shared" ca="1" si="99"/>
        <v/>
      </c>
      <c r="P585" s="23"/>
      <c r="Q585" s="23"/>
      <c r="R585" s="23"/>
      <c r="S585" s="23"/>
      <c r="T585" s="23"/>
      <c r="U585" s="23"/>
      <c r="V585" s="23"/>
      <c r="W585" s="23"/>
      <c r="X585" s="23"/>
      <c r="Y585" s="23"/>
      <c r="Z585" s="23"/>
    </row>
    <row r="586" spans="1:26" x14ac:dyDescent="0.55000000000000004">
      <c r="A586" s="6" t="str">
        <f t="shared" ca="1" si="103"/>
        <v/>
      </c>
      <c r="B586" s="22" t="str">
        <f t="shared" ca="1" si="98"/>
        <v/>
      </c>
      <c r="C586" s="22" t="str">
        <f t="shared" ca="1" si="98"/>
        <v/>
      </c>
      <c r="D586" s="22" t="str">
        <f t="shared" ca="1" si="98"/>
        <v/>
      </c>
      <c r="E586" s="22" t="str">
        <f t="shared" ca="1" si="100"/>
        <v/>
      </c>
      <c r="F586" s="22" t="str">
        <f t="shared" ca="1" si="101"/>
        <v/>
      </c>
      <c r="G586" s="22" t="str">
        <f t="shared" ca="1" si="102"/>
        <v/>
      </c>
      <c r="H586" s="22" t="str">
        <f t="shared" ca="1" si="99"/>
        <v/>
      </c>
      <c r="I586" s="22" t="str">
        <f t="shared" ca="1" si="99"/>
        <v/>
      </c>
      <c r="J586" s="22" t="str">
        <f t="shared" ca="1" si="99"/>
        <v/>
      </c>
      <c r="K586" s="22" t="str">
        <f t="shared" ca="1" si="99"/>
        <v/>
      </c>
      <c r="L586" s="22" t="str">
        <f t="shared" ca="1" si="99"/>
        <v/>
      </c>
      <c r="M586" s="22" t="str">
        <f t="shared" ca="1" si="99"/>
        <v/>
      </c>
      <c r="N586" s="22" t="str">
        <f t="shared" ca="1" si="99"/>
        <v/>
      </c>
      <c r="O586" s="22" t="str">
        <f t="shared" ca="1" si="99"/>
        <v/>
      </c>
      <c r="P586" s="23"/>
      <c r="Q586" s="23"/>
      <c r="R586" s="23"/>
      <c r="S586" s="23"/>
      <c r="T586" s="23"/>
      <c r="U586" s="23"/>
      <c r="V586" s="23"/>
      <c r="W586" s="23"/>
      <c r="X586" s="23"/>
      <c r="Y586" s="23"/>
      <c r="Z586" s="23"/>
    </row>
    <row r="587" spans="1:26" x14ac:dyDescent="0.55000000000000004">
      <c r="A587" s="6" t="str">
        <f t="shared" ca="1" si="103"/>
        <v/>
      </c>
      <c r="B587" s="22" t="str">
        <f t="shared" ca="1" si="98"/>
        <v/>
      </c>
      <c r="C587" s="22" t="str">
        <f t="shared" ca="1" si="98"/>
        <v/>
      </c>
      <c r="D587" s="22" t="str">
        <f t="shared" ca="1" si="98"/>
        <v/>
      </c>
      <c r="E587" s="22" t="str">
        <f t="shared" ca="1" si="100"/>
        <v/>
      </c>
      <c r="F587" s="22" t="str">
        <f t="shared" ca="1" si="101"/>
        <v/>
      </c>
      <c r="G587" s="22" t="str">
        <f t="shared" ca="1" si="102"/>
        <v/>
      </c>
      <c r="H587" s="22" t="str">
        <f t="shared" ca="1" si="99"/>
        <v/>
      </c>
      <c r="I587" s="22" t="str">
        <f t="shared" ca="1" si="99"/>
        <v/>
      </c>
      <c r="J587" s="22" t="str">
        <f t="shared" ca="1" si="99"/>
        <v/>
      </c>
      <c r="K587" s="22" t="str">
        <f t="shared" ca="1" si="99"/>
        <v/>
      </c>
      <c r="L587" s="22" t="str">
        <f t="shared" ca="1" si="99"/>
        <v/>
      </c>
      <c r="M587" s="22" t="str">
        <f t="shared" ca="1" si="99"/>
        <v/>
      </c>
      <c r="N587" s="22" t="str">
        <f t="shared" ca="1" si="99"/>
        <v/>
      </c>
      <c r="O587" s="22" t="str">
        <f t="shared" ca="1" si="99"/>
        <v/>
      </c>
      <c r="P587" s="23"/>
      <c r="Q587" s="23"/>
      <c r="R587" s="23"/>
      <c r="S587" s="23"/>
      <c r="T587" s="23"/>
      <c r="U587" s="23"/>
      <c r="V587" s="23"/>
      <c r="W587" s="23"/>
      <c r="X587" s="23"/>
      <c r="Y587" s="23"/>
      <c r="Z587" s="23"/>
    </row>
    <row r="588" spans="1:26" x14ac:dyDescent="0.55000000000000004">
      <c r="A588" s="6" t="str">
        <f t="shared" ca="1" si="103"/>
        <v/>
      </c>
      <c r="B588" s="22" t="str">
        <f t="shared" ref="B588:D607" ca="1" si="104">IF($A588="","",IF(ISERROR(IF(ISERROR(INDEX(FredRatesData_AllData,MATCH($A588-(MAX(0,WEEKDAY($A588,2)-5)),FredRatesData_Dates,0),MATCH(B$6,FredRatesData_IDs,0),1)/B$5),INDEX(FredRatesData_AllData,MATCH($A588-(MAX(0,WEEKDAY($A588,2)-5))-3,FredRatesData_Dates,0),MATCH(B$6,FredRatesData_IDs,0),1)/B$5,INDEX(FredRatesData_AllData,MATCH($A588-(MAX(0,WEEKDAY($A588,2)-5)),FredRatesData_Dates,0),MATCH(B$6,FredRatesData_IDs,0),1)/B$5)),"",IF(ISERROR(INDEX(FredRatesData_AllData,MATCH($A588-(MAX(0,WEEKDAY($A588,2)-5)),FredRatesData_Dates,0),MATCH(B$6,FredRatesData_IDs,0),1)/B$5),INDEX(FredRatesData_AllData,MATCH($A588-(MAX(0,WEEKDAY($A588,2)-5))-3,FredRatesData_Dates,0),MATCH(B$6,FredRatesData_IDs,0),1)/B$5,INDEX(FredRatesData_AllData,MATCH($A588-(MAX(0,WEEKDAY($A588,2)-5)),FredRatesData_Dates,0),MATCH(B$6,FredRatesData_IDs,0),1)/B$5)))</f>
        <v/>
      </c>
      <c r="C588" s="22" t="str">
        <f t="shared" ca="1" si="104"/>
        <v/>
      </c>
      <c r="D588" s="22" t="str">
        <f t="shared" ca="1" si="104"/>
        <v/>
      </c>
      <c r="E588" s="22" t="str">
        <f t="shared" ca="1" si="100"/>
        <v/>
      </c>
      <c r="F588" s="22" t="str">
        <f t="shared" ca="1" si="101"/>
        <v/>
      </c>
      <c r="G588" s="22" t="str">
        <f t="shared" ca="1" si="102"/>
        <v/>
      </c>
      <c r="H588" s="22" t="str">
        <f t="shared" ref="H588:O607" ca="1" si="105">IF($A588="","",IF(ISERROR(IF(ISERROR(INDEX(FredRatesData_AllData,MATCH($A588-(MAX(0,WEEKDAY($A588,2)-5)),FredRatesData_Dates,0),MATCH(H$6,FredRatesData_IDs,0),1)/H$5),INDEX(FredRatesData_AllData,MATCH($A588-(MAX(0,WEEKDAY($A588,2)-5))-3,FredRatesData_Dates,0),MATCH(H$6,FredRatesData_IDs,0),1)/H$5,INDEX(FredRatesData_AllData,MATCH($A588-(MAX(0,WEEKDAY($A588,2)-5)),FredRatesData_Dates,0),MATCH(H$6,FredRatesData_IDs,0),1)/H$5)),"",IF(ISERROR(INDEX(FredRatesData_AllData,MATCH($A588-(MAX(0,WEEKDAY($A588,2)-5)),FredRatesData_Dates,0),MATCH(H$6,FredRatesData_IDs,0),1)/H$5),INDEX(FredRatesData_AllData,MATCH($A588-(MAX(0,WEEKDAY($A588,2)-5))-3,FredRatesData_Dates,0),MATCH(H$6,FredRatesData_IDs,0),1)/H$5,INDEX(FredRatesData_AllData,MATCH($A588-(MAX(0,WEEKDAY($A588,2)-5)),FredRatesData_Dates,0),MATCH(H$6,FredRatesData_IDs,0),1)/H$5)))</f>
        <v/>
      </c>
      <c r="I588" s="22" t="str">
        <f t="shared" ca="1" si="105"/>
        <v/>
      </c>
      <c r="J588" s="22" t="str">
        <f t="shared" ca="1" si="105"/>
        <v/>
      </c>
      <c r="K588" s="22" t="str">
        <f t="shared" ca="1" si="105"/>
        <v/>
      </c>
      <c r="L588" s="22" t="str">
        <f t="shared" ca="1" si="105"/>
        <v/>
      </c>
      <c r="M588" s="22" t="str">
        <f t="shared" ca="1" si="105"/>
        <v/>
      </c>
      <c r="N588" s="22" t="str">
        <f t="shared" ca="1" si="105"/>
        <v/>
      </c>
      <c r="O588" s="22" t="str">
        <f t="shared" ca="1" si="105"/>
        <v/>
      </c>
      <c r="P588" s="23"/>
      <c r="Q588" s="23"/>
      <c r="R588" s="23"/>
      <c r="S588" s="23"/>
      <c r="T588" s="23"/>
      <c r="U588" s="23"/>
      <c r="V588" s="23"/>
      <c r="W588" s="23"/>
      <c r="X588" s="23"/>
      <c r="Y588" s="23"/>
      <c r="Z588" s="23"/>
    </row>
    <row r="589" spans="1:26" x14ac:dyDescent="0.55000000000000004">
      <c r="A589" s="6" t="str">
        <f t="shared" ca="1" si="103"/>
        <v/>
      </c>
      <c r="B589" s="22" t="str">
        <f t="shared" ca="1" si="104"/>
        <v/>
      </c>
      <c r="C589" s="22" t="str">
        <f t="shared" ca="1" si="104"/>
        <v/>
      </c>
      <c r="D589" s="22" t="str">
        <f t="shared" ca="1" si="104"/>
        <v/>
      </c>
      <c r="E589" s="22" t="str">
        <f t="shared" ca="1" si="100"/>
        <v/>
      </c>
      <c r="F589" s="22" t="str">
        <f t="shared" ca="1" si="101"/>
        <v/>
      </c>
      <c r="G589" s="22" t="str">
        <f t="shared" ca="1" si="102"/>
        <v/>
      </c>
      <c r="H589" s="22" t="str">
        <f t="shared" ca="1" si="105"/>
        <v/>
      </c>
      <c r="I589" s="22" t="str">
        <f t="shared" ca="1" si="105"/>
        <v/>
      </c>
      <c r="J589" s="22" t="str">
        <f t="shared" ca="1" si="105"/>
        <v/>
      </c>
      <c r="K589" s="22" t="str">
        <f t="shared" ca="1" si="105"/>
        <v/>
      </c>
      <c r="L589" s="22" t="str">
        <f t="shared" ca="1" si="105"/>
        <v/>
      </c>
      <c r="M589" s="22" t="str">
        <f t="shared" ca="1" si="105"/>
        <v/>
      </c>
      <c r="N589" s="22" t="str">
        <f t="shared" ca="1" si="105"/>
        <v/>
      </c>
      <c r="O589" s="22" t="str">
        <f t="shared" ca="1" si="105"/>
        <v/>
      </c>
      <c r="P589" s="23"/>
      <c r="Q589" s="23"/>
      <c r="R589" s="23"/>
      <c r="S589" s="23"/>
      <c r="T589" s="23"/>
      <c r="U589" s="23"/>
      <c r="V589" s="23"/>
      <c r="W589" s="23"/>
      <c r="X589" s="23"/>
      <c r="Y589" s="23"/>
      <c r="Z589" s="23"/>
    </row>
    <row r="590" spans="1:26" x14ac:dyDescent="0.55000000000000004">
      <c r="A590" s="6" t="str">
        <f t="shared" ca="1" si="103"/>
        <v/>
      </c>
      <c r="B590" s="22" t="str">
        <f t="shared" ca="1" si="104"/>
        <v/>
      </c>
      <c r="C590" s="22" t="str">
        <f t="shared" ca="1" si="104"/>
        <v/>
      </c>
      <c r="D590" s="22" t="str">
        <f t="shared" ca="1" si="104"/>
        <v/>
      </c>
      <c r="E590" s="22" t="str">
        <f t="shared" ca="1" si="100"/>
        <v/>
      </c>
      <c r="F590" s="22" t="str">
        <f t="shared" ca="1" si="101"/>
        <v/>
      </c>
      <c r="G590" s="22" t="str">
        <f t="shared" ca="1" si="102"/>
        <v/>
      </c>
      <c r="H590" s="22" t="str">
        <f t="shared" ca="1" si="105"/>
        <v/>
      </c>
      <c r="I590" s="22" t="str">
        <f t="shared" ca="1" si="105"/>
        <v/>
      </c>
      <c r="J590" s="22" t="str">
        <f t="shared" ca="1" si="105"/>
        <v/>
      </c>
      <c r="K590" s="22" t="str">
        <f t="shared" ca="1" si="105"/>
        <v/>
      </c>
      <c r="L590" s="22" t="str">
        <f t="shared" ca="1" si="105"/>
        <v/>
      </c>
      <c r="M590" s="22" t="str">
        <f t="shared" ca="1" si="105"/>
        <v/>
      </c>
      <c r="N590" s="22" t="str">
        <f t="shared" ca="1" si="105"/>
        <v/>
      </c>
      <c r="O590" s="22" t="str">
        <f t="shared" ca="1" si="105"/>
        <v/>
      </c>
      <c r="P590" s="23"/>
      <c r="Q590" s="23"/>
      <c r="R590" s="23"/>
      <c r="S590" s="23"/>
      <c r="T590" s="23"/>
      <c r="U590" s="23"/>
      <c r="V590" s="23"/>
      <c r="W590" s="23"/>
      <c r="X590" s="23"/>
      <c r="Y590" s="23"/>
      <c r="Z590" s="23"/>
    </row>
    <row r="591" spans="1:26" x14ac:dyDescent="0.55000000000000004">
      <c r="A591" s="6" t="str">
        <f t="shared" ca="1" si="103"/>
        <v/>
      </c>
      <c r="B591" s="22" t="str">
        <f t="shared" ca="1" si="104"/>
        <v/>
      </c>
      <c r="C591" s="22" t="str">
        <f t="shared" ca="1" si="104"/>
        <v/>
      </c>
      <c r="D591" s="22" t="str">
        <f t="shared" ca="1" si="104"/>
        <v/>
      </c>
      <c r="E591" s="22" t="str">
        <f t="shared" ca="1" si="100"/>
        <v/>
      </c>
      <c r="F591" s="22" t="str">
        <f t="shared" ca="1" si="101"/>
        <v/>
      </c>
      <c r="G591" s="22" t="str">
        <f t="shared" ca="1" si="102"/>
        <v/>
      </c>
      <c r="H591" s="22" t="str">
        <f t="shared" ca="1" si="105"/>
        <v/>
      </c>
      <c r="I591" s="22" t="str">
        <f t="shared" ca="1" si="105"/>
        <v/>
      </c>
      <c r="J591" s="22" t="str">
        <f t="shared" ca="1" si="105"/>
        <v/>
      </c>
      <c r="K591" s="22" t="str">
        <f t="shared" ca="1" si="105"/>
        <v/>
      </c>
      <c r="L591" s="22" t="str">
        <f t="shared" ca="1" si="105"/>
        <v/>
      </c>
      <c r="M591" s="22" t="str">
        <f t="shared" ca="1" si="105"/>
        <v/>
      </c>
      <c r="N591" s="22" t="str">
        <f t="shared" ca="1" si="105"/>
        <v/>
      </c>
      <c r="O591" s="22" t="str">
        <f t="shared" ca="1" si="105"/>
        <v/>
      </c>
      <c r="P591" s="23"/>
      <c r="Q591" s="23"/>
      <c r="R591" s="23"/>
      <c r="S591" s="23"/>
      <c r="T591" s="23"/>
      <c r="U591" s="23"/>
      <c r="V591" s="23"/>
      <c r="W591" s="23"/>
      <c r="X591" s="23"/>
      <c r="Y591" s="23"/>
      <c r="Z591" s="23"/>
    </row>
    <row r="592" spans="1:26" x14ac:dyDescent="0.55000000000000004">
      <c r="A592" s="6" t="str">
        <f t="shared" ca="1" si="103"/>
        <v/>
      </c>
      <c r="B592" s="22" t="str">
        <f t="shared" ca="1" si="104"/>
        <v/>
      </c>
      <c r="C592" s="22" t="str">
        <f t="shared" ca="1" si="104"/>
        <v/>
      </c>
      <c r="D592" s="22" t="str">
        <f t="shared" ca="1" si="104"/>
        <v/>
      </c>
      <c r="E592" s="22" t="str">
        <f t="shared" ca="1" si="100"/>
        <v/>
      </c>
      <c r="F592" s="22" t="str">
        <f t="shared" ca="1" si="101"/>
        <v/>
      </c>
      <c r="G592" s="22" t="str">
        <f t="shared" ca="1" si="102"/>
        <v/>
      </c>
      <c r="H592" s="22" t="str">
        <f t="shared" ca="1" si="105"/>
        <v/>
      </c>
      <c r="I592" s="22" t="str">
        <f t="shared" ca="1" si="105"/>
        <v/>
      </c>
      <c r="J592" s="22" t="str">
        <f t="shared" ca="1" si="105"/>
        <v/>
      </c>
      <c r="K592" s="22" t="str">
        <f t="shared" ca="1" si="105"/>
        <v/>
      </c>
      <c r="L592" s="22" t="str">
        <f t="shared" ca="1" si="105"/>
        <v/>
      </c>
      <c r="M592" s="22" t="str">
        <f t="shared" ca="1" si="105"/>
        <v/>
      </c>
      <c r="N592" s="22" t="str">
        <f t="shared" ca="1" si="105"/>
        <v/>
      </c>
      <c r="O592" s="22" t="str">
        <f t="shared" ca="1" si="105"/>
        <v/>
      </c>
      <c r="P592" s="23"/>
      <c r="Q592" s="23"/>
      <c r="R592" s="23"/>
      <c r="S592" s="23"/>
      <c r="T592" s="23"/>
      <c r="U592" s="23"/>
      <c r="V592" s="23"/>
      <c r="W592" s="23"/>
      <c r="X592" s="23"/>
      <c r="Y592" s="23"/>
      <c r="Z592" s="23"/>
    </row>
    <row r="593" spans="1:26" x14ac:dyDescent="0.55000000000000004">
      <c r="A593" s="6" t="str">
        <f t="shared" ca="1" si="103"/>
        <v/>
      </c>
      <c r="B593" s="22" t="str">
        <f t="shared" ca="1" si="104"/>
        <v/>
      </c>
      <c r="C593" s="22" t="str">
        <f t="shared" ca="1" si="104"/>
        <v/>
      </c>
      <c r="D593" s="22" t="str">
        <f t="shared" ca="1" si="104"/>
        <v/>
      </c>
      <c r="E593" s="22" t="str">
        <f t="shared" ca="1" si="100"/>
        <v/>
      </c>
      <c r="F593" s="22" t="str">
        <f t="shared" ca="1" si="101"/>
        <v/>
      </c>
      <c r="G593" s="22" t="str">
        <f t="shared" ca="1" si="102"/>
        <v/>
      </c>
      <c r="H593" s="22" t="str">
        <f t="shared" ca="1" si="105"/>
        <v/>
      </c>
      <c r="I593" s="22" t="str">
        <f t="shared" ca="1" si="105"/>
        <v/>
      </c>
      <c r="J593" s="22" t="str">
        <f t="shared" ca="1" si="105"/>
        <v/>
      </c>
      <c r="K593" s="22" t="str">
        <f t="shared" ca="1" si="105"/>
        <v/>
      </c>
      <c r="L593" s="22" t="str">
        <f t="shared" ca="1" si="105"/>
        <v/>
      </c>
      <c r="M593" s="22" t="str">
        <f t="shared" ca="1" si="105"/>
        <v/>
      </c>
      <c r="N593" s="22" t="str">
        <f t="shared" ca="1" si="105"/>
        <v/>
      </c>
      <c r="O593" s="22" t="str">
        <f t="shared" ca="1" si="105"/>
        <v/>
      </c>
      <c r="P593" s="23"/>
      <c r="Q593" s="23"/>
      <c r="R593" s="23"/>
      <c r="S593" s="23"/>
      <c r="T593" s="23"/>
      <c r="U593" s="23"/>
      <c r="V593" s="23"/>
      <c r="W593" s="23"/>
      <c r="X593" s="23"/>
      <c r="Y593" s="23"/>
      <c r="Z593" s="23"/>
    </row>
    <row r="594" spans="1:26" x14ac:dyDescent="0.55000000000000004">
      <c r="A594" s="6" t="str">
        <f t="shared" ca="1" si="103"/>
        <v/>
      </c>
      <c r="B594" s="22" t="str">
        <f t="shared" ca="1" si="104"/>
        <v/>
      </c>
      <c r="C594" s="22" t="str">
        <f t="shared" ca="1" si="104"/>
        <v/>
      </c>
      <c r="D594" s="22" t="str">
        <f t="shared" ca="1" si="104"/>
        <v/>
      </c>
      <c r="E594" s="22" t="str">
        <f t="shared" ca="1" si="100"/>
        <v/>
      </c>
      <c r="F594" s="22" t="str">
        <f t="shared" ca="1" si="101"/>
        <v/>
      </c>
      <c r="G594" s="22" t="str">
        <f t="shared" ca="1" si="102"/>
        <v/>
      </c>
      <c r="H594" s="22" t="str">
        <f t="shared" ca="1" si="105"/>
        <v/>
      </c>
      <c r="I594" s="22" t="str">
        <f t="shared" ca="1" si="105"/>
        <v/>
      </c>
      <c r="J594" s="22" t="str">
        <f t="shared" ca="1" si="105"/>
        <v/>
      </c>
      <c r="K594" s="22" t="str">
        <f t="shared" ca="1" si="105"/>
        <v/>
      </c>
      <c r="L594" s="22" t="str">
        <f t="shared" ca="1" si="105"/>
        <v/>
      </c>
      <c r="M594" s="22" t="str">
        <f t="shared" ca="1" si="105"/>
        <v/>
      </c>
      <c r="N594" s="22" t="str">
        <f t="shared" ca="1" si="105"/>
        <v/>
      </c>
      <c r="O594" s="22" t="str">
        <f t="shared" ca="1" si="105"/>
        <v/>
      </c>
      <c r="P594" s="23"/>
      <c r="Q594" s="23"/>
      <c r="R594" s="23"/>
      <c r="S594" s="23"/>
      <c r="T594" s="23"/>
      <c r="U594" s="23"/>
      <c r="V594" s="23"/>
      <c r="W594" s="23"/>
      <c r="X594" s="23"/>
      <c r="Y594" s="23"/>
      <c r="Z594" s="23"/>
    </row>
    <row r="595" spans="1:26" x14ac:dyDescent="0.55000000000000004">
      <c r="A595" s="6" t="str">
        <f t="shared" ca="1" si="103"/>
        <v/>
      </c>
      <c r="B595" s="22" t="str">
        <f t="shared" ca="1" si="104"/>
        <v/>
      </c>
      <c r="C595" s="22" t="str">
        <f t="shared" ca="1" si="104"/>
        <v/>
      </c>
      <c r="D595" s="22" t="str">
        <f t="shared" ca="1" si="104"/>
        <v/>
      </c>
      <c r="E595" s="22" t="str">
        <f t="shared" ca="1" si="100"/>
        <v/>
      </c>
      <c r="F595" s="22" t="str">
        <f t="shared" ca="1" si="101"/>
        <v/>
      </c>
      <c r="G595" s="22" t="str">
        <f t="shared" ca="1" si="102"/>
        <v/>
      </c>
      <c r="H595" s="22" t="str">
        <f t="shared" ca="1" si="105"/>
        <v/>
      </c>
      <c r="I595" s="22" t="str">
        <f t="shared" ca="1" si="105"/>
        <v/>
      </c>
      <c r="J595" s="22" t="str">
        <f t="shared" ca="1" si="105"/>
        <v/>
      </c>
      <c r="K595" s="22" t="str">
        <f t="shared" ca="1" si="105"/>
        <v/>
      </c>
      <c r="L595" s="22" t="str">
        <f t="shared" ca="1" si="105"/>
        <v/>
      </c>
      <c r="M595" s="22" t="str">
        <f t="shared" ca="1" si="105"/>
        <v/>
      </c>
      <c r="N595" s="22" t="str">
        <f t="shared" ca="1" si="105"/>
        <v/>
      </c>
      <c r="O595" s="22" t="str">
        <f t="shared" ca="1" si="105"/>
        <v/>
      </c>
      <c r="P595" s="23"/>
      <c r="Q595" s="23"/>
      <c r="R595" s="23"/>
      <c r="S595" s="23"/>
      <c r="T595" s="23"/>
      <c r="U595" s="23"/>
      <c r="V595" s="23"/>
      <c r="W595" s="23"/>
      <c r="X595" s="23"/>
      <c r="Y595" s="23"/>
      <c r="Z595" s="23"/>
    </row>
    <row r="596" spans="1:26" x14ac:dyDescent="0.55000000000000004">
      <c r="A596" s="6" t="str">
        <f t="shared" ca="1" si="103"/>
        <v/>
      </c>
      <c r="B596" s="22" t="str">
        <f t="shared" ca="1" si="104"/>
        <v/>
      </c>
      <c r="C596" s="22" t="str">
        <f t="shared" ca="1" si="104"/>
        <v/>
      </c>
      <c r="D596" s="22" t="str">
        <f t="shared" ca="1" si="104"/>
        <v/>
      </c>
      <c r="E596" s="22" t="str">
        <f t="shared" ca="1" si="100"/>
        <v/>
      </c>
      <c r="F596" s="22" t="str">
        <f t="shared" ca="1" si="101"/>
        <v/>
      </c>
      <c r="G596" s="22" t="str">
        <f t="shared" ca="1" si="102"/>
        <v/>
      </c>
      <c r="H596" s="22" t="str">
        <f t="shared" ca="1" si="105"/>
        <v/>
      </c>
      <c r="I596" s="22" t="str">
        <f t="shared" ca="1" si="105"/>
        <v/>
      </c>
      <c r="J596" s="22" t="str">
        <f t="shared" ca="1" si="105"/>
        <v/>
      </c>
      <c r="K596" s="22" t="str">
        <f t="shared" ca="1" si="105"/>
        <v/>
      </c>
      <c r="L596" s="22" t="str">
        <f t="shared" ca="1" si="105"/>
        <v/>
      </c>
      <c r="M596" s="22" t="str">
        <f t="shared" ca="1" si="105"/>
        <v/>
      </c>
      <c r="N596" s="22" t="str">
        <f t="shared" ca="1" si="105"/>
        <v/>
      </c>
      <c r="O596" s="22" t="str">
        <f t="shared" ca="1" si="105"/>
        <v/>
      </c>
      <c r="P596" s="23"/>
      <c r="Q596" s="23"/>
      <c r="R596" s="23"/>
      <c r="S596" s="23"/>
      <c r="T596" s="23"/>
      <c r="U596" s="23"/>
      <c r="V596" s="23"/>
      <c r="W596" s="23"/>
      <c r="X596" s="23"/>
      <c r="Y596" s="23"/>
      <c r="Z596" s="23"/>
    </row>
    <row r="597" spans="1:26" x14ac:dyDescent="0.55000000000000004">
      <c r="A597" s="6" t="str">
        <f t="shared" ca="1" si="103"/>
        <v/>
      </c>
      <c r="B597" s="22" t="str">
        <f t="shared" ca="1" si="104"/>
        <v/>
      </c>
      <c r="C597" s="22" t="str">
        <f t="shared" ca="1" si="104"/>
        <v/>
      </c>
      <c r="D597" s="22" t="str">
        <f t="shared" ca="1" si="104"/>
        <v/>
      </c>
      <c r="E597" s="22" t="str">
        <f t="shared" ca="1" si="100"/>
        <v/>
      </c>
      <c r="F597" s="22" t="str">
        <f t="shared" ca="1" si="101"/>
        <v/>
      </c>
      <c r="G597" s="22" t="str">
        <f t="shared" ca="1" si="102"/>
        <v/>
      </c>
      <c r="H597" s="22" t="str">
        <f t="shared" ca="1" si="105"/>
        <v/>
      </c>
      <c r="I597" s="22" t="str">
        <f t="shared" ca="1" si="105"/>
        <v/>
      </c>
      <c r="J597" s="22" t="str">
        <f t="shared" ca="1" si="105"/>
        <v/>
      </c>
      <c r="K597" s="22" t="str">
        <f t="shared" ca="1" si="105"/>
        <v/>
      </c>
      <c r="L597" s="22" t="str">
        <f t="shared" ca="1" si="105"/>
        <v/>
      </c>
      <c r="M597" s="22" t="str">
        <f t="shared" ca="1" si="105"/>
        <v/>
      </c>
      <c r="N597" s="22" t="str">
        <f t="shared" ca="1" si="105"/>
        <v/>
      </c>
      <c r="O597" s="22" t="str">
        <f t="shared" ca="1" si="105"/>
        <v/>
      </c>
      <c r="P597" s="23"/>
      <c r="Q597" s="23"/>
      <c r="R597" s="23"/>
      <c r="S597" s="23"/>
      <c r="T597" s="23"/>
      <c r="U597" s="23"/>
      <c r="V597" s="23"/>
      <c r="W597" s="23"/>
      <c r="X597" s="23"/>
      <c r="Y597" s="23"/>
      <c r="Z597" s="23"/>
    </row>
    <row r="598" spans="1:26" x14ac:dyDescent="0.55000000000000004">
      <c r="A598" s="6" t="str">
        <f t="shared" ca="1" si="103"/>
        <v/>
      </c>
      <c r="B598" s="22" t="str">
        <f t="shared" ca="1" si="104"/>
        <v/>
      </c>
      <c r="C598" s="22" t="str">
        <f t="shared" ca="1" si="104"/>
        <v/>
      </c>
      <c r="D598" s="22" t="str">
        <f t="shared" ca="1" si="104"/>
        <v/>
      </c>
      <c r="E598" s="22" t="str">
        <f t="shared" ca="1" si="100"/>
        <v/>
      </c>
      <c r="F598" s="22" t="str">
        <f t="shared" ca="1" si="101"/>
        <v/>
      </c>
      <c r="G598" s="22" t="str">
        <f t="shared" ca="1" si="102"/>
        <v/>
      </c>
      <c r="H598" s="22" t="str">
        <f t="shared" ca="1" si="105"/>
        <v/>
      </c>
      <c r="I598" s="22" t="str">
        <f t="shared" ca="1" si="105"/>
        <v/>
      </c>
      <c r="J598" s="22" t="str">
        <f t="shared" ca="1" si="105"/>
        <v/>
      </c>
      <c r="K598" s="22" t="str">
        <f t="shared" ca="1" si="105"/>
        <v/>
      </c>
      <c r="L598" s="22" t="str">
        <f t="shared" ca="1" si="105"/>
        <v/>
      </c>
      <c r="M598" s="22" t="str">
        <f t="shared" ca="1" si="105"/>
        <v/>
      </c>
      <c r="N598" s="22" t="str">
        <f t="shared" ca="1" si="105"/>
        <v/>
      </c>
      <c r="O598" s="22" t="str">
        <f t="shared" ca="1" si="105"/>
        <v/>
      </c>
      <c r="P598" s="23"/>
      <c r="Q598" s="23"/>
      <c r="R598" s="23"/>
      <c r="S598" s="23"/>
      <c r="T598" s="23"/>
      <c r="U598" s="23"/>
      <c r="V598" s="23"/>
      <c r="W598" s="23"/>
      <c r="X598" s="23"/>
      <c r="Y598" s="23"/>
      <c r="Z598" s="23"/>
    </row>
    <row r="599" spans="1:26" x14ac:dyDescent="0.55000000000000004">
      <c r="A599" s="6" t="str">
        <f t="shared" ca="1" si="103"/>
        <v/>
      </c>
      <c r="B599" s="22" t="str">
        <f t="shared" ca="1" si="104"/>
        <v/>
      </c>
      <c r="C599" s="22" t="str">
        <f t="shared" ca="1" si="104"/>
        <v/>
      </c>
      <c r="D599" s="22" t="str">
        <f t="shared" ca="1" si="104"/>
        <v/>
      </c>
      <c r="E599" s="22" t="str">
        <f t="shared" ca="1" si="100"/>
        <v/>
      </c>
      <c r="F599" s="22" t="str">
        <f t="shared" ca="1" si="101"/>
        <v/>
      </c>
      <c r="G599" s="22" t="str">
        <f t="shared" ca="1" si="102"/>
        <v/>
      </c>
      <c r="H599" s="22" t="str">
        <f t="shared" ca="1" si="105"/>
        <v/>
      </c>
      <c r="I599" s="22" t="str">
        <f t="shared" ca="1" si="105"/>
        <v/>
      </c>
      <c r="J599" s="22" t="str">
        <f t="shared" ca="1" si="105"/>
        <v/>
      </c>
      <c r="K599" s="22" t="str">
        <f t="shared" ca="1" si="105"/>
        <v/>
      </c>
      <c r="L599" s="22" t="str">
        <f t="shared" ca="1" si="105"/>
        <v/>
      </c>
      <c r="M599" s="22" t="str">
        <f t="shared" ca="1" si="105"/>
        <v/>
      </c>
      <c r="N599" s="22" t="str">
        <f t="shared" ca="1" si="105"/>
        <v/>
      </c>
      <c r="O599" s="22" t="str">
        <f t="shared" ca="1" si="105"/>
        <v/>
      </c>
      <c r="P599" s="23"/>
      <c r="Q599" s="23"/>
      <c r="R599" s="23"/>
      <c r="S599" s="23"/>
      <c r="T599" s="23"/>
      <c r="U599" s="23"/>
      <c r="V599" s="23"/>
      <c r="W599" s="23"/>
      <c r="X599" s="23"/>
      <c r="Y599" s="23"/>
      <c r="Z599" s="23"/>
    </row>
    <row r="600" spans="1:26" x14ac:dyDescent="0.55000000000000004">
      <c r="A600" s="6" t="str">
        <f t="shared" ca="1" si="103"/>
        <v/>
      </c>
      <c r="B600" s="22" t="str">
        <f t="shared" ca="1" si="104"/>
        <v/>
      </c>
      <c r="C600" s="22" t="str">
        <f t="shared" ca="1" si="104"/>
        <v/>
      </c>
      <c r="D600" s="22" t="str">
        <f t="shared" ca="1" si="104"/>
        <v/>
      </c>
      <c r="E600" s="22" t="str">
        <f t="shared" ca="1" si="100"/>
        <v/>
      </c>
      <c r="F600" s="22" t="str">
        <f t="shared" ca="1" si="101"/>
        <v/>
      </c>
      <c r="G600" s="22" t="str">
        <f t="shared" ca="1" si="102"/>
        <v/>
      </c>
      <c r="H600" s="22" t="str">
        <f t="shared" ca="1" si="105"/>
        <v/>
      </c>
      <c r="I600" s="22" t="str">
        <f t="shared" ca="1" si="105"/>
        <v/>
      </c>
      <c r="J600" s="22" t="str">
        <f t="shared" ca="1" si="105"/>
        <v/>
      </c>
      <c r="K600" s="22" t="str">
        <f t="shared" ca="1" si="105"/>
        <v/>
      </c>
      <c r="L600" s="22" t="str">
        <f t="shared" ca="1" si="105"/>
        <v/>
      </c>
      <c r="M600" s="22" t="str">
        <f t="shared" ca="1" si="105"/>
        <v/>
      </c>
      <c r="N600" s="22" t="str">
        <f t="shared" ca="1" si="105"/>
        <v/>
      </c>
      <c r="O600" s="22" t="str">
        <f t="shared" ca="1" si="105"/>
        <v/>
      </c>
      <c r="P600" s="23"/>
      <c r="Q600" s="23"/>
      <c r="R600" s="23"/>
      <c r="S600" s="23"/>
      <c r="T600" s="23"/>
      <c r="U600" s="23"/>
      <c r="V600" s="23"/>
      <c r="W600" s="23"/>
      <c r="X600" s="23"/>
      <c r="Y600" s="23"/>
      <c r="Z600" s="23"/>
    </row>
    <row r="601" spans="1:26" x14ac:dyDescent="0.55000000000000004">
      <c r="A601" s="6" t="str">
        <f t="shared" ca="1" si="103"/>
        <v/>
      </c>
      <c r="B601" s="22" t="str">
        <f t="shared" ca="1" si="104"/>
        <v/>
      </c>
      <c r="C601" s="22" t="str">
        <f t="shared" ca="1" si="104"/>
        <v/>
      </c>
      <c r="D601" s="22" t="str">
        <f t="shared" ca="1" si="104"/>
        <v/>
      </c>
      <c r="E601" s="22" t="str">
        <f t="shared" ca="1" si="100"/>
        <v/>
      </c>
      <c r="F601" s="22" t="str">
        <f t="shared" ca="1" si="101"/>
        <v/>
      </c>
      <c r="G601" s="22" t="str">
        <f t="shared" ca="1" si="102"/>
        <v/>
      </c>
      <c r="H601" s="22" t="str">
        <f t="shared" ca="1" si="105"/>
        <v/>
      </c>
      <c r="I601" s="22" t="str">
        <f t="shared" ca="1" si="105"/>
        <v/>
      </c>
      <c r="J601" s="22" t="str">
        <f t="shared" ca="1" si="105"/>
        <v/>
      </c>
      <c r="K601" s="22" t="str">
        <f t="shared" ca="1" si="105"/>
        <v/>
      </c>
      <c r="L601" s="22" t="str">
        <f t="shared" ca="1" si="105"/>
        <v/>
      </c>
      <c r="M601" s="22" t="str">
        <f t="shared" ca="1" si="105"/>
        <v/>
      </c>
      <c r="N601" s="22" t="str">
        <f t="shared" ca="1" si="105"/>
        <v/>
      </c>
      <c r="O601" s="22" t="str">
        <f t="shared" ca="1" si="105"/>
        <v/>
      </c>
      <c r="P601" s="23"/>
      <c r="Q601" s="23"/>
      <c r="R601" s="23"/>
      <c r="S601" s="23"/>
      <c r="T601" s="23"/>
      <c r="U601" s="23"/>
      <c r="V601" s="23"/>
      <c r="W601" s="23"/>
      <c r="X601" s="23"/>
      <c r="Y601" s="23"/>
      <c r="Z601" s="23"/>
    </row>
    <row r="602" spans="1:26" x14ac:dyDescent="0.55000000000000004">
      <c r="A602" s="6" t="str">
        <f t="shared" ca="1" si="103"/>
        <v/>
      </c>
      <c r="B602" s="22" t="str">
        <f t="shared" ca="1" si="104"/>
        <v/>
      </c>
      <c r="C602" s="22" t="str">
        <f t="shared" ca="1" si="104"/>
        <v/>
      </c>
      <c r="D602" s="22" t="str">
        <f t="shared" ca="1" si="104"/>
        <v/>
      </c>
      <c r="E602" s="22" t="str">
        <f t="shared" ca="1" si="100"/>
        <v/>
      </c>
      <c r="F602" s="22" t="str">
        <f t="shared" ca="1" si="101"/>
        <v/>
      </c>
      <c r="G602" s="22" t="str">
        <f t="shared" ca="1" si="102"/>
        <v/>
      </c>
      <c r="H602" s="22" t="str">
        <f t="shared" ca="1" si="105"/>
        <v/>
      </c>
      <c r="I602" s="22" t="str">
        <f t="shared" ca="1" si="105"/>
        <v/>
      </c>
      <c r="J602" s="22" t="str">
        <f t="shared" ca="1" si="105"/>
        <v/>
      </c>
      <c r="K602" s="22" t="str">
        <f t="shared" ca="1" si="105"/>
        <v/>
      </c>
      <c r="L602" s="22" t="str">
        <f t="shared" ca="1" si="105"/>
        <v/>
      </c>
      <c r="M602" s="22" t="str">
        <f t="shared" ca="1" si="105"/>
        <v/>
      </c>
      <c r="N602" s="22" t="str">
        <f t="shared" ca="1" si="105"/>
        <v/>
      </c>
      <c r="O602" s="22" t="str">
        <f t="shared" ca="1" si="105"/>
        <v/>
      </c>
      <c r="P602" s="23"/>
      <c r="Q602" s="23"/>
      <c r="R602" s="23"/>
      <c r="S602" s="23"/>
      <c r="T602" s="23"/>
      <c r="U602" s="23"/>
      <c r="V602" s="23"/>
      <c r="W602" s="23"/>
      <c r="X602" s="23"/>
      <c r="Y602" s="23"/>
      <c r="Z602" s="23"/>
    </row>
    <row r="603" spans="1:26" x14ac:dyDescent="0.55000000000000004">
      <c r="A603" s="6" t="str">
        <f t="shared" ca="1" si="103"/>
        <v/>
      </c>
      <c r="B603" s="22" t="str">
        <f t="shared" ca="1" si="104"/>
        <v/>
      </c>
      <c r="C603" s="22" t="str">
        <f t="shared" ca="1" si="104"/>
        <v/>
      </c>
      <c r="D603" s="22" t="str">
        <f t="shared" ca="1" si="104"/>
        <v/>
      </c>
      <c r="E603" s="22" t="str">
        <f t="shared" ca="1" si="100"/>
        <v/>
      </c>
      <c r="F603" s="22" t="str">
        <f t="shared" ca="1" si="101"/>
        <v/>
      </c>
      <c r="G603" s="22" t="str">
        <f t="shared" ca="1" si="102"/>
        <v/>
      </c>
      <c r="H603" s="22" t="str">
        <f t="shared" ca="1" si="105"/>
        <v/>
      </c>
      <c r="I603" s="22" t="str">
        <f t="shared" ca="1" si="105"/>
        <v/>
      </c>
      <c r="J603" s="22" t="str">
        <f t="shared" ca="1" si="105"/>
        <v/>
      </c>
      <c r="K603" s="22" t="str">
        <f t="shared" ca="1" si="105"/>
        <v/>
      </c>
      <c r="L603" s="22" t="str">
        <f t="shared" ca="1" si="105"/>
        <v/>
      </c>
      <c r="M603" s="22" t="str">
        <f t="shared" ca="1" si="105"/>
        <v/>
      </c>
      <c r="N603" s="22" t="str">
        <f t="shared" ca="1" si="105"/>
        <v/>
      </c>
      <c r="O603" s="22" t="str">
        <f t="shared" ca="1" si="105"/>
        <v/>
      </c>
      <c r="P603" s="23"/>
      <c r="Q603" s="23"/>
      <c r="R603" s="23"/>
      <c r="S603" s="23"/>
      <c r="T603" s="23"/>
      <c r="U603" s="23"/>
      <c r="V603" s="23"/>
      <c r="W603" s="23"/>
      <c r="X603" s="23"/>
      <c r="Y603" s="23"/>
      <c r="Z603" s="23"/>
    </row>
    <row r="604" spans="1:26" x14ac:dyDescent="0.55000000000000004">
      <c r="A604" s="6" t="str">
        <f t="shared" ca="1" si="103"/>
        <v/>
      </c>
      <c r="B604" s="22" t="str">
        <f t="shared" ca="1" si="104"/>
        <v/>
      </c>
      <c r="C604" s="22" t="str">
        <f t="shared" ca="1" si="104"/>
        <v/>
      </c>
      <c r="D604" s="22" t="str">
        <f t="shared" ca="1" si="104"/>
        <v/>
      </c>
      <c r="E604" s="22" t="str">
        <f t="shared" ca="1" si="100"/>
        <v/>
      </c>
      <c r="F604" s="22" t="str">
        <f t="shared" ca="1" si="101"/>
        <v/>
      </c>
      <c r="G604" s="22" t="str">
        <f t="shared" ca="1" si="102"/>
        <v/>
      </c>
      <c r="H604" s="22" t="str">
        <f t="shared" ca="1" si="105"/>
        <v/>
      </c>
      <c r="I604" s="22" t="str">
        <f t="shared" ca="1" si="105"/>
        <v/>
      </c>
      <c r="J604" s="22" t="str">
        <f t="shared" ca="1" si="105"/>
        <v/>
      </c>
      <c r="K604" s="22" t="str">
        <f t="shared" ca="1" si="105"/>
        <v/>
      </c>
      <c r="L604" s="22" t="str">
        <f t="shared" ca="1" si="105"/>
        <v/>
      </c>
      <c r="M604" s="22" t="str">
        <f t="shared" ca="1" si="105"/>
        <v/>
      </c>
      <c r="N604" s="22" t="str">
        <f t="shared" ca="1" si="105"/>
        <v/>
      </c>
      <c r="O604" s="22" t="str">
        <f t="shared" ca="1" si="105"/>
        <v/>
      </c>
      <c r="P604" s="23"/>
      <c r="Q604" s="23"/>
      <c r="R604" s="23"/>
      <c r="S604" s="23"/>
      <c r="T604" s="23"/>
      <c r="U604" s="23"/>
      <c r="V604" s="23"/>
      <c r="W604" s="23"/>
      <c r="X604" s="23"/>
      <c r="Y604" s="23"/>
      <c r="Z604" s="23"/>
    </row>
    <row r="605" spans="1:26" x14ac:dyDescent="0.55000000000000004">
      <c r="A605" s="6" t="str">
        <f t="shared" ca="1" si="103"/>
        <v/>
      </c>
      <c r="B605" s="22" t="str">
        <f t="shared" ca="1" si="104"/>
        <v/>
      </c>
      <c r="C605" s="22" t="str">
        <f t="shared" ca="1" si="104"/>
        <v/>
      </c>
      <c r="D605" s="22" t="str">
        <f t="shared" ca="1" si="104"/>
        <v/>
      </c>
      <c r="E605" s="22" t="str">
        <f t="shared" ca="1" si="100"/>
        <v/>
      </c>
      <c r="F605" s="22" t="str">
        <f t="shared" ca="1" si="101"/>
        <v/>
      </c>
      <c r="G605" s="22" t="str">
        <f t="shared" ca="1" si="102"/>
        <v/>
      </c>
      <c r="H605" s="22" t="str">
        <f t="shared" ca="1" si="105"/>
        <v/>
      </c>
      <c r="I605" s="22" t="str">
        <f t="shared" ca="1" si="105"/>
        <v/>
      </c>
      <c r="J605" s="22" t="str">
        <f t="shared" ca="1" si="105"/>
        <v/>
      </c>
      <c r="K605" s="22" t="str">
        <f t="shared" ca="1" si="105"/>
        <v/>
      </c>
      <c r="L605" s="22" t="str">
        <f t="shared" ca="1" si="105"/>
        <v/>
      </c>
      <c r="M605" s="22" t="str">
        <f t="shared" ca="1" si="105"/>
        <v/>
      </c>
      <c r="N605" s="22" t="str">
        <f t="shared" ca="1" si="105"/>
        <v/>
      </c>
      <c r="O605" s="22" t="str">
        <f t="shared" ca="1" si="105"/>
        <v/>
      </c>
      <c r="P605" s="23"/>
      <c r="Q605" s="23"/>
      <c r="R605" s="23"/>
      <c r="S605" s="23"/>
      <c r="T605" s="23"/>
      <c r="U605" s="23"/>
      <c r="V605" s="23"/>
      <c r="W605" s="23"/>
      <c r="X605" s="23"/>
      <c r="Y605" s="23"/>
      <c r="Z605" s="23"/>
    </row>
    <row r="606" spans="1:26" x14ac:dyDescent="0.55000000000000004">
      <c r="A606" s="6" t="str">
        <f t="shared" ca="1" si="103"/>
        <v/>
      </c>
      <c r="B606" s="22" t="str">
        <f t="shared" ca="1" si="104"/>
        <v/>
      </c>
      <c r="C606" s="22" t="str">
        <f t="shared" ca="1" si="104"/>
        <v/>
      </c>
      <c r="D606" s="22" t="str">
        <f t="shared" ca="1" si="104"/>
        <v/>
      </c>
      <c r="E606" s="22" t="str">
        <f t="shared" ca="1" si="100"/>
        <v/>
      </c>
      <c r="F606" s="22" t="str">
        <f t="shared" ca="1" si="101"/>
        <v/>
      </c>
      <c r="G606" s="22" t="str">
        <f t="shared" ca="1" si="102"/>
        <v/>
      </c>
      <c r="H606" s="22" t="str">
        <f t="shared" ca="1" si="105"/>
        <v/>
      </c>
      <c r="I606" s="22" t="str">
        <f t="shared" ca="1" si="105"/>
        <v/>
      </c>
      <c r="J606" s="22" t="str">
        <f t="shared" ca="1" si="105"/>
        <v/>
      </c>
      <c r="K606" s="22" t="str">
        <f t="shared" ca="1" si="105"/>
        <v/>
      </c>
      <c r="L606" s="22" t="str">
        <f t="shared" ca="1" si="105"/>
        <v/>
      </c>
      <c r="M606" s="22" t="str">
        <f t="shared" ca="1" si="105"/>
        <v/>
      </c>
      <c r="N606" s="22" t="str">
        <f t="shared" ca="1" si="105"/>
        <v/>
      </c>
      <c r="O606" s="22" t="str">
        <f t="shared" ca="1" si="105"/>
        <v/>
      </c>
      <c r="P606" s="23"/>
      <c r="Q606" s="23"/>
      <c r="R606" s="23"/>
      <c r="S606" s="23"/>
      <c r="T606" s="23"/>
      <c r="U606" s="23"/>
      <c r="V606" s="23"/>
      <c r="W606" s="23"/>
      <c r="X606" s="23"/>
      <c r="Y606" s="23"/>
      <c r="Z606" s="23"/>
    </row>
    <row r="607" spans="1:26" x14ac:dyDescent="0.55000000000000004">
      <c r="A607" s="6" t="str">
        <f t="shared" ca="1" si="103"/>
        <v/>
      </c>
      <c r="B607" s="22" t="str">
        <f t="shared" ca="1" si="104"/>
        <v/>
      </c>
      <c r="C607" s="22" t="str">
        <f t="shared" ca="1" si="104"/>
        <v/>
      </c>
      <c r="D607" s="22" t="str">
        <f t="shared" ca="1" si="104"/>
        <v/>
      </c>
      <c r="E607" s="22" t="str">
        <f t="shared" ca="1" si="100"/>
        <v/>
      </c>
      <c r="F607" s="22" t="str">
        <f t="shared" ca="1" si="101"/>
        <v/>
      </c>
      <c r="G607" s="22" t="str">
        <f t="shared" ca="1" si="102"/>
        <v/>
      </c>
      <c r="H607" s="22" t="str">
        <f t="shared" ca="1" si="105"/>
        <v/>
      </c>
      <c r="I607" s="22" t="str">
        <f t="shared" ca="1" si="105"/>
        <v/>
      </c>
      <c r="J607" s="22" t="str">
        <f t="shared" ca="1" si="105"/>
        <v/>
      </c>
      <c r="K607" s="22" t="str">
        <f t="shared" ca="1" si="105"/>
        <v/>
      </c>
      <c r="L607" s="22" t="str">
        <f t="shared" ca="1" si="105"/>
        <v/>
      </c>
      <c r="M607" s="22" t="str">
        <f t="shared" ca="1" si="105"/>
        <v/>
      </c>
      <c r="N607" s="22" t="str">
        <f t="shared" ca="1" si="105"/>
        <v/>
      </c>
      <c r="O607" s="22" t="str">
        <f t="shared" ca="1" si="105"/>
        <v/>
      </c>
      <c r="P607" s="23"/>
      <c r="Q607" s="23"/>
      <c r="R607" s="23"/>
      <c r="S607" s="23"/>
      <c r="T607" s="23"/>
      <c r="U607" s="23"/>
      <c r="V607" s="23"/>
      <c r="W607" s="23"/>
      <c r="X607" s="23"/>
      <c r="Y607" s="23"/>
      <c r="Z607" s="23"/>
    </row>
    <row r="608" spans="1:26" x14ac:dyDescent="0.55000000000000004">
      <c r="A608" s="6" t="str">
        <f t="shared" ca="1" si="103"/>
        <v/>
      </c>
      <c r="B608" s="22" t="str">
        <f t="shared" ref="B608:D627" ca="1" si="106">IF($A608="","",IF(ISERROR(IF(ISERROR(INDEX(FredRatesData_AllData,MATCH($A608-(MAX(0,WEEKDAY($A608,2)-5)),FredRatesData_Dates,0),MATCH(B$6,FredRatesData_IDs,0),1)/B$5),INDEX(FredRatesData_AllData,MATCH($A608-(MAX(0,WEEKDAY($A608,2)-5))-3,FredRatesData_Dates,0),MATCH(B$6,FredRatesData_IDs,0),1)/B$5,INDEX(FredRatesData_AllData,MATCH($A608-(MAX(0,WEEKDAY($A608,2)-5)),FredRatesData_Dates,0),MATCH(B$6,FredRatesData_IDs,0),1)/B$5)),"",IF(ISERROR(INDEX(FredRatesData_AllData,MATCH($A608-(MAX(0,WEEKDAY($A608,2)-5)),FredRatesData_Dates,0),MATCH(B$6,FredRatesData_IDs,0),1)/B$5),INDEX(FredRatesData_AllData,MATCH($A608-(MAX(0,WEEKDAY($A608,2)-5))-3,FredRatesData_Dates,0),MATCH(B$6,FredRatesData_IDs,0),1)/B$5,INDEX(FredRatesData_AllData,MATCH($A608-(MAX(0,WEEKDAY($A608,2)-5)),FredRatesData_Dates,0),MATCH(B$6,FredRatesData_IDs,0),1)/B$5)))</f>
        <v/>
      </c>
      <c r="C608" s="22" t="str">
        <f t="shared" ca="1" si="106"/>
        <v/>
      </c>
      <c r="D608" s="22" t="str">
        <f t="shared" ca="1" si="106"/>
        <v/>
      </c>
      <c r="E608" s="22" t="str">
        <f t="shared" ca="1" si="100"/>
        <v/>
      </c>
      <c r="F608" s="22" t="str">
        <f t="shared" ca="1" si="101"/>
        <v/>
      </c>
      <c r="G608" s="22" t="str">
        <f t="shared" ca="1" si="102"/>
        <v/>
      </c>
      <c r="H608" s="22" t="str">
        <f t="shared" ref="H608:O627" ca="1" si="107">IF($A608="","",IF(ISERROR(IF(ISERROR(INDEX(FredRatesData_AllData,MATCH($A608-(MAX(0,WEEKDAY($A608,2)-5)),FredRatesData_Dates,0),MATCH(H$6,FredRatesData_IDs,0),1)/H$5),INDEX(FredRatesData_AllData,MATCH($A608-(MAX(0,WEEKDAY($A608,2)-5))-3,FredRatesData_Dates,0),MATCH(H$6,FredRatesData_IDs,0),1)/H$5,INDEX(FredRatesData_AllData,MATCH($A608-(MAX(0,WEEKDAY($A608,2)-5)),FredRatesData_Dates,0),MATCH(H$6,FredRatesData_IDs,0),1)/H$5)),"",IF(ISERROR(INDEX(FredRatesData_AllData,MATCH($A608-(MAX(0,WEEKDAY($A608,2)-5)),FredRatesData_Dates,0),MATCH(H$6,FredRatesData_IDs,0),1)/H$5),INDEX(FredRatesData_AllData,MATCH($A608-(MAX(0,WEEKDAY($A608,2)-5))-3,FredRatesData_Dates,0),MATCH(H$6,FredRatesData_IDs,0),1)/H$5,INDEX(FredRatesData_AllData,MATCH($A608-(MAX(0,WEEKDAY($A608,2)-5)),FredRatesData_Dates,0),MATCH(H$6,FredRatesData_IDs,0),1)/H$5)))</f>
        <v/>
      </c>
      <c r="I608" s="22" t="str">
        <f t="shared" ca="1" si="107"/>
        <v/>
      </c>
      <c r="J608" s="22" t="str">
        <f t="shared" ca="1" si="107"/>
        <v/>
      </c>
      <c r="K608" s="22" t="str">
        <f t="shared" ca="1" si="107"/>
        <v/>
      </c>
      <c r="L608" s="22" t="str">
        <f t="shared" ca="1" si="107"/>
        <v/>
      </c>
      <c r="M608" s="22" t="str">
        <f t="shared" ca="1" si="107"/>
        <v/>
      </c>
      <c r="N608" s="22" t="str">
        <f t="shared" ca="1" si="107"/>
        <v/>
      </c>
      <c r="O608" s="22" t="str">
        <f t="shared" ca="1" si="107"/>
        <v/>
      </c>
      <c r="P608" s="23"/>
      <c r="Q608" s="23"/>
      <c r="R608" s="23"/>
      <c r="S608" s="23"/>
      <c r="T608" s="23"/>
      <c r="U608" s="23"/>
      <c r="V608" s="23"/>
      <c r="W608" s="23"/>
      <c r="X608" s="23"/>
      <c r="Y608" s="23"/>
      <c r="Z608" s="23"/>
    </row>
    <row r="609" spans="1:26" x14ac:dyDescent="0.55000000000000004">
      <c r="A609" s="6" t="str">
        <f t="shared" ca="1" si="103"/>
        <v/>
      </c>
      <c r="B609" s="22" t="str">
        <f t="shared" ca="1" si="106"/>
        <v/>
      </c>
      <c r="C609" s="22" t="str">
        <f t="shared" ca="1" si="106"/>
        <v/>
      </c>
      <c r="D609" s="22" t="str">
        <f t="shared" ca="1" si="106"/>
        <v/>
      </c>
      <c r="E609" s="22" t="str">
        <f t="shared" ca="1" si="100"/>
        <v/>
      </c>
      <c r="F609" s="22" t="str">
        <f t="shared" ca="1" si="101"/>
        <v/>
      </c>
      <c r="G609" s="22" t="str">
        <f t="shared" ca="1" si="102"/>
        <v/>
      </c>
      <c r="H609" s="22" t="str">
        <f t="shared" ca="1" si="107"/>
        <v/>
      </c>
      <c r="I609" s="22" t="str">
        <f t="shared" ca="1" si="107"/>
        <v/>
      </c>
      <c r="J609" s="22" t="str">
        <f t="shared" ca="1" si="107"/>
        <v/>
      </c>
      <c r="K609" s="22" t="str">
        <f t="shared" ca="1" si="107"/>
        <v/>
      </c>
      <c r="L609" s="22" t="str">
        <f t="shared" ca="1" si="107"/>
        <v/>
      </c>
      <c r="M609" s="22" t="str">
        <f t="shared" ca="1" si="107"/>
        <v/>
      </c>
      <c r="N609" s="22" t="str">
        <f t="shared" ca="1" si="107"/>
        <v/>
      </c>
      <c r="O609" s="22" t="str">
        <f t="shared" ca="1" si="107"/>
        <v/>
      </c>
      <c r="P609" s="23"/>
      <c r="Q609" s="23"/>
      <c r="R609" s="23"/>
      <c r="S609" s="23"/>
      <c r="T609" s="23"/>
      <c r="U609" s="23"/>
      <c r="V609" s="23"/>
      <c r="W609" s="23"/>
      <c r="X609" s="23"/>
      <c r="Y609" s="23"/>
      <c r="Z609" s="23"/>
    </row>
    <row r="610" spans="1:26" x14ac:dyDescent="0.55000000000000004">
      <c r="A610" s="6" t="str">
        <f t="shared" ca="1" si="103"/>
        <v/>
      </c>
      <c r="B610" s="22" t="str">
        <f t="shared" ca="1" si="106"/>
        <v/>
      </c>
      <c r="C610" s="22" t="str">
        <f t="shared" ca="1" si="106"/>
        <v/>
      </c>
      <c r="D610" s="22" t="str">
        <f t="shared" ca="1" si="106"/>
        <v/>
      </c>
      <c r="E610" s="22" t="str">
        <f t="shared" ca="1" si="100"/>
        <v/>
      </c>
      <c r="F610" s="22" t="str">
        <f t="shared" ca="1" si="101"/>
        <v/>
      </c>
      <c r="G610" s="22" t="str">
        <f t="shared" ca="1" si="102"/>
        <v/>
      </c>
      <c r="H610" s="22" t="str">
        <f t="shared" ca="1" si="107"/>
        <v/>
      </c>
      <c r="I610" s="22" t="str">
        <f t="shared" ca="1" si="107"/>
        <v/>
      </c>
      <c r="J610" s="22" t="str">
        <f t="shared" ca="1" si="107"/>
        <v/>
      </c>
      <c r="K610" s="22" t="str">
        <f t="shared" ca="1" si="107"/>
        <v/>
      </c>
      <c r="L610" s="22" t="str">
        <f t="shared" ca="1" si="107"/>
        <v/>
      </c>
      <c r="M610" s="22" t="str">
        <f t="shared" ca="1" si="107"/>
        <v/>
      </c>
      <c r="N610" s="22" t="str">
        <f t="shared" ca="1" si="107"/>
        <v/>
      </c>
      <c r="O610" s="22" t="str">
        <f t="shared" ca="1" si="107"/>
        <v/>
      </c>
      <c r="P610" s="23"/>
      <c r="Q610" s="23"/>
      <c r="R610" s="23"/>
      <c r="S610" s="23"/>
      <c r="T610" s="23"/>
      <c r="U610" s="23"/>
      <c r="V610" s="23"/>
      <c r="W610" s="23"/>
      <c r="X610" s="23"/>
      <c r="Y610" s="23"/>
      <c r="Z610" s="23"/>
    </row>
    <row r="611" spans="1:26" x14ac:dyDescent="0.55000000000000004">
      <c r="A611" s="6" t="str">
        <f t="shared" ca="1" si="103"/>
        <v/>
      </c>
      <c r="B611" s="22" t="str">
        <f t="shared" ca="1" si="106"/>
        <v/>
      </c>
      <c r="C611" s="22" t="str">
        <f t="shared" ca="1" si="106"/>
        <v/>
      </c>
      <c r="D611" s="22" t="str">
        <f t="shared" ca="1" si="106"/>
        <v/>
      </c>
      <c r="E611" s="22" t="str">
        <f t="shared" ca="1" si="100"/>
        <v/>
      </c>
      <c r="F611" s="22" t="str">
        <f t="shared" ca="1" si="101"/>
        <v/>
      </c>
      <c r="G611" s="22" t="str">
        <f t="shared" ca="1" si="102"/>
        <v/>
      </c>
      <c r="H611" s="22" t="str">
        <f t="shared" ca="1" si="107"/>
        <v/>
      </c>
      <c r="I611" s="22" t="str">
        <f t="shared" ca="1" si="107"/>
        <v/>
      </c>
      <c r="J611" s="22" t="str">
        <f t="shared" ca="1" si="107"/>
        <v/>
      </c>
      <c r="K611" s="22" t="str">
        <f t="shared" ca="1" si="107"/>
        <v/>
      </c>
      <c r="L611" s="22" t="str">
        <f t="shared" ca="1" si="107"/>
        <v/>
      </c>
      <c r="M611" s="22" t="str">
        <f t="shared" ca="1" si="107"/>
        <v/>
      </c>
      <c r="N611" s="22" t="str">
        <f t="shared" ca="1" si="107"/>
        <v/>
      </c>
      <c r="O611" s="22" t="str">
        <f t="shared" ca="1" si="107"/>
        <v/>
      </c>
      <c r="P611" s="23"/>
      <c r="Q611" s="23"/>
      <c r="R611" s="23"/>
      <c r="S611" s="23"/>
      <c r="T611" s="23"/>
      <c r="U611" s="23"/>
      <c r="V611" s="23"/>
      <c r="W611" s="23"/>
      <c r="X611" s="23"/>
      <c r="Y611" s="23"/>
      <c r="Z611" s="23"/>
    </row>
    <row r="612" spans="1:26" x14ac:dyDescent="0.55000000000000004">
      <c r="A612" s="6" t="str">
        <f t="shared" ca="1" si="103"/>
        <v/>
      </c>
      <c r="B612" s="22" t="str">
        <f t="shared" ca="1" si="106"/>
        <v/>
      </c>
      <c r="C612" s="22" t="str">
        <f t="shared" ca="1" si="106"/>
        <v/>
      </c>
      <c r="D612" s="22" t="str">
        <f t="shared" ca="1" si="106"/>
        <v/>
      </c>
      <c r="E612" s="22" t="str">
        <f t="shared" ca="1" si="100"/>
        <v/>
      </c>
      <c r="F612" s="22" t="str">
        <f t="shared" ca="1" si="101"/>
        <v/>
      </c>
      <c r="G612" s="22" t="str">
        <f t="shared" ca="1" si="102"/>
        <v/>
      </c>
      <c r="H612" s="22" t="str">
        <f t="shared" ca="1" si="107"/>
        <v/>
      </c>
      <c r="I612" s="22" t="str">
        <f t="shared" ca="1" si="107"/>
        <v/>
      </c>
      <c r="J612" s="22" t="str">
        <f t="shared" ca="1" si="107"/>
        <v/>
      </c>
      <c r="K612" s="22" t="str">
        <f t="shared" ca="1" si="107"/>
        <v/>
      </c>
      <c r="L612" s="22" t="str">
        <f t="shared" ca="1" si="107"/>
        <v/>
      </c>
      <c r="M612" s="22" t="str">
        <f t="shared" ca="1" si="107"/>
        <v/>
      </c>
      <c r="N612" s="22" t="str">
        <f t="shared" ca="1" si="107"/>
        <v/>
      </c>
      <c r="O612" s="22" t="str">
        <f t="shared" ca="1" si="107"/>
        <v/>
      </c>
      <c r="P612" s="23"/>
      <c r="Q612" s="23"/>
      <c r="R612" s="23"/>
      <c r="S612" s="23"/>
      <c r="T612" s="23"/>
      <c r="U612" s="23"/>
      <c r="V612" s="23"/>
      <c r="W612" s="23"/>
      <c r="X612" s="23"/>
      <c r="Y612" s="23"/>
      <c r="Z612" s="23"/>
    </row>
    <row r="613" spans="1:26" x14ac:dyDescent="0.55000000000000004">
      <c r="A613" s="6" t="str">
        <f t="shared" ca="1" si="103"/>
        <v/>
      </c>
      <c r="B613" s="22" t="str">
        <f t="shared" ca="1" si="106"/>
        <v/>
      </c>
      <c r="C613" s="22" t="str">
        <f t="shared" ca="1" si="106"/>
        <v/>
      </c>
      <c r="D613" s="22" t="str">
        <f t="shared" ca="1" si="106"/>
        <v/>
      </c>
      <c r="E613" s="22" t="str">
        <f t="shared" ca="1" si="100"/>
        <v/>
      </c>
      <c r="F613" s="22" t="str">
        <f t="shared" ca="1" si="101"/>
        <v/>
      </c>
      <c r="G613" s="22" t="str">
        <f t="shared" ca="1" si="102"/>
        <v/>
      </c>
      <c r="H613" s="22" t="str">
        <f t="shared" ca="1" si="107"/>
        <v/>
      </c>
      <c r="I613" s="22" t="str">
        <f t="shared" ca="1" si="107"/>
        <v/>
      </c>
      <c r="J613" s="22" t="str">
        <f t="shared" ca="1" si="107"/>
        <v/>
      </c>
      <c r="K613" s="22" t="str">
        <f t="shared" ca="1" si="107"/>
        <v/>
      </c>
      <c r="L613" s="22" t="str">
        <f t="shared" ca="1" si="107"/>
        <v/>
      </c>
      <c r="M613" s="22" t="str">
        <f t="shared" ca="1" si="107"/>
        <v/>
      </c>
      <c r="N613" s="22" t="str">
        <f t="shared" ca="1" si="107"/>
        <v/>
      </c>
      <c r="O613" s="22" t="str">
        <f t="shared" ca="1" si="107"/>
        <v/>
      </c>
      <c r="P613" s="23"/>
      <c r="Q613" s="23"/>
      <c r="R613" s="23"/>
      <c r="S613" s="23"/>
      <c r="T613" s="23"/>
      <c r="U613" s="23"/>
      <c r="V613" s="23"/>
      <c r="W613" s="23"/>
      <c r="X613" s="23"/>
      <c r="Y613" s="23"/>
      <c r="Z613" s="23"/>
    </row>
    <row r="614" spans="1:26" x14ac:dyDescent="0.55000000000000004">
      <c r="A614" s="6" t="str">
        <f t="shared" ca="1" si="103"/>
        <v/>
      </c>
      <c r="B614" s="22" t="str">
        <f t="shared" ca="1" si="106"/>
        <v/>
      </c>
      <c r="C614" s="22" t="str">
        <f t="shared" ca="1" si="106"/>
        <v/>
      </c>
      <c r="D614" s="22" t="str">
        <f t="shared" ca="1" si="106"/>
        <v/>
      </c>
      <c r="E614" s="22" t="str">
        <f t="shared" ca="1" si="100"/>
        <v/>
      </c>
      <c r="F614" s="22" t="str">
        <f t="shared" ca="1" si="101"/>
        <v/>
      </c>
      <c r="G614" s="22" t="str">
        <f t="shared" ca="1" si="102"/>
        <v/>
      </c>
      <c r="H614" s="22" t="str">
        <f t="shared" ca="1" si="107"/>
        <v/>
      </c>
      <c r="I614" s="22" t="str">
        <f t="shared" ca="1" si="107"/>
        <v/>
      </c>
      <c r="J614" s="22" t="str">
        <f t="shared" ca="1" si="107"/>
        <v/>
      </c>
      <c r="K614" s="22" t="str">
        <f t="shared" ca="1" si="107"/>
        <v/>
      </c>
      <c r="L614" s="22" t="str">
        <f t="shared" ca="1" si="107"/>
        <v/>
      </c>
      <c r="M614" s="22" t="str">
        <f t="shared" ca="1" si="107"/>
        <v/>
      </c>
      <c r="N614" s="22" t="str">
        <f t="shared" ca="1" si="107"/>
        <v/>
      </c>
      <c r="O614" s="22" t="str">
        <f t="shared" ca="1" si="107"/>
        <v/>
      </c>
      <c r="P614" s="23"/>
      <c r="Q614" s="23"/>
      <c r="R614" s="23"/>
      <c r="S614" s="23"/>
      <c r="T614" s="23"/>
      <c r="U614" s="23"/>
      <c r="V614" s="23"/>
      <c r="W614" s="23"/>
      <c r="X614" s="23"/>
      <c r="Y614" s="23"/>
      <c r="Z614" s="23"/>
    </row>
    <row r="615" spans="1:26" x14ac:dyDescent="0.55000000000000004">
      <c r="A615" s="6" t="str">
        <f t="shared" ca="1" si="103"/>
        <v/>
      </c>
      <c r="B615" s="22" t="str">
        <f t="shared" ca="1" si="106"/>
        <v/>
      </c>
      <c r="C615" s="22" t="str">
        <f t="shared" ca="1" si="106"/>
        <v/>
      </c>
      <c r="D615" s="22" t="str">
        <f t="shared" ca="1" si="106"/>
        <v/>
      </c>
      <c r="E615" s="22" t="str">
        <f t="shared" ca="1" si="100"/>
        <v/>
      </c>
      <c r="F615" s="22" t="str">
        <f t="shared" ca="1" si="101"/>
        <v/>
      </c>
      <c r="G615" s="22" t="str">
        <f t="shared" ca="1" si="102"/>
        <v/>
      </c>
      <c r="H615" s="22" t="str">
        <f t="shared" ca="1" si="107"/>
        <v/>
      </c>
      <c r="I615" s="22" t="str">
        <f t="shared" ca="1" si="107"/>
        <v/>
      </c>
      <c r="J615" s="22" t="str">
        <f t="shared" ca="1" si="107"/>
        <v/>
      </c>
      <c r="K615" s="22" t="str">
        <f t="shared" ca="1" si="107"/>
        <v/>
      </c>
      <c r="L615" s="22" t="str">
        <f t="shared" ca="1" si="107"/>
        <v/>
      </c>
      <c r="M615" s="22" t="str">
        <f t="shared" ca="1" si="107"/>
        <v/>
      </c>
      <c r="N615" s="22" t="str">
        <f t="shared" ca="1" si="107"/>
        <v/>
      </c>
      <c r="O615" s="22" t="str">
        <f t="shared" ca="1" si="107"/>
        <v/>
      </c>
      <c r="P615" s="23"/>
      <c r="Q615" s="23"/>
      <c r="R615" s="23"/>
      <c r="S615" s="23"/>
      <c r="T615" s="23"/>
      <c r="U615" s="23"/>
      <c r="V615" s="23"/>
      <c r="W615" s="23"/>
      <c r="X615" s="23"/>
      <c r="Y615" s="23"/>
      <c r="Z615" s="23"/>
    </row>
    <row r="616" spans="1:26" x14ac:dyDescent="0.55000000000000004">
      <c r="A616" s="6" t="str">
        <f t="shared" ca="1" si="103"/>
        <v/>
      </c>
      <c r="B616" s="22" t="str">
        <f t="shared" ca="1" si="106"/>
        <v/>
      </c>
      <c r="C616" s="22" t="str">
        <f t="shared" ca="1" si="106"/>
        <v/>
      </c>
      <c r="D616" s="22" t="str">
        <f t="shared" ca="1" si="106"/>
        <v/>
      </c>
      <c r="E616" s="22" t="str">
        <f t="shared" ca="1" si="100"/>
        <v/>
      </c>
      <c r="F616" s="22" t="str">
        <f t="shared" ca="1" si="101"/>
        <v/>
      </c>
      <c r="G616" s="22" t="str">
        <f t="shared" ca="1" si="102"/>
        <v/>
      </c>
      <c r="H616" s="22" t="str">
        <f t="shared" ca="1" si="107"/>
        <v/>
      </c>
      <c r="I616" s="22" t="str">
        <f t="shared" ca="1" si="107"/>
        <v/>
      </c>
      <c r="J616" s="22" t="str">
        <f t="shared" ca="1" si="107"/>
        <v/>
      </c>
      <c r="K616" s="22" t="str">
        <f t="shared" ca="1" si="107"/>
        <v/>
      </c>
      <c r="L616" s="22" t="str">
        <f t="shared" ca="1" si="107"/>
        <v/>
      </c>
      <c r="M616" s="22" t="str">
        <f t="shared" ca="1" si="107"/>
        <v/>
      </c>
      <c r="N616" s="22" t="str">
        <f t="shared" ca="1" si="107"/>
        <v/>
      </c>
      <c r="O616" s="22" t="str">
        <f t="shared" ca="1" si="107"/>
        <v/>
      </c>
      <c r="P616" s="23"/>
      <c r="Q616" s="23"/>
      <c r="R616" s="23"/>
      <c r="S616" s="23"/>
      <c r="T616" s="23"/>
      <c r="U616" s="23"/>
      <c r="V616" s="23"/>
      <c r="W616" s="23"/>
      <c r="X616" s="23"/>
      <c r="Y616" s="23"/>
      <c r="Z616" s="23"/>
    </row>
    <row r="617" spans="1:26" x14ac:dyDescent="0.55000000000000004">
      <c r="A617" s="6" t="str">
        <f t="shared" ca="1" si="103"/>
        <v/>
      </c>
      <c r="B617" s="22" t="str">
        <f t="shared" ca="1" si="106"/>
        <v/>
      </c>
      <c r="C617" s="22" t="str">
        <f t="shared" ca="1" si="106"/>
        <v/>
      </c>
      <c r="D617" s="22" t="str">
        <f t="shared" ca="1" si="106"/>
        <v/>
      </c>
      <c r="E617" s="22" t="str">
        <f t="shared" ca="1" si="100"/>
        <v/>
      </c>
      <c r="F617" s="22" t="str">
        <f t="shared" ca="1" si="101"/>
        <v/>
      </c>
      <c r="G617" s="22" t="str">
        <f t="shared" ca="1" si="102"/>
        <v/>
      </c>
      <c r="H617" s="22" t="str">
        <f t="shared" ca="1" si="107"/>
        <v/>
      </c>
      <c r="I617" s="22" t="str">
        <f t="shared" ca="1" si="107"/>
        <v/>
      </c>
      <c r="J617" s="22" t="str">
        <f t="shared" ca="1" si="107"/>
        <v/>
      </c>
      <c r="K617" s="22" t="str">
        <f t="shared" ca="1" si="107"/>
        <v/>
      </c>
      <c r="L617" s="22" t="str">
        <f t="shared" ca="1" si="107"/>
        <v/>
      </c>
      <c r="M617" s="22" t="str">
        <f t="shared" ca="1" si="107"/>
        <v/>
      </c>
      <c r="N617" s="22" t="str">
        <f t="shared" ca="1" si="107"/>
        <v/>
      </c>
      <c r="O617" s="22" t="str">
        <f t="shared" ca="1" si="107"/>
        <v/>
      </c>
      <c r="P617" s="23"/>
      <c r="Q617" s="23"/>
      <c r="R617" s="23"/>
      <c r="S617" s="23"/>
      <c r="T617" s="23"/>
      <c r="U617" s="23"/>
      <c r="V617" s="23"/>
      <c r="W617" s="23"/>
      <c r="X617" s="23"/>
      <c r="Y617" s="23"/>
      <c r="Z617" s="23"/>
    </row>
    <row r="618" spans="1:26" x14ac:dyDescent="0.55000000000000004">
      <c r="A618" s="6" t="str">
        <f t="shared" ca="1" si="103"/>
        <v/>
      </c>
      <c r="B618" s="22" t="str">
        <f t="shared" ca="1" si="106"/>
        <v/>
      </c>
      <c r="C618" s="22" t="str">
        <f t="shared" ca="1" si="106"/>
        <v/>
      </c>
      <c r="D618" s="22" t="str">
        <f t="shared" ca="1" si="106"/>
        <v/>
      </c>
      <c r="E618" s="22" t="str">
        <f t="shared" ca="1" si="100"/>
        <v/>
      </c>
      <c r="F618" s="22" t="str">
        <f t="shared" ca="1" si="101"/>
        <v/>
      </c>
      <c r="G618" s="22" t="str">
        <f t="shared" ca="1" si="102"/>
        <v/>
      </c>
      <c r="H618" s="22" t="str">
        <f t="shared" ca="1" si="107"/>
        <v/>
      </c>
      <c r="I618" s="22" t="str">
        <f t="shared" ca="1" si="107"/>
        <v/>
      </c>
      <c r="J618" s="22" t="str">
        <f t="shared" ca="1" si="107"/>
        <v/>
      </c>
      <c r="K618" s="22" t="str">
        <f t="shared" ca="1" si="107"/>
        <v/>
      </c>
      <c r="L618" s="22" t="str">
        <f t="shared" ca="1" si="107"/>
        <v/>
      </c>
      <c r="M618" s="22" t="str">
        <f t="shared" ca="1" si="107"/>
        <v/>
      </c>
      <c r="N618" s="22" t="str">
        <f t="shared" ca="1" si="107"/>
        <v/>
      </c>
      <c r="O618" s="22" t="str">
        <f t="shared" ca="1" si="107"/>
        <v/>
      </c>
      <c r="P618" s="23"/>
      <c r="Q618" s="23"/>
      <c r="R618" s="23"/>
      <c r="S618" s="23"/>
      <c r="T618" s="23"/>
      <c r="U618" s="23"/>
      <c r="V618" s="23"/>
      <c r="W618" s="23"/>
      <c r="X618" s="23"/>
      <c r="Y618" s="23"/>
      <c r="Z618" s="23"/>
    </row>
    <row r="619" spans="1:26" x14ac:dyDescent="0.55000000000000004">
      <c r="A619" s="6" t="str">
        <f t="shared" ca="1" si="103"/>
        <v/>
      </c>
      <c r="B619" s="22" t="str">
        <f t="shared" ca="1" si="106"/>
        <v/>
      </c>
      <c r="C619" s="22" t="str">
        <f t="shared" ca="1" si="106"/>
        <v/>
      </c>
      <c r="D619" s="22" t="str">
        <f t="shared" ca="1" si="106"/>
        <v/>
      </c>
      <c r="E619" s="22" t="str">
        <f t="shared" ca="1" si="100"/>
        <v/>
      </c>
      <c r="F619" s="22" t="str">
        <f t="shared" ca="1" si="101"/>
        <v/>
      </c>
      <c r="G619" s="22" t="str">
        <f t="shared" ca="1" si="102"/>
        <v/>
      </c>
      <c r="H619" s="22" t="str">
        <f t="shared" ca="1" si="107"/>
        <v/>
      </c>
      <c r="I619" s="22" t="str">
        <f t="shared" ca="1" si="107"/>
        <v/>
      </c>
      <c r="J619" s="22" t="str">
        <f t="shared" ca="1" si="107"/>
        <v/>
      </c>
      <c r="K619" s="22" t="str">
        <f t="shared" ca="1" si="107"/>
        <v/>
      </c>
      <c r="L619" s="22" t="str">
        <f t="shared" ca="1" si="107"/>
        <v/>
      </c>
      <c r="M619" s="22" t="str">
        <f t="shared" ca="1" si="107"/>
        <v/>
      </c>
      <c r="N619" s="22" t="str">
        <f t="shared" ca="1" si="107"/>
        <v/>
      </c>
      <c r="O619" s="22" t="str">
        <f t="shared" ca="1" si="107"/>
        <v/>
      </c>
      <c r="P619" s="23"/>
      <c r="Q619" s="23"/>
      <c r="R619" s="23"/>
      <c r="S619" s="23"/>
      <c r="T619" s="23"/>
      <c r="U619" s="23"/>
      <c r="V619" s="23"/>
      <c r="W619" s="23"/>
      <c r="X619" s="23"/>
      <c r="Y619" s="23"/>
      <c r="Z619" s="23"/>
    </row>
    <row r="620" spans="1:26" x14ac:dyDescent="0.55000000000000004">
      <c r="A620" s="6" t="str">
        <f t="shared" ca="1" si="103"/>
        <v/>
      </c>
      <c r="B620" s="22" t="str">
        <f t="shared" ca="1" si="106"/>
        <v/>
      </c>
      <c r="C620" s="22" t="str">
        <f t="shared" ca="1" si="106"/>
        <v/>
      </c>
      <c r="D620" s="22" t="str">
        <f t="shared" ca="1" si="106"/>
        <v/>
      </c>
      <c r="E620" s="22" t="str">
        <f t="shared" ca="1" si="100"/>
        <v/>
      </c>
      <c r="F620" s="22" t="str">
        <f t="shared" ca="1" si="101"/>
        <v/>
      </c>
      <c r="G620" s="22" t="str">
        <f t="shared" ca="1" si="102"/>
        <v/>
      </c>
      <c r="H620" s="22" t="str">
        <f t="shared" ca="1" si="107"/>
        <v/>
      </c>
      <c r="I620" s="22" t="str">
        <f t="shared" ca="1" si="107"/>
        <v/>
      </c>
      <c r="J620" s="22" t="str">
        <f t="shared" ca="1" si="107"/>
        <v/>
      </c>
      <c r="K620" s="22" t="str">
        <f t="shared" ca="1" si="107"/>
        <v/>
      </c>
      <c r="L620" s="22" t="str">
        <f t="shared" ca="1" si="107"/>
        <v/>
      </c>
      <c r="M620" s="22" t="str">
        <f t="shared" ca="1" si="107"/>
        <v/>
      </c>
      <c r="N620" s="22" t="str">
        <f t="shared" ca="1" si="107"/>
        <v/>
      </c>
      <c r="O620" s="22" t="str">
        <f t="shared" ca="1" si="107"/>
        <v/>
      </c>
      <c r="P620" s="23"/>
      <c r="Q620" s="23"/>
      <c r="R620" s="23"/>
      <c r="S620" s="23"/>
      <c r="T620" s="23"/>
      <c r="U620" s="23"/>
      <c r="V620" s="23"/>
      <c r="W620" s="23"/>
      <c r="X620" s="23"/>
      <c r="Y620" s="23"/>
      <c r="Z620" s="23"/>
    </row>
    <row r="621" spans="1:26" x14ac:dyDescent="0.55000000000000004">
      <c r="A621" s="6" t="str">
        <f t="shared" ca="1" si="103"/>
        <v/>
      </c>
      <c r="B621" s="22" t="str">
        <f t="shared" ca="1" si="106"/>
        <v/>
      </c>
      <c r="C621" s="22" t="str">
        <f t="shared" ca="1" si="106"/>
        <v/>
      </c>
      <c r="D621" s="22" t="str">
        <f t="shared" ca="1" si="106"/>
        <v/>
      </c>
      <c r="E621" s="22" t="str">
        <f t="shared" ca="1" si="100"/>
        <v/>
      </c>
      <c r="F621" s="22" t="str">
        <f t="shared" ca="1" si="101"/>
        <v/>
      </c>
      <c r="G621" s="22" t="str">
        <f t="shared" ca="1" si="102"/>
        <v/>
      </c>
      <c r="H621" s="22" t="str">
        <f t="shared" ca="1" si="107"/>
        <v/>
      </c>
      <c r="I621" s="22" t="str">
        <f t="shared" ca="1" si="107"/>
        <v/>
      </c>
      <c r="J621" s="22" t="str">
        <f t="shared" ca="1" si="107"/>
        <v/>
      </c>
      <c r="K621" s="22" t="str">
        <f t="shared" ca="1" si="107"/>
        <v/>
      </c>
      <c r="L621" s="22" t="str">
        <f t="shared" ca="1" si="107"/>
        <v/>
      </c>
      <c r="M621" s="22" t="str">
        <f t="shared" ca="1" si="107"/>
        <v/>
      </c>
      <c r="N621" s="22" t="str">
        <f t="shared" ca="1" si="107"/>
        <v/>
      </c>
      <c r="O621" s="22" t="str">
        <f t="shared" ca="1" si="107"/>
        <v/>
      </c>
      <c r="P621" s="23"/>
      <c r="Q621" s="23"/>
      <c r="R621" s="23"/>
      <c r="S621" s="23"/>
      <c r="T621" s="23"/>
      <c r="U621" s="23"/>
      <c r="V621" s="23"/>
      <c r="W621" s="23"/>
      <c r="X621" s="23"/>
      <c r="Y621" s="23"/>
      <c r="Z621" s="23"/>
    </row>
    <row r="622" spans="1:26" x14ac:dyDescent="0.55000000000000004">
      <c r="A622" s="6" t="str">
        <f t="shared" ca="1" si="103"/>
        <v/>
      </c>
      <c r="B622" s="22" t="str">
        <f t="shared" ca="1" si="106"/>
        <v/>
      </c>
      <c r="C622" s="22" t="str">
        <f t="shared" ca="1" si="106"/>
        <v/>
      </c>
      <c r="D622" s="22" t="str">
        <f t="shared" ca="1" si="106"/>
        <v/>
      </c>
      <c r="E622" s="22" t="str">
        <f t="shared" ca="1" si="100"/>
        <v/>
      </c>
      <c r="F622" s="22" t="str">
        <f t="shared" ca="1" si="101"/>
        <v/>
      </c>
      <c r="G622" s="22" t="str">
        <f t="shared" ca="1" si="102"/>
        <v/>
      </c>
      <c r="H622" s="22" t="str">
        <f t="shared" ca="1" si="107"/>
        <v/>
      </c>
      <c r="I622" s="22" t="str">
        <f t="shared" ca="1" si="107"/>
        <v/>
      </c>
      <c r="J622" s="22" t="str">
        <f t="shared" ca="1" si="107"/>
        <v/>
      </c>
      <c r="K622" s="22" t="str">
        <f t="shared" ca="1" si="107"/>
        <v/>
      </c>
      <c r="L622" s="22" t="str">
        <f t="shared" ca="1" si="107"/>
        <v/>
      </c>
      <c r="M622" s="22" t="str">
        <f t="shared" ca="1" si="107"/>
        <v/>
      </c>
      <c r="N622" s="22" t="str">
        <f t="shared" ca="1" si="107"/>
        <v/>
      </c>
      <c r="O622" s="22" t="str">
        <f t="shared" ca="1" si="107"/>
        <v/>
      </c>
      <c r="P622" s="23"/>
      <c r="Q622" s="23"/>
      <c r="R622" s="23"/>
      <c r="S622" s="23"/>
      <c r="T622" s="23"/>
      <c r="U622" s="23"/>
      <c r="V622" s="23"/>
      <c r="W622" s="23"/>
      <c r="X622" s="23"/>
      <c r="Y622" s="23"/>
      <c r="Z622" s="23"/>
    </row>
    <row r="623" spans="1:26" x14ac:dyDescent="0.55000000000000004">
      <c r="A623" s="6" t="str">
        <f t="shared" ca="1" si="103"/>
        <v/>
      </c>
      <c r="B623" s="22" t="str">
        <f t="shared" ca="1" si="106"/>
        <v/>
      </c>
      <c r="C623" s="22" t="str">
        <f t="shared" ca="1" si="106"/>
        <v/>
      </c>
      <c r="D623" s="22" t="str">
        <f t="shared" ca="1" si="106"/>
        <v/>
      </c>
      <c r="E623" s="22" t="str">
        <f t="shared" ca="1" si="100"/>
        <v/>
      </c>
      <c r="F623" s="22" t="str">
        <f t="shared" ca="1" si="101"/>
        <v/>
      </c>
      <c r="G623" s="22" t="str">
        <f t="shared" ca="1" si="102"/>
        <v/>
      </c>
      <c r="H623" s="22" t="str">
        <f t="shared" ca="1" si="107"/>
        <v/>
      </c>
      <c r="I623" s="22" t="str">
        <f t="shared" ca="1" si="107"/>
        <v/>
      </c>
      <c r="J623" s="22" t="str">
        <f t="shared" ca="1" si="107"/>
        <v/>
      </c>
      <c r="K623" s="22" t="str">
        <f t="shared" ca="1" si="107"/>
        <v/>
      </c>
      <c r="L623" s="22" t="str">
        <f t="shared" ca="1" si="107"/>
        <v/>
      </c>
      <c r="M623" s="22" t="str">
        <f t="shared" ca="1" si="107"/>
        <v/>
      </c>
      <c r="N623" s="22" t="str">
        <f t="shared" ca="1" si="107"/>
        <v/>
      </c>
      <c r="O623" s="22" t="str">
        <f t="shared" ca="1" si="107"/>
        <v/>
      </c>
      <c r="P623" s="23"/>
      <c r="Q623" s="23"/>
      <c r="R623" s="23"/>
      <c r="S623" s="23"/>
      <c r="T623" s="23"/>
      <c r="U623" s="23"/>
      <c r="V623" s="23"/>
      <c r="W623" s="23"/>
      <c r="X623" s="23"/>
      <c r="Y623" s="23"/>
      <c r="Z623" s="23"/>
    </row>
    <row r="624" spans="1:26" x14ac:dyDescent="0.55000000000000004">
      <c r="A624" s="6" t="str">
        <f t="shared" ca="1" si="103"/>
        <v/>
      </c>
      <c r="B624" s="22" t="str">
        <f t="shared" ca="1" si="106"/>
        <v/>
      </c>
      <c r="C624" s="22" t="str">
        <f t="shared" ca="1" si="106"/>
        <v/>
      </c>
      <c r="D624" s="22" t="str">
        <f t="shared" ca="1" si="106"/>
        <v/>
      </c>
      <c r="E624" s="22" t="str">
        <f t="shared" ca="1" si="100"/>
        <v/>
      </c>
      <c r="F624" s="22" t="str">
        <f t="shared" ca="1" si="101"/>
        <v/>
      </c>
      <c r="G624" s="22" t="str">
        <f t="shared" ca="1" si="102"/>
        <v/>
      </c>
      <c r="H624" s="22" t="str">
        <f t="shared" ca="1" si="107"/>
        <v/>
      </c>
      <c r="I624" s="22" t="str">
        <f t="shared" ca="1" si="107"/>
        <v/>
      </c>
      <c r="J624" s="22" t="str">
        <f t="shared" ca="1" si="107"/>
        <v/>
      </c>
      <c r="K624" s="22" t="str">
        <f t="shared" ca="1" si="107"/>
        <v/>
      </c>
      <c r="L624" s="22" t="str">
        <f t="shared" ca="1" si="107"/>
        <v/>
      </c>
      <c r="M624" s="22" t="str">
        <f t="shared" ca="1" si="107"/>
        <v/>
      </c>
      <c r="N624" s="22" t="str">
        <f t="shared" ca="1" si="107"/>
        <v/>
      </c>
      <c r="O624" s="22" t="str">
        <f t="shared" ca="1" si="107"/>
        <v/>
      </c>
      <c r="P624" s="23"/>
      <c r="Q624" s="23"/>
      <c r="R624" s="23"/>
      <c r="S624" s="23"/>
      <c r="T624" s="23"/>
      <c r="U624" s="23"/>
      <c r="V624" s="23"/>
      <c r="W624" s="23"/>
      <c r="X624" s="23"/>
      <c r="Y624" s="23"/>
      <c r="Z624" s="23"/>
    </row>
    <row r="625" spans="1:26" x14ac:dyDescent="0.55000000000000004">
      <c r="A625" s="6" t="str">
        <f t="shared" ca="1" si="103"/>
        <v/>
      </c>
      <c r="B625" s="22" t="str">
        <f t="shared" ca="1" si="106"/>
        <v/>
      </c>
      <c r="C625" s="22" t="str">
        <f t="shared" ca="1" si="106"/>
        <v/>
      </c>
      <c r="D625" s="22" t="str">
        <f t="shared" ca="1" si="106"/>
        <v/>
      </c>
      <c r="E625" s="22" t="str">
        <f t="shared" ca="1" si="100"/>
        <v/>
      </c>
      <c r="F625" s="22" t="str">
        <f t="shared" ca="1" si="101"/>
        <v/>
      </c>
      <c r="G625" s="22" t="str">
        <f t="shared" ca="1" si="102"/>
        <v/>
      </c>
      <c r="H625" s="22" t="str">
        <f t="shared" ca="1" si="107"/>
        <v/>
      </c>
      <c r="I625" s="22" t="str">
        <f t="shared" ca="1" si="107"/>
        <v/>
      </c>
      <c r="J625" s="22" t="str">
        <f t="shared" ca="1" si="107"/>
        <v/>
      </c>
      <c r="K625" s="22" t="str">
        <f t="shared" ca="1" si="107"/>
        <v/>
      </c>
      <c r="L625" s="22" t="str">
        <f t="shared" ca="1" si="107"/>
        <v/>
      </c>
      <c r="M625" s="22" t="str">
        <f t="shared" ca="1" si="107"/>
        <v/>
      </c>
      <c r="N625" s="22" t="str">
        <f t="shared" ca="1" si="107"/>
        <v/>
      </c>
      <c r="O625" s="22" t="str">
        <f t="shared" ca="1" si="107"/>
        <v/>
      </c>
      <c r="P625" s="23"/>
      <c r="Q625" s="23"/>
      <c r="R625" s="23"/>
      <c r="S625" s="23"/>
      <c r="T625" s="23"/>
      <c r="U625" s="23"/>
      <c r="V625" s="23"/>
      <c r="W625" s="23"/>
      <c r="X625" s="23"/>
      <c r="Y625" s="23"/>
      <c r="Z625" s="23"/>
    </row>
    <row r="626" spans="1:26" x14ac:dyDescent="0.55000000000000004">
      <c r="A626" s="6" t="str">
        <f t="shared" ca="1" si="103"/>
        <v/>
      </c>
      <c r="B626" s="22" t="str">
        <f t="shared" ca="1" si="106"/>
        <v/>
      </c>
      <c r="C626" s="22" t="str">
        <f t="shared" ca="1" si="106"/>
        <v/>
      </c>
      <c r="D626" s="22" t="str">
        <f t="shared" ca="1" si="106"/>
        <v/>
      </c>
      <c r="E626" s="22" t="str">
        <f t="shared" ca="1" si="100"/>
        <v/>
      </c>
      <c r="F626" s="22" t="str">
        <f t="shared" ca="1" si="101"/>
        <v/>
      </c>
      <c r="G626" s="22" t="str">
        <f t="shared" ca="1" si="102"/>
        <v/>
      </c>
      <c r="H626" s="22" t="str">
        <f t="shared" ca="1" si="107"/>
        <v/>
      </c>
      <c r="I626" s="22" t="str">
        <f t="shared" ca="1" si="107"/>
        <v/>
      </c>
      <c r="J626" s="22" t="str">
        <f t="shared" ca="1" si="107"/>
        <v/>
      </c>
      <c r="K626" s="22" t="str">
        <f t="shared" ca="1" si="107"/>
        <v/>
      </c>
      <c r="L626" s="22" t="str">
        <f t="shared" ca="1" si="107"/>
        <v/>
      </c>
      <c r="M626" s="22" t="str">
        <f t="shared" ca="1" si="107"/>
        <v/>
      </c>
      <c r="N626" s="22" t="str">
        <f t="shared" ca="1" si="107"/>
        <v/>
      </c>
      <c r="O626" s="22" t="str">
        <f t="shared" ca="1" si="107"/>
        <v/>
      </c>
      <c r="P626" s="23"/>
      <c r="Q626" s="23"/>
      <c r="R626" s="23"/>
      <c r="S626" s="23"/>
      <c r="T626" s="23"/>
      <c r="U626" s="23"/>
      <c r="V626" s="23"/>
      <c r="W626" s="23"/>
      <c r="X626" s="23"/>
      <c r="Y626" s="23"/>
      <c r="Z626" s="23"/>
    </row>
    <row r="627" spans="1:26" x14ac:dyDescent="0.55000000000000004">
      <c r="A627" s="6" t="str">
        <f t="shared" ca="1" si="103"/>
        <v/>
      </c>
      <c r="B627" s="22" t="str">
        <f t="shared" ca="1" si="106"/>
        <v/>
      </c>
      <c r="C627" s="22" t="str">
        <f t="shared" ca="1" si="106"/>
        <v/>
      </c>
      <c r="D627" s="22" t="str">
        <f t="shared" ca="1" si="106"/>
        <v/>
      </c>
      <c r="E627" s="22" t="str">
        <f t="shared" ca="1" si="100"/>
        <v/>
      </c>
      <c r="F627" s="22" t="str">
        <f t="shared" ca="1" si="101"/>
        <v/>
      </c>
      <c r="G627" s="22" t="str">
        <f t="shared" ca="1" si="102"/>
        <v/>
      </c>
      <c r="H627" s="22" t="str">
        <f t="shared" ca="1" si="107"/>
        <v/>
      </c>
      <c r="I627" s="22" t="str">
        <f t="shared" ca="1" si="107"/>
        <v/>
      </c>
      <c r="J627" s="22" t="str">
        <f t="shared" ca="1" si="107"/>
        <v/>
      </c>
      <c r="K627" s="22" t="str">
        <f t="shared" ca="1" si="107"/>
        <v/>
      </c>
      <c r="L627" s="22" t="str">
        <f t="shared" ca="1" si="107"/>
        <v/>
      </c>
      <c r="M627" s="22" t="str">
        <f t="shared" ca="1" si="107"/>
        <v/>
      </c>
      <c r="N627" s="22" t="str">
        <f t="shared" ca="1" si="107"/>
        <v/>
      </c>
      <c r="O627" s="22" t="str">
        <f t="shared" ca="1" si="107"/>
        <v/>
      </c>
      <c r="P627" s="23"/>
      <c r="Q627" s="23"/>
      <c r="R627" s="23"/>
      <c r="S627" s="23"/>
      <c r="T627" s="23"/>
      <c r="U627" s="23"/>
      <c r="V627" s="23"/>
      <c r="W627" s="23"/>
      <c r="X627" s="23"/>
      <c r="Y627" s="23"/>
      <c r="Z627" s="23"/>
    </row>
    <row r="628" spans="1:26" x14ac:dyDescent="0.55000000000000004">
      <c r="A628" s="6" t="str">
        <f t="shared" ca="1" si="103"/>
        <v/>
      </c>
      <c r="B628" s="22" t="str">
        <f t="shared" ref="B628:D647" ca="1" si="108">IF($A628="","",IF(ISERROR(IF(ISERROR(INDEX(FredRatesData_AllData,MATCH($A628-(MAX(0,WEEKDAY($A628,2)-5)),FredRatesData_Dates,0),MATCH(B$6,FredRatesData_IDs,0),1)/B$5),INDEX(FredRatesData_AllData,MATCH($A628-(MAX(0,WEEKDAY($A628,2)-5))-3,FredRatesData_Dates,0),MATCH(B$6,FredRatesData_IDs,0),1)/B$5,INDEX(FredRatesData_AllData,MATCH($A628-(MAX(0,WEEKDAY($A628,2)-5)),FredRatesData_Dates,0),MATCH(B$6,FredRatesData_IDs,0),1)/B$5)),"",IF(ISERROR(INDEX(FredRatesData_AllData,MATCH($A628-(MAX(0,WEEKDAY($A628,2)-5)),FredRatesData_Dates,0),MATCH(B$6,FredRatesData_IDs,0),1)/B$5),INDEX(FredRatesData_AllData,MATCH($A628-(MAX(0,WEEKDAY($A628,2)-5))-3,FredRatesData_Dates,0),MATCH(B$6,FredRatesData_IDs,0),1)/B$5,INDEX(FredRatesData_AllData,MATCH($A628-(MAX(0,WEEKDAY($A628,2)-5)),FredRatesData_Dates,0),MATCH(B$6,FredRatesData_IDs,0),1)/B$5)))</f>
        <v/>
      </c>
      <c r="C628" s="22" t="str">
        <f t="shared" ca="1" si="108"/>
        <v/>
      </c>
      <c r="D628" s="22" t="str">
        <f t="shared" ca="1" si="108"/>
        <v/>
      </c>
      <c r="E628" s="22" t="str">
        <f t="shared" ca="1" si="100"/>
        <v/>
      </c>
      <c r="F628" s="22" t="str">
        <f t="shared" ca="1" si="101"/>
        <v/>
      </c>
      <c r="G628" s="22" t="str">
        <f t="shared" ca="1" si="102"/>
        <v/>
      </c>
      <c r="H628" s="22" t="str">
        <f t="shared" ref="H628:O647" ca="1" si="109">IF($A628="","",IF(ISERROR(IF(ISERROR(INDEX(FredRatesData_AllData,MATCH($A628-(MAX(0,WEEKDAY($A628,2)-5)),FredRatesData_Dates,0),MATCH(H$6,FredRatesData_IDs,0),1)/H$5),INDEX(FredRatesData_AllData,MATCH($A628-(MAX(0,WEEKDAY($A628,2)-5))-3,FredRatesData_Dates,0),MATCH(H$6,FredRatesData_IDs,0),1)/H$5,INDEX(FredRatesData_AllData,MATCH($A628-(MAX(0,WEEKDAY($A628,2)-5)),FredRatesData_Dates,0),MATCH(H$6,FredRatesData_IDs,0),1)/H$5)),"",IF(ISERROR(INDEX(FredRatesData_AllData,MATCH($A628-(MAX(0,WEEKDAY($A628,2)-5)),FredRatesData_Dates,0),MATCH(H$6,FredRatesData_IDs,0),1)/H$5),INDEX(FredRatesData_AllData,MATCH($A628-(MAX(0,WEEKDAY($A628,2)-5))-3,FredRatesData_Dates,0),MATCH(H$6,FredRatesData_IDs,0),1)/H$5,INDEX(FredRatesData_AllData,MATCH($A628-(MAX(0,WEEKDAY($A628,2)-5)),FredRatesData_Dates,0),MATCH(H$6,FredRatesData_IDs,0),1)/H$5)))</f>
        <v/>
      </c>
      <c r="I628" s="22" t="str">
        <f t="shared" ca="1" si="109"/>
        <v/>
      </c>
      <c r="J628" s="22" t="str">
        <f t="shared" ca="1" si="109"/>
        <v/>
      </c>
      <c r="K628" s="22" t="str">
        <f t="shared" ca="1" si="109"/>
        <v/>
      </c>
      <c r="L628" s="22" t="str">
        <f t="shared" ca="1" si="109"/>
        <v/>
      </c>
      <c r="M628" s="22" t="str">
        <f t="shared" ca="1" si="109"/>
        <v/>
      </c>
      <c r="N628" s="22" t="str">
        <f t="shared" ca="1" si="109"/>
        <v/>
      </c>
      <c r="O628" s="22" t="str">
        <f t="shared" ca="1" si="109"/>
        <v/>
      </c>
      <c r="P628" s="23"/>
      <c r="Q628" s="23"/>
      <c r="R628" s="23"/>
      <c r="S628" s="23"/>
      <c r="T628" s="23"/>
      <c r="U628" s="23"/>
      <c r="V628" s="23"/>
      <c r="W628" s="23"/>
      <c r="X628" s="23"/>
      <c r="Y628" s="23"/>
      <c r="Z628" s="23"/>
    </row>
    <row r="629" spans="1:26" x14ac:dyDescent="0.55000000000000004">
      <c r="A629" s="6" t="str">
        <f t="shared" ca="1" si="103"/>
        <v/>
      </c>
      <c r="B629" s="22" t="str">
        <f t="shared" ca="1" si="108"/>
        <v/>
      </c>
      <c r="C629" s="22" t="str">
        <f t="shared" ca="1" si="108"/>
        <v/>
      </c>
      <c r="D629" s="22" t="str">
        <f t="shared" ca="1" si="108"/>
        <v/>
      </c>
      <c r="E629" s="22" t="str">
        <f t="shared" ca="1" si="100"/>
        <v/>
      </c>
      <c r="F629" s="22" t="str">
        <f t="shared" ca="1" si="101"/>
        <v/>
      </c>
      <c r="G629" s="22" t="str">
        <f t="shared" ca="1" si="102"/>
        <v/>
      </c>
      <c r="H629" s="22" t="str">
        <f t="shared" ca="1" si="109"/>
        <v/>
      </c>
      <c r="I629" s="22" t="str">
        <f t="shared" ca="1" si="109"/>
        <v/>
      </c>
      <c r="J629" s="22" t="str">
        <f t="shared" ca="1" si="109"/>
        <v/>
      </c>
      <c r="K629" s="22" t="str">
        <f t="shared" ca="1" si="109"/>
        <v/>
      </c>
      <c r="L629" s="22" t="str">
        <f t="shared" ca="1" si="109"/>
        <v/>
      </c>
      <c r="M629" s="22" t="str">
        <f t="shared" ca="1" si="109"/>
        <v/>
      </c>
      <c r="N629" s="22" t="str">
        <f t="shared" ca="1" si="109"/>
        <v/>
      </c>
      <c r="O629" s="22" t="str">
        <f t="shared" ca="1" si="109"/>
        <v/>
      </c>
      <c r="P629" s="23"/>
      <c r="Q629" s="23"/>
      <c r="R629" s="23"/>
      <c r="S629" s="23"/>
      <c r="T629" s="23"/>
      <c r="U629" s="23"/>
      <c r="V629" s="23"/>
      <c r="W629" s="23"/>
      <c r="X629" s="23"/>
      <c r="Y629" s="23"/>
      <c r="Z629" s="23"/>
    </row>
    <row r="630" spans="1:26" x14ac:dyDescent="0.55000000000000004">
      <c r="A630" s="6" t="str">
        <f t="shared" ca="1" si="103"/>
        <v/>
      </c>
      <c r="B630" s="22" t="str">
        <f t="shared" ca="1" si="108"/>
        <v/>
      </c>
      <c r="C630" s="22" t="str">
        <f t="shared" ca="1" si="108"/>
        <v/>
      </c>
      <c r="D630" s="22" t="str">
        <f t="shared" ca="1" si="108"/>
        <v/>
      </c>
      <c r="E630" s="22" t="str">
        <f t="shared" ca="1" si="100"/>
        <v/>
      </c>
      <c r="F630" s="22" t="str">
        <f t="shared" ca="1" si="101"/>
        <v/>
      </c>
      <c r="G630" s="22" t="str">
        <f t="shared" ca="1" si="102"/>
        <v/>
      </c>
      <c r="H630" s="22" t="str">
        <f t="shared" ca="1" si="109"/>
        <v/>
      </c>
      <c r="I630" s="22" t="str">
        <f t="shared" ca="1" si="109"/>
        <v/>
      </c>
      <c r="J630" s="22" t="str">
        <f t="shared" ca="1" si="109"/>
        <v/>
      </c>
      <c r="K630" s="22" t="str">
        <f t="shared" ca="1" si="109"/>
        <v/>
      </c>
      <c r="L630" s="22" t="str">
        <f t="shared" ca="1" si="109"/>
        <v/>
      </c>
      <c r="M630" s="22" t="str">
        <f t="shared" ca="1" si="109"/>
        <v/>
      </c>
      <c r="N630" s="22" t="str">
        <f t="shared" ca="1" si="109"/>
        <v/>
      </c>
      <c r="O630" s="22" t="str">
        <f t="shared" ca="1" si="109"/>
        <v/>
      </c>
      <c r="P630" s="23"/>
      <c r="Q630" s="23"/>
      <c r="R630" s="23"/>
      <c r="S630" s="23"/>
      <c r="T630" s="23"/>
      <c r="U630" s="23"/>
      <c r="V630" s="23"/>
      <c r="W630" s="23"/>
      <c r="X630" s="23"/>
      <c r="Y630" s="23"/>
      <c r="Z630" s="23"/>
    </row>
    <row r="631" spans="1:26" x14ac:dyDescent="0.55000000000000004">
      <c r="A631" s="6" t="str">
        <f t="shared" ca="1" si="103"/>
        <v/>
      </c>
      <c r="B631" s="22" t="str">
        <f t="shared" ca="1" si="108"/>
        <v/>
      </c>
      <c r="C631" s="22" t="str">
        <f t="shared" ca="1" si="108"/>
        <v/>
      </c>
      <c r="D631" s="22" t="str">
        <f t="shared" ca="1" si="108"/>
        <v/>
      </c>
      <c r="E631" s="22" t="str">
        <f t="shared" ca="1" si="100"/>
        <v/>
      </c>
      <c r="F631" s="22" t="str">
        <f t="shared" ca="1" si="101"/>
        <v/>
      </c>
      <c r="G631" s="22" t="str">
        <f t="shared" ca="1" si="102"/>
        <v/>
      </c>
      <c r="H631" s="22" t="str">
        <f t="shared" ca="1" si="109"/>
        <v/>
      </c>
      <c r="I631" s="22" t="str">
        <f t="shared" ca="1" si="109"/>
        <v/>
      </c>
      <c r="J631" s="22" t="str">
        <f t="shared" ca="1" si="109"/>
        <v/>
      </c>
      <c r="K631" s="22" t="str">
        <f t="shared" ca="1" si="109"/>
        <v/>
      </c>
      <c r="L631" s="22" t="str">
        <f t="shared" ca="1" si="109"/>
        <v/>
      </c>
      <c r="M631" s="22" t="str">
        <f t="shared" ca="1" si="109"/>
        <v/>
      </c>
      <c r="N631" s="22" t="str">
        <f t="shared" ca="1" si="109"/>
        <v/>
      </c>
      <c r="O631" s="22" t="str">
        <f t="shared" ca="1" si="109"/>
        <v/>
      </c>
      <c r="P631" s="23"/>
      <c r="Q631" s="23"/>
      <c r="R631" s="23"/>
      <c r="S631" s="23"/>
      <c r="T631" s="23"/>
      <c r="U631" s="23"/>
      <c r="V631" s="23"/>
      <c r="W631" s="23"/>
      <c r="X631" s="23"/>
      <c r="Y631" s="23"/>
      <c r="Z631" s="23"/>
    </row>
    <row r="632" spans="1:26" x14ac:dyDescent="0.55000000000000004">
      <c r="A632" s="6" t="str">
        <f t="shared" ca="1" si="103"/>
        <v/>
      </c>
      <c r="B632" s="22" t="str">
        <f t="shared" ca="1" si="108"/>
        <v/>
      </c>
      <c r="C632" s="22" t="str">
        <f t="shared" ca="1" si="108"/>
        <v/>
      </c>
      <c r="D632" s="22" t="str">
        <f t="shared" ca="1" si="108"/>
        <v/>
      </c>
      <c r="E632" s="22" t="str">
        <f t="shared" ca="1" si="100"/>
        <v/>
      </c>
      <c r="F632" s="22" t="str">
        <f t="shared" ca="1" si="101"/>
        <v/>
      </c>
      <c r="G632" s="22" t="str">
        <f t="shared" ca="1" si="102"/>
        <v/>
      </c>
      <c r="H632" s="22" t="str">
        <f t="shared" ca="1" si="109"/>
        <v/>
      </c>
      <c r="I632" s="22" t="str">
        <f t="shared" ca="1" si="109"/>
        <v/>
      </c>
      <c r="J632" s="22" t="str">
        <f t="shared" ca="1" si="109"/>
        <v/>
      </c>
      <c r="K632" s="22" t="str">
        <f t="shared" ca="1" si="109"/>
        <v/>
      </c>
      <c r="L632" s="22" t="str">
        <f t="shared" ca="1" si="109"/>
        <v/>
      </c>
      <c r="M632" s="22" t="str">
        <f t="shared" ca="1" si="109"/>
        <v/>
      </c>
      <c r="N632" s="22" t="str">
        <f t="shared" ca="1" si="109"/>
        <v/>
      </c>
      <c r="O632" s="22" t="str">
        <f t="shared" ca="1" si="109"/>
        <v/>
      </c>
      <c r="P632" s="23"/>
      <c r="Q632" s="23"/>
      <c r="R632" s="23"/>
      <c r="S632" s="23"/>
      <c r="T632" s="23"/>
      <c r="U632" s="23"/>
      <c r="V632" s="23"/>
      <c r="W632" s="23"/>
      <c r="X632" s="23"/>
      <c r="Y632" s="23"/>
      <c r="Z632" s="23"/>
    </row>
    <row r="633" spans="1:26" x14ac:dyDescent="0.55000000000000004">
      <c r="A633" s="6" t="str">
        <f t="shared" ca="1" si="103"/>
        <v/>
      </c>
      <c r="B633" s="22" t="str">
        <f t="shared" ca="1" si="108"/>
        <v/>
      </c>
      <c r="C633" s="22" t="str">
        <f t="shared" ca="1" si="108"/>
        <v/>
      </c>
      <c r="D633" s="22" t="str">
        <f t="shared" ca="1" si="108"/>
        <v/>
      </c>
      <c r="E633" s="22" t="str">
        <f t="shared" ca="1" si="100"/>
        <v/>
      </c>
      <c r="F633" s="22" t="str">
        <f t="shared" ca="1" si="101"/>
        <v/>
      </c>
      <c r="G633" s="22" t="str">
        <f t="shared" ca="1" si="102"/>
        <v/>
      </c>
      <c r="H633" s="22" t="str">
        <f t="shared" ca="1" si="109"/>
        <v/>
      </c>
      <c r="I633" s="22" t="str">
        <f t="shared" ca="1" si="109"/>
        <v/>
      </c>
      <c r="J633" s="22" t="str">
        <f t="shared" ca="1" si="109"/>
        <v/>
      </c>
      <c r="K633" s="22" t="str">
        <f t="shared" ca="1" si="109"/>
        <v/>
      </c>
      <c r="L633" s="22" t="str">
        <f t="shared" ca="1" si="109"/>
        <v/>
      </c>
      <c r="M633" s="22" t="str">
        <f t="shared" ca="1" si="109"/>
        <v/>
      </c>
      <c r="N633" s="22" t="str">
        <f t="shared" ca="1" si="109"/>
        <v/>
      </c>
      <c r="O633" s="22" t="str">
        <f t="shared" ca="1" si="109"/>
        <v/>
      </c>
      <c r="P633" s="23"/>
      <c r="Q633" s="23"/>
      <c r="R633" s="23"/>
      <c r="S633" s="23"/>
      <c r="T633" s="23"/>
      <c r="U633" s="23"/>
      <c r="V633" s="23"/>
      <c r="W633" s="23"/>
      <c r="X633" s="23"/>
      <c r="Y633" s="23"/>
      <c r="Z633" s="23"/>
    </row>
    <row r="634" spans="1:26" x14ac:dyDescent="0.55000000000000004">
      <c r="A634" s="6" t="str">
        <f t="shared" ca="1" si="103"/>
        <v/>
      </c>
      <c r="B634" s="22" t="str">
        <f t="shared" ca="1" si="108"/>
        <v/>
      </c>
      <c r="C634" s="22" t="str">
        <f t="shared" ca="1" si="108"/>
        <v/>
      </c>
      <c r="D634" s="22" t="str">
        <f t="shared" ca="1" si="108"/>
        <v/>
      </c>
      <c r="E634" s="22" t="str">
        <f t="shared" ca="1" si="100"/>
        <v/>
      </c>
      <c r="F634" s="22" t="str">
        <f t="shared" ca="1" si="101"/>
        <v/>
      </c>
      <c r="G634" s="22" t="str">
        <f t="shared" ca="1" si="102"/>
        <v/>
      </c>
      <c r="H634" s="22" t="str">
        <f t="shared" ca="1" si="109"/>
        <v/>
      </c>
      <c r="I634" s="22" t="str">
        <f t="shared" ca="1" si="109"/>
        <v/>
      </c>
      <c r="J634" s="22" t="str">
        <f t="shared" ca="1" si="109"/>
        <v/>
      </c>
      <c r="K634" s="22" t="str">
        <f t="shared" ca="1" si="109"/>
        <v/>
      </c>
      <c r="L634" s="22" t="str">
        <f t="shared" ca="1" si="109"/>
        <v/>
      </c>
      <c r="M634" s="22" t="str">
        <f t="shared" ca="1" si="109"/>
        <v/>
      </c>
      <c r="N634" s="22" t="str">
        <f t="shared" ca="1" si="109"/>
        <v/>
      </c>
      <c r="O634" s="22" t="str">
        <f t="shared" ca="1" si="109"/>
        <v/>
      </c>
      <c r="P634" s="23"/>
      <c r="Q634" s="23"/>
      <c r="R634" s="23"/>
      <c r="S634" s="23"/>
      <c r="T634" s="23"/>
      <c r="U634" s="23"/>
      <c r="V634" s="23"/>
      <c r="W634" s="23"/>
      <c r="X634" s="23"/>
      <c r="Y634" s="23"/>
      <c r="Z634" s="23"/>
    </row>
    <row r="635" spans="1:26" x14ac:dyDescent="0.55000000000000004">
      <c r="A635" s="6" t="str">
        <f t="shared" ca="1" si="103"/>
        <v/>
      </c>
      <c r="B635" s="22" t="str">
        <f t="shared" ca="1" si="108"/>
        <v/>
      </c>
      <c r="C635" s="22" t="str">
        <f t="shared" ca="1" si="108"/>
        <v/>
      </c>
      <c r="D635" s="22" t="str">
        <f t="shared" ca="1" si="108"/>
        <v/>
      </c>
      <c r="E635" s="22" t="str">
        <f t="shared" ca="1" si="100"/>
        <v/>
      </c>
      <c r="F635" s="22" t="str">
        <f t="shared" ca="1" si="101"/>
        <v/>
      </c>
      <c r="G635" s="22" t="str">
        <f t="shared" ca="1" si="102"/>
        <v/>
      </c>
      <c r="H635" s="22" t="str">
        <f t="shared" ca="1" si="109"/>
        <v/>
      </c>
      <c r="I635" s="22" t="str">
        <f t="shared" ca="1" si="109"/>
        <v/>
      </c>
      <c r="J635" s="22" t="str">
        <f t="shared" ca="1" si="109"/>
        <v/>
      </c>
      <c r="K635" s="22" t="str">
        <f t="shared" ca="1" si="109"/>
        <v/>
      </c>
      <c r="L635" s="22" t="str">
        <f t="shared" ca="1" si="109"/>
        <v/>
      </c>
      <c r="M635" s="22" t="str">
        <f t="shared" ca="1" si="109"/>
        <v/>
      </c>
      <c r="N635" s="22" t="str">
        <f t="shared" ca="1" si="109"/>
        <v/>
      </c>
      <c r="O635" s="22" t="str">
        <f t="shared" ca="1" si="109"/>
        <v/>
      </c>
      <c r="P635" s="23"/>
      <c r="Q635" s="23"/>
      <c r="R635" s="23"/>
      <c r="S635" s="23"/>
      <c r="T635" s="23"/>
      <c r="U635" s="23"/>
      <c r="V635" s="23"/>
      <c r="W635" s="23"/>
      <c r="X635" s="23"/>
      <c r="Y635" s="23"/>
      <c r="Z635" s="23"/>
    </row>
    <row r="636" spans="1:26" x14ac:dyDescent="0.55000000000000004">
      <c r="A636" s="6" t="str">
        <f t="shared" ca="1" si="103"/>
        <v/>
      </c>
      <c r="B636" s="22" t="str">
        <f t="shared" ca="1" si="108"/>
        <v/>
      </c>
      <c r="C636" s="22" t="str">
        <f t="shared" ca="1" si="108"/>
        <v/>
      </c>
      <c r="D636" s="22" t="str">
        <f t="shared" ca="1" si="108"/>
        <v/>
      </c>
      <c r="E636" s="22" t="str">
        <f t="shared" ca="1" si="100"/>
        <v/>
      </c>
      <c r="F636" s="22" t="str">
        <f t="shared" ca="1" si="101"/>
        <v/>
      </c>
      <c r="G636" s="22" t="str">
        <f t="shared" ca="1" si="102"/>
        <v/>
      </c>
      <c r="H636" s="22" t="str">
        <f t="shared" ca="1" si="109"/>
        <v/>
      </c>
      <c r="I636" s="22" t="str">
        <f t="shared" ca="1" si="109"/>
        <v/>
      </c>
      <c r="J636" s="22" t="str">
        <f t="shared" ca="1" si="109"/>
        <v/>
      </c>
      <c r="K636" s="22" t="str">
        <f t="shared" ca="1" si="109"/>
        <v/>
      </c>
      <c r="L636" s="22" t="str">
        <f t="shared" ca="1" si="109"/>
        <v/>
      </c>
      <c r="M636" s="22" t="str">
        <f t="shared" ca="1" si="109"/>
        <v/>
      </c>
      <c r="N636" s="22" t="str">
        <f t="shared" ca="1" si="109"/>
        <v/>
      </c>
      <c r="O636" s="22" t="str">
        <f t="shared" ca="1" si="109"/>
        <v/>
      </c>
      <c r="P636" s="23"/>
      <c r="Q636" s="23"/>
      <c r="R636" s="23"/>
      <c r="S636" s="23"/>
      <c r="T636" s="23"/>
      <c r="U636" s="23"/>
      <c r="V636" s="23"/>
      <c r="W636" s="23"/>
      <c r="X636" s="23"/>
      <c r="Y636" s="23"/>
      <c r="Z636" s="23"/>
    </row>
    <row r="637" spans="1:26" x14ac:dyDescent="0.55000000000000004">
      <c r="A637" s="6" t="str">
        <f t="shared" ca="1" si="103"/>
        <v/>
      </c>
      <c r="B637" s="22" t="str">
        <f t="shared" ca="1" si="108"/>
        <v/>
      </c>
      <c r="C637" s="22" t="str">
        <f t="shared" ca="1" si="108"/>
        <v/>
      </c>
      <c r="D637" s="22" t="str">
        <f t="shared" ca="1" si="108"/>
        <v/>
      </c>
      <c r="E637" s="22" t="str">
        <f t="shared" ca="1" si="100"/>
        <v/>
      </c>
      <c r="F637" s="22" t="str">
        <f t="shared" ca="1" si="101"/>
        <v/>
      </c>
      <c r="G637" s="22" t="str">
        <f t="shared" ca="1" si="102"/>
        <v/>
      </c>
      <c r="H637" s="22" t="str">
        <f t="shared" ca="1" si="109"/>
        <v/>
      </c>
      <c r="I637" s="22" t="str">
        <f t="shared" ca="1" si="109"/>
        <v/>
      </c>
      <c r="J637" s="22" t="str">
        <f t="shared" ca="1" si="109"/>
        <v/>
      </c>
      <c r="K637" s="22" t="str">
        <f t="shared" ca="1" si="109"/>
        <v/>
      </c>
      <c r="L637" s="22" t="str">
        <f t="shared" ca="1" si="109"/>
        <v/>
      </c>
      <c r="M637" s="22" t="str">
        <f t="shared" ca="1" si="109"/>
        <v/>
      </c>
      <c r="N637" s="22" t="str">
        <f t="shared" ca="1" si="109"/>
        <v/>
      </c>
      <c r="O637" s="22" t="str">
        <f t="shared" ca="1" si="109"/>
        <v/>
      </c>
      <c r="P637" s="23"/>
      <c r="Q637" s="23"/>
      <c r="R637" s="23"/>
      <c r="S637" s="23"/>
      <c r="T637" s="23"/>
      <c r="U637" s="23"/>
      <c r="V637" s="23"/>
      <c r="W637" s="23"/>
      <c r="X637" s="23"/>
      <c r="Y637" s="23"/>
      <c r="Z637" s="23"/>
    </row>
    <row r="638" spans="1:26" x14ac:dyDescent="0.55000000000000004">
      <c r="A638" s="6" t="str">
        <f t="shared" ca="1" si="103"/>
        <v/>
      </c>
      <c r="B638" s="22" t="str">
        <f t="shared" ca="1" si="108"/>
        <v/>
      </c>
      <c r="C638" s="22" t="str">
        <f t="shared" ca="1" si="108"/>
        <v/>
      </c>
      <c r="D638" s="22" t="str">
        <f t="shared" ca="1" si="108"/>
        <v/>
      </c>
      <c r="E638" s="22" t="str">
        <f t="shared" ca="1" si="100"/>
        <v/>
      </c>
      <c r="F638" s="22" t="str">
        <f t="shared" ca="1" si="101"/>
        <v/>
      </c>
      <c r="G638" s="22" t="str">
        <f t="shared" ca="1" si="102"/>
        <v/>
      </c>
      <c r="H638" s="22" t="str">
        <f t="shared" ca="1" si="109"/>
        <v/>
      </c>
      <c r="I638" s="22" t="str">
        <f t="shared" ca="1" si="109"/>
        <v/>
      </c>
      <c r="J638" s="22" t="str">
        <f t="shared" ca="1" si="109"/>
        <v/>
      </c>
      <c r="K638" s="22" t="str">
        <f t="shared" ca="1" si="109"/>
        <v/>
      </c>
      <c r="L638" s="22" t="str">
        <f t="shared" ca="1" si="109"/>
        <v/>
      </c>
      <c r="M638" s="22" t="str">
        <f t="shared" ca="1" si="109"/>
        <v/>
      </c>
      <c r="N638" s="22" t="str">
        <f t="shared" ca="1" si="109"/>
        <v/>
      </c>
      <c r="O638" s="22" t="str">
        <f t="shared" ca="1" si="109"/>
        <v/>
      </c>
      <c r="P638" s="23"/>
      <c r="Q638" s="23"/>
      <c r="R638" s="23"/>
      <c r="S638" s="23"/>
      <c r="T638" s="23"/>
      <c r="U638" s="23"/>
      <c r="V638" s="23"/>
      <c r="W638" s="23"/>
      <c r="X638" s="23"/>
      <c r="Y638" s="23"/>
      <c r="Z638" s="23"/>
    </row>
    <row r="639" spans="1:26" x14ac:dyDescent="0.55000000000000004">
      <c r="A639" s="6" t="str">
        <f t="shared" ca="1" si="103"/>
        <v/>
      </c>
      <c r="B639" s="22" t="str">
        <f t="shared" ca="1" si="108"/>
        <v/>
      </c>
      <c r="C639" s="22" t="str">
        <f t="shared" ca="1" si="108"/>
        <v/>
      </c>
      <c r="D639" s="22" t="str">
        <f t="shared" ca="1" si="108"/>
        <v/>
      </c>
      <c r="E639" s="22" t="str">
        <f t="shared" ca="1" si="100"/>
        <v/>
      </c>
      <c r="F639" s="22" t="str">
        <f t="shared" ca="1" si="101"/>
        <v/>
      </c>
      <c r="G639" s="22" t="str">
        <f t="shared" ca="1" si="102"/>
        <v/>
      </c>
      <c r="H639" s="22" t="str">
        <f t="shared" ca="1" si="109"/>
        <v/>
      </c>
      <c r="I639" s="22" t="str">
        <f t="shared" ca="1" si="109"/>
        <v/>
      </c>
      <c r="J639" s="22" t="str">
        <f t="shared" ca="1" si="109"/>
        <v/>
      </c>
      <c r="K639" s="22" t="str">
        <f t="shared" ca="1" si="109"/>
        <v/>
      </c>
      <c r="L639" s="22" t="str">
        <f t="shared" ca="1" si="109"/>
        <v/>
      </c>
      <c r="M639" s="22" t="str">
        <f t="shared" ca="1" si="109"/>
        <v/>
      </c>
      <c r="N639" s="22" t="str">
        <f t="shared" ca="1" si="109"/>
        <v/>
      </c>
      <c r="O639" s="22" t="str">
        <f t="shared" ca="1" si="109"/>
        <v/>
      </c>
      <c r="P639" s="23"/>
      <c r="Q639" s="23"/>
      <c r="R639" s="23"/>
      <c r="S639" s="23"/>
      <c r="T639" s="23"/>
      <c r="U639" s="23"/>
      <c r="V639" s="23"/>
      <c r="W639" s="23"/>
      <c r="X639" s="23"/>
      <c r="Y639" s="23"/>
      <c r="Z639" s="23"/>
    </row>
    <row r="640" spans="1:26" x14ac:dyDescent="0.55000000000000004">
      <c r="A640" s="6" t="str">
        <f t="shared" ca="1" si="103"/>
        <v/>
      </c>
      <c r="B640" s="22" t="str">
        <f t="shared" ca="1" si="108"/>
        <v/>
      </c>
      <c r="C640" s="22" t="str">
        <f t="shared" ca="1" si="108"/>
        <v/>
      </c>
      <c r="D640" s="22" t="str">
        <f t="shared" ca="1" si="108"/>
        <v/>
      </c>
      <c r="E640" s="22" t="str">
        <f t="shared" ca="1" si="100"/>
        <v/>
      </c>
      <c r="F640" s="22" t="str">
        <f t="shared" ca="1" si="101"/>
        <v/>
      </c>
      <c r="G640" s="22" t="str">
        <f t="shared" ca="1" si="102"/>
        <v/>
      </c>
      <c r="H640" s="22" t="str">
        <f t="shared" ca="1" si="109"/>
        <v/>
      </c>
      <c r="I640" s="22" t="str">
        <f t="shared" ca="1" si="109"/>
        <v/>
      </c>
      <c r="J640" s="22" t="str">
        <f t="shared" ca="1" si="109"/>
        <v/>
      </c>
      <c r="K640" s="22" t="str">
        <f t="shared" ca="1" si="109"/>
        <v/>
      </c>
      <c r="L640" s="22" t="str">
        <f t="shared" ca="1" si="109"/>
        <v/>
      </c>
      <c r="M640" s="22" t="str">
        <f t="shared" ca="1" si="109"/>
        <v/>
      </c>
      <c r="N640" s="22" t="str">
        <f t="shared" ca="1" si="109"/>
        <v/>
      </c>
      <c r="O640" s="22" t="str">
        <f t="shared" ca="1" si="109"/>
        <v/>
      </c>
      <c r="P640" s="23"/>
      <c r="Q640" s="23"/>
      <c r="R640" s="23"/>
      <c r="S640" s="23"/>
      <c r="T640" s="23"/>
      <c r="U640" s="23"/>
      <c r="V640" s="23"/>
      <c r="W640" s="23"/>
      <c r="X640" s="23"/>
      <c r="Y640" s="23"/>
      <c r="Z640" s="23"/>
    </row>
    <row r="641" spans="1:26" x14ac:dyDescent="0.55000000000000004">
      <c r="A641" s="6" t="str">
        <f t="shared" ca="1" si="103"/>
        <v/>
      </c>
      <c r="B641" s="22" t="str">
        <f t="shared" ca="1" si="108"/>
        <v/>
      </c>
      <c r="C641" s="22" t="str">
        <f t="shared" ca="1" si="108"/>
        <v/>
      </c>
      <c r="D641" s="22" t="str">
        <f t="shared" ca="1" si="108"/>
        <v/>
      </c>
      <c r="E641" s="22" t="str">
        <f t="shared" ca="1" si="100"/>
        <v/>
      </c>
      <c r="F641" s="22" t="str">
        <f t="shared" ca="1" si="101"/>
        <v/>
      </c>
      <c r="G641" s="22" t="str">
        <f t="shared" ca="1" si="102"/>
        <v/>
      </c>
      <c r="H641" s="22" t="str">
        <f t="shared" ca="1" si="109"/>
        <v/>
      </c>
      <c r="I641" s="22" t="str">
        <f t="shared" ca="1" si="109"/>
        <v/>
      </c>
      <c r="J641" s="22" t="str">
        <f t="shared" ca="1" si="109"/>
        <v/>
      </c>
      <c r="K641" s="22" t="str">
        <f t="shared" ca="1" si="109"/>
        <v/>
      </c>
      <c r="L641" s="22" t="str">
        <f t="shared" ca="1" si="109"/>
        <v/>
      </c>
      <c r="M641" s="22" t="str">
        <f t="shared" ca="1" si="109"/>
        <v/>
      </c>
      <c r="N641" s="22" t="str">
        <f t="shared" ca="1" si="109"/>
        <v/>
      </c>
      <c r="O641" s="22" t="str">
        <f t="shared" ca="1" si="109"/>
        <v/>
      </c>
      <c r="P641" s="23"/>
      <c r="Q641" s="23"/>
      <c r="R641" s="23"/>
      <c r="S641" s="23"/>
      <c r="T641" s="23"/>
      <c r="U641" s="23"/>
      <c r="V641" s="23"/>
      <c r="W641" s="23"/>
      <c r="X641" s="23"/>
      <c r="Y641" s="23"/>
      <c r="Z641" s="23"/>
    </row>
    <row r="642" spans="1:26" x14ac:dyDescent="0.55000000000000004">
      <c r="A642" s="6" t="str">
        <f t="shared" ca="1" si="103"/>
        <v/>
      </c>
      <c r="B642" s="22" t="str">
        <f t="shared" ca="1" si="108"/>
        <v/>
      </c>
      <c r="C642" s="22" t="str">
        <f t="shared" ca="1" si="108"/>
        <v/>
      </c>
      <c r="D642" s="22" t="str">
        <f t="shared" ca="1" si="108"/>
        <v/>
      </c>
      <c r="E642" s="22" t="str">
        <f t="shared" ca="1" si="100"/>
        <v/>
      </c>
      <c r="F642" s="22" t="str">
        <f t="shared" ca="1" si="101"/>
        <v/>
      </c>
      <c r="G642" s="22" t="str">
        <f t="shared" ca="1" si="102"/>
        <v/>
      </c>
      <c r="H642" s="22" t="str">
        <f t="shared" ca="1" si="109"/>
        <v/>
      </c>
      <c r="I642" s="22" t="str">
        <f t="shared" ca="1" si="109"/>
        <v/>
      </c>
      <c r="J642" s="22" t="str">
        <f t="shared" ca="1" si="109"/>
        <v/>
      </c>
      <c r="K642" s="22" t="str">
        <f t="shared" ca="1" si="109"/>
        <v/>
      </c>
      <c r="L642" s="22" t="str">
        <f t="shared" ca="1" si="109"/>
        <v/>
      </c>
      <c r="M642" s="22" t="str">
        <f t="shared" ca="1" si="109"/>
        <v/>
      </c>
      <c r="N642" s="22" t="str">
        <f t="shared" ca="1" si="109"/>
        <v/>
      </c>
      <c r="O642" s="22" t="str">
        <f t="shared" ca="1" si="109"/>
        <v/>
      </c>
      <c r="P642" s="23"/>
      <c r="Q642" s="23"/>
      <c r="R642" s="23"/>
      <c r="S642" s="23"/>
      <c r="T642" s="23"/>
      <c r="U642" s="23"/>
      <c r="V642" s="23"/>
      <c r="W642" s="23"/>
      <c r="X642" s="23"/>
      <c r="Y642" s="23"/>
      <c r="Z642" s="23"/>
    </row>
    <row r="643" spans="1:26" x14ac:dyDescent="0.55000000000000004">
      <c r="A643" s="6" t="str">
        <f t="shared" ca="1" si="103"/>
        <v/>
      </c>
      <c r="B643" s="22" t="str">
        <f t="shared" ca="1" si="108"/>
        <v/>
      </c>
      <c r="C643" s="22" t="str">
        <f t="shared" ca="1" si="108"/>
        <v/>
      </c>
      <c r="D643" s="22" t="str">
        <f t="shared" ca="1" si="108"/>
        <v/>
      </c>
      <c r="E643" s="22" t="str">
        <f t="shared" ca="1" si="100"/>
        <v/>
      </c>
      <c r="F643" s="22" t="str">
        <f t="shared" ca="1" si="101"/>
        <v/>
      </c>
      <c r="G643" s="22" t="str">
        <f t="shared" ca="1" si="102"/>
        <v/>
      </c>
      <c r="H643" s="22" t="str">
        <f t="shared" ca="1" si="109"/>
        <v/>
      </c>
      <c r="I643" s="22" t="str">
        <f t="shared" ca="1" si="109"/>
        <v/>
      </c>
      <c r="J643" s="22" t="str">
        <f t="shared" ca="1" si="109"/>
        <v/>
      </c>
      <c r="K643" s="22" t="str">
        <f t="shared" ca="1" si="109"/>
        <v/>
      </c>
      <c r="L643" s="22" t="str">
        <f t="shared" ca="1" si="109"/>
        <v/>
      </c>
      <c r="M643" s="22" t="str">
        <f t="shared" ca="1" si="109"/>
        <v/>
      </c>
      <c r="N643" s="22" t="str">
        <f t="shared" ca="1" si="109"/>
        <v/>
      </c>
      <c r="O643" s="22" t="str">
        <f t="shared" ca="1" si="109"/>
        <v/>
      </c>
      <c r="P643" s="23"/>
      <c r="Q643" s="23"/>
      <c r="R643" s="23"/>
      <c r="S643" s="23"/>
      <c r="T643" s="23"/>
      <c r="U643" s="23"/>
      <c r="V643" s="23"/>
      <c r="W643" s="23"/>
      <c r="X643" s="23"/>
      <c r="Y643" s="23"/>
      <c r="Z643" s="23"/>
    </row>
    <row r="644" spans="1:26" x14ac:dyDescent="0.55000000000000004">
      <c r="A644" s="6" t="str">
        <f t="shared" ca="1" si="103"/>
        <v/>
      </c>
      <c r="B644" s="22" t="str">
        <f t="shared" ca="1" si="108"/>
        <v/>
      </c>
      <c r="C644" s="22" t="str">
        <f t="shared" ca="1" si="108"/>
        <v/>
      </c>
      <c r="D644" s="22" t="str">
        <f t="shared" ca="1" si="108"/>
        <v/>
      </c>
      <c r="E644" s="22" t="str">
        <f t="shared" ca="1" si="100"/>
        <v/>
      </c>
      <c r="F644" s="22" t="str">
        <f t="shared" ca="1" si="101"/>
        <v/>
      </c>
      <c r="G644" s="22" t="str">
        <f t="shared" ca="1" si="102"/>
        <v/>
      </c>
      <c r="H644" s="22" t="str">
        <f t="shared" ca="1" si="109"/>
        <v/>
      </c>
      <c r="I644" s="22" t="str">
        <f t="shared" ca="1" si="109"/>
        <v/>
      </c>
      <c r="J644" s="22" t="str">
        <f t="shared" ca="1" si="109"/>
        <v/>
      </c>
      <c r="K644" s="22" t="str">
        <f t="shared" ca="1" si="109"/>
        <v/>
      </c>
      <c r="L644" s="22" t="str">
        <f t="shared" ca="1" si="109"/>
        <v/>
      </c>
      <c r="M644" s="22" t="str">
        <f t="shared" ca="1" si="109"/>
        <v/>
      </c>
      <c r="N644" s="22" t="str">
        <f t="shared" ca="1" si="109"/>
        <v/>
      </c>
      <c r="O644" s="22" t="str">
        <f t="shared" ca="1" si="109"/>
        <v/>
      </c>
      <c r="P644" s="23"/>
      <c r="Q644" s="23"/>
      <c r="R644" s="23"/>
      <c r="S644" s="23"/>
      <c r="T644" s="23"/>
      <c r="U644" s="23"/>
      <c r="V644" s="23"/>
      <c r="W644" s="23"/>
      <c r="X644" s="23"/>
      <c r="Y644" s="23"/>
      <c r="Z644" s="23"/>
    </row>
    <row r="645" spans="1:26" x14ac:dyDescent="0.55000000000000004">
      <c r="A645" s="6" t="str">
        <f t="shared" ca="1" si="103"/>
        <v/>
      </c>
      <c r="B645" s="22" t="str">
        <f t="shared" ca="1" si="108"/>
        <v/>
      </c>
      <c r="C645" s="22" t="str">
        <f t="shared" ca="1" si="108"/>
        <v/>
      </c>
      <c r="D645" s="22" t="str">
        <f t="shared" ca="1" si="108"/>
        <v/>
      </c>
      <c r="E645" s="22" t="str">
        <f t="shared" ca="1" si="100"/>
        <v/>
      </c>
      <c r="F645" s="22" t="str">
        <f t="shared" ca="1" si="101"/>
        <v/>
      </c>
      <c r="G645" s="22" t="str">
        <f t="shared" ca="1" si="102"/>
        <v/>
      </c>
      <c r="H645" s="22" t="str">
        <f t="shared" ca="1" si="109"/>
        <v/>
      </c>
      <c r="I645" s="22" t="str">
        <f t="shared" ca="1" si="109"/>
        <v/>
      </c>
      <c r="J645" s="22" t="str">
        <f t="shared" ca="1" si="109"/>
        <v/>
      </c>
      <c r="K645" s="22" t="str">
        <f t="shared" ca="1" si="109"/>
        <v/>
      </c>
      <c r="L645" s="22" t="str">
        <f t="shared" ca="1" si="109"/>
        <v/>
      </c>
      <c r="M645" s="22" t="str">
        <f t="shared" ca="1" si="109"/>
        <v/>
      </c>
      <c r="N645" s="22" t="str">
        <f t="shared" ca="1" si="109"/>
        <v/>
      </c>
      <c r="O645" s="22" t="str">
        <f t="shared" ca="1" si="109"/>
        <v/>
      </c>
      <c r="P645" s="23"/>
      <c r="Q645" s="23"/>
      <c r="R645" s="23"/>
      <c r="S645" s="23"/>
      <c r="T645" s="23"/>
      <c r="U645" s="23"/>
      <c r="V645" s="23"/>
      <c r="W645" s="23"/>
      <c r="X645" s="23"/>
      <c r="Y645" s="23"/>
      <c r="Z645" s="23"/>
    </row>
    <row r="646" spans="1:26" x14ac:dyDescent="0.55000000000000004">
      <c r="A646" s="6" t="str">
        <f t="shared" ca="1" si="103"/>
        <v/>
      </c>
      <c r="B646" s="22" t="str">
        <f t="shared" ca="1" si="108"/>
        <v/>
      </c>
      <c r="C646" s="22" t="str">
        <f t="shared" ca="1" si="108"/>
        <v/>
      </c>
      <c r="D646" s="22" t="str">
        <f t="shared" ca="1" si="108"/>
        <v/>
      </c>
      <c r="E646" s="22" t="str">
        <f t="shared" ca="1" si="100"/>
        <v/>
      </c>
      <c r="F646" s="22" t="str">
        <f t="shared" ca="1" si="101"/>
        <v/>
      </c>
      <c r="G646" s="22" t="str">
        <f t="shared" ca="1" si="102"/>
        <v/>
      </c>
      <c r="H646" s="22" t="str">
        <f t="shared" ca="1" si="109"/>
        <v/>
      </c>
      <c r="I646" s="22" t="str">
        <f t="shared" ca="1" si="109"/>
        <v/>
      </c>
      <c r="J646" s="22" t="str">
        <f t="shared" ca="1" si="109"/>
        <v/>
      </c>
      <c r="K646" s="22" t="str">
        <f t="shared" ca="1" si="109"/>
        <v/>
      </c>
      <c r="L646" s="22" t="str">
        <f t="shared" ca="1" si="109"/>
        <v/>
      </c>
      <c r="M646" s="22" t="str">
        <f t="shared" ca="1" si="109"/>
        <v/>
      </c>
      <c r="N646" s="22" t="str">
        <f t="shared" ca="1" si="109"/>
        <v/>
      </c>
      <c r="O646" s="22" t="str">
        <f t="shared" ca="1" si="109"/>
        <v/>
      </c>
      <c r="P646" s="23"/>
      <c r="Q646" s="23"/>
      <c r="R646" s="23"/>
      <c r="S646" s="23"/>
      <c r="T646" s="23"/>
      <c r="U646" s="23"/>
      <c r="V646" s="23"/>
      <c r="W646" s="23"/>
      <c r="X646" s="23"/>
      <c r="Y646" s="23"/>
      <c r="Z646" s="23"/>
    </row>
    <row r="647" spans="1:26" x14ac:dyDescent="0.55000000000000004">
      <c r="A647" s="6" t="str">
        <f t="shared" ca="1" si="103"/>
        <v/>
      </c>
      <c r="B647" s="22" t="str">
        <f t="shared" ca="1" si="108"/>
        <v/>
      </c>
      <c r="C647" s="22" t="str">
        <f t="shared" ca="1" si="108"/>
        <v/>
      </c>
      <c r="D647" s="22" t="str">
        <f t="shared" ca="1" si="108"/>
        <v/>
      </c>
      <c r="E647" s="22" t="str">
        <f t="shared" ca="1" si="100"/>
        <v/>
      </c>
      <c r="F647" s="22" t="str">
        <f t="shared" ca="1" si="101"/>
        <v/>
      </c>
      <c r="G647" s="22" t="str">
        <f t="shared" ca="1" si="102"/>
        <v/>
      </c>
      <c r="H647" s="22" t="str">
        <f t="shared" ca="1" si="109"/>
        <v/>
      </c>
      <c r="I647" s="22" t="str">
        <f t="shared" ca="1" si="109"/>
        <v/>
      </c>
      <c r="J647" s="22" t="str">
        <f t="shared" ca="1" si="109"/>
        <v/>
      </c>
      <c r="K647" s="22" t="str">
        <f t="shared" ca="1" si="109"/>
        <v/>
      </c>
      <c r="L647" s="22" t="str">
        <f t="shared" ca="1" si="109"/>
        <v/>
      </c>
      <c r="M647" s="22" t="str">
        <f t="shared" ca="1" si="109"/>
        <v/>
      </c>
      <c r="N647" s="22" t="str">
        <f t="shared" ca="1" si="109"/>
        <v/>
      </c>
      <c r="O647" s="22" t="str">
        <f t="shared" ca="1" si="109"/>
        <v/>
      </c>
      <c r="P647" s="23"/>
      <c r="Q647" s="23"/>
      <c r="R647" s="23"/>
      <c r="S647" s="23"/>
      <c r="T647" s="23"/>
      <c r="U647" s="23"/>
      <c r="V647" s="23"/>
      <c r="W647" s="23"/>
      <c r="X647" s="23"/>
      <c r="Y647" s="23"/>
      <c r="Z647" s="23"/>
    </row>
    <row r="648" spans="1:26" x14ac:dyDescent="0.55000000000000004">
      <c r="A648" s="6" t="str">
        <f t="shared" ca="1" si="103"/>
        <v/>
      </c>
      <c r="B648" s="22" t="str">
        <f t="shared" ref="B648:D667" ca="1" si="110">IF($A648="","",IF(ISERROR(IF(ISERROR(INDEX(FredRatesData_AllData,MATCH($A648-(MAX(0,WEEKDAY($A648,2)-5)),FredRatesData_Dates,0),MATCH(B$6,FredRatesData_IDs,0),1)/B$5),INDEX(FredRatesData_AllData,MATCH($A648-(MAX(0,WEEKDAY($A648,2)-5))-3,FredRatesData_Dates,0),MATCH(B$6,FredRatesData_IDs,0),1)/B$5,INDEX(FredRatesData_AllData,MATCH($A648-(MAX(0,WEEKDAY($A648,2)-5)),FredRatesData_Dates,0),MATCH(B$6,FredRatesData_IDs,0),1)/B$5)),"",IF(ISERROR(INDEX(FredRatesData_AllData,MATCH($A648-(MAX(0,WEEKDAY($A648,2)-5)),FredRatesData_Dates,0),MATCH(B$6,FredRatesData_IDs,0),1)/B$5),INDEX(FredRatesData_AllData,MATCH($A648-(MAX(0,WEEKDAY($A648,2)-5))-3,FredRatesData_Dates,0),MATCH(B$6,FredRatesData_IDs,0),1)/B$5,INDEX(FredRatesData_AllData,MATCH($A648-(MAX(0,WEEKDAY($A648,2)-5)),FredRatesData_Dates,0),MATCH(B$6,FredRatesData_IDs,0),1)/B$5)))</f>
        <v/>
      </c>
      <c r="C648" s="22" t="str">
        <f t="shared" ca="1" si="110"/>
        <v/>
      </c>
      <c r="D648" s="22" t="str">
        <f t="shared" ca="1" si="110"/>
        <v/>
      </c>
      <c r="E648" s="22" t="str">
        <f t="shared" ref="E648:E711" ca="1" si="111">IF(OR($A648="",ISERROR(INDEX(FredEcon_AllData,MATCH($A648,FredEcon_EndDates,0),MATCH(E$6,FredEcon_IDs,0),1)/E$5)),"",INDEX(FredEcon_AllData,MATCH($A648,FredEcon_EndDates,0),MATCH(E$6,FredEcon_IDs,0),1)/E$5)</f>
        <v/>
      </c>
      <c r="F648" s="22" t="str">
        <f t="shared" ref="F648:F711" ca="1" si="112">IF(OR($A648="",ISERROR(INDEX(FredCPI_YoY,MATCH($A648,FredCPI_EndDates,0),1))),"",INDEX(FredCPI_YoY,MATCH($A648,FredCPI_EndDates,0),1))</f>
        <v/>
      </c>
      <c r="G648" s="22" t="str">
        <f t="shared" ref="G648:G711" ca="1" si="113">IF($A648="","",IF(ISERROR(INDEX(FredGDP_QoQSAAR,MATCH($A648,FredGDP_EndDates,0),1)),"",INDEX(FredGDP_QoQSAAR,MATCH($A648,FredGDP_EndDates,0),1)))</f>
        <v/>
      </c>
      <c r="H648" s="22" t="str">
        <f t="shared" ref="H648:O667" ca="1" si="114">IF($A648="","",IF(ISERROR(IF(ISERROR(INDEX(FredRatesData_AllData,MATCH($A648-(MAX(0,WEEKDAY($A648,2)-5)),FredRatesData_Dates,0),MATCH(H$6,FredRatesData_IDs,0),1)/H$5),INDEX(FredRatesData_AllData,MATCH($A648-(MAX(0,WEEKDAY($A648,2)-5))-3,FredRatesData_Dates,0),MATCH(H$6,FredRatesData_IDs,0),1)/H$5,INDEX(FredRatesData_AllData,MATCH($A648-(MAX(0,WEEKDAY($A648,2)-5)),FredRatesData_Dates,0),MATCH(H$6,FredRatesData_IDs,0),1)/H$5)),"",IF(ISERROR(INDEX(FredRatesData_AllData,MATCH($A648-(MAX(0,WEEKDAY($A648,2)-5)),FredRatesData_Dates,0),MATCH(H$6,FredRatesData_IDs,0),1)/H$5),INDEX(FredRatesData_AllData,MATCH($A648-(MAX(0,WEEKDAY($A648,2)-5))-3,FredRatesData_Dates,0),MATCH(H$6,FredRatesData_IDs,0),1)/H$5,INDEX(FredRatesData_AllData,MATCH($A648-(MAX(0,WEEKDAY($A648,2)-5)),FredRatesData_Dates,0),MATCH(H$6,FredRatesData_IDs,0),1)/H$5)))</f>
        <v/>
      </c>
      <c r="I648" s="22" t="str">
        <f t="shared" ca="1" si="114"/>
        <v/>
      </c>
      <c r="J648" s="22" t="str">
        <f t="shared" ca="1" si="114"/>
        <v/>
      </c>
      <c r="K648" s="22" t="str">
        <f t="shared" ca="1" si="114"/>
        <v/>
      </c>
      <c r="L648" s="22" t="str">
        <f t="shared" ca="1" si="114"/>
        <v/>
      </c>
      <c r="M648" s="22" t="str">
        <f t="shared" ca="1" si="114"/>
        <v/>
      </c>
      <c r="N648" s="22" t="str">
        <f t="shared" ca="1" si="114"/>
        <v/>
      </c>
      <c r="O648" s="22" t="str">
        <f t="shared" ca="1" si="114"/>
        <v/>
      </c>
      <c r="P648" s="23"/>
      <c r="Q648" s="23"/>
      <c r="R648" s="23"/>
      <c r="S648" s="23"/>
      <c r="T648" s="23"/>
      <c r="U648" s="23"/>
      <c r="V648" s="23"/>
      <c r="W648" s="23"/>
      <c r="X648" s="23"/>
      <c r="Y648" s="23"/>
      <c r="Z648" s="23"/>
    </row>
    <row r="649" spans="1:26" x14ac:dyDescent="0.55000000000000004">
      <c r="A649" s="6" t="str">
        <f t="shared" ref="A649:A712" ca="1" si="115">IF(A648="","",IF(ISERROR(DataMatrixFrequency/1),IF(EOMONTH(A648,1)&lt;=DataMatrixEndDate,EOMONTH(A648,1),""),IF((A648+DataMatrixFrequency)&lt;=DataMatrixEndDate,A648+DataMatrixFrequency,"")))</f>
        <v/>
      </c>
      <c r="B649" s="22" t="str">
        <f t="shared" ca="1" si="110"/>
        <v/>
      </c>
      <c r="C649" s="22" t="str">
        <f t="shared" ca="1" si="110"/>
        <v/>
      </c>
      <c r="D649" s="22" t="str">
        <f t="shared" ca="1" si="110"/>
        <v/>
      </c>
      <c r="E649" s="22" t="str">
        <f t="shared" ca="1" si="111"/>
        <v/>
      </c>
      <c r="F649" s="22" t="str">
        <f t="shared" ca="1" si="112"/>
        <v/>
      </c>
      <c r="G649" s="22" t="str">
        <f t="shared" ca="1" si="113"/>
        <v/>
      </c>
      <c r="H649" s="22" t="str">
        <f t="shared" ca="1" si="114"/>
        <v/>
      </c>
      <c r="I649" s="22" t="str">
        <f t="shared" ca="1" si="114"/>
        <v/>
      </c>
      <c r="J649" s="22" t="str">
        <f t="shared" ca="1" si="114"/>
        <v/>
      </c>
      <c r="K649" s="22" t="str">
        <f t="shared" ca="1" si="114"/>
        <v/>
      </c>
      <c r="L649" s="22" t="str">
        <f t="shared" ca="1" si="114"/>
        <v/>
      </c>
      <c r="M649" s="22" t="str">
        <f t="shared" ca="1" si="114"/>
        <v/>
      </c>
      <c r="N649" s="22" t="str">
        <f t="shared" ca="1" si="114"/>
        <v/>
      </c>
      <c r="O649" s="22" t="str">
        <f t="shared" ca="1" si="114"/>
        <v/>
      </c>
      <c r="P649" s="23"/>
      <c r="Q649" s="23"/>
      <c r="R649" s="23"/>
      <c r="S649" s="23"/>
      <c r="T649" s="23"/>
      <c r="U649" s="23"/>
      <c r="V649" s="23"/>
      <c r="W649" s="23"/>
      <c r="X649" s="23"/>
      <c r="Y649" s="23"/>
      <c r="Z649" s="23"/>
    </row>
    <row r="650" spans="1:26" x14ac:dyDescent="0.55000000000000004">
      <c r="A650" s="6" t="str">
        <f t="shared" ca="1" si="115"/>
        <v/>
      </c>
      <c r="B650" s="22" t="str">
        <f t="shared" ca="1" si="110"/>
        <v/>
      </c>
      <c r="C650" s="22" t="str">
        <f t="shared" ca="1" si="110"/>
        <v/>
      </c>
      <c r="D650" s="22" t="str">
        <f t="shared" ca="1" si="110"/>
        <v/>
      </c>
      <c r="E650" s="22" t="str">
        <f t="shared" ca="1" si="111"/>
        <v/>
      </c>
      <c r="F650" s="22" t="str">
        <f t="shared" ca="1" si="112"/>
        <v/>
      </c>
      <c r="G650" s="22" t="str">
        <f t="shared" ca="1" si="113"/>
        <v/>
      </c>
      <c r="H650" s="22" t="str">
        <f t="shared" ca="1" si="114"/>
        <v/>
      </c>
      <c r="I650" s="22" t="str">
        <f t="shared" ca="1" si="114"/>
        <v/>
      </c>
      <c r="J650" s="22" t="str">
        <f t="shared" ca="1" si="114"/>
        <v/>
      </c>
      <c r="K650" s="22" t="str">
        <f t="shared" ca="1" si="114"/>
        <v/>
      </c>
      <c r="L650" s="22" t="str">
        <f t="shared" ca="1" si="114"/>
        <v/>
      </c>
      <c r="M650" s="22" t="str">
        <f t="shared" ca="1" si="114"/>
        <v/>
      </c>
      <c r="N650" s="22" t="str">
        <f t="shared" ca="1" si="114"/>
        <v/>
      </c>
      <c r="O650" s="22" t="str">
        <f t="shared" ca="1" si="114"/>
        <v/>
      </c>
      <c r="P650" s="23"/>
      <c r="Q650" s="23"/>
      <c r="R650" s="23"/>
      <c r="S650" s="23"/>
      <c r="T650" s="23"/>
      <c r="U650" s="23"/>
      <c r="V650" s="23"/>
      <c r="W650" s="23"/>
      <c r="X650" s="23"/>
      <c r="Y650" s="23"/>
      <c r="Z650" s="23"/>
    </row>
    <row r="651" spans="1:26" x14ac:dyDescent="0.55000000000000004">
      <c r="A651" s="6" t="str">
        <f t="shared" ca="1" si="115"/>
        <v/>
      </c>
      <c r="B651" s="22" t="str">
        <f t="shared" ca="1" si="110"/>
        <v/>
      </c>
      <c r="C651" s="22" t="str">
        <f t="shared" ca="1" si="110"/>
        <v/>
      </c>
      <c r="D651" s="22" t="str">
        <f t="shared" ca="1" si="110"/>
        <v/>
      </c>
      <c r="E651" s="22" t="str">
        <f t="shared" ca="1" si="111"/>
        <v/>
      </c>
      <c r="F651" s="22" t="str">
        <f t="shared" ca="1" si="112"/>
        <v/>
      </c>
      <c r="G651" s="22" t="str">
        <f t="shared" ca="1" si="113"/>
        <v/>
      </c>
      <c r="H651" s="22" t="str">
        <f t="shared" ca="1" si="114"/>
        <v/>
      </c>
      <c r="I651" s="22" t="str">
        <f t="shared" ca="1" si="114"/>
        <v/>
      </c>
      <c r="J651" s="22" t="str">
        <f t="shared" ca="1" si="114"/>
        <v/>
      </c>
      <c r="K651" s="22" t="str">
        <f t="shared" ca="1" si="114"/>
        <v/>
      </c>
      <c r="L651" s="22" t="str">
        <f t="shared" ca="1" si="114"/>
        <v/>
      </c>
      <c r="M651" s="22" t="str">
        <f t="shared" ca="1" si="114"/>
        <v/>
      </c>
      <c r="N651" s="22" t="str">
        <f t="shared" ca="1" si="114"/>
        <v/>
      </c>
      <c r="O651" s="22" t="str">
        <f t="shared" ca="1" si="114"/>
        <v/>
      </c>
      <c r="P651" s="23"/>
      <c r="Q651" s="23"/>
      <c r="R651" s="23"/>
      <c r="S651" s="23"/>
      <c r="T651" s="23"/>
      <c r="U651" s="23"/>
      <c r="V651" s="23"/>
      <c r="W651" s="23"/>
      <c r="X651" s="23"/>
      <c r="Y651" s="23"/>
      <c r="Z651" s="23"/>
    </row>
    <row r="652" spans="1:26" x14ac:dyDescent="0.55000000000000004">
      <c r="A652" s="6" t="str">
        <f t="shared" ca="1" si="115"/>
        <v/>
      </c>
      <c r="B652" s="22" t="str">
        <f t="shared" ca="1" si="110"/>
        <v/>
      </c>
      <c r="C652" s="22" t="str">
        <f t="shared" ca="1" si="110"/>
        <v/>
      </c>
      <c r="D652" s="22" t="str">
        <f t="shared" ca="1" si="110"/>
        <v/>
      </c>
      <c r="E652" s="22" t="str">
        <f t="shared" ca="1" si="111"/>
        <v/>
      </c>
      <c r="F652" s="22" t="str">
        <f t="shared" ca="1" si="112"/>
        <v/>
      </c>
      <c r="G652" s="22" t="str">
        <f t="shared" ca="1" si="113"/>
        <v/>
      </c>
      <c r="H652" s="22" t="str">
        <f t="shared" ca="1" si="114"/>
        <v/>
      </c>
      <c r="I652" s="22" t="str">
        <f t="shared" ca="1" si="114"/>
        <v/>
      </c>
      <c r="J652" s="22" t="str">
        <f t="shared" ca="1" si="114"/>
        <v/>
      </c>
      <c r="K652" s="22" t="str">
        <f t="shared" ca="1" si="114"/>
        <v/>
      </c>
      <c r="L652" s="22" t="str">
        <f t="shared" ca="1" si="114"/>
        <v/>
      </c>
      <c r="M652" s="22" t="str">
        <f t="shared" ca="1" si="114"/>
        <v/>
      </c>
      <c r="N652" s="22" t="str">
        <f t="shared" ca="1" si="114"/>
        <v/>
      </c>
      <c r="O652" s="22" t="str">
        <f t="shared" ca="1" si="114"/>
        <v/>
      </c>
      <c r="P652" s="23"/>
      <c r="Q652" s="23"/>
      <c r="R652" s="23"/>
      <c r="S652" s="23"/>
      <c r="T652" s="23"/>
      <c r="U652" s="23"/>
      <c r="V652" s="23"/>
      <c r="W652" s="23"/>
      <c r="X652" s="23"/>
      <c r="Y652" s="23"/>
      <c r="Z652" s="23"/>
    </row>
    <row r="653" spans="1:26" x14ac:dyDescent="0.55000000000000004">
      <c r="A653" s="6" t="str">
        <f t="shared" ca="1" si="115"/>
        <v/>
      </c>
      <c r="B653" s="22" t="str">
        <f t="shared" ca="1" si="110"/>
        <v/>
      </c>
      <c r="C653" s="22" t="str">
        <f t="shared" ca="1" si="110"/>
        <v/>
      </c>
      <c r="D653" s="22" t="str">
        <f t="shared" ca="1" si="110"/>
        <v/>
      </c>
      <c r="E653" s="22" t="str">
        <f t="shared" ca="1" si="111"/>
        <v/>
      </c>
      <c r="F653" s="22" t="str">
        <f t="shared" ca="1" si="112"/>
        <v/>
      </c>
      <c r="G653" s="22" t="str">
        <f t="shared" ca="1" si="113"/>
        <v/>
      </c>
      <c r="H653" s="22" t="str">
        <f t="shared" ca="1" si="114"/>
        <v/>
      </c>
      <c r="I653" s="22" t="str">
        <f t="shared" ca="1" si="114"/>
        <v/>
      </c>
      <c r="J653" s="22" t="str">
        <f t="shared" ca="1" si="114"/>
        <v/>
      </c>
      <c r="K653" s="22" t="str">
        <f t="shared" ca="1" si="114"/>
        <v/>
      </c>
      <c r="L653" s="22" t="str">
        <f t="shared" ca="1" si="114"/>
        <v/>
      </c>
      <c r="M653" s="22" t="str">
        <f t="shared" ca="1" si="114"/>
        <v/>
      </c>
      <c r="N653" s="22" t="str">
        <f t="shared" ca="1" si="114"/>
        <v/>
      </c>
      <c r="O653" s="22" t="str">
        <f t="shared" ca="1" si="114"/>
        <v/>
      </c>
      <c r="P653" s="23"/>
      <c r="Q653" s="23"/>
      <c r="R653" s="23"/>
      <c r="S653" s="23"/>
      <c r="T653" s="23"/>
      <c r="U653" s="23"/>
      <c r="V653" s="23"/>
      <c r="W653" s="23"/>
      <c r="X653" s="23"/>
      <c r="Y653" s="23"/>
      <c r="Z653" s="23"/>
    </row>
    <row r="654" spans="1:26" x14ac:dyDescent="0.55000000000000004">
      <c r="A654" s="6" t="str">
        <f t="shared" ca="1" si="115"/>
        <v/>
      </c>
      <c r="B654" s="22" t="str">
        <f t="shared" ca="1" si="110"/>
        <v/>
      </c>
      <c r="C654" s="22" t="str">
        <f t="shared" ca="1" si="110"/>
        <v/>
      </c>
      <c r="D654" s="22" t="str">
        <f t="shared" ca="1" si="110"/>
        <v/>
      </c>
      <c r="E654" s="22" t="str">
        <f t="shared" ca="1" si="111"/>
        <v/>
      </c>
      <c r="F654" s="22" t="str">
        <f t="shared" ca="1" si="112"/>
        <v/>
      </c>
      <c r="G654" s="22" t="str">
        <f t="shared" ca="1" si="113"/>
        <v/>
      </c>
      <c r="H654" s="22" t="str">
        <f t="shared" ca="1" si="114"/>
        <v/>
      </c>
      <c r="I654" s="22" t="str">
        <f t="shared" ca="1" si="114"/>
        <v/>
      </c>
      <c r="J654" s="22" t="str">
        <f t="shared" ca="1" si="114"/>
        <v/>
      </c>
      <c r="K654" s="22" t="str">
        <f t="shared" ca="1" si="114"/>
        <v/>
      </c>
      <c r="L654" s="22" t="str">
        <f t="shared" ca="1" si="114"/>
        <v/>
      </c>
      <c r="M654" s="22" t="str">
        <f t="shared" ca="1" si="114"/>
        <v/>
      </c>
      <c r="N654" s="22" t="str">
        <f t="shared" ca="1" si="114"/>
        <v/>
      </c>
      <c r="O654" s="22" t="str">
        <f t="shared" ca="1" si="114"/>
        <v/>
      </c>
      <c r="P654" s="23"/>
      <c r="Q654" s="23"/>
      <c r="R654" s="23"/>
      <c r="S654" s="23"/>
      <c r="T654" s="23"/>
      <c r="U654" s="23"/>
      <c r="V654" s="23"/>
      <c r="W654" s="23"/>
      <c r="X654" s="23"/>
      <c r="Y654" s="23"/>
      <c r="Z654" s="23"/>
    </row>
    <row r="655" spans="1:26" x14ac:dyDescent="0.55000000000000004">
      <c r="A655" s="6" t="str">
        <f t="shared" ca="1" si="115"/>
        <v/>
      </c>
      <c r="B655" s="22" t="str">
        <f t="shared" ca="1" si="110"/>
        <v/>
      </c>
      <c r="C655" s="22" t="str">
        <f t="shared" ca="1" si="110"/>
        <v/>
      </c>
      <c r="D655" s="22" t="str">
        <f t="shared" ca="1" si="110"/>
        <v/>
      </c>
      <c r="E655" s="22" t="str">
        <f t="shared" ca="1" si="111"/>
        <v/>
      </c>
      <c r="F655" s="22" t="str">
        <f t="shared" ca="1" si="112"/>
        <v/>
      </c>
      <c r="G655" s="22" t="str">
        <f t="shared" ca="1" si="113"/>
        <v/>
      </c>
      <c r="H655" s="22" t="str">
        <f t="shared" ca="1" si="114"/>
        <v/>
      </c>
      <c r="I655" s="22" t="str">
        <f t="shared" ca="1" si="114"/>
        <v/>
      </c>
      <c r="J655" s="22" t="str">
        <f t="shared" ca="1" si="114"/>
        <v/>
      </c>
      <c r="K655" s="22" t="str">
        <f t="shared" ca="1" si="114"/>
        <v/>
      </c>
      <c r="L655" s="22" t="str">
        <f t="shared" ca="1" si="114"/>
        <v/>
      </c>
      <c r="M655" s="22" t="str">
        <f t="shared" ca="1" si="114"/>
        <v/>
      </c>
      <c r="N655" s="22" t="str">
        <f t="shared" ca="1" si="114"/>
        <v/>
      </c>
      <c r="O655" s="22" t="str">
        <f t="shared" ca="1" si="114"/>
        <v/>
      </c>
      <c r="P655" s="23"/>
      <c r="Q655" s="23"/>
      <c r="R655" s="23"/>
      <c r="S655" s="23"/>
      <c r="T655" s="23"/>
      <c r="U655" s="23"/>
      <c r="V655" s="23"/>
      <c r="W655" s="23"/>
      <c r="X655" s="23"/>
      <c r="Y655" s="23"/>
      <c r="Z655" s="23"/>
    </row>
    <row r="656" spans="1:26" x14ac:dyDescent="0.55000000000000004">
      <c r="A656" s="6" t="str">
        <f t="shared" ca="1" si="115"/>
        <v/>
      </c>
      <c r="B656" s="22" t="str">
        <f t="shared" ca="1" si="110"/>
        <v/>
      </c>
      <c r="C656" s="22" t="str">
        <f t="shared" ca="1" si="110"/>
        <v/>
      </c>
      <c r="D656" s="22" t="str">
        <f t="shared" ca="1" si="110"/>
        <v/>
      </c>
      <c r="E656" s="22" t="str">
        <f t="shared" ca="1" si="111"/>
        <v/>
      </c>
      <c r="F656" s="22" t="str">
        <f t="shared" ca="1" si="112"/>
        <v/>
      </c>
      <c r="G656" s="22" t="str">
        <f t="shared" ca="1" si="113"/>
        <v/>
      </c>
      <c r="H656" s="22" t="str">
        <f t="shared" ca="1" si="114"/>
        <v/>
      </c>
      <c r="I656" s="22" t="str">
        <f t="shared" ca="1" si="114"/>
        <v/>
      </c>
      <c r="J656" s="22" t="str">
        <f t="shared" ca="1" si="114"/>
        <v/>
      </c>
      <c r="K656" s="22" t="str">
        <f t="shared" ca="1" si="114"/>
        <v/>
      </c>
      <c r="L656" s="22" t="str">
        <f t="shared" ca="1" si="114"/>
        <v/>
      </c>
      <c r="M656" s="22" t="str">
        <f t="shared" ca="1" si="114"/>
        <v/>
      </c>
      <c r="N656" s="22" t="str">
        <f t="shared" ca="1" si="114"/>
        <v/>
      </c>
      <c r="O656" s="22" t="str">
        <f t="shared" ca="1" si="114"/>
        <v/>
      </c>
      <c r="P656" s="23"/>
      <c r="Q656" s="23"/>
      <c r="R656" s="23"/>
      <c r="S656" s="23"/>
      <c r="T656" s="23"/>
      <c r="U656" s="23"/>
      <c r="V656" s="23"/>
      <c r="W656" s="23"/>
      <c r="X656" s="23"/>
      <c r="Y656" s="23"/>
      <c r="Z656" s="23"/>
    </row>
    <row r="657" spans="1:26" x14ac:dyDescent="0.55000000000000004">
      <c r="A657" s="6" t="str">
        <f t="shared" ca="1" si="115"/>
        <v/>
      </c>
      <c r="B657" s="22" t="str">
        <f t="shared" ca="1" si="110"/>
        <v/>
      </c>
      <c r="C657" s="22" t="str">
        <f t="shared" ca="1" si="110"/>
        <v/>
      </c>
      <c r="D657" s="22" t="str">
        <f t="shared" ca="1" si="110"/>
        <v/>
      </c>
      <c r="E657" s="22" t="str">
        <f t="shared" ca="1" si="111"/>
        <v/>
      </c>
      <c r="F657" s="22" t="str">
        <f t="shared" ca="1" si="112"/>
        <v/>
      </c>
      <c r="G657" s="22" t="str">
        <f t="shared" ca="1" si="113"/>
        <v/>
      </c>
      <c r="H657" s="22" t="str">
        <f t="shared" ca="1" si="114"/>
        <v/>
      </c>
      <c r="I657" s="22" t="str">
        <f t="shared" ca="1" si="114"/>
        <v/>
      </c>
      <c r="J657" s="22" t="str">
        <f t="shared" ca="1" si="114"/>
        <v/>
      </c>
      <c r="K657" s="22" t="str">
        <f t="shared" ca="1" si="114"/>
        <v/>
      </c>
      <c r="L657" s="22" t="str">
        <f t="shared" ca="1" si="114"/>
        <v/>
      </c>
      <c r="M657" s="22" t="str">
        <f t="shared" ca="1" si="114"/>
        <v/>
      </c>
      <c r="N657" s="22" t="str">
        <f t="shared" ca="1" si="114"/>
        <v/>
      </c>
      <c r="O657" s="22" t="str">
        <f t="shared" ca="1" si="114"/>
        <v/>
      </c>
      <c r="P657" s="23"/>
      <c r="Q657" s="23"/>
      <c r="R657" s="23"/>
      <c r="S657" s="23"/>
      <c r="T657" s="23"/>
      <c r="U657" s="23"/>
      <c r="V657" s="23"/>
      <c r="W657" s="23"/>
      <c r="X657" s="23"/>
      <c r="Y657" s="23"/>
      <c r="Z657" s="23"/>
    </row>
    <row r="658" spans="1:26" x14ac:dyDescent="0.55000000000000004">
      <c r="A658" s="6" t="str">
        <f t="shared" ca="1" si="115"/>
        <v/>
      </c>
      <c r="B658" s="22" t="str">
        <f t="shared" ca="1" si="110"/>
        <v/>
      </c>
      <c r="C658" s="22" t="str">
        <f t="shared" ca="1" si="110"/>
        <v/>
      </c>
      <c r="D658" s="22" t="str">
        <f t="shared" ca="1" si="110"/>
        <v/>
      </c>
      <c r="E658" s="22" t="str">
        <f t="shared" ca="1" si="111"/>
        <v/>
      </c>
      <c r="F658" s="22" t="str">
        <f t="shared" ca="1" si="112"/>
        <v/>
      </c>
      <c r="G658" s="22" t="str">
        <f t="shared" ca="1" si="113"/>
        <v/>
      </c>
      <c r="H658" s="22" t="str">
        <f t="shared" ca="1" si="114"/>
        <v/>
      </c>
      <c r="I658" s="22" t="str">
        <f t="shared" ca="1" si="114"/>
        <v/>
      </c>
      <c r="J658" s="22" t="str">
        <f t="shared" ca="1" si="114"/>
        <v/>
      </c>
      <c r="K658" s="22" t="str">
        <f t="shared" ca="1" si="114"/>
        <v/>
      </c>
      <c r="L658" s="22" t="str">
        <f t="shared" ca="1" si="114"/>
        <v/>
      </c>
      <c r="M658" s="22" t="str">
        <f t="shared" ca="1" si="114"/>
        <v/>
      </c>
      <c r="N658" s="22" t="str">
        <f t="shared" ca="1" si="114"/>
        <v/>
      </c>
      <c r="O658" s="22" t="str">
        <f t="shared" ca="1" si="114"/>
        <v/>
      </c>
      <c r="P658" s="23"/>
      <c r="Q658" s="23"/>
      <c r="R658" s="23"/>
      <c r="S658" s="23"/>
      <c r="T658" s="23"/>
      <c r="U658" s="23"/>
      <c r="V658" s="23"/>
      <c r="W658" s="23"/>
      <c r="X658" s="23"/>
      <c r="Y658" s="23"/>
      <c r="Z658" s="23"/>
    </row>
    <row r="659" spans="1:26" x14ac:dyDescent="0.55000000000000004">
      <c r="A659" s="6" t="str">
        <f t="shared" ca="1" si="115"/>
        <v/>
      </c>
      <c r="B659" s="22" t="str">
        <f t="shared" ca="1" si="110"/>
        <v/>
      </c>
      <c r="C659" s="22" t="str">
        <f t="shared" ca="1" si="110"/>
        <v/>
      </c>
      <c r="D659" s="22" t="str">
        <f t="shared" ca="1" si="110"/>
        <v/>
      </c>
      <c r="E659" s="22" t="str">
        <f t="shared" ca="1" si="111"/>
        <v/>
      </c>
      <c r="F659" s="22" t="str">
        <f t="shared" ca="1" si="112"/>
        <v/>
      </c>
      <c r="G659" s="22" t="str">
        <f t="shared" ca="1" si="113"/>
        <v/>
      </c>
      <c r="H659" s="22" t="str">
        <f t="shared" ca="1" si="114"/>
        <v/>
      </c>
      <c r="I659" s="22" t="str">
        <f t="shared" ca="1" si="114"/>
        <v/>
      </c>
      <c r="J659" s="22" t="str">
        <f t="shared" ca="1" si="114"/>
        <v/>
      </c>
      <c r="K659" s="22" t="str">
        <f t="shared" ca="1" si="114"/>
        <v/>
      </c>
      <c r="L659" s="22" t="str">
        <f t="shared" ca="1" si="114"/>
        <v/>
      </c>
      <c r="M659" s="22" t="str">
        <f t="shared" ca="1" si="114"/>
        <v/>
      </c>
      <c r="N659" s="22" t="str">
        <f t="shared" ca="1" si="114"/>
        <v/>
      </c>
      <c r="O659" s="22" t="str">
        <f t="shared" ca="1" si="114"/>
        <v/>
      </c>
      <c r="P659" s="23"/>
      <c r="Q659" s="23"/>
      <c r="R659" s="23"/>
      <c r="S659" s="23"/>
      <c r="T659" s="23"/>
      <c r="U659" s="23"/>
      <c r="V659" s="23"/>
      <c r="W659" s="23"/>
      <c r="X659" s="23"/>
      <c r="Y659" s="23"/>
      <c r="Z659" s="23"/>
    </row>
    <row r="660" spans="1:26" x14ac:dyDescent="0.55000000000000004">
      <c r="A660" s="6" t="str">
        <f t="shared" ca="1" si="115"/>
        <v/>
      </c>
      <c r="B660" s="22" t="str">
        <f t="shared" ca="1" si="110"/>
        <v/>
      </c>
      <c r="C660" s="22" t="str">
        <f t="shared" ca="1" si="110"/>
        <v/>
      </c>
      <c r="D660" s="22" t="str">
        <f t="shared" ca="1" si="110"/>
        <v/>
      </c>
      <c r="E660" s="22" t="str">
        <f t="shared" ca="1" si="111"/>
        <v/>
      </c>
      <c r="F660" s="22" t="str">
        <f t="shared" ca="1" si="112"/>
        <v/>
      </c>
      <c r="G660" s="22" t="str">
        <f t="shared" ca="1" si="113"/>
        <v/>
      </c>
      <c r="H660" s="22" t="str">
        <f t="shared" ca="1" si="114"/>
        <v/>
      </c>
      <c r="I660" s="22" t="str">
        <f t="shared" ca="1" si="114"/>
        <v/>
      </c>
      <c r="J660" s="22" t="str">
        <f t="shared" ca="1" si="114"/>
        <v/>
      </c>
      <c r="K660" s="22" t="str">
        <f t="shared" ca="1" si="114"/>
        <v/>
      </c>
      <c r="L660" s="22" t="str">
        <f t="shared" ca="1" si="114"/>
        <v/>
      </c>
      <c r="M660" s="22" t="str">
        <f t="shared" ca="1" si="114"/>
        <v/>
      </c>
      <c r="N660" s="22" t="str">
        <f t="shared" ca="1" si="114"/>
        <v/>
      </c>
      <c r="O660" s="22" t="str">
        <f t="shared" ca="1" si="114"/>
        <v/>
      </c>
      <c r="P660" s="23"/>
      <c r="Q660" s="23"/>
      <c r="R660" s="23"/>
      <c r="S660" s="23"/>
      <c r="T660" s="23"/>
      <c r="U660" s="23"/>
      <c r="V660" s="23"/>
      <c r="W660" s="23"/>
      <c r="X660" s="23"/>
      <c r="Y660" s="23"/>
      <c r="Z660" s="23"/>
    </row>
    <row r="661" spans="1:26" x14ac:dyDescent="0.55000000000000004">
      <c r="A661" s="6" t="str">
        <f t="shared" ca="1" si="115"/>
        <v/>
      </c>
      <c r="B661" s="22" t="str">
        <f t="shared" ca="1" si="110"/>
        <v/>
      </c>
      <c r="C661" s="22" t="str">
        <f t="shared" ca="1" si="110"/>
        <v/>
      </c>
      <c r="D661" s="22" t="str">
        <f t="shared" ca="1" si="110"/>
        <v/>
      </c>
      <c r="E661" s="22" t="str">
        <f t="shared" ca="1" si="111"/>
        <v/>
      </c>
      <c r="F661" s="22" t="str">
        <f t="shared" ca="1" si="112"/>
        <v/>
      </c>
      <c r="G661" s="22" t="str">
        <f t="shared" ca="1" si="113"/>
        <v/>
      </c>
      <c r="H661" s="22" t="str">
        <f t="shared" ca="1" si="114"/>
        <v/>
      </c>
      <c r="I661" s="22" t="str">
        <f t="shared" ca="1" si="114"/>
        <v/>
      </c>
      <c r="J661" s="22" t="str">
        <f t="shared" ca="1" si="114"/>
        <v/>
      </c>
      <c r="K661" s="22" t="str">
        <f t="shared" ca="1" si="114"/>
        <v/>
      </c>
      <c r="L661" s="22" t="str">
        <f t="shared" ca="1" si="114"/>
        <v/>
      </c>
      <c r="M661" s="22" t="str">
        <f t="shared" ca="1" si="114"/>
        <v/>
      </c>
      <c r="N661" s="22" t="str">
        <f t="shared" ca="1" si="114"/>
        <v/>
      </c>
      <c r="O661" s="22" t="str">
        <f t="shared" ca="1" si="114"/>
        <v/>
      </c>
      <c r="P661" s="23"/>
      <c r="Q661" s="23"/>
      <c r="R661" s="23"/>
      <c r="S661" s="23"/>
      <c r="T661" s="23"/>
      <c r="U661" s="23"/>
      <c r="V661" s="23"/>
      <c r="W661" s="23"/>
      <c r="X661" s="23"/>
      <c r="Y661" s="23"/>
      <c r="Z661" s="23"/>
    </row>
    <row r="662" spans="1:26" x14ac:dyDescent="0.55000000000000004">
      <c r="A662" s="6" t="str">
        <f t="shared" ca="1" si="115"/>
        <v/>
      </c>
      <c r="B662" s="22" t="str">
        <f t="shared" ca="1" si="110"/>
        <v/>
      </c>
      <c r="C662" s="22" t="str">
        <f t="shared" ca="1" si="110"/>
        <v/>
      </c>
      <c r="D662" s="22" t="str">
        <f t="shared" ca="1" si="110"/>
        <v/>
      </c>
      <c r="E662" s="22" t="str">
        <f t="shared" ca="1" si="111"/>
        <v/>
      </c>
      <c r="F662" s="22" t="str">
        <f t="shared" ca="1" si="112"/>
        <v/>
      </c>
      <c r="G662" s="22" t="str">
        <f t="shared" ca="1" si="113"/>
        <v/>
      </c>
      <c r="H662" s="22" t="str">
        <f t="shared" ca="1" si="114"/>
        <v/>
      </c>
      <c r="I662" s="22" t="str">
        <f t="shared" ca="1" si="114"/>
        <v/>
      </c>
      <c r="J662" s="22" t="str">
        <f t="shared" ca="1" si="114"/>
        <v/>
      </c>
      <c r="K662" s="22" t="str">
        <f t="shared" ca="1" si="114"/>
        <v/>
      </c>
      <c r="L662" s="22" t="str">
        <f t="shared" ca="1" si="114"/>
        <v/>
      </c>
      <c r="M662" s="22" t="str">
        <f t="shared" ca="1" si="114"/>
        <v/>
      </c>
      <c r="N662" s="22" t="str">
        <f t="shared" ca="1" si="114"/>
        <v/>
      </c>
      <c r="O662" s="22" t="str">
        <f t="shared" ca="1" si="114"/>
        <v/>
      </c>
      <c r="P662" s="23"/>
      <c r="Q662" s="23"/>
      <c r="R662" s="23"/>
      <c r="S662" s="23"/>
      <c r="T662" s="23"/>
      <c r="U662" s="23"/>
      <c r="V662" s="23"/>
      <c r="W662" s="23"/>
      <c r="X662" s="23"/>
      <c r="Y662" s="23"/>
      <c r="Z662" s="23"/>
    </row>
    <row r="663" spans="1:26" x14ac:dyDescent="0.55000000000000004">
      <c r="A663" s="6" t="str">
        <f t="shared" ca="1" si="115"/>
        <v/>
      </c>
      <c r="B663" s="22" t="str">
        <f t="shared" ca="1" si="110"/>
        <v/>
      </c>
      <c r="C663" s="22" t="str">
        <f t="shared" ca="1" si="110"/>
        <v/>
      </c>
      <c r="D663" s="22" t="str">
        <f t="shared" ca="1" si="110"/>
        <v/>
      </c>
      <c r="E663" s="22" t="str">
        <f t="shared" ca="1" si="111"/>
        <v/>
      </c>
      <c r="F663" s="22" t="str">
        <f t="shared" ca="1" si="112"/>
        <v/>
      </c>
      <c r="G663" s="22" t="str">
        <f t="shared" ca="1" si="113"/>
        <v/>
      </c>
      <c r="H663" s="22" t="str">
        <f t="shared" ca="1" si="114"/>
        <v/>
      </c>
      <c r="I663" s="22" t="str">
        <f t="shared" ca="1" si="114"/>
        <v/>
      </c>
      <c r="J663" s="22" t="str">
        <f t="shared" ca="1" si="114"/>
        <v/>
      </c>
      <c r="K663" s="22" t="str">
        <f t="shared" ca="1" si="114"/>
        <v/>
      </c>
      <c r="L663" s="22" t="str">
        <f t="shared" ca="1" si="114"/>
        <v/>
      </c>
      <c r="M663" s="22" t="str">
        <f t="shared" ca="1" si="114"/>
        <v/>
      </c>
      <c r="N663" s="22" t="str">
        <f t="shared" ca="1" si="114"/>
        <v/>
      </c>
      <c r="O663" s="22" t="str">
        <f t="shared" ca="1" si="114"/>
        <v/>
      </c>
      <c r="P663" s="23"/>
      <c r="Q663" s="23"/>
      <c r="R663" s="23"/>
      <c r="S663" s="23"/>
      <c r="T663" s="23"/>
      <c r="U663" s="23"/>
      <c r="V663" s="23"/>
      <c r="W663" s="23"/>
      <c r="X663" s="23"/>
      <c r="Y663" s="23"/>
      <c r="Z663" s="23"/>
    </row>
    <row r="664" spans="1:26" x14ac:dyDescent="0.55000000000000004">
      <c r="A664" s="6" t="str">
        <f t="shared" ca="1" si="115"/>
        <v/>
      </c>
      <c r="B664" s="22" t="str">
        <f t="shared" ca="1" si="110"/>
        <v/>
      </c>
      <c r="C664" s="22" t="str">
        <f t="shared" ca="1" si="110"/>
        <v/>
      </c>
      <c r="D664" s="22" t="str">
        <f t="shared" ca="1" si="110"/>
        <v/>
      </c>
      <c r="E664" s="22" t="str">
        <f t="shared" ca="1" si="111"/>
        <v/>
      </c>
      <c r="F664" s="22" t="str">
        <f t="shared" ca="1" si="112"/>
        <v/>
      </c>
      <c r="G664" s="22" t="str">
        <f t="shared" ca="1" si="113"/>
        <v/>
      </c>
      <c r="H664" s="22" t="str">
        <f t="shared" ca="1" si="114"/>
        <v/>
      </c>
      <c r="I664" s="22" t="str">
        <f t="shared" ca="1" si="114"/>
        <v/>
      </c>
      <c r="J664" s="22" t="str">
        <f t="shared" ca="1" si="114"/>
        <v/>
      </c>
      <c r="K664" s="22" t="str">
        <f t="shared" ca="1" si="114"/>
        <v/>
      </c>
      <c r="L664" s="22" t="str">
        <f t="shared" ca="1" si="114"/>
        <v/>
      </c>
      <c r="M664" s="22" t="str">
        <f t="shared" ca="1" si="114"/>
        <v/>
      </c>
      <c r="N664" s="22" t="str">
        <f t="shared" ca="1" si="114"/>
        <v/>
      </c>
      <c r="O664" s="22" t="str">
        <f t="shared" ca="1" si="114"/>
        <v/>
      </c>
      <c r="P664" s="23"/>
      <c r="Q664" s="23"/>
      <c r="R664" s="23"/>
      <c r="S664" s="23"/>
      <c r="T664" s="23"/>
      <c r="U664" s="23"/>
      <c r="V664" s="23"/>
      <c r="W664" s="23"/>
      <c r="X664" s="23"/>
      <c r="Y664" s="23"/>
      <c r="Z664" s="23"/>
    </row>
    <row r="665" spans="1:26" x14ac:dyDescent="0.55000000000000004">
      <c r="A665" s="6" t="str">
        <f t="shared" ca="1" si="115"/>
        <v/>
      </c>
      <c r="B665" s="22" t="str">
        <f t="shared" ca="1" si="110"/>
        <v/>
      </c>
      <c r="C665" s="22" t="str">
        <f t="shared" ca="1" si="110"/>
        <v/>
      </c>
      <c r="D665" s="22" t="str">
        <f t="shared" ca="1" si="110"/>
        <v/>
      </c>
      <c r="E665" s="22" t="str">
        <f t="shared" ca="1" si="111"/>
        <v/>
      </c>
      <c r="F665" s="22" t="str">
        <f t="shared" ca="1" si="112"/>
        <v/>
      </c>
      <c r="G665" s="22" t="str">
        <f t="shared" ca="1" si="113"/>
        <v/>
      </c>
      <c r="H665" s="22" t="str">
        <f t="shared" ca="1" si="114"/>
        <v/>
      </c>
      <c r="I665" s="22" t="str">
        <f t="shared" ca="1" si="114"/>
        <v/>
      </c>
      <c r="J665" s="22" t="str">
        <f t="shared" ca="1" si="114"/>
        <v/>
      </c>
      <c r="K665" s="22" t="str">
        <f t="shared" ca="1" si="114"/>
        <v/>
      </c>
      <c r="L665" s="22" t="str">
        <f t="shared" ca="1" si="114"/>
        <v/>
      </c>
      <c r="M665" s="22" t="str">
        <f t="shared" ca="1" si="114"/>
        <v/>
      </c>
      <c r="N665" s="22" t="str">
        <f t="shared" ca="1" si="114"/>
        <v/>
      </c>
      <c r="O665" s="22" t="str">
        <f t="shared" ca="1" si="114"/>
        <v/>
      </c>
      <c r="P665" s="23"/>
      <c r="Q665" s="23"/>
      <c r="R665" s="23"/>
      <c r="S665" s="23"/>
      <c r="T665" s="23"/>
      <c r="U665" s="23"/>
      <c r="V665" s="23"/>
      <c r="W665" s="23"/>
      <c r="X665" s="23"/>
      <c r="Y665" s="23"/>
      <c r="Z665" s="23"/>
    </row>
    <row r="666" spans="1:26" x14ac:dyDescent="0.55000000000000004">
      <c r="A666" s="6" t="str">
        <f t="shared" ca="1" si="115"/>
        <v/>
      </c>
      <c r="B666" s="22" t="str">
        <f t="shared" ca="1" si="110"/>
        <v/>
      </c>
      <c r="C666" s="22" t="str">
        <f t="shared" ca="1" si="110"/>
        <v/>
      </c>
      <c r="D666" s="22" t="str">
        <f t="shared" ca="1" si="110"/>
        <v/>
      </c>
      <c r="E666" s="22" t="str">
        <f t="shared" ca="1" si="111"/>
        <v/>
      </c>
      <c r="F666" s="22" t="str">
        <f t="shared" ca="1" si="112"/>
        <v/>
      </c>
      <c r="G666" s="22" t="str">
        <f t="shared" ca="1" si="113"/>
        <v/>
      </c>
      <c r="H666" s="22" t="str">
        <f t="shared" ca="1" si="114"/>
        <v/>
      </c>
      <c r="I666" s="22" t="str">
        <f t="shared" ca="1" si="114"/>
        <v/>
      </c>
      <c r="J666" s="22" t="str">
        <f t="shared" ca="1" si="114"/>
        <v/>
      </c>
      <c r="K666" s="22" t="str">
        <f t="shared" ca="1" si="114"/>
        <v/>
      </c>
      <c r="L666" s="22" t="str">
        <f t="shared" ca="1" si="114"/>
        <v/>
      </c>
      <c r="M666" s="22" t="str">
        <f t="shared" ca="1" si="114"/>
        <v/>
      </c>
      <c r="N666" s="22" t="str">
        <f t="shared" ca="1" si="114"/>
        <v/>
      </c>
      <c r="O666" s="22" t="str">
        <f t="shared" ca="1" si="114"/>
        <v/>
      </c>
      <c r="P666" s="23"/>
      <c r="Q666" s="23"/>
      <c r="R666" s="23"/>
      <c r="S666" s="23"/>
      <c r="T666" s="23"/>
      <c r="U666" s="23"/>
      <c r="V666" s="23"/>
      <c r="W666" s="23"/>
      <c r="X666" s="23"/>
      <c r="Y666" s="23"/>
      <c r="Z666" s="23"/>
    </row>
    <row r="667" spans="1:26" x14ac:dyDescent="0.55000000000000004">
      <c r="A667" s="6" t="str">
        <f t="shared" ca="1" si="115"/>
        <v/>
      </c>
      <c r="B667" s="22" t="str">
        <f t="shared" ca="1" si="110"/>
        <v/>
      </c>
      <c r="C667" s="22" t="str">
        <f t="shared" ca="1" si="110"/>
        <v/>
      </c>
      <c r="D667" s="22" t="str">
        <f t="shared" ca="1" si="110"/>
        <v/>
      </c>
      <c r="E667" s="22" t="str">
        <f t="shared" ca="1" si="111"/>
        <v/>
      </c>
      <c r="F667" s="22" t="str">
        <f t="shared" ca="1" si="112"/>
        <v/>
      </c>
      <c r="G667" s="22" t="str">
        <f t="shared" ca="1" si="113"/>
        <v/>
      </c>
      <c r="H667" s="22" t="str">
        <f t="shared" ca="1" si="114"/>
        <v/>
      </c>
      <c r="I667" s="22" t="str">
        <f t="shared" ca="1" si="114"/>
        <v/>
      </c>
      <c r="J667" s="22" t="str">
        <f t="shared" ca="1" si="114"/>
        <v/>
      </c>
      <c r="K667" s="22" t="str">
        <f t="shared" ca="1" si="114"/>
        <v/>
      </c>
      <c r="L667" s="22" t="str">
        <f t="shared" ca="1" si="114"/>
        <v/>
      </c>
      <c r="M667" s="22" t="str">
        <f t="shared" ca="1" si="114"/>
        <v/>
      </c>
      <c r="N667" s="22" t="str">
        <f t="shared" ca="1" si="114"/>
        <v/>
      </c>
      <c r="O667" s="22" t="str">
        <f t="shared" ca="1" si="114"/>
        <v/>
      </c>
      <c r="P667" s="23"/>
      <c r="Q667" s="23"/>
      <c r="R667" s="23"/>
      <c r="S667" s="23"/>
      <c r="T667" s="23"/>
      <c r="U667" s="23"/>
      <c r="V667" s="23"/>
      <c r="W667" s="23"/>
      <c r="X667" s="23"/>
      <c r="Y667" s="23"/>
      <c r="Z667" s="23"/>
    </row>
    <row r="668" spans="1:26" x14ac:dyDescent="0.55000000000000004">
      <c r="A668" s="6" t="str">
        <f t="shared" ca="1" si="115"/>
        <v/>
      </c>
      <c r="B668" s="22" t="str">
        <f t="shared" ref="B668:D687" ca="1" si="116">IF($A668="","",IF(ISERROR(IF(ISERROR(INDEX(FredRatesData_AllData,MATCH($A668-(MAX(0,WEEKDAY($A668,2)-5)),FredRatesData_Dates,0),MATCH(B$6,FredRatesData_IDs,0),1)/B$5),INDEX(FredRatesData_AllData,MATCH($A668-(MAX(0,WEEKDAY($A668,2)-5))-3,FredRatesData_Dates,0),MATCH(B$6,FredRatesData_IDs,0),1)/B$5,INDEX(FredRatesData_AllData,MATCH($A668-(MAX(0,WEEKDAY($A668,2)-5)),FredRatesData_Dates,0),MATCH(B$6,FredRatesData_IDs,0),1)/B$5)),"",IF(ISERROR(INDEX(FredRatesData_AllData,MATCH($A668-(MAX(0,WEEKDAY($A668,2)-5)),FredRatesData_Dates,0),MATCH(B$6,FredRatesData_IDs,0),1)/B$5),INDEX(FredRatesData_AllData,MATCH($A668-(MAX(0,WEEKDAY($A668,2)-5))-3,FredRatesData_Dates,0),MATCH(B$6,FredRatesData_IDs,0),1)/B$5,INDEX(FredRatesData_AllData,MATCH($A668-(MAX(0,WEEKDAY($A668,2)-5)),FredRatesData_Dates,0),MATCH(B$6,FredRatesData_IDs,0),1)/B$5)))</f>
        <v/>
      </c>
      <c r="C668" s="22" t="str">
        <f t="shared" ca="1" si="116"/>
        <v/>
      </c>
      <c r="D668" s="22" t="str">
        <f t="shared" ca="1" si="116"/>
        <v/>
      </c>
      <c r="E668" s="22" t="str">
        <f t="shared" ca="1" si="111"/>
        <v/>
      </c>
      <c r="F668" s="22" t="str">
        <f t="shared" ca="1" si="112"/>
        <v/>
      </c>
      <c r="G668" s="22" t="str">
        <f t="shared" ca="1" si="113"/>
        <v/>
      </c>
      <c r="H668" s="22" t="str">
        <f t="shared" ref="H668:O687" ca="1" si="117">IF($A668="","",IF(ISERROR(IF(ISERROR(INDEX(FredRatesData_AllData,MATCH($A668-(MAX(0,WEEKDAY($A668,2)-5)),FredRatesData_Dates,0),MATCH(H$6,FredRatesData_IDs,0),1)/H$5),INDEX(FredRatesData_AllData,MATCH($A668-(MAX(0,WEEKDAY($A668,2)-5))-3,FredRatesData_Dates,0),MATCH(H$6,FredRatesData_IDs,0),1)/H$5,INDEX(FredRatesData_AllData,MATCH($A668-(MAX(0,WEEKDAY($A668,2)-5)),FredRatesData_Dates,0),MATCH(H$6,FredRatesData_IDs,0),1)/H$5)),"",IF(ISERROR(INDEX(FredRatesData_AllData,MATCH($A668-(MAX(0,WEEKDAY($A668,2)-5)),FredRatesData_Dates,0),MATCH(H$6,FredRatesData_IDs,0),1)/H$5),INDEX(FredRatesData_AllData,MATCH($A668-(MAX(0,WEEKDAY($A668,2)-5))-3,FredRatesData_Dates,0),MATCH(H$6,FredRatesData_IDs,0),1)/H$5,INDEX(FredRatesData_AllData,MATCH($A668-(MAX(0,WEEKDAY($A668,2)-5)),FredRatesData_Dates,0),MATCH(H$6,FredRatesData_IDs,0),1)/H$5)))</f>
        <v/>
      </c>
      <c r="I668" s="22" t="str">
        <f t="shared" ca="1" si="117"/>
        <v/>
      </c>
      <c r="J668" s="22" t="str">
        <f t="shared" ca="1" si="117"/>
        <v/>
      </c>
      <c r="K668" s="22" t="str">
        <f t="shared" ca="1" si="117"/>
        <v/>
      </c>
      <c r="L668" s="22" t="str">
        <f t="shared" ca="1" si="117"/>
        <v/>
      </c>
      <c r="M668" s="22" t="str">
        <f t="shared" ca="1" si="117"/>
        <v/>
      </c>
      <c r="N668" s="22" t="str">
        <f t="shared" ca="1" si="117"/>
        <v/>
      </c>
      <c r="O668" s="22" t="str">
        <f t="shared" ca="1" si="117"/>
        <v/>
      </c>
      <c r="P668" s="23"/>
      <c r="Q668" s="23"/>
      <c r="R668" s="23"/>
      <c r="S668" s="23"/>
      <c r="T668" s="23"/>
      <c r="U668" s="23"/>
      <c r="V668" s="23"/>
      <c r="W668" s="23"/>
      <c r="X668" s="23"/>
      <c r="Y668" s="23"/>
      <c r="Z668" s="23"/>
    </row>
    <row r="669" spans="1:26" x14ac:dyDescent="0.55000000000000004">
      <c r="A669" s="6" t="str">
        <f t="shared" ca="1" si="115"/>
        <v/>
      </c>
      <c r="B669" s="22" t="str">
        <f t="shared" ca="1" si="116"/>
        <v/>
      </c>
      <c r="C669" s="22" t="str">
        <f t="shared" ca="1" si="116"/>
        <v/>
      </c>
      <c r="D669" s="22" t="str">
        <f t="shared" ca="1" si="116"/>
        <v/>
      </c>
      <c r="E669" s="22" t="str">
        <f t="shared" ca="1" si="111"/>
        <v/>
      </c>
      <c r="F669" s="22" t="str">
        <f t="shared" ca="1" si="112"/>
        <v/>
      </c>
      <c r="G669" s="22" t="str">
        <f t="shared" ca="1" si="113"/>
        <v/>
      </c>
      <c r="H669" s="22" t="str">
        <f t="shared" ca="1" si="117"/>
        <v/>
      </c>
      <c r="I669" s="22" t="str">
        <f t="shared" ca="1" si="117"/>
        <v/>
      </c>
      <c r="J669" s="22" t="str">
        <f t="shared" ca="1" si="117"/>
        <v/>
      </c>
      <c r="K669" s="22" t="str">
        <f t="shared" ca="1" si="117"/>
        <v/>
      </c>
      <c r="L669" s="22" t="str">
        <f t="shared" ca="1" si="117"/>
        <v/>
      </c>
      <c r="M669" s="22" t="str">
        <f t="shared" ca="1" si="117"/>
        <v/>
      </c>
      <c r="N669" s="22" t="str">
        <f t="shared" ca="1" si="117"/>
        <v/>
      </c>
      <c r="O669" s="22" t="str">
        <f t="shared" ca="1" si="117"/>
        <v/>
      </c>
      <c r="P669" s="23"/>
      <c r="Q669" s="23"/>
      <c r="R669" s="23"/>
      <c r="S669" s="23"/>
      <c r="T669" s="23"/>
      <c r="U669" s="23"/>
      <c r="V669" s="23"/>
      <c r="W669" s="23"/>
      <c r="X669" s="23"/>
      <c r="Y669" s="23"/>
      <c r="Z669" s="23"/>
    </row>
    <row r="670" spans="1:26" x14ac:dyDescent="0.55000000000000004">
      <c r="A670" s="6" t="str">
        <f t="shared" ca="1" si="115"/>
        <v/>
      </c>
      <c r="B670" s="22" t="str">
        <f t="shared" ca="1" si="116"/>
        <v/>
      </c>
      <c r="C670" s="22" t="str">
        <f t="shared" ca="1" si="116"/>
        <v/>
      </c>
      <c r="D670" s="22" t="str">
        <f t="shared" ca="1" si="116"/>
        <v/>
      </c>
      <c r="E670" s="22" t="str">
        <f t="shared" ca="1" si="111"/>
        <v/>
      </c>
      <c r="F670" s="22" t="str">
        <f t="shared" ca="1" si="112"/>
        <v/>
      </c>
      <c r="G670" s="22" t="str">
        <f t="shared" ca="1" si="113"/>
        <v/>
      </c>
      <c r="H670" s="22" t="str">
        <f t="shared" ca="1" si="117"/>
        <v/>
      </c>
      <c r="I670" s="22" t="str">
        <f t="shared" ca="1" si="117"/>
        <v/>
      </c>
      <c r="J670" s="22" t="str">
        <f t="shared" ca="1" si="117"/>
        <v/>
      </c>
      <c r="K670" s="22" t="str">
        <f t="shared" ca="1" si="117"/>
        <v/>
      </c>
      <c r="L670" s="22" t="str">
        <f t="shared" ca="1" si="117"/>
        <v/>
      </c>
      <c r="M670" s="22" t="str">
        <f t="shared" ca="1" si="117"/>
        <v/>
      </c>
      <c r="N670" s="22" t="str">
        <f t="shared" ca="1" si="117"/>
        <v/>
      </c>
      <c r="O670" s="22" t="str">
        <f t="shared" ca="1" si="117"/>
        <v/>
      </c>
      <c r="P670" s="23"/>
      <c r="Q670" s="23"/>
      <c r="R670" s="23"/>
      <c r="S670" s="23"/>
      <c r="T670" s="23"/>
      <c r="U670" s="23"/>
      <c r="V670" s="23"/>
      <c r="W670" s="23"/>
      <c r="X670" s="23"/>
      <c r="Y670" s="23"/>
      <c r="Z670" s="23"/>
    </row>
    <row r="671" spans="1:26" x14ac:dyDescent="0.55000000000000004">
      <c r="A671" s="6" t="str">
        <f t="shared" ca="1" si="115"/>
        <v/>
      </c>
      <c r="B671" s="22" t="str">
        <f t="shared" ca="1" si="116"/>
        <v/>
      </c>
      <c r="C671" s="22" t="str">
        <f t="shared" ca="1" si="116"/>
        <v/>
      </c>
      <c r="D671" s="22" t="str">
        <f t="shared" ca="1" si="116"/>
        <v/>
      </c>
      <c r="E671" s="22" t="str">
        <f t="shared" ca="1" si="111"/>
        <v/>
      </c>
      <c r="F671" s="22" t="str">
        <f t="shared" ca="1" si="112"/>
        <v/>
      </c>
      <c r="G671" s="22" t="str">
        <f t="shared" ca="1" si="113"/>
        <v/>
      </c>
      <c r="H671" s="22" t="str">
        <f t="shared" ca="1" si="117"/>
        <v/>
      </c>
      <c r="I671" s="22" t="str">
        <f t="shared" ca="1" si="117"/>
        <v/>
      </c>
      <c r="J671" s="22" t="str">
        <f t="shared" ca="1" si="117"/>
        <v/>
      </c>
      <c r="K671" s="22" t="str">
        <f t="shared" ca="1" si="117"/>
        <v/>
      </c>
      <c r="L671" s="22" t="str">
        <f t="shared" ca="1" si="117"/>
        <v/>
      </c>
      <c r="M671" s="22" t="str">
        <f t="shared" ca="1" si="117"/>
        <v/>
      </c>
      <c r="N671" s="22" t="str">
        <f t="shared" ca="1" si="117"/>
        <v/>
      </c>
      <c r="O671" s="22" t="str">
        <f t="shared" ca="1" si="117"/>
        <v/>
      </c>
      <c r="P671" s="23"/>
      <c r="Q671" s="23"/>
      <c r="R671" s="23"/>
      <c r="S671" s="23"/>
      <c r="T671" s="23"/>
      <c r="U671" s="23"/>
      <c r="V671" s="23"/>
      <c r="W671" s="23"/>
      <c r="X671" s="23"/>
      <c r="Y671" s="23"/>
      <c r="Z671" s="23"/>
    </row>
    <row r="672" spans="1:26" x14ac:dyDescent="0.55000000000000004">
      <c r="A672" s="6" t="str">
        <f t="shared" ca="1" si="115"/>
        <v/>
      </c>
      <c r="B672" s="22" t="str">
        <f t="shared" ca="1" si="116"/>
        <v/>
      </c>
      <c r="C672" s="22" t="str">
        <f t="shared" ca="1" si="116"/>
        <v/>
      </c>
      <c r="D672" s="22" t="str">
        <f t="shared" ca="1" si="116"/>
        <v/>
      </c>
      <c r="E672" s="22" t="str">
        <f t="shared" ca="1" si="111"/>
        <v/>
      </c>
      <c r="F672" s="22" t="str">
        <f t="shared" ca="1" si="112"/>
        <v/>
      </c>
      <c r="G672" s="22" t="str">
        <f t="shared" ca="1" si="113"/>
        <v/>
      </c>
      <c r="H672" s="22" t="str">
        <f t="shared" ca="1" si="117"/>
        <v/>
      </c>
      <c r="I672" s="22" t="str">
        <f t="shared" ca="1" si="117"/>
        <v/>
      </c>
      <c r="J672" s="22" t="str">
        <f t="shared" ca="1" si="117"/>
        <v/>
      </c>
      <c r="K672" s="22" t="str">
        <f t="shared" ca="1" si="117"/>
        <v/>
      </c>
      <c r="L672" s="22" t="str">
        <f t="shared" ca="1" si="117"/>
        <v/>
      </c>
      <c r="M672" s="22" t="str">
        <f t="shared" ca="1" si="117"/>
        <v/>
      </c>
      <c r="N672" s="22" t="str">
        <f t="shared" ca="1" si="117"/>
        <v/>
      </c>
      <c r="O672" s="22" t="str">
        <f t="shared" ca="1" si="117"/>
        <v/>
      </c>
      <c r="P672" s="23"/>
      <c r="Q672" s="23"/>
      <c r="R672" s="23"/>
      <c r="S672" s="23"/>
      <c r="T672" s="23"/>
      <c r="U672" s="23"/>
      <c r="V672" s="23"/>
      <c r="W672" s="23"/>
      <c r="X672" s="23"/>
      <c r="Y672" s="23"/>
      <c r="Z672" s="23"/>
    </row>
    <row r="673" spans="1:26" x14ac:dyDescent="0.55000000000000004">
      <c r="A673" s="6" t="str">
        <f t="shared" ca="1" si="115"/>
        <v/>
      </c>
      <c r="B673" s="22" t="str">
        <f t="shared" ca="1" si="116"/>
        <v/>
      </c>
      <c r="C673" s="22" t="str">
        <f t="shared" ca="1" si="116"/>
        <v/>
      </c>
      <c r="D673" s="22" t="str">
        <f t="shared" ca="1" si="116"/>
        <v/>
      </c>
      <c r="E673" s="22" t="str">
        <f t="shared" ca="1" si="111"/>
        <v/>
      </c>
      <c r="F673" s="22" t="str">
        <f t="shared" ca="1" si="112"/>
        <v/>
      </c>
      <c r="G673" s="22" t="str">
        <f t="shared" ca="1" si="113"/>
        <v/>
      </c>
      <c r="H673" s="22" t="str">
        <f t="shared" ca="1" si="117"/>
        <v/>
      </c>
      <c r="I673" s="22" t="str">
        <f t="shared" ca="1" si="117"/>
        <v/>
      </c>
      <c r="J673" s="22" t="str">
        <f t="shared" ca="1" si="117"/>
        <v/>
      </c>
      <c r="K673" s="22" t="str">
        <f t="shared" ca="1" si="117"/>
        <v/>
      </c>
      <c r="L673" s="22" t="str">
        <f t="shared" ca="1" si="117"/>
        <v/>
      </c>
      <c r="M673" s="22" t="str">
        <f t="shared" ca="1" si="117"/>
        <v/>
      </c>
      <c r="N673" s="22" t="str">
        <f t="shared" ca="1" si="117"/>
        <v/>
      </c>
      <c r="O673" s="22" t="str">
        <f t="shared" ca="1" si="117"/>
        <v/>
      </c>
      <c r="P673" s="23"/>
      <c r="Q673" s="23"/>
      <c r="R673" s="23"/>
      <c r="S673" s="23"/>
      <c r="T673" s="23"/>
      <c r="U673" s="23"/>
      <c r="V673" s="23"/>
      <c r="W673" s="23"/>
      <c r="X673" s="23"/>
      <c r="Y673" s="23"/>
      <c r="Z673" s="23"/>
    </row>
    <row r="674" spans="1:26" x14ac:dyDescent="0.55000000000000004">
      <c r="A674" s="6" t="str">
        <f t="shared" ca="1" si="115"/>
        <v/>
      </c>
      <c r="B674" s="22" t="str">
        <f t="shared" ca="1" si="116"/>
        <v/>
      </c>
      <c r="C674" s="22" t="str">
        <f t="shared" ca="1" si="116"/>
        <v/>
      </c>
      <c r="D674" s="22" t="str">
        <f t="shared" ca="1" si="116"/>
        <v/>
      </c>
      <c r="E674" s="22" t="str">
        <f t="shared" ca="1" si="111"/>
        <v/>
      </c>
      <c r="F674" s="22" t="str">
        <f t="shared" ca="1" si="112"/>
        <v/>
      </c>
      <c r="G674" s="22" t="str">
        <f t="shared" ca="1" si="113"/>
        <v/>
      </c>
      <c r="H674" s="22" t="str">
        <f t="shared" ca="1" si="117"/>
        <v/>
      </c>
      <c r="I674" s="22" t="str">
        <f t="shared" ca="1" si="117"/>
        <v/>
      </c>
      <c r="J674" s="22" t="str">
        <f t="shared" ca="1" si="117"/>
        <v/>
      </c>
      <c r="K674" s="22" t="str">
        <f t="shared" ca="1" si="117"/>
        <v/>
      </c>
      <c r="L674" s="22" t="str">
        <f t="shared" ca="1" si="117"/>
        <v/>
      </c>
      <c r="M674" s="22" t="str">
        <f t="shared" ca="1" si="117"/>
        <v/>
      </c>
      <c r="N674" s="22" t="str">
        <f t="shared" ca="1" si="117"/>
        <v/>
      </c>
      <c r="O674" s="22" t="str">
        <f t="shared" ca="1" si="117"/>
        <v/>
      </c>
      <c r="P674" s="23"/>
      <c r="Q674" s="23"/>
      <c r="R674" s="23"/>
      <c r="S674" s="23"/>
      <c r="T674" s="23"/>
      <c r="U674" s="23"/>
      <c r="V674" s="23"/>
      <c r="W674" s="23"/>
      <c r="X674" s="23"/>
      <c r="Y674" s="23"/>
      <c r="Z674" s="23"/>
    </row>
    <row r="675" spans="1:26" x14ac:dyDescent="0.55000000000000004">
      <c r="A675" s="6" t="str">
        <f t="shared" ca="1" si="115"/>
        <v/>
      </c>
      <c r="B675" s="22" t="str">
        <f t="shared" ca="1" si="116"/>
        <v/>
      </c>
      <c r="C675" s="22" t="str">
        <f t="shared" ca="1" si="116"/>
        <v/>
      </c>
      <c r="D675" s="22" t="str">
        <f t="shared" ca="1" si="116"/>
        <v/>
      </c>
      <c r="E675" s="22" t="str">
        <f t="shared" ca="1" si="111"/>
        <v/>
      </c>
      <c r="F675" s="22" t="str">
        <f t="shared" ca="1" si="112"/>
        <v/>
      </c>
      <c r="G675" s="22" t="str">
        <f t="shared" ca="1" si="113"/>
        <v/>
      </c>
      <c r="H675" s="22" t="str">
        <f t="shared" ca="1" si="117"/>
        <v/>
      </c>
      <c r="I675" s="22" t="str">
        <f t="shared" ca="1" si="117"/>
        <v/>
      </c>
      <c r="J675" s="22" t="str">
        <f t="shared" ca="1" si="117"/>
        <v/>
      </c>
      <c r="K675" s="22" t="str">
        <f t="shared" ca="1" si="117"/>
        <v/>
      </c>
      <c r="L675" s="22" t="str">
        <f t="shared" ca="1" si="117"/>
        <v/>
      </c>
      <c r="M675" s="22" t="str">
        <f t="shared" ca="1" si="117"/>
        <v/>
      </c>
      <c r="N675" s="22" t="str">
        <f t="shared" ca="1" si="117"/>
        <v/>
      </c>
      <c r="O675" s="22" t="str">
        <f t="shared" ca="1" si="117"/>
        <v/>
      </c>
      <c r="P675" s="23"/>
      <c r="Q675" s="23"/>
      <c r="R675" s="23"/>
      <c r="S675" s="23"/>
      <c r="T675" s="23"/>
      <c r="U675" s="23"/>
      <c r="V675" s="23"/>
      <c r="W675" s="23"/>
      <c r="X675" s="23"/>
      <c r="Y675" s="23"/>
      <c r="Z675" s="23"/>
    </row>
    <row r="676" spans="1:26" x14ac:dyDescent="0.55000000000000004">
      <c r="A676" s="6" t="str">
        <f t="shared" ca="1" si="115"/>
        <v/>
      </c>
      <c r="B676" s="22" t="str">
        <f t="shared" ca="1" si="116"/>
        <v/>
      </c>
      <c r="C676" s="22" t="str">
        <f t="shared" ca="1" si="116"/>
        <v/>
      </c>
      <c r="D676" s="22" t="str">
        <f t="shared" ca="1" si="116"/>
        <v/>
      </c>
      <c r="E676" s="22" t="str">
        <f t="shared" ca="1" si="111"/>
        <v/>
      </c>
      <c r="F676" s="22" t="str">
        <f t="shared" ca="1" si="112"/>
        <v/>
      </c>
      <c r="G676" s="22" t="str">
        <f t="shared" ca="1" si="113"/>
        <v/>
      </c>
      <c r="H676" s="22" t="str">
        <f t="shared" ca="1" si="117"/>
        <v/>
      </c>
      <c r="I676" s="22" t="str">
        <f t="shared" ca="1" si="117"/>
        <v/>
      </c>
      <c r="J676" s="22" t="str">
        <f t="shared" ca="1" si="117"/>
        <v/>
      </c>
      <c r="K676" s="22" t="str">
        <f t="shared" ca="1" si="117"/>
        <v/>
      </c>
      <c r="L676" s="22" t="str">
        <f t="shared" ca="1" si="117"/>
        <v/>
      </c>
      <c r="M676" s="22" t="str">
        <f t="shared" ca="1" si="117"/>
        <v/>
      </c>
      <c r="N676" s="22" t="str">
        <f t="shared" ca="1" si="117"/>
        <v/>
      </c>
      <c r="O676" s="22" t="str">
        <f t="shared" ca="1" si="117"/>
        <v/>
      </c>
      <c r="P676" s="23"/>
      <c r="Q676" s="23"/>
      <c r="R676" s="23"/>
      <c r="S676" s="23"/>
      <c r="T676" s="23"/>
      <c r="U676" s="23"/>
      <c r="V676" s="23"/>
      <c r="W676" s="23"/>
      <c r="X676" s="23"/>
      <c r="Y676" s="23"/>
      <c r="Z676" s="23"/>
    </row>
    <row r="677" spans="1:26" x14ac:dyDescent="0.55000000000000004">
      <c r="A677" s="6" t="str">
        <f t="shared" ca="1" si="115"/>
        <v/>
      </c>
      <c r="B677" s="22" t="str">
        <f t="shared" ca="1" si="116"/>
        <v/>
      </c>
      <c r="C677" s="22" t="str">
        <f t="shared" ca="1" si="116"/>
        <v/>
      </c>
      <c r="D677" s="22" t="str">
        <f t="shared" ca="1" si="116"/>
        <v/>
      </c>
      <c r="E677" s="22" t="str">
        <f t="shared" ca="1" si="111"/>
        <v/>
      </c>
      <c r="F677" s="22" t="str">
        <f t="shared" ca="1" si="112"/>
        <v/>
      </c>
      <c r="G677" s="22" t="str">
        <f t="shared" ca="1" si="113"/>
        <v/>
      </c>
      <c r="H677" s="22" t="str">
        <f t="shared" ca="1" si="117"/>
        <v/>
      </c>
      <c r="I677" s="22" t="str">
        <f t="shared" ca="1" si="117"/>
        <v/>
      </c>
      <c r="J677" s="22" t="str">
        <f t="shared" ca="1" si="117"/>
        <v/>
      </c>
      <c r="K677" s="22" t="str">
        <f t="shared" ca="1" si="117"/>
        <v/>
      </c>
      <c r="L677" s="22" t="str">
        <f t="shared" ca="1" si="117"/>
        <v/>
      </c>
      <c r="M677" s="22" t="str">
        <f t="shared" ca="1" si="117"/>
        <v/>
      </c>
      <c r="N677" s="22" t="str">
        <f t="shared" ca="1" si="117"/>
        <v/>
      </c>
      <c r="O677" s="22" t="str">
        <f t="shared" ca="1" si="117"/>
        <v/>
      </c>
      <c r="P677" s="23"/>
      <c r="Q677" s="23"/>
      <c r="R677" s="23"/>
      <c r="S677" s="23"/>
      <c r="T677" s="23"/>
      <c r="U677" s="23"/>
      <c r="V677" s="23"/>
      <c r="W677" s="23"/>
      <c r="X677" s="23"/>
      <c r="Y677" s="23"/>
      <c r="Z677" s="23"/>
    </row>
    <row r="678" spans="1:26" x14ac:dyDescent="0.55000000000000004">
      <c r="A678" s="6" t="str">
        <f t="shared" ca="1" si="115"/>
        <v/>
      </c>
      <c r="B678" s="22" t="str">
        <f t="shared" ca="1" si="116"/>
        <v/>
      </c>
      <c r="C678" s="22" t="str">
        <f t="shared" ca="1" si="116"/>
        <v/>
      </c>
      <c r="D678" s="22" t="str">
        <f t="shared" ca="1" si="116"/>
        <v/>
      </c>
      <c r="E678" s="22" t="str">
        <f t="shared" ca="1" si="111"/>
        <v/>
      </c>
      <c r="F678" s="22" t="str">
        <f t="shared" ca="1" si="112"/>
        <v/>
      </c>
      <c r="G678" s="22" t="str">
        <f t="shared" ca="1" si="113"/>
        <v/>
      </c>
      <c r="H678" s="22" t="str">
        <f t="shared" ca="1" si="117"/>
        <v/>
      </c>
      <c r="I678" s="22" t="str">
        <f t="shared" ca="1" si="117"/>
        <v/>
      </c>
      <c r="J678" s="22" t="str">
        <f t="shared" ca="1" si="117"/>
        <v/>
      </c>
      <c r="K678" s="22" t="str">
        <f t="shared" ca="1" si="117"/>
        <v/>
      </c>
      <c r="L678" s="22" t="str">
        <f t="shared" ca="1" si="117"/>
        <v/>
      </c>
      <c r="M678" s="22" t="str">
        <f t="shared" ca="1" si="117"/>
        <v/>
      </c>
      <c r="N678" s="22" t="str">
        <f t="shared" ca="1" si="117"/>
        <v/>
      </c>
      <c r="O678" s="22" t="str">
        <f t="shared" ca="1" si="117"/>
        <v/>
      </c>
      <c r="P678" s="23"/>
      <c r="Q678" s="23"/>
      <c r="R678" s="23"/>
      <c r="S678" s="23"/>
      <c r="T678" s="23"/>
      <c r="U678" s="23"/>
      <c r="V678" s="23"/>
      <c r="W678" s="23"/>
      <c r="X678" s="23"/>
      <c r="Y678" s="23"/>
      <c r="Z678" s="23"/>
    </row>
    <row r="679" spans="1:26" x14ac:dyDescent="0.55000000000000004">
      <c r="A679" s="6" t="str">
        <f t="shared" ca="1" si="115"/>
        <v/>
      </c>
      <c r="B679" s="22" t="str">
        <f t="shared" ca="1" si="116"/>
        <v/>
      </c>
      <c r="C679" s="22" t="str">
        <f t="shared" ca="1" si="116"/>
        <v/>
      </c>
      <c r="D679" s="22" t="str">
        <f t="shared" ca="1" si="116"/>
        <v/>
      </c>
      <c r="E679" s="22" t="str">
        <f t="shared" ca="1" si="111"/>
        <v/>
      </c>
      <c r="F679" s="22" t="str">
        <f t="shared" ca="1" si="112"/>
        <v/>
      </c>
      <c r="G679" s="22" t="str">
        <f t="shared" ca="1" si="113"/>
        <v/>
      </c>
      <c r="H679" s="22" t="str">
        <f t="shared" ca="1" si="117"/>
        <v/>
      </c>
      <c r="I679" s="22" t="str">
        <f t="shared" ca="1" si="117"/>
        <v/>
      </c>
      <c r="J679" s="22" t="str">
        <f t="shared" ca="1" si="117"/>
        <v/>
      </c>
      <c r="K679" s="22" t="str">
        <f t="shared" ca="1" si="117"/>
        <v/>
      </c>
      <c r="L679" s="22" t="str">
        <f t="shared" ca="1" si="117"/>
        <v/>
      </c>
      <c r="M679" s="22" t="str">
        <f t="shared" ca="1" si="117"/>
        <v/>
      </c>
      <c r="N679" s="22" t="str">
        <f t="shared" ca="1" si="117"/>
        <v/>
      </c>
      <c r="O679" s="22" t="str">
        <f t="shared" ca="1" si="117"/>
        <v/>
      </c>
      <c r="P679" s="23"/>
      <c r="Q679" s="23"/>
      <c r="R679" s="23"/>
      <c r="S679" s="23"/>
      <c r="T679" s="23"/>
      <c r="U679" s="23"/>
      <c r="V679" s="23"/>
      <c r="W679" s="23"/>
      <c r="X679" s="23"/>
      <c r="Y679" s="23"/>
      <c r="Z679" s="23"/>
    </row>
    <row r="680" spans="1:26" x14ac:dyDescent="0.55000000000000004">
      <c r="A680" s="6" t="str">
        <f t="shared" ca="1" si="115"/>
        <v/>
      </c>
      <c r="B680" s="22" t="str">
        <f t="shared" ca="1" si="116"/>
        <v/>
      </c>
      <c r="C680" s="22" t="str">
        <f t="shared" ca="1" si="116"/>
        <v/>
      </c>
      <c r="D680" s="22" t="str">
        <f t="shared" ca="1" si="116"/>
        <v/>
      </c>
      <c r="E680" s="22" t="str">
        <f t="shared" ca="1" si="111"/>
        <v/>
      </c>
      <c r="F680" s="22" t="str">
        <f t="shared" ca="1" si="112"/>
        <v/>
      </c>
      <c r="G680" s="22" t="str">
        <f t="shared" ca="1" si="113"/>
        <v/>
      </c>
      <c r="H680" s="22" t="str">
        <f t="shared" ca="1" si="117"/>
        <v/>
      </c>
      <c r="I680" s="22" t="str">
        <f t="shared" ca="1" si="117"/>
        <v/>
      </c>
      <c r="J680" s="22" t="str">
        <f t="shared" ca="1" si="117"/>
        <v/>
      </c>
      <c r="K680" s="22" t="str">
        <f t="shared" ca="1" si="117"/>
        <v/>
      </c>
      <c r="L680" s="22" t="str">
        <f t="shared" ca="1" si="117"/>
        <v/>
      </c>
      <c r="M680" s="22" t="str">
        <f t="shared" ca="1" si="117"/>
        <v/>
      </c>
      <c r="N680" s="22" t="str">
        <f t="shared" ca="1" si="117"/>
        <v/>
      </c>
      <c r="O680" s="22" t="str">
        <f t="shared" ca="1" si="117"/>
        <v/>
      </c>
      <c r="P680" s="23"/>
      <c r="Q680" s="23"/>
      <c r="R680" s="23"/>
      <c r="S680" s="23"/>
      <c r="T680" s="23"/>
      <c r="U680" s="23"/>
      <c r="V680" s="23"/>
      <c r="W680" s="23"/>
      <c r="X680" s="23"/>
      <c r="Y680" s="23"/>
      <c r="Z680" s="23"/>
    </row>
    <row r="681" spans="1:26" x14ac:dyDescent="0.55000000000000004">
      <c r="A681" s="6" t="str">
        <f t="shared" ca="1" si="115"/>
        <v/>
      </c>
      <c r="B681" s="22" t="str">
        <f t="shared" ca="1" si="116"/>
        <v/>
      </c>
      <c r="C681" s="22" t="str">
        <f t="shared" ca="1" si="116"/>
        <v/>
      </c>
      <c r="D681" s="22" t="str">
        <f t="shared" ca="1" si="116"/>
        <v/>
      </c>
      <c r="E681" s="22" t="str">
        <f t="shared" ca="1" si="111"/>
        <v/>
      </c>
      <c r="F681" s="22" t="str">
        <f t="shared" ca="1" si="112"/>
        <v/>
      </c>
      <c r="G681" s="22" t="str">
        <f t="shared" ca="1" si="113"/>
        <v/>
      </c>
      <c r="H681" s="22" t="str">
        <f t="shared" ca="1" si="117"/>
        <v/>
      </c>
      <c r="I681" s="22" t="str">
        <f t="shared" ca="1" si="117"/>
        <v/>
      </c>
      <c r="J681" s="22" t="str">
        <f t="shared" ca="1" si="117"/>
        <v/>
      </c>
      <c r="K681" s="22" t="str">
        <f t="shared" ca="1" si="117"/>
        <v/>
      </c>
      <c r="L681" s="22" t="str">
        <f t="shared" ca="1" si="117"/>
        <v/>
      </c>
      <c r="M681" s="22" t="str">
        <f t="shared" ca="1" si="117"/>
        <v/>
      </c>
      <c r="N681" s="22" t="str">
        <f t="shared" ca="1" si="117"/>
        <v/>
      </c>
      <c r="O681" s="22" t="str">
        <f t="shared" ca="1" si="117"/>
        <v/>
      </c>
      <c r="P681" s="23"/>
      <c r="Q681" s="23"/>
      <c r="R681" s="23"/>
      <c r="S681" s="23"/>
      <c r="T681" s="23"/>
      <c r="U681" s="23"/>
      <c r="V681" s="23"/>
      <c r="W681" s="23"/>
      <c r="X681" s="23"/>
      <c r="Y681" s="23"/>
      <c r="Z681" s="23"/>
    </row>
    <row r="682" spans="1:26" x14ac:dyDescent="0.55000000000000004">
      <c r="A682" s="6" t="str">
        <f t="shared" ca="1" si="115"/>
        <v/>
      </c>
      <c r="B682" s="22" t="str">
        <f t="shared" ca="1" si="116"/>
        <v/>
      </c>
      <c r="C682" s="22" t="str">
        <f t="shared" ca="1" si="116"/>
        <v/>
      </c>
      <c r="D682" s="22" t="str">
        <f t="shared" ca="1" si="116"/>
        <v/>
      </c>
      <c r="E682" s="22" t="str">
        <f t="shared" ca="1" si="111"/>
        <v/>
      </c>
      <c r="F682" s="22" t="str">
        <f t="shared" ca="1" si="112"/>
        <v/>
      </c>
      <c r="G682" s="22" t="str">
        <f t="shared" ca="1" si="113"/>
        <v/>
      </c>
      <c r="H682" s="22" t="str">
        <f t="shared" ca="1" si="117"/>
        <v/>
      </c>
      <c r="I682" s="22" t="str">
        <f t="shared" ca="1" si="117"/>
        <v/>
      </c>
      <c r="J682" s="22" t="str">
        <f t="shared" ca="1" si="117"/>
        <v/>
      </c>
      <c r="K682" s="22" t="str">
        <f t="shared" ca="1" si="117"/>
        <v/>
      </c>
      <c r="L682" s="22" t="str">
        <f t="shared" ca="1" si="117"/>
        <v/>
      </c>
      <c r="M682" s="22" t="str">
        <f t="shared" ca="1" si="117"/>
        <v/>
      </c>
      <c r="N682" s="22" t="str">
        <f t="shared" ca="1" si="117"/>
        <v/>
      </c>
      <c r="O682" s="22" t="str">
        <f t="shared" ca="1" si="117"/>
        <v/>
      </c>
      <c r="P682" s="23"/>
      <c r="Q682" s="23"/>
      <c r="R682" s="23"/>
      <c r="S682" s="23"/>
      <c r="T682" s="23"/>
      <c r="U682" s="23"/>
      <c r="V682" s="23"/>
      <c r="W682" s="23"/>
      <c r="X682" s="23"/>
      <c r="Y682" s="23"/>
      <c r="Z682" s="23"/>
    </row>
    <row r="683" spans="1:26" x14ac:dyDescent="0.55000000000000004">
      <c r="A683" s="6" t="str">
        <f t="shared" ca="1" si="115"/>
        <v/>
      </c>
      <c r="B683" s="22" t="str">
        <f t="shared" ca="1" si="116"/>
        <v/>
      </c>
      <c r="C683" s="22" t="str">
        <f t="shared" ca="1" si="116"/>
        <v/>
      </c>
      <c r="D683" s="22" t="str">
        <f t="shared" ca="1" si="116"/>
        <v/>
      </c>
      <c r="E683" s="22" t="str">
        <f t="shared" ca="1" si="111"/>
        <v/>
      </c>
      <c r="F683" s="22" t="str">
        <f t="shared" ca="1" si="112"/>
        <v/>
      </c>
      <c r="G683" s="22" t="str">
        <f t="shared" ca="1" si="113"/>
        <v/>
      </c>
      <c r="H683" s="22" t="str">
        <f t="shared" ca="1" si="117"/>
        <v/>
      </c>
      <c r="I683" s="22" t="str">
        <f t="shared" ca="1" si="117"/>
        <v/>
      </c>
      <c r="J683" s="22" t="str">
        <f t="shared" ca="1" si="117"/>
        <v/>
      </c>
      <c r="K683" s="22" t="str">
        <f t="shared" ca="1" si="117"/>
        <v/>
      </c>
      <c r="L683" s="22" t="str">
        <f t="shared" ca="1" si="117"/>
        <v/>
      </c>
      <c r="M683" s="22" t="str">
        <f t="shared" ca="1" si="117"/>
        <v/>
      </c>
      <c r="N683" s="22" t="str">
        <f t="shared" ca="1" si="117"/>
        <v/>
      </c>
      <c r="O683" s="22" t="str">
        <f t="shared" ca="1" si="117"/>
        <v/>
      </c>
      <c r="P683" s="23"/>
      <c r="Q683" s="23"/>
      <c r="R683" s="23"/>
      <c r="S683" s="23"/>
      <c r="T683" s="23"/>
      <c r="U683" s="23"/>
      <c r="V683" s="23"/>
      <c r="W683" s="23"/>
      <c r="X683" s="23"/>
      <c r="Y683" s="23"/>
      <c r="Z683" s="23"/>
    </row>
    <row r="684" spans="1:26" x14ac:dyDescent="0.55000000000000004">
      <c r="A684" s="6" t="str">
        <f t="shared" ca="1" si="115"/>
        <v/>
      </c>
      <c r="B684" s="22" t="str">
        <f t="shared" ca="1" si="116"/>
        <v/>
      </c>
      <c r="C684" s="22" t="str">
        <f t="shared" ca="1" si="116"/>
        <v/>
      </c>
      <c r="D684" s="22" t="str">
        <f t="shared" ca="1" si="116"/>
        <v/>
      </c>
      <c r="E684" s="22" t="str">
        <f t="shared" ca="1" si="111"/>
        <v/>
      </c>
      <c r="F684" s="22" t="str">
        <f t="shared" ca="1" si="112"/>
        <v/>
      </c>
      <c r="G684" s="22" t="str">
        <f t="shared" ca="1" si="113"/>
        <v/>
      </c>
      <c r="H684" s="22" t="str">
        <f t="shared" ca="1" si="117"/>
        <v/>
      </c>
      <c r="I684" s="22" t="str">
        <f t="shared" ca="1" si="117"/>
        <v/>
      </c>
      <c r="J684" s="22" t="str">
        <f t="shared" ca="1" si="117"/>
        <v/>
      </c>
      <c r="K684" s="22" t="str">
        <f t="shared" ca="1" si="117"/>
        <v/>
      </c>
      <c r="L684" s="22" t="str">
        <f t="shared" ca="1" si="117"/>
        <v/>
      </c>
      <c r="M684" s="22" t="str">
        <f t="shared" ca="1" si="117"/>
        <v/>
      </c>
      <c r="N684" s="22" t="str">
        <f t="shared" ca="1" si="117"/>
        <v/>
      </c>
      <c r="O684" s="22" t="str">
        <f t="shared" ca="1" si="117"/>
        <v/>
      </c>
      <c r="P684" s="23"/>
      <c r="Q684" s="23"/>
      <c r="R684" s="23"/>
      <c r="S684" s="23"/>
      <c r="T684" s="23"/>
      <c r="U684" s="23"/>
      <c r="V684" s="23"/>
      <c r="W684" s="23"/>
      <c r="X684" s="23"/>
      <c r="Y684" s="23"/>
      <c r="Z684" s="23"/>
    </row>
    <row r="685" spans="1:26" x14ac:dyDescent="0.55000000000000004">
      <c r="A685" s="6" t="str">
        <f t="shared" ca="1" si="115"/>
        <v/>
      </c>
      <c r="B685" s="22" t="str">
        <f t="shared" ca="1" si="116"/>
        <v/>
      </c>
      <c r="C685" s="22" t="str">
        <f t="shared" ca="1" si="116"/>
        <v/>
      </c>
      <c r="D685" s="22" t="str">
        <f t="shared" ca="1" si="116"/>
        <v/>
      </c>
      <c r="E685" s="22" t="str">
        <f t="shared" ca="1" si="111"/>
        <v/>
      </c>
      <c r="F685" s="22" t="str">
        <f t="shared" ca="1" si="112"/>
        <v/>
      </c>
      <c r="G685" s="22" t="str">
        <f t="shared" ca="1" si="113"/>
        <v/>
      </c>
      <c r="H685" s="22" t="str">
        <f t="shared" ca="1" si="117"/>
        <v/>
      </c>
      <c r="I685" s="22" t="str">
        <f t="shared" ca="1" si="117"/>
        <v/>
      </c>
      <c r="J685" s="22" t="str">
        <f t="shared" ca="1" si="117"/>
        <v/>
      </c>
      <c r="K685" s="22" t="str">
        <f t="shared" ca="1" si="117"/>
        <v/>
      </c>
      <c r="L685" s="22" t="str">
        <f t="shared" ca="1" si="117"/>
        <v/>
      </c>
      <c r="M685" s="22" t="str">
        <f t="shared" ca="1" si="117"/>
        <v/>
      </c>
      <c r="N685" s="22" t="str">
        <f t="shared" ca="1" si="117"/>
        <v/>
      </c>
      <c r="O685" s="22" t="str">
        <f t="shared" ca="1" si="117"/>
        <v/>
      </c>
      <c r="P685" s="23"/>
      <c r="Q685" s="23"/>
      <c r="R685" s="23"/>
      <c r="S685" s="23"/>
      <c r="T685" s="23"/>
      <c r="U685" s="23"/>
      <c r="V685" s="23"/>
      <c r="W685" s="23"/>
      <c r="X685" s="23"/>
      <c r="Y685" s="23"/>
      <c r="Z685" s="23"/>
    </row>
    <row r="686" spans="1:26" x14ac:dyDescent="0.55000000000000004">
      <c r="A686" s="6" t="str">
        <f t="shared" ca="1" si="115"/>
        <v/>
      </c>
      <c r="B686" s="22" t="str">
        <f t="shared" ca="1" si="116"/>
        <v/>
      </c>
      <c r="C686" s="22" t="str">
        <f t="shared" ca="1" si="116"/>
        <v/>
      </c>
      <c r="D686" s="22" t="str">
        <f t="shared" ca="1" si="116"/>
        <v/>
      </c>
      <c r="E686" s="22" t="str">
        <f t="shared" ca="1" si="111"/>
        <v/>
      </c>
      <c r="F686" s="22" t="str">
        <f t="shared" ca="1" si="112"/>
        <v/>
      </c>
      <c r="G686" s="22" t="str">
        <f t="shared" ca="1" si="113"/>
        <v/>
      </c>
      <c r="H686" s="22" t="str">
        <f t="shared" ca="1" si="117"/>
        <v/>
      </c>
      <c r="I686" s="22" t="str">
        <f t="shared" ca="1" si="117"/>
        <v/>
      </c>
      <c r="J686" s="22" t="str">
        <f t="shared" ca="1" si="117"/>
        <v/>
      </c>
      <c r="K686" s="22" t="str">
        <f t="shared" ca="1" si="117"/>
        <v/>
      </c>
      <c r="L686" s="22" t="str">
        <f t="shared" ca="1" si="117"/>
        <v/>
      </c>
      <c r="M686" s="22" t="str">
        <f t="shared" ca="1" si="117"/>
        <v/>
      </c>
      <c r="N686" s="22" t="str">
        <f t="shared" ca="1" si="117"/>
        <v/>
      </c>
      <c r="O686" s="22" t="str">
        <f t="shared" ca="1" si="117"/>
        <v/>
      </c>
      <c r="P686" s="23"/>
      <c r="Q686" s="23"/>
      <c r="R686" s="23"/>
      <c r="S686" s="23"/>
      <c r="T686" s="23"/>
      <c r="U686" s="23"/>
      <c r="V686" s="23"/>
      <c r="W686" s="23"/>
      <c r="X686" s="23"/>
      <c r="Y686" s="23"/>
      <c r="Z686" s="23"/>
    </row>
    <row r="687" spans="1:26" x14ac:dyDescent="0.55000000000000004">
      <c r="A687" s="6" t="str">
        <f t="shared" ca="1" si="115"/>
        <v/>
      </c>
      <c r="B687" s="22" t="str">
        <f t="shared" ca="1" si="116"/>
        <v/>
      </c>
      <c r="C687" s="22" t="str">
        <f t="shared" ca="1" si="116"/>
        <v/>
      </c>
      <c r="D687" s="22" t="str">
        <f t="shared" ca="1" si="116"/>
        <v/>
      </c>
      <c r="E687" s="22" t="str">
        <f t="shared" ca="1" si="111"/>
        <v/>
      </c>
      <c r="F687" s="22" t="str">
        <f t="shared" ca="1" si="112"/>
        <v/>
      </c>
      <c r="G687" s="22" t="str">
        <f t="shared" ca="1" si="113"/>
        <v/>
      </c>
      <c r="H687" s="22" t="str">
        <f t="shared" ca="1" si="117"/>
        <v/>
      </c>
      <c r="I687" s="22" t="str">
        <f t="shared" ca="1" si="117"/>
        <v/>
      </c>
      <c r="J687" s="22" t="str">
        <f t="shared" ca="1" si="117"/>
        <v/>
      </c>
      <c r="K687" s="22" t="str">
        <f t="shared" ca="1" si="117"/>
        <v/>
      </c>
      <c r="L687" s="22" t="str">
        <f t="shared" ca="1" si="117"/>
        <v/>
      </c>
      <c r="M687" s="22" t="str">
        <f t="shared" ca="1" si="117"/>
        <v/>
      </c>
      <c r="N687" s="22" t="str">
        <f t="shared" ca="1" si="117"/>
        <v/>
      </c>
      <c r="O687" s="22" t="str">
        <f t="shared" ca="1" si="117"/>
        <v/>
      </c>
      <c r="P687" s="23"/>
      <c r="Q687" s="23"/>
      <c r="R687" s="23"/>
      <c r="S687" s="23"/>
      <c r="T687" s="23"/>
      <c r="U687" s="23"/>
      <c r="V687" s="23"/>
      <c r="W687" s="23"/>
      <c r="X687" s="23"/>
      <c r="Y687" s="23"/>
      <c r="Z687" s="23"/>
    </row>
    <row r="688" spans="1:26" x14ac:dyDescent="0.55000000000000004">
      <c r="A688" s="6" t="str">
        <f t="shared" ca="1" si="115"/>
        <v/>
      </c>
      <c r="B688" s="22" t="str">
        <f t="shared" ref="B688:D707" ca="1" si="118">IF($A688="","",IF(ISERROR(IF(ISERROR(INDEX(FredRatesData_AllData,MATCH($A688-(MAX(0,WEEKDAY($A688,2)-5)),FredRatesData_Dates,0),MATCH(B$6,FredRatesData_IDs,0),1)/B$5),INDEX(FredRatesData_AllData,MATCH($A688-(MAX(0,WEEKDAY($A688,2)-5))-3,FredRatesData_Dates,0),MATCH(B$6,FredRatesData_IDs,0),1)/B$5,INDEX(FredRatesData_AllData,MATCH($A688-(MAX(0,WEEKDAY($A688,2)-5)),FredRatesData_Dates,0),MATCH(B$6,FredRatesData_IDs,0),1)/B$5)),"",IF(ISERROR(INDEX(FredRatesData_AllData,MATCH($A688-(MAX(0,WEEKDAY($A688,2)-5)),FredRatesData_Dates,0),MATCH(B$6,FredRatesData_IDs,0),1)/B$5),INDEX(FredRatesData_AllData,MATCH($A688-(MAX(0,WEEKDAY($A688,2)-5))-3,FredRatesData_Dates,0),MATCH(B$6,FredRatesData_IDs,0),1)/B$5,INDEX(FredRatesData_AllData,MATCH($A688-(MAX(0,WEEKDAY($A688,2)-5)),FredRatesData_Dates,0),MATCH(B$6,FredRatesData_IDs,0),1)/B$5)))</f>
        <v/>
      </c>
      <c r="C688" s="22" t="str">
        <f t="shared" ca="1" si="118"/>
        <v/>
      </c>
      <c r="D688" s="22" t="str">
        <f t="shared" ca="1" si="118"/>
        <v/>
      </c>
      <c r="E688" s="22" t="str">
        <f t="shared" ca="1" si="111"/>
        <v/>
      </c>
      <c r="F688" s="22" t="str">
        <f t="shared" ca="1" si="112"/>
        <v/>
      </c>
      <c r="G688" s="22" t="str">
        <f t="shared" ca="1" si="113"/>
        <v/>
      </c>
      <c r="H688" s="22" t="str">
        <f t="shared" ref="H688:O707" ca="1" si="119">IF($A688="","",IF(ISERROR(IF(ISERROR(INDEX(FredRatesData_AllData,MATCH($A688-(MAX(0,WEEKDAY($A688,2)-5)),FredRatesData_Dates,0),MATCH(H$6,FredRatesData_IDs,0),1)/H$5),INDEX(FredRatesData_AllData,MATCH($A688-(MAX(0,WEEKDAY($A688,2)-5))-3,FredRatesData_Dates,0),MATCH(H$6,FredRatesData_IDs,0),1)/H$5,INDEX(FredRatesData_AllData,MATCH($A688-(MAX(0,WEEKDAY($A688,2)-5)),FredRatesData_Dates,0),MATCH(H$6,FredRatesData_IDs,0),1)/H$5)),"",IF(ISERROR(INDEX(FredRatesData_AllData,MATCH($A688-(MAX(0,WEEKDAY($A688,2)-5)),FredRatesData_Dates,0),MATCH(H$6,FredRatesData_IDs,0),1)/H$5),INDEX(FredRatesData_AllData,MATCH($A688-(MAX(0,WEEKDAY($A688,2)-5))-3,FredRatesData_Dates,0),MATCH(H$6,FredRatesData_IDs,0),1)/H$5,INDEX(FredRatesData_AllData,MATCH($A688-(MAX(0,WEEKDAY($A688,2)-5)),FredRatesData_Dates,0),MATCH(H$6,FredRatesData_IDs,0),1)/H$5)))</f>
        <v/>
      </c>
      <c r="I688" s="22" t="str">
        <f t="shared" ca="1" si="119"/>
        <v/>
      </c>
      <c r="J688" s="22" t="str">
        <f t="shared" ca="1" si="119"/>
        <v/>
      </c>
      <c r="K688" s="22" t="str">
        <f t="shared" ca="1" si="119"/>
        <v/>
      </c>
      <c r="L688" s="22" t="str">
        <f t="shared" ca="1" si="119"/>
        <v/>
      </c>
      <c r="M688" s="22" t="str">
        <f t="shared" ca="1" si="119"/>
        <v/>
      </c>
      <c r="N688" s="22" t="str">
        <f t="shared" ca="1" si="119"/>
        <v/>
      </c>
      <c r="O688" s="22" t="str">
        <f t="shared" ca="1" si="119"/>
        <v/>
      </c>
      <c r="P688" s="23"/>
      <c r="Q688" s="23"/>
      <c r="R688" s="23"/>
      <c r="S688" s="23"/>
      <c r="T688" s="23"/>
      <c r="U688" s="23"/>
      <c r="V688" s="23"/>
      <c r="W688" s="23"/>
      <c r="X688" s="23"/>
      <c r="Y688" s="23"/>
      <c r="Z688" s="23"/>
    </row>
    <row r="689" spans="1:26" x14ac:dyDescent="0.55000000000000004">
      <c r="A689" s="6" t="str">
        <f t="shared" ca="1" si="115"/>
        <v/>
      </c>
      <c r="B689" s="22" t="str">
        <f t="shared" ca="1" si="118"/>
        <v/>
      </c>
      <c r="C689" s="22" t="str">
        <f t="shared" ca="1" si="118"/>
        <v/>
      </c>
      <c r="D689" s="22" t="str">
        <f t="shared" ca="1" si="118"/>
        <v/>
      </c>
      <c r="E689" s="22" t="str">
        <f t="shared" ca="1" si="111"/>
        <v/>
      </c>
      <c r="F689" s="22" t="str">
        <f t="shared" ca="1" si="112"/>
        <v/>
      </c>
      <c r="G689" s="22" t="str">
        <f t="shared" ca="1" si="113"/>
        <v/>
      </c>
      <c r="H689" s="22" t="str">
        <f t="shared" ca="1" si="119"/>
        <v/>
      </c>
      <c r="I689" s="22" t="str">
        <f t="shared" ca="1" si="119"/>
        <v/>
      </c>
      <c r="J689" s="22" t="str">
        <f t="shared" ca="1" si="119"/>
        <v/>
      </c>
      <c r="K689" s="22" t="str">
        <f t="shared" ca="1" si="119"/>
        <v/>
      </c>
      <c r="L689" s="22" t="str">
        <f t="shared" ca="1" si="119"/>
        <v/>
      </c>
      <c r="M689" s="22" t="str">
        <f t="shared" ca="1" si="119"/>
        <v/>
      </c>
      <c r="N689" s="22" t="str">
        <f t="shared" ca="1" si="119"/>
        <v/>
      </c>
      <c r="O689" s="22" t="str">
        <f t="shared" ca="1" si="119"/>
        <v/>
      </c>
      <c r="P689" s="23"/>
      <c r="Q689" s="23"/>
      <c r="R689" s="23"/>
      <c r="S689" s="23"/>
      <c r="T689" s="23"/>
      <c r="U689" s="23"/>
      <c r="V689" s="23"/>
      <c r="W689" s="23"/>
      <c r="X689" s="23"/>
      <c r="Y689" s="23"/>
      <c r="Z689" s="23"/>
    </row>
    <row r="690" spans="1:26" x14ac:dyDescent="0.55000000000000004">
      <c r="A690" s="6" t="str">
        <f t="shared" ca="1" si="115"/>
        <v/>
      </c>
      <c r="B690" s="22" t="str">
        <f t="shared" ca="1" si="118"/>
        <v/>
      </c>
      <c r="C690" s="22" t="str">
        <f t="shared" ca="1" si="118"/>
        <v/>
      </c>
      <c r="D690" s="22" t="str">
        <f t="shared" ca="1" si="118"/>
        <v/>
      </c>
      <c r="E690" s="22" t="str">
        <f t="shared" ca="1" si="111"/>
        <v/>
      </c>
      <c r="F690" s="22" t="str">
        <f t="shared" ca="1" si="112"/>
        <v/>
      </c>
      <c r="G690" s="22" t="str">
        <f t="shared" ca="1" si="113"/>
        <v/>
      </c>
      <c r="H690" s="22" t="str">
        <f t="shared" ca="1" si="119"/>
        <v/>
      </c>
      <c r="I690" s="22" t="str">
        <f t="shared" ca="1" si="119"/>
        <v/>
      </c>
      <c r="J690" s="22" t="str">
        <f t="shared" ca="1" si="119"/>
        <v/>
      </c>
      <c r="K690" s="22" t="str">
        <f t="shared" ca="1" si="119"/>
        <v/>
      </c>
      <c r="L690" s="22" t="str">
        <f t="shared" ca="1" si="119"/>
        <v/>
      </c>
      <c r="M690" s="22" t="str">
        <f t="shared" ca="1" si="119"/>
        <v/>
      </c>
      <c r="N690" s="22" t="str">
        <f t="shared" ca="1" si="119"/>
        <v/>
      </c>
      <c r="O690" s="22" t="str">
        <f t="shared" ca="1" si="119"/>
        <v/>
      </c>
      <c r="P690" s="23"/>
      <c r="Q690" s="23"/>
      <c r="R690" s="23"/>
      <c r="S690" s="23"/>
      <c r="T690" s="23"/>
      <c r="U690" s="23"/>
      <c r="V690" s="23"/>
      <c r="W690" s="23"/>
      <c r="X690" s="23"/>
      <c r="Y690" s="23"/>
      <c r="Z690" s="23"/>
    </row>
    <row r="691" spans="1:26" x14ac:dyDescent="0.55000000000000004">
      <c r="A691" s="6" t="str">
        <f t="shared" ca="1" si="115"/>
        <v/>
      </c>
      <c r="B691" s="22" t="str">
        <f t="shared" ca="1" si="118"/>
        <v/>
      </c>
      <c r="C691" s="22" t="str">
        <f t="shared" ca="1" si="118"/>
        <v/>
      </c>
      <c r="D691" s="22" t="str">
        <f t="shared" ca="1" si="118"/>
        <v/>
      </c>
      <c r="E691" s="22" t="str">
        <f t="shared" ca="1" si="111"/>
        <v/>
      </c>
      <c r="F691" s="22" t="str">
        <f t="shared" ca="1" si="112"/>
        <v/>
      </c>
      <c r="G691" s="22" t="str">
        <f t="shared" ca="1" si="113"/>
        <v/>
      </c>
      <c r="H691" s="22" t="str">
        <f t="shared" ca="1" si="119"/>
        <v/>
      </c>
      <c r="I691" s="22" t="str">
        <f t="shared" ca="1" si="119"/>
        <v/>
      </c>
      <c r="J691" s="22" t="str">
        <f t="shared" ca="1" si="119"/>
        <v/>
      </c>
      <c r="K691" s="22" t="str">
        <f t="shared" ca="1" si="119"/>
        <v/>
      </c>
      <c r="L691" s="22" t="str">
        <f t="shared" ca="1" si="119"/>
        <v/>
      </c>
      <c r="M691" s="22" t="str">
        <f t="shared" ca="1" si="119"/>
        <v/>
      </c>
      <c r="N691" s="22" t="str">
        <f t="shared" ca="1" si="119"/>
        <v/>
      </c>
      <c r="O691" s="22" t="str">
        <f t="shared" ca="1" si="119"/>
        <v/>
      </c>
      <c r="P691" s="23"/>
      <c r="Q691" s="23"/>
      <c r="R691" s="23"/>
      <c r="S691" s="23"/>
      <c r="T691" s="23"/>
      <c r="U691" s="23"/>
      <c r="V691" s="23"/>
      <c r="W691" s="23"/>
      <c r="X691" s="23"/>
      <c r="Y691" s="23"/>
      <c r="Z691" s="23"/>
    </row>
    <row r="692" spans="1:26" x14ac:dyDescent="0.55000000000000004">
      <c r="A692" s="6" t="str">
        <f t="shared" ca="1" si="115"/>
        <v/>
      </c>
      <c r="B692" s="22" t="str">
        <f t="shared" ca="1" si="118"/>
        <v/>
      </c>
      <c r="C692" s="22" t="str">
        <f t="shared" ca="1" si="118"/>
        <v/>
      </c>
      <c r="D692" s="22" t="str">
        <f t="shared" ca="1" si="118"/>
        <v/>
      </c>
      <c r="E692" s="22" t="str">
        <f t="shared" ca="1" si="111"/>
        <v/>
      </c>
      <c r="F692" s="22" t="str">
        <f t="shared" ca="1" si="112"/>
        <v/>
      </c>
      <c r="G692" s="22" t="str">
        <f t="shared" ca="1" si="113"/>
        <v/>
      </c>
      <c r="H692" s="22" t="str">
        <f t="shared" ca="1" si="119"/>
        <v/>
      </c>
      <c r="I692" s="22" t="str">
        <f t="shared" ca="1" si="119"/>
        <v/>
      </c>
      <c r="J692" s="22" t="str">
        <f t="shared" ca="1" si="119"/>
        <v/>
      </c>
      <c r="K692" s="22" t="str">
        <f t="shared" ca="1" si="119"/>
        <v/>
      </c>
      <c r="L692" s="22" t="str">
        <f t="shared" ca="1" si="119"/>
        <v/>
      </c>
      <c r="M692" s="22" t="str">
        <f t="shared" ca="1" si="119"/>
        <v/>
      </c>
      <c r="N692" s="22" t="str">
        <f t="shared" ca="1" si="119"/>
        <v/>
      </c>
      <c r="O692" s="22" t="str">
        <f t="shared" ca="1" si="119"/>
        <v/>
      </c>
      <c r="P692" s="23"/>
      <c r="Q692" s="23"/>
      <c r="R692" s="23"/>
      <c r="S692" s="23"/>
      <c r="T692" s="23"/>
      <c r="U692" s="23"/>
      <c r="V692" s="23"/>
      <c r="W692" s="23"/>
      <c r="X692" s="23"/>
      <c r="Y692" s="23"/>
      <c r="Z692" s="23"/>
    </row>
    <row r="693" spans="1:26" x14ac:dyDescent="0.55000000000000004">
      <c r="A693" s="6" t="str">
        <f t="shared" ca="1" si="115"/>
        <v/>
      </c>
      <c r="B693" s="22" t="str">
        <f t="shared" ca="1" si="118"/>
        <v/>
      </c>
      <c r="C693" s="22" t="str">
        <f t="shared" ca="1" si="118"/>
        <v/>
      </c>
      <c r="D693" s="22" t="str">
        <f t="shared" ca="1" si="118"/>
        <v/>
      </c>
      <c r="E693" s="22" t="str">
        <f t="shared" ca="1" si="111"/>
        <v/>
      </c>
      <c r="F693" s="22" t="str">
        <f t="shared" ca="1" si="112"/>
        <v/>
      </c>
      <c r="G693" s="22" t="str">
        <f t="shared" ca="1" si="113"/>
        <v/>
      </c>
      <c r="H693" s="22" t="str">
        <f t="shared" ca="1" si="119"/>
        <v/>
      </c>
      <c r="I693" s="22" t="str">
        <f t="shared" ca="1" si="119"/>
        <v/>
      </c>
      <c r="J693" s="22" t="str">
        <f t="shared" ca="1" si="119"/>
        <v/>
      </c>
      <c r="K693" s="22" t="str">
        <f t="shared" ca="1" si="119"/>
        <v/>
      </c>
      <c r="L693" s="22" t="str">
        <f t="shared" ca="1" si="119"/>
        <v/>
      </c>
      <c r="M693" s="22" t="str">
        <f t="shared" ca="1" si="119"/>
        <v/>
      </c>
      <c r="N693" s="22" t="str">
        <f t="shared" ca="1" si="119"/>
        <v/>
      </c>
      <c r="O693" s="22" t="str">
        <f t="shared" ca="1" si="119"/>
        <v/>
      </c>
      <c r="P693" s="23"/>
      <c r="Q693" s="23"/>
      <c r="R693" s="23"/>
      <c r="S693" s="23"/>
      <c r="T693" s="23"/>
      <c r="U693" s="23"/>
      <c r="V693" s="23"/>
      <c r="W693" s="23"/>
      <c r="X693" s="23"/>
      <c r="Y693" s="23"/>
      <c r="Z693" s="23"/>
    </row>
    <row r="694" spans="1:26" x14ac:dyDescent="0.55000000000000004">
      <c r="A694" s="6" t="str">
        <f t="shared" ca="1" si="115"/>
        <v/>
      </c>
      <c r="B694" s="22" t="str">
        <f t="shared" ca="1" si="118"/>
        <v/>
      </c>
      <c r="C694" s="22" t="str">
        <f t="shared" ca="1" si="118"/>
        <v/>
      </c>
      <c r="D694" s="22" t="str">
        <f t="shared" ca="1" si="118"/>
        <v/>
      </c>
      <c r="E694" s="22" t="str">
        <f t="shared" ca="1" si="111"/>
        <v/>
      </c>
      <c r="F694" s="22" t="str">
        <f t="shared" ca="1" si="112"/>
        <v/>
      </c>
      <c r="G694" s="22" t="str">
        <f t="shared" ca="1" si="113"/>
        <v/>
      </c>
      <c r="H694" s="22" t="str">
        <f t="shared" ca="1" si="119"/>
        <v/>
      </c>
      <c r="I694" s="22" t="str">
        <f t="shared" ca="1" si="119"/>
        <v/>
      </c>
      <c r="J694" s="22" t="str">
        <f t="shared" ca="1" si="119"/>
        <v/>
      </c>
      <c r="K694" s="22" t="str">
        <f t="shared" ca="1" si="119"/>
        <v/>
      </c>
      <c r="L694" s="22" t="str">
        <f t="shared" ca="1" si="119"/>
        <v/>
      </c>
      <c r="M694" s="22" t="str">
        <f t="shared" ca="1" si="119"/>
        <v/>
      </c>
      <c r="N694" s="22" t="str">
        <f t="shared" ca="1" si="119"/>
        <v/>
      </c>
      <c r="O694" s="22" t="str">
        <f t="shared" ca="1" si="119"/>
        <v/>
      </c>
      <c r="P694" s="23"/>
      <c r="Q694" s="23"/>
      <c r="R694" s="23"/>
      <c r="S694" s="23"/>
      <c r="T694" s="23"/>
      <c r="U694" s="23"/>
      <c r="V694" s="23"/>
      <c r="W694" s="23"/>
      <c r="X694" s="23"/>
      <c r="Y694" s="23"/>
      <c r="Z694" s="23"/>
    </row>
    <row r="695" spans="1:26" x14ac:dyDescent="0.55000000000000004">
      <c r="A695" s="6" t="str">
        <f t="shared" ca="1" si="115"/>
        <v/>
      </c>
      <c r="B695" s="22" t="str">
        <f t="shared" ca="1" si="118"/>
        <v/>
      </c>
      <c r="C695" s="22" t="str">
        <f t="shared" ca="1" si="118"/>
        <v/>
      </c>
      <c r="D695" s="22" t="str">
        <f t="shared" ca="1" si="118"/>
        <v/>
      </c>
      <c r="E695" s="22" t="str">
        <f t="shared" ca="1" si="111"/>
        <v/>
      </c>
      <c r="F695" s="22" t="str">
        <f t="shared" ca="1" si="112"/>
        <v/>
      </c>
      <c r="G695" s="22" t="str">
        <f t="shared" ca="1" si="113"/>
        <v/>
      </c>
      <c r="H695" s="22" t="str">
        <f t="shared" ca="1" si="119"/>
        <v/>
      </c>
      <c r="I695" s="22" t="str">
        <f t="shared" ca="1" si="119"/>
        <v/>
      </c>
      <c r="J695" s="22" t="str">
        <f t="shared" ca="1" si="119"/>
        <v/>
      </c>
      <c r="K695" s="22" t="str">
        <f t="shared" ca="1" si="119"/>
        <v/>
      </c>
      <c r="L695" s="22" t="str">
        <f t="shared" ca="1" si="119"/>
        <v/>
      </c>
      <c r="M695" s="22" t="str">
        <f t="shared" ca="1" si="119"/>
        <v/>
      </c>
      <c r="N695" s="22" t="str">
        <f t="shared" ca="1" si="119"/>
        <v/>
      </c>
      <c r="O695" s="22" t="str">
        <f t="shared" ca="1" si="119"/>
        <v/>
      </c>
      <c r="P695" s="23"/>
      <c r="Q695" s="23"/>
      <c r="R695" s="23"/>
      <c r="S695" s="23"/>
      <c r="T695" s="23"/>
      <c r="U695" s="23"/>
      <c r="V695" s="23"/>
      <c r="W695" s="23"/>
      <c r="X695" s="23"/>
      <c r="Y695" s="23"/>
      <c r="Z695" s="23"/>
    </row>
    <row r="696" spans="1:26" x14ac:dyDescent="0.55000000000000004">
      <c r="A696" s="6" t="str">
        <f t="shared" ca="1" si="115"/>
        <v/>
      </c>
      <c r="B696" s="22" t="str">
        <f t="shared" ca="1" si="118"/>
        <v/>
      </c>
      <c r="C696" s="22" t="str">
        <f t="shared" ca="1" si="118"/>
        <v/>
      </c>
      <c r="D696" s="22" t="str">
        <f t="shared" ca="1" si="118"/>
        <v/>
      </c>
      <c r="E696" s="22" t="str">
        <f t="shared" ca="1" si="111"/>
        <v/>
      </c>
      <c r="F696" s="22" t="str">
        <f t="shared" ca="1" si="112"/>
        <v/>
      </c>
      <c r="G696" s="22" t="str">
        <f t="shared" ca="1" si="113"/>
        <v/>
      </c>
      <c r="H696" s="22" t="str">
        <f t="shared" ca="1" si="119"/>
        <v/>
      </c>
      <c r="I696" s="22" t="str">
        <f t="shared" ca="1" si="119"/>
        <v/>
      </c>
      <c r="J696" s="22" t="str">
        <f t="shared" ca="1" si="119"/>
        <v/>
      </c>
      <c r="K696" s="22" t="str">
        <f t="shared" ca="1" si="119"/>
        <v/>
      </c>
      <c r="L696" s="22" t="str">
        <f t="shared" ca="1" si="119"/>
        <v/>
      </c>
      <c r="M696" s="22" t="str">
        <f t="shared" ca="1" si="119"/>
        <v/>
      </c>
      <c r="N696" s="22" t="str">
        <f t="shared" ca="1" si="119"/>
        <v/>
      </c>
      <c r="O696" s="22" t="str">
        <f t="shared" ca="1" si="119"/>
        <v/>
      </c>
      <c r="P696" s="23"/>
      <c r="Q696" s="23"/>
      <c r="R696" s="23"/>
      <c r="S696" s="23"/>
      <c r="T696" s="23"/>
      <c r="U696" s="23"/>
      <c r="V696" s="23"/>
      <c r="W696" s="23"/>
      <c r="X696" s="23"/>
      <c r="Y696" s="23"/>
      <c r="Z696" s="23"/>
    </row>
    <row r="697" spans="1:26" x14ac:dyDescent="0.55000000000000004">
      <c r="A697" s="6" t="str">
        <f t="shared" ca="1" si="115"/>
        <v/>
      </c>
      <c r="B697" s="22" t="str">
        <f t="shared" ca="1" si="118"/>
        <v/>
      </c>
      <c r="C697" s="22" t="str">
        <f t="shared" ca="1" si="118"/>
        <v/>
      </c>
      <c r="D697" s="22" t="str">
        <f t="shared" ca="1" si="118"/>
        <v/>
      </c>
      <c r="E697" s="22" t="str">
        <f t="shared" ca="1" si="111"/>
        <v/>
      </c>
      <c r="F697" s="22" t="str">
        <f t="shared" ca="1" si="112"/>
        <v/>
      </c>
      <c r="G697" s="22" t="str">
        <f t="shared" ca="1" si="113"/>
        <v/>
      </c>
      <c r="H697" s="22" t="str">
        <f t="shared" ca="1" si="119"/>
        <v/>
      </c>
      <c r="I697" s="22" t="str">
        <f t="shared" ca="1" si="119"/>
        <v/>
      </c>
      <c r="J697" s="22" t="str">
        <f t="shared" ca="1" si="119"/>
        <v/>
      </c>
      <c r="K697" s="22" t="str">
        <f t="shared" ca="1" si="119"/>
        <v/>
      </c>
      <c r="L697" s="22" t="str">
        <f t="shared" ca="1" si="119"/>
        <v/>
      </c>
      <c r="M697" s="22" t="str">
        <f t="shared" ca="1" si="119"/>
        <v/>
      </c>
      <c r="N697" s="22" t="str">
        <f t="shared" ca="1" si="119"/>
        <v/>
      </c>
      <c r="O697" s="22" t="str">
        <f t="shared" ca="1" si="119"/>
        <v/>
      </c>
      <c r="P697" s="23"/>
      <c r="Q697" s="23"/>
      <c r="R697" s="23"/>
      <c r="S697" s="23"/>
      <c r="T697" s="23"/>
      <c r="U697" s="23"/>
      <c r="V697" s="23"/>
      <c r="W697" s="23"/>
      <c r="X697" s="23"/>
      <c r="Y697" s="23"/>
      <c r="Z697" s="23"/>
    </row>
    <row r="698" spans="1:26" x14ac:dyDescent="0.55000000000000004">
      <c r="A698" s="6" t="str">
        <f t="shared" ca="1" si="115"/>
        <v/>
      </c>
      <c r="B698" s="22" t="str">
        <f t="shared" ca="1" si="118"/>
        <v/>
      </c>
      <c r="C698" s="22" t="str">
        <f t="shared" ca="1" si="118"/>
        <v/>
      </c>
      <c r="D698" s="22" t="str">
        <f t="shared" ca="1" si="118"/>
        <v/>
      </c>
      <c r="E698" s="22" t="str">
        <f t="shared" ca="1" si="111"/>
        <v/>
      </c>
      <c r="F698" s="22" t="str">
        <f t="shared" ca="1" si="112"/>
        <v/>
      </c>
      <c r="G698" s="22" t="str">
        <f t="shared" ca="1" si="113"/>
        <v/>
      </c>
      <c r="H698" s="22" t="str">
        <f t="shared" ca="1" si="119"/>
        <v/>
      </c>
      <c r="I698" s="22" t="str">
        <f t="shared" ca="1" si="119"/>
        <v/>
      </c>
      <c r="J698" s="22" t="str">
        <f t="shared" ca="1" si="119"/>
        <v/>
      </c>
      <c r="K698" s="22" t="str">
        <f t="shared" ca="1" si="119"/>
        <v/>
      </c>
      <c r="L698" s="22" t="str">
        <f t="shared" ca="1" si="119"/>
        <v/>
      </c>
      <c r="M698" s="22" t="str">
        <f t="shared" ca="1" si="119"/>
        <v/>
      </c>
      <c r="N698" s="22" t="str">
        <f t="shared" ca="1" si="119"/>
        <v/>
      </c>
      <c r="O698" s="22" t="str">
        <f t="shared" ca="1" si="119"/>
        <v/>
      </c>
      <c r="P698" s="23"/>
      <c r="Q698" s="23"/>
      <c r="R698" s="23"/>
      <c r="S698" s="23"/>
      <c r="T698" s="23"/>
      <c r="U698" s="23"/>
      <c r="V698" s="23"/>
      <c r="W698" s="23"/>
      <c r="X698" s="23"/>
      <c r="Y698" s="23"/>
      <c r="Z698" s="23"/>
    </row>
    <row r="699" spans="1:26" x14ac:dyDescent="0.55000000000000004">
      <c r="A699" s="6" t="str">
        <f t="shared" ca="1" si="115"/>
        <v/>
      </c>
      <c r="B699" s="22" t="str">
        <f t="shared" ca="1" si="118"/>
        <v/>
      </c>
      <c r="C699" s="22" t="str">
        <f t="shared" ca="1" si="118"/>
        <v/>
      </c>
      <c r="D699" s="22" t="str">
        <f t="shared" ca="1" si="118"/>
        <v/>
      </c>
      <c r="E699" s="22" t="str">
        <f t="shared" ca="1" si="111"/>
        <v/>
      </c>
      <c r="F699" s="22" t="str">
        <f t="shared" ca="1" si="112"/>
        <v/>
      </c>
      <c r="G699" s="22" t="str">
        <f t="shared" ca="1" si="113"/>
        <v/>
      </c>
      <c r="H699" s="22" t="str">
        <f t="shared" ca="1" si="119"/>
        <v/>
      </c>
      <c r="I699" s="22" t="str">
        <f t="shared" ca="1" si="119"/>
        <v/>
      </c>
      <c r="J699" s="22" t="str">
        <f t="shared" ca="1" si="119"/>
        <v/>
      </c>
      <c r="K699" s="22" t="str">
        <f t="shared" ca="1" si="119"/>
        <v/>
      </c>
      <c r="L699" s="22" t="str">
        <f t="shared" ca="1" si="119"/>
        <v/>
      </c>
      <c r="M699" s="22" t="str">
        <f t="shared" ca="1" si="119"/>
        <v/>
      </c>
      <c r="N699" s="22" t="str">
        <f t="shared" ca="1" si="119"/>
        <v/>
      </c>
      <c r="O699" s="22" t="str">
        <f t="shared" ca="1" si="119"/>
        <v/>
      </c>
      <c r="P699" s="23"/>
      <c r="Q699" s="23"/>
      <c r="R699" s="23"/>
      <c r="S699" s="23"/>
      <c r="T699" s="23"/>
      <c r="U699" s="23"/>
      <c r="V699" s="23"/>
      <c r="W699" s="23"/>
      <c r="X699" s="23"/>
      <c r="Y699" s="23"/>
      <c r="Z699" s="23"/>
    </row>
    <row r="700" spans="1:26" x14ac:dyDescent="0.55000000000000004">
      <c r="A700" s="6" t="str">
        <f t="shared" ca="1" si="115"/>
        <v/>
      </c>
      <c r="B700" s="22" t="str">
        <f t="shared" ca="1" si="118"/>
        <v/>
      </c>
      <c r="C700" s="22" t="str">
        <f t="shared" ca="1" si="118"/>
        <v/>
      </c>
      <c r="D700" s="22" t="str">
        <f t="shared" ca="1" si="118"/>
        <v/>
      </c>
      <c r="E700" s="22" t="str">
        <f t="shared" ca="1" si="111"/>
        <v/>
      </c>
      <c r="F700" s="22" t="str">
        <f t="shared" ca="1" si="112"/>
        <v/>
      </c>
      <c r="G700" s="22" t="str">
        <f t="shared" ca="1" si="113"/>
        <v/>
      </c>
      <c r="H700" s="22" t="str">
        <f t="shared" ca="1" si="119"/>
        <v/>
      </c>
      <c r="I700" s="22" t="str">
        <f t="shared" ca="1" si="119"/>
        <v/>
      </c>
      <c r="J700" s="22" t="str">
        <f t="shared" ca="1" si="119"/>
        <v/>
      </c>
      <c r="K700" s="22" t="str">
        <f t="shared" ca="1" si="119"/>
        <v/>
      </c>
      <c r="L700" s="22" t="str">
        <f t="shared" ca="1" si="119"/>
        <v/>
      </c>
      <c r="M700" s="22" t="str">
        <f t="shared" ca="1" si="119"/>
        <v/>
      </c>
      <c r="N700" s="22" t="str">
        <f t="shared" ca="1" si="119"/>
        <v/>
      </c>
      <c r="O700" s="22" t="str">
        <f t="shared" ca="1" si="119"/>
        <v/>
      </c>
      <c r="P700" s="23"/>
      <c r="Q700" s="23"/>
      <c r="R700" s="23"/>
      <c r="S700" s="23"/>
      <c r="T700" s="23"/>
      <c r="U700" s="23"/>
      <c r="V700" s="23"/>
      <c r="W700" s="23"/>
      <c r="X700" s="23"/>
      <c r="Y700" s="23"/>
      <c r="Z700" s="23"/>
    </row>
    <row r="701" spans="1:26" x14ac:dyDescent="0.55000000000000004">
      <c r="A701" s="6" t="str">
        <f t="shared" ca="1" si="115"/>
        <v/>
      </c>
      <c r="B701" s="22" t="str">
        <f t="shared" ca="1" si="118"/>
        <v/>
      </c>
      <c r="C701" s="22" t="str">
        <f t="shared" ca="1" si="118"/>
        <v/>
      </c>
      <c r="D701" s="22" t="str">
        <f t="shared" ca="1" si="118"/>
        <v/>
      </c>
      <c r="E701" s="22" t="str">
        <f t="shared" ca="1" si="111"/>
        <v/>
      </c>
      <c r="F701" s="22" t="str">
        <f t="shared" ca="1" si="112"/>
        <v/>
      </c>
      <c r="G701" s="22" t="str">
        <f t="shared" ca="1" si="113"/>
        <v/>
      </c>
      <c r="H701" s="22" t="str">
        <f t="shared" ca="1" si="119"/>
        <v/>
      </c>
      <c r="I701" s="22" t="str">
        <f t="shared" ca="1" si="119"/>
        <v/>
      </c>
      <c r="J701" s="22" t="str">
        <f t="shared" ca="1" si="119"/>
        <v/>
      </c>
      <c r="K701" s="22" t="str">
        <f t="shared" ca="1" si="119"/>
        <v/>
      </c>
      <c r="L701" s="22" t="str">
        <f t="shared" ca="1" si="119"/>
        <v/>
      </c>
      <c r="M701" s="22" t="str">
        <f t="shared" ca="1" si="119"/>
        <v/>
      </c>
      <c r="N701" s="22" t="str">
        <f t="shared" ca="1" si="119"/>
        <v/>
      </c>
      <c r="O701" s="22" t="str">
        <f t="shared" ca="1" si="119"/>
        <v/>
      </c>
      <c r="P701" s="23"/>
      <c r="Q701" s="23"/>
      <c r="R701" s="23"/>
      <c r="S701" s="23"/>
      <c r="T701" s="23"/>
      <c r="U701" s="23"/>
      <c r="V701" s="23"/>
      <c r="W701" s="23"/>
      <c r="X701" s="23"/>
      <c r="Y701" s="23"/>
      <c r="Z701" s="23"/>
    </row>
    <row r="702" spans="1:26" x14ac:dyDescent="0.55000000000000004">
      <c r="A702" s="6" t="str">
        <f t="shared" ca="1" si="115"/>
        <v/>
      </c>
      <c r="B702" s="22" t="str">
        <f t="shared" ca="1" si="118"/>
        <v/>
      </c>
      <c r="C702" s="22" t="str">
        <f t="shared" ca="1" si="118"/>
        <v/>
      </c>
      <c r="D702" s="22" t="str">
        <f t="shared" ca="1" si="118"/>
        <v/>
      </c>
      <c r="E702" s="22" t="str">
        <f t="shared" ca="1" si="111"/>
        <v/>
      </c>
      <c r="F702" s="22" t="str">
        <f t="shared" ca="1" si="112"/>
        <v/>
      </c>
      <c r="G702" s="22" t="str">
        <f t="shared" ca="1" si="113"/>
        <v/>
      </c>
      <c r="H702" s="22" t="str">
        <f t="shared" ca="1" si="119"/>
        <v/>
      </c>
      <c r="I702" s="22" t="str">
        <f t="shared" ca="1" si="119"/>
        <v/>
      </c>
      <c r="J702" s="22" t="str">
        <f t="shared" ca="1" si="119"/>
        <v/>
      </c>
      <c r="K702" s="22" t="str">
        <f t="shared" ca="1" si="119"/>
        <v/>
      </c>
      <c r="L702" s="22" t="str">
        <f t="shared" ca="1" si="119"/>
        <v/>
      </c>
      <c r="M702" s="22" t="str">
        <f t="shared" ca="1" si="119"/>
        <v/>
      </c>
      <c r="N702" s="22" t="str">
        <f t="shared" ca="1" si="119"/>
        <v/>
      </c>
      <c r="O702" s="22" t="str">
        <f t="shared" ca="1" si="119"/>
        <v/>
      </c>
      <c r="P702" s="23"/>
      <c r="Q702" s="23"/>
      <c r="R702" s="23"/>
      <c r="S702" s="23"/>
      <c r="T702" s="23"/>
      <c r="U702" s="23"/>
      <c r="V702" s="23"/>
      <c r="W702" s="23"/>
      <c r="X702" s="23"/>
      <c r="Y702" s="23"/>
      <c r="Z702" s="23"/>
    </row>
    <row r="703" spans="1:26" x14ac:dyDescent="0.55000000000000004">
      <c r="A703" s="6" t="str">
        <f t="shared" ca="1" si="115"/>
        <v/>
      </c>
      <c r="B703" s="22" t="str">
        <f t="shared" ca="1" si="118"/>
        <v/>
      </c>
      <c r="C703" s="22" t="str">
        <f t="shared" ca="1" si="118"/>
        <v/>
      </c>
      <c r="D703" s="22" t="str">
        <f t="shared" ca="1" si="118"/>
        <v/>
      </c>
      <c r="E703" s="22" t="str">
        <f t="shared" ca="1" si="111"/>
        <v/>
      </c>
      <c r="F703" s="22" t="str">
        <f t="shared" ca="1" si="112"/>
        <v/>
      </c>
      <c r="G703" s="22" t="str">
        <f t="shared" ca="1" si="113"/>
        <v/>
      </c>
      <c r="H703" s="22" t="str">
        <f t="shared" ca="1" si="119"/>
        <v/>
      </c>
      <c r="I703" s="22" t="str">
        <f t="shared" ca="1" si="119"/>
        <v/>
      </c>
      <c r="J703" s="22" t="str">
        <f t="shared" ca="1" si="119"/>
        <v/>
      </c>
      <c r="K703" s="22" t="str">
        <f t="shared" ca="1" si="119"/>
        <v/>
      </c>
      <c r="L703" s="22" t="str">
        <f t="shared" ca="1" si="119"/>
        <v/>
      </c>
      <c r="M703" s="22" t="str">
        <f t="shared" ca="1" si="119"/>
        <v/>
      </c>
      <c r="N703" s="22" t="str">
        <f t="shared" ca="1" si="119"/>
        <v/>
      </c>
      <c r="O703" s="22" t="str">
        <f t="shared" ca="1" si="119"/>
        <v/>
      </c>
      <c r="P703" s="23"/>
      <c r="Q703" s="23"/>
      <c r="R703" s="23"/>
      <c r="S703" s="23"/>
      <c r="T703" s="23"/>
      <c r="U703" s="23"/>
      <c r="V703" s="23"/>
      <c r="W703" s="23"/>
      <c r="X703" s="23"/>
      <c r="Y703" s="23"/>
      <c r="Z703" s="23"/>
    </row>
    <row r="704" spans="1:26" x14ac:dyDescent="0.55000000000000004">
      <c r="A704" s="6" t="str">
        <f t="shared" ca="1" si="115"/>
        <v/>
      </c>
      <c r="B704" s="22" t="str">
        <f t="shared" ca="1" si="118"/>
        <v/>
      </c>
      <c r="C704" s="22" t="str">
        <f t="shared" ca="1" si="118"/>
        <v/>
      </c>
      <c r="D704" s="22" t="str">
        <f t="shared" ca="1" si="118"/>
        <v/>
      </c>
      <c r="E704" s="22" t="str">
        <f t="shared" ca="1" si="111"/>
        <v/>
      </c>
      <c r="F704" s="22" t="str">
        <f t="shared" ca="1" si="112"/>
        <v/>
      </c>
      <c r="G704" s="22" t="str">
        <f t="shared" ca="1" si="113"/>
        <v/>
      </c>
      <c r="H704" s="22" t="str">
        <f t="shared" ca="1" si="119"/>
        <v/>
      </c>
      <c r="I704" s="22" t="str">
        <f t="shared" ca="1" si="119"/>
        <v/>
      </c>
      <c r="J704" s="22" t="str">
        <f t="shared" ca="1" si="119"/>
        <v/>
      </c>
      <c r="K704" s="22" t="str">
        <f t="shared" ca="1" si="119"/>
        <v/>
      </c>
      <c r="L704" s="22" t="str">
        <f t="shared" ca="1" si="119"/>
        <v/>
      </c>
      <c r="M704" s="22" t="str">
        <f t="shared" ca="1" si="119"/>
        <v/>
      </c>
      <c r="N704" s="22" t="str">
        <f t="shared" ca="1" si="119"/>
        <v/>
      </c>
      <c r="O704" s="22" t="str">
        <f t="shared" ca="1" si="119"/>
        <v/>
      </c>
      <c r="P704" s="23"/>
      <c r="Q704" s="23"/>
      <c r="R704" s="23"/>
      <c r="S704" s="23"/>
      <c r="T704" s="23"/>
      <c r="U704" s="23"/>
      <c r="V704" s="23"/>
      <c r="W704" s="23"/>
      <c r="X704" s="23"/>
      <c r="Y704" s="23"/>
      <c r="Z704" s="23"/>
    </row>
    <row r="705" spans="1:26" x14ac:dyDescent="0.55000000000000004">
      <c r="A705" s="6" t="str">
        <f t="shared" ca="1" si="115"/>
        <v/>
      </c>
      <c r="B705" s="22" t="str">
        <f t="shared" ca="1" si="118"/>
        <v/>
      </c>
      <c r="C705" s="22" t="str">
        <f t="shared" ca="1" si="118"/>
        <v/>
      </c>
      <c r="D705" s="22" t="str">
        <f t="shared" ca="1" si="118"/>
        <v/>
      </c>
      <c r="E705" s="22" t="str">
        <f t="shared" ca="1" si="111"/>
        <v/>
      </c>
      <c r="F705" s="22" t="str">
        <f t="shared" ca="1" si="112"/>
        <v/>
      </c>
      <c r="G705" s="22" t="str">
        <f t="shared" ca="1" si="113"/>
        <v/>
      </c>
      <c r="H705" s="22" t="str">
        <f t="shared" ca="1" si="119"/>
        <v/>
      </c>
      <c r="I705" s="22" t="str">
        <f t="shared" ca="1" si="119"/>
        <v/>
      </c>
      <c r="J705" s="22" t="str">
        <f t="shared" ca="1" si="119"/>
        <v/>
      </c>
      <c r="K705" s="22" t="str">
        <f t="shared" ca="1" si="119"/>
        <v/>
      </c>
      <c r="L705" s="22" t="str">
        <f t="shared" ca="1" si="119"/>
        <v/>
      </c>
      <c r="M705" s="22" t="str">
        <f t="shared" ca="1" si="119"/>
        <v/>
      </c>
      <c r="N705" s="22" t="str">
        <f t="shared" ca="1" si="119"/>
        <v/>
      </c>
      <c r="O705" s="22" t="str">
        <f t="shared" ca="1" si="119"/>
        <v/>
      </c>
      <c r="P705" s="23"/>
      <c r="Q705" s="23"/>
      <c r="R705" s="23"/>
      <c r="S705" s="23"/>
      <c r="T705" s="23"/>
      <c r="U705" s="23"/>
      <c r="V705" s="23"/>
      <c r="W705" s="23"/>
      <c r="X705" s="23"/>
      <c r="Y705" s="23"/>
      <c r="Z705" s="23"/>
    </row>
    <row r="706" spans="1:26" x14ac:dyDescent="0.55000000000000004">
      <c r="A706" s="6" t="str">
        <f t="shared" ca="1" si="115"/>
        <v/>
      </c>
      <c r="B706" s="22" t="str">
        <f t="shared" ca="1" si="118"/>
        <v/>
      </c>
      <c r="C706" s="22" t="str">
        <f t="shared" ca="1" si="118"/>
        <v/>
      </c>
      <c r="D706" s="22" t="str">
        <f t="shared" ca="1" si="118"/>
        <v/>
      </c>
      <c r="E706" s="22" t="str">
        <f t="shared" ca="1" si="111"/>
        <v/>
      </c>
      <c r="F706" s="22" t="str">
        <f t="shared" ca="1" si="112"/>
        <v/>
      </c>
      <c r="G706" s="22" t="str">
        <f t="shared" ca="1" si="113"/>
        <v/>
      </c>
      <c r="H706" s="22" t="str">
        <f t="shared" ca="1" si="119"/>
        <v/>
      </c>
      <c r="I706" s="22" t="str">
        <f t="shared" ca="1" si="119"/>
        <v/>
      </c>
      <c r="J706" s="22" t="str">
        <f t="shared" ca="1" si="119"/>
        <v/>
      </c>
      <c r="K706" s="22" t="str">
        <f t="shared" ca="1" si="119"/>
        <v/>
      </c>
      <c r="L706" s="22" t="str">
        <f t="shared" ca="1" si="119"/>
        <v/>
      </c>
      <c r="M706" s="22" t="str">
        <f t="shared" ca="1" si="119"/>
        <v/>
      </c>
      <c r="N706" s="22" t="str">
        <f t="shared" ca="1" si="119"/>
        <v/>
      </c>
      <c r="O706" s="22" t="str">
        <f t="shared" ca="1" si="119"/>
        <v/>
      </c>
      <c r="P706" s="23"/>
      <c r="Q706" s="23"/>
      <c r="R706" s="23"/>
      <c r="S706" s="23"/>
      <c r="T706" s="23"/>
      <c r="U706" s="23"/>
      <c r="V706" s="23"/>
      <c r="W706" s="23"/>
      <c r="X706" s="23"/>
      <c r="Y706" s="23"/>
      <c r="Z706" s="23"/>
    </row>
    <row r="707" spans="1:26" x14ac:dyDescent="0.55000000000000004">
      <c r="A707" s="6" t="str">
        <f t="shared" ca="1" si="115"/>
        <v/>
      </c>
      <c r="B707" s="22" t="str">
        <f t="shared" ca="1" si="118"/>
        <v/>
      </c>
      <c r="C707" s="22" t="str">
        <f t="shared" ca="1" si="118"/>
        <v/>
      </c>
      <c r="D707" s="22" t="str">
        <f t="shared" ca="1" si="118"/>
        <v/>
      </c>
      <c r="E707" s="22" t="str">
        <f t="shared" ca="1" si="111"/>
        <v/>
      </c>
      <c r="F707" s="22" t="str">
        <f t="shared" ca="1" si="112"/>
        <v/>
      </c>
      <c r="G707" s="22" t="str">
        <f t="shared" ca="1" si="113"/>
        <v/>
      </c>
      <c r="H707" s="22" t="str">
        <f t="shared" ca="1" si="119"/>
        <v/>
      </c>
      <c r="I707" s="22" t="str">
        <f t="shared" ca="1" si="119"/>
        <v/>
      </c>
      <c r="J707" s="22" t="str">
        <f t="shared" ca="1" si="119"/>
        <v/>
      </c>
      <c r="K707" s="22" t="str">
        <f t="shared" ca="1" si="119"/>
        <v/>
      </c>
      <c r="L707" s="22" t="str">
        <f t="shared" ca="1" si="119"/>
        <v/>
      </c>
      <c r="M707" s="22" t="str">
        <f t="shared" ca="1" si="119"/>
        <v/>
      </c>
      <c r="N707" s="22" t="str">
        <f t="shared" ca="1" si="119"/>
        <v/>
      </c>
      <c r="O707" s="22" t="str">
        <f t="shared" ca="1" si="119"/>
        <v/>
      </c>
      <c r="P707" s="23"/>
      <c r="Q707" s="23"/>
      <c r="R707" s="23"/>
      <c r="S707" s="23"/>
      <c r="T707" s="23"/>
      <c r="U707" s="23"/>
      <c r="V707" s="23"/>
      <c r="W707" s="23"/>
      <c r="X707" s="23"/>
      <c r="Y707" s="23"/>
      <c r="Z707" s="23"/>
    </row>
    <row r="708" spans="1:26" x14ac:dyDescent="0.55000000000000004">
      <c r="A708" s="6" t="str">
        <f t="shared" ca="1" si="115"/>
        <v/>
      </c>
      <c r="B708" s="22" t="str">
        <f t="shared" ref="B708:D727" ca="1" si="120">IF($A708="","",IF(ISERROR(IF(ISERROR(INDEX(FredRatesData_AllData,MATCH($A708-(MAX(0,WEEKDAY($A708,2)-5)),FredRatesData_Dates,0),MATCH(B$6,FredRatesData_IDs,0),1)/B$5),INDEX(FredRatesData_AllData,MATCH($A708-(MAX(0,WEEKDAY($A708,2)-5))-3,FredRatesData_Dates,0),MATCH(B$6,FredRatesData_IDs,0),1)/B$5,INDEX(FredRatesData_AllData,MATCH($A708-(MAX(0,WEEKDAY($A708,2)-5)),FredRatesData_Dates,0),MATCH(B$6,FredRatesData_IDs,0),1)/B$5)),"",IF(ISERROR(INDEX(FredRatesData_AllData,MATCH($A708-(MAX(0,WEEKDAY($A708,2)-5)),FredRatesData_Dates,0),MATCH(B$6,FredRatesData_IDs,0),1)/B$5),INDEX(FredRatesData_AllData,MATCH($A708-(MAX(0,WEEKDAY($A708,2)-5))-3,FredRatesData_Dates,0),MATCH(B$6,FredRatesData_IDs,0),1)/B$5,INDEX(FredRatesData_AllData,MATCH($A708-(MAX(0,WEEKDAY($A708,2)-5)),FredRatesData_Dates,0),MATCH(B$6,FredRatesData_IDs,0),1)/B$5)))</f>
        <v/>
      </c>
      <c r="C708" s="22" t="str">
        <f t="shared" ca="1" si="120"/>
        <v/>
      </c>
      <c r="D708" s="22" t="str">
        <f t="shared" ca="1" si="120"/>
        <v/>
      </c>
      <c r="E708" s="22" t="str">
        <f t="shared" ca="1" si="111"/>
        <v/>
      </c>
      <c r="F708" s="22" t="str">
        <f t="shared" ca="1" si="112"/>
        <v/>
      </c>
      <c r="G708" s="22" t="str">
        <f t="shared" ca="1" si="113"/>
        <v/>
      </c>
      <c r="H708" s="22" t="str">
        <f t="shared" ref="H708:O727" ca="1" si="121">IF($A708="","",IF(ISERROR(IF(ISERROR(INDEX(FredRatesData_AllData,MATCH($A708-(MAX(0,WEEKDAY($A708,2)-5)),FredRatesData_Dates,0),MATCH(H$6,FredRatesData_IDs,0),1)/H$5),INDEX(FredRatesData_AllData,MATCH($A708-(MAX(0,WEEKDAY($A708,2)-5))-3,FredRatesData_Dates,0),MATCH(H$6,FredRatesData_IDs,0),1)/H$5,INDEX(FredRatesData_AllData,MATCH($A708-(MAX(0,WEEKDAY($A708,2)-5)),FredRatesData_Dates,0),MATCH(H$6,FredRatesData_IDs,0),1)/H$5)),"",IF(ISERROR(INDEX(FredRatesData_AllData,MATCH($A708-(MAX(0,WEEKDAY($A708,2)-5)),FredRatesData_Dates,0),MATCH(H$6,FredRatesData_IDs,0),1)/H$5),INDEX(FredRatesData_AllData,MATCH($A708-(MAX(0,WEEKDAY($A708,2)-5))-3,FredRatesData_Dates,0),MATCH(H$6,FredRatesData_IDs,0),1)/H$5,INDEX(FredRatesData_AllData,MATCH($A708-(MAX(0,WEEKDAY($A708,2)-5)),FredRatesData_Dates,0),MATCH(H$6,FredRatesData_IDs,0),1)/H$5)))</f>
        <v/>
      </c>
      <c r="I708" s="22" t="str">
        <f t="shared" ca="1" si="121"/>
        <v/>
      </c>
      <c r="J708" s="22" t="str">
        <f t="shared" ca="1" si="121"/>
        <v/>
      </c>
      <c r="K708" s="22" t="str">
        <f t="shared" ca="1" si="121"/>
        <v/>
      </c>
      <c r="L708" s="22" t="str">
        <f t="shared" ca="1" si="121"/>
        <v/>
      </c>
      <c r="M708" s="22" t="str">
        <f t="shared" ca="1" si="121"/>
        <v/>
      </c>
      <c r="N708" s="22" t="str">
        <f t="shared" ca="1" si="121"/>
        <v/>
      </c>
      <c r="O708" s="22" t="str">
        <f t="shared" ca="1" si="121"/>
        <v/>
      </c>
      <c r="P708" s="23"/>
      <c r="Q708" s="23"/>
      <c r="R708" s="23"/>
      <c r="S708" s="23"/>
      <c r="T708" s="23"/>
      <c r="U708" s="23"/>
      <c r="V708" s="23"/>
      <c r="W708" s="23"/>
      <c r="X708" s="23"/>
      <c r="Y708" s="23"/>
      <c r="Z708" s="23"/>
    </row>
    <row r="709" spans="1:26" x14ac:dyDescent="0.55000000000000004">
      <c r="A709" s="6" t="str">
        <f t="shared" ca="1" si="115"/>
        <v/>
      </c>
      <c r="B709" s="22" t="str">
        <f t="shared" ca="1" si="120"/>
        <v/>
      </c>
      <c r="C709" s="22" t="str">
        <f t="shared" ca="1" si="120"/>
        <v/>
      </c>
      <c r="D709" s="22" t="str">
        <f t="shared" ca="1" si="120"/>
        <v/>
      </c>
      <c r="E709" s="22" t="str">
        <f t="shared" ca="1" si="111"/>
        <v/>
      </c>
      <c r="F709" s="22" t="str">
        <f t="shared" ca="1" si="112"/>
        <v/>
      </c>
      <c r="G709" s="22" t="str">
        <f t="shared" ca="1" si="113"/>
        <v/>
      </c>
      <c r="H709" s="22" t="str">
        <f t="shared" ca="1" si="121"/>
        <v/>
      </c>
      <c r="I709" s="22" t="str">
        <f t="shared" ca="1" si="121"/>
        <v/>
      </c>
      <c r="J709" s="22" t="str">
        <f t="shared" ca="1" si="121"/>
        <v/>
      </c>
      <c r="K709" s="22" t="str">
        <f t="shared" ca="1" si="121"/>
        <v/>
      </c>
      <c r="L709" s="22" t="str">
        <f t="shared" ca="1" si="121"/>
        <v/>
      </c>
      <c r="M709" s="22" t="str">
        <f t="shared" ca="1" si="121"/>
        <v/>
      </c>
      <c r="N709" s="22" t="str">
        <f t="shared" ca="1" si="121"/>
        <v/>
      </c>
      <c r="O709" s="22" t="str">
        <f t="shared" ca="1" si="121"/>
        <v/>
      </c>
      <c r="P709" s="23"/>
      <c r="Q709" s="23"/>
      <c r="R709" s="23"/>
      <c r="S709" s="23"/>
      <c r="T709" s="23"/>
      <c r="U709" s="23"/>
      <c r="V709" s="23"/>
      <c r="W709" s="23"/>
      <c r="X709" s="23"/>
      <c r="Y709" s="23"/>
      <c r="Z709" s="23"/>
    </row>
    <row r="710" spans="1:26" x14ac:dyDescent="0.55000000000000004">
      <c r="A710" s="6" t="str">
        <f t="shared" ca="1" si="115"/>
        <v/>
      </c>
      <c r="B710" s="22" t="str">
        <f t="shared" ca="1" si="120"/>
        <v/>
      </c>
      <c r="C710" s="22" t="str">
        <f t="shared" ca="1" si="120"/>
        <v/>
      </c>
      <c r="D710" s="22" t="str">
        <f t="shared" ca="1" si="120"/>
        <v/>
      </c>
      <c r="E710" s="22" t="str">
        <f t="shared" ca="1" si="111"/>
        <v/>
      </c>
      <c r="F710" s="22" t="str">
        <f t="shared" ca="1" si="112"/>
        <v/>
      </c>
      <c r="G710" s="22" t="str">
        <f t="shared" ca="1" si="113"/>
        <v/>
      </c>
      <c r="H710" s="22" t="str">
        <f t="shared" ca="1" si="121"/>
        <v/>
      </c>
      <c r="I710" s="22" t="str">
        <f t="shared" ca="1" si="121"/>
        <v/>
      </c>
      <c r="J710" s="22" t="str">
        <f t="shared" ca="1" si="121"/>
        <v/>
      </c>
      <c r="K710" s="22" t="str">
        <f t="shared" ca="1" si="121"/>
        <v/>
      </c>
      <c r="L710" s="22" t="str">
        <f t="shared" ca="1" si="121"/>
        <v/>
      </c>
      <c r="M710" s="22" t="str">
        <f t="shared" ca="1" si="121"/>
        <v/>
      </c>
      <c r="N710" s="22" t="str">
        <f t="shared" ca="1" si="121"/>
        <v/>
      </c>
      <c r="O710" s="22" t="str">
        <f t="shared" ca="1" si="121"/>
        <v/>
      </c>
      <c r="P710" s="23"/>
      <c r="Q710" s="23"/>
      <c r="R710" s="23"/>
      <c r="S710" s="23"/>
      <c r="T710" s="23"/>
      <c r="U710" s="23"/>
      <c r="V710" s="23"/>
      <c r="W710" s="23"/>
      <c r="X710" s="23"/>
      <c r="Y710" s="23"/>
      <c r="Z710" s="23"/>
    </row>
    <row r="711" spans="1:26" x14ac:dyDescent="0.55000000000000004">
      <c r="A711" s="6" t="str">
        <f t="shared" ca="1" si="115"/>
        <v/>
      </c>
      <c r="B711" s="22" t="str">
        <f t="shared" ca="1" si="120"/>
        <v/>
      </c>
      <c r="C711" s="22" t="str">
        <f t="shared" ca="1" si="120"/>
        <v/>
      </c>
      <c r="D711" s="22" t="str">
        <f t="shared" ca="1" si="120"/>
        <v/>
      </c>
      <c r="E711" s="22" t="str">
        <f t="shared" ca="1" si="111"/>
        <v/>
      </c>
      <c r="F711" s="22" t="str">
        <f t="shared" ca="1" si="112"/>
        <v/>
      </c>
      <c r="G711" s="22" t="str">
        <f t="shared" ca="1" si="113"/>
        <v/>
      </c>
      <c r="H711" s="22" t="str">
        <f t="shared" ca="1" si="121"/>
        <v/>
      </c>
      <c r="I711" s="22" t="str">
        <f t="shared" ca="1" si="121"/>
        <v/>
      </c>
      <c r="J711" s="22" t="str">
        <f t="shared" ca="1" si="121"/>
        <v/>
      </c>
      <c r="K711" s="22" t="str">
        <f t="shared" ca="1" si="121"/>
        <v/>
      </c>
      <c r="L711" s="22" t="str">
        <f t="shared" ca="1" si="121"/>
        <v/>
      </c>
      <c r="M711" s="22" t="str">
        <f t="shared" ca="1" si="121"/>
        <v/>
      </c>
      <c r="N711" s="22" t="str">
        <f t="shared" ca="1" si="121"/>
        <v/>
      </c>
      <c r="O711" s="22" t="str">
        <f t="shared" ca="1" si="121"/>
        <v/>
      </c>
      <c r="P711" s="23"/>
      <c r="Q711" s="23"/>
      <c r="R711" s="23"/>
      <c r="S711" s="23"/>
      <c r="T711" s="23"/>
      <c r="U711" s="23"/>
      <c r="V711" s="23"/>
      <c r="W711" s="23"/>
      <c r="X711" s="23"/>
      <c r="Y711" s="23"/>
      <c r="Z711" s="23"/>
    </row>
    <row r="712" spans="1:26" x14ac:dyDescent="0.55000000000000004">
      <c r="A712" s="6" t="str">
        <f t="shared" ca="1" si="115"/>
        <v/>
      </c>
      <c r="B712" s="22" t="str">
        <f t="shared" ca="1" si="120"/>
        <v/>
      </c>
      <c r="C712" s="22" t="str">
        <f t="shared" ca="1" si="120"/>
        <v/>
      </c>
      <c r="D712" s="22" t="str">
        <f t="shared" ca="1" si="120"/>
        <v/>
      </c>
      <c r="E712" s="22" t="str">
        <f t="shared" ref="E712:E775" ca="1" si="122">IF(OR($A712="",ISERROR(INDEX(FredEcon_AllData,MATCH($A712,FredEcon_EndDates,0),MATCH(E$6,FredEcon_IDs,0),1)/E$5)),"",INDEX(FredEcon_AllData,MATCH($A712,FredEcon_EndDates,0),MATCH(E$6,FredEcon_IDs,0),1)/E$5)</f>
        <v/>
      </c>
      <c r="F712" s="22" t="str">
        <f t="shared" ref="F712:F775" ca="1" si="123">IF(OR($A712="",ISERROR(INDEX(FredCPI_YoY,MATCH($A712,FredCPI_EndDates,0),1))),"",INDEX(FredCPI_YoY,MATCH($A712,FredCPI_EndDates,0),1))</f>
        <v/>
      </c>
      <c r="G712" s="22" t="str">
        <f t="shared" ref="G712:G775" ca="1" si="124">IF($A712="","",IF(ISERROR(INDEX(FredGDP_QoQSAAR,MATCH($A712,FredGDP_EndDates,0),1)),"",INDEX(FredGDP_QoQSAAR,MATCH($A712,FredGDP_EndDates,0),1)))</f>
        <v/>
      </c>
      <c r="H712" s="22" t="str">
        <f t="shared" ca="1" si="121"/>
        <v/>
      </c>
      <c r="I712" s="22" t="str">
        <f t="shared" ca="1" si="121"/>
        <v/>
      </c>
      <c r="J712" s="22" t="str">
        <f t="shared" ca="1" si="121"/>
        <v/>
      </c>
      <c r="K712" s="22" t="str">
        <f t="shared" ca="1" si="121"/>
        <v/>
      </c>
      <c r="L712" s="22" t="str">
        <f t="shared" ca="1" si="121"/>
        <v/>
      </c>
      <c r="M712" s="22" t="str">
        <f t="shared" ca="1" si="121"/>
        <v/>
      </c>
      <c r="N712" s="22" t="str">
        <f t="shared" ca="1" si="121"/>
        <v/>
      </c>
      <c r="O712" s="22" t="str">
        <f t="shared" ca="1" si="121"/>
        <v/>
      </c>
      <c r="P712" s="23"/>
      <c r="Q712" s="23"/>
      <c r="R712" s="23"/>
      <c r="S712" s="23"/>
      <c r="T712" s="23"/>
      <c r="U712" s="23"/>
      <c r="V712" s="23"/>
      <c r="W712" s="23"/>
      <c r="X712" s="23"/>
      <c r="Y712" s="23"/>
      <c r="Z712" s="23"/>
    </row>
    <row r="713" spans="1:26" x14ac:dyDescent="0.55000000000000004">
      <c r="A713" s="6" t="str">
        <f t="shared" ref="A713:A776" ca="1" si="125">IF(A712="","",IF(ISERROR(DataMatrixFrequency/1),IF(EOMONTH(A712,1)&lt;=DataMatrixEndDate,EOMONTH(A712,1),""),IF((A712+DataMatrixFrequency)&lt;=DataMatrixEndDate,A712+DataMatrixFrequency,"")))</f>
        <v/>
      </c>
      <c r="B713" s="22" t="str">
        <f t="shared" ca="1" si="120"/>
        <v/>
      </c>
      <c r="C713" s="22" t="str">
        <f t="shared" ca="1" si="120"/>
        <v/>
      </c>
      <c r="D713" s="22" t="str">
        <f t="shared" ca="1" si="120"/>
        <v/>
      </c>
      <c r="E713" s="22" t="str">
        <f t="shared" ca="1" si="122"/>
        <v/>
      </c>
      <c r="F713" s="22" t="str">
        <f t="shared" ca="1" si="123"/>
        <v/>
      </c>
      <c r="G713" s="22" t="str">
        <f t="shared" ca="1" si="124"/>
        <v/>
      </c>
      <c r="H713" s="22" t="str">
        <f t="shared" ca="1" si="121"/>
        <v/>
      </c>
      <c r="I713" s="22" t="str">
        <f t="shared" ca="1" si="121"/>
        <v/>
      </c>
      <c r="J713" s="22" t="str">
        <f t="shared" ca="1" si="121"/>
        <v/>
      </c>
      <c r="K713" s="22" t="str">
        <f t="shared" ca="1" si="121"/>
        <v/>
      </c>
      <c r="L713" s="22" t="str">
        <f t="shared" ca="1" si="121"/>
        <v/>
      </c>
      <c r="M713" s="22" t="str">
        <f t="shared" ca="1" si="121"/>
        <v/>
      </c>
      <c r="N713" s="22" t="str">
        <f t="shared" ca="1" si="121"/>
        <v/>
      </c>
      <c r="O713" s="22" t="str">
        <f t="shared" ca="1" si="121"/>
        <v/>
      </c>
      <c r="P713" s="23"/>
      <c r="Q713" s="23"/>
      <c r="R713" s="23"/>
      <c r="S713" s="23"/>
      <c r="T713" s="23"/>
      <c r="U713" s="23"/>
      <c r="V713" s="23"/>
      <c r="W713" s="23"/>
      <c r="X713" s="23"/>
      <c r="Y713" s="23"/>
      <c r="Z713" s="23"/>
    </row>
    <row r="714" spans="1:26" x14ac:dyDescent="0.55000000000000004">
      <c r="A714" s="6" t="str">
        <f t="shared" ca="1" si="125"/>
        <v/>
      </c>
      <c r="B714" s="22" t="str">
        <f t="shared" ca="1" si="120"/>
        <v/>
      </c>
      <c r="C714" s="22" t="str">
        <f t="shared" ca="1" si="120"/>
        <v/>
      </c>
      <c r="D714" s="22" t="str">
        <f t="shared" ca="1" si="120"/>
        <v/>
      </c>
      <c r="E714" s="22" t="str">
        <f t="shared" ca="1" si="122"/>
        <v/>
      </c>
      <c r="F714" s="22" t="str">
        <f t="shared" ca="1" si="123"/>
        <v/>
      </c>
      <c r="G714" s="22" t="str">
        <f t="shared" ca="1" si="124"/>
        <v/>
      </c>
      <c r="H714" s="22" t="str">
        <f t="shared" ca="1" si="121"/>
        <v/>
      </c>
      <c r="I714" s="22" t="str">
        <f t="shared" ca="1" si="121"/>
        <v/>
      </c>
      <c r="J714" s="22" t="str">
        <f t="shared" ca="1" si="121"/>
        <v/>
      </c>
      <c r="K714" s="22" t="str">
        <f t="shared" ca="1" si="121"/>
        <v/>
      </c>
      <c r="L714" s="22" t="str">
        <f t="shared" ca="1" si="121"/>
        <v/>
      </c>
      <c r="M714" s="22" t="str">
        <f t="shared" ca="1" si="121"/>
        <v/>
      </c>
      <c r="N714" s="22" t="str">
        <f t="shared" ca="1" si="121"/>
        <v/>
      </c>
      <c r="O714" s="22" t="str">
        <f t="shared" ca="1" si="121"/>
        <v/>
      </c>
      <c r="P714" s="23"/>
      <c r="Q714" s="23"/>
      <c r="R714" s="23"/>
      <c r="S714" s="23"/>
      <c r="T714" s="23"/>
      <c r="U714" s="23"/>
      <c r="V714" s="23"/>
      <c r="W714" s="23"/>
      <c r="X714" s="23"/>
      <c r="Y714" s="23"/>
      <c r="Z714" s="23"/>
    </row>
    <row r="715" spans="1:26" x14ac:dyDescent="0.55000000000000004">
      <c r="A715" s="6" t="str">
        <f t="shared" ca="1" si="125"/>
        <v/>
      </c>
      <c r="B715" s="22" t="str">
        <f t="shared" ca="1" si="120"/>
        <v/>
      </c>
      <c r="C715" s="22" t="str">
        <f t="shared" ca="1" si="120"/>
        <v/>
      </c>
      <c r="D715" s="22" t="str">
        <f t="shared" ca="1" si="120"/>
        <v/>
      </c>
      <c r="E715" s="22" t="str">
        <f t="shared" ca="1" si="122"/>
        <v/>
      </c>
      <c r="F715" s="22" t="str">
        <f t="shared" ca="1" si="123"/>
        <v/>
      </c>
      <c r="G715" s="22" t="str">
        <f t="shared" ca="1" si="124"/>
        <v/>
      </c>
      <c r="H715" s="22" t="str">
        <f t="shared" ca="1" si="121"/>
        <v/>
      </c>
      <c r="I715" s="22" t="str">
        <f t="shared" ca="1" si="121"/>
        <v/>
      </c>
      <c r="J715" s="22" t="str">
        <f t="shared" ca="1" si="121"/>
        <v/>
      </c>
      <c r="K715" s="22" t="str">
        <f t="shared" ca="1" si="121"/>
        <v/>
      </c>
      <c r="L715" s="22" t="str">
        <f t="shared" ca="1" si="121"/>
        <v/>
      </c>
      <c r="M715" s="22" t="str">
        <f t="shared" ca="1" si="121"/>
        <v/>
      </c>
      <c r="N715" s="22" t="str">
        <f t="shared" ca="1" si="121"/>
        <v/>
      </c>
      <c r="O715" s="22" t="str">
        <f t="shared" ca="1" si="121"/>
        <v/>
      </c>
      <c r="P715" s="23"/>
      <c r="Q715" s="23"/>
      <c r="R715" s="23"/>
      <c r="S715" s="23"/>
      <c r="T715" s="23"/>
      <c r="U715" s="23"/>
      <c r="V715" s="23"/>
      <c r="W715" s="23"/>
      <c r="X715" s="23"/>
      <c r="Y715" s="23"/>
      <c r="Z715" s="23"/>
    </row>
    <row r="716" spans="1:26" x14ac:dyDescent="0.55000000000000004">
      <c r="A716" s="6" t="str">
        <f t="shared" ca="1" si="125"/>
        <v/>
      </c>
      <c r="B716" s="22" t="str">
        <f t="shared" ca="1" si="120"/>
        <v/>
      </c>
      <c r="C716" s="22" t="str">
        <f t="shared" ca="1" si="120"/>
        <v/>
      </c>
      <c r="D716" s="22" t="str">
        <f t="shared" ca="1" si="120"/>
        <v/>
      </c>
      <c r="E716" s="22" t="str">
        <f t="shared" ca="1" si="122"/>
        <v/>
      </c>
      <c r="F716" s="22" t="str">
        <f t="shared" ca="1" si="123"/>
        <v/>
      </c>
      <c r="G716" s="22" t="str">
        <f t="shared" ca="1" si="124"/>
        <v/>
      </c>
      <c r="H716" s="22" t="str">
        <f t="shared" ca="1" si="121"/>
        <v/>
      </c>
      <c r="I716" s="22" t="str">
        <f t="shared" ca="1" si="121"/>
        <v/>
      </c>
      <c r="J716" s="22" t="str">
        <f t="shared" ca="1" si="121"/>
        <v/>
      </c>
      <c r="K716" s="22" t="str">
        <f t="shared" ca="1" si="121"/>
        <v/>
      </c>
      <c r="L716" s="22" t="str">
        <f t="shared" ca="1" si="121"/>
        <v/>
      </c>
      <c r="M716" s="22" t="str">
        <f t="shared" ca="1" si="121"/>
        <v/>
      </c>
      <c r="N716" s="22" t="str">
        <f t="shared" ca="1" si="121"/>
        <v/>
      </c>
      <c r="O716" s="22" t="str">
        <f t="shared" ca="1" si="121"/>
        <v/>
      </c>
      <c r="P716" s="23"/>
      <c r="Q716" s="23"/>
      <c r="R716" s="23"/>
      <c r="S716" s="23"/>
      <c r="T716" s="23"/>
      <c r="U716" s="23"/>
      <c r="V716" s="23"/>
      <c r="W716" s="23"/>
      <c r="X716" s="23"/>
      <c r="Y716" s="23"/>
      <c r="Z716" s="23"/>
    </row>
    <row r="717" spans="1:26" x14ac:dyDescent="0.55000000000000004">
      <c r="A717" s="6" t="str">
        <f t="shared" ca="1" si="125"/>
        <v/>
      </c>
      <c r="B717" s="22" t="str">
        <f t="shared" ca="1" si="120"/>
        <v/>
      </c>
      <c r="C717" s="22" t="str">
        <f t="shared" ca="1" si="120"/>
        <v/>
      </c>
      <c r="D717" s="22" t="str">
        <f t="shared" ca="1" si="120"/>
        <v/>
      </c>
      <c r="E717" s="22" t="str">
        <f t="shared" ca="1" si="122"/>
        <v/>
      </c>
      <c r="F717" s="22" t="str">
        <f t="shared" ca="1" si="123"/>
        <v/>
      </c>
      <c r="G717" s="22" t="str">
        <f t="shared" ca="1" si="124"/>
        <v/>
      </c>
      <c r="H717" s="22" t="str">
        <f t="shared" ca="1" si="121"/>
        <v/>
      </c>
      <c r="I717" s="22" t="str">
        <f t="shared" ca="1" si="121"/>
        <v/>
      </c>
      <c r="J717" s="22" t="str">
        <f t="shared" ca="1" si="121"/>
        <v/>
      </c>
      <c r="K717" s="22" t="str">
        <f t="shared" ca="1" si="121"/>
        <v/>
      </c>
      <c r="L717" s="22" t="str">
        <f t="shared" ca="1" si="121"/>
        <v/>
      </c>
      <c r="M717" s="22" t="str">
        <f t="shared" ca="1" si="121"/>
        <v/>
      </c>
      <c r="N717" s="22" t="str">
        <f t="shared" ca="1" si="121"/>
        <v/>
      </c>
      <c r="O717" s="22" t="str">
        <f t="shared" ca="1" si="121"/>
        <v/>
      </c>
      <c r="P717" s="23"/>
      <c r="Q717" s="23"/>
      <c r="R717" s="23"/>
      <c r="S717" s="23"/>
      <c r="T717" s="23"/>
      <c r="U717" s="23"/>
      <c r="V717" s="23"/>
      <c r="W717" s="23"/>
      <c r="X717" s="23"/>
      <c r="Y717" s="23"/>
      <c r="Z717" s="23"/>
    </row>
    <row r="718" spans="1:26" x14ac:dyDescent="0.55000000000000004">
      <c r="A718" s="6" t="str">
        <f t="shared" ca="1" si="125"/>
        <v/>
      </c>
      <c r="B718" s="22" t="str">
        <f t="shared" ca="1" si="120"/>
        <v/>
      </c>
      <c r="C718" s="22" t="str">
        <f t="shared" ca="1" si="120"/>
        <v/>
      </c>
      <c r="D718" s="22" t="str">
        <f t="shared" ca="1" si="120"/>
        <v/>
      </c>
      <c r="E718" s="22" t="str">
        <f t="shared" ca="1" si="122"/>
        <v/>
      </c>
      <c r="F718" s="22" t="str">
        <f t="shared" ca="1" si="123"/>
        <v/>
      </c>
      <c r="G718" s="22" t="str">
        <f t="shared" ca="1" si="124"/>
        <v/>
      </c>
      <c r="H718" s="22" t="str">
        <f t="shared" ca="1" si="121"/>
        <v/>
      </c>
      <c r="I718" s="22" t="str">
        <f t="shared" ca="1" si="121"/>
        <v/>
      </c>
      <c r="J718" s="22" t="str">
        <f t="shared" ca="1" si="121"/>
        <v/>
      </c>
      <c r="K718" s="22" t="str">
        <f t="shared" ca="1" si="121"/>
        <v/>
      </c>
      <c r="L718" s="22" t="str">
        <f t="shared" ca="1" si="121"/>
        <v/>
      </c>
      <c r="M718" s="22" t="str">
        <f t="shared" ca="1" si="121"/>
        <v/>
      </c>
      <c r="N718" s="22" t="str">
        <f t="shared" ca="1" si="121"/>
        <v/>
      </c>
      <c r="O718" s="22" t="str">
        <f t="shared" ca="1" si="121"/>
        <v/>
      </c>
      <c r="P718" s="23"/>
      <c r="Q718" s="23"/>
      <c r="R718" s="23"/>
      <c r="S718" s="23"/>
      <c r="T718" s="23"/>
      <c r="U718" s="23"/>
      <c r="V718" s="23"/>
      <c r="W718" s="23"/>
      <c r="X718" s="23"/>
      <c r="Y718" s="23"/>
      <c r="Z718" s="23"/>
    </row>
    <row r="719" spans="1:26" x14ac:dyDescent="0.55000000000000004">
      <c r="A719" s="6" t="str">
        <f t="shared" ca="1" si="125"/>
        <v/>
      </c>
      <c r="B719" s="22" t="str">
        <f t="shared" ca="1" si="120"/>
        <v/>
      </c>
      <c r="C719" s="22" t="str">
        <f t="shared" ca="1" si="120"/>
        <v/>
      </c>
      <c r="D719" s="22" t="str">
        <f t="shared" ca="1" si="120"/>
        <v/>
      </c>
      <c r="E719" s="22" t="str">
        <f t="shared" ca="1" si="122"/>
        <v/>
      </c>
      <c r="F719" s="22" t="str">
        <f t="shared" ca="1" si="123"/>
        <v/>
      </c>
      <c r="G719" s="22" t="str">
        <f t="shared" ca="1" si="124"/>
        <v/>
      </c>
      <c r="H719" s="22" t="str">
        <f t="shared" ca="1" si="121"/>
        <v/>
      </c>
      <c r="I719" s="22" t="str">
        <f t="shared" ca="1" si="121"/>
        <v/>
      </c>
      <c r="J719" s="22" t="str">
        <f t="shared" ca="1" si="121"/>
        <v/>
      </c>
      <c r="K719" s="22" t="str">
        <f t="shared" ca="1" si="121"/>
        <v/>
      </c>
      <c r="L719" s="22" t="str">
        <f t="shared" ca="1" si="121"/>
        <v/>
      </c>
      <c r="M719" s="22" t="str">
        <f t="shared" ca="1" si="121"/>
        <v/>
      </c>
      <c r="N719" s="22" t="str">
        <f t="shared" ca="1" si="121"/>
        <v/>
      </c>
      <c r="O719" s="22" t="str">
        <f t="shared" ca="1" si="121"/>
        <v/>
      </c>
      <c r="P719" s="23"/>
      <c r="Q719" s="23"/>
      <c r="R719" s="23"/>
      <c r="S719" s="23"/>
      <c r="T719" s="23"/>
      <c r="U719" s="23"/>
      <c r="V719" s="23"/>
      <c r="W719" s="23"/>
      <c r="X719" s="23"/>
      <c r="Y719" s="23"/>
      <c r="Z719" s="23"/>
    </row>
    <row r="720" spans="1:26" x14ac:dyDescent="0.55000000000000004">
      <c r="A720" s="6" t="str">
        <f t="shared" ca="1" si="125"/>
        <v/>
      </c>
      <c r="B720" s="22" t="str">
        <f t="shared" ca="1" si="120"/>
        <v/>
      </c>
      <c r="C720" s="22" t="str">
        <f t="shared" ca="1" si="120"/>
        <v/>
      </c>
      <c r="D720" s="22" t="str">
        <f t="shared" ca="1" si="120"/>
        <v/>
      </c>
      <c r="E720" s="22" t="str">
        <f t="shared" ca="1" si="122"/>
        <v/>
      </c>
      <c r="F720" s="22" t="str">
        <f t="shared" ca="1" si="123"/>
        <v/>
      </c>
      <c r="G720" s="22" t="str">
        <f t="shared" ca="1" si="124"/>
        <v/>
      </c>
      <c r="H720" s="22" t="str">
        <f t="shared" ca="1" si="121"/>
        <v/>
      </c>
      <c r="I720" s="22" t="str">
        <f t="shared" ca="1" si="121"/>
        <v/>
      </c>
      <c r="J720" s="22" t="str">
        <f t="shared" ca="1" si="121"/>
        <v/>
      </c>
      <c r="K720" s="22" t="str">
        <f t="shared" ca="1" si="121"/>
        <v/>
      </c>
      <c r="L720" s="22" t="str">
        <f t="shared" ca="1" si="121"/>
        <v/>
      </c>
      <c r="M720" s="22" t="str">
        <f t="shared" ca="1" si="121"/>
        <v/>
      </c>
      <c r="N720" s="22" t="str">
        <f t="shared" ca="1" si="121"/>
        <v/>
      </c>
      <c r="O720" s="22" t="str">
        <f t="shared" ca="1" si="121"/>
        <v/>
      </c>
      <c r="P720" s="23"/>
      <c r="Q720" s="23"/>
      <c r="R720" s="23"/>
      <c r="S720" s="23"/>
      <c r="T720" s="23"/>
      <c r="U720" s="23"/>
      <c r="V720" s="23"/>
      <c r="W720" s="23"/>
      <c r="X720" s="23"/>
      <c r="Y720" s="23"/>
      <c r="Z720" s="23"/>
    </row>
    <row r="721" spans="1:26" x14ac:dyDescent="0.55000000000000004">
      <c r="A721" s="6" t="str">
        <f t="shared" ca="1" si="125"/>
        <v/>
      </c>
      <c r="B721" s="22" t="str">
        <f t="shared" ca="1" si="120"/>
        <v/>
      </c>
      <c r="C721" s="22" t="str">
        <f t="shared" ca="1" si="120"/>
        <v/>
      </c>
      <c r="D721" s="22" t="str">
        <f t="shared" ca="1" si="120"/>
        <v/>
      </c>
      <c r="E721" s="22" t="str">
        <f t="shared" ca="1" si="122"/>
        <v/>
      </c>
      <c r="F721" s="22" t="str">
        <f t="shared" ca="1" si="123"/>
        <v/>
      </c>
      <c r="G721" s="22" t="str">
        <f t="shared" ca="1" si="124"/>
        <v/>
      </c>
      <c r="H721" s="22" t="str">
        <f t="shared" ca="1" si="121"/>
        <v/>
      </c>
      <c r="I721" s="22" t="str">
        <f t="shared" ca="1" si="121"/>
        <v/>
      </c>
      <c r="J721" s="22" t="str">
        <f t="shared" ca="1" si="121"/>
        <v/>
      </c>
      <c r="K721" s="22" t="str">
        <f t="shared" ca="1" si="121"/>
        <v/>
      </c>
      <c r="L721" s="22" t="str">
        <f t="shared" ca="1" si="121"/>
        <v/>
      </c>
      <c r="M721" s="22" t="str">
        <f t="shared" ca="1" si="121"/>
        <v/>
      </c>
      <c r="N721" s="22" t="str">
        <f t="shared" ca="1" si="121"/>
        <v/>
      </c>
      <c r="O721" s="22" t="str">
        <f t="shared" ca="1" si="121"/>
        <v/>
      </c>
      <c r="P721" s="23"/>
      <c r="Q721" s="23"/>
      <c r="R721" s="23"/>
      <c r="S721" s="23"/>
      <c r="T721" s="23"/>
      <c r="U721" s="23"/>
      <c r="V721" s="23"/>
      <c r="W721" s="23"/>
      <c r="X721" s="23"/>
      <c r="Y721" s="23"/>
      <c r="Z721" s="23"/>
    </row>
    <row r="722" spans="1:26" x14ac:dyDescent="0.55000000000000004">
      <c r="A722" s="6" t="str">
        <f t="shared" ca="1" si="125"/>
        <v/>
      </c>
      <c r="B722" s="22" t="str">
        <f t="shared" ca="1" si="120"/>
        <v/>
      </c>
      <c r="C722" s="22" t="str">
        <f t="shared" ca="1" si="120"/>
        <v/>
      </c>
      <c r="D722" s="22" t="str">
        <f t="shared" ca="1" si="120"/>
        <v/>
      </c>
      <c r="E722" s="22" t="str">
        <f t="shared" ca="1" si="122"/>
        <v/>
      </c>
      <c r="F722" s="22" t="str">
        <f t="shared" ca="1" si="123"/>
        <v/>
      </c>
      <c r="G722" s="22" t="str">
        <f t="shared" ca="1" si="124"/>
        <v/>
      </c>
      <c r="H722" s="22" t="str">
        <f t="shared" ca="1" si="121"/>
        <v/>
      </c>
      <c r="I722" s="22" t="str">
        <f t="shared" ca="1" si="121"/>
        <v/>
      </c>
      <c r="J722" s="22" t="str">
        <f t="shared" ca="1" si="121"/>
        <v/>
      </c>
      <c r="K722" s="22" t="str">
        <f t="shared" ca="1" si="121"/>
        <v/>
      </c>
      <c r="L722" s="22" t="str">
        <f t="shared" ca="1" si="121"/>
        <v/>
      </c>
      <c r="M722" s="22" t="str">
        <f t="shared" ca="1" si="121"/>
        <v/>
      </c>
      <c r="N722" s="22" t="str">
        <f t="shared" ca="1" si="121"/>
        <v/>
      </c>
      <c r="O722" s="22" t="str">
        <f t="shared" ca="1" si="121"/>
        <v/>
      </c>
      <c r="P722" s="23"/>
      <c r="Q722" s="23"/>
      <c r="R722" s="23"/>
      <c r="S722" s="23"/>
      <c r="T722" s="23"/>
      <c r="U722" s="23"/>
      <c r="V722" s="23"/>
      <c r="W722" s="23"/>
      <c r="X722" s="23"/>
      <c r="Y722" s="23"/>
      <c r="Z722" s="23"/>
    </row>
    <row r="723" spans="1:26" x14ac:dyDescent="0.55000000000000004">
      <c r="A723" s="6" t="str">
        <f t="shared" ca="1" si="125"/>
        <v/>
      </c>
      <c r="B723" s="22" t="str">
        <f t="shared" ca="1" si="120"/>
        <v/>
      </c>
      <c r="C723" s="22" t="str">
        <f t="shared" ca="1" si="120"/>
        <v/>
      </c>
      <c r="D723" s="22" t="str">
        <f t="shared" ca="1" si="120"/>
        <v/>
      </c>
      <c r="E723" s="22" t="str">
        <f t="shared" ca="1" si="122"/>
        <v/>
      </c>
      <c r="F723" s="22" t="str">
        <f t="shared" ca="1" si="123"/>
        <v/>
      </c>
      <c r="G723" s="22" t="str">
        <f t="shared" ca="1" si="124"/>
        <v/>
      </c>
      <c r="H723" s="22" t="str">
        <f t="shared" ca="1" si="121"/>
        <v/>
      </c>
      <c r="I723" s="22" t="str">
        <f t="shared" ca="1" si="121"/>
        <v/>
      </c>
      <c r="J723" s="22" t="str">
        <f t="shared" ca="1" si="121"/>
        <v/>
      </c>
      <c r="K723" s="22" t="str">
        <f t="shared" ca="1" si="121"/>
        <v/>
      </c>
      <c r="L723" s="22" t="str">
        <f t="shared" ca="1" si="121"/>
        <v/>
      </c>
      <c r="M723" s="22" t="str">
        <f t="shared" ca="1" si="121"/>
        <v/>
      </c>
      <c r="N723" s="22" t="str">
        <f t="shared" ca="1" si="121"/>
        <v/>
      </c>
      <c r="O723" s="22" t="str">
        <f t="shared" ca="1" si="121"/>
        <v/>
      </c>
      <c r="P723" s="23"/>
      <c r="Q723" s="23"/>
      <c r="R723" s="23"/>
      <c r="S723" s="23"/>
      <c r="T723" s="23"/>
      <c r="U723" s="23"/>
      <c r="V723" s="23"/>
      <c r="W723" s="23"/>
      <c r="X723" s="23"/>
      <c r="Y723" s="23"/>
      <c r="Z723" s="23"/>
    </row>
    <row r="724" spans="1:26" x14ac:dyDescent="0.55000000000000004">
      <c r="A724" s="6" t="str">
        <f t="shared" ca="1" si="125"/>
        <v/>
      </c>
      <c r="B724" s="22" t="str">
        <f t="shared" ca="1" si="120"/>
        <v/>
      </c>
      <c r="C724" s="22" t="str">
        <f t="shared" ca="1" si="120"/>
        <v/>
      </c>
      <c r="D724" s="22" t="str">
        <f t="shared" ca="1" si="120"/>
        <v/>
      </c>
      <c r="E724" s="22" t="str">
        <f t="shared" ca="1" si="122"/>
        <v/>
      </c>
      <c r="F724" s="22" t="str">
        <f t="shared" ca="1" si="123"/>
        <v/>
      </c>
      <c r="G724" s="22" t="str">
        <f t="shared" ca="1" si="124"/>
        <v/>
      </c>
      <c r="H724" s="22" t="str">
        <f t="shared" ca="1" si="121"/>
        <v/>
      </c>
      <c r="I724" s="22" t="str">
        <f t="shared" ca="1" si="121"/>
        <v/>
      </c>
      <c r="J724" s="22" t="str">
        <f t="shared" ca="1" si="121"/>
        <v/>
      </c>
      <c r="K724" s="22" t="str">
        <f t="shared" ca="1" si="121"/>
        <v/>
      </c>
      <c r="L724" s="22" t="str">
        <f t="shared" ca="1" si="121"/>
        <v/>
      </c>
      <c r="M724" s="22" t="str">
        <f t="shared" ca="1" si="121"/>
        <v/>
      </c>
      <c r="N724" s="22" t="str">
        <f t="shared" ca="1" si="121"/>
        <v/>
      </c>
      <c r="O724" s="22" t="str">
        <f t="shared" ca="1" si="121"/>
        <v/>
      </c>
      <c r="P724" s="23"/>
      <c r="Q724" s="23"/>
      <c r="R724" s="23"/>
      <c r="S724" s="23"/>
      <c r="T724" s="23"/>
      <c r="U724" s="23"/>
      <c r="V724" s="23"/>
      <c r="W724" s="23"/>
      <c r="X724" s="23"/>
      <c r="Y724" s="23"/>
      <c r="Z724" s="23"/>
    </row>
    <row r="725" spans="1:26" x14ac:dyDescent="0.55000000000000004">
      <c r="A725" s="6" t="str">
        <f t="shared" ca="1" si="125"/>
        <v/>
      </c>
      <c r="B725" s="22" t="str">
        <f t="shared" ca="1" si="120"/>
        <v/>
      </c>
      <c r="C725" s="22" t="str">
        <f t="shared" ca="1" si="120"/>
        <v/>
      </c>
      <c r="D725" s="22" t="str">
        <f t="shared" ca="1" si="120"/>
        <v/>
      </c>
      <c r="E725" s="22" t="str">
        <f t="shared" ca="1" si="122"/>
        <v/>
      </c>
      <c r="F725" s="22" t="str">
        <f t="shared" ca="1" si="123"/>
        <v/>
      </c>
      <c r="G725" s="22" t="str">
        <f t="shared" ca="1" si="124"/>
        <v/>
      </c>
      <c r="H725" s="22" t="str">
        <f t="shared" ca="1" si="121"/>
        <v/>
      </c>
      <c r="I725" s="22" t="str">
        <f t="shared" ca="1" si="121"/>
        <v/>
      </c>
      <c r="J725" s="22" t="str">
        <f t="shared" ca="1" si="121"/>
        <v/>
      </c>
      <c r="K725" s="22" t="str">
        <f t="shared" ca="1" si="121"/>
        <v/>
      </c>
      <c r="L725" s="22" t="str">
        <f t="shared" ca="1" si="121"/>
        <v/>
      </c>
      <c r="M725" s="22" t="str">
        <f t="shared" ca="1" si="121"/>
        <v/>
      </c>
      <c r="N725" s="22" t="str">
        <f t="shared" ca="1" si="121"/>
        <v/>
      </c>
      <c r="O725" s="22" t="str">
        <f t="shared" ca="1" si="121"/>
        <v/>
      </c>
      <c r="P725" s="23"/>
      <c r="Q725" s="23"/>
      <c r="R725" s="23"/>
      <c r="S725" s="23"/>
      <c r="T725" s="23"/>
      <c r="U725" s="23"/>
      <c r="V725" s="23"/>
      <c r="W725" s="23"/>
      <c r="X725" s="23"/>
      <c r="Y725" s="23"/>
      <c r="Z725" s="23"/>
    </row>
    <row r="726" spans="1:26" x14ac:dyDescent="0.55000000000000004">
      <c r="A726" s="6" t="str">
        <f t="shared" ca="1" si="125"/>
        <v/>
      </c>
      <c r="B726" s="22" t="str">
        <f t="shared" ca="1" si="120"/>
        <v/>
      </c>
      <c r="C726" s="22" t="str">
        <f t="shared" ca="1" si="120"/>
        <v/>
      </c>
      <c r="D726" s="22" t="str">
        <f t="shared" ca="1" si="120"/>
        <v/>
      </c>
      <c r="E726" s="22" t="str">
        <f t="shared" ca="1" si="122"/>
        <v/>
      </c>
      <c r="F726" s="22" t="str">
        <f t="shared" ca="1" si="123"/>
        <v/>
      </c>
      <c r="G726" s="22" t="str">
        <f t="shared" ca="1" si="124"/>
        <v/>
      </c>
      <c r="H726" s="22" t="str">
        <f t="shared" ca="1" si="121"/>
        <v/>
      </c>
      <c r="I726" s="22" t="str">
        <f t="shared" ca="1" si="121"/>
        <v/>
      </c>
      <c r="J726" s="22" t="str">
        <f t="shared" ca="1" si="121"/>
        <v/>
      </c>
      <c r="K726" s="22" t="str">
        <f t="shared" ca="1" si="121"/>
        <v/>
      </c>
      <c r="L726" s="22" t="str">
        <f t="shared" ca="1" si="121"/>
        <v/>
      </c>
      <c r="M726" s="22" t="str">
        <f t="shared" ca="1" si="121"/>
        <v/>
      </c>
      <c r="N726" s="22" t="str">
        <f t="shared" ca="1" si="121"/>
        <v/>
      </c>
      <c r="O726" s="22" t="str">
        <f t="shared" ca="1" si="121"/>
        <v/>
      </c>
      <c r="P726" s="23"/>
      <c r="Q726" s="23"/>
      <c r="R726" s="23"/>
      <c r="S726" s="23"/>
      <c r="T726" s="23"/>
      <c r="U726" s="23"/>
      <c r="V726" s="23"/>
      <c r="W726" s="23"/>
      <c r="X726" s="23"/>
      <c r="Y726" s="23"/>
      <c r="Z726" s="23"/>
    </row>
    <row r="727" spans="1:26" x14ac:dyDescent="0.55000000000000004">
      <c r="A727" s="6" t="str">
        <f t="shared" ca="1" si="125"/>
        <v/>
      </c>
      <c r="B727" s="22" t="str">
        <f t="shared" ca="1" si="120"/>
        <v/>
      </c>
      <c r="C727" s="22" t="str">
        <f t="shared" ca="1" si="120"/>
        <v/>
      </c>
      <c r="D727" s="22" t="str">
        <f t="shared" ca="1" si="120"/>
        <v/>
      </c>
      <c r="E727" s="22" t="str">
        <f t="shared" ca="1" si="122"/>
        <v/>
      </c>
      <c r="F727" s="22" t="str">
        <f t="shared" ca="1" si="123"/>
        <v/>
      </c>
      <c r="G727" s="22" t="str">
        <f t="shared" ca="1" si="124"/>
        <v/>
      </c>
      <c r="H727" s="22" t="str">
        <f t="shared" ca="1" si="121"/>
        <v/>
      </c>
      <c r="I727" s="22" t="str">
        <f t="shared" ca="1" si="121"/>
        <v/>
      </c>
      <c r="J727" s="22" t="str">
        <f t="shared" ca="1" si="121"/>
        <v/>
      </c>
      <c r="K727" s="22" t="str">
        <f t="shared" ca="1" si="121"/>
        <v/>
      </c>
      <c r="L727" s="22" t="str">
        <f t="shared" ca="1" si="121"/>
        <v/>
      </c>
      <c r="M727" s="22" t="str">
        <f t="shared" ca="1" si="121"/>
        <v/>
      </c>
      <c r="N727" s="22" t="str">
        <f t="shared" ca="1" si="121"/>
        <v/>
      </c>
      <c r="O727" s="22" t="str">
        <f t="shared" ca="1" si="121"/>
        <v/>
      </c>
      <c r="P727" s="23"/>
      <c r="Q727" s="23"/>
      <c r="R727" s="23"/>
      <c r="S727" s="23"/>
      <c r="T727" s="23"/>
      <c r="U727" s="23"/>
      <c r="V727" s="23"/>
      <c r="W727" s="23"/>
      <c r="X727" s="23"/>
      <c r="Y727" s="23"/>
      <c r="Z727" s="23"/>
    </row>
    <row r="728" spans="1:26" x14ac:dyDescent="0.55000000000000004">
      <c r="A728" s="6" t="str">
        <f t="shared" ca="1" si="125"/>
        <v/>
      </c>
      <c r="B728" s="22" t="str">
        <f t="shared" ref="B728:D747" ca="1" si="126">IF($A728="","",IF(ISERROR(IF(ISERROR(INDEX(FredRatesData_AllData,MATCH($A728-(MAX(0,WEEKDAY($A728,2)-5)),FredRatesData_Dates,0),MATCH(B$6,FredRatesData_IDs,0),1)/B$5),INDEX(FredRatesData_AllData,MATCH($A728-(MAX(0,WEEKDAY($A728,2)-5))-3,FredRatesData_Dates,0),MATCH(B$6,FredRatesData_IDs,0),1)/B$5,INDEX(FredRatesData_AllData,MATCH($A728-(MAX(0,WEEKDAY($A728,2)-5)),FredRatesData_Dates,0),MATCH(B$6,FredRatesData_IDs,0),1)/B$5)),"",IF(ISERROR(INDEX(FredRatesData_AllData,MATCH($A728-(MAX(0,WEEKDAY($A728,2)-5)),FredRatesData_Dates,0),MATCH(B$6,FredRatesData_IDs,0),1)/B$5),INDEX(FredRatesData_AllData,MATCH($A728-(MAX(0,WEEKDAY($A728,2)-5))-3,FredRatesData_Dates,0),MATCH(B$6,FredRatesData_IDs,0),1)/B$5,INDEX(FredRatesData_AllData,MATCH($A728-(MAX(0,WEEKDAY($A728,2)-5)),FredRatesData_Dates,0),MATCH(B$6,FredRatesData_IDs,0),1)/B$5)))</f>
        <v/>
      </c>
      <c r="C728" s="22" t="str">
        <f t="shared" ca="1" si="126"/>
        <v/>
      </c>
      <c r="D728" s="22" t="str">
        <f t="shared" ca="1" si="126"/>
        <v/>
      </c>
      <c r="E728" s="22" t="str">
        <f t="shared" ca="1" si="122"/>
        <v/>
      </c>
      <c r="F728" s="22" t="str">
        <f t="shared" ca="1" si="123"/>
        <v/>
      </c>
      <c r="G728" s="22" t="str">
        <f t="shared" ca="1" si="124"/>
        <v/>
      </c>
      <c r="H728" s="22" t="str">
        <f t="shared" ref="H728:O747" ca="1" si="127">IF($A728="","",IF(ISERROR(IF(ISERROR(INDEX(FredRatesData_AllData,MATCH($A728-(MAX(0,WEEKDAY($A728,2)-5)),FredRatesData_Dates,0),MATCH(H$6,FredRatesData_IDs,0),1)/H$5),INDEX(FredRatesData_AllData,MATCH($A728-(MAX(0,WEEKDAY($A728,2)-5))-3,FredRatesData_Dates,0),MATCH(H$6,FredRatesData_IDs,0),1)/H$5,INDEX(FredRatesData_AllData,MATCH($A728-(MAX(0,WEEKDAY($A728,2)-5)),FredRatesData_Dates,0),MATCH(H$6,FredRatesData_IDs,0),1)/H$5)),"",IF(ISERROR(INDEX(FredRatesData_AllData,MATCH($A728-(MAX(0,WEEKDAY($A728,2)-5)),FredRatesData_Dates,0),MATCH(H$6,FredRatesData_IDs,0),1)/H$5),INDEX(FredRatesData_AllData,MATCH($A728-(MAX(0,WEEKDAY($A728,2)-5))-3,FredRatesData_Dates,0),MATCH(H$6,FredRatesData_IDs,0),1)/H$5,INDEX(FredRatesData_AllData,MATCH($A728-(MAX(0,WEEKDAY($A728,2)-5)),FredRatesData_Dates,0),MATCH(H$6,FredRatesData_IDs,0),1)/H$5)))</f>
        <v/>
      </c>
      <c r="I728" s="22" t="str">
        <f t="shared" ca="1" si="127"/>
        <v/>
      </c>
      <c r="J728" s="22" t="str">
        <f t="shared" ca="1" si="127"/>
        <v/>
      </c>
      <c r="K728" s="22" t="str">
        <f t="shared" ca="1" si="127"/>
        <v/>
      </c>
      <c r="L728" s="22" t="str">
        <f t="shared" ca="1" si="127"/>
        <v/>
      </c>
      <c r="M728" s="22" t="str">
        <f t="shared" ca="1" si="127"/>
        <v/>
      </c>
      <c r="N728" s="22" t="str">
        <f t="shared" ca="1" si="127"/>
        <v/>
      </c>
      <c r="O728" s="22" t="str">
        <f t="shared" ca="1" si="127"/>
        <v/>
      </c>
      <c r="P728" s="23"/>
      <c r="Q728" s="23"/>
      <c r="R728" s="23"/>
      <c r="S728" s="23"/>
      <c r="T728" s="23"/>
      <c r="U728" s="23"/>
      <c r="V728" s="23"/>
      <c r="W728" s="23"/>
      <c r="X728" s="23"/>
      <c r="Y728" s="23"/>
      <c r="Z728" s="23"/>
    </row>
    <row r="729" spans="1:26" x14ac:dyDescent="0.55000000000000004">
      <c r="A729" s="6" t="str">
        <f t="shared" ca="1" si="125"/>
        <v/>
      </c>
      <c r="B729" s="22" t="str">
        <f t="shared" ca="1" si="126"/>
        <v/>
      </c>
      <c r="C729" s="22" t="str">
        <f t="shared" ca="1" si="126"/>
        <v/>
      </c>
      <c r="D729" s="22" t="str">
        <f t="shared" ca="1" si="126"/>
        <v/>
      </c>
      <c r="E729" s="22" t="str">
        <f t="shared" ca="1" si="122"/>
        <v/>
      </c>
      <c r="F729" s="22" t="str">
        <f t="shared" ca="1" si="123"/>
        <v/>
      </c>
      <c r="G729" s="22" t="str">
        <f t="shared" ca="1" si="124"/>
        <v/>
      </c>
      <c r="H729" s="22" t="str">
        <f t="shared" ca="1" si="127"/>
        <v/>
      </c>
      <c r="I729" s="22" t="str">
        <f t="shared" ca="1" si="127"/>
        <v/>
      </c>
      <c r="J729" s="22" t="str">
        <f t="shared" ca="1" si="127"/>
        <v/>
      </c>
      <c r="K729" s="22" t="str">
        <f t="shared" ca="1" si="127"/>
        <v/>
      </c>
      <c r="L729" s="22" t="str">
        <f t="shared" ca="1" si="127"/>
        <v/>
      </c>
      <c r="M729" s="22" t="str">
        <f t="shared" ca="1" si="127"/>
        <v/>
      </c>
      <c r="N729" s="22" t="str">
        <f t="shared" ca="1" si="127"/>
        <v/>
      </c>
      <c r="O729" s="22" t="str">
        <f t="shared" ca="1" si="127"/>
        <v/>
      </c>
      <c r="P729" s="23"/>
      <c r="Q729" s="23"/>
      <c r="R729" s="23"/>
      <c r="S729" s="23"/>
      <c r="T729" s="23"/>
      <c r="U729" s="23"/>
      <c r="V729" s="23"/>
      <c r="W729" s="23"/>
      <c r="X729" s="23"/>
      <c r="Y729" s="23"/>
      <c r="Z729" s="23"/>
    </row>
    <row r="730" spans="1:26" x14ac:dyDescent="0.55000000000000004">
      <c r="A730" s="6" t="str">
        <f t="shared" ca="1" si="125"/>
        <v/>
      </c>
      <c r="B730" s="22" t="str">
        <f t="shared" ca="1" si="126"/>
        <v/>
      </c>
      <c r="C730" s="22" t="str">
        <f t="shared" ca="1" si="126"/>
        <v/>
      </c>
      <c r="D730" s="22" t="str">
        <f t="shared" ca="1" si="126"/>
        <v/>
      </c>
      <c r="E730" s="22" t="str">
        <f t="shared" ca="1" si="122"/>
        <v/>
      </c>
      <c r="F730" s="22" t="str">
        <f t="shared" ca="1" si="123"/>
        <v/>
      </c>
      <c r="G730" s="22" t="str">
        <f t="shared" ca="1" si="124"/>
        <v/>
      </c>
      <c r="H730" s="22" t="str">
        <f t="shared" ca="1" si="127"/>
        <v/>
      </c>
      <c r="I730" s="22" t="str">
        <f t="shared" ca="1" si="127"/>
        <v/>
      </c>
      <c r="J730" s="22" t="str">
        <f t="shared" ca="1" si="127"/>
        <v/>
      </c>
      <c r="K730" s="22" t="str">
        <f t="shared" ca="1" si="127"/>
        <v/>
      </c>
      <c r="L730" s="22" t="str">
        <f t="shared" ca="1" si="127"/>
        <v/>
      </c>
      <c r="M730" s="22" t="str">
        <f t="shared" ca="1" si="127"/>
        <v/>
      </c>
      <c r="N730" s="22" t="str">
        <f t="shared" ca="1" si="127"/>
        <v/>
      </c>
      <c r="O730" s="22" t="str">
        <f t="shared" ca="1" si="127"/>
        <v/>
      </c>
      <c r="P730" s="23"/>
      <c r="Q730" s="23"/>
      <c r="R730" s="23"/>
      <c r="S730" s="23"/>
      <c r="T730" s="23"/>
      <c r="U730" s="23"/>
      <c r="V730" s="23"/>
      <c r="W730" s="23"/>
      <c r="X730" s="23"/>
      <c r="Y730" s="23"/>
      <c r="Z730" s="23"/>
    </row>
    <row r="731" spans="1:26" x14ac:dyDescent="0.55000000000000004">
      <c r="A731" s="6" t="str">
        <f t="shared" ca="1" si="125"/>
        <v/>
      </c>
      <c r="B731" s="22" t="str">
        <f t="shared" ca="1" si="126"/>
        <v/>
      </c>
      <c r="C731" s="22" t="str">
        <f t="shared" ca="1" si="126"/>
        <v/>
      </c>
      <c r="D731" s="22" t="str">
        <f t="shared" ca="1" si="126"/>
        <v/>
      </c>
      <c r="E731" s="22" t="str">
        <f t="shared" ca="1" si="122"/>
        <v/>
      </c>
      <c r="F731" s="22" t="str">
        <f t="shared" ca="1" si="123"/>
        <v/>
      </c>
      <c r="G731" s="22" t="str">
        <f t="shared" ca="1" si="124"/>
        <v/>
      </c>
      <c r="H731" s="22" t="str">
        <f t="shared" ca="1" si="127"/>
        <v/>
      </c>
      <c r="I731" s="22" t="str">
        <f t="shared" ca="1" si="127"/>
        <v/>
      </c>
      <c r="J731" s="22" t="str">
        <f t="shared" ca="1" si="127"/>
        <v/>
      </c>
      <c r="K731" s="22" t="str">
        <f t="shared" ca="1" si="127"/>
        <v/>
      </c>
      <c r="L731" s="22" t="str">
        <f t="shared" ca="1" si="127"/>
        <v/>
      </c>
      <c r="M731" s="22" t="str">
        <f t="shared" ca="1" si="127"/>
        <v/>
      </c>
      <c r="N731" s="22" t="str">
        <f t="shared" ca="1" si="127"/>
        <v/>
      </c>
      <c r="O731" s="22" t="str">
        <f t="shared" ca="1" si="127"/>
        <v/>
      </c>
      <c r="P731" s="23"/>
      <c r="Q731" s="23"/>
      <c r="R731" s="23"/>
      <c r="S731" s="23"/>
      <c r="T731" s="23"/>
      <c r="U731" s="23"/>
      <c r="V731" s="23"/>
      <c r="W731" s="23"/>
      <c r="X731" s="23"/>
      <c r="Y731" s="23"/>
      <c r="Z731" s="23"/>
    </row>
    <row r="732" spans="1:26" x14ac:dyDescent="0.55000000000000004">
      <c r="A732" s="6" t="str">
        <f t="shared" ca="1" si="125"/>
        <v/>
      </c>
      <c r="B732" s="22" t="str">
        <f t="shared" ca="1" si="126"/>
        <v/>
      </c>
      <c r="C732" s="22" t="str">
        <f t="shared" ca="1" si="126"/>
        <v/>
      </c>
      <c r="D732" s="22" t="str">
        <f t="shared" ca="1" si="126"/>
        <v/>
      </c>
      <c r="E732" s="22" t="str">
        <f t="shared" ca="1" si="122"/>
        <v/>
      </c>
      <c r="F732" s="22" t="str">
        <f t="shared" ca="1" si="123"/>
        <v/>
      </c>
      <c r="G732" s="22" t="str">
        <f t="shared" ca="1" si="124"/>
        <v/>
      </c>
      <c r="H732" s="22" t="str">
        <f t="shared" ca="1" si="127"/>
        <v/>
      </c>
      <c r="I732" s="22" t="str">
        <f t="shared" ca="1" si="127"/>
        <v/>
      </c>
      <c r="J732" s="22" t="str">
        <f t="shared" ca="1" si="127"/>
        <v/>
      </c>
      <c r="K732" s="22" t="str">
        <f t="shared" ca="1" si="127"/>
        <v/>
      </c>
      <c r="L732" s="22" t="str">
        <f t="shared" ca="1" si="127"/>
        <v/>
      </c>
      <c r="M732" s="22" t="str">
        <f t="shared" ca="1" si="127"/>
        <v/>
      </c>
      <c r="N732" s="22" t="str">
        <f t="shared" ca="1" si="127"/>
        <v/>
      </c>
      <c r="O732" s="22" t="str">
        <f t="shared" ca="1" si="127"/>
        <v/>
      </c>
      <c r="P732" s="23"/>
      <c r="Q732" s="23"/>
      <c r="R732" s="23"/>
      <c r="S732" s="23"/>
      <c r="T732" s="23"/>
      <c r="U732" s="23"/>
      <c r="V732" s="23"/>
      <c r="W732" s="23"/>
      <c r="X732" s="23"/>
      <c r="Y732" s="23"/>
      <c r="Z732" s="23"/>
    </row>
    <row r="733" spans="1:26" x14ac:dyDescent="0.55000000000000004">
      <c r="A733" s="6" t="str">
        <f t="shared" ca="1" si="125"/>
        <v/>
      </c>
      <c r="B733" s="22" t="str">
        <f t="shared" ca="1" si="126"/>
        <v/>
      </c>
      <c r="C733" s="22" t="str">
        <f t="shared" ca="1" si="126"/>
        <v/>
      </c>
      <c r="D733" s="22" t="str">
        <f t="shared" ca="1" si="126"/>
        <v/>
      </c>
      <c r="E733" s="22" t="str">
        <f t="shared" ca="1" si="122"/>
        <v/>
      </c>
      <c r="F733" s="22" t="str">
        <f t="shared" ca="1" si="123"/>
        <v/>
      </c>
      <c r="G733" s="22" t="str">
        <f t="shared" ca="1" si="124"/>
        <v/>
      </c>
      <c r="H733" s="22" t="str">
        <f t="shared" ca="1" si="127"/>
        <v/>
      </c>
      <c r="I733" s="22" t="str">
        <f t="shared" ca="1" si="127"/>
        <v/>
      </c>
      <c r="J733" s="22" t="str">
        <f t="shared" ca="1" si="127"/>
        <v/>
      </c>
      <c r="K733" s="22" t="str">
        <f t="shared" ca="1" si="127"/>
        <v/>
      </c>
      <c r="L733" s="22" t="str">
        <f t="shared" ca="1" si="127"/>
        <v/>
      </c>
      <c r="M733" s="22" t="str">
        <f t="shared" ca="1" si="127"/>
        <v/>
      </c>
      <c r="N733" s="22" t="str">
        <f t="shared" ca="1" si="127"/>
        <v/>
      </c>
      <c r="O733" s="22" t="str">
        <f t="shared" ca="1" si="127"/>
        <v/>
      </c>
      <c r="P733" s="23"/>
      <c r="Q733" s="23"/>
      <c r="R733" s="23"/>
      <c r="S733" s="23"/>
      <c r="T733" s="23"/>
      <c r="U733" s="23"/>
      <c r="V733" s="23"/>
      <c r="W733" s="23"/>
      <c r="X733" s="23"/>
      <c r="Y733" s="23"/>
      <c r="Z733" s="23"/>
    </row>
    <row r="734" spans="1:26" x14ac:dyDescent="0.55000000000000004">
      <c r="A734" s="6" t="str">
        <f t="shared" ca="1" si="125"/>
        <v/>
      </c>
      <c r="B734" s="22" t="str">
        <f t="shared" ca="1" si="126"/>
        <v/>
      </c>
      <c r="C734" s="22" t="str">
        <f t="shared" ca="1" si="126"/>
        <v/>
      </c>
      <c r="D734" s="22" t="str">
        <f t="shared" ca="1" si="126"/>
        <v/>
      </c>
      <c r="E734" s="22" t="str">
        <f t="shared" ca="1" si="122"/>
        <v/>
      </c>
      <c r="F734" s="22" t="str">
        <f t="shared" ca="1" si="123"/>
        <v/>
      </c>
      <c r="G734" s="22" t="str">
        <f t="shared" ca="1" si="124"/>
        <v/>
      </c>
      <c r="H734" s="22" t="str">
        <f t="shared" ca="1" si="127"/>
        <v/>
      </c>
      <c r="I734" s="22" t="str">
        <f t="shared" ca="1" si="127"/>
        <v/>
      </c>
      <c r="J734" s="22" t="str">
        <f t="shared" ca="1" si="127"/>
        <v/>
      </c>
      <c r="K734" s="22" t="str">
        <f t="shared" ca="1" si="127"/>
        <v/>
      </c>
      <c r="L734" s="22" t="str">
        <f t="shared" ca="1" si="127"/>
        <v/>
      </c>
      <c r="M734" s="22" t="str">
        <f t="shared" ca="1" si="127"/>
        <v/>
      </c>
      <c r="N734" s="22" t="str">
        <f t="shared" ca="1" si="127"/>
        <v/>
      </c>
      <c r="O734" s="22" t="str">
        <f t="shared" ca="1" si="127"/>
        <v/>
      </c>
      <c r="P734" s="23"/>
      <c r="Q734" s="23"/>
      <c r="R734" s="23"/>
      <c r="S734" s="23"/>
      <c r="T734" s="23"/>
      <c r="U734" s="23"/>
      <c r="V734" s="23"/>
      <c r="W734" s="23"/>
      <c r="X734" s="23"/>
      <c r="Y734" s="23"/>
      <c r="Z734" s="23"/>
    </row>
    <row r="735" spans="1:26" x14ac:dyDescent="0.55000000000000004">
      <c r="A735" s="6" t="str">
        <f t="shared" ca="1" si="125"/>
        <v/>
      </c>
      <c r="B735" s="22" t="str">
        <f t="shared" ca="1" si="126"/>
        <v/>
      </c>
      <c r="C735" s="22" t="str">
        <f t="shared" ca="1" si="126"/>
        <v/>
      </c>
      <c r="D735" s="22" t="str">
        <f t="shared" ca="1" si="126"/>
        <v/>
      </c>
      <c r="E735" s="22" t="str">
        <f t="shared" ca="1" si="122"/>
        <v/>
      </c>
      <c r="F735" s="22" t="str">
        <f t="shared" ca="1" si="123"/>
        <v/>
      </c>
      <c r="G735" s="22" t="str">
        <f t="shared" ca="1" si="124"/>
        <v/>
      </c>
      <c r="H735" s="22" t="str">
        <f t="shared" ca="1" si="127"/>
        <v/>
      </c>
      <c r="I735" s="22" t="str">
        <f t="shared" ca="1" si="127"/>
        <v/>
      </c>
      <c r="J735" s="22" t="str">
        <f t="shared" ca="1" si="127"/>
        <v/>
      </c>
      <c r="K735" s="22" t="str">
        <f t="shared" ca="1" si="127"/>
        <v/>
      </c>
      <c r="L735" s="22" t="str">
        <f t="shared" ca="1" si="127"/>
        <v/>
      </c>
      <c r="M735" s="22" t="str">
        <f t="shared" ca="1" si="127"/>
        <v/>
      </c>
      <c r="N735" s="22" t="str">
        <f t="shared" ca="1" si="127"/>
        <v/>
      </c>
      <c r="O735" s="22" t="str">
        <f t="shared" ca="1" si="127"/>
        <v/>
      </c>
      <c r="P735" s="23"/>
      <c r="Q735" s="23"/>
      <c r="R735" s="23"/>
      <c r="S735" s="23"/>
      <c r="T735" s="23"/>
      <c r="U735" s="23"/>
      <c r="V735" s="23"/>
      <c r="W735" s="23"/>
      <c r="X735" s="23"/>
      <c r="Y735" s="23"/>
      <c r="Z735" s="23"/>
    </row>
    <row r="736" spans="1:26" x14ac:dyDescent="0.55000000000000004">
      <c r="A736" s="6" t="str">
        <f t="shared" ca="1" si="125"/>
        <v/>
      </c>
      <c r="B736" s="22" t="str">
        <f t="shared" ca="1" si="126"/>
        <v/>
      </c>
      <c r="C736" s="22" t="str">
        <f t="shared" ca="1" si="126"/>
        <v/>
      </c>
      <c r="D736" s="22" t="str">
        <f t="shared" ca="1" si="126"/>
        <v/>
      </c>
      <c r="E736" s="22" t="str">
        <f t="shared" ca="1" si="122"/>
        <v/>
      </c>
      <c r="F736" s="22" t="str">
        <f t="shared" ca="1" si="123"/>
        <v/>
      </c>
      <c r="G736" s="22" t="str">
        <f t="shared" ca="1" si="124"/>
        <v/>
      </c>
      <c r="H736" s="22" t="str">
        <f t="shared" ca="1" si="127"/>
        <v/>
      </c>
      <c r="I736" s="22" t="str">
        <f t="shared" ca="1" si="127"/>
        <v/>
      </c>
      <c r="J736" s="22" t="str">
        <f t="shared" ca="1" si="127"/>
        <v/>
      </c>
      <c r="K736" s="22" t="str">
        <f t="shared" ca="1" si="127"/>
        <v/>
      </c>
      <c r="L736" s="22" t="str">
        <f t="shared" ca="1" si="127"/>
        <v/>
      </c>
      <c r="M736" s="22" t="str">
        <f t="shared" ca="1" si="127"/>
        <v/>
      </c>
      <c r="N736" s="22" t="str">
        <f t="shared" ca="1" si="127"/>
        <v/>
      </c>
      <c r="O736" s="22" t="str">
        <f t="shared" ca="1" si="127"/>
        <v/>
      </c>
      <c r="P736" s="23"/>
      <c r="Q736" s="23"/>
      <c r="R736" s="23"/>
      <c r="S736" s="23"/>
      <c r="T736" s="23"/>
      <c r="U736" s="23"/>
      <c r="V736" s="23"/>
      <c r="W736" s="23"/>
      <c r="X736" s="23"/>
      <c r="Y736" s="23"/>
      <c r="Z736" s="23"/>
    </row>
    <row r="737" spans="1:26" x14ac:dyDescent="0.55000000000000004">
      <c r="A737" s="6" t="str">
        <f t="shared" ca="1" si="125"/>
        <v/>
      </c>
      <c r="B737" s="22" t="str">
        <f t="shared" ca="1" si="126"/>
        <v/>
      </c>
      <c r="C737" s="22" t="str">
        <f t="shared" ca="1" si="126"/>
        <v/>
      </c>
      <c r="D737" s="22" t="str">
        <f t="shared" ca="1" si="126"/>
        <v/>
      </c>
      <c r="E737" s="22" t="str">
        <f t="shared" ca="1" si="122"/>
        <v/>
      </c>
      <c r="F737" s="22" t="str">
        <f t="shared" ca="1" si="123"/>
        <v/>
      </c>
      <c r="G737" s="22" t="str">
        <f t="shared" ca="1" si="124"/>
        <v/>
      </c>
      <c r="H737" s="22" t="str">
        <f t="shared" ca="1" si="127"/>
        <v/>
      </c>
      <c r="I737" s="22" t="str">
        <f t="shared" ca="1" si="127"/>
        <v/>
      </c>
      <c r="J737" s="22" t="str">
        <f t="shared" ca="1" si="127"/>
        <v/>
      </c>
      <c r="K737" s="22" t="str">
        <f t="shared" ca="1" si="127"/>
        <v/>
      </c>
      <c r="L737" s="22" t="str">
        <f t="shared" ca="1" si="127"/>
        <v/>
      </c>
      <c r="M737" s="22" t="str">
        <f t="shared" ca="1" si="127"/>
        <v/>
      </c>
      <c r="N737" s="22" t="str">
        <f t="shared" ca="1" si="127"/>
        <v/>
      </c>
      <c r="O737" s="22" t="str">
        <f t="shared" ca="1" si="127"/>
        <v/>
      </c>
      <c r="P737" s="23"/>
      <c r="Q737" s="23"/>
      <c r="R737" s="23"/>
      <c r="S737" s="23"/>
      <c r="T737" s="23"/>
      <c r="U737" s="23"/>
      <c r="V737" s="23"/>
      <c r="W737" s="23"/>
      <c r="X737" s="23"/>
      <c r="Y737" s="23"/>
      <c r="Z737" s="23"/>
    </row>
    <row r="738" spans="1:26" x14ac:dyDescent="0.55000000000000004">
      <c r="A738" s="6" t="str">
        <f t="shared" ca="1" si="125"/>
        <v/>
      </c>
      <c r="B738" s="22" t="str">
        <f t="shared" ca="1" si="126"/>
        <v/>
      </c>
      <c r="C738" s="22" t="str">
        <f t="shared" ca="1" si="126"/>
        <v/>
      </c>
      <c r="D738" s="22" t="str">
        <f t="shared" ca="1" si="126"/>
        <v/>
      </c>
      <c r="E738" s="22" t="str">
        <f t="shared" ca="1" si="122"/>
        <v/>
      </c>
      <c r="F738" s="22" t="str">
        <f t="shared" ca="1" si="123"/>
        <v/>
      </c>
      <c r="G738" s="22" t="str">
        <f t="shared" ca="1" si="124"/>
        <v/>
      </c>
      <c r="H738" s="22" t="str">
        <f t="shared" ca="1" si="127"/>
        <v/>
      </c>
      <c r="I738" s="22" t="str">
        <f t="shared" ca="1" si="127"/>
        <v/>
      </c>
      <c r="J738" s="22" t="str">
        <f t="shared" ca="1" si="127"/>
        <v/>
      </c>
      <c r="K738" s="22" t="str">
        <f t="shared" ca="1" si="127"/>
        <v/>
      </c>
      <c r="L738" s="22" t="str">
        <f t="shared" ca="1" si="127"/>
        <v/>
      </c>
      <c r="M738" s="22" t="str">
        <f t="shared" ca="1" si="127"/>
        <v/>
      </c>
      <c r="N738" s="22" t="str">
        <f t="shared" ca="1" si="127"/>
        <v/>
      </c>
      <c r="O738" s="22" t="str">
        <f t="shared" ca="1" si="127"/>
        <v/>
      </c>
      <c r="P738" s="23"/>
      <c r="Q738" s="23"/>
      <c r="R738" s="23"/>
      <c r="S738" s="23"/>
      <c r="T738" s="23"/>
      <c r="U738" s="23"/>
      <c r="V738" s="23"/>
      <c r="W738" s="23"/>
      <c r="X738" s="23"/>
      <c r="Y738" s="23"/>
      <c r="Z738" s="23"/>
    </row>
    <row r="739" spans="1:26" x14ac:dyDescent="0.55000000000000004">
      <c r="A739" s="6" t="str">
        <f t="shared" ca="1" si="125"/>
        <v/>
      </c>
      <c r="B739" s="22" t="str">
        <f t="shared" ca="1" si="126"/>
        <v/>
      </c>
      <c r="C739" s="22" t="str">
        <f t="shared" ca="1" si="126"/>
        <v/>
      </c>
      <c r="D739" s="22" t="str">
        <f t="shared" ca="1" si="126"/>
        <v/>
      </c>
      <c r="E739" s="22" t="str">
        <f t="shared" ca="1" si="122"/>
        <v/>
      </c>
      <c r="F739" s="22" t="str">
        <f t="shared" ca="1" si="123"/>
        <v/>
      </c>
      <c r="G739" s="22" t="str">
        <f t="shared" ca="1" si="124"/>
        <v/>
      </c>
      <c r="H739" s="22" t="str">
        <f t="shared" ca="1" si="127"/>
        <v/>
      </c>
      <c r="I739" s="22" t="str">
        <f t="shared" ca="1" si="127"/>
        <v/>
      </c>
      <c r="J739" s="22" t="str">
        <f t="shared" ca="1" si="127"/>
        <v/>
      </c>
      <c r="K739" s="22" t="str">
        <f t="shared" ca="1" si="127"/>
        <v/>
      </c>
      <c r="L739" s="22" t="str">
        <f t="shared" ca="1" si="127"/>
        <v/>
      </c>
      <c r="M739" s="22" t="str">
        <f t="shared" ca="1" si="127"/>
        <v/>
      </c>
      <c r="N739" s="22" t="str">
        <f t="shared" ca="1" si="127"/>
        <v/>
      </c>
      <c r="O739" s="22" t="str">
        <f t="shared" ca="1" si="127"/>
        <v/>
      </c>
      <c r="P739" s="23"/>
      <c r="Q739" s="23"/>
      <c r="R739" s="23"/>
      <c r="S739" s="23"/>
      <c r="T739" s="23"/>
      <c r="U739" s="23"/>
      <c r="V739" s="23"/>
      <c r="W739" s="23"/>
      <c r="X739" s="23"/>
      <c r="Y739" s="23"/>
      <c r="Z739" s="23"/>
    </row>
    <row r="740" spans="1:26" x14ac:dyDescent="0.55000000000000004">
      <c r="A740" s="6" t="str">
        <f t="shared" ca="1" si="125"/>
        <v/>
      </c>
      <c r="B740" s="22" t="str">
        <f t="shared" ca="1" si="126"/>
        <v/>
      </c>
      <c r="C740" s="22" t="str">
        <f t="shared" ca="1" si="126"/>
        <v/>
      </c>
      <c r="D740" s="22" t="str">
        <f t="shared" ca="1" si="126"/>
        <v/>
      </c>
      <c r="E740" s="22" t="str">
        <f t="shared" ca="1" si="122"/>
        <v/>
      </c>
      <c r="F740" s="22" t="str">
        <f t="shared" ca="1" si="123"/>
        <v/>
      </c>
      <c r="G740" s="22" t="str">
        <f t="shared" ca="1" si="124"/>
        <v/>
      </c>
      <c r="H740" s="22" t="str">
        <f t="shared" ca="1" si="127"/>
        <v/>
      </c>
      <c r="I740" s="22" t="str">
        <f t="shared" ca="1" si="127"/>
        <v/>
      </c>
      <c r="J740" s="22" t="str">
        <f t="shared" ca="1" si="127"/>
        <v/>
      </c>
      <c r="K740" s="22" t="str">
        <f t="shared" ca="1" si="127"/>
        <v/>
      </c>
      <c r="L740" s="22" t="str">
        <f t="shared" ca="1" si="127"/>
        <v/>
      </c>
      <c r="M740" s="22" t="str">
        <f t="shared" ca="1" si="127"/>
        <v/>
      </c>
      <c r="N740" s="22" t="str">
        <f t="shared" ca="1" si="127"/>
        <v/>
      </c>
      <c r="O740" s="22" t="str">
        <f t="shared" ca="1" si="127"/>
        <v/>
      </c>
      <c r="P740" s="23"/>
      <c r="Q740" s="23"/>
      <c r="R740" s="23"/>
      <c r="S740" s="23"/>
      <c r="T740" s="23"/>
      <c r="U740" s="23"/>
      <c r="V740" s="23"/>
      <c r="W740" s="23"/>
      <c r="X740" s="23"/>
      <c r="Y740" s="23"/>
      <c r="Z740" s="23"/>
    </row>
    <row r="741" spans="1:26" x14ac:dyDescent="0.55000000000000004">
      <c r="A741" s="6" t="str">
        <f t="shared" ca="1" si="125"/>
        <v/>
      </c>
      <c r="B741" s="22" t="str">
        <f t="shared" ca="1" si="126"/>
        <v/>
      </c>
      <c r="C741" s="22" t="str">
        <f t="shared" ca="1" si="126"/>
        <v/>
      </c>
      <c r="D741" s="22" t="str">
        <f t="shared" ca="1" si="126"/>
        <v/>
      </c>
      <c r="E741" s="22" t="str">
        <f t="shared" ca="1" si="122"/>
        <v/>
      </c>
      <c r="F741" s="22" t="str">
        <f t="shared" ca="1" si="123"/>
        <v/>
      </c>
      <c r="G741" s="22" t="str">
        <f t="shared" ca="1" si="124"/>
        <v/>
      </c>
      <c r="H741" s="22" t="str">
        <f t="shared" ca="1" si="127"/>
        <v/>
      </c>
      <c r="I741" s="22" t="str">
        <f t="shared" ca="1" si="127"/>
        <v/>
      </c>
      <c r="J741" s="22" t="str">
        <f t="shared" ca="1" si="127"/>
        <v/>
      </c>
      <c r="K741" s="22" t="str">
        <f t="shared" ca="1" si="127"/>
        <v/>
      </c>
      <c r="L741" s="22" t="str">
        <f t="shared" ca="1" si="127"/>
        <v/>
      </c>
      <c r="M741" s="22" t="str">
        <f t="shared" ca="1" si="127"/>
        <v/>
      </c>
      <c r="N741" s="22" t="str">
        <f t="shared" ca="1" si="127"/>
        <v/>
      </c>
      <c r="O741" s="22" t="str">
        <f t="shared" ca="1" si="127"/>
        <v/>
      </c>
      <c r="P741" s="23"/>
      <c r="Q741" s="23"/>
      <c r="R741" s="23"/>
      <c r="S741" s="23"/>
      <c r="T741" s="23"/>
      <c r="U741" s="23"/>
      <c r="V741" s="23"/>
      <c r="W741" s="23"/>
      <c r="X741" s="23"/>
      <c r="Y741" s="23"/>
      <c r="Z741" s="23"/>
    </row>
    <row r="742" spans="1:26" x14ac:dyDescent="0.55000000000000004">
      <c r="A742" s="6" t="str">
        <f t="shared" ca="1" si="125"/>
        <v/>
      </c>
      <c r="B742" s="22" t="str">
        <f t="shared" ca="1" si="126"/>
        <v/>
      </c>
      <c r="C742" s="22" t="str">
        <f t="shared" ca="1" si="126"/>
        <v/>
      </c>
      <c r="D742" s="22" t="str">
        <f t="shared" ca="1" si="126"/>
        <v/>
      </c>
      <c r="E742" s="22" t="str">
        <f t="shared" ca="1" si="122"/>
        <v/>
      </c>
      <c r="F742" s="22" t="str">
        <f t="shared" ca="1" si="123"/>
        <v/>
      </c>
      <c r="G742" s="22" t="str">
        <f t="shared" ca="1" si="124"/>
        <v/>
      </c>
      <c r="H742" s="22" t="str">
        <f t="shared" ca="1" si="127"/>
        <v/>
      </c>
      <c r="I742" s="22" t="str">
        <f t="shared" ca="1" si="127"/>
        <v/>
      </c>
      <c r="J742" s="22" t="str">
        <f t="shared" ca="1" si="127"/>
        <v/>
      </c>
      <c r="K742" s="22" t="str">
        <f t="shared" ca="1" si="127"/>
        <v/>
      </c>
      <c r="L742" s="22" t="str">
        <f t="shared" ca="1" si="127"/>
        <v/>
      </c>
      <c r="M742" s="22" t="str">
        <f t="shared" ca="1" si="127"/>
        <v/>
      </c>
      <c r="N742" s="22" t="str">
        <f t="shared" ca="1" si="127"/>
        <v/>
      </c>
      <c r="O742" s="22" t="str">
        <f t="shared" ca="1" si="127"/>
        <v/>
      </c>
      <c r="P742" s="23"/>
      <c r="Q742" s="23"/>
      <c r="R742" s="23"/>
      <c r="S742" s="23"/>
      <c r="T742" s="23"/>
      <c r="U742" s="23"/>
      <c r="V742" s="23"/>
      <c r="W742" s="23"/>
      <c r="X742" s="23"/>
      <c r="Y742" s="23"/>
      <c r="Z742" s="23"/>
    </row>
    <row r="743" spans="1:26" x14ac:dyDescent="0.55000000000000004">
      <c r="A743" s="6" t="str">
        <f t="shared" ca="1" si="125"/>
        <v/>
      </c>
      <c r="B743" s="22" t="str">
        <f t="shared" ca="1" si="126"/>
        <v/>
      </c>
      <c r="C743" s="22" t="str">
        <f t="shared" ca="1" si="126"/>
        <v/>
      </c>
      <c r="D743" s="22" t="str">
        <f t="shared" ca="1" si="126"/>
        <v/>
      </c>
      <c r="E743" s="22" t="str">
        <f t="shared" ca="1" si="122"/>
        <v/>
      </c>
      <c r="F743" s="22" t="str">
        <f t="shared" ca="1" si="123"/>
        <v/>
      </c>
      <c r="G743" s="22" t="str">
        <f t="shared" ca="1" si="124"/>
        <v/>
      </c>
      <c r="H743" s="22" t="str">
        <f t="shared" ca="1" si="127"/>
        <v/>
      </c>
      <c r="I743" s="22" t="str">
        <f t="shared" ca="1" si="127"/>
        <v/>
      </c>
      <c r="J743" s="22" t="str">
        <f t="shared" ca="1" si="127"/>
        <v/>
      </c>
      <c r="K743" s="22" t="str">
        <f t="shared" ca="1" si="127"/>
        <v/>
      </c>
      <c r="L743" s="22" t="str">
        <f t="shared" ca="1" si="127"/>
        <v/>
      </c>
      <c r="M743" s="22" t="str">
        <f t="shared" ca="1" si="127"/>
        <v/>
      </c>
      <c r="N743" s="22" t="str">
        <f t="shared" ca="1" si="127"/>
        <v/>
      </c>
      <c r="O743" s="22" t="str">
        <f t="shared" ca="1" si="127"/>
        <v/>
      </c>
      <c r="P743" s="23"/>
      <c r="Q743" s="23"/>
      <c r="R743" s="23"/>
      <c r="S743" s="23"/>
      <c r="T743" s="23"/>
      <c r="U743" s="23"/>
      <c r="V743" s="23"/>
      <c r="W743" s="23"/>
      <c r="X743" s="23"/>
      <c r="Y743" s="23"/>
      <c r="Z743" s="23"/>
    </row>
    <row r="744" spans="1:26" x14ac:dyDescent="0.55000000000000004">
      <c r="A744" s="6" t="str">
        <f t="shared" ca="1" si="125"/>
        <v/>
      </c>
      <c r="B744" s="22" t="str">
        <f t="shared" ca="1" si="126"/>
        <v/>
      </c>
      <c r="C744" s="22" t="str">
        <f t="shared" ca="1" si="126"/>
        <v/>
      </c>
      <c r="D744" s="22" t="str">
        <f t="shared" ca="1" si="126"/>
        <v/>
      </c>
      <c r="E744" s="22" t="str">
        <f t="shared" ca="1" si="122"/>
        <v/>
      </c>
      <c r="F744" s="22" t="str">
        <f t="shared" ca="1" si="123"/>
        <v/>
      </c>
      <c r="G744" s="22" t="str">
        <f t="shared" ca="1" si="124"/>
        <v/>
      </c>
      <c r="H744" s="22" t="str">
        <f t="shared" ca="1" si="127"/>
        <v/>
      </c>
      <c r="I744" s="22" t="str">
        <f t="shared" ca="1" si="127"/>
        <v/>
      </c>
      <c r="J744" s="22" t="str">
        <f t="shared" ca="1" si="127"/>
        <v/>
      </c>
      <c r="K744" s="22" t="str">
        <f t="shared" ca="1" si="127"/>
        <v/>
      </c>
      <c r="L744" s="22" t="str">
        <f t="shared" ca="1" si="127"/>
        <v/>
      </c>
      <c r="M744" s="22" t="str">
        <f t="shared" ca="1" si="127"/>
        <v/>
      </c>
      <c r="N744" s="22" t="str">
        <f t="shared" ca="1" si="127"/>
        <v/>
      </c>
      <c r="O744" s="22" t="str">
        <f t="shared" ca="1" si="127"/>
        <v/>
      </c>
      <c r="P744" s="23"/>
      <c r="Q744" s="23"/>
      <c r="R744" s="23"/>
      <c r="S744" s="23"/>
      <c r="T744" s="23"/>
      <c r="U744" s="23"/>
      <c r="V744" s="23"/>
      <c r="W744" s="23"/>
      <c r="X744" s="23"/>
      <c r="Y744" s="23"/>
      <c r="Z744" s="23"/>
    </row>
    <row r="745" spans="1:26" x14ac:dyDescent="0.55000000000000004">
      <c r="A745" s="6" t="str">
        <f t="shared" ca="1" si="125"/>
        <v/>
      </c>
      <c r="B745" s="22" t="str">
        <f t="shared" ca="1" si="126"/>
        <v/>
      </c>
      <c r="C745" s="22" t="str">
        <f t="shared" ca="1" si="126"/>
        <v/>
      </c>
      <c r="D745" s="22" t="str">
        <f t="shared" ca="1" si="126"/>
        <v/>
      </c>
      <c r="E745" s="22" t="str">
        <f t="shared" ca="1" si="122"/>
        <v/>
      </c>
      <c r="F745" s="22" t="str">
        <f t="shared" ca="1" si="123"/>
        <v/>
      </c>
      <c r="G745" s="22" t="str">
        <f t="shared" ca="1" si="124"/>
        <v/>
      </c>
      <c r="H745" s="22" t="str">
        <f t="shared" ca="1" si="127"/>
        <v/>
      </c>
      <c r="I745" s="22" t="str">
        <f t="shared" ca="1" si="127"/>
        <v/>
      </c>
      <c r="J745" s="22" t="str">
        <f t="shared" ca="1" si="127"/>
        <v/>
      </c>
      <c r="K745" s="22" t="str">
        <f t="shared" ca="1" si="127"/>
        <v/>
      </c>
      <c r="L745" s="22" t="str">
        <f t="shared" ca="1" si="127"/>
        <v/>
      </c>
      <c r="M745" s="22" t="str">
        <f t="shared" ca="1" si="127"/>
        <v/>
      </c>
      <c r="N745" s="22" t="str">
        <f t="shared" ca="1" si="127"/>
        <v/>
      </c>
      <c r="O745" s="22" t="str">
        <f t="shared" ca="1" si="127"/>
        <v/>
      </c>
      <c r="P745" s="23"/>
      <c r="Q745" s="23"/>
      <c r="R745" s="23"/>
      <c r="S745" s="23"/>
      <c r="T745" s="23"/>
      <c r="U745" s="23"/>
      <c r="V745" s="23"/>
      <c r="W745" s="23"/>
      <c r="X745" s="23"/>
      <c r="Y745" s="23"/>
      <c r="Z745" s="23"/>
    </row>
    <row r="746" spans="1:26" x14ac:dyDescent="0.55000000000000004">
      <c r="A746" s="6" t="str">
        <f t="shared" ca="1" si="125"/>
        <v/>
      </c>
      <c r="B746" s="22" t="str">
        <f t="shared" ca="1" si="126"/>
        <v/>
      </c>
      <c r="C746" s="22" t="str">
        <f t="shared" ca="1" si="126"/>
        <v/>
      </c>
      <c r="D746" s="22" t="str">
        <f t="shared" ca="1" si="126"/>
        <v/>
      </c>
      <c r="E746" s="22" t="str">
        <f t="shared" ca="1" si="122"/>
        <v/>
      </c>
      <c r="F746" s="22" t="str">
        <f t="shared" ca="1" si="123"/>
        <v/>
      </c>
      <c r="G746" s="22" t="str">
        <f t="shared" ca="1" si="124"/>
        <v/>
      </c>
      <c r="H746" s="22" t="str">
        <f t="shared" ca="1" si="127"/>
        <v/>
      </c>
      <c r="I746" s="22" t="str">
        <f t="shared" ca="1" si="127"/>
        <v/>
      </c>
      <c r="J746" s="22" t="str">
        <f t="shared" ca="1" si="127"/>
        <v/>
      </c>
      <c r="K746" s="22" t="str">
        <f t="shared" ca="1" si="127"/>
        <v/>
      </c>
      <c r="L746" s="22" t="str">
        <f t="shared" ca="1" si="127"/>
        <v/>
      </c>
      <c r="M746" s="22" t="str">
        <f t="shared" ca="1" si="127"/>
        <v/>
      </c>
      <c r="N746" s="22" t="str">
        <f t="shared" ca="1" si="127"/>
        <v/>
      </c>
      <c r="O746" s="22" t="str">
        <f t="shared" ca="1" si="127"/>
        <v/>
      </c>
      <c r="P746" s="23"/>
      <c r="Q746" s="23"/>
      <c r="R746" s="23"/>
      <c r="S746" s="23"/>
      <c r="T746" s="23"/>
      <c r="U746" s="23"/>
      <c r="V746" s="23"/>
      <c r="W746" s="23"/>
      <c r="X746" s="23"/>
      <c r="Y746" s="23"/>
      <c r="Z746" s="23"/>
    </row>
    <row r="747" spans="1:26" x14ac:dyDescent="0.55000000000000004">
      <c r="A747" s="6" t="str">
        <f t="shared" ca="1" si="125"/>
        <v/>
      </c>
      <c r="B747" s="22" t="str">
        <f t="shared" ca="1" si="126"/>
        <v/>
      </c>
      <c r="C747" s="22" t="str">
        <f t="shared" ca="1" si="126"/>
        <v/>
      </c>
      <c r="D747" s="22" t="str">
        <f t="shared" ca="1" si="126"/>
        <v/>
      </c>
      <c r="E747" s="22" t="str">
        <f t="shared" ca="1" si="122"/>
        <v/>
      </c>
      <c r="F747" s="22" t="str">
        <f t="shared" ca="1" si="123"/>
        <v/>
      </c>
      <c r="G747" s="22" t="str">
        <f t="shared" ca="1" si="124"/>
        <v/>
      </c>
      <c r="H747" s="22" t="str">
        <f t="shared" ca="1" si="127"/>
        <v/>
      </c>
      <c r="I747" s="22" t="str">
        <f t="shared" ca="1" si="127"/>
        <v/>
      </c>
      <c r="J747" s="22" t="str">
        <f t="shared" ca="1" si="127"/>
        <v/>
      </c>
      <c r="K747" s="22" t="str">
        <f t="shared" ca="1" si="127"/>
        <v/>
      </c>
      <c r="L747" s="22" t="str">
        <f t="shared" ca="1" si="127"/>
        <v/>
      </c>
      <c r="M747" s="22" t="str">
        <f t="shared" ca="1" si="127"/>
        <v/>
      </c>
      <c r="N747" s="22" t="str">
        <f t="shared" ca="1" si="127"/>
        <v/>
      </c>
      <c r="O747" s="22" t="str">
        <f t="shared" ca="1" si="127"/>
        <v/>
      </c>
      <c r="P747" s="23"/>
      <c r="Q747" s="23"/>
      <c r="R747" s="23"/>
      <c r="S747" s="23"/>
      <c r="T747" s="23"/>
      <c r="U747" s="23"/>
      <c r="V747" s="23"/>
      <c r="W747" s="23"/>
      <c r="X747" s="23"/>
      <c r="Y747" s="23"/>
      <c r="Z747" s="23"/>
    </row>
    <row r="748" spans="1:26" x14ac:dyDescent="0.55000000000000004">
      <c r="A748" s="6" t="str">
        <f t="shared" ca="1" si="125"/>
        <v/>
      </c>
      <c r="B748" s="22" t="str">
        <f t="shared" ref="B748:D767" ca="1" si="128">IF($A748="","",IF(ISERROR(IF(ISERROR(INDEX(FredRatesData_AllData,MATCH($A748-(MAX(0,WEEKDAY($A748,2)-5)),FredRatesData_Dates,0),MATCH(B$6,FredRatesData_IDs,0),1)/B$5),INDEX(FredRatesData_AllData,MATCH($A748-(MAX(0,WEEKDAY($A748,2)-5))-3,FredRatesData_Dates,0),MATCH(B$6,FredRatesData_IDs,0),1)/B$5,INDEX(FredRatesData_AllData,MATCH($A748-(MAX(0,WEEKDAY($A748,2)-5)),FredRatesData_Dates,0),MATCH(B$6,FredRatesData_IDs,0),1)/B$5)),"",IF(ISERROR(INDEX(FredRatesData_AllData,MATCH($A748-(MAX(0,WEEKDAY($A748,2)-5)),FredRatesData_Dates,0),MATCH(B$6,FredRatesData_IDs,0),1)/B$5),INDEX(FredRatesData_AllData,MATCH($A748-(MAX(0,WEEKDAY($A748,2)-5))-3,FredRatesData_Dates,0),MATCH(B$6,FredRatesData_IDs,0),1)/B$5,INDEX(FredRatesData_AllData,MATCH($A748-(MAX(0,WEEKDAY($A748,2)-5)),FredRatesData_Dates,0),MATCH(B$6,FredRatesData_IDs,0),1)/B$5)))</f>
        <v/>
      </c>
      <c r="C748" s="22" t="str">
        <f t="shared" ca="1" si="128"/>
        <v/>
      </c>
      <c r="D748" s="22" t="str">
        <f t="shared" ca="1" si="128"/>
        <v/>
      </c>
      <c r="E748" s="22" t="str">
        <f t="shared" ca="1" si="122"/>
        <v/>
      </c>
      <c r="F748" s="22" t="str">
        <f t="shared" ca="1" si="123"/>
        <v/>
      </c>
      <c r="G748" s="22" t="str">
        <f t="shared" ca="1" si="124"/>
        <v/>
      </c>
      <c r="H748" s="22" t="str">
        <f t="shared" ref="H748:O767" ca="1" si="129">IF($A748="","",IF(ISERROR(IF(ISERROR(INDEX(FredRatesData_AllData,MATCH($A748-(MAX(0,WEEKDAY($A748,2)-5)),FredRatesData_Dates,0),MATCH(H$6,FredRatesData_IDs,0),1)/H$5),INDEX(FredRatesData_AllData,MATCH($A748-(MAX(0,WEEKDAY($A748,2)-5))-3,FredRatesData_Dates,0),MATCH(H$6,FredRatesData_IDs,0),1)/H$5,INDEX(FredRatesData_AllData,MATCH($A748-(MAX(0,WEEKDAY($A748,2)-5)),FredRatesData_Dates,0),MATCH(H$6,FredRatesData_IDs,0),1)/H$5)),"",IF(ISERROR(INDEX(FredRatesData_AllData,MATCH($A748-(MAX(0,WEEKDAY($A748,2)-5)),FredRatesData_Dates,0),MATCH(H$6,FredRatesData_IDs,0),1)/H$5),INDEX(FredRatesData_AllData,MATCH($A748-(MAX(0,WEEKDAY($A748,2)-5))-3,FredRatesData_Dates,0),MATCH(H$6,FredRatesData_IDs,0),1)/H$5,INDEX(FredRatesData_AllData,MATCH($A748-(MAX(0,WEEKDAY($A748,2)-5)),FredRatesData_Dates,0),MATCH(H$6,FredRatesData_IDs,0),1)/H$5)))</f>
        <v/>
      </c>
      <c r="I748" s="22" t="str">
        <f t="shared" ca="1" si="129"/>
        <v/>
      </c>
      <c r="J748" s="22" t="str">
        <f t="shared" ca="1" si="129"/>
        <v/>
      </c>
      <c r="K748" s="22" t="str">
        <f t="shared" ca="1" si="129"/>
        <v/>
      </c>
      <c r="L748" s="22" t="str">
        <f t="shared" ca="1" si="129"/>
        <v/>
      </c>
      <c r="M748" s="22" t="str">
        <f t="shared" ca="1" si="129"/>
        <v/>
      </c>
      <c r="N748" s="22" t="str">
        <f t="shared" ca="1" si="129"/>
        <v/>
      </c>
      <c r="O748" s="22" t="str">
        <f t="shared" ca="1" si="129"/>
        <v/>
      </c>
      <c r="P748" s="23"/>
      <c r="Q748" s="23"/>
      <c r="R748" s="23"/>
      <c r="S748" s="23"/>
      <c r="T748" s="23"/>
      <c r="U748" s="23"/>
      <c r="V748" s="23"/>
      <c r="W748" s="23"/>
      <c r="X748" s="23"/>
      <c r="Y748" s="23"/>
      <c r="Z748" s="23"/>
    </row>
    <row r="749" spans="1:26" x14ac:dyDescent="0.55000000000000004">
      <c r="A749" s="6" t="str">
        <f t="shared" ca="1" si="125"/>
        <v/>
      </c>
      <c r="B749" s="22" t="str">
        <f t="shared" ca="1" si="128"/>
        <v/>
      </c>
      <c r="C749" s="22" t="str">
        <f t="shared" ca="1" si="128"/>
        <v/>
      </c>
      <c r="D749" s="22" t="str">
        <f t="shared" ca="1" si="128"/>
        <v/>
      </c>
      <c r="E749" s="22" t="str">
        <f t="shared" ca="1" si="122"/>
        <v/>
      </c>
      <c r="F749" s="22" t="str">
        <f t="shared" ca="1" si="123"/>
        <v/>
      </c>
      <c r="G749" s="22" t="str">
        <f t="shared" ca="1" si="124"/>
        <v/>
      </c>
      <c r="H749" s="22" t="str">
        <f t="shared" ca="1" si="129"/>
        <v/>
      </c>
      <c r="I749" s="22" t="str">
        <f t="shared" ca="1" si="129"/>
        <v/>
      </c>
      <c r="J749" s="22" t="str">
        <f t="shared" ca="1" si="129"/>
        <v/>
      </c>
      <c r="K749" s="22" t="str">
        <f t="shared" ca="1" si="129"/>
        <v/>
      </c>
      <c r="L749" s="22" t="str">
        <f t="shared" ca="1" si="129"/>
        <v/>
      </c>
      <c r="M749" s="22" t="str">
        <f t="shared" ca="1" si="129"/>
        <v/>
      </c>
      <c r="N749" s="22" t="str">
        <f t="shared" ca="1" si="129"/>
        <v/>
      </c>
      <c r="O749" s="22" t="str">
        <f t="shared" ca="1" si="129"/>
        <v/>
      </c>
      <c r="P749" s="23"/>
      <c r="Q749" s="23"/>
      <c r="R749" s="23"/>
      <c r="S749" s="23"/>
      <c r="T749" s="23"/>
      <c r="U749" s="23"/>
      <c r="V749" s="23"/>
      <c r="W749" s="23"/>
      <c r="X749" s="23"/>
      <c r="Y749" s="23"/>
      <c r="Z749" s="23"/>
    </row>
    <row r="750" spans="1:26" x14ac:dyDescent="0.55000000000000004">
      <c r="A750" s="6" t="str">
        <f t="shared" ca="1" si="125"/>
        <v/>
      </c>
      <c r="B750" s="22" t="str">
        <f t="shared" ca="1" si="128"/>
        <v/>
      </c>
      <c r="C750" s="22" t="str">
        <f t="shared" ca="1" si="128"/>
        <v/>
      </c>
      <c r="D750" s="22" t="str">
        <f t="shared" ca="1" si="128"/>
        <v/>
      </c>
      <c r="E750" s="22" t="str">
        <f t="shared" ca="1" si="122"/>
        <v/>
      </c>
      <c r="F750" s="22" t="str">
        <f t="shared" ca="1" si="123"/>
        <v/>
      </c>
      <c r="G750" s="22" t="str">
        <f t="shared" ca="1" si="124"/>
        <v/>
      </c>
      <c r="H750" s="22" t="str">
        <f t="shared" ca="1" si="129"/>
        <v/>
      </c>
      <c r="I750" s="22" t="str">
        <f t="shared" ca="1" si="129"/>
        <v/>
      </c>
      <c r="J750" s="22" t="str">
        <f t="shared" ca="1" si="129"/>
        <v/>
      </c>
      <c r="K750" s="22" t="str">
        <f t="shared" ca="1" si="129"/>
        <v/>
      </c>
      <c r="L750" s="22" t="str">
        <f t="shared" ca="1" si="129"/>
        <v/>
      </c>
      <c r="M750" s="22" t="str">
        <f t="shared" ca="1" si="129"/>
        <v/>
      </c>
      <c r="N750" s="22" t="str">
        <f t="shared" ca="1" si="129"/>
        <v/>
      </c>
      <c r="O750" s="22" t="str">
        <f t="shared" ca="1" si="129"/>
        <v/>
      </c>
      <c r="P750" s="23"/>
      <c r="Q750" s="23"/>
      <c r="R750" s="23"/>
      <c r="S750" s="23"/>
      <c r="T750" s="23"/>
      <c r="U750" s="23"/>
      <c r="V750" s="23"/>
      <c r="W750" s="23"/>
      <c r="X750" s="23"/>
      <c r="Y750" s="23"/>
      <c r="Z750" s="23"/>
    </row>
    <row r="751" spans="1:26" x14ac:dyDescent="0.55000000000000004">
      <c r="A751" s="6" t="str">
        <f t="shared" ca="1" si="125"/>
        <v/>
      </c>
      <c r="B751" s="22" t="str">
        <f t="shared" ca="1" si="128"/>
        <v/>
      </c>
      <c r="C751" s="22" t="str">
        <f t="shared" ca="1" si="128"/>
        <v/>
      </c>
      <c r="D751" s="22" t="str">
        <f t="shared" ca="1" si="128"/>
        <v/>
      </c>
      <c r="E751" s="22" t="str">
        <f t="shared" ca="1" si="122"/>
        <v/>
      </c>
      <c r="F751" s="22" t="str">
        <f t="shared" ca="1" si="123"/>
        <v/>
      </c>
      <c r="G751" s="22" t="str">
        <f t="shared" ca="1" si="124"/>
        <v/>
      </c>
      <c r="H751" s="22" t="str">
        <f t="shared" ca="1" si="129"/>
        <v/>
      </c>
      <c r="I751" s="22" t="str">
        <f t="shared" ca="1" si="129"/>
        <v/>
      </c>
      <c r="J751" s="22" t="str">
        <f t="shared" ca="1" si="129"/>
        <v/>
      </c>
      <c r="K751" s="22" t="str">
        <f t="shared" ca="1" si="129"/>
        <v/>
      </c>
      <c r="L751" s="22" t="str">
        <f t="shared" ca="1" si="129"/>
        <v/>
      </c>
      <c r="M751" s="22" t="str">
        <f t="shared" ca="1" si="129"/>
        <v/>
      </c>
      <c r="N751" s="22" t="str">
        <f t="shared" ca="1" si="129"/>
        <v/>
      </c>
      <c r="O751" s="22" t="str">
        <f t="shared" ca="1" si="129"/>
        <v/>
      </c>
      <c r="P751" s="23"/>
      <c r="Q751" s="23"/>
      <c r="R751" s="23"/>
      <c r="S751" s="23"/>
      <c r="T751" s="23"/>
      <c r="U751" s="23"/>
      <c r="V751" s="23"/>
      <c r="W751" s="23"/>
      <c r="X751" s="23"/>
      <c r="Y751" s="23"/>
      <c r="Z751" s="23"/>
    </row>
    <row r="752" spans="1:26" x14ac:dyDescent="0.55000000000000004">
      <c r="A752" s="6" t="str">
        <f t="shared" ca="1" si="125"/>
        <v/>
      </c>
      <c r="B752" s="22" t="str">
        <f t="shared" ca="1" si="128"/>
        <v/>
      </c>
      <c r="C752" s="22" t="str">
        <f t="shared" ca="1" si="128"/>
        <v/>
      </c>
      <c r="D752" s="22" t="str">
        <f t="shared" ca="1" si="128"/>
        <v/>
      </c>
      <c r="E752" s="22" t="str">
        <f t="shared" ca="1" si="122"/>
        <v/>
      </c>
      <c r="F752" s="22" t="str">
        <f t="shared" ca="1" si="123"/>
        <v/>
      </c>
      <c r="G752" s="22" t="str">
        <f t="shared" ca="1" si="124"/>
        <v/>
      </c>
      <c r="H752" s="22" t="str">
        <f t="shared" ca="1" si="129"/>
        <v/>
      </c>
      <c r="I752" s="22" t="str">
        <f t="shared" ca="1" si="129"/>
        <v/>
      </c>
      <c r="J752" s="22" t="str">
        <f t="shared" ca="1" si="129"/>
        <v/>
      </c>
      <c r="K752" s="22" t="str">
        <f t="shared" ca="1" si="129"/>
        <v/>
      </c>
      <c r="L752" s="22" t="str">
        <f t="shared" ca="1" si="129"/>
        <v/>
      </c>
      <c r="M752" s="22" t="str">
        <f t="shared" ca="1" si="129"/>
        <v/>
      </c>
      <c r="N752" s="22" t="str">
        <f t="shared" ca="1" si="129"/>
        <v/>
      </c>
      <c r="O752" s="22" t="str">
        <f t="shared" ca="1" si="129"/>
        <v/>
      </c>
      <c r="P752" s="23"/>
      <c r="Q752" s="23"/>
      <c r="R752" s="23"/>
      <c r="S752" s="23"/>
      <c r="T752" s="23"/>
      <c r="U752" s="23"/>
      <c r="V752" s="23"/>
      <c r="W752" s="23"/>
      <c r="X752" s="23"/>
      <c r="Y752" s="23"/>
      <c r="Z752" s="23"/>
    </row>
    <row r="753" spans="1:26" x14ac:dyDescent="0.55000000000000004">
      <c r="A753" s="6" t="str">
        <f t="shared" ca="1" si="125"/>
        <v/>
      </c>
      <c r="B753" s="22" t="str">
        <f t="shared" ca="1" si="128"/>
        <v/>
      </c>
      <c r="C753" s="22" t="str">
        <f t="shared" ca="1" si="128"/>
        <v/>
      </c>
      <c r="D753" s="22" t="str">
        <f t="shared" ca="1" si="128"/>
        <v/>
      </c>
      <c r="E753" s="22" t="str">
        <f t="shared" ca="1" si="122"/>
        <v/>
      </c>
      <c r="F753" s="22" t="str">
        <f t="shared" ca="1" si="123"/>
        <v/>
      </c>
      <c r="G753" s="22" t="str">
        <f t="shared" ca="1" si="124"/>
        <v/>
      </c>
      <c r="H753" s="22" t="str">
        <f t="shared" ca="1" si="129"/>
        <v/>
      </c>
      <c r="I753" s="22" t="str">
        <f t="shared" ca="1" si="129"/>
        <v/>
      </c>
      <c r="J753" s="22" t="str">
        <f t="shared" ca="1" si="129"/>
        <v/>
      </c>
      <c r="K753" s="22" t="str">
        <f t="shared" ca="1" si="129"/>
        <v/>
      </c>
      <c r="L753" s="22" t="str">
        <f t="shared" ca="1" si="129"/>
        <v/>
      </c>
      <c r="M753" s="22" t="str">
        <f t="shared" ca="1" si="129"/>
        <v/>
      </c>
      <c r="N753" s="22" t="str">
        <f t="shared" ca="1" si="129"/>
        <v/>
      </c>
      <c r="O753" s="22" t="str">
        <f t="shared" ca="1" si="129"/>
        <v/>
      </c>
      <c r="P753" s="23"/>
      <c r="Q753" s="23"/>
      <c r="R753" s="23"/>
      <c r="S753" s="23"/>
      <c r="T753" s="23"/>
      <c r="U753" s="23"/>
      <c r="V753" s="23"/>
      <c r="W753" s="23"/>
      <c r="X753" s="23"/>
      <c r="Y753" s="23"/>
      <c r="Z753" s="23"/>
    </row>
    <row r="754" spans="1:26" x14ac:dyDescent="0.55000000000000004">
      <c r="A754" s="6" t="str">
        <f t="shared" ca="1" si="125"/>
        <v/>
      </c>
      <c r="B754" s="22" t="str">
        <f t="shared" ca="1" si="128"/>
        <v/>
      </c>
      <c r="C754" s="22" t="str">
        <f t="shared" ca="1" si="128"/>
        <v/>
      </c>
      <c r="D754" s="22" t="str">
        <f t="shared" ca="1" si="128"/>
        <v/>
      </c>
      <c r="E754" s="22" t="str">
        <f t="shared" ca="1" si="122"/>
        <v/>
      </c>
      <c r="F754" s="22" t="str">
        <f t="shared" ca="1" si="123"/>
        <v/>
      </c>
      <c r="G754" s="22" t="str">
        <f t="shared" ca="1" si="124"/>
        <v/>
      </c>
      <c r="H754" s="22" t="str">
        <f t="shared" ca="1" si="129"/>
        <v/>
      </c>
      <c r="I754" s="22" t="str">
        <f t="shared" ca="1" si="129"/>
        <v/>
      </c>
      <c r="J754" s="22" t="str">
        <f t="shared" ca="1" si="129"/>
        <v/>
      </c>
      <c r="K754" s="22" t="str">
        <f t="shared" ca="1" si="129"/>
        <v/>
      </c>
      <c r="L754" s="22" t="str">
        <f t="shared" ca="1" si="129"/>
        <v/>
      </c>
      <c r="M754" s="22" t="str">
        <f t="shared" ca="1" si="129"/>
        <v/>
      </c>
      <c r="N754" s="22" t="str">
        <f t="shared" ca="1" si="129"/>
        <v/>
      </c>
      <c r="O754" s="22" t="str">
        <f t="shared" ca="1" si="129"/>
        <v/>
      </c>
      <c r="P754" s="23"/>
      <c r="Q754" s="23"/>
      <c r="R754" s="23"/>
      <c r="S754" s="23"/>
      <c r="T754" s="23"/>
      <c r="U754" s="23"/>
      <c r="V754" s="23"/>
      <c r="W754" s="23"/>
      <c r="X754" s="23"/>
      <c r="Y754" s="23"/>
      <c r="Z754" s="23"/>
    </row>
    <row r="755" spans="1:26" x14ac:dyDescent="0.55000000000000004">
      <c r="A755" s="6" t="str">
        <f t="shared" ca="1" si="125"/>
        <v/>
      </c>
      <c r="B755" s="22" t="str">
        <f t="shared" ca="1" si="128"/>
        <v/>
      </c>
      <c r="C755" s="22" t="str">
        <f t="shared" ca="1" si="128"/>
        <v/>
      </c>
      <c r="D755" s="22" t="str">
        <f t="shared" ca="1" si="128"/>
        <v/>
      </c>
      <c r="E755" s="22" t="str">
        <f t="shared" ca="1" si="122"/>
        <v/>
      </c>
      <c r="F755" s="22" t="str">
        <f t="shared" ca="1" si="123"/>
        <v/>
      </c>
      <c r="G755" s="22" t="str">
        <f t="shared" ca="1" si="124"/>
        <v/>
      </c>
      <c r="H755" s="22" t="str">
        <f t="shared" ca="1" si="129"/>
        <v/>
      </c>
      <c r="I755" s="22" t="str">
        <f t="shared" ca="1" si="129"/>
        <v/>
      </c>
      <c r="J755" s="22" t="str">
        <f t="shared" ca="1" si="129"/>
        <v/>
      </c>
      <c r="K755" s="22" t="str">
        <f t="shared" ca="1" si="129"/>
        <v/>
      </c>
      <c r="L755" s="22" t="str">
        <f t="shared" ca="1" si="129"/>
        <v/>
      </c>
      <c r="M755" s="22" t="str">
        <f t="shared" ca="1" si="129"/>
        <v/>
      </c>
      <c r="N755" s="22" t="str">
        <f t="shared" ca="1" si="129"/>
        <v/>
      </c>
      <c r="O755" s="22" t="str">
        <f t="shared" ca="1" si="129"/>
        <v/>
      </c>
      <c r="P755" s="23"/>
      <c r="Q755" s="23"/>
      <c r="R755" s="23"/>
      <c r="S755" s="23"/>
      <c r="T755" s="23"/>
      <c r="U755" s="23"/>
      <c r="V755" s="23"/>
      <c r="W755" s="23"/>
      <c r="X755" s="23"/>
      <c r="Y755" s="23"/>
      <c r="Z755" s="23"/>
    </row>
    <row r="756" spans="1:26" x14ac:dyDescent="0.55000000000000004">
      <c r="A756" s="6" t="str">
        <f t="shared" ca="1" si="125"/>
        <v/>
      </c>
      <c r="B756" s="22" t="str">
        <f t="shared" ca="1" si="128"/>
        <v/>
      </c>
      <c r="C756" s="22" t="str">
        <f t="shared" ca="1" si="128"/>
        <v/>
      </c>
      <c r="D756" s="22" t="str">
        <f t="shared" ca="1" si="128"/>
        <v/>
      </c>
      <c r="E756" s="22" t="str">
        <f t="shared" ca="1" si="122"/>
        <v/>
      </c>
      <c r="F756" s="22" t="str">
        <f t="shared" ca="1" si="123"/>
        <v/>
      </c>
      <c r="G756" s="22" t="str">
        <f t="shared" ca="1" si="124"/>
        <v/>
      </c>
      <c r="H756" s="22" t="str">
        <f t="shared" ca="1" si="129"/>
        <v/>
      </c>
      <c r="I756" s="22" t="str">
        <f t="shared" ca="1" si="129"/>
        <v/>
      </c>
      <c r="J756" s="22" t="str">
        <f t="shared" ca="1" si="129"/>
        <v/>
      </c>
      <c r="K756" s="22" t="str">
        <f t="shared" ca="1" si="129"/>
        <v/>
      </c>
      <c r="L756" s="22" t="str">
        <f t="shared" ca="1" si="129"/>
        <v/>
      </c>
      <c r="M756" s="22" t="str">
        <f t="shared" ca="1" si="129"/>
        <v/>
      </c>
      <c r="N756" s="22" t="str">
        <f t="shared" ca="1" si="129"/>
        <v/>
      </c>
      <c r="O756" s="22" t="str">
        <f t="shared" ca="1" si="129"/>
        <v/>
      </c>
      <c r="P756" s="23"/>
      <c r="Q756" s="23"/>
      <c r="R756" s="23"/>
      <c r="S756" s="23"/>
      <c r="T756" s="23"/>
      <c r="U756" s="23"/>
      <c r="V756" s="23"/>
      <c r="W756" s="23"/>
      <c r="X756" s="23"/>
      <c r="Y756" s="23"/>
      <c r="Z756" s="23"/>
    </row>
    <row r="757" spans="1:26" x14ac:dyDescent="0.55000000000000004">
      <c r="A757" s="6" t="str">
        <f t="shared" ca="1" si="125"/>
        <v/>
      </c>
      <c r="B757" s="22" t="str">
        <f t="shared" ca="1" si="128"/>
        <v/>
      </c>
      <c r="C757" s="22" t="str">
        <f t="shared" ca="1" si="128"/>
        <v/>
      </c>
      <c r="D757" s="22" t="str">
        <f t="shared" ca="1" si="128"/>
        <v/>
      </c>
      <c r="E757" s="22" t="str">
        <f t="shared" ca="1" si="122"/>
        <v/>
      </c>
      <c r="F757" s="22" t="str">
        <f t="shared" ca="1" si="123"/>
        <v/>
      </c>
      <c r="G757" s="22" t="str">
        <f t="shared" ca="1" si="124"/>
        <v/>
      </c>
      <c r="H757" s="22" t="str">
        <f t="shared" ca="1" si="129"/>
        <v/>
      </c>
      <c r="I757" s="22" t="str">
        <f t="shared" ca="1" si="129"/>
        <v/>
      </c>
      <c r="J757" s="22" t="str">
        <f t="shared" ca="1" si="129"/>
        <v/>
      </c>
      <c r="K757" s="22" t="str">
        <f t="shared" ca="1" si="129"/>
        <v/>
      </c>
      <c r="L757" s="22" t="str">
        <f t="shared" ca="1" si="129"/>
        <v/>
      </c>
      <c r="M757" s="22" t="str">
        <f t="shared" ca="1" si="129"/>
        <v/>
      </c>
      <c r="N757" s="22" t="str">
        <f t="shared" ca="1" si="129"/>
        <v/>
      </c>
      <c r="O757" s="22" t="str">
        <f t="shared" ca="1" si="129"/>
        <v/>
      </c>
      <c r="P757" s="23"/>
      <c r="Q757" s="23"/>
      <c r="R757" s="23"/>
      <c r="S757" s="23"/>
      <c r="T757" s="23"/>
      <c r="U757" s="23"/>
      <c r="V757" s="23"/>
      <c r="W757" s="23"/>
      <c r="X757" s="23"/>
      <c r="Y757" s="23"/>
      <c r="Z757" s="23"/>
    </row>
    <row r="758" spans="1:26" x14ac:dyDescent="0.55000000000000004">
      <c r="A758" s="6" t="str">
        <f t="shared" ca="1" si="125"/>
        <v/>
      </c>
      <c r="B758" s="22" t="str">
        <f t="shared" ca="1" si="128"/>
        <v/>
      </c>
      <c r="C758" s="22" t="str">
        <f t="shared" ca="1" si="128"/>
        <v/>
      </c>
      <c r="D758" s="22" t="str">
        <f t="shared" ca="1" si="128"/>
        <v/>
      </c>
      <c r="E758" s="22" t="str">
        <f t="shared" ca="1" si="122"/>
        <v/>
      </c>
      <c r="F758" s="22" t="str">
        <f t="shared" ca="1" si="123"/>
        <v/>
      </c>
      <c r="G758" s="22" t="str">
        <f t="shared" ca="1" si="124"/>
        <v/>
      </c>
      <c r="H758" s="22" t="str">
        <f t="shared" ca="1" si="129"/>
        <v/>
      </c>
      <c r="I758" s="22" t="str">
        <f t="shared" ca="1" si="129"/>
        <v/>
      </c>
      <c r="J758" s="22" t="str">
        <f t="shared" ca="1" si="129"/>
        <v/>
      </c>
      <c r="K758" s="22" t="str">
        <f t="shared" ca="1" si="129"/>
        <v/>
      </c>
      <c r="L758" s="22" t="str">
        <f t="shared" ca="1" si="129"/>
        <v/>
      </c>
      <c r="M758" s="22" t="str">
        <f t="shared" ca="1" si="129"/>
        <v/>
      </c>
      <c r="N758" s="22" t="str">
        <f t="shared" ca="1" si="129"/>
        <v/>
      </c>
      <c r="O758" s="22" t="str">
        <f t="shared" ca="1" si="129"/>
        <v/>
      </c>
      <c r="P758" s="23"/>
      <c r="Q758" s="23"/>
      <c r="R758" s="23"/>
      <c r="S758" s="23"/>
      <c r="T758" s="23"/>
      <c r="U758" s="23"/>
      <c r="V758" s="23"/>
      <c r="W758" s="23"/>
      <c r="X758" s="23"/>
      <c r="Y758" s="23"/>
      <c r="Z758" s="23"/>
    </row>
    <row r="759" spans="1:26" x14ac:dyDescent="0.55000000000000004">
      <c r="A759" s="6" t="str">
        <f t="shared" ca="1" si="125"/>
        <v/>
      </c>
      <c r="B759" s="22" t="str">
        <f t="shared" ca="1" si="128"/>
        <v/>
      </c>
      <c r="C759" s="22" t="str">
        <f t="shared" ca="1" si="128"/>
        <v/>
      </c>
      <c r="D759" s="22" t="str">
        <f t="shared" ca="1" si="128"/>
        <v/>
      </c>
      <c r="E759" s="22" t="str">
        <f t="shared" ca="1" si="122"/>
        <v/>
      </c>
      <c r="F759" s="22" t="str">
        <f t="shared" ca="1" si="123"/>
        <v/>
      </c>
      <c r="G759" s="22" t="str">
        <f t="shared" ca="1" si="124"/>
        <v/>
      </c>
      <c r="H759" s="22" t="str">
        <f t="shared" ca="1" si="129"/>
        <v/>
      </c>
      <c r="I759" s="22" t="str">
        <f t="shared" ca="1" si="129"/>
        <v/>
      </c>
      <c r="J759" s="22" t="str">
        <f t="shared" ca="1" si="129"/>
        <v/>
      </c>
      <c r="K759" s="22" t="str">
        <f t="shared" ca="1" si="129"/>
        <v/>
      </c>
      <c r="L759" s="22" t="str">
        <f t="shared" ca="1" si="129"/>
        <v/>
      </c>
      <c r="M759" s="22" t="str">
        <f t="shared" ca="1" si="129"/>
        <v/>
      </c>
      <c r="N759" s="22" t="str">
        <f t="shared" ca="1" si="129"/>
        <v/>
      </c>
      <c r="O759" s="22" t="str">
        <f t="shared" ca="1" si="129"/>
        <v/>
      </c>
      <c r="P759" s="23"/>
      <c r="Q759" s="23"/>
      <c r="R759" s="23"/>
      <c r="S759" s="23"/>
      <c r="T759" s="23"/>
      <c r="U759" s="23"/>
      <c r="V759" s="23"/>
      <c r="W759" s="23"/>
      <c r="X759" s="23"/>
      <c r="Y759" s="23"/>
      <c r="Z759" s="23"/>
    </row>
    <row r="760" spans="1:26" x14ac:dyDescent="0.55000000000000004">
      <c r="A760" s="6" t="str">
        <f t="shared" ca="1" si="125"/>
        <v/>
      </c>
      <c r="B760" s="22" t="str">
        <f t="shared" ca="1" si="128"/>
        <v/>
      </c>
      <c r="C760" s="22" t="str">
        <f t="shared" ca="1" si="128"/>
        <v/>
      </c>
      <c r="D760" s="22" t="str">
        <f t="shared" ca="1" si="128"/>
        <v/>
      </c>
      <c r="E760" s="22" t="str">
        <f t="shared" ca="1" si="122"/>
        <v/>
      </c>
      <c r="F760" s="22" t="str">
        <f t="shared" ca="1" si="123"/>
        <v/>
      </c>
      <c r="G760" s="22" t="str">
        <f t="shared" ca="1" si="124"/>
        <v/>
      </c>
      <c r="H760" s="22" t="str">
        <f t="shared" ca="1" si="129"/>
        <v/>
      </c>
      <c r="I760" s="22" t="str">
        <f t="shared" ca="1" si="129"/>
        <v/>
      </c>
      <c r="J760" s="22" t="str">
        <f t="shared" ca="1" si="129"/>
        <v/>
      </c>
      <c r="K760" s="22" t="str">
        <f t="shared" ca="1" si="129"/>
        <v/>
      </c>
      <c r="L760" s="22" t="str">
        <f t="shared" ca="1" si="129"/>
        <v/>
      </c>
      <c r="M760" s="22" t="str">
        <f t="shared" ca="1" si="129"/>
        <v/>
      </c>
      <c r="N760" s="22" t="str">
        <f t="shared" ca="1" si="129"/>
        <v/>
      </c>
      <c r="O760" s="22" t="str">
        <f t="shared" ca="1" si="129"/>
        <v/>
      </c>
      <c r="P760" s="23"/>
      <c r="Q760" s="23"/>
      <c r="R760" s="23"/>
      <c r="S760" s="23"/>
      <c r="T760" s="23"/>
      <c r="U760" s="23"/>
      <c r="V760" s="23"/>
      <c r="W760" s="23"/>
      <c r="X760" s="23"/>
      <c r="Y760" s="23"/>
      <c r="Z760" s="23"/>
    </row>
    <row r="761" spans="1:26" x14ac:dyDescent="0.55000000000000004">
      <c r="A761" s="6" t="str">
        <f t="shared" ca="1" si="125"/>
        <v/>
      </c>
      <c r="B761" s="22" t="str">
        <f t="shared" ca="1" si="128"/>
        <v/>
      </c>
      <c r="C761" s="22" t="str">
        <f t="shared" ca="1" si="128"/>
        <v/>
      </c>
      <c r="D761" s="22" t="str">
        <f t="shared" ca="1" si="128"/>
        <v/>
      </c>
      <c r="E761" s="22" t="str">
        <f t="shared" ca="1" si="122"/>
        <v/>
      </c>
      <c r="F761" s="22" t="str">
        <f t="shared" ca="1" si="123"/>
        <v/>
      </c>
      <c r="G761" s="22" t="str">
        <f t="shared" ca="1" si="124"/>
        <v/>
      </c>
      <c r="H761" s="22" t="str">
        <f t="shared" ca="1" si="129"/>
        <v/>
      </c>
      <c r="I761" s="22" t="str">
        <f t="shared" ca="1" si="129"/>
        <v/>
      </c>
      <c r="J761" s="22" t="str">
        <f t="shared" ca="1" si="129"/>
        <v/>
      </c>
      <c r="K761" s="22" t="str">
        <f t="shared" ca="1" si="129"/>
        <v/>
      </c>
      <c r="L761" s="22" t="str">
        <f t="shared" ca="1" si="129"/>
        <v/>
      </c>
      <c r="M761" s="22" t="str">
        <f t="shared" ca="1" si="129"/>
        <v/>
      </c>
      <c r="N761" s="22" t="str">
        <f t="shared" ca="1" si="129"/>
        <v/>
      </c>
      <c r="O761" s="22" t="str">
        <f t="shared" ca="1" si="129"/>
        <v/>
      </c>
      <c r="P761" s="23"/>
      <c r="Q761" s="23"/>
      <c r="R761" s="23"/>
      <c r="S761" s="23"/>
      <c r="T761" s="23"/>
      <c r="U761" s="23"/>
      <c r="V761" s="23"/>
      <c r="W761" s="23"/>
      <c r="X761" s="23"/>
      <c r="Y761" s="23"/>
      <c r="Z761" s="23"/>
    </row>
    <row r="762" spans="1:26" x14ac:dyDescent="0.55000000000000004">
      <c r="A762" s="6" t="str">
        <f t="shared" ca="1" si="125"/>
        <v/>
      </c>
      <c r="B762" s="22" t="str">
        <f t="shared" ca="1" si="128"/>
        <v/>
      </c>
      <c r="C762" s="22" t="str">
        <f t="shared" ca="1" si="128"/>
        <v/>
      </c>
      <c r="D762" s="22" t="str">
        <f t="shared" ca="1" si="128"/>
        <v/>
      </c>
      <c r="E762" s="22" t="str">
        <f t="shared" ca="1" si="122"/>
        <v/>
      </c>
      <c r="F762" s="22" t="str">
        <f t="shared" ca="1" si="123"/>
        <v/>
      </c>
      <c r="G762" s="22" t="str">
        <f t="shared" ca="1" si="124"/>
        <v/>
      </c>
      <c r="H762" s="22" t="str">
        <f t="shared" ca="1" si="129"/>
        <v/>
      </c>
      <c r="I762" s="22" t="str">
        <f t="shared" ca="1" si="129"/>
        <v/>
      </c>
      <c r="J762" s="22" t="str">
        <f t="shared" ca="1" si="129"/>
        <v/>
      </c>
      <c r="K762" s="22" t="str">
        <f t="shared" ca="1" si="129"/>
        <v/>
      </c>
      <c r="L762" s="22" t="str">
        <f t="shared" ca="1" si="129"/>
        <v/>
      </c>
      <c r="M762" s="22" t="str">
        <f t="shared" ca="1" si="129"/>
        <v/>
      </c>
      <c r="N762" s="22" t="str">
        <f t="shared" ca="1" si="129"/>
        <v/>
      </c>
      <c r="O762" s="22" t="str">
        <f t="shared" ca="1" si="129"/>
        <v/>
      </c>
      <c r="P762" s="23"/>
      <c r="Q762" s="23"/>
      <c r="R762" s="23"/>
      <c r="S762" s="23"/>
      <c r="T762" s="23"/>
      <c r="U762" s="23"/>
      <c r="V762" s="23"/>
      <c r="W762" s="23"/>
      <c r="X762" s="23"/>
      <c r="Y762" s="23"/>
      <c r="Z762" s="23"/>
    </row>
    <row r="763" spans="1:26" x14ac:dyDescent="0.55000000000000004">
      <c r="A763" s="6" t="str">
        <f t="shared" ca="1" si="125"/>
        <v/>
      </c>
      <c r="B763" s="22" t="str">
        <f t="shared" ca="1" si="128"/>
        <v/>
      </c>
      <c r="C763" s="22" t="str">
        <f t="shared" ca="1" si="128"/>
        <v/>
      </c>
      <c r="D763" s="22" t="str">
        <f t="shared" ca="1" si="128"/>
        <v/>
      </c>
      <c r="E763" s="22" t="str">
        <f t="shared" ca="1" si="122"/>
        <v/>
      </c>
      <c r="F763" s="22" t="str">
        <f t="shared" ca="1" si="123"/>
        <v/>
      </c>
      <c r="G763" s="22" t="str">
        <f t="shared" ca="1" si="124"/>
        <v/>
      </c>
      <c r="H763" s="22" t="str">
        <f t="shared" ca="1" si="129"/>
        <v/>
      </c>
      <c r="I763" s="22" t="str">
        <f t="shared" ca="1" si="129"/>
        <v/>
      </c>
      <c r="J763" s="22" t="str">
        <f t="shared" ca="1" si="129"/>
        <v/>
      </c>
      <c r="K763" s="22" t="str">
        <f t="shared" ca="1" si="129"/>
        <v/>
      </c>
      <c r="L763" s="22" t="str">
        <f t="shared" ca="1" si="129"/>
        <v/>
      </c>
      <c r="M763" s="22" t="str">
        <f t="shared" ca="1" si="129"/>
        <v/>
      </c>
      <c r="N763" s="22" t="str">
        <f t="shared" ca="1" si="129"/>
        <v/>
      </c>
      <c r="O763" s="22" t="str">
        <f t="shared" ca="1" si="129"/>
        <v/>
      </c>
      <c r="P763" s="23"/>
      <c r="Q763" s="23"/>
      <c r="R763" s="23"/>
      <c r="S763" s="23"/>
      <c r="T763" s="23"/>
      <c r="U763" s="23"/>
      <c r="V763" s="23"/>
      <c r="W763" s="23"/>
      <c r="X763" s="23"/>
      <c r="Y763" s="23"/>
      <c r="Z763" s="23"/>
    </row>
    <row r="764" spans="1:26" x14ac:dyDescent="0.55000000000000004">
      <c r="A764" s="6" t="str">
        <f t="shared" ca="1" si="125"/>
        <v/>
      </c>
      <c r="B764" s="22" t="str">
        <f t="shared" ca="1" si="128"/>
        <v/>
      </c>
      <c r="C764" s="22" t="str">
        <f t="shared" ca="1" si="128"/>
        <v/>
      </c>
      <c r="D764" s="22" t="str">
        <f t="shared" ca="1" si="128"/>
        <v/>
      </c>
      <c r="E764" s="22" t="str">
        <f t="shared" ca="1" si="122"/>
        <v/>
      </c>
      <c r="F764" s="22" t="str">
        <f t="shared" ca="1" si="123"/>
        <v/>
      </c>
      <c r="G764" s="22" t="str">
        <f t="shared" ca="1" si="124"/>
        <v/>
      </c>
      <c r="H764" s="22" t="str">
        <f t="shared" ca="1" si="129"/>
        <v/>
      </c>
      <c r="I764" s="22" t="str">
        <f t="shared" ca="1" si="129"/>
        <v/>
      </c>
      <c r="J764" s="22" t="str">
        <f t="shared" ca="1" si="129"/>
        <v/>
      </c>
      <c r="K764" s="22" t="str">
        <f t="shared" ca="1" si="129"/>
        <v/>
      </c>
      <c r="L764" s="22" t="str">
        <f t="shared" ca="1" si="129"/>
        <v/>
      </c>
      <c r="M764" s="22" t="str">
        <f t="shared" ca="1" si="129"/>
        <v/>
      </c>
      <c r="N764" s="22" t="str">
        <f t="shared" ca="1" si="129"/>
        <v/>
      </c>
      <c r="O764" s="22" t="str">
        <f t="shared" ca="1" si="129"/>
        <v/>
      </c>
      <c r="P764" s="23"/>
      <c r="Q764" s="23"/>
      <c r="R764" s="23"/>
      <c r="S764" s="23"/>
      <c r="T764" s="23"/>
      <c r="U764" s="23"/>
      <c r="V764" s="23"/>
      <c r="W764" s="23"/>
      <c r="X764" s="23"/>
      <c r="Y764" s="23"/>
      <c r="Z764" s="23"/>
    </row>
    <row r="765" spans="1:26" x14ac:dyDescent="0.55000000000000004">
      <c r="A765" s="6" t="str">
        <f t="shared" ca="1" si="125"/>
        <v/>
      </c>
      <c r="B765" s="22" t="str">
        <f t="shared" ca="1" si="128"/>
        <v/>
      </c>
      <c r="C765" s="22" t="str">
        <f t="shared" ca="1" si="128"/>
        <v/>
      </c>
      <c r="D765" s="22" t="str">
        <f t="shared" ca="1" si="128"/>
        <v/>
      </c>
      <c r="E765" s="22" t="str">
        <f t="shared" ca="1" si="122"/>
        <v/>
      </c>
      <c r="F765" s="22" t="str">
        <f t="shared" ca="1" si="123"/>
        <v/>
      </c>
      <c r="G765" s="22" t="str">
        <f t="shared" ca="1" si="124"/>
        <v/>
      </c>
      <c r="H765" s="22" t="str">
        <f t="shared" ca="1" si="129"/>
        <v/>
      </c>
      <c r="I765" s="22" t="str">
        <f t="shared" ca="1" si="129"/>
        <v/>
      </c>
      <c r="J765" s="22" t="str">
        <f t="shared" ca="1" si="129"/>
        <v/>
      </c>
      <c r="K765" s="22" t="str">
        <f t="shared" ca="1" si="129"/>
        <v/>
      </c>
      <c r="L765" s="22" t="str">
        <f t="shared" ca="1" si="129"/>
        <v/>
      </c>
      <c r="M765" s="22" t="str">
        <f t="shared" ca="1" si="129"/>
        <v/>
      </c>
      <c r="N765" s="22" t="str">
        <f t="shared" ca="1" si="129"/>
        <v/>
      </c>
      <c r="O765" s="22" t="str">
        <f t="shared" ca="1" si="129"/>
        <v/>
      </c>
      <c r="P765" s="23"/>
      <c r="Q765" s="23"/>
      <c r="R765" s="23"/>
      <c r="S765" s="23"/>
      <c r="T765" s="23"/>
      <c r="U765" s="23"/>
      <c r="V765" s="23"/>
      <c r="W765" s="23"/>
      <c r="X765" s="23"/>
      <c r="Y765" s="23"/>
      <c r="Z765" s="23"/>
    </row>
    <row r="766" spans="1:26" x14ac:dyDescent="0.55000000000000004">
      <c r="A766" s="6" t="str">
        <f t="shared" ca="1" si="125"/>
        <v/>
      </c>
      <c r="B766" s="22" t="str">
        <f t="shared" ca="1" si="128"/>
        <v/>
      </c>
      <c r="C766" s="22" t="str">
        <f t="shared" ca="1" si="128"/>
        <v/>
      </c>
      <c r="D766" s="22" t="str">
        <f t="shared" ca="1" si="128"/>
        <v/>
      </c>
      <c r="E766" s="22" t="str">
        <f t="shared" ca="1" si="122"/>
        <v/>
      </c>
      <c r="F766" s="22" t="str">
        <f t="shared" ca="1" si="123"/>
        <v/>
      </c>
      <c r="G766" s="22" t="str">
        <f t="shared" ca="1" si="124"/>
        <v/>
      </c>
      <c r="H766" s="22" t="str">
        <f t="shared" ca="1" si="129"/>
        <v/>
      </c>
      <c r="I766" s="22" t="str">
        <f t="shared" ca="1" si="129"/>
        <v/>
      </c>
      <c r="J766" s="22" t="str">
        <f t="shared" ca="1" si="129"/>
        <v/>
      </c>
      <c r="K766" s="22" t="str">
        <f t="shared" ca="1" si="129"/>
        <v/>
      </c>
      <c r="L766" s="22" t="str">
        <f t="shared" ca="1" si="129"/>
        <v/>
      </c>
      <c r="M766" s="22" t="str">
        <f t="shared" ca="1" si="129"/>
        <v/>
      </c>
      <c r="N766" s="22" t="str">
        <f t="shared" ca="1" si="129"/>
        <v/>
      </c>
      <c r="O766" s="22" t="str">
        <f t="shared" ca="1" si="129"/>
        <v/>
      </c>
      <c r="P766" s="23"/>
      <c r="Q766" s="23"/>
      <c r="R766" s="23"/>
      <c r="S766" s="23"/>
      <c r="T766" s="23"/>
      <c r="U766" s="23"/>
      <c r="V766" s="23"/>
      <c r="W766" s="23"/>
      <c r="X766" s="23"/>
      <c r="Y766" s="23"/>
      <c r="Z766" s="23"/>
    </row>
    <row r="767" spans="1:26" x14ac:dyDescent="0.55000000000000004">
      <c r="A767" s="6" t="str">
        <f t="shared" ca="1" si="125"/>
        <v/>
      </c>
      <c r="B767" s="22" t="str">
        <f t="shared" ca="1" si="128"/>
        <v/>
      </c>
      <c r="C767" s="22" t="str">
        <f t="shared" ca="1" si="128"/>
        <v/>
      </c>
      <c r="D767" s="22" t="str">
        <f t="shared" ca="1" si="128"/>
        <v/>
      </c>
      <c r="E767" s="22" t="str">
        <f t="shared" ca="1" si="122"/>
        <v/>
      </c>
      <c r="F767" s="22" t="str">
        <f t="shared" ca="1" si="123"/>
        <v/>
      </c>
      <c r="G767" s="22" t="str">
        <f t="shared" ca="1" si="124"/>
        <v/>
      </c>
      <c r="H767" s="22" t="str">
        <f t="shared" ca="1" si="129"/>
        <v/>
      </c>
      <c r="I767" s="22" t="str">
        <f t="shared" ca="1" si="129"/>
        <v/>
      </c>
      <c r="J767" s="22" t="str">
        <f t="shared" ca="1" si="129"/>
        <v/>
      </c>
      <c r="K767" s="22" t="str">
        <f t="shared" ca="1" si="129"/>
        <v/>
      </c>
      <c r="L767" s="22" t="str">
        <f t="shared" ca="1" si="129"/>
        <v/>
      </c>
      <c r="M767" s="22" t="str">
        <f t="shared" ca="1" si="129"/>
        <v/>
      </c>
      <c r="N767" s="22" t="str">
        <f t="shared" ca="1" si="129"/>
        <v/>
      </c>
      <c r="O767" s="22" t="str">
        <f t="shared" ca="1" si="129"/>
        <v/>
      </c>
      <c r="P767" s="23"/>
      <c r="Q767" s="23"/>
      <c r="R767" s="23"/>
      <c r="S767" s="23"/>
      <c r="T767" s="23"/>
      <c r="U767" s="23"/>
      <c r="V767" s="23"/>
      <c r="W767" s="23"/>
      <c r="X767" s="23"/>
      <c r="Y767" s="23"/>
      <c r="Z767" s="23"/>
    </row>
    <row r="768" spans="1:26" x14ac:dyDescent="0.55000000000000004">
      <c r="A768" s="6" t="str">
        <f t="shared" ca="1" si="125"/>
        <v/>
      </c>
      <c r="B768" s="22" t="str">
        <f t="shared" ref="B768:D787" ca="1" si="130">IF($A768="","",IF(ISERROR(IF(ISERROR(INDEX(FredRatesData_AllData,MATCH($A768-(MAX(0,WEEKDAY($A768,2)-5)),FredRatesData_Dates,0),MATCH(B$6,FredRatesData_IDs,0),1)/B$5),INDEX(FredRatesData_AllData,MATCH($A768-(MAX(0,WEEKDAY($A768,2)-5))-3,FredRatesData_Dates,0),MATCH(B$6,FredRatesData_IDs,0),1)/B$5,INDEX(FredRatesData_AllData,MATCH($A768-(MAX(0,WEEKDAY($A768,2)-5)),FredRatesData_Dates,0),MATCH(B$6,FredRatesData_IDs,0),1)/B$5)),"",IF(ISERROR(INDEX(FredRatesData_AllData,MATCH($A768-(MAX(0,WEEKDAY($A768,2)-5)),FredRatesData_Dates,0),MATCH(B$6,FredRatesData_IDs,0),1)/B$5),INDEX(FredRatesData_AllData,MATCH($A768-(MAX(0,WEEKDAY($A768,2)-5))-3,FredRatesData_Dates,0),MATCH(B$6,FredRatesData_IDs,0),1)/B$5,INDEX(FredRatesData_AllData,MATCH($A768-(MAX(0,WEEKDAY($A768,2)-5)),FredRatesData_Dates,0),MATCH(B$6,FredRatesData_IDs,0),1)/B$5)))</f>
        <v/>
      </c>
      <c r="C768" s="22" t="str">
        <f t="shared" ca="1" si="130"/>
        <v/>
      </c>
      <c r="D768" s="22" t="str">
        <f t="shared" ca="1" si="130"/>
        <v/>
      </c>
      <c r="E768" s="22" t="str">
        <f t="shared" ca="1" si="122"/>
        <v/>
      </c>
      <c r="F768" s="22" t="str">
        <f t="shared" ca="1" si="123"/>
        <v/>
      </c>
      <c r="G768" s="22" t="str">
        <f t="shared" ca="1" si="124"/>
        <v/>
      </c>
      <c r="H768" s="22" t="str">
        <f t="shared" ref="H768:O787" ca="1" si="131">IF($A768="","",IF(ISERROR(IF(ISERROR(INDEX(FredRatesData_AllData,MATCH($A768-(MAX(0,WEEKDAY($A768,2)-5)),FredRatesData_Dates,0),MATCH(H$6,FredRatesData_IDs,0),1)/H$5),INDEX(FredRatesData_AllData,MATCH($A768-(MAX(0,WEEKDAY($A768,2)-5))-3,FredRatesData_Dates,0),MATCH(H$6,FredRatesData_IDs,0),1)/H$5,INDEX(FredRatesData_AllData,MATCH($A768-(MAX(0,WEEKDAY($A768,2)-5)),FredRatesData_Dates,0),MATCH(H$6,FredRatesData_IDs,0),1)/H$5)),"",IF(ISERROR(INDEX(FredRatesData_AllData,MATCH($A768-(MAX(0,WEEKDAY($A768,2)-5)),FredRatesData_Dates,0),MATCH(H$6,FredRatesData_IDs,0),1)/H$5),INDEX(FredRatesData_AllData,MATCH($A768-(MAX(0,WEEKDAY($A768,2)-5))-3,FredRatesData_Dates,0),MATCH(H$6,FredRatesData_IDs,0),1)/H$5,INDEX(FredRatesData_AllData,MATCH($A768-(MAX(0,WEEKDAY($A768,2)-5)),FredRatesData_Dates,0),MATCH(H$6,FredRatesData_IDs,0),1)/H$5)))</f>
        <v/>
      </c>
      <c r="I768" s="22" t="str">
        <f t="shared" ca="1" si="131"/>
        <v/>
      </c>
      <c r="J768" s="22" t="str">
        <f t="shared" ca="1" si="131"/>
        <v/>
      </c>
      <c r="K768" s="22" t="str">
        <f t="shared" ca="1" si="131"/>
        <v/>
      </c>
      <c r="L768" s="22" t="str">
        <f t="shared" ca="1" si="131"/>
        <v/>
      </c>
      <c r="M768" s="22" t="str">
        <f t="shared" ca="1" si="131"/>
        <v/>
      </c>
      <c r="N768" s="22" t="str">
        <f t="shared" ca="1" si="131"/>
        <v/>
      </c>
      <c r="O768" s="22" t="str">
        <f t="shared" ca="1" si="131"/>
        <v/>
      </c>
      <c r="P768" s="23"/>
      <c r="Q768" s="23"/>
      <c r="R768" s="23"/>
      <c r="S768" s="23"/>
      <c r="T768" s="23"/>
      <c r="U768" s="23"/>
      <c r="V768" s="23"/>
      <c r="W768" s="23"/>
      <c r="X768" s="23"/>
      <c r="Y768" s="23"/>
      <c r="Z768" s="23"/>
    </row>
    <row r="769" spans="1:26" x14ac:dyDescent="0.55000000000000004">
      <c r="A769" s="6" t="str">
        <f t="shared" ca="1" si="125"/>
        <v/>
      </c>
      <c r="B769" s="22" t="str">
        <f t="shared" ca="1" si="130"/>
        <v/>
      </c>
      <c r="C769" s="22" t="str">
        <f t="shared" ca="1" si="130"/>
        <v/>
      </c>
      <c r="D769" s="22" t="str">
        <f t="shared" ca="1" si="130"/>
        <v/>
      </c>
      <c r="E769" s="22" t="str">
        <f t="shared" ca="1" si="122"/>
        <v/>
      </c>
      <c r="F769" s="22" t="str">
        <f t="shared" ca="1" si="123"/>
        <v/>
      </c>
      <c r="G769" s="22" t="str">
        <f t="shared" ca="1" si="124"/>
        <v/>
      </c>
      <c r="H769" s="22" t="str">
        <f t="shared" ca="1" si="131"/>
        <v/>
      </c>
      <c r="I769" s="22" t="str">
        <f t="shared" ca="1" si="131"/>
        <v/>
      </c>
      <c r="J769" s="22" t="str">
        <f t="shared" ca="1" si="131"/>
        <v/>
      </c>
      <c r="K769" s="22" t="str">
        <f t="shared" ca="1" si="131"/>
        <v/>
      </c>
      <c r="L769" s="22" t="str">
        <f t="shared" ca="1" si="131"/>
        <v/>
      </c>
      <c r="M769" s="22" t="str">
        <f t="shared" ca="1" si="131"/>
        <v/>
      </c>
      <c r="N769" s="22" t="str">
        <f t="shared" ca="1" si="131"/>
        <v/>
      </c>
      <c r="O769" s="22" t="str">
        <f t="shared" ca="1" si="131"/>
        <v/>
      </c>
      <c r="P769" s="23"/>
      <c r="Q769" s="23"/>
      <c r="R769" s="23"/>
      <c r="S769" s="23"/>
      <c r="T769" s="23"/>
      <c r="U769" s="23"/>
      <c r="V769" s="23"/>
      <c r="W769" s="23"/>
      <c r="X769" s="23"/>
      <c r="Y769" s="23"/>
      <c r="Z769" s="23"/>
    </row>
    <row r="770" spans="1:26" x14ac:dyDescent="0.55000000000000004">
      <c r="A770" s="6" t="str">
        <f t="shared" ca="1" si="125"/>
        <v/>
      </c>
      <c r="B770" s="22" t="str">
        <f t="shared" ca="1" si="130"/>
        <v/>
      </c>
      <c r="C770" s="22" t="str">
        <f t="shared" ca="1" si="130"/>
        <v/>
      </c>
      <c r="D770" s="22" t="str">
        <f t="shared" ca="1" si="130"/>
        <v/>
      </c>
      <c r="E770" s="22" t="str">
        <f t="shared" ca="1" si="122"/>
        <v/>
      </c>
      <c r="F770" s="22" t="str">
        <f t="shared" ca="1" si="123"/>
        <v/>
      </c>
      <c r="G770" s="22" t="str">
        <f t="shared" ca="1" si="124"/>
        <v/>
      </c>
      <c r="H770" s="22" t="str">
        <f t="shared" ca="1" si="131"/>
        <v/>
      </c>
      <c r="I770" s="22" t="str">
        <f t="shared" ca="1" si="131"/>
        <v/>
      </c>
      <c r="J770" s="22" t="str">
        <f t="shared" ca="1" si="131"/>
        <v/>
      </c>
      <c r="K770" s="22" t="str">
        <f t="shared" ca="1" si="131"/>
        <v/>
      </c>
      <c r="L770" s="22" t="str">
        <f t="shared" ca="1" si="131"/>
        <v/>
      </c>
      <c r="M770" s="22" t="str">
        <f t="shared" ca="1" si="131"/>
        <v/>
      </c>
      <c r="N770" s="22" t="str">
        <f t="shared" ca="1" si="131"/>
        <v/>
      </c>
      <c r="O770" s="22" t="str">
        <f t="shared" ca="1" si="131"/>
        <v/>
      </c>
      <c r="P770" s="23"/>
      <c r="Q770" s="23"/>
      <c r="R770" s="23"/>
      <c r="S770" s="23"/>
      <c r="T770" s="23"/>
      <c r="U770" s="23"/>
      <c r="V770" s="23"/>
      <c r="W770" s="23"/>
      <c r="X770" s="23"/>
      <c r="Y770" s="23"/>
      <c r="Z770" s="23"/>
    </row>
    <row r="771" spans="1:26" x14ac:dyDescent="0.55000000000000004">
      <c r="A771" s="6" t="str">
        <f t="shared" ca="1" si="125"/>
        <v/>
      </c>
      <c r="B771" s="22" t="str">
        <f t="shared" ca="1" si="130"/>
        <v/>
      </c>
      <c r="C771" s="22" t="str">
        <f t="shared" ca="1" si="130"/>
        <v/>
      </c>
      <c r="D771" s="22" t="str">
        <f t="shared" ca="1" si="130"/>
        <v/>
      </c>
      <c r="E771" s="22" t="str">
        <f t="shared" ca="1" si="122"/>
        <v/>
      </c>
      <c r="F771" s="22" t="str">
        <f t="shared" ca="1" si="123"/>
        <v/>
      </c>
      <c r="G771" s="22" t="str">
        <f t="shared" ca="1" si="124"/>
        <v/>
      </c>
      <c r="H771" s="22" t="str">
        <f t="shared" ca="1" si="131"/>
        <v/>
      </c>
      <c r="I771" s="22" t="str">
        <f t="shared" ca="1" si="131"/>
        <v/>
      </c>
      <c r="J771" s="22" t="str">
        <f t="shared" ca="1" si="131"/>
        <v/>
      </c>
      <c r="K771" s="22" t="str">
        <f t="shared" ca="1" si="131"/>
        <v/>
      </c>
      <c r="L771" s="22" t="str">
        <f t="shared" ca="1" si="131"/>
        <v/>
      </c>
      <c r="M771" s="22" t="str">
        <f t="shared" ca="1" si="131"/>
        <v/>
      </c>
      <c r="N771" s="22" t="str">
        <f t="shared" ca="1" si="131"/>
        <v/>
      </c>
      <c r="O771" s="22" t="str">
        <f t="shared" ca="1" si="131"/>
        <v/>
      </c>
      <c r="P771" s="23"/>
      <c r="Q771" s="23"/>
      <c r="R771" s="23"/>
      <c r="S771" s="23"/>
      <c r="T771" s="23"/>
      <c r="U771" s="23"/>
      <c r="V771" s="23"/>
      <c r="W771" s="23"/>
      <c r="X771" s="23"/>
      <c r="Y771" s="23"/>
      <c r="Z771" s="23"/>
    </row>
    <row r="772" spans="1:26" x14ac:dyDescent="0.55000000000000004">
      <c r="A772" s="6" t="str">
        <f t="shared" ca="1" si="125"/>
        <v/>
      </c>
      <c r="B772" s="22" t="str">
        <f t="shared" ca="1" si="130"/>
        <v/>
      </c>
      <c r="C772" s="22" t="str">
        <f t="shared" ca="1" si="130"/>
        <v/>
      </c>
      <c r="D772" s="22" t="str">
        <f t="shared" ca="1" si="130"/>
        <v/>
      </c>
      <c r="E772" s="22" t="str">
        <f t="shared" ca="1" si="122"/>
        <v/>
      </c>
      <c r="F772" s="22" t="str">
        <f t="shared" ca="1" si="123"/>
        <v/>
      </c>
      <c r="G772" s="22" t="str">
        <f t="shared" ca="1" si="124"/>
        <v/>
      </c>
      <c r="H772" s="22" t="str">
        <f t="shared" ca="1" si="131"/>
        <v/>
      </c>
      <c r="I772" s="22" t="str">
        <f t="shared" ca="1" si="131"/>
        <v/>
      </c>
      <c r="J772" s="22" t="str">
        <f t="shared" ca="1" si="131"/>
        <v/>
      </c>
      <c r="K772" s="22" t="str">
        <f t="shared" ca="1" si="131"/>
        <v/>
      </c>
      <c r="L772" s="22" t="str">
        <f t="shared" ca="1" si="131"/>
        <v/>
      </c>
      <c r="M772" s="22" t="str">
        <f t="shared" ca="1" si="131"/>
        <v/>
      </c>
      <c r="N772" s="22" t="str">
        <f t="shared" ca="1" si="131"/>
        <v/>
      </c>
      <c r="O772" s="22" t="str">
        <f t="shared" ca="1" si="131"/>
        <v/>
      </c>
      <c r="P772" s="23"/>
      <c r="Q772" s="23"/>
      <c r="R772" s="23"/>
      <c r="S772" s="23"/>
      <c r="T772" s="23"/>
      <c r="U772" s="23"/>
      <c r="V772" s="23"/>
      <c r="W772" s="23"/>
      <c r="X772" s="23"/>
      <c r="Y772" s="23"/>
      <c r="Z772" s="23"/>
    </row>
    <row r="773" spans="1:26" x14ac:dyDescent="0.55000000000000004">
      <c r="A773" s="6" t="str">
        <f t="shared" ca="1" si="125"/>
        <v/>
      </c>
      <c r="B773" s="22" t="str">
        <f t="shared" ca="1" si="130"/>
        <v/>
      </c>
      <c r="C773" s="22" t="str">
        <f t="shared" ca="1" si="130"/>
        <v/>
      </c>
      <c r="D773" s="22" t="str">
        <f t="shared" ca="1" si="130"/>
        <v/>
      </c>
      <c r="E773" s="22" t="str">
        <f t="shared" ca="1" si="122"/>
        <v/>
      </c>
      <c r="F773" s="22" t="str">
        <f t="shared" ca="1" si="123"/>
        <v/>
      </c>
      <c r="G773" s="22" t="str">
        <f t="shared" ca="1" si="124"/>
        <v/>
      </c>
      <c r="H773" s="22" t="str">
        <f t="shared" ca="1" si="131"/>
        <v/>
      </c>
      <c r="I773" s="22" t="str">
        <f t="shared" ca="1" si="131"/>
        <v/>
      </c>
      <c r="J773" s="22" t="str">
        <f t="shared" ca="1" si="131"/>
        <v/>
      </c>
      <c r="K773" s="22" t="str">
        <f t="shared" ca="1" si="131"/>
        <v/>
      </c>
      <c r="L773" s="22" t="str">
        <f t="shared" ca="1" si="131"/>
        <v/>
      </c>
      <c r="M773" s="22" t="str">
        <f t="shared" ca="1" si="131"/>
        <v/>
      </c>
      <c r="N773" s="22" t="str">
        <f t="shared" ca="1" si="131"/>
        <v/>
      </c>
      <c r="O773" s="22" t="str">
        <f t="shared" ca="1" si="131"/>
        <v/>
      </c>
      <c r="P773" s="23"/>
      <c r="Q773" s="23"/>
      <c r="R773" s="23"/>
      <c r="S773" s="23"/>
      <c r="T773" s="23"/>
      <c r="U773" s="23"/>
      <c r="V773" s="23"/>
      <c r="W773" s="23"/>
      <c r="X773" s="23"/>
      <c r="Y773" s="23"/>
      <c r="Z773" s="23"/>
    </row>
    <row r="774" spans="1:26" x14ac:dyDescent="0.55000000000000004">
      <c r="A774" s="6" t="str">
        <f t="shared" ca="1" si="125"/>
        <v/>
      </c>
      <c r="B774" s="22" t="str">
        <f t="shared" ca="1" si="130"/>
        <v/>
      </c>
      <c r="C774" s="22" t="str">
        <f t="shared" ca="1" si="130"/>
        <v/>
      </c>
      <c r="D774" s="22" t="str">
        <f t="shared" ca="1" si="130"/>
        <v/>
      </c>
      <c r="E774" s="22" t="str">
        <f t="shared" ca="1" si="122"/>
        <v/>
      </c>
      <c r="F774" s="22" t="str">
        <f t="shared" ca="1" si="123"/>
        <v/>
      </c>
      <c r="G774" s="22" t="str">
        <f t="shared" ca="1" si="124"/>
        <v/>
      </c>
      <c r="H774" s="22" t="str">
        <f t="shared" ca="1" si="131"/>
        <v/>
      </c>
      <c r="I774" s="22" t="str">
        <f t="shared" ca="1" si="131"/>
        <v/>
      </c>
      <c r="J774" s="22" t="str">
        <f t="shared" ca="1" si="131"/>
        <v/>
      </c>
      <c r="K774" s="22" t="str">
        <f t="shared" ca="1" si="131"/>
        <v/>
      </c>
      <c r="L774" s="22" t="str">
        <f t="shared" ca="1" si="131"/>
        <v/>
      </c>
      <c r="M774" s="22" t="str">
        <f t="shared" ca="1" si="131"/>
        <v/>
      </c>
      <c r="N774" s="22" t="str">
        <f t="shared" ca="1" si="131"/>
        <v/>
      </c>
      <c r="O774" s="22" t="str">
        <f t="shared" ca="1" si="131"/>
        <v/>
      </c>
      <c r="P774" s="23"/>
      <c r="Q774" s="23"/>
      <c r="R774" s="23"/>
      <c r="S774" s="23"/>
      <c r="T774" s="23"/>
      <c r="U774" s="23"/>
      <c r="V774" s="23"/>
      <c r="W774" s="23"/>
      <c r="X774" s="23"/>
      <c r="Y774" s="23"/>
      <c r="Z774" s="23"/>
    </row>
    <row r="775" spans="1:26" x14ac:dyDescent="0.55000000000000004">
      <c r="A775" s="6" t="str">
        <f t="shared" ca="1" si="125"/>
        <v/>
      </c>
      <c r="B775" s="22" t="str">
        <f t="shared" ca="1" si="130"/>
        <v/>
      </c>
      <c r="C775" s="22" t="str">
        <f t="shared" ca="1" si="130"/>
        <v/>
      </c>
      <c r="D775" s="22" t="str">
        <f t="shared" ca="1" si="130"/>
        <v/>
      </c>
      <c r="E775" s="22" t="str">
        <f t="shared" ca="1" si="122"/>
        <v/>
      </c>
      <c r="F775" s="22" t="str">
        <f t="shared" ca="1" si="123"/>
        <v/>
      </c>
      <c r="G775" s="22" t="str">
        <f t="shared" ca="1" si="124"/>
        <v/>
      </c>
      <c r="H775" s="22" t="str">
        <f t="shared" ca="1" si="131"/>
        <v/>
      </c>
      <c r="I775" s="22" t="str">
        <f t="shared" ca="1" si="131"/>
        <v/>
      </c>
      <c r="J775" s="22" t="str">
        <f t="shared" ca="1" si="131"/>
        <v/>
      </c>
      <c r="K775" s="22" t="str">
        <f t="shared" ca="1" si="131"/>
        <v/>
      </c>
      <c r="L775" s="22" t="str">
        <f t="shared" ca="1" si="131"/>
        <v/>
      </c>
      <c r="M775" s="22" t="str">
        <f t="shared" ca="1" si="131"/>
        <v/>
      </c>
      <c r="N775" s="22" t="str">
        <f t="shared" ca="1" si="131"/>
        <v/>
      </c>
      <c r="O775" s="22" t="str">
        <f t="shared" ca="1" si="131"/>
        <v/>
      </c>
      <c r="P775" s="23"/>
      <c r="Q775" s="23"/>
      <c r="R775" s="23"/>
      <c r="S775" s="23"/>
      <c r="T775" s="23"/>
      <c r="U775" s="23"/>
      <c r="V775" s="23"/>
      <c r="W775" s="23"/>
      <c r="X775" s="23"/>
      <c r="Y775" s="23"/>
      <c r="Z775" s="23"/>
    </row>
    <row r="776" spans="1:26" x14ac:dyDescent="0.55000000000000004">
      <c r="A776" s="6" t="str">
        <f t="shared" ca="1" si="125"/>
        <v/>
      </c>
      <c r="B776" s="22" t="str">
        <f t="shared" ca="1" si="130"/>
        <v/>
      </c>
      <c r="C776" s="22" t="str">
        <f t="shared" ca="1" si="130"/>
        <v/>
      </c>
      <c r="D776" s="22" t="str">
        <f t="shared" ca="1" si="130"/>
        <v/>
      </c>
      <c r="E776" s="22" t="str">
        <f t="shared" ref="E776:E839" ca="1" si="132">IF(OR($A776="",ISERROR(INDEX(FredEcon_AllData,MATCH($A776,FredEcon_EndDates,0),MATCH(E$6,FredEcon_IDs,0),1)/E$5)),"",INDEX(FredEcon_AllData,MATCH($A776,FredEcon_EndDates,0),MATCH(E$6,FredEcon_IDs,0),1)/E$5)</f>
        <v/>
      </c>
      <c r="F776" s="22" t="str">
        <f t="shared" ref="F776:F839" ca="1" si="133">IF(OR($A776="",ISERROR(INDEX(FredCPI_YoY,MATCH($A776,FredCPI_EndDates,0),1))),"",INDEX(FredCPI_YoY,MATCH($A776,FredCPI_EndDates,0),1))</f>
        <v/>
      </c>
      <c r="G776" s="22" t="str">
        <f t="shared" ref="G776:G839" ca="1" si="134">IF($A776="","",IF(ISERROR(INDEX(FredGDP_QoQSAAR,MATCH($A776,FredGDP_EndDates,0),1)),"",INDEX(FredGDP_QoQSAAR,MATCH($A776,FredGDP_EndDates,0),1)))</f>
        <v/>
      </c>
      <c r="H776" s="22" t="str">
        <f t="shared" ca="1" si="131"/>
        <v/>
      </c>
      <c r="I776" s="22" t="str">
        <f t="shared" ca="1" si="131"/>
        <v/>
      </c>
      <c r="J776" s="22" t="str">
        <f t="shared" ca="1" si="131"/>
        <v/>
      </c>
      <c r="K776" s="22" t="str">
        <f t="shared" ca="1" si="131"/>
        <v/>
      </c>
      <c r="L776" s="22" t="str">
        <f t="shared" ca="1" si="131"/>
        <v/>
      </c>
      <c r="M776" s="22" t="str">
        <f t="shared" ca="1" si="131"/>
        <v/>
      </c>
      <c r="N776" s="22" t="str">
        <f t="shared" ca="1" si="131"/>
        <v/>
      </c>
      <c r="O776" s="22" t="str">
        <f t="shared" ca="1" si="131"/>
        <v/>
      </c>
      <c r="P776" s="23"/>
      <c r="Q776" s="23"/>
      <c r="R776" s="23"/>
      <c r="S776" s="23"/>
      <c r="T776" s="23"/>
      <c r="U776" s="23"/>
      <c r="V776" s="23"/>
      <c r="W776" s="23"/>
      <c r="X776" s="23"/>
      <c r="Y776" s="23"/>
      <c r="Z776" s="23"/>
    </row>
    <row r="777" spans="1:26" x14ac:dyDescent="0.55000000000000004">
      <c r="A777" s="6" t="str">
        <f t="shared" ref="A777:A840" ca="1" si="135">IF(A776="","",IF(ISERROR(DataMatrixFrequency/1),IF(EOMONTH(A776,1)&lt;=DataMatrixEndDate,EOMONTH(A776,1),""),IF((A776+DataMatrixFrequency)&lt;=DataMatrixEndDate,A776+DataMatrixFrequency,"")))</f>
        <v/>
      </c>
      <c r="B777" s="22" t="str">
        <f t="shared" ca="1" si="130"/>
        <v/>
      </c>
      <c r="C777" s="22" t="str">
        <f t="shared" ca="1" si="130"/>
        <v/>
      </c>
      <c r="D777" s="22" t="str">
        <f t="shared" ca="1" si="130"/>
        <v/>
      </c>
      <c r="E777" s="22" t="str">
        <f t="shared" ca="1" si="132"/>
        <v/>
      </c>
      <c r="F777" s="22" t="str">
        <f t="shared" ca="1" si="133"/>
        <v/>
      </c>
      <c r="G777" s="22" t="str">
        <f t="shared" ca="1" si="134"/>
        <v/>
      </c>
      <c r="H777" s="22" t="str">
        <f t="shared" ca="1" si="131"/>
        <v/>
      </c>
      <c r="I777" s="22" t="str">
        <f t="shared" ca="1" si="131"/>
        <v/>
      </c>
      <c r="J777" s="22" t="str">
        <f t="shared" ca="1" si="131"/>
        <v/>
      </c>
      <c r="K777" s="22" t="str">
        <f t="shared" ca="1" si="131"/>
        <v/>
      </c>
      <c r="L777" s="22" t="str">
        <f t="shared" ca="1" si="131"/>
        <v/>
      </c>
      <c r="M777" s="22" t="str">
        <f t="shared" ca="1" si="131"/>
        <v/>
      </c>
      <c r="N777" s="22" t="str">
        <f t="shared" ca="1" si="131"/>
        <v/>
      </c>
      <c r="O777" s="22" t="str">
        <f t="shared" ca="1" si="131"/>
        <v/>
      </c>
      <c r="P777" s="23"/>
      <c r="Q777" s="23"/>
      <c r="R777" s="23"/>
      <c r="S777" s="23"/>
      <c r="T777" s="23"/>
      <c r="U777" s="23"/>
      <c r="V777" s="23"/>
      <c r="W777" s="23"/>
      <c r="X777" s="23"/>
      <c r="Y777" s="23"/>
      <c r="Z777" s="23"/>
    </row>
    <row r="778" spans="1:26" x14ac:dyDescent="0.55000000000000004">
      <c r="A778" s="6" t="str">
        <f t="shared" ca="1" si="135"/>
        <v/>
      </c>
      <c r="B778" s="22" t="str">
        <f t="shared" ca="1" si="130"/>
        <v/>
      </c>
      <c r="C778" s="22" t="str">
        <f t="shared" ca="1" si="130"/>
        <v/>
      </c>
      <c r="D778" s="22" t="str">
        <f t="shared" ca="1" si="130"/>
        <v/>
      </c>
      <c r="E778" s="22" t="str">
        <f t="shared" ca="1" si="132"/>
        <v/>
      </c>
      <c r="F778" s="22" t="str">
        <f t="shared" ca="1" si="133"/>
        <v/>
      </c>
      <c r="G778" s="22" t="str">
        <f t="shared" ca="1" si="134"/>
        <v/>
      </c>
      <c r="H778" s="22" t="str">
        <f t="shared" ca="1" si="131"/>
        <v/>
      </c>
      <c r="I778" s="22" t="str">
        <f t="shared" ca="1" si="131"/>
        <v/>
      </c>
      <c r="J778" s="22" t="str">
        <f t="shared" ca="1" si="131"/>
        <v/>
      </c>
      <c r="K778" s="22" t="str">
        <f t="shared" ca="1" si="131"/>
        <v/>
      </c>
      <c r="L778" s="22" t="str">
        <f t="shared" ca="1" si="131"/>
        <v/>
      </c>
      <c r="M778" s="22" t="str">
        <f t="shared" ca="1" si="131"/>
        <v/>
      </c>
      <c r="N778" s="22" t="str">
        <f t="shared" ca="1" si="131"/>
        <v/>
      </c>
      <c r="O778" s="22" t="str">
        <f t="shared" ca="1" si="131"/>
        <v/>
      </c>
      <c r="P778" s="23"/>
      <c r="Q778" s="23"/>
      <c r="R778" s="23"/>
      <c r="S778" s="23"/>
      <c r="T778" s="23"/>
      <c r="U778" s="23"/>
      <c r="V778" s="23"/>
      <c r="W778" s="23"/>
      <c r="X778" s="23"/>
      <c r="Y778" s="23"/>
      <c r="Z778" s="23"/>
    </row>
    <row r="779" spans="1:26" x14ac:dyDescent="0.55000000000000004">
      <c r="A779" s="6" t="str">
        <f t="shared" ca="1" si="135"/>
        <v/>
      </c>
      <c r="B779" s="22" t="str">
        <f t="shared" ca="1" si="130"/>
        <v/>
      </c>
      <c r="C779" s="22" t="str">
        <f t="shared" ca="1" si="130"/>
        <v/>
      </c>
      <c r="D779" s="22" t="str">
        <f t="shared" ca="1" si="130"/>
        <v/>
      </c>
      <c r="E779" s="22" t="str">
        <f t="shared" ca="1" si="132"/>
        <v/>
      </c>
      <c r="F779" s="22" t="str">
        <f t="shared" ca="1" si="133"/>
        <v/>
      </c>
      <c r="G779" s="22" t="str">
        <f t="shared" ca="1" si="134"/>
        <v/>
      </c>
      <c r="H779" s="22" t="str">
        <f t="shared" ca="1" si="131"/>
        <v/>
      </c>
      <c r="I779" s="22" t="str">
        <f t="shared" ca="1" si="131"/>
        <v/>
      </c>
      <c r="J779" s="22" t="str">
        <f t="shared" ca="1" si="131"/>
        <v/>
      </c>
      <c r="K779" s="22" t="str">
        <f t="shared" ca="1" si="131"/>
        <v/>
      </c>
      <c r="L779" s="22" t="str">
        <f t="shared" ca="1" si="131"/>
        <v/>
      </c>
      <c r="M779" s="22" t="str">
        <f t="shared" ca="1" si="131"/>
        <v/>
      </c>
      <c r="N779" s="22" t="str">
        <f t="shared" ca="1" si="131"/>
        <v/>
      </c>
      <c r="O779" s="22" t="str">
        <f t="shared" ca="1" si="131"/>
        <v/>
      </c>
      <c r="P779" s="23"/>
      <c r="Q779" s="23"/>
      <c r="R779" s="23"/>
      <c r="S779" s="23"/>
      <c r="T779" s="23"/>
      <c r="U779" s="23"/>
      <c r="V779" s="23"/>
      <c r="W779" s="23"/>
      <c r="X779" s="23"/>
      <c r="Y779" s="23"/>
      <c r="Z779" s="23"/>
    </row>
    <row r="780" spans="1:26" x14ac:dyDescent="0.55000000000000004">
      <c r="A780" s="6" t="str">
        <f t="shared" ca="1" si="135"/>
        <v/>
      </c>
      <c r="B780" s="22" t="str">
        <f t="shared" ca="1" si="130"/>
        <v/>
      </c>
      <c r="C780" s="22" t="str">
        <f t="shared" ca="1" si="130"/>
        <v/>
      </c>
      <c r="D780" s="22" t="str">
        <f t="shared" ca="1" si="130"/>
        <v/>
      </c>
      <c r="E780" s="22" t="str">
        <f t="shared" ca="1" si="132"/>
        <v/>
      </c>
      <c r="F780" s="22" t="str">
        <f t="shared" ca="1" si="133"/>
        <v/>
      </c>
      <c r="G780" s="22" t="str">
        <f t="shared" ca="1" si="134"/>
        <v/>
      </c>
      <c r="H780" s="22" t="str">
        <f t="shared" ca="1" si="131"/>
        <v/>
      </c>
      <c r="I780" s="22" t="str">
        <f t="shared" ca="1" si="131"/>
        <v/>
      </c>
      <c r="J780" s="22" t="str">
        <f t="shared" ca="1" si="131"/>
        <v/>
      </c>
      <c r="K780" s="22" t="str">
        <f t="shared" ca="1" si="131"/>
        <v/>
      </c>
      <c r="L780" s="22" t="str">
        <f t="shared" ca="1" si="131"/>
        <v/>
      </c>
      <c r="M780" s="22" t="str">
        <f t="shared" ca="1" si="131"/>
        <v/>
      </c>
      <c r="N780" s="22" t="str">
        <f t="shared" ca="1" si="131"/>
        <v/>
      </c>
      <c r="O780" s="22" t="str">
        <f t="shared" ca="1" si="131"/>
        <v/>
      </c>
      <c r="P780" s="23"/>
      <c r="Q780" s="23"/>
      <c r="R780" s="23"/>
      <c r="S780" s="23"/>
      <c r="T780" s="23"/>
      <c r="U780" s="23"/>
      <c r="V780" s="23"/>
      <c r="W780" s="23"/>
      <c r="X780" s="23"/>
      <c r="Y780" s="23"/>
      <c r="Z780" s="23"/>
    </row>
    <row r="781" spans="1:26" x14ac:dyDescent="0.55000000000000004">
      <c r="A781" s="6" t="str">
        <f t="shared" ca="1" si="135"/>
        <v/>
      </c>
      <c r="B781" s="22" t="str">
        <f t="shared" ca="1" si="130"/>
        <v/>
      </c>
      <c r="C781" s="22" t="str">
        <f t="shared" ca="1" si="130"/>
        <v/>
      </c>
      <c r="D781" s="22" t="str">
        <f t="shared" ca="1" si="130"/>
        <v/>
      </c>
      <c r="E781" s="22" t="str">
        <f t="shared" ca="1" si="132"/>
        <v/>
      </c>
      <c r="F781" s="22" t="str">
        <f t="shared" ca="1" si="133"/>
        <v/>
      </c>
      <c r="G781" s="22" t="str">
        <f t="shared" ca="1" si="134"/>
        <v/>
      </c>
      <c r="H781" s="22" t="str">
        <f t="shared" ca="1" si="131"/>
        <v/>
      </c>
      <c r="I781" s="22" t="str">
        <f t="shared" ca="1" si="131"/>
        <v/>
      </c>
      <c r="J781" s="22" t="str">
        <f t="shared" ca="1" si="131"/>
        <v/>
      </c>
      <c r="K781" s="22" t="str">
        <f t="shared" ca="1" si="131"/>
        <v/>
      </c>
      <c r="L781" s="22" t="str">
        <f t="shared" ca="1" si="131"/>
        <v/>
      </c>
      <c r="M781" s="22" t="str">
        <f t="shared" ca="1" si="131"/>
        <v/>
      </c>
      <c r="N781" s="22" t="str">
        <f t="shared" ca="1" si="131"/>
        <v/>
      </c>
      <c r="O781" s="22" t="str">
        <f t="shared" ca="1" si="131"/>
        <v/>
      </c>
      <c r="P781" s="23"/>
      <c r="Q781" s="23"/>
      <c r="R781" s="23"/>
      <c r="S781" s="23"/>
      <c r="T781" s="23"/>
      <c r="U781" s="23"/>
      <c r="V781" s="23"/>
      <c r="W781" s="23"/>
      <c r="X781" s="23"/>
      <c r="Y781" s="23"/>
      <c r="Z781" s="23"/>
    </row>
    <row r="782" spans="1:26" x14ac:dyDescent="0.55000000000000004">
      <c r="A782" s="6" t="str">
        <f t="shared" ca="1" si="135"/>
        <v/>
      </c>
      <c r="B782" s="22" t="str">
        <f t="shared" ca="1" si="130"/>
        <v/>
      </c>
      <c r="C782" s="22" t="str">
        <f t="shared" ca="1" si="130"/>
        <v/>
      </c>
      <c r="D782" s="22" t="str">
        <f t="shared" ca="1" si="130"/>
        <v/>
      </c>
      <c r="E782" s="22" t="str">
        <f t="shared" ca="1" si="132"/>
        <v/>
      </c>
      <c r="F782" s="22" t="str">
        <f t="shared" ca="1" si="133"/>
        <v/>
      </c>
      <c r="G782" s="22" t="str">
        <f t="shared" ca="1" si="134"/>
        <v/>
      </c>
      <c r="H782" s="22" t="str">
        <f t="shared" ca="1" si="131"/>
        <v/>
      </c>
      <c r="I782" s="22" t="str">
        <f t="shared" ca="1" si="131"/>
        <v/>
      </c>
      <c r="J782" s="22" t="str">
        <f t="shared" ca="1" si="131"/>
        <v/>
      </c>
      <c r="K782" s="22" t="str">
        <f t="shared" ca="1" si="131"/>
        <v/>
      </c>
      <c r="L782" s="22" t="str">
        <f t="shared" ca="1" si="131"/>
        <v/>
      </c>
      <c r="M782" s="22" t="str">
        <f t="shared" ca="1" si="131"/>
        <v/>
      </c>
      <c r="N782" s="22" t="str">
        <f t="shared" ca="1" si="131"/>
        <v/>
      </c>
      <c r="O782" s="22" t="str">
        <f t="shared" ca="1" si="131"/>
        <v/>
      </c>
      <c r="P782" s="23"/>
      <c r="Q782" s="23"/>
      <c r="R782" s="23"/>
      <c r="S782" s="23"/>
      <c r="T782" s="23"/>
      <c r="U782" s="23"/>
      <c r="V782" s="23"/>
      <c r="W782" s="23"/>
      <c r="X782" s="23"/>
      <c r="Y782" s="23"/>
      <c r="Z782" s="23"/>
    </row>
    <row r="783" spans="1:26" x14ac:dyDescent="0.55000000000000004">
      <c r="A783" s="6" t="str">
        <f t="shared" ca="1" si="135"/>
        <v/>
      </c>
      <c r="B783" s="22" t="str">
        <f t="shared" ca="1" si="130"/>
        <v/>
      </c>
      <c r="C783" s="22" t="str">
        <f t="shared" ca="1" si="130"/>
        <v/>
      </c>
      <c r="D783" s="22" t="str">
        <f t="shared" ca="1" si="130"/>
        <v/>
      </c>
      <c r="E783" s="22" t="str">
        <f t="shared" ca="1" si="132"/>
        <v/>
      </c>
      <c r="F783" s="22" t="str">
        <f t="shared" ca="1" si="133"/>
        <v/>
      </c>
      <c r="G783" s="22" t="str">
        <f t="shared" ca="1" si="134"/>
        <v/>
      </c>
      <c r="H783" s="22" t="str">
        <f t="shared" ca="1" si="131"/>
        <v/>
      </c>
      <c r="I783" s="22" t="str">
        <f t="shared" ca="1" si="131"/>
        <v/>
      </c>
      <c r="J783" s="22" t="str">
        <f t="shared" ca="1" si="131"/>
        <v/>
      </c>
      <c r="K783" s="22" t="str">
        <f t="shared" ca="1" si="131"/>
        <v/>
      </c>
      <c r="L783" s="22" t="str">
        <f t="shared" ca="1" si="131"/>
        <v/>
      </c>
      <c r="M783" s="22" t="str">
        <f t="shared" ca="1" si="131"/>
        <v/>
      </c>
      <c r="N783" s="22" t="str">
        <f t="shared" ca="1" si="131"/>
        <v/>
      </c>
      <c r="O783" s="22" t="str">
        <f t="shared" ca="1" si="131"/>
        <v/>
      </c>
      <c r="P783" s="23"/>
      <c r="Q783" s="23"/>
      <c r="R783" s="23"/>
      <c r="S783" s="23"/>
      <c r="T783" s="23"/>
      <c r="U783" s="23"/>
      <c r="V783" s="23"/>
      <c r="W783" s="23"/>
      <c r="X783" s="23"/>
      <c r="Y783" s="23"/>
      <c r="Z783" s="23"/>
    </row>
    <row r="784" spans="1:26" x14ac:dyDescent="0.55000000000000004">
      <c r="A784" s="6" t="str">
        <f t="shared" ca="1" si="135"/>
        <v/>
      </c>
      <c r="B784" s="22" t="str">
        <f t="shared" ca="1" si="130"/>
        <v/>
      </c>
      <c r="C784" s="22" t="str">
        <f t="shared" ca="1" si="130"/>
        <v/>
      </c>
      <c r="D784" s="22" t="str">
        <f t="shared" ca="1" si="130"/>
        <v/>
      </c>
      <c r="E784" s="22" t="str">
        <f t="shared" ca="1" si="132"/>
        <v/>
      </c>
      <c r="F784" s="22" t="str">
        <f t="shared" ca="1" si="133"/>
        <v/>
      </c>
      <c r="G784" s="22" t="str">
        <f t="shared" ca="1" si="134"/>
        <v/>
      </c>
      <c r="H784" s="22" t="str">
        <f t="shared" ca="1" si="131"/>
        <v/>
      </c>
      <c r="I784" s="22" t="str">
        <f t="shared" ca="1" si="131"/>
        <v/>
      </c>
      <c r="J784" s="22" t="str">
        <f t="shared" ca="1" si="131"/>
        <v/>
      </c>
      <c r="K784" s="22" t="str">
        <f t="shared" ca="1" si="131"/>
        <v/>
      </c>
      <c r="L784" s="22" t="str">
        <f t="shared" ca="1" si="131"/>
        <v/>
      </c>
      <c r="M784" s="22" t="str">
        <f t="shared" ca="1" si="131"/>
        <v/>
      </c>
      <c r="N784" s="22" t="str">
        <f t="shared" ca="1" si="131"/>
        <v/>
      </c>
      <c r="O784" s="22" t="str">
        <f t="shared" ca="1" si="131"/>
        <v/>
      </c>
      <c r="P784" s="23"/>
      <c r="Q784" s="23"/>
      <c r="R784" s="23"/>
      <c r="S784" s="23"/>
      <c r="T784" s="23"/>
      <c r="U784" s="23"/>
      <c r="V784" s="23"/>
      <c r="W784" s="23"/>
      <c r="X784" s="23"/>
      <c r="Y784" s="23"/>
      <c r="Z784" s="23"/>
    </row>
    <row r="785" spans="1:26" x14ac:dyDescent="0.55000000000000004">
      <c r="A785" s="6" t="str">
        <f t="shared" ca="1" si="135"/>
        <v/>
      </c>
      <c r="B785" s="22" t="str">
        <f t="shared" ca="1" si="130"/>
        <v/>
      </c>
      <c r="C785" s="22" t="str">
        <f t="shared" ca="1" si="130"/>
        <v/>
      </c>
      <c r="D785" s="22" t="str">
        <f t="shared" ca="1" si="130"/>
        <v/>
      </c>
      <c r="E785" s="22" t="str">
        <f t="shared" ca="1" si="132"/>
        <v/>
      </c>
      <c r="F785" s="22" t="str">
        <f t="shared" ca="1" si="133"/>
        <v/>
      </c>
      <c r="G785" s="22" t="str">
        <f t="shared" ca="1" si="134"/>
        <v/>
      </c>
      <c r="H785" s="22" t="str">
        <f t="shared" ca="1" si="131"/>
        <v/>
      </c>
      <c r="I785" s="22" t="str">
        <f t="shared" ca="1" si="131"/>
        <v/>
      </c>
      <c r="J785" s="22" t="str">
        <f t="shared" ca="1" si="131"/>
        <v/>
      </c>
      <c r="K785" s="22" t="str">
        <f t="shared" ca="1" si="131"/>
        <v/>
      </c>
      <c r="L785" s="22" t="str">
        <f t="shared" ca="1" si="131"/>
        <v/>
      </c>
      <c r="M785" s="22" t="str">
        <f t="shared" ca="1" si="131"/>
        <v/>
      </c>
      <c r="N785" s="22" t="str">
        <f t="shared" ca="1" si="131"/>
        <v/>
      </c>
      <c r="O785" s="22" t="str">
        <f t="shared" ca="1" si="131"/>
        <v/>
      </c>
      <c r="P785" s="23"/>
      <c r="Q785" s="23"/>
      <c r="R785" s="23"/>
      <c r="S785" s="23"/>
      <c r="T785" s="23"/>
      <c r="U785" s="23"/>
      <c r="V785" s="23"/>
      <c r="W785" s="23"/>
      <c r="X785" s="23"/>
      <c r="Y785" s="23"/>
      <c r="Z785" s="23"/>
    </row>
    <row r="786" spans="1:26" x14ac:dyDescent="0.55000000000000004">
      <c r="A786" s="6" t="str">
        <f t="shared" ca="1" si="135"/>
        <v/>
      </c>
      <c r="B786" s="22" t="str">
        <f t="shared" ca="1" si="130"/>
        <v/>
      </c>
      <c r="C786" s="22" t="str">
        <f t="shared" ca="1" si="130"/>
        <v/>
      </c>
      <c r="D786" s="22" t="str">
        <f t="shared" ca="1" si="130"/>
        <v/>
      </c>
      <c r="E786" s="22" t="str">
        <f t="shared" ca="1" si="132"/>
        <v/>
      </c>
      <c r="F786" s="22" t="str">
        <f t="shared" ca="1" si="133"/>
        <v/>
      </c>
      <c r="G786" s="22" t="str">
        <f t="shared" ca="1" si="134"/>
        <v/>
      </c>
      <c r="H786" s="22" t="str">
        <f t="shared" ca="1" si="131"/>
        <v/>
      </c>
      <c r="I786" s="22" t="str">
        <f t="shared" ca="1" si="131"/>
        <v/>
      </c>
      <c r="J786" s="22" t="str">
        <f t="shared" ca="1" si="131"/>
        <v/>
      </c>
      <c r="K786" s="22" t="str">
        <f t="shared" ca="1" si="131"/>
        <v/>
      </c>
      <c r="L786" s="22" t="str">
        <f t="shared" ca="1" si="131"/>
        <v/>
      </c>
      <c r="M786" s="22" t="str">
        <f t="shared" ca="1" si="131"/>
        <v/>
      </c>
      <c r="N786" s="22" t="str">
        <f t="shared" ca="1" si="131"/>
        <v/>
      </c>
      <c r="O786" s="22" t="str">
        <f t="shared" ca="1" si="131"/>
        <v/>
      </c>
      <c r="P786" s="23"/>
      <c r="Q786" s="23"/>
      <c r="R786" s="23"/>
      <c r="S786" s="23"/>
      <c r="T786" s="23"/>
      <c r="U786" s="23"/>
      <c r="V786" s="23"/>
      <c r="W786" s="23"/>
      <c r="X786" s="23"/>
      <c r="Y786" s="23"/>
      <c r="Z786" s="23"/>
    </row>
    <row r="787" spans="1:26" x14ac:dyDescent="0.55000000000000004">
      <c r="A787" s="6" t="str">
        <f t="shared" ca="1" si="135"/>
        <v/>
      </c>
      <c r="B787" s="22" t="str">
        <f t="shared" ca="1" si="130"/>
        <v/>
      </c>
      <c r="C787" s="22" t="str">
        <f t="shared" ca="1" si="130"/>
        <v/>
      </c>
      <c r="D787" s="22" t="str">
        <f t="shared" ca="1" si="130"/>
        <v/>
      </c>
      <c r="E787" s="22" t="str">
        <f t="shared" ca="1" si="132"/>
        <v/>
      </c>
      <c r="F787" s="22" t="str">
        <f t="shared" ca="1" si="133"/>
        <v/>
      </c>
      <c r="G787" s="22" t="str">
        <f t="shared" ca="1" si="134"/>
        <v/>
      </c>
      <c r="H787" s="22" t="str">
        <f t="shared" ca="1" si="131"/>
        <v/>
      </c>
      <c r="I787" s="22" t="str">
        <f t="shared" ca="1" si="131"/>
        <v/>
      </c>
      <c r="J787" s="22" t="str">
        <f t="shared" ca="1" si="131"/>
        <v/>
      </c>
      <c r="K787" s="22" t="str">
        <f t="shared" ca="1" si="131"/>
        <v/>
      </c>
      <c r="L787" s="22" t="str">
        <f t="shared" ca="1" si="131"/>
        <v/>
      </c>
      <c r="M787" s="22" t="str">
        <f t="shared" ca="1" si="131"/>
        <v/>
      </c>
      <c r="N787" s="22" t="str">
        <f t="shared" ca="1" si="131"/>
        <v/>
      </c>
      <c r="O787" s="22" t="str">
        <f t="shared" ca="1" si="131"/>
        <v/>
      </c>
      <c r="P787" s="23"/>
      <c r="Q787" s="23"/>
      <c r="R787" s="23"/>
      <c r="S787" s="23"/>
      <c r="T787" s="23"/>
      <c r="U787" s="23"/>
      <c r="V787" s="23"/>
      <c r="W787" s="23"/>
      <c r="X787" s="23"/>
      <c r="Y787" s="23"/>
      <c r="Z787" s="23"/>
    </row>
    <row r="788" spans="1:26" x14ac:dyDescent="0.55000000000000004">
      <c r="A788" s="6" t="str">
        <f t="shared" ca="1" si="135"/>
        <v/>
      </c>
      <c r="B788" s="22" t="str">
        <f t="shared" ref="B788:D807" ca="1" si="136">IF($A788="","",IF(ISERROR(IF(ISERROR(INDEX(FredRatesData_AllData,MATCH($A788-(MAX(0,WEEKDAY($A788,2)-5)),FredRatesData_Dates,0),MATCH(B$6,FredRatesData_IDs,0),1)/B$5),INDEX(FredRatesData_AllData,MATCH($A788-(MAX(0,WEEKDAY($A788,2)-5))-3,FredRatesData_Dates,0),MATCH(B$6,FredRatesData_IDs,0),1)/B$5,INDEX(FredRatesData_AllData,MATCH($A788-(MAX(0,WEEKDAY($A788,2)-5)),FredRatesData_Dates,0),MATCH(B$6,FredRatesData_IDs,0),1)/B$5)),"",IF(ISERROR(INDEX(FredRatesData_AllData,MATCH($A788-(MAX(0,WEEKDAY($A788,2)-5)),FredRatesData_Dates,0),MATCH(B$6,FredRatesData_IDs,0),1)/B$5),INDEX(FredRatesData_AllData,MATCH($A788-(MAX(0,WEEKDAY($A788,2)-5))-3,FredRatesData_Dates,0),MATCH(B$6,FredRatesData_IDs,0),1)/B$5,INDEX(FredRatesData_AllData,MATCH($A788-(MAX(0,WEEKDAY($A788,2)-5)),FredRatesData_Dates,0),MATCH(B$6,FredRatesData_IDs,0),1)/B$5)))</f>
        <v/>
      </c>
      <c r="C788" s="22" t="str">
        <f t="shared" ca="1" si="136"/>
        <v/>
      </c>
      <c r="D788" s="22" t="str">
        <f t="shared" ca="1" si="136"/>
        <v/>
      </c>
      <c r="E788" s="22" t="str">
        <f t="shared" ca="1" si="132"/>
        <v/>
      </c>
      <c r="F788" s="22" t="str">
        <f t="shared" ca="1" si="133"/>
        <v/>
      </c>
      <c r="G788" s="22" t="str">
        <f t="shared" ca="1" si="134"/>
        <v/>
      </c>
      <c r="H788" s="22" t="str">
        <f t="shared" ref="H788:O807" ca="1" si="137">IF($A788="","",IF(ISERROR(IF(ISERROR(INDEX(FredRatesData_AllData,MATCH($A788-(MAX(0,WEEKDAY($A788,2)-5)),FredRatesData_Dates,0),MATCH(H$6,FredRatesData_IDs,0),1)/H$5),INDEX(FredRatesData_AllData,MATCH($A788-(MAX(0,WEEKDAY($A788,2)-5))-3,FredRatesData_Dates,0),MATCH(H$6,FredRatesData_IDs,0),1)/H$5,INDEX(FredRatesData_AllData,MATCH($A788-(MAX(0,WEEKDAY($A788,2)-5)),FredRatesData_Dates,0),MATCH(H$6,FredRatesData_IDs,0),1)/H$5)),"",IF(ISERROR(INDEX(FredRatesData_AllData,MATCH($A788-(MAX(0,WEEKDAY($A788,2)-5)),FredRatesData_Dates,0),MATCH(H$6,FredRatesData_IDs,0),1)/H$5),INDEX(FredRatesData_AllData,MATCH($A788-(MAX(0,WEEKDAY($A788,2)-5))-3,FredRatesData_Dates,0),MATCH(H$6,FredRatesData_IDs,0),1)/H$5,INDEX(FredRatesData_AllData,MATCH($A788-(MAX(0,WEEKDAY($A788,2)-5)),FredRatesData_Dates,0),MATCH(H$6,FredRatesData_IDs,0),1)/H$5)))</f>
        <v/>
      </c>
      <c r="I788" s="22" t="str">
        <f t="shared" ca="1" si="137"/>
        <v/>
      </c>
      <c r="J788" s="22" t="str">
        <f t="shared" ca="1" si="137"/>
        <v/>
      </c>
      <c r="K788" s="22" t="str">
        <f t="shared" ca="1" si="137"/>
        <v/>
      </c>
      <c r="L788" s="22" t="str">
        <f t="shared" ca="1" si="137"/>
        <v/>
      </c>
      <c r="M788" s="22" t="str">
        <f t="shared" ca="1" si="137"/>
        <v/>
      </c>
      <c r="N788" s="22" t="str">
        <f t="shared" ca="1" si="137"/>
        <v/>
      </c>
      <c r="O788" s="22" t="str">
        <f t="shared" ca="1" si="137"/>
        <v/>
      </c>
      <c r="P788" s="23"/>
      <c r="Q788" s="23"/>
      <c r="R788" s="23"/>
      <c r="S788" s="23"/>
      <c r="T788" s="23"/>
      <c r="U788" s="23"/>
      <c r="V788" s="23"/>
      <c r="W788" s="23"/>
      <c r="X788" s="23"/>
      <c r="Y788" s="23"/>
      <c r="Z788" s="23"/>
    </row>
    <row r="789" spans="1:26" x14ac:dyDescent="0.55000000000000004">
      <c r="A789" s="6" t="str">
        <f t="shared" ca="1" si="135"/>
        <v/>
      </c>
      <c r="B789" s="22" t="str">
        <f t="shared" ca="1" si="136"/>
        <v/>
      </c>
      <c r="C789" s="22" t="str">
        <f t="shared" ca="1" si="136"/>
        <v/>
      </c>
      <c r="D789" s="22" t="str">
        <f t="shared" ca="1" si="136"/>
        <v/>
      </c>
      <c r="E789" s="22" t="str">
        <f t="shared" ca="1" si="132"/>
        <v/>
      </c>
      <c r="F789" s="22" t="str">
        <f t="shared" ca="1" si="133"/>
        <v/>
      </c>
      <c r="G789" s="22" t="str">
        <f t="shared" ca="1" si="134"/>
        <v/>
      </c>
      <c r="H789" s="22" t="str">
        <f t="shared" ca="1" si="137"/>
        <v/>
      </c>
      <c r="I789" s="22" t="str">
        <f t="shared" ca="1" si="137"/>
        <v/>
      </c>
      <c r="J789" s="22" t="str">
        <f t="shared" ca="1" si="137"/>
        <v/>
      </c>
      <c r="K789" s="22" t="str">
        <f t="shared" ca="1" si="137"/>
        <v/>
      </c>
      <c r="L789" s="22" t="str">
        <f t="shared" ca="1" si="137"/>
        <v/>
      </c>
      <c r="M789" s="22" t="str">
        <f t="shared" ca="1" si="137"/>
        <v/>
      </c>
      <c r="N789" s="22" t="str">
        <f t="shared" ca="1" si="137"/>
        <v/>
      </c>
      <c r="O789" s="22" t="str">
        <f t="shared" ca="1" si="137"/>
        <v/>
      </c>
      <c r="P789" s="23"/>
      <c r="Q789" s="23"/>
      <c r="R789" s="23"/>
      <c r="S789" s="23"/>
      <c r="T789" s="23"/>
      <c r="U789" s="23"/>
      <c r="V789" s="23"/>
      <c r="W789" s="23"/>
      <c r="X789" s="23"/>
      <c r="Y789" s="23"/>
      <c r="Z789" s="23"/>
    </row>
    <row r="790" spans="1:26" x14ac:dyDescent="0.55000000000000004">
      <c r="A790" s="6" t="str">
        <f t="shared" ca="1" si="135"/>
        <v/>
      </c>
      <c r="B790" s="22" t="str">
        <f t="shared" ca="1" si="136"/>
        <v/>
      </c>
      <c r="C790" s="22" t="str">
        <f t="shared" ca="1" si="136"/>
        <v/>
      </c>
      <c r="D790" s="22" t="str">
        <f t="shared" ca="1" si="136"/>
        <v/>
      </c>
      <c r="E790" s="22" t="str">
        <f t="shared" ca="1" si="132"/>
        <v/>
      </c>
      <c r="F790" s="22" t="str">
        <f t="shared" ca="1" si="133"/>
        <v/>
      </c>
      <c r="G790" s="22" t="str">
        <f t="shared" ca="1" si="134"/>
        <v/>
      </c>
      <c r="H790" s="22" t="str">
        <f t="shared" ca="1" si="137"/>
        <v/>
      </c>
      <c r="I790" s="22" t="str">
        <f t="shared" ca="1" si="137"/>
        <v/>
      </c>
      <c r="J790" s="22" t="str">
        <f t="shared" ca="1" si="137"/>
        <v/>
      </c>
      <c r="K790" s="22" t="str">
        <f t="shared" ca="1" si="137"/>
        <v/>
      </c>
      <c r="L790" s="22" t="str">
        <f t="shared" ca="1" si="137"/>
        <v/>
      </c>
      <c r="M790" s="22" t="str">
        <f t="shared" ca="1" si="137"/>
        <v/>
      </c>
      <c r="N790" s="22" t="str">
        <f t="shared" ca="1" si="137"/>
        <v/>
      </c>
      <c r="O790" s="22" t="str">
        <f t="shared" ca="1" si="137"/>
        <v/>
      </c>
      <c r="P790" s="23"/>
      <c r="Q790" s="23"/>
      <c r="R790" s="23"/>
      <c r="S790" s="23"/>
      <c r="T790" s="23"/>
      <c r="U790" s="23"/>
      <c r="V790" s="23"/>
      <c r="W790" s="23"/>
      <c r="X790" s="23"/>
      <c r="Y790" s="23"/>
      <c r="Z790" s="23"/>
    </row>
    <row r="791" spans="1:26" x14ac:dyDescent="0.55000000000000004">
      <c r="A791" s="6" t="str">
        <f t="shared" ca="1" si="135"/>
        <v/>
      </c>
      <c r="B791" s="22" t="str">
        <f t="shared" ca="1" si="136"/>
        <v/>
      </c>
      <c r="C791" s="22" t="str">
        <f t="shared" ca="1" si="136"/>
        <v/>
      </c>
      <c r="D791" s="22" t="str">
        <f t="shared" ca="1" si="136"/>
        <v/>
      </c>
      <c r="E791" s="22" t="str">
        <f t="shared" ca="1" si="132"/>
        <v/>
      </c>
      <c r="F791" s="22" t="str">
        <f t="shared" ca="1" si="133"/>
        <v/>
      </c>
      <c r="G791" s="22" t="str">
        <f t="shared" ca="1" si="134"/>
        <v/>
      </c>
      <c r="H791" s="22" t="str">
        <f t="shared" ca="1" si="137"/>
        <v/>
      </c>
      <c r="I791" s="22" t="str">
        <f t="shared" ca="1" si="137"/>
        <v/>
      </c>
      <c r="J791" s="22" t="str">
        <f t="shared" ca="1" si="137"/>
        <v/>
      </c>
      <c r="K791" s="22" t="str">
        <f t="shared" ca="1" si="137"/>
        <v/>
      </c>
      <c r="L791" s="22" t="str">
        <f t="shared" ca="1" si="137"/>
        <v/>
      </c>
      <c r="M791" s="22" t="str">
        <f t="shared" ca="1" si="137"/>
        <v/>
      </c>
      <c r="N791" s="22" t="str">
        <f t="shared" ca="1" si="137"/>
        <v/>
      </c>
      <c r="O791" s="22" t="str">
        <f t="shared" ca="1" si="137"/>
        <v/>
      </c>
      <c r="P791" s="23"/>
      <c r="Q791" s="23"/>
      <c r="R791" s="23"/>
      <c r="S791" s="23"/>
      <c r="T791" s="23"/>
      <c r="U791" s="23"/>
      <c r="V791" s="23"/>
      <c r="W791" s="23"/>
      <c r="X791" s="23"/>
      <c r="Y791" s="23"/>
      <c r="Z791" s="23"/>
    </row>
    <row r="792" spans="1:26" x14ac:dyDescent="0.55000000000000004">
      <c r="A792" s="6" t="str">
        <f t="shared" ca="1" si="135"/>
        <v/>
      </c>
      <c r="B792" s="22" t="str">
        <f t="shared" ca="1" si="136"/>
        <v/>
      </c>
      <c r="C792" s="22" t="str">
        <f t="shared" ca="1" si="136"/>
        <v/>
      </c>
      <c r="D792" s="22" t="str">
        <f t="shared" ca="1" si="136"/>
        <v/>
      </c>
      <c r="E792" s="22" t="str">
        <f t="shared" ca="1" si="132"/>
        <v/>
      </c>
      <c r="F792" s="22" t="str">
        <f t="shared" ca="1" si="133"/>
        <v/>
      </c>
      <c r="G792" s="22" t="str">
        <f t="shared" ca="1" si="134"/>
        <v/>
      </c>
      <c r="H792" s="22" t="str">
        <f t="shared" ca="1" si="137"/>
        <v/>
      </c>
      <c r="I792" s="22" t="str">
        <f t="shared" ca="1" si="137"/>
        <v/>
      </c>
      <c r="J792" s="22" t="str">
        <f t="shared" ca="1" si="137"/>
        <v/>
      </c>
      <c r="K792" s="22" t="str">
        <f t="shared" ca="1" si="137"/>
        <v/>
      </c>
      <c r="L792" s="22" t="str">
        <f t="shared" ca="1" si="137"/>
        <v/>
      </c>
      <c r="M792" s="22" t="str">
        <f t="shared" ca="1" si="137"/>
        <v/>
      </c>
      <c r="N792" s="22" t="str">
        <f t="shared" ca="1" si="137"/>
        <v/>
      </c>
      <c r="O792" s="22" t="str">
        <f t="shared" ca="1" si="137"/>
        <v/>
      </c>
      <c r="P792" s="23"/>
      <c r="Q792" s="23"/>
      <c r="R792" s="23"/>
      <c r="S792" s="23"/>
      <c r="T792" s="23"/>
      <c r="U792" s="23"/>
      <c r="V792" s="23"/>
      <c r="W792" s="23"/>
      <c r="X792" s="23"/>
      <c r="Y792" s="23"/>
      <c r="Z792" s="23"/>
    </row>
    <row r="793" spans="1:26" x14ac:dyDescent="0.55000000000000004">
      <c r="A793" s="6" t="str">
        <f t="shared" ca="1" si="135"/>
        <v/>
      </c>
      <c r="B793" s="22" t="str">
        <f t="shared" ca="1" si="136"/>
        <v/>
      </c>
      <c r="C793" s="22" t="str">
        <f t="shared" ca="1" si="136"/>
        <v/>
      </c>
      <c r="D793" s="22" t="str">
        <f t="shared" ca="1" si="136"/>
        <v/>
      </c>
      <c r="E793" s="22" t="str">
        <f t="shared" ca="1" si="132"/>
        <v/>
      </c>
      <c r="F793" s="22" t="str">
        <f t="shared" ca="1" si="133"/>
        <v/>
      </c>
      <c r="G793" s="22" t="str">
        <f t="shared" ca="1" si="134"/>
        <v/>
      </c>
      <c r="H793" s="22" t="str">
        <f t="shared" ca="1" si="137"/>
        <v/>
      </c>
      <c r="I793" s="22" t="str">
        <f t="shared" ca="1" si="137"/>
        <v/>
      </c>
      <c r="J793" s="22" t="str">
        <f t="shared" ca="1" si="137"/>
        <v/>
      </c>
      <c r="K793" s="22" t="str">
        <f t="shared" ca="1" si="137"/>
        <v/>
      </c>
      <c r="L793" s="22" t="str">
        <f t="shared" ca="1" si="137"/>
        <v/>
      </c>
      <c r="M793" s="22" t="str">
        <f t="shared" ca="1" si="137"/>
        <v/>
      </c>
      <c r="N793" s="22" t="str">
        <f t="shared" ca="1" si="137"/>
        <v/>
      </c>
      <c r="O793" s="22" t="str">
        <f t="shared" ca="1" si="137"/>
        <v/>
      </c>
      <c r="P793" s="23"/>
      <c r="Q793" s="23"/>
      <c r="R793" s="23"/>
      <c r="S793" s="23"/>
      <c r="T793" s="23"/>
      <c r="U793" s="23"/>
      <c r="V793" s="23"/>
      <c r="W793" s="23"/>
      <c r="X793" s="23"/>
      <c r="Y793" s="23"/>
      <c r="Z793" s="23"/>
    </row>
    <row r="794" spans="1:26" x14ac:dyDescent="0.55000000000000004">
      <c r="A794" s="6" t="str">
        <f t="shared" ca="1" si="135"/>
        <v/>
      </c>
      <c r="B794" s="22" t="str">
        <f t="shared" ca="1" si="136"/>
        <v/>
      </c>
      <c r="C794" s="22" t="str">
        <f t="shared" ca="1" si="136"/>
        <v/>
      </c>
      <c r="D794" s="22" t="str">
        <f t="shared" ca="1" si="136"/>
        <v/>
      </c>
      <c r="E794" s="22" t="str">
        <f t="shared" ca="1" si="132"/>
        <v/>
      </c>
      <c r="F794" s="22" t="str">
        <f t="shared" ca="1" si="133"/>
        <v/>
      </c>
      <c r="G794" s="22" t="str">
        <f t="shared" ca="1" si="134"/>
        <v/>
      </c>
      <c r="H794" s="22" t="str">
        <f t="shared" ca="1" si="137"/>
        <v/>
      </c>
      <c r="I794" s="22" t="str">
        <f t="shared" ca="1" si="137"/>
        <v/>
      </c>
      <c r="J794" s="22" t="str">
        <f t="shared" ca="1" si="137"/>
        <v/>
      </c>
      <c r="K794" s="22" t="str">
        <f t="shared" ca="1" si="137"/>
        <v/>
      </c>
      <c r="L794" s="22" t="str">
        <f t="shared" ca="1" si="137"/>
        <v/>
      </c>
      <c r="M794" s="22" t="str">
        <f t="shared" ca="1" si="137"/>
        <v/>
      </c>
      <c r="N794" s="22" t="str">
        <f t="shared" ca="1" si="137"/>
        <v/>
      </c>
      <c r="O794" s="22" t="str">
        <f t="shared" ca="1" si="137"/>
        <v/>
      </c>
      <c r="P794" s="23"/>
      <c r="Q794" s="23"/>
      <c r="R794" s="23"/>
      <c r="S794" s="23"/>
      <c r="T794" s="23"/>
      <c r="U794" s="23"/>
      <c r="V794" s="23"/>
      <c r="W794" s="23"/>
      <c r="X794" s="23"/>
      <c r="Y794" s="23"/>
      <c r="Z794" s="23"/>
    </row>
    <row r="795" spans="1:26" x14ac:dyDescent="0.55000000000000004">
      <c r="A795" s="6" t="str">
        <f t="shared" ca="1" si="135"/>
        <v/>
      </c>
      <c r="B795" s="22" t="str">
        <f t="shared" ca="1" si="136"/>
        <v/>
      </c>
      <c r="C795" s="22" t="str">
        <f t="shared" ca="1" si="136"/>
        <v/>
      </c>
      <c r="D795" s="22" t="str">
        <f t="shared" ca="1" si="136"/>
        <v/>
      </c>
      <c r="E795" s="22" t="str">
        <f t="shared" ca="1" si="132"/>
        <v/>
      </c>
      <c r="F795" s="22" t="str">
        <f t="shared" ca="1" si="133"/>
        <v/>
      </c>
      <c r="G795" s="22" t="str">
        <f t="shared" ca="1" si="134"/>
        <v/>
      </c>
      <c r="H795" s="22" t="str">
        <f t="shared" ca="1" si="137"/>
        <v/>
      </c>
      <c r="I795" s="22" t="str">
        <f t="shared" ca="1" si="137"/>
        <v/>
      </c>
      <c r="J795" s="22" t="str">
        <f t="shared" ca="1" si="137"/>
        <v/>
      </c>
      <c r="K795" s="22" t="str">
        <f t="shared" ca="1" si="137"/>
        <v/>
      </c>
      <c r="L795" s="22" t="str">
        <f t="shared" ca="1" si="137"/>
        <v/>
      </c>
      <c r="M795" s="22" t="str">
        <f t="shared" ca="1" si="137"/>
        <v/>
      </c>
      <c r="N795" s="22" t="str">
        <f t="shared" ca="1" si="137"/>
        <v/>
      </c>
      <c r="O795" s="22" t="str">
        <f t="shared" ca="1" si="137"/>
        <v/>
      </c>
      <c r="P795" s="23"/>
      <c r="Q795" s="23"/>
      <c r="R795" s="23"/>
      <c r="S795" s="23"/>
      <c r="T795" s="23"/>
      <c r="U795" s="23"/>
      <c r="V795" s="23"/>
      <c r="W795" s="23"/>
      <c r="X795" s="23"/>
      <c r="Y795" s="23"/>
      <c r="Z795" s="23"/>
    </row>
    <row r="796" spans="1:26" x14ac:dyDescent="0.55000000000000004">
      <c r="A796" s="6" t="str">
        <f t="shared" ca="1" si="135"/>
        <v/>
      </c>
      <c r="B796" s="22" t="str">
        <f t="shared" ca="1" si="136"/>
        <v/>
      </c>
      <c r="C796" s="22" t="str">
        <f t="shared" ca="1" si="136"/>
        <v/>
      </c>
      <c r="D796" s="22" t="str">
        <f t="shared" ca="1" si="136"/>
        <v/>
      </c>
      <c r="E796" s="22" t="str">
        <f t="shared" ca="1" si="132"/>
        <v/>
      </c>
      <c r="F796" s="22" t="str">
        <f t="shared" ca="1" si="133"/>
        <v/>
      </c>
      <c r="G796" s="22" t="str">
        <f t="shared" ca="1" si="134"/>
        <v/>
      </c>
      <c r="H796" s="22" t="str">
        <f t="shared" ca="1" si="137"/>
        <v/>
      </c>
      <c r="I796" s="22" t="str">
        <f t="shared" ca="1" si="137"/>
        <v/>
      </c>
      <c r="J796" s="22" t="str">
        <f t="shared" ca="1" si="137"/>
        <v/>
      </c>
      <c r="K796" s="22" t="str">
        <f t="shared" ca="1" si="137"/>
        <v/>
      </c>
      <c r="L796" s="22" t="str">
        <f t="shared" ca="1" si="137"/>
        <v/>
      </c>
      <c r="M796" s="22" t="str">
        <f t="shared" ca="1" si="137"/>
        <v/>
      </c>
      <c r="N796" s="22" t="str">
        <f t="shared" ca="1" si="137"/>
        <v/>
      </c>
      <c r="O796" s="22" t="str">
        <f t="shared" ca="1" si="137"/>
        <v/>
      </c>
      <c r="P796" s="23"/>
      <c r="Q796" s="23"/>
      <c r="R796" s="23"/>
      <c r="S796" s="23"/>
      <c r="T796" s="23"/>
      <c r="U796" s="23"/>
      <c r="V796" s="23"/>
      <c r="W796" s="23"/>
      <c r="X796" s="23"/>
      <c r="Y796" s="23"/>
      <c r="Z796" s="23"/>
    </row>
    <row r="797" spans="1:26" x14ac:dyDescent="0.55000000000000004">
      <c r="A797" s="6" t="str">
        <f t="shared" ca="1" si="135"/>
        <v/>
      </c>
      <c r="B797" s="22" t="str">
        <f t="shared" ca="1" si="136"/>
        <v/>
      </c>
      <c r="C797" s="22" t="str">
        <f t="shared" ca="1" si="136"/>
        <v/>
      </c>
      <c r="D797" s="22" t="str">
        <f t="shared" ca="1" si="136"/>
        <v/>
      </c>
      <c r="E797" s="22" t="str">
        <f t="shared" ca="1" si="132"/>
        <v/>
      </c>
      <c r="F797" s="22" t="str">
        <f t="shared" ca="1" si="133"/>
        <v/>
      </c>
      <c r="G797" s="22" t="str">
        <f t="shared" ca="1" si="134"/>
        <v/>
      </c>
      <c r="H797" s="22" t="str">
        <f t="shared" ca="1" si="137"/>
        <v/>
      </c>
      <c r="I797" s="22" t="str">
        <f t="shared" ca="1" si="137"/>
        <v/>
      </c>
      <c r="J797" s="22" t="str">
        <f t="shared" ca="1" si="137"/>
        <v/>
      </c>
      <c r="K797" s="22" t="str">
        <f t="shared" ca="1" si="137"/>
        <v/>
      </c>
      <c r="L797" s="22" t="str">
        <f t="shared" ca="1" si="137"/>
        <v/>
      </c>
      <c r="M797" s="22" t="str">
        <f t="shared" ca="1" si="137"/>
        <v/>
      </c>
      <c r="N797" s="22" t="str">
        <f t="shared" ca="1" si="137"/>
        <v/>
      </c>
      <c r="O797" s="22" t="str">
        <f t="shared" ca="1" si="137"/>
        <v/>
      </c>
      <c r="P797" s="23"/>
      <c r="Q797" s="23"/>
      <c r="R797" s="23"/>
      <c r="S797" s="23"/>
      <c r="T797" s="23"/>
      <c r="U797" s="23"/>
      <c r="V797" s="23"/>
      <c r="W797" s="23"/>
      <c r="X797" s="23"/>
      <c r="Y797" s="23"/>
      <c r="Z797" s="23"/>
    </row>
    <row r="798" spans="1:26" x14ac:dyDescent="0.55000000000000004">
      <c r="A798" s="6" t="str">
        <f t="shared" ca="1" si="135"/>
        <v/>
      </c>
      <c r="B798" s="22" t="str">
        <f t="shared" ca="1" si="136"/>
        <v/>
      </c>
      <c r="C798" s="22" t="str">
        <f t="shared" ca="1" si="136"/>
        <v/>
      </c>
      <c r="D798" s="22" t="str">
        <f t="shared" ca="1" si="136"/>
        <v/>
      </c>
      <c r="E798" s="22" t="str">
        <f t="shared" ca="1" si="132"/>
        <v/>
      </c>
      <c r="F798" s="22" t="str">
        <f t="shared" ca="1" si="133"/>
        <v/>
      </c>
      <c r="G798" s="22" t="str">
        <f t="shared" ca="1" si="134"/>
        <v/>
      </c>
      <c r="H798" s="22" t="str">
        <f t="shared" ca="1" si="137"/>
        <v/>
      </c>
      <c r="I798" s="22" t="str">
        <f t="shared" ca="1" si="137"/>
        <v/>
      </c>
      <c r="J798" s="22" t="str">
        <f t="shared" ca="1" si="137"/>
        <v/>
      </c>
      <c r="K798" s="22" t="str">
        <f t="shared" ca="1" si="137"/>
        <v/>
      </c>
      <c r="L798" s="22" t="str">
        <f t="shared" ca="1" si="137"/>
        <v/>
      </c>
      <c r="M798" s="22" t="str">
        <f t="shared" ca="1" si="137"/>
        <v/>
      </c>
      <c r="N798" s="22" t="str">
        <f t="shared" ca="1" si="137"/>
        <v/>
      </c>
      <c r="O798" s="22" t="str">
        <f t="shared" ca="1" si="137"/>
        <v/>
      </c>
      <c r="P798" s="23"/>
      <c r="Q798" s="23"/>
      <c r="R798" s="23"/>
      <c r="S798" s="23"/>
      <c r="T798" s="23"/>
      <c r="U798" s="23"/>
      <c r="V798" s="23"/>
      <c r="W798" s="23"/>
      <c r="X798" s="23"/>
      <c r="Y798" s="23"/>
      <c r="Z798" s="23"/>
    </row>
    <row r="799" spans="1:26" x14ac:dyDescent="0.55000000000000004">
      <c r="A799" s="6" t="str">
        <f t="shared" ca="1" si="135"/>
        <v/>
      </c>
      <c r="B799" s="22" t="str">
        <f t="shared" ca="1" si="136"/>
        <v/>
      </c>
      <c r="C799" s="22" t="str">
        <f t="shared" ca="1" si="136"/>
        <v/>
      </c>
      <c r="D799" s="22" t="str">
        <f t="shared" ca="1" si="136"/>
        <v/>
      </c>
      <c r="E799" s="22" t="str">
        <f t="shared" ca="1" si="132"/>
        <v/>
      </c>
      <c r="F799" s="22" t="str">
        <f t="shared" ca="1" si="133"/>
        <v/>
      </c>
      <c r="G799" s="22" t="str">
        <f t="shared" ca="1" si="134"/>
        <v/>
      </c>
      <c r="H799" s="22" t="str">
        <f t="shared" ca="1" si="137"/>
        <v/>
      </c>
      <c r="I799" s="22" t="str">
        <f t="shared" ca="1" si="137"/>
        <v/>
      </c>
      <c r="J799" s="22" t="str">
        <f t="shared" ca="1" si="137"/>
        <v/>
      </c>
      <c r="K799" s="22" t="str">
        <f t="shared" ca="1" si="137"/>
        <v/>
      </c>
      <c r="L799" s="22" t="str">
        <f t="shared" ca="1" si="137"/>
        <v/>
      </c>
      <c r="M799" s="22" t="str">
        <f t="shared" ca="1" si="137"/>
        <v/>
      </c>
      <c r="N799" s="22" t="str">
        <f t="shared" ca="1" si="137"/>
        <v/>
      </c>
      <c r="O799" s="22" t="str">
        <f t="shared" ca="1" si="137"/>
        <v/>
      </c>
      <c r="P799" s="23"/>
      <c r="Q799" s="23"/>
      <c r="R799" s="23"/>
      <c r="S799" s="23"/>
      <c r="T799" s="23"/>
      <c r="U799" s="23"/>
      <c r="V799" s="23"/>
      <c r="W799" s="23"/>
      <c r="X799" s="23"/>
      <c r="Y799" s="23"/>
      <c r="Z799" s="23"/>
    </row>
    <row r="800" spans="1:26" x14ac:dyDescent="0.55000000000000004">
      <c r="A800" s="6" t="str">
        <f t="shared" ca="1" si="135"/>
        <v/>
      </c>
      <c r="B800" s="22" t="str">
        <f t="shared" ca="1" si="136"/>
        <v/>
      </c>
      <c r="C800" s="22" t="str">
        <f t="shared" ca="1" si="136"/>
        <v/>
      </c>
      <c r="D800" s="22" t="str">
        <f t="shared" ca="1" si="136"/>
        <v/>
      </c>
      <c r="E800" s="22" t="str">
        <f t="shared" ca="1" si="132"/>
        <v/>
      </c>
      <c r="F800" s="22" t="str">
        <f t="shared" ca="1" si="133"/>
        <v/>
      </c>
      <c r="G800" s="22" t="str">
        <f t="shared" ca="1" si="134"/>
        <v/>
      </c>
      <c r="H800" s="22" t="str">
        <f t="shared" ca="1" si="137"/>
        <v/>
      </c>
      <c r="I800" s="22" t="str">
        <f t="shared" ca="1" si="137"/>
        <v/>
      </c>
      <c r="J800" s="22" t="str">
        <f t="shared" ca="1" si="137"/>
        <v/>
      </c>
      <c r="K800" s="22" t="str">
        <f t="shared" ca="1" si="137"/>
        <v/>
      </c>
      <c r="L800" s="22" t="str">
        <f t="shared" ca="1" si="137"/>
        <v/>
      </c>
      <c r="M800" s="22" t="str">
        <f t="shared" ca="1" si="137"/>
        <v/>
      </c>
      <c r="N800" s="22" t="str">
        <f t="shared" ca="1" si="137"/>
        <v/>
      </c>
      <c r="O800" s="22" t="str">
        <f t="shared" ca="1" si="137"/>
        <v/>
      </c>
      <c r="P800" s="23"/>
      <c r="Q800" s="23"/>
      <c r="R800" s="23"/>
      <c r="S800" s="23"/>
      <c r="T800" s="23"/>
      <c r="U800" s="23"/>
      <c r="V800" s="23"/>
      <c r="W800" s="23"/>
      <c r="X800" s="23"/>
      <c r="Y800" s="23"/>
      <c r="Z800" s="23"/>
    </row>
    <row r="801" spans="1:26" x14ac:dyDescent="0.55000000000000004">
      <c r="A801" s="6" t="str">
        <f t="shared" ca="1" si="135"/>
        <v/>
      </c>
      <c r="B801" s="22" t="str">
        <f t="shared" ca="1" si="136"/>
        <v/>
      </c>
      <c r="C801" s="22" t="str">
        <f t="shared" ca="1" si="136"/>
        <v/>
      </c>
      <c r="D801" s="22" t="str">
        <f t="shared" ca="1" si="136"/>
        <v/>
      </c>
      <c r="E801" s="22" t="str">
        <f t="shared" ca="1" si="132"/>
        <v/>
      </c>
      <c r="F801" s="22" t="str">
        <f t="shared" ca="1" si="133"/>
        <v/>
      </c>
      <c r="G801" s="22" t="str">
        <f t="shared" ca="1" si="134"/>
        <v/>
      </c>
      <c r="H801" s="22" t="str">
        <f t="shared" ca="1" si="137"/>
        <v/>
      </c>
      <c r="I801" s="22" t="str">
        <f t="shared" ca="1" si="137"/>
        <v/>
      </c>
      <c r="J801" s="22" t="str">
        <f t="shared" ca="1" si="137"/>
        <v/>
      </c>
      <c r="K801" s="22" t="str">
        <f t="shared" ca="1" si="137"/>
        <v/>
      </c>
      <c r="L801" s="22" t="str">
        <f t="shared" ca="1" si="137"/>
        <v/>
      </c>
      <c r="M801" s="22" t="str">
        <f t="shared" ca="1" si="137"/>
        <v/>
      </c>
      <c r="N801" s="22" t="str">
        <f t="shared" ca="1" si="137"/>
        <v/>
      </c>
      <c r="O801" s="22" t="str">
        <f t="shared" ca="1" si="137"/>
        <v/>
      </c>
      <c r="P801" s="23"/>
      <c r="Q801" s="23"/>
      <c r="R801" s="23"/>
      <c r="S801" s="23"/>
      <c r="T801" s="23"/>
      <c r="U801" s="23"/>
      <c r="V801" s="23"/>
      <c r="W801" s="23"/>
      <c r="X801" s="23"/>
      <c r="Y801" s="23"/>
      <c r="Z801" s="23"/>
    </row>
    <row r="802" spans="1:26" x14ac:dyDescent="0.55000000000000004">
      <c r="A802" s="6" t="str">
        <f t="shared" ca="1" si="135"/>
        <v/>
      </c>
      <c r="B802" s="22" t="str">
        <f t="shared" ca="1" si="136"/>
        <v/>
      </c>
      <c r="C802" s="22" t="str">
        <f t="shared" ca="1" si="136"/>
        <v/>
      </c>
      <c r="D802" s="22" t="str">
        <f t="shared" ca="1" si="136"/>
        <v/>
      </c>
      <c r="E802" s="22" t="str">
        <f t="shared" ca="1" si="132"/>
        <v/>
      </c>
      <c r="F802" s="22" t="str">
        <f t="shared" ca="1" si="133"/>
        <v/>
      </c>
      <c r="G802" s="22" t="str">
        <f t="shared" ca="1" si="134"/>
        <v/>
      </c>
      <c r="H802" s="22" t="str">
        <f t="shared" ca="1" si="137"/>
        <v/>
      </c>
      <c r="I802" s="22" t="str">
        <f t="shared" ca="1" si="137"/>
        <v/>
      </c>
      <c r="J802" s="22" t="str">
        <f t="shared" ca="1" si="137"/>
        <v/>
      </c>
      <c r="K802" s="22" t="str">
        <f t="shared" ca="1" si="137"/>
        <v/>
      </c>
      <c r="L802" s="22" t="str">
        <f t="shared" ca="1" si="137"/>
        <v/>
      </c>
      <c r="M802" s="22" t="str">
        <f t="shared" ca="1" si="137"/>
        <v/>
      </c>
      <c r="N802" s="22" t="str">
        <f t="shared" ca="1" si="137"/>
        <v/>
      </c>
      <c r="O802" s="22" t="str">
        <f t="shared" ca="1" si="137"/>
        <v/>
      </c>
      <c r="P802" s="23"/>
      <c r="Q802" s="23"/>
      <c r="R802" s="23"/>
      <c r="S802" s="23"/>
      <c r="T802" s="23"/>
      <c r="U802" s="23"/>
      <c r="V802" s="23"/>
      <c r="W802" s="23"/>
      <c r="X802" s="23"/>
      <c r="Y802" s="23"/>
      <c r="Z802" s="23"/>
    </row>
    <row r="803" spans="1:26" x14ac:dyDescent="0.55000000000000004">
      <c r="A803" s="6" t="str">
        <f t="shared" ca="1" si="135"/>
        <v/>
      </c>
      <c r="B803" s="22" t="str">
        <f t="shared" ca="1" si="136"/>
        <v/>
      </c>
      <c r="C803" s="22" t="str">
        <f t="shared" ca="1" si="136"/>
        <v/>
      </c>
      <c r="D803" s="22" t="str">
        <f t="shared" ca="1" si="136"/>
        <v/>
      </c>
      <c r="E803" s="22" t="str">
        <f t="shared" ca="1" si="132"/>
        <v/>
      </c>
      <c r="F803" s="22" t="str">
        <f t="shared" ca="1" si="133"/>
        <v/>
      </c>
      <c r="G803" s="22" t="str">
        <f t="shared" ca="1" si="134"/>
        <v/>
      </c>
      <c r="H803" s="22" t="str">
        <f t="shared" ca="1" si="137"/>
        <v/>
      </c>
      <c r="I803" s="22" t="str">
        <f t="shared" ca="1" si="137"/>
        <v/>
      </c>
      <c r="J803" s="22" t="str">
        <f t="shared" ca="1" si="137"/>
        <v/>
      </c>
      <c r="K803" s="22" t="str">
        <f t="shared" ca="1" si="137"/>
        <v/>
      </c>
      <c r="L803" s="22" t="str">
        <f t="shared" ca="1" si="137"/>
        <v/>
      </c>
      <c r="M803" s="22" t="str">
        <f t="shared" ca="1" si="137"/>
        <v/>
      </c>
      <c r="N803" s="22" t="str">
        <f t="shared" ca="1" si="137"/>
        <v/>
      </c>
      <c r="O803" s="22" t="str">
        <f t="shared" ca="1" si="137"/>
        <v/>
      </c>
      <c r="P803" s="23"/>
      <c r="Q803" s="23"/>
      <c r="R803" s="23"/>
      <c r="S803" s="23"/>
      <c r="T803" s="23"/>
      <c r="U803" s="23"/>
      <c r="V803" s="23"/>
      <c r="W803" s="23"/>
      <c r="X803" s="23"/>
      <c r="Y803" s="23"/>
      <c r="Z803" s="23"/>
    </row>
    <row r="804" spans="1:26" x14ac:dyDescent="0.55000000000000004">
      <c r="A804" s="6" t="str">
        <f t="shared" ca="1" si="135"/>
        <v/>
      </c>
      <c r="B804" s="22" t="str">
        <f t="shared" ca="1" si="136"/>
        <v/>
      </c>
      <c r="C804" s="22" t="str">
        <f t="shared" ca="1" si="136"/>
        <v/>
      </c>
      <c r="D804" s="22" t="str">
        <f t="shared" ca="1" si="136"/>
        <v/>
      </c>
      <c r="E804" s="22" t="str">
        <f t="shared" ca="1" si="132"/>
        <v/>
      </c>
      <c r="F804" s="22" t="str">
        <f t="shared" ca="1" si="133"/>
        <v/>
      </c>
      <c r="G804" s="22" t="str">
        <f t="shared" ca="1" si="134"/>
        <v/>
      </c>
      <c r="H804" s="22" t="str">
        <f t="shared" ca="1" si="137"/>
        <v/>
      </c>
      <c r="I804" s="22" t="str">
        <f t="shared" ca="1" si="137"/>
        <v/>
      </c>
      <c r="J804" s="22" t="str">
        <f t="shared" ca="1" si="137"/>
        <v/>
      </c>
      <c r="K804" s="22" t="str">
        <f t="shared" ca="1" si="137"/>
        <v/>
      </c>
      <c r="L804" s="22" t="str">
        <f t="shared" ca="1" si="137"/>
        <v/>
      </c>
      <c r="M804" s="22" t="str">
        <f t="shared" ca="1" si="137"/>
        <v/>
      </c>
      <c r="N804" s="22" t="str">
        <f t="shared" ca="1" si="137"/>
        <v/>
      </c>
      <c r="O804" s="22" t="str">
        <f t="shared" ca="1" si="137"/>
        <v/>
      </c>
      <c r="P804" s="23"/>
      <c r="Q804" s="23"/>
      <c r="R804" s="23"/>
      <c r="S804" s="23"/>
      <c r="T804" s="23"/>
      <c r="U804" s="23"/>
      <c r="V804" s="23"/>
      <c r="W804" s="23"/>
      <c r="X804" s="23"/>
      <c r="Y804" s="23"/>
      <c r="Z804" s="23"/>
    </row>
    <row r="805" spans="1:26" x14ac:dyDescent="0.55000000000000004">
      <c r="A805" s="6" t="str">
        <f t="shared" ca="1" si="135"/>
        <v/>
      </c>
      <c r="B805" s="22" t="str">
        <f t="shared" ca="1" si="136"/>
        <v/>
      </c>
      <c r="C805" s="22" t="str">
        <f t="shared" ca="1" si="136"/>
        <v/>
      </c>
      <c r="D805" s="22" t="str">
        <f t="shared" ca="1" si="136"/>
        <v/>
      </c>
      <c r="E805" s="22" t="str">
        <f t="shared" ca="1" si="132"/>
        <v/>
      </c>
      <c r="F805" s="22" t="str">
        <f t="shared" ca="1" si="133"/>
        <v/>
      </c>
      <c r="G805" s="22" t="str">
        <f t="shared" ca="1" si="134"/>
        <v/>
      </c>
      <c r="H805" s="22" t="str">
        <f t="shared" ca="1" si="137"/>
        <v/>
      </c>
      <c r="I805" s="22" t="str">
        <f t="shared" ca="1" si="137"/>
        <v/>
      </c>
      <c r="J805" s="22" t="str">
        <f t="shared" ca="1" si="137"/>
        <v/>
      </c>
      <c r="K805" s="22" t="str">
        <f t="shared" ca="1" si="137"/>
        <v/>
      </c>
      <c r="L805" s="22" t="str">
        <f t="shared" ca="1" si="137"/>
        <v/>
      </c>
      <c r="M805" s="22" t="str">
        <f t="shared" ca="1" si="137"/>
        <v/>
      </c>
      <c r="N805" s="22" t="str">
        <f t="shared" ca="1" si="137"/>
        <v/>
      </c>
      <c r="O805" s="22" t="str">
        <f t="shared" ca="1" si="137"/>
        <v/>
      </c>
      <c r="P805" s="23"/>
      <c r="Q805" s="23"/>
      <c r="R805" s="23"/>
      <c r="S805" s="23"/>
      <c r="T805" s="23"/>
      <c r="U805" s="23"/>
      <c r="V805" s="23"/>
      <c r="W805" s="23"/>
      <c r="X805" s="23"/>
      <c r="Y805" s="23"/>
      <c r="Z805" s="23"/>
    </row>
    <row r="806" spans="1:26" x14ac:dyDescent="0.55000000000000004">
      <c r="A806" s="6" t="str">
        <f t="shared" ca="1" si="135"/>
        <v/>
      </c>
      <c r="B806" s="22" t="str">
        <f t="shared" ca="1" si="136"/>
        <v/>
      </c>
      <c r="C806" s="22" t="str">
        <f t="shared" ca="1" si="136"/>
        <v/>
      </c>
      <c r="D806" s="22" t="str">
        <f t="shared" ca="1" si="136"/>
        <v/>
      </c>
      <c r="E806" s="22" t="str">
        <f t="shared" ca="1" si="132"/>
        <v/>
      </c>
      <c r="F806" s="22" t="str">
        <f t="shared" ca="1" si="133"/>
        <v/>
      </c>
      <c r="G806" s="22" t="str">
        <f t="shared" ca="1" si="134"/>
        <v/>
      </c>
      <c r="H806" s="22" t="str">
        <f t="shared" ca="1" si="137"/>
        <v/>
      </c>
      <c r="I806" s="22" t="str">
        <f t="shared" ca="1" si="137"/>
        <v/>
      </c>
      <c r="J806" s="22" t="str">
        <f t="shared" ca="1" si="137"/>
        <v/>
      </c>
      <c r="K806" s="22" t="str">
        <f t="shared" ca="1" si="137"/>
        <v/>
      </c>
      <c r="L806" s="22" t="str">
        <f t="shared" ca="1" si="137"/>
        <v/>
      </c>
      <c r="M806" s="22" t="str">
        <f t="shared" ca="1" si="137"/>
        <v/>
      </c>
      <c r="N806" s="22" t="str">
        <f t="shared" ca="1" si="137"/>
        <v/>
      </c>
      <c r="O806" s="22" t="str">
        <f t="shared" ca="1" si="137"/>
        <v/>
      </c>
      <c r="P806" s="23"/>
      <c r="Q806" s="23"/>
      <c r="R806" s="23"/>
      <c r="S806" s="23"/>
      <c r="T806" s="23"/>
      <c r="U806" s="23"/>
      <c r="V806" s="23"/>
      <c r="W806" s="23"/>
      <c r="X806" s="23"/>
      <c r="Y806" s="23"/>
      <c r="Z806" s="23"/>
    </row>
    <row r="807" spans="1:26" x14ac:dyDescent="0.55000000000000004">
      <c r="A807" s="6" t="str">
        <f t="shared" ca="1" si="135"/>
        <v/>
      </c>
      <c r="B807" s="22" t="str">
        <f t="shared" ca="1" si="136"/>
        <v/>
      </c>
      <c r="C807" s="22" t="str">
        <f t="shared" ca="1" si="136"/>
        <v/>
      </c>
      <c r="D807" s="22" t="str">
        <f t="shared" ca="1" si="136"/>
        <v/>
      </c>
      <c r="E807" s="22" t="str">
        <f t="shared" ca="1" si="132"/>
        <v/>
      </c>
      <c r="F807" s="22" t="str">
        <f t="shared" ca="1" si="133"/>
        <v/>
      </c>
      <c r="G807" s="22" t="str">
        <f t="shared" ca="1" si="134"/>
        <v/>
      </c>
      <c r="H807" s="22" t="str">
        <f t="shared" ca="1" si="137"/>
        <v/>
      </c>
      <c r="I807" s="22" t="str">
        <f t="shared" ca="1" si="137"/>
        <v/>
      </c>
      <c r="J807" s="22" t="str">
        <f t="shared" ca="1" si="137"/>
        <v/>
      </c>
      <c r="K807" s="22" t="str">
        <f t="shared" ca="1" si="137"/>
        <v/>
      </c>
      <c r="L807" s="22" t="str">
        <f t="shared" ca="1" si="137"/>
        <v/>
      </c>
      <c r="M807" s="22" t="str">
        <f t="shared" ca="1" si="137"/>
        <v/>
      </c>
      <c r="N807" s="22" t="str">
        <f t="shared" ca="1" si="137"/>
        <v/>
      </c>
      <c r="O807" s="22" t="str">
        <f t="shared" ca="1" si="137"/>
        <v/>
      </c>
      <c r="P807" s="23"/>
      <c r="Q807" s="23"/>
      <c r="R807" s="23"/>
      <c r="S807" s="23"/>
      <c r="T807" s="23"/>
      <c r="U807" s="23"/>
      <c r="V807" s="23"/>
      <c r="W807" s="23"/>
      <c r="X807" s="23"/>
      <c r="Y807" s="23"/>
      <c r="Z807" s="23"/>
    </row>
    <row r="808" spans="1:26" x14ac:dyDescent="0.55000000000000004">
      <c r="A808" s="6" t="str">
        <f t="shared" ca="1" si="135"/>
        <v/>
      </c>
      <c r="B808" s="22" t="str">
        <f t="shared" ref="B808:D827" ca="1" si="138">IF($A808="","",IF(ISERROR(IF(ISERROR(INDEX(FredRatesData_AllData,MATCH($A808-(MAX(0,WEEKDAY($A808,2)-5)),FredRatesData_Dates,0),MATCH(B$6,FredRatesData_IDs,0),1)/B$5),INDEX(FredRatesData_AllData,MATCH($A808-(MAX(0,WEEKDAY($A808,2)-5))-3,FredRatesData_Dates,0),MATCH(B$6,FredRatesData_IDs,0),1)/B$5,INDEX(FredRatesData_AllData,MATCH($A808-(MAX(0,WEEKDAY($A808,2)-5)),FredRatesData_Dates,0),MATCH(B$6,FredRatesData_IDs,0),1)/B$5)),"",IF(ISERROR(INDEX(FredRatesData_AllData,MATCH($A808-(MAX(0,WEEKDAY($A808,2)-5)),FredRatesData_Dates,0),MATCH(B$6,FredRatesData_IDs,0),1)/B$5),INDEX(FredRatesData_AllData,MATCH($A808-(MAX(0,WEEKDAY($A808,2)-5))-3,FredRatesData_Dates,0),MATCH(B$6,FredRatesData_IDs,0),1)/B$5,INDEX(FredRatesData_AllData,MATCH($A808-(MAX(0,WEEKDAY($A808,2)-5)),FredRatesData_Dates,0),MATCH(B$6,FredRatesData_IDs,0),1)/B$5)))</f>
        <v/>
      </c>
      <c r="C808" s="22" t="str">
        <f t="shared" ca="1" si="138"/>
        <v/>
      </c>
      <c r="D808" s="22" t="str">
        <f t="shared" ca="1" si="138"/>
        <v/>
      </c>
      <c r="E808" s="22" t="str">
        <f t="shared" ca="1" si="132"/>
        <v/>
      </c>
      <c r="F808" s="22" t="str">
        <f t="shared" ca="1" si="133"/>
        <v/>
      </c>
      <c r="G808" s="22" t="str">
        <f t="shared" ca="1" si="134"/>
        <v/>
      </c>
      <c r="H808" s="22" t="str">
        <f t="shared" ref="H808:O827" ca="1" si="139">IF($A808="","",IF(ISERROR(IF(ISERROR(INDEX(FredRatesData_AllData,MATCH($A808-(MAX(0,WEEKDAY($A808,2)-5)),FredRatesData_Dates,0),MATCH(H$6,FredRatesData_IDs,0),1)/H$5),INDEX(FredRatesData_AllData,MATCH($A808-(MAX(0,WEEKDAY($A808,2)-5))-3,FredRatesData_Dates,0),MATCH(H$6,FredRatesData_IDs,0),1)/H$5,INDEX(FredRatesData_AllData,MATCH($A808-(MAX(0,WEEKDAY($A808,2)-5)),FredRatesData_Dates,0),MATCH(H$6,FredRatesData_IDs,0),1)/H$5)),"",IF(ISERROR(INDEX(FredRatesData_AllData,MATCH($A808-(MAX(0,WEEKDAY($A808,2)-5)),FredRatesData_Dates,0),MATCH(H$6,FredRatesData_IDs,0),1)/H$5),INDEX(FredRatesData_AllData,MATCH($A808-(MAX(0,WEEKDAY($A808,2)-5))-3,FredRatesData_Dates,0),MATCH(H$6,FredRatesData_IDs,0),1)/H$5,INDEX(FredRatesData_AllData,MATCH($A808-(MAX(0,WEEKDAY($A808,2)-5)),FredRatesData_Dates,0),MATCH(H$6,FredRatesData_IDs,0),1)/H$5)))</f>
        <v/>
      </c>
      <c r="I808" s="22" t="str">
        <f t="shared" ca="1" si="139"/>
        <v/>
      </c>
      <c r="J808" s="22" t="str">
        <f t="shared" ca="1" si="139"/>
        <v/>
      </c>
      <c r="K808" s="22" t="str">
        <f t="shared" ca="1" si="139"/>
        <v/>
      </c>
      <c r="L808" s="22" t="str">
        <f t="shared" ca="1" si="139"/>
        <v/>
      </c>
      <c r="M808" s="22" t="str">
        <f t="shared" ca="1" si="139"/>
        <v/>
      </c>
      <c r="N808" s="22" t="str">
        <f t="shared" ca="1" si="139"/>
        <v/>
      </c>
      <c r="O808" s="22" t="str">
        <f t="shared" ca="1" si="139"/>
        <v/>
      </c>
      <c r="P808" s="23"/>
      <c r="Q808" s="23"/>
      <c r="R808" s="23"/>
      <c r="S808" s="23"/>
      <c r="T808" s="23"/>
      <c r="U808" s="23"/>
      <c r="V808" s="23"/>
      <c r="W808" s="23"/>
      <c r="X808" s="23"/>
      <c r="Y808" s="23"/>
      <c r="Z808" s="23"/>
    </row>
    <row r="809" spans="1:26" x14ac:dyDescent="0.55000000000000004">
      <c r="A809" s="6" t="str">
        <f t="shared" ca="1" si="135"/>
        <v/>
      </c>
      <c r="B809" s="22" t="str">
        <f t="shared" ca="1" si="138"/>
        <v/>
      </c>
      <c r="C809" s="22" t="str">
        <f t="shared" ca="1" si="138"/>
        <v/>
      </c>
      <c r="D809" s="22" t="str">
        <f t="shared" ca="1" si="138"/>
        <v/>
      </c>
      <c r="E809" s="22" t="str">
        <f t="shared" ca="1" si="132"/>
        <v/>
      </c>
      <c r="F809" s="22" t="str">
        <f t="shared" ca="1" si="133"/>
        <v/>
      </c>
      <c r="G809" s="22" t="str">
        <f t="shared" ca="1" si="134"/>
        <v/>
      </c>
      <c r="H809" s="22" t="str">
        <f t="shared" ca="1" si="139"/>
        <v/>
      </c>
      <c r="I809" s="22" t="str">
        <f t="shared" ca="1" si="139"/>
        <v/>
      </c>
      <c r="J809" s="22" t="str">
        <f t="shared" ca="1" si="139"/>
        <v/>
      </c>
      <c r="K809" s="22" t="str">
        <f t="shared" ca="1" si="139"/>
        <v/>
      </c>
      <c r="L809" s="22" t="str">
        <f t="shared" ca="1" si="139"/>
        <v/>
      </c>
      <c r="M809" s="22" t="str">
        <f t="shared" ca="1" si="139"/>
        <v/>
      </c>
      <c r="N809" s="22" t="str">
        <f t="shared" ca="1" si="139"/>
        <v/>
      </c>
      <c r="O809" s="22" t="str">
        <f t="shared" ca="1" si="139"/>
        <v/>
      </c>
      <c r="P809" s="23"/>
      <c r="Q809" s="23"/>
      <c r="R809" s="23"/>
      <c r="S809" s="23"/>
      <c r="T809" s="23"/>
      <c r="U809" s="23"/>
      <c r="V809" s="23"/>
      <c r="W809" s="23"/>
      <c r="X809" s="23"/>
      <c r="Y809" s="23"/>
      <c r="Z809" s="23"/>
    </row>
    <row r="810" spans="1:26" x14ac:dyDescent="0.55000000000000004">
      <c r="A810" s="6" t="str">
        <f t="shared" ca="1" si="135"/>
        <v/>
      </c>
      <c r="B810" s="22" t="str">
        <f t="shared" ca="1" si="138"/>
        <v/>
      </c>
      <c r="C810" s="22" t="str">
        <f t="shared" ca="1" si="138"/>
        <v/>
      </c>
      <c r="D810" s="22" t="str">
        <f t="shared" ca="1" si="138"/>
        <v/>
      </c>
      <c r="E810" s="22" t="str">
        <f t="shared" ca="1" si="132"/>
        <v/>
      </c>
      <c r="F810" s="22" t="str">
        <f t="shared" ca="1" si="133"/>
        <v/>
      </c>
      <c r="G810" s="22" t="str">
        <f t="shared" ca="1" si="134"/>
        <v/>
      </c>
      <c r="H810" s="22" t="str">
        <f t="shared" ca="1" si="139"/>
        <v/>
      </c>
      <c r="I810" s="22" t="str">
        <f t="shared" ca="1" si="139"/>
        <v/>
      </c>
      <c r="J810" s="22" t="str">
        <f t="shared" ca="1" si="139"/>
        <v/>
      </c>
      <c r="K810" s="22" t="str">
        <f t="shared" ca="1" si="139"/>
        <v/>
      </c>
      <c r="L810" s="22" t="str">
        <f t="shared" ca="1" si="139"/>
        <v/>
      </c>
      <c r="M810" s="22" t="str">
        <f t="shared" ca="1" si="139"/>
        <v/>
      </c>
      <c r="N810" s="22" t="str">
        <f t="shared" ca="1" si="139"/>
        <v/>
      </c>
      <c r="O810" s="22" t="str">
        <f t="shared" ca="1" si="139"/>
        <v/>
      </c>
      <c r="P810" s="23"/>
      <c r="Q810" s="23"/>
      <c r="R810" s="23"/>
      <c r="S810" s="23"/>
      <c r="T810" s="23"/>
      <c r="U810" s="23"/>
      <c r="V810" s="23"/>
      <c r="W810" s="23"/>
      <c r="X810" s="23"/>
      <c r="Y810" s="23"/>
      <c r="Z810" s="23"/>
    </row>
    <row r="811" spans="1:26" x14ac:dyDescent="0.55000000000000004">
      <c r="A811" s="6" t="str">
        <f t="shared" ca="1" si="135"/>
        <v/>
      </c>
      <c r="B811" s="22" t="str">
        <f t="shared" ca="1" si="138"/>
        <v/>
      </c>
      <c r="C811" s="22" t="str">
        <f t="shared" ca="1" si="138"/>
        <v/>
      </c>
      <c r="D811" s="22" t="str">
        <f t="shared" ca="1" si="138"/>
        <v/>
      </c>
      <c r="E811" s="22" t="str">
        <f t="shared" ca="1" si="132"/>
        <v/>
      </c>
      <c r="F811" s="22" t="str">
        <f t="shared" ca="1" si="133"/>
        <v/>
      </c>
      <c r="G811" s="22" t="str">
        <f t="shared" ca="1" si="134"/>
        <v/>
      </c>
      <c r="H811" s="22" t="str">
        <f t="shared" ca="1" si="139"/>
        <v/>
      </c>
      <c r="I811" s="22" t="str">
        <f t="shared" ca="1" si="139"/>
        <v/>
      </c>
      <c r="J811" s="22" t="str">
        <f t="shared" ca="1" si="139"/>
        <v/>
      </c>
      <c r="K811" s="22" t="str">
        <f t="shared" ca="1" si="139"/>
        <v/>
      </c>
      <c r="L811" s="22" t="str">
        <f t="shared" ca="1" si="139"/>
        <v/>
      </c>
      <c r="M811" s="22" t="str">
        <f t="shared" ca="1" si="139"/>
        <v/>
      </c>
      <c r="N811" s="22" t="str">
        <f t="shared" ca="1" si="139"/>
        <v/>
      </c>
      <c r="O811" s="22" t="str">
        <f t="shared" ca="1" si="139"/>
        <v/>
      </c>
      <c r="P811" s="23"/>
      <c r="Q811" s="23"/>
      <c r="R811" s="23"/>
      <c r="S811" s="23"/>
      <c r="T811" s="23"/>
      <c r="U811" s="23"/>
      <c r="V811" s="23"/>
      <c r="W811" s="23"/>
      <c r="X811" s="23"/>
      <c r="Y811" s="23"/>
      <c r="Z811" s="23"/>
    </row>
    <row r="812" spans="1:26" x14ac:dyDescent="0.55000000000000004">
      <c r="A812" s="6" t="str">
        <f t="shared" ca="1" si="135"/>
        <v/>
      </c>
      <c r="B812" s="22" t="str">
        <f t="shared" ca="1" si="138"/>
        <v/>
      </c>
      <c r="C812" s="22" t="str">
        <f t="shared" ca="1" si="138"/>
        <v/>
      </c>
      <c r="D812" s="22" t="str">
        <f t="shared" ca="1" si="138"/>
        <v/>
      </c>
      <c r="E812" s="22" t="str">
        <f t="shared" ca="1" si="132"/>
        <v/>
      </c>
      <c r="F812" s="22" t="str">
        <f t="shared" ca="1" si="133"/>
        <v/>
      </c>
      <c r="G812" s="22" t="str">
        <f t="shared" ca="1" si="134"/>
        <v/>
      </c>
      <c r="H812" s="22" t="str">
        <f t="shared" ca="1" si="139"/>
        <v/>
      </c>
      <c r="I812" s="22" t="str">
        <f t="shared" ca="1" si="139"/>
        <v/>
      </c>
      <c r="J812" s="22" t="str">
        <f t="shared" ca="1" si="139"/>
        <v/>
      </c>
      <c r="K812" s="22" t="str">
        <f t="shared" ca="1" si="139"/>
        <v/>
      </c>
      <c r="L812" s="22" t="str">
        <f t="shared" ca="1" si="139"/>
        <v/>
      </c>
      <c r="M812" s="22" t="str">
        <f t="shared" ca="1" si="139"/>
        <v/>
      </c>
      <c r="N812" s="22" t="str">
        <f t="shared" ca="1" si="139"/>
        <v/>
      </c>
      <c r="O812" s="22" t="str">
        <f t="shared" ca="1" si="139"/>
        <v/>
      </c>
      <c r="P812" s="23"/>
      <c r="Q812" s="23"/>
      <c r="R812" s="23"/>
      <c r="S812" s="23"/>
      <c r="T812" s="23"/>
      <c r="U812" s="23"/>
      <c r="V812" s="23"/>
      <c r="W812" s="23"/>
      <c r="X812" s="23"/>
      <c r="Y812" s="23"/>
      <c r="Z812" s="23"/>
    </row>
    <row r="813" spans="1:26" x14ac:dyDescent="0.55000000000000004">
      <c r="A813" s="6" t="str">
        <f t="shared" ca="1" si="135"/>
        <v/>
      </c>
      <c r="B813" s="22" t="str">
        <f t="shared" ca="1" si="138"/>
        <v/>
      </c>
      <c r="C813" s="22" t="str">
        <f t="shared" ca="1" si="138"/>
        <v/>
      </c>
      <c r="D813" s="22" t="str">
        <f t="shared" ca="1" si="138"/>
        <v/>
      </c>
      <c r="E813" s="22" t="str">
        <f t="shared" ca="1" si="132"/>
        <v/>
      </c>
      <c r="F813" s="22" t="str">
        <f t="shared" ca="1" si="133"/>
        <v/>
      </c>
      <c r="G813" s="22" t="str">
        <f t="shared" ca="1" si="134"/>
        <v/>
      </c>
      <c r="H813" s="22" t="str">
        <f t="shared" ca="1" si="139"/>
        <v/>
      </c>
      <c r="I813" s="22" t="str">
        <f t="shared" ca="1" si="139"/>
        <v/>
      </c>
      <c r="J813" s="22" t="str">
        <f t="shared" ca="1" si="139"/>
        <v/>
      </c>
      <c r="K813" s="22" t="str">
        <f t="shared" ca="1" si="139"/>
        <v/>
      </c>
      <c r="L813" s="22" t="str">
        <f t="shared" ca="1" si="139"/>
        <v/>
      </c>
      <c r="M813" s="22" t="str">
        <f t="shared" ca="1" si="139"/>
        <v/>
      </c>
      <c r="N813" s="22" t="str">
        <f t="shared" ca="1" si="139"/>
        <v/>
      </c>
      <c r="O813" s="22" t="str">
        <f t="shared" ca="1" si="139"/>
        <v/>
      </c>
      <c r="P813" s="23"/>
      <c r="Q813" s="23"/>
      <c r="R813" s="23"/>
      <c r="S813" s="23"/>
      <c r="T813" s="23"/>
      <c r="U813" s="23"/>
      <c r="V813" s="23"/>
      <c r="W813" s="23"/>
      <c r="X813" s="23"/>
      <c r="Y813" s="23"/>
      <c r="Z813" s="23"/>
    </row>
    <row r="814" spans="1:26" x14ac:dyDescent="0.55000000000000004">
      <c r="A814" s="6" t="str">
        <f t="shared" ca="1" si="135"/>
        <v/>
      </c>
      <c r="B814" s="22" t="str">
        <f t="shared" ca="1" si="138"/>
        <v/>
      </c>
      <c r="C814" s="22" t="str">
        <f t="shared" ca="1" si="138"/>
        <v/>
      </c>
      <c r="D814" s="22" t="str">
        <f t="shared" ca="1" si="138"/>
        <v/>
      </c>
      <c r="E814" s="22" t="str">
        <f t="shared" ca="1" si="132"/>
        <v/>
      </c>
      <c r="F814" s="22" t="str">
        <f t="shared" ca="1" si="133"/>
        <v/>
      </c>
      <c r="G814" s="22" t="str">
        <f t="shared" ca="1" si="134"/>
        <v/>
      </c>
      <c r="H814" s="22" t="str">
        <f t="shared" ca="1" si="139"/>
        <v/>
      </c>
      <c r="I814" s="22" t="str">
        <f t="shared" ca="1" si="139"/>
        <v/>
      </c>
      <c r="J814" s="22" t="str">
        <f t="shared" ca="1" si="139"/>
        <v/>
      </c>
      <c r="K814" s="22" t="str">
        <f t="shared" ca="1" si="139"/>
        <v/>
      </c>
      <c r="L814" s="22" t="str">
        <f t="shared" ca="1" si="139"/>
        <v/>
      </c>
      <c r="M814" s="22" t="str">
        <f t="shared" ca="1" si="139"/>
        <v/>
      </c>
      <c r="N814" s="22" t="str">
        <f t="shared" ca="1" si="139"/>
        <v/>
      </c>
      <c r="O814" s="22" t="str">
        <f t="shared" ca="1" si="139"/>
        <v/>
      </c>
      <c r="P814" s="23"/>
      <c r="Q814" s="23"/>
      <c r="R814" s="23"/>
      <c r="S814" s="23"/>
      <c r="T814" s="23"/>
      <c r="U814" s="23"/>
      <c r="V814" s="23"/>
      <c r="W814" s="23"/>
      <c r="X814" s="23"/>
      <c r="Y814" s="23"/>
      <c r="Z814" s="23"/>
    </row>
    <row r="815" spans="1:26" x14ac:dyDescent="0.55000000000000004">
      <c r="A815" s="6" t="str">
        <f t="shared" ca="1" si="135"/>
        <v/>
      </c>
      <c r="B815" s="22" t="str">
        <f t="shared" ca="1" si="138"/>
        <v/>
      </c>
      <c r="C815" s="22" t="str">
        <f t="shared" ca="1" si="138"/>
        <v/>
      </c>
      <c r="D815" s="22" t="str">
        <f t="shared" ca="1" si="138"/>
        <v/>
      </c>
      <c r="E815" s="22" t="str">
        <f t="shared" ca="1" si="132"/>
        <v/>
      </c>
      <c r="F815" s="22" t="str">
        <f t="shared" ca="1" si="133"/>
        <v/>
      </c>
      <c r="G815" s="22" t="str">
        <f t="shared" ca="1" si="134"/>
        <v/>
      </c>
      <c r="H815" s="22" t="str">
        <f t="shared" ca="1" si="139"/>
        <v/>
      </c>
      <c r="I815" s="22" t="str">
        <f t="shared" ca="1" si="139"/>
        <v/>
      </c>
      <c r="J815" s="22" t="str">
        <f t="shared" ca="1" si="139"/>
        <v/>
      </c>
      <c r="K815" s="22" t="str">
        <f t="shared" ca="1" si="139"/>
        <v/>
      </c>
      <c r="L815" s="22" t="str">
        <f t="shared" ca="1" si="139"/>
        <v/>
      </c>
      <c r="M815" s="22" t="str">
        <f t="shared" ca="1" si="139"/>
        <v/>
      </c>
      <c r="N815" s="22" t="str">
        <f t="shared" ca="1" si="139"/>
        <v/>
      </c>
      <c r="O815" s="22" t="str">
        <f t="shared" ca="1" si="139"/>
        <v/>
      </c>
      <c r="P815" s="23"/>
      <c r="Q815" s="23"/>
      <c r="R815" s="23"/>
      <c r="S815" s="23"/>
      <c r="T815" s="23"/>
      <c r="U815" s="23"/>
      <c r="V815" s="23"/>
      <c r="W815" s="23"/>
      <c r="X815" s="23"/>
      <c r="Y815" s="23"/>
      <c r="Z815" s="23"/>
    </row>
    <row r="816" spans="1:26" x14ac:dyDescent="0.55000000000000004">
      <c r="A816" s="6" t="str">
        <f t="shared" ca="1" si="135"/>
        <v/>
      </c>
      <c r="B816" s="22" t="str">
        <f t="shared" ca="1" si="138"/>
        <v/>
      </c>
      <c r="C816" s="22" t="str">
        <f t="shared" ca="1" si="138"/>
        <v/>
      </c>
      <c r="D816" s="22" t="str">
        <f t="shared" ca="1" si="138"/>
        <v/>
      </c>
      <c r="E816" s="22" t="str">
        <f t="shared" ca="1" si="132"/>
        <v/>
      </c>
      <c r="F816" s="22" t="str">
        <f t="shared" ca="1" si="133"/>
        <v/>
      </c>
      <c r="G816" s="22" t="str">
        <f t="shared" ca="1" si="134"/>
        <v/>
      </c>
      <c r="H816" s="22" t="str">
        <f t="shared" ca="1" si="139"/>
        <v/>
      </c>
      <c r="I816" s="22" t="str">
        <f t="shared" ca="1" si="139"/>
        <v/>
      </c>
      <c r="J816" s="22" t="str">
        <f t="shared" ca="1" si="139"/>
        <v/>
      </c>
      <c r="K816" s="22" t="str">
        <f t="shared" ca="1" si="139"/>
        <v/>
      </c>
      <c r="L816" s="22" t="str">
        <f t="shared" ca="1" si="139"/>
        <v/>
      </c>
      <c r="M816" s="22" t="str">
        <f t="shared" ca="1" si="139"/>
        <v/>
      </c>
      <c r="N816" s="22" t="str">
        <f t="shared" ca="1" si="139"/>
        <v/>
      </c>
      <c r="O816" s="22" t="str">
        <f t="shared" ca="1" si="139"/>
        <v/>
      </c>
      <c r="P816" s="23"/>
      <c r="Q816" s="23"/>
      <c r="R816" s="23"/>
      <c r="S816" s="23"/>
      <c r="T816" s="23"/>
      <c r="U816" s="23"/>
      <c r="V816" s="23"/>
      <c r="W816" s="23"/>
      <c r="X816" s="23"/>
      <c r="Y816" s="23"/>
      <c r="Z816" s="23"/>
    </row>
    <row r="817" spans="1:26" x14ac:dyDescent="0.55000000000000004">
      <c r="A817" s="6" t="str">
        <f t="shared" ca="1" si="135"/>
        <v/>
      </c>
      <c r="B817" s="22" t="str">
        <f t="shared" ca="1" si="138"/>
        <v/>
      </c>
      <c r="C817" s="22" t="str">
        <f t="shared" ca="1" si="138"/>
        <v/>
      </c>
      <c r="D817" s="22" t="str">
        <f t="shared" ca="1" si="138"/>
        <v/>
      </c>
      <c r="E817" s="22" t="str">
        <f t="shared" ca="1" si="132"/>
        <v/>
      </c>
      <c r="F817" s="22" t="str">
        <f t="shared" ca="1" si="133"/>
        <v/>
      </c>
      <c r="G817" s="22" t="str">
        <f t="shared" ca="1" si="134"/>
        <v/>
      </c>
      <c r="H817" s="22" t="str">
        <f t="shared" ca="1" si="139"/>
        <v/>
      </c>
      <c r="I817" s="22" t="str">
        <f t="shared" ca="1" si="139"/>
        <v/>
      </c>
      <c r="J817" s="22" t="str">
        <f t="shared" ca="1" si="139"/>
        <v/>
      </c>
      <c r="K817" s="22" t="str">
        <f t="shared" ca="1" si="139"/>
        <v/>
      </c>
      <c r="L817" s="22" t="str">
        <f t="shared" ca="1" si="139"/>
        <v/>
      </c>
      <c r="M817" s="22" t="str">
        <f t="shared" ca="1" si="139"/>
        <v/>
      </c>
      <c r="N817" s="22" t="str">
        <f t="shared" ca="1" si="139"/>
        <v/>
      </c>
      <c r="O817" s="22" t="str">
        <f t="shared" ca="1" si="139"/>
        <v/>
      </c>
      <c r="P817" s="23"/>
      <c r="Q817" s="23"/>
      <c r="R817" s="23"/>
      <c r="S817" s="23"/>
      <c r="T817" s="23"/>
      <c r="U817" s="23"/>
      <c r="V817" s="23"/>
      <c r="W817" s="23"/>
      <c r="X817" s="23"/>
      <c r="Y817" s="23"/>
      <c r="Z817" s="23"/>
    </row>
    <row r="818" spans="1:26" x14ac:dyDescent="0.55000000000000004">
      <c r="A818" s="6" t="str">
        <f t="shared" ca="1" si="135"/>
        <v/>
      </c>
      <c r="B818" s="22" t="str">
        <f t="shared" ca="1" si="138"/>
        <v/>
      </c>
      <c r="C818" s="22" t="str">
        <f t="shared" ca="1" si="138"/>
        <v/>
      </c>
      <c r="D818" s="22" t="str">
        <f t="shared" ca="1" si="138"/>
        <v/>
      </c>
      <c r="E818" s="22" t="str">
        <f t="shared" ca="1" si="132"/>
        <v/>
      </c>
      <c r="F818" s="22" t="str">
        <f t="shared" ca="1" si="133"/>
        <v/>
      </c>
      <c r="G818" s="22" t="str">
        <f t="shared" ca="1" si="134"/>
        <v/>
      </c>
      <c r="H818" s="22" t="str">
        <f t="shared" ca="1" si="139"/>
        <v/>
      </c>
      <c r="I818" s="22" t="str">
        <f t="shared" ca="1" si="139"/>
        <v/>
      </c>
      <c r="J818" s="22" t="str">
        <f t="shared" ca="1" si="139"/>
        <v/>
      </c>
      <c r="K818" s="22" t="str">
        <f t="shared" ca="1" si="139"/>
        <v/>
      </c>
      <c r="L818" s="22" t="str">
        <f t="shared" ca="1" si="139"/>
        <v/>
      </c>
      <c r="M818" s="22" t="str">
        <f t="shared" ca="1" si="139"/>
        <v/>
      </c>
      <c r="N818" s="22" t="str">
        <f t="shared" ca="1" si="139"/>
        <v/>
      </c>
      <c r="O818" s="22" t="str">
        <f t="shared" ca="1" si="139"/>
        <v/>
      </c>
      <c r="P818" s="23"/>
      <c r="Q818" s="23"/>
      <c r="R818" s="23"/>
      <c r="S818" s="23"/>
      <c r="T818" s="23"/>
      <c r="U818" s="23"/>
      <c r="V818" s="23"/>
      <c r="W818" s="23"/>
      <c r="X818" s="23"/>
      <c r="Y818" s="23"/>
      <c r="Z818" s="23"/>
    </row>
    <row r="819" spans="1:26" x14ac:dyDescent="0.55000000000000004">
      <c r="A819" s="6" t="str">
        <f t="shared" ca="1" si="135"/>
        <v/>
      </c>
      <c r="B819" s="22" t="str">
        <f t="shared" ca="1" si="138"/>
        <v/>
      </c>
      <c r="C819" s="22" t="str">
        <f t="shared" ca="1" si="138"/>
        <v/>
      </c>
      <c r="D819" s="22" t="str">
        <f t="shared" ca="1" si="138"/>
        <v/>
      </c>
      <c r="E819" s="22" t="str">
        <f t="shared" ca="1" si="132"/>
        <v/>
      </c>
      <c r="F819" s="22" t="str">
        <f t="shared" ca="1" si="133"/>
        <v/>
      </c>
      <c r="G819" s="22" t="str">
        <f t="shared" ca="1" si="134"/>
        <v/>
      </c>
      <c r="H819" s="22" t="str">
        <f t="shared" ca="1" si="139"/>
        <v/>
      </c>
      <c r="I819" s="22" t="str">
        <f t="shared" ca="1" si="139"/>
        <v/>
      </c>
      <c r="J819" s="22" t="str">
        <f t="shared" ca="1" si="139"/>
        <v/>
      </c>
      <c r="K819" s="22" t="str">
        <f t="shared" ca="1" si="139"/>
        <v/>
      </c>
      <c r="L819" s="22" t="str">
        <f t="shared" ca="1" si="139"/>
        <v/>
      </c>
      <c r="M819" s="22" t="str">
        <f t="shared" ca="1" si="139"/>
        <v/>
      </c>
      <c r="N819" s="22" t="str">
        <f t="shared" ca="1" si="139"/>
        <v/>
      </c>
      <c r="O819" s="22" t="str">
        <f t="shared" ca="1" si="139"/>
        <v/>
      </c>
      <c r="P819" s="23"/>
      <c r="Q819" s="23"/>
      <c r="R819" s="23"/>
      <c r="S819" s="23"/>
      <c r="T819" s="23"/>
      <c r="U819" s="23"/>
      <c r="V819" s="23"/>
      <c r="W819" s="23"/>
      <c r="X819" s="23"/>
      <c r="Y819" s="23"/>
      <c r="Z819" s="23"/>
    </row>
    <row r="820" spans="1:26" x14ac:dyDescent="0.55000000000000004">
      <c r="A820" s="6" t="str">
        <f t="shared" ca="1" si="135"/>
        <v/>
      </c>
      <c r="B820" s="22" t="str">
        <f t="shared" ca="1" si="138"/>
        <v/>
      </c>
      <c r="C820" s="22" t="str">
        <f t="shared" ca="1" si="138"/>
        <v/>
      </c>
      <c r="D820" s="22" t="str">
        <f t="shared" ca="1" si="138"/>
        <v/>
      </c>
      <c r="E820" s="22" t="str">
        <f t="shared" ca="1" si="132"/>
        <v/>
      </c>
      <c r="F820" s="22" t="str">
        <f t="shared" ca="1" si="133"/>
        <v/>
      </c>
      <c r="G820" s="22" t="str">
        <f t="shared" ca="1" si="134"/>
        <v/>
      </c>
      <c r="H820" s="22" t="str">
        <f t="shared" ca="1" si="139"/>
        <v/>
      </c>
      <c r="I820" s="22" t="str">
        <f t="shared" ca="1" si="139"/>
        <v/>
      </c>
      <c r="J820" s="22" t="str">
        <f t="shared" ca="1" si="139"/>
        <v/>
      </c>
      <c r="K820" s="22" t="str">
        <f t="shared" ca="1" si="139"/>
        <v/>
      </c>
      <c r="L820" s="22" t="str">
        <f t="shared" ca="1" si="139"/>
        <v/>
      </c>
      <c r="M820" s="22" t="str">
        <f t="shared" ca="1" si="139"/>
        <v/>
      </c>
      <c r="N820" s="22" t="str">
        <f t="shared" ca="1" si="139"/>
        <v/>
      </c>
      <c r="O820" s="22" t="str">
        <f t="shared" ca="1" si="139"/>
        <v/>
      </c>
      <c r="P820" s="23"/>
      <c r="Q820" s="23"/>
      <c r="R820" s="23"/>
      <c r="S820" s="23"/>
      <c r="T820" s="23"/>
      <c r="U820" s="23"/>
      <c r="V820" s="23"/>
      <c r="W820" s="23"/>
      <c r="X820" s="23"/>
      <c r="Y820" s="23"/>
      <c r="Z820" s="23"/>
    </row>
    <row r="821" spans="1:26" x14ac:dyDescent="0.55000000000000004">
      <c r="A821" s="6" t="str">
        <f t="shared" ca="1" si="135"/>
        <v/>
      </c>
      <c r="B821" s="22" t="str">
        <f t="shared" ca="1" si="138"/>
        <v/>
      </c>
      <c r="C821" s="22" t="str">
        <f t="shared" ca="1" si="138"/>
        <v/>
      </c>
      <c r="D821" s="22" t="str">
        <f t="shared" ca="1" si="138"/>
        <v/>
      </c>
      <c r="E821" s="22" t="str">
        <f t="shared" ca="1" si="132"/>
        <v/>
      </c>
      <c r="F821" s="22" t="str">
        <f t="shared" ca="1" si="133"/>
        <v/>
      </c>
      <c r="G821" s="22" t="str">
        <f t="shared" ca="1" si="134"/>
        <v/>
      </c>
      <c r="H821" s="22" t="str">
        <f t="shared" ca="1" si="139"/>
        <v/>
      </c>
      <c r="I821" s="22" t="str">
        <f t="shared" ca="1" si="139"/>
        <v/>
      </c>
      <c r="J821" s="22" t="str">
        <f t="shared" ca="1" si="139"/>
        <v/>
      </c>
      <c r="K821" s="22" t="str">
        <f t="shared" ca="1" si="139"/>
        <v/>
      </c>
      <c r="L821" s="22" t="str">
        <f t="shared" ca="1" si="139"/>
        <v/>
      </c>
      <c r="M821" s="22" t="str">
        <f t="shared" ca="1" si="139"/>
        <v/>
      </c>
      <c r="N821" s="22" t="str">
        <f t="shared" ca="1" si="139"/>
        <v/>
      </c>
      <c r="O821" s="22" t="str">
        <f t="shared" ca="1" si="139"/>
        <v/>
      </c>
      <c r="P821" s="23"/>
      <c r="Q821" s="23"/>
      <c r="R821" s="23"/>
      <c r="S821" s="23"/>
      <c r="T821" s="23"/>
      <c r="U821" s="23"/>
      <c r="V821" s="23"/>
      <c r="W821" s="23"/>
      <c r="X821" s="23"/>
      <c r="Y821" s="23"/>
      <c r="Z821" s="23"/>
    </row>
    <row r="822" spans="1:26" x14ac:dyDescent="0.55000000000000004">
      <c r="A822" s="6" t="str">
        <f t="shared" ca="1" si="135"/>
        <v/>
      </c>
      <c r="B822" s="22" t="str">
        <f t="shared" ca="1" si="138"/>
        <v/>
      </c>
      <c r="C822" s="22" t="str">
        <f t="shared" ca="1" si="138"/>
        <v/>
      </c>
      <c r="D822" s="22" t="str">
        <f t="shared" ca="1" si="138"/>
        <v/>
      </c>
      <c r="E822" s="22" t="str">
        <f t="shared" ca="1" si="132"/>
        <v/>
      </c>
      <c r="F822" s="22" t="str">
        <f t="shared" ca="1" si="133"/>
        <v/>
      </c>
      <c r="G822" s="22" t="str">
        <f t="shared" ca="1" si="134"/>
        <v/>
      </c>
      <c r="H822" s="22" t="str">
        <f t="shared" ca="1" si="139"/>
        <v/>
      </c>
      <c r="I822" s="22" t="str">
        <f t="shared" ca="1" si="139"/>
        <v/>
      </c>
      <c r="J822" s="22" t="str">
        <f t="shared" ca="1" si="139"/>
        <v/>
      </c>
      <c r="K822" s="22" t="str">
        <f t="shared" ca="1" si="139"/>
        <v/>
      </c>
      <c r="L822" s="22" t="str">
        <f t="shared" ca="1" si="139"/>
        <v/>
      </c>
      <c r="M822" s="22" t="str">
        <f t="shared" ca="1" si="139"/>
        <v/>
      </c>
      <c r="N822" s="22" t="str">
        <f t="shared" ca="1" si="139"/>
        <v/>
      </c>
      <c r="O822" s="22" t="str">
        <f t="shared" ca="1" si="139"/>
        <v/>
      </c>
      <c r="P822" s="23"/>
      <c r="Q822" s="23"/>
      <c r="R822" s="23"/>
      <c r="S822" s="23"/>
      <c r="T822" s="23"/>
      <c r="U822" s="23"/>
      <c r="V822" s="23"/>
      <c r="W822" s="23"/>
      <c r="X822" s="23"/>
      <c r="Y822" s="23"/>
      <c r="Z822" s="23"/>
    </row>
    <row r="823" spans="1:26" x14ac:dyDescent="0.55000000000000004">
      <c r="A823" s="6" t="str">
        <f t="shared" ca="1" si="135"/>
        <v/>
      </c>
      <c r="B823" s="22" t="str">
        <f t="shared" ca="1" si="138"/>
        <v/>
      </c>
      <c r="C823" s="22" t="str">
        <f t="shared" ca="1" si="138"/>
        <v/>
      </c>
      <c r="D823" s="22" t="str">
        <f t="shared" ca="1" si="138"/>
        <v/>
      </c>
      <c r="E823" s="22" t="str">
        <f t="shared" ca="1" si="132"/>
        <v/>
      </c>
      <c r="F823" s="22" t="str">
        <f t="shared" ca="1" si="133"/>
        <v/>
      </c>
      <c r="G823" s="22" t="str">
        <f t="shared" ca="1" si="134"/>
        <v/>
      </c>
      <c r="H823" s="22" t="str">
        <f t="shared" ca="1" si="139"/>
        <v/>
      </c>
      <c r="I823" s="22" t="str">
        <f t="shared" ca="1" si="139"/>
        <v/>
      </c>
      <c r="J823" s="22" t="str">
        <f t="shared" ca="1" si="139"/>
        <v/>
      </c>
      <c r="K823" s="22" t="str">
        <f t="shared" ca="1" si="139"/>
        <v/>
      </c>
      <c r="L823" s="22" t="str">
        <f t="shared" ca="1" si="139"/>
        <v/>
      </c>
      <c r="M823" s="22" t="str">
        <f t="shared" ca="1" si="139"/>
        <v/>
      </c>
      <c r="N823" s="22" t="str">
        <f t="shared" ca="1" si="139"/>
        <v/>
      </c>
      <c r="O823" s="22" t="str">
        <f t="shared" ca="1" si="139"/>
        <v/>
      </c>
      <c r="P823" s="23"/>
      <c r="Q823" s="23"/>
      <c r="R823" s="23"/>
      <c r="S823" s="23"/>
      <c r="T823" s="23"/>
      <c r="U823" s="23"/>
      <c r="V823" s="23"/>
      <c r="W823" s="23"/>
      <c r="X823" s="23"/>
      <c r="Y823" s="23"/>
      <c r="Z823" s="23"/>
    </row>
    <row r="824" spans="1:26" x14ac:dyDescent="0.55000000000000004">
      <c r="A824" s="6" t="str">
        <f t="shared" ca="1" si="135"/>
        <v/>
      </c>
      <c r="B824" s="22" t="str">
        <f t="shared" ca="1" si="138"/>
        <v/>
      </c>
      <c r="C824" s="22" t="str">
        <f t="shared" ca="1" si="138"/>
        <v/>
      </c>
      <c r="D824" s="22" t="str">
        <f t="shared" ca="1" si="138"/>
        <v/>
      </c>
      <c r="E824" s="22" t="str">
        <f t="shared" ca="1" si="132"/>
        <v/>
      </c>
      <c r="F824" s="22" t="str">
        <f t="shared" ca="1" si="133"/>
        <v/>
      </c>
      <c r="G824" s="22" t="str">
        <f t="shared" ca="1" si="134"/>
        <v/>
      </c>
      <c r="H824" s="22" t="str">
        <f t="shared" ca="1" si="139"/>
        <v/>
      </c>
      <c r="I824" s="22" t="str">
        <f t="shared" ca="1" si="139"/>
        <v/>
      </c>
      <c r="J824" s="22" t="str">
        <f t="shared" ca="1" si="139"/>
        <v/>
      </c>
      <c r="K824" s="22" t="str">
        <f t="shared" ca="1" si="139"/>
        <v/>
      </c>
      <c r="L824" s="22" t="str">
        <f t="shared" ca="1" si="139"/>
        <v/>
      </c>
      <c r="M824" s="22" t="str">
        <f t="shared" ca="1" si="139"/>
        <v/>
      </c>
      <c r="N824" s="22" t="str">
        <f t="shared" ca="1" si="139"/>
        <v/>
      </c>
      <c r="O824" s="22" t="str">
        <f t="shared" ca="1" si="139"/>
        <v/>
      </c>
      <c r="P824" s="23"/>
      <c r="Q824" s="23"/>
      <c r="R824" s="23"/>
      <c r="S824" s="23"/>
      <c r="T824" s="23"/>
      <c r="U824" s="23"/>
      <c r="V824" s="23"/>
      <c r="W824" s="23"/>
      <c r="X824" s="23"/>
      <c r="Y824" s="23"/>
      <c r="Z824" s="23"/>
    </row>
    <row r="825" spans="1:26" x14ac:dyDescent="0.55000000000000004">
      <c r="A825" s="6" t="str">
        <f t="shared" ca="1" si="135"/>
        <v/>
      </c>
      <c r="B825" s="22" t="str">
        <f t="shared" ca="1" si="138"/>
        <v/>
      </c>
      <c r="C825" s="22" t="str">
        <f t="shared" ca="1" si="138"/>
        <v/>
      </c>
      <c r="D825" s="22" t="str">
        <f t="shared" ca="1" si="138"/>
        <v/>
      </c>
      <c r="E825" s="22" t="str">
        <f t="shared" ca="1" si="132"/>
        <v/>
      </c>
      <c r="F825" s="22" t="str">
        <f t="shared" ca="1" si="133"/>
        <v/>
      </c>
      <c r="G825" s="22" t="str">
        <f t="shared" ca="1" si="134"/>
        <v/>
      </c>
      <c r="H825" s="22" t="str">
        <f t="shared" ca="1" si="139"/>
        <v/>
      </c>
      <c r="I825" s="22" t="str">
        <f t="shared" ca="1" si="139"/>
        <v/>
      </c>
      <c r="J825" s="22" t="str">
        <f t="shared" ca="1" si="139"/>
        <v/>
      </c>
      <c r="K825" s="22" t="str">
        <f t="shared" ca="1" si="139"/>
        <v/>
      </c>
      <c r="L825" s="22" t="str">
        <f t="shared" ca="1" si="139"/>
        <v/>
      </c>
      <c r="M825" s="22" t="str">
        <f t="shared" ca="1" si="139"/>
        <v/>
      </c>
      <c r="N825" s="22" t="str">
        <f t="shared" ca="1" si="139"/>
        <v/>
      </c>
      <c r="O825" s="22" t="str">
        <f t="shared" ca="1" si="139"/>
        <v/>
      </c>
      <c r="P825" s="23"/>
      <c r="Q825" s="23"/>
      <c r="R825" s="23"/>
      <c r="S825" s="23"/>
      <c r="T825" s="23"/>
      <c r="U825" s="23"/>
      <c r="V825" s="23"/>
      <c r="W825" s="23"/>
      <c r="X825" s="23"/>
      <c r="Y825" s="23"/>
      <c r="Z825" s="23"/>
    </row>
    <row r="826" spans="1:26" x14ac:dyDescent="0.55000000000000004">
      <c r="A826" s="6" t="str">
        <f t="shared" ca="1" si="135"/>
        <v/>
      </c>
      <c r="B826" s="22" t="str">
        <f t="shared" ca="1" si="138"/>
        <v/>
      </c>
      <c r="C826" s="22" t="str">
        <f t="shared" ca="1" si="138"/>
        <v/>
      </c>
      <c r="D826" s="22" t="str">
        <f t="shared" ca="1" si="138"/>
        <v/>
      </c>
      <c r="E826" s="22" t="str">
        <f t="shared" ca="1" si="132"/>
        <v/>
      </c>
      <c r="F826" s="22" t="str">
        <f t="shared" ca="1" si="133"/>
        <v/>
      </c>
      <c r="G826" s="22" t="str">
        <f t="shared" ca="1" si="134"/>
        <v/>
      </c>
      <c r="H826" s="22" t="str">
        <f t="shared" ca="1" si="139"/>
        <v/>
      </c>
      <c r="I826" s="22" t="str">
        <f t="shared" ca="1" si="139"/>
        <v/>
      </c>
      <c r="J826" s="22" t="str">
        <f t="shared" ca="1" si="139"/>
        <v/>
      </c>
      <c r="K826" s="22" t="str">
        <f t="shared" ca="1" si="139"/>
        <v/>
      </c>
      <c r="L826" s="22" t="str">
        <f t="shared" ca="1" si="139"/>
        <v/>
      </c>
      <c r="M826" s="22" t="str">
        <f t="shared" ca="1" si="139"/>
        <v/>
      </c>
      <c r="N826" s="22" t="str">
        <f t="shared" ca="1" si="139"/>
        <v/>
      </c>
      <c r="O826" s="22" t="str">
        <f t="shared" ca="1" si="139"/>
        <v/>
      </c>
      <c r="P826" s="23"/>
      <c r="Q826" s="23"/>
      <c r="R826" s="23"/>
      <c r="S826" s="23"/>
      <c r="T826" s="23"/>
      <c r="U826" s="23"/>
      <c r="V826" s="23"/>
      <c r="W826" s="23"/>
      <c r="X826" s="23"/>
      <c r="Y826" s="23"/>
      <c r="Z826" s="23"/>
    </row>
    <row r="827" spans="1:26" x14ac:dyDescent="0.55000000000000004">
      <c r="A827" s="6" t="str">
        <f t="shared" ca="1" si="135"/>
        <v/>
      </c>
      <c r="B827" s="22" t="str">
        <f t="shared" ca="1" si="138"/>
        <v/>
      </c>
      <c r="C827" s="22" t="str">
        <f t="shared" ca="1" si="138"/>
        <v/>
      </c>
      <c r="D827" s="22" t="str">
        <f t="shared" ca="1" si="138"/>
        <v/>
      </c>
      <c r="E827" s="22" t="str">
        <f t="shared" ca="1" si="132"/>
        <v/>
      </c>
      <c r="F827" s="22" t="str">
        <f t="shared" ca="1" si="133"/>
        <v/>
      </c>
      <c r="G827" s="22" t="str">
        <f t="shared" ca="1" si="134"/>
        <v/>
      </c>
      <c r="H827" s="22" t="str">
        <f t="shared" ca="1" si="139"/>
        <v/>
      </c>
      <c r="I827" s="22" t="str">
        <f t="shared" ca="1" si="139"/>
        <v/>
      </c>
      <c r="J827" s="22" t="str">
        <f t="shared" ca="1" si="139"/>
        <v/>
      </c>
      <c r="K827" s="22" t="str">
        <f t="shared" ca="1" si="139"/>
        <v/>
      </c>
      <c r="L827" s="22" t="str">
        <f t="shared" ca="1" si="139"/>
        <v/>
      </c>
      <c r="M827" s="22" t="str">
        <f t="shared" ca="1" si="139"/>
        <v/>
      </c>
      <c r="N827" s="22" t="str">
        <f t="shared" ca="1" si="139"/>
        <v/>
      </c>
      <c r="O827" s="22" t="str">
        <f t="shared" ca="1" si="139"/>
        <v/>
      </c>
      <c r="P827" s="23"/>
      <c r="Q827" s="23"/>
      <c r="R827" s="23"/>
      <c r="S827" s="23"/>
      <c r="T827" s="23"/>
      <c r="U827" s="23"/>
      <c r="V827" s="23"/>
      <c r="W827" s="23"/>
      <c r="X827" s="23"/>
      <c r="Y827" s="23"/>
      <c r="Z827" s="23"/>
    </row>
    <row r="828" spans="1:26" x14ac:dyDescent="0.55000000000000004">
      <c r="A828" s="6" t="str">
        <f t="shared" ca="1" si="135"/>
        <v/>
      </c>
      <c r="B828" s="22" t="str">
        <f t="shared" ref="B828:D847" ca="1" si="140">IF($A828="","",IF(ISERROR(IF(ISERROR(INDEX(FredRatesData_AllData,MATCH($A828-(MAX(0,WEEKDAY($A828,2)-5)),FredRatesData_Dates,0),MATCH(B$6,FredRatesData_IDs,0),1)/B$5),INDEX(FredRatesData_AllData,MATCH($A828-(MAX(0,WEEKDAY($A828,2)-5))-3,FredRatesData_Dates,0),MATCH(B$6,FredRatesData_IDs,0),1)/B$5,INDEX(FredRatesData_AllData,MATCH($A828-(MAX(0,WEEKDAY($A828,2)-5)),FredRatesData_Dates,0),MATCH(B$6,FredRatesData_IDs,0),1)/B$5)),"",IF(ISERROR(INDEX(FredRatesData_AllData,MATCH($A828-(MAX(0,WEEKDAY($A828,2)-5)),FredRatesData_Dates,0),MATCH(B$6,FredRatesData_IDs,0),1)/B$5),INDEX(FredRatesData_AllData,MATCH($A828-(MAX(0,WEEKDAY($A828,2)-5))-3,FredRatesData_Dates,0),MATCH(B$6,FredRatesData_IDs,0),1)/B$5,INDEX(FredRatesData_AllData,MATCH($A828-(MAX(0,WEEKDAY($A828,2)-5)),FredRatesData_Dates,0),MATCH(B$6,FredRatesData_IDs,0),1)/B$5)))</f>
        <v/>
      </c>
      <c r="C828" s="22" t="str">
        <f t="shared" ca="1" si="140"/>
        <v/>
      </c>
      <c r="D828" s="22" t="str">
        <f t="shared" ca="1" si="140"/>
        <v/>
      </c>
      <c r="E828" s="22" t="str">
        <f t="shared" ca="1" si="132"/>
        <v/>
      </c>
      <c r="F828" s="22" t="str">
        <f t="shared" ca="1" si="133"/>
        <v/>
      </c>
      <c r="G828" s="22" t="str">
        <f t="shared" ca="1" si="134"/>
        <v/>
      </c>
      <c r="H828" s="22" t="str">
        <f t="shared" ref="H828:O847" ca="1" si="141">IF($A828="","",IF(ISERROR(IF(ISERROR(INDEX(FredRatesData_AllData,MATCH($A828-(MAX(0,WEEKDAY($A828,2)-5)),FredRatesData_Dates,0),MATCH(H$6,FredRatesData_IDs,0),1)/H$5),INDEX(FredRatesData_AllData,MATCH($A828-(MAX(0,WEEKDAY($A828,2)-5))-3,FredRatesData_Dates,0),MATCH(H$6,FredRatesData_IDs,0),1)/H$5,INDEX(FredRatesData_AllData,MATCH($A828-(MAX(0,WEEKDAY($A828,2)-5)),FredRatesData_Dates,0),MATCH(H$6,FredRatesData_IDs,0),1)/H$5)),"",IF(ISERROR(INDEX(FredRatesData_AllData,MATCH($A828-(MAX(0,WEEKDAY($A828,2)-5)),FredRatesData_Dates,0),MATCH(H$6,FredRatesData_IDs,0),1)/H$5),INDEX(FredRatesData_AllData,MATCH($A828-(MAX(0,WEEKDAY($A828,2)-5))-3,FredRatesData_Dates,0),MATCH(H$6,FredRatesData_IDs,0),1)/H$5,INDEX(FredRatesData_AllData,MATCH($A828-(MAX(0,WEEKDAY($A828,2)-5)),FredRatesData_Dates,0),MATCH(H$6,FredRatesData_IDs,0),1)/H$5)))</f>
        <v/>
      </c>
      <c r="I828" s="22" t="str">
        <f t="shared" ca="1" si="141"/>
        <v/>
      </c>
      <c r="J828" s="22" t="str">
        <f t="shared" ca="1" si="141"/>
        <v/>
      </c>
      <c r="K828" s="22" t="str">
        <f t="shared" ca="1" si="141"/>
        <v/>
      </c>
      <c r="L828" s="22" t="str">
        <f t="shared" ca="1" si="141"/>
        <v/>
      </c>
      <c r="M828" s="22" t="str">
        <f t="shared" ca="1" si="141"/>
        <v/>
      </c>
      <c r="N828" s="22" t="str">
        <f t="shared" ca="1" si="141"/>
        <v/>
      </c>
      <c r="O828" s="22" t="str">
        <f t="shared" ca="1" si="141"/>
        <v/>
      </c>
      <c r="P828" s="23"/>
      <c r="Q828" s="23"/>
      <c r="R828" s="23"/>
      <c r="S828" s="23"/>
      <c r="T828" s="23"/>
      <c r="U828" s="23"/>
      <c r="V828" s="23"/>
      <c r="W828" s="23"/>
      <c r="X828" s="23"/>
      <c r="Y828" s="23"/>
      <c r="Z828" s="23"/>
    </row>
    <row r="829" spans="1:26" x14ac:dyDescent="0.55000000000000004">
      <c r="A829" s="6" t="str">
        <f t="shared" ca="1" si="135"/>
        <v/>
      </c>
      <c r="B829" s="22" t="str">
        <f t="shared" ca="1" si="140"/>
        <v/>
      </c>
      <c r="C829" s="22" t="str">
        <f t="shared" ca="1" si="140"/>
        <v/>
      </c>
      <c r="D829" s="22" t="str">
        <f t="shared" ca="1" si="140"/>
        <v/>
      </c>
      <c r="E829" s="22" t="str">
        <f t="shared" ca="1" si="132"/>
        <v/>
      </c>
      <c r="F829" s="22" t="str">
        <f t="shared" ca="1" si="133"/>
        <v/>
      </c>
      <c r="G829" s="22" t="str">
        <f t="shared" ca="1" si="134"/>
        <v/>
      </c>
      <c r="H829" s="22" t="str">
        <f t="shared" ca="1" si="141"/>
        <v/>
      </c>
      <c r="I829" s="22" t="str">
        <f t="shared" ca="1" si="141"/>
        <v/>
      </c>
      <c r="J829" s="22" t="str">
        <f t="shared" ca="1" si="141"/>
        <v/>
      </c>
      <c r="K829" s="22" t="str">
        <f t="shared" ca="1" si="141"/>
        <v/>
      </c>
      <c r="L829" s="22" t="str">
        <f t="shared" ca="1" si="141"/>
        <v/>
      </c>
      <c r="M829" s="22" t="str">
        <f t="shared" ca="1" si="141"/>
        <v/>
      </c>
      <c r="N829" s="22" t="str">
        <f t="shared" ca="1" si="141"/>
        <v/>
      </c>
      <c r="O829" s="22" t="str">
        <f t="shared" ca="1" si="141"/>
        <v/>
      </c>
      <c r="P829" s="23"/>
      <c r="Q829" s="23"/>
      <c r="R829" s="23"/>
      <c r="S829" s="23"/>
      <c r="T829" s="23"/>
      <c r="U829" s="23"/>
      <c r="V829" s="23"/>
      <c r="W829" s="23"/>
      <c r="X829" s="23"/>
      <c r="Y829" s="23"/>
      <c r="Z829" s="23"/>
    </row>
    <row r="830" spans="1:26" x14ac:dyDescent="0.55000000000000004">
      <c r="A830" s="6" t="str">
        <f t="shared" ca="1" si="135"/>
        <v/>
      </c>
      <c r="B830" s="22" t="str">
        <f t="shared" ca="1" si="140"/>
        <v/>
      </c>
      <c r="C830" s="22" t="str">
        <f t="shared" ca="1" si="140"/>
        <v/>
      </c>
      <c r="D830" s="22" t="str">
        <f t="shared" ca="1" si="140"/>
        <v/>
      </c>
      <c r="E830" s="22" t="str">
        <f t="shared" ca="1" si="132"/>
        <v/>
      </c>
      <c r="F830" s="22" t="str">
        <f t="shared" ca="1" si="133"/>
        <v/>
      </c>
      <c r="G830" s="22" t="str">
        <f t="shared" ca="1" si="134"/>
        <v/>
      </c>
      <c r="H830" s="22" t="str">
        <f t="shared" ca="1" si="141"/>
        <v/>
      </c>
      <c r="I830" s="22" t="str">
        <f t="shared" ca="1" si="141"/>
        <v/>
      </c>
      <c r="J830" s="22" t="str">
        <f t="shared" ca="1" si="141"/>
        <v/>
      </c>
      <c r="K830" s="22" t="str">
        <f t="shared" ca="1" si="141"/>
        <v/>
      </c>
      <c r="L830" s="22" t="str">
        <f t="shared" ca="1" si="141"/>
        <v/>
      </c>
      <c r="M830" s="22" t="str">
        <f t="shared" ca="1" si="141"/>
        <v/>
      </c>
      <c r="N830" s="22" t="str">
        <f t="shared" ca="1" si="141"/>
        <v/>
      </c>
      <c r="O830" s="22" t="str">
        <f t="shared" ca="1" si="141"/>
        <v/>
      </c>
      <c r="P830" s="23"/>
      <c r="Q830" s="23"/>
      <c r="R830" s="23"/>
      <c r="S830" s="23"/>
      <c r="T830" s="23"/>
      <c r="U830" s="23"/>
      <c r="V830" s="23"/>
      <c r="W830" s="23"/>
      <c r="X830" s="23"/>
      <c r="Y830" s="23"/>
      <c r="Z830" s="23"/>
    </row>
    <row r="831" spans="1:26" x14ac:dyDescent="0.55000000000000004">
      <c r="A831" s="6" t="str">
        <f t="shared" ca="1" si="135"/>
        <v/>
      </c>
      <c r="B831" s="22" t="str">
        <f t="shared" ca="1" si="140"/>
        <v/>
      </c>
      <c r="C831" s="22" t="str">
        <f t="shared" ca="1" si="140"/>
        <v/>
      </c>
      <c r="D831" s="22" t="str">
        <f t="shared" ca="1" si="140"/>
        <v/>
      </c>
      <c r="E831" s="22" t="str">
        <f t="shared" ca="1" si="132"/>
        <v/>
      </c>
      <c r="F831" s="22" t="str">
        <f t="shared" ca="1" si="133"/>
        <v/>
      </c>
      <c r="G831" s="22" t="str">
        <f t="shared" ca="1" si="134"/>
        <v/>
      </c>
      <c r="H831" s="22" t="str">
        <f t="shared" ca="1" si="141"/>
        <v/>
      </c>
      <c r="I831" s="22" t="str">
        <f t="shared" ca="1" si="141"/>
        <v/>
      </c>
      <c r="J831" s="22" t="str">
        <f t="shared" ca="1" si="141"/>
        <v/>
      </c>
      <c r="K831" s="22" t="str">
        <f t="shared" ca="1" si="141"/>
        <v/>
      </c>
      <c r="L831" s="22" t="str">
        <f t="shared" ca="1" si="141"/>
        <v/>
      </c>
      <c r="M831" s="22" t="str">
        <f t="shared" ca="1" si="141"/>
        <v/>
      </c>
      <c r="N831" s="22" t="str">
        <f t="shared" ca="1" si="141"/>
        <v/>
      </c>
      <c r="O831" s="22" t="str">
        <f t="shared" ca="1" si="141"/>
        <v/>
      </c>
      <c r="P831" s="23"/>
      <c r="Q831" s="23"/>
      <c r="R831" s="23"/>
      <c r="S831" s="23"/>
      <c r="T831" s="23"/>
      <c r="U831" s="23"/>
      <c r="V831" s="23"/>
      <c r="W831" s="23"/>
      <c r="X831" s="23"/>
      <c r="Y831" s="23"/>
      <c r="Z831" s="23"/>
    </row>
    <row r="832" spans="1:26" x14ac:dyDescent="0.55000000000000004">
      <c r="A832" s="6" t="str">
        <f t="shared" ca="1" si="135"/>
        <v/>
      </c>
      <c r="B832" s="22" t="str">
        <f t="shared" ca="1" si="140"/>
        <v/>
      </c>
      <c r="C832" s="22" t="str">
        <f t="shared" ca="1" si="140"/>
        <v/>
      </c>
      <c r="D832" s="22" t="str">
        <f t="shared" ca="1" si="140"/>
        <v/>
      </c>
      <c r="E832" s="22" t="str">
        <f t="shared" ca="1" si="132"/>
        <v/>
      </c>
      <c r="F832" s="22" t="str">
        <f t="shared" ca="1" si="133"/>
        <v/>
      </c>
      <c r="G832" s="22" t="str">
        <f t="shared" ca="1" si="134"/>
        <v/>
      </c>
      <c r="H832" s="22" t="str">
        <f t="shared" ca="1" si="141"/>
        <v/>
      </c>
      <c r="I832" s="22" t="str">
        <f t="shared" ca="1" si="141"/>
        <v/>
      </c>
      <c r="J832" s="22" t="str">
        <f t="shared" ca="1" si="141"/>
        <v/>
      </c>
      <c r="K832" s="22" t="str">
        <f t="shared" ca="1" si="141"/>
        <v/>
      </c>
      <c r="L832" s="22" t="str">
        <f t="shared" ca="1" si="141"/>
        <v/>
      </c>
      <c r="M832" s="22" t="str">
        <f t="shared" ca="1" si="141"/>
        <v/>
      </c>
      <c r="N832" s="22" t="str">
        <f t="shared" ca="1" si="141"/>
        <v/>
      </c>
      <c r="O832" s="22" t="str">
        <f t="shared" ca="1" si="141"/>
        <v/>
      </c>
      <c r="P832" s="23"/>
      <c r="Q832" s="23"/>
      <c r="R832" s="23"/>
      <c r="S832" s="23"/>
      <c r="T832" s="23"/>
      <c r="U832" s="23"/>
      <c r="V832" s="23"/>
      <c r="W832" s="23"/>
      <c r="X832" s="23"/>
      <c r="Y832" s="23"/>
      <c r="Z832" s="23"/>
    </row>
    <row r="833" spans="1:26" x14ac:dyDescent="0.55000000000000004">
      <c r="A833" s="6" t="str">
        <f t="shared" ca="1" si="135"/>
        <v/>
      </c>
      <c r="B833" s="22" t="str">
        <f t="shared" ca="1" si="140"/>
        <v/>
      </c>
      <c r="C833" s="22" t="str">
        <f t="shared" ca="1" si="140"/>
        <v/>
      </c>
      <c r="D833" s="22" t="str">
        <f t="shared" ca="1" si="140"/>
        <v/>
      </c>
      <c r="E833" s="22" t="str">
        <f t="shared" ca="1" si="132"/>
        <v/>
      </c>
      <c r="F833" s="22" t="str">
        <f t="shared" ca="1" si="133"/>
        <v/>
      </c>
      <c r="G833" s="22" t="str">
        <f t="shared" ca="1" si="134"/>
        <v/>
      </c>
      <c r="H833" s="22" t="str">
        <f t="shared" ca="1" si="141"/>
        <v/>
      </c>
      <c r="I833" s="22" t="str">
        <f t="shared" ca="1" si="141"/>
        <v/>
      </c>
      <c r="J833" s="22" t="str">
        <f t="shared" ca="1" si="141"/>
        <v/>
      </c>
      <c r="K833" s="22" t="str">
        <f t="shared" ca="1" si="141"/>
        <v/>
      </c>
      <c r="L833" s="22" t="str">
        <f t="shared" ca="1" si="141"/>
        <v/>
      </c>
      <c r="M833" s="22" t="str">
        <f t="shared" ca="1" si="141"/>
        <v/>
      </c>
      <c r="N833" s="22" t="str">
        <f t="shared" ca="1" si="141"/>
        <v/>
      </c>
      <c r="O833" s="22" t="str">
        <f t="shared" ca="1" si="141"/>
        <v/>
      </c>
      <c r="P833" s="23"/>
      <c r="Q833" s="23"/>
      <c r="R833" s="23"/>
      <c r="S833" s="23"/>
      <c r="T833" s="23"/>
      <c r="U833" s="23"/>
      <c r="V833" s="23"/>
      <c r="W833" s="23"/>
      <c r="X833" s="23"/>
      <c r="Y833" s="23"/>
      <c r="Z833" s="23"/>
    </row>
    <row r="834" spans="1:26" x14ac:dyDescent="0.55000000000000004">
      <c r="A834" s="6" t="str">
        <f t="shared" ca="1" si="135"/>
        <v/>
      </c>
      <c r="B834" s="22" t="str">
        <f t="shared" ca="1" si="140"/>
        <v/>
      </c>
      <c r="C834" s="22" t="str">
        <f t="shared" ca="1" si="140"/>
        <v/>
      </c>
      <c r="D834" s="22" t="str">
        <f t="shared" ca="1" si="140"/>
        <v/>
      </c>
      <c r="E834" s="22" t="str">
        <f t="shared" ca="1" si="132"/>
        <v/>
      </c>
      <c r="F834" s="22" t="str">
        <f t="shared" ca="1" si="133"/>
        <v/>
      </c>
      <c r="G834" s="22" t="str">
        <f t="shared" ca="1" si="134"/>
        <v/>
      </c>
      <c r="H834" s="22" t="str">
        <f t="shared" ca="1" si="141"/>
        <v/>
      </c>
      <c r="I834" s="22" t="str">
        <f t="shared" ca="1" si="141"/>
        <v/>
      </c>
      <c r="J834" s="22" t="str">
        <f t="shared" ca="1" si="141"/>
        <v/>
      </c>
      <c r="K834" s="22" t="str">
        <f t="shared" ca="1" si="141"/>
        <v/>
      </c>
      <c r="L834" s="22" t="str">
        <f t="shared" ca="1" si="141"/>
        <v/>
      </c>
      <c r="M834" s="22" t="str">
        <f t="shared" ca="1" si="141"/>
        <v/>
      </c>
      <c r="N834" s="22" t="str">
        <f t="shared" ca="1" si="141"/>
        <v/>
      </c>
      <c r="O834" s="22" t="str">
        <f t="shared" ca="1" si="141"/>
        <v/>
      </c>
      <c r="P834" s="23"/>
      <c r="Q834" s="23"/>
      <c r="R834" s="23"/>
      <c r="S834" s="23"/>
      <c r="T834" s="23"/>
      <c r="U834" s="23"/>
      <c r="V834" s="23"/>
      <c r="W834" s="23"/>
      <c r="X834" s="23"/>
      <c r="Y834" s="23"/>
      <c r="Z834" s="23"/>
    </row>
    <row r="835" spans="1:26" x14ac:dyDescent="0.55000000000000004">
      <c r="A835" s="6" t="str">
        <f t="shared" ca="1" si="135"/>
        <v/>
      </c>
      <c r="B835" s="22" t="str">
        <f t="shared" ca="1" si="140"/>
        <v/>
      </c>
      <c r="C835" s="22" t="str">
        <f t="shared" ca="1" si="140"/>
        <v/>
      </c>
      <c r="D835" s="22" t="str">
        <f t="shared" ca="1" si="140"/>
        <v/>
      </c>
      <c r="E835" s="22" t="str">
        <f t="shared" ca="1" si="132"/>
        <v/>
      </c>
      <c r="F835" s="22" t="str">
        <f t="shared" ca="1" si="133"/>
        <v/>
      </c>
      <c r="G835" s="22" t="str">
        <f t="shared" ca="1" si="134"/>
        <v/>
      </c>
      <c r="H835" s="22" t="str">
        <f t="shared" ca="1" si="141"/>
        <v/>
      </c>
      <c r="I835" s="22" t="str">
        <f t="shared" ca="1" si="141"/>
        <v/>
      </c>
      <c r="J835" s="22" t="str">
        <f t="shared" ca="1" si="141"/>
        <v/>
      </c>
      <c r="K835" s="22" t="str">
        <f t="shared" ca="1" si="141"/>
        <v/>
      </c>
      <c r="L835" s="22" t="str">
        <f t="shared" ca="1" si="141"/>
        <v/>
      </c>
      <c r="M835" s="22" t="str">
        <f t="shared" ca="1" si="141"/>
        <v/>
      </c>
      <c r="N835" s="22" t="str">
        <f t="shared" ca="1" si="141"/>
        <v/>
      </c>
      <c r="O835" s="22" t="str">
        <f t="shared" ca="1" si="141"/>
        <v/>
      </c>
      <c r="P835" s="23"/>
      <c r="Q835" s="23"/>
      <c r="R835" s="23"/>
      <c r="S835" s="23"/>
      <c r="T835" s="23"/>
      <c r="U835" s="23"/>
      <c r="V835" s="23"/>
      <c r="W835" s="23"/>
      <c r="X835" s="23"/>
      <c r="Y835" s="23"/>
      <c r="Z835" s="23"/>
    </row>
    <row r="836" spans="1:26" x14ac:dyDescent="0.55000000000000004">
      <c r="A836" s="6" t="str">
        <f t="shared" ca="1" si="135"/>
        <v/>
      </c>
      <c r="B836" s="22" t="str">
        <f t="shared" ca="1" si="140"/>
        <v/>
      </c>
      <c r="C836" s="22" t="str">
        <f t="shared" ca="1" si="140"/>
        <v/>
      </c>
      <c r="D836" s="22" t="str">
        <f t="shared" ca="1" si="140"/>
        <v/>
      </c>
      <c r="E836" s="22" t="str">
        <f t="shared" ca="1" si="132"/>
        <v/>
      </c>
      <c r="F836" s="22" t="str">
        <f t="shared" ca="1" si="133"/>
        <v/>
      </c>
      <c r="G836" s="22" t="str">
        <f t="shared" ca="1" si="134"/>
        <v/>
      </c>
      <c r="H836" s="22" t="str">
        <f t="shared" ca="1" si="141"/>
        <v/>
      </c>
      <c r="I836" s="22" t="str">
        <f t="shared" ca="1" si="141"/>
        <v/>
      </c>
      <c r="J836" s="22" t="str">
        <f t="shared" ca="1" si="141"/>
        <v/>
      </c>
      <c r="K836" s="22" t="str">
        <f t="shared" ca="1" si="141"/>
        <v/>
      </c>
      <c r="L836" s="22" t="str">
        <f t="shared" ca="1" si="141"/>
        <v/>
      </c>
      <c r="M836" s="22" t="str">
        <f t="shared" ca="1" si="141"/>
        <v/>
      </c>
      <c r="N836" s="22" t="str">
        <f t="shared" ca="1" si="141"/>
        <v/>
      </c>
      <c r="O836" s="22" t="str">
        <f t="shared" ca="1" si="141"/>
        <v/>
      </c>
      <c r="P836" s="23"/>
      <c r="Q836" s="23"/>
      <c r="R836" s="23"/>
      <c r="S836" s="23"/>
      <c r="T836" s="23"/>
      <c r="U836" s="23"/>
      <c r="V836" s="23"/>
      <c r="W836" s="23"/>
      <c r="X836" s="23"/>
      <c r="Y836" s="23"/>
      <c r="Z836" s="23"/>
    </row>
    <row r="837" spans="1:26" x14ac:dyDescent="0.55000000000000004">
      <c r="A837" s="6" t="str">
        <f t="shared" ca="1" si="135"/>
        <v/>
      </c>
      <c r="B837" s="22" t="str">
        <f t="shared" ca="1" si="140"/>
        <v/>
      </c>
      <c r="C837" s="22" t="str">
        <f t="shared" ca="1" si="140"/>
        <v/>
      </c>
      <c r="D837" s="22" t="str">
        <f t="shared" ca="1" si="140"/>
        <v/>
      </c>
      <c r="E837" s="22" t="str">
        <f t="shared" ca="1" si="132"/>
        <v/>
      </c>
      <c r="F837" s="22" t="str">
        <f t="shared" ca="1" si="133"/>
        <v/>
      </c>
      <c r="G837" s="22" t="str">
        <f t="shared" ca="1" si="134"/>
        <v/>
      </c>
      <c r="H837" s="22" t="str">
        <f t="shared" ca="1" si="141"/>
        <v/>
      </c>
      <c r="I837" s="22" t="str">
        <f t="shared" ca="1" si="141"/>
        <v/>
      </c>
      <c r="J837" s="22" t="str">
        <f t="shared" ca="1" si="141"/>
        <v/>
      </c>
      <c r="K837" s="22" t="str">
        <f t="shared" ca="1" si="141"/>
        <v/>
      </c>
      <c r="L837" s="22" t="str">
        <f t="shared" ca="1" si="141"/>
        <v/>
      </c>
      <c r="M837" s="22" t="str">
        <f t="shared" ca="1" si="141"/>
        <v/>
      </c>
      <c r="N837" s="22" t="str">
        <f t="shared" ca="1" si="141"/>
        <v/>
      </c>
      <c r="O837" s="22" t="str">
        <f t="shared" ca="1" si="141"/>
        <v/>
      </c>
      <c r="P837" s="23"/>
      <c r="Q837" s="23"/>
      <c r="R837" s="23"/>
      <c r="S837" s="23"/>
      <c r="T837" s="23"/>
      <c r="U837" s="23"/>
      <c r="V837" s="23"/>
      <c r="W837" s="23"/>
      <c r="X837" s="23"/>
      <c r="Y837" s="23"/>
      <c r="Z837" s="23"/>
    </row>
    <row r="838" spans="1:26" x14ac:dyDescent="0.55000000000000004">
      <c r="A838" s="6" t="str">
        <f t="shared" ca="1" si="135"/>
        <v/>
      </c>
      <c r="B838" s="22" t="str">
        <f t="shared" ca="1" si="140"/>
        <v/>
      </c>
      <c r="C838" s="22" t="str">
        <f t="shared" ca="1" si="140"/>
        <v/>
      </c>
      <c r="D838" s="22" t="str">
        <f t="shared" ca="1" si="140"/>
        <v/>
      </c>
      <c r="E838" s="22" t="str">
        <f t="shared" ca="1" si="132"/>
        <v/>
      </c>
      <c r="F838" s="22" t="str">
        <f t="shared" ca="1" si="133"/>
        <v/>
      </c>
      <c r="G838" s="22" t="str">
        <f t="shared" ca="1" si="134"/>
        <v/>
      </c>
      <c r="H838" s="22" t="str">
        <f t="shared" ca="1" si="141"/>
        <v/>
      </c>
      <c r="I838" s="22" t="str">
        <f t="shared" ca="1" si="141"/>
        <v/>
      </c>
      <c r="J838" s="22" t="str">
        <f t="shared" ca="1" si="141"/>
        <v/>
      </c>
      <c r="K838" s="22" t="str">
        <f t="shared" ca="1" si="141"/>
        <v/>
      </c>
      <c r="L838" s="22" t="str">
        <f t="shared" ca="1" si="141"/>
        <v/>
      </c>
      <c r="M838" s="22" t="str">
        <f t="shared" ca="1" si="141"/>
        <v/>
      </c>
      <c r="N838" s="22" t="str">
        <f t="shared" ca="1" si="141"/>
        <v/>
      </c>
      <c r="O838" s="22" t="str">
        <f t="shared" ca="1" si="141"/>
        <v/>
      </c>
      <c r="P838" s="23"/>
      <c r="Q838" s="23"/>
      <c r="R838" s="23"/>
      <c r="S838" s="23"/>
      <c r="T838" s="23"/>
      <c r="U838" s="23"/>
      <c r="V838" s="23"/>
      <c r="W838" s="23"/>
      <c r="X838" s="23"/>
      <c r="Y838" s="23"/>
      <c r="Z838" s="23"/>
    </row>
    <row r="839" spans="1:26" x14ac:dyDescent="0.55000000000000004">
      <c r="A839" s="6" t="str">
        <f t="shared" ca="1" si="135"/>
        <v/>
      </c>
      <c r="B839" s="22" t="str">
        <f t="shared" ca="1" si="140"/>
        <v/>
      </c>
      <c r="C839" s="22" t="str">
        <f t="shared" ca="1" si="140"/>
        <v/>
      </c>
      <c r="D839" s="22" t="str">
        <f t="shared" ca="1" si="140"/>
        <v/>
      </c>
      <c r="E839" s="22" t="str">
        <f t="shared" ca="1" si="132"/>
        <v/>
      </c>
      <c r="F839" s="22" t="str">
        <f t="shared" ca="1" si="133"/>
        <v/>
      </c>
      <c r="G839" s="22" t="str">
        <f t="shared" ca="1" si="134"/>
        <v/>
      </c>
      <c r="H839" s="22" t="str">
        <f t="shared" ca="1" si="141"/>
        <v/>
      </c>
      <c r="I839" s="22" t="str">
        <f t="shared" ca="1" si="141"/>
        <v/>
      </c>
      <c r="J839" s="22" t="str">
        <f t="shared" ca="1" si="141"/>
        <v/>
      </c>
      <c r="K839" s="22" t="str">
        <f t="shared" ca="1" si="141"/>
        <v/>
      </c>
      <c r="L839" s="22" t="str">
        <f t="shared" ca="1" si="141"/>
        <v/>
      </c>
      <c r="M839" s="22" t="str">
        <f t="shared" ca="1" si="141"/>
        <v/>
      </c>
      <c r="N839" s="22" t="str">
        <f t="shared" ca="1" si="141"/>
        <v/>
      </c>
      <c r="O839" s="22" t="str">
        <f t="shared" ca="1" si="141"/>
        <v/>
      </c>
      <c r="P839" s="23"/>
      <c r="Q839" s="23"/>
      <c r="R839" s="23"/>
      <c r="S839" s="23"/>
      <c r="T839" s="23"/>
      <c r="U839" s="23"/>
      <c r="V839" s="23"/>
      <c r="W839" s="23"/>
      <c r="X839" s="23"/>
      <c r="Y839" s="23"/>
      <c r="Z839" s="23"/>
    </row>
    <row r="840" spans="1:26" x14ac:dyDescent="0.55000000000000004">
      <c r="A840" s="6" t="str">
        <f t="shared" ca="1" si="135"/>
        <v/>
      </c>
      <c r="B840" s="22" t="str">
        <f t="shared" ca="1" si="140"/>
        <v/>
      </c>
      <c r="C840" s="22" t="str">
        <f t="shared" ca="1" si="140"/>
        <v/>
      </c>
      <c r="D840" s="22" t="str">
        <f t="shared" ca="1" si="140"/>
        <v/>
      </c>
      <c r="E840" s="22" t="str">
        <f t="shared" ref="E840:E903" ca="1" si="142">IF(OR($A840="",ISERROR(INDEX(FredEcon_AllData,MATCH($A840,FredEcon_EndDates,0),MATCH(E$6,FredEcon_IDs,0),1)/E$5)),"",INDEX(FredEcon_AllData,MATCH($A840,FredEcon_EndDates,0),MATCH(E$6,FredEcon_IDs,0),1)/E$5)</f>
        <v/>
      </c>
      <c r="F840" s="22" t="str">
        <f t="shared" ref="F840:F903" ca="1" si="143">IF(OR($A840="",ISERROR(INDEX(FredCPI_YoY,MATCH($A840,FredCPI_EndDates,0),1))),"",INDEX(FredCPI_YoY,MATCH($A840,FredCPI_EndDates,0),1))</f>
        <v/>
      </c>
      <c r="G840" s="22" t="str">
        <f t="shared" ref="G840:G903" ca="1" si="144">IF($A840="","",IF(ISERROR(INDEX(FredGDP_QoQSAAR,MATCH($A840,FredGDP_EndDates,0),1)),"",INDEX(FredGDP_QoQSAAR,MATCH($A840,FredGDP_EndDates,0),1)))</f>
        <v/>
      </c>
      <c r="H840" s="22" t="str">
        <f t="shared" ca="1" si="141"/>
        <v/>
      </c>
      <c r="I840" s="22" t="str">
        <f t="shared" ca="1" si="141"/>
        <v/>
      </c>
      <c r="J840" s="22" t="str">
        <f t="shared" ca="1" si="141"/>
        <v/>
      </c>
      <c r="K840" s="22" t="str">
        <f t="shared" ca="1" si="141"/>
        <v/>
      </c>
      <c r="L840" s="22" t="str">
        <f t="shared" ca="1" si="141"/>
        <v/>
      </c>
      <c r="M840" s="22" t="str">
        <f t="shared" ca="1" si="141"/>
        <v/>
      </c>
      <c r="N840" s="22" t="str">
        <f t="shared" ca="1" si="141"/>
        <v/>
      </c>
      <c r="O840" s="22" t="str">
        <f t="shared" ca="1" si="141"/>
        <v/>
      </c>
      <c r="P840" s="23"/>
      <c r="Q840" s="23"/>
      <c r="R840" s="23"/>
      <c r="S840" s="23"/>
      <c r="T840" s="23"/>
      <c r="U840" s="23"/>
      <c r="V840" s="23"/>
      <c r="W840" s="23"/>
      <c r="X840" s="23"/>
      <c r="Y840" s="23"/>
      <c r="Z840" s="23"/>
    </row>
    <row r="841" spans="1:26" x14ac:dyDescent="0.55000000000000004">
      <c r="A841" s="6" t="str">
        <f t="shared" ref="A841:A904" ca="1" si="145">IF(A840="","",IF(ISERROR(DataMatrixFrequency/1),IF(EOMONTH(A840,1)&lt;=DataMatrixEndDate,EOMONTH(A840,1),""),IF((A840+DataMatrixFrequency)&lt;=DataMatrixEndDate,A840+DataMatrixFrequency,"")))</f>
        <v/>
      </c>
      <c r="B841" s="22" t="str">
        <f t="shared" ca="1" si="140"/>
        <v/>
      </c>
      <c r="C841" s="22" t="str">
        <f t="shared" ca="1" si="140"/>
        <v/>
      </c>
      <c r="D841" s="22" t="str">
        <f t="shared" ca="1" si="140"/>
        <v/>
      </c>
      <c r="E841" s="22" t="str">
        <f t="shared" ca="1" si="142"/>
        <v/>
      </c>
      <c r="F841" s="22" t="str">
        <f t="shared" ca="1" si="143"/>
        <v/>
      </c>
      <c r="G841" s="22" t="str">
        <f t="shared" ca="1" si="144"/>
        <v/>
      </c>
      <c r="H841" s="22" t="str">
        <f t="shared" ca="1" si="141"/>
        <v/>
      </c>
      <c r="I841" s="22" t="str">
        <f t="shared" ca="1" si="141"/>
        <v/>
      </c>
      <c r="J841" s="22" t="str">
        <f t="shared" ca="1" si="141"/>
        <v/>
      </c>
      <c r="K841" s="22" t="str">
        <f t="shared" ca="1" si="141"/>
        <v/>
      </c>
      <c r="L841" s="22" t="str">
        <f t="shared" ca="1" si="141"/>
        <v/>
      </c>
      <c r="M841" s="22" t="str">
        <f t="shared" ca="1" si="141"/>
        <v/>
      </c>
      <c r="N841" s="22" t="str">
        <f t="shared" ca="1" si="141"/>
        <v/>
      </c>
      <c r="O841" s="22" t="str">
        <f t="shared" ca="1" si="141"/>
        <v/>
      </c>
      <c r="P841" s="23"/>
      <c r="Q841" s="23"/>
      <c r="R841" s="23"/>
      <c r="S841" s="23"/>
      <c r="T841" s="23"/>
      <c r="U841" s="23"/>
      <c r="V841" s="23"/>
      <c r="W841" s="23"/>
      <c r="X841" s="23"/>
      <c r="Y841" s="23"/>
      <c r="Z841" s="23"/>
    </row>
    <row r="842" spans="1:26" x14ac:dyDescent="0.55000000000000004">
      <c r="A842" s="6" t="str">
        <f t="shared" ca="1" si="145"/>
        <v/>
      </c>
      <c r="B842" s="22" t="str">
        <f t="shared" ca="1" si="140"/>
        <v/>
      </c>
      <c r="C842" s="22" t="str">
        <f t="shared" ca="1" si="140"/>
        <v/>
      </c>
      <c r="D842" s="22" t="str">
        <f t="shared" ca="1" si="140"/>
        <v/>
      </c>
      <c r="E842" s="22" t="str">
        <f t="shared" ca="1" si="142"/>
        <v/>
      </c>
      <c r="F842" s="22" t="str">
        <f t="shared" ca="1" si="143"/>
        <v/>
      </c>
      <c r="G842" s="22" t="str">
        <f t="shared" ca="1" si="144"/>
        <v/>
      </c>
      <c r="H842" s="22" t="str">
        <f t="shared" ca="1" si="141"/>
        <v/>
      </c>
      <c r="I842" s="22" t="str">
        <f t="shared" ca="1" si="141"/>
        <v/>
      </c>
      <c r="J842" s="22" t="str">
        <f t="shared" ca="1" si="141"/>
        <v/>
      </c>
      <c r="K842" s="22" t="str">
        <f t="shared" ca="1" si="141"/>
        <v/>
      </c>
      <c r="L842" s="22" t="str">
        <f t="shared" ca="1" si="141"/>
        <v/>
      </c>
      <c r="M842" s="22" t="str">
        <f t="shared" ca="1" si="141"/>
        <v/>
      </c>
      <c r="N842" s="22" t="str">
        <f t="shared" ca="1" si="141"/>
        <v/>
      </c>
      <c r="O842" s="22" t="str">
        <f t="shared" ca="1" si="141"/>
        <v/>
      </c>
      <c r="P842" s="23"/>
      <c r="Q842" s="23"/>
      <c r="R842" s="23"/>
      <c r="S842" s="23"/>
      <c r="T842" s="23"/>
      <c r="U842" s="23"/>
      <c r="V842" s="23"/>
      <c r="W842" s="23"/>
      <c r="X842" s="23"/>
      <c r="Y842" s="23"/>
      <c r="Z842" s="23"/>
    </row>
    <row r="843" spans="1:26" x14ac:dyDescent="0.55000000000000004">
      <c r="A843" s="6" t="str">
        <f t="shared" ca="1" si="145"/>
        <v/>
      </c>
      <c r="B843" s="22" t="str">
        <f t="shared" ca="1" si="140"/>
        <v/>
      </c>
      <c r="C843" s="22" t="str">
        <f t="shared" ca="1" si="140"/>
        <v/>
      </c>
      <c r="D843" s="22" t="str">
        <f t="shared" ca="1" si="140"/>
        <v/>
      </c>
      <c r="E843" s="22" t="str">
        <f t="shared" ca="1" si="142"/>
        <v/>
      </c>
      <c r="F843" s="22" t="str">
        <f t="shared" ca="1" si="143"/>
        <v/>
      </c>
      <c r="G843" s="22" t="str">
        <f t="shared" ca="1" si="144"/>
        <v/>
      </c>
      <c r="H843" s="22" t="str">
        <f t="shared" ca="1" si="141"/>
        <v/>
      </c>
      <c r="I843" s="22" t="str">
        <f t="shared" ca="1" si="141"/>
        <v/>
      </c>
      <c r="J843" s="22" t="str">
        <f t="shared" ca="1" si="141"/>
        <v/>
      </c>
      <c r="K843" s="22" t="str">
        <f t="shared" ca="1" si="141"/>
        <v/>
      </c>
      <c r="L843" s="22" t="str">
        <f t="shared" ca="1" si="141"/>
        <v/>
      </c>
      <c r="M843" s="22" t="str">
        <f t="shared" ca="1" si="141"/>
        <v/>
      </c>
      <c r="N843" s="22" t="str">
        <f t="shared" ca="1" si="141"/>
        <v/>
      </c>
      <c r="O843" s="22" t="str">
        <f t="shared" ca="1" si="141"/>
        <v/>
      </c>
      <c r="P843" s="23"/>
      <c r="Q843" s="23"/>
      <c r="R843" s="23"/>
      <c r="S843" s="23"/>
      <c r="T843" s="23"/>
      <c r="U843" s="23"/>
      <c r="V843" s="23"/>
      <c r="W843" s="23"/>
      <c r="X843" s="23"/>
      <c r="Y843" s="23"/>
      <c r="Z843" s="23"/>
    </row>
    <row r="844" spans="1:26" x14ac:dyDescent="0.55000000000000004">
      <c r="A844" s="6" t="str">
        <f t="shared" ca="1" si="145"/>
        <v/>
      </c>
      <c r="B844" s="22" t="str">
        <f t="shared" ca="1" si="140"/>
        <v/>
      </c>
      <c r="C844" s="22" t="str">
        <f t="shared" ca="1" si="140"/>
        <v/>
      </c>
      <c r="D844" s="22" t="str">
        <f t="shared" ca="1" si="140"/>
        <v/>
      </c>
      <c r="E844" s="22" t="str">
        <f t="shared" ca="1" si="142"/>
        <v/>
      </c>
      <c r="F844" s="22" t="str">
        <f t="shared" ca="1" si="143"/>
        <v/>
      </c>
      <c r="G844" s="22" t="str">
        <f t="shared" ca="1" si="144"/>
        <v/>
      </c>
      <c r="H844" s="22" t="str">
        <f t="shared" ca="1" si="141"/>
        <v/>
      </c>
      <c r="I844" s="22" t="str">
        <f t="shared" ca="1" si="141"/>
        <v/>
      </c>
      <c r="J844" s="22" t="str">
        <f t="shared" ca="1" si="141"/>
        <v/>
      </c>
      <c r="K844" s="22" t="str">
        <f t="shared" ca="1" si="141"/>
        <v/>
      </c>
      <c r="L844" s="22" t="str">
        <f t="shared" ca="1" si="141"/>
        <v/>
      </c>
      <c r="M844" s="22" t="str">
        <f t="shared" ca="1" si="141"/>
        <v/>
      </c>
      <c r="N844" s="22" t="str">
        <f t="shared" ca="1" si="141"/>
        <v/>
      </c>
      <c r="O844" s="22" t="str">
        <f t="shared" ca="1" si="141"/>
        <v/>
      </c>
      <c r="P844" s="23"/>
      <c r="Q844" s="23"/>
      <c r="R844" s="23"/>
      <c r="S844" s="23"/>
      <c r="T844" s="23"/>
      <c r="U844" s="23"/>
      <c r="V844" s="23"/>
      <c r="W844" s="23"/>
      <c r="X844" s="23"/>
      <c r="Y844" s="23"/>
      <c r="Z844" s="23"/>
    </row>
    <row r="845" spans="1:26" x14ac:dyDescent="0.55000000000000004">
      <c r="A845" s="6" t="str">
        <f t="shared" ca="1" si="145"/>
        <v/>
      </c>
      <c r="B845" s="22" t="str">
        <f t="shared" ca="1" si="140"/>
        <v/>
      </c>
      <c r="C845" s="22" t="str">
        <f t="shared" ca="1" si="140"/>
        <v/>
      </c>
      <c r="D845" s="22" t="str">
        <f t="shared" ca="1" si="140"/>
        <v/>
      </c>
      <c r="E845" s="22" t="str">
        <f t="shared" ca="1" si="142"/>
        <v/>
      </c>
      <c r="F845" s="22" t="str">
        <f t="shared" ca="1" si="143"/>
        <v/>
      </c>
      <c r="G845" s="22" t="str">
        <f t="shared" ca="1" si="144"/>
        <v/>
      </c>
      <c r="H845" s="22" t="str">
        <f t="shared" ca="1" si="141"/>
        <v/>
      </c>
      <c r="I845" s="22" t="str">
        <f t="shared" ca="1" si="141"/>
        <v/>
      </c>
      <c r="J845" s="22" t="str">
        <f t="shared" ca="1" si="141"/>
        <v/>
      </c>
      <c r="K845" s="22" t="str">
        <f t="shared" ca="1" si="141"/>
        <v/>
      </c>
      <c r="L845" s="22" t="str">
        <f t="shared" ca="1" si="141"/>
        <v/>
      </c>
      <c r="M845" s="22" t="str">
        <f t="shared" ca="1" si="141"/>
        <v/>
      </c>
      <c r="N845" s="22" t="str">
        <f t="shared" ca="1" si="141"/>
        <v/>
      </c>
      <c r="O845" s="22" t="str">
        <f t="shared" ca="1" si="141"/>
        <v/>
      </c>
      <c r="P845" s="23"/>
      <c r="Q845" s="23"/>
      <c r="R845" s="23"/>
      <c r="S845" s="23"/>
      <c r="T845" s="23"/>
      <c r="U845" s="23"/>
      <c r="V845" s="23"/>
      <c r="W845" s="23"/>
      <c r="X845" s="23"/>
      <c r="Y845" s="23"/>
      <c r="Z845" s="23"/>
    </row>
    <row r="846" spans="1:26" x14ac:dyDescent="0.55000000000000004">
      <c r="A846" s="6" t="str">
        <f t="shared" ca="1" si="145"/>
        <v/>
      </c>
      <c r="B846" s="22" t="str">
        <f t="shared" ca="1" si="140"/>
        <v/>
      </c>
      <c r="C846" s="22" t="str">
        <f t="shared" ca="1" si="140"/>
        <v/>
      </c>
      <c r="D846" s="22" t="str">
        <f t="shared" ca="1" si="140"/>
        <v/>
      </c>
      <c r="E846" s="22" t="str">
        <f t="shared" ca="1" si="142"/>
        <v/>
      </c>
      <c r="F846" s="22" t="str">
        <f t="shared" ca="1" si="143"/>
        <v/>
      </c>
      <c r="G846" s="22" t="str">
        <f t="shared" ca="1" si="144"/>
        <v/>
      </c>
      <c r="H846" s="22" t="str">
        <f t="shared" ca="1" si="141"/>
        <v/>
      </c>
      <c r="I846" s="22" t="str">
        <f t="shared" ca="1" si="141"/>
        <v/>
      </c>
      <c r="J846" s="22" t="str">
        <f t="shared" ca="1" si="141"/>
        <v/>
      </c>
      <c r="K846" s="22" t="str">
        <f t="shared" ca="1" si="141"/>
        <v/>
      </c>
      <c r="L846" s="22" t="str">
        <f t="shared" ca="1" si="141"/>
        <v/>
      </c>
      <c r="M846" s="22" t="str">
        <f t="shared" ca="1" si="141"/>
        <v/>
      </c>
      <c r="N846" s="22" t="str">
        <f t="shared" ca="1" si="141"/>
        <v/>
      </c>
      <c r="O846" s="22" t="str">
        <f t="shared" ca="1" si="141"/>
        <v/>
      </c>
      <c r="P846" s="23"/>
      <c r="Q846" s="23"/>
      <c r="R846" s="23"/>
      <c r="S846" s="23"/>
      <c r="T846" s="23"/>
      <c r="U846" s="23"/>
      <c r="V846" s="23"/>
      <c r="W846" s="23"/>
      <c r="X846" s="23"/>
      <c r="Y846" s="23"/>
      <c r="Z846" s="23"/>
    </row>
    <row r="847" spans="1:26" x14ac:dyDescent="0.55000000000000004">
      <c r="A847" s="6" t="str">
        <f t="shared" ca="1" si="145"/>
        <v/>
      </c>
      <c r="B847" s="22" t="str">
        <f t="shared" ca="1" si="140"/>
        <v/>
      </c>
      <c r="C847" s="22" t="str">
        <f t="shared" ca="1" si="140"/>
        <v/>
      </c>
      <c r="D847" s="22" t="str">
        <f t="shared" ca="1" si="140"/>
        <v/>
      </c>
      <c r="E847" s="22" t="str">
        <f t="shared" ca="1" si="142"/>
        <v/>
      </c>
      <c r="F847" s="22" t="str">
        <f t="shared" ca="1" si="143"/>
        <v/>
      </c>
      <c r="G847" s="22" t="str">
        <f t="shared" ca="1" si="144"/>
        <v/>
      </c>
      <c r="H847" s="22" t="str">
        <f t="shared" ca="1" si="141"/>
        <v/>
      </c>
      <c r="I847" s="22" t="str">
        <f t="shared" ca="1" si="141"/>
        <v/>
      </c>
      <c r="J847" s="22" t="str">
        <f t="shared" ca="1" si="141"/>
        <v/>
      </c>
      <c r="K847" s="22" t="str">
        <f t="shared" ca="1" si="141"/>
        <v/>
      </c>
      <c r="L847" s="22" t="str">
        <f t="shared" ca="1" si="141"/>
        <v/>
      </c>
      <c r="M847" s="22" t="str">
        <f t="shared" ca="1" si="141"/>
        <v/>
      </c>
      <c r="N847" s="22" t="str">
        <f t="shared" ca="1" si="141"/>
        <v/>
      </c>
      <c r="O847" s="22" t="str">
        <f t="shared" ca="1" si="141"/>
        <v/>
      </c>
      <c r="P847" s="23"/>
      <c r="Q847" s="23"/>
      <c r="R847" s="23"/>
      <c r="S847" s="23"/>
      <c r="T847" s="23"/>
      <c r="U847" s="23"/>
      <c r="V847" s="23"/>
      <c r="W847" s="23"/>
      <c r="X847" s="23"/>
      <c r="Y847" s="23"/>
      <c r="Z847" s="23"/>
    </row>
    <row r="848" spans="1:26" x14ac:dyDescent="0.55000000000000004">
      <c r="A848" s="6" t="str">
        <f t="shared" ca="1" si="145"/>
        <v/>
      </c>
      <c r="B848" s="22" t="str">
        <f t="shared" ref="B848:D867" ca="1" si="146">IF($A848="","",IF(ISERROR(IF(ISERROR(INDEX(FredRatesData_AllData,MATCH($A848-(MAX(0,WEEKDAY($A848,2)-5)),FredRatesData_Dates,0),MATCH(B$6,FredRatesData_IDs,0),1)/B$5),INDEX(FredRatesData_AllData,MATCH($A848-(MAX(0,WEEKDAY($A848,2)-5))-3,FredRatesData_Dates,0),MATCH(B$6,FredRatesData_IDs,0),1)/B$5,INDEX(FredRatesData_AllData,MATCH($A848-(MAX(0,WEEKDAY($A848,2)-5)),FredRatesData_Dates,0),MATCH(B$6,FredRatesData_IDs,0),1)/B$5)),"",IF(ISERROR(INDEX(FredRatesData_AllData,MATCH($A848-(MAX(0,WEEKDAY($A848,2)-5)),FredRatesData_Dates,0),MATCH(B$6,FredRatesData_IDs,0),1)/B$5),INDEX(FredRatesData_AllData,MATCH($A848-(MAX(0,WEEKDAY($A848,2)-5))-3,FredRatesData_Dates,0),MATCH(B$6,FredRatesData_IDs,0),1)/B$5,INDEX(FredRatesData_AllData,MATCH($A848-(MAX(0,WEEKDAY($A848,2)-5)),FredRatesData_Dates,0),MATCH(B$6,FredRatesData_IDs,0),1)/B$5)))</f>
        <v/>
      </c>
      <c r="C848" s="22" t="str">
        <f t="shared" ca="1" si="146"/>
        <v/>
      </c>
      <c r="D848" s="22" t="str">
        <f t="shared" ca="1" si="146"/>
        <v/>
      </c>
      <c r="E848" s="22" t="str">
        <f t="shared" ca="1" si="142"/>
        <v/>
      </c>
      <c r="F848" s="22" t="str">
        <f t="shared" ca="1" si="143"/>
        <v/>
      </c>
      <c r="G848" s="22" t="str">
        <f t="shared" ca="1" si="144"/>
        <v/>
      </c>
      <c r="H848" s="22" t="str">
        <f t="shared" ref="H848:O867" ca="1" si="147">IF($A848="","",IF(ISERROR(IF(ISERROR(INDEX(FredRatesData_AllData,MATCH($A848-(MAX(0,WEEKDAY($A848,2)-5)),FredRatesData_Dates,0),MATCH(H$6,FredRatesData_IDs,0),1)/H$5),INDEX(FredRatesData_AllData,MATCH($A848-(MAX(0,WEEKDAY($A848,2)-5))-3,FredRatesData_Dates,0),MATCH(H$6,FredRatesData_IDs,0),1)/H$5,INDEX(FredRatesData_AllData,MATCH($A848-(MAX(0,WEEKDAY($A848,2)-5)),FredRatesData_Dates,0),MATCH(H$6,FredRatesData_IDs,0),1)/H$5)),"",IF(ISERROR(INDEX(FredRatesData_AllData,MATCH($A848-(MAX(0,WEEKDAY($A848,2)-5)),FredRatesData_Dates,0),MATCH(H$6,FredRatesData_IDs,0),1)/H$5),INDEX(FredRatesData_AllData,MATCH($A848-(MAX(0,WEEKDAY($A848,2)-5))-3,FredRatesData_Dates,0),MATCH(H$6,FredRatesData_IDs,0),1)/H$5,INDEX(FredRatesData_AllData,MATCH($A848-(MAX(0,WEEKDAY($A848,2)-5)),FredRatesData_Dates,0),MATCH(H$6,FredRatesData_IDs,0),1)/H$5)))</f>
        <v/>
      </c>
      <c r="I848" s="22" t="str">
        <f t="shared" ca="1" si="147"/>
        <v/>
      </c>
      <c r="J848" s="22" t="str">
        <f t="shared" ca="1" si="147"/>
        <v/>
      </c>
      <c r="K848" s="22" t="str">
        <f t="shared" ca="1" si="147"/>
        <v/>
      </c>
      <c r="L848" s="22" t="str">
        <f t="shared" ca="1" si="147"/>
        <v/>
      </c>
      <c r="M848" s="22" t="str">
        <f t="shared" ca="1" si="147"/>
        <v/>
      </c>
      <c r="N848" s="22" t="str">
        <f t="shared" ca="1" si="147"/>
        <v/>
      </c>
      <c r="O848" s="22" t="str">
        <f t="shared" ca="1" si="147"/>
        <v/>
      </c>
      <c r="P848" s="23"/>
      <c r="Q848" s="23"/>
      <c r="R848" s="23"/>
      <c r="S848" s="23"/>
      <c r="T848" s="23"/>
      <c r="U848" s="23"/>
      <c r="V848" s="23"/>
      <c r="W848" s="23"/>
      <c r="X848" s="23"/>
      <c r="Y848" s="23"/>
      <c r="Z848" s="23"/>
    </row>
    <row r="849" spans="1:26" x14ac:dyDescent="0.55000000000000004">
      <c r="A849" s="6" t="str">
        <f t="shared" ca="1" si="145"/>
        <v/>
      </c>
      <c r="B849" s="22" t="str">
        <f t="shared" ca="1" si="146"/>
        <v/>
      </c>
      <c r="C849" s="22" t="str">
        <f t="shared" ca="1" si="146"/>
        <v/>
      </c>
      <c r="D849" s="22" t="str">
        <f t="shared" ca="1" si="146"/>
        <v/>
      </c>
      <c r="E849" s="22" t="str">
        <f t="shared" ca="1" si="142"/>
        <v/>
      </c>
      <c r="F849" s="22" t="str">
        <f t="shared" ca="1" si="143"/>
        <v/>
      </c>
      <c r="G849" s="22" t="str">
        <f t="shared" ca="1" si="144"/>
        <v/>
      </c>
      <c r="H849" s="22" t="str">
        <f t="shared" ca="1" si="147"/>
        <v/>
      </c>
      <c r="I849" s="22" t="str">
        <f t="shared" ca="1" si="147"/>
        <v/>
      </c>
      <c r="J849" s="22" t="str">
        <f t="shared" ca="1" si="147"/>
        <v/>
      </c>
      <c r="K849" s="22" t="str">
        <f t="shared" ca="1" si="147"/>
        <v/>
      </c>
      <c r="L849" s="22" t="str">
        <f t="shared" ca="1" si="147"/>
        <v/>
      </c>
      <c r="M849" s="22" t="str">
        <f t="shared" ca="1" si="147"/>
        <v/>
      </c>
      <c r="N849" s="22" t="str">
        <f t="shared" ca="1" si="147"/>
        <v/>
      </c>
      <c r="O849" s="22" t="str">
        <f t="shared" ca="1" si="147"/>
        <v/>
      </c>
      <c r="P849" s="23"/>
      <c r="Q849" s="23"/>
      <c r="R849" s="23"/>
      <c r="S849" s="23"/>
      <c r="T849" s="23"/>
      <c r="U849" s="23"/>
      <c r="V849" s="23"/>
      <c r="W849" s="23"/>
      <c r="X849" s="23"/>
      <c r="Y849" s="23"/>
      <c r="Z849" s="23"/>
    </row>
    <row r="850" spans="1:26" x14ac:dyDescent="0.55000000000000004">
      <c r="A850" s="6" t="str">
        <f t="shared" ca="1" si="145"/>
        <v/>
      </c>
      <c r="B850" s="22" t="str">
        <f t="shared" ca="1" si="146"/>
        <v/>
      </c>
      <c r="C850" s="22" t="str">
        <f t="shared" ca="1" si="146"/>
        <v/>
      </c>
      <c r="D850" s="22" t="str">
        <f t="shared" ca="1" si="146"/>
        <v/>
      </c>
      <c r="E850" s="22" t="str">
        <f t="shared" ca="1" si="142"/>
        <v/>
      </c>
      <c r="F850" s="22" t="str">
        <f t="shared" ca="1" si="143"/>
        <v/>
      </c>
      <c r="G850" s="22" t="str">
        <f t="shared" ca="1" si="144"/>
        <v/>
      </c>
      <c r="H850" s="22" t="str">
        <f t="shared" ca="1" si="147"/>
        <v/>
      </c>
      <c r="I850" s="22" t="str">
        <f t="shared" ca="1" si="147"/>
        <v/>
      </c>
      <c r="J850" s="22" t="str">
        <f t="shared" ca="1" si="147"/>
        <v/>
      </c>
      <c r="K850" s="22" t="str">
        <f t="shared" ca="1" si="147"/>
        <v/>
      </c>
      <c r="L850" s="22" t="str">
        <f t="shared" ca="1" si="147"/>
        <v/>
      </c>
      <c r="M850" s="22" t="str">
        <f t="shared" ca="1" si="147"/>
        <v/>
      </c>
      <c r="N850" s="22" t="str">
        <f t="shared" ca="1" si="147"/>
        <v/>
      </c>
      <c r="O850" s="22" t="str">
        <f t="shared" ca="1" si="147"/>
        <v/>
      </c>
      <c r="P850" s="23"/>
      <c r="Q850" s="23"/>
      <c r="R850" s="23"/>
      <c r="S850" s="23"/>
      <c r="T850" s="23"/>
      <c r="U850" s="23"/>
      <c r="V850" s="23"/>
      <c r="W850" s="23"/>
      <c r="X850" s="23"/>
      <c r="Y850" s="23"/>
      <c r="Z850" s="23"/>
    </row>
    <row r="851" spans="1:26" x14ac:dyDescent="0.55000000000000004">
      <c r="A851" s="6" t="str">
        <f t="shared" ca="1" si="145"/>
        <v/>
      </c>
      <c r="B851" s="22" t="str">
        <f t="shared" ca="1" si="146"/>
        <v/>
      </c>
      <c r="C851" s="22" t="str">
        <f t="shared" ca="1" si="146"/>
        <v/>
      </c>
      <c r="D851" s="22" t="str">
        <f t="shared" ca="1" si="146"/>
        <v/>
      </c>
      <c r="E851" s="22" t="str">
        <f t="shared" ca="1" si="142"/>
        <v/>
      </c>
      <c r="F851" s="22" t="str">
        <f t="shared" ca="1" si="143"/>
        <v/>
      </c>
      <c r="G851" s="22" t="str">
        <f t="shared" ca="1" si="144"/>
        <v/>
      </c>
      <c r="H851" s="22" t="str">
        <f t="shared" ca="1" si="147"/>
        <v/>
      </c>
      <c r="I851" s="22" t="str">
        <f t="shared" ca="1" si="147"/>
        <v/>
      </c>
      <c r="J851" s="22" t="str">
        <f t="shared" ca="1" si="147"/>
        <v/>
      </c>
      <c r="K851" s="22" t="str">
        <f t="shared" ca="1" si="147"/>
        <v/>
      </c>
      <c r="L851" s="22" t="str">
        <f t="shared" ca="1" si="147"/>
        <v/>
      </c>
      <c r="M851" s="22" t="str">
        <f t="shared" ca="1" si="147"/>
        <v/>
      </c>
      <c r="N851" s="22" t="str">
        <f t="shared" ca="1" si="147"/>
        <v/>
      </c>
      <c r="O851" s="22" t="str">
        <f t="shared" ca="1" si="147"/>
        <v/>
      </c>
      <c r="P851" s="23"/>
      <c r="Q851" s="23"/>
      <c r="R851" s="23"/>
      <c r="S851" s="23"/>
      <c r="T851" s="23"/>
      <c r="U851" s="23"/>
      <c r="V851" s="23"/>
      <c r="W851" s="23"/>
      <c r="X851" s="23"/>
      <c r="Y851" s="23"/>
      <c r="Z851" s="23"/>
    </row>
    <row r="852" spans="1:26" x14ac:dyDescent="0.55000000000000004">
      <c r="A852" s="6" t="str">
        <f t="shared" ca="1" si="145"/>
        <v/>
      </c>
      <c r="B852" s="22" t="str">
        <f t="shared" ca="1" si="146"/>
        <v/>
      </c>
      <c r="C852" s="22" t="str">
        <f t="shared" ca="1" si="146"/>
        <v/>
      </c>
      <c r="D852" s="22" t="str">
        <f t="shared" ca="1" si="146"/>
        <v/>
      </c>
      <c r="E852" s="22" t="str">
        <f t="shared" ca="1" si="142"/>
        <v/>
      </c>
      <c r="F852" s="22" t="str">
        <f t="shared" ca="1" si="143"/>
        <v/>
      </c>
      <c r="G852" s="22" t="str">
        <f t="shared" ca="1" si="144"/>
        <v/>
      </c>
      <c r="H852" s="22" t="str">
        <f t="shared" ca="1" si="147"/>
        <v/>
      </c>
      <c r="I852" s="22" t="str">
        <f t="shared" ca="1" si="147"/>
        <v/>
      </c>
      <c r="J852" s="22" t="str">
        <f t="shared" ca="1" si="147"/>
        <v/>
      </c>
      <c r="K852" s="22" t="str">
        <f t="shared" ca="1" si="147"/>
        <v/>
      </c>
      <c r="L852" s="22" t="str">
        <f t="shared" ca="1" si="147"/>
        <v/>
      </c>
      <c r="M852" s="22" t="str">
        <f t="shared" ca="1" si="147"/>
        <v/>
      </c>
      <c r="N852" s="22" t="str">
        <f t="shared" ca="1" si="147"/>
        <v/>
      </c>
      <c r="O852" s="22" t="str">
        <f t="shared" ca="1" si="147"/>
        <v/>
      </c>
      <c r="P852" s="23"/>
      <c r="Q852" s="23"/>
      <c r="R852" s="23"/>
      <c r="S852" s="23"/>
      <c r="T852" s="23"/>
      <c r="U852" s="23"/>
      <c r="V852" s="23"/>
      <c r="W852" s="23"/>
      <c r="X852" s="23"/>
      <c r="Y852" s="23"/>
      <c r="Z852" s="23"/>
    </row>
    <row r="853" spans="1:26" x14ac:dyDescent="0.55000000000000004">
      <c r="A853" s="6" t="str">
        <f t="shared" ca="1" si="145"/>
        <v/>
      </c>
      <c r="B853" s="22" t="str">
        <f t="shared" ca="1" si="146"/>
        <v/>
      </c>
      <c r="C853" s="22" t="str">
        <f t="shared" ca="1" si="146"/>
        <v/>
      </c>
      <c r="D853" s="22" t="str">
        <f t="shared" ca="1" si="146"/>
        <v/>
      </c>
      <c r="E853" s="22" t="str">
        <f t="shared" ca="1" si="142"/>
        <v/>
      </c>
      <c r="F853" s="22" t="str">
        <f t="shared" ca="1" si="143"/>
        <v/>
      </c>
      <c r="G853" s="22" t="str">
        <f t="shared" ca="1" si="144"/>
        <v/>
      </c>
      <c r="H853" s="22" t="str">
        <f t="shared" ca="1" si="147"/>
        <v/>
      </c>
      <c r="I853" s="22" t="str">
        <f t="shared" ca="1" si="147"/>
        <v/>
      </c>
      <c r="J853" s="22" t="str">
        <f t="shared" ca="1" si="147"/>
        <v/>
      </c>
      <c r="K853" s="22" t="str">
        <f t="shared" ca="1" si="147"/>
        <v/>
      </c>
      <c r="L853" s="22" t="str">
        <f t="shared" ca="1" si="147"/>
        <v/>
      </c>
      <c r="M853" s="22" t="str">
        <f t="shared" ca="1" si="147"/>
        <v/>
      </c>
      <c r="N853" s="22" t="str">
        <f t="shared" ca="1" si="147"/>
        <v/>
      </c>
      <c r="O853" s="22" t="str">
        <f t="shared" ca="1" si="147"/>
        <v/>
      </c>
      <c r="P853" s="23"/>
      <c r="Q853" s="23"/>
      <c r="R853" s="23"/>
      <c r="S853" s="23"/>
      <c r="T853" s="23"/>
      <c r="U853" s="23"/>
      <c r="V853" s="23"/>
      <c r="W853" s="23"/>
      <c r="X853" s="23"/>
      <c r="Y853" s="23"/>
      <c r="Z853" s="23"/>
    </row>
    <row r="854" spans="1:26" x14ac:dyDescent="0.55000000000000004">
      <c r="A854" s="6" t="str">
        <f t="shared" ca="1" si="145"/>
        <v/>
      </c>
      <c r="B854" s="22" t="str">
        <f t="shared" ca="1" si="146"/>
        <v/>
      </c>
      <c r="C854" s="22" t="str">
        <f t="shared" ca="1" si="146"/>
        <v/>
      </c>
      <c r="D854" s="22" t="str">
        <f t="shared" ca="1" si="146"/>
        <v/>
      </c>
      <c r="E854" s="22" t="str">
        <f t="shared" ca="1" si="142"/>
        <v/>
      </c>
      <c r="F854" s="22" t="str">
        <f t="shared" ca="1" si="143"/>
        <v/>
      </c>
      <c r="G854" s="22" t="str">
        <f t="shared" ca="1" si="144"/>
        <v/>
      </c>
      <c r="H854" s="22" t="str">
        <f t="shared" ca="1" si="147"/>
        <v/>
      </c>
      <c r="I854" s="22" t="str">
        <f t="shared" ca="1" si="147"/>
        <v/>
      </c>
      <c r="J854" s="22" t="str">
        <f t="shared" ca="1" si="147"/>
        <v/>
      </c>
      <c r="K854" s="22" t="str">
        <f t="shared" ca="1" si="147"/>
        <v/>
      </c>
      <c r="L854" s="22" t="str">
        <f t="shared" ca="1" si="147"/>
        <v/>
      </c>
      <c r="M854" s="22" t="str">
        <f t="shared" ca="1" si="147"/>
        <v/>
      </c>
      <c r="N854" s="22" t="str">
        <f t="shared" ca="1" si="147"/>
        <v/>
      </c>
      <c r="O854" s="22" t="str">
        <f t="shared" ca="1" si="147"/>
        <v/>
      </c>
      <c r="P854" s="23"/>
      <c r="Q854" s="23"/>
      <c r="R854" s="23"/>
      <c r="S854" s="23"/>
      <c r="T854" s="23"/>
      <c r="U854" s="23"/>
      <c r="V854" s="23"/>
      <c r="W854" s="23"/>
      <c r="X854" s="23"/>
      <c r="Y854" s="23"/>
      <c r="Z854" s="23"/>
    </row>
    <row r="855" spans="1:26" x14ac:dyDescent="0.55000000000000004">
      <c r="A855" s="6" t="str">
        <f t="shared" ca="1" si="145"/>
        <v/>
      </c>
      <c r="B855" s="22" t="str">
        <f t="shared" ca="1" si="146"/>
        <v/>
      </c>
      <c r="C855" s="22" t="str">
        <f t="shared" ca="1" si="146"/>
        <v/>
      </c>
      <c r="D855" s="22" t="str">
        <f t="shared" ca="1" si="146"/>
        <v/>
      </c>
      <c r="E855" s="22" t="str">
        <f t="shared" ca="1" si="142"/>
        <v/>
      </c>
      <c r="F855" s="22" t="str">
        <f t="shared" ca="1" si="143"/>
        <v/>
      </c>
      <c r="G855" s="22" t="str">
        <f t="shared" ca="1" si="144"/>
        <v/>
      </c>
      <c r="H855" s="22" t="str">
        <f t="shared" ca="1" si="147"/>
        <v/>
      </c>
      <c r="I855" s="22" t="str">
        <f t="shared" ca="1" si="147"/>
        <v/>
      </c>
      <c r="J855" s="22" t="str">
        <f t="shared" ca="1" si="147"/>
        <v/>
      </c>
      <c r="K855" s="22" t="str">
        <f t="shared" ca="1" si="147"/>
        <v/>
      </c>
      <c r="L855" s="22" t="str">
        <f t="shared" ca="1" si="147"/>
        <v/>
      </c>
      <c r="M855" s="22" t="str">
        <f t="shared" ca="1" si="147"/>
        <v/>
      </c>
      <c r="N855" s="22" t="str">
        <f t="shared" ca="1" si="147"/>
        <v/>
      </c>
      <c r="O855" s="22" t="str">
        <f t="shared" ca="1" si="147"/>
        <v/>
      </c>
      <c r="P855" s="23"/>
      <c r="Q855" s="23"/>
      <c r="R855" s="23"/>
      <c r="S855" s="23"/>
      <c r="T855" s="23"/>
      <c r="U855" s="23"/>
      <c r="V855" s="23"/>
      <c r="W855" s="23"/>
      <c r="X855" s="23"/>
      <c r="Y855" s="23"/>
      <c r="Z855" s="23"/>
    </row>
    <row r="856" spans="1:26" x14ac:dyDescent="0.55000000000000004">
      <c r="A856" s="6" t="str">
        <f t="shared" ca="1" si="145"/>
        <v/>
      </c>
      <c r="B856" s="22" t="str">
        <f t="shared" ca="1" si="146"/>
        <v/>
      </c>
      <c r="C856" s="22" t="str">
        <f t="shared" ca="1" si="146"/>
        <v/>
      </c>
      <c r="D856" s="22" t="str">
        <f t="shared" ca="1" si="146"/>
        <v/>
      </c>
      <c r="E856" s="22" t="str">
        <f t="shared" ca="1" si="142"/>
        <v/>
      </c>
      <c r="F856" s="22" t="str">
        <f t="shared" ca="1" si="143"/>
        <v/>
      </c>
      <c r="G856" s="22" t="str">
        <f t="shared" ca="1" si="144"/>
        <v/>
      </c>
      <c r="H856" s="22" t="str">
        <f t="shared" ca="1" si="147"/>
        <v/>
      </c>
      <c r="I856" s="22" t="str">
        <f t="shared" ca="1" si="147"/>
        <v/>
      </c>
      <c r="J856" s="22" t="str">
        <f t="shared" ca="1" si="147"/>
        <v/>
      </c>
      <c r="K856" s="22" t="str">
        <f t="shared" ca="1" si="147"/>
        <v/>
      </c>
      <c r="L856" s="22" t="str">
        <f t="shared" ca="1" si="147"/>
        <v/>
      </c>
      <c r="M856" s="22" t="str">
        <f t="shared" ca="1" si="147"/>
        <v/>
      </c>
      <c r="N856" s="22" t="str">
        <f t="shared" ca="1" si="147"/>
        <v/>
      </c>
      <c r="O856" s="22" t="str">
        <f t="shared" ca="1" si="147"/>
        <v/>
      </c>
      <c r="P856" s="23"/>
      <c r="Q856" s="23"/>
      <c r="R856" s="23"/>
      <c r="S856" s="23"/>
      <c r="T856" s="23"/>
      <c r="U856" s="23"/>
      <c r="V856" s="23"/>
      <c r="W856" s="23"/>
      <c r="X856" s="23"/>
      <c r="Y856" s="23"/>
      <c r="Z856" s="23"/>
    </row>
    <row r="857" spans="1:26" x14ac:dyDescent="0.55000000000000004">
      <c r="A857" s="6" t="str">
        <f t="shared" ca="1" si="145"/>
        <v/>
      </c>
      <c r="B857" s="22" t="str">
        <f t="shared" ca="1" si="146"/>
        <v/>
      </c>
      <c r="C857" s="22" t="str">
        <f t="shared" ca="1" si="146"/>
        <v/>
      </c>
      <c r="D857" s="22" t="str">
        <f t="shared" ca="1" si="146"/>
        <v/>
      </c>
      <c r="E857" s="22" t="str">
        <f t="shared" ca="1" si="142"/>
        <v/>
      </c>
      <c r="F857" s="22" t="str">
        <f t="shared" ca="1" si="143"/>
        <v/>
      </c>
      <c r="G857" s="22" t="str">
        <f t="shared" ca="1" si="144"/>
        <v/>
      </c>
      <c r="H857" s="22" t="str">
        <f t="shared" ca="1" si="147"/>
        <v/>
      </c>
      <c r="I857" s="22" t="str">
        <f t="shared" ca="1" si="147"/>
        <v/>
      </c>
      <c r="J857" s="22" t="str">
        <f t="shared" ca="1" si="147"/>
        <v/>
      </c>
      <c r="K857" s="22" t="str">
        <f t="shared" ca="1" si="147"/>
        <v/>
      </c>
      <c r="L857" s="22" t="str">
        <f t="shared" ca="1" si="147"/>
        <v/>
      </c>
      <c r="M857" s="22" t="str">
        <f t="shared" ca="1" si="147"/>
        <v/>
      </c>
      <c r="N857" s="22" t="str">
        <f t="shared" ca="1" si="147"/>
        <v/>
      </c>
      <c r="O857" s="22" t="str">
        <f t="shared" ca="1" si="147"/>
        <v/>
      </c>
      <c r="P857" s="23"/>
      <c r="Q857" s="23"/>
      <c r="R857" s="23"/>
      <c r="S857" s="23"/>
      <c r="T857" s="23"/>
      <c r="U857" s="23"/>
      <c r="V857" s="23"/>
      <c r="W857" s="23"/>
      <c r="X857" s="23"/>
      <c r="Y857" s="23"/>
      <c r="Z857" s="23"/>
    </row>
    <row r="858" spans="1:26" x14ac:dyDescent="0.55000000000000004">
      <c r="A858" s="6" t="str">
        <f t="shared" ca="1" si="145"/>
        <v/>
      </c>
      <c r="B858" s="22" t="str">
        <f t="shared" ca="1" si="146"/>
        <v/>
      </c>
      <c r="C858" s="22" t="str">
        <f t="shared" ca="1" si="146"/>
        <v/>
      </c>
      <c r="D858" s="22" t="str">
        <f t="shared" ca="1" si="146"/>
        <v/>
      </c>
      <c r="E858" s="22" t="str">
        <f t="shared" ca="1" si="142"/>
        <v/>
      </c>
      <c r="F858" s="22" t="str">
        <f t="shared" ca="1" si="143"/>
        <v/>
      </c>
      <c r="G858" s="22" t="str">
        <f t="shared" ca="1" si="144"/>
        <v/>
      </c>
      <c r="H858" s="22" t="str">
        <f t="shared" ca="1" si="147"/>
        <v/>
      </c>
      <c r="I858" s="22" t="str">
        <f t="shared" ca="1" si="147"/>
        <v/>
      </c>
      <c r="J858" s="22" t="str">
        <f t="shared" ca="1" si="147"/>
        <v/>
      </c>
      <c r="K858" s="22" t="str">
        <f t="shared" ca="1" si="147"/>
        <v/>
      </c>
      <c r="L858" s="22" t="str">
        <f t="shared" ca="1" si="147"/>
        <v/>
      </c>
      <c r="M858" s="22" t="str">
        <f t="shared" ca="1" si="147"/>
        <v/>
      </c>
      <c r="N858" s="22" t="str">
        <f t="shared" ca="1" si="147"/>
        <v/>
      </c>
      <c r="O858" s="22" t="str">
        <f t="shared" ca="1" si="147"/>
        <v/>
      </c>
      <c r="P858" s="23"/>
      <c r="Q858" s="23"/>
      <c r="R858" s="23"/>
      <c r="S858" s="23"/>
      <c r="T858" s="23"/>
      <c r="U858" s="23"/>
      <c r="V858" s="23"/>
      <c r="W858" s="23"/>
      <c r="X858" s="23"/>
      <c r="Y858" s="23"/>
      <c r="Z858" s="23"/>
    </row>
    <row r="859" spans="1:26" x14ac:dyDescent="0.55000000000000004">
      <c r="A859" s="6" t="str">
        <f t="shared" ca="1" si="145"/>
        <v/>
      </c>
      <c r="B859" s="22" t="str">
        <f t="shared" ca="1" si="146"/>
        <v/>
      </c>
      <c r="C859" s="22" t="str">
        <f t="shared" ca="1" si="146"/>
        <v/>
      </c>
      <c r="D859" s="22" t="str">
        <f t="shared" ca="1" si="146"/>
        <v/>
      </c>
      <c r="E859" s="22" t="str">
        <f t="shared" ca="1" si="142"/>
        <v/>
      </c>
      <c r="F859" s="22" t="str">
        <f t="shared" ca="1" si="143"/>
        <v/>
      </c>
      <c r="G859" s="22" t="str">
        <f t="shared" ca="1" si="144"/>
        <v/>
      </c>
      <c r="H859" s="22" t="str">
        <f t="shared" ca="1" si="147"/>
        <v/>
      </c>
      <c r="I859" s="22" t="str">
        <f t="shared" ca="1" si="147"/>
        <v/>
      </c>
      <c r="J859" s="22" t="str">
        <f t="shared" ca="1" si="147"/>
        <v/>
      </c>
      <c r="K859" s="22" t="str">
        <f t="shared" ca="1" si="147"/>
        <v/>
      </c>
      <c r="L859" s="22" t="str">
        <f t="shared" ca="1" si="147"/>
        <v/>
      </c>
      <c r="M859" s="22" t="str">
        <f t="shared" ca="1" si="147"/>
        <v/>
      </c>
      <c r="N859" s="22" t="str">
        <f t="shared" ca="1" si="147"/>
        <v/>
      </c>
      <c r="O859" s="22" t="str">
        <f t="shared" ca="1" si="147"/>
        <v/>
      </c>
      <c r="P859" s="23"/>
      <c r="Q859" s="23"/>
      <c r="R859" s="23"/>
      <c r="S859" s="23"/>
      <c r="T859" s="23"/>
      <c r="U859" s="23"/>
      <c r="V859" s="23"/>
      <c r="W859" s="23"/>
      <c r="X859" s="23"/>
      <c r="Y859" s="23"/>
      <c r="Z859" s="23"/>
    </row>
    <row r="860" spans="1:26" x14ac:dyDescent="0.55000000000000004">
      <c r="A860" s="6" t="str">
        <f t="shared" ca="1" si="145"/>
        <v/>
      </c>
      <c r="B860" s="22" t="str">
        <f t="shared" ca="1" si="146"/>
        <v/>
      </c>
      <c r="C860" s="22" t="str">
        <f t="shared" ca="1" si="146"/>
        <v/>
      </c>
      <c r="D860" s="22" t="str">
        <f t="shared" ca="1" si="146"/>
        <v/>
      </c>
      <c r="E860" s="22" t="str">
        <f t="shared" ca="1" si="142"/>
        <v/>
      </c>
      <c r="F860" s="22" t="str">
        <f t="shared" ca="1" si="143"/>
        <v/>
      </c>
      <c r="G860" s="22" t="str">
        <f t="shared" ca="1" si="144"/>
        <v/>
      </c>
      <c r="H860" s="22" t="str">
        <f t="shared" ca="1" si="147"/>
        <v/>
      </c>
      <c r="I860" s="22" t="str">
        <f t="shared" ca="1" si="147"/>
        <v/>
      </c>
      <c r="J860" s="22" t="str">
        <f t="shared" ca="1" si="147"/>
        <v/>
      </c>
      <c r="K860" s="22" t="str">
        <f t="shared" ca="1" si="147"/>
        <v/>
      </c>
      <c r="L860" s="22" t="str">
        <f t="shared" ca="1" si="147"/>
        <v/>
      </c>
      <c r="M860" s="22" t="str">
        <f t="shared" ca="1" si="147"/>
        <v/>
      </c>
      <c r="N860" s="22" t="str">
        <f t="shared" ca="1" si="147"/>
        <v/>
      </c>
      <c r="O860" s="22" t="str">
        <f t="shared" ca="1" si="147"/>
        <v/>
      </c>
      <c r="P860" s="23"/>
      <c r="Q860" s="23"/>
      <c r="R860" s="23"/>
      <c r="S860" s="23"/>
      <c r="T860" s="23"/>
      <c r="U860" s="23"/>
      <c r="V860" s="23"/>
      <c r="W860" s="23"/>
      <c r="X860" s="23"/>
      <c r="Y860" s="23"/>
      <c r="Z860" s="23"/>
    </row>
    <row r="861" spans="1:26" x14ac:dyDescent="0.55000000000000004">
      <c r="A861" s="6" t="str">
        <f t="shared" ca="1" si="145"/>
        <v/>
      </c>
      <c r="B861" s="22" t="str">
        <f t="shared" ca="1" si="146"/>
        <v/>
      </c>
      <c r="C861" s="22" t="str">
        <f t="shared" ca="1" si="146"/>
        <v/>
      </c>
      <c r="D861" s="22" t="str">
        <f t="shared" ca="1" si="146"/>
        <v/>
      </c>
      <c r="E861" s="22" t="str">
        <f t="shared" ca="1" si="142"/>
        <v/>
      </c>
      <c r="F861" s="22" t="str">
        <f t="shared" ca="1" si="143"/>
        <v/>
      </c>
      <c r="G861" s="22" t="str">
        <f t="shared" ca="1" si="144"/>
        <v/>
      </c>
      <c r="H861" s="22" t="str">
        <f t="shared" ca="1" si="147"/>
        <v/>
      </c>
      <c r="I861" s="22" t="str">
        <f t="shared" ca="1" si="147"/>
        <v/>
      </c>
      <c r="J861" s="22" t="str">
        <f t="shared" ca="1" si="147"/>
        <v/>
      </c>
      <c r="K861" s="22" t="str">
        <f t="shared" ca="1" si="147"/>
        <v/>
      </c>
      <c r="L861" s="22" t="str">
        <f t="shared" ca="1" si="147"/>
        <v/>
      </c>
      <c r="M861" s="22" t="str">
        <f t="shared" ca="1" si="147"/>
        <v/>
      </c>
      <c r="N861" s="22" t="str">
        <f t="shared" ca="1" si="147"/>
        <v/>
      </c>
      <c r="O861" s="22" t="str">
        <f t="shared" ca="1" si="147"/>
        <v/>
      </c>
      <c r="P861" s="23"/>
      <c r="Q861" s="23"/>
      <c r="R861" s="23"/>
      <c r="S861" s="23"/>
      <c r="T861" s="23"/>
      <c r="U861" s="23"/>
      <c r="V861" s="23"/>
      <c r="W861" s="23"/>
      <c r="X861" s="23"/>
      <c r="Y861" s="23"/>
      <c r="Z861" s="23"/>
    </row>
    <row r="862" spans="1:26" x14ac:dyDescent="0.55000000000000004">
      <c r="A862" s="6" t="str">
        <f t="shared" ca="1" si="145"/>
        <v/>
      </c>
      <c r="B862" s="22" t="str">
        <f t="shared" ca="1" si="146"/>
        <v/>
      </c>
      <c r="C862" s="22" t="str">
        <f t="shared" ca="1" si="146"/>
        <v/>
      </c>
      <c r="D862" s="22" t="str">
        <f t="shared" ca="1" si="146"/>
        <v/>
      </c>
      <c r="E862" s="22" t="str">
        <f t="shared" ca="1" si="142"/>
        <v/>
      </c>
      <c r="F862" s="22" t="str">
        <f t="shared" ca="1" si="143"/>
        <v/>
      </c>
      <c r="G862" s="22" t="str">
        <f t="shared" ca="1" si="144"/>
        <v/>
      </c>
      <c r="H862" s="22" t="str">
        <f t="shared" ca="1" si="147"/>
        <v/>
      </c>
      <c r="I862" s="22" t="str">
        <f t="shared" ca="1" si="147"/>
        <v/>
      </c>
      <c r="J862" s="22" t="str">
        <f t="shared" ca="1" si="147"/>
        <v/>
      </c>
      <c r="K862" s="22" t="str">
        <f t="shared" ca="1" si="147"/>
        <v/>
      </c>
      <c r="L862" s="22" t="str">
        <f t="shared" ca="1" si="147"/>
        <v/>
      </c>
      <c r="M862" s="22" t="str">
        <f t="shared" ca="1" si="147"/>
        <v/>
      </c>
      <c r="N862" s="22" t="str">
        <f t="shared" ca="1" si="147"/>
        <v/>
      </c>
      <c r="O862" s="22" t="str">
        <f t="shared" ca="1" si="147"/>
        <v/>
      </c>
      <c r="P862" s="23"/>
      <c r="Q862" s="23"/>
      <c r="R862" s="23"/>
      <c r="S862" s="23"/>
      <c r="T862" s="23"/>
      <c r="U862" s="23"/>
      <c r="V862" s="23"/>
      <c r="W862" s="23"/>
      <c r="X862" s="23"/>
      <c r="Y862" s="23"/>
      <c r="Z862" s="23"/>
    </row>
    <row r="863" spans="1:26" x14ac:dyDescent="0.55000000000000004">
      <c r="A863" s="6" t="str">
        <f t="shared" ca="1" si="145"/>
        <v/>
      </c>
      <c r="B863" s="22" t="str">
        <f t="shared" ca="1" si="146"/>
        <v/>
      </c>
      <c r="C863" s="22" t="str">
        <f t="shared" ca="1" si="146"/>
        <v/>
      </c>
      <c r="D863" s="22" t="str">
        <f t="shared" ca="1" si="146"/>
        <v/>
      </c>
      <c r="E863" s="22" t="str">
        <f t="shared" ca="1" si="142"/>
        <v/>
      </c>
      <c r="F863" s="22" t="str">
        <f t="shared" ca="1" si="143"/>
        <v/>
      </c>
      <c r="G863" s="22" t="str">
        <f t="shared" ca="1" si="144"/>
        <v/>
      </c>
      <c r="H863" s="22" t="str">
        <f t="shared" ca="1" si="147"/>
        <v/>
      </c>
      <c r="I863" s="22" t="str">
        <f t="shared" ca="1" si="147"/>
        <v/>
      </c>
      <c r="J863" s="22" t="str">
        <f t="shared" ca="1" si="147"/>
        <v/>
      </c>
      <c r="K863" s="22" t="str">
        <f t="shared" ca="1" si="147"/>
        <v/>
      </c>
      <c r="L863" s="22" t="str">
        <f t="shared" ca="1" si="147"/>
        <v/>
      </c>
      <c r="M863" s="22" t="str">
        <f t="shared" ca="1" si="147"/>
        <v/>
      </c>
      <c r="N863" s="22" t="str">
        <f t="shared" ca="1" si="147"/>
        <v/>
      </c>
      <c r="O863" s="22" t="str">
        <f t="shared" ca="1" si="147"/>
        <v/>
      </c>
      <c r="P863" s="23"/>
      <c r="Q863" s="23"/>
      <c r="R863" s="23"/>
      <c r="S863" s="23"/>
      <c r="T863" s="23"/>
      <c r="U863" s="23"/>
      <c r="V863" s="23"/>
      <c r="W863" s="23"/>
      <c r="X863" s="23"/>
      <c r="Y863" s="23"/>
      <c r="Z863" s="23"/>
    </row>
    <row r="864" spans="1:26" x14ac:dyDescent="0.55000000000000004">
      <c r="A864" s="6" t="str">
        <f t="shared" ca="1" si="145"/>
        <v/>
      </c>
      <c r="B864" s="22" t="str">
        <f t="shared" ca="1" si="146"/>
        <v/>
      </c>
      <c r="C864" s="22" t="str">
        <f t="shared" ca="1" si="146"/>
        <v/>
      </c>
      <c r="D864" s="22" t="str">
        <f t="shared" ca="1" si="146"/>
        <v/>
      </c>
      <c r="E864" s="22" t="str">
        <f t="shared" ca="1" si="142"/>
        <v/>
      </c>
      <c r="F864" s="22" t="str">
        <f t="shared" ca="1" si="143"/>
        <v/>
      </c>
      <c r="G864" s="22" t="str">
        <f t="shared" ca="1" si="144"/>
        <v/>
      </c>
      <c r="H864" s="22" t="str">
        <f t="shared" ca="1" si="147"/>
        <v/>
      </c>
      <c r="I864" s="22" t="str">
        <f t="shared" ca="1" si="147"/>
        <v/>
      </c>
      <c r="J864" s="22" t="str">
        <f t="shared" ca="1" si="147"/>
        <v/>
      </c>
      <c r="K864" s="22" t="str">
        <f t="shared" ca="1" si="147"/>
        <v/>
      </c>
      <c r="L864" s="22" t="str">
        <f t="shared" ca="1" si="147"/>
        <v/>
      </c>
      <c r="M864" s="22" t="str">
        <f t="shared" ca="1" si="147"/>
        <v/>
      </c>
      <c r="N864" s="22" t="str">
        <f t="shared" ca="1" si="147"/>
        <v/>
      </c>
      <c r="O864" s="22" t="str">
        <f t="shared" ca="1" si="147"/>
        <v/>
      </c>
      <c r="P864" s="23"/>
      <c r="Q864" s="23"/>
      <c r="R864" s="23"/>
      <c r="S864" s="23"/>
      <c r="T864" s="23"/>
      <c r="U864" s="23"/>
      <c r="V864" s="23"/>
      <c r="W864" s="23"/>
      <c r="X864" s="23"/>
      <c r="Y864" s="23"/>
      <c r="Z864" s="23"/>
    </row>
    <row r="865" spans="1:26" x14ac:dyDescent="0.55000000000000004">
      <c r="A865" s="6" t="str">
        <f t="shared" ca="1" si="145"/>
        <v/>
      </c>
      <c r="B865" s="22" t="str">
        <f t="shared" ca="1" si="146"/>
        <v/>
      </c>
      <c r="C865" s="22" t="str">
        <f t="shared" ca="1" si="146"/>
        <v/>
      </c>
      <c r="D865" s="22" t="str">
        <f t="shared" ca="1" si="146"/>
        <v/>
      </c>
      <c r="E865" s="22" t="str">
        <f t="shared" ca="1" si="142"/>
        <v/>
      </c>
      <c r="F865" s="22" t="str">
        <f t="shared" ca="1" si="143"/>
        <v/>
      </c>
      <c r="G865" s="22" t="str">
        <f t="shared" ca="1" si="144"/>
        <v/>
      </c>
      <c r="H865" s="22" t="str">
        <f t="shared" ca="1" si="147"/>
        <v/>
      </c>
      <c r="I865" s="22" t="str">
        <f t="shared" ca="1" si="147"/>
        <v/>
      </c>
      <c r="J865" s="22" t="str">
        <f t="shared" ca="1" si="147"/>
        <v/>
      </c>
      <c r="K865" s="22" t="str">
        <f t="shared" ca="1" si="147"/>
        <v/>
      </c>
      <c r="L865" s="22" t="str">
        <f t="shared" ca="1" si="147"/>
        <v/>
      </c>
      <c r="M865" s="22" t="str">
        <f t="shared" ca="1" si="147"/>
        <v/>
      </c>
      <c r="N865" s="22" t="str">
        <f t="shared" ca="1" si="147"/>
        <v/>
      </c>
      <c r="O865" s="22" t="str">
        <f t="shared" ca="1" si="147"/>
        <v/>
      </c>
      <c r="P865" s="23"/>
      <c r="Q865" s="23"/>
      <c r="R865" s="23"/>
      <c r="S865" s="23"/>
      <c r="T865" s="23"/>
      <c r="U865" s="23"/>
      <c r="V865" s="23"/>
      <c r="W865" s="23"/>
      <c r="X865" s="23"/>
      <c r="Y865" s="23"/>
      <c r="Z865" s="23"/>
    </row>
    <row r="866" spans="1:26" x14ac:dyDescent="0.55000000000000004">
      <c r="A866" s="6" t="str">
        <f t="shared" ca="1" si="145"/>
        <v/>
      </c>
      <c r="B866" s="22" t="str">
        <f t="shared" ca="1" si="146"/>
        <v/>
      </c>
      <c r="C866" s="22" t="str">
        <f t="shared" ca="1" si="146"/>
        <v/>
      </c>
      <c r="D866" s="22" t="str">
        <f t="shared" ca="1" si="146"/>
        <v/>
      </c>
      <c r="E866" s="22" t="str">
        <f t="shared" ca="1" si="142"/>
        <v/>
      </c>
      <c r="F866" s="22" t="str">
        <f t="shared" ca="1" si="143"/>
        <v/>
      </c>
      <c r="G866" s="22" t="str">
        <f t="shared" ca="1" si="144"/>
        <v/>
      </c>
      <c r="H866" s="22" t="str">
        <f t="shared" ca="1" si="147"/>
        <v/>
      </c>
      <c r="I866" s="22" t="str">
        <f t="shared" ca="1" si="147"/>
        <v/>
      </c>
      <c r="J866" s="22" t="str">
        <f t="shared" ca="1" si="147"/>
        <v/>
      </c>
      <c r="K866" s="22" t="str">
        <f t="shared" ca="1" si="147"/>
        <v/>
      </c>
      <c r="L866" s="22" t="str">
        <f t="shared" ca="1" si="147"/>
        <v/>
      </c>
      <c r="M866" s="22" t="str">
        <f t="shared" ca="1" si="147"/>
        <v/>
      </c>
      <c r="N866" s="22" t="str">
        <f t="shared" ca="1" si="147"/>
        <v/>
      </c>
      <c r="O866" s="22" t="str">
        <f t="shared" ca="1" si="147"/>
        <v/>
      </c>
      <c r="P866" s="23"/>
      <c r="Q866" s="23"/>
      <c r="R866" s="23"/>
      <c r="S866" s="23"/>
      <c r="T866" s="23"/>
      <c r="U866" s="23"/>
      <c r="V866" s="23"/>
      <c r="W866" s="23"/>
      <c r="X866" s="23"/>
      <c r="Y866" s="23"/>
      <c r="Z866" s="23"/>
    </row>
    <row r="867" spans="1:26" x14ac:dyDescent="0.55000000000000004">
      <c r="A867" s="6" t="str">
        <f t="shared" ca="1" si="145"/>
        <v/>
      </c>
      <c r="B867" s="22" t="str">
        <f t="shared" ca="1" si="146"/>
        <v/>
      </c>
      <c r="C867" s="22" t="str">
        <f t="shared" ca="1" si="146"/>
        <v/>
      </c>
      <c r="D867" s="22" t="str">
        <f t="shared" ca="1" si="146"/>
        <v/>
      </c>
      <c r="E867" s="22" t="str">
        <f t="shared" ca="1" si="142"/>
        <v/>
      </c>
      <c r="F867" s="22" t="str">
        <f t="shared" ca="1" si="143"/>
        <v/>
      </c>
      <c r="G867" s="22" t="str">
        <f t="shared" ca="1" si="144"/>
        <v/>
      </c>
      <c r="H867" s="22" t="str">
        <f t="shared" ca="1" si="147"/>
        <v/>
      </c>
      <c r="I867" s="22" t="str">
        <f t="shared" ca="1" si="147"/>
        <v/>
      </c>
      <c r="J867" s="22" t="str">
        <f t="shared" ca="1" si="147"/>
        <v/>
      </c>
      <c r="K867" s="22" t="str">
        <f t="shared" ca="1" si="147"/>
        <v/>
      </c>
      <c r="L867" s="22" t="str">
        <f t="shared" ca="1" si="147"/>
        <v/>
      </c>
      <c r="M867" s="22" t="str">
        <f t="shared" ca="1" si="147"/>
        <v/>
      </c>
      <c r="N867" s="22" t="str">
        <f t="shared" ca="1" si="147"/>
        <v/>
      </c>
      <c r="O867" s="22" t="str">
        <f t="shared" ca="1" si="147"/>
        <v/>
      </c>
      <c r="P867" s="23"/>
      <c r="Q867" s="23"/>
      <c r="R867" s="23"/>
      <c r="S867" s="23"/>
      <c r="T867" s="23"/>
      <c r="U867" s="23"/>
      <c r="V867" s="23"/>
      <c r="W867" s="23"/>
      <c r="X867" s="23"/>
      <c r="Y867" s="23"/>
      <c r="Z867" s="23"/>
    </row>
    <row r="868" spans="1:26" x14ac:dyDescent="0.55000000000000004">
      <c r="A868" s="6" t="str">
        <f t="shared" ca="1" si="145"/>
        <v/>
      </c>
      <c r="B868" s="22" t="str">
        <f t="shared" ref="B868:D887" ca="1" si="148">IF($A868="","",IF(ISERROR(IF(ISERROR(INDEX(FredRatesData_AllData,MATCH($A868-(MAX(0,WEEKDAY($A868,2)-5)),FredRatesData_Dates,0),MATCH(B$6,FredRatesData_IDs,0),1)/B$5),INDEX(FredRatesData_AllData,MATCH($A868-(MAX(0,WEEKDAY($A868,2)-5))-3,FredRatesData_Dates,0),MATCH(B$6,FredRatesData_IDs,0),1)/B$5,INDEX(FredRatesData_AllData,MATCH($A868-(MAX(0,WEEKDAY($A868,2)-5)),FredRatesData_Dates,0),MATCH(B$6,FredRatesData_IDs,0),1)/B$5)),"",IF(ISERROR(INDEX(FredRatesData_AllData,MATCH($A868-(MAX(0,WEEKDAY($A868,2)-5)),FredRatesData_Dates,0),MATCH(B$6,FredRatesData_IDs,0),1)/B$5),INDEX(FredRatesData_AllData,MATCH($A868-(MAX(0,WEEKDAY($A868,2)-5))-3,FredRatesData_Dates,0),MATCH(B$6,FredRatesData_IDs,0),1)/B$5,INDEX(FredRatesData_AllData,MATCH($A868-(MAX(0,WEEKDAY($A868,2)-5)),FredRatesData_Dates,0),MATCH(B$6,FredRatesData_IDs,0),1)/B$5)))</f>
        <v/>
      </c>
      <c r="C868" s="22" t="str">
        <f t="shared" ca="1" si="148"/>
        <v/>
      </c>
      <c r="D868" s="22" t="str">
        <f t="shared" ca="1" si="148"/>
        <v/>
      </c>
      <c r="E868" s="22" t="str">
        <f t="shared" ca="1" si="142"/>
        <v/>
      </c>
      <c r="F868" s="22" t="str">
        <f t="shared" ca="1" si="143"/>
        <v/>
      </c>
      <c r="G868" s="22" t="str">
        <f t="shared" ca="1" si="144"/>
        <v/>
      </c>
      <c r="H868" s="22" t="str">
        <f t="shared" ref="H868:O887" ca="1" si="149">IF($A868="","",IF(ISERROR(IF(ISERROR(INDEX(FredRatesData_AllData,MATCH($A868-(MAX(0,WEEKDAY($A868,2)-5)),FredRatesData_Dates,0),MATCH(H$6,FredRatesData_IDs,0),1)/H$5),INDEX(FredRatesData_AllData,MATCH($A868-(MAX(0,WEEKDAY($A868,2)-5))-3,FredRatesData_Dates,0),MATCH(H$6,FredRatesData_IDs,0),1)/H$5,INDEX(FredRatesData_AllData,MATCH($A868-(MAX(0,WEEKDAY($A868,2)-5)),FredRatesData_Dates,0),MATCH(H$6,FredRatesData_IDs,0),1)/H$5)),"",IF(ISERROR(INDEX(FredRatesData_AllData,MATCH($A868-(MAX(0,WEEKDAY($A868,2)-5)),FredRatesData_Dates,0),MATCH(H$6,FredRatesData_IDs,0),1)/H$5),INDEX(FredRatesData_AllData,MATCH($A868-(MAX(0,WEEKDAY($A868,2)-5))-3,FredRatesData_Dates,0),MATCH(H$6,FredRatesData_IDs,0),1)/H$5,INDEX(FredRatesData_AllData,MATCH($A868-(MAX(0,WEEKDAY($A868,2)-5)),FredRatesData_Dates,0),MATCH(H$6,FredRatesData_IDs,0),1)/H$5)))</f>
        <v/>
      </c>
      <c r="I868" s="22" t="str">
        <f t="shared" ca="1" si="149"/>
        <v/>
      </c>
      <c r="J868" s="22" t="str">
        <f t="shared" ca="1" si="149"/>
        <v/>
      </c>
      <c r="K868" s="22" t="str">
        <f t="shared" ca="1" si="149"/>
        <v/>
      </c>
      <c r="L868" s="22" t="str">
        <f t="shared" ca="1" si="149"/>
        <v/>
      </c>
      <c r="M868" s="22" t="str">
        <f t="shared" ca="1" si="149"/>
        <v/>
      </c>
      <c r="N868" s="22" t="str">
        <f t="shared" ca="1" si="149"/>
        <v/>
      </c>
      <c r="O868" s="22" t="str">
        <f t="shared" ca="1" si="149"/>
        <v/>
      </c>
      <c r="P868" s="23"/>
      <c r="Q868" s="23"/>
      <c r="R868" s="23"/>
      <c r="S868" s="23"/>
      <c r="T868" s="23"/>
      <c r="U868" s="23"/>
      <c r="V868" s="23"/>
      <c r="W868" s="23"/>
      <c r="X868" s="23"/>
      <c r="Y868" s="23"/>
      <c r="Z868" s="23"/>
    </row>
    <row r="869" spans="1:26" x14ac:dyDescent="0.55000000000000004">
      <c r="A869" s="6" t="str">
        <f t="shared" ca="1" si="145"/>
        <v/>
      </c>
      <c r="B869" s="22" t="str">
        <f t="shared" ca="1" si="148"/>
        <v/>
      </c>
      <c r="C869" s="22" t="str">
        <f t="shared" ca="1" si="148"/>
        <v/>
      </c>
      <c r="D869" s="22" t="str">
        <f t="shared" ca="1" si="148"/>
        <v/>
      </c>
      <c r="E869" s="22" t="str">
        <f t="shared" ca="1" si="142"/>
        <v/>
      </c>
      <c r="F869" s="22" t="str">
        <f t="shared" ca="1" si="143"/>
        <v/>
      </c>
      <c r="G869" s="22" t="str">
        <f t="shared" ca="1" si="144"/>
        <v/>
      </c>
      <c r="H869" s="22" t="str">
        <f t="shared" ca="1" si="149"/>
        <v/>
      </c>
      <c r="I869" s="22" t="str">
        <f t="shared" ca="1" si="149"/>
        <v/>
      </c>
      <c r="J869" s="22" t="str">
        <f t="shared" ca="1" si="149"/>
        <v/>
      </c>
      <c r="K869" s="22" t="str">
        <f t="shared" ca="1" si="149"/>
        <v/>
      </c>
      <c r="L869" s="22" t="str">
        <f t="shared" ca="1" si="149"/>
        <v/>
      </c>
      <c r="M869" s="22" t="str">
        <f t="shared" ca="1" si="149"/>
        <v/>
      </c>
      <c r="N869" s="22" t="str">
        <f t="shared" ca="1" si="149"/>
        <v/>
      </c>
      <c r="O869" s="22" t="str">
        <f t="shared" ca="1" si="149"/>
        <v/>
      </c>
      <c r="P869" s="23"/>
      <c r="Q869" s="23"/>
      <c r="R869" s="23"/>
      <c r="S869" s="23"/>
      <c r="T869" s="23"/>
      <c r="U869" s="23"/>
      <c r="V869" s="23"/>
      <c r="W869" s="23"/>
      <c r="X869" s="23"/>
      <c r="Y869" s="23"/>
      <c r="Z869" s="23"/>
    </row>
    <row r="870" spans="1:26" x14ac:dyDescent="0.55000000000000004">
      <c r="A870" s="6" t="str">
        <f t="shared" ca="1" si="145"/>
        <v/>
      </c>
      <c r="B870" s="22" t="str">
        <f t="shared" ca="1" si="148"/>
        <v/>
      </c>
      <c r="C870" s="22" t="str">
        <f t="shared" ca="1" si="148"/>
        <v/>
      </c>
      <c r="D870" s="22" t="str">
        <f t="shared" ca="1" si="148"/>
        <v/>
      </c>
      <c r="E870" s="22" t="str">
        <f t="shared" ca="1" si="142"/>
        <v/>
      </c>
      <c r="F870" s="22" t="str">
        <f t="shared" ca="1" si="143"/>
        <v/>
      </c>
      <c r="G870" s="22" t="str">
        <f t="shared" ca="1" si="144"/>
        <v/>
      </c>
      <c r="H870" s="22" t="str">
        <f t="shared" ca="1" si="149"/>
        <v/>
      </c>
      <c r="I870" s="22" t="str">
        <f t="shared" ca="1" si="149"/>
        <v/>
      </c>
      <c r="J870" s="22" t="str">
        <f t="shared" ca="1" si="149"/>
        <v/>
      </c>
      <c r="K870" s="22" t="str">
        <f t="shared" ca="1" si="149"/>
        <v/>
      </c>
      <c r="L870" s="22" t="str">
        <f t="shared" ca="1" si="149"/>
        <v/>
      </c>
      <c r="M870" s="22" t="str">
        <f t="shared" ca="1" si="149"/>
        <v/>
      </c>
      <c r="N870" s="22" t="str">
        <f t="shared" ca="1" si="149"/>
        <v/>
      </c>
      <c r="O870" s="22" t="str">
        <f t="shared" ca="1" si="149"/>
        <v/>
      </c>
      <c r="P870" s="23"/>
      <c r="Q870" s="23"/>
      <c r="R870" s="23"/>
      <c r="S870" s="23"/>
      <c r="T870" s="23"/>
      <c r="U870" s="23"/>
      <c r="V870" s="23"/>
      <c r="W870" s="23"/>
      <c r="X870" s="23"/>
      <c r="Y870" s="23"/>
      <c r="Z870" s="23"/>
    </row>
    <row r="871" spans="1:26" x14ac:dyDescent="0.55000000000000004">
      <c r="A871" s="6" t="str">
        <f t="shared" ca="1" si="145"/>
        <v/>
      </c>
      <c r="B871" s="22" t="str">
        <f t="shared" ca="1" si="148"/>
        <v/>
      </c>
      <c r="C871" s="22" t="str">
        <f t="shared" ca="1" si="148"/>
        <v/>
      </c>
      <c r="D871" s="22" t="str">
        <f t="shared" ca="1" si="148"/>
        <v/>
      </c>
      <c r="E871" s="22" t="str">
        <f t="shared" ca="1" si="142"/>
        <v/>
      </c>
      <c r="F871" s="22" t="str">
        <f t="shared" ca="1" si="143"/>
        <v/>
      </c>
      <c r="G871" s="22" t="str">
        <f t="shared" ca="1" si="144"/>
        <v/>
      </c>
      <c r="H871" s="22" t="str">
        <f t="shared" ca="1" si="149"/>
        <v/>
      </c>
      <c r="I871" s="22" t="str">
        <f t="shared" ca="1" si="149"/>
        <v/>
      </c>
      <c r="J871" s="22" t="str">
        <f t="shared" ca="1" si="149"/>
        <v/>
      </c>
      <c r="K871" s="22" t="str">
        <f t="shared" ca="1" si="149"/>
        <v/>
      </c>
      <c r="L871" s="22" t="str">
        <f t="shared" ca="1" si="149"/>
        <v/>
      </c>
      <c r="M871" s="22" t="str">
        <f t="shared" ca="1" si="149"/>
        <v/>
      </c>
      <c r="N871" s="22" t="str">
        <f t="shared" ca="1" si="149"/>
        <v/>
      </c>
      <c r="O871" s="22" t="str">
        <f t="shared" ca="1" si="149"/>
        <v/>
      </c>
      <c r="P871" s="23"/>
      <c r="Q871" s="23"/>
      <c r="R871" s="23"/>
      <c r="S871" s="23"/>
      <c r="T871" s="23"/>
      <c r="U871" s="23"/>
      <c r="V871" s="23"/>
      <c r="W871" s="23"/>
      <c r="X871" s="23"/>
      <c r="Y871" s="23"/>
      <c r="Z871" s="23"/>
    </row>
    <row r="872" spans="1:26" x14ac:dyDescent="0.55000000000000004">
      <c r="A872" s="6" t="str">
        <f t="shared" ca="1" si="145"/>
        <v/>
      </c>
      <c r="B872" s="22" t="str">
        <f t="shared" ca="1" si="148"/>
        <v/>
      </c>
      <c r="C872" s="22" t="str">
        <f t="shared" ca="1" si="148"/>
        <v/>
      </c>
      <c r="D872" s="22" t="str">
        <f t="shared" ca="1" si="148"/>
        <v/>
      </c>
      <c r="E872" s="22" t="str">
        <f t="shared" ca="1" si="142"/>
        <v/>
      </c>
      <c r="F872" s="22" t="str">
        <f t="shared" ca="1" si="143"/>
        <v/>
      </c>
      <c r="G872" s="22" t="str">
        <f t="shared" ca="1" si="144"/>
        <v/>
      </c>
      <c r="H872" s="22" t="str">
        <f t="shared" ca="1" si="149"/>
        <v/>
      </c>
      <c r="I872" s="22" t="str">
        <f t="shared" ca="1" si="149"/>
        <v/>
      </c>
      <c r="J872" s="22" t="str">
        <f t="shared" ca="1" si="149"/>
        <v/>
      </c>
      <c r="K872" s="22" t="str">
        <f t="shared" ca="1" si="149"/>
        <v/>
      </c>
      <c r="L872" s="22" t="str">
        <f t="shared" ca="1" si="149"/>
        <v/>
      </c>
      <c r="M872" s="22" t="str">
        <f t="shared" ca="1" si="149"/>
        <v/>
      </c>
      <c r="N872" s="22" t="str">
        <f t="shared" ca="1" si="149"/>
        <v/>
      </c>
      <c r="O872" s="22" t="str">
        <f t="shared" ca="1" si="149"/>
        <v/>
      </c>
      <c r="P872" s="23"/>
      <c r="Q872" s="23"/>
      <c r="R872" s="23"/>
      <c r="S872" s="23"/>
      <c r="T872" s="23"/>
      <c r="U872" s="23"/>
      <c r="V872" s="23"/>
      <c r="W872" s="23"/>
      <c r="X872" s="23"/>
      <c r="Y872" s="23"/>
      <c r="Z872" s="23"/>
    </row>
    <row r="873" spans="1:26" x14ac:dyDescent="0.55000000000000004">
      <c r="A873" s="6" t="str">
        <f t="shared" ca="1" si="145"/>
        <v/>
      </c>
      <c r="B873" s="22" t="str">
        <f t="shared" ca="1" si="148"/>
        <v/>
      </c>
      <c r="C873" s="22" t="str">
        <f t="shared" ca="1" si="148"/>
        <v/>
      </c>
      <c r="D873" s="22" t="str">
        <f t="shared" ca="1" si="148"/>
        <v/>
      </c>
      <c r="E873" s="22" t="str">
        <f t="shared" ca="1" si="142"/>
        <v/>
      </c>
      <c r="F873" s="22" t="str">
        <f t="shared" ca="1" si="143"/>
        <v/>
      </c>
      <c r="G873" s="22" t="str">
        <f t="shared" ca="1" si="144"/>
        <v/>
      </c>
      <c r="H873" s="22" t="str">
        <f t="shared" ca="1" si="149"/>
        <v/>
      </c>
      <c r="I873" s="22" t="str">
        <f t="shared" ca="1" si="149"/>
        <v/>
      </c>
      <c r="J873" s="22" t="str">
        <f t="shared" ca="1" si="149"/>
        <v/>
      </c>
      <c r="K873" s="22" t="str">
        <f t="shared" ca="1" si="149"/>
        <v/>
      </c>
      <c r="L873" s="22" t="str">
        <f t="shared" ca="1" si="149"/>
        <v/>
      </c>
      <c r="M873" s="22" t="str">
        <f t="shared" ca="1" si="149"/>
        <v/>
      </c>
      <c r="N873" s="22" t="str">
        <f t="shared" ca="1" si="149"/>
        <v/>
      </c>
      <c r="O873" s="22" t="str">
        <f t="shared" ca="1" si="149"/>
        <v/>
      </c>
      <c r="P873" s="23"/>
      <c r="Q873" s="23"/>
      <c r="R873" s="23"/>
      <c r="S873" s="23"/>
      <c r="T873" s="23"/>
      <c r="U873" s="23"/>
      <c r="V873" s="23"/>
      <c r="W873" s="23"/>
      <c r="X873" s="23"/>
      <c r="Y873" s="23"/>
      <c r="Z873" s="23"/>
    </row>
    <row r="874" spans="1:26" x14ac:dyDescent="0.55000000000000004">
      <c r="A874" s="6" t="str">
        <f t="shared" ca="1" si="145"/>
        <v/>
      </c>
      <c r="B874" s="22" t="str">
        <f t="shared" ca="1" si="148"/>
        <v/>
      </c>
      <c r="C874" s="22" t="str">
        <f t="shared" ca="1" si="148"/>
        <v/>
      </c>
      <c r="D874" s="22" t="str">
        <f t="shared" ca="1" si="148"/>
        <v/>
      </c>
      <c r="E874" s="22" t="str">
        <f t="shared" ca="1" si="142"/>
        <v/>
      </c>
      <c r="F874" s="22" t="str">
        <f t="shared" ca="1" si="143"/>
        <v/>
      </c>
      <c r="G874" s="22" t="str">
        <f t="shared" ca="1" si="144"/>
        <v/>
      </c>
      <c r="H874" s="22" t="str">
        <f t="shared" ca="1" si="149"/>
        <v/>
      </c>
      <c r="I874" s="22" t="str">
        <f t="shared" ca="1" si="149"/>
        <v/>
      </c>
      <c r="J874" s="22" t="str">
        <f t="shared" ca="1" si="149"/>
        <v/>
      </c>
      <c r="K874" s="22" t="str">
        <f t="shared" ca="1" si="149"/>
        <v/>
      </c>
      <c r="L874" s="22" t="str">
        <f t="shared" ca="1" si="149"/>
        <v/>
      </c>
      <c r="M874" s="22" t="str">
        <f t="shared" ca="1" si="149"/>
        <v/>
      </c>
      <c r="N874" s="22" t="str">
        <f t="shared" ca="1" si="149"/>
        <v/>
      </c>
      <c r="O874" s="22" t="str">
        <f t="shared" ca="1" si="149"/>
        <v/>
      </c>
      <c r="P874" s="23"/>
      <c r="Q874" s="23"/>
      <c r="R874" s="23"/>
      <c r="S874" s="23"/>
      <c r="T874" s="23"/>
      <c r="U874" s="23"/>
      <c r="V874" s="23"/>
      <c r="W874" s="23"/>
      <c r="X874" s="23"/>
      <c r="Y874" s="23"/>
      <c r="Z874" s="23"/>
    </row>
    <row r="875" spans="1:26" x14ac:dyDescent="0.55000000000000004">
      <c r="A875" s="6" t="str">
        <f t="shared" ca="1" si="145"/>
        <v/>
      </c>
      <c r="B875" s="22" t="str">
        <f t="shared" ca="1" si="148"/>
        <v/>
      </c>
      <c r="C875" s="22" t="str">
        <f t="shared" ca="1" si="148"/>
        <v/>
      </c>
      <c r="D875" s="22" t="str">
        <f t="shared" ca="1" si="148"/>
        <v/>
      </c>
      <c r="E875" s="22" t="str">
        <f t="shared" ca="1" si="142"/>
        <v/>
      </c>
      <c r="F875" s="22" t="str">
        <f t="shared" ca="1" si="143"/>
        <v/>
      </c>
      <c r="G875" s="22" t="str">
        <f t="shared" ca="1" si="144"/>
        <v/>
      </c>
      <c r="H875" s="22" t="str">
        <f t="shared" ca="1" si="149"/>
        <v/>
      </c>
      <c r="I875" s="22" t="str">
        <f t="shared" ca="1" si="149"/>
        <v/>
      </c>
      <c r="J875" s="22" t="str">
        <f t="shared" ca="1" si="149"/>
        <v/>
      </c>
      <c r="K875" s="22" t="str">
        <f t="shared" ca="1" si="149"/>
        <v/>
      </c>
      <c r="L875" s="22" t="str">
        <f t="shared" ca="1" si="149"/>
        <v/>
      </c>
      <c r="M875" s="22" t="str">
        <f t="shared" ca="1" si="149"/>
        <v/>
      </c>
      <c r="N875" s="22" t="str">
        <f t="shared" ca="1" si="149"/>
        <v/>
      </c>
      <c r="O875" s="22" t="str">
        <f t="shared" ca="1" si="149"/>
        <v/>
      </c>
      <c r="P875" s="23"/>
      <c r="Q875" s="23"/>
      <c r="R875" s="23"/>
      <c r="S875" s="23"/>
      <c r="T875" s="23"/>
      <c r="U875" s="23"/>
      <c r="V875" s="23"/>
      <c r="W875" s="23"/>
      <c r="X875" s="23"/>
      <c r="Y875" s="23"/>
      <c r="Z875" s="23"/>
    </row>
    <row r="876" spans="1:26" x14ac:dyDescent="0.55000000000000004">
      <c r="A876" s="6" t="str">
        <f t="shared" ca="1" si="145"/>
        <v/>
      </c>
      <c r="B876" s="22" t="str">
        <f t="shared" ca="1" si="148"/>
        <v/>
      </c>
      <c r="C876" s="22" t="str">
        <f t="shared" ca="1" si="148"/>
        <v/>
      </c>
      <c r="D876" s="22" t="str">
        <f t="shared" ca="1" si="148"/>
        <v/>
      </c>
      <c r="E876" s="22" t="str">
        <f t="shared" ca="1" si="142"/>
        <v/>
      </c>
      <c r="F876" s="22" t="str">
        <f t="shared" ca="1" si="143"/>
        <v/>
      </c>
      <c r="G876" s="22" t="str">
        <f t="shared" ca="1" si="144"/>
        <v/>
      </c>
      <c r="H876" s="22" t="str">
        <f t="shared" ca="1" si="149"/>
        <v/>
      </c>
      <c r="I876" s="22" t="str">
        <f t="shared" ca="1" si="149"/>
        <v/>
      </c>
      <c r="J876" s="22" t="str">
        <f t="shared" ca="1" si="149"/>
        <v/>
      </c>
      <c r="K876" s="22" t="str">
        <f t="shared" ca="1" si="149"/>
        <v/>
      </c>
      <c r="L876" s="22" t="str">
        <f t="shared" ca="1" si="149"/>
        <v/>
      </c>
      <c r="M876" s="22" t="str">
        <f t="shared" ca="1" si="149"/>
        <v/>
      </c>
      <c r="N876" s="22" t="str">
        <f t="shared" ca="1" si="149"/>
        <v/>
      </c>
      <c r="O876" s="22" t="str">
        <f t="shared" ca="1" si="149"/>
        <v/>
      </c>
      <c r="P876" s="23"/>
      <c r="Q876" s="23"/>
      <c r="R876" s="23"/>
      <c r="S876" s="23"/>
      <c r="T876" s="23"/>
      <c r="U876" s="23"/>
      <c r="V876" s="23"/>
      <c r="W876" s="23"/>
      <c r="X876" s="23"/>
      <c r="Y876" s="23"/>
      <c r="Z876" s="23"/>
    </row>
    <row r="877" spans="1:26" x14ac:dyDescent="0.55000000000000004">
      <c r="A877" s="6" t="str">
        <f t="shared" ca="1" si="145"/>
        <v/>
      </c>
      <c r="B877" s="22" t="str">
        <f t="shared" ca="1" si="148"/>
        <v/>
      </c>
      <c r="C877" s="22" t="str">
        <f t="shared" ca="1" si="148"/>
        <v/>
      </c>
      <c r="D877" s="22" t="str">
        <f t="shared" ca="1" si="148"/>
        <v/>
      </c>
      <c r="E877" s="22" t="str">
        <f t="shared" ca="1" si="142"/>
        <v/>
      </c>
      <c r="F877" s="22" t="str">
        <f t="shared" ca="1" si="143"/>
        <v/>
      </c>
      <c r="G877" s="22" t="str">
        <f t="shared" ca="1" si="144"/>
        <v/>
      </c>
      <c r="H877" s="22" t="str">
        <f t="shared" ca="1" si="149"/>
        <v/>
      </c>
      <c r="I877" s="22" t="str">
        <f t="shared" ca="1" si="149"/>
        <v/>
      </c>
      <c r="J877" s="22" t="str">
        <f t="shared" ca="1" si="149"/>
        <v/>
      </c>
      <c r="K877" s="22" t="str">
        <f t="shared" ca="1" si="149"/>
        <v/>
      </c>
      <c r="L877" s="22" t="str">
        <f t="shared" ca="1" si="149"/>
        <v/>
      </c>
      <c r="M877" s="22" t="str">
        <f t="shared" ca="1" si="149"/>
        <v/>
      </c>
      <c r="N877" s="22" t="str">
        <f t="shared" ca="1" si="149"/>
        <v/>
      </c>
      <c r="O877" s="22" t="str">
        <f t="shared" ca="1" si="149"/>
        <v/>
      </c>
      <c r="P877" s="23"/>
      <c r="Q877" s="23"/>
      <c r="R877" s="23"/>
      <c r="S877" s="23"/>
      <c r="T877" s="23"/>
      <c r="U877" s="23"/>
      <c r="V877" s="23"/>
      <c r="W877" s="23"/>
      <c r="X877" s="23"/>
      <c r="Y877" s="23"/>
      <c r="Z877" s="23"/>
    </row>
    <row r="878" spans="1:26" x14ac:dyDescent="0.55000000000000004">
      <c r="A878" s="6" t="str">
        <f t="shared" ca="1" si="145"/>
        <v/>
      </c>
      <c r="B878" s="22" t="str">
        <f t="shared" ca="1" si="148"/>
        <v/>
      </c>
      <c r="C878" s="22" t="str">
        <f t="shared" ca="1" si="148"/>
        <v/>
      </c>
      <c r="D878" s="22" t="str">
        <f t="shared" ca="1" si="148"/>
        <v/>
      </c>
      <c r="E878" s="22" t="str">
        <f t="shared" ca="1" si="142"/>
        <v/>
      </c>
      <c r="F878" s="22" t="str">
        <f t="shared" ca="1" si="143"/>
        <v/>
      </c>
      <c r="G878" s="22" t="str">
        <f t="shared" ca="1" si="144"/>
        <v/>
      </c>
      <c r="H878" s="22" t="str">
        <f t="shared" ca="1" si="149"/>
        <v/>
      </c>
      <c r="I878" s="22" t="str">
        <f t="shared" ca="1" si="149"/>
        <v/>
      </c>
      <c r="J878" s="22" t="str">
        <f t="shared" ca="1" si="149"/>
        <v/>
      </c>
      <c r="K878" s="22" t="str">
        <f t="shared" ca="1" si="149"/>
        <v/>
      </c>
      <c r="L878" s="22" t="str">
        <f t="shared" ca="1" si="149"/>
        <v/>
      </c>
      <c r="M878" s="22" t="str">
        <f t="shared" ca="1" si="149"/>
        <v/>
      </c>
      <c r="N878" s="22" t="str">
        <f t="shared" ca="1" si="149"/>
        <v/>
      </c>
      <c r="O878" s="22" t="str">
        <f t="shared" ca="1" si="149"/>
        <v/>
      </c>
      <c r="P878" s="23"/>
      <c r="Q878" s="23"/>
      <c r="R878" s="23"/>
      <c r="S878" s="23"/>
      <c r="T878" s="23"/>
      <c r="U878" s="23"/>
      <c r="V878" s="23"/>
      <c r="W878" s="23"/>
      <c r="X878" s="23"/>
      <c r="Y878" s="23"/>
      <c r="Z878" s="23"/>
    </row>
    <row r="879" spans="1:26" x14ac:dyDescent="0.55000000000000004">
      <c r="A879" s="6" t="str">
        <f t="shared" ca="1" si="145"/>
        <v/>
      </c>
      <c r="B879" s="22" t="str">
        <f t="shared" ca="1" si="148"/>
        <v/>
      </c>
      <c r="C879" s="22" t="str">
        <f t="shared" ca="1" si="148"/>
        <v/>
      </c>
      <c r="D879" s="22" t="str">
        <f t="shared" ca="1" si="148"/>
        <v/>
      </c>
      <c r="E879" s="22" t="str">
        <f t="shared" ca="1" si="142"/>
        <v/>
      </c>
      <c r="F879" s="22" t="str">
        <f t="shared" ca="1" si="143"/>
        <v/>
      </c>
      <c r="G879" s="22" t="str">
        <f t="shared" ca="1" si="144"/>
        <v/>
      </c>
      <c r="H879" s="22" t="str">
        <f t="shared" ca="1" si="149"/>
        <v/>
      </c>
      <c r="I879" s="22" t="str">
        <f t="shared" ca="1" si="149"/>
        <v/>
      </c>
      <c r="J879" s="22" t="str">
        <f t="shared" ca="1" si="149"/>
        <v/>
      </c>
      <c r="K879" s="22" t="str">
        <f t="shared" ca="1" si="149"/>
        <v/>
      </c>
      <c r="L879" s="22" t="str">
        <f t="shared" ca="1" si="149"/>
        <v/>
      </c>
      <c r="M879" s="22" t="str">
        <f t="shared" ca="1" si="149"/>
        <v/>
      </c>
      <c r="N879" s="22" t="str">
        <f t="shared" ca="1" si="149"/>
        <v/>
      </c>
      <c r="O879" s="22" t="str">
        <f t="shared" ca="1" si="149"/>
        <v/>
      </c>
      <c r="P879" s="23"/>
      <c r="Q879" s="23"/>
      <c r="R879" s="23"/>
      <c r="S879" s="23"/>
      <c r="T879" s="23"/>
      <c r="U879" s="23"/>
      <c r="V879" s="23"/>
      <c r="W879" s="23"/>
      <c r="X879" s="23"/>
      <c r="Y879" s="23"/>
      <c r="Z879" s="23"/>
    </row>
    <row r="880" spans="1:26" x14ac:dyDescent="0.55000000000000004">
      <c r="A880" s="6" t="str">
        <f t="shared" ca="1" si="145"/>
        <v/>
      </c>
      <c r="B880" s="22" t="str">
        <f t="shared" ca="1" si="148"/>
        <v/>
      </c>
      <c r="C880" s="22" t="str">
        <f t="shared" ca="1" si="148"/>
        <v/>
      </c>
      <c r="D880" s="22" t="str">
        <f t="shared" ca="1" si="148"/>
        <v/>
      </c>
      <c r="E880" s="22" t="str">
        <f t="shared" ca="1" si="142"/>
        <v/>
      </c>
      <c r="F880" s="22" t="str">
        <f t="shared" ca="1" si="143"/>
        <v/>
      </c>
      <c r="G880" s="22" t="str">
        <f t="shared" ca="1" si="144"/>
        <v/>
      </c>
      <c r="H880" s="22" t="str">
        <f t="shared" ca="1" si="149"/>
        <v/>
      </c>
      <c r="I880" s="22" t="str">
        <f t="shared" ca="1" si="149"/>
        <v/>
      </c>
      <c r="J880" s="22" t="str">
        <f t="shared" ca="1" si="149"/>
        <v/>
      </c>
      <c r="K880" s="22" t="str">
        <f t="shared" ca="1" si="149"/>
        <v/>
      </c>
      <c r="L880" s="22" t="str">
        <f t="shared" ca="1" si="149"/>
        <v/>
      </c>
      <c r="M880" s="22" t="str">
        <f t="shared" ca="1" si="149"/>
        <v/>
      </c>
      <c r="N880" s="22" t="str">
        <f t="shared" ca="1" si="149"/>
        <v/>
      </c>
      <c r="O880" s="22" t="str">
        <f t="shared" ca="1" si="149"/>
        <v/>
      </c>
      <c r="P880" s="23"/>
      <c r="Q880" s="23"/>
      <c r="R880" s="23"/>
      <c r="S880" s="23"/>
      <c r="T880" s="23"/>
      <c r="U880" s="23"/>
      <c r="V880" s="23"/>
      <c r="W880" s="23"/>
      <c r="X880" s="23"/>
      <c r="Y880" s="23"/>
      <c r="Z880" s="23"/>
    </row>
    <row r="881" spans="1:26" x14ac:dyDescent="0.55000000000000004">
      <c r="A881" s="6" t="str">
        <f t="shared" ca="1" si="145"/>
        <v/>
      </c>
      <c r="B881" s="22" t="str">
        <f t="shared" ca="1" si="148"/>
        <v/>
      </c>
      <c r="C881" s="22" t="str">
        <f t="shared" ca="1" si="148"/>
        <v/>
      </c>
      <c r="D881" s="22" t="str">
        <f t="shared" ca="1" si="148"/>
        <v/>
      </c>
      <c r="E881" s="22" t="str">
        <f t="shared" ca="1" si="142"/>
        <v/>
      </c>
      <c r="F881" s="22" t="str">
        <f t="shared" ca="1" si="143"/>
        <v/>
      </c>
      <c r="G881" s="22" t="str">
        <f t="shared" ca="1" si="144"/>
        <v/>
      </c>
      <c r="H881" s="22" t="str">
        <f t="shared" ca="1" si="149"/>
        <v/>
      </c>
      <c r="I881" s="22" t="str">
        <f t="shared" ca="1" si="149"/>
        <v/>
      </c>
      <c r="J881" s="22" t="str">
        <f t="shared" ca="1" si="149"/>
        <v/>
      </c>
      <c r="K881" s="22" t="str">
        <f t="shared" ca="1" si="149"/>
        <v/>
      </c>
      <c r="L881" s="22" t="str">
        <f t="shared" ca="1" si="149"/>
        <v/>
      </c>
      <c r="M881" s="22" t="str">
        <f t="shared" ca="1" si="149"/>
        <v/>
      </c>
      <c r="N881" s="22" t="str">
        <f t="shared" ca="1" si="149"/>
        <v/>
      </c>
      <c r="O881" s="22" t="str">
        <f t="shared" ca="1" si="149"/>
        <v/>
      </c>
      <c r="P881" s="23"/>
      <c r="Q881" s="23"/>
      <c r="R881" s="23"/>
      <c r="S881" s="23"/>
      <c r="T881" s="23"/>
      <c r="U881" s="23"/>
      <c r="V881" s="23"/>
      <c r="W881" s="23"/>
      <c r="X881" s="23"/>
      <c r="Y881" s="23"/>
      <c r="Z881" s="23"/>
    </row>
    <row r="882" spans="1:26" x14ac:dyDescent="0.55000000000000004">
      <c r="A882" s="6" t="str">
        <f t="shared" ca="1" si="145"/>
        <v/>
      </c>
      <c r="B882" s="22" t="str">
        <f t="shared" ca="1" si="148"/>
        <v/>
      </c>
      <c r="C882" s="22" t="str">
        <f t="shared" ca="1" si="148"/>
        <v/>
      </c>
      <c r="D882" s="22" t="str">
        <f t="shared" ca="1" si="148"/>
        <v/>
      </c>
      <c r="E882" s="22" t="str">
        <f t="shared" ca="1" si="142"/>
        <v/>
      </c>
      <c r="F882" s="22" t="str">
        <f t="shared" ca="1" si="143"/>
        <v/>
      </c>
      <c r="G882" s="22" t="str">
        <f t="shared" ca="1" si="144"/>
        <v/>
      </c>
      <c r="H882" s="22" t="str">
        <f t="shared" ca="1" si="149"/>
        <v/>
      </c>
      <c r="I882" s="22" t="str">
        <f t="shared" ca="1" si="149"/>
        <v/>
      </c>
      <c r="J882" s="22" t="str">
        <f t="shared" ca="1" si="149"/>
        <v/>
      </c>
      <c r="K882" s="22" t="str">
        <f t="shared" ca="1" si="149"/>
        <v/>
      </c>
      <c r="L882" s="22" t="str">
        <f t="shared" ca="1" si="149"/>
        <v/>
      </c>
      <c r="M882" s="22" t="str">
        <f t="shared" ca="1" si="149"/>
        <v/>
      </c>
      <c r="N882" s="22" t="str">
        <f t="shared" ca="1" si="149"/>
        <v/>
      </c>
      <c r="O882" s="22" t="str">
        <f t="shared" ca="1" si="149"/>
        <v/>
      </c>
      <c r="P882" s="23"/>
      <c r="Q882" s="23"/>
      <c r="R882" s="23"/>
      <c r="S882" s="23"/>
      <c r="T882" s="23"/>
      <c r="U882" s="23"/>
      <c r="V882" s="23"/>
      <c r="W882" s="23"/>
      <c r="X882" s="23"/>
      <c r="Y882" s="23"/>
      <c r="Z882" s="23"/>
    </row>
    <row r="883" spans="1:26" x14ac:dyDescent="0.55000000000000004">
      <c r="A883" s="6" t="str">
        <f t="shared" ca="1" si="145"/>
        <v/>
      </c>
      <c r="B883" s="22" t="str">
        <f t="shared" ca="1" si="148"/>
        <v/>
      </c>
      <c r="C883" s="22" t="str">
        <f t="shared" ca="1" si="148"/>
        <v/>
      </c>
      <c r="D883" s="22" t="str">
        <f t="shared" ca="1" si="148"/>
        <v/>
      </c>
      <c r="E883" s="22" t="str">
        <f t="shared" ca="1" si="142"/>
        <v/>
      </c>
      <c r="F883" s="22" t="str">
        <f t="shared" ca="1" si="143"/>
        <v/>
      </c>
      <c r="G883" s="22" t="str">
        <f t="shared" ca="1" si="144"/>
        <v/>
      </c>
      <c r="H883" s="22" t="str">
        <f t="shared" ca="1" si="149"/>
        <v/>
      </c>
      <c r="I883" s="22" t="str">
        <f t="shared" ca="1" si="149"/>
        <v/>
      </c>
      <c r="J883" s="22" t="str">
        <f t="shared" ca="1" si="149"/>
        <v/>
      </c>
      <c r="K883" s="22" t="str">
        <f t="shared" ca="1" si="149"/>
        <v/>
      </c>
      <c r="L883" s="22" t="str">
        <f t="shared" ca="1" si="149"/>
        <v/>
      </c>
      <c r="M883" s="22" t="str">
        <f t="shared" ca="1" si="149"/>
        <v/>
      </c>
      <c r="N883" s="22" t="str">
        <f t="shared" ca="1" si="149"/>
        <v/>
      </c>
      <c r="O883" s="22" t="str">
        <f t="shared" ca="1" si="149"/>
        <v/>
      </c>
      <c r="P883" s="23"/>
      <c r="Q883" s="23"/>
      <c r="R883" s="23"/>
      <c r="S883" s="23"/>
      <c r="T883" s="23"/>
      <c r="U883" s="23"/>
      <c r="V883" s="23"/>
      <c r="W883" s="23"/>
      <c r="X883" s="23"/>
      <c r="Y883" s="23"/>
      <c r="Z883" s="23"/>
    </row>
    <row r="884" spans="1:26" x14ac:dyDescent="0.55000000000000004">
      <c r="A884" s="6" t="str">
        <f t="shared" ca="1" si="145"/>
        <v/>
      </c>
      <c r="B884" s="22" t="str">
        <f t="shared" ca="1" si="148"/>
        <v/>
      </c>
      <c r="C884" s="22" t="str">
        <f t="shared" ca="1" si="148"/>
        <v/>
      </c>
      <c r="D884" s="22" t="str">
        <f t="shared" ca="1" si="148"/>
        <v/>
      </c>
      <c r="E884" s="22" t="str">
        <f t="shared" ca="1" si="142"/>
        <v/>
      </c>
      <c r="F884" s="22" t="str">
        <f t="shared" ca="1" si="143"/>
        <v/>
      </c>
      <c r="G884" s="22" t="str">
        <f t="shared" ca="1" si="144"/>
        <v/>
      </c>
      <c r="H884" s="22" t="str">
        <f t="shared" ca="1" si="149"/>
        <v/>
      </c>
      <c r="I884" s="22" t="str">
        <f t="shared" ca="1" si="149"/>
        <v/>
      </c>
      <c r="J884" s="22" t="str">
        <f t="shared" ca="1" si="149"/>
        <v/>
      </c>
      <c r="K884" s="22" t="str">
        <f t="shared" ca="1" si="149"/>
        <v/>
      </c>
      <c r="L884" s="22" t="str">
        <f t="shared" ca="1" si="149"/>
        <v/>
      </c>
      <c r="M884" s="22" t="str">
        <f t="shared" ca="1" si="149"/>
        <v/>
      </c>
      <c r="N884" s="22" t="str">
        <f t="shared" ca="1" si="149"/>
        <v/>
      </c>
      <c r="O884" s="22" t="str">
        <f t="shared" ca="1" si="149"/>
        <v/>
      </c>
      <c r="P884" s="23"/>
      <c r="Q884" s="23"/>
      <c r="R884" s="23"/>
      <c r="S884" s="23"/>
      <c r="T884" s="23"/>
      <c r="U884" s="23"/>
      <c r="V884" s="23"/>
      <c r="W884" s="23"/>
      <c r="X884" s="23"/>
      <c r="Y884" s="23"/>
      <c r="Z884" s="23"/>
    </row>
    <row r="885" spans="1:26" x14ac:dyDescent="0.55000000000000004">
      <c r="A885" s="6" t="str">
        <f t="shared" ca="1" si="145"/>
        <v/>
      </c>
      <c r="B885" s="22" t="str">
        <f t="shared" ca="1" si="148"/>
        <v/>
      </c>
      <c r="C885" s="22" t="str">
        <f t="shared" ca="1" si="148"/>
        <v/>
      </c>
      <c r="D885" s="22" t="str">
        <f t="shared" ca="1" si="148"/>
        <v/>
      </c>
      <c r="E885" s="22" t="str">
        <f t="shared" ca="1" si="142"/>
        <v/>
      </c>
      <c r="F885" s="22" t="str">
        <f t="shared" ca="1" si="143"/>
        <v/>
      </c>
      <c r="G885" s="22" t="str">
        <f t="shared" ca="1" si="144"/>
        <v/>
      </c>
      <c r="H885" s="22" t="str">
        <f t="shared" ca="1" si="149"/>
        <v/>
      </c>
      <c r="I885" s="22" t="str">
        <f t="shared" ca="1" si="149"/>
        <v/>
      </c>
      <c r="J885" s="22" t="str">
        <f t="shared" ca="1" si="149"/>
        <v/>
      </c>
      <c r="K885" s="22" t="str">
        <f t="shared" ca="1" si="149"/>
        <v/>
      </c>
      <c r="L885" s="22" t="str">
        <f t="shared" ca="1" si="149"/>
        <v/>
      </c>
      <c r="M885" s="22" t="str">
        <f t="shared" ca="1" si="149"/>
        <v/>
      </c>
      <c r="N885" s="22" t="str">
        <f t="shared" ca="1" si="149"/>
        <v/>
      </c>
      <c r="O885" s="22" t="str">
        <f t="shared" ca="1" si="149"/>
        <v/>
      </c>
      <c r="P885" s="23"/>
      <c r="Q885" s="23"/>
      <c r="R885" s="23"/>
      <c r="S885" s="23"/>
      <c r="T885" s="23"/>
      <c r="U885" s="23"/>
      <c r="V885" s="23"/>
      <c r="W885" s="23"/>
      <c r="X885" s="23"/>
      <c r="Y885" s="23"/>
      <c r="Z885" s="23"/>
    </row>
    <row r="886" spans="1:26" x14ac:dyDescent="0.55000000000000004">
      <c r="A886" s="6" t="str">
        <f t="shared" ca="1" si="145"/>
        <v/>
      </c>
      <c r="B886" s="22" t="str">
        <f t="shared" ca="1" si="148"/>
        <v/>
      </c>
      <c r="C886" s="22" t="str">
        <f t="shared" ca="1" si="148"/>
        <v/>
      </c>
      <c r="D886" s="22" t="str">
        <f t="shared" ca="1" si="148"/>
        <v/>
      </c>
      <c r="E886" s="22" t="str">
        <f t="shared" ca="1" si="142"/>
        <v/>
      </c>
      <c r="F886" s="22" t="str">
        <f t="shared" ca="1" si="143"/>
        <v/>
      </c>
      <c r="G886" s="22" t="str">
        <f t="shared" ca="1" si="144"/>
        <v/>
      </c>
      <c r="H886" s="22" t="str">
        <f t="shared" ca="1" si="149"/>
        <v/>
      </c>
      <c r="I886" s="22" t="str">
        <f t="shared" ca="1" si="149"/>
        <v/>
      </c>
      <c r="J886" s="22" t="str">
        <f t="shared" ca="1" si="149"/>
        <v/>
      </c>
      <c r="K886" s="22" t="str">
        <f t="shared" ca="1" si="149"/>
        <v/>
      </c>
      <c r="L886" s="22" t="str">
        <f t="shared" ca="1" si="149"/>
        <v/>
      </c>
      <c r="M886" s="22" t="str">
        <f t="shared" ca="1" si="149"/>
        <v/>
      </c>
      <c r="N886" s="22" t="str">
        <f t="shared" ca="1" si="149"/>
        <v/>
      </c>
      <c r="O886" s="22" t="str">
        <f t="shared" ca="1" si="149"/>
        <v/>
      </c>
      <c r="P886" s="23"/>
      <c r="Q886" s="23"/>
      <c r="R886" s="23"/>
      <c r="S886" s="23"/>
      <c r="T886" s="23"/>
      <c r="U886" s="23"/>
      <c r="V886" s="23"/>
      <c r="W886" s="23"/>
      <c r="X886" s="23"/>
      <c r="Y886" s="23"/>
      <c r="Z886" s="23"/>
    </row>
    <row r="887" spans="1:26" x14ac:dyDescent="0.55000000000000004">
      <c r="A887" s="6" t="str">
        <f t="shared" ca="1" si="145"/>
        <v/>
      </c>
      <c r="B887" s="22" t="str">
        <f t="shared" ca="1" si="148"/>
        <v/>
      </c>
      <c r="C887" s="22" t="str">
        <f t="shared" ca="1" si="148"/>
        <v/>
      </c>
      <c r="D887" s="22" t="str">
        <f t="shared" ca="1" si="148"/>
        <v/>
      </c>
      <c r="E887" s="22" t="str">
        <f t="shared" ca="1" si="142"/>
        <v/>
      </c>
      <c r="F887" s="22" t="str">
        <f t="shared" ca="1" si="143"/>
        <v/>
      </c>
      <c r="G887" s="22" t="str">
        <f t="shared" ca="1" si="144"/>
        <v/>
      </c>
      <c r="H887" s="22" t="str">
        <f t="shared" ca="1" si="149"/>
        <v/>
      </c>
      <c r="I887" s="22" t="str">
        <f t="shared" ca="1" si="149"/>
        <v/>
      </c>
      <c r="J887" s="22" t="str">
        <f t="shared" ca="1" si="149"/>
        <v/>
      </c>
      <c r="K887" s="22" t="str">
        <f t="shared" ca="1" si="149"/>
        <v/>
      </c>
      <c r="L887" s="22" t="str">
        <f t="shared" ca="1" si="149"/>
        <v/>
      </c>
      <c r="M887" s="22" t="str">
        <f t="shared" ca="1" si="149"/>
        <v/>
      </c>
      <c r="N887" s="22" t="str">
        <f t="shared" ca="1" si="149"/>
        <v/>
      </c>
      <c r="O887" s="22" t="str">
        <f t="shared" ca="1" si="149"/>
        <v/>
      </c>
      <c r="P887" s="23"/>
      <c r="Q887" s="23"/>
      <c r="R887" s="23"/>
      <c r="S887" s="23"/>
      <c r="T887" s="23"/>
      <c r="U887" s="23"/>
      <c r="V887" s="23"/>
      <c r="W887" s="23"/>
      <c r="X887" s="23"/>
      <c r="Y887" s="23"/>
      <c r="Z887" s="23"/>
    </row>
    <row r="888" spans="1:26" x14ac:dyDescent="0.55000000000000004">
      <c r="A888" s="6" t="str">
        <f t="shared" ca="1" si="145"/>
        <v/>
      </c>
      <c r="B888" s="22" t="str">
        <f t="shared" ref="B888:D907" ca="1" si="150">IF($A888="","",IF(ISERROR(IF(ISERROR(INDEX(FredRatesData_AllData,MATCH($A888-(MAX(0,WEEKDAY($A888,2)-5)),FredRatesData_Dates,0),MATCH(B$6,FredRatesData_IDs,0),1)/B$5),INDEX(FredRatesData_AllData,MATCH($A888-(MAX(0,WEEKDAY($A888,2)-5))-3,FredRatesData_Dates,0),MATCH(B$6,FredRatesData_IDs,0),1)/B$5,INDEX(FredRatesData_AllData,MATCH($A888-(MAX(0,WEEKDAY($A888,2)-5)),FredRatesData_Dates,0),MATCH(B$6,FredRatesData_IDs,0),1)/B$5)),"",IF(ISERROR(INDEX(FredRatesData_AllData,MATCH($A888-(MAX(0,WEEKDAY($A888,2)-5)),FredRatesData_Dates,0),MATCH(B$6,FredRatesData_IDs,0),1)/B$5),INDEX(FredRatesData_AllData,MATCH($A888-(MAX(0,WEEKDAY($A888,2)-5))-3,FredRatesData_Dates,0),MATCH(B$6,FredRatesData_IDs,0),1)/B$5,INDEX(FredRatesData_AllData,MATCH($A888-(MAX(0,WEEKDAY($A888,2)-5)),FredRatesData_Dates,0),MATCH(B$6,FredRatesData_IDs,0),1)/B$5)))</f>
        <v/>
      </c>
      <c r="C888" s="22" t="str">
        <f t="shared" ca="1" si="150"/>
        <v/>
      </c>
      <c r="D888" s="22" t="str">
        <f t="shared" ca="1" si="150"/>
        <v/>
      </c>
      <c r="E888" s="22" t="str">
        <f t="shared" ca="1" si="142"/>
        <v/>
      </c>
      <c r="F888" s="22" t="str">
        <f t="shared" ca="1" si="143"/>
        <v/>
      </c>
      <c r="G888" s="22" t="str">
        <f t="shared" ca="1" si="144"/>
        <v/>
      </c>
      <c r="H888" s="22" t="str">
        <f t="shared" ref="H888:O907" ca="1" si="151">IF($A888="","",IF(ISERROR(IF(ISERROR(INDEX(FredRatesData_AllData,MATCH($A888-(MAX(0,WEEKDAY($A888,2)-5)),FredRatesData_Dates,0),MATCH(H$6,FredRatesData_IDs,0),1)/H$5),INDEX(FredRatesData_AllData,MATCH($A888-(MAX(0,WEEKDAY($A888,2)-5))-3,FredRatesData_Dates,0),MATCH(H$6,FredRatesData_IDs,0),1)/H$5,INDEX(FredRatesData_AllData,MATCH($A888-(MAX(0,WEEKDAY($A888,2)-5)),FredRatesData_Dates,0),MATCH(H$6,FredRatesData_IDs,0),1)/H$5)),"",IF(ISERROR(INDEX(FredRatesData_AllData,MATCH($A888-(MAX(0,WEEKDAY($A888,2)-5)),FredRatesData_Dates,0),MATCH(H$6,FredRatesData_IDs,0),1)/H$5),INDEX(FredRatesData_AllData,MATCH($A888-(MAX(0,WEEKDAY($A888,2)-5))-3,FredRatesData_Dates,0),MATCH(H$6,FredRatesData_IDs,0),1)/H$5,INDEX(FredRatesData_AllData,MATCH($A888-(MAX(0,WEEKDAY($A888,2)-5)),FredRatesData_Dates,0),MATCH(H$6,FredRatesData_IDs,0),1)/H$5)))</f>
        <v/>
      </c>
      <c r="I888" s="22" t="str">
        <f t="shared" ca="1" si="151"/>
        <v/>
      </c>
      <c r="J888" s="22" t="str">
        <f t="shared" ca="1" si="151"/>
        <v/>
      </c>
      <c r="K888" s="22" t="str">
        <f t="shared" ca="1" si="151"/>
        <v/>
      </c>
      <c r="L888" s="22" t="str">
        <f t="shared" ca="1" si="151"/>
        <v/>
      </c>
      <c r="M888" s="22" t="str">
        <f t="shared" ca="1" si="151"/>
        <v/>
      </c>
      <c r="N888" s="22" t="str">
        <f t="shared" ca="1" si="151"/>
        <v/>
      </c>
      <c r="O888" s="22" t="str">
        <f t="shared" ca="1" si="151"/>
        <v/>
      </c>
      <c r="P888" s="23"/>
      <c r="Q888" s="23"/>
      <c r="R888" s="23"/>
      <c r="S888" s="23"/>
      <c r="T888" s="23"/>
      <c r="U888" s="23"/>
      <c r="V888" s="23"/>
      <c r="W888" s="23"/>
      <c r="X888" s="23"/>
      <c r="Y888" s="23"/>
      <c r="Z888" s="23"/>
    </row>
    <row r="889" spans="1:26" x14ac:dyDescent="0.55000000000000004">
      <c r="A889" s="6" t="str">
        <f t="shared" ca="1" si="145"/>
        <v/>
      </c>
      <c r="B889" s="22" t="str">
        <f t="shared" ca="1" si="150"/>
        <v/>
      </c>
      <c r="C889" s="22" t="str">
        <f t="shared" ca="1" si="150"/>
        <v/>
      </c>
      <c r="D889" s="22" t="str">
        <f t="shared" ca="1" si="150"/>
        <v/>
      </c>
      <c r="E889" s="22" t="str">
        <f t="shared" ca="1" si="142"/>
        <v/>
      </c>
      <c r="F889" s="22" t="str">
        <f t="shared" ca="1" si="143"/>
        <v/>
      </c>
      <c r="G889" s="22" t="str">
        <f t="shared" ca="1" si="144"/>
        <v/>
      </c>
      <c r="H889" s="22" t="str">
        <f t="shared" ca="1" si="151"/>
        <v/>
      </c>
      <c r="I889" s="22" t="str">
        <f t="shared" ca="1" si="151"/>
        <v/>
      </c>
      <c r="J889" s="22" t="str">
        <f t="shared" ca="1" si="151"/>
        <v/>
      </c>
      <c r="K889" s="22" t="str">
        <f t="shared" ca="1" si="151"/>
        <v/>
      </c>
      <c r="L889" s="22" t="str">
        <f t="shared" ca="1" si="151"/>
        <v/>
      </c>
      <c r="M889" s="22" t="str">
        <f t="shared" ca="1" si="151"/>
        <v/>
      </c>
      <c r="N889" s="22" t="str">
        <f t="shared" ca="1" si="151"/>
        <v/>
      </c>
      <c r="O889" s="22" t="str">
        <f t="shared" ca="1" si="151"/>
        <v/>
      </c>
      <c r="P889" s="23"/>
      <c r="Q889" s="23"/>
      <c r="R889" s="23"/>
      <c r="S889" s="23"/>
      <c r="T889" s="23"/>
      <c r="U889" s="23"/>
      <c r="V889" s="23"/>
      <c r="W889" s="23"/>
      <c r="X889" s="23"/>
      <c r="Y889" s="23"/>
      <c r="Z889" s="23"/>
    </row>
    <row r="890" spans="1:26" x14ac:dyDescent="0.55000000000000004">
      <c r="A890" s="6" t="str">
        <f t="shared" ca="1" si="145"/>
        <v/>
      </c>
      <c r="B890" s="22" t="str">
        <f t="shared" ca="1" si="150"/>
        <v/>
      </c>
      <c r="C890" s="22" t="str">
        <f t="shared" ca="1" si="150"/>
        <v/>
      </c>
      <c r="D890" s="22" t="str">
        <f t="shared" ca="1" si="150"/>
        <v/>
      </c>
      <c r="E890" s="22" t="str">
        <f t="shared" ca="1" si="142"/>
        <v/>
      </c>
      <c r="F890" s="22" t="str">
        <f t="shared" ca="1" si="143"/>
        <v/>
      </c>
      <c r="G890" s="22" t="str">
        <f t="shared" ca="1" si="144"/>
        <v/>
      </c>
      <c r="H890" s="22" t="str">
        <f t="shared" ca="1" si="151"/>
        <v/>
      </c>
      <c r="I890" s="22" t="str">
        <f t="shared" ca="1" si="151"/>
        <v/>
      </c>
      <c r="J890" s="22" t="str">
        <f t="shared" ca="1" si="151"/>
        <v/>
      </c>
      <c r="K890" s="22" t="str">
        <f t="shared" ca="1" si="151"/>
        <v/>
      </c>
      <c r="L890" s="22" t="str">
        <f t="shared" ca="1" si="151"/>
        <v/>
      </c>
      <c r="M890" s="22" t="str">
        <f t="shared" ca="1" si="151"/>
        <v/>
      </c>
      <c r="N890" s="22" t="str">
        <f t="shared" ca="1" si="151"/>
        <v/>
      </c>
      <c r="O890" s="22" t="str">
        <f t="shared" ca="1" si="151"/>
        <v/>
      </c>
      <c r="P890" s="23"/>
      <c r="Q890" s="23"/>
      <c r="R890" s="23"/>
      <c r="S890" s="23"/>
      <c r="T890" s="23"/>
      <c r="U890" s="23"/>
      <c r="V890" s="23"/>
      <c r="W890" s="23"/>
      <c r="X890" s="23"/>
      <c r="Y890" s="23"/>
      <c r="Z890" s="23"/>
    </row>
    <row r="891" spans="1:26" x14ac:dyDescent="0.55000000000000004">
      <c r="A891" s="6" t="str">
        <f t="shared" ca="1" si="145"/>
        <v/>
      </c>
      <c r="B891" s="22" t="str">
        <f t="shared" ca="1" si="150"/>
        <v/>
      </c>
      <c r="C891" s="22" t="str">
        <f t="shared" ca="1" si="150"/>
        <v/>
      </c>
      <c r="D891" s="22" t="str">
        <f t="shared" ca="1" si="150"/>
        <v/>
      </c>
      <c r="E891" s="22" t="str">
        <f t="shared" ca="1" si="142"/>
        <v/>
      </c>
      <c r="F891" s="22" t="str">
        <f t="shared" ca="1" si="143"/>
        <v/>
      </c>
      <c r="G891" s="22" t="str">
        <f t="shared" ca="1" si="144"/>
        <v/>
      </c>
      <c r="H891" s="22" t="str">
        <f t="shared" ca="1" si="151"/>
        <v/>
      </c>
      <c r="I891" s="22" t="str">
        <f t="shared" ca="1" si="151"/>
        <v/>
      </c>
      <c r="J891" s="22" t="str">
        <f t="shared" ca="1" si="151"/>
        <v/>
      </c>
      <c r="K891" s="22" t="str">
        <f t="shared" ca="1" si="151"/>
        <v/>
      </c>
      <c r="L891" s="22" t="str">
        <f t="shared" ca="1" si="151"/>
        <v/>
      </c>
      <c r="M891" s="22" t="str">
        <f t="shared" ca="1" si="151"/>
        <v/>
      </c>
      <c r="N891" s="22" t="str">
        <f t="shared" ca="1" si="151"/>
        <v/>
      </c>
      <c r="O891" s="22" t="str">
        <f t="shared" ca="1" si="151"/>
        <v/>
      </c>
      <c r="P891" s="23"/>
      <c r="Q891" s="23"/>
      <c r="R891" s="23"/>
      <c r="S891" s="23"/>
      <c r="T891" s="23"/>
      <c r="U891" s="23"/>
      <c r="V891" s="23"/>
      <c r="W891" s="23"/>
      <c r="X891" s="23"/>
      <c r="Y891" s="23"/>
      <c r="Z891" s="23"/>
    </row>
    <row r="892" spans="1:26" x14ac:dyDescent="0.55000000000000004">
      <c r="A892" s="6" t="str">
        <f t="shared" ca="1" si="145"/>
        <v/>
      </c>
      <c r="B892" s="22" t="str">
        <f t="shared" ca="1" si="150"/>
        <v/>
      </c>
      <c r="C892" s="22" t="str">
        <f t="shared" ca="1" si="150"/>
        <v/>
      </c>
      <c r="D892" s="22" t="str">
        <f t="shared" ca="1" si="150"/>
        <v/>
      </c>
      <c r="E892" s="22" t="str">
        <f t="shared" ca="1" si="142"/>
        <v/>
      </c>
      <c r="F892" s="22" t="str">
        <f t="shared" ca="1" si="143"/>
        <v/>
      </c>
      <c r="G892" s="22" t="str">
        <f t="shared" ca="1" si="144"/>
        <v/>
      </c>
      <c r="H892" s="22" t="str">
        <f t="shared" ca="1" si="151"/>
        <v/>
      </c>
      <c r="I892" s="22" t="str">
        <f t="shared" ca="1" si="151"/>
        <v/>
      </c>
      <c r="J892" s="22" t="str">
        <f t="shared" ca="1" si="151"/>
        <v/>
      </c>
      <c r="K892" s="22" t="str">
        <f t="shared" ca="1" si="151"/>
        <v/>
      </c>
      <c r="L892" s="22" t="str">
        <f t="shared" ca="1" si="151"/>
        <v/>
      </c>
      <c r="M892" s="22" t="str">
        <f t="shared" ca="1" si="151"/>
        <v/>
      </c>
      <c r="N892" s="22" t="str">
        <f t="shared" ca="1" si="151"/>
        <v/>
      </c>
      <c r="O892" s="22" t="str">
        <f t="shared" ca="1" si="151"/>
        <v/>
      </c>
      <c r="P892" s="23"/>
      <c r="Q892" s="23"/>
      <c r="R892" s="23"/>
      <c r="S892" s="23"/>
      <c r="T892" s="23"/>
      <c r="U892" s="23"/>
      <c r="V892" s="23"/>
      <c r="W892" s="23"/>
      <c r="X892" s="23"/>
      <c r="Y892" s="23"/>
      <c r="Z892" s="23"/>
    </row>
    <row r="893" spans="1:26" x14ac:dyDescent="0.55000000000000004">
      <c r="A893" s="6" t="str">
        <f t="shared" ca="1" si="145"/>
        <v/>
      </c>
      <c r="B893" s="22" t="str">
        <f t="shared" ca="1" si="150"/>
        <v/>
      </c>
      <c r="C893" s="22" t="str">
        <f t="shared" ca="1" si="150"/>
        <v/>
      </c>
      <c r="D893" s="22" t="str">
        <f t="shared" ca="1" si="150"/>
        <v/>
      </c>
      <c r="E893" s="22" t="str">
        <f t="shared" ca="1" si="142"/>
        <v/>
      </c>
      <c r="F893" s="22" t="str">
        <f t="shared" ca="1" si="143"/>
        <v/>
      </c>
      <c r="G893" s="22" t="str">
        <f t="shared" ca="1" si="144"/>
        <v/>
      </c>
      <c r="H893" s="22" t="str">
        <f t="shared" ca="1" si="151"/>
        <v/>
      </c>
      <c r="I893" s="22" t="str">
        <f t="shared" ca="1" si="151"/>
        <v/>
      </c>
      <c r="J893" s="22" t="str">
        <f t="shared" ca="1" si="151"/>
        <v/>
      </c>
      <c r="K893" s="22" t="str">
        <f t="shared" ca="1" si="151"/>
        <v/>
      </c>
      <c r="L893" s="22" t="str">
        <f t="shared" ca="1" si="151"/>
        <v/>
      </c>
      <c r="M893" s="22" t="str">
        <f t="shared" ca="1" si="151"/>
        <v/>
      </c>
      <c r="N893" s="22" t="str">
        <f t="shared" ca="1" si="151"/>
        <v/>
      </c>
      <c r="O893" s="22" t="str">
        <f t="shared" ca="1" si="151"/>
        <v/>
      </c>
      <c r="P893" s="23"/>
      <c r="Q893" s="23"/>
      <c r="R893" s="23"/>
      <c r="S893" s="23"/>
      <c r="T893" s="23"/>
      <c r="U893" s="23"/>
      <c r="V893" s="23"/>
      <c r="W893" s="23"/>
      <c r="X893" s="23"/>
      <c r="Y893" s="23"/>
      <c r="Z893" s="23"/>
    </row>
    <row r="894" spans="1:26" x14ac:dyDescent="0.55000000000000004">
      <c r="A894" s="6" t="str">
        <f t="shared" ca="1" si="145"/>
        <v/>
      </c>
      <c r="B894" s="22" t="str">
        <f t="shared" ca="1" si="150"/>
        <v/>
      </c>
      <c r="C894" s="22" t="str">
        <f t="shared" ca="1" si="150"/>
        <v/>
      </c>
      <c r="D894" s="22" t="str">
        <f t="shared" ca="1" si="150"/>
        <v/>
      </c>
      <c r="E894" s="22" t="str">
        <f t="shared" ca="1" si="142"/>
        <v/>
      </c>
      <c r="F894" s="22" t="str">
        <f t="shared" ca="1" si="143"/>
        <v/>
      </c>
      <c r="G894" s="22" t="str">
        <f t="shared" ca="1" si="144"/>
        <v/>
      </c>
      <c r="H894" s="22" t="str">
        <f t="shared" ca="1" si="151"/>
        <v/>
      </c>
      <c r="I894" s="22" t="str">
        <f t="shared" ca="1" si="151"/>
        <v/>
      </c>
      <c r="J894" s="22" t="str">
        <f t="shared" ca="1" si="151"/>
        <v/>
      </c>
      <c r="K894" s="22" t="str">
        <f t="shared" ca="1" si="151"/>
        <v/>
      </c>
      <c r="L894" s="22" t="str">
        <f t="shared" ca="1" si="151"/>
        <v/>
      </c>
      <c r="M894" s="22" t="str">
        <f t="shared" ca="1" si="151"/>
        <v/>
      </c>
      <c r="N894" s="22" t="str">
        <f t="shared" ca="1" si="151"/>
        <v/>
      </c>
      <c r="O894" s="22" t="str">
        <f t="shared" ca="1" si="151"/>
        <v/>
      </c>
      <c r="P894" s="23"/>
      <c r="Q894" s="23"/>
      <c r="R894" s="23"/>
      <c r="S894" s="23"/>
      <c r="T894" s="23"/>
      <c r="U894" s="23"/>
      <c r="V894" s="23"/>
      <c r="W894" s="23"/>
      <c r="X894" s="23"/>
      <c r="Y894" s="23"/>
      <c r="Z894" s="23"/>
    </row>
    <row r="895" spans="1:26" x14ac:dyDescent="0.55000000000000004">
      <c r="A895" s="6" t="str">
        <f t="shared" ca="1" si="145"/>
        <v/>
      </c>
      <c r="B895" s="22" t="str">
        <f t="shared" ca="1" si="150"/>
        <v/>
      </c>
      <c r="C895" s="22" t="str">
        <f t="shared" ca="1" si="150"/>
        <v/>
      </c>
      <c r="D895" s="22" t="str">
        <f t="shared" ca="1" si="150"/>
        <v/>
      </c>
      <c r="E895" s="22" t="str">
        <f t="shared" ca="1" si="142"/>
        <v/>
      </c>
      <c r="F895" s="22" t="str">
        <f t="shared" ca="1" si="143"/>
        <v/>
      </c>
      <c r="G895" s="22" t="str">
        <f t="shared" ca="1" si="144"/>
        <v/>
      </c>
      <c r="H895" s="22" t="str">
        <f t="shared" ca="1" si="151"/>
        <v/>
      </c>
      <c r="I895" s="22" t="str">
        <f t="shared" ca="1" si="151"/>
        <v/>
      </c>
      <c r="J895" s="22" t="str">
        <f t="shared" ca="1" si="151"/>
        <v/>
      </c>
      <c r="K895" s="22" t="str">
        <f t="shared" ca="1" si="151"/>
        <v/>
      </c>
      <c r="L895" s="22" t="str">
        <f t="shared" ca="1" si="151"/>
        <v/>
      </c>
      <c r="M895" s="22" t="str">
        <f t="shared" ca="1" si="151"/>
        <v/>
      </c>
      <c r="N895" s="22" t="str">
        <f t="shared" ca="1" si="151"/>
        <v/>
      </c>
      <c r="O895" s="22" t="str">
        <f t="shared" ca="1" si="151"/>
        <v/>
      </c>
      <c r="P895" s="23"/>
      <c r="Q895" s="23"/>
      <c r="R895" s="23"/>
      <c r="S895" s="23"/>
      <c r="T895" s="23"/>
      <c r="U895" s="23"/>
      <c r="V895" s="23"/>
      <c r="W895" s="23"/>
      <c r="X895" s="23"/>
      <c r="Y895" s="23"/>
      <c r="Z895" s="23"/>
    </row>
    <row r="896" spans="1:26" x14ac:dyDescent="0.55000000000000004">
      <c r="A896" s="6" t="str">
        <f t="shared" ca="1" si="145"/>
        <v/>
      </c>
      <c r="B896" s="22" t="str">
        <f t="shared" ca="1" si="150"/>
        <v/>
      </c>
      <c r="C896" s="22" t="str">
        <f t="shared" ca="1" si="150"/>
        <v/>
      </c>
      <c r="D896" s="22" t="str">
        <f t="shared" ca="1" si="150"/>
        <v/>
      </c>
      <c r="E896" s="22" t="str">
        <f t="shared" ca="1" si="142"/>
        <v/>
      </c>
      <c r="F896" s="22" t="str">
        <f t="shared" ca="1" si="143"/>
        <v/>
      </c>
      <c r="G896" s="22" t="str">
        <f t="shared" ca="1" si="144"/>
        <v/>
      </c>
      <c r="H896" s="22" t="str">
        <f t="shared" ca="1" si="151"/>
        <v/>
      </c>
      <c r="I896" s="22" t="str">
        <f t="shared" ca="1" si="151"/>
        <v/>
      </c>
      <c r="J896" s="22" t="str">
        <f t="shared" ca="1" si="151"/>
        <v/>
      </c>
      <c r="K896" s="22" t="str">
        <f t="shared" ca="1" si="151"/>
        <v/>
      </c>
      <c r="L896" s="22" t="str">
        <f t="shared" ca="1" si="151"/>
        <v/>
      </c>
      <c r="M896" s="22" t="str">
        <f t="shared" ca="1" si="151"/>
        <v/>
      </c>
      <c r="N896" s="22" t="str">
        <f t="shared" ca="1" si="151"/>
        <v/>
      </c>
      <c r="O896" s="22" t="str">
        <f t="shared" ca="1" si="151"/>
        <v/>
      </c>
      <c r="P896" s="23"/>
      <c r="Q896" s="23"/>
      <c r="R896" s="23"/>
      <c r="S896" s="23"/>
      <c r="T896" s="23"/>
      <c r="U896" s="23"/>
      <c r="V896" s="23"/>
      <c r="W896" s="23"/>
      <c r="X896" s="23"/>
      <c r="Y896" s="23"/>
      <c r="Z896" s="23"/>
    </row>
    <row r="897" spans="1:26" x14ac:dyDescent="0.55000000000000004">
      <c r="A897" s="6" t="str">
        <f t="shared" ca="1" si="145"/>
        <v/>
      </c>
      <c r="B897" s="22" t="str">
        <f t="shared" ca="1" si="150"/>
        <v/>
      </c>
      <c r="C897" s="22" t="str">
        <f t="shared" ca="1" si="150"/>
        <v/>
      </c>
      <c r="D897" s="22" t="str">
        <f t="shared" ca="1" si="150"/>
        <v/>
      </c>
      <c r="E897" s="22" t="str">
        <f t="shared" ca="1" si="142"/>
        <v/>
      </c>
      <c r="F897" s="22" t="str">
        <f t="shared" ca="1" si="143"/>
        <v/>
      </c>
      <c r="G897" s="22" t="str">
        <f t="shared" ca="1" si="144"/>
        <v/>
      </c>
      <c r="H897" s="22" t="str">
        <f t="shared" ca="1" si="151"/>
        <v/>
      </c>
      <c r="I897" s="22" t="str">
        <f t="shared" ca="1" si="151"/>
        <v/>
      </c>
      <c r="J897" s="22" t="str">
        <f t="shared" ca="1" si="151"/>
        <v/>
      </c>
      <c r="K897" s="22" t="str">
        <f t="shared" ca="1" si="151"/>
        <v/>
      </c>
      <c r="L897" s="22" t="str">
        <f t="shared" ca="1" si="151"/>
        <v/>
      </c>
      <c r="M897" s="22" t="str">
        <f t="shared" ca="1" si="151"/>
        <v/>
      </c>
      <c r="N897" s="22" t="str">
        <f t="shared" ca="1" si="151"/>
        <v/>
      </c>
      <c r="O897" s="22" t="str">
        <f t="shared" ca="1" si="151"/>
        <v/>
      </c>
      <c r="P897" s="23"/>
      <c r="Q897" s="23"/>
      <c r="R897" s="23"/>
      <c r="S897" s="23"/>
      <c r="T897" s="23"/>
      <c r="U897" s="23"/>
      <c r="V897" s="23"/>
      <c r="W897" s="23"/>
      <c r="X897" s="23"/>
      <c r="Y897" s="23"/>
      <c r="Z897" s="23"/>
    </row>
    <row r="898" spans="1:26" x14ac:dyDescent="0.55000000000000004">
      <c r="A898" s="6" t="str">
        <f t="shared" ca="1" si="145"/>
        <v/>
      </c>
      <c r="B898" s="22" t="str">
        <f t="shared" ca="1" si="150"/>
        <v/>
      </c>
      <c r="C898" s="22" t="str">
        <f t="shared" ca="1" si="150"/>
        <v/>
      </c>
      <c r="D898" s="22" t="str">
        <f t="shared" ca="1" si="150"/>
        <v/>
      </c>
      <c r="E898" s="22" t="str">
        <f t="shared" ca="1" si="142"/>
        <v/>
      </c>
      <c r="F898" s="22" t="str">
        <f t="shared" ca="1" si="143"/>
        <v/>
      </c>
      <c r="G898" s="22" t="str">
        <f t="shared" ca="1" si="144"/>
        <v/>
      </c>
      <c r="H898" s="22" t="str">
        <f t="shared" ca="1" si="151"/>
        <v/>
      </c>
      <c r="I898" s="22" t="str">
        <f t="shared" ca="1" si="151"/>
        <v/>
      </c>
      <c r="J898" s="22" t="str">
        <f t="shared" ca="1" si="151"/>
        <v/>
      </c>
      <c r="K898" s="22" t="str">
        <f t="shared" ca="1" si="151"/>
        <v/>
      </c>
      <c r="L898" s="22" t="str">
        <f t="shared" ca="1" si="151"/>
        <v/>
      </c>
      <c r="M898" s="22" t="str">
        <f t="shared" ca="1" si="151"/>
        <v/>
      </c>
      <c r="N898" s="22" t="str">
        <f t="shared" ca="1" si="151"/>
        <v/>
      </c>
      <c r="O898" s="22" t="str">
        <f t="shared" ca="1" si="151"/>
        <v/>
      </c>
      <c r="P898" s="23"/>
      <c r="Q898" s="23"/>
      <c r="R898" s="23"/>
      <c r="S898" s="23"/>
      <c r="T898" s="23"/>
      <c r="U898" s="23"/>
      <c r="V898" s="23"/>
      <c r="W898" s="23"/>
      <c r="X898" s="23"/>
      <c r="Y898" s="23"/>
      <c r="Z898" s="23"/>
    </row>
    <row r="899" spans="1:26" x14ac:dyDescent="0.55000000000000004">
      <c r="A899" s="6" t="str">
        <f t="shared" ca="1" si="145"/>
        <v/>
      </c>
      <c r="B899" s="22" t="str">
        <f t="shared" ca="1" si="150"/>
        <v/>
      </c>
      <c r="C899" s="22" t="str">
        <f t="shared" ca="1" si="150"/>
        <v/>
      </c>
      <c r="D899" s="22" t="str">
        <f t="shared" ca="1" si="150"/>
        <v/>
      </c>
      <c r="E899" s="22" t="str">
        <f t="shared" ca="1" si="142"/>
        <v/>
      </c>
      <c r="F899" s="22" t="str">
        <f t="shared" ca="1" si="143"/>
        <v/>
      </c>
      <c r="G899" s="22" t="str">
        <f t="shared" ca="1" si="144"/>
        <v/>
      </c>
      <c r="H899" s="22" t="str">
        <f t="shared" ca="1" si="151"/>
        <v/>
      </c>
      <c r="I899" s="22" t="str">
        <f t="shared" ca="1" si="151"/>
        <v/>
      </c>
      <c r="J899" s="22" t="str">
        <f t="shared" ca="1" si="151"/>
        <v/>
      </c>
      <c r="K899" s="22" t="str">
        <f t="shared" ca="1" si="151"/>
        <v/>
      </c>
      <c r="L899" s="22" t="str">
        <f t="shared" ca="1" si="151"/>
        <v/>
      </c>
      <c r="M899" s="22" t="str">
        <f t="shared" ca="1" si="151"/>
        <v/>
      </c>
      <c r="N899" s="22" t="str">
        <f t="shared" ca="1" si="151"/>
        <v/>
      </c>
      <c r="O899" s="22" t="str">
        <f t="shared" ca="1" si="151"/>
        <v/>
      </c>
      <c r="P899" s="23"/>
      <c r="Q899" s="23"/>
      <c r="R899" s="23"/>
      <c r="S899" s="23"/>
      <c r="T899" s="23"/>
      <c r="U899" s="23"/>
      <c r="V899" s="23"/>
      <c r="W899" s="23"/>
      <c r="X899" s="23"/>
      <c r="Y899" s="23"/>
      <c r="Z899" s="23"/>
    </row>
    <row r="900" spans="1:26" x14ac:dyDescent="0.55000000000000004">
      <c r="A900" s="6" t="str">
        <f t="shared" ca="1" si="145"/>
        <v/>
      </c>
      <c r="B900" s="22" t="str">
        <f t="shared" ca="1" si="150"/>
        <v/>
      </c>
      <c r="C900" s="22" t="str">
        <f t="shared" ca="1" si="150"/>
        <v/>
      </c>
      <c r="D900" s="22" t="str">
        <f t="shared" ca="1" si="150"/>
        <v/>
      </c>
      <c r="E900" s="22" t="str">
        <f t="shared" ca="1" si="142"/>
        <v/>
      </c>
      <c r="F900" s="22" t="str">
        <f t="shared" ca="1" si="143"/>
        <v/>
      </c>
      <c r="G900" s="22" t="str">
        <f t="shared" ca="1" si="144"/>
        <v/>
      </c>
      <c r="H900" s="22" t="str">
        <f t="shared" ca="1" si="151"/>
        <v/>
      </c>
      <c r="I900" s="22" t="str">
        <f t="shared" ca="1" si="151"/>
        <v/>
      </c>
      <c r="J900" s="22" t="str">
        <f t="shared" ca="1" si="151"/>
        <v/>
      </c>
      <c r="K900" s="22" t="str">
        <f t="shared" ca="1" si="151"/>
        <v/>
      </c>
      <c r="L900" s="22" t="str">
        <f t="shared" ca="1" si="151"/>
        <v/>
      </c>
      <c r="M900" s="22" t="str">
        <f t="shared" ca="1" si="151"/>
        <v/>
      </c>
      <c r="N900" s="22" t="str">
        <f t="shared" ca="1" si="151"/>
        <v/>
      </c>
      <c r="O900" s="22" t="str">
        <f t="shared" ca="1" si="151"/>
        <v/>
      </c>
      <c r="P900" s="23"/>
      <c r="Q900" s="23"/>
      <c r="R900" s="23"/>
      <c r="S900" s="23"/>
      <c r="T900" s="23"/>
      <c r="U900" s="23"/>
      <c r="V900" s="23"/>
      <c r="W900" s="23"/>
      <c r="X900" s="23"/>
      <c r="Y900" s="23"/>
      <c r="Z900" s="23"/>
    </row>
    <row r="901" spans="1:26" x14ac:dyDescent="0.55000000000000004">
      <c r="A901" s="6" t="str">
        <f t="shared" ca="1" si="145"/>
        <v/>
      </c>
      <c r="B901" s="22" t="str">
        <f t="shared" ca="1" si="150"/>
        <v/>
      </c>
      <c r="C901" s="22" t="str">
        <f t="shared" ca="1" si="150"/>
        <v/>
      </c>
      <c r="D901" s="22" t="str">
        <f t="shared" ca="1" si="150"/>
        <v/>
      </c>
      <c r="E901" s="22" t="str">
        <f t="shared" ca="1" si="142"/>
        <v/>
      </c>
      <c r="F901" s="22" t="str">
        <f t="shared" ca="1" si="143"/>
        <v/>
      </c>
      <c r="G901" s="22" t="str">
        <f t="shared" ca="1" si="144"/>
        <v/>
      </c>
      <c r="H901" s="22" t="str">
        <f t="shared" ca="1" si="151"/>
        <v/>
      </c>
      <c r="I901" s="22" t="str">
        <f t="shared" ca="1" si="151"/>
        <v/>
      </c>
      <c r="J901" s="22" t="str">
        <f t="shared" ca="1" si="151"/>
        <v/>
      </c>
      <c r="K901" s="22" t="str">
        <f t="shared" ca="1" si="151"/>
        <v/>
      </c>
      <c r="L901" s="22" t="str">
        <f t="shared" ca="1" si="151"/>
        <v/>
      </c>
      <c r="M901" s="22" t="str">
        <f t="shared" ca="1" si="151"/>
        <v/>
      </c>
      <c r="N901" s="22" t="str">
        <f t="shared" ca="1" si="151"/>
        <v/>
      </c>
      <c r="O901" s="22" t="str">
        <f t="shared" ca="1" si="151"/>
        <v/>
      </c>
      <c r="P901" s="23"/>
      <c r="Q901" s="23"/>
      <c r="R901" s="23"/>
      <c r="S901" s="23"/>
      <c r="T901" s="23"/>
      <c r="U901" s="23"/>
      <c r="V901" s="23"/>
      <c r="W901" s="23"/>
      <c r="X901" s="23"/>
      <c r="Y901" s="23"/>
      <c r="Z901" s="23"/>
    </row>
    <row r="902" spans="1:26" x14ac:dyDescent="0.55000000000000004">
      <c r="A902" s="6" t="str">
        <f t="shared" ca="1" si="145"/>
        <v/>
      </c>
      <c r="B902" s="22" t="str">
        <f t="shared" ca="1" si="150"/>
        <v/>
      </c>
      <c r="C902" s="22" t="str">
        <f t="shared" ca="1" si="150"/>
        <v/>
      </c>
      <c r="D902" s="22" t="str">
        <f t="shared" ca="1" si="150"/>
        <v/>
      </c>
      <c r="E902" s="22" t="str">
        <f t="shared" ca="1" si="142"/>
        <v/>
      </c>
      <c r="F902" s="22" t="str">
        <f t="shared" ca="1" si="143"/>
        <v/>
      </c>
      <c r="G902" s="22" t="str">
        <f t="shared" ca="1" si="144"/>
        <v/>
      </c>
      <c r="H902" s="22" t="str">
        <f t="shared" ca="1" si="151"/>
        <v/>
      </c>
      <c r="I902" s="22" t="str">
        <f t="shared" ca="1" si="151"/>
        <v/>
      </c>
      <c r="J902" s="22" t="str">
        <f t="shared" ca="1" si="151"/>
        <v/>
      </c>
      <c r="K902" s="22" t="str">
        <f t="shared" ca="1" si="151"/>
        <v/>
      </c>
      <c r="L902" s="22" t="str">
        <f t="shared" ca="1" si="151"/>
        <v/>
      </c>
      <c r="M902" s="22" t="str">
        <f t="shared" ca="1" si="151"/>
        <v/>
      </c>
      <c r="N902" s="22" t="str">
        <f t="shared" ca="1" si="151"/>
        <v/>
      </c>
      <c r="O902" s="22" t="str">
        <f t="shared" ca="1" si="151"/>
        <v/>
      </c>
      <c r="P902" s="23"/>
      <c r="Q902" s="23"/>
      <c r="R902" s="23"/>
      <c r="S902" s="23"/>
      <c r="T902" s="23"/>
      <c r="U902" s="23"/>
      <c r="V902" s="23"/>
      <c r="W902" s="23"/>
      <c r="X902" s="23"/>
      <c r="Y902" s="23"/>
      <c r="Z902" s="23"/>
    </row>
    <row r="903" spans="1:26" x14ac:dyDescent="0.55000000000000004">
      <c r="A903" s="6" t="str">
        <f t="shared" ca="1" si="145"/>
        <v/>
      </c>
      <c r="B903" s="22" t="str">
        <f t="shared" ca="1" si="150"/>
        <v/>
      </c>
      <c r="C903" s="22" t="str">
        <f t="shared" ca="1" si="150"/>
        <v/>
      </c>
      <c r="D903" s="22" t="str">
        <f t="shared" ca="1" si="150"/>
        <v/>
      </c>
      <c r="E903" s="22" t="str">
        <f t="shared" ca="1" si="142"/>
        <v/>
      </c>
      <c r="F903" s="22" t="str">
        <f t="shared" ca="1" si="143"/>
        <v/>
      </c>
      <c r="G903" s="22" t="str">
        <f t="shared" ca="1" si="144"/>
        <v/>
      </c>
      <c r="H903" s="22" t="str">
        <f t="shared" ca="1" si="151"/>
        <v/>
      </c>
      <c r="I903" s="22" t="str">
        <f t="shared" ca="1" si="151"/>
        <v/>
      </c>
      <c r="J903" s="22" t="str">
        <f t="shared" ca="1" si="151"/>
        <v/>
      </c>
      <c r="K903" s="22" t="str">
        <f t="shared" ca="1" si="151"/>
        <v/>
      </c>
      <c r="L903" s="22" t="str">
        <f t="shared" ca="1" si="151"/>
        <v/>
      </c>
      <c r="M903" s="22" t="str">
        <f t="shared" ca="1" si="151"/>
        <v/>
      </c>
      <c r="N903" s="22" t="str">
        <f t="shared" ca="1" si="151"/>
        <v/>
      </c>
      <c r="O903" s="22" t="str">
        <f t="shared" ca="1" si="151"/>
        <v/>
      </c>
      <c r="P903" s="23"/>
      <c r="Q903" s="23"/>
      <c r="R903" s="23"/>
      <c r="S903" s="23"/>
      <c r="T903" s="23"/>
      <c r="U903" s="23"/>
      <c r="V903" s="23"/>
      <c r="W903" s="23"/>
      <c r="X903" s="23"/>
      <c r="Y903" s="23"/>
      <c r="Z903" s="23"/>
    </row>
    <row r="904" spans="1:26" x14ac:dyDescent="0.55000000000000004">
      <c r="A904" s="6" t="str">
        <f t="shared" ca="1" si="145"/>
        <v/>
      </c>
      <c r="B904" s="22" t="str">
        <f t="shared" ca="1" si="150"/>
        <v/>
      </c>
      <c r="C904" s="22" t="str">
        <f t="shared" ca="1" si="150"/>
        <v/>
      </c>
      <c r="D904" s="22" t="str">
        <f t="shared" ca="1" si="150"/>
        <v/>
      </c>
      <c r="E904" s="22" t="str">
        <f t="shared" ref="E904:E967" ca="1" si="152">IF(OR($A904="",ISERROR(INDEX(FredEcon_AllData,MATCH($A904,FredEcon_EndDates,0),MATCH(E$6,FredEcon_IDs,0),1)/E$5)),"",INDEX(FredEcon_AllData,MATCH($A904,FredEcon_EndDates,0),MATCH(E$6,FredEcon_IDs,0),1)/E$5)</f>
        <v/>
      </c>
      <c r="F904" s="22" t="str">
        <f t="shared" ref="F904:F967" ca="1" si="153">IF(OR($A904="",ISERROR(INDEX(FredCPI_YoY,MATCH($A904,FredCPI_EndDates,0),1))),"",INDEX(FredCPI_YoY,MATCH($A904,FredCPI_EndDates,0),1))</f>
        <v/>
      </c>
      <c r="G904" s="22" t="str">
        <f t="shared" ref="G904:G967" ca="1" si="154">IF($A904="","",IF(ISERROR(INDEX(FredGDP_QoQSAAR,MATCH($A904,FredGDP_EndDates,0),1)),"",INDEX(FredGDP_QoQSAAR,MATCH($A904,FredGDP_EndDates,0),1)))</f>
        <v/>
      </c>
      <c r="H904" s="22" t="str">
        <f t="shared" ca="1" si="151"/>
        <v/>
      </c>
      <c r="I904" s="22" t="str">
        <f t="shared" ca="1" si="151"/>
        <v/>
      </c>
      <c r="J904" s="22" t="str">
        <f t="shared" ca="1" si="151"/>
        <v/>
      </c>
      <c r="K904" s="22" t="str">
        <f t="shared" ca="1" si="151"/>
        <v/>
      </c>
      <c r="L904" s="22" t="str">
        <f t="shared" ca="1" si="151"/>
        <v/>
      </c>
      <c r="M904" s="22" t="str">
        <f t="shared" ca="1" si="151"/>
        <v/>
      </c>
      <c r="N904" s="22" t="str">
        <f t="shared" ca="1" si="151"/>
        <v/>
      </c>
      <c r="O904" s="22" t="str">
        <f t="shared" ca="1" si="151"/>
        <v/>
      </c>
      <c r="P904" s="23"/>
      <c r="Q904" s="23"/>
      <c r="R904" s="23"/>
      <c r="S904" s="23"/>
      <c r="T904" s="23"/>
      <c r="U904" s="23"/>
      <c r="V904" s="23"/>
      <c r="W904" s="23"/>
      <c r="X904" s="23"/>
      <c r="Y904" s="23"/>
      <c r="Z904" s="23"/>
    </row>
    <row r="905" spans="1:26" x14ac:dyDescent="0.55000000000000004">
      <c r="A905" s="6" t="str">
        <f t="shared" ref="A905:A968" ca="1" si="155">IF(A904="","",IF(ISERROR(DataMatrixFrequency/1),IF(EOMONTH(A904,1)&lt;=DataMatrixEndDate,EOMONTH(A904,1),""),IF((A904+DataMatrixFrequency)&lt;=DataMatrixEndDate,A904+DataMatrixFrequency,"")))</f>
        <v/>
      </c>
      <c r="B905" s="22" t="str">
        <f t="shared" ca="1" si="150"/>
        <v/>
      </c>
      <c r="C905" s="22" t="str">
        <f t="shared" ca="1" si="150"/>
        <v/>
      </c>
      <c r="D905" s="22" t="str">
        <f t="shared" ca="1" si="150"/>
        <v/>
      </c>
      <c r="E905" s="22" t="str">
        <f t="shared" ca="1" si="152"/>
        <v/>
      </c>
      <c r="F905" s="22" t="str">
        <f t="shared" ca="1" si="153"/>
        <v/>
      </c>
      <c r="G905" s="22" t="str">
        <f t="shared" ca="1" si="154"/>
        <v/>
      </c>
      <c r="H905" s="22" t="str">
        <f t="shared" ca="1" si="151"/>
        <v/>
      </c>
      <c r="I905" s="22" t="str">
        <f t="shared" ca="1" si="151"/>
        <v/>
      </c>
      <c r="J905" s="22" t="str">
        <f t="shared" ca="1" si="151"/>
        <v/>
      </c>
      <c r="K905" s="22" t="str">
        <f t="shared" ca="1" si="151"/>
        <v/>
      </c>
      <c r="L905" s="22" t="str">
        <f t="shared" ca="1" si="151"/>
        <v/>
      </c>
      <c r="M905" s="22" t="str">
        <f t="shared" ca="1" si="151"/>
        <v/>
      </c>
      <c r="N905" s="22" t="str">
        <f t="shared" ca="1" si="151"/>
        <v/>
      </c>
      <c r="O905" s="22" t="str">
        <f t="shared" ca="1" si="151"/>
        <v/>
      </c>
      <c r="P905" s="23"/>
      <c r="Q905" s="23"/>
      <c r="R905" s="23"/>
      <c r="S905" s="23"/>
      <c r="T905" s="23"/>
      <c r="U905" s="23"/>
      <c r="V905" s="23"/>
      <c r="W905" s="23"/>
      <c r="X905" s="23"/>
      <c r="Y905" s="23"/>
      <c r="Z905" s="23"/>
    </row>
    <row r="906" spans="1:26" x14ac:dyDescent="0.55000000000000004">
      <c r="A906" s="6" t="str">
        <f t="shared" ca="1" si="155"/>
        <v/>
      </c>
      <c r="B906" s="22" t="str">
        <f t="shared" ca="1" si="150"/>
        <v/>
      </c>
      <c r="C906" s="22" t="str">
        <f t="shared" ca="1" si="150"/>
        <v/>
      </c>
      <c r="D906" s="22" t="str">
        <f t="shared" ca="1" si="150"/>
        <v/>
      </c>
      <c r="E906" s="22" t="str">
        <f t="shared" ca="1" si="152"/>
        <v/>
      </c>
      <c r="F906" s="22" t="str">
        <f t="shared" ca="1" si="153"/>
        <v/>
      </c>
      <c r="G906" s="22" t="str">
        <f t="shared" ca="1" si="154"/>
        <v/>
      </c>
      <c r="H906" s="22" t="str">
        <f t="shared" ca="1" si="151"/>
        <v/>
      </c>
      <c r="I906" s="22" t="str">
        <f t="shared" ca="1" si="151"/>
        <v/>
      </c>
      <c r="J906" s="22" t="str">
        <f t="shared" ca="1" si="151"/>
        <v/>
      </c>
      <c r="K906" s="22" t="str">
        <f t="shared" ca="1" si="151"/>
        <v/>
      </c>
      <c r="L906" s="22" t="str">
        <f t="shared" ca="1" si="151"/>
        <v/>
      </c>
      <c r="M906" s="22" t="str">
        <f t="shared" ca="1" si="151"/>
        <v/>
      </c>
      <c r="N906" s="22" t="str">
        <f t="shared" ca="1" si="151"/>
        <v/>
      </c>
      <c r="O906" s="22" t="str">
        <f t="shared" ca="1" si="151"/>
        <v/>
      </c>
      <c r="P906" s="23"/>
      <c r="Q906" s="23"/>
      <c r="R906" s="23"/>
      <c r="S906" s="23"/>
      <c r="T906" s="23"/>
      <c r="U906" s="23"/>
      <c r="V906" s="23"/>
      <c r="W906" s="23"/>
      <c r="X906" s="23"/>
      <c r="Y906" s="23"/>
      <c r="Z906" s="23"/>
    </row>
    <row r="907" spans="1:26" x14ac:dyDescent="0.55000000000000004">
      <c r="A907" s="6" t="str">
        <f t="shared" ca="1" si="155"/>
        <v/>
      </c>
      <c r="B907" s="22" t="str">
        <f t="shared" ca="1" si="150"/>
        <v/>
      </c>
      <c r="C907" s="22" t="str">
        <f t="shared" ca="1" si="150"/>
        <v/>
      </c>
      <c r="D907" s="22" t="str">
        <f t="shared" ca="1" si="150"/>
        <v/>
      </c>
      <c r="E907" s="22" t="str">
        <f t="shared" ca="1" si="152"/>
        <v/>
      </c>
      <c r="F907" s="22" t="str">
        <f t="shared" ca="1" si="153"/>
        <v/>
      </c>
      <c r="G907" s="22" t="str">
        <f t="shared" ca="1" si="154"/>
        <v/>
      </c>
      <c r="H907" s="22" t="str">
        <f t="shared" ca="1" si="151"/>
        <v/>
      </c>
      <c r="I907" s="22" t="str">
        <f t="shared" ca="1" si="151"/>
        <v/>
      </c>
      <c r="J907" s="22" t="str">
        <f t="shared" ca="1" si="151"/>
        <v/>
      </c>
      <c r="K907" s="22" t="str">
        <f t="shared" ca="1" si="151"/>
        <v/>
      </c>
      <c r="L907" s="22" t="str">
        <f t="shared" ca="1" si="151"/>
        <v/>
      </c>
      <c r="M907" s="22" t="str">
        <f t="shared" ca="1" si="151"/>
        <v/>
      </c>
      <c r="N907" s="22" t="str">
        <f t="shared" ca="1" si="151"/>
        <v/>
      </c>
      <c r="O907" s="22" t="str">
        <f t="shared" ca="1" si="151"/>
        <v/>
      </c>
      <c r="P907" s="23"/>
      <c r="Q907" s="23"/>
      <c r="R907" s="23"/>
      <c r="S907" s="23"/>
      <c r="T907" s="23"/>
      <c r="U907" s="23"/>
      <c r="V907" s="23"/>
      <c r="W907" s="23"/>
      <c r="X907" s="23"/>
      <c r="Y907" s="23"/>
      <c r="Z907" s="23"/>
    </row>
    <row r="908" spans="1:26" x14ac:dyDescent="0.55000000000000004">
      <c r="A908" s="6" t="str">
        <f t="shared" ca="1" si="155"/>
        <v/>
      </c>
      <c r="B908" s="22" t="str">
        <f t="shared" ref="B908:D927" ca="1" si="156">IF($A908="","",IF(ISERROR(IF(ISERROR(INDEX(FredRatesData_AllData,MATCH($A908-(MAX(0,WEEKDAY($A908,2)-5)),FredRatesData_Dates,0),MATCH(B$6,FredRatesData_IDs,0),1)/B$5),INDEX(FredRatesData_AllData,MATCH($A908-(MAX(0,WEEKDAY($A908,2)-5))-3,FredRatesData_Dates,0),MATCH(B$6,FredRatesData_IDs,0),1)/B$5,INDEX(FredRatesData_AllData,MATCH($A908-(MAX(0,WEEKDAY($A908,2)-5)),FredRatesData_Dates,0),MATCH(B$6,FredRatesData_IDs,0),1)/B$5)),"",IF(ISERROR(INDEX(FredRatesData_AllData,MATCH($A908-(MAX(0,WEEKDAY($A908,2)-5)),FredRatesData_Dates,0),MATCH(B$6,FredRatesData_IDs,0),1)/B$5),INDEX(FredRatesData_AllData,MATCH($A908-(MAX(0,WEEKDAY($A908,2)-5))-3,FredRatesData_Dates,0),MATCH(B$6,FredRatesData_IDs,0),1)/B$5,INDEX(FredRatesData_AllData,MATCH($A908-(MAX(0,WEEKDAY($A908,2)-5)),FredRatesData_Dates,0),MATCH(B$6,FredRatesData_IDs,0),1)/B$5)))</f>
        <v/>
      </c>
      <c r="C908" s="22" t="str">
        <f t="shared" ca="1" si="156"/>
        <v/>
      </c>
      <c r="D908" s="22" t="str">
        <f t="shared" ca="1" si="156"/>
        <v/>
      </c>
      <c r="E908" s="22" t="str">
        <f t="shared" ca="1" si="152"/>
        <v/>
      </c>
      <c r="F908" s="22" t="str">
        <f t="shared" ca="1" si="153"/>
        <v/>
      </c>
      <c r="G908" s="22" t="str">
        <f t="shared" ca="1" si="154"/>
        <v/>
      </c>
      <c r="H908" s="22" t="str">
        <f t="shared" ref="H908:O927" ca="1" si="157">IF($A908="","",IF(ISERROR(IF(ISERROR(INDEX(FredRatesData_AllData,MATCH($A908-(MAX(0,WEEKDAY($A908,2)-5)),FredRatesData_Dates,0),MATCH(H$6,FredRatesData_IDs,0),1)/H$5),INDEX(FredRatesData_AllData,MATCH($A908-(MAX(0,WEEKDAY($A908,2)-5))-3,FredRatesData_Dates,0),MATCH(H$6,FredRatesData_IDs,0),1)/H$5,INDEX(FredRatesData_AllData,MATCH($A908-(MAX(0,WEEKDAY($A908,2)-5)),FredRatesData_Dates,0),MATCH(H$6,FredRatesData_IDs,0),1)/H$5)),"",IF(ISERROR(INDEX(FredRatesData_AllData,MATCH($A908-(MAX(0,WEEKDAY($A908,2)-5)),FredRatesData_Dates,0),MATCH(H$6,FredRatesData_IDs,0),1)/H$5),INDEX(FredRatesData_AllData,MATCH($A908-(MAX(0,WEEKDAY($A908,2)-5))-3,FredRatesData_Dates,0),MATCH(H$6,FredRatesData_IDs,0),1)/H$5,INDEX(FredRatesData_AllData,MATCH($A908-(MAX(0,WEEKDAY($A908,2)-5)),FredRatesData_Dates,0),MATCH(H$6,FredRatesData_IDs,0),1)/H$5)))</f>
        <v/>
      </c>
      <c r="I908" s="22" t="str">
        <f t="shared" ca="1" si="157"/>
        <v/>
      </c>
      <c r="J908" s="22" t="str">
        <f t="shared" ca="1" si="157"/>
        <v/>
      </c>
      <c r="K908" s="22" t="str">
        <f t="shared" ca="1" si="157"/>
        <v/>
      </c>
      <c r="L908" s="22" t="str">
        <f t="shared" ca="1" si="157"/>
        <v/>
      </c>
      <c r="M908" s="22" t="str">
        <f t="shared" ca="1" si="157"/>
        <v/>
      </c>
      <c r="N908" s="22" t="str">
        <f t="shared" ca="1" si="157"/>
        <v/>
      </c>
      <c r="O908" s="22" t="str">
        <f t="shared" ca="1" si="157"/>
        <v/>
      </c>
      <c r="P908" s="23"/>
      <c r="Q908" s="23"/>
      <c r="R908" s="23"/>
      <c r="S908" s="23"/>
      <c r="T908" s="23"/>
      <c r="U908" s="23"/>
      <c r="V908" s="23"/>
      <c r="W908" s="23"/>
      <c r="X908" s="23"/>
      <c r="Y908" s="23"/>
      <c r="Z908" s="23"/>
    </row>
    <row r="909" spans="1:26" x14ac:dyDescent="0.55000000000000004">
      <c r="A909" s="6" t="str">
        <f t="shared" ca="1" si="155"/>
        <v/>
      </c>
      <c r="B909" s="22" t="str">
        <f t="shared" ca="1" si="156"/>
        <v/>
      </c>
      <c r="C909" s="22" t="str">
        <f t="shared" ca="1" si="156"/>
        <v/>
      </c>
      <c r="D909" s="22" t="str">
        <f t="shared" ca="1" si="156"/>
        <v/>
      </c>
      <c r="E909" s="22" t="str">
        <f t="shared" ca="1" si="152"/>
        <v/>
      </c>
      <c r="F909" s="22" t="str">
        <f t="shared" ca="1" si="153"/>
        <v/>
      </c>
      <c r="G909" s="22" t="str">
        <f t="shared" ca="1" si="154"/>
        <v/>
      </c>
      <c r="H909" s="22" t="str">
        <f t="shared" ca="1" si="157"/>
        <v/>
      </c>
      <c r="I909" s="22" t="str">
        <f t="shared" ca="1" si="157"/>
        <v/>
      </c>
      <c r="J909" s="22" t="str">
        <f t="shared" ca="1" si="157"/>
        <v/>
      </c>
      <c r="K909" s="22" t="str">
        <f t="shared" ca="1" si="157"/>
        <v/>
      </c>
      <c r="L909" s="22" t="str">
        <f t="shared" ca="1" si="157"/>
        <v/>
      </c>
      <c r="M909" s="22" t="str">
        <f t="shared" ca="1" si="157"/>
        <v/>
      </c>
      <c r="N909" s="22" t="str">
        <f t="shared" ca="1" si="157"/>
        <v/>
      </c>
      <c r="O909" s="22" t="str">
        <f t="shared" ca="1" si="157"/>
        <v/>
      </c>
      <c r="P909" s="23"/>
      <c r="Q909" s="23"/>
      <c r="R909" s="23"/>
      <c r="S909" s="23"/>
      <c r="T909" s="23"/>
      <c r="U909" s="23"/>
      <c r="V909" s="23"/>
      <c r="W909" s="23"/>
      <c r="X909" s="23"/>
      <c r="Y909" s="23"/>
      <c r="Z909" s="23"/>
    </row>
    <row r="910" spans="1:26" x14ac:dyDescent="0.55000000000000004">
      <c r="A910" s="6" t="str">
        <f t="shared" ca="1" si="155"/>
        <v/>
      </c>
      <c r="B910" s="22" t="str">
        <f t="shared" ca="1" si="156"/>
        <v/>
      </c>
      <c r="C910" s="22" t="str">
        <f t="shared" ca="1" si="156"/>
        <v/>
      </c>
      <c r="D910" s="22" t="str">
        <f t="shared" ca="1" si="156"/>
        <v/>
      </c>
      <c r="E910" s="22" t="str">
        <f t="shared" ca="1" si="152"/>
        <v/>
      </c>
      <c r="F910" s="22" t="str">
        <f t="shared" ca="1" si="153"/>
        <v/>
      </c>
      <c r="G910" s="22" t="str">
        <f t="shared" ca="1" si="154"/>
        <v/>
      </c>
      <c r="H910" s="22" t="str">
        <f t="shared" ca="1" si="157"/>
        <v/>
      </c>
      <c r="I910" s="22" t="str">
        <f t="shared" ca="1" si="157"/>
        <v/>
      </c>
      <c r="J910" s="22" t="str">
        <f t="shared" ca="1" si="157"/>
        <v/>
      </c>
      <c r="K910" s="22" t="str">
        <f t="shared" ca="1" si="157"/>
        <v/>
      </c>
      <c r="L910" s="22" t="str">
        <f t="shared" ca="1" si="157"/>
        <v/>
      </c>
      <c r="M910" s="22" t="str">
        <f t="shared" ca="1" si="157"/>
        <v/>
      </c>
      <c r="N910" s="22" t="str">
        <f t="shared" ca="1" si="157"/>
        <v/>
      </c>
      <c r="O910" s="22" t="str">
        <f t="shared" ca="1" si="157"/>
        <v/>
      </c>
      <c r="P910" s="23"/>
      <c r="Q910" s="23"/>
      <c r="R910" s="23"/>
      <c r="S910" s="23"/>
      <c r="T910" s="23"/>
      <c r="U910" s="23"/>
      <c r="V910" s="23"/>
      <c r="W910" s="23"/>
      <c r="X910" s="23"/>
      <c r="Y910" s="23"/>
      <c r="Z910" s="23"/>
    </row>
    <row r="911" spans="1:26" x14ac:dyDescent="0.55000000000000004">
      <c r="A911" s="6" t="str">
        <f t="shared" ca="1" si="155"/>
        <v/>
      </c>
      <c r="B911" s="22" t="str">
        <f t="shared" ca="1" si="156"/>
        <v/>
      </c>
      <c r="C911" s="22" t="str">
        <f t="shared" ca="1" si="156"/>
        <v/>
      </c>
      <c r="D911" s="22" t="str">
        <f t="shared" ca="1" si="156"/>
        <v/>
      </c>
      <c r="E911" s="22" t="str">
        <f t="shared" ca="1" si="152"/>
        <v/>
      </c>
      <c r="F911" s="22" t="str">
        <f t="shared" ca="1" si="153"/>
        <v/>
      </c>
      <c r="G911" s="22" t="str">
        <f t="shared" ca="1" si="154"/>
        <v/>
      </c>
      <c r="H911" s="22" t="str">
        <f t="shared" ca="1" si="157"/>
        <v/>
      </c>
      <c r="I911" s="22" t="str">
        <f t="shared" ca="1" si="157"/>
        <v/>
      </c>
      <c r="J911" s="22" t="str">
        <f t="shared" ca="1" si="157"/>
        <v/>
      </c>
      <c r="K911" s="22" t="str">
        <f t="shared" ca="1" si="157"/>
        <v/>
      </c>
      <c r="L911" s="22" t="str">
        <f t="shared" ca="1" si="157"/>
        <v/>
      </c>
      <c r="M911" s="22" t="str">
        <f t="shared" ca="1" si="157"/>
        <v/>
      </c>
      <c r="N911" s="22" t="str">
        <f t="shared" ca="1" si="157"/>
        <v/>
      </c>
      <c r="O911" s="22" t="str">
        <f t="shared" ca="1" si="157"/>
        <v/>
      </c>
      <c r="P911" s="23"/>
      <c r="Q911" s="23"/>
      <c r="R911" s="23"/>
      <c r="S911" s="23"/>
      <c r="T911" s="23"/>
      <c r="U911" s="23"/>
      <c r="V911" s="23"/>
      <c r="W911" s="23"/>
      <c r="X911" s="23"/>
      <c r="Y911" s="23"/>
      <c r="Z911" s="23"/>
    </row>
    <row r="912" spans="1:26" x14ac:dyDescent="0.55000000000000004">
      <c r="A912" s="6" t="str">
        <f t="shared" ca="1" si="155"/>
        <v/>
      </c>
      <c r="B912" s="22" t="str">
        <f t="shared" ca="1" si="156"/>
        <v/>
      </c>
      <c r="C912" s="22" t="str">
        <f t="shared" ca="1" si="156"/>
        <v/>
      </c>
      <c r="D912" s="22" t="str">
        <f t="shared" ca="1" si="156"/>
        <v/>
      </c>
      <c r="E912" s="22" t="str">
        <f t="shared" ca="1" si="152"/>
        <v/>
      </c>
      <c r="F912" s="22" t="str">
        <f t="shared" ca="1" si="153"/>
        <v/>
      </c>
      <c r="G912" s="22" t="str">
        <f t="shared" ca="1" si="154"/>
        <v/>
      </c>
      <c r="H912" s="22" t="str">
        <f t="shared" ca="1" si="157"/>
        <v/>
      </c>
      <c r="I912" s="22" t="str">
        <f t="shared" ca="1" si="157"/>
        <v/>
      </c>
      <c r="J912" s="22" t="str">
        <f t="shared" ca="1" si="157"/>
        <v/>
      </c>
      <c r="K912" s="22" t="str">
        <f t="shared" ca="1" si="157"/>
        <v/>
      </c>
      <c r="L912" s="22" t="str">
        <f t="shared" ca="1" si="157"/>
        <v/>
      </c>
      <c r="M912" s="22" t="str">
        <f t="shared" ca="1" si="157"/>
        <v/>
      </c>
      <c r="N912" s="22" t="str">
        <f t="shared" ca="1" si="157"/>
        <v/>
      </c>
      <c r="O912" s="22" t="str">
        <f t="shared" ca="1" si="157"/>
        <v/>
      </c>
      <c r="P912" s="23"/>
      <c r="Q912" s="23"/>
      <c r="R912" s="23"/>
      <c r="S912" s="23"/>
      <c r="T912" s="23"/>
      <c r="U912" s="23"/>
      <c r="V912" s="23"/>
      <c r="W912" s="23"/>
      <c r="X912" s="23"/>
      <c r="Y912" s="23"/>
      <c r="Z912" s="23"/>
    </row>
    <row r="913" spans="1:26" x14ac:dyDescent="0.55000000000000004">
      <c r="A913" s="6" t="str">
        <f t="shared" ca="1" si="155"/>
        <v/>
      </c>
      <c r="B913" s="22" t="str">
        <f t="shared" ca="1" si="156"/>
        <v/>
      </c>
      <c r="C913" s="22" t="str">
        <f t="shared" ca="1" si="156"/>
        <v/>
      </c>
      <c r="D913" s="22" t="str">
        <f t="shared" ca="1" si="156"/>
        <v/>
      </c>
      <c r="E913" s="22" t="str">
        <f t="shared" ca="1" si="152"/>
        <v/>
      </c>
      <c r="F913" s="22" t="str">
        <f t="shared" ca="1" si="153"/>
        <v/>
      </c>
      <c r="G913" s="22" t="str">
        <f t="shared" ca="1" si="154"/>
        <v/>
      </c>
      <c r="H913" s="22" t="str">
        <f t="shared" ca="1" si="157"/>
        <v/>
      </c>
      <c r="I913" s="22" t="str">
        <f t="shared" ca="1" si="157"/>
        <v/>
      </c>
      <c r="J913" s="22" t="str">
        <f t="shared" ca="1" si="157"/>
        <v/>
      </c>
      <c r="K913" s="22" t="str">
        <f t="shared" ca="1" si="157"/>
        <v/>
      </c>
      <c r="L913" s="22" t="str">
        <f t="shared" ca="1" si="157"/>
        <v/>
      </c>
      <c r="M913" s="22" t="str">
        <f t="shared" ca="1" si="157"/>
        <v/>
      </c>
      <c r="N913" s="22" t="str">
        <f t="shared" ca="1" si="157"/>
        <v/>
      </c>
      <c r="O913" s="22" t="str">
        <f t="shared" ca="1" si="157"/>
        <v/>
      </c>
      <c r="P913" s="23"/>
      <c r="Q913" s="23"/>
      <c r="R913" s="23"/>
      <c r="S913" s="23"/>
      <c r="T913" s="23"/>
      <c r="U913" s="23"/>
      <c r="V913" s="23"/>
      <c r="W913" s="23"/>
      <c r="X913" s="23"/>
      <c r="Y913" s="23"/>
      <c r="Z913" s="23"/>
    </row>
    <row r="914" spans="1:26" x14ac:dyDescent="0.55000000000000004">
      <c r="A914" s="6" t="str">
        <f t="shared" ca="1" si="155"/>
        <v/>
      </c>
      <c r="B914" s="22" t="str">
        <f t="shared" ca="1" si="156"/>
        <v/>
      </c>
      <c r="C914" s="22" t="str">
        <f t="shared" ca="1" si="156"/>
        <v/>
      </c>
      <c r="D914" s="22" t="str">
        <f t="shared" ca="1" si="156"/>
        <v/>
      </c>
      <c r="E914" s="22" t="str">
        <f t="shared" ca="1" si="152"/>
        <v/>
      </c>
      <c r="F914" s="22" t="str">
        <f t="shared" ca="1" si="153"/>
        <v/>
      </c>
      <c r="G914" s="22" t="str">
        <f t="shared" ca="1" si="154"/>
        <v/>
      </c>
      <c r="H914" s="22" t="str">
        <f t="shared" ca="1" si="157"/>
        <v/>
      </c>
      <c r="I914" s="22" t="str">
        <f t="shared" ca="1" si="157"/>
        <v/>
      </c>
      <c r="J914" s="22" t="str">
        <f t="shared" ca="1" si="157"/>
        <v/>
      </c>
      <c r="K914" s="22" t="str">
        <f t="shared" ca="1" si="157"/>
        <v/>
      </c>
      <c r="L914" s="22" t="str">
        <f t="shared" ca="1" si="157"/>
        <v/>
      </c>
      <c r="M914" s="22" t="str">
        <f t="shared" ca="1" si="157"/>
        <v/>
      </c>
      <c r="N914" s="22" t="str">
        <f t="shared" ca="1" si="157"/>
        <v/>
      </c>
      <c r="O914" s="22" t="str">
        <f t="shared" ca="1" si="157"/>
        <v/>
      </c>
      <c r="P914" s="23"/>
      <c r="Q914" s="23"/>
      <c r="R914" s="23"/>
      <c r="S914" s="23"/>
      <c r="T914" s="23"/>
      <c r="U914" s="23"/>
      <c r="V914" s="23"/>
      <c r="W914" s="23"/>
      <c r="X914" s="23"/>
      <c r="Y914" s="23"/>
      <c r="Z914" s="23"/>
    </row>
    <row r="915" spans="1:26" x14ac:dyDescent="0.55000000000000004">
      <c r="A915" s="6" t="str">
        <f t="shared" ca="1" si="155"/>
        <v/>
      </c>
      <c r="B915" s="22" t="str">
        <f t="shared" ca="1" si="156"/>
        <v/>
      </c>
      <c r="C915" s="22" t="str">
        <f t="shared" ca="1" si="156"/>
        <v/>
      </c>
      <c r="D915" s="22" t="str">
        <f t="shared" ca="1" si="156"/>
        <v/>
      </c>
      <c r="E915" s="22" t="str">
        <f t="shared" ca="1" si="152"/>
        <v/>
      </c>
      <c r="F915" s="22" t="str">
        <f t="shared" ca="1" si="153"/>
        <v/>
      </c>
      <c r="G915" s="22" t="str">
        <f t="shared" ca="1" si="154"/>
        <v/>
      </c>
      <c r="H915" s="22" t="str">
        <f t="shared" ca="1" si="157"/>
        <v/>
      </c>
      <c r="I915" s="22" t="str">
        <f t="shared" ca="1" si="157"/>
        <v/>
      </c>
      <c r="J915" s="22" t="str">
        <f t="shared" ca="1" si="157"/>
        <v/>
      </c>
      <c r="K915" s="22" t="str">
        <f t="shared" ca="1" si="157"/>
        <v/>
      </c>
      <c r="L915" s="22" t="str">
        <f t="shared" ca="1" si="157"/>
        <v/>
      </c>
      <c r="M915" s="22" t="str">
        <f t="shared" ca="1" si="157"/>
        <v/>
      </c>
      <c r="N915" s="22" t="str">
        <f t="shared" ca="1" si="157"/>
        <v/>
      </c>
      <c r="O915" s="22" t="str">
        <f t="shared" ca="1" si="157"/>
        <v/>
      </c>
      <c r="P915" s="23"/>
      <c r="Q915" s="23"/>
      <c r="R915" s="23"/>
      <c r="S915" s="23"/>
      <c r="T915" s="23"/>
      <c r="U915" s="23"/>
      <c r="V915" s="23"/>
      <c r="W915" s="23"/>
      <c r="X915" s="23"/>
      <c r="Y915" s="23"/>
      <c r="Z915" s="23"/>
    </row>
    <row r="916" spans="1:26" x14ac:dyDescent="0.55000000000000004">
      <c r="A916" s="6" t="str">
        <f t="shared" ca="1" si="155"/>
        <v/>
      </c>
      <c r="B916" s="22" t="str">
        <f t="shared" ca="1" si="156"/>
        <v/>
      </c>
      <c r="C916" s="22" t="str">
        <f t="shared" ca="1" si="156"/>
        <v/>
      </c>
      <c r="D916" s="22" t="str">
        <f t="shared" ca="1" si="156"/>
        <v/>
      </c>
      <c r="E916" s="22" t="str">
        <f t="shared" ca="1" si="152"/>
        <v/>
      </c>
      <c r="F916" s="22" t="str">
        <f t="shared" ca="1" si="153"/>
        <v/>
      </c>
      <c r="G916" s="22" t="str">
        <f t="shared" ca="1" si="154"/>
        <v/>
      </c>
      <c r="H916" s="22" t="str">
        <f t="shared" ca="1" si="157"/>
        <v/>
      </c>
      <c r="I916" s="22" t="str">
        <f t="shared" ca="1" si="157"/>
        <v/>
      </c>
      <c r="J916" s="22" t="str">
        <f t="shared" ca="1" si="157"/>
        <v/>
      </c>
      <c r="K916" s="22" t="str">
        <f t="shared" ca="1" si="157"/>
        <v/>
      </c>
      <c r="L916" s="22" t="str">
        <f t="shared" ca="1" si="157"/>
        <v/>
      </c>
      <c r="M916" s="22" t="str">
        <f t="shared" ca="1" si="157"/>
        <v/>
      </c>
      <c r="N916" s="22" t="str">
        <f t="shared" ca="1" si="157"/>
        <v/>
      </c>
      <c r="O916" s="22" t="str">
        <f t="shared" ca="1" si="157"/>
        <v/>
      </c>
      <c r="P916" s="23"/>
      <c r="Q916" s="23"/>
      <c r="R916" s="23"/>
      <c r="S916" s="23"/>
      <c r="T916" s="23"/>
      <c r="U916" s="23"/>
      <c r="V916" s="23"/>
      <c r="W916" s="23"/>
      <c r="X916" s="23"/>
      <c r="Y916" s="23"/>
      <c r="Z916" s="23"/>
    </row>
    <row r="917" spans="1:26" x14ac:dyDescent="0.55000000000000004">
      <c r="A917" s="6" t="str">
        <f t="shared" ca="1" si="155"/>
        <v/>
      </c>
      <c r="B917" s="22" t="str">
        <f t="shared" ca="1" si="156"/>
        <v/>
      </c>
      <c r="C917" s="22" t="str">
        <f t="shared" ca="1" si="156"/>
        <v/>
      </c>
      <c r="D917" s="22" t="str">
        <f t="shared" ca="1" si="156"/>
        <v/>
      </c>
      <c r="E917" s="22" t="str">
        <f t="shared" ca="1" si="152"/>
        <v/>
      </c>
      <c r="F917" s="22" t="str">
        <f t="shared" ca="1" si="153"/>
        <v/>
      </c>
      <c r="G917" s="22" t="str">
        <f t="shared" ca="1" si="154"/>
        <v/>
      </c>
      <c r="H917" s="22" t="str">
        <f t="shared" ca="1" si="157"/>
        <v/>
      </c>
      <c r="I917" s="22" t="str">
        <f t="shared" ca="1" si="157"/>
        <v/>
      </c>
      <c r="J917" s="22" t="str">
        <f t="shared" ca="1" si="157"/>
        <v/>
      </c>
      <c r="K917" s="22" t="str">
        <f t="shared" ca="1" si="157"/>
        <v/>
      </c>
      <c r="L917" s="22" t="str">
        <f t="shared" ca="1" si="157"/>
        <v/>
      </c>
      <c r="M917" s="22" t="str">
        <f t="shared" ca="1" si="157"/>
        <v/>
      </c>
      <c r="N917" s="22" t="str">
        <f t="shared" ca="1" si="157"/>
        <v/>
      </c>
      <c r="O917" s="22" t="str">
        <f t="shared" ca="1" si="157"/>
        <v/>
      </c>
      <c r="P917" s="23"/>
      <c r="Q917" s="23"/>
      <c r="R917" s="23"/>
      <c r="S917" s="23"/>
      <c r="T917" s="23"/>
      <c r="U917" s="23"/>
      <c r="V917" s="23"/>
      <c r="W917" s="23"/>
      <c r="X917" s="23"/>
      <c r="Y917" s="23"/>
      <c r="Z917" s="23"/>
    </row>
    <row r="918" spans="1:26" x14ac:dyDescent="0.55000000000000004">
      <c r="A918" s="6" t="str">
        <f t="shared" ca="1" si="155"/>
        <v/>
      </c>
      <c r="B918" s="22" t="str">
        <f t="shared" ca="1" si="156"/>
        <v/>
      </c>
      <c r="C918" s="22" t="str">
        <f t="shared" ca="1" si="156"/>
        <v/>
      </c>
      <c r="D918" s="22" t="str">
        <f t="shared" ca="1" si="156"/>
        <v/>
      </c>
      <c r="E918" s="22" t="str">
        <f t="shared" ca="1" si="152"/>
        <v/>
      </c>
      <c r="F918" s="22" t="str">
        <f t="shared" ca="1" si="153"/>
        <v/>
      </c>
      <c r="G918" s="22" t="str">
        <f t="shared" ca="1" si="154"/>
        <v/>
      </c>
      <c r="H918" s="22" t="str">
        <f t="shared" ca="1" si="157"/>
        <v/>
      </c>
      <c r="I918" s="22" t="str">
        <f t="shared" ca="1" si="157"/>
        <v/>
      </c>
      <c r="J918" s="22" t="str">
        <f t="shared" ca="1" si="157"/>
        <v/>
      </c>
      <c r="K918" s="22" t="str">
        <f t="shared" ca="1" si="157"/>
        <v/>
      </c>
      <c r="L918" s="22" t="str">
        <f t="shared" ca="1" si="157"/>
        <v/>
      </c>
      <c r="M918" s="22" t="str">
        <f t="shared" ca="1" si="157"/>
        <v/>
      </c>
      <c r="N918" s="22" t="str">
        <f t="shared" ca="1" si="157"/>
        <v/>
      </c>
      <c r="O918" s="22" t="str">
        <f t="shared" ca="1" si="157"/>
        <v/>
      </c>
      <c r="P918" s="23"/>
      <c r="Q918" s="23"/>
      <c r="R918" s="23"/>
      <c r="S918" s="23"/>
      <c r="T918" s="23"/>
      <c r="U918" s="23"/>
      <c r="V918" s="23"/>
      <c r="W918" s="23"/>
      <c r="X918" s="23"/>
      <c r="Y918" s="23"/>
      <c r="Z918" s="23"/>
    </row>
    <row r="919" spans="1:26" x14ac:dyDescent="0.55000000000000004">
      <c r="A919" s="6" t="str">
        <f t="shared" ca="1" si="155"/>
        <v/>
      </c>
      <c r="B919" s="22" t="str">
        <f t="shared" ca="1" si="156"/>
        <v/>
      </c>
      <c r="C919" s="22" t="str">
        <f t="shared" ca="1" si="156"/>
        <v/>
      </c>
      <c r="D919" s="22" t="str">
        <f t="shared" ca="1" si="156"/>
        <v/>
      </c>
      <c r="E919" s="22" t="str">
        <f t="shared" ca="1" si="152"/>
        <v/>
      </c>
      <c r="F919" s="22" t="str">
        <f t="shared" ca="1" si="153"/>
        <v/>
      </c>
      <c r="G919" s="22" t="str">
        <f t="shared" ca="1" si="154"/>
        <v/>
      </c>
      <c r="H919" s="22" t="str">
        <f t="shared" ca="1" si="157"/>
        <v/>
      </c>
      <c r="I919" s="22" t="str">
        <f t="shared" ca="1" si="157"/>
        <v/>
      </c>
      <c r="J919" s="22" t="str">
        <f t="shared" ca="1" si="157"/>
        <v/>
      </c>
      <c r="K919" s="22" t="str">
        <f t="shared" ca="1" si="157"/>
        <v/>
      </c>
      <c r="L919" s="22" t="str">
        <f t="shared" ca="1" si="157"/>
        <v/>
      </c>
      <c r="M919" s="22" t="str">
        <f t="shared" ca="1" si="157"/>
        <v/>
      </c>
      <c r="N919" s="22" t="str">
        <f t="shared" ca="1" si="157"/>
        <v/>
      </c>
      <c r="O919" s="22" t="str">
        <f t="shared" ca="1" si="157"/>
        <v/>
      </c>
      <c r="P919" s="23"/>
      <c r="Q919" s="23"/>
      <c r="R919" s="23"/>
      <c r="S919" s="23"/>
      <c r="T919" s="23"/>
      <c r="U919" s="23"/>
      <c r="V919" s="23"/>
      <c r="W919" s="23"/>
      <c r="X919" s="23"/>
      <c r="Y919" s="23"/>
      <c r="Z919" s="23"/>
    </row>
    <row r="920" spans="1:26" x14ac:dyDescent="0.55000000000000004">
      <c r="A920" s="6" t="str">
        <f t="shared" ca="1" si="155"/>
        <v/>
      </c>
      <c r="B920" s="22" t="str">
        <f t="shared" ca="1" si="156"/>
        <v/>
      </c>
      <c r="C920" s="22" t="str">
        <f t="shared" ca="1" si="156"/>
        <v/>
      </c>
      <c r="D920" s="22" t="str">
        <f t="shared" ca="1" si="156"/>
        <v/>
      </c>
      <c r="E920" s="22" t="str">
        <f t="shared" ca="1" si="152"/>
        <v/>
      </c>
      <c r="F920" s="22" t="str">
        <f t="shared" ca="1" si="153"/>
        <v/>
      </c>
      <c r="G920" s="22" t="str">
        <f t="shared" ca="1" si="154"/>
        <v/>
      </c>
      <c r="H920" s="22" t="str">
        <f t="shared" ca="1" si="157"/>
        <v/>
      </c>
      <c r="I920" s="22" t="str">
        <f t="shared" ca="1" si="157"/>
        <v/>
      </c>
      <c r="J920" s="22" t="str">
        <f t="shared" ca="1" si="157"/>
        <v/>
      </c>
      <c r="K920" s="22" t="str">
        <f t="shared" ca="1" si="157"/>
        <v/>
      </c>
      <c r="L920" s="22" t="str">
        <f t="shared" ca="1" si="157"/>
        <v/>
      </c>
      <c r="M920" s="22" t="str">
        <f t="shared" ca="1" si="157"/>
        <v/>
      </c>
      <c r="N920" s="22" t="str">
        <f t="shared" ca="1" si="157"/>
        <v/>
      </c>
      <c r="O920" s="22" t="str">
        <f t="shared" ca="1" si="157"/>
        <v/>
      </c>
      <c r="P920" s="23"/>
      <c r="Q920" s="23"/>
      <c r="R920" s="23"/>
      <c r="S920" s="23"/>
      <c r="T920" s="23"/>
      <c r="U920" s="23"/>
      <c r="V920" s="23"/>
      <c r="W920" s="23"/>
      <c r="X920" s="23"/>
      <c r="Y920" s="23"/>
      <c r="Z920" s="23"/>
    </row>
    <row r="921" spans="1:26" x14ac:dyDescent="0.55000000000000004">
      <c r="A921" s="6" t="str">
        <f t="shared" ca="1" si="155"/>
        <v/>
      </c>
      <c r="B921" s="22" t="str">
        <f t="shared" ca="1" si="156"/>
        <v/>
      </c>
      <c r="C921" s="22" t="str">
        <f t="shared" ca="1" si="156"/>
        <v/>
      </c>
      <c r="D921" s="22" t="str">
        <f t="shared" ca="1" si="156"/>
        <v/>
      </c>
      <c r="E921" s="22" t="str">
        <f t="shared" ca="1" si="152"/>
        <v/>
      </c>
      <c r="F921" s="22" t="str">
        <f t="shared" ca="1" si="153"/>
        <v/>
      </c>
      <c r="G921" s="22" t="str">
        <f t="shared" ca="1" si="154"/>
        <v/>
      </c>
      <c r="H921" s="22" t="str">
        <f t="shared" ca="1" si="157"/>
        <v/>
      </c>
      <c r="I921" s="22" t="str">
        <f t="shared" ca="1" si="157"/>
        <v/>
      </c>
      <c r="J921" s="22" t="str">
        <f t="shared" ca="1" si="157"/>
        <v/>
      </c>
      <c r="K921" s="22" t="str">
        <f t="shared" ca="1" si="157"/>
        <v/>
      </c>
      <c r="L921" s="22" t="str">
        <f t="shared" ca="1" si="157"/>
        <v/>
      </c>
      <c r="M921" s="22" t="str">
        <f t="shared" ca="1" si="157"/>
        <v/>
      </c>
      <c r="N921" s="22" t="str">
        <f t="shared" ca="1" si="157"/>
        <v/>
      </c>
      <c r="O921" s="22" t="str">
        <f t="shared" ca="1" si="157"/>
        <v/>
      </c>
      <c r="P921" s="23"/>
      <c r="Q921" s="23"/>
      <c r="R921" s="23"/>
      <c r="S921" s="23"/>
      <c r="T921" s="23"/>
      <c r="U921" s="23"/>
      <c r="V921" s="23"/>
      <c r="W921" s="23"/>
      <c r="X921" s="23"/>
      <c r="Y921" s="23"/>
      <c r="Z921" s="23"/>
    </row>
    <row r="922" spans="1:26" x14ac:dyDescent="0.55000000000000004">
      <c r="A922" s="6" t="str">
        <f t="shared" ca="1" si="155"/>
        <v/>
      </c>
      <c r="B922" s="22" t="str">
        <f t="shared" ca="1" si="156"/>
        <v/>
      </c>
      <c r="C922" s="22" t="str">
        <f t="shared" ca="1" si="156"/>
        <v/>
      </c>
      <c r="D922" s="22" t="str">
        <f t="shared" ca="1" si="156"/>
        <v/>
      </c>
      <c r="E922" s="22" t="str">
        <f t="shared" ca="1" si="152"/>
        <v/>
      </c>
      <c r="F922" s="22" t="str">
        <f t="shared" ca="1" si="153"/>
        <v/>
      </c>
      <c r="G922" s="22" t="str">
        <f t="shared" ca="1" si="154"/>
        <v/>
      </c>
      <c r="H922" s="22" t="str">
        <f t="shared" ca="1" si="157"/>
        <v/>
      </c>
      <c r="I922" s="22" t="str">
        <f t="shared" ca="1" si="157"/>
        <v/>
      </c>
      <c r="J922" s="22" t="str">
        <f t="shared" ca="1" si="157"/>
        <v/>
      </c>
      <c r="K922" s="22" t="str">
        <f t="shared" ca="1" si="157"/>
        <v/>
      </c>
      <c r="L922" s="22" t="str">
        <f t="shared" ca="1" si="157"/>
        <v/>
      </c>
      <c r="M922" s="22" t="str">
        <f t="shared" ca="1" si="157"/>
        <v/>
      </c>
      <c r="N922" s="22" t="str">
        <f t="shared" ca="1" si="157"/>
        <v/>
      </c>
      <c r="O922" s="22" t="str">
        <f t="shared" ca="1" si="157"/>
        <v/>
      </c>
      <c r="P922" s="23"/>
      <c r="Q922" s="23"/>
      <c r="R922" s="23"/>
      <c r="S922" s="23"/>
      <c r="T922" s="23"/>
      <c r="U922" s="23"/>
      <c r="V922" s="23"/>
      <c r="W922" s="23"/>
      <c r="X922" s="23"/>
      <c r="Y922" s="23"/>
      <c r="Z922" s="23"/>
    </row>
    <row r="923" spans="1:26" x14ac:dyDescent="0.55000000000000004">
      <c r="A923" s="6" t="str">
        <f t="shared" ca="1" si="155"/>
        <v/>
      </c>
      <c r="B923" s="22" t="str">
        <f t="shared" ca="1" si="156"/>
        <v/>
      </c>
      <c r="C923" s="22" t="str">
        <f t="shared" ca="1" si="156"/>
        <v/>
      </c>
      <c r="D923" s="22" t="str">
        <f t="shared" ca="1" si="156"/>
        <v/>
      </c>
      <c r="E923" s="22" t="str">
        <f t="shared" ca="1" si="152"/>
        <v/>
      </c>
      <c r="F923" s="22" t="str">
        <f t="shared" ca="1" si="153"/>
        <v/>
      </c>
      <c r="G923" s="22" t="str">
        <f t="shared" ca="1" si="154"/>
        <v/>
      </c>
      <c r="H923" s="22" t="str">
        <f t="shared" ca="1" si="157"/>
        <v/>
      </c>
      <c r="I923" s="22" t="str">
        <f t="shared" ca="1" si="157"/>
        <v/>
      </c>
      <c r="J923" s="22" t="str">
        <f t="shared" ca="1" si="157"/>
        <v/>
      </c>
      <c r="K923" s="22" t="str">
        <f t="shared" ca="1" si="157"/>
        <v/>
      </c>
      <c r="L923" s="22" t="str">
        <f t="shared" ca="1" si="157"/>
        <v/>
      </c>
      <c r="M923" s="22" t="str">
        <f t="shared" ca="1" si="157"/>
        <v/>
      </c>
      <c r="N923" s="22" t="str">
        <f t="shared" ca="1" si="157"/>
        <v/>
      </c>
      <c r="O923" s="22" t="str">
        <f t="shared" ca="1" si="157"/>
        <v/>
      </c>
      <c r="P923" s="23"/>
      <c r="Q923" s="23"/>
      <c r="R923" s="23"/>
      <c r="S923" s="23"/>
      <c r="T923" s="23"/>
      <c r="U923" s="23"/>
      <c r="V923" s="23"/>
      <c r="W923" s="23"/>
      <c r="X923" s="23"/>
      <c r="Y923" s="23"/>
      <c r="Z923" s="23"/>
    </row>
    <row r="924" spans="1:26" x14ac:dyDescent="0.55000000000000004">
      <c r="A924" s="6" t="str">
        <f t="shared" ca="1" si="155"/>
        <v/>
      </c>
      <c r="B924" s="22" t="str">
        <f t="shared" ca="1" si="156"/>
        <v/>
      </c>
      <c r="C924" s="22" t="str">
        <f t="shared" ca="1" si="156"/>
        <v/>
      </c>
      <c r="D924" s="22" t="str">
        <f t="shared" ca="1" si="156"/>
        <v/>
      </c>
      <c r="E924" s="22" t="str">
        <f t="shared" ca="1" si="152"/>
        <v/>
      </c>
      <c r="F924" s="22" t="str">
        <f t="shared" ca="1" si="153"/>
        <v/>
      </c>
      <c r="G924" s="22" t="str">
        <f t="shared" ca="1" si="154"/>
        <v/>
      </c>
      <c r="H924" s="22" t="str">
        <f t="shared" ca="1" si="157"/>
        <v/>
      </c>
      <c r="I924" s="22" t="str">
        <f t="shared" ca="1" si="157"/>
        <v/>
      </c>
      <c r="J924" s="22" t="str">
        <f t="shared" ca="1" si="157"/>
        <v/>
      </c>
      <c r="K924" s="22" t="str">
        <f t="shared" ca="1" si="157"/>
        <v/>
      </c>
      <c r="L924" s="22" t="str">
        <f t="shared" ca="1" si="157"/>
        <v/>
      </c>
      <c r="M924" s="22" t="str">
        <f t="shared" ca="1" si="157"/>
        <v/>
      </c>
      <c r="N924" s="22" t="str">
        <f t="shared" ca="1" si="157"/>
        <v/>
      </c>
      <c r="O924" s="22" t="str">
        <f t="shared" ca="1" si="157"/>
        <v/>
      </c>
      <c r="P924" s="23"/>
      <c r="Q924" s="23"/>
      <c r="R924" s="23"/>
      <c r="S924" s="23"/>
      <c r="T924" s="23"/>
      <c r="U924" s="23"/>
      <c r="V924" s="23"/>
      <c r="W924" s="23"/>
      <c r="X924" s="23"/>
      <c r="Y924" s="23"/>
      <c r="Z924" s="23"/>
    </row>
    <row r="925" spans="1:26" x14ac:dyDescent="0.55000000000000004">
      <c r="A925" s="6" t="str">
        <f t="shared" ca="1" si="155"/>
        <v/>
      </c>
      <c r="B925" s="22" t="str">
        <f t="shared" ca="1" si="156"/>
        <v/>
      </c>
      <c r="C925" s="22" t="str">
        <f t="shared" ca="1" si="156"/>
        <v/>
      </c>
      <c r="D925" s="22" t="str">
        <f t="shared" ca="1" si="156"/>
        <v/>
      </c>
      <c r="E925" s="22" t="str">
        <f t="shared" ca="1" si="152"/>
        <v/>
      </c>
      <c r="F925" s="22" t="str">
        <f t="shared" ca="1" si="153"/>
        <v/>
      </c>
      <c r="G925" s="22" t="str">
        <f t="shared" ca="1" si="154"/>
        <v/>
      </c>
      <c r="H925" s="22" t="str">
        <f t="shared" ca="1" si="157"/>
        <v/>
      </c>
      <c r="I925" s="22" t="str">
        <f t="shared" ca="1" si="157"/>
        <v/>
      </c>
      <c r="J925" s="22" t="str">
        <f t="shared" ca="1" si="157"/>
        <v/>
      </c>
      <c r="K925" s="22" t="str">
        <f t="shared" ca="1" si="157"/>
        <v/>
      </c>
      <c r="L925" s="22" t="str">
        <f t="shared" ca="1" si="157"/>
        <v/>
      </c>
      <c r="M925" s="22" t="str">
        <f t="shared" ca="1" si="157"/>
        <v/>
      </c>
      <c r="N925" s="22" t="str">
        <f t="shared" ca="1" si="157"/>
        <v/>
      </c>
      <c r="O925" s="22" t="str">
        <f t="shared" ca="1" si="157"/>
        <v/>
      </c>
      <c r="P925" s="23"/>
      <c r="Q925" s="23"/>
      <c r="R925" s="23"/>
      <c r="S925" s="23"/>
      <c r="T925" s="23"/>
      <c r="U925" s="23"/>
      <c r="V925" s="23"/>
      <c r="W925" s="23"/>
      <c r="X925" s="23"/>
      <c r="Y925" s="23"/>
      <c r="Z925" s="23"/>
    </row>
    <row r="926" spans="1:26" x14ac:dyDescent="0.55000000000000004">
      <c r="A926" s="6" t="str">
        <f t="shared" ca="1" si="155"/>
        <v/>
      </c>
      <c r="B926" s="22" t="str">
        <f t="shared" ca="1" si="156"/>
        <v/>
      </c>
      <c r="C926" s="22" t="str">
        <f t="shared" ca="1" si="156"/>
        <v/>
      </c>
      <c r="D926" s="22" t="str">
        <f t="shared" ca="1" si="156"/>
        <v/>
      </c>
      <c r="E926" s="22" t="str">
        <f t="shared" ca="1" si="152"/>
        <v/>
      </c>
      <c r="F926" s="22" t="str">
        <f t="shared" ca="1" si="153"/>
        <v/>
      </c>
      <c r="G926" s="22" t="str">
        <f t="shared" ca="1" si="154"/>
        <v/>
      </c>
      <c r="H926" s="22" t="str">
        <f t="shared" ca="1" si="157"/>
        <v/>
      </c>
      <c r="I926" s="22" t="str">
        <f t="shared" ca="1" si="157"/>
        <v/>
      </c>
      <c r="J926" s="22" t="str">
        <f t="shared" ca="1" si="157"/>
        <v/>
      </c>
      <c r="K926" s="22" t="str">
        <f t="shared" ca="1" si="157"/>
        <v/>
      </c>
      <c r="L926" s="22" t="str">
        <f t="shared" ca="1" si="157"/>
        <v/>
      </c>
      <c r="M926" s="22" t="str">
        <f t="shared" ca="1" si="157"/>
        <v/>
      </c>
      <c r="N926" s="22" t="str">
        <f t="shared" ca="1" si="157"/>
        <v/>
      </c>
      <c r="O926" s="22" t="str">
        <f t="shared" ca="1" si="157"/>
        <v/>
      </c>
      <c r="P926" s="23"/>
      <c r="Q926" s="23"/>
      <c r="R926" s="23"/>
      <c r="S926" s="23"/>
      <c r="T926" s="23"/>
      <c r="U926" s="23"/>
      <c r="V926" s="23"/>
      <c r="W926" s="23"/>
      <c r="X926" s="23"/>
      <c r="Y926" s="23"/>
      <c r="Z926" s="23"/>
    </row>
    <row r="927" spans="1:26" x14ac:dyDescent="0.55000000000000004">
      <c r="A927" s="6" t="str">
        <f t="shared" ca="1" si="155"/>
        <v/>
      </c>
      <c r="B927" s="22" t="str">
        <f t="shared" ca="1" si="156"/>
        <v/>
      </c>
      <c r="C927" s="22" t="str">
        <f t="shared" ca="1" si="156"/>
        <v/>
      </c>
      <c r="D927" s="22" t="str">
        <f t="shared" ca="1" si="156"/>
        <v/>
      </c>
      <c r="E927" s="22" t="str">
        <f t="shared" ca="1" si="152"/>
        <v/>
      </c>
      <c r="F927" s="22" t="str">
        <f t="shared" ca="1" si="153"/>
        <v/>
      </c>
      <c r="G927" s="22" t="str">
        <f t="shared" ca="1" si="154"/>
        <v/>
      </c>
      <c r="H927" s="22" t="str">
        <f t="shared" ca="1" si="157"/>
        <v/>
      </c>
      <c r="I927" s="22" t="str">
        <f t="shared" ca="1" si="157"/>
        <v/>
      </c>
      <c r="J927" s="22" t="str">
        <f t="shared" ca="1" si="157"/>
        <v/>
      </c>
      <c r="K927" s="22" t="str">
        <f t="shared" ca="1" si="157"/>
        <v/>
      </c>
      <c r="L927" s="22" t="str">
        <f t="shared" ca="1" si="157"/>
        <v/>
      </c>
      <c r="M927" s="22" t="str">
        <f t="shared" ca="1" si="157"/>
        <v/>
      </c>
      <c r="N927" s="22" t="str">
        <f t="shared" ca="1" si="157"/>
        <v/>
      </c>
      <c r="O927" s="22" t="str">
        <f t="shared" ca="1" si="157"/>
        <v/>
      </c>
      <c r="P927" s="23"/>
      <c r="Q927" s="23"/>
      <c r="R927" s="23"/>
      <c r="S927" s="23"/>
      <c r="T927" s="23"/>
      <c r="U927" s="23"/>
      <c r="V927" s="23"/>
      <c r="W927" s="23"/>
      <c r="X927" s="23"/>
      <c r="Y927" s="23"/>
      <c r="Z927" s="23"/>
    </row>
    <row r="928" spans="1:26" x14ac:dyDescent="0.55000000000000004">
      <c r="A928" s="6" t="str">
        <f t="shared" ca="1" si="155"/>
        <v/>
      </c>
      <c r="B928" s="22" t="str">
        <f t="shared" ref="B928:D947" ca="1" si="158">IF($A928="","",IF(ISERROR(IF(ISERROR(INDEX(FredRatesData_AllData,MATCH($A928-(MAX(0,WEEKDAY($A928,2)-5)),FredRatesData_Dates,0),MATCH(B$6,FredRatesData_IDs,0),1)/B$5),INDEX(FredRatesData_AllData,MATCH($A928-(MAX(0,WEEKDAY($A928,2)-5))-3,FredRatesData_Dates,0),MATCH(B$6,FredRatesData_IDs,0),1)/B$5,INDEX(FredRatesData_AllData,MATCH($A928-(MAX(0,WEEKDAY($A928,2)-5)),FredRatesData_Dates,0),MATCH(B$6,FredRatesData_IDs,0),1)/B$5)),"",IF(ISERROR(INDEX(FredRatesData_AllData,MATCH($A928-(MAX(0,WEEKDAY($A928,2)-5)),FredRatesData_Dates,0),MATCH(B$6,FredRatesData_IDs,0),1)/B$5),INDEX(FredRatesData_AllData,MATCH($A928-(MAX(0,WEEKDAY($A928,2)-5))-3,FredRatesData_Dates,0),MATCH(B$6,FredRatesData_IDs,0),1)/B$5,INDEX(FredRatesData_AllData,MATCH($A928-(MAX(0,WEEKDAY($A928,2)-5)),FredRatesData_Dates,0),MATCH(B$6,FredRatesData_IDs,0),1)/B$5)))</f>
        <v/>
      </c>
      <c r="C928" s="22" t="str">
        <f t="shared" ca="1" si="158"/>
        <v/>
      </c>
      <c r="D928" s="22" t="str">
        <f t="shared" ca="1" si="158"/>
        <v/>
      </c>
      <c r="E928" s="22" t="str">
        <f t="shared" ca="1" si="152"/>
        <v/>
      </c>
      <c r="F928" s="22" t="str">
        <f t="shared" ca="1" si="153"/>
        <v/>
      </c>
      <c r="G928" s="22" t="str">
        <f t="shared" ca="1" si="154"/>
        <v/>
      </c>
      <c r="H928" s="22" t="str">
        <f t="shared" ref="H928:O947" ca="1" si="159">IF($A928="","",IF(ISERROR(IF(ISERROR(INDEX(FredRatesData_AllData,MATCH($A928-(MAX(0,WEEKDAY($A928,2)-5)),FredRatesData_Dates,0),MATCH(H$6,FredRatesData_IDs,0),1)/H$5),INDEX(FredRatesData_AllData,MATCH($A928-(MAX(0,WEEKDAY($A928,2)-5))-3,FredRatesData_Dates,0),MATCH(H$6,FredRatesData_IDs,0),1)/H$5,INDEX(FredRatesData_AllData,MATCH($A928-(MAX(0,WEEKDAY($A928,2)-5)),FredRatesData_Dates,0),MATCH(H$6,FredRatesData_IDs,0),1)/H$5)),"",IF(ISERROR(INDEX(FredRatesData_AllData,MATCH($A928-(MAX(0,WEEKDAY($A928,2)-5)),FredRatesData_Dates,0),MATCH(H$6,FredRatesData_IDs,0),1)/H$5),INDEX(FredRatesData_AllData,MATCH($A928-(MAX(0,WEEKDAY($A928,2)-5))-3,FredRatesData_Dates,0),MATCH(H$6,FredRatesData_IDs,0),1)/H$5,INDEX(FredRatesData_AllData,MATCH($A928-(MAX(0,WEEKDAY($A928,2)-5)),FredRatesData_Dates,0),MATCH(H$6,FredRatesData_IDs,0),1)/H$5)))</f>
        <v/>
      </c>
      <c r="I928" s="22" t="str">
        <f t="shared" ca="1" si="159"/>
        <v/>
      </c>
      <c r="J928" s="22" t="str">
        <f t="shared" ca="1" si="159"/>
        <v/>
      </c>
      <c r="K928" s="22" t="str">
        <f t="shared" ca="1" si="159"/>
        <v/>
      </c>
      <c r="L928" s="22" t="str">
        <f t="shared" ca="1" si="159"/>
        <v/>
      </c>
      <c r="M928" s="22" t="str">
        <f t="shared" ca="1" si="159"/>
        <v/>
      </c>
      <c r="N928" s="22" t="str">
        <f t="shared" ca="1" si="159"/>
        <v/>
      </c>
      <c r="O928" s="22" t="str">
        <f t="shared" ca="1" si="159"/>
        <v/>
      </c>
      <c r="P928" s="23"/>
      <c r="Q928" s="23"/>
      <c r="R928" s="23"/>
      <c r="S928" s="23"/>
      <c r="T928" s="23"/>
      <c r="U928" s="23"/>
      <c r="V928" s="23"/>
      <c r="W928" s="23"/>
      <c r="X928" s="23"/>
      <c r="Y928" s="23"/>
      <c r="Z928" s="23"/>
    </row>
    <row r="929" spans="1:26" x14ac:dyDescent="0.55000000000000004">
      <c r="A929" s="6" t="str">
        <f t="shared" ca="1" si="155"/>
        <v/>
      </c>
      <c r="B929" s="22" t="str">
        <f t="shared" ca="1" si="158"/>
        <v/>
      </c>
      <c r="C929" s="22" t="str">
        <f t="shared" ca="1" si="158"/>
        <v/>
      </c>
      <c r="D929" s="22" t="str">
        <f t="shared" ca="1" si="158"/>
        <v/>
      </c>
      <c r="E929" s="22" t="str">
        <f t="shared" ca="1" si="152"/>
        <v/>
      </c>
      <c r="F929" s="22" t="str">
        <f t="shared" ca="1" si="153"/>
        <v/>
      </c>
      <c r="G929" s="22" t="str">
        <f t="shared" ca="1" si="154"/>
        <v/>
      </c>
      <c r="H929" s="22" t="str">
        <f t="shared" ca="1" si="159"/>
        <v/>
      </c>
      <c r="I929" s="22" t="str">
        <f t="shared" ca="1" si="159"/>
        <v/>
      </c>
      <c r="J929" s="22" t="str">
        <f t="shared" ca="1" si="159"/>
        <v/>
      </c>
      <c r="K929" s="22" t="str">
        <f t="shared" ca="1" si="159"/>
        <v/>
      </c>
      <c r="L929" s="22" t="str">
        <f t="shared" ca="1" si="159"/>
        <v/>
      </c>
      <c r="M929" s="22" t="str">
        <f t="shared" ca="1" si="159"/>
        <v/>
      </c>
      <c r="N929" s="22" t="str">
        <f t="shared" ca="1" si="159"/>
        <v/>
      </c>
      <c r="O929" s="22" t="str">
        <f t="shared" ca="1" si="159"/>
        <v/>
      </c>
      <c r="P929" s="23"/>
      <c r="Q929" s="23"/>
      <c r="R929" s="23"/>
      <c r="S929" s="23"/>
      <c r="T929" s="23"/>
      <c r="U929" s="23"/>
      <c r="V929" s="23"/>
      <c r="W929" s="23"/>
      <c r="X929" s="23"/>
      <c r="Y929" s="23"/>
      <c r="Z929" s="23"/>
    </row>
    <row r="930" spans="1:26" x14ac:dyDescent="0.55000000000000004">
      <c r="A930" s="6" t="str">
        <f t="shared" ca="1" si="155"/>
        <v/>
      </c>
      <c r="B930" s="22" t="str">
        <f t="shared" ca="1" si="158"/>
        <v/>
      </c>
      <c r="C930" s="22" t="str">
        <f t="shared" ca="1" si="158"/>
        <v/>
      </c>
      <c r="D930" s="22" t="str">
        <f t="shared" ca="1" si="158"/>
        <v/>
      </c>
      <c r="E930" s="22" t="str">
        <f t="shared" ca="1" si="152"/>
        <v/>
      </c>
      <c r="F930" s="22" t="str">
        <f t="shared" ca="1" si="153"/>
        <v/>
      </c>
      <c r="G930" s="22" t="str">
        <f t="shared" ca="1" si="154"/>
        <v/>
      </c>
      <c r="H930" s="22" t="str">
        <f t="shared" ca="1" si="159"/>
        <v/>
      </c>
      <c r="I930" s="22" t="str">
        <f t="shared" ca="1" si="159"/>
        <v/>
      </c>
      <c r="J930" s="22" t="str">
        <f t="shared" ca="1" si="159"/>
        <v/>
      </c>
      <c r="K930" s="22" t="str">
        <f t="shared" ca="1" si="159"/>
        <v/>
      </c>
      <c r="L930" s="22" t="str">
        <f t="shared" ca="1" si="159"/>
        <v/>
      </c>
      <c r="M930" s="22" t="str">
        <f t="shared" ca="1" si="159"/>
        <v/>
      </c>
      <c r="N930" s="22" t="str">
        <f t="shared" ca="1" si="159"/>
        <v/>
      </c>
      <c r="O930" s="22" t="str">
        <f t="shared" ca="1" si="159"/>
        <v/>
      </c>
      <c r="P930" s="23"/>
      <c r="Q930" s="23"/>
      <c r="R930" s="23"/>
      <c r="S930" s="23"/>
      <c r="T930" s="23"/>
      <c r="U930" s="23"/>
      <c r="V930" s="23"/>
      <c r="W930" s="23"/>
      <c r="X930" s="23"/>
      <c r="Y930" s="23"/>
      <c r="Z930" s="23"/>
    </row>
    <row r="931" spans="1:26" x14ac:dyDescent="0.55000000000000004">
      <c r="A931" s="6" t="str">
        <f t="shared" ca="1" si="155"/>
        <v/>
      </c>
      <c r="B931" s="22" t="str">
        <f t="shared" ca="1" si="158"/>
        <v/>
      </c>
      <c r="C931" s="22" t="str">
        <f t="shared" ca="1" si="158"/>
        <v/>
      </c>
      <c r="D931" s="22" t="str">
        <f t="shared" ca="1" si="158"/>
        <v/>
      </c>
      <c r="E931" s="22" t="str">
        <f t="shared" ca="1" si="152"/>
        <v/>
      </c>
      <c r="F931" s="22" t="str">
        <f t="shared" ca="1" si="153"/>
        <v/>
      </c>
      <c r="G931" s="22" t="str">
        <f t="shared" ca="1" si="154"/>
        <v/>
      </c>
      <c r="H931" s="22" t="str">
        <f t="shared" ca="1" si="159"/>
        <v/>
      </c>
      <c r="I931" s="22" t="str">
        <f t="shared" ca="1" si="159"/>
        <v/>
      </c>
      <c r="J931" s="22" t="str">
        <f t="shared" ca="1" si="159"/>
        <v/>
      </c>
      <c r="K931" s="22" t="str">
        <f t="shared" ca="1" si="159"/>
        <v/>
      </c>
      <c r="L931" s="22" t="str">
        <f t="shared" ca="1" si="159"/>
        <v/>
      </c>
      <c r="M931" s="22" t="str">
        <f t="shared" ca="1" si="159"/>
        <v/>
      </c>
      <c r="N931" s="22" t="str">
        <f t="shared" ca="1" si="159"/>
        <v/>
      </c>
      <c r="O931" s="22" t="str">
        <f t="shared" ca="1" si="159"/>
        <v/>
      </c>
      <c r="P931" s="23"/>
      <c r="Q931" s="23"/>
      <c r="R931" s="23"/>
      <c r="S931" s="23"/>
      <c r="T931" s="23"/>
      <c r="U931" s="23"/>
      <c r="V931" s="23"/>
      <c r="W931" s="23"/>
      <c r="X931" s="23"/>
      <c r="Y931" s="23"/>
      <c r="Z931" s="23"/>
    </row>
    <row r="932" spans="1:26" x14ac:dyDescent="0.55000000000000004">
      <c r="A932" s="6" t="str">
        <f t="shared" ca="1" si="155"/>
        <v/>
      </c>
      <c r="B932" s="22" t="str">
        <f t="shared" ca="1" si="158"/>
        <v/>
      </c>
      <c r="C932" s="22" t="str">
        <f t="shared" ca="1" si="158"/>
        <v/>
      </c>
      <c r="D932" s="22" t="str">
        <f t="shared" ca="1" si="158"/>
        <v/>
      </c>
      <c r="E932" s="22" t="str">
        <f t="shared" ca="1" si="152"/>
        <v/>
      </c>
      <c r="F932" s="22" t="str">
        <f t="shared" ca="1" si="153"/>
        <v/>
      </c>
      <c r="G932" s="22" t="str">
        <f t="shared" ca="1" si="154"/>
        <v/>
      </c>
      <c r="H932" s="22" t="str">
        <f t="shared" ca="1" si="159"/>
        <v/>
      </c>
      <c r="I932" s="22" t="str">
        <f t="shared" ca="1" si="159"/>
        <v/>
      </c>
      <c r="J932" s="22" t="str">
        <f t="shared" ca="1" si="159"/>
        <v/>
      </c>
      <c r="K932" s="22" t="str">
        <f t="shared" ca="1" si="159"/>
        <v/>
      </c>
      <c r="L932" s="22" t="str">
        <f t="shared" ca="1" si="159"/>
        <v/>
      </c>
      <c r="M932" s="22" t="str">
        <f t="shared" ca="1" si="159"/>
        <v/>
      </c>
      <c r="N932" s="22" t="str">
        <f t="shared" ca="1" si="159"/>
        <v/>
      </c>
      <c r="O932" s="22" t="str">
        <f t="shared" ca="1" si="159"/>
        <v/>
      </c>
      <c r="P932" s="23"/>
      <c r="Q932" s="23"/>
      <c r="R932" s="23"/>
      <c r="S932" s="23"/>
      <c r="T932" s="23"/>
      <c r="U932" s="23"/>
      <c r="V932" s="23"/>
      <c r="W932" s="23"/>
      <c r="X932" s="23"/>
      <c r="Y932" s="23"/>
      <c r="Z932" s="23"/>
    </row>
    <row r="933" spans="1:26" x14ac:dyDescent="0.55000000000000004">
      <c r="A933" s="6" t="str">
        <f t="shared" ca="1" si="155"/>
        <v/>
      </c>
      <c r="B933" s="22" t="str">
        <f t="shared" ca="1" si="158"/>
        <v/>
      </c>
      <c r="C933" s="22" t="str">
        <f t="shared" ca="1" si="158"/>
        <v/>
      </c>
      <c r="D933" s="22" t="str">
        <f t="shared" ca="1" si="158"/>
        <v/>
      </c>
      <c r="E933" s="22" t="str">
        <f t="shared" ca="1" si="152"/>
        <v/>
      </c>
      <c r="F933" s="22" t="str">
        <f t="shared" ca="1" si="153"/>
        <v/>
      </c>
      <c r="G933" s="22" t="str">
        <f t="shared" ca="1" si="154"/>
        <v/>
      </c>
      <c r="H933" s="22" t="str">
        <f t="shared" ca="1" si="159"/>
        <v/>
      </c>
      <c r="I933" s="22" t="str">
        <f t="shared" ca="1" si="159"/>
        <v/>
      </c>
      <c r="J933" s="22" t="str">
        <f t="shared" ca="1" si="159"/>
        <v/>
      </c>
      <c r="K933" s="22" t="str">
        <f t="shared" ca="1" si="159"/>
        <v/>
      </c>
      <c r="L933" s="22" t="str">
        <f t="shared" ca="1" si="159"/>
        <v/>
      </c>
      <c r="M933" s="22" t="str">
        <f t="shared" ca="1" si="159"/>
        <v/>
      </c>
      <c r="N933" s="22" t="str">
        <f t="shared" ca="1" si="159"/>
        <v/>
      </c>
      <c r="O933" s="22" t="str">
        <f t="shared" ca="1" si="159"/>
        <v/>
      </c>
      <c r="P933" s="23"/>
      <c r="Q933" s="23"/>
      <c r="R933" s="23"/>
      <c r="S933" s="23"/>
      <c r="T933" s="23"/>
      <c r="U933" s="23"/>
      <c r="V933" s="23"/>
      <c r="W933" s="23"/>
      <c r="X933" s="23"/>
      <c r="Y933" s="23"/>
      <c r="Z933" s="23"/>
    </row>
    <row r="934" spans="1:26" x14ac:dyDescent="0.55000000000000004">
      <c r="A934" s="6" t="str">
        <f t="shared" ca="1" si="155"/>
        <v/>
      </c>
      <c r="B934" s="22" t="str">
        <f t="shared" ca="1" si="158"/>
        <v/>
      </c>
      <c r="C934" s="22" t="str">
        <f t="shared" ca="1" si="158"/>
        <v/>
      </c>
      <c r="D934" s="22" t="str">
        <f t="shared" ca="1" si="158"/>
        <v/>
      </c>
      <c r="E934" s="22" t="str">
        <f t="shared" ca="1" si="152"/>
        <v/>
      </c>
      <c r="F934" s="22" t="str">
        <f t="shared" ca="1" si="153"/>
        <v/>
      </c>
      <c r="G934" s="22" t="str">
        <f t="shared" ca="1" si="154"/>
        <v/>
      </c>
      <c r="H934" s="22" t="str">
        <f t="shared" ca="1" si="159"/>
        <v/>
      </c>
      <c r="I934" s="22" t="str">
        <f t="shared" ca="1" si="159"/>
        <v/>
      </c>
      <c r="J934" s="22" t="str">
        <f t="shared" ca="1" si="159"/>
        <v/>
      </c>
      <c r="K934" s="22" t="str">
        <f t="shared" ca="1" si="159"/>
        <v/>
      </c>
      <c r="L934" s="22" t="str">
        <f t="shared" ca="1" si="159"/>
        <v/>
      </c>
      <c r="M934" s="22" t="str">
        <f t="shared" ca="1" si="159"/>
        <v/>
      </c>
      <c r="N934" s="22" t="str">
        <f t="shared" ca="1" si="159"/>
        <v/>
      </c>
      <c r="O934" s="22" t="str">
        <f t="shared" ca="1" si="159"/>
        <v/>
      </c>
      <c r="P934" s="23"/>
      <c r="Q934" s="23"/>
      <c r="R934" s="23"/>
      <c r="S934" s="23"/>
      <c r="T934" s="23"/>
      <c r="U934" s="23"/>
      <c r="V934" s="23"/>
      <c r="W934" s="23"/>
      <c r="X934" s="23"/>
      <c r="Y934" s="23"/>
      <c r="Z934" s="23"/>
    </row>
    <row r="935" spans="1:26" x14ac:dyDescent="0.55000000000000004">
      <c r="A935" s="6" t="str">
        <f t="shared" ca="1" si="155"/>
        <v/>
      </c>
      <c r="B935" s="22" t="str">
        <f t="shared" ca="1" si="158"/>
        <v/>
      </c>
      <c r="C935" s="22" t="str">
        <f t="shared" ca="1" si="158"/>
        <v/>
      </c>
      <c r="D935" s="22" t="str">
        <f t="shared" ca="1" si="158"/>
        <v/>
      </c>
      <c r="E935" s="22" t="str">
        <f t="shared" ca="1" si="152"/>
        <v/>
      </c>
      <c r="F935" s="22" t="str">
        <f t="shared" ca="1" si="153"/>
        <v/>
      </c>
      <c r="G935" s="22" t="str">
        <f t="shared" ca="1" si="154"/>
        <v/>
      </c>
      <c r="H935" s="22" t="str">
        <f t="shared" ca="1" si="159"/>
        <v/>
      </c>
      <c r="I935" s="22" t="str">
        <f t="shared" ca="1" si="159"/>
        <v/>
      </c>
      <c r="J935" s="22" t="str">
        <f t="shared" ca="1" si="159"/>
        <v/>
      </c>
      <c r="K935" s="22" t="str">
        <f t="shared" ca="1" si="159"/>
        <v/>
      </c>
      <c r="L935" s="22" t="str">
        <f t="shared" ca="1" si="159"/>
        <v/>
      </c>
      <c r="M935" s="22" t="str">
        <f t="shared" ca="1" si="159"/>
        <v/>
      </c>
      <c r="N935" s="22" t="str">
        <f t="shared" ca="1" si="159"/>
        <v/>
      </c>
      <c r="O935" s="22" t="str">
        <f t="shared" ca="1" si="159"/>
        <v/>
      </c>
      <c r="P935" s="23"/>
      <c r="Q935" s="23"/>
      <c r="R935" s="23"/>
      <c r="S935" s="23"/>
      <c r="T935" s="23"/>
      <c r="U935" s="23"/>
      <c r="V935" s="23"/>
      <c r="W935" s="23"/>
      <c r="X935" s="23"/>
      <c r="Y935" s="23"/>
      <c r="Z935" s="23"/>
    </row>
    <row r="936" spans="1:26" x14ac:dyDescent="0.55000000000000004">
      <c r="A936" s="6" t="str">
        <f t="shared" ca="1" si="155"/>
        <v/>
      </c>
      <c r="B936" s="22" t="str">
        <f t="shared" ca="1" si="158"/>
        <v/>
      </c>
      <c r="C936" s="22" t="str">
        <f t="shared" ca="1" si="158"/>
        <v/>
      </c>
      <c r="D936" s="22" t="str">
        <f t="shared" ca="1" si="158"/>
        <v/>
      </c>
      <c r="E936" s="22" t="str">
        <f t="shared" ca="1" si="152"/>
        <v/>
      </c>
      <c r="F936" s="22" t="str">
        <f t="shared" ca="1" si="153"/>
        <v/>
      </c>
      <c r="G936" s="22" t="str">
        <f t="shared" ca="1" si="154"/>
        <v/>
      </c>
      <c r="H936" s="22" t="str">
        <f t="shared" ca="1" si="159"/>
        <v/>
      </c>
      <c r="I936" s="22" t="str">
        <f t="shared" ca="1" si="159"/>
        <v/>
      </c>
      <c r="J936" s="22" t="str">
        <f t="shared" ca="1" si="159"/>
        <v/>
      </c>
      <c r="K936" s="22" t="str">
        <f t="shared" ca="1" si="159"/>
        <v/>
      </c>
      <c r="L936" s="22" t="str">
        <f t="shared" ca="1" si="159"/>
        <v/>
      </c>
      <c r="M936" s="22" t="str">
        <f t="shared" ca="1" si="159"/>
        <v/>
      </c>
      <c r="N936" s="22" t="str">
        <f t="shared" ca="1" si="159"/>
        <v/>
      </c>
      <c r="O936" s="22" t="str">
        <f t="shared" ca="1" si="159"/>
        <v/>
      </c>
      <c r="P936" s="23"/>
      <c r="Q936" s="23"/>
      <c r="R936" s="23"/>
      <c r="S936" s="23"/>
      <c r="T936" s="23"/>
      <c r="U936" s="23"/>
      <c r="V936" s="23"/>
      <c r="W936" s="23"/>
      <c r="X936" s="23"/>
      <c r="Y936" s="23"/>
      <c r="Z936" s="23"/>
    </row>
    <row r="937" spans="1:26" x14ac:dyDescent="0.55000000000000004">
      <c r="A937" s="6" t="str">
        <f t="shared" ca="1" si="155"/>
        <v/>
      </c>
      <c r="B937" s="22" t="str">
        <f t="shared" ca="1" si="158"/>
        <v/>
      </c>
      <c r="C937" s="22" t="str">
        <f t="shared" ca="1" si="158"/>
        <v/>
      </c>
      <c r="D937" s="22" t="str">
        <f t="shared" ca="1" si="158"/>
        <v/>
      </c>
      <c r="E937" s="22" t="str">
        <f t="shared" ca="1" si="152"/>
        <v/>
      </c>
      <c r="F937" s="22" t="str">
        <f t="shared" ca="1" si="153"/>
        <v/>
      </c>
      <c r="G937" s="22" t="str">
        <f t="shared" ca="1" si="154"/>
        <v/>
      </c>
      <c r="H937" s="22" t="str">
        <f t="shared" ca="1" si="159"/>
        <v/>
      </c>
      <c r="I937" s="22" t="str">
        <f t="shared" ca="1" si="159"/>
        <v/>
      </c>
      <c r="J937" s="22" t="str">
        <f t="shared" ca="1" si="159"/>
        <v/>
      </c>
      <c r="K937" s="22" t="str">
        <f t="shared" ca="1" si="159"/>
        <v/>
      </c>
      <c r="L937" s="22" t="str">
        <f t="shared" ca="1" si="159"/>
        <v/>
      </c>
      <c r="M937" s="22" t="str">
        <f t="shared" ca="1" si="159"/>
        <v/>
      </c>
      <c r="N937" s="22" t="str">
        <f t="shared" ca="1" si="159"/>
        <v/>
      </c>
      <c r="O937" s="22" t="str">
        <f t="shared" ca="1" si="159"/>
        <v/>
      </c>
      <c r="P937" s="23"/>
      <c r="Q937" s="23"/>
      <c r="R937" s="23"/>
      <c r="S937" s="23"/>
      <c r="T937" s="23"/>
      <c r="U937" s="23"/>
      <c r="V937" s="23"/>
      <c r="W937" s="23"/>
      <c r="X937" s="23"/>
      <c r="Y937" s="23"/>
      <c r="Z937" s="23"/>
    </row>
    <row r="938" spans="1:26" x14ac:dyDescent="0.55000000000000004">
      <c r="A938" s="6" t="str">
        <f t="shared" ca="1" si="155"/>
        <v/>
      </c>
      <c r="B938" s="22" t="str">
        <f t="shared" ca="1" si="158"/>
        <v/>
      </c>
      <c r="C938" s="22" t="str">
        <f t="shared" ca="1" si="158"/>
        <v/>
      </c>
      <c r="D938" s="22" t="str">
        <f t="shared" ca="1" si="158"/>
        <v/>
      </c>
      <c r="E938" s="22" t="str">
        <f t="shared" ca="1" si="152"/>
        <v/>
      </c>
      <c r="F938" s="22" t="str">
        <f t="shared" ca="1" si="153"/>
        <v/>
      </c>
      <c r="G938" s="22" t="str">
        <f t="shared" ca="1" si="154"/>
        <v/>
      </c>
      <c r="H938" s="22" t="str">
        <f t="shared" ca="1" si="159"/>
        <v/>
      </c>
      <c r="I938" s="22" t="str">
        <f t="shared" ca="1" si="159"/>
        <v/>
      </c>
      <c r="J938" s="22" t="str">
        <f t="shared" ca="1" si="159"/>
        <v/>
      </c>
      <c r="K938" s="22" t="str">
        <f t="shared" ca="1" si="159"/>
        <v/>
      </c>
      <c r="L938" s="22" t="str">
        <f t="shared" ca="1" si="159"/>
        <v/>
      </c>
      <c r="M938" s="22" t="str">
        <f t="shared" ca="1" si="159"/>
        <v/>
      </c>
      <c r="N938" s="22" t="str">
        <f t="shared" ca="1" si="159"/>
        <v/>
      </c>
      <c r="O938" s="22" t="str">
        <f t="shared" ca="1" si="159"/>
        <v/>
      </c>
      <c r="P938" s="23"/>
      <c r="Q938" s="23"/>
      <c r="R938" s="23"/>
      <c r="S938" s="23"/>
      <c r="T938" s="23"/>
      <c r="U938" s="23"/>
      <c r="V938" s="23"/>
      <c r="W938" s="23"/>
      <c r="X938" s="23"/>
      <c r="Y938" s="23"/>
      <c r="Z938" s="23"/>
    </row>
    <row r="939" spans="1:26" x14ac:dyDescent="0.55000000000000004">
      <c r="A939" s="6" t="str">
        <f t="shared" ca="1" si="155"/>
        <v/>
      </c>
      <c r="B939" s="22" t="str">
        <f t="shared" ca="1" si="158"/>
        <v/>
      </c>
      <c r="C939" s="22" t="str">
        <f t="shared" ca="1" si="158"/>
        <v/>
      </c>
      <c r="D939" s="22" t="str">
        <f t="shared" ca="1" si="158"/>
        <v/>
      </c>
      <c r="E939" s="22" t="str">
        <f t="shared" ca="1" si="152"/>
        <v/>
      </c>
      <c r="F939" s="22" t="str">
        <f t="shared" ca="1" si="153"/>
        <v/>
      </c>
      <c r="G939" s="22" t="str">
        <f t="shared" ca="1" si="154"/>
        <v/>
      </c>
      <c r="H939" s="22" t="str">
        <f t="shared" ca="1" si="159"/>
        <v/>
      </c>
      <c r="I939" s="22" t="str">
        <f t="shared" ca="1" si="159"/>
        <v/>
      </c>
      <c r="J939" s="22" t="str">
        <f t="shared" ca="1" si="159"/>
        <v/>
      </c>
      <c r="K939" s="22" t="str">
        <f t="shared" ca="1" si="159"/>
        <v/>
      </c>
      <c r="L939" s="22" t="str">
        <f t="shared" ca="1" si="159"/>
        <v/>
      </c>
      <c r="M939" s="22" t="str">
        <f t="shared" ca="1" si="159"/>
        <v/>
      </c>
      <c r="N939" s="22" t="str">
        <f t="shared" ca="1" si="159"/>
        <v/>
      </c>
      <c r="O939" s="22" t="str">
        <f t="shared" ca="1" si="159"/>
        <v/>
      </c>
      <c r="P939" s="23"/>
      <c r="Q939" s="23"/>
      <c r="R939" s="23"/>
      <c r="S939" s="23"/>
      <c r="T939" s="23"/>
      <c r="U939" s="23"/>
      <c r="V939" s="23"/>
      <c r="W939" s="23"/>
      <c r="X939" s="23"/>
      <c r="Y939" s="23"/>
      <c r="Z939" s="23"/>
    </row>
    <row r="940" spans="1:26" x14ac:dyDescent="0.55000000000000004">
      <c r="A940" s="6" t="str">
        <f t="shared" ca="1" si="155"/>
        <v/>
      </c>
      <c r="B940" s="22" t="str">
        <f t="shared" ca="1" si="158"/>
        <v/>
      </c>
      <c r="C940" s="22" t="str">
        <f t="shared" ca="1" si="158"/>
        <v/>
      </c>
      <c r="D940" s="22" t="str">
        <f t="shared" ca="1" si="158"/>
        <v/>
      </c>
      <c r="E940" s="22" t="str">
        <f t="shared" ca="1" si="152"/>
        <v/>
      </c>
      <c r="F940" s="22" t="str">
        <f t="shared" ca="1" si="153"/>
        <v/>
      </c>
      <c r="G940" s="22" t="str">
        <f t="shared" ca="1" si="154"/>
        <v/>
      </c>
      <c r="H940" s="22" t="str">
        <f t="shared" ca="1" si="159"/>
        <v/>
      </c>
      <c r="I940" s="22" t="str">
        <f t="shared" ca="1" si="159"/>
        <v/>
      </c>
      <c r="J940" s="22" t="str">
        <f t="shared" ca="1" si="159"/>
        <v/>
      </c>
      <c r="K940" s="22" t="str">
        <f t="shared" ca="1" si="159"/>
        <v/>
      </c>
      <c r="L940" s="22" t="str">
        <f t="shared" ca="1" si="159"/>
        <v/>
      </c>
      <c r="M940" s="22" t="str">
        <f t="shared" ca="1" si="159"/>
        <v/>
      </c>
      <c r="N940" s="22" t="str">
        <f t="shared" ca="1" si="159"/>
        <v/>
      </c>
      <c r="O940" s="22" t="str">
        <f t="shared" ca="1" si="159"/>
        <v/>
      </c>
      <c r="P940" s="23"/>
      <c r="Q940" s="23"/>
      <c r="R940" s="23"/>
      <c r="S940" s="23"/>
      <c r="T940" s="23"/>
      <c r="U940" s="23"/>
      <c r="V940" s="23"/>
      <c r="W940" s="23"/>
      <c r="X940" s="23"/>
      <c r="Y940" s="23"/>
      <c r="Z940" s="23"/>
    </row>
    <row r="941" spans="1:26" x14ac:dyDescent="0.55000000000000004">
      <c r="A941" s="6" t="str">
        <f t="shared" ca="1" si="155"/>
        <v/>
      </c>
      <c r="B941" s="22" t="str">
        <f t="shared" ca="1" si="158"/>
        <v/>
      </c>
      <c r="C941" s="22" t="str">
        <f t="shared" ca="1" si="158"/>
        <v/>
      </c>
      <c r="D941" s="22" t="str">
        <f t="shared" ca="1" si="158"/>
        <v/>
      </c>
      <c r="E941" s="22" t="str">
        <f t="shared" ca="1" si="152"/>
        <v/>
      </c>
      <c r="F941" s="22" t="str">
        <f t="shared" ca="1" si="153"/>
        <v/>
      </c>
      <c r="G941" s="22" t="str">
        <f t="shared" ca="1" si="154"/>
        <v/>
      </c>
      <c r="H941" s="22" t="str">
        <f t="shared" ca="1" si="159"/>
        <v/>
      </c>
      <c r="I941" s="22" t="str">
        <f t="shared" ca="1" si="159"/>
        <v/>
      </c>
      <c r="J941" s="22" t="str">
        <f t="shared" ca="1" si="159"/>
        <v/>
      </c>
      <c r="K941" s="22" t="str">
        <f t="shared" ca="1" si="159"/>
        <v/>
      </c>
      <c r="L941" s="22" t="str">
        <f t="shared" ca="1" si="159"/>
        <v/>
      </c>
      <c r="M941" s="22" t="str">
        <f t="shared" ca="1" si="159"/>
        <v/>
      </c>
      <c r="N941" s="22" t="str">
        <f t="shared" ca="1" si="159"/>
        <v/>
      </c>
      <c r="O941" s="22" t="str">
        <f t="shared" ca="1" si="159"/>
        <v/>
      </c>
      <c r="P941" s="23"/>
      <c r="Q941" s="23"/>
      <c r="R941" s="23"/>
      <c r="S941" s="23"/>
      <c r="T941" s="23"/>
      <c r="U941" s="23"/>
      <c r="V941" s="23"/>
      <c r="W941" s="23"/>
      <c r="X941" s="23"/>
      <c r="Y941" s="23"/>
      <c r="Z941" s="23"/>
    </row>
    <row r="942" spans="1:26" x14ac:dyDescent="0.55000000000000004">
      <c r="A942" s="6" t="str">
        <f t="shared" ca="1" si="155"/>
        <v/>
      </c>
      <c r="B942" s="22" t="str">
        <f t="shared" ca="1" si="158"/>
        <v/>
      </c>
      <c r="C942" s="22" t="str">
        <f t="shared" ca="1" si="158"/>
        <v/>
      </c>
      <c r="D942" s="22" t="str">
        <f t="shared" ca="1" si="158"/>
        <v/>
      </c>
      <c r="E942" s="22" t="str">
        <f t="shared" ca="1" si="152"/>
        <v/>
      </c>
      <c r="F942" s="22" t="str">
        <f t="shared" ca="1" si="153"/>
        <v/>
      </c>
      <c r="G942" s="22" t="str">
        <f t="shared" ca="1" si="154"/>
        <v/>
      </c>
      <c r="H942" s="22" t="str">
        <f t="shared" ca="1" si="159"/>
        <v/>
      </c>
      <c r="I942" s="22" t="str">
        <f t="shared" ca="1" si="159"/>
        <v/>
      </c>
      <c r="J942" s="22" t="str">
        <f t="shared" ca="1" si="159"/>
        <v/>
      </c>
      <c r="K942" s="22" t="str">
        <f t="shared" ca="1" si="159"/>
        <v/>
      </c>
      <c r="L942" s="22" t="str">
        <f t="shared" ca="1" si="159"/>
        <v/>
      </c>
      <c r="M942" s="22" t="str">
        <f t="shared" ca="1" si="159"/>
        <v/>
      </c>
      <c r="N942" s="22" t="str">
        <f t="shared" ca="1" si="159"/>
        <v/>
      </c>
      <c r="O942" s="22" t="str">
        <f t="shared" ca="1" si="159"/>
        <v/>
      </c>
      <c r="P942" s="23"/>
      <c r="Q942" s="23"/>
      <c r="R942" s="23"/>
      <c r="S942" s="23"/>
      <c r="T942" s="23"/>
      <c r="U942" s="23"/>
      <c r="V942" s="23"/>
      <c r="W942" s="23"/>
      <c r="X942" s="23"/>
      <c r="Y942" s="23"/>
      <c r="Z942" s="23"/>
    </row>
    <row r="943" spans="1:26" x14ac:dyDescent="0.55000000000000004">
      <c r="A943" s="6" t="str">
        <f t="shared" ca="1" si="155"/>
        <v/>
      </c>
      <c r="B943" s="22" t="str">
        <f t="shared" ca="1" si="158"/>
        <v/>
      </c>
      <c r="C943" s="22" t="str">
        <f t="shared" ca="1" si="158"/>
        <v/>
      </c>
      <c r="D943" s="22" t="str">
        <f t="shared" ca="1" si="158"/>
        <v/>
      </c>
      <c r="E943" s="22" t="str">
        <f t="shared" ca="1" si="152"/>
        <v/>
      </c>
      <c r="F943" s="22" t="str">
        <f t="shared" ca="1" si="153"/>
        <v/>
      </c>
      <c r="G943" s="22" t="str">
        <f t="shared" ca="1" si="154"/>
        <v/>
      </c>
      <c r="H943" s="22" t="str">
        <f t="shared" ca="1" si="159"/>
        <v/>
      </c>
      <c r="I943" s="22" t="str">
        <f t="shared" ca="1" si="159"/>
        <v/>
      </c>
      <c r="J943" s="22" t="str">
        <f t="shared" ca="1" si="159"/>
        <v/>
      </c>
      <c r="K943" s="22" t="str">
        <f t="shared" ca="1" si="159"/>
        <v/>
      </c>
      <c r="L943" s="22" t="str">
        <f t="shared" ca="1" si="159"/>
        <v/>
      </c>
      <c r="M943" s="22" t="str">
        <f t="shared" ca="1" si="159"/>
        <v/>
      </c>
      <c r="N943" s="22" t="str">
        <f t="shared" ca="1" si="159"/>
        <v/>
      </c>
      <c r="O943" s="22" t="str">
        <f t="shared" ca="1" si="159"/>
        <v/>
      </c>
      <c r="P943" s="23"/>
      <c r="Q943" s="23"/>
      <c r="R943" s="23"/>
      <c r="S943" s="23"/>
      <c r="T943" s="23"/>
      <c r="U943" s="23"/>
      <c r="V943" s="23"/>
      <c r="W943" s="23"/>
      <c r="X943" s="23"/>
      <c r="Y943" s="23"/>
      <c r="Z943" s="23"/>
    </row>
    <row r="944" spans="1:26" x14ac:dyDescent="0.55000000000000004">
      <c r="A944" s="6" t="str">
        <f t="shared" ca="1" si="155"/>
        <v/>
      </c>
      <c r="B944" s="22" t="str">
        <f t="shared" ca="1" si="158"/>
        <v/>
      </c>
      <c r="C944" s="22" t="str">
        <f t="shared" ca="1" si="158"/>
        <v/>
      </c>
      <c r="D944" s="22" t="str">
        <f t="shared" ca="1" si="158"/>
        <v/>
      </c>
      <c r="E944" s="22" t="str">
        <f t="shared" ca="1" si="152"/>
        <v/>
      </c>
      <c r="F944" s="22" t="str">
        <f t="shared" ca="1" si="153"/>
        <v/>
      </c>
      <c r="G944" s="22" t="str">
        <f t="shared" ca="1" si="154"/>
        <v/>
      </c>
      <c r="H944" s="22" t="str">
        <f t="shared" ca="1" si="159"/>
        <v/>
      </c>
      <c r="I944" s="22" t="str">
        <f t="shared" ca="1" si="159"/>
        <v/>
      </c>
      <c r="J944" s="22" t="str">
        <f t="shared" ca="1" si="159"/>
        <v/>
      </c>
      <c r="K944" s="22" t="str">
        <f t="shared" ca="1" si="159"/>
        <v/>
      </c>
      <c r="L944" s="22" t="str">
        <f t="shared" ca="1" si="159"/>
        <v/>
      </c>
      <c r="M944" s="22" t="str">
        <f t="shared" ca="1" si="159"/>
        <v/>
      </c>
      <c r="N944" s="22" t="str">
        <f t="shared" ca="1" si="159"/>
        <v/>
      </c>
      <c r="O944" s="22" t="str">
        <f t="shared" ca="1" si="159"/>
        <v/>
      </c>
      <c r="P944" s="23"/>
      <c r="Q944" s="23"/>
      <c r="R944" s="23"/>
      <c r="S944" s="23"/>
      <c r="T944" s="23"/>
      <c r="U944" s="23"/>
      <c r="V944" s="23"/>
      <c r="W944" s="23"/>
      <c r="X944" s="23"/>
      <c r="Y944" s="23"/>
      <c r="Z944" s="23"/>
    </row>
    <row r="945" spans="1:26" x14ac:dyDescent="0.55000000000000004">
      <c r="A945" s="6" t="str">
        <f t="shared" ca="1" si="155"/>
        <v/>
      </c>
      <c r="B945" s="22" t="str">
        <f t="shared" ca="1" si="158"/>
        <v/>
      </c>
      <c r="C945" s="22" t="str">
        <f t="shared" ca="1" si="158"/>
        <v/>
      </c>
      <c r="D945" s="22" t="str">
        <f t="shared" ca="1" si="158"/>
        <v/>
      </c>
      <c r="E945" s="22" t="str">
        <f t="shared" ca="1" si="152"/>
        <v/>
      </c>
      <c r="F945" s="22" t="str">
        <f t="shared" ca="1" si="153"/>
        <v/>
      </c>
      <c r="G945" s="22" t="str">
        <f t="shared" ca="1" si="154"/>
        <v/>
      </c>
      <c r="H945" s="22" t="str">
        <f t="shared" ca="1" si="159"/>
        <v/>
      </c>
      <c r="I945" s="22" t="str">
        <f t="shared" ca="1" si="159"/>
        <v/>
      </c>
      <c r="J945" s="22" t="str">
        <f t="shared" ca="1" si="159"/>
        <v/>
      </c>
      <c r="K945" s="22" t="str">
        <f t="shared" ca="1" si="159"/>
        <v/>
      </c>
      <c r="L945" s="22" t="str">
        <f t="shared" ca="1" si="159"/>
        <v/>
      </c>
      <c r="M945" s="22" t="str">
        <f t="shared" ca="1" si="159"/>
        <v/>
      </c>
      <c r="N945" s="22" t="str">
        <f t="shared" ca="1" si="159"/>
        <v/>
      </c>
      <c r="O945" s="22" t="str">
        <f t="shared" ca="1" si="159"/>
        <v/>
      </c>
      <c r="P945" s="23"/>
      <c r="Q945" s="23"/>
      <c r="R945" s="23"/>
      <c r="S945" s="23"/>
      <c r="T945" s="23"/>
      <c r="U945" s="23"/>
      <c r="V945" s="23"/>
      <c r="W945" s="23"/>
      <c r="X945" s="23"/>
      <c r="Y945" s="23"/>
      <c r="Z945" s="23"/>
    </row>
    <row r="946" spans="1:26" x14ac:dyDescent="0.55000000000000004">
      <c r="A946" s="6" t="str">
        <f t="shared" ca="1" si="155"/>
        <v/>
      </c>
      <c r="B946" s="22" t="str">
        <f t="shared" ca="1" si="158"/>
        <v/>
      </c>
      <c r="C946" s="22" t="str">
        <f t="shared" ca="1" si="158"/>
        <v/>
      </c>
      <c r="D946" s="22" t="str">
        <f t="shared" ca="1" si="158"/>
        <v/>
      </c>
      <c r="E946" s="22" t="str">
        <f t="shared" ca="1" si="152"/>
        <v/>
      </c>
      <c r="F946" s="22" t="str">
        <f t="shared" ca="1" si="153"/>
        <v/>
      </c>
      <c r="G946" s="22" t="str">
        <f t="shared" ca="1" si="154"/>
        <v/>
      </c>
      <c r="H946" s="22" t="str">
        <f t="shared" ca="1" si="159"/>
        <v/>
      </c>
      <c r="I946" s="22" t="str">
        <f t="shared" ca="1" si="159"/>
        <v/>
      </c>
      <c r="J946" s="22" t="str">
        <f t="shared" ca="1" si="159"/>
        <v/>
      </c>
      <c r="K946" s="22" t="str">
        <f t="shared" ca="1" si="159"/>
        <v/>
      </c>
      <c r="L946" s="22" t="str">
        <f t="shared" ca="1" si="159"/>
        <v/>
      </c>
      <c r="M946" s="22" t="str">
        <f t="shared" ca="1" si="159"/>
        <v/>
      </c>
      <c r="N946" s="22" t="str">
        <f t="shared" ca="1" si="159"/>
        <v/>
      </c>
      <c r="O946" s="22" t="str">
        <f t="shared" ca="1" si="159"/>
        <v/>
      </c>
      <c r="P946" s="23"/>
      <c r="Q946" s="23"/>
      <c r="R946" s="23"/>
      <c r="S946" s="23"/>
      <c r="T946" s="23"/>
      <c r="U946" s="23"/>
      <c r="V946" s="23"/>
      <c r="W946" s="23"/>
      <c r="X946" s="23"/>
      <c r="Y946" s="23"/>
      <c r="Z946" s="23"/>
    </row>
    <row r="947" spans="1:26" x14ac:dyDescent="0.55000000000000004">
      <c r="A947" s="6" t="str">
        <f t="shared" ca="1" si="155"/>
        <v/>
      </c>
      <c r="B947" s="22" t="str">
        <f t="shared" ca="1" si="158"/>
        <v/>
      </c>
      <c r="C947" s="22" t="str">
        <f t="shared" ca="1" si="158"/>
        <v/>
      </c>
      <c r="D947" s="22" t="str">
        <f t="shared" ca="1" si="158"/>
        <v/>
      </c>
      <c r="E947" s="22" t="str">
        <f t="shared" ca="1" si="152"/>
        <v/>
      </c>
      <c r="F947" s="22" t="str">
        <f t="shared" ca="1" si="153"/>
        <v/>
      </c>
      <c r="G947" s="22" t="str">
        <f t="shared" ca="1" si="154"/>
        <v/>
      </c>
      <c r="H947" s="22" t="str">
        <f t="shared" ca="1" si="159"/>
        <v/>
      </c>
      <c r="I947" s="22" t="str">
        <f t="shared" ca="1" si="159"/>
        <v/>
      </c>
      <c r="J947" s="22" t="str">
        <f t="shared" ca="1" si="159"/>
        <v/>
      </c>
      <c r="K947" s="22" t="str">
        <f t="shared" ca="1" si="159"/>
        <v/>
      </c>
      <c r="L947" s="22" t="str">
        <f t="shared" ca="1" si="159"/>
        <v/>
      </c>
      <c r="M947" s="22" t="str">
        <f t="shared" ca="1" si="159"/>
        <v/>
      </c>
      <c r="N947" s="22" t="str">
        <f t="shared" ca="1" si="159"/>
        <v/>
      </c>
      <c r="O947" s="22" t="str">
        <f t="shared" ca="1" si="159"/>
        <v/>
      </c>
      <c r="P947" s="23"/>
      <c r="Q947" s="23"/>
      <c r="R947" s="23"/>
      <c r="S947" s="23"/>
      <c r="T947" s="23"/>
      <c r="U947" s="23"/>
      <c r="V947" s="23"/>
      <c r="W947" s="23"/>
      <c r="X947" s="23"/>
      <c r="Y947" s="23"/>
      <c r="Z947" s="23"/>
    </row>
    <row r="948" spans="1:26" x14ac:dyDescent="0.55000000000000004">
      <c r="A948" s="6" t="str">
        <f t="shared" ca="1" si="155"/>
        <v/>
      </c>
      <c r="B948" s="22" t="str">
        <f t="shared" ref="B948:D967" ca="1" si="160">IF($A948="","",IF(ISERROR(IF(ISERROR(INDEX(FredRatesData_AllData,MATCH($A948-(MAX(0,WEEKDAY($A948,2)-5)),FredRatesData_Dates,0),MATCH(B$6,FredRatesData_IDs,0),1)/B$5),INDEX(FredRatesData_AllData,MATCH($A948-(MAX(0,WEEKDAY($A948,2)-5))-3,FredRatesData_Dates,0),MATCH(B$6,FredRatesData_IDs,0),1)/B$5,INDEX(FredRatesData_AllData,MATCH($A948-(MAX(0,WEEKDAY($A948,2)-5)),FredRatesData_Dates,0),MATCH(B$6,FredRatesData_IDs,0),1)/B$5)),"",IF(ISERROR(INDEX(FredRatesData_AllData,MATCH($A948-(MAX(0,WEEKDAY($A948,2)-5)),FredRatesData_Dates,0),MATCH(B$6,FredRatesData_IDs,0),1)/B$5),INDEX(FredRatesData_AllData,MATCH($A948-(MAX(0,WEEKDAY($A948,2)-5))-3,FredRatesData_Dates,0),MATCH(B$6,FredRatesData_IDs,0),1)/B$5,INDEX(FredRatesData_AllData,MATCH($A948-(MAX(0,WEEKDAY($A948,2)-5)),FredRatesData_Dates,0),MATCH(B$6,FredRatesData_IDs,0),1)/B$5)))</f>
        <v/>
      </c>
      <c r="C948" s="22" t="str">
        <f t="shared" ca="1" si="160"/>
        <v/>
      </c>
      <c r="D948" s="22" t="str">
        <f t="shared" ca="1" si="160"/>
        <v/>
      </c>
      <c r="E948" s="22" t="str">
        <f t="shared" ca="1" si="152"/>
        <v/>
      </c>
      <c r="F948" s="22" t="str">
        <f t="shared" ca="1" si="153"/>
        <v/>
      </c>
      <c r="G948" s="22" t="str">
        <f t="shared" ca="1" si="154"/>
        <v/>
      </c>
      <c r="H948" s="22" t="str">
        <f t="shared" ref="H948:O967" ca="1" si="161">IF($A948="","",IF(ISERROR(IF(ISERROR(INDEX(FredRatesData_AllData,MATCH($A948-(MAX(0,WEEKDAY($A948,2)-5)),FredRatesData_Dates,0),MATCH(H$6,FredRatesData_IDs,0),1)/H$5),INDEX(FredRatesData_AllData,MATCH($A948-(MAX(0,WEEKDAY($A948,2)-5))-3,FredRatesData_Dates,0),MATCH(H$6,FredRatesData_IDs,0),1)/H$5,INDEX(FredRatesData_AllData,MATCH($A948-(MAX(0,WEEKDAY($A948,2)-5)),FredRatesData_Dates,0),MATCH(H$6,FredRatesData_IDs,0),1)/H$5)),"",IF(ISERROR(INDEX(FredRatesData_AllData,MATCH($A948-(MAX(0,WEEKDAY($A948,2)-5)),FredRatesData_Dates,0),MATCH(H$6,FredRatesData_IDs,0),1)/H$5),INDEX(FredRatesData_AllData,MATCH($A948-(MAX(0,WEEKDAY($A948,2)-5))-3,FredRatesData_Dates,0),MATCH(H$6,FredRatesData_IDs,0),1)/H$5,INDEX(FredRatesData_AllData,MATCH($A948-(MAX(0,WEEKDAY($A948,2)-5)),FredRatesData_Dates,0),MATCH(H$6,FredRatesData_IDs,0),1)/H$5)))</f>
        <v/>
      </c>
      <c r="I948" s="22" t="str">
        <f t="shared" ca="1" si="161"/>
        <v/>
      </c>
      <c r="J948" s="22" t="str">
        <f t="shared" ca="1" si="161"/>
        <v/>
      </c>
      <c r="K948" s="22" t="str">
        <f t="shared" ca="1" si="161"/>
        <v/>
      </c>
      <c r="L948" s="22" t="str">
        <f t="shared" ca="1" si="161"/>
        <v/>
      </c>
      <c r="M948" s="22" t="str">
        <f t="shared" ca="1" si="161"/>
        <v/>
      </c>
      <c r="N948" s="22" t="str">
        <f t="shared" ca="1" si="161"/>
        <v/>
      </c>
      <c r="O948" s="22" t="str">
        <f t="shared" ca="1" si="161"/>
        <v/>
      </c>
      <c r="P948" s="23"/>
      <c r="Q948" s="23"/>
      <c r="R948" s="23"/>
      <c r="S948" s="23"/>
      <c r="T948" s="23"/>
      <c r="U948" s="23"/>
      <c r="V948" s="23"/>
      <c r="W948" s="23"/>
      <c r="X948" s="23"/>
      <c r="Y948" s="23"/>
      <c r="Z948" s="23"/>
    </row>
    <row r="949" spans="1:26" x14ac:dyDescent="0.55000000000000004">
      <c r="A949" s="6" t="str">
        <f t="shared" ca="1" si="155"/>
        <v/>
      </c>
      <c r="B949" s="22" t="str">
        <f t="shared" ca="1" si="160"/>
        <v/>
      </c>
      <c r="C949" s="22" t="str">
        <f t="shared" ca="1" si="160"/>
        <v/>
      </c>
      <c r="D949" s="22" t="str">
        <f t="shared" ca="1" si="160"/>
        <v/>
      </c>
      <c r="E949" s="22" t="str">
        <f t="shared" ca="1" si="152"/>
        <v/>
      </c>
      <c r="F949" s="22" t="str">
        <f t="shared" ca="1" si="153"/>
        <v/>
      </c>
      <c r="G949" s="22" t="str">
        <f t="shared" ca="1" si="154"/>
        <v/>
      </c>
      <c r="H949" s="22" t="str">
        <f t="shared" ca="1" si="161"/>
        <v/>
      </c>
      <c r="I949" s="22" t="str">
        <f t="shared" ca="1" si="161"/>
        <v/>
      </c>
      <c r="J949" s="22" t="str">
        <f t="shared" ca="1" si="161"/>
        <v/>
      </c>
      <c r="K949" s="22" t="str">
        <f t="shared" ca="1" si="161"/>
        <v/>
      </c>
      <c r="L949" s="22" t="str">
        <f t="shared" ca="1" si="161"/>
        <v/>
      </c>
      <c r="M949" s="22" t="str">
        <f t="shared" ca="1" si="161"/>
        <v/>
      </c>
      <c r="N949" s="22" t="str">
        <f t="shared" ca="1" si="161"/>
        <v/>
      </c>
      <c r="O949" s="22" t="str">
        <f t="shared" ca="1" si="161"/>
        <v/>
      </c>
      <c r="P949" s="23"/>
      <c r="Q949" s="23"/>
      <c r="R949" s="23"/>
      <c r="S949" s="23"/>
      <c r="T949" s="23"/>
      <c r="U949" s="23"/>
      <c r="V949" s="23"/>
      <c r="W949" s="23"/>
      <c r="X949" s="23"/>
      <c r="Y949" s="23"/>
      <c r="Z949" s="23"/>
    </row>
    <row r="950" spans="1:26" x14ac:dyDescent="0.55000000000000004">
      <c r="A950" s="6" t="str">
        <f t="shared" ca="1" si="155"/>
        <v/>
      </c>
      <c r="B950" s="22" t="str">
        <f t="shared" ca="1" si="160"/>
        <v/>
      </c>
      <c r="C950" s="22" t="str">
        <f t="shared" ca="1" si="160"/>
        <v/>
      </c>
      <c r="D950" s="22" t="str">
        <f t="shared" ca="1" si="160"/>
        <v/>
      </c>
      <c r="E950" s="22" t="str">
        <f t="shared" ca="1" si="152"/>
        <v/>
      </c>
      <c r="F950" s="22" t="str">
        <f t="shared" ca="1" si="153"/>
        <v/>
      </c>
      <c r="G950" s="22" t="str">
        <f t="shared" ca="1" si="154"/>
        <v/>
      </c>
      <c r="H950" s="22" t="str">
        <f t="shared" ca="1" si="161"/>
        <v/>
      </c>
      <c r="I950" s="22" t="str">
        <f t="shared" ca="1" si="161"/>
        <v/>
      </c>
      <c r="J950" s="22" t="str">
        <f t="shared" ca="1" si="161"/>
        <v/>
      </c>
      <c r="K950" s="22" t="str">
        <f t="shared" ca="1" si="161"/>
        <v/>
      </c>
      <c r="L950" s="22" t="str">
        <f t="shared" ca="1" si="161"/>
        <v/>
      </c>
      <c r="M950" s="22" t="str">
        <f t="shared" ca="1" si="161"/>
        <v/>
      </c>
      <c r="N950" s="22" t="str">
        <f t="shared" ca="1" si="161"/>
        <v/>
      </c>
      <c r="O950" s="22" t="str">
        <f t="shared" ca="1" si="161"/>
        <v/>
      </c>
      <c r="P950" s="23"/>
      <c r="Q950" s="23"/>
      <c r="R950" s="23"/>
      <c r="S950" s="23"/>
      <c r="T950" s="23"/>
      <c r="U950" s="23"/>
      <c r="V950" s="23"/>
      <c r="W950" s="23"/>
      <c r="X950" s="23"/>
      <c r="Y950" s="23"/>
      <c r="Z950" s="23"/>
    </row>
    <row r="951" spans="1:26" x14ac:dyDescent="0.55000000000000004">
      <c r="A951" s="6" t="str">
        <f t="shared" ca="1" si="155"/>
        <v/>
      </c>
      <c r="B951" s="22" t="str">
        <f t="shared" ca="1" si="160"/>
        <v/>
      </c>
      <c r="C951" s="22" t="str">
        <f t="shared" ca="1" si="160"/>
        <v/>
      </c>
      <c r="D951" s="22" t="str">
        <f t="shared" ca="1" si="160"/>
        <v/>
      </c>
      <c r="E951" s="22" t="str">
        <f t="shared" ca="1" si="152"/>
        <v/>
      </c>
      <c r="F951" s="22" t="str">
        <f t="shared" ca="1" si="153"/>
        <v/>
      </c>
      <c r="G951" s="22" t="str">
        <f t="shared" ca="1" si="154"/>
        <v/>
      </c>
      <c r="H951" s="22" t="str">
        <f t="shared" ca="1" si="161"/>
        <v/>
      </c>
      <c r="I951" s="22" t="str">
        <f t="shared" ca="1" si="161"/>
        <v/>
      </c>
      <c r="J951" s="22" t="str">
        <f t="shared" ca="1" si="161"/>
        <v/>
      </c>
      <c r="K951" s="22" t="str">
        <f t="shared" ca="1" si="161"/>
        <v/>
      </c>
      <c r="L951" s="22" t="str">
        <f t="shared" ca="1" si="161"/>
        <v/>
      </c>
      <c r="M951" s="22" t="str">
        <f t="shared" ca="1" si="161"/>
        <v/>
      </c>
      <c r="N951" s="22" t="str">
        <f t="shared" ca="1" si="161"/>
        <v/>
      </c>
      <c r="O951" s="22" t="str">
        <f t="shared" ca="1" si="161"/>
        <v/>
      </c>
      <c r="P951" s="23"/>
      <c r="Q951" s="23"/>
      <c r="R951" s="23"/>
      <c r="S951" s="23"/>
      <c r="T951" s="23"/>
      <c r="U951" s="23"/>
      <c r="V951" s="23"/>
      <c r="W951" s="23"/>
      <c r="X951" s="23"/>
      <c r="Y951" s="23"/>
      <c r="Z951" s="23"/>
    </row>
    <row r="952" spans="1:26" x14ac:dyDescent="0.55000000000000004">
      <c r="A952" s="6" t="str">
        <f t="shared" ca="1" si="155"/>
        <v/>
      </c>
      <c r="B952" s="22" t="str">
        <f t="shared" ca="1" si="160"/>
        <v/>
      </c>
      <c r="C952" s="22" t="str">
        <f t="shared" ca="1" si="160"/>
        <v/>
      </c>
      <c r="D952" s="22" t="str">
        <f t="shared" ca="1" si="160"/>
        <v/>
      </c>
      <c r="E952" s="22" t="str">
        <f t="shared" ca="1" si="152"/>
        <v/>
      </c>
      <c r="F952" s="22" t="str">
        <f t="shared" ca="1" si="153"/>
        <v/>
      </c>
      <c r="G952" s="22" t="str">
        <f t="shared" ca="1" si="154"/>
        <v/>
      </c>
      <c r="H952" s="22" t="str">
        <f t="shared" ca="1" si="161"/>
        <v/>
      </c>
      <c r="I952" s="22" t="str">
        <f t="shared" ca="1" si="161"/>
        <v/>
      </c>
      <c r="J952" s="22" t="str">
        <f t="shared" ca="1" si="161"/>
        <v/>
      </c>
      <c r="K952" s="22" t="str">
        <f t="shared" ca="1" si="161"/>
        <v/>
      </c>
      <c r="L952" s="22" t="str">
        <f t="shared" ca="1" si="161"/>
        <v/>
      </c>
      <c r="M952" s="22" t="str">
        <f t="shared" ca="1" si="161"/>
        <v/>
      </c>
      <c r="N952" s="22" t="str">
        <f t="shared" ca="1" si="161"/>
        <v/>
      </c>
      <c r="O952" s="22" t="str">
        <f t="shared" ca="1" si="161"/>
        <v/>
      </c>
      <c r="P952" s="23"/>
      <c r="Q952" s="23"/>
      <c r="R952" s="23"/>
      <c r="S952" s="23"/>
      <c r="T952" s="23"/>
      <c r="U952" s="23"/>
      <c r="V952" s="23"/>
      <c r="W952" s="23"/>
      <c r="X952" s="23"/>
      <c r="Y952" s="23"/>
      <c r="Z952" s="23"/>
    </row>
    <row r="953" spans="1:26" x14ac:dyDescent="0.55000000000000004">
      <c r="A953" s="6" t="str">
        <f t="shared" ca="1" si="155"/>
        <v/>
      </c>
      <c r="B953" s="22" t="str">
        <f t="shared" ca="1" si="160"/>
        <v/>
      </c>
      <c r="C953" s="22" t="str">
        <f t="shared" ca="1" si="160"/>
        <v/>
      </c>
      <c r="D953" s="22" t="str">
        <f t="shared" ca="1" si="160"/>
        <v/>
      </c>
      <c r="E953" s="22" t="str">
        <f t="shared" ca="1" si="152"/>
        <v/>
      </c>
      <c r="F953" s="22" t="str">
        <f t="shared" ca="1" si="153"/>
        <v/>
      </c>
      <c r="G953" s="22" t="str">
        <f t="shared" ca="1" si="154"/>
        <v/>
      </c>
      <c r="H953" s="22" t="str">
        <f t="shared" ca="1" si="161"/>
        <v/>
      </c>
      <c r="I953" s="22" t="str">
        <f t="shared" ca="1" si="161"/>
        <v/>
      </c>
      <c r="J953" s="22" t="str">
        <f t="shared" ca="1" si="161"/>
        <v/>
      </c>
      <c r="K953" s="22" t="str">
        <f t="shared" ca="1" si="161"/>
        <v/>
      </c>
      <c r="L953" s="22" t="str">
        <f t="shared" ca="1" si="161"/>
        <v/>
      </c>
      <c r="M953" s="22" t="str">
        <f t="shared" ca="1" si="161"/>
        <v/>
      </c>
      <c r="N953" s="22" t="str">
        <f t="shared" ca="1" si="161"/>
        <v/>
      </c>
      <c r="O953" s="22" t="str">
        <f t="shared" ca="1" si="161"/>
        <v/>
      </c>
      <c r="P953" s="23"/>
      <c r="Q953" s="23"/>
      <c r="R953" s="23"/>
      <c r="S953" s="23"/>
      <c r="T953" s="23"/>
      <c r="U953" s="23"/>
      <c r="V953" s="23"/>
      <c r="W953" s="23"/>
      <c r="X953" s="23"/>
      <c r="Y953" s="23"/>
      <c r="Z953" s="23"/>
    </row>
    <row r="954" spans="1:26" x14ac:dyDescent="0.55000000000000004">
      <c r="A954" s="6" t="str">
        <f t="shared" ca="1" si="155"/>
        <v/>
      </c>
      <c r="B954" s="22" t="str">
        <f t="shared" ca="1" si="160"/>
        <v/>
      </c>
      <c r="C954" s="22" t="str">
        <f t="shared" ca="1" si="160"/>
        <v/>
      </c>
      <c r="D954" s="22" t="str">
        <f t="shared" ca="1" si="160"/>
        <v/>
      </c>
      <c r="E954" s="22" t="str">
        <f t="shared" ca="1" si="152"/>
        <v/>
      </c>
      <c r="F954" s="22" t="str">
        <f t="shared" ca="1" si="153"/>
        <v/>
      </c>
      <c r="G954" s="22" t="str">
        <f t="shared" ca="1" si="154"/>
        <v/>
      </c>
      <c r="H954" s="22" t="str">
        <f t="shared" ca="1" si="161"/>
        <v/>
      </c>
      <c r="I954" s="22" t="str">
        <f t="shared" ca="1" si="161"/>
        <v/>
      </c>
      <c r="J954" s="22" t="str">
        <f t="shared" ca="1" si="161"/>
        <v/>
      </c>
      <c r="K954" s="22" t="str">
        <f t="shared" ca="1" si="161"/>
        <v/>
      </c>
      <c r="L954" s="22" t="str">
        <f t="shared" ca="1" si="161"/>
        <v/>
      </c>
      <c r="M954" s="22" t="str">
        <f t="shared" ca="1" si="161"/>
        <v/>
      </c>
      <c r="N954" s="22" t="str">
        <f t="shared" ca="1" si="161"/>
        <v/>
      </c>
      <c r="O954" s="22" t="str">
        <f t="shared" ca="1" si="161"/>
        <v/>
      </c>
      <c r="P954" s="23"/>
      <c r="Q954" s="23"/>
      <c r="R954" s="23"/>
      <c r="S954" s="23"/>
      <c r="T954" s="23"/>
      <c r="U954" s="23"/>
      <c r="V954" s="23"/>
      <c r="W954" s="23"/>
      <c r="X954" s="23"/>
      <c r="Y954" s="23"/>
      <c r="Z954" s="23"/>
    </row>
    <row r="955" spans="1:26" x14ac:dyDescent="0.55000000000000004">
      <c r="A955" s="6" t="str">
        <f t="shared" ca="1" si="155"/>
        <v/>
      </c>
      <c r="B955" s="22" t="str">
        <f t="shared" ca="1" si="160"/>
        <v/>
      </c>
      <c r="C955" s="22" t="str">
        <f t="shared" ca="1" si="160"/>
        <v/>
      </c>
      <c r="D955" s="22" t="str">
        <f t="shared" ca="1" si="160"/>
        <v/>
      </c>
      <c r="E955" s="22" t="str">
        <f t="shared" ca="1" si="152"/>
        <v/>
      </c>
      <c r="F955" s="22" t="str">
        <f t="shared" ca="1" si="153"/>
        <v/>
      </c>
      <c r="G955" s="22" t="str">
        <f t="shared" ca="1" si="154"/>
        <v/>
      </c>
      <c r="H955" s="22" t="str">
        <f t="shared" ca="1" si="161"/>
        <v/>
      </c>
      <c r="I955" s="22" t="str">
        <f t="shared" ca="1" si="161"/>
        <v/>
      </c>
      <c r="J955" s="22" t="str">
        <f t="shared" ca="1" si="161"/>
        <v/>
      </c>
      <c r="K955" s="22" t="str">
        <f t="shared" ca="1" si="161"/>
        <v/>
      </c>
      <c r="L955" s="22" t="str">
        <f t="shared" ca="1" si="161"/>
        <v/>
      </c>
      <c r="M955" s="22" t="str">
        <f t="shared" ca="1" si="161"/>
        <v/>
      </c>
      <c r="N955" s="22" t="str">
        <f t="shared" ca="1" si="161"/>
        <v/>
      </c>
      <c r="O955" s="22" t="str">
        <f t="shared" ca="1" si="161"/>
        <v/>
      </c>
      <c r="P955" s="23"/>
      <c r="Q955" s="23"/>
      <c r="R955" s="23"/>
      <c r="S955" s="23"/>
      <c r="T955" s="23"/>
      <c r="U955" s="23"/>
      <c r="V955" s="23"/>
      <c r="W955" s="23"/>
      <c r="X955" s="23"/>
      <c r="Y955" s="23"/>
      <c r="Z955" s="23"/>
    </row>
    <row r="956" spans="1:26" x14ac:dyDescent="0.55000000000000004">
      <c r="A956" s="6" t="str">
        <f t="shared" ca="1" si="155"/>
        <v/>
      </c>
      <c r="B956" s="22" t="str">
        <f t="shared" ca="1" si="160"/>
        <v/>
      </c>
      <c r="C956" s="22" t="str">
        <f t="shared" ca="1" si="160"/>
        <v/>
      </c>
      <c r="D956" s="22" t="str">
        <f t="shared" ca="1" si="160"/>
        <v/>
      </c>
      <c r="E956" s="22" t="str">
        <f t="shared" ca="1" si="152"/>
        <v/>
      </c>
      <c r="F956" s="22" t="str">
        <f t="shared" ca="1" si="153"/>
        <v/>
      </c>
      <c r="G956" s="22" t="str">
        <f t="shared" ca="1" si="154"/>
        <v/>
      </c>
      <c r="H956" s="22" t="str">
        <f t="shared" ca="1" si="161"/>
        <v/>
      </c>
      <c r="I956" s="22" t="str">
        <f t="shared" ca="1" si="161"/>
        <v/>
      </c>
      <c r="J956" s="22" t="str">
        <f t="shared" ca="1" si="161"/>
        <v/>
      </c>
      <c r="K956" s="22" t="str">
        <f t="shared" ca="1" si="161"/>
        <v/>
      </c>
      <c r="L956" s="22" t="str">
        <f t="shared" ca="1" si="161"/>
        <v/>
      </c>
      <c r="M956" s="22" t="str">
        <f t="shared" ca="1" si="161"/>
        <v/>
      </c>
      <c r="N956" s="22" t="str">
        <f t="shared" ca="1" si="161"/>
        <v/>
      </c>
      <c r="O956" s="22" t="str">
        <f t="shared" ca="1" si="161"/>
        <v/>
      </c>
      <c r="P956" s="23"/>
      <c r="Q956" s="23"/>
      <c r="R956" s="23"/>
      <c r="S956" s="23"/>
      <c r="T956" s="23"/>
      <c r="U956" s="23"/>
      <c r="V956" s="23"/>
      <c r="W956" s="23"/>
      <c r="X956" s="23"/>
      <c r="Y956" s="23"/>
      <c r="Z956" s="23"/>
    </row>
    <row r="957" spans="1:26" x14ac:dyDescent="0.55000000000000004">
      <c r="A957" s="6" t="str">
        <f t="shared" ca="1" si="155"/>
        <v/>
      </c>
      <c r="B957" s="22" t="str">
        <f t="shared" ca="1" si="160"/>
        <v/>
      </c>
      <c r="C957" s="22" t="str">
        <f t="shared" ca="1" si="160"/>
        <v/>
      </c>
      <c r="D957" s="22" t="str">
        <f t="shared" ca="1" si="160"/>
        <v/>
      </c>
      <c r="E957" s="22" t="str">
        <f t="shared" ca="1" si="152"/>
        <v/>
      </c>
      <c r="F957" s="22" t="str">
        <f t="shared" ca="1" si="153"/>
        <v/>
      </c>
      <c r="G957" s="22" t="str">
        <f t="shared" ca="1" si="154"/>
        <v/>
      </c>
      <c r="H957" s="22" t="str">
        <f t="shared" ca="1" si="161"/>
        <v/>
      </c>
      <c r="I957" s="22" t="str">
        <f t="shared" ca="1" si="161"/>
        <v/>
      </c>
      <c r="J957" s="22" t="str">
        <f t="shared" ca="1" si="161"/>
        <v/>
      </c>
      <c r="K957" s="22" t="str">
        <f t="shared" ca="1" si="161"/>
        <v/>
      </c>
      <c r="L957" s="22" t="str">
        <f t="shared" ca="1" si="161"/>
        <v/>
      </c>
      <c r="M957" s="22" t="str">
        <f t="shared" ca="1" si="161"/>
        <v/>
      </c>
      <c r="N957" s="22" t="str">
        <f t="shared" ca="1" si="161"/>
        <v/>
      </c>
      <c r="O957" s="22" t="str">
        <f t="shared" ca="1" si="161"/>
        <v/>
      </c>
      <c r="P957" s="23"/>
      <c r="Q957" s="23"/>
      <c r="R957" s="23"/>
      <c r="S957" s="23"/>
      <c r="T957" s="23"/>
      <c r="U957" s="23"/>
      <c r="V957" s="23"/>
      <c r="W957" s="23"/>
      <c r="X957" s="23"/>
      <c r="Y957" s="23"/>
      <c r="Z957" s="23"/>
    </row>
    <row r="958" spans="1:26" x14ac:dyDescent="0.55000000000000004">
      <c r="A958" s="6" t="str">
        <f t="shared" ca="1" si="155"/>
        <v/>
      </c>
      <c r="B958" s="22" t="str">
        <f t="shared" ca="1" si="160"/>
        <v/>
      </c>
      <c r="C958" s="22" t="str">
        <f t="shared" ca="1" si="160"/>
        <v/>
      </c>
      <c r="D958" s="22" t="str">
        <f t="shared" ca="1" si="160"/>
        <v/>
      </c>
      <c r="E958" s="22" t="str">
        <f t="shared" ca="1" si="152"/>
        <v/>
      </c>
      <c r="F958" s="22" t="str">
        <f t="shared" ca="1" si="153"/>
        <v/>
      </c>
      <c r="G958" s="22" t="str">
        <f t="shared" ca="1" si="154"/>
        <v/>
      </c>
      <c r="H958" s="22" t="str">
        <f t="shared" ca="1" si="161"/>
        <v/>
      </c>
      <c r="I958" s="22" t="str">
        <f t="shared" ca="1" si="161"/>
        <v/>
      </c>
      <c r="J958" s="22" t="str">
        <f t="shared" ca="1" si="161"/>
        <v/>
      </c>
      <c r="K958" s="22" t="str">
        <f t="shared" ca="1" si="161"/>
        <v/>
      </c>
      <c r="L958" s="22" t="str">
        <f t="shared" ca="1" si="161"/>
        <v/>
      </c>
      <c r="M958" s="22" t="str">
        <f t="shared" ca="1" si="161"/>
        <v/>
      </c>
      <c r="N958" s="22" t="str">
        <f t="shared" ca="1" si="161"/>
        <v/>
      </c>
      <c r="O958" s="22" t="str">
        <f t="shared" ca="1" si="161"/>
        <v/>
      </c>
      <c r="P958" s="23"/>
      <c r="Q958" s="23"/>
      <c r="R958" s="23"/>
      <c r="S958" s="23"/>
      <c r="T958" s="23"/>
      <c r="U958" s="23"/>
      <c r="V958" s="23"/>
      <c r="W958" s="23"/>
      <c r="X958" s="23"/>
      <c r="Y958" s="23"/>
      <c r="Z958" s="23"/>
    </row>
    <row r="959" spans="1:26" x14ac:dyDescent="0.55000000000000004">
      <c r="A959" s="6" t="str">
        <f t="shared" ca="1" si="155"/>
        <v/>
      </c>
      <c r="B959" s="22" t="str">
        <f t="shared" ca="1" si="160"/>
        <v/>
      </c>
      <c r="C959" s="22" t="str">
        <f t="shared" ca="1" si="160"/>
        <v/>
      </c>
      <c r="D959" s="22" t="str">
        <f t="shared" ca="1" si="160"/>
        <v/>
      </c>
      <c r="E959" s="22" t="str">
        <f t="shared" ca="1" si="152"/>
        <v/>
      </c>
      <c r="F959" s="22" t="str">
        <f t="shared" ca="1" si="153"/>
        <v/>
      </c>
      <c r="G959" s="22" t="str">
        <f t="shared" ca="1" si="154"/>
        <v/>
      </c>
      <c r="H959" s="22" t="str">
        <f t="shared" ca="1" si="161"/>
        <v/>
      </c>
      <c r="I959" s="22" t="str">
        <f t="shared" ca="1" si="161"/>
        <v/>
      </c>
      <c r="J959" s="22" t="str">
        <f t="shared" ca="1" si="161"/>
        <v/>
      </c>
      <c r="K959" s="22" t="str">
        <f t="shared" ca="1" si="161"/>
        <v/>
      </c>
      <c r="L959" s="22" t="str">
        <f t="shared" ca="1" si="161"/>
        <v/>
      </c>
      <c r="M959" s="22" t="str">
        <f t="shared" ca="1" si="161"/>
        <v/>
      </c>
      <c r="N959" s="22" t="str">
        <f t="shared" ca="1" si="161"/>
        <v/>
      </c>
      <c r="O959" s="22" t="str">
        <f t="shared" ca="1" si="161"/>
        <v/>
      </c>
      <c r="P959" s="23"/>
      <c r="Q959" s="23"/>
      <c r="R959" s="23"/>
      <c r="S959" s="23"/>
      <c r="T959" s="23"/>
      <c r="U959" s="23"/>
      <c r="V959" s="23"/>
      <c r="W959" s="23"/>
      <c r="X959" s="23"/>
      <c r="Y959" s="23"/>
      <c r="Z959" s="23"/>
    </row>
    <row r="960" spans="1:26" x14ac:dyDescent="0.55000000000000004">
      <c r="A960" s="6" t="str">
        <f t="shared" ca="1" si="155"/>
        <v/>
      </c>
      <c r="B960" s="22" t="str">
        <f t="shared" ca="1" si="160"/>
        <v/>
      </c>
      <c r="C960" s="22" t="str">
        <f t="shared" ca="1" si="160"/>
        <v/>
      </c>
      <c r="D960" s="22" t="str">
        <f t="shared" ca="1" si="160"/>
        <v/>
      </c>
      <c r="E960" s="22" t="str">
        <f t="shared" ca="1" si="152"/>
        <v/>
      </c>
      <c r="F960" s="22" t="str">
        <f t="shared" ca="1" si="153"/>
        <v/>
      </c>
      <c r="G960" s="22" t="str">
        <f t="shared" ca="1" si="154"/>
        <v/>
      </c>
      <c r="H960" s="22" t="str">
        <f t="shared" ca="1" si="161"/>
        <v/>
      </c>
      <c r="I960" s="22" t="str">
        <f t="shared" ca="1" si="161"/>
        <v/>
      </c>
      <c r="J960" s="22" t="str">
        <f t="shared" ca="1" si="161"/>
        <v/>
      </c>
      <c r="K960" s="22" t="str">
        <f t="shared" ca="1" si="161"/>
        <v/>
      </c>
      <c r="L960" s="22" t="str">
        <f t="shared" ca="1" si="161"/>
        <v/>
      </c>
      <c r="M960" s="22" t="str">
        <f t="shared" ca="1" si="161"/>
        <v/>
      </c>
      <c r="N960" s="22" t="str">
        <f t="shared" ca="1" si="161"/>
        <v/>
      </c>
      <c r="O960" s="22" t="str">
        <f t="shared" ca="1" si="161"/>
        <v/>
      </c>
      <c r="P960" s="23"/>
      <c r="Q960" s="23"/>
      <c r="R960" s="23"/>
      <c r="S960" s="23"/>
      <c r="T960" s="23"/>
      <c r="U960" s="23"/>
      <c r="V960" s="23"/>
      <c r="W960" s="23"/>
      <c r="X960" s="23"/>
      <c r="Y960" s="23"/>
      <c r="Z960" s="23"/>
    </row>
    <row r="961" spans="1:26" x14ac:dyDescent="0.55000000000000004">
      <c r="A961" s="6" t="str">
        <f t="shared" ca="1" si="155"/>
        <v/>
      </c>
      <c r="B961" s="22" t="str">
        <f t="shared" ca="1" si="160"/>
        <v/>
      </c>
      <c r="C961" s="22" t="str">
        <f t="shared" ca="1" si="160"/>
        <v/>
      </c>
      <c r="D961" s="22" t="str">
        <f t="shared" ca="1" si="160"/>
        <v/>
      </c>
      <c r="E961" s="22" t="str">
        <f t="shared" ca="1" si="152"/>
        <v/>
      </c>
      <c r="F961" s="22" t="str">
        <f t="shared" ca="1" si="153"/>
        <v/>
      </c>
      <c r="G961" s="22" t="str">
        <f t="shared" ca="1" si="154"/>
        <v/>
      </c>
      <c r="H961" s="22" t="str">
        <f t="shared" ca="1" si="161"/>
        <v/>
      </c>
      <c r="I961" s="22" t="str">
        <f t="shared" ca="1" si="161"/>
        <v/>
      </c>
      <c r="J961" s="22" t="str">
        <f t="shared" ca="1" si="161"/>
        <v/>
      </c>
      <c r="K961" s="22" t="str">
        <f t="shared" ca="1" si="161"/>
        <v/>
      </c>
      <c r="L961" s="22" t="str">
        <f t="shared" ca="1" si="161"/>
        <v/>
      </c>
      <c r="M961" s="22" t="str">
        <f t="shared" ca="1" si="161"/>
        <v/>
      </c>
      <c r="N961" s="22" t="str">
        <f t="shared" ca="1" si="161"/>
        <v/>
      </c>
      <c r="O961" s="22" t="str">
        <f t="shared" ca="1" si="161"/>
        <v/>
      </c>
      <c r="P961" s="23"/>
      <c r="Q961" s="23"/>
      <c r="R961" s="23"/>
      <c r="S961" s="23"/>
      <c r="T961" s="23"/>
      <c r="U961" s="23"/>
      <c r="V961" s="23"/>
      <c r="W961" s="23"/>
      <c r="X961" s="23"/>
      <c r="Y961" s="23"/>
      <c r="Z961" s="23"/>
    </row>
    <row r="962" spans="1:26" x14ac:dyDescent="0.55000000000000004">
      <c r="A962" s="6" t="str">
        <f t="shared" ca="1" si="155"/>
        <v/>
      </c>
      <c r="B962" s="22" t="str">
        <f t="shared" ca="1" si="160"/>
        <v/>
      </c>
      <c r="C962" s="22" t="str">
        <f t="shared" ca="1" si="160"/>
        <v/>
      </c>
      <c r="D962" s="22" t="str">
        <f t="shared" ca="1" si="160"/>
        <v/>
      </c>
      <c r="E962" s="22" t="str">
        <f t="shared" ca="1" si="152"/>
        <v/>
      </c>
      <c r="F962" s="22" t="str">
        <f t="shared" ca="1" si="153"/>
        <v/>
      </c>
      <c r="G962" s="22" t="str">
        <f t="shared" ca="1" si="154"/>
        <v/>
      </c>
      <c r="H962" s="22" t="str">
        <f t="shared" ca="1" si="161"/>
        <v/>
      </c>
      <c r="I962" s="22" t="str">
        <f t="shared" ca="1" si="161"/>
        <v/>
      </c>
      <c r="J962" s="22" t="str">
        <f t="shared" ca="1" si="161"/>
        <v/>
      </c>
      <c r="K962" s="22" t="str">
        <f t="shared" ca="1" si="161"/>
        <v/>
      </c>
      <c r="L962" s="22" t="str">
        <f t="shared" ca="1" si="161"/>
        <v/>
      </c>
      <c r="M962" s="22" t="str">
        <f t="shared" ca="1" si="161"/>
        <v/>
      </c>
      <c r="N962" s="22" t="str">
        <f t="shared" ca="1" si="161"/>
        <v/>
      </c>
      <c r="O962" s="22" t="str">
        <f t="shared" ca="1" si="161"/>
        <v/>
      </c>
      <c r="P962" s="23"/>
      <c r="Q962" s="23"/>
      <c r="R962" s="23"/>
      <c r="S962" s="23"/>
      <c r="T962" s="23"/>
      <c r="U962" s="23"/>
      <c r="V962" s="23"/>
      <c r="W962" s="23"/>
      <c r="X962" s="23"/>
      <c r="Y962" s="23"/>
      <c r="Z962" s="23"/>
    </row>
    <row r="963" spans="1:26" x14ac:dyDescent="0.55000000000000004">
      <c r="A963" s="6" t="str">
        <f t="shared" ca="1" si="155"/>
        <v/>
      </c>
      <c r="B963" s="22" t="str">
        <f t="shared" ca="1" si="160"/>
        <v/>
      </c>
      <c r="C963" s="22" t="str">
        <f t="shared" ca="1" si="160"/>
        <v/>
      </c>
      <c r="D963" s="22" t="str">
        <f t="shared" ca="1" si="160"/>
        <v/>
      </c>
      <c r="E963" s="22" t="str">
        <f t="shared" ca="1" si="152"/>
        <v/>
      </c>
      <c r="F963" s="22" t="str">
        <f t="shared" ca="1" si="153"/>
        <v/>
      </c>
      <c r="G963" s="22" t="str">
        <f t="shared" ca="1" si="154"/>
        <v/>
      </c>
      <c r="H963" s="22" t="str">
        <f t="shared" ca="1" si="161"/>
        <v/>
      </c>
      <c r="I963" s="22" t="str">
        <f t="shared" ca="1" si="161"/>
        <v/>
      </c>
      <c r="J963" s="22" t="str">
        <f t="shared" ca="1" si="161"/>
        <v/>
      </c>
      <c r="K963" s="22" t="str">
        <f t="shared" ca="1" si="161"/>
        <v/>
      </c>
      <c r="L963" s="22" t="str">
        <f t="shared" ca="1" si="161"/>
        <v/>
      </c>
      <c r="M963" s="22" t="str">
        <f t="shared" ca="1" si="161"/>
        <v/>
      </c>
      <c r="N963" s="22" t="str">
        <f t="shared" ca="1" si="161"/>
        <v/>
      </c>
      <c r="O963" s="22" t="str">
        <f t="shared" ca="1" si="161"/>
        <v/>
      </c>
      <c r="P963" s="23"/>
      <c r="Q963" s="23"/>
      <c r="R963" s="23"/>
      <c r="S963" s="23"/>
      <c r="T963" s="23"/>
      <c r="U963" s="23"/>
      <c r="V963" s="23"/>
      <c r="W963" s="23"/>
      <c r="X963" s="23"/>
      <c r="Y963" s="23"/>
      <c r="Z963" s="23"/>
    </row>
    <row r="964" spans="1:26" x14ac:dyDescent="0.55000000000000004">
      <c r="A964" s="6" t="str">
        <f t="shared" ca="1" si="155"/>
        <v/>
      </c>
      <c r="B964" s="22" t="str">
        <f t="shared" ca="1" si="160"/>
        <v/>
      </c>
      <c r="C964" s="22" t="str">
        <f t="shared" ca="1" si="160"/>
        <v/>
      </c>
      <c r="D964" s="22" t="str">
        <f t="shared" ca="1" si="160"/>
        <v/>
      </c>
      <c r="E964" s="22" t="str">
        <f t="shared" ca="1" si="152"/>
        <v/>
      </c>
      <c r="F964" s="22" t="str">
        <f t="shared" ca="1" si="153"/>
        <v/>
      </c>
      <c r="G964" s="22" t="str">
        <f t="shared" ca="1" si="154"/>
        <v/>
      </c>
      <c r="H964" s="22" t="str">
        <f t="shared" ca="1" si="161"/>
        <v/>
      </c>
      <c r="I964" s="22" t="str">
        <f t="shared" ca="1" si="161"/>
        <v/>
      </c>
      <c r="J964" s="22" t="str">
        <f t="shared" ca="1" si="161"/>
        <v/>
      </c>
      <c r="K964" s="22" t="str">
        <f t="shared" ca="1" si="161"/>
        <v/>
      </c>
      <c r="L964" s="22" t="str">
        <f t="shared" ca="1" si="161"/>
        <v/>
      </c>
      <c r="M964" s="22" t="str">
        <f t="shared" ca="1" si="161"/>
        <v/>
      </c>
      <c r="N964" s="22" t="str">
        <f t="shared" ca="1" si="161"/>
        <v/>
      </c>
      <c r="O964" s="22" t="str">
        <f t="shared" ca="1" si="161"/>
        <v/>
      </c>
      <c r="P964" s="23"/>
      <c r="Q964" s="23"/>
      <c r="R964" s="23"/>
      <c r="S964" s="23"/>
      <c r="T964" s="23"/>
      <c r="U964" s="23"/>
      <c r="V964" s="23"/>
      <c r="W964" s="23"/>
      <c r="X964" s="23"/>
      <c r="Y964" s="23"/>
      <c r="Z964" s="23"/>
    </row>
    <row r="965" spans="1:26" x14ac:dyDescent="0.55000000000000004">
      <c r="A965" s="6" t="str">
        <f t="shared" ca="1" si="155"/>
        <v/>
      </c>
      <c r="B965" s="22" t="str">
        <f t="shared" ca="1" si="160"/>
        <v/>
      </c>
      <c r="C965" s="22" t="str">
        <f t="shared" ca="1" si="160"/>
        <v/>
      </c>
      <c r="D965" s="22" t="str">
        <f t="shared" ca="1" si="160"/>
        <v/>
      </c>
      <c r="E965" s="22" t="str">
        <f t="shared" ca="1" si="152"/>
        <v/>
      </c>
      <c r="F965" s="22" t="str">
        <f t="shared" ca="1" si="153"/>
        <v/>
      </c>
      <c r="G965" s="22" t="str">
        <f t="shared" ca="1" si="154"/>
        <v/>
      </c>
      <c r="H965" s="22" t="str">
        <f t="shared" ca="1" si="161"/>
        <v/>
      </c>
      <c r="I965" s="22" t="str">
        <f t="shared" ca="1" si="161"/>
        <v/>
      </c>
      <c r="J965" s="22" t="str">
        <f t="shared" ca="1" si="161"/>
        <v/>
      </c>
      <c r="K965" s="22" t="str">
        <f t="shared" ca="1" si="161"/>
        <v/>
      </c>
      <c r="L965" s="22" t="str">
        <f t="shared" ca="1" si="161"/>
        <v/>
      </c>
      <c r="M965" s="22" t="str">
        <f t="shared" ca="1" si="161"/>
        <v/>
      </c>
      <c r="N965" s="22" t="str">
        <f t="shared" ca="1" si="161"/>
        <v/>
      </c>
      <c r="O965" s="22" t="str">
        <f t="shared" ca="1" si="161"/>
        <v/>
      </c>
      <c r="P965" s="23"/>
      <c r="Q965" s="23"/>
      <c r="R965" s="23"/>
      <c r="S965" s="23"/>
      <c r="T965" s="23"/>
      <c r="U965" s="23"/>
      <c r="V965" s="23"/>
      <c r="W965" s="23"/>
      <c r="X965" s="23"/>
      <c r="Y965" s="23"/>
      <c r="Z965" s="23"/>
    </row>
    <row r="966" spans="1:26" x14ac:dyDescent="0.55000000000000004">
      <c r="A966" s="6" t="str">
        <f t="shared" ca="1" si="155"/>
        <v/>
      </c>
      <c r="B966" s="22" t="str">
        <f t="shared" ca="1" si="160"/>
        <v/>
      </c>
      <c r="C966" s="22" t="str">
        <f t="shared" ca="1" si="160"/>
        <v/>
      </c>
      <c r="D966" s="22" t="str">
        <f t="shared" ca="1" si="160"/>
        <v/>
      </c>
      <c r="E966" s="22" t="str">
        <f t="shared" ca="1" si="152"/>
        <v/>
      </c>
      <c r="F966" s="22" t="str">
        <f t="shared" ca="1" si="153"/>
        <v/>
      </c>
      <c r="G966" s="22" t="str">
        <f t="shared" ca="1" si="154"/>
        <v/>
      </c>
      <c r="H966" s="22" t="str">
        <f t="shared" ca="1" si="161"/>
        <v/>
      </c>
      <c r="I966" s="22" t="str">
        <f t="shared" ca="1" si="161"/>
        <v/>
      </c>
      <c r="J966" s="22" t="str">
        <f t="shared" ca="1" si="161"/>
        <v/>
      </c>
      <c r="K966" s="22" t="str">
        <f t="shared" ca="1" si="161"/>
        <v/>
      </c>
      <c r="L966" s="22" t="str">
        <f t="shared" ca="1" si="161"/>
        <v/>
      </c>
      <c r="M966" s="22" t="str">
        <f t="shared" ca="1" si="161"/>
        <v/>
      </c>
      <c r="N966" s="22" t="str">
        <f t="shared" ca="1" si="161"/>
        <v/>
      </c>
      <c r="O966" s="22" t="str">
        <f t="shared" ca="1" si="161"/>
        <v/>
      </c>
      <c r="P966" s="23"/>
      <c r="Q966" s="23"/>
      <c r="R966" s="23"/>
      <c r="S966" s="23"/>
      <c r="T966" s="23"/>
      <c r="U966" s="23"/>
      <c r="V966" s="23"/>
      <c r="W966" s="23"/>
      <c r="X966" s="23"/>
      <c r="Y966" s="23"/>
      <c r="Z966" s="23"/>
    </row>
    <row r="967" spans="1:26" x14ac:dyDescent="0.55000000000000004">
      <c r="A967" s="6" t="str">
        <f t="shared" ca="1" si="155"/>
        <v/>
      </c>
      <c r="B967" s="22" t="str">
        <f t="shared" ca="1" si="160"/>
        <v/>
      </c>
      <c r="C967" s="22" t="str">
        <f t="shared" ca="1" si="160"/>
        <v/>
      </c>
      <c r="D967" s="22" t="str">
        <f t="shared" ca="1" si="160"/>
        <v/>
      </c>
      <c r="E967" s="22" t="str">
        <f t="shared" ca="1" si="152"/>
        <v/>
      </c>
      <c r="F967" s="22" t="str">
        <f t="shared" ca="1" si="153"/>
        <v/>
      </c>
      <c r="G967" s="22" t="str">
        <f t="shared" ca="1" si="154"/>
        <v/>
      </c>
      <c r="H967" s="22" t="str">
        <f t="shared" ca="1" si="161"/>
        <v/>
      </c>
      <c r="I967" s="22" t="str">
        <f t="shared" ca="1" si="161"/>
        <v/>
      </c>
      <c r="J967" s="22" t="str">
        <f t="shared" ca="1" si="161"/>
        <v/>
      </c>
      <c r="K967" s="22" t="str">
        <f t="shared" ca="1" si="161"/>
        <v/>
      </c>
      <c r="L967" s="22" t="str">
        <f t="shared" ca="1" si="161"/>
        <v/>
      </c>
      <c r="M967" s="22" t="str">
        <f t="shared" ca="1" si="161"/>
        <v/>
      </c>
      <c r="N967" s="22" t="str">
        <f t="shared" ca="1" si="161"/>
        <v/>
      </c>
      <c r="O967" s="22" t="str">
        <f t="shared" ca="1" si="161"/>
        <v/>
      </c>
      <c r="P967" s="23"/>
      <c r="Q967" s="23"/>
      <c r="R967" s="23"/>
      <c r="S967" s="23"/>
      <c r="T967" s="23"/>
      <c r="U967" s="23"/>
      <c r="V967" s="23"/>
      <c r="W967" s="23"/>
      <c r="X967" s="23"/>
      <c r="Y967" s="23"/>
      <c r="Z967" s="23"/>
    </row>
    <row r="968" spans="1:26" x14ac:dyDescent="0.55000000000000004">
      <c r="A968" s="6" t="str">
        <f t="shared" ca="1" si="155"/>
        <v/>
      </c>
      <c r="B968" s="22" t="str">
        <f t="shared" ref="B968:D987" ca="1" si="162">IF($A968="","",IF(ISERROR(IF(ISERROR(INDEX(FredRatesData_AllData,MATCH($A968-(MAX(0,WEEKDAY($A968,2)-5)),FredRatesData_Dates,0),MATCH(B$6,FredRatesData_IDs,0),1)/B$5),INDEX(FredRatesData_AllData,MATCH($A968-(MAX(0,WEEKDAY($A968,2)-5))-3,FredRatesData_Dates,0),MATCH(B$6,FredRatesData_IDs,0),1)/B$5,INDEX(FredRatesData_AllData,MATCH($A968-(MAX(0,WEEKDAY($A968,2)-5)),FredRatesData_Dates,0),MATCH(B$6,FredRatesData_IDs,0),1)/B$5)),"",IF(ISERROR(INDEX(FredRatesData_AllData,MATCH($A968-(MAX(0,WEEKDAY($A968,2)-5)),FredRatesData_Dates,0),MATCH(B$6,FredRatesData_IDs,0),1)/B$5),INDEX(FredRatesData_AllData,MATCH($A968-(MAX(0,WEEKDAY($A968,2)-5))-3,FredRatesData_Dates,0),MATCH(B$6,FredRatesData_IDs,0),1)/B$5,INDEX(FredRatesData_AllData,MATCH($A968-(MAX(0,WEEKDAY($A968,2)-5)),FredRatesData_Dates,0),MATCH(B$6,FredRatesData_IDs,0),1)/B$5)))</f>
        <v/>
      </c>
      <c r="C968" s="22" t="str">
        <f t="shared" ca="1" si="162"/>
        <v/>
      </c>
      <c r="D968" s="22" t="str">
        <f t="shared" ca="1" si="162"/>
        <v/>
      </c>
      <c r="E968" s="22" t="str">
        <f t="shared" ref="E968:E1031" ca="1" si="163">IF(OR($A968="",ISERROR(INDEX(FredEcon_AllData,MATCH($A968,FredEcon_EndDates,0),MATCH(E$6,FredEcon_IDs,0),1)/E$5)),"",INDEX(FredEcon_AllData,MATCH($A968,FredEcon_EndDates,0),MATCH(E$6,FredEcon_IDs,0),1)/E$5)</f>
        <v/>
      </c>
      <c r="F968" s="22" t="str">
        <f t="shared" ref="F968:F1031" ca="1" si="164">IF(OR($A968="",ISERROR(INDEX(FredCPI_YoY,MATCH($A968,FredCPI_EndDates,0),1))),"",INDEX(FredCPI_YoY,MATCH($A968,FredCPI_EndDates,0),1))</f>
        <v/>
      </c>
      <c r="G968" s="22" t="str">
        <f t="shared" ref="G968:G1031" ca="1" si="165">IF($A968="","",IF(ISERROR(INDEX(FredGDP_QoQSAAR,MATCH($A968,FredGDP_EndDates,0),1)),"",INDEX(FredGDP_QoQSAAR,MATCH($A968,FredGDP_EndDates,0),1)))</f>
        <v/>
      </c>
      <c r="H968" s="22" t="str">
        <f t="shared" ref="H968:O987" ca="1" si="166">IF($A968="","",IF(ISERROR(IF(ISERROR(INDEX(FredRatesData_AllData,MATCH($A968-(MAX(0,WEEKDAY($A968,2)-5)),FredRatesData_Dates,0),MATCH(H$6,FredRatesData_IDs,0),1)/H$5),INDEX(FredRatesData_AllData,MATCH($A968-(MAX(0,WEEKDAY($A968,2)-5))-3,FredRatesData_Dates,0),MATCH(H$6,FredRatesData_IDs,0),1)/H$5,INDEX(FredRatesData_AllData,MATCH($A968-(MAX(0,WEEKDAY($A968,2)-5)),FredRatesData_Dates,0),MATCH(H$6,FredRatesData_IDs,0),1)/H$5)),"",IF(ISERROR(INDEX(FredRatesData_AllData,MATCH($A968-(MAX(0,WEEKDAY($A968,2)-5)),FredRatesData_Dates,0),MATCH(H$6,FredRatesData_IDs,0),1)/H$5),INDEX(FredRatesData_AllData,MATCH($A968-(MAX(0,WEEKDAY($A968,2)-5))-3,FredRatesData_Dates,0),MATCH(H$6,FredRatesData_IDs,0),1)/H$5,INDEX(FredRatesData_AllData,MATCH($A968-(MAX(0,WEEKDAY($A968,2)-5)),FredRatesData_Dates,0),MATCH(H$6,FredRatesData_IDs,0),1)/H$5)))</f>
        <v/>
      </c>
      <c r="I968" s="22" t="str">
        <f t="shared" ca="1" si="166"/>
        <v/>
      </c>
      <c r="J968" s="22" t="str">
        <f t="shared" ca="1" si="166"/>
        <v/>
      </c>
      <c r="K968" s="22" t="str">
        <f t="shared" ca="1" si="166"/>
        <v/>
      </c>
      <c r="L968" s="22" t="str">
        <f t="shared" ca="1" si="166"/>
        <v/>
      </c>
      <c r="M968" s="22" t="str">
        <f t="shared" ca="1" si="166"/>
        <v/>
      </c>
      <c r="N968" s="22" t="str">
        <f t="shared" ca="1" si="166"/>
        <v/>
      </c>
      <c r="O968" s="22" t="str">
        <f t="shared" ca="1" si="166"/>
        <v/>
      </c>
      <c r="P968" s="23"/>
      <c r="Q968" s="23"/>
      <c r="R968" s="23"/>
      <c r="S968" s="23"/>
      <c r="T968" s="23"/>
      <c r="U968" s="23"/>
      <c r="V968" s="23"/>
      <c r="W968" s="23"/>
      <c r="X968" s="23"/>
      <c r="Y968" s="23"/>
      <c r="Z968" s="23"/>
    </row>
    <row r="969" spans="1:26" x14ac:dyDescent="0.55000000000000004">
      <c r="A969" s="6" t="str">
        <f t="shared" ref="A969:A1032" ca="1" si="167">IF(A968="","",IF(ISERROR(DataMatrixFrequency/1),IF(EOMONTH(A968,1)&lt;=DataMatrixEndDate,EOMONTH(A968,1),""),IF((A968+DataMatrixFrequency)&lt;=DataMatrixEndDate,A968+DataMatrixFrequency,"")))</f>
        <v/>
      </c>
      <c r="B969" s="22" t="str">
        <f t="shared" ca="1" si="162"/>
        <v/>
      </c>
      <c r="C969" s="22" t="str">
        <f t="shared" ca="1" si="162"/>
        <v/>
      </c>
      <c r="D969" s="22" t="str">
        <f t="shared" ca="1" si="162"/>
        <v/>
      </c>
      <c r="E969" s="22" t="str">
        <f t="shared" ca="1" si="163"/>
        <v/>
      </c>
      <c r="F969" s="22" t="str">
        <f t="shared" ca="1" si="164"/>
        <v/>
      </c>
      <c r="G969" s="22" t="str">
        <f t="shared" ca="1" si="165"/>
        <v/>
      </c>
      <c r="H969" s="22" t="str">
        <f t="shared" ca="1" si="166"/>
        <v/>
      </c>
      <c r="I969" s="22" t="str">
        <f t="shared" ca="1" si="166"/>
        <v/>
      </c>
      <c r="J969" s="22" t="str">
        <f t="shared" ca="1" si="166"/>
        <v/>
      </c>
      <c r="K969" s="22" t="str">
        <f t="shared" ca="1" si="166"/>
        <v/>
      </c>
      <c r="L969" s="22" t="str">
        <f t="shared" ca="1" si="166"/>
        <v/>
      </c>
      <c r="M969" s="22" t="str">
        <f t="shared" ca="1" si="166"/>
        <v/>
      </c>
      <c r="N969" s="22" t="str">
        <f t="shared" ca="1" si="166"/>
        <v/>
      </c>
      <c r="O969" s="22" t="str">
        <f t="shared" ca="1" si="166"/>
        <v/>
      </c>
      <c r="P969" s="23"/>
      <c r="Q969" s="23"/>
      <c r="R969" s="23"/>
      <c r="S969" s="23"/>
      <c r="T969" s="23"/>
      <c r="U969" s="23"/>
      <c r="V969" s="23"/>
      <c r="W969" s="23"/>
      <c r="X969" s="23"/>
      <c r="Y969" s="23"/>
      <c r="Z969" s="23"/>
    </row>
    <row r="970" spans="1:26" x14ac:dyDescent="0.55000000000000004">
      <c r="A970" s="6" t="str">
        <f t="shared" ca="1" si="167"/>
        <v/>
      </c>
      <c r="B970" s="22" t="str">
        <f t="shared" ca="1" si="162"/>
        <v/>
      </c>
      <c r="C970" s="22" t="str">
        <f t="shared" ca="1" si="162"/>
        <v/>
      </c>
      <c r="D970" s="22" t="str">
        <f t="shared" ca="1" si="162"/>
        <v/>
      </c>
      <c r="E970" s="22" t="str">
        <f t="shared" ca="1" si="163"/>
        <v/>
      </c>
      <c r="F970" s="22" t="str">
        <f t="shared" ca="1" si="164"/>
        <v/>
      </c>
      <c r="G970" s="22" t="str">
        <f t="shared" ca="1" si="165"/>
        <v/>
      </c>
      <c r="H970" s="22" t="str">
        <f t="shared" ca="1" si="166"/>
        <v/>
      </c>
      <c r="I970" s="22" t="str">
        <f t="shared" ca="1" si="166"/>
        <v/>
      </c>
      <c r="J970" s="22" t="str">
        <f t="shared" ca="1" si="166"/>
        <v/>
      </c>
      <c r="K970" s="22" t="str">
        <f t="shared" ca="1" si="166"/>
        <v/>
      </c>
      <c r="L970" s="22" t="str">
        <f t="shared" ca="1" si="166"/>
        <v/>
      </c>
      <c r="M970" s="22" t="str">
        <f t="shared" ca="1" si="166"/>
        <v/>
      </c>
      <c r="N970" s="22" t="str">
        <f t="shared" ca="1" si="166"/>
        <v/>
      </c>
      <c r="O970" s="22" t="str">
        <f t="shared" ca="1" si="166"/>
        <v/>
      </c>
      <c r="P970" s="23"/>
      <c r="Q970" s="23"/>
      <c r="R970" s="23"/>
      <c r="S970" s="23"/>
      <c r="T970" s="23"/>
      <c r="U970" s="23"/>
      <c r="V970" s="23"/>
      <c r="W970" s="23"/>
      <c r="X970" s="23"/>
      <c r="Y970" s="23"/>
      <c r="Z970" s="23"/>
    </row>
    <row r="971" spans="1:26" x14ac:dyDescent="0.55000000000000004">
      <c r="A971" s="6" t="str">
        <f t="shared" ca="1" si="167"/>
        <v/>
      </c>
      <c r="B971" s="22" t="str">
        <f t="shared" ca="1" si="162"/>
        <v/>
      </c>
      <c r="C971" s="22" t="str">
        <f t="shared" ca="1" si="162"/>
        <v/>
      </c>
      <c r="D971" s="22" t="str">
        <f t="shared" ca="1" si="162"/>
        <v/>
      </c>
      <c r="E971" s="22" t="str">
        <f t="shared" ca="1" si="163"/>
        <v/>
      </c>
      <c r="F971" s="22" t="str">
        <f t="shared" ca="1" si="164"/>
        <v/>
      </c>
      <c r="G971" s="22" t="str">
        <f t="shared" ca="1" si="165"/>
        <v/>
      </c>
      <c r="H971" s="22" t="str">
        <f t="shared" ca="1" si="166"/>
        <v/>
      </c>
      <c r="I971" s="22" t="str">
        <f t="shared" ca="1" si="166"/>
        <v/>
      </c>
      <c r="J971" s="22" t="str">
        <f t="shared" ca="1" si="166"/>
        <v/>
      </c>
      <c r="K971" s="22" t="str">
        <f t="shared" ca="1" si="166"/>
        <v/>
      </c>
      <c r="L971" s="22" t="str">
        <f t="shared" ca="1" si="166"/>
        <v/>
      </c>
      <c r="M971" s="22" t="str">
        <f t="shared" ca="1" si="166"/>
        <v/>
      </c>
      <c r="N971" s="22" t="str">
        <f t="shared" ca="1" si="166"/>
        <v/>
      </c>
      <c r="O971" s="22" t="str">
        <f t="shared" ca="1" si="166"/>
        <v/>
      </c>
      <c r="P971" s="23"/>
      <c r="Q971" s="23"/>
      <c r="R971" s="23"/>
      <c r="S971" s="23"/>
      <c r="T971" s="23"/>
      <c r="U971" s="23"/>
      <c r="V971" s="23"/>
      <c r="W971" s="23"/>
      <c r="X971" s="23"/>
      <c r="Y971" s="23"/>
      <c r="Z971" s="23"/>
    </row>
    <row r="972" spans="1:26" x14ac:dyDescent="0.55000000000000004">
      <c r="A972" s="6" t="str">
        <f t="shared" ca="1" si="167"/>
        <v/>
      </c>
      <c r="B972" s="22" t="str">
        <f t="shared" ca="1" si="162"/>
        <v/>
      </c>
      <c r="C972" s="22" t="str">
        <f t="shared" ca="1" si="162"/>
        <v/>
      </c>
      <c r="D972" s="22" t="str">
        <f t="shared" ca="1" si="162"/>
        <v/>
      </c>
      <c r="E972" s="22" t="str">
        <f t="shared" ca="1" si="163"/>
        <v/>
      </c>
      <c r="F972" s="22" t="str">
        <f t="shared" ca="1" si="164"/>
        <v/>
      </c>
      <c r="G972" s="22" t="str">
        <f t="shared" ca="1" si="165"/>
        <v/>
      </c>
      <c r="H972" s="22" t="str">
        <f t="shared" ca="1" si="166"/>
        <v/>
      </c>
      <c r="I972" s="22" t="str">
        <f t="shared" ca="1" si="166"/>
        <v/>
      </c>
      <c r="J972" s="22" t="str">
        <f t="shared" ca="1" si="166"/>
        <v/>
      </c>
      <c r="K972" s="22" t="str">
        <f t="shared" ca="1" si="166"/>
        <v/>
      </c>
      <c r="L972" s="22" t="str">
        <f t="shared" ca="1" si="166"/>
        <v/>
      </c>
      <c r="M972" s="22" t="str">
        <f t="shared" ca="1" si="166"/>
        <v/>
      </c>
      <c r="N972" s="22" t="str">
        <f t="shared" ca="1" si="166"/>
        <v/>
      </c>
      <c r="O972" s="22" t="str">
        <f t="shared" ca="1" si="166"/>
        <v/>
      </c>
      <c r="P972" s="23"/>
      <c r="Q972" s="23"/>
      <c r="R972" s="23"/>
      <c r="S972" s="23"/>
      <c r="T972" s="23"/>
      <c r="U972" s="23"/>
      <c r="V972" s="23"/>
      <c r="W972" s="23"/>
      <c r="X972" s="23"/>
      <c r="Y972" s="23"/>
      <c r="Z972" s="23"/>
    </row>
    <row r="973" spans="1:26" x14ac:dyDescent="0.55000000000000004">
      <c r="A973" s="6" t="str">
        <f t="shared" ca="1" si="167"/>
        <v/>
      </c>
      <c r="B973" s="22" t="str">
        <f t="shared" ca="1" si="162"/>
        <v/>
      </c>
      <c r="C973" s="22" t="str">
        <f t="shared" ca="1" si="162"/>
        <v/>
      </c>
      <c r="D973" s="22" t="str">
        <f t="shared" ca="1" si="162"/>
        <v/>
      </c>
      <c r="E973" s="22" t="str">
        <f t="shared" ca="1" si="163"/>
        <v/>
      </c>
      <c r="F973" s="22" t="str">
        <f t="shared" ca="1" si="164"/>
        <v/>
      </c>
      <c r="G973" s="22" t="str">
        <f t="shared" ca="1" si="165"/>
        <v/>
      </c>
      <c r="H973" s="22" t="str">
        <f t="shared" ca="1" si="166"/>
        <v/>
      </c>
      <c r="I973" s="22" t="str">
        <f t="shared" ca="1" si="166"/>
        <v/>
      </c>
      <c r="J973" s="22" t="str">
        <f t="shared" ca="1" si="166"/>
        <v/>
      </c>
      <c r="K973" s="22" t="str">
        <f t="shared" ca="1" si="166"/>
        <v/>
      </c>
      <c r="L973" s="22" t="str">
        <f t="shared" ca="1" si="166"/>
        <v/>
      </c>
      <c r="M973" s="22" t="str">
        <f t="shared" ca="1" si="166"/>
        <v/>
      </c>
      <c r="N973" s="22" t="str">
        <f t="shared" ca="1" si="166"/>
        <v/>
      </c>
      <c r="O973" s="22" t="str">
        <f t="shared" ca="1" si="166"/>
        <v/>
      </c>
      <c r="P973" s="23"/>
      <c r="Q973" s="23"/>
      <c r="R973" s="23"/>
      <c r="S973" s="23"/>
      <c r="T973" s="23"/>
      <c r="U973" s="23"/>
      <c r="V973" s="23"/>
      <c r="W973" s="23"/>
      <c r="X973" s="23"/>
      <c r="Y973" s="23"/>
      <c r="Z973" s="23"/>
    </row>
    <row r="974" spans="1:26" x14ac:dyDescent="0.55000000000000004">
      <c r="A974" s="6" t="str">
        <f t="shared" ca="1" si="167"/>
        <v/>
      </c>
      <c r="B974" s="22" t="str">
        <f t="shared" ca="1" si="162"/>
        <v/>
      </c>
      <c r="C974" s="22" t="str">
        <f t="shared" ca="1" si="162"/>
        <v/>
      </c>
      <c r="D974" s="22" t="str">
        <f t="shared" ca="1" si="162"/>
        <v/>
      </c>
      <c r="E974" s="22" t="str">
        <f t="shared" ca="1" si="163"/>
        <v/>
      </c>
      <c r="F974" s="22" t="str">
        <f t="shared" ca="1" si="164"/>
        <v/>
      </c>
      <c r="G974" s="22" t="str">
        <f t="shared" ca="1" si="165"/>
        <v/>
      </c>
      <c r="H974" s="22" t="str">
        <f t="shared" ca="1" si="166"/>
        <v/>
      </c>
      <c r="I974" s="22" t="str">
        <f t="shared" ca="1" si="166"/>
        <v/>
      </c>
      <c r="J974" s="22" t="str">
        <f t="shared" ca="1" si="166"/>
        <v/>
      </c>
      <c r="K974" s="22" t="str">
        <f t="shared" ca="1" si="166"/>
        <v/>
      </c>
      <c r="L974" s="22" t="str">
        <f t="shared" ca="1" si="166"/>
        <v/>
      </c>
      <c r="M974" s="22" t="str">
        <f t="shared" ca="1" si="166"/>
        <v/>
      </c>
      <c r="N974" s="22" t="str">
        <f t="shared" ca="1" si="166"/>
        <v/>
      </c>
      <c r="O974" s="22" t="str">
        <f t="shared" ca="1" si="166"/>
        <v/>
      </c>
      <c r="P974" s="23"/>
      <c r="Q974" s="23"/>
      <c r="R974" s="23"/>
      <c r="S974" s="23"/>
      <c r="T974" s="23"/>
      <c r="U974" s="23"/>
      <c r="V974" s="23"/>
      <c r="W974" s="23"/>
      <c r="X974" s="23"/>
      <c r="Y974" s="23"/>
      <c r="Z974" s="23"/>
    </row>
    <row r="975" spans="1:26" x14ac:dyDescent="0.55000000000000004">
      <c r="A975" s="6" t="str">
        <f t="shared" ca="1" si="167"/>
        <v/>
      </c>
      <c r="B975" s="22" t="str">
        <f t="shared" ca="1" si="162"/>
        <v/>
      </c>
      <c r="C975" s="22" t="str">
        <f t="shared" ca="1" si="162"/>
        <v/>
      </c>
      <c r="D975" s="22" t="str">
        <f t="shared" ca="1" si="162"/>
        <v/>
      </c>
      <c r="E975" s="22" t="str">
        <f t="shared" ca="1" si="163"/>
        <v/>
      </c>
      <c r="F975" s="22" t="str">
        <f t="shared" ca="1" si="164"/>
        <v/>
      </c>
      <c r="G975" s="22" t="str">
        <f t="shared" ca="1" si="165"/>
        <v/>
      </c>
      <c r="H975" s="22" t="str">
        <f t="shared" ca="1" si="166"/>
        <v/>
      </c>
      <c r="I975" s="22" t="str">
        <f t="shared" ca="1" si="166"/>
        <v/>
      </c>
      <c r="J975" s="22" t="str">
        <f t="shared" ca="1" si="166"/>
        <v/>
      </c>
      <c r="K975" s="22" t="str">
        <f t="shared" ca="1" si="166"/>
        <v/>
      </c>
      <c r="L975" s="22" t="str">
        <f t="shared" ca="1" si="166"/>
        <v/>
      </c>
      <c r="M975" s="22" t="str">
        <f t="shared" ca="1" si="166"/>
        <v/>
      </c>
      <c r="N975" s="22" t="str">
        <f t="shared" ca="1" si="166"/>
        <v/>
      </c>
      <c r="O975" s="22" t="str">
        <f t="shared" ca="1" si="166"/>
        <v/>
      </c>
      <c r="P975" s="23"/>
      <c r="Q975" s="23"/>
      <c r="R975" s="23"/>
      <c r="S975" s="23"/>
      <c r="T975" s="23"/>
      <c r="U975" s="23"/>
      <c r="V975" s="23"/>
      <c r="W975" s="23"/>
      <c r="X975" s="23"/>
      <c r="Y975" s="23"/>
      <c r="Z975" s="23"/>
    </row>
    <row r="976" spans="1:26" x14ac:dyDescent="0.55000000000000004">
      <c r="A976" s="6" t="str">
        <f t="shared" ca="1" si="167"/>
        <v/>
      </c>
      <c r="B976" s="22" t="str">
        <f t="shared" ca="1" si="162"/>
        <v/>
      </c>
      <c r="C976" s="22" t="str">
        <f t="shared" ca="1" si="162"/>
        <v/>
      </c>
      <c r="D976" s="22" t="str">
        <f t="shared" ca="1" si="162"/>
        <v/>
      </c>
      <c r="E976" s="22" t="str">
        <f t="shared" ca="1" si="163"/>
        <v/>
      </c>
      <c r="F976" s="22" t="str">
        <f t="shared" ca="1" si="164"/>
        <v/>
      </c>
      <c r="G976" s="22" t="str">
        <f t="shared" ca="1" si="165"/>
        <v/>
      </c>
      <c r="H976" s="22" t="str">
        <f t="shared" ca="1" si="166"/>
        <v/>
      </c>
      <c r="I976" s="22" t="str">
        <f t="shared" ca="1" si="166"/>
        <v/>
      </c>
      <c r="J976" s="22" t="str">
        <f t="shared" ca="1" si="166"/>
        <v/>
      </c>
      <c r="K976" s="22" t="str">
        <f t="shared" ca="1" si="166"/>
        <v/>
      </c>
      <c r="L976" s="22" t="str">
        <f t="shared" ca="1" si="166"/>
        <v/>
      </c>
      <c r="M976" s="22" t="str">
        <f t="shared" ca="1" si="166"/>
        <v/>
      </c>
      <c r="N976" s="22" t="str">
        <f t="shared" ca="1" si="166"/>
        <v/>
      </c>
      <c r="O976" s="22" t="str">
        <f t="shared" ca="1" si="166"/>
        <v/>
      </c>
      <c r="P976" s="23"/>
      <c r="Q976" s="23"/>
      <c r="R976" s="23"/>
      <c r="S976" s="23"/>
      <c r="T976" s="23"/>
      <c r="U976" s="23"/>
      <c r="V976" s="23"/>
      <c r="W976" s="23"/>
      <c r="X976" s="23"/>
      <c r="Y976" s="23"/>
      <c r="Z976" s="23"/>
    </row>
    <row r="977" spans="1:26" x14ac:dyDescent="0.55000000000000004">
      <c r="A977" s="6" t="str">
        <f t="shared" ca="1" si="167"/>
        <v/>
      </c>
      <c r="B977" s="22" t="str">
        <f t="shared" ca="1" si="162"/>
        <v/>
      </c>
      <c r="C977" s="22" t="str">
        <f t="shared" ca="1" si="162"/>
        <v/>
      </c>
      <c r="D977" s="22" t="str">
        <f t="shared" ca="1" si="162"/>
        <v/>
      </c>
      <c r="E977" s="22" t="str">
        <f t="shared" ca="1" si="163"/>
        <v/>
      </c>
      <c r="F977" s="22" t="str">
        <f t="shared" ca="1" si="164"/>
        <v/>
      </c>
      <c r="G977" s="22" t="str">
        <f t="shared" ca="1" si="165"/>
        <v/>
      </c>
      <c r="H977" s="22" t="str">
        <f t="shared" ca="1" si="166"/>
        <v/>
      </c>
      <c r="I977" s="22" t="str">
        <f t="shared" ca="1" si="166"/>
        <v/>
      </c>
      <c r="J977" s="22" t="str">
        <f t="shared" ca="1" si="166"/>
        <v/>
      </c>
      <c r="K977" s="22" t="str">
        <f t="shared" ca="1" si="166"/>
        <v/>
      </c>
      <c r="L977" s="22" t="str">
        <f t="shared" ca="1" si="166"/>
        <v/>
      </c>
      <c r="M977" s="22" t="str">
        <f t="shared" ca="1" si="166"/>
        <v/>
      </c>
      <c r="N977" s="22" t="str">
        <f t="shared" ca="1" si="166"/>
        <v/>
      </c>
      <c r="O977" s="22" t="str">
        <f t="shared" ca="1" si="166"/>
        <v/>
      </c>
      <c r="P977" s="23"/>
      <c r="Q977" s="23"/>
      <c r="R977" s="23"/>
      <c r="S977" s="23"/>
      <c r="T977" s="23"/>
      <c r="U977" s="23"/>
      <c r="V977" s="23"/>
      <c r="W977" s="23"/>
      <c r="X977" s="23"/>
      <c r="Y977" s="23"/>
      <c r="Z977" s="23"/>
    </row>
    <row r="978" spans="1:26" x14ac:dyDescent="0.55000000000000004">
      <c r="A978" s="6" t="str">
        <f t="shared" ca="1" si="167"/>
        <v/>
      </c>
      <c r="B978" s="22" t="str">
        <f t="shared" ca="1" si="162"/>
        <v/>
      </c>
      <c r="C978" s="22" t="str">
        <f t="shared" ca="1" si="162"/>
        <v/>
      </c>
      <c r="D978" s="22" t="str">
        <f t="shared" ca="1" si="162"/>
        <v/>
      </c>
      <c r="E978" s="22" t="str">
        <f t="shared" ca="1" si="163"/>
        <v/>
      </c>
      <c r="F978" s="22" t="str">
        <f t="shared" ca="1" si="164"/>
        <v/>
      </c>
      <c r="G978" s="22" t="str">
        <f t="shared" ca="1" si="165"/>
        <v/>
      </c>
      <c r="H978" s="22" t="str">
        <f t="shared" ca="1" si="166"/>
        <v/>
      </c>
      <c r="I978" s="22" t="str">
        <f t="shared" ca="1" si="166"/>
        <v/>
      </c>
      <c r="J978" s="22" t="str">
        <f t="shared" ca="1" si="166"/>
        <v/>
      </c>
      <c r="K978" s="22" t="str">
        <f t="shared" ca="1" si="166"/>
        <v/>
      </c>
      <c r="L978" s="22" t="str">
        <f t="shared" ca="1" si="166"/>
        <v/>
      </c>
      <c r="M978" s="22" t="str">
        <f t="shared" ca="1" si="166"/>
        <v/>
      </c>
      <c r="N978" s="22" t="str">
        <f t="shared" ca="1" si="166"/>
        <v/>
      </c>
      <c r="O978" s="22" t="str">
        <f t="shared" ca="1" si="166"/>
        <v/>
      </c>
      <c r="P978" s="23"/>
      <c r="Q978" s="23"/>
      <c r="R978" s="23"/>
      <c r="S978" s="23"/>
      <c r="T978" s="23"/>
      <c r="U978" s="23"/>
      <c r="V978" s="23"/>
      <c r="W978" s="23"/>
      <c r="X978" s="23"/>
      <c r="Y978" s="23"/>
      <c r="Z978" s="23"/>
    </row>
    <row r="979" spans="1:26" x14ac:dyDescent="0.55000000000000004">
      <c r="A979" s="6" t="str">
        <f t="shared" ca="1" si="167"/>
        <v/>
      </c>
      <c r="B979" s="22" t="str">
        <f t="shared" ca="1" si="162"/>
        <v/>
      </c>
      <c r="C979" s="22" t="str">
        <f t="shared" ca="1" si="162"/>
        <v/>
      </c>
      <c r="D979" s="22" t="str">
        <f t="shared" ca="1" si="162"/>
        <v/>
      </c>
      <c r="E979" s="22" t="str">
        <f t="shared" ca="1" si="163"/>
        <v/>
      </c>
      <c r="F979" s="22" t="str">
        <f t="shared" ca="1" si="164"/>
        <v/>
      </c>
      <c r="G979" s="22" t="str">
        <f t="shared" ca="1" si="165"/>
        <v/>
      </c>
      <c r="H979" s="22" t="str">
        <f t="shared" ca="1" si="166"/>
        <v/>
      </c>
      <c r="I979" s="22" t="str">
        <f t="shared" ca="1" si="166"/>
        <v/>
      </c>
      <c r="J979" s="22" t="str">
        <f t="shared" ca="1" si="166"/>
        <v/>
      </c>
      <c r="K979" s="22" t="str">
        <f t="shared" ca="1" si="166"/>
        <v/>
      </c>
      <c r="L979" s="22" t="str">
        <f t="shared" ca="1" si="166"/>
        <v/>
      </c>
      <c r="M979" s="22" t="str">
        <f t="shared" ca="1" si="166"/>
        <v/>
      </c>
      <c r="N979" s="22" t="str">
        <f t="shared" ca="1" si="166"/>
        <v/>
      </c>
      <c r="O979" s="22" t="str">
        <f t="shared" ca="1" si="166"/>
        <v/>
      </c>
      <c r="P979" s="23"/>
      <c r="Q979" s="23"/>
      <c r="R979" s="23"/>
      <c r="S979" s="23"/>
      <c r="T979" s="23"/>
      <c r="U979" s="23"/>
      <c r="V979" s="23"/>
      <c r="W979" s="23"/>
      <c r="X979" s="23"/>
      <c r="Y979" s="23"/>
      <c r="Z979" s="23"/>
    </row>
    <row r="980" spans="1:26" x14ac:dyDescent="0.55000000000000004">
      <c r="A980" s="6" t="str">
        <f t="shared" ca="1" si="167"/>
        <v/>
      </c>
      <c r="B980" s="22" t="str">
        <f t="shared" ca="1" si="162"/>
        <v/>
      </c>
      <c r="C980" s="22" t="str">
        <f t="shared" ca="1" si="162"/>
        <v/>
      </c>
      <c r="D980" s="22" t="str">
        <f t="shared" ca="1" si="162"/>
        <v/>
      </c>
      <c r="E980" s="22" t="str">
        <f t="shared" ca="1" si="163"/>
        <v/>
      </c>
      <c r="F980" s="22" t="str">
        <f t="shared" ca="1" si="164"/>
        <v/>
      </c>
      <c r="G980" s="22" t="str">
        <f t="shared" ca="1" si="165"/>
        <v/>
      </c>
      <c r="H980" s="22" t="str">
        <f t="shared" ca="1" si="166"/>
        <v/>
      </c>
      <c r="I980" s="22" t="str">
        <f t="shared" ca="1" si="166"/>
        <v/>
      </c>
      <c r="J980" s="22" t="str">
        <f t="shared" ca="1" si="166"/>
        <v/>
      </c>
      <c r="K980" s="22" t="str">
        <f t="shared" ca="1" si="166"/>
        <v/>
      </c>
      <c r="L980" s="22" t="str">
        <f t="shared" ca="1" si="166"/>
        <v/>
      </c>
      <c r="M980" s="22" t="str">
        <f t="shared" ca="1" si="166"/>
        <v/>
      </c>
      <c r="N980" s="22" t="str">
        <f t="shared" ca="1" si="166"/>
        <v/>
      </c>
      <c r="O980" s="22" t="str">
        <f t="shared" ca="1" si="166"/>
        <v/>
      </c>
      <c r="P980" s="23"/>
      <c r="Q980" s="23"/>
      <c r="R980" s="23"/>
      <c r="S980" s="23"/>
      <c r="T980" s="23"/>
      <c r="U980" s="23"/>
      <c r="V980" s="23"/>
      <c r="W980" s="23"/>
      <c r="X980" s="23"/>
      <c r="Y980" s="23"/>
      <c r="Z980" s="23"/>
    </row>
    <row r="981" spans="1:26" x14ac:dyDescent="0.55000000000000004">
      <c r="A981" s="6" t="str">
        <f t="shared" ca="1" si="167"/>
        <v/>
      </c>
      <c r="B981" s="22" t="str">
        <f t="shared" ca="1" si="162"/>
        <v/>
      </c>
      <c r="C981" s="22" t="str">
        <f t="shared" ca="1" si="162"/>
        <v/>
      </c>
      <c r="D981" s="22" t="str">
        <f t="shared" ca="1" si="162"/>
        <v/>
      </c>
      <c r="E981" s="22" t="str">
        <f t="shared" ca="1" si="163"/>
        <v/>
      </c>
      <c r="F981" s="22" t="str">
        <f t="shared" ca="1" si="164"/>
        <v/>
      </c>
      <c r="G981" s="22" t="str">
        <f t="shared" ca="1" si="165"/>
        <v/>
      </c>
      <c r="H981" s="22" t="str">
        <f t="shared" ca="1" si="166"/>
        <v/>
      </c>
      <c r="I981" s="22" t="str">
        <f t="shared" ca="1" si="166"/>
        <v/>
      </c>
      <c r="J981" s="22" t="str">
        <f t="shared" ca="1" si="166"/>
        <v/>
      </c>
      <c r="K981" s="22" t="str">
        <f t="shared" ca="1" si="166"/>
        <v/>
      </c>
      <c r="L981" s="22" t="str">
        <f t="shared" ca="1" si="166"/>
        <v/>
      </c>
      <c r="M981" s="22" t="str">
        <f t="shared" ca="1" si="166"/>
        <v/>
      </c>
      <c r="N981" s="22" t="str">
        <f t="shared" ca="1" si="166"/>
        <v/>
      </c>
      <c r="O981" s="22" t="str">
        <f t="shared" ca="1" si="166"/>
        <v/>
      </c>
      <c r="P981" s="23"/>
      <c r="Q981" s="23"/>
      <c r="R981" s="23"/>
      <c r="S981" s="23"/>
      <c r="T981" s="23"/>
      <c r="U981" s="23"/>
      <c r="V981" s="23"/>
      <c r="W981" s="23"/>
      <c r="X981" s="23"/>
      <c r="Y981" s="23"/>
      <c r="Z981" s="23"/>
    </row>
    <row r="982" spans="1:26" x14ac:dyDescent="0.55000000000000004">
      <c r="A982" s="6" t="str">
        <f t="shared" ca="1" si="167"/>
        <v/>
      </c>
      <c r="B982" s="22" t="str">
        <f t="shared" ca="1" si="162"/>
        <v/>
      </c>
      <c r="C982" s="22" t="str">
        <f t="shared" ca="1" si="162"/>
        <v/>
      </c>
      <c r="D982" s="22" t="str">
        <f t="shared" ca="1" si="162"/>
        <v/>
      </c>
      <c r="E982" s="22" t="str">
        <f t="shared" ca="1" si="163"/>
        <v/>
      </c>
      <c r="F982" s="22" t="str">
        <f t="shared" ca="1" si="164"/>
        <v/>
      </c>
      <c r="G982" s="22" t="str">
        <f t="shared" ca="1" si="165"/>
        <v/>
      </c>
      <c r="H982" s="22" t="str">
        <f t="shared" ca="1" si="166"/>
        <v/>
      </c>
      <c r="I982" s="22" t="str">
        <f t="shared" ca="1" si="166"/>
        <v/>
      </c>
      <c r="J982" s="22" t="str">
        <f t="shared" ca="1" si="166"/>
        <v/>
      </c>
      <c r="K982" s="22" t="str">
        <f t="shared" ca="1" si="166"/>
        <v/>
      </c>
      <c r="L982" s="22" t="str">
        <f t="shared" ca="1" si="166"/>
        <v/>
      </c>
      <c r="M982" s="22" t="str">
        <f t="shared" ca="1" si="166"/>
        <v/>
      </c>
      <c r="N982" s="22" t="str">
        <f t="shared" ca="1" si="166"/>
        <v/>
      </c>
      <c r="O982" s="22" t="str">
        <f t="shared" ca="1" si="166"/>
        <v/>
      </c>
      <c r="P982" s="23"/>
      <c r="Q982" s="23"/>
      <c r="R982" s="23"/>
      <c r="S982" s="23"/>
      <c r="T982" s="23"/>
      <c r="U982" s="23"/>
      <c r="V982" s="23"/>
      <c r="W982" s="23"/>
      <c r="X982" s="23"/>
      <c r="Y982" s="23"/>
      <c r="Z982" s="23"/>
    </row>
    <row r="983" spans="1:26" x14ac:dyDescent="0.55000000000000004">
      <c r="A983" s="6" t="str">
        <f t="shared" ca="1" si="167"/>
        <v/>
      </c>
      <c r="B983" s="22" t="str">
        <f t="shared" ca="1" si="162"/>
        <v/>
      </c>
      <c r="C983" s="22" t="str">
        <f t="shared" ca="1" si="162"/>
        <v/>
      </c>
      <c r="D983" s="22" t="str">
        <f t="shared" ca="1" si="162"/>
        <v/>
      </c>
      <c r="E983" s="22" t="str">
        <f t="shared" ca="1" si="163"/>
        <v/>
      </c>
      <c r="F983" s="22" t="str">
        <f t="shared" ca="1" si="164"/>
        <v/>
      </c>
      <c r="G983" s="22" t="str">
        <f t="shared" ca="1" si="165"/>
        <v/>
      </c>
      <c r="H983" s="22" t="str">
        <f t="shared" ca="1" si="166"/>
        <v/>
      </c>
      <c r="I983" s="22" t="str">
        <f t="shared" ca="1" si="166"/>
        <v/>
      </c>
      <c r="J983" s="22" t="str">
        <f t="shared" ca="1" si="166"/>
        <v/>
      </c>
      <c r="K983" s="22" t="str">
        <f t="shared" ca="1" si="166"/>
        <v/>
      </c>
      <c r="L983" s="22" t="str">
        <f t="shared" ca="1" si="166"/>
        <v/>
      </c>
      <c r="M983" s="22" t="str">
        <f t="shared" ca="1" si="166"/>
        <v/>
      </c>
      <c r="N983" s="22" t="str">
        <f t="shared" ca="1" si="166"/>
        <v/>
      </c>
      <c r="O983" s="22" t="str">
        <f t="shared" ca="1" si="166"/>
        <v/>
      </c>
      <c r="P983" s="23"/>
      <c r="Q983" s="23"/>
      <c r="R983" s="23"/>
      <c r="S983" s="23"/>
      <c r="T983" s="23"/>
      <c r="U983" s="23"/>
      <c r="V983" s="23"/>
      <c r="W983" s="23"/>
      <c r="X983" s="23"/>
      <c r="Y983" s="23"/>
      <c r="Z983" s="23"/>
    </row>
    <row r="984" spans="1:26" x14ac:dyDescent="0.55000000000000004">
      <c r="A984" s="6" t="str">
        <f t="shared" ca="1" si="167"/>
        <v/>
      </c>
      <c r="B984" s="22" t="str">
        <f t="shared" ca="1" si="162"/>
        <v/>
      </c>
      <c r="C984" s="22" t="str">
        <f t="shared" ca="1" si="162"/>
        <v/>
      </c>
      <c r="D984" s="22" t="str">
        <f t="shared" ca="1" si="162"/>
        <v/>
      </c>
      <c r="E984" s="22" t="str">
        <f t="shared" ca="1" si="163"/>
        <v/>
      </c>
      <c r="F984" s="22" t="str">
        <f t="shared" ca="1" si="164"/>
        <v/>
      </c>
      <c r="G984" s="22" t="str">
        <f t="shared" ca="1" si="165"/>
        <v/>
      </c>
      <c r="H984" s="22" t="str">
        <f t="shared" ca="1" si="166"/>
        <v/>
      </c>
      <c r="I984" s="22" t="str">
        <f t="shared" ca="1" si="166"/>
        <v/>
      </c>
      <c r="J984" s="22" t="str">
        <f t="shared" ca="1" si="166"/>
        <v/>
      </c>
      <c r="K984" s="22" t="str">
        <f t="shared" ca="1" si="166"/>
        <v/>
      </c>
      <c r="L984" s="22" t="str">
        <f t="shared" ca="1" si="166"/>
        <v/>
      </c>
      <c r="M984" s="22" t="str">
        <f t="shared" ca="1" si="166"/>
        <v/>
      </c>
      <c r="N984" s="22" t="str">
        <f t="shared" ca="1" si="166"/>
        <v/>
      </c>
      <c r="O984" s="22" t="str">
        <f t="shared" ca="1" si="166"/>
        <v/>
      </c>
      <c r="P984" s="23"/>
      <c r="Q984" s="23"/>
      <c r="R984" s="23"/>
      <c r="S984" s="23"/>
      <c r="T984" s="23"/>
      <c r="U984" s="23"/>
      <c r="V984" s="23"/>
      <c r="W984" s="23"/>
      <c r="X984" s="23"/>
      <c r="Y984" s="23"/>
      <c r="Z984" s="23"/>
    </row>
    <row r="985" spans="1:26" x14ac:dyDescent="0.55000000000000004">
      <c r="A985" s="6" t="str">
        <f t="shared" ca="1" si="167"/>
        <v/>
      </c>
      <c r="B985" s="22" t="str">
        <f t="shared" ca="1" si="162"/>
        <v/>
      </c>
      <c r="C985" s="22" t="str">
        <f t="shared" ca="1" si="162"/>
        <v/>
      </c>
      <c r="D985" s="22" t="str">
        <f t="shared" ca="1" si="162"/>
        <v/>
      </c>
      <c r="E985" s="22" t="str">
        <f t="shared" ca="1" si="163"/>
        <v/>
      </c>
      <c r="F985" s="22" t="str">
        <f t="shared" ca="1" si="164"/>
        <v/>
      </c>
      <c r="G985" s="22" t="str">
        <f t="shared" ca="1" si="165"/>
        <v/>
      </c>
      <c r="H985" s="22" t="str">
        <f t="shared" ca="1" si="166"/>
        <v/>
      </c>
      <c r="I985" s="22" t="str">
        <f t="shared" ca="1" si="166"/>
        <v/>
      </c>
      <c r="J985" s="22" t="str">
        <f t="shared" ca="1" si="166"/>
        <v/>
      </c>
      <c r="K985" s="22" t="str">
        <f t="shared" ca="1" si="166"/>
        <v/>
      </c>
      <c r="L985" s="22" t="str">
        <f t="shared" ca="1" si="166"/>
        <v/>
      </c>
      <c r="M985" s="22" t="str">
        <f t="shared" ca="1" si="166"/>
        <v/>
      </c>
      <c r="N985" s="22" t="str">
        <f t="shared" ca="1" si="166"/>
        <v/>
      </c>
      <c r="O985" s="22" t="str">
        <f t="shared" ca="1" si="166"/>
        <v/>
      </c>
      <c r="P985" s="23"/>
      <c r="Q985" s="23"/>
      <c r="R985" s="23"/>
      <c r="S985" s="23"/>
      <c r="T985" s="23"/>
      <c r="U985" s="23"/>
      <c r="V985" s="23"/>
      <c r="W985" s="23"/>
      <c r="X985" s="23"/>
      <c r="Y985" s="23"/>
      <c r="Z985" s="23"/>
    </row>
    <row r="986" spans="1:26" x14ac:dyDescent="0.55000000000000004">
      <c r="A986" s="6" t="str">
        <f t="shared" ca="1" si="167"/>
        <v/>
      </c>
      <c r="B986" s="22" t="str">
        <f t="shared" ca="1" si="162"/>
        <v/>
      </c>
      <c r="C986" s="22" t="str">
        <f t="shared" ca="1" si="162"/>
        <v/>
      </c>
      <c r="D986" s="22" t="str">
        <f t="shared" ca="1" si="162"/>
        <v/>
      </c>
      <c r="E986" s="22" t="str">
        <f t="shared" ca="1" si="163"/>
        <v/>
      </c>
      <c r="F986" s="22" t="str">
        <f t="shared" ca="1" si="164"/>
        <v/>
      </c>
      <c r="G986" s="22" t="str">
        <f t="shared" ca="1" si="165"/>
        <v/>
      </c>
      <c r="H986" s="22" t="str">
        <f t="shared" ca="1" si="166"/>
        <v/>
      </c>
      <c r="I986" s="22" t="str">
        <f t="shared" ca="1" si="166"/>
        <v/>
      </c>
      <c r="J986" s="22" t="str">
        <f t="shared" ca="1" si="166"/>
        <v/>
      </c>
      <c r="K986" s="22" t="str">
        <f t="shared" ca="1" si="166"/>
        <v/>
      </c>
      <c r="L986" s="22" t="str">
        <f t="shared" ca="1" si="166"/>
        <v/>
      </c>
      <c r="M986" s="22" t="str">
        <f t="shared" ca="1" si="166"/>
        <v/>
      </c>
      <c r="N986" s="22" t="str">
        <f t="shared" ca="1" si="166"/>
        <v/>
      </c>
      <c r="O986" s="22" t="str">
        <f t="shared" ca="1" si="166"/>
        <v/>
      </c>
      <c r="P986" s="23"/>
      <c r="Q986" s="23"/>
      <c r="R986" s="23"/>
      <c r="S986" s="23"/>
      <c r="T986" s="23"/>
      <c r="U986" s="23"/>
      <c r="V986" s="23"/>
      <c r="W986" s="23"/>
      <c r="X986" s="23"/>
      <c r="Y986" s="23"/>
      <c r="Z986" s="23"/>
    </row>
    <row r="987" spans="1:26" x14ac:dyDescent="0.55000000000000004">
      <c r="A987" s="6" t="str">
        <f t="shared" ca="1" si="167"/>
        <v/>
      </c>
      <c r="B987" s="22" t="str">
        <f t="shared" ca="1" si="162"/>
        <v/>
      </c>
      <c r="C987" s="22" t="str">
        <f t="shared" ca="1" si="162"/>
        <v/>
      </c>
      <c r="D987" s="22" t="str">
        <f t="shared" ca="1" si="162"/>
        <v/>
      </c>
      <c r="E987" s="22" t="str">
        <f t="shared" ca="1" si="163"/>
        <v/>
      </c>
      <c r="F987" s="22" t="str">
        <f t="shared" ca="1" si="164"/>
        <v/>
      </c>
      <c r="G987" s="22" t="str">
        <f t="shared" ca="1" si="165"/>
        <v/>
      </c>
      <c r="H987" s="22" t="str">
        <f t="shared" ca="1" si="166"/>
        <v/>
      </c>
      <c r="I987" s="22" t="str">
        <f t="shared" ca="1" si="166"/>
        <v/>
      </c>
      <c r="J987" s="22" t="str">
        <f t="shared" ca="1" si="166"/>
        <v/>
      </c>
      <c r="K987" s="22" t="str">
        <f t="shared" ca="1" si="166"/>
        <v/>
      </c>
      <c r="L987" s="22" t="str">
        <f t="shared" ca="1" si="166"/>
        <v/>
      </c>
      <c r="M987" s="22" t="str">
        <f t="shared" ca="1" si="166"/>
        <v/>
      </c>
      <c r="N987" s="22" t="str">
        <f t="shared" ca="1" si="166"/>
        <v/>
      </c>
      <c r="O987" s="22" t="str">
        <f t="shared" ca="1" si="166"/>
        <v/>
      </c>
      <c r="P987" s="23"/>
      <c r="Q987" s="23"/>
      <c r="R987" s="23"/>
      <c r="S987" s="23"/>
      <c r="T987" s="23"/>
      <c r="U987" s="23"/>
      <c r="V987" s="23"/>
      <c r="W987" s="23"/>
      <c r="X987" s="23"/>
      <c r="Y987" s="23"/>
      <c r="Z987" s="23"/>
    </row>
    <row r="988" spans="1:26" x14ac:dyDescent="0.55000000000000004">
      <c r="A988" s="6" t="str">
        <f t="shared" ca="1" si="167"/>
        <v/>
      </c>
      <c r="B988" s="22" t="str">
        <f t="shared" ref="B988:D1007" ca="1" si="168">IF($A988="","",IF(ISERROR(IF(ISERROR(INDEX(FredRatesData_AllData,MATCH($A988-(MAX(0,WEEKDAY($A988,2)-5)),FredRatesData_Dates,0),MATCH(B$6,FredRatesData_IDs,0),1)/B$5),INDEX(FredRatesData_AllData,MATCH($A988-(MAX(0,WEEKDAY($A988,2)-5))-3,FredRatesData_Dates,0),MATCH(B$6,FredRatesData_IDs,0),1)/B$5,INDEX(FredRatesData_AllData,MATCH($A988-(MAX(0,WEEKDAY($A988,2)-5)),FredRatesData_Dates,0),MATCH(B$6,FredRatesData_IDs,0),1)/B$5)),"",IF(ISERROR(INDEX(FredRatesData_AllData,MATCH($A988-(MAX(0,WEEKDAY($A988,2)-5)),FredRatesData_Dates,0),MATCH(B$6,FredRatesData_IDs,0),1)/B$5),INDEX(FredRatesData_AllData,MATCH($A988-(MAX(0,WEEKDAY($A988,2)-5))-3,FredRatesData_Dates,0),MATCH(B$6,FredRatesData_IDs,0),1)/B$5,INDEX(FredRatesData_AllData,MATCH($A988-(MAX(0,WEEKDAY($A988,2)-5)),FredRatesData_Dates,0),MATCH(B$6,FredRatesData_IDs,0),1)/B$5)))</f>
        <v/>
      </c>
      <c r="C988" s="22" t="str">
        <f t="shared" ca="1" si="168"/>
        <v/>
      </c>
      <c r="D988" s="22" t="str">
        <f t="shared" ca="1" si="168"/>
        <v/>
      </c>
      <c r="E988" s="22" t="str">
        <f t="shared" ca="1" si="163"/>
        <v/>
      </c>
      <c r="F988" s="22" t="str">
        <f t="shared" ca="1" si="164"/>
        <v/>
      </c>
      <c r="G988" s="22" t="str">
        <f t="shared" ca="1" si="165"/>
        <v/>
      </c>
      <c r="H988" s="22" t="str">
        <f t="shared" ref="H988:O1007" ca="1" si="169">IF($A988="","",IF(ISERROR(IF(ISERROR(INDEX(FredRatesData_AllData,MATCH($A988-(MAX(0,WEEKDAY($A988,2)-5)),FredRatesData_Dates,0),MATCH(H$6,FredRatesData_IDs,0),1)/H$5),INDEX(FredRatesData_AllData,MATCH($A988-(MAX(0,WEEKDAY($A988,2)-5))-3,FredRatesData_Dates,0),MATCH(H$6,FredRatesData_IDs,0),1)/H$5,INDEX(FredRatesData_AllData,MATCH($A988-(MAX(0,WEEKDAY($A988,2)-5)),FredRatesData_Dates,0),MATCH(H$6,FredRatesData_IDs,0),1)/H$5)),"",IF(ISERROR(INDEX(FredRatesData_AllData,MATCH($A988-(MAX(0,WEEKDAY($A988,2)-5)),FredRatesData_Dates,0),MATCH(H$6,FredRatesData_IDs,0),1)/H$5),INDEX(FredRatesData_AllData,MATCH($A988-(MAX(0,WEEKDAY($A988,2)-5))-3,FredRatesData_Dates,0),MATCH(H$6,FredRatesData_IDs,0),1)/H$5,INDEX(FredRatesData_AllData,MATCH($A988-(MAX(0,WEEKDAY($A988,2)-5)),FredRatesData_Dates,0),MATCH(H$6,FredRatesData_IDs,0),1)/H$5)))</f>
        <v/>
      </c>
      <c r="I988" s="22" t="str">
        <f t="shared" ca="1" si="169"/>
        <v/>
      </c>
      <c r="J988" s="22" t="str">
        <f t="shared" ca="1" si="169"/>
        <v/>
      </c>
      <c r="K988" s="22" t="str">
        <f t="shared" ca="1" si="169"/>
        <v/>
      </c>
      <c r="L988" s="22" t="str">
        <f t="shared" ca="1" si="169"/>
        <v/>
      </c>
      <c r="M988" s="22" t="str">
        <f t="shared" ca="1" si="169"/>
        <v/>
      </c>
      <c r="N988" s="22" t="str">
        <f t="shared" ca="1" si="169"/>
        <v/>
      </c>
      <c r="O988" s="22" t="str">
        <f t="shared" ca="1" si="169"/>
        <v/>
      </c>
      <c r="P988" s="23"/>
      <c r="Q988" s="23"/>
      <c r="R988" s="23"/>
      <c r="S988" s="23"/>
      <c r="T988" s="23"/>
      <c r="U988" s="23"/>
      <c r="V988" s="23"/>
      <c r="W988" s="23"/>
      <c r="X988" s="23"/>
      <c r="Y988" s="23"/>
      <c r="Z988" s="23"/>
    </row>
    <row r="989" spans="1:26" x14ac:dyDescent="0.55000000000000004">
      <c r="A989" s="6" t="str">
        <f t="shared" ca="1" si="167"/>
        <v/>
      </c>
      <c r="B989" s="22" t="str">
        <f t="shared" ca="1" si="168"/>
        <v/>
      </c>
      <c r="C989" s="22" t="str">
        <f t="shared" ca="1" si="168"/>
        <v/>
      </c>
      <c r="D989" s="22" t="str">
        <f t="shared" ca="1" si="168"/>
        <v/>
      </c>
      <c r="E989" s="22" t="str">
        <f t="shared" ca="1" si="163"/>
        <v/>
      </c>
      <c r="F989" s="22" t="str">
        <f t="shared" ca="1" si="164"/>
        <v/>
      </c>
      <c r="G989" s="22" t="str">
        <f t="shared" ca="1" si="165"/>
        <v/>
      </c>
      <c r="H989" s="22" t="str">
        <f t="shared" ca="1" si="169"/>
        <v/>
      </c>
      <c r="I989" s="22" t="str">
        <f t="shared" ca="1" si="169"/>
        <v/>
      </c>
      <c r="J989" s="22" t="str">
        <f t="shared" ca="1" si="169"/>
        <v/>
      </c>
      <c r="K989" s="22" t="str">
        <f t="shared" ca="1" si="169"/>
        <v/>
      </c>
      <c r="L989" s="22" t="str">
        <f t="shared" ca="1" si="169"/>
        <v/>
      </c>
      <c r="M989" s="22" t="str">
        <f t="shared" ca="1" si="169"/>
        <v/>
      </c>
      <c r="N989" s="22" t="str">
        <f t="shared" ca="1" si="169"/>
        <v/>
      </c>
      <c r="O989" s="22" t="str">
        <f t="shared" ca="1" si="169"/>
        <v/>
      </c>
      <c r="P989" s="23"/>
      <c r="Q989" s="23"/>
      <c r="R989" s="23"/>
      <c r="S989" s="23"/>
      <c r="T989" s="23"/>
      <c r="U989" s="23"/>
      <c r="V989" s="23"/>
      <c r="W989" s="23"/>
      <c r="X989" s="23"/>
      <c r="Y989" s="23"/>
      <c r="Z989" s="23"/>
    </row>
    <row r="990" spans="1:26" x14ac:dyDescent="0.55000000000000004">
      <c r="A990" s="6" t="str">
        <f t="shared" ca="1" si="167"/>
        <v/>
      </c>
      <c r="B990" s="22" t="str">
        <f t="shared" ca="1" si="168"/>
        <v/>
      </c>
      <c r="C990" s="22" t="str">
        <f t="shared" ca="1" si="168"/>
        <v/>
      </c>
      <c r="D990" s="22" t="str">
        <f t="shared" ca="1" si="168"/>
        <v/>
      </c>
      <c r="E990" s="22" t="str">
        <f t="shared" ca="1" si="163"/>
        <v/>
      </c>
      <c r="F990" s="22" t="str">
        <f t="shared" ca="1" si="164"/>
        <v/>
      </c>
      <c r="G990" s="22" t="str">
        <f t="shared" ca="1" si="165"/>
        <v/>
      </c>
      <c r="H990" s="22" t="str">
        <f t="shared" ca="1" si="169"/>
        <v/>
      </c>
      <c r="I990" s="22" t="str">
        <f t="shared" ca="1" si="169"/>
        <v/>
      </c>
      <c r="J990" s="22" t="str">
        <f t="shared" ca="1" si="169"/>
        <v/>
      </c>
      <c r="K990" s="22" t="str">
        <f t="shared" ca="1" si="169"/>
        <v/>
      </c>
      <c r="L990" s="22" t="str">
        <f t="shared" ca="1" si="169"/>
        <v/>
      </c>
      <c r="M990" s="22" t="str">
        <f t="shared" ca="1" si="169"/>
        <v/>
      </c>
      <c r="N990" s="22" t="str">
        <f t="shared" ca="1" si="169"/>
        <v/>
      </c>
      <c r="O990" s="22" t="str">
        <f t="shared" ca="1" si="169"/>
        <v/>
      </c>
      <c r="P990" s="23"/>
      <c r="Q990" s="23"/>
      <c r="R990" s="23"/>
      <c r="S990" s="23"/>
      <c r="T990" s="23"/>
      <c r="U990" s="23"/>
      <c r="V990" s="23"/>
      <c r="W990" s="23"/>
      <c r="X990" s="23"/>
      <c r="Y990" s="23"/>
      <c r="Z990" s="23"/>
    </row>
    <row r="991" spans="1:26" x14ac:dyDescent="0.55000000000000004">
      <c r="A991" s="6" t="str">
        <f t="shared" ca="1" si="167"/>
        <v/>
      </c>
      <c r="B991" s="22" t="str">
        <f t="shared" ca="1" si="168"/>
        <v/>
      </c>
      <c r="C991" s="22" t="str">
        <f t="shared" ca="1" si="168"/>
        <v/>
      </c>
      <c r="D991" s="22" t="str">
        <f t="shared" ca="1" si="168"/>
        <v/>
      </c>
      <c r="E991" s="22" t="str">
        <f t="shared" ca="1" si="163"/>
        <v/>
      </c>
      <c r="F991" s="22" t="str">
        <f t="shared" ca="1" si="164"/>
        <v/>
      </c>
      <c r="G991" s="22" t="str">
        <f t="shared" ca="1" si="165"/>
        <v/>
      </c>
      <c r="H991" s="22" t="str">
        <f t="shared" ca="1" si="169"/>
        <v/>
      </c>
      <c r="I991" s="22" t="str">
        <f t="shared" ca="1" si="169"/>
        <v/>
      </c>
      <c r="J991" s="22" t="str">
        <f t="shared" ca="1" si="169"/>
        <v/>
      </c>
      <c r="K991" s="22" t="str">
        <f t="shared" ca="1" si="169"/>
        <v/>
      </c>
      <c r="L991" s="22" t="str">
        <f t="shared" ca="1" si="169"/>
        <v/>
      </c>
      <c r="M991" s="22" t="str">
        <f t="shared" ca="1" si="169"/>
        <v/>
      </c>
      <c r="N991" s="22" t="str">
        <f t="shared" ca="1" si="169"/>
        <v/>
      </c>
      <c r="O991" s="22" t="str">
        <f t="shared" ca="1" si="169"/>
        <v/>
      </c>
      <c r="P991" s="23"/>
      <c r="Q991" s="23"/>
      <c r="R991" s="23"/>
      <c r="S991" s="23"/>
      <c r="T991" s="23"/>
      <c r="U991" s="23"/>
      <c r="V991" s="23"/>
      <c r="W991" s="23"/>
      <c r="X991" s="23"/>
      <c r="Y991" s="23"/>
      <c r="Z991" s="23"/>
    </row>
    <row r="992" spans="1:26" x14ac:dyDescent="0.55000000000000004">
      <c r="A992" s="6" t="str">
        <f t="shared" ca="1" si="167"/>
        <v/>
      </c>
      <c r="B992" s="22" t="str">
        <f t="shared" ca="1" si="168"/>
        <v/>
      </c>
      <c r="C992" s="22" t="str">
        <f t="shared" ca="1" si="168"/>
        <v/>
      </c>
      <c r="D992" s="22" t="str">
        <f t="shared" ca="1" si="168"/>
        <v/>
      </c>
      <c r="E992" s="22" t="str">
        <f t="shared" ca="1" si="163"/>
        <v/>
      </c>
      <c r="F992" s="22" t="str">
        <f t="shared" ca="1" si="164"/>
        <v/>
      </c>
      <c r="G992" s="22" t="str">
        <f t="shared" ca="1" si="165"/>
        <v/>
      </c>
      <c r="H992" s="22" t="str">
        <f t="shared" ca="1" si="169"/>
        <v/>
      </c>
      <c r="I992" s="22" t="str">
        <f t="shared" ca="1" si="169"/>
        <v/>
      </c>
      <c r="J992" s="22" t="str">
        <f t="shared" ca="1" si="169"/>
        <v/>
      </c>
      <c r="K992" s="22" t="str">
        <f t="shared" ca="1" si="169"/>
        <v/>
      </c>
      <c r="L992" s="22" t="str">
        <f t="shared" ca="1" si="169"/>
        <v/>
      </c>
      <c r="M992" s="22" t="str">
        <f t="shared" ca="1" si="169"/>
        <v/>
      </c>
      <c r="N992" s="22" t="str">
        <f t="shared" ca="1" si="169"/>
        <v/>
      </c>
      <c r="O992" s="22" t="str">
        <f t="shared" ca="1" si="169"/>
        <v/>
      </c>
      <c r="P992" s="23"/>
      <c r="Q992" s="23"/>
      <c r="R992" s="23"/>
      <c r="S992" s="23"/>
      <c r="T992" s="23"/>
      <c r="U992" s="23"/>
      <c r="V992" s="23"/>
      <c r="W992" s="23"/>
      <c r="X992" s="23"/>
      <c r="Y992" s="23"/>
      <c r="Z992" s="23"/>
    </row>
    <row r="993" spans="1:26" x14ac:dyDescent="0.55000000000000004">
      <c r="A993" s="6" t="str">
        <f t="shared" ca="1" si="167"/>
        <v/>
      </c>
      <c r="B993" s="22" t="str">
        <f t="shared" ca="1" si="168"/>
        <v/>
      </c>
      <c r="C993" s="22" t="str">
        <f t="shared" ca="1" si="168"/>
        <v/>
      </c>
      <c r="D993" s="22" t="str">
        <f t="shared" ca="1" si="168"/>
        <v/>
      </c>
      <c r="E993" s="22" t="str">
        <f t="shared" ca="1" si="163"/>
        <v/>
      </c>
      <c r="F993" s="22" t="str">
        <f t="shared" ca="1" si="164"/>
        <v/>
      </c>
      <c r="G993" s="22" t="str">
        <f t="shared" ca="1" si="165"/>
        <v/>
      </c>
      <c r="H993" s="22" t="str">
        <f t="shared" ca="1" si="169"/>
        <v/>
      </c>
      <c r="I993" s="22" t="str">
        <f t="shared" ca="1" si="169"/>
        <v/>
      </c>
      <c r="J993" s="22" t="str">
        <f t="shared" ca="1" si="169"/>
        <v/>
      </c>
      <c r="K993" s="22" t="str">
        <f t="shared" ca="1" si="169"/>
        <v/>
      </c>
      <c r="L993" s="22" t="str">
        <f t="shared" ca="1" si="169"/>
        <v/>
      </c>
      <c r="M993" s="22" t="str">
        <f t="shared" ca="1" si="169"/>
        <v/>
      </c>
      <c r="N993" s="22" t="str">
        <f t="shared" ca="1" si="169"/>
        <v/>
      </c>
      <c r="O993" s="22" t="str">
        <f t="shared" ca="1" si="169"/>
        <v/>
      </c>
      <c r="P993" s="23"/>
      <c r="Q993" s="23"/>
      <c r="R993" s="23"/>
      <c r="S993" s="23"/>
      <c r="T993" s="23"/>
      <c r="U993" s="23"/>
      <c r="V993" s="23"/>
      <c r="W993" s="23"/>
      <c r="X993" s="23"/>
      <c r="Y993" s="23"/>
      <c r="Z993" s="23"/>
    </row>
    <row r="994" spans="1:26" x14ac:dyDescent="0.55000000000000004">
      <c r="A994" s="6" t="str">
        <f t="shared" ca="1" si="167"/>
        <v/>
      </c>
      <c r="B994" s="22" t="str">
        <f t="shared" ca="1" si="168"/>
        <v/>
      </c>
      <c r="C994" s="22" t="str">
        <f t="shared" ca="1" si="168"/>
        <v/>
      </c>
      <c r="D994" s="22" t="str">
        <f t="shared" ca="1" si="168"/>
        <v/>
      </c>
      <c r="E994" s="22" t="str">
        <f t="shared" ca="1" si="163"/>
        <v/>
      </c>
      <c r="F994" s="22" t="str">
        <f t="shared" ca="1" si="164"/>
        <v/>
      </c>
      <c r="G994" s="22" t="str">
        <f t="shared" ca="1" si="165"/>
        <v/>
      </c>
      <c r="H994" s="22" t="str">
        <f t="shared" ca="1" si="169"/>
        <v/>
      </c>
      <c r="I994" s="22" t="str">
        <f t="shared" ca="1" si="169"/>
        <v/>
      </c>
      <c r="J994" s="22" t="str">
        <f t="shared" ca="1" si="169"/>
        <v/>
      </c>
      <c r="K994" s="22" t="str">
        <f t="shared" ca="1" si="169"/>
        <v/>
      </c>
      <c r="L994" s="22" t="str">
        <f t="shared" ca="1" si="169"/>
        <v/>
      </c>
      <c r="M994" s="22" t="str">
        <f t="shared" ca="1" si="169"/>
        <v/>
      </c>
      <c r="N994" s="22" t="str">
        <f t="shared" ca="1" si="169"/>
        <v/>
      </c>
      <c r="O994" s="22" t="str">
        <f t="shared" ca="1" si="169"/>
        <v/>
      </c>
      <c r="P994" s="23"/>
      <c r="Q994" s="23"/>
      <c r="R994" s="23"/>
      <c r="S994" s="23"/>
      <c r="T994" s="23"/>
      <c r="U994" s="23"/>
      <c r="V994" s="23"/>
      <c r="W994" s="23"/>
      <c r="X994" s="23"/>
      <c r="Y994" s="23"/>
      <c r="Z994" s="23"/>
    </row>
    <row r="995" spans="1:26" x14ac:dyDescent="0.55000000000000004">
      <c r="A995" s="6" t="str">
        <f t="shared" ca="1" si="167"/>
        <v/>
      </c>
      <c r="B995" s="22" t="str">
        <f t="shared" ca="1" si="168"/>
        <v/>
      </c>
      <c r="C995" s="22" t="str">
        <f t="shared" ca="1" si="168"/>
        <v/>
      </c>
      <c r="D995" s="22" t="str">
        <f t="shared" ca="1" si="168"/>
        <v/>
      </c>
      <c r="E995" s="22" t="str">
        <f t="shared" ca="1" si="163"/>
        <v/>
      </c>
      <c r="F995" s="22" t="str">
        <f t="shared" ca="1" si="164"/>
        <v/>
      </c>
      <c r="G995" s="22" t="str">
        <f t="shared" ca="1" si="165"/>
        <v/>
      </c>
      <c r="H995" s="22" t="str">
        <f t="shared" ca="1" si="169"/>
        <v/>
      </c>
      <c r="I995" s="22" t="str">
        <f t="shared" ca="1" si="169"/>
        <v/>
      </c>
      <c r="J995" s="22" t="str">
        <f t="shared" ca="1" si="169"/>
        <v/>
      </c>
      <c r="K995" s="22" t="str">
        <f t="shared" ca="1" si="169"/>
        <v/>
      </c>
      <c r="L995" s="22" t="str">
        <f t="shared" ca="1" si="169"/>
        <v/>
      </c>
      <c r="M995" s="22" t="str">
        <f t="shared" ca="1" si="169"/>
        <v/>
      </c>
      <c r="N995" s="22" t="str">
        <f t="shared" ca="1" si="169"/>
        <v/>
      </c>
      <c r="O995" s="22" t="str">
        <f t="shared" ca="1" si="169"/>
        <v/>
      </c>
      <c r="P995" s="23"/>
      <c r="Q995" s="23"/>
      <c r="R995" s="23"/>
      <c r="S995" s="23"/>
      <c r="T995" s="23"/>
      <c r="U995" s="23"/>
      <c r="V995" s="23"/>
      <c r="W995" s="23"/>
      <c r="X995" s="23"/>
      <c r="Y995" s="23"/>
      <c r="Z995" s="23"/>
    </row>
    <row r="996" spans="1:26" x14ac:dyDescent="0.55000000000000004">
      <c r="A996" s="6" t="str">
        <f t="shared" ca="1" si="167"/>
        <v/>
      </c>
      <c r="B996" s="22" t="str">
        <f t="shared" ca="1" si="168"/>
        <v/>
      </c>
      <c r="C996" s="22" t="str">
        <f t="shared" ca="1" si="168"/>
        <v/>
      </c>
      <c r="D996" s="22" t="str">
        <f t="shared" ca="1" si="168"/>
        <v/>
      </c>
      <c r="E996" s="22" t="str">
        <f t="shared" ca="1" si="163"/>
        <v/>
      </c>
      <c r="F996" s="22" t="str">
        <f t="shared" ca="1" si="164"/>
        <v/>
      </c>
      <c r="G996" s="22" t="str">
        <f t="shared" ca="1" si="165"/>
        <v/>
      </c>
      <c r="H996" s="22" t="str">
        <f t="shared" ca="1" si="169"/>
        <v/>
      </c>
      <c r="I996" s="22" t="str">
        <f t="shared" ca="1" si="169"/>
        <v/>
      </c>
      <c r="J996" s="22" t="str">
        <f t="shared" ca="1" si="169"/>
        <v/>
      </c>
      <c r="K996" s="22" t="str">
        <f t="shared" ca="1" si="169"/>
        <v/>
      </c>
      <c r="L996" s="22" t="str">
        <f t="shared" ca="1" si="169"/>
        <v/>
      </c>
      <c r="M996" s="22" t="str">
        <f t="shared" ca="1" si="169"/>
        <v/>
      </c>
      <c r="N996" s="22" t="str">
        <f t="shared" ca="1" si="169"/>
        <v/>
      </c>
      <c r="O996" s="22" t="str">
        <f t="shared" ca="1" si="169"/>
        <v/>
      </c>
      <c r="P996" s="23"/>
      <c r="Q996" s="23"/>
      <c r="R996" s="23"/>
      <c r="S996" s="23"/>
      <c r="T996" s="23"/>
      <c r="U996" s="23"/>
      <c r="V996" s="23"/>
      <c r="W996" s="23"/>
      <c r="X996" s="23"/>
      <c r="Y996" s="23"/>
      <c r="Z996" s="23"/>
    </row>
    <row r="997" spans="1:26" x14ac:dyDescent="0.55000000000000004">
      <c r="A997" s="6" t="str">
        <f t="shared" ca="1" si="167"/>
        <v/>
      </c>
      <c r="B997" s="22" t="str">
        <f t="shared" ca="1" si="168"/>
        <v/>
      </c>
      <c r="C997" s="22" t="str">
        <f t="shared" ca="1" si="168"/>
        <v/>
      </c>
      <c r="D997" s="22" t="str">
        <f t="shared" ca="1" si="168"/>
        <v/>
      </c>
      <c r="E997" s="22" t="str">
        <f t="shared" ca="1" si="163"/>
        <v/>
      </c>
      <c r="F997" s="22" t="str">
        <f t="shared" ca="1" si="164"/>
        <v/>
      </c>
      <c r="G997" s="22" t="str">
        <f t="shared" ca="1" si="165"/>
        <v/>
      </c>
      <c r="H997" s="22" t="str">
        <f t="shared" ca="1" si="169"/>
        <v/>
      </c>
      <c r="I997" s="22" t="str">
        <f t="shared" ca="1" si="169"/>
        <v/>
      </c>
      <c r="J997" s="22" t="str">
        <f t="shared" ca="1" si="169"/>
        <v/>
      </c>
      <c r="K997" s="22" t="str">
        <f t="shared" ca="1" si="169"/>
        <v/>
      </c>
      <c r="L997" s="22" t="str">
        <f t="shared" ca="1" si="169"/>
        <v/>
      </c>
      <c r="M997" s="22" t="str">
        <f t="shared" ca="1" si="169"/>
        <v/>
      </c>
      <c r="N997" s="22" t="str">
        <f t="shared" ca="1" si="169"/>
        <v/>
      </c>
      <c r="O997" s="22" t="str">
        <f t="shared" ca="1" si="169"/>
        <v/>
      </c>
      <c r="P997" s="23"/>
      <c r="Q997" s="23"/>
      <c r="R997" s="23"/>
      <c r="S997" s="23"/>
      <c r="T997" s="23"/>
      <c r="U997" s="23"/>
      <c r="V997" s="23"/>
      <c r="W997" s="23"/>
      <c r="X997" s="23"/>
      <c r="Y997" s="23"/>
      <c r="Z997" s="23"/>
    </row>
    <row r="998" spans="1:26" x14ac:dyDescent="0.55000000000000004">
      <c r="A998" s="6" t="str">
        <f t="shared" ca="1" si="167"/>
        <v/>
      </c>
      <c r="B998" s="22" t="str">
        <f t="shared" ca="1" si="168"/>
        <v/>
      </c>
      <c r="C998" s="22" t="str">
        <f t="shared" ca="1" si="168"/>
        <v/>
      </c>
      <c r="D998" s="22" t="str">
        <f t="shared" ca="1" si="168"/>
        <v/>
      </c>
      <c r="E998" s="22" t="str">
        <f t="shared" ca="1" si="163"/>
        <v/>
      </c>
      <c r="F998" s="22" t="str">
        <f t="shared" ca="1" si="164"/>
        <v/>
      </c>
      <c r="G998" s="22" t="str">
        <f t="shared" ca="1" si="165"/>
        <v/>
      </c>
      <c r="H998" s="22" t="str">
        <f t="shared" ca="1" si="169"/>
        <v/>
      </c>
      <c r="I998" s="22" t="str">
        <f t="shared" ca="1" si="169"/>
        <v/>
      </c>
      <c r="J998" s="22" t="str">
        <f t="shared" ca="1" si="169"/>
        <v/>
      </c>
      <c r="K998" s="22" t="str">
        <f t="shared" ca="1" si="169"/>
        <v/>
      </c>
      <c r="L998" s="22" t="str">
        <f t="shared" ca="1" si="169"/>
        <v/>
      </c>
      <c r="M998" s="22" t="str">
        <f t="shared" ca="1" si="169"/>
        <v/>
      </c>
      <c r="N998" s="22" t="str">
        <f t="shared" ca="1" si="169"/>
        <v/>
      </c>
      <c r="O998" s="22" t="str">
        <f t="shared" ca="1" si="169"/>
        <v/>
      </c>
      <c r="P998" s="23"/>
      <c r="Q998" s="23"/>
      <c r="R998" s="23"/>
      <c r="S998" s="23"/>
      <c r="T998" s="23"/>
      <c r="U998" s="23"/>
      <c r="V998" s="23"/>
      <c r="W998" s="23"/>
      <c r="X998" s="23"/>
      <c r="Y998" s="23"/>
      <c r="Z998" s="23"/>
    </row>
    <row r="999" spans="1:26" x14ac:dyDescent="0.55000000000000004">
      <c r="A999" s="6" t="str">
        <f t="shared" ca="1" si="167"/>
        <v/>
      </c>
      <c r="B999" s="22" t="str">
        <f t="shared" ca="1" si="168"/>
        <v/>
      </c>
      <c r="C999" s="22" t="str">
        <f t="shared" ca="1" si="168"/>
        <v/>
      </c>
      <c r="D999" s="22" t="str">
        <f t="shared" ca="1" si="168"/>
        <v/>
      </c>
      <c r="E999" s="22" t="str">
        <f t="shared" ca="1" si="163"/>
        <v/>
      </c>
      <c r="F999" s="22" t="str">
        <f t="shared" ca="1" si="164"/>
        <v/>
      </c>
      <c r="G999" s="22" t="str">
        <f t="shared" ca="1" si="165"/>
        <v/>
      </c>
      <c r="H999" s="22" t="str">
        <f t="shared" ca="1" si="169"/>
        <v/>
      </c>
      <c r="I999" s="22" t="str">
        <f t="shared" ca="1" si="169"/>
        <v/>
      </c>
      <c r="J999" s="22" t="str">
        <f t="shared" ca="1" si="169"/>
        <v/>
      </c>
      <c r="K999" s="22" t="str">
        <f t="shared" ca="1" si="169"/>
        <v/>
      </c>
      <c r="L999" s="22" t="str">
        <f t="shared" ca="1" si="169"/>
        <v/>
      </c>
      <c r="M999" s="22" t="str">
        <f t="shared" ca="1" si="169"/>
        <v/>
      </c>
      <c r="N999" s="22" t="str">
        <f t="shared" ca="1" si="169"/>
        <v/>
      </c>
      <c r="O999" s="22" t="str">
        <f t="shared" ca="1" si="169"/>
        <v/>
      </c>
      <c r="P999" s="23"/>
      <c r="Q999" s="23"/>
      <c r="R999" s="23"/>
      <c r="S999" s="23"/>
      <c r="T999" s="23"/>
      <c r="U999" s="23"/>
      <c r="V999" s="23"/>
      <c r="W999" s="23"/>
      <c r="X999" s="23"/>
      <c r="Y999" s="23"/>
      <c r="Z999" s="23"/>
    </row>
    <row r="1000" spans="1:26" x14ac:dyDescent="0.55000000000000004">
      <c r="A1000" s="6" t="str">
        <f t="shared" ca="1" si="167"/>
        <v/>
      </c>
      <c r="B1000" s="22" t="str">
        <f t="shared" ca="1" si="168"/>
        <v/>
      </c>
      <c r="C1000" s="22" t="str">
        <f t="shared" ca="1" si="168"/>
        <v/>
      </c>
      <c r="D1000" s="22" t="str">
        <f t="shared" ca="1" si="168"/>
        <v/>
      </c>
      <c r="E1000" s="22" t="str">
        <f t="shared" ca="1" si="163"/>
        <v/>
      </c>
      <c r="F1000" s="22" t="str">
        <f t="shared" ca="1" si="164"/>
        <v/>
      </c>
      <c r="G1000" s="22" t="str">
        <f t="shared" ca="1" si="165"/>
        <v/>
      </c>
      <c r="H1000" s="22" t="str">
        <f t="shared" ca="1" si="169"/>
        <v/>
      </c>
      <c r="I1000" s="22" t="str">
        <f t="shared" ca="1" si="169"/>
        <v/>
      </c>
      <c r="J1000" s="22" t="str">
        <f t="shared" ca="1" si="169"/>
        <v/>
      </c>
      <c r="K1000" s="22" t="str">
        <f t="shared" ca="1" si="169"/>
        <v/>
      </c>
      <c r="L1000" s="22" t="str">
        <f t="shared" ca="1" si="169"/>
        <v/>
      </c>
      <c r="M1000" s="22" t="str">
        <f t="shared" ca="1" si="169"/>
        <v/>
      </c>
      <c r="N1000" s="22" t="str">
        <f t="shared" ca="1" si="169"/>
        <v/>
      </c>
      <c r="O1000" s="22" t="str">
        <f t="shared" ca="1" si="169"/>
        <v/>
      </c>
      <c r="P1000" s="23"/>
      <c r="Q1000" s="23"/>
      <c r="R1000" s="23"/>
      <c r="S1000" s="23"/>
      <c r="T1000" s="23"/>
      <c r="U1000" s="23"/>
      <c r="V1000" s="23"/>
      <c r="W1000" s="23"/>
      <c r="X1000" s="23"/>
      <c r="Y1000" s="23"/>
      <c r="Z1000" s="23"/>
    </row>
    <row r="1001" spans="1:26" x14ac:dyDescent="0.55000000000000004">
      <c r="A1001" s="6" t="str">
        <f t="shared" ca="1" si="167"/>
        <v/>
      </c>
      <c r="B1001" s="22" t="str">
        <f t="shared" ca="1" si="168"/>
        <v/>
      </c>
      <c r="C1001" s="22" t="str">
        <f t="shared" ca="1" si="168"/>
        <v/>
      </c>
      <c r="D1001" s="22" t="str">
        <f t="shared" ca="1" si="168"/>
        <v/>
      </c>
      <c r="E1001" s="22" t="str">
        <f t="shared" ca="1" si="163"/>
        <v/>
      </c>
      <c r="F1001" s="22" t="str">
        <f t="shared" ca="1" si="164"/>
        <v/>
      </c>
      <c r="G1001" s="22" t="str">
        <f t="shared" ca="1" si="165"/>
        <v/>
      </c>
      <c r="H1001" s="22" t="str">
        <f t="shared" ca="1" si="169"/>
        <v/>
      </c>
      <c r="I1001" s="22" t="str">
        <f t="shared" ca="1" si="169"/>
        <v/>
      </c>
      <c r="J1001" s="22" t="str">
        <f t="shared" ca="1" si="169"/>
        <v/>
      </c>
      <c r="K1001" s="22" t="str">
        <f t="shared" ca="1" si="169"/>
        <v/>
      </c>
      <c r="L1001" s="22" t="str">
        <f t="shared" ca="1" si="169"/>
        <v/>
      </c>
      <c r="M1001" s="22" t="str">
        <f t="shared" ca="1" si="169"/>
        <v/>
      </c>
      <c r="N1001" s="22" t="str">
        <f t="shared" ca="1" si="169"/>
        <v/>
      </c>
      <c r="O1001" s="22" t="str">
        <f t="shared" ca="1" si="169"/>
        <v/>
      </c>
      <c r="P1001" s="23"/>
      <c r="Q1001" s="23"/>
      <c r="R1001" s="23"/>
      <c r="S1001" s="23"/>
      <c r="T1001" s="23"/>
      <c r="U1001" s="23"/>
      <c r="V1001" s="23"/>
      <c r="W1001" s="23"/>
      <c r="X1001" s="23"/>
      <c r="Y1001" s="23"/>
      <c r="Z1001" s="23"/>
    </row>
    <row r="1002" spans="1:26" x14ac:dyDescent="0.55000000000000004">
      <c r="A1002" s="6" t="str">
        <f t="shared" ca="1" si="167"/>
        <v/>
      </c>
      <c r="B1002" s="22" t="str">
        <f t="shared" ca="1" si="168"/>
        <v/>
      </c>
      <c r="C1002" s="22" t="str">
        <f t="shared" ca="1" si="168"/>
        <v/>
      </c>
      <c r="D1002" s="22" t="str">
        <f t="shared" ca="1" si="168"/>
        <v/>
      </c>
      <c r="E1002" s="22" t="str">
        <f t="shared" ca="1" si="163"/>
        <v/>
      </c>
      <c r="F1002" s="22" t="str">
        <f t="shared" ca="1" si="164"/>
        <v/>
      </c>
      <c r="G1002" s="22" t="str">
        <f t="shared" ca="1" si="165"/>
        <v/>
      </c>
      <c r="H1002" s="22" t="str">
        <f t="shared" ca="1" si="169"/>
        <v/>
      </c>
      <c r="I1002" s="22" t="str">
        <f t="shared" ca="1" si="169"/>
        <v/>
      </c>
      <c r="J1002" s="22" t="str">
        <f t="shared" ca="1" si="169"/>
        <v/>
      </c>
      <c r="K1002" s="22" t="str">
        <f t="shared" ca="1" si="169"/>
        <v/>
      </c>
      <c r="L1002" s="22" t="str">
        <f t="shared" ca="1" si="169"/>
        <v/>
      </c>
      <c r="M1002" s="22" t="str">
        <f t="shared" ca="1" si="169"/>
        <v/>
      </c>
      <c r="N1002" s="22" t="str">
        <f t="shared" ca="1" si="169"/>
        <v/>
      </c>
      <c r="O1002" s="22" t="str">
        <f t="shared" ca="1" si="169"/>
        <v/>
      </c>
      <c r="P1002" s="23"/>
      <c r="Q1002" s="23"/>
      <c r="R1002" s="23"/>
      <c r="S1002" s="23"/>
      <c r="T1002" s="23"/>
      <c r="U1002" s="23"/>
      <c r="V1002" s="23"/>
      <c r="W1002" s="23"/>
      <c r="X1002" s="23"/>
      <c r="Y1002" s="23"/>
      <c r="Z1002" s="23"/>
    </row>
    <row r="1003" spans="1:26" x14ac:dyDescent="0.55000000000000004">
      <c r="A1003" s="6" t="str">
        <f t="shared" ca="1" si="167"/>
        <v/>
      </c>
      <c r="B1003" s="22" t="str">
        <f t="shared" ca="1" si="168"/>
        <v/>
      </c>
      <c r="C1003" s="22" t="str">
        <f t="shared" ca="1" si="168"/>
        <v/>
      </c>
      <c r="D1003" s="22" t="str">
        <f t="shared" ca="1" si="168"/>
        <v/>
      </c>
      <c r="E1003" s="22" t="str">
        <f t="shared" ca="1" si="163"/>
        <v/>
      </c>
      <c r="F1003" s="22" t="str">
        <f t="shared" ca="1" si="164"/>
        <v/>
      </c>
      <c r="G1003" s="22" t="str">
        <f t="shared" ca="1" si="165"/>
        <v/>
      </c>
      <c r="H1003" s="22" t="str">
        <f t="shared" ca="1" si="169"/>
        <v/>
      </c>
      <c r="I1003" s="22" t="str">
        <f t="shared" ca="1" si="169"/>
        <v/>
      </c>
      <c r="J1003" s="22" t="str">
        <f t="shared" ca="1" si="169"/>
        <v/>
      </c>
      <c r="K1003" s="22" t="str">
        <f t="shared" ca="1" si="169"/>
        <v/>
      </c>
      <c r="L1003" s="22" t="str">
        <f t="shared" ca="1" si="169"/>
        <v/>
      </c>
      <c r="M1003" s="22" t="str">
        <f t="shared" ca="1" si="169"/>
        <v/>
      </c>
      <c r="N1003" s="22" t="str">
        <f t="shared" ca="1" si="169"/>
        <v/>
      </c>
      <c r="O1003" s="22" t="str">
        <f t="shared" ca="1" si="169"/>
        <v/>
      </c>
      <c r="P1003" s="23"/>
      <c r="Q1003" s="23"/>
      <c r="R1003" s="23"/>
      <c r="S1003" s="23"/>
      <c r="T1003" s="23"/>
      <c r="U1003" s="23"/>
      <c r="V1003" s="23"/>
      <c r="W1003" s="23"/>
      <c r="X1003" s="23"/>
      <c r="Y1003" s="23"/>
      <c r="Z1003" s="23"/>
    </row>
    <row r="1004" spans="1:26" x14ac:dyDescent="0.55000000000000004">
      <c r="A1004" s="6" t="str">
        <f t="shared" ca="1" si="167"/>
        <v/>
      </c>
      <c r="B1004" s="22" t="str">
        <f t="shared" ca="1" si="168"/>
        <v/>
      </c>
      <c r="C1004" s="22" t="str">
        <f t="shared" ca="1" si="168"/>
        <v/>
      </c>
      <c r="D1004" s="22" t="str">
        <f t="shared" ca="1" si="168"/>
        <v/>
      </c>
      <c r="E1004" s="22" t="str">
        <f t="shared" ca="1" si="163"/>
        <v/>
      </c>
      <c r="F1004" s="22" t="str">
        <f t="shared" ca="1" si="164"/>
        <v/>
      </c>
      <c r="G1004" s="22" t="str">
        <f t="shared" ca="1" si="165"/>
        <v/>
      </c>
      <c r="H1004" s="22" t="str">
        <f t="shared" ca="1" si="169"/>
        <v/>
      </c>
      <c r="I1004" s="22" t="str">
        <f t="shared" ca="1" si="169"/>
        <v/>
      </c>
      <c r="J1004" s="22" t="str">
        <f t="shared" ca="1" si="169"/>
        <v/>
      </c>
      <c r="K1004" s="22" t="str">
        <f t="shared" ca="1" si="169"/>
        <v/>
      </c>
      <c r="L1004" s="22" t="str">
        <f t="shared" ca="1" si="169"/>
        <v/>
      </c>
      <c r="M1004" s="22" t="str">
        <f t="shared" ca="1" si="169"/>
        <v/>
      </c>
      <c r="N1004" s="22" t="str">
        <f t="shared" ca="1" si="169"/>
        <v/>
      </c>
      <c r="O1004" s="22" t="str">
        <f t="shared" ca="1" si="169"/>
        <v/>
      </c>
      <c r="P1004" s="23"/>
      <c r="Q1004" s="23"/>
      <c r="R1004" s="23"/>
      <c r="S1004" s="23"/>
      <c r="T1004" s="23"/>
      <c r="U1004" s="23"/>
      <c r="V1004" s="23"/>
      <c r="W1004" s="23"/>
      <c r="X1004" s="23"/>
      <c r="Y1004" s="23"/>
      <c r="Z1004" s="23"/>
    </row>
    <row r="1005" spans="1:26" x14ac:dyDescent="0.55000000000000004">
      <c r="A1005" s="6" t="str">
        <f t="shared" ca="1" si="167"/>
        <v/>
      </c>
      <c r="B1005" s="22" t="str">
        <f t="shared" ca="1" si="168"/>
        <v/>
      </c>
      <c r="C1005" s="22" t="str">
        <f t="shared" ca="1" si="168"/>
        <v/>
      </c>
      <c r="D1005" s="22" t="str">
        <f t="shared" ca="1" si="168"/>
        <v/>
      </c>
      <c r="E1005" s="22" t="str">
        <f t="shared" ca="1" si="163"/>
        <v/>
      </c>
      <c r="F1005" s="22" t="str">
        <f t="shared" ca="1" si="164"/>
        <v/>
      </c>
      <c r="G1005" s="22" t="str">
        <f t="shared" ca="1" si="165"/>
        <v/>
      </c>
      <c r="H1005" s="22" t="str">
        <f t="shared" ca="1" si="169"/>
        <v/>
      </c>
      <c r="I1005" s="22" t="str">
        <f t="shared" ca="1" si="169"/>
        <v/>
      </c>
      <c r="J1005" s="22" t="str">
        <f t="shared" ca="1" si="169"/>
        <v/>
      </c>
      <c r="K1005" s="22" t="str">
        <f t="shared" ca="1" si="169"/>
        <v/>
      </c>
      <c r="L1005" s="22" t="str">
        <f t="shared" ca="1" si="169"/>
        <v/>
      </c>
      <c r="M1005" s="22" t="str">
        <f t="shared" ca="1" si="169"/>
        <v/>
      </c>
      <c r="N1005" s="22" t="str">
        <f t="shared" ca="1" si="169"/>
        <v/>
      </c>
      <c r="O1005" s="22" t="str">
        <f t="shared" ca="1" si="169"/>
        <v/>
      </c>
      <c r="P1005" s="23"/>
      <c r="Q1005" s="23"/>
      <c r="R1005" s="23"/>
      <c r="S1005" s="23"/>
      <c r="T1005" s="23"/>
      <c r="U1005" s="23"/>
      <c r="V1005" s="23"/>
      <c r="W1005" s="23"/>
      <c r="X1005" s="23"/>
      <c r="Y1005" s="23"/>
      <c r="Z1005" s="23"/>
    </row>
    <row r="1006" spans="1:26" x14ac:dyDescent="0.55000000000000004">
      <c r="A1006" s="6" t="str">
        <f t="shared" ca="1" si="167"/>
        <v/>
      </c>
      <c r="B1006" s="22" t="str">
        <f t="shared" ca="1" si="168"/>
        <v/>
      </c>
      <c r="C1006" s="22" t="str">
        <f t="shared" ca="1" si="168"/>
        <v/>
      </c>
      <c r="D1006" s="22" t="str">
        <f t="shared" ca="1" si="168"/>
        <v/>
      </c>
      <c r="E1006" s="22" t="str">
        <f t="shared" ca="1" si="163"/>
        <v/>
      </c>
      <c r="F1006" s="22" t="str">
        <f t="shared" ca="1" si="164"/>
        <v/>
      </c>
      <c r="G1006" s="22" t="str">
        <f t="shared" ca="1" si="165"/>
        <v/>
      </c>
      <c r="H1006" s="22" t="str">
        <f t="shared" ca="1" si="169"/>
        <v/>
      </c>
      <c r="I1006" s="22" t="str">
        <f t="shared" ca="1" si="169"/>
        <v/>
      </c>
      <c r="J1006" s="22" t="str">
        <f t="shared" ca="1" si="169"/>
        <v/>
      </c>
      <c r="K1006" s="22" t="str">
        <f t="shared" ca="1" si="169"/>
        <v/>
      </c>
      <c r="L1006" s="22" t="str">
        <f t="shared" ca="1" si="169"/>
        <v/>
      </c>
      <c r="M1006" s="22" t="str">
        <f t="shared" ca="1" si="169"/>
        <v/>
      </c>
      <c r="N1006" s="22" t="str">
        <f t="shared" ca="1" si="169"/>
        <v/>
      </c>
      <c r="O1006" s="22" t="str">
        <f t="shared" ca="1" si="169"/>
        <v/>
      </c>
      <c r="P1006" s="23"/>
      <c r="Q1006" s="23"/>
      <c r="R1006" s="23"/>
      <c r="S1006" s="23"/>
      <c r="T1006" s="23"/>
      <c r="U1006" s="23"/>
      <c r="V1006" s="23"/>
      <c r="W1006" s="23"/>
      <c r="X1006" s="23"/>
      <c r="Y1006" s="23"/>
      <c r="Z1006" s="23"/>
    </row>
    <row r="1007" spans="1:26" x14ac:dyDescent="0.55000000000000004">
      <c r="A1007" s="6" t="str">
        <f t="shared" ca="1" si="167"/>
        <v/>
      </c>
      <c r="B1007" s="22" t="str">
        <f t="shared" ca="1" si="168"/>
        <v/>
      </c>
      <c r="C1007" s="22" t="str">
        <f t="shared" ca="1" si="168"/>
        <v/>
      </c>
      <c r="D1007" s="22" t="str">
        <f t="shared" ca="1" si="168"/>
        <v/>
      </c>
      <c r="E1007" s="22" t="str">
        <f t="shared" ca="1" si="163"/>
        <v/>
      </c>
      <c r="F1007" s="22" t="str">
        <f t="shared" ca="1" si="164"/>
        <v/>
      </c>
      <c r="G1007" s="22" t="str">
        <f t="shared" ca="1" si="165"/>
        <v/>
      </c>
      <c r="H1007" s="22" t="str">
        <f t="shared" ca="1" si="169"/>
        <v/>
      </c>
      <c r="I1007" s="22" t="str">
        <f t="shared" ca="1" si="169"/>
        <v/>
      </c>
      <c r="J1007" s="22" t="str">
        <f t="shared" ca="1" si="169"/>
        <v/>
      </c>
      <c r="K1007" s="22" t="str">
        <f t="shared" ca="1" si="169"/>
        <v/>
      </c>
      <c r="L1007" s="22" t="str">
        <f t="shared" ca="1" si="169"/>
        <v/>
      </c>
      <c r="M1007" s="22" t="str">
        <f t="shared" ca="1" si="169"/>
        <v/>
      </c>
      <c r="N1007" s="22" t="str">
        <f t="shared" ca="1" si="169"/>
        <v/>
      </c>
      <c r="O1007" s="22" t="str">
        <f t="shared" ca="1" si="169"/>
        <v/>
      </c>
      <c r="P1007" s="23"/>
      <c r="Q1007" s="23"/>
      <c r="R1007" s="23"/>
      <c r="S1007" s="23"/>
      <c r="T1007" s="23"/>
      <c r="U1007" s="23"/>
      <c r="V1007" s="23"/>
      <c r="W1007" s="23"/>
      <c r="X1007" s="23"/>
      <c r="Y1007" s="23"/>
      <c r="Z1007" s="23"/>
    </row>
    <row r="1008" spans="1:26" x14ac:dyDescent="0.55000000000000004">
      <c r="A1008" s="6" t="str">
        <f t="shared" ca="1" si="167"/>
        <v/>
      </c>
      <c r="B1008" s="22" t="str">
        <f t="shared" ref="B1008:D1027" ca="1" si="170">IF($A1008="","",IF(ISERROR(IF(ISERROR(INDEX(FredRatesData_AllData,MATCH($A1008-(MAX(0,WEEKDAY($A1008,2)-5)),FredRatesData_Dates,0),MATCH(B$6,FredRatesData_IDs,0),1)/B$5),INDEX(FredRatesData_AllData,MATCH($A1008-(MAX(0,WEEKDAY($A1008,2)-5))-3,FredRatesData_Dates,0),MATCH(B$6,FredRatesData_IDs,0),1)/B$5,INDEX(FredRatesData_AllData,MATCH($A1008-(MAX(0,WEEKDAY($A1008,2)-5)),FredRatesData_Dates,0),MATCH(B$6,FredRatesData_IDs,0),1)/B$5)),"",IF(ISERROR(INDEX(FredRatesData_AllData,MATCH($A1008-(MAX(0,WEEKDAY($A1008,2)-5)),FredRatesData_Dates,0),MATCH(B$6,FredRatesData_IDs,0),1)/B$5),INDEX(FredRatesData_AllData,MATCH($A1008-(MAX(0,WEEKDAY($A1008,2)-5))-3,FredRatesData_Dates,0),MATCH(B$6,FredRatesData_IDs,0),1)/B$5,INDEX(FredRatesData_AllData,MATCH($A1008-(MAX(0,WEEKDAY($A1008,2)-5)),FredRatesData_Dates,0),MATCH(B$6,FredRatesData_IDs,0),1)/B$5)))</f>
        <v/>
      </c>
      <c r="C1008" s="22" t="str">
        <f t="shared" ca="1" si="170"/>
        <v/>
      </c>
      <c r="D1008" s="22" t="str">
        <f t="shared" ca="1" si="170"/>
        <v/>
      </c>
      <c r="E1008" s="22" t="str">
        <f t="shared" ca="1" si="163"/>
        <v/>
      </c>
      <c r="F1008" s="22" t="str">
        <f t="shared" ca="1" si="164"/>
        <v/>
      </c>
      <c r="G1008" s="22" t="str">
        <f t="shared" ca="1" si="165"/>
        <v/>
      </c>
      <c r="H1008" s="22" t="str">
        <f t="shared" ref="H1008:O1027" ca="1" si="171">IF($A1008="","",IF(ISERROR(IF(ISERROR(INDEX(FredRatesData_AllData,MATCH($A1008-(MAX(0,WEEKDAY($A1008,2)-5)),FredRatesData_Dates,0),MATCH(H$6,FredRatesData_IDs,0),1)/H$5),INDEX(FredRatesData_AllData,MATCH($A1008-(MAX(0,WEEKDAY($A1008,2)-5))-3,FredRatesData_Dates,0),MATCH(H$6,FredRatesData_IDs,0),1)/H$5,INDEX(FredRatesData_AllData,MATCH($A1008-(MAX(0,WEEKDAY($A1008,2)-5)),FredRatesData_Dates,0),MATCH(H$6,FredRatesData_IDs,0),1)/H$5)),"",IF(ISERROR(INDEX(FredRatesData_AllData,MATCH($A1008-(MAX(0,WEEKDAY($A1008,2)-5)),FredRatesData_Dates,0),MATCH(H$6,FredRatesData_IDs,0),1)/H$5),INDEX(FredRatesData_AllData,MATCH($A1008-(MAX(0,WEEKDAY($A1008,2)-5))-3,FredRatesData_Dates,0),MATCH(H$6,FredRatesData_IDs,0),1)/H$5,INDEX(FredRatesData_AllData,MATCH($A1008-(MAX(0,WEEKDAY($A1008,2)-5)),FredRatesData_Dates,0),MATCH(H$6,FredRatesData_IDs,0),1)/H$5)))</f>
        <v/>
      </c>
      <c r="I1008" s="22" t="str">
        <f t="shared" ca="1" si="171"/>
        <v/>
      </c>
      <c r="J1008" s="22" t="str">
        <f t="shared" ca="1" si="171"/>
        <v/>
      </c>
      <c r="K1008" s="22" t="str">
        <f t="shared" ca="1" si="171"/>
        <v/>
      </c>
      <c r="L1008" s="22" t="str">
        <f t="shared" ca="1" si="171"/>
        <v/>
      </c>
      <c r="M1008" s="22" t="str">
        <f t="shared" ca="1" si="171"/>
        <v/>
      </c>
      <c r="N1008" s="22" t="str">
        <f t="shared" ca="1" si="171"/>
        <v/>
      </c>
      <c r="O1008" s="22" t="str">
        <f t="shared" ca="1" si="171"/>
        <v/>
      </c>
      <c r="P1008" s="23"/>
      <c r="Q1008" s="23"/>
      <c r="R1008" s="23"/>
      <c r="S1008" s="23"/>
      <c r="T1008" s="23"/>
      <c r="U1008" s="23"/>
      <c r="V1008" s="23"/>
      <c r="W1008" s="23"/>
      <c r="X1008" s="23"/>
      <c r="Y1008" s="23"/>
      <c r="Z1008" s="23"/>
    </row>
    <row r="1009" spans="1:26" x14ac:dyDescent="0.55000000000000004">
      <c r="A1009" s="6" t="str">
        <f t="shared" ca="1" si="167"/>
        <v/>
      </c>
      <c r="B1009" s="22" t="str">
        <f t="shared" ca="1" si="170"/>
        <v/>
      </c>
      <c r="C1009" s="22" t="str">
        <f t="shared" ca="1" si="170"/>
        <v/>
      </c>
      <c r="D1009" s="22" t="str">
        <f t="shared" ca="1" si="170"/>
        <v/>
      </c>
      <c r="E1009" s="22" t="str">
        <f t="shared" ca="1" si="163"/>
        <v/>
      </c>
      <c r="F1009" s="22" t="str">
        <f t="shared" ca="1" si="164"/>
        <v/>
      </c>
      <c r="G1009" s="22" t="str">
        <f t="shared" ca="1" si="165"/>
        <v/>
      </c>
      <c r="H1009" s="22" t="str">
        <f t="shared" ca="1" si="171"/>
        <v/>
      </c>
      <c r="I1009" s="22" t="str">
        <f t="shared" ca="1" si="171"/>
        <v/>
      </c>
      <c r="J1009" s="22" t="str">
        <f t="shared" ca="1" si="171"/>
        <v/>
      </c>
      <c r="K1009" s="22" t="str">
        <f t="shared" ca="1" si="171"/>
        <v/>
      </c>
      <c r="L1009" s="22" t="str">
        <f t="shared" ca="1" si="171"/>
        <v/>
      </c>
      <c r="M1009" s="22" t="str">
        <f t="shared" ca="1" si="171"/>
        <v/>
      </c>
      <c r="N1009" s="22" t="str">
        <f t="shared" ca="1" si="171"/>
        <v/>
      </c>
      <c r="O1009" s="22" t="str">
        <f t="shared" ca="1" si="171"/>
        <v/>
      </c>
      <c r="P1009" s="23"/>
      <c r="Q1009" s="23"/>
      <c r="R1009" s="23"/>
      <c r="S1009" s="23"/>
      <c r="T1009" s="23"/>
      <c r="U1009" s="23"/>
      <c r="V1009" s="23"/>
      <c r="W1009" s="23"/>
      <c r="X1009" s="23"/>
      <c r="Y1009" s="23"/>
      <c r="Z1009" s="23"/>
    </row>
    <row r="1010" spans="1:26" x14ac:dyDescent="0.55000000000000004">
      <c r="A1010" s="6" t="str">
        <f t="shared" ca="1" si="167"/>
        <v/>
      </c>
      <c r="B1010" s="22" t="str">
        <f t="shared" ca="1" si="170"/>
        <v/>
      </c>
      <c r="C1010" s="22" t="str">
        <f t="shared" ca="1" si="170"/>
        <v/>
      </c>
      <c r="D1010" s="22" t="str">
        <f t="shared" ca="1" si="170"/>
        <v/>
      </c>
      <c r="E1010" s="22" t="str">
        <f t="shared" ca="1" si="163"/>
        <v/>
      </c>
      <c r="F1010" s="22" t="str">
        <f t="shared" ca="1" si="164"/>
        <v/>
      </c>
      <c r="G1010" s="22" t="str">
        <f t="shared" ca="1" si="165"/>
        <v/>
      </c>
      <c r="H1010" s="22" t="str">
        <f t="shared" ca="1" si="171"/>
        <v/>
      </c>
      <c r="I1010" s="22" t="str">
        <f t="shared" ca="1" si="171"/>
        <v/>
      </c>
      <c r="J1010" s="22" t="str">
        <f t="shared" ca="1" si="171"/>
        <v/>
      </c>
      <c r="K1010" s="22" t="str">
        <f t="shared" ca="1" si="171"/>
        <v/>
      </c>
      <c r="L1010" s="22" t="str">
        <f t="shared" ca="1" si="171"/>
        <v/>
      </c>
      <c r="M1010" s="22" t="str">
        <f t="shared" ca="1" si="171"/>
        <v/>
      </c>
      <c r="N1010" s="22" t="str">
        <f t="shared" ca="1" si="171"/>
        <v/>
      </c>
      <c r="O1010" s="22" t="str">
        <f t="shared" ca="1" si="171"/>
        <v/>
      </c>
      <c r="P1010" s="23"/>
      <c r="Q1010" s="23"/>
      <c r="R1010" s="23"/>
      <c r="S1010" s="23"/>
      <c r="T1010" s="23"/>
      <c r="U1010" s="23"/>
      <c r="V1010" s="23"/>
      <c r="W1010" s="23"/>
      <c r="X1010" s="23"/>
      <c r="Y1010" s="23"/>
      <c r="Z1010" s="23"/>
    </row>
    <row r="1011" spans="1:26" x14ac:dyDescent="0.55000000000000004">
      <c r="A1011" s="6" t="str">
        <f t="shared" ca="1" si="167"/>
        <v/>
      </c>
      <c r="B1011" s="22" t="str">
        <f t="shared" ca="1" si="170"/>
        <v/>
      </c>
      <c r="C1011" s="22" t="str">
        <f t="shared" ca="1" si="170"/>
        <v/>
      </c>
      <c r="D1011" s="22" t="str">
        <f t="shared" ca="1" si="170"/>
        <v/>
      </c>
      <c r="E1011" s="22" t="str">
        <f t="shared" ca="1" si="163"/>
        <v/>
      </c>
      <c r="F1011" s="22" t="str">
        <f t="shared" ca="1" si="164"/>
        <v/>
      </c>
      <c r="G1011" s="22" t="str">
        <f t="shared" ca="1" si="165"/>
        <v/>
      </c>
      <c r="H1011" s="22" t="str">
        <f t="shared" ca="1" si="171"/>
        <v/>
      </c>
      <c r="I1011" s="22" t="str">
        <f t="shared" ca="1" si="171"/>
        <v/>
      </c>
      <c r="J1011" s="22" t="str">
        <f t="shared" ca="1" si="171"/>
        <v/>
      </c>
      <c r="K1011" s="22" t="str">
        <f t="shared" ca="1" si="171"/>
        <v/>
      </c>
      <c r="L1011" s="22" t="str">
        <f t="shared" ca="1" si="171"/>
        <v/>
      </c>
      <c r="M1011" s="22" t="str">
        <f t="shared" ca="1" si="171"/>
        <v/>
      </c>
      <c r="N1011" s="22" t="str">
        <f t="shared" ca="1" si="171"/>
        <v/>
      </c>
      <c r="O1011" s="22" t="str">
        <f t="shared" ca="1" si="171"/>
        <v/>
      </c>
      <c r="P1011" s="23"/>
      <c r="Q1011" s="23"/>
      <c r="R1011" s="23"/>
      <c r="S1011" s="23"/>
      <c r="T1011" s="23"/>
      <c r="U1011" s="23"/>
      <c r="V1011" s="23"/>
      <c r="W1011" s="23"/>
      <c r="X1011" s="23"/>
      <c r="Y1011" s="23"/>
      <c r="Z1011" s="23"/>
    </row>
    <row r="1012" spans="1:26" x14ac:dyDescent="0.55000000000000004">
      <c r="A1012" s="6" t="str">
        <f t="shared" ca="1" si="167"/>
        <v/>
      </c>
      <c r="B1012" s="22" t="str">
        <f t="shared" ca="1" si="170"/>
        <v/>
      </c>
      <c r="C1012" s="22" t="str">
        <f t="shared" ca="1" si="170"/>
        <v/>
      </c>
      <c r="D1012" s="22" t="str">
        <f t="shared" ca="1" si="170"/>
        <v/>
      </c>
      <c r="E1012" s="22" t="str">
        <f t="shared" ca="1" si="163"/>
        <v/>
      </c>
      <c r="F1012" s="22" t="str">
        <f t="shared" ca="1" si="164"/>
        <v/>
      </c>
      <c r="G1012" s="22" t="str">
        <f t="shared" ca="1" si="165"/>
        <v/>
      </c>
      <c r="H1012" s="22" t="str">
        <f t="shared" ca="1" si="171"/>
        <v/>
      </c>
      <c r="I1012" s="22" t="str">
        <f t="shared" ca="1" si="171"/>
        <v/>
      </c>
      <c r="J1012" s="22" t="str">
        <f t="shared" ca="1" si="171"/>
        <v/>
      </c>
      <c r="K1012" s="22" t="str">
        <f t="shared" ca="1" si="171"/>
        <v/>
      </c>
      <c r="L1012" s="22" t="str">
        <f t="shared" ca="1" si="171"/>
        <v/>
      </c>
      <c r="M1012" s="22" t="str">
        <f t="shared" ca="1" si="171"/>
        <v/>
      </c>
      <c r="N1012" s="22" t="str">
        <f t="shared" ca="1" si="171"/>
        <v/>
      </c>
      <c r="O1012" s="22" t="str">
        <f t="shared" ca="1" si="171"/>
        <v/>
      </c>
      <c r="P1012" s="23"/>
      <c r="Q1012" s="23"/>
      <c r="R1012" s="23"/>
      <c r="S1012" s="23"/>
      <c r="T1012" s="23"/>
      <c r="U1012" s="23"/>
      <c r="V1012" s="23"/>
      <c r="W1012" s="23"/>
      <c r="X1012" s="23"/>
      <c r="Y1012" s="23"/>
      <c r="Z1012" s="23"/>
    </row>
    <row r="1013" spans="1:26" x14ac:dyDescent="0.55000000000000004">
      <c r="A1013" s="6" t="str">
        <f t="shared" ca="1" si="167"/>
        <v/>
      </c>
      <c r="B1013" s="22" t="str">
        <f t="shared" ca="1" si="170"/>
        <v/>
      </c>
      <c r="C1013" s="22" t="str">
        <f t="shared" ca="1" si="170"/>
        <v/>
      </c>
      <c r="D1013" s="22" t="str">
        <f t="shared" ca="1" si="170"/>
        <v/>
      </c>
      <c r="E1013" s="22" t="str">
        <f t="shared" ca="1" si="163"/>
        <v/>
      </c>
      <c r="F1013" s="22" t="str">
        <f t="shared" ca="1" si="164"/>
        <v/>
      </c>
      <c r="G1013" s="22" t="str">
        <f t="shared" ca="1" si="165"/>
        <v/>
      </c>
      <c r="H1013" s="22" t="str">
        <f t="shared" ca="1" si="171"/>
        <v/>
      </c>
      <c r="I1013" s="22" t="str">
        <f t="shared" ca="1" si="171"/>
        <v/>
      </c>
      <c r="J1013" s="22" t="str">
        <f t="shared" ca="1" si="171"/>
        <v/>
      </c>
      <c r="K1013" s="22" t="str">
        <f t="shared" ca="1" si="171"/>
        <v/>
      </c>
      <c r="L1013" s="22" t="str">
        <f t="shared" ca="1" si="171"/>
        <v/>
      </c>
      <c r="M1013" s="22" t="str">
        <f t="shared" ca="1" si="171"/>
        <v/>
      </c>
      <c r="N1013" s="22" t="str">
        <f t="shared" ca="1" si="171"/>
        <v/>
      </c>
      <c r="O1013" s="22" t="str">
        <f t="shared" ca="1" si="171"/>
        <v/>
      </c>
      <c r="P1013" s="23"/>
      <c r="Q1013" s="23"/>
      <c r="R1013" s="23"/>
      <c r="S1013" s="23"/>
      <c r="T1013" s="23"/>
      <c r="U1013" s="23"/>
      <c r="V1013" s="23"/>
      <c r="W1013" s="23"/>
      <c r="X1013" s="23"/>
      <c r="Y1013" s="23"/>
      <c r="Z1013" s="23"/>
    </row>
    <row r="1014" spans="1:26" x14ac:dyDescent="0.55000000000000004">
      <c r="A1014" s="6" t="str">
        <f t="shared" ca="1" si="167"/>
        <v/>
      </c>
      <c r="B1014" s="22" t="str">
        <f t="shared" ca="1" si="170"/>
        <v/>
      </c>
      <c r="C1014" s="22" t="str">
        <f t="shared" ca="1" si="170"/>
        <v/>
      </c>
      <c r="D1014" s="22" t="str">
        <f t="shared" ca="1" si="170"/>
        <v/>
      </c>
      <c r="E1014" s="22" t="str">
        <f t="shared" ca="1" si="163"/>
        <v/>
      </c>
      <c r="F1014" s="22" t="str">
        <f t="shared" ca="1" si="164"/>
        <v/>
      </c>
      <c r="G1014" s="22" t="str">
        <f t="shared" ca="1" si="165"/>
        <v/>
      </c>
      <c r="H1014" s="22" t="str">
        <f t="shared" ca="1" si="171"/>
        <v/>
      </c>
      <c r="I1014" s="22" t="str">
        <f t="shared" ca="1" si="171"/>
        <v/>
      </c>
      <c r="J1014" s="22" t="str">
        <f t="shared" ca="1" si="171"/>
        <v/>
      </c>
      <c r="K1014" s="22" t="str">
        <f t="shared" ca="1" si="171"/>
        <v/>
      </c>
      <c r="L1014" s="22" t="str">
        <f t="shared" ca="1" si="171"/>
        <v/>
      </c>
      <c r="M1014" s="22" t="str">
        <f t="shared" ca="1" si="171"/>
        <v/>
      </c>
      <c r="N1014" s="22" t="str">
        <f t="shared" ca="1" si="171"/>
        <v/>
      </c>
      <c r="O1014" s="22" t="str">
        <f t="shared" ca="1" si="171"/>
        <v/>
      </c>
      <c r="P1014" s="23"/>
      <c r="Q1014" s="23"/>
      <c r="R1014" s="23"/>
      <c r="S1014" s="23"/>
      <c r="T1014" s="23"/>
      <c r="U1014" s="23"/>
      <c r="V1014" s="23"/>
      <c r="W1014" s="23"/>
      <c r="X1014" s="23"/>
      <c r="Y1014" s="23"/>
      <c r="Z1014" s="23"/>
    </row>
    <row r="1015" spans="1:26" x14ac:dyDescent="0.55000000000000004">
      <c r="A1015" s="6" t="str">
        <f t="shared" ca="1" si="167"/>
        <v/>
      </c>
      <c r="B1015" s="22" t="str">
        <f t="shared" ca="1" si="170"/>
        <v/>
      </c>
      <c r="C1015" s="22" t="str">
        <f t="shared" ca="1" si="170"/>
        <v/>
      </c>
      <c r="D1015" s="22" t="str">
        <f t="shared" ca="1" si="170"/>
        <v/>
      </c>
      <c r="E1015" s="22" t="str">
        <f t="shared" ca="1" si="163"/>
        <v/>
      </c>
      <c r="F1015" s="22" t="str">
        <f t="shared" ca="1" si="164"/>
        <v/>
      </c>
      <c r="G1015" s="22" t="str">
        <f t="shared" ca="1" si="165"/>
        <v/>
      </c>
      <c r="H1015" s="22" t="str">
        <f t="shared" ca="1" si="171"/>
        <v/>
      </c>
      <c r="I1015" s="22" t="str">
        <f t="shared" ca="1" si="171"/>
        <v/>
      </c>
      <c r="J1015" s="22" t="str">
        <f t="shared" ca="1" si="171"/>
        <v/>
      </c>
      <c r="K1015" s="22" t="str">
        <f t="shared" ca="1" si="171"/>
        <v/>
      </c>
      <c r="L1015" s="22" t="str">
        <f t="shared" ca="1" si="171"/>
        <v/>
      </c>
      <c r="M1015" s="22" t="str">
        <f t="shared" ca="1" si="171"/>
        <v/>
      </c>
      <c r="N1015" s="22" t="str">
        <f t="shared" ca="1" si="171"/>
        <v/>
      </c>
      <c r="O1015" s="22" t="str">
        <f t="shared" ca="1" si="171"/>
        <v/>
      </c>
      <c r="P1015" s="23"/>
      <c r="Q1015" s="23"/>
      <c r="R1015" s="23"/>
      <c r="S1015" s="23"/>
      <c r="T1015" s="23"/>
      <c r="U1015" s="23"/>
      <c r="V1015" s="23"/>
      <c r="W1015" s="23"/>
      <c r="X1015" s="23"/>
      <c r="Y1015" s="23"/>
      <c r="Z1015" s="23"/>
    </row>
    <row r="1016" spans="1:26" x14ac:dyDescent="0.55000000000000004">
      <c r="A1016" s="6" t="str">
        <f t="shared" ca="1" si="167"/>
        <v/>
      </c>
      <c r="B1016" s="22" t="str">
        <f t="shared" ca="1" si="170"/>
        <v/>
      </c>
      <c r="C1016" s="22" t="str">
        <f t="shared" ca="1" si="170"/>
        <v/>
      </c>
      <c r="D1016" s="22" t="str">
        <f t="shared" ca="1" si="170"/>
        <v/>
      </c>
      <c r="E1016" s="22" t="str">
        <f t="shared" ca="1" si="163"/>
        <v/>
      </c>
      <c r="F1016" s="22" t="str">
        <f t="shared" ca="1" si="164"/>
        <v/>
      </c>
      <c r="G1016" s="22" t="str">
        <f t="shared" ca="1" si="165"/>
        <v/>
      </c>
      <c r="H1016" s="22" t="str">
        <f t="shared" ca="1" si="171"/>
        <v/>
      </c>
      <c r="I1016" s="22" t="str">
        <f t="shared" ca="1" si="171"/>
        <v/>
      </c>
      <c r="J1016" s="22" t="str">
        <f t="shared" ca="1" si="171"/>
        <v/>
      </c>
      <c r="K1016" s="22" t="str">
        <f t="shared" ca="1" si="171"/>
        <v/>
      </c>
      <c r="L1016" s="22" t="str">
        <f t="shared" ca="1" si="171"/>
        <v/>
      </c>
      <c r="M1016" s="22" t="str">
        <f t="shared" ca="1" si="171"/>
        <v/>
      </c>
      <c r="N1016" s="22" t="str">
        <f t="shared" ca="1" si="171"/>
        <v/>
      </c>
      <c r="O1016" s="22" t="str">
        <f t="shared" ca="1" si="171"/>
        <v/>
      </c>
      <c r="P1016" s="23"/>
      <c r="Q1016" s="23"/>
      <c r="R1016" s="23"/>
      <c r="S1016" s="23"/>
      <c r="T1016" s="23"/>
      <c r="U1016" s="23"/>
      <c r="V1016" s="23"/>
      <c r="W1016" s="23"/>
      <c r="X1016" s="23"/>
      <c r="Y1016" s="23"/>
      <c r="Z1016" s="23"/>
    </row>
    <row r="1017" spans="1:26" x14ac:dyDescent="0.55000000000000004">
      <c r="A1017" s="6" t="str">
        <f t="shared" ca="1" si="167"/>
        <v/>
      </c>
      <c r="B1017" s="22" t="str">
        <f t="shared" ca="1" si="170"/>
        <v/>
      </c>
      <c r="C1017" s="22" t="str">
        <f t="shared" ca="1" si="170"/>
        <v/>
      </c>
      <c r="D1017" s="22" t="str">
        <f t="shared" ca="1" si="170"/>
        <v/>
      </c>
      <c r="E1017" s="22" t="str">
        <f t="shared" ca="1" si="163"/>
        <v/>
      </c>
      <c r="F1017" s="22" t="str">
        <f t="shared" ca="1" si="164"/>
        <v/>
      </c>
      <c r="G1017" s="22" t="str">
        <f t="shared" ca="1" si="165"/>
        <v/>
      </c>
      <c r="H1017" s="22" t="str">
        <f t="shared" ca="1" si="171"/>
        <v/>
      </c>
      <c r="I1017" s="22" t="str">
        <f t="shared" ca="1" si="171"/>
        <v/>
      </c>
      <c r="J1017" s="22" t="str">
        <f t="shared" ca="1" si="171"/>
        <v/>
      </c>
      <c r="K1017" s="22" t="str">
        <f t="shared" ca="1" si="171"/>
        <v/>
      </c>
      <c r="L1017" s="22" t="str">
        <f t="shared" ca="1" si="171"/>
        <v/>
      </c>
      <c r="M1017" s="22" t="str">
        <f t="shared" ca="1" si="171"/>
        <v/>
      </c>
      <c r="N1017" s="22" t="str">
        <f t="shared" ca="1" si="171"/>
        <v/>
      </c>
      <c r="O1017" s="22" t="str">
        <f t="shared" ca="1" si="171"/>
        <v/>
      </c>
      <c r="P1017" s="23"/>
      <c r="Q1017" s="23"/>
      <c r="R1017" s="23"/>
      <c r="S1017" s="23"/>
      <c r="T1017" s="23"/>
      <c r="U1017" s="23"/>
      <c r="V1017" s="23"/>
      <c r="W1017" s="23"/>
      <c r="X1017" s="23"/>
      <c r="Y1017" s="23"/>
      <c r="Z1017" s="23"/>
    </row>
    <row r="1018" spans="1:26" x14ac:dyDescent="0.55000000000000004">
      <c r="A1018" s="6" t="str">
        <f t="shared" ca="1" si="167"/>
        <v/>
      </c>
      <c r="B1018" s="22" t="str">
        <f t="shared" ca="1" si="170"/>
        <v/>
      </c>
      <c r="C1018" s="22" t="str">
        <f t="shared" ca="1" si="170"/>
        <v/>
      </c>
      <c r="D1018" s="22" t="str">
        <f t="shared" ca="1" si="170"/>
        <v/>
      </c>
      <c r="E1018" s="22" t="str">
        <f t="shared" ca="1" si="163"/>
        <v/>
      </c>
      <c r="F1018" s="22" t="str">
        <f t="shared" ca="1" si="164"/>
        <v/>
      </c>
      <c r="G1018" s="22" t="str">
        <f t="shared" ca="1" si="165"/>
        <v/>
      </c>
      <c r="H1018" s="22" t="str">
        <f t="shared" ca="1" si="171"/>
        <v/>
      </c>
      <c r="I1018" s="22" t="str">
        <f t="shared" ca="1" si="171"/>
        <v/>
      </c>
      <c r="J1018" s="22" t="str">
        <f t="shared" ca="1" si="171"/>
        <v/>
      </c>
      <c r="K1018" s="22" t="str">
        <f t="shared" ca="1" si="171"/>
        <v/>
      </c>
      <c r="L1018" s="22" t="str">
        <f t="shared" ca="1" si="171"/>
        <v/>
      </c>
      <c r="M1018" s="22" t="str">
        <f t="shared" ca="1" si="171"/>
        <v/>
      </c>
      <c r="N1018" s="22" t="str">
        <f t="shared" ca="1" si="171"/>
        <v/>
      </c>
      <c r="O1018" s="22" t="str">
        <f t="shared" ca="1" si="171"/>
        <v/>
      </c>
      <c r="P1018" s="23"/>
      <c r="Q1018" s="23"/>
      <c r="R1018" s="23"/>
      <c r="S1018" s="23"/>
      <c r="T1018" s="23"/>
      <c r="U1018" s="23"/>
      <c r="V1018" s="23"/>
      <c r="W1018" s="23"/>
      <c r="X1018" s="23"/>
      <c r="Y1018" s="23"/>
      <c r="Z1018" s="23"/>
    </row>
    <row r="1019" spans="1:26" x14ac:dyDescent="0.55000000000000004">
      <c r="A1019" s="6" t="str">
        <f t="shared" ca="1" si="167"/>
        <v/>
      </c>
      <c r="B1019" s="22" t="str">
        <f t="shared" ca="1" si="170"/>
        <v/>
      </c>
      <c r="C1019" s="22" t="str">
        <f t="shared" ca="1" si="170"/>
        <v/>
      </c>
      <c r="D1019" s="22" t="str">
        <f t="shared" ca="1" si="170"/>
        <v/>
      </c>
      <c r="E1019" s="22" t="str">
        <f t="shared" ca="1" si="163"/>
        <v/>
      </c>
      <c r="F1019" s="22" t="str">
        <f t="shared" ca="1" si="164"/>
        <v/>
      </c>
      <c r="G1019" s="22" t="str">
        <f t="shared" ca="1" si="165"/>
        <v/>
      </c>
      <c r="H1019" s="22" t="str">
        <f t="shared" ca="1" si="171"/>
        <v/>
      </c>
      <c r="I1019" s="22" t="str">
        <f t="shared" ca="1" si="171"/>
        <v/>
      </c>
      <c r="J1019" s="22" t="str">
        <f t="shared" ca="1" si="171"/>
        <v/>
      </c>
      <c r="K1019" s="22" t="str">
        <f t="shared" ca="1" si="171"/>
        <v/>
      </c>
      <c r="L1019" s="22" t="str">
        <f t="shared" ca="1" si="171"/>
        <v/>
      </c>
      <c r="M1019" s="22" t="str">
        <f t="shared" ca="1" si="171"/>
        <v/>
      </c>
      <c r="N1019" s="22" t="str">
        <f t="shared" ca="1" si="171"/>
        <v/>
      </c>
      <c r="O1019" s="22" t="str">
        <f t="shared" ca="1" si="171"/>
        <v/>
      </c>
      <c r="P1019" s="23"/>
      <c r="Q1019" s="23"/>
      <c r="R1019" s="23"/>
      <c r="S1019" s="23"/>
      <c r="T1019" s="23"/>
      <c r="U1019" s="23"/>
      <c r="V1019" s="23"/>
      <c r="W1019" s="23"/>
      <c r="X1019" s="23"/>
      <c r="Y1019" s="23"/>
      <c r="Z1019" s="23"/>
    </row>
    <row r="1020" spans="1:26" x14ac:dyDescent="0.55000000000000004">
      <c r="A1020" s="6" t="str">
        <f t="shared" ca="1" si="167"/>
        <v/>
      </c>
      <c r="B1020" s="22" t="str">
        <f t="shared" ca="1" si="170"/>
        <v/>
      </c>
      <c r="C1020" s="22" t="str">
        <f t="shared" ca="1" si="170"/>
        <v/>
      </c>
      <c r="D1020" s="22" t="str">
        <f t="shared" ca="1" si="170"/>
        <v/>
      </c>
      <c r="E1020" s="22" t="str">
        <f t="shared" ca="1" si="163"/>
        <v/>
      </c>
      <c r="F1020" s="22" t="str">
        <f t="shared" ca="1" si="164"/>
        <v/>
      </c>
      <c r="G1020" s="22" t="str">
        <f t="shared" ca="1" si="165"/>
        <v/>
      </c>
      <c r="H1020" s="22" t="str">
        <f t="shared" ca="1" si="171"/>
        <v/>
      </c>
      <c r="I1020" s="22" t="str">
        <f t="shared" ca="1" si="171"/>
        <v/>
      </c>
      <c r="J1020" s="22" t="str">
        <f t="shared" ca="1" si="171"/>
        <v/>
      </c>
      <c r="K1020" s="22" t="str">
        <f t="shared" ca="1" si="171"/>
        <v/>
      </c>
      <c r="L1020" s="22" t="str">
        <f t="shared" ca="1" si="171"/>
        <v/>
      </c>
      <c r="M1020" s="22" t="str">
        <f t="shared" ca="1" si="171"/>
        <v/>
      </c>
      <c r="N1020" s="22" t="str">
        <f t="shared" ca="1" si="171"/>
        <v/>
      </c>
      <c r="O1020" s="22" t="str">
        <f t="shared" ca="1" si="171"/>
        <v/>
      </c>
      <c r="P1020" s="23"/>
      <c r="Q1020" s="23"/>
      <c r="R1020" s="23"/>
      <c r="S1020" s="23"/>
      <c r="T1020" s="23"/>
      <c r="U1020" s="23"/>
      <c r="V1020" s="23"/>
      <c r="W1020" s="23"/>
      <c r="X1020" s="23"/>
      <c r="Y1020" s="23"/>
      <c r="Z1020" s="23"/>
    </row>
    <row r="1021" spans="1:26" x14ac:dyDescent="0.55000000000000004">
      <c r="A1021" s="6" t="str">
        <f t="shared" ca="1" si="167"/>
        <v/>
      </c>
      <c r="B1021" s="22" t="str">
        <f t="shared" ca="1" si="170"/>
        <v/>
      </c>
      <c r="C1021" s="22" t="str">
        <f t="shared" ca="1" si="170"/>
        <v/>
      </c>
      <c r="D1021" s="22" t="str">
        <f t="shared" ca="1" si="170"/>
        <v/>
      </c>
      <c r="E1021" s="22" t="str">
        <f t="shared" ca="1" si="163"/>
        <v/>
      </c>
      <c r="F1021" s="22" t="str">
        <f t="shared" ca="1" si="164"/>
        <v/>
      </c>
      <c r="G1021" s="22" t="str">
        <f t="shared" ca="1" si="165"/>
        <v/>
      </c>
      <c r="H1021" s="22" t="str">
        <f t="shared" ca="1" si="171"/>
        <v/>
      </c>
      <c r="I1021" s="22" t="str">
        <f t="shared" ca="1" si="171"/>
        <v/>
      </c>
      <c r="J1021" s="22" t="str">
        <f t="shared" ca="1" si="171"/>
        <v/>
      </c>
      <c r="K1021" s="22" t="str">
        <f t="shared" ca="1" si="171"/>
        <v/>
      </c>
      <c r="L1021" s="22" t="str">
        <f t="shared" ca="1" si="171"/>
        <v/>
      </c>
      <c r="M1021" s="22" t="str">
        <f t="shared" ca="1" si="171"/>
        <v/>
      </c>
      <c r="N1021" s="22" t="str">
        <f t="shared" ca="1" si="171"/>
        <v/>
      </c>
      <c r="O1021" s="22" t="str">
        <f t="shared" ca="1" si="171"/>
        <v/>
      </c>
      <c r="P1021" s="23"/>
      <c r="Q1021" s="23"/>
      <c r="R1021" s="23"/>
      <c r="S1021" s="23"/>
      <c r="T1021" s="23"/>
      <c r="U1021" s="23"/>
      <c r="V1021" s="23"/>
      <c r="W1021" s="23"/>
      <c r="X1021" s="23"/>
      <c r="Y1021" s="23"/>
      <c r="Z1021" s="23"/>
    </row>
    <row r="1022" spans="1:26" x14ac:dyDescent="0.55000000000000004">
      <c r="A1022" s="6" t="str">
        <f t="shared" ca="1" si="167"/>
        <v/>
      </c>
      <c r="B1022" s="22" t="str">
        <f t="shared" ca="1" si="170"/>
        <v/>
      </c>
      <c r="C1022" s="22" t="str">
        <f t="shared" ca="1" si="170"/>
        <v/>
      </c>
      <c r="D1022" s="22" t="str">
        <f t="shared" ca="1" si="170"/>
        <v/>
      </c>
      <c r="E1022" s="22" t="str">
        <f t="shared" ca="1" si="163"/>
        <v/>
      </c>
      <c r="F1022" s="22" t="str">
        <f t="shared" ca="1" si="164"/>
        <v/>
      </c>
      <c r="G1022" s="22" t="str">
        <f t="shared" ca="1" si="165"/>
        <v/>
      </c>
      <c r="H1022" s="22" t="str">
        <f t="shared" ca="1" si="171"/>
        <v/>
      </c>
      <c r="I1022" s="22" t="str">
        <f t="shared" ca="1" si="171"/>
        <v/>
      </c>
      <c r="J1022" s="22" t="str">
        <f t="shared" ca="1" si="171"/>
        <v/>
      </c>
      <c r="K1022" s="22" t="str">
        <f t="shared" ca="1" si="171"/>
        <v/>
      </c>
      <c r="L1022" s="22" t="str">
        <f t="shared" ca="1" si="171"/>
        <v/>
      </c>
      <c r="M1022" s="22" t="str">
        <f t="shared" ca="1" si="171"/>
        <v/>
      </c>
      <c r="N1022" s="22" t="str">
        <f t="shared" ca="1" si="171"/>
        <v/>
      </c>
      <c r="O1022" s="22" t="str">
        <f t="shared" ca="1" si="171"/>
        <v/>
      </c>
      <c r="P1022" s="23"/>
      <c r="Q1022" s="23"/>
      <c r="R1022" s="23"/>
      <c r="S1022" s="23"/>
      <c r="T1022" s="23"/>
      <c r="U1022" s="23"/>
      <c r="V1022" s="23"/>
      <c r="W1022" s="23"/>
      <c r="X1022" s="23"/>
      <c r="Y1022" s="23"/>
      <c r="Z1022" s="23"/>
    </row>
    <row r="1023" spans="1:26" x14ac:dyDescent="0.55000000000000004">
      <c r="A1023" s="6" t="str">
        <f t="shared" ca="1" si="167"/>
        <v/>
      </c>
      <c r="B1023" s="22" t="str">
        <f t="shared" ca="1" si="170"/>
        <v/>
      </c>
      <c r="C1023" s="22" t="str">
        <f t="shared" ca="1" si="170"/>
        <v/>
      </c>
      <c r="D1023" s="22" t="str">
        <f t="shared" ca="1" si="170"/>
        <v/>
      </c>
      <c r="E1023" s="22" t="str">
        <f t="shared" ca="1" si="163"/>
        <v/>
      </c>
      <c r="F1023" s="22" t="str">
        <f t="shared" ca="1" si="164"/>
        <v/>
      </c>
      <c r="G1023" s="22" t="str">
        <f t="shared" ca="1" si="165"/>
        <v/>
      </c>
      <c r="H1023" s="22" t="str">
        <f t="shared" ca="1" si="171"/>
        <v/>
      </c>
      <c r="I1023" s="22" t="str">
        <f t="shared" ca="1" si="171"/>
        <v/>
      </c>
      <c r="J1023" s="22" t="str">
        <f t="shared" ca="1" si="171"/>
        <v/>
      </c>
      <c r="K1023" s="22" t="str">
        <f t="shared" ca="1" si="171"/>
        <v/>
      </c>
      <c r="L1023" s="22" t="str">
        <f t="shared" ca="1" si="171"/>
        <v/>
      </c>
      <c r="M1023" s="22" t="str">
        <f t="shared" ca="1" si="171"/>
        <v/>
      </c>
      <c r="N1023" s="22" t="str">
        <f t="shared" ca="1" si="171"/>
        <v/>
      </c>
      <c r="O1023" s="22" t="str">
        <f t="shared" ca="1" si="171"/>
        <v/>
      </c>
      <c r="P1023" s="23"/>
      <c r="Q1023" s="23"/>
      <c r="R1023" s="23"/>
      <c r="S1023" s="23"/>
      <c r="T1023" s="23"/>
      <c r="U1023" s="23"/>
      <c r="V1023" s="23"/>
      <c r="W1023" s="23"/>
      <c r="X1023" s="23"/>
      <c r="Y1023" s="23"/>
      <c r="Z1023" s="23"/>
    </row>
    <row r="1024" spans="1:26" x14ac:dyDescent="0.55000000000000004">
      <c r="A1024" s="6" t="str">
        <f t="shared" ca="1" si="167"/>
        <v/>
      </c>
      <c r="B1024" s="22" t="str">
        <f t="shared" ca="1" si="170"/>
        <v/>
      </c>
      <c r="C1024" s="22" t="str">
        <f t="shared" ca="1" si="170"/>
        <v/>
      </c>
      <c r="D1024" s="22" t="str">
        <f t="shared" ca="1" si="170"/>
        <v/>
      </c>
      <c r="E1024" s="22" t="str">
        <f t="shared" ca="1" si="163"/>
        <v/>
      </c>
      <c r="F1024" s="22" t="str">
        <f t="shared" ca="1" si="164"/>
        <v/>
      </c>
      <c r="G1024" s="22" t="str">
        <f t="shared" ca="1" si="165"/>
        <v/>
      </c>
      <c r="H1024" s="22" t="str">
        <f t="shared" ca="1" si="171"/>
        <v/>
      </c>
      <c r="I1024" s="22" t="str">
        <f t="shared" ca="1" si="171"/>
        <v/>
      </c>
      <c r="J1024" s="22" t="str">
        <f t="shared" ca="1" si="171"/>
        <v/>
      </c>
      <c r="K1024" s="22" t="str">
        <f t="shared" ca="1" si="171"/>
        <v/>
      </c>
      <c r="L1024" s="22" t="str">
        <f t="shared" ca="1" si="171"/>
        <v/>
      </c>
      <c r="M1024" s="22" t="str">
        <f t="shared" ca="1" si="171"/>
        <v/>
      </c>
      <c r="N1024" s="22" t="str">
        <f t="shared" ca="1" si="171"/>
        <v/>
      </c>
      <c r="O1024" s="22" t="str">
        <f t="shared" ca="1" si="171"/>
        <v/>
      </c>
      <c r="P1024" s="23"/>
      <c r="Q1024" s="23"/>
      <c r="R1024" s="23"/>
      <c r="S1024" s="23"/>
      <c r="T1024" s="23"/>
      <c r="U1024" s="23"/>
      <c r="V1024" s="23"/>
      <c r="W1024" s="23"/>
      <c r="X1024" s="23"/>
      <c r="Y1024" s="23"/>
      <c r="Z1024" s="23"/>
    </row>
    <row r="1025" spans="1:26" x14ac:dyDescent="0.55000000000000004">
      <c r="A1025" s="6" t="str">
        <f t="shared" ca="1" si="167"/>
        <v/>
      </c>
      <c r="B1025" s="22" t="str">
        <f t="shared" ca="1" si="170"/>
        <v/>
      </c>
      <c r="C1025" s="22" t="str">
        <f t="shared" ca="1" si="170"/>
        <v/>
      </c>
      <c r="D1025" s="22" t="str">
        <f t="shared" ca="1" si="170"/>
        <v/>
      </c>
      <c r="E1025" s="22" t="str">
        <f t="shared" ca="1" si="163"/>
        <v/>
      </c>
      <c r="F1025" s="22" t="str">
        <f t="shared" ca="1" si="164"/>
        <v/>
      </c>
      <c r="G1025" s="22" t="str">
        <f t="shared" ca="1" si="165"/>
        <v/>
      </c>
      <c r="H1025" s="22" t="str">
        <f t="shared" ca="1" si="171"/>
        <v/>
      </c>
      <c r="I1025" s="22" t="str">
        <f t="shared" ca="1" si="171"/>
        <v/>
      </c>
      <c r="J1025" s="22" t="str">
        <f t="shared" ca="1" si="171"/>
        <v/>
      </c>
      <c r="K1025" s="22" t="str">
        <f t="shared" ca="1" si="171"/>
        <v/>
      </c>
      <c r="L1025" s="22" t="str">
        <f t="shared" ca="1" si="171"/>
        <v/>
      </c>
      <c r="M1025" s="22" t="str">
        <f t="shared" ca="1" si="171"/>
        <v/>
      </c>
      <c r="N1025" s="22" t="str">
        <f t="shared" ca="1" si="171"/>
        <v/>
      </c>
      <c r="O1025" s="22" t="str">
        <f t="shared" ca="1" si="171"/>
        <v/>
      </c>
      <c r="P1025" s="23"/>
      <c r="Q1025" s="23"/>
      <c r="R1025" s="23"/>
      <c r="S1025" s="23"/>
      <c r="T1025" s="23"/>
      <c r="U1025" s="23"/>
      <c r="V1025" s="23"/>
      <c r="W1025" s="23"/>
      <c r="X1025" s="23"/>
      <c r="Y1025" s="23"/>
      <c r="Z1025" s="23"/>
    </row>
    <row r="1026" spans="1:26" x14ac:dyDescent="0.55000000000000004">
      <c r="A1026" s="6" t="str">
        <f t="shared" ca="1" si="167"/>
        <v/>
      </c>
      <c r="B1026" s="22" t="str">
        <f t="shared" ca="1" si="170"/>
        <v/>
      </c>
      <c r="C1026" s="22" t="str">
        <f t="shared" ca="1" si="170"/>
        <v/>
      </c>
      <c r="D1026" s="22" t="str">
        <f t="shared" ca="1" si="170"/>
        <v/>
      </c>
      <c r="E1026" s="22" t="str">
        <f t="shared" ca="1" si="163"/>
        <v/>
      </c>
      <c r="F1026" s="22" t="str">
        <f t="shared" ca="1" si="164"/>
        <v/>
      </c>
      <c r="G1026" s="22" t="str">
        <f t="shared" ca="1" si="165"/>
        <v/>
      </c>
      <c r="H1026" s="22" t="str">
        <f t="shared" ca="1" si="171"/>
        <v/>
      </c>
      <c r="I1026" s="22" t="str">
        <f t="shared" ca="1" si="171"/>
        <v/>
      </c>
      <c r="J1026" s="22" t="str">
        <f t="shared" ca="1" si="171"/>
        <v/>
      </c>
      <c r="K1026" s="22" t="str">
        <f t="shared" ca="1" si="171"/>
        <v/>
      </c>
      <c r="L1026" s="22" t="str">
        <f t="shared" ca="1" si="171"/>
        <v/>
      </c>
      <c r="M1026" s="22" t="str">
        <f t="shared" ca="1" si="171"/>
        <v/>
      </c>
      <c r="N1026" s="22" t="str">
        <f t="shared" ca="1" si="171"/>
        <v/>
      </c>
      <c r="O1026" s="22" t="str">
        <f t="shared" ca="1" si="171"/>
        <v/>
      </c>
      <c r="P1026" s="23"/>
      <c r="Q1026" s="23"/>
      <c r="R1026" s="23"/>
      <c r="S1026" s="23"/>
      <c r="T1026" s="23"/>
      <c r="U1026" s="23"/>
      <c r="V1026" s="23"/>
      <c r="W1026" s="23"/>
      <c r="X1026" s="23"/>
      <c r="Y1026" s="23"/>
      <c r="Z1026" s="23"/>
    </row>
    <row r="1027" spans="1:26" x14ac:dyDescent="0.55000000000000004">
      <c r="A1027" s="6" t="str">
        <f t="shared" ca="1" si="167"/>
        <v/>
      </c>
      <c r="B1027" s="22" t="str">
        <f t="shared" ca="1" si="170"/>
        <v/>
      </c>
      <c r="C1027" s="22" t="str">
        <f t="shared" ca="1" si="170"/>
        <v/>
      </c>
      <c r="D1027" s="22" t="str">
        <f t="shared" ca="1" si="170"/>
        <v/>
      </c>
      <c r="E1027" s="22" t="str">
        <f t="shared" ca="1" si="163"/>
        <v/>
      </c>
      <c r="F1027" s="22" t="str">
        <f t="shared" ca="1" si="164"/>
        <v/>
      </c>
      <c r="G1027" s="22" t="str">
        <f t="shared" ca="1" si="165"/>
        <v/>
      </c>
      <c r="H1027" s="22" t="str">
        <f t="shared" ca="1" si="171"/>
        <v/>
      </c>
      <c r="I1027" s="22" t="str">
        <f t="shared" ca="1" si="171"/>
        <v/>
      </c>
      <c r="J1027" s="22" t="str">
        <f t="shared" ca="1" si="171"/>
        <v/>
      </c>
      <c r="K1027" s="22" t="str">
        <f t="shared" ca="1" si="171"/>
        <v/>
      </c>
      <c r="L1027" s="22" t="str">
        <f t="shared" ca="1" si="171"/>
        <v/>
      </c>
      <c r="M1027" s="22" t="str">
        <f t="shared" ca="1" si="171"/>
        <v/>
      </c>
      <c r="N1027" s="22" t="str">
        <f t="shared" ca="1" si="171"/>
        <v/>
      </c>
      <c r="O1027" s="22" t="str">
        <f t="shared" ca="1" si="171"/>
        <v/>
      </c>
      <c r="P1027" s="23"/>
      <c r="Q1027" s="23"/>
      <c r="R1027" s="23"/>
      <c r="S1027" s="23"/>
      <c r="T1027" s="23"/>
      <c r="U1027" s="23"/>
      <c r="V1027" s="23"/>
      <c r="W1027" s="23"/>
      <c r="X1027" s="23"/>
      <c r="Y1027" s="23"/>
      <c r="Z1027" s="23"/>
    </row>
    <row r="1028" spans="1:26" x14ac:dyDescent="0.55000000000000004">
      <c r="A1028" s="6" t="str">
        <f t="shared" ca="1" si="167"/>
        <v/>
      </c>
      <c r="B1028" s="22" t="str">
        <f t="shared" ref="B1028:D1047" ca="1" si="172">IF($A1028="","",IF(ISERROR(IF(ISERROR(INDEX(FredRatesData_AllData,MATCH($A1028-(MAX(0,WEEKDAY($A1028,2)-5)),FredRatesData_Dates,0),MATCH(B$6,FredRatesData_IDs,0),1)/B$5),INDEX(FredRatesData_AllData,MATCH($A1028-(MAX(0,WEEKDAY($A1028,2)-5))-3,FredRatesData_Dates,0),MATCH(B$6,FredRatesData_IDs,0),1)/B$5,INDEX(FredRatesData_AllData,MATCH($A1028-(MAX(0,WEEKDAY($A1028,2)-5)),FredRatesData_Dates,0),MATCH(B$6,FredRatesData_IDs,0),1)/B$5)),"",IF(ISERROR(INDEX(FredRatesData_AllData,MATCH($A1028-(MAX(0,WEEKDAY($A1028,2)-5)),FredRatesData_Dates,0),MATCH(B$6,FredRatesData_IDs,0),1)/B$5),INDEX(FredRatesData_AllData,MATCH($A1028-(MAX(0,WEEKDAY($A1028,2)-5))-3,FredRatesData_Dates,0),MATCH(B$6,FredRatesData_IDs,0),1)/B$5,INDEX(FredRatesData_AllData,MATCH($A1028-(MAX(0,WEEKDAY($A1028,2)-5)),FredRatesData_Dates,0),MATCH(B$6,FredRatesData_IDs,0),1)/B$5)))</f>
        <v/>
      </c>
      <c r="C1028" s="22" t="str">
        <f t="shared" ca="1" si="172"/>
        <v/>
      </c>
      <c r="D1028" s="22" t="str">
        <f t="shared" ca="1" si="172"/>
        <v/>
      </c>
      <c r="E1028" s="22" t="str">
        <f t="shared" ca="1" si="163"/>
        <v/>
      </c>
      <c r="F1028" s="22" t="str">
        <f t="shared" ca="1" si="164"/>
        <v/>
      </c>
      <c r="G1028" s="22" t="str">
        <f t="shared" ca="1" si="165"/>
        <v/>
      </c>
      <c r="H1028" s="22" t="str">
        <f t="shared" ref="H1028:O1047" ca="1" si="173">IF($A1028="","",IF(ISERROR(IF(ISERROR(INDEX(FredRatesData_AllData,MATCH($A1028-(MAX(0,WEEKDAY($A1028,2)-5)),FredRatesData_Dates,0),MATCH(H$6,FredRatesData_IDs,0),1)/H$5),INDEX(FredRatesData_AllData,MATCH($A1028-(MAX(0,WEEKDAY($A1028,2)-5))-3,FredRatesData_Dates,0),MATCH(H$6,FredRatesData_IDs,0),1)/H$5,INDEX(FredRatesData_AllData,MATCH($A1028-(MAX(0,WEEKDAY($A1028,2)-5)),FredRatesData_Dates,0),MATCH(H$6,FredRatesData_IDs,0),1)/H$5)),"",IF(ISERROR(INDEX(FredRatesData_AllData,MATCH($A1028-(MAX(0,WEEKDAY($A1028,2)-5)),FredRatesData_Dates,0),MATCH(H$6,FredRatesData_IDs,0),1)/H$5),INDEX(FredRatesData_AllData,MATCH($A1028-(MAX(0,WEEKDAY($A1028,2)-5))-3,FredRatesData_Dates,0),MATCH(H$6,FredRatesData_IDs,0),1)/H$5,INDEX(FredRatesData_AllData,MATCH($A1028-(MAX(0,WEEKDAY($A1028,2)-5)),FredRatesData_Dates,0),MATCH(H$6,FredRatesData_IDs,0),1)/H$5)))</f>
        <v/>
      </c>
      <c r="I1028" s="22" t="str">
        <f t="shared" ca="1" si="173"/>
        <v/>
      </c>
      <c r="J1028" s="22" t="str">
        <f t="shared" ca="1" si="173"/>
        <v/>
      </c>
      <c r="K1028" s="22" t="str">
        <f t="shared" ca="1" si="173"/>
        <v/>
      </c>
      <c r="L1028" s="22" t="str">
        <f t="shared" ca="1" si="173"/>
        <v/>
      </c>
      <c r="M1028" s="22" t="str">
        <f t="shared" ca="1" si="173"/>
        <v/>
      </c>
      <c r="N1028" s="22" t="str">
        <f t="shared" ca="1" si="173"/>
        <v/>
      </c>
      <c r="O1028" s="22" t="str">
        <f t="shared" ca="1" si="173"/>
        <v/>
      </c>
      <c r="P1028" s="23"/>
      <c r="Q1028" s="23"/>
      <c r="R1028" s="23"/>
      <c r="S1028" s="23"/>
      <c r="T1028" s="23"/>
      <c r="U1028" s="23"/>
      <c r="V1028" s="23"/>
      <c r="W1028" s="23"/>
      <c r="X1028" s="23"/>
      <c r="Y1028" s="23"/>
      <c r="Z1028" s="23"/>
    </row>
    <row r="1029" spans="1:26" x14ac:dyDescent="0.55000000000000004">
      <c r="A1029" s="6" t="str">
        <f t="shared" ca="1" si="167"/>
        <v/>
      </c>
      <c r="B1029" s="22" t="str">
        <f t="shared" ca="1" si="172"/>
        <v/>
      </c>
      <c r="C1029" s="22" t="str">
        <f t="shared" ca="1" si="172"/>
        <v/>
      </c>
      <c r="D1029" s="22" t="str">
        <f t="shared" ca="1" si="172"/>
        <v/>
      </c>
      <c r="E1029" s="22" t="str">
        <f t="shared" ca="1" si="163"/>
        <v/>
      </c>
      <c r="F1029" s="22" t="str">
        <f t="shared" ca="1" si="164"/>
        <v/>
      </c>
      <c r="G1029" s="22" t="str">
        <f t="shared" ca="1" si="165"/>
        <v/>
      </c>
      <c r="H1029" s="22" t="str">
        <f t="shared" ca="1" si="173"/>
        <v/>
      </c>
      <c r="I1029" s="22" t="str">
        <f t="shared" ca="1" si="173"/>
        <v/>
      </c>
      <c r="J1029" s="22" t="str">
        <f t="shared" ca="1" si="173"/>
        <v/>
      </c>
      <c r="K1029" s="22" t="str">
        <f t="shared" ca="1" si="173"/>
        <v/>
      </c>
      <c r="L1029" s="22" t="str">
        <f t="shared" ca="1" si="173"/>
        <v/>
      </c>
      <c r="M1029" s="22" t="str">
        <f t="shared" ca="1" si="173"/>
        <v/>
      </c>
      <c r="N1029" s="22" t="str">
        <f t="shared" ca="1" si="173"/>
        <v/>
      </c>
      <c r="O1029" s="22" t="str">
        <f t="shared" ca="1" si="173"/>
        <v/>
      </c>
      <c r="P1029" s="23"/>
      <c r="Q1029" s="23"/>
      <c r="R1029" s="23"/>
      <c r="S1029" s="23"/>
      <c r="T1029" s="23"/>
      <c r="U1029" s="23"/>
      <c r="V1029" s="23"/>
      <c r="W1029" s="23"/>
      <c r="X1029" s="23"/>
      <c r="Y1029" s="23"/>
      <c r="Z1029" s="23"/>
    </row>
    <row r="1030" spans="1:26" x14ac:dyDescent="0.55000000000000004">
      <c r="A1030" s="6" t="str">
        <f t="shared" ca="1" si="167"/>
        <v/>
      </c>
      <c r="B1030" s="22" t="str">
        <f t="shared" ca="1" si="172"/>
        <v/>
      </c>
      <c r="C1030" s="22" t="str">
        <f t="shared" ca="1" si="172"/>
        <v/>
      </c>
      <c r="D1030" s="22" t="str">
        <f t="shared" ca="1" si="172"/>
        <v/>
      </c>
      <c r="E1030" s="22" t="str">
        <f t="shared" ca="1" si="163"/>
        <v/>
      </c>
      <c r="F1030" s="22" t="str">
        <f t="shared" ca="1" si="164"/>
        <v/>
      </c>
      <c r="G1030" s="22" t="str">
        <f t="shared" ca="1" si="165"/>
        <v/>
      </c>
      <c r="H1030" s="22" t="str">
        <f t="shared" ca="1" si="173"/>
        <v/>
      </c>
      <c r="I1030" s="22" t="str">
        <f t="shared" ca="1" si="173"/>
        <v/>
      </c>
      <c r="J1030" s="22" t="str">
        <f t="shared" ca="1" si="173"/>
        <v/>
      </c>
      <c r="K1030" s="22" t="str">
        <f t="shared" ca="1" si="173"/>
        <v/>
      </c>
      <c r="L1030" s="22" t="str">
        <f t="shared" ca="1" si="173"/>
        <v/>
      </c>
      <c r="M1030" s="22" t="str">
        <f t="shared" ca="1" si="173"/>
        <v/>
      </c>
      <c r="N1030" s="22" t="str">
        <f t="shared" ca="1" si="173"/>
        <v/>
      </c>
      <c r="O1030" s="22" t="str">
        <f t="shared" ca="1" si="173"/>
        <v/>
      </c>
      <c r="P1030" s="23"/>
      <c r="Q1030" s="23"/>
      <c r="R1030" s="23"/>
      <c r="S1030" s="23"/>
      <c r="T1030" s="23"/>
      <c r="U1030" s="23"/>
      <c r="V1030" s="23"/>
      <c r="W1030" s="23"/>
      <c r="X1030" s="23"/>
      <c r="Y1030" s="23"/>
      <c r="Z1030" s="23"/>
    </row>
    <row r="1031" spans="1:26" x14ac:dyDescent="0.55000000000000004">
      <c r="A1031" s="6" t="str">
        <f t="shared" ca="1" si="167"/>
        <v/>
      </c>
      <c r="B1031" s="22" t="str">
        <f t="shared" ca="1" si="172"/>
        <v/>
      </c>
      <c r="C1031" s="22" t="str">
        <f t="shared" ca="1" si="172"/>
        <v/>
      </c>
      <c r="D1031" s="22" t="str">
        <f t="shared" ca="1" si="172"/>
        <v/>
      </c>
      <c r="E1031" s="22" t="str">
        <f t="shared" ca="1" si="163"/>
        <v/>
      </c>
      <c r="F1031" s="22" t="str">
        <f t="shared" ca="1" si="164"/>
        <v/>
      </c>
      <c r="G1031" s="22" t="str">
        <f t="shared" ca="1" si="165"/>
        <v/>
      </c>
      <c r="H1031" s="22" t="str">
        <f t="shared" ca="1" si="173"/>
        <v/>
      </c>
      <c r="I1031" s="22" t="str">
        <f t="shared" ca="1" si="173"/>
        <v/>
      </c>
      <c r="J1031" s="22" t="str">
        <f t="shared" ca="1" si="173"/>
        <v/>
      </c>
      <c r="K1031" s="22" t="str">
        <f t="shared" ca="1" si="173"/>
        <v/>
      </c>
      <c r="L1031" s="22" t="str">
        <f t="shared" ca="1" si="173"/>
        <v/>
      </c>
      <c r="M1031" s="22" t="str">
        <f t="shared" ca="1" si="173"/>
        <v/>
      </c>
      <c r="N1031" s="22" t="str">
        <f t="shared" ca="1" si="173"/>
        <v/>
      </c>
      <c r="O1031" s="22" t="str">
        <f t="shared" ca="1" si="173"/>
        <v/>
      </c>
      <c r="P1031" s="23"/>
      <c r="Q1031" s="23"/>
      <c r="R1031" s="23"/>
      <c r="S1031" s="23"/>
      <c r="T1031" s="23"/>
      <c r="U1031" s="23"/>
      <c r="V1031" s="23"/>
      <c r="W1031" s="23"/>
      <c r="X1031" s="23"/>
      <c r="Y1031" s="23"/>
      <c r="Z1031" s="23"/>
    </row>
    <row r="1032" spans="1:26" x14ac:dyDescent="0.55000000000000004">
      <c r="A1032" s="6" t="str">
        <f t="shared" ca="1" si="167"/>
        <v/>
      </c>
      <c r="B1032" s="22" t="str">
        <f t="shared" ca="1" si="172"/>
        <v/>
      </c>
      <c r="C1032" s="22" t="str">
        <f t="shared" ca="1" si="172"/>
        <v/>
      </c>
      <c r="D1032" s="22" t="str">
        <f t="shared" ca="1" si="172"/>
        <v/>
      </c>
      <c r="E1032" s="22" t="str">
        <f t="shared" ref="E1032:E1095" ca="1" si="174">IF(OR($A1032="",ISERROR(INDEX(FredEcon_AllData,MATCH($A1032,FredEcon_EndDates,0),MATCH(E$6,FredEcon_IDs,0),1)/E$5)),"",INDEX(FredEcon_AllData,MATCH($A1032,FredEcon_EndDates,0),MATCH(E$6,FredEcon_IDs,0),1)/E$5)</f>
        <v/>
      </c>
      <c r="F1032" s="22" t="str">
        <f t="shared" ref="F1032:F1095" ca="1" si="175">IF(OR($A1032="",ISERROR(INDEX(FredCPI_YoY,MATCH($A1032,FredCPI_EndDates,0),1))),"",INDEX(FredCPI_YoY,MATCH($A1032,FredCPI_EndDates,0),1))</f>
        <v/>
      </c>
      <c r="G1032" s="22" t="str">
        <f t="shared" ref="G1032:G1095" ca="1" si="176">IF($A1032="","",IF(ISERROR(INDEX(FredGDP_QoQSAAR,MATCH($A1032,FredGDP_EndDates,0),1)),"",INDEX(FredGDP_QoQSAAR,MATCH($A1032,FredGDP_EndDates,0),1)))</f>
        <v/>
      </c>
      <c r="H1032" s="22" t="str">
        <f t="shared" ca="1" si="173"/>
        <v/>
      </c>
      <c r="I1032" s="22" t="str">
        <f t="shared" ca="1" si="173"/>
        <v/>
      </c>
      <c r="J1032" s="22" t="str">
        <f t="shared" ca="1" si="173"/>
        <v/>
      </c>
      <c r="K1032" s="22" t="str">
        <f t="shared" ca="1" si="173"/>
        <v/>
      </c>
      <c r="L1032" s="22" t="str">
        <f t="shared" ca="1" si="173"/>
        <v/>
      </c>
      <c r="M1032" s="22" t="str">
        <f t="shared" ca="1" si="173"/>
        <v/>
      </c>
      <c r="N1032" s="22" t="str">
        <f t="shared" ca="1" si="173"/>
        <v/>
      </c>
      <c r="O1032" s="22" t="str">
        <f t="shared" ca="1" si="173"/>
        <v/>
      </c>
      <c r="P1032" s="23"/>
      <c r="Q1032" s="23"/>
      <c r="R1032" s="23"/>
      <c r="S1032" s="23"/>
      <c r="T1032" s="23"/>
      <c r="U1032" s="23"/>
      <c r="V1032" s="23"/>
      <c r="W1032" s="23"/>
      <c r="X1032" s="23"/>
      <c r="Y1032" s="23"/>
      <c r="Z1032" s="23"/>
    </row>
    <row r="1033" spans="1:26" x14ac:dyDescent="0.55000000000000004">
      <c r="A1033" s="6" t="str">
        <f t="shared" ref="A1033:A1096" ca="1" si="177">IF(A1032="","",IF(ISERROR(DataMatrixFrequency/1),IF(EOMONTH(A1032,1)&lt;=DataMatrixEndDate,EOMONTH(A1032,1),""),IF((A1032+DataMatrixFrequency)&lt;=DataMatrixEndDate,A1032+DataMatrixFrequency,"")))</f>
        <v/>
      </c>
      <c r="B1033" s="22" t="str">
        <f t="shared" ca="1" si="172"/>
        <v/>
      </c>
      <c r="C1033" s="22" t="str">
        <f t="shared" ca="1" si="172"/>
        <v/>
      </c>
      <c r="D1033" s="22" t="str">
        <f t="shared" ca="1" si="172"/>
        <v/>
      </c>
      <c r="E1033" s="22" t="str">
        <f t="shared" ca="1" si="174"/>
        <v/>
      </c>
      <c r="F1033" s="22" t="str">
        <f t="shared" ca="1" si="175"/>
        <v/>
      </c>
      <c r="G1033" s="22" t="str">
        <f t="shared" ca="1" si="176"/>
        <v/>
      </c>
      <c r="H1033" s="22" t="str">
        <f t="shared" ca="1" si="173"/>
        <v/>
      </c>
      <c r="I1033" s="22" t="str">
        <f t="shared" ca="1" si="173"/>
        <v/>
      </c>
      <c r="J1033" s="22" t="str">
        <f t="shared" ca="1" si="173"/>
        <v/>
      </c>
      <c r="K1033" s="22" t="str">
        <f t="shared" ca="1" si="173"/>
        <v/>
      </c>
      <c r="L1033" s="22" t="str">
        <f t="shared" ca="1" si="173"/>
        <v/>
      </c>
      <c r="M1033" s="22" t="str">
        <f t="shared" ca="1" si="173"/>
        <v/>
      </c>
      <c r="N1033" s="22" t="str">
        <f t="shared" ca="1" si="173"/>
        <v/>
      </c>
      <c r="O1033" s="22" t="str">
        <f t="shared" ca="1" si="173"/>
        <v/>
      </c>
      <c r="P1033" s="23"/>
      <c r="Q1033" s="23"/>
      <c r="R1033" s="23"/>
      <c r="S1033" s="23"/>
      <c r="T1033" s="23"/>
      <c r="U1033" s="23"/>
      <c r="V1033" s="23"/>
      <c r="W1033" s="23"/>
      <c r="X1033" s="23"/>
      <c r="Y1033" s="23"/>
      <c r="Z1033" s="23"/>
    </row>
    <row r="1034" spans="1:26" x14ac:dyDescent="0.55000000000000004">
      <c r="A1034" s="6" t="str">
        <f t="shared" ca="1" si="177"/>
        <v/>
      </c>
      <c r="B1034" s="22" t="str">
        <f t="shared" ca="1" si="172"/>
        <v/>
      </c>
      <c r="C1034" s="22" t="str">
        <f t="shared" ca="1" si="172"/>
        <v/>
      </c>
      <c r="D1034" s="22" t="str">
        <f t="shared" ca="1" si="172"/>
        <v/>
      </c>
      <c r="E1034" s="22" t="str">
        <f t="shared" ca="1" si="174"/>
        <v/>
      </c>
      <c r="F1034" s="22" t="str">
        <f t="shared" ca="1" si="175"/>
        <v/>
      </c>
      <c r="G1034" s="22" t="str">
        <f t="shared" ca="1" si="176"/>
        <v/>
      </c>
      <c r="H1034" s="22" t="str">
        <f t="shared" ca="1" si="173"/>
        <v/>
      </c>
      <c r="I1034" s="22" t="str">
        <f t="shared" ca="1" si="173"/>
        <v/>
      </c>
      <c r="J1034" s="22" t="str">
        <f t="shared" ca="1" si="173"/>
        <v/>
      </c>
      <c r="K1034" s="22" t="str">
        <f t="shared" ca="1" si="173"/>
        <v/>
      </c>
      <c r="L1034" s="22" t="str">
        <f t="shared" ca="1" si="173"/>
        <v/>
      </c>
      <c r="M1034" s="22" t="str">
        <f t="shared" ca="1" si="173"/>
        <v/>
      </c>
      <c r="N1034" s="22" t="str">
        <f t="shared" ca="1" si="173"/>
        <v/>
      </c>
      <c r="O1034" s="22" t="str">
        <f t="shared" ca="1" si="173"/>
        <v/>
      </c>
      <c r="P1034" s="23"/>
      <c r="Q1034" s="23"/>
      <c r="R1034" s="23"/>
      <c r="S1034" s="23"/>
      <c r="T1034" s="23"/>
      <c r="U1034" s="23"/>
      <c r="V1034" s="23"/>
      <c r="W1034" s="23"/>
      <c r="X1034" s="23"/>
      <c r="Y1034" s="23"/>
      <c r="Z1034" s="23"/>
    </row>
    <row r="1035" spans="1:26" x14ac:dyDescent="0.55000000000000004">
      <c r="A1035" s="6" t="str">
        <f t="shared" ca="1" si="177"/>
        <v/>
      </c>
      <c r="B1035" s="22" t="str">
        <f t="shared" ca="1" si="172"/>
        <v/>
      </c>
      <c r="C1035" s="22" t="str">
        <f t="shared" ca="1" si="172"/>
        <v/>
      </c>
      <c r="D1035" s="22" t="str">
        <f t="shared" ca="1" si="172"/>
        <v/>
      </c>
      <c r="E1035" s="22" t="str">
        <f t="shared" ca="1" si="174"/>
        <v/>
      </c>
      <c r="F1035" s="22" t="str">
        <f t="shared" ca="1" si="175"/>
        <v/>
      </c>
      <c r="G1035" s="22" t="str">
        <f t="shared" ca="1" si="176"/>
        <v/>
      </c>
      <c r="H1035" s="22" t="str">
        <f t="shared" ca="1" si="173"/>
        <v/>
      </c>
      <c r="I1035" s="22" t="str">
        <f t="shared" ca="1" si="173"/>
        <v/>
      </c>
      <c r="J1035" s="22" t="str">
        <f t="shared" ca="1" si="173"/>
        <v/>
      </c>
      <c r="K1035" s="22" t="str">
        <f t="shared" ca="1" si="173"/>
        <v/>
      </c>
      <c r="L1035" s="22" t="str">
        <f t="shared" ca="1" si="173"/>
        <v/>
      </c>
      <c r="M1035" s="22" t="str">
        <f t="shared" ca="1" si="173"/>
        <v/>
      </c>
      <c r="N1035" s="22" t="str">
        <f t="shared" ca="1" si="173"/>
        <v/>
      </c>
      <c r="O1035" s="22" t="str">
        <f t="shared" ca="1" si="173"/>
        <v/>
      </c>
      <c r="P1035" s="23"/>
      <c r="Q1035" s="23"/>
      <c r="R1035" s="23"/>
      <c r="S1035" s="23"/>
      <c r="T1035" s="23"/>
      <c r="U1035" s="23"/>
      <c r="V1035" s="23"/>
      <c r="W1035" s="23"/>
      <c r="X1035" s="23"/>
      <c r="Y1035" s="23"/>
      <c r="Z1035" s="23"/>
    </row>
    <row r="1036" spans="1:26" x14ac:dyDescent="0.55000000000000004">
      <c r="A1036" s="6" t="str">
        <f t="shared" ca="1" si="177"/>
        <v/>
      </c>
      <c r="B1036" s="22" t="str">
        <f t="shared" ca="1" si="172"/>
        <v/>
      </c>
      <c r="C1036" s="22" t="str">
        <f t="shared" ca="1" si="172"/>
        <v/>
      </c>
      <c r="D1036" s="22" t="str">
        <f t="shared" ca="1" si="172"/>
        <v/>
      </c>
      <c r="E1036" s="22" t="str">
        <f t="shared" ca="1" si="174"/>
        <v/>
      </c>
      <c r="F1036" s="22" t="str">
        <f t="shared" ca="1" si="175"/>
        <v/>
      </c>
      <c r="G1036" s="22" t="str">
        <f t="shared" ca="1" si="176"/>
        <v/>
      </c>
      <c r="H1036" s="22" t="str">
        <f t="shared" ca="1" si="173"/>
        <v/>
      </c>
      <c r="I1036" s="22" t="str">
        <f t="shared" ca="1" si="173"/>
        <v/>
      </c>
      <c r="J1036" s="22" t="str">
        <f t="shared" ca="1" si="173"/>
        <v/>
      </c>
      <c r="K1036" s="22" t="str">
        <f t="shared" ca="1" si="173"/>
        <v/>
      </c>
      <c r="L1036" s="22" t="str">
        <f t="shared" ca="1" si="173"/>
        <v/>
      </c>
      <c r="M1036" s="22" t="str">
        <f t="shared" ca="1" si="173"/>
        <v/>
      </c>
      <c r="N1036" s="22" t="str">
        <f t="shared" ca="1" si="173"/>
        <v/>
      </c>
      <c r="O1036" s="22" t="str">
        <f t="shared" ca="1" si="173"/>
        <v/>
      </c>
      <c r="P1036" s="23"/>
      <c r="Q1036" s="23"/>
      <c r="R1036" s="23"/>
      <c r="S1036" s="23"/>
      <c r="T1036" s="23"/>
      <c r="U1036" s="23"/>
      <c r="V1036" s="23"/>
      <c r="W1036" s="23"/>
      <c r="X1036" s="23"/>
      <c r="Y1036" s="23"/>
      <c r="Z1036" s="23"/>
    </row>
    <row r="1037" spans="1:26" x14ac:dyDescent="0.55000000000000004">
      <c r="A1037" s="6" t="str">
        <f t="shared" ca="1" si="177"/>
        <v/>
      </c>
      <c r="B1037" s="22" t="str">
        <f t="shared" ca="1" si="172"/>
        <v/>
      </c>
      <c r="C1037" s="22" t="str">
        <f t="shared" ca="1" si="172"/>
        <v/>
      </c>
      <c r="D1037" s="22" t="str">
        <f t="shared" ca="1" si="172"/>
        <v/>
      </c>
      <c r="E1037" s="22" t="str">
        <f t="shared" ca="1" si="174"/>
        <v/>
      </c>
      <c r="F1037" s="22" t="str">
        <f t="shared" ca="1" si="175"/>
        <v/>
      </c>
      <c r="G1037" s="22" t="str">
        <f t="shared" ca="1" si="176"/>
        <v/>
      </c>
      <c r="H1037" s="22" t="str">
        <f t="shared" ca="1" si="173"/>
        <v/>
      </c>
      <c r="I1037" s="22" t="str">
        <f t="shared" ca="1" si="173"/>
        <v/>
      </c>
      <c r="J1037" s="22" t="str">
        <f t="shared" ca="1" si="173"/>
        <v/>
      </c>
      <c r="K1037" s="22" t="str">
        <f t="shared" ca="1" si="173"/>
        <v/>
      </c>
      <c r="L1037" s="22" t="str">
        <f t="shared" ca="1" si="173"/>
        <v/>
      </c>
      <c r="M1037" s="22" t="str">
        <f t="shared" ca="1" si="173"/>
        <v/>
      </c>
      <c r="N1037" s="22" t="str">
        <f t="shared" ca="1" si="173"/>
        <v/>
      </c>
      <c r="O1037" s="22" t="str">
        <f t="shared" ca="1" si="173"/>
        <v/>
      </c>
      <c r="P1037" s="23"/>
      <c r="Q1037" s="23"/>
      <c r="R1037" s="23"/>
      <c r="S1037" s="23"/>
      <c r="T1037" s="23"/>
      <c r="U1037" s="23"/>
      <c r="V1037" s="23"/>
      <c r="W1037" s="23"/>
      <c r="X1037" s="23"/>
      <c r="Y1037" s="23"/>
      <c r="Z1037" s="23"/>
    </row>
    <row r="1038" spans="1:26" x14ac:dyDescent="0.55000000000000004">
      <c r="A1038" s="6" t="str">
        <f t="shared" ca="1" si="177"/>
        <v/>
      </c>
      <c r="B1038" s="22" t="str">
        <f t="shared" ca="1" si="172"/>
        <v/>
      </c>
      <c r="C1038" s="22" t="str">
        <f t="shared" ca="1" si="172"/>
        <v/>
      </c>
      <c r="D1038" s="22" t="str">
        <f t="shared" ca="1" si="172"/>
        <v/>
      </c>
      <c r="E1038" s="22" t="str">
        <f t="shared" ca="1" si="174"/>
        <v/>
      </c>
      <c r="F1038" s="22" t="str">
        <f t="shared" ca="1" si="175"/>
        <v/>
      </c>
      <c r="G1038" s="22" t="str">
        <f t="shared" ca="1" si="176"/>
        <v/>
      </c>
      <c r="H1038" s="22" t="str">
        <f t="shared" ca="1" si="173"/>
        <v/>
      </c>
      <c r="I1038" s="22" t="str">
        <f t="shared" ca="1" si="173"/>
        <v/>
      </c>
      <c r="J1038" s="22" t="str">
        <f t="shared" ca="1" si="173"/>
        <v/>
      </c>
      <c r="K1038" s="22" t="str">
        <f t="shared" ca="1" si="173"/>
        <v/>
      </c>
      <c r="L1038" s="22" t="str">
        <f t="shared" ca="1" si="173"/>
        <v/>
      </c>
      <c r="M1038" s="22" t="str">
        <f t="shared" ca="1" si="173"/>
        <v/>
      </c>
      <c r="N1038" s="22" t="str">
        <f t="shared" ca="1" si="173"/>
        <v/>
      </c>
      <c r="O1038" s="22" t="str">
        <f t="shared" ca="1" si="173"/>
        <v/>
      </c>
      <c r="P1038" s="23"/>
      <c r="Q1038" s="23"/>
      <c r="R1038" s="23"/>
      <c r="S1038" s="23"/>
      <c r="T1038" s="23"/>
      <c r="U1038" s="23"/>
      <c r="V1038" s="23"/>
      <c r="W1038" s="23"/>
      <c r="X1038" s="23"/>
      <c r="Y1038" s="23"/>
      <c r="Z1038" s="23"/>
    </row>
    <row r="1039" spans="1:26" x14ac:dyDescent="0.55000000000000004">
      <c r="A1039" s="6" t="str">
        <f t="shared" ca="1" si="177"/>
        <v/>
      </c>
      <c r="B1039" s="22" t="str">
        <f t="shared" ca="1" si="172"/>
        <v/>
      </c>
      <c r="C1039" s="22" t="str">
        <f t="shared" ca="1" si="172"/>
        <v/>
      </c>
      <c r="D1039" s="22" t="str">
        <f t="shared" ca="1" si="172"/>
        <v/>
      </c>
      <c r="E1039" s="22" t="str">
        <f t="shared" ca="1" si="174"/>
        <v/>
      </c>
      <c r="F1039" s="22" t="str">
        <f t="shared" ca="1" si="175"/>
        <v/>
      </c>
      <c r="G1039" s="22" t="str">
        <f t="shared" ca="1" si="176"/>
        <v/>
      </c>
      <c r="H1039" s="22" t="str">
        <f t="shared" ca="1" si="173"/>
        <v/>
      </c>
      <c r="I1039" s="22" t="str">
        <f t="shared" ca="1" si="173"/>
        <v/>
      </c>
      <c r="J1039" s="22" t="str">
        <f t="shared" ca="1" si="173"/>
        <v/>
      </c>
      <c r="K1039" s="22" t="str">
        <f t="shared" ca="1" si="173"/>
        <v/>
      </c>
      <c r="L1039" s="22" t="str">
        <f t="shared" ca="1" si="173"/>
        <v/>
      </c>
      <c r="M1039" s="22" t="str">
        <f t="shared" ca="1" si="173"/>
        <v/>
      </c>
      <c r="N1039" s="22" t="str">
        <f t="shared" ca="1" si="173"/>
        <v/>
      </c>
      <c r="O1039" s="22" t="str">
        <f t="shared" ca="1" si="173"/>
        <v/>
      </c>
      <c r="P1039" s="23"/>
      <c r="Q1039" s="23"/>
      <c r="R1039" s="23"/>
      <c r="S1039" s="23"/>
      <c r="T1039" s="23"/>
      <c r="U1039" s="23"/>
      <c r="V1039" s="23"/>
      <c r="W1039" s="23"/>
      <c r="X1039" s="23"/>
      <c r="Y1039" s="23"/>
      <c r="Z1039" s="23"/>
    </row>
    <row r="1040" spans="1:26" x14ac:dyDescent="0.55000000000000004">
      <c r="A1040" s="6" t="str">
        <f t="shared" ca="1" si="177"/>
        <v/>
      </c>
      <c r="B1040" s="22" t="str">
        <f t="shared" ca="1" si="172"/>
        <v/>
      </c>
      <c r="C1040" s="22" t="str">
        <f t="shared" ca="1" si="172"/>
        <v/>
      </c>
      <c r="D1040" s="22" t="str">
        <f t="shared" ca="1" si="172"/>
        <v/>
      </c>
      <c r="E1040" s="22" t="str">
        <f t="shared" ca="1" si="174"/>
        <v/>
      </c>
      <c r="F1040" s="22" t="str">
        <f t="shared" ca="1" si="175"/>
        <v/>
      </c>
      <c r="G1040" s="22" t="str">
        <f t="shared" ca="1" si="176"/>
        <v/>
      </c>
      <c r="H1040" s="22" t="str">
        <f t="shared" ca="1" si="173"/>
        <v/>
      </c>
      <c r="I1040" s="22" t="str">
        <f t="shared" ca="1" si="173"/>
        <v/>
      </c>
      <c r="J1040" s="22" t="str">
        <f t="shared" ca="1" si="173"/>
        <v/>
      </c>
      <c r="K1040" s="22" t="str">
        <f t="shared" ca="1" si="173"/>
        <v/>
      </c>
      <c r="L1040" s="22" t="str">
        <f t="shared" ca="1" si="173"/>
        <v/>
      </c>
      <c r="M1040" s="22" t="str">
        <f t="shared" ca="1" si="173"/>
        <v/>
      </c>
      <c r="N1040" s="22" t="str">
        <f t="shared" ca="1" si="173"/>
        <v/>
      </c>
      <c r="O1040" s="22" t="str">
        <f t="shared" ca="1" si="173"/>
        <v/>
      </c>
      <c r="P1040" s="23"/>
      <c r="Q1040" s="23"/>
      <c r="R1040" s="23"/>
      <c r="S1040" s="23"/>
      <c r="T1040" s="23"/>
      <c r="U1040" s="23"/>
      <c r="V1040" s="23"/>
      <c r="W1040" s="23"/>
      <c r="X1040" s="23"/>
      <c r="Y1040" s="23"/>
      <c r="Z1040" s="23"/>
    </row>
    <row r="1041" spans="1:26" x14ac:dyDescent="0.55000000000000004">
      <c r="A1041" s="6" t="str">
        <f t="shared" ca="1" si="177"/>
        <v/>
      </c>
      <c r="B1041" s="22" t="str">
        <f t="shared" ca="1" si="172"/>
        <v/>
      </c>
      <c r="C1041" s="22" t="str">
        <f t="shared" ca="1" si="172"/>
        <v/>
      </c>
      <c r="D1041" s="22" t="str">
        <f t="shared" ca="1" si="172"/>
        <v/>
      </c>
      <c r="E1041" s="22" t="str">
        <f t="shared" ca="1" si="174"/>
        <v/>
      </c>
      <c r="F1041" s="22" t="str">
        <f t="shared" ca="1" si="175"/>
        <v/>
      </c>
      <c r="G1041" s="22" t="str">
        <f t="shared" ca="1" si="176"/>
        <v/>
      </c>
      <c r="H1041" s="22" t="str">
        <f t="shared" ca="1" si="173"/>
        <v/>
      </c>
      <c r="I1041" s="22" t="str">
        <f t="shared" ca="1" si="173"/>
        <v/>
      </c>
      <c r="J1041" s="22" t="str">
        <f t="shared" ca="1" si="173"/>
        <v/>
      </c>
      <c r="K1041" s="22" t="str">
        <f t="shared" ca="1" si="173"/>
        <v/>
      </c>
      <c r="L1041" s="22" t="str">
        <f t="shared" ca="1" si="173"/>
        <v/>
      </c>
      <c r="M1041" s="22" t="str">
        <f t="shared" ca="1" si="173"/>
        <v/>
      </c>
      <c r="N1041" s="22" t="str">
        <f t="shared" ca="1" si="173"/>
        <v/>
      </c>
      <c r="O1041" s="22" t="str">
        <f t="shared" ca="1" si="173"/>
        <v/>
      </c>
      <c r="P1041" s="23"/>
      <c r="Q1041" s="23"/>
      <c r="R1041" s="23"/>
      <c r="S1041" s="23"/>
      <c r="T1041" s="23"/>
      <c r="U1041" s="23"/>
      <c r="V1041" s="23"/>
      <c r="W1041" s="23"/>
      <c r="X1041" s="23"/>
      <c r="Y1041" s="23"/>
      <c r="Z1041" s="23"/>
    </row>
    <row r="1042" spans="1:26" x14ac:dyDescent="0.55000000000000004">
      <c r="A1042" s="6" t="str">
        <f t="shared" ca="1" si="177"/>
        <v/>
      </c>
      <c r="B1042" s="22" t="str">
        <f t="shared" ca="1" si="172"/>
        <v/>
      </c>
      <c r="C1042" s="22" t="str">
        <f t="shared" ca="1" si="172"/>
        <v/>
      </c>
      <c r="D1042" s="22" t="str">
        <f t="shared" ca="1" si="172"/>
        <v/>
      </c>
      <c r="E1042" s="22" t="str">
        <f t="shared" ca="1" si="174"/>
        <v/>
      </c>
      <c r="F1042" s="22" t="str">
        <f t="shared" ca="1" si="175"/>
        <v/>
      </c>
      <c r="G1042" s="22" t="str">
        <f t="shared" ca="1" si="176"/>
        <v/>
      </c>
      <c r="H1042" s="22" t="str">
        <f t="shared" ca="1" si="173"/>
        <v/>
      </c>
      <c r="I1042" s="22" t="str">
        <f t="shared" ca="1" si="173"/>
        <v/>
      </c>
      <c r="J1042" s="22" t="str">
        <f t="shared" ca="1" si="173"/>
        <v/>
      </c>
      <c r="K1042" s="22" t="str">
        <f t="shared" ca="1" si="173"/>
        <v/>
      </c>
      <c r="L1042" s="22" t="str">
        <f t="shared" ca="1" si="173"/>
        <v/>
      </c>
      <c r="M1042" s="22" t="str">
        <f t="shared" ca="1" si="173"/>
        <v/>
      </c>
      <c r="N1042" s="22" t="str">
        <f t="shared" ca="1" si="173"/>
        <v/>
      </c>
      <c r="O1042" s="22" t="str">
        <f t="shared" ca="1" si="173"/>
        <v/>
      </c>
      <c r="P1042" s="23"/>
      <c r="Q1042" s="23"/>
      <c r="R1042" s="23"/>
      <c r="S1042" s="23"/>
      <c r="T1042" s="23"/>
      <c r="U1042" s="23"/>
      <c r="V1042" s="23"/>
      <c r="W1042" s="23"/>
      <c r="X1042" s="23"/>
      <c r="Y1042" s="23"/>
      <c r="Z1042" s="23"/>
    </row>
    <row r="1043" spans="1:26" x14ac:dyDescent="0.55000000000000004">
      <c r="A1043" s="6" t="str">
        <f t="shared" ca="1" si="177"/>
        <v/>
      </c>
      <c r="B1043" s="22" t="str">
        <f t="shared" ca="1" si="172"/>
        <v/>
      </c>
      <c r="C1043" s="22" t="str">
        <f t="shared" ca="1" si="172"/>
        <v/>
      </c>
      <c r="D1043" s="22" t="str">
        <f t="shared" ca="1" si="172"/>
        <v/>
      </c>
      <c r="E1043" s="22" t="str">
        <f t="shared" ca="1" si="174"/>
        <v/>
      </c>
      <c r="F1043" s="22" t="str">
        <f t="shared" ca="1" si="175"/>
        <v/>
      </c>
      <c r="G1043" s="22" t="str">
        <f t="shared" ca="1" si="176"/>
        <v/>
      </c>
      <c r="H1043" s="22" t="str">
        <f t="shared" ca="1" si="173"/>
        <v/>
      </c>
      <c r="I1043" s="22" t="str">
        <f t="shared" ca="1" si="173"/>
        <v/>
      </c>
      <c r="J1043" s="22" t="str">
        <f t="shared" ca="1" si="173"/>
        <v/>
      </c>
      <c r="K1043" s="22" t="str">
        <f t="shared" ca="1" si="173"/>
        <v/>
      </c>
      <c r="L1043" s="22" t="str">
        <f t="shared" ca="1" si="173"/>
        <v/>
      </c>
      <c r="M1043" s="22" t="str">
        <f t="shared" ca="1" si="173"/>
        <v/>
      </c>
      <c r="N1043" s="22" t="str">
        <f t="shared" ca="1" si="173"/>
        <v/>
      </c>
      <c r="O1043" s="22" t="str">
        <f t="shared" ca="1" si="173"/>
        <v/>
      </c>
      <c r="P1043" s="23"/>
      <c r="Q1043" s="23"/>
      <c r="R1043" s="23"/>
      <c r="S1043" s="23"/>
      <c r="T1043" s="23"/>
      <c r="U1043" s="23"/>
      <c r="V1043" s="23"/>
      <c r="W1043" s="23"/>
      <c r="X1043" s="23"/>
      <c r="Y1043" s="23"/>
      <c r="Z1043" s="23"/>
    </row>
    <row r="1044" spans="1:26" x14ac:dyDescent="0.55000000000000004">
      <c r="A1044" s="6" t="str">
        <f t="shared" ca="1" si="177"/>
        <v/>
      </c>
      <c r="B1044" s="22" t="str">
        <f t="shared" ca="1" si="172"/>
        <v/>
      </c>
      <c r="C1044" s="22" t="str">
        <f t="shared" ca="1" si="172"/>
        <v/>
      </c>
      <c r="D1044" s="22" t="str">
        <f t="shared" ca="1" si="172"/>
        <v/>
      </c>
      <c r="E1044" s="22" t="str">
        <f t="shared" ca="1" si="174"/>
        <v/>
      </c>
      <c r="F1044" s="22" t="str">
        <f t="shared" ca="1" si="175"/>
        <v/>
      </c>
      <c r="G1044" s="22" t="str">
        <f t="shared" ca="1" si="176"/>
        <v/>
      </c>
      <c r="H1044" s="22" t="str">
        <f t="shared" ca="1" si="173"/>
        <v/>
      </c>
      <c r="I1044" s="22" t="str">
        <f t="shared" ca="1" si="173"/>
        <v/>
      </c>
      <c r="J1044" s="22" t="str">
        <f t="shared" ca="1" si="173"/>
        <v/>
      </c>
      <c r="K1044" s="22" t="str">
        <f t="shared" ca="1" si="173"/>
        <v/>
      </c>
      <c r="L1044" s="22" t="str">
        <f t="shared" ca="1" si="173"/>
        <v/>
      </c>
      <c r="M1044" s="22" t="str">
        <f t="shared" ca="1" si="173"/>
        <v/>
      </c>
      <c r="N1044" s="22" t="str">
        <f t="shared" ca="1" si="173"/>
        <v/>
      </c>
      <c r="O1044" s="22" t="str">
        <f t="shared" ca="1" si="173"/>
        <v/>
      </c>
      <c r="P1044" s="23"/>
      <c r="Q1044" s="23"/>
      <c r="R1044" s="23"/>
      <c r="S1044" s="23"/>
      <c r="T1044" s="23"/>
      <c r="U1044" s="23"/>
      <c r="V1044" s="23"/>
      <c r="W1044" s="23"/>
      <c r="X1044" s="23"/>
      <c r="Y1044" s="23"/>
      <c r="Z1044" s="23"/>
    </row>
    <row r="1045" spans="1:26" x14ac:dyDescent="0.55000000000000004">
      <c r="A1045" s="6" t="str">
        <f t="shared" ca="1" si="177"/>
        <v/>
      </c>
      <c r="B1045" s="22" t="str">
        <f t="shared" ca="1" si="172"/>
        <v/>
      </c>
      <c r="C1045" s="22" t="str">
        <f t="shared" ca="1" si="172"/>
        <v/>
      </c>
      <c r="D1045" s="22" t="str">
        <f t="shared" ca="1" si="172"/>
        <v/>
      </c>
      <c r="E1045" s="22" t="str">
        <f t="shared" ca="1" si="174"/>
        <v/>
      </c>
      <c r="F1045" s="22" t="str">
        <f t="shared" ca="1" si="175"/>
        <v/>
      </c>
      <c r="G1045" s="22" t="str">
        <f t="shared" ca="1" si="176"/>
        <v/>
      </c>
      <c r="H1045" s="22" t="str">
        <f t="shared" ca="1" si="173"/>
        <v/>
      </c>
      <c r="I1045" s="22" t="str">
        <f t="shared" ca="1" si="173"/>
        <v/>
      </c>
      <c r="J1045" s="22" t="str">
        <f t="shared" ca="1" si="173"/>
        <v/>
      </c>
      <c r="K1045" s="22" t="str">
        <f t="shared" ca="1" si="173"/>
        <v/>
      </c>
      <c r="L1045" s="22" t="str">
        <f t="shared" ca="1" si="173"/>
        <v/>
      </c>
      <c r="M1045" s="22" t="str">
        <f t="shared" ca="1" si="173"/>
        <v/>
      </c>
      <c r="N1045" s="22" t="str">
        <f t="shared" ca="1" si="173"/>
        <v/>
      </c>
      <c r="O1045" s="22" t="str">
        <f t="shared" ca="1" si="173"/>
        <v/>
      </c>
      <c r="P1045" s="23"/>
      <c r="Q1045" s="23"/>
      <c r="R1045" s="23"/>
      <c r="S1045" s="23"/>
      <c r="T1045" s="23"/>
      <c r="U1045" s="23"/>
      <c r="V1045" s="23"/>
      <c r="W1045" s="23"/>
      <c r="X1045" s="23"/>
      <c r="Y1045" s="23"/>
      <c r="Z1045" s="23"/>
    </row>
    <row r="1046" spans="1:26" x14ac:dyDescent="0.55000000000000004">
      <c r="A1046" s="6" t="str">
        <f t="shared" ca="1" si="177"/>
        <v/>
      </c>
      <c r="B1046" s="22" t="str">
        <f t="shared" ca="1" si="172"/>
        <v/>
      </c>
      <c r="C1046" s="22" t="str">
        <f t="shared" ca="1" si="172"/>
        <v/>
      </c>
      <c r="D1046" s="22" t="str">
        <f t="shared" ca="1" si="172"/>
        <v/>
      </c>
      <c r="E1046" s="22" t="str">
        <f t="shared" ca="1" si="174"/>
        <v/>
      </c>
      <c r="F1046" s="22" t="str">
        <f t="shared" ca="1" si="175"/>
        <v/>
      </c>
      <c r="G1046" s="22" t="str">
        <f t="shared" ca="1" si="176"/>
        <v/>
      </c>
      <c r="H1046" s="22" t="str">
        <f t="shared" ca="1" si="173"/>
        <v/>
      </c>
      <c r="I1046" s="22" t="str">
        <f t="shared" ca="1" si="173"/>
        <v/>
      </c>
      <c r="J1046" s="22" t="str">
        <f t="shared" ca="1" si="173"/>
        <v/>
      </c>
      <c r="K1046" s="22" t="str">
        <f t="shared" ca="1" si="173"/>
        <v/>
      </c>
      <c r="L1046" s="22" t="str">
        <f t="shared" ca="1" si="173"/>
        <v/>
      </c>
      <c r="M1046" s="22" t="str">
        <f t="shared" ca="1" si="173"/>
        <v/>
      </c>
      <c r="N1046" s="22" t="str">
        <f t="shared" ca="1" si="173"/>
        <v/>
      </c>
      <c r="O1046" s="22" t="str">
        <f t="shared" ca="1" si="173"/>
        <v/>
      </c>
      <c r="P1046" s="23"/>
      <c r="Q1046" s="23"/>
      <c r="R1046" s="23"/>
      <c r="S1046" s="23"/>
      <c r="T1046" s="23"/>
      <c r="U1046" s="23"/>
      <c r="V1046" s="23"/>
      <c r="W1046" s="23"/>
      <c r="X1046" s="23"/>
      <c r="Y1046" s="23"/>
      <c r="Z1046" s="23"/>
    </row>
    <row r="1047" spans="1:26" x14ac:dyDescent="0.55000000000000004">
      <c r="A1047" s="6" t="str">
        <f t="shared" ca="1" si="177"/>
        <v/>
      </c>
      <c r="B1047" s="22" t="str">
        <f t="shared" ca="1" si="172"/>
        <v/>
      </c>
      <c r="C1047" s="22" t="str">
        <f t="shared" ca="1" si="172"/>
        <v/>
      </c>
      <c r="D1047" s="22" t="str">
        <f t="shared" ca="1" si="172"/>
        <v/>
      </c>
      <c r="E1047" s="22" t="str">
        <f t="shared" ca="1" si="174"/>
        <v/>
      </c>
      <c r="F1047" s="22" t="str">
        <f t="shared" ca="1" si="175"/>
        <v/>
      </c>
      <c r="G1047" s="22" t="str">
        <f t="shared" ca="1" si="176"/>
        <v/>
      </c>
      <c r="H1047" s="22" t="str">
        <f t="shared" ca="1" si="173"/>
        <v/>
      </c>
      <c r="I1047" s="22" t="str">
        <f t="shared" ca="1" si="173"/>
        <v/>
      </c>
      <c r="J1047" s="22" t="str">
        <f t="shared" ca="1" si="173"/>
        <v/>
      </c>
      <c r="K1047" s="22" t="str">
        <f t="shared" ca="1" si="173"/>
        <v/>
      </c>
      <c r="L1047" s="22" t="str">
        <f t="shared" ca="1" si="173"/>
        <v/>
      </c>
      <c r="M1047" s="22" t="str">
        <f t="shared" ca="1" si="173"/>
        <v/>
      </c>
      <c r="N1047" s="22" t="str">
        <f t="shared" ca="1" si="173"/>
        <v/>
      </c>
      <c r="O1047" s="22" t="str">
        <f t="shared" ca="1" si="173"/>
        <v/>
      </c>
      <c r="P1047" s="23"/>
      <c r="Q1047" s="23"/>
      <c r="R1047" s="23"/>
      <c r="S1047" s="23"/>
      <c r="T1047" s="23"/>
      <c r="U1047" s="23"/>
      <c r="V1047" s="23"/>
      <c r="W1047" s="23"/>
      <c r="X1047" s="23"/>
      <c r="Y1047" s="23"/>
      <c r="Z1047" s="23"/>
    </row>
    <row r="1048" spans="1:26" x14ac:dyDescent="0.55000000000000004">
      <c r="A1048" s="6" t="str">
        <f t="shared" ca="1" si="177"/>
        <v/>
      </c>
      <c r="B1048" s="22" t="str">
        <f t="shared" ref="B1048:D1067" ca="1" si="178">IF($A1048="","",IF(ISERROR(IF(ISERROR(INDEX(FredRatesData_AllData,MATCH($A1048-(MAX(0,WEEKDAY($A1048,2)-5)),FredRatesData_Dates,0),MATCH(B$6,FredRatesData_IDs,0),1)/B$5),INDEX(FredRatesData_AllData,MATCH($A1048-(MAX(0,WEEKDAY($A1048,2)-5))-3,FredRatesData_Dates,0),MATCH(B$6,FredRatesData_IDs,0),1)/B$5,INDEX(FredRatesData_AllData,MATCH($A1048-(MAX(0,WEEKDAY($A1048,2)-5)),FredRatesData_Dates,0),MATCH(B$6,FredRatesData_IDs,0),1)/B$5)),"",IF(ISERROR(INDEX(FredRatesData_AllData,MATCH($A1048-(MAX(0,WEEKDAY($A1048,2)-5)),FredRatesData_Dates,0),MATCH(B$6,FredRatesData_IDs,0),1)/B$5),INDEX(FredRatesData_AllData,MATCH($A1048-(MAX(0,WEEKDAY($A1048,2)-5))-3,FredRatesData_Dates,0),MATCH(B$6,FredRatesData_IDs,0),1)/B$5,INDEX(FredRatesData_AllData,MATCH($A1048-(MAX(0,WEEKDAY($A1048,2)-5)),FredRatesData_Dates,0),MATCH(B$6,FredRatesData_IDs,0),1)/B$5)))</f>
        <v/>
      </c>
      <c r="C1048" s="22" t="str">
        <f t="shared" ca="1" si="178"/>
        <v/>
      </c>
      <c r="D1048" s="22" t="str">
        <f t="shared" ca="1" si="178"/>
        <v/>
      </c>
      <c r="E1048" s="22" t="str">
        <f t="shared" ca="1" si="174"/>
        <v/>
      </c>
      <c r="F1048" s="22" t="str">
        <f t="shared" ca="1" si="175"/>
        <v/>
      </c>
      <c r="G1048" s="22" t="str">
        <f t="shared" ca="1" si="176"/>
        <v/>
      </c>
      <c r="H1048" s="22" t="str">
        <f t="shared" ref="H1048:O1067" ca="1" si="179">IF($A1048="","",IF(ISERROR(IF(ISERROR(INDEX(FredRatesData_AllData,MATCH($A1048-(MAX(0,WEEKDAY($A1048,2)-5)),FredRatesData_Dates,0),MATCH(H$6,FredRatesData_IDs,0),1)/H$5),INDEX(FredRatesData_AllData,MATCH($A1048-(MAX(0,WEEKDAY($A1048,2)-5))-3,FredRatesData_Dates,0),MATCH(H$6,FredRatesData_IDs,0),1)/H$5,INDEX(FredRatesData_AllData,MATCH($A1048-(MAX(0,WEEKDAY($A1048,2)-5)),FredRatesData_Dates,0),MATCH(H$6,FredRatesData_IDs,0),1)/H$5)),"",IF(ISERROR(INDEX(FredRatesData_AllData,MATCH($A1048-(MAX(0,WEEKDAY($A1048,2)-5)),FredRatesData_Dates,0),MATCH(H$6,FredRatesData_IDs,0),1)/H$5),INDEX(FredRatesData_AllData,MATCH($A1048-(MAX(0,WEEKDAY($A1048,2)-5))-3,FredRatesData_Dates,0),MATCH(H$6,FredRatesData_IDs,0),1)/H$5,INDEX(FredRatesData_AllData,MATCH($A1048-(MAX(0,WEEKDAY($A1048,2)-5)),FredRatesData_Dates,0),MATCH(H$6,FredRatesData_IDs,0),1)/H$5)))</f>
        <v/>
      </c>
      <c r="I1048" s="22" t="str">
        <f t="shared" ca="1" si="179"/>
        <v/>
      </c>
      <c r="J1048" s="22" t="str">
        <f t="shared" ca="1" si="179"/>
        <v/>
      </c>
      <c r="K1048" s="22" t="str">
        <f t="shared" ca="1" si="179"/>
        <v/>
      </c>
      <c r="L1048" s="22" t="str">
        <f t="shared" ca="1" si="179"/>
        <v/>
      </c>
      <c r="M1048" s="22" t="str">
        <f t="shared" ca="1" si="179"/>
        <v/>
      </c>
      <c r="N1048" s="22" t="str">
        <f t="shared" ca="1" si="179"/>
        <v/>
      </c>
      <c r="O1048" s="22" t="str">
        <f t="shared" ca="1" si="179"/>
        <v/>
      </c>
      <c r="P1048" s="23"/>
      <c r="Q1048" s="23"/>
      <c r="R1048" s="23"/>
      <c r="S1048" s="23"/>
      <c r="T1048" s="23"/>
      <c r="U1048" s="23"/>
      <c r="V1048" s="23"/>
      <c r="W1048" s="23"/>
      <c r="X1048" s="23"/>
      <c r="Y1048" s="23"/>
      <c r="Z1048" s="23"/>
    </row>
    <row r="1049" spans="1:26" x14ac:dyDescent="0.55000000000000004">
      <c r="A1049" s="6" t="str">
        <f t="shared" ca="1" si="177"/>
        <v/>
      </c>
      <c r="B1049" s="22" t="str">
        <f t="shared" ca="1" si="178"/>
        <v/>
      </c>
      <c r="C1049" s="22" t="str">
        <f t="shared" ca="1" si="178"/>
        <v/>
      </c>
      <c r="D1049" s="22" t="str">
        <f t="shared" ca="1" si="178"/>
        <v/>
      </c>
      <c r="E1049" s="22" t="str">
        <f t="shared" ca="1" si="174"/>
        <v/>
      </c>
      <c r="F1049" s="22" t="str">
        <f t="shared" ca="1" si="175"/>
        <v/>
      </c>
      <c r="G1049" s="22" t="str">
        <f t="shared" ca="1" si="176"/>
        <v/>
      </c>
      <c r="H1049" s="22" t="str">
        <f t="shared" ca="1" si="179"/>
        <v/>
      </c>
      <c r="I1049" s="22" t="str">
        <f t="shared" ca="1" si="179"/>
        <v/>
      </c>
      <c r="J1049" s="22" t="str">
        <f t="shared" ca="1" si="179"/>
        <v/>
      </c>
      <c r="K1049" s="22" t="str">
        <f t="shared" ca="1" si="179"/>
        <v/>
      </c>
      <c r="L1049" s="22" t="str">
        <f t="shared" ca="1" si="179"/>
        <v/>
      </c>
      <c r="M1049" s="22" t="str">
        <f t="shared" ca="1" si="179"/>
        <v/>
      </c>
      <c r="N1049" s="22" t="str">
        <f t="shared" ca="1" si="179"/>
        <v/>
      </c>
      <c r="O1049" s="22" t="str">
        <f t="shared" ca="1" si="179"/>
        <v/>
      </c>
      <c r="P1049" s="23"/>
      <c r="Q1049" s="23"/>
      <c r="R1049" s="23"/>
      <c r="S1049" s="23"/>
      <c r="T1049" s="23"/>
      <c r="U1049" s="23"/>
      <c r="V1049" s="23"/>
      <c r="W1049" s="23"/>
      <c r="X1049" s="23"/>
      <c r="Y1049" s="23"/>
      <c r="Z1049" s="23"/>
    </row>
    <row r="1050" spans="1:26" x14ac:dyDescent="0.55000000000000004">
      <c r="A1050" s="6" t="str">
        <f t="shared" ca="1" si="177"/>
        <v/>
      </c>
      <c r="B1050" s="22" t="str">
        <f t="shared" ca="1" si="178"/>
        <v/>
      </c>
      <c r="C1050" s="22" t="str">
        <f t="shared" ca="1" si="178"/>
        <v/>
      </c>
      <c r="D1050" s="22" t="str">
        <f t="shared" ca="1" si="178"/>
        <v/>
      </c>
      <c r="E1050" s="22" t="str">
        <f t="shared" ca="1" si="174"/>
        <v/>
      </c>
      <c r="F1050" s="22" t="str">
        <f t="shared" ca="1" si="175"/>
        <v/>
      </c>
      <c r="G1050" s="22" t="str">
        <f t="shared" ca="1" si="176"/>
        <v/>
      </c>
      <c r="H1050" s="22" t="str">
        <f t="shared" ca="1" si="179"/>
        <v/>
      </c>
      <c r="I1050" s="22" t="str">
        <f t="shared" ca="1" si="179"/>
        <v/>
      </c>
      <c r="J1050" s="22" t="str">
        <f t="shared" ca="1" si="179"/>
        <v/>
      </c>
      <c r="K1050" s="22" t="str">
        <f t="shared" ca="1" si="179"/>
        <v/>
      </c>
      <c r="L1050" s="22" t="str">
        <f t="shared" ca="1" si="179"/>
        <v/>
      </c>
      <c r="M1050" s="22" t="str">
        <f t="shared" ca="1" si="179"/>
        <v/>
      </c>
      <c r="N1050" s="22" t="str">
        <f t="shared" ca="1" si="179"/>
        <v/>
      </c>
      <c r="O1050" s="22" t="str">
        <f t="shared" ca="1" si="179"/>
        <v/>
      </c>
      <c r="P1050" s="23"/>
      <c r="Q1050" s="23"/>
      <c r="R1050" s="23"/>
      <c r="S1050" s="23"/>
      <c r="T1050" s="23"/>
      <c r="U1050" s="23"/>
      <c r="V1050" s="23"/>
      <c r="W1050" s="23"/>
      <c r="X1050" s="23"/>
      <c r="Y1050" s="23"/>
      <c r="Z1050" s="23"/>
    </row>
    <row r="1051" spans="1:26" x14ac:dyDescent="0.55000000000000004">
      <c r="A1051" s="6" t="str">
        <f t="shared" ca="1" si="177"/>
        <v/>
      </c>
      <c r="B1051" s="22" t="str">
        <f t="shared" ca="1" si="178"/>
        <v/>
      </c>
      <c r="C1051" s="22" t="str">
        <f t="shared" ca="1" si="178"/>
        <v/>
      </c>
      <c r="D1051" s="22" t="str">
        <f t="shared" ca="1" si="178"/>
        <v/>
      </c>
      <c r="E1051" s="22" t="str">
        <f t="shared" ca="1" si="174"/>
        <v/>
      </c>
      <c r="F1051" s="22" t="str">
        <f t="shared" ca="1" si="175"/>
        <v/>
      </c>
      <c r="G1051" s="22" t="str">
        <f t="shared" ca="1" si="176"/>
        <v/>
      </c>
      <c r="H1051" s="22" t="str">
        <f t="shared" ca="1" si="179"/>
        <v/>
      </c>
      <c r="I1051" s="22" t="str">
        <f t="shared" ca="1" si="179"/>
        <v/>
      </c>
      <c r="J1051" s="22" t="str">
        <f t="shared" ca="1" si="179"/>
        <v/>
      </c>
      <c r="K1051" s="22" t="str">
        <f t="shared" ca="1" si="179"/>
        <v/>
      </c>
      <c r="L1051" s="22" t="str">
        <f t="shared" ca="1" si="179"/>
        <v/>
      </c>
      <c r="M1051" s="22" t="str">
        <f t="shared" ca="1" si="179"/>
        <v/>
      </c>
      <c r="N1051" s="22" t="str">
        <f t="shared" ca="1" si="179"/>
        <v/>
      </c>
      <c r="O1051" s="22" t="str">
        <f t="shared" ca="1" si="179"/>
        <v/>
      </c>
      <c r="P1051" s="23"/>
      <c r="Q1051" s="23"/>
      <c r="R1051" s="23"/>
      <c r="S1051" s="23"/>
      <c r="T1051" s="23"/>
      <c r="U1051" s="23"/>
      <c r="V1051" s="23"/>
      <c r="W1051" s="23"/>
      <c r="X1051" s="23"/>
      <c r="Y1051" s="23"/>
      <c r="Z1051" s="23"/>
    </row>
    <row r="1052" spans="1:26" x14ac:dyDescent="0.55000000000000004">
      <c r="A1052" s="6" t="str">
        <f t="shared" ca="1" si="177"/>
        <v/>
      </c>
      <c r="B1052" s="22" t="str">
        <f t="shared" ca="1" si="178"/>
        <v/>
      </c>
      <c r="C1052" s="22" t="str">
        <f t="shared" ca="1" si="178"/>
        <v/>
      </c>
      <c r="D1052" s="22" t="str">
        <f t="shared" ca="1" si="178"/>
        <v/>
      </c>
      <c r="E1052" s="22" t="str">
        <f t="shared" ca="1" si="174"/>
        <v/>
      </c>
      <c r="F1052" s="22" t="str">
        <f t="shared" ca="1" si="175"/>
        <v/>
      </c>
      <c r="G1052" s="22" t="str">
        <f t="shared" ca="1" si="176"/>
        <v/>
      </c>
      <c r="H1052" s="22" t="str">
        <f t="shared" ca="1" si="179"/>
        <v/>
      </c>
      <c r="I1052" s="22" t="str">
        <f t="shared" ca="1" si="179"/>
        <v/>
      </c>
      <c r="J1052" s="22" t="str">
        <f t="shared" ca="1" si="179"/>
        <v/>
      </c>
      <c r="K1052" s="22" t="str">
        <f t="shared" ca="1" si="179"/>
        <v/>
      </c>
      <c r="L1052" s="22" t="str">
        <f t="shared" ca="1" si="179"/>
        <v/>
      </c>
      <c r="M1052" s="22" t="str">
        <f t="shared" ca="1" si="179"/>
        <v/>
      </c>
      <c r="N1052" s="22" t="str">
        <f t="shared" ca="1" si="179"/>
        <v/>
      </c>
      <c r="O1052" s="22" t="str">
        <f t="shared" ca="1" si="179"/>
        <v/>
      </c>
      <c r="P1052" s="23"/>
      <c r="Q1052" s="23"/>
      <c r="R1052" s="23"/>
      <c r="S1052" s="23"/>
      <c r="T1052" s="23"/>
      <c r="U1052" s="23"/>
      <c r="V1052" s="23"/>
      <c r="W1052" s="23"/>
      <c r="X1052" s="23"/>
      <c r="Y1052" s="23"/>
      <c r="Z1052" s="23"/>
    </row>
    <row r="1053" spans="1:26" x14ac:dyDescent="0.55000000000000004">
      <c r="A1053" s="6" t="str">
        <f t="shared" ca="1" si="177"/>
        <v/>
      </c>
      <c r="B1053" s="22" t="str">
        <f t="shared" ca="1" si="178"/>
        <v/>
      </c>
      <c r="C1053" s="22" t="str">
        <f t="shared" ca="1" si="178"/>
        <v/>
      </c>
      <c r="D1053" s="22" t="str">
        <f t="shared" ca="1" si="178"/>
        <v/>
      </c>
      <c r="E1053" s="22" t="str">
        <f t="shared" ca="1" si="174"/>
        <v/>
      </c>
      <c r="F1053" s="22" t="str">
        <f t="shared" ca="1" si="175"/>
        <v/>
      </c>
      <c r="G1053" s="22" t="str">
        <f t="shared" ca="1" si="176"/>
        <v/>
      </c>
      <c r="H1053" s="22" t="str">
        <f t="shared" ca="1" si="179"/>
        <v/>
      </c>
      <c r="I1053" s="22" t="str">
        <f t="shared" ca="1" si="179"/>
        <v/>
      </c>
      <c r="J1053" s="22" t="str">
        <f t="shared" ca="1" si="179"/>
        <v/>
      </c>
      <c r="K1053" s="22" t="str">
        <f t="shared" ca="1" si="179"/>
        <v/>
      </c>
      <c r="L1053" s="22" t="str">
        <f t="shared" ca="1" si="179"/>
        <v/>
      </c>
      <c r="M1053" s="22" t="str">
        <f t="shared" ca="1" si="179"/>
        <v/>
      </c>
      <c r="N1053" s="22" t="str">
        <f t="shared" ca="1" si="179"/>
        <v/>
      </c>
      <c r="O1053" s="22" t="str">
        <f t="shared" ca="1" si="179"/>
        <v/>
      </c>
      <c r="P1053" s="23"/>
      <c r="Q1053" s="23"/>
      <c r="R1053" s="23"/>
      <c r="S1053" s="23"/>
      <c r="T1053" s="23"/>
      <c r="U1053" s="23"/>
      <c r="V1053" s="23"/>
      <c r="W1053" s="23"/>
      <c r="X1053" s="23"/>
      <c r="Y1053" s="23"/>
      <c r="Z1053" s="23"/>
    </row>
    <row r="1054" spans="1:26" x14ac:dyDescent="0.55000000000000004">
      <c r="A1054" s="6" t="str">
        <f t="shared" ca="1" si="177"/>
        <v/>
      </c>
      <c r="B1054" s="22" t="str">
        <f t="shared" ca="1" si="178"/>
        <v/>
      </c>
      <c r="C1054" s="22" t="str">
        <f t="shared" ca="1" si="178"/>
        <v/>
      </c>
      <c r="D1054" s="22" t="str">
        <f t="shared" ca="1" si="178"/>
        <v/>
      </c>
      <c r="E1054" s="22" t="str">
        <f t="shared" ca="1" si="174"/>
        <v/>
      </c>
      <c r="F1054" s="22" t="str">
        <f t="shared" ca="1" si="175"/>
        <v/>
      </c>
      <c r="G1054" s="22" t="str">
        <f t="shared" ca="1" si="176"/>
        <v/>
      </c>
      <c r="H1054" s="22" t="str">
        <f t="shared" ca="1" si="179"/>
        <v/>
      </c>
      <c r="I1054" s="22" t="str">
        <f t="shared" ca="1" si="179"/>
        <v/>
      </c>
      <c r="J1054" s="22" t="str">
        <f t="shared" ca="1" si="179"/>
        <v/>
      </c>
      <c r="K1054" s="22" t="str">
        <f t="shared" ca="1" si="179"/>
        <v/>
      </c>
      <c r="L1054" s="22" t="str">
        <f t="shared" ca="1" si="179"/>
        <v/>
      </c>
      <c r="M1054" s="22" t="str">
        <f t="shared" ca="1" si="179"/>
        <v/>
      </c>
      <c r="N1054" s="22" t="str">
        <f t="shared" ca="1" si="179"/>
        <v/>
      </c>
      <c r="O1054" s="22" t="str">
        <f t="shared" ca="1" si="179"/>
        <v/>
      </c>
      <c r="P1054" s="23"/>
      <c r="Q1054" s="23"/>
      <c r="R1054" s="23"/>
      <c r="S1054" s="23"/>
      <c r="T1054" s="23"/>
      <c r="U1054" s="23"/>
      <c r="V1054" s="23"/>
      <c r="W1054" s="23"/>
      <c r="X1054" s="23"/>
      <c r="Y1054" s="23"/>
      <c r="Z1054" s="23"/>
    </row>
    <row r="1055" spans="1:26" x14ac:dyDescent="0.55000000000000004">
      <c r="A1055" s="6" t="str">
        <f t="shared" ca="1" si="177"/>
        <v/>
      </c>
      <c r="B1055" s="22" t="str">
        <f t="shared" ca="1" si="178"/>
        <v/>
      </c>
      <c r="C1055" s="22" t="str">
        <f t="shared" ca="1" si="178"/>
        <v/>
      </c>
      <c r="D1055" s="22" t="str">
        <f t="shared" ca="1" si="178"/>
        <v/>
      </c>
      <c r="E1055" s="22" t="str">
        <f t="shared" ca="1" si="174"/>
        <v/>
      </c>
      <c r="F1055" s="22" t="str">
        <f t="shared" ca="1" si="175"/>
        <v/>
      </c>
      <c r="G1055" s="22" t="str">
        <f t="shared" ca="1" si="176"/>
        <v/>
      </c>
      <c r="H1055" s="22" t="str">
        <f t="shared" ca="1" si="179"/>
        <v/>
      </c>
      <c r="I1055" s="22" t="str">
        <f t="shared" ca="1" si="179"/>
        <v/>
      </c>
      <c r="J1055" s="22" t="str">
        <f t="shared" ca="1" si="179"/>
        <v/>
      </c>
      <c r="K1055" s="22" t="str">
        <f t="shared" ca="1" si="179"/>
        <v/>
      </c>
      <c r="L1055" s="22" t="str">
        <f t="shared" ca="1" si="179"/>
        <v/>
      </c>
      <c r="M1055" s="22" t="str">
        <f t="shared" ca="1" si="179"/>
        <v/>
      </c>
      <c r="N1055" s="22" t="str">
        <f t="shared" ca="1" si="179"/>
        <v/>
      </c>
      <c r="O1055" s="22" t="str">
        <f t="shared" ca="1" si="179"/>
        <v/>
      </c>
      <c r="P1055" s="23"/>
      <c r="Q1055" s="23"/>
      <c r="R1055" s="23"/>
      <c r="S1055" s="23"/>
      <c r="T1055" s="23"/>
      <c r="U1055" s="23"/>
      <c r="V1055" s="23"/>
      <c r="W1055" s="23"/>
      <c r="X1055" s="23"/>
      <c r="Y1055" s="23"/>
      <c r="Z1055" s="23"/>
    </row>
    <row r="1056" spans="1:26" x14ac:dyDescent="0.55000000000000004">
      <c r="A1056" s="6" t="str">
        <f t="shared" ca="1" si="177"/>
        <v/>
      </c>
      <c r="B1056" s="22" t="str">
        <f t="shared" ca="1" si="178"/>
        <v/>
      </c>
      <c r="C1056" s="22" t="str">
        <f t="shared" ca="1" si="178"/>
        <v/>
      </c>
      <c r="D1056" s="22" t="str">
        <f t="shared" ca="1" si="178"/>
        <v/>
      </c>
      <c r="E1056" s="22" t="str">
        <f t="shared" ca="1" si="174"/>
        <v/>
      </c>
      <c r="F1056" s="22" t="str">
        <f t="shared" ca="1" si="175"/>
        <v/>
      </c>
      <c r="G1056" s="22" t="str">
        <f t="shared" ca="1" si="176"/>
        <v/>
      </c>
      <c r="H1056" s="22" t="str">
        <f t="shared" ca="1" si="179"/>
        <v/>
      </c>
      <c r="I1056" s="22" t="str">
        <f t="shared" ca="1" si="179"/>
        <v/>
      </c>
      <c r="J1056" s="22" t="str">
        <f t="shared" ca="1" si="179"/>
        <v/>
      </c>
      <c r="K1056" s="22" t="str">
        <f t="shared" ca="1" si="179"/>
        <v/>
      </c>
      <c r="L1056" s="22" t="str">
        <f t="shared" ca="1" si="179"/>
        <v/>
      </c>
      <c r="M1056" s="22" t="str">
        <f t="shared" ca="1" si="179"/>
        <v/>
      </c>
      <c r="N1056" s="22" t="str">
        <f t="shared" ca="1" si="179"/>
        <v/>
      </c>
      <c r="O1056" s="22" t="str">
        <f t="shared" ca="1" si="179"/>
        <v/>
      </c>
      <c r="P1056" s="23"/>
      <c r="Q1056" s="23"/>
      <c r="R1056" s="23"/>
      <c r="S1056" s="23"/>
      <c r="T1056" s="23"/>
      <c r="U1056" s="23"/>
      <c r="V1056" s="23"/>
      <c r="W1056" s="23"/>
      <c r="X1056" s="23"/>
      <c r="Y1056" s="23"/>
      <c r="Z1056" s="23"/>
    </row>
    <row r="1057" spans="1:26" x14ac:dyDescent="0.55000000000000004">
      <c r="A1057" s="6" t="str">
        <f t="shared" ca="1" si="177"/>
        <v/>
      </c>
      <c r="B1057" s="22" t="str">
        <f t="shared" ca="1" si="178"/>
        <v/>
      </c>
      <c r="C1057" s="22" t="str">
        <f t="shared" ca="1" si="178"/>
        <v/>
      </c>
      <c r="D1057" s="22" t="str">
        <f t="shared" ca="1" si="178"/>
        <v/>
      </c>
      <c r="E1057" s="22" t="str">
        <f t="shared" ca="1" si="174"/>
        <v/>
      </c>
      <c r="F1057" s="22" t="str">
        <f t="shared" ca="1" si="175"/>
        <v/>
      </c>
      <c r="G1057" s="22" t="str">
        <f t="shared" ca="1" si="176"/>
        <v/>
      </c>
      <c r="H1057" s="22" t="str">
        <f t="shared" ca="1" si="179"/>
        <v/>
      </c>
      <c r="I1057" s="22" t="str">
        <f t="shared" ca="1" si="179"/>
        <v/>
      </c>
      <c r="J1057" s="22" t="str">
        <f t="shared" ca="1" si="179"/>
        <v/>
      </c>
      <c r="K1057" s="22" t="str">
        <f t="shared" ca="1" si="179"/>
        <v/>
      </c>
      <c r="L1057" s="22" t="str">
        <f t="shared" ca="1" si="179"/>
        <v/>
      </c>
      <c r="M1057" s="22" t="str">
        <f t="shared" ca="1" si="179"/>
        <v/>
      </c>
      <c r="N1057" s="22" t="str">
        <f t="shared" ca="1" si="179"/>
        <v/>
      </c>
      <c r="O1057" s="22" t="str">
        <f t="shared" ca="1" si="179"/>
        <v/>
      </c>
      <c r="P1057" s="23"/>
      <c r="Q1057" s="23"/>
      <c r="R1057" s="23"/>
      <c r="S1057" s="23"/>
      <c r="T1057" s="23"/>
      <c r="U1057" s="23"/>
      <c r="V1057" s="23"/>
      <c r="W1057" s="23"/>
      <c r="X1057" s="23"/>
      <c r="Y1057" s="23"/>
      <c r="Z1057" s="23"/>
    </row>
    <row r="1058" spans="1:26" x14ac:dyDescent="0.55000000000000004">
      <c r="A1058" s="6" t="str">
        <f t="shared" ca="1" si="177"/>
        <v/>
      </c>
      <c r="B1058" s="22" t="str">
        <f t="shared" ca="1" si="178"/>
        <v/>
      </c>
      <c r="C1058" s="22" t="str">
        <f t="shared" ca="1" si="178"/>
        <v/>
      </c>
      <c r="D1058" s="22" t="str">
        <f t="shared" ca="1" si="178"/>
        <v/>
      </c>
      <c r="E1058" s="22" t="str">
        <f t="shared" ca="1" si="174"/>
        <v/>
      </c>
      <c r="F1058" s="22" t="str">
        <f t="shared" ca="1" si="175"/>
        <v/>
      </c>
      <c r="G1058" s="22" t="str">
        <f t="shared" ca="1" si="176"/>
        <v/>
      </c>
      <c r="H1058" s="22" t="str">
        <f t="shared" ca="1" si="179"/>
        <v/>
      </c>
      <c r="I1058" s="22" t="str">
        <f t="shared" ca="1" si="179"/>
        <v/>
      </c>
      <c r="J1058" s="22" t="str">
        <f t="shared" ca="1" si="179"/>
        <v/>
      </c>
      <c r="K1058" s="22" t="str">
        <f t="shared" ca="1" si="179"/>
        <v/>
      </c>
      <c r="L1058" s="22" t="str">
        <f t="shared" ca="1" si="179"/>
        <v/>
      </c>
      <c r="M1058" s="22" t="str">
        <f t="shared" ca="1" si="179"/>
        <v/>
      </c>
      <c r="N1058" s="22" t="str">
        <f t="shared" ca="1" si="179"/>
        <v/>
      </c>
      <c r="O1058" s="22" t="str">
        <f t="shared" ca="1" si="179"/>
        <v/>
      </c>
      <c r="P1058" s="23"/>
      <c r="Q1058" s="23"/>
      <c r="R1058" s="23"/>
      <c r="S1058" s="23"/>
      <c r="T1058" s="23"/>
      <c r="U1058" s="23"/>
      <c r="V1058" s="23"/>
      <c r="W1058" s="23"/>
      <c r="X1058" s="23"/>
      <c r="Y1058" s="23"/>
      <c r="Z1058" s="23"/>
    </row>
    <row r="1059" spans="1:26" x14ac:dyDescent="0.55000000000000004">
      <c r="A1059" s="6" t="str">
        <f t="shared" ca="1" si="177"/>
        <v/>
      </c>
      <c r="B1059" s="22" t="str">
        <f t="shared" ca="1" si="178"/>
        <v/>
      </c>
      <c r="C1059" s="22" t="str">
        <f t="shared" ca="1" si="178"/>
        <v/>
      </c>
      <c r="D1059" s="22" t="str">
        <f t="shared" ca="1" si="178"/>
        <v/>
      </c>
      <c r="E1059" s="22" t="str">
        <f t="shared" ca="1" si="174"/>
        <v/>
      </c>
      <c r="F1059" s="22" t="str">
        <f t="shared" ca="1" si="175"/>
        <v/>
      </c>
      <c r="G1059" s="22" t="str">
        <f t="shared" ca="1" si="176"/>
        <v/>
      </c>
      <c r="H1059" s="22" t="str">
        <f t="shared" ca="1" si="179"/>
        <v/>
      </c>
      <c r="I1059" s="22" t="str">
        <f t="shared" ca="1" si="179"/>
        <v/>
      </c>
      <c r="J1059" s="22" t="str">
        <f t="shared" ca="1" si="179"/>
        <v/>
      </c>
      <c r="K1059" s="22" t="str">
        <f t="shared" ca="1" si="179"/>
        <v/>
      </c>
      <c r="L1059" s="22" t="str">
        <f t="shared" ca="1" si="179"/>
        <v/>
      </c>
      <c r="M1059" s="22" t="str">
        <f t="shared" ca="1" si="179"/>
        <v/>
      </c>
      <c r="N1059" s="22" t="str">
        <f t="shared" ca="1" si="179"/>
        <v/>
      </c>
      <c r="O1059" s="22" t="str">
        <f t="shared" ca="1" si="179"/>
        <v/>
      </c>
      <c r="P1059" s="23"/>
      <c r="Q1059" s="23"/>
      <c r="R1059" s="23"/>
      <c r="S1059" s="23"/>
      <c r="T1059" s="23"/>
      <c r="U1059" s="23"/>
      <c r="V1059" s="23"/>
      <c r="W1059" s="23"/>
      <c r="X1059" s="23"/>
      <c r="Y1059" s="23"/>
      <c r="Z1059" s="23"/>
    </row>
    <row r="1060" spans="1:26" x14ac:dyDescent="0.55000000000000004">
      <c r="A1060" s="6" t="str">
        <f t="shared" ca="1" si="177"/>
        <v/>
      </c>
      <c r="B1060" s="22" t="str">
        <f t="shared" ca="1" si="178"/>
        <v/>
      </c>
      <c r="C1060" s="22" t="str">
        <f t="shared" ca="1" si="178"/>
        <v/>
      </c>
      <c r="D1060" s="22" t="str">
        <f t="shared" ca="1" si="178"/>
        <v/>
      </c>
      <c r="E1060" s="22" t="str">
        <f t="shared" ca="1" si="174"/>
        <v/>
      </c>
      <c r="F1060" s="22" t="str">
        <f t="shared" ca="1" si="175"/>
        <v/>
      </c>
      <c r="G1060" s="22" t="str">
        <f t="shared" ca="1" si="176"/>
        <v/>
      </c>
      <c r="H1060" s="22" t="str">
        <f t="shared" ca="1" si="179"/>
        <v/>
      </c>
      <c r="I1060" s="22" t="str">
        <f t="shared" ca="1" si="179"/>
        <v/>
      </c>
      <c r="J1060" s="22" t="str">
        <f t="shared" ca="1" si="179"/>
        <v/>
      </c>
      <c r="K1060" s="22" t="str">
        <f t="shared" ca="1" si="179"/>
        <v/>
      </c>
      <c r="L1060" s="22" t="str">
        <f t="shared" ca="1" si="179"/>
        <v/>
      </c>
      <c r="M1060" s="22" t="str">
        <f t="shared" ca="1" si="179"/>
        <v/>
      </c>
      <c r="N1060" s="22" t="str">
        <f t="shared" ca="1" si="179"/>
        <v/>
      </c>
      <c r="O1060" s="22" t="str">
        <f t="shared" ca="1" si="179"/>
        <v/>
      </c>
      <c r="P1060" s="23"/>
      <c r="Q1060" s="23"/>
      <c r="R1060" s="23"/>
      <c r="S1060" s="23"/>
      <c r="T1060" s="23"/>
      <c r="U1060" s="23"/>
      <c r="V1060" s="23"/>
      <c r="W1060" s="23"/>
      <c r="X1060" s="23"/>
      <c r="Y1060" s="23"/>
      <c r="Z1060" s="23"/>
    </row>
    <row r="1061" spans="1:26" x14ac:dyDescent="0.55000000000000004">
      <c r="A1061" s="6" t="str">
        <f t="shared" ca="1" si="177"/>
        <v/>
      </c>
      <c r="B1061" s="22" t="str">
        <f t="shared" ca="1" si="178"/>
        <v/>
      </c>
      <c r="C1061" s="22" t="str">
        <f t="shared" ca="1" si="178"/>
        <v/>
      </c>
      <c r="D1061" s="22" t="str">
        <f t="shared" ca="1" si="178"/>
        <v/>
      </c>
      <c r="E1061" s="22" t="str">
        <f t="shared" ca="1" si="174"/>
        <v/>
      </c>
      <c r="F1061" s="22" t="str">
        <f t="shared" ca="1" si="175"/>
        <v/>
      </c>
      <c r="G1061" s="22" t="str">
        <f t="shared" ca="1" si="176"/>
        <v/>
      </c>
      <c r="H1061" s="22" t="str">
        <f t="shared" ca="1" si="179"/>
        <v/>
      </c>
      <c r="I1061" s="22" t="str">
        <f t="shared" ca="1" si="179"/>
        <v/>
      </c>
      <c r="J1061" s="22" t="str">
        <f t="shared" ca="1" si="179"/>
        <v/>
      </c>
      <c r="K1061" s="22" t="str">
        <f t="shared" ca="1" si="179"/>
        <v/>
      </c>
      <c r="L1061" s="22" t="str">
        <f t="shared" ca="1" si="179"/>
        <v/>
      </c>
      <c r="M1061" s="22" t="str">
        <f t="shared" ca="1" si="179"/>
        <v/>
      </c>
      <c r="N1061" s="22" t="str">
        <f t="shared" ca="1" si="179"/>
        <v/>
      </c>
      <c r="O1061" s="22" t="str">
        <f t="shared" ca="1" si="179"/>
        <v/>
      </c>
      <c r="P1061" s="23"/>
      <c r="Q1061" s="23"/>
      <c r="R1061" s="23"/>
      <c r="S1061" s="23"/>
      <c r="T1061" s="23"/>
      <c r="U1061" s="23"/>
      <c r="V1061" s="23"/>
      <c r="W1061" s="23"/>
      <c r="X1061" s="23"/>
      <c r="Y1061" s="23"/>
      <c r="Z1061" s="23"/>
    </row>
    <row r="1062" spans="1:26" x14ac:dyDescent="0.55000000000000004">
      <c r="A1062" s="6" t="str">
        <f t="shared" ca="1" si="177"/>
        <v/>
      </c>
      <c r="B1062" s="22" t="str">
        <f t="shared" ca="1" si="178"/>
        <v/>
      </c>
      <c r="C1062" s="22" t="str">
        <f t="shared" ca="1" si="178"/>
        <v/>
      </c>
      <c r="D1062" s="22" t="str">
        <f t="shared" ca="1" si="178"/>
        <v/>
      </c>
      <c r="E1062" s="22" t="str">
        <f t="shared" ca="1" si="174"/>
        <v/>
      </c>
      <c r="F1062" s="22" t="str">
        <f t="shared" ca="1" si="175"/>
        <v/>
      </c>
      <c r="G1062" s="22" t="str">
        <f t="shared" ca="1" si="176"/>
        <v/>
      </c>
      <c r="H1062" s="22" t="str">
        <f t="shared" ca="1" si="179"/>
        <v/>
      </c>
      <c r="I1062" s="22" t="str">
        <f t="shared" ca="1" si="179"/>
        <v/>
      </c>
      <c r="J1062" s="22" t="str">
        <f t="shared" ca="1" si="179"/>
        <v/>
      </c>
      <c r="K1062" s="22" t="str">
        <f t="shared" ca="1" si="179"/>
        <v/>
      </c>
      <c r="L1062" s="22" t="str">
        <f t="shared" ca="1" si="179"/>
        <v/>
      </c>
      <c r="M1062" s="22" t="str">
        <f t="shared" ca="1" si="179"/>
        <v/>
      </c>
      <c r="N1062" s="22" t="str">
        <f t="shared" ca="1" si="179"/>
        <v/>
      </c>
      <c r="O1062" s="22" t="str">
        <f t="shared" ca="1" si="179"/>
        <v/>
      </c>
      <c r="P1062" s="23"/>
      <c r="Q1062" s="23"/>
      <c r="R1062" s="23"/>
      <c r="S1062" s="23"/>
      <c r="T1062" s="23"/>
      <c r="U1062" s="23"/>
      <c r="V1062" s="23"/>
      <c r="W1062" s="23"/>
      <c r="X1062" s="23"/>
      <c r="Y1062" s="23"/>
      <c r="Z1062" s="23"/>
    </row>
    <row r="1063" spans="1:26" x14ac:dyDescent="0.55000000000000004">
      <c r="A1063" s="6" t="str">
        <f t="shared" ca="1" si="177"/>
        <v/>
      </c>
      <c r="B1063" s="22" t="str">
        <f t="shared" ca="1" si="178"/>
        <v/>
      </c>
      <c r="C1063" s="22" t="str">
        <f t="shared" ca="1" si="178"/>
        <v/>
      </c>
      <c r="D1063" s="22" t="str">
        <f t="shared" ca="1" si="178"/>
        <v/>
      </c>
      <c r="E1063" s="22" t="str">
        <f t="shared" ca="1" si="174"/>
        <v/>
      </c>
      <c r="F1063" s="22" t="str">
        <f t="shared" ca="1" si="175"/>
        <v/>
      </c>
      <c r="G1063" s="22" t="str">
        <f t="shared" ca="1" si="176"/>
        <v/>
      </c>
      <c r="H1063" s="22" t="str">
        <f t="shared" ca="1" si="179"/>
        <v/>
      </c>
      <c r="I1063" s="22" t="str">
        <f t="shared" ca="1" si="179"/>
        <v/>
      </c>
      <c r="J1063" s="22" t="str">
        <f t="shared" ca="1" si="179"/>
        <v/>
      </c>
      <c r="K1063" s="22" t="str">
        <f t="shared" ca="1" si="179"/>
        <v/>
      </c>
      <c r="L1063" s="22" t="str">
        <f t="shared" ca="1" si="179"/>
        <v/>
      </c>
      <c r="M1063" s="22" t="str">
        <f t="shared" ca="1" si="179"/>
        <v/>
      </c>
      <c r="N1063" s="22" t="str">
        <f t="shared" ca="1" si="179"/>
        <v/>
      </c>
      <c r="O1063" s="22" t="str">
        <f t="shared" ca="1" si="179"/>
        <v/>
      </c>
      <c r="P1063" s="23"/>
      <c r="Q1063" s="23"/>
      <c r="R1063" s="23"/>
      <c r="S1063" s="23"/>
      <c r="T1063" s="23"/>
      <c r="U1063" s="23"/>
      <c r="V1063" s="23"/>
      <c r="W1063" s="23"/>
      <c r="X1063" s="23"/>
      <c r="Y1063" s="23"/>
      <c r="Z1063" s="23"/>
    </row>
    <row r="1064" spans="1:26" x14ac:dyDescent="0.55000000000000004">
      <c r="A1064" s="6" t="str">
        <f t="shared" ca="1" si="177"/>
        <v/>
      </c>
      <c r="B1064" s="22" t="str">
        <f t="shared" ca="1" si="178"/>
        <v/>
      </c>
      <c r="C1064" s="22" t="str">
        <f t="shared" ca="1" si="178"/>
        <v/>
      </c>
      <c r="D1064" s="22" t="str">
        <f t="shared" ca="1" si="178"/>
        <v/>
      </c>
      <c r="E1064" s="22" t="str">
        <f t="shared" ca="1" si="174"/>
        <v/>
      </c>
      <c r="F1064" s="22" t="str">
        <f t="shared" ca="1" si="175"/>
        <v/>
      </c>
      <c r="G1064" s="22" t="str">
        <f t="shared" ca="1" si="176"/>
        <v/>
      </c>
      <c r="H1064" s="22" t="str">
        <f t="shared" ca="1" si="179"/>
        <v/>
      </c>
      <c r="I1064" s="22" t="str">
        <f t="shared" ca="1" si="179"/>
        <v/>
      </c>
      <c r="J1064" s="22" t="str">
        <f t="shared" ca="1" si="179"/>
        <v/>
      </c>
      <c r="K1064" s="22" t="str">
        <f t="shared" ca="1" si="179"/>
        <v/>
      </c>
      <c r="L1064" s="22" t="str">
        <f t="shared" ca="1" si="179"/>
        <v/>
      </c>
      <c r="M1064" s="22" t="str">
        <f t="shared" ca="1" si="179"/>
        <v/>
      </c>
      <c r="N1064" s="22" t="str">
        <f t="shared" ca="1" si="179"/>
        <v/>
      </c>
      <c r="O1064" s="22" t="str">
        <f t="shared" ca="1" si="179"/>
        <v/>
      </c>
      <c r="P1064" s="23"/>
      <c r="Q1064" s="23"/>
      <c r="R1064" s="23"/>
      <c r="S1064" s="23"/>
      <c r="T1064" s="23"/>
      <c r="U1064" s="23"/>
      <c r="V1064" s="23"/>
      <c r="W1064" s="23"/>
      <c r="X1064" s="23"/>
      <c r="Y1064" s="23"/>
      <c r="Z1064" s="23"/>
    </row>
    <row r="1065" spans="1:26" x14ac:dyDescent="0.55000000000000004">
      <c r="A1065" s="6" t="str">
        <f t="shared" ca="1" si="177"/>
        <v/>
      </c>
      <c r="B1065" s="22" t="str">
        <f t="shared" ca="1" si="178"/>
        <v/>
      </c>
      <c r="C1065" s="22" t="str">
        <f t="shared" ca="1" si="178"/>
        <v/>
      </c>
      <c r="D1065" s="22" t="str">
        <f t="shared" ca="1" si="178"/>
        <v/>
      </c>
      <c r="E1065" s="22" t="str">
        <f t="shared" ca="1" si="174"/>
        <v/>
      </c>
      <c r="F1065" s="22" t="str">
        <f t="shared" ca="1" si="175"/>
        <v/>
      </c>
      <c r="G1065" s="22" t="str">
        <f t="shared" ca="1" si="176"/>
        <v/>
      </c>
      <c r="H1065" s="22" t="str">
        <f t="shared" ca="1" si="179"/>
        <v/>
      </c>
      <c r="I1065" s="22" t="str">
        <f t="shared" ca="1" si="179"/>
        <v/>
      </c>
      <c r="J1065" s="22" t="str">
        <f t="shared" ca="1" si="179"/>
        <v/>
      </c>
      <c r="K1065" s="22" t="str">
        <f t="shared" ca="1" si="179"/>
        <v/>
      </c>
      <c r="L1065" s="22" t="str">
        <f t="shared" ca="1" si="179"/>
        <v/>
      </c>
      <c r="M1065" s="22" t="str">
        <f t="shared" ca="1" si="179"/>
        <v/>
      </c>
      <c r="N1065" s="22" t="str">
        <f t="shared" ca="1" si="179"/>
        <v/>
      </c>
      <c r="O1065" s="22" t="str">
        <f t="shared" ca="1" si="179"/>
        <v/>
      </c>
      <c r="P1065" s="23"/>
      <c r="Q1065" s="23"/>
      <c r="R1065" s="23"/>
      <c r="S1065" s="23"/>
      <c r="T1065" s="23"/>
      <c r="U1065" s="23"/>
      <c r="V1065" s="23"/>
      <c r="W1065" s="23"/>
      <c r="X1065" s="23"/>
      <c r="Y1065" s="23"/>
      <c r="Z1065" s="23"/>
    </row>
    <row r="1066" spans="1:26" x14ac:dyDescent="0.55000000000000004">
      <c r="A1066" s="6" t="str">
        <f t="shared" ca="1" si="177"/>
        <v/>
      </c>
      <c r="B1066" s="22" t="str">
        <f t="shared" ca="1" si="178"/>
        <v/>
      </c>
      <c r="C1066" s="22" t="str">
        <f t="shared" ca="1" si="178"/>
        <v/>
      </c>
      <c r="D1066" s="22" t="str">
        <f t="shared" ca="1" si="178"/>
        <v/>
      </c>
      <c r="E1066" s="22" t="str">
        <f t="shared" ca="1" si="174"/>
        <v/>
      </c>
      <c r="F1066" s="22" t="str">
        <f t="shared" ca="1" si="175"/>
        <v/>
      </c>
      <c r="G1066" s="22" t="str">
        <f t="shared" ca="1" si="176"/>
        <v/>
      </c>
      <c r="H1066" s="22" t="str">
        <f t="shared" ca="1" si="179"/>
        <v/>
      </c>
      <c r="I1066" s="22" t="str">
        <f t="shared" ca="1" si="179"/>
        <v/>
      </c>
      <c r="J1066" s="22" t="str">
        <f t="shared" ca="1" si="179"/>
        <v/>
      </c>
      <c r="K1066" s="22" t="str">
        <f t="shared" ca="1" si="179"/>
        <v/>
      </c>
      <c r="L1066" s="22" t="str">
        <f t="shared" ca="1" si="179"/>
        <v/>
      </c>
      <c r="M1066" s="22" t="str">
        <f t="shared" ca="1" si="179"/>
        <v/>
      </c>
      <c r="N1066" s="22" t="str">
        <f t="shared" ca="1" si="179"/>
        <v/>
      </c>
      <c r="O1066" s="22" t="str">
        <f t="shared" ca="1" si="179"/>
        <v/>
      </c>
      <c r="P1066" s="23"/>
      <c r="Q1066" s="23"/>
      <c r="R1066" s="23"/>
      <c r="S1066" s="23"/>
      <c r="T1066" s="23"/>
      <c r="U1066" s="23"/>
      <c r="V1066" s="23"/>
      <c r="W1066" s="23"/>
      <c r="X1066" s="23"/>
      <c r="Y1066" s="23"/>
      <c r="Z1066" s="23"/>
    </row>
    <row r="1067" spans="1:26" x14ac:dyDescent="0.55000000000000004">
      <c r="A1067" s="6" t="str">
        <f t="shared" ca="1" si="177"/>
        <v/>
      </c>
      <c r="B1067" s="22" t="str">
        <f t="shared" ca="1" si="178"/>
        <v/>
      </c>
      <c r="C1067" s="22" t="str">
        <f t="shared" ca="1" si="178"/>
        <v/>
      </c>
      <c r="D1067" s="22" t="str">
        <f t="shared" ca="1" si="178"/>
        <v/>
      </c>
      <c r="E1067" s="22" t="str">
        <f t="shared" ca="1" si="174"/>
        <v/>
      </c>
      <c r="F1067" s="22" t="str">
        <f t="shared" ca="1" si="175"/>
        <v/>
      </c>
      <c r="G1067" s="22" t="str">
        <f t="shared" ca="1" si="176"/>
        <v/>
      </c>
      <c r="H1067" s="22" t="str">
        <f t="shared" ca="1" si="179"/>
        <v/>
      </c>
      <c r="I1067" s="22" t="str">
        <f t="shared" ca="1" si="179"/>
        <v/>
      </c>
      <c r="J1067" s="22" t="str">
        <f t="shared" ca="1" si="179"/>
        <v/>
      </c>
      <c r="K1067" s="22" t="str">
        <f t="shared" ca="1" si="179"/>
        <v/>
      </c>
      <c r="L1067" s="22" t="str">
        <f t="shared" ca="1" si="179"/>
        <v/>
      </c>
      <c r="M1067" s="22" t="str">
        <f t="shared" ca="1" si="179"/>
        <v/>
      </c>
      <c r="N1067" s="22" t="str">
        <f t="shared" ca="1" si="179"/>
        <v/>
      </c>
      <c r="O1067" s="22" t="str">
        <f t="shared" ca="1" si="179"/>
        <v/>
      </c>
      <c r="P1067" s="23"/>
      <c r="Q1067" s="23"/>
      <c r="R1067" s="23"/>
      <c r="S1067" s="23"/>
      <c r="T1067" s="23"/>
      <c r="U1067" s="23"/>
      <c r="V1067" s="23"/>
      <c r="W1067" s="23"/>
      <c r="X1067" s="23"/>
      <c r="Y1067" s="23"/>
      <c r="Z1067" s="23"/>
    </row>
    <row r="1068" spans="1:26" x14ac:dyDescent="0.55000000000000004">
      <c r="A1068" s="6" t="str">
        <f t="shared" ca="1" si="177"/>
        <v/>
      </c>
      <c r="B1068" s="22" t="str">
        <f t="shared" ref="B1068:D1087" ca="1" si="180">IF($A1068="","",IF(ISERROR(IF(ISERROR(INDEX(FredRatesData_AllData,MATCH($A1068-(MAX(0,WEEKDAY($A1068,2)-5)),FredRatesData_Dates,0),MATCH(B$6,FredRatesData_IDs,0),1)/B$5),INDEX(FredRatesData_AllData,MATCH($A1068-(MAX(0,WEEKDAY($A1068,2)-5))-3,FredRatesData_Dates,0),MATCH(B$6,FredRatesData_IDs,0),1)/B$5,INDEX(FredRatesData_AllData,MATCH($A1068-(MAX(0,WEEKDAY($A1068,2)-5)),FredRatesData_Dates,0),MATCH(B$6,FredRatesData_IDs,0),1)/B$5)),"",IF(ISERROR(INDEX(FredRatesData_AllData,MATCH($A1068-(MAX(0,WEEKDAY($A1068,2)-5)),FredRatesData_Dates,0),MATCH(B$6,FredRatesData_IDs,0),1)/B$5),INDEX(FredRatesData_AllData,MATCH($A1068-(MAX(0,WEEKDAY($A1068,2)-5))-3,FredRatesData_Dates,0),MATCH(B$6,FredRatesData_IDs,0),1)/B$5,INDEX(FredRatesData_AllData,MATCH($A1068-(MAX(0,WEEKDAY($A1068,2)-5)),FredRatesData_Dates,0),MATCH(B$6,FredRatesData_IDs,0),1)/B$5)))</f>
        <v/>
      </c>
      <c r="C1068" s="22" t="str">
        <f t="shared" ca="1" si="180"/>
        <v/>
      </c>
      <c r="D1068" s="22" t="str">
        <f t="shared" ca="1" si="180"/>
        <v/>
      </c>
      <c r="E1068" s="22" t="str">
        <f t="shared" ca="1" si="174"/>
        <v/>
      </c>
      <c r="F1068" s="22" t="str">
        <f t="shared" ca="1" si="175"/>
        <v/>
      </c>
      <c r="G1068" s="22" t="str">
        <f t="shared" ca="1" si="176"/>
        <v/>
      </c>
      <c r="H1068" s="22" t="str">
        <f t="shared" ref="H1068:O1087" ca="1" si="181">IF($A1068="","",IF(ISERROR(IF(ISERROR(INDEX(FredRatesData_AllData,MATCH($A1068-(MAX(0,WEEKDAY($A1068,2)-5)),FredRatesData_Dates,0),MATCH(H$6,FredRatesData_IDs,0),1)/H$5),INDEX(FredRatesData_AllData,MATCH($A1068-(MAX(0,WEEKDAY($A1068,2)-5))-3,FredRatesData_Dates,0),MATCH(H$6,FredRatesData_IDs,0),1)/H$5,INDEX(FredRatesData_AllData,MATCH($A1068-(MAX(0,WEEKDAY($A1068,2)-5)),FredRatesData_Dates,0),MATCH(H$6,FredRatesData_IDs,0),1)/H$5)),"",IF(ISERROR(INDEX(FredRatesData_AllData,MATCH($A1068-(MAX(0,WEEKDAY($A1068,2)-5)),FredRatesData_Dates,0),MATCH(H$6,FredRatesData_IDs,0),1)/H$5),INDEX(FredRatesData_AllData,MATCH($A1068-(MAX(0,WEEKDAY($A1068,2)-5))-3,FredRatesData_Dates,0),MATCH(H$6,FredRatesData_IDs,0),1)/H$5,INDEX(FredRatesData_AllData,MATCH($A1068-(MAX(0,WEEKDAY($A1068,2)-5)),FredRatesData_Dates,0),MATCH(H$6,FredRatesData_IDs,0),1)/H$5)))</f>
        <v/>
      </c>
      <c r="I1068" s="22" t="str">
        <f t="shared" ca="1" si="181"/>
        <v/>
      </c>
      <c r="J1068" s="22" t="str">
        <f t="shared" ca="1" si="181"/>
        <v/>
      </c>
      <c r="K1068" s="22" t="str">
        <f t="shared" ca="1" si="181"/>
        <v/>
      </c>
      <c r="L1068" s="22" t="str">
        <f t="shared" ca="1" si="181"/>
        <v/>
      </c>
      <c r="M1068" s="22" t="str">
        <f t="shared" ca="1" si="181"/>
        <v/>
      </c>
      <c r="N1068" s="22" t="str">
        <f t="shared" ca="1" si="181"/>
        <v/>
      </c>
      <c r="O1068" s="22" t="str">
        <f t="shared" ca="1" si="181"/>
        <v/>
      </c>
      <c r="P1068" s="23"/>
      <c r="Q1068" s="23"/>
      <c r="R1068" s="23"/>
      <c r="S1068" s="23"/>
      <c r="T1068" s="23"/>
      <c r="U1068" s="23"/>
      <c r="V1068" s="23"/>
      <c r="W1068" s="23"/>
      <c r="X1068" s="23"/>
      <c r="Y1068" s="23"/>
      <c r="Z1068" s="23"/>
    </row>
    <row r="1069" spans="1:26" x14ac:dyDescent="0.55000000000000004">
      <c r="A1069" s="6" t="str">
        <f t="shared" ca="1" si="177"/>
        <v/>
      </c>
      <c r="B1069" s="22" t="str">
        <f t="shared" ca="1" si="180"/>
        <v/>
      </c>
      <c r="C1069" s="22" t="str">
        <f t="shared" ca="1" si="180"/>
        <v/>
      </c>
      <c r="D1069" s="22" t="str">
        <f t="shared" ca="1" si="180"/>
        <v/>
      </c>
      <c r="E1069" s="22" t="str">
        <f t="shared" ca="1" si="174"/>
        <v/>
      </c>
      <c r="F1069" s="22" t="str">
        <f t="shared" ca="1" si="175"/>
        <v/>
      </c>
      <c r="G1069" s="22" t="str">
        <f t="shared" ca="1" si="176"/>
        <v/>
      </c>
      <c r="H1069" s="22" t="str">
        <f t="shared" ca="1" si="181"/>
        <v/>
      </c>
      <c r="I1069" s="22" t="str">
        <f t="shared" ca="1" si="181"/>
        <v/>
      </c>
      <c r="J1069" s="22" t="str">
        <f t="shared" ca="1" si="181"/>
        <v/>
      </c>
      <c r="K1069" s="22" t="str">
        <f t="shared" ca="1" si="181"/>
        <v/>
      </c>
      <c r="L1069" s="22" t="str">
        <f t="shared" ca="1" si="181"/>
        <v/>
      </c>
      <c r="M1069" s="22" t="str">
        <f t="shared" ca="1" si="181"/>
        <v/>
      </c>
      <c r="N1069" s="22" t="str">
        <f t="shared" ca="1" si="181"/>
        <v/>
      </c>
      <c r="O1069" s="22" t="str">
        <f t="shared" ca="1" si="181"/>
        <v/>
      </c>
      <c r="P1069" s="23"/>
      <c r="Q1069" s="23"/>
      <c r="R1069" s="23"/>
      <c r="S1069" s="23"/>
      <c r="T1069" s="23"/>
      <c r="U1069" s="23"/>
      <c r="V1069" s="23"/>
      <c r="W1069" s="23"/>
      <c r="X1069" s="23"/>
      <c r="Y1069" s="23"/>
      <c r="Z1069" s="23"/>
    </row>
    <row r="1070" spans="1:26" x14ac:dyDescent="0.55000000000000004">
      <c r="A1070" s="6" t="str">
        <f t="shared" ca="1" si="177"/>
        <v/>
      </c>
      <c r="B1070" s="22" t="str">
        <f t="shared" ca="1" si="180"/>
        <v/>
      </c>
      <c r="C1070" s="22" t="str">
        <f t="shared" ca="1" si="180"/>
        <v/>
      </c>
      <c r="D1070" s="22" t="str">
        <f t="shared" ca="1" si="180"/>
        <v/>
      </c>
      <c r="E1070" s="22" t="str">
        <f t="shared" ca="1" si="174"/>
        <v/>
      </c>
      <c r="F1070" s="22" t="str">
        <f t="shared" ca="1" si="175"/>
        <v/>
      </c>
      <c r="G1070" s="22" t="str">
        <f t="shared" ca="1" si="176"/>
        <v/>
      </c>
      <c r="H1070" s="22" t="str">
        <f t="shared" ca="1" si="181"/>
        <v/>
      </c>
      <c r="I1070" s="22" t="str">
        <f t="shared" ca="1" si="181"/>
        <v/>
      </c>
      <c r="J1070" s="22" t="str">
        <f t="shared" ca="1" si="181"/>
        <v/>
      </c>
      <c r="K1070" s="22" t="str">
        <f t="shared" ca="1" si="181"/>
        <v/>
      </c>
      <c r="L1070" s="22" t="str">
        <f t="shared" ca="1" si="181"/>
        <v/>
      </c>
      <c r="M1070" s="22" t="str">
        <f t="shared" ca="1" si="181"/>
        <v/>
      </c>
      <c r="N1070" s="22" t="str">
        <f t="shared" ca="1" si="181"/>
        <v/>
      </c>
      <c r="O1070" s="22" t="str">
        <f t="shared" ca="1" si="181"/>
        <v/>
      </c>
      <c r="P1070" s="23"/>
      <c r="Q1070" s="23"/>
      <c r="R1070" s="23"/>
      <c r="S1070" s="23"/>
      <c r="T1070" s="23"/>
      <c r="U1070" s="23"/>
      <c r="V1070" s="23"/>
      <c r="W1070" s="23"/>
      <c r="X1070" s="23"/>
      <c r="Y1070" s="23"/>
      <c r="Z1070" s="23"/>
    </row>
    <row r="1071" spans="1:26" x14ac:dyDescent="0.55000000000000004">
      <c r="A1071" s="6" t="str">
        <f t="shared" ca="1" si="177"/>
        <v/>
      </c>
      <c r="B1071" s="22" t="str">
        <f t="shared" ca="1" si="180"/>
        <v/>
      </c>
      <c r="C1071" s="22" t="str">
        <f t="shared" ca="1" si="180"/>
        <v/>
      </c>
      <c r="D1071" s="22" t="str">
        <f t="shared" ca="1" si="180"/>
        <v/>
      </c>
      <c r="E1071" s="22" t="str">
        <f t="shared" ca="1" si="174"/>
        <v/>
      </c>
      <c r="F1071" s="22" t="str">
        <f t="shared" ca="1" si="175"/>
        <v/>
      </c>
      <c r="G1071" s="22" t="str">
        <f t="shared" ca="1" si="176"/>
        <v/>
      </c>
      <c r="H1071" s="22" t="str">
        <f t="shared" ca="1" si="181"/>
        <v/>
      </c>
      <c r="I1071" s="22" t="str">
        <f t="shared" ca="1" si="181"/>
        <v/>
      </c>
      <c r="J1071" s="22" t="str">
        <f t="shared" ca="1" si="181"/>
        <v/>
      </c>
      <c r="K1071" s="22" t="str">
        <f t="shared" ca="1" si="181"/>
        <v/>
      </c>
      <c r="L1071" s="22" t="str">
        <f t="shared" ca="1" si="181"/>
        <v/>
      </c>
      <c r="M1071" s="22" t="str">
        <f t="shared" ca="1" si="181"/>
        <v/>
      </c>
      <c r="N1071" s="22" t="str">
        <f t="shared" ca="1" si="181"/>
        <v/>
      </c>
      <c r="O1071" s="22" t="str">
        <f t="shared" ca="1" si="181"/>
        <v/>
      </c>
      <c r="P1071" s="23"/>
      <c r="Q1071" s="23"/>
      <c r="R1071" s="23"/>
      <c r="S1071" s="23"/>
      <c r="T1071" s="23"/>
      <c r="U1071" s="23"/>
      <c r="V1071" s="23"/>
      <c r="W1071" s="23"/>
      <c r="X1071" s="23"/>
      <c r="Y1071" s="23"/>
      <c r="Z1071" s="23"/>
    </row>
    <row r="1072" spans="1:26" x14ac:dyDescent="0.55000000000000004">
      <c r="A1072" s="6" t="str">
        <f t="shared" ca="1" si="177"/>
        <v/>
      </c>
      <c r="B1072" s="22" t="str">
        <f t="shared" ca="1" si="180"/>
        <v/>
      </c>
      <c r="C1072" s="22" t="str">
        <f t="shared" ca="1" si="180"/>
        <v/>
      </c>
      <c r="D1072" s="22" t="str">
        <f t="shared" ca="1" si="180"/>
        <v/>
      </c>
      <c r="E1072" s="22" t="str">
        <f t="shared" ca="1" si="174"/>
        <v/>
      </c>
      <c r="F1072" s="22" t="str">
        <f t="shared" ca="1" si="175"/>
        <v/>
      </c>
      <c r="G1072" s="22" t="str">
        <f t="shared" ca="1" si="176"/>
        <v/>
      </c>
      <c r="H1072" s="22" t="str">
        <f t="shared" ca="1" si="181"/>
        <v/>
      </c>
      <c r="I1072" s="22" t="str">
        <f t="shared" ca="1" si="181"/>
        <v/>
      </c>
      <c r="J1072" s="22" t="str">
        <f t="shared" ca="1" si="181"/>
        <v/>
      </c>
      <c r="K1072" s="22" t="str">
        <f t="shared" ca="1" si="181"/>
        <v/>
      </c>
      <c r="L1072" s="22" t="str">
        <f t="shared" ca="1" si="181"/>
        <v/>
      </c>
      <c r="M1072" s="22" t="str">
        <f t="shared" ca="1" si="181"/>
        <v/>
      </c>
      <c r="N1072" s="22" t="str">
        <f t="shared" ca="1" si="181"/>
        <v/>
      </c>
      <c r="O1072" s="22" t="str">
        <f t="shared" ca="1" si="181"/>
        <v/>
      </c>
      <c r="P1072" s="23"/>
      <c r="Q1072" s="23"/>
      <c r="R1072" s="23"/>
      <c r="S1072" s="23"/>
      <c r="T1072" s="23"/>
      <c r="U1072" s="23"/>
      <c r="V1072" s="23"/>
      <c r="W1072" s="23"/>
      <c r="X1072" s="23"/>
      <c r="Y1072" s="23"/>
      <c r="Z1072" s="23"/>
    </row>
    <row r="1073" spans="1:26" x14ac:dyDescent="0.55000000000000004">
      <c r="A1073" s="6" t="str">
        <f t="shared" ca="1" si="177"/>
        <v/>
      </c>
      <c r="B1073" s="22" t="str">
        <f t="shared" ca="1" si="180"/>
        <v/>
      </c>
      <c r="C1073" s="22" t="str">
        <f t="shared" ca="1" si="180"/>
        <v/>
      </c>
      <c r="D1073" s="22" t="str">
        <f t="shared" ca="1" si="180"/>
        <v/>
      </c>
      <c r="E1073" s="22" t="str">
        <f t="shared" ca="1" si="174"/>
        <v/>
      </c>
      <c r="F1073" s="22" t="str">
        <f t="shared" ca="1" si="175"/>
        <v/>
      </c>
      <c r="G1073" s="22" t="str">
        <f t="shared" ca="1" si="176"/>
        <v/>
      </c>
      <c r="H1073" s="22" t="str">
        <f t="shared" ca="1" si="181"/>
        <v/>
      </c>
      <c r="I1073" s="22" t="str">
        <f t="shared" ca="1" si="181"/>
        <v/>
      </c>
      <c r="J1073" s="22" t="str">
        <f t="shared" ca="1" si="181"/>
        <v/>
      </c>
      <c r="K1073" s="22" t="str">
        <f t="shared" ca="1" si="181"/>
        <v/>
      </c>
      <c r="L1073" s="22" t="str">
        <f t="shared" ca="1" si="181"/>
        <v/>
      </c>
      <c r="M1073" s="22" t="str">
        <f t="shared" ca="1" si="181"/>
        <v/>
      </c>
      <c r="N1073" s="22" t="str">
        <f t="shared" ca="1" si="181"/>
        <v/>
      </c>
      <c r="O1073" s="22" t="str">
        <f t="shared" ca="1" si="181"/>
        <v/>
      </c>
      <c r="P1073" s="23"/>
      <c r="Q1073" s="23"/>
      <c r="R1073" s="23"/>
      <c r="S1073" s="23"/>
      <c r="T1073" s="23"/>
      <c r="U1073" s="23"/>
      <c r="V1073" s="23"/>
      <c r="W1073" s="23"/>
      <c r="X1073" s="23"/>
      <c r="Y1073" s="23"/>
      <c r="Z1073" s="23"/>
    </row>
    <row r="1074" spans="1:26" x14ac:dyDescent="0.55000000000000004">
      <c r="A1074" s="6" t="str">
        <f t="shared" ca="1" si="177"/>
        <v/>
      </c>
      <c r="B1074" s="22" t="str">
        <f t="shared" ca="1" si="180"/>
        <v/>
      </c>
      <c r="C1074" s="22" t="str">
        <f t="shared" ca="1" si="180"/>
        <v/>
      </c>
      <c r="D1074" s="22" t="str">
        <f t="shared" ca="1" si="180"/>
        <v/>
      </c>
      <c r="E1074" s="22" t="str">
        <f t="shared" ca="1" si="174"/>
        <v/>
      </c>
      <c r="F1074" s="22" t="str">
        <f t="shared" ca="1" si="175"/>
        <v/>
      </c>
      <c r="G1074" s="22" t="str">
        <f t="shared" ca="1" si="176"/>
        <v/>
      </c>
      <c r="H1074" s="22" t="str">
        <f t="shared" ca="1" si="181"/>
        <v/>
      </c>
      <c r="I1074" s="22" t="str">
        <f t="shared" ca="1" si="181"/>
        <v/>
      </c>
      <c r="J1074" s="22" t="str">
        <f t="shared" ca="1" si="181"/>
        <v/>
      </c>
      <c r="K1074" s="22" t="str">
        <f t="shared" ca="1" si="181"/>
        <v/>
      </c>
      <c r="L1074" s="22" t="str">
        <f t="shared" ca="1" si="181"/>
        <v/>
      </c>
      <c r="M1074" s="22" t="str">
        <f t="shared" ca="1" si="181"/>
        <v/>
      </c>
      <c r="N1074" s="22" t="str">
        <f t="shared" ca="1" si="181"/>
        <v/>
      </c>
      <c r="O1074" s="22" t="str">
        <f t="shared" ca="1" si="181"/>
        <v/>
      </c>
      <c r="P1074" s="23"/>
      <c r="Q1074" s="23"/>
      <c r="R1074" s="23"/>
      <c r="S1074" s="23"/>
      <c r="T1074" s="23"/>
      <c r="U1074" s="23"/>
      <c r="V1074" s="23"/>
      <c r="W1074" s="23"/>
      <c r="X1074" s="23"/>
      <c r="Y1074" s="23"/>
      <c r="Z1074" s="23"/>
    </row>
    <row r="1075" spans="1:26" x14ac:dyDescent="0.55000000000000004">
      <c r="A1075" s="6" t="str">
        <f t="shared" ca="1" si="177"/>
        <v/>
      </c>
      <c r="B1075" s="22" t="str">
        <f t="shared" ca="1" si="180"/>
        <v/>
      </c>
      <c r="C1075" s="22" t="str">
        <f t="shared" ca="1" si="180"/>
        <v/>
      </c>
      <c r="D1075" s="22" t="str">
        <f t="shared" ca="1" si="180"/>
        <v/>
      </c>
      <c r="E1075" s="22" t="str">
        <f t="shared" ca="1" si="174"/>
        <v/>
      </c>
      <c r="F1075" s="22" t="str">
        <f t="shared" ca="1" si="175"/>
        <v/>
      </c>
      <c r="G1075" s="22" t="str">
        <f t="shared" ca="1" si="176"/>
        <v/>
      </c>
      <c r="H1075" s="22" t="str">
        <f t="shared" ca="1" si="181"/>
        <v/>
      </c>
      <c r="I1075" s="22" t="str">
        <f t="shared" ca="1" si="181"/>
        <v/>
      </c>
      <c r="J1075" s="22" t="str">
        <f t="shared" ca="1" si="181"/>
        <v/>
      </c>
      <c r="K1075" s="22" t="str">
        <f t="shared" ca="1" si="181"/>
        <v/>
      </c>
      <c r="L1075" s="22" t="str">
        <f t="shared" ca="1" si="181"/>
        <v/>
      </c>
      <c r="M1075" s="22" t="str">
        <f t="shared" ca="1" si="181"/>
        <v/>
      </c>
      <c r="N1075" s="22" t="str">
        <f t="shared" ca="1" si="181"/>
        <v/>
      </c>
      <c r="O1075" s="22" t="str">
        <f t="shared" ca="1" si="181"/>
        <v/>
      </c>
      <c r="P1075" s="23"/>
      <c r="Q1075" s="23"/>
      <c r="R1075" s="23"/>
      <c r="S1075" s="23"/>
      <c r="T1075" s="23"/>
      <c r="U1075" s="23"/>
      <c r="V1075" s="23"/>
      <c r="W1075" s="23"/>
      <c r="X1075" s="23"/>
      <c r="Y1075" s="23"/>
      <c r="Z1075" s="23"/>
    </row>
    <row r="1076" spans="1:26" x14ac:dyDescent="0.55000000000000004">
      <c r="A1076" s="6" t="str">
        <f t="shared" ca="1" si="177"/>
        <v/>
      </c>
      <c r="B1076" s="22" t="str">
        <f t="shared" ca="1" si="180"/>
        <v/>
      </c>
      <c r="C1076" s="22" t="str">
        <f t="shared" ca="1" si="180"/>
        <v/>
      </c>
      <c r="D1076" s="22" t="str">
        <f t="shared" ca="1" si="180"/>
        <v/>
      </c>
      <c r="E1076" s="22" t="str">
        <f t="shared" ca="1" si="174"/>
        <v/>
      </c>
      <c r="F1076" s="22" t="str">
        <f t="shared" ca="1" si="175"/>
        <v/>
      </c>
      <c r="G1076" s="22" t="str">
        <f t="shared" ca="1" si="176"/>
        <v/>
      </c>
      <c r="H1076" s="22" t="str">
        <f t="shared" ca="1" si="181"/>
        <v/>
      </c>
      <c r="I1076" s="22" t="str">
        <f t="shared" ca="1" si="181"/>
        <v/>
      </c>
      <c r="J1076" s="22" t="str">
        <f t="shared" ca="1" si="181"/>
        <v/>
      </c>
      <c r="K1076" s="22" t="str">
        <f t="shared" ca="1" si="181"/>
        <v/>
      </c>
      <c r="L1076" s="22" t="str">
        <f t="shared" ca="1" si="181"/>
        <v/>
      </c>
      <c r="M1076" s="22" t="str">
        <f t="shared" ca="1" si="181"/>
        <v/>
      </c>
      <c r="N1076" s="22" t="str">
        <f t="shared" ca="1" si="181"/>
        <v/>
      </c>
      <c r="O1076" s="22" t="str">
        <f t="shared" ca="1" si="181"/>
        <v/>
      </c>
      <c r="P1076" s="23"/>
      <c r="Q1076" s="23"/>
      <c r="R1076" s="23"/>
      <c r="S1076" s="23"/>
      <c r="T1076" s="23"/>
      <c r="U1076" s="23"/>
      <c r="V1076" s="23"/>
      <c r="W1076" s="23"/>
      <c r="X1076" s="23"/>
      <c r="Y1076" s="23"/>
      <c r="Z1076" s="23"/>
    </row>
    <row r="1077" spans="1:26" x14ac:dyDescent="0.55000000000000004">
      <c r="A1077" s="6" t="str">
        <f t="shared" ca="1" si="177"/>
        <v/>
      </c>
      <c r="B1077" s="22" t="str">
        <f t="shared" ca="1" si="180"/>
        <v/>
      </c>
      <c r="C1077" s="22" t="str">
        <f t="shared" ca="1" si="180"/>
        <v/>
      </c>
      <c r="D1077" s="22" t="str">
        <f t="shared" ca="1" si="180"/>
        <v/>
      </c>
      <c r="E1077" s="22" t="str">
        <f t="shared" ca="1" si="174"/>
        <v/>
      </c>
      <c r="F1077" s="22" t="str">
        <f t="shared" ca="1" si="175"/>
        <v/>
      </c>
      <c r="G1077" s="22" t="str">
        <f t="shared" ca="1" si="176"/>
        <v/>
      </c>
      <c r="H1077" s="22" t="str">
        <f t="shared" ca="1" si="181"/>
        <v/>
      </c>
      <c r="I1077" s="22" t="str">
        <f t="shared" ca="1" si="181"/>
        <v/>
      </c>
      <c r="J1077" s="22" t="str">
        <f t="shared" ca="1" si="181"/>
        <v/>
      </c>
      <c r="K1077" s="22" t="str">
        <f t="shared" ca="1" si="181"/>
        <v/>
      </c>
      <c r="L1077" s="22" t="str">
        <f t="shared" ca="1" si="181"/>
        <v/>
      </c>
      <c r="M1077" s="22" t="str">
        <f t="shared" ca="1" si="181"/>
        <v/>
      </c>
      <c r="N1077" s="22" t="str">
        <f t="shared" ca="1" si="181"/>
        <v/>
      </c>
      <c r="O1077" s="22" t="str">
        <f t="shared" ca="1" si="181"/>
        <v/>
      </c>
      <c r="P1077" s="23"/>
      <c r="Q1077" s="23"/>
      <c r="R1077" s="23"/>
      <c r="S1077" s="23"/>
      <c r="T1077" s="23"/>
      <c r="U1077" s="23"/>
      <c r="V1077" s="23"/>
      <c r="W1077" s="23"/>
      <c r="X1077" s="23"/>
      <c r="Y1077" s="23"/>
      <c r="Z1077" s="23"/>
    </row>
    <row r="1078" spans="1:26" x14ac:dyDescent="0.55000000000000004">
      <c r="A1078" s="6" t="str">
        <f t="shared" ca="1" si="177"/>
        <v/>
      </c>
      <c r="B1078" s="22" t="str">
        <f t="shared" ca="1" si="180"/>
        <v/>
      </c>
      <c r="C1078" s="22" t="str">
        <f t="shared" ca="1" si="180"/>
        <v/>
      </c>
      <c r="D1078" s="22" t="str">
        <f t="shared" ca="1" si="180"/>
        <v/>
      </c>
      <c r="E1078" s="22" t="str">
        <f t="shared" ca="1" si="174"/>
        <v/>
      </c>
      <c r="F1078" s="22" t="str">
        <f t="shared" ca="1" si="175"/>
        <v/>
      </c>
      <c r="G1078" s="22" t="str">
        <f t="shared" ca="1" si="176"/>
        <v/>
      </c>
      <c r="H1078" s="22" t="str">
        <f t="shared" ca="1" si="181"/>
        <v/>
      </c>
      <c r="I1078" s="22" t="str">
        <f t="shared" ca="1" si="181"/>
        <v/>
      </c>
      <c r="J1078" s="22" t="str">
        <f t="shared" ca="1" si="181"/>
        <v/>
      </c>
      <c r="K1078" s="22" t="str">
        <f t="shared" ca="1" si="181"/>
        <v/>
      </c>
      <c r="L1078" s="22" t="str">
        <f t="shared" ca="1" si="181"/>
        <v/>
      </c>
      <c r="M1078" s="22" t="str">
        <f t="shared" ca="1" si="181"/>
        <v/>
      </c>
      <c r="N1078" s="22" t="str">
        <f t="shared" ca="1" si="181"/>
        <v/>
      </c>
      <c r="O1078" s="22" t="str">
        <f t="shared" ca="1" si="181"/>
        <v/>
      </c>
      <c r="P1078" s="23"/>
      <c r="Q1078" s="23"/>
      <c r="R1078" s="23"/>
      <c r="S1078" s="23"/>
      <c r="T1078" s="23"/>
      <c r="U1078" s="23"/>
      <c r="V1078" s="23"/>
      <c r="W1078" s="23"/>
      <c r="X1078" s="23"/>
      <c r="Y1078" s="23"/>
      <c r="Z1078" s="23"/>
    </row>
    <row r="1079" spans="1:26" x14ac:dyDescent="0.55000000000000004">
      <c r="A1079" s="6" t="str">
        <f t="shared" ca="1" si="177"/>
        <v/>
      </c>
      <c r="B1079" s="22" t="str">
        <f t="shared" ca="1" si="180"/>
        <v/>
      </c>
      <c r="C1079" s="22" t="str">
        <f t="shared" ca="1" si="180"/>
        <v/>
      </c>
      <c r="D1079" s="22" t="str">
        <f t="shared" ca="1" si="180"/>
        <v/>
      </c>
      <c r="E1079" s="22" t="str">
        <f t="shared" ca="1" si="174"/>
        <v/>
      </c>
      <c r="F1079" s="22" t="str">
        <f t="shared" ca="1" si="175"/>
        <v/>
      </c>
      <c r="G1079" s="22" t="str">
        <f t="shared" ca="1" si="176"/>
        <v/>
      </c>
      <c r="H1079" s="22" t="str">
        <f t="shared" ca="1" si="181"/>
        <v/>
      </c>
      <c r="I1079" s="22" t="str">
        <f t="shared" ca="1" si="181"/>
        <v/>
      </c>
      <c r="J1079" s="22" t="str">
        <f t="shared" ca="1" si="181"/>
        <v/>
      </c>
      <c r="K1079" s="22" t="str">
        <f t="shared" ca="1" si="181"/>
        <v/>
      </c>
      <c r="L1079" s="22" t="str">
        <f t="shared" ca="1" si="181"/>
        <v/>
      </c>
      <c r="M1079" s="22" t="str">
        <f t="shared" ca="1" si="181"/>
        <v/>
      </c>
      <c r="N1079" s="22" t="str">
        <f t="shared" ca="1" si="181"/>
        <v/>
      </c>
      <c r="O1079" s="22" t="str">
        <f t="shared" ca="1" si="181"/>
        <v/>
      </c>
      <c r="P1079" s="23"/>
      <c r="Q1079" s="23"/>
      <c r="R1079" s="23"/>
      <c r="S1079" s="23"/>
      <c r="T1079" s="23"/>
      <c r="U1079" s="23"/>
      <c r="V1079" s="23"/>
      <c r="W1079" s="23"/>
      <c r="X1079" s="23"/>
      <c r="Y1079" s="23"/>
      <c r="Z1079" s="23"/>
    </row>
    <row r="1080" spans="1:26" x14ac:dyDescent="0.55000000000000004">
      <c r="A1080" s="6" t="str">
        <f t="shared" ca="1" si="177"/>
        <v/>
      </c>
      <c r="B1080" s="22" t="str">
        <f t="shared" ca="1" si="180"/>
        <v/>
      </c>
      <c r="C1080" s="22" t="str">
        <f t="shared" ca="1" si="180"/>
        <v/>
      </c>
      <c r="D1080" s="22" t="str">
        <f t="shared" ca="1" si="180"/>
        <v/>
      </c>
      <c r="E1080" s="22" t="str">
        <f t="shared" ca="1" si="174"/>
        <v/>
      </c>
      <c r="F1080" s="22" t="str">
        <f t="shared" ca="1" si="175"/>
        <v/>
      </c>
      <c r="G1080" s="22" t="str">
        <f t="shared" ca="1" si="176"/>
        <v/>
      </c>
      <c r="H1080" s="22" t="str">
        <f t="shared" ca="1" si="181"/>
        <v/>
      </c>
      <c r="I1080" s="22" t="str">
        <f t="shared" ca="1" si="181"/>
        <v/>
      </c>
      <c r="J1080" s="22" t="str">
        <f t="shared" ca="1" si="181"/>
        <v/>
      </c>
      <c r="K1080" s="22" t="str">
        <f t="shared" ca="1" si="181"/>
        <v/>
      </c>
      <c r="L1080" s="22" t="str">
        <f t="shared" ca="1" si="181"/>
        <v/>
      </c>
      <c r="M1080" s="22" t="str">
        <f t="shared" ca="1" si="181"/>
        <v/>
      </c>
      <c r="N1080" s="22" t="str">
        <f t="shared" ca="1" si="181"/>
        <v/>
      </c>
      <c r="O1080" s="22" t="str">
        <f t="shared" ca="1" si="181"/>
        <v/>
      </c>
      <c r="P1080" s="23"/>
      <c r="Q1080" s="23"/>
      <c r="R1080" s="23"/>
      <c r="S1080" s="23"/>
      <c r="T1080" s="23"/>
      <c r="U1080" s="23"/>
      <c r="V1080" s="23"/>
      <c r="W1080" s="23"/>
      <c r="X1080" s="23"/>
      <c r="Y1080" s="23"/>
      <c r="Z1080" s="23"/>
    </row>
    <row r="1081" spans="1:26" x14ac:dyDescent="0.55000000000000004">
      <c r="A1081" s="6" t="str">
        <f t="shared" ca="1" si="177"/>
        <v/>
      </c>
      <c r="B1081" s="22" t="str">
        <f t="shared" ca="1" si="180"/>
        <v/>
      </c>
      <c r="C1081" s="22" t="str">
        <f t="shared" ca="1" si="180"/>
        <v/>
      </c>
      <c r="D1081" s="22" t="str">
        <f t="shared" ca="1" si="180"/>
        <v/>
      </c>
      <c r="E1081" s="22" t="str">
        <f t="shared" ca="1" si="174"/>
        <v/>
      </c>
      <c r="F1081" s="22" t="str">
        <f t="shared" ca="1" si="175"/>
        <v/>
      </c>
      <c r="G1081" s="22" t="str">
        <f t="shared" ca="1" si="176"/>
        <v/>
      </c>
      <c r="H1081" s="22" t="str">
        <f t="shared" ca="1" si="181"/>
        <v/>
      </c>
      <c r="I1081" s="22" t="str">
        <f t="shared" ca="1" si="181"/>
        <v/>
      </c>
      <c r="J1081" s="22" t="str">
        <f t="shared" ca="1" si="181"/>
        <v/>
      </c>
      <c r="K1081" s="22" t="str">
        <f t="shared" ca="1" si="181"/>
        <v/>
      </c>
      <c r="L1081" s="22" t="str">
        <f t="shared" ca="1" si="181"/>
        <v/>
      </c>
      <c r="M1081" s="22" t="str">
        <f t="shared" ca="1" si="181"/>
        <v/>
      </c>
      <c r="N1081" s="22" t="str">
        <f t="shared" ca="1" si="181"/>
        <v/>
      </c>
      <c r="O1081" s="22" t="str">
        <f t="shared" ca="1" si="181"/>
        <v/>
      </c>
      <c r="P1081" s="23"/>
      <c r="Q1081" s="23"/>
      <c r="R1081" s="23"/>
      <c r="S1081" s="23"/>
      <c r="T1081" s="23"/>
      <c r="U1081" s="23"/>
      <c r="V1081" s="23"/>
      <c r="W1081" s="23"/>
      <c r="X1081" s="23"/>
      <c r="Y1081" s="23"/>
      <c r="Z1081" s="23"/>
    </row>
    <row r="1082" spans="1:26" x14ac:dyDescent="0.55000000000000004">
      <c r="A1082" s="6" t="str">
        <f t="shared" ca="1" si="177"/>
        <v/>
      </c>
      <c r="B1082" s="22" t="str">
        <f t="shared" ca="1" si="180"/>
        <v/>
      </c>
      <c r="C1082" s="22" t="str">
        <f t="shared" ca="1" si="180"/>
        <v/>
      </c>
      <c r="D1082" s="22" t="str">
        <f t="shared" ca="1" si="180"/>
        <v/>
      </c>
      <c r="E1082" s="22" t="str">
        <f t="shared" ca="1" si="174"/>
        <v/>
      </c>
      <c r="F1082" s="22" t="str">
        <f t="shared" ca="1" si="175"/>
        <v/>
      </c>
      <c r="G1082" s="22" t="str">
        <f t="shared" ca="1" si="176"/>
        <v/>
      </c>
      <c r="H1082" s="22" t="str">
        <f t="shared" ca="1" si="181"/>
        <v/>
      </c>
      <c r="I1082" s="22" t="str">
        <f t="shared" ca="1" si="181"/>
        <v/>
      </c>
      <c r="J1082" s="22" t="str">
        <f t="shared" ca="1" si="181"/>
        <v/>
      </c>
      <c r="K1082" s="22" t="str">
        <f t="shared" ca="1" si="181"/>
        <v/>
      </c>
      <c r="L1082" s="22" t="str">
        <f t="shared" ca="1" si="181"/>
        <v/>
      </c>
      <c r="M1082" s="22" t="str">
        <f t="shared" ca="1" si="181"/>
        <v/>
      </c>
      <c r="N1082" s="22" t="str">
        <f t="shared" ca="1" si="181"/>
        <v/>
      </c>
      <c r="O1082" s="22" t="str">
        <f t="shared" ca="1" si="181"/>
        <v/>
      </c>
      <c r="P1082" s="23"/>
      <c r="Q1082" s="23"/>
      <c r="R1082" s="23"/>
      <c r="S1082" s="23"/>
      <c r="T1082" s="23"/>
      <c r="U1082" s="23"/>
      <c r="V1082" s="23"/>
      <c r="W1082" s="23"/>
      <c r="X1082" s="23"/>
      <c r="Y1082" s="23"/>
      <c r="Z1082" s="23"/>
    </row>
    <row r="1083" spans="1:26" x14ac:dyDescent="0.55000000000000004">
      <c r="A1083" s="6" t="str">
        <f t="shared" ca="1" si="177"/>
        <v/>
      </c>
      <c r="B1083" s="22" t="str">
        <f t="shared" ca="1" si="180"/>
        <v/>
      </c>
      <c r="C1083" s="22" t="str">
        <f t="shared" ca="1" si="180"/>
        <v/>
      </c>
      <c r="D1083" s="22" t="str">
        <f t="shared" ca="1" si="180"/>
        <v/>
      </c>
      <c r="E1083" s="22" t="str">
        <f t="shared" ca="1" si="174"/>
        <v/>
      </c>
      <c r="F1083" s="22" t="str">
        <f t="shared" ca="1" si="175"/>
        <v/>
      </c>
      <c r="G1083" s="22" t="str">
        <f t="shared" ca="1" si="176"/>
        <v/>
      </c>
      <c r="H1083" s="22" t="str">
        <f t="shared" ca="1" si="181"/>
        <v/>
      </c>
      <c r="I1083" s="22" t="str">
        <f t="shared" ca="1" si="181"/>
        <v/>
      </c>
      <c r="J1083" s="22" t="str">
        <f t="shared" ca="1" si="181"/>
        <v/>
      </c>
      <c r="K1083" s="22" t="str">
        <f t="shared" ca="1" si="181"/>
        <v/>
      </c>
      <c r="L1083" s="22" t="str">
        <f t="shared" ca="1" si="181"/>
        <v/>
      </c>
      <c r="M1083" s="22" t="str">
        <f t="shared" ca="1" si="181"/>
        <v/>
      </c>
      <c r="N1083" s="22" t="str">
        <f t="shared" ca="1" si="181"/>
        <v/>
      </c>
      <c r="O1083" s="22" t="str">
        <f t="shared" ca="1" si="181"/>
        <v/>
      </c>
      <c r="P1083" s="23"/>
      <c r="Q1083" s="23"/>
      <c r="R1083" s="23"/>
      <c r="S1083" s="23"/>
      <c r="T1083" s="23"/>
      <c r="U1083" s="23"/>
      <c r="V1083" s="23"/>
      <c r="W1083" s="23"/>
      <c r="X1083" s="23"/>
      <c r="Y1083" s="23"/>
      <c r="Z1083" s="23"/>
    </row>
    <row r="1084" spans="1:26" x14ac:dyDescent="0.55000000000000004">
      <c r="A1084" s="6" t="str">
        <f t="shared" ca="1" si="177"/>
        <v/>
      </c>
      <c r="B1084" s="22" t="str">
        <f t="shared" ca="1" si="180"/>
        <v/>
      </c>
      <c r="C1084" s="22" t="str">
        <f t="shared" ca="1" si="180"/>
        <v/>
      </c>
      <c r="D1084" s="22" t="str">
        <f t="shared" ca="1" si="180"/>
        <v/>
      </c>
      <c r="E1084" s="22" t="str">
        <f t="shared" ca="1" si="174"/>
        <v/>
      </c>
      <c r="F1084" s="22" t="str">
        <f t="shared" ca="1" si="175"/>
        <v/>
      </c>
      <c r="G1084" s="22" t="str">
        <f t="shared" ca="1" si="176"/>
        <v/>
      </c>
      <c r="H1084" s="22" t="str">
        <f t="shared" ca="1" si="181"/>
        <v/>
      </c>
      <c r="I1084" s="22" t="str">
        <f t="shared" ca="1" si="181"/>
        <v/>
      </c>
      <c r="J1084" s="22" t="str">
        <f t="shared" ca="1" si="181"/>
        <v/>
      </c>
      <c r="K1084" s="22" t="str">
        <f t="shared" ca="1" si="181"/>
        <v/>
      </c>
      <c r="L1084" s="22" t="str">
        <f t="shared" ca="1" si="181"/>
        <v/>
      </c>
      <c r="M1084" s="22" t="str">
        <f t="shared" ca="1" si="181"/>
        <v/>
      </c>
      <c r="N1084" s="22" t="str">
        <f t="shared" ca="1" si="181"/>
        <v/>
      </c>
      <c r="O1084" s="22" t="str">
        <f t="shared" ca="1" si="181"/>
        <v/>
      </c>
      <c r="P1084" s="23"/>
      <c r="Q1084" s="23"/>
      <c r="R1084" s="23"/>
      <c r="S1084" s="23"/>
      <c r="T1084" s="23"/>
      <c r="U1084" s="23"/>
      <c r="V1084" s="23"/>
      <c r="W1084" s="23"/>
      <c r="X1084" s="23"/>
      <c r="Y1084" s="23"/>
      <c r="Z1084" s="23"/>
    </row>
    <row r="1085" spans="1:26" x14ac:dyDescent="0.55000000000000004">
      <c r="A1085" s="6" t="str">
        <f t="shared" ca="1" si="177"/>
        <v/>
      </c>
      <c r="B1085" s="22" t="str">
        <f t="shared" ca="1" si="180"/>
        <v/>
      </c>
      <c r="C1085" s="22" t="str">
        <f t="shared" ca="1" si="180"/>
        <v/>
      </c>
      <c r="D1085" s="22" t="str">
        <f t="shared" ca="1" si="180"/>
        <v/>
      </c>
      <c r="E1085" s="22" t="str">
        <f t="shared" ca="1" si="174"/>
        <v/>
      </c>
      <c r="F1085" s="22" t="str">
        <f t="shared" ca="1" si="175"/>
        <v/>
      </c>
      <c r="G1085" s="22" t="str">
        <f t="shared" ca="1" si="176"/>
        <v/>
      </c>
      <c r="H1085" s="22" t="str">
        <f t="shared" ca="1" si="181"/>
        <v/>
      </c>
      <c r="I1085" s="22" t="str">
        <f t="shared" ca="1" si="181"/>
        <v/>
      </c>
      <c r="J1085" s="22" t="str">
        <f t="shared" ca="1" si="181"/>
        <v/>
      </c>
      <c r="K1085" s="22" t="str">
        <f t="shared" ca="1" si="181"/>
        <v/>
      </c>
      <c r="L1085" s="22" t="str">
        <f t="shared" ca="1" si="181"/>
        <v/>
      </c>
      <c r="M1085" s="22" t="str">
        <f t="shared" ca="1" si="181"/>
        <v/>
      </c>
      <c r="N1085" s="22" t="str">
        <f t="shared" ca="1" si="181"/>
        <v/>
      </c>
      <c r="O1085" s="22" t="str">
        <f t="shared" ca="1" si="181"/>
        <v/>
      </c>
      <c r="P1085" s="23"/>
      <c r="Q1085" s="23"/>
      <c r="R1085" s="23"/>
      <c r="S1085" s="23"/>
      <c r="T1085" s="23"/>
      <c r="U1085" s="23"/>
      <c r="V1085" s="23"/>
      <c r="W1085" s="23"/>
      <c r="X1085" s="23"/>
      <c r="Y1085" s="23"/>
      <c r="Z1085" s="23"/>
    </row>
    <row r="1086" spans="1:26" x14ac:dyDescent="0.55000000000000004">
      <c r="A1086" s="6" t="str">
        <f t="shared" ca="1" si="177"/>
        <v/>
      </c>
      <c r="B1086" s="22" t="str">
        <f t="shared" ca="1" si="180"/>
        <v/>
      </c>
      <c r="C1086" s="22" t="str">
        <f t="shared" ca="1" si="180"/>
        <v/>
      </c>
      <c r="D1086" s="22" t="str">
        <f t="shared" ca="1" si="180"/>
        <v/>
      </c>
      <c r="E1086" s="22" t="str">
        <f t="shared" ca="1" si="174"/>
        <v/>
      </c>
      <c r="F1086" s="22" t="str">
        <f t="shared" ca="1" si="175"/>
        <v/>
      </c>
      <c r="G1086" s="22" t="str">
        <f t="shared" ca="1" si="176"/>
        <v/>
      </c>
      <c r="H1086" s="22" t="str">
        <f t="shared" ca="1" si="181"/>
        <v/>
      </c>
      <c r="I1086" s="22" t="str">
        <f t="shared" ca="1" si="181"/>
        <v/>
      </c>
      <c r="J1086" s="22" t="str">
        <f t="shared" ca="1" si="181"/>
        <v/>
      </c>
      <c r="K1086" s="22" t="str">
        <f t="shared" ca="1" si="181"/>
        <v/>
      </c>
      <c r="L1086" s="22" t="str">
        <f t="shared" ca="1" si="181"/>
        <v/>
      </c>
      <c r="M1086" s="22" t="str">
        <f t="shared" ca="1" si="181"/>
        <v/>
      </c>
      <c r="N1086" s="22" t="str">
        <f t="shared" ca="1" si="181"/>
        <v/>
      </c>
      <c r="O1086" s="22" t="str">
        <f t="shared" ca="1" si="181"/>
        <v/>
      </c>
      <c r="P1086" s="23"/>
      <c r="Q1086" s="23"/>
      <c r="R1086" s="23"/>
      <c r="S1086" s="23"/>
      <c r="T1086" s="23"/>
      <c r="U1086" s="23"/>
      <c r="V1086" s="23"/>
      <c r="W1086" s="23"/>
      <c r="X1086" s="23"/>
      <c r="Y1086" s="23"/>
      <c r="Z1086" s="23"/>
    </row>
    <row r="1087" spans="1:26" x14ac:dyDescent="0.55000000000000004">
      <c r="A1087" s="6" t="str">
        <f t="shared" ca="1" si="177"/>
        <v/>
      </c>
      <c r="B1087" s="22" t="str">
        <f t="shared" ca="1" si="180"/>
        <v/>
      </c>
      <c r="C1087" s="22" t="str">
        <f t="shared" ca="1" si="180"/>
        <v/>
      </c>
      <c r="D1087" s="22" t="str">
        <f t="shared" ca="1" si="180"/>
        <v/>
      </c>
      <c r="E1087" s="22" t="str">
        <f t="shared" ca="1" si="174"/>
        <v/>
      </c>
      <c r="F1087" s="22" t="str">
        <f t="shared" ca="1" si="175"/>
        <v/>
      </c>
      <c r="G1087" s="22" t="str">
        <f t="shared" ca="1" si="176"/>
        <v/>
      </c>
      <c r="H1087" s="22" t="str">
        <f t="shared" ca="1" si="181"/>
        <v/>
      </c>
      <c r="I1087" s="22" t="str">
        <f t="shared" ca="1" si="181"/>
        <v/>
      </c>
      <c r="J1087" s="22" t="str">
        <f t="shared" ca="1" si="181"/>
        <v/>
      </c>
      <c r="K1087" s="22" t="str">
        <f t="shared" ca="1" si="181"/>
        <v/>
      </c>
      <c r="L1087" s="22" t="str">
        <f t="shared" ca="1" si="181"/>
        <v/>
      </c>
      <c r="M1087" s="22" t="str">
        <f t="shared" ca="1" si="181"/>
        <v/>
      </c>
      <c r="N1087" s="22" t="str">
        <f t="shared" ca="1" si="181"/>
        <v/>
      </c>
      <c r="O1087" s="22" t="str">
        <f t="shared" ca="1" si="181"/>
        <v/>
      </c>
      <c r="P1087" s="23"/>
      <c r="Q1087" s="23"/>
      <c r="R1087" s="23"/>
      <c r="S1087" s="23"/>
      <c r="T1087" s="23"/>
      <c r="U1087" s="23"/>
      <c r="V1087" s="23"/>
      <c r="W1087" s="23"/>
      <c r="X1087" s="23"/>
      <c r="Y1087" s="23"/>
      <c r="Z1087" s="23"/>
    </row>
    <row r="1088" spans="1:26" x14ac:dyDescent="0.55000000000000004">
      <c r="A1088" s="6" t="str">
        <f t="shared" ca="1" si="177"/>
        <v/>
      </c>
      <c r="B1088" s="22" t="str">
        <f t="shared" ref="B1088:D1107" ca="1" si="182">IF($A1088="","",IF(ISERROR(IF(ISERROR(INDEX(FredRatesData_AllData,MATCH($A1088-(MAX(0,WEEKDAY($A1088,2)-5)),FredRatesData_Dates,0),MATCH(B$6,FredRatesData_IDs,0),1)/B$5),INDEX(FredRatesData_AllData,MATCH($A1088-(MAX(0,WEEKDAY($A1088,2)-5))-3,FredRatesData_Dates,0),MATCH(B$6,FredRatesData_IDs,0),1)/B$5,INDEX(FredRatesData_AllData,MATCH($A1088-(MAX(0,WEEKDAY($A1088,2)-5)),FredRatesData_Dates,0),MATCH(B$6,FredRatesData_IDs,0),1)/B$5)),"",IF(ISERROR(INDEX(FredRatesData_AllData,MATCH($A1088-(MAX(0,WEEKDAY($A1088,2)-5)),FredRatesData_Dates,0),MATCH(B$6,FredRatesData_IDs,0),1)/B$5),INDEX(FredRatesData_AllData,MATCH($A1088-(MAX(0,WEEKDAY($A1088,2)-5))-3,FredRatesData_Dates,0),MATCH(B$6,FredRatesData_IDs,0),1)/B$5,INDEX(FredRatesData_AllData,MATCH($A1088-(MAX(0,WEEKDAY($A1088,2)-5)),FredRatesData_Dates,0),MATCH(B$6,FredRatesData_IDs,0),1)/B$5)))</f>
        <v/>
      </c>
      <c r="C1088" s="22" t="str">
        <f t="shared" ca="1" si="182"/>
        <v/>
      </c>
      <c r="D1088" s="22" t="str">
        <f t="shared" ca="1" si="182"/>
        <v/>
      </c>
      <c r="E1088" s="22" t="str">
        <f t="shared" ca="1" si="174"/>
        <v/>
      </c>
      <c r="F1088" s="22" t="str">
        <f t="shared" ca="1" si="175"/>
        <v/>
      </c>
      <c r="G1088" s="22" t="str">
        <f t="shared" ca="1" si="176"/>
        <v/>
      </c>
      <c r="H1088" s="22" t="str">
        <f t="shared" ref="H1088:O1107" ca="1" si="183">IF($A1088="","",IF(ISERROR(IF(ISERROR(INDEX(FredRatesData_AllData,MATCH($A1088-(MAX(0,WEEKDAY($A1088,2)-5)),FredRatesData_Dates,0),MATCH(H$6,FredRatesData_IDs,0),1)/H$5),INDEX(FredRatesData_AllData,MATCH($A1088-(MAX(0,WEEKDAY($A1088,2)-5))-3,FredRatesData_Dates,0),MATCH(H$6,FredRatesData_IDs,0),1)/H$5,INDEX(FredRatesData_AllData,MATCH($A1088-(MAX(0,WEEKDAY($A1088,2)-5)),FredRatesData_Dates,0),MATCH(H$6,FredRatesData_IDs,0),1)/H$5)),"",IF(ISERROR(INDEX(FredRatesData_AllData,MATCH($A1088-(MAX(0,WEEKDAY($A1088,2)-5)),FredRatesData_Dates,0),MATCH(H$6,FredRatesData_IDs,0),1)/H$5),INDEX(FredRatesData_AllData,MATCH($A1088-(MAX(0,WEEKDAY($A1088,2)-5))-3,FredRatesData_Dates,0),MATCH(H$6,FredRatesData_IDs,0),1)/H$5,INDEX(FredRatesData_AllData,MATCH($A1088-(MAX(0,WEEKDAY($A1088,2)-5)),FredRatesData_Dates,0),MATCH(H$6,FredRatesData_IDs,0),1)/H$5)))</f>
        <v/>
      </c>
      <c r="I1088" s="22" t="str">
        <f t="shared" ca="1" si="183"/>
        <v/>
      </c>
      <c r="J1088" s="22" t="str">
        <f t="shared" ca="1" si="183"/>
        <v/>
      </c>
      <c r="K1088" s="22" t="str">
        <f t="shared" ca="1" si="183"/>
        <v/>
      </c>
      <c r="L1088" s="22" t="str">
        <f t="shared" ca="1" si="183"/>
        <v/>
      </c>
      <c r="M1088" s="22" t="str">
        <f t="shared" ca="1" si="183"/>
        <v/>
      </c>
      <c r="N1088" s="22" t="str">
        <f t="shared" ca="1" si="183"/>
        <v/>
      </c>
      <c r="O1088" s="22" t="str">
        <f t="shared" ca="1" si="183"/>
        <v/>
      </c>
      <c r="P1088" s="23"/>
      <c r="Q1088" s="23"/>
      <c r="R1088" s="23"/>
      <c r="S1088" s="23"/>
      <c r="T1088" s="23"/>
      <c r="U1088" s="23"/>
      <c r="V1088" s="23"/>
      <c r="W1088" s="23"/>
      <c r="X1088" s="23"/>
      <c r="Y1088" s="23"/>
      <c r="Z1088" s="23"/>
    </row>
    <row r="1089" spans="1:26" x14ac:dyDescent="0.55000000000000004">
      <c r="A1089" s="6" t="str">
        <f t="shared" ca="1" si="177"/>
        <v/>
      </c>
      <c r="B1089" s="22" t="str">
        <f t="shared" ca="1" si="182"/>
        <v/>
      </c>
      <c r="C1089" s="22" t="str">
        <f t="shared" ca="1" si="182"/>
        <v/>
      </c>
      <c r="D1089" s="22" t="str">
        <f t="shared" ca="1" si="182"/>
        <v/>
      </c>
      <c r="E1089" s="22" t="str">
        <f t="shared" ca="1" si="174"/>
        <v/>
      </c>
      <c r="F1089" s="22" t="str">
        <f t="shared" ca="1" si="175"/>
        <v/>
      </c>
      <c r="G1089" s="22" t="str">
        <f t="shared" ca="1" si="176"/>
        <v/>
      </c>
      <c r="H1089" s="22" t="str">
        <f t="shared" ca="1" si="183"/>
        <v/>
      </c>
      <c r="I1089" s="22" t="str">
        <f t="shared" ca="1" si="183"/>
        <v/>
      </c>
      <c r="J1089" s="22" t="str">
        <f t="shared" ca="1" si="183"/>
        <v/>
      </c>
      <c r="K1089" s="22" t="str">
        <f t="shared" ca="1" si="183"/>
        <v/>
      </c>
      <c r="L1089" s="22" t="str">
        <f t="shared" ca="1" si="183"/>
        <v/>
      </c>
      <c r="M1089" s="22" t="str">
        <f t="shared" ca="1" si="183"/>
        <v/>
      </c>
      <c r="N1089" s="22" t="str">
        <f t="shared" ca="1" si="183"/>
        <v/>
      </c>
      <c r="O1089" s="22" t="str">
        <f t="shared" ca="1" si="183"/>
        <v/>
      </c>
      <c r="P1089" s="23"/>
      <c r="Q1089" s="23"/>
      <c r="R1089" s="23"/>
      <c r="S1089" s="23"/>
      <c r="T1089" s="23"/>
      <c r="U1089" s="23"/>
      <c r="V1089" s="23"/>
      <c r="W1089" s="23"/>
      <c r="X1089" s="23"/>
      <c r="Y1089" s="23"/>
      <c r="Z1089" s="23"/>
    </row>
    <row r="1090" spans="1:26" x14ac:dyDescent="0.55000000000000004">
      <c r="A1090" s="6" t="str">
        <f t="shared" ca="1" si="177"/>
        <v/>
      </c>
      <c r="B1090" s="22" t="str">
        <f t="shared" ca="1" si="182"/>
        <v/>
      </c>
      <c r="C1090" s="22" t="str">
        <f t="shared" ca="1" si="182"/>
        <v/>
      </c>
      <c r="D1090" s="22" t="str">
        <f t="shared" ca="1" si="182"/>
        <v/>
      </c>
      <c r="E1090" s="22" t="str">
        <f t="shared" ca="1" si="174"/>
        <v/>
      </c>
      <c r="F1090" s="22" t="str">
        <f t="shared" ca="1" si="175"/>
        <v/>
      </c>
      <c r="G1090" s="22" t="str">
        <f t="shared" ca="1" si="176"/>
        <v/>
      </c>
      <c r="H1090" s="22" t="str">
        <f t="shared" ca="1" si="183"/>
        <v/>
      </c>
      <c r="I1090" s="22" t="str">
        <f t="shared" ca="1" si="183"/>
        <v/>
      </c>
      <c r="J1090" s="22" t="str">
        <f t="shared" ca="1" si="183"/>
        <v/>
      </c>
      <c r="K1090" s="22" t="str">
        <f t="shared" ca="1" si="183"/>
        <v/>
      </c>
      <c r="L1090" s="22" t="str">
        <f t="shared" ca="1" si="183"/>
        <v/>
      </c>
      <c r="M1090" s="22" t="str">
        <f t="shared" ca="1" si="183"/>
        <v/>
      </c>
      <c r="N1090" s="22" t="str">
        <f t="shared" ca="1" si="183"/>
        <v/>
      </c>
      <c r="O1090" s="22" t="str">
        <f t="shared" ca="1" si="183"/>
        <v/>
      </c>
      <c r="P1090" s="23"/>
      <c r="Q1090" s="23"/>
      <c r="R1090" s="23"/>
      <c r="S1090" s="23"/>
      <c r="T1090" s="23"/>
      <c r="U1090" s="23"/>
      <c r="V1090" s="23"/>
      <c r="W1090" s="23"/>
      <c r="X1090" s="23"/>
      <c r="Y1090" s="23"/>
      <c r="Z1090" s="23"/>
    </row>
    <row r="1091" spans="1:26" x14ac:dyDescent="0.55000000000000004">
      <c r="A1091" s="6" t="str">
        <f t="shared" ca="1" si="177"/>
        <v/>
      </c>
      <c r="B1091" s="22" t="str">
        <f t="shared" ca="1" si="182"/>
        <v/>
      </c>
      <c r="C1091" s="22" t="str">
        <f t="shared" ca="1" si="182"/>
        <v/>
      </c>
      <c r="D1091" s="22" t="str">
        <f t="shared" ca="1" si="182"/>
        <v/>
      </c>
      <c r="E1091" s="22" t="str">
        <f t="shared" ca="1" si="174"/>
        <v/>
      </c>
      <c r="F1091" s="22" t="str">
        <f t="shared" ca="1" si="175"/>
        <v/>
      </c>
      <c r="G1091" s="22" t="str">
        <f t="shared" ca="1" si="176"/>
        <v/>
      </c>
      <c r="H1091" s="22" t="str">
        <f t="shared" ca="1" si="183"/>
        <v/>
      </c>
      <c r="I1091" s="22" t="str">
        <f t="shared" ca="1" si="183"/>
        <v/>
      </c>
      <c r="J1091" s="22" t="str">
        <f t="shared" ca="1" si="183"/>
        <v/>
      </c>
      <c r="K1091" s="22" t="str">
        <f t="shared" ca="1" si="183"/>
        <v/>
      </c>
      <c r="L1091" s="22" t="str">
        <f t="shared" ca="1" si="183"/>
        <v/>
      </c>
      <c r="M1091" s="22" t="str">
        <f t="shared" ca="1" si="183"/>
        <v/>
      </c>
      <c r="N1091" s="22" t="str">
        <f t="shared" ca="1" si="183"/>
        <v/>
      </c>
      <c r="O1091" s="22" t="str">
        <f t="shared" ca="1" si="183"/>
        <v/>
      </c>
      <c r="P1091" s="23"/>
      <c r="Q1091" s="23"/>
      <c r="R1091" s="23"/>
      <c r="S1091" s="23"/>
      <c r="T1091" s="23"/>
      <c r="U1091" s="23"/>
      <c r="V1091" s="23"/>
      <c r="W1091" s="23"/>
      <c r="X1091" s="23"/>
      <c r="Y1091" s="23"/>
      <c r="Z1091" s="23"/>
    </row>
    <row r="1092" spans="1:26" x14ac:dyDescent="0.55000000000000004">
      <c r="A1092" s="6" t="str">
        <f t="shared" ca="1" si="177"/>
        <v/>
      </c>
      <c r="B1092" s="22" t="str">
        <f t="shared" ca="1" si="182"/>
        <v/>
      </c>
      <c r="C1092" s="22" t="str">
        <f t="shared" ca="1" si="182"/>
        <v/>
      </c>
      <c r="D1092" s="22" t="str">
        <f t="shared" ca="1" si="182"/>
        <v/>
      </c>
      <c r="E1092" s="22" t="str">
        <f t="shared" ca="1" si="174"/>
        <v/>
      </c>
      <c r="F1092" s="22" t="str">
        <f t="shared" ca="1" si="175"/>
        <v/>
      </c>
      <c r="G1092" s="22" t="str">
        <f t="shared" ca="1" si="176"/>
        <v/>
      </c>
      <c r="H1092" s="22" t="str">
        <f t="shared" ca="1" si="183"/>
        <v/>
      </c>
      <c r="I1092" s="22" t="str">
        <f t="shared" ca="1" si="183"/>
        <v/>
      </c>
      <c r="J1092" s="22" t="str">
        <f t="shared" ca="1" si="183"/>
        <v/>
      </c>
      <c r="K1092" s="22" t="str">
        <f t="shared" ca="1" si="183"/>
        <v/>
      </c>
      <c r="L1092" s="22" t="str">
        <f t="shared" ca="1" si="183"/>
        <v/>
      </c>
      <c r="M1092" s="22" t="str">
        <f t="shared" ca="1" si="183"/>
        <v/>
      </c>
      <c r="N1092" s="22" t="str">
        <f t="shared" ca="1" si="183"/>
        <v/>
      </c>
      <c r="O1092" s="22" t="str">
        <f t="shared" ca="1" si="183"/>
        <v/>
      </c>
      <c r="P1092" s="23"/>
      <c r="Q1092" s="23"/>
      <c r="R1092" s="23"/>
      <c r="S1092" s="23"/>
      <c r="T1092" s="23"/>
      <c r="U1092" s="23"/>
      <c r="V1092" s="23"/>
      <c r="W1092" s="23"/>
      <c r="X1092" s="23"/>
      <c r="Y1092" s="23"/>
      <c r="Z1092" s="23"/>
    </row>
    <row r="1093" spans="1:26" x14ac:dyDescent="0.55000000000000004">
      <c r="A1093" s="6" t="str">
        <f t="shared" ca="1" si="177"/>
        <v/>
      </c>
      <c r="B1093" s="22" t="str">
        <f t="shared" ca="1" si="182"/>
        <v/>
      </c>
      <c r="C1093" s="22" t="str">
        <f t="shared" ca="1" si="182"/>
        <v/>
      </c>
      <c r="D1093" s="22" t="str">
        <f t="shared" ca="1" si="182"/>
        <v/>
      </c>
      <c r="E1093" s="22" t="str">
        <f t="shared" ca="1" si="174"/>
        <v/>
      </c>
      <c r="F1093" s="22" t="str">
        <f t="shared" ca="1" si="175"/>
        <v/>
      </c>
      <c r="G1093" s="22" t="str">
        <f t="shared" ca="1" si="176"/>
        <v/>
      </c>
      <c r="H1093" s="22" t="str">
        <f t="shared" ca="1" si="183"/>
        <v/>
      </c>
      <c r="I1093" s="22" t="str">
        <f t="shared" ca="1" si="183"/>
        <v/>
      </c>
      <c r="J1093" s="22" t="str">
        <f t="shared" ca="1" si="183"/>
        <v/>
      </c>
      <c r="K1093" s="22" t="str">
        <f t="shared" ca="1" si="183"/>
        <v/>
      </c>
      <c r="L1093" s="22" t="str">
        <f t="shared" ca="1" si="183"/>
        <v/>
      </c>
      <c r="M1093" s="22" t="str">
        <f t="shared" ca="1" si="183"/>
        <v/>
      </c>
      <c r="N1093" s="22" t="str">
        <f t="shared" ca="1" si="183"/>
        <v/>
      </c>
      <c r="O1093" s="22" t="str">
        <f t="shared" ca="1" si="183"/>
        <v/>
      </c>
      <c r="P1093" s="23"/>
      <c r="Q1093" s="23"/>
      <c r="R1093" s="23"/>
      <c r="S1093" s="23"/>
      <c r="T1093" s="23"/>
      <c r="U1093" s="23"/>
      <c r="V1093" s="23"/>
      <c r="W1093" s="23"/>
      <c r="X1093" s="23"/>
      <c r="Y1093" s="23"/>
      <c r="Z1093" s="23"/>
    </row>
    <row r="1094" spans="1:26" x14ac:dyDescent="0.55000000000000004">
      <c r="A1094" s="6" t="str">
        <f t="shared" ca="1" si="177"/>
        <v/>
      </c>
      <c r="B1094" s="22" t="str">
        <f t="shared" ca="1" si="182"/>
        <v/>
      </c>
      <c r="C1094" s="22" t="str">
        <f t="shared" ca="1" si="182"/>
        <v/>
      </c>
      <c r="D1094" s="22" t="str">
        <f t="shared" ca="1" si="182"/>
        <v/>
      </c>
      <c r="E1094" s="22" t="str">
        <f t="shared" ca="1" si="174"/>
        <v/>
      </c>
      <c r="F1094" s="22" t="str">
        <f t="shared" ca="1" si="175"/>
        <v/>
      </c>
      <c r="G1094" s="22" t="str">
        <f t="shared" ca="1" si="176"/>
        <v/>
      </c>
      <c r="H1094" s="22" t="str">
        <f t="shared" ca="1" si="183"/>
        <v/>
      </c>
      <c r="I1094" s="22" t="str">
        <f t="shared" ca="1" si="183"/>
        <v/>
      </c>
      <c r="J1094" s="22" t="str">
        <f t="shared" ca="1" si="183"/>
        <v/>
      </c>
      <c r="K1094" s="22" t="str">
        <f t="shared" ca="1" si="183"/>
        <v/>
      </c>
      <c r="L1094" s="22" t="str">
        <f t="shared" ca="1" si="183"/>
        <v/>
      </c>
      <c r="M1094" s="22" t="str">
        <f t="shared" ca="1" si="183"/>
        <v/>
      </c>
      <c r="N1094" s="22" t="str">
        <f t="shared" ca="1" si="183"/>
        <v/>
      </c>
      <c r="O1094" s="22" t="str">
        <f t="shared" ca="1" si="183"/>
        <v/>
      </c>
      <c r="P1094" s="23"/>
      <c r="Q1094" s="23"/>
      <c r="R1094" s="23"/>
      <c r="S1094" s="23"/>
      <c r="T1094" s="23"/>
      <c r="U1094" s="23"/>
      <c r="V1094" s="23"/>
      <c r="W1094" s="23"/>
      <c r="X1094" s="23"/>
      <c r="Y1094" s="23"/>
      <c r="Z1094" s="23"/>
    </row>
    <row r="1095" spans="1:26" x14ac:dyDescent="0.55000000000000004">
      <c r="A1095" s="6" t="str">
        <f t="shared" ca="1" si="177"/>
        <v/>
      </c>
      <c r="B1095" s="22" t="str">
        <f t="shared" ca="1" si="182"/>
        <v/>
      </c>
      <c r="C1095" s="22" t="str">
        <f t="shared" ca="1" si="182"/>
        <v/>
      </c>
      <c r="D1095" s="22" t="str">
        <f t="shared" ca="1" si="182"/>
        <v/>
      </c>
      <c r="E1095" s="22" t="str">
        <f t="shared" ca="1" si="174"/>
        <v/>
      </c>
      <c r="F1095" s="22" t="str">
        <f t="shared" ca="1" si="175"/>
        <v/>
      </c>
      <c r="G1095" s="22" t="str">
        <f t="shared" ca="1" si="176"/>
        <v/>
      </c>
      <c r="H1095" s="22" t="str">
        <f t="shared" ca="1" si="183"/>
        <v/>
      </c>
      <c r="I1095" s="22" t="str">
        <f t="shared" ca="1" si="183"/>
        <v/>
      </c>
      <c r="J1095" s="22" t="str">
        <f t="shared" ca="1" si="183"/>
        <v/>
      </c>
      <c r="K1095" s="22" t="str">
        <f t="shared" ca="1" si="183"/>
        <v/>
      </c>
      <c r="L1095" s="22" t="str">
        <f t="shared" ca="1" si="183"/>
        <v/>
      </c>
      <c r="M1095" s="22" t="str">
        <f t="shared" ca="1" si="183"/>
        <v/>
      </c>
      <c r="N1095" s="22" t="str">
        <f t="shared" ca="1" si="183"/>
        <v/>
      </c>
      <c r="O1095" s="22" t="str">
        <f t="shared" ca="1" si="183"/>
        <v/>
      </c>
      <c r="P1095" s="23"/>
      <c r="Q1095" s="23"/>
      <c r="R1095" s="23"/>
      <c r="S1095" s="23"/>
      <c r="T1095" s="23"/>
      <c r="U1095" s="23"/>
      <c r="V1095" s="23"/>
      <c r="W1095" s="23"/>
      <c r="X1095" s="23"/>
      <c r="Y1095" s="23"/>
      <c r="Z1095" s="23"/>
    </row>
    <row r="1096" spans="1:26" x14ac:dyDescent="0.55000000000000004">
      <c r="A1096" s="6" t="str">
        <f t="shared" ca="1" si="177"/>
        <v/>
      </c>
      <c r="B1096" s="22" t="str">
        <f t="shared" ca="1" si="182"/>
        <v/>
      </c>
      <c r="C1096" s="22" t="str">
        <f t="shared" ca="1" si="182"/>
        <v/>
      </c>
      <c r="D1096" s="22" t="str">
        <f t="shared" ca="1" si="182"/>
        <v/>
      </c>
      <c r="E1096" s="22" t="str">
        <f t="shared" ref="E1096:E1159" ca="1" si="184">IF(OR($A1096="",ISERROR(INDEX(FredEcon_AllData,MATCH($A1096,FredEcon_EndDates,0),MATCH(E$6,FredEcon_IDs,0),1)/E$5)),"",INDEX(FredEcon_AllData,MATCH($A1096,FredEcon_EndDates,0),MATCH(E$6,FredEcon_IDs,0),1)/E$5)</f>
        <v/>
      </c>
      <c r="F1096" s="22" t="str">
        <f t="shared" ref="F1096:F1159" ca="1" si="185">IF(OR($A1096="",ISERROR(INDEX(FredCPI_YoY,MATCH($A1096,FredCPI_EndDates,0),1))),"",INDEX(FredCPI_YoY,MATCH($A1096,FredCPI_EndDates,0),1))</f>
        <v/>
      </c>
      <c r="G1096" s="22" t="str">
        <f t="shared" ref="G1096:G1159" ca="1" si="186">IF($A1096="","",IF(ISERROR(INDEX(FredGDP_QoQSAAR,MATCH($A1096,FredGDP_EndDates,0),1)),"",INDEX(FredGDP_QoQSAAR,MATCH($A1096,FredGDP_EndDates,0),1)))</f>
        <v/>
      </c>
      <c r="H1096" s="22" t="str">
        <f t="shared" ca="1" si="183"/>
        <v/>
      </c>
      <c r="I1096" s="22" t="str">
        <f t="shared" ca="1" si="183"/>
        <v/>
      </c>
      <c r="J1096" s="22" t="str">
        <f t="shared" ca="1" si="183"/>
        <v/>
      </c>
      <c r="K1096" s="22" t="str">
        <f t="shared" ca="1" si="183"/>
        <v/>
      </c>
      <c r="L1096" s="22" t="str">
        <f t="shared" ca="1" si="183"/>
        <v/>
      </c>
      <c r="M1096" s="22" t="str">
        <f t="shared" ca="1" si="183"/>
        <v/>
      </c>
      <c r="N1096" s="22" t="str">
        <f t="shared" ca="1" si="183"/>
        <v/>
      </c>
      <c r="O1096" s="22" t="str">
        <f t="shared" ca="1" si="183"/>
        <v/>
      </c>
      <c r="P1096" s="23"/>
      <c r="Q1096" s="23"/>
      <c r="R1096" s="23"/>
      <c r="S1096" s="23"/>
      <c r="T1096" s="23"/>
      <c r="U1096" s="23"/>
      <c r="V1096" s="23"/>
      <c r="W1096" s="23"/>
      <c r="X1096" s="23"/>
      <c r="Y1096" s="23"/>
      <c r="Z1096" s="23"/>
    </row>
    <row r="1097" spans="1:26" x14ac:dyDescent="0.55000000000000004">
      <c r="A1097" s="6" t="str">
        <f t="shared" ref="A1097:A1160" ca="1" si="187">IF(A1096="","",IF(ISERROR(DataMatrixFrequency/1),IF(EOMONTH(A1096,1)&lt;=DataMatrixEndDate,EOMONTH(A1096,1),""),IF((A1096+DataMatrixFrequency)&lt;=DataMatrixEndDate,A1096+DataMatrixFrequency,"")))</f>
        <v/>
      </c>
      <c r="B1097" s="22" t="str">
        <f t="shared" ca="1" si="182"/>
        <v/>
      </c>
      <c r="C1097" s="22" t="str">
        <f t="shared" ca="1" si="182"/>
        <v/>
      </c>
      <c r="D1097" s="22" t="str">
        <f t="shared" ca="1" si="182"/>
        <v/>
      </c>
      <c r="E1097" s="22" t="str">
        <f t="shared" ca="1" si="184"/>
        <v/>
      </c>
      <c r="F1097" s="22" t="str">
        <f t="shared" ca="1" si="185"/>
        <v/>
      </c>
      <c r="G1097" s="22" t="str">
        <f t="shared" ca="1" si="186"/>
        <v/>
      </c>
      <c r="H1097" s="22" t="str">
        <f t="shared" ca="1" si="183"/>
        <v/>
      </c>
      <c r="I1097" s="22" t="str">
        <f t="shared" ca="1" si="183"/>
        <v/>
      </c>
      <c r="J1097" s="22" t="str">
        <f t="shared" ca="1" si="183"/>
        <v/>
      </c>
      <c r="K1097" s="22" t="str">
        <f t="shared" ca="1" si="183"/>
        <v/>
      </c>
      <c r="L1097" s="22" t="str">
        <f t="shared" ca="1" si="183"/>
        <v/>
      </c>
      <c r="M1097" s="22" t="str">
        <f t="shared" ca="1" si="183"/>
        <v/>
      </c>
      <c r="N1097" s="22" t="str">
        <f t="shared" ca="1" si="183"/>
        <v/>
      </c>
      <c r="O1097" s="22" t="str">
        <f t="shared" ca="1" si="183"/>
        <v/>
      </c>
      <c r="P1097" s="23"/>
      <c r="Q1097" s="23"/>
      <c r="R1097" s="23"/>
      <c r="S1097" s="23"/>
      <c r="T1097" s="23"/>
      <c r="U1097" s="23"/>
      <c r="V1097" s="23"/>
      <c r="W1097" s="23"/>
      <c r="X1097" s="23"/>
      <c r="Y1097" s="23"/>
      <c r="Z1097" s="23"/>
    </row>
    <row r="1098" spans="1:26" x14ac:dyDescent="0.55000000000000004">
      <c r="A1098" s="6" t="str">
        <f t="shared" ca="1" si="187"/>
        <v/>
      </c>
      <c r="B1098" s="22" t="str">
        <f t="shared" ca="1" si="182"/>
        <v/>
      </c>
      <c r="C1098" s="22" t="str">
        <f t="shared" ca="1" si="182"/>
        <v/>
      </c>
      <c r="D1098" s="22" t="str">
        <f t="shared" ca="1" si="182"/>
        <v/>
      </c>
      <c r="E1098" s="22" t="str">
        <f t="shared" ca="1" si="184"/>
        <v/>
      </c>
      <c r="F1098" s="22" t="str">
        <f t="shared" ca="1" si="185"/>
        <v/>
      </c>
      <c r="G1098" s="22" t="str">
        <f t="shared" ca="1" si="186"/>
        <v/>
      </c>
      <c r="H1098" s="22" t="str">
        <f t="shared" ca="1" si="183"/>
        <v/>
      </c>
      <c r="I1098" s="22" t="str">
        <f t="shared" ca="1" si="183"/>
        <v/>
      </c>
      <c r="J1098" s="22" t="str">
        <f t="shared" ca="1" si="183"/>
        <v/>
      </c>
      <c r="K1098" s="22" t="str">
        <f t="shared" ca="1" si="183"/>
        <v/>
      </c>
      <c r="L1098" s="22" t="str">
        <f t="shared" ca="1" si="183"/>
        <v/>
      </c>
      <c r="M1098" s="22" t="str">
        <f t="shared" ca="1" si="183"/>
        <v/>
      </c>
      <c r="N1098" s="22" t="str">
        <f t="shared" ca="1" si="183"/>
        <v/>
      </c>
      <c r="O1098" s="22" t="str">
        <f t="shared" ca="1" si="183"/>
        <v/>
      </c>
      <c r="P1098" s="23"/>
      <c r="Q1098" s="23"/>
      <c r="R1098" s="23"/>
      <c r="S1098" s="23"/>
      <c r="T1098" s="23"/>
      <c r="U1098" s="23"/>
      <c r="V1098" s="23"/>
      <c r="W1098" s="23"/>
      <c r="X1098" s="23"/>
      <c r="Y1098" s="23"/>
      <c r="Z1098" s="23"/>
    </row>
    <row r="1099" spans="1:26" x14ac:dyDescent="0.55000000000000004">
      <c r="A1099" s="6" t="str">
        <f t="shared" ca="1" si="187"/>
        <v/>
      </c>
      <c r="B1099" s="22" t="str">
        <f t="shared" ca="1" si="182"/>
        <v/>
      </c>
      <c r="C1099" s="22" t="str">
        <f t="shared" ca="1" si="182"/>
        <v/>
      </c>
      <c r="D1099" s="22" t="str">
        <f t="shared" ca="1" si="182"/>
        <v/>
      </c>
      <c r="E1099" s="22" t="str">
        <f t="shared" ca="1" si="184"/>
        <v/>
      </c>
      <c r="F1099" s="22" t="str">
        <f t="shared" ca="1" si="185"/>
        <v/>
      </c>
      <c r="G1099" s="22" t="str">
        <f t="shared" ca="1" si="186"/>
        <v/>
      </c>
      <c r="H1099" s="22" t="str">
        <f t="shared" ca="1" si="183"/>
        <v/>
      </c>
      <c r="I1099" s="22" t="str">
        <f t="shared" ca="1" si="183"/>
        <v/>
      </c>
      <c r="J1099" s="22" t="str">
        <f t="shared" ca="1" si="183"/>
        <v/>
      </c>
      <c r="K1099" s="22" t="str">
        <f t="shared" ca="1" si="183"/>
        <v/>
      </c>
      <c r="L1099" s="22" t="str">
        <f t="shared" ca="1" si="183"/>
        <v/>
      </c>
      <c r="M1099" s="22" t="str">
        <f t="shared" ca="1" si="183"/>
        <v/>
      </c>
      <c r="N1099" s="22" t="str">
        <f t="shared" ca="1" si="183"/>
        <v/>
      </c>
      <c r="O1099" s="22" t="str">
        <f t="shared" ca="1" si="183"/>
        <v/>
      </c>
      <c r="P1099" s="23"/>
      <c r="Q1099" s="23"/>
      <c r="R1099" s="23"/>
      <c r="S1099" s="23"/>
      <c r="T1099" s="23"/>
      <c r="U1099" s="23"/>
      <c r="V1099" s="23"/>
      <c r="W1099" s="23"/>
      <c r="X1099" s="23"/>
      <c r="Y1099" s="23"/>
      <c r="Z1099" s="23"/>
    </row>
    <row r="1100" spans="1:26" x14ac:dyDescent="0.55000000000000004">
      <c r="A1100" s="6" t="str">
        <f t="shared" ca="1" si="187"/>
        <v/>
      </c>
      <c r="B1100" s="22" t="str">
        <f t="shared" ca="1" si="182"/>
        <v/>
      </c>
      <c r="C1100" s="22" t="str">
        <f t="shared" ca="1" si="182"/>
        <v/>
      </c>
      <c r="D1100" s="22" t="str">
        <f t="shared" ca="1" si="182"/>
        <v/>
      </c>
      <c r="E1100" s="22" t="str">
        <f t="shared" ca="1" si="184"/>
        <v/>
      </c>
      <c r="F1100" s="22" t="str">
        <f t="shared" ca="1" si="185"/>
        <v/>
      </c>
      <c r="G1100" s="22" t="str">
        <f t="shared" ca="1" si="186"/>
        <v/>
      </c>
      <c r="H1100" s="22" t="str">
        <f t="shared" ca="1" si="183"/>
        <v/>
      </c>
      <c r="I1100" s="22" t="str">
        <f t="shared" ca="1" si="183"/>
        <v/>
      </c>
      <c r="J1100" s="22" t="str">
        <f t="shared" ca="1" si="183"/>
        <v/>
      </c>
      <c r="K1100" s="22" t="str">
        <f t="shared" ca="1" si="183"/>
        <v/>
      </c>
      <c r="L1100" s="22" t="str">
        <f t="shared" ca="1" si="183"/>
        <v/>
      </c>
      <c r="M1100" s="22" t="str">
        <f t="shared" ca="1" si="183"/>
        <v/>
      </c>
      <c r="N1100" s="22" t="str">
        <f t="shared" ca="1" si="183"/>
        <v/>
      </c>
      <c r="O1100" s="22" t="str">
        <f t="shared" ca="1" si="183"/>
        <v/>
      </c>
      <c r="P1100" s="23"/>
      <c r="Q1100" s="23"/>
      <c r="R1100" s="23"/>
      <c r="S1100" s="23"/>
      <c r="T1100" s="23"/>
      <c r="U1100" s="23"/>
      <c r="V1100" s="23"/>
      <c r="W1100" s="23"/>
      <c r="X1100" s="23"/>
      <c r="Y1100" s="23"/>
      <c r="Z1100" s="23"/>
    </row>
    <row r="1101" spans="1:26" x14ac:dyDescent="0.55000000000000004">
      <c r="A1101" s="6" t="str">
        <f t="shared" ca="1" si="187"/>
        <v/>
      </c>
      <c r="B1101" s="22" t="str">
        <f t="shared" ca="1" si="182"/>
        <v/>
      </c>
      <c r="C1101" s="22" t="str">
        <f t="shared" ca="1" si="182"/>
        <v/>
      </c>
      <c r="D1101" s="22" t="str">
        <f t="shared" ca="1" si="182"/>
        <v/>
      </c>
      <c r="E1101" s="22" t="str">
        <f t="shared" ca="1" si="184"/>
        <v/>
      </c>
      <c r="F1101" s="22" t="str">
        <f t="shared" ca="1" si="185"/>
        <v/>
      </c>
      <c r="G1101" s="22" t="str">
        <f t="shared" ca="1" si="186"/>
        <v/>
      </c>
      <c r="H1101" s="22" t="str">
        <f t="shared" ca="1" si="183"/>
        <v/>
      </c>
      <c r="I1101" s="22" t="str">
        <f t="shared" ca="1" si="183"/>
        <v/>
      </c>
      <c r="J1101" s="22" t="str">
        <f t="shared" ca="1" si="183"/>
        <v/>
      </c>
      <c r="K1101" s="22" t="str">
        <f t="shared" ca="1" si="183"/>
        <v/>
      </c>
      <c r="L1101" s="22" t="str">
        <f t="shared" ca="1" si="183"/>
        <v/>
      </c>
      <c r="M1101" s="22" t="str">
        <f t="shared" ca="1" si="183"/>
        <v/>
      </c>
      <c r="N1101" s="22" t="str">
        <f t="shared" ca="1" si="183"/>
        <v/>
      </c>
      <c r="O1101" s="22" t="str">
        <f t="shared" ca="1" si="183"/>
        <v/>
      </c>
      <c r="P1101" s="23"/>
      <c r="Q1101" s="23"/>
      <c r="R1101" s="23"/>
      <c r="S1101" s="23"/>
      <c r="T1101" s="23"/>
      <c r="U1101" s="23"/>
      <c r="V1101" s="23"/>
      <c r="W1101" s="23"/>
      <c r="X1101" s="23"/>
      <c r="Y1101" s="23"/>
      <c r="Z1101" s="23"/>
    </row>
    <row r="1102" spans="1:26" x14ac:dyDescent="0.55000000000000004">
      <c r="A1102" s="6" t="str">
        <f t="shared" ca="1" si="187"/>
        <v/>
      </c>
      <c r="B1102" s="22" t="str">
        <f t="shared" ca="1" si="182"/>
        <v/>
      </c>
      <c r="C1102" s="22" t="str">
        <f t="shared" ca="1" si="182"/>
        <v/>
      </c>
      <c r="D1102" s="22" t="str">
        <f t="shared" ca="1" si="182"/>
        <v/>
      </c>
      <c r="E1102" s="22" t="str">
        <f t="shared" ca="1" si="184"/>
        <v/>
      </c>
      <c r="F1102" s="22" t="str">
        <f t="shared" ca="1" si="185"/>
        <v/>
      </c>
      <c r="G1102" s="22" t="str">
        <f t="shared" ca="1" si="186"/>
        <v/>
      </c>
      <c r="H1102" s="22" t="str">
        <f t="shared" ca="1" si="183"/>
        <v/>
      </c>
      <c r="I1102" s="22" t="str">
        <f t="shared" ca="1" si="183"/>
        <v/>
      </c>
      <c r="J1102" s="22" t="str">
        <f t="shared" ca="1" si="183"/>
        <v/>
      </c>
      <c r="K1102" s="22" t="str">
        <f t="shared" ca="1" si="183"/>
        <v/>
      </c>
      <c r="L1102" s="22" t="str">
        <f t="shared" ca="1" si="183"/>
        <v/>
      </c>
      <c r="M1102" s="22" t="str">
        <f t="shared" ca="1" si="183"/>
        <v/>
      </c>
      <c r="N1102" s="22" t="str">
        <f t="shared" ca="1" si="183"/>
        <v/>
      </c>
      <c r="O1102" s="22" t="str">
        <f t="shared" ca="1" si="183"/>
        <v/>
      </c>
      <c r="P1102" s="23"/>
      <c r="Q1102" s="23"/>
      <c r="R1102" s="23"/>
      <c r="S1102" s="23"/>
      <c r="T1102" s="23"/>
      <c r="U1102" s="23"/>
      <c r="V1102" s="23"/>
      <c r="W1102" s="23"/>
      <c r="X1102" s="23"/>
      <c r="Y1102" s="23"/>
      <c r="Z1102" s="23"/>
    </row>
    <row r="1103" spans="1:26" x14ac:dyDescent="0.55000000000000004">
      <c r="A1103" s="6" t="str">
        <f t="shared" ca="1" si="187"/>
        <v/>
      </c>
      <c r="B1103" s="22" t="str">
        <f t="shared" ca="1" si="182"/>
        <v/>
      </c>
      <c r="C1103" s="22" t="str">
        <f t="shared" ca="1" si="182"/>
        <v/>
      </c>
      <c r="D1103" s="22" t="str">
        <f t="shared" ca="1" si="182"/>
        <v/>
      </c>
      <c r="E1103" s="22" t="str">
        <f t="shared" ca="1" si="184"/>
        <v/>
      </c>
      <c r="F1103" s="22" t="str">
        <f t="shared" ca="1" si="185"/>
        <v/>
      </c>
      <c r="G1103" s="22" t="str">
        <f t="shared" ca="1" si="186"/>
        <v/>
      </c>
      <c r="H1103" s="22" t="str">
        <f t="shared" ca="1" si="183"/>
        <v/>
      </c>
      <c r="I1103" s="22" t="str">
        <f t="shared" ca="1" si="183"/>
        <v/>
      </c>
      <c r="J1103" s="22" t="str">
        <f t="shared" ca="1" si="183"/>
        <v/>
      </c>
      <c r="K1103" s="22" t="str">
        <f t="shared" ca="1" si="183"/>
        <v/>
      </c>
      <c r="L1103" s="22" t="str">
        <f t="shared" ca="1" si="183"/>
        <v/>
      </c>
      <c r="M1103" s="22" t="str">
        <f t="shared" ca="1" si="183"/>
        <v/>
      </c>
      <c r="N1103" s="22" t="str">
        <f t="shared" ca="1" si="183"/>
        <v/>
      </c>
      <c r="O1103" s="22" t="str">
        <f t="shared" ca="1" si="183"/>
        <v/>
      </c>
      <c r="P1103" s="23"/>
      <c r="Q1103" s="23"/>
      <c r="R1103" s="23"/>
      <c r="S1103" s="23"/>
      <c r="T1103" s="23"/>
      <c r="U1103" s="23"/>
      <c r="V1103" s="23"/>
      <c r="W1103" s="23"/>
      <c r="X1103" s="23"/>
      <c r="Y1103" s="23"/>
      <c r="Z1103" s="23"/>
    </row>
    <row r="1104" spans="1:26" x14ac:dyDescent="0.55000000000000004">
      <c r="A1104" s="6" t="str">
        <f t="shared" ca="1" si="187"/>
        <v/>
      </c>
      <c r="B1104" s="22" t="str">
        <f t="shared" ca="1" si="182"/>
        <v/>
      </c>
      <c r="C1104" s="22" t="str">
        <f t="shared" ca="1" si="182"/>
        <v/>
      </c>
      <c r="D1104" s="22" t="str">
        <f t="shared" ca="1" si="182"/>
        <v/>
      </c>
      <c r="E1104" s="22" t="str">
        <f t="shared" ca="1" si="184"/>
        <v/>
      </c>
      <c r="F1104" s="22" t="str">
        <f t="shared" ca="1" si="185"/>
        <v/>
      </c>
      <c r="G1104" s="22" t="str">
        <f t="shared" ca="1" si="186"/>
        <v/>
      </c>
      <c r="H1104" s="22" t="str">
        <f t="shared" ca="1" si="183"/>
        <v/>
      </c>
      <c r="I1104" s="22" t="str">
        <f t="shared" ca="1" si="183"/>
        <v/>
      </c>
      <c r="J1104" s="22" t="str">
        <f t="shared" ca="1" si="183"/>
        <v/>
      </c>
      <c r="K1104" s="22" t="str">
        <f t="shared" ca="1" si="183"/>
        <v/>
      </c>
      <c r="L1104" s="22" t="str">
        <f t="shared" ca="1" si="183"/>
        <v/>
      </c>
      <c r="M1104" s="22" t="str">
        <f t="shared" ca="1" si="183"/>
        <v/>
      </c>
      <c r="N1104" s="22" t="str">
        <f t="shared" ca="1" si="183"/>
        <v/>
      </c>
      <c r="O1104" s="22" t="str">
        <f t="shared" ca="1" si="183"/>
        <v/>
      </c>
      <c r="P1104" s="23"/>
      <c r="Q1104" s="23"/>
      <c r="R1104" s="23"/>
      <c r="S1104" s="23"/>
      <c r="T1104" s="23"/>
      <c r="U1104" s="23"/>
      <c r="V1104" s="23"/>
      <c r="W1104" s="23"/>
      <c r="X1104" s="23"/>
      <c r="Y1104" s="23"/>
      <c r="Z1104" s="23"/>
    </row>
    <row r="1105" spans="1:26" x14ac:dyDescent="0.55000000000000004">
      <c r="A1105" s="6" t="str">
        <f t="shared" ca="1" si="187"/>
        <v/>
      </c>
      <c r="B1105" s="22" t="str">
        <f t="shared" ca="1" si="182"/>
        <v/>
      </c>
      <c r="C1105" s="22" t="str">
        <f t="shared" ca="1" si="182"/>
        <v/>
      </c>
      <c r="D1105" s="22" t="str">
        <f t="shared" ca="1" si="182"/>
        <v/>
      </c>
      <c r="E1105" s="22" t="str">
        <f t="shared" ca="1" si="184"/>
        <v/>
      </c>
      <c r="F1105" s="22" t="str">
        <f t="shared" ca="1" si="185"/>
        <v/>
      </c>
      <c r="G1105" s="22" t="str">
        <f t="shared" ca="1" si="186"/>
        <v/>
      </c>
      <c r="H1105" s="22" t="str">
        <f t="shared" ca="1" si="183"/>
        <v/>
      </c>
      <c r="I1105" s="22" t="str">
        <f t="shared" ca="1" si="183"/>
        <v/>
      </c>
      <c r="J1105" s="22" t="str">
        <f t="shared" ca="1" si="183"/>
        <v/>
      </c>
      <c r="K1105" s="22" t="str">
        <f t="shared" ca="1" si="183"/>
        <v/>
      </c>
      <c r="L1105" s="22" t="str">
        <f t="shared" ca="1" si="183"/>
        <v/>
      </c>
      <c r="M1105" s="22" t="str">
        <f t="shared" ca="1" si="183"/>
        <v/>
      </c>
      <c r="N1105" s="22" t="str">
        <f t="shared" ca="1" si="183"/>
        <v/>
      </c>
      <c r="O1105" s="22" t="str">
        <f t="shared" ca="1" si="183"/>
        <v/>
      </c>
      <c r="P1105" s="23"/>
      <c r="Q1105" s="23"/>
      <c r="R1105" s="23"/>
      <c r="S1105" s="23"/>
      <c r="T1105" s="23"/>
      <c r="U1105" s="23"/>
      <c r="V1105" s="23"/>
      <c r="W1105" s="23"/>
      <c r="X1105" s="23"/>
      <c r="Y1105" s="23"/>
      <c r="Z1105" s="23"/>
    </row>
    <row r="1106" spans="1:26" x14ac:dyDescent="0.55000000000000004">
      <c r="A1106" s="6" t="str">
        <f t="shared" ca="1" si="187"/>
        <v/>
      </c>
      <c r="B1106" s="22" t="str">
        <f t="shared" ca="1" si="182"/>
        <v/>
      </c>
      <c r="C1106" s="22" t="str">
        <f t="shared" ca="1" si="182"/>
        <v/>
      </c>
      <c r="D1106" s="22" t="str">
        <f t="shared" ca="1" si="182"/>
        <v/>
      </c>
      <c r="E1106" s="22" t="str">
        <f t="shared" ca="1" si="184"/>
        <v/>
      </c>
      <c r="F1106" s="22" t="str">
        <f t="shared" ca="1" si="185"/>
        <v/>
      </c>
      <c r="G1106" s="22" t="str">
        <f t="shared" ca="1" si="186"/>
        <v/>
      </c>
      <c r="H1106" s="22" t="str">
        <f t="shared" ca="1" si="183"/>
        <v/>
      </c>
      <c r="I1106" s="22" t="str">
        <f t="shared" ca="1" si="183"/>
        <v/>
      </c>
      <c r="J1106" s="22" t="str">
        <f t="shared" ca="1" si="183"/>
        <v/>
      </c>
      <c r="K1106" s="22" t="str">
        <f t="shared" ca="1" si="183"/>
        <v/>
      </c>
      <c r="L1106" s="22" t="str">
        <f t="shared" ca="1" si="183"/>
        <v/>
      </c>
      <c r="M1106" s="22" t="str">
        <f t="shared" ca="1" si="183"/>
        <v/>
      </c>
      <c r="N1106" s="22" t="str">
        <f t="shared" ca="1" si="183"/>
        <v/>
      </c>
      <c r="O1106" s="22" t="str">
        <f t="shared" ca="1" si="183"/>
        <v/>
      </c>
      <c r="P1106" s="23"/>
      <c r="Q1106" s="23"/>
      <c r="R1106" s="23"/>
      <c r="S1106" s="23"/>
      <c r="T1106" s="23"/>
      <c r="U1106" s="23"/>
      <c r="V1106" s="23"/>
      <c r="W1106" s="23"/>
      <c r="X1106" s="23"/>
      <c r="Y1106" s="23"/>
      <c r="Z1106" s="23"/>
    </row>
    <row r="1107" spans="1:26" x14ac:dyDescent="0.55000000000000004">
      <c r="A1107" s="6" t="str">
        <f t="shared" ca="1" si="187"/>
        <v/>
      </c>
      <c r="B1107" s="22" t="str">
        <f t="shared" ca="1" si="182"/>
        <v/>
      </c>
      <c r="C1107" s="22" t="str">
        <f t="shared" ca="1" si="182"/>
        <v/>
      </c>
      <c r="D1107" s="22" t="str">
        <f t="shared" ca="1" si="182"/>
        <v/>
      </c>
      <c r="E1107" s="22" t="str">
        <f t="shared" ca="1" si="184"/>
        <v/>
      </c>
      <c r="F1107" s="22" t="str">
        <f t="shared" ca="1" si="185"/>
        <v/>
      </c>
      <c r="G1107" s="22" t="str">
        <f t="shared" ca="1" si="186"/>
        <v/>
      </c>
      <c r="H1107" s="22" t="str">
        <f t="shared" ca="1" si="183"/>
        <v/>
      </c>
      <c r="I1107" s="22" t="str">
        <f t="shared" ca="1" si="183"/>
        <v/>
      </c>
      <c r="J1107" s="22" t="str">
        <f t="shared" ca="1" si="183"/>
        <v/>
      </c>
      <c r="K1107" s="22" t="str">
        <f t="shared" ca="1" si="183"/>
        <v/>
      </c>
      <c r="L1107" s="22" t="str">
        <f t="shared" ca="1" si="183"/>
        <v/>
      </c>
      <c r="M1107" s="22" t="str">
        <f t="shared" ca="1" si="183"/>
        <v/>
      </c>
      <c r="N1107" s="22" t="str">
        <f t="shared" ca="1" si="183"/>
        <v/>
      </c>
      <c r="O1107" s="22" t="str">
        <f t="shared" ca="1" si="183"/>
        <v/>
      </c>
      <c r="P1107" s="23"/>
      <c r="Q1107" s="23"/>
      <c r="R1107" s="23"/>
      <c r="S1107" s="23"/>
      <c r="T1107" s="23"/>
      <c r="U1107" s="23"/>
      <c r="V1107" s="23"/>
      <c r="W1107" s="23"/>
      <c r="X1107" s="23"/>
      <c r="Y1107" s="23"/>
      <c r="Z1107" s="23"/>
    </row>
    <row r="1108" spans="1:26" x14ac:dyDescent="0.55000000000000004">
      <c r="A1108" s="6" t="str">
        <f t="shared" ca="1" si="187"/>
        <v/>
      </c>
      <c r="B1108" s="22" t="str">
        <f t="shared" ref="B1108:D1127" ca="1" si="188">IF($A1108="","",IF(ISERROR(IF(ISERROR(INDEX(FredRatesData_AllData,MATCH($A1108-(MAX(0,WEEKDAY($A1108,2)-5)),FredRatesData_Dates,0),MATCH(B$6,FredRatesData_IDs,0),1)/B$5),INDEX(FredRatesData_AllData,MATCH($A1108-(MAX(0,WEEKDAY($A1108,2)-5))-3,FredRatesData_Dates,0),MATCH(B$6,FredRatesData_IDs,0),1)/B$5,INDEX(FredRatesData_AllData,MATCH($A1108-(MAX(0,WEEKDAY($A1108,2)-5)),FredRatesData_Dates,0),MATCH(B$6,FredRatesData_IDs,0),1)/B$5)),"",IF(ISERROR(INDEX(FredRatesData_AllData,MATCH($A1108-(MAX(0,WEEKDAY($A1108,2)-5)),FredRatesData_Dates,0),MATCH(B$6,FredRatesData_IDs,0),1)/B$5),INDEX(FredRatesData_AllData,MATCH($A1108-(MAX(0,WEEKDAY($A1108,2)-5))-3,FredRatesData_Dates,0),MATCH(B$6,FredRatesData_IDs,0),1)/B$5,INDEX(FredRatesData_AllData,MATCH($A1108-(MAX(0,WEEKDAY($A1108,2)-5)),FredRatesData_Dates,0),MATCH(B$6,FredRatesData_IDs,0),1)/B$5)))</f>
        <v/>
      </c>
      <c r="C1108" s="22" t="str">
        <f t="shared" ca="1" si="188"/>
        <v/>
      </c>
      <c r="D1108" s="22" t="str">
        <f t="shared" ca="1" si="188"/>
        <v/>
      </c>
      <c r="E1108" s="22" t="str">
        <f t="shared" ca="1" si="184"/>
        <v/>
      </c>
      <c r="F1108" s="22" t="str">
        <f t="shared" ca="1" si="185"/>
        <v/>
      </c>
      <c r="G1108" s="22" t="str">
        <f t="shared" ca="1" si="186"/>
        <v/>
      </c>
      <c r="H1108" s="22" t="str">
        <f t="shared" ref="H1108:O1127" ca="1" si="189">IF($A1108="","",IF(ISERROR(IF(ISERROR(INDEX(FredRatesData_AllData,MATCH($A1108-(MAX(0,WEEKDAY($A1108,2)-5)),FredRatesData_Dates,0),MATCH(H$6,FredRatesData_IDs,0),1)/H$5),INDEX(FredRatesData_AllData,MATCH($A1108-(MAX(0,WEEKDAY($A1108,2)-5))-3,FredRatesData_Dates,0),MATCH(H$6,FredRatesData_IDs,0),1)/H$5,INDEX(FredRatesData_AllData,MATCH($A1108-(MAX(0,WEEKDAY($A1108,2)-5)),FredRatesData_Dates,0),MATCH(H$6,FredRatesData_IDs,0),1)/H$5)),"",IF(ISERROR(INDEX(FredRatesData_AllData,MATCH($A1108-(MAX(0,WEEKDAY($A1108,2)-5)),FredRatesData_Dates,0),MATCH(H$6,FredRatesData_IDs,0),1)/H$5),INDEX(FredRatesData_AllData,MATCH($A1108-(MAX(0,WEEKDAY($A1108,2)-5))-3,FredRatesData_Dates,0),MATCH(H$6,FredRatesData_IDs,0),1)/H$5,INDEX(FredRatesData_AllData,MATCH($A1108-(MAX(0,WEEKDAY($A1108,2)-5)),FredRatesData_Dates,0),MATCH(H$6,FredRatesData_IDs,0),1)/H$5)))</f>
        <v/>
      </c>
      <c r="I1108" s="22" t="str">
        <f t="shared" ca="1" si="189"/>
        <v/>
      </c>
      <c r="J1108" s="22" t="str">
        <f t="shared" ca="1" si="189"/>
        <v/>
      </c>
      <c r="K1108" s="22" t="str">
        <f t="shared" ca="1" si="189"/>
        <v/>
      </c>
      <c r="L1108" s="22" t="str">
        <f t="shared" ca="1" si="189"/>
        <v/>
      </c>
      <c r="M1108" s="22" t="str">
        <f t="shared" ca="1" si="189"/>
        <v/>
      </c>
      <c r="N1108" s="22" t="str">
        <f t="shared" ca="1" si="189"/>
        <v/>
      </c>
      <c r="O1108" s="22" t="str">
        <f t="shared" ca="1" si="189"/>
        <v/>
      </c>
      <c r="P1108" s="23"/>
      <c r="Q1108" s="23"/>
      <c r="R1108" s="23"/>
      <c r="S1108" s="23"/>
      <c r="T1108" s="23"/>
      <c r="U1108" s="23"/>
      <c r="V1108" s="23"/>
      <c r="W1108" s="23"/>
      <c r="X1108" s="23"/>
      <c r="Y1108" s="23"/>
      <c r="Z1108" s="23"/>
    </row>
    <row r="1109" spans="1:26" x14ac:dyDescent="0.55000000000000004">
      <c r="A1109" s="6" t="str">
        <f t="shared" ca="1" si="187"/>
        <v/>
      </c>
      <c r="B1109" s="22" t="str">
        <f t="shared" ca="1" si="188"/>
        <v/>
      </c>
      <c r="C1109" s="22" t="str">
        <f t="shared" ca="1" si="188"/>
        <v/>
      </c>
      <c r="D1109" s="22" t="str">
        <f t="shared" ca="1" si="188"/>
        <v/>
      </c>
      <c r="E1109" s="22" t="str">
        <f t="shared" ca="1" si="184"/>
        <v/>
      </c>
      <c r="F1109" s="22" t="str">
        <f t="shared" ca="1" si="185"/>
        <v/>
      </c>
      <c r="G1109" s="22" t="str">
        <f t="shared" ca="1" si="186"/>
        <v/>
      </c>
      <c r="H1109" s="22" t="str">
        <f t="shared" ca="1" si="189"/>
        <v/>
      </c>
      <c r="I1109" s="22" t="str">
        <f t="shared" ca="1" si="189"/>
        <v/>
      </c>
      <c r="J1109" s="22" t="str">
        <f t="shared" ca="1" si="189"/>
        <v/>
      </c>
      <c r="K1109" s="22" t="str">
        <f t="shared" ca="1" si="189"/>
        <v/>
      </c>
      <c r="L1109" s="22" t="str">
        <f t="shared" ca="1" si="189"/>
        <v/>
      </c>
      <c r="M1109" s="22" t="str">
        <f t="shared" ca="1" si="189"/>
        <v/>
      </c>
      <c r="N1109" s="22" t="str">
        <f t="shared" ca="1" si="189"/>
        <v/>
      </c>
      <c r="O1109" s="22" t="str">
        <f t="shared" ca="1" si="189"/>
        <v/>
      </c>
      <c r="P1109" s="23"/>
      <c r="Q1109" s="23"/>
      <c r="R1109" s="23"/>
      <c r="S1109" s="23"/>
      <c r="T1109" s="23"/>
      <c r="U1109" s="23"/>
      <c r="V1109" s="23"/>
      <c r="W1109" s="23"/>
      <c r="X1109" s="23"/>
      <c r="Y1109" s="23"/>
      <c r="Z1109" s="23"/>
    </row>
    <row r="1110" spans="1:26" x14ac:dyDescent="0.55000000000000004">
      <c r="A1110" s="6" t="str">
        <f t="shared" ca="1" si="187"/>
        <v/>
      </c>
      <c r="B1110" s="22" t="str">
        <f t="shared" ca="1" si="188"/>
        <v/>
      </c>
      <c r="C1110" s="22" t="str">
        <f t="shared" ca="1" si="188"/>
        <v/>
      </c>
      <c r="D1110" s="22" t="str">
        <f t="shared" ca="1" si="188"/>
        <v/>
      </c>
      <c r="E1110" s="22" t="str">
        <f t="shared" ca="1" si="184"/>
        <v/>
      </c>
      <c r="F1110" s="22" t="str">
        <f t="shared" ca="1" si="185"/>
        <v/>
      </c>
      <c r="G1110" s="22" t="str">
        <f t="shared" ca="1" si="186"/>
        <v/>
      </c>
      <c r="H1110" s="22" t="str">
        <f t="shared" ca="1" si="189"/>
        <v/>
      </c>
      <c r="I1110" s="22" t="str">
        <f t="shared" ca="1" si="189"/>
        <v/>
      </c>
      <c r="J1110" s="22" t="str">
        <f t="shared" ca="1" si="189"/>
        <v/>
      </c>
      <c r="K1110" s="22" t="str">
        <f t="shared" ca="1" si="189"/>
        <v/>
      </c>
      <c r="L1110" s="22" t="str">
        <f t="shared" ca="1" si="189"/>
        <v/>
      </c>
      <c r="M1110" s="22" t="str">
        <f t="shared" ca="1" si="189"/>
        <v/>
      </c>
      <c r="N1110" s="22" t="str">
        <f t="shared" ca="1" si="189"/>
        <v/>
      </c>
      <c r="O1110" s="22" t="str">
        <f t="shared" ca="1" si="189"/>
        <v/>
      </c>
      <c r="P1110" s="23"/>
      <c r="Q1110" s="23"/>
      <c r="R1110" s="23"/>
      <c r="S1110" s="23"/>
      <c r="T1110" s="23"/>
      <c r="U1110" s="23"/>
      <c r="V1110" s="23"/>
      <c r="W1110" s="23"/>
      <c r="X1110" s="23"/>
      <c r="Y1110" s="23"/>
      <c r="Z1110" s="23"/>
    </row>
    <row r="1111" spans="1:26" x14ac:dyDescent="0.55000000000000004">
      <c r="A1111" s="6" t="str">
        <f t="shared" ca="1" si="187"/>
        <v/>
      </c>
      <c r="B1111" s="22" t="str">
        <f t="shared" ca="1" si="188"/>
        <v/>
      </c>
      <c r="C1111" s="22" t="str">
        <f t="shared" ca="1" si="188"/>
        <v/>
      </c>
      <c r="D1111" s="22" t="str">
        <f t="shared" ca="1" si="188"/>
        <v/>
      </c>
      <c r="E1111" s="22" t="str">
        <f t="shared" ca="1" si="184"/>
        <v/>
      </c>
      <c r="F1111" s="22" t="str">
        <f t="shared" ca="1" si="185"/>
        <v/>
      </c>
      <c r="G1111" s="22" t="str">
        <f t="shared" ca="1" si="186"/>
        <v/>
      </c>
      <c r="H1111" s="22" t="str">
        <f t="shared" ca="1" si="189"/>
        <v/>
      </c>
      <c r="I1111" s="22" t="str">
        <f t="shared" ca="1" si="189"/>
        <v/>
      </c>
      <c r="J1111" s="22" t="str">
        <f t="shared" ca="1" si="189"/>
        <v/>
      </c>
      <c r="K1111" s="22" t="str">
        <f t="shared" ca="1" si="189"/>
        <v/>
      </c>
      <c r="L1111" s="22" t="str">
        <f t="shared" ca="1" si="189"/>
        <v/>
      </c>
      <c r="M1111" s="22" t="str">
        <f t="shared" ca="1" si="189"/>
        <v/>
      </c>
      <c r="N1111" s="22" t="str">
        <f t="shared" ca="1" si="189"/>
        <v/>
      </c>
      <c r="O1111" s="22" t="str">
        <f t="shared" ca="1" si="189"/>
        <v/>
      </c>
      <c r="P1111" s="23"/>
      <c r="Q1111" s="23"/>
      <c r="R1111" s="23"/>
      <c r="S1111" s="23"/>
      <c r="T1111" s="23"/>
      <c r="U1111" s="23"/>
      <c r="V1111" s="23"/>
      <c r="W1111" s="23"/>
      <c r="X1111" s="23"/>
      <c r="Y1111" s="23"/>
      <c r="Z1111" s="23"/>
    </row>
    <row r="1112" spans="1:26" x14ac:dyDescent="0.55000000000000004">
      <c r="A1112" s="6" t="str">
        <f t="shared" ca="1" si="187"/>
        <v/>
      </c>
      <c r="B1112" s="22" t="str">
        <f t="shared" ca="1" si="188"/>
        <v/>
      </c>
      <c r="C1112" s="22" t="str">
        <f t="shared" ca="1" si="188"/>
        <v/>
      </c>
      <c r="D1112" s="22" t="str">
        <f t="shared" ca="1" si="188"/>
        <v/>
      </c>
      <c r="E1112" s="22" t="str">
        <f t="shared" ca="1" si="184"/>
        <v/>
      </c>
      <c r="F1112" s="22" t="str">
        <f t="shared" ca="1" si="185"/>
        <v/>
      </c>
      <c r="G1112" s="22" t="str">
        <f t="shared" ca="1" si="186"/>
        <v/>
      </c>
      <c r="H1112" s="22" t="str">
        <f t="shared" ca="1" si="189"/>
        <v/>
      </c>
      <c r="I1112" s="22" t="str">
        <f t="shared" ca="1" si="189"/>
        <v/>
      </c>
      <c r="J1112" s="22" t="str">
        <f t="shared" ca="1" si="189"/>
        <v/>
      </c>
      <c r="K1112" s="22" t="str">
        <f t="shared" ca="1" si="189"/>
        <v/>
      </c>
      <c r="L1112" s="22" t="str">
        <f t="shared" ca="1" si="189"/>
        <v/>
      </c>
      <c r="M1112" s="22" t="str">
        <f t="shared" ca="1" si="189"/>
        <v/>
      </c>
      <c r="N1112" s="22" t="str">
        <f t="shared" ca="1" si="189"/>
        <v/>
      </c>
      <c r="O1112" s="22" t="str">
        <f t="shared" ca="1" si="189"/>
        <v/>
      </c>
      <c r="P1112" s="23"/>
      <c r="Q1112" s="23"/>
      <c r="R1112" s="23"/>
      <c r="S1112" s="23"/>
      <c r="T1112" s="23"/>
      <c r="U1112" s="23"/>
      <c r="V1112" s="23"/>
      <c r="W1112" s="23"/>
      <c r="X1112" s="23"/>
      <c r="Y1112" s="23"/>
      <c r="Z1112" s="23"/>
    </row>
    <row r="1113" spans="1:26" x14ac:dyDescent="0.55000000000000004">
      <c r="A1113" s="6" t="str">
        <f t="shared" ca="1" si="187"/>
        <v/>
      </c>
      <c r="B1113" s="22" t="str">
        <f t="shared" ca="1" si="188"/>
        <v/>
      </c>
      <c r="C1113" s="22" t="str">
        <f t="shared" ca="1" si="188"/>
        <v/>
      </c>
      <c r="D1113" s="22" t="str">
        <f t="shared" ca="1" si="188"/>
        <v/>
      </c>
      <c r="E1113" s="22" t="str">
        <f t="shared" ca="1" si="184"/>
        <v/>
      </c>
      <c r="F1113" s="22" t="str">
        <f t="shared" ca="1" si="185"/>
        <v/>
      </c>
      <c r="G1113" s="22" t="str">
        <f t="shared" ca="1" si="186"/>
        <v/>
      </c>
      <c r="H1113" s="22" t="str">
        <f t="shared" ca="1" si="189"/>
        <v/>
      </c>
      <c r="I1113" s="22" t="str">
        <f t="shared" ca="1" si="189"/>
        <v/>
      </c>
      <c r="J1113" s="22" t="str">
        <f t="shared" ca="1" si="189"/>
        <v/>
      </c>
      <c r="K1113" s="22" t="str">
        <f t="shared" ca="1" si="189"/>
        <v/>
      </c>
      <c r="L1113" s="22" t="str">
        <f t="shared" ca="1" si="189"/>
        <v/>
      </c>
      <c r="M1113" s="22" t="str">
        <f t="shared" ca="1" si="189"/>
        <v/>
      </c>
      <c r="N1113" s="22" t="str">
        <f t="shared" ca="1" si="189"/>
        <v/>
      </c>
      <c r="O1113" s="22" t="str">
        <f t="shared" ca="1" si="189"/>
        <v/>
      </c>
      <c r="P1113" s="23"/>
      <c r="Q1113" s="23"/>
      <c r="R1113" s="23"/>
      <c r="S1113" s="23"/>
      <c r="T1113" s="23"/>
      <c r="U1113" s="23"/>
      <c r="V1113" s="23"/>
      <c r="W1113" s="23"/>
      <c r="X1113" s="23"/>
      <c r="Y1113" s="23"/>
      <c r="Z1113" s="23"/>
    </row>
    <row r="1114" spans="1:26" x14ac:dyDescent="0.55000000000000004">
      <c r="A1114" s="6" t="str">
        <f t="shared" ca="1" si="187"/>
        <v/>
      </c>
      <c r="B1114" s="22" t="str">
        <f t="shared" ca="1" si="188"/>
        <v/>
      </c>
      <c r="C1114" s="22" t="str">
        <f t="shared" ca="1" si="188"/>
        <v/>
      </c>
      <c r="D1114" s="22" t="str">
        <f t="shared" ca="1" si="188"/>
        <v/>
      </c>
      <c r="E1114" s="22" t="str">
        <f t="shared" ca="1" si="184"/>
        <v/>
      </c>
      <c r="F1114" s="22" t="str">
        <f t="shared" ca="1" si="185"/>
        <v/>
      </c>
      <c r="G1114" s="22" t="str">
        <f t="shared" ca="1" si="186"/>
        <v/>
      </c>
      <c r="H1114" s="22" t="str">
        <f t="shared" ca="1" si="189"/>
        <v/>
      </c>
      <c r="I1114" s="22" t="str">
        <f t="shared" ca="1" si="189"/>
        <v/>
      </c>
      <c r="J1114" s="22" t="str">
        <f t="shared" ca="1" si="189"/>
        <v/>
      </c>
      <c r="K1114" s="22" t="str">
        <f t="shared" ca="1" si="189"/>
        <v/>
      </c>
      <c r="L1114" s="22" t="str">
        <f t="shared" ca="1" si="189"/>
        <v/>
      </c>
      <c r="M1114" s="22" t="str">
        <f t="shared" ca="1" si="189"/>
        <v/>
      </c>
      <c r="N1114" s="22" t="str">
        <f t="shared" ca="1" si="189"/>
        <v/>
      </c>
      <c r="O1114" s="22" t="str">
        <f t="shared" ca="1" si="189"/>
        <v/>
      </c>
      <c r="P1114" s="23"/>
      <c r="Q1114" s="23"/>
      <c r="R1114" s="23"/>
      <c r="S1114" s="23"/>
      <c r="T1114" s="23"/>
      <c r="U1114" s="23"/>
      <c r="V1114" s="23"/>
      <c r="W1114" s="23"/>
      <c r="X1114" s="23"/>
      <c r="Y1114" s="23"/>
      <c r="Z1114" s="23"/>
    </row>
    <row r="1115" spans="1:26" x14ac:dyDescent="0.55000000000000004">
      <c r="A1115" s="6" t="str">
        <f t="shared" ca="1" si="187"/>
        <v/>
      </c>
      <c r="B1115" s="22" t="str">
        <f t="shared" ca="1" si="188"/>
        <v/>
      </c>
      <c r="C1115" s="22" t="str">
        <f t="shared" ca="1" si="188"/>
        <v/>
      </c>
      <c r="D1115" s="22" t="str">
        <f t="shared" ca="1" si="188"/>
        <v/>
      </c>
      <c r="E1115" s="22" t="str">
        <f t="shared" ca="1" si="184"/>
        <v/>
      </c>
      <c r="F1115" s="22" t="str">
        <f t="shared" ca="1" si="185"/>
        <v/>
      </c>
      <c r="G1115" s="22" t="str">
        <f t="shared" ca="1" si="186"/>
        <v/>
      </c>
      <c r="H1115" s="22" t="str">
        <f t="shared" ca="1" si="189"/>
        <v/>
      </c>
      <c r="I1115" s="22" t="str">
        <f t="shared" ca="1" si="189"/>
        <v/>
      </c>
      <c r="J1115" s="22" t="str">
        <f t="shared" ca="1" si="189"/>
        <v/>
      </c>
      <c r="K1115" s="22" t="str">
        <f t="shared" ca="1" si="189"/>
        <v/>
      </c>
      <c r="L1115" s="22" t="str">
        <f t="shared" ca="1" si="189"/>
        <v/>
      </c>
      <c r="M1115" s="22" t="str">
        <f t="shared" ca="1" si="189"/>
        <v/>
      </c>
      <c r="N1115" s="22" t="str">
        <f t="shared" ca="1" si="189"/>
        <v/>
      </c>
      <c r="O1115" s="22" t="str">
        <f t="shared" ca="1" si="189"/>
        <v/>
      </c>
      <c r="P1115" s="23"/>
      <c r="Q1115" s="23"/>
      <c r="R1115" s="23"/>
      <c r="S1115" s="23"/>
      <c r="T1115" s="23"/>
      <c r="U1115" s="23"/>
      <c r="V1115" s="23"/>
      <c r="W1115" s="23"/>
      <c r="X1115" s="23"/>
      <c r="Y1115" s="23"/>
      <c r="Z1115" s="23"/>
    </row>
    <row r="1116" spans="1:26" x14ac:dyDescent="0.55000000000000004">
      <c r="A1116" s="6" t="str">
        <f t="shared" ca="1" si="187"/>
        <v/>
      </c>
      <c r="B1116" s="22" t="str">
        <f t="shared" ca="1" si="188"/>
        <v/>
      </c>
      <c r="C1116" s="22" t="str">
        <f t="shared" ca="1" si="188"/>
        <v/>
      </c>
      <c r="D1116" s="22" t="str">
        <f t="shared" ca="1" si="188"/>
        <v/>
      </c>
      <c r="E1116" s="22" t="str">
        <f t="shared" ca="1" si="184"/>
        <v/>
      </c>
      <c r="F1116" s="22" t="str">
        <f t="shared" ca="1" si="185"/>
        <v/>
      </c>
      <c r="G1116" s="22" t="str">
        <f t="shared" ca="1" si="186"/>
        <v/>
      </c>
      <c r="H1116" s="22" t="str">
        <f t="shared" ca="1" si="189"/>
        <v/>
      </c>
      <c r="I1116" s="22" t="str">
        <f t="shared" ca="1" si="189"/>
        <v/>
      </c>
      <c r="J1116" s="22" t="str">
        <f t="shared" ca="1" si="189"/>
        <v/>
      </c>
      <c r="K1116" s="22" t="str">
        <f t="shared" ca="1" si="189"/>
        <v/>
      </c>
      <c r="L1116" s="22" t="str">
        <f t="shared" ca="1" si="189"/>
        <v/>
      </c>
      <c r="M1116" s="22" t="str">
        <f t="shared" ca="1" si="189"/>
        <v/>
      </c>
      <c r="N1116" s="22" t="str">
        <f t="shared" ca="1" si="189"/>
        <v/>
      </c>
      <c r="O1116" s="22" t="str">
        <f t="shared" ca="1" si="189"/>
        <v/>
      </c>
      <c r="P1116" s="23"/>
      <c r="Q1116" s="23"/>
      <c r="R1116" s="23"/>
      <c r="S1116" s="23"/>
      <c r="T1116" s="23"/>
      <c r="U1116" s="23"/>
      <c r="V1116" s="23"/>
      <c r="W1116" s="23"/>
      <c r="X1116" s="23"/>
      <c r="Y1116" s="23"/>
      <c r="Z1116" s="23"/>
    </row>
    <row r="1117" spans="1:26" x14ac:dyDescent="0.55000000000000004">
      <c r="A1117" s="6" t="str">
        <f t="shared" ca="1" si="187"/>
        <v/>
      </c>
      <c r="B1117" s="22" t="str">
        <f t="shared" ca="1" si="188"/>
        <v/>
      </c>
      <c r="C1117" s="22" t="str">
        <f t="shared" ca="1" si="188"/>
        <v/>
      </c>
      <c r="D1117" s="22" t="str">
        <f t="shared" ca="1" si="188"/>
        <v/>
      </c>
      <c r="E1117" s="22" t="str">
        <f t="shared" ca="1" si="184"/>
        <v/>
      </c>
      <c r="F1117" s="22" t="str">
        <f t="shared" ca="1" si="185"/>
        <v/>
      </c>
      <c r="G1117" s="22" t="str">
        <f t="shared" ca="1" si="186"/>
        <v/>
      </c>
      <c r="H1117" s="22" t="str">
        <f t="shared" ca="1" si="189"/>
        <v/>
      </c>
      <c r="I1117" s="22" t="str">
        <f t="shared" ca="1" si="189"/>
        <v/>
      </c>
      <c r="J1117" s="22" t="str">
        <f t="shared" ca="1" si="189"/>
        <v/>
      </c>
      <c r="K1117" s="22" t="str">
        <f t="shared" ca="1" si="189"/>
        <v/>
      </c>
      <c r="L1117" s="22" t="str">
        <f t="shared" ca="1" si="189"/>
        <v/>
      </c>
      <c r="M1117" s="22" t="str">
        <f t="shared" ca="1" si="189"/>
        <v/>
      </c>
      <c r="N1117" s="22" t="str">
        <f t="shared" ca="1" si="189"/>
        <v/>
      </c>
      <c r="O1117" s="22" t="str">
        <f t="shared" ca="1" si="189"/>
        <v/>
      </c>
      <c r="P1117" s="23"/>
      <c r="Q1117" s="23"/>
      <c r="R1117" s="23"/>
      <c r="S1117" s="23"/>
      <c r="T1117" s="23"/>
      <c r="U1117" s="23"/>
      <c r="V1117" s="23"/>
      <c r="W1117" s="23"/>
      <c r="X1117" s="23"/>
      <c r="Y1117" s="23"/>
      <c r="Z1117" s="23"/>
    </row>
    <row r="1118" spans="1:26" x14ac:dyDescent="0.55000000000000004">
      <c r="A1118" s="6" t="str">
        <f t="shared" ca="1" si="187"/>
        <v/>
      </c>
      <c r="B1118" s="22" t="str">
        <f t="shared" ca="1" si="188"/>
        <v/>
      </c>
      <c r="C1118" s="22" t="str">
        <f t="shared" ca="1" si="188"/>
        <v/>
      </c>
      <c r="D1118" s="22" t="str">
        <f t="shared" ca="1" si="188"/>
        <v/>
      </c>
      <c r="E1118" s="22" t="str">
        <f t="shared" ca="1" si="184"/>
        <v/>
      </c>
      <c r="F1118" s="22" t="str">
        <f t="shared" ca="1" si="185"/>
        <v/>
      </c>
      <c r="G1118" s="22" t="str">
        <f t="shared" ca="1" si="186"/>
        <v/>
      </c>
      <c r="H1118" s="22" t="str">
        <f t="shared" ca="1" si="189"/>
        <v/>
      </c>
      <c r="I1118" s="22" t="str">
        <f t="shared" ca="1" si="189"/>
        <v/>
      </c>
      <c r="J1118" s="22" t="str">
        <f t="shared" ca="1" si="189"/>
        <v/>
      </c>
      <c r="K1118" s="22" t="str">
        <f t="shared" ca="1" si="189"/>
        <v/>
      </c>
      <c r="L1118" s="22" t="str">
        <f t="shared" ca="1" si="189"/>
        <v/>
      </c>
      <c r="M1118" s="22" t="str">
        <f t="shared" ca="1" si="189"/>
        <v/>
      </c>
      <c r="N1118" s="22" t="str">
        <f t="shared" ca="1" si="189"/>
        <v/>
      </c>
      <c r="O1118" s="22" t="str">
        <f t="shared" ca="1" si="189"/>
        <v/>
      </c>
      <c r="P1118" s="23"/>
      <c r="Q1118" s="23"/>
      <c r="R1118" s="23"/>
      <c r="S1118" s="23"/>
      <c r="T1118" s="23"/>
      <c r="U1118" s="23"/>
      <c r="V1118" s="23"/>
      <c r="W1118" s="23"/>
      <c r="X1118" s="23"/>
      <c r="Y1118" s="23"/>
      <c r="Z1118" s="23"/>
    </row>
    <row r="1119" spans="1:26" x14ac:dyDescent="0.55000000000000004">
      <c r="A1119" s="6" t="str">
        <f t="shared" ca="1" si="187"/>
        <v/>
      </c>
      <c r="B1119" s="22" t="str">
        <f t="shared" ca="1" si="188"/>
        <v/>
      </c>
      <c r="C1119" s="22" t="str">
        <f t="shared" ca="1" si="188"/>
        <v/>
      </c>
      <c r="D1119" s="22" t="str">
        <f t="shared" ca="1" si="188"/>
        <v/>
      </c>
      <c r="E1119" s="22" t="str">
        <f t="shared" ca="1" si="184"/>
        <v/>
      </c>
      <c r="F1119" s="22" t="str">
        <f t="shared" ca="1" si="185"/>
        <v/>
      </c>
      <c r="G1119" s="22" t="str">
        <f t="shared" ca="1" si="186"/>
        <v/>
      </c>
      <c r="H1119" s="22" t="str">
        <f t="shared" ca="1" si="189"/>
        <v/>
      </c>
      <c r="I1119" s="22" t="str">
        <f t="shared" ca="1" si="189"/>
        <v/>
      </c>
      <c r="J1119" s="22" t="str">
        <f t="shared" ca="1" si="189"/>
        <v/>
      </c>
      <c r="K1119" s="22" t="str">
        <f t="shared" ca="1" si="189"/>
        <v/>
      </c>
      <c r="L1119" s="22" t="str">
        <f t="shared" ca="1" si="189"/>
        <v/>
      </c>
      <c r="M1119" s="22" t="str">
        <f t="shared" ca="1" si="189"/>
        <v/>
      </c>
      <c r="N1119" s="22" t="str">
        <f t="shared" ca="1" si="189"/>
        <v/>
      </c>
      <c r="O1119" s="22" t="str">
        <f t="shared" ca="1" si="189"/>
        <v/>
      </c>
      <c r="P1119" s="23"/>
      <c r="Q1119" s="23"/>
      <c r="R1119" s="23"/>
      <c r="S1119" s="23"/>
      <c r="T1119" s="23"/>
      <c r="U1119" s="23"/>
      <c r="V1119" s="23"/>
      <c r="W1119" s="23"/>
      <c r="X1119" s="23"/>
      <c r="Y1119" s="23"/>
      <c r="Z1119" s="23"/>
    </row>
    <row r="1120" spans="1:26" x14ac:dyDescent="0.55000000000000004">
      <c r="A1120" s="6" t="str">
        <f t="shared" ca="1" si="187"/>
        <v/>
      </c>
      <c r="B1120" s="22" t="str">
        <f t="shared" ca="1" si="188"/>
        <v/>
      </c>
      <c r="C1120" s="22" t="str">
        <f t="shared" ca="1" si="188"/>
        <v/>
      </c>
      <c r="D1120" s="22" t="str">
        <f t="shared" ca="1" si="188"/>
        <v/>
      </c>
      <c r="E1120" s="22" t="str">
        <f t="shared" ca="1" si="184"/>
        <v/>
      </c>
      <c r="F1120" s="22" t="str">
        <f t="shared" ca="1" si="185"/>
        <v/>
      </c>
      <c r="G1120" s="22" t="str">
        <f t="shared" ca="1" si="186"/>
        <v/>
      </c>
      <c r="H1120" s="22" t="str">
        <f t="shared" ca="1" si="189"/>
        <v/>
      </c>
      <c r="I1120" s="22" t="str">
        <f t="shared" ca="1" si="189"/>
        <v/>
      </c>
      <c r="J1120" s="22" t="str">
        <f t="shared" ca="1" si="189"/>
        <v/>
      </c>
      <c r="K1120" s="22" t="str">
        <f t="shared" ca="1" si="189"/>
        <v/>
      </c>
      <c r="L1120" s="22" t="str">
        <f t="shared" ca="1" si="189"/>
        <v/>
      </c>
      <c r="M1120" s="22" t="str">
        <f t="shared" ca="1" si="189"/>
        <v/>
      </c>
      <c r="N1120" s="22" t="str">
        <f t="shared" ca="1" si="189"/>
        <v/>
      </c>
      <c r="O1120" s="22" t="str">
        <f t="shared" ca="1" si="189"/>
        <v/>
      </c>
      <c r="P1120" s="23"/>
      <c r="Q1120" s="23"/>
      <c r="R1120" s="23"/>
      <c r="S1120" s="23"/>
      <c r="T1120" s="23"/>
      <c r="U1120" s="23"/>
      <c r="V1120" s="23"/>
      <c r="W1120" s="23"/>
      <c r="X1120" s="23"/>
      <c r="Y1120" s="23"/>
      <c r="Z1120" s="23"/>
    </row>
    <row r="1121" spans="1:26" x14ac:dyDescent="0.55000000000000004">
      <c r="A1121" s="6" t="str">
        <f t="shared" ca="1" si="187"/>
        <v/>
      </c>
      <c r="B1121" s="22" t="str">
        <f t="shared" ca="1" si="188"/>
        <v/>
      </c>
      <c r="C1121" s="22" t="str">
        <f t="shared" ca="1" si="188"/>
        <v/>
      </c>
      <c r="D1121" s="22" t="str">
        <f t="shared" ca="1" si="188"/>
        <v/>
      </c>
      <c r="E1121" s="22" t="str">
        <f t="shared" ca="1" si="184"/>
        <v/>
      </c>
      <c r="F1121" s="22" t="str">
        <f t="shared" ca="1" si="185"/>
        <v/>
      </c>
      <c r="G1121" s="22" t="str">
        <f t="shared" ca="1" si="186"/>
        <v/>
      </c>
      <c r="H1121" s="22" t="str">
        <f t="shared" ca="1" si="189"/>
        <v/>
      </c>
      <c r="I1121" s="22" t="str">
        <f t="shared" ca="1" si="189"/>
        <v/>
      </c>
      <c r="J1121" s="22" t="str">
        <f t="shared" ca="1" si="189"/>
        <v/>
      </c>
      <c r="K1121" s="22" t="str">
        <f t="shared" ca="1" si="189"/>
        <v/>
      </c>
      <c r="L1121" s="22" t="str">
        <f t="shared" ca="1" si="189"/>
        <v/>
      </c>
      <c r="M1121" s="22" t="str">
        <f t="shared" ca="1" si="189"/>
        <v/>
      </c>
      <c r="N1121" s="22" t="str">
        <f t="shared" ca="1" si="189"/>
        <v/>
      </c>
      <c r="O1121" s="22" t="str">
        <f t="shared" ca="1" si="189"/>
        <v/>
      </c>
      <c r="P1121" s="23"/>
      <c r="Q1121" s="23"/>
      <c r="R1121" s="23"/>
      <c r="S1121" s="23"/>
      <c r="T1121" s="23"/>
      <c r="U1121" s="23"/>
      <c r="V1121" s="23"/>
      <c r="W1121" s="23"/>
      <c r="X1121" s="23"/>
      <c r="Y1121" s="23"/>
      <c r="Z1121" s="23"/>
    </row>
    <row r="1122" spans="1:26" x14ac:dyDescent="0.55000000000000004">
      <c r="A1122" s="6" t="str">
        <f t="shared" ca="1" si="187"/>
        <v/>
      </c>
      <c r="B1122" s="22" t="str">
        <f t="shared" ca="1" si="188"/>
        <v/>
      </c>
      <c r="C1122" s="22" t="str">
        <f t="shared" ca="1" si="188"/>
        <v/>
      </c>
      <c r="D1122" s="22" t="str">
        <f t="shared" ca="1" si="188"/>
        <v/>
      </c>
      <c r="E1122" s="22" t="str">
        <f t="shared" ca="1" si="184"/>
        <v/>
      </c>
      <c r="F1122" s="22" t="str">
        <f t="shared" ca="1" si="185"/>
        <v/>
      </c>
      <c r="G1122" s="22" t="str">
        <f t="shared" ca="1" si="186"/>
        <v/>
      </c>
      <c r="H1122" s="22" t="str">
        <f t="shared" ca="1" si="189"/>
        <v/>
      </c>
      <c r="I1122" s="22" t="str">
        <f t="shared" ca="1" si="189"/>
        <v/>
      </c>
      <c r="J1122" s="22" t="str">
        <f t="shared" ca="1" si="189"/>
        <v/>
      </c>
      <c r="K1122" s="22" t="str">
        <f t="shared" ca="1" si="189"/>
        <v/>
      </c>
      <c r="L1122" s="22" t="str">
        <f t="shared" ca="1" si="189"/>
        <v/>
      </c>
      <c r="M1122" s="22" t="str">
        <f t="shared" ca="1" si="189"/>
        <v/>
      </c>
      <c r="N1122" s="22" t="str">
        <f t="shared" ca="1" si="189"/>
        <v/>
      </c>
      <c r="O1122" s="22" t="str">
        <f t="shared" ca="1" si="189"/>
        <v/>
      </c>
      <c r="P1122" s="23"/>
      <c r="Q1122" s="23"/>
      <c r="R1122" s="23"/>
      <c r="S1122" s="23"/>
      <c r="T1122" s="23"/>
      <c r="U1122" s="23"/>
      <c r="V1122" s="23"/>
      <c r="W1122" s="23"/>
      <c r="X1122" s="23"/>
      <c r="Y1122" s="23"/>
      <c r="Z1122" s="23"/>
    </row>
    <row r="1123" spans="1:26" x14ac:dyDescent="0.55000000000000004">
      <c r="A1123" s="6" t="str">
        <f t="shared" ca="1" si="187"/>
        <v/>
      </c>
      <c r="B1123" s="22" t="str">
        <f t="shared" ca="1" si="188"/>
        <v/>
      </c>
      <c r="C1123" s="22" t="str">
        <f t="shared" ca="1" si="188"/>
        <v/>
      </c>
      <c r="D1123" s="22" t="str">
        <f t="shared" ca="1" si="188"/>
        <v/>
      </c>
      <c r="E1123" s="22" t="str">
        <f t="shared" ca="1" si="184"/>
        <v/>
      </c>
      <c r="F1123" s="22" t="str">
        <f t="shared" ca="1" si="185"/>
        <v/>
      </c>
      <c r="G1123" s="22" t="str">
        <f t="shared" ca="1" si="186"/>
        <v/>
      </c>
      <c r="H1123" s="22" t="str">
        <f t="shared" ca="1" si="189"/>
        <v/>
      </c>
      <c r="I1123" s="22" t="str">
        <f t="shared" ca="1" si="189"/>
        <v/>
      </c>
      <c r="J1123" s="22" t="str">
        <f t="shared" ca="1" si="189"/>
        <v/>
      </c>
      <c r="K1123" s="22" t="str">
        <f t="shared" ca="1" si="189"/>
        <v/>
      </c>
      <c r="L1123" s="22" t="str">
        <f t="shared" ca="1" si="189"/>
        <v/>
      </c>
      <c r="M1123" s="22" t="str">
        <f t="shared" ca="1" si="189"/>
        <v/>
      </c>
      <c r="N1123" s="22" t="str">
        <f t="shared" ca="1" si="189"/>
        <v/>
      </c>
      <c r="O1123" s="22" t="str">
        <f t="shared" ca="1" si="189"/>
        <v/>
      </c>
      <c r="P1123" s="23"/>
      <c r="Q1123" s="23"/>
      <c r="R1123" s="23"/>
      <c r="S1123" s="23"/>
      <c r="T1123" s="23"/>
      <c r="U1123" s="23"/>
      <c r="V1123" s="23"/>
      <c r="W1123" s="23"/>
      <c r="X1123" s="23"/>
      <c r="Y1123" s="23"/>
      <c r="Z1123" s="23"/>
    </row>
    <row r="1124" spans="1:26" x14ac:dyDescent="0.55000000000000004">
      <c r="A1124" s="6" t="str">
        <f t="shared" ca="1" si="187"/>
        <v/>
      </c>
      <c r="B1124" s="22" t="str">
        <f t="shared" ca="1" si="188"/>
        <v/>
      </c>
      <c r="C1124" s="22" t="str">
        <f t="shared" ca="1" si="188"/>
        <v/>
      </c>
      <c r="D1124" s="22" t="str">
        <f t="shared" ca="1" si="188"/>
        <v/>
      </c>
      <c r="E1124" s="22" t="str">
        <f t="shared" ca="1" si="184"/>
        <v/>
      </c>
      <c r="F1124" s="22" t="str">
        <f t="shared" ca="1" si="185"/>
        <v/>
      </c>
      <c r="G1124" s="22" t="str">
        <f t="shared" ca="1" si="186"/>
        <v/>
      </c>
      <c r="H1124" s="22" t="str">
        <f t="shared" ca="1" si="189"/>
        <v/>
      </c>
      <c r="I1124" s="22" t="str">
        <f t="shared" ca="1" si="189"/>
        <v/>
      </c>
      <c r="J1124" s="22" t="str">
        <f t="shared" ca="1" si="189"/>
        <v/>
      </c>
      <c r="K1124" s="22" t="str">
        <f t="shared" ca="1" si="189"/>
        <v/>
      </c>
      <c r="L1124" s="22" t="str">
        <f t="shared" ca="1" si="189"/>
        <v/>
      </c>
      <c r="M1124" s="22" t="str">
        <f t="shared" ca="1" si="189"/>
        <v/>
      </c>
      <c r="N1124" s="22" t="str">
        <f t="shared" ca="1" si="189"/>
        <v/>
      </c>
      <c r="O1124" s="22" t="str">
        <f t="shared" ca="1" si="189"/>
        <v/>
      </c>
      <c r="P1124" s="23"/>
      <c r="Q1124" s="23"/>
      <c r="R1124" s="23"/>
      <c r="S1124" s="23"/>
      <c r="T1124" s="23"/>
      <c r="U1124" s="23"/>
      <c r="V1124" s="23"/>
      <c r="W1124" s="23"/>
      <c r="X1124" s="23"/>
      <c r="Y1124" s="23"/>
      <c r="Z1124" s="23"/>
    </row>
    <row r="1125" spans="1:26" x14ac:dyDescent="0.55000000000000004">
      <c r="A1125" s="6" t="str">
        <f t="shared" ca="1" si="187"/>
        <v/>
      </c>
      <c r="B1125" s="22" t="str">
        <f t="shared" ca="1" si="188"/>
        <v/>
      </c>
      <c r="C1125" s="22" t="str">
        <f t="shared" ca="1" si="188"/>
        <v/>
      </c>
      <c r="D1125" s="22" t="str">
        <f t="shared" ca="1" si="188"/>
        <v/>
      </c>
      <c r="E1125" s="22" t="str">
        <f t="shared" ca="1" si="184"/>
        <v/>
      </c>
      <c r="F1125" s="22" t="str">
        <f t="shared" ca="1" si="185"/>
        <v/>
      </c>
      <c r="G1125" s="22" t="str">
        <f t="shared" ca="1" si="186"/>
        <v/>
      </c>
      <c r="H1125" s="22" t="str">
        <f t="shared" ca="1" si="189"/>
        <v/>
      </c>
      <c r="I1125" s="22" t="str">
        <f t="shared" ca="1" si="189"/>
        <v/>
      </c>
      <c r="J1125" s="22" t="str">
        <f t="shared" ca="1" si="189"/>
        <v/>
      </c>
      <c r="K1125" s="22" t="str">
        <f t="shared" ca="1" si="189"/>
        <v/>
      </c>
      <c r="L1125" s="22" t="str">
        <f t="shared" ca="1" si="189"/>
        <v/>
      </c>
      <c r="M1125" s="22" t="str">
        <f t="shared" ca="1" si="189"/>
        <v/>
      </c>
      <c r="N1125" s="22" t="str">
        <f t="shared" ca="1" si="189"/>
        <v/>
      </c>
      <c r="O1125" s="22" t="str">
        <f t="shared" ca="1" si="189"/>
        <v/>
      </c>
      <c r="P1125" s="23"/>
      <c r="Q1125" s="23"/>
      <c r="R1125" s="23"/>
      <c r="S1125" s="23"/>
      <c r="T1125" s="23"/>
      <c r="U1125" s="23"/>
      <c r="V1125" s="23"/>
      <c r="W1125" s="23"/>
      <c r="X1125" s="23"/>
      <c r="Y1125" s="23"/>
      <c r="Z1125" s="23"/>
    </row>
    <row r="1126" spans="1:26" x14ac:dyDescent="0.55000000000000004">
      <c r="A1126" s="6" t="str">
        <f t="shared" ca="1" si="187"/>
        <v/>
      </c>
      <c r="B1126" s="22" t="str">
        <f t="shared" ca="1" si="188"/>
        <v/>
      </c>
      <c r="C1126" s="22" t="str">
        <f t="shared" ca="1" si="188"/>
        <v/>
      </c>
      <c r="D1126" s="22" t="str">
        <f t="shared" ca="1" si="188"/>
        <v/>
      </c>
      <c r="E1126" s="22" t="str">
        <f t="shared" ca="1" si="184"/>
        <v/>
      </c>
      <c r="F1126" s="22" t="str">
        <f t="shared" ca="1" si="185"/>
        <v/>
      </c>
      <c r="G1126" s="22" t="str">
        <f t="shared" ca="1" si="186"/>
        <v/>
      </c>
      <c r="H1126" s="22" t="str">
        <f t="shared" ca="1" si="189"/>
        <v/>
      </c>
      <c r="I1126" s="22" t="str">
        <f t="shared" ca="1" si="189"/>
        <v/>
      </c>
      <c r="J1126" s="22" t="str">
        <f t="shared" ca="1" si="189"/>
        <v/>
      </c>
      <c r="K1126" s="22" t="str">
        <f t="shared" ca="1" si="189"/>
        <v/>
      </c>
      <c r="L1126" s="22" t="str">
        <f t="shared" ca="1" si="189"/>
        <v/>
      </c>
      <c r="M1126" s="22" t="str">
        <f t="shared" ca="1" si="189"/>
        <v/>
      </c>
      <c r="N1126" s="22" t="str">
        <f t="shared" ca="1" si="189"/>
        <v/>
      </c>
      <c r="O1126" s="22" t="str">
        <f t="shared" ca="1" si="189"/>
        <v/>
      </c>
      <c r="P1126" s="23"/>
      <c r="Q1126" s="23"/>
      <c r="R1126" s="23"/>
      <c r="S1126" s="23"/>
      <c r="T1126" s="23"/>
      <c r="U1126" s="23"/>
      <c r="V1126" s="23"/>
      <c r="W1126" s="23"/>
      <c r="X1126" s="23"/>
      <c r="Y1126" s="23"/>
      <c r="Z1126" s="23"/>
    </row>
    <row r="1127" spans="1:26" x14ac:dyDescent="0.55000000000000004">
      <c r="A1127" s="6" t="str">
        <f t="shared" ca="1" si="187"/>
        <v/>
      </c>
      <c r="B1127" s="22" t="str">
        <f t="shared" ca="1" si="188"/>
        <v/>
      </c>
      <c r="C1127" s="22" t="str">
        <f t="shared" ca="1" si="188"/>
        <v/>
      </c>
      <c r="D1127" s="22" t="str">
        <f t="shared" ca="1" si="188"/>
        <v/>
      </c>
      <c r="E1127" s="22" t="str">
        <f t="shared" ca="1" si="184"/>
        <v/>
      </c>
      <c r="F1127" s="22" t="str">
        <f t="shared" ca="1" si="185"/>
        <v/>
      </c>
      <c r="G1127" s="22" t="str">
        <f t="shared" ca="1" si="186"/>
        <v/>
      </c>
      <c r="H1127" s="22" t="str">
        <f t="shared" ca="1" si="189"/>
        <v/>
      </c>
      <c r="I1127" s="22" t="str">
        <f t="shared" ca="1" si="189"/>
        <v/>
      </c>
      <c r="J1127" s="22" t="str">
        <f t="shared" ca="1" si="189"/>
        <v/>
      </c>
      <c r="K1127" s="22" t="str">
        <f t="shared" ca="1" si="189"/>
        <v/>
      </c>
      <c r="L1127" s="22" t="str">
        <f t="shared" ca="1" si="189"/>
        <v/>
      </c>
      <c r="M1127" s="22" t="str">
        <f t="shared" ca="1" si="189"/>
        <v/>
      </c>
      <c r="N1127" s="22" t="str">
        <f t="shared" ca="1" si="189"/>
        <v/>
      </c>
      <c r="O1127" s="22" t="str">
        <f t="shared" ca="1" si="189"/>
        <v/>
      </c>
      <c r="P1127" s="23"/>
      <c r="Q1127" s="23"/>
      <c r="R1127" s="23"/>
      <c r="S1127" s="23"/>
      <c r="T1127" s="23"/>
      <c r="U1127" s="23"/>
      <c r="V1127" s="23"/>
      <c r="W1127" s="23"/>
      <c r="X1127" s="23"/>
      <c r="Y1127" s="23"/>
      <c r="Z1127" s="23"/>
    </row>
    <row r="1128" spans="1:26" x14ac:dyDescent="0.55000000000000004">
      <c r="A1128" s="6" t="str">
        <f t="shared" ca="1" si="187"/>
        <v/>
      </c>
      <c r="B1128" s="22" t="str">
        <f t="shared" ref="B1128:D1147" ca="1" si="190">IF($A1128="","",IF(ISERROR(IF(ISERROR(INDEX(FredRatesData_AllData,MATCH($A1128-(MAX(0,WEEKDAY($A1128,2)-5)),FredRatesData_Dates,0),MATCH(B$6,FredRatesData_IDs,0),1)/B$5),INDEX(FredRatesData_AllData,MATCH($A1128-(MAX(0,WEEKDAY($A1128,2)-5))-3,FredRatesData_Dates,0),MATCH(B$6,FredRatesData_IDs,0),1)/B$5,INDEX(FredRatesData_AllData,MATCH($A1128-(MAX(0,WEEKDAY($A1128,2)-5)),FredRatesData_Dates,0),MATCH(B$6,FredRatesData_IDs,0),1)/B$5)),"",IF(ISERROR(INDEX(FredRatesData_AllData,MATCH($A1128-(MAX(0,WEEKDAY($A1128,2)-5)),FredRatesData_Dates,0),MATCH(B$6,FredRatesData_IDs,0),1)/B$5),INDEX(FredRatesData_AllData,MATCH($A1128-(MAX(0,WEEKDAY($A1128,2)-5))-3,FredRatesData_Dates,0),MATCH(B$6,FredRatesData_IDs,0),1)/B$5,INDEX(FredRatesData_AllData,MATCH($A1128-(MAX(0,WEEKDAY($A1128,2)-5)),FredRatesData_Dates,0),MATCH(B$6,FredRatesData_IDs,0),1)/B$5)))</f>
        <v/>
      </c>
      <c r="C1128" s="22" t="str">
        <f t="shared" ca="1" si="190"/>
        <v/>
      </c>
      <c r="D1128" s="22" t="str">
        <f t="shared" ca="1" si="190"/>
        <v/>
      </c>
      <c r="E1128" s="22" t="str">
        <f t="shared" ca="1" si="184"/>
        <v/>
      </c>
      <c r="F1128" s="22" t="str">
        <f t="shared" ca="1" si="185"/>
        <v/>
      </c>
      <c r="G1128" s="22" t="str">
        <f t="shared" ca="1" si="186"/>
        <v/>
      </c>
      <c r="H1128" s="22" t="str">
        <f t="shared" ref="H1128:O1147" ca="1" si="191">IF($A1128="","",IF(ISERROR(IF(ISERROR(INDEX(FredRatesData_AllData,MATCH($A1128-(MAX(0,WEEKDAY($A1128,2)-5)),FredRatesData_Dates,0),MATCH(H$6,FredRatesData_IDs,0),1)/H$5),INDEX(FredRatesData_AllData,MATCH($A1128-(MAX(0,WEEKDAY($A1128,2)-5))-3,FredRatesData_Dates,0),MATCH(H$6,FredRatesData_IDs,0),1)/H$5,INDEX(FredRatesData_AllData,MATCH($A1128-(MAX(0,WEEKDAY($A1128,2)-5)),FredRatesData_Dates,0),MATCH(H$6,FredRatesData_IDs,0),1)/H$5)),"",IF(ISERROR(INDEX(FredRatesData_AllData,MATCH($A1128-(MAX(0,WEEKDAY($A1128,2)-5)),FredRatesData_Dates,0),MATCH(H$6,FredRatesData_IDs,0),1)/H$5),INDEX(FredRatesData_AllData,MATCH($A1128-(MAX(0,WEEKDAY($A1128,2)-5))-3,FredRatesData_Dates,0),MATCH(H$6,FredRatesData_IDs,0),1)/H$5,INDEX(FredRatesData_AllData,MATCH($A1128-(MAX(0,WEEKDAY($A1128,2)-5)),FredRatesData_Dates,0),MATCH(H$6,FredRatesData_IDs,0),1)/H$5)))</f>
        <v/>
      </c>
      <c r="I1128" s="22" t="str">
        <f t="shared" ca="1" si="191"/>
        <v/>
      </c>
      <c r="J1128" s="22" t="str">
        <f t="shared" ca="1" si="191"/>
        <v/>
      </c>
      <c r="K1128" s="22" t="str">
        <f t="shared" ca="1" si="191"/>
        <v/>
      </c>
      <c r="L1128" s="22" t="str">
        <f t="shared" ca="1" si="191"/>
        <v/>
      </c>
      <c r="M1128" s="22" t="str">
        <f t="shared" ca="1" si="191"/>
        <v/>
      </c>
      <c r="N1128" s="22" t="str">
        <f t="shared" ca="1" si="191"/>
        <v/>
      </c>
      <c r="O1128" s="22" t="str">
        <f t="shared" ca="1" si="191"/>
        <v/>
      </c>
      <c r="P1128" s="23"/>
      <c r="Q1128" s="23"/>
      <c r="R1128" s="23"/>
      <c r="S1128" s="23"/>
      <c r="T1128" s="23"/>
      <c r="U1128" s="23"/>
      <c r="V1128" s="23"/>
      <c r="W1128" s="23"/>
      <c r="X1128" s="23"/>
      <c r="Y1128" s="23"/>
      <c r="Z1128" s="23"/>
    </row>
    <row r="1129" spans="1:26" x14ac:dyDescent="0.55000000000000004">
      <c r="A1129" s="6" t="str">
        <f t="shared" ca="1" si="187"/>
        <v/>
      </c>
      <c r="B1129" s="22" t="str">
        <f t="shared" ca="1" si="190"/>
        <v/>
      </c>
      <c r="C1129" s="22" t="str">
        <f t="shared" ca="1" si="190"/>
        <v/>
      </c>
      <c r="D1129" s="22" t="str">
        <f t="shared" ca="1" si="190"/>
        <v/>
      </c>
      <c r="E1129" s="22" t="str">
        <f t="shared" ca="1" si="184"/>
        <v/>
      </c>
      <c r="F1129" s="22" t="str">
        <f t="shared" ca="1" si="185"/>
        <v/>
      </c>
      <c r="G1129" s="22" t="str">
        <f t="shared" ca="1" si="186"/>
        <v/>
      </c>
      <c r="H1129" s="22" t="str">
        <f t="shared" ca="1" si="191"/>
        <v/>
      </c>
      <c r="I1129" s="22" t="str">
        <f t="shared" ca="1" si="191"/>
        <v/>
      </c>
      <c r="J1129" s="22" t="str">
        <f t="shared" ca="1" si="191"/>
        <v/>
      </c>
      <c r="K1129" s="22" t="str">
        <f t="shared" ca="1" si="191"/>
        <v/>
      </c>
      <c r="L1129" s="22" t="str">
        <f t="shared" ca="1" si="191"/>
        <v/>
      </c>
      <c r="M1129" s="22" t="str">
        <f t="shared" ca="1" si="191"/>
        <v/>
      </c>
      <c r="N1129" s="22" t="str">
        <f t="shared" ca="1" si="191"/>
        <v/>
      </c>
      <c r="O1129" s="22" t="str">
        <f t="shared" ca="1" si="191"/>
        <v/>
      </c>
      <c r="P1129" s="23"/>
      <c r="Q1129" s="23"/>
      <c r="R1129" s="23"/>
      <c r="S1129" s="23"/>
      <c r="T1129" s="23"/>
      <c r="U1129" s="23"/>
      <c r="V1129" s="23"/>
      <c r="W1129" s="23"/>
      <c r="X1129" s="23"/>
      <c r="Y1129" s="23"/>
      <c r="Z1129" s="23"/>
    </row>
    <row r="1130" spans="1:26" x14ac:dyDescent="0.55000000000000004">
      <c r="A1130" s="6" t="str">
        <f t="shared" ca="1" si="187"/>
        <v/>
      </c>
      <c r="B1130" s="22" t="str">
        <f t="shared" ca="1" si="190"/>
        <v/>
      </c>
      <c r="C1130" s="22" t="str">
        <f t="shared" ca="1" si="190"/>
        <v/>
      </c>
      <c r="D1130" s="22" t="str">
        <f t="shared" ca="1" si="190"/>
        <v/>
      </c>
      <c r="E1130" s="22" t="str">
        <f t="shared" ca="1" si="184"/>
        <v/>
      </c>
      <c r="F1130" s="22" t="str">
        <f t="shared" ca="1" si="185"/>
        <v/>
      </c>
      <c r="G1130" s="22" t="str">
        <f t="shared" ca="1" si="186"/>
        <v/>
      </c>
      <c r="H1130" s="22" t="str">
        <f t="shared" ca="1" si="191"/>
        <v/>
      </c>
      <c r="I1130" s="22" t="str">
        <f t="shared" ca="1" si="191"/>
        <v/>
      </c>
      <c r="J1130" s="22" t="str">
        <f t="shared" ca="1" si="191"/>
        <v/>
      </c>
      <c r="K1130" s="22" t="str">
        <f t="shared" ca="1" si="191"/>
        <v/>
      </c>
      <c r="L1130" s="22" t="str">
        <f t="shared" ca="1" si="191"/>
        <v/>
      </c>
      <c r="M1130" s="22" t="str">
        <f t="shared" ca="1" si="191"/>
        <v/>
      </c>
      <c r="N1130" s="22" t="str">
        <f t="shared" ca="1" si="191"/>
        <v/>
      </c>
      <c r="O1130" s="22" t="str">
        <f t="shared" ca="1" si="191"/>
        <v/>
      </c>
      <c r="P1130" s="23"/>
      <c r="Q1130" s="23"/>
      <c r="R1130" s="23"/>
      <c r="S1130" s="23"/>
      <c r="T1130" s="23"/>
      <c r="U1130" s="23"/>
      <c r="V1130" s="23"/>
      <c r="W1130" s="23"/>
      <c r="X1130" s="23"/>
      <c r="Y1130" s="23"/>
      <c r="Z1130" s="23"/>
    </row>
    <row r="1131" spans="1:26" x14ac:dyDescent="0.55000000000000004">
      <c r="A1131" s="6" t="str">
        <f t="shared" ca="1" si="187"/>
        <v/>
      </c>
      <c r="B1131" s="22" t="str">
        <f t="shared" ca="1" si="190"/>
        <v/>
      </c>
      <c r="C1131" s="22" t="str">
        <f t="shared" ca="1" si="190"/>
        <v/>
      </c>
      <c r="D1131" s="22" t="str">
        <f t="shared" ca="1" si="190"/>
        <v/>
      </c>
      <c r="E1131" s="22" t="str">
        <f t="shared" ca="1" si="184"/>
        <v/>
      </c>
      <c r="F1131" s="22" t="str">
        <f t="shared" ca="1" si="185"/>
        <v/>
      </c>
      <c r="G1131" s="22" t="str">
        <f t="shared" ca="1" si="186"/>
        <v/>
      </c>
      <c r="H1131" s="22" t="str">
        <f t="shared" ca="1" si="191"/>
        <v/>
      </c>
      <c r="I1131" s="22" t="str">
        <f t="shared" ca="1" si="191"/>
        <v/>
      </c>
      <c r="J1131" s="22" t="str">
        <f t="shared" ca="1" si="191"/>
        <v/>
      </c>
      <c r="K1131" s="22" t="str">
        <f t="shared" ca="1" si="191"/>
        <v/>
      </c>
      <c r="L1131" s="22" t="str">
        <f t="shared" ca="1" si="191"/>
        <v/>
      </c>
      <c r="M1131" s="22" t="str">
        <f t="shared" ca="1" si="191"/>
        <v/>
      </c>
      <c r="N1131" s="22" t="str">
        <f t="shared" ca="1" si="191"/>
        <v/>
      </c>
      <c r="O1131" s="22" t="str">
        <f t="shared" ca="1" si="191"/>
        <v/>
      </c>
      <c r="P1131" s="23"/>
      <c r="Q1131" s="23"/>
      <c r="R1131" s="23"/>
      <c r="S1131" s="23"/>
      <c r="T1131" s="23"/>
      <c r="U1131" s="23"/>
      <c r="V1131" s="23"/>
      <c r="W1131" s="23"/>
      <c r="X1131" s="23"/>
      <c r="Y1131" s="23"/>
      <c r="Z1131" s="23"/>
    </row>
    <row r="1132" spans="1:26" x14ac:dyDescent="0.55000000000000004">
      <c r="A1132" s="6" t="str">
        <f t="shared" ca="1" si="187"/>
        <v/>
      </c>
      <c r="B1132" s="22" t="str">
        <f t="shared" ca="1" si="190"/>
        <v/>
      </c>
      <c r="C1132" s="22" t="str">
        <f t="shared" ca="1" si="190"/>
        <v/>
      </c>
      <c r="D1132" s="22" t="str">
        <f t="shared" ca="1" si="190"/>
        <v/>
      </c>
      <c r="E1132" s="22" t="str">
        <f t="shared" ca="1" si="184"/>
        <v/>
      </c>
      <c r="F1132" s="22" t="str">
        <f t="shared" ca="1" si="185"/>
        <v/>
      </c>
      <c r="G1132" s="22" t="str">
        <f t="shared" ca="1" si="186"/>
        <v/>
      </c>
      <c r="H1132" s="22" t="str">
        <f t="shared" ca="1" si="191"/>
        <v/>
      </c>
      <c r="I1132" s="22" t="str">
        <f t="shared" ca="1" si="191"/>
        <v/>
      </c>
      <c r="J1132" s="22" t="str">
        <f t="shared" ca="1" si="191"/>
        <v/>
      </c>
      <c r="K1132" s="22" t="str">
        <f t="shared" ca="1" si="191"/>
        <v/>
      </c>
      <c r="L1132" s="22" t="str">
        <f t="shared" ca="1" si="191"/>
        <v/>
      </c>
      <c r="M1132" s="22" t="str">
        <f t="shared" ca="1" si="191"/>
        <v/>
      </c>
      <c r="N1132" s="22" t="str">
        <f t="shared" ca="1" si="191"/>
        <v/>
      </c>
      <c r="O1132" s="22" t="str">
        <f t="shared" ca="1" si="191"/>
        <v/>
      </c>
      <c r="P1132" s="23"/>
      <c r="Q1132" s="23"/>
      <c r="R1132" s="23"/>
      <c r="S1132" s="23"/>
      <c r="T1132" s="23"/>
      <c r="U1132" s="23"/>
      <c r="V1132" s="23"/>
      <c r="W1132" s="23"/>
      <c r="X1132" s="23"/>
      <c r="Y1132" s="23"/>
      <c r="Z1132" s="23"/>
    </row>
    <row r="1133" spans="1:26" x14ac:dyDescent="0.55000000000000004">
      <c r="A1133" s="6" t="str">
        <f t="shared" ca="1" si="187"/>
        <v/>
      </c>
      <c r="B1133" s="22" t="str">
        <f t="shared" ca="1" si="190"/>
        <v/>
      </c>
      <c r="C1133" s="22" t="str">
        <f t="shared" ca="1" si="190"/>
        <v/>
      </c>
      <c r="D1133" s="22" t="str">
        <f t="shared" ca="1" si="190"/>
        <v/>
      </c>
      <c r="E1133" s="22" t="str">
        <f t="shared" ca="1" si="184"/>
        <v/>
      </c>
      <c r="F1133" s="22" t="str">
        <f t="shared" ca="1" si="185"/>
        <v/>
      </c>
      <c r="G1133" s="22" t="str">
        <f t="shared" ca="1" si="186"/>
        <v/>
      </c>
      <c r="H1133" s="22" t="str">
        <f t="shared" ca="1" si="191"/>
        <v/>
      </c>
      <c r="I1133" s="22" t="str">
        <f t="shared" ca="1" si="191"/>
        <v/>
      </c>
      <c r="J1133" s="22" t="str">
        <f t="shared" ca="1" si="191"/>
        <v/>
      </c>
      <c r="K1133" s="22" t="str">
        <f t="shared" ca="1" si="191"/>
        <v/>
      </c>
      <c r="L1133" s="22" t="str">
        <f t="shared" ca="1" si="191"/>
        <v/>
      </c>
      <c r="M1133" s="22" t="str">
        <f t="shared" ca="1" si="191"/>
        <v/>
      </c>
      <c r="N1133" s="22" t="str">
        <f t="shared" ca="1" si="191"/>
        <v/>
      </c>
      <c r="O1133" s="22" t="str">
        <f t="shared" ca="1" si="191"/>
        <v/>
      </c>
      <c r="P1133" s="23"/>
      <c r="Q1133" s="23"/>
      <c r="R1133" s="23"/>
      <c r="S1133" s="23"/>
      <c r="T1133" s="23"/>
      <c r="U1133" s="23"/>
      <c r="V1133" s="23"/>
      <c r="W1133" s="23"/>
      <c r="X1133" s="23"/>
      <c r="Y1133" s="23"/>
      <c r="Z1133" s="23"/>
    </row>
    <row r="1134" spans="1:26" x14ac:dyDescent="0.55000000000000004">
      <c r="A1134" s="6" t="str">
        <f t="shared" ca="1" si="187"/>
        <v/>
      </c>
      <c r="B1134" s="22" t="str">
        <f t="shared" ca="1" si="190"/>
        <v/>
      </c>
      <c r="C1134" s="22" t="str">
        <f t="shared" ca="1" si="190"/>
        <v/>
      </c>
      <c r="D1134" s="22" t="str">
        <f t="shared" ca="1" si="190"/>
        <v/>
      </c>
      <c r="E1134" s="22" t="str">
        <f t="shared" ca="1" si="184"/>
        <v/>
      </c>
      <c r="F1134" s="22" t="str">
        <f t="shared" ca="1" si="185"/>
        <v/>
      </c>
      <c r="G1134" s="22" t="str">
        <f t="shared" ca="1" si="186"/>
        <v/>
      </c>
      <c r="H1134" s="22" t="str">
        <f t="shared" ca="1" si="191"/>
        <v/>
      </c>
      <c r="I1134" s="22" t="str">
        <f t="shared" ca="1" si="191"/>
        <v/>
      </c>
      <c r="J1134" s="22" t="str">
        <f t="shared" ca="1" si="191"/>
        <v/>
      </c>
      <c r="K1134" s="22" t="str">
        <f t="shared" ca="1" si="191"/>
        <v/>
      </c>
      <c r="L1134" s="22" t="str">
        <f t="shared" ca="1" si="191"/>
        <v/>
      </c>
      <c r="M1134" s="22" t="str">
        <f t="shared" ca="1" si="191"/>
        <v/>
      </c>
      <c r="N1134" s="22" t="str">
        <f t="shared" ca="1" si="191"/>
        <v/>
      </c>
      <c r="O1134" s="22" t="str">
        <f t="shared" ca="1" si="191"/>
        <v/>
      </c>
      <c r="P1134" s="23"/>
      <c r="Q1134" s="23"/>
      <c r="R1134" s="23"/>
      <c r="S1134" s="23"/>
      <c r="T1134" s="23"/>
      <c r="U1134" s="23"/>
      <c r="V1134" s="23"/>
      <c r="W1134" s="23"/>
      <c r="X1134" s="23"/>
      <c r="Y1134" s="23"/>
      <c r="Z1134" s="23"/>
    </row>
    <row r="1135" spans="1:26" x14ac:dyDescent="0.55000000000000004">
      <c r="A1135" s="6" t="str">
        <f t="shared" ca="1" si="187"/>
        <v/>
      </c>
      <c r="B1135" s="22" t="str">
        <f t="shared" ca="1" si="190"/>
        <v/>
      </c>
      <c r="C1135" s="22" t="str">
        <f t="shared" ca="1" si="190"/>
        <v/>
      </c>
      <c r="D1135" s="22" t="str">
        <f t="shared" ca="1" si="190"/>
        <v/>
      </c>
      <c r="E1135" s="22" t="str">
        <f t="shared" ca="1" si="184"/>
        <v/>
      </c>
      <c r="F1135" s="22" t="str">
        <f t="shared" ca="1" si="185"/>
        <v/>
      </c>
      <c r="G1135" s="22" t="str">
        <f t="shared" ca="1" si="186"/>
        <v/>
      </c>
      <c r="H1135" s="22" t="str">
        <f t="shared" ca="1" si="191"/>
        <v/>
      </c>
      <c r="I1135" s="22" t="str">
        <f t="shared" ca="1" si="191"/>
        <v/>
      </c>
      <c r="J1135" s="22" t="str">
        <f t="shared" ca="1" si="191"/>
        <v/>
      </c>
      <c r="K1135" s="22" t="str">
        <f t="shared" ca="1" si="191"/>
        <v/>
      </c>
      <c r="L1135" s="22" t="str">
        <f t="shared" ca="1" si="191"/>
        <v/>
      </c>
      <c r="M1135" s="22" t="str">
        <f t="shared" ca="1" si="191"/>
        <v/>
      </c>
      <c r="N1135" s="22" t="str">
        <f t="shared" ca="1" si="191"/>
        <v/>
      </c>
      <c r="O1135" s="22" t="str">
        <f t="shared" ca="1" si="191"/>
        <v/>
      </c>
      <c r="P1135" s="23"/>
      <c r="Q1135" s="23"/>
      <c r="R1135" s="23"/>
      <c r="S1135" s="23"/>
      <c r="T1135" s="23"/>
      <c r="U1135" s="23"/>
      <c r="V1135" s="23"/>
      <c r="W1135" s="23"/>
      <c r="X1135" s="23"/>
      <c r="Y1135" s="23"/>
      <c r="Z1135" s="23"/>
    </row>
    <row r="1136" spans="1:26" x14ac:dyDescent="0.55000000000000004">
      <c r="A1136" s="6" t="str">
        <f t="shared" ca="1" si="187"/>
        <v/>
      </c>
      <c r="B1136" s="22" t="str">
        <f t="shared" ca="1" si="190"/>
        <v/>
      </c>
      <c r="C1136" s="22" t="str">
        <f t="shared" ca="1" si="190"/>
        <v/>
      </c>
      <c r="D1136" s="22" t="str">
        <f t="shared" ca="1" si="190"/>
        <v/>
      </c>
      <c r="E1136" s="22" t="str">
        <f t="shared" ca="1" si="184"/>
        <v/>
      </c>
      <c r="F1136" s="22" t="str">
        <f t="shared" ca="1" si="185"/>
        <v/>
      </c>
      <c r="G1136" s="22" t="str">
        <f t="shared" ca="1" si="186"/>
        <v/>
      </c>
      <c r="H1136" s="22" t="str">
        <f t="shared" ca="1" si="191"/>
        <v/>
      </c>
      <c r="I1136" s="22" t="str">
        <f t="shared" ca="1" si="191"/>
        <v/>
      </c>
      <c r="J1136" s="22" t="str">
        <f t="shared" ca="1" si="191"/>
        <v/>
      </c>
      <c r="K1136" s="22" t="str">
        <f t="shared" ca="1" si="191"/>
        <v/>
      </c>
      <c r="L1136" s="22" t="str">
        <f t="shared" ca="1" si="191"/>
        <v/>
      </c>
      <c r="M1136" s="22" t="str">
        <f t="shared" ca="1" si="191"/>
        <v/>
      </c>
      <c r="N1136" s="22" t="str">
        <f t="shared" ca="1" si="191"/>
        <v/>
      </c>
      <c r="O1136" s="22" t="str">
        <f t="shared" ca="1" si="191"/>
        <v/>
      </c>
      <c r="P1136" s="23"/>
      <c r="Q1136" s="23"/>
      <c r="R1136" s="23"/>
      <c r="S1136" s="23"/>
      <c r="T1136" s="23"/>
      <c r="U1136" s="23"/>
      <c r="V1136" s="23"/>
      <c r="W1136" s="23"/>
      <c r="X1136" s="23"/>
      <c r="Y1136" s="23"/>
      <c r="Z1136" s="23"/>
    </row>
    <row r="1137" spans="1:26" x14ac:dyDescent="0.55000000000000004">
      <c r="A1137" s="6" t="str">
        <f t="shared" ca="1" si="187"/>
        <v/>
      </c>
      <c r="B1137" s="22" t="str">
        <f t="shared" ca="1" si="190"/>
        <v/>
      </c>
      <c r="C1137" s="22" t="str">
        <f t="shared" ca="1" si="190"/>
        <v/>
      </c>
      <c r="D1137" s="22" t="str">
        <f t="shared" ca="1" si="190"/>
        <v/>
      </c>
      <c r="E1137" s="22" t="str">
        <f t="shared" ca="1" si="184"/>
        <v/>
      </c>
      <c r="F1137" s="22" t="str">
        <f t="shared" ca="1" si="185"/>
        <v/>
      </c>
      <c r="G1137" s="22" t="str">
        <f t="shared" ca="1" si="186"/>
        <v/>
      </c>
      <c r="H1137" s="22" t="str">
        <f t="shared" ca="1" si="191"/>
        <v/>
      </c>
      <c r="I1137" s="22" t="str">
        <f t="shared" ca="1" si="191"/>
        <v/>
      </c>
      <c r="J1137" s="22" t="str">
        <f t="shared" ca="1" si="191"/>
        <v/>
      </c>
      <c r="K1137" s="22" t="str">
        <f t="shared" ca="1" si="191"/>
        <v/>
      </c>
      <c r="L1137" s="22" t="str">
        <f t="shared" ca="1" si="191"/>
        <v/>
      </c>
      <c r="M1137" s="22" t="str">
        <f t="shared" ca="1" si="191"/>
        <v/>
      </c>
      <c r="N1137" s="22" t="str">
        <f t="shared" ca="1" si="191"/>
        <v/>
      </c>
      <c r="O1137" s="22" t="str">
        <f t="shared" ca="1" si="191"/>
        <v/>
      </c>
      <c r="P1137" s="23"/>
      <c r="Q1137" s="23"/>
      <c r="R1137" s="23"/>
      <c r="S1137" s="23"/>
      <c r="T1137" s="23"/>
      <c r="U1137" s="23"/>
      <c r="V1137" s="23"/>
      <c r="W1137" s="23"/>
      <c r="X1137" s="23"/>
      <c r="Y1137" s="23"/>
      <c r="Z1137" s="23"/>
    </row>
    <row r="1138" spans="1:26" x14ac:dyDescent="0.55000000000000004">
      <c r="A1138" s="6" t="str">
        <f t="shared" ca="1" si="187"/>
        <v/>
      </c>
      <c r="B1138" s="22" t="str">
        <f t="shared" ca="1" si="190"/>
        <v/>
      </c>
      <c r="C1138" s="22" t="str">
        <f t="shared" ca="1" si="190"/>
        <v/>
      </c>
      <c r="D1138" s="22" t="str">
        <f t="shared" ca="1" si="190"/>
        <v/>
      </c>
      <c r="E1138" s="22" t="str">
        <f t="shared" ca="1" si="184"/>
        <v/>
      </c>
      <c r="F1138" s="22" t="str">
        <f t="shared" ca="1" si="185"/>
        <v/>
      </c>
      <c r="G1138" s="22" t="str">
        <f t="shared" ca="1" si="186"/>
        <v/>
      </c>
      <c r="H1138" s="22" t="str">
        <f t="shared" ca="1" si="191"/>
        <v/>
      </c>
      <c r="I1138" s="22" t="str">
        <f t="shared" ca="1" si="191"/>
        <v/>
      </c>
      <c r="J1138" s="22" t="str">
        <f t="shared" ca="1" si="191"/>
        <v/>
      </c>
      <c r="K1138" s="22" t="str">
        <f t="shared" ca="1" si="191"/>
        <v/>
      </c>
      <c r="L1138" s="22" t="str">
        <f t="shared" ca="1" si="191"/>
        <v/>
      </c>
      <c r="M1138" s="22" t="str">
        <f t="shared" ca="1" si="191"/>
        <v/>
      </c>
      <c r="N1138" s="22" t="str">
        <f t="shared" ca="1" si="191"/>
        <v/>
      </c>
      <c r="O1138" s="22" t="str">
        <f t="shared" ca="1" si="191"/>
        <v/>
      </c>
      <c r="P1138" s="23"/>
      <c r="Q1138" s="23"/>
      <c r="R1138" s="23"/>
      <c r="S1138" s="23"/>
      <c r="T1138" s="23"/>
      <c r="U1138" s="23"/>
      <c r="V1138" s="23"/>
      <c r="W1138" s="23"/>
      <c r="X1138" s="23"/>
      <c r="Y1138" s="23"/>
      <c r="Z1138" s="23"/>
    </row>
    <row r="1139" spans="1:26" x14ac:dyDescent="0.55000000000000004">
      <c r="A1139" s="6" t="str">
        <f t="shared" ca="1" si="187"/>
        <v/>
      </c>
      <c r="B1139" s="22" t="str">
        <f t="shared" ca="1" si="190"/>
        <v/>
      </c>
      <c r="C1139" s="22" t="str">
        <f t="shared" ca="1" si="190"/>
        <v/>
      </c>
      <c r="D1139" s="22" t="str">
        <f t="shared" ca="1" si="190"/>
        <v/>
      </c>
      <c r="E1139" s="22" t="str">
        <f t="shared" ca="1" si="184"/>
        <v/>
      </c>
      <c r="F1139" s="22" t="str">
        <f t="shared" ca="1" si="185"/>
        <v/>
      </c>
      <c r="G1139" s="22" t="str">
        <f t="shared" ca="1" si="186"/>
        <v/>
      </c>
      <c r="H1139" s="22" t="str">
        <f t="shared" ca="1" si="191"/>
        <v/>
      </c>
      <c r="I1139" s="22" t="str">
        <f t="shared" ca="1" si="191"/>
        <v/>
      </c>
      <c r="J1139" s="22" t="str">
        <f t="shared" ca="1" si="191"/>
        <v/>
      </c>
      <c r="K1139" s="22" t="str">
        <f t="shared" ca="1" si="191"/>
        <v/>
      </c>
      <c r="L1139" s="22" t="str">
        <f t="shared" ca="1" si="191"/>
        <v/>
      </c>
      <c r="M1139" s="22" t="str">
        <f t="shared" ca="1" si="191"/>
        <v/>
      </c>
      <c r="N1139" s="22" t="str">
        <f t="shared" ca="1" si="191"/>
        <v/>
      </c>
      <c r="O1139" s="22" t="str">
        <f t="shared" ca="1" si="191"/>
        <v/>
      </c>
      <c r="P1139" s="23"/>
      <c r="Q1139" s="23"/>
      <c r="R1139" s="23"/>
      <c r="S1139" s="23"/>
      <c r="T1139" s="23"/>
      <c r="U1139" s="23"/>
      <c r="V1139" s="23"/>
      <c r="W1139" s="23"/>
      <c r="X1139" s="23"/>
      <c r="Y1139" s="23"/>
      <c r="Z1139" s="23"/>
    </row>
    <row r="1140" spans="1:26" x14ac:dyDescent="0.55000000000000004">
      <c r="A1140" s="6" t="str">
        <f t="shared" ca="1" si="187"/>
        <v/>
      </c>
      <c r="B1140" s="22" t="str">
        <f t="shared" ca="1" si="190"/>
        <v/>
      </c>
      <c r="C1140" s="22" t="str">
        <f t="shared" ca="1" si="190"/>
        <v/>
      </c>
      <c r="D1140" s="22" t="str">
        <f t="shared" ca="1" si="190"/>
        <v/>
      </c>
      <c r="E1140" s="22" t="str">
        <f t="shared" ca="1" si="184"/>
        <v/>
      </c>
      <c r="F1140" s="22" t="str">
        <f t="shared" ca="1" si="185"/>
        <v/>
      </c>
      <c r="G1140" s="22" t="str">
        <f t="shared" ca="1" si="186"/>
        <v/>
      </c>
      <c r="H1140" s="22" t="str">
        <f t="shared" ca="1" si="191"/>
        <v/>
      </c>
      <c r="I1140" s="22" t="str">
        <f t="shared" ca="1" si="191"/>
        <v/>
      </c>
      <c r="J1140" s="22" t="str">
        <f t="shared" ca="1" si="191"/>
        <v/>
      </c>
      <c r="K1140" s="22" t="str">
        <f t="shared" ca="1" si="191"/>
        <v/>
      </c>
      <c r="L1140" s="22" t="str">
        <f t="shared" ca="1" si="191"/>
        <v/>
      </c>
      <c r="M1140" s="22" t="str">
        <f t="shared" ca="1" si="191"/>
        <v/>
      </c>
      <c r="N1140" s="22" t="str">
        <f t="shared" ca="1" si="191"/>
        <v/>
      </c>
      <c r="O1140" s="22" t="str">
        <f t="shared" ca="1" si="191"/>
        <v/>
      </c>
      <c r="P1140" s="23"/>
      <c r="Q1140" s="23"/>
      <c r="R1140" s="23"/>
      <c r="S1140" s="23"/>
      <c r="T1140" s="23"/>
      <c r="U1140" s="23"/>
      <c r="V1140" s="23"/>
      <c r="W1140" s="23"/>
      <c r="X1140" s="23"/>
      <c r="Y1140" s="23"/>
      <c r="Z1140" s="23"/>
    </row>
    <row r="1141" spans="1:26" x14ac:dyDescent="0.55000000000000004">
      <c r="A1141" s="6" t="str">
        <f t="shared" ca="1" si="187"/>
        <v/>
      </c>
      <c r="B1141" s="22" t="str">
        <f t="shared" ca="1" si="190"/>
        <v/>
      </c>
      <c r="C1141" s="22" t="str">
        <f t="shared" ca="1" si="190"/>
        <v/>
      </c>
      <c r="D1141" s="22" t="str">
        <f t="shared" ca="1" si="190"/>
        <v/>
      </c>
      <c r="E1141" s="22" t="str">
        <f t="shared" ca="1" si="184"/>
        <v/>
      </c>
      <c r="F1141" s="22" t="str">
        <f t="shared" ca="1" si="185"/>
        <v/>
      </c>
      <c r="G1141" s="22" t="str">
        <f t="shared" ca="1" si="186"/>
        <v/>
      </c>
      <c r="H1141" s="22" t="str">
        <f t="shared" ca="1" si="191"/>
        <v/>
      </c>
      <c r="I1141" s="22" t="str">
        <f t="shared" ca="1" si="191"/>
        <v/>
      </c>
      <c r="J1141" s="22" t="str">
        <f t="shared" ca="1" si="191"/>
        <v/>
      </c>
      <c r="K1141" s="22" t="str">
        <f t="shared" ca="1" si="191"/>
        <v/>
      </c>
      <c r="L1141" s="22" t="str">
        <f t="shared" ca="1" si="191"/>
        <v/>
      </c>
      <c r="M1141" s="22" t="str">
        <f t="shared" ca="1" si="191"/>
        <v/>
      </c>
      <c r="N1141" s="22" t="str">
        <f t="shared" ca="1" si="191"/>
        <v/>
      </c>
      <c r="O1141" s="22" t="str">
        <f t="shared" ca="1" si="191"/>
        <v/>
      </c>
      <c r="P1141" s="23"/>
      <c r="Q1141" s="23"/>
      <c r="R1141" s="23"/>
      <c r="S1141" s="23"/>
      <c r="T1141" s="23"/>
      <c r="U1141" s="23"/>
      <c r="V1141" s="23"/>
      <c r="W1141" s="23"/>
      <c r="X1141" s="23"/>
      <c r="Y1141" s="23"/>
      <c r="Z1141" s="23"/>
    </row>
    <row r="1142" spans="1:26" x14ac:dyDescent="0.55000000000000004">
      <c r="A1142" s="6" t="str">
        <f t="shared" ca="1" si="187"/>
        <v/>
      </c>
      <c r="B1142" s="22" t="str">
        <f t="shared" ca="1" si="190"/>
        <v/>
      </c>
      <c r="C1142" s="22" t="str">
        <f t="shared" ca="1" si="190"/>
        <v/>
      </c>
      <c r="D1142" s="22" t="str">
        <f t="shared" ca="1" si="190"/>
        <v/>
      </c>
      <c r="E1142" s="22" t="str">
        <f t="shared" ca="1" si="184"/>
        <v/>
      </c>
      <c r="F1142" s="22" t="str">
        <f t="shared" ca="1" si="185"/>
        <v/>
      </c>
      <c r="G1142" s="22" t="str">
        <f t="shared" ca="1" si="186"/>
        <v/>
      </c>
      <c r="H1142" s="22" t="str">
        <f t="shared" ca="1" si="191"/>
        <v/>
      </c>
      <c r="I1142" s="22" t="str">
        <f t="shared" ca="1" si="191"/>
        <v/>
      </c>
      <c r="J1142" s="22" t="str">
        <f t="shared" ca="1" si="191"/>
        <v/>
      </c>
      <c r="K1142" s="22" t="str">
        <f t="shared" ca="1" si="191"/>
        <v/>
      </c>
      <c r="L1142" s="22" t="str">
        <f t="shared" ca="1" si="191"/>
        <v/>
      </c>
      <c r="M1142" s="22" t="str">
        <f t="shared" ca="1" si="191"/>
        <v/>
      </c>
      <c r="N1142" s="22" t="str">
        <f t="shared" ca="1" si="191"/>
        <v/>
      </c>
      <c r="O1142" s="22" t="str">
        <f t="shared" ca="1" si="191"/>
        <v/>
      </c>
      <c r="P1142" s="23"/>
      <c r="Q1142" s="23"/>
      <c r="R1142" s="23"/>
      <c r="S1142" s="23"/>
      <c r="T1142" s="23"/>
      <c r="U1142" s="23"/>
      <c r="V1142" s="23"/>
      <c r="W1142" s="23"/>
      <c r="X1142" s="23"/>
      <c r="Y1142" s="23"/>
      <c r="Z1142" s="23"/>
    </row>
    <row r="1143" spans="1:26" x14ac:dyDescent="0.55000000000000004">
      <c r="A1143" s="6" t="str">
        <f t="shared" ca="1" si="187"/>
        <v/>
      </c>
      <c r="B1143" s="22" t="str">
        <f t="shared" ca="1" si="190"/>
        <v/>
      </c>
      <c r="C1143" s="22" t="str">
        <f t="shared" ca="1" si="190"/>
        <v/>
      </c>
      <c r="D1143" s="22" t="str">
        <f t="shared" ca="1" si="190"/>
        <v/>
      </c>
      <c r="E1143" s="22" t="str">
        <f t="shared" ca="1" si="184"/>
        <v/>
      </c>
      <c r="F1143" s="22" t="str">
        <f t="shared" ca="1" si="185"/>
        <v/>
      </c>
      <c r="G1143" s="22" t="str">
        <f t="shared" ca="1" si="186"/>
        <v/>
      </c>
      <c r="H1143" s="22" t="str">
        <f t="shared" ca="1" si="191"/>
        <v/>
      </c>
      <c r="I1143" s="22" t="str">
        <f t="shared" ca="1" si="191"/>
        <v/>
      </c>
      <c r="J1143" s="22" t="str">
        <f t="shared" ca="1" si="191"/>
        <v/>
      </c>
      <c r="K1143" s="22" t="str">
        <f t="shared" ca="1" si="191"/>
        <v/>
      </c>
      <c r="L1143" s="22" t="str">
        <f t="shared" ca="1" si="191"/>
        <v/>
      </c>
      <c r="M1143" s="22" t="str">
        <f t="shared" ca="1" si="191"/>
        <v/>
      </c>
      <c r="N1143" s="22" t="str">
        <f t="shared" ca="1" si="191"/>
        <v/>
      </c>
      <c r="O1143" s="22" t="str">
        <f t="shared" ca="1" si="191"/>
        <v/>
      </c>
      <c r="P1143" s="23"/>
      <c r="Q1143" s="23"/>
      <c r="R1143" s="23"/>
      <c r="S1143" s="23"/>
      <c r="T1143" s="23"/>
      <c r="U1143" s="23"/>
      <c r="V1143" s="23"/>
      <c r="W1143" s="23"/>
      <c r="X1143" s="23"/>
      <c r="Y1143" s="23"/>
      <c r="Z1143" s="23"/>
    </row>
    <row r="1144" spans="1:26" x14ac:dyDescent="0.55000000000000004">
      <c r="A1144" s="6" t="str">
        <f t="shared" ca="1" si="187"/>
        <v/>
      </c>
      <c r="B1144" s="22" t="str">
        <f t="shared" ca="1" si="190"/>
        <v/>
      </c>
      <c r="C1144" s="22" t="str">
        <f t="shared" ca="1" si="190"/>
        <v/>
      </c>
      <c r="D1144" s="22" t="str">
        <f t="shared" ca="1" si="190"/>
        <v/>
      </c>
      <c r="E1144" s="22" t="str">
        <f t="shared" ca="1" si="184"/>
        <v/>
      </c>
      <c r="F1144" s="22" t="str">
        <f t="shared" ca="1" si="185"/>
        <v/>
      </c>
      <c r="G1144" s="22" t="str">
        <f t="shared" ca="1" si="186"/>
        <v/>
      </c>
      <c r="H1144" s="22" t="str">
        <f t="shared" ca="1" si="191"/>
        <v/>
      </c>
      <c r="I1144" s="22" t="str">
        <f t="shared" ca="1" si="191"/>
        <v/>
      </c>
      <c r="J1144" s="22" t="str">
        <f t="shared" ca="1" si="191"/>
        <v/>
      </c>
      <c r="K1144" s="22" t="str">
        <f t="shared" ca="1" si="191"/>
        <v/>
      </c>
      <c r="L1144" s="22" t="str">
        <f t="shared" ca="1" si="191"/>
        <v/>
      </c>
      <c r="M1144" s="22" t="str">
        <f t="shared" ca="1" si="191"/>
        <v/>
      </c>
      <c r="N1144" s="22" t="str">
        <f t="shared" ca="1" si="191"/>
        <v/>
      </c>
      <c r="O1144" s="22" t="str">
        <f t="shared" ca="1" si="191"/>
        <v/>
      </c>
      <c r="P1144" s="23"/>
      <c r="Q1144" s="23"/>
      <c r="R1144" s="23"/>
      <c r="S1144" s="23"/>
      <c r="T1144" s="23"/>
      <c r="U1144" s="23"/>
      <c r="V1144" s="23"/>
      <c r="W1144" s="23"/>
      <c r="X1144" s="23"/>
      <c r="Y1144" s="23"/>
      <c r="Z1144" s="23"/>
    </row>
    <row r="1145" spans="1:26" x14ac:dyDescent="0.55000000000000004">
      <c r="A1145" s="6" t="str">
        <f t="shared" ca="1" si="187"/>
        <v/>
      </c>
      <c r="B1145" s="22" t="str">
        <f t="shared" ca="1" si="190"/>
        <v/>
      </c>
      <c r="C1145" s="22" t="str">
        <f t="shared" ca="1" si="190"/>
        <v/>
      </c>
      <c r="D1145" s="22" t="str">
        <f t="shared" ca="1" si="190"/>
        <v/>
      </c>
      <c r="E1145" s="22" t="str">
        <f t="shared" ca="1" si="184"/>
        <v/>
      </c>
      <c r="F1145" s="22" t="str">
        <f t="shared" ca="1" si="185"/>
        <v/>
      </c>
      <c r="G1145" s="22" t="str">
        <f t="shared" ca="1" si="186"/>
        <v/>
      </c>
      <c r="H1145" s="22" t="str">
        <f t="shared" ca="1" si="191"/>
        <v/>
      </c>
      <c r="I1145" s="22" t="str">
        <f t="shared" ca="1" si="191"/>
        <v/>
      </c>
      <c r="J1145" s="22" t="str">
        <f t="shared" ca="1" si="191"/>
        <v/>
      </c>
      <c r="K1145" s="22" t="str">
        <f t="shared" ca="1" si="191"/>
        <v/>
      </c>
      <c r="L1145" s="22" t="str">
        <f t="shared" ca="1" si="191"/>
        <v/>
      </c>
      <c r="M1145" s="22" t="str">
        <f t="shared" ca="1" si="191"/>
        <v/>
      </c>
      <c r="N1145" s="22" t="str">
        <f t="shared" ca="1" si="191"/>
        <v/>
      </c>
      <c r="O1145" s="22" t="str">
        <f t="shared" ca="1" si="191"/>
        <v/>
      </c>
      <c r="P1145" s="23"/>
      <c r="Q1145" s="23"/>
      <c r="R1145" s="23"/>
      <c r="S1145" s="23"/>
      <c r="T1145" s="23"/>
      <c r="U1145" s="23"/>
      <c r="V1145" s="23"/>
      <c r="W1145" s="23"/>
      <c r="X1145" s="23"/>
      <c r="Y1145" s="23"/>
      <c r="Z1145" s="23"/>
    </row>
    <row r="1146" spans="1:26" x14ac:dyDescent="0.55000000000000004">
      <c r="A1146" s="6" t="str">
        <f t="shared" ca="1" si="187"/>
        <v/>
      </c>
      <c r="B1146" s="22" t="str">
        <f t="shared" ca="1" si="190"/>
        <v/>
      </c>
      <c r="C1146" s="22" t="str">
        <f t="shared" ca="1" si="190"/>
        <v/>
      </c>
      <c r="D1146" s="22" t="str">
        <f t="shared" ca="1" si="190"/>
        <v/>
      </c>
      <c r="E1146" s="22" t="str">
        <f t="shared" ca="1" si="184"/>
        <v/>
      </c>
      <c r="F1146" s="22" t="str">
        <f t="shared" ca="1" si="185"/>
        <v/>
      </c>
      <c r="G1146" s="22" t="str">
        <f t="shared" ca="1" si="186"/>
        <v/>
      </c>
      <c r="H1146" s="22" t="str">
        <f t="shared" ca="1" si="191"/>
        <v/>
      </c>
      <c r="I1146" s="22" t="str">
        <f t="shared" ca="1" si="191"/>
        <v/>
      </c>
      <c r="J1146" s="22" t="str">
        <f t="shared" ca="1" si="191"/>
        <v/>
      </c>
      <c r="K1146" s="22" t="str">
        <f t="shared" ca="1" si="191"/>
        <v/>
      </c>
      <c r="L1146" s="22" t="str">
        <f t="shared" ca="1" si="191"/>
        <v/>
      </c>
      <c r="M1146" s="22" t="str">
        <f t="shared" ca="1" si="191"/>
        <v/>
      </c>
      <c r="N1146" s="22" t="str">
        <f t="shared" ca="1" si="191"/>
        <v/>
      </c>
      <c r="O1146" s="22" t="str">
        <f t="shared" ca="1" si="191"/>
        <v/>
      </c>
      <c r="P1146" s="23"/>
      <c r="Q1146" s="23"/>
      <c r="R1146" s="23"/>
      <c r="S1146" s="23"/>
      <c r="T1146" s="23"/>
      <c r="U1146" s="23"/>
      <c r="V1146" s="23"/>
      <c r="W1146" s="23"/>
      <c r="X1146" s="23"/>
      <c r="Y1146" s="23"/>
      <c r="Z1146" s="23"/>
    </row>
    <row r="1147" spans="1:26" x14ac:dyDescent="0.55000000000000004">
      <c r="A1147" s="6" t="str">
        <f t="shared" ca="1" si="187"/>
        <v/>
      </c>
      <c r="B1147" s="22" t="str">
        <f t="shared" ca="1" si="190"/>
        <v/>
      </c>
      <c r="C1147" s="22" t="str">
        <f t="shared" ca="1" si="190"/>
        <v/>
      </c>
      <c r="D1147" s="22" t="str">
        <f t="shared" ca="1" si="190"/>
        <v/>
      </c>
      <c r="E1147" s="22" t="str">
        <f t="shared" ca="1" si="184"/>
        <v/>
      </c>
      <c r="F1147" s="22" t="str">
        <f t="shared" ca="1" si="185"/>
        <v/>
      </c>
      <c r="G1147" s="22" t="str">
        <f t="shared" ca="1" si="186"/>
        <v/>
      </c>
      <c r="H1147" s="22" t="str">
        <f t="shared" ca="1" si="191"/>
        <v/>
      </c>
      <c r="I1147" s="22" t="str">
        <f t="shared" ca="1" si="191"/>
        <v/>
      </c>
      <c r="J1147" s="22" t="str">
        <f t="shared" ca="1" si="191"/>
        <v/>
      </c>
      <c r="K1147" s="22" t="str">
        <f t="shared" ca="1" si="191"/>
        <v/>
      </c>
      <c r="L1147" s="22" t="str">
        <f t="shared" ca="1" si="191"/>
        <v/>
      </c>
      <c r="M1147" s="22" t="str">
        <f t="shared" ca="1" si="191"/>
        <v/>
      </c>
      <c r="N1147" s="22" t="str">
        <f t="shared" ca="1" si="191"/>
        <v/>
      </c>
      <c r="O1147" s="22" t="str">
        <f t="shared" ca="1" si="191"/>
        <v/>
      </c>
      <c r="P1147" s="23"/>
      <c r="Q1147" s="23"/>
      <c r="R1147" s="23"/>
      <c r="S1147" s="23"/>
      <c r="T1147" s="23"/>
      <c r="U1147" s="23"/>
      <c r="V1147" s="23"/>
      <c r="W1147" s="23"/>
      <c r="X1147" s="23"/>
      <c r="Y1147" s="23"/>
      <c r="Z1147" s="23"/>
    </row>
    <row r="1148" spans="1:26" x14ac:dyDescent="0.55000000000000004">
      <c r="A1148" s="6" t="str">
        <f t="shared" ca="1" si="187"/>
        <v/>
      </c>
      <c r="B1148" s="22" t="str">
        <f t="shared" ref="B1148:D1167" ca="1" si="192">IF($A1148="","",IF(ISERROR(IF(ISERROR(INDEX(FredRatesData_AllData,MATCH($A1148-(MAX(0,WEEKDAY($A1148,2)-5)),FredRatesData_Dates,0),MATCH(B$6,FredRatesData_IDs,0),1)/B$5),INDEX(FredRatesData_AllData,MATCH($A1148-(MAX(0,WEEKDAY($A1148,2)-5))-3,FredRatesData_Dates,0),MATCH(B$6,FredRatesData_IDs,0),1)/B$5,INDEX(FredRatesData_AllData,MATCH($A1148-(MAX(0,WEEKDAY($A1148,2)-5)),FredRatesData_Dates,0),MATCH(B$6,FredRatesData_IDs,0),1)/B$5)),"",IF(ISERROR(INDEX(FredRatesData_AllData,MATCH($A1148-(MAX(0,WEEKDAY($A1148,2)-5)),FredRatesData_Dates,0),MATCH(B$6,FredRatesData_IDs,0),1)/B$5),INDEX(FredRatesData_AllData,MATCH($A1148-(MAX(0,WEEKDAY($A1148,2)-5))-3,FredRatesData_Dates,0),MATCH(B$6,FredRatesData_IDs,0),1)/B$5,INDEX(FredRatesData_AllData,MATCH($A1148-(MAX(0,WEEKDAY($A1148,2)-5)),FredRatesData_Dates,0),MATCH(B$6,FredRatesData_IDs,0),1)/B$5)))</f>
        <v/>
      </c>
      <c r="C1148" s="22" t="str">
        <f t="shared" ca="1" si="192"/>
        <v/>
      </c>
      <c r="D1148" s="22" t="str">
        <f t="shared" ca="1" si="192"/>
        <v/>
      </c>
      <c r="E1148" s="22" t="str">
        <f t="shared" ca="1" si="184"/>
        <v/>
      </c>
      <c r="F1148" s="22" t="str">
        <f t="shared" ca="1" si="185"/>
        <v/>
      </c>
      <c r="G1148" s="22" t="str">
        <f t="shared" ca="1" si="186"/>
        <v/>
      </c>
      <c r="H1148" s="22" t="str">
        <f t="shared" ref="H1148:O1167" ca="1" si="193">IF($A1148="","",IF(ISERROR(IF(ISERROR(INDEX(FredRatesData_AllData,MATCH($A1148-(MAX(0,WEEKDAY($A1148,2)-5)),FredRatesData_Dates,0),MATCH(H$6,FredRatesData_IDs,0),1)/H$5),INDEX(FredRatesData_AllData,MATCH($A1148-(MAX(0,WEEKDAY($A1148,2)-5))-3,FredRatesData_Dates,0),MATCH(H$6,FredRatesData_IDs,0),1)/H$5,INDEX(FredRatesData_AllData,MATCH($A1148-(MAX(0,WEEKDAY($A1148,2)-5)),FredRatesData_Dates,0),MATCH(H$6,FredRatesData_IDs,0),1)/H$5)),"",IF(ISERROR(INDEX(FredRatesData_AllData,MATCH($A1148-(MAX(0,WEEKDAY($A1148,2)-5)),FredRatesData_Dates,0),MATCH(H$6,FredRatesData_IDs,0),1)/H$5),INDEX(FredRatesData_AllData,MATCH($A1148-(MAX(0,WEEKDAY($A1148,2)-5))-3,FredRatesData_Dates,0),MATCH(H$6,FredRatesData_IDs,0),1)/H$5,INDEX(FredRatesData_AllData,MATCH($A1148-(MAX(0,WEEKDAY($A1148,2)-5)),FredRatesData_Dates,0),MATCH(H$6,FredRatesData_IDs,0),1)/H$5)))</f>
        <v/>
      </c>
      <c r="I1148" s="22" t="str">
        <f t="shared" ca="1" si="193"/>
        <v/>
      </c>
      <c r="J1148" s="22" t="str">
        <f t="shared" ca="1" si="193"/>
        <v/>
      </c>
      <c r="K1148" s="22" t="str">
        <f t="shared" ca="1" si="193"/>
        <v/>
      </c>
      <c r="L1148" s="22" t="str">
        <f t="shared" ca="1" si="193"/>
        <v/>
      </c>
      <c r="M1148" s="22" t="str">
        <f t="shared" ca="1" si="193"/>
        <v/>
      </c>
      <c r="N1148" s="22" t="str">
        <f t="shared" ca="1" si="193"/>
        <v/>
      </c>
      <c r="O1148" s="22" t="str">
        <f t="shared" ca="1" si="193"/>
        <v/>
      </c>
      <c r="P1148" s="23"/>
      <c r="Q1148" s="23"/>
      <c r="R1148" s="23"/>
      <c r="S1148" s="23"/>
      <c r="T1148" s="23"/>
      <c r="U1148" s="23"/>
      <c r="V1148" s="23"/>
      <c r="W1148" s="23"/>
      <c r="X1148" s="23"/>
      <c r="Y1148" s="23"/>
      <c r="Z1148" s="23"/>
    </row>
    <row r="1149" spans="1:26" x14ac:dyDescent="0.55000000000000004">
      <c r="A1149" s="6" t="str">
        <f t="shared" ca="1" si="187"/>
        <v/>
      </c>
      <c r="B1149" s="22" t="str">
        <f t="shared" ca="1" si="192"/>
        <v/>
      </c>
      <c r="C1149" s="22" t="str">
        <f t="shared" ca="1" si="192"/>
        <v/>
      </c>
      <c r="D1149" s="22" t="str">
        <f t="shared" ca="1" si="192"/>
        <v/>
      </c>
      <c r="E1149" s="22" t="str">
        <f t="shared" ca="1" si="184"/>
        <v/>
      </c>
      <c r="F1149" s="22" t="str">
        <f t="shared" ca="1" si="185"/>
        <v/>
      </c>
      <c r="G1149" s="22" t="str">
        <f t="shared" ca="1" si="186"/>
        <v/>
      </c>
      <c r="H1149" s="22" t="str">
        <f t="shared" ca="1" si="193"/>
        <v/>
      </c>
      <c r="I1149" s="22" t="str">
        <f t="shared" ca="1" si="193"/>
        <v/>
      </c>
      <c r="J1149" s="22" t="str">
        <f t="shared" ca="1" si="193"/>
        <v/>
      </c>
      <c r="K1149" s="22" t="str">
        <f t="shared" ca="1" si="193"/>
        <v/>
      </c>
      <c r="L1149" s="22" t="str">
        <f t="shared" ca="1" si="193"/>
        <v/>
      </c>
      <c r="M1149" s="22" t="str">
        <f t="shared" ca="1" si="193"/>
        <v/>
      </c>
      <c r="N1149" s="22" t="str">
        <f t="shared" ca="1" si="193"/>
        <v/>
      </c>
      <c r="O1149" s="22" t="str">
        <f t="shared" ca="1" si="193"/>
        <v/>
      </c>
      <c r="P1149" s="23"/>
      <c r="Q1149" s="23"/>
      <c r="R1149" s="23"/>
      <c r="S1149" s="23"/>
      <c r="T1149" s="23"/>
      <c r="U1149" s="23"/>
      <c r="V1149" s="23"/>
      <c r="W1149" s="23"/>
      <c r="X1149" s="23"/>
      <c r="Y1149" s="23"/>
      <c r="Z1149" s="23"/>
    </row>
    <row r="1150" spans="1:26" x14ac:dyDescent="0.55000000000000004">
      <c r="A1150" s="6" t="str">
        <f t="shared" ca="1" si="187"/>
        <v/>
      </c>
      <c r="B1150" s="22" t="str">
        <f t="shared" ca="1" si="192"/>
        <v/>
      </c>
      <c r="C1150" s="22" t="str">
        <f t="shared" ca="1" si="192"/>
        <v/>
      </c>
      <c r="D1150" s="22" t="str">
        <f t="shared" ca="1" si="192"/>
        <v/>
      </c>
      <c r="E1150" s="22" t="str">
        <f t="shared" ca="1" si="184"/>
        <v/>
      </c>
      <c r="F1150" s="22" t="str">
        <f t="shared" ca="1" si="185"/>
        <v/>
      </c>
      <c r="G1150" s="22" t="str">
        <f t="shared" ca="1" si="186"/>
        <v/>
      </c>
      <c r="H1150" s="22" t="str">
        <f t="shared" ca="1" si="193"/>
        <v/>
      </c>
      <c r="I1150" s="22" t="str">
        <f t="shared" ca="1" si="193"/>
        <v/>
      </c>
      <c r="J1150" s="22" t="str">
        <f t="shared" ca="1" si="193"/>
        <v/>
      </c>
      <c r="K1150" s="22" t="str">
        <f t="shared" ca="1" si="193"/>
        <v/>
      </c>
      <c r="L1150" s="22" t="str">
        <f t="shared" ca="1" si="193"/>
        <v/>
      </c>
      <c r="M1150" s="22" t="str">
        <f t="shared" ca="1" si="193"/>
        <v/>
      </c>
      <c r="N1150" s="22" t="str">
        <f t="shared" ca="1" si="193"/>
        <v/>
      </c>
      <c r="O1150" s="22" t="str">
        <f t="shared" ca="1" si="193"/>
        <v/>
      </c>
      <c r="P1150" s="23"/>
      <c r="Q1150" s="23"/>
      <c r="R1150" s="23"/>
      <c r="S1150" s="23"/>
      <c r="T1150" s="23"/>
      <c r="U1150" s="23"/>
      <c r="V1150" s="23"/>
      <c r="W1150" s="23"/>
      <c r="X1150" s="23"/>
      <c r="Y1150" s="23"/>
      <c r="Z1150" s="23"/>
    </row>
    <row r="1151" spans="1:26" x14ac:dyDescent="0.55000000000000004">
      <c r="A1151" s="6" t="str">
        <f t="shared" ca="1" si="187"/>
        <v/>
      </c>
      <c r="B1151" s="22" t="str">
        <f t="shared" ca="1" si="192"/>
        <v/>
      </c>
      <c r="C1151" s="22" t="str">
        <f t="shared" ca="1" si="192"/>
        <v/>
      </c>
      <c r="D1151" s="22" t="str">
        <f t="shared" ca="1" si="192"/>
        <v/>
      </c>
      <c r="E1151" s="22" t="str">
        <f t="shared" ca="1" si="184"/>
        <v/>
      </c>
      <c r="F1151" s="22" t="str">
        <f t="shared" ca="1" si="185"/>
        <v/>
      </c>
      <c r="G1151" s="22" t="str">
        <f t="shared" ca="1" si="186"/>
        <v/>
      </c>
      <c r="H1151" s="22" t="str">
        <f t="shared" ca="1" si="193"/>
        <v/>
      </c>
      <c r="I1151" s="22" t="str">
        <f t="shared" ca="1" si="193"/>
        <v/>
      </c>
      <c r="J1151" s="22" t="str">
        <f t="shared" ca="1" si="193"/>
        <v/>
      </c>
      <c r="K1151" s="22" t="str">
        <f t="shared" ca="1" si="193"/>
        <v/>
      </c>
      <c r="L1151" s="22" t="str">
        <f t="shared" ca="1" si="193"/>
        <v/>
      </c>
      <c r="M1151" s="22" t="str">
        <f t="shared" ca="1" si="193"/>
        <v/>
      </c>
      <c r="N1151" s="22" t="str">
        <f t="shared" ca="1" si="193"/>
        <v/>
      </c>
      <c r="O1151" s="22" t="str">
        <f t="shared" ca="1" si="193"/>
        <v/>
      </c>
      <c r="P1151" s="23"/>
      <c r="Q1151" s="23"/>
      <c r="R1151" s="23"/>
      <c r="S1151" s="23"/>
      <c r="T1151" s="23"/>
      <c r="U1151" s="23"/>
      <c r="V1151" s="23"/>
      <c r="W1151" s="23"/>
      <c r="X1151" s="23"/>
      <c r="Y1151" s="23"/>
      <c r="Z1151" s="23"/>
    </row>
    <row r="1152" spans="1:26" x14ac:dyDescent="0.55000000000000004">
      <c r="A1152" s="6" t="str">
        <f t="shared" ca="1" si="187"/>
        <v/>
      </c>
      <c r="B1152" s="22" t="str">
        <f t="shared" ca="1" si="192"/>
        <v/>
      </c>
      <c r="C1152" s="22" t="str">
        <f t="shared" ca="1" si="192"/>
        <v/>
      </c>
      <c r="D1152" s="22" t="str">
        <f t="shared" ca="1" si="192"/>
        <v/>
      </c>
      <c r="E1152" s="22" t="str">
        <f t="shared" ca="1" si="184"/>
        <v/>
      </c>
      <c r="F1152" s="22" t="str">
        <f t="shared" ca="1" si="185"/>
        <v/>
      </c>
      <c r="G1152" s="22" t="str">
        <f t="shared" ca="1" si="186"/>
        <v/>
      </c>
      <c r="H1152" s="22" t="str">
        <f t="shared" ca="1" si="193"/>
        <v/>
      </c>
      <c r="I1152" s="22" t="str">
        <f t="shared" ca="1" si="193"/>
        <v/>
      </c>
      <c r="J1152" s="22" t="str">
        <f t="shared" ca="1" si="193"/>
        <v/>
      </c>
      <c r="K1152" s="22" t="str">
        <f t="shared" ca="1" si="193"/>
        <v/>
      </c>
      <c r="L1152" s="22" t="str">
        <f t="shared" ca="1" si="193"/>
        <v/>
      </c>
      <c r="M1152" s="22" t="str">
        <f t="shared" ca="1" si="193"/>
        <v/>
      </c>
      <c r="N1152" s="22" t="str">
        <f t="shared" ca="1" si="193"/>
        <v/>
      </c>
      <c r="O1152" s="22" t="str">
        <f t="shared" ca="1" si="193"/>
        <v/>
      </c>
      <c r="P1152" s="23"/>
      <c r="Q1152" s="23"/>
      <c r="R1152" s="23"/>
      <c r="S1152" s="23"/>
      <c r="T1152" s="23"/>
      <c r="U1152" s="23"/>
      <c r="V1152" s="23"/>
      <c r="W1152" s="23"/>
      <c r="X1152" s="23"/>
      <c r="Y1152" s="23"/>
      <c r="Z1152" s="23"/>
    </row>
    <row r="1153" spans="1:26" x14ac:dyDescent="0.55000000000000004">
      <c r="A1153" s="6" t="str">
        <f t="shared" ca="1" si="187"/>
        <v/>
      </c>
      <c r="B1153" s="22" t="str">
        <f t="shared" ca="1" si="192"/>
        <v/>
      </c>
      <c r="C1153" s="22" t="str">
        <f t="shared" ca="1" si="192"/>
        <v/>
      </c>
      <c r="D1153" s="22" t="str">
        <f t="shared" ca="1" si="192"/>
        <v/>
      </c>
      <c r="E1153" s="22" t="str">
        <f t="shared" ca="1" si="184"/>
        <v/>
      </c>
      <c r="F1153" s="22" t="str">
        <f t="shared" ca="1" si="185"/>
        <v/>
      </c>
      <c r="G1153" s="22" t="str">
        <f t="shared" ca="1" si="186"/>
        <v/>
      </c>
      <c r="H1153" s="22" t="str">
        <f t="shared" ca="1" si="193"/>
        <v/>
      </c>
      <c r="I1153" s="22" t="str">
        <f t="shared" ca="1" si="193"/>
        <v/>
      </c>
      <c r="J1153" s="22" t="str">
        <f t="shared" ca="1" si="193"/>
        <v/>
      </c>
      <c r="K1153" s="22" t="str">
        <f t="shared" ca="1" si="193"/>
        <v/>
      </c>
      <c r="L1153" s="22" t="str">
        <f t="shared" ca="1" si="193"/>
        <v/>
      </c>
      <c r="M1153" s="22" t="str">
        <f t="shared" ca="1" si="193"/>
        <v/>
      </c>
      <c r="N1153" s="22" t="str">
        <f t="shared" ca="1" si="193"/>
        <v/>
      </c>
      <c r="O1153" s="22" t="str">
        <f t="shared" ca="1" si="193"/>
        <v/>
      </c>
      <c r="P1153" s="23"/>
      <c r="Q1153" s="23"/>
      <c r="R1153" s="23"/>
      <c r="S1153" s="23"/>
      <c r="T1153" s="23"/>
      <c r="U1153" s="23"/>
      <c r="V1153" s="23"/>
      <c r="W1153" s="23"/>
      <c r="X1153" s="23"/>
      <c r="Y1153" s="23"/>
      <c r="Z1153" s="23"/>
    </row>
    <row r="1154" spans="1:26" x14ac:dyDescent="0.55000000000000004">
      <c r="A1154" s="6" t="str">
        <f t="shared" ca="1" si="187"/>
        <v/>
      </c>
      <c r="B1154" s="22" t="str">
        <f t="shared" ca="1" si="192"/>
        <v/>
      </c>
      <c r="C1154" s="22" t="str">
        <f t="shared" ca="1" si="192"/>
        <v/>
      </c>
      <c r="D1154" s="22" t="str">
        <f t="shared" ca="1" si="192"/>
        <v/>
      </c>
      <c r="E1154" s="22" t="str">
        <f t="shared" ca="1" si="184"/>
        <v/>
      </c>
      <c r="F1154" s="22" t="str">
        <f t="shared" ca="1" si="185"/>
        <v/>
      </c>
      <c r="G1154" s="22" t="str">
        <f t="shared" ca="1" si="186"/>
        <v/>
      </c>
      <c r="H1154" s="22" t="str">
        <f t="shared" ca="1" si="193"/>
        <v/>
      </c>
      <c r="I1154" s="22" t="str">
        <f t="shared" ca="1" si="193"/>
        <v/>
      </c>
      <c r="J1154" s="22" t="str">
        <f t="shared" ca="1" si="193"/>
        <v/>
      </c>
      <c r="K1154" s="22" t="str">
        <f t="shared" ca="1" si="193"/>
        <v/>
      </c>
      <c r="L1154" s="22" t="str">
        <f t="shared" ca="1" si="193"/>
        <v/>
      </c>
      <c r="M1154" s="22" t="str">
        <f t="shared" ca="1" si="193"/>
        <v/>
      </c>
      <c r="N1154" s="22" t="str">
        <f t="shared" ca="1" si="193"/>
        <v/>
      </c>
      <c r="O1154" s="22" t="str">
        <f t="shared" ca="1" si="193"/>
        <v/>
      </c>
      <c r="P1154" s="23"/>
      <c r="Q1154" s="23"/>
      <c r="R1154" s="23"/>
      <c r="S1154" s="23"/>
      <c r="T1154" s="23"/>
      <c r="U1154" s="23"/>
      <c r="V1154" s="23"/>
      <c r="W1154" s="23"/>
      <c r="X1154" s="23"/>
      <c r="Y1154" s="23"/>
      <c r="Z1154" s="23"/>
    </row>
    <row r="1155" spans="1:26" x14ac:dyDescent="0.55000000000000004">
      <c r="A1155" s="6" t="str">
        <f t="shared" ca="1" si="187"/>
        <v/>
      </c>
      <c r="B1155" s="22" t="str">
        <f t="shared" ca="1" si="192"/>
        <v/>
      </c>
      <c r="C1155" s="22" t="str">
        <f t="shared" ca="1" si="192"/>
        <v/>
      </c>
      <c r="D1155" s="22" t="str">
        <f t="shared" ca="1" si="192"/>
        <v/>
      </c>
      <c r="E1155" s="22" t="str">
        <f t="shared" ca="1" si="184"/>
        <v/>
      </c>
      <c r="F1155" s="22" t="str">
        <f t="shared" ca="1" si="185"/>
        <v/>
      </c>
      <c r="G1155" s="22" t="str">
        <f t="shared" ca="1" si="186"/>
        <v/>
      </c>
      <c r="H1155" s="22" t="str">
        <f t="shared" ca="1" si="193"/>
        <v/>
      </c>
      <c r="I1155" s="22" t="str">
        <f t="shared" ca="1" si="193"/>
        <v/>
      </c>
      <c r="J1155" s="22" t="str">
        <f t="shared" ca="1" si="193"/>
        <v/>
      </c>
      <c r="K1155" s="22" t="str">
        <f t="shared" ca="1" si="193"/>
        <v/>
      </c>
      <c r="L1155" s="22" t="str">
        <f t="shared" ca="1" si="193"/>
        <v/>
      </c>
      <c r="M1155" s="22" t="str">
        <f t="shared" ca="1" si="193"/>
        <v/>
      </c>
      <c r="N1155" s="22" t="str">
        <f t="shared" ca="1" si="193"/>
        <v/>
      </c>
      <c r="O1155" s="22" t="str">
        <f t="shared" ca="1" si="193"/>
        <v/>
      </c>
      <c r="P1155" s="23"/>
      <c r="Q1155" s="23"/>
      <c r="R1155" s="23"/>
      <c r="S1155" s="23"/>
      <c r="T1155" s="23"/>
      <c r="U1155" s="23"/>
      <c r="V1155" s="23"/>
      <c r="W1155" s="23"/>
      <c r="X1155" s="23"/>
      <c r="Y1155" s="23"/>
      <c r="Z1155" s="23"/>
    </row>
    <row r="1156" spans="1:26" x14ac:dyDescent="0.55000000000000004">
      <c r="A1156" s="6" t="str">
        <f t="shared" ca="1" si="187"/>
        <v/>
      </c>
      <c r="B1156" s="22" t="str">
        <f t="shared" ca="1" si="192"/>
        <v/>
      </c>
      <c r="C1156" s="22" t="str">
        <f t="shared" ca="1" si="192"/>
        <v/>
      </c>
      <c r="D1156" s="22" t="str">
        <f t="shared" ca="1" si="192"/>
        <v/>
      </c>
      <c r="E1156" s="22" t="str">
        <f t="shared" ca="1" si="184"/>
        <v/>
      </c>
      <c r="F1156" s="22" t="str">
        <f t="shared" ca="1" si="185"/>
        <v/>
      </c>
      <c r="G1156" s="22" t="str">
        <f t="shared" ca="1" si="186"/>
        <v/>
      </c>
      <c r="H1156" s="22" t="str">
        <f t="shared" ca="1" si="193"/>
        <v/>
      </c>
      <c r="I1156" s="22" t="str">
        <f t="shared" ca="1" si="193"/>
        <v/>
      </c>
      <c r="J1156" s="22" t="str">
        <f t="shared" ca="1" si="193"/>
        <v/>
      </c>
      <c r="K1156" s="22" t="str">
        <f t="shared" ca="1" si="193"/>
        <v/>
      </c>
      <c r="L1156" s="22" t="str">
        <f t="shared" ca="1" si="193"/>
        <v/>
      </c>
      <c r="M1156" s="22" t="str">
        <f t="shared" ca="1" si="193"/>
        <v/>
      </c>
      <c r="N1156" s="22" t="str">
        <f t="shared" ca="1" si="193"/>
        <v/>
      </c>
      <c r="O1156" s="22" t="str">
        <f t="shared" ca="1" si="193"/>
        <v/>
      </c>
      <c r="P1156" s="23"/>
      <c r="Q1156" s="23"/>
      <c r="R1156" s="23"/>
      <c r="S1156" s="23"/>
      <c r="T1156" s="23"/>
      <c r="U1156" s="23"/>
      <c r="V1156" s="23"/>
      <c r="W1156" s="23"/>
      <c r="X1156" s="23"/>
      <c r="Y1156" s="23"/>
      <c r="Z1156" s="23"/>
    </row>
    <row r="1157" spans="1:26" x14ac:dyDescent="0.55000000000000004">
      <c r="A1157" s="6" t="str">
        <f t="shared" ca="1" si="187"/>
        <v/>
      </c>
      <c r="B1157" s="22" t="str">
        <f t="shared" ca="1" si="192"/>
        <v/>
      </c>
      <c r="C1157" s="22" t="str">
        <f t="shared" ca="1" si="192"/>
        <v/>
      </c>
      <c r="D1157" s="22" t="str">
        <f t="shared" ca="1" si="192"/>
        <v/>
      </c>
      <c r="E1157" s="22" t="str">
        <f t="shared" ca="1" si="184"/>
        <v/>
      </c>
      <c r="F1157" s="22" t="str">
        <f t="shared" ca="1" si="185"/>
        <v/>
      </c>
      <c r="G1157" s="22" t="str">
        <f t="shared" ca="1" si="186"/>
        <v/>
      </c>
      <c r="H1157" s="22" t="str">
        <f t="shared" ca="1" si="193"/>
        <v/>
      </c>
      <c r="I1157" s="22" t="str">
        <f t="shared" ca="1" si="193"/>
        <v/>
      </c>
      <c r="J1157" s="22" t="str">
        <f t="shared" ca="1" si="193"/>
        <v/>
      </c>
      <c r="K1157" s="22" t="str">
        <f t="shared" ca="1" si="193"/>
        <v/>
      </c>
      <c r="L1157" s="22" t="str">
        <f t="shared" ca="1" si="193"/>
        <v/>
      </c>
      <c r="M1157" s="22" t="str">
        <f t="shared" ca="1" si="193"/>
        <v/>
      </c>
      <c r="N1157" s="22" t="str">
        <f t="shared" ca="1" si="193"/>
        <v/>
      </c>
      <c r="O1157" s="22" t="str">
        <f t="shared" ca="1" si="193"/>
        <v/>
      </c>
      <c r="P1157" s="23"/>
      <c r="Q1157" s="23"/>
      <c r="R1157" s="23"/>
      <c r="S1157" s="23"/>
      <c r="T1157" s="23"/>
      <c r="U1157" s="23"/>
      <c r="V1157" s="23"/>
      <c r="W1157" s="23"/>
      <c r="X1157" s="23"/>
      <c r="Y1157" s="23"/>
      <c r="Z1157" s="23"/>
    </row>
    <row r="1158" spans="1:26" x14ac:dyDescent="0.55000000000000004">
      <c r="A1158" s="6" t="str">
        <f t="shared" ca="1" si="187"/>
        <v/>
      </c>
      <c r="B1158" s="22" t="str">
        <f t="shared" ca="1" si="192"/>
        <v/>
      </c>
      <c r="C1158" s="22" t="str">
        <f t="shared" ca="1" si="192"/>
        <v/>
      </c>
      <c r="D1158" s="22" t="str">
        <f t="shared" ca="1" si="192"/>
        <v/>
      </c>
      <c r="E1158" s="22" t="str">
        <f t="shared" ca="1" si="184"/>
        <v/>
      </c>
      <c r="F1158" s="22" t="str">
        <f t="shared" ca="1" si="185"/>
        <v/>
      </c>
      <c r="G1158" s="22" t="str">
        <f t="shared" ca="1" si="186"/>
        <v/>
      </c>
      <c r="H1158" s="22" t="str">
        <f t="shared" ca="1" si="193"/>
        <v/>
      </c>
      <c r="I1158" s="22" t="str">
        <f t="shared" ca="1" si="193"/>
        <v/>
      </c>
      <c r="J1158" s="22" t="str">
        <f t="shared" ca="1" si="193"/>
        <v/>
      </c>
      <c r="K1158" s="22" t="str">
        <f t="shared" ca="1" si="193"/>
        <v/>
      </c>
      <c r="L1158" s="22" t="str">
        <f t="shared" ca="1" si="193"/>
        <v/>
      </c>
      <c r="M1158" s="22" t="str">
        <f t="shared" ca="1" si="193"/>
        <v/>
      </c>
      <c r="N1158" s="22" t="str">
        <f t="shared" ca="1" si="193"/>
        <v/>
      </c>
      <c r="O1158" s="22" t="str">
        <f t="shared" ca="1" si="193"/>
        <v/>
      </c>
      <c r="P1158" s="23"/>
      <c r="Q1158" s="23"/>
      <c r="R1158" s="23"/>
      <c r="S1158" s="23"/>
      <c r="T1158" s="23"/>
      <c r="U1158" s="23"/>
      <c r="V1158" s="23"/>
      <c r="W1158" s="23"/>
      <c r="X1158" s="23"/>
      <c r="Y1158" s="23"/>
      <c r="Z1158" s="23"/>
    </row>
    <row r="1159" spans="1:26" x14ac:dyDescent="0.55000000000000004">
      <c r="A1159" s="6" t="str">
        <f t="shared" ca="1" si="187"/>
        <v/>
      </c>
      <c r="B1159" s="22" t="str">
        <f t="shared" ca="1" si="192"/>
        <v/>
      </c>
      <c r="C1159" s="22" t="str">
        <f t="shared" ca="1" si="192"/>
        <v/>
      </c>
      <c r="D1159" s="22" t="str">
        <f t="shared" ca="1" si="192"/>
        <v/>
      </c>
      <c r="E1159" s="22" t="str">
        <f t="shared" ca="1" si="184"/>
        <v/>
      </c>
      <c r="F1159" s="22" t="str">
        <f t="shared" ca="1" si="185"/>
        <v/>
      </c>
      <c r="G1159" s="22" t="str">
        <f t="shared" ca="1" si="186"/>
        <v/>
      </c>
      <c r="H1159" s="22" t="str">
        <f t="shared" ca="1" si="193"/>
        <v/>
      </c>
      <c r="I1159" s="22" t="str">
        <f t="shared" ca="1" si="193"/>
        <v/>
      </c>
      <c r="J1159" s="22" t="str">
        <f t="shared" ca="1" si="193"/>
        <v/>
      </c>
      <c r="K1159" s="22" t="str">
        <f t="shared" ca="1" si="193"/>
        <v/>
      </c>
      <c r="L1159" s="22" t="str">
        <f t="shared" ca="1" si="193"/>
        <v/>
      </c>
      <c r="M1159" s="22" t="str">
        <f t="shared" ca="1" si="193"/>
        <v/>
      </c>
      <c r="N1159" s="22" t="str">
        <f t="shared" ca="1" si="193"/>
        <v/>
      </c>
      <c r="O1159" s="22" t="str">
        <f t="shared" ca="1" si="193"/>
        <v/>
      </c>
      <c r="P1159" s="23"/>
      <c r="Q1159" s="23"/>
      <c r="R1159" s="23"/>
      <c r="S1159" s="23"/>
      <c r="T1159" s="23"/>
      <c r="U1159" s="23"/>
      <c r="V1159" s="23"/>
      <c r="W1159" s="23"/>
      <c r="X1159" s="23"/>
      <c r="Y1159" s="23"/>
      <c r="Z1159" s="23"/>
    </row>
    <row r="1160" spans="1:26" x14ac:dyDescent="0.55000000000000004">
      <c r="A1160" s="6" t="str">
        <f t="shared" ca="1" si="187"/>
        <v/>
      </c>
      <c r="B1160" s="22" t="str">
        <f t="shared" ca="1" si="192"/>
        <v/>
      </c>
      <c r="C1160" s="22" t="str">
        <f t="shared" ca="1" si="192"/>
        <v/>
      </c>
      <c r="D1160" s="22" t="str">
        <f t="shared" ca="1" si="192"/>
        <v/>
      </c>
      <c r="E1160" s="22" t="str">
        <f t="shared" ref="E1160:E1223" ca="1" si="194">IF(OR($A1160="",ISERROR(INDEX(FredEcon_AllData,MATCH($A1160,FredEcon_EndDates,0),MATCH(E$6,FredEcon_IDs,0),1)/E$5)),"",INDEX(FredEcon_AllData,MATCH($A1160,FredEcon_EndDates,0),MATCH(E$6,FredEcon_IDs,0),1)/E$5)</f>
        <v/>
      </c>
      <c r="F1160" s="22" t="str">
        <f t="shared" ref="F1160:F1223" ca="1" si="195">IF(OR($A1160="",ISERROR(INDEX(FredCPI_YoY,MATCH($A1160,FredCPI_EndDates,0),1))),"",INDEX(FredCPI_YoY,MATCH($A1160,FredCPI_EndDates,0),1))</f>
        <v/>
      </c>
      <c r="G1160" s="22" t="str">
        <f t="shared" ref="G1160:G1223" ca="1" si="196">IF($A1160="","",IF(ISERROR(INDEX(FredGDP_QoQSAAR,MATCH($A1160,FredGDP_EndDates,0),1)),"",INDEX(FredGDP_QoQSAAR,MATCH($A1160,FredGDP_EndDates,0),1)))</f>
        <v/>
      </c>
      <c r="H1160" s="22" t="str">
        <f t="shared" ca="1" si="193"/>
        <v/>
      </c>
      <c r="I1160" s="22" t="str">
        <f t="shared" ca="1" si="193"/>
        <v/>
      </c>
      <c r="J1160" s="22" t="str">
        <f t="shared" ca="1" si="193"/>
        <v/>
      </c>
      <c r="K1160" s="22" t="str">
        <f t="shared" ca="1" si="193"/>
        <v/>
      </c>
      <c r="L1160" s="22" t="str">
        <f t="shared" ca="1" si="193"/>
        <v/>
      </c>
      <c r="M1160" s="22" t="str">
        <f t="shared" ca="1" si="193"/>
        <v/>
      </c>
      <c r="N1160" s="22" t="str">
        <f t="shared" ca="1" si="193"/>
        <v/>
      </c>
      <c r="O1160" s="22" t="str">
        <f t="shared" ca="1" si="193"/>
        <v/>
      </c>
      <c r="P1160" s="23"/>
      <c r="Q1160" s="23"/>
      <c r="R1160" s="23"/>
      <c r="S1160" s="23"/>
      <c r="T1160" s="23"/>
      <c r="U1160" s="23"/>
      <c r="V1160" s="23"/>
      <c r="W1160" s="23"/>
      <c r="X1160" s="23"/>
      <c r="Y1160" s="23"/>
      <c r="Z1160" s="23"/>
    </row>
    <row r="1161" spans="1:26" x14ac:dyDescent="0.55000000000000004">
      <c r="A1161" s="6" t="str">
        <f t="shared" ref="A1161:A1224" ca="1" si="197">IF(A1160="","",IF(ISERROR(DataMatrixFrequency/1),IF(EOMONTH(A1160,1)&lt;=DataMatrixEndDate,EOMONTH(A1160,1),""),IF((A1160+DataMatrixFrequency)&lt;=DataMatrixEndDate,A1160+DataMatrixFrequency,"")))</f>
        <v/>
      </c>
      <c r="B1161" s="22" t="str">
        <f t="shared" ca="1" si="192"/>
        <v/>
      </c>
      <c r="C1161" s="22" t="str">
        <f t="shared" ca="1" si="192"/>
        <v/>
      </c>
      <c r="D1161" s="22" t="str">
        <f t="shared" ca="1" si="192"/>
        <v/>
      </c>
      <c r="E1161" s="22" t="str">
        <f t="shared" ca="1" si="194"/>
        <v/>
      </c>
      <c r="F1161" s="22" t="str">
        <f t="shared" ca="1" si="195"/>
        <v/>
      </c>
      <c r="G1161" s="22" t="str">
        <f t="shared" ca="1" si="196"/>
        <v/>
      </c>
      <c r="H1161" s="22" t="str">
        <f t="shared" ca="1" si="193"/>
        <v/>
      </c>
      <c r="I1161" s="22" t="str">
        <f t="shared" ca="1" si="193"/>
        <v/>
      </c>
      <c r="J1161" s="22" t="str">
        <f t="shared" ca="1" si="193"/>
        <v/>
      </c>
      <c r="K1161" s="22" t="str">
        <f t="shared" ca="1" si="193"/>
        <v/>
      </c>
      <c r="L1161" s="22" t="str">
        <f t="shared" ca="1" si="193"/>
        <v/>
      </c>
      <c r="M1161" s="22" t="str">
        <f t="shared" ca="1" si="193"/>
        <v/>
      </c>
      <c r="N1161" s="22" t="str">
        <f t="shared" ca="1" si="193"/>
        <v/>
      </c>
      <c r="O1161" s="22" t="str">
        <f t="shared" ca="1" si="193"/>
        <v/>
      </c>
      <c r="P1161" s="23"/>
      <c r="Q1161" s="23"/>
      <c r="R1161" s="23"/>
      <c r="S1161" s="23"/>
      <c r="T1161" s="23"/>
      <c r="U1161" s="23"/>
      <c r="V1161" s="23"/>
      <c r="W1161" s="23"/>
      <c r="X1161" s="23"/>
      <c r="Y1161" s="23"/>
      <c r="Z1161" s="23"/>
    </row>
    <row r="1162" spans="1:26" x14ac:dyDescent="0.55000000000000004">
      <c r="A1162" s="6" t="str">
        <f t="shared" ca="1" si="197"/>
        <v/>
      </c>
      <c r="B1162" s="22" t="str">
        <f t="shared" ca="1" si="192"/>
        <v/>
      </c>
      <c r="C1162" s="22" t="str">
        <f t="shared" ca="1" si="192"/>
        <v/>
      </c>
      <c r="D1162" s="22" t="str">
        <f t="shared" ca="1" si="192"/>
        <v/>
      </c>
      <c r="E1162" s="22" t="str">
        <f t="shared" ca="1" si="194"/>
        <v/>
      </c>
      <c r="F1162" s="22" t="str">
        <f t="shared" ca="1" si="195"/>
        <v/>
      </c>
      <c r="G1162" s="22" t="str">
        <f t="shared" ca="1" si="196"/>
        <v/>
      </c>
      <c r="H1162" s="22" t="str">
        <f t="shared" ca="1" si="193"/>
        <v/>
      </c>
      <c r="I1162" s="22" t="str">
        <f t="shared" ca="1" si="193"/>
        <v/>
      </c>
      <c r="J1162" s="22" t="str">
        <f t="shared" ca="1" si="193"/>
        <v/>
      </c>
      <c r="K1162" s="22" t="str">
        <f t="shared" ca="1" si="193"/>
        <v/>
      </c>
      <c r="L1162" s="22" t="str">
        <f t="shared" ca="1" si="193"/>
        <v/>
      </c>
      <c r="M1162" s="22" t="str">
        <f t="shared" ca="1" si="193"/>
        <v/>
      </c>
      <c r="N1162" s="22" t="str">
        <f t="shared" ca="1" si="193"/>
        <v/>
      </c>
      <c r="O1162" s="22" t="str">
        <f t="shared" ca="1" si="193"/>
        <v/>
      </c>
      <c r="P1162" s="23"/>
      <c r="Q1162" s="23"/>
      <c r="R1162" s="23"/>
      <c r="S1162" s="23"/>
      <c r="T1162" s="23"/>
      <c r="U1162" s="23"/>
      <c r="V1162" s="23"/>
      <c r="W1162" s="23"/>
      <c r="X1162" s="23"/>
      <c r="Y1162" s="23"/>
      <c r="Z1162" s="23"/>
    </row>
    <row r="1163" spans="1:26" x14ac:dyDescent="0.55000000000000004">
      <c r="A1163" s="6" t="str">
        <f t="shared" ca="1" si="197"/>
        <v/>
      </c>
      <c r="B1163" s="22" t="str">
        <f t="shared" ca="1" si="192"/>
        <v/>
      </c>
      <c r="C1163" s="22" t="str">
        <f t="shared" ca="1" si="192"/>
        <v/>
      </c>
      <c r="D1163" s="22" t="str">
        <f t="shared" ca="1" si="192"/>
        <v/>
      </c>
      <c r="E1163" s="22" t="str">
        <f t="shared" ca="1" si="194"/>
        <v/>
      </c>
      <c r="F1163" s="22" t="str">
        <f t="shared" ca="1" si="195"/>
        <v/>
      </c>
      <c r="G1163" s="22" t="str">
        <f t="shared" ca="1" si="196"/>
        <v/>
      </c>
      <c r="H1163" s="22" t="str">
        <f t="shared" ca="1" si="193"/>
        <v/>
      </c>
      <c r="I1163" s="22" t="str">
        <f t="shared" ca="1" si="193"/>
        <v/>
      </c>
      <c r="J1163" s="22" t="str">
        <f t="shared" ca="1" si="193"/>
        <v/>
      </c>
      <c r="K1163" s="22" t="str">
        <f t="shared" ca="1" si="193"/>
        <v/>
      </c>
      <c r="L1163" s="22" t="str">
        <f t="shared" ca="1" si="193"/>
        <v/>
      </c>
      <c r="M1163" s="22" t="str">
        <f t="shared" ca="1" si="193"/>
        <v/>
      </c>
      <c r="N1163" s="22" t="str">
        <f t="shared" ca="1" si="193"/>
        <v/>
      </c>
      <c r="O1163" s="22" t="str">
        <f t="shared" ca="1" si="193"/>
        <v/>
      </c>
      <c r="P1163" s="23"/>
      <c r="Q1163" s="23"/>
      <c r="R1163" s="23"/>
      <c r="S1163" s="23"/>
      <c r="T1163" s="23"/>
      <c r="U1163" s="23"/>
      <c r="V1163" s="23"/>
      <c r="W1163" s="23"/>
      <c r="X1163" s="23"/>
      <c r="Y1163" s="23"/>
      <c r="Z1163" s="23"/>
    </row>
    <row r="1164" spans="1:26" x14ac:dyDescent="0.55000000000000004">
      <c r="A1164" s="6" t="str">
        <f t="shared" ca="1" si="197"/>
        <v/>
      </c>
      <c r="B1164" s="22" t="str">
        <f t="shared" ca="1" si="192"/>
        <v/>
      </c>
      <c r="C1164" s="22" t="str">
        <f t="shared" ca="1" si="192"/>
        <v/>
      </c>
      <c r="D1164" s="22" t="str">
        <f t="shared" ca="1" si="192"/>
        <v/>
      </c>
      <c r="E1164" s="22" t="str">
        <f t="shared" ca="1" si="194"/>
        <v/>
      </c>
      <c r="F1164" s="22" t="str">
        <f t="shared" ca="1" si="195"/>
        <v/>
      </c>
      <c r="G1164" s="22" t="str">
        <f t="shared" ca="1" si="196"/>
        <v/>
      </c>
      <c r="H1164" s="22" t="str">
        <f t="shared" ca="1" si="193"/>
        <v/>
      </c>
      <c r="I1164" s="22" t="str">
        <f t="shared" ca="1" si="193"/>
        <v/>
      </c>
      <c r="J1164" s="22" t="str">
        <f t="shared" ca="1" si="193"/>
        <v/>
      </c>
      <c r="K1164" s="22" t="str">
        <f t="shared" ca="1" si="193"/>
        <v/>
      </c>
      <c r="L1164" s="22" t="str">
        <f t="shared" ca="1" si="193"/>
        <v/>
      </c>
      <c r="M1164" s="22" t="str">
        <f t="shared" ca="1" si="193"/>
        <v/>
      </c>
      <c r="N1164" s="22" t="str">
        <f t="shared" ca="1" si="193"/>
        <v/>
      </c>
      <c r="O1164" s="22" t="str">
        <f t="shared" ca="1" si="193"/>
        <v/>
      </c>
      <c r="P1164" s="23"/>
      <c r="Q1164" s="23"/>
      <c r="R1164" s="23"/>
      <c r="S1164" s="23"/>
      <c r="T1164" s="23"/>
      <c r="U1164" s="23"/>
      <c r="V1164" s="23"/>
      <c r="W1164" s="23"/>
      <c r="X1164" s="23"/>
      <c r="Y1164" s="23"/>
      <c r="Z1164" s="23"/>
    </row>
    <row r="1165" spans="1:26" x14ac:dyDescent="0.55000000000000004">
      <c r="A1165" s="6" t="str">
        <f t="shared" ca="1" si="197"/>
        <v/>
      </c>
      <c r="B1165" s="22" t="str">
        <f t="shared" ca="1" si="192"/>
        <v/>
      </c>
      <c r="C1165" s="22" t="str">
        <f t="shared" ca="1" si="192"/>
        <v/>
      </c>
      <c r="D1165" s="22" t="str">
        <f t="shared" ca="1" si="192"/>
        <v/>
      </c>
      <c r="E1165" s="22" t="str">
        <f t="shared" ca="1" si="194"/>
        <v/>
      </c>
      <c r="F1165" s="22" t="str">
        <f t="shared" ca="1" si="195"/>
        <v/>
      </c>
      <c r="G1165" s="22" t="str">
        <f t="shared" ca="1" si="196"/>
        <v/>
      </c>
      <c r="H1165" s="22" t="str">
        <f t="shared" ca="1" si="193"/>
        <v/>
      </c>
      <c r="I1165" s="22" t="str">
        <f t="shared" ca="1" si="193"/>
        <v/>
      </c>
      <c r="J1165" s="22" t="str">
        <f t="shared" ca="1" si="193"/>
        <v/>
      </c>
      <c r="K1165" s="22" t="str">
        <f t="shared" ca="1" si="193"/>
        <v/>
      </c>
      <c r="L1165" s="22" t="str">
        <f t="shared" ca="1" si="193"/>
        <v/>
      </c>
      <c r="M1165" s="22" t="str">
        <f t="shared" ca="1" si="193"/>
        <v/>
      </c>
      <c r="N1165" s="22" t="str">
        <f t="shared" ca="1" si="193"/>
        <v/>
      </c>
      <c r="O1165" s="22" t="str">
        <f t="shared" ca="1" si="193"/>
        <v/>
      </c>
      <c r="P1165" s="23"/>
      <c r="Q1165" s="23"/>
      <c r="R1165" s="23"/>
      <c r="S1165" s="23"/>
      <c r="T1165" s="23"/>
      <c r="U1165" s="23"/>
      <c r="V1165" s="23"/>
      <c r="W1165" s="23"/>
      <c r="X1165" s="23"/>
      <c r="Y1165" s="23"/>
      <c r="Z1165" s="23"/>
    </row>
    <row r="1166" spans="1:26" x14ac:dyDescent="0.55000000000000004">
      <c r="A1166" s="6" t="str">
        <f t="shared" ca="1" si="197"/>
        <v/>
      </c>
      <c r="B1166" s="22" t="str">
        <f t="shared" ca="1" si="192"/>
        <v/>
      </c>
      <c r="C1166" s="22" t="str">
        <f t="shared" ca="1" si="192"/>
        <v/>
      </c>
      <c r="D1166" s="22" t="str">
        <f t="shared" ca="1" si="192"/>
        <v/>
      </c>
      <c r="E1166" s="22" t="str">
        <f t="shared" ca="1" si="194"/>
        <v/>
      </c>
      <c r="F1166" s="22" t="str">
        <f t="shared" ca="1" si="195"/>
        <v/>
      </c>
      <c r="G1166" s="22" t="str">
        <f t="shared" ca="1" si="196"/>
        <v/>
      </c>
      <c r="H1166" s="22" t="str">
        <f t="shared" ca="1" si="193"/>
        <v/>
      </c>
      <c r="I1166" s="22" t="str">
        <f t="shared" ca="1" si="193"/>
        <v/>
      </c>
      <c r="J1166" s="22" t="str">
        <f t="shared" ca="1" si="193"/>
        <v/>
      </c>
      <c r="K1166" s="22" t="str">
        <f t="shared" ca="1" si="193"/>
        <v/>
      </c>
      <c r="L1166" s="22" t="str">
        <f t="shared" ca="1" si="193"/>
        <v/>
      </c>
      <c r="M1166" s="22" t="str">
        <f t="shared" ca="1" si="193"/>
        <v/>
      </c>
      <c r="N1166" s="22" t="str">
        <f t="shared" ca="1" si="193"/>
        <v/>
      </c>
      <c r="O1166" s="22" t="str">
        <f t="shared" ca="1" si="193"/>
        <v/>
      </c>
      <c r="P1166" s="23"/>
      <c r="Q1166" s="23"/>
      <c r="R1166" s="23"/>
      <c r="S1166" s="23"/>
      <c r="T1166" s="23"/>
      <c r="U1166" s="23"/>
      <c r="V1166" s="23"/>
      <c r="W1166" s="23"/>
      <c r="X1166" s="23"/>
      <c r="Y1166" s="23"/>
      <c r="Z1166" s="23"/>
    </row>
    <row r="1167" spans="1:26" x14ac:dyDescent="0.55000000000000004">
      <c r="A1167" s="6" t="str">
        <f t="shared" ca="1" si="197"/>
        <v/>
      </c>
      <c r="B1167" s="22" t="str">
        <f t="shared" ca="1" si="192"/>
        <v/>
      </c>
      <c r="C1167" s="22" t="str">
        <f t="shared" ca="1" si="192"/>
        <v/>
      </c>
      <c r="D1167" s="22" t="str">
        <f t="shared" ca="1" si="192"/>
        <v/>
      </c>
      <c r="E1167" s="22" t="str">
        <f t="shared" ca="1" si="194"/>
        <v/>
      </c>
      <c r="F1167" s="22" t="str">
        <f t="shared" ca="1" si="195"/>
        <v/>
      </c>
      <c r="G1167" s="22" t="str">
        <f t="shared" ca="1" si="196"/>
        <v/>
      </c>
      <c r="H1167" s="22" t="str">
        <f t="shared" ca="1" si="193"/>
        <v/>
      </c>
      <c r="I1167" s="22" t="str">
        <f t="shared" ca="1" si="193"/>
        <v/>
      </c>
      <c r="J1167" s="22" t="str">
        <f t="shared" ca="1" si="193"/>
        <v/>
      </c>
      <c r="K1167" s="22" t="str">
        <f t="shared" ca="1" si="193"/>
        <v/>
      </c>
      <c r="L1167" s="22" t="str">
        <f t="shared" ca="1" si="193"/>
        <v/>
      </c>
      <c r="M1167" s="22" t="str">
        <f t="shared" ca="1" si="193"/>
        <v/>
      </c>
      <c r="N1167" s="22" t="str">
        <f t="shared" ca="1" si="193"/>
        <v/>
      </c>
      <c r="O1167" s="22" t="str">
        <f t="shared" ca="1" si="193"/>
        <v/>
      </c>
      <c r="P1167" s="23"/>
      <c r="Q1167" s="23"/>
      <c r="R1167" s="23"/>
      <c r="S1167" s="23"/>
      <c r="T1167" s="23"/>
      <c r="U1167" s="23"/>
      <c r="V1167" s="23"/>
      <c r="W1167" s="23"/>
      <c r="X1167" s="23"/>
      <c r="Y1167" s="23"/>
      <c r="Z1167" s="23"/>
    </row>
    <row r="1168" spans="1:26" x14ac:dyDescent="0.55000000000000004">
      <c r="A1168" s="6" t="str">
        <f t="shared" ca="1" si="197"/>
        <v/>
      </c>
      <c r="B1168" s="22" t="str">
        <f t="shared" ref="B1168:D1187" ca="1" si="198">IF($A1168="","",IF(ISERROR(IF(ISERROR(INDEX(FredRatesData_AllData,MATCH($A1168-(MAX(0,WEEKDAY($A1168,2)-5)),FredRatesData_Dates,0),MATCH(B$6,FredRatesData_IDs,0),1)/B$5),INDEX(FredRatesData_AllData,MATCH($A1168-(MAX(0,WEEKDAY($A1168,2)-5))-3,FredRatesData_Dates,0),MATCH(B$6,FredRatesData_IDs,0),1)/B$5,INDEX(FredRatesData_AllData,MATCH($A1168-(MAX(0,WEEKDAY($A1168,2)-5)),FredRatesData_Dates,0),MATCH(B$6,FredRatesData_IDs,0),1)/B$5)),"",IF(ISERROR(INDEX(FredRatesData_AllData,MATCH($A1168-(MAX(0,WEEKDAY($A1168,2)-5)),FredRatesData_Dates,0),MATCH(B$6,FredRatesData_IDs,0),1)/B$5),INDEX(FredRatesData_AllData,MATCH($A1168-(MAX(0,WEEKDAY($A1168,2)-5))-3,FredRatesData_Dates,0),MATCH(B$6,FredRatesData_IDs,0),1)/B$5,INDEX(FredRatesData_AllData,MATCH($A1168-(MAX(0,WEEKDAY($A1168,2)-5)),FredRatesData_Dates,0),MATCH(B$6,FredRatesData_IDs,0),1)/B$5)))</f>
        <v/>
      </c>
      <c r="C1168" s="22" t="str">
        <f t="shared" ca="1" si="198"/>
        <v/>
      </c>
      <c r="D1168" s="22" t="str">
        <f t="shared" ca="1" si="198"/>
        <v/>
      </c>
      <c r="E1168" s="22" t="str">
        <f t="shared" ca="1" si="194"/>
        <v/>
      </c>
      <c r="F1168" s="22" t="str">
        <f t="shared" ca="1" si="195"/>
        <v/>
      </c>
      <c r="G1168" s="22" t="str">
        <f t="shared" ca="1" si="196"/>
        <v/>
      </c>
      <c r="H1168" s="22" t="str">
        <f t="shared" ref="H1168:O1187" ca="1" si="199">IF($A1168="","",IF(ISERROR(IF(ISERROR(INDEX(FredRatesData_AllData,MATCH($A1168-(MAX(0,WEEKDAY($A1168,2)-5)),FredRatesData_Dates,0),MATCH(H$6,FredRatesData_IDs,0),1)/H$5),INDEX(FredRatesData_AllData,MATCH($A1168-(MAX(0,WEEKDAY($A1168,2)-5))-3,FredRatesData_Dates,0),MATCH(H$6,FredRatesData_IDs,0),1)/H$5,INDEX(FredRatesData_AllData,MATCH($A1168-(MAX(0,WEEKDAY($A1168,2)-5)),FredRatesData_Dates,0),MATCH(H$6,FredRatesData_IDs,0),1)/H$5)),"",IF(ISERROR(INDEX(FredRatesData_AllData,MATCH($A1168-(MAX(0,WEEKDAY($A1168,2)-5)),FredRatesData_Dates,0),MATCH(H$6,FredRatesData_IDs,0),1)/H$5),INDEX(FredRatesData_AllData,MATCH($A1168-(MAX(0,WEEKDAY($A1168,2)-5))-3,FredRatesData_Dates,0),MATCH(H$6,FredRatesData_IDs,0),1)/H$5,INDEX(FredRatesData_AllData,MATCH($A1168-(MAX(0,WEEKDAY($A1168,2)-5)),FredRatesData_Dates,0),MATCH(H$6,FredRatesData_IDs,0),1)/H$5)))</f>
        <v/>
      </c>
      <c r="I1168" s="22" t="str">
        <f t="shared" ca="1" si="199"/>
        <v/>
      </c>
      <c r="J1168" s="22" t="str">
        <f t="shared" ca="1" si="199"/>
        <v/>
      </c>
      <c r="K1168" s="22" t="str">
        <f t="shared" ca="1" si="199"/>
        <v/>
      </c>
      <c r="L1168" s="22" t="str">
        <f t="shared" ca="1" si="199"/>
        <v/>
      </c>
      <c r="M1168" s="22" t="str">
        <f t="shared" ca="1" si="199"/>
        <v/>
      </c>
      <c r="N1168" s="22" t="str">
        <f t="shared" ca="1" si="199"/>
        <v/>
      </c>
      <c r="O1168" s="22" t="str">
        <f t="shared" ca="1" si="199"/>
        <v/>
      </c>
      <c r="P1168" s="23"/>
      <c r="Q1168" s="23"/>
      <c r="R1168" s="23"/>
      <c r="S1168" s="23"/>
      <c r="T1168" s="23"/>
      <c r="U1168" s="23"/>
      <c r="V1168" s="23"/>
      <c r="W1168" s="23"/>
      <c r="X1168" s="23"/>
      <c r="Y1168" s="23"/>
      <c r="Z1168" s="23"/>
    </row>
    <row r="1169" spans="1:26" x14ac:dyDescent="0.55000000000000004">
      <c r="A1169" s="6" t="str">
        <f t="shared" ca="1" si="197"/>
        <v/>
      </c>
      <c r="B1169" s="22" t="str">
        <f t="shared" ca="1" si="198"/>
        <v/>
      </c>
      <c r="C1169" s="22" t="str">
        <f t="shared" ca="1" si="198"/>
        <v/>
      </c>
      <c r="D1169" s="22" t="str">
        <f t="shared" ca="1" si="198"/>
        <v/>
      </c>
      <c r="E1169" s="22" t="str">
        <f t="shared" ca="1" si="194"/>
        <v/>
      </c>
      <c r="F1169" s="22" t="str">
        <f t="shared" ca="1" si="195"/>
        <v/>
      </c>
      <c r="G1169" s="22" t="str">
        <f t="shared" ca="1" si="196"/>
        <v/>
      </c>
      <c r="H1169" s="22" t="str">
        <f t="shared" ca="1" si="199"/>
        <v/>
      </c>
      <c r="I1169" s="22" t="str">
        <f t="shared" ca="1" si="199"/>
        <v/>
      </c>
      <c r="J1169" s="22" t="str">
        <f t="shared" ca="1" si="199"/>
        <v/>
      </c>
      <c r="K1169" s="22" t="str">
        <f t="shared" ca="1" si="199"/>
        <v/>
      </c>
      <c r="L1169" s="22" t="str">
        <f t="shared" ca="1" si="199"/>
        <v/>
      </c>
      <c r="M1169" s="22" t="str">
        <f t="shared" ca="1" si="199"/>
        <v/>
      </c>
      <c r="N1169" s="22" t="str">
        <f t="shared" ca="1" si="199"/>
        <v/>
      </c>
      <c r="O1169" s="22" t="str">
        <f t="shared" ca="1" si="199"/>
        <v/>
      </c>
      <c r="P1169" s="23"/>
      <c r="Q1169" s="23"/>
      <c r="R1169" s="23"/>
      <c r="S1169" s="23"/>
      <c r="T1169" s="23"/>
      <c r="U1169" s="23"/>
      <c r="V1169" s="23"/>
      <c r="W1169" s="23"/>
      <c r="X1169" s="23"/>
      <c r="Y1169" s="23"/>
      <c r="Z1169" s="23"/>
    </row>
    <row r="1170" spans="1:26" x14ac:dyDescent="0.55000000000000004">
      <c r="A1170" s="6" t="str">
        <f t="shared" ca="1" si="197"/>
        <v/>
      </c>
      <c r="B1170" s="22" t="str">
        <f t="shared" ca="1" si="198"/>
        <v/>
      </c>
      <c r="C1170" s="22" t="str">
        <f t="shared" ca="1" si="198"/>
        <v/>
      </c>
      <c r="D1170" s="22" t="str">
        <f t="shared" ca="1" si="198"/>
        <v/>
      </c>
      <c r="E1170" s="22" t="str">
        <f t="shared" ca="1" si="194"/>
        <v/>
      </c>
      <c r="F1170" s="22" t="str">
        <f t="shared" ca="1" si="195"/>
        <v/>
      </c>
      <c r="G1170" s="22" t="str">
        <f t="shared" ca="1" si="196"/>
        <v/>
      </c>
      <c r="H1170" s="22" t="str">
        <f t="shared" ca="1" si="199"/>
        <v/>
      </c>
      <c r="I1170" s="22" t="str">
        <f t="shared" ca="1" si="199"/>
        <v/>
      </c>
      <c r="J1170" s="22" t="str">
        <f t="shared" ca="1" si="199"/>
        <v/>
      </c>
      <c r="K1170" s="22" t="str">
        <f t="shared" ca="1" si="199"/>
        <v/>
      </c>
      <c r="L1170" s="22" t="str">
        <f t="shared" ca="1" si="199"/>
        <v/>
      </c>
      <c r="M1170" s="22" t="str">
        <f t="shared" ca="1" si="199"/>
        <v/>
      </c>
      <c r="N1170" s="22" t="str">
        <f t="shared" ca="1" si="199"/>
        <v/>
      </c>
      <c r="O1170" s="22" t="str">
        <f t="shared" ca="1" si="199"/>
        <v/>
      </c>
      <c r="P1170" s="23"/>
      <c r="Q1170" s="23"/>
      <c r="R1170" s="23"/>
      <c r="S1170" s="23"/>
      <c r="T1170" s="23"/>
      <c r="U1170" s="23"/>
      <c r="V1170" s="23"/>
      <c r="W1170" s="23"/>
      <c r="X1170" s="23"/>
      <c r="Y1170" s="23"/>
      <c r="Z1170" s="23"/>
    </row>
    <row r="1171" spans="1:26" x14ac:dyDescent="0.55000000000000004">
      <c r="A1171" s="6" t="str">
        <f t="shared" ca="1" si="197"/>
        <v/>
      </c>
      <c r="B1171" s="22" t="str">
        <f t="shared" ca="1" si="198"/>
        <v/>
      </c>
      <c r="C1171" s="22" t="str">
        <f t="shared" ca="1" si="198"/>
        <v/>
      </c>
      <c r="D1171" s="22" t="str">
        <f t="shared" ca="1" si="198"/>
        <v/>
      </c>
      <c r="E1171" s="22" t="str">
        <f t="shared" ca="1" si="194"/>
        <v/>
      </c>
      <c r="F1171" s="22" t="str">
        <f t="shared" ca="1" si="195"/>
        <v/>
      </c>
      <c r="G1171" s="22" t="str">
        <f t="shared" ca="1" si="196"/>
        <v/>
      </c>
      <c r="H1171" s="22" t="str">
        <f t="shared" ca="1" si="199"/>
        <v/>
      </c>
      <c r="I1171" s="22" t="str">
        <f t="shared" ca="1" si="199"/>
        <v/>
      </c>
      <c r="J1171" s="22" t="str">
        <f t="shared" ca="1" si="199"/>
        <v/>
      </c>
      <c r="K1171" s="22" t="str">
        <f t="shared" ca="1" si="199"/>
        <v/>
      </c>
      <c r="L1171" s="22" t="str">
        <f t="shared" ca="1" si="199"/>
        <v/>
      </c>
      <c r="M1171" s="22" t="str">
        <f t="shared" ca="1" si="199"/>
        <v/>
      </c>
      <c r="N1171" s="22" t="str">
        <f t="shared" ca="1" si="199"/>
        <v/>
      </c>
      <c r="O1171" s="22" t="str">
        <f t="shared" ca="1" si="199"/>
        <v/>
      </c>
      <c r="P1171" s="23"/>
      <c r="Q1171" s="23"/>
      <c r="R1171" s="23"/>
      <c r="S1171" s="23"/>
      <c r="T1171" s="23"/>
      <c r="U1171" s="23"/>
      <c r="V1171" s="23"/>
      <c r="W1171" s="23"/>
      <c r="X1171" s="23"/>
      <c r="Y1171" s="23"/>
      <c r="Z1171" s="23"/>
    </row>
    <row r="1172" spans="1:26" x14ac:dyDescent="0.55000000000000004">
      <c r="A1172" s="6" t="str">
        <f t="shared" ca="1" si="197"/>
        <v/>
      </c>
      <c r="B1172" s="22" t="str">
        <f t="shared" ca="1" si="198"/>
        <v/>
      </c>
      <c r="C1172" s="22" t="str">
        <f t="shared" ca="1" si="198"/>
        <v/>
      </c>
      <c r="D1172" s="22" t="str">
        <f t="shared" ca="1" si="198"/>
        <v/>
      </c>
      <c r="E1172" s="22" t="str">
        <f t="shared" ca="1" si="194"/>
        <v/>
      </c>
      <c r="F1172" s="22" t="str">
        <f t="shared" ca="1" si="195"/>
        <v/>
      </c>
      <c r="G1172" s="22" t="str">
        <f t="shared" ca="1" si="196"/>
        <v/>
      </c>
      <c r="H1172" s="22" t="str">
        <f t="shared" ca="1" si="199"/>
        <v/>
      </c>
      <c r="I1172" s="22" t="str">
        <f t="shared" ca="1" si="199"/>
        <v/>
      </c>
      <c r="J1172" s="22" t="str">
        <f t="shared" ca="1" si="199"/>
        <v/>
      </c>
      <c r="K1172" s="22" t="str">
        <f t="shared" ca="1" si="199"/>
        <v/>
      </c>
      <c r="L1172" s="22" t="str">
        <f t="shared" ca="1" si="199"/>
        <v/>
      </c>
      <c r="M1172" s="22" t="str">
        <f t="shared" ca="1" si="199"/>
        <v/>
      </c>
      <c r="N1172" s="22" t="str">
        <f t="shared" ca="1" si="199"/>
        <v/>
      </c>
      <c r="O1172" s="22" t="str">
        <f t="shared" ca="1" si="199"/>
        <v/>
      </c>
      <c r="P1172" s="23"/>
      <c r="Q1172" s="23"/>
      <c r="R1172" s="23"/>
      <c r="S1172" s="23"/>
      <c r="T1172" s="23"/>
      <c r="U1172" s="23"/>
      <c r="V1172" s="23"/>
      <c r="W1172" s="23"/>
      <c r="X1172" s="23"/>
      <c r="Y1172" s="23"/>
      <c r="Z1172" s="23"/>
    </row>
    <row r="1173" spans="1:26" x14ac:dyDescent="0.55000000000000004">
      <c r="A1173" s="6" t="str">
        <f t="shared" ca="1" si="197"/>
        <v/>
      </c>
      <c r="B1173" s="22" t="str">
        <f t="shared" ca="1" si="198"/>
        <v/>
      </c>
      <c r="C1173" s="22" t="str">
        <f t="shared" ca="1" si="198"/>
        <v/>
      </c>
      <c r="D1173" s="22" t="str">
        <f t="shared" ca="1" si="198"/>
        <v/>
      </c>
      <c r="E1173" s="22" t="str">
        <f t="shared" ca="1" si="194"/>
        <v/>
      </c>
      <c r="F1173" s="22" t="str">
        <f t="shared" ca="1" si="195"/>
        <v/>
      </c>
      <c r="G1173" s="22" t="str">
        <f t="shared" ca="1" si="196"/>
        <v/>
      </c>
      <c r="H1173" s="22" t="str">
        <f t="shared" ca="1" si="199"/>
        <v/>
      </c>
      <c r="I1173" s="22" t="str">
        <f t="shared" ca="1" si="199"/>
        <v/>
      </c>
      <c r="J1173" s="22" t="str">
        <f t="shared" ca="1" si="199"/>
        <v/>
      </c>
      <c r="K1173" s="22" t="str">
        <f t="shared" ca="1" si="199"/>
        <v/>
      </c>
      <c r="L1173" s="22" t="str">
        <f t="shared" ca="1" si="199"/>
        <v/>
      </c>
      <c r="M1173" s="22" t="str">
        <f t="shared" ca="1" si="199"/>
        <v/>
      </c>
      <c r="N1173" s="22" t="str">
        <f t="shared" ca="1" si="199"/>
        <v/>
      </c>
      <c r="O1173" s="22" t="str">
        <f t="shared" ca="1" si="199"/>
        <v/>
      </c>
      <c r="P1173" s="23"/>
      <c r="Q1173" s="23"/>
      <c r="R1173" s="23"/>
      <c r="S1173" s="23"/>
      <c r="T1173" s="23"/>
      <c r="U1173" s="23"/>
      <c r="V1173" s="23"/>
      <c r="W1173" s="23"/>
      <c r="X1173" s="23"/>
      <c r="Y1173" s="23"/>
      <c r="Z1173" s="23"/>
    </row>
    <row r="1174" spans="1:26" x14ac:dyDescent="0.55000000000000004">
      <c r="A1174" s="6" t="str">
        <f t="shared" ca="1" si="197"/>
        <v/>
      </c>
      <c r="B1174" s="22" t="str">
        <f t="shared" ca="1" si="198"/>
        <v/>
      </c>
      <c r="C1174" s="22" t="str">
        <f t="shared" ca="1" si="198"/>
        <v/>
      </c>
      <c r="D1174" s="22" t="str">
        <f t="shared" ca="1" si="198"/>
        <v/>
      </c>
      <c r="E1174" s="22" t="str">
        <f t="shared" ca="1" si="194"/>
        <v/>
      </c>
      <c r="F1174" s="22" t="str">
        <f t="shared" ca="1" si="195"/>
        <v/>
      </c>
      <c r="G1174" s="22" t="str">
        <f t="shared" ca="1" si="196"/>
        <v/>
      </c>
      <c r="H1174" s="22" t="str">
        <f t="shared" ca="1" si="199"/>
        <v/>
      </c>
      <c r="I1174" s="22" t="str">
        <f t="shared" ca="1" si="199"/>
        <v/>
      </c>
      <c r="J1174" s="22" t="str">
        <f t="shared" ca="1" si="199"/>
        <v/>
      </c>
      <c r="K1174" s="22" t="str">
        <f t="shared" ca="1" si="199"/>
        <v/>
      </c>
      <c r="L1174" s="22" t="str">
        <f t="shared" ca="1" si="199"/>
        <v/>
      </c>
      <c r="M1174" s="22" t="str">
        <f t="shared" ca="1" si="199"/>
        <v/>
      </c>
      <c r="N1174" s="22" t="str">
        <f t="shared" ca="1" si="199"/>
        <v/>
      </c>
      <c r="O1174" s="22" t="str">
        <f t="shared" ca="1" si="199"/>
        <v/>
      </c>
      <c r="P1174" s="23"/>
      <c r="Q1174" s="23"/>
      <c r="R1174" s="23"/>
      <c r="S1174" s="23"/>
      <c r="T1174" s="23"/>
      <c r="U1174" s="23"/>
      <c r="V1174" s="23"/>
      <c r="W1174" s="23"/>
      <c r="X1174" s="23"/>
      <c r="Y1174" s="23"/>
      <c r="Z1174" s="23"/>
    </row>
    <row r="1175" spans="1:26" x14ac:dyDescent="0.55000000000000004">
      <c r="A1175" s="6" t="str">
        <f t="shared" ca="1" si="197"/>
        <v/>
      </c>
      <c r="B1175" s="22" t="str">
        <f t="shared" ca="1" si="198"/>
        <v/>
      </c>
      <c r="C1175" s="22" t="str">
        <f t="shared" ca="1" si="198"/>
        <v/>
      </c>
      <c r="D1175" s="22" t="str">
        <f t="shared" ca="1" si="198"/>
        <v/>
      </c>
      <c r="E1175" s="22" t="str">
        <f t="shared" ca="1" si="194"/>
        <v/>
      </c>
      <c r="F1175" s="22" t="str">
        <f t="shared" ca="1" si="195"/>
        <v/>
      </c>
      <c r="G1175" s="22" t="str">
        <f t="shared" ca="1" si="196"/>
        <v/>
      </c>
      <c r="H1175" s="22" t="str">
        <f t="shared" ca="1" si="199"/>
        <v/>
      </c>
      <c r="I1175" s="22" t="str">
        <f t="shared" ca="1" si="199"/>
        <v/>
      </c>
      <c r="J1175" s="22" t="str">
        <f t="shared" ca="1" si="199"/>
        <v/>
      </c>
      <c r="K1175" s="22" t="str">
        <f t="shared" ca="1" si="199"/>
        <v/>
      </c>
      <c r="L1175" s="22" t="str">
        <f t="shared" ca="1" si="199"/>
        <v/>
      </c>
      <c r="M1175" s="22" t="str">
        <f t="shared" ca="1" si="199"/>
        <v/>
      </c>
      <c r="N1175" s="22" t="str">
        <f t="shared" ca="1" si="199"/>
        <v/>
      </c>
      <c r="O1175" s="22" t="str">
        <f t="shared" ca="1" si="199"/>
        <v/>
      </c>
      <c r="P1175" s="23"/>
      <c r="Q1175" s="23"/>
      <c r="R1175" s="23"/>
      <c r="S1175" s="23"/>
      <c r="T1175" s="23"/>
      <c r="U1175" s="23"/>
      <c r="V1175" s="23"/>
      <c r="W1175" s="23"/>
      <c r="X1175" s="23"/>
      <c r="Y1175" s="23"/>
      <c r="Z1175" s="23"/>
    </row>
    <row r="1176" spans="1:26" x14ac:dyDescent="0.55000000000000004">
      <c r="A1176" s="6" t="str">
        <f t="shared" ca="1" si="197"/>
        <v/>
      </c>
      <c r="B1176" s="22" t="str">
        <f t="shared" ca="1" si="198"/>
        <v/>
      </c>
      <c r="C1176" s="22" t="str">
        <f t="shared" ca="1" si="198"/>
        <v/>
      </c>
      <c r="D1176" s="22" t="str">
        <f t="shared" ca="1" si="198"/>
        <v/>
      </c>
      <c r="E1176" s="22" t="str">
        <f t="shared" ca="1" si="194"/>
        <v/>
      </c>
      <c r="F1176" s="22" t="str">
        <f t="shared" ca="1" si="195"/>
        <v/>
      </c>
      <c r="G1176" s="22" t="str">
        <f t="shared" ca="1" si="196"/>
        <v/>
      </c>
      <c r="H1176" s="22" t="str">
        <f t="shared" ca="1" si="199"/>
        <v/>
      </c>
      <c r="I1176" s="22" t="str">
        <f t="shared" ca="1" si="199"/>
        <v/>
      </c>
      <c r="J1176" s="22" t="str">
        <f t="shared" ca="1" si="199"/>
        <v/>
      </c>
      <c r="K1176" s="22" t="str">
        <f t="shared" ca="1" si="199"/>
        <v/>
      </c>
      <c r="L1176" s="22" t="str">
        <f t="shared" ca="1" si="199"/>
        <v/>
      </c>
      <c r="M1176" s="22" t="str">
        <f t="shared" ca="1" si="199"/>
        <v/>
      </c>
      <c r="N1176" s="22" t="str">
        <f t="shared" ca="1" si="199"/>
        <v/>
      </c>
      <c r="O1176" s="22" t="str">
        <f t="shared" ca="1" si="199"/>
        <v/>
      </c>
      <c r="P1176" s="23"/>
      <c r="Q1176" s="23"/>
      <c r="R1176" s="23"/>
      <c r="S1176" s="23"/>
      <c r="T1176" s="23"/>
      <c r="U1176" s="23"/>
      <c r="V1176" s="23"/>
      <c r="W1176" s="23"/>
      <c r="X1176" s="23"/>
      <c r="Y1176" s="23"/>
      <c r="Z1176" s="23"/>
    </row>
    <row r="1177" spans="1:26" x14ac:dyDescent="0.55000000000000004">
      <c r="A1177" s="6" t="str">
        <f t="shared" ca="1" si="197"/>
        <v/>
      </c>
      <c r="B1177" s="22" t="str">
        <f t="shared" ca="1" si="198"/>
        <v/>
      </c>
      <c r="C1177" s="22" t="str">
        <f t="shared" ca="1" si="198"/>
        <v/>
      </c>
      <c r="D1177" s="22" t="str">
        <f t="shared" ca="1" si="198"/>
        <v/>
      </c>
      <c r="E1177" s="22" t="str">
        <f t="shared" ca="1" si="194"/>
        <v/>
      </c>
      <c r="F1177" s="22" t="str">
        <f t="shared" ca="1" si="195"/>
        <v/>
      </c>
      <c r="G1177" s="22" t="str">
        <f t="shared" ca="1" si="196"/>
        <v/>
      </c>
      <c r="H1177" s="22" t="str">
        <f t="shared" ca="1" si="199"/>
        <v/>
      </c>
      <c r="I1177" s="22" t="str">
        <f t="shared" ca="1" si="199"/>
        <v/>
      </c>
      <c r="J1177" s="22" t="str">
        <f t="shared" ca="1" si="199"/>
        <v/>
      </c>
      <c r="K1177" s="22" t="str">
        <f t="shared" ca="1" si="199"/>
        <v/>
      </c>
      <c r="L1177" s="22" t="str">
        <f t="shared" ca="1" si="199"/>
        <v/>
      </c>
      <c r="M1177" s="22" t="str">
        <f t="shared" ca="1" si="199"/>
        <v/>
      </c>
      <c r="N1177" s="22" t="str">
        <f t="shared" ca="1" si="199"/>
        <v/>
      </c>
      <c r="O1177" s="22" t="str">
        <f t="shared" ca="1" si="199"/>
        <v/>
      </c>
      <c r="P1177" s="23"/>
      <c r="Q1177" s="23"/>
      <c r="R1177" s="23"/>
      <c r="S1177" s="23"/>
      <c r="T1177" s="23"/>
      <c r="U1177" s="23"/>
      <c r="V1177" s="23"/>
      <c r="W1177" s="23"/>
      <c r="X1177" s="23"/>
      <c r="Y1177" s="23"/>
      <c r="Z1177" s="23"/>
    </row>
    <row r="1178" spans="1:26" x14ac:dyDescent="0.55000000000000004">
      <c r="A1178" s="6" t="str">
        <f t="shared" ca="1" si="197"/>
        <v/>
      </c>
      <c r="B1178" s="22" t="str">
        <f t="shared" ca="1" si="198"/>
        <v/>
      </c>
      <c r="C1178" s="22" t="str">
        <f t="shared" ca="1" si="198"/>
        <v/>
      </c>
      <c r="D1178" s="22" t="str">
        <f t="shared" ca="1" si="198"/>
        <v/>
      </c>
      <c r="E1178" s="22" t="str">
        <f t="shared" ca="1" si="194"/>
        <v/>
      </c>
      <c r="F1178" s="22" t="str">
        <f t="shared" ca="1" si="195"/>
        <v/>
      </c>
      <c r="G1178" s="22" t="str">
        <f t="shared" ca="1" si="196"/>
        <v/>
      </c>
      <c r="H1178" s="22" t="str">
        <f t="shared" ca="1" si="199"/>
        <v/>
      </c>
      <c r="I1178" s="22" t="str">
        <f t="shared" ca="1" si="199"/>
        <v/>
      </c>
      <c r="J1178" s="22" t="str">
        <f t="shared" ca="1" si="199"/>
        <v/>
      </c>
      <c r="K1178" s="22" t="str">
        <f t="shared" ca="1" si="199"/>
        <v/>
      </c>
      <c r="L1178" s="22" t="str">
        <f t="shared" ca="1" si="199"/>
        <v/>
      </c>
      <c r="M1178" s="22" t="str">
        <f t="shared" ca="1" si="199"/>
        <v/>
      </c>
      <c r="N1178" s="22" t="str">
        <f t="shared" ca="1" si="199"/>
        <v/>
      </c>
      <c r="O1178" s="22" t="str">
        <f t="shared" ca="1" si="199"/>
        <v/>
      </c>
      <c r="P1178" s="23"/>
      <c r="Q1178" s="23"/>
      <c r="R1178" s="23"/>
      <c r="S1178" s="23"/>
      <c r="T1178" s="23"/>
      <c r="U1178" s="23"/>
      <c r="V1178" s="23"/>
      <c r="W1178" s="23"/>
      <c r="X1178" s="23"/>
      <c r="Y1178" s="23"/>
      <c r="Z1178" s="23"/>
    </row>
    <row r="1179" spans="1:26" x14ac:dyDescent="0.55000000000000004">
      <c r="A1179" s="6" t="str">
        <f t="shared" ca="1" si="197"/>
        <v/>
      </c>
      <c r="B1179" s="22" t="str">
        <f t="shared" ca="1" si="198"/>
        <v/>
      </c>
      <c r="C1179" s="22" t="str">
        <f t="shared" ca="1" si="198"/>
        <v/>
      </c>
      <c r="D1179" s="22" t="str">
        <f t="shared" ca="1" si="198"/>
        <v/>
      </c>
      <c r="E1179" s="22" t="str">
        <f t="shared" ca="1" si="194"/>
        <v/>
      </c>
      <c r="F1179" s="22" t="str">
        <f t="shared" ca="1" si="195"/>
        <v/>
      </c>
      <c r="G1179" s="22" t="str">
        <f t="shared" ca="1" si="196"/>
        <v/>
      </c>
      <c r="H1179" s="22" t="str">
        <f t="shared" ca="1" si="199"/>
        <v/>
      </c>
      <c r="I1179" s="22" t="str">
        <f t="shared" ca="1" si="199"/>
        <v/>
      </c>
      <c r="J1179" s="22" t="str">
        <f t="shared" ca="1" si="199"/>
        <v/>
      </c>
      <c r="K1179" s="22" t="str">
        <f t="shared" ca="1" si="199"/>
        <v/>
      </c>
      <c r="L1179" s="22" t="str">
        <f t="shared" ca="1" si="199"/>
        <v/>
      </c>
      <c r="M1179" s="22" t="str">
        <f t="shared" ca="1" si="199"/>
        <v/>
      </c>
      <c r="N1179" s="22" t="str">
        <f t="shared" ca="1" si="199"/>
        <v/>
      </c>
      <c r="O1179" s="22" t="str">
        <f t="shared" ca="1" si="199"/>
        <v/>
      </c>
      <c r="P1179" s="23"/>
      <c r="Q1179" s="23"/>
      <c r="R1179" s="23"/>
      <c r="S1179" s="23"/>
      <c r="T1179" s="23"/>
      <c r="U1179" s="23"/>
      <c r="V1179" s="23"/>
      <c r="W1179" s="23"/>
      <c r="X1179" s="23"/>
      <c r="Y1179" s="23"/>
      <c r="Z1179" s="23"/>
    </row>
    <row r="1180" spans="1:26" x14ac:dyDescent="0.55000000000000004">
      <c r="A1180" s="6" t="str">
        <f t="shared" ca="1" si="197"/>
        <v/>
      </c>
      <c r="B1180" s="22" t="str">
        <f t="shared" ca="1" si="198"/>
        <v/>
      </c>
      <c r="C1180" s="22" t="str">
        <f t="shared" ca="1" si="198"/>
        <v/>
      </c>
      <c r="D1180" s="22" t="str">
        <f t="shared" ca="1" si="198"/>
        <v/>
      </c>
      <c r="E1180" s="22" t="str">
        <f t="shared" ca="1" si="194"/>
        <v/>
      </c>
      <c r="F1180" s="22" t="str">
        <f t="shared" ca="1" si="195"/>
        <v/>
      </c>
      <c r="G1180" s="22" t="str">
        <f t="shared" ca="1" si="196"/>
        <v/>
      </c>
      <c r="H1180" s="22" t="str">
        <f t="shared" ca="1" si="199"/>
        <v/>
      </c>
      <c r="I1180" s="22" t="str">
        <f t="shared" ca="1" si="199"/>
        <v/>
      </c>
      <c r="J1180" s="22" t="str">
        <f t="shared" ca="1" si="199"/>
        <v/>
      </c>
      <c r="K1180" s="22" t="str">
        <f t="shared" ca="1" si="199"/>
        <v/>
      </c>
      <c r="L1180" s="22" t="str">
        <f t="shared" ca="1" si="199"/>
        <v/>
      </c>
      <c r="M1180" s="22" t="str">
        <f t="shared" ca="1" si="199"/>
        <v/>
      </c>
      <c r="N1180" s="22" t="str">
        <f t="shared" ca="1" si="199"/>
        <v/>
      </c>
      <c r="O1180" s="22" t="str">
        <f t="shared" ca="1" si="199"/>
        <v/>
      </c>
      <c r="P1180" s="23"/>
      <c r="Q1180" s="23"/>
      <c r="R1180" s="23"/>
      <c r="S1180" s="23"/>
      <c r="T1180" s="23"/>
      <c r="U1180" s="23"/>
      <c r="V1180" s="23"/>
      <c r="W1180" s="23"/>
      <c r="X1180" s="23"/>
      <c r="Y1180" s="23"/>
      <c r="Z1180" s="23"/>
    </row>
    <row r="1181" spans="1:26" x14ac:dyDescent="0.55000000000000004">
      <c r="A1181" s="6" t="str">
        <f t="shared" ca="1" si="197"/>
        <v/>
      </c>
      <c r="B1181" s="22" t="str">
        <f t="shared" ca="1" si="198"/>
        <v/>
      </c>
      <c r="C1181" s="22" t="str">
        <f t="shared" ca="1" si="198"/>
        <v/>
      </c>
      <c r="D1181" s="22" t="str">
        <f t="shared" ca="1" si="198"/>
        <v/>
      </c>
      <c r="E1181" s="22" t="str">
        <f t="shared" ca="1" si="194"/>
        <v/>
      </c>
      <c r="F1181" s="22" t="str">
        <f t="shared" ca="1" si="195"/>
        <v/>
      </c>
      <c r="G1181" s="22" t="str">
        <f t="shared" ca="1" si="196"/>
        <v/>
      </c>
      <c r="H1181" s="22" t="str">
        <f t="shared" ca="1" si="199"/>
        <v/>
      </c>
      <c r="I1181" s="22" t="str">
        <f t="shared" ca="1" si="199"/>
        <v/>
      </c>
      <c r="J1181" s="22" t="str">
        <f t="shared" ca="1" si="199"/>
        <v/>
      </c>
      <c r="K1181" s="22" t="str">
        <f t="shared" ca="1" si="199"/>
        <v/>
      </c>
      <c r="L1181" s="22" t="str">
        <f t="shared" ca="1" si="199"/>
        <v/>
      </c>
      <c r="M1181" s="22" t="str">
        <f t="shared" ca="1" si="199"/>
        <v/>
      </c>
      <c r="N1181" s="22" t="str">
        <f t="shared" ca="1" si="199"/>
        <v/>
      </c>
      <c r="O1181" s="22" t="str">
        <f t="shared" ca="1" si="199"/>
        <v/>
      </c>
      <c r="P1181" s="23"/>
      <c r="Q1181" s="23"/>
      <c r="R1181" s="23"/>
      <c r="S1181" s="23"/>
      <c r="T1181" s="23"/>
      <c r="U1181" s="23"/>
      <c r="V1181" s="23"/>
      <c r="W1181" s="23"/>
      <c r="X1181" s="23"/>
      <c r="Y1181" s="23"/>
      <c r="Z1181" s="23"/>
    </row>
    <row r="1182" spans="1:26" x14ac:dyDescent="0.55000000000000004">
      <c r="A1182" s="6" t="str">
        <f t="shared" ca="1" si="197"/>
        <v/>
      </c>
      <c r="B1182" s="22" t="str">
        <f t="shared" ca="1" si="198"/>
        <v/>
      </c>
      <c r="C1182" s="22" t="str">
        <f t="shared" ca="1" si="198"/>
        <v/>
      </c>
      <c r="D1182" s="22" t="str">
        <f t="shared" ca="1" si="198"/>
        <v/>
      </c>
      <c r="E1182" s="22" t="str">
        <f t="shared" ca="1" si="194"/>
        <v/>
      </c>
      <c r="F1182" s="22" t="str">
        <f t="shared" ca="1" si="195"/>
        <v/>
      </c>
      <c r="G1182" s="22" t="str">
        <f t="shared" ca="1" si="196"/>
        <v/>
      </c>
      <c r="H1182" s="22" t="str">
        <f t="shared" ca="1" si="199"/>
        <v/>
      </c>
      <c r="I1182" s="22" t="str">
        <f t="shared" ca="1" si="199"/>
        <v/>
      </c>
      <c r="J1182" s="22" t="str">
        <f t="shared" ca="1" si="199"/>
        <v/>
      </c>
      <c r="K1182" s="22" t="str">
        <f t="shared" ca="1" si="199"/>
        <v/>
      </c>
      <c r="L1182" s="22" t="str">
        <f t="shared" ca="1" si="199"/>
        <v/>
      </c>
      <c r="M1182" s="22" t="str">
        <f t="shared" ca="1" si="199"/>
        <v/>
      </c>
      <c r="N1182" s="22" t="str">
        <f t="shared" ca="1" si="199"/>
        <v/>
      </c>
      <c r="O1182" s="22" t="str">
        <f t="shared" ca="1" si="199"/>
        <v/>
      </c>
      <c r="P1182" s="23"/>
      <c r="Q1182" s="23"/>
      <c r="R1182" s="23"/>
      <c r="S1182" s="23"/>
      <c r="T1182" s="23"/>
      <c r="U1182" s="23"/>
      <c r="V1182" s="23"/>
      <c r="W1182" s="23"/>
      <c r="X1182" s="23"/>
      <c r="Y1182" s="23"/>
      <c r="Z1182" s="23"/>
    </row>
    <row r="1183" spans="1:26" x14ac:dyDescent="0.55000000000000004">
      <c r="A1183" s="6" t="str">
        <f t="shared" ca="1" si="197"/>
        <v/>
      </c>
      <c r="B1183" s="22" t="str">
        <f t="shared" ca="1" si="198"/>
        <v/>
      </c>
      <c r="C1183" s="22" t="str">
        <f t="shared" ca="1" si="198"/>
        <v/>
      </c>
      <c r="D1183" s="22" t="str">
        <f t="shared" ca="1" si="198"/>
        <v/>
      </c>
      <c r="E1183" s="22" t="str">
        <f t="shared" ca="1" si="194"/>
        <v/>
      </c>
      <c r="F1183" s="22" t="str">
        <f t="shared" ca="1" si="195"/>
        <v/>
      </c>
      <c r="G1183" s="22" t="str">
        <f t="shared" ca="1" si="196"/>
        <v/>
      </c>
      <c r="H1183" s="22" t="str">
        <f t="shared" ca="1" si="199"/>
        <v/>
      </c>
      <c r="I1183" s="22" t="str">
        <f t="shared" ca="1" si="199"/>
        <v/>
      </c>
      <c r="J1183" s="22" t="str">
        <f t="shared" ca="1" si="199"/>
        <v/>
      </c>
      <c r="K1183" s="22" t="str">
        <f t="shared" ca="1" si="199"/>
        <v/>
      </c>
      <c r="L1183" s="22" t="str">
        <f t="shared" ca="1" si="199"/>
        <v/>
      </c>
      <c r="M1183" s="22" t="str">
        <f t="shared" ca="1" si="199"/>
        <v/>
      </c>
      <c r="N1183" s="22" t="str">
        <f t="shared" ca="1" si="199"/>
        <v/>
      </c>
      <c r="O1183" s="22" t="str">
        <f t="shared" ca="1" si="199"/>
        <v/>
      </c>
      <c r="P1183" s="23"/>
      <c r="Q1183" s="23"/>
      <c r="R1183" s="23"/>
      <c r="S1183" s="23"/>
      <c r="T1183" s="23"/>
      <c r="U1183" s="23"/>
      <c r="V1183" s="23"/>
      <c r="W1183" s="23"/>
      <c r="X1183" s="23"/>
      <c r="Y1183" s="23"/>
      <c r="Z1183" s="23"/>
    </row>
    <row r="1184" spans="1:26" x14ac:dyDescent="0.55000000000000004">
      <c r="A1184" s="6" t="str">
        <f t="shared" ca="1" si="197"/>
        <v/>
      </c>
      <c r="B1184" s="22" t="str">
        <f t="shared" ca="1" si="198"/>
        <v/>
      </c>
      <c r="C1184" s="22" t="str">
        <f t="shared" ca="1" si="198"/>
        <v/>
      </c>
      <c r="D1184" s="22" t="str">
        <f t="shared" ca="1" si="198"/>
        <v/>
      </c>
      <c r="E1184" s="22" t="str">
        <f t="shared" ca="1" si="194"/>
        <v/>
      </c>
      <c r="F1184" s="22" t="str">
        <f t="shared" ca="1" si="195"/>
        <v/>
      </c>
      <c r="G1184" s="22" t="str">
        <f t="shared" ca="1" si="196"/>
        <v/>
      </c>
      <c r="H1184" s="22" t="str">
        <f t="shared" ca="1" si="199"/>
        <v/>
      </c>
      <c r="I1184" s="22" t="str">
        <f t="shared" ca="1" si="199"/>
        <v/>
      </c>
      <c r="J1184" s="22" t="str">
        <f t="shared" ca="1" si="199"/>
        <v/>
      </c>
      <c r="K1184" s="22" t="str">
        <f t="shared" ca="1" si="199"/>
        <v/>
      </c>
      <c r="L1184" s="22" t="str">
        <f t="shared" ca="1" si="199"/>
        <v/>
      </c>
      <c r="M1184" s="22" t="str">
        <f t="shared" ca="1" si="199"/>
        <v/>
      </c>
      <c r="N1184" s="22" t="str">
        <f t="shared" ca="1" si="199"/>
        <v/>
      </c>
      <c r="O1184" s="22" t="str">
        <f t="shared" ca="1" si="199"/>
        <v/>
      </c>
      <c r="P1184" s="23"/>
      <c r="Q1184" s="23"/>
      <c r="R1184" s="23"/>
      <c r="S1184" s="23"/>
      <c r="T1184" s="23"/>
      <c r="U1184" s="23"/>
      <c r="V1184" s="23"/>
      <c r="W1184" s="23"/>
      <c r="X1184" s="23"/>
      <c r="Y1184" s="23"/>
      <c r="Z1184" s="23"/>
    </row>
    <row r="1185" spans="1:26" x14ac:dyDescent="0.55000000000000004">
      <c r="A1185" s="6" t="str">
        <f t="shared" ca="1" si="197"/>
        <v/>
      </c>
      <c r="B1185" s="22" t="str">
        <f t="shared" ca="1" si="198"/>
        <v/>
      </c>
      <c r="C1185" s="22" t="str">
        <f t="shared" ca="1" si="198"/>
        <v/>
      </c>
      <c r="D1185" s="22" t="str">
        <f t="shared" ca="1" si="198"/>
        <v/>
      </c>
      <c r="E1185" s="22" t="str">
        <f t="shared" ca="1" si="194"/>
        <v/>
      </c>
      <c r="F1185" s="22" t="str">
        <f t="shared" ca="1" si="195"/>
        <v/>
      </c>
      <c r="G1185" s="22" t="str">
        <f t="shared" ca="1" si="196"/>
        <v/>
      </c>
      <c r="H1185" s="22" t="str">
        <f t="shared" ca="1" si="199"/>
        <v/>
      </c>
      <c r="I1185" s="22" t="str">
        <f t="shared" ca="1" si="199"/>
        <v/>
      </c>
      <c r="J1185" s="22" t="str">
        <f t="shared" ca="1" si="199"/>
        <v/>
      </c>
      <c r="K1185" s="22" t="str">
        <f t="shared" ca="1" si="199"/>
        <v/>
      </c>
      <c r="L1185" s="22" t="str">
        <f t="shared" ca="1" si="199"/>
        <v/>
      </c>
      <c r="M1185" s="22" t="str">
        <f t="shared" ca="1" si="199"/>
        <v/>
      </c>
      <c r="N1185" s="22" t="str">
        <f t="shared" ca="1" si="199"/>
        <v/>
      </c>
      <c r="O1185" s="22" t="str">
        <f t="shared" ca="1" si="199"/>
        <v/>
      </c>
      <c r="P1185" s="23"/>
      <c r="Q1185" s="23"/>
      <c r="R1185" s="23"/>
      <c r="S1185" s="23"/>
      <c r="T1185" s="23"/>
      <c r="U1185" s="23"/>
      <c r="V1185" s="23"/>
      <c r="W1185" s="23"/>
      <c r="X1185" s="23"/>
      <c r="Y1185" s="23"/>
      <c r="Z1185" s="23"/>
    </row>
    <row r="1186" spans="1:26" x14ac:dyDescent="0.55000000000000004">
      <c r="A1186" s="6" t="str">
        <f t="shared" ca="1" si="197"/>
        <v/>
      </c>
      <c r="B1186" s="22" t="str">
        <f t="shared" ca="1" si="198"/>
        <v/>
      </c>
      <c r="C1186" s="22" t="str">
        <f t="shared" ca="1" si="198"/>
        <v/>
      </c>
      <c r="D1186" s="22" t="str">
        <f t="shared" ca="1" si="198"/>
        <v/>
      </c>
      <c r="E1186" s="22" t="str">
        <f t="shared" ca="1" si="194"/>
        <v/>
      </c>
      <c r="F1186" s="22" t="str">
        <f t="shared" ca="1" si="195"/>
        <v/>
      </c>
      <c r="G1186" s="22" t="str">
        <f t="shared" ca="1" si="196"/>
        <v/>
      </c>
      <c r="H1186" s="22" t="str">
        <f t="shared" ca="1" si="199"/>
        <v/>
      </c>
      <c r="I1186" s="22" t="str">
        <f t="shared" ca="1" si="199"/>
        <v/>
      </c>
      <c r="J1186" s="22" t="str">
        <f t="shared" ca="1" si="199"/>
        <v/>
      </c>
      <c r="K1186" s="22" t="str">
        <f t="shared" ca="1" si="199"/>
        <v/>
      </c>
      <c r="L1186" s="22" t="str">
        <f t="shared" ca="1" si="199"/>
        <v/>
      </c>
      <c r="M1186" s="22" t="str">
        <f t="shared" ca="1" si="199"/>
        <v/>
      </c>
      <c r="N1186" s="22" t="str">
        <f t="shared" ca="1" si="199"/>
        <v/>
      </c>
      <c r="O1186" s="22" t="str">
        <f t="shared" ca="1" si="199"/>
        <v/>
      </c>
      <c r="P1186" s="23"/>
      <c r="Q1186" s="23"/>
      <c r="R1186" s="23"/>
      <c r="S1186" s="23"/>
      <c r="T1186" s="23"/>
      <c r="U1186" s="23"/>
      <c r="V1186" s="23"/>
      <c r="W1186" s="23"/>
      <c r="X1186" s="23"/>
      <c r="Y1186" s="23"/>
      <c r="Z1186" s="23"/>
    </row>
    <row r="1187" spans="1:26" x14ac:dyDescent="0.55000000000000004">
      <c r="A1187" s="6" t="str">
        <f t="shared" ca="1" si="197"/>
        <v/>
      </c>
      <c r="B1187" s="22" t="str">
        <f t="shared" ca="1" si="198"/>
        <v/>
      </c>
      <c r="C1187" s="22" t="str">
        <f t="shared" ca="1" si="198"/>
        <v/>
      </c>
      <c r="D1187" s="22" t="str">
        <f t="shared" ca="1" si="198"/>
        <v/>
      </c>
      <c r="E1187" s="22" t="str">
        <f t="shared" ca="1" si="194"/>
        <v/>
      </c>
      <c r="F1187" s="22" t="str">
        <f t="shared" ca="1" si="195"/>
        <v/>
      </c>
      <c r="G1187" s="22" t="str">
        <f t="shared" ca="1" si="196"/>
        <v/>
      </c>
      <c r="H1187" s="22" t="str">
        <f t="shared" ca="1" si="199"/>
        <v/>
      </c>
      <c r="I1187" s="22" t="str">
        <f t="shared" ca="1" si="199"/>
        <v/>
      </c>
      <c r="J1187" s="22" t="str">
        <f t="shared" ca="1" si="199"/>
        <v/>
      </c>
      <c r="K1187" s="22" t="str">
        <f t="shared" ca="1" si="199"/>
        <v/>
      </c>
      <c r="L1187" s="22" t="str">
        <f t="shared" ca="1" si="199"/>
        <v/>
      </c>
      <c r="M1187" s="22" t="str">
        <f t="shared" ca="1" si="199"/>
        <v/>
      </c>
      <c r="N1187" s="22" t="str">
        <f t="shared" ca="1" si="199"/>
        <v/>
      </c>
      <c r="O1187" s="22" t="str">
        <f t="shared" ca="1" si="199"/>
        <v/>
      </c>
      <c r="P1187" s="23"/>
      <c r="Q1187" s="23"/>
      <c r="R1187" s="23"/>
      <c r="S1187" s="23"/>
      <c r="T1187" s="23"/>
      <c r="U1187" s="23"/>
      <c r="V1187" s="23"/>
      <c r="W1187" s="23"/>
      <c r="X1187" s="23"/>
      <c r="Y1187" s="23"/>
      <c r="Z1187" s="23"/>
    </row>
    <row r="1188" spans="1:26" x14ac:dyDescent="0.55000000000000004">
      <c r="A1188" s="6" t="str">
        <f t="shared" ca="1" si="197"/>
        <v/>
      </c>
      <c r="B1188" s="22" t="str">
        <f t="shared" ref="B1188:D1207" ca="1" si="200">IF($A1188="","",IF(ISERROR(IF(ISERROR(INDEX(FredRatesData_AllData,MATCH($A1188-(MAX(0,WEEKDAY($A1188,2)-5)),FredRatesData_Dates,0),MATCH(B$6,FredRatesData_IDs,0),1)/B$5),INDEX(FredRatesData_AllData,MATCH($A1188-(MAX(0,WEEKDAY($A1188,2)-5))-3,FredRatesData_Dates,0),MATCH(B$6,FredRatesData_IDs,0),1)/B$5,INDEX(FredRatesData_AllData,MATCH($A1188-(MAX(0,WEEKDAY($A1188,2)-5)),FredRatesData_Dates,0),MATCH(B$6,FredRatesData_IDs,0),1)/B$5)),"",IF(ISERROR(INDEX(FredRatesData_AllData,MATCH($A1188-(MAX(0,WEEKDAY($A1188,2)-5)),FredRatesData_Dates,0),MATCH(B$6,FredRatesData_IDs,0),1)/B$5),INDEX(FredRatesData_AllData,MATCH($A1188-(MAX(0,WEEKDAY($A1188,2)-5))-3,FredRatesData_Dates,0),MATCH(B$6,FredRatesData_IDs,0),1)/B$5,INDEX(FredRatesData_AllData,MATCH($A1188-(MAX(0,WEEKDAY($A1188,2)-5)),FredRatesData_Dates,0),MATCH(B$6,FredRatesData_IDs,0),1)/B$5)))</f>
        <v/>
      </c>
      <c r="C1188" s="22" t="str">
        <f t="shared" ca="1" si="200"/>
        <v/>
      </c>
      <c r="D1188" s="22" t="str">
        <f t="shared" ca="1" si="200"/>
        <v/>
      </c>
      <c r="E1188" s="22" t="str">
        <f t="shared" ca="1" si="194"/>
        <v/>
      </c>
      <c r="F1188" s="22" t="str">
        <f t="shared" ca="1" si="195"/>
        <v/>
      </c>
      <c r="G1188" s="22" t="str">
        <f t="shared" ca="1" si="196"/>
        <v/>
      </c>
      <c r="H1188" s="22" t="str">
        <f t="shared" ref="H1188:O1207" ca="1" si="201">IF($A1188="","",IF(ISERROR(IF(ISERROR(INDEX(FredRatesData_AllData,MATCH($A1188-(MAX(0,WEEKDAY($A1188,2)-5)),FredRatesData_Dates,0),MATCH(H$6,FredRatesData_IDs,0),1)/H$5),INDEX(FredRatesData_AllData,MATCH($A1188-(MAX(0,WEEKDAY($A1188,2)-5))-3,FredRatesData_Dates,0),MATCH(H$6,FredRatesData_IDs,0),1)/H$5,INDEX(FredRatesData_AllData,MATCH($A1188-(MAX(0,WEEKDAY($A1188,2)-5)),FredRatesData_Dates,0),MATCH(H$6,FredRatesData_IDs,0),1)/H$5)),"",IF(ISERROR(INDEX(FredRatesData_AllData,MATCH($A1188-(MAX(0,WEEKDAY($A1188,2)-5)),FredRatesData_Dates,0),MATCH(H$6,FredRatesData_IDs,0),1)/H$5),INDEX(FredRatesData_AllData,MATCH($A1188-(MAX(0,WEEKDAY($A1188,2)-5))-3,FredRatesData_Dates,0),MATCH(H$6,FredRatesData_IDs,0),1)/H$5,INDEX(FredRatesData_AllData,MATCH($A1188-(MAX(0,WEEKDAY($A1188,2)-5)),FredRatesData_Dates,0),MATCH(H$6,FredRatesData_IDs,0),1)/H$5)))</f>
        <v/>
      </c>
      <c r="I1188" s="22" t="str">
        <f t="shared" ca="1" si="201"/>
        <v/>
      </c>
      <c r="J1188" s="22" t="str">
        <f t="shared" ca="1" si="201"/>
        <v/>
      </c>
      <c r="K1188" s="22" t="str">
        <f t="shared" ca="1" si="201"/>
        <v/>
      </c>
      <c r="L1188" s="22" t="str">
        <f t="shared" ca="1" si="201"/>
        <v/>
      </c>
      <c r="M1188" s="22" t="str">
        <f t="shared" ca="1" si="201"/>
        <v/>
      </c>
      <c r="N1188" s="22" t="str">
        <f t="shared" ca="1" si="201"/>
        <v/>
      </c>
      <c r="O1188" s="22" t="str">
        <f t="shared" ca="1" si="201"/>
        <v/>
      </c>
      <c r="P1188" s="23"/>
      <c r="Q1188" s="23"/>
      <c r="R1188" s="23"/>
      <c r="S1188" s="23"/>
      <c r="T1188" s="23"/>
      <c r="U1188" s="23"/>
      <c r="V1188" s="23"/>
      <c r="W1188" s="23"/>
      <c r="X1188" s="23"/>
      <c r="Y1188" s="23"/>
      <c r="Z1188" s="23"/>
    </row>
    <row r="1189" spans="1:26" x14ac:dyDescent="0.55000000000000004">
      <c r="A1189" s="6" t="str">
        <f t="shared" ca="1" si="197"/>
        <v/>
      </c>
      <c r="B1189" s="22" t="str">
        <f t="shared" ca="1" si="200"/>
        <v/>
      </c>
      <c r="C1189" s="22" t="str">
        <f t="shared" ca="1" si="200"/>
        <v/>
      </c>
      <c r="D1189" s="22" t="str">
        <f t="shared" ca="1" si="200"/>
        <v/>
      </c>
      <c r="E1189" s="22" t="str">
        <f t="shared" ca="1" si="194"/>
        <v/>
      </c>
      <c r="F1189" s="22" t="str">
        <f t="shared" ca="1" si="195"/>
        <v/>
      </c>
      <c r="G1189" s="22" t="str">
        <f t="shared" ca="1" si="196"/>
        <v/>
      </c>
      <c r="H1189" s="22" t="str">
        <f t="shared" ca="1" si="201"/>
        <v/>
      </c>
      <c r="I1189" s="22" t="str">
        <f t="shared" ca="1" si="201"/>
        <v/>
      </c>
      <c r="J1189" s="22" t="str">
        <f t="shared" ca="1" si="201"/>
        <v/>
      </c>
      <c r="K1189" s="22" t="str">
        <f t="shared" ca="1" si="201"/>
        <v/>
      </c>
      <c r="L1189" s="22" t="str">
        <f t="shared" ca="1" si="201"/>
        <v/>
      </c>
      <c r="M1189" s="22" t="str">
        <f t="shared" ca="1" si="201"/>
        <v/>
      </c>
      <c r="N1189" s="22" t="str">
        <f t="shared" ca="1" si="201"/>
        <v/>
      </c>
      <c r="O1189" s="22" t="str">
        <f t="shared" ca="1" si="201"/>
        <v/>
      </c>
      <c r="P1189" s="23"/>
      <c r="Q1189" s="23"/>
      <c r="R1189" s="23"/>
      <c r="S1189" s="23"/>
      <c r="T1189" s="23"/>
      <c r="U1189" s="23"/>
      <c r="V1189" s="23"/>
      <c r="W1189" s="23"/>
      <c r="X1189" s="23"/>
      <c r="Y1189" s="23"/>
      <c r="Z1189" s="23"/>
    </row>
    <row r="1190" spans="1:26" x14ac:dyDescent="0.55000000000000004">
      <c r="A1190" s="6" t="str">
        <f t="shared" ca="1" si="197"/>
        <v/>
      </c>
      <c r="B1190" s="22" t="str">
        <f t="shared" ca="1" si="200"/>
        <v/>
      </c>
      <c r="C1190" s="22" t="str">
        <f t="shared" ca="1" si="200"/>
        <v/>
      </c>
      <c r="D1190" s="22" t="str">
        <f t="shared" ca="1" si="200"/>
        <v/>
      </c>
      <c r="E1190" s="22" t="str">
        <f t="shared" ca="1" si="194"/>
        <v/>
      </c>
      <c r="F1190" s="22" t="str">
        <f t="shared" ca="1" si="195"/>
        <v/>
      </c>
      <c r="G1190" s="22" t="str">
        <f t="shared" ca="1" si="196"/>
        <v/>
      </c>
      <c r="H1190" s="22" t="str">
        <f t="shared" ca="1" si="201"/>
        <v/>
      </c>
      <c r="I1190" s="22" t="str">
        <f t="shared" ca="1" si="201"/>
        <v/>
      </c>
      <c r="J1190" s="22" t="str">
        <f t="shared" ca="1" si="201"/>
        <v/>
      </c>
      <c r="K1190" s="22" t="str">
        <f t="shared" ca="1" si="201"/>
        <v/>
      </c>
      <c r="L1190" s="22" t="str">
        <f t="shared" ca="1" si="201"/>
        <v/>
      </c>
      <c r="M1190" s="22" t="str">
        <f t="shared" ca="1" si="201"/>
        <v/>
      </c>
      <c r="N1190" s="22" t="str">
        <f t="shared" ca="1" si="201"/>
        <v/>
      </c>
      <c r="O1190" s="22" t="str">
        <f t="shared" ca="1" si="201"/>
        <v/>
      </c>
      <c r="P1190" s="23"/>
      <c r="Q1190" s="23"/>
      <c r="R1190" s="23"/>
      <c r="S1190" s="23"/>
      <c r="T1190" s="23"/>
      <c r="U1190" s="23"/>
      <c r="V1190" s="23"/>
      <c r="W1190" s="23"/>
      <c r="X1190" s="23"/>
      <c r="Y1190" s="23"/>
      <c r="Z1190" s="23"/>
    </row>
    <row r="1191" spans="1:26" x14ac:dyDescent="0.55000000000000004">
      <c r="A1191" s="6" t="str">
        <f t="shared" ca="1" si="197"/>
        <v/>
      </c>
      <c r="B1191" s="22" t="str">
        <f t="shared" ca="1" si="200"/>
        <v/>
      </c>
      <c r="C1191" s="22" t="str">
        <f t="shared" ca="1" si="200"/>
        <v/>
      </c>
      <c r="D1191" s="22" t="str">
        <f t="shared" ca="1" si="200"/>
        <v/>
      </c>
      <c r="E1191" s="22" t="str">
        <f t="shared" ca="1" si="194"/>
        <v/>
      </c>
      <c r="F1191" s="22" t="str">
        <f t="shared" ca="1" si="195"/>
        <v/>
      </c>
      <c r="G1191" s="22" t="str">
        <f t="shared" ca="1" si="196"/>
        <v/>
      </c>
      <c r="H1191" s="22" t="str">
        <f t="shared" ca="1" si="201"/>
        <v/>
      </c>
      <c r="I1191" s="22" t="str">
        <f t="shared" ca="1" si="201"/>
        <v/>
      </c>
      <c r="J1191" s="22" t="str">
        <f t="shared" ca="1" si="201"/>
        <v/>
      </c>
      <c r="K1191" s="22" t="str">
        <f t="shared" ca="1" si="201"/>
        <v/>
      </c>
      <c r="L1191" s="22" t="str">
        <f t="shared" ca="1" si="201"/>
        <v/>
      </c>
      <c r="M1191" s="22" t="str">
        <f t="shared" ca="1" si="201"/>
        <v/>
      </c>
      <c r="N1191" s="22" t="str">
        <f t="shared" ca="1" si="201"/>
        <v/>
      </c>
      <c r="O1191" s="22" t="str">
        <f t="shared" ca="1" si="201"/>
        <v/>
      </c>
      <c r="P1191" s="23"/>
      <c r="Q1191" s="23"/>
      <c r="R1191" s="23"/>
      <c r="S1191" s="23"/>
      <c r="T1191" s="23"/>
      <c r="U1191" s="23"/>
      <c r="V1191" s="23"/>
      <c r="W1191" s="23"/>
      <c r="X1191" s="23"/>
      <c r="Y1191" s="23"/>
      <c r="Z1191" s="23"/>
    </row>
    <row r="1192" spans="1:26" x14ac:dyDescent="0.55000000000000004">
      <c r="A1192" s="6" t="str">
        <f t="shared" ca="1" si="197"/>
        <v/>
      </c>
      <c r="B1192" s="22" t="str">
        <f t="shared" ca="1" si="200"/>
        <v/>
      </c>
      <c r="C1192" s="22" t="str">
        <f t="shared" ca="1" si="200"/>
        <v/>
      </c>
      <c r="D1192" s="22" t="str">
        <f t="shared" ca="1" si="200"/>
        <v/>
      </c>
      <c r="E1192" s="22" t="str">
        <f t="shared" ca="1" si="194"/>
        <v/>
      </c>
      <c r="F1192" s="22" t="str">
        <f t="shared" ca="1" si="195"/>
        <v/>
      </c>
      <c r="G1192" s="22" t="str">
        <f t="shared" ca="1" si="196"/>
        <v/>
      </c>
      <c r="H1192" s="22" t="str">
        <f t="shared" ca="1" si="201"/>
        <v/>
      </c>
      <c r="I1192" s="22" t="str">
        <f t="shared" ca="1" si="201"/>
        <v/>
      </c>
      <c r="J1192" s="22" t="str">
        <f t="shared" ca="1" si="201"/>
        <v/>
      </c>
      <c r="K1192" s="22" t="str">
        <f t="shared" ca="1" si="201"/>
        <v/>
      </c>
      <c r="L1192" s="22" t="str">
        <f t="shared" ca="1" si="201"/>
        <v/>
      </c>
      <c r="M1192" s="22" t="str">
        <f t="shared" ca="1" si="201"/>
        <v/>
      </c>
      <c r="N1192" s="22" t="str">
        <f t="shared" ca="1" si="201"/>
        <v/>
      </c>
      <c r="O1192" s="22" t="str">
        <f t="shared" ca="1" si="201"/>
        <v/>
      </c>
      <c r="P1192" s="23"/>
      <c r="Q1192" s="23"/>
      <c r="R1192" s="23"/>
      <c r="S1192" s="23"/>
      <c r="T1192" s="23"/>
      <c r="U1192" s="23"/>
      <c r="V1192" s="23"/>
      <c r="W1192" s="23"/>
      <c r="X1192" s="23"/>
      <c r="Y1192" s="23"/>
      <c r="Z1192" s="23"/>
    </row>
    <row r="1193" spans="1:26" x14ac:dyDescent="0.55000000000000004">
      <c r="A1193" s="6" t="str">
        <f t="shared" ca="1" si="197"/>
        <v/>
      </c>
      <c r="B1193" s="22" t="str">
        <f t="shared" ca="1" si="200"/>
        <v/>
      </c>
      <c r="C1193" s="22" t="str">
        <f t="shared" ca="1" si="200"/>
        <v/>
      </c>
      <c r="D1193" s="22" t="str">
        <f t="shared" ca="1" si="200"/>
        <v/>
      </c>
      <c r="E1193" s="22" t="str">
        <f t="shared" ca="1" si="194"/>
        <v/>
      </c>
      <c r="F1193" s="22" t="str">
        <f t="shared" ca="1" si="195"/>
        <v/>
      </c>
      <c r="G1193" s="22" t="str">
        <f t="shared" ca="1" si="196"/>
        <v/>
      </c>
      <c r="H1193" s="22" t="str">
        <f t="shared" ca="1" si="201"/>
        <v/>
      </c>
      <c r="I1193" s="22" t="str">
        <f t="shared" ca="1" si="201"/>
        <v/>
      </c>
      <c r="J1193" s="22" t="str">
        <f t="shared" ca="1" si="201"/>
        <v/>
      </c>
      <c r="K1193" s="22" t="str">
        <f t="shared" ca="1" si="201"/>
        <v/>
      </c>
      <c r="L1193" s="22" t="str">
        <f t="shared" ca="1" si="201"/>
        <v/>
      </c>
      <c r="M1193" s="22" t="str">
        <f t="shared" ca="1" si="201"/>
        <v/>
      </c>
      <c r="N1193" s="22" t="str">
        <f t="shared" ca="1" si="201"/>
        <v/>
      </c>
      <c r="O1193" s="22" t="str">
        <f t="shared" ca="1" si="201"/>
        <v/>
      </c>
      <c r="P1193" s="23"/>
      <c r="Q1193" s="23"/>
      <c r="R1193" s="23"/>
      <c r="S1193" s="23"/>
      <c r="T1193" s="23"/>
      <c r="U1193" s="23"/>
      <c r="V1193" s="23"/>
      <c r="W1193" s="23"/>
      <c r="X1193" s="23"/>
      <c r="Y1193" s="23"/>
      <c r="Z1193" s="23"/>
    </row>
    <row r="1194" spans="1:26" x14ac:dyDescent="0.55000000000000004">
      <c r="A1194" s="6" t="str">
        <f t="shared" ca="1" si="197"/>
        <v/>
      </c>
      <c r="B1194" s="22" t="str">
        <f t="shared" ca="1" si="200"/>
        <v/>
      </c>
      <c r="C1194" s="22" t="str">
        <f t="shared" ca="1" si="200"/>
        <v/>
      </c>
      <c r="D1194" s="22" t="str">
        <f t="shared" ca="1" si="200"/>
        <v/>
      </c>
      <c r="E1194" s="22" t="str">
        <f t="shared" ca="1" si="194"/>
        <v/>
      </c>
      <c r="F1194" s="22" t="str">
        <f t="shared" ca="1" si="195"/>
        <v/>
      </c>
      <c r="G1194" s="22" t="str">
        <f t="shared" ca="1" si="196"/>
        <v/>
      </c>
      <c r="H1194" s="22" t="str">
        <f t="shared" ca="1" si="201"/>
        <v/>
      </c>
      <c r="I1194" s="22" t="str">
        <f t="shared" ca="1" si="201"/>
        <v/>
      </c>
      <c r="J1194" s="22" t="str">
        <f t="shared" ca="1" si="201"/>
        <v/>
      </c>
      <c r="K1194" s="22" t="str">
        <f t="shared" ca="1" si="201"/>
        <v/>
      </c>
      <c r="L1194" s="22" t="str">
        <f t="shared" ca="1" si="201"/>
        <v/>
      </c>
      <c r="M1194" s="22" t="str">
        <f t="shared" ca="1" si="201"/>
        <v/>
      </c>
      <c r="N1194" s="22" t="str">
        <f t="shared" ca="1" si="201"/>
        <v/>
      </c>
      <c r="O1194" s="22" t="str">
        <f t="shared" ca="1" si="201"/>
        <v/>
      </c>
      <c r="P1194" s="23"/>
      <c r="Q1194" s="23"/>
      <c r="R1194" s="23"/>
      <c r="S1194" s="23"/>
      <c r="T1194" s="23"/>
      <c r="U1194" s="23"/>
      <c r="V1194" s="23"/>
      <c r="W1194" s="23"/>
      <c r="X1194" s="23"/>
      <c r="Y1194" s="23"/>
      <c r="Z1194" s="23"/>
    </row>
    <row r="1195" spans="1:26" x14ac:dyDescent="0.55000000000000004">
      <c r="A1195" s="6" t="str">
        <f t="shared" ca="1" si="197"/>
        <v/>
      </c>
      <c r="B1195" s="22" t="str">
        <f t="shared" ca="1" si="200"/>
        <v/>
      </c>
      <c r="C1195" s="22" t="str">
        <f t="shared" ca="1" si="200"/>
        <v/>
      </c>
      <c r="D1195" s="22" t="str">
        <f t="shared" ca="1" si="200"/>
        <v/>
      </c>
      <c r="E1195" s="22" t="str">
        <f t="shared" ca="1" si="194"/>
        <v/>
      </c>
      <c r="F1195" s="22" t="str">
        <f t="shared" ca="1" si="195"/>
        <v/>
      </c>
      <c r="G1195" s="22" t="str">
        <f t="shared" ca="1" si="196"/>
        <v/>
      </c>
      <c r="H1195" s="22" t="str">
        <f t="shared" ca="1" si="201"/>
        <v/>
      </c>
      <c r="I1195" s="22" t="str">
        <f t="shared" ca="1" si="201"/>
        <v/>
      </c>
      <c r="J1195" s="22" t="str">
        <f t="shared" ca="1" si="201"/>
        <v/>
      </c>
      <c r="K1195" s="22" t="str">
        <f t="shared" ca="1" si="201"/>
        <v/>
      </c>
      <c r="L1195" s="22" t="str">
        <f t="shared" ca="1" si="201"/>
        <v/>
      </c>
      <c r="M1195" s="22" t="str">
        <f t="shared" ca="1" si="201"/>
        <v/>
      </c>
      <c r="N1195" s="22" t="str">
        <f t="shared" ca="1" si="201"/>
        <v/>
      </c>
      <c r="O1195" s="22" t="str">
        <f t="shared" ca="1" si="201"/>
        <v/>
      </c>
      <c r="P1195" s="23"/>
      <c r="Q1195" s="23"/>
      <c r="R1195" s="23"/>
      <c r="S1195" s="23"/>
      <c r="T1195" s="23"/>
      <c r="U1195" s="23"/>
      <c r="V1195" s="23"/>
      <c r="W1195" s="23"/>
      <c r="X1195" s="23"/>
      <c r="Y1195" s="23"/>
      <c r="Z1195" s="23"/>
    </row>
    <row r="1196" spans="1:26" x14ac:dyDescent="0.55000000000000004">
      <c r="A1196" s="6" t="str">
        <f t="shared" ca="1" si="197"/>
        <v/>
      </c>
      <c r="B1196" s="22" t="str">
        <f t="shared" ca="1" si="200"/>
        <v/>
      </c>
      <c r="C1196" s="22" t="str">
        <f t="shared" ca="1" si="200"/>
        <v/>
      </c>
      <c r="D1196" s="22" t="str">
        <f t="shared" ca="1" si="200"/>
        <v/>
      </c>
      <c r="E1196" s="22" t="str">
        <f t="shared" ca="1" si="194"/>
        <v/>
      </c>
      <c r="F1196" s="22" t="str">
        <f t="shared" ca="1" si="195"/>
        <v/>
      </c>
      <c r="G1196" s="22" t="str">
        <f t="shared" ca="1" si="196"/>
        <v/>
      </c>
      <c r="H1196" s="22" t="str">
        <f t="shared" ca="1" si="201"/>
        <v/>
      </c>
      <c r="I1196" s="22" t="str">
        <f t="shared" ca="1" si="201"/>
        <v/>
      </c>
      <c r="J1196" s="22" t="str">
        <f t="shared" ca="1" si="201"/>
        <v/>
      </c>
      <c r="K1196" s="22" t="str">
        <f t="shared" ca="1" si="201"/>
        <v/>
      </c>
      <c r="L1196" s="22" t="str">
        <f t="shared" ca="1" si="201"/>
        <v/>
      </c>
      <c r="M1196" s="22" t="str">
        <f t="shared" ca="1" si="201"/>
        <v/>
      </c>
      <c r="N1196" s="22" t="str">
        <f t="shared" ca="1" si="201"/>
        <v/>
      </c>
      <c r="O1196" s="22" t="str">
        <f t="shared" ca="1" si="201"/>
        <v/>
      </c>
      <c r="P1196" s="23"/>
      <c r="Q1196" s="23"/>
      <c r="R1196" s="23"/>
      <c r="S1196" s="23"/>
      <c r="T1196" s="23"/>
      <c r="U1196" s="23"/>
      <c r="V1196" s="23"/>
      <c r="W1196" s="23"/>
      <c r="X1196" s="23"/>
      <c r="Y1196" s="23"/>
      <c r="Z1196" s="23"/>
    </row>
    <row r="1197" spans="1:26" x14ac:dyDescent="0.55000000000000004">
      <c r="A1197" s="6" t="str">
        <f t="shared" ca="1" si="197"/>
        <v/>
      </c>
      <c r="B1197" s="22" t="str">
        <f t="shared" ca="1" si="200"/>
        <v/>
      </c>
      <c r="C1197" s="22" t="str">
        <f t="shared" ca="1" si="200"/>
        <v/>
      </c>
      <c r="D1197" s="22" t="str">
        <f t="shared" ca="1" si="200"/>
        <v/>
      </c>
      <c r="E1197" s="22" t="str">
        <f t="shared" ca="1" si="194"/>
        <v/>
      </c>
      <c r="F1197" s="22" t="str">
        <f t="shared" ca="1" si="195"/>
        <v/>
      </c>
      <c r="G1197" s="22" t="str">
        <f t="shared" ca="1" si="196"/>
        <v/>
      </c>
      <c r="H1197" s="22" t="str">
        <f t="shared" ca="1" si="201"/>
        <v/>
      </c>
      <c r="I1197" s="22" t="str">
        <f t="shared" ca="1" si="201"/>
        <v/>
      </c>
      <c r="J1197" s="22" t="str">
        <f t="shared" ca="1" si="201"/>
        <v/>
      </c>
      <c r="K1197" s="22" t="str">
        <f t="shared" ca="1" si="201"/>
        <v/>
      </c>
      <c r="L1197" s="22" t="str">
        <f t="shared" ca="1" si="201"/>
        <v/>
      </c>
      <c r="M1197" s="22" t="str">
        <f t="shared" ca="1" si="201"/>
        <v/>
      </c>
      <c r="N1197" s="22" t="str">
        <f t="shared" ca="1" si="201"/>
        <v/>
      </c>
      <c r="O1197" s="22" t="str">
        <f t="shared" ca="1" si="201"/>
        <v/>
      </c>
      <c r="P1197" s="23"/>
      <c r="Q1197" s="23"/>
      <c r="R1197" s="23"/>
      <c r="S1197" s="23"/>
      <c r="T1197" s="23"/>
      <c r="U1197" s="23"/>
      <c r="V1197" s="23"/>
      <c r="W1197" s="23"/>
      <c r="X1197" s="23"/>
      <c r="Y1197" s="23"/>
      <c r="Z1197" s="23"/>
    </row>
    <row r="1198" spans="1:26" x14ac:dyDescent="0.55000000000000004">
      <c r="A1198" s="6" t="str">
        <f t="shared" ca="1" si="197"/>
        <v/>
      </c>
      <c r="B1198" s="22" t="str">
        <f t="shared" ca="1" si="200"/>
        <v/>
      </c>
      <c r="C1198" s="22" t="str">
        <f t="shared" ca="1" si="200"/>
        <v/>
      </c>
      <c r="D1198" s="22" t="str">
        <f t="shared" ca="1" si="200"/>
        <v/>
      </c>
      <c r="E1198" s="22" t="str">
        <f t="shared" ca="1" si="194"/>
        <v/>
      </c>
      <c r="F1198" s="22" t="str">
        <f t="shared" ca="1" si="195"/>
        <v/>
      </c>
      <c r="G1198" s="22" t="str">
        <f t="shared" ca="1" si="196"/>
        <v/>
      </c>
      <c r="H1198" s="22" t="str">
        <f t="shared" ca="1" si="201"/>
        <v/>
      </c>
      <c r="I1198" s="22" t="str">
        <f t="shared" ca="1" si="201"/>
        <v/>
      </c>
      <c r="J1198" s="22" t="str">
        <f t="shared" ca="1" si="201"/>
        <v/>
      </c>
      <c r="K1198" s="22" t="str">
        <f t="shared" ca="1" si="201"/>
        <v/>
      </c>
      <c r="L1198" s="22" t="str">
        <f t="shared" ca="1" si="201"/>
        <v/>
      </c>
      <c r="M1198" s="22" t="str">
        <f t="shared" ca="1" si="201"/>
        <v/>
      </c>
      <c r="N1198" s="22" t="str">
        <f t="shared" ca="1" si="201"/>
        <v/>
      </c>
      <c r="O1198" s="22" t="str">
        <f t="shared" ca="1" si="201"/>
        <v/>
      </c>
      <c r="P1198" s="23"/>
      <c r="Q1198" s="23"/>
      <c r="R1198" s="23"/>
      <c r="S1198" s="23"/>
      <c r="T1198" s="23"/>
      <c r="U1198" s="23"/>
      <c r="V1198" s="23"/>
      <c r="W1198" s="23"/>
      <c r="X1198" s="23"/>
      <c r="Y1198" s="23"/>
      <c r="Z1198" s="23"/>
    </row>
    <row r="1199" spans="1:26" x14ac:dyDescent="0.55000000000000004">
      <c r="A1199" s="6" t="str">
        <f t="shared" ca="1" si="197"/>
        <v/>
      </c>
      <c r="B1199" s="22" t="str">
        <f t="shared" ca="1" si="200"/>
        <v/>
      </c>
      <c r="C1199" s="22" t="str">
        <f t="shared" ca="1" si="200"/>
        <v/>
      </c>
      <c r="D1199" s="22" t="str">
        <f t="shared" ca="1" si="200"/>
        <v/>
      </c>
      <c r="E1199" s="22" t="str">
        <f t="shared" ca="1" si="194"/>
        <v/>
      </c>
      <c r="F1199" s="22" t="str">
        <f t="shared" ca="1" si="195"/>
        <v/>
      </c>
      <c r="G1199" s="22" t="str">
        <f t="shared" ca="1" si="196"/>
        <v/>
      </c>
      <c r="H1199" s="22" t="str">
        <f t="shared" ca="1" si="201"/>
        <v/>
      </c>
      <c r="I1199" s="22" t="str">
        <f t="shared" ca="1" si="201"/>
        <v/>
      </c>
      <c r="J1199" s="22" t="str">
        <f t="shared" ca="1" si="201"/>
        <v/>
      </c>
      <c r="K1199" s="22" t="str">
        <f t="shared" ca="1" si="201"/>
        <v/>
      </c>
      <c r="L1199" s="22" t="str">
        <f t="shared" ca="1" si="201"/>
        <v/>
      </c>
      <c r="M1199" s="22" t="str">
        <f t="shared" ca="1" si="201"/>
        <v/>
      </c>
      <c r="N1199" s="22" t="str">
        <f t="shared" ca="1" si="201"/>
        <v/>
      </c>
      <c r="O1199" s="22" t="str">
        <f t="shared" ca="1" si="201"/>
        <v/>
      </c>
      <c r="P1199" s="23"/>
      <c r="Q1199" s="23"/>
      <c r="R1199" s="23"/>
      <c r="S1199" s="23"/>
      <c r="T1199" s="23"/>
      <c r="U1199" s="23"/>
      <c r="V1199" s="23"/>
      <c r="W1199" s="23"/>
      <c r="X1199" s="23"/>
      <c r="Y1199" s="23"/>
      <c r="Z1199" s="23"/>
    </row>
    <row r="1200" spans="1:26" x14ac:dyDescent="0.55000000000000004">
      <c r="A1200" s="6" t="str">
        <f t="shared" ca="1" si="197"/>
        <v/>
      </c>
      <c r="B1200" s="22" t="str">
        <f t="shared" ca="1" si="200"/>
        <v/>
      </c>
      <c r="C1200" s="22" t="str">
        <f t="shared" ca="1" si="200"/>
        <v/>
      </c>
      <c r="D1200" s="22" t="str">
        <f t="shared" ca="1" si="200"/>
        <v/>
      </c>
      <c r="E1200" s="22" t="str">
        <f t="shared" ca="1" si="194"/>
        <v/>
      </c>
      <c r="F1200" s="22" t="str">
        <f t="shared" ca="1" si="195"/>
        <v/>
      </c>
      <c r="G1200" s="22" t="str">
        <f t="shared" ca="1" si="196"/>
        <v/>
      </c>
      <c r="H1200" s="22" t="str">
        <f t="shared" ca="1" si="201"/>
        <v/>
      </c>
      <c r="I1200" s="22" t="str">
        <f t="shared" ca="1" si="201"/>
        <v/>
      </c>
      <c r="J1200" s="22" t="str">
        <f t="shared" ca="1" si="201"/>
        <v/>
      </c>
      <c r="K1200" s="22" t="str">
        <f t="shared" ca="1" si="201"/>
        <v/>
      </c>
      <c r="L1200" s="22" t="str">
        <f t="shared" ca="1" si="201"/>
        <v/>
      </c>
      <c r="M1200" s="22" t="str">
        <f t="shared" ca="1" si="201"/>
        <v/>
      </c>
      <c r="N1200" s="22" t="str">
        <f t="shared" ca="1" si="201"/>
        <v/>
      </c>
      <c r="O1200" s="22" t="str">
        <f t="shared" ca="1" si="201"/>
        <v/>
      </c>
      <c r="P1200" s="23"/>
      <c r="Q1200" s="23"/>
      <c r="R1200" s="23"/>
      <c r="S1200" s="23"/>
      <c r="T1200" s="23"/>
      <c r="U1200" s="23"/>
      <c r="V1200" s="23"/>
      <c r="W1200" s="23"/>
      <c r="X1200" s="23"/>
      <c r="Y1200" s="23"/>
      <c r="Z1200" s="23"/>
    </row>
    <row r="1201" spans="1:26" x14ac:dyDescent="0.55000000000000004">
      <c r="A1201" s="6" t="str">
        <f t="shared" ca="1" si="197"/>
        <v/>
      </c>
      <c r="B1201" s="22" t="str">
        <f t="shared" ca="1" si="200"/>
        <v/>
      </c>
      <c r="C1201" s="22" t="str">
        <f t="shared" ca="1" si="200"/>
        <v/>
      </c>
      <c r="D1201" s="22" t="str">
        <f t="shared" ca="1" si="200"/>
        <v/>
      </c>
      <c r="E1201" s="22" t="str">
        <f t="shared" ca="1" si="194"/>
        <v/>
      </c>
      <c r="F1201" s="22" t="str">
        <f t="shared" ca="1" si="195"/>
        <v/>
      </c>
      <c r="G1201" s="22" t="str">
        <f t="shared" ca="1" si="196"/>
        <v/>
      </c>
      <c r="H1201" s="22" t="str">
        <f t="shared" ca="1" si="201"/>
        <v/>
      </c>
      <c r="I1201" s="22" t="str">
        <f t="shared" ca="1" si="201"/>
        <v/>
      </c>
      <c r="J1201" s="22" t="str">
        <f t="shared" ca="1" si="201"/>
        <v/>
      </c>
      <c r="K1201" s="22" t="str">
        <f t="shared" ca="1" si="201"/>
        <v/>
      </c>
      <c r="L1201" s="22" t="str">
        <f t="shared" ca="1" si="201"/>
        <v/>
      </c>
      <c r="M1201" s="22" t="str">
        <f t="shared" ca="1" si="201"/>
        <v/>
      </c>
      <c r="N1201" s="22" t="str">
        <f t="shared" ca="1" si="201"/>
        <v/>
      </c>
      <c r="O1201" s="22" t="str">
        <f t="shared" ca="1" si="201"/>
        <v/>
      </c>
      <c r="P1201" s="23"/>
      <c r="Q1201" s="23"/>
      <c r="R1201" s="23"/>
      <c r="S1201" s="23"/>
      <c r="T1201" s="23"/>
      <c r="U1201" s="23"/>
      <c r="V1201" s="23"/>
      <c r="W1201" s="23"/>
      <c r="X1201" s="23"/>
      <c r="Y1201" s="23"/>
      <c r="Z1201" s="23"/>
    </row>
    <row r="1202" spans="1:26" x14ac:dyDescent="0.55000000000000004">
      <c r="A1202" s="6" t="str">
        <f t="shared" ca="1" si="197"/>
        <v/>
      </c>
      <c r="B1202" s="22" t="str">
        <f t="shared" ca="1" si="200"/>
        <v/>
      </c>
      <c r="C1202" s="22" t="str">
        <f t="shared" ca="1" si="200"/>
        <v/>
      </c>
      <c r="D1202" s="22" t="str">
        <f t="shared" ca="1" si="200"/>
        <v/>
      </c>
      <c r="E1202" s="22" t="str">
        <f t="shared" ca="1" si="194"/>
        <v/>
      </c>
      <c r="F1202" s="22" t="str">
        <f t="shared" ca="1" si="195"/>
        <v/>
      </c>
      <c r="G1202" s="22" t="str">
        <f t="shared" ca="1" si="196"/>
        <v/>
      </c>
      <c r="H1202" s="22" t="str">
        <f t="shared" ca="1" si="201"/>
        <v/>
      </c>
      <c r="I1202" s="22" t="str">
        <f t="shared" ca="1" si="201"/>
        <v/>
      </c>
      <c r="J1202" s="22" t="str">
        <f t="shared" ca="1" si="201"/>
        <v/>
      </c>
      <c r="K1202" s="22" t="str">
        <f t="shared" ca="1" si="201"/>
        <v/>
      </c>
      <c r="L1202" s="22" t="str">
        <f t="shared" ca="1" si="201"/>
        <v/>
      </c>
      <c r="M1202" s="22" t="str">
        <f t="shared" ca="1" si="201"/>
        <v/>
      </c>
      <c r="N1202" s="22" t="str">
        <f t="shared" ca="1" si="201"/>
        <v/>
      </c>
      <c r="O1202" s="22" t="str">
        <f t="shared" ca="1" si="201"/>
        <v/>
      </c>
      <c r="P1202" s="23"/>
      <c r="Q1202" s="23"/>
      <c r="R1202" s="23"/>
      <c r="S1202" s="23"/>
      <c r="T1202" s="23"/>
      <c r="U1202" s="23"/>
      <c r="V1202" s="23"/>
      <c r="W1202" s="23"/>
      <c r="X1202" s="23"/>
      <c r="Y1202" s="23"/>
      <c r="Z1202" s="23"/>
    </row>
    <row r="1203" spans="1:26" x14ac:dyDescent="0.55000000000000004">
      <c r="A1203" s="6" t="str">
        <f t="shared" ca="1" si="197"/>
        <v/>
      </c>
      <c r="B1203" s="22" t="str">
        <f t="shared" ca="1" si="200"/>
        <v/>
      </c>
      <c r="C1203" s="22" t="str">
        <f t="shared" ca="1" si="200"/>
        <v/>
      </c>
      <c r="D1203" s="22" t="str">
        <f t="shared" ca="1" si="200"/>
        <v/>
      </c>
      <c r="E1203" s="22" t="str">
        <f t="shared" ca="1" si="194"/>
        <v/>
      </c>
      <c r="F1203" s="22" t="str">
        <f t="shared" ca="1" si="195"/>
        <v/>
      </c>
      <c r="G1203" s="22" t="str">
        <f t="shared" ca="1" si="196"/>
        <v/>
      </c>
      <c r="H1203" s="22" t="str">
        <f t="shared" ca="1" si="201"/>
        <v/>
      </c>
      <c r="I1203" s="22" t="str">
        <f t="shared" ca="1" si="201"/>
        <v/>
      </c>
      <c r="J1203" s="22" t="str">
        <f t="shared" ca="1" si="201"/>
        <v/>
      </c>
      <c r="K1203" s="22" t="str">
        <f t="shared" ca="1" si="201"/>
        <v/>
      </c>
      <c r="L1203" s="22" t="str">
        <f t="shared" ca="1" si="201"/>
        <v/>
      </c>
      <c r="M1203" s="22" t="str">
        <f t="shared" ca="1" si="201"/>
        <v/>
      </c>
      <c r="N1203" s="22" t="str">
        <f t="shared" ca="1" si="201"/>
        <v/>
      </c>
      <c r="O1203" s="22" t="str">
        <f t="shared" ca="1" si="201"/>
        <v/>
      </c>
      <c r="P1203" s="23"/>
      <c r="Q1203" s="23"/>
      <c r="R1203" s="23"/>
      <c r="S1203" s="23"/>
      <c r="T1203" s="23"/>
      <c r="U1203" s="23"/>
      <c r="V1203" s="23"/>
      <c r="W1203" s="23"/>
      <c r="X1203" s="23"/>
      <c r="Y1203" s="23"/>
      <c r="Z1203" s="23"/>
    </row>
    <row r="1204" spans="1:26" x14ac:dyDescent="0.55000000000000004">
      <c r="A1204" s="6" t="str">
        <f t="shared" ca="1" si="197"/>
        <v/>
      </c>
      <c r="B1204" s="22" t="str">
        <f t="shared" ca="1" si="200"/>
        <v/>
      </c>
      <c r="C1204" s="22" t="str">
        <f t="shared" ca="1" si="200"/>
        <v/>
      </c>
      <c r="D1204" s="22" t="str">
        <f t="shared" ca="1" si="200"/>
        <v/>
      </c>
      <c r="E1204" s="22" t="str">
        <f t="shared" ca="1" si="194"/>
        <v/>
      </c>
      <c r="F1204" s="22" t="str">
        <f t="shared" ca="1" si="195"/>
        <v/>
      </c>
      <c r="G1204" s="22" t="str">
        <f t="shared" ca="1" si="196"/>
        <v/>
      </c>
      <c r="H1204" s="22" t="str">
        <f t="shared" ca="1" si="201"/>
        <v/>
      </c>
      <c r="I1204" s="22" t="str">
        <f t="shared" ca="1" si="201"/>
        <v/>
      </c>
      <c r="J1204" s="22" t="str">
        <f t="shared" ca="1" si="201"/>
        <v/>
      </c>
      <c r="K1204" s="22" t="str">
        <f t="shared" ca="1" si="201"/>
        <v/>
      </c>
      <c r="L1204" s="22" t="str">
        <f t="shared" ca="1" si="201"/>
        <v/>
      </c>
      <c r="M1204" s="22" t="str">
        <f t="shared" ca="1" si="201"/>
        <v/>
      </c>
      <c r="N1204" s="22" t="str">
        <f t="shared" ca="1" si="201"/>
        <v/>
      </c>
      <c r="O1204" s="22" t="str">
        <f t="shared" ca="1" si="201"/>
        <v/>
      </c>
      <c r="P1204" s="23"/>
      <c r="Q1204" s="23"/>
      <c r="R1204" s="23"/>
      <c r="S1204" s="23"/>
      <c r="T1204" s="23"/>
      <c r="U1204" s="23"/>
      <c r="V1204" s="23"/>
      <c r="W1204" s="23"/>
      <c r="X1204" s="23"/>
      <c r="Y1204" s="23"/>
      <c r="Z1204" s="23"/>
    </row>
    <row r="1205" spans="1:26" x14ac:dyDescent="0.55000000000000004">
      <c r="A1205" s="6" t="str">
        <f t="shared" ca="1" si="197"/>
        <v/>
      </c>
      <c r="B1205" s="22" t="str">
        <f t="shared" ca="1" si="200"/>
        <v/>
      </c>
      <c r="C1205" s="22" t="str">
        <f t="shared" ca="1" si="200"/>
        <v/>
      </c>
      <c r="D1205" s="22" t="str">
        <f t="shared" ca="1" si="200"/>
        <v/>
      </c>
      <c r="E1205" s="22" t="str">
        <f t="shared" ca="1" si="194"/>
        <v/>
      </c>
      <c r="F1205" s="22" t="str">
        <f t="shared" ca="1" si="195"/>
        <v/>
      </c>
      <c r="G1205" s="22" t="str">
        <f t="shared" ca="1" si="196"/>
        <v/>
      </c>
      <c r="H1205" s="22" t="str">
        <f t="shared" ca="1" si="201"/>
        <v/>
      </c>
      <c r="I1205" s="22" t="str">
        <f t="shared" ca="1" si="201"/>
        <v/>
      </c>
      <c r="J1205" s="22" t="str">
        <f t="shared" ca="1" si="201"/>
        <v/>
      </c>
      <c r="K1205" s="22" t="str">
        <f t="shared" ca="1" si="201"/>
        <v/>
      </c>
      <c r="L1205" s="22" t="str">
        <f t="shared" ca="1" si="201"/>
        <v/>
      </c>
      <c r="M1205" s="22" t="str">
        <f t="shared" ca="1" si="201"/>
        <v/>
      </c>
      <c r="N1205" s="22" t="str">
        <f t="shared" ca="1" si="201"/>
        <v/>
      </c>
      <c r="O1205" s="22" t="str">
        <f t="shared" ca="1" si="201"/>
        <v/>
      </c>
      <c r="P1205" s="23"/>
      <c r="Q1205" s="23"/>
      <c r="R1205" s="23"/>
      <c r="S1205" s="23"/>
      <c r="T1205" s="23"/>
      <c r="U1205" s="23"/>
      <c r="V1205" s="23"/>
      <c r="W1205" s="23"/>
      <c r="X1205" s="23"/>
      <c r="Y1205" s="23"/>
      <c r="Z1205" s="23"/>
    </row>
    <row r="1206" spans="1:26" x14ac:dyDescent="0.55000000000000004">
      <c r="A1206" s="6" t="str">
        <f t="shared" ca="1" si="197"/>
        <v/>
      </c>
      <c r="B1206" s="22" t="str">
        <f t="shared" ca="1" si="200"/>
        <v/>
      </c>
      <c r="C1206" s="22" t="str">
        <f t="shared" ca="1" si="200"/>
        <v/>
      </c>
      <c r="D1206" s="22" t="str">
        <f t="shared" ca="1" si="200"/>
        <v/>
      </c>
      <c r="E1206" s="22" t="str">
        <f t="shared" ca="1" si="194"/>
        <v/>
      </c>
      <c r="F1206" s="22" t="str">
        <f t="shared" ca="1" si="195"/>
        <v/>
      </c>
      <c r="G1206" s="22" t="str">
        <f t="shared" ca="1" si="196"/>
        <v/>
      </c>
      <c r="H1206" s="22" t="str">
        <f t="shared" ca="1" si="201"/>
        <v/>
      </c>
      <c r="I1206" s="22" t="str">
        <f t="shared" ca="1" si="201"/>
        <v/>
      </c>
      <c r="J1206" s="22" t="str">
        <f t="shared" ca="1" si="201"/>
        <v/>
      </c>
      <c r="K1206" s="22" t="str">
        <f t="shared" ca="1" si="201"/>
        <v/>
      </c>
      <c r="L1206" s="22" t="str">
        <f t="shared" ca="1" si="201"/>
        <v/>
      </c>
      <c r="M1206" s="22" t="str">
        <f t="shared" ca="1" si="201"/>
        <v/>
      </c>
      <c r="N1206" s="22" t="str">
        <f t="shared" ca="1" si="201"/>
        <v/>
      </c>
      <c r="O1206" s="22" t="str">
        <f t="shared" ca="1" si="201"/>
        <v/>
      </c>
      <c r="P1206" s="23"/>
      <c r="Q1206" s="23"/>
      <c r="R1206" s="23"/>
      <c r="S1206" s="23"/>
      <c r="T1206" s="23"/>
      <c r="U1206" s="23"/>
      <c r="V1206" s="23"/>
      <c r="W1206" s="23"/>
      <c r="X1206" s="23"/>
      <c r="Y1206" s="23"/>
      <c r="Z1206" s="23"/>
    </row>
    <row r="1207" spans="1:26" x14ac:dyDescent="0.55000000000000004">
      <c r="A1207" s="6" t="str">
        <f t="shared" ca="1" si="197"/>
        <v/>
      </c>
      <c r="B1207" s="22" t="str">
        <f t="shared" ca="1" si="200"/>
        <v/>
      </c>
      <c r="C1207" s="22" t="str">
        <f t="shared" ca="1" si="200"/>
        <v/>
      </c>
      <c r="D1207" s="22" t="str">
        <f t="shared" ca="1" si="200"/>
        <v/>
      </c>
      <c r="E1207" s="22" t="str">
        <f t="shared" ca="1" si="194"/>
        <v/>
      </c>
      <c r="F1207" s="22" t="str">
        <f t="shared" ca="1" si="195"/>
        <v/>
      </c>
      <c r="G1207" s="22" t="str">
        <f t="shared" ca="1" si="196"/>
        <v/>
      </c>
      <c r="H1207" s="22" t="str">
        <f t="shared" ca="1" si="201"/>
        <v/>
      </c>
      <c r="I1207" s="22" t="str">
        <f t="shared" ca="1" si="201"/>
        <v/>
      </c>
      <c r="J1207" s="22" t="str">
        <f t="shared" ca="1" si="201"/>
        <v/>
      </c>
      <c r="K1207" s="22" t="str">
        <f t="shared" ca="1" si="201"/>
        <v/>
      </c>
      <c r="L1207" s="22" t="str">
        <f t="shared" ca="1" si="201"/>
        <v/>
      </c>
      <c r="M1207" s="22" t="str">
        <f t="shared" ca="1" si="201"/>
        <v/>
      </c>
      <c r="N1207" s="22" t="str">
        <f t="shared" ca="1" si="201"/>
        <v/>
      </c>
      <c r="O1207" s="22" t="str">
        <f t="shared" ca="1" si="201"/>
        <v/>
      </c>
      <c r="P1207" s="23"/>
      <c r="Q1207" s="23"/>
      <c r="R1207" s="23"/>
      <c r="S1207" s="23"/>
      <c r="T1207" s="23"/>
      <c r="U1207" s="23"/>
      <c r="V1207" s="23"/>
      <c r="W1207" s="23"/>
      <c r="X1207" s="23"/>
      <c r="Y1207" s="23"/>
      <c r="Z1207" s="23"/>
    </row>
    <row r="1208" spans="1:26" x14ac:dyDescent="0.55000000000000004">
      <c r="A1208" s="6" t="str">
        <f t="shared" ca="1" si="197"/>
        <v/>
      </c>
      <c r="B1208" s="22" t="str">
        <f t="shared" ref="B1208:D1227" ca="1" si="202">IF($A1208="","",IF(ISERROR(IF(ISERROR(INDEX(FredRatesData_AllData,MATCH($A1208-(MAX(0,WEEKDAY($A1208,2)-5)),FredRatesData_Dates,0),MATCH(B$6,FredRatesData_IDs,0),1)/B$5),INDEX(FredRatesData_AllData,MATCH($A1208-(MAX(0,WEEKDAY($A1208,2)-5))-3,FredRatesData_Dates,0),MATCH(B$6,FredRatesData_IDs,0),1)/B$5,INDEX(FredRatesData_AllData,MATCH($A1208-(MAX(0,WEEKDAY($A1208,2)-5)),FredRatesData_Dates,0),MATCH(B$6,FredRatesData_IDs,0),1)/B$5)),"",IF(ISERROR(INDEX(FredRatesData_AllData,MATCH($A1208-(MAX(0,WEEKDAY($A1208,2)-5)),FredRatesData_Dates,0),MATCH(B$6,FredRatesData_IDs,0),1)/B$5),INDEX(FredRatesData_AllData,MATCH($A1208-(MAX(0,WEEKDAY($A1208,2)-5))-3,FredRatesData_Dates,0),MATCH(B$6,FredRatesData_IDs,0),1)/B$5,INDEX(FredRatesData_AllData,MATCH($A1208-(MAX(0,WEEKDAY($A1208,2)-5)),FredRatesData_Dates,0),MATCH(B$6,FredRatesData_IDs,0),1)/B$5)))</f>
        <v/>
      </c>
      <c r="C1208" s="22" t="str">
        <f t="shared" ca="1" si="202"/>
        <v/>
      </c>
      <c r="D1208" s="22" t="str">
        <f t="shared" ca="1" si="202"/>
        <v/>
      </c>
      <c r="E1208" s="22" t="str">
        <f t="shared" ca="1" si="194"/>
        <v/>
      </c>
      <c r="F1208" s="22" t="str">
        <f t="shared" ca="1" si="195"/>
        <v/>
      </c>
      <c r="G1208" s="22" t="str">
        <f t="shared" ca="1" si="196"/>
        <v/>
      </c>
      <c r="H1208" s="22" t="str">
        <f t="shared" ref="H1208:O1227" ca="1" si="203">IF($A1208="","",IF(ISERROR(IF(ISERROR(INDEX(FredRatesData_AllData,MATCH($A1208-(MAX(0,WEEKDAY($A1208,2)-5)),FredRatesData_Dates,0),MATCH(H$6,FredRatesData_IDs,0),1)/H$5),INDEX(FredRatesData_AllData,MATCH($A1208-(MAX(0,WEEKDAY($A1208,2)-5))-3,FredRatesData_Dates,0),MATCH(H$6,FredRatesData_IDs,0),1)/H$5,INDEX(FredRatesData_AllData,MATCH($A1208-(MAX(0,WEEKDAY($A1208,2)-5)),FredRatesData_Dates,0),MATCH(H$6,FredRatesData_IDs,0),1)/H$5)),"",IF(ISERROR(INDEX(FredRatesData_AllData,MATCH($A1208-(MAX(0,WEEKDAY($A1208,2)-5)),FredRatesData_Dates,0),MATCH(H$6,FredRatesData_IDs,0),1)/H$5),INDEX(FredRatesData_AllData,MATCH($A1208-(MAX(0,WEEKDAY($A1208,2)-5))-3,FredRatesData_Dates,0),MATCH(H$6,FredRatesData_IDs,0),1)/H$5,INDEX(FredRatesData_AllData,MATCH($A1208-(MAX(0,WEEKDAY($A1208,2)-5)),FredRatesData_Dates,0),MATCH(H$6,FredRatesData_IDs,0),1)/H$5)))</f>
        <v/>
      </c>
      <c r="I1208" s="22" t="str">
        <f t="shared" ca="1" si="203"/>
        <v/>
      </c>
      <c r="J1208" s="22" t="str">
        <f t="shared" ca="1" si="203"/>
        <v/>
      </c>
      <c r="K1208" s="22" t="str">
        <f t="shared" ca="1" si="203"/>
        <v/>
      </c>
      <c r="L1208" s="22" t="str">
        <f t="shared" ca="1" si="203"/>
        <v/>
      </c>
      <c r="M1208" s="22" t="str">
        <f t="shared" ca="1" si="203"/>
        <v/>
      </c>
      <c r="N1208" s="22" t="str">
        <f t="shared" ca="1" si="203"/>
        <v/>
      </c>
      <c r="O1208" s="22" t="str">
        <f t="shared" ca="1" si="203"/>
        <v/>
      </c>
      <c r="P1208" s="23"/>
      <c r="Q1208" s="23"/>
      <c r="R1208" s="23"/>
      <c r="S1208" s="23"/>
      <c r="T1208" s="23"/>
      <c r="U1208" s="23"/>
      <c r="V1208" s="23"/>
      <c r="W1208" s="23"/>
      <c r="X1208" s="23"/>
      <c r="Y1208" s="23"/>
      <c r="Z1208" s="23"/>
    </row>
    <row r="1209" spans="1:26" x14ac:dyDescent="0.55000000000000004">
      <c r="A1209" s="6" t="str">
        <f t="shared" ca="1" si="197"/>
        <v/>
      </c>
      <c r="B1209" s="22" t="str">
        <f t="shared" ca="1" si="202"/>
        <v/>
      </c>
      <c r="C1209" s="22" t="str">
        <f t="shared" ca="1" si="202"/>
        <v/>
      </c>
      <c r="D1209" s="22" t="str">
        <f t="shared" ca="1" si="202"/>
        <v/>
      </c>
      <c r="E1209" s="22" t="str">
        <f t="shared" ca="1" si="194"/>
        <v/>
      </c>
      <c r="F1209" s="22" t="str">
        <f t="shared" ca="1" si="195"/>
        <v/>
      </c>
      <c r="G1209" s="22" t="str">
        <f t="shared" ca="1" si="196"/>
        <v/>
      </c>
      <c r="H1209" s="22" t="str">
        <f t="shared" ca="1" si="203"/>
        <v/>
      </c>
      <c r="I1209" s="22" t="str">
        <f t="shared" ca="1" si="203"/>
        <v/>
      </c>
      <c r="J1209" s="22" t="str">
        <f t="shared" ca="1" si="203"/>
        <v/>
      </c>
      <c r="K1209" s="22" t="str">
        <f t="shared" ca="1" si="203"/>
        <v/>
      </c>
      <c r="L1209" s="22" t="str">
        <f t="shared" ca="1" si="203"/>
        <v/>
      </c>
      <c r="M1209" s="22" t="str">
        <f t="shared" ca="1" si="203"/>
        <v/>
      </c>
      <c r="N1209" s="22" t="str">
        <f t="shared" ca="1" si="203"/>
        <v/>
      </c>
      <c r="O1209" s="22" t="str">
        <f t="shared" ca="1" si="203"/>
        <v/>
      </c>
      <c r="P1209" s="23"/>
      <c r="Q1209" s="23"/>
      <c r="R1209" s="23"/>
      <c r="S1209" s="23"/>
      <c r="T1209" s="23"/>
      <c r="U1209" s="23"/>
      <c r="V1209" s="23"/>
      <c r="W1209" s="23"/>
      <c r="X1209" s="23"/>
      <c r="Y1209" s="23"/>
      <c r="Z1209" s="23"/>
    </row>
    <row r="1210" spans="1:26" x14ac:dyDescent="0.55000000000000004">
      <c r="A1210" s="6" t="str">
        <f t="shared" ca="1" si="197"/>
        <v/>
      </c>
      <c r="B1210" s="22" t="str">
        <f t="shared" ca="1" si="202"/>
        <v/>
      </c>
      <c r="C1210" s="22" t="str">
        <f t="shared" ca="1" si="202"/>
        <v/>
      </c>
      <c r="D1210" s="22" t="str">
        <f t="shared" ca="1" si="202"/>
        <v/>
      </c>
      <c r="E1210" s="22" t="str">
        <f t="shared" ca="1" si="194"/>
        <v/>
      </c>
      <c r="F1210" s="22" t="str">
        <f t="shared" ca="1" si="195"/>
        <v/>
      </c>
      <c r="G1210" s="22" t="str">
        <f t="shared" ca="1" si="196"/>
        <v/>
      </c>
      <c r="H1210" s="22" t="str">
        <f t="shared" ca="1" si="203"/>
        <v/>
      </c>
      <c r="I1210" s="22" t="str">
        <f t="shared" ca="1" si="203"/>
        <v/>
      </c>
      <c r="J1210" s="22" t="str">
        <f t="shared" ca="1" si="203"/>
        <v/>
      </c>
      <c r="K1210" s="22" t="str">
        <f t="shared" ca="1" si="203"/>
        <v/>
      </c>
      <c r="L1210" s="22" t="str">
        <f t="shared" ca="1" si="203"/>
        <v/>
      </c>
      <c r="M1210" s="22" t="str">
        <f t="shared" ca="1" si="203"/>
        <v/>
      </c>
      <c r="N1210" s="22" t="str">
        <f t="shared" ca="1" si="203"/>
        <v/>
      </c>
      <c r="O1210" s="22" t="str">
        <f t="shared" ca="1" si="203"/>
        <v/>
      </c>
      <c r="P1210" s="23"/>
      <c r="Q1210" s="23"/>
      <c r="R1210" s="23"/>
      <c r="S1210" s="23"/>
      <c r="T1210" s="23"/>
      <c r="U1210" s="23"/>
      <c r="V1210" s="23"/>
      <c r="W1210" s="23"/>
      <c r="X1210" s="23"/>
      <c r="Y1210" s="23"/>
      <c r="Z1210" s="23"/>
    </row>
    <row r="1211" spans="1:26" x14ac:dyDescent="0.55000000000000004">
      <c r="A1211" s="6" t="str">
        <f t="shared" ca="1" si="197"/>
        <v/>
      </c>
      <c r="B1211" s="22" t="str">
        <f t="shared" ca="1" si="202"/>
        <v/>
      </c>
      <c r="C1211" s="22" t="str">
        <f t="shared" ca="1" si="202"/>
        <v/>
      </c>
      <c r="D1211" s="22" t="str">
        <f t="shared" ca="1" si="202"/>
        <v/>
      </c>
      <c r="E1211" s="22" t="str">
        <f t="shared" ca="1" si="194"/>
        <v/>
      </c>
      <c r="F1211" s="22" t="str">
        <f t="shared" ca="1" si="195"/>
        <v/>
      </c>
      <c r="G1211" s="22" t="str">
        <f t="shared" ca="1" si="196"/>
        <v/>
      </c>
      <c r="H1211" s="22" t="str">
        <f t="shared" ca="1" si="203"/>
        <v/>
      </c>
      <c r="I1211" s="22" t="str">
        <f t="shared" ca="1" si="203"/>
        <v/>
      </c>
      <c r="J1211" s="22" t="str">
        <f t="shared" ca="1" si="203"/>
        <v/>
      </c>
      <c r="K1211" s="22" t="str">
        <f t="shared" ca="1" si="203"/>
        <v/>
      </c>
      <c r="L1211" s="22" t="str">
        <f t="shared" ca="1" si="203"/>
        <v/>
      </c>
      <c r="M1211" s="22" t="str">
        <f t="shared" ca="1" si="203"/>
        <v/>
      </c>
      <c r="N1211" s="22" t="str">
        <f t="shared" ca="1" si="203"/>
        <v/>
      </c>
      <c r="O1211" s="22" t="str">
        <f t="shared" ca="1" si="203"/>
        <v/>
      </c>
      <c r="P1211" s="23"/>
      <c r="Q1211" s="23"/>
      <c r="R1211" s="23"/>
      <c r="S1211" s="23"/>
      <c r="T1211" s="23"/>
      <c r="U1211" s="23"/>
      <c r="V1211" s="23"/>
      <c r="W1211" s="23"/>
      <c r="X1211" s="23"/>
      <c r="Y1211" s="23"/>
      <c r="Z1211" s="23"/>
    </row>
    <row r="1212" spans="1:26" x14ac:dyDescent="0.55000000000000004">
      <c r="A1212" s="6" t="str">
        <f t="shared" ca="1" si="197"/>
        <v/>
      </c>
      <c r="B1212" s="22" t="str">
        <f t="shared" ca="1" si="202"/>
        <v/>
      </c>
      <c r="C1212" s="22" t="str">
        <f t="shared" ca="1" si="202"/>
        <v/>
      </c>
      <c r="D1212" s="22" t="str">
        <f t="shared" ca="1" si="202"/>
        <v/>
      </c>
      <c r="E1212" s="22" t="str">
        <f t="shared" ca="1" si="194"/>
        <v/>
      </c>
      <c r="F1212" s="22" t="str">
        <f t="shared" ca="1" si="195"/>
        <v/>
      </c>
      <c r="G1212" s="22" t="str">
        <f t="shared" ca="1" si="196"/>
        <v/>
      </c>
      <c r="H1212" s="22" t="str">
        <f t="shared" ca="1" si="203"/>
        <v/>
      </c>
      <c r="I1212" s="22" t="str">
        <f t="shared" ca="1" si="203"/>
        <v/>
      </c>
      <c r="J1212" s="22" t="str">
        <f t="shared" ca="1" si="203"/>
        <v/>
      </c>
      <c r="K1212" s="22" t="str">
        <f t="shared" ca="1" si="203"/>
        <v/>
      </c>
      <c r="L1212" s="22" t="str">
        <f t="shared" ca="1" si="203"/>
        <v/>
      </c>
      <c r="M1212" s="22" t="str">
        <f t="shared" ca="1" si="203"/>
        <v/>
      </c>
      <c r="N1212" s="22" t="str">
        <f t="shared" ca="1" si="203"/>
        <v/>
      </c>
      <c r="O1212" s="22" t="str">
        <f t="shared" ca="1" si="203"/>
        <v/>
      </c>
      <c r="P1212" s="23"/>
      <c r="Q1212" s="23"/>
      <c r="R1212" s="23"/>
      <c r="S1212" s="23"/>
      <c r="T1212" s="23"/>
      <c r="U1212" s="23"/>
      <c r="V1212" s="23"/>
      <c r="W1212" s="23"/>
      <c r="X1212" s="23"/>
      <c r="Y1212" s="23"/>
      <c r="Z1212" s="23"/>
    </row>
    <row r="1213" spans="1:26" x14ac:dyDescent="0.55000000000000004">
      <c r="A1213" s="6" t="str">
        <f t="shared" ca="1" si="197"/>
        <v/>
      </c>
      <c r="B1213" s="22" t="str">
        <f t="shared" ca="1" si="202"/>
        <v/>
      </c>
      <c r="C1213" s="22" t="str">
        <f t="shared" ca="1" si="202"/>
        <v/>
      </c>
      <c r="D1213" s="22" t="str">
        <f t="shared" ca="1" si="202"/>
        <v/>
      </c>
      <c r="E1213" s="22" t="str">
        <f t="shared" ca="1" si="194"/>
        <v/>
      </c>
      <c r="F1213" s="22" t="str">
        <f t="shared" ca="1" si="195"/>
        <v/>
      </c>
      <c r="G1213" s="22" t="str">
        <f t="shared" ca="1" si="196"/>
        <v/>
      </c>
      <c r="H1213" s="22" t="str">
        <f t="shared" ca="1" si="203"/>
        <v/>
      </c>
      <c r="I1213" s="22" t="str">
        <f t="shared" ca="1" si="203"/>
        <v/>
      </c>
      <c r="J1213" s="22" t="str">
        <f t="shared" ca="1" si="203"/>
        <v/>
      </c>
      <c r="K1213" s="22" t="str">
        <f t="shared" ca="1" si="203"/>
        <v/>
      </c>
      <c r="L1213" s="22" t="str">
        <f t="shared" ca="1" si="203"/>
        <v/>
      </c>
      <c r="M1213" s="22" t="str">
        <f t="shared" ca="1" si="203"/>
        <v/>
      </c>
      <c r="N1213" s="22" t="str">
        <f t="shared" ca="1" si="203"/>
        <v/>
      </c>
      <c r="O1213" s="22" t="str">
        <f t="shared" ca="1" si="203"/>
        <v/>
      </c>
      <c r="P1213" s="23"/>
      <c r="Q1213" s="23"/>
      <c r="R1213" s="23"/>
      <c r="S1213" s="23"/>
      <c r="T1213" s="23"/>
      <c r="U1213" s="23"/>
      <c r="V1213" s="23"/>
      <c r="W1213" s="23"/>
      <c r="X1213" s="23"/>
      <c r="Y1213" s="23"/>
      <c r="Z1213" s="23"/>
    </row>
    <row r="1214" spans="1:26" x14ac:dyDescent="0.55000000000000004">
      <c r="A1214" s="6" t="str">
        <f t="shared" ca="1" si="197"/>
        <v/>
      </c>
      <c r="B1214" s="22" t="str">
        <f t="shared" ca="1" si="202"/>
        <v/>
      </c>
      <c r="C1214" s="22" t="str">
        <f t="shared" ca="1" si="202"/>
        <v/>
      </c>
      <c r="D1214" s="22" t="str">
        <f t="shared" ca="1" si="202"/>
        <v/>
      </c>
      <c r="E1214" s="22" t="str">
        <f t="shared" ca="1" si="194"/>
        <v/>
      </c>
      <c r="F1214" s="22" t="str">
        <f t="shared" ca="1" si="195"/>
        <v/>
      </c>
      <c r="G1214" s="22" t="str">
        <f t="shared" ca="1" si="196"/>
        <v/>
      </c>
      <c r="H1214" s="22" t="str">
        <f t="shared" ca="1" si="203"/>
        <v/>
      </c>
      <c r="I1214" s="22" t="str">
        <f t="shared" ca="1" si="203"/>
        <v/>
      </c>
      <c r="J1214" s="22" t="str">
        <f t="shared" ca="1" si="203"/>
        <v/>
      </c>
      <c r="K1214" s="22" t="str">
        <f t="shared" ca="1" si="203"/>
        <v/>
      </c>
      <c r="L1214" s="22" t="str">
        <f t="shared" ca="1" si="203"/>
        <v/>
      </c>
      <c r="M1214" s="22" t="str">
        <f t="shared" ca="1" si="203"/>
        <v/>
      </c>
      <c r="N1214" s="22" t="str">
        <f t="shared" ca="1" si="203"/>
        <v/>
      </c>
      <c r="O1214" s="22" t="str">
        <f t="shared" ca="1" si="203"/>
        <v/>
      </c>
      <c r="P1214" s="23"/>
      <c r="Q1214" s="23"/>
      <c r="R1214" s="23"/>
      <c r="S1214" s="23"/>
      <c r="T1214" s="23"/>
      <c r="U1214" s="23"/>
      <c r="V1214" s="23"/>
      <c r="W1214" s="23"/>
      <c r="X1214" s="23"/>
      <c r="Y1214" s="23"/>
      <c r="Z1214" s="23"/>
    </row>
    <row r="1215" spans="1:26" x14ac:dyDescent="0.55000000000000004">
      <c r="A1215" s="6" t="str">
        <f t="shared" ca="1" si="197"/>
        <v/>
      </c>
      <c r="B1215" s="22" t="str">
        <f t="shared" ca="1" si="202"/>
        <v/>
      </c>
      <c r="C1215" s="22" t="str">
        <f t="shared" ca="1" si="202"/>
        <v/>
      </c>
      <c r="D1215" s="22" t="str">
        <f t="shared" ca="1" si="202"/>
        <v/>
      </c>
      <c r="E1215" s="22" t="str">
        <f t="shared" ca="1" si="194"/>
        <v/>
      </c>
      <c r="F1215" s="22" t="str">
        <f t="shared" ca="1" si="195"/>
        <v/>
      </c>
      <c r="G1215" s="22" t="str">
        <f t="shared" ca="1" si="196"/>
        <v/>
      </c>
      <c r="H1215" s="22" t="str">
        <f t="shared" ca="1" si="203"/>
        <v/>
      </c>
      <c r="I1215" s="22" t="str">
        <f t="shared" ca="1" si="203"/>
        <v/>
      </c>
      <c r="J1215" s="22" t="str">
        <f t="shared" ca="1" si="203"/>
        <v/>
      </c>
      <c r="K1215" s="22" t="str">
        <f t="shared" ca="1" si="203"/>
        <v/>
      </c>
      <c r="L1215" s="22" t="str">
        <f t="shared" ca="1" si="203"/>
        <v/>
      </c>
      <c r="M1215" s="22" t="str">
        <f t="shared" ca="1" si="203"/>
        <v/>
      </c>
      <c r="N1215" s="22" t="str">
        <f t="shared" ca="1" si="203"/>
        <v/>
      </c>
      <c r="O1215" s="22" t="str">
        <f t="shared" ca="1" si="203"/>
        <v/>
      </c>
      <c r="P1215" s="23"/>
      <c r="Q1215" s="23"/>
      <c r="R1215" s="23"/>
      <c r="S1215" s="23"/>
      <c r="T1215" s="23"/>
      <c r="U1215" s="23"/>
      <c r="V1215" s="23"/>
      <c r="W1215" s="23"/>
      <c r="X1215" s="23"/>
      <c r="Y1215" s="23"/>
      <c r="Z1215" s="23"/>
    </row>
    <row r="1216" spans="1:26" x14ac:dyDescent="0.55000000000000004">
      <c r="A1216" s="6" t="str">
        <f t="shared" ca="1" si="197"/>
        <v/>
      </c>
      <c r="B1216" s="22" t="str">
        <f t="shared" ca="1" si="202"/>
        <v/>
      </c>
      <c r="C1216" s="22" t="str">
        <f t="shared" ca="1" si="202"/>
        <v/>
      </c>
      <c r="D1216" s="22" t="str">
        <f t="shared" ca="1" si="202"/>
        <v/>
      </c>
      <c r="E1216" s="22" t="str">
        <f t="shared" ca="1" si="194"/>
        <v/>
      </c>
      <c r="F1216" s="22" t="str">
        <f t="shared" ca="1" si="195"/>
        <v/>
      </c>
      <c r="G1216" s="22" t="str">
        <f t="shared" ca="1" si="196"/>
        <v/>
      </c>
      <c r="H1216" s="22" t="str">
        <f t="shared" ca="1" si="203"/>
        <v/>
      </c>
      <c r="I1216" s="22" t="str">
        <f t="shared" ca="1" si="203"/>
        <v/>
      </c>
      <c r="J1216" s="22" t="str">
        <f t="shared" ca="1" si="203"/>
        <v/>
      </c>
      <c r="K1216" s="22" t="str">
        <f t="shared" ca="1" si="203"/>
        <v/>
      </c>
      <c r="L1216" s="22" t="str">
        <f t="shared" ca="1" si="203"/>
        <v/>
      </c>
      <c r="M1216" s="22" t="str">
        <f t="shared" ca="1" si="203"/>
        <v/>
      </c>
      <c r="N1216" s="22" t="str">
        <f t="shared" ca="1" si="203"/>
        <v/>
      </c>
      <c r="O1216" s="22" t="str">
        <f t="shared" ca="1" si="203"/>
        <v/>
      </c>
      <c r="P1216" s="23"/>
      <c r="Q1216" s="23"/>
      <c r="R1216" s="23"/>
      <c r="S1216" s="23"/>
      <c r="T1216" s="23"/>
      <c r="U1216" s="23"/>
      <c r="V1216" s="23"/>
      <c r="W1216" s="23"/>
      <c r="X1216" s="23"/>
      <c r="Y1216" s="23"/>
      <c r="Z1216" s="23"/>
    </row>
    <row r="1217" spans="1:26" x14ac:dyDescent="0.55000000000000004">
      <c r="A1217" s="6" t="str">
        <f t="shared" ca="1" si="197"/>
        <v/>
      </c>
      <c r="B1217" s="22" t="str">
        <f t="shared" ca="1" si="202"/>
        <v/>
      </c>
      <c r="C1217" s="22" t="str">
        <f t="shared" ca="1" si="202"/>
        <v/>
      </c>
      <c r="D1217" s="22" t="str">
        <f t="shared" ca="1" si="202"/>
        <v/>
      </c>
      <c r="E1217" s="22" t="str">
        <f t="shared" ca="1" si="194"/>
        <v/>
      </c>
      <c r="F1217" s="22" t="str">
        <f t="shared" ca="1" si="195"/>
        <v/>
      </c>
      <c r="G1217" s="22" t="str">
        <f t="shared" ca="1" si="196"/>
        <v/>
      </c>
      <c r="H1217" s="22" t="str">
        <f t="shared" ca="1" si="203"/>
        <v/>
      </c>
      <c r="I1217" s="22" t="str">
        <f t="shared" ca="1" si="203"/>
        <v/>
      </c>
      <c r="J1217" s="22" t="str">
        <f t="shared" ca="1" si="203"/>
        <v/>
      </c>
      <c r="K1217" s="22" t="str">
        <f t="shared" ca="1" si="203"/>
        <v/>
      </c>
      <c r="L1217" s="22" t="str">
        <f t="shared" ca="1" si="203"/>
        <v/>
      </c>
      <c r="M1217" s="22" t="str">
        <f t="shared" ca="1" si="203"/>
        <v/>
      </c>
      <c r="N1217" s="22" t="str">
        <f t="shared" ca="1" si="203"/>
        <v/>
      </c>
      <c r="O1217" s="22" t="str">
        <f t="shared" ca="1" si="203"/>
        <v/>
      </c>
      <c r="P1217" s="23"/>
      <c r="Q1217" s="23"/>
      <c r="R1217" s="23"/>
      <c r="S1217" s="23"/>
      <c r="T1217" s="23"/>
      <c r="U1217" s="23"/>
      <c r="V1217" s="23"/>
      <c r="W1217" s="23"/>
      <c r="X1217" s="23"/>
      <c r="Y1217" s="23"/>
      <c r="Z1217" s="23"/>
    </row>
    <row r="1218" spans="1:26" x14ac:dyDescent="0.55000000000000004">
      <c r="A1218" s="6" t="str">
        <f t="shared" ca="1" si="197"/>
        <v/>
      </c>
      <c r="B1218" s="22" t="str">
        <f t="shared" ca="1" si="202"/>
        <v/>
      </c>
      <c r="C1218" s="22" t="str">
        <f t="shared" ca="1" si="202"/>
        <v/>
      </c>
      <c r="D1218" s="22" t="str">
        <f t="shared" ca="1" si="202"/>
        <v/>
      </c>
      <c r="E1218" s="22" t="str">
        <f t="shared" ca="1" si="194"/>
        <v/>
      </c>
      <c r="F1218" s="22" t="str">
        <f t="shared" ca="1" si="195"/>
        <v/>
      </c>
      <c r="G1218" s="22" t="str">
        <f t="shared" ca="1" si="196"/>
        <v/>
      </c>
      <c r="H1218" s="22" t="str">
        <f t="shared" ca="1" si="203"/>
        <v/>
      </c>
      <c r="I1218" s="22" t="str">
        <f t="shared" ca="1" si="203"/>
        <v/>
      </c>
      <c r="J1218" s="22" t="str">
        <f t="shared" ca="1" si="203"/>
        <v/>
      </c>
      <c r="K1218" s="22" t="str">
        <f t="shared" ca="1" si="203"/>
        <v/>
      </c>
      <c r="L1218" s="22" t="str">
        <f t="shared" ca="1" si="203"/>
        <v/>
      </c>
      <c r="M1218" s="22" t="str">
        <f t="shared" ca="1" si="203"/>
        <v/>
      </c>
      <c r="N1218" s="22" t="str">
        <f t="shared" ca="1" si="203"/>
        <v/>
      </c>
      <c r="O1218" s="22" t="str">
        <f t="shared" ca="1" si="203"/>
        <v/>
      </c>
      <c r="P1218" s="23"/>
      <c r="Q1218" s="23"/>
      <c r="R1218" s="23"/>
      <c r="S1218" s="23"/>
      <c r="T1218" s="23"/>
      <c r="U1218" s="23"/>
      <c r="V1218" s="23"/>
      <c r="W1218" s="23"/>
      <c r="X1218" s="23"/>
      <c r="Y1218" s="23"/>
      <c r="Z1218" s="23"/>
    </row>
    <row r="1219" spans="1:26" x14ac:dyDescent="0.55000000000000004">
      <c r="A1219" s="6" t="str">
        <f t="shared" ca="1" si="197"/>
        <v/>
      </c>
      <c r="B1219" s="22" t="str">
        <f t="shared" ca="1" si="202"/>
        <v/>
      </c>
      <c r="C1219" s="22" t="str">
        <f t="shared" ca="1" si="202"/>
        <v/>
      </c>
      <c r="D1219" s="22" t="str">
        <f t="shared" ca="1" si="202"/>
        <v/>
      </c>
      <c r="E1219" s="22" t="str">
        <f t="shared" ca="1" si="194"/>
        <v/>
      </c>
      <c r="F1219" s="22" t="str">
        <f t="shared" ca="1" si="195"/>
        <v/>
      </c>
      <c r="G1219" s="22" t="str">
        <f t="shared" ca="1" si="196"/>
        <v/>
      </c>
      <c r="H1219" s="22" t="str">
        <f t="shared" ca="1" si="203"/>
        <v/>
      </c>
      <c r="I1219" s="22" t="str">
        <f t="shared" ca="1" si="203"/>
        <v/>
      </c>
      <c r="J1219" s="22" t="str">
        <f t="shared" ca="1" si="203"/>
        <v/>
      </c>
      <c r="K1219" s="22" t="str">
        <f t="shared" ca="1" si="203"/>
        <v/>
      </c>
      <c r="L1219" s="22" t="str">
        <f t="shared" ca="1" si="203"/>
        <v/>
      </c>
      <c r="M1219" s="22" t="str">
        <f t="shared" ca="1" si="203"/>
        <v/>
      </c>
      <c r="N1219" s="22" t="str">
        <f t="shared" ca="1" si="203"/>
        <v/>
      </c>
      <c r="O1219" s="22" t="str">
        <f t="shared" ca="1" si="203"/>
        <v/>
      </c>
      <c r="P1219" s="23"/>
      <c r="Q1219" s="23"/>
      <c r="R1219" s="23"/>
      <c r="S1219" s="23"/>
      <c r="T1219" s="23"/>
      <c r="U1219" s="23"/>
      <c r="V1219" s="23"/>
      <c r="W1219" s="23"/>
      <c r="X1219" s="23"/>
      <c r="Y1219" s="23"/>
      <c r="Z1219" s="23"/>
    </row>
    <row r="1220" spans="1:26" x14ac:dyDescent="0.55000000000000004">
      <c r="A1220" s="6" t="str">
        <f t="shared" ca="1" si="197"/>
        <v/>
      </c>
      <c r="B1220" s="22" t="str">
        <f t="shared" ca="1" si="202"/>
        <v/>
      </c>
      <c r="C1220" s="22" t="str">
        <f t="shared" ca="1" si="202"/>
        <v/>
      </c>
      <c r="D1220" s="22" t="str">
        <f t="shared" ca="1" si="202"/>
        <v/>
      </c>
      <c r="E1220" s="22" t="str">
        <f t="shared" ca="1" si="194"/>
        <v/>
      </c>
      <c r="F1220" s="22" t="str">
        <f t="shared" ca="1" si="195"/>
        <v/>
      </c>
      <c r="G1220" s="22" t="str">
        <f t="shared" ca="1" si="196"/>
        <v/>
      </c>
      <c r="H1220" s="22" t="str">
        <f t="shared" ca="1" si="203"/>
        <v/>
      </c>
      <c r="I1220" s="22" t="str">
        <f t="shared" ca="1" si="203"/>
        <v/>
      </c>
      <c r="J1220" s="22" t="str">
        <f t="shared" ca="1" si="203"/>
        <v/>
      </c>
      <c r="K1220" s="22" t="str">
        <f t="shared" ca="1" si="203"/>
        <v/>
      </c>
      <c r="L1220" s="22" t="str">
        <f t="shared" ca="1" si="203"/>
        <v/>
      </c>
      <c r="M1220" s="22" t="str">
        <f t="shared" ca="1" si="203"/>
        <v/>
      </c>
      <c r="N1220" s="22" t="str">
        <f t="shared" ca="1" si="203"/>
        <v/>
      </c>
      <c r="O1220" s="22" t="str">
        <f t="shared" ca="1" si="203"/>
        <v/>
      </c>
      <c r="P1220" s="23"/>
      <c r="Q1220" s="23"/>
      <c r="R1220" s="23"/>
      <c r="S1220" s="23"/>
      <c r="T1220" s="23"/>
      <c r="U1220" s="23"/>
      <c r="V1220" s="23"/>
      <c r="W1220" s="23"/>
      <c r="X1220" s="23"/>
      <c r="Y1220" s="23"/>
      <c r="Z1220" s="23"/>
    </row>
    <row r="1221" spans="1:26" x14ac:dyDescent="0.55000000000000004">
      <c r="A1221" s="6" t="str">
        <f t="shared" ca="1" si="197"/>
        <v/>
      </c>
      <c r="B1221" s="22" t="str">
        <f t="shared" ca="1" si="202"/>
        <v/>
      </c>
      <c r="C1221" s="22" t="str">
        <f t="shared" ca="1" si="202"/>
        <v/>
      </c>
      <c r="D1221" s="22" t="str">
        <f t="shared" ca="1" si="202"/>
        <v/>
      </c>
      <c r="E1221" s="22" t="str">
        <f t="shared" ca="1" si="194"/>
        <v/>
      </c>
      <c r="F1221" s="22" t="str">
        <f t="shared" ca="1" si="195"/>
        <v/>
      </c>
      <c r="G1221" s="22" t="str">
        <f t="shared" ca="1" si="196"/>
        <v/>
      </c>
      <c r="H1221" s="22" t="str">
        <f t="shared" ca="1" si="203"/>
        <v/>
      </c>
      <c r="I1221" s="22" t="str">
        <f t="shared" ca="1" si="203"/>
        <v/>
      </c>
      <c r="J1221" s="22" t="str">
        <f t="shared" ca="1" si="203"/>
        <v/>
      </c>
      <c r="K1221" s="22" t="str">
        <f t="shared" ca="1" si="203"/>
        <v/>
      </c>
      <c r="L1221" s="22" t="str">
        <f t="shared" ca="1" si="203"/>
        <v/>
      </c>
      <c r="M1221" s="22" t="str">
        <f t="shared" ca="1" si="203"/>
        <v/>
      </c>
      <c r="N1221" s="22" t="str">
        <f t="shared" ca="1" si="203"/>
        <v/>
      </c>
      <c r="O1221" s="22" t="str">
        <f t="shared" ca="1" si="203"/>
        <v/>
      </c>
      <c r="P1221" s="23"/>
      <c r="Q1221" s="23"/>
      <c r="R1221" s="23"/>
      <c r="S1221" s="23"/>
      <c r="T1221" s="23"/>
      <c r="U1221" s="23"/>
      <c r="V1221" s="23"/>
      <c r="W1221" s="23"/>
      <c r="X1221" s="23"/>
      <c r="Y1221" s="23"/>
      <c r="Z1221" s="23"/>
    </row>
    <row r="1222" spans="1:26" x14ac:dyDescent="0.55000000000000004">
      <c r="A1222" s="6" t="str">
        <f t="shared" ca="1" si="197"/>
        <v/>
      </c>
      <c r="B1222" s="22" t="str">
        <f t="shared" ca="1" si="202"/>
        <v/>
      </c>
      <c r="C1222" s="22" t="str">
        <f t="shared" ca="1" si="202"/>
        <v/>
      </c>
      <c r="D1222" s="22" t="str">
        <f t="shared" ca="1" si="202"/>
        <v/>
      </c>
      <c r="E1222" s="22" t="str">
        <f t="shared" ca="1" si="194"/>
        <v/>
      </c>
      <c r="F1222" s="22" t="str">
        <f t="shared" ca="1" si="195"/>
        <v/>
      </c>
      <c r="G1222" s="22" t="str">
        <f t="shared" ca="1" si="196"/>
        <v/>
      </c>
      <c r="H1222" s="22" t="str">
        <f t="shared" ca="1" si="203"/>
        <v/>
      </c>
      <c r="I1222" s="22" t="str">
        <f t="shared" ca="1" si="203"/>
        <v/>
      </c>
      <c r="J1222" s="22" t="str">
        <f t="shared" ca="1" si="203"/>
        <v/>
      </c>
      <c r="K1222" s="22" t="str">
        <f t="shared" ca="1" si="203"/>
        <v/>
      </c>
      <c r="L1222" s="22" t="str">
        <f t="shared" ca="1" si="203"/>
        <v/>
      </c>
      <c r="M1222" s="22" t="str">
        <f t="shared" ca="1" si="203"/>
        <v/>
      </c>
      <c r="N1222" s="22" t="str">
        <f t="shared" ca="1" si="203"/>
        <v/>
      </c>
      <c r="O1222" s="22" t="str">
        <f t="shared" ca="1" si="203"/>
        <v/>
      </c>
      <c r="P1222" s="23"/>
      <c r="Q1222" s="23"/>
      <c r="R1222" s="23"/>
      <c r="S1222" s="23"/>
      <c r="T1222" s="23"/>
      <c r="U1222" s="23"/>
      <c r="V1222" s="23"/>
      <c r="W1222" s="23"/>
      <c r="X1222" s="23"/>
      <c r="Y1222" s="23"/>
      <c r="Z1222" s="23"/>
    </row>
    <row r="1223" spans="1:26" x14ac:dyDescent="0.55000000000000004">
      <c r="A1223" s="6" t="str">
        <f t="shared" ca="1" si="197"/>
        <v/>
      </c>
      <c r="B1223" s="22" t="str">
        <f t="shared" ca="1" si="202"/>
        <v/>
      </c>
      <c r="C1223" s="22" t="str">
        <f t="shared" ca="1" si="202"/>
        <v/>
      </c>
      <c r="D1223" s="22" t="str">
        <f t="shared" ca="1" si="202"/>
        <v/>
      </c>
      <c r="E1223" s="22" t="str">
        <f t="shared" ca="1" si="194"/>
        <v/>
      </c>
      <c r="F1223" s="22" t="str">
        <f t="shared" ca="1" si="195"/>
        <v/>
      </c>
      <c r="G1223" s="22" t="str">
        <f t="shared" ca="1" si="196"/>
        <v/>
      </c>
      <c r="H1223" s="22" t="str">
        <f t="shared" ca="1" si="203"/>
        <v/>
      </c>
      <c r="I1223" s="22" t="str">
        <f t="shared" ca="1" si="203"/>
        <v/>
      </c>
      <c r="J1223" s="22" t="str">
        <f t="shared" ca="1" si="203"/>
        <v/>
      </c>
      <c r="K1223" s="22" t="str">
        <f t="shared" ca="1" si="203"/>
        <v/>
      </c>
      <c r="L1223" s="22" t="str">
        <f t="shared" ca="1" si="203"/>
        <v/>
      </c>
      <c r="M1223" s="22" t="str">
        <f t="shared" ca="1" si="203"/>
        <v/>
      </c>
      <c r="N1223" s="22" t="str">
        <f t="shared" ca="1" si="203"/>
        <v/>
      </c>
      <c r="O1223" s="22" t="str">
        <f t="shared" ca="1" si="203"/>
        <v/>
      </c>
      <c r="P1223" s="23"/>
      <c r="Q1223" s="23"/>
      <c r="R1223" s="23"/>
      <c r="S1223" s="23"/>
      <c r="T1223" s="23"/>
      <c r="U1223" s="23"/>
      <c r="V1223" s="23"/>
      <c r="W1223" s="23"/>
      <c r="X1223" s="23"/>
      <c r="Y1223" s="23"/>
      <c r="Z1223" s="23"/>
    </row>
    <row r="1224" spans="1:26" x14ac:dyDescent="0.55000000000000004">
      <c r="A1224" s="6" t="str">
        <f t="shared" ca="1" si="197"/>
        <v/>
      </c>
      <c r="B1224" s="22" t="str">
        <f t="shared" ca="1" si="202"/>
        <v/>
      </c>
      <c r="C1224" s="22" t="str">
        <f t="shared" ca="1" si="202"/>
        <v/>
      </c>
      <c r="D1224" s="22" t="str">
        <f t="shared" ca="1" si="202"/>
        <v/>
      </c>
      <c r="E1224" s="22" t="str">
        <f t="shared" ref="E1224:E1287" ca="1" si="204">IF(OR($A1224="",ISERROR(INDEX(FredEcon_AllData,MATCH($A1224,FredEcon_EndDates,0),MATCH(E$6,FredEcon_IDs,0),1)/E$5)),"",INDEX(FredEcon_AllData,MATCH($A1224,FredEcon_EndDates,0),MATCH(E$6,FredEcon_IDs,0),1)/E$5)</f>
        <v/>
      </c>
      <c r="F1224" s="22" t="str">
        <f t="shared" ref="F1224:F1287" ca="1" si="205">IF(OR($A1224="",ISERROR(INDEX(FredCPI_YoY,MATCH($A1224,FredCPI_EndDates,0),1))),"",INDEX(FredCPI_YoY,MATCH($A1224,FredCPI_EndDates,0),1))</f>
        <v/>
      </c>
      <c r="G1224" s="22" t="str">
        <f t="shared" ref="G1224:G1287" ca="1" si="206">IF($A1224="","",IF(ISERROR(INDEX(FredGDP_QoQSAAR,MATCH($A1224,FredGDP_EndDates,0),1)),"",INDEX(FredGDP_QoQSAAR,MATCH($A1224,FredGDP_EndDates,0),1)))</f>
        <v/>
      </c>
      <c r="H1224" s="22" t="str">
        <f t="shared" ca="1" si="203"/>
        <v/>
      </c>
      <c r="I1224" s="22" t="str">
        <f t="shared" ca="1" si="203"/>
        <v/>
      </c>
      <c r="J1224" s="22" t="str">
        <f t="shared" ca="1" si="203"/>
        <v/>
      </c>
      <c r="K1224" s="22" t="str">
        <f t="shared" ca="1" si="203"/>
        <v/>
      </c>
      <c r="L1224" s="22" t="str">
        <f t="shared" ca="1" si="203"/>
        <v/>
      </c>
      <c r="M1224" s="22" t="str">
        <f t="shared" ca="1" si="203"/>
        <v/>
      </c>
      <c r="N1224" s="22" t="str">
        <f t="shared" ca="1" si="203"/>
        <v/>
      </c>
      <c r="O1224" s="22" t="str">
        <f t="shared" ca="1" si="203"/>
        <v/>
      </c>
      <c r="P1224" s="23"/>
      <c r="Q1224" s="23"/>
      <c r="R1224" s="23"/>
      <c r="S1224" s="23"/>
      <c r="T1224" s="23"/>
      <c r="U1224" s="23"/>
      <c r="V1224" s="23"/>
      <c r="W1224" s="23"/>
      <c r="X1224" s="23"/>
      <c r="Y1224" s="23"/>
      <c r="Z1224" s="23"/>
    </row>
    <row r="1225" spans="1:26" x14ac:dyDescent="0.55000000000000004">
      <c r="A1225" s="6" t="str">
        <f t="shared" ref="A1225:A1288" ca="1" si="207">IF(A1224="","",IF(ISERROR(DataMatrixFrequency/1),IF(EOMONTH(A1224,1)&lt;=DataMatrixEndDate,EOMONTH(A1224,1),""),IF((A1224+DataMatrixFrequency)&lt;=DataMatrixEndDate,A1224+DataMatrixFrequency,"")))</f>
        <v/>
      </c>
      <c r="B1225" s="22" t="str">
        <f t="shared" ca="1" si="202"/>
        <v/>
      </c>
      <c r="C1225" s="22" t="str">
        <f t="shared" ca="1" si="202"/>
        <v/>
      </c>
      <c r="D1225" s="22" t="str">
        <f t="shared" ca="1" si="202"/>
        <v/>
      </c>
      <c r="E1225" s="22" t="str">
        <f t="shared" ca="1" si="204"/>
        <v/>
      </c>
      <c r="F1225" s="22" t="str">
        <f t="shared" ca="1" si="205"/>
        <v/>
      </c>
      <c r="G1225" s="22" t="str">
        <f t="shared" ca="1" si="206"/>
        <v/>
      </c>
      <c r="H1225" s="22" t="str">
        <f t="shared" ca="1" si="203"/>
        <v/>
      </c>
      <c r="I1225" s="22" t="str">
        <f t="shared" ca="1" si="203"/>
        <v/>
      </c>
      <c r="J1225" s="22" t="str">
        <f t="shared" ca="1" si="203"/>
        <v/>
      </c>
      <c r="K1225" s="22" t="str">
        <f t="shared" ca="1" si="203"/>
        <v/>
      </c>
      <c r="L1225" s="22" t="str">
        <f t="shared" ca="1" si="203"/>
        <v/>
      </c>
      <c r="M1225" s="22" t="str">
        <f t="shared" ca="1" si="203"/>
        <v/>
      </c>
      <c r="N1225" s="22" t="str">
        <f t="shared" ca="1" si="203"/>
        <v/>
      </c>
      <c r="O1225" s="22" t="str">
        <f t="shared" ca="1" si="203"/>
        <v/>
      </c>
      <c r="P1225" s="23"/>
      <c r="Q1225" s="23"/>
      <c r="R1225" s="23"/>
      <c r="S1225" s="23"/>
      <c r="T1225" s="23"/>
      <c r="U1225" s="23"/>
      <c r="V1225" s="23"/>
      <c r="W1225" s="23"/>
      <c r="X1225" s="23"/>
      <c r="Y1225" s="23"/>
      <c r="Z1225" s="23"/>
    </row>
    <row r="1226" spans="1:26" x14ac:dyDescent="0.55000000000000004">
      <c r="A1226" s="6" t="str">
        <f t="shared" ca="1" si="207"/>
        <v/>
      </c>
      <c r="B1226" s="22" t="str">
        <f t="shared" ca="1" si="202"/>
        <v/>
      </c>
      <c r="C1226" s="22" t="str">
        <f t="shared" ca="1" si="202"/>
        <v/>
      </c>
      <c r="D1226" s="22" t="str">
        <f t="shared" ca="1" si="202"/>
        <v/>
      </c>
      <c r="E1226" s="22" t="str">
        <f t="shared" ca="1" si="204"/>
        <v/>
      </c>
      <c r="F1226" s="22" t="str">
        <f t="shared" ca="1" si="205"/>
        <v/>
      </c>
      <c r="G1226" s="22" t="str">
        <f t="shared" ca="1" si="206"/>
        <v/>
      </c>
      <c r="H1226" s="22" t="str">
        <f t="shared" ca="1" si="203"/>
        <v/>
      </c>
      <c r="I1226" s="22" t="str">
        <f t="shared" ca="1" si="203"/>
        <v/>
      </c>
      <c r="J1226" s="22" t="str">
        <f t="shared" ca="1" si="203"/>
        <v/>
      </c>
      <c r="K1226" s="22" t="str">
        <f t="shared" ca="1" si="203"/>
        <v/>
      </c>
      <c r="L1226" s="22" t="str">
        <f t="shared" ca="1" si="203"/>
        <v/>
      </c>
      <c r="M1226" s="22" t="str">
        <f t="shared" ca="1" si="203"/>
        <v/>
      </c>
      <c r="N1226" s="22" t="str">
        <f t="shared" ca="1" si="203"/>
        <v/>
      </c>
      <c r="O1226" s="22" t="str">
        <f t="shared" ca="1" si="203"/>
        <v/>
      </c>
      <c r="P1226" s="23"/>
      <c r="Q1226" s="23"/>
      <c r="R1226" s="23"/>
      <c r="S1226" s="23"/>
      <c r="T1226" s="23"/>
      <c r="U1226" s="23"/>
      <c r="V1226" s="23"/>
      <c r="W1226" s="23"/>
      <c r="X1226" s="23"/>
      <c r="Y1226" s="23"/>
      <c r="Z1226" s="23"/>
    </row>
    <row r="1227" spans="1:26" x14ac:dyDescent="0.55000000000000004">
      <c r="A1227" s="6" t="str">
        <f t="shared" ca="1" si="207"/>
        <v/>
      </c>
      <c r="B1227" s="22" t="str">
        <f t="shared" ca="1" si="202"/>
        <v/>
      </c>
      <c r="C1227" s="22" t="str">
        <f t="shared" ca="1" si="202"/>
        <v/>
      </c>
      <c r="D1227" s="22" t="str">
        <f t="shared" ca="1" si="202"/>
        <v/>
      </c>
      <c r="E1227" s="22" t="str">
        <f t="shared" ca="1" si="204"/>
        <v/>
      </c>
      <c r="F1227" s="22" t="str">
        <f t="shared" ca="1" si="205"/>
        <v/>
      </c>
      <c r="G1227" s="22" t="str">
        <f t="shared" ca="1" si="206"/>
        <v/>
      </c>
      <c r="H1227" s="22" t="str">
        <f t="shared" ca="1" si="203"/>
        <v/>
      </c>
      <c r="I1227" s="22" t="str">
        <f t="shared" ca="1" si="203"/>
        <v/>
      </c>
      <c r="J1227" s="22" t="str">
        <f t="shared" ca="1" si="203"/>
        <v/>
      </c>
      <c r="K1227" s="22" t="str">
        <f t="shared" ca="1" si="203"/>
        <v/>
      </c>
      <c r="L1227" s="22" t="str">
        <f t="shared" ca="1" si="203"/>
        <v/>
      </c>
      <c r="M1227" s="22" t="str">
        <f t="shared" ca="1" si="203"/>
        <v/>
      </c>
      <c r="N1227" s="22" t="str">
        <f t="shared" ca="1" si="203"/>
        <v/>
      </c>
      <c r="O1227" s="22" t="str">
        <f t="shared" ca="1" si="203"/>
        <v/>
      </c>
      <c r="P1227" s="23"/>
      <c r="Q1227" s="23"/>
      <c r="R1227" s="23"/>
      <c r="S1227" s="23"/>
      <c r="T1227" s="23"/>
      <c r="U1227" s="23"/>
      <c r="V1227" s="23"/>
      <c r="W1227" s="23"/>
      <c r="X1227" s="23"/>
      <c r="Y1227" s="23"/>
      <c r="Z1227" s="23"/>
    </row>
    <row r="1228" spans="1:26" x14ac:dyDescent="0.55000000000000004">
      <c r="A1228" s="6" t="str">
        <f t="shared" ca="1" si="207"/>
        <v/>
      </c>
      <c r="B1228" s="22" t="str">
        <f t="shared" ref="B1228:D1247" ca="1" si="208">IF($A1228="","",IF(ISERROR(IF(ISERROR(INDEX(FredRatesData_AllData,MATCH($A1228-(MAX(0,WEEKDAY($A1228,2)-5)),FredRatesData_Dates,0),MATCH(B$6,FredRatesData_IDs,0),1)/B$5),INDEX(FredRatesData_AllData,MATCH($A1228-(MAX(0,WEEKDAY($A1228,2)-5))-3,FredRatesData_Dates,0),MATCH(B$6,FredRatesData_IDs,0),1)/B$5,INDEX(FredRatesData_AllData,MATCH($A1228-(MAX(0,WEEKDAY($A1228,2)-5)),FredRatesData_Dates,0),MATCH(B$6,FredRatesData_IDs,0),1)/B$5)),"",IF(ISERROR(INDEX(FredRatesData_AllData,MATCH($A1228-(MAX(0,WEEKDAY($A1228,2)-5)),FredRatesData_Dates,0),MATCH(B$6,FredRatesData_IDs,0),1)/B$5),INDEX(FredRatesData_AllData,MATCH($A1228-(MAX(0,WEEKDAY($A1228,2)-5))-3,FredRatesData_Dates,0),MATCH(B$6,FredRatesData_IDs,0),1)/B$5,INDEX(FredRatesData_AllData,MATCH($A1228-(MAX(0,WEEKDAY($A1228,2)-5)),FredRatesData_Dates,0),MATCH(B$6,FredRatesData_IDs,0),1)/B$5)))</f>
        <v/>
      </c>
      <c r="C1228" s="22" t="str">
        <f t="shared" ca="1" si="208"/>
        <v/>
      </c>
      <c r="D1228" s="22" t="str">
        <f t="shared" ca="1" si="208"/>
        <v/>
      </c>
      <c r="E1228" s="22" t="str">
        <f t="shared" ca="1" si="204"/>
        <v/>
      </c>
      <c r="F1228" s="22" t="str">
        <f t="shared" ca="1" si="205"/>
        <v/>
      </c>
      <c r="G1228" s="22" t="str">
        <f t="shared" ca="1" si="206"/>
        <v/>
      </c>
      <c r="H1228" s="22" t="str">
        <f t="shared" ref="H1228:O1247" ca="1" si="209">IF($A1228="","",IF(ISERROR(IF(ISERROR(INDEX(FredRatesData_AllData,MATCH($A1228-(MAX(0,WEEKDAY($A1228,2)-5)),FredRatesData_Dates,0),MATCH(H$6,FredRatesData_IDs,0),1)/H$5),INDEX(FredRatesData_AllData,MATCH($A1228-(MAX(0,WEEKDAY($A1228,2)-5))-3,FredRatesData_Dates,0),MATCH(H$6,FredRatesData_IDs,0),1)/H$5,INDEX(FredRatesData_AllData,MATCH($A1228-(MAX(0,WEEKDAY($A1228,2)-5)),FredRatesData_Dates,0),MATCH(H$6,FredRatesData_IDs,0),1)/H$5)),"",IF(ISERROR(INDEX(FredRatesData_AllData,MATCH($A1228-(MAX(0,WEEKDAY($A1228,2)-5)),FredRatesData_Dates,0),MATCH(H$6,FredRatesData_IDs,0),1)/H$5),INDEX(FredRatesData_AllData,MATCH($A1228-(MAX(0,WEEKDAY($A1228,2)-5))-3,FredRatesData_Dates,0),MATCH(H$6,FredRatesData_IDs,0),1)/H$5,INDEX(FredRatesData_AllData,MATCH($A1228-(MAX(0,WEEKDAY($A1228,2)-5)),FredRatesData_Dates,0),MATCH(H$6,FredRatesData_IDs,0),1)/H$5)))</f>
        <v/>
      </c>
      <c r="I1228" s="22" t="str">
        <f t="shared" ca="1" si="209"/>
        <v/>
      </c>
      <c r="J1228" s="22" t="str">
        <f t="shared" ca="1" si="209"/>
        <v/>
      </c>
      <c r="K1228" s="22" t="str">
        <f t="shared" ca="1" si="209"/>
        <v/>
      </c>
      <c r="L1228" s="22" t="str">
        <f t="shared" ca="1" si="209"/>
        <v/>
      </c>
      <c r="M1228" s="22" t="str">
        <f t="shared" ca="1" si="209"/>
        <v/>
      </c>
      <c r="N1228" s="22" t="str">
        <f t="shared" ca="1" si="209"/>
        <v/>
      </c>
      <c r="O1228" s="22" t="str">
        <f t="shared" ca="1" si="209"/>
        <v/>
      </c>
      <c r="P1228" s="23"/>
      <c r="Q1228" s="23"/>
      <c r="R1228" s="23"/>
      <c r="S1228" s="23"/>
      <c r="T1228" s="23"/>
      <c r="U1228" s="23"/>
      <c r="V1228" s="23"/>
      <c r="W1228" s="23"/>
      <c r="X1228" s="23"/>
      <c r="Y1228" s="23"/>
      <c r="Z1228" s="23"/>
    </row>
    <row r="1229" spans="1:26" x14ac:dyDescent="0.55000000000000004">
      <c r="A1229" s="6" t="str">
        <f t="shared" ca="1" si="207"/>
        <v/>
      </c>
      <c r="B1229" s="22" t="str">
        <f t="shared" ca="1" si="208"/>
        <v/>
      </c>
      <c r="C1229" s="22" t="str">
        <f t="shared" ca="1" si="208"/>
        <v/>
      </c>
      <c r="D1229" s="22" t="str">
        <f t="shared" ca="1" si="208"/>
        <v/>
      </c>
      <c r="E1229" s="22" t="str">
        <f t="shared" ca="1" si="204"/>
        <v/>
      </c>
      <c r="F1229" s="22" t="str">
        <f t="shared" ca="1" si="205"/>
        <v/>
      </c>
      <c r="G1229" s="22" t="str">
        <f t="shared" ca="1" si="206"/>
        <v/>
      </c>
      <c r="H1229" s="22" t="str">
        <f t="shared" ca="1" si="209"/>
        <v/>
      </c>
      <c r="I1229" s="22" t="str">
        <f t="shared" ca="1" si="209"/>
        <v/>
      </c>
      <c r="J1229" s="22" t="str">
        <f t="shared" ca="1" si="209"/>
        <v/>
      </c>
      <c r="K1229" s="22" t="str">
        <f t="shared" ca="1" si="209"/>
        <v/>
      </c>
      <c r="L1229" s="22" t="str">
        <f t="shared" ca="1" si="209"/>
        <v/>
      </c>
      <c r="M1229" s="22" t="str">
        <f t="shared" ca="1" si="209"/>
        <v/>
      </c>
      <c r="N1229" s="22" t="str">
        <f t="shared" ca="1" si="209"/>
        <v/>
      </c>
      <c r="O1229" s="22" t="str">
        <f t="shared" ca="1" si="209"/>
        <v/>
      </c>
      <c r="P1229" s="23"/>
      <c r="Q1229" s="23"/>
      <c r="R1229" s="23"/>
      <c r="S1229" s="23"/>
      <c r="T1229" s="23"/>
      <c r="U1229" s="23"/>
      <c r="V1229" s="23"/>
      <c r="W1229" s="23"/>
      <c r="X1229" s="23"/>
      <c r="Y1229" s="23"/>
      <c r="Z1229" s="23"/>
    </row>
    <row r="1230" spans="1:26" x14ac:dyDescent="0.55000000000000004">
      <c r="A1230" s="6" t="str">
        <f t="shared" ca="1" si="207"/>
        <v/>
      </c>
      <c r="B1230" s="22" t="str">
        <f t="shared" ca="1" si="208"/>
        <v/>
      </c>
      <c r="C1230" s="22" t="str">
        <f t="shared" ca="1" si="208"/>
        <v/>
      </c>
      <c r="D1230" s="22" t="str">
        <f t="shared" ca="1" si="208"/>
        <v/>
      </c>
      <c r="E1230" s="22" t="str">
        <f t="shared" ca="1" si="204"/>
        <v/>
      </c>
      <c r="F1230" s="22" t="str">
        <f t="shared" ca="1" si="205"/>
        <v/>
      </c>
      <c r="G1230" s="22" t="str">
        <f t="shared" ca="1" si="206"/>
        <v/>
      </c>
      <c r="H1230" s="22" t="str">
        <f t="shared" ca="1" si="209"/>
        <v/>
      </c>
      <c r="I1230" s="22" t="str">
        <f t="shared" ca="1" si="209"/>
        <v/>
      </c>
      <c r="J1230" s="22" t="str">
        <f t="shared" ca="1" si="209"/>
        <v/>
      </c>
      <c r="K1230" s="22" t="str">
        <f t="shared" ca="1" si="209"/>
        <v/>
      </c>
      <c r="L1230" s="22" t="str">
        <f t="shared" ca="1" si="209"/>
        <v/>
      </c>
      <c r="M1230" s="22" t="str">
        <f t="shared" ca="1" si="209"/>
        <v/>
      </c>
      <c r="N1230" s="22" t="str">
        <f t="shared" ca="1" si="209"/>
        <v/>
      </c>
      <c r="O1230" s="22" t="str">
        <f t="shared" ca="1" si="209"/>
        <v/>
      </c>
      <c r="P1230" s="23"/>
      <c r="Q1230" s="23"/>
      <c r="R1230" s="23"/>
      <c r="S1230" s="23"/>
      <c r="T1230" s="23"/>
      <c r="U1230" s="23"/>
      <c r="V1230" s="23"/>
      <c r="W1230" s="23"/>
      <c r="X1230" s="23"/>
      <c r="Y1230" s="23"/>
      <c r="Z1230" s="23"/>
    </row>
    <row r="1231" spans="1:26" x14ac:dyDescent="0.55000000000000004">
      <c r="A1231" s="6" t="str">
        <f t="shared" ca="1" si="207"/>
        <v/>
      </c>
      <c r="B1231" s="22" t="str">
        <f t="shared" ca="1" si="208"/>
        <v/>
      </c>
      <c r="C1231" s="22" t="str">
        <f t="shared" ca="1" si="208"/>
        <v/>
      </c>
      <c r="D1231" s="22" t="str">
        <f t="shared" ca="1" si="208"/>
        <v/>
      </c>
      <c r="E1231" s="22" t="str">
        <f t="shared" ca="1" si="204"/>
        <v/>
      </c>
      <c r="F1231" s="22" t="str">
        <f t="shared" ca="1" si="205"/>
        <v/>
      </c>
      <c r="G1231" s="22" t="str">
        <f t="shared" ca="1" si="206"/>
        <v/>
      </c>
      <c r="H1231" s="22" t="str">
        <f t="shared" ca="1" si="209"/>
        <v/>
      </c>
      <c r="I1231" s="22" t="str">
        <f t="shared" ca="1" si="209"/>
        <v/>
      </c>
      <c r="J1231" s="22" t="str">
        <f t="shared" ca="1" si="209"/>
        <v/>
      </c>
      <c r="K1231" s="22" t="str">
        <f t="shared" ca="1" si="209"/>
        <v/>
      </c>
      <c r="L1231" s="22" t="str">
        <f t="shared" ca="1" si="209"/>
        <v/>
      </c>
      <c r="M1231" s="22" t="str">
        <f t="shared" ca="1" si="209"/>
        <v/>
      </c>
      <c r="N1231" s="22" t="str">
        <f t="shared" ca="1" si="209"/>
        <v/>
      </c>
      <c r="O1231" s="22" t="str">
        <f t="shared" ca="1" si="209"/>
        <v/>
      </c>
      <c r="P1231" s="23"/>
      <c r="Q1231" s="23"/>
      <c r="R1231" s="23"/>
      <c r="S1231" s="23"/>
      <c r="T1231" s="23"/>
      <c r="U1231" s="23"/>
      <c r="V1231" s="23"/>
      <c r="W1231" s="23"/>
      <c r="X1231" s="23"/>
      <c r="Y1231" s="23"/>
      <c r="Z1231" s="23"/>
    </row>
    <row r="1232" spans="1:26" x14ac:dyDescent="0.55000000000000004">
      <c r="A1232" s="6" t="str">
        <f t="shared" ca="1" si="207"/>
        <v/>
      </c>
      <c r="B1232" s="22" t="str">
        <f t="shared" ca="1" si="208"/>
        <v/>
      </c>
      <c r="C1232" s="22" t="str">
        <f t="shared" ca="1" si="208"/>
        <v/>
      </c>
      <c r="D1232" s="22" t="str">
        <f t="shared" ca="1" si="208"/>
        <v/>
      </c>
      <c r="E1232" s="22" t="str">
        <f t="shared" ca="1" si="204"/>
        <v/>
      </c>
      <c r="F1232" s="22" t="str">
        <f t="shared" ca="1" si="205"/>
        <v/>
      </c>
      <c r="G1232" s="22" t="str">
        <f t="shared" ca="1" si="206"/>
        <v/>
      </c>
      <c r="H1232" s="22" t="str">
        <f t="shared" ca="1" si="209"/>
        <v/>
      </c>
      <c r="I1232" s="22" t="str">
        <f t="shared" ca="1" si="209"/>
        <v/>
      </c>
      <c r="J1232" s="22" t="str">
        <f t="shared" ca="1" si="209"/>
        <v/>
      </c>
      <c r="K1232" s="22" t="str">
        <f t="shared" ca="1" si="209"/>
        <v/>
      </c>
      <c r="L1232" s="22" t="str">
        <f t="shared" ca="1" si="209"/>
        <v/>
      </c>
      <c r="M1232" s="22" t="str">
        <f t="shared" ca="1" si="209"/>
        <v/>
      </c>
      <c r="N1232" s="22" t="str">
        <f t="shared" ca="1" si="209"/>
        <v/>
      </c>
      <c r="O1232" s="22" t="str">
        <f t="shared" ca="1" si="209"/>
        <v/>
      </c>
      <c r="P1232" s="23"/>
      <c r="Q1232" s="23"/>
      <c r="R1232" s="23"/>
      <c r="S1232" s="23"/>
      <c r="T1232" s="23"/>
      <c r="U1232" s="23"/>
      <c r="V1232" s="23"/>
      <c r="W1232" s="23"/>
      <c r="X1232" s="23"/>
      <c r="Y1232" s="23"/>
      <c r="Z1232" s="23"/>
    </row>
    <row r="1233" spans="1:26" x14ac:dyDescent="0.55000000000000004">
      <c r="A1233" s="6" t="str">
        <f t="shared" ca="1" si="207"/>
        <v/>
      </c>
      <c r="B1233" s="22" t="str">
        <f t="shared" ca="1" si="208"/>
        <v/>
      </c>
      <c r="C1233" s="22" t="str">
        <f t="shared" ca="1" si="208"/>
        <v/>
      </c>
      <c r="D1233" s="22" t="str">
        <f t="shared" ca="1" si="208"/>
        <v/>
      </c>
      <c r="E1233" s="22" t="str">
        <f t="shared" ca="1" si="204"/>
        <v/>
      </c>
      <c r="F1233" s="22" t="str">
        <f t="shared" ca="1" si="205"/>
        <v/>
      </c>
      <c r="G1233" s="22" t="str">
        <f t="shared" ca="1" si="206"/>
        <v/>
      </c>
      <c r="H1233" s="22" t="str">
        <f t="shared" ca="1" si="209"/>
        <v/>
      </c>
      <c r="I1233" s="22" t="str">
        <f t="shared" ca="1" si="209"/>
        <v/>
      </c>
      <c r="J1233" s="22" t="str">
        <f t="shared" ca="1" si="209"/>
        <v/>
      </c>
      <c r="K1233" s="22" t="str">
        <f t="shared" ca="1" si="209"/>
        <v/>
      </c>
      <c r="L1233" s="22" t="str">
        <f t="shared" ca="1" si="209"/>
        <v/>
      </c>
      <c r="M1233" s="22" t="str">
        <f t="shared" ca="1" si="209"/>
        <v/>
      </c>
      <c r="N1233" s="22" t="str">
        <f t="shared" ca="1" si="209"/>
        <v/>
      </c>
      <c r="O1233" s="22" t="str">
        <f t="shared" ca="1" si="209"/>
        <v/>
      </c>
      <c r="P1233" s="23"/>
      <c r="Q1233" s="23"/>
      <c r="R1233" s="23"/>
      <c r="S1233" s="23"/>
      <c r="T1233" s="23"/>
      <c r="U1233" s="23"/>
      <c r="V1233" s="23"/>
      <c r="W1233" s="23"/>
      <c r="X1233" s="23"/>
      <c r="Y1233" s="23"/>
      <c r="Z1233" s="23"/>
    </row>
    <row r="1234" spans="1:26" x14ac:dyDescent="0.55000000000000004">
      <c r="A1234" s="6" t="str">
        <f t="shared" ca="1" si="207"/>
        <v/>
      </c>
      <c r="B1234" s="22" t="str">
        <f t="shared" ca="1" si="208"/>
        <v/>
      </c>
      <c r="C1234" s="22" t="str">
        <f t="shared" ca="1" si="208"/>
        <v/>
      </c>
      <c r="D1234" s="22" t="str">
        <f t="shared" ca="1" si="208"/>
        <v/>
      </c>
      <c r="E1234" s="22" t="str">
        <f t="shared" ca="1" si="204"/>
        <v/>
      </c>
      <c r="F1234" s="22" t="str">
        <f t="shared" ca="1" si="205"/>
        <v/>
      </c>
      <c r="G1234" s="22" t="str">
        <f t="shared" ca="1" si="206"/>
        <v/>
      </c>
      <c r="H1234" s="22" t="str">
        <f t="shared" ca="1" si="209"/>
        <v/>
      </c>
      <c r="I1234" s="22" t="str">
        <f t="shared" ca="1" si="209"/>
        <v/>
      </c>
      <c r="J1234" s="22" t="str">
        <f t="shared" ca="1" si="209"/>
        <v/>
      </c>
      <c r="K1234" s="22" t="str">
        <f t="shared" ca="1" si="209"/>
        <v/>
      </c>
      <c r="L1234" s="22" t="str">
        <f t="shared" ca="1" si="209"/>
        <v/>
      </c>
      <c r="M1234" s="22" t="str">
        <f t="shared" ca="1" si="209"/>
        <v/>
      </c>
      <c r="N1234" s="22" t="str">
        <f t="shared" ca="1" si="209"/>
        <v/>
      </c>
      <c r="O1234" s="22" t="str">
        <f t="shared" ca="1" si="209"/>
        <v/>
      </c>
      <c r="P1234" s="23"/>
      <c r="Q1234" s="23"/>
      <c r="R1234" s="23"/>
      <c r="S1234" s="23"/>
      <c r="T1234" s="23"/>
      <c r="U1234" s="23"/>
      <c r="V1234" s="23"/>
      <c r="W1234" s="23"/>
      <c r="X1234" s="23"/>
      <c r="Y1234" s="23"/>
      <c r="Z1234" s="23"/>
    </row>
    <row r="1235" spans="1:26" x14ac:dyDescent="0.55000000000000004">
      <c r="A1235" s="6" t="str">
        <f t="shared" ca="1" si="207"/>
        <v/>
      </c>
      <c r="B1235" s="22" t="str">
        <f t="shared" ca="1" si="208"/>
        <v/>
      </c>
      <c r="C1235" s="22" t="str">
        <f t="shared" ca="1" si="208"/>
        <v/>
      </c>
      <c r="D1235" s="22" t="str">
        <f t="shared" ca="1" si="208"/>
        <v/>
      </c>
      <c r="E1235" s="22" t="str">
        <f t="shared" ca="1" si="204"/>
        <v/>
      </c>
      <c r="F1235" s="22" t="str">
        <f t="shared" ca="1" si="205"/>
        <v/>
      </c>
      <c r="G1235" s="22" t="str">
        <f t="shared" ca="1" si="206"/>
        <v/>
      </c>
      <c r="H1235" s="22" t="str">
        <f t="shared" ca="1" si="209"/>
        <v/>
      </c>
      <c r="I1235" s="22" t="str">
        <f t="shared" ca="1" si="209"/>
        <v/>
      </c>
      <c r="J1235" s="22" t="str">
        <f t="shared" ca="1" si="209"/>
        <v/>
      </c>
      <c r="K1235" s="22" t="str">
        <f t="shared" ca="1" si="209"/>
        <v/>
      </c>
      <c r="L1235" s="22" t="str">
        <f t="shared" ca="1" si="209"/>
        <v/>
      </c>
      <c r="M1235" s="22" t="str">
        <f t="shared" ca="1" si="209"/>
        <v/>
      </c>
      <c r="N1235" s="22" t="str">
        <f t="shared" ca="1" si="209"/>
        <v/>
      </c>
      <c r="O1235" s="22" t="str">
        <f t="shared" ca="1" si="209"/>
        <v/>
      </c>
      <c r="P1235" s="23"/>
      <c r="Q1235" s="23"/>
      <c r="R1235" s="23"/>
      <c r="S1235" s="23"/>
      <c r="T1235" s="23"/>
      <c r="U1235" s="23"/>
      <c r="V1235" s="23"/>
      <c r="W1235" s="23"/>
      <c r="X1235" s="23"/>
      <c r="Y1235" s="23"/>
      <c r="Z1235" s="23"/>
    </row>
    <row r="1236" spans="1:26" x14ac:dyDescent="0.55000000000000004">
      <c r="A1236" s="6" t="str">
        <f t="shared" ca="1" si="207"/>
        <v/>
      </c>
      <c r="B1236" s="22" t="str">
        <f t="shared" ca="1" si="208"/>
        <v/>
      </c>
      <c r="C1236" s="22" t="str">
        <f t="shared" ca="1" si="208"/>
        <v/>
      </c>
      <c r="D1236" s="22" t="str">
        <f t="shared" ca="1" si="208"/>
        <v/>
      </c>
      <c r="E1236" s="22" t="str">
        <f t="shared" ca="1" si="204"/>
        <v/>
      </c>
      <c r="F1236" s="22" t="str">
        <f t="shared" ca="1" si="205"/>
        <v/>
      </c>
      <c r="G1236" s="22" t="str">
        <f t="shared" ca="1" si="206"/>
        <v/>
      </c>
      <c r="H1236" s="22" t="str">
        <f t="shared" ca="1" si="209"/>
        <v/>
      </c>
      <c r="I1236" s="22" t="str">
        <f t="shared" ca="1" si="209"/>
        <v/>
      </c>
      <c r="J1236" s="22" t="str">
        <f t="shared" ca="1" si="209"/>
        <v/>
      </c>
      <c r="K1236" s="22" t="str">
        <f t="shared" ca="1" si="209"/>
        <v/>
      </c>
      <c r="L1236" s="22" t="str">
        <f t="shared" ca="1" si="209"/>
        <v/>
      </c>
      <c r="M1236" s="22" t="str">
        <f t="shared" ca="1" si="209"/>
        <v/>
      </c>
      <c r="N1236" s="22" t="str">
        <f t="shared" ca="1" si="209"/>
        <v/>
      </c>
      <c r="O1236" s="22" t="str">
        <f t="shared" ca="1" si="209"/>
        <v/>
      </c>
      <c r="P1236" s="23"/>
      <c r="Q1236" s="23"/>
      <c r="R1236" s="23"/>
      <c r="S1236" s="23"/>
      <c r="T1236" s="23"/>
      <c r="U1236" s="23"/>
      <c r="V1236" s="23"/>
      <c r="W1236" s="23"/>
      <c r="X1236" s="23"/>
      <c r="Y1236" s="23"/>
      <c r="Z1236" s="23"/>
    </row>
    <row r="1237" spans="1:26" x14ac:dyDescent="0.55000000000000004">
      <c r="A1237" s="6" t="str">
        <f t="shared" ca="1" si="207"/>
        <v/>
      </c>
      <c r="B1237" s="22" t="str">
        <f t="shared" ca="1" si="208"/>
        <v/>
      </c>
      <c r="C1237" s="22" t="str">
        <f t="shared" ca="1" si="208"/>
        <v/>
      </c>
      <c r="D1237" s="22" t="str">
        <f t="shared" ca="1" si="208"/>
        <v/>
      </c>
      <c r="E1237" s="22" t="str">
        <f t="shared" ca="1" si="204"/>
        <v/>
      </c>
      <c r="F1237" s="22" t="str">
        <f t="shared" ca="1" si="205"/>
        <v/>
      </c>
      <c r="G1237" s="22" t="str">
        <f t="shared" ca="1" si="206"/>
        <v/>
      </c>
      <c r="H1237" s="22" t="str">
        <f t="shared" ca="1" si="209"/>
        <v/>
      </c>
      <c r="I1237" s="22" t="str">
        <f t="shared" ca="1" si="209"/>
        <v/>
      </c>
      <c r="J1237" s="22" t="str">
        <f t="shared" ca="1" si="209"/>
        <v/>
      </c>
      <c r="K1237" s="22" t="str">
        <f t="shared" ca="1" si="209"/>
        <v/>
      </c>
      <c r="L1237" s="22" t="str">
        <f t="shared" ca="1" si="209"/>
        <v/>
      </c>
      <c r="M1237" s="22" t="str">
        <f t="shared" ca="1" si="209"/>
        <v/>
      </c>
      <c r="N1237" s="22" t="str">
        <f t="shared" ca="1" si="209"/>
        <v/>
      </c>
      <c r="O1237" s="22" t="str">
        <f t="shared" ca="1" si="209"/>
        <v/>
      </c>
      <c r="P1237" s="23"/>
      <c r="Q1237" s="23"/>
      <c r="R1237" s="23"/>
      <c r="S1237" s="23"/>
      <c r="T1237" s="23"/>
      <c r="U1237" s="23"/>
      <c r="V1237" s="23"/>
      <c r="W1237" s="23"/>
      <c r="X1237" s="23"/>
      <c r="Y1237" s="23"/>
      <c r="Z1237" s="23"/>
    </row>
    <row r="1238" spans="1:26" x14ac:dyDescent="0.55000000000000004">
      <c r="A1238" s="6" t="str">
        <f t="shared" ca="1" si="207"/>
        <v/>
      </c>
      <c r="B1238" s="22" t="str">
        <f t="shared" ca="1" si="208"/>
        <v/>
      </c>
      <c r="C1238" s="22" t="str">
        <f t="shared" ca="1" si="208"/>
        <v/>
      </c>
      <c r="D1238" s="22" t="str">
        <f t="shared" ca="1" si="208"/>
        <v/>
      </c>
      <c r="E1238" s="22" t="str">
        <f t="shared" ca="1" si="204"/>
        <v/>
      </c>
      <c r="F1238" s="22" t="str">
        <f t="shared" ca="1" si="205"/>
        <v/>
      </c>
      <c r="G1238" s="22" t="str">
        <f t="shared" ca="1" si="206"/>
        <v/>
      </c>
      <c r="H1238" s="22" t="str">
        <f t="shared" ca="1" si="209"/>
        <v/>
      </c>
      <c r="I1238" s="22" t="str">
        <f t="shared" ca="1" si="209"/>
        <v/>
      </c>
      <c r="J1238" s="22" t="str">
        <f t="shared" ca="1" si="209"/>
        <v/>
      </c>
      <c r="K1238" s="22" t="str">
        <f t="shared" ca="1" si="209"/>
        <v/>
      </c>
      <c r="L1238" s="22" t="str">
        <f t="shared" ca="1" si="209"/>
        <v/>
      </c>
      <c r="M1238" s="22" t="str">
        <f t="shared" ca="1" si="209"/>
        <v/>
      </c>
      <c r="N1238" s="22" t="str">
        <f t="shared" ca="1" si="209"/>
        <v/>
      </c>
      <c r="O1238" s="22" t="str">
        <f t="shared" ca="1" si="209"/>
        <v/>
      </c>
      <c r="P1238" s="23"/>
      <c r="Q1238" s="23"/>
      <c r="R1238" s="23"/>
      <c r="S1238" s="23"/>
      <c r="T1238" s="23"/>
      <c r="U1238" s="23"/>
      <c r="V1238" s="23"/>
      <c r="W1238" s="23"/>
      <c r="X1238" s="23"/>
      <c r="Y1238" s="23"/>
      <c r="Z1238" s="23"/>
    </row>
    <row r="1239" spans="1:26" x14ac:dyDescent="0.55000000000000004">
      <c r="A1239" s="6" t="str">
        <f t="shared" ca="1" si="207"/>
        <v/>
      </c>
      <c r="B1239" s="22" t="str">
        <f t="shared" ca="1" si="208"/>
        <v/>
      </c>
      <c r="C1239" s="22" t="str">
        <f t="shared" ca="1" si="208"/>
        <v/>
      </c>
      <c r="D1239" s="22" t="str">
        <f t="shared" ca="1" si="208"/>
        <v/>
      </c>
      <c r="E1239" s="22" t="str">
        <f t="shared" ca="1" si="204"/>
        <v/>
      </c>
      <c r="F1239" s="22" t="str">
        <f t="shared" ca="1" si="205"/>
        <v/>
      </c>
      <c r="G1239" s="22" t="str">
        <f t="shared" ca="1" si="206"/>
        <v/>
      </c>
      <c r="H1239" s="22" t="str">
        <f t="shared" ca="1" si="209"/>
        <v/>
      </c>
      <c r="I1239" s="22" t="str">
        <f t="shared" ca="1" si="209"/>
        <v/>
      </c>
      <c r="J1239" s="22" t="str">
        <f t="shared" ca="1" si="209"/>
        <v/>
      </c>
      <c r="K1239" s="22" t="str">
        <f t="shared" ca="1" si="209"/>
        <v/>
      </c>
      <c r="L1239" s="22" t="str">
        <f t="shared" ca="1" si="209"/>
        <v/>
      </c>
      <c r="M1239" s="22" t="str">
        <f t="shared" ca="1" si="209"/>
        <v/>
      </c>
      <c r="N1239" s="22" t="str">
        <f t="shared" ca="1" si="209"/>
        <v/>
      </c>
      <c r="O1239" s="22" t="str">
        <f t="shared" ca="1" si="209"/>
        <v/>
      </c>
      <c r="P1239" s="23"/>
      <c r="Q1239" s="23"/>
      <c r="R1239" s="23"/>
      <c r="S1239" s="23"/>
      <c r="T1239" s="23"/>
      <c r="U1239" s="23"/>
      <c r="V1239" s="23"/>
      <c r="W1239" s="23"/>
      <c r="X1239" s="23"/>
      <c r="Y1239" s="23"/>
      <c r="Z1239" s="23"/>
    </row>
    <row r="1240" spans="1:26" x14ac:dyDescent="0.55000000000000004">
      <c r="A1240" s="6" t="str">
        <f t="shared" ca="1" si="207"/>
        <v/>
      </c>
      <c r="B1240" s="22" t="str">
        <f t="shared" ca="1" si="208"/>
        <v/>
      </c>
      <c r="C1240" s="22" t="str">
        <f t="shared" ca="1" si="208"/>
        <v/>
      </c>
      <c r="D1240" s="22" t="str">
        <f t="shared" ca="1" si="208"/>
        <v/>
      </c>
      <c r="E1240" s="22" t="str">
        <f t="shared" ca="1" si="204"/>
        <v/>
      </c>
      <c r="F1240" s="22" t="str">
        <f t="shared" ca="1" si="205"/>
        <v/>
      </c>
      <c r="G1240" s="22" t="str">
        <f t="shared" ca="1" si="206"/>
        <v/>
      </c>
      <c r="H1240" s="22" t="str">
        <f t="shared" ca="1" si="209"/>
        <v/>
      </c>
      <c r="I1240" s="22" t="str">
        <f t="shared" ca="1" si="209"/>
        <v/>
      </c>
      <c r="J1240" s="22" t="str">
        <f t="shared" ca="1" si="209"/>
        <v/>
      </c>
      <c r="K1240" s="22" t="str">
        <f t="shared" ca="1" si="209"/>
        <v/>
      </c>
      <c r="L1240" s="22" t="str">
        <f t="shared" ca="1" si="209"/>
        <v/>
      </c>
      <c r="M1240" s="22" t="str">
        <f t="shared" ca="1" si="209"/>
        <v/>
      </c>
      <c r="N1240" s="22" t="str">
        <f t="shared" ca="1" si="209"/>
        <v/>
      </c>
      <c r="O1240" s="22" t="str">
        <f t="shared" ca="1" si="209"/>
        <v/>
      </c>
      <c r="P1240" s="23"/>
      <c r="Q1240" s="23"/>
      <c r="R1240" s="23"/>
      <c r="S1240" s="23"/>
      <c r="T1240" s="23"/>
      <c r="U1240" s="23"/>
      <c r="V1240" s="23"/>
      <c r="W1240" s="23"/>
      <c r="X1240" s="23"/>
      <c r="Y1240" s="23"/>
      <c r="Z1240" s="23"/>
    </row>
    <row r="1241" spans="1:26" x14ac:dyDescent="0.55000000000000004">
      <c r="A1241" s="6" t="str">
        <f t="shared" ca="1" si="207"/>
        <v/>
      </c>
      <c r="B1241" s="22" t="str">
        <f t="shared" ca="1" si="208"/>
        <v/>
      </c>
      <c r="C1241" s="22" t="str">
        <f t="shared" ca="1" si="208"/>
        <v/>
      </c>
      <c r="D1241" s="22" t="str">
        <f t="shared" ca="1" si="208"/>
        <v/>
      </c>
      <c r="E1241" s="22" t="str">
        <f t="shared" ca="1" si="204"/>
        <v/>
      </c>
      <c r="F1241" s="22" t="str">
        <f t="shared" ca="1" si="205"/>
        <v/>
      </c>
      <c r="G1241" s="22" t="str">
        <f t="shared" ca="1" si="206"/>
        <v/>
      </c>
      <c r="H1241" s="22" t="str">
        <f t="shared" ca="1" si="209"/>
        <v/>
      </c>
      <c r="I1241" s="22" t="str">
        <f t="shared" ca="1" si="209"/>
        <v/>
      </c>
      <c r="J1241" s="22" t="str">
        <f t="shared" ca="1" si="209"/>
        <v/>
      </c>
      <c r="K1241" s="22" t="str">
        <f t="shared" ca="1" si="209"/>
        <v/>
      </c>
      <c r="L1241" s="22" t="str">
        <f t="shared" ca="1" si="209"/>
        <v/>
      </c>
      <c r="M1241" s="22" t="str">
        <f t="shared" ca="1" si="209"/>
        <v/>
      </c>
      <c r="N1241" s="22" t="str">
        <f t="shared" ca="1" si="209"/>
        <v/>
      </c>
      <c r="O1241" s="22" t="str">
        <f t="shared" ca="1" si="209"/>
        <v/>
      </c>
      <c r="P1241" s="23"/>
      <c r="Q1241" s="23"/>
      <c r="R1241" s="23"/>
      <c r="S1241" s="23"/>
      <c r="T1241" s="23"/>
      <c r="U1241" s="23"/>
      <c r="V1241" s="23"/>
      <c r="W1241" s="23"/>
      <c r="X1241" s="23"/>
      <c r="Y1241" s="23"/>
      <c r="Z1241" s="23"/>
    </row>
    <row r="1242" spans="1:26" x14ac:dyDescent="0.55000000000000004">
      <c r="A1242" s="6" t="str">
        <f t="shared" ca="1" si="207"/>
        <v/>
      </c>
      <c r="B1242" s="22" t="str">
        <f t="shared" ca="1" si="208"/>
        <v/>
      </c>
      <c r="C1242" s="22" t="str">
        <f t="shared" ca="1" si="208"/>
        <v/>
      </c>
      <c r="D1242" s="22" t="str">
        <f t="shared" ca="1" si="208"/>
        <v/>
      </c>
      <c r="E1242" s="22" t="str">
        <f t="shared" ca="1" si="204"/>
        <v/>
      </c>
      <c r="F1242" s="22" t="str">
        <f t="shared" ca="1" si="205"/>
        <v/>
      </c>
      <c r="G1242" s="22" t="str">
        <f t="shared" ca="1" si="206"/>
        <v/>
      </c>
      <c r="H1242" s="22" t="str">
        <f t="shared" ca="1" si="209"/>
        <v/>
      </c>
      <c r="I1242" s="22" t="str">
        <f t="shared" ca="1" si="209"/>
        <v/>
      </c>
      <c r="J1242" s="22" t="str">
        <f t="shared" ca="1" si="209"/>
        <v/>
      </c>
      <c r="K1242" s="22" t="str">
        <f t="shared" ca="1" si="209"/>
        <v/>
      </c>
      <c r="L1242" s="22" t="str">
        <f t="shared" ca="1" si="209"/>
        <v/>
      </c>
      <c r="M1242" s="22" t="str">
        <f t="shared" ca="1" si="209"/>
        <v/>
      </c>
      <c r="N1242" s="22" t="str">
        <f t="shared" ca="1" si="209"/>
        <v/>
      </c>
      <c r="O1242" s="22" t="str">
        <f t="shared" ca="1" si="209"/>
        <v/>
      </c>
      <c r="P1242" s="23"/>
      <c r="Q1242" s="23"/>
      <c r="R1242" s="23"/>
      <c r="S1242" s="23"/>
      <c r="T1242" s="23"/>
      <c r="U1242" s="23"/>
      <c r="V1242" s="23"/>
      <c r="W1242" s="23"/>
      <c r="X1242" s="23"/>
      <c r="Y1242" s="23"/>
      <c r="Z1242" s="23"/>
    </row>
    <row r="1243" spans="1:26" x14ac:dyDescent="0.55000000000000004">
      <c r="A1243" s="6" t="str">
        <f t="shared" ca="1" si="207"/>
        <v/>
      </c>
      <c r="B1243" s="22" t="str">
        <f t="shared" ca="1" si="208"/>
        <v/>
      </c>
      <c r="C1243" s="22" t="str">
        <f t="shared" ca="1" si="208"/>
        <v/>
      </c>
      <c r="D1243" s="22" t="str">
        <f t="shared" ca="1" si="208"/>
        <v/>
      </c>
      <c r="E1243" s="22" t="str">
        <f t="shared" ca="1" si="204"/>
        <v/>
      </c>
      <c r="F1243" s="22" t="str">
        <f t="shared" ca="1" si="205"/>
        <v/>
      </c>
      <c r="G1243" s="22" t="str">
        <f t="shared" ca="1" si="206"/>
        <v/>
      </c>
      <c r="H1243" s="22" t="str">
        <f t="shared" ca="1" si="209"/>
        <v/>
      </c>
      <c r="I1243" s="22" t="str">
        <f t="shared" ca="1" si="209"/>
        <v/>
      </c>
      <c r="J1243" s="22" t="str">
        <f t="shared" ca="1" si="209"/>
        <v/>
      </c>
      <c r="K1243" s="22" t="str">
        <f t="shared" ca="1" si="209"/>
        <v/>
      </c>
      <c r="L1243" s="22" t="str">
        <f t="shared" ca="1" si="209"/>
        <v/>
      </c>
      <c r="M1243" s="22" t="str">
        <f t="shared" ca="1" si="209"/>
        <v/>
      </c>
      <c r="N1243" s="22" t="str">
        <f t="shared" ca="1" si="209"/>
        <v/>
      </c>
      <c r="O1243" s="22" t="str">
        <f t="shared" ca="1" si="209"/>
        <v/>
      </c>
      <c r="P1243" s="23"/>
      <c r="Q1243" s="23"/>
      <c r="R1243" s="23"/>
      <c r="S1243" s="23"/>
      <c r="T1243" s="23"/>
      <c r="U1243" s="23"/>
      <c r="V1243" s="23"/>
      <c r="W1243" s="23"/>
      <c r="X1243" s="23"/>
      <c r="Y1243" s="23"/>
      <c r="Z1243" s="23"/>
    </row>
    <row r="1244" spans="1:26" x14ac:dyDescent="0.55000000000000004">
      <c r="A1244" s="6" t="str">
        <f t="shared" ca="1" si="207"/>
        <v/>
      </c>
      <c r="B1244" s="22" t="str">
        <f t="shared" ca="1" si="208"/>
        <v/>
      </c>
      <c r="C1244" s="22" t="str">
        <f t="shared" ca="1" si="208"/>
        <v/>
      </c>
      <c r="D1244" s="22" t="str">
        <f t="shared" ca="1" si="208"/>
        <v/>
      </c>
      <c r="E1244" s="22" t="str">
        <f t="shared" ca="1" si="204"/>
        <v/>
      </c>
      <c r="F1244" s="22" t="str">
        <f t="shared" ca="1" si="205"/>
        <v/>
      </c>
      <c r="G1244" s="22" t="str">
        <f t="shared" ca="1" si="206"/>
        <v/>
      </c>
      <c r="H1244" s="22" t="str">
        <f t="shared" ca="1" si="209"/>
        <v/>
      </c>
      <c r="I1244" s="22" t="str">
        <f t="shared" ca="1" si="209"/>
        <v/>
      </c>
      <c r="J1244" s="22" t="str">
        <f t="shared" ca="1" si="209"/>
        <v/>
      </c>
      <c r="K1244" s="22" t="str">
        <f t="shared" ca="1" si="209"/>
        <v/>
      </c>
      <c r="L1244" s="22" t="str">
        <f t="shared" ca="1" si="209"/>
        <v/>
      </c>
      <c r="M1244" s="22" t="str">
        <f t="shared" ca="1" si="209"/>
        <v/>
      </c>
      <c r="N1244" s="22" t="str">
        <f t="shared" ca="1" si="209"/>
        <v/>
      </c>
      <c r="O1244" s="22" t="str">
        <f t="shared" ca="1" si="209"/>
        <v/>
      </c>
      <c r="P1244" s="23"/>
      <c r="Q1244" s="23"/>
      <c r="R1244" s="23"/>
      <c r="S1244" s="23"/>
      <c r="T1244" s="23"/>
      <c r="U1244" s="23"/>
      <c r="V1244" s="23"/>
      <c r="W1244" s="23"/>
      <c r="X1244" s="23"/>
      <c r="Y1244" s="23"/>
      <c r="Z1244" s="23"/>
    </row>
    <row r="1245" spans="1:26" x14ac:dyDescent="0.55000000000000004">
      <c r="A1245" s="6" t="str">
        <f t="shared" ca="1" si="207"/>
        <v/>
      </c>
      <c r="B1245" s="22" t="str">
        <f t="shared" ca="1" si="208"/>
        <v/>
      </c>
      <c r="C1245" s="22" t="str">
        <f t="shared" ca="1" si="208"/>
        <v/>
      </c>
      <c r="D1245" s="22" t="str">
        <f t="shared" ca="1" si="208"/>
        <v/>
      </c>
      <c r="E1245" s="22" t="str">
        <f t="shared" ca="1" si="204"/>
        <v/>
      </c>
      <c r="F1245" s="22" t="str">
        <f t="shared" ca="1" si="205"/>
        <v/>
      </c>
      <c r="G1245" s="22" t="str">
        <f t="shared" ca="1" si="206"/>
        <v/>
      </c>
      <c r="H1245" s="22" t="str">
        <f t="shared" ca="1" si="209"/>
        <v/>
      </c>
      <c r="I1245" s="22" t="str">
        <f t="shared" ca="1" si="209"/>
        <v/>
      </c>
      <c r="J1245" s="22" t="str">
        <f t="shared" ca="1" si="209"/>
        <v/>
      </c>
      <c r="K1245" s="22" t="str">
        <f t="shared" ca="1" si="209"/>
        <v/>
      </c>
      <c r="L1245" s="22" t="str">
        <f t="shared" ca="1" si="209"/>
        <v/>
      </c>
      <c r="M1245" s="22" t="str">
        <f t="shared" ca="1" si="209"/>
        <v/>
      </c>
      <c r="N1245" s="22" t="str">
        <f t="shared" ca="1" si="209"/>
        <v/>
      </c>
      <c r="O1245" s="22" t="str">
        <f t="shared" ca="1" si="209"/>
        <v/>
      </c>
      <c r="P1245" s="23"/>
      <c r="Q1245" s="23"/>
      <c r="R1245" s="23"/>
      <c r="S1245" s="23"/>
      <c r="T1245" s="23"/>
      <c r="U1245" s="23"/>
      <c r="V1245" s="23"/>
      <c r="W1245" s="23"/>
      <c r="X1245" s="23"/>
      <c r="Y1245" s="23"/>
      <c r="Z1245" s="23"/>
    </row>
    <row r="1246" spans="1:26" x14ac:dyDescent="0.55000000000000004">
      <c r="A1246" s="6" t="str">
        <f t="shared" ca="1" si="207"/>
        <v/>
      </c>
      <c r="B1246" s="22" t="str">
        <f t="shared" ca="1" si="208"/>
        <v/>
      </c>
      <c r="C1246" s="22" t="str">
        <f t="shared" ca="1" si="208"/>
        <v/>
      </c>
      <c r="D1246" s="22" t="str">
        <f t="shared" ca="1" si="208"/>
        <v/>
      </c>
      <c r="E1246" s="22" t="str">
        <f t="shared" ca="1" si="204"/>
        <v/>
      </c>
      <c r="F1246" s="22" t="str">
        <f t="shared" ca="1" si="205"/>
        <v/>
      </c>
      <c r="G1246" s="22" t="str">
        <f t="shared" ca="1" si="206"/>
        <v/>
      </c>
      <c r="H1246" s="22" t="str">
        <f t="shared" ca="1" si="209"/>
        <v/>
      </c>
      <c r="I1246" s="22" t="str">
        <f t="shared" ca="1" si="209"/>
        <v/>
      </c>
      <c r="J1246" s="22" t="str">
        <f t="shared" ca="1" si="209"/>
        <v/>
      </c>
      <c r="K1246" s="22" t="str">
        <f t="shared" ca="1" si="209"/>
        <v/>
      </c>
      <c r="L1246" s="22" t="str">
        <f t="shared" ca="1" si="209"/>
        <v/>
      </c>
      <c r="M1246" s="22" t="str">
        <f t="shared" ca="1" si="209"/>
        <v/>
      </c>
      <c r="N1246" s="22" t="str">
        <f t="shared" ca="1" si="209"/>
        <v/>
      </c>
      <c r="O1246" s="22" t="str">
        <f t="shared" ca="1" si="209"/>
        <v/>
      </c>
      <c r="P1246" s="23"/>
      <c r="Q1246" s="23"/>
      <c r="R1246" s="23"/>
      <c r="S1246" s="23"/>
      <c r="T1246" s="23"/>
      <c r="U1246" s="23"/>
      <c r="V1246" s="23"/>
      <c r="W1246" s="23"/>
      <c r="X1246" s="23"/>
      <c r="Y1246" s="23"/>
      <c r="Z1246" s="23"/>
    </row>
    <row r="1247" spans="1:26" x14ac:dyDescent="0.55000000000000004">
      <c r="A1247" s="6" t="str">
        <f t="shared" ca="1" si="207"/>
        <v/>
      </c>
      <c r="B1247" s="22" t="str">
        <f t="shared" ca="1" si="208"/>
        <v/>
      </c>
      <c r="C1247" s="22" t="str">
        <f t="shared" ca="1" si="208"/>
        <v/>
      </c>
      <c r="D1247" s="22" t="str">
        <f t="shared" ca="1" si="208"/>
        <v/>
      </c>
      <c r="E1247" s="22" t="str">
        <f t="shared" ca="1" si="204"/>
        <v/>
      </c>
      <c r="F1247" s="22" t="str">
        <f t="shared" ca="1" si="205"/>
        <v/>
      </c>
      <c r="G1247" s="22" t="str">
        <f t="shared" ca="1" si="206"/>
        <v/>
      </c>
      <c r="H1247" s="22" t="str">
        <f t="shared" ca="1" si="209"/>
        <v/>
      </c>
      <c r="I1247" s="22" t="str">
        <f t="shared" ca="1" si="209"/>
        <v/>
      </c>
      <c r="J1247" s="22" t="str">
        <f t="shared" ca="1" si="209"/>
        <v/>
      </c>
      <c r="K1247" s="22" t="str">
        <f t="shared" ca="1" si="209"/>
        <v/>
      </c>
      <c r="L1247" s="22" t="str">
        <f t="shared" ca="1" si="209"/>
        <v/>
      </c>
      <c r="M1247" s="22" t="str">
        <f t="shared" ca="1" si="209"/>
        <v/>
      </c>
      <c r="N1247" s="22" t="str">
        <f t="shared" ca="1" si="209"/>
        <v/>
      </c>
      <c r="O1247" s="22" t="str">
        <f t="shared" ca="1" si="209"/>
        <v/>
      </c>
      <c r="P1247" s="23"/>
      <c r="Q1247" s="23"/>
      <c r="R1247" s="23"/>
      <c r="S1247" s="23"/>
      <c r="T1247" s="23"/>
      <c r="U1247" s="23"/>
      <c r="V1247" s="23"/>
      <c r="W1247" s="23"/>
      <c r="X1247" s="23"/>
      <c r="Y1247" s="23"/>
      <c r="Z1247" s="23"/>
    </row>
    <row r="1248" spans="1:26" x14ac:dyDescent="0.55000000000000004">
      <c r="A1248" s="6" t="str">
        <f t="shared" ca="1" si="207"/>
        <v/>
      </c>
      <c r="B1248" s="22" t="str">
        <f t="shared" ref="B1248:D1267" ca="1" si="210">IF($A1248="","",IF(ISERROR(IF(ISERROR(INDEX(FredRatesData_AllData,MATCH($A1248-(MAX(0,WEEKDAY($A1248,2)-5)),FredRatesData_Dates,0),MATCH(B$6,FredRatesData_IDs,0),1)/B$5),INDEX(FredRatesData_AllData,MATCH($A1248-(MAX(0,WEEKDAY($A1248,2)-5))-3,FredRatesData_Dates,0),MATCH(B$6,FredRatesData_IDs,0),1)/B$5,INDEX(FredRatesData_AllData,MATCH($A1248-(MAX(0,WEEKDAY($A1248,2)-5)),FredRatesData_Dates,0),MATCH(B$6,FredRatesData_IDs,0),1)/B$5)),"",IF(ISERROR(INDEX(FredRatesData_AllData,MATCH($A1248-(MAX(0,WEEKDAY($A1248,2)-5)),FredRatesData_Dates,0),MATCH(B$6,FredRatesData_IDs,0),1)/B$5),INDEX(FredRatesData_AllData,MATCH($A1248-(MAX(0,WEEKDAY($A1248,2)-5))-3,FredRatesData_Dates,0),MATCH(B$6,FredRatesData_IDs,0),1)/B$5,INDEX(FredRatesData_AllData,MATCH($A1248-(MAX(0,WEEKDAY($A1248,2)-5)),FredRatesData_Dates,0),MATCH(B$6,FredRatesData_IDs,0),1)/B$5)))</f>
        <v/>
      </c>
      <c r="C1248" s="22" t="str">
        <f t="shared" ca="1" si="210"/>
        <v/>
      </c>
      <c r="D1248" s="22" t="str">
        <f t="shared" ca="1" si="210"/>
        <v/>
      </c>
      <c r="E1248" s="22" t="str">
        <f t="shared" ca="1" si="204"/>
        <v/>
      </c>
      <c r="F1248" s="22" t="str">
        <f t="shared" ca="1" si="205"/>
        <v/>
      </c>
      <c r="G1248" s="22" t="str">
        <f t="shared" ca="1" si="206"/>
        <v/>
      </c>
      <c r="H1248" s="22" t="str">
        <f t="shared" ref="H1248:O1267" ca="1" si="211">IF($A1248="","",IF(ISERROR(IF(ISERROR(INDEX(FredRatesData_AllData,MATCH($A1248-(MAX(0,WEEKDAY($A1248,2)-5)),FredRatesData_Dates,0),MATCH(H$6,FredRatesData_IDs,0),1)/H$5),INDEX(FredRatesData_AllData,MATCH($A1248-(MAX(0,WEEKDAY($A1248,2)-5))-3,FredRatesData_Dates,0),MATCH(H$6,FredRatesData_IDs,0),1)/H$5,INDEX(FredRatesData_AllData,MATCH($A1248-(MAX(0,WEEKDAY($A1248,2)-5)),FredRatesData_Dates,0),MATCH(H$6,FredRatesData_IDs,0),1)/H$5)),"",IF(ISERROR(INDEX(FredRatesData_AllData,MATCH($A1248-(MAX(0,WEEKDAY($A1248,2)-5)),FredRatesData_Dates,0),MATCH(H$6,FredRatesData_IDs,0),1)/H$5),INDEX(FredRatesData_AllData,MATCH($A1248-(MAX(0,WEEKDAY($A1248,2)-5))-3,FredRatesData_Dates,0),MATCH(H$6,FredRatesData_IDs,0),1)/H$5,INDEX(FredRatesData_AllData,MATCH($A1248-(MAX(0,WEEKDAY($A1248,2)-5)),FredRatesData_Dates,0),MATCH(H$6,FredRatesData_IDs,0),1)/H$5)))</f>
        <v/>
      </c>
      <c r="I1248" s="22" t="str">
        <f t="shared" ca="1" si="211"/>
        <v/>
      </c>
      <c r="J1248" s="22" t="str">
        <f t="shared" ca="1" si="211"/>
        <v/>
      </c>
      <c r="K1248" s="22" t="str">
        <f t="shared" ca="1" si="211"/>
        <v/>
      </c>
      <c r="L1248" s="22" t="str">
        <f t="shared" ca="1" si="211"/>
        <v/>
      </c>
      <c r="M1248" s="22" t="str">
        <f t="shared" ca="1" si="211"/>
        <v/>
      </c>
      <c r="N1248" s="22" t="str">
        <f t="shared" ca="1" si="211"/>
        <v/>
      </c>
      <c r="O1248" s="22" t="str">
        <f t="shared" ca="1" si="211"/>
        <v/>
      </c>
      <c r="P1248" s="23"/>
      <c r="Q1248" s="23"/>
      <c r="R1248" s="23"/>
      <c r="S1248" s="23"/>
      <c r="T1248" s="23"/>
      <c r="U1248" s="23"/>
      <c r="V1248" s="23"/>
      <c r="W1248" s="23"/>
      <c r="X1248" s="23"/>
      <c r="Y1248" s="23"/>
      <c r="Z1248" s="23"/>
    </row>
    <row r="1249" spans="1:26" x14ac:dyDescent="0.55000000000000004">
      <c r="A1249" s="6" t="str">
        <f t="shared" ca="1" si="207"/>
        <v/>
      </c>
      <c r="B1249" s="22" t="str">
        <f t="shared" ca="1" si="210"/>
        <v/>
      </c>
      <c r="C1249" s="22" t="str">
        <f t="shared" ca="1" si="210"/>
        <v/>
      </c>
      <c r="D1249" s="22" t="str">
        <f t="shared" ca="1" si="210"/>
        <v/>
      </c>
      <c r="E1249" s="22" t="str">
        <f t="shared" ca="1" si="204"/>
        <v/>
      </c>
      <c r="F1249" s="22" t="str">
        <f t="shared" ca="1" si="205"/>
        <v/>
      </c>
      <c r="G1249" s="22" t="str">
        <f t="shared" ca="1" si="206"/>
        <v/>
      </c>
      <c r="H1249" s="22" t="str">
        <f t="shared" ca="1" si="211"/>
        <v/>
      </c>
      <c r="I1249" s="22" t="str">
        <f t="shared" ca="1" si="211"/>
        <v/>
      </c>
      <c r="J1249" s="22" t="str">
        <f t="shared" ca="1" si="211"/>
        <v/>
      </c>
      <c r="K1249" s="22" t="str">
        <f t="shared" ca="1" si="211"/>
        <v/>
      </c>
      <c r="L1249" s="22" t="str">
        <f t="shared" ca="1" si="211"/>
        <v/>
      </c>
      <c r="M1249" s="22" t="str">
        <f t="shared" ca="1" si="211"/>
        <v/>
      </c>
      <c r="N1249" s="22" t="str">
        <f t="shared" ca="1" si="211"/>
        <v/>
      </c>
      <c r="O1249" s="22" t="str">
        <f t="shared" ca="1" si="211"/>
        <v/>
      </c>
      <c r="P1249" s="23"/>
      <c r="Q1249" s="23"/>
      <c r="R1249" s="23"/>
      <c r="S1249" s="23"/>
      <c r="T1249" s="23"/>
      <c r="U1249" s="23"/>
      <c r="V1249" s="23"/>
      <c r="W1249" s="23"/>
      <c r="X1249" s="23"/>
      <c r="Y1249" s="23"/>
      <c r="Z1249" s="23"/>
    </row>
    <row r="1250" spans="1:26" x14ac:dyDescent="0.55000000000000004">
      <c r="A1250" s="6" t="str">
        <f t="shared" ca="1" si="207"/>
        <v/>
      </c>
      <c r="B1250" s="22" t="str">
        <f t="shared" ca="1" si="210"/>
        <v/>
      </c>
      <c r="C1250" s="22" t="str">
        <f t="shared" ca="1" si="210"/>
        <v/>
      </c>
      <c r="D1250" s="22" t="str">
        <f t="shared" ca="1" si="210"/>
        <v/>
      </c>
      <c r="E1250" s="22" t="str">
        <f t="shared" ca="1" si="204"/>
        <v/>
      </c>
      <c r="F1250" s="22" t="str">
        <f t="shared" ca="1" si="205"/>
        <v/>
      </c>
      <c r="G1250" s="22" t="str">
        <f t="shared" ca="1" si="206"/>
        <v/>
      </c>
      <c r="H1250" s="22" t="str">
        <f t="shared" ca="1" si="211"/>
        <v/>
      </c>
      <c r="I1250" s="22" t="str">
        <f t="shared" ca="1" si="211"/>
        <v/>
      </c>
      <c r="J1250" s="22" t="str">
        <f t="shared" ca="1" si="211"/>
        <v/>
      </c>
      <c r="K1250" s="22" t="str">
        <f t="shared" ca="1" si="211"/>
        <v/>
      </c>
      <c r="L1250" s="22" t="str">
        <f t="shared" ca="1" si="211"/>
        <v/>
      </c>
      <c r="M1250" s="22" t="str">
        <f t="shared" ca="1" si="211"/>
        <v/>
      </c>
      <c r="N1250" s="22" t="str">
        <f t="shared" ca="1" si="211"/>
        <v/>
      </c>
      <c r="O1250" s="22" t="str">
        <f t="shared" ca="1" si="211"/>
        <v/>
      </c>
      <c r="P1250" s="23"/>
      <c r="Q1250" s="23"/>
      <c r="R1250" s="23"/>
      <c r="S1250" s="23"/>
      <c r="T1250" s="23"/>
      <c r="U1250" s="23"/>
      <c r="V1250" s="23"/>
      <c r="W1250" s="23"/>
      <c r="X1250" s="23"/>
      <c r="Y1250" s="23"/>
      <c r="Z1250" s="23"/>
    </row>
    <row r="1251" spans="1:26" x14ac:dyDescent="0.55000000000000004">
      <c r="A1251" s="6" t="str">
        <f t="shared" ca="1" si="207"/>
        <v/>
      </c>
      <c r="B1251" s="22" t="str">
        <f t="shared" ca="1" si="210"/>
        <v/>
      </c>
      <c r="C1251" s="22" t="str">
        <f t="shared" ca="1" si="210"/>
        <v/>
      </c>
      <c r="D1251" s="22" t="str">
        <f t="shared" ca="1" si="210"/>
        <v/>
      </c>
      <c r="E1251" s="22" t="str">
        <f t="shared" ca="1" si="204"/>
        <v/>
      </c>
      <c r="F1251" s="22" t="str">
        <f t="shared" ca="1" si="205"/>
        <v/>
      </c>
      <c r="G1251" s="22" t="str">
        <f t="shared" ca="1" si="206"/>
        <v/>
      </c>
      <c r="H1251" s="22" t="str">
        <f t="shared" ca="1" si="211"/>
        <v/>
      </c>
      <c r="I1251" s="22" t="str">
        <f t="shared" ca="1" si="211"/>
        <v/>
      </c>
      <c r="J1251" s="22" t="str">
        <f t="shared" ca="1" si="211"/>
        <v/>
      </c>
      <c r="K1251" s="22" t="str">
        <f t="shared" ca="1" si="211"/>
        <v/>
      </c>
      <c r="L1251" s="22" t="str">
        <f t="shared" ca="1" si="211"/>
        <v/>
      </c>
      <c r="M1251" s="22" t="str">
        <f t="shared" ca="1" si="211"/>
        <v/>
      </c>
      <c r="N1251" s="22" t="str">
        <f t="shared" ca="1" si="211"/>
        <v/>
      </c>
      <c r="O1251" s="22" t="str">
        <f t="shared" ca="1" si="211"/>
        <v/>
      </c>
      <c r="P1251" s="23"/>
      <c r="Q1251" s="23"/>
      <c r="R1251" s="23"/>
      <c r="S1251" s="23"/>
      <c r="T1251" s="23"/>
      <c r="U1251" s="23"/>
      <c r="V1251" s="23"/>
      <c r="W1251" s="23"/>
      <c r="X1251" s="23"/>
      <c r="Y1251" s="23"/>
      <c r="Z1251" s="23"/>
    </row>
    <row r="1252" spans="1:26" x14ac:dyDescent="0.55000000000000004">
      <c r="A1252" s="6" t="str">
        <f t="shared" ca="1" si="207"/>
        <v/>
      </c>
      <c r="B1252" s="22" t="str">
        <f t="shared" ca="1" si="210"/>
        <v/>
      </c>
      <c r="C1252" s="22" t="str">
        <f t="shared" ca="1" si="210"/>
        <v/>
      </c>
      <c r="D1252" s="22" t="str">
        <f t="shared" ca="1" si="210"/>
        <v/>
      </c>
      <c r="E1252" s="22" t="str">
        <f t="shared" ca="1" si="204"/>
        <v/>
      </c>
      <c r="F1252" s="22" t="str">
        <f t="shared" ca="1" si="205"/>
        <v/>
      </c>
      <c r="G1252" s="22" t="str">
        <f t="shared" ca="1" si="206"/>
        <v/>
      </c>
      <c r="H1252" s="22" t="str">
        <f t="shared" ca="1" si="211"/>
        <v/>
      </c>
      <c r="I1252" s="22" t="str">
        <f t="shared" ca="1" si="211"/>
        <v/>
      </c>
      <c r="J1252" s="22" t="str">
        <f t="shared" ca="1" si="211"/>
        <v/>
      </c>
      <c r="K1252" s="22" t="str">
        <f t="shared" ca="1" si="211"/>
        <v/>
      </c>
      <c r="L1252" s="22" t="str">
        <f t="shared" ca="1" si="211"/>
        <v/>
      </c>
      <c r="M1252" s="22" t="str">
        <f t="shared" ca="1" si="211"/>
        <v/>
      </c>
      <c r="N1252" s="22" t="str">
        <f t="shared" ca="1" si="211"/>
        <v/>
      </c>
      <c r="O1252" s="22" t="str">
        <f t="shared" ca="1" si="211"/>
        <v/>
      </c>
      <c r="P1252" s="23"/>
      <c r="Q1252" s="23"/>
      <c r="R1252" s="23"/>
      <c r="S1252" s="23"/>
      <c r="T1252" s="23"/>
      <c r="U1252" s="23"/>
      <c r="V1252" s="23"/>
      <c r="W1252" s="23"/>
      <c r="X1252" s="23"/>
      <c r="Y1252" s="23"/>
      <c r="Z1252" s="23"/>
    </row>
    <row r="1253" spans="1:26" x14ac:dyDescent="0.55000000000000004">
      <c r="A1253" s="6" t="str">
        <f t="shared" ca="1" si="207"/>
        <v/>
      </c>
      <c r="B1253" s="22" t="str">
        <f t="shared" ca="1" si="210"/>
        <v/>
      </c>
      <c r="C1253" s="22" t="str">
        <f t="shared" ca="1" si="210"/>
        <v/>
      </c>
      <c r="D1253" s="22" t="str">
        <f t="shared" ca="1" si="210"/>
        <v/>
      </c>
      <c r="E1253" s="22" t="str">
        <f t="shared" ca="1" si="204"/>
        <v/>
      </c>
      <c r="F1253" s="22" t="str">
        <f t="shared" ca="1" si="205"/>
        <v/>
      </c>
      <c r="G1253" s="22" t="str">
        <f t="shared" ca="1" si="206"/>
        <v/>
      </c>
      <c r="H1253" s="22" t="str">
        <f t="shared" ca="1" si="211"/>
        <v/>
      </c>
      <c r="I1253" s="22" t="str">
        <f t="shared" ca="1" si="211"/>
        <v/>
      </c>
      <c r="J1253" s="22" t="str">
        <f t="shared" ca="1" si="211"/>
        <v/>
      </c>
      <c r="K1253" s="22" t="str">
        <f t="shared" ca="1" si="211"/>
        <v/>
      </c>
      <c r="L1253" s="22" t="str">
        <f t="shared" ca="1" si="211"/>
        <v/>
      </c>
      <c r="M1253" s="22" t="str">
        <f t="shared" ca="1" si="211"/>
        <v/>
      </c>
      <c r="N1253" s="22" t="str">
        <f t="shared" ca="1" si="211"/>
        <v/>
      </c>
      <c r="O1253" s="22" t="str">
        <f t="shared" ca="1" si="211"/>
        <v/>
      </c>
      <c r="P1253" s="23"/>
      <c r="Q1253" s="23"/>
      <c r="R1253" s="23"/>
      <c r="S1253" s="23"/>
      <c r="T1253" s="23"/>
      <c r="U1253" s="23"/>
      <c r="V1253" s="23"/>
      <c r="W1253" s="23"/>
      <c r="X1253" s="23"/>
      <c r="Y1253" s="23"/>
      <c r="Z1253" s="23"/>
    </row>
    <row r="1254" spans="1:26" x14ac:dyDescent="0.55000000000000004">
      <c r="A1254" s="6" t="str">
        <f t="shared" ca="1" si="207"/>
        <v/>
      </c>
      <c r="B1254" s="22" t="str">
        <f t="shared" ca="1" si="210"/>
        <v/>
      </c>
      <c r="C1254" s="22" t="str">
        <f t="shared" ca="1" si="210"/>
        <v/>
      </c>
      <c r="D1254" s="22" t="str">
        <f t="shared" ca="1" si="210"/>
        <v/>
      </c>
      <c r="E1254" s="22" t="str">
        <f t="shared" ca="1" si="204"/>
        <v/>
      </c>
      <c r="F1254" s="22" t="str">
        <f t="shared" ca="1" si="205"/>
        <v/>
      </c>
      <c r="G1254" s="22" t="str">
        <f t="shared" ca="1" si="206"/>
        <v/>
      </c>
      <c r="H1254" s="22" t="str">
        <f t="shared" ca="1" si="211"/>
        <v/>
      </c>
      <c r="I1254" s="22" t="str">
        <f t="shared" ca="1" si="211"/>
        <v/>
      </c>
      <c r="J1254" s="22" t="str">
        <f t="shared" ca="1" si="211"/>
        <v/>
      </c>
      <c r="K1254" s="22" t="str">
        <f t="shared" ca="1" si="211"/>
        <v/>
      </c>
      <c r="L1254" s="22" t="str">
        <f t="shared" ca="1" si="211"/>
        <v/>
      </c>
      <c r="M1254" s="22" t="str">
        <f t="shared" ca="1" si="211"/>
        <v/>
      </c>
      <c r="N1254" s="22" t="str">
        <f t="shared" ca="1" si="211"/>
        <v/>
      </c>
      <c r="O1254" s="22" t="str">
        <f t="shared" ca="1" si="211"/>
        <v/>
      </c>
      <c r="P1254" s="23"/>
      <c r="Q1254" s="23"/>
      <c r="R1254" s="23"/>
      <c r="S1254" s="23"/>
      <c r="T1254" s="23"/>
      <c r="U1254" s="23"/>
      <c r="V1254" s="23"/>
      <c r="W1254" s="23"/>
      <c r="X1254" s="23"/>
      <c r="Y1254" s="23"/>
      <c r="Z1254" s="23"/>
    </row>
    <row r="1255" spans="1:26" x14ac:dyDescent="0.55000000000000004">
      <c r="A1255" s="6" t="str">
        <f t="shared" ca="1" si="207"/>
        <v/>
      </c>
      <c r="B1255" s="22" t="str">
        <f t="shared" ca="1" si="210"/>
        <v/>
      </c>
      <c r="C1255" s="22" t="str">
        <f t="shared" ca="1" si="210"/>
        <v/>
      </c>
      <c r="D1255" s="22" t="str">
        <f t="shared" ca="1" si="210"/>
        <v/>
      </c>
      <c r="E1255" s="22" t="str">
        <f t="shared" ca="1" si="204"/>
        <v/>
      </c>
      <c r="F1255" s="22" t="str">
        <f t="shared" ca="1" si="205"/>
        <v/>
      </c>
      <c r="G1255" s="22" t="str">
        <f t="shared" ca="1" si="206"/>
        <v/>
      </c>
      <c r="H1255" s="22" t="str">
        <f t="shared" ca="1" si="211"/>
        <v/>
      </c>
      <c r="I1255" s="22" t="str">
        <f t="shared" ca="1" si="211"/>
        <v/>
      </c>
      <c r="J1255" s="22" t="str">
        <f t="shared" ca="1" si="211"/>
        <v/>
      </c>
      <c r="K1255" s="22" t="str">
        <f t="shared" ca="1" si="211"/>
        <v/>
      </c>
      <c r="L1255" s="22" t="str">
        <f t="shared" ca="1" si="211"/>
        <v/>
      </c>
      <c r="M1255" s="22" t="str">
        <f t="shared" ca="1" si="211"/>
        <v/>
      </c>
      <c r="N1255" s="22" t="str">
        <f t="shared" ca="1" si="211"/>
        <v/>
      </c>
      <c r="O1255" s="22" t="str">
        <f t="shared" ca="1" si="211"/>
        <v/>
      </c>
      <c r="P1255" s="23"/>
      <c r="Q1255" s="23"/>
      <c r="R1255" s="23"/>
      <c r="S1255" s="23"/>
      <c r="T1255" s="23"/>
      <c r="U1255" s="23"/>
      <c r="V1255" s="23"/>
      <c r="W1255" s="23"/>
      <c r="X1255" s="23"/>
      <c r="Y1255" s="23"/>
      <c r="Z1255" s="23"/>
    </row>
    <row r="1256" spans="1:26" x14ac:dyDescent="0.55000000000000004">
      <c r="A1256" s="6" t="str">
        <f t="shared" ca="1" si="207"/>
        <v/>
      </c>
      <c r="B1256" s="22" t="str">
        <f t="shared" ca="1" si="210"/>
        <v/>
      </c>
      <c r="C1256" s="22" t="str">
        <f t="shared" ca="1" si="210"/>
        <v/>
      </c>
      <c r="D1256" s="22" t="str">
        <f t="shared" ca="1" si="210"/>
        <v/>
      </c>
      <c r="E1256" s="22" t="str">
        <f t="shared" ca="1" si="204"/>
        <v/>
      </c>
      <c r="F1256" s="22" t="str">
        <f t="shared" ca="1" si="205"/>
        <v/>
      </c>
      <c r="G1256" s="22" t="str">
        <f t="shared" ca="1" si="206"/>
        <v/>
      </c>
      <c r="H1256" s="22" t="str">
        <f t="shared" ca="1" si="211"/>
        <v/>
      </c>
      <c r="I1256" s="22" t="str">
        <f t="shared" ca="1" si="211"/>
        <v/>
      </c>
      <c r="J1256" s="22" t="str">
        <f t="shared" ca="1" si="211"/>
        <v/>
      </c>
      <c r="K1256" s="22" t="str">
        <f t="shared" ca="1" si="211"/>
        <v/>
      </c>
      <c r="L1256" s="22" t="str">
        <f t="shared" ca="1" si="211"/>
        <v/>
      </c>
      <c r="M1256" s="22" t="str">
        <f t="shared" ca="1" si="211"/>
        <v/>
      </c>
      <c r="N1256" s="22" t="str">
        <f t="shared" ca="1" si="211"/>
        <v/>
      </c>
      <c r="O1256" s="22" t="str">
        <f t="shared" ca="1" si="211"/>
        <v/>
      </c>
      <c r="P1256" s="23"/>
      <c r="Q1256" s="23"/>
      <c r="R1256" s="23"/>
      <c r="S1256" s="23"/>
      <c r="T1256" s="23"/>
      <c r="U1256" s="23"/>
      <c r="V1256" s="23"/>
      <c r="W1256" s="23"/>
      <c r="X1256" s="23"/>
      <c r="Y1256" s="23"/>
      <c r="Z1256" s="23"/>
    </row>
    <row r="1257" spans="1:26" x14ac:dyDescent="0.55000000000000004">
      <c r="A1257" s="6" t="str">
        <f t="shared" ca="1" si="207"/>
        <v/>
      </c>
      <c r="B1257" s="22" t="str">
        <f t="shared" ca="1" si="210"/>
        <v/>
      </c>
      <c r="C1257" s="22" t="str">
        <f t="shared" ca="1" si="210"/>
        <v/>
      </c>
      <c r="D1257" s="22" t="str">
        <f t="shared" ca="1" si="210"/>
        <v/>
      </c>
      <c r="E1257" s="22" t="str">
        <f t="shared" ca="1" si="204"/>
        <v/>
      </c>
      <c r="F1257" s="22" t="str">
        <f t="shared" ca="1" si="205"/>
        <v/>
      </c>
      <c r="G1257" s="22" t="str">
        <f t="shared" ca="1" si="206"/>
        <v/>
      </c>
      <c r="H1257" s="22" t="str">
        <f t="shared" ca="1" si="211"/>
        <v/>
      </c>
      <c r="I1257" s="22" t="str">
        <f t="shared" ca="1" si="211"/>
        <v/>
      </c>
      <c r="J1257" s="22" t="str">
        <f t="shared" ca="1" si="211"/>
        <v/>
      </c>
      <c r="K1257" s="22" t="str">
        <f t="shared" ca="1" si="211"/>
        <v/>
      </c>
      <c r="L1257" s="22" t="str">
        <f t="shared" ca="1" si="211"/>
        <v/>
      </c>
      <c r="M1257" s="22" t="str">
        <f t="shared" ca="1" si="211"/>
        <v/>
      </c>
      <c r="N1257" s="22" t="str">
        <f t="shared" ca="1" si="211"/>
        <v/>
      </c>
      <c r="O1257" s="22" t="str">
        <f t="shared" ca="1" si="211"/>
        <v/>
      </c>
      <c r="P1257" s="23"/>
      <c r="Q1257" s="23"/>
      <c r="R1257" s="23"/>
      <c r="S1257" s="23"/>
      <c r="T1257" s="23"/>
      <c r="U1257" s="23"/>
      <c r="V1257" s="23"/>
      <c r="W1257" s="23"/>
      <c r="X1257" s="23"/>
      <c r="Y1257" s="23"/>
      <c r="Z1257" s="23"/>
    </row>
    <row r="1258" spans="1:26" x14ac:dyDescent="0.55000000000000004">
      <c r="A1258" s="6" t="str">
        <f t="shared" ca="1" si="207"/>
        <v/>
      </c>
      <c r="B1258" s="22" t="str">
        <f t="shared" ca="1" si="210"/>
        <v/>
      </c>
      <c r="C1258" s="22" t="str">
        <f t="shared" ca="1" si="210"/>
        <v/>
      </c>
      <c r="D1258" s="22" t="str">
        <f t="shared" ca="1" si="210"/>
        <v/>
      </c>
      <c r="E1258" s="22" t="str">
        <f t="shared" ca="1" si="204"/>
        <v/>
      </c>
      <c r="F1258" s="22" t="str">
        <f t="shared" ca="1" si="205"/>
        <v/>
      </c>
      <c r="G1258" s="22" t="str">
        <f t="shared" ca="1" si="206"/>
        <v/>
      </c>
      <c r="H1258" s="22" t="str">
        <f t="shared" ca="1" si="211"/>
        <v/>
      </c>
      <c r="I1258" s="22" t="str">
        <f t="shared" ca="1" si="211"/>
        <v/>
      </c>
      <c r="J1258" s="22" t="str">
        <f t="shared" ca="1" si="211"/>
        <v/>
      </c>
      <c r="K1258" s="22" t="str">
        <f t="shared" ca="1" si="211"/>
        <v/>
      </c>
      <c r="L1258" s="22" t="str">
        <f t="shared" ca="1" si="211"/>
        <v/>
      </c>
      <c r="M1258" s="22" t="str">
        <f t="shared" ca="1" si="211"/>
        <v/>
      </c>
      <c r="N1258" s="22" t="str">
        <f t="shared" ca="1" si="211"/>
        <v/>
      </c>
      <c r="O1258" s="22" t="str">
        <f t="shared" ca="1" si="211"/>
        <v/>
      </c>
      <c r="P1258" s="23"/>
      <c r="Q1258" s="23"/>
      <c r="R1258" s="23"/>
      <c r="S1258" s="23"/>
      <c r="T1258" s="23"/>
      <c r="U1258" s="23"/>
      <c r="V1258" s="23"/>
      <c r="W1258" s="23"/>
      <c r="X1258" s="23"/>
      <c r="Y1258" s="23"/>
      <c r="Z1258" s="23"/>
    </row>
    <row r="1259" spans="1:26" x14ac:dyDescent="0.55000000000000004">
      <c r="A1259" s="6" t="str">
        <f t="shared" ca="1" si="207"/>
        <v/>
      </c>
      <c r="B1259" s="22" t="str">
        <f t="shared" ca="1" si="210"/>
        <v/>
      </c>
      <c r="C1259" s="22" t="str">
        <f t="shared" ca="1" si="210"/>
        <v/>
      </c>
      <c r="D1259" s="22" t="str">
        <f t="shared" ca="1" si="210"/>
        <v/>
      </c>
      <c r="E1259" s="22" t="str">
        <f t="shared" ca="1" si="204"/>
        <v/>
      </c>
      <c r="F1259" s="22" t="str">
        <f t="shared" ca="1" si="205"/>
        <v/>
      </c>
      <c r="G1259" s="22" t="str">
        <f t="shared" ca="1" si="206"/>
        <v/>
      </c>
      <c r="H1259" s="22" t="str">
        <f t="shared" ca="1" si="211"/>
        <v/>
      </c>
      <c r="I1259" s="22" t="str">
        <f t="shared" ca="1" si="211"/>
        <v/>
      </c>
      <c r="J1259" s="22" t="str">
        <f t="shared" ca="1" si="211"/>
        <v/>
      </c>
      <c r="K1259" s="22" t="str">
        <f t="shared" ca="1" si="211"/>
        <v/>
      </c>
      <c r="L1259" s="22" t="str">
        <f t="shared" ca="1" si="211"/>
        <v/>
      </c>
      <c r="M1259" s="22" t="str">
        <f t="shared" ca="1" si="211"/>
        <v/>
      </c>
      <c r="N1259" s="22" t="str">
        <f t="shared" ca="1" si="211"/>
        <v/>
      </c>
      <c r="O1259" s="22" t="str">
        <f t="shared" ca="1" si="211"/>
        <v/>
      </c>
      <c r="P1259" s="23"/>
      <c r="Q1259" s="23"/>
      <c r="R1259" s="23"/>
      <c r="S1259" s="23"/>
      <c r="T1259" s="23"/>
      <c r="U1259" s="23"/>
      <c r="V1259" s="23"/>
      <c r="W1259" s="23"/>
      <c r="X1259" s="23"/>
      <c r="Y1259" s="23"/>
      <c r="Z1259" s="23"/>
    </row>
    <row r="1260" spans="1:26" x14ac:dyDescent="0.55000000000000004">
      <c r="A1260" s="6" t="str">
        <f t="shared" ca="1" si="207"/>
        <v/>
      </c>
      <c r="B1260" s="22" t="str">
        <f t="shared" ca="1" si="210"/>
        <v/>
      </c>
      <c r="C1260" s="22" t="str">
        <f t="shared" ca="1" si="210"/>
        <v/>
      </c>
      <c r="D1260" s="22" t="str">
        <f t="shared" ca="1" si="210"/>
        <v/>
      </c>
      <c r="E1260" s="22" t="str">
        <f t="shared" ca="1" si="204"/>
        <v/>
      </c>
      <c r="F1260" s="22" t="str">
        <f t="shared" ca="1" si="205"/>
        <v/>
      </c>
      <c r="G1260" s="22" t="str">
        <f t="shared" ca="1" si="206"/>
        <v/>
      </c>
      <c r="H1260" s="22" t="str">
        <f t="shared" ca="1" si="211"/>
        <v/>
      </c>
      <c r="I1260" s="22" t="str">
        <f t="shared" ca="1" si="211"/>
        <v/>
      </c>
      <c r="J1260" s="22" t="str">
        <f t="shared" ca="1" si="211"/>
        <v/>
      </c>
      <c r="K1260" s="22" t="str">
        <f t="shared" ca="1" si="211"/>
        <v/>
      </c>
      <c r="L1260" s="22" t="str">
        <f t="shared" ca="1" si="211"/>
        <v/>
      </c>
      <c r="M1260" s="22" t="str">
        <f t="shared" ca="1" si="211"/>
        <v/>
      </c>
      <c r="N1260" s="22" t="str">
        <f t="shared" ca="1" si="211"/>
        <v/>
      </c>
      <c r="O1260" s="22" t="str">
        <f t="shared" ca="1" si="211"/>
        <v/>
      </c>
      <c r="P1260" s="23"/>
      <c r="Q1260" s="23"/>
      <c r="R1260" s="23"/>
      <c r="S1260" s="23"/>
      <c r="T1260" s="23"/>
      <c r="U1260" s="23"/>
      <c r="V1260" s="23"/>
      <c r="W1260" s="23"/>
      <c r="X1260" s="23"/>
      <c r="Y1260" s="23"/>
      <c r="Z1260" s="23"/>
    </row>
    <row r="1261" spans="1:26" x14ac:dyDescent="0.55000000000000004">
      <c r="A1261" s="6" t="str">
        <f t="shared" ca="1" si="207"/>
        <v/>
      </c>
      <c r="B1261" s="22" t="str">
        <f t="shared" ca="1" si="210"/>
        <v/>
      </c>
      <c r="C1261" s="22" t="str">
        <f t="shared" ca="1" si="210"/>
        <v/>
      </c>
      <c r="D1261" s="22" t="str">
        <f t="shared" ca="1" si="210"/>
        <v/>
      </c>
      <c r="E1261" s="22" t="str">
        <f t="shared" ca="1" si="204"/>
        <v/>
      </c>
      <c r="F1261" s="22" t="str">
        <f t="shared" ca="1" si="205"/>
        <v/>
      </c>
      <c r="G1261" s="22" t="str">
        <f t="shared" ca="1" si="206"/>
        <v/>
      </c>
      <c r="H1261" s="22" t="str">
        <f t="shared" ca="1" si="211"/>
        <v/>
      </c>
      <c r="I1261" s="22" t="str">
        <f t="shared" ca="1" si="211"/>
        <v/>
      </c>
      <c r="J1261" s="22" t="str">
        <f t="shared" ca="1" si="211"/>
        <v/>
      </c>
      <c r="K1261" s="22" t="str">
        <f t="shared" ca="1" si="211"/>
        <v/>
      </c>
      <c r="L1261" s="22" t="str">
        <f t="shared" ca="1" si="211"/>
        <v/>
      </c>
      <c r="M1261" s="22" t="str">
        <f t="shared" ca="1" si="211"/>
        <v/>
      </c>
      <c r="N1261" s="22" t="str">
        <f t="shared" ca="1" si="211"/>
        <v/>
      </c>
      <c r="O1261" s="22" t="str">
        <f t="shared" ca="1" si="211"/>
        <v/>
      </c>
      <c r="P1261" s="23"/>
      <c r="Q1261" s="23"/>
      <c r="R1261" s="23"/>
      <c r="S1261" s="23"/>
      <c r="T1261" s="23"/>
      <c r="U1261" s="23"/>
      <c r="V1261" s="23"/>
      <c r="W1261" s="23"/>
      <c r="X1261" s="23"/>
      <c r="Y1261" s="23"/>
      <c r="Z1261" s="23"/>
    </row>
    <row r="1262" spans="1:26" x14ac:dyDescent="0.55000000000000004">
      <c r="A1262" s="6" t="str">
        <f t="shared" ca="1" si="207"/>
        <v/>
      </c>
      <c r="B1262" s="22" t="str">
        <f t="shared" ca="1" si="210"/>
        <v/>
      </c>
      <c r="C1262" s="22" t="str">
        <f t="shared" ca="1" si="210"/>
        <v/>
      </c>
      <c r="D1262" s="22" t="str">
        <f t="shared" ca="1" si="210"/>
        <v/>
      </c>
      <c r="E1262" s="22" t="str">
        <f t="shared" ca="1" si="204"/>
        <v/>
      </c>
      <c r="F1262" s="22" t="str">
        <f t="shared" ca="1" si="205"/>
        <v/>
      </c>
      <c r="G1262" s="22" t="str">
        <f t="shared" ca="1" si="206"/>
        <v/>
      </c>
      <c r="H1262" s="22" t="str">
        <f t="shared" ca="1" si="211"/>
        <v/>
      </c>
      <c r="I1262" s="22" t="str">
        <f t="shared" ca="1" si="211"/>
        <v/>
      </c>
      <c r="J1262" s="22" t="str">
        <f t="shared" ca="1" si="211"/>
        <v/>
      </c>
      <c r="K1262" s="22" t="str">
        <f t="shared" ca="1" si="211"/>
        <v/>
      </c>
      <c r="L1262" s="22" t="str">
        <f t="shared" ca="1" si="211"/>
        <v/>
      </c>
      <c r="M1262" s="22" t="str">
        <f t="shared" ca="1" si="211"/>
        <v/>
      </c>
      <c r="N1262" s="22" t="str">
        <f t="shared" ca="1" si="211"/>
        <v/>
      </c>
      <c r="O1262" s="22" t="str">
        <f t="shared" ca="1" si="211"/>
        <v/>
      </c>
      <c r="P1262" s="23"/>
      <c r="Q1262" s="23"/>
      <c r="R1262" s="23"/>
      <c r="S1262" s="23"/>
      <c r="T1262" s="23"/>
      <c r="U1262" s="23"/>
      <c r="V1262" s="23"/>
      <c r="W1262" s="23"/>
      <c r="X1262" s="23"/>
      <c r="Y1262" s="23"/>
      <c r="Z1262" s="23"/>
    </row>
    <row r="1263" spans="1:26" x14ac:dyDescent="0.55000000000000004">
      <c r="A1263" s="6" t="str">
        <f t="shared" ca="1" si="207"/>
        <v/>
      </c>
      <c r="B1263" s="22" t="str">
        <f t="shared" ca="1" si="210"/>
        <v/>
      </c>
      <c r="C1263" s="22" t="str">
        <f t="shared" ca="1" si="210"/>
        <v/>
      </c>
      <c r="D1263" s="22" t="str">
        <f t="shared" ca="1" si="210"/>
        <v/>
      </c>
      <c r="E1263" s="22" t="str">
        <f t="shared" ca="1" si="204"/>
        <v/>
      </c>
      <c r="F1263" s="22" t="str">
        <f t="shared" ca="1" si="205"/>
        <v/>
      </c>
      <c r="G1263" s="22" t="str">
        <f t="shared" ca="1" si="206"/>
        <v/>
      </c>
      <c r="H1263" s="22" t="str">
        <f t="shared" ca="1" si="211"/>
        <v/>
      </c>
      <c r="I1263" s="22" t="str">
        <f t="shared" ca="1" si="211"/>
        <v/>
      </c>
      <c r="J1263" s="22" t="str">
        <f t="shared" ca="1" si="211"/>
        <v/>
      </c>
      <c r="K1263" s="22" t="str">
        <f t="shared" ca="1" si="211"/>
        <v/>
      </c>
      <c r="L1263" s="22" t="str">
        <f t="shared" ca="1" si="211"/>
        <v/>
      </c>
      <c r="M1263" s="22" t="str">
        <f t="shared" ca="1" si="211"/>
        <v/>
      </c>
      <c r="N1263" s="22" t="str">
        <f t="shared" ca="1" si="211"/>
        <v/>
      </c>
      <c r="O1263" s="22" t="str">
        <f t="shared" ca="1" si="211"/>
        <v/>
      </c>
      <c r="P1263" s="23"/>
      <c r="Q1263" s="23"/>
      <c r="R1263" s="23"/>
      <c r="S1263" s="23"/>
      <c r="T1263" s="23"/>
      <c r="U1263" s="23"/>
      <c r="V1263" s="23"/>
      <c r="W1263" s="23"/>
      <c r="X1263" s="23"/>
      <c r="Y1263" s="23"/>
      <c r="Z1263" s="23"/>
    </row>
    <row r="1264" spans="1:26" x14ac:dyDescent="0.55000000000000004">
      <c r="A1264" s="6" t="str">
        <f t="shared" ca="1" si="207"/>
        <v/>
      </c>
      <c r="B1264" s="22" t="str">
        <f t="shared" ca="1" si="210"/>
        <v/>
      </c>
      <c r="C1264" s="22" t="str">
        <f t="shared" ca="1" si="210"/>
        <v/>
      </c>
      <c r="D1264" s="22" t="str">
        <f t="shared" ca="1" si="210"/>
        <v/>
      </c>
      <c r="E1264" s="22" t="str">
        <f t="shared" ca="1" si="204"/>
        <v/>
      </c>
      <c r="F1264" s="22" t="str">
        <f t="shared" ca="1" si="205"/>
        <v/>
      </c>
      <c r="G1264" s="22" t="str">
        <f t="shared" ca="1" si="206"/>
        <v/>
      </c>
      <c r="H1264" s="22" t="str">
        <f t="shared" ca="1" si="211"/>
        <v/>
      </c>
      <c r="I1264" s="22" t="str">
        <f t="shared" ca="1" si="211"/>
        <v/>
      </c>
      <c r="J1264" s="22" t="str">
        <f t="shared" ca="1" si="211"/>
        <v/>
      </c>
      <c r="K1264" s="22" t="str">
        <f t="shared" ca="1" si="211"/>
        <v/>
      </c>
      <c r="L1264" s="22" t="str">
        <f t="shared" ca="1" si="211"/>
        <v/>
      </c>
      <c r="M1264" s="22" t="str">
        <f t="shared" ca="1" si="211"/>
        <v/>
      </c>
      <c r="N1264" s="22" t="str">
        <f t="shared" ca="1" si="211"/>
        <v/>
      </c>
      <c r="O1264" s="22" t="str">
        <f t="shared" ca="1" si="211"/>
        <v/>
      </c>
      <c r="P1264" s="23"/>
      <c r="Q1264" s="23"/>
      <c r="R1264" s="23"/>
      <c r="S1264" s="23"/>
      <c r="T1264" s="23"/>
      <c r="U1264" s="23"/>
      <c r="V1264" s="23"/>
      <c r="W1264" s="23"/>
      <c r="X1264" s="23"/>
      <c r="Y1264" s="23"/>
      <c r="Z1264" s="23"/>
    </row>
    <row r="1265" spans="1:26" x14ac:dyDescent="0.55000000000000004">
      <c r="A1265" s="6" t="str">
        <f t="shared" ca="1" si="207"/>
        <v/>
      </c>
      <c r="B1265" s="22" t="str">
        <f t="shared" ca="1" si="210"/>
        <v/>
      </c>
      <c r="C1265" s="22" t="str">
        <f t="shared" ca="1" si="210"/>
        <v/>
      </c>
      <c r="D1265" s="22" t="str">
        <f t="shared" ca="1" si="210"/>
        <v/>
      </c>
      <c r="E1265" s="22" t="str">
        <f t="shared" ca="1" si="204"/>
        <v/>
      </c>
      <c r="F1265" s="22" t="str">
        <f t="shared" ca="1" si="205"/>
        <v/>
      </c>
      <c r="G1265" s="22" t="str">
        <f t="shared" ca="1" si="206"/>
        <v/>
      </c>
      <c r="H1265" s="22" t="str">
        <f t="shared" ca="1" si="211"/>
        <v/>
      </c>
      <c r="I1265" s="22" t="str">
        <f t="shared" ca="1" si="211"/>
        <v/>
      </c>
      <c r="J1265" s="22" t="str">
        <f t="shared" ca="1" si="211"/>
        <v/>
      </c>
      <c r="K1265" s="22" t="str">
        <f t="shared" ca="1" si="211"/>
        <v/>
      </c>
      <c r="L1265" s="22" t="str">
        <f t="shared" ca="1" si="211"/>
        <v/>
      </c>
      <c r="M1265" s="22" t="str">
        <f t="shared" ca="1" si="211"/>
        <v/>
      </c>
      <c r="N1265" s="22" t="str">
        <f t="shared" ca="1" si="211"/>
        <v/>
      </c>
      <c r="O1265" s="22" t="str">
        <f t="shared" ca="1" si="211"/>
        <v/>
      </c>
      <c r="P1265" s="23"/>
      <c r="Q1265" s="23"/>
      <c r="R1265" s="23"/>
      <c r="S1265" s="23"/>
      <c r="T1265" s="23"/>
      <c r="U1265" s="23"/>
      <c r="V1265" s="23"/>
      <c r="W1265" s="23"/>
      <c r="X1265" s="23"/>
      <c r="Y1265" s="23"/>
      <c r="Z1265" s="23"/>
    </row>
    <row r="1266" spans="1:26" x14ac:dyDescent="0.55000000000000004">
      <c r="A1266" s="6" t="str">
        <f t="shared" ca="1" si="207"/>
        <v/>
      </c>
      <c r="B1266" s="22" t="str">
        <f t="shared" ca="1" si="210"/>
        <v/>
      </c>
      <c r="C1266" s="22" t="str">
        <f t="shared" ca="1" si="210"/>
        <v/>
      </c>
      <c r="D1266" s="22" t="str">
        <f t="shared" ca="1" si="210"/>
        <v/>
      </c>
      <c r="E1266" s="22" t="str">
        <f t="shared" ca="1" si="204"/>
        <v/>
      </c>
      <c r="F1266" s="22" t="str">
        <f t="shared" ca="1" si="205"/>
        <v/>
      </c>
      <c r="G1266" s="22" t="str">
        <f t="shared" ca="1" si="206"/>
        <v/>
      </c>
      <c r="H1266" s="22" t="str">
        <f t="shared" ca="1" si="211"/>
        <v/>
      </c>
      <c r="I1266" s="22" t="str">
        <f t="shared" ca="1" si="211"/>
        <v/>
      </c>
      <c r="J1266" s="22" t="str">
        <f t="shared" ca="1" si="211"/>
        <v/>
      </c>
      <c r="K1266" s="22" t="str">
        <f t="shared" ca="1" si="211"/>
        <v/>
      </c>
      <c r="L1266" s="22" t="str">
        <f t="shared" ca="1" si="211"/>
        <v/>
      </c>
      <c r="M1266" s="22" t="str">
        <f t="shared" ca="1" si="211"/>
        <v/>
      </c>
      <c r="N1266" s="22" t="str">
        <f t="shared" ca="1" si="211"/>
        <v/>
      </c>
      <c r="O1266" s="22" t="str">
        <f t="shared" ca="1" si="211"/>
        <v/>
      </c>
      <c r="P1266" s="23"/>
      <c r="Q1266" s="23"/>
      <c r="R1266" s="23"/>
      <c r="S1266" s="23"/>
      <c r="T1266" s="23"/>
      <c r="U1266" s="23"/>
      <c r="V1266" s="23"/>
      <c r="W1266" s="23"/>
      <c r="X1266" s="23"/>
      <c r="Y1266" s="23"/>
      <c r="Z1266" s="23"/>
    </row>
    <row r="1267" spans="1:26" x14ac:dyDescent="0.55000000000000004">
      <c r="A1267" s="6" t="str">
        <f t="shared" ca="1" si="207"/>
        <v/>
      </c>
      <c r="B1267" s="22" t="str">
        <f t="shared" ca="1" si="210"/>
        <v/>
      </c>
      <c r="C1267" s="22" t="str">
        <f t="shared" ca="1" si="210"/>
        <v/>
      </c>
      <c r="D1267" s="22" t="str">
        <f t="shared" ca="1" si="210"/>
        <v/>
      </c>
      <c r="E1267" s="22" t="str">
        <f t="shared" ca="1" si="204"/>
        <v/>
      </c>
      <c r="F1267" s="22" t="str">
        <f t="shared" ca="1" si="205"/>
        <v/>
      </c>
      <c r="G1267" s="22" t="str">
        <f t="shared" ca="1" si="206"/>
        <v/>
      </c>
      <c r="H1267" s="22" t="str">
        <f t="shared" ca="1" si="211"/>
        <v/>
      </c>
      <c r="I1267" s="22" t="str">
        <f t="shared" ca="1" si="211"/>
        <v/>
      </c>
      <c r="J1267" s="22" t="str">
        <f t="shared" ca="1" si="211"/>
        <v/>
      </c>
      <c r="K1267" s="22" t="str">
        <f t="shared" ca="1" si="211"/>
        <v/>
      </c>
      <c r="L1267" s="22" t="str">
        <f t="shared" ca="1" si="211"/>
        <v/>
      </c>
      <c r="M1267" s="22" t="str">
        <f t="shared" ca="1" si="211"/>
        <v/>
      </c>
      <c r="N1267" s="22" t="str">
        <f t="shared" ca="1" si="211"/>
        <v/>
      </c>
      <c r="O1267" s="22" t="str">
        <f t="shared" ca="1" si="211"/>
        <v/>
      </c>
      <c r="P1267" s="23"/>
      <c r="Q1267" s="23"/>
      <c r="R1267" s="23"/>
      <c r="S1267" s="23"/>
      <c r="T1267" s="23"/>
      <c r="U1267" s="23"/>
      <c r="V1267" s="23"/>
      <c r="W1267" s="23"/>
      <c r="X1267" s="23"/>
      <c r="Y1267" s="23"/>
      <c r="Z1267" s="23"/>
    </row>
    <row r="1268" spans="1:26" x14ac:dyDescent="0.55000000000000004">
      <c r="A1268" s="6" t="str">
        <f t="shared" ca="1" si="207"/>
        <v/>
      </c>
      <c r="B1268" s="22" t="str">
        <f t="shared" ref="B1268:D1287" ca="1" si="212">IF($A1268="","",IF(ISERROR(IF(ISERROR(INDEX(FredRatesData_AllData,MATCH($A1268-(MAX(0,WEEKDAY($A1268,2)-5)),FredRatesData_Dates,0),MATCH(B$6,FredRatesData_IDs,0),1)/B$5),INDEX(FredRatesData_AllData,MATCH($A1268-(MAX(0,WEEKDAY($A1268,2)-5))-3,FredRatesData_Dates,0),MATCH(B$6,FredRatesData_IDs,0),1)/B$5,INDEX(FredRatesData_AllData,MATCH($A1268-(MAX(0,WEEKDAY($A1268,2)-5)),FredRatesData_Dates,0),MATCH(B$6,FredRatesData_IDs,0),1)/B$5)),"",IF(ISERROR(INDEX(FredRatesData_AllData,MATCH($A1268-(MAX(0,WEEKDAY($A1268,2)-5)),FredRatesData_Dates,0),MATCH(B$6,FredRatesData_IDs,0),1)/B$5),INDEX(FredRatesData_AllData,MATCH($A1268-(MAX(0,WEEKDAY($A1268,2)-5))-3,FredRatesData_Dates,0),MATCH(B$6,FredRatesData_IDs,0),1)/B$5,INDEX(FredRatesData_AllData,MATCH($A1268-(MAX(0,WEEKDAY($A1268,2)-5)),FredRatesData_Dates,0),MATCH(B$6,FredRatesData_IDs,0),1)/B$5)))</f>
        <v/>
      </c>
      <c r="C1268" s="22" t="str">
        <f t="shared" ca="1" si="212"/>
        <v/>
      </c>
      <c r="D1268" s="22" t="str">
        <f t="shared" ca="1" si="212"/>
        <v/>
      </c>
      <c r="E1268" s="22" t="str">
        <f t="shared" ca="1" si="204"/>
        <v/>
      </c>
      <c r="F1268" s="22" t="str">
        <f t="shared" ca="1" si="205"/>
        <v/>
      </c>
      <c r="G1268" s="22" t="str">
        <f t="shared" ca="1" si="206"/>
        <v/>
      </c>
      <c r="H1268" s="22" t="str">
        <f t="shared" ref="H1268:O1287" ca="1" si="213">IF($A1268="","",IF(ISERROR(IF(ISERROR(INDEX(FredRatesData_AllData,MATCH($A1268-(MAX(0,WEEKDAY($A1268,2)-5)),FredRatesData_Dates,0),MATCH(H$6,FredRatesData_IDs,0),1)/H$5),INDEX(FredRatesData_AllData,MATCH($A1268-(MAX(0,WEEKDAY($A1268,2)-5))-3,FredRatesData_Dates,0),MATCH(H$6,FredRatesData_IDs,0),1)/H$5,INDEX(FredRatesData_AllData,MATCH($A1268-(MAX(0,WEEKDAY($A1268,2)-5)),FredRatesData_Dates,0),MATCH(H$6,FredRatesData_IDs,0),1)/H$5)),"",IF(ISERROR(INDEX(FredRatesData_AllData,MATCH($A1268-(MAX(0,WEEKDAY($A1268,2)-5)),FredRatesData_Dates,0),MATCH(H$6,FredRatesData_IDs,0),1)/H$5),INDEX(FredRatesData_AllData,MATCH($A1268-(MAX(0,WEEKDAY($A1268,2)-5))-3,FredRatesData_Dates,0),MATCH(H$6,FredRatesData_IDs,0),1)/H$5,INDEX(FredRatesData_AllData,MATCH($A1268-(MAX(0,WEEKDAY($A1268,2)-5)),FredRatesData_Dates,0),MATCH(H$6,FredRatesData_IDs,0),1)/H$5)))</f>
        <v/>
      </c>
      <c r="I1268" s="22" t="str">
        <f t="shared" ca="1" si="213"/>
        <v/>
      </c>
      <c r="J1268" s="22" t="str">
        <f t="shared" ca="1" si="213"/>
        <v/>
      </c>
      <c r="K1268" s="22" t="str">
        <f t="shared" ca="1" si="213"/>
        <v/>
      </c>
      <c r="L1268" s="22" t="str">
        <f t="shared" ca="1" si="213"/>
        <v/>
      </c>
      <c r="M1268" s="22" t="str">
        <f t="shared" ca="1" si="213"/>
        <v/>
      </c>
      <c r="N1268" s="22" t="str">
        <f t="shared" ca="1" si="213"/>
        <v/>
      </c>
      <c r="O1268" s="22" t="str">
        <f t="shared" ca="1" si="213"/>
        <v/>
      </c>
      <c r="P1268" s="23"/>
      <c r="Q1268" s="23"/>
      <c r="R1268" s="23"/>
      <c r="S1268" s="23"/>
      <c r="T1268" s="23"/>
      <c r="U1268" s="23"/>
      <c r="V1268" s="23"/>
      <c r="W1268" s="23"/>
      <c r="X1268" s="23"/>
      <c r="Y1268" s="23"/>
      <c r="Z1268" s="23"/>
    </row>
    <row r="1269" spans="1:26" x14ac:dyDescent="0.55000000000000004">
      <c r="A1269" s="6" t="str">
        <f t="shared" ca="1" si="207"/>
        <v/>
      </c>
      <c r="B1269" s="22" t="str">
        <f t="shared" ca="1" si="212"/>
        <v/>
      </c>
      <c r="C1269" s="22" t="str">
        <f t="shared" ca="1" si="212"/>
        <v/>
      </c>
      <c r="D1269" s="22" t="str">
        <f t="shared" ca="1" si="212"/>
        <v/>
      </c>
      <c r="E1269" s="22" t="str">
        <f t="shared" ca="1" si="204"/>
        <v/>
      </c>
      <c r="F1269" s="22" t="str">
        <f t="shared" ca="1" si="205"/>
        <v/>
      </c>
      <c r="G1269" s="22" t="str">
        <f t="shared" ca="1" si="206"/>
        <v/>
      </c>
      <c r="H1269" s="22" t="str">
        <f t="shared" ca="1" si="213"/>
        <v/>
      </c>
      <c r="I1269" s="22" t="str">
        <f t="shared" ca="1" si="213"/>
        <v/>
      </c>
      <c r="J1269" s="22" t="str">
        <f t="shared" ca="1" si="213"/>
        <v/>
      </c>
      <c r="K1269" s="22" t="str">
        <f t="shared" ca="1" si="213"/>
        <v/>
      </c>
      <c r="L1269" s="22" t="str">
        <f t="shared" ca="1" si="213"/>
        <v/>
      </c>
      <c r="M1269" s="22" t="str">
        <f t="shared" ca="1" si="213"/>
        <v/>
      </c>
      <c r="N1269" s="22" t="str">
        <f t="shared" ca="1" si="213"/>
        <v/>
      </c>
      <c r="O1269" s="22" t="str">
        <f t="shared" ca="1" si="213"/>
        <v/>
      </c>
      <c r="P1269" s="23"/>
      <c r="Q1269" s="23"/>
      <c r="R1269" s="23"/>
      <c r="S1269" s="23"/>
      <c r="T1269" s="23"/>
      <c r="U1269" s="23"/>
      <c r="V1269" s="23"/>
      <c r="W1269" s="23"/>
      <c r="X1269" s="23"/>
      <c r="Y1269" s="23"/>
      <c r="Z1269" s="23"/>
    </row>
    <row r="1270" spans="1:26" x14ac:dyDescent="0.55000000000000004">
      <c r="A1270" s="6" t="str">
        <f t="shared" ca="1" si="207"/>
        <v/>
      </c>
      <c r="B1270" s="22" t="str">
        <f t="shared" ca="1" si="212"/>
        <v/>
      </c>
      <c r="C1270" s="22" t="str">
        <f t="shared" ca="1" si="212"/>
        <v/>
      </c>
      <c r="D1270" s="22" t="str">
        <f t="shared" ca="1" si="212"/>
        <v/>
      </c>
      <c r="E1270" s="22" t="str">
        <f t="shared" ca="1" si="204"/>
        <v/>
      </c>
      <c r="F1270" s="22" t="str">
        <f t="shared" ca="1" si="205"/>
        <v/>
      </c>
      <c r="G1270" s="22" t="str">
        <f t="shared" ca="1" si="206"/>
        <v/>
      </c>
      <c r="H1270" s="22" t="str">
        <f t="shared" ca="1" si="213"/>
        <v/>
      </c>
      <c r="I1270" s="22" t="str">
        <f t="shared" ca="1" si="213"/>
        <v/>
      </c>
      <c r="J1270" s="22" t="str">
        <f t="shared" ca="1" si="213"/>
        <v/>
      </c>
      <c r="K1270" s="22" t="str">
        <f t="shared" ca="1" si="213"/>
        <v/>
      </c>
      <c r="L1270" s="22" t="str">
        <f t="shared" ca="1" si="213"/>
        <v/>
      </c>
      <c r="M1270" s="22" t="str">
        <f t="shared" ca="1" si="213"/>
        <v/>
      </c>
      <c r="N1270" s="22" t="str">
        <f t="shared" ca="1" si="213"/>
        <v/>
      </c>
      <c r="O1270" s="22" t="str">
        <f t="shared" ca="1" si="213"/>
        <v/>
      </c>
      <c r="P1270" s="23"/>
      <c r="Q1270" s="23"/>
      <c r="R1270" s="23"/>
      <c r="S1270" s="23"/>
      <c r="T1270" s="23"/>
      <c r="U1270" s="23"/>
      <c r="V1270" s="23"/>
      <c r="W1270" s="23"/>
      <c r="X1270" s="23"/>
      <c r="Y1270" s="23"/>
      <c r="Z1270" s="23"/>
    </row>
    <row r="1271" spans="1:26" x14ac:dyDescent="0.55000000000000004">
      <c r="A1271" s="6" t="str">
        <f t="shared" ca="1" si="207"/>
        <v/>
      </c>
      <c r="B1271" s="22" t="str">
        <f t="shared" ca="1" si="212"/>
        <v/>
      </c>
      <c r="C1271" s="22" t="str">
        <f t="shared" ca="1" si="212"/>
        <v/>
      </c>
      <c r="D1271" s="22" t="str">
        <f t="shared" ca="1" si="212"/>
        <v/>
      </c>
      <c r="E1271" s="22" t="str">
        <f t="shared" ca="1" si="204"/>
        <v/>
      </c>
      <c r="F1271" s="22" t="str">
        <f t="shared" ca="1" si="205"/>
        <v/>
      </c>
      <c r="G1271" s="22" t="str">
        <f t="shared" ca="1" si="206"/>
        <v/>
      </c>
      <c r="H1271" s="22" t="str">
        <f t="shared" ca="1" si="213"/>
        <v/>
      </c>
      <c r="I1271" s="22" t="str">
        <f t="shared" ca="1" si="213"/>
        <v/>
      </c>
      <c r="J1271" s="22" t="str">
        <f t="shared" ca="1" si="213"/>
        <v/>
      </c>
      <c r="K1271" s="22" t="str">
        <f t="shared" ca="1" si="213"/>
        <v/>
      </c>
      <c r="L1271" s="22" t="str">
        <f t="shared" ca="1" si="213"/>
        <v/>
      </c>
      <c r="M1271" s="22" t="str">
        <f t="shared" ca="1" si="213"/>
        <v/>
      </c>
      <c r="N1271" s="22" t="str">
        <f t="shared" ca="1" si="213"/>
        <v/>
      </c>
      <c r="O1271" s="22" t="str">
        <f t="shared" ca="1" si="213"/>
        <v/>
      </c>
      <c r="P1271" s="23"/>
      <c r="Q1271" s="23"/>
      <c r="R1271" s="23"/>
      <c r="S1271" s="23"/>
      <c r="T1271" s="23"/>
      <c r="U1271" s="23"/>
      <c r="V1271" s="23"/>
      <c r="W1271" s="23"/>
      <c r="X1271" s="23"/>
      <c r="Y1271" s="23"/>
      <c r="Z1271" s="23"/>
    </row>
    <row r="1272" spans="1:26" x14ac:dyDescent="0.55000000000000004">
      <c r="A1272" s="6" t="str">
        <f t="shared" ca="1" si="207"/>
        <v/>
      </c>
      <c r="B1272" s="22" t="str">
        <f t="shared" ca="1" si="212"/>
        <v/>
      </c>
      <c r="C1272" s="22" t="str">
        <f t="shared" ca="1" si="212"/>
        <v/>
      </c>
      <c r="D1272" s="22" t="str">
        <f t="shared" ca="1" si="212"/>
        <v/>
      </c>
      <c r="E1272" s="22" t="str">
        <f t="shared" ca="1" si="204"/>
        <v/>
      </c>
      <c r="F1272" s="22" t="str">
        <f t="shared" ca="1" si="205"/>
        <v/>
      </c>
      <c r="G1272" s="22" t="str">
        <f t="shared" ca="1" si="206"/>
        <v/>
      </c>
      <c r="H1272" s="22" t="str">
        <f t="shared" ca="1" si="213"/>
        <v/>
      </c>
      <c r="I1272" s="22" t="str">
        <f t="shared" ca="1" si="213"/>
        <v/>
      </c>
      <c r="J1272" s="22" t="str">
        <f t="shared" ca="1" si="213"/>
        <v/>
      </c>
      <c r="K1272" s="22" t="str">
        <f t="shared" ca="1" si="213"/>
        <v/>
      </c>
      <c r="L1272" s="22" t="str">
        <f t="shared" ca="1" si="213"/>
        <v/>
      </c>
      <c r="M1272" s="22" t="str">
        <f t="shared" ca="1" si="213"/>
        <v/>
      </c>
      <c r="N1272" s="22" t="str">
        <f t="shared" ca="1" si="213"/>
        <v/>
      </c>
      <c r="O1272" s="22" t="str">
        <f t="shared" ca="1" si="213"/>
        <v/>
      </c>
      <c r="P1272" s="23"/>
      <c r="Q1272" s="23"/>
      <c r="R1272" s="23"/>
      <c r="S1272" s="23"/>
      <c r="T1272" s="23"/>
      <c r="U1272" s="23"/>
      <c r="V1272" s="23"/>
      <c r="W1272" s="23"/>
      <c r="X1272" s="23"/>
      <c r="Y1272" s="23"/>
      <c r="Z1272" s="23"/>
    </row>
    <row r="1273" spans="1:26" x14ac:dyDescent="0.55000000000000004">
      <c r="A1273" s="6" t="str">
        <f t="shared" ca="1" si="207"/>
        <v/>
      </c>
      <c r="B1273" s="22" t="str">
        <f t="shared" ca="1" si="212"/>
        <v/>
      </c>
      <c r="C1273" s="22" t="str">
        <f t="shared" ca="1" si="212"/>
        <v/>
      </c>
      <c r="D1273" s="22" t="str">
        <f t="shared" ca="1" si="212"/>
        <v/>
      </c>
      <c r="E1273" s="22" t="str">
        <f t="shared" ca="1" si="204"/>
        <v/>
      </c>
      <c r="F1273" s="22" t="str">
        <f t="shared" ca="1" si="205"/>
        <v/>
      </c>
      <c r="G1273" s="22" t="str">
        <f t="shared" ca="1" si="206"/>
        <v/>
      </c>
      <c r="H1273" s="22" t="str">
        <f t="shared" ca="1" si="213"/>
        <v/>
      </c>
      <c r="I1273" s="22" t="str">
        <f t="shared" ca="1" si="213"/>
        <v/>
      </c>
      <c r="J1273" s="22" t="str">
        <f t="shared" ca="1" si="213"/>
        <v/>
      </c>
      <c r="K1273" s="22" t="str">
        <f t="shared" ca="1" si="213"/>
        <v/>
      </c>
      <c r="L1273" s="22" t="str">
        <f t="shared" ca="1" si="213"/>
        <v/>
      </c>
      <c r="M1273" s="22" t="str">
        <f t="shared" ca="1" si="213"/>
        <v/>
      </c>
      <c r="N1273" s="22" t="str">
        <f t="shared" ca="1" si="213"/>
        <v/>
      </c>
      <c r="O1273" s="22" t="str">
        <f t="shared" ca="1" si="213"/>
        <v/>
      </c>
      <c r="P1273" s="23"/>
      <c r="Q1273" s="23"/>
      <c r="R1273" s="23"/>
      <c r="S1273" s="23"/>
      <c r="T1273" s="23"/>
      <c r="U1273" s="23"/>
      <c r="V1273" s="23"/>
      <c r="W1273" s="23"/>
      <c r="X1273" s="23"/>
      <c r="Y1273" s="23"/>
      <c r="Z1273" s="23"/>
    </row>
    <row r="1274" spans="1:26" x14ac:dyDescent="0.55000000000000004">
      <c r="A1274" s="6" t="str">
        <f t="shared" ca="1" si="207"/>
        <v/>
      </c>
      <c r="B1274" s="22" t="str">
        <f t="shared" ca="1" si="212"/>
        <v/>
      </c>
      <c r="C1274" s="22" t="str">
        <f t="shared" ca="1" si="212"/>
        <v/>
      </c>
      <c r="D1274" s="22" t="str">
        <f t="shared" ca="1" si="212"/>
        <v/>
      </c>
      <c r="E1274" s="22" t="str">
        <f t="shared" ca="1" si="204"/>
        <v/>
      </c>
      <c r="F1274" s="22" t="str">
        <f t="shared" ca="1" si="205"/>
        <v/>
      </c>
      <c r="G1274" s="22" t="str">
        <f t="shared" ca="1" si="206"/>
        <v/>
      </c>
      <c r="H1274" s="22" t="str">
        <f t="shared" ca="1" si="213"/>
        <v/>
      </c>
      <c r="I1274" s="22" t="str">
        <f t="shared" ca="1" si="213"/>
        <v/>
      </c>
      <c r="J1274" s="22" t="str">
        <f t="shared" ca="1" si="213"/>
        <v/>
      </c>
      <c r="K1274" s="22" t="str">
        <f t="shared" ca="1" si="213"/>
        <v/>
      </c>
      <c r="L1274" s="22" t="str">
        <f t="shared" ca="1" si="213"/>
        <v/>
      </c>
      <c r="M1274" s="22" t="str">
        <f t="shared" ca="1" si="213"/>
        <v/>
      </c>
      <c r="N1274" s="22" t="str">
        <f t="shared" ca="1" si="213"/>
        <v/>
      </c>
      <c r="O1274" s="22" t="str">
        <f t="shared" ca="1" si="213"/>
        <v/>
      </c>
      <c r="P1274" s="23"/>
      <c r="Q1274" s="23"/>
      <c r="R1274" s="23"/>
      <c r="S1274" s="23"/>
      <c r="T1274" s="23"/>
      <c r="U1274" s="23"/>
      <c r="V1274" s="23"/>
      <c r="W1274" s="23"/>
      <c r="X1274" s="23"/>
      <c r="Y1274" s="23"/>
      <c r="Z1274" s="23"/>
    </row>
    <row r="1275" spans="1:26" x14ac:dyDescent="0.55000000000000004">
      <c r="A1275" s="6" t="str">
        <f t="shared" ca="1" si="207"/>
        <v/>
      </c>
      <c r="B1275" s="22" t="str">
        <f t="shared" ca="1" si="212"/>
        <v/>
      </c>
      <c r="C1275" s="22" t="str">
        <f t="shared" ca="1" si="212"/>
        <v/>
      </c>
      <c r="D1275" s="22" t="str">
        <f t="shared" ca="1" si="212"/>
        <v/>
      </c>
      <c r="E1275" s="22" t="str">
        <f t="shared" ca="1" si="204"/>
        <v/>
      </c>
      <c r="F1275" s="22" t="str">
        <f t="shared" ca="1" si="205"/>
        <v/>
      </c>
      <c r="G1275" s="22" t="str">
        <f t="shared" ca="1" si="206"/>
        <v/>
      </c>
      <c r="H1275" s="22" t="str">
        <f t="shared" ca="1" si="213"/>
        <v/>
      </c>
      <c r="I1275" s="22" t="str">
        <f t="shared" ca="1" si="213"/>
        <v/>
      </c>
      <c r="J1275" s="22" t="str">
        <f t="shared" ca="1" si="213"/>
        <v/>
      </c>
      <c r="K1275" s="22" t="str">
        <f t="shared" ca="1" si="213"/>
        <v/>
      </c>
      <c r="L1275" s="22" t="str">
        <f t="shared" ca="1" si="213"/>
        <v/>
      </c>
      <c r="M1275" s="22" t="str">
        <f t="shared" ca="1" si="213"/>
        <v/>
      </c>
      <c r="N1275" s="22" t="str">
        <f t="shared" ca="1" si="213"/>
        <v/>
      </c>
      <c r="O1275" s="22" t="str">
        <f t="shared" ca="1" si="213"/>
        <v/>
      </c>
      <c r="P1275" s="23"/>
      <c r="Q1275" s="23"/>
      <c r="R1275" s="23"/>
      <c r="S1275" s="23"/>
      <c r="T1275" s="23"/>
      <c r="U1275" s="23"/>
      <c r="V1275" s="23"/>
      <c r="W1275" s="23"/>
      <c r="X1275" s="23"/>
      <c r="Y1275" s="23"/>
      <c r="Z1275" s="23"/>
    </row>
    <row r="1276" spans="1:26" x14ac:dyDescent="0.55000000000000004">
      <c r="A1276" s="6" t="str">
        <f t="shared" ca="1" si="207"/>
        <v/>
      </c>
      <c r="B1276" s="22" t="str">
        <f t="shared" ca="1" si="212"/>
        <v/>
      </c>
      <c r="C1276" s="22" t="str">
        <f t="shared" ca="1" si="212"/>
        <v/>
      </c>
      <c r="D1276" s="22" t="str">
        <f t="shared" ca="1" si="212"/>
        <v/>
      </c>
      <c r="E1276" s="22" t="str">
        <f t="shared" ca="1" si="204"/>
        <v/>
      </c>
      <c r="F1276" s="22" t="str">
        <f t="shared" ca="1" si="205"/>
        <v/>
      </c>
      <c r="G1276" s="22" t="str">
        <f t="shared" ca="1" si="206"/>
        <v/>
      </c>
      <c r="H1276" s="22" t="str">
        <f t="shared" ca="1" si="213"/>
        <v/>
      </c>
      <c r="I1276" s="22" t="str">
        <f t="shared" ca="1" si="213"/>
        <v/>
      </c>
      <c r="J1276" s="22" t="str">
        <f t="shared" ca="1" si="213"/>
        <v/>
      </c>
      <c r="K1276" s="22" t="str">
        <f t="shared" ca="1" si="213"/>
        <v/>
      </c>
      <c r="L1276" s="22" t="str">
        <f t="shared" ca="1" si="213"/>
        <v/>
      </c>
      <c r="M1276" s="22" t="str">
        <f t="shared" ca="1" si="213"/>
        <v/>
      </c>
      <c r="N1276" s="22" t="str">
        <f t="shared" ca="1" si="213"/>
        <v/>
      </c>
      <c r="O1276" s="22" t="str">
        <f t="shared" ca="1" si="213"/>
        <v/>
      </c>
      <c r="P1276" s="23"/>
      <c r="Q1276" s="23"/>
      <c r="R1276" s="23"/>
      <c r="S1276" s="23"/>
      <c r="T1276" s="23"/>
      <c r="U1276" s="23"/>
      <c r="V1276" s="23"/>
      <c r="W1276" s="23"/>
      <c r="X1276" s="23"/>
      <c r="Y1276" s="23"/>
      <c r="Z1276" s="23"/>
    </row>
    <row r="1277" spans="1:26" x14ac:dyDescent="0.55000000000000004">
      <c r="A1277" s="6" t="str">
        <f t="shared" ca="1" si="207"/>
        <v/>
      </c>
      <c r="B1277" s="22" t="str">
        <f t="shared" ca="1" si="212"/>
        <v/>
      </c>
      <c r="C1277" s="22" t="str">
        <f t="shared" ca="1" si="212"/>
        <v/>
      </c>
      <c r="D1277" s="22" t="str">
        <f t="shared" ca="1" si="212"/>
        <v/>
      </c>
      <c r="E1277" s="22" t="str">
        <f t="shared" ca="1" si="204"/>
        <v/>
      </c>
      <c r="F1277" s="22" t="str">
        <f t="shared" ca="1" si="205"/>
        <v/>
      </c>
      <c r="G1277" s="22" t="str">
        <f t="shared" ca="1" si="206"/>
        <v/>
      </c>
      <c r="H1277" s="22" t="str">
        <f t="shared" ca="1" si="213"/>
        <v/>
      </c>
      <c r="I1277" s="22" t="str">
        <f t="shared" ca="1" si="213"/>
        <v/>
      </c>
      <c r="J1277" s="22" t="str">
        <f t="shared" ca="1" si="213"/>
        <v/>
      </c>
      <c r="K1277" s="22" t="str">
        <f t="shared" ca="1" si="213"/>
        <v/>
      </c>
      <c r="L1277" s="22" t="str">
        <f t="shared" ca="1" si="213"/>
        <v/>
      </c>
      <c r="M1277" s="22" t="str">
        <f t="shared" ca="1" si="213"/>
        <v/>
      </c>
      <c r="N1277" s="22" t="str">
        <f t="shared" ca="1" si="213"/>
        <v/>
      </c>
      <c r="O1277" s="22" t="str">
        <f t="shared" ca="1" si="213"/>
        <v/>
      </c>
      <c r="P1277" s="23"/>
      <c r="Q1277" s="23"/>
      <c r="R1277" s="23"/>
      <c r="S1277" s="23"/>
      <c r="T1277" s="23"/>
      <c r="U1277" s="23"/>
      <c r="V1277" s="23"/>
      <c r="W1277" s="23"/>
      <c r="X1277" s="23"/>
      <c r="Y1277" s="23"/>
      <c r="Z1277" s="23"/>
    </row>
    <row r="1278" spans="1:26" x14ac:dyDescent="0.55000000000000004">
      <c r="A1278" s="6" t="str">
        <f t="shared" ca="1" si="207"/>
        <v/>
      </c>
      <c r="B1278" s="22" t="str">
        <f t="shared" ca="1" si="212"/>
        <v/>
      </c>
      <c r="C1278" s="22" t="str">
        <f t="shared" ca="1" si="212"/>
        <v/>
      </c>
      <c r="D1278" s="22" t="str">
        <f t="shared" ca="1" si="212"/>
        <v/>
      </c>
      <c r="E1278" s="22" t="str">
        <f t="shared" ca="1" si="204"/>
        <v/>
      </c>
      <c r="F1278" s="22" t="str">
        <f t="shared" ca="1" si="205"/>
        <v/>
      </c>
      <c r="G1278" s="22" t="str">
        <f t="shared" ca="1" si="206"/>
        <v/>
      </c>
      <c r="H1278" s="22" t="str">
        <f t="shared" ca="1" si="213"/>
        <v/>
      </c>
      <c r="I1278" s="22" t="str">
        <f t="shared" ca="1" si="213"/>
        <v/>
      </c>
      <c r="J1278" s="22" t="str">
        <f t="shared" ca="1" si="213"/>
        <v/>
      </c>
      <c r="K1278" s="22" t="str">
        <f t="shared" ca="1" si="213"/>
        <v/>
      </c>
      <c r="L1278" s="22" t="str">
        <f t="shared" ca="1" si="213"/>
        <v/>
      </c>
      <c r="M1278" s="22" t="str">
        <f t="shared" ca="1" si="213"/>
        <v/>
      </c>
      <c r="N1278" s="22" t="str">
        <f t="shared" ca="1" si="213"/>
        <v/>
      </c>
      <c r="O1278" s="22" t="str">
        <f t="shared" ca="1" si="213"/>
        <v/>
      </c>
      <c r="P1278" s="23"/>
      <c r="Q1278" s="23"/>
      <c r="R1278" s="23"/>
      <c r="S1278" s="23"/>
      <c r="T1278" s="23"/>
      <c r="U1278" s="23"/>
      <c r="V1278" s="23"/>
      <c r="W1278" s="23"/>
      <c r="X1278" s="23"/>
      <c r="Y1278" s="23"/>
      <c r="Z1278" s="23"/>
    </row>
    <row r="1279" spans="1:26" x14ac:dyDescent="0.55000000000000004">
      <c r="A1279" s="6" t="str">
        <f t="shared" ca="1" si="207"/>
        <v/>
      </c>
      <c r="B1279" s="22" t="str">
        <f t="shared" ca="1" si="212"/>
        <v/>
      </c>
      <c r="C1279" s="22" t="str">
        <f t="shared" ca="1" si="212"/>
        <v/>
      </c>
      <c r="D1279" s="22" t="str">
        <f t="shared" ca="1" si="212"/>
        <v/>
      </c>
      <c r="E1279" s="22" t="str">
        <f t="shared" ca="1" si="204"/>
        <v/>
      </c>
      <c r="F1279" s="22" t="str">
        <f t="shared" ca="1" si="205"/>
        <v/>
      </c>
      <c r="G1279" s="22" t="str">
        <f t="shared" ca="1" si="206"/>
        <v/>
      </c>
      <c r="H1279" s="22" t="str">
        <f t="shared" ca="1" si="213"/>
        <v/>
      </c>
      <c r="I1279" s="22" t="str">
        <f t="shared" ca="1" si="213"/>
        <v/>
      </c>
      <c r="J1279" s="22" t="str">
        <f t="shared" ca="1" si="213"/>
        <v/>
      </c>
      <c r="K1279" s="22" t="str">
        <f t="shared" ca="1" si="213"/>
        <v/>
      </c>
      <c r="L1279" s="22" t="str">
        <f t="shared" ca="1" si="213"/>
        <v/>
      </c>
      <c r="M1279" s="22" t="str">
        <f t="shared" ca="1" si="213"/>
        <v/>
      </c>
      <c r="N1279" s="22" t="str">
        <f t="shared" ca="1" si="213"/>
        <v/>
      </c>
      <c r="O1279" s="22" t="str">
        <f t="shared" ca="1" si="213"/>
        <v/>
      </c>
      <c r="P1279" s="23"/>
      <c r="Q1279" s="23"/>
      <c r="R1279" s="23"/>
      <c r="S1279" s="23"/>
      <c r="T1279" s="23"/>
      <c r="U1279" s="23"/>
      <c r="V1279" s="23"/>
      <c r="W1279" s="23"/>
      <c r="X1279" s="23"/>
      <c r="Y1279" s="23"/>
      <c r="Z1279" s="23"/>
    </row>
    <row r="1280" spans="1:26" x14ac:dyDescent="0.55000000000000004">
      <c r="A1280" s="6" t="str">
        <f t="shared" ca="1" si="207"/>
        <v/>
      </c>
      <c r="B1280" s="22" t="str">
        <f t="shared" ca="1" si="212"/>
        <v/>
      </c>
      <c r="C1280" s="22" t="str">
        <f t="shared" ca="1" si="212"/>
        <v/>
      </c>
      <c r="D1280" s="22" t="str">
        <f t="shared" ca="1" si="212"/>
        <v/>
      </c>
      <c r="E1280" s="22" t="str">
        <f t="shared" ca="1" si="204"/>
        <v/>
      </c>
      <c r="F1280" s="22" t="str">
        <f t="shared" ca="1" si="205"/>
        <v/>
      </c>
      <c r="G1280" s="22" t="str">
        <f t="shared" ca="1" si="206"/>
        <v/>
      </c>
      <c r="H1280" s="22" t="str">
        <f t="shared" ca="1" si="213"/>
        <v/>
      </c>
      <c r="I1280" s="22" t="str">
        <f t="shared" ca="1" si="213"/>
        <v/>
      </c>
      <c r="J1280" s="22" t="str">
        <f t="shared" ca="1" si="213"/>
        <v/>
      </c>
      <c r="K1280" s="22" t="str">
        <f t="shared" ca="1" si="213"/>
        <v/>
      </c>
      <c r="L1280" s="22" t="str">
        <f t="shared" ca="1" si="213"/>
        <v/>
      </c>
      <c r="M1280" s="22" t="str">
        <f t="shared" ca="1" si="213"/>
        <v/>
      </c>
      <c r="N1280" s="22" t="str">
        <f t="shared" ca="1" si="213"/>
        <v/>
      </c>
      <c r="O1280" s="22" t="str">
        <f t="shared" ca="1" si="213"/>
        <v/>
      </c>
      <c r="P1280" s="23"/>
      <c r="Q1280" s="23"/>
      <c r="R1280" s="23"/>
      <c r="S1280" s="23"/>
      <c r="T1280" s="23"/>
      <c r="U1280" s="23"/>
      <c r="V1280" s="23"/>
      <c r="W1280" s="23"/>
      <c r="X1280" s="23"/>
      <c r="Y1280" s="23"/>
      <c r="Z1280" s="23"/>
    </row>
    <row r="1281" spans="1:26" x14ac:dyDescent="0.55000000000000004">
      <c r="A1281" s="6" t="str">
        <f t="shared" ca="1" si="207"/>
        <v/>
      </c>
      <c r="B1281" s="22" t="str">
        <f t="shared" ca="1" si="212"/>
        <v/>
      </c>
      <c r="C1281" s="22" t="str">
        <f t="shared" ca="1" si="212"/>
        <v/>
      </c>
      <c r="D1281" s="22" t="str">
        <f t="shared" ca="1" si="212"/>
        <v/>
      </c>
      <c r="E1281" s="22" t="str">
        <f t="shared" ca="1" si="204"/>
        <v/>
      </c>
      <c r="F1281" s="22" t="str">
        <f t="shared" ca="1" si="205"/>
        <v/>
      </c>
      <c r="G1281" s="22" t="str">
        <f t="shared" ca="1" si="206"/>
        <v/>
      </c>
      <c r="H1281" s="22" t="str">
        <f t="shared" ca="1" si="213"/>
        <v/>
      </c>
      <c r="I1281" s="22" t="str">
        <f t="shared" ca="1" si="213"/>
        <v/>
      </c>
      <c r="J1281" s="22" t="str">
        <f t="shared" ca="1" si="213"/>
        <v/>
      </c>
      <c r="K1281" s="22" t="str">
        <f t="shared" ca="1" si="213"/>
        <v/>
      </c>
      <c r="L1281" s="22" t="str">
        <f t="shared" ca="1" si="213"/>
        <v/>
      </c>
      <c r="M1281" s="22" t="str">
        <f t="shared" ca="1" si="213"/>
        <v/>
      </c>
      <c r="N1281" s="22" t="str">
        <f t="shared" ca="1" si="213"/>
        <v/>
      </c>
      <c r="O1281" s="22" t="str">
        <f t="shared" ca="1" si="213"/>
        <v/>
      </c>
      <c r="P1281" s="23"/>
      <c r="Q1281" s="23"/>
      <c r="R1281" s="23"/>
      <c r="S1281" s="23"/>
      <c r="T1281" s="23"/>
      <c r="U1281" s="23"/>
      <c r="V1281" s="23"/>
      <c r="W1281" s="23"/>
      <c r="X1281" s="23"/>
      <c r="Y1281" s="23"/>
      <c r="Z1281" s="23"/>
    </row>
    <row r="1282" spans="1:26" x14ac:dyDescent="0.55000000000000004">
      <c r="A1282" s="6" t="str">
        <f t="shared" ca="1" si="207"/>
        <v/>
      </c>
      <c r="B1282" s="22" t="str">
        <f t="shared" ca="1" si="212"/>
        <v/>
      </c>
      <c r="C1282" s="22" t="str">
        <f t="shared" ca="1" si="212"/>
        <v/>
      </c>
      <c r="D1282" s="22" t="str">
        <f t="shared" ca="1" si="212"/>
        <v/>
      </c>
      <c r="E1282" s="22" t="str">
        <f t="shared" ca="1" si="204"/>
        <v/>
      </c>
      <c r="F1282" s="22" t="str">
        <f t="shared" ca="1" si="205"/>
        <v/>
      </c>
      <c r="G1282" s="22" t="str">
        <f t="shared" ca="1" si="206"/>
        <v/>
      </c>
      <c r="H1282" s="22" t="str">
        <f t="shared" ca="1" si="213"/>
        <v/>
      </c>
      <c r="I1282" s="22" t="str">
        <f t="shared" ca="1" si="213"/>
        <v/>
      </c>
      <c r="J1282" s="22" t="str">
        <f t="shared" ca="1" si="213"/>
        <v/>
      </c>
      <c r="K1282" s="22" t="str">
        <f t="shared" ca="1" si="213"/>
        <v/>
      </c>
      <c r="L1282" s="22" t="str">
        <f t="shared" ca="1" si="213"/>
        <v/>
      </c>
      <c r="M1282" s="22" t="str">
        <f t="shared" ca="1" si="213"/>
        <v/>
      </c>
      <c r="N1282" s="22" t="str">
        <f t="shared" ca="1" si="213"/>
        <v/>
      </c>
      <c r="O1282" s="22" t="str">
        <f t="shared" ca="1" si="213"/>
        <v/>
      </c>
      <c r="P1282" s="23"/>
      <c r="Q1282" s="23"/>
      <c r="R1282" s="23"/>
      <c r="S1282" s="23"/>
      <c r="T1282" s="23"/>
      <c r="U1282" s="23"/>
      <c r="V1282" s="23"/>
      <c r="W1282" s="23"/>
      <c r="X1282" s="23"/>
      <c r="Y1282" s="23"/>
      <c r="Z1282" s="23"/>
    </row>
    <row r="1283" spans="1:26" x14ac:dyDescent="0.55000000000000004">
      <c r="A1283" s="6" t="str">
        <f t="shared" ca="1" si="207"/>
        <v/>
      </c>
      <c r="B1283" s="22" t="str">
        <f t="shared" ca="1" si="212"/>
        <v/>
      </c>
      <c r="C1283" s="22" t="str">
        <f t="shared" ca="1" si="212"/>
        <v/>
      </c>
      <c r="D1283" s="22" t="str">
        <f t="shared" ca="1" si="212"/>
        <v/>
      </c>
      <c r="E1283" s="22" t="str">
        <f t="shared" ca="1" si="204"/>
        <v/>
      </c>
      <c r="F1283" s="22" t="str">
        <f t="shared" ca="1" si="205"/>
        <v/>
      </c>
      <c r="G1283" s="22" t="str">
        <f t="shared" ca="1" si="206"/>
        <v/>
      </c>
      <c r="H1283" s="22" t="str">
        <f t="shared" ca="1" si="213"/>
        <v/>
      </c>
      <c r="I1283" s="22" t="str">
        <f t="shared" ca="1" si="213"/>
        <v/>
      </c>
      <c r="J1283" s="22" t="str">
        <f t="shared" ca="1" si="213"/>
        <v/>
      </c>
      <c r="K1283" s="22" t="str">
        <f t="shared" ca="1" si="213"/>
        <v/>
      </c>
      <c r="L1283" s="22" t="str">
        <f t="shared" ca="1" si="213"/>
        <v/>
      </c>
      <c r="M1283" s="22" t="str">
        <f t="shared" ca="1" si="213"/>
        <v/>
      </c>
      <c r="N1283" s="22" t="str">
        <f t="shared" ca="1" si="213"/>
        <v/>
      </c>
      <c r="O1283" s="22" t="str">
        <f t="shared" ca="1" si="213"/>
        <v/>
      </c>
      <c r="P1283" s="23"/>
      <c r="Q1283" s="23"/>
      <c r="R1283" s="23"/>
      <c r="S1283" s="23"/>
      <c r="T1283" s="23"/>
      <c r="U1283" s="23"/>
      <c r="V1283" s="23"/>
      <c r="W1283" s="23"/>
      <c r="X1283" s="23"/>
      <c r="Y1283" s="23"/>
      <c r="Z1283" s="23"/>
    </row>
    <row r="1284" spans="1:26" x14ac:dyDescent="0.55000000000000004">
      <c r="A1284" s="6" t="str">
        <f t="shared" ca="1" si="207"/>
        <v/>
      </c>
      <c r="B1284" s="22" t="str">
        <f t="shared" ca="1" si="212"/>
        <v/>
      </c>
      <c r="C1284" s="22" t="str">
        <f t="shared" ca="1" si="212"/>
        <v/>
      </c>
      <c r="D1284" s="22" t="str">
        <f t="shared" ca="1" si="212"/>
        <v/>
      </c>
      <c r="E1284" s="22" t="str">
        <f t="shared" ca="1" si="204"/>
        <v/>
      </c>
      <c r="F1284" s="22" t="str">
        <f t="shared" ca="1" si="205"/>
        <v/>
      </c>
      <c r="G1284" s="22" t="str">
        <f t="shared" ca="1" si="206"/>
        <v/>
      </c>
      <c r="H1284" s="22" t="str">
        <f t="shared" ca="1" si="213"/>
        <v/>
      </c>
      <c r="I1284" s="22" t="str">
        <f t="shared" ca="1" si="213"/>
        <v/>
      </c>
      <c r="J1284" s="22" t="str">
        <f t="shared" ca="1" si="213"/>
        <v/>
      </c>
      <c r="K1284" s="22" t="str">
        <f t="shared" ca="1" si="213"/>
        <v/>
      </c>
      <c r="L1284" s="22" t="str">
        <f t="shared" ca="1" si="213"/>
        <v/>
      </c>
      <c r="M1284" s="22" t="str">
        <f t="shared" ca="1" si="213"/>
        <v/>
      </c>
      <c r="N1284" s="22" t="str">
        <f t="shared" ca="1" si="213"/>
        <v/>
      </c>
      <c r="O1284" s="22" t="str">
        <f t="shared" ca="1" si="213"/>
        <v/>
      </c>
      <c r="P1284" s="23"/>
      <c r="Q1284" s="23"/>
      <c r="R1284" s="23"/>
      <c r="S1284" s="23"/>
      <c r="T1284" s="23"/>
      <c r="U1284" s="23"/>
      <c r="V1284" s="23"/>
      <c r="W1284" s="23"/>
      <c r="X1284" s="23"/>
      <c r="Y1284" s="23"/>
      <c r="Z1284" s="23"/>
    </row>
    <row r="1285" spans="1:26" x14ac:dyDescent="0.55000000000000004">
      <c r="A1285" s="6" t="str">
        <f t="shared" ca="1" si="207"/>
        <v/>
      </c>
      <c r="B1285" s="22" t="str">
        <f t="shared" ca="1" si="212"/>
        <v/>
      </c>
      <c r="C1285" s="22" t="str">
        <f t="shared" ca="1" si="212"/>
        <v/>
      </c>
      <c r="D1285" s="22" t="str">
        <f t="shared" ca="1" si="212"/>
        <v/>
      </c>
      <c r="E1285" s="22" t="str">
        <f t="shared" ca="1" si="204"/>
        <v/>
      </c>
      <c r="F1285" s="22" t="str">
        <f t="shared" ca="1" si="205"/>
        <v/>
      </c>
      <c r="G1285" s="22" t="str">
        <f t="shared" ca="1" si="206"/>
        <v/>
      </c>
      <c r="H1285" s="22" t="str">
        <f t="shared" ca="1" si="213"/>
        <v/>
      </c>
      <c r="I1285" s="22" t="str">
        <f t="shared" ca="1" si="213"/>
        <v/>
      </c>
      <c r="J1285" s="22" t="str">
        <f t="shared" ca="1" si="213"/>
        <v/>
      </c>
      <c r="K1285" s="22" t="str">
        <f t="shared" ca="1" si="213"/>
        <v/>
      </c>
      <c r="L1285" s="22" t="str">
        <f t="shared" ca="1" si="213"/>
        <v/>
      </c>
      <c r="M1285" s="22" t="str">
        <f t="shared" ca="1" si="213"/>
        <v/>
      </c>
      <c r="N1285" s="22" t="str">
        <f t="shared" ca="1" si="213"/>
        <v/>
      </c>
      <c r="O1285" s="22" t="str">
        <f t="shared" ca="1" si="213"/>
        <v/>
      </c>
      <c r="P1285" s="23"/>
      <c r="Q1285" s="23"/>
      <c r="R1285" s="23"/>
      <c r="S1285" s="23"/>
      <c r="T1285" s="23"/>
      <c r="U1285" s="23"/>
      <c r="V1285" s="23"/>
      <c r="W1285" s="23"/>
      <c r="X1285" s="23"/>
      <c r="Y1285" s="23"/>
      <c r="Z1285" s="23"/>
    </row>
    <row r="1286" spans="1:26" x14ac:dyDescent="0.55000000000000004">
      <c r="A1286" s="6" t="str">
        <f t="shared" ca="1" si="207"/>
        <v/>
      </c>
      <c r="B1286" s="22" t="str">
        <f t="shared" ca="1" si="212"/>
        <v/>
      </c>
      <c r="C1286" s="22" t="str">
        <f t="shared" ca="1" si="212"/>
        <v/>
      </c>
      <c r="D1286" s="22" t="str">
        <f t="shared" ca="1" si="212"/>
        <v/>
      </c>
      <c r="E1286" s="22" t="str">
        <f t="shared" ca="1" si="204"/>
        <v/>
      </c>
      <c r="F1286" s="22" t="str">
        <f t="shared" ca="1" si="205"/>
        <v/>
      </c>
      <c r="G1286" s="22" t="str">
        <f t="shared" ca="1" si="206"/>
        <v/>
      </c>
      <c r="H1286" s="22" t="str">
        <f t="shared" ca="1" si="213"/>
        <v/>
      </c>
      <c r="I1286" s="22" t="str">
        <f t="shared" ca="1" si="213"/>
        <v/>
      </c>
      <c r="J1286" s="22" t="str">
        <f t="shared" ca="1" si="213"/>
        <v/>
      </c>
      <c r="K1286" s="22" t="str">
        <f t="shared" ca="1" si="213"/>
        <v/>
      </c>
      <c r="L1286" s="22" t="str">
        <f t="shared" ca="1" si="213"/>
        <v/>
      </c>
      <c r="M1286" s="22" t="str">
        <f t="shared" ca="1" si="213"/>
        <v/>
      </c>
      <c r="N1286" s="22" t="str">
        <f t="shared" ca="1" si="213"/>
        <v/>
      </c>
      <c r="O1286" s="22" t="str">
        <f t="shared" ca="1" si="213"/>
        <v/>
      </c>
      <c r="P1286" s="23"/>
      <c r="Q1286" s="23"/>
      <c r="R1286" s="23"/>
      <c r="S1286" s="23"/>
      <c r="T1286" s="23"/>
      <c r="U1286" s="23"/>
      <c r="V1286" s="23"/>
      <c r="W1286" s="23"/>
      <c r="X1286" s="23"/>
      <c r="Y1286" s="23"/>
      <c r="Z1286" s="23"/>
    </row>
    <row r="1287" spans="1:26" x14ac:dyDescent="0.55000000000000004">
      <c r="A1287" s="6" t="str">
        <f t="shared" ca="1" si="207"/>
        <v/>
      </c>
      <c r="B1287" s="22" t="str">
        <f t="shared" ca="1" si="212"/>
        <v/>
      </c>
      <c r="C1287" s="22" t="str">
        <f t="shared" ca="1" si="212"/>
        <v/>
      </c>
      <c r="D1287" s="22" t="str">
        <f t="shared" ca="1" si="212"/>
        <v/>
      </c>
      <c r="E1287" s="22" t="str">
        <f t="shared" ca="1" si="204"/>
        <v/>
      </c>
      <c r="F1287" s="22" t="str">
        <f t="shared" ca="1" si="205"/>
        <v/>
      </c>
      <c r="G1287" s="22" t="str">
        <f t="shared" ca="1" si="206"/>
        <v/>
      </c>
      <c r="H1287" s="22" t="str">
        <f t="shared" ca="1" si="213"/>
        <v/>
      </c>
      <c r="I1287" s="22" t="str">
        <f t="shared" ca="1" si="213"/>
        <v/>
      </c>
      <c r="J1287" s="22" t="str">
        <f t="shared" ca="1" si="213"/>
        <v/>
      </c>
      <c r="K1287" s="22" t="str">
        <f t="shared" ca="1" si="213"/>
        <v/>
      </c>
      <c r="L1287" s="22" t="str">
        <f t="shared" ca="1" si="213"/>
        <v/>
      </c>
      <c r="M1287" s="22" t="str">
        <f t="shared" ca="1" si="213"/>
        <v/>
      </c>
      <c r="N1287" s="22" t="str">
        <f t="shared" ca="1" si="213"/>
        <v/>
      </c>
      <c r="O1287" s="22" t="str">
        <f t="shared" ca="1" si="213"/>
        <v/>
      </c>
      <c r="P1287" s="23"/>
      <c r="Q1287" s="23"/>
      <c r="R1287" s="23"/>
      <c r="S1287" s="23"/>
      <c r="T1287" s="23"/>
      <c r="U1287" s="23"/>
      <c r="V1287" s="23"/>
      <c r="W1287" s="23"/>
      <c r="X1287" s="23"/>
      <c r="Y1287" s="23"/>
      <c r="Z1287" s="23"/>
    </row>
    <row r="1288" spans="1:26" x14ac:dyDescent="0.55000000000000004">
      <c r="A1288" s="6" t="str">
        <f t="shared" ca="1" si="207"/>
        <v/>
      </c>
      <c r="B1288" s="22" t="str">
        <f t="shared" ref="B1288:D1307" ca="1" si="214">IF($A1288="","",IF(ISERROR(IF(ISERROR(INDEX(FredRatesData_AllData,MATCH($A1288-(MAX(0,WEEKDAY($A1288,2)-5)),FredRatesData_Dates,0),MATCH(B$6,FredRatesData_IDs,0),1)/B$5),INDEX(FredRatesData_AllData,MATCH($A1288-(MAX(0,WEEKDAY($A1288,2)-5))-3,FredRatesData_Dates,0),MATCH(B$6,FredRatesData_IDs,0),1)/B$5,INDEX(FredRatesData_AllData,MATCH($A1288-(MAX(0,WEEKDAY($A1288,2)-5)),FredRatesData_Dates,0),MATCH(B$6,FredRatesData_IDs,0),1)/B$5)),"",IF(ISERROR(INDEX(FredRatesData_AllData,MATCH($A1288-(MAX(0,WEEKDAY($A1288,2)-5)),FredRatesData_Dates,0),MATCH(B$6,FredRatesData_IDs,0),1)/B$5),INDEX(FredRatesData_AllData,MATCH($A1288-(MAX(0,WEEKDAY($A1288,2)-5))-3,FredRatesData_Dates,0),MATCH(B$6,FredRatesData_IDs,0),1)/B$5,INDEX(FredRatesData_AllData,MATCH($A1288-(MAX(0,WEEKDAY($A1288,2)-5)),FredRatesData_Dates,0),MATCH(B$6,FredRatesData_IDs,0),1)/B$5)))</f>
        <v/>
      </c>
      <c r="C1288" s="22" t="str">
        <f t="shared" ca="1" si="214"/>
        <v/>
      </c>
      <c r="D1288" s="22" t="str">
        <f t="shared" ca="1" si="214"/>
        <v/>
      </c>
      <c r="E1288" s="22" t="str">
        <f t="shared" ref="E1288:E1351" ca="1" si="215">IF(OR($A1288="",ISERROR(INDEX(FredEcon_AllData,MATCH($A1288,FredEcon_EndDates,0),MATCH(E$6,FredEcon_IDs,0),1)/E$5)),"",INDEX(FredEcon_AllData,MATCH($A1288,FredEcon_EndDates,0),MATCH(E$6,FredEcon_IDs,0),1)/E$5)</f>
        <v/>
      </c>
      <c r="F1288" s="22" t="str">
        <f t="shared" ref="F1288:F1351" ca="1" si="216">IF(OR($A1288="",ISERROR(INDEX(FredCPI_YoY,MATCH($A1288,FredCPI_EndDates,0),1))),"",INDEX(FredCPI_YoY,MATCH($A1288,FredCPI_EndDates,0),1))</f>
        <v/>
      </c>
      <c r="G1288" s="22" t="str">
        <f t="shared" ref="G1288:G1351" ca="1" si="217">IF($A1288="","",IF(ISERROR(INDEX(FredGDP_QoQSAAR,MATCH($A1288,FredGDP_EndDates,0),1)),"",INDEX(FredGDP_QoQSAAR,MATCH($A1288,FredGDP_EndDates,0),1)))</f>
        <v/>
      </c>
      <c r="H1288" s="22" t="str">
        <f t="shared" ref="H1288:O1307" ca="1" si="218">IF($A1288="","",IF(ISERROR(IF(ISERROR(INDEX(FredRatesData_AllData,MATCH($A1288-(MAX(0,WEEKDAY($A1288,2)-5)),FredRatesData_Dates,0),MATCH(H$6,FredRatesData_IDs,0),1)/H$5),INDEX(FredRatesData_AllData,MATCH($A1288-(MAX(0,WEEKDAY($A1288,2)-5))-3,FredRatesData_Dates,0),MATCH(H$6,FredRatesData_IDs,0),1)/H$5,INDEX(FredRatesData_AllData,MATCH($A1288-(MAX(0,WEEKDAY($A1288,2)-5)),FredRatesData_Dates,0),MATCH(H$6,FredRatesData_IDs,0),1)/H$5)),"",IF(ISERROR(INDEX(FredRatesData_AllData,MATCH($A1288-(MAX(0,WEEKDAY($A1288,2)-5)),FredRatesData_Dates,0),MATCH(H$6,FredRatesData_IDs,0),1)/H$5),INDEX(FredRatesData_AllData,MATCH($A1288-(MAX(0,WEEKDAY($A1288,2)-5))-3,FredRatesData_Dates,0),MATCH(H$6,FredRatesData_IDs,0),1)/H$5,INDEX(FredRatesData_AllData,MATCH($A1288-(MAX(0,WEEKDAY($A1288,2)-5)),FredRatesData_Dates,0),MATCH(H$6,FredRatesData_IDs,0),1)/H$5)))</f>
        <v/>
      </c>
      <c r="I1288" s="22" t="str">
        <f t="shared" ca="1" si="218"/>
        <v/>
      </c>
      <c r="J1288" s="22" t="str">
        <f t="shared" ca="1" si="218"/>
        <v/>
      </c>
      <c r="K1288" s="22" t="str">
        <f t="shared" ca="1" si="218"/>
        <v/>
      </c>
      <c r="L1288" s="22" t="str">
        <f t="shared" ca="1" si="218"/>
        <v/>
      </c>
      <c r="M1288" s="22" t="str">
        <f t="shared" ca="1" si="218"/>
        <v/>
      </c>
      <c r="N1288" s="22" t="str">
        <f t="shared" ca="1" si="218"/>
        <v/>
      </c>
      <c r="O1288" s="22" t="str">
        <f t="shared" ca="1" si="218"/>
        <v/>
      </c>
      <c r="P1288" s="23"/>
      <c r="Q1288" s="23"/>
      <c r="R1288" s="23"/>
      <c r="S1288" s="23"/>
      <c r="T1288" s="23"/>
      <c r="U1288" s="23"/>
      <c r="V1288" s="23"/>
      <c r="W1288" s="23"/>
      <c r="X1288" s="23"/>
      <c r="Y1288" s="23"/>
      <c r="Z1288" s="23"/>
    </row>
    <row r="1289" spans="1:26" x14ac:dyDescent="0.55000000000000004">
      <c r="A1289" s="6" t="str">
        <f t="shared" ref="A1289:A1352" ca="1" si="219">IF(A1288="","",IF(ISERROR(DataMatrixFrequency/1),IF(EOMONTH(A1288,1)&lt;=DataMatrixEndDate,EOMONTH(A1288,1),""),IF((A1288+DataMatrixFrequency)&lt;=DataMatrixEndDate,A1288+DataMatrixFrequency,"")))</f>
        <v/>
      </c>
      <c r="B1289" s="22" t="str">
        <f t="shared" ca="1" si="214"/>
        <v/>
      </c>
      <c r="C1289" s="22" t="str">
        <f t="shared" ca="1" si="214"/>
        <v/>
      </c>
      <c r="D1289" s="22" t="str">
        <f t="shared" ca="1" si="214"/>
        <v/>
      </c>
      <c r="E1289" s="22" t="str">
        <f t="shared" ca="1" si="215"/>
        <v/>
      </c>
      <c r="F1289" s="22" t="str">
        <f t="shared" ca="1" si="216"/>
        <v/>
      </c>
      <c r="G1289" s="22" t="str">
        <f t="shared" ca="1" si="217"/>
        <v/>
      </c>
      <c r="H1289" s="22" t="str">
        <f t="shared" ca="1" si="218"/>
        <v/>
      </c>
      <c r="I1289" s="22" t="str">
        <f t="shared" ca="1" si="218"/>
        <v/>
      </c>
      <c r="J1289" s="22" t="str">
        <f t="shared" ca="1" si="218"/>
        <v/>
      </c>
      <c r="K1289" s="22" t="str">
        <f t="shared" ca="1" si="218"/>
        <v/>
      </c>
      <c r="L1289" s="22" t="str">
        <f t="shared" ca="1" si="218"/>
        <v/>
      </c>
      <c r="M1289" s="22" t="str">
        <f t="shared" ca="1" si="218"/>
        <v/>
      </c>
      <c r="N1289" s="22" t="str">
        <f t="shared" ca="1" si="218"/>
        <v/>
      </c>
      <c r="O1289" s="22" t="str">
        <f t="shared" ca="1" si="218"/>
        <v/>
      </c>
      <c r="P1289" s="23"/>
      <c r="Q1289" s="23"/>
      <c r="R1289" s="23"/>
      <c r="S1289" s="23"/>
      <c r="T1289" s="23"/>
      <c r="U1289" s="23"/>
      <c r="V1289" s="23"/>
      <c r="W1289" s="23"/>
      <c r="X1289" s="23"/>
      <c r="Y1289" s="23"/>
      <c r="Z1289" s="23"/>
    </row>
    <row r="1290" spans="1:26" x14ac:dyDescent="0.55000000000000004">
      <c r="A1290" s="6" t="str">
        <f t="shared" ca="1" si="219"/>
        <v/>
      </c>
      <c r="B1290" s="22" t="str">
        <f t="shared" ca="1" si="214"/>
        <v/>
      </c>
      <c r="C1290" s="22" t="str">
        <f t="shared" ca="1" si="214"/>
        <v/>
      </c>
      <c r="D1290" s="22" t="str">
        <f t="shared" ca="1" si="214"/>
        <v/>
      </c>
      <c r="E1290" s="22" t="str">
        <f t="shared" ca="1" si="215"/>
        <v/>
      </c>
      <c r="F1290" s="22" t="str">
        <f t="shared" ca="1" si="216"/>
        <v/>
      </c>
      <c r="G1290" s="22" t="str">
        <f t="shared" ca="1" si="217"/>
        <v/>
      </c>
      <c r="H1290" s="22" t="str">
        <f t="shared" ca="1" si="218"/>
        <v/>
      </c>
      <c r="I1290" s="22" t="str">
        <f t="shared" ca="1" si="218"/>
        <v/>
      </c>
      <c r="J1290" s="22" t="str">
        <f t="shared" ca="1" si="218"/>
        <v/>
      </c>
      <c r="K1290" s="22" t="str">
        <f t="shared" ca="1" si="218"/>
        <v/>
      </c>
      <c r="L1290" s="22" t="str">
        <f t="shared" ca="1" si="218"/>
        <v/>
      </c>
      <c r="M1290" s="22" t="str">
        <f t="shared" ca="1" si="218"/>
        <v/>
      </c>
      <c r="N1290" s="22" t="str">
        <f t="shared" ca="1" si="218"/>
        <v/>
      </c>
      <c r="O1290" s="22" t="str">
        <f t="shared" ca="1" si="218"/>
        <v/>
      </c>
      <c r="P1290" s="23"/>
      <c r="Q1290" s="23"/>
      <c r="R1290" s="23"/>
      <c r="S1290" s="23"/>
      <c r="T1290" s="23"/>
      <c r="U1290" s="23"/>
      <c r="V1290" s="23"/>
      <c r="W1290" s="23"/>
      <c r="X1290" s="23"/>
      <c r="Y1290" s="23"/>
      <c r="Z1290" s="23"/>
    </row>
    <row r="1291" spans="1:26" x14ac:dyDescent="0.55000000000000004">
      <c r="A1291" s="6" t="str">
        <f t="shared" ca="1" si="219"/>
        <v/>
      </c>
      <c r="B1291" s="22" t="str">
        <f t="shared" ca="1" si="214"/>
        <v/>
      </c>
      <c r="C1291" s="22" t="str">
        <f t="shared" ca="1" si="214"/>
        <v/>
      </c>
      <c r="D1291" s="22" t="str">
        <f t="shared" ca="1" si="214"/>
        <v/>
      </c>
      <c r="E1291" s="22" t="str">
        <f t="shared" ca="1" si="215"/>
        <v/>
      </c>
      <c r="F1291" s="22" t="str">
        <f t="shared" ca="1" si="216"/>
        <v/>
      </c>
      <c r="G1291" s="22" t="str">
        <f t="shared" ca="1" si="217"/>
        <v/>
      </c>
      <c r="H1291" s="22" t="str">
        <f t="shared" ca="1" si="218"/>
        <v/>
      </c>
      <c r="I1291" s="22" t="str">
        <f t="shared" ca="1" si="218"/>
        <v/>
      </c>
      <c r="J1291" s="22" t="str">
        <f t="shared" ca="1" si="218"/>
        <v/>
      </c>
      <c r="K1291" s="22" t="str">
        <f t="shared" ca="1" si="218"/>
        <v/>
      </c>
      <c r="L1291" s="22" t="str">
        <f t="shared" ca="1" si="218"/>
        <v/>
      </c>
      <c r="M1291" s="22" t="str">
        <f t="shared" ca="1" si="218"/>
        <v/>
      </c>
      <c r="N1291" s="22" t="str">
        <f t="shared" ca="1" si="218"/>
        <v/>
      </c>
      <c r="O1291" s="22" t="str">
        <f t="shared" ca="1" si="218"/>
        <v/>
      </c>
      <c r="P1291" s="23"/>
      <c r="Q1291" s="23"/>
      <c r="R1291" s="23"/>
      <c r="S1291" s="23"/>
      <c r="T1291" s="23"/>
      <c r="U1291" s="23"/>
      <c r="V1291" s="23"/>
      <c r="W1291" s="23"/>
      <c r="X1291" s="23"/>
      <c r="Y1291" s="23"/>
      <c r="Z1291" s="23"/>
    </row>
    <row r="1292" spans="1:26" x14ac:dyDescent="0.55000000000000004">
      <c r="A1292" s="6" t="str">
        <f t="shared" ca="1" si="219"/>
        <v/>
      </c>
      <c r="B1292" s="22" t="str">
        <f t="shared" ca="1" si="214"/>
        <v/>
      </c>
      <c r="C1292" s="22" t="str">
        <f t="shared" ca="1" si="214"/>
        <v/>
      </c>
      <c r="D1292" s="22" t="str">
        <f t="shared" ca="1" si="214"/>
        <v/>
      </c>
      <c r="E1292" s="22" t="str">
        <f t="shared" ca="1" si="215"/>
        <v/>
      </c>
      <c r="F1292" s="22" t="str">
        <f t="shared" ca="1" si="216"/>
        <v/>
      </c>
      <c r="G1292" s="22" t="str">
        <f t="shared" ca="1" si="217"/>
        <v/>
      </c>
      <c r="H1292" s="22" t="str">
        <f t="shared" ca="1" si="218"/>
        <v/>
      </c>
      <c r="I1292" s="22" t="str">
        <f t="shared" ca="1" si="218"/>
        <v/>
      </c>
      <c r="J1292" s="22" t="str">
        <f t="shared" ca="1" si="218"/>
        <v/>
      </c>
      <c r="K1292" s="22" t="str">
        <f t="shared" ca="1" si="218"/>
        <v/>
      </c>
      <c r="L1292" s="22" t="str">
        <f t="shared" ca="1" si="218"/>
        <v/>
      </c>
      <c r="M1292" s="22" t="str">
        <f t="shared" ca="1" si="218"/>
        <v/>
      </c>
      <c r="N1292" s="22" t="str">
        <f t="shared" ca="1" si="218"/>
        <v/>
      </c>
      <c r="O1292" s="22" t="str">
        <f t="shared" ca="1" si="218"/>
        <v/>
      </c>
      <c r="P1292" s="23"/>
      <c r="Q1292" s="23"/>
      <c r="R1292" s="23"/>
      <c r="S1292" s="23"/>
      <c r="T1292" s="23"/>
      <c r="U1292" s="23"/>
      <c r="V1292" s="23"/>
      <c r="W1292" s="23"/>
      <c r="X1292" s="23"/>
      <c r="Y1292" s="23"/>
      <c r="Z1292" s="23"/>
    </row>
    <row r="1293" spans="1:26" x14ac:dyDescent="0.55000000000000004">
      <c r="A1293" s="6" t="str">
        <f t="shared" ca="1" si="219"/>
        <v/>
      </c>
      <c r="B1293" s="22" t="str">
        <f t="shared" ca="1" si="214"/>
        <v/>
      </c>
      <c r="C1293" s="22" t="str">
        <f t="shared" ca="1" si="214"/>
        <v/>
      </c>
      <c r="D1293" s="22" t="str">
        <f t="shared" ca="1" si="214"/>
        <v/>
      </c>
      <c r="E1293" s="22" t="str">
        <f t="shared" ca="1" si="215"/>
        <v/>
      </c>
      <c r="F1293" s="22" t="str">
        <f t="shared" ca="1" si="216"/>
        <v/>
      </c>
      <c r="G1293" s="22" t="str">
        <f t="shared" ca="1" si="217"/>
        <v/>
      </c>
      <c r="H1293" s="22" t="str">
        <f t="shared" ca="1" si="218"/>
        <v/>
      </c>
      <c r="I1293" s="22" t="str">
        <f t="shared" ca="1" si="218"/>
        <v/>
      </c>
      <c r="J1293" s="22" t="str">
        <f t="shared" ca="1" si="218"/>
        <v/>
      </c>
      <c r="K1293" s="22" t="str">
        <f t="shared" ca="1" si="218"/>
        <v/>
      </c>
      <c r="L1293" s="22" t="str">
        <f t="shared" ca="1" si="218"/>
        <v/>
      </c>
      <c r="M1293" s="22" t="str">
        <f t="shared" ca="1" si="218"/>
        <v/>
      </c>
      <c r="N1293" s="22" t="str">
        <f t="shared" ca="1" si="218"/>
        <v/>
      </c>
      <c r="O1293" s="22" t="str">
        <f t="shared" ca="1" si="218"/>
        <v/>
      </c>
      <c r="P1293" s="23"/>
      <c r="Q1293" s="23"/>
      <c r="R1293" s="23"/>
      <c r="S1293" s="23"/>
      <c r="T1293" s="23"/>
      <c r="U1293" s="23"/>
      <c r="V1293" s="23"/>
      <c r="W1293" s="23"/>
      <c r="X1293" s="23"/>
      <c r="Y1293" s="23"/>
      <c r="Z1293" s="23"/>
    </row>
    <row r="1294" spans="1:26" x14ac:dyDescent="0.55000000000000004">
      <c r="A1294" s="6" t="str">
        <f t="shared" ca="1" si="219"/>
        <v/>
      </c>
      <c r="B1294" s="22" t="str">
        <f t="shared" ca="1" si="214"/>
        <v/>
      </c>
      <c r="C1294" s="22" t="str">
        <f t="shared" ca="1" si="214"/>
        <v/>
      </c>
      <c r="D1294" s="22" t="str">
        <f t="shared" ca="1" si="214"/>
        <v/>
      </c>
      <c r="E1294" s="22" t="str">
        <f t="shared" ca="1" si="215"/>
        <v/>
      </c>
      <c r="F1294" s="22" t="str">
        <f t="shared" ca="1" si="216"/>
        <v/>
      </c>
      <c r="G1294" s="22" t="str">
        <f t="shared" ca="1" si="217"/>
        <v/>
      </c>
      <c r="H1294" s="22" t="str">
        <f t="shared" ca="1" si="218"/>
        <v/>
      </c>
      <c r="I1294" s="22" t="str">
        <f t="shared" ca="1" si="218"/>
        <v/>
      </c>
      <c r="J1294" s="22" t="str">
        <f t="shared" ca="1" si="218"/>
        <v/>
      </c>
      <c r="K1294" s="22" t="str">
        <f t="shared" ca="1" si="218"/>
        <v/>
      </c>
      <c r="L1294" s="22" t="str">
        <f t="shared" ca="1" si="218"/>
        <v/>
      </c>
      <c r="M1294" s="22" t="str">
        <f t="shared" ca="1" si="218"/>
        <v/>
      </c>
      <c r="N1294" s="22" t="str">
        <f t="shared" ca="1" si="218"/>
        <v/>
      </c>
      <c r="O1294" s="22" t="str">
        <f t="shared" ca="1" si="218"/>
        <v/>
      </c>
      <c r="P1294" s="23"/>
      <c r="Q1294" s="23"/>
      <c r="R1294" s="23"/>
      <c r="S1294" s="23"/>
      <c r="T1294" s="23"/>
      <c r="U1294" s="23"/>
      <c r="V1294" s="23"/>
      <c r="W1294" s="23"/>
      <c r="X1294" s="23"/>
      <c r="Y1294" s="23"/>
      <c r="Z1294" s="23"/>
    </row>
    <row r="1295" spans="1:26" x14ac:dyDescent="0.55000000000000004">
      <c r="A1295" s="6" t="str">
        <f t="shared" ca="1" si="219"/>
        <v/>
      </c>
      <c r="B1295" s="22" t="str">
        <f t="shared" ca="1" si="214"/>
        <v/>
      </c>
      <c r="C1295" s="22" t="str">
        <f t="shared" ca="1" si="214"/>
        <v/>
      </c>
      <c r="D1295" s="22" t="str">
        <f t="shared" ca="1" si="214"/>
        <v/>
      </c>
      <c r="E1295" s="22" t="str">
        <f t="shared" ca="1" si="215"/>
        <v/>
      </c>
      <c r="F1295" s="22" t="str">
        <f t="shared" ca="1" si="216"/>
        <v/>
      </c>
      <c r="G1295" s="22" t="str">
        <f t="shared" ca="1" si="217"/>
        <v/>
      </c>
      <c r="H1295" s="22" t="str">
        <f t="shared" ca="1" si="218"/>
        <v/>
      </c>
      <c r="I1295" s="22" t="str">
        <f t="shared" ca="1" si="218"/>
        <v/>
      </c>
      <c r="J1295" s="22" t="str">
        <f t="shared" ca="1" si="218"/>
        <v/>
      </c>
      <c r="K1295" s="22" t="str">
        <f t="shared" ca="1" si="218"/>
        <v/>
      </c>
      <c r="L1295" s="22" t="str">
        <f t="shared" ca="1" si="218"/>
        <v/>
      </c>
      <c r="M1295" s="22" t="str">
        <f t="shared" ca="1" si="218"/>
        <v/>
      </c>
      <c r="N1295" s="22" t="str">
        <f t="shared" ca="1" si="218"/>
        <v/>
      </c>
      <c r="O1295" s="22" t="str">
        <f t="shared" ca="1" si="218"/>
        <v/>
      </c>
      <c r="P1295" s="23"/>
      <c r="Q1295" s="23"/>
      <c r="R1295" s="23"/>
      <c r="S1295" s="23"/>
      <c r="T1295" s="23"/>
      <c r="U1295" s="23"/>
      <c r="V1295" s="23"/>
      <c r="W1295" s="23"/>
      <c r="X1295" s="23"/>
      <c r="Y1295" s="23"/>
      <c r="Z1295" s="23"/>
    </row>
    <row r="1296" spans="1:26" x14ac:dyDescent="0.55000000000000004">
      <c r="A1296" s="6" t="str">
        <f t="shared" ca="1" si="219"/>
        <v/>
      </c>
      <c r="B1296" s="22" t="str">
        <f t="shared" ca="1" si="214"/>
        <v/>
      </c>
      <c r="C1296" s="22" t="str">
        <f t="shared" ca="1" si="214"/>
        <v/>
      </c>
      <c r="D1296" s="22" t="str">
        <f t="shared" ca="1" si="214"/>
        <v/>
      </c>
      <c r="E1296" s="22" t="str">
        <f t="shared" ca="1" si="215"/>
        <v/>
      </c>
      <c r="F1296" s="22" t="str">
        <f t="shared" ca="1" si="216"/>
        <v/>
      </c>
      <c r="G1296" s="22" t="str">
        <f t="shared" ca="1" si="217"/>
        <v/>
      </c>
      <c r="H1296" s="22" t="str">
        <f t="shared" ca="1" si="218"/>
        <v/>
      </c>
      <c r="I1296" s="22" t="str">
        <f t="shared" ca="1" si="218"/>
        <v/>
      </c>
      <c r="J1296" s="22" t="str">
        <f t="shared" ca="1" si="218"/>
        <v/>
      </c>
      <c r="K1296" s="22" t="str">
        <f t="shared" ca="1" si="218"/>
        <v/>
      </c>
      <c r="L1296" s="22" t="str">
        <f t="shared" ca="1" si="218"/>
        <v/>
      </c>
      <c r="M1296" s="22" t="str">
        <f t="shared" ca="1" si="218"/>
        <v/>
      </c>
      <c r="N1296" s="22" t="str">
        <f t="shared" ca="1" si="218"/>
        <v/>
      </c>
      <c r="O1296" s="22" t="str">
        <f t="shared" ca="1" si="218"/>
        <v/>
      </c>
      <c r="P1296" s="23"/>
      <c r="Q1296" s="23"/>
      <c r="R1296" s="23"/>
      <c r="S1296" s="23"/>
      <c r="T1296" s="23"/>
      <c r="U1296" s="23"/>
      <c r="V1296" s="23"/>
      <c r="W1296" s="23"/>
      <c r="X1296" s="23"/>
      <c r="Y1296" s="23"/>
      <c r="Z1296" s="23"/>
    </row>
    <row r="1297" spans="1:26" x14ac:dyDescent="0.55000000000000004">
      <c r="A1297" s="6" t="str">
        <f t="shared" ca="1" si="219"/>
        <v/>
      </c>
      <c r="B1297" s="22" t="str">
        <f t="shared" ca="1" si="214"/>
        <v/>
      </c>
      <c r="C1297" s="22" t="str">
        <f t="shared" ca="1" si="214"/>
        <v/>
      </c>
      <c r="D1297" s="22" t="str">
        <f t="shared" ca="1" si="214"/>
        <v/>
      </c>
      <c r="E1297" s="22" t="str">
        <f t="shared" ca="1" si="215"/>
        <v/>
      </c>
      <c r="F1297" s="22" t="str">
        <f t="shared" ca="1" si="216"/>
        <v/>
      </c>
      <c r="G1297" s="22" t="str">
        <f t="shared" ca="1" si="217"/>
        <v/>
      </c>
      <c r="H1297" s="22" t="str">
        <f t="shared" ca="1" si="218"/>
        <v/>
      </c>
      <c r="I1297" s="22" t="str">
        <f t="shared" ca="1" si="218"/>
        <v/>
      </c>
      <c r="J1297" s="22" t="str">
        <f t="shared" ca="1" si="218"/>
        <v/>
      </c>
      <c r="K1297" s="22" t="str">
        <f t="shared" ca="1" si="218"/>
        <v/>
      </c>
      <c r="L1297" s="22" t="str">
        <f t="shared" ca="1" si="218"/>
        <v/>
      </c>
      <c r="M1297" s="22" t="str">
        <f t="shared" ca="1" si="218"/>
        <v/>
      </c>
      <c r="N1297" s="22" t="str">
        <f t="shared" ca="1" si="218"/>
        <v/>
      </c>
      <c r="O1297" s="22" t="str">
        <f t="shared" ca="1" si="218"/>
        <v/>
      </c>
      <c r="P1297" s="23"/>
      <c r="Q1297" s="23"/>
      <c r="R1297" s="23"/>
      <c r="S1297" s="23"/>
      <c r="T1297" s="23"/>
      <c r="U1297" s="23"/>
      <c r="V1297" s="23"/>
      <c r="W1297" s="23"/>
      <c r="X1297" s="23"/>
      <c r="Y1297" s="23"/>
      <c r="Z1297" s="23"/>
    </row>
    <row r="1298" spans="1:26" x14ac:dyDescent="0.55000000000000004">
      <c r="A1298" s="6" t="str">
        <f t="shared" ca="1" si="219"/>
        <v/>
      </c>
      <c r="B1298" s="22" t="str">
        <f t="shared" ca="1" si="214"/>
        <v/>
      </c>
      <c r="C1298" s="22" t="str">
        <f t="shared" ca="1" si="214"/>
        <v/>
      </c>
      <c r="D1298" s="22" t="str">
        <f t="shared" ca="1" si="214"/>
        <v/>
      </c>
      <c r="E1298" s="22" t="str">
        <f t="shared" ca="1" si="215"/>
        <v/>
      </c>
      <c r="F1298" s="22" t="str">
        <f t="shared" ca="1" si="216"/>
        <v/>
      </c>
      <c r="G1298" s="22" t="str">
        <f t="shared" ca="1" si="217"/>
        <v/>
      </c>
      <c r="H1298" s="22" t="str">
        <f t="shared" ca="1" si="218"/>
        <v/>
      </c>
      <c r="I1298" s="22" t="str">
        <f t="shared" ca="1" si="218"/>
        <v/>
      </c>
      <c r="J1298" s="22" t="str">
        <f t="shared" ca="1" si="218"/>
        <v/>
      </c>
      <c r="K1298" s="22" t="str">
        <f t="shared" ca="1" si="218"/>
        <v/>
      </c>
      <c r="L1298" s="22" t="str">
        <f t="shared" ca="1" si="218"/>
        <v/>
      </c>
      <c r="M1298" s="22" t="str">
        <f t="shared" ca="1" si="218"/>
        <v/>
      </c>
      <c r="N1298" s="22" t="str">
        <f t="shared" ca="1" si="218"/>
        <v/>
      </c>
      <c r="O1298" s="22" t="str">
        <f t="shared" ca="1" si="218"/>
        <v/>
      </c>
      <c r="P1298" s="23"/>
      <c r="Q1298" s="23"/>
      <c r="R1298" s="23"/>
      <c r="S1298" s="23"/>
      <c r="T1298" s="23"/>
      <c r="U1298" s="23"/>
      <c r="V1298" s="23"/>
      <c r="W1298" s="23"/>
      <c r="X1298" s="23"/>
      <c r="Y1298" s="23"/>
      <c r="Z1298" s="23"/>
    </row>
    <row r="1299" spans="1:26" x14ac:dyDescent="0.55000000000000004">
      <c r="A1299" s="6" t="str">
        <f t="shared" ca="1" si="219"/>
        <v/>
      </c>
      <c r="B1299" s="22" t="str">
        <f t="shared" ca="1" si="214"/>
        <v/>
      </c>
      <c r="C1299" s="22" t="str">
        <f t="shared" ca="1" si="214"/>
        <v/>
      </c>
      <c r="D1299" s="22" t="str">
        <f t="shared" ca="1" si="214"/>
        <v/>
      </c>
      <c r="E1299" s="22" t="str">
        <f t="shared" ca="1" si="215"/>
        <v/>
      </c>
      <c r="F1299" s="22" t="str">
        <f t="shared" ca="1" si="216"/>
        <v/>
      </c>
      <c r="G1299" s="22" t="str">
        <f t="shared" ca="1" si="217"/>
        <v/>
      </c>
      <c r="H1299" s="22" t="str">
        <f t="shared" ca="1" si="218"/>
        <v/>
      </c>
      <c r="I1299" s="22" t="str">
        <f t="shared" ca="1" si="218"/>
        <v/>
      </c>
      <c r="J1299" s="22" t="str">
        <f t="shared" ca="1" si="218"/>
        <v/>
      </c>
      <c r="K1299" s="22" t="str">
        <f t="shared" ca="1" si="218"/>
        <v/>
      </c>
      <c r="L1299" s="22" t="str">
        <f t="shared" ca="1" si="218"/>
        <v/>
      </c>
      <c r="M1299" s="22" t="str">
        <f t="shared" ca="1" si="218"/>
        <v/>
      </c>
      <c r="N1299" s="22" t="str">
        <f t="shared" ca="1" si="218"/>
        <v/>
      </c>
      <c r="O1299" s="22" t="str">
        <f t="shared" ca="1" si="218"/>
        <v/>
      </c>
      <c r="P1299" s="23"/>
      <c r="Q1299" s="23"/>
      <c r="R1299" s="23"/>
      <c r="S1299" s="23"/>
      <c r="T1299" s="23"/>
      <c r="U1299" s="23"/>
      <c r="V1299" s="23"/>
      <c r="W1299" s="23"/>
      <c r="X1299" s="23"/>
      <c r="Y1299" s="23"/>
      <c r="Z1299" s="23"/>
    </row>
    <row r="1300" spans="1:26" x14ac:dyDescent="0.55000000000000004">
      <c r="A1300" s="6" t="str">
        <f t="shared" ca="1" si="219"/>
        <v/>
      </c>
      <c r="B1300" s="22" t="str">
        <f t="shared" ca="1" si="214"/>
        <v/>
      </c>
      <c r="C1300" s="22" t="str">
        <f t="shared" ca="1" si="214"/>
        <v/>
      </c>
      <c r="D1300" s="22" t="str">
        <f t="shared" ca="1" si="214"/>
        <v/>
      </c>
      <c r="E1300" s="22" t="str">
        <f t="shared" ca="1" si="215"/>
        <v/>
      </c>
      <c r="F1300" s="22" t="str">
        <f t="shared" ca="1" si="216"/>
        <v/>
      </c>
      <c r="G1300" s="22" t="str">
        <f t="shared" ca="1" si="217"/>
        <v/>
      </c>
      <c r="H1300" s="22" t="str">
        <f t="shared" ca="1" si="218"/>
        <v/>
      </c>
      <c r="I1300" s="22" t="str">
        <f t="shared" ca="1" si="218"/>
        <v/>
      </c>
      <c r="J1300" s="22" t="str">
        <f t="shared" ca="1" si="218"/>
        <v/>
      </c>
      <c r="K1300" s="22" t="str">
        <f t="shared" ca="1" si="218"/>
        <v/>
      </c>
      <c r="L1300" s="22" t="str">
        <f t="shared" ca="1" si="218"/>
        <v/>
      </c>
      <c r="M1300" s="22" t="str">
        <f t="shared" ca="1" si="218"/>
        <v/>
      </c>
      <c r="N1300" s="22" t="str">
        <f t="shared" ca="1" si="218"/>
        <v/>
      </c>
      <c r="O1300" s="22" t="str">
        <f t="shared" ca="1" si="218"/>
        <v/>
      </c>
      <c r="P1300" s="23"/>
      <c r="Q1300" s="23"/>
      <c r="R1300" s="23"/>
      <c r="S1300" s="23"/>
      <c r="T1300" s="23"/>
      <c r="U1300" s="23"/>
      <c r="V1300" s="23"/>
      <c r="W1300" s="23"/>
      <c r="X1300" s="23"/>
      <c r="Y1300" s="23"/>
      <c r="Z1300" s="23"/>
    </row>
    <row r="1301" spans="1:26" x14ac:dyDescent="0.55000000000000004">
      <c r="A1301" s="6" t="str">
        <f t="shared" ca="1" si="219"/>
        <v/>
      </c>
      <c r="B1301" s="22" t="str">
        <f t="shared" ca="1" si="214"/>
        <v/>
      </c>
      <c r="C1301" s="22" t="str">
        <f t="shared" ca="1" si="214"/>
        <v/>
      </c>
      <c r="D1301" s="22" t="str">
        <f t="shared" ca="1" si="214"/>
        <v/>
      </c>
      <c r="E1301" s="22" t="str">
        <f t="shared" ca="1" si="215"/>
        <v/>
      </c>
      <c r="F1301" s="22" t="str">
        <f t="shared" ca="1" si="216"/>
        <v/>
      </c>
      <c r="G1301" s="22" t="str">
        <f t="shared" ca="1" si="217"/>
        <v/>
      </c>
      <c r="H1301" s="22" t="str">
        <f t="shared" ca="1" si="218"/>
        <v/>
      </c>
      <c r="I1301" s="22" t="str">
        <f t="shared" ca="1" si="218"/>
        <v/>
      </c>
      <c r="J1301" s="22" t="str">
        <f t="shared" ca="1" si="218"/>
        <v/>
      </c>
      <c r="K1301" s="22" t="str">
        <f t="shared" ca="1" si="218"/>
        <v/>
      </c>
      <c r="L1301" s="22" t="str">
        <f t="shared" ca="1" si="218"/>
        <v/>
      </c>
      <c r="M1301" s="22" t="str">
        <f t="shared" ca="1" si="218"/>
        <v/>
      </c>
      <c r="N1301" s="22" t="str">
        <f t="shared" ca="1" si="218"/>
        <v/>
      </c>
      <c r="O1301" s="22" t="str">
        <f t="shared" ca="1" si="218"/>
        <v/>
      </c>
      <c r="P1301" s="23"/>
      <c r="Q1301" s="23"/>
      <c r="R1301" s="23"/>
      <c r="S1301" s="23"/>
      <c r="T1301" s="23"/>
      <c r="U1301" s="23"/>
      <c r="V1301" s="23"/>
      <c r="W1301" s="23"/>
      <c r="X1301" s="23"/>
      <c r="Y1301" s="23"/>
      <c r="Z1301" s="23"/>
    </row>
    <row r="1302" spans="1:26" x14ac:dyDescent="0.55000000000000004">
      <c r="A1302" s="6" t="str">
        <f t="shared" ca="1" si="219"/>
        <v/>
      </c>
      <c r="B1302" s="22" t="str">
        <f t="shared" ca="1" si="214"/>
        <v/>
      </c>
      <c r="C1302" s="22" t="str">
        <f t="shared" ca="1" si="214"/>
        <v/>
      </c>
      <c r="D1302" s="22" t="str">
        <f t="shared" ca="1" si="214"/>
        <v/>
      </c>
      <c r="E1302" s="22" t="str">
        <f t="shared" ca="1" si="215"/>
        <v/>
      </c>
      <c r="F1302" s="22" t="str">
        <f t="shared" ca="1" si="216"/>
        <v/>
      </c>
      <c r="G1302" s="22" t="str">
        <f t="shared" ca="1" si="217"/>
        <v/>
      </c>
      <c r="H1302" s="22" t="str">
        <f t="shared" ca="1" si="218"/>
        <v/>
      </c>
      <c r="I1302" s="22" t="str">
        <f t="shared" ca="1" si="218"/>
        <v/>
      </c>
      <c r="J1302" s="22" t="str">
        <f t="shared" ca="1" si="218"/>
        <v/>
      </c>
      <c r="K1302" s="22" t="str">
        <f t="shared" ca="1" si="218"/>
        <v/>
      </c>
      <c r="L1302" s="22" t="str">
        <f t="shared" ca="1" si="218"/>
        <v/>
      </c>
      <c r="M1302" s="22" t="str">
        <f t="shared" ca="1" si="218"/>
        <v/>
      </c>
      <c r="N1302" s="22" t="str">
        <f t="shared" ca="1" si="218"/>
        <v/>
      </c>
      <c r="O1302" s="22" t="str">
        <f t="shared" ca="1" si="218"/>
        <v/>
      </c>
      <c r="P1302" s="23"/>
      <c r="Q1302" s="23"/>
      <c r="R1302" s="23"/>
      <c r="S1302" s="23"/>
      <c r="T1302" s="23"/>
      <c r="U1302" s="23"/>
      <c r="V1302" s="23"/>
      <c r="W1302" s="23"/>
      <c r="X1302" s="23"/>
      <c r="Y1302" s="23"/>
      <c r="Z1302" s="23"/>
    </row>
    <row r="1303" spans="1:26" x14ac:dyDescent="0.55000000000000004">
      <c r="A1303" s="6" t="str">
        <f t="shared" ca="1" si="219"/>
        <v/>
      </c>
      <c r="B1303" s="22" t="str">
        <f t="shared" ca="1" si="214"/>
        <v/>
      </c>
      <c r="C1303" s="22" t="str">
        <f t="shared" ca="1" si="214"/>
        <v/>
      </c>
      <c r="D1303" s="22" t="str">
        <f t="shared" ca="1" si="214"/>
        <v/>
      </c>
      <c r="E1303" s="22" t="str">
        <f t="shared" ca="1" si="215"/>
        <v/>
      </c>
      <c r="F1303" s="22" t="str">
        <f t="shared" ca="1" si="216"/>
        <v/>
      </c>
      <c r="G1303" s="22" t="str">
        <f t="shared" ca="1" si="217"/>
        <v/>
      </c>
      <c r="H1303" s="22" t="str">
        <f t="shared" ca="1" si="218"/>
        <v/>
      </c>
      <c r="I1303" s="22" t="str">
        <f t="shared" ca="1" si="218"/>
        <v/>
      </c>
      <c r="J1303" s="22" t="str">
        <f t="shared" ca="1" si="218"/>
        <v/>
      </c>
      <c r="K1303" s="22" t="str">
        <f t="shared" ca="1" si="218"/>
        <v/>
      </c>
      <c r="L1303" s="22" t="str">
        <f t="shared" ca="1" si="218"/>
        <v/>
      </c>
      <c r="M1303" s="22" t="str">
        <f t="shared" ca="1" si="218"/>
        <v/>
      </c>
      <c r="N1303" s="22" t="str">
        <f t="shared" ca="1" si="218"/>
        <v/>
      </c>
      <c r="O1303" s="22" t="str">
        <f t="shared" ca="1" si="218"/>
        <v/>
      </c>
      <c r="P1303" s="23"/>
      <c r="Q1303" s="23"/>
      <c r="R1303" s="23"/>
      <c r="S1303" s="23"/>
      <c r="T1303" s="23"/>
      <c r="U1303" s="23"/>
      <c r="V1303" s="23"/>
      <c r="W1303" s="23"/>
      <c r="X1303" s="23"/>
      <c r="Y1303" s="23"/>
      <c r="Z1303" s="23"/>
    </row>
    <row r="1304" spans="1:26" x14ac:dyDescent="0.55000000000000004">
      <c r="A1304" s="6" t="str">
        <f t="shared" ca="1" si="219"/>
        <v/>
      </c>
      <c r="B1304" s="22" t="str">
        <f t="shared" ca="1" si="214"/>
        <v/>
      </c>
      <c r="C1304" s="22" t="str">
        <f t="shared" ca="1" si="214"/>
        <v/>
      </c>
      <c r="D1304" s="22" t="str">
        <f t="shared" ca="1" si="214"/>
        <v/>
      </c>
      <c r="E1304" s="22" t="str">
        <f t="shared" ca="1" si="215"/>
        <v/>
      </c>
      <c r="F1304" s="22" t="str">
        <f t="shared" ca="1" si="216"/>
        <v/>
      </c>
      <c r="G1304" s="22" t="str">
        <f t="shared" ca="1" si="217"/>
        <v/>
      </c>
      <c r="H1304" s="22" t="str">
        <f t="shared" ca="1" si="218"/>
        <v/>
      </c>
      <c r="I1304" s="22" t="str">
        <f t="shared" ca="1" si="218"/>
        <v/>
      </c>
      <c r="J1304" s="22" t="str">
        <f t="shared" ca="1" si="218"/>
        <v/>
      </c>
      <c r="K1304" s="22" t="str">
        <f t="shared" ca="1" si="218"/>
        <v/>
      </c>
      <c r="L1304" s="22" t="str">
        <f t="shared" ca="1" si="218"/>
        <v/>
      </c>
      <c r="M1304" s="22" t="str">
        <f t="shared" ca="1" si="218"/>
        <v/>
      </c>
      <c r="N1304" s="22" t="str">
        <f t="shared" ca="1" si="218"/>
        <v/>
      </c>
      <c r="O1304" s="22" t="str">
        <f t="shared" ca="1" si="218"/>
        <v/>
      </c>
      <c r="P1304" s="23"/>
      <c r="Q1304" s="23"/>
      <c r="R1304" s="23"/>
      <c r="S1304" s="23"/>
      <c r="T1304" s="23"/>
      <c r="U1304" s="23"/>
      <c r="V1304" s="23"/>
      <c r="W1304" s="23"/>
      <c r="X1304" s="23"/>
      <c r="Y1304" s="23"/>
      <c r="Z1304" s="23"/>
    </row>
    <row r="1305" spans="1:26" x14ac:dyDescent="0.55000000000000004">
      <c r="A1305" s="6" t="str">
        <f t="shared" ca="1" si="219"/>
        <v/>
      </c>
      <c r="B1305" s="22" t="str">
        <f t="shared" ca="1" si="214"/>
        <v/>
      </c>
      <c r="C1305" s="22" t="str">
        <f t="shared" ca="1" si="214"/>
        <v/>
      </c>
      <c r="D1305" s="22" t="str">
        <f t="shared" ca="1" si="214"/>
        <v/>
      </c>
      <c r="E1305" s="22" t="str">
        <f t="shared" ca="1" si="215"/>
        <v/>
      </c>
      <c r="F1305" s="22" t="str">
        <f t="shared" ca="1" si="216"/>
        <v/>
      </c>
      <c r="G1305" s="22" t="str">
        <f t="shared" ca="1" si="217"/>
        <v/>
      </c>
      <c r="H1305" s="22" t="str">
        <f t="shared" ca="1" si="218"/>
        <v/>
      </c>
      <c r="I1305" s="22" t="str">
        <f t="shared" ca="1" si="218"/>
        <v/>
      </c>
      <c r="J1305" s="22" t="str">
        <f t="shared" ca="1" si="218"/>
        <v/>
      </c>
      <c r="K1305" s="22" t="str">
        <f t="shared" ca="1" si="218"/>
        <v/>
      </c>
      <c r="L1305" s="22" t="str">
        <f t="shared" ca="1" si="218"/>
        <v/>
      </c>
      <c r="M1305" s="22" t="str">
        <f t="shared" ca="1" si="218"/>
        <v/>
      </c>
      <c r="N1305" s="22" t="str">
        <f t="shared" ca="1" si="218"/>
        <v/>
      </c>
      <c r="O1305" s="22" t="str">
        <f t="shared" ca="1" si="218"/>
        <v/>
      </c>
      <c r="P1305" s="23"/>
      <c r="Q1305" s="23"/>
      <c r="R1305" s="23"/>
      <c r="S1305" s="23"/>
      <c r="T1305" s="23"/>
      <c r="U1305" s="23"/>
      <c r="V1305" s="23"/>
      <c r="W1305" s="23"/>
      <c r="X1305" s="23"/>
      <c r="Y1305" s="23"/>
      <c r="Z1305" s="23"/>
    </row>
    <row r="1306" spans="1:26" x14ac:dyDescent="0.55000000000000004">
      <c r="A1306" s="6" t="str">
        <f t="shared" ca="1" si="219"/>
        <v/>
      </c>
      <c r="B1306" s="22" t="str">
        <f t="shared" ca="1" si="214"/>
        <v/>
      </c>
      <c r="C1306" s="22" t="str">
        <f t="shared" ca="1" si="214"/>
        <v/>
      </c>
      <c r="D1306" s="22" t="str">
        <f t="shared" ca="1" si="214"/>
        <v/>
      </c>
      <c r="E1306" s="22" t="str">
        <f t="shared" ca="1" si="215"/>
        <v/>
      </c>
      <c r="F1306" s="22" t="str">
        <f t="shared" ca="1" si="216"/>
        <v/>
      </c>
      <c r="G1306" s="22" t="str">
        <f t="shared" ca="1" si="217"/>
        <v/>
      </c>
      <c r="H1306" s="22" t="str">
        <f t="shared" ca="1" si="218"/>
        <v/>
      </c>
      <c r="I1306" s="22" t="str">
        <f t="shared" ca="1" si="218"/>
        <v/>
      </c>
      <c r="J1306" s="22" t="str">
        <f t="shared" ca="1" si="218"/>
        <v/>
      </c>
      <c r="K1306" s="22" t="str">
        <f t="shared" ca="1" si="218"/>
        <v/>
      </c>
      <c r="L1306" s="22" t="str">
        <f t="shared" ca="1" si="218"/>
        <v/>
      </c>
      <c r="M1306" s="22" t="str">
        <f t="shared" ca="1" si="218"/>
        <v/>
      </c>
      <c r="N1306" s="22" t="str">
        <f t="shared" ca="1" si="218"/>
        <v/>
      </c>
      <c r="O1306" s="22" t="str">
        <f t="shared" ca="1" si="218"/>
        <v/>
      </c>
      <c r="P1306" s="23"/>
      <c r="Q1306" s="23"/>
      <c r="R1306" s="23"/>
      <c r="S1306" s="23"/>
      <c r="T1306" s="23"/>
      <c r="U1306" s="23"/>
      <c r="V1306" s="23"/>
      <c r="W1306" s="23"/>
      <c r="X1306" s="23"/>
      <c r="Y1306" s="23"/>
      <c r="Z1306" s="23"/>
    </row>
    <row r="1307" spans="1:26" x14ac:dyDescent="0.55000000000000004">
      <c r="A1307" s="6" t="str">
        <f t="shared" ca="1" si="219"/>
        <v/>
      </c>
      <c r="B1307" s="22" t="str">
        <f t="shared" ca="1" si="214"/>
        <v/>
      </c>
      <c r="C1307" s="22" t="str">
        <f t="shared" ca="1" si="214"/>
        <v/>
      </c>
      <c r="D1307" s="22" t="str">
        <f t="shared" ca="1" si="214"/>
        <v/>
      </c>
      <c r="E1307" s="22" t="str">
        <f t="shared" ca="1" si="215"/>
        <v/>
      </c>
      <c r="F1307" s="22" t="str">
        <f t="shared" ca="1" si="216"/>
        <v/>
      </c>
      <c r="G1307" s="22" t="str">
        <f t="shared" ca="1" si="217"/>
        <v/>
      </c>
      <c r="H1307" s="22" t="str">
        <f t="shared" ca="1" si="218"/>
        <v/>
      </c>
      <c r="I1307" s="22" t="str">
        <f t="shared" ca="1" si="218"/>
        <v/>
      </c>
      <c r="J1307" s="22" t="str">
        <f t="shared" ca="1" si="218"/>
        <v/>
      </c>
      <c r="K1307" s="22" t="str">
        <f t="shared" ca="1" si="218"/>
        <v/>
      </c>
      <c r="L1307" s="22" t="str">
        <f t="shared" ca="1" si="218"/>
        <v/>
      </c>
      <c r="M1307" s="22" t="str">
        <f t="shared" ca="1" si="218"/>
        <v/>
      </c>
      <c r="N1307" s="22" t="str">
        <f t="shared" ca="1" si="218"/>
        <v/>
      </c>
      <c r="O1307" s="22" t="str">
        <f t="shared" ca="1" si="218"/>
        <v/>
      </c>
      <c r="P1307" s="23"/>
      <c r="Q1307" s="23"/>
      <c r="R1307" s="23"/>
      <c r="S1307" s="23"/>
      <c r="T1307" s="23"/>
      <c r="U1307" s="23"/>
      <c r="V1307" s="23"/>
      <c r="W1307" s="23"/>
      <c r="X1307" s="23"/>
      <c r="Y1307" s="23"/>
      <c r="Z1307" s="23"/>
    </row>
    <row r="1308" spans="1:26" x14ac:dyDescent="0.55000000000000004">
      <c r="A1308" s="6" t="str">
        <f t="shared" ca="1" si="219"/>
        <v/>
      </c>
      <c r="B1308" s="22" t="str">
        <f t="shared" ref="B1308:D1327" ca="1" si="220">IF($A1308="","",IF(ISERROR(IF(ISERROR(INDEX(FredRatesData_AllData,MATCH($A1308-(MAX(0,WEEKDAY($A1308,2)-5)),FredRatesData_Dates,0),MATCH(B$6,FredRatesData_IDs,0),1)/B$5),INDEX(FredRatesData_AllData,MATCH($A1308-(MAX(0,WEEKDAY($A1308,2)-5))-3,FredRatesData_Dates,0),MATCH(B$6,FredRatesData_IDs,0),1)/B$5,INDEX(FredRatesData_AllData,MATCH($A1308-(MAX(0,WEEKDAY($A1308,2)-5)),FredRatesData_Dates,0),MATCH(B$6,FredRatesData_IDs,0),1)/B$5)),"",IF(ISERROR(INDEX(FredRatesData_AllData,MATCH($A1308-(MAX(0,WEEKDAY($A1308,2)-5)),FredRatesData_Dates,0),MATCH(B$6,FredRatesData_IDs,0),1)/B$5),INDEX(FredRatesData_AllData,MATCH($A1308-(MAX(0,WEEKDAY($A1308,2)-5))-3,FredRatesData_Dates,0),MATCH(B$6,FredRatesData_IDs,0),1)/B$5,INDEX(FredRatesData_AllData,MATCH($A1308-(MAX(0,WEEKDAY($A1308,2)-5)),FredRatesData_Dates,0),MATCH(B$6,FredRatesData_IDs,0),1)/B$5)))</f>
        <v/>
      </c>
      <c r="C1308" s="22" t="str">
        <f t="shared" ca="1" si="220"/>
        <v/>
      </c>
      <c r="D1308" s="22" t="str">
        <f t="shared" ca="1" si="220"/>
        <v/>
      </c>
      <c r="E1308" s="22" t="str">
        <f t="shared" ca="1" si="215"/>
        <v/>
      </c>
      <c r="F1308" s="22" t="str">
        <f t="shared" ca="1" si="216"/>
        <v/>
      </c>
      <c r="G1308" s="22" t="str">
        <f t="shared" ca="1" si="217"/>
        <v/>
      </c>
      <c r="H1308" s="22" t="str">
        <f t="shared" ref="H1308:O1327" ca="1" si="221">IF($A1308="","",IF(ISERROR(IF(ISERROR(INDEX(FredRatesData_AllData,MATCH($A1308-(MAX(0,WEEKDAY($A1308,2)-5)),FredRatesData_Dates,0),MATCH(H$6,FredRatesData_IDs,0),1)/H$5),INDEX(FredRatesData_AllData,MATCH($A1308-(MAX(0,WEEKDAY($A1308,2)-5))-3,FredRatesData_Dates,0),MATCH(H$6,FredRatesData_IDs,0),1)/H$5,INDEX(FredRatesData_AllData,MATCH($A1308-(MAX(0,WEEKDAY($A1308,2)-5)),FredRatesData_Dates,0),MATCH(H$6,FredRatesData_IDs,0),1)/H$5)),"",IF(ISERROR(INDEX(FredRatesData_AllData,MATCH($A1308-(MAX(0,WEEKDAY($A1308,2)-5)),FredRatesData_Dates,0),MATCH(H$6,FredRatesData_IDs,0),1)/H$5),INDEX(FredRatesData_AllData,MATCH($A1308-(MAX(0,WEEKDAY($A1308,2)-5))-3,FredRatesData_Dates,0),MATCH(H$6,FredRatesData_IDs,0),1)/H$5,INDEX(FredRatesData_AllData,MATCH($A1308-(MAX(0,WEEKDAY($A1308,2)-5)),FredRatesData_Dates,0),MATCH(H$6,FredRatesData_IDs,0),1)/H$5)))</f>
        <v/>
      </c>
      <c r="I1308" s="22" t="str">
        <f t="shared" ca="1" si="221"/>
        <v/>
      </c>
      <c r="J1308" s="22" t="str">
        <f t="shared" ca="1" si="221"/>
        <v/>
      </c>
      <c r="K1308" s="22" t="str">
        <f t="shared" ca="1" si="221"/>
        <v/>
      </c>
      <c r="L1308" s="22" t="str">
        <f t="shared" ca="1" si="221"/>
        <v/>
      </c>
      <c r="M1308" s="22" t="str">
        <f t="shared" ca="1" si="221"/>
        <v/>
      </c>
      <c r="N1308" s="22" t="str">
        <f t="shared" ca="1" si="221"/>
        <v/>
      </c>
      <c r="O1308" s="22" t="str">
        <f t="shared" ca="1" si="221"/>
        <v/>
      </c>
      <c r="P1308" s="23"/>
      <c r="Q1308" s="23"/>
      <c r="R1308" s="23"/>
      <c r="S1308" s="23"/>
      <c r="T1308" s="23"/>
      <c r="U1308" s="23"/>
      <c r="V1308" s="23"/>
      <c r="W1308" s="23"/>
      <c r="X1308" s="23"/>
      <c r="Y1308" s="23"/>
      <c r="Z1308" s="23"/>
    </row>
    <row r="1309" spans="1:26" x14ac:dyDescent="0.55000000000000004">
      <c r="A1309" s="6" t="str">
        <f t="shared" ca="1" si="219"/>
        <v/>
      </c>
      <c r="B1309" s="22" t="str">
        <f t="shared" ca="1" si="220"/>
        <v/>
      </c>
      <c r="C1309" s="22" t="str">
        <f t="shared" ca="1" si="220"/>
        <v/>
      </c>
      <c r="D1309" s="22" t="str">
        <f t="shared" ca="1" si="220"/>
        <v/>
      </c>
      <c r="E1309" s="22" t="str">
        <f t="shared" ca="1" si="215"/>
        <v/>
      </c>
      <c r="F1309" s="22" t="str">
        <f t="shared" ca="1" si="216"/>
        <v/>
      </c>
      <c r="G1309" s="22" t="str">
        <f t="shared" ca="1" si="217"/>
        <v/>
      </c>
      <c r="H1309" s="22" t="str">
        <f t="shared" ca="1" si="221"/>
        <v/>
      </c>
      <c r="I1309" s="22" t="str">
        <f t="shared" ca="1" si="221"/>
        <v/>
      </c>
      <c r="J1309" s="22" t="str">
        <f t="shared" ca="1" si="221"/>
        <v/>
      </c>
      <c r="K1309" s="22" t="str">
        <f t="shared" ca="1" si="221"/>
        <v/>
      </c>
      <c r="L1309" s="22" t="str">
        <f t="shared" ca="1" si="221"/>
        <v/>
      </c>
      <c r="M1309" s="22" t="str">
        <f t="shared" ca="1" si="221"/>
        <v/>
      </c>
      <c r="N1309" s="22" t="str">
        <f t="shared" ca="1" si="221"/>
        <v/>
      </c>
      <c r="O1309" s="22" t="str">
        <f t="shared" ca="1" si="221"/>
        <v/>
      </c>
      <c r="P1309" s="23"/>
      <c r="Q1309" s="23"/>
      <c r="R1309" s="23"/>
      <c r="S1309" s="23"/>
      <c r="T1309" s="23"/>
      <c r="U1309" s="23"/>
      <c r="V1309" s="23"/>
      <c r="W1309" s="23"/>
      <c r="X1309" s="23"/>
      <c r="Y1309" s="23"/>
      <c r="Z1309" s="23"/>
    </row>
    <row r="1310" spans="1:26" x14ac:dyDescent="0.55000000000000004">
      <c r="A1310" s="6" t="str">
        <f t="shared" ca="1" si="219"/>
        <v/>
      </c>
      <c r="B1310" s="22" t="str">
        <f t="shared" ca="1" si="220"/>
        <v/>
      </c>
      <c r="C1310" s="22" t="str">
        <f t="shared" ca="1" si="220"/>
        <v/>
      </c>
      <c r="D1310" s="22" t="str">
        <f t="shared" ca="1" si="220"/>
        <v/>
      </c>
      <c r="E1310" s="22" t="str">
        <f t="shared" ca="1" si="215"/>
        <v/>
      </c>
      <c r="F1310" s="22" t="str">
        <f t="shared" ca="1" si="216"/>
        <v/>
      </c>
      <c r="G1310" s="22" t="str">
        <f t="shared" ca="1" si="217"/>
        <v/>
      </c>
      <c r="H1310" s="22" t="str">
        <f t="shared" ca="1" si="221"/>
        <v/>
      </c>
      <c r="I1310" s="22" t="str">
        <f t="shared" ca="1" si="221"/>
        <v/>
      </c>
      <c r="J1310" s="22" t="str">
        <f t="shared" ca="1" si="221"/>
        <v/>
      </c>
      <c r="K1310" s="22" t="str">
        <f t="shared" ca="1" si="221"/>
        <v/>
      </c>
      <c r="L1310" s="22" t="str">
        <f t="shared" ca="1" si="221"/>
        <v/>
      </c>
      <c r="M1310" s="22" t="str">
        <f t="shared" ca="1" si="221"/>
        <v/>
      </c>
      <c r="N1310" s="22" t="str">
        <f t="shared" ca="1" si="221"/>
        <v/>
      </c>
      <c r="O1310" s="22" t="str">
        <f t="shared" ca="1" si="221"/>
        <v/>
      </c>
      <c r="P1310" s="23"/>
      <c r="Q1310" s="23"/>
      <c r="R1310" s="23"/>
      <c r="S1310" s="23"/>
      <c r="T1310" s="23"/>
      <c r="U1310" s="23"/>
      <c r="V1310" s="23"/>
      <c r="W1310" s="23"/>
      <c r="X1310" s="23"/>
      <c r="Y1310" s="23"/>
      <c r="Z1310" s="23"/>
    </row>
    <row r="1311" spans="1:26" x14ac:dyDescent="0.55000000000000004">
      <c r="A1311" s="6" t="str">
        <f t="shared" ca="1" si="219"/>
        <v/>
      </c>
      <c r="B1311" s="22" t="str">
        <f t="shared" ca="1" si="220"/>
        <v/>
      </c>
      <c r="C1311" s="22" t="str">
        <f t="shared" ca="1" si="220"/>
        <v/>
      </c>
      <c r="D1311" s="22" t="str">
        <f t="shared" ca="1" si="220"/>
        <v/>
      </c>
      <c r="E1311" s="22" t="str">
        <f t="shared" ca="1" si="215"/>
        <v/>
      </c>
      <c r="F1311" s="22" t="str">
        <f t="shared" ca="1" si="216"/>
        <v/>
      </c>
      <c r="G1311" s="22" t="str">
        <f t="shared" ca="1" si="217"/>
        <v/>
      </c>
      <c r="H1311" s="22" t="str">
        <f t="shared" ca="1" si="221"/>
        <v/>
      </c>
      <c r="I1311" s="22" t="str">
        <f t="shared" ca="1" si="221"/>
        <v/>
      </c>
      <c r="J1311" s="22" t="str">
        <f t="shared" ca="1" si="221"/>
        <v/>
      </c>
      <c r="K1311" s="22" t="str">
        <f t="shared" ca="1" si="221"/>
        <v/>
      </c>
      <c r="L1311" s="22" t="str">
        <f t="shared" ca="1" si="221"/>
        <v/>
      </c>
      <c r="M1311" s="22" t="str">
        <f t="shared" ca="1" si="221"/>
        <v/>
      </c>
      <c r="N1311" s="22" t="str">
        <f t="shared" ca="1" si="221"/>
        <v/>
      </c>
      <c r="O1311" s="22" t="str">
        <f t="shared" ca="1" si="221"/>
        <v/>
      </c>
      <c r="P1311" s="23"/>
      <c r="Q1311" s="23"/>
      <c r="R1311" s="23"/>
      <c r="S1311" s="23"/>
      <c r="T1311" s="23"/>
      <c r="U1311" s="23"/>
      <c r="V1311" s="23"/>
      <c r="W1311" s="23"/>
      <c r="X1311" s="23"/>
      <c r="Y1311" s="23"/>
      <c r="Z1311" s="23"/>
    </row>
    <row r="1312" spans="1:26" x14ac:dyDescent="0.55000000000000004">
      <c r="A1312" s="6" t="str">
        <f t="shared" ca="1" si="219"/>
        <v/>
      </c>
      <c r="B1312" s="22" t="str">
        <f t="shared" ca="1" si="220"/>
        <v/>
      </c>
      <c r="C1312" s="22" t="str">
        <f t="shared" ca="1" si="220"/>
        <v/>
      </c>
      <c r="D1312" s="22" t="str">
        <f t="shared" ca="1" si="220"/>
        <v/>
      </c>
      <c r="E1312" s="22" t="str">
        <f t="shared" ca="1" si="215"/>
        <v/>
      </c>
      <c r="F1312" s="22" t="str">
        <f t="shared" ca="1" si="216"/>
        <v/>
      </c>
      <c r="G1312" s="22" t="str">
        <f t="shared" ca="1" si="217"/>
        <v/>
      </c>
      <c r="H1312" s="22" t="str">
        <f t="shared" ca="1" si="221"/>
        <v/>
      </c>
      <c r="I1312" s="22" t="str">
        <f t="shared" ca="1" si="221"/>
        <v/>
      </c>
      <c r="J1312" s="22" t="str">
        <f t="shared" ca="1" si="221"/>
        <v/>
      </c>
      <c r="K1312" s="22" t="str">
        <f t="shared" ca="1" si="221"/>
        <v/>
      </c>
      <c r="L1312" s="22" t="str">
        <f t="shared" ca="1" si="221"/>
        <v/>
      </c>
      <c r="M1312" s="22" t="str">
        <f t="shared" ca="1" si="221"/>
        <v/>
      </c>
      <c r="N1312" s="22" t="str">
        <f t="shared" ca="1" si="221"/>
        <v/>
      </c>
      <c r="O1312" s="22" t="str">
        <f t="shared" ca="1" si="221"/>
        <v/>
      </c>
      <c r="P1312" s="23"/>
      <c r="Q1312" s="23"/>
      <c r="R1312" s="23"/>
      <c r="S1312" s="23"/>
      <c r="T1312" s="23"/>
      <c r="U1312" s="23"/>
      <c r="V1312" s="23"/>
      <c r="W1312" s="23"/>
      <c r="X1312" s="23"/>
      <c r="Y1312" s="23"/>
      <c r="Z1312" s="23"/>
    </row>
    <row r="1313" spans="1:26" x14ac:dyDescent="0.55000000000000004">
      <c r="A1313" s="6" t="str">
        <f t="shared" ca="1" si="219"/>
        <v/>
      </c>
      <c r="B1313" s="22" t="str">
        <f t="shared" ca="1" si="220"/>
        <v/>
      </c>
      <c r="C1313" s="22" t="str">
        <f t="shared" ca="1" si="220"/>
        <v/>
      </c>
      <c r="D1313" s="22" t="str">
        <f t="shared" ca="1" si="220"/>
        <v/>
      </c>
      <c r="E1313" s="22" t="str">
        <f t="shared" ca="1" si="215"/>
        <v/>
      </c>
      <c r="F1313" s="22" t="str">
        <f t="shared" ca="1" si="216"/>
        <v/>
      </c>
      <c r="G1313" s="22" t="str">
        <f t="shared" ca="1" si="217"/>
        <v/>
      </c>
      <c r="H1313" s="22" t="str">
        <f t="shared" ca="1" si="221"/>
        <v/>
      </c>
      <c r="I1313" s="22" t="str">
        <f t="shared" ca="1" si="221"/>
        <v/>
      </c>
      <c r="J1313" s="22" t="str">
        <f t="shared" ca="1" si="221"/>
        <v/>
      </c>
      <c r="K1313" s="22" t="str">
        <f t="shared" ca="1" si="221"/>
        <v/>
      </c>
      <c r="L1313" s="22" t="str">
        <f t="shared" ca="1" si="221"/>
        <v/>
      </c>
      <c r="M1313" s="22" t="str">
        <f t="shared" ca="1" si="221"/>
        <v/>
      </c>
      <c r="N1313" s="22" t="str">
        <f t="shared" ca="1" si="221"/>
        <v/>
      </c>
      <c r="O1313" s="22" t="str">
        <f t="shared" ca="1" si="221"/>
        <v/>
      </c>
      <c r="P1313" s="23"/>
      <c r="Q1313" s="23"/>
      <c r="R1313" s="23"/>
      <c r="S1313" s="23"/>
      <c r="T1313" s="23"/>
      <c r="U1313" s="23"/>
      <c r="V1313" s="23"/>
      <c r="W1313" s="23"/>
      <c r="X1313" s="23"/>
      <c r="Y1313" s="23"/>
      <c r="Z1313" s="23"/>
    </row>
    <row r="1314" spans="1:26" x14ac:dyDescent="0.55000000000000004">
      <c r="A1314" s="6" t="str">
        <f t="shared" ca="1" si="219"/>
        <v/>
      </c>
      <c r="B1314" s="22" t="str">
        <f t="shared" ca="1" si="220"/>
        <v/>
      </c>
      <c r="C1314" s="22" t="str">
        <f t="shared" ca="1" si="220"/>
        <v/>
      </c>
      <c r="D1314" s="22" t="str">
        <f t="shared" ca="1" si="220"/>
        <v/>
      </c>
      <c r="E1314" s="22" t="str">
        <f t="shared" ca="1" si="215"/>
        <v/>
      </c>
      <c r="F1314" s="22" t="str">
        <f t="shared" ca="1" si="216"/>
        <v/>
      </c>
      <c r="G1314" s="22" t="str">
        <f t="shared" ca="1" si="217"/>
        <v/>
      </c>
      <c r="H1314" s="22" t="str">
        <f t="shared" ca="1" si="221"/>
        <v/>
      </c>
      <c r="I1314" s="22" t="str">
        <f t="shared" ca="1" si="221"/>
        <v/>
      </c>
      <c r="J1314" s="22" t="str">
        <f t="shared" ca="1" si="221"/>
        <v/>
      </c>
      <c r="K1314" s="22" t="str">
        <f t="shared" ca="1" si="221"/>
        <v/>
      </c>
      <c r="L1314" s="22" t="str">
        <f t="shared" ca="1" si="221"/>
        <v/>
      </c>
      <c r="M1314" s="22" t="str">
        <f t="shared" ca="1" si="221"/>
        <v/>
      </c>
      <c r="N1314" s="22" t="str">
        <f t="shared" ca="1" si="221"/>
        <v/>
      </c>
      <c r="O1314" s="22" t="str">
        <f t="shared" ca="1" si="221"/>
        <v/>
      </c>
      <c r="P1314" s="23"/>
      <c r="Q1314" s="23"/>
      <c r="R1314" s="23"/>
      <c r="S1314" s="23"/>
      <c r="T1314" s="23"/>
      <c r="U1314" s="23"/>
      <c r="V1314" s="23"/>
      <c r="W1314" s="23"/>
      <c r="X1314" s="23"/>
      <c r="Y1314" s="23"/>
      <c r="Z1314" s="23"/>
    </row>
    <row r="1315" spans="1:26" x14ac:dyDescent="0.55000000000000004">
      <c r="A1315" s="6" t="str">
        <f t="shared" ca="1" si="219"/>
        <v/>
      </c>
      <c r="B1315" s="22" t="str">
        <f t="shared" ca="1" si="220"/>
        <v/>
      </c>
      <c r="C1315" s="22" t="str">
        <f t="shared" ca="1" si="220"/>
        <v/>
      </c>
      <c r="D1315" s="22" t="str">
        <f t="shared" ca="1" si="220"/>
        <v/>
      </c>
      <c r="E1315" s="22" t="str">
        <f t="shared" ca="1" si="215"/>
        <v/>
      </c>
      <c r="F1315" s="22" t="str">
        <f t="shared" ca="1" si="216"/>
        <v/>
      </c>
      <c r="G1315" s="22" t="str">
        <f t="shared" ca="1" si="217"/>
        <v/>
      </c>
      <c r="H1315" s="22" t="str">
        <f t="shared" ca="1" si="221"/>
        <v/>
      </c>
      <c r="I1315" s="22" t="str">
        <f t="shared" ca="1" si="221"/>
        <v/>
      </c>
      <c r="J1315" s="22" t="str">
        <f t="shared" ca="1" si="221"/>
        <v/>
      </c>
      <c r="K1315" s="22" t="str">
        <f t="shared" ca="1" si="221"/>
        <v/>
      </c>
      <c r="L1315" s="22" t="str">
        <f t="shared" ca="1" si="221"/>
        <v/>
      </c>
      <c r="M1315" s="22" t="str">
        <f t="shared" ca="1" si="221"/>
        <v/>
      </c>
      <c r="N1315" s="22" t="str">
        <f t="shared" ca="1" si="221"/>
        <v/>
      </c>
      <c r="O1315" s="22" t="str">
        <f t="shared" ca="1" si="221"/>
        <v/>
      </c>
      <c r="P1315" s="23"/>
      <c r="Q1315" s="23"/>
      <c r="R1315" s="23"/>
      <c r="S1315" s="23"/>
      <c r="T1315" s="23"/>
      <c r="U1315" s="23"/>
      <c r="V1315" s="23"/>
      <c r="W1315" s="23"/>
      <c r="X1315" s="23"/>
      <c r="Y1315" s="23"/>
      <c r="Z1315" s="23"/>
    </row>
    <row r="1316" spans="1:26" x14ac:dyDescent="0.55000000000000004">
      <c r="A1316" s="6" t="str">
        <f t="shared" ca="1" si="219"/>
        <v/>
      </c>
      <c r="B1316" s="22" t="str">
        <f t="shared" ca="1" si="220"/>
        <v/>
      </c>
      <c r="C1316" s="22" t="str">
        <f t="shared" ca="1" si="220"/>
        <v/>
      </c>
      <c r="D1316" s="22" t="str">
        <f t="shared" ca="1" si="220"/>
        <v/>
      </c>
      <c r="E1316" s="22" t="str">
        <f t="shared" ca="1" si="215"/>
        <v/>
      </c>
      <c r="F1316" s="22" t="str">
        <f t="shared" ca="1" si="216"/>
        <v/>
      </c>
      <c r="G1316" s="22" t="str">
        <f t="shared" ca="1" si="217"/>
        <v/>
      </c>
      <c r="H1316" s="22" t="str">
        <f t="shared" ca="1" si="221"/>
        <v/>
      </c>
      <c r="I1316" s="22" t="str">
        <f t="shared" ca="1" si="221"/>
        <v/>
      </c>
      <c r="J1316" s="22" t="str">
        <f t="shared" ca="1" si="221"/>
        <v/>
      </c>
      <c r="K1316" s="22" t="str">
        <f t="shared" ca="1" si="221"/>
        <v/>
      </c>
      <c r="L1316" s="22" t="str">
        <f t="shared" ca="1" si="221"/>
        <v/>
      </c>
      <c r="M1316" s="22" t="str">
        <f t="shared" ca="1" si="221"/>
        <v/>
      </c>
      <c r="N1316" s="22" t="str">
        <f t="shared" ca="1" si="221"/>
        <v/>
      </c>
      <c r="O1316" s="22" t="str">
        <f t="shared" ca="1" si="221"/>
        <v/>
      </c>
      <c r="P1316" s="23"/>
      <c r="Q1316" s="23"/>
      <c r="R1316" s="23"/>
      <c r="S1316" s="23"/>
      <c r="T1316" s="23"/>
      <c r="U1316" s="23"/>
      <c r="V1316" s="23"/>
      <c r="W1316" s="23"/>
      <c r="X1316" s="23"/>
      <c r="Y1316" s="23"/>
      <c r="Z1316" s="23"/>
    </row>
    <row r="1317" spans="1:26" x14ac:dyDescent="0.55000000000000004">
      <c r="A1317" s="6" t="str">
        <f t="shared" ca="1" si="219"/>
        <v/>
      </c>
      <c r="B1317" s="22" t="str">
        <f t="shared" ca="1" si="220"/>
        <v/>
      </c>
      <c r="C1317" s="22" t="str">
        <f t="shared" ca="1" si="220"/>
        <v/>
      </c>
      <c r="D1317" s="22" t="str">
        <f t="shared" ca="1" si="220"/>
        <v/>
      </c>
      <c r="E1317" s="22" t="str">
        <f t="shared" ca="1" si="215"/>
        <v/>
      </c>
      <c r="F1317" s="22" t="str">
        <f t="shared" ca="1" si="216"/>
        <v/>
      </c>
      <c r="G1317" s="22" t="str">
        <f t="shared" ca="1" si="217"/>
        <v/>
      </c>
      <c r="H1317" s="22" t="str">
        <f t="shared" ca="1" si="221"/>
        <v/>
      </c>
      <c r="I1317" s="22" t="str">
        <f t="shared" ca="1" si="221"/>
        <v/>
      </c>
      <c r="J1317" s="22" t="str">
        <f t="shared" ca="1" si="221"/>
        <v/>
      </c>
      <c r="K1317" s="22" t="str">
        <f t="shared" ca="1" si="221"/>
        <v/>
      </c>
      <c r="L1317" s="22" t="str">
        <f t="shared" ca="1" si="221"/>
        <v/>
      </c>
      <c r="M1317" s="22" t="str">
        <f t="shared" ca="1" si="221"/>
        <v/>
      </c>
      <c r="N1317" s="22" t="str">
        <f t="shared" ca="1" si="221"/>
        <v/>
      </c>
      <c r="O1317" s="22" t="str">
        <f t="shared" ca="1" si="221"/>
        <v/>
      </c>
      <c r="P1317" s="23"/>
      <c r="Q1317" s="23"/>
      <c r="R1317" s="23"/>
      <c r="S1317" s="23"/>
      <c r="T1317" s="23"/>
      <c r="U1317" s="23"/>
      <c r="V1317" s="23"/>
      <c r="W1317" s="23"/>
      <c r="X1317" s="23"/>
      <c r="Y1317" s="23"/>
      <c r="Z1317" s="23"/>
    </row>
    <row r="1318" spans="1:26" x14ac:dyDescent="0.55000000000000004">
      <c r="A1318" s="6" t="str">
        <f t="shared" ca="1" si="219"/>
        <v/>
      </c>
      <c r="B1318" s="22" t="str">
        <f t="shared" ca="1" si="220"/>
        <v/>
      </c>
      <c r="C1318" s="22" t="str">
        <f t="shared" ca="1" si="220"/>
        <v/>
      </c>
      <c r="D1318" s="22" t="str">
        <f t="shared" ca="1" si="220"/>
        <v/>
      </c>
      <c r="E1318" s="22" t="str">
        <f t="shared" ca="1" si="215"/>
        <v/>
      </c>
      <c r="F1318" s="22" t="str">
        <f t="shared" ca="1" si="216"/>
        <v/>
      </c>
      <c r="G1318" s="22" t="str">
        <f t="shared" ca="1" si="217"/>
        <v/>
      </c>
      <c r="H1318" s="22" t="str">
        <f t="shared" ca="1" si="221"/>
        <v/>
      </c>
      <c r="I1318" s="22" t="str">
        <f t="shared" ca="1" si="221"/>
        <v/>
      </c>
      <c r="J1318" s="22" t="str">
        <f t="shared" ca="1" si="221"/>
        <v/>
      </c>
      <c r="K1318" s="22" t="str">
        <f t="shared" ca="1" si="221"/>
        <v/>
      </c>
      <c r="L1318" s="22" t="str">
        <f t="shared" ca="1" si="221"/>
        <v/>
      </c>
      <c r="M1318" s="22" t="str">
        <f t="shared" ca="1" si="221"/>
        <v/>
      </c>
      <c r="N1318" s="22" t="str">
        <f t="shared" ca="1" si="221"/>
        <v/>
      </c>
      <c r="O1318" s="22" t="str">
        <f t="shared" ca="1" si="221"/>
        <v/>
      </c>
      <c r="P1318" s="23"/>
      <c r="Q1318" s="23"/>
      <c r="R1318" s="23"/>
      <c r="S1318" s="23"/>
      <c r="T1318" s="23"/>
      <c r="U1318" s="23"/>
      <c r="V1318" s="23"/>
      <c r="W1318" s="23"/>
      <c r="X1318" s="23"/>
      <c r="Y1318" s="23"/>
      <c r="Z1318" s="23"/>
    </row>
    <row r="1319" spans="1:26" x14ac:dyDescent="0.55000000000000004">
      <c r="A1319" s="6" t="str">
        <f t="shared" ca="1" si="219"/>
        <v/>
      </c>
      <c r="B1319" s="22" t="str">
        <f t="shared" ca="1" si="220"/>
        <v/>
      </c>
      <c r="C1319" s="22" t="str">
        <f t="shared" ca="1" si="220"/>
        <v/>
      </c>
      <c r="D1319" s="22" t="str">
        <f t="shared" ca="1" si="220"/>
        <v/>
      </c>
      <c r="E1319" s="22" t="str">
        <f t="shared" ca="1" si="215"/>
        <v/>
      </c>
      <c r="F1319" s="22" t="str">
        <f t="shared" ca="1" si="216"/>
        <v/>
      </c>
      <c r="G1319" s="22" t="str">
        <f t="shared" ca="1" si="217"/>
        <v/>
      </c>
      <c r="H1319" s="22" t="str">
        <f t="shared" ca="1" si="221"/>
        <v/>
      </c>
      <c r="I1319" s="22" t="str">
        <f t="shared" ca="1" si="221"/>
        <v/>
      </c>
      <c r="J1319" s="22" t="str">
        <f t="shared" ca="1" si="221"/>
        <v/>
      </c>
      <c r="K1319" s="22" t="str">
        <f t="shared" ca="1" si="221"/>
        <v/>
      </c>
      <c r="L1319" s="22" t="str">
        <f t="shared" ca="1" si="221"/>
        <v/>
      </c>
      <c r="M1319" s="22" t="str">
        <f t="shared" ca="1" si="221"/>
        <v/>
      </c>
      <c r="N1319" s="22" t="str">
        <f t="shared" ca="1" si="221"/>
        <v/>
      </c>
      <c r="O1319" s="22" t="str">
        <f t="shared" ca="1" si="221"/>
        <v/>
      </c>
      <c r="P1319" s="23"/>
      <c r="Q1319" s="23"/>
      <c r="R1319" s="23"/>
      <c r="S1319" s="23"/>
      <c r="T1319" s="23"/>
      <c r="U1319" s="23"/>
      <c r="V1319" s="23"/>
      <c r="W1319" s="23"/>
      <c r="X1319" s="23"/>
      <c r="Y1319" s="23"/>
      <c r="Z1319" s="23"/>
    </row>
    <row r="1320" spans="1:26" x14ac:dyDescent="0.55000000000000004">
      <c r="A1320" s="6" t="str">
        <f t="shared" ca="1" si="219"/>
        <v/>
      </c>
      <c r="B1320" s="22" t="str">
        <f t="shared" ca="1" si="220"/>
        <v/>
      </c>
      <c r="C1320" s="22" t="str">
        <f t="shared" ca="1" si="220"/>
        <v/>
      </c>
      <c r="D1320" s="22" t="str">
        <f t="shared" ca="1" si="220"/>
        <v/>
      </c>
      <c r="E1320" s="22" t="str">
        <f t="shared" ca="1" si="215"/>
        <v/>
      </c>
      <c r="F1320" s="22" t="str">
        <f t="shared" ca="1" si="216"/>
        <v/>
      </c>
      <c r="G1320" s="22" t="str">
        <f t="shared" ca="1" si="217"/>
        <v/>
      </c>
      <c r="H1320" s="22" t="str">
        <f t="shared" ca="1" si="221"/>
        <v/>
      </c>
      <c r="I1320" s="22" t="str">
        <f t="shared" ca="1" si="221"/>
        <v/>
      </c>
      <c r="J1320" s="22" t="str">
        <f t="shared" ca="1" si="221"/>
        <v/>
      </c>
      <c r="K1320" s="22" t="str">
        <f t="shared" ca="1" si="221"/>
        <v/>
      </c>
      <c r="L1320" s="22" t="str">
        <f t="shared" ca="1" si="221"/>
        <v/>
      </c>
      <c r="M1320" s="22" t="str">
        <f t="shared" ca="1" si="221"/>
        <v/>
      </c>
      <c r="N1320" s="22" t="str">
        <f t="shared" ca="1" si="221"/>
        <v/>
      </c>
      <c r="O1320" s="22" t="str">
        <f t="shared" ca="1" si="221"/>
        <v/>
      </c>
      <c r="P1320" s="23"/>
      <c r="Q1320" s="23"/>
      <c r="R1320" s="23"/>
      <c r="S1320" s="23"/>
      <c r="T1320" s="23"/>
      <c r="U1320" s="23"/>
      <c r="V1320" s="23"/>
      <c r="W1320" s="23"/>
      <c r="X1320" s="23"/>
      <c r="Y1320" s="23"/>
      <c r="Z1320" s="23"/>
    </row>
    <row r="1321" spans="1:26" x14ac:dyDescent="0.55000000000000004">
      <c r="A1321" s="6" t="str">
        <f t="shared" ca="1" si="219"/>
        <v/>
      </c>
      <c r="B1321" s="22" t="str">
        <f t="shared" ca="1" si="220"/>
        <v/>
      </c>
      <c r="C1321" s="22" t="str">
        <f t="shared" ca="1" si="220"/>
        <v/>
      </c>
      <c r="D1321" s="22" t="str">
        <f t="shared" ca="1" si="220"/>
        <v/>
      </c>
      <c r="E1321" s="22" t="str">
        <f t="shared" ca="1" si="215"/>
        <v/>
      </c>
      <c r="F1321" s="22" t="str">
        <f t="shared" ca="1" si="216"/>
        <v/>
      </c>
      <c r="G1321" s="22" t="str">
        <f t="shared" ca="1" si="217"/>
        <v/>
      </c>
      <c r="H1321" s="22" t="str">
        <f t="shared" ca="1" si="221"/>
        <v/>
      </c>
      <c r="I1321" s="22" t="str">
        <f t="shared" ca="1" si="221"/>
        <v/>
      </c>
      <c r="J1321" s="22" t="str">
        <f t="shared" ca="1" si="221"/>
        <v/>
      </c>
      <c r="K1321" s="22" t="str">
        <f t="shared" ca="1" si="221"/>
        <v/>
      </c>
      <c r="L1321" s="22" t="str">
        <f t="shared" ca="1" si="221"/>
        <v/>
      </c>
      <c r="M1321" s="22" t="str">
        <f t="shared" ca="1" si="221"/>
        <v/>
      </c>
      <c r="N1321" s="22" t="str">
        <f t="shared" ca="1" si="221"/>
        <v/>
      </c>
      <c r="O1321" s="22" t="str">
        <f t="shared" ca="1" si="221"/>
        <v/>
      </c>
      <c r="P1321" s="23"/>
      <c r="Q1321" s="23"/>
      <c r="R1321" s="23"/>
      <c r="S1321" s="23"/>
      <c r="T1321" s="23"/>
      <c r="U1321" s="23"/>
      <c r="V1321" s="23"/>
      <c r="W1321" s="23"/>
      <c r="X1321" s="23"/>
      <c r="Y1321" s="23"/>
      <c r="Z1321" s="23"/>
    </row>
    <row r="1322" spans="1:26" x14ac:dyDescent="0.55000000000000004">
      <c r="A1322" s="6" t="str">
        <f t="shared" ca="1" si="219"/>
        <v/>
      </c>
      <c r="B1322" s="22" t="str">
        <f t="shared" ca="1" si="220"/>
        <v/>
      </c>
      <c r="C1322" s="22" t="str">
        <f t="shared" ca="1" si="220"/>
        <v/>
      </c>
      <c r="D1322" s="22" t="str">
        <f t="shared" ca="1" si="220"/>
        <v/>
      </c>
      <c r="E1322" s="22" t="str">
        <f t="shared" ca="1" si="215"/>
        <v/>
      </c>
      <c r="F1322" s="22" t="str">
        <f t="shared" ca="1" si="216"/>
        <v/>
      </c>
      <c r="G1322" s="22" t="str">
        <f t="shared" ca="1" si="217"/>
        <v/>
      </c>
      <c r="H1322" s="22" t="str">
        <f t="shared" ca="1" si="221"/>
        <v/>
      </c>
      <c r="I1322" s="22" t="str">
        <f t="shared" ca="1" si="221"/>
        <v/>
      </c>
      <c r="J1322" s="22" t="str">
        <f t="shared" ca="1" si="221"/>
        <v/>
      </c>
      <c r="K1322" s="22" t="str">
        <f t="shared" ca="1" si="221"/>
        <v/>
      </c>
      <c r="L1322" s="22" t="str">
        <f t="shared" ca="1" si="221"/>
        <v/>
      </c>
      <c r="M1322" s="22" t="str">
        <f t="shared" ca="1" si="221"/>
        <v/>
      </c>
      <c r="N1322" s="22" t="str">
        <f t="shared" ca="1" si="221"/>
        <v/>
      </c>
      <c r="O1322" s="22" t="str">
        <f t="shared" ca="1" si="221"/>
        <v/>
      </c>
      <c r="P1322" s="23"/>
      <c r="Q1322" s="23"/>
      <c r="R1322" s="23"/>
      <c r="S1322" s="23"/>
      <c r="T1322" s="23"/>
      <c r="U1322" s="23"/>
      <c r="V1322" s="23"/>
      <c r="W1322" s="23"/>
      <c r="X1322" s="23"/>
      <c r="Y1322" s="23"/>
      <c r="Z1322" s="23"/>
    </row>
    <row r="1323" spans="1:26" x14ac:dyDescent="0.55000000000000004">
      <c r="A1323" s="6" t="str">
        <f t="shared" ca="1" si="219"/>
        <v/>
      </c>
      <c r="B1323" s="22" t="str">
        <f t="shared" ca="1" si="220"/>
        <v/>
      </c>
      <c r="C1323" s="22" t="str">
        <f t="shared" ca="1" si="220"/>
        <v/>
      </c>
      <c r="D1323" s="22" t="str">
        <f t="shared" ca="1" si="220"/>
        <v/>
      </c>
      <c r="E1323" s="22" t="str">
        <f t="shared" ca="1" si="215"/>
        <v/>
      </c>
      <c r="F1323" s="22" t="str">
        <f t="shared" ca="1" si="216"/>
        <v/>
      </c>
      <c r="G1323" s="22" t="str">
        <f t="shared" ca="1" si="217"/>
        <v/>
      </c>
      <c r="H1323" s="22" t="str">
        <f t="shared" ca="1" si="221"/>
        <v/>
      </c>
      <c r="I1323" s="22" t="str">
        <f t="shared" ca="1" si="221"/>
        <v/>
      </c>
      <c r="J1323" s="22" t="str">
        <f t="shared" ca="1" si="221"/>
        <v/>
      </c>
      <c r="K1323" s="22" t="str">
        <f t="shared" ca="1" si="221"/>
        <v/>
      </c>
      <c r="L1323" s="22" t="str">
        <f t="shared" ca="1" si="221"/>
        <v/>
      </c>
      <c r="M1323" s="22" t="str">
        <f t="shared" ca="1" si="221"/>
        <v/>
      </c>
      <c r="N1323" s="22" t="str">
        <f t="shared" ca="1" si="221"/>
        <v/>
      </c>
      <c r="O1323" s="22" t="str">
        <f t="shared" ca="1" si="221"/>
        <v/>
      </c>
      <c r="P1323" s="23"/>
      <c r="Q1323" s="23"/>
      <c r="R1323" s="23"/>
      <c r="S1323" s="23"/>
      <c r="T1323" s="23"/>
      <c r="U1323" s="23"/>
      <c r="V1323" s="23"/>
      <c r="W1323" s="23"/>
      <c r="X1323" s="23"/>
      <c r="Y1323" s="23"/>
      <c r="Z1323" s="23"/>
    </row>
    <row r="1324" spans="1:26" x14ac:dyDescent="0.55000000000000004">
      <c r="A1324" s="6" t="str">
        <f t="shared" ca="1" si="219"/>
        <v/>
      </c>
      <c r="B1324" s="22" t="str">
        <f t="shared" ca="1" si="220"/>
        <v/>
      </c>
      <c r="C1324" s="22" t="str">
        <f t="shared" ca="1" si="220"/>
        <v/>
      </c>
      <c r="D1324" s="22" t="str">
        <f t="shared" ca="1" si="220"/>
        <v/>
      </c>
      <c r="E1324" s="22" t="str">
        <f t="shared" ca="1" si="215"/>
        <v/>
      </c>
      <c r="F1324" s="22" t="str">
        <f t="shared" ca="1" si="216"/>
        <v/>
      </c>
      <c r="G1324" s="22" t="str">
        <f t="shared" ca="1" si="217"/>
        <v/>
      </c>
      <c r="H1324" s="22" t="str">
        <f t="shared" ca="1" si="221"/>
        <v/>
      </c>
      <c r="I1324" s="22" t="str">
        <f t="shared" ca="1" si="221"/>
        <v/>
      </c>
      <c r="J1324" s="22" t="str">
        <f t="shared" ca="1" si="221"/>
        <v/>
      </c>
      <c r="K1324" s="22" t="str">
        <f t="shared" ca="1" si="221"/>
        <v/>
      </c>
      <c r="L1324" s="22" t="str">
        <f t="shared" ca="1" si="221"/>
        <v/>
      </c>
      <c r="M1324" s="22" t="str">
        <f t="shared" ca="1" si="221"/>
        <v/>
      </c>
      <c r="N1324" s="22" t="str">
        <f t="shared" ca="1" si="221"/>
        <v/>
      </c>
      <c r="O1324" s="22" t="str">
        <f t="shared" ca="1" si="221"/>
        <v/>
      </c>
      <c r="P1324" s="23"/>
      <c r="Q1324" s="23"/>
      <c r="R1324" s="23"/>
      <c r="S1324" s="23"/>
      <c r="T1324" s="23"/>
      <c r="U1324" s="23"/>
      <c r="V1324" s="23"/>
      <c r="W1324" s="23"/>
      <c r="X1324" s="23"/>
      <c r="Y1324" s="23"/>
      <c r="Z1324" s="23"/>
    </row>
    <row r="1325" spans="1:26" x14ac:dyDescent="0.55000000000000004">
      <c r="A1325" s="6" t="str">
        <f t="shared" ca="1" si="219"/>
        <v/>
      </c>
      <c r="B1325" s="22" t="str">
        <f t="shared" ca="1" si="220"/>
        <v/>
      </c>
      <c r="C1325" s="22" t="str">
        <f t="shared" ca="1" si="220"/>
        <v/>
      </c>
      <c r="D1325" s="22" t="str">
        <f t="shared" ca="1" si="220"/>
        <v/>
      </c>
      <c r="E1325" s="22" t="str">
        <f t="shared" ca="1" si="215"/>
        <v/>
      </c>
      <c r="F1325" s="22" t="str">
        <f t="shared" ca="1" si="216"/>
        <v/>
      </c>
      <c r="G1325" s="22" t="str">
        <f t="shared" ca="1" si="217"/>
        <v/>
      </c>
      <c r="H1325" s="22" t="str">
        <f t="shared" ca="1" si="221"/>
        <v/>
      </c>
      <c r="I1325" s="22" t="str">
        <f t="shared" ca="1" si="221"/>
        <v/>
      </c>
      <c r="J1325" s="22" t="str">
        <f t="shared" ca="1" si="221"/>
        <v/>
      </c>
      <c r="K1325" s="22" t="str">
        <f t="shared" ca="1" si="221"/>
        <v/>
      </c>
      <c r="L1325" s="22" t="str">
        <f t="shared" ca="1" si="221"/>
        <v/>
      </c>
      <c r="M1325" s="22" t="str">
        <f t="shared" ca="1" si="221"/>
        <v/>
      </c>
      <c r="N1325" s="22" t="str">
        <f t="shared" ca="1" si="221"/>
        <v/>
      </c>
      <c r="O1325" s="22" t="str">
        <f t="shared" ca="1" si="221"/>
        <v/>
      </c>
      <c r="P1325" s="23"/>
      <c r="Q1325" s="23"/>
      <c r="R1325" s="23"/>
      <c r="S1325" s="23"/>
      <c r="T1325" s="23"/>
      <c r="U1325" s="23"/>
      <c r="V1325" s="23"/>
      <c r="W1325" s="23"/>
      <c r="X1325" s="23"/>
      <c r="Y1325" s="23"/>
      <c r="Z1325" s="23"/>
    </row>
    <row r="1326" spans="1:26" x14ac:dyDescent="0.55000000000000004">
      <c r="A1326" s="6" t="str">
        <f t="shared" ca="1" si="219"/>
        <v/>
      </c>
      <c r="B1326" s="22" t="str">
        <f t="shared" ca="1" si="220"/>
        <v/>
      </c>
      <c r="C1326" s="22" t="str">
        <f t="shared" ca="1" si="220"/>
        <v/>
      </c>
      <c r="D1326" s="22" t="str">
        <f t="shared" ca="1" si="220"/>
        <v/>
      </c>
      <c r="E1326" s="22" t="str">
        <f t="shared" ca="1" si="215"/>
        <v/>
      </c>
      <c r="F1326" s="22" t="str">
        <f t="shared" ca="1" si="216"/>
        <v/>
      </c>
      <c r="G1326" s="22" t="str">
        <f t="shared" ca="1" si="217"/>
        <v/>
      </c>
      <c r="H1326" s="22" t="str">
        <f t="shared" ca="1" si="221"/>
        <v/>
      </c>
      <c r="I1326" s="22" t="str">
        <f t="shared" ca="1" si="221"/>
        <v/>
      </c>
      <c r="J1326" s="22" t="str">
        <f t="shared" ca="1" si="221"/>
        <v/>
      </c>
      <c r="K1326" s="22" t="str">
        <f t="shared" ca="1" si="221"/>
        <v/>
      </c>
      <c r="L1326" s="22" t="str">
        <f t="shared" ca="1" si="221"/>
        <v/>
      </c>
      <c r="M1326" s="22" t="str">
        <f t="shared" ca="1" si="221"/>
        <v/>
      </c>
      <c r="N1326" s="22" t="str">
        <f t="shared" ca="1" si="221"/>
        <v/>
      </c>
      <c r="O1326" s="22" t="str">
        <f t="shared" ca="1" si="221"/>
        <v/>
      </c>
      <c r="P1326" s="23"/>
      <c r="Q1326" s="23"/>
      <c r="R1326" s="23"/>
      <c r="S1326" s="23"/>
      <c r="T1326" s="23"/>
      <c r="U1326" s="23"/>
      <c r="V1326" s="23"/>
      <c r="W1326" s="23"/>
      <c r="X1326" s="23"/>
      <c r="Y1326" s="23"/>
      <c r="Z1326" s="23"/>
    </row>
    <row r="1327" spans="1:26" x14ac:dyDescent="0.55000000000000004">
      <c r="A1327" s="6" t="str">
        <f t="shared" ca="1" si="219"/>
        <v/>
      </c>
      <c r="B1327" s="22" t="str">
        <f t="shared" ca="1" si="220"/>
        <v/>
      </c>
      <c r="C1327" s="22" t="str">
        <f t="shared" ca="1" si="220"/>
        <v/>
      </c>
      <c r="D1327" s="22" t="str">
        <f t="shared" ca="1" si="220"/>
        <v/>
      </c>
      <c r="E1327" s="22" t="str">
        <f t="shared" ca="1" si="215"/>
        <v/>
      </c>
      <c r="F1327" s="22" t="str">
        <f t="shared" ca="1" si="216"/>
        <v/>
      </c>
      <c r="G1327" s="22" t="str">
        <f t="shared" ca="1" si="217"/>
        <v/>
      </c>
      <c r="H1327" s="22" t="str">
        <f t="shared" ca="1" si="221"/>
        <v/>
      </c>
      <c r="I1327" s="22" t="str">
        <f t="shared" ca="1" si="221"/>
        <v/>
      </c>
      <c r="J1327" s="22" t="str">
        <f t="shared" ca="1" si="221"/>
        <v/>
      </c>
      <c r="K1327" s="22" t="str">
        <f t="shared" ca="1" si="221"/>
        <v/>
      </c>
      <c r="L1327" s="22" t="str">
        <f t="shared" ca="1" si="221"/>
        <v/>
      </c>
      <c r="M1327" s="22" t="str">
        <f t="shared" ca="1" si="221"/>
        <v/>
      </c>
      <c r="N1327" s="22" t="str">
        <f t="shared" ca="1" si="221"/>
        <v/>
      </c>
      <c r="O1327" s="22" t="str">
        <f t="shared" ca="1" si="221"/>
        <v/>
      </c>
      <c r="P1327" s="23"/>
      <c r="Q1327" s="23"/>
      <c r="R1327" s="23"/>
      <c r="S1327" s="23"/>
      <c r="T1327" s="23"/>
      <c r="U1327" s="23"/>
      <c r="V1327" s="23"/>
      <c r="W1327" s="23"/>
      <c r="X1327" s="23"/>
      <c r="Y1327" s="23"/>
      <c r="Z1327" s="23"/>
    </row>
    <row r="1328" spans="1:26" x14ac:dyDescent="0.55000000000000004">
      <c r="A1328" s="6" t="str">
        <f t="shared" ca="1" si="219"/>
        <v/>
      </c>
      <c r="B1328" s="22" t="str">
        <f t="shared" ref="B1328:D1347" ca="1" si="222">IF($A1328="","",IF(ISERROR(IF(ISERROR(INDEX(FredRatesData_AllData,MATCH($A1328-(MAX(0,WEEKDAY($A1328,2)-5)),FredRatesData_Dates,0),MATCH(B$6,FredRatesData_IDs,0),1)/B$5),INDEX(FredRatesData_AllData,MATCH($A1328-(MAX(0,WEEKDAY($A1328,2)-5))-3,FredRatesData_Dates,0),MATCH(B$6,FredRatesData_IDs,0),1)/B$5,INDEX(FredRatesData_AllData,MATCH($A1328-(MAX(0,WEEKDAY($A1328,2)-5)),FredRatesData_Dates,0),MATCH(B$6,FredRatesData_IDs,0),1)/B$5)),"",IF(ISERROR(INDEX(FredRatesData_AllData,MATCH($A1328-(MAX(0,WEEKDAY($A1328,2)-5)),FredRatesData_Dates,0),MATCH(B$6,FredRatesData_IDs,0),1)/B$5),INDEX(FredRatesData_AllData,MATCH($A1328-(MAX(0,WEEKDAY($A1328,2)-5))-3,FredRatesData_Dates,0),MATCH(B$6,FredRatesData_IDs,0),1)/B$5,INDEX(FredRatesData_AllData,MATCH($A1328-(MAX(0,WEEKDAY($A1328,2)-5)),FredRatesData_Dates,0),MATCH(B$6,FredRatesData_IDs,0),1)/B$5)))</f>
        <v/>
      </c>
      <c r="C1328" s="22" t="str">
        <f t="shared" ca="1" si="222"/>
        <v/>
      </c>
      <c r="D1328" s="22" t="str">
        <f t="shared" ca="1" si="222"/>
        <v/>
      </c>
      <c r="E1328" s="22" t="str">
        <f t="shared" ca="1" si="215"/>
        <v/>
      </c>
      <c r="F1328" s="22" t="str">
        <f t="shared" ca="1" si="216"/>
        <v/>
      </c>
      <c r="G1328" s="22" t="str">
        <f t="shared" ca="1" si="217"/>
        <v/>
      </c>
      <c r="H1328" s="22" t="str">
        <f t="shared" ref="H1328:O1347" ca="1" si="223">IF($A1328="","",IF(ISERROR(IF(ISERROR(INDEX(FredRatesData_AllData,MATCH($A1328-(MAX(0,WEEKDAY($A1328,2)-5)),FredRatesData_Dates,0),MATCH(H$6,FredRatesData_IDs,0),1)/H$5),INDEX(FredRatesData_AllData,MATCH($A1328-(MAX(0,WEEKDAY($A1328,2)-5))-3,FredRatesData_Dates,0),MATCH(H$6,FredRatesData_IDs,0),1)/H$5,INDEX(FredRatesData_AllData,MATCH($A1328-(MAX(0,WEEKDAY($A1328,2)-5)),FredRatesData_Dates,0),MATCH(H$6,FredRatesData_IDs,0),1)/H$5)),"",IF(ISERROR(INDEX(FredRatesData_AllData,MATCH($A1328-(MAX(0,WEEKDAY($A1328,2)-5)),FredRatesData_Dates,0),MATCH(H$6,FredRatesData_IDs,0),1)/H$5),INDEX(FredRatesData_AllData,MATCH($A1328-(MAX(0,WEEKDAY($A1328,2)-5))-3,FredRatesData_Dates,0),MATCH(H$6,FredRatesData_IDs,0),1)/H$5,INDEX(FredRatesData_AllData,MATCH($A1328-(MAX(0,WEEKDAY($A1328,2)-5)),FredRatesData_Dates,0),MATCH(H$6,FredRatesData_IDs,0),1)/H$5)))</f>
        <v/>
      </c>
      <c r="I1328" s="22" t="str">
        <f t="shared" ca="1" si="223"/>
        <v/>
      </c>
      <c r="J1328" s="22" t="str">
        <f t="shared" ca="1" si="223"/>
        <v/>
      </c>
      <c r="K1328" s="22" t="str">
        <f t="shared" ca="1" si="223"/>
        <v/>
      </c>
      <c r="L1328" s="22" t="str">
        <f t="shared" ca="1" si="223"/>
        <v/>
      </c>
      <c r="M1328" s="22" t="str">
        <f t="shared" ca="1" si="223"/>
        <v/>
      </c>
      <c r="N1328" s="22" t="str">
        <f t="shared" ca="1" si="223"/>
        <v/>
      </c>
      <c r="O1328" s="22" t="str">
        <f t="shared" ca="1" si="223"/>
        <v/>
      </c>
      <c r="P1328" s="23"/>
      <c r="Q1328" s="23"/>
      <c r="R1328" s="23"/>
      <c r="S1328" s="23"/>
      <c r="T1328" s="23"/>
      <c r="U1328" s="23"/>
      <c r="V1328" s="23"/>
      <c r="W1328" s="23"/>
      <c r="X1328" s="23"/>
      <c r="Y1328" s="23"/>
      <c r="Z1328" s="23"/>
    </row>
    <row r="1329" spans="1:26" x14ac:dyDescent="0.55000000000000004">
      <c r="A1329" s="6" t="str">
        <f t="shared" ca="1" si="219"/>
        <v/>
      </c>
      <c r="B1329" s="22" t="str">
        <f t="shared" ca="1" si="222"/>
        <v/>
      </c>
      <c r="C1329" s="22" t="str">
        <f t="shared" ca="1" si="222"/>
        <v/>
      </c>
      <c r="D1329" s="22" t="str">
        <f t="shared" ca="1" si="222"/>
        <v/>
      </c>
      <c r="E1329" s="22" t="str">
        <f t="shared" ca="1" si="215"/>
        <v/>
      </c>
      <c r="F1329" s="22" t="str">
        <f t="shared" ca="1" si="216"/>
        <v/>
      </c>
      <c r="G1329" s="22" t="str">
        <f t="shared" ca="1" si="217"/>
        <v/>
      </c>
      <c r="H1329" s="22" t="str">
        <f t="shared" ca="1" si="223"/>
        <v/>
      </c>
      <c r="I1329" s="22" t="str">
        <f t="shared" ca="1" si="223"/>
        <v/>
      </c>
      <c r="J1329" s="22" t="str">
        <f t="shared" ca="1" si="223"/>
        <v/>
      </c>
      <c r="K1329" s="22" t="str">
        <f t="shared" ca="1" si="223"/>
        <v/>
      </c>
      <c r="L1329" s="22" t="str">
        <f t="shared" ca="1" si="223"/>
        <v/>
      </c>
      <c r="M1329" s="22" t="str">
        <f t="shared" ca="1" si="223"/>
        <v/>
      </c>
      <c r="N1329" s="22" t="str">
        <f t="shared" ca="1" si="223"/>
        <v/>
      </c>
      <c r="O1329" s="22" t="str">
        <f t="shared" ca="1" si="223"/>
        <v/>
      </c>
      <c r="P1329" s="23"/>
      <c r="Q1329" s="23"/>
      <c r="R1329" s="23"/>
      <c r="S1329" s="23"/>
      <c r="T1329" s="23"/>
      <c r="U1329" s="23"/>
      <c r="V1329" s="23"/>
      <c r="W1329" s="23"/>
      <c r="X1329" s="23"/>
      <c r="Y1329" s="23"/>
      <c r="Z1329" s="23"/>
    </row>
    <row r="1330" spans="1:26" x14ac:dyDescent="0.55000000000000004">
      <c r="A1330" s="6" t="str">
        <f t="shared" ca="1" si="219"/>
        <v/>
      </c>
      <c r="B1330" s="22" t="str">
        <f t="shared" ca="1" si="222"/>
        <v/>
      </c>
      <c r="C1330" s="22" t="str">
        <f t="shared" ca="1" si="222"/>
        <v/>
      </c>
      <c r="D1330" s="22" t="str">
        <f t="shared" ca="1" si="222"/>
        <v/>
      </c>
      <c r="E1330" s="22" t="str">
        <f t="shared" ca="1" si="215"/>
        <v/>
      </c>
      <c r="F1330" s="22" t="str">
        <f t="shared" ca="1" si="216"/>
        <v/>
      </c>
      <c r="G1330" s="22" t="str">
        <f t="shared" ca="1" si="217"/>
        <v/>
      </c>
      <c r="H1330" s="22" t="str">
        <f t="shared" ca="1" si="223"/>
        <v/>
      </c>
      <c r="I1330" s="22" t="str">
        <f t="shared" ca="1" si="223"/>
        <v/>
      </c>
      <c r="J1330" s="22" t="str">
        <f t="shared" ca="1" si="223"/>
        <v/>
      </c>
      <c r="K1330" s="22" t="str">
        <f t="shared" ca="1" si="223"/>
        <v/>
      </c>
      <c r="L1330" s="22" t="str">
        <f t="shared" ca="1" si="223"/>
        <v/>
      </c>
      <c r="M1330" s="22" t="str">
        <f t="shared" ca="1" si="223"/>
        <v/>
      </c>
      <c r="N1330" s="22" t="str">
        <f t="shared" ca="1" si="223"/>
        <v/>
      </c>
      <c r="O1330" s="22" t="str">
        <f t="shared" ca="1" si="223"/>
        <v/>
      </c>
      <c r="P1330" s="23"/>
      <c r="Q1330" s="23"/>
      <c r="R1330" s="23"/>
      <c r="S1330" s="23"/>
      <c r="T1330" s="23"/>
      <c r="U1330" s="23"/>
      <c r="V1330" s="23"/>
      <c r="W1330" s="23"/>
      <c r="X1330" s="23"/>
      <c r="Y1330" s="23"/>
      <c r="Z1330" s="23"/>
    </row>
    <row r="1331" spans="1:26" x14ac:dyDescent="0.55000000000000004">
      <c r="A1331" s="6" t="str">
        <f t="shared" ca="1" si="219"/>
        <v/>
      </c>
      <c r="B1331" s="22" t="str">
        <f t="shared" ca="1" si="222"/>
        <v/>
      </c>
      <c r="C1331" s="22" t="str">
        <f t="shared" ca="1" si="222"/>
        <v/>
      </c>
      <c r="D1331" s="22" t="str">
        <f t="shared" ca="1" si="222"/>
        <v/>
      </c>
      <c r="E1331" s="22" t="str">
        <f t="shared" ca="1" si="215"/>
        <v/>
      </c>
      <c r="F1331" s="22" t="str">
        <f t="shared" ca="1" si="216"/>
        <v/>
      </c>
      <c r="G1331" s="22" t="str">
        <f t="shared" ca="1" si="217"/>
        <v/>
      </c>
      <c r="H1331" s="22" t="str">
        <f t="shared" ca="1" si="223"/>
        <v/>
      </c>
      <c r="I1331" s="22" t="str">
        <f t="shared" ca="1" si="223"/>
        <v/>
      </c>
      <c r="J1331" s="22" t="str">
        <f t="shared" ca="1" si="223"/>
        <v/>
      </c>
      <c r="K1331" s="22" t="str">
        <f t="shared" ca="1" si="223"/>
        <v/>
      </c>
      <c r="L1331" s="22" t="str">
        <f t="shared" ca="1" si="223"/>
        <v/>
      </c>
      <c r="M1331" s="22" t="str">
        <f t="shared" ca="1" si="223"/>
        <v/>
      </c>
      <c r="N1331" s="22" t="str">
        <f t="shared" ca="1" si="223"/>
        <v/>
      </c>
      <c r="O1331" s="22" t="str">
        <f t="shared" ca="1" si="223"/>
        <v/>
      </c>
      <c r="P1331" s="23"/>
      <c r="Q1331" s="23"/>
      <c r="R1331" s="23"/>
      <c r="S1331" s="23"/>
      <c r="T1331" s="23"/>
      <c r="U1331" s="23"/>
      <c r="V1331" s="23"/>
      <c r="W1331" s="23"/>
      <c r="X1331" s="23"/>
      <c r="Y1331" s="23"/>
      <c r="Z1331" s="23"/>
    </row>
    <row r="1332" spans="1:26" x14ac:dyDescent="0.55000000000000004">
      <c r="A1332" s="6" t="str">
        <f t="shared" ca="1" si="219"/>
        <v/>
      </c>
      <c r="B1332" s="22" t="str">
        <f t="shared" ca="1" si="222"/>
        <v/>
      </c>
      <c r="C1332" s="22" t="str">
        <f t="shared" ca="1" si="222"/>
        <v/>
      </c>
      <c r="D1332" s="22" t="str">
        <f t="shared" ca="1" si="222"/>
        <v/>
      </c>
      <c r="E1332" s="22" t="str">
        <f t="shared" ca="1" si="215"/>
        <v/>
      </c>
      <c r="F1332" s="22" t="str">
        <f t="shared" ca="1" si="216"/>
        <v/>
      </c>
      <c r="G1332" s="22" t="str">
        <f t="shared" ca="1" si="217"/>
        <v/>
      </c>
      <c r="H1332" s="22" t="str">
        <f t="shared" ca="1" si="223"/>
        <v/>
      </c>
      <c r="I1332" s="22" t="str">
        <f t="shared" ca="1" si="223"/>
        <v/>
      </c>
      <c r="J1332" s="22" t="str">
        <f t="shared" ca="1" si="223"/>
        <v/>
      </c>
      <c r="K1332" s="22" t="str">
        <f t="shared" ca="1" si="223"/>
        <v/>
      </c>
      <c r="L1332" s="22" t="str">
        <f t="shared" ca="1" si="223"/>
        <v/>
      </c>
      <c r="M1332" s="22" t="str">
        <f t="shared" ca="1" si="223"/>
        <v/>
      </c>
      <c r="N1332" s="22" t="str">
        <f t="shared" ca="1" si="223"/>
        <v/>
      </c>
      <c r="O1332" s="22" t="str">
        <f t="shared" ca="1" si="223"/>
        <v/>
      </c>
      <c r="P1332" s="23"/>
      <c r="Q1332" s="23"/>
      <c r="R1332" s="23"/>
      <c r="S1332" s="23"/>
      <c r="T1332" s="23"/>
      <c r="U1332" s="23"/>
      <c r="V1332" s="23"/>
      <c r="W1332" s="23"/>
      <c r="X1332" s="23"/>
      <c r="Y1332" s="23"/>
      <c r="Z1332" s="23"/>
    </row>
    <row r="1333" spans="1:26" x14ac:dyDescent="0.55000000000000004">
      <c r="A1333" s="6" t="str">
        <f t="shared" ca="1" si="219"/>
        <v/>
      </c>
      <c r="B1333" s="22" t="str">
        <f t="shared" ca="1" si="222"/>
        <v/>
      </c>
      <c r="C1333" s="22" t="str">
        <f t="shared" ca="1" si="222"/>
        <v/>
      </c>
      <c r="D1333" s="22" t="str">
        <f t="shared" ca="1" si="222"/>
        <v/>
      </c>
      <c r="E1333" s="22" t="str">
        <f t="shared" ca="1" si="215"/>
        <v/>
      </c>
      <c r="F1333" s="22" t="str">
        <f t="shared" ca="1" si="216"/>
        <v/>
      </c>
      <c r="G1333" s="22" t="str">
        <f t="shared" ca="1" si="217"/>
        <v/>
      </c>
      <c r="H1333" s="22" t="str">
        <f t="shared" ca="1" si="223"/>
        <v/>
      </c>
      <c r="I1333" s="22" t="str">
        <f t="shared" ca="1" si="223"/>
        <v/>
      </c>
      <c r="J1333" s="22" t="str">
        <f t="shared" ca="1" si="223"/>
        <v/>
      </c>
      <c r="K1333" s="22" t="str">
        <f t="shared" ca="1" si="223"/>
        <v/>
      </c>
      <c r="L1333" s="22" t="str">
        <f t="shared" ca="1" si="223"/>
        <v/>
      </c>
      <c r="M1333" s="22" t="str">
        <f t="shared" ca="1" si="223"/>
        <v/>
      </c>
      <c r="N1333" s="22" t="str">
        <f t="shared" ca="1" si="223"/>
        <v/>
      </c>
      <c r="O1333" s="22" t="str">
        <f t="shared" ca="1" si="223"/>
        <v/>
      </c>
      <c r="P1333" s="23"/>
      <c r="Q1333" s="23"/>
      <c r="R1333" s="23"/>
      <c r="S1333" s="23"/>
      <c r="T1333" s="23"/>
      <c r="U1333" s="23"/>
      <c r="V1333" s="23"/>
      <c r="W1333" s="23"/>
      <c r="X1333" s="23"/>
      <c r="Y1333" s="23"/>
      <c r="Z1333" s="23"/>
    </row>
    <row r="1334" spans="1:26" x14ac:dyDescent="0.55000000000000004">
      <c r="A1334" s="6" t="str">
        <f t="shared" ca="1" si="219"/>
        <v/>
      </c>
      <c r="B1334" s="22" t="str">
        <f t="shared" ca="1" si="222"/>
        <v/>
      </c>
      <c r="C1334" s="22" t="str">
        <f t="shared" ca="1" si="222"/>
        <v/>
      </c>
      <c r="D1334" s="22" t="str">
        <f t="shared" ca="1" si="222"/>
        <v/>
      </c>
      <c r="E1334" s="22" t="str">
        <f t="shared" ca="1" si="215"/>
        <v/>
      </c>
      <c r="F1334" s="22" t="str">
        <f t="shared" ca="1" si="216"/>
        <v/>
      </c>
      <c r="G1334" s="22" t="str">
        <f t="shared" ca="1" si="217"/>
        <v/>
      </c>
      <c r="H1334" s="22" t="str">
        <f t="shared" ca="1" si="223"/>
        <v/>
      </c>
      <c r="I1334" s="22" t="str">
        <f t="shared" ca="1" si="223"/>
        <v/>
      </c>
      <c r="J1334" s="22" t="str">
        <f t="shared" ca="1" si="223"/>
        <v/>
      </c>
      <c r="K1334" s="22" t="str">
        <f t="shared" ca="1" si="223"/>
        <v/>
      </c>
      <c r="L1334" s="22" t="str">
        <f t="shared" ca="1" si="223"/>
        <v/>
      </c>
      <c r="M1334" s="22" t="str">
        <f t="shared" ca="1" si="223"/>
        <v/>
      </c>
      <c r="N1334" s="22" t="str">
        <f t="shared" ca="1" si="223"/>
        <v/>
      </c>
      <c r="O1334" s="22" t="str">
        <f t="shared" ca="1" si="223"/>
        <v/>
      </c>
      <c r="P1334" s="23"/>
      <c r="Q1334" s="23"/>
      <c r="R1334" s="23"/>
      <c r="S1334" s="23"/>
      <c r="T1334" s="23"/>
      <c r="U1334" s="23"/>
      <c r="V1334" s="23"/>
      <c r="W1334" s="23"/>
      <c r="X1334" s="23"/>
      <c r="Y1334" s="23"/>
      <c r="Z1334" s="23"/>
    </row>
    <row r="1335" spans="1:26" x14ac:dyDescent="0.55000000000000004">
      <c r="A1335" s="6" t="str">
        <f t="shared" ca="1" si="219"/>
        <v/>
      </c>
      <c r="B1335" s="22" t="str">
        <f t="shared" ca="1" si="222"/>
        <v/>
      </c>
      <c r="C1335" s="22" t="str">
        <f t="shared" ca="1" si="222"/>
        <v/>
      </c>
      <c r="D1335" s="22" t="str">
        <f t="shared" ca="1" si="222"/>
        <v/>
      </c>
      <c r="E1335" s="22" t="str">
        <f t="shared" ca="1" si="215"/>
        <v/>
      </c>
      <c r="F1335" s="22" t="str">
        <f t="shared" ca="1" si="216"/>
        <v/>
      </c>
      <c r="G1335" s="22" t="str">
        <f t="shared" ca="1" si="217"/>
        <v/>
      </c>
      <c r="H1335" s="22" t="str">
        <f t="shared" ca="1" si="223"/>
        <v/>
      </c>
      <c r="I1335" s="22" t="str">
        <f t="shared" ca="1" si="223"/>
        <v/>
      </c>
      <c r="J1335" s="22" t="str">
        <f t="shared" ca="1" si="223"/>
        <v/>
      </c>
      <c r="K1335" s="22" t="str">
        <f t="shared" ca="1" si="223"/>
        <v/>
      </c>
      <c r="L1335" s="22" t="str">
        <f t="shared" ca="1" si="223"/>
        <v/>
      </c>
      <c r="M1335" s="22" t="str">
        <f t="shared" ca="1" si="223"/>
        <v/>
      </c>
      <c r="N1335" s="22" t="str">
        <f t="shared" ca="1" si="223"/>
        <v/>
      </c>
      <c r="O1335" s="22" t="str">
        <f t="shared" ca="1" si="223"/>
        <v/>
      </c>
      <c r="P1335" s="23"/>
      <c r="Q1335" s="23"/>
      <c r="R1335" s="23"/>
      <c r="S1335" s="23"/>
      <c r="T1335" s="23"/>
      <c r="U1335" s="23"/>
      <c r="V1335" s="23"/>
      <c r="W1335" s="23"/>
      <c r="X1335" s="23"/>
      <c r="Y1335" s="23"/>
      <c r="Z1335" s="23"/>
    </row>
    <row r="1336" spans="1:26" x14ac:dyDescent="0.55000000000000004">
      <c r="A1336" s="6" t="str">
        <f t="shared" ca="1" si="219"/>
        <v/>
      </c>
      <c r="B1336" s="22" t="str">
        <f t="shared" ca="1" si="222"/>
        <v/>
      </c>
      <c r="C1336" s="22" t="str">
        <f t="shared" ca="1" si="222"/>
        <v/>
      </c>
      <c r="D1336" s="22" t="str">
        <f t="shared" ca="1" si="222"/>
        <v/>
      </c>
      <c r="E1336" s="22" t="str">
        <f t="shared" ca="1" si="215"/>
        <v/>
      </c>
      <c r="F1336" s="22" t="str">
        <f t="shared" ca="1" si="216"/>
        <v/>
      </c>
      <c r="G1336" s="22" t="str">
        <f t="shared" ca="1" si="217"/>
        <v/>
      </c>
      <c r="H1336" s="22" t="str">
        <f t="shared" ca="1" si="223"/>
        <v/>
      </c>
      <c r="I1336" s="22" t="str">
        <f t="shared" ca="1" si="223"/>
        <v/>
      </c>
      <c r="J1336" s="22" t="str">
        <f t="shared" ca="1" si="223"/>
        <v/>
      </c>
      <c r="K1336" s="22" t="str">
        <f t="shared" ca="1" si="223"/>
        <v/>
      </c>
      <c r="L1336" s="22" t="str">
        <f t="shared" ca="1" si="223"/>
        <v/>
      </c>
      <c r="M1336" s="22" t="str">
        <f t="shared" ca="1" si="223"/>
        <v/>
      </c>
      <c r="N1336" s="22" t="str">
        <f t="shared" ca="1" si="223"/>
        <v/>
      </c>
      <c r="O1336" s="22" t="str">
        <f t="shared" ca="1" si="223"/>
        <v/>
      </c>
      <c r="P1336" s="23"/>
      <c r="Q1336" s="23"/>
      <c r="R1336" s="23"/>
      <c r="S1336" s="23"/>
      <c r="T1336" s="23"/>
      <c r="U1336" s="23"/>
      <c r="V1336" s="23"/>
      <c r="W1336" s="23"/>
      <c r="X1336" s="23"/>
      <c r="Y1336" s="23"/>
      <c r="Z1336" s="23"/>
    </row>
    <row r="1337" spans="1:26" x14ac:dyDescent="0.55000000000000004">
      <c r="A1337" s="6" t="str">
        <f t="shared" ca="1" si="219"/>
        <v/>
      </c>
      <c r="B1337" s="22" t="str">
        <f t="shared" ca="1" si="222"/>
        <v/>
      </c>
      <c r="C1337" s="22" t="str">
        <f t="shared" ca="1" si="222"/>
        <v/>
      </c>
      <c r="D1337" s="22" t="str">
        <f t="shared" ca="1" si="222"/>
        <v/>
      </c>
      <c r="E1337" s="22" t="str">
        <f t="shared" ca="1" si="215"/>
        <v/>
      </c>
      <c r="F1337" s="22" t="str">
        <f t="shared" ca="1" si="216"/>
        <v/>
      </c>
      <c r="G1337" s="22" t="str">
        <f t="shared" ca="1" si="217"/>
        <v/>
      </c>
      <c r="H1337" s="22" t="str">
        <f t="shared" ca="1" si="223"/>
        <v/>
      </c>
      <c r="I1337" s="22" t="str">
        <f t="shared" ca="1" si="223"/>
        <v/>
      </c>
      <c r="J1337" s="22" t="str">
        <f t="shared" ca="1" si="223"/>
        <v/>
      </c>
      <c r="K1337" s="22" t="str">
        <f t="shared" ca="1" si="223"/>
        <v/>
      </c>
      <c r="L1337" s="22" t="str">
        <f t="shared" ca="1" si="223"/>
        <v/>
      </c>
      <c r="M1337" s="22" t="str">
        <f t="shared" ca="1" si="223"/>
        <v/>
      </c>
      <c r="N1337" s="22" t="str">
        <f t="shared" ca="1" si="223"/>
        <v/>
      </c>
      <c r="O1337" s="22" t="str">
        <f t="shared" ca="1" si="223"/>
        <v/>
      </c>
      <c r="P1337" s="23"/>
      <c r="Q1337" s="23"/>
      <c r="R1337" s="23"/>
      <c r="S1337" s="23"/>
      <c r="T1337" s="23"/>
      <c r="U1337" s="23"/>
      <c r="V1337" s="23"/>
      <c r="W1337" s="23"/>
      <c r="X1337" s="23"/>
      <c r="Y1337" s="23"/>
      <c r="Z1337" s="23"/>
    </row>
    <row r="1338" spans="1:26" x14ac:dyDescent="0.55000000000000004">
      <c r="A1338" s="6" t="str">
        <f t="shared" ca="1" si="219"/>
        <v/>
      </c>
      <c r="B1338" s="22" t="str">
        <f t="shared" ca="1" si="222"/>
        <v/>
      </c>
      <c r="C1338" s="22" t="str">
        <f t="shared" ca="1" si="222"/>
        <v/>
      </c>
      <c r="D1338" s="22" t="str">
        <f t="shared" ca="1" si="222"/>
        <v/>
      </c>
      <c r="E1338" s="22" t="str">
        <f t="shared" ca="1" si="215"/>
        <v/>
      </c>
      <c r="F1338" s="22" t="str">
        <f t="shared" ca="1" si="216"/>
        <v/>
      </c>
      <c r="G1338" s="22" t="str">
        <f t="shared" ca="1" si="217"/>
        <v/>
      </c>
      <c r="H1338" s="22" t="str">
        <f t="shared" ca="1" si="223"/>
        <v/>
      </c>
      <c r="I1338" s="22" t="str">
        <f t="shared" ca="1" si="223"/>
        <v/>
      </c>
      <c r="J1338" s="22" t="str">
        <f t="shared" ca="1" si="223"/>
        <v/>
      </c>
      <c r="K1338" s="22" t="str">
        <f t="shared" ca="1" si="223"/>
        <v/>
      </c>
      <c r="L1338" s="22" t="str">
        <f t="shared" ca="1" si="223"/>
        <v/>
      </c>
      <c r="M1338" s="22" t="str">
        <f t="shared" ca="1" si="223"/>
        <v/>
      </c>
      <c r="N1338" s="22" t="str">
        <f t="shared" ca="1" si="223"/>
        <v/>
      </c>
      <c r="O1338" s="22" t="str">
        <f t="shared" ca="1" si="223"/>
        <v/>
      </c>
      <c r="P1338" s="23"/>
      <c r="Q1338" s="23"/>
      <c r="R1338" s="23"/>
      <c r="S1338" s="23"/>
      <c r="T1338" s="23"/>
      <c r="U1338" s="23"/>
      <c r="V1338" s="23"/>
      <c r="W1338" s="23"/>
      <c r="X1338" s="23"/>
      <c r="Y1338" s="23"/>
      <c r="Z1338" s="23"/>
    </row>
    <row r="1339" spans="1:26" x14ac:dyDescent="0.55000000000000004">
      <c r="A1339" s="6" t="str">
        <f t="shared" ca="1" si="219"/>
        <v/>
      </c>
      <c r="B1339" s="22" t="str">
        <f t="shared" ca="1" si="222"/>
        <v/>
      </c>
      <c r="C1339" s="22" t="str">
        <f t="shared" ca="1" si="222"/>
        <v/>
      </c>
      <c r="D1339" s="22" t="str">
        <f t="shared" ca="1" si="222"/>
        <v/>
      </c>
      <c r="E1339" s="22" t="str">
        <f t="shared" ca="1" si="215"/>
        <v/>
      </c>
      <c r="F1339" s="22" t="str">
        <f t="shared" ca="1" si="216"/>
        <v/>
      </c>
      <c r="G1339" s="22" t="str">
        <f t="shared" ca="1" si="217"/>
        <v/>
      </c>
      <c r="H1339" s="22" t="str">
        <f t="shared" ca="1" si="223"/>
        <v/>
      </c>
      <c r="I1339" s="22" t="str">
        <f t="shared" ca="1" si="223"/>
        <v/>
      </c>
      <c r="J1339" s="22" t="str">
        <f t="shared" ca="1" si="223"/>
        <v/>
      </c>
      <c r="K1339" s="22" t="str">
        <f t="shared" ca="1" si="223"/>
        <v/>
      </c>
      <c r="L1339" s="22" t="str">
        <f t="shared" ca="1" si="223"/>
        <v/>
      </c>
      <c r="M1339" s="22" t="str">
        <f t="shared" ca="1" si="223"/>
        <v/>
      </c>
      <c r="N1339" s="22" t="str">
        <f t="shared" ca="1" si="223"/>
        <v/>
      </c>
      <c r="O1339" s="22" t="str">
        <f t="shared" ca="1" si="223"/>
        <v/>
      </c>
      <c r="P1339" s="23"/>
      <c r="Q1339" s="23"/>
      <c r="R1339" s="23"/>
      <c r="S1339" s="23"/>
      <c r="T1339" s="23"/>
      <c r="U1339" s="23"/>
      <c r="V1339" s="23"/>
      <c r="W1339" s="23"/>
      <c r="X1339" s="23"/>
      <c r="Y1339" s="23"/>
      <c r="Z1339" s="23"/>
    </row>
    <row r="1340" spans="1:26" x14ac:dyDescent="0.55000000000000004">
      <c r="A1340" s="6" t="str">
        <f t="shared" ca="1" si="219"/>
        <v/>
      </c>
      <c r="B1340" s="22" t="str">
        <f t="shared" ca="1" si="222"/>
        <v/>
      </c>
      <c r="C1340" s="22" t="str">
        <f t="shared" ca="1" si="222"/>
        <v/>
      </c>
      <c r="D1340" s="22" t="str">
        <f t="shared" ca="1" si="222"/>
        <v/>
      </c>
      <c r="E1340" s="22" t="str">
        <f t="shared" ca="1" si="215"/>
        <v/>
      </c>
      <c r="F1340" s="22" t="str">
        <f t="shared" ca="1" si="216"/>
        <v/>
      </c>
      <c r="G1340" s="22" t="str">
        <f t="shared" ca="1" si="217"/>
        <v/>
      </c>
      <c r="H1340" s="22" t="str">
        <f t="shared" ca="1" si="223"/>
        <v/>
      </c>
      <c r="I1340" s="22" t="str">
        <f t="shared" ca="1" si="223"/>
        <v/>
      </c>
      <c r="J1340" s="22" t="str">
        <f t="shared" ca="1" si="223"/>
        <v/>
      </c>
      <c r="K1340" s="22" t="str">
        <f t="shared" ca="1" si="223"/>
        <v/>
      </c>
      <c r="L1340" s="22" t="str">
        <f t="shared" ca="1" si="223"/>
        <v/>
      </c>
      <c r="M1340" s="22" t="str">
        <f t="shared" ca="1" si="223"/>
        <v/>
      </c>
      <c r="N1340" s="22" t="str">
        <f t="shared" ca="1" si="223"/>
        <v/>
      </c>
      <c r="O1340" s="22" t="str">
        <f t="shared" ca="1" si="223"/>
        <v/>
      </c>
      <c r="P1340" s="23"/>
      <c r="Q1340" s="23"/>
      <c r="R1340" s="23"/>
      <c r="S1340" s="23"/>
      <c r="T1340" s="23"/>
      <c r="U1340" s="23"/>
      <c r="V1340" s="23"/>
      <c r="W1340" s="23"/>
      <c r="X1340" s="23"/>
      <c r="Y1340" s="23"/>
      <c r="Z1340" s="23"/>
    </row>
    <row r="1341" spans="1:26" x14ac:dyDescent="0.55000000000000004">
      <c r="A1341" s="6" t="str">
        <f t="shared" ca="1" si="219"/>
        <v/>
      </c>
      <c r="B1341" s="22" t="str">
        <f t="shared" ca="1" si="222"/>
        <v/>
      </c>
      <c r="C1341" s="22" t="str">
        <f t="shared" ca="1" si="222"/>
        <v/>
      </c>
      <c r="D1341" s="22" t="str">
        <f t="shared" ca="1" si="222"/>
        <v/>
      </c>
      <c r="E1341" s="22" t="str">
        <f t="shared" ca="1" si="215"/>
        <v/>
      </c>
      <c r="F1341" s="22" t="str">
        <f t="shared" ca="1" si="216"/>
        <v/>
      </c>
      <c r="G1341" s="22" t="str">
        <f t="shared" ca="1" si="217"/>
        <v/>
      </c>
      <c r="H1341" s="22" t="str">
        <f t="shared" ca="1" si="223"/>
        <v/>
      </c>
      <c r="I1341" s="22" t="str">
        <f t="shared" ca="1" si="223"/>
        <v/>
      </c>
      <c r="J1341" s="22" t="str">
        <f t="shared" ca="1" si="223"/>
        <v/>
      </c>
      <c r="K1341" s="22" t="str">
        <f t="shared" ca="1" si="223"/>
        <v/>
      </c>
      <c r="L1341" s="22" t="str">
        <f t="shared" ca="1" si="223"/>
        <v/>
      </c>
      <c r="M1341" s="22" t="str">
        <f t="shared" ca="1" si="223"/>
        <v/>
      </c>
      <c r="N1341" s="22" t="str">
        <f t="shared" ca="1" si="223"/>
        <v/>
      </c>
      <c r="O1341" s="22" t="str">
        <f t="shared" ca="1" si="223"/>
        <v/>
      </c>
      <c r="P1341" s="23"/>
      <c r="Q1341" s="23"/>
      <c r="R1341" s="23"/>
      <c r="S1341" s="23"/>
      <c r="T1341" s="23"/>
      <c r="U1341" s="23"/>
      <c r="V1341" s="23"/>
      <c r="W1341" s="23"/>
      <c r="X1341" s="23"/>
      <c r="Y1341" s="23"/>
      <c r="Z1341" s="23"/>
    </row>
    <row r="1342" spans="1:26" x14ac:dyDescent="0.55000000000000004">
      <c r="A1342" s="6" t="str">
        <f t="shared" ca="1" si="219"/>
        <v/>
      </c>
      <c r="B1342" s="22" t="str">
        <f t="shared" ca="1" si="222"/>
        <v/>
      </c>
      <c r="C1342" s="22" t="str">
        <f t="shared" ca="1" si="222"/>
        <v/>
      </c>
      <c r="D1342" s="22" t="str">
        <f t="shared" ca="1" si="222"/>
        <v/>
      </c>
      <c r="E1342" s="22" t="str">
        <f t="shared" ca="1" si="215"/>
        <v/>
      </c>
      <c r="F1342" s="22" t="str">
        <f t="shared" ca="1" si="216"/>
        <v/>
      </c>
      <c r="G1342" s="22" t="str">
        <f t="shared" ca="1" si="217"/>
        <v/>
      </c>
      <c r="H1342" s="22" t="str">
        <f t="shared" ca="1" si="223"/>
        <v/>
      </c>
      <c r="I1342" s="22" t="str">
        <f t="shared" ca="1" si="223"/>
        <v/>
      </c>
      <c r="J1342" s="22" t="str">
        <f t="shared" ca="1" si="223"/>
        <v/>
      </c>
      <c r="K1342" s="22" t="str">
        <f t="shared" ca="1" si="223"/>
        <v/>
      </c>
      <c r="L1342" s="22" t="str">
        <f t="shared" ca="1" si="223"/>
        <v/>
      </c>
      <c r="M1342" s="22" t="str">
        <f t="shared" ca="1" si="223"/>
        <v/>
      </c>
      <c r="N1342" s="22" t="str">
        <f t="shared" ca="1" si="223"/>
        <v/>
      </c>
      <c r="O1342" s="22" t="str">
        <f t="shared" ca="1" si="223"/>
        <v/>
      </c>
      <c r="P1342" s="23"/>
      <c r="Q1342" s="23"/>
      <c r="R1342" s="23"/>
      <c r="S1342" s="23"/>
      <c r="T1342" s="23"/>
      <c r="U1342" s="23"/>
      <c r="V1342" s="23"/>
      <c r="W1342" s="23"/>
      <c r="X1342" s="23"/>
      <c r="Y1342" s="23"/>
      <c r="Z1342" s="23"/>
    </row>
    <row r="1343" spans="1:26" x14ac:dyDescent="0.55000000000000004">
      <c r="A1343" s="6" t="str">
        <f t="shared" ca="1" si="219"/>
        <v/>
      </c>
      <c r="B1343" s="22" t="str">
        <f t="shared" ca="1" si="222"/>
        <v/>
      </c>
      <c r="C1343" s="22" t="str">
        <f t="shared" ca="1" si="222"/>
        <v/>
      </c>
      <c r="D1343" s="22" t="str">
        <f t="shared" ca="1" si="222"/>
        <v/>
      </c>
      <c r="E1343" s="22" t="str">
        <f t="shared" ca="1" si="215"/>
        <v/>
      </c>
      <c r="F1343" s="22" t="str">
        <f t="shared" ca="1" si="216"/>
        <v/>
      </c>
      <c r="G1343" s="22" t="str">
        <f t="shared" ca="1" si="217"/>
        <v/>
      </c>
      <c r="H1343" s="22" t="str">
        <f t="shared" ca="1" si="223"/>
        <v/>
      </c>
      <c r="I1343" s="22" t="str">
        <f t="shared" ca="1" si="223"/>
        <v/>
      </c>
      <c r="J1343" s="22" t="str">
        <f t="shared" ca="1" si="223"/>
        <v/>
      </c>
      <c r="K1343" s="22" t="str">
        <f t="shared" ca="1" si="223"/>
        <v/>
      </c>
      <c r="L1343" s="22" t="str">
        <f t="shared" ca="1" si="223"/>
        <v/>
      </c>
      <c r="M1343" s="22" t="str">
        <f t="shared" ca="1" si="223"/>
        <v/>
      </c>
      <c r="N1343" s="22" t="str">
        <f t="shared" ca="1" si="223"/>
        <v/>
      </c>
      <c r="O1343" s="22" t="str">
        <f t="shared" ca="1" si="223"/>
        <v/>
      </c>
      <c r="P1343" s="23"/>
      <c r="Q1343" s="23"/>
      <c r="R1343" s="23"/>
      <c r="S1343" s="23"/>
      <c r="T1343" s="23"/>
      <c r="U1343" s="23"/>
      <c r="V1343" s="23"/>
      <c r="W1343" s="23"/>
      <c r="X1343" s="23"/>
      <c r="Y1343" s="23"/>
      <c r="Z1343" s="23"/>
    </row>
    <row r="1344" spans="1:26" x14ac:dyDescent="0.55000000000000004">
      <c r="A1344" s="6" t="str">
        <f t="shared" ca="1" si="219"/>
        <v/>
      </c>
      <c r="B1344" s="22" t="str">
        <f t="shared" ca="1" si="222"/>
        <v/>
      </c>
      <c r="C1344" s="22" t="str">
        <f t="shared" ca="1" si="222"/>
        <v/>
      </c>
      <c r="D1344" s="22" t="str">
        <f t="shared" ca="1" si="222"/>
        <v/>
      </c>
      <c r="E1344" s="22" t="str">
        <f t="shared" ca="1" si="215"/>
        <v/>
      </c>
      <c r="F1344" s="22" t="str">
        <f t="shared" ca="1" si="216"/>
        <v/>
      </c>
      <c r="G1344" s="22" t="str">
        <f t="shared" ca="1" si="217"/>
        <v/>
      </c>
      <c r="H1344" s="22" t="str">
        <f t="shared" ca="1" si="223"/>
        <v/>
      </c>
      <c r="I1344" s="22" t="str">
        <f t="shared" ca="1" si="223"/>
        <v/>
      </c>
      <c r="J1344" s="22" t="str">
        <f t="shared" ca="1" si="223"/>
        <v/>
      </c>
      <c r="K1344" s="22" t="str">
        <f t="shared" ca="1" si="223"/>
        <v/>
      </c>
      <c r="L1344" s="22" t="str">
        <f t="shared" ca="1" si="223"/>
        <v/>
      </c>
      <c r="M1344" s="22" t="str">
        <f t="shared" ca="1" si="223"/>
        <v/>
      </c>
      <c r="N1344" s="22" t="str">
        <f t="shared" ca="1" si="223"/>
        <v/>
      </c>
      <c r="O1344" s="22" t="str">
        <f t="shared" ca="1" si="223"/>
        <v/>
      </c>
      <c r="P1344" s="23"/>
      <c r="Q1344" s="23"/>
      <c r="R1344" s="23"/>
      <c r="S1344" s="23"/>
      <c r="T1344" s="23"/>
      <c r="U1344" s="23"/>
      <c r="V1344" s="23"/>
      <c r="W1344" s="23"/>
      <c r="X1344" s="23"/>
      <c r="Y1344" s="23"/>
      <c r="Z1344" s="23"/>
    </row>
    <row r="1345" spans="1:26" x14ac:dyDescent="0.55000000000000004">
      <c r="A1345" s="6" t="str">
        <f t="shared" ca="1" si="219"/>
        <v/>
      </c>
      <c r="B1345" s="22" t="str">
        <f t="shared" ca="1" si="222"/>
        <v/>
      </c>
      <c r="C1345" s="22" t="str">
        <f t="shared" ca="1" si="222"/>
        <v/>
      </c>
      <c r="D1345" s="22" t="str">
        <f t="shared" ca="1" si="222"/>
        <v/>
      </c>
      <c r="E1345" s="22" t="str">
        <f t="shared" ca="1" si="215"/>
        <v/>
      </c>
      <c r="F1345" s="22" t="str">
        <f t="shared" ca="1" si="216"/>
        <v/>
      </c>
      <c r="G1345" s="22" t="str">
        <f t="shared" ca="1" si="217"/>
        <v/>
      </c>
      <c r="H1345" s="22" t="str">
        <f t="shared" ca="1" si="223"/>
        <v/>
      </c>
      <c r="I1345" s="22" t="str">
        <f t="shared" ca="1" si="223"/>
        <v/>
      </c>
      <c r="J1345" s="22" t="str">
        <f t="shared" ca="1" si="223"/>
        <v/>
      </c>
      <c r="K1345" s="22" t="str">
        <f t="shared" ca="1" si="223"/>
        <v/>
      </c>
      <c r="L1345" s="22" t="str">
        <f t="shared" ca="1" si="223"/>
        <v/>
      </c>
      <c r="M1345" s="22" t="str">
        <f t="shared" ca="1" si="223"/>
        <v/>
      </c>
      <c r="N1345" s="22" t="str">
        <f t="shared" ca="1" si="223"/>
        <v/>
      </c>
      <c r="O1345" s="22" t="str">
        <f t="shared" ca="1" si="223"/>
        <v/>
      </c>
      <c r="P1345" s="23"/>
      <c r="Q1345" s="23"/>
      <c r="R1345" s="23"/>
      <c r="S1345" s="23"/>
      <c r="T1345" s="23"/>
      <c r="U1345" s="23"/>
      <c r="V1345" s="23"/>
      <c r="W1345" s="23"/>
      <c r="X1345" s="23"/>
      <c r="Y1345" s="23"/>
      <c r="Z1345" s="23"/>
    </row>
    <row r="1346" spans="1:26" x14ac:dyDescent="0.55000000000000004">
      <c r="A1346" s="6" t="str">
        <f t="shared" ca="1" si="219"/>
        <v/>
      </c>
      <c r="B1346" s="22" t="str">
        <f t="shared" ca="1" si="222"/>
        <v/>
      </c>
      <c r="C1346" s="22" t="str">
        <f t="shared" ca="1" si="222"/>
        <v/>
      </c>
      <c r="D1346" s="22" t="str">
        <f t="shared" ca="1" si="222"/>
        <v/>
      </c>
      <c r="E1346" s="22" t="str">
        <f t="shared" ca="1" si="215"/>
        <v/>
      </c>
      <c r="F1346" s="22" t="str">
        <f t="shared" ca="1" si="216"/>
        <v/>
      </c>
      <c r="G1346" s="22" t="str">
        <f t="shared" ca="1" si="217"/>
        <v/>
      </c>
      <c r="H1346" s="22" t="str">
        <f t="shared" ca="1" si="223"/>
        <v/>
      </c>
      <c r="I1346" s="22" t="str">
        <f t="shared" ca="1" si="223"/>
        <v/>
      </c>
      <c r="J1346" s="22" t="str">
        <f t="shared" ca="1" si="223"/>
        <v/>
      </c>
      <c r="K1346" s="22" t="str">
        <f t="shared" ca="1" si="223"/>
        <v/>
      </c>
      <c r="L1346" s="22" t="str">
        <f t="shared" ca="1" si="223"/>
        <v/>
      </c>
      <c r="M1346" s="22" t="str">
        <f t="shared" ca="1" si="223"/>
        <v/>
      </c>
      <c r="N1346" s="22" t="str">
        <f t="shared" ca="1" si="223"/>
        <v/>
      </c>
      <c r="O1346" s="22" t="str">
        <f t="shared" ca="1" si="223"/>
        <v/>
      </c>
      <c r="P1346" s="23"/>
      <c r="Q1346" s="23"/>
      <c r="R1346" s="23"/>
      <c r="S1346" s="23"/>
      <c r="T1346" s="23"/>
      <c r="U1346" s="23"/>
      <c r="V1346" s="23"/>
      <c r="W1346" s="23"/>
      <c r="X1346" s="23"/>
      <c r="Y1346" s="23"/>
      <c r="Z1346" s="23"/>
    </row>
    <row r="1347" spans="1:26" x14ac:dyDescent="0.55000000000000004">
      <c r="A1347" s="6" t="str">
        <f t="shared" ca="1" si="219"/>
        <v/>
      </c>
      <c r="B1347" s="22" t="str">
        <f t="shared" ca="1" si="222"/>
        <v/>
      </c>
      <c r="C1347" s="22" t="str">
        <f t="shared" ca="1" si="222"/>
        <v/>
      </c>
      <c r="D1347" s="22" t="str">
        <f t="shared" ca="1" si="222"/>
        <v/>
      </c>
      <c r="E1347" s="22" t="str">
        <f t="shared" ca="1" si="215"/>
        <v/>
      </c>
      <c r="F1347" s="22" t="str">
        <f t="shared" ca="1" si="216"/>
        <v/>
      </c>
      <c r="G1347" s="22" t="str">
        <f t="shared" ca="1" si="217"/>
        <v/>
      </c>
      <c r="H1347" s="22" t="str">
        <f t="shared" ca="1" si="223"/>
        <v/>
      </c>
      <c r="I1347" s="22" t="str">
        <f t="shared" ca="1" si="223"/>
        <v/>
      </c>
      <c r="J1347" s="22" t="str">
        <f t="shared" ca="1" si="223"/>
        <v/>
      </c>
      <c r="K1347" s="22" t="str">
        <f t="shared" ca="1" si="223"/>
        <v/>
      </c>
      <c r="L1347" s="22" t="str">
        <f t="shared" ca="1" si="223"/>
        <v/>
      </c>
      <c r="M1347" s="22" t="str">
        <f t="shared" ca="1" si="223"/>
        <v/>
      </c>
      <c r="N1347" s="22" t="str">
        <f t="shared" ca="1" si="223"/>
        <v/>
      </c>
      <c r="O1347" s="22" t="str">
        <f t="shared" ca="1" si="223"/>
        <v/>
      </c>
      <c r="P1347" s="23"/>
      <c r="Q1347" s="23"/>
      <c r="R1347" s="23"/>
      <c r="S1347" s="23"/>
      <c r="T1347" s="23"/>
      <c r="U1347" s="23"/>
      <c r="V1347" s="23"/>
      <c r="W1347" s="23"/>
      <c r="X1347" s="23"/>
      <c r="Y1347" s="23"/>
      <c r="Z1347" s="23"/>
    </row>
    <row r="1348" spans="1:26" x14ac:dyDescent="0.55000000000000004">
      <c r="A1348" s="6" t="str">
        <f t="shared" ca="1" si="219"/>
        <v/>
      </c>
      <c r="B1348" s="22" t="str">
        <f t="shared" ref="B1348:D1367" ca="1" si="224">IF($A1348="","",IF(ISERROR(IF(ISERROR(INDEX(FredRatesData_AllData,MATCH($A1348-(MAX(0,WEEKDAY($A1348,2)-5)),FredRatesData_Dates,0),MATCH(B$6,FredRatesData_IDs,0),1)/B$5),INDEX(FredRatesData_AllData,MATCH($A1348-(MAX(0,WEEKDAY($A1348,2)-5))-3,FredRatesData_Dates,0),MATCH(B$6,FredRatesData_IDs,0),1)/B$5,INDEX(FredRatesData_AllData,MATCH($A1348-(MAX(0,WEEKDAY($A1348,2)-5)),FredRatesData_Dates,0),MATCH(B$6,FredRatesData_IDs,0),1)/B$5)),"",IF(ISERROR(INDEX(FredRatesData_AllData,MATCH($A1348-(MAX(0,WEEKDAY($A1348,2)-5)),FredRatesData_Dates,0),MATCH(B$6,FredRatesData_IDs,0),1)/B$5),INDEX(FredRatesData_AllData,MATCH($A1348-(MAX(0,WEEKDAY($A1348,2)-5))-3,FredRatesData_Dates,0),MATCH(B$6,FredRatesData_IDs,0),1)/B$5,INDEX(FredRatesData_AllData,MATCH($A1348-(MAX(0,WEEKDAY($A1348,2)-5)),FredRatesData_Dates,0),MATCH(B$6,FredRatesData_IDs,0),1)/B$5)))</f>
        <v/>
      </c>
      <c r="C1348" s="22" t="str">
        <f t="shared" ca="1" si="224"/>
        <v/>
      </c>
      <c r="D1348" s="22" t="str">
        <f t="shared" ca="1" si="224"/>
        <v/>
      </c>
      <c r="E1348" s="22" t="str">
        <f t="shared" ca="1" si="215"/>
        <v/>
      </c>
      <c r="F1348" s="22" t="str">
        <f t="shared" ca="1" si="216"/>
        <v/>
      </c>
      <c r="G1348" s="22" t="str">
        <f t="shared" ca="1" si="217"/>
        <v/>
      </c>
      <c r="H1348" s="22" t="str">
        <f t="shared" ref="H1348:O1367" ca="1" si="225">IF($A1348="","",IF(ISERROR(IF(ISERROR(INDEX(FredRatesData_AllData,MATCH($A1348-(MAX(0,WEEKDAY($A1348,2)-5)),FredRatesData_Dates,0),MATCH(H$6,FredRatesData_IDs,0),1)/H$5),INDEX(FredRatesData_AllData,MATCH($A1348-(MAX(0,WEEKDAY($A1348,2)-5))-3,FredRatesData_Dates,0),MATCH(H$6,FredRatesData_IDs,0),1)/H$5,INDEX(FredRatesData_AllData,MATCH($A1348-(MAX(0,WEEKDAY($A1348,2)-5)),FredRatesData_Dates,0),MATCH(H$6,FredRatesData_IDs,0),1)/H$5)),"",IF(ISERROR(INDEX(FredRatesData_AllData,MATCH($A1348-(MAX(0,WEEKDAY($A1348,2)-5)),FredRatesData_Dates,0),MATCH(H$6,FredRatesData_IDs,0),1)/H$5),INDEX(FredRatesData_AllData,MATCH($A1348-(MAX(0,WEEKDAY($A1348,2)-5))-3,FredRatesData_Dates,0),MATCH(H$6,FredRatesData_IDs,0),1)/H$5,INDEX(FredRatesData_AllData,MATCH($A1348-(MAX(0,WEEKDAY($A1348,2)-5)),FredRatesData_Dates,0),MATCH(H$6,FredRatesData_IDs,0),1)/H$5)))</f>
        <v/>
      </c>
      <c r="I1348" s="22" t="str">
        <f t="shared" ca="1" si="225"/>
        <v/>
      </c>
      <c r="J1348" s="22" t="str">
        <f t="shared" ca="1" si="225"/>
        <v/>
      </c>
      <c r="K1348" s="22" t="str">
        <f t="shared" ca="1" si="225"/>
        <v/>
      </c>
      <c r="L1348" s="22" t="str">
        <f t="shared" ca="1" si="225"/>
        <v/>
      </c>
      <c r="M1348" s="22" t="str">
        <f t="shared" ca="1" si="225"/>
        <v/>
      </c>
      <c r="N1348" s="22" t="str">
        <f t="shared" ca="1" si="225"/>
        <v/>
      </c>
      <c r="O1348" s="22" t="str">
        <f t="shared" ca="1" si="225"/>
        <v/>
      </c>
      <c r="P1348" s="23"/>
      <c r="Q1348" s="23"/>
      <c r="R1348" s="23"/>
      <c r="S1348" s="23"/>
      <c r="T1348" s="23"/>
      <c r="U1348" s="23"/>
      <c r="V1348" s="23"/>
      <c r="W1348" s="23"/>
      <c r="X1348" s="23"/>
      <c r="Y1348" s="23"/>
      <c r="Z1348" s="23"/>
    </row>
    <row r="1349" spans="1:26" x14ac:dyDescent="0.55000000000000004">
      <c r="A1349" s="6" t="str">
        <f t="shared" ca="1" si="219"/>
        <v/>
      </c>
      <c r="B1349" s="22" t="str">
        <f t="shared" ca="1" si="224"/>
        <v/>
      </c>
      <c r="C1349" s="22" t="str">
        <f t="shared" ca="1" si="224"/>
        <v/>
      </c>
      <c r="D1349" s="22" t="str">
        <f t="shared" ca="1" si="224"/>
        <v/>
      </c>
      <c r="E1349" s="22" t="str">
        <f t="shared" ca="1" si="215"/>
        <v/>
      </c>
      <c r="F1349" s="22" t="str">
        <f t="shared" ca="1" si="216"/>
        <v/>
      </c>
      <c r="G1349" s="22" t="str">
        <f t="shared" ca="1" si="217"/>
        <v/>
      </c>
      <c r="H1349" s="22" t="str">
        <f t="shared" ca="1" si="225"/>
        <v/>
      </c>
      <c r="I1349" s="22" t="str">
        <f t="shared" ca="1" si="225"/>
        <v/>
      </c>
      <c r="J1349" s="22" t="str">
        <f t="shared" ca="1" si="225"/>
        <v/>
      </c>
      <c r="K1349" s="22" t="str">
        <f t="shared" ca="1" si="225"/>
        <v/>
      </c>
      <c r="L1349" s="22" t="str">
        <f t="shared" ca="1" si="225"/>
        <v/>
      </c>
      <c r="M1349" s="22" t="str">
        <f t="shared" ca="1" si="225"/>
        <v/>
      </c>
      <c r="N1349" s="22" t="str">
        <f t="shared" ca="1" si="225"/>
        <v/>
      </c>
      <c r="O1349" s="22" t="str">
        <f t="shared" ca="1" si="225"/>
        <v/>
      </c>
      <c r="P1349" s="23"/>
      <c r="Q1349" s="23"/>
      <c r="R1349" s="23"/>
      <c r="S1349" s="23"/>
      <c r="T1349" s="23"/>
      <c r="U1349" s="23"/>
      <c r="V1349" s="23"/>
      <c r="W1349" s="23"/>
      <c r="X1349" s="23"/>
      <c r="Y1349" s="23"/>
      <c r="Z1349" s="23"/>
    </row>
    <row r="1350" spans="1:26" x14ac:dyDescent="0.55000000000000004">
      <c r="A1350" s="6" t="str">
        <f t="shared" ca="1" si="219"/>
        <v/>
      </c>
      <c r="B1350" s="22" t="str">
        <f t="shared" ca="1" si="224"/>
        <v/>
      </c>
      <c r="C1350" s="22" t="str">
        <f t="shared" ca="1" si="224"/>
        <v/>
      </c>
      <c r="D1350" s="22" t="str">
        <f t="shared" ca="1" si="224"/>
        <v/>
      </c>
      <c r="E1350" s="22" t="str">
        <f t="shared" ca="1" si="215"/>
        <v/>
      </c>
      <c r="F1350" s="22" t="str">
        <f t="shared" ca="1" si="216"/>
        <v/>
      </c>
      <c r="G1350" s="22" t="str">
        <f t="shared" ca="1" si="217"/>
        <v/>
      </c>
      <c r="H1350" s="22" t="str">
        <f t="shared" ca="1" si="225"/>
        <v/>
      </c>
      <c r="I1350" s="22" t="str">
        <f t="shared" ca="1" si="225"/>
        <v/>
      </c>
      <c r="J1350" s="22" t="str">
        <f t="shared" ca="1" si="225"/>
        <v/>
      </c>
      <c r="K1350" s="22" t="str">
        <f t="shared" ca="1" si="225"/>
        <v/>
      </c>
      <c r="L1350" s="22" t="str">
        <f t="shared" ca="1" si="225"/>
        <v/>
      </c>
      <c r="M1350" s="22" t="str">
        <f t="shared" ca="1" si="225"/>
        <v/>
      </c>
      <c r="N1350" s="22" t="str">
        <f t="shared" ca="1" si="225"/>
        <v/>
      </c>
      <c r="O1350" s="22" t="str">
        <f t="shared" ca="1" si="225"/>
        <v/>
      </c>
      <c r="P1350" s="23"/>
      <c r="Q1350" s="23"/>
      <c r="R1350" s="23"/>
      <c r="S1350" s="23"/>
      <c r="T1350" s="23"/>
      <c r="U1350" s="23"/>
      <c r="V1350" s="23"/>
      <c r="W1350" s="23"/>
      <c r="X1350" s="23"/>
      <c r="Y1350" s="23"/>
      <c r="Z1350" s="23"/>
    </row>
    <row r="1351" spans="1:26" x14ac:dyDescent="0.55000000000000004">
      <c r="A1351" s="6" t="str">
        <f t="shared" ca="1" si="219"/>
        <v/>
      </c>
      <c r="B1351" s="22" t="str">
        <f t="shared" ca="1" si="224"/>
        <v/>
      </c>
      <c r="C1351" s="22" t="str">
        <f t="shared" ca="1" si="224"/>
        <v/>
      </c>
      <c r="D1351" s="22" t="str">
        <f t="shared" ca="1" si="224"/>
        <v/>
      </c>
      <c r="E1351" s="22" t="str">
        <f t="shared" ca="1" si="215"/>
        <v/>
      </c>
      <c r="F1351" s="22" t="str">
        <f t="shared" ca="1" si="216"/>
        <v/>
      </c>
      <c r="G1351" s="22" t="str">
        <f t="shared" ca="1" si="217"/>
        <v/>
      </c>
      <c r="H1351" s="22" t="str">
        <f t="shared" ca="1" si="225"/>
        <v/>
      </c>
      <c r="I1351" s="22" t="str">
        <f t="shared" ca="1" si="225"/>
        <v/>
      </c>
      <c r="J1351" s="22" t="str">
        <f t="shared" ca="1" si="225"/>
        <v/>
      </c>
      <c r="K1351" s="22" t="str">
        <f t="shared" ca="1" si="225"/>
        <v/>
      </c>
      <c r="L1351" s="22" t="str">
        <f t="shared" ca="1" si="225"/>
        <v/>
      </c>
      <c r="M1351" s="22" t="str">
        <f t="shared" ca="1" si="225"/>
        <v/>
      </c>
      <c r="N1351" s="22" t="str">
        <f t="shared" ca="1" si="225"/>
        <v/>
      </c>
      <c r="O1351" s="22" t="str">
        <f t="shared" ca="1" si="225"/>
        <v/>
      </c>
      <c r="P1351" s="23"/>
      <c r="Q1351" s="23"/>
      <c r="R1351" s="23"/>
      <c r="S1351" s="23"/>
      <c r="T1351" s="23"/>
      <c r="U1351" s="23"/>
      <c r="V1351" s="23"/>
      <c r="W1351" s="23"/>
      <c r="X1351" s="23"/>
      <c r="Y1351" s="23"/>
      <c r="Z1351" s="23"/>
    </row>
    <row r="1352" spans="1:26" x14ac:dyDescent="0.55000000000000004">
      <c r="A1352" s="6" t="str">
        <f t="shared" ca="1" si="219"/>
        <v/>
      </c>
      <c r="B1352" s="22" t="str">
        <f t="shared" ca="1" si="224"/>
        <v/>
      </c>
      <c r="C1352" s="22" t="str">
        <f t="shared" ca="1" si="224"/>
        <v/>
      </c>
      <c r="D1352" s="22" t="str">
        <f t="shared" ca="1" si="224"/>
        <v/>
      </c>
      <c r="E1352" s="22" t="str">
        <f t="shared" ref="E1352:E1415" ca="1" si="226">IF(OR($A1352="",ISERROR(INDEX(FredEcon_AllData,MATCH($A1352,FredEcon_EndDates,0),MATCH(E$6,FredEcon_IDs,0),1)/E$5)),"",INDEX(FredEcon_AllData,MATCH($A1352,FredEcon_EndDates,0),MATCH(E$6,FredEcon_IDs,0),1)/E$5)</f>
        <v/>
      </c>
      <c r="F1352" s="22" t="str">
        <f t="shared" ref="F1352:F1415" ca="1" si="227">IF(OR($A1352="",ISERROR(INDEX(FredCPI_YoY,MATCH($A1352,FredCPI_EndDates,0),1))),"",INDEX(FredCPI_YoY,MATCH($A1352,FredCPI_EndDates,0),1))</f>
        <v/>
      </c>
      <c r="G1352" s="22" t="str">
        <f t="shared" ref="G1352:G1415" ca="1" si="228">IF($A1352="","",IF(ISERROR(INDEX(FredGDP_QoQSAAR,MATCH($A1352,FredGDP_EndDates,0),1)),"",INDEX(FredGDP_QoQSAAR,MATCH($A1352,FredGDP_EndDates,0),1)))</f>
        <v/>
      </c>
      <c r="H1352" s="22" t="str">
        <f t="shared" ca="1" si="225"/>
        <v/>
      </c>
      <c r="I1352" s="22" t="str">
        <f t="shared" ca="1" si="225"/>
        <v/>
      </c>
      <c r="J1352" s="22" t="str">
        <f t="shared" ca="1" si="225"/>
        <v/>
      </c>
      <c r="K1352" s="22" t="str">
        <f t="shared" ca="1" si="225"/>
        <v/>
      </c>
      <c r="L1352" s="22" t="str">
        <f t="shared" ca="1" si="225"/>
        <v/>
      </c>
      <c r="M1352" s="22" t="str">
        <f t="shared" ca="1" si="225"/>
        <v/>
      </c>
      <c r="N1352" s="22" t="str">
        <f t="shared" ca="1" si="225"/>
        <v/>
      </c>
      <c r="O1352" s="22" t="str">
        <f t="shared" ca="1" si="225"/>
        <v/>
      </c>
      <c r="P1352" s="23"/>
      <c r="Q1352" s="23"/>
      <c r="R1352" s="23"/>
      <c r="S1352" s="23"/>
      <c r="T1352" s="23"/>
      <c r="U1352" s="23"/>
      <c r="V1352" s="23"/>
      <c r="W1352" s="23"/>
      <c r="X1352" s="23"/>
      <c r="Y1352" s="23"/>
      <c r="Z1352" s="23"/>
    </row>
    <row r="1353" spans="1:26" x14ac:dyDescent="0.55000000000000004">
      <c r="A1353" s="6" t="str">
        <f t="shared" ref="A1353:A1416" ca="1" si="229">IF(A1352="","",IF(ISERROR(DataMatrixFrequency/1),IF(EOMONTH(A1352,1)&lt;=DataMatrixEndDate,EOMONTH(A1352,1),""),IF((A1352+DataMatrixFrequency)&lt;=DataMatrixEndDate,A1352+DataMatrixFrequency,"")))</f>
        <v/>
      </c>
      <c r="B1353" s="22" t="str">
        <f t="shared" ca="1" si="224"/>
        <v/>
      </c>
      <c r="C1353" s="22" t="str">
        <f t="shared" ca="1" si="224"/>
        <v/>
      </c>
      <c r="D1353" s="22" t="str">
        <f t="shared" ca="1" si="224"/>
        <v/>
      </c>
      <c r="E1353" s="22" t="str">
        <f t="shared" ca="1" si="226"/>
        <v/>
      </c>
      <c r="F1353" s="22" t="str">
        <f t="shared" ca="1" si="227"/>
        <v/>
      </c>
      <c r="G1353" s="22" t="str">
        <f t="shared" ca="1" si="228"/>
        <v/>
      </c>
      <c r="H1353" s="22" t="str">
        <f t="shared" ca="1" si="225"/>
        <v/>
      </c>
      <c r="I1353" s="22" t="str">
        <f t="shared" ca="1" si="225"/>
        <v/>
      </c>
      <c r="J1353" s="22" t="str">
        <f t="shared" ca="1" si="225"/>
        <v/>
      </c>
      <c r="K1353" s="22" t="str">
        <f t="shared" ca="1" si="225"/>
        <v/>
      </c>
      <c r="L1353" s="22" t="str">
        <f t="shared" ca="1" si="225"/>
        <v/>
      </c>
      <c r="M1353" s="22" t="str">
        <f t="shared" ca="1" si="225"/>
        <v/>
      </c>
      <c r="N1353" s="22" t="str">
        <f t="shared" ca="1" si="225"/>
        <v/>
      </c>
      <c r="O1353" s="22" t="str">
        <f t="shared" ca="1" si="225"/>
        <v/>
      </c>
      <c r="P1353" s="23"/>
      <c r="Q1353" s="23"/>
      <c r="R1353" s="23"/>
      <c r="S1353" s="23"/>
      <c r="T1353" s="23"/>
      <c r="U1353" s="23"/>
      <c r="V1353" s="23"/>
      <c r="W1353" s="23"/>
      <c r="X1353" s="23"/>
      <c r="Y1353" s="23"/>
      <c r="Z1353" s="23"/>
    </row>
    <row r="1354" spans="1:26" x14ac:dyDescent="0.55000000000000004">
      <c r="A1354" s="6" t="str">
        <f t="shared" ca="1" si="229"/>
        <v/>
      </c>
      <c r="B1354" s="22" t="str">
        <f t="shared" ca="1" si="224"/>
        <v/>
      </c>
      <c r="C1354" s="22" t="str">
        <f t="shared" ca="1" si="224"/>
        <v/>
      </c>
      <c r="D1354" s="22" t="str">
        <f t="shared" ca="1" si="224"/>
        <v/>
      </c>
      <c r="E1354" s="22" t="str">
        <f t="shared" ca="1" si="226"/>
        <v/>
      </c>
      <c r="F1354" s="22" t="str">
        <f t="shared" ca="1" si="227"/>
        <v/>
      </c>
      <c r="G1354" s="22" t="str">
        <f t="shared" ca="1" si="228"/>
        <v/>
      </c>
      <c r="H1354" s="22" t="str">
        <f t="shared" ca="1" si="225"/>
        <v/>
      </c>
      <c r="I1354" s="22" t="str">
        <f t="shared" ca="1" si="225"/>
        <v/>
      </c>
      <c r="J1354" s="22" t="str">
        <f t="shared" ca="1" si="225"/>
        <v/>
      </c>
      <c r="K1354" s="22" t="str">
        <f t="shared" ca="1" si="225"/>
        <v/>
      </c>
      <c r="L1354" s="22" t="str">
        <f t="shared" ca="1" si="225"/>
        <v/>
      </c>
      <c r="M1354" s="22" t="str">
        <f t="shared" ca="1" si="225"/>
        <v/>
      </c>
      <c r="N1354" s="22" t="str">
        <f t="shared" ca="1" si="225"/>
        <v/>
      </c>
      <c r="O1354" s="22" t="str">
        <f t="shared" ca="1" si="225"/>
        <v/>
      </c>
      <c r="P1354" s="23"/>
      <c r="Q1354" s="23"/>
      <c r="R1354" s="23"/>
      <c r="S1354" s="23"/>
      <c r="T1354" s="23"/>
      <c r="U1354" s="23"/>
      <c r="V1354" s="23"/>
      <c r="W1354" s="23"/>
      <c r="X1354" s="23"/>
      <c r="Y1354" s="23"/>
      <c r="Z1354" s="23"/>
    </row>
    <row r="1355" spans="1:26" x14ac:dyDescent="0.55000000000000004">
      <c r="A1355" s="6" t="str">
        <f t="shared" ca="1" si="229"/>
        <v/>
      </c>
      <c r="B1355" s="22" t="str">
        <f t="shared" ca="1" si="224"/>
        <v/>
      </c>
      <c r="C1355" s="22" t="str">
        <f t="shared" ca="1" si="224"/>
        <v/>
      </c>
      <c r="D1355" s="22" t="str">
        <f t="shared" ca="1" si="224"/>
        <v/>
      </c>
      <c r="E1355" s="22" t="str">
        <f t="shared" ca="1" si="226"/>
        <v/>
      </c>
      <c r="F1355" s="22" t="str">
        <f t="shared" ca="1" si="227"/>
        <v/>
      </c>
      <c r="G1355" s="22" t="str">
        <f t="shared" ca="1" si="228"/>
        <v/>
      </c>
      <c r="H1355" s="22" t="str">
        <f t="shared" ca="1" si="225"/>
        <v/>
      </c>
      <c r="I1355" s="22" t="str">
        <f t="shared" ca="1" si="225"/>
        <v/>
      </c>
      <c r="J1355" s="22" t="str">
        <f t="shared" ca="1" si="225"/>
        <v/>
      </c>
      <c r="K1355" s="22" t="str">
        <f t="shared" ca="1" si="225"/>
        <v/>
      </c>
      <c r="L1355" s="22" t="str">
        <f t="shared" ca="1" si="225"/>
        <v/>
      </c>
      <c r="M1355" s="22" t="str">
        <f t="shared" ca="1" si="225"/>
        <v/>
      </c>
      <c r="N1355" s="22" t="str">
        <f t="shared" ca="1" si="225"/>
        <v/>
      </c>
      <c r="O1355" s="22" t="str">
        <f t="shared" ca="1" si="225"/>
        <v/>
      </c>
      <c r="P1355" s="23"/>
      <c r="Q1355" s="23"/>
      <c r="R1355" s="23"/>
      <c r="S1355" s="23"/>
      <c r="T1355" s="23"/>
      <c r="U1355" s="23"/>
      <c r="V1355" s="23"/>
      <c r="W1355" s="23"/>
      <c r="X1355" s="23"/>
      <c r="Y1355" s="23"/>
      <c r="Z1355" s="23"/>
    </row>
    <row r="1356" spans="1:26" x14ac:dyDescent="0.55000000000000004">
      <c r="A1356" s="6" t="str">
        <f t="shared" ca="1" si="229"/>
        <v/>
      </c>
      <c r="B1356" s="22" t="str">
        <f t="shared" ca="1" si="224"/>
        <v/>
      </c>
      <c r="C1356" s="22" t="str">
        <f t="shared" ca="1" si="224"/>
        <v/>
      </c>
      <c r="D1356" s="22" t="str">
        <f t="shared" ca="1" si="224"/>
        <v/>
      </c>
      <c r="E1356" s="22" t="str">
        <f t="shared" ca="1" si="226"/>
        <v/>
      </c>
      <c r="F1356" s="22" t="str">
        <f t="shared" ca="1" si="227"/>
        <v/>
      </c>
      <c r="G1356" s="22" t="str">
        <f t="shared" ca="1" si="228"/>
        <v/>
      </c>
      <c r="H1356" s="22" t="str">
        <f t="shared" ca="1" si="225"/>
        <v/>
      </c>
      <c r="I1356" s="22" t="str">
        <f t="shared" ca="1" si="225"/>
        <v/>
      </c>
      <c r="J1356" s="22" t="str">
        <f t="shared" ca="1" si="225"/>
        <v/>
      </c>
      <c r="K1356" s="22" t="str">
        <f t="shared" ca="1" si="225"/>
        <v/>
      </c>
      <c r="L1356" s="22" t="str">
        <f t="shared" ca="1" si="225"/>
        <v/>
      </c>
      <c r="M1356" s="22" t="str">
        <f t="shared" ca="1" si="225"/>
        <v/>
      </c>
      <c r="N1356" s="22" t="str">
        <f t="shared" ca="1" si="225"/>
        <v/>
      </c>
      <c r="O1356" s="22" t="str">
        <f t="shared" ca="1" si="225"/>
        <v/>
      </c>
      <c r="P1356" s="23"/>
      <c r="Q1356" s="23"/>
      <c r="R1356" s="23"/>
      <c r="S1356" s="23"/>
      <c r="T1356" s="23"/>
      <c r="U1356" s="23"/>
      <c r="V1356" s="23"/>
      <c r="W1356" s="23"/>
      <c r="X1356" s="23"/>
      <c r="Y1356" s="23"/>
      <c r="Z1356" s="23"/>
    </row>
    <row r="1357" spans="1:26" x14ac:dyDescent="0.55000000000000004">
      <c r="A1357" s="6" t="str">
        <f t="shared" ca="1" si="229"/>
        <v/>
      </c>
      <c r="B1357" s="22" t="str">
        <f t="shared" ca="1" si="224"/>
        <v/>
      </c>
      <c r="C1357" s="22" t="str">
        <f t="shared" ca="1" si="224"/>
        <v/>
      </c>
      <c r="D1357" s="22" t="str">
        <f t="shared" ca="1" si="224"/>
        <v/>
      </c>
      <c r="E1357" s="22" t="str">
        <f t="shared" ca="1" si="226"/>
        <v/>
      </c>
      <c r="F1357" s="22" t="str">
        <f t="shared" ca="1" si="227"/>
        <v/>
      </c>
      <c r="G1357" s="22" t="str">
        <f t="shared" ca="1" si="228"/>
        <v/>
      </c>
      <c r="H1357" s="22" t="str">
        <f t="shared" ca="1" si="225"/>
        <v/>
      </c>
      <c r="I1357" s="22" t="str">
        <f t="shared" ca="1" si="225"/>
        <v/>
      </c>
      <c r="J1357" s="22" t="str">
        <f t="shared" ca="1" si="225"/>
        <v/>
      </c>
      <c r="K1357" s="22" t="str">
        <f t="shared" ca="1" si="225"/>
        <v/>
      </c>
      <c r="L1357" s="22" t="str">
        <f t="shared" ca="1" si="225"/>
        <v/>
      </c>
      <c r="M1357" s="22" t="str">
        <f t="shared" ca="1" si="225"/>
        <v/>
      </c>
      <c r="N1357" s="22" t="str">
        <f t="shared" ca="1" si="225"/>
        <v/>
      </c>
      <c r="O1357" s="22" t="str">
        <f t="shared" ca="1" si="225"/>
        <v/>
      </c>
      <c r="P1357" s="23"/>
      <c r="Q1357" s="23"/>
      <c r="R1357" s="23"/>
      <c r="S1357" s="23"/>
      <c r="T1357" s="23"/>
      <c r="U1357" s="23"/>
      <c r="V1357" s="23"/>
      <c r="W1357" s="23"/>
      <c r="X1357" s="23"/>
      <c r="Y1357" s="23"/>
      <c r="Z1357" s="23"/>
    </row>
    <row r="1358" spans="1:26" x14ac:dyDescent="0.55000000000000004">
      <c r="A1358" s="6" t="str">
        <f t="shared" ca="1" si="229"/>
        <v/>
      </c>
      <c r="B1358" s="22" t="str">
        <f t="shared" ca="1" si="224"/>
        <v/>
      </c>
      <c r="C1358" s="22" t="str">
        <f t="shared" ca="1" si="224"/>
        <v/>
      </c>
      <c r="D1358" s="22" t="str">
        <f t="shared" ca="1" si="224"/>
        <v/>
      </c>
      <c r="E1358" s="22" t="str">
        <f t="shared" ca="1" si="226"/>
        <v/>
      </c>
      <c r="F1358" s="22" t="str">
        <f t="shared" ca="1" si="227"/>
        <v/>
      </c>
      <c r="G1358" s="22" t="str">
        <f t="shared" ca="1" si="228"/>
        <v/>
      </c>
      <c r="H1358" s="22" t="str">
        <f t="shared" ca="1" si="225"/>
        <v/>
      </c>
      <c r="I1358" s="22" t="str">
        <f t="shared" ca="1" si="225"/>
        <v/>
      </c>
      <c r="J1358" s="22" t="str">
        <f t="shared" ca="1" si="225"/>
        <v/>
      </c>
      <c r="K1358" s="22" t="str">
        <f t="shared" ca="1" si="225"/>
        <v/>
      </c>
      <c r="L1358" s="22" t="str">
        <f t="shared" ca="1" si="225"/>
        <v/>
      </c>
      <c r="M1358" s="22" t="str">
        <f t="shared" ca="1" si="225"/>
        <v/>
      </c>
      <c r="N1358" s="22" t="str">
        <f t="shared" ca="1" si="225"/>
        <v/>
      </c>
      <c r="O1358" s="22" t="str">
        <f t="shared" ca="1" si="225"/>
        <v/>
      </c>
      <c r="P1358" s="23"/>
      <c r="Q1358" s="23"/>
      <c r="R1358" s="23"/>
      <c r="S1358" s="23"/>
      <c r="T1358" s="23"/>
      <c r="U1358" s="23"/>
      <c r="V1358" s="23"/>
      <c r="W1358" s="23"/>
      <c r="X1358" s="23"/>
      <c r="Y1358" s="23"/>
      <c r="Z1358" s="23"/>
    </row>
    <row r="1359" spans="1:26" x14ac:dyDescent="0.55000000000000004">
      <c r="A1359" s="6" t="str">
        <f t="shared" ca="1" si="229"/>
        <v/>
      </c>
      <c r="B1359" s="22" t="str">
        <f t="shared" ca="1" si="224"/>
        <v/>
      </c>
      <c r="C1359" s="22" t="str">
        <f t="shared" ca="1" si="224"/>
        <v/>
      </c>
      <c r="D1359" s="22" t="str">
        <f t="shared" ca="1" si="224"/>
        <v/>
      </c>
      <c r="E1359" s="22" t="str">
        <f t="shared" ca="1" si="226"/>
        <v/>
      </c>
      <c r="F1359" s="22" t="str">
        <f t="shared" ca="1" si="227"/>
        <v/>
      </c>
      <c r="G1359" s="22" t="str">
        <f t="shared" ca="1" si="228"/>
        <v/>
      </c>
      <c r="H1359" s="22" t="str">
        <f t="shared" ca="1" si="225"/>
        <v/>
      </c>
      <c r="I1359" s="22" t="str">
        <f t="shared" ca="1" si="225"/>
        <v/>
      </c>
      <c r="J1359" s="22" t="str">
        <f t="shared" ca="1" si="225"/>
        <v/>
      </c>
      <c r="K1359" s="22" t="str">
        <f t="shared" ca="1" si="225"/>
        <v/>
      </c>
      <c r="L1359" s="22" t="str">
        <f t="shared" ca="1" si="225"/>
        <v/>
      </c>
      <c r="M1359" s="22" t="str">
        <f t="shared" ca="1" si="225"/>
        <v/>
      </c>
      <c r="N1359" s="22" t="str">
        <f t="shared" ca="1" si="225"/>
        <v/>
      </c>
      <c r="O1359" s="22" t="str">
        <f t="shared" ca="1" si="225"/>
        <v/>
      </c>
      <c r="P1359" s="23"/>
      <c r="Q1359" s="23"/>
      <c r="R1359" s="23"/>
      <c r="S1359" s="23"/>
      <c r="T1359" s="23"/>
      <c r="U1359" s="23"/>
      <c r="V1359" s="23"/>
      <c r="W1359" s="23"/>
      <c r="X1359" s="23"/>
      <c r="Y1359" s="23"/>
      <c r="Z1359" s="23"/>
    </row>
    <row r="1360" spans="1:26" x14ac:dyDescent="0.55000000000000004">
      <c r="A1360" s="6" t="str">
        <f t="shared" ca="1" si="229"/>
        <v/>
      </c>
      <c r="B1360" s="22" t="str">
        <f t="shared" ca="1" si="224"/>
        <v/>
      </c>
      <c r="C1360" s="22" t="str">
        <f t="shared" ca="1" si="224"/>
        <v/>
      </c>
      <c r="D1360" s="22" t="str">
        <f t="shared" ca="1" si="224"/>
        <v/>
      </c>
      <c r="E1360" s="22" t="str">
        <f t="shared" ca="1" si="226"/>
        <v/>
      </c>
      <c r="F1360" s="22" t="str">
        <f t="shared" ca="1" si="227"/>
        <v/>
      </c>
      <c r="G1360" s="22" t="str">
        <f t="shared" ca="1" si="228"/>
        <v/>
      </c>
      <c r="H1360" s="22" t="str">
        <f t="shared" ca="1" si="225"/>
        <v/>
      </c>
      <c r="I1360" s="22" t="str">
        <f t="shared" ca="1" si="225"/>
        <v/>
      </c>
      <c r="J1360" s="22" t="str">
        <f t="shared" ca="1" si="225"/>
        <v/>
      </c>
      <c r="K1360" s="22" t="str">
        <f t="shared" ca="1" si="225"/>
        <v/>
      </c>
      <c r="L1360" s="22" t="str">
        <f t="shared" ca="1" si="225"/>
        <v/>
      </c>
      <c r="M1360" s="22" t="str">
        <f t="shared" ca="1" si="225"/>
        <v/>
      </c>
      <c r="N1360" s="22" t="str">
        <f t="shared" ca="1" si="225"/>
        <v/>
      </c>
      <c r="O1360" s="22" t="str">
        <f t="shared" ca="1" si="225"/>
        <v/>
      </c>
      <c r="P1360" s="23"/>
      <c r="Q1360" s="23"/>
      <c r="R1360" s="23"/>
      <c r="S1360" s="23"/>
      <c r="T1360" s="23"/>
      <c r="U1360" s="23"/>
      <c r="V1360" s="23"/>
      <c r="W1360" s="23"/>
      <c r="X1360" s="23"/>
      <c r="Y1360" s="23"/>
      <c r="Z1360" s="23"/>
    </row>
    <row r="1361" spans="1:26" x14ac:dyDescent="0.55000000000000004">
      <c r="A1361" s="6" t="str">
        <f t="shared" ca="1" si="229"/>
        <v/>
      </c>
      <c r="B1361" s="22" t="str">
        <f t="shared" ca="1" si="224"/>
        <v/>
      </c>
      <c r="C1361" s="22" t="str">
        <f t="shared" ca="1" si="224"/>
        <v/>
      </c>
      <c r="D1361" s="22" t="str">
        <f t="shared" ca="1" si="224"/>
        <v/>
      </c>
      <c r="E1361" s="22" t="str">
        <f t="shared" ca="1" si="226"/>
        <v/>
      </c>
      <c r="F1361" s="22" t="str">
        <f t="shared" ca="1" si="227"/>
        <v/>
      </c>
      <c r="G1361" s="22" t="str">
        <f t="shared" ca="1" si="228"/>
        <v/>
      </c>
      <c r="H1361" s="22" t="str">
        <f t="shared" ca="1" si="225"/>
        <v/>
      </c>
      <c r="I1361" s="22" t="str">
        <f t="shared" ca="1" si="225"/>
        <v/>
      </c>
      <c r="J1361" s="22" t="str">
        <f t="shared" ca="1" si="225"/>
        <v/>
      </c>
      <c r="K1361" s="22" t="str">
        <f t="shared" ca="1" si="225"/>
        <v/>
      </c>
      <c r="L1361" s="22" t="str">
        <f t="shared" ca="1" si="225"/>
        <v/>
      </c>
      <c r="M1361" s="22" t="str">
        <f t="shared" ca="1" si="225"/>
        <v/>
      </c>
      <c r="N1361" s="22" t="str">
        <f t="shared" ca="1" si="225"/>
        <v/>
      </c>
      <c r="O1361" s="22" t="str">
        <f t="shared" ca="1" si="225"/>
        <v/>
      </c>
      <c r="P1361" s="23"/>
      <c r="Q1361" s="23"/>
      <c r="R1361" s="23"/>
      <c r="S1361" s="23"/>
      <c r="T1361" s="23"/>
      <c r="U1361" s="23"/>
      <c r="V1361" s="23"/>
      <c r="W1361" s="23"/>
      <c r="X1361" s="23"/>
      <c r="Y1361" s="23"/>
      <c r="Z1361" s="23"/>
    </row>
    <row r="1362" spans="1:26" x14ac:dyDescent="0.55000000000000004">
      <c r="A1362" s="6" t="str">
        <f t="shared" ca="1" si="229"/>
        <v/>
      </c>
      <c r="B1362" s="22" t="str">
        <f t="shared" ca="1" si="224"/>
        <v/>
      </c>
      <c r="C1362" s="22" t="str">
        <f t="shared" ca="1" si="224"/>
        <v/>
      </c>
      <c r="D1362" s="22" t="str">
        <f t="shared" ca="1" si="224"/>
        <v/>
      </c>
      <c r="E1362" s="22" t="str">
        <f t="shared" ca="1" si="226"/>
        <v/>
      </c>
      <c r="F1362" s="22" t="str">
        <f t="shared" ca="1" si="227"/>
        <v/>
      </c>
      <c r="G1362" s="22" t="str">
        <f t="shared" ca="1" si="228"/>
        <v/>
      </c>
      <c r="H1362" s="22" t="str">
        <f t="shared" ca="1" si="225"/>
        <v/>
      </c>
      <c r="I1362" s="22" t="str">
        <f t="shared" ca="1" si="225"/>
        <v/>
      </c>
      <c r="J1362" s="22" t="str">
        <f t="shared" ca="1" si="225"/>
        <v/>
      </c>
      <c r="K1362" s="22" t="str">
        <f t="shared" ca="1" si="225"/>
        <v/>
      </c>
      <c r="L1362" s="22" t="str">
        <f t="shared" ca="1" si="225"/>
        <v/>
      </c>
      <c r="M1362" s="22" t="str">
        <f t="shared" ca="1" si="225"/>
        <v/>
      </c>
      <c r="N1362" s="22" t="str">
        <f t="shared" ca="1" si="225"/>
        <v/>
      </c>
      <c r="O1362" s="22" t="str">
        <f t="shared" ca="1" si="225"/>
        <v/>
      </c>
      <c r="P1362" s="23"/>
      <c r="Q1362" s="23"/>
      <c r="R1362" s="23"/>
      <c r="S1362" s="23"/>
      <c r="T1362" s="23"/>
      <c r="U1362" s="23"/>
      <c r="V1362" s="23"/>
      <c r="W1362" s="23"/>
      <c r="X1362" s="23"/>
      <c r="Y1362" s="23"/>
      <c r="Z1362" s="23"/>
    </row>
    <row r="1363" spans="1:26" x14ac:dyDescent="0.55000000000000004">
      <c r="A1363" s="6" t="str">
        <f t="shared" ca="1" si="229"/>
        <v/>
      </c>
      <c r="B1363" s="22" t="str">
        <f t="shared" ca="1" si="224"/>
        <v/>
      </c>
      <c r="C1363" s="22" t="str">
        <f t="shared" ca="1" si="224"/>
        <v/>
      </c>
      <c r="D1363" s="22" t="str">
        <f t="shared" ca="1" si="224"/>
        <v/>
      </c>
      <c r="E1363" s="22" t="str">
        <f t="shared" ca="1" si="226"/>
        <v/>
      </c>
      <c r="F1363" s="22" t="str">
        <f t="shared" ca="1" si="227"/>
        <v/>
      </c>
      <c r="G1363" s="22" t="str">
        <f t="shared" ca="1" si="228"/>
        <v/>
      </c>
      <c r="H1363" s="22" t="str">
        <f t="shared" ca="1" si="225"/>
        <v/>
      </c>
      <c r="I1363" s="22" t="str">
        <f t="shared" ca="1" si="225"/>
        <v/>
      </c>
      <c r="J1363" s="22" t="str">
        <f t="shared" ca="1" si="225"/>
        <v/>
      </c>
      <c r="K1363" s="22" t="str">
        <f t="shared" ca="1" si="225"/>
        <v/>
      </c>
      <c r="L1363" s="22" t="str">
        <f t="shared" ca="1" si="225"/>
        <v/>
      </c>
      <c r="M1363" s="22" t="str">
        <f t="shared" ca="1" si="225"/>
        <v/>
      </c>
      <c r="N1363" s="22" t="str">
        <f t="shared" ca="1" si="225"/>
        <v/>
      </c>
      <c r="O1363" s="22" t="str">
        <f t="shared" ca="1" si="225"/>
        <v/>
      </c>
      <c r="P1363" s="23"/>
      <c r="Q1363" s="23"/>
      <c r="R1363" s="23"/>
      <c r="S1363" s="23"/>
      <c r="T1363" s="23"/>
      <c r="U1363" s="23"/>
      <c r="V1363" s="23"/>
      <c r="W1363" s="23"/>
      <c r="X1363" s="23"/>
      <c r="Y1363" s="23"/>
      <c r="Z1363" s="23"/>
    </row>
    <row r="1364" spans="1:26" x14ac:dyDescent="0.55000000000000004">
      <c r="A1364" s="6" t="str">
        <f t="shared" ca="1" si="229"/>
        <v/>
      </c>
      <c r="B1364" s="22" t="str">
        <f t="shared" ca="1" si="224"/>
        <v/>
      </c>
      <c r="C1364" s="22" t="str">
        <f t="shared" ca="1" si="224"/>
        <v/>
      </c>
      <c r="D1364" s="22" t="str">
        <f t="shared" ca="1" si="224"/>
        <v/>
      </c>
      <c r="E1364" s="22" t="str">
        <f t="shared" ca="1" si="226"/>
        <v/>
      </c>
      <c r="F1364" s="22" t="str">
        <f t="shared" ca="1" si="227"/>
        <v/>
      </c>
      <c r="G1364" s="22" t="str">
        <f t="shared" ca="1" si="228"/>
        <v/>
      </c>
      <c r="H1364" s="22" t="str">
        <f t="shared" ca="1" si="225"/>
        <v/>
      </c>
      <c r="I1364" s="22" t="str">
        <f t="shared" ca="1" si="225"/>
        <v/>
      </c>
      <c r="J1364" s="22" t="str">
        <f t="shared" ca="1" si="225"/>
        <v/>
      </c>
      <c r="K1364" s="22" t="str">
        <f t="shared" ca="1" si="225"/>
        <v/>
      </c>
      <c r="L1364" s="22" t="str">
        <f t="shared" ca="1" si="225"/>
        <v/>
      </c>
      <c r="M1364" s="22" t="str">
        <f t="shared" ca="1" si="225"/>
        <v/>
      </c>
      <c r="N1364" s="22" t="str">
        <f t="shared" ca="1" si="225"/>
        <v/>
      </c>
      <c r="O1364" s="22" t="str">
        <f t="shared" ca="1" si="225"/>
        <v/>
      </c>
      <c r="P1364" s="23"/>
      <c r="Q1364" s="23"/>
      <c r="R1364" s="23"/>
      <c r="S1364" s="23"/>
      <c r="T1364" s="23"/>
      <c r="U1364" s="23"/>
      <c r="V1364" s="23"/>
      <c r="W1364" s="23"/>
      <c r="X1364" s="23"/>
      <c r="Y1364" s="23"/>
      <c r="Z1364" s="23"/>
    </row>
    <row r="1365" spans="1:26" x14ac:dyDescent="0.55000000000000004">
      <c r="A1365" s="6" t="str">
        <f t="shared" ca="1" si="229"/>
        <v/>
      </c>
      <c r="B1365" s="22" t="str">
        <f t="shared" ca="1" si="224"/>
        <v/>
      </c>
      <c r="C1365" s="22" t="str">
        <f t="shared" ca="1" si="224"/>
        <v/>
      </c>
      <c r="D1365" s="22" t="str">
        <f t="shared" ca="1" si="224"/>
        <v/>
      </c>
      <c r="E1365" s="22" t="str">
        <f t="shared" ca="1" si="226"/>
        <v/>
      </c>
      <c r="F1365" s="22" t="str">
        <f t="shared" ca="1" si="227"/>
        <v/>
      </c>
      <c r="G1365" s="22" t="str">
        <f t="shared" ca="1" si="228"/>
        <v/>
      </c>
      <c r="H1365" s="22" t="str">
        <f t="shared" ca="1" si="225"/>
        <v/>
      </c>
      <c r="I1365" s="22" t="str">
        <f t="shared" ca="1" si="225"/>
        <v/>
      </c>
      <c r="J1365" s="22" t="str">
        <f t="shared" ca="1" si="225"/>
        <v/>
      </c>
      <c r="K1365" s="22" t="str">
        <f t="shared" ca="1" si="225"/>
        <v/>
      </c>
      <c r="L1365" s="22" t="str">
        <f t="shared" ca="1" si="225"/>
        <v/>
      </c>
      <c r="M1365" s="22" t="str">
        <f t="shared" ca="1" si="225"/>
        <v/>
      </c>
      <c r="N1365" s="22" t="str">
        <f t="shared" ca="1" si="225"/>
        <v/>
      </c>
      <c r="O1365" s="22" t="str">
        <f t="shared" ca="1" si="225"/>
        <v/>
      </c>
      <c r="P1365" s="23"/>
      <c r="Q1365" s="23"/>
      <c r="R1365" s="23"/>
      <c r="S1365" s="23"/>
      <c r="T1365" s="23"/>
      <c r="U1365" s="23"/>
      <c r="V1365" s="23"/>
      <c r="W1365" s="23"/>
      <c r="X1365" s="23"/>
      <c r="Y1365" s="23"/>
      <c r="Z1365" s="23"/>
    </row>
    <row r="1366" spans="1:26" x14ac:dyDescent="0.55000000000000004">
      <c r="A1366" s="6" t="str">
        <f t="shared" ca="1" si="229"/>
        <v/>
      </c>
      <c r="B1366" s="22" t="str">
        <f t="shared" ca="1" si="224"/>
        <v/>
      </c>
      <c r="C1366" s="22" t="str">
        <f t="shared" ca="1" si="224"/>
        <v/>
      </c>
      <c r="D1366" s="22" t="str">
        <f t="shared" ca="1" si="224"/>
        <v/>
      </c>
      <c r="E1366" s="22" t="str">
        <f t="shared" ca="1" si="226"/>
        <v/>
      </c>
      <c r="F1366" s="22" t="str">
        <f t="shared" ca="1" si="227"/>
        <v/>
      </c>
      <c r="G1366" s="22" t="str">
        <f t="shared" ca="1" si="228"/>
        <v/>
      </c>
      <c r="H1366" s="22" t="str">
        <f t="shared" ca="1" si="225"/>
        <v/>
      </c>
      <c r="I1366" s="22" t="str">
        <f t="shared" ca="1" si="225"/>
        <v/>
      </c>
      <c r="J1366" s="22" t="str">
        <f t="shared" ca="1" si="225"/>
        <v/>
      </c>
      <c r="K1366" s="22" t="str">
        <f t="shared" ca="1" si="225"/>
        <v/>
      </c>
      <c r="L1366" s="22" t="str">
        <f t="shared" ca="1" si="225"/>
        <v/>
      </c>
      <c r="M1366" s="22" t="str">
        <f t="shared" ca="1" si="225"/>
        <v/>
      </c>
      <c r="N1366" s="22" t="str">
        <f t="shared" ca="1" si="225"/>
        <v/>
      </c>
      <c r="O1366" s="22" t="str">
        <f t="shared" ca="1" si="225"/>
        <v/>
      </c>
      <c r="P1366" s="23"/>
      <c r="Q1366" s="23"/>
      <c r="R1366" s="23"/>
      <c r="S1366" s="23"/>
      <c r="T1366" s="23"/>
      <c r="U1366" s="23"/>
      <c r="V1366" s="23"/>
      <c r="W1366" s="23"/>
      <c r="X1366" s="23"/>
      <c r="Y1366" s="23"/>
      <c r="Z1366" s="23"/>
    </row>
    <row r="1367" spans="1:26" x14ac:dyDescent="0.55000000000000004">
      <c r="A1367" s="6" t="str">
        <f t="shared" ca="1" si="229"/>
        <v/>
      </c>
      <c r="B1367" s="22" t="str">
        <f t="shared" ca="1" si="224"/>
        <v/>
      </c>
      <c r="C1367" s="22" t="str">
        <f t="shared" ca="1" si="224"/>
        <v/>
      </c>
      <c r="D1367" s="22" t="str">
        <f t="shared" ca="1" si="224"/>
        <v/>
      </c>
      <c r="E1367" s="22" t="str">
        <f t="shared" ca="1" si="226"/>
        <v/>
      </c>
      <c r="F1367" s="22" t="str">
        <f t="shared" ca="1" si="227"/>
        <v/>
      </c>
      <c r="G1367" s="22" t="str">
        <f t="shared" ca="1" si="228"/>
        <v/>
      </c>
      <c r="H1367" s="22" t="str">
        <f t="shared" ca="1" si="225"/>
        <v/>
      </c>
      <c r="I1367" s="22" t="str">
        <f t="shared" ca="1" si="225"/>
        <v/>
      </c>
      <c r="J1367" s="22" t="str">
        <f t="shared" ca="1" si="225"/>
        <v/>
      </c>
      <c r="K1367" s="22" t="str">
        <f t="shared" ca="1" si="225"/>
        <v/>
      </c>
      <c r="L1367" s="22" t="str">
        <f t="shared" ca="1" si="225"/>
        <v/>
      </c>
      <c r="M1367" s="22" t="str">
        <f t="shared" ca="1" si="225"/>
        <v/>
      </c>
      <c r="N1367" s="22" t="str">
        <f t="shared" ca="1" si="225"/>
        <v/>
      </c>
      <c r="O1367" s="22" t="str">
        <f t="shared" ca="1" si="225"/>
        <v/>
      </c>
      <c r="P1367" s="23"/>
      <c r="Q1367" s="23"/>
      <c r="R1367" s="23"/>
      <c r="S1367" s="23"/>
      <c r="T1367" s="23"/>
      <c r="U1367" s="23"/>
      <c r="V1367" s="23"/>
      <c r="W1367" s="23"/>
      <c r="X1367" s="23"/>
      <c r="Y1367" s="23"/>
      <c r="Z1367" s="23"/>
    </row>
    <row r="1368" spans="1:26" x14ac:dyDescent="0.55000000000000004">
      <c r="A1368" s="6" t="str">
        <f t="shared" ca="1" si="229"/>
        <v/>
      </c>
      <c r="B1368" s="22" t="str">
        <f t="shared" ref="B1368:D1387" ca="1" si="230">IF($A1368="","",IF(ISERROR(IF(ISERROR(INDEX(FredRatesData_AllData,MATCH($A1368-(MAX(0,WEEKDAY($A1368,2)-5)),FredRatesData_Dates,0),MATCH(B$6,FredRatesData_IDs,0),1)/B$5),INDEX(FredRatesData_AllData,MATCH($A1368-(MAX(0,WEEKDAY($A1368,2)-5))-3,FredRatesData_Dates,0),MATCH(B$6,FredRatesData_IDs,0),1)/B$5,INDEX(FredRatesData_AllData,MATCH($A1368-(MAX(0,WEEKDAY($A1368,2)-5)),FredRatesData_Dates,0),MATCH(B$6,FredRatesData_IDs,0),1)/B$5)),"",IF(ISERROR(INDEX(FredRatesData_AllData,MATCH($A1368-(MAX(0,WEEKDAY($A1368,2)-5)),FredRatesData_Dates,0),MATCH(B$6,FredRatesData_IDs,0),1)/B$5),INDEX(FredRatesData_AllData,MATCH($A1368-(MAX(0,WEEKDAY($A1368,2)-5))-3,FredRatesData_Dates,0),MATCH(B$6,FredRatesData_IDs,0),1)/B$5,INDEX(FredRatesData_AllData,MATCH($A1368-(MAX(0,WEEKDAY($A1368,2)-5)),FredRatesData_Dates,0),MATCH(B$6,FredRatesData_IDs,0),1)/B$5)))</f>
        <v/>
      </c>
      <c r="C1368" s="22" t="str">
        <f t="shared" ca="1" si="230"/>
        <v/>
      </c>
      <c r="D1368" s="22" t="str">
        <f t="shared" ca="1" si="230"/>
        <v/>
      </c>
      <c r="E1368" s="22" t="str">
        <f t="shared" ca="1" si="226"/>
        <v/>
      </c>
      <c r="F1368" s="22" t="str">
        <f t="shared" ca="1" si="227"/>
        <v/>
      </c>
      <c r="G1368" s="22" t="str">
        <f t="shared" ca="1" si="228"/>
        <v/>
      </c>
      <c r="H1368" s="22" t="str">
        <f t="shared" ref="H1368:O1387" ca="1" si="231">IF($A1368="","",IF(ISERROR(IF(ISERROR(INDEX(FredRatesData_AllData,MATCH($A1368-(MAX(0,WEEKDAY($A1368,2)-5)),FredRatesData_Dates,0),MATCH(H$6,FredRatesData_IDs,0),1)/H$5),INDEX(FredRatesData_AllData,MATCH($A1368-(MAX(0,WEEKDAY($A1368,2)-5))-3,FredRatesData_Dates,0),MATCH(H$6,FredRatesData_IDs,0),1)/H$5,INDEX(FredRatesData_AllData,MATCH($A1368-(MAX(0,WEEKDAY($A1368,2)-5)),FredRatesData_Dates,0),MATCH(H$6,FredRatesData_IDs,0),1)/H$5)),"",IF(ISERROR(INDEX(FredRatesData_AllData,MATCH($A1368-(MAX(0,WEEKDAY($A1368,2)-5)),FredRatesData_Dates,0),MATCH(H$6,FredRatesData_IDs,0),1)/H$5),INDEX(FredRatesData_AllData,MATCH($A1368-(MAX(0,WEEKDAY($A1368,2)-5))-3,FredRatesData_Dates,0),MATCH(H$6,FredRatesData_IDs,0),1)/H$5,INDEX(FredRatesData_AllData,MATCH($A1368-(MAX(0,WEEKDAY($A1368,2)-5)),FredRatesData_Dates,0),MATCH(H$6,FredRatesData_IDs,0),1)/H$5)))</f>
        <v/>
      </c>
      <c r="I1368" s="22" t="str">
        <f t="shared" ca="1" si="231"/>
        <v/>
      </c>
      <c r="J1368" s="22" t="str">
        <f t="shared" ca="1" si="231"/>
        <v/>
      </c>
      <c r="K1368" s="22" t="str">
        <f t="shared" ca="1" si="231"/>
        <v/>
      </c>
      <c r="L1368" s="22" t="str">
        <f t="shared" ca="1" si="231"/>
        <v/>
      </c>
      <c r="M1368" s="22" t="str">
        <f t="shared" ca="1" si="231"/>
        <v/>
      </c>
      <c r="N1368" s="22" t="str">
        <f t="shared" ca="1" si="231"/>
        <v/>
      </c>
      <c r="O1368" s="22" t="str">
        <f t="shared" ca="1" si="231"/>
        <v/>
      </c>
      <c r="P1368" s="23"/>
      <c r="Q1368" s="23"/>
      <c r="R1368" s="23"/>
      <c r="S1368" s="23"/>
      <c r="T1368" s="23"/>
      <c r="U1368" s="23"/>
      <c r="V1368" s="23"/>
      <c r="W1368" s="23"/>
      <c r="X1368" s="23"/>
      <c r="Y1368" s="23"/>
      <c r="Z1368" s="23"/>
    </row>
    <row r="1369" spans="1:26" x14ac:dyDescent="0.55000000000000004">
      <c r="A1369" s="6" t="str">
        <f t="shared" ca="1" si="229"/>
        <v/>
      </c>
      <c r="B1369" s="22" t="str">
        <f t="shared" ca="1" si="230"/>
        <v/>
      </c>
      <c r="C1369" s="22" t="str">
        <f t="shared" ca="1" si="230"/>
        <v/>
      </c>
      <c r="D1369" s="22" t="str">
        <f t="shared" ca="1" si="230"/>
        <v/>
      </c>
      <c r="E1369" s="22" t="str">
        <f t="shared" ca="1" si="226"/>
        <v/>
      </c>
      <c r="F1369" s="22" t="str">
        <f t="shared" ca="1" si="227"/>
        <v/>
      </c>
      <c r="G1369" s="22" t="str">
        <f t="shared" ca="1" si="228"/>
        <v/>
      </c>
      <c r="H1369" s="22" t="str">
        <f t="shared" ca="1" si="231"/>
        <v/>
      </c>
      <c r="I1369" s="22" t="str">
        <f t="shared" ca="1" si="231"/>
        <v/>
      </c>
      <c r="J1369" s="22" t="str">
        <f t="shared" ca="1" si="231"/>
        <v/>
      </c>
      <c r="K1369" s="22" t="str">
        <f t="shared" ca="1" si="231"/>
        <v/>
      </c>
      <c r="L1369" s="22" t="str">
        <f t="shared" ca="1" si="231"/>
        <v/>
      </c>
      <c r="M1369" s="22" t="str">
        <f t="shared" ca="1" si="231"/>
        <v/>
      </c>
      <c r="N1369" s="22" t="str">
        <f t="shared" ca="1" si="231"/>
        <v/>
      </c>
      <c r="O1369" s="22" t="str">
        <f t="shared" ca="1" si="231"/>
        <v/>
      </c>
      <c r="P1369" s="23"/>
      <c r="Q1369" s="23"/>
      <c r="R1369" s="23"/>
      <c r="S1369" s="23"/>
      <c r="T1369" s="23"/>
      <c r="U1369" s="23"/>
      <c r="V1369" s="23"/>
      <c r="W1369" s="23"/>
      <c r="X1369" s="23"/>
      <c r="Y1369" s="23"/>
      <c r="Z1369" s="23"/>
    </row>
    <row r="1370" spans="1:26" x14ac:dyDescent="0.55000000000000004">
      <c r="A1370" s="6" t="str">
        <f t="shared" ca="1" si="229"/>
        <v/>
      </c>
      <c r="B1370" s="22" t="str">
        <f t="shared" ca="1" si="230"/>
        <v/>
      </c>
      <c r="C1370" s="22" t="str">
        <f t="shared" ca="1" si="230"/>
        <v/>
      </c>
      <c r="D1370" s="22" t="str">
        <f t="shared" ca="1" si="230"/>
        <v/>
      </c>
      <c r="E1370" s="22" t="str">
        <f t="shared" ca="1" si="226"/>
        <v/>
      </c>
      <c r="F1370" s="22" t="str">
        <f t="shared" ca="1" si="227"/>
        <v/>
      </c>
      <c r="G1370" s="22" t="str">
        <f t="shared" ca="1" si="228"/>
        <v/>
      </c>
      <c r="H1370" s="22" t="str">
        <f t="shared" ca="1" si="231"/>
        <v/>
      </c>
      <c r="I1370" s="22" t="str">
        <f t="shared" ca="1" si="231"/>
        <v/>
      </c>
      <c r="J1370" s="22" t="str">
        <f t="shared" ca="1" si="231"/>
        <v/>
      </c>
      <c r="K1370" s="22" t="str">
        <f t="shared" ca="1" si="231"/>
        <v/>
      </c>
      <c r="L1370" s="22" t="str">
        <f t="shared" ca="1" si="231"/>
        <v/>
      </c>
      <c r="M1370" s="22" t="str">
        <f t="shared" ca="1" si="231"/>
        <v/>
      </c>
      <c r="N1370" s="22" t="str">
        <f t="shared" ca="1" si="231"/>
        <v/>
      </c>
      <c r="O1370" s="22" t="str">
        <f t="shared" ca="1" si="231"/>
        <v/>
      </c>
      <c r="P1370" s="23"/>
      <c r="Q1370" s="23"/>
      <c r="R1370" s="23"/>
      <c r="S1370" s="23"/>
      <c r="T1370" s="23"/>
      <c r="U1370" s="23"/>
      <c r="V1370" s="23"/>
      <c r="W1370" s="23"/>
      <c r="X1370" s="23"/>
      <c r="Y1370" s="23"/>
      <c r="Z1370" s="23"/>
    </row>
    <row r="1371" spans="1:26" x14ac:dyDescent="0.55000000000000004">
      <c r="A1371" s="6" t="str">
        <f t="shared" ca="1" si="229"/>
        <v/>
      </c>
      <c r="B1371" s="22" t="str">
        <f t="shared" ca="1" si="230"/>
        <v/>
      </c>
      <c r="C1371" s="22" t="str">
        <f t="shared" ca="1" si="230"/>
        <v/>
      </c>
      <c r="D1371" s="22" t="str">
        <f t="shared" ca="1" si="230"/>
        <v/>
      </c>
      <c r="E1371" s="22" t="str">
        <f t="shared" ca="1" si="226"/>
        <v/>
      </c>
      <c r="F1371" s="22" t="str">
        <f t="shared" ca="1" si="227"/>
        <v/>
      </c>
      <c r="G1371" s="22" t="str">
        <f t="shared" ca="1" si="228"/>
        <v/>
      </c>
      <c r="H1371" s="22" t="str">
        <f t="shared" ca="1" si="231"/>
        <v/>
      </c>
      <c r="I1371" s="22" t="str">
        <f t="shared" ca="1" si="231"/>
        <v/>
      </c>
      <c r="J1371" s="22" t="str">
        <f t="shared" ca="1" si="231"/>
        <v/>
      </c>
      <c r="K1371" s="22" t="str">
        <f t="shared" ca="1" si="231"/>
        <v/>
      </c>
      <c r="L1371" s="22" t="str">
        <f t="shared" ca="1" si="231"/>
        <v/>
      </c>
      <c r="M1371" s="22" t="str">
        <f t="shared" ca="1" si="231"/>
        <v/>
      </c>
      <c r="N1371" s="22" t="str">
        <f t="shared" ca="1" si="231"/>
        <v/>
      </c>
      <c r="O1371" s="22" t="str">
        <f t="shared" ca="1" si="231"/>
        <v/>
      </c>
      <c r="P1371" s="23"/>
      <c r="Q1371" s="23"/>
      <c r="R1371" s="23"/>
      <c r="S1371" s="23"/>
      <c r="T1371" s="23"/>
      <c r="U1371" s="23"/>
      <c r="V1371" s="23"/>
      <c r="W1371" s="23"/>
      <c r="X1371" s="23"/>
      <c r="Y1371" s="23"/>
      <c r="Z1371" s="23"/>
    </row>
    <row r="1372" spans="1:26" x14ac:dyDescent="0.55000000000000004">
      <c r="A1372" s="6" t="str">
        <f t="shared" ca="1" si="229"/>
        <v/>
      </c>
      <c r="B1372" s="22" t="str">
        <f t="shared" ca="1" si="230"/>
        <v/>
      </c>
      <c r="C1372" s="22" t="str">
        <f t="shared" ca="1" si="230"/>
        <v/>
      </c>
      <c r="D1372" s="22" t="str">
        <f t="shared" ca="1" si="230"/>
        <v/>
      </c>
      <c r="E1372" s="22" t="str">
        <f t="shared" ca="1" si="226"/>
        <v/>
      </c>
      <c r="F1372" s="22" t="str">
        <f t="shared" ca="1" si="227"/>
        <v/>
      </c>
      <c r="G1372" s="22" t="str">
        <f t="shared" ca="1" si="228"/>
        <v/>
      </c>
      <c r="H1372" s="22" t="str">
        <f t="shared" ca="1" si="231"/>
        <v/>
      </c>
      <c r="I1372" s="22" t="str">
        <f t="shared" ca="1" si="231"/>
        <v/>
      </c>
      <c r="J1372" s="22" t="str">
        <f t="shared" ca="1" si="231"/>
        <v/>
      </c>
      <c r="K1372" s="22" t="str">
        <f t="shared" ca="1" si="231"/>
        <v/>
      </c>
      <c r="L1372" s="22" t="str">
        <f t="shared" ca="1" si="231"/>
        <v/>
      </c>
      <c r="M1372" s="22" t="str">
        <f t="shared" ca="1" si="231"/>
        <v/>
      </c>
      <c r="N1372" s="22" t="str">
        <f t="shared" ca="1" si="231"/>
        <v/>
      </c>
      <c r="O1372" s="22" t="str">
        <f t="shared" ca="1" si="231"/>
        <v/>
      </c>
      <c r="P1372" s="23"/>
      <c r="Q1372" s="23"/>
      <c r="R1372" s="23"/>
      <c r="S1372" s="23"/>
      <c r="T1372" s="23"/>
      <c r="U1372" s="23"/>
      <c r="V1372" s="23"/>
      <c r="W1372" s="23"/>
      <c r="X1372" s="23"/>
      <c r="Y1372" s="23"/>
      <c r="Z1372" s="23"/>
    </row>
    <row r="1373" spans="1:26" x14ac:dyDescent="0.55000000000000004">
      <c r="A1373" s="6" t="str">
        <f t="shared" ca="1" si="229"/>
        <v/>
      </c>
      <c r="B1373" s="22" t="str">
        <f t="shared" ca="1" si="230"/>
        <v/>
      </c>
      <c r="C1373" s="22" t="str">
        <f t="shared" ca="1" si="230"/>
        <v/>
      </c>
      <c r="D1373" s="22" t="str">
        <f t="shared" ca="1" si="230"/>
        <v/>
      </c>
      <c r="E1373" s="22" t="str">
        <f t="shared" ca="1" si="226"/>
        <v/>
      </c>
      <c r="F1373" s="22" t="str">
        <f t="shared" ca="1" si="227"/>
        <v/>
      </c>
      <c r="G1373" s="22" t="str">
        <f t="shared" ca="1" si="228"/>
        <v/>
      </c>
      <c r="H1373" s="22" t="str">
        <f t="shared" ca="1" si="231"/>
        <v/>
      </c>
      <c r="I1373" s="22" t="str">
        <f t="shared" ca="1" si="231"/>
        <v/>
      </c>
      <c r="J1373" s="22" t="str">
        <f t="shared" ca="1" si="231"/>
        <v/>
      </c>
      <c r="K1373" s="22" t="str">
        <f t="shared" ca="1" si="231"/>
        <v/>
      </c>
      <c r="L1373" s="22" t="str">
        <f t="shared" ca="1" si="231"/>
        <v/>
      </c>
      <c r="M1373" s="22" t="str">
        <f t="shared" ca="1" si="231"/>
        <v/>
      </c>
      <c r="N1373" s="22" t="str">
        <f t="shared" ca="1" si="231"/>
        <v/>
      </c>
      <c r="O1373" s="22" t="str">
        <f t="shared" ca="1" si="231"/>
        <v/>
      </c>
      <c r="P1373" s="23"/>
      <c r="Q1373" s="23"/>
      <c r="R1373" s="23"/>
      <c r="S1373" s="23"/>
      <c r="T1373" s="23"/>
      <c r="U1373" s="23"/>
      <c r="V1373" s="23"/>
      <c r="W1373" s="23"/>
      <c r="X1373" s="23"/>
      <c r="Y1373" s="23"/>
      <c r="Z1373" s="23"/>
    </row>
    <row r="1374" spans="1:26" x14ac:dyDescent="0.55000000000000004">
      <c r="A1374" s="6" t="str">
        <f t="shared" ca="1" si="229"/>
        <v/>
      </c>
      <c r="B1374" s="22" t="str">
        <f t="shared" ca="1" si="230"/>
        <v/>
      </c>
      <c r="C1374" s="22" t="str">
        <f t="shared" ca="1" si="230"/>
        <v/>
      </c>
      <c r="D1374" s="22" t="str">
        <f t="shared" ca="1" si="230"/>
        <v/>
      </c>
      <c r="E1374" s="22" t="str">
        <f t="shared" ca="1" si="226"/>
        <v/>
      </c>
      <c r="F1374" s="22" t="str">
        <f t="shared" ca="1" si="227"/>
        <v/>
      </c>
      <c r="G1374" s="22" t="str">
        <f t="shared" ca="1" si="228"/>
        <v/>
      </c>
      <c r="H1374" s="22" t="str">
        <f t="shared" ca="1" si="231"/>
        <v/>
      </c>
      <c r="I1374" s="22" t="str">
        <f t="shared" ca="1" si="231"/>
        <v/>
      </c>
      <c r="J1374" s="22" t="str">
        <f t="shared" ca="1" si="231"/>
        <v/>
      </c>
      <c r="K1374" s="22" t="str">
        <f t="shared" ca="1" si="231"/>
        <v/>
      </c>
      <c r="L1374" s="22" t="str">
        <f t="shared" ca="1" si="231"/>
        <v/>
      </c>
      <c r="M1374" s="22" t="str">
        <f t="shared" ca="1" si="231"/>
        <v/>
      </c>
      <c r="N1374" s="22" t="str">
        <f t="shared" ca="1" si="231"/>
        <v/>
      </c>
      <c r="O1374" s="22" t="str">
        <f t="shared" ca="1" si="231"/>
        <v/>
      </c>
      <c r="P1374" s="23"/>
      <c r="Q1374" s="23"/>
      <c r="R1374" s="23"/>
      <c r="S1374" s="23"/>
      <c r="T1374" s="23"/>
      <c r="U1374" s="23"/>
      <c r="V1374" s="23"/>
      <c r="W1374" s="23"/>
      <c r="X1374" s="23"/>
      <c r="Y1374" s="23"/>
      <c r="Z1374" s="23"/>
    </row>
    <row r="1375" spans="1:26" x14ac:dyDescent="0.55000000000000004">
      <c r="A1375" s="6" t="str">
        <f t="shared" ca="1" si="229"/>
        <v/>
      </c>
      <c r="B1375" s="22" t="str">
        <f t="shared" ca="1" si="230"/>
        <v/>
      </c>
      <c r="C1375" s="22" t="str">
        <f t="shared" ca="1" si="230"/>
        <v/>
      </c>
      <c r="D1375" s="22" t="str">
        <f t="shared" ca="1" si="230"/>
        <v/>
      </c>
      <c r="E1375" s="22" t="str">
        <f t="shared" ca="1" si="226"/>
        <v/>
      </c>
      <c r="F1375" s="22" t="str">
        <f t="shared" ca="1" si="227"/>
        <v/>
      </c>
      <c r="G1375" s="22" t="str">
        <f t="shared" ca="1" si="228"/>
        <v/>
      </c>
      <c r="H1375" s="22" t="str">
        <f t="shared" ca="1" si="231"/>
        <v/>
      </c>
      <c r="I1375" s="22" t="str">
        <f t="shared" ca="1" si="231"/>
        <v/>
      </c>
      <c r="J1375" s="22" t="str">
        <f t="shared" ca="1" si="231"/>
        <v/>
      </c>
      <c r="K1375" s="22" t="str">
        <f t="shared" ca="1" si="231"/>
        <v/>
      </c>
      <c r="L1375" s="22" t="str">
        <f t="shared" ca="1" si="231"/>
        <v/>
      </c>
      <c r="M1375" s="22" t="str">
        <f t="shared" ca="1" si="231"/>
        <v/>
      </c>
      <c r="N1375" s="22" t="str">
        <f t="shared" ca="1" si="231"/>
        <v/>
      </c>
      <c r="O1375" s="22" t="str">
        <f t="shared" ca="1" si="231"/>
        <v/>
      </c>
      <c r="P1375" s="23"/>
      <c r="Q1375" s="23"/>
      <c r="R1375" s="23"/>
      <c r="S1375" s="23"/>
      <c r="T1375" s="23"/>
      <c r="U1375" s="23"/>
      <c r="V1375" s="23"/>
      <c r="W1375" s="23"/>
      <c r="X1375" s="23"/>
      <c r="Y1375" s="23"/>
      <c r="Z1375" s="23"/>
    </row>
    <row r="1376" spans="1:26" x14ac:dyDescent="0.55000000000000004">
      <c r="A1376" s="6" t="str">
        <f t="shared" ca="1" si="229"/>
        <v/>
      </c>
      <c r="B1376" s="22" t="str">
        <f t="shared" ca="1" si="230"/>
        <v/>
      </c>
      <c r="C1376" s="22" t="str">
        <f t="shared" ca="1" si="230"/>
        <v/>
      </c>
      <c r="D1376" s="22" t="str">
        <f t="shared" ca="1" si="230"/>
        <v/>
      </c>
      <c r="E1376" s="22" t="str">
        <f t="shared" ca="1" si="226"/>
        <v/>
      </c>
      <c r="F1376" s="22" t="str">
        <f t="shared" ca="1" si="227"/>
        <v/>
      </c>
      <c r="G1376" s="22" t="str">
        <f t="shared" ca="1" si="228"/>
        <v/>
      </c>
      <c r="H1376" s="22" t="str">
        <f t="shared" ca="1" si="231"/>
        <v/>
      </c>
      <c r="I1376" s="22" t="str">
        <f t="shared" ca="1" si="231"/>
        <v/>
      </c>
      <c r="J1376" s="22" t="str">
        <f t="shared" ca="1" si="231"/>
        <v/>
      </c>
      <c r="K1376" s="22" t="str">
        <f t="shared" ca="1" si="231"/>
        <v/>
      </c>
      <c r="L1376" s="22" t="str">
        <f t="shared" ca="1" si="231"/>
        <v/>
      </c>
      <c r="M1376" s="22" t="str">
        <f t="shared" ca="1" si="231"/>
        <v/>
      </c>
      <c r="N1376" s="22" t="str">
        <f t="shared" ca="1" si="231"/>
        <v/>
      </c>
      <c r="O1376" s="22" t="str">
        <f t="shared" ca="1" si="231"/>
        <v/>
      </c>
      <c r="P1376" s="23"/>
      <c r="Q1376" s="23"/>
      <c r="R1376" s="23"/>
      <c r="S1376" s="23"/>
      <c r="T1376" s="23"/>
      <c r="U1376" s="23"/>
      <c r="V1376" s="23"/>
      <c r="W1376" s="23"/>
      <c r="X1376" s="23"/>
      <c r="Y1376" s="23"/>
      <c r="Z1376" s="23"/>
    </row>
    <row r="1377" spans="1:26" x14ac:dyDescent="0.55000000000000004">
      <c r="A1377" s="6" t="str">
        <f t="shared" ca="1" si="229"/>
        <v/>
      </c>
      <c r="B1377" s="22" t="str">
        <f t="shared" ca="1" si="230"/>
        <v/>
      </c>
      <c r="C1377" s="22" t="str">
        <f t="shared" ca="1" si="230"/>
        <v/>
      </c>
      <c r="D1377" s="22" t="str">
        <f t="shared" ca="1" si="230"/>
        <v/>
      </c>
      <c r="E1377" s="22" t="str">
        <f t="shared" ca="1" si="226"/>
        <v/>
      </c>
      <c r="F1377" s="22" t="str">
        <f t="shared" ca="1" si="227"/>
        <v/>
      </c>
      <c r="G1377" s="22" t="str">
        <f t="shared" ca="1" si="228"/>
        <v/>
      </c>
      <c r="H1377" s="22" t="str">
        <f t="shared" ca="1" si="231"/>
        <v/>
      </c>
      <c r="I1377" s="22" t="str">
        <f t="shared" ca="1" si="231"/>
        <v/>
      </c>
      <c r="J1377" s="22" t="str">
        <f t="shared" ca="1" si="231"/>
        <v/>
      </c>
      <c r="K1377" s="22" t="str">
        <f t="shared" ca="1" si="231"/>
        <v/>
      </c>
      <c r="L1377" s="22" t="str">
        <f t="shared" ca="1" si="231"/>
        <v/>
      </c>
      <c r="M1377" s="22" t="str">
        <f t="shared" ca="1" si="231"/>
        <v/>
      </c>
      <c r="N1377" s="22" t="str">
        <f t="shared" ca="1" si="231"/>
        <v/>
      </c>
      <c r="O1377" s="22" t="str">
        <f t="shared" ca="1" si="231"/>
        <v/>
      </c>
      <c r="P1377" s="23"/>
      <c r="Q1377" s="23"/>
      <c r="R1377" s="23"/>
      <c r="S1377" s="23"/>
      <c r="T1377" s="23"/>
      <c r="U1377" s="23"/>
      <c r="V1377" s="23"/>
      <c r="W1377" s="23"/>
      <c r="X1377" s="23"/>
      <c r="Y1377" s="23"/>
      <c r="Z1377" s="23"/>
    </row>
    <row r="1378" spans="1:26" x14ac:dyDescent="0.55000000000000004">
      <c r="A1378" s="6" t="str">
        <f t="shared" ca="1" si="229"/>
        <v/>
      </c>
      <c r="B1378" s="22" t="str">
        <f t="shared" ca="1" si="230"/>
        <v/>
      </c>
      <c r="C1378" s="22" t="str">
        <f t="shared" ca="1" si="230"/>
        <v/>
      </c>
      <c r="D1378" s="22" t="str">
        <f t="shared" ca="1" si="230"/>
        <v/>
      </c>
      <c r="E1378" s="22" t="str">
        <f t="shared" ca="1" si="226"/>
        <v/>
      </c>
      <c r="F1378" s="22" t="str">
        <f t="shared" ca="1" si="227"/>
        <v/>
      </c>
      <c r="G1378" s="22" t="str">
        <f t="shared" ca="1" si="228"/>
        <v/>
      </c>
      <c r="H1378" s="22" t="str">
        <f t="shared" ca="1" si="231"/>
        <v/>
      </c>
      <c r="I1378" s="22" t="str">
        <f t="shared" ca="1" si="231"/>
        <v/>
      </c>
      <c r="J1378" s="22" t="str">
        <f t="shared" ca="1" si="231"/>
        <v/>
      </c>
      <c r="K1378" s="22" t="str">
        <f t="shared" ca="1" si="231"/>
        <v/>
      </c>
      <c r="L1378" s="22" t="str">
        <f t="shared" ca="1" si="231"/>
        <v/>
      </c>
      <c r="M1378" s="22" t="str">
        <f t="shared" ca="1" si="231"/>
        <v/>
      </c>
      <c r="N1378" s="22" t="str">
        <f t="shared" ca="1" si="231"/>
        <v/>
      </c>
      <c r="O1378" s="22" t="str">
        <f t="shared" ca="1" si="231"/>
        <v/>
      </c>
      <c r="P1378" s="23"/>
      <c r="Q1378" s="23"/>
      <c r="R1378" s="23"/>
      <c r="S1378" s="23"/>
      <c r="T1378" s="23"/>
      <c r="U1378" s="23"/>
      <c r="V1378" s="23"/>
      <c r="W1378" s="23"/>
      <c r="X1378" s="23"/>
      <c r="Y1378" s="23"/>
      <c r="Z1378" s="23"/>
    </row>
    <row r="1379" spans="1:26" x14ac:dyDescent="0.55000000000000004">
      <c r="A1379" s="6" t="str">
        <f t="shared" ca="1" si="229"/>
        <v/>
      </c>
      <c r="B1379" s="22" t="str">
        <f t="shared" ca="1" si="230"/>
        <v/>
      </c>
      <c r="C1379" s="22" t="str">
        <f t="shared" ca="1" si="230"/>
        <v/>
      </c>
      <c r="D1379" s="22" t="str">
        <f t="shared" ca="1" si="230"/>
        <v/>
      </c>
      <c r="E1379" s="22" t="str">
        <f t="shared" ca="1" si="226"/>
        <v/>
      </c>
      <c r="F1379" s="22" t="str">
        <f t="shared" ca="1" si="227"/>
        <v/>
      </c>
      <c r="G1379" s="22" t="str">
        <f t="shared" ca="1" si="228"/>
        <v/>
      </c>
      <c r="H1379" s="22" t="str">
        <f t="shared" ca="1" si="231"/>
        <v/>
      </c>
      <c r="I1379" s="22" t="str">
        <f t="shared" ca="1" si="231"/>
        <v/>
      </c>
      <c r="J1379" s="22" t="str">
        <f t="shared" ca="1" si="231"/>
        <v/>
      </c>
      <c r="K1379" s="22" t="str">
        <f t="shared" ca="1" si="231"/>
        <v/>
      </c>
      <c r="L1379" s="22" t="str">
        <f t="shared" ca="1" si="231"/>
        <v/>
      </c>
      <c r="M1379" s="22" t="str">
        <f t="shared" ca="1" si="231"/>
        <v/>
      </c>
      <c r="N1379" s="22" t="str">
        <f t="shared" ca="1" si="231"/>
        <v/>
      </c>
      <c r="O1379" s="22" t="str">
        <f t="shared" ca="1" si="231"/>
        <v/>
      </c>
      <c r="P1379" s="23"/>
      <c r="Q1379" s="23"/>
      <c r="R1379" s="23"/>
      <c r="S1379" s="23"/>
      <c r="T1379" s="23"/>
      <c r="U1379" s="23"/>
      <c r="V1379" s="23"/>
      <c r="W1379" s="23"/>
      <c r="X1379" s="23"/>
      <c r="Y1379" s="23"/>
      <c r="Z1379" s="23"/>
    </row>
    <row r="1380" spans="1:26" x14ac:dyDescent="0.55000000000000004">
      <c r="A1380" s="6" t="str">
        <f t="shared" ca="1" si="229"/>
        <v/>
      </c>
      <c r="B1380" s="22" t="str">
        <f t="shared" ca="1" si="230"/>
        <v/>
      </c>
      <c r="C1380" s="22" t="str">
        <f t="shared" ca="1" si="230"/>
        <v/>
      </c>
      <c r="D1380" s="22" t="str">
        <f t="shared" ca="1" si="230"/>
        <v/>
      </c>
      <c r="E1380" s="22" t="str">
        <f t="shared" ca="1" si="226"/>
        <v/>
      </c>
      <c r="F1380" s="22" t="str">
        <f t="shared" ca="1" si="227"/>
        <v/>
      </c>
      <c r="G1380" s="22" t="str">
        <f t="shared" ca="1" si="228"/>
        <v/>
      </c>
      <c r="H1380" s="22" t="str">
        <f t="shared" ca="1" si="231"/>
        <v/>
      </c>
      <c r="I1380" s="22" t="str">
        <f t="shared" ca="1" si="231"/>
        <v/>
      </c>
      <c r="J1380" s="22" t="str">
        <f t="shared" ca="1" si="231"/>
        <v/>
      </c>
      <c r="K1380" s="22" t="str">
        <f t="shared" ca="1" si="231"/>
        <v/>
      </c>
      <c r="L1380" s="22" t="str">
        <f t="shared" ca="1" si="231"/>
        <v/>
      </c>
      <c r="M1380" s="22" t="str">
        <f t="shared" ca="1" si="231"/>
        <v/>
      </c>
      <c r="N1380" s="22" t="str">
        <f t="shared" ca="1" si="231"/>
        <v/>
      </c>
      <c r="O1380" s="22" t="str">
        <f t="shared" ca="1" si="231"/>
        <v/>
      </c>
      <c r="P1380" s="23"/>
      <c r="Q1380" s="23"/>
      <c r="R1380" s="23"/>
      <c r="S1380" s="23"/>
      <c r="T1380" s="23"/>
      <c r="U1380" s="23"/>
      <c r="V1380" s="23"/>
      <c r="W1380" s="23"/>
      <c r="X1380" s="23"/>
      <c r="Y1380" s="23"/>
      <c r="Z1380" s="23"/>
    </row>
    <row r="1381" spans="1:26" x14ac:dyDescent="0.55000000000000004">
      <c r="A1381" s="6" t="str">
        <f t="shared" ca="1" si="229"/>
        <v/>
      </c>
      <c r="B1381" s="22" t="str">
        <f t="shared" ca="1" si="230"/>
        <v/>
      </c>
      <c r="C1381" s="22" t="str">
        <f t="shared" ca="1" si="230"/>
        <v/>
      </c>
      <c r="D1381" s="22" t="str">
        <f t="shared" ca="1" si="230"/>
        <v/>
      </c>
      <c r="E1381" s="22" t="str">
        <f t="shared" ca="1" si="226"/>
        <v/>
      </c>
      <c r="F1381" s="22" t="str">
        <f t="shared" ca="1" si="227"/>
        <v/>
      </c>
      <c r="G1381" s="22" t="str">
        <f t="shared" ca="1" si="228"/>
        <v/>
      </c>
      <c r="H1381" s="22" t="str">
        <f t="shared" ca="1" si="231"/>
        <v/>
      </c>
      <c r="I1381" s="22" t="str">
        <f t="shared" ca="1" si="231"/>
        <v/>
      </c>
      <c r="J1381" s="22" t="str">
        <f t="shared" ca="1" si="231"/>
        <v/>
      </c>
      <c r="K1381" s="22" t="str">
        <f t="shared" ca="1" si="231"/>
        <v/>
      </c>
      <c r="L1381" s="22" t="str">
        <f t="shared" ca="1" si="231"/>
        <v/>
      </c>
      <c r="M1381" s="22" t="str">
        <f t="shared" ca="1" si="231"/>
        <v/>
      </c>
      <c r="N1381" s="22" t="str">
        <f t="shared" ca="1" si="231"/>
        <v/>
      </c>
      <c r="O1381" s="22" t="str">
        <f t="shared" ca="1" si="231"/>
        <v/>
      </c>
      <c r="P1381" s="23"/>
      <c r="Q1381" s="23"/>
      <c r="R1381" s="23"/>
      <c r="S1381" s="23"/>
      <c r="T1381" s="23"/>
      <c r="U1381" s="23"/>
      <c r="V1381" s="23"/>
      <c r="W1381" s="23"/>
      <c r="X1381" s="23"/>
      <c r="Y1381" s="23"/>
      <c r="Z1381" s="23"/>
    </row>
    <row r="1382" spans="1:26" x14ac:dyDescent="0.55000000000000004">
      <c r="A1382" s="6" t="str">
        <f t="shared" ca="1" si="229"/>
        <v/>
      </c>
      <c r="B1382" s="22" t="str">
        <f t="shared" ca="1" si="230"/>
        <v/>
      </c>
      <c r="C1382" s="22" t="str">
        <f t="shared" ca="1" si="230"/>
        <v/>
      </c>
      <c r="D1382" s="22" t="str">
        <f t="shared" ca="1" si="230"/>
        <v/>
      </c>
      <c r="E1382" s="22" t="str">
        <f t="shared" ca="1" si="226"/>
        <v/>
      </c>
      <c r="F1382" s="22" t="str">
        <f t="shared" ca="1" si="227"/>
        <v/>
      </c>
      <c r="G1382" s="22" t="str">
        <f t="shared" ca="1" si="228"/>
        <v/>
      </c>
      <c r="H1382" s="22" t="str">
        <f t="shared" ca="1" si="231"/>
        <v/>
      </c>
      <c r="I1382" s="22" t="str">
        <f t="shared" ca="1" si="231"/>
        <v/>
      </c>
      <c r="J1382" s="22" t="str">
        <f t="shared" ca="1" si="231"/>
        <v/>
      </c>
      <c r="K1382" s="22" t="str">
        <f t="shared" ca="1" si="231"/>
        <v/>
      </c>
      <c r="L1382" s="22" t="str">
        <f t="shared" ca="1" si="231"/>
        <v/>
      </c>
      <c r="M1382" s="22" t="str">
        <f t="shared" ca="1" si="231"/>
        <v/>
      </c>
      <c r="N1382" s="22" t="str">
        <f t="shared" ca="1" si="231"/>
        <v/>
      </c>
      <c r="O1382" s="22" t="str">
        <f t="shared" ca="1" si="231"/>
        <v/>
      </c>
      <c r="P1382" s="23"/>
      <c r="Q1382" s="23"/>
      <c r="R1382" s="23"/>
      <c r="S1382" s="23"/>
      <c r="T1382" s="23"/>
      <c r="U1382" s="23"/>
      <c r="V1382" s="23"/>
      <c r="W1382" s="23"/>
      <c r="X1382" s="23"/>
      <c r="Y1382" s="23"/>
      <c r="Z1382" s="23"/>
    </row>
    <row r="1383" spans="1:26" x14ac:dyDescent="0.55000000000000004">
      <c r="A1383" s="6" t="str">
        <f t="shared" ca="1" si="229"/>
        <v/>
      </c>
      <c r="B1383" s="22" t="str">
        <f t="shared" ca="1" si="230"/>
        <v/>
      </c>
      <c r="C1383" s="22" t="str">
        <f t="shared" ca="1" si="230"/>
        <v/>
      </c>
      <c r="D1383" s="22" t="str">
        <f t="shared" ca="1" si="230"/>
        <v/>
      </c>
      <c r="E1383" s="22" t="str">
        <f t="shared" ca="1" si="226"/>
        <v/>
      </c>
      <c r="F1383" s="22" t="str">
        <f t="shared" ca="1" si="227"/>
        <v/>
      </c>
      <c r="G1383" s="22" t="str">
        <f t="shared" ca="1" si="228"/>
        <v/>
      </c>
      <c r="H1383" s="22" t="str">
        <f t="shared" ca="1" si="231"/>
        <v/>
      </c>
      <c r="I1383" s="22" t="str">
        <f t="shared" ca="1" si="231"/>
        <v/>
      </c>
      <c r="J1383" s="22" t="str">
        <f t="shared" ca="1" si="231"/>
        <v/>
      </c>
      <c r="K1383" s="22" t="str">
        <f t="shared" ca="1" si="231"/>
        <v/>
      </c>
      <c r="L1383" s="22" t="str">
        <f t="shared" ca="1" si="231"/>
        <v/>
      </c>
      <c r="M1383" s="22" t="str">
        <f t="shared" ca="1" si="231"/>
        <v/>
      </c>
      <c r="N1383" s="22" t="str">
        <f t="shared" ca="1" si="231"/>
        <v/>
      </c>
      <c r="O1383" s="22" t="str">
        <f t="shared" ca="1" si="231"/>
        <v/>
      </c>
      <c r="P1383" s="23"/>
      <c r="Q1383" s="23"/>
      <c r="R1383" s="23"/>
      <c r="S1383" s="23"/>
      <c r="T1383" s="23"/>
      <c r="U1383" s="23"/>
      <c r="V1383" s="23"/>
      <c r="W1383" s="23"/>
      <c r="X1383" s="23"/>
      <c r="Y1383" s="23"/>
      <c r="Z1383" s="23"/>
    </row>
    <row r="1384" spans="1:26" x14ac:dyDescent="0.55000000000000004">
      <c r="A1384" s="6" t="str">
        <f t="shared" ca="1" si="229"/>
        <v/>
      </c>
      <c r="B1384" s="22" t="str">
        <f t="shared" ca="1" si="230"/>
        <v/>
      </c>
      <c r="C1384" s="22" t="str">
        <f t="shared" ca="1" si="230"/>
        <v/>
      </c>
      <c r="D1384" s="22" t="str">
        <f t="shared" ca="1" si="230"/>
        <v/>
      </c>
      <c r="E1384" s="22" t="str">
        <f t="shared" ca="1" si="226"/>
        <v/>
      </c>
      <c r="F1384" s="22" t="str">
        <f t="shared" ca="1" si="227"/>
        <v/>
      </c>
      <c r="G1384" s="22" t="str">
        <f t="shared" ca="1" si="228"/>
        <v/>
      </c>
      <c r="H1384" s="22" t="str">
        <f t="shared" ca="1" si="231"/>
        <v/>
      </c>
      <c r="I1384" s="22" t="str">
        <f t="shared" ca="1" si="231"/>
        <v/>
      </c>
      <c r="J1384" s="22" t="str">
        <f t="shared" ca="1" si="231"/>
        <v/>
      </c>
      <c r="K1384" s="22" t="str">
        <f t="shared" ca="1" si="231"/>
        <v/>
      </c>
      <c r="L1384" s="22" t="str">
        <f t="shared" ca="1" si="231"/>
        <v/>
      </c>
      <c r="M1384" s="22" t="str">
        <f t="shared" ca="1" si="231"/>
        <v/>
      </c>
      <c r="N1384" s="22" t="str">
        <f t="shared" ca="1" si="231"/>
        <v/>
      </c>
      <c r="O1384" s="22" t="str">
        <f t="shared" ca="1" si="231"/>
        <v/>
      </c>
      <c r="P1384" s="23"/>
      <c r="Q1384" s="23"/>
      <c r="R1384" s="23"/>
      <c r="S1384" s="23"/>
      <c r="T1384" s="23"/>
      <c r="U1384" s="23"/>
      <c r="V1384" s="23"/>
      <c r="W1384" s="23"/>
      <c r="X1384" s="23"/>
      <c r="Y1384" s="23"/>
      <c r="Z1384" s="23"/>
    </row>
    <row r="1385" spans="1:26" x14ac:dyDescent="0.55000000000000004">
      <c r="A1385" s="6" t="str">
        <f t="shared" ca="1" si="229"/>
        <v/>
      </c>
      <c r="B1385" s="22" t="str">
        <f t="shared" ca="1" si="230"/>
        <v/>
      </c>
      <c r="C1385" s="22" t="str">
        <f t="shared" ca="1" si="230"/>
        <v/>
      </c>
      <c r="D1385" s="22" t="str">
        <f t="shared" ca="1" si="230"/>
        <v/>
      </c>
      <c r="E1385" s="22" t="str">
        <f t="shared" ca="1" si="226"/>
        <v/>
      </c>
      <c r="F1385" s="22" t="str">
        <f t="shared" ca="1" si="227"/>
        <v/>
      </c>
      <c r="G1385" s="22" t="str">
        <f t="shared" ca="1" si="228"/>
        <v/>
      </c>
      <c r="H1385" s="22" t="str">
        <f t="shared" ca="1" si="231"/>
        <v/>
      </c>
      <c r="I1385" s="22" t="str">
        <f t="shared" ca="1" si="231"/>
        <v/>
      </c>
      <c r="J1385" s="22" t="str">
        <f t="shared" ca="1" si="231"/>
        <v/>
      </c>
      <c r="K1385" s="22" t="str">
        <f t="shared" ca="1" si="231"/>
        <v/>
      </c>
      <c r="L1385" s="22" t="str">
        <f t="shared" ca="1" si="231"/>
        <v/>
      </c>
      <c r="M1385" s="22" t="str">
        <f t="shared" ca="1" si="231"/>
        <v/>
      </c>
      <c r="N1385" s="22" t="str">
        <f t="shared" ca="1" si="231"/>
        <v/>
      </c>
      <c r="O1385" s="22" t="str">
        <f t="shared" ca="1" si="231"/>
        <v/>
      </c>
      <c r="P1385" s="23"/>
      <c r="Q1385" s="23"/>
      <c r="R1385" s="23"/>
      <c r="S1385" s="23"/>
      <c r="T1385" s="23"/>
      <c r="U1385" s="23"/>
      <c r="V1385" s="23"/>
      <c r="W1385" s="23"/>
      <c r="X1385" s="23"/>
      <c r="Y1385" s="23"/>
      <c r="Z1385" s="23"/>
    </row>
    <row r="1386" spans="1:26" x14ac:dyDescent="0.55000000000000004">
      <c r="A1386" s="6" t="str">
        <f t="shared" ca="1" si="229"/>
        <v/>
      </c>
      <c r="B1386" s="22" t="str">
        <f t="shared" ca="1" si="230"/>
        <v/>
      </c>
      <c r="C1386" s="22" t="str">
        <f t="shared" ca="1" si="230"/>
        <v/>
      </c>
      <c r="D1386" s="22" t="str">
        <f t="shared" ca="1" si="230"/>
        <v/>
      </c>
      <c r="E1386" s="22" t="str">
        <f t="shared" ca="1" si="226"/>
        <v/>
      </c>
      <c r="F1386" s="22" t="str">
        <f t="shared" ca="1" si="227"/>
        <v/>
      </c>
      <c r="G1386" s="22" t="str">
        <f t="shared" ca="1" si="228"/>
        <v/>
      </c>
      <c r="H1386" s="22" t="str">
        <f t="shared" ca="1" si="231"/>
        <v/>
      </c>
      <c r="I1386" s="22" t="str">
        <f t="shared" ca="1" si="231"/>
        <v/>
      </c>
      <c r="J1386" s="22" t="str">
        <f t="shared" ca="1" si="231"/>
        <v/>
      </c>
      <c r="K1386" s="22" t="str">
        <f t="shared" ca="1" si="231"/>
        <v/>
      </c>
      <c r="L1386" s="22" t="str">
        <f t="shared" ca="1" si="231"/>
        <v/>
      </c>
      <c r="M1386" s="22" t="str">
        <f t="shared" ca="1" si="231"/>
        <v/>
      </c>
      <c r="N1386" s="22" t="str">
        <f t="shared" ca="1" si="231"/>
        <v/>
      </c>
      <c r="O1386" s="22" t="str">
        <f t="shared" ca="1" si="231"/>
        <v/>
      </c>
      <c r="P1386" s="23"/>
      <c r="Q1386" s="23"/>
      <c r="R1386" s="23"/>
      <c r="S1386" s="23"/>
      <c r="T1386" s="23"/>
      <c r="U1386" s="23"/>
      <c r="V1386" s="23"/>
      <c r="W1386" s="23"/>
      <c r="X1386" s="23"/>
      <c r="Y1386" s="23"/>
      <c r="Z1386" s="23"/>
    </row>
    <row r="1387" spans="1:26" x14ac:dyDescent="0.55000000000000004">
      <c r="A1387" s="6" t="str">
        <f t="shared" ca="1" si="229"/>
        <v/>
      </c>
      <c r="B1387" s="22" t="str">
        <f t="shared" ca="1" si="230"/>
        <v/>
      </c>
      <c r="C1387" s="22" t="str">
        <f t="shared" ca="1" si="230"/>
        <v/>
      </c>
      <c r="D1387" s="22" t="str">
        <f t="shared" ca="1" si="230"/>
        <v/>
      </c>
      <c r="E1387" s="22" t="str">
        <f t="shared" ca="1" si="226"/>
        <v/>
      </c>
      <c r="F1387" s="22" t="str">
        <f t="shared" ca="1" si="227"/>
        <v/>
      </c>
      <c r="G1387" s="22" t="str">
        <f t="shared" ca="1" si="228"/>
        <v/>
      </c>
      <c r="H1387" s="22" t="str">
        <f t="shared" ca="1" si="231"/>
        <v/>
      </c>
      <c r="I1387" s="22" t="str">
        <f t="shared" ca="1" si="231"/>
        <v/>
      </c>
      <c r="J1387" s="22" t="str">
        <f t="shared" ca="1" si="231"/>
        <v/>
      </c>
      <c r="K1387" s="22" t="str">
        <f t="shared" ca="1" si="231"/>
        <v/>
      </c>
      <c r="L1387" s="22" t="str">
        <f t="shared" ca="1" si="231"/>
        <v/>
      </c>
      <c r="M1387" s="22" t="str">
        <f t="shared" ca="1" si="231"/>
        <v/>
      </c>
      <c r="N1387" s="22" t="str">
        <f t="shared" ca="1" si="231"/>
        <v/>
      </c>
      <c r="O1387" s="22" t="str">
        <f t="shared" ca="1" si="231"/>
        <v/>
      </c>
      <c r="P1387" s="23"/>
      <c r="Q1387" s="23"/>
      <c r="R1387" s="23"/>
      <c r="S1387" s="23"/>
      <c r="T1387" s="23"/>
      <c r="U1387" s="23"/>
      <c r="V1387" s="23"/>
      <c r="W1387" s="23"/>
      <c r="X1387" s="23"/>
      <c r="Y1387" s="23"/>
      <c r="Z1387" s="23"/>
    </row>
    <row r="1388" spans="1:26" x14ac:dyDescent="0.55000000000000004">
      <c r="A1388" s="6" t="str">
        <f t="shared" ca="1" si="229"/>
        <v/>
      </c>
      <c r="B1388" s="22" t="str">
        <f t="shared" ref="B1388:D1407" ca="1" si="232">IF($A1388="","",IF(ISERROR(IF(ISERROR(INDEX(FredRatesData_AllData,MATCH($A1388-(MAX(0,WEEKDAY($A1388,2)-5)),FredRatesData_Dates,0),MATCH(B$6,FredRatesData_IDs,0),1)/B$5),INDEX(FredRatesData_AllData,MATCH($A1388-(MAX(0,WEEKDAY($A1388,2)-5))-3,FredRatesData_Dates,0),MATCH(B$6,FredRatesData_IDs,0),1)/B$5,INDEX(FredRatesData_AllData,MATCH($A1388-(MAX(0,WEEKDAY($A1388,2)-5)),FredRatesData_Dates,0),MATCH(B$6,FredRatesData_IDs,0),1)/B$5)),"",IF(ISERROR(INDEX(FredRatesData_AllData,MATCH($A1388-(MAX(0,WEEKDAY($A1388,2)-5)),FredRatesData_Dates,0),MATCH(B$6,FredRatesData_IDs,0),1)/B$5),INDEX(FredRatesData_AllData,MATCH($A1388-(MAX(0,WEEKDAY($A1388,2)-5))-3,FredRatesData_Dates,0),MATCH(B$6,FredRatesData_IDs,0),1)/B$5,INDEX(FredRatesData_AllData,MATCH($A1388-(MAX(0,WEEKDAY($A1388,2)-5)),FredRatesData_Dates,0),MATCH(B$6,FredRatesData_IDs,0),1)/B$5)))</f>
        <v/>
      </c>
      <c r="C1388" s="22" t="str">
        <f t="shared" ca="1" si="232"/>
        <v/>
      </c>
      <c r="D1388" s="22" t="str">
        <f t="shared" ca="1" si="232"/>
        <v/>
      </c>
      <c r="E1388" s="22" t="str">
        <f t="shared" ca="1" si="226"/>
        <v/>
      </c>
      <c r="F1388" s="22" t="str">
        <f t="shared" ca="1" si="227"/>
        <v/>
      </c>
      <c r="G1388" s="22" t="str">
        <f t="shared" ca="1" si="228"/>
        <v/>
      </c>
      <c r="H1388" s="22" t="str">
        <f t="shared" ref="H1388:O1407" ca="1" si="233">IF($A1388="","",IF(ISERROR(IF(ISERROR(INDEX(FredRatesData_AllData,MATCH($A1388-(MAX(0,WEEKDAY($A1388,2)-5)),FredRatesData_Dates,0),MATCH(H$6,FredRatesData_IDs,0),1)/H$5),INDEX(FredRatesData_AllData,MATCH($A1388-(MAX(0,WEEKDAY($A1388,2)-5))-3,FredRatesData_Dates,0),MATCH(H$6,FredRatesData_IDs,0),1)/H$5,INDEX(FredRatesData_AllData,MATCH($A1388-(MAX(0,WEEKDAY($A1388,2)-5)),FredRatesData_Dates,0),MATCH(H$6,FredRatesData_IDs,0),1)/H$5)),"",IF(ISERROR(INDEX(FredRatesData_AllData,MATCH($A1388-(MAX(0,WEEKDAY($A1388,2)-5)),FredRatesData_Dates,0),MATCH(H$6,FredRatesData_IDs,0),1)/H$5),INDEX(FredRatesData_AllData,MATCH($A1388-(MAX(0,WEEKDAY($A1388,2)-5))-3,FredRatesData_Dates,0),MATCH(H$6,FredRatesData_IDs,0),1)/H$5,INDEX(FredRatesData_AllData,MATCH($A1388-(MAX(0,WEEKDAY($A1388,2)-5)),FredRatesData_Dates,0),MATCH(H$6,FredRatesData_IDs,0),1)/H$5)))</f>
        <v/>
      </c>
      <c r="I1388" s="22" t="str">
        <f t="shared" ca="1" si="233"/>
        <v/>
      </c>
      <c r="J1388" s="22" t="str">
        <f t="shared" ca="1" si="233"/>
        <v/>
      </c>
      <c r="K1388" s="22" t="str">
        <f t="shared" ca="1" si="233"/>
        <v/>
      </c>
      <c r="L1388" s="22" t="str">
        <f t="shared" ca="1" si="233"/>
        <v/>
      </c>
      <c r="M1388" s="22" t="str">
        <f t="shared" ca="1" si="233"/>
        <v/>
      </c>
      <c r="N1388" s="22" t="str">
        <f t="shared" ca="1" si="233"/>
        <v/>
      </c>
      <c r="O1388" s="22" t="str">
        <f t="shared" ca="1" si="233"/>
        <v/>
      </c>
      <c r="P1388" s="23"/>
      <c r="Q1388" s="23"/>
      <c r="R1388" s="23"/>
      <c r="S1388" s="23"/>
      <c r="T1388" s="23"/>
      <c r="U1388" s="23"/>
      <c r="V1388" s="23"/>
      <c r="W1388" s="23"/>
      <c r="X1388" s="23"/>
      <c r="Y1388" s="23"/>
      <c r="Z1388" s="23"/>
    </row>
    <row r="1389" spans="1:26" x14ac:dyDescent="0.55000000000000004">
      <c r="A1389" s="6" t="str">
        <f t="shared" ca="1" si="229"/>
        <v/>
      </c>
      <c r="B1389" s="22" t="str">
        <f t="shared" ca="1" si="232"/>
        <v/>
      </c>
      <c r="C1389" s="22" t="str">
        <f t="shared" ca="1" si="232"/>
        <v/>
      </c>
      <c r="D1389" s="22" t="str">
        <f t="shared" ca="1" si="232"/>
        <v/>
      </c>
      <c r="E1389" s="22" t="str">
        <f t="shared" ca="1" si="226"/>
        <v/>
      </c>
      <c r="F1389" s="22" t="str">
        <f t="shared" ca="1" si="227"/>
        <v/>
      </c>
      <c r="G1389" s="22" t="str">
        <f t="shared" ca="1" si="228"/>
        <v/>
      </c>
      <c r="H1389" s="22" t="str">
        <f t="shared" ca="1" si="233"/>
        <v/>
      </c>
      <c r="I1389" s="22" t="str">
        <f t="shared" ca="1" si="233"/>
        <v/>
      </c>
      <c r="J1389" s="22" t="str">
        <f t="shared" ca="1" si="233"/>
        <v/>
      </c>
      <c r="K1389" s="22" t="str">
        <f t="shared" ca="1" si="233"/>
        <v/>
      </c>
      <c r="L1389" s="22" t="str">
        <f t="shared" ca="1" si="233"/>
        <v/>
      </c>
      <c r="M1389" s="22" t="str">
        <f t="shared" ca="1" si="233"/>
        <v/>
      </c>
      <c r="N1389" s="22" t="str">
        <f t="shared" ca="1" si="233"/>
        <v/>
      </c>
      <c r="O1389" s="22" t="str">
        <f t="shared" ca="1" si="233"/>
        <v/>
      </c>
      <c r="P1389" s="23"/>
      <c r="Q1389" s="23"/>
      <c r="R1389" s="23"/>
      <c r="S1389" s="23"/>
      <c r="T1389" s="23"/>
      <c r="U1389" s="23"/>
      <c r="V1389" s="23"/>
      <c r="W1389" s="23"/>
      <c r="X1389" s="23"/>
      <c r="Y1389" s="23"/>
      <c r="Z1389" s="23"/>
    </row>
    <row r="1390" spans="1:26" x14ac:dyDescent="0.55000000000000004">
      <c r="A1390" s="6" t="str">
        <f t="shared" ca="1" si="229"/>
        <v/>
      </c>
      <c r="B1390" s="22" t="str">
        <f t="shared" ca="1" si="232"/>
        <v/>
      </c>
      <c r="C1390" s="22" t="str">
        <f t="shared" ca="1" si="232"/>
        <v/>
      </c>
      <c r="D1390" s="22" t="str">
        <f t="shared" ca="1" si="232"/>
        <v/>
      </c>
      <c r="E1390" s="22" t="str">
        <f t="shared" ca="1" si="226"/>
        <v/>
      </c>
      <c r="F1390" s="22" t="str">
        <f t="shared" ca="1" si="227"/>
        <v/>
      </c>
      <c r="G1390" s="22" t="str">
        <f t="shared" ca="1" si="228"/>
        <v/>
      </c>
      <c r="H1390" s="22" t="str">
        <f t="shared" ca="1" si="233"/>
        <v/>
      </c>
      <c r="I1390" s="22" t="str">
        <f t="shared" ca="1" si="233"/>
        <v/>
      </c>
      <c r="J1390" s="22" t="str">
        <f t="shared" ca="1" si="233"/>
        <v/>
      </c>
      <c r="K1390" s="22" t="str">
        <f t="shared" ca="1" si="233"/>
        <v/>
      </c>
      <c r="L1390" s="22" t="str">
        <f t="shared" ca="1" si="233"/>
        <v/>
      </c>
      <c r="M1390" s="22" t="str">
        <f t="shared" ca="1" si="233"/>
        <v/>
      </c>
      <c r="N1390" s="22" t="str">
        <f t="shared" ca="1" si="233"/>
        <v/>
      </c>
      <c r="O1390" s="22" t="str">
        <f t="shared" ca="1" si="233"/>
        <v/>
      </c>
      <c r="P1390" s="23"/>
      <c r="Q1390" s="23"/>
      <c r="R1390" s="23"/>
      <c r="S1390" s="23"/>
      <c r="T1390" s="23"/>
      <c r="U1390" s="23"/>
      <c r="V1390" s="23"/>
      <c r="W1390" s="23"/>
      <c r="X1390" s="23"/>
      <c r="Y1390" s="23"/>
      <c r="Z1390" s="23"/>
    </row>
    <row r="1391" spans="1:26" x14ac:dyDescent="0.55000000000000004">
      <c r="A1391" s="6" t="str">
        <f t="shared" ca="1" si="229"/>
        <v/>
      </c>
      <c r="B1391" s="22" t="str">
        <f t="shared" ca="1" si="232"/>
        <v/>
      </c>
      <c r="C1391" s="22" t="str">
        <f t="shared" ca="1" si="232"/>
        <v/>
      </c>
      <c r="D1391" s="22" t="str">
        <f t="shared" ca="1" si="232"/>
        <v/>
      </c>
      <c r="E1391" s="22" t="str">
        <f t="shared" ca="1" si="226"/>
        <v/>
      </c>
      <c r="F1391" s="22" t="str">
        <f t="shared" ca="1" si="227"/>
        <v/>
      </c>
      <c r="G1391" s="22" t="str">
        <f t="shared" ca="1" si="228"/>
        <v/>
      </c>
      <c r="H1391" s="22" t="str">
        <f t="shared" ca="1" si="233"/>
        <v/>
      </c>
      <c r="I1391" s="22" t="str">
        <f t="shared" ca="1" si="233"/>
        <v/>
      </c>
      <c r="J1391" s="22" t="str">
        <f t="shared" ca="1" si="233"/>
        <v/>
      </c>
      <c r="K1391" s="22" t="str">
        <f t="shared" ca="1" si="233"/>
        <v/>
      </c>
      <c r="L1391" s="22" t="str">
        <f t="shared" ca="1" si="233"/>
        <v/>
      </c>
      <c r="M1391" s="22" t="str">
        <f t="shared" ca="1" si="233"/>
        <v/>
      </c>
      <c r="N1391" s="22" t="str">
        <f t="shared" ca="1" si="233"/>
        <v/>
      </c>
      <c r="O1391" s="22" t="str">
        <f t="shared" ca="1" si="233"/>
        <v/>
      </c>
      <c r="P1391" s="23"/>
      <c r="Q1391" s="23"/>
      <c r="R1391" s="23"/>
      <c r="S1391" s="23"/>
      <c r="T1391" s="23"/>
      <c r="U1391" s="23"/>
      <c r="V1391" s="23"/>
      <c r="W1391" s="23"/>
      <c r="X1391" s="23"/>
      <c r="Y1391" s="23"/>
      <c r="Z1391" s="23"/>
    </row>
    <row r="1392" spans="1:26" x14ac:dyDescent="0.55000000000000004">
      <c r="A1392" s="6" t="str">
        <f t="shared" ca="1" si="229"/>
        <v/>
      </c>
      <c r="B1392" s="22" t="str">
        <f t="shared" ca="1" si="232"/>
        <v/>
      </c>
      <c r="C1392" s="22" t="str">
        <f t="shared" ca="1" si="232"/>
        <v/>
      </c>
      <c r="D1392" s="22" t="str">
        <f t="shared" ca="1" si="232"/>
        <v/>
      </c>
      <c r="E1392" s="22" t="str">
        <f t="shared" ca="1" si="226"/>
        <v/>
      </c>
      <c r="F1392" s="22" t="str">
        <f t="shared" ca="1" si="227"/>
        <v/>
      </c>
      <c r="G1392" s="22" t="str">
        <f t="shared" ca="1" si="228"/>
        <v/>
      </c>
      <c r="H1392" s="22" t="str">
        <f t="shared" ca="1" si="233"/>
        <v/>
      </c>
      <c r="I1392" s="22" t="str">
        <f t="shared" ca="1" si="233"/>
        <v/>
      </c>
      <c r="J1392" s="22" t="str">
        <f t="shared" ca="1" si="233"/>
        <v/>
      </c>
      <c r="K1392" s="22" t="str">
        <f t="shared" ca="1" si="233"/>
        <v/>
      </c>
      <c r="L1392" s="22" t="str">
        <f t="shared" ca="1" si="233"/>
        <v/>
      </c>
      <c r="M1392" s="22" t="str">
        <f t="shared" ca="1" si="233"/>
        <v/>
      </c>
      <c r="N1392" s="22" t="str">
        <f t="shared" ca="1" si="233"/>
        <v/>
      </c>
      <c r="O1392" s="22" t="str">
        <f t="shared" ca="1" si="233"/>
        <v/>
      </c>
      <c r="P1392" s="23"/>
      <c r="Q1392" s="23"/>
      <c r="R1392" s="23"/>
      <c r="S1392" s="23"/>
      <c r="T1392" s="23"/>
      <c r="U1392" s="23"/>
      <c r="V1392" s="23"/>
      <c r="W1392" s="23"/>
      <c r="X1392" s="23"/>
      <c r="Y1392" s="23"/>
      <c r="Z1392" s="23"/>
    </row>
    <row r="1393" spans="1:26" x14ac:dyDescent="0.55000000000000004">
      <c r="A1393" s="6" t="str">
        <f t="shared" ca="1" si="229"/>
        <v/>
      </c>
      <c r="B1393" s="22" t="str">
        <f t="shared" ca="1" si="232"/>
        <v/>
      </c>
      <c r="C1393" s="22" t="str">
        <f t="shared" ca="1" si="232"/>
        <v/>
      </c>
      <c r="D1393" s="22" t="str">
        <f t="shared" ca="1" si="232"/>
        <v/>
      </c>
      <c r="E1393" s="22" t="str">
        <f t="shared" ca="1" si="226"/>
        <v/>
      </c>
      <c r="F1393" s="22" t="str">
        <f t="shared" ca="1" si="227"/>
        <v/>
      </c>
      <c r="G1393" s="22" t="str">
        <f t="shared" ca="1" si="228"/>
        <v/>
      </c>
      <c r="H1393" s="22" t="str">
        <f t="shared" ca="1" si="233"/>
        <v/>
      </c>
      <c r="I1393" s="22" t="str">
        <f t="shared" ca="1" si="233"/>
        <v/>
      </c>
      <c r="J1393" s="22" t="str">
        <f t="shared" ca="1" si="233"/>
        <v/>
      </c>
      <c r="K1393" s="22" t="str">
        <f t="shared" ca="1" si="233"/>
        <v/>
      </c>
      <c r="L1393" s="22" t="str">
        <f t="shared" ca="1" si="233"/>
        <v/>
      </c>
      <c r="M1393" s="22" t="str">
        <f t="shared" ca="1" si="233"/>
        <v/>
      </c>
      <c r="N1393" s="22" t="str">
        <f t="shared" ca="1" si="233"/>
        <v/>
      </c>
      <c r="O1393" s="22" t="str">
        <f t="shared" ca="1" si="233"/>
        <v/>
      </c>
      <c r="P1393" s="23"/>
      <c r="Q1393" s="23"/>
      <c r="R1393" s="23"/>
      <c r="S1393" s="23"/>
      <c r="T1393" s="23"/>
      <c r="U1393" s="23"/>
      <c r="V1393" s="23"/>
      <c r="W1393" s="23"/>
      <c r="X1393" s="23"/>
      <c r="Y1393" s="23"/>
      <c r="Z1393" s="23"/>
    </row>
    <row r="1394" spans="1:26" x14ac:dyDescent="0.55000000000000004">
      <c r="A1394" s="6" t="str">
        <f t="shared" ca="1" si="229"/>
        <v/>
      </c>
      <c r="B1394" s="22" t="str">
        <f t="shared" ca="1" si="232"/>
        <v/>
      </c>
      <c r="C1394" s="22" t="str">
        <f t="shared" ca="1" si="232"/>
        <v/>
      </c>
      <c r="D1394" s="22" t="str">
        <f t="shared" ca="1" si="232"/>
        <v/>
      </c>
      <c r="E1394" s="22" t="str">
        <f t="shared" ca="1" si="226"/>
        <v/>
      </c>
      <c r="F1394" s="22" t="str">
        <f t="shared" ca="1" si="227"/>
        <v/>
      </c>
      <c r="G1394" s="22" t="str">
        <f t="shared" ca="1" si="228"/>
        <v/>
      </c>
      <c r="H1394" s="22" t="str">
        <f t="shared" ca="1" si="233"/>
        <v/>
      </c>
      <c r="I1394" s="22" t="str">
        <f t="shared" ca="1" si="233"/>
        <v/>
      </c>
      <c r="J1394" s="22" t="str">
        <f t="shared" ca="1" si="233"/>
        <v/>
      </c>
      <c r="K1394" s="22" t="str">
        <f t="shared" ca="1" si="233"/>
        <v/>
      </c>
      <c r="L1394" s="22" t="str">
        <f t="shared" ca="1" si="233"/>
        <v/>
      </c>
      <c r="M1394" s="22" t="str">
        <f t="shared" ca="1" si="233"/>
        <v/>
      </c>
      <c r="N1394" s="22" t="str">
        <f t="shared" ca="1" si="233"/>
        <v/>
      </c>
      <c r="O1394" s="22" t="str">
        <f t="shared" ca="1" si="233"/>
        <v/>
      </c>
      <c r="P1394" s="23"/>
      <c r="Q1394" s="23"/>
      <c r="R1394" s="23"/>
      <c r="S1394" s="23"/>
      <c r="T1394" s="23"/>
      <c r="U1394" s="23"/>
      <c r="V1394" s="23"/>
      <c r="W1394" s="23"/>
      <c r="X1394" s="23"/>
      <c r="Y1394" s="23"/>
      <c r="Z1394" s="23"/>
    </row>
    <row r="1395" spans="1:26" x14ac:dyDescent="0.55000000000000004">
      <c r="A1395" s="6" t="str">
        <f t="shared" ca="1" si="229"/>
        <v/>
      </c>
      <c r="B1395" s="22" t="str">
        <f t="shared" ca="1" si="232"/>
        <v/>
      </c>
      <c r="C1395" s="22" t="str">
        <f t="shared" ca="1" si="232"/>
        <v/>
      </c>
      <c r="D1395" s="22" t="str">
        <f t="shared" ca="1" si="232"/>
        <v/>
      </c>
      <c r="E1395" s="22" t="str">
        <f t="shared" ca="1" si="226"/>
        <v/>
      </c>
      <c r="F1395" s="22" t="str">
        <f t="shared" ca="1" si="227"/>
        <v/>
      </c>
      <c r="G1395" s="22" t="str">
        <f t="shared" ca="1" si="228"/>
        <v/>
      </c>
      <c r="H1395" s="22" t="str">
        <f t="shared" ca="1" si="233"/>
        <v/>
      </c>
      <c r="I1395" s="22" t="str">
        <f t="shared" ca="1" si="233"/>
        <v/>
      </c>
      <c r="J1395" s="22" t="str">
        <f t="shared" ca="1" si="233"/>
        <v/>
      </c>
      <c r="K1395" s="22" t="str">
        <f t="shared" ca="1" si="233"/>
        <v/>
      </c>
      <c r="L1395" s="22" t="str">
        <f t="shared" ca="1" si="233"/>
        <v/>
      </c>
      <c r="M1395" s="22" t="str">
        <f t="shared" ca="1" si="233"/>
        <v/>
      </c>
      <c r="N1395" s="22" t="str">
        <f t="shared" ca="1" si="233"/>
        <v/>
      </c>
      <c r="O1395" s="22" t="str">
        <f t="shared" ca="1" si="233"/>
        <v/>
      </c>
      <c r="P1395" s="23"/>
      <c r="Q1395" s="23"/>
      <c r="R1395" s="23"/>
      <c r="S1395" s="23"/>
      <c r="T1395" s="23"/>
      <c r="U1395" s="23"/>
      <c r="V1395" s="23"/>
      <c r="W1395" s="23"/>
      <c r="X1395" s="23"/>
      <c r="Y1395" s="23"/>
      <c r="Z1395" s="23"/>
    </row>
    <row r="1396" spans="1:26" x14ac:dyDescent="0.55000000000000004">
      <c r="A1396" s="6" t="str">
        <f t="shared" ca="1" si="229"/>
        <v/>
      </c>
      <c r="B1396" s="22" t="str">
        <f t="shared" ca="1" si="232"/>
        <v/>
      </c>
      <c r="C1396" s="22" t="str">
        <f t="shared" ca="1" si="232"/>
        <v/>
      </c>
      <c r="D1396" s="22" t="str">
        <f t="shared" ca="1" si="232"/>
        <v/>
      </c>
      <c r="E1396" s="22" t="str">
        <f t="shared" ca="1" si="226"/>
        <v/>
      </c>
      <c r="F1396" s="22" t="str">
        <f t="shared" ca="1" si="227"/>
        <v/>
      </c>
      <c r="G1396" s="22" t="str">
        <f t="shared" ca="1" si="228"/>
        <v/>
      </c>
      <c r="H1396" s="22" t="str">
        <f t="shared" ca="1" si="233"/>
        <v/>
      </c>
      <c r="I1396" s="22" t="str">
        <f t="shared" ca="1" si="233"/>
        <v/>
      </c>
      <c r="J1396" s="22" t="str">
        <f t="shared" ca="1" si="233"/>
        <v/>
      </c>
      <c r="K1396" s="22" t="str">
        <f t="shared" ca="1" si="233"/>
        <v/>
      </c>
      <c r="L1396" s="22" t="str">
        <f t="shared" ca="1" si="233"/>
        <v/>
      </c>
      <c r="M1396" s="22" t="str">
        <f t="shared" ca="1" si="233"/>
        <v/>
      </c>
      <c r="N1396" s="22" t="str">
        <f t="shared" ca="1" si="233"/>
        <v/>
      </c>
      <c r="O1396" s="22" t="str">
        <f t="shared" ca="1" si="233"/>
        <v/>
      </c>
      <c r="P1396" s="23"/>
      <c r="Q1396" s="23"/>
      <c r="R1396" s="23"/>
      <c r="S1396" s="23"/>
      <c r="T1396" s="23"/>
      <c r="U1396" s="23"/>
      <c r="V1396" s="23"/>
      <c r="W1396" s="23"/>
      <c r="X1396" s="23"/>
      <c r="Y1396" s="23"/>
      <c r="Z1396" s="23"/>
    </row>
    <row r="1397" spans="1:26" x14ac:dyDescent="0.55000000000000004">
      <c r="A1397" s="6" t="str">
        <f t="shared" ca="1" si="229"/>
        <v/>
      </c>
      <c r="B1397" s="22" t="str">
        <f t="shared" ca="1" si="232"/>
        <v/>
      </c>
      <c r="C1397" s="22" t="str">
        <f t="shared" ca="1" si="232"/>
        <v/>
      </c>
      <c r="D1397" s="22" t="str">
        <f t="shared" ca="1" si="232"/>
        <v/>
      </c>
      <c r="E1397" s="22" t="str">
        <f t="shared" ca="1" si="226"/>
        <v/>
      </c>
      <c r="F1397" s="22" t="str">
        <f t="shared" ca="1" si="227"/>
        <v/>
      </c>
      <c r="G1397" s="22" t="str">
        <f t="shared" ca="1" si="228"/>
        <v/>
      </c>
      <c r="H1397" s="22" t="str">
        <f t="shared" ca="1" si="233"/>
        <v/>
      </c>
      <c r="I1397" s="22" t="str">
        <f t="shared" ca="1" si="233"/>
        <v/>
      </c>
      <c r="J1397" s="22" t="str">
        <f t="shared" ca="1" si="233"/>
        <v/>
      </c>
      <c r="K1397" s="22" t="str">
        <f t="shared" ca="1" si="233"/>
        <v/>
      </c>
      <c r="L1397" s="22" t="str">
        <f t="shared" ca="1" si="233"/>
        <v/>
      </c>
      <c r="M1397" s="22" t="str">
        <f t="shared" ca="1" si="233"/>
        <v/>
      </c>
      <c r="N1397" s="22" t="str">
        <f t="shared" ca="1" si="233"/>
        <v/>
      </c>
      <c r="O1397" s="22" t="str">
        <f t="shared" ca="1" si="233"/>
        <v/>
      </c>
      <c r="P1397" s="23"/>
      <c r="Q1397" s="23"/>
      <c r="R1397" s="23"/>
      <c r="S1397" s="23"/>
      <c r="T1397" s="23"/>
      <c r="U1397" s="23"/>
      <c r="V1397" s="23"/>
      <c r="W1397" s="23"/>
      <c r="X1397" s="23"/>
      <c r="Y1397" s="23"/>
      <c r="Z1397" s="23"/>
    </row>
    <row r="1398" spans="1:26" x14ac:dyDescent="0.55000000000000004">
      <c r="A1398" s="6" t="str">
        <f t="shared" ca="1" si="229"/>
        <v/>
      </c>
      <c r="B1398" s="22" t="str">
        <f t="shared" ca="1" si="232"/>
        <v/>
      </c>
      <c r="C1398" s="22" t="str">
        <f t="shared" ca="1" si="232"/>
        <v/>
      </c>
      <c r="D1398" s="22" t="str">
        <f t="shared" ca="1" si="232"/>
        <v/>
      </c>
      <c r="E1398" s="22" t="str">
        <f t="shared" ca="1" si="226"/>
        <v/>
      </c>
      <c r="F1398" s="22" t="str">
        <f t="shared" ca="1" si="227"/>
        <v/>
      </c>
      <c r="G1398" s="22" t="str">
        <f t="shared" ca="1" si="228"/>
        <v/>
      </c>
      <c r="H1398" s="22" t="str">
        <f t="shared" ca="1" si="233"/>
        <v/>
      </c>
      <c r="I1398" s="22" t="str">
        <f t="shared" ca="1" si="233"/>
        <v/>
      </c>
      <c r="J1398" s="22" t="str">
        <f t="shared" ca="1" si="233"/>
        <v/>
      </c>
      <c r="K1398" s="22" t="str">
        <f t="shared" ca="1" si="233"/>
        <v/>
      </c>
      <c r="L1398" s="22" t="str">
        <f t="shared" ca="1" si="233"/>
        <v/>
      </c>
      <c r="M1398" s="22" t="str">
        <f t="shared" ca="1" si="233"/>
        <v/>
      </c>
      <c r="N1398" s="22" t="str">
        <f t="shared" ca="1" si="233"/>
        <v/>
      </c>
      <c r="O1398" s="22" t="str">
        <f t="shared" ca="1" si="233"/>
        <v/>
      </c>
      <c r="P1398" s="23"/>
      <c r="Q1398" s="23"/>
      <c r="R1398" s="23"/>
      <c r="S1398" s="23"/>
      <c r="T1398" s="23"/>
      <c r="U1398" s="23"/>
      <c r="V1398" s="23"/>
      <c r="W1398" s="23"/>
      <c r="X1398" s="23"/>
      <c r="Y1398" s="23"/>
      <c r="Z1398" s="23"/>
    </row>
    <row r="1399" spans="1:26" x14ac:dyDescent="0.55000000000000004">
      <c r="A1399" s="6" t="str">
        <f t="shared" ca="1" si="229"/>
        <v/>
      </c>
      <c r="B1399" s="22" t="str">
        <f t="shared" ca="1" si="232"/>
        <v/>
      </c>
      <c r="C1399" s="22" t="str">
        <f t="shared" ca="1" si="232"/>
        <v/>
      </c>
      <c r="D1399" s="22" t="str">
        <f t="shared" ca="1" si="232"/>
        <v/>
      </c>
      <c r="E1399" s="22" t="str">
        <f t="shared" ca="1" si="226"/>
        <v/>
      </c>
      <c r="F1399" s="22" t="str">
        <f t="shared" ca="1" si="227"/>
        <v/>
      </c>
      <c r="G1399" s="22" t="str">
        <f t="shared" ca="1" si="228"/>
        <v/>
      </c>
      <c r="H1399" s="22" t="str">
        <f t="shared" ca="1" si="233"/>
        <v/>
      </c>
      <c r="I1399" s="22" t="str">
        <f t="shared" ca="1" si="233"/>
        <v/>
      </c>
      <c r="J1399" s="22" t="str">
        <f t="shared" ca="1" si="233"/>
        <v/>
      </c>
      <c r="K1399" s="22" t="str">
        <f t="shared" ca="1" si="233"/>
        <v/>
      </c>
      <c r="L1399" s="22" t="str">
        <f t="shared" ca="1" si="233"/>
        <v/>
      </c>
      <c r="M1399" s="22" t="str">
        <f t="shared" ca="1" si="233"/>
        <v/>
      </c>
      <c r="N1399" s="22" t="str">
        <f t="shared" ca="1" si="233"/>
        <v/>
      </c>
      <c r="O1399" s="22" t="str">
        <f t="shared" ca="1" si="233"/>
        <v/>
      </c>
      <c r="P1399" s="23"/>
      <c r="Q1399" s="23"/>
      <c r="R1399" s="23"/>
      <c r="S1399" s="23"/>
      <c r="T1399" s="23"/>
      <c r="U1399" s="23"/>
      <c r="V1399" s="23"/>
      <c r="W1399" s="23"/>
      <c r="X1399" s="23"/>
      <c r="Y1399" s="23"/>
      <c r="Z1399" s="23"/>
    </row>
    <row r="1400" spans="1:26" x14ac:dyDescent="0.55000000000000004">
      <c r="A1400" s="6" t="str">
        <f t="shared" ca="1" si="229"/>
        <v/>
      </c>
      <c r="B1400" s="22" t="str">
        <f t="shared" ca="1" si="232"/>
        <v/>
      </c>
      <c r="C1400" s="22" t="str">
        <f t="shared" ca="1" si="232"/>
        <v/>
      </c>
      <c r="D1400" s="22" t="str">
        <f t="shared" ca="1" si="232"/>
        <v/>
      </c>
      <c r="E1400" s="22" t="str">
        <f t="shared" ca="1" si="226"/>
        <v/>
      </c>
      <c r="F1400" s="22" t="str">
        <f t="shared" ca="1" si="227"/>
        <v/>
      </c>
      <c r="G1400" s="22" t="str">
        <f t="shared" ca="1" si="228"/>
        <v/>
      </c>
      <c r="H1400" s="22" t="str">
        <f t="shared" ca="1" si="233"/>
        <v/>
      </c>
      <c r="I1400" s="22" t="str">
        <f t="shared" ca="1" si="233"/>
        <v/>
      </c>
      <c r="J1400" s="22" t="str">
        <f t="shared" ca="1" si="233"/>
        <v/>
      </c>
      <c r="K1400" s="22" t="str">
        <f t="shared" ca="1" si="233"/>
        <v/>
      </c>
      <c r="L1400" s="22" t="str">
        <f t="shared" ca="1" si="233"/>
        <v/>
      </c>
      <c r="M1400" s="22" t="str">
        <f t="shared" ca="1" si="233"/>
        <v/>
      </c>
      <c r="N1400" s="22" t="str">
        <f t="shared" ca="1" si="233"/>
        <v/>
      </c>
      <c r="O1400" s="22" t="str">
        <f t="shared" ca="1" si="233"/>
        <v/>
      </c>
      <c r="P1400" s="23"/>
      <c r="Q1400" s="23"/>
      <c r="R1400" s="23"/>
      <c r="S1400" s="23"/>
      <c r="T1400" s="23"/>
      <c r="U1400" s="23"/>
      <c r="V1400" s="23"/>
      <c r="W1400" s="23"/>
      <c r="X1400" s="23"/>
      <c r="Y1400" s="23"/>
      <c r="Z1400" s="23"/>
    </row>
    <row r="1401" spans="1:26" x14ac:dyDescent="0.55000000000000004">
      <c r="A1401" s="6" t="str">
        <f t="shared" ca="1" si="229"/>
        <v/>
      </c>
      <c r="B1401" s="22" t="str">
        <f t="shared" ca="1" si="232"/>
        <v/>
      </c>
      <c r="C1401" s="22" t="str">
        <f t="shared" ca="1" si="232"/>
        <v/>
      </c>
      <c r="D1401" s="22" t="str">
        <f t="shared" ca="1" si="232"/>
        <v/>
      </c>
      <c r="E1401" s="22" t="str">
        <f t="shared" ca="1" si="226"/>
        <v/>
      </c>
      <c r="F1401" s="22" t="str">
        <f t="shared" ca="1" si="227"/>
        <v/>
      </c>
      <c r="G1401" s="22" t="str">
        <f t="shared" ca="1" si="228"/>
        <v/>
      </c>
      <c r="H1401" s="22" t="str">
        <f t="shared" ca="1" si="233"/>
        <v/>
      </c>
      <c r="I1401" s="22" t="str">
        <f t="shared" ca="1" si="233"/>
        <v/>
      </c>
      <c r="J1401" s="22" t="str">
        <f t="shared" ca="1" si="233"/>
        <v/>
      </c>
      <c r="K1401" s="22" t="str">
        <f t="shared" ca="1" si="233"/>
        <v/>
      </c>
      <c r="L1401" s="22" t="str">
        <f t="shared" ca="1" si="233"/>
        <v/>
      </c>
      <c r="M1401" s="22" t="str">
        <f t="shared" ca="1" si="233"/>
        <v/>
      </c>
      <c r="N1401" s="22" t="str">
        <f t="shared" ca="1" si="233"/>
        <v/>
      </c>
      <c r="O1401" s="22" t="str">
        <f t="shared" ca="1" si="233"/>
        <v/>
      </c>
      <c r="P1401" s="23"/>
      <c r="Q1401" s="23"/>
      <c r="R1401" s="23"/>
      <c r="S1401" s="23"/>
      <c r="T1401" s="23"/>
      <c r="U1401" s="23"/>
      <c r="V1401" s="23"/>
      <c r="W1401" s="23"/>
      <c r="X1401" s="23"/>
      <c r="Y1401" s="23"/>
      <c r="Z1401" s="23"/>
    </row>
    <row r="1402" spans="1:26" x14ac:dyDescent="0.55000000000000004">
      <c r="A1402" s="6" t="str">
        <f t="shared" ca="1" si="229"/>
        <v/>
      </c>
      <c r="B1402" s="22" t="str">
        <f t="shared" ca="1" si="232"/>
        <v/>
      </c>
      <c r="C1402" s="22" t="str">
        <f t="shared" ca="1" si="232"/>
        <v/>
      </c>
      <c r="D1402" s="22" t="str">
        <f t="shared" ca="1" si="232"/>
        <v/>
      </c>
      <c r="E1402" s="22" t="str">
        <f t="shared" ca="1" si="226"/>
        <v/>
      </c>
      <c r="F1402" s="22" t="str">
        <f t="shared" ca="1" si="227"/>
        <v/>
      </c>
      <c r="G1402" s="22" t="str">
        <f t="shared" ca="1" si="228"/>
        <v/>
      </c>
      <c r="H1402" s="22" t="str">
        <f t="shared" ca="1" si="233"/>
        <v/>
      </c>
      <c r="I1402" s="22" t="str">
        <f t="shared" ca="1" si="233"/>
        <v/>
      </c>
      <c r="J1402" s="22" t="str">
        <f t="shared" ca="1" si="233"/>
        <v/>
      </c>
      <c r="K1402" s="22" t="str">
        <f t="shared" ca="1" si="233"/>
        <v/>
      </c>
      <c r="L1402" s="22" t="str">
        <f t="shared" ca="1" si="233"/>
        <v/>
      </c>
      <c r="M1402" s="22" t="str">
        <f t="shared" ca="1" si="233"/>
        <v/>
      </c>
      <c r="N1402" s="22" t="str">
        <f t="shared" ca="1" si="233"/>
        <v/>
      </c>
      <c r="O1402" s="22" t="str">
        <f t="shared" ca="1" si="233"/>
        <v/>
      </c>
      <c r="P1402" s="23"/>
      <c r="Q1402" s="23"/>
      <c r="R1402" s="23"/>
      <c r="S1402" s="23"/>
      <c r="T1402" s="23"/>
      <c r="U1402" s="23"/>
      <c r="V1402" s="23"/>
      <c r="W1402" s="23"/>
      <c r="X1402" s="23"/>
      <c r="Y1402" s="23"/>
      <c r="Z1402" s="23"/>
    </row>
    <row r="1403" spans="1:26" x14ac:dyDescent="0.55000000000000004">
      <c r="A1403" s="6" t="str">
        <f t="shared" ca="1" si="229"/>
        <v/>
      </c>
      <c r="B1403" s="22" t="str">
        <f t="shared" ca="1" si="232"/>
        <v/>
      </c>
      <c r="C1403" s="22" t="str">
        <f t="shared" ca="1" si="232"/>
        <v/>
      </c>
      <c r="D1403" s="22" t="str">
        <f t="shared" ca="1" si="232"/>
        <v/>
      </c>
      <c r="E1403" s="22" t="str">
        <f t="shared" ca="1" si="226"/>
        <v/>
      </c>
      <c r="F1403" s="22" t="str">
        <f t="shared" ca="1" si="227"/>
        <v/>
      </c>
      <c r="G1403" s="22" t="str">
        <f t="shared" ca="1" si="228"/>
        <v/>
      </c>
      <c r="H1403" s="22" t="str">
        <f t="shared" ca="1" si="233"/>
        <v/>
      </c>
      <c r="I1403" s="22" t="str">
        <f t="shared" ca="1" si="233"/>
        <v/>
      </c>
      <c r="J1403" s="22" t="str">
        <f t="shared" ca="1" si="233"/>
        <v/>
      </c>
      <c r="K1403" s="22" t="str">
        <f t="shared" ca="1" si="233"/>
        <v/>
      </c>
      <c r="L1403" s="22" t="str">
        <f t="shared" ca="1" si="233"/>
        <v/>
      </c>
      <c r="M1403" s="22" t="str">
        <f t="shared" ca="1" si="233"/>
        <v/>
      </c>
      <c r="N1403" s="22" t="str">
        <f t="shared" ca="1" si="233"/>
        <v/>
      </c>
      <c r="O1403" s="22" t="str">
        <f t="shared" ca="1" si="233"/>
        <v/>
      </c>
      <c r="P1403" s="23"/>
      <c r="Q1403" s="23"/>
      <c r="R1403" s="23"/>
      <c r="S1403" s="23"/>
      <c r="T1403" s="23"/>
      <c r="U1403" s="23"/>
      <c r="V1403" s="23"/>
      <c r="W1403" s="23"/>
      <c r="X1403" s="23"/>
      <c r="Y1403" s="23"/>
      <c r="Z1403" s="23"/>
    </row>
    <row r="1404" spans="1:26" x14ac:dyDescent="0.55000000000000004">
      <c r="A1404" s="6" t="str">
        <f t="shared" ca="1" si="229"/>
        <v/>
      </c>
      <c r="B1404" s="22" t="str">
        <f t="shared" ca="1" si="232"/>
        <v/>
      </c>
      <c r="C1404" s="22" t="str">
        <f t="shared" ca="1" si="232"/>
        <v/>
      </c>
      <c r="D1404" s="22" t="str">
        <f t="shared" ca="1" si="232"/>
        <v/>
      </c>
      <c r="E1404" s="22" t="str">
        <f t="shared" ca="1" si="226"/>
        <v/>
      </c>
      <c r="F1404" s="22" t="str">
        <f t="shared" ca="1" si="227"/>
        <v/>
      </c>
      <c r="G1404" s="22" t="str">
        <f t="shared" ca="1" si="228"/>
        <v/>
      </c>
      <c r="H1404" s="22" t="str">
        <f t="shared" ca="1" si="233"/>
        <v/>
      </c>
      <c r="I1404" s="22" t="str">
        <f t="shared" ca="1" si="233"/>
        <v/>
      </c>
      <c r="J1404" s="22" t="str">
        <f t="shared" ca="1" si="233"/>
        <v/>
      </c>
      <c r="K1404" s="22" t="str">
        <f t="shared" ca="1" si="233"/>
        <v/>
      </c>
      <c r="L1404" s="22" t="str">
        <f t="shared" ca="1" si="233"/>
        <v/>
      </c>
      <c r="M1404" s="22" t="str">
        <f t="shared" ca="1" si="233"/>
        <v/>
      </c>
      <c r="N1404" s="22" t="str">
        <f t="shared" ca="1" si="233"/>
        <v/>
      </c>
      <c r="O1404" s="22" t="str">
        <f t="shared" ca="1" si="233"/>
        <v/>
      </c>
      <c r="P1404" s="23"/>
      <c r="Q1404" s="23"/>
      <c r="R1404" s="23"/>
      <c r="S1404" s="23"/>
      <c r="T1404" s="23"/>
      <c r="U1404" s="23"/>
      <c r="V1404" s="23"/>
      <c r="W1404" s="23"/>
      <c r="X1404" s="23"/>
      <c r="Y1404" s="23"/>
      <c r="Z1404" s="23"/>
    </row>
    <row r="1405" spans="1:26" x14ac:dyDescent="0.55000000000000004">
      <c r="A1405" s="6" t="str">
        <f t="shared" ca="1" si="229"/>
        <v/>
      </c>
      <c r="B1405" s="22" t="str">
        <f t="shared" ca="1" si="232"/>
        <v/>
      </c>
      <c r="C1405" s="22" t="str">
        <f t="shared" ca="1" si="232"/>
        <v/>
      </c>
      <c r="D1405" s="22" t="str">
        <f t="shared" ca="1" si="232"/>
        <v/>
      </c>
      <c r="E1405" s="22" t="str">
        <f t="shared" ca="1" si="226"/>
        <v/>
      </c>
      <c r="F1405" s="22" t="str">
        <f t="shared" ca="1" si="227"/>
        <v/>
      </c>
      <c r="G1405" s="22" t="str">
        <f t="shared" ca="1" si="228"/>
        <v/>
      </c>
      <c r="H1405" s="22" t="str">
        <f t="shared" ca="1" si="233"/>
        <v/>
      </c>
      <c r="I1405" s="22" t="str">
        <f t="shared" ca="1" si="233"/>
        <v/>
      </c>
      <c r="J1405" s="22" t="str">
        <f t="shared" ca="1" si="233"/>
        <v/>
      </c>
      <c r="K1405" s="22" t="str">
        <f t="shared" ca="1" si="233"/>
        <v/>
      </c>
      <c r="L1405" s="22" t="str">
        <f t="shared" ca="1" si="233"/>
        <v/>
      </c>
      <c r="M1405" s="22" t="str">
        <f t="shared" ca="1" si="233"/>
        <v/>
      </c>
      <c r="N1405" s="22" t="str">
        <f t="shared" ca="1" si="233"/>
        <v/>
      </c>
      <c r="O1405" s="22" t="str">
        <f t="shared" ca="1" si="233"/>
        <v/>
      </c>
      <c r="P1405" s="23"/>
      <c r="Q1405" s="23"/>
      <c r="R1405" s="23"/>
      <c r="S1405" s="23"/>
      <c r="T1405" s="23"/>
      <c r="U1405" s="23"/>
      <c r="V1405" s="23"/>
      <c r="W1405" s="23"/>
      <c r="X1405" s="23"/>
      <c r="Y1405" s="23"/>
      <c r="Z1405" s="23"/>
    </row>
    <row r="1406" spans="1:26" x14ac:dyDescent="0.55000000000000004">
      <c r="A1406" s="6" t="str">
        <f t="shared" ca="1" si="229"/>
        <v/>
      </c>
      <c r="B1406" s="22" t="str">
        <f t="shared" ca="1" si="232"/>
        <v/>
      </c>
      <c r="C1406" s="22" t="str">
        <f t="shared" ca="1" si="232"/>
        <v/>
      </c>
      <c r="D1406" s="22" t="str">
        <f t="shared" ca="1" si="232"/>
        <v/>
      </c>
      <c r="E1406" s="22" t="str">
        <f t="shared" ca="1" si="226"/>
        <v/>
      </c>
      <c r="F1406" s="22" t="str">
        <f t="shared" ca="1" si="227"/>
        <v/>
      </c>
      <c r="G1406" s="22" t="str">
        <f t="shared" ca="1" si="228"/>
        <v/>
      </c>
      <c r="H1406" s="22" t="str">
        <f t="shared" ca="1" si="233"/>
        <v/>
      </c>
      <c r="I1406" s="22" t="str">
        <f t="shared" ca="1" si="233"/>
        <v/>
      </c>
      <c r="J1406" s="22" t="str">
        <f t="shared" ca="1" si="233"/>
        <v/>
      </c>
      <c r="K1406" s="22" t="str">
        <f t="shared" ca="1" si="233"/>
        <v/>
      </c>
      <c r="L1406" s="22" t="str">
        <f t="shared" ca="1" si="233"/>
        <v/>
      </c>
      <c r="M1406" s="22" t="str">
        <f t="shared" ca="1" si="233"/>
        <v/>
      </c>
      <c r="N1406" s="22" t="str">
        <f t="shared" ca="1" si="233"/>
        <v/>
      </c>
      <c r="O1406" s="22" t="str">
        <f t="shared" ca="1" si="233"/>
        <v/>
      </c>
      <c r="P1406" s="23"/>
      <c r="Q1406" s="23"/>
      <c r="R1406" s="23"/>
      <c r="S1406" s="23"/>
      <c r="T1406" s="23"/>
      <c r="U1406" s="23"/>
      <c r="V1406" s="23"/>
      <c r="W1406" s="23"/>
      <c r="X1406" s="23"/>
      <c r="Y1406" s="23"/>
      <c r="Z1406" s="23"/>
    </row>
    <row r="1407" spans="1:26" x14ac:dyDescent="0.55000000000000004">
      <c r="A1407" s="6" t="str">
        <f t="shared" ca="1" si="229"/>
        <v/>
      </c>
      <c r="B1407" s="22" t="str">
        <f t="shared" ca="1" si="232"/>
        <v/>
      </c>
      <c r="C1407" s="22" t="str">
        <f t="shared" ca="1" si="232"/>
        <v/>
      </c>
      <c r="D1407" s="22" t="str">
        <f t="shared" ca="1" si="232"/>
        <v/>
      </c>
      <c r="E1407" s="22" t="str">
        <f t="shared" ca="1" si="226"/>
        <v/>
      </c>
      <c r="F1407" s="22" t="str">
        <f t="shared" ca="1" si="227"/>
        <v/>
      </c>
      <c r="G1407" s="22" t="str">
        <f t="shared" ca="1" si="228"/>
        <v/>
      </c>
      <c r="H1407" s="22" t="str">
        <f t="shared" ca="1" si="233"/>
        <v/>
      </c>
      <c r="I1407" s="22" t="str">
        <f t="shared" ca="1" si="233"/>
        <v/>
      </c>
      <c r="J1407" s="22" t="str">
        <f t="shared" ca="1" si="233"/>
        <v/>
      </c>
      <c r="K1407" s="22" t="str">
        <f t="shared" ca="1" si="233"/>
        <v/>
      </c>
      <c r="L1407" s="22" t="str">
        <f t="shared" ca="1" si="233"/>
        <v/>
      </c>
      <c r="M1407" s="22" t="str">
        <f t="shared" ca="1" si="233"/>
        <v/>
      </c>
      <c r="N1407" s="22" t="str">
        <f t="shared" ca="1" si="233"/>
        <v/>
      </c>
      <c r="O1407" s="22" t="str">
        <f t="shared" ca="1" si="233"/>
        <v/>
      </c>
      <c r="P1407" s="23"/>
      <c r="Q1407" s="23"/>
      <c r="R1407" s="23"/>
      <c r="S1407" s="23"/>
      <c r="T1407" s="23"/>
      <c r="U1407" s="23"/>
      <c r="V1407" s="23"/>
      <c r="W1407" s="23"/>
      <c r="X1407" s="23"/>
      <c r="Y1407" s="23"/>
      <c r="Z1407" s="23"/>
    </row>
    <row r="1408" spans="1:26" x14ac:dyDescent="0.55000000000000004">
      <c r="A1408" s="6" t="str">
        <f t="shared" ca="1" si="229"/>
        <v/>
      </c>
      <c r="B1408" s="22" t="str">
        <f t="shared" ref="B1408:D1427" ca="1" si="234">IF($A1408="","",IF(ISERROR(IF(ISERROR(INDEX(FredRatesData_AllData,MATCH($A1408-(MAX(0,WEEKDAY($A1408,2)-5)),FredRatesData_Dates,0),MATCH(B$6,FredRatesData_IDs,0),1)/B$5),INDEX(FredRatesData_AllData,MATCH($A1408-(MAX(0,WEEKDAY($A1408,2)-5))-3,FredRatesData_Dates,0),MATCH(B$6,FredRatesData_IDs,0),1)/B$5,INDEX(FredRatesData_AllData,MATCH($A1408-(MAX(0,WEEKDAY($A1408,2)-5)),FredRatesData_Dates,0),MATCH(B$6,FredRatesData_IDs,0),1)/B$5)),"",IF(ISERROR(INDEX(FredRatesData_AllData,MATCH($A1408-(MAX(0,WEEKDAY($A1408,2)-5)),FredRatesData_Dates,0),MATCH(B$6,FredRatesData_IDs,0),1)/B$5),INDEX(FredRatesData_AllData,MATCH($A1408-(MAX(0,WEEKDAY($A1408,2)-5))-3,FredRatesData_Dates,0),MATCH(B$6,FredRatesData_IDs,0),1)/B$5,INDEX(FredRatesData_AllData,MATCH($A1408-(MAX(0,WEEKDAY($A1408,2)-5)),FredRatesData_Dates,0),MATCH(B$6,FredRatesData_IDs,0),1)/B$5)))</f>
        <v/>
      </c>
      <c r="C1408" s="22" t="str">
        <f t="shared" ca="1" si="234"/>
        <v/>
      </c>
      <c r="D1408" s="22" t="str">
        <f t="shared" ca="1" si="234"/>
        <v/>
      </c>
      <c r="E1408" s="22" t="str">
        <f t="shared" ca="1" si="226"/>
        <v/>
      </c>
      <c r="F1408" s="22" t="str">
        <f t="shared" ca="1" si="227"/>
        <v/>
      </c>
      <c r="G1408" s="22" t="str">
        <f t="shared" ca="1" si="228"/>
        <v/>
      </c>
      <c r="H1408" s="22" t="str">
        <f t="shared" ref="H1408:O1427" ca="1" si="235">IF($A1408="","",IF(ISERROR(IF(ISERROR(INDEX(FredRatesData_AllData,MATCH($A1408-(MAX(0,WEEKDAY($A1408,2)-5)),FredRatesData_Dates,0),MATCH(H$6,FredRatesData_IDs,0),1)/H$5),INDEX(FredRatesData_AllData,MATCH($A1408-(MAX(0,WEEKDAY($A1408,2)-5))-3,FredRatesData_Dates,0),MATCH(H$6,FredRatesData_IDs,0),1)/H$5,INDEX(FredRatesData_AllData,MATCH($A1408-(MAX(0,WEEKDAY($A1408,2)-5)),FredRatesData_Dates,0),MATCH(H$6,FredRatesData_IDs,0),1)/H$5)),"",IF(ISERROR(INDEX(FredRatesData_AllData,MATCH($A1408-(MAX(0,WEEKDAY($A1408,2)-5)),FredRatesData_Dates,0),MATCH(H$6,FredRatesData_IDs,0),1)/H$5),INDEX(FredRatesData_AllData,MATCH($A1408-(MAX(0,WEEKDAY($A1408,2)-5))-3,FredRatesData_Dates,0),MATCH(H$6,FredRatesData_IDs,0),1)/H$5,INDEX(FredRatesData_AllData,MATCH($A1408-(MAX(0,WEEKDAY($A1408,2)-5)),FredRatesData_Dates,0),MATCH(H$6,FredRatesData_IDs,0),1)/H$5)))</f>
        <v/>
      </c>
      <c r="I1408" s="22" t="str">
        <f t="shared" ca="1" si="235"/>
        <v/>
      </c>
      <c r="J1408" s="22" t="str">
        <f t="shared" ca="1" si="235"/>
        <v/>
      </c>
      <c r="K1408" s="22" t="str">
        <f t="shared" ca="1" si="235"/>
        <v/>
      </c>
      <c r="L1408" s="22" t="str">
        <f t="shared" ca="1" si="235"/>
        <v/>
      </c>
      <c r="M1408" s="22" t="str">
        <f t="shared" ca="1" si="235"/>
        <v/>
      </c>
      <c r="N1408" s="22" t="str">
        <f t="shared" ca="1" si="235"/>
        <v/>
      </c>
      <c r="O1408" s="22" t="str">
        <f t="shared" ca="1" si="235"/>
        <v/>
      </c>
      <c r="P1408" s="23"/>
      <c r="Q1408" s="23"/>
      <c r="R1408" s="23"/>
      <c r="S1408" s="23"/>
      <c r="T1408" s="23"/>
      <c r="U1408" s="23"/>
      <c r="V1408" s="23"/>
      <c r="W1408" s="23"/>
      <c r="X1408" s="23"/>
      <c r="Y1408" s="23"/>
      <c r="Z1408" s="23"/>
    </row>
    <row r="1409" spans="1:26" x14ac:dyDescent="0.55000000000000004">
      <c r="A1409" s="6" t="str">
        <f t="shared" ca="1" si="229"/>
        <v/>
      </c>
      <c r="B1409" s="22" t="str">
        <f t="shared" ca="1" si="234"/>
        <v/>
      </c>
      <c r="C1409" s="22" t="str">
        <f t="shared" ca="1" si="234"/>
        <v/>
      </c>
      <c r="D1409" s="22" t="str">
        <f t="shared" ca="1" si="234"/>
        <v/>
      </c>
      <c r="E1409" s="22" t="str">
        <f t="shared" ca="1" si="226"/>
        <v/>
      </c>
      <c r="F1409" s="22" t="str">
        <f t="shared" ca="1" si="227"/>
        <v/>
      </c>
      <c r="G1409" s="22" t="str">
        <f t="shared" ca="1" si="228"/>
        <v/>
      </c>
      <c r="H1409" s="22" t="str">
        <f t="shared" ca="1" si="235"/>
        <v/>
      </c>
      <c r="I1409" s="22" t="str">
        <f t="shared" ca="1" si="235"/>
        <v/>
      </c>
      <c r="J1409" s="22" t="str">
        <f t="shared" ca="1" si="235"/>
        <v/>
      </c>
      <c r="K1409" s="22" t="str">
        <f t="shared" ca="1" si="235"/>
        <v/>
      </c>
      <c r="L1409" s="22" t="str">
        <f t="shared" ca="1" si="235"/>
        <v/>
      </c>
      <c r="M1409" s="22" t="str">
        <f t="shared" ca="1" si="235"/>
        <v/>
      </c>
      <c r="N1409" s="22" t="str">
        <f t="shared" ca="1" si="235"/>
        <v/>
      </c>
      <c r="O1409" s="22" t="str">
        <f t="shared" ca="1" si="235"/>
        <v/>
      </c>
      <c r="P1409" s="23"/>
      <c r="Q1409" s="23"/>
      <c r="R1409" s="23"/>
      <c r="S1409" s="23"/>
      <c r="T1409" s="23"/>
      <c r="U1409" s="23"/>
      <c r="V1409" s="23"/>
      <c r="W1409" s="23"/>
      <c r="X1409" s="23"/>
      <c r="Y1409" s="23"/>
      <c r="Z1409" s="23"/>
    </row>
    <row r="1410" spans="1:26" x14ac:dyDescent="0.55000000000000004">
      <c r="A1410" s="6" t="str">
        <f t="shared" ca="1" si="229"/>
        <v/>
      </c>
      <c r="B1410" s="22" t="str">
        <f t="shared" ca="1" si="234"/>
        <v/>
      </c>
      <c r="C1410" s="22" t="str">
        <f t="shared" ca="1" si="234"/>
        <v/>
      </c>
      <c r="D1410" s="22" t="str">
        <f t="shared" ca="1" si="234"/>
        <v/>
      </c>
      <c r="E1410" s="22" t="str">
        <f t="shared" ca="1" si="226"/>
        <v/>
      </c>
      <c r="F1410" s="22" t="str">
        <f t="shared" ca="1" si="227"/>
        <v/>
      </c>
      <c r="G1410" s="22" t="str">
        <f t="shared" ca="1" si="228"/>
        <v/>
      </c>
      <c r="H1410" s="22" t="str">
        <f t="shared" ca="1" si="235"/>
        <v/>
      </c>
      <c r="I1410" s="22" t="str">
        <f t="shared" ca="1" si="235"/>
        <v/>
      </c>
      <c r="J1410" s="22" t="str">
        <f t="shared" ca="1" si="235"/>
        <v/>
      </c>
      <c r="K1410" s="22" t="str">
        <f t="shared" ca="1" si="235"/>
        <v/>
      </c>
      <c r="L1410" s="22" t="str">
        <f t="shared" ca="1" si="235"/>
        <v/>
      </c>
      <c r="M1410" s="22" t="str">
        <f t="shared" ca="1" si="235"/>
        <v/>
      </c>
      <c r="N1410" s="22" t="str">
        <f t="shared" ca="1" si="235"/>
        <v/>
      </c>
      <c r="O1410" s="22" t="str">
        <f t="shared" ca="1" si="235"/>
        <v/>
      </c>
      <c r="P1410" s="23"/>
      <c r="Q1410" s="23"/>
      <c r="R1410" s="23"/>
      <c r="S1410" s="23"/>
      <c r="T1410" s="23"/>
      <c r="U1410" s="23"/>
      <c r="V1410" s="23"/>
      <c r="W1410" s="23"/>
      <c r="X1410" s="23"/>
      <c r="Y1410" s="23"/>
      <c r="Z1410" s="23"/>
    </row>
    <row r="1411" spans="1:26" x14ac:dyDescent="0.55000000000000004">
      <c r="A1411" s="6" t="str">
        <f t="shared" ca="1" si="229"/>
        <v/>
      </c>
      <c r="B1411" s="22" t="str">
        <f t="shared" ca="1" si="234"/>
        <v/>
      </c>
      <c r="C1411" s="22" t="str">
        <f t="shared" ca="1" si="234"/>
        <v/>
      </c>
      <c r="D1411" s="22" t="str">
        <f t="shared" ca="1" si="234"/>
        <v/>
      </c>
      <c r="E1411" s="22" t="str">
        <f t="shared" ca="1" si="226"/>
        <v/>
      </c>
      <c r="F1411" s="22" t="str">
        <f t="shared" ca="1" si="227"/>
        <v/>
      </c>
      <c r="G1411" s="22" t="str">
        <f t="shared" ca="1" si="228"/>
        <v/>
      </c>
      <c r="H1411" s="22" t="str">
        <f t="shared" ca="1" si="235"/>
        <v/>
      </c>
      <c r="I1411" s="22" t="str">
        <f t="shared" ca="1" si="235"/>
        <v/>
      </c>
      <c r="J1411" s="22" t="str">
        <f t="shared" ca="1" si="235"/>
        <v/>
      </c>
      <c r="K1411" s="22" t="str">
        <f t="shared" ca="1" si="235"/>
        <v/>
      </c>
      <c r="L1411" s="22" t="str">
        <f t="shared" ca="1" si="235"/>
        <v/>
      </c>
      <c r="M1411" s="22" t="str">
        <f t="shared" ca="1" si="235"/>
        <v/>
      </c>
      <c r="N1411" s="22" t="str">
        <f t="shared" ca="1" si="235"/>
        <v/>
      </c>
      <c r="O1411" s="22" t="str">
        <f t="shared" ca="1" si="235"/>
        <v/>
      </c>
      <c r="P1411" s="23"/>
      <c r="Q1411" s="23"/>
      <c r="R1411" s="23"/>
      <c r="S1411" s="23"/>
      <c r="T1411" s="23"/>
      <c r="U1411" s="23"/>
      <c r="V1411" s="23"/>
      <c r="W1411" s="23"/>
      <c r="X1411" s="23"/>
      <c r="Y1411" s="23"/>
      <c r="Z1411" s="23"/>
    </row>
    <row r="1412" spans="1:26" x14ac:dyDescent="0.55000000000000004">
      <c r="A1412" s="6" t="str">
        <f t="shared" ca="1" si="229"/>
        <v/>
      </c>
      <c r="B1412" s="22" t="str">
        <f t="shared" ca="1" si="234"/>
        <v/>
      </c>
      <c r="C1412" s="22" t="str">
        <f t="shared" ca="1" si="234"/>
        <v/>
      </c>
      <c r="D1412" s="22" t="str">
        <f t="shared" ca="1" si="234"/>
        <v/>
      </c>
      <c r="E1412" s="22" t="str">
        <f t="shared" ca="1" si="226"/>
        <v/>
      </c>
      <c r="F1412" s="22" t="str">
        <f t="shared" ca="1" si="227"/>
        <v/>
      </c>
      <c r="G1412" s="22" t="str">
        <f t="shared" ca="1" si="228"/>
        <v/>
      </c>
      <c r="H1412" s="22" t="str">
        <f t="shared" ca="1" si="235"/>
        <v/>
      </c>
      <c r="I1412" s="22" t="str">
        <f t="shared" ca="1" si="235"/>
        <v/>
      </c>
      <c r="J1412" s="22" t="str">
        <f t="shared" ca="1" si="235"/>
        <v/>
      </c>
      <c r="K1412" s="22" t="str">
        <f t="shared" ca="1" si="235"/>
        <v/>
      </c>
      <c r="L1412" s="22" t="str">
        <f t="shared" ca="1" si="235"/>
        <v/>
      </c>
      <c r="M1412" s="22" t="str">
        <f t="shared" ca="1" si="235"/>
        <v/>
      </c>
      <c r="N1412" s="22" t="str">
        <f t="shared" ca="1" si="235"/>
        <v/>
      </c>
      <c r="O1412" s="22" t="str">
        <f t="shared" ca="1" si="235"/>
        <v/>
      </c>
      <c r="P1412" s="23"/>
      <c r="Q1412" s="23"/>
      <c r="R1412" s="23"/>
      <c r="S1412" s="23"/>
      <c r="T1412" s="23"/>
      <c r="U1412" s="23"/>
      <c r="V1412" s="23"/>
      <c r="W1412" s="23"/>
      <c r="X1412" s="23"/>
      <c r="Y1412" s="23"/>
      <c r="Z1412" s="23"/>
    </row>
    <row r="1413" spans="1:26" x14ac:dyDescent="0.55000000000000004">
      <c r="A1413" s="6" t="str">
        <f t="shared" ca="1" si="229"/>
        <v/>
      </c>
      <c r="B1413" s="22" t="str">
        <f t="shared" ca="1" si="234"/>
        <v/>
      </c>
      <c r="C1413" s="22" t="str">
        <f t="shared" ca="1" si="234"/>
        <v/>
      </c>
      <c r="D1413" s="22" t="str">
        <f t="shared" ca="1" si="234"/>
        <v/>
      </c>
      <c r="E1413" s="22" t="str">
        <f t="shared" ca="1" si="226"/>
        <v/>
      </c>
      <c r="F1413" s="22" t="str">
        <f t="shared" ca="1" si="227"/>
        <v/>
      </c>
      <c r="G1413" s="22" t="str">
        <f t="shared" ca="1" si="228"/>
        <v/>
      </c>
      <c r="H1413" s="22" t="str">
        <f t="shared" ca="1" si="235"/>
        <v/>
      </c>
      <c r="I1413" s="22" t="str">
        <f t="shared" ca="1" si="235"/>
        <v/>
      </c>
      <c r="J1413" s="22" t="str">
        <f t="shared" ca="1" si="235"/>
        <v/>
      </c>
      <c r="K1413" s="22" t="str">
        <f t="shared" ca="1" si="235"/>
        <v/>
      </c>
      <c r="L1413" s="22" t="str">
        <f t="shared" ca="1" si="235"/>
        <v/>
      </c>
      <c r="M1413" s="22" t="str">
        <f t="shared" ca="1" si="235"/>
        <v/>
      </c>
      <c r="N1413" s="22" t="str">
        <f t="shared" ca="1" si="235"/>
        <v/>
      </c>
      <c r="O1413" s="22" t="str">
        <f t="shared" ca="1" si="235"/>
        <v/>
      </c>
      <c r="P1413" s="23"/>
      <c r="Q1413" s="23"/>
      <c r="R1413" s="23"/>
      <c r="S1413" s="23"/>
      <c r="T1413" s="23"/>
      <c r="U1413" s="23"/>
      <c r="V1413" s="23"/>
      <c r="W1413" s="23"/>
      <c r="X1413" s="23"/>
      <c r="Y1413" s="23"/>
      <c r="Z1413" s="23"/>
    </row>
    <row r="1414" spans="1:26" x14ac:dyDescent="0.55000000000000004">
      <c r="A1414" s="6" t="str">
        <f t="shared" ca="1" si="229"/>
        <v/>
      </c>
      <c r="B1414" s="22" t="str">
        <f t="shared" ca="1" si="234"/>
        <v/>
      </c>
      <c r="C1414" s="22" t="str">
        <f t="shared" ca="1" si="234"/>
        <v/>
      </c>
      <c r="D1414" s="22" t="str">
        <f t="shared" ca="1" si="234"/>
        <v/>
      </c>
      <c r="E1414" s="22" t="str">
        <f t="shared" ca="1" si="226"/>
        <v/>
      </c>
      <c r="F1414" s="22" t="str">
        <f t="shared" ca="1" si="227"/>
        <v/>
      </c>
      <c r="G1414" s="22" t="str">
        <f t="shared" ca="1" si="228"/>
        <v/>
      </c>
      <c r="H1414" s="22" t="str">
        <f t="shared" ca="1" si="235"/>
        <v/>
      </c>
      <c r="I1414" s="22" t="str">
        <f t="shared" ca="1" si="235"/>
        <v/>
      </c>
      <c r="J1414" s="22" t="str">
        <f t="shared" ca="1" si="235"/>
        <v/>
      </c>
      <c r="K1414" s="22" t="str">
        <f t="shared" ca="1" si="235"/>
        <v/>
      </c>
      <c r="L1414" s="22" t="str">
        <f t="shared" ca="1" si="235"/>
        <v/>
      </c>
      <c r="M1414" s="22" t="str">
        <f t="shared" ca="1" si="235"/>
        <v/>
      </c>
      <c r="N1414" s="22" t="str">
        <f t="shared" ca="1" si="235"/>
        <v/>
      </c>
      <c r="O1414" s="22" t="str">
        <f t="shared" ca="1" si="235"/>
        <v/>
      </c>
      <c r="P1414" s="23"/>
      <c r="Q1414" s="23"/>
      <c r="R1414" s="23"/>
      <c r="S1414" s="23"/>
      <c r="T1414" s="23"/>
      <c r="U1414" s="23"/>
      <c r="V1414" s="23"/>
      <c r="W1414" s="23"/>
      <c r="X1414" s="23"/>
      <c r="Y1414" s="23"/>
      <c r="Z1414" s="23"/>
    </row>
    <row r="1415" spans="1:26" x14ac:dyDescent="0.55000000000000004">
      <c r="A1415" s="6" t="str">
        <f t="shared" ca="1" si="229"/>
        <v/>
      </c>
      <c r="B1415" s="22" t="str">
        <f t="shared" ca="1" si="234"/>
        <v/>
      </c>
      <c r="C1415" s="22" t="str">
        <f t="shared" ca="1" si="234"/>
        <v/>
      </c>
      <c r="D1415" s="22" t="str">
        <f t="shared" ca="1" si="234"/>
        <v/>
      </c>
      <c r="E1415" s="22" t="str">
        <f t="shared" ca="1" si="226"/>
        <v/>
      </c>
      <c r="F1415" s="22" t="str">
        <f t="shared" ca="1" si="227"/>
        <v/>
      </c>
      <c r="G1415" s="22" t="str">
        <f t="shared" ca="1" si="228"/>
        <v/>
      </c>
      <c r="H1415" s="22" t="str">
        <f t="shared" ca="1" si="235"/>
        <v/>
      </c>
      <c r="I1415" s="22" t="str">
        <f t="shared" ca="1" si="235"/>
        <v/>
      </c>
      <c r="J1415" s="22" t="str">
        <f t="shared" ca="1" si="235"/>
        <v/>
      </c>
      <c r="K1415" s="22" t="str">
        <f t="shared" ca="1" si="235"/>
        <v/>
      </c>
      <c r="L1415" s="22" t="str">
        <f t="shared" ca="1" si="235"/>
        <v/>
      </c>
      <c r="M1415" s="22" t="str">
        <f t="shared" ca="1" si="235"/>
        <v/>
      </c>
      <c r="N1415" s="22" t="str">
        <f t="shared" ca="1" si="235"/>
        <v/>
      </c>
      <c r="O1415" s="22" t="str">
        <f t="shared" ca="1" si="235"/>
        <v/>
      </c>
      <c r="P1415" s="23"/>
      <c r="Q1415" s="23"/>
      <c r="R1415" s="23"/>
      <c r="S1415" s="23"/>
      <c r="T1415" s="23"/>
      <c r="U1415" s="23"/>
      <c r="V1415" s="23"/>
      <c r="W1415" s="23"/>
      <c r="X1415" s="23"/>
      <c r="Y1415" s="23"/>
      <c r="Z1415" s="23"/>
    </row>
    <row r="1416" spans="1:26" x14ac:dyDescent="0.55000000000000004">
      <c r="A1416" s="6" t="str">
        <f t="shared" ca="1" si="229"/>
        <v/>
      </c>
      <c r="B1416" s="22" t="str">
        <f t="shared" ca="1" si="234"/>
        <v/>
      </c>
      <c r="C1416" s="22" t="str">
        <f t="shared" ca="1" si="234"/>
        <v/>
      </c>
      <c r="D1416" s="22" t="str">
        <f t="shared" ca="1" si="234"/>
        <v/>
      </c>
      <c r="E1416" s="22" t="str">
        <f t="shared" ref="E1416:E1479" ca="1" si="236">IF(OR($A1416="",ISERROR(INDEX(FredEcon_AllData,MATCH($A1416,FredEcon_EndDates,0),MATCH(E$6,FredEcon_IDs,0),1)/E$5)),"",INDEX(FredEcon_AllData,MATCH($A1416,FredEcon_EndDates,0),MATCH(E$6,FredEcon_IDs,0),1)/E$5)</f>
        <v/>
      </c>
      <c r="F1416" s="22" t="str">
        <f t="shared" ref="F1416:F1479" ca="1" si="237">IF(OR($A1416="",ISERROR(INDEX(FredCPI_YoY,MATCH($A1416,FredCPI_EndDates,0),1))),"",INDEX(FredCPI_YoY,MATCH($A1416,FredCPI_EndDates,0),1))</f>
        <v/>
      </c>
      <c r="G1416" s="22" t="str">
        <f t="shared" ref="G1416:G1479" ca="1" si="238">IF($A1416="","",IF(ISERROR(INDEX(FredGDP_QoQSAAR,MATCH($A1416,FredGDP_EndDates,0),1)),"",INDEX(FredGDP_QoQSAAR,MATCH($A1416,FredGDP_EndDates,0),1)))</f>
        <v/>
      </c>
      <c r="H1416" s="22" t="str">
        <f t="shared" ca="1" si="235"/>
        <v/>
      </c>
      <c r="I1416" s="22" t="str">
        <f t="shared" ca="1" si="235"/>
        <v/>
      </c>
      <c r="J1416" s="22" t="str">
        <f t="shared" ca="1" si="235"/>
        <v/>
      </c>
      <c r="K1416" s="22" t="str">
        <f t="shared" ca="1" si="235"/>
        <v/>
      </c>
      <c r="L1416" s="22" t="str">
        <f t="shared" ca="1" si="235"/>
        <v/>
      </c>
      <c r="M1416" s="22" t="str">
        <f t="shared" ca="1" si="235"/>
        <v/>
      </c>
      <c r="N1416" s="22" t="str">
        <f t="shared" ca="1" si="235"/>
        <v/>
      </c>
      <c r="O1416" s="22" t="str">
        <f t="shared" ca="1" si="235"/>
        <v/>
      </c>
      <c r="P1416" s="23"/>
      <c r="Q1416" s="23"/>
      <c r="R1416" s="23"/>
      <c r="S1416" s="23"/>
      <c r="T1416" s="23"/>
      <c r="U1416" s="23"/>
      <c r="V1416" s="23"/>
      <c r="W1416" s="23"/>
      <c r="X1416" s="23"/>
      <c r="Y1416" s="23"/>
      <c r="Z1416" s="23"/>
    </row>
    <row r="1417" spans="1:26" x14ac:dyDescent="0.55000000000000004">
      <c r="A1417" s="6" t="str">
        <f t="shared" ref="A1417:A1480" ca="1" si="239">IF(A1416="","",IF(ISERROR(DataMatrixFrequency/1),IF(EOMONTH(A1416,1)&lt;=DataMatrixEndDate,EOMONTH(A1416,1),""),IF((A1416+DataMatrixFrequency)&lt;=DataMatrixEndDate,A1416+DataMatrixFrequency,"")))</f>
        <v/>
      </c>
      <c r="B1417" s="22" t="str">
        <f t="shared" ca="1" si="234"/>
        <v/>
      </c>
      <c r="C1417" s="22" t="str">
        <f t="shared" ca="1" si="234"/>
        <v/>
      </c>
      <c r="D1417" s="22" t="str">
        <f t="shared" ca="1" si="234"/>
        <v/>
      </c>
      <c r="E1417" s="22" t="str">
        <f t="shared" ca="1" si="236"/>
        <v/>
      </c>
      <c r="F1417" s="22" t="str">
        <f t="shared" ca="1" si="237"/>
        <v/>
      </c>
      <c r="G1417" s="22" t="str">
        <f t="shared" ca="1" si="238"/>
        <v/>
      </c>
      <c r="H1417" s="22" t="str">
        <f t="shared" ca="1" si="235"/>
        <v/>
      </c>
      <c r="I1417" s="22" t="str">
        <f t="shared" ca="1" si="235"/>
        <v/>
      </c>
      <c r="J1417" s="22" t="str">
        <f t="shared" ca="1" si="235"/>
        <v/>
      </c>
      <c r="K1417" s="22" t="str">
        <f t="shared" ca="1" si="235"/>
        <v/>
      </c>
      <c r="L1417" s="22" t="str">
        <f t="shared" ca="1" si="235"/>
        <v/>
      </c>
      <c r="M1417" s="22" t="str">
        <f t="shared" ca="1" si="235"/>
        <v/>
      </c>
      <c r="N1417" s="22" t="str">
        <f t="shared" ca="1" si="235"/>
        <v/>
      </c>
      <c r="O1417" s="22" t="str">
        <f t="shared" ca="1" si="235"/>
        <v/>
      </c>
      <c r="P1417" s="23"/>
      <c r="Q1417" s="23"/>
      <c r="R1417" s="23"/>
      <c r="S1417" s="23"/>
      <c r="T1417" s="23"/>
      <c r="U1417" s="23"/>
      <c r="V1417" s="23"/>
      <c r="W1417" s="23"/>
      <c r="X1417" s="23"/>
      <c r="Y1417" s="23"/>
      <c r="Z1417" s="23"/>
    </row>
    <row r="1418" spans="1:26" x14ac:dyDescent="0.55000000000000004">
      <c r="A1418" s="6" t="str">
        <f t="shared" ca="1" si="239"/>
        <v/>
      </c>
      <c r="B1418" s="22" t="str">
        <f t="shared" ca="1" si="234"/>
        <v/>
      </c>
      <c r="C1418" s="22" t="str">
        <f t="shared" ca="1" si="234"/>
        <v/>
      </c>
      <c r="D1418" s="22" t="str">
        <f t="shared" ca="1" si="234"/>
        <v/>
      </c>
      <c r="E1418" s="22" t="str">
        <f t="shared" ca="1" si="236"/>
        <v/>
      </c>
      <c r="F1418" s="22" t="str">
        <f t="shared" ca="1" si="237"/>
        <v/>
      </c>
      <c r="G1418" s="22" t="str">
        <f t="shared" ca="1" si="238"/>
        <v/>
      </c>
      <c r="H1418" s="22" t="str">
        <f t="shared" ca="1" si="235"/>
        <v/>
      </c>
      <c r="I1418" s="22" t="str">
        <f t="shared" ca="1" si="235"/>
        <v/>
      </c>
      <c r="J1418" s="22" t="str">
        <f t="shared" ca="1" si="235"/>
        <v/>
      </c>
      <c r="K1418" s="22" t="str">
        <f t="shared" ca="1" si="235"/>
        <v/>
      </c>
      <c r="L1418" s="22" t="str">
        <f t="shared" ca="1" si="235"/>
        <v/>
      </c>
      <c r="M1418" s="22" t="str">
        <f t="shared" ca="1" si="235"/>
        <v/>
      </c>
      <c r="N1418" s="22" t="str">
        <f t="shared" ca="1" si="235"/>
        <v/>
      </c>
      <c r="O1418" s="22" t="str">
        <f t="shared" ca="1" si="235"/>
        <v/>
      </c>
      <c r="P1418" s="23"/>
      <c r="Q1418" s="23"/>
      <c r="R1418" s="23"/>
      <c r="S1418" s="23"/>
      <c r="T1418" s="23"/>
      <c r="U1418" s="23"/>
      <c r="V1418" s="23"/>
      <c r="W1418" s="23"/>
      <c r="X1418" s="23"/>
      <c r="Y1418" s="23"/>
      <c r="Z1418" s="23"/>
    </row>
    <row r="1419" spans="1:26" x14ac:dyDescent="0.55000000000000004">
      <c r="A1419" s="6" t="str">
        <f t="shared" ca="1" si="239"/>
        <v/>
      </c>
      <c r="B1419" s="22" t="str">
        <f t="shared" ca="1" si="234"/>
        <v/>
      </c>
      <c r="C1419" s="22" t="str">
        <f t="shared" ca="1" si="234"/>
        <v/>
      </c>
      <c r="D1419" s="22" t="str">
        <f t="shared" ca="1" si="234"/>
        <v/>
      </c>
      <c r="E1419" s="22" t="str">
        <f t="shared" ca="1" si="236"/>
        <v/>
      </c>
      <c r="F1419" s="22" t="str">
        <f t="shared" ca="1" si="237"/>
        <v/>
      </c>
      <c r="G1419" s="22" t="str">
        <f t="shared" ca="1" si="238"/>
        <v/>
      </c>
      <c r="H1419" s="22" t="str">
        <f t="shared" ca="1" si="235"/>
        <v/>
      </c>
      <c r="I1419" s="22" t="str">
        <f t="shared" ca="1" si="235"/>
        <v/>
      </c>
      <c r="J1419" s="22" t="str">
        <f t="shared" ca="1" si="235"/>
        <v/>
      </c>
      <c r="K1419" s="22" t="str">
        <f t="shared" ca="1" si="235"/>
        <v/>
      </c>
      <c r="L1419" s="22" t="str">
        <f t="shared" ca="1" si="235"/>
        <v/>
      </c>
      <c r="M1419" s="22" t="str">
        <f t="shared" ca="1" si="235"/>
        <v/>
      </c>
      <c r="N1419" s="22" t="str">
        <f t="shared" ca="1" si="235"/>
        <v/>
      </c>
      <c r="O1419" s="22" t="str">
        <f t="shared" ca="1" si="235"/>
        <v/>
      </c>
      <c r="P1419" s="23"/>
      <c r="Q1419" s="23"/>
      <c r="R1419" s="23"/>
      <c r="S1419" s="23"/>
      <c r="T1419" s="23"/>
      <c r="U1419" s="23"/>
      <c r="V1419" s="23"/>
      <c r="W1419" s="23"/>
      <c r="X1419" s="23"/>
      <c r="Y1419" s="23"/>
      <c r="Z1419" s="23"/>
    </row>
    <row r="1420" spans="1:26" x14ac:dyDescent="0.55000000000000004">
      <c r="A1420" s="6" t="str">
        <f t="shared" ca="1" si="239"/>
        <v/>
      </c>
      <c r="B1420" s="22" t="str">
        <f t="shared" ca="1" si="234"/>
        <v/>
      </c>
      <c r="C1420" s="22" t="str">
        <f t="shared" ca="1" si="234"/>
        <v/>
      </c>
      <c r="D1420" s="22" t="str">
        <f t="shared" ca="1" si="234"/>
        <v/>
      </c>
      <c r="E1420" s="22" t="str">
        <f t="shared" ca="1" si="236"/>
        <v/>
      </c>
      <c r="F1420" s="22" t="str">
        <f t="shared" ca="1" si="237"/>
        <v/>
      </c>
      <c r="G1420" s="22" t="str">
        <f t="shared" ca="1" si="238"/>
        <v/>
      </c>
      <c r="H1420" s="22" t="str">
        <f t="shared" ca="1" si="235"/>
        <v/>
      </c>
      <c r="I1420" s="22" t="str">
        <f t="shared" ca="1" si="235"/>
        <v/>
      </c>
      <c r="J1420" s="22" t="str">
        <f t="shared" ca="1" si="235"/>
        <v/>
      </c>
      <c r="K1420" s="22" t="str">
        <f t="shared" ca="1" si="235"/>
        <v/>
      </c>
      <c r="L1420" s="22" t="str">
        <f t="shared" ca="1" si="235"/>
        <v/>
      </c>
      <c r="M1420" s="22" t="str">
        <f t="shared" ca="1" si="235"/>
        <v/>
      </c>
      <c r="N1420" s="22" t="str">
        <f t="shared" ca="1" si="235"/>
        <v/>
      </c>
      <c r="O1420" s="22" t="str">
        <f t="shared" ca="1" si="235"/>
        <v/>
      </c>
      <c r="P1420" s="23"/>
      <c r="Q1420" s="23"/>
      <c r="R1420" s="23"/>
      <c r="S1420" s="23"/>
      <c r="T1420" s="23"/>
      <c r="U1420" s="23"/>
      <c r="V1420" s="23"/>
      <c r="W1420" s="23"/>
      <c r="X1420" s="23"/>
      <c r="Y1420" s="23"/>
      <c r="Z1420" s="23"/>
    </row>
    <row r="1421" spans="1:26" x14ac:dyDescent="0.55000000000000004">
      <c r="A1421" s="6" t="str">
        <f t="shared" ca="1" si="239"/>
        <v/>
      </c>
      <c r="B1421" s="22" t="str">
        <f t="shared" ca="1" si="234"/>
        <v/>
      </c>
      <c r="C1421" s="22" t="str">
        <f t="shared" ca="1" si="234"/>
        <v/>
      </c>
      <c r="D1421" s="22" t="str">
        <f t="shared" ca="1" si="234"/>
        <v/>
      </c>
      <c r="E1421" s="22" t="str">
        <f t="shared" ca="1" si="236"/>
        <v/>
      </c>
      <c r="F1421" s="22" t="str">
        <f t="shared" ca="1" si="237"/>
        <v/>
      </c>
      <c r="G1421" s="22" t="str">
        <f t="shared" ca="1" si="238"/>
        <v/>
      </c>
      <c r="H1421" s="22" t="str">
        <f t="shared" ca="1" si="235"/>
        <v/>
      </c>
      <c r="I1421" s="22" t="str">
        <f t="shared" ca="1" si="235"/>
        <v/>
      </c>
      <c r="J1421" s="22" t="str">
        <f t="shared" ca="1" si="235"/>
        <v/>
      </c>
      <c r="K1421" s="22" t="str">
        <f t="shared" ca="1" si="235"/>
        <v/>
      </c>
      <c r="L1421" s="22" t="str">
        <f t="shared" ca="1" si="235"/>
        <v/>
      </c>
      <c r="M1421" s="22" t="str">
        <f t="shared" ca="1" si="235"/>
        <v/>
      </c>
      <c r="N1421" s="22" t="str">
        <f t="shared" ca="1" si="235"/>
        <v/>
      </c>
      <c r="O1421" s="22" t="str">
        <f t="shared" ca="1" si="235"/>
        <v/>
      </c>
      <c r="P1421" s="23"/>
      <c r="Q1421" s="23"/>
      <c r="R1421" s="23"/>
      <c r="S1421" s="23"/>
      <c r="T1421" s="23"/>
      <c r="U1421" s="23"/>
      <c r="V1421" s="23"/>
      <c r="W1421" s="23"/>
      <c r="X1421" s="23"/>
      <c r="Y1421" s="23"/>
      <c r="Z1421" s="23"/>
    </row>
    <row r="1422" spans="1:26" x14ac:dyDescent="0.55000000000000004">
      <c r="A1422" s="6" t="str">
        <f t="shared" ca="1" si="239"/>
        <v/>
      </c>
      <c r="B1422" s="22" t="str">
        <f t="shared" ca="1" si="234"/>
        <v/>
      </c>
      <c r="C1422" s="22" t="str">
        <f t="shared" ca="1" si="234"/>
        <v/>
      </c>
      <c r="D1422" s="22" t="str">
        <f t="shared" ca="1" si="234"/>
        <v/>
      </c>
      <c r="E1422" s="22" t="str">
        <f t="shared" ca="1" si="236"/>
        <v/>
      </c>
      <c r="F1422" s="22" t="str">
        <f t="shared" ca="1" si="237"/>
        <v/>
      </c>
      <c r="G1422" s="22" t="str">
        <f t="shared" ca="1" si="238"/>
        <v/>
      </c>
      <c r="H1422" s="22" t="str">
        <f t="shared" ca="1" si="235"/>
        <v/>
      </c>
      <c r="I1422" s="22" t="str">
        <f t="shared" ca="1" si="235"/>
        <v/>
      </c>
      <c r="J1422" s="22" t="str">
        <f t="shared" ca="1" si="235"/>
        <v/>
      </c>
      <c r="K1422" s="22" t="str">
        <f t="shared" ca="1" si="235"/>
        <v/>
      </c>
      <c r="L1422" s="22" t="str">
        <f t="shared" ca="1" si="235"/>
        <v/>
      </c>
      <c r="M1422" s="22" t="str">
        <f t="shared" ca="1" si="235"/>
        <v/>
      </c>
      <c r="N1422" s="22" t="str">
        <f t="shared" ca="1" si="235"/>
        <v/>
      </c>
      <c r="O1422" s="22" t="str">
        <f t="shared" ca="1" si="235"/>
        <v/>
      </c>
      <c r="P1422" s="23"/>
      <c r="Q1422" s="23"/>
      <c r="R1422" s="23"/>
      <c r="S1422" s="23"/>
      <c r="T1422" s="23"/>
      <c r="U1422" s="23"/>
      <c r="V1422" s="23"/>
      <c r="W1422" s="23"/>
      <c r="X1422" s="23"/>
      <c r="Y1422" s="23"/>
      <c r="Z1422" s="23"/>
    </row>
    <row r="1423" spans="1:26" x14ac:dyDescent="0.55000000000000004">
      <c r="A1423" s="6" t="str">
        <f t="shared" ca="1" si="239"/>
        <v/>
      </c>
      <c r="B1423" s="22" t="str">
        <f t="shared" ca="1" si="234"/>
        <v/>
      </c>
      <c r="C1423" s="22" t="str">
        <f t="shared" ca="1" si="234"/>
        <v/>
      </c>
      <c r="D1423" s="22" t="str">
        <f t="shared" ca="1" si="234"/>
        <v/>
      </c>
      <c r="E1423" s="22" t="str">
        <f t="shared" ca="1" si="236"/>
        <v/>
      </c>
      <c r="F1423" s="22" t="str">
        <f t="shared" ca="1" si="237"/>
        <v/>
      </c>
      <c r="G1423" s="22" t="str">
        <f t="shared" ca="1" si="238"/>
        <v/>
      </c>
      <c r="H1423" s="22" t="str">
        <f t="shared" ca="1" si="235"/>
        <v/>
      </c>
      <c r="I1423" s="22" t="str">
        <f t="shared" ca="1" si="235"/>
        <v/>
      </c>
      <c r="J1423" s="22" t="str">
        <f t="shared" ca="1" si="235"/>
        <v/>
      </c>
      <c r="K1423" s="22" t="str">
        <f t="shared" ca="1" si="235"/>
        <v/>
      </c>
      <c r="L1423" s="22" t="str">
        <f t="shared" ca="1" si="235"/>
        <v/>
      </c>
      <c r="M1423" s="22" t="str">
        <f t="shared" ca="1" si="235"/>
        <v/>
      </c>
      <c r="N1423" s="22" t="str">
        <f t="shared" ca="1" si="235"/>
        <v/>
      </c>
      <c r="O1423" s="22" t="str">
        <f t="shared" ca="1" si="235"/>
        <v/>
      </c>
      <c r="P1423" s="23"/>
      <c r="Q1423" s="23"/>
      <c r="R1423" s="23"/>
      <c r="S1423" s="23"/>
      <c r="T1423" s="23"/>
      <c r="U1423" s="23"/>
      <c r="V1423" s="23"/>
      <c r="W1423" s="23"/>
      <c r="X1423" s="23"/>
      <c r="Y1423" s="23"/>
      <c r="Z1423" s="23"/>
    </row>
    <row r="1424" spans="1:26" x14ac:dyDescent="0.55000000000000004">
      <c r="A1424" s="6" t="str">
        <f t="shared" ca="1" si="239"/>
        <v/>
      </c>
      <c r="B1424" s="22" t="str">
        <f t="shared" ca="1" si="234"/>
        <v/>
      </c>
      <c r="C1424" s="22" t="str">
        <f t="shared" ca="1" si="234"/>
        <v/>
      </c>
      <c r="D1424" s="22" t="str">
        <f t="shared" ca="1" si="234"/>
        <v/>
      </c>
      <c r="E1424" s="22" t="str">
        <f t="shared" ca="1" si="236"/>
        <v/>
      </c>
      <c r="F1424" s="22" t="str">
        <f t="shared" ca="1" si="237"/>
        <v/>
      </c>
      <c r="G1424" s="22" t="str">
        <f t="shared" ca="1" si="238"/>
        <v/>
      </c>
      <c r="H1424" s="22" t="str">
        <f t="shared" ca="1" si="235"/>
        <v/>
      </c>
      <c r="I1424" s="22" t="str">
        <f t="shared" ca="1" si="235"/>
        <v/>
      </c>
      <c r="J1424" s="22" t="str">
        <f t="shared" ca="1" si="235"/>
        <v/>
      </c>
      <c r="K1424" s="22" t="str">
        <f t="shared" ca="1" si="235"/>
        <v/>
      </c>
      <c r="L1424" s="22" t="str">
        <f t="shared" ca="1" si="235"/>
        <v/>
      </c>
      <c r="M1424" s="22" t="str">
        <f t="shared" ca="1" si="235"/>
        <v/>
      </c>
      <c r="N1424" s="22" t="str">
        <f t="shared" ca="1" si="235"/>
        <v/>
      </c>
      <c r="O1424" s="22" t="str">
        <f t="shared" ca="1" si="235"/>
        <v/>
      </c>
      <c r="P1424" s="23"/>
      <c r="Q1424" s="23"/>
      <c r="R1424" s="23"/>
      <c r="S1424" s="23"/>
      <c r="T1424" s="23"/>
      <c r="U1424" s="23"/>
      <c r="V1424" s="23"/>
      <c r="W1424" s="23"/>
      <c r="X1424" s="23"/>
      <c r="Y1424" s="23"/>
      <c r="Z1424" s="23"/>
    </row>
    <row r="1425" spans="1:26" x14ac:dyDescent="0.55000000000000004">
      <c r="A1425" s="6" t="str">
        <f t="shared" ca="1" si="239"/>
        <v/>
      </c>
      <c r="B1425" s="22" t="str">
        <f t="shared" ca="1" si="234"/>
        <v/>
      </c>
      <c r="C1425" s="22" t="str">
        <f t="shared" ca="1" si="234"/>
        <v/>
      </c>
      <c r="D1425" s="22" t="str">
        <f t="shared" ca="1" si="234"/>
        <v/>
      </c>
      <c r="E1425" s="22" t="str">
        <f t="shared" ca="1" si="236"/>
        <v/>
      </c>
      <c r="F1425" s="22" t="str">
        <f t="shared" ca="1" si="237"/>
        <v/>
      </c>
      <c r="G1425" s="22" t="str">
        <f t="shared" ca="1" si="238"/>
        <v/>
      </c>
      <c r="H1425" s="22" t="str">
        <f t="shared" ca="1" si="235"/>
        <v/>
      </c>
      <c r="I1425" s="22" t="str">
        <f t="shared" ca="1" si="235"/>
        <v/>
      </c>
      <c r="J1425" s="22" t="str">
        <f t="shared" ca="1" si="235"/>
        <v/>
      </c>
      <c r="K1425" s="22" t="str">
        <f t="shared" ca="1" si="235"/>
        <v/>
      </c>
      <c r="L1425" s="22" t="str">
        <f t="shared" ca="1" si="235"/>
        <v/>
      </c>
      <c r="M1425" s="22" t="str">
        <f t="shared" ca="1" si="235"/>
        <v/>
      </c>
      <c r="N1425" s="22" t="str">
        <f t="shared" ca="1" si="235"/>
        <v/>
      </c>
      <c r="O1425" s="22" t="str">
        <f t="shared" ca="1" si="235"/>
        <v/>
      </c>
      <c r="P1425" s="23"/>
      <c r="Q1425" s="23"/>
      <c r="R1425" s="23"/>
      <c r="S1425" s="23"/>
      <c r="T1425" s="23"/>
      <c r="U1425" s="23"/>
      <c r="V1425" s="23"/>
      <c r="W1425" s="23"/>
      <c r="X1425" s="23"/>
      <c r="Y1425" s="23"/>
      <c r="Z1425" s="23"/>
    </row>
    <row r="1426" spans="1:26" x14ac:dyDescent="0.55000000000000004">
      <c r="A1426" s="6" t="str">
        <f t="shared" ca="1" si="239"/>
        <v/>
      </c>
      <c r="B1426" s="22" t="str">
        <f t="shared" ca="1" si="234"/>
        <v/>
      </c>
      <c r="C1426" s="22" t="str">
        <f t="shared" ca="1" si="234"/>
        <v/>
      </c>
      <c r="D1426" s="22" t="str">
        <f t="shared" ca="1" si="234"/>
        <v/>
      </c>
      <c r="E1426" s="22" t="str">
        <f t="shared" ca="1" si="236"/>
        <v/>
      </c>
      <c r="F1426" s="22" t="str">
        <f t="shared" ca="1" si="237"/>
        <v/>
      </c>
      <c r="G1426" s="22" t="str">
        <f t="shared" ca="1" si="238"/>
        <v/>
      </c>
      <c r="H1426" s="22" t="str">
        <f t="shared" ca="1" si="235"/>
        <v/>
      </c>
      <c r="I1426" s="22" t="str">
        <f t="shared" ca="1" si="235"/>
        <v/>
      </c>
      <c r="J1426" s="22" t="str">
        <f t="shared" ca="1" si="235"/>
        <v/>
      </c>
      <c r="K1426" s="22" t="str">
        <f t="shared" ca="1" si="235"/>
        <v/>
      </c>
      <c r="L1426" s="22" t="str">
        <f t="shared" ca="1" si="235"/>
        <v/>
      </c>
      <c r="M1426" s="22" t="str">
        <f t="shared" ca="1" si="235"/>
        <v/>
      </c>
      <c r="N1426" s="22" t="str">
        <f t="shared" ca="1" si="235"/>
        <v/>
      </c>
      <c r="O1426" s="22" t="str">
        <f t="shared" ca="1" si="235"/>
        <v/>
      </c>
      <c r="P1426" s="23"/>
      <c r="Q1426" s="23"/>
      <c r="R1426" s="23"/>
      <c r="S1426" s="23"/>
      <c r="T1426" s="23"/>
      <c r="U1426" s="23"/>
      <c r="V1426" s="23"/>
      <c r="W1426" s="23"/>
      <c r="X1426" s="23"/>
      <c r="Y1426" s="23"/>
      <c r="Z1426" s="23"/>
    </row>
    <row r="1427" spans="1:26" x14ac:dyDescent="0.55000000000000004">
      <c r="A1427" s="6" t="str">
        <f t="shared" ca="1" si="239"/>
        <v/>
      </c>
      <c r="B1427" s="22" t="str">
        <f t="shared" ca="1" si="234"/>
        <v/>
      </c>
      <c r="C1427" s="22" t="str">
        <f t="shared" ca="1" si="234"/>
        <v/>
      </c>
      <c r="D1427" s="22" t="str">
        <f t="shared" ca="1" si="234"/>
        <v/>
      </c>
      <c r="E1427" s="22" t="str">
        <f t="shared" ca="1" si="236"/>
        <v/>
      </c>
      <c r="F1427" s="22" t="str">
        <f t="shared" ca="1" si="237"/>
        <v/>
      </c>
      <c r="G1427" s="22" t="str">
        <f t="shared" ca="1" si="238"/>
        <v/>
      </c>
      <c r="H1427" s="22" t="str">
        <f t="shared" ca="1" si="235"/>
        <v/>
      </c>
      <c r="I1427" s="22" t="str">
        <f t="shared" ca="1" si="235"/>
        <v/>
      </c>
      <c r="J1427" s="22" t="str">
        <f t="shared" ca="1" si="235"/>
        <v/>
      </c>
      <c r="K1427" s="22" t="str">
        <f t="shared" ca="1" si="235"/>
        <v/>
      </c>
      <c r="L1427" s="22" t="str">
        <f t="shared" ca="1" si="235"/>
        <v/>
      </c>
      <c r="M1427" s="22" t="str">
        <f t="shared" ca="1" si="235"/>
        <v/>
      </c>
      <c r="N1427" s="22" t="str">
        <f t="shared" ca="1" si="235"/>
        <v/>
      </c>
      <c r="O1427" s="22" t="str">
        <f t="shared" ca="1" si="235"/>
        <v/>
      </c>
      <c r="P1427" s="23"/>
      <c r="Q1427" s="23"/>
      <c r="R1427" s="23"/>
      <c r="S1427" s="23"/>
      <c r="T1427" s="23"/>
      <c r="U1427" s="23"/>
      <c r="V1427" s="23"/>
      <c r="W1427" s="23"/>
      <c r="X1427" s="23"/>
      <c r="Y1427" s="23"/>
      <c r="Z1427" s="23"/>
    </row>
    <row r="1428" spans="1:26" x14ac:dyDescent="0.55000000000000004">
      <c r="A1428" s="6" t="str">
        <f t="shared" ca="1" si="239"/>
        <v/>
      </c>
      <c r="B1428" s="22" t="str">
        <f t="shared" ref="B1428:D1447" ca="1" si="240">IF($A1428="","",IF(ISERROR(IF(ISERROR(INDEX(FredRatesData_AllData,MATCH($A1428-(MAX(0,WEEKDAY($A1428,2)-5)),FredRatesData_Dates,0),MATCH(B$6,FredRatesData_IDs,0),1)/B$5),INDEX(FredRatesData_AllData,MATCH($A1428-(MAX(0,WEEKDAY($A1428,2)-5))-3,FredRatesData_Dates,0),MATCH(B$6,FredRatesData_IDs,0),1)/B$5,INDEX(FredRatesData_AllData,MATCH($A1428-(MAX(0,WEEKDAY($A1428,2)-5)),FredRatesData_Dates,0),MATCH(B$6,FredRatesData_IDs,0),1)/B$5)),"",IF(ISERROR(INDEX(FredRatesData_AllData,MATCH($A1428-(MAX(0,WEEKDAY($A1428,2)-5)),FredRatesData_Dates,0),MATCH(B$6,FredRatesData_IDs,0),1)/B$5),INDEX(FredRatesData_AllData,MATCH($A1428-(MAX(0,WEEKDAY($A1428,2)-5))-3,FredRatesData_Dates,0),MATCH(B$6,FredRatesData_IDs,0),1)/B$5,INDEX(FredRatesData_AllData,MATCH($A1428-(MAX(0,WEEKDAY($A1428,2)-5)),FredRatesData_Dates,0),MATCH(B$6,FredRatesData_IDs,0),1)/B$5)))</f>
        <v/>
      </c>
      <c r="C1428" s="22" t="str">
        <f t="shared" ca="1" si="240"/>
        <v/>
      </c>
      <c r="D1428" s="22" t="str">
        <f t="shared" ca="1" si="240"/>
        <v/>
      </c>
      <c r="E1428" s="22" t="str">
        <f t="shared" ca="1" si="236"/>
        <v/>
      </c>
      <c r="F1428" s="22" t="str">
        <f t="shared" ca="1" si="237"/>
        <v/>
      </c>
      <c r="G1428" s="22" t="str">
        <f t="shared" ca="1" si="238"/>
        <v/>
      </c>
      <c r="H1428" s="22" t="str">
        <f t="shared" ref="H1428:O1447" ca="1" si="241">IF($A1428="","",IF(ISERROR(IF(ISERROR(INDEX(FredRatesData_AllData,MATCH($A1428-(MAX(0,WEEKDAY($A1428,2)-5)),FredRatesData_Dates,0),MATCH(H$6,FredRatesData_IDs,0),1)/H$5),INDEX(FredRatesData_AllData,MATCH($A1428-(MAX(0,WEEKDAY($A1428,2)-5))-3,FredRatesData_Dates,0),MATCH(H$6,FredRatesData_IDs,0),1)/H$5,INDEX(FredRatesData_AllData,MATCH($A1428-(MAX(0,WEEKDAY($A1428,2)-5)),FredRatesData_Dates,0),MATCH(H$6,FredRatesData_IDs,0),1)/H$5)),"",IF(ISERROR(INDEX(FredRatesData_AllData,MATCH($A1428-(MAX(0,WEEKDAY($A1428,2)-5)),FredRatesData_Dates,0),MATCH(H$6,FredRatesData_IDs,0),1)/H$5),INDEX(FredRatesData_AllData,MATCH($A1428-(MAX(0,WEEKDAY($A1428,2)-5))-3,FredRatesData_Dates,0),MATCH(H$6,FredRatesData_IDs,0),1)/H$5,INDEX(FredRatesData_AllData,MATCH($A1428-(MAX(0,WEEKDAY($A1428,2)-5)),FredRatesData_Dates,0),MATCH(H$6,FredRatesData_IDs,0),1)/H$5)))</f>
        <v/>
      </c>
      <c r="I1428" s="22" t="str">
        <f t="shared" ca="1" si="241"/>
        <v/>
      </c>
      <c r="J1428" s="22" t="str">
        <f t="shared" ca="1" si="241"/>
        <v/>
      </c>
      <c r="K1428" s="22" t="str">
        <f t="shared" ca="1" si="241"/>
        <v/>
      </c>
      <c r="L1428" s="22" t="str">
        <f t="shared" ca="1" si="241"/>
        <v/>
      </c>
      <c r="M1428" s="22" t="str">
        <f t="shared" ca="1" si="241"/>
        <v/>
      </c>
      <c r="N1428" s="22" t="str">
        <f t="shared" ca="1" si="241"/>
        <v/>
      </c>
      <c r="O1428" s="22" t="str">
        <f t="shared" ca="1" si="241"/>
        <v/>
      </c>
      <c r="P1428" s="23"/>
      <c r="Q1428" s="23"/>
      <c r="R1428" s="23"/>
      <c r="S1428" s="23"/>
      <c r="T1428" s="23"/>
      <c r="U1428" s="23"/>
      <c r="V1428" s="23"/>
      <c r="W1428" s="23"/>
      <c r="X1428" s="23"/>
      <c r="Y1428" s="23"/>
      <c r="Z1428" s="23"/>
    </row>
    <row r="1429" spans="1:26" x14ac:dyDescent="0.55000000000000004">
      <c r="A1429" s="6" t="str">
        <f t="shared" ca="1" si="239"/>
        <v/>
      </c>
      <c r="B1429" s="22" t="str">
        <f t="shared" ca="1" si="240"/>
        <v/>
      </c>
      <c r="C1429" s="22" t="str">
        <f t="shared" ca="1" si="240"/>
        <v/>
      </c>
      <c r="D1429" s="22" t="str">
        <f t="shared" ca="1" si="240"/>
        <v/>
      </c>
      <c r="E1429" s="22" t="str">
        <f t="shared" ca="1" si="236"/>
        <v/>
      </c>
      <c r="F1429" s="22" t="str">
        <f t="shared" ca="1" si="237"/>
        <v/>
      </c>
      <c r="G1429" s="22" t="str">
        <f t="shared" ca="1" si="238"/>
        <v/>
      </c>
      <c r="H1429" s="22" t="str">
        <f t="shared" ca="1" si="241"/>
        <v/>
      </c>
      <c r="I1429" s="22" t="str">
        <f t="shared" ca="1" si="241"/>
        <v/>
      </c>
      <c r="J1429" s="22" t="str">
        <f t="shared" ca="1" si="241"/>
        <v/>
      </c>
      <c r="K1429" s="22" t="str">
        <f t="shared" ca="1" si="241"/>
        <v/>
      </c>
      <c r="L1429" s="22" t="str">
        <f t="shared" ca="1" si="241"/>
        <v/>
      </c>
      <c r="M1429" s="22" t="str">
        <f t="shared" ca="1" si="241"/>
        <v/>
      </c>
      <c r="N1429" s="22" t="str">
        <f t="shared" ca="1" si="241"/>
        <v/>
      </c>
      <c r="O1429" s="22" t="str">
        <f t="shared" ca="1" si="241"/>
        <v/>
      </c>
      <c r="P1429" s="23"/>
      <c r="Q1429" s="23"/>
      <c r="R1429" s="23"/>
      <c r="S1429" s="23"/>
      <c r="T1429" s="23"/>
      <c r="U1429" s="23"/>
      <c r="V1429" s="23"/>
      <c r="W1429" s="23"/>
      <c r="X1429" s="23"/>
      <c r="Y1429" s="23"/>
      <c r="Z1429" s="23"/>
    </row>
    <row r="1430" spans="1:26" x14ac:dyDescent="0.55000000000000004">
      <c r="A1430" s="6" t="str">
        <f t="shared" ca="1" si="239"/>
        <v/>
      </c>
      <c r="B1430" s="22" t="str">
        <f t="shared" ca="1" si="240"/>
        <v/>
      </c>
      <c r="C1430" s="22" t="str">
        <f t="shared" ca="1" si="240"/>
        <v/>
      </c>
      <c r="D1430" s="22" t="str">
        <f t="shared" ca="1" si="240"/>
        <v/>
      </c>
      <c r="E1430" s="22" t="str">
        <f t="shared" ca="1" si="236"/>
        <v/>
      </c>
      <c r="F1430" s="22" t="str">
        <f t="shared" ca="1" si="237"/>
        <v/>
      </c>
      <c r="G1430" s="22" t="str">
        <f t="shared" ca="1" si="238"/>
        <v/>
      </c>
      <c r="H1430" s="22" t="str">
        <f t="shared" ca="1" si="241"/>
        <v/>
      </c>
      <c r="I1430" s="22" t="str">
        <f t="shared" ca="1" si="241"/>
        <v/>
      </c>
      <c r="J1430" s="22" t="str">
        <f t="shared" ca="1" si="241"/>
        <v/>
      </c>
      <c r="K1430" s="22" t="str">
        <f t="shared" ca="1" si="241"/>
        <v/>
      </c>
      <c r="L1430" s="22" t="str">
        <f t="shared" ca="1" si="241"/>
        <v/>
      </c>
      <c r="M1430" s="22" t="str">
        <f t="shared" ca="1" si="241"/>
        <v/>
      </c>
      <c r="N1430" s="22" t="str">
        <f t="shared" ca="1" si="241"/>
        <v/>
      </c>
      <c r="O1430" s="22" t="str">
        <f t="shared" ca="1" si="241"/>
        <v/>
      </c>
      <c r="P1430" s="23"/>
      <c r="Q1430" s="23"/>
      <c r="R1430" s="23"/>
      <c r="S1430" s="23"/>
      <c r="T1430" s="23"/>
      <c r="U1430" s="23"/>
      <c r="V1430" s="23"/>
      <c r="W1430" s="23"/>
      <c r="X1430" s="23"/>
      <c r="Y1430" s="23"/>
      <c r="Z1430" s="23"/>
    </row>
    <row r="1431" spans="1:26" x14ac:dyDescent="0.55000000000000004">
      <c r="A1431" s="6" t="str">
        <f t="shared" ca="1" si="239"/>
        <v/>
      </c>
      <c r="B1431" s="22" t="str">
        <f t="shared" ca="1" si="240"/>
        <v/>
      </c>
      <c r="C1431" s="22" t="str">
        <f t="shared" ca="1" si="240"/>
        <v/>
      </c>
      <c r="D1431" s="22" t="str">
        <f t="shared" ca="1" si="240"/>
        <v/>
      </c>
      <c r="E1431" s="22" t="str">
        <f t="shared" ca="1" si="236"/>
        <v/>
      </c>
      <c r="F1431" s="22" t="str">
        <f t="shared" ca="1" si="237"/>
        <v/>
      </c>
      <c r="G1431" s="22" t="str">
        <f t="shared" ca="1" si="238"/>
        <v/>
      </c>
      <c r="H1431" s="22" t="str">
        <f t="shared" ca="1" si="241"/>
        <v/>
      </c>
      <c r="I1431" s="22" t="str">
        <f t="shared" ca="1" si="241"/>
        <v/>
      </c>
      <c r="J1431" s="22" t="str">
        <f t="shared" ca="1" si="241"/>
        <v/>
      </c>
      <c r="K1431" s="22" t="str">
        <f t="shared" ca="1" si="241"/>
        <v/>
      </c>
      <c r="L1431" s="22" t="str">
        <f t="shared" ca="1" si="241"/>
        <v/>
      </c>
      <c r="M1431" s="22" t="str">
        <f t="shared" ca="1" si="241"/>
        <v/>
      </c>
      <c r="N1431" s="22" t="str">
        <f t="shared" ca="1" si="241"/>
        <v/>
      </c>
      <c r="O1431" s="22" t="str">
        <f t="shared" ca="1" si="241"/>
        <v/>
      </c>
      <c r="P1431" s="23"/>
      <c r="Q1431" s="23"/>
      <c r="R1431" s="23"/>
      <c r="S1431" s="23"/>
      <c r="T1431" s="23"/>
      <c r="U1431" s="23"/>
      <c r="V1431" s="23"/>
      <c r="W1431" s="23"/>
      <c r="X1431" s="23"/>
      <c r="Y1431" s="23"/>
      <c r="Z1431" s="23"/>
    </row>
    <row r="1432" spans="1:26" x14ac:dyDescent="0.55000000000000004">
      <c r="A1432" s="6" t="str">
        <f t="shared" ca="1" si="239"/>
        <v/>
      </c>
      <c r="B1432" s="22" t="str">
        <f t="shared" ca="1" si="240"/>
        <v/>
      </c>
      <c r="C1432" s="22" t="str">
        <f t="shared" ca="1" si="240"/>
        <v/>
      </c>
      <c r="D1432" s="22" t="str">
        <f t="shared" ca="1" si="240"/>
        <v/>
      </c>
      <c r="E1432" s="22" t="str">
        <f t="shared" ca="1" si="236"/>
        <v/>
      </c>
      <c r="F1432" s="22" t="str">
        <f t="shared" ca="1" si="237"/>
        <v/>
      </c>
      <c r="G1432" s="22" t="str">
        <f t="shared" ca="1" si="238"/>
        <v/>
      </c>
      <c r="H1432" s="22" t="str">
        <f t="shared" ca="1" si="241"/>
        <v/>
      </c>
      <c r="I1432" s="22" t="str">
        <f t="shared" ca="1" si="241"/>
        <v/>
      </c>
      <c r="J1432" s="22" t="str">
        <f t="shared" ca="1" si="241"/>
        <v/>
      </c>
      <c r="K1432" s="22" t="str">
        <f t="shared" ca="1" si="241"/>
        <v/>
      </c>
      <c r="L1432" s="22" t="str">
        <f t="shared" ca="1" si="241"/>
        <v/>
      </c>
      <c r="M1432" s="22" t="str">
        <f t="shared" ca="1" si="241"/>
        <v/>
      </c>
      <c r="N1432" s="22" t="str">
        <f t="shared" ca="1" si="241"/>
        <v/>
      </c>
      <c r="O1432" s="22" t="str">
        <f t="shared" ca="1" si="241"/>
        <v/>
      </c>
      <c r="P1432" s="23"/>
      <c r="Q1432" s="23"/>
      <c r="R1432" s="23"/>
      <c r="S1432" s="23"/>
      <c r="T1432" s="23"/>
      <c r="U1432" s="23"/>
      <c r="V1432" s="23"/>
      <c r="W1432" s="23"/>
      <c r="X1432" s="23"/>
      <c r="Y1432" s="23"/>
      <c r="Z1432" s="23"/>
    </row>
    <row r="1433" spans="1:26" x14ac:dyDescent="0.55000000000000004">
      <c r="A1433" s="6" t="str">
        <f t="shared" ca="1" si="239"/>
        <v/>
      </c>
      <c r="B1433" s="22" t="str">
        <f t="shared" ca="1" si="240"/>
        <v/>
      </c>
      <c r="C1433" s="22" t="str">
        <f t="shared" ca="1" si="240"/>
        <v/>
      </c>
      <c r="D1433" s="22" t="str">
        <f t="shared" ca="1" si="240"/>
        <v/>
      </c>
      <c r="E1433" s="22" t="str">
        <f t="shared" ca="1" si="236"/>
        <v/>
      </c>
      <c r="F1433" s="22" t="str">
        <f t="shared" ca="1" si="237"/>
        <v/>
      </c>
      <c r="G1433" s="22" t="str">
        <f t="shared" ca="1" si="238"/>
        <v/>
      </c>
      <c r="H1433" s="22" t="str">
        <f t="shared" ca="1" si="241"/>
        <v/>
      </c>
      <c r="I1433" s="22" t="str">
        <f t="shared" ca="1" si="241"/>
        <v/>
      </c>
      <c r="J1433" s="22" t="str">
        <f t="shared" ca="1" si="241"/>
        <v/>
      </c>
      <c r="K1433" s="22" t="str">
        <f t="shared" ca="1" si="241"/>
        <v/>
      </c>
      <c r="L1433" s="22" t="str">
        <f t="shared" ca="1" si="241"/>
        <v/>
      </c>
      <c r="M1433" s="22" t="str">
        <f t="shared" ca="1" si="241"/>
        <v/>
      </c>
      <c r="N1433" s="22" t="str">
        <f t="shared" ca="1" si="241"/>
        <v/>
      </c>
      <c r="O1433" s="22" t="str">
        <f t="shared" ca="1" si="241"/>
        <v/>
      </c>
      <c r="P1433" s="23"/>
      <c r="Q1433" s="23"/>
      <c r="R1433" s="23"/>
      <c r="S1433" s="23"/>
      <c r="T1433" s="23"/>
      <c r="U1433" s="23"/>
      <c r="V1433" s="23"/>
      <c r="W1433" s="23"/>
      <c r="X1433" s="23"/>
      <c r="Y1433" s="23"/>
      <c r="Z1433" s="23"/>
    </row>
    <row r="1434" spans="1:26" x14ac:dyDescent="0.55000000000000004">
      <c r="A1434" s="6" t="str">
        <f t="shared" ca="1" si="239"/>
        <v/>
      </c>
      <c r="B1434" s="22" t="str">
        <f t="shared" ca="1" si="240"/>
        <v/>
      </c>
      <c r="C1434" s="22" t="str">
        <f t="shared" ca="1" si="240"/>
        <v/>
      </c>
      <c r="D1434" s="22" t="str">
        <f t="shared" ca="1" si="240"/>
        <v/>
      </c>
      <c r="E1434" s="22" t="str">
        <f t="shared" ca="1" si="236"/>
        <v/>
      </c>
      <c r="F1434" s="22" t="str">
        <f t="shared" ca="1" si="237"/>
        <v/>
      </c>
      <c r="G1434" s="22" t="str">
        <f t="shared" ca="1" si="238"/>
        <v/>
      </c>
      <c r="H1434" s="22" t="str">
        <f t="shared" ca="1" si="241"/>
        <v/>
      </c>
      <c r="I1434" s="22" t="str">
        <f t="shared" ca="1" si="241"/>
        <v/>
      </c>
      <c r="J1434" s="22" t="str">
        <f t="shared" ca="1" si="241"/>
        <v/>
      </c>
      <c r="K1434" s="22" t="str">
        <f t="shared" ca="1" si="241"/>
        <v/>
      </c>
      <c r="L1434" s="22" t="str">
        <f t="shared" ca="1" si="241"/>
        <v/>
      </c>
      <c r="M1434" s="22" t="str">
        <f t="shared" ca="1" si="241"/>
        <v/>
      </c>
      <c r="N1434" s="22" t="str">
        <f t="shared" ca="1" si="241"/>
        <v/>
      </c>
      <c r="O1434" s="22" t="str">
        <f t="shared" ca="1" si="241"/>
        <v/>
      </c>
      <c r="P1434" s="23"/>
      <c r="Q1434" s="23"/>
      <c r="R1434" s="23"/>
      <c r="S1434" s="23"/>
      <c r="T1434" s="23"/>
      <c r="U1434" s="23"/>
      <c r="V1434" s="23"/>
      <c r="W1434" s="23"/>
      <c r="X1434" s="23"/>
      <c r="Y1434" s="23"/>
      <c r="Z1434" s="23"/>
    </row>
    <row r="1435" spans="1:26" x14ac:dyDescent="0.55000000000000004">
      <c r="A1435" s="6" t="str">
        <f t="shared" ca="1" si="239"/>
        <v/>
      </c>
      <c r="B1435" s="22" t="str">
        <f t="shared" ca="1" si="240"/>
        <v/>
      </c>
      <c r="C1435" s="22" t="str">
        <f t="shared" ca="1" si="240"/>
        <v/>
      </c>
      <c r="D1435" s="22" t="str">
        <f t="shared" ca="1" si="240"/>
        <v/>
      </c>
      <c r="E1435" s="22" t="str">
        <f t="shared" ca="1" si="236"/>
        <v/>
      </c>
      <c r="F1435" s="22" t="str">
        <f t="shared" ca="1" si="237"/>
        <v/>
      </c>
      <c r="G1435" s="22" t="str">
        <f t="shared" ca="1" si="238"/>
        <v/>
      </c>
      <c r="H1435" s="22" t="str">
        <f t="shared" ca="1" si="241"/>
        <v/>
      </c>
      <c r="I1435" s="22" t="str">
        <f t="shared" ca="1" si="241"/>
        <v/>
      </c>
      <c r="J1435" s="22" t="str">
        <f t="shared" ca="1" si="241"/>
        <v/>
      </c>
      <c r="K1435" s="22" t="str">
        <f t="shared" ca="1" si="241"/>
        <v/>
      </c>
      <c r="L1435" s="22" t="str">
        <f t="shared" ca="1" si="241"/>
        <v/>
      </c>
      <c r="M1435" s="22" t="str">
        <f t="shared" ca="1" si="241"/>
        <v/>
      </c>
      <c r="N1435" s="22" t="str">
        <f t="shared" ca="1" si="241"/>
        <v/>
      </c>
      <c r="O1435" s="22" t="str">
        <f t="shared" ca="1" si="241"/>
        <v/>
      </c>
      <c r="P1435" s="23"/>
      <c r="Q1435" s="23"/>
      <c r="R1435" s="23"/>
      <c r="S1435" s="23"/>
      <c r="T1435" s="23"/>
      <c r="U1435" s="23"/>
      <c r="V1435" s="23"/>
      <c r="W1435" s="23"/>
      <c r="X1435" s="23"/>
      <c r="Y1435" s="23"/>
      <c r="Z1435" s="23"/>
    </row>
    <row r="1436" spans="1:26" x14ac:dyDescent="0.55000000000000004">
      <c r="A1436" s="6" t="str">
        <f t="shared" ca="1" si="239"/>
        <v/>
      </c>
      <c r="B1436" s="22" t="str">
        <f t="shared" ca="1" si="240"/>
        <v/>
      </c>
      <c r="C1436" s="22" t="str">
        <f t="shared" ca="1" si="240"/>
        <v/>
      </c>
      <c r="D1436" s="22" t="str">
        <f t="shared" ca="1" si="240"/>
        <v/>
      </c>
      <c r="E1436" s="22" t="str">
        <f t="shared" ca="1" si="236"/>
        <v/>
      </c>
      <c r="F1436" s="22" t="str">
        <f t="shared" ca="1" si="237"/>
        <v/>
      </c>
      <c r="G1436" s="22" t="str">
        <f t="shared" ca="1" si="238"/>
        <v/>
      </c>
      <c r="H1436" s="22" t="str">
        <f t="shared" ca="1" si="241"/>
        <v/>
      </c>
      <c r="I1436" s="22" t="str">
        <f t="shared" ca="1" si="241"/>
        <v/>
      </c>
      <c r="J1436" s="22" t="str">
        <f t="shared" ca="1" si="241"/>
        <v/>
      </c>
      <c r="K1436" s="22" t="str">
        <f t="shared" ca="1" si="241"/>
        <v/>
      </c>
      <c r="L1436" s="22" t="str">
        <f t="shared" ca="1" si="241"/>
        <v/>
      </c>
      <c r="M1436" s="22" t="str">
        <f t="shared" ca="1" si="241"/>
        <v/>
      </c>
      <c r="N1436" s="22" t="str">
        <f t="shared" ca="1" si="241"/>
        <v/>
      </c>
      <c r="O1436" s="22" t="str">
        <f t="shared" ca="1" si="241"/>
        <v/>
      </c>
      <c r="P1436" s="23"/>
      <c r="Q1436" s="23"/>
      <c r="R1436" s="23"/>
      <c r="S1436" s="23"/>
      <c r="T1436" s="23"/>
      <c r="U1436" s="23"/>
      <c r="V1436" s="23"/>
      <c r="W1436" s="23"/>
      <c r="X1436" s="23"/>
      <c r="Y1436" s="23"/>
      <c r="Z1436" s="23"/>
    </row>
    <row r="1437" spans="1:26" x14ac:dyDescent="0.55000000000000004">
      <c r="A1437" s="6" t="str">
        <f t="shared" ca="1" si="239"/>
        <v/>
      </c>
      <c r="B1437" s="22" t="str">
        <f t="shared" ca="1" si="240"/>
        <v/>
      </c>
      <c r="C1437" s="22" t="str">
        <f t="shared" ca="1" si="240"/>
        <v/>
      </c>
      <c r="D1437" s="22" t="str">
        <f t="shared" ca="1" si="240"/>
        <v/>
      </c>
      <c r="E1437" s="22" t="str">
        <f t="shared" ca="1" si="236"/>
        <v/>
      </c>
      <c r="F1437" s="22" t="str">
        <f t="shared" ca="1" si="237"/>
        <v/>
      </c>
      <c r="G1437" s="22" t="str">
        <f t="shared" ca="1" si="238"/>
        <v/>
      </c>
      <c r="H1437" s="22" t="str">
        <f t="shared" ca="1" si="241"/>
        <v/>
      </c>
      <c r="I1437" s="22" t="str">
        <f t="shared" ca="1" si="241"/>
        <v/>
      </c>
      <c r="J1437" s="22" t="str">
        <f t="shared" ca="1" si="241"/>
        <v/>
      </c>
      <c r="K1437" s="22" t="str">
        <f t="shared" ca="1" si="241"/>
        <v/>
      </c>
      <c r="L1437" s="22" t="str">
        <f t="shared" ca="1" si="241"/>
        <v/>
      </c>
      <c r="M1437" s="22" t="str">
        <f t="shared" ca="1" si="241"/>
        <v/>
      </c>
      <c r="N1437" s="22" t="str">
        <f t="shared" ca="1" si="241"/>
        <v/>
      </c>
      <c r="O1437" s="22" t="str">
        <f t="shared" ca="1" si="241"/>
        <v/>
      </c>
      <c r="P1437" s="23"/>
      <c r="Q1437" s="23"/>
      <c r="R1437" s="23"/>
      <c r="S1437" s="23"/>
      <c r="T1437" s="23"/>
      <c r="U1437" s="23"/>
      <c r="V1437" s="23"/>
      <c r="W1437" s="23"/>
      <c r="X1437" s="23"/>
      <c r="Y1437" s="23"/>
      <c r="Z1437" s="23"/>
    </row>
    <row r="1438" spans="1:26" x14ac:dyDescent="0.55000000000000004">
      <c r="A1438" s="6" t="str">
        <f t="shared" ca="1" si="239"/>
        <v/>
      </c>
      <c r="B1438" s="22" t="str">
        <f t="shared" ca="1" si="240"/>
        <v/>
      </c>
      <c r="C1438" s="22" t="str">
        <f t="shared" ca="1" si="240"/>
        <v/>
      </c>
      <c r="D1438" s="22" t="str">
        <f t="shared" ca="1" si="240"/>
        <v/>
      </c>
      <c r="E1438" s="22" t="str">
        <f t="shared" ca="1" si="236"/>
        <v/>
      </c>
      <c r="F1438" s="22" t="str">
        <f t="shared" ca="1" si="237"/>
        <v/>
      </c>
      <c r="G1438" s="22" t="str">
        <f t="shared" ca="1" si="238"/>
        <v/>
      </c>
      <c r="H1438" s="22" t="str">
        <f t="shared" ca="1" si="241"/>
        <v/>
      </c>
      <c r="I1438" s="22" t="str">
        <f t="shared" ca="1" si="241"/>
        <v/>
      </c>
      <c r="J1438" s="22" t="str">
        <f t="shared" ca="1" si="241"/>
        <v/>
      </c>
      <c r="K1438" s="22" t="str">
        <f t="shared" ca="1" si="241"/>
        <v/>
      </c>
      <c r="L1438" s="22" t="str">
        <f t="shared" ca="1" si="241"/>
        <v/>
      </c>
      <c r="M1438" s="22" t="str">
        <f t="shared" ca="1" si="241"/>
        <v/>
      </c>
      <c r="N1438" s="22" t="str">
        <f t="shared" ca="1" si="241"/>
        <v/>
      </c>
      <c r="O1438" s="22" t="str">
        <f t="shared" ca="1" si="241"/>
        <v/>
      </c>
      <c r="P1438" s="23"/>
      <c r="Q1438" s="23"/>
      <c r="R1438" s="23"/>
      <c r="S1438" s="23"/>
      <c r="T1438" s="23"/>
      <c r="U1438" s="23"/>
      <c r="V1438" s="23"/>
      <c r="W1438" s="23"/>
      <c r="X1438" s="23"/>
      <c r="Y1438" s="23"/>
      <c r="Z1438" s="23"/>
    </row>
    <row r="1439" spans="1:26" x14ac:dyDescent="0.55000000000000004">
      <c r="A1439" s="6" t="str">
        <f t="shared" ca="1" si="239"/>
        <v/>
      </c>
      <c r="B1439" s="22" t="str">
        <f t="shared" ca="1" si="240"/>
        <v/>
      </c>
      <c r="C1439" s="22" t="str">
        <f t="shared" ca="1" si="240"/>
        <v/>
      </c>
      <c r="D1439" s="22" t="str">
        <f t="shared" ca="1" si="240"/>
        <v/>
      </c>
      <c r="E1439" s="22" t="str">
        <f t="shared" ca="1" si="236"/>
        <v/>
      </c>
      <c r="F1439" s="22" t="str">
        <f t="shared" ca="1" si="237"/>
        <v/>
      </c>
      <c r="G1439" s="22" t="str">
        <f t="shared" ca="1" si="238"/>
        <v/>
      </c>
      <c r="H1439" s="22" t="str">
        <f t="shared" ca="1" si="241"/>
        <v/>
      </c>
      <c r="I1439" s="22" t="str">
        <f t="shared" ca="1" si="241"/>
        <v/>
      </c>
      <c r="J1439" s="22" t="str">
        <f t="shared" ca="1" si="241"/>
        <v/>
      </c>
      <c r="K1439" s="22" t="str">
        <f t="shared" ca="1" si="241"/>
        <v/>
      </c>
      <c r="L1439" s="22" t="str">
        <f t="shared" ca="1" si="241"/>
        <v/>
      </c>
      <c r="M1439" s="22" t="str">
        <f t="shared" ca="1" si="241"/>
        <v/>
      </c>
      <c r="N1439" s="22" t="str">
        <f t="shared" ca="1" si="241"/>
        <v/>
      </c>
      <c r="O1439" s="22" t="str">
        <f t="shared" ca="1" si="241"/>
        <v/>
      </c>
      <c r="P1439" s="23"/>
      <c r="Q1439" s="23"/>
      <c r="R1439" s="23"/>
      <c r="S1439" s="23"/>
      <c r="T1439" s="23"/>
      <c r="U1439" s="23"/>
      <c r="V1439" s="23"/>
      <c r="W1439" s="23"/>
      <c r="X1439" s="23"/>
      <c r="Y1439" s="23"/>
      <c r="Z1439" s="23"/>
    </row>
    <row r="1440" spans="1:26" x14ac:dyDescent="0.55000000000000004">
      <c r="A1440" s="6" t="str">
        <f t="shared" ca="1" si="239"/>
        <v/>
      </c>
      <c r="B1440" s="22" t="str">
        <f t="shared" ca="1" si="240"/>
        <v/>
      </c>
      <c r="C1440" s="22" t="str">
        <f t="shared" ca="1" si="240"/>
        <v/>
      </c>
      <c r="D1440" s="22" t="str">
        <f t="shared" ca="1" si="240"/>
        <v/>
      </c>
      <c r="E1440" s="22" t="str">
        <f t="shared" ca="1" si="236"/>
        <v/>
      </c>
      <c r="F1440" s="22" t="str">
        <f t="shared" ca="1" si="237"/>
        <v/>
      </c>
      <c r="G1440" s="22" t="str">
        <f t="shared" ca="1" si="238"/>
        <v/>
      </c>
      <c r="H1440" s="22" t="str">
        <f t="shared" ca="1" si="241"/>
        <v/>
      </c>
      <c r="I1440" s="22" t="str">
        <f t="shared" ca="1" si="241"/>
        <v/>
      </c>
      <c r="J1440" s="22" t="str">
        <f t="shared" ca="1" si="241"/>
        <v/>
      </c>
      <c r="K1440" s="22" t="str">
        <f t="shared" ca="1" si="241"/>
        <v/>
      </c>
      <c r="L1440" s="22" t="str">
        <f t="shared" ca="1" si="241"/>
        <v/>
      </c>
      <c r="M1440" s="22" t="str">
        <f t="shared" ca="1" si="241"/>
        <v/>
      </c>
      <c r="N1440" s="22" t="str">
        <f t="shared" ca="1" si="241"/>
        <v/>
      </c>
      <c r="O1440" s="22" t="str">
        <f t="shared" ca="1" si="241"/>
        <v/>
      </c>
      <c r="P1440" s="23"/>
      <c r="Q1440" s="23"/>
      <c r="R1440" s="23"/>
      <c r="S1440" s="23"/>
      <c r="T1440" s="23"/>
      <c r="U1440" s="23"/>
      <c r="V1440" s="23"/>
      <c r="W1440" s="23"/>
      <c r="X1440" s="23"/>
      <c r="Y1440" s="23"/>
      <c r="Z1440" s="23"/>
    </row>
    <row r="1441" spans="1:26" x14ac:dyDescent="0.55000000000000004">
      <c r="A1441" s="6" t="str">
        <f t="shared" ca="1" si="239"/>
        <v/>
      </c>
      <c r="B1441" s="22" t="str">
        <f t="shared" ca="1" si="240"/>
        <v/>
      </c>
      <c r="C1441" s="22" t="str">
        <f t="shared" ca="1" si="240"/>
        <v/>
      </c>
      <c r="D1441" s="22" t="str">
        <f t="shared" ca="1" si="240"/>
        <v/>
      </c>
      <c r="E1441" s="22" t="str">
        <f t="shared" ca="1" si="236"/>
        <v/>
      </c>
      <c r="F1441" s="22" t="str">
        <f t="shared" ca="1" si="237"/>
        <v/>
      </c>
      <c r="G1441" s="22" t="str">
        <f t="shared" ca="1" si="238"/>
        <v/>
      </c>
      <c r="H1441" s="22" t="str">
        <f t="shared" ca="1" si="241"/>
        <v/>
      </c>
      <c r="I1441" s="22" t="str">
        <f t="shared" ca="1" si="241"/>
        <v/>
      </c>
      <c r="J1441" s="22" t="str">
        <f t="shared" ca="1" si="241"/>
        <v/>
      </c>
      <c r="K1441" s="22" t="str">
        <f t="shared" ca="1" si="241"/>
        <v/>
      </c>
      <c r="L1441" s="22" t="str">
        <f t="shared" ca="1" si="241"/>
        <v/>
      </c>
      <c r="M1441" s="22" t="str">
        <f t="shared" ca="1" si="241"/>
        <v/>
      </c>
      <c r="N1441" s="22" t="str">
        <f t="shared" ca="1" si="241"/>
        <v/>
      </c>
      <c r="O1441" s="22" t="str">
        <f t="shared" ca="1" si="241"/>
        <v/>
      </c>
      <c r="P1441" s="23"/>
      <c r="Q1441" s="23"/>
      <c r="R1441" s="23"/>
      <c r="S1441" s="23"/>
      <c r="T1441" s="23"/>
      <c r="U1441" s="23"/>
      <c r="V1441" s="23"/>
      <c r="W1441" s="23"/>
      <c r="X1441" s="23"/>
      <c r="Y1441" s="23"/>
      <c r="Z1441" s="23"/>
    </row>
    <row r="1442" spans="1:26" x14ac:dyDescent="0.55000000000000004">
      <c r="A1442" s="6" t="str">
        <f t="shared" ca="1" si="239"/>
        <v/>
      </c>
      <c r="B1442" s="22" t="str">
        <f t="shared" ca="1" si="240"/>
        <v/>
      </c>
      <c r="C1442" s="22" t="str">
        <f t="shared" ca="1" si="240"/>
        <v/>
      </c>
      <c r="D1442" s="22" t="str">
        <f t="shared" ca="1" si="240"/>
        <v/>
      </c>
      <c r="E1442" s="22" t="str">
        <f t="shared" ca="1" si="236"/>
        <v/>
      </c>
      <c r="F1442" s="22" t="str">
        <f t="shared" ca="1" si="237"/>
        <v/>
      </c>
      <c r="G1442" s="22" t="str">
        <f t="shared" ca="1" si="238"/>
        <v/>
      </c>
      <c r="H1442" s="22" t="str">
        <f t="shared" ca="1" si="241"/>
        <v/>
      </c>
      <c r="I1442" s="22" t="str">
        <f t="shared" ca="1" si="241"/>
        <v/>
      </c>
      <c r="J1442" s="22" t="str">
        <f t="shared" ca="1" si="241"/>
        <v/>
      </c>
      <c r="K1442" s="22" t="str">
        <f t="shared" ca="1" si="241"/>
        <v/>
      </c>
      <c r="L1442" s="22" t="str">
        <f t="shared" ca="1" si="241"/>
        <v/>
      </c>
      <c r="M1442" s="22" t="str">
        <f t="shared" ca="1" si="241"/>
        <v/>
      </c>
      <c r="N1442" s="22" t="str">
        <f t="shared" ca="1" si="241"/>
        <v/>
      </c>
      <c r="O1442" s="22" t="str">
        <f t="shared" ca="1" si="241"/>
        <v/>
      </c>
      <c r="P1442" s="23"/>
      <c r="Q1442" s="23"/>
      <c r="R1442" s="23"/>
      <c r="S1442" s="23"/>
      <c r="T1442" s="23"/>
      <c r="U1442" s="23"/>
      <c r="V1442" s="23"/>
      <c r="W1442" s="23"/>
      <c r="X1442" s="23"/>
      <c r="Y1442" s="23"/>
      <c r="Z1442" s="23"/>
    </row>
    <row r="1443" spans="1:26" x14ac:dyDescent="0.55000000000000004">
      <c r="A1443" s="6" t="str">
        <f t="shared" ca="1" si="239"/>
        <v/>
      </c>
      <c r="B1443" s="22" t="str">
        <f t="shared" ca="1" si="240"/>
        <v/>
      </c>
      <c r="C1443" s="22" t="str">
        <f t="shared" ca="1" si="240"/>
        <v/>
      </c>
      <c r="D1443" s="22" t="str">
        <f t="shared" ca="1" si="240"/>
        <v/>
      </c>
      <c r="E1443" s="22" t="str">
        <f t="shared" ca="1" si="236"/>
        <v/>
      </c>
      <c r="F1443" s="22" t="str">
        <f t="shared" ca="1" si="237"/>
        <v/>
      </c>
      <c r="G1443" s="22" t="str">
        <f t="shared" ca="1" si="238"/>
        <v/>
      </c>
      <c r="H1443" s="22" t="str">
        <f t="shared" ca="1" si="241"/>
        <v/>
      </c>
      <c r="I1443" s="22" t="str">
        <f t="shared" ca="1" si="241"/>
        <v/>
      </c>
      <c r="J1443" s="22" t="str">
        <f t="shared" ca="1" si="241"/>
        <v/>
      </c>
      <c r="K1443" s="22" t="str">
        <f t="shared" ca="1" si="241"/>
        <v/>
      </c>
      <c r="L1443" s="22" t="str">
        <f t="shared" ca="1" si="241"/>
        <v/>
      </c>
      <c r="M1443" s="22" t="str">
        <f t="shared" ca="1" si="241"/>
        <v/>
      </c>
      <c r="N1443" s="22" t="str">
        <f t="shared" ca="1" si="241"/>
        <v/>
      </c>
      <c r="O1443" s="22" t="str">
        <f t="shared" ca="1" si="241"/>
        <v/>
      </c>
      <c r="P1443" s="23"/>
      <c r="Q1443" s="23"/>
      <c r="R1443" s="23"/>
      <c r="S1443" s="23"/>
      <c r="T1443" s="23"/>
      <c r="U1443" s="23"/>
      <c r="V1443" s="23"/>
      <c r="W1443" s="23"/>
      <c r="X1443" s="23"/>
      <c r="Y1443" s="23"/>
      <c r="Z1443" s="23"/>
    </row>
    <row r="1444" spans="1:26" x14ac:dyDescent="0.55000000000000004">
      <c r="A1444" s="6" t="str">
        <f t="shared" ca="1" si="239"/>
        <v/>
      </c>
      <c r="B1444" s="22" t="str">
        <f t="shared" ca="1" si="240"/>
        <v/>
      </c>
      <c r="C1444" s="22" t="str">
        <f t="shared" ca="1" si="240"/>
        <v/>
      </c>
      <c r="D1444" s="22" t="str">
        <f t="shared" ca="1" si="240"/>
        <v/>
      </c>
      <c r="E1444" s="22" t="str">
        <f t="shared" ca="1" si="236"/>
        <v/>
      </c>
      <c r="F1444" s="22" t="str">
        <f t="shared" ca="1" si="237"/>
        <v/>
      </c>
      <c r="G1444" s="22" t="str">
        <f t="shared" ca="1" si="238"/>
        <v/>
      </c>
      <c r="H1444" s="22" t="str">
        <f t="shared" ca="1" si="241"/>
        <v/>
      </c>
      <c r="I1444" s="22" t="str">
        <f t="shared" ca="1" si="241"/>
        <v/>
      </c>
      <c r="J1444" s="22" t="str">
        <f t="shared" ca="1" si="241"/>
        <v/>
      </c>
      <c r="K1444" s="22" t="str">
        <f t="shared" ca="1" si="241"/>
        <v/>
      </c>
      <c r="L1444" s="22" t="str">
        <f t="shared" ca="1" si="241"/>
        <v/>
      </c>
      <c r="M1444" s="22" t="str">
        <f t="shared" ca="1" si="241"/>
        <v/>
      </c>
      <c r="N1444" s="22" t="str">
        <f t="shared" ca="1" si="241"/>
        <v/>
      </c>
      <c r="O1444" s="22" t="str">
        <f t="shared" ca="1" si="241"/>
        <v/>
      </c>
      <c r="P1444" s="23"/>
      <c r="Q1444" s="23"/>
      <c r="R1444" s="23"/>
      <c r="S1444" s="23"/>
      <c r="T1444" s="23"/>
      <c r="U1444" s="23"/>
      <c r="V1444" s="23"/>
      <c r="W1444" s="23"/>
      <c r="X1444" s="23"/>
      <c r="Y1444" s="23"/>
      <c r="Z1444" s="23"/>
    </row>
    <row r="1445" spans="1:26" x14ac:dyDescent="0.55000000000000004">
      <c r="A1445" s="6" t="str">
        <f t="shared" ca="1" si="239"/>
        <v/>
      </c>
      <c r="B1445" s="22" t="str">
        <f t="shared" ca="1" si="240"/>
        <v/>
      </c>
      <c r="C1445" s="22" t="str">
        <f t="shared" ca="1" si="240"/>
        <v/>
      </c>
      <c r="D1445" s="22" t="str">
        <f t="shared" ca="1" si="240"/>
        <v/>
      </c>
      <c r="E1445" s="22" t="str">
        <f t="shared" ca="1" si="236"/>
        <v/>
      </c>
      <c r="F1445" s="22" t="str">
        <f t="shared" ca="1" si="237"/>
        <v/>
      </c>
      <c r="G1445" s="22" t="str">
        <f t="shared" ca="1" si="238"/>
        <v/>
      </c>
      <c r="H1445" s="22" t="str">
        <f t="shared" ca="1" si="241"/>
        <v/>
      </c>
      <c r="I1445" s="22" t="str">
        <f t="shared" ca="1" si="241"/>
        <v/>
      </c>
      <c r="J1445" s="22" t="str">
        <f t="shared" ca="1" si="241"/>
        <v/>
      </c>
      <c r="K1445" s="22" t="str">
        <f t="shared" ca="1" si="241"/>
        <v/>
      </c>
      <c r="L1445" s="22" t="str">
        <f t="shared" ca="1" si="241"/>
        <v/>
      </c>
      <c r="M1445" s="22" t="str">
        <f t="shared" ca="1" si="241"/>
        <v/>
      </c>
      <c r="N1445" s="22" t="str">
        <f t="shared" ca="1" si="241"/>
        <v/>
      </c>
      <c r="O1445" s="22" t="str">
        <f t="shared" ca="1" si="241"/>
        <v/>
      </c>
      <c r="P1445" s="23"/>
      <c r="Q1445" s="23"/>
      <c r="R1445" s="23"/>
      <c r="S1445" s="23"/>
      <c r="T1445" s="23"/>
      <c r="U1445" s="23"/>
      <c r="V1445" s="23"/>
      <c r="W1445" s="23"/>
      <c r="X1445" s="23"/>
      <c r="Y1445" s="23"/>
      <c r="Z1445" s="23"/>
    </row>
    <row r="1446" spans="1:26" x14ac:dyDescent="0.55000000000000004">
      <c r="A1446" s="6" t="str">
        <f t="shared" ca="1" si="239"/>
        <v/>
      </c>
      <c r="B1446" s="22" t="str">
        <f t="shared" ca="1" si="240"/>
        <v/>
      </c>
      <c r="C1446" s="22" t="str">
        <f t="shared" ca="1" si="240"/>
        <v/>
      </c>
      <c r="D1446" s="22" t="str">
        <f t="shared" ca="1" si="240"/>
        <v/>
      </c>
      <c r="E1446" s="22" t="str">
        <f t="shared" ca="1" si="236"/>
        <v/>
      </c>
      <c r="F1446" s="22" t="str">
        <f t="shared" ca="1" si="237"/>
        <v/>
      </c>
      <c r="G1446" s="22" t="str">
        <f t="shared" ca="1" si="238"/>
        <v/>
      </c>
      <c r="H1446" s="22" t="str">
        <f t="shared" ca="1" si="241"/>
        <v/>
      </c>
      <c r="I1446" s="22" t="str">
        <f t="shared" ca="1" si="241"/>
        <v/>
      </c>
      <c r="J1446" s="22" t="str">
        <f t="shared" ca="1" si="241"/>
        <v/>
      </c>
      <c r="K1446" s="22" t="str">
        <f t="shared" ca="1" si="241"/>
        <v/>
      </c>
      <c r="L1446" s="22" t="str">
        <f t="shared" ca="1" si="241"/>
        <v/>
      </c>
      <c r="M1446" s="22" t="str">
        <f t="shared" ca="1" si="241"/>
        <v/>
      </c>
      <c r="N1446" s="22" t="str">
        <f t="shared" ca="1" si="241"/>
        <v/>
      </c>
      <c r="O1446" s="22" t="str">
        <f t="shared" ca="1" si="241"/>
        <v/>
      </c>
      <c r="P1446" s="23"/>
      <c r="Q1446" s="23"/>
      <c r="R1446" s="23"/>
      <c r="S1446" s="23"/>
      <c r="T1446" s="23"/>
      <c r="U1446" s="23"/>
      <c r="V1446" s="23"/>
      <c r="W1446" s="23"/>
      <c r="X1446" s="23"/>
      <c r="Y1446" s="23"/>
      <c r="Z1446" s="23"/>
    </row>
    <row r="1447" spans="1:26" x14ac:dyDescent="0.55000000000000004">
      <c r="A1447" s="6" t="str">
        <f t="shared" ca="1" si="239"/>
        <v/>
      </c>
      <c r="B1447" s="22" t="str">
        <f t="shared" ca="1" si="240"/>
        <v/>
      </c>
      <c r="C1447" s="22" t="str">
        <f t="shared" ca="1" si="240"/>
        <v/>
      </c>
      <c r="D1447" s="22" t="str">
        <f t="shared" ca="1" si="240"/>
        <v/>
      </c>
      <c r="E1447" s="22" t="str">
        <f t="shared" ca="1" si="236"/>
        <v/>
      </c>
      <c r="F1447" s="22" t="str">
        <f t="shared" ca="1" si="237"/>
        <v/>
      </c>
      <c r="G1447" s="22" t="str">
        <f t="shared" ca="1" si="238"/>
        <v/>
      </c>
      <c r="H1447" s="22" t="str">
        <f t="shared" ca="1" si="241"/>
        <v/>
      </c>
      <c r="I1447" s="22" t="str">
        <f t="shared" ca="1" si="241"/>
        <v/>
      </c>
      <c r="J1447" s="22" t="str">
        <f t="shared" ca="1" si="241"/>
        <v/>
      </c>
      <c r="K1447" s="22" t="str">
        <f t="shared" ca="1" si="241"/>
        <v/>
      </c>
      <c r="L1447" s="22" t="str">
        <f t="shared" ca="1" si="241"/>
        <v/>
      </c>
      <c r="M1447" s="22" t="str">
        <f t="shared" ca="1" si="241"/>
        <v/>
      </c>
      <c r="N1447" s="22" t="str">
        <f t="shared" ca="1" si="241"/>
        <v/>
      </c>
      <c r="O1447" s="22" t="str">
        <f t="shared" ca="1" si="241"/>
        <v/>
      </c>
      <c r="P1447" s="23"/>
      <c r="Q1447" s="23"/>
      <c r="R1447" s="23"/>
      <c r="S1447" s="23"/>
      <c r="T1447" s="23"/>
      <c r="U1447" s="23"/>
      <c r="V1447" s="23"/>
      <c r="W1447" s="23"/>
      <c r="X1447" s="23"/>
      <c r="Y1447" s="23"/>
      <c r="Z1447" s="23"/>
    </row>
    <row r="1448" spans="1:26" x14ac:dyDescent="0.55000000000000004">
      <c r="A1448" s="6" t="str">
        <f t="shared" ca="1" si="239"/>
        <v/>
      </c>
      <c r="B1448" s="22" t="str">
        <f t="shared" ref="B1448:D1467" ca="1" si="242">IF($A1448="","",IF(ISERROR(IF(ISERROR(INDEX(FredRatesData_AllData,MATCH($A1448-(MAX(0,WEEKDAY($A1448,2)-5)),FredRatesData_Dates,0),MATCH(B$6,FredRatesData_IDs,0),1)/B$5),INDEX(FredRatesData_AllData,MATCH($A1448-(MAX(0,WEEKDAY($A1448,2)-5))-3,FredRatesData_Dates,0),MATCH(B$6,FredRatesData_IDs,0),1)/B$5,INDEX(FredRatesData_AllData,MATCH($A1448-(MAX(0,WEEKDAY($A1448,2)-5)),FredRatesData_Dates,0),MATCH(B$6,FredRatesData_IDs,0),1)/B$5)),"",IF(ISERROR(INDEX(FredRatesData_AllData,MATCH($A1448-(MAX(0,WEEKDAY($A1448,2)-5)),FredRatesData_Dates,0),MATCH(B$6,FredRatesData_IDs,0),1)/B$5),INDEX(FredRatesData_AllData,MATCH($A1448-(MAX(0,WEEKDAY($A1448,2)-5))-3,FredRatesData_Dates,0),MATCH(B$6,FredRatesData_IDs,0),1)/B$5,INDEX(FredRatesData_AllData,MATCH($A1448-(MAX(0,WEEKDAY($A1448,2)-5)),FredRatesData_Dates,0),MATCH(B$6,FredRatesData_IDs,0),1)/B$5)))</f>
        <v/>
      </c>
      <c r="C1448" s="22" t="str">
        <f t="shared" ca="1" si="242"/>
        <v/>
      </c>
      <c r="D1448" s="22" t="str">
        <f t="shared" ca="1" si="242"/>
        <v/>
      </c>
      <c r="E1448" s="22" t="str">
        <f t="shared" ca="1" si="236"/>
        <v/>
      </c>
      <c r="F1448" s="22" t="str">
        <f t="shared" ca="1" si="237"/>
        <v/>
      </c>
      <c r="G1448" s="22" t="str">
        <f t="shared" ca="1" si="238"/>
        <v/>
      </c>
      <c r="H1448" s="22" t="str">
        <f t="shared" ref="H1448:O1467" ca="1" si="243">IF($A1448="","",IF(ISERROR(IF(ISERROR(INDEX(FredRatesData_AllData,MATCH($A1448-(MAX(0,WEEKDAY($A1448,2)-5)),FredRatesData_Dates,0),MATCH(H$6,FredRatesData_IDs,0),1)/H$5),INDEX(FredRatesData_AllData,MATCH($A1448-(MAX(0,WEEKDAY($A1448,2)-5))-3,FredRatesData_Dates,0),MATCH(H$6,FredRatesData_IDs,0),1)/H$5,INDEX(FredRatesData_AllData,MATCH($A1448-(MAX(0,WEEKDAY($A1448,2)-5)),FredRatesData_Dates,0),MATCH(H$6,FredRatesData_IDs,0),1)/H$5)),"",IF(ISERROR(INDEX(FredRatesData_AllData,MATCH($A1448-(MAX(0,WEEKDAY($A1448,2)-5)),FredRatesData_Dates,0),MATCH(H$6,FredRatesData_IDs,0),1)/H$5),INDEX(FredRatesData_AllData,MATCH($A1448-(MAX(0,WEEKDAY($A1448,2)-5))-3,FredRatesData_Dates,0),MATCH(H$6,FredRatesData_IDs,0),1)/H$5,INDEX(FredRatesData_AllData,MATCH($A1448-(MAX(0,WEEKDAY($A1448,2)-5)),FredRatesData_Dates,0),MATCH(H$6,FredRatesData_IDs,0),1)/H$5)))</f>
        <v/>
      </c>
      <c r="I1448" s="22" t="str">
        <f t="shared" ca="1" si="243"/>
        <v/>
      </c>
      <c r="J1448" s="22" t="str">
        <f t="shared" ca="1" si="243"/>
        <v/>
      </c>
      <c r="K1448" s="22" t="str">
        <f t="shared" ca="1" si="243"/>
        <v/>
      </c>
      <c r="L1448" s="22" t="str">
        <f t="shared" ca="1" si="243"/>
        <v/>
      </c>
      <c r="M1448" s="22" t="str">
        <f t="shared" ca="1" si="243"/>
        <v/>
      </c>
      <c r="N1448" s="22" t="str">
        <f t="shared" ca="1" si="243"/>
        <v/>
      </c>
      <c r="O1448" s="22" t="str">
        <f t="shared" ca="1" si="243"/>
        <v/>
      </c>
      <c r="P1448" s="23"/>
      <c r="Q1448" s="23"/>
      <c r="R1448" s="23"/>
      <c r="S1448" s="23"/>
      <c r="T1448" s="23"/>
      <c r="U1448" s="23"/>
      <c r="V1448" s="23"/>
      <c r="W1448" s="23"/>
      <c r="X1448" s="23"/>
      <c r="Y1448" s="23"/>
      <c r="Z1448" s="23"/>
    </row>
    <row r="1449" spans="1:26" x14ac:dyDescent="0.55000000000000004">
      <c r="A1449" s="6" t="str">
        <f t="shared" ca="1" si="239"/>
        <v/>
      </c>
      <c r="B1449" s="22" t="str">
        <f t="shared" ca="1" si="242"/>
        <v/>
      </c>
      <c r="C1449" s="22" t="str">
        <f t="shared" ca="1" si="242"/>
        <v/>
      </c>
      <c r="D1449" s="22" t="str">
        <f t="shared" ca="1" si="242"/>
        <v/>
      </c>
      <c r="E1449" s="22" t="str">
        <f t="shared" ca="1" si="236"/>
        <v/>
      </c>
      <c r="F1449" s="22" t="str">
        <f t="shared" ca="1" si="237"/>
        <v/>
      </c>
      <c r="G1449" s="22" t="str">
        <f t="shared" ca="1" si="238"/>
        <v/>
      </c>
      <c r="H1449" s="22" t="str">
        <f t="shared" ca="1" si="243"/>
        <v/>
      </c>
      <c r="I1449" s="22" t="str">
        <f t="shared" ca="1" si="243"/>
        <v/>
      </c>
      <c r="J1449" s="22" t="str">
        <f t="shared" ca="1" si="243"/>
        <v/>
      </c>
      <c r="K1449" s="22" t="str">
        <f t="shared" ca="1" si="243"/>
        <v/>
      </c>
      <c r="L1449" s="22" t="str">
        <f t="shared" ca="1" si="243"/>
        <v/>
      </c>
      <c r="M1449" s="22" t="str">
        <f t="shared" ca="1" si="243"/>
        <v/>
      </c>
      <c r="N1449" s="22" t="str">
        <f t="shared" ca="1" si="243"/>
        <v/>
      </c>
      <c r="O1449" s="22" t="str">
        <f t="shared" ca="1" si="243"/>
        <v/>
      </c>
      <c r="P1449" s="23"/>
      <c r="Q1449" s="23"/>
      <c r="R1449" s="23"/>
      <c r="S1449" s="23"/>
      <c r="T1449" s="23"/>
      <c r="U1449" s="23"/>
      <c r="V1449" s="23"/>
      <c r="W1449" s="23"/>
      <c r="X1449" s="23"/>
      <c r="Y1449" s="23"/>
      <c r="Z1449" s="23"/>
    </row>
    <row r="1450" spans="1:26" x14ac:dyDescent="0.55000000000000004">
      <c r="A1450" s="6" t="str">
        <f t="shared" ca="1" si="239"/>
        <v/>
      </c>
      <c r="B1450" s="22" t="str">
        <f t="shared" ca="1" si="242"/>
        <v/>
      </c>
      <c r="C1450" s="22" t="str">
        <f t="shared" ca="1" si="242"/>
        <v/>
      </c>
      <c r="D1450" s="22" t="str">
        <f t="shared" ca="1" si="242"/>
        <v/>
      </c>
      <c r="E1450" s="22" t="str">
        <f t="shared" ca="1" si="236"/>
        <v/>
      </c>
      <c r="F1450" s="22" t="str">
        <f t="shared" ca="1" si="237"/>
        <v/>
      </c>
      <c r="G1450" s="22" t="str">
        <f t="shared" ca="1" si="238"/>
        <v/>
      </c>
      <c r="H1450" s="22" t="str">
        <f t="shared" ca="1" si="243"/>
        <v/>
      </c>
      <c r="I1450" s="22" t="str">
        <f t="shared" ca="1" si="243"/>
        <v/>
      </c>
      <c r="J1450" s="22" t="str">
        <f t="shared" ca="1" si="243"/>
        <v/>
      </c>
      <c r="K1450" s="22" t="str">
        <f t="shared" ca="1" si="243"/>
        <v/>
      </c>
      <c r="L1450" s="22" t="str">
        <f t="shared" ca="1" si="243"/>
        <v/>
      </c>
      <c r="M1450" s="22" t="str">
        <f t="shared" ca="1" si="243"/>
        <v/>
      </c>
      <c r="N1450" s="22" t="str">
        <f t="shared" ca="1" si="243"/>
        <v/>
      </c>
      <c r="O1450" s="22" t="str">
        <f t="shared" ca="1" si="243"/>
        <v/>
      </c>
      <c r="P1450" s="23"/>
      <c r="Q1450" s="23"/>
      <c r="R1450" s="23"/>
      <c r="S1450" s="23"/>
      <c r="T1450" s="23"/>
      <c r="U1450" s="23"/>
      <c r="V1450" s="23"/>
      <c r="W1450" s="23"/>
      <c r="X1450" s="23"/>
      <c r="Y1450" s="23"/>
      <c r="Z1450" s="23"/>
    </row>
    <row r="1451" spans="1:26" x14ac:dyDescent="0.55000000000000004">
      <c r="A1451" s="6" t="str">
        <f t="shared" ca="1" si="239"/>
        <v/>
      </c>
      <c r="B1451" s="22" t="str">
        <f t="shared" ca="1" si="242"/>
        <v/>
      </c>
      <c r="C1451" s="22" t="str">
        <f t="shared" ca="1" si="242"/>
        <v/>
      </c>
      <c r="D1451" s="22" t="str">
        <f t="shared" ca="1" si="242"/>
        <v/>
      </c>
      <c r="E1451" s="22" t="str">
        <f t="shared" ca="1" si="236"/>
        <v/>
      </c>
      <c r="F1451" s="22" t="str">
        <f t="shared" ca="1" si="237"/>
        <v/>
      </c>
      <c r="G1451" s="22" t="str">
        <f t="shared" ca="1" si="238"/>
        <v/>
      </c>
      <c r="H1451" s="22" t="str">
        <f t="shared" ca="1" si="243"/>
        <v/>
      </c>
      <c r="I1451" s="22" t="str">
        <f t="shared" ca="1" si="243"/>
        <v/>
      </c>
      <c r="J1451" s="22" t="str">
        <f t="shared" ca="1" si="243"/>
        <v/>
      </c>
      <c r="K1451" s="22" t="str">
        <f t="shared" ca="1" si="243"/>
        <v/>
      </c>
      <c r="L1451" s="22" t="str">
        <f t="shared" ca="1" si="243"/>
        <v/>
      </c>
      <c r="M1451" s="22" t="str">
        <f t="shared" ca="1" si="243"/>
        <v/>
      </c>
      <c r="N1451" s="22" t="str">
        <f t="shared" ca="1" si="243"/>
        <v/>
      </c>
      <c r="O1451" s="22" t="str">
        <f t="shared" ca="1" si="243"/>
        <v/>
      </c>
      <c r="P1451" s="23"/>
      <c r="Q1451" s="23"/>
      <c r="R1451" s="23"/>
      <c r="S1451" s="23"/>
      <c r="T1451" s="23"/>
      <c r="U1451" s="23"/>
      <c r="V1451" s="23"/>
      <c r="W1451" s="23"/>
      <c r="X1451" s="23"/>
      <c r="Y1451" s="23"/>
      <c r="Z1451" s="23"/>
    </row>
    <row r="1452" spans="1:26" x14ac:dyDescent="0.55000000000000004">
      <c r="A1452" s="6" t="str">
        <f t="shared" ca="1" si="239"/>
        <v/>
      </c>
      <c r="B1452" s="22" t="str">
        <f t="shared" ca="1" si="242"/>
        <v/>
      </c>
      <c r="C1452" s="22" t="str">
        <f t="shared" ca="1" si="242"/>
        <v/>
      </c>
      <c r="D1452" s="22" t="str">
        <f t="shared" ca="1" si="242"/>
        <v/>
      </c>
      <c r="E1452" s="22" t="str">
        <f t="shared" ca="1" si="236"/>
        <v/>
      </c>
      <c r="F1452" s="22" t="str">
        <f t="shared" ca="1" si="237"/>
        <v/>
      </c>
      <c r="G1452" s="22" t="str">
        <f t="shared" ca="1" si="238"/>
        <v/>
      </c>
      <c r="H1452" s="22" t="str">
        <f t="shared" ca="1" si="243"/>
        <v/>
      </c>
      <c r="I1452" s="22" t="str">
        <f t="shared" ca="1" si="243"/>
        <v/>
      </c>
      <c r="J1452" s="22" t="str">
        <f t="shared" ca="1" si="243"/>
        <v/>
      </c>
      <c r="K1452" s="22" t="str">
        <f t="shared" ca="1" si="243"/>
        <v/>
      </c>
      <c r="L1452" s="22" t="str">
        <f t="shared" ca="1" si="243"/>
        <v/>
      </c>
      <c r="M1452" s="22" t="str">
        <f t="shared" ca="1" si="243"/>
        <v/>
      </c>
      <c r="N1452" s="22" t="str">
        <f t="shared" ca="1" si="243"/>
        <v/>
      </c>
      <c r="O1452" s="22" t="str">
        <f t="shared" ca="1" si="243"/>
        <v/>
      </c>
      <c r="P1452" s="23"/>
      <c r="Q1452" s="23"/>
      <c r="R1452" s="23"/>
      <c r="S1452" s="23"/>
      <c r="T1452" s="23"/>
      <c r="U1452" s="23"/>
      <c r="V1452" s="23"/>
      <c r="W1452" s="23"/>
      <c r="X1452" s="23"/>
      <c r="Y1452" s="23"/>
      <c r="Z1452" s="23"/>
    </row>
    <row r="1453" spans="1:26" x14ac:dyDescent="0.55000000000000004">
      <c r="A1453" s="6" t="str">
        <f t="shared" ca="1" si="239"/>
        <v/>
      </c>
      <c r="B1453" s="22" t="str">
        <f t="shared" ca="1" si="242"/>
        <v/>
      </c>
      <c r="C1453" s="22" t="str">
        <f t="shared" ca="1" si="242"/>
        <v/>
      </c>
      <c r="D1453" s="22" t="str">
        <f t="shared" ca="1" si="242"/>
        <v/>
      </c>
      <c r="E1453" s="22" t="str">
        <f t="shared" ca="1" si="236"/>
        <v/>
      </c>
      <c r="F1453" s="22" t="str">
        <f t="shared" ca="1" si="237"/>
        <v/>
      </c>
      <c r="G1453" s="22" t="str">
        <f t="shared" ca="1" si="238"/>
        <v/>
      </c>
      <c r="H1453" s="22" t="str">
        <f t="shared" ca="1" si="243"/>
        <v/>
      </c>
      <c r="I1453" s="22" t="str">
        <f t="shared" ca="1" si="243"/>
        <v/>
      </c>
      <c r="J1453" s="22" t="str">
        <f t="shared" ca="1" si="243"/>
        <v/>
      </c>
      <c r="K1453" s="22" t="str">
        <f t="shared" ca="1" si="243"/>
        <v/>
      </c>
      <c r="L1453" s="22" t="str">
        <f t="shared" ca="1" si="243"/>
        <v/>
      </c>
      <c r="M1453" s="22" t="str">
        <f t="shared" ca="1" si="243"/>
        <v/>
      </c>
      <c r="N1453" s="22" t="str">
        <f t="shared" ca="1" si="243"/>
        <v/>
      </c>
      <c r="O1453" s="22" t="str">
        <f t="shared" ca="1" si="243"/>
        <v/>
      </c>
      <c r="P1453" s="23"/>
      <c r="Q1453" s="23"/>
      <c r="R1453" s="23"/>
      <c r="S1453" s="23"/>
      <c r="T1453" s="23"/>
      <c r="U1453" s="23"/>
      <c r="V1453" s="23"/>
      <c r="W1453" s="23"/>
      <c r="X1453" s="23"/>
      <c r="Y1453" s="23"/>
      <c r="Z1453" s="23"/>
    </row>
    <row r="1454" spans="1:26" x14ac:dyDescent="0.55000000000000004">
      <c r="A1454" s="6" t="str">
        <f t="shared" ca="1" si="239"/>
        <v/>
      </c>
      <c r="B1454" s="22" t="str">
        <f t="shared" ca="1" si="242"/>
        <v/>
      </c>
      <c r="C1454" s="22" t="str">
        <f t="shared" ca="1" si="242"/>
        <v/>
      </c>
      <c r="D1454" s="22" t="str">
        <f t="shared" ca="1" si="242"/>
        <v/>
      </c>
      <c r="E1454" s="22" t="str">
        <f t="shared" ca="1" si="236"/>
        <v/>
      </c>
      <c r="F1454" s="22" t="str">
        <f t="shared" ca="1" si="237"/>
        <v/>
      </c>
      <c r="G1454" s="22" t="str">
        <f t="shared" ca="1" si="238"/>
        <v/>
      </c>
      <c r="H1454" s="22" t="str">
        <f t="shared" ca="1" si="243"/>
        <v/>
      </c>
      <c r="I1454" s="22" t="str">
        <f t="shared" ca="1" si="243"/>
        <v/>
      </c>
      <c r="J1454" s="22" t="str">
        <f t="shared" ca="1" si="243"/>
        <v/>
      </c>
      <c r="K1454" s="22" t="str">
        <f t="shared" ca="1" si="243"/>
        <v/>
      </c>
      <c r="L1454" s="22" t="str">
        <f t="shared" ca="1" si="243"/>
        <v/>
      </c>
      <c r="M1454" s="22" t="str">
        <f t="shared" ca="1" si="243"/>
        <v/>
      </c>
      <c r="N1454" s="22" t="str">
        <f t="shared" ca="1" si="243"/>
        <v/>
      </c>
      <c r="O1454" s="22" t="str">
        <f t="shared" ca="1" si="243"/>
        <v/>
      </c>
      <c r="P1454" s="23"/>
      <c r="Q1454" s="23"/>
      <c r="R1454" s="23"/>
      <c r="S1454" s="23"/>
      <c r="T1454" s="23"/>
      <c r="U1454" s="23"/>
      <c r="V1454" s="23"/>
      <c r="W1454" s="23"/>
      <c r="X1454" s="23"/>
      <c r="Y1454" s="23"/>
      <c r="Z1454" s="23"/>
    </row>
    <row r="1455" spans="1:26" x14ac:dyDescent="0.55000000000000004">
      <c r="A1455" s="6" t="str">
        <f t="shared" ca="1" si="239"/>
        <v/>
      </c>
      <c r="B1455" s="22" t="str">
        <f t="shared" ca="1" si="242"/>
        <v/>
      </c>
      <c r="C1455" s="22" t="str">
        <f t="shared" ca="1" si="242"/>
        <v/>
      </c>
      <c r="D1455" s="22" t="str">
        <f t="shared" ca="1" si="242"/>
        <v/>
      </c>
      <c r="E1455" s="22" t="str">
        <f t="shared" ca="1" si="236"/>
        <v/>
      </c>
      <c r="F1455" s="22" t="str">
        <f t="shared" ca="1" si="237"/>
        <v/>
      </c>
      <c r="G1455" s="22" t="str">
        <f t="shared" ca="1" si="238"/>
        <v/>
      </c>
      <c r="H1455" s="22" t="str">
        <f t="shared" ca="1" si="243"/>
        <v/>
      </c>
      <c r="I1455" s="22" t="str">
        <f t="shared" ca="1" si="243"/>
        <v/>
      </c>
      <c r="J1455" s="22" t="str">
        <f t="shared" ca="1" si="243"/>
        <v/>
      </c>
      <c r="K1455" s="22" t="str">
        <f t="shared" ca="1" si="243"/>
        <v/>
      </c>
      <c r="L1455" s="22" t="str">
        <f t="shared" ca="1" si="243"/>
        <v/>
      </c>
      <c r="M1455" s="22" t="str">
        <f t="shared" ca="1" si="243"/>
        <v/>
      </c>
      <c r="N1455" s="22" t="str">
        <f t="shared" ca="1" si="243"/>
        <v/>
      </c>
      <c r="O1455" s="22" t="str">
        <f t="shared" ca="1" si="243"/>
        <v/>
      </c>
      <c r="P1455" s="23"/>
      <c r="Q1455" s="23"/>
      <c r="R1455" s="23"/>
      <c r="S1455" s="23"/>
      <c r="T1455" s="23"/>
      <c r="U1455" s="23"/>
      <c r="V1455" s="23"/>
      <c r="W1455" s="23"/>
      <c r="X1455" s="23"/>
      <c r="Y1455" s="23"/>
      <c r="Z1455" s="23"/>
    </row>
    <row r="1456" spans="1:26" x14ac:dyDescent="0.55000000000000004">
      <c r="A1456" s="6" t="str">
        <f t="shared" ca="1" si="239"/>
        <v/>
      </c>
      <c r="B1456" s="22" t="str">
        <f t="shared" ca="1" si="242"/>
        <v/>
      </c>
      <c r="C1456" s="22" t="str">
        <f t="shared" ca="1" si="242"/>
        <v/>
      </c>
      <c r="D1456" s="22" t="str">
        <f t="shared" ca="1" si="242"/>
        <v/>
      </c>
      <c r="E1456" s="22" t="str">
        <f t="shared" ca="1" si="236"/>
        <v/>
      </c>
      <c r="F1456" s="22" t="str">
        <f t="shared" ca="1" si="237"/>
        <v/>
      </c>
      <c r="G1456" s="22" t="str">
        <f t="shared" ca="1" si="238"/>
        <v/>
      </c>
      <c r="H1456" s="22" t="str">
        <f t="shared" ca="1" si="243"/>
        <v/>
      </c>
      <c r="I1456" s="22" t="str">
        <f t="shared" ca="1" si="243"/>
        <v/>
      </c>
      <c r="J1456" s="22" t="str">
        <f t="shared" ca="1" si="243"/>
        <v/>
      </c>
      <c r="K1456" s="22" t="str">
        <f t="shared" ca="1" si="243"/>
        <v/>
      </c>
      <c r="L1456" s="22" t="str">
        <f t="shared" ca="1" si="243"/>
        <v/>
      </c>
      <c r="M1456" s="22" t="str">
        <f t="shared" ca="1" si="243"/>
        <v/>
      </c>
      <c r="N1456" s="22" t="str">
        <f t="shared" ca="1" si="243"/>
        <v/>
      </c>
      <c r="O1456" s="22" t="str">
        <f t="shared" ca="1" si="243"/>
        <v/>
      </c>
      <c r="P1456" s="23"/>
      <c r="Q1456" s="23"/>
      <c r="R1456" s="23"/>
      <c r="S1456" s="23"/>
      <c r="T1456" s="23"/>
      <c r="U1456" s="23"/>
      <c r="V1456" s="23"/>
      <c r="W1456" s="23"/>
      <c r="X1456" s="23"/>
      <c r="Y1456" s="23"/>
      <c r="Z1456" s="23"/>
    </row>
    <row r="1457" spans="1:26" x14ac:dyDescent="0.55000000000000004">
      <c r="A1457" s="6" t="str">
        <f t="shared" ca="1" si="239"/>
        <v/>
      </c>
      <c r="B1457" s="22" t="str">
        <f t="shared" ca="1" si="242"/>
        <v/>
      </c>
      <c r="C1457" s="22" t="str">
        <f t="shared" ca="1" si="242"/>
        <v/>
      </c>
      <c r="D1457" s="22" t="str">
        <f t="shared" ca="1" si="242"/>
        <v/>
      </c>
      <c r="E1457" s="22" t="str">
        <f t="shared" ca="1" si="236"/>
        <v/>
      </c>
      <c r="F1457" s="22" t="str">
        <f t="shared" ca="1" si="237"/>
        <v/>
      </c>
      <c r="G1457" s="22" t="str">
        <f t="shared" ca="1" si="238"/>
        <v/>
      </c>
      <c r="H1457" s="22" t="str">
        <f t="shared" ca="1" si="243"/>
        <v/>
      </c>
      <c r="I1457" s="22" t="str">
        <f t="shared" ca="1" si="243"/>
        <v/>
      </c>
      <c r="J1457" s="22" t="str">
        <f t="shared" ca="1" si="243"/>
        <v/>
      </c>
      <c r="K1457" s="22" t="str">
        <f t="shared" ca="1" si="243"/>
        <v/>
      </c>
      <c r="L1457" s="22" t="str">
        <f t="shared" ca="1" si="243"/>
        <v/>
      </c>
      <c r="M1457" s="22" t="str">
        <f t="shared" ca="1" si="243"/>
        <v/>
      </c>
      <c r="N1457" s="22" t="str">
        <f t="shared" ca="1" si="243"/>
        <v/>
      </c>
      <c r="O1457" s="22" t="str">
        <f t="shared" ca="1" si="243"/>
        <v/>
      </c>
      <c r="P1457" s="23"/>
      <c r="Q1457" s="23"/>
      <c r="R1457" s="23"/>
      <c r="S1457" s="23"/>
      <c r="T1457" s="23"/>
      <c r="U1457" s="23"/>
      <c r="V1457" s="23"/>
      <c r="W1457" s="23"/>
      <c r="X1457" s="23"/>
      <c r="Y1457" s="23"/>
      <c r="Z1457" s="23"/>
    </row>
    <row r="1458" spans="1:26" x14ac:dyDescent="0.55000000000000004">
      <c r="A1458" s="6" t="str">
        <f t="shared" ca="1" si="239"/>
        <v/>
      </c>
      <c r="B1458" s="22" t="str">
        <f t="shared" ca="1" si="242"/>
        <v/>
      </c>
      <c r="C1458" s="22" t="str">
        <f t="shared" ca="1" si="242"/>
        <v/>
      </c>
      <c r="D1458" s="22" t="str">
        <f t="shared" ca="1" si="242"/>
        <v/>
      </c>
      <c r="E1458" s="22" t="str">
        <f t="shared" ca="1" si="236"/>
        <v/>
      </c>
      <c r="F1458" s="22" t="str">
        <f t="shared" ca="1" si="237"/>
        <v/>
      </c>
      <c r="G1458" s="22" t="str">
        <f t="shared" ca="1" si="238"/>
        <v/>
      </c>
      <c r="H1458" s="22" t="str">
        <f t="shared" ca="1" si="243"/>
        <v/>
      </c>
      <c r="I1458" s="22" t="str">
        <f t="shared" ca="1" si="243"/>
        <v/>
      </c>
      <c r="J1458" s="22" t="str">
        <f t="shared" ca="1" si="243"/>
        <v/>
      </c>
      <c r="K1458" s="22" t="str">
        <f t="shared" ca="1" si="243"/>
        <v/>
      </c>
      <c r="L1458" s="22" t="str">
        <f t="shared" ca="1" si="243"/>
        <v/>
      </c>
      <c r="M1458" s="22" t="str">
        <f t="shared" ca="1" si="243"/>
        <v/>
      </c>
      <c r="N1458" s="22" t="str">
        <f t="shared" ca="1" si="243"/>
        <v/>
      </c>
      <c r="O1458" s="22" t="str">
        <f t="shared" ca="1" si="243"/>
        <v/>
      </c>
      <c r="P1458" s="23"/>
      <c r="Q1458" s="23"/>
      <c r="R1458" s="23"/>
      <c r="S1458" s="23"/>
      <c r="T1458" s="23"/>
      <c r="U1458" s="23"/>
      <c r="V1458" s="23"/>
      <c r="W1458" s="23"/>
      <c r="X1458" s="23"/>
      <c r="Y1458" s="23"/>
      <c r="Z1458" s="23"/>
    </row>
    <row r="1459" spans="1:26" x14ac:dyDescent="0.55000000000000004">
      <c r="A1459" s="6" t="str">
        <f t="shared" ca="1" si="239"/>
        <v/>
      </c>
      <c r="B1459" s="22" t="str">
        <f t="shared" ca="1" si="242"/>
        <v/>
      </c>
      <c r="C1459" s="22" t="str">
        <f t="shared" ca="1" si="242"/>
        <v/>
      </c>
      <c r="D1459" s="22" t="str">
        <f t="shared" ca="1" si="242"/>
        <v/>
      </c>
      <c r="E1459" s="22" t="str">
        <f t="shared" ca="1" si="236"/>
        <v/>
      </c>
      <c r="F1459" s="22" t="str">
        <f t="shared" ca="1" si="237"/>
        <v/>
      </c>
      <c r="G1459" s="22" t="str">
        <f t="shared" ca="1" si="238"/>
        <v/>
      </c>
      <c r="H1459" s="22" t="str">
        <f t="shared" ca="1" si="243"/>
        <v/>
      </c>
      <c r="I1459" s="22" t="str">
        <f t="shared" ca="1" si="243"/>
        <v/>
      </c>
      <c r="J1459" s="22" t="str">
        <f t="shared" ca="1" si="243"/>
        <v/>
      </c>
      <c r="K1459" s="22" t="str">
        <f t="shared" ca="1" si="243"/>
        <v/>
      </c>
      <c r="L1459" s="22" t="str">
        <f t="shared" ca="1" si="243"/>
        <v/>
      </c>
      <c r="M1459" s="22" t="str">
        <f t="shared" ca="1" si="243"/>
        <v/>
      </c>
      <c r="N1459" s="22" t="str">
        <f t="shared" ca="1" si="243"/>
        <v/>
      </c>
      <c r="O1459" s="22" t="str">
        <f t="shared" ca="1" si="243"/>
        <v/>
      </c>
      <c r="P1459" s="23"/>
      <c r="Q1459" s="23"/>
      <c r="R1459" s="23"/>
      <c r="S1459" s="23"/>
      <c r="T1459" s="23"/>
      <c r="U1459" s="23"/>
      <c r="V1459" s="23"/>
      <c r="W1459" s="23"/>
      <c r="X1459" s="23"/>
      <c r="Y1459" s="23"/>
      <c r="Z1459" s="23"/>
    </row>
    <row r="1460" spans="1:26" x14ac:dyDescent="0.55000000000000004">
      <c r="A1460" s="6" t="str">
        <f t="shared" ca="1" si="239"/>
        <v/>
      </c>
      <c r="B1460" s="22" t="str">
        <f t="shared" ca="1" si="242"/>
        <v/>
      </c>
      <c r="C1460" s="22" t="str">
        <f t="shared" ca="1" si="242"/>
        <v/>
      </c>
      <c r="D1460" s="22" t="str">
        <f t="shared" ca="1" si="242"/>
        <v/>
      </c>
      <c r="E1460" s="22" t="str">
        <f t="shared" ca="1" si="236"/>
        <v/>
      </c>
      <c r="F1460" s="22" t="str">
        <f t="shared" ca="1" si="237"/>
        <v/>
      </c>
      <c r="G1460" s="22" t="str">
        <f t="shared" ca="1" si="238"/>
        <v/>
      </c>
      <c r="H1460" s="22" t="str">
        <f t="shared" ca="1" si="243"/>
        <v/>
      </c>
      <c r="I1460" s="22" t="str">
        <f t="shared" ca="1" si="243"/>
        <v/>
      </c>
      <c r="J1460" s="22" t="str">
        <f t="shared" ca="1" si="243"/>
        <v/>
      </c>
      <c r="K1460" s="22" t="str">
        <f t="shared" ca="1" si="243"/>
        <v/>
      </c>
      <c r="L1460" s="22" t="str">
        <f t="shared" ca="1" si="243"/>
        <v/>
      </c>
      <c r="M1460" s="22" t="str">
        <f t="shared" ca="1" si="243"/>
        <v/>
      </c>
      <c r="N1460" s="22" t="str">
        <f t="shared" ca="1" si="243"/>
        <v/>
      </c>
      <c r="O1460" s="22" t="str">
        <f t="shared" ca="1" si="243"/>
        <v/>
      </c>
      <c r="P1460" s="23"/>
      <c r="Q1460" s="23"/>
      <c r="R1460" s="23"/>
      <c r="S1460" s="23"/>
      <c r="T1460" s="23"/>
      <c r="U1460" s="23"/>
      <c r="V1460" s="23"/>
      <c r="W1460" s="23"/>
      <c r="X1460" s="23"/>
      <c r="Y1460" s="23"/>
      <c r="Z1460" s="23"/>
    </row>
    <row r="1461" spans="1:26" x14ac:dyDescent="0.55000000000000004">
      <c r="A1461" s="6" t="str">
        <f t="shared" ca="1" si="239"/>
        <v/>
      </c>
      <c r="B1461" s="22" t="str">
        <f t="shared" ca="1" si="242"/>
        <v/>
      </c>
      <c r="C1461" s="22" t="str">
        <f t="shared" ca="1" si="242"/>
        <v/>
      </c>
      <c r="D1461" s="22" t="str">
        <f t="shared" ca="1" si="242"/>
        <v/>
      </c>
      <c r="E1461" s="22" t="str">
        <f t="shared" ca="1" si="236"/>
        <v/>
      </c>
      <c r="F1461" s="22" t="str">
        <f t="shared" ca="1" si="237"/>
        <v/>
      </c>
      <c r="G1461" s="22" t="str">
        <f t="shared" ca="1" si="238"/>
        <v/>
      </c>
      <c r="H1461" s="22" t="str">
        <f t="shared" ca="1" si="243"/>
        <v/>
      </c>
      <c r="I1461" s="22" t="str">
        <f t="shared" ca="1" si="243"/>
        <v/>
      </c>
      <c r="J1461" s="22" t="str">
        <f t="shared" ca="1" si="243"/>
        <v/>
      </c>
      <c r="K1461" s="22" t="str">
        <f t="shared" ca="1" si="243"/>
        <v/>
      </c>
      <c r="L1461" s="22" t="str">
        <f t="shared" ca="1" si="243"/>
        <v/>
      </c>
      <c r="M1461" s="22" t="str">
        <f t="shared" ca="1" si="243"/>
        <v/>
      </c>
      <c r="N1461" s="22" t="str">
        <f t="shared" ca="1" si="243"/>
        <v/>
      </c>
      <c r="O1461" s="22" t="str">
        <f t="shared" ca="1" si="243"/>
        <v/>
      </c>
      <c r="P1461" s="23"/>
      <c r="Q1461" s="23"/>
      <c r="R1461" s="23"/>
      <c r="S1461" s="23"/>
      <c r="T1461" s="23"/>
      <c r="U1461" s="23"/>
      <c r="V1461" s="23"/>
      <c r="W1461" s="23"/>
      <c r="X1461" s="23"/>
      <c r="Y1461" s="23"/>
      <c r="Z1461" s="23"/>
    </row>
    <row r="1462" spans="1:26" x14ac:dyDescent="0.55000000000000004">
      <c r="A1462" s="6" t="str">
        <f t="shared" ca="1" si="239"/>
        <v/>
      </c>
      <c r="B1462" s="22" t="str">
        <f t="shared" ca="1" si="242"/>
        <v/>
      </c>
      <c r="C1462" s="22" t="str">
        <f t="shared" ca="1" si="242"/>
        <v/>
      </c>
      <c r="D1462" s="22" t="str">
        <f t="shared" ca="1" si="242"/>
        <v/>
      </c>
      <c r="E1462" s="22" t="str">
        <f t="shared" ca="1" si="236"/>
        <v/>
      </c>
      <c r="F1462" s="22" t="str">
        <f t="shared" ca="1" si="237"/>
        <v/>
      </c>
      <c r="G1462" s="22" t="str">
        <f t="shared" ca="1" si="238"/>
        <v/>
      </c>
      <c r="H1462" s="22" t="str">
        <f t="shared" ca="1" si="243"/>
        <v/>
      </c>
      <c r="I1462" s="22" t="str">
        <f t="shared" ca="1" si="243"/>
        <v/>
      </c>
      <c r="J1462" s="22" t="str">
        <f t="shared" ca="1" si="243"/>
        <v/>
      </c>
      <c r="K1462" s="22" t="str">
        <f t="shared" ca="1" si="243"/>
        <v/>
      </c>
      <c r="L1462" s="22" t="str">
        <f t="shared" ca="1" si="243"/>
        <v/>
      </c>
      <c r="M1462" s="22" t="str">
        <f t="shared" ca="1" si="243"/>
        <v/>
      </c>
      <c r="N1462" s="22" t="str">
        <f t="shared" ca="1" si="243"/>
        <v/>
      </c>
      <c r="O1462" s="22" t="str">
        <f t="shared" ca="1" si="243"/>
        <v/>
      </c>
      <c r="P1462" s="23"/>
      <c r="Q1462" s="23"/>
      <c r="R1462" s="23"/>
      <c r="S1462" s="23"/>
      <c r="T1462" s="23"/>
      <c r="U1462" s="23"/>
      <c r="V1462" s="23"/>
      <c r="W1462" s="23"/>
      <c r="X1462" s="23"/>
      <c r="Y1462" s="23"/>
      <c r="Z1462" s="23"/>
    </row>
    <row r="1463" spans="1:26" x14ac:dyDescent="0.55000000000000004">
      <c r="A1463" s="6" t="str">
        <f t="shared" ca="1" si="239"/>
        <v/>
      </c>
      <c r="B1463" s="22" t="str">
        <f t="shared" ca="1" si="242"/>
        <v/>
      </c>
      <c r="C1463" s="22" t="str">
        <f t="shared" ca="1" si="242"/>
        <v/>
      </c>
      <c r="D1463" s="22" t="str">
        <f t="shared" ca="1" si="242"/>
        <v/>
      </c>
      <c r="E1463" s="22" t="str">
        <f t="shared" ca="1" si="236"/>
        <v/>
      </c>
      <c r="F1463" s="22" t="str">
        <f t="shared" ca="1" si="237"/>
        <v/>
      </c>
      <c r="G1463" s="22" t="str">
        <f t="shared" ca="1" si="238"/>
        <v/>
      </c>
      <c r="H1463" s="22" t="str">
        <f t="shared" ca="1" si="243"/>
        <v/>
      </c>
      <c r="I1463" s="22" t="str">
        <f t="shared" ca="1" si="243"/>
        <v/>
      </c>
      <c r="J1463" s="22" t="str">
        <f t="shared" ca="1" si="243"/>
        <v/>
      </c>
      <c r="K1463" s="22" t="str">
        <f t="shared" ca="1" si="243"/>
        <v/>
      </c>
      <c r="L1463" s="22" t="str">
        <f t="shared" ca="1" si="243"/>
        <v/>
      </c>
      <c r="M1463" s="22" t="str">
        <f t="shared" ca="1" si="243"/>
        <v/>
      </c>
      <c r="N1463" s="22" t="str">
        <f t="shared" ca="1" si="243"/>
        <v/>
      </c>
      <c r="O1463" s="22" t="str">
        <f t="shared" ca="1" si="243"/>
        <v/>
      </c>
      <c r="P1463" s="23"/>
      <c r="Q1463" s="23"/>
      <c r="R1463" s="23"/>
      <c r="S1463" s="23"/>
      <c r="T1463" s="23"/>
      <c r="U1463" s="23"/>
      <c r="V1463" s="23"/>
      <c r="W1463" s="23"/>
      <c r="X1463" s="23"/>
      <c r="Y1463" s="23"/>
      <c r="Z1463" s="23"/>
    </row>
    <row r="1464" spans="1:26" x14ac:dyDescent="0.55000000000000004">
      <c r="A1464" s="6" t="str">
        <f t="shared" ca="1" si="239"/>
        <v/>
      </c>
      <c r="B1464" s="22" t="str">
        <f t="shared" ca="1" si="242"/>
        <v/>
      </c>
      <c r="C1464" s="22" t="str">
        <f t="shared" ca="1" si="242"/>
        <v/>
      </c>
      <c r="D1464" s="22" t="str">
        <f t="shared" ca="1" si="242"/>
        <v/>
      </c>
      <c r="E1464" s="22" t="str">
        <f t="shared" ca="1" si="236"/>
        <v/>
      </c>
      <c r="F1464" s="22" t="str">
        <f t="shared" ca="1" si="237"/>
        <v/>
      </c>
      <c r="G1464" s="22" t="str">
        <f t="shared" ca="1" si="238"/>
        <v/>
      </c>
      <c r="H1464" s="22" t="str">
        <f t="shared" ca="1" si="243"/>
        <v/>
      </c>
      <c r="I1464" s="22" t="str">
        <f t="shared" ca="1" si="243"/>
        <v/>
      </c>
      <c r="J1464" s="22" t="str">
        <f t="shared" ca="1" si="243"/>
        <v/>
      </c>
      <c r="K1464" s="22" t="str">
        <f t="shared" ca="1" si="243"/>
        <v/>
      </c>
      <c r="L1464" s="22" t="str">
        <f t="shared" ca="1" si="243"/>
        <v/>
      </c>
      <c r="M1464" s="22" t="str">
        <f t="shared" ca="1" si="243"/>
        <v/>
      </c>
      <c r="N1464" s="22" t="str">
        <f t="shared" ca="1" si="243"/>
        <v/>
      </c>
      <c r="O1464" s="22" t="str">
        <f t="shared" ca="1" si="243"/>
        <v/>
      </c>
      <c r="P1464" s="23"/>
      <c r="Q1464" s="23"/>
      <c r="R1464" s="23"/>
      <c r="S1464" s="23"/>
      <c r="T1464" s="23"/>
      <c r="U1464" s="23"/>
      <c r="V1464" s="23"/>
      <c r="W1464" s="23"/>
      <c r="X1464" s="23"/>
      <c r="Y1464" s="23"/>
      <c r="Z1464" s="23"/>
    </row>
    <row r="1465" spans="1:26" x14ac:dyDescent="0.55000000000000004">
      <c r="A1465" s="6" t="str">
        <f t="shared" ca="1" si="239"/>
        <v/>
      </c>
      <c r="B1465" s="22" t="str">
        <f t="shared" ca="1" si="242"/>
        <v/>
      </c>
      <c r="C1465" s="22" t="str">
        <f t="shared" ca="1" si="242"/>
        <v/>
      </c>
      <c r="D1465" s="22" t="str">
        <f t="shared" ca="1" si="242"/>
        <v/>
      </c>
      <c r="E1465" s="22" t="str">
        <f t="shared" ca="1" si="236"/>
        <v/>
      </c>
      <c r="F1465" s="22" t="str">
        <f t="shared" ca="1" si="237"/>
        <v/>
      </c>
      <c r="G1465" s="22" t="str">
        <f t="shared" ca="1" si="238"/>
        <v/>
      </c>
      <c r="H1465" s="22" t="str">
        <f t="shared" ca="1" si="243"/>
        <v/>
      </c>
      <c r="I1465" s="22" t="str">
        <f t="shared" ca="1" si="243"/>
        <v/>
      </c>
      <c r="J1465" s="22" t="str">
        <f t="shared" ca="1" si="243"/>
        <v/>
      </c>
      <c r="K1465" s="22" t="str">
        <f t="shared" ca="1" si="243"/>
        <v/>
      </c>
      <c r="L1465" s="22" t="str">
        <f t="shared" ca="1" si="243"/>
        <v/>
      </c>
      <c r="M1465" s="22" t="str">
        <f t="shared" ca="1" si="243"/>
        <v/>
      </c>
      <c r="N1465" s="22" t="str">
        <f t="shared" ca="1" si="243"/>
        <v/>
      </c>
      <c r="O1465" s="22" t="str">
        <f t="shared" ca="1" si="243"/>
        <v/>
      </c>
      <c r="P1465" s="23"/>
      <c r="Q1465" s="23"/>
      <c r="R1465" s="23"/>
      <c r="S1465" s="23"/>
      <c r="T1465" s="23"/>
      <c r="U1465" s="23"/>
      <c r="V1465" s="23"/>
      <c r="W1465" s="23"/>
      <c r="X1465" s="23"/>
      <c r="Y1465" s="23"/>
      <c r="Z1465" s="23"/>
    </row>
    <row r="1466" spans="1:26" x14ac:dyDescent="0.55000000000000004">
      <c r="A1466" s="6" t="str">
        <f t="shared" ca="1" si="239"/>
        <v/>
      </c>
      <c r="B1466" s="22" t="str">
        <f t="shared" ca="1" si="242"/>
        <v/>
      </c>
      <c r="C1466" s="22" t="str">
        <f t="shared" ca="1" si="242"/>
        <v/>
      </c>
      <c r="D1466" s="22" t="str">
        <f t="shared" ca="1" si="242"/>
        <v/>
      </c>
      <c r="E1466" s="22" t="str">
        <f t="shared" ca="1" si="236"/>
        <v/>
      </c>
      <c r="F1466" s="22" t="str">
        <f t="shared" ca="1" si="237"/>
        <v/>
      </c>
      <c r="G1466" s="22" t="str">
        <f t="shared" ca="1" si="238"/>
        <v/>
      </c>
      <c r="H1466" s="22" t="str">
        <f t="shared" ca="1" si="243"/>
        <v/>
      </c>
      <c r="I1466" s="22" t="str">
        <f t="shared" ca="1" si="243"/>
        <v/>
      </c>
      <c r="J1466" s="22" t="str">
        <f t="shared" ca="1" si="243"/>
        <v/>
      </c>
      <c r="K1466" s="22" t="str">
        <f t="shared" ca="1" si="243"/>
        <v/>
      </c>
      <c r="L1466" s="22" t="str">
        <f t="shared" ca="1" si="243"/>
        <v/>
      </c>
      <c r="M1466" s="22" t="str">
        <f t="shared" ca="1" si="243"/>
        <v/>
      </c>
      <c r="N1466" s="22" t="str">
        <f t="shared" ca="1" si="243"/>
        <v/>
      </c>
      <c r="O1466" s="22" t="str">
        <f t="shared" ca="1" si="243"/>
        <v/>
      </c>
      <c r="P1466" s="23"/>
      <c r="Q1466" s="23"/>
      <c r="R1466" s="23"/>
      <c r="S1466" s="23"/>
      <c r="T1466" s="23"/>
      <c r="U1466" s="23"/>
      <c r="V1466" s="23"/>
      <c r="W1466" s="23"/>
      <c r="X1466" s="23"/>
      <c r="Y1466" s="23"/>
      <c r="Z1466" s="23"/>
    </row>
    <row r="1467" spans="1:26" x14ac:dyDescent="0.55000000000000004">
      <c r="A1467" s="6" t="str">
        <f t="shared" ca="1" si="239"/>
        <v/>
      </c>
      <c r="B1467" s="22" t="str">
        <f t="shared" ca="1" si="242"/>
        <v/>
      </c>
      <c r="C1467" s="22" t="str">
        <f t="shared" ca="1" si="242"/>
        <v/>
      </c>
      <c r="D1467" s="22" t="str">
        <f t="shared" ca="1" si="242"/>
        <v/>
      </c>
      <c r="E1467" s="22" t="str">
        <f t="shared" ca="1" si="236"/>
        <v/>
      </c>
      <c r="F1467" s="22" t="str">
        <f t="shared" ca="1" si="237"/>
        <v/>
      </c>
      <c r="G1467" s="22" t="str">
        <f t="shared" ca="1" si="238"/>
        <v/>
      </c>
      <c r="H1467" s="22" t="str">
        <f t="shared" ca="1" si="243"/>
        <v/>
      </c>
      <c r="I1467" s="22" t="str">
        <f t="shared" ca="1" si="243"/>
        <v/>
      </c>
      <c r="J1467" s="22" t="str">
        <f t="shared" ca="1" si="243"/>
        <v/>
      </c>
      <c r="K1467" s="22" t="str">
        <f t="shared" ca="1" si="243"/>
        <v/>
      </c>
      <c r="L1467" s="22" t="str">
        <f t="shared" ca="1" si="243"/>
        <v/>
      </c>
      <c r="M1467" s="22" t="str">
        <f t="shared" ca="1" si="243"/>
        <v/>
      </c>
      <c r="N1467" s="22" t="str">
        <f t="shared" ca="1" si="243"/>
        <v/>
      </c>
      <c r="O1467" s="22" t="str">
        <f t="shared" ca="1" si="243"/>
        <v/>
      </c>
      <c r="P1467" s="23"/>
      <c r="Q1467" s="23"/>
      <c r="R1467" s="23"/>
      <c r="S1467" s="23"/>
      <c r="T1467" s="23"/>
      <c r="U1467" s="23"/>
      <c r="V1467" s="23"/>
      <c r="W1467" s="23"/>
      <c r="X1467" s="23"/>
      <c r="Y1467" s="23"/>
      <c r="Z1467" s="23"/>
    </row>
    <row r="1468" spans="1:26" x14ac:dyDescent="0.55000000000000004">
      <c r="A1468" s="6" t="str">
        <f t="shared" ca="1" si="239"/>
        <v/>
      </c>
      <c r="B1468" s="22" t="str">
        <f t="shared" ref="B1468:D1487" ca="1" si="244">IF($A1468="","",IF(ISERROR(IF(ISERROR(INDEX(FredRatesData_AllData,MATCH($A1468-(MAX(0,WEEKDAY($A1468,2)-5)),FredRatesData_Dates,0),MATCH(B$6,FredRatesData_IDs,0),1)/B$5),INDEX(FredRatesData_AllData,MATCH($A1468-(MAX(0,WEEKDAY($A1468,2)-5))-3,FredRatesData_Dates,0),MATCH(B$6,FredRatesData_IDs,0),1)/B$5,INDEX(FredRatesData_AllData,MATCH($A1468-(MAX(0,WEEKDAY($A1468,2)-5)),FredRatesData_Dates,0),MATCH(B$6,FredRatesData_IDs,0),1)/B$5)),"",IF(ISERROR(INDEX(FredRatesData_AllData,MATCH($A1468-(MAX(0,WEEKDAY($A1468,2)-5)),FredRatesData_Dates,0),MATCH(B$6,FredRatesData_IDs,0),1)/B$5),INDEX(FredRatesData_AllData,MATCH($A1468-(MAX(0,WEEKDAY($A1468,2)-5))-3,FredRatesData_Dates,0),MATCH(B$6,FredRatesData_IDs,0),1)/B$5,INDEX(FredRatesData_AllData,MATCH($A1468-(MAX(0,WEEKDAY($A1468,2)-5)),FredRatesData_Dates,0),MATCH(B$6,FredRatesData_IDs,0),1)/B$5)))</f>
        <v/>
      </c>
      <c r="C1468" s="22" t="str">
        <f t="shared" ca="1" si="244"/>
        <v/>
      </c>
      <c r="D1468" s="22" t="str">
        <f t="shared" ca="1" si="244"/>
        <v/>
      </c>
      <c r="E1468" s="22" t="str">
        <f t="shared" ca="1" si="236"/>
        <v/>
      </c>
      <c r="F1468" s="22" t="str">
        <f t="shared" ca="1" si="237"/>
        <v/>
      </c>
      <c r="G1468" s="22" t="str">
        <f t="shared" ca="1" si="238"/>
        <v/>
      </c>
      <c r="H1468" s="22" t="str">
        <f t="shared" ref="H1468:O1487" ca="1" si="245">IF($A1468="","",IF(ISERROR(IF(ISERROR(INDEX(FredRatesData_AllData,MATCH($A1468-(MAX(0,WEEKDAY($A1468,2)-5)),FredRatesData_Dates,0),MATCH(H$6,FredRatesData_IDs,0),1)/H$5),INDEX(FredRatesData_AllData,MATCH($A1468-(MAX(0,WEEKDAY($A1468,2)-5))-3,FredRatesData_Dates,0),MATCH(H$6,FredRatesData_IDs,0),1)/H$5,INDEX(FredRatesData_AllData,MATCH($A1468-(MAX(0,WEEKDAY($A1468,2)-5)),FredRatesData_Dates,0),MATCH(H$6,FredRatesData_IDs,0),1)/H$5)),"",IF(ISERROR(INDEX(FredRatesData_AllData,MATCH($A1468-(MAX(0,WEEKDAY($A1468,2)-5)),FredRatesData_Dates,0),MATCH(H$6,FredRatesData_IDs,0),1)/H$5),INDEX(FredRatesData_AllData,MATCH($A1468-(MAX(0,WEEKDAY($A1468,2)-5))-3,FredRatesData_Dates,0),MATCH(H$6,FredRatesData_IDs,0),1)/H$5,INDEX(FredRatesData_AllData,MATCH($A1468-(MAX(0,WEEKDAY($A1468,2)-5)),FredRatesData_Dates,0),MATCH(H$6,FredRatesData_IDs,0),1)/H$5)))</f>
        <v/>
      </c>
      <c r="I1468" s="22" t="str">
        <f t="shared" ca="1" si="245"/>
        <v/>
      </c>
      <c r="J1468" s="22" t="str">
        <f t="shared" ca="1" si="245"/>
        <v/>
      </c>
      <c r="K1468" s="22" t="str">
        <f t="shared" ca="1" si="245"/>
        <v/>
      </c>
      <c r="L1468" s="22" t="str">
        <f t="shared" ca="1" si="245"/>
        <v/>
      </c>
      <c r="M1468" s="22" t="str">
        <f t="shared" ca="1" si="245"/>
        <v/>
      </c>
      <c r="N1468" s="22" t="str">
        <f t="shared" ca="1" si="245"/>
        <v/>
      </c>
      <c r="O1468" s="22" t="str">
        <f t="shared" ca="1" si="245"/>
        <v/>
      </c>
      <c r="P1468" s="23"/>
      <c r="Q1468" s="23"/>
      <c r="R1468" s="23"/>
      <c r="S1468" s="23"/>
      <c r="T1468" s="23"/>
      <c r="U1468" s="23"/>
      <c r="V1468" s="23"/>
      <c r="W1468" s="23"/>
      <c r="X1468" s="23"/>
      <c r="Y1468" s="23"/>
      <c r="Z1468" s="23"/>
    </row>
    <row r="1469" spans="1:26" x14ac:dyDescent="0.55000000000000004">
      <c r="A1469" s="6" t="str">
        <f t="shared" ca="1" si="239"/>
        <v/>
      </c>
      <c r="B1469" s="22" t="str">
        <f t="shared" ca="1" si="244"/>
        <v/>
      </c>
      <c r="C1469" s="22" t="str">
        <f t="shared" ca="1" si="244"/>
        <v/>
      </c>
      <c r="D1469" s="22" t="str">
        <f t="shared" ca="1" si="244"/>
        <v/>
      </c>
      <c r="E1469" s="22" t="str">
        <f t="shared" ca="1" si="236"/>
        <v/>
      </c>
      <c r="F1469" s="22" t="str">
        <f t="shared" ca="1" si="237"/>
        <v/>
      </c>
      <c r="G1469" s="22" t="str">
        <f t="shared" ca="1" si="238"/>
        <v/>
      </c>
      <c r="H1469" s="22" t="str">
        <f t="shared" ca="1" si="245"/>
        <v/>
      </c>
      <c r="I1469" s="22" t="str">
        <f t="shared" ca="1" si="245"/>
        <v/>
      </c>
      <c r="J1469" s="22" t="str">
        <f t="shared" ca="1" si="245"/>
        <v/>
      </c>
      <c r="K1469" s="22" t="str">
        <f t="shared" ca="1" si="245"/>
        <v/>
      </c>
      <c r="L1469" s="22" t="str">
        <f t="shared" ca="1" si="245"/>
        <v/>
      </c>
      <c r="M1469" s="22" t="str">
        <f t="shared" ca="1" si="245"/>
        <v/>
      </c>
      <c r="N1469" s="22" t="str">
        <f t="shared" ca="1" si="245"/>
        <v/>
      </c>
      <c r="O1469" s="22" t="str">
        <f t="shared" ca="1" si="245"/>
        <v/>
      </c>
      <c r="P1469" s="23"/>
      <c r="Q1469" s="23"/>
      <c r="R1469" s="23"/>
      <c r="S1469" s="23"/>
      <c r="T1469" s="23"/>
      <c r="U1469" s="23"/>
      <c r="V1469" s="23"/>
      <c r="W1469" s="23"/>
      <c r="X1469" s="23"/>
      <c r="Y1469" s="23"/>
      <c r="Z1469" s="23"/>
    </row>
    <row r="1470" spans="1:26" x14ac:dyDescent="0.55000000000000004">
      <c r="A1470" s="6" t="str">
        <f t="shared" ca="1" si="239"/>
        <v/>
      </c>
      <c r="B1470" s="22" t="str">
        <f t="shared" ca="1" si="244"/>
        <v/>
      </c>
      <c r="C1470" s="22" t="str">
        <f t="shared" ca="1" si="244"/>
        <v/>
      </c>
      <c r="D1470" s="22" t="str">
        <f t="shared" ca="1" si="244"/>
        <v/>
      </c>
      <c r="E1470" s="22" t="str">
        <f t="shared" ca="1" si="236"/>
        <v/>
      </c>
      <c r="F1470" s="22" t="str">
        <f t="shared" ca="1" si="237"/>
        <v/>
      </c>
      <c r="G1470" s="22" t="str">
        <f t="shared" ca="1" si="238"/>
        <v/>
      </c>
      <c r="H1470" s="22" t="str">
        <f t="shared" ca="1" si="245"/>
        <v/>
      </c>
      <c r="I1470" s="22" t="str">
        <f t="shared" ca="1" si="245"/>
        <v/>
      </c>
      <c r="J1470" s="22" t="str">
        <f t="shared" ca="1" si="245"/>
        <v/>
      </c>
      <c r="K1470" s="22" t="str">
        <f t="shared" ca="1" si="245"/>
        <v/>
      </c>
      <c r="L1470" s="22" t="str">
        <f t="shared" ca="1" si="245"/>
        <v/>
      </c>
      <c r="M1470" s="22" t="str">
        <f t="shared" ca="1" si="245"/>
        <v/>
      </c>
      <c r="N1470" s="22" t="str">
        <f t="shared" ca="1" si="245"/>
        <v/>
      </c>
      <c r="O1470" s="22" t="str">
        <f t="shared" ca="1" si="245"/>
        <v/>
      </c>
      <c r="P1470" s="23"/>
      <c r="Q1470" s="23"/>
      <c r="R1470" s="23"/>
      <c r="S1470" s="23"/>
      <c r="T1470" s="23"/>
      <c r="U1470" s="23"/>
      <c r="V1470" s="23"/>
      <c r="W1470" s="23"/>
      <c r="X1470" s="23"/>
      <c r="Y1470" s="23"/>
      <c r="Z1470" s="23"/>
    </row>
    <row r="1471" spans="1:26" x14ac:dyDescent="0.55000000000000004">
      <c r="A1471" s="6" t="str">
        <f t="shared" ca="1" si="239"/>
        <v/>
      </c>
      <c r="B1471" s="22" t="str">
        <f t="shared" ca="1" si="244"/>
        <v/>
      </c>
      <c r="C1471" s="22" t="str">
        <f t="shared" ca="1" si="244"/>
        <v/>
      </c>
      <c r="D1471" s="22" t="str">
        <f t="shared" ca="1" si="244"/>
        <v/>
      </c>
      <c r="E1471" s="22" t="str">
        <f t="shared" ca="1" si="236"/>
        <v/>
      </c>
      <c r="F1471" s="22" t="str">
        <f t="shared" ca="1" si="237"/>
        <v/>
      </c>
      <c r="G1471" s="22" t="str">
        <f t="shared" ca="1" si="238"/>
        <v/>
      </c>
      <c r="H1471" s="22" t="str">
        <f t="shared" ca="1" si="245"/>
        <v/>
      </c>
      <c r="I1471" s="22" t="str">
        <f t="shared" ca="1" si="245"/>
        <v/>
      </c>
      <c r="J1471" s="22" t="str">
        <f t="shared" ca="1" si="245"/>
        <v/>
      </c>
      <c r="K1471" s="22" t="str">
        <f t="shared" ca="1" si="245"/>
        <v/>
      </c>
      <c r="L1471" s="22" t="str">
        <f t="shared" ca="1" si="245"/>
        <v/>
      </c>
      <c r="M1471" s="22" t="str">
        <f t="shared" ca="1" si="245"/>
        <v/>
      </c>
      <c r="N1471" s="22" t="str">
        <f t="shared" ca="1" si="245"/>
        <v/>
      </c>
      <c r="O1471" s="22" t="str">
        <f t="shared" ca="1" si="245"/>
        <v/>
      </c>
      <c r="P1471" s="23"/>
      <c r="Q1471" s="23"/>
      <c r="R1471" s="23"/>
      <c r="S1471" s="23"/>
      <c r="T1471" s="23"/>
      <c r="U1471" s="23"/>
      <c r="V1471" s="23"/>
      <c r="W1471" s="23"/>
      <c r="X1471" s="23"/>
      <c r="Y1471" s="23"/>
      <c r="Z1471" s="23"/>
    </row>
    <row r="1472" spans="1:26" x14ac:dyDescent="0.55000000000000004">
      <c r="A1472" s="6" t="str">
        <f t="shared" ca="1" si="239"/>
        <v/>
      </c>
      <c r="B1472" s="22" t="str">
        <f t="shared" ca="1" si="244"/>
        <v/>
      </c>
      <c r="C1472" s="22" t="str">
        <f t="shared" ca="1" si="244"/>
        <v/>
      </c>
      <c r="D1472" s="22" t="str">
        <f t="shared" ca="1" si="244"/>
        <v/>
      </c>
      <c r="E1472" s="22" t="str">
        <f t="shared" ca="1" si="236"/>
        <v/>
      </c>
      <c r="F1472" s="22" t="str">
        <f t="shared" ca="1" si="237"/>
        <v/>
      </c>
      <c r="G1472" s="22" t="str">
        <f t="shared" ca="1" si="238"/>
        <v/>
      </c>
      <c r="H1472" s="22" t="str">
        <f t="shared" ca="1" si="245"/>
        <v/>
      </c>
      <c r="I1472" s="22" t="str">
        <f t="shared" ca="1" si="245"/>
        <v/>
      </c>
      <c r="J1472" s="22" t="str">
        <f t="shared" ca="1" si="245"/>
        <v/>
      </c>
      <c r="K1472" s="22" t="str">
        <f t="shared" ca="1" si="245"/>
        <v/>
      </c>
      <c r="L1472" s="22" t="str">
        <f t="shared" ca="1" si="245"/>
        <v/>
      </c>
      <c r="M1472" s="22" t="str">
        <f t="shared" ca="1" si="245"/>
        <v/>
      </c>
      <c r="N1472" s="22" t="str">
        <f t="shared" ca="1" si="245"/>
        <v/>
      </c>
      <c r="O1472" s="22" t="str">
        <f t="shared" ca="1" si="245"/>
        <v/>
      </c>
      <c r="P1472" s="23"/>
      <c r="Q1472" s="23"/>
      <c r="R1472" s="23"/>
      <c r="S1472" s="23"/>
      <c r="T1472" s="23"/>
      <c r="U1472" s="23"/>
      <c r="V1472" s="23"/>
      <c r="W1472" s="23"/>
      <c r="X1472" s="23"/>
      <c r="Y1472" s="23"/>
      <c r="Z1472" s="23"/>
    </row>
    <row r="1473" spans="1:26" x14ac:dyDescent="0.55000000000000004">
      <c r="A1473" s="6" t="str">
        <f t="shared" ca="1" si="239"/>
        <v/>
      </c>
      <c r="B1473" s="22" t="str">
        <f t="shared" ca="1" si="244"/>
        <v/>
      </c>
      <c r="C1473" s="22" t="str">
        <f t="shared" ca="1" si="244"/>
        <v/>
      </c>
      <c r="D1473" s="22" t="str">
        <f t="shared" ca="1" si="244"/>
        <v/>
      </c>
      <c r="E1473" s="22" t="str">
        <f t="shared" ca="1" si="236"/>
        <v/>
      </c>
      <c r="F1473" s="22" t="str">
        <f t="shared" ca="1" si="237"/>
        <v/>
      </c>
      <c r="G1473" s="22" t="str">
        <f t="shared" ca="1" si="238"/>
        <v/>
      </c>
      <c r="H1473" s="22" t="str">
        <f t="shared" ca="1" si="245"/>
        <v/>
      </c>
      <c r="I1473" s="22" t="str">
        <f t="shared" ca="1" si="245"/>
        <v/>
      </c>
      <c r="J1473" s="22" t="str">
        <f t="shared" ca="1" si="245"/>
        <v/>
      </c>
      <c r="K1473" s="22" t="str">
        <f t="shared" ca="1" si="245"/>
        <v/>
      </c>
      <c r="L1473" s="22" t="str">
        <f t="shared" ca="1" si="245"/>
        <v/>
      </c>
      <c r="M1473" s="22" t="str">
        <f t="shared" ca="1" si="245"/>
        <v/>
      </c>
      <c r="N1473" s="22" t="str">
        <f t="shared" ca="1" si="245"/>
        <v/>
      </c>
      <c r="O1473" s="22" t="str">
        <f t="shared" ca="1" si="245"/>
        <v/>
      </c>
      <c r="P1473" s="23"/>
      <c r="Q1473" s="23"/>
      <c r="R1473" s="23"/>
      <c r="S1473" s="23"/>
      <c r="T1473" s="23"/>
      <c r="U1473" s="23"/>
      <c r="V1473" s="23"/>
      <c r="W1473" s="23"/>
      <c r="X1473" s="23"/>
      <c r="Y1473" s="23"/>
      <c r="Z1473" s="23"/>
    </row>
    <row r="1474" spans="1:26" x14ac:dyDescent="0.55000000000000004">
      <c r="A1474" s="6" t="str">
        <f t="shared" ca="1" si="239"/>
        <v/>
      </c>
      <c r="B1474" s="22" t="str">
        <f t="shared" ca="1" si="244"/>
        <v/>
      </c>
      <c r="C1474" s="22" t="str">
        <f t="shared" ca="1" si="244"/>
        <v/>
      </c>
      <c r="D1474" s="22" t="str">
        <f t="shared" ca="1" si="244"/>
        <v/>
      </c>
      <c r="E1474" s="22" t="str">
        <f t="shared" ca="1" si="236"/>
        <v/>
      </c>
      <c r="F1474" s="22" t="str">
        <f t="shared" ca="1" si="237"/>
        <v/>
      </c>
      <c r="G1474" s="22" t="str">
        <f t="shared" ca="1" si="238"/>
        <v/>
      </c>
      <c r="H1474" s="22" t="str">
        <f t="shared" ca="1" si="245"/>
        <v/>
      </c>
      <c r="I1474" s="22" t="str">
        <f t="shared" ca="1" si="245"/>
        <v/>
      </c>
      <c r="J1474" s="22" t="str">
        <f t="shared" ca="1" si="245"/>
        <v/>
      </c>
      <c r="K1474" s="22" t="str">
        <f t="shared" ca="1" si="245"/>
        <v/>
      </c>
      <c r="L1474" s="22" t="str">
        <f t="shared" ca="1" si="245"/>
        <v/>
      </c>
      <c r="M1474" s="22" t="str">
        <f t="shared" ca="1" si="245"/>
        <v/>
      </c>
      <c r="N1474" s="22" t="str">
        <f t="shared" ca="1" si="245"/>
        <v/>
      </c>
      <c r="O1474" s="22" t="str">
        <f t="shared" ca="1" si="245"/>
        <v/>
      </c>
      <c r="P1474" s="23"/>
      <c r="Q1474" s="23"/>
      <c r="R1474" s="23"/>
      <c r="S1474" s="23"/>
      <c r="T1474" s="23"/>
      <c r="U1474" s="23"/>
      <c r="V1474" s="23"/>
      <c r="W1474" s="23"/>
      <c r="X1474" s="23"/>
      <c r="Y1474" s="23"/>
      <c r="Z1474" s="23"/>
    </row>
    <row r="1475" spans="1:26" x14ac:dyDescent="0.55000000000000004">
      <c r="A1475" s="6" t="str">
        <f t="shared" ca="1" si="239"/>
        <v/>
      </c>
      <c r="B1475" s="22" t="str">
        <f t="shared" ca="1" si="244"/>
        <v/>
      </c>
      <c r="C1475" s="22" t="str">
        <f t="shared" ca="1" si="244"/>
        <v/>
      </c>
      <c r="D1475" s="22" t="str">
        <f t="shared" ca="1" si="244"/>
        <v/>
      </c>
      <c r="E1475" s="22" t="str">
        <f t="shared" ca="1" si="236"/>
        <v/>
      </c>
      <c r="F1475" s="22" t="str">
        <f t="shared" ca="1" si="237"/>
        <v/>
      </c>
      <c r="G1475" s="22" t="str">
        <f t="shared" ca="1" si="238"/>
        <v/>
      </c>
      <c r="H1475" s="22" t="str">
        <f t="shared" ca="1" si="245"/>
        <v/>
      </c>
      <c r="I1475" s="22" t="str">
        <f t="shared" ca="1" si="245"/>
        <v/>
      </c>
      <c r="J1475" s="22" t="str">
        <f t="shared" ca="1" si="245"/>
        <v/>
      </c>
      <c r="K1475" s="22" t="str">
        <f t="shared" ca="1" si="245"/>
        <v/>
      </c>
      <c r="L1475" s="22" t="str">
        <f t="shared" ca="1" si="245"/>
        <v/>
      </c>
      <c r="M1475" s="22" t="str">
        <f t="shared" ca="1" si="245"/>
        <v/>
      </c>
      <c r="N1475" s="22" t="str">
        <f t="shared" ca="1" si="245"/>
        <v/>
      </c>
      <c r="O1475" s="22" t="str">
        <f t="shared" ca="1" si="245"/>
        <v/>
      </c>
      <c r="P1475" s="23"/>
      <c r="Q1475" s="23"/>
      <c r="R1475" s="23"/>
      <c r="S1475" s="23"/>
      <c r="T1475" s="23"/>
      <c r="U1475" s="23"/>
      <c r="V1475" s="23"/>
      <c r="W1475" s="23"/>
      <c r="X1475" s="23"/>
      <c r="Y1475" s="23"/>
      <c r="Z1475" s="23"/>
    </row>
    <row r="1476" spans="1:26" x14ac:dyDescent="0.55000000000000004">
      <c r="A1476" s="6" t="str">
        <f t="shared" ca="1" si="239"/>
        <v/>
      </c>
      <c r="B1476" s="22" t="str">
        <f t="shared" ca="1" si="244"/>
        <v/>
      </c>
      <c r="C1476" s="22" t="str">
        <f t="shared" ca="1" si="244"/>
        <v/>
      </c>
      <c r="D1476" s="22" t="str">
        <f t="shared" ca="1" si="244"/>
        <v/>
      </c>
      <c r="E1476" s="22" t="str">
        <f t="shared" ca="1" si="236"/>
        <v/>
      </c>
      <c r="F1476" s="22" t="str">
        <f t="shared" ca="1" si="237"/>
        <v/>
      </c>
      <c r="G1476" s="22" t="str">
        <f t="shared" ca="1" si="238"/>
        <v/>
      </c>
      <c r="H1476" s="22" t="str">
        <f t="shared" ca="1" si="245"/>
        <v/>
      </c>
      <c r="I1476" s="22" t="str">
        <f t="shared" ca="1" si="245"/>
        <v/>
      </c>
      <c r="J1476" s="22" t="str">
        <f t="shared" ca="1" si="245"/>
        <v/>
      </c>
      <c r="K1476" s="22" t="str">
        <f t="shared" ca="1" si="245"/>
        <v/>
      </c>
      <c r="L1476" s="22" t="str">
        <f t="shared" ca="1" si="245"/>
        <v/>
      </c>
      <c r="M1476" s="22" t="str">
        <f t="shared" ca="1" si="245"/>
        <v/>
      </c>
      <c r="N1476" s="22" t="str">
        <f t="shared" ca="1" si="245"/>
        <v/>
      </c>
      <c r="O1476" s="22" t="str">
        <f t="shared" ca="1" si="245"/>
        <v/>
      </c>
      <c r="P1476" s="23"/>
      <c r="Q1476" s="23"/>
      <c r="R1476" s="23"/>
      <c r="S1476" s="23"/>
      <c r="T1476" s="23"/>
      <c r="U1476" s="23"/>
      <c r="V1476" s="23"/>
      <c r="W1476" s="23"/>
      <c r="X1476" s="23"/>
      <c r="Y1476" s="23"/>
      <c r="Z1476" s="23"/>
    </row>
    <row r="1477" spans="1:26" x14ac:dyDescent="0.55000000000000004">
      <c r="A1477" s="6" t="str">
        <f t="shared" ca="1" si="239"/>
        <v/>
      </c>
      <c r="B1477" s="22" t="str">
        <f t="shared" ca="1" si="244"/>
        <v/>
      </c>
      <c r="C1477" s="22" t="str">
        <f t="shared" ca="1" si="244"/>
        <v/>
      </c>
      <c r="D1477" s="22" t="str">
        <f t="shared" ca="1" si="244"/>
        <v/>
      </c>
      <c r="E1477" s="22" t="str">
        <f t="shared" ca="1" si="236"/>
        <v/>
      </c>
      <c r="F1477" s="22" t="str">
        <f t="shared" ca="1" si="237"/>
        <v/>
      </c>
      <c r="G1477" s="22" t="str">
        <f t="shared" ca="1" si="238"/>
        <v/>
      </c>
      <c r="H1477" s="22" t="str">
        <f t="shared" ca="1" si="245"/>
        <v/>
      </c>
      <c r="I1477" s="22" t="str">
        <f t="shared" ca="1" si="245"/>
        <v/>
      </c>
      <c r="J1477" s="22" t="str">
        <f t="shared" ca="1" si="245"/>
        <v/>
      </c>
      <c r="K1477" s="22" t="str">
        <f t="shared" ca="1" si="245"/>
        <v/>
      </c>
      <c r="L1477" s="22" t="str">
        <f t="shared" ca="1" si="245"/>
        <v/>
      </c>
      <c r="M1477" s="22" t="str">
        <f t="shared" ca="1" si="245"/>
        <v/>
      </c>
      <c r="N1477" s="22" t="str">
        <f t="shared" ca="1" si="245"/>
        <v/>
      </c>
      <c r="O1477" s="22" t="str">
        <f t="shared" ca="1" si="245"/>
        <v/>
      </c>
      <c r="P1477" s="23"/>
      <c r="Q1477" s="23"/>
      <c r="R1477" s="23"/>
      <c r="S1477" s="23"/>
      <c r="T1477" s="23"/>
      <c r="U1477" s="23"/>
      <c r="V1477" s="23"/>
      <c r="W1477" s="23"/>
      <c r="X1477" s="23"/>
      <c r="Y1477" s="23"/>
      <c r="Z1477" s="23"/>
    </row>
    <row r="1478" spans="1:26" x14ac:dyDescent="0.55000000000000004">
      <c r="A1478" s="6" t="str">
        <f t="shared" ca="1" si="239"/>
        <v/>
      </c>
      <c r="B1478" s="22" t="str">
        <f t="shared" ca="1" si="244"/>
        <v/>
      </c>
      <c r="C1478" s="22" t="str">
        <f t="shared" ca="1" si="244"/>
        <v/>
      </c>
      <c r="D1478" s="22" t="str">
        <f t="shared" ca="1" si="244"/>
        <v/>
      </c>
      <c r="E1478" s="22" t="str">
        <f t="shared" ca="1" si="236"/>
        <v/>
      </c>
      <c r="F1478" s="22" t="str">
        <f t="shared" ca="1" si="237"/>
        <v/>
      </c>
      <c r="G1478" s="22" t="str">
        <f t="shared" ca="1" si="238"/>
        <v/>
      </c>
      <c r="H1478" s="22" t="str">
        <f t="shared" ca="1" si="245"/>
        <v/>
      </c>
      <c r="I1478" s="22" t="str">
        <f t="shared" ca="1" si="245"/>
        <v/>
      </c>
      <c r="J1478" s="22" t="str">
        <f t="shared" ca="1" si="245"/>
        <v/>
      </c>
      <c r="K1478" s="22" t="str">
        <f t="shared" ca="1" si="245"/>
        <v/>
      </c>
      <c r="L1478" s="22" t="str">
        <f t="shared" ca="1" si="245"/>
        <v/>
      </c>
      <c r="M1478" s="22" t="str">
        <f t="shared" ca="1" si="245"/>
        <v/>
      </c>
      <c r="N1478" s="22" t="str">
        <f t="shared" ca="1" si="245"/>
        <v/>
      </c>
      <c r="O1478" s="22" t="str">
        <f t="shared" ca="1" si="245"/>
        <v/>
      </c>
      <c r="P1478" s="23"/>
      <c r="Q1478" s="23"/>
      <c r="R1478" s="23"/>
      <c r="S1478" s="23"/>
      <c r="T1478" s="23"/>
      <c r="U1478" s="23"/>
      <c r="V1478" s="23"/>
      <c r="W1478" s="23"/>
      <c r="X1478" s="23"/>
      <c r="Y1478" s="23"/>
      <c r="Z1478" s="23"/>
    </row>
    <row r="1479" spans="1:26" x14ac:dyDescent="0.55000000000000004">
      <c r="A1479" s="6" t="str">
        <f t="shared" ca="1" si="239"/>
        <v/>
      </c>
      <c r="B1479" s="22" t="str">
        <f t="shared" ca="1" si="244"/>
        <v/>
      </c>
      <c r="C1479" s="22" t="str">
        <f t="shared" ca="1" si="244"/>
        <v/>
      </c>
      <c r="D1479" s="22" t="str">
        <f t="shared" ca="1" si="244"/>
        <v/>
      </c>
      <c r="E1479" s="22" t="str">
        <f t="shared" ca="1" si="236"/>
        <v/>
      </c>
      <c r="F1479" s="22" t="str">
        <f t="shared" ca="1" si="237"/>
        <v/>
      </c>
      <c r="G1479" s="22" t="str">
        <f t="shared" ca="1" si="238"/>
        <v/>
      </c>
      <c r="H1479" s="22" t="str">
        <f t="shared" ca="1" si="245"/>
        <v/>
      </c>
      <c r="I1479" s="22" t="str">
        <f t="shared" ca="1" si="245"/>
        <v/>
      </c>
      <c r="J1479" s="22" t="str">
        <f t="shared" ca="1" si="245"/>
        <v/>
      </c>
      <c r="K1479" s="22" t="str">
        <f t="shared" ca="1" si="245"/>
        <v/>
      </c>
      <c r="L1479" s="22" t="str">
        <f t="shared" ca="1" si="245"/>
        <v/>
      </c>
      <c r="M1479" s="22" t="str">
        <f t="shared" ca="1" si="245"/>
        <v/>
      </c>
      <c r="N1479" s="22" t="str">
        <f t="shared" ca="1" si="245"/>
        <v/>
      </c>
      <c r="O1479" s="22" t="str">
        <f t="shared" ca="1" si="245"/>
        <v/>
      </c>
      <c r="P1479" s="23"/>
      <c r="Q1479" s="23"/>
      <c r="R1479" s="23"/>
      <c r="S1479" s="23"/>
      <c r="T1479" s="23"/>
      <c r="U1479" s="23"/>
      <c r="V1479" s="23"/>
      <c r="W1479" s="23"/>
      <c r="X1479" s="23"/>
      <c r="Y1479" s="23"/>
      <c r="Z1479" s="23"/>
    </row>
    <row r="1480" spans="1:26" x14ac:dyDescent="0.55000000000000004">
      <c r="A1480" s="6" t="str">
        <f t="shared" ca="1" si="239"/>
        <v/>
      </c>
      <c r="B1480" s="22" t="str">
        <f t="shared" ca="1" si="244"/>
        <v/>
      </c>
      <c r="C1480" s="22" t="str">
        <f t="shared" ca="1" si="244"/>
        <v/>
      </c>
      <c r="D1480" s="22" t="str">
        <f t="shared" ca="1" si="244"/>
        <v/>
      </c>
      <c r="E1480" s="22" t="str">
        <f t="shared" ref="E1480:E1543" ca="1" si="246">IF(OR($A1480="",ISERROR(INDEX(FredEcon_AllData,MATCH($A1480,FredEcon_EndDates,0),MATCH(E$6,FredEcon_IDs,0),1)/E$5)),"",INDEX(FredEcon_AllData,MATCH($A1480,FredEcon_EndDates,0),MATCH(E$6,FredEcon_IDs,0),1)/E$5)</f>
        <v/>
      </c>
      <c r="F1480" s="22" t="str">
        <f t="shared" ref="F1480:F1543" ca="1" si="247">IF(OR($A1480="",ISERROR(INDEX(FredCPI_YoY,MATCH($A1480,FredCPI_EndDates,0),1))),"",INDEX(FredCPI_YoY,MATCH($A1480,FredCPI_EndDates,0),1))</f>
        <v/>
      </c>
      <c r="G1480" s="22" t="str">
        <f t="shared" ref="G1480:G1543" ca="1" si="248">IF($A1480="","",IF(ISERROR(INDEX(FredGDP_QoQSAAR,MATCH($A1480,FredGDP_EndDates,0),1)),"",INDEX(FredGDP_QoQSAAR,MATCH($A1480,FredGDP_EndDates,0),1)))</f>
        <v/>
      </c>
      <c r="H1480" s="22" t="str">
        <f t="shared" ca="1" si="245"/>
        <v/>
      </c>
      <c r="I1480" s="22" t="str">
        <f t="shared" ca="1" si="245"/>
        <v/>
      </c>
      <c r="J1480" s="22" t="str">
        <f t="shared" ca="1" si="245"/>
        <v/>
      </c>
      <c r="K1480" s="22" t="str">
        <f t="shared" ca="1" si="245"/>
        <v/>
      </c>
      <c r="L1480" s="22" t="str">
        <f t="shared" ca="1" si="245"/>
        <v/>
      </c>
      <c r="M1480" s="22" t="str">
        <f t="shared" ca="1" si="245"/>
        <v/>
      </c>
      <c r="N1480" s="22" t="str">
        <f t="shared" ca="1" si="245"/>
        <v/>
      </c>
      <c r="O1480" s="22" t="str">
        <f t="shared" ca="1" si="245"/>
        <v/>
      </c>
      <c r="P1480" s="23"/>
      <c r="Q1480" s="23"/>
      <c r="R1480" s="23"/>
      <c r="S1480" s="23"/>
      <c r="T1480" s="23"/>
      <c r="U1480" s="23"/>
      <c r="V1480" s="23"/>
      <c r="W1480" s="23"/>
      <c r="X1480" s="23"/>
      <c r="Y1480" s="23"/>
      <c r="Z1480" s="23"/>
    </row>
    <row r="1481" spans="1:26" x14ac:dyDescent="0.55000000000000004">
      <c r="A1481" s="6" t="str">
        <f t="shared" ref="A1481:A1544" ca="1" si="249">IF(A1480="","",IF(ISERROR(DataMatrixFrequency/1),IF(EOMONTH(A1480,1)&lt;=DataMatrixEndDate,EOMONTH(A1480,1),""),IF((A1480+DataMatrixFrequency)&lt;=DataMatrixEndDate,A1480+DataMatrixFrequency,"")))</f>
        <v/>
      </c>
      <c r="B1481" s="22" t="str">
        <f t="shared" ca="1" si="244"/>
        <v/>
      </c>
      <c r="C1481" s="22" t="str">
        <f t="shared" ca="1" si="244"/>
        <v/>
      </c>
      <c r="D1481" s="22" t="str">
        <f t="shared" ca="1" si="244"/>
        <v/>
      </c>
      <c r="E1481" s="22" t="str">
        <f t="shared" ca="1" si="246"/>
        <v/>
      </c>
      <c r="F1481" s="22" t="str">
        <f t="shared" ca="1" si="247"/>
        <v/>
      </c>
      <c r="G1481" s="22" t="str">
        <f t="shared" ca="1" si="248"/>
        <v/>
      </c>
      <c r="H1481" s="22" t="str">
        <f t="shared" ca="1" si="245"/>
        <v/>
      </c>
      <c r="I1481" s="22" t="str">
        <f t="shared" ca="1" si="245"/>
        <v/>
      </c>
      <c r="J1481" s="22" t="str">
        <f t="shared" ca="1" si="245"/>
        <v/>
      </c>
      <c r="K1481" s="22" t="str">
        <f t="shared" ca="1" si="245"/>
        <v/>
      </c>
      <c r="L1481" s="22" t="str">
        <f t="shared" ca="1" si="245"/>
        <v/>
      </c>
      <c r="M1481" s="22" t="str">
        <f t="shared" ca="1" si="245"/>
        <v/>
      </c>
      <c r="N1481" s="22" t="str">
        <f t="shared" ca="1" si="245"/>
        <v/>
      </c>
      <c r="O1481" s="22" t="str">
        <f t="shared" ca="1" si="245"/>
        <v/>
      </c>
      <c r="P1481" s="23"/>
      <c r="Q1481" s="23"/>
      <c r="R1481" s="23"/>
      <c r="S1481" s="23"/>
      <c r="T1481" s="23"/>
      <c r="U1481" s="23"/>
      <c r="V1481" s="23"/>
      <c r="W1481" s="23"/>
      <c r="X1481" s="23"/>
      <c r="Y1481" s="23"/>
      <c r="Z1481" s="23"/>
    </row>
    <row r="1482" spans="1:26" x14ac:dyDescent="0.55000000000000004">
      <c r="A1482" s="6" t="str">
        <f t="shared" ca="1" si="249"/>
        <v/>
      </c>
      <c r="B1482" s="22" t="str">
        <f t="shared" ca="1" si="244"/>
        <v/>
      </c>
      <c r="C1482" s="22" t="str">
        <f t="shared" ca="1" si="244"/>
        <v/>
      </c>
      <c r="D1482" s="22" t="str">
        <f t="shared" ca="1" si="244"/>
        <v/>
      </c>
      <c r="E1482" s="22" t="str">
        <f t="shared" ca="1" si="246"/>
        <v/>
      </c>
      <c r="F1482" s="22" t="str">
        <f t="shared" ca="1" si="247"/>
        <v/>
      </c>
      <c r="G1482" s="22" t="str">
        <f t="shared" ca="1" si="248"/>
        <v/>
      </c>
      <c r="H1482" s="22" t="str">
        <f t="shared" ca="1" si="245"/>
        <v/>
      </c>
      <c r="I1482" s="22" t="str">
        <f t="shared" ca="1" si="245"/>
        <v/>
      </c>
      <c r="J1482" s="22" t="str">
        <f t="shared" ca="1" si="245"/>
        <v/>
      </c>
      <c r="K1482" s="22" t="str">
        <f t="shared" ca="1" si="245"/>
        <v/>
      </c>
      <c r="L1482" s="22" t="str">
        <f t="shared" ca="1" si="245"/>
        <v/>
      </c>
      <c r="M1482" s="22" t="str">
        <f t="shared" ca="1" si="245"/>
        <v/>
      </c>
      <c r="N1482" s="22" t="str">
        <f t="shared" ca="1" si="245"/>
        <v/>
      </c>
      <c r="O1482" s="22" t="str">
        <f t="shared" ca="1" si="245"/>
        <v/>
      </c>
      <c r="P1482" s="23"/>
      <c r="Q1482" s="23"/>
      <c r="R1482" s="23"/>
      <c r="S1482" s="23"/>
      <c r="T1482" s="23"/>
      <c r="U1482" s="23"/>
      <c r="V1482" s="23"/>
      <c r="W1482" s="23"/>
      <c r="X1482" s="23"/>
      <c r="Y1482" s="23"/>
      <c r="Z1482" s="23"/>
    </row>
    <row r="1483" spans="1:26" x14ac:dyDescent="0.55000000000000004">
      <c r="A1483" s="6" t="str">
        <f t="shared" ca="1" si="249"/>
        <v/>
      </c>
      <c r="B1483" s="22" t="str">
        <f t="shared" ca="1" si="244"/>
        <v/>
      </c>
      <c r="C1483" s="22" t="str">
        <f t="shared" ca="1" si="244"/>
        <v/>
      </c>
      <c r="D1483" s="22" t="str">
        <f t="shared" ca="1" si="244"/>
        <v/>
      </c>
      <c r="E1483" s="22" t="str">
        <f t="shared" ca="1" si="246"/>
        <v/>
      </c>
      <c r="F1483" s="22" t="str">
        <f t="shared" ca="1" si="247"/>
        <v/>
      </c>
      <c r="G1483" s="22" t="str">
        <f t="shared" ca="1" si="248"/>
        <v/>
      </c>
      <c r="H1483" s="22" t="str">
        <f t="shared" ca="1" si="245"/>
        <v/>
      </c>
      <c r="I1483" s="22" t="str">
        <f t="shared" ca="1" si="245"/>
        <v/>
      </c>
      <c r="J1483" s="22" t="str">
        <f t="shared" ca="1" si="245"/>
        <v/>
      </c>
      <c r="K1483" s="22" t="str">
        <f t="shared" ca="1" si="245"/>
        <v/>
      </c>
      <c r="L1483" s="22" t="str">
        <f t="shared" ca="1" si="245"/>
        <v/>
      </c>
      <c r="M1483" s="22" t="str">
        <f t="shared" ca="1" si="245"/>
        <v/>
      </c>
      <c r="N1483" s="22" t="str">
        <f t="shared" ca="1" si="245"/>
        <v/>
      </c>
      <c r="O1483" s="22" t="str">
        <f t="shared" ca="1" si="245"/>
        <v/>
      </c>
      <c r="P1483" s="23"/>
      <c r="Q1483" s="23"/>
      <c r="R1483" s="23"/>
      <c r="S1483" s="23"/>
      <c r="T1483" s="23"/>
      <c r="U1483" s="23"/>
      <c r="V1483" s="23"/>
      <c r="W1483" s="23"/>
      <c r="X1483" s="23"/>
      <c r="Y1483" s="23"/>
      <c r="Z1483" s="23"/>
    </row>
    <row r="1484" spans="1:26" x14ac:dyDescent="0.55000000000000004">
      <c r="A1484" s="6" t="str">
        <f t="shared" ca="1" si="249"/>
        <v/>
      </c>
      <c r="B1484" s="22" t="str">
        <f t="shared" ca="1" si="244"/>
        <v/>
      </c>
      <c r="C1484" s="22" t="str">
        <f t="shared" ca="1" si="244"/>
        <v/>
      </c>
      <c r="D1484" s="22" t="str">
        <f t="shared" ca="1" si="244"/>
        <v/>
      </c>
      <c r="E1484" s="22" t="str">
        <f t="shared" ca="1" si="246"/>
        <v/>
      </c>
      <c r="F1484" s="22" t="str">
        <f t="shared" ca="1" si="247"/>
        <v/>
      </c>
      <c r="G1484" s="22" t="str">
        <f t="shared" ca="1" si="248"/>
        <v/>
      </c>
      <c r="H1484" s="22" t="str">
        <f t="shared" ca="1" si="245"/>
        <v/>
      </c>
      <c r="I1484" s="22" t="str">
        <f t="shared" ca="1" si="245"/>
        <v/>
      </c>
      <c r="J1484" s="22" t="str">
        <f t="shared" ca="1" si="245"/>
        <v/>
      </c>
      <c r="K1484" s="22" t="str">
        <f t="shared" ca="1" si="245"/>
        <v/>
      </c>
      <c r="L1484" s="22" t="str">
        <f t="shared" ca="1" si="245"/>
        <v/>
      </c>
      <c r="M1484" s="22" t="str">
        <f t="shared" ca="1" si="245"/>
        <v/>
      </c>
      <c r="N1484" s="22" t="str">
        <f t="shared" ca="1" si="245"/>
        <v/>
      </c>
      <c r="O1484" s="22" t="str">
        <f t="shared" ca="1" si="245"/>
        <v/>
      </c>
      <c r="P1484" s="23"/>
      <c r="Q1484" s="23"/>
      <c r="R1484" s="23"/>
      <c r="S1484" s="23"/>
      <c r="T1484" s="23"/>
      <c r="U1484" s="23"/>
      <c r="V1484" s="23"/>
      <c r="W1484" s="23"/>
      <c r="X1484" s="23"/>
      <c r="Y1484" s="23"/>
      <c r="Z1484" s="23"/>
    </row>
    <row r="1485" spans="1:26" x14ac:dyDescent="0.55000000000000004">
      <c r="A1485" s="6" t="str">
        <f t="shared" ca="1" si="249"/>
        <v/>
      </c>
      <c r="B1485" s="22" t="str">
        <f t="shared" ca="1" si="244"/>
        <v/>
      </c>
      <c r="C1485" s="22" t="str">
        <f t="shared" ca="1" si="244"/>
        <v/>
      </c>
      <c r="D1485" s="22" t="str">
        <f t="shared" ca="1" si="244"/>
        <v/>
      </c>
      <c r="E1485" s="22" t="str">
        <f t="shared" ca="1" si="246"/>
        <v/>
      </c>
      <c r="F1485" s="22" t="str">
        <f t="shared" ca="1" si="247"/>
        <v/>
      </c>
      <c r="G1485" s="22" t="str">
        <f t="shared" ca="1" si="248"/>
        <v/>
      </c>
      <c r="H1485" s="22" t="str">
        <f t="shared" ca="1" si="245"/>
        <v/>
      </c>
      <c r="I1485" s="22" t="str">
        <f t="shared" ca="1" si="245"/>
        <v/>
      </c>
      <c r="J1485" s="22" t="str">
        <f t="shared" ca="1" si="245"/>
        <v/>
      </c>
      <c r="K1485" s="22" t="str">
        <f t="shared" ca="1" si="245"/>
        <v/>
      </c>
      <c r="L1485" s="22" t="str">
        <f t="shared" ca="1" si="245"/>
        <v/>
      </c>
      <c r="M1485" s="22" t="str">
        <f t="shared" ca="1" si="245"/>
        <v/>
      </c>
      <c r="N1485" s="22" t="str">
        <f t="shared" ca="1" si="245"/>
        <v/>
      </c>
      <c r="O1485" s="22" t="str">
        <f t="shared" ca="1" si="245"/>
        <v/>
      </c>
      <c r="P1485" s="23"/>
      <c r="Q1485" s="23"/>
      <c r="R1485" s="23"/>
      <c r="S1485" s="23"/>
      <c r="T1485" s="23"/>
      <c r="U1485" s="23"/>
      <c r="V1485" s="23"/>
      <c r="W1485" s="23"/>
      <c r="X1485" s="23"/>
      <c r="Y1485" s="23"/>
      <c r="Z1485" s="23"/>
    </row>
    <row r="1486" spans="1:26" x14ac:dyDescent="0.55000000000000004">
      <c r="A1486" s="6" t="str">
        <f t="shared" ca="1" si="249"/>
        <v/>
      </c>
      <c r="B1486" s="22" t="str">
        <f t="shared" ca="1" si="244"/>
        <v/>
      </c>
      <c r="C1486" s="22" t="str">
        <f t="shared" ca="1" si="244"/>
        <v/>
      </c>
      <c r="D1486" s="22" t="str">
        <f t="shared" ca="1" si="244"/>
        <v/>
      </c>
      <c r="E1486" s="22" t="str">
        <f t="shared" ca="1" si="246"/>
        <v/>
      </c>
      <c r="F1486" s="22" t="str">
        <f t="shared" ca="1" si="247"/>
        <v/>
      </c>
      <c r="G1486" s="22" t="str">
        <f t="shared" ca="1" si="248"/>
        <v/>
      </c>
      <c r="H1486" s="22" t="str">
        <f t="shared" ca="1" si="245"/>
        <v/>
      </c>
      <c r="I1486" s="22" t="str">
        <f t="shared" ca="1" si="245"/>
        <v/>
      </c>
      <c r="J1486" s="22" t="str">
        <f t="shared" ca="1" si="245"/>
        <v/>
      </c>
      <c r="K1486" s="22" t="str">
        <f t="shared" ca="1" si="245"/>
        <v/>
      </c>
      <c r="L1486" s="22" t="str">
        <f t="shared" ca="1" si="245"/>
        <v/>
      </c>
      <c r="M1486" s="22" t="str">
        <f t="shared" ca="1" si="245"/>
        <v/>
      </c>
      <c r="N1486" s="22" t="str">
        <f t="shared" ca="1" si="245"/>
        <v/>
      </c>
      <c r="O1486" s="22" t="str">
        <f t="shared" ca="1" si="245"/>
        <v/>
      </c>
      <c r="P1486" s="23"/>
      <c r="Q1486" s="23"/>
      <c r="R1486" s="23"/>
      <c r="S1486" s="23"/>
      <c r="T1486" s="23"/>
      <c r="U1486" s="23"/>
      <c r="V1486" s="23"/>
      <c r="W1486" s="23"/>
      <c r="X1486" s="23"/>
      <c r="Y1486" s="23"/>
      <c r="Z1486" s="23"/>
    </row>
    <row r="1487" spans="1:26" x14ac:dyDescent="0.55000000000000004">
      <c r="A1487" s="6" t="str">
        <f t="shared" ca="1" si="249"/>
        <v/>
      </c>
      <c r="B1487" s="22" t="str">
        <f t="shared" ca="1" si="244"/>
        <v/>
      </c>
      <c r="C1487" s="22" t="str">
        <f t="shared" ca="1" si="244"/>
        <v/>
      </c>
      <c r="D1487" s="22" t="str">
        <f t="shared" ca="1" si="244"/>
        <v/>
      </c>
      <c r="E1487" s="22" t="str">
        <f t="shared" ca="1" si="246"/>
        <v/>
      </c>
      <c r="F1487" s="22" t="str">
        <f t="shared" ca="1" si="247"/>
        <v/>
      </c>
      <c r="G1487" s="22" t="str">
        <f t="shared" ca="1" si="248"/>
        <v/>
      </c>
      <c r="H1487" s="22" t="str">
        <f t="shared" ca="1" si="245"/>
        <v/>
      </c>
      <c r="I1487" s="22" t="str">
        <f t="shared" ca="1" si="245"/>
        <v/>
      </c>
      <c r="J1487" s="22" t="str">
        <f t="shared" ca="1" si="245"/>
        <v/>
      </c>
      <c r="K1487" s="22" t="str">
        <f t="shared" ca="1" si="245"/>
        <v/>
      </c>
      <c r="L1487" s="22" t="str">
        <f t="shared" ca="1" si="245"/>
        <v/>
      </c>
      <c r="M1487" s="22" t="str">
        <f t="shared" ca="1" si="245"/>
        <v/>
      </c>
      <c r="N1487" s="22" t="str">
        <f t="shared" ca="1" si="245"/>
        <v/>
      </c>
      <c r="O1487" s="22" t="str">
        <f t="shared" ca="1" si="245"/>
        <v/>
      </c>
      <c r="P1487" s="23"/>
      <c r="Q1487" s="23"/>
      <c r="R1487" s="23"/>
      <c r="S1487" s="23"/>
      <c r="T1487" s="23"/>
      <c r="U1487" s="23"/>
      <c r="V1487" s="23"/>
      <c r="W1487" s="23"/>
      <c r="X1487" s="23"/>
      <c r="Y1487" s="23"/>
      <c r="Z1487" s="23"/>
    </row>
    <row r="1488" spans="1:26" x14ac:dyDescent="0.55000000000000004">
      <c r="A1488" s="6" t="str">
        <f t="shared" ca="1" si="249"/>
        <v/>
      </c>
      <c r="B1488" s="22" t="str">
        <f t="shared" ref="B1488:D1507" ca="1" si="250">IF($A1488="","",IF(ISERROR(IF(ISERROR(INDEX(FredRatesData_AllData,MATCH($A1488-(MAX(0,WEEKDAY($A1488,2)-5)),FredRatesData_Dates,0),MATCH(B$6,FredRatesData_IDs,0),1)/B$5),INDEX(FredRatesData_AllData,MATCH($A1488-(MAX(0,WEEKDAY($A1488,2)-5))-3,FredRatesData_Dates,0),MATCH(B$6,FredRatesData_IDs,0),1)/B$5,INDEX(FredRatesData_AllData,MATCH($A1488-(MAX(0,WEEKDAY($A1488,2)-5)),FredRatesData_Dates,0),MATCH(B$6,FredRatesData_IDs,0),1)/B$5)),"",IF(ISERROR(INDEX(FredRatesData_AllData,MATCH($A1488-(MAX(0,WEEKDAY($A1488,2)-5)),FredRatesData_Dates,0),MATCH(B$6,FredRatesData_IDs,0),1)/B$5),INDEX(FredRatesData_AllData,MATCH($A1488-(MAX(0,WEEKDAY($A1488,2)-5))-3,FredRatesData_Dates,0),MATCH(B$6,FredRatesData_IDs,0),1)/B$5,INDEX(FredRatesData_AllData,MATCH($A1488-(MAX(0,WEEKDAY($A1488,2)-5)),FredRatesData_Dates,0),MATCH(B$6,FredRatesData_IDs,0),1)/B$5)))</f>
        <v/>
      </c>
      <c r="C1488" s="22" t="str">
        <f t="shared" ca="1" si="250"/>
        <v/>
      </c>
      <c r="D1488" s="22" t="str">
        <f t="shared" ca="1" si="250"/>
        <v/>
      </c>
      <c r="E1488" s="22" t="str">
        <f t="shared" ca="1" si="246"/>
        <v/>
      </c>
      <c r="F1488" s="22" t="str">
        <f t="shared" ca="1" si="247"/>
        <v/>
      </c>
      <c r="G1488" s="22" t="str">
        <f t="shared" ca="1" si="248"/>
        <v/>
      </c>
      <c r="H1488" s="22" t="str">
        <f t="shared" ref="H1488:O1507" ca="1" si="251">IF($A1488="","",IF(ISERROR(IF(ISERROR(INDEX(FredRatesData_AllData,MATCH($A1488-(MAX(0,WEEKDAY($A1488,2)-5)),FredRatesData_Dates,0),MATCH(H$6,FredRatesData_IDs,0),1)/H$5),INDEX(FredRatesData_AllData,MATCH($A1488-(MAX(0,WEEKDAY($A1488,2)-5))-3,FredRatesData_Dates,0),MATCH(H$6,FredRatesData_IDs,0),1)/H$5,INDEX(FredRatesData_AllData,MATCH($A1488-(MAX(0,WEEKDAY($A1488,2)-5)),FredRatesData_Dates,0),MATCH(H$6,FredRatesData_IDs,0),1)/H$5)),"",IF(ISERROR(INDEX(FredRatesData_AllData,MATCH($A1488-(MAX(0,WEEKDAY($A1488,2)-5)),FredRatesData_Dates,0),MATCH(H$6,FredRatesData_IDs,0),1)/H$5),INDEX(FredRatesData_AllData,MATCH($A1488-(MAX(0,WEEKDAY($A1488,2)-5))-3,FredRatesData_Dates,0),MATCH(H$6,FredRatesData_IDs,0),1)/H$5,INDEX(FredRatesData_AllData,MATCH($A1488-(MAX(0,WEEKDAY($A1488,2)-5)),FredRatesData_Dates,0),MATCH(H$6,FredRatesData_IDs,0),1)/H$5)))</f>
        <v/>
      </c>
      <c r="I1488" s="22" t="str">
        <f t="shared" ca="1" si="251"/>
        <v/>
      </c>
      <c r="J1488" s="22" t="str">
        <f t="shared" ca="1" si="251"/>
        <v/>
      </c>
      <c r="K1488" s="22" t="str">
        <f t="shared" ca="1" si="251"/>
        <v/>
      </c>
      <c r="L1488" s="22" t="str">
        <f t="shared" ca="1" si="251"/>
        <v/>
      </c>
      <c r="M1488" s="22" t="str">
        <f t="shared" ca="1" si="251"/>
        <v/>
      </c>
      <c r="N1488" s="22" t="str">
        <f t="shared" ca="1" si="251"/>
        <v/>
      </c>
      <c r="O1488" s="22" t="str">
        <f t="shared" ca="1" si="251"/>
        <v/>
      </c>
      <c r="P1488" s="23"/>
      <c r="Q1488" s="23"/>
      <c r="R1488" s="23"/>
      <c r="S1488" s="23"/>
      <c r="T1488" s="23"/>
      <c r="U1488" s="23"/>
      <c r="V1488" s="23"/>
      <c r="W1488" s="23"/>
      <c r="X1488" s="23"/>
      <c r="Y1488" s="23"/>
      <c r="Z1488" s="23"/>
    </row>
    <row r="1489" spans="1:26" x14ac:dyDescent="0.55000000000000004">
      <c r="A1489" s="6" t="str">
        <f t="shared" ca="1" si="249"/>
        <v/>
      </c>
      <c r="B1489" s="22" t="str">
        <f t="shared" ca="1" si="250"/>
        <v/>
      </c>
      <c r="C1489" s="22" t="str">
        <f t="shared" ca="1" si="250"/>
        <v/>
      </c>
      <c r="D1489" s="22" t="str">
        <f t="shared" ca="1" si="250"/>
        <v/>
      </c>
      <c r="E1489" s="22" t="str">
        <f t="shared" ca="1" si="246"/>
        <v/>
      </c>
      <c r="F1489" s="22" t="str">
        <f t="shared" ca="1" si="247"/>
        <v/>
      </c>
      <c r="G1489" s="22" t="str">
        <f t="shared" ca="1" si="248"/>
        <v/>
      </c>
      <c r="H1489" s="22" t="str">
        <f t="shared" ca="1" si="251"/>
        <v/>
      </c>
      <c r="I1489" s="22" t="str">
        <f t="shared" ca="1" si="251"/>
        <v/>
      </c>
      <c r="J1489" s="22" t="str">
        <f t="shared" ca="1" si="251"/>
        <v/>
      </c>
      <c r="K1489" s="22" t="str">
        <f t="shared" ca="1" si="251"/>
        <v/>
      </c>
      <c r="L1489" s="22" t="str">
        <f t="shared" ca="1" si="251"/>
        <v/>
      </c>
      <c r="M1489" s="22" t="str">
        <f t="shared" ca="1" si="251"/>
        <v/>
      </c>
      <c r="N1489" s="22" t="str">
        <f t="shared" ca="1" si="251"/>
        <v/>
      </c>
      <c r="O1489" s="22" t="str">
        <f t="shared" ca="1" si="251"/>
        <v/>
      </c>
      <c r="P1489" s="23"/>
      <c r="Q1489" s="23"/>
      <c r="R1489" s="23"/>
      <c r="S1489" s="23"/>
      <c r="T1489" s="23"/>
      <c r="U1489" s="23"/>
      <c r="V1489" s="23"/>
      <c r="W1489" s="23"/>
      <c r="X1489" s="23"/>
      <c r="Y1489" s="23"/>
      <c r="Z1489" s="23"/>
    </row>
    <row r="1490" spans="1:26" x14ac:dyDescent="0.55000000000000004">
      <c r="A1490" s="6" t="str">
        <f t="shared" ca="1" si="249"/>
        <v/>
      </c>
      <c r="B1490" s="22" t="str">
        <f t="shared" ca="1" si="250"/>
        <v/>
      </c>
      <c r="C1490" s="22" t="str">
        <f t="shared" ca="1" si="250"/>
        <v/>
      </c>
      <c r="D1490" s="22" t="str">
        <f t="shared" ca="1" si="250"/>
        <v/>
      </c>
      <c r="E1490" s="22" t="str">
        <f t="shared" ca="1" si="246"/>
        <v/>
      </c>
      <c r="F1490" s="22" t="str">
        <f t="shared" ca="1" si="247"/>
        <v/>
      </c>
      <c r="G1490" s="22" t="str">
        <f t="shared" ca="1" si="248"/>
        <v/>
      </c>
      <c r="H1490" s="22" t="str">
        <f t="shared" ca="1" si="251"/>
        <v/>
      </c>
      <c r="I1490" s="22" t="str">
        <f t="shared" ca="1" si="251"/>
        <v/>
      </c>
      <c r="J1490" s="22" t="str">
        <f t="shared" ca="1" si="251"/>
        <v/>
      </c>
      <c r="K1490" s="22" t="str">
        <f t="shared" ca="1" si="251"/>
        <v/>
      </c>
      <c r="L1490" s="22" t="str">
        <f t="shared" ca="1" si="251"/>
        <v/>
      </c>
      <c r="M1490" s="22" t="str">
        <f t="shared" ca="1" si="251"/>
        <v/>
      </c>
      <c r="N1490" s="22" t="str">
        <f t="shared" ca="1" si="251"/>
        <v/>
      </c>
      <c r="O1490" s="22" t="str">
        <f t="shared" ca="1" si="251"/>
        <v/>
      </c>
      <c r="P1490" s="23"/>
      <c r="Q1490" s="23"/>
      <c r="R1490" s="23"/>
      <c r="S1490" s="23"/>
      <c r="T1490" s="23"/>
      <c r="U1490" s="23"/>
      <c r="V1490" s="23"/>
      <c r="W1490" s="23"/>
      <c r="X1490" s="23"/>
      <c r="Y1490" s="23"/>
      <c r="Z1490" s="23"/>
    </row>
    <row r="1491" spans="1:26" x14ac:dyDescent="0.55000000000000004">
      <c r="A1491" s="6" t="str">
        <f t="shared" ca="1" si="249"/>
        <v/>
      </c>
      <c r="B1491" s="22" t="str">
        <f t="shared" ca="1" si="250"/>
        <v/>
      </c>
      <c r="C1491" s="22" t="str">
        <f t="shared" ca="1" si="250"/>
        <v/>
      </c>
      <c r="D1491" s="22" t="str">
        <f t="shared" ca="1" si="250"/>
        <v/>
      </c>
      <c r="E1491" s="22" t="str">
        <f t="shared" ca="1" si="246"/>
        <v/>
      </c>
      <c r="F1491" s="22" t="str">
        <f t="shared" ca="1" si="247"/>
        <v/>
      </c>
      <c r="G1491" s="22" t="str">
        <f t="shared" ca="1" si="248"/>
        <v/>
      </c>
      <c r="H1491" s="22" t="str">
        <f t="shared" ca="1" si="251"/>
        <v/>
      </c>
      <c r="I1491" s="22" t="str">
        <f t="shared" ca="1" si="251"/>
        <v/>
      </c>
      <c r="J1491" s="22" t="str">
        <f t="shared" ca="1" si="251"/>
        <v/>
      </c>
      <c r="K1491" s="22" t="str">
        <f t="shared" ca="1" si="251"/>
        <v/>
      </c>
      <c r="L1491" s="22" t="str">
        <f t="shared" ca="1" si="251"/>
        <v/>
      </c>
      <c r="M1491" s="22" t="str">
        <f t="shared" ca="1" si="251"/>
        <v/>
      </c>
      <c r="N1491" s="22" t="str">
        <f t="shared" ca="1" si="251"/>
        <v/>
      </c>
      <c r="O1491" s="22" t="str">
        <f t="shared" ca="1" si="251"/>
        <v/>
      </c>
      <c r="P1491" s="23"/>
      <c r="Q1491" s="23"/>
      <c r="R1491" s="23"/>
      <c r="S1491" s="23"/>
      <c r="T1491" s="23"/>
      <c r="U1491" s="23"/>
      <c r="V1491" s="23"/>
      <c r="W1491" s="23"/>
      <c r="X1491" s="23"/>
      <c r="Y1491" s="23"/>
      <c r="Z1491" s="23"/>
    </row>
    <row r="1492" spans="1:26" x14ac:dyDescent="0.55000000000000004">
      <c r="A1492" s="6" t="str">
        <f t="shared" ca="1" si="249"/>
        <v/>
      </c>
      <c r="B1492" s="22" t="str">
        <f t="shared" ca="1" si="250"/>
        <v/>
      </c>
      <c r="C1492" s="22" t="str">
        <f t="shared" ca="1" si="250"/>
        <v/>
      </c>
      <c r="D1492" s="22" t="str">
        <f t="shared" ca="1" si="250"/>
        <v/>
      </c>
      <c r="E1492" s="22" t="str">
        <f t="shared" ca="1" si="246"/>
        <v/>
      </c>
      <c r="F1492" s="22" t="str">
        <f t="shared" ca="1" si="247"/>
        <v/>
      </c>
      <c r="G1492" s="22" t="str">
        <f t="shared" ca="1" si="248"/>
        <v/>
      </c>
      <c r="H1492" s="22" t="str">
        <f t="shared" ca="1" si="251"/>
        <v/>
      </c>
      <c r="I1492" s="22" t="str">
        <f t="shared" ca="1" si="251"/>
        <v/>
      </c>
      <c r="J1492" s="22" t="str">
        <f t="shared" ca="1" si="251"/>
        <v/>
      </c>
      <c r="K1492" s="22" t="str">
        <f t="shared" ca="1" si="251"/>
        <v/>
      </c>
      <c r="L1492" s="22" t="str">
        <f t="shared" ca="1" si="251"/>
        <v/>
      </c>
      <c r="M1492" s="22" t="str">
        <f t="shared" ca="1" si="251"/>
        <v/>
      </c>
      <c r="N1492" s="22" t="str">
        <f t="shared" ca="1" si="251"/>
        <v/>
      </c>
      <c r="O1492" s="22" t="str">
        <f t="shared" ca="1" si="251"/>
        <v/>
      </c>
      <c r="P1492" s="23"/>
      <c r="Q1492" s="23"/>
      <c r="R1492" s="23"/>
      <c r="S1492" s="23"/>
      <c r="T1492" s="23"/>
      <c r="U1492" s="23"/>
      <c r="V1492" s="23"/>
      <c r="W1492" s="23"/>
      <c r="X1492" s="23"/>
      <c r="Y1492" s="23"/>
      <c r="Z1492" s="23"/>
    </row>
    <row r="1493" spans="1:26" x14ac:dyDescent="0.55000000000000004">
      <c r="A1493" s="6" t="str">
        <f t="shared" ca="1" si="249"/>
        <v/>
      </c>
      <c r="B1493" s="22" t="str">
        <f t="shared" ca="1" si="250"/>
        <v/>
      </c>
      <c r="C1493" s="22" t="str">
        <f t="shared" ca="1" si="250"/>
        <v/>
      </c>
      <c r="D1493" s="22" t="str">
        <f t="shared" ca="1" si="250"/>
        <v/>
      </c>
      <c r="E1493" s="22" t="str">
        <f t="shared" ca="1" si="246"/>
        <v/>
      </c>
      <c r="F1493" s="22" t="str">
        <f t="shared" ca="1" si="247"/>
        <v/>
      </c>
      <c r="G1493" s="22" t="str">
        <f t="shared" ca="1" si="248"/>
        <v/>
      </c>
      <c r="H1493" s="22" t="str">
        <f t="shared" ca="1" si="251"/>
        <v/>
      </c>
      <c r="I1493" s="22" t="str">
        <f t="shared" ca="1" si="251"/>
        <v/>
      </c>
      <c r="J1493" s="22" t="str">
        <f t="shared" ca="1" si="251"/>
        <v/>
      </c>
      <c r="K1493" s="22" t="str">
        <f t="shared" ca="1" si="251"/>
        <v/>
      </c>
      <c r="L1493" s="22" t="str">
        <f t="shared" ca="1" si="251"/>
        <v/>
      </c>
      <c r="M1493" s="22" t="str">
        <f t="shared" ca="1" si="251"/>
        <v/>
      </c>
      <c r="N1493" s="22" t="str">
        <f t="shared" ca="1" si="251"/>
        <v/>
      </c>
      <c r="O1493" s="22" t="str">
        <f t="shared" ca="1" si="251"/>
        <v/>
      </c>
      <c r="P1493" s="23"/>
      <c r="Q1493" s="23"/>
      <c r="R1493" s="23"/>
      <c r="S1493" s="23"/>
      <c r="T1493" s="23"/>
      <c r="U1493" s="23"/>
      <c r="V1493" s="23"/>
      <c r="W1493" s="23"/>
      <c r="X1493" s="23"/>
      <c r="Y1493" s="23"/>
      <c r="Z1493" s="23"/>
    </row>
    <row r="1494" spans="1:26" x14ac:dyDescent="0.55000000000000004">
      <c r="A1494" s="6" t="str">
        <f t="shared" ca="1" si="249"/>
        <v/>
      </c>
      <c r="B1494" s="22" t="str">
        <f t="shared" ca="1" si="250"/>
        <v/>
      </c>
      <c r="C1494" s="22" t="str">
        <f t="shared" ca="1" si="250"/>
        <v/>
      </c>
      <c r="D1494" s="22" t="str">
        <f t="shared" ca="1" si="250"/>
        <v/>
      </c>
      <c r="E1494" s="22" t="str">
        <f t="shared" ca="1" si="246"/>
        <v/>
      </c>
      <c r="F1494" s="22" t="str">
        <f t="shared" ca="1" si="247"/>
        <v/>
      </c>
      <c r="G1494" s="22" t="str">
        <f t="shared" ca="1" si="248"/>
        <v/>
      </c>
      <c r="H1494" s="22" t="str">
        <f t="shared" ca="1" si="251"/>
        <v/>
      </c>
      <c r="I1494" s="22" t="str">
        <f t="shared" ca="1" si="251"/>
        <v/>
      </c>
      <c r="J1494" s="22" t="str">
        <f t="shared" ca="1" si="251"/>
        <v/>
      </c>
      <c r="K1494" s="22" t="str">
        <f t="shared" ca="1" si="251"/>
        <v/>
      </c>
      <c r="L1494" s="22" t="str">
        <f t="shared" ca="1" si="251"/>
        <v/>
      </c>
      <c r="M1494" s="22" t="str">
        <f t="shared" ca="1" si="251"/>
        <v/>
      </c>
      <c r="N1494" s="22" t="str">
        <f t="shared" ca="1" si="251"/>
        <v/>
      </c>
      <c r="O1494" s="22" t="str">
        <f t="shared" ca="1" si="251"/>
        <v/>
      </c>
      <c r="P1494" s="23"/>
      <c r="Q1494" s="23"/>
      <c r="R1494" s="23"/>
      <c r="S1494" s="23"/>
      <c r="T1494" s="23"/>
      <c r="U1494" s="23"/>
      <c r="V1494" s="23"/>
      <c r="W1494" s="23"/>
      <c r="X1494" s="23"/>
      <c r="Y1494" s="23"/>
      <c r="Z1494" s="23"/>
    </row>
    <row r="1495" spans="1:26" x14ac:dyDescent="0.55000000000000004">
      <c r="A1495" s="6" t="str">
        <f t="shared" ca="1" si="249"/>
        <v/>
      </c>
      <c r="B1495" s="22" t="str">
        <f t="shared" ca="1" si="250"/>
        <v/>
      </c>
      <c r="C1495" s="22" t="str">
        <f t="shared" ca="1" si="250"/>
        <v/>
      </c>
      <c r="D1495" s="22" t="str">
        <f t="shared" ca="1" si="250"/>
        <v/>
      </c>
      <c r="E1495" s="22" t="str">
        <f t="shared" ca="1" si="246"/>
        <v/>
      </c>
      <c r="F1495" s="22" t="str">
        <f t="shared" ca="1" si="247"/>
        <v/>
      </c>
      <c r="G1495" s="22" t="str">
        <f t="shared" ca="1" si="248"/>
        <v/>
      </c>
      <c r="H1495" s="22" t="str">
        <f t="shared" ca="1" si="251"/>
        <v/>
      </c>
      <c r="I1495" s="22" t="str">
        <f t="shared" ca="1" si="251"/>
        <v/>
      </c>
      <c r="J1495" s="22" t="str">
        <f t="shared" ca="1" si="251"/>
        <v/>
      </c>
      <c r="K1495" s="22" t="str">
        <f t="shared" ca="1" si="251"/>
        <v/>
      </c>
      <c r="L1495" s="22" t="str">
        <f t="shared" ca="1" si="251"/>
        <v/>
      </c>
      <c r="M1495" s="22" t="str">
        <f t="shared" ca="1" si="251"/>
        <v/>
      </c>
      <c r="N1495" s="22" t="str">
        <f t="shared" ca="1" si="251"/>
        <v/>
      </c>
      <c r="O1495" s="22" t="str">
        <f t="shared" ca="1" si="251"/>
        <v/>
      </c>
      <c r="P1495" s="23"/>
      <c r="Q1495" s="23"/>
      <c r="R1495" s="23"/>
      <c r="S1495" s="23"/>
      <c r="T1495" s="23"/>
      <c r="U1495" s="23"/>
      <c r="V1495" s="23"/>
      <c r="W1495" s="23"/>
      <c r="X1495" s="23"/>
      <c r="Y1495" s="23"/>
      <c r="Z1495" s="23"/>
    </row>
    <row r="1496" spans="1:26" x14ac:dyDescent="0.55000000000000004">
      <c r="A1496" s="6" t="str">
        <f t="shared" ca="1" si="249"/>
        <v/>
      </c>
      <c r="B1496" s="22" t="str">
        <f t="shared" ca="1" si="250"/>
        <v/>
      </c>
      <c r="C1496" s="22" t="str">
        <f t="shared" ca="1" si="250"/>
        <v/>
      </c>
      <c r="D1496" s="22" t="str">
        <f t="shared" ca="1" si="250"/>
        <v/>
      </c>
      <c r="E1496" s="22" t="str">
        <f t="shared" ca="1" si="246"/>
        <v/>
      </c>
      <c r="F1496" s="22" t="str">
        <f t="shared" ca="1" si="247"/>
        <v/>
      </c>
      <c r="G1496" s="22" t="str">
        <f t="shared" ca="1" si="248"/>
        <v/>
      </c>
      <c r="H1496" s="22" t="str">
        <f t="shared" ca="1" si="251"/>
        <v/>
      </c>
      <c r="I1496" s="22" t="str">
        <f t="shared" ca="1" si="251"/>
        <v/>
      </c>
      <c r="J1496" s="22" t="str">
        <f t="shared" ca="1" si="251"/>
        <v/>
      </c>
      <c r="K1496" s="22" t="str">
        <f t="shared" ca="1" si="251"/>
        <v/>
      </c>
      <c r="L1496" s="22" t="str">
        <f t="shared" ca="1" si="251"/>
        <v/>
      </c>
      <c r="M1496" s="22" t="str">
        <f t="shared" ca="1" si="251"/>
        <v/>
      </c>
      <c r="N1496" s="22" t="str">
        <f t="shared" ca="1" si="251"/>
        <v/>
      </c>
      <c r="O1496" s="22" t="str">
        <f t="shared" ca="1" si="251"/>
        <v/>
      </c>
      <c r="P1496" s="23"/>
      <c r="Q1496" s="23"/>
      <c r="R1496" s="23"/>
      <c r="S1496" s="23"/>
      <c r="T1496" s="23"/>
      <c r="U1496" s="23"/>
      <c r="V1496" s="23"/>
      <c r="W1496" s="23"/>
      <c r="X1496" s="23"/>
      <c r="Y1496" s="23"/>
      <c r="Z1496" s="23"/>
    </row>
    <row r="1497" spans="1:26" x14ac:dyDescent="0.55000000000000004">
      <c r="A1497" s="6" t="str">
        <f t="shared" ca="1" si="249"/>
        <v/>
      </c>
      <c r="B1497" s="22" t="str">
        <f t="shared" ca="1" si="250"/>
        <v/>
      </c>
      <c r="C1497" s="22" t="str">
        <f t="shared" ca="1" si="250"/>
        <v/>
      </c>
      <c r="D1497" s="22" t="str">
        <f t="shared" ca="1" si="250"/>
        <v/>
      </c>
      <c r="E1497" s="22" t="str">
        <f t="shared" ca="1" si="246"/>
        <v/>
      </c>
      <c r="F1497" s="22" t="str">
        <f t="shared" ca="1" si="247"/>
        <v/>
      </c>
      <c r="G1497" s="22" t="str">
        <f t="shared" ca="1" si="248"/>
        <v/>
      </c>
      <c r="H1497" s="22" t="str">
        <f t="shared" ca="1" si="251"/>
        <v/>
      </c>
      <c r="I1497" s="22" t="str">
        <f t="shared" ca="1" si="251"/>
        <v/>
      </c>
      <c r="J1497" s="22" t="str">
        <f t="shared" ca="1" si="251"/>
        <v/>
      </c>
      <c r="K1497" s="22" t="str">
        <f t="shared" ca="1" si="251"/>
        <v/>
      </c>
      <c r="L1497" s="22" t="str">
        <f t="shared" ca="1" si="251"/>
        <v/>
      </c>
      <c r="M1497" s="22" t="str">
        <f t="shared" ca="1" si="251"/>
        <v/>
      </c>
      <c r="N1497" s="22" t="str">
        <f t="shared" ca="1" si="251"/>
        <v/>
      </c>
      <c r="O1497" s="22" t="str">
        <f t="shared" ca="1" si="251"/>
        <v/>
      </c>
      <c r="P1497" s="23"/>
      <c r="Q1497" s="23"/>
      <c r="R1497" s="23"/>
      <c r="S1497" s="23"/>
      <c r="T1497" s="23"/>
      <c r="U1497" s="23"/>
      <c r="V1497" s="23"/>
      <c r="W1497" s="23"/>
      <c r="X1497" s="23"/>
      <c r="Y1497" s="23"/>
      <c r="Z1497" s="23"/>
    </row>
    <row r="1498" spans="1:26" x14ac:dyDescent="0.55000000000000004">
      <c r="A1498" s="6" t="str">
        <f t="shared" ca="1" si="249"/>
        <v/>
      </c>
      <c r="B1498" s="22" t="str">
        <f t="shared" ca="1" si="250"/>
        <v/>
      </c>
      <c r="C1498" s="22" t="str">
        <f t="shared" ca="1" si="250"/>
        <v/>
      </c>
      <c r="D1498" s="22" t="str">
        <f t="shared" ca="1" si="250"/>
        <v/>
      </c>
      <c r="E1498" s="22" t="str">
        <f t="shared" ca="1" si="246"/>
        <v/>
      </c>
      <c r="F1498" s="22" t="str">
        <f t="shared" ca="1" si="247"/>
        <v/>
      </c>
      <c r="G1498" s="22" t="str">
        <f t="shared" ca="1" si="248"/>
        <v/>
      </c>
      <c r="H1498" s="22" t="str">
        <f t="shared" ca="1" si="251"/>
        <v/>
      </c>
      <c r="I1498" s="22" t="str">
        <f t="shared" ca="1" si="251"/>
        <v/>
      </c>
      <c r="J1498" s="22" t="str">
        <f t="shared" ca="1" si="251"/>
        <v/>
      </c>
      <c r="K1498" s="22" t="str">
        <f t="shared" ca="1" si="251"/>
        <v/>
      </c>
      <c r="L1498" s="22" t="str">
        <f t="shared" ca="1" si="251"/>
        <v/>
      </c>
      <c r="M1498" s="22" t="str">
        <f t="shared" ca="1" si="251"/>
        <v/>
      </c>
      <c r="N1498" s="22" t="str">
        <f t="shared" ca="1" si="251"/>
        <v/>
      </c>
      <c r="O1498" s="22" t="str">
        <f t="shared" ca="1" si="251"/>
        <v/>
      </c>
      <c r="P1498" s="23"/>
      <c r="Q1498" s="23"/>
      <c r="R1498" s="23"/>
      <c r="S1498" s="23"/>
      <c r="T1498" s="23"/>
      <c r="U1498" s="23"/>
      <c r="V1498" s="23"/>
      <c r="W1498" s="23"/>
      <c r="X1498" s="23"/>
      <c r="Y1498" s="23"/>
      <c r="Z1498" s="23"/>
    </row>
    <row r="1499" spans="1:26" x14ac:dyDescent="0.55000000000000004">
      <c r="A1499" s="6" t="str">
        <f t="shared" ca="1" si="249"/>
        <v/>
      </c>
      <c r="B1499" s="22" t="str">
        <f t="shared" ca="1" si="250"/>
        <v/>
      </c>
      <c r="C1499" s="22" t="str">
        <f t="shared" ca="1" si="250"/>
        <v/>
      </c>
      <c r="D1499" s="22" t="str">
        <f t="shared" ca="1" si="250"/>
        <v/>
      </c>
      <c r="E1499" s="22" t="str">
        <f t="shared" ca="1" si="246"/>
        <v/>
      </c>
      <c r="F1499" s="22" t="str">
        <f t="shared" ca="1" si="247"/>
        <v/>
      </c>
      <c r="G1499" s="22" t="str">
        <f t="shared" ca="1" si="248"/>
        <v/>
      </c>
      <c r="H1499" s="22" t="str">
        <f t="shared" ca="1" si="251"/>
        <v/>
      </c>
      <c r="I1499" s="22" t="str">
        <f t="shared" ca="1" si="251"/>
        <v/>
      </c>
      <c r="J1499" s="22" t="str">
        <f t="shared" ca="1" si="251"/>
        <v/>
      </c>
      <c r="K1499" s="22" t="str">
        <f t="shared" ca="1" si="251"/>
        <v/>
      </c>
      <c r="L1499" s="22" t="str">
        <f t="shared" ca="1" si="251"/>
        <v/>
      </c>
      <c r="M1499" s="22" t="str">
        <f t="shared" ca="1" si="251"/>
        <v/>
      </c>
      <c r="N1499" s="22" t="str">
        <f t="shared" ca="1" si="251"/>
        <v/>
      </c>
      <c r="O1499" s="22" t="str">
        <f t="shared" ca="1" si="251"/>
        <v/>
      </c>
      <c r="P1499" s="23"/>
      <c r="Q1499" s="23"/>
      <c r="R1499" s="23"/>
      <c r="S1499" s="23"/>
      <c r="T1499" s="23"/>
      <c r="U1499" s="23"/>
      <c r="V1499" s="23"/>
      <c r="W1499" s="23"/>
      <c r="X1499" s="23"/>
      <c r="Y1499" s="23"/>
      <c r="Z1499" s="23"/>
    </row>
    <row r="1500" spans="1:26" x14ac:dyDescent="0.55000000000000004">
      <c r="A1500" s="6" t="str">
        <f t="shared" ca="1" si="249"/>
        <v/>
      </c>
      <c r="B1500" s="22" t="str">
        <f t="shared" ca="1" si="250"/>
        <v/>
      </c>
      <c r="C1500" s="22" t="str">
        <f t="shared" ca="1" si="250"/>
        <v/>
      </c>
      <c r="D1500" s="22" t="str">
        <f t="shared" ca="1" si="250"/>
        <v/>
      </c>
      <c r="E1500" s="22" t="str">
        <f t="shared" ca="1" si="246"/>
        <v/>
      </c>
      <c r="F1500" s="22" t="str">
        <f t="shared" ca="1" si="247"/>
        <v/>
      </c>
      <c r="G1500" s="22" t="str">
        <f t="shared" ca="1" si="248"/>
        <v/>
      </c>
      <c r="H1500" s="22" t="str">
        <f t="shared" ca="1" si="251"/>
        <v/>
      </c>
      <c r="I1500" s="22" t="str">
        <f t="shared" ca="1" si="251"/>
        <v/>
      </c>
      <c r="J1500" s="22" t="str">
        <f t="shared" ca="1" si="251"/>
        <v/>
      </c>
      <c r="K1500" s="22" t="str">
        <f t="shared" ca="1" si="251"/>
        <v/>
      </c>
      <c r="L1500" s="22" t="str">
        <f t="shared" ca="1" si="251"/>
        <v/>
      </c>
      <c r="M1500" s="22" t="str">
        <f t="shared" ca="1" si="251"/>
        <v/>
      </c>
      <c r="N1500" s="22" t="str">
        <f t="shared" ca="1" si="251"/>
        <v/>
      </c>
      <c r="O1500" s="22" t="str">
        <f t="shared" ca="1" si="251"/>
        <v/>
      </c>
      <c r="P1500" s="23"/>
      <c r="Q1500" s="23"/>
      <c r="R1500" s="23"/>
      <c r="S1500" s="23"/>
      <c r="T1500" s="23"/>
      <c r="U1500" s="23"/>
      <c r="V1500" s="23"/>
      <c r="W1500" s="23"/>
      <c r="X1500" s="23"/>
      <c r="Y1500" s="23"/>
      <c r="Z1500" s="23"/>
    </row>
    <row r="1501" spans="1:26" x14ac:dyDescent="0.55000000000000004">
      <c r="A1501" s="6" t="str">
        <f t="shared" ca="1" si="249"/>
        <v/>
      </c>
      <c r="B1501" s="22" t="str">
        <f t="shared" ca="1" si="250"/>
        <v/>
      </c>
      <c r="C1501" s="22" t="str">
        <f t="shared" ca="1" si="250"/>
        <v/>
      </c>
      <c r="D1501" s="22" t="str">
        <f t="shared" ca="1" si="250"/>
        <v/>
      </c>
      <c r="E1501" s="22" t="str">
        <f t="shared" ca="1" si="246"/>
        <v/>
      </c>
      <c r="F1501" s="22" t="str">
        <f t="shared" ca="1" si="247"/>
        <v/>
      </c>
      <c r="G1501" s="22" t="str">
        <f t="shared" ca="1" si="248"/>
        <v/>
      </c>
      <c r="H1501" s="22" t="str">
        <f t="shared" ca="1" si="251"/>
        <v/>
      </c>
      <c r="I1501" s="22" t="str">
        <f t="shared" ca="1" si="251"/>
        <v/>
      </c>
      <c r="J1501" s="22" t="str">
        <f t="shared" ca="1" si="251"/>
        <v/>
      </c>
      <c r="K1501" s="22" t="str">
        <f t="shared" ca="1" si="251"/>
        <v/>
      </c>
      <c r="L1501" s="22" t="str">
        <f t="shared" ca="1" si="251"/>
        <v/>
      </c>
      <c r="M1501" s="22" t="str">
        <f t="shared" ca="1" si="251"/>
        <v/>
      </c>
      <c r="N1501" s="22" t="str">
        <f t="shared" ca="1" si="251"/>
        <v/>
      </c>
      <c r="O1501" s="22" t="str">
        <f t="shared" ca="1" si="251"/>
        <v/>
      </c>
      <c r="P1501" s="23"/>
      <c r="Q1501" s="23"/>
      <c r="R1501" s="23"/>
      <c r="S1501" s="23"/>
      <c r="T1501" s="23"/>
      <c r="U1501" s="23"/>
      <c r="V1501" s="23"/>
      <c r="W1501" s="23"/>
      <c r="X1501" s="23"/>
      <c r="Y1501" s="23"/>
      <c r="Z1501" s="23"/>
    </row>
    <row r="1502" spans="1:26" x14ac:dyDescent="0.55000000000000004">
      <c r="A1502" s="6" t="str">
        <f t="shared" ca="1" si="249"/>
        <v/>
      </c>
      <c r="B1502" s="22" t="str">
        <f t="shared" ca="1" si="250"/>
        <v/>
      </c>
      <c r="C1502" s="22" t="str">
        <f t="shared" ca="1" si="250"/>
        <v/>
      </c>
      <c r="D1502" s="22" t="str">
        <f t="shared" ca="1" si="250"/>
        <v/>
      </c>
      <c r="E1502" s="22" t="str">
        <f t="shared" ca="1" si="246"/>
        <v/>
      </c>
      <c r="F1502" s="22" t="str">
        <f t="shared" ca="1" si="247"/>
        <v/>
      </c>
      <c r="G1502" s="22" t="str">
        <f t="shared" ca="1" si="248"/>
        <v/>
      </c>
      <c r="H1502" s="22" t="str">
        <f t="shared" ca="1" si="251"/>
        <v/>
      </c>
      <c r="I1502" s="22" t="str">
        <f t="shared" ca="1" si="251"/>
        <v/>
      </c>
      <c r="J1502" s="22" t="str">
        <f t="shared" ca="1" si="251"/>
        <v/>
      </c>
      <c r="K1502" s="22" t="str">
        <f t="shared" ca="1" si="251"/>
        <v/>
      </c>
      <c r="L1502" s="22" t="str">
        <f t="shared" ca="1" si="251"/>
        <v/>
      </c>
      <c r="M1502" s="22" t="str">
        <f t="shared" ca="1" si="251"/>
        <v/>
      </c>
      <c r="N1502" s="22" t="str">
        <f t="shared" ca="1" si="251"/>
        <v/>
      </c>
      <c r="O1502" s="22" t="str">
        <f t="shared" ca="1" si="251"/>
        <v/>
      </c>
      <c r="P1502" s="23"/>
      <c r="Q1502" s="23"/>
      <c r="R1502" s="23"/>
      <c r="S1502" s="23"/>
      <c r="T1502" s="23"/>
      <c r="U1502" s="23"/>
      <c r="V1502" s="23"/>
      <c r="W1502" s="23"/>
      <c r="X1502" s="23"/>
      <c r="Y1502" s="23"/>
      <c r="Z1502" s="23"/>
    </row>
    <row r="1503" spans="1:26" x14ac:dyDescent="0.55000000000000004">
      <c r="A1503" s="6" t="str">
        <f t="shared" ca="1" si="249"/>
        <v/>
      </c>
      <c r="B1503" s="22" t="str">
        <f t="shared" ca="1" si="250"/>
        <v/>
      </c>
      <c r="C1503" s="22" t="str">
        <f t="shared" ca="1" si="250"/>
        <v/>
      </c>
      <c r="D1503" s="22" t="str">
        <f t="shared" ca="1" si="250"/>
        <v/>
      </c>
      <c r="E1503" s="22" t="str">
        <f t="shared" ca="1" si="246"/>
        <v/>
      </c>
      <c r="F1503" s="22" t="str">
        <f t="shared" ca="1" si="247"/>
        <v/>
      </c>
      <c r="G1503" s="22" t="str">
        <f t="shared" ca="1" si="248"/>
        <v/>
      </c>
      <c r="H1503" s="22" t="str">
        <f t="shared" ca="1" si="251"/>
        <v/>
      </c>
      <c r="I1503" s="22" t="str">
        <f t="shared" ca="1" si="251"/>
        <v/>
      </c>
      <c r="J1503" s="22" t="str">
        <f t="shared" ca="1" si="251"/>
        <v/>
      </c>
      <c r="K1503" s="22" t="str">
        <f t="shared" ca="1" si="251"/>
        <v/>
      </c>
      <c r="L1503" s="22" t="str">
        <f t="shared" ca="1" si="251"/>
        <v/>
      </c>
      <c r="M1503" s="22" t="str">
        <f t="shared" ca="1" si="251"/>
        <v/>
      </c>
      <c r="N1503" s="22" t="str">
        <f t="shared" ca="1" si="251"/>
        <v/>
      </c>
      <c r="O1503" s="22" t="str">
        <f t="shared" ca="1" si="251"/>
        <v/>
      </c>
      <c r="P1503" s="23"/>
      <c r="Q1503" s="23"/>
      <c r="R1503" s="23"/>
      <c r="S1503" s="23"/>
      <c r="T1503" s="23"/>
      <c r="U1503" s="23"/>
      <c r="V1503" s="23"/>
      <c r="W1503" s="23"/>
      <c r="X1503" s="23"/>
      <c r="Y1503" s="23"/>
      <c r="Z1503" s="23"/>
    </row>
    <row r="1504" spans="1:26" x14ac:dyDescent="0.55000000000000004">
      <c r="A1504" s="6" t="str">
        <f t="shared" ca="1" si="249"/>
        <v/>
      </c>
      <c r="B1504" s="22" t="str">
        <f t="shared" ca="1" si="250"/>
        <v/>
      </c>
      <c r="C1504" s="22" t="str">
        <f t="shared" ca="1" si="250"/>
        <v/>
      </c>
      <c r="D1504" s="22" t="str">
        <f t="shared" ca="1" si="250"/>
        <v/>
      </c>
      <c r="E1504" s="22" t="str">
        <f t="shared" ca="1" si="246"/>
        <v/>
      </c>
      <c r="F1504" s="22" t="str">
        <f t="shared" ca="1" si="247"/>
        <v/>
      </c>
      <c r="G1504" s="22" t="str">
        <f t="shared" ca="1" si="248"/>
        <v/>
      </c>
      <c r="H1504" s="22" t="str">
        <f t="shared" ca="1" si="251"/>
        <v/>
      </c>
      <c r="I1504" s="22" t="str">
        <f t="shared" ca="1" si="251"/>
        <v/>
      </c>
      <c r="J1504" s="22" t="str">
        <f t="shared" ca="1" si="251"/>
        <v/>
      </c>
      <c r="K1504" s="22" t="str">
        <f t="shared" ca="1" si="251"/>
        <v/>
      </c>
      <c r="L1504" s="22" t="str">
        <f t="shared" ca="1" si="251"/>
        <v/>
      </c>
      <c r="M1504" s="22" t="str">
        <f t="shared" ca="1" si="251"/>
        <v/>
      </c>
      <c r="N1504" s="22" t="str">
        <f t="shared" ca="1" si="251"/>
        <v/>
      </c>
      <c r="O1504" s="22" t="str">
        <f t="shared" ca="1" si="251"/>
        <v/>
      </c>
      <c r="P1504" s="23"/>
      <c r="Q1504" s="23"/>
      <c r="R1504" s="23"/>
      <c r="S1504" s="23"/>
      <c r="T1504" s="23"/>
      <c r="U1504" s="23"/>
      <c r="V1504" s="23"/>
      <c r="W1504" s="23"/>
      <c r="X1504" s="23"/>
      <c r="Y1504" s="23"/>
      <c r="Z1504" s="23"/>
    </row>
    <row r="1505" spans="1:26" x14ac:dyDescent="0.55000000000000004">
      <c r="A1505" s="6" t="str">
        <f t="shared" ca="1" si="249"/>
        <v/>
      </c>
      <c r="B1505" s="22" t="str">
        <f t="shared" ca="1" si="250"/>
        <v/>
      </c>
      <c r="C1505" s="22" t="str">
        <f t="shared" ca="1" si="250"/>
        <v/>
      </c>
      <c r="D1505" s="22" t="str">
        <f t="shared" ca="1" si="250"/>
        <v/>
      </c>
      <c r="E1505" s="22" t="str">
        <f t="shared" ca="1" si="246"/>
        <v/>
      </c>
      <c r="F1505" s="22" t="str">
        <f t="shared" ca="1" si="247"/>
        <v/>
      </c>
      <c r="G1505" s="22" t="str">
        <f t="shared" ca="1" si="248"/>
        <v/>
      </c>
      <c r="H1505" s="22" t="str">
        <f t="shared" ca="1" si="251"/>
        <v/>
      </c>
      <c r="I1505" s="22" t="str">
        <f t="shared" ca="1" si="251"/>
        <v/>
      </c>
      <c r="J1505" s="22" t="str">
        <f t="shared" ca="1" si="251"/>
        <v/>
      </c>
      <c r="K1505" s="22" t="str">
        <f t="shared" ca="1" si="251"/>
        <v/>
      </c>
      <c r="L1505" s="22" t="str">
        <f t="shared" ca="1" si="251"/>
        <v/>
      </c>
      <c r="M1505" s="22" t="str">
        <f t="shared" ca="1" si="251"/>
        <v/>
      </c>
      <c r="N1505" s="22" t="str">
        <f t="shared" ca="1" si="251"/>
        <v/>
      </c>
      <c r="O1505" s="22" t="str">
        <f t="shared" ca="1" si="251"/>
        <v/>
      </c>
      <c r="P1505" s="23"/>
      <c r="Q1505" s="23"/>
      <c r="R1505" s="23"/>
      <c r="S1505" s="23"/>
      <c r="T1505" s="23"/>
      <c r="U1505" s="23"/>
      <c r="V1505" s="23"/>
      <c r="W1505" s="23"/>
      <c r="X1505" s="23"/>
      <c r="Y1505" s="23"/>
      <c r="Z1505" s="23"/>
    </row>
    <row r="1506" spans="1:26" x14ac:dyDescent="0.55000000000000004">
      <c r="A1506" s="6" t="str">
        <f t="shared" ca="1" si="249"/>
        <v/>
      </c>
      <c r="B1506" s="22" t="str">
        <f t="shared" ca="1" si="250"/>
        <v/>
      </c>
      <c r="C1506" s="22" t="str">
        <f t="shared" ca="1" si="250"/>
        <v/>
      </c>
      <c r="D1506" s="22" t="str">
        <f t="shared" ca="1" si="250"/>
        <v/>
      </c>
      <c r="E1506" s="22" t="str">
        <f t="shared" ca="1" si="246"/>
        <v/>
      </c>
      <c r="F1506" s="22" t="str">
        <f t="shared" ca="1" si="247"/>
        <v/>
      </c>
      <c r="G1506" s="22" t="str">
        <f t="shared" ca="1" si="248"/>
        <v/>
      </c>
      <c r="H1506" s="22" t="str">
        <f t="shared" ca="1" si="251"/>
        <v/>
      </c>
      <c r="I1506" s="22" t="str">
        <f t="shared" ca="1" si="251"/>
        <v/>
      </c>
      <c r="J1506" s="22" t="str">
        <f t="shared" ca="1" si="251"/>
        <v/>
      </c>
      <c r="K1506" s="22" t="str">
        <f t="shared" ca="1" si="251"/>
        <v/>
      </c>
      <c r="L1506" s="22" t="str">
        <f t="shared" ca="1" si="251"/>
        <v/>
      </c>
      <c r="M1506" s="22" t="str">
        <f t="shared" ca="1" si="251"/>
        <v/>
      </c>
      <c r="N1506" s="22" t="str">
        <f t="shared" ca="1" si="251"/>
        <v/>
      </c>
      <c r="O1506" s="22" t="str">
        <f t="shared" ca="1" si="251"/>
        <v/>
      </c>
      <c r="P1506" s="23"/>
      <c r="Q1506" s="23"/>
      <c r="R1506" s="23"/>
      <c r="S1506" s="23"/>
      <c r="T1506" s="23"/>
      <c r="U1506" s="23"/>
      <c r="V1506" s="23"/>
      <c r="W1506" s="23"/>
      <c r="X1506" s="23"/>
      <c r="Y1506" s="23"/>
      <c r="Z1506" s="23"/>
    </row>
    <row r="1507" spans="1:26" x14ac:dyDescent="0.55000000000000004">
      <c r="A1507" s="6" t="str">
        <f t="shared" ca="1" si="249"/>
        <v/>
      </c>
      <c r="B1507" s="22" t="str">
        <f t="shared" ca="1" si="250"/>
        <v/>
      </c>
      <c r="C1507" s="22" t="str">
        <f t="shared" ca="1" si="250"/>
        <v/>
      </c>
      <c r="D1507" s="22" t="str">
        <f t="shared" ca="1" si="250"/>
        <v/>
      </c>
      <c r="E1507" s="22" t="str">
        <f t="shared" ca="1" si="246"/>
        <v/>
      </c>
      <c r="F1507" s="22" t="str">
        <f t="shared" ca="1" si="247"/>
        <v/>
      </c>
      <c r="G1507" s="22" t="str">
        <f t="shared" ca="1" si="248"/>
        <v/>
      </c>
      <c r="H1507" s="22" t="str">
        <f t="shared" ca="1" si="251"/>
        <v/>
      </c>
      <c r="I1507" s="22" t="str">
        <f t="shared" ca="1" si="251"/>
        <v/>
      </c>
      <c r="J1507" s="22" t="str">
        <f t="shared" ca="1" si="251"/>
        <v/>
      </c>
      <c r="K1507" s="22" t="str">
        <f t="shared" ca="1" si="251"/>
        <v/>
      </c>
      <c r="L1507" s="22" t="str">
        <f t="shared" ca="1" si="251"/>
        <v/>
      </c>
      <c r="M1507" s="22" t="str">
        <f t="shared" ca="1" si="251"/>
        <v/>
      </c>
      <c r="N1507" s="22" t="str">
        <f t="shared" ca="1" si="251"/>
        <v/>
      </c>
      <c r="O1507" s="22" t="str">
        <f t="shared" ca="1" si="251"/>
        <v/>
      </c>
      <c r="P1507" s="23"/>
      <c r="Q1507" s="23"/>
      <c r="R1507" s="23"/>
      <c r="S1507" s="23"/>
      <c r="T1507" s="23"/>
      <c r="U1507" s="23"/>
      <c r="V1507" s="23"/>
      <c r="W1507" s="23"/>
      <c r="X1507" s="23"/>
      <c r="Y1507" s="23"/>
      <c r="Z1507" s="23"/>
    </row>
    <row r="1508" spans="1:26" x14ac:dyDescent="0.55000000000000004">
      <c r="A1508" s="6" t="str">
        <f t="shared" ca="1" si="249"/>
        <v/>
      </c>
      <c r="B1508" s="22" t="str">
        <f t="shared" ref="B1508:D1527" ca="1" si="252">IF($A1508="","",IF(ISERROR(IF(ISERROR(INDEX(FredRatesData_AllData,MATCH($A1508-(MAX(0,WEEKDAY($A1508,2)-5)),FredRatesData_Dates,0),MATCH(B$6,FredRatesData_IDs,0),1)/B$5),INDEX(FredRatesData_AllData,MATCH($A1508-(MAX(0,WEEKDAY($A1508,2)-5))-3,FredRatesData_Dates,0),MATCH(B$6,FredRatesData_IDs,0),1)/B$5,INDEX(FredRatesData_AllData,MATCH($A1508-(MAX(0,WEEKDAY($A1508,2)-5)),FredRatesData_Dates,0),MATCH(B$6,FredRatesData_IDs,0),1)/B$5)),"",IF(ISERROR(INDEX(FredRatesData_AllData,MATCH($A1508-(MAX(0,WEEKDAY($A1508,2)-5)),FredRatesData_Dates,0),MATCH(B$6,FredRatesData_IDs,0),1)/B$5),INDEX(FredRatesData_AllData,MATCH($A1508-(MAX(0,WEEKDAY($A1508,2)-5))-3,FredRatesData_Dates,0),MATCH(B$6,FredRatesData_IDs,0),1)/B$5,INDEX(FredRatesData_AllData,MATCH($A1508-(MAX(0,WEEKDAY($A1508,2)-5)),FredRatesData_Dates,0),MATCH(B$6,FredRatesData_IDs,0),1)/B$5)))</f>
        <v/>
      </c>
      <c r="C1508" s="22" t="str">
        <f t="shared" ca="1" si="252"/>
        <v/>
      </c>
      <c r="D1508" s="22" t="str">
        <f t="shared" ca="1" si="252"/>
        <v/>
      </c>
      <c r="E1508" s="22" t="str">
        <f t="shared" ca="1" si="246"/>
        <v/>
      </c>
      <c r="F1508" s="22" t="str">
        <f t="shared" ca="1" si="247"/>
        <v/>
      </c>
      <c r="G1508" s="22" t="str">
        <f t="shared" ca="1" si="248"/>
        <v/>
      </c>
      <c r="H1508" s="22" t="str">
        <f t="shared" ref="H1508:O1527" ca="1" si="253">IF($A1508="","",IF(ISERROR(IF(ISERROR(INDEX(FredRatesData_AllData,MATCH($A1508-(MAX(0,WEEKDAY($A1508,2)-5)),FredRatesData_Dates,0),MATCH(H$6,FredRatesData_IDs,0),1)/H$5),INDEX(FredRatesData_AllData,MATCH($A1508-(MAX(0,WEEKDAY($A1508,2)-5))-3,FredRatesData_Dates,0),MATCH(H$6,FredRatesData_IDs,0),1)/H$5,INDEX(FredRatesData_AllData,MATCH($A1508-(MAX(0,WEEKDAY($A1508,2)-5)),FredRatesData_Dates,0),MATCH(H$6,FredRatesData_IDs,0),1)/H$5)),"",IF(ISERROR(INDEX(FredRatesData_AllData,MATCH($A1508-(MAX(0,WEEKDAY($A1508,2)-5)),FredRatesData_Dates,0),MATCH(H$6,FredRatesData_IDs,0),1)/H$5),INDEX(FredRatesData_AllData,MATCH($A1508-(MAX(0,WEEKDAY($A1508,2)-5))-3,FredRatesData_Dates,0),MATCH(H$6,FredRatesData_IDs,0),1)/H$5,INDEX(FredRatesData_AllData,MATCH($A1508-(MAX(0,WEEKDAY($A1508,2)-5)),FredRatesData_Dates,0),MATCH(H$6,FredRatesData_IDs,0),1)/H$5)))</f>
        <v/>
      </c>
      <c r="I1508" s="22" t="str">
        <f t="shared" ca="1" si="253"/>
        <v/>
      </c>
      <c r="J1508" s="22" t="str">
        <f t="shared" ca="1" si="253"/>
        <v/>
      </c>
      <c r="K1508" s="22" t="str">
        <f t="shared" ca="1" si="253"/>
        <v/>
      </c>
      <c r="L1508" s="22" t="str">
        <f t="shared" ca="1" si="253"/>
        <v/>
      </c>
      <c r="M1508" s="22" t="str">
        <f t="shared" ca="1" si="253"/>
        <v/>
      </c>
      <c r="N1508" s="22" t="str">
        <f t="shared" ca="1" si="253"/>
        <v/>
      </c>
      <c r="O1508" s="22" t="str">
        <f t="shared" ca="1" si="253"/>
        <v/>
      </c>
      <c r="P1508" s="23"/>
      <c r="Q1508" s="23"/>
      <c r="R1508" s="23"/>
      <c r="S1508" s="23"/>
      <c r="T1508" s="23"/>
      <c r="U1508" s="23"/>
      <c r="V1508" s="23"/>
      <c r="W1508" s="23"/>
      <c r="X1508" s="23"/>
      <c r="Y1508" s="23"/>
      <c r="Z1508" s="23"/>
    </row>
    <row r="1509" spans="1:26" x14ac:dyDescent="0.55000000000000004">
      <c r="A1509" s="6" t="str">
        <f t="shared" ca="1" si="249"/>
        <v/>
      </c>
      <c r="B1509" s="22" t="str">
        <f t="shared" ca="1" si="252"/>
        <v/>
      </c>
      <c r="C1509" s="22" t="str">
        <f t="shared" ca="1" si="252"/>
        <v/>
      </c>
      <c r="D1509" s="22" t="str">
        <f t="shared" ca="1" si="252"/>
        <v/>
      </c>
      <c r="E1509" s="22" t="str">
        <f t="shared" ca="1" si="246"/>
        <v/>
      </c>
      <c r="F1509" s="22" t="str">
        <f t="shared" ca="1" si="247"/>
        <v/>
      </c>
      <c r="G1509" s="22" t="str">
        <f t="shared" ca="1" si="248"/>
        <v/>
      </c>
      <c r="H1509" s="22" t="str">
        <f t="shared" ca="1" si="253"/>
        <v/>
      </c>
      <c r="I1509" s="22" t="str">
        <f t="shared" ca="1" si="253"/>
        <v/>
      </c>
      <c r="J1509" s="22" t="str">
        <f t="shared" ca="1" si="253"/>
        <v/>
      </c>
      <c r="K1509" s="22" t="str">
        <f t="shared" ca="1" si="253"/>
        <v/>
      </c>
      <c r="L1509" s="22" t="str">
        <f t="shared" ca="1" si="253"/>
        <v/>
      </c>
      <c r="M1509" s="22" t="str">
        <f t="shared" ca="1" si="253"/>
        <v/>
      </c>
      <c r="N1509" s="22" t="str">
        <f t="shared" ca="1" si="253"/>
        <v/>
      </c>
      <c r="O1509" s="22" t="str">
        <f t="shared" ca="1" si="253"/>
        <v/>
      </c>
      <c r="P1509" s="23"/>
      <c r="Q1509" s="23"/>
      <c r="R1509" s="23"/>
      <c r="S1509" s="23"/>
      <c r="T1509" s="23"/>
      <c r="U1509" s="23"/>
      <c r="V1509" s="23"/>
      <c r="W1509" s="23"/>
      <c r="X1509" s="23"/>
      <c r="Y1509" s="23"/>
      <c r="Z1509" s="23"/>
    </row>
    <row r="1510" spans="1:26" x14ac:dyDescent="0.55000000000000004">
      <c r="A1510" s="6" t="str">
        <f t="shared" ca="1" si="249"/>
        <v/>
      </c>
      <c r="B1510" s="22" t="str">
        <f t="shared" ca="1" si="252"/>
        <v/>
      </c>
      <c r="C1510" s="22" t="str">
        <f t="shared" ca="1" si="252"/>
        <v/>
      </c>
      <c r="D1510" s="22" t="str">
        <f t="shared" ca="1" si="252"/>
        <v/>
      </c>
      <c r="E1510" s="22" t="str">
        <f t="shared" ca="1" si="246"/>
        <v/>
      </c>
      <c r="F1510" s="22" t="str">
        <f t="shared" ca="1" si="247"/>
        <v/>
      </c>
      <c r="G1510" s="22" t="str">
        <f t="shared" ca="1" si="248"/>
        <v/>
      </c>
      <c r="H1510" s="22" t="str">
        <f t="shared" ca="1" si="253"/>
        <v/>
      </c>
      <c r="I1510" s="22" t="str">
        <f t="shared" ca="1" si="253"/>
        <v/>
      </c>
      <c r="J1510" s="22" t="str">
        <f t="shared" ca="1" si="253"/>
        <v/>
      </c>
      <c r="K1510" s="22" t="str">
        <f t="shared" ca="1" si="253"/>
        <v/>
      </c>
      <c r="L1510" s="22" t="str">
        <f t="shared" ca="1" si="253"/>
        <v/>
      </c>
      <c r="M1510" s="22" t="str">
        <f t="shared" ca="1" si="253"/>
        <v/>
      </c>
      <c r="N1510" s="22" t="str">
        <f t="shared" ca="1" si="253"/>
        <v/>
      </c>
      <c r="O1510" s="22" t="str">
        <f t="shared" ca="1" si="253"/>
        <v/>
      </c>
      <c r="P1510" s="23"/>
      <c r="Q1510" s="23"/>
      <c r="R1510" s="23"/>
      <c r="S1510" s="23"/>
      <c r="T1510" s="23"/>
      <c r="U1510" s="23"/>
      <c r="V1510" s="23"/>
      <c r="W1510" s="23"/>
      <c r="X1510" s="23"/>
      <c r="Y1510" s="23"/>
      <c r="Z1510" s="23"/>
    </row>
    <row r="1511" spans="1:26" x14ac:dyDescent="0.55000000000000004">
      <c r="A1511" s="6" t="str">
        <f t="shared" ca="1" si="249"/>
        <v/>
      </c>
      <c r="B1511" s="22" t="str">
        <f t="shared" ca="1" si="252"/>
        <v/>
      </c>
      <c r="C1511" s="22" t="str">
        <f t="shared" ca="1" si="252"/>
        <v/>
      </c>
      <c r="D1511" s="22" t="str">
        <f t="shared" ca="1" si="252"/>
        <v/>
      </c>
      <c r="E1511" s="22" t="str">
        <f t="shared" ca="1" si="246"/>
        <v/>
      </c>
      <c r="F1511" s="22" t="str">
        <f t="shared" ca="1" si="247"/>
        <v/>
      </c>
      <c r="G1511" s="22" t="str">
        <f t="shared" ca="1" si="248"/>
        <v/>
      </c>
      <c r="H1511" s="22" t="str">
        <f t="shared" ca="1" si="253"/>
        <v/>
      </c>
      <c r="I1511" s="22" t="str">
        <f t="shared" ca="1" si="253"/>
        <v/>
      </c>
      <c r="J1511" s="22" t="str">
        <f t="shared" ca="1" si="253"/>
        <v/>
      </c>
      <c r="K1511" s="22" t="str">
        <f t="shared" ca="1" si="253"/>
        <v/>
      </c>
      <c r="L1511" s="22" t="str">
        <f t="shared" ca="1" si="253"/>
        <v/>
      </c>
      <c r="M1511" s="22" t="str">
        <f t="shared" ca="1" si="253"/>
        <v/>
      </c>
      <c r="N1511" s="22" t="str">
        <f t="shared" ca="1" si="253"/>
        <v/>
      </c>
      <c r="O1511" s="22" t="str">
        <f t="shared" ca="1" si="253"/>
        <v/>
      </c>
      <c r="P1511" s="23"/>
      <c r="Q1511" s="23"/>
      <c r="R1511" s="23"/>
      <c r="S1511" s="23"/>
      <c r="T1511" s="23"/>
      <c r="U1511" s="23"/>
      <c r="V1511" s="23"/>
      <c r="W1511" s="23"/>
      <c r="X1511" s="23"/>
      <c r="Y1511" s="23"/>
      <c r="Z1511" s="23"/>
    </row>
    <row r="1512" spans="1:26" x14ac:dyDescent="0.55000000000000004">
      <c r="A1512" s="6" t="str">
        <f t="shared" ca="1" si="249"/>
        <v/>
      </c>
      <c r="B1512" s="22" t="str">
        <f t="shared" ca="1" si="252"/>
        <v/>
      </c>
      <c r="C1512" s="22" t="str">
        <f t="shared" ca="1" si="252"/>
        <v/>
      </c>
      <c r="D1512" s="22" t="str">
        <f t="shared" ca="1" si="252"/>
        <v/>
      </c>
      <c r="E1512" s="22" t="str">
        <f t="shared" ca="1" si="246"/>
        <v/>
      </c>
      <c r="F1512" s="22" t="str">
        <f t="shared" ca="1" si="247"/>
        <v/>
      </c>
      <c r="G1512" s="22" t="str">
        <f t="shared" ca="1" si="248"/>
        <v/>
      </c>
      <c r="H1512" s="22" t="str">
        <f t="shared" ca="1" si="253"/>
        <v/>
      </c>
      <c r="I1512" s="22" t="str">
        <f t="shared" ca="1" si="253"/>
        <v/>
      </c>
      <c r="J1512" s="22" t="str">
        <f t="shared" ca="1" si="253"/>
        <v/>
      </c>
      <c r="K1512" s="22" t="str">
        <f t="shared" ca="1" si="253"/>
        <v/>
      </c>
      <c r="L1512" s="22" t="str">
        <f t="shared" ca="1" si="253"/>
        <v/>
      </c>
      <c r="M1512" s="22" t="str">
        <f t="shared" ca="1" si="253"/>
        <v/>
      </c>
      <c r="N1512" s="22" t="str">
        <f t="shared" ca="1" si="253"/>
        <v/>
      </c>
      <c r="O1512" s="22" t="str">
        <f t="shared" ca="1" si="253"/>
        <v/>
      </c>
      <c r="P1512" s="23"/>
      <c r="Q1512" s="23"/>
      <c r="R1512" s="23"/>
      <c r="S1512" s="23"/>
      <c r="T1512" s="23"/>
      <c r="U1512" s="23"/>
      <c r="V1512" s="23"/>
      <c r="W1512" s="23"/>
      <c r="X1512" s="23"/>
      <c r="Y1512" s="23"/>
      <c r="Z1512" s="23"/>
    </row>
    <row r="1513" spans="1:26" x14ac:dyDescent="0.55000000000000004">
      <c r="A1513" s="6" t="str">
        <f t="shared" ca="1" si="249"/>
        <v/>
      </c>
      <c r="B1513" s="22" t="str">
        <f t="shared" ca="1" si="252"/>
        <v/>
      </c>
      <c r="C1513" s="22" t="str">
        <f t="shared" ca="1" si="252"/>
        <v/>
      </c>
      <c r="D1513" s="22" t="str">
        <f t="shared" ca="1" si="252"/>
        <v/>
      </c>
      <c r="E1513" s="22" t="str">
        <f t="shared" ca="1" si="246"/>
        <v/>
      </c>
      <c r="F1513" s="22" t="str">
        <f t="shared" ca="1" si="247"/>
        <v/>
      </c>
      <c r="G1513" s="22" t="str">
        <f t="shared" ca="1" si="248"/>
        <v/>
      </c>
      <c r="H1513" s="22" t="str">
        <f t="shared" ca="1" si="253"/>
        <v/>
      </c>
      <c r="I1513" s="22" t="str">
        <f t="shared" ca="1" si="253"/>
        <v/>
      </c>
      <c r="J1513" s="22" t="str">
        <f t="shared" ca="1" si="253"/>
        <v/>
      </c>
      <c r="K1513" s="22" t="str">
        <f t="shared" ca="1" si="253"/>
        <v/>
      </c>
      <c r="L1513" s="22" t="str">
        <f t="shared" ca="1" si="253"/>
        <v/>
      </c>
      <c r="M1513" s="22" t="str">
        <f t="shared" ca="1" si="253"/>
        <v/>
      </c>
      <c r="N1513" s="22" t="str">
        <f t="shared" ca="1" si="253"/>
        <v/>
      </c>
      <c r="O1513" s="22" t="str">
        <f t="shared" ca="1" si="253"/>
        <v/>
      </c>
      <c r="P1513" s="23"/>
      <c r="Q1513" s="23"/>
      <c r="R1513" s="23"/>
      <c r="S1513" s="23"/>
      <c r="T1513" s="23"/>
      <c r="U1513" s="23"/>
      <c r="V1513" s="23"/>
      <c r="W1513" s="23"/>
      <c r="X1513" s="23"/>
      <c r="Y1513" s="23"/>
      <c r="Z1513" s="23"/>
    </row>
    <row r="1514" spans="1:26" x14ac:dyDescent="0.55000000000000004">
      <c r="A1514" s="6" t="str">
        <f t="shared" ca="1" si="249"/>
        <v/>
      </c>
      <c r="B1514" s="22" t="str">
        <f t="shared" ca="1" si="252"/>
        <v/>
      </c>
      <c r="C1514" s="22" t="str">
        <f t="shared" ca="1" si="252"/>
        <v/>
      </c>
      <c r="D1514" s="22" t="str">
        <f t="shared" ca="1" si="252"/>
        <v/>
      </c>
      <c r="E1514" s="22" t="str">
        <f t="shared" ca="1" si="246"/>
        <v/>
      </c>
      <c r="F1514" s="22" t="str">
        <f t="shared" ca="1" si="247"/>
        <v/>
      </c>
      <c r="G1514" s="22" t="str">
        <f t="shared" ca="1" si="248"/>
        <v/>
      </c>
      <c r="H1514" s="22" t="str">
        <f t="shared" ca="1" si="253"/>
        <v/>
      </c>
      <c r="I1514" s="22" t="str">
        <f t="shared" ca="1" si="253"/>
        <v/>
      </c>
      <c r="J1514" s="22" t="str">
        <f t="shared" ca="1" si="253"/>
        <v/>
      </c>
      <c r="K1514" s="22" t="str">
        <f t="shared" ca="1" si="253"/>
        <v/>
      </c>
      <c r="L1514" s="22" t="str">
        <f t="shared" ca="1" si="253"/>
        <v/>
      </c>
      <c r="M1514" s="22" t="str">
        <f t="shared" ca="1" si="253"/>
        <v/>
      </c>
      <c r="N1514" s="22" t="str">
        <f t="shared" ca="1" si="253"/>
        <v/>
      </c>
      <c r="O1514" s="22" t="str">
        <f t="shared" ca="1" si="253"/>
        <v/>
      </c>
      <c r="P1514" s="23"/>
      <c r="Q1514" s="23"/>
      <c r="R1514" s="23"/>
      <c r="S1514" s="23"/>
      <c r="T1514" s="23"/>
      <c r="U1514" s="23"/>
      <c r="V1514" s="23"/>
      <c r="W1514" s="23"/>
      <c r="X1514" s="23"/>
      <c r="Y1514" s="23"/>
      <c r="Z1514" s="23"/>
    </row>
    <row r="1515" spans="1:26" x14ac:dyDescent="0.55000000000000004">
      <c r="A1515" s="6" t="str">
        <f t="shared" ca="1" si="249"/>
        <v/>
      </c>
      <c r="B1515" s="22" t="str">
        <f t="shared" ca="1" si="252"/>
        <v/>
      </c>
      <c r="C1515" s="22" t="str">
        <f t="shared" ca="1" si="252"/>
        <v/>
      </c>
      <c r="D1515" s="22" t="str">
        <f t="shared" ca="1" si="252"/>
        <v/>
      </c>
      <c r="E1515" s="22" t="str">
        <f t="shared" ca="1" si="246"/>
        <v/>
      </c>
      <c r="F1515" s="22" t="str">
        <f t="shared" ca="1" si="247"/>
        <v/>
      </c>
      <c r="G1515" s="22" t="str">
        <f t="shared" ca="1" si="248"/>
        <v/>
      </c>
      <c r="H1515" s="22" t="str">
        <f t="shared" ca="1" si="253"/>
        <v/>
      </c>
      <c r="I1515" s="22" t="str">
        <f t="shared" ca="1" si="253"/>
        <v/>
      </c>
      <c r="J1515" s="22" t="str">
        <f t="shared" ca="1" si="253"/>
        <v/>
      </c>
      <c r="K1515" s="22" t="str">
        <f t="shared" ca="1" si="253"/>
        <v/>
      </c>
      <c r="L1515" s="22" t="str">
        <f t="shared" ca="1" si="253"/>
        <v/>
      </c>
      <c r="M1515" s="22" t="str">
        <f t="shared" ca="1" si="253"/>
        <v/>
      </c>
      <c r="N1515" s="22" t="str">
        <f t="shared" ca="1" si="253"/>
        <v/>
      </c>
      <c r="O1515" s="22" t="str">
        <f t="shared" ca="1" si="253"/>
        <v/>
      </c>
      <c r="P1515" s="23"/>
      <c r="Q1515" s="23"/>
      <c r="R1515" s="23"/>
      <c r="S1515" s="23"/>
      <c r="T1515" s="23"/>
      <c r="U1515" s="23"/>
      <c r="V1515" s="23"/>
      <c r="W1515" s="23"/>
      <c r="X1515" s="23"/>
      <c r="Y1515" s="23"/>
      <c r="Z1515" s="23"/>
    </row>
    <row r="1516" spans="1:26" x14ac:dyDescent="0.55000000000000004">
      <c r="A1516" s="6" t="str">
        <f t="shared" ca="1" si="249"/>
        <v/>
      </c>
      <c r="B1516" s="22" t="str">
        <f t="shared" ca="1" si="252"/>
        <v/>
      </c>
      <c r="C1516" s="22" t="str">
        <f t="shared" ca="1" si="252"/>
        <v/>
      </c>
      <c r="D1516" s="22" t="str">
        <f t="shared" ca="1" si="252"/>
        <v/>
      </c>
      <c r="E1516" s="22" t="str">
        <f t="shared" ca="1" si="246"/>
        <v/>
      </c>
      <c r="F1516" s="22" t="str">
        <f t="shared" ca="1" si="247"/>
        <v/>
      </c>
      <c r="G1516" s="22" t="str">
        <f t="shared" ca="1" si="248"/>
        <v/>
      </c>
      <c r="H1516" s="22" t="str">
        <f t="shared" ca="1" si="253"/>
        <v/>
      </c>
      <c r="I1516" s="22" t="str">
        <f t="shared" ca="1" si="253"/>
        <v/>
      </c>
      <c r="J1516" s="22" t="str">
        <f t="shared" ca="1" si="253"/>
        <v/>
      </c>
      <c r="K1516" s="22" t="str">
        <f t="shared" ca="1" si="253"/>
        <v/>
      </c>
      <c r="L1516" s="22" t="str">
        <f t="shared" ca="1" si="253"/>
        <v/>
      </c>
      <c r="M1516" s="22" t="str">
        <f t="shared" ca="1" si="253"/>
        <v/>
      </c>
      <c r="N1516" s="22" t="str">
        <f t="shared" ca="1" si="253"/>
        <v/>
      </c>
      <c r="O1516" s="22" t="str">
        <f t="shared" ca="1" si="253"/>
        <v/>
      </c>
      <c r="P1516" s="23"/>
      <c r="Q1516" s="23"/>
      <c r="R1516" s="23"/>
      <c r="S1516" s="23"/>
      <c r="T1516" s="23"/>
      <c r="U1516" s="23"/>
      <c r="V1516" s="23"/>
      <c r="W1516" s="23"/>
      <c r="X1516" s="23"/>
      <c r="Y1516" s="23"/>
      <c r="Z1516" s="23"/>
    </row>
    <row r="1517" spans="1:26" x14ac:dyDescent="0.55000000000000004">
      <c r="A1517" s="6" t="str">
        <f t="shared" ca="1" si="249"/>
        <v/>
      </c>
      <c r="B1517" s="22" t="str">
        <f t="shared" ca="1" si="252"/>
        <v/>
      </c>
      <c r="C1517" s="22" t="str">
        <f t="shared" ca="1" si="252"/>
        <v/>
      </c>
      <c r="D1517" s="22" t="str">
        <f t="shared" ca="1" si="252"/>
        <v/>
      </c>
      <c r="E1517" s="22" t="str">
        <f t="shared" ca="1" si="246"/>
        <v/>
      </c>
      <c r="F1517" s="22" t="str">
        <f t="shared" ca="1" si="247"/>
        <v/>
      </c>
      <c r="G1517" s="22" t="str">
        <f t="shared" ca="1" si="248"/>
        <v/>
      </c>
      <c r="H1517" s="22" t="str">
        <f t="shared" ca="1" si="253"/>
        <v/>
      </c>
      <c r="I1517" s="22" t="str">
        <f t="shared" ca="1" si="253"/>
        <v/>
      </c>
      <c r="J1517" s="22" t="str">
        <f t="shared" ca="1" si="253"/>
        <v/>
      </c>
      <c r="K1517" s="22" t="str">
        <f t="shared" ca="1" si="253"/>
        <v/>
      </c>
      <c r="L1517" s="22" t="str">
        <f t="shared" ca="1" si="253"/>
        <v/>
      </c>
      <c r="M1517" s="22" t="str">
        <f t="shared" ca="1" si="253"/>
        <v/>
      </c>
      <c r="N1517" s="22" t="str">
        <f t="shared" ca="1" si="253"/>
        <v/>
      </c>
      <c r="O1517" s="22" t="str">
        <f t="shared" ca="1" si="253"/>
        <v/>
      </c>
      <c r="P1517" s="23"/>
      <c r="Q1517" s="23"/>
      <c r="R1517" s="23"/>
      <c r="S1517" s="23"/>
      <c r="T1517" s="23"/>
      <c r="U1517" s="23"/>
      <c r="V1517" s="23"/>
      <c r="W1517" s="23"/>
      <c r="X1517" s="23"/>
      <c r="Y1517" s="23"/>
      <c r="Z1517" s="23"/>
    </row>
    <row r="1518" spans="1:26" x14ac:dyDescent="0.55000000000000004">
      <c r="A1518" s="6" t="str">
        <f t="shared" ca="1" si="249"/>
        <v/>
      </c>
      <c r="B1518" s="22" t="str">
        <f t="shared" ca="1" si="252"/>
        <v/>
      </c>
      <c r="C1518" s="22" t="str">
        <f t="shared" ca="1" si="252"/>
        <v/>
      </c>
      <c r="D1518" s="22" t="str">
        <f t="shared" ca="1" si="252"/>
        <v/>
      </c>
      <c r="E1518" s="22" t="str">
        <f t="shared" ca="1" si="246"/>
        <v/>
      </c>
      <c r="F1518" s="22" t="str">
        <f t="shared" ca="1" si="247"/>
        <v/>
      </c>
      <c r="G1518" s="22" t="str">
        <f t="shared" ca="1" si="248"/>
        <v/>
      </c>
      <c r="H1518" s="22" t="str">
        <f t="shared" ca="1" si="253"/>
        <v/>
      </c>
      <c r="I1518" s="22" t="str">
        <f t="shared" ca="1" si="253"/>
        <v/>
      </c>
      <c r="J1518" s="22" t="str">
        <f t="shared" ca="1" si="253"/>
        <v/>
      </c>
      <c r="K1518" s="22" t="str">
        <f t="shared" ca="1" si="253"/>
        <v/>
      </c>
      <c r="L1518" s="22" t="str">
        <f t="shared" ca="1" si="253"/>
        <v/>
      </c>
      <c r="M1518" s="22" t="str">
        <f t="shared" ca="1" si="253"/>
        <v/>
      </c>
      <c r="N1518" s="22" t="str">
        <f t="shared" ca="1" si="253"/>
        <v/>
      </c>
      <c r="O1518" s="22" t="str">
        <f t="shared" ca="1" si="253"/>
        <v/>
      </c>
      <c r="P1518" s="23"/>
      <c r="Q1518" s="23"/>
      <c r="R1518" s="23"/>
      <c r="S1518" s="23"/>
      <c r="T1518" s="23"/>
      <c r="U1518" s="23"/>
      <c r="V1518" s="23"/>
      <c r="W1518" s="23"/>
      <c r="X1518" s="23"/>
      <c r="Y1518" s="23"/>
      <c r="Z1518" s="23"/>
    </row>
    <row r="1519" spans="1:26" x14ac:dyDescent="0.55000000000000004">
      <c r="A1519" s="6" t="str">
        <f t="shared" ca="1" si="249"/>
        <v/>
      </c>
      <c r="B1519" s="22" t="str">
        <f t="shared" ca="1" si="252"/>
        <v/>
      </c>
      <c r="C1519" s="22" t="str">
        <f t="shared" ca="1" si="252"/>
        <v/>
      </c>
      <c r="D1519" s="22" t="str">
        <f t="shared" ca="1" si="252"/>
        <v/>
      </c>
      <c r="E1519" s="22" t="str">
        <f t="shared" ca="1" si="246"/>
        <v/>
      </c>
      <c r="F1519" s="22" t="str">
        <f t="shared" ca="1" si="247"/>
        <v/>
      </c>
      <c r="G1519" s="22" t="str">
        <f t="shared" ca="1" si="248"/>
        <v/>
      </c>
      <c r="H1519" s="22" t="str">
        <f t="shared" ca="1" si="253"/>
        <v/>
      </c>
      <c r="I1519" s="22" t="str">
        <f t="shared" ca="1" si="253"/>
        <v/>
      </c>
      <c r="J1519" s="22" t="str">
        <f t="shared" ca="1" si="253"/>
        <v/>
      </c>
      <c r="K1519" s="22" t="str">
        <f t="shared" ca="1" si="253"/>
        <v/>
      </c>
      <c r="L1519" s="22" t="str">
        <f t="shared" ca="1" si="253"/>
        <v/>
      </c>
      <c r="M1519" s="22" t="str">
        <f t="shared" ca="1" si="253"/>
        <v/>
      </c>
      <c r="N1519" s="22" t="str">
        <f t="shared" ca="1" si="253"/>
        <v/>
      </c>
      <c r="O1519" s="22" t="str">
        <f t="shared" ca="1" si="253"/>
        <v/>
      </c>
      <c r="P1519" s="23"/>
      <c r="Q1519" s="23"/>
      <c r="R1519" s="23"/>
      <c r="S1519" s="23"/>
      <c r="T1519" s="23"/>
      <c r="U1519" s="23"/>
      <c r="V1519" s="23"/>
      <c r="W1519" s="23"/>
      <c r="X1519" s="23"/>
      <c r="Y1519" s="23"/>
      <c r="Z1519" s="23"/>
    </row>
    <row r="1520" spans="1:26" x14ac:dyDescent="0.55000000000000004">
      <c r="A1520" s="6" t="str">
        <f t="shared" ca="1" si="249"/>
        <v/>
      </c>
      <c r="B1520" s="22" t="str">
        <f t="shared" ca="1" si="252"/>
        <v/>
      </c>
      <c r="C1520" s="22" t="str">
        <f t="shared" ca="1" si="252"/>
        <v/>
      </c>
      <c r="D1520" s="22" t="str">
        <f t="shared" ca="1" si="252"/>
        <v/>
      </c>
      <c r="E1520" s="22" t="str">
        <f t="shared" ca="1" si="246"/>
        <v/>
      </c>
      <c r="F1520" s="22" t="str">
        <f t="shared" ca="1" si="247"/>
        <v/>
      </c>
      <c r="G1520" s="22" t="str">
        <f t="shared" ca="1" si="248"/>
        <v/>
      </c>
      <c r="H1520" s="22" t="str">
        <f t="shared" ca="1" si="253"/>
        <v/>
      </c>
      <c r="I1520" s="22" t="str">
        <f t="shared" ca="1" si="253"/>
        <v/>
      </c>
      <c r="J1520" s="22" t="str">
        <f t="shared" ca="1" si="253"/>
        <v/>
      </c>
      <c r="K1520" s="22" t="str">
        <f t="shared" ca="1" si="253"/>
        <v/>
      </c>
      <c r="L1520" s="22" t="str">
        <f t="shared" ca="1" si="253"/>
        <v/>
      </c>
      <c r="M1520" s="22" t="str">
        <f t="shared" ca="1" si="253"/>
        <v/>
      </c>
      <c r="N1520" s="22" t="str">
        <f t="shared" ca="1" si="253"/>
        <v/>
      </c>
      <c r="O1520" s="22" t="str">
        <f t="shared" ca="1" si="253"/>
        <v/>
      </c>
      <c r="P1520" s="23"/>
      <c r="Q1520" s="23"/>
      <c r="R1520" s="23"/>
      <c r="S1520" s="23"/>
      <c r="T1520" s="23"/>
      <c r="U1520" s="23"/>
      <c r="V1520" s="23"/>
      <c r="W1520" s="23"/>
      <c r="X1520" s="23"/>
      <c r="Y1520" s="23"/>
      <c r="Z1520" s="23"/>
    </row>
    <row r="1521" spans="1:26" x14ac:dyDescent="0.55000000000000004">
      <c r="A1521" s="6" t="str">
        <f t="shared" ca="1" si="249"/>
        <v/>
      </c>
      <c r="B1521" s="22" t="str">
        <f t="shared" ca="1" si="252"/>
        <v/>
      </c>
      <c r="C1521" s="22" t="str">
        <f t="shared" ca="1" si="252"/>
        <v/>
      </c>
      <c r="D1521" s="22" t="str">
        <f t="shared" ca="1" si="252"/>
        <v/>
      </c>
      <c r="E1521" s="22" t="str">
        <f t="shared" ca="1" si="246"/>
        <v/>
      </c>
      <c r="F1521" s="22" t="str">
        <f t="shared" ca="1" si="247"/>
        <v/>
      </c>
      <c r="G1521" s="22" t="str">
        <f t="shared" ca="1" si="248"/>
        <v/>
      </c>
      <c r="H1521" s="22" t="str">
        <f t="shared" ca="1" si="253"/>
        <v/>
      </c>
      <c r="I1521" s="22" t="str">
        <f t="shared" ca="1" si="253"/>
        <v/>
      </c>
      <c r="J1521" s="22" t="str">
        <f t="shared" ca="1" si="253"/>
        <v/>
      </c>
      <c r="K1521" s="22" t="str">
        <f t="shared" ca="1" si="253"/>
        <v/>
      </c>
      <c r="L1521" s="22" t="str">
        <f t="shared" ca="1" si="253"/>
        <v/>
      </c>
      <c r="M1521" s="22" t="str">
        <f t="shared" ca="1" si="253"/>
        <v/>
      </c>
      <c r="N1521" s="22" t="str">
        <f t="shared" ca="1" si="253"/>
        <v/>
      </c>
      <c r="O1521" s="22" t="str">
        <f t="shared" ca="1" si="253"/>
        <v/>
      </c>
      <c r="P1521" s="23"/>
      <c r="Q1521" s="23"/>
      <c r="R1521" s="23"/>
      <c r="S1521" s="23"/>
      <c r="T1521" s="23"/>
      <c r="U1521" s="23"/>
      <c r="V1521" s="23"/>
      <c r="W1521" s="23"/>
      <c r="X1521" s="23"/>
      <c r="Y1521" s="23"/>
      <c r="Z1521" s="23"/>
    </row>
    <row r="1522" spans="1:26" x14ac:dyDescent="0.55000000000000004">
      <c r="A1522" s="6" t="str">
        <f t="shared" ca="1" si="249"/>
        <v/>
      </c>
      <c r="B1522" s="22" t="str">
        <f t="shared" ca="1" si="252"/>
        <v/>
      </c>
      <c r="C1522" s="22" t="str">
        <f t="shared" ca="1" si="252"/>
        <v/>
      </c>
      <c r="D1522" s="22" t="str">
        <f t="shared" ca="1" si="252"/>
        <v/>
      </c>
      <c r="E1522" s="22" t="str">
        <f t="shared" ca="1" si="246"/>
        <v/>
      </c>
      <c r="F1522" s="22" t="str">
        <f t="shared" ca="1" si="247"/>
        <v/>
      </c>
      <c r="G1522" s="22" t="str">
        <f t="shared" ca="1" si="248"/>
        <v/>
      </c>
      <c r="H1522" s="22" t="str">
        <f t="shared" ca="1" si="253"/>
        <v/>
      </c>
      <c r="I1522" s="22" t="str">
        <f t="shared" ca="1" si="253"/>
        <v/>
      </c>
      <c r="J1522" s="22" t="str">
        <f t="shared" ca="1" si="253"/>
        <v/>
      </c>
      <c r="K1522" s="22" t="str">
        <f t="shared" ca="1" si="253"/>
        <v/>
      </c>
      <c r="L1522" s="22" t="str">
        <f t="shared" ca="1" si="253"/>
        <v/>
      </c>
      <c r="M1522" s="22" t="str">
        <f t="shared" ca="1" si="253"/>
        <v/>
      </c>
      <c r="N1522" s="22" t="str">
        <f t="shared" ca="1" si="253"/>
        <v/>
      </c>
      <c r="O1522" s="22" t="str">
        <f t="shared" ca="1" si="253"/>
        <v/>
      </c>
      <c r="P1522" s="23"/>
      <c r="Q1522" s="23"/>
      <c r="R1522" s="23"/>
      <c r="S1522" s="23"/>
      <c r="T1522" s="23"/>
      <c r="U1522" s="23"/>
      <c r="V1522" s="23"/>
      <c r="W1522" s="23"/>
      <c r="X1522" s="23"/>
      <c r="Y1522" s="23"/>
      <c r="Z1522" s="23"/>
    </row>
    <row r="1523" spans="1:26" x14ac:dyDescent="0.55000000000000004">
      <c r="A1523" s="6" t="str">
        <f t="shared" ca="1" si="249"/>
        <v/>
      </c>
      <c r="B1523" s="22" t="str">
        <f t="shared" ca="1" si="252"/>
        <v/>
      </c>
      <c r="C1523" s="22" t="str">
        <f t="shared" ca="1" si="252"/>
        <v/>
      </c>
      <c r="D1523" s="22" t="str">
        <f t="shared" ca="1" si="252"/>
        <v/>
      </c>
      <c r="E1523" s="22" t="str">
        <f t="shared" ca="1" si="246"/>
        <v/>
      </c>
      <c r="F1523" s="22" t="str">
        <f t="shared" ca="1" si="247"/>
        <v/>
      </c>
      <c r="G1523" s="22" t="str">
        <f t="shared" ca="1" si="248"/>
        <v/>
      </c>
      <c r="H1523" s="22" t="str">
        <f t="shared" ca="1" si="253"/>
        <v/>
      </c>
      <c r="I1523" s="22" t="str">
        <f t="shared" ca="1" si="253"/>
        <v/>
      </c>
      <c r="J1523" s="22" t="str">
        <f t="shared" ca="1" si="253"/>
        <v/>
      </c>
      <c r="K1523" s="22" t="str">
        <f t="shared" ca="1" si="253"/>
        <v/>
      </c>
      <c r="L1523" s="22" t="str">
        <f t="shared" ca="1" si="253"/>
        <v/>
      </c>
      <c r="M1523" s="22" t="str">
        <f t="shared" ca="1" si="253"/>
        <v/>
      </c>
      <c r="N1523" s="22" t="str">
        <f t="shared" ca="1" si="253"/>
        <v/>
      </c>
      <c r="O1523" s="22" t="str">
        <f t="shared" ca="1" si="253"/>
        <v/>
      </c>
      <c r="P1523" s="23"/>
      <c r="Q1523" s="23"/>
      <c r="R1523" s="23"/>
      <c r="S1523" s="23"/>
      <c r="T1523" s="23"/>
      <c r="U1523" s="23"/>
      <c r="V1523" s="23"/>
      <c r="W1523" s="23"/>
      <c r="X1523" s="23"/>
      <c r="Y1523" s="23"/>
      <c r="Z1523" s="23"/>
    </row>
    <row r="1524" spans="1:26" x14ac:dyDescent="0.55000000000000004">
      <c r="A1524" s="6" t="str">
        <f t="shared" ca="1" si="249"/>
        <v/>
      </c>
      <c r="B1524" s="22" t="str">
        <f t="shared" ca="1" si="252"/>
        <v/>
      </c>
      <c r="C1524" s="22" t="str">
        <f t="shared" ca="1" si="252"/>
        <v/>
      </c>
      <c r="D1524" s="22" t="str">
        <f t="shared" ca="1" si="252"/>
        <v/>
      </c>
      <c r="E1524" s="22" t="str">
        <f t="shared" ca="1" si="246"/>
        <v/>
      </c>
      <c r="F1524" s="22" t="str">
        <f t="shared" ca="1" si="247"/>
        <v/>
      </c>
      <c r="G1524" s="22" t="str">
        <f t="shared" ca="1" si="248"/>
        <v/>
      </c>
      <c r="H1524" s="22" t="str">
        <f t="shared" ca="1" si="253"/>
        <v/>
      </c>
      <c r="I1524" s="22" t="str">
        <f t="shared" ca="1" si="253"/>
        <v/>
      </c>
      <c r="J1524" s="22" t="str">
        <f t="shared" ca="1" si="253"/>
        <v/>
      </c>
      <c r="K1524" s="22" t="str">
        <f t="shared" ca="1" si="253"/>
        <v/>
      </c>
      <c r="L1524" s="22" t="str">
        <f t="shared" ca="1" si="253"/>
        <v/>
      </c>
      <c r="M1524" s="22" t="str">
        <f t="shared" ca="1" si="253"/>
        <v/>
      </c>
      <c r="N1524" s="22" t="str">
        <f t="shared" ca="1" si="253"/>
        <v/>
      </c>
      <c r="O1524" s="22" t="str">
        <f t="shared" ca="1" si="253"/>
        <v/>
      </c>
      <c r="P1524" s="23"/>
      <c r="Q1524" s="23"/>
      <c r="R1524" s="23"/>
      <c r="S1524" s="23"/>
      <c r="T1524" s="23"/>
      <c r="U1524" s="23"/>
      <c r="V1524" s="23"/>
      <c r="W1524" s="23"/>
      <c r="X1524" s="23"/>
      <c r="Y1524" s="23"/>
      <c r="Z1524" s="23"/>
    </row>
    <row r="1525" spans="1:26" x14ac:dyDescent="0.55000000000000004">
      <c r="A1525" s="6" t="str">
        <f t="shared" ca="1" si="249"/>
        <v/>
      </c>
      <c r="B1525" s="22" t="str">
        <f t="shared" ca="1" si="252"/>
        <v/>
      </c>
      <c r="C1525" s="22" t="str">
        <f t="shared" ca="1" si="252"/>
        <v/>
      </c>
      <c r="D1525" s="22" t="str">
        <f t="shared" ca="1" si="252"/>
        <v/>
      </c>
      <c r="E1525" s="22" t="str">
        <f t="shared" ca="1" si="246"/>
        <v/>
      </c>
      <c r="F1525" s="22" t="str">
        <f t="shared" ca="1" si="247"/>
        <v/>
      </c>
      <c r="G1525" s="22" t="str">
        <f t="shared" ca="1" si="248"/>
        <v/>
      </c>
      <c r="H1525" s="22" t="str">
        <f t="shared" ca="1" si="253"/>
        <v/>
      </c>
      <c r="I1525" s="22" t="str">
        <f t="shared" ca="1" si="253"/>
        <v/>
      </c>
      <c r="J1525" s="22" t="str">
        <f t="shared" ca="1" si="253"/>
        <v/>
      </c>
      <c r="K1525" s="22" t="str">
        <f t="shared" ca="1" si="253"/>
        <v/>
      </c>
      <c r="L1525" s="22" t="str">
        <f t="shared" ca="1" si="253"/>
        <v/>
      </c>
      <c r="M1525" s="22" t="str">
        <f t="shared" ca="1" si="253"/>
        <v/>
      </c>
      <c r="N1525" s="22" t="str">
        <f t="shared" ca="1" si="253"/>
        <v/>
      </c>
      <c r="O1525" s="22" t="str">
        <f t="shared" ca="1" si="253"/>
        <v/>
      </c>
      <c r="P1525" s="23"/>
      <c r="Q1525" s="23"/>
      <c r="R1525" s="23"/>
      <c r="S1525" s="23"/>
      <c r="T1525" s="23"/>
      <c r="U1525" s="23"/>
      <c r="V1525" s="23"/>
      <c r="W1525" s="23"/>
      <c r="X1525" s="23"/>
      <c r="Y1525" s="23"/>
      <c r="Z1525" s="23"/>
    </row>
    <row r="1526" spans="1:26" x14ac:dyDescent="0.55000000000000004">
      <c r="A1526" s="6" t="str">
        <f t="shared" ca="1" si="249"/>
        <v/>
      </c>
      <c r="B1526" s="22" t="str">
        <f t="shared" ca="1" si="252"/>
        <v/>
      </c>
      <c r="C1526" s="22" t="str">
        <f t="shared" ca="1" si="252"/>
        <v/>
      </c>
      <c r="D1526" s="22" t="str">
        <f t="shared" ca="1" si="252"/>
        <v/>
      </c>
      <c r="E1526" s="22" t="str">
        <f t="shared" ca="1" si="246"/>
        <v/>
      </c>
      <c r="F1526" s="22" t="str">
        <f t="shared" ca="1" si="247"/>
        <v/>
      </c>
      <c r="G1526" s="22" t="str">
        <f t="shared" ca="1" si="248"/>
        <v/>
      </c>
      <c r="H1526" s="22" t="str">
        <f t="shared" ca="1" si="253"/>
        <v/>
      </c>
      <c r="I1526" s="22" t="str">
        <f t="shared" ca="1" si="253"/>
        <v/>
      </c>
      <c r="J1526" s="22" t="str">
        <f t="shared" ca="1" si="253"/>
        <v/>
      </c>
      <c r="K1526" s="22" t="str">
        <f t="shared" ca="1" si="253"/>
        <v/>
      </c>
      <c r="L1526" s="22" t="str">
        <f t="shared" ca="1" si="253"/>
        <v/>
      </c>
      <c r="M1526" s="22" t="str">
        <f t="shared" ca="1" si="253"/>
        <v/>
      </c>
      <c r="N1526" s="22" t="str">
        <f t="shared" ca="1" si="253"/>
        <v/>
      </c>
      <c r="O1526" s="22" t="str">
        <f t="shared" ca="1" si="253"/>
        <v/>
      </c>
      <c r="P1526" s="23"/>
      <c r="Q1526" s="23"/>
      <c r="R1526" s="23"/>
      <c r="S1526" s="23"/>
      <c r="T1526" s="23"/>
      <c r="U1526" s="23"/>
      <c r="V1526" s="23"/>
      <c r="W1526" s="23"/>
      <c r="X1526" s="23"/>
      <c r="Y1526" s="23"/>
      <c r="Z1526" s="23"/>
    </row>
    <row r="1527" spans="1:26" x14ac:dyDescent="0.55000000000000004">
      <c r="A1527" s="6" t="str">
        <f t="shared" ca="1" si="249"/>
        <v/>
      </c>
      <c r="B1527" s="22" t="str">
        <f t="shared" ca="1" si="252"/>
        <v/>
      </c>
      <c r="C1527" s="22" t="str">
        <f t="shared" ca="1" si="252"/>
        <v/>
      </c>
      <c r="D1527" s="22" t="str">
        <f t="shared" ca="1" si="252"/>
        <v/>
      </c>
      <c r="E1527" s="22" t="str">
        <f t="shared" ca="1" si="246"/>
        <v/>
      </c>
      <c r="F1527" s="22" t="str">
        <f t="shared" ca="1" si="247"/>
        <v/>
      </c>
      <c r="G1527" s="22" t="str">
        <f t="shared" ca="1" si="248"/>
        <v/>
      </c>
      <c r="H1527" s="22" t="str">
        <f t="shared" ca="1" si="253"/>
        <v/>
      </c>
      <c r="I1527" s="22" t="str">
        <f t="shared" ca="1" si="253"/>
        <v/>
      </c>
      <c r="J1527" s="22" t="str">
        <f t="shared" ca="1" si="253"/>
        <v/>
      </c>
      <c r="K1527" s="22" t="str">
        <f t="shared" ca="1" si="253"/>
        <v/>
      </c>
      <c r="L1527" s="22" t="str">
        <f t="shared" ca="1" si="253"/>
        <v/>
      </c>
      <c r="M1527" s="22" t="str">
        <f t="shared" ca="1" si="253"/>
        <v/>
      </c>
      <c r="N1527" s="22" t="str">
        <f t="shared" ca="1" si="253"/>
        <v/>
      </c>
      <c r="O1527" s="22" t="str">
        <f t="shared" ca="1" si="253"/>
        <v/>
      </c>
      <c r="P1527" s="23"/>
      <c r="Q1527" s="23"/>
      <c r="R1527" s="23"/>
      <c r="S1527" s="23"/>
      <c r="T1527" s="23"/>
      <c r="U1527" s="23"/>
      <c r="V1527" s="23"/>
      <c r="W1527" s="23"/>
      <c r="X1527" s="23"/>
      <c r="Y1527" s="23"/>
      <c r="Z1527" s="23"/>
    </row>
    <row r="1528" spans="1:26" x14ac:dyDescent="0.55000000000000004">
      <c r="A1528" s="6" t="str">
        <f t="shared" ca="1" si="249"/>
        <v/>
      </c>
      <c r="B1528" s="22" t="str">
        <f t="shared" ref="B1528:D1547" ca="1" si="254">IF($A1528="","",IF(ISERROR(IF(ISERROR(INDEX(FredRatesData_AllData,MATCH($A1528-(MAX(0,WEEKDAY($A1528,2)-5)),FredRatesData_Dates,0),MATCH(B$6,FredRatesData_IDs,0),1)/B$5),INDEX(FredRatesData_AllData,MATCH($A1528-(MAX(0,WEEKDAY($A1528,2)-5))-3,FredRatesData_Dates,0),MATCH(B$6,FredRatesData_IDs,0),1)/B$5,INDEX(FredRatesData_AllData,MATCH($A1528-(MAX(0,WEEKDAY($A1528,2)-5)),FredRatesData_Dates,0),MATCH(B$6,FredRatesData_IDs,0),1)/B$5)),"",IF(ISERROR(INDEX(FredRatesData_AllData,MATCH($A1528-(MAX(0,WEEKDAY($A1528,2)-5)),FredRatesData_Dates,0),MATCH(B$6,FredRatesData_IDs,0),1)/B$5),INDEX(FredRatesData_AllData,MATCH($A1528-(MAX(0,WEEKDAY($A1528,2)-5))-3,FredRatesData_Dates,0),MATCH(B$6,FredRatesData_IDs,0),1)/B$5,INDEX(FredRatesData_AllData,MATCH($A1528-(MAX(0,WEEKDAY($A1528,2)-5)),FredRatesData_Dates,0),MATCH(B$6,FredRatesData_IDs,0),1)/B$5)))</f>
        <v/>
      </c>
      <c r="C1528" s="22" t="str">
        <f t="shared" ca="1" si="254"/>
        <v/>
      </c>
      <c r="D1528" s="22" t="str">
        <f t="shared" ca="1" si="254"/>
        <v/>
      </c>
      <c r="E1528" s="22" t="str">
        <f t="shared" ca="1" si="246"/>
        <v/>
      </c>
      <c r="F1528" s="22" t="str">
        <f t="shared" ca="1" si="247"/>
        <v/>
      </c>
      <c r="G1528" s="22" t="str">
        <f t="shared" ca="1" si="248"/>
        <v/>
      </c>
      <c r="H1528" s="22" t="str">
        <f t="shared" ref="H1528:O1547" ca="1" si="255">IF($A1528="","",IF(ISERROR(IF(ISERROR(INDEX(FredRatesData_AllData,MATCH($A1528-(MAX(0,WEEKDAY($A1528,2)-5)),FredRatesData_Dates,0),MATCH(H$6,FredRatesData_IDs,0),1)/H$5),INDEX(FredRatesData_AllData,MATCH($A1528-(MAX(0,WEEKDAY($A1528,2)-5))-3,FredRatesData_Dates,0),MATCH(H$6,FredRatesData_IDs,0),1)/H$5,INDEX(FredRatesData_AllData,MATCH($A1528-(MAX(0,WEEKDAY($A1528,2)-5)),FredRatesData_Dates,0),MATCH(H$6,FredRatesData_IDs,0),1)/H$5)),"",IF(ISERROR(INDEX(FredRatesData_AllData,MATCH($A1528-(MAX(0,WEEKDAY($A1528,2)-5)),FredRatesData_Dates,0),MATCH(H$6,FredRatesData_IDs,0),1)/H$5),INDEX(FredRatesData_AllData,MATCH($A1528-(MAX(0,WEEKDAY($A1528,2)-5))-3,FredRatesData_Dates,0),MATCH(H$6,FredRatesData_IDs,0),1)/H$5,INDEX(FredRatesData_AllData,MATCH($A1528-(MAX(0,WEEKDAY($A1528,2)-5)),FredRatesData_Dates,0),MATCH(H$6,FredRatesData_IDs,0),1)/H$5)))</f>
        <v/>
      </c>
      <c r="I1528" s="22" t="str">
        <f t="shared" ca="1" si="255"/>
        <v/>
      </c>
      <c r="J1528" s="22" t="str">
        <f t="shared" ca="1" si="255"/>
        <v/>
      </c>
      <c r="K1528" s="22" t="str">
        <f t="shared" ca="1" si="255"/>
        <v/>
      </c>
      <c r="L1528" s="22" t="str">
        <f t="shared" ca="1" si="255"/>
        <v/>
      </c>
      <c r="M1528" s="22" t="str">
        <f t="shared" ca="1" si="255"/>
        <v/>
      </c>
      <c r="N1528" s="22" t="str">
        <f t="shared" ca="1" si="255"/>
        <v/>
      </c>
      <c r="O1528" s="22" t="str">
        <f t="shared" ca="1" si="255"/>
        <v/>
      </c>
      <c r="P1528" s="23"/>
      <c r="Q1528" s="23"/>
      <c r="R1528" s="23"/>
      <c r="S1528" s="23"/>
      <c r="T1528" s="23"/>
      <c r="U1528" s="23"/>
      <c r="V1528" s="23"/>
      <c r="W1528" s="23"/>
      <c r="X1528" s="23"/>
      <c r="Y1528" s="23"/>
      <c r="Z1528" s="23"/>
    </row>
    <row r="1529" spans="1:26" x14ac:dyDescent="0.55000000000000004">
      <c r="A1529" s="6" t="str">
        <f t="shared" ca="1" si="249"/>
        <v/>
      </c>
      <c r="B1529" s="22" t="str">
        <f t="shared" ca="1" si="254"/>
        <v/>
      </c>
      <c r="C1529" s="22" t="str">
        <f t="shared" ca="1" si="254"/>
        <v/>
      </c>
      <c r="D1529" s="22" t="str">
        <f t="shared" ca="1" si="254"/>
        <v/>
      </c>
      <c r="E1529" s="22" t="str">
        <f t="shared" ca="1" si="246"/>
        <v/>
      </c>
      <c r="F1529" s="22" t="str">
        <f t="shared" ca="1" si="247"/>
        <v/>
      </c>
      <c r="G1529" s="22" t="str">
        <f t="shared" ca="1" si="248"/>
        <v/>
      </c>
      <c r="H1529" s="22" t="str">
        <f t="shared" ca="1" si="255"/>
        <v/>
      </c>
      <c r="I1529" s="22" t="str">
        <f t="shared" ca="1" si="255"/>
        <v/>
      </c>
      <c r="J1529" s="22" t="str">
        <f t="shared" ca="1" si="255"/>
        <v/>
      </c>
      <c r="K1529" s="22" t="str">
        <f t="shared" ca="1" si="255"/>
        <v/>
      </c>
      <c r="L1529" s="22" t="str">
        <f t="shared" ca="1" si="255"/>
        <v/>
      </c>
      <c r="M1529" s="22" t="str">
        <f t="shared" ca="1" si="255"/>
        <v/>
      </c>
      <c r="N1529" s="22" t="str">
        <f t="shared" ca="1" si="255"/>
        <v/>
      </c>
      <c r="O1529" s="22" t="str">
        <f t="shared" ca="1" si="255"/>
        <v/>
      </c>
      <c r="P1529" s="23"/>
      <c r="Q1529" s="23"/>
      <c r="R1529" s="23"/>
      <c r="S1529" s="23"/>
      <c r="T1529" s="23"/>
      <c r="U1529" s="23"/>
      <c r="V1529" s="23"/>
      <c r="W1529" s="23"/>
      <c r="X1529" s="23"/>
      <c r="Y1529" s="23"/>
      <c r="Z1529" s="23"/>
    </row>
    <row r="1530" spans="1:26" x14ac:dyDescent="0.55000000000000004">
      <c r="A1530" s="6" t="str">
        <f t="shared" ca="1" si="249"/>
        <v/>
      </c>
      <c r="B1530" s="22" t="str">
        <f t="shared" ca="1" si="254"/>
        <v/>
      </c>
      <c r="C1530" s="22" t="str">
        <f t="shared" ca="1" si="254"/>
        <v/>
      </c>
      <c r="D1530" s="22" t="str">
        <f t="shared" ca="1" si="254"/>
        <v/>
      </c>
      <c r="E1530" s="22" t="str">
        <f t="shared" ca="1" si="246"/>
        <v/>
      </c>
      <c r="F1530" s="22" t="str">
        <f t="shared" ca="1" si="247"/>
        <v/>
      </c>
      <c r="G1530" s="22" t="str">
        <f t="shared" ca="1" si="248"/>
        <v/>
      </c>
      <c r="H1530" s="22" t="str">
        <f t="shared" ca="1" si="255"/>
        <v/>
      </c>
      <c r="I1530" s="22" t="str">
        <f t="shared" ca="1" si="255"/>
        <v/>
      </c>
      <c r="J1530" s="22" t="str">
        <f t="shared" ca="1" si="255"/>
        <v/>
      </c>
      <c r="K1530" s="22" t="str">
        <f t="shared" ca="1" si="255"/>
        <v/>
      </c>
      <c r="L1530" s="22" t="str">
        <f t="shared" ca="1" si="255"/>
        <v/>
      </c>
      <c r="M1530" s="22" t="str">
        <f t="shared" ca="1" si="255"/>
        <v/>
      </c>
      <c r="N1530" s="22" t="str">
        <f t="shared" ca="1" si="255"/>
        <v/>
      </c>
      <c r="O1530" s="22" t="str">
        <f t="shared" ca="1" si="255"/>
        <v/>
      </c>
      <c r="P1530" s="23"/>
      <c r="Q1530" s="23"/>
      <c r="R1530" s="23"/>
      <c r="S1530" s="23"/>
      <c r="T1530" s="23"/>
      <c r="U1530" s="23"/>
      <c r="V1530" s="23"/>
      <c r="W1530" s="23"/>
      <c r="X1530" s="23"/>
      <c r="Y1530" s="23"/>
      <c r="Z1530" s="23"/>
    </row>
    <row r="1531" spans="1:26" x14ac:dyDescent="0.55000000000000004">
      <c r="A1531" s="6" t="str">
        <f t="shared" ca="1" si="249"/>
        <v/>
      </c>
      <c r="B1531" s="22" t="str">
        <f t="shared" ca="1" si="254"/>
        <v/>
      </c>
      <c r="C1531" s="22" t="str">
        <f t="shared" ca="1" si="254"/>
        <v/>
      </c>
      <c r="D1531" s="22" t="str">
        <f t="shared" ca="1" si="254"/>
        <v/>
      </c>
      <c r="E1531" s="22" t="str">
        <f t="shared" ca="1" si="246"/>
        <v/>
      </c>
      <c r="F1531" s="22" t="str">
        <f t="shared" ca="1" si="247"/>
        <v/>
      </c>
      <c r="G1531" s="22" t="str">
        <f t="shared" ca="1" si="248"/>
        <v/>
      </c>
      <c r="H1531" s="22" t="str">
        <f t="shared" ca="1" si="255"/>
        <v/>
      </c>
      <c r="I1531" s="22" t="str">
        <f t="shared" ca="1" si="255"/>
        <v/>
      </c>
      <c r="J1531" s="22" t="str">
        <f t="shared" ca="1" si="255"/>
        <v/>
      </c>
      <c r="K1531" s="22" t="str">
        <f t="shared" ca="1" si="255"/>
        <v/>
      </c>
      <c r="L1531" s="22" t="str">
        <f t="shared" ca="1" si="255"/>
        <v/>
      </c>
      <c r="M1531" s="22" t="str">
        <f t="shared" ca="1" si="255"/>
        <v/>
      </c>
      <c r="N1531" s="22" t="str">
        <f t="shared" ca="1" si="255"/>
        <v/>
      </c>
      <c r="O1531" s="22" t="str">
        <f t="shared" ca="1" si="255"/>
        <v/>
      </c>
      <c r="P1531" s="23"/>
      <c r="Q1531" s="23"/>
      <c r="R1531" s="23"/>
      <c r="S1531" s="23"/>
      <c r="T1531" s="23"/>
      <c r="U1531" s="23"/>
      <c r="V1531" s="23"/>
      <c r="W1531" s="23"/>
      <c r="X1531" s="23"/>
      <c r="Y1531" s="23"/>
      <c r="Z1531" s="23"/>
    </row>
    <row r="1532" spans="1:26" x14ac:dyDescent="0.55000000000000004">
      <c r="A1532" s="6" t="str">
        <f t="shared" ca="1" si="249"/>
        <v/>
      </c>
      <c r="B1532" s="22" t="str">
        <f t="shared" ca="1" si="254"/>
        <v/>
      </c>
      <c r="C1532" s="22" t="str">
        <f t="shared" ca="1" si="254"/>
        <v/>
      </c>
      <c r="D1532" s="22" t="str">
        <f t="shared" ca="1" si="254"/>
        <v/>
      </c>
      <c r="E1532" s="22" t="str">
        <f t="shared" ca="1" si="246"/>
        <v/>
      </c>
      <c r="F1532" s="22" t="str">
        <f t="shared" ca="1" si="247"/>
        <v/>
      </c>
      <c r="G1532" s="22" t="str">
        <f t="shared" ca="1" si="248"/>
        <v/>
      </c>
      <c r="H1532" s="22" t="str">
        <f t="shared" ca="1" si="255"/>
        <v/>
      </c>
      <c r="I1532" s="22" t="str">
        <f t="shared" ca="1" si="255"/>
        <v/>
      </c>
      <c r="J1532" s="22" t="str">
        <f t="shared" ca="1" si="255"/>
        <v/>
      </c>
      <c r="K1532" s="22" t="str">
        <f t="shared" ca="1" si="255"/>
        <v/>
      </c>
      <c r="L1532" s="22" t="str">
        <f t="shared" ca="1" si="255"/>
        <v/>
      </c>
      <c r="M1532" s="22" t="str">
        <f t="shared" ca="1" si="255"/>
        <v/>
      </c>
      <c r="N1532" s="22" t="str">
        <f t="shared" ca="1" si="255"/>
        <v/>
      </c>
      <c r="O1532" s="22" t="str">
        <f t="shared" ca="1" si="255"/>
        <v/>
      </c>
      <c r="P1532" s="23"/>
      <c r="Q1532" s="23"/>
      <c r="R1532" s="23"/>
      <c r="S1532" s="23"/>
      <c r="T1532" s="23"/>
      <c r="U1532" s="23"/>
      <c r="V1532" s="23"/>
      <c r="W1532" s="23"/>
      <c r="X1532" s="23"/>
      <c r="Y1532" s="23"/>
      <c r="Z1532" s="23"/>
    </row>
    <row r="1533" spans="1:26" x14ac:dyDescent="0.55000000000000004">
      <c r="A1533" s="6" t="str">
        <f t="shared" ca="1" si="249"/>
        <v/>
      </c>
      <c r="B1533" s="22" t="str">
        <f t="shared" ca="1" si="254"/>
        <v/>
      </c>
      <c r="C1533" s="22" t="str">
        <f t="shared" ca="1" si="254"/>
        <v/>
      </c>
      <c r="D1533" s="22" t="str">
        <f t="shared" ca="1" si="254"/>
        <v/>
      </c>
      <c r="E1533" s="22" t="str">
        <f t="shared" ca="1" si="246"/>
        <v/>
      </c>
      <c r="F1533" s="22" t="str">
        <f t="shared" ca="1" si="247"/>
        <v/>
      </c>
      <c r="G1533" s="22" t="str">
        <f t="shared" ca="1" si="248"/>
        <v/>
      </c>
      <c r="H1533" s="22" t="str">
        <f t="shared" ca="1" si="255"/>
        <v/>
      </c>
      <c r="I1533" s="22" t="str">
        <f t="shared" ca="1" si="255"/>
        <v/>
      </c>
      <c r="J1533" s="22" t="str">
        <f t="shared" ca="1" si="255"/>
        <v/>
      </c>
      <c r="K1533" s="22" t="str">
        <f t="shared" ca="1" si="255"/>
        <v/>
      </c>
      <c r="L1533" s="22" t="str">
        <f t="shared" ca="1" si="255"/>
        <v/>
      </c>
      <c r="M1533" s="22" t="str">
        <f t="shared" ca="1" si="255"/>
        <v/>
      </c>
      <c r="N1533" s="22" t="str">
        <f t="shared" ca="1" si="255"/>
        <v/>
      </c>
      <c r="O1533" s="22" t="str">
        <f t="shared" ca="1" si="255"/>
        <v/>
      </c>
      <c r="P1533" s="23"/>
      <c r="Q1533" s="23"/>
      <c r="R1533" s="23"/>
      <c r="S1533" s="23"/>
      <c r="T1533" s="23"/>
      <c r="U1533" s="23"/>
      <c r="V1533" s="23"/>
      <c r="W1533" s="23"/>
      <c r="X1533" s="23"/>
      <c r="Y1533" s="23"/>
      <c r="Z1533" s="23"/>
    </row>
    <row r="1534" spans="1:26" x14ac:dyDescent="0.55000000000000004">
      <c r="A1534" s="6" t="str">
        <f t="shared" ca="1" si="249"/>
        <v/>
      </c>
      <c r="B1534" s="22" t="str">
        <f t="shared" ca="1" si="254"/>
        <v/>
      </c>
      <c r="C1534" s="22" t="str">
        <f t="shared" ca="1" si="254"/>
        <v/>
      </c>
      <c r="D1534" s="22" t="str">
        <f t="shared" ca="1" si="254"/>
        <v/>
      </c>
      <c r="E1534" s="22" t="str">
        <f t="shared" ca="1" si="246"/>
        <v/>
      </c>
      <c r="F1534" s="22" t="str">
        <f t="shared" ca="1" si="247"/>
        <v/>
      </c>
      <c r="G1534" s="22" t="str">
        <f t="shared" ca="1" si="248"/>
        <v/>
      </c>
      <c r="H1534" s="22" t="str">
        <f t="shared" ca="1" si="255"/>
        <v/>
      </c>
      <c r="I1534" s="22" t="str">
        <f t="shared" ca="1" si="255"/>
        <v/>
      </c>
      <c r="J1534" s="22" t="str">
        <f t="shared" ca="1" si="255"/>
        <v/>
      </c>
      <c r="K1534" s="22" t="str">
        <f t="shared" ca="1" si="255"/>
        <v/>
      </c>
      <c r="L1534" s="22" t="str">
        <f t="shared" ca="1" si="255"/>
        <v/>
      </c>
      <c r="M1534" s="22" t="str">
        <f t="shared" ca="1" si="255"/>
        <v/>
      </c>
      <c r="N1534" s="22" t="str">
        <f t="shared" ca="1" si="255"/>
        <v/>
      </c>
      <c r="O1534" s="22" t="str">
        <f t="shared" ca="1" si="255"/>
        <v/>
      </c>
      <c r="P1534" s="23"/>
      <c r="Q1534" s="23"/>
      <c r="R1534" s="23"/>
      <c r="S1534" s="23"/>
      <c r="T1534" s="23"/>
      <c r="U1534" s="23"/>
      <c r="V1534" s="23"/>
      <c r="W1534" s="23"/>
      <c r="X1534" s="23"/>
      <c r="Y1534" s="23"/>
      <c r="Z1534" s="23"/>
    </row>
    <row r="1535" spans="1:26" x14ac:dyDescent="0.55000000000000004">
      <c r="A1535" s="6" t="str">
        <f t="shared" ca="1" si="249"/>
        <v/>
      </c>
      <c r="B1535" s="22" t="str">
        <f t="shared" ca="1" si="254"/>
        <v/>
      </c>
      <c r="C1535" s="22" t="str">
        <f t="shared" ca="1" si="254"/>
        <v/>
      </c>
      <c r="D1535" s="22" t="str">
        <f t="shared" ca="1" si="254"/>
        <v/>
      </c>
      <c r="E1535" s="22" t="str">
        <f t="shared" ca="1" si="246"/>
        <v/>
      </c>
      <c r="F1535" s="22" t="str">
        <f t="shared" ca="1" si="247"/>
        <v/>
      </c>
      <c r="G1535" s="22" t="str">
        <f t="shared" ca="1" si="248"/>
        <v/>
      </c>
      <c r="H1535" s="22" t="str">
        <f t="shared" ca="1" si="255"/>
        <v/>
      </c>
      <c r="I1535" s="22" t="str">
        <f t="shared" ca="1" si="255"/>
        <v/>
      </c>
      <c r="J1535" s="22" t="str">
        <f t="shared" ca="1" si="255"/>
        <v/>
      </c>
      <c r="K1535" s="22" t="str">
        <f t="shared" ca="1" si="255"/>
        <v/>
      </c>
      <c r="L1535" s="22" t="str">
        <f t="shared" ca="1" si="255"/>
        <v/>
      </c>
      <c r="M1535" s="22" t="str">
        <f t="shared" ca="1" si="255"/>
        <v/>
      </c>
      <c r="N1535" s="22" t="str">
        <f t="shared" ca="1" si="255"/>
        <v/>
      </c>
      <c r="O1535" s="22" t="str">
        <f t="shared" ca="1" si="255"/>
        <v/>
      </c>
      <c r="P1535" s="23"/>
      <c r="Q1535" s="23"/>
      <c r="R1535" s="23"/>
      <c r="S1535" s="23"/>
      <c r="T1535" s="23"/>
      <c r="U1535" s="23"/>
      <c r="V1535" s="23"/>
      <c r="W1535" s="23"/>
      <c r="X1535" s="23"/>
      <c r="Y1535" s="23"/>
      <c r="Z1535" s="23"/>
    </row>
    <row r="1536" spans="1:26" x14ac:dyDescent="0.55000000000000004">
      <c r="A1536" s="6" t="str">
        <f t="shared" ca="1" si="249"/>
        <v/>
      </c>
      <c r="B1536" s="22" t="str">
        <f t="shared" ca="1" si="254"/>
        <v/>
      </c>
      <c r="C1536" s="22" t="str">
        <f t="shared" ca="1" si="254"/>
        <v/>
      </c>
      <c r="D1536" s="22" t="str">
        <f t="shared" ca="1" si="254"/>
        <v/>
      </c>
      <c r="E1536" s="22" t="str">
        <f t="shared" ca="1" si="246"/>
        <v/>
      </c>
      <c r="F1536" s="22" t="str">
        <f t="shared" ca="1" si="247"/>
        <v/>
      </c>
      <c r="G1536" s="22" t="str">
        <f t="shared" ca="1" si="248"/>
        <v/>
      </c>
      <c r="H1536" s="22" t="str">
        <f t="shared" ca="1" si="255"/>
        <v/>
      </c>
      <c r="I1536" s="22" t="str">
        <f t="shared" ca="1" si="255"/>
        <v/>
      </c>
      <c r="J1536" s="22" t="str">
        <f t="shared" ca="1" si="255"/>
        <v/>
      </c>
      <c r="K1536" s="22" t="str">
        <f t="shared" ca="1" si="255"/>
        <v/>
      </c>
      <c r="L1536" s="22" t="str">
        <f t="shared" ca="1" si="255"/>
        <v/>
      </c>
      <c r="M1536" s="22" t="str">
        <f t="shared" ca="1" si="255"/>
        <v/>
      </c>
      <c r="N1536" s="22" t="str">
        <f t="shared" ca="1" si="255"/>
        <v/>
      </c>
      <c r="O1536" s="22" t="str">
        <f t="shared" ca="1" si="255"/>
        <v/>
      </c>
      <c r="P1536" s="23"/>
      <c r="Q1536" s="23"/>
      <c r="R1536" s="23"/>
      <c r="S1536" s="23"/>
      <c r="T1536" s="23"/>
      <c r="U1536" s="23"/>
      <c r="V1536" s="23"/>
      <c r="W1536" s="23"/>
      <c r="X1536" s="23"/>
      <c r="Y1536" s="23"/>
      <c r="Z1536" s="23"/>
    </row>
    <row r="1537" spans="1:26" x14ac:dyDescent="0.55000000000000004">
      <c r="A1537" s="6" t="str">
        <f t="shared" ca="1" si="249"/>
        <v/>
      </c>
      <c r="B1537" s="22" t="str">
        <f t="shared" ca="1" si="254"/>
        <v/>
      </c>
      <c r="C1537" s="22" t="str">
        <f t="shared" ca="1" si="254"/>
        <v/>
      </c>
      <c r="D1537" s="22" t="str">
        <f t="shared" ca="1" si="254"/>
        <v/>
      </c>
      <c r="E1537" s="22" t="str">
        <f t="shared" ca="1" si="246"/>
        <v/>
      </c>
      <c r="F1537" s="22" t="str">
        <f t="shared" ca="1" si="247"/>
        <v/>
      </c>
      <c r="G1537" s="22" t="str">
        <f t="shared" ca="1" si="248"/>
        <v/>
      </c>
      <c r="H1537" s="22" t="str">
        <f t="shared" ca="1" si="255"/>
        <v/>
      </c>
      <c r="I1537" s="22" t="str">
        <f t="shared" ca="1" si="255"/>
        <v/>
      </c>
      <c r="J1537" s="22" t="str">
        <f t="shared" ca="1" si="255"/>
        <v/>
      </c>
      <c r="K1537" s="22" t="str">
        <f t="shared" ca="1" si="255"/>
        <v/>
      </c>
      <c r="L1537" s="22" t="str">
        <f t="shared" ca="1" si="255"/>
        <v/>
      </c>
      <c r="M1537" s="22" t="str">
        <f t="shared" ca="1" si="255"/>
        <v/>
      </c>
      <c r="N1537" s="22" t="str">
        <f t="shared" ca="1" si="255"/>
        <v/>
      </c>
      <c r="O1537" s="22" t="str">
        <f t="shared" ca="1" si="255"/>
        <v/>
      </c>
      <c r="P1537" s="23"/>
      <c r="Q1537" s="23"/>
      <c r="R1537" s="23"/>
      <c r="S1537" s="23"/>
      <c r="T1537" s="23"/>
      <c r="U1537" s="23"/>
      <c r="V1537" s="23"/>
      <c r="W1537" s="23"/>
      <c r="X1537" s="23"/>
      <c r="Y1537" s="23"/>
      <c r="Z1537" s="23"/>
    </row>
    <row r="1538" spans="1:26" x14ac:dyDescent="0.55000000000000004">
      <c r="A1538" s="6" t="str">
        <f t="shared" ca="1" si="249"/>
        <v/>
      </c>
      <c r="B1538" s="22" t="str">
        <f t="shared" ca="1" si="254"/>
        <v/>
      </c>
      <c r="C1538" s="22" t="str">
        <f t="shared" ca="1" si="254"/>
        <v/>
      </c>
      <c r="D1538" s="22" t="str">
        <f t="shared" ca="1" si="254"/>
        <v/>
      </c>
      <c r="E1538" s="22" t="str">
        <f t="shared" ca="1" si="246"/>
        <v/>
      </c>
      <c r="F1538" s="22" t="str">
        <f t="shared" ca="1" si="247"/>
        <v/>
      </c>
      <c r="G1538" s="22" t="str">
        <f t="shared" ca="1" si="248"/>
        <v/>
      </c>
      <c r="H1538" s="22" t="str">
        <f t="shared" ca="1" si="255"/>
        <v/>
      </c>
      <c r="I1538" s="22" t="str">
        <f t="shared" ca="1" si="255"/>
        <v/>
      </c>
      <c r="J1538" s="22" t="str">
        <f t="shared" ca="1" si="255"/>
        <v/>
      </c>
      <c r="K1538" s="22" t="str">
        <f t="shared" ca="1" si="255"/>
        <v/>
      </c>
      <c r="L1538" s="22" t="str">
        <f t="shared" ca="1" si="255"/>
        <v/>
      </c>
      <c r="M1538" s="22" t="str">
        <f t="shared" ca="1" si="255"/>
        <v/>
      </c>
      <c r="N1538" s="22" t="str">
        <f t="shared" ca="1" si="255"/>
        <v/>
      </c>
      <c r="O1538" s="22" t="str">
        <f t="shared" ca="1" si="255"/>
        <v/>
      </c>
      <c r="P1538" s="23"/>
      <c r="Q1538" s="23"/>
      <c r="R1538" s="23"/>
      <c r="S1538" s="23"/>
      <c r="T1538" s="23"/>
      <c r="U1538" s="23"/>
      <c r="V1538" s="23"/>
      <c r="W1538" s="23"/>
      <c r="X1538" s="23"/>
      <c r="Y1538" s="23"/>
      <c r="Z1538" s="23"/>
    </row>
    <row r="1539" spans="1:26" x14ac:dyDescent="0.55000000000000004">
      <c r="A1539" s="6" t="str">
        <f t="shared" ca="1" si="249"/>
        <v/>
      </c>
      <c r="B1539" s="22" t="str">
        <f t="shared" ca="1" si="254"/>
        <v/>
      </c>
      <c r="C1539" s="22" t="str">
        <f t="shared" ca="1" si="254"/>
        <v/>
      </c>
      <c r="D1539" s="22" t="str">
        <f t="shared" ca="1" si="254"/>
        <v/>
      </c>
      <c r="E1539" s="22" t="str">
        <f t="shared" ca="1" si="246"/>
        <v/>
      </c>
      <c r="F1539" s="22" t="str">
        <f t="shared" ca="1" si="247"/>
        <v/>
      </c>
      <c r="G1539" s="22" t="str">
        <f t="shared" ca="1" si="248"/>
        <v/>
      </c>
      <c r="H1539" s="22" t="str">
        <f t="shared" ca="1" si="255"/>
        <v/>
      </c>
      <c r="I1539" s="22" t="str">
        <f t="shared" ca="1" si="255"/>
        <v/>
      </c>
      <c r="J1539" s="22" t="str">
        <f t="shared" ca="1" si="255"/>
        <v/>
      </c>
      <c r="K1539" s="22" t="str">
        <f t="shared" ca="1" si="255"/>
        <v/>
      </c>
      <c r="L1539" s="22" t="str">
        <f t="shared" ca="1" si="255"/>
        <v/>
      </c>
      <c r="M1539" s="22" t="str">
        <f t="shared" ca="1" si="255"/>
        <v/>
      </c>
      <c r="N1539" s="22" t="str">
        <f t="shared" ca="1" si="255"/>
        <v/>
      </c>
      <c r="O1539" s="22" t="str">
        <f t="shared" ca="1" si="255"/>
        <v/>
      </c>
      <c r="P1539" s="23"/>
      <c r="Q1539" s="23"/>
      <c r="R1539" s="23"/>
      <c r="S1539" s="23"/>
      <c r="T1539" s="23"/>
      <c r="U1539" s="23"/>
      <c r="V1539" s="23"/>
      <c r="W1539" s="23"/>
      <c r="X1539" s="23"/>
      <c r="Y1539" s="23"/>
      <c r="Z1539" s="23"/>
    </row>
    <row r="1540" spans="1:26" x14ac:dyDescent="0.55000000000000004">
      <c r="A1540" s="6" t="str">
        <f t="shared" ca="1" si="249"/>
        <v/>
      </c>
      <c r="B1540" s="22" t="str">
        <f t="shared" ca="1" si="254"/>
        <v/>
      </c>
      <c r="C1540" s="22" t="str">
        <f t="shared" ca="1" si="254"/>
        <v/>
      </c>
      <c r="D1540" s="22" t="str">
        <f t="shared" ca="1" si="254"/>
        <v/>
      </c>
      <c r="E1540" s="22" t="str">
        <f t="shared" ca="1" si="246"/>
        <v/>
      </c>
      <c r="F1540" s="22" t="str">
        <f t="shared" ca="1" si="247"/>
        <v/>
      </c>
      <c r="G1540" s="22" t="str">
        <f t="shared" ca="1" si="248"/>
        <v/>
      </c>
      <c r="H1540" s="22" t="str">
        <f t="shared" ca="1" si="255"/>
        <v/>
      </c>
      <c r="I1540" s="22" t="str">
        <f t="shared" ca="1" si="255"/>
        <v/>
      </c>
      <c r="J1540" s="22" t="str">
        <f t="shared" ca="1" si="255"/>
        <v/>
      </c>
      <c r="K1540" s="22" t="str">
        <f t="shared" ca="1" si="255"/>
        <v/>
      </c>
      <c r="L1540" s="22" t="str">
        <f t="shared" ca="1" si="255"/>
        <v/>
      </c>
      <c r="M1540" s="22" t="str">
        <f t="shared" ca="1" si="255"/>
        <v/>
      </c>
      <c r="N1540" s="22" t="str">
        <f t="shared" ca="1" si="255"/>
        <v/>
      </c>
      <c r="O1540" s="22" t="str">
        <f t="shared" ca="1" si="255"/>
        <v/>
      </c>
      <c r="P1540" s="23"/>
      <c r="Q1540" s="23"/>
      <c r="R1540" s="23"/>
      <c r="S1540" s="23"/>
      <c r="T1540" s="23"/>
      <c r="U1540" s="23"/>
      <c r="V1540" s="23"/>
      <c r="W1540" s="23"/>
      <c r="X1540" s="23"/>
      <c r="Y1540" s="23"/>
      <c r="Z1540" s="23"/>
    </row>
    <row r="1541" spans="1:26" x14ac:dyDescent="0.55000000000000004">
      <c r="A1541" s="6" t="str">
        <f t="shared" ca="1" si="249"/>
        <v/>
      </c>
      <c r="B1541" s="22" t="str">
        <f t="shared" ca="1" si="254"/>
        <v/>
      </c>
      <c r="C1541" s="22" t="str">
        <f t="shared" ca="1" si="254"/>
        <v/>
      </c>
      <c r="D1541" s="22" t="str">
        <f t="shared" ca="1" si="254"/>
        <v/>
      </c>
      <c r="E1541" s="22" t="str">
        <f t="shared" ca="1" si="246"/>
        <v/>
      </c>
      <c r="F1541" s="22" t="str">
        <f t="shared" ca="1" si="247"/>
        <v/>
      </c>
      <c r="G1541" s="22" t="str">
        <f t="shared" ca="1" si="248"/>
        <v/>
      </c>
      <c r="H1541" s="22" t="str">
        <f t="shared" ca="1" si="255"/>
        <v/>
      </c>
      <c r="I1541" s="22" t="str">
        <f t="shared" ca="1" si="255"/>
        <v/>
      </c>
      <c r="J1541" s="22" t="str">
        <f t="shared" ca="1" si="255"/>
        <v/>
      </c>
      <c r="K1541" s="22" t="str">
        <f t="shared" ca="1" si="255"/>
        <v/>
      </c>
      <c r="L1541" s="22" t="str">
        <f t="shared" ca="1" si="255"/>
        <v/>
      </c>
      <c r="M1541" s="22" t="str">
        <f t="shared" ca="1" si="255"/>
        <v/>
      </c>
      <c r="N1541" s="22" t="str">
        <f t="shared" ca="1" si="255"/>
        <v/>
      </c>
      <c r="O1541" s="22" t="str">
        <f t="shared" ca="1" si="255"/>
        <v/>
      </c>
      <c r="P1541" s="23"/>
      <c r="Q1541" s="23"/>
      <c r="R1541" s="23"/>
      <c r="S1541" s="23"/>
      <c r="T1541" s="23"/>
      <c r="U1541" s="23"/>
      <c r="V1541" s="23"/>
      <c r="W1541" s="23"/>
      <c r="X1541" s="23"/>
      <c r="Y1541" s="23"/>
      <c r="Z1541" s="23"/>
    </row>
    <row r="1542" spans="1:26" x14ac:dyDescent="0.55000000000000004">
      <c r="A1542" s="6" t="str">
        <f t="shared" ca="1" si="249"/>
        <v/>
      </c>
      <c r="B1542" s="22" t="str">
        <f t="shared" ca="1" si="254"/>
        <v/>
      </c>
      <c r="C1542" s="22" t="str">
        <f t="shared" ca="1" si="254"/>
        <v/>
      </c>
      <c r="D1542" s="22" t="str">
        <f t="shared" ca="1" si="254"/>
        <v/>
      </c>
      <c r="E1542" s="22" t="str">
        <f t="shared" ca="1" si="246"/>
        <v/>
      </c>
      <c r="F1542" s="22" t="str">
        <f t="shared" ca="1" si="247"/>
        <v/>
      </c>
      <c r="G1542" s="22" t="str">
        <f t="shared" ca="1" si="248"/>
        <v/>
      </c>
      <c r="H1542" s="22" t="str">
        <f t="shared" ca="1" si="255"/>
        <v/>
      </c>
      <c r="I1542" s="22" t="str">
        <f t="shared" ca="1" si="255"/>
        <v/>
      </c>
      <c r="J1542" s="22" t="str">
        <f t="shared" ca="1" si="255"/>
        <v/>
      </c>
      <c r="K1542" s="22" t="str">
        <f t="shared" ca="1" si="255"/>
        <v/>
      </c>
      <c r="L1542" s="22" t="str">
        <f t="shared" ca="1" si="255"/>
        <v/>
      </c>
      <c r="M1542" s="22" t="str">
        <f t="shared" ca="1" si="255"/>
        <v/>
      </c>
      <c r="N1542" s="22" t="str">
        <f t="shared" ca="1" si="255"/>
        <v/>
      </c>
      <c r="O1542" s="22" t="str">
        <f t="shared" ca="1" si="255"/>
        <v/>
      </c>
      <c r="P1542" s="23"/>
      <c r="Q1542" s="23"/>
      <c r="R1542" s="23"/>
      <c r="S1542" s="23"/>
      <c r="T1542" s="23"/>
      <c r="U1542" s="23"/>
      <c r="V1542" s="23"/>
      <c r="W1542" s="23"/>
      <c r="X1542" s="23"/>
      <c r="Y1542" s="23"/>
      <c r="Z1542" s="23"/>
    </row>
    <row r="1543" spans="1:26" x14ac:dyDescent="0.55000000000000004">
      <c r="A1543" s="6" t="str">
        <f t="shared" ca="1" si="249"/>
        <v/>
      </c>
      <c r="B1543" s="22" t="str">
        <f t="shared" ca="1" si="254"/>
        <v/>
      </c>
      <c r="C1543" s="22" t="str">
        <f t="shared" ca="1" si="254"/>
        <v/>
      </c>
      <c r="D1543" s="22" t="str">
        <f t="shared" ca="1" si="254"/>
        <v/>
      </c>
      <c r="E1543" s="22" t="str">
        <f t="shared" ca="1" si="246"/>
        <v/>
      </c>
      <c r="F1543" s="22" t="str">
        <f t="shared" ca="1" si="247"/>
        <v/>
      </c>
      <c r="G1543" s="22" t="str">
        <f t="shared" ca="1" si="248"/>
        <v/>
      </c>
      <c r="H1543" s="22" t="str">
        <f t="shared" ca="1" si="255"/>
        <v/>
      </c>
      <c r="I1543" s="22" t="str">
        <f t="shared" ca="1" si="255"/>
        <v/>
      </c>
      <c r="J1543" s="22" t="str">
        <f t="shared" ca="1" si="255"/>
        <v/>
      </c>
      <c r="K1543" s="22" t="str">
        <f t="shared" ca="1" si="255"/>
        <v/>
      </c>
      <c r="L1543" s="22" t="str">
        <f t="shared" ca="1" si="255"/>
        <v/>
      </c>
      <c r="M1543" s="22" t="str">
        <f t="shared" ca="1" si="255"/>
        <v/>
      </c>
      <c r="N1543" s="22" t="str">
        <f t="shared" ca="1" si="255"/>
        <v/>
      </c>
      <c r="O1543" s="22" t="str">
        <f t="shared" ca="1" si="255"/>
        <v/>
      </c>
      <c r="P1543" s="23"/>
      <c r="Q1543" s="23"/>
      <c r="R1543" s="23"/>
      <c r="S1543" s="23"/>
      <c r="T1543" s="23"/>
      <c r="U1543" s="23"/>
      <c r="V1543" s="23"/>
      <c r="W1543" s="23"/>
      <c r="X1543" s="23"/>
      <c r="Y1543" s="23"/>
      <c r="Z1543" s="23"/>
    </row>
    <row r="1544" spans="1:26" x14ac:dyDescent="0.55000000000000004">
      <c r="A1544" s="6" t="str">
        <f t="shared" ca="1" si="249"/>
        <v/>
      </c>
      <c r="B1544" s="22" t="str">
        <f t="shared" ca="1" si="254"/>
        <v/>
      </c>
      <c r="C1544" s="22" t="str">
        <f t="shared" ca="1" si="254"/>
        <v/>
      </c>
      <c r="D1544" s="22" t="str">
        <f t="shared" ca="1" si="254"/>
        <v/>
      </c>
      <c r="E1544" s="22" t="str">
        <f t="shared" ref="E1544:E1607" ca="1" si="256">IF(OR($A1544="",ISERROR(INDEX(FredEcon_AllData,MATCH($A1544,FredEcon_EndDates,0),MATCH(E$6,FredEcon_IDs,0),1)/E$5)),"",INDEX(FredEcon_AllData,MATCH($A1544,FredEcon_EndDates,0),MATCH(E$6,FredEcon_IDs,0),1)/E$5)</f>
        <v/>
      </c>
      <c r="F1544" s="22" t="str">
        <f t="shared" ref="F1544:F1607" ca="1" si="257">IF(OR($A1544="",ISERROR(INDEX(FredCPI_YoY,MATCH($A1544,FredCPI_EndDates,0),1))),"",INDEX(FredCPI_YoY,MATCH($A1544,FredCPI_EndDates,0),1))</f>
        <v/>
      </c>
      <c r="G1544" s="22" t="str">
        <f t="shared" ref="G1544:G1607" ca="1" si="258">IF($A1544="","",IF(ISERROR(INDEX(FredGDP_QoQSAAR,MATCH($A1544,FredGDP_EndDates,0),1)),"",INDEX(FredGDP_QoQSAAR,MATCH($A1544,FredGDP_EndDates,0),1)))</f>
        <v/>
      </c>
      <c r="H1544" s="22" t="str">
        <f t="shared" ca="1" si="255"/>
        <v/>
      </c>
      <c r="I1544" s="22" t="str">
        <f t="shared" ca="1" si="255"/>
        <v/>
      </c>
      <c r="J1544" s="22" t="str">
        <f t="shared" ca="1" si="255"/>
        <v/>
      </c>
      <c r="K1544" s="22" t="str">
        <f t="shared" ca="1" si="255"/>
        <v/>
      </c>
      <c r="L1544" s="22" t="str">
        <f t="shared" ca="1" si="255"/>
        <v/>
      </c>
      <c r="M1544" s="22" t="str">
        <f t="shared" ca="1" si="255"/>
        <v/>
      </c>
      <c r="N1544" s="22" t="str">
        <f t="shared" ca="1" si="255"/>
        <v/>
      </c>
      <c r="O1544" s="22" t="str">
        <f t="shared" ca="1" si="255"/>
        <v/>
      </c>
      <c r="P1544" s="23"/>
      <c r="Q1544" s="23"/>
      <c r="R1544" s="23"/>
      <c r="S1544" s="23"/>
      <c r="T1544" s="23"/>
      <c r="U1544" s="23"/>
      <c r="V1544" s="23"/>
      <c r="W1544" s="23"/>
      <c r="X1544" s="23"/>
      <c r="Y1544" s="23"/>
      <c r="Z1544" s="23"/>
    </row>
    <row r="1545" spans="1:26" x14ac:dyDescent="0.55000000000000004">
      <c r="A1545" s="6" t="str">
        <f t="shared" ref="A1545:A1608" ca="1" si="259">IF(A1544="","",IF(ISERROR(DataMatrixFrequency/1),IF(EOMONTH(A1544,1)&lt;=DataMatrixEndDate,EOMONTH(A1544,1),""),IF((A1544+DataMatrixFrequency)&lt;=DataMatrixEndDate,A1544+DataMatrixFrequency,"")))</f>
        <v/>
      </c>
      <c r="B1545" s="22" t="str">
        <f t="shared" ca="1" si="254"/>
        <v/>
      </c>
      <c r="C1545" s="22" t="str">
        <f t="shared" ca="1" si="254"/>
        <v/>
      </c>
      <c r="D1545" s="22" t="str">
        <f t="shared" ca="1" si="254"/>
        <v/>
      </c>
      <c r="E1545" s="22" t="str">
        <f t="shared" ca="1" si="256"/>
        <v/>
      </c>
      <c r="F1545" s="22" t="str">
        <f t="shared" ca="1" si="257"/>
        <v/>
      </c>
      <c r="G1545" s="22" t="str">
        <f t="shared" ca="1" si="258"/>
        <v/>
      </c>
      <c r="H1545" s="22" t="str">
        <f t="shared" ca="1" si="255"/>
        <v/>
      </c>
      <c r="I1545" s="22" t="str">
        <f t="shared" ca="1" si="255"/>
        <v/>
      </c>
      <c r="J1545" s="22" t="str">
        <f t="shared" ca="1" si="255"/>
        <v/>
      </c>
      <c r="K1545" s="22" t="str">
        <f t="shared" ca="1" si="255"/>
        <v/>
      </c>
      <c r="L1545" s="22" t="str">
        <f t="shared" ca="1" si="255"/>
        <v/>
      </c>
      <c r="M1545" s="22" t="str">
        <f t="shared" ca="1" si="255"/>
        <v/>
      </c>
      <c r="N1545" s="22" t="str">
        <f t="shared" ca="1" si="255"/>
        <v/>
      </c>
      <c r="O1545" s="22" t="str">
        <f t="shared" ca="1" si="255"/>
        <v/>
      </c>
      <c r="P1545" s="23"/>
      <c r="Q1545" s="23"/>
      <c r="R1545" s="23"/>
      <c r="S1545" s="23"/>
      <c r="T1545" s="23"/>
      <c r="U1545" s="23"/>
      <c r="V1545" s="23"/>
      <c r="W1545" s="23"/>
      <c r="X1545" s="23"/>
      <c r="Y1545" s="23"/>
      <c r="Z1545" s="23"/>
    </row>
    <row r="1546" spans="1:26" x14ac:dyDescent="0.55000000000000004">
      <c r="A1546" s="6" t="str">
        <f t="shared" ca="1" si="259"/>
        <v/>
      </c>
      <c r="B1546" s="22" t="str">
        <f t="shared" ca="1" si="254"/>
        <v/>
      </c>
      <c r="C1546" s="22" t="str">
        <f t="shared" ca="1" si="254"/>
        <v/>
      </c>
      <c r="D1546" s="22" t="str">
        <f t="shared" ca="1" si="254"/>
        <v/>
      </c>
      <c r="E1546" s="22" t="str">
        <f t="shared" ca="1" si="256"/>
        <v/>
      </c>
      <c r="F1546" s="22" t="str">
        <f t="shared" ca="1" si="257"/>
        <v/>
      </c>
      <c r="G1546" s="22" t="str">
        <f t="shared" ca="1" si="258"/>
        <v/>
      </c>
      <c r="H1546" s="22" t="str">
        <f t="shared" ca="1" si="255"/>
        <v/>
      </c>
      <c r="I1546" s="22" t="str">
        <f t="shared" ca="1" si="255"/>
        <v/>
      </c>
      <c r="J1546" s="22" t="str">
        <f t="shared" ca="1" si="255"/>
        <v/>
      </c>
      <c r="K1546" s="22" t="str">
        <f t="shared" ca="1" si="255"/>
        <v/>
      </c>
      <c r="L1546" s="22" t="str">
        <f t="shared" ca="1" si="255"/>
        <v/>
      </c>
      <c r="M1546" s="22" t="str">
        <f t="shared" ca="1" si="255"/>
        <v/>
      </c>
      <c r="N1546" s="22" t="str">
        <f t="shared" ca="1" si="255"/>
        <v/>
      </c>
      <c r="O1546" s="22" t="str">
        <f t="shared" ca="1" si="255"/>
        <v/>
      </c>
      <c r="P1546" s="23"/>
      <c r="Q1546" s="23"/>
      <c r="R1546" s="23"/>
      <c r="S1546" s="23"/>
      <c r="T1546" s="23"/>
      <c r="U1546" s="23"/>
      <c r="V1546" s="23"/>
      <c r="W1546" s="23"/>
      <c r="X1546" s="23"/>
      <c r="Y1546" s="23"/>
      <c r="Z1546" s="23"/>
    </row>
    <row r="1547" spans="1:26" x14ac:dyDescent="0.55000000000000004">
      <c r="A1547" s="6" t="str">
        <f t="shared" ca="1" si="259"/>
        <v/>
      </c>
      <c r="B1547" s="22" t="str">
        <f t="shared" ca="1" si="254"/>
        <v/>
      </c>
      <c r="C1547" s="22" t="str">
        <f t="shared" ca="1" si="254"/>
        <v/>
      </c>
      <c r="D1547" s="22" t="str">
        <f t="shared" ca="1" si="254"/>
        <v/>
      </c>
      <c r="E1547" s="22" t="str">
        <f t="shared" ca="1" si="256"/>
        <v/>
      </c>
      <c r="F1547" s="22" t="str">
        <f t="shared" ca="1" si="257"/>
        <v/>
      </c>
      <c r="G1547" s="22" t="str">
        <f t="shared" ca="1" si="258"/>
        <v/>
      </c>
      <c r="H1547" s="22" t="str">
        <f t="shared" ca="1" si="255"/>
        <v/>
      </c>
      <c r="I1547" s="22" t="str">
        <f t="shared" ca="1" si="255"/>
        <v/>
      </c>
      <c r="J1547" s="22" t="str">
        <f t="shared" ca="1" si="255"/>
        <v/>
      </c>
      <c r="K1547" s="22" t="str">
        <f t="shared" ca="1" si="255"/>
        <v/>
      </c>
      <c r="L1547" s="22" t="str">
        <f t="shared" ca="1" si="255"/>
        <v/>
      </c>
      <c r="M1547" s="22" t="str">
        <f t="shared" ca="1" si="255"/>
        <v/>
      </c>
      <c r="N1547" s="22" t="str">
        <f t="shared" ca="1" si="255"/>
        <v/>
      </c>
      <c r="O1547" s="22" t="str">
        <f t="shared" ca="1" si="255"/>
        <v/>
      </c>
      <c r="P1547" s="23"/>
      <c r="Q1547" s="23"/>
      <c r="R1547" s="23"/>
      <c r="S1547" s="23"/>
      <c r="T1547" s="23"/>
      <c r="U1547" s="23"/>
      <c r="V1547" s="23"/>
      <c r="W1547" s="23"/>
      <c r="X1547" s="23"/>
      <c r="Y1547" s="23"/>
      <c r="Z1547" s="23"/>
    </row>
    <row r="1548" spans="1:26" x14ac:dyDescent="0.55000000000000004">
      <c r="A1548" s="6" t="str">
        <f t="shared" ca="1" si="259"/>
        <v/>
      </c>
      <c r="B1548" s="22" t="str">
        <f t="shared" ref="B1548:D1567" ca="1" si="260">IF($A1548="","",IF(ISERROR(IF(ISERROR(INDEX(FredRatesData_AllData,MATCH($A1548-(MAX(0,WEEKDAY($A1548,2)-5)),FredRatesData_Dates,0),MATCH(B$6,FredRatesData_IDs,0),1)/B$5),INDEX(FredRatesData_AllData,MATCH($A1548-(MAX(0,WEEKDAY($A1548,2)-5))-3,FredRatesData_Dates,0),MATCH(B$6,FredRatesData_IDs,0),1)/B$5,INDEX(FredRatesData_AllData,MATCH($A1548-(MAX(0,WEEKDAY($A1548,2)-5)),FredRatesData_Dates,0),MATCH(B$6,FredRatesData_IDs,0),1)/B$5)),"",IF(ISERROR(INDEX(FredRatesData_AllData,MATCH($A1548-(MAX(0,WEEKDAY($A1548,2)-5)),FredRatesData_Dates,0),MATCH(B$6,FredRatesData_IDs,0),1)/B$5),INDEX(FredRatesData_AllData,MATCH($A1548-(MAX(0,WEEKDAY($A1548,2)-5))-3,FredRatesData_Dates,0),MATCH(B$6,FredRatesData_IDs,0),1)/B$5,INDEX(FredRatesData_AllData,MATCH($A1548-(MAX(0,WEEKDAY($A1548,2)-5)),FredRatesData_Dates,0),MATCH(B$6,FredRatesData_IDs,0),1)/B$5)))</f>
        <v/>
      </c>
      <c r="C1548" s="22" t="str">
        <f t="shared" ca="1" si="260"/>
        <v/>
      </c>
      <c r="D1548" s="22" t="str">
        <f t="shared" ca="1" si="260"/>
        <v/>
      </c>
      <c r="E1548" s="22" t="str">
        <f t="shared" ca="1" si="256"/>
        <v/>
      </c>
      <c r="F1548" s="22" t="str">
        <f t="shared" ca="1" si="257"/>
        <v/>
      </c>
      <c r="G1548" s="22" t="str">
        <f t="shared" ca="1" si="258"/>
        <v/>
      </c>
      <c r="H1548" s="22" t="str">
        <f t="shared" ref="H1548:O1567" ca="1" si="261">IF($A1548="","",IF(ISERROR(IF(ISERROR(INDEX(FredRatesData_AllData,MATCH($A1548-(MAX(0,WEEKDAY($A1548,2)-5)),FredRatesData_Dates,0),MATCH(H$6,FredRatesData_IDs,0),1)/H$5),INDEX(FredRatesData_AllData,MATCH($A1548-(MAX(0,WEEKDAY($A1548,2)-5))-3,FredRatesData_Dates,0),MATCH(H$6,FredRatesData_IDs,0),1)/H$5,INDEX(FredRatesData_AllData,MATCH($A1548-(MAX(0,WEEKDAY($A1548,2)-5)),FredRatesData_Dates,0),MATCH(H$6,FredRatesData_IDs,0),1)/H$5)),"",IF(ISERROR(INDEX(FredRatesData_AllData,MATCH($A1548-(MAX(0,WEEKDAY($A1548,2)-5)),FredRatesData_Dates,0),MATCH(H$6,FredRatesData_IDs,0),1)/H$5),INDEX(FredRatesData_AllData,MATCH($A1548-(MAX(0,WEEKDAY($A1548,2)-5))-3,FredRatesData_Dates,0),MATCH(H$6,FredRatesData_IDs,0),1)/H$5,INDEX(FredRatesData_AllData,MATCH($A1548-(MAX(0,WEEKDAY($A1548,2)-5)),FredRatesData_Dates,0),MATCH(H$6,FredRatesData_IDs,0),1)/H$5)))</f>
        <v/>
      </c>
      <c r="I1548" s="22" t="str">
        <f t="shared" ca="1" si="261"/>
        <v/>
      </c>
      <c r="J1548" s="22" t="str">
        <f t="shared" ca="1" si="261"/>
        <v/>
      </c>
      <c r="K1548" s="22" t="str">
        <f t="shared" ca="1" si="261"/>
        <v/>
      </c>
      <c r="L1548" s="22" t="str">
        <f t="shared" ca="1" si="261"/>
        <v/>
      </c>
      <c r="M1548" s="22" t="str">
        <f t="shared" ca="1" si="261"/>
        <v/>
      </c>
      <c r="N1548" s="22" t="str">
        <f t="shared" ca="1" si="261"/>
        <v/>
      </c>
      <c r="O1548" s="22" t="str">
        <f t="shared" ca="1" si="261"/>
        <v/>
      </c>
      <c r="P1548" s="23"/>
      <c r="Q1548" s="23"/>
      <c r="R1548" s="23"/>
      <c r="S1548" s="23"/>
      <c r="T1548" s="23"/>
      <c r="U1548" s="23"/>
      <c r="V1548" s="23"/>
      <c r="W1548" s="23"/>
      <c r="X1548" s="23"/>
      <c r="Y1548" s="23"/>
      <c r="Z1548" s="23"/>
    </row>
    <row r="1549" spans="1:26" x14ac:dyDescent="0.55000000000000004">
      <c r="A1549" s="6" t="str">
        <f t="shared" ca="1" si="259"/>
        <v/>
      </c>
      <c r="B1549" s="22" t="str">
        <f t="shared" ca="1" si="260"/>
        <v/>
      </c>
      <c r="C1549" s="22" t="str">
        <f t="shared" ca="1" si="260"/>
        <v/>
      </c>
      <c r="D1549" s="22" t="str">
        <f t="shared" ca="1" si="260"/>
        <v/>
      </c>
      <c r="E1549" s="22" t="str">
        <f t="shared" ca="1" si="256"/>
        <v/>
      </c>
      <c r="F1549" s="22" t="str">
        <f t="shared" ca="1" si="257"/>
        <v/>
      </c>
      <c r="G1549" s="22" t="str">
        <f t="shared" ca="1" si="258"/>
        <v/>
      </c>
      <c r="H1549" s="22" t="str">
        <f t="shared" ca="1" si="261"/>
        <v/>
      </c>
      <c r="I1549" s="22" t="str">
        <f t="shared" ca="1" si="261"/>
        <v/>
      </c>
      <c r="J1549" s="22" t="str">
        <f t="shared" ca="1" si="261"/>
        <v/>
      </c>
      <c r="K1549" s="22" t="str">
        <f t="shared" ca="1" si="261"/>
        <v/>
      </c>
      <c r="L1549" s="22" t="str">
        <f t="shared" ca="1" si="261"/>
        <v/>
      </c>
      <c r="M1549" s="22" t="str">
        <f t="shared" ca="1" si="261"/>
        <v/>
      </c>
      <c r="N1549" s="22" t="str">
        <f t="shared" ca="1" si="261"/>
        <v/>
      </c>
      <c r="O1549" s="22" t="str">
        <f t="shared" ca="1" si="261"/>
        <v/>
      </c>
      <c r="P1549" s="23"/>
      <c r="Q1549" s="23"/>
      <c r="R1549" s="23"/>
      <c r="S1549" s="23"/>
      <c r="T1549" s="23"/>
      <c r="U1549" s="23"/>
      <c r="V1549" s="23"/>
      <c r="W1549" s="23"/>
      <c r="X1549" s="23"/>
      <c r="Y1549" s="23"/>
      <c r="Z1549" s="23"/>
    </row>
    <row r="1550" spans="1:26" x14ac:dyDescent="0.55000000000000004">
      <c r="A1550" s="6" t="str">
        <f t="shared" ca="1" si="259"/>
        <v/>
      </c>
      <c r="B1550" s="22" t="str">
        <f t="shared" ca="1" si="260"/>
        <v/>
      </c>
      <c r="C1550" s="22" t="str">
        <f t="shared" ca="1" si="260"/>
        <v/>
      </c>
      <c r="D1550" s="22" t="str">
        <f t="shared" ca="1" si="260"/>
        <v/>
      </c>
      <c r="E1550" s="22" t="str">
        <f t="shared" ca="1" si="256"/>
        <v/>
      </c>
      <c r="F1550" s="22" t="str">
        <f t="shared" ca="1" si="257"/>
        <v/>
      </c>
      <c r="G1550" s="22" t="str">
        <f t="shared" ca="1" si="258"/>
        <v/>
      </c>
      <c r="H1550" s="22" t="str">
        <f t="shared" ca="1" si="261"/>
        <v/>
      </c>
      <c r="I1550" s="22" t="str">
        <f t="shared" ca="1" si="261"/>
        <v/>
      </c>
      <c r="J1550" s="22" t="str">
        <f t="shared" ca="1" si="261"/>
        <v/>
      </c>
      <c r="K1550" s="22" t="str">
        <f t="shared" ca="1" si="261"/>
        <v/>
      </c>
      <c r="L1550" s="22" t="str">
        <f t="shared" ca="1" si="261"/>
        <v/>
      </c>
      <c r="M1550" s="22" t="str">
        <f t="shared" ca="1" si="261"/>
        <v/>
      </c>
      <c r="N1550" s="22" t="str">
        <f t="shared" ca="1" si="261"/>
        <v/>
      </c>
      <c r="O1550" s="22" t="str">
        <f t="shared" ca="1" si="261"/>
        <v/>
      </c>
      <c r="P1550" s="23"/>
      <c r="Q1550" s="23"/>
      <c r="R1550" s="23"/>
      <c r="S1550" s="23"/>
      <c r="T1550" s="23"/>
      <c r="U1550" s="23"/>
      <c r="V1550" s="23"/>
      <c r="W1550" s="23"/>
      <c r="X1550" s="23"/>
      <c r="Y1550" s="23"/>
      <c r="Z1550" s="23"/>
    </row>
    <row r="1551" spans="1:26" x14ac:dyDescent="0.55000000000000004">
      <c r="A1551" s="6" t="str">
        <f t="shared" ca="1" si="259"/>
        <v/>
      </c>
      <c r="B1551" s="22" t="str">
        <f t="shared" ca="1" si="260"/>
        <v/>
      </c>
      <c r="C1551" s="22" t="str">
        <f t="shared" ca="1" si="260"/>
        <v/>
      </c>
      <c r="D1551" s="22" t="str">
        <f t="shared" ca="1" si="260"/>
        <v/>
      </c>
      <c r="E1551" s="22" t="str">
        <f t="shared" ca="1" si="256"/>
        <v/>
      </c>
      <c r="F1551" s="22" t="str">
        <f t="shared" ca="1" si="257"/>
        <v/>
      </c>
      <c r="G1551" s="22" t="str">
        <f t="shared" ca="1" si="258"/>
        <v/>
      </c>
      <c r="H1551" s="22" t="str">
        <f t="shared" ca="1" si="261"/>
        <v/>
      </c>
      <c r="I1551" s="22" t="str">
        <f t="shared" ca="1" si="261"/>
        <v/>
      </c>
      <c r="J1551" s="22" t="str">
        <f t="shared" ca="1" si="261"/>
        <v/>
      </c>
      <c r="K1551" s="22" t="str">
        <f t="shared" ca="1" si="261"/>
        <v/>
      </c>
      <c r="L1551" s="22" t="str">
        <f t="shared" ca="1" si="261"/>
        <v/>
      </c>
      <c r="M1551" s="22" t="str">
        <f t="shared" ca="1" si="261"/>
        <v/>
      </c>
      <c r="N1551" s="22" t="str">
        <f t="shared" ca="1" si="261"/>
        <v/>
      </c>
      <c r="O1551" s="22" t="str">
        <f t="shared" ca="1" si="261"/>
        <v/>
      </c>
      <c r="P1551" s="23"/>
      <c r="Q1551" s="23"/>
      <c r="R1551" s="23"/>
      <c r="S1551" s="23"/>
      <c r="T1551" s="23"/>
      <c r="U1551" s="23"/>
      <c r="V1551" s="23"/>
      <c r="W1551" s="23"/>
      <c r="X1551" s="23"/>
      <c r="Y1551" s="23"/>
      <c r="Z1551" s="23"/>
    </row>
    <row r="1552" spans="1:26" x14ac:dyDescent="0.55000000000000004">
      <c r="A1552" s="6" t="str">
        <f t="shared" ca="1" si="259"/>
        <v/>
      </c>
      <c r="B1552" s="22" t="str">
        <f t="shared" ca="1" si="260"/>
        <v/>
      </c>
      <c r="C1552" s="22" t="str">
        <f t="shared" ca="1" si="260"/>
        <v/>
      </c>
      <c r="D1552" s="22" t="str">
        <f t="shared" ca="1" si="260"/>
        <v/>
      </c>
      <c r="E1552" s="22" t="str">
        <f t="shared" ca="1" si="256"/>
        <v/>
      </c>
      <c r="F1552" s="22" t="str">
        <f t="shared" ca="1" si="257"/>
        <v/>
      </c>
      <c r="G1552" s="22" t="str">
        <f t="shared" ca="1" si="258"/>
        <v/>
      </c>
      <c r="H1552" s="22" t="str">
        <f t="shared" ca="1" si="261"/>
        <v/>
      </c>
      <c r="I1552" s="22" t="str">
        <f t="shared" ca="1" si="261"/>
        <v/>
      </c>
      <c r="J1552" s="22" t="str">
        <f t="shared" ca="1" si="261"/>
        <v/>
      </c>
      <c r="K1552" s="22" t="str">
        <f t="shared" ca="1" si="261"/>
        <v/>
      </c>
      <c r="L1552" s="22" t="str">
        <f t="shared" ca="1" si="261"/>
        <v/>
      </c>
      <c r="M1552" s="22" t="str">
        <f t="shared" ca="1" si="261"/>
        <v/>
      </c>
      <c r="N1552" s="22" t="str">
        <f t="shared" ca="1" si="261"/>
        <v/>
      </c>
      <c r="O1552" s="22" t="str">
        <f t="shared" ca="1" si="261"/>
        <v/>
      </c>
      <c r="P1552" s="23"/>
      <c r="Q1552" s="23"/>
      <c r="R1552" s="23"/>
      <c r="S1552" s="23"/>
      <c r="T1552" s="23"/>
      <c r="U1552" s="23"/>
      <c r="V1552" s="23"/>
      <c r="W1552" s="23"/>
      <c r="X1552" s="23"/>
      <c r="Y1552" s="23"/>
      <c r="Z1552" s="23"/>
    </row>
    <row r="1553" spans="1:26" x14ac:dyDescent="0.55000000000000004">
      <c r="A1553" s="6" t="str">
        <f t="shared" ca="1" si="259"/>
        <v/>
      </c>
      <c r="B1553" s="22" t="str">
        <f t="shared" ca="1" si="260"/>
        <v/>
      </c>
      <c r="C1553" s="22" t="str">
        <f t="shared" ca="1" si="260"/>
        <v/>
      </c>
      <c r="D1553" s="22" t="str">
        <f t="shared" ca="1" si="260"/>
        <v/>
      </c>
      <c r="E1553" s="22" t="str">
        <f t="shared" ca="1" si="256"/>
        <v/>
      </c>
      <c r="F1553" s="22" t="str">
        <f t="shared" ca="1" si="257"/>
        <v/>
      </c>
      <c r="G1553" s="22" t="str">
        <f t="shared" ca="1" si="258"/>
        <v/>
      </c>
      <c r="H1553" s="22" t="str">
        <f t="shared" ca="1" si="261"/>
        <v/>
      </c>
      <c r="I1553" s="22" t="str">
        <f t="shared" ca="1" si="261"/>
        <v/>
      </c>
      <c r="J1553" s="22" t="str">
        <f t="shared" ca="1" si="261"/>
        <v/>
      </c>
      <c r="K1553" s="22" t="str">
        <f t="shared" ca="1" si="261"/>
        <v/>
      </c>
      <c r="L1553" s="22" t="str">
        <f t="shared" ca="1" si="261"/>
        <v/>
      </c>
      <c r="M1553" s="22" t="str">
        <f t="shared" ca="1" si="261"/>
        <v/>
      </c>
      <c r="N1553" s="22" t="str">
        <f t="shared" ca="1" si="261"/>
        <v/>
      </c>
      <c r="O1553" s="22" t="str">
        <f t="shared" ca="1" si="261"/>
        <v/>
      </c>
      <c r="P1553" s="23"/>
      <c r="Q1553" s="23"/>
      <c r="R1553" s="23"/>
      <c r="S1553" s="23"/>
      <c r="T1553" s="23"/>
      <c r="U1553" s="23"/>
      <c r="V1553" s="23"/>
      <c r="W1553" s="23"/>
      <c r="X1553" s="23"/>
      <c r="Y1553" s="23"/>
      <c r="Z1553" s="23"/>
    </row>
    <row r="1554" spans="1:26" x14ac:dyDescent="0.55000000000000004">
      <c r="A1554" s="6" t="str">
        <f t="shared" ca="1" si="259"/>
        <v/>
      </c>
      <c r="B1554" s="22" t="str">
        <f t="shared" ca="1" si="260"/>
        <v/>
      </c>
      <c r="C1554" s="22" t="str">
        <f t="shared" ca="1" si="260"/>
        <v/>
      </c>
      <c r="D1554" s="22" t="str">
        <f t="shared" ca="1" si="260"/>
        <v/>
      </c>
      <c r="E1554" s="22" t="str">
        <f t="shared" ca="1" si="256"/>
        <v/>
      </c>
      <c r="F1554" s="22" t="str">
        <f t="shared" ca="1" si="257"/>
        <v/>
      </c>
      <c r="G1554" s="22" t="str">
        <f t="shared" ca="1" si="258"/>
        <v/>
      </c>
      <c r="H1554" s="22" t="str">
        <f t="shared" ca="1" si="261"/>
        <v/>
      </c>
      <c r="I1554" s="22" t="str">
        <f t="shared" ca="1" si="261"/>
        <v/>
      </c>
      <c r="J1554" s="22" t="str">
        <f t="shared" ca="1" si="261"/>
        <v/>
      </c>
      <c r="K1554" s="22" t="str">
        <f t="shared" ca="1" si="261"/>
        <v/>
      </c>
      <c r="L1554" s="22" t="str">
        <f t="shared" ca="1" si="261"/>
        <v/>
      </c>
      <c r="M1554" s="22" t="str">
        <f t="shared" ca="1" si="261"/>
        <v/>
      </c>
      <c r="N1554" s="22" t="str">
        <f t="shared" ca="1" si="261"/>
        <v/>
      </c>
      <c r="O1554" s="22" t="str">
        <f t="shared" ca="1" si="261"/>
        <v/>
      </c>
      <c r="P1554" s="23"/>
      <c r="Q1554" s="23"/>
      <c r="R1554" s="23"/>
      <c r="S1554" s="23"/>
      <c r="T1554" s="23"/>
      <c r="U1554" s="23"/>
      <c r="V1554" s="23"/>
      <c r="W1554" s="23"/>
      <c r="X1554" s="23"/>
      <c r="Y1554" s="23"/>
      <c r="Z1554" s="23"/>
    </row>
    <row r="1555" spans="1:26" x14ac:dyDescent="0.55000000000000004">
      <c r="A1555" s="6" t="str">
        <f t="shared" ca="1" si="259"/>
        <v/>
      </c>
      <c r="B1555" s="22" t="str">
        <f t="shared" ca="1" si="260"/>
        <v/>
      </c>
      <c r="C1555" s="22" t="str">
        <f t="shared" ca="1" si="260"/>
        <v/>
      </c>
      <c r="D1555" s="22" t="str">
        <f t="shared" ca="1" si="260"/>
        <v/>
      </c>
      <c r="E1555" s="22" t="str">
        <f t="shared" ca="1" si="256"/>
        <v/>
      </c>
      <c r="F1555" s="22" t="str">
        <f t="shared" ca="1" si="257"/>
        <v/>
      </c>
      <c r="G1555" s="22" t="str">
        <f t="shared" ca="1" si="258"/>
        <v/>
      </c>
      <c r="H1555" s="22" t="str">
        <f t="shared" ca="1" si="261"/>
        <v/>
      </c>
      <c r="I1555" s="22" t="str">
        <f t="shared" ca="1" si="261"/>
        <v/>
      </c>
      <c r="J1555" s="22" t="str">
        <f t="shared" ca="1" si="261"/>
        <v/>
      </c>
      <c r="K1555" s="22" t="str">
        <f t="shared" ca="1" si="261"/>
        <v/>
      </c>
      <c r="L1555" s="22" t="str">
        <f t="shared" ca="1" si="261"/>
        <v/>
      </c>
      <c r="M1555" s="22" t="str">
        <f t="shared" ca="1" si="261"/>
        <v/>
      </c>
      <c r="N1555" s="22" t="str">
        <f t="shared" ca="1" si="261"/>
        <v/>
      </c>
      <c r="O1555" s="22" t="str">
        <f t="shared" ca="1" si="261"/>
        <v/>
      </c>
      <c r="P1555" s="23"/>
      <c r="Q1555" s="23"/>
      <c r="R1555" s="23"/>
      <c r="S1555" s="23"/>
      <c r="T1555" s="23"/>
      <c r="U1555" s="23"/>
      <c r="V1555" s="23"/>
      <c r="W1555" s="23"/>
      <c r="X1555" s="23"/>
      <c r="Y1555" s="23"/>
      <c r="Z1555" s="23"/>
    </row>
    <row r="1556" spans="1:26" x14ac:dyDescent="0.55000000000000004">
      <c r="A1556" s="6" t="str">
        <f t="shared" ca="1" si="259"/>
        <v/>
      </c>
      <c r="B1556" s="22" t="str">
        <f t="shared" ca="1" si="260"/>
        <v/>
      </c>
      <c r="C1556" s="22" t="str">
        <f t="shared" ca="1" si="260"/>
        <v/>
      </c>
      <c r="D1556" s="22" t="str">
        <f t="shared" ca="1" si="260"/>
        <v/>
      </c>
      <c r="E1556" s="22" t="str">
        <f t="shared" ca="1" si="256"/>
        <v/>
      </c>
      <c r="F1556" s="22" t="str">
        <f t="shared" ca="1" si="257"/>
        <v/>
      </c>
      <c r="G1556" s="22" t="str">
        <f t="shared" ca="1" si="258"/>
        <v/>
      </c>
      <c r="H1556" s="22" t="str">
        <f t="shared" ca="1" si="261"/>
        <v/>
      </c>
      <c r="I1556" s="22" t="str">
        <f t="shared" ca="1" si="261"/>
        <v/>
      </c>
      <c r="J1556" s="22" t="str">
        <f t="shared" ca="1" si="261"/>
        <v/>
      </c>
      <c r="K1556" s="22" t="str">
        <f t="shared" ca="1" si="261"/>
        <v/>
      </c>
      <c r="L1556" s="22" t="str">
        <f t="shared" ca="1" si="261"/>
        <v/>
      </c>
      <c r="M1556" s="22" t="str">
        <f t="shared" ca="1" si="261"/>
        <v/>
      </c>
      <c r="N1556" s="22" t="str">
        <f t="shared" ca="1" si="261"/>
        <v/>
      </c>
      <c r="O1556" s="22" t="str">
        <f t="shared" ca="1" si="261"/>
        <v/>
      </c>
      <c r="P1556" s="23"/>
      <c r="Q1556" s="23"/>
      <c r="R1556" s="23"/>
      <c r="S1556" s="23"/>
      <c r="T1556" s="23"/>
      <c r="U1556" s="23"/>
      <c r="V1556" s="23"/>
      <c r="W1556" s="23"/>
      <c r="X1556" s="23"/>
      <c r="Y1556" s="23"/>
      <c r="Z1556" s="23"/>
    </row>
    <row r="1557" spans="1:26" x14ac:dyDescent="0.55000000000000004">
      <c r="A1557" s="6" t="str">
        <f t="shared" ca="1" si="259"/>
        <v/>
      </c>
      <c r="B1557" s="22" t="str">
        <f t="shared" ca="1" si="260"/>
        <v/>
      </c>
      <c r="C1557" s="22" t="str">
        <f t="shared" ca="1" si="260"/>
        <v/>
      </c>
      <c r="D1557" s="22" t="str">
        <f t="shared" ca="1" si="260"/>
        <v/>
      </c>
      <c r="E1557" s="22" t="str">
        <f t="shared" ca="1" si="256"/>
        <v/>
      </c>
      <c r="F1557" s="22" t="str">
        <f t="shared" ca="1" si="257"/>
        <v/>
      </c>
      <c r="G1557" s="22" t="str">
        <f t="shared" ca="1" si="258"/>
        <v/>
      </c>
      <c r="H1557" s="22" t="str">
        <f t="shared" ca="1" si="261"/>
        <v/>
      </c>
      <c r="I1557" s="22" t="str">
        <f t="shared" ca="1" si="261"/>
        <v/>
      </c>
      <c r="J1557" s="22" t="str">
        <f t="shared" ca="1" si="261"/>
        <v/>
      </c>
      <c r="K1557" s="22" t="str">
        <f t="shared" ca="1" si="261"/>
        <v/>
      </c>
      <c r="L1557" s="22" t="str">
        <f t="shared" ca="1" si="261"/>
        <v/>
      </c>
      <c r="M1557" s="22" t="str">
        <f t="shared" ca="1" si="261"/>
        <v/>
      </c>
      <c r="N1557" s="22" t="str">
        <f t="shared" ca="1" si="261"/>
        <v/>
      </c>
      <c r="O1557" s="22" t="str">
        <f t="shared" ca="1" si="261"/>
        <v/>
      </c>
      <c r="P1557" s="23"/>
      <c r="Q1557" s="23"/>
      <c r="R1557" s="23"/>
      <c r="S1557" s="23"/>
      <c r="T1557" s="23"/>
      <c r="U1557" s="23"/>
      <c r="V1557" s="23"/>
      <c r="W1557" s="23"/>
      <c r="X1557" s="23"/>
      <c r="Y1557" s="23"/>
      <c r="Z1557" s="23"/>
    </row>
    <row r="1558" spans="1:26" x14ac:dyDescent="0.55000000000000004">
      <c r="A1558" s="6" t="str">
        <f t="shared" ca="1" si="259"/>
        <v/>
      </c>
      <c r="B1558" s="22" t="str">
        <f t="shared" ca="1" si="260"/>
        <v/>
      </c>
      <c r="C1558" s="22" t="str">
        <f t="shared" ca="1" si="260"/>
        <v/>
      </c>
      <c r="D1558" s="22" t="str">
        <f t="shared" ca="1" si="260"/>
        <v/>
      </c>
      <c r="E1558" s="22" t="str">
        <f t="shared" ca="1" si="256"/>
        <v/>
      </c>
      <c r="F1558" s="22" t="str">
        <f t="shared" ca="1" si="257"/>
        <v/>
      </c>
      <c r="G1558" s="22" t="str">
        <f t="shared" ca="1" si="258"/>
        <v/>
      </c>
      <c r="H1558" s="22" t="str">
        <f t="shared" ca="1" si="261"/>
        <v/>
      </c>
      <c r="I1558" s="22" t="str">
        <f t="shared" ca="1" si="261"/>
        <v/>
      </c>
      <c r="J1558" s="22" t="str">
        <f t="shared" ca="1" si="261"/>
        <v/>
      </c>
      <c r="K1558" s="22" t="str">
        <f t="shared" ca="1" si="261"/>
        <v/>
      </c>
      <c r="L1558" s="22" t="str">
        <f t="shared" ca="1" si="261"/>
        <v/>
      </c>
      <c r="M1558" s="22" t="str">
        <f t="shared" ca="1" si="261"/>
        <v/>
      </c>
      <c r="N1558" s="22" t="str">
        <f t="shared" ca="1" si="261"/>
        <v/>
      </c>
      <c r="O1558" s="22" t="str">
        <f t="shared" ca="1" si="261"/>
        <v/>
      </c>
      <c r="P1558" s="23"/>
      <c r="Q1558" s="23"/>
      <c r="R1558" s="23"/>
      <c r="S1558" s="23"/>
      <c r="T1558" s="23"/>
      <c r="U1558" s="23"/>
      <c r="V1558" s="23"/>
      <c r="W1558" s="23"/>
      <c r="X1558" s="23"/>
      <c r="Y1558" s="23"/>
      <c r="Z1558" s="23"/>
    </row>
    <row r="1559" spans="1:26" x14ac:dyDescent="0.55000000000000004">
      <c r="A1559" s="6" t="str">
        <f t="shared" ca="1" si="259"/>
        <v/>
      </c>
      <c r="B1559" s="22" t="str">
        <f t="shared" ca="1" si="260"/>
        <v/>
      </c>
      <c r="C1559" s="22" t="str">
        <f t="shared" ca="1" si="260"/>
        <v/>
      </c>
      <c r="D1559" s="22" t="str">
        <f t="shared" ca="1" si="260"/>
        <v/>
      </c>
      <c r="E1559" s="22" t="str">
        <f t="shared" ca="1" si="256"/>
        <v/>
      </c>
      <c r="F1559" s="22" t="str">
        <f t="shared" ca="1" si="257"/>
        <v/>
      </c>
      <c r="G1559" s="22" t="str">
        <f t="shared" ca="1" si="258"/>
        <v/>
      </c>
      <c r="H1559" s="22" t="str">
        <f t="shared" ca="1" si="261"/>
        <v/>
      </c>
      <c r="I1559" s="22" t="str">
        <f t="shared" ca="1" si="261"/>
        <v/>
      </c>
      <c r="J1559" s="22" t="str">
        <f t="shared" ca="1" si="261"/>
        <v/>
      </c>
      <c r="K1559" s="22" t="str">
        <f t="shared" ca="1" si="261"/>
        <v/>
      </c>
      <c r="L1559" s="22" t="str">
        <f t="shared" ca="1" si="261"/>
        <v/>
      </c>
      <c r="M1559" s="22" t="str">
        <f t="shared" ca="1" si="261"/>
        <v/>
      </c>
      <c r="N1559" s="22" t="str">
        <f t="shared" ca="1" si="261"/>
        <v/>
      </c>
      <c r="O1559" s="22" t="str">
        <f t="shared" ca="1" si="261"/>
        <v/>
      </c>
      <c r="P1559" s="23"/>
      <c r="Q1559" s="23"/>
      <c r="R1559" s="23"/>
      <c r="S1559" s="23"/>
      <c r="T1559" s="23"/>
      <c r="U1559" s="23"/>
      <c r="V1559" s="23"/>
      <c r="W1559" s="23"/>
      <c r="X1559" s="23"/>
      <c r="Y1559" s="23"/>
      <c r="Z1559" s="23"/>
    </row>
    <row r="1560" spans="1:26" x14ac:dyDescent="0.55000000000000004">
      <c r="A1560" s="6" t="str">
        <f t="shared" ca="1" si="259"/>
        <v/>
      </c>
      <c r="B1560" s="22" t="str">
        <f t="shared" ca="1" si="260"/>
        <v/>
      </c>
      <c r="C1560" s="22" t="str">
        <f t="shared" ca="1" si="260"/>
        <v/>
      </c>
      <c r="D1560" s="22" t="str">
        <f t="shared" ca="1" si="260"/>
        <v/>
      </c>
      <c r="E1560" s="22" t="str">
        <f t="shared" ca="1" si="256"/>
        <v/>
      </c>
      <c r="F1560" s="22" t="str">
        <f t="shared" ca="1" si="257"/>
        <v/>
      </c>
      <c r="G1560" s="22" t="str">
        <f t="shared" ca="1" si="258"/>
        <v/>
      </c>
      <c r="H1560" s="22" t="str">
        <f t="shared" ca="1" si="261"/>
        <v/>
      </c>
      <c r="I1560" s="22" t="str">
        <f t="shared" ca="1" si="261"/>
        <v/>
      </c>
      <c r="J1560" s="22" t="str">
        <f t="shared" ca="1" si="261"/>
        <v/>
      </c>
      <c r="K1560" s="22" t="str">
        <f t="shared" ca="1" si="261"/>
        <v/>
      </c>
      <c r="L1560" s="22" t="str">
        <f t="shared" ca="1" si="261"/>
        <v/>
      </c>
      <c r="M1560" s="22" t="str">
        <f t="shared" ca="1" si="261"/>
        <v/>
      </c>
      <c r="N1560" s="22" t="str">
        <f t="shared" ca="1" si="261"/>
        <v/>
      </c>
      <c r="O1560" s="22" t="str">
        <f t="shared" ca="1" si="261"/>
        <v/>
      </c>
      <c r="P1560" s="23"/>
      <c r="Q1560" s="23"/>
      <c r="R1560" s="23"/>
      <c r="S1560" s="23"/>
      <c r="T1560" s="23"/>
      <c r="U1560" s="23"/>
      <c r="V1560" s="23"/>
      <c r="W1560" s="23"/>
      <c r="X1560" s="23"/>
      <c r="Y1560" s="23"/>
      <c r="Z1560" s="23"/>
    </row>
    <row r="1561" spans="1:26" x14ac:dyDescent="0.55000000000000004">
      <c r="A1561" s="6" t="str">
        <f t="shared" ca="1" si="259"/>
        <v/>
      </c>
      <c r="B1561" s="22" t="str">
        <f t="shared" ca="1" si="260"/>
        <v/>
      </c>
      <c r="C1561" s="22" t="str">
        <f t="shared" ca="1" si="260"/>
        <v/>
      </c>
      <c r="D1561" s="22" t="str">
        <f t="shared" ca="1" si="260"/>
        <v/>
      </c>
      <c r="E1561" s="22" t="str">
        <f t="shared" ca="1" si="256"/>
        <v/>
      </c>
      <c r="F1561" s="22" t="str">
        <f t="shared" ca="1" si="257"/>
        <v/>
      </c>
      <c r="G1561" s="22" t="str">
        <f t="shared" ca="1" si="258"/>
        <v/>
      </c>
      <c r="H1561" s="22" t="str">
        <f t="shared" ca="1" si="261"/>
        <v/>
      </c>
      <c r="I1561" s="22" t="str">
        <f t="shared" ca="1" si="261"/>
        <v/>
      </c>
      <c r="J1561" s="22" t="str">
        <f t="shared" ca="1" si="261"/>
        <v/>
      </c>
      <c r="K1561" s="22" t="str">
        <f t="shared" ca="1" si="261"/>
        <v/>
      </c>
      <c r="L1561" s="22" t="str">
        <f t="shared" ca="1" si="261"/>
        <v/>
      </c>
      <c r="M1561" s="22" t="str">
        <f t="shared" ca="1" si="261"/>
        <v/>
      </c>
      <c r="N1561" s="22" t="str">
        <f t="shared" ca="1" si="261"/>
        <v/>
      </c>
      <c r="O1561" s="22" t="str">
        <f t="shared" ca="1" si="261"/>
        <v/>
      </c>
      <c r="P1561" s="23"/>
      <c r="Q1561" s="23"/>
      <c r="R1561" s="23"/>
      <c r="S1561" s="23"/>
      <c r="T1561" s="23"/>
      <c r="U1561" s="23"/>
      <c r="V1561" s="23"/>
      <c r="W1561" s="23"/>
      <c r="X1561" s="23"/>
      <c r="Y1561" s="23"/>
      <c r="Z1561" s="23"/>
    </row>
    <row r="1562" spans="1:26" x14ac:dyDescent="0.55000000000000004">
      <c r="A1562" s="6" t="str">
        <f t="shared" ca="1" si="259"/>
        <v/>
      </c>
      <c r="B1562" s="22" t="str">
        <f t="shared" ca="1" si="260"/>
        <v/>
      </c>
      <c r="C1562" s="22" t="str">
        <f t="shared" ca="1" si="260"/>
        <v/>
      </c>
      <c r="D1562" s="22" t="str">
        <f t="shared" ca="1" si="260"/>
        <v/>
      </c>
      <c r="E1562" s="22" t="str">
        <f t="shared" ca="1" si="256"/>
        <v/>
      </c>
      <c r="F1562" s="22" t="str">
        <f t="shared" ca="1" si="257"/>
        <v/>
      </c>
      <c r="G1562" s="22" t="str">
        <f t="shared" ca="1" si="258"/>
        <v/>
      </c>
      <c r="H1562" s="22" t="str">
        <f t="shared" ca="1" si="261"/>
        <v/>
      </c>
      <c r="I1562" s="22" t="str">
        <f t="shared" ca="1" si="261"/>
        <v/>
      </c>
      <c r="J1562" s="22" t="str">
        <f t="shared" ca="1" si="261"/>
        <v/>
      </c>
      <c r="K1562" s="22" t="str">
        <f t="shared" ca="1" si="261"/>
        <v/>
      </c>
      <c r="L1562" s="22" t="str">
        <f t="shared" ca="1" si="261"/>
        <v/>
      </c>
      <c r="M1562" s="22" t="str">
        <f t="shared" ca="1" si="261"/>
        <v/>
      </c>
      <c r="N1562" s="22" t="str">
        <f t="shared" ca="1" si="261"/>
        <v/>
      </c>
      <c r="O1562" s="22" t="str">
        <f t="shared" ca="1" si="261"/>
        <v/>
      </c>
      <c r="P1562" s="23"/>
      <c r="Q1562" s="23"/>
      <c r="R1562" s="23"/>
      <c r="S1562" s="23"/>
      <c r="T1562" s="23"/>
      <c r="U1562" s="23"/>
      <c r="V1562" s="23"/>
      <c r="W1562" s="23"/>
      <c r="X1562" s="23"/>
      <c r="Y1562" s="23"/>
      <c r="Z1562" s="23"/>
    </row>
    <row r="1563" spans="1:26" x14ac:dyDescent="0.55000000000000004">
      <c r="A1563" s="6" t="str">
        <f t="shared" ca="1" si="259"/>
        <v/>
      </c>
      <c r="B1563" s="22" t="str">
        <f t="shared" ca="1" si="260"/>
        <v/>
      </c>
      <c r="C1563" s="22" t="str">
        <f t="shared" ca="1" si="260"/>
        <v/>
      </c>
      <c r="D1563" s="22" t="str">
        <f t="shared" ca="1" si="260"/>
        <v/>
      </c>
      <c r="E1563" s="22" t="str">
        <f t="shared" ca="1" si="256"/>
        <v/>
      </c>
      <c r="F1563" s="22" t="str">
        <f t="shared" ca="1" si="257"/>
        <v/>
      </c>
      <c r="G1563" s="22" t="str">
        <f t="shared" ca="1" si="258"/>
        <v/>
      </c>
      <c r="H1563" s="22" t="str">
        <f t="shared" ca="1" si="261"/>
        <v/>
      </c>
      <c r="I1563" s="22" t="str">
        <f t="shared" ca="1" si="261"/>
        <v/>
      </c>
      <c r="J1563" s="22" t="str">
        <f t="shared" ca="1" si="261"/>
        <v/>
      </c>
      <c r="K1563" s="22" t="str">
        <f t="shared" ca="1" si="261"/>
        <v/>
      </c>
      <c r="L1563" s="22" t="str">
        <f t="shared" ca="1" si="261"/>
        <v/>
      </c>
      <c r="M1563" s="22" t="str">
        <f t="shared" ca="1" si="261"/>
        <v/>
      </c>
      <c r="N1563" s="22" t="str">
        <f t="shared" ca="1" si="261"/>
        <v/>
      </c>
      <c r="O1563" s="22" t="str">
        <f t="shared" ca="1" si="261"/>
        <v/>
      </c>
      <c r="P1563" s="23"/>
      <c r="Q1563" s="23"/>
      <c r="R1563" s="23"/>
      <c r="S1563" s="23"/>
      <c r="T1563" s="23"/>
      <c r="U1563" s="23"/>
      <c r="V1563" s="23"/>
      <c r="W1563" s="23"/>
      <c r="X1563" s="23"/>
      <c r="Y1563" s="23"/>
      <c r="Z1563" s="23"/>
    </row>
    <row r="1564" spans="1:26" x14ac:dyDescent="0.55000000000000004">
      <c r="A1564" s="6" t="str">
        <f t="shared" ca="1" si="259"/>
        <v/>
      </c>
      <c r="B1564" s="22" t="str">
        <f t="shared" ca="1" si="260"/>
        <v/>
      </c>
      <c r="C1564" s="22" t="str">
        <f t="shared" ca="1" si="260"/>
        <v/>
      </c>
      <c r="D1564" s="22" t="str">
        <f t="shared" ca="1" si="260"/>
        <v/>
      </c>
      <c r="E1564" s="22" t="str">
        <f t="shared" ca="1" si="256"/>
        <v/>
      </c>
      <c r="F1564" s="22" t="str">
        <f t="shared" ca="1" si="257"/>
        <v/>
      </c>
      <c r="G1564" s="22" t="str">
        <f t="shared" ca="1" si="258"/>
        <v/>
      </c>
      <c r="H1564" s="22" t="str">
        <f t="shared" ca="1" si="261"/>
        <v/>
      </c>
      <c r="I1564" s="22" t="str">
        <f t="shared" ca="1" si="261"/>
        <v/>
      </c>
      <c r="J1564" s="22" t="str">
        <f t="shared" ca="1" si="261"/>
        <v/>
      </c>
      <c r="K1564" s="22" t="str">
        <f t="shared" ca="1" si="261"/>
        <v/>
      </c>
      <c r="L1564" s="22" t="str">
        <f t="shared" ca="1" si="261"/>
        <v/>
      </c>
      <c r="M1564" s="22" t="str">
        <f t="shared" ca="1" si="261"/>
        <v/>
      </c>
      <c r="N1564" s="22" t="str">
        <f t="shared" ca="1" si="261"/>
        <v/>
      </c>
      <c r="O1564" s="22" t="str">
        <f t="shared" ca="1" si="261"/>
        <v/>
      </c>
      <c r="P1564" s="23"/>
      <c r="Q1564" s="23"/>
      <c r="R1564" s="23"/>
      <c r="S1564" s="23"/>
      <c r="T1564" s="23"/>
      <c r="U1564" s="23"/>
      <c r="V1564" s="23"/>
      <c r="W1564" s="23"/>
      <c r="X1564" s="23"/>
      <c r="Y1564" s="23"/>
      <c r="Z1564" s="23"/>
    </row>
    <row r="1565" spans="1:26" x14ac:dyDescent="0.55000000000000004">
      <c r="A1565" s="6" t="str">
        <f t="shared" ca="1" si="259"/>
        <v/>
      </c>
      <c r="B1565" s="22" t="str">
        <f t="shared" ca="1" si="260"/>
        <v/>
      </c>
      <c r="C1565" s="22" t="str">
        <f t="shared" ca="1" si="260"/>
        <v/>
      </c>
      <c r="D1565" s="22" t="str">
        <f t="shared" ca="1" si="260"/>
        <v/>
      </c>
      <c r="E1565" s="22" t="str">
        <f t="shared" ca="1" si="256"/>
        <v/>
      </c>
      <c r="F1565" s="22" t="str">
        <f t="shared" ca="1" si="257"/>
        <v/>
      </c>
      <c r="G1565" s="22" t="str">
        <f t="shared" ca="1" si="258"/>
        <v/>
      </c>
      <c r="H1565" s="22" t="str">
        <f t="shared" ca="1" si="261"/>
        <v/>
      </c>
      <c r="I1565" s="22" t="str">
        <f t="shared" ca="1" si="261"/>
        <v/>
      </c>
      <c r="J1565" s="22" t="str">
        <f t="shared" ca="1" si="261"/>
        <v/>
      </c>
      <c r="K1565" s="22" t="str">
        <f t="shared" ca="1" si="261"/>
        <v/>
      </c>
      <c r="L1565" s="22" t="str">
        <f t="shared" ca="1" si="261"/>
        <v/>
      </c>
      <c r="M1565" s="22" t="str">
        <f t="shared" ca="1" si="261"/>
        <v/>
      </c>
      <c r="N1565" s="22" t="str">
        <f t="shared" ca="1" si="261"/>
        <v/>
      </c>
      <c r="O1565" s="22" t="str">
        <f t="shared" ca="1" si="261"/>
        <v/>
      </c>
      <c r="P1565" s="23"/>
      <c r="Q1565" s="23"/>
      <c r="R1565" s="23"/>
      <c r="S1565" s="23"/>
      <c r="T1565" s="23"/>
      <c r="U1565" s="23"/>
      <c r="V1565" s="23"/>
      <c r="W1565" s="23"/>
      <c r="X1565" s="23"/>
      <c r="Y1565" s="23"/>
      <c r="Z1565" s="23"/>
    </row>
    <row r="1566" spans="1:26" x14ac:dyDescent="0.55000000000000004">
      <c r="A1566" s="6" t="str">
        <f t="shared" ca="1" si="259"/>
        <v/>
      </c>
      <c r="B1566" s="22" t="str">
        <f t="shared" ca="1" si="260"/>
        <v/>
      </c>
      <c r="C1566" s="22" t="str">
        <f t="shared" ca="1" si="260"/>
        <v/>
      </c>
      <c r="D1566" s="22" t="str">
        <f t="shared" ca="1" si="260"/>
        <v/>
      </c>
      <c r="E1566" s="22" t="str">
        <f t="shared" ca="1" si="256"/>
        <v/>
      </c>
      <c r="F1566" s="22" t="str">
        <f t="shared" ca="1" si="257"/>
        <v/>
      </c>
      <c r="G1566" s="22" t="str">
        <f t="shared" ca="1" si="258"/>
        <v/>
      </c>
      <c r="H1566" s="22" t="str">
        <f t="shared" ca="1" si="261"/>
        <v/>
      </c>
      <c r="I1566" s="22" t="str">
        <f t="shared" ca="1" si="261"/>
        <v/>
      </c>
      <c r="J1566" s="22" t="str">
        <f t="shared" ca="1" si="261"/>
        <v/>
      </c>
      <c r="K1566" s="22" t="str">
        <f t="shared" ca="1" si="261"/>
        <v/>
      </c>
      <c r="L1566" s="22" t="str">
        <f t="shared" ca="1" si="261"/>
        <v/>
      </c>
      <c r="M1566" s="22" t="str">
        <f t="shared" ca="1" si="261"/>
        <v/>
      </c>
      <c r="N1566" s="22" t="str">
        <f t="shared" ca="1" si="261"/>
        <v/>
      </c>
      <c r="O1566" s="22" t="str">
        <f t="shared" ca="1" si="261"/>
        <v/>
      </c>
      <c r="P1566" s="23"/>
      <c r="Q1566" s="23"/>
      <c r="R1566" s="23"/>
      <c r="S1566" s="23"/>
      <c r="T1566" s="23"/>
      <c r="U1566" s="23"/>
      <c r="V1566" s="23"/>
      <c r="W1566" s="23"/>
      <c r="X1566" s="23"/>
      <c r="Y1566" s="23"/>
      <c r="Z1566" s="23"/>
    </row>
    <row r="1567" spans="1:26" x14ac:dyDescent="0.55000000000000004">
      <c r="A1567" s="6" t="str">
        <f t="shared" ca="1" si="259"/>
        <v/>
      </c>
      <c r="B1567" s="22" t="str">
        <f t="shared" ca="1" si="260"/>
        <v/>
      </c>
      <c r="C1567" s="22" t="str">
        <f t="shared" ca="1" si="260"/>
        <v/>
      </c>
      <c r="D1567" s="22" t="str">
        <f t="shared" ca="1" si="260"/>
        <v/>
      </c>
      <c r="E1567" s="22" t="str">
        <f t="shared" ca="1" si="256"/>
        <v/>
      </c>
      <c r="F1567" s="22" t="str">
        <f t="shared" ca="1" si="257"/>
        <v/>
      </c>
      <c r="G1567" s="22" t="str">
        <f t="shared" ca="1" si="258"/>
        <v/>
      </c>
      <c r="H1567" s="22" t="str">
        <f t="shared" ca="1" si="261"/>
        <v/>
      </c>
      <c r="I1567" s="22" t="str">
        <f t="shared" ca="1" si="261"/>
        <v/>
      </c>
      <c r="J1567" s="22" t="str">
        <f t="shared" ca="1" si="261"/>
        <v/>
      </c>
      <c r="K1567" s="22" t="str">
        <f t="shared" ca="1" si="261"/>
        <v/>
      </c>
      <c r="L1567" s="22" t="str">
        <f t="shared" ca="1" si="261"/>
        <v/>
      </c>
      <c r="M1567" s="22" t="str">
        <f t="shared" ca="1" si="261"/>
        <v/>
      </c>
      <c r="N1567" s="22" t="str">
        <f t="shared" ca="1" si="261"/>
        <v/>
      </c>
      <c r="O1567" s="22" t="str">
        <f t="shared" ca="1" si="261"/>
        <v/>
      </c>
      <c r="P1567" s="23"/>
      <c r="Q1567" s="23"/>
      <c r="R1567" s="23"/>
      <c r="S1567" s="23"/>
      <c r="T1567" s="23"/>
      <c r="U1567" s="23"/>
      <c r="V1567" s="23"/>
      <c r="W1567" s="23"/>
      <c r="X1567" s="23"/>
      <c r="Y1567" s="23"/>
      <c r="Z1567" s="23"/>
    </row>
    <row r="1568" spans="1:26" x14ac:dyDescent="0.55000000000000004">
      <c r="A1568" s="6" t="str">
        <f t="shared" ca="1" si="259"/>
        <v/>
      </c>
      <c r="B1568" s="22" t="str">
        <f t="shared" ref="B1568:D1587" ca="1" si="262">IF($A1568="","",IF(ISERROR(IF(ISERROR(INDEX(FredRatesData_AllData,MATCH($A1568-(MAX(0,WEEKDAY($A1568,2)-5)),FredRatesData_Dates,0),MATCH(B$6,FredRatesData_IDs,0),1)/B$5),INDEX(FredRatesData_AllData,MATCH($A1568-(MAX(0,WEEKDAY($A1568,2)-5))-3,FredRatesData_Dates,0),MATCH(B$6,FredRatesData_IDs,0),1)/B$5,INDEX(FredRatesData_AllData,MATCH($A1568-(MAX(0,WEEKDAY($A1568,2)-5)),FredRatesData_Dates,0),MATCH(B$6,FredRatesData_IDs,0),1)/B$5)),"",IF(ISERROR(INDEX(FredRatesData_AllData,MATCH($A1568-(MAX(0,WEEKDAY($A1568,2)-5)),FredRatesData_Dates,0),MATCH(B$6,FredRatesData_IDs,0),1)/B$5),INDEX(FredRatesData_AllData,MATCH($A1568-(MAX(0,WEEKDAY($A1568,2)-5))-3,FredRatesData_Dates,0),MATCH(B$6,FredRatesData_IDs,0),1)/B$5,INDEX(FredRatesData_AllData,MATCH($A1568-(MAX(0,WEEKDAY($A1568,2)-5)),FredRatesData_Dates,0),MATCH(B$6,FredRatesData_IDs,0),1)/B$5)))</f>
        <v/>
      </c>
      <c r="C1568" s="22" t="str">
        <f t="shared" ca="1" si="262"/>
        <v/>
      </c>
      <c r="D1568" s="22" t="str">
        <f t="shared" ca="1" si="262"/>
        <v/>
      </c>
      <c r="E1568" s="22" t="str">
        <f t="shared" ca="1" si="256"/>
        <v/>
      </c>
      <c r="F1568" s="22" t="str">
        <f t="shared" ca="1" si="257"/>
        <v/>
      </c>
      <c r="G1568" s="22" t="str">
        <f t="shared" ca="1" si="258"/>
        <v/>
      </c>
      <c r="H1568" s="22" t="str">
        <f t="shared" ref="H1568:O1587" ca="1" si="263">IF($A1568="","",IF(ISERROR(IF(ISERROR(INDEX(FredRatesData_AllData,MATCH($A1568-(MAX(0,WEEKDAY($A1568,2)-5)),FredRatesData_Dates,0),MATCH(H$6,FredRatesData_IDs,0),1)/H$5),INDEX(FredRatesData_AllData,MATCH($A1568-(MAX(0,WEEKDAY($A1568,2)-5))-3,FredRatesData_Dates,0),MATCH(H$6,FredRatesData_IDs,0),1)/H$5,INDEX(FredRatesData_AllData,MATCH($A1568-(MAX(0,WEEKDAY($A1568,2)-5)),FredRatesData_Dates,0),MATCH(H$6,FredRatesData_IDs,0),1)/H$5)),"",IF(ISERROR(INDEX(FredRatesData_AllData,MATCH($A1568-(MAX(0,WEEKDAY($A1568,2)-5)),FredRatesData_Dates,0),MATCH(H$6,FredRatesData_IDs,0),1)/H$5),INDEX(FredRatesData_AllData,MATCH($A1568-(MAX(0,WEEKDAY($A1568,2)-5))-3,FredRatesData_Dates,0),MATCH(H$6,FredRatesData_IDs,0),1)/H$5,INDEX(FredRatesData_AllData,MATCH($A1568-(MAX(0,WEEKDAY($A1568,2)-5)),FredRatesData_Dates,0),MATCH(H$6,FredRatesData_IDs,0),1)/H$5)))</f>
        <v/>
      </c>
      <c r="I1568" s="22" t="str">
        <f t="shared" ca="1" si="263"/>
        <v/>
      </c>
      <c r="J1568" s="22" t="str">
        <f t="shared" ca="1" si="263"/>
        <v/>
      </c>
      <c r="K1568" s="22" t="str">
        <f t="shared" ca="1" si="263"/>
        <v/>
      </c>
      <c r="L1568" s="22" t="str">
        <f t="shared" ca="1" si="263"/>
        <v/>
      </c>
      <c r="M1568" s="22" t="str">
        <f t="shared" ca="1" si="263"/>
        <v/>
      </c>
      <c r="N1568" s="22" t="str">
        <f t="shared" ca="1" si="263"/>
        <v/>
      </c>
      <c r="O1568" s="22" t="str">
        <f t="shared" ca="1" si="263"/>
        <v/>
      </c>
      <c r="P1568" s="23"/>
      <c r="Q1568" s="23"/>
      <c r="R1568" s="23"/>
      <c r="S1568" s="23"/>
      <c r="T1568" s="23"/>
      <c r="U1568" s="23"/>
      <c r="V1568" s="23"/>
      <c r="W1568" s="23"/>
      <c r="X1568" s="23"/>
      <c r="Y1568" s="23"/>
      <c r="Z1568" s="23"/>
    </row>
    <row r="1569" spans="1:26" x14ac:dyDescent="0.55000000000000004">
      <c r="A1569" s="6" t="str">
        <f t="shared" ca="1" si="259"/>
        <v/>
      </c>
      <c r="B1569" s="22" t="str">
        <f t="shared" ca="1" si="262"/>
        <v/>
      </c>
      <c r="C1569" s="22" t="str">
        <f t="shared" ca="1" si="262"/>
        <v/>
      </c>
      <c r="D1569" s="22" t="str">
        <f t="shared" ca="1" si="262"/>
        <v/>
      </c>
      <c r="E1569" s="22" t="str">
        <f t="shared" ca="1" si="256"/>
        <v/>
      </c>
      <c r="F1569" s="22" t="str">
        <f t="shared" ca="1" si="257"/>
        <v/>
      </c>
      <c r="G1569" s="22" t="str">
        <f t="shared" ca="1" si="258"/>
        <v/>
      </c>
      <c r="H1569" s="22" t="str">
        <f t="shared" ca="1" si="263"/>
        <v/>
      </c>
      <c r="I1569" s="22" t="str">
        <f t="shared" ca="1" si="263"/>
        <v/>
      </c>
      <c r="J1569" s="22" t="str">
        <f t="shared" ca="1" si="263"/>
        <v/>
      </c>
      <c r="K1569" s="22" t="str">
        <f t="shared" ca="1" si="263"/>
        <v/>
      </c>
      <c r="L1569" s="22" t="str">
        <f t="shared" ca="1" si="263"/>
        <v/>
      </c>
      <c r="M1569" s="22" t="str">
        <f t="shared" ca="1" si="263"/>
        <v/>
      </c>
      <c r="N1569" s="22" t="str">
        <f t="shared" ca="1" si="263"/>
        <v/>
      </c>
      <c r="O1569" s="22" t="str">
        <f t="shared" ca="1" si="263"/>
        <v/>
      </c>
      <c r="P1569" s="23"/>
      <c r="Q1569" s="23"/>
      <c r="R1569" s="23"/>
      <c r="S1569" s="23"/>
      <c r="T1569" s="23"/>
      <c r="U1569" s="23"/>
      <c r="V1569" s="23"/>
      <c r="W1569" s="23"/>
      <c r="X1569" s="23"/>
      <c r="Y1569" s="23"/>
      <c r="Z1569" s="23"/>
    </row>
    <row r="1570" spans="1:26" x14ac:dyDescent="0.55000000000000004">
      <c r="A1570" s="6" t="str">
        <f t="shared" ca="1" si="259"/>
        <v/>
      </c>
      <c r="B1570" s="22" t="str">
        <f t="shared" ca="1" si="262"/>
        <v/>
      </c>
      <c r="C1570" s="22" t="str">
        <f t="shared" ca="1" si="262"/>
        <v/>
      </c>
      <c r="D1570" s="22" t="str">
        <f t="shared" ca="1" si="262"/>
        <v/>
      </c>
      <c r="E1570" s="22" t="str">
        <f t="shared" ca="1" si="256"/>
        <v/>
      </c>
      <c r="F1570" s="22" t="str">
        <f t="shared" ca="1" si="257"/>
        <v/>
      </c>
      <c r="G1570" s="22" t="str">
        <f t="shared" ca="1" si="258"/>
        <v/>
      </c>
      <c r="H1570" s="22" t="str">
        <f t="shared" ca="1" si="263"/>
        <v/>
      </c>
      <c r="I1570" s="22" t="str">
        <f t="shared" ca="1" si="263"/>
        <v/>
      </c>
      <c r="J1570" s="22" t="str">
        <f t="shared" ca="1" si="263"/>
        <v/>
      </c>
      <c r="K1570" s="22" t="str">
        <f t="shared" ca="1" si="263"/>
        <v/>
      </c>
      <c r="L1570" s="22" t="str">
        <f t="shared" ca="1" si="263"/>
        <v/>
      </c>
      <c r="M1570" s="22" t="str">
        <f t="shared" ca="1" si="263"/>
        <v/>
      </c>
      <c r="N1570" s="22" t="str">
        <f t="shared" ca="1" si="263"/>
        <v/>
      </c>
      <c r="O1570" s="22" t="str">
        <f t="shared" ca="1" si="263"/>
        <v/>
      </c>
      <c r="P1570" s="23"/>
      <c r="Q1570" s="23"/>
      <c r="R1570" s="23"/>
      <c r="S1570" s="23"/>
      <c r="T1570" s="23"/>
      <c r="U1570" s="23"/>
      <c r="V1570" s="23"/>
      <c r="W1570" s="23"/>
      <c r="X1570" s="23"/>
      <c r="Y1570" s="23"/>
      <c r="Z1570" s="23"/>
    </row>
    <row r="1571" spans="1:26" x14ac:dyDescent="0.55000000000000004">
      <c r="A1571" s="6" t="str">
        <f t="shared" ca="1" si="259"/>
        <v/>
      </c>
      <c r="B1571" s="22" t="str">
        <f t="shared" ca="1" si="262"/>
        <v/>
      </c>
      <c r="C1571" s="22" t="str">
        <f t="shared" ca="1" si="262"/>
        <v/>
      </c>
      <c r="D1571" s="22" t="str">
        <f t="shared" ca="1" si="262"/>
        <v/>
      </c>
      <c r="E1571" s="22" t="str">
        <f t="shared" ca="1" si="256"/>
        <v/>
      </c>
      <c r="F1571" s="22" t="str">
        <f t="shared" ca="1" si="257"/>
        <v/>
      </c>
      <c r="G1571" s="22" t="str">
        <f t="shared" ca="1" si="258"/>
        <v/>
      </c>
      <c r="H1571" s="22" t="str">
        <f t="shared" ca="1" si="263"/>
        <v/>
      </c>
      <c r="I1571" s="22" t="str">
        <f t="shared" ca="1" si="263"/>
        <v/>
      </c>
      <c r="J1571" s="22" t="str">
        <f t="shared" ca="1" si="263"/>
        <v/>
      </c>
      <c r="K1571" s="22" t="str">
        <f t="shared" ca="1" si="263"/>
        <v/>
      </c>
      <c r="L1571" s="22" t="str">
        <f t="shared" ca="1" si="263"/>
        <v/>
      </c>
      <c r="M1571" s="22" t="str">
        <f t="shared" ca="1" si="263"/>
        <v/>
      </c>
      <c r="N1571" s="22" t="str">
        <f t="shared" ca="1" si="263"/>
        <v/>
      </c>
      <c r="O1571" s="22" t="str">
        <f t="shared" ca="1" si="263"/>
        <v/>
      </c>
      <c r="P1571" s="23"/>
      <c r="Q1571" s="23"/>
      <c r="R1571" s="23"/>
      <c r="S1571" s="23"/>
      <c r="T1571" s="23"/>
      <c r="U1571" s="23"/>
      <c r="V1571" s="23"/>
      <c r="W1571" s="23"/>
      <c r="X1571" s="23"/>
      <c r="Y1571" s="23"/>
      <c r="Z1571" s="23"/>
    </row>
    <row r="1572" spans="1:26" x14ac:dyDescent="0.55000000000000004">
      <c r="A1572" s="6" t="str">
        <f t="shared" ca="1" si="259"/>
        <v/>
      </c>
      <c r="B1572" s="22" t="str">
        <f t="shared" ca="1" si="262"/>
        <v/>
      </c>
      <c r="C1572" s="22" t="str">
        <f t="shared" ca="1" si="262"/>
        <v/>
      </c>
      <c r="D1572" s="22" t="str">
        <f t="shared" ca="1" si="262"/>
        <v/>
      </c>
      <c r="E1572" s="22" t="str">
        <f t="shared" ca="1" si="256"/>
        <v/>
      </c>
      <c r="F1572" s="22" t="str">
        <f t="shared" ca="1" si="257"/>
        <v/>
      </c>
      <c r="G1572" s="22" t="str">
        <f t="shared" ca="1" si="258"/>
        <v/>
      </c>
      <c r="H1572" s="22" t="str">
        <f t="shared" ca="1" si="263"/>
        <v/>
      </c>
      <c r="I1572" s="22" t="str">
        <f t="shared" ca="1" si="263"/>
        <v/>
      </c>
      <c r="J1572" s="22" t="str">
        <f t="shared" ca="1" si="263"/>
        <v/>
      </c>
      <c r="K1572" s="22" t="str">
        <f t="shared" ca="1" si="263"/>
        <v/>
      </c>
      <c r="L1572" s="22" t="str">
        <f t="shared" ca="1" si="263"/>
        <v/>
      </c>
      <c r="M1572" s="22" t="str">
        <f t="shared" ca="1" si="263"/>
        <v/>
      </c>
      <c r="N1572" s="22" t="str">
        <f t="shared" ca="1" si="263"/>
        <v/>
      </c>
      <c r="O1572" s="22" t="str">
        <f t="shared" ca="1" si="263"/>
        <v/>
      </c>
      <c r="P1572" s="23"/>
      <c r="Q1572" s="23"/>
      <c r="R1572" s="23"/>
      <c r="S1572" s="23"/>
      <c r="T1572" s="23"/>
      <c r="U1572" s="23"/>
      <c r="V1572" s="23"/>
      <c r="W1572" s="23"/>
      <c r="X1572" s="23"/>
      <c r="Y1572" s="23"/>
      <c r="Z1572" s="23"/>
    </row>
    <row r="1573" spans="1:26" x14ac:dyDescent="0.55000000000000004">
      <c r="A1573" s="6" t="str">
        <f t="shared" ca="1" si="259"/>
        <v/>
      </c>
      <c r="B1573" s="22" t="str">
        <f t="shared" ca="1" si="262"/>
        <v/>
      </c>
      <c r="C1573" s="22" t="str">
        <f t="shared" ca="1" si="262"/>
        <v/>
      </c>
      <c r="D1573" s="22" t="str">
        <f t="shared" ca="1" si="262"/>
        <v/>
      </c>
      <c r="E1573" s="22" t="str">
        <f t="shared" ca="1" si="256"/>
        <v/>
      </c>
      <c r="F1573" s="22" t="str">
        <f t="shared" ca="1" si="257"/>
        <v/>
      </c>
      <c r="G1573" s="22" t="str">
        <f t="shared" ca="1" si="258"/>
        <v/>
      </c>
      <c r="H1573" s="22" t="str">
        <f t="shared" ca="1" si="263"/>
        <v/>
      </c>
      <c r="I1573" s="22" t="str">
        <f t="shared" ca="1" si="263"/>
        <v/>
      </c>
      <c r="J1573" s="22" t="str">
        <f t="shared" ca="1" si="263"/>
        <v/>
      </c>
      <c r="K1573" s="22" t="str">
        <f t="shared" ca="1" si="263"/>
        <v/>
      </c>
      <c r="L1573" s="22" t="str">
        <f t="shared" ca="1" si="263"/>
        <v/>
      </c>
      <c r="M1573" s="22" t="str">
        <f t="shared" ca="1" si="263"/>
        <v/>
      </c>
      <c r="N1573" s="22" t="str">
        <f t="shared" ca="1" si="263"/>
        <v/>
      </c>
      <c r="O1573" s="22" t="str">
        <f t="shared" ca="1" si="263"/>
        <v/>
      </c>
      <c r="P1573" s="23"/>
      <c r="Q1573" s="23"/>
      <c r="R1573" s="23"/>
      <c r="S1573" s="23"/>
      <c r="T1573" s="23"/>
      <c r="U1573" s="23"/>
      <c r="V1573" s="23"/>
      <c r="W1573" s="23"/>
      <c r="X1573" s="23"/>
      <c r="Y1573" s="23"/>
      <c r="Z1573" s="23"/>
    </row>
    <row r="1574" spans="1:26" x14ac:dyDescent="0.55000000000000004">
      <c r="A1574" s="6" t="str">
        <f t="shared" ca="1" si="259"/>
        <v/>
      </c>
      <c r="B1574" s="22" t="str">
        <f t="shared" ca="1" si="262"/>
        <v/>
      </c>
      <c r="C1574" s="22" t="str">
        <f t="shared" ca="1" si="262"/>
        <v/>
      </c>
      <c r="D1574" s="22" t="str">
        <f t="shared" ca="1" si="262"/>
        <v/>
      </c>
      <c r="E1574" s="22" t="str">
        <f t="shared" ca="1" si="256"/>
        <v/>
      </c>
      <c r="F1574" s="22" t="str">
        <f t="shared" ca="1" si="257"/>
        <v/>
      </c>
      <c r="G1574" s="22" t="str">
        <f t="shared" ca="1" si="258"/>
        <v/>
      </c>
      <c r="H1574" s="22" t="str">
        <f t="shared" ca="1" si="263"/>
        <v/>
      </c>
      <c r="I1574" s="22" t="str">
        <f t="shared" ca="1" si="263"/>
        <v/>
      </c>
      <c r="J1574" s="22" t="str">
        <f t="shared" ca="1" si="263"/>
        <v/>
      </c>
      <c r="K1574" s="22" t="str">
        <f t="shared" ca="1" si="263"/>
        <v/>
      </c>
      <c r="L1574" s="22" t="str">
        <f t="shared" ca="1" si="263"/>
        <v/>
      </c>
      <c r="M1574" s="22" t="str">
        <f t="shared" ca="1" si="263"/>
        <v/>
      </c>
      <c r="N1574" s="22" t="str">
        <f t="shared" ca="1" si="263"/>
        <v/>
      </c>
      <c r="O1574" s="22" t="str">
        <f t="shared" ca="1" si="263"/>
        <v/>
      </c>
      <c r="P1574" s="23"/>
      <c r="Q1574" s="23"/>
      <c r="R1574" s="23"/>
      <c r="S1574" s="23"/>
      <c r="T1574" s="23"/>
      <c r="U1574" s="23"/>
      <c r="V1574" s="23"/>
      <c r="W1574" s="23"/>
      <c r="X1574" s="23"/>
      <c r="Y1574" s="23"/>
      <c r="Z1574" s="23"/>
    </row>
    <row r="1575" spans="1:26" x14ac:dyDescent="0.55000000000000004">
      <c r="A1575" s="6" t="str">
        <f t="shared" ca="1" si="259"/>
        <v/>
      </c>
      <c r="B1575" s="22" t="str">
        <f t="shared" ca="1" si="262"/>
        <v/>
      </c>
      <c r="C1575" s="22" t="str">
        <f t="shared" ca="1" si="262"/>
        <v/>
      </c>
      <c r="D1575" s="22" t="str">
        <f t="shared" ca="1" si="262"/>
        <v/>
      </c>
      <c r="E1575" s="22" t="str">
        <f t="shared" ca="1" si="256"/>
        <v/>
      </c>
      <c r="F1575" s="22" t="str">
        <f t="shared" ca="1" si="257"/>
        <v/>
      </c>
      <c r="G1575" s="22" t="str">
        <f t="shared" ca="1" si="258"/>
        <v/>
      </c>
      <c r="H1575" s="22" t="str">
        <f t="shared" ca="1" si="263"/>
        <v/>
      </c>
      <c r="I1575" s="22" t="str">
        <f t="shared" ca="1" si="263"/>
        <v/>
      </c>
      <c r="J1575" s="22" t="str">
        <f t="shared" ca="1" si="263"/>
        <v/>
      </c>
      <c r="K1575" s="22" t="str">
        <f t="shared" ca="1" si="263"/>
        <v/>
      </c>
      <c r="L1575" s="22" t="str">
        <f t="shared" ca="1" si="263"/>
        <v/>
      </c>
      <c r="M1575" s="22" t="str">
        <f t="shared" ca="1" si="263"/>
        <v/>
      </c>
      <c r="N1575" s="22" t="str">
        <f t="shared" ca="1" si="263"/>
        <v/>
      </c>
      <c r="O1575" s="22" t="str">
        <f t="shared" ca="1" si="263"/>
        <v/>
      </c>
      <c r="P1575" s="23"/>
      <c r="Q1575" s="23"/>
      <c r="R1575" s="23"/>
      <c r="S1575" s="23"/>
      <c r="T1575" s="23"/>
      <c r="U1575" s="23"/>
      <c r="V1575" s="23"/>
      <c r="W1575" s="23"/>
      <c r="X1575" s="23"/>
      <c r="Y1575" s="23"/>
      <c r="Z1575" s="23"/>
    </row>
    <row r="1576" spans="1:26" x14ac:dyDescent="0.55000000000000004">
      <c r="A1576" s="6" t="str">
        <f t="shared" ca="1" si="259"/>
        <v/>
      </c>
      <c r="B1576" s="22" t="str">
        <f t="shared" ca="1" si="262"/>
        <v/>
      </c>
      <c r="C1576" s="22" t="str">
        <f t="shared" ca="1" si="262"/>
        <v/>
      </c>
      <c r="D1576" s="22" t="str">
        <f t="shared" ca="1" si="262"/>
        <v/>
      </c>
      <c r="E1576" s="22" t="str">
        <f t="shared" ca="1" si="256"/>
        <v/>
      </c>
      <c r="F1576" s="22" t="str">
        <f t="shared" ca="1" si="257"/>
        <v/>
      </c>
      <c r="G1576" s="22" t="str">
        <f t="shared" ca="1" si="258"/>
        <v/>
      </c>
      <c r="H1576" s="22" t="str">
        <f t="shared" ca="1" si="263"/>
        <v/>
      </c>
      <c r="I1576" s="22" t="str">
        <f t="shared" ca="1" si="263"/>
        <v/>
      </c>
      <c r="J1576" s="22" t="str">
        <f t="shared" ca="1" si="263"/>
        <v/>
      </c>
      <c r="K1576" s="22" t="str">
        <f t="shared" ca="1" si="263"/>
        <v/>
      </c>
      <c r="L1576" s="22" t="str">
        <f t="shared" ca="1" si="263"/>
        <v/>
      </c>
      <c r="M1576" s="22" t="str">
        <f t="shared" ca="1" si="263"/>
        <v/>
      </c>
      <c r="N1576" s="22" t="str">
        <f t="shared" ca="1" si="263"/>
        <v/>
      </c>
      <c r="O1576" s="22" t="str">
        <f t="shared" ca="1" si="263"/>
        <v/>
      </c>
      <c r="P1576" s="23"/>
      <c r="Q1576" s="23"/>
      <c r="R1576" s="23"/>
      <c r="S1576" s="23"/>
      <c r="T1576" s="23"/>
      <c r="U1576" s="23"/>
      <c r="V1576" s="23"/>
      <c r="W1576" s="23"/>
      <c r="X1576" s="23"/>
      <c r="Y1576" s="23"/>
      <c r="Z1576" s="23"/>
    </row>
    <row r="1577" spans="1:26" x14ac:dyDescent="0.55000000000000004">
      <c r="A1577" s="6" t="str">
        <f t="shared" ca="1" si="259"/>
        <v/>
      </c>
      <c r="B1577" s="22" t="str">
        <f t="shared" ca="1" si="262"/>
        <v/>
      </c>
      <c r="C1577" s="22" t="str">
        <f t="shared" ca="1" si="262"/>
        <v/>
      </c>
      <c r="D1577" s="22" t="str">
        <f t="shared" ca="1" si="262"/>
        <v/>
      </c>
      <c r="E1577" s="22" t="str">
        <f t="shared" ca="1" si="256"/>
        <v/>
      </c>
      <c r="F1577" s="22" t="str">
        <f t="shared" ca="1" si="257"/>
        <v/>
      </c>
      <c r="G1577" s="22" t="str">
        <f t="shared" ca="1" si="258"/>
        <v/>
      </c>
      <c r="H1577" s="22" t="str">
        <f t="shared" ca="1" si="263"/>
        <v/>
      </c>
      <c r="I1577" s="22" t="str">
        <f t="shared" ca="1" si="263"/>
        <v/>
      </c>
      <c r="J1577" s="22" t="str">
        <f t="shared" ca="1" si="263"/>
        <v/>
      </c>
      <c r="K1577" s="22" t="str">
        <f t="shared" ca="1" si="263"/>
        <v/>
      </c>
      <c r="L1577" s="22" t="str">
        <f t="shared" ca="1" si="263"/>
        <v/>
      </c>
      <c r="M1577" s="22" t="str">
        <f t="shared" ca="1" si="263"/>
        <v/>
      </c>
      <c r="N1577" s="22" t="str">
        <f t="shared" ca="1" si="263"/>
        <v/>
      </c>
      <c r="O1577" s="22" t="str">
        <f t="shared" ca="1" si="263"/>
        <v/>
      </c>
      <c r="P1577" s="23"/>
      <c r="Q1577" s="23"/>
      <c r="R1577" s="23"/>
      <c r="S1577" s="23"/>
      <c r="T1577" s="23"/>
      <c r="U1577" s="23"/>
      <c r="V1577" s="23"/>
      <c r="W1577" s="23"/>
      <c r="X1577" s="23"/>
      <c r="Y1577" s="23"/>
      <c r="Z1577" s="23"/>
    </row>
    <row r="1578" spans="1:26" x14ac:dyDescent="0.55000000000000004">
      <c r="A1578" s="6" t="str">
        <f t="shared" ca="1" si="259"/>
        <v/>
      </c>
      <c r="B1578" s="22" t="str">
        <f t="shared" ca="1" si="262"/>
        <v/>
      </c>
      <c r="C1578" s="22" t="str">
        <f t="shared" ca="1" si="262"/>
        <v/>
      </c>
      <c r="D1578" s="22" t="str">
        <f t="shared" ca="1" si="262"/>
        <v/>
      </c>
      <c r="E1578" s="22" t="str">
        <f t="shared" ca="1" si="256"/>
        <v/>
      </c>
      <c r="F1578" s="22" t="str">
        <f t="shared" ca="1" si="257"/>
        <v/>
      </c>
      <c r="G1578" s="22" t="str">
        <f t="shared" ca="1" si="258"/>
        <v/>
      </c>
      <c r="H1578" s="22" t="str">
        <f t="shared" ca="1" si="263"/>
        <v/>
      </c>
      <c r="I1578" s="22" t="str">
        <f t="shared" ca="1" si="263"/>
        <v/>
      </c>
      <c r="J1578" s="22" t="str">
        <f t="shared" ca="1" si="263"/>
        <v/>
      </c>
      <c r="K1578" s="22" t="str">
        <f t="shared" ca="1" si="263"/>
        <v/>
      </c>
      <c r="L1578" s="22" t="str">
        <f t="shared" ca="1" si="263"/>
        <v/>
      </c>
      <c r="M1578" s="22" t="str">
        <f t="shared" ca="1" si="263"/>
        <v/>
      </c>
      <c r="N1578" s="22" t="str">
        <f t="shared" ca="1" si="263"/>
        <v/>
      </c>
      <c r="O1578" s="22" t="str">
        <f t="shared" ca="1" si="263"/>
        <v/>
      </c>
      <c r="P1578" s="23"/>
      <c r="Q1578" s="23"/>
      <c r="R1578" s="23"/>
      <c r="S1578" s="23"/>
      <c r="T1578" s="23"/>
      <c r="U1578" s="23"/>
      <c r="V1578" s="23"/>
      <c r="W1578" s="23"/>
      <c r="X1578" s="23"/>
      <c r="Y1578" s="23"/>
      <c r="Z1578" s="23"/>
    </row>
    <row r="1579" spans="1:26" x14ac:dyDescent="0.55000000000000004">
      <c r="A1579" s="6" t="str">
        <f t="shared" ca="1" si="259"/>
        <v/>
      </c>
      <c r="B1579" s="22" t="str">
        <f t="shared" ca="1" si="262"/>
        <v/>
      </c>
      <c r="C1579" s="22" t="str">
        <f t="shared" ca="1" si="262"/>
        <v/>
      </c>
      <c r="D1579" s="22" t="str">
        <f t="shared" ca="1" si="262"/>
        <v/>
      </c>
      <c r="E1579" s="22" t="str">
        <f t="shared" ca="1" si="256"/>
        <v/>
      </c>
      <c r="F1579" s="22" t="str">
        <f t="shared" ca="1" si="257"/>
        <v/>
      </c>
      <c r="G1579" s="22" t="str">
        <f t="shared" ca="1" si="258"/>
        <v/>
      </c>
      <c r="H1579" s="22" t="str">
        <f t="shared" ca="1" si="263"/>
        <v/>
      </c>
      <c r="I1579" s="22" t="str">
        <f t="shared" ca="1" si="263"/>
        <v/>
      </c>
      <c r="J1579" s="22" t="str">
        <f t="shared" ca="1" si="263"/>
        <v/>
      </c>
      <c r="K1579" s="22" t="str">
        <f t="shared" ca="1" si="263"/>
        <v/>
      </c>
      <c r="L1579" s="22" t="str">
        <f t="shared" ca="1" si="263"/>
        <v/>
      </c>
      <c r="M1579" s="22" t="str">
        <f t="shared" ca="1" si="263"/>
        <v/>
      </c>
      <c r="N1579" s="22" t="str">
        <f t="shared" ca="1" si="263"/>
        <v/>
      </c>
      <c r="O1579" s="22" t="str">
        <f t="shared" ca="1" si="263"/>
        <v/>
      </c>
      <c r="P1579" s="23"/>
      <c r="Q1579" s="23"/>
      <c r="R1579" s="23"/>
      <c r="S1579" s="23"/>
      <c r="T1579" s="23"/>
      <c r="U1579" s="23"/>
      <c r="V1579" s="23"/>
      <c r="W1579" s="23"/>
      <c r="X1579" s="23"/>
      <c r="Y1579" s="23"/>
      <c r="Z1579" s="23"/>
    </row>
    <row r="1580" spans="1:26" x14ac:dyDescent="0.55000000000000004">
      <c r="A1580" s="6" t="str">
        <f t="shared" ca="1" si="259"/>
        <v/>
      </c>
      <c r="B1580" s="22" t="str">
        <f t="shared" ca="1" si="262"/>
        <v/>
      </c>
      <c r="C1580" s="22" t="str">
        <f t="shared" ca="1" si="262"/>
        <v/>
      </c>
      <c r="D1580" s="22" t="str">
        <f t="shared" ca="1" si="262"/>
        <v/>
      </c>
      <c r="E1580" s="22" t="str">
        <f t="shared" ca="1" si="256"/>
        <v/>
      </c>
      <c r="F1580" s="22" t="str">
        <f t="shared" ca="1" si="257"/>
        <v/>
      </c>
      <c r="G1580" s="22" t="str">
        <f t="shared" ca="1" si="258"/>
        <v/>
      </c>
      <c r="H1580" s="22" t="str">
        <f t="shared" ca="1" si="263"/>
        <v/>
      </c>
      <c r="I1580" s="22" t="str">
        <f t="shared" ca="1" si="263"/>
        <v/>
      </c>
      <c r="J1580" s="22" t="str">
        <f t="shared" ca="1" si="263"/>
        <v/>
      </c>
      <c r="K1580" s="22" t="str">
        <f t="shared" ca="1" si="263"/>
        <v/>
      </c>
      <c r="L1580" s="22" t="str">
        <f t="shared" ca="1" si="263"/>
        <v/>
      </c>
      <c r="M1580" s="22" t="str">
        <f t="shared" ca="1" si="263"/>
        <v/>
      </c>
      <c r="N1580" s="22" t="str">
        <f t="shared" ca="1" si="263"/>
        <v/>
      </c>
      <c r="O1580" s="22" t="str">
        <f t="shared" ca="1" si="263"/>
        <v/>
      </c>
      <c r="P1580" s="23"/>
      <c r="Q1580" s="23"/>
      <c r="R1580" s="23"/>
      <c r="S1580" s="23"/>
      <c r="T1580" s="23"/>
      <c r="U1580" s="23"/>
      <c r="V1580" s="23"/>
      <c r="W1580" s="23"/>
      <c r="X1580" s="23"/>
      <c r="Y1580" s="23"/>
      <c r="Z1580" s="23"/>
    </row>
    <row r="1581" spans="1:26" x14ac:dyDescent="0.55000000000000004">
      <c r="A1581" s="6" t="str">
        <f t="shared" ca="1" si="259"/>
        <v/>
      </c>
      <c r="B1581" s="22" t="str">
        <f t="shared" ca="1" si="262"/>
        <v/>
      </c>
      <c r="C1581" s="22" t="str">
        <f t="shared" ca="1" si="262"/>
        <v/>
      </c>
      <c r="D1581" s="22" t="str">
        <f t="shared" ca="1" si="262"/>
        <v/>
      </c>
      <c r="E1581" s="22" t="str">
        <f t="shared" ca="1" si="256"/>
        <v/>
      </c>
      <c r="F1581" s="22" t="str">
        <f t="shared" ca="1" si="257"/>
        <v/>
      </c>
      <c r="G1581" s="22" t="str">
        <f t="shared" ca="1" si="258"/>
        <v/>
      </c>
      <c r="H1581" s="22" t="str">
        <f t="shared" ca="1" si="263"/>
        <v/>
      </c>
      <c r="I1581" s="22" t="str">
        <f t="shared" ca="1" si="263"/>
        <v/>
      </c>
      <c r="J1581" s="22" t="str">
        <f t="shared" ca="1" si="263"/>
        <v/>
      </c>
      <c r="K1581" s="22" t="str">
        <f t="shared" ca="1" si="263"/>
        <v/>
      </c>
      <c r="L1581" s="22" t="str">
        <f t="shared" ca="1" si="263"/>
        <v/>
      </c>
      <c r="M1581" s="22" t="str">
        <f t="shared" ca="1" si="263"/>
        <v/>
      </c>
      <c r="N1581" s="22" t="str">
        <f t="shared" ca="1" si="263"/>
        <v/>
      </c>
      <c r="O1581" s="22" t="str">
        <f t="shared" ca="1" si="263"/>
        <v/>
      </c>
      <c r="P1581" s="23"/>
      <c r="Q1581" s="23"/>
      <c r="R1581" s="23"/>
      <c r="S1581" s="23"/>
      <c r="T1581" s="23"/>
      <c r="U1581" s="23"/>
      <c r="V1581" s="23"/>
      <c r="W1581" s="23"/>
      <c r="X1581" s="23"/>
      <c r="Y1581" s="23"/>
      <c r="Z1581" s="23"/>
    </row>
    <row r="1582" spans="1:26" x14ac:dyDescent="0.55000000000000004">
      <c r="A1582" s="6" t="str">
        <f t="shared" ca="1" si="259"/>
        <v/>
      </c>
      <c r="B1582" s="22" t="str">
        <f t="shared" ca="1" si="262"/>
        <v/>
      </c>
      <c r="C1582" s="22" t="str">
        <f t="shared" ca="1" si="262"/>
        <v/>
      </c>
      <c r="D1582" s="22" t="str">
        <f t="shared" ca="1" si="262"/>
        <v/>
      </c>
      <c r="E1582" s="22" t="str">
        <f t="shared" ca="1" si="256"/>
        <v/>
      </c>
      <c r="F1582" s="22" t="str">
        <f t="shared" ca="1" si="257"/>
        <v/>
      </c>
      <c r="G1582" s="22" t="str">
        <f t="shared" ca="1" si="258"/>
        <v/>
      </c>
      <c r="H1582" s="22" t="str">
        <f t="shared" ca="1" si="263"/>
        <v/>
      </c>
      <c r="I1582" s="22" t="str">
        <f t="shared" ca="1" si="263"/>
        <v/>
      </c>
      <c r="J1582" s="22" t="str">
        <f t="shared" ca="1" si="263"/>
        <v/>
      </c>
      <c r="K1582" s="22" t="str">
        <f t="shared" ca="1" si="263"/>
        <v/>
      </c>
      <c r="L1582" s="22" t="str">
        <f t="shared" ca="1" si="263"/>
        <v/>
      </c>
      <c r="M1582" s="22" t="str">
        <f t="shared" ca="1" si="263"/>
        <v/>
      </c>
      <c r="N1582" s="22" t="str">
        <f t="shared" ca="1" si="263"/>
        <v/>
      </c>
      <c r="O1582" s="22" t="str">
        <f t="shared" ca="1" si="263"/>
        <v/>
      </c>
      <c r="P1582" s="23"/>
      <c r="Q1582" s="23"/>
      <c r="R1582" s="23"/>
      <c r="S1582" s="23"/>
      <c r="T1582" s="23"/>
      <c r="U1582" s="23"/>
      <c r="V1582" s="23"/>
      <c r="W1582" s="23"/>
      <c r="X1582" s="23"/>
      <c r="Y1582" s="23"/>
      <c r="Z1582" s="23"/>
    </row>
    <row r="1583" spans="1:26" x14ac:dyDescent="0.55000000000000004">
      <c r="A1583" s="6" t="str">
        <f t="shared" ca="1" si="259"/>
        <v/>
      </c>
      <c r="B1583" s="22" t="str">
        <f t="shared" ca="1" si="262"/>
        <v/>
      </c>
      <c r="C1583" s="22" t="str">
        <f t="shared" ca="1" si="262"/>
        <v/>
      </c>
      <c r="D1583" s="22" t="str">
        <f t="shared" ca="1" si="262"/>
        <v/>
      </c>
      <c r="E1583" s="22" t="str">
        <f t="shared" ca="1" si="256"/>
        <v/>
      </c>
      <c r="F1583" s="22" t="str">
        <f t="shared" ca="1" si="257"/>
        <v/>
      </c>
      <c r="G1583" s="22" t="str">
        <f t="shared" ca="1" si="258"/>
        <v/>
      </c>
      <c r="H1583" s="22" t="str">
        <f t="shared" ca="1" si="263"/>
        <v/>
      </c>
      <c r="I1583" s="22" t="str">
        <f t="shared" ca="1" si="263"/>
        <v/>
      </c>
      <c r="J1583" s="22" t="str">
        <f t="shared" ca="1" si="263"/>
        <v/>
      </c>
      <c r="K1583" s="22" t="str">
        <f t="shared" ca="1" si="263"/>
        <v/>
      </c>
      <c r="L1583" s="22" t="str">
        <f t="shared" ca="1" si="263"/>
        <v/>
      </c>
      <c r="M1583" s="22" t="str">
        <f t="shared" ca="1" si="263"/>
        <v/>
      </c>
      <c r="N1583" s="22" t="str">
        <f t="shared" ca="1" si="263"/>
        <v/>
      </c>
      <c r="O1583" s="22" t="str">
        <f t="shared" ca="1" si="263"/>
        <v/>
      </c>
      <c r="P1583" s="23"/>
      <c r="Q1583" s="23"/>
      <c r="R1583" s="23"/>
      <c r="S1583" s="23"/>
      <c r="T1583" s="23"/>
      <c r="U1583" s="23"/>
      <c r="V1583" s="23"/>
      <c r="W1583" s="23"/>
      <c r="X1583" s="23"/>
      <c r="Y1583" s="23"/>
      <c r="Z1583" s="23"/>
    </row>
    <row r="1584" spans="1:26" x14ac:dyDescent="0.55000000000000004">
      <c r="A1584" s="6" t="str">
        <f t="shared" ca="1" si="259"/>
        <v/>
      </c>
      <c r="B1584" s="22" t="str">
        <f t="shared" ca="1" si="262"/>
        <v/>
      </c>
      <c r="C1584" s="22" t="str">
        <f t="shared" ca="1" si="262"/>
        <v/>
      </c>
      <c r="D1584" s="22" t="str">
        <f t="shared" ca="1" si="262"/>
        <v/>
      </c>
      <c r="E1584" s="22" t="str">
        <f t="shared" ca="1" si="256"/>
        <v/>
      </c>
      <c r="F1584" s="22" t="str">
        <f t="shared" ca="1" si="257"/>
        <v/>
      </c>
      <c r="G1584" s="22" t="str">
        <f t="shared" ca="1" si="258"/>
        <v/>
      </c>
      <c r="H1584" s="22" t="str">
        <f t="shared" ca="1" si="263"/>
        <v/>
      </c>
      <c r="I1584" s="22" t="str">
        <f t="shared" ca="1" si="263"/>
        <v/>
      </c>
      <c r="J1584" s="22" t="str">
        <f t="shared" ca="1" si="263"/>
        <v/>
      </c>
      <c r="K1584" s="22" t="str">
        <f t="shared" ca="1" si="263"/>
        <v/>
      </c>
      <c r="L1584" s="22" t="str">
        <f t="shared" ca="1" si="263"/>
        <v/>
      </c>
      <c r="M1584" s="22" t="str">
        <f t="shared" ca="1" si="263"/>
        <v/>
      </c>
      <c r="N1584" s="22" t="str">
        <f t="shared" ca="1" si="263"/>
        <v/>
      </c>
      <c r="O1584" s="22" t="str">
        <f t="shared" ca="1" si="263"/>
        <v/>
      </c>
      <c r="P1584" s="23"/>
      <c r="Q1584" s="23"/>
      <c r="R1584" s="23"/>
      <c r="S1584" s="23"/>
      <c r="T1584" s="23"/>
      <c r="U1584" s="23"/>
      <c r="V1584" s="23"/>
      <c r="W1584" s="23"/>
      <c r="X1584" s="23"/>
      <c r="Y1584" s="23"/>
      <c r="Z1584" s="23"/>
    </row>
    <row r="1585" spans="1:26" x14ac:dyDescent="0.55000000000000004">
      <c r="A1585" s="6" t="str">
        <f t="shared" ca="1" si="259"/>
        <v/>
      </c>
      <c r="B1585" s="22" t="str">
        <f t="shared" ca="1" si="262"/>
        <v/>
      </c>
      <c r="C1585" s="22" t="str">
        <f t="shared" ca="1" si="262"/>
        <v/>
      </c>
      <c r="D1585" s="22" t="str">
        <f t="shared" ca="1" si="262"/>
        <v/>
      </c>
      <c r="E1585" s="22" t="str">
        <f t="shared" ca="1" si="256"/>
        <v/>
      </c>
      <c r="F1585" s="22" t="str">
        <f t="shared" ca="1" si="257"/>
        <v/>
      </c>
      <c r="G1585" s="22" t="str">
        <f t="shared" ca="1" si="258"/>
        <v/>
      </c>
      <c r="H1585" s="22" t="str">
        <f t="shared" ca="1" si="263"/>
        <v/>
      </c>
      <c r="I1585" s="22" t="str">
        <f t="shared" ca="1" si="263"/>
        <v/>
      </c>
      <c r="J1585" s="22" t="str">
        <f t="shared" ca="1" si="263"/>
        <v/>
      </c>
      <c r="K1585" s="22" t="str">
        <f t="shared" ca="1" si="263"/>
        <v/>
      </c>
      <c r="L1585" s="22" t="str">
        <f t="shared" ca="1" si="263"/>
        <v/>
      </c>
      <c r="M1585" s="22" t="str">
        <f t="shared" ca="1" si="263"/>
        <v/>
      </c>
      <c r="N1585" s="22" t="str">
        <f t="shared" ca="1" si="263"/>
        <v/>
      </c>
      <c r="O1585" s="22" t="str">
        <f t="shared" ca="1" si="263"/>
        <v/>
      </c>
      <c r="P1585" s="23"/>
      <c r="Q1585" s="23"/>
      <c r="R1585" s="23"/>
      <c r="S1585" s="23"/>
      <c r="T1585" s="23"/>
      <c r="U1585" s="23"/>
      <c r="V1585" s="23"/>
      <c r="W1585" s="23"/>
      <c r="X1585" s="23"/>
      <c r="Y1585" s="23"/>
      <c r="Z1585" s="23"/>
    </row>
    <row r="1586" spans="1:26" x14ac:dyDescent="0.55000000000000004">
      <c r="A1586" s="6" t="str">
        <f t="shared" ca="1" si="259"/>
        <v/>
      </c>
      <c r="B1586" s="22" t="str">
        <f t="shared" ca="1" si="262"/>
        <v/>
      </c>
      <c r="C1586" s="22" t="str">
        <f t="shared" ca="1" si="262"/>
        <v/>
      </c>
      <c r="D1586" s="22" t="str">
        <f t="shared" ca="1" si="262"/>
        <v/>
      </c>
      <c r="E1586" s="22" t="str">
        <f t="shared" ca="1" si="256"/>
        <v/>
      </c>
      <c r="F1586" s="22" t="str">
        <f t="shared" ca="1" si="257"/>
        <v/>
      </c>
      <c r="G1586" s="22" t="str">
        <f t="shared" ca="1" si="258"/>
        <v/>
      </c>
      <c r="H1586" s="22" t="str">
        <f t="shared" ca="1" si="263"/>
        <v/>
      </c>
      <c r="I1586" s="22" t="str">
        <f t="shared" ca="1" si="263"/>
        <v/>
      </c>
      <c r="J1586" s="22" t="str">
        <f t="shared" ca="1" si="263"/>
        <v/>
      </c>
      <c r="K1586" s="22" t="str">
        <f t="shared" ca="1" si="263"/>
        <v/>
      </c>
      <c r="L1586" s="22" t="str">
        <f t="shared" ca="1" si="263"/>
        <v/>
      </c>
      <c r="M1586" s="22" t="str">
        <f t="shared" ca="1" si="263"/>
        <v/>
      </c>
      <c r="N1586" s="22" t="str">
        <f t="shared" ca="1" si="263"/>
        <v/>
      </c>
      <c r="O1586" s="22" t="str">
        <f t="shared" ca="1" si="263"/>
        <v/>
      </c>
      <c r="P1586" s="23"/>
      <c r="Q1586" s="23"/>
      <c r="R1586" s="23"/>
      <c r="S1586" s="23"/>
      <c r="T1586" s="23"/>
      <c r="U1586" s="23"/>
      <c r="V1586" s="23"/>
      <c r="W1586" s="23"/>
      <c r="X1586" s="23"/>
      <c r="Y1586" s="23"/>
      <c r="Z1586" s="23"/>
    </row>
    <row r="1587" spans="1:26" x14ac:dyDescent="0.55000000000000004">
      <c r="A1587" s="6" t="str">
        <f t="shared" ca="1" si="259"/>
        <v/>
      </c>
      <c r="B1587" s="22" t="str">
        <f t="shared" ca="1" si="262"/>
        <v/>
      </c>
      <c r="C1587" s="22" t="str">
        <f t="shared" ca="1" si="262"/>
        <v/>
      </c>
      <c r="D1587" s="22" t="str">
        <f t="shared" ca="1" si="262"/>
        <v/>
      </c>
      <c r="E1587" s="22" t="str">
        <f t="shared" ca="1" si="256"/>
        <v/>
      </c>
      <c r="F1587" s="22" t="str">
        <f t="shared" ca="1" si="257"/>
        <v/>
      </c>
      <c r="G1587" s="22" t="str">
        <f t="shared" ca="1" si="258"/>
        <v/>
      </c>
      <c r="H1587" s="22" t="str">
        <f t="shared" ca="1" si="263"/>
        <v/>
      </c>
      <c r="I1587" s="22" t="str">
        <f t="shared" ca="1" si="263"/>
        <v/>
      </c>
      <c r="J1587" s="22" t="str">
        <f t="shared" ca="1" si="263"/>
        <v/>
      </c>
      <c r="K1587" s="22" t="str">
        <f t="shared" ca="1" si="263"/>
        <v/>
      </c>
      <c r="L1587" s="22" t="str">
        <f t="shared" ca="1" si="263"/>
        <v/>
      </c>
      <c r="M1587" s="22" t="str">
        <f t="shared" ca="1" si="263"/>
        <v/>
      </c>
      <c r="N1587" s="22" t="str">
        <f t="shared" ca="1" si="263"/>
        <v/>
      </c>
      <c r="O1587" s="22" t="str">
        <f t="shared" ca="1" si="263"/>
        <v/>
      </c>
      <c r="P1587" s="23"/>
      <c r="Q1587" s="23"/>
      <c r="R1587" s="23"/>
      <c r="S1587" s="23"/>
      <c r="T1587" s="23"/>
      <c r="U1587" s="23"/>
      <c r="V1587" s="23"/>
      <c r="W1587" s="23"/>
      <c r="X1587" s="23"/>
      <c r="Y1587" s="23"/>
      <c r="Z1587" s="23"/>
    </row>
    <row r="1588" spans="1:26" x14ac:dyDescent="0.55000000000000004">
      <c r="A1588" s="6" t="str">
        <f t="shared" ca="1" si="259"/>
        <v/>
      </c>
      <c r="B1588" s="22" t="str">
        <f t="shared" ref="B1588:D1607" ca="1" si="264">IF($A1588="","",IF(ISERROR(IF(ISERROR(INDEX(FredRatesData_AllData,MATCH($A1588-(MAX(0,WEEKDAY($A1588,2)-5)),FredRatesData_Dates,0),MATCH(B$6,FredRatesData_IDs,0),1)/B$5),INDEX(FredRatesData_AllData,MATCH($A1588-(MAX(0,WEEKDAY($A1588,2)-5))-3,FredRatesData_Dates,0),MATCH(B$6,FredRatesData_IDs,0),1)/B$5,INDEX(FredRatesData_AllData,MATCH($A1588-(MAX(0,WEEKDAY($A1588,2)-5)),FredRatesData_Dates,0),MATCH(B$6,FredRatesData_IDs,0),1)/B$5)),"",IF(ISERROR(INDEX(FredRatesData_AllData,MATCH($A1588-(MAX(0,WEEKDAY($A1588,2)-5)),FredRatesData_Dates,0),MATCH(B$6,FredRatesData_IDs,0),1)/B$5),INDEX(FredRatesData_AllData,MATCH($A1588-(MAX(0,WEEKDAY($A1588,2)-5))-3,FredRatesData_Dates,0),MATCH(B$6,FredRatesData_IDs,0),1)/B$5,INDEX(FredRatesData_AllData,MATCH($A1588-(MAX(0,WEEKDAY($A1588,2)-5)),FredRatesData_Dates,0),MATCH(B$6,FredRatesData_IDs,0),1)/B$5)))</f>
        <v/>
      </c>
      <c r="C1588" s="22" t="str">
        <f t="shared" ca="1" si="264"/>
        <v/>
      </c>
      <c r="D1588" s="22" t="str">
        <f t="shared" ca="1" si="264"/>
        <v/>
      </c>
      <c r="E1588" s="22" t="str">
        <f t="shared" ca="1" si="256"/>
        <v/>
      </c>
      <c r="F1588" s="22" t="str">
        <f t="shared" ca="1" si="257"/>
        <v/>
      </c>
      <c r="G1588" s="22" t="str">
        <f t="shared" ca="1" si="258"/>
        <v/>
      </c>
      <c r="H1588" s="22" t="str">
        <f t="shared" ref="H1588:O1607" ca="1" si="265">IF($A1588="","",IF(ISERROR(IF(ISERROR(INDEX(FredRatesData_AllData,MATCH($A1588-(MAX(0,WEEKDAY($A1588,2)-5)),FredRatesData_Dates,0),MATCH(H$6,FredRatesData_IDs,0),1)/H$5),INDEX(FredRatesData_AllData,MATCH($A1588-(MAX(0,WEEKDAY($A1588,2)-5))-3,FredRatesData_Dates,0),MATCH(H$6,FredRatesData_IDs,0),1)/H$5,INDEX(FredRatesData_AllData,MATCH($A1588-(MAX(0,WEEKDAY($A1588,2)-5)),FredRatesData_Dates,0),MATCH(H$6,FredRatesData_IDs,0),1)/H$5)),"",IF(ISERROR(INDEX(FredRatesData_AllData,MATCH($A1588-(MAX(0,WEEKDAY($A1588,2)-5)),FredRatesData_Dates,0),MATCH(H$6,FredRatesData_IDs,0),1)/H$5),INDEX(FredRatesData_AllData,MATCH($A1588-(MAX(0,WEEKDAY($A1588,2)-5))-3,FredRatesData_Dates,0),MATCH(H$6,FredRatesData_IDs,0),1)/H$5,INDEX(FredRatesData_AllData,MATCH($A1588-(MAX(0,WEEKDAY($A1588,2)-5)),FredRatesData_Dates,0),MATCH(H$6,FredRatesData_IDs,0),1)/H$5)))</f>
        <v/>
      </c>
      <c r="I1588" s="22" t="str">
        <f t="shared" ca="1" si="265"/>
        <v/>
      </c>
      <c r="J1588" s="22" t="str">
        <f t="shared" ca="1" si="265"/>
        <v/>
      </c>
      <c r="K1588" s="22" t="str">
        <f t="shared" ca="1" si="265"/>
        <v/>
      </c>
      <c r="L1588" s="22" t="str">
        <f t="shared" ca="1" si="265"/>
        <v/>
      </c>
      <c r="M1588" s="22" t="str">
        <f t="shared" ca="1" si="265"/>
        <v/>
      </c>
      <c r="N1588" s="22" t="str">
        <f t="shared" ca="1" si="265"/>
        <v/>
      </c>
      <c r="O1588" s="22" t="str">
        <f t="shared" ca="1" si="265"/>
        <v/>
      </c>
      <c r="P1588" s="23"/>
      <c r="Q1588" s="23"/>
      <c r="R1588" s="23"/>
      <c r="S1588" s="23"/>
      <c r="T1588" s="23"/>
      <c r="U1588" s="23"/>
      <c r="V1588" s="23"/>
      <c r="W1588" s="23"/>
      <c r="X1588" s="23"/>
      <c r="Y1588" s="23"/>
      <c r="Z1588" s="23"/>
    </row>
    <row r="1589" spans="1:26" x14ac:dyDescent="0.55000000000000004">
      <c r="A1589" s="6" t="str">
        <f t="shared" ca="1" si="259"/>
        <v/>
      </c>
      <c r="B1589" s="22" t="str">
        <f t="shared" ca="1" si="264"/>
        <v/>
      </c>
      <c r="C1589" s="22" t="str">
        <f t="shared" ca="1" si="264"/>
        <v/>
      </c>
      <c r="D1589" s="22" t="str">
        <f t="shared" ca="1" si="264"/>
        <v/>
      </c>
      <c r="E1589" s="22" t="str">
        <f t="shared" ca="1" si="256"/>
        <v/>
      </c>
      <c r="F1589" s="22" t="str">
        <f t="shared" ca="1" si="257"/>
        <v/>
      </c>
      <c r="G1589" s="22" t="str">
        <f t="shared" ca="1" si="258"/>
        <v/>
      </c>
      <c r="H1589" s="22" t="str">
        <f t="shared" ca="1" si="265"/>
        <v/>
      </c>
      <c r="I1589" s="22" t="str">
        <f t="shared" ca="1" si="265"/>
        <v/>
      </c>
      <c r="J1589" s="22" t="str">
        <f t="shared" ca="1" si="265"/>
        <v/>
      </c>
      <c r="K1589" s="22" t="str">
        <f t="shared" ca="1" si="265"/>
        <v/>
      </c>
      <c r="L1589" s="22" t="str">
        <f t="shared" ca="1" si="265"/>
        <v/>
      </c>
      <c r="M1589" s="22" t="str">
        <f t="shared" ca="1" si="265"/>
        <v/>
      </c>
      <c r="N1589" s="22" t="str">
        <f t="shared" ca="1" si="265"/>
        <v/>
      </c>
      <c r="O1589" s="22" t="str">
        <f t="shared" ca="1" si="265"/>
        <v/>
      </c>
      <c r="P1589" s="23"/>
      <c r="Q1589" s="23"/>
      <c r="R1589" s="23"/>
      <c r="S1589" s="23"/>
      <c r="T1589" s="23"/>
      <c r="U1589" s="23"/>
      <c r="V1589" s="23"/>
      <c r="W1589" s="23"/>
      <c r="X1589" s="23"/>
      <c r="Y1589" s="23"/>
      <c r="Z1589" s="23"/>
    </row>
    <row r="1590" spans="1:26" x14ac:dyDescent="0.55000000000000004">
      <c r="A1590" s="6" t="str">
        <f t="shared" ca="1" si="259"/>
        <v/>
      </c>
      <c r="B1590" s="22" t="str">
        <f t="shared" ca="1" si="264"/>
        <v/>
      </c>
      <c r="C1590" s="22" t="str">
        <f t="shared" ca="1" si="264"/>
        <v/>
      </c>
      <c r="D1590" s="22" t="str">
        <f t="shared" ca="1" si="264"/>
        <v/>
      </c>
      <c r="E1590" s="22" t="str">
        <f t="shared" ca="1" si="256"/>
        <v/>
      </c>
      <c r="F1590" s="22" t="str">
        <f t="shared" ca="1" si="257"/>
        <v/>
      </c>
      <c r="G1590" s="22" t="str">
        <f t="shared" ca="1" si="258"/>
        <v/>
      </c>
      <c r="H1590" s="22" t="str">
        <f t="shared" ca="1" si="265"/>
        <v/>
      </c>
      <c r="I1590" s="22" t="str">
        <f t="shared" ca="1" si="265"/>
        <v/>
      </c>
      <c r="J1590" s="22" t="str">
        <f t="shared" ca="1" si="265"/>
        <v/>
      </c>
      <c r="K1590" s="22" t="str">
        <f t="shared" ca="1" si="265"/>
        <v/>
      </c>
      <c r="L1590" s="22" t="str">
        <f t="shared" ca="1" si="265"/>
        <v/>
      </c>
      <c r="M1590" s="22" t="str">
        <f t="shared" ca="1" si="265"/>
        <v/>
      </c>
      <c r="N1590" s="22" t="str">
        <f t="shared" ca="1" si="265"/>
        <v/>
      </c>
      <c r="O1590" s="22" t="str">
        <f t="shared" ca="1" si="265"/>
        <v/>
      </c>
      <c r="P1590" s="23"/>
      <c r="Q1590" s="23"/>
      <c r="R1590" s="23"/>
      <c r="S1590" s="23"/>
      <c r="T1590" s="23"/>
      <c r="U1590" s="23"/>
      <c r="V1590" s="23"/>
      <c r="W1590" s="23"/>
      <c r="X1590" s="23"/>
      <c r="Y1590" s="23"/>
      <c r="Z1590" s="23"/>
    </row>
    <row r="1591" spans="1:26" x14ac:dyDescent="0.55000000000000004">
      <c r="A1591" s="6" t="str">
        <f t="shared" ca="1" si="259"/>
        <v/>
      </c>
      <c r="B1591" s="22" t="str">
        <f t="shared" ca="1" si="264"/>
        <v/>
      </c>
      <c r="C1591" s="22" t="str">
        <f t="shared" ca="1" si="264"/>
        <v/>
      </c>
      <c r="D1591" s="22" t="str">
        <f t="shared" ca="1" si="264"/>
        <v/>
      </c>
      <c r="E1591" s="22" t="str">
        <f t="shared" ca="1" si="256"/>
        <v/>
      </c>
      <c r="F1591" s="22" t="str">
        <f t="shared" ca="1" si="257"/>
        <v/>
      </c>
      <c r="G1591" s="22" t="str">
        <f t="shared" ca="1" si="258"/>
        <v/>
      </c>
      <c r="H1591" s="22" t="str">
        <f t="shared" ca="1" si="265"/>
        <v/>
      </c>
      <c r="I1591" s="22" t="str">
        <f t="shared" ca="1" si="265"/>
        <v/>
      </c>
      <c r="J1591" s="22" t="str">
        <f t="shared" ca="1" si="265"/>
        <v/>
      </c>
      <c r="K1591" s="22" t="str">
        <f t="shared" ca="1" si="265"/>
        <v/>
      </c>
      <c r="L1591" s="22" t="str">
        <f t="shared" ca="1" si="265"/>
        <v/>
      </c>
      <c r="M1591" s="22" t="str">
        <f t="shared" ca="1" si="265"/>
        <v/>
      </c>
      <c r="N1591" s="22" t="str">
        <f t="shared" ca="1" si="265"/>
        <v/>
      </c>
      <c r="O1591" s="22" t="str">
        <f t="shared" ca="1" si="265"/>
        <v/>
      </c>
      <c r="P1591" s="23"/>
      <c r="Q1591" s="23"/>
      <c r="R1591" s="23"/>
      <c r="S1591" s="23"/>
      <c r="T1591" s="23"/>
      <c r="U1591" s="23"/>
      <c r="V1591" s="23"/>
      <c r="W1591" s="23"/>
      <c r="X1591" s="23"/>
      <c r="Y1591" s="23"/>
      <c r="Z1591" s="23"/>
    </row>
    <row r="1592" spans="1:26" x14ac:dyDescent="0.55000000000000004">
      <c r="A1592" s="6" t="str">
        <f t="shared" ca="1" si="259"/>
        <v/>
      </c>
      <c r="B1592" s="22" t="str">
        <f t="shared" ca="1" si="264"/>
        <v/>
      </c>
      <c r="C1592" s="22" t="str">
        <f t="shared" ca="1" si="264"/>
        <v/>
      </c>
      <c r="D1592" s="22" t="str">
        <f t="shared" ca="1" si="264"/>
        <v/>
      </c>
      <c r="E1592" s="22" t="str">
        <f t="shared" ca="1" si="256"/>
        <v/>
      </c>
      <c r="F1592" s="22" t="str">
        <f t="shared" ca="1" si="257"/>
        <v/>
      </c>
      <c r="G1592" s="22" t="str">
        <f t="shared" ca="1" si="258"/>
        <v/>
      </c>
      <c r="H1592" s="22" t="str">
        <f t="shared" ca="1" si="265"/>
        <v/>
      </c>
      <c r="I1592" s="22" t="str">
        <f t="shared" ca="1" si="265"/>
        <v/>
      </c>
      <c r="J1592" s="22" t="str">
        <f t="shared" ca="1" si="265"/>
        <v/>
      </c>
      <c r="K1592" s="22" t="str">
        <f t="shared" ca="1" si="265"/>
        <v/>
      </c>
      <c r="L1592" s="22" t="str">
        <f t="shared" ca="1" si="265"/>
        <v/>
      </c>
      <c r="M1592" s="22" t="str">
        <f t="shared" ca="1" si="265"/>
        <v/>
      </c>
      <c r="N1592" s="22" t="str">
        <f t="shared" ca="1" si="265"/>
        <v/>
      </c>
      <c r="O1592" s="22" t="str">
        <f t="shared" ca="1" si="265"/>
        <v/>
      </c>
      <c r="P1592" s="23"/>
      <c r="Q1592" s="23"/>
      <c r="R1592" s="23"/>
      <c r="S1592" s="23"/>
      <c r="T1592" s="23"/>
      <c r="U1592" s="23"/>
      <c r="V1592" s="23"/>
      <c r="W1592" s="23"/>
      <c r="X1592" s="23"/>
      <c r="Y1592" s="23"/>
      <c r="Z1592" s="23"/>
    </row>
    <row r="1593" spans="1:26" x14ac:dyDescent="0.55000000000000004">
      <c r="A1593" s="6" t="str">
        <f t="shared" ca="1" si="259"/>
        <v/>
      </c>
      <c r="B1593" s="22" t="str">
        <f t="shared" ca="1" si="264"/>
        <v/>
      </c>
      <c r="C1593" s="22" t="str">
        <f t="shared" ca="1" si="264"/>
        <v/>
      </c>
      <c r="D1593" s="22" t="str">
        <f t="shared" ca="1" si="264"/>
        <v/>
      </c>
      <c r="E1593" s="22" t="str">
        <f t="shared" ca="1" si="256"/>
        <v/>
      </c>
      <c r="F1593" s="22" t="str">
        <f t="shared" ca="1" si="257"/>
        <v/>
      </c>
      <c r="G1593" s="22" t="str">
        <f t="shared" ca="1" si="258"/>
        <v/>
      </c>
      <c r="H1593" s="22" t="str">
        <f t="shared" ca="1" si="265"/>
        <v/>
      </c>
      <c r="I1593" s="22" t="str">
        <f t="shared" ca="1" si="265"/>
        <v/>
      </c>
      <c r="J1593" s="22" t="str">
        <f t="shared" ca="1" si="265"/>
        <v/>
      </c>
      <c r="K1593" s="22" t="str">
        <f t="shared" ca="1" si="265"/>
        <v/>
      </c>
      <c r="L1593" s="22" t="str">
        <f t="shared" ca="1" si="265"/>
        <v/>
      </c>
      <c r="M1593" s="22" t="str">
        <f t="shared" ca="1" si="265"/>
        <v/>
      </c>
      <c r="N1593" s="22" t="str">
        <f t="shared" ca="1" si="265"/>
        <v/>
      </c>
      <c r="O1593" s="22" t="str">
        <f t="shared" ca="1" si="265"/>
        <v/>
      </c>
      <c r="P1593" s="23"/>
      <c r="Q1593" s="23"/>
      <c r="R1593" s="23"/>
      <c r="S1593" s="23"/>
      <c r="T1593" s="23"/>
      <c r="U1593" s="23"/>
      <c r="V1593" s="23"/>
      <c r="W1593" s="23"/>
      <c r="X1593" s="23"/>
      <c r="Y1593" s="23"/>
      <c r="Z1593" s="23"/>
    </row>
    <row r="1594" spans="1:26" x14ac:dyDescent="0.55000000000000004">
      <c r="A1594" s="6" t="str">
        <f t="shared" ca="1" si="259"/>
        <v/>
      </c>
      <c r="B1594" s="22" t="str">
        <f t="shared" ca="1" si="264"/>
        <v/>
      </c>
      <c r="C1594" s="22" t="str">
        <f t="shared" ca="1" si="264"/>
        <v/>
      </c>
      <c r="D1594" s="22" t="str">
        <f t="shared" ca="1" si="264"/>
        <v/>
      </c>
      <c r="E1594" s="22" t="str">
        <f t="shared" ca="1" si="256"/>
        <v/>
      </c>
      <c r="F1594" s="22" t="str">
        <f t="shared" ca="1" si="257"/>
        <v/>
      </c>
      <c r="G1594" s="22" t="str">
        <f t="shared" ca="1" si="258"/>
        <v/>
      </c>
      <c r="H1594" s="22" t="str">
        <f t="shared" ca="1" si="265"/>
        <v/>
      </c>
      <c r="I1594" s="22" t="str">
        <f t="shared" ca="1" si="265"/>
        <v/>
      </c>
      <c r="J1594" s="22" t="str">
        <f t="shared" ca="1" si="265"/>
        <v/>
      </c>
      <c r="K1594" s="22" t="str">
        <f t="shared" ca="1" si="265"/>
        <v/>
      </c>
      <c r="L1594" s="22" t="str">
        <f t="shared" ca="1" si="265"/>
        <v/>
      </c>
      <c r="M1594" s="22" t="str">
        <f t="shared" ca="1" si="265"/>
        <v/>
      </c>
      <c r="N1594" s="22" t="str">
        <f t="shared" ca="1" si="265"/>
        <v/>
      </c>
      <c r="O1594" s="22" t="str">
        <f t="shared" ca="1" si="265"/>
        <v/>
      </c>
      <c r="P1594" s="23"/>
      <c r="Q1594" s="23"/>
      <c r="R1594" s="23"/>
      <c r="S1594" s="23"/>
      <c r="T1594" s="23"/>
      <c r="U1594" s="23"/>
      <c r="V1594" s="23"/>
      <c r="W1594" s="23"/>
      <c r="X1594" s="23"/>
      <c r="Y1594" s="23"/>
      <c r="Z1594" s="23"/>
    </row>
    <row r="1595" spans="1:26" x14ac:dyDescent="0.55000000000000004">
      <c r="A1595" s="6" t="str">
        <f t="shared" ca="1" si="259"/>
        <v/>
      </c>
      <c r="B1595" s="22" t="str">
        <f t="shared" ca="1" si="264"/>
        <v/>
      </c>
      <c r="C1595" s="22" t="str">
        <f t="shared" ca="1" si="264"/>
        <v/>
      </c>
      <c r="D1595" s="22" t="str">
        <f t="shared" ca="1" si="264"/>
        <v/>
      </c>
      <c r="E1595" s="22" t="str">
        <f t="shared" ca="1" si="256"/>
        <v/>
      </c>
      <c r="F1595" s="22" t="str">
        <f t="shared" ca="1" si="257"/>
        <v/>
      </c>
      <c r="G1595" s="22" t="str">
        <f t="shared" ca="1" si="258"/>
        <v/>
      </c>
      <c r="H1595" s="22" t="str">
        <f t="shared" ca="1" si="265"/>
        <v/>
      </c>
      <c r="I1595" s="22" t="str">
        <f t="shared" ca="1" si="265"/>
        <v/>
      </c>
      <c r="J1595" s="22" t="str">
        <f t="shared" ca="1" si="265"/>
        <v/>
      </c>
      <c r="K1595" s="22" t="str">
        <f t="shared" ca="1" si="265"/>
        <v/>
      </c>
      <c r="L1595" s="22" t="str">
        <f t="shared" ca="1" si="265"/>
        <v/>
      </c>
      <c r="M1595" s="22" t="str">
        <f t="shared" ca="1" si="265"/>
        <v/>
      </c>
      <c r="N1595" s="22" t="str">
        <f t="shared" ca="1" si="265"/>
        <v/>
      </c>
      <c r="O1595" s="22" t="str">
        <f t="shared" ca="1" si="265"/>
        <v/>
      </c>
      <c r="P1595" s="23"/>
      <c r="Q1595" s="23"/>
      <c r="R1595" s="23"/>
      <c r="S1595" s="23"/>
      <c r="T1595" s="23"/>
      <c r="U1595" s="23"/>
      <c r="V1595" s="23"/>
      <c r="W1595" s="23"/>
      <c r="X1595" s="23"/>
      <c r="Y1595" s="23"/>
      <c r="Z1595" s="23"/>
    </row>
    <row r="1596" spans="1:26" x14ac:dyDescent="0.55000000000000004">
      <c r="A1596" s="6" t="str">
        <f t="shared" ca="1" si="259"/>
        <v/>
      </c>
      <c r="B1596" s="22" t="str">
        <f t="shared" ca="1" si="264"/>
        <v/>
      </c>
      <c r="C1596" s="22" t="str">
        <f t="shared" ca="1" si="264"/>
        <v/>
      </c>
      <c r="D1596" s="22" t="str">
        <f t="shared" ca="1" si="264"/>
        <v/>
      </c>
      <c r="E1596" s="22" t="str">
        <f t="shared" ca="1" si="256"/>
        <v/>
      </c>
      <c r="F1596" s="22" t="str">
        <f t="shared" ca="1" si="257"/>
        <v/>
      </c>
      <c r="G1596" s="22" t="str">
        <f t="shared" ca="1" si="258"/>
        <v/>
      </c>
      <c r="H1596" s="22" t="str">
        <f t="shared" ca="1" si="265"/>
        <v/>
      </c>
      <c r="I1596" s="22" t="str">
        <f t="shared" ca="1" si="265"/>
        <v/>
      </c>
      <c r="J1596" s="22" t="str">
        <f t="shared" ca="1" si="265"/>
        <v/>
      </c>
      <c r="K1596" s="22" t="str">
        <f t="shared" ca="1" si="265"/>
        <v/>
      </c>
      <c r="L1596" s="22" t="str">
        <f t="shared" ca="1" si="265"/>
        <v/>
      </c>
      <c r="M1596" s="22" t="str">
        <f t="shared" ca="1" si="265"/>
        <v/>
      </c>
      <c r="N1596" s="22" t="str">
        <f t="shared" ca="1" si="265"/>
        <v/>
      </c>
      <c r="O1596" s="22" t="str">
        <f t="shared" ca="1" si="265"/>
        <v/>
      </c>
      <c r="P1596" s="23"/>
      <c r="Q1596" s="23"/>
      <c r="R1596" s="23"/>
      <c r="S1596" s="23"/>
      <c r="T1596" s="23"/>
      <c r="U1596" s="23"/>
      <c r="V1596" s="23"/>
      <c r="W1596" s="23"/>
      <c r="X1596" s="23"/>
      <c r="Y1596" s="23"/>
      <c r="Z1596" s="23"/>
    </row>
    <row r="1597" spans="1:26" x14ac:dyDescent="0.55000000000000004">
      <c r="A1597" s="6" t="str">
        <f t="shared" ca="1" si="259"/>
        <v/>
      </c>
      <c r="B1597" s="22" t="str">
        <f t="shared" ca="1" si="264"/>
        <v/>
      </c>
      <c r="C1597" s="22" t="str">
        <f t="shared" ca="1" si="264"/>
        <v/>
      </c>
      <c r="D1597" s="22" t="str">
        <f t="shared" ca="1" si="264"/>
        <v/>
      </c>
      <c r="E1597" s="22" t="str">
        <f t="shared" ca="1" si="256"/>
        <v/>
      </c>
      <c r="F1597" s="22" t="str">
        <f t="shared" ca="1" si="257"/>
        <v/>
      </c>
      <c r="G1597" s="22" t="str">
        <f t="shared" ca="1" si="258"/>
        <v/>
      </c>
      <c r="H1597" s="22" t="str">
        <f t="shared" ca="1" si="265"/>
        <v/>
      </c>
      <c r="I1597" s="22" t="str">
        <f t="shared" ca="1" si="265"/>
        <v/>
      </c>
      <c r="J1597" s="22" t="str">
        <f t="shared" ca="1" si="265"/>
        <v/>
      </c>
      <c r="K1597" s="22" t="str">
        <f t="shared" ca="1" si="265"/>
        <v/>
      </c>
      <c r="L1597" s="22" t="str">
        <f t="shared" ca="1" si="265"/>
        <v/>
      </c>
      <c r="M1597" s="22" t="str">
        <f t="shared" ca="1" si="265"/>
        <v/>
      </c>
      <c r="N1597" s="22" t="str">
        <f t="shared" ca="1" si="265"/>
        <v/>
      </c>
      <c r="O1597" s="22" t="str">
        <f t="shared" ca="1" si="265"/>
        <v/>
      </c>
      <c r="P1597" s="23"/>
      <c r="Q1597" s="23"/>
      <c r="R1597" s="23"/>
      <c r="S1597" s="23"/>
      <c r="T1597" s="23"/>
      <c r="U1597" s="23"/>
      <c r="V1597" s="23"/>
      <c r="W1597" s="23"/>
      <c r="X1597" s="23"/>
      <c r="Y1597" s="23"/>
      <c r="Z1597" s="23"/>
    </row>
    <row r="1598" spans="1:26" x14ac:dyDescent="0.55000000000000004">
      <c r="A1598" s="6" t="str">
        <f t="shared" ca="1" si="259"/>
        <v/>
      </c>
      <c r="B1598" s="22" t="str">
        <f t="shared" ca="1" si="264"/>
        <v/>
      </c>
      <c r="C1598" s="22" t="str">
        <f t="shared" ca="1" si="264"/>
        <v/>
      </c>
      <c r="D1598" s="22" t="str">
        <f t="shared" ca="1" si="264"/>
        <v/>
      </c>
      <c r="E1598" s="22" t="str">
        <f t="shared" ca="1" si="256"/>
        <v/>
      </c>
      <c r="F1598" s="22" t="str">
        <f t="shared" ca="1" si="257"/>
        <v/>
      </c>
      <c r="G1598" s="22" t="str">
        <f t="shared" ca="1" si="258"/>
        <v/>
      </c>
      <c r="H1598" s="22" t="str">
        <f t="shared" ca="1" si="265"/>
        <v/>
      </c>
      <c r="I1598" s="22" t="str">
        <f t="shared" ca="1" si="265"/>
        <v/>
      </c>
      <c r="J1598" s="22" t="str">
        <f t="shared" ca="1" si="265"/>
        <v/>
      </c>
      <c r="K1598" s="22" t="str">
        <f t="shared" ca="1" si="265"/>
        <v/>
      </c>
      <c r="L1598" s="22" t="str">
        <f t="shared" ca="1" si="265"/>
        <v/>
      </c>
      <c r="M1598" s="22" t="str">
        <f t="shared" ca="1" si="265"/>
        <v/>
      </c>
      <c r="N1598" s="22" t="str">
        <f t="shared" ca="1" si="265"/>
        <v/>
      </c>
      <c r="O1598" s="22" t="str">
        <f t="shared" ca="1" si="265"/>
        <v/>
      </c>
      <c r="P1598" s="23"/>
      <c r="Q1598" s="23"/>
      <c r="R1598" s="23"/>
      <c r="S1598" s="23"/>
      <c r="T1598" s="23"/>
      <c r="U1598" s="23"/>
      <c r="V1598" s="23"/>
      <c r="W1598" s="23"/>
      <c r="X1598" s="23"/>
      <c r="Y1598" s="23"/>
      <c r="Z1598" s="23"/>
    </row>
    <row r="1599" spans="1:26" x14ac:dyDescent="0.55000000000000004">
      <c r="A1599" s="6" t="str">
        <f t="shared" ca="1" si="259"/>
        <v/>
      </c>
      <c r="B1599" s="22" t="str">
        <f t="shared" ca="1" si="264"/>
        <v/>
      </c>
      <c r="C1599" s="22" t="str">
        <f t="shared" ca="1" si="264"/>
        <v/>
      </c>
      <c r="D1599" s="22" t="str">
        <f t="shared" ca="1" si="264"/>
        <v/>
      </c>
      <c r="E1599" s="22" t="str">
        <f t="shared" ca="1" si="256"/>
        <v/>
      </c>
      <c r="F1599" s="22" t="str">
        <f t="shared" ca="1" si="257"/>
        <v/>
      </c>
      <c r="G1599" s="22" t="str">
        <f t="shared" ca="1" si="258"/>
        <v/>
      </c>
      <c r="H1599" s="22" t="str">
        <f t="shared" ca="1" si="265"/>
        <v/>
      </c>
      <c r="I1599" s="22" t="str">
        <f t="shared" ca="1" si="265"/>
        <v/>
      </c>
      <c r="J1599" s="22" t="str">
        <f t="shared" ca="1" si="265"/>
        <v/>
      </c>
      <c r="K1599" s="22" t="str">
        <f t="shared" ca="1" si="265"/>
        <v/>
      </c>
      <c r="L1599" s="22" t="str">
        <f t="shared" ca="1" si="265"/>
        <v/>
      </c>
      <c r="M1599" s="22" t="str">
        <f t="shared" ca="1" si="265"/>
        <v/>
      </c>
      <c r="N1599" s="22" t="str">
        <f t="shared" ca="1" si="265"/>
        <v/>
      </c>
      <c r="O1599" s="22" t="str">
        <f t="shared" ca="1" si="265"/>
        <v/>
      </c>
      <c r="P1599" s="23"/>
      <c r="Q1599" s="23"/>
      <c r="R1599" s="23"/>
      <c r="S1599" s="23"/>
      <c r="T1599" s="23"/>
      <c r="U1599" s="23"/>
      <c r="V1599" s="23"/>
      <c r="W1599" s="23"/>
      <c r="X1599" s="23"/>
      <c r="Y1599" s="23"/>
      <c r="Z1599" s="23"/>
    </row>
    <row r="1600" spans="1:26" x14ac:dyDescent="0.55000000000000004">
      <c r="A1600" s="6" t="str">
        <f t="shared" ca="1" si="259"/>
        <v/>
      </c>
      <c r="B1600" s="22" t="str">
        <f t="shared" ca="1" si="264"/>
        <v/>
      </c>
      <c r="C1600" s="22" t="str">
        <f t="shared" ca="1" si="264"/>
        <v/>
      </c>
      <c r="D1600" s="22" t="str">
        <f t="shared" ca="1" si="264"/>
        <v/>
      </c>
      <c r="E1600" s="22" t="str">
        <f t="shared" ca="1" si="256"/>
        <v/>
      </c>
      <c r="F1600" s="22" t="str">
        <f t="shared" ca="1" si="257"/>
        <v/>
      </c>
      <c r="G1600" s="22" t="str">
        <f t="shared" ca="1" si="258"/>
        <v/>
      </c>
      <c r="H1600" s="22" t="str">
        <f t="shared" ca="1" si="265"/>
        <v/>
      </c>
      <c r="I1600" s="22" t="str">
        <f t="shared" ca="1" si="265"/>
        <v/>
      </c>
      <c r="J1600" s="22" t="str">
        <f t="shared" ca="1" si="265"/>
        <v/>
      </c>
      <c r="K1600" s="22" t="str">
        <f t="shared" ca="1" si="265"/>
        <v/>
      </c>
      <c r="L1600" s="22" t="str">
        <f t="shared" ca="1" si="265"/>
        <v/>
      </c>
      <c r="M1600" s="22" t="str">
        <f t="shared" ca="1" si="265"/>
        <v/>
      </c>
      <c r="N1600" s="22" t="str">
        <f t="shared" ca="1" si="265"/>
        <v/>
      </c>
      <c r="O1600" s="22" t="str">
        <f t="shared" ca="1" si="265"/>
        <v/>
      </c>
      <c r="P1600" s="23"/>
      <c r="Q1600" s="23"/>
      <c r="R1600" s="23"/>
      <c r="S1600" s="23"/>
      <c r="T1600" s="23"/>
      <c r="U1600" s="23"/>
      <c r="V1600" s="23"/>
      <c r="W1600" s="23"/>
      <c r="X1600" s="23"/>
      <c r="Y1600" s="23"/>
      <c r="Z1600" s="23"/>
    </row>
    <row r="1601" spans="1:26" x14ac:dyDescent="0.55000000000000004">
      <c r="A1601" s="6" t="str">
        <f t="shared" ca="1" si="259"/>
        <v/>
      </c>
      <c r="B1601" s="22" t="str">
        <f t="shared" ca="1" si="264"/>
        <v/>
      </c>
      <c r="C1601" s="22" t="str">
        <f t="shared" ca="1" si="264"/>
        <v/>
      </c>
      <c r="D1601" s="22" t="str">
        <f t="shared" ca="1" si="264"/>
        <v/>
      </c>
      <c r="E1601" s="22" t="str">
        <f t="shared" ca="1" si="256"/>
        <v/>
      </c>
      <c r="F1601" s="22" t="str">
        <f t="shared" ca="1" si="257"/>
        <v/>
      </c>
      <c r="G1601" s="22" t="str">
        <f t="shared" ca="1" si="258"/>
        <v/>
      </c>
      <c r="H1601" s="22" t="str">
        <f t="shared" ca="1" si="265"/>
        <v/>
      </c>
      <c r="I1601" s="22" t="str">
        <f t="shared" ca="1" si="265"/>
        <v/>
      </c>
      <c r="J1601" s="22" t="str">
        <f t="shared" ca="1" si="265"/>
        <v/>
      </c>
      <c r="K1601" s="22" t="str">
        <f t="shared" ca="1" si="265"/>
        <v/>
      </c>
      <c r="L1601" s="22" t="str">
        <f t="shared" ca="1" si="265"/>
        <v/>
      </c>
      <c r="M1601" s="22" t="str">
        <f t="shared" ca="1" si="265"/>
        <v/>
      </c>
      <c r="N1601" s="22" t="str">
        <f t="shared" ca="1" si="265"/>
        <v/>
      </c>
      <c r="O1601" s="22" t="str">
        <f t="shared" ca="1" si="265"/>
        <v/>
      </c>
      <c r="P1601" s="23"/>
      <c r="Q1601" s="23"/>
      <c r="R1601" s="23"/>
      <c r="S1601" s="23"/>
      <c r="T1601" s="23"/>
      <c r="U1601" s="23"/>
      <c r="V1601" s="23"/>
      <c r="W1601" s="23"/>
      <c r="X1601" s="23"/>
      <c r="Y1601" s="23"/>
      <c r="Z1601" s="23"/>
    </row>
    <row r="1602" spans="1:26" x14ac:dyDescent="0.55000000000000004">
      <c r="A1602" s="6" t="str">
        <f t="shared" ca="1" si="259"/>
        <v/>
      </c>
      <c r="B1602" s="22" t="str">
        <f t="shared" ca="1" si="264"/>
        <v/>
      </c>
      <c r="C1602" s="22" t="str">
        <f t="shared" ca="1" si="264"/>
        <v/>
      </c>
      <c r="D1602" s="22" t="str">
        <f t="shared" ca="1" si="264"/>
        <v/>
      </c>
      <c r="E1602" s="22" t="str">
        <f t="shared" ca="1" si="256"/>
        <v/>
      </c>
      <c r="F1602" s="22" t="str">
        <f t="shared" ca="1" si="257"/>
        <v/>
      </c>
      <c r="G1602" s="22" t="str">
        <f t="shared" ca="1" si="258"/>
        <v/>
      </c>
      <c r="H1602" s="22" t="str">
        <f t="shared" ca="1" si="265"/>
        <v/>
      </c>
      <c r="I1602" s="22" t="str">
        <f t="shared" ca="1" si="265"/>
        <v/>
      </c>
      <c r="J1602" s="22" t="str">
        <f t="shared" ca="1" si="265"/>
        <v/>
      </c>
      <c r="K1602" s="22" t="str">
        <f t="shared" ca="1" si="265"/>
        <v/>
      </c>
      <c r="L1602" s="22" t="str">
        <f t="shared" ca="1" si="265"/>
        <v/>
      </c>
      <c r="M1602" s="22" t="str">
        <f t="shared" ca="1" si="265"/>
        <v/>
      </c>
      <c r="N1602" s="22" t="str">
        <f t="shared" ca="1" si="265"/>
        <v/>
      </c>
      <c r="O1602" s="22" t="str">
        <f t="shared" ca="1" si="265"/>
        <v/>
      </c>
      <c r="P1602" s="23"/>
      <c r="Q1602" s="23"/>
      <c r="R1602" s="23"/>
      <c r="S1602" s="23"/>
      <c r="T1602" s="23"/>
      <c r="U1602" s="23"/>
      <c r="V1602" s="23"/>
      <c r="W1602" s="23"/>
      <c r="X1602" s="23"/>
      <c r="Y1602" s="23"/>
      <c r="Z1602" s="23"/>
    </row>
    <row r="1603" spans="1:26" x14ac:dyDescent="0.55000000000000004">
      <c r="A1603" s="6" t="str">
        <f t="shared" ca="1" si="259"/>
        <v/>
      </c>
      <c r="B1603" s="22" t="str">
        <f t="shared" ca="1" si="264"/>
        <v/>
      </c>
      <c r="C1603" s="22" t="str">
        <f t="shared" ca="1" si="264"/>
        <v/>
      </c>
      <c r="D1603" s="22" t="str">
        <f t="shared" ca="1" si="264"/>
        <v/>
      </c>
      <c r="E1603" s="22" t="str">
        <f t="shared" ca="1" si="256"/>
        <v/>
      </c>
      <c r="F1603" s="22" t="str">
        <f t="shared" ca="1" si="257"/>
        <v/>
      </c>
      <c r="G1603" s="22" t="str">
        <f t="shared" ca="1" si="258"/>
        <v/>
      </c>
      <c r="H1603" s="22" t="str">
        <f t="shared" ca="1" si="265"/>
        <v/>
      </c>
      <c r="I1603" s="22" t="str">
        <f t="shared" ca="1" si="265"/>
        <v/>
      </c>
      <c r="J1603" s="22" t="str">
        <f t="shared" ca="1" si="265"/>
        <v/>
      </c>
      <c r="K1603" s="22" t="str">
        <f t="shared" ca="1" si="265"/>
        <v/>
      </c>
      <c r="L1603" s="22" t="str">
        <f t="shared" ca="1" si="265"/>
        <v/>
      </c>
      <c r="M1603" s="22" t="str">
        <f t="shared" ca="1" si="265"/>
        <v/>
      </c>
      <c r="N1603" s="22" t="str">
        <f t="shared" ca="1" si="265"/>
        <v/>
      </c>
      <c r="O1603" s="22" t="str">
        <f t="shared" ca="1" si="265"/>
        <v/>
      </c>
      <c r="P1603" s="23"/>
      <c r="Q1603" s="23"/>
      <c r="R1603" s="23"/>
      <c r="S1603" s="23"/>
      <c r="T1603" s="23"/>
      <c r="U1603" s="23"/>
      <c r="V1603" s="23"/>
      <c r="W1603" s="23"/>
      <c r="X1603" s="23"/>
      <c r="Y1603" s="23"/>
      <c r="Z1603" s="23"/>
    </row>
    <row r="1604" spans="1:26" x14ac:dyDescent="0.55000000000000004">
      <c r="A1604" s="6" t="str">
        <f t="shared" ca="1" si="259"/>
        <v/>
      </c>
      <c r="B1604" s="22" t="str">
        <f t="shared" ca="1" si="264"/>
        <v/>
      </c>
      <c r="C1604" s="22" t="str">
        <f t="shared" ca="1" si="264"/>
        <v/>
      </c>
      <c r="D1604" s="22" t="str">
        <f t="shared" ca="1" si="264"/>
        <v/>
      </c>
      <c r="E1604" s="22" t="str">
        <f t="shared" ca="1" si="256"/>
        <v/>
      </c>
      <c r="F1604" s="22" t="str">
        <f t="shared" ca="1" si="257"/>
        <v/>
      </c>
      <c r="G1604" s="22" t="str">
        <f t="shared" ca="1" si="258"/>
        <v/>
      </c>
      <c r="H1604" s="22" t="str">
        <f t="shared" ca="1" si="265"/>
        <v/>
      </c>
      <c r="I1604" s="22" t="str">
        <f t="shared" ca="1" si="265"/>
        <v/>
      </c>
      <c r="J1604" s="22" t="str">
        <f t="shared" ca="1" si="265"/>
        <v/>
      </c>
      <c r="K1604" s="22" t="str">
        <f t="shared" ca="1" si="265"/>
        <v/>
      </c>
      <c r="L1604" s="22" t="str">
        <f t="shared" ca="1" si="265"/>
        <v/>
      </c>
      <c r="M1604" s="22" t="str">
        <f t="shared" ca="1" si="265"/>
        <v/>
      </c>
      <c r="N1604" s="22" t="str">
        <f t="shared" ca="1" si="265"/>
        <v/>
      </c>
      <c r="O1604" s="22" t="str">
        <f t="shared" ca="1" si="265"/>
        <v/>
      </c>
      <c r="P1604" s="23"/>
      <c r="Q1604" s="23"/>
      <c r="R1604" s="23"/>
      <c r="S1604" s="23"/>
      <c r="T1604" s="23"/>
      <c r="U1604" s="23"/>
      <c r="V1604" s="23"/>
      <c r="W1604" s="23"/>
      <c r="X1604" s="23"/>
      <c r="Y1604" s="23"/>
      <c r="Z1604" s="23"/>
    </row>
    <row r="1605" spans="1:26" x14ac:dyDescent="0.55000000000000004">
      <c r="A1605" s="6" t="str">
        <f t="shared" ca="1" si="259"/>
        <v/>
      </c>
      <c r="B1605" s="22" t="str">
        <f t="shared" ca="1" si="264"/>
        <v/>
      </c>
      <c r="C1605" s="22" t="str">
        <f t="shared" ca="1" si="264"/>
        <v/>
      </c>
      <c r="D1605" s="22" t="str">
        <f t="shared" ca="1" si="264"/>
        <v/>
      </c>
      <c r="E1605" s="22" t="str">
        <f t="shared" ca="1" si="256"/>
        <v/>
      </c>
      <c r="F1605" s="22" t="str">
        <f t="shared" ca="1" si="257"/>
        <v/>
      </c>
      <c r="G1605" s="22" t="str">
        <f t="shared" ca="1" si="258"/>
        <v/>
      </c>
      <c r="H1605" s="22" t="str">
        <f t="shared" ca="1" si="265"/>
        <v/>
      </c>
      <c r="I1605" s="22" t="str">
        <f t="shared" ca="1" si="265"/>
        <v/>
      </c>
      <c r="J1605" s="22" t="str">
        <f t="shared" ca="1" si="265"/>
        <v/>
      </c>
      <c r="K1605" s="22" t="str">
        <f t="shared" ca="1" si="265"/>
        <v/>
      </c>
      <c r="L1605" s="22" t="str">
        <f t="shared" ca="1" si="265"/>
        <v/>
      </c>
      <c r="M1605" s="22" t="str">
        <f t="shared" ca="1" si="265"/>
        <v/>
      </c>
      <c r="N1605" s="22" t="str">
        <f t="shared" ca="1" si="265"/>
        <v/>
      </c>
      <c r="O1605" s="22" t="str">
        <f t="shared" ca="1" si="265"/>
        <v/>
      </c>
      <c r="P1605" s="23"/>
      <c r="Q1605" s="23"/>
      <c r="R1605" s="23"/>
      <c r="S1605" s="23"/>
      <c r="T1605" s="23"/>
      <c r="U1605" s="23"/>
      <c r="V1605" s="23"/>
      <c r="W1605" s="23"/>
      <c r="X1605" s="23"/>
      <c r="Y1605" s="23"/>
      <c r="Z1605" s="23"/>
    </row>
    <row r="1606" spans="1:26" x14ac:dyDescent="0.55000000000000004">
      <c r="A1606" s="6" t="str">
        <f t="shared" ca="1" si="259"/>
        <v/>
      </c>
      <c r="B1606" s="22" t="str">
        <f t="shared" ca="1" si="264"/>
        <v/>
      </c>
      <c r="C1606" s="22" t="str">
        <f t="shared" ca="1" si="264"/>
        <v/>
      </c>
      <c r="D1606" s="22" t="str">
        <f t="shared" ca="1" si="264"/>
        <v/>
      </c>
      <c r="E1606" s="22" t="str">
        <f t="shared" ca="1" si="256"/>
        <v/>
      </c>
      <c r="F1606" s="22" t="str">
        <f t="shared" ca="1" si="257"/>
        <v/>
      </c>
      <c r="G1606" s="22" t="str">
        <f t="shared" ca="1" si="258"/>
        <v/>
      </c>
      <c r="H1606" s="22" t="str">
        <f t="shared" ca="1" si="265"/>
        <v/>
      </c>
      <c r="I1606" s="22" t="str">
        <f t="shared" ca="1" si="265"/>
        <v/>
      </c>
      <c r="J1606" s="22" t="str">
        <f t="shared" ca="1" si="265"/>
        <v/>
      </c>
      <c r="K1606" s="22" t="str">
        <f t="shared" ca="1" si="265"/>
        <v/>
      </c>
      <c r="L1606" s="22" t="str">
        <f t="shared" ca="1" si="265"/>
        <v/>
      </c>
      <c r="M1606" s="22" t="str">
        <f t="shared" ca="1" si="265"/>
        <v/>
      </c>
      <c r="N1606" s="22" t="str">
        <f t="shared" ca="1" si="265"/>
        <v/>
      </c>
      <c r="O1606" s="22" t="str">
        <f t="shared" ca="1" si="265"/>
        <v/>
      </c>
      <c r="P1606" s="23"/>
      <c r="Q1606" s="23"/>
      <c r="R1606" s="23"/>
      <c r="S1606" s="23"/>
      <c r="T1606" s="23"/>
      <c r="U1606" s="23"/>
      <c r="V1606" s="23"/>
      <c r="W1606" s="23"/>
      <c r="X1606" s="23"/>
      <c r="Y1606" s="23"/>
      <c r="Z1606" s="23"/>
    </row>
    <row r="1607" spans="1:26" x14ac:dyDescent="0.55000000000000004">
      <c r="A1607" s="6" t="str">
        <f t="shared" ca="1" si="259"/>
        <v/>
      </c>
      <c r="B1607" s="22" t="str">
        <f t="shared" ca="1" si="264"/>
        <v/>
      </c>
      <c r="C1607" s="22" t="str">
        <f t="shared" ca="1" si="264"/>
        <v/>
      </c>
      <c r="D1607" s="22" t="str">
        <f t="shared" ca="1" si="264"/>
        <v/>
      </c>
      <c r="E1607" s="22" t="str">
        <f t="shared" ca="1" si="256"/>
        <v/>
      </c>
      <c r="F1607" s="22" t="str">
        <f t="shared" ca="1" si="257"/>
        <v/>
      </c>
      <c r="G1607" s="22" t="str">
        <f t="shared" ca="1" si="258"/>
        <v/>
      </c>
      <c r="H1607" s="22" t="str">
        <f t="shared" ca="1" si="265"/>
        <v/>
      </c>
      <c r="I1607" s="22" t="str">
        <f t="shared" ca="1" si="265"/>
        <v/>
      </c>
      <c r="J1607" s="22" t="str">
        <f t="shared" ca="1" si="265"/>
        <v/>
      </c>
      <c r="K1607" s="22" t="str">
        <f t="shared" ca="1" si="265"/>
        <v/>
      </c>
      <c r="L1607" s="22" t="str">
        <f t="shared" ca="1" si="265"/>
        <v/>
      </c>
      <c r="M1607" s="22" t="str">
        <f t="shared" ca="1" si="265"/>
        <v/>
      </c>
      <c r="N1607" s="22" t="str">
        <f t="shared" ca="1" si="265"/>
        <v/>
      </c>
      <c r="O1607" s="22" t="str">
        <f t="shared" ca="1" si="265"/>
        <v/>
      </c>
      <c r="P1607" s="23"/>
      <c r="Q1607" s="23"/>
      <c r="R1607" s="23"/>
      <c r="S1607" s="23"/>
      <c r="T1607" s="23"/>
      <c r="U1607" s="23"/>
      <c r="V1607" s="23"/>
      <c r="W1607" s="23"/>
      <c r="X1607" s="23"/>
      <c r="Y1607" s="23"/>
      <c r="Z1607" s="23"/>
    </row>
    <row r="1608" spans="1:26" x14ac:dyDescent="0.55000000000000004">
      <c r="A1608" s="6" t="str">
        <f t="shared" ca="1" si="259"/>
        <v/>
      </c>
      <c r="B1608" s="22" t="str">
        <f t="shared" ref="B1608:D1627" ca="1" si="266">IF($A1608="","",IF(ISERROR(IF(ISERROR(INDEX(FredRatesData_AllData,MATCH($A1608-(MAX(0,WEEKDAY($A1608,2)-5)),FredRatesData_Dates,0),MATCH(B$6,FredRatesData_IDs,0),1)/B$5),INDEX(FredRatesData_AllData,MATCH($A1608-(MAX(0,WEEKDAY($A1608,2)-5))-3,FredRatesData_Dates,0),MATCH(B$6,FredRatesData_IDs,0),1)/B$5,INDEX(FredRatesData_AllData,MATCH($A1608-(MAX(0,WEEKDAY($A1608,2)-5)),FredRatesData_Dates,0),MATCH(B$6,FredRatesData_IDs,0),1)/B$5)),"",IF(ISERROR(INDEX(FredRatesData_AllData,MATCH($A1608-(MAX(0,WEEKDAY($A1608,2)-5)),FredRatesData_Dates,0),MATCH(B$6,FredRatesData_IDs,0),1)/B$5),INDEX(FredRatesData_AllData,MATCH($A1608-(MAX(0,WEEKDAY($A1608,2)-5))-3,FredRatesData_Dates,0),MATCH(B$6,FredRatesData_IDs,0),1)/B$5,INDEX(FredRatesData_AllData,MATCH($A1608-(MAX(0,WEEKDAY($A1608,2)-5)),FredRatesData_Dates,0),MATCH(B$6,FredRatesData_IDs,0),1)/B$5)))</f>
        <v/>
      </c>
      <c r="C1608" s="22" t="str">
        <f t="shared" ca="1" si="266"/>
        <v/>
      </c>
      <c r="D1608" s="22" t="str">
        <f t="shared" ca="1" si="266"/>
        <v/>
      </c>
      <c r="E1608" s="22" t="str">
        <f t="shared" ref="E1608:E1671" ca="1" si="267">IF(OR($A1608="",ISERROR(INDEX(FredEcon_AllData,MATCH($A1608,FredEcon_EndDates,0),MATCH(E$6,FredEcon_IDs,0),1)/E$5)),"",INDEX(FredEcon_AllData,MATCH($A1608,FredEcon_EndDates,0),MATCH(E$6,FredEcon_IDs,0),1)/E$5)</f>
        <v/>
      </c>
      <c r="F1608" s="22" t="str">
        <f t="shared" ref="F1608:F1671" ca="1" si="268">IF(OR($A1608="",ISERROR(INDEX(FredCPI_YoY,MATCH($A1608,FredCPI_EndDates,0),1))),"",INDEX(FredCPI_YoY,MATCH($A1608,FredCPI_EndDates,0),1))</f>
        <v/>
      </c>
      <c r="G1608" s="22" t="str">
        <f t="shared" ref="G1608:G1671" ca="1" si="269">IF($A1608="","",IF(ISERROR(INDEX(FredGDP_QoQSAAR,MATCH($A1608,FredGDP_EndDates,0),1)),"",INDEX(FredGDP_QoQSAAR,MATCH($A1608,FredGDP_EndDates,0),1)))</f>
        <v/>
      </c>
      <c r="H1608" s="22" t="str">
        <f t="shared" ref="H1608:O1627" ca="1" si="270">IF($A1608="","",IF(ISERROR(IF(ISERROR(INDEX(FredRatesData_AllData,MATCH($A1608-(MAX(0,WEEKDAY($A1608,2)-5)),FredRatesData_Dates,0),MATCH(H$6,FredRatesData_IDs,0),1)/H$5),INDEX(FredRatesData_AllData,MATCH($A1608-(MAX(0,WEEKDAY($A1608,2)-5))-3,FredRatesData_Dates,0),MATCH(H$6,FredRatesData_IDs,0),1)/H$5,INDEX(FredRatesData_AllData,MATCH($A1608-(MAX(0,WEEKDAY($A1608,2)-5)),FredRatesData_Dates,0),MATCH(H$6,FredRatesData_IDs,0),1)/H$5)),"",IF(ISERROR(INDEX(FredRatesData_AllData,MATCH($A1608-(MAX(0,WEEKDAY($A1608,2)-5)),FredRatesData_Dates,0),MATCH(H$6,FredRatesData_IDs,0),1)/H$5),INDEX(FredRatesData_AllData,MATCH($A1608-(MAX(0,WEEKDAY($A1608,2)-5))-3,FredRatesData_Dates,0),MATCH(H$6,FredRatesData_IDs,0),1)/H$5,INDEX(FredRatesData_AllData,MATCH($A1608-(MAX(0,WEEKDAY($A1608,2)-5)),FredRatesData_Dates,0),MATCH(H$6,FredRatesData_IDs,0),1)/H$5)))</f>
        <v/>
      </c>
      <c r="I1608" s="22" t="str">
        <f t="shared" ca="1" si="270"/>
        <v/>
      </c>
      <c r="J1608" s="22" t="str">
        <f t="shared" ca="1" si="270"/>
        <v/>
      </c>
      <c r="K1608" s="22" t="str">
        <f t="shared" ca="1" si="270"/>
        <v/>
      </c>
      <c r="L1608" s="22" t="str">
        <f t="shared" ca="1" si="270"/>
        <v/>
      </c>
      <c r="M1608" s="22" t="str">
        <f t="shared" ca="1" si="270"/>
        <v/>
      </c>
      <c r="N1608" s="22" t="str">
        <f t="shared" ca="1" si="270"/>
        <v/>
      </c>
      <c r="O1608" s="22" t="str">
        <f t="shared" ca="1" si="270"/>
        <v/>
      </c>
      <c r="P1608" s="23"/>
      <c r="Q1608" s="23"/>
      <c r="R1608" s="23"/>
      <c r="S1608" s="23"/>
      <c r="T1608" s="23"/>
      <c r="U1608" s="23"/>
      <c r="V1608" s="23"/>
      <c r="W1608" s="23"/>
      <c r="X1608" s="23"/>
      <c r="Y1608" s="23"/>
      <c r="Z1608" s="23"/>
    </row>
    <row r="1609" spans="1:26" x14ac:dyDescent="0.55000000000000004">
      <c r="A1609" s="6" t="str">
        <f t="shared" ref="A1609:A1672" ca="1" si="271">IF(A1608="","",IF(ISERROR(DataMatrixFrequency/1),IF(EOMONTH(A1608,1)&lt;=DataMatrixEndDate,EOMONTH(A1608,1),""),IF((A1608+DataMatrixFrequency)&lt;=DataMatrixEndDate,A1608+DataMatrixFrequency,"")))</f>
        <v/>
      </c>
      <c r="B1609" s="22" t="str">
        <f t="shared" ca="1" si="266"/>
        <v/>
      </c>
      <c r="C1609" s="22" t="str">
        <f t="shared" ca="1" si="266"/>
        <v/>
      </c>
      <c r="D1609" s="22" t="str">
        <f t="shared" ca="1" si="266"/>
        <v/>
      </c>
      <c r="E1609" s="22" t="str">
        <f t="shared" ca="1" si="267"/>
        <v/>
      </c>
      <c r="F1609" s="22" t="str">
        <f t="shared" ca="1" si="268"/>
        <v/>
      </c>
      <c r="G1609" s="22" t="str">
        <f t="shared" ca="1" si="269"/>
        <v/>
      </c>
      <c r="H1609" s="22" t="str">
        <f t="shared" ca="1" si="270"/>
        <v/>
      </c>
      <c r="I1609" s="22" t="str">
        <f t="shared" ca="1" si="270"/>
        <v/>
      </c>
      <c r="J1609" s="22" t="str">
        <f t="shared" ca="1" si="270"/>
        <v/>
      </c>
      <c r="K1609" s="22" t="str">
        <f t="shared" ca="1" si="270"/>
        <v/>
      </c>
      <c r="L1609" s="22" t="str">
        <f t="shared" ca="1" si="270"/>
        <v/>
      </c>
      <c r="M1609" s="22" t="str">
        <f t="shared" ca="1" si="270"/>
        <v/>
      </c>
      <c r="N1609" s="22" t="str">
        <f t="shared" ca="1" si="270"/>
        <v/>
      </c>
      <c r="O1609" s="22" t="str">
        <f t="shared" ca="1" si="270"/>
        <v/>
      </c>
      <c r="P1609" s="23"/>
      <c r="Q1609" s="23"/>
      <c r="R1609" s="23"/>
      <c r="S1609" s="23"/>
      <c r="T1609" s="23"/>
      <c r="U1609" s="23"/>
      <c r="V1609" s="23"/>
      <c r="W1609" s="23"/>
      <c r="X1609" s="23"/>
      <c r="Y1609" s="23"/>
      <c r="Z1609" s="23"/>
    </row>
    <row r="1610" spans="1:26" x14ac:dyDescent="0.55000000000000004">
      <c r="A1610" s="6" t="str">
        <f t="shared" ca="1" si="271"/>
        <v/>
      </c>
      <c r="B1610" s="22" t="str">
        <f t="shared" ca="1" si="266"/>
        <v/>
      </c>
      <c r="C1610" s="22" t="str">
        <f t="shared" ca="1" si="266"/>
        <v/>
      </c>
      <c r="D1610" s="22" t="str">
        <f t="shared" ca="1" si="266"/>
        <v/>
      </c>
      <c r="E1610" s="22" t="str">
        <f t="shared" ca="1" si="267"/>
        <v/>
      </c>
      <c r="F1610" s="22" t="str">
        <f t="shared" ca="1" si="268"/>
        <v/>
      </c>
      <c r="G1610" s="22" t="str">
        <f t="shared" ca="1" si="269"/>
        <v/>
      </c>
      <c r="H1610" s="22" t="str">
        <f t="shared" ca="1" si="270"/>
        <v/>
      </c>
      <c r="I1610" s="22" t="str">
        <f t="shared" ca="1" si="270"/>
        <v/>
      </c>
      <c r="J1610" s="22" t="str">
        <f t="shared" ca="1" si="270"/>
        <v/>
      </c>
      <c r="K1610" s="22" t="str">
        <f t="shared" ca="1" si="270"/>
        <v/>
      </c>
      <c r="L1610" s="22" t="str">
        <f t="shared" ca="1" si="270"/>
        <v/>
      </c>
      <c r="M1610" s="22" t="str">
        <f t="shared" ca="1" si="270"/>
        <v/>
      </c>
      <c r="N1610" s="22" t="str">
        <f t="shared" ca="1" si="270"/>
        <v/>
      </c>
      <c r="O1610" s="22" t="str">
        <f t="shared" ca="1" si="270"/>
        <v/>
      </c>
      <c r="P1610" s="23"/>
      <c r="Q1610" s="23"/>
      <c r="R1610" s="23"/>
      <c r="S1610" s="23"/>
      <c r="T1610" s="23"/>
      <c r="U1610" s="23"/>
      <c r="V1610" s="23"/>
      <c r="W1610" s="23"/>
      <c r="X1610" s="23"/>
      <c r="Y1610" s="23"/>
      <c r="Z1610" s="23"/>
    </row>
    <row r="1611" spans="1:26" x14ac:dyDescent="0.55000000000000004">
      <c r="A1611" s="6" t="str">
        <f t="shared" ca="1" si="271"/>
        <v/>
      </c>
      <c r="B1611" s="22" t="str">
        <f t="shared" ca="1" si="266"/>
        <v/>
      </c>
      <c r="C1611" s="22" t="str">
        <f t="shared" ca="1" si="266"/>
        <v/>
      </c>
      <c r="D1611" s="22" t="str">
        <f t="shared" ca="1" si="266"/>
        <v/>
      </c>
      <c r="E1611" s="22" t="str">
        <f t="shared" ca="1" si="267"/>
        <v/>
      </c>
      <c r="F1611" s="22" t="str">
        <f t="shared" ca="1" si="268"/>
        <v/>
      </c>
      <c r="G1611" s="22" t="str">
        <f t="shared" ca="1" si="269"/>
        <v/>
      </c>
      <c r="H1611" s="22" t="str">
        <f t="shared" ca="1" si="270"/>
        <v/>
      </c>
      <c r="I1611" s="22" t="str">
        <f t="shared" ca="1" si="270"/>
        <v/>
      </c>
      <c r="J1611" s="22" t="str">
        <f t="shared" ca="1" si="270"/>
        <v/>
      </c>
      <c r="K1611" s="22" t="str">
        <f t="shared" ca="1" si="270"/>
        <v/>
      </c>
      <c r="L1611" s="22" t="str">
        <f t="shared" ca="1" si="270"/>
        <v/>
      </c>
      <c r="M1611" s="22" t="str">
        <f t="shared" ca="1" si="270"/>
        <v/>
      </c>
      <c r="N1611" s="22" t="str">
        <f t="shared" ca="1" si="270"/>
        <v/>
      </c>
      <c r="O1611" s="22" t="str">
        <f t="shared" ca="1" si="270"/>
        <v/>
      </c>
      <c r="P1611" s="23"/>
      <c r="Q1611" s="23"/>
      <c r="R1611" s="23"/>
      <c r="S1611" s="23"/>
      <c r="T1611" s="23"/>
      <c r="U1611" s="23"/>
      <c r="V1611" s="23"/>
      <c r="W1611" s="23"/>
      <c r="X1611" s="23"/>
      <c r="Y1611" s="23"/>
      <c r="Z1611" s="23"/>
    </row>
    <row r="1612" spans="1:26" x14ac:dyDescent="0.55000000000000004">
      <c r="A1612" s="6" t="str">
        <f t="shared" ca="1" si="271"/>
        <v/>
      </c>
      <c r="B1612" s="22" t="str">
        <f t="shared" ca="1" si="266"/>
        <v/>
      </c>
      <c r="C1612" s="22" t="str">
        <f t="shared" ca="1" si="266"/>
        <v/>
      </c>
      <c r="D1612" s="22" t="str">
        <f t="shared" ca="1" si="266"/>
        <v/>
      </c>
      <c r="E1612" s="22" t="str">
        <f t="shared" ca="1" si="267"/>
        <v/>
      </c>
      <c r="F1612" s="22" t="str">
        <f t="shared" ca="1" si="268"/>
        <v/>
      </c>
      <c r="G1612" s="22" t="str">
        <f t="shared" ca="1" si="269"/>
        <v/>
      </c>
      <c r="H1612" s="22" t="str">
        <f t="shared" ca="1" si="270"/>
        <v/>
      </c>
      <c r="I1612" s="22" t="str">
        <f t="shared" ca="1" si="270"/>
        <v/>
      </c>
      <c r="J1612" s="22" t="str">
        <f t="shared" ca="1" si="270"/>
        <v/>
      </c>
      <c r="K1612" s="22" t="str">
        <f t="shared" ca="1" si="270"/>
        <v/>
      </c>
      <c r="L1612" s="22" t="str">
        <f t="shared" ca="1" si="270"/>
        <v/>
      </c>
      <c r="M1612" s="22" t="str">
        <f t="shared" ca="1" si="270"/>
        <v/>
      </c>
      <c r="N1612" s="22" t="str">
        <f t="shared" ca="1" si="270"/>
        <v/>
      </c>
      <c r="O1612" s="22" t="str">
        <f t="shared" ca="1" si="270"/>
        <v/>
      </c>
      <c r="P1612" s="23"/>
      <c r="Q1612" s="23"/>
      <c r="R1612" s="23"/>
      <c r="S1612" s="23"/>
      <c r="T1612" s="23"/>
      <c r="U1612" s="23"/>
      <c r="V1612" s="23"/>
      <c r="W1612" s="23"/>
      <c r="X1612" s="23"/>
      <c r="Y1612" s="23"/>
      <c r="Z1612" s="23"/>
    </row>
    <row r="1613" spans="1:26" x14ac:dyDescent="0.55000000000000004">
      <c r="A1613" s="6" t="str">
        <f t="shared" ca="1" si="271"/>
        <v/>
      </c>
      <c r="B1613" s="22" t="str">
        <f t="shared" ca="1" si="266"/>
        <v/>
      </c>
      <c r="C1613" s="22" t="str">
        <f t="shared" ca="1" si="266"/>
        <v/>
      </c>
      <c r="D1613" s="22" t="str">
        <f t="shared" ca="1" si="266"/>
        <v/>
      </c>
      <c r="E1613" s="22" t="str">
        <f t="shared" ca="1" si="267"/>
        <v/>
      </c>
      <c r="F1613" s="22" t="str">
        <f t="shared" ca="1" si="268"/>
        <v/>
      </c>
      <c r="G1613" s="22" t="str">
        <f t="shared" ca="1" si="269"/>
        <v/>
      </c>
      <c r="H1613" s="22" t="str">
        <f t="shared" ca="1" si="270"/>
        <v/>
      </c>
      <c r="I1613" s="22" t="str">
        <f t="shared" ca="1" si="270"/>
        <v/>
      </c>
      <c r="J1613" s="22" t="str">
        <f t="shared" ca="1" si="270"/>
        <v/>
      </c>
      <c r="K1613" s="22" t="str">
        <f t="shared" ca="1" si="270"/>
        <v/>
      </c>
      <c r="L1613" s="22" t="str">
        <f t="shared" ca="1" si="270"/>
        <v/>
      </c>
      <c r="M1613" s="22" t="str">
        <f t="shared" ca="1" si="270"/>
        <v/>
      </c>
      <c r="N1613" s="22" t="str">
        <f t="shared" ca="1" si="270"/>
        <v/>
      </c>
      <c r="O1613" s="22" t="str">
        <f t="shared" ca="1" si="270"/>
        <v/>
      </c>
      <c r="P1613" s="23"/>
      <c r="Q1613" s="23"/>
      <c r="R1613" s="23"/>
      <c r="S1613" s="23"/>
      <c r="T1613" s="23"/>
      <c r="U1613" s="23"/>
      <c r="V1613" s="23"/>
      <c r="W1613" s="23"/>
      <c r="X1613" s="23"/>
      <c r="Y1613" s="23"/>
      <c r="Z1613" s="23"/>
    </row>
    <row r="1614" spans="1:26" x14ac:dyDescent="0.55000000000000004">
      <c r="A1614" s="6" t="str">
        <f t="shared" ca="1" si="271"/>
        <v/>
      </c>
      <c r="B1614" s="22" t="str">
        <f t="shared" ca="1" si="266"/>
        <v/>
      </c>
      <c r="C1614" s="22" t="str">
        <f t="shared" ca="1" si="266"/>
        <v/>
      </c>
      <c r="D1614" s="22" t="str">
        <f t="shared" ca="1" si="266"/>
        <v/>
      </c>
      <c r="E1614" s="22" t="str">
        <f t="shared" ca="1" si="267"/>
        <v/>
      </c>
      <c r="F1614" s="22" t="str">
        <f t="shared" ca="1" si="268"/>
        <v/>
      </c>
      <c r="G1614" s="22" t="str">
        <f t="shared" ca="1" si="269"/>
        <v/>
      </c>
      <c r="H1614" s="22" t="str">
        <f t="shared" ca="1" si="270"/>
        <v/>
      </c>
      <c r="I1614" s="22" t="str">
        <f t="shared" ca="1" si="270"/>
        <v/>
      </c>
      <c r="J1614" s="22" t="str">
        <f t="shared" ca="1" si="270"/>
        <v/>
      </c>
      <c r="K1614" s="22" t="str">
        <f t="shared" ca="1" si="270"/>
        <v/>
      </c>
      <c r="L1614" s="22" t="str">
        <f t="shared" ca="1" si="270"/>
        <v/>
      </c>
      <c r="M1614" s="22" t="str">
        <f t="shared" ca="1" si="270"/>
        <v/>
      </c>
      <c r="N1614" s="22" t="str">
        <f t="shared" ca="1" si="270"/>
        <v/>
      </c>
      <c r="O1614" s="22" t="str">
        <f t="shared" ca="1" si="270"/>
        <v/>
      </c>
      <c r="P1614" s="23"/>
      <c r="Q1614" s="23"/>
      <c r="R1614" s="23"/>
      <c r="S1614" s="23"/>
      <c r="T1614" s="23"/>
      <c r="U1614" s="23"/>
      <c r="V1614" s="23"/>
      <c r="W1614" s="23"/>
      <c r="X1614" s="23"/>
      <c r="Y1614" s="23"/>
      <c r="Z1614" s="23"/>
    </row>
    <row r="1615" spans="1:26" x14ac:dyDescent="0.55000000000000004">
      <c r="A1615" s="6" t="str">
        <f t="shared" ca="1" si="271"/>
        <v/>
      </c>
      <c r="B1615" s="22" t="str">
        <f t="shared" ca="1" si="266"/>
        <v/>
      </c>
      <c r="C1615" s="22" t="str">
        <f t="shared" ca="1" si="266"/>
        <v/>
      </c>
      <c r="D1615" s="22" t="str">
        <f t="shared" ca="1" si="266"/>
        <v/>
      </c>
      <c r="E1615" s="22" t="str">
        <f t="shared" ca="1" si="267"/>
        <v/>
      </c>
      <c r="F1615" s="22" t="str">
        <f t="shared" ca="1" si="268"/>
        <v/>
      </c>
      <c r="G1615" s="22" t="str">
        <f t="shared" ca="1" si="269"/>
        <v/>
      </c>
      <c r="H1615" s="22" t="str">
        <f t="shared" ca="1" si="270"/>
        <v/>
      </c>
      <c r="I1615" s="22" t="str">
        <f t="shared" ca="1" si="270"/>
        <v/>
      </c>
      <c r="J1615" s="22" t="str">
        <f t="shared" ca="1" si="270"/>
        <v/>
      </c>
      <c r="K1615" s="22" t="str">
        <f t="shared" ca="1" si="270"/>
        <v/>
      </c>
      <c r="L1615" s="22" t="str">
        <f t="shared" ca="1" si="270"/>
        <v/>
      </c>
      <c r="M1615" s="22" t="str">
        <f t="shared" ca="1" si="270"/>
        <v/>
      </c>
      <c r="N1615" s="22" t="str">
        <f t="shared" ca="1" si="270"/>
        <v/>
      </c>
      <c r="O1615" s="22" t="str">
        <f t="shared" ca="1" si="270"/>
        <v/>
      </c>
      <c r="P1615" s="23"/>
      <c r="Q1615" s="23"/>
      <c r="R1615" s="23"/>
      <c r="S1615" s="23"/>
      <c r="T1615" s="23"/>
      <c r="U1615" s="23"/>
      <c r="V1615" s="23"/>
      <c r="W1615" s="23"/>
      <c r="X1615" s="23"/>
      <c r="Y1615" s="23"/>
      <c r="Z1615" s="23"/>
    </row>
    <row r="1616" spans="1:26" x14ac:dyDescent="0.55000000000000004">
      <c r="A1616" s="6" t="str">
        <f t="shared" ca="1" si="271"/>
        <v/>
      </c>
      <c r="B1616" s="22" t="str">
        <f t="shared" ca="1" si="266"/>
        <v/>
      </c>
      <c r="C1616" s="22" t="str">
        <f t="shared" ca="1" si="266"/>
        <v/>
      </c>
      <c r="D1616" s="22" t="str">
        <f t="shared" ca="1" si="266"/>
        <v/>
      </c>
      <c r="E1616" s="22" t="str">
        <f t="shared" ca="1" si="267"/>
        <v/>
      </c>
      <c r="F1616" s="22" t="str">
        <f t="shared" ca="1" si="268"/>
        <v/>
      </c>
      <c r="G1616" s="22" t="str">
        <f t="shared" ca="1" si="269"/>
        <v/>
      </c>
      <c r="H1616" s="22" t="str">
        <f t="shared" ca="1" si="270"/>
        <v/>
      </c>
      <c r="I1616" s="22" t="str">
        <f t="shared" ca="1" si="270"/>
        <v/>
      </c>
      <c r="J1616" s="22" t="str">
        <f t="shared" ca="1" si="270"/>
        <v/>
      </c>
      <c r="K1616" s="22" t="str">
        <f t="shared" ca="1" si="270"/>
        <v/>
      </c>
      <c r="L1616" s="22" t="str">
        <f t="shared" ca="1" si="270"/>
        <v/>
      </c>
      <c r="M1616" s="22" t="str">
        <f t="shared" ca="1" si="270"/>
        <v/>
      </c>
      <c r="N1616" s="22" t="str">
        <f t="shared" ca="1" si="270"/>
        <v/>
      </c>
      <c r="O1616" s="22" t="str">
        <f t="shared" ca="1" si="270"/>
        <v/>
      </c>
      <c r="P1616" s="23"/>
      <c r="Q1616" s="23"/>
      <c r="R1616" s="23"/>
      <c r="S1616" s="23"/>
      <c r="T1616" s="23"/>
      <c r="U1616" s="23"/>
      <c r="V1616" s="23"/>
      <c r="W1616" s="23"/>
      <c r="X1616" s="23"/>
      <c r="Y1616" s="23"/>
      <c r="Z1616" s="23"/>
    </row>
    <row r="1617" spans="1:26" x14ac:dyDescent="0.55000000000000004">
      <c r="A1617" s="6" t="str">
        <f t="shared" ca="1" si="271"/>
        <v/>
      </c>
      <c r="B1617" s="22" t="str">
        <f t="shared" ca="1" si="266"/>
        <v/>
      </c>
      <c r="C1617" s="22" t="str">
        <f t="shared" ca="1" si="266"/>
        <v/>
      </c>
      <c r="D1617" s="22" t="str">
        <f t="shared" ca="1" si="266"/>
        <v/>
      </c>
      <c r="E1617" s="22" t="str">
        <f t="shared" ca="1" si="267"/>
        <v/>
      </c>
      <c r="F1617" s="22" t="str">
        <f t="shared" ca="1" si="268"/>
        <v/>
      </c>
      <c r="G1617" s="22" t="str">
        <f t="shared" ca="1" si="269"/>
        <v/>
      </c>
      <c r="H1617" s="22" t="str">
        <f t="shared" ca="1" si="270"/>
        <v/>
      </c>
      <c r="I1617" s="22" t="str">
        <f t="shared" ca="1" si="270"/>
        <v/>
      </c>
      <c r="J1617" s="22" t="str">
        <f t="shared" ca="1" si="270"/>
        <v/>
      </c>
      <c r="K1617" s="22" t="str">
        <f t="shared" ca="1" si="270"/>
        <v/>
      </c>
      <c r="L1617" s="22" t="str">
        <f t="shared" ca="1" si="270"/>
        <v/>
      </c>
      <c r="M1617" s="22" t="str">
        <f t="shared" ca="1" si="270"/>
        <v/>
      </c>
      <c r="N1617" s="22" t="str">
        <f t="shared" ca="1" si="270"/>
        <v/>
      </c>
      <c r="O1617" s="22" t="str">
        <f t="shared" ca="1" si="270"/>
        <v/>
      </c>
      <c r="P1617" s="23"/>
      <c r="Q1617" s="23"/>
      <c r="R1617" s="23"/>
      <c r="S1617" s="23"/>
      <c r="T1617" s="23"/>
      <c r="U1617" s="23"/>
      <c r="V1617" s="23"/>
      <c r="W1617" s="23"/>
      <c r="X1617" s="23"/>
      <c r="Y1617" s="23"/>
      <c r="Z1617" s="23"/>
    </row>
    <row r="1618" spans="1:26" x14ac:dyDescent="0.55000000000000004">
      <c r="A1618" s="6" t="str">
        <f t="shared" ca="1" si="271"/>
        <v/>
      </c>
      <c r="B1618" s="22" t="str">
        <f t="shared" ca="1" si="266"/>
        <v/>
      </c>
      <c r="C1618" s="22" t="str">
        <f t="shared" ca="1" si="266"/>
        <v/>
      </c>
      <c r="D1618" s="22" t="str">
        <f t="shared" ca="1" si="266"/>
        <v/>
      </c>
      <c r="E1618" s="22" t="str">
        <f t="shared" ca="1" si="267"/>
        <v/>
      </c>
      <c r="F1618" s="22" t="str">
        <f t="shared" ca="1" si="268"/>
        <v/>
      </c>
      <c r="G1618" s="22" t="str">
        <f t="shared" ca="1" si="269"/>
        <v/>
      </c>
      <c r="H1618" s="22" t="str">
        <f t="shared" ca="1" si="270"/>
        <v/>
      </c>
      <c r="I1618" s="22" t="str">
        <f t="shared" ca="1" si="270"/>
        <v/>
      </c>
      <c r="J1618" s="22" t="str">
        <f t="shared" ca="1" si="270"/>
        <v/>
      </c>
      <c r="K1618" s="22" t="str">
        <f t="shared" ca="1" si="270"/>
        <v/>
      </c>
      <c r="L1618" s="22" t="str">
        <f t="shared" ca="1" si="270"/>
        <v/>
      </c>
      <c r="M1618" s="22" t="str">
        <f t="shared" ca="1" si="270"/>
        <v/>
      </c>
      <c r="N1618" s="22" t="str">
        <f t="shared" ca="1" si="270"/>
        <v/>
      </c>
      <c r="O1618" s="22" t="str">
        <f t="shared" ca="1" si="270"/>
        <v/>
      </c>
      <c r="P1618" s="23"/>
      <c r="Q1618" s="23"/>
      <c r="R1618" s="23"/>
      <c r="S1618" s="23"/>
      <c r="T1618" s="23"/>
      <c r="U1618" s="23"/>
      <c r="V1618" s="23"/>
      <c r="W1618" s="23"/>
      <c r="X1618" s="23"/>
      <c r="Y1618" s="23"/>
      <c r="Z1618" s="23"/>
    </row>
    <row r="1619" spans="1:26" x14ac:dyDescent="0.55000000000000004">
      <c r="A1619" s="6" t="str">
        <f t="shared" ca="1" si="271"/>
        <v/>
      </c>
      <c r="B1619" s="22" t="str">
        <f t="shared" ca="1" si="266"/>
        <v/>
      </c>
      <c r="C1619" s="22" t="str">
        <f t="shared" ca="1" si="266"/>
        <v/>
      </c>
      <c r="D1619" s="22" t="str">
        <f t="shared" ca="1" si="266"/>
        <v/>
      </c>
      <c r="E1619" s="22" t="str">
        <f t="shared" ca="1" si="267"/>
        <v/>
      </c>
      <c r="F1619" s="22" t="str">
        <f t="shared" ca="1" si="268"/>
        <v/>
      </c>
      <c r="G1619" s="22" t="str">
        <f t="shared" ca="1" si="269"/>
        <v/>
      </c>
      <c r="H1619" s="22" t="str">
        <f t="shared" ca="1" si="270"/>
        <v/>
      </c>
      <c r="I1619" s="22" t="str">
        <f t="shared" ca="1" si="270"/>
        <v/>
      </c>
      <c r="J1619" s="22" t="str">
        <f t="shared" ca="1" si="270"/>
        <v/>
      </c>
      <c r="K1619" s="22" t="str">
        <f t="shared" ca="1" si="270"/>
        <v/>
      </c>
      <c r="L1619" s="22" t="str">
        <f t="shared" ca="1" si="270"/>
        <v/>
      </c>
      <c r="M1619" s="22" t="str">
        <f t="shared" ca="1" si="270"/>
        <v/>
      </c>
      <c r="N1619" s="22" t="str">
        <f t="shared" ca="1" si="270"/>
        <v/>
      </c>
      <c r="O1619" s="22" t="str">
        <f t="shared" ca="1" si="270"/>
        <v/>
      </c>
      <c r="P1619" s="23"/>
      <c r="Q1619" s="23"/>
      <c r="R1619" s="23"/>
      <c r="S1619" s="23"/>
      <c r="T1619" s="23"/>
      <c r="U1619" s="23"/>
      <c r="V1619" s="23"/>
      <c r="W1619" s="23"/>
      <c r="X1619" s="23"/>
      <c r="Y1619" s="23"/>
      <c r="Z1619" s="23"/>
    </row>
    <row r="1620" spans="1:26" x14ac:dyDescent="0.55000000000000004">
      <c r="A1620" s="6" t="str">
        <f t="shared" ca="1" si="271"/>
        <v/>
      </c>
      <c r="B1620" s="22" t="str">
        <f t="shared" ca="1" si="266"/>
        <v/>
      </c>
      <c r="C1620" s="22" t="str">
        <f t="shared" ca="1" si="266"/>
        <v/>
      </c>
      <c r="D1620" s="22" t="str">
        <f t="shared" ca="1" si="266"/>
        <v/>
      </c>
      <c r="E1620" s="22" t="str">
        <f t="shared" ca="1" si="267"/>
        <v/>
      </c>
      <c r="F1620" s="22" t="str">
        <f t="shared" ca="1" si="268"/>
        <v/>
      </c>
      <c r="G1620" s="22" t="str">
        <f t="shared" ca="1" si="269"/>
        <v/>
      </c>
      <c r="H1620" s="22" t="str">
        <f t="shared" ca="1" si="270"/>
        <v/>
      </c>
      <c r="I1620" s="22" t="str">
        <f t="shared" ca="1" si="270"/>
        <v/>
      </c>
      <c r="J1620" s="22" t="str">
        <f t="shared" ca="1" si="270"/>
        <v/>
      </c>
      <c r="K1620" s="22" t="str">
        <f t="shared" ca="1" si="270"/>
        <v/>
      </c>
      <c r="L1620" s="22" t="str">
        <f t="shared" ca="1" si="270"/>
        <v/>
      </c>
      <c r="M1620" s="22" t="str">
        <f t="shared" ca="1" si="270"/>
        <v/>
      </c>
      <c r="N1620" s="22" t="str">
        <f t="shared" ca="1" si="270"/>
        <v/>
      </c>
      <c r="O1620" s="22" t="str">
        <f t="shared" ca="1" si="270"/>
        <v/>
      </c>
      <c r="P1620" s="23"/>
      <c r="Q1620" s="23"/>
      <c r="R1620" s="23"/>
      <c r="S1620" s="23"/>
      <c r="T1620" s="23"/>
      <c r="U1620" s="23"/>
      <c r="V1620" s="23"/>
      <c r="W1620" s="23"/>
      <c r="X1620" s="23"/>
      <c r="Y1620" s="23"/>
      <c r="Z1620" s="23"/>
    </row>
    <row r="1621" spans="1:26" x14ac:dyDescent="0.55000000000000004">
      <c r="A1621" s="6" t="str">
        <f t="shared" ca="1" si="271"/>
        <v/>
      </c>
      <c r="B1621" s="22" t="str">
        <f t="shared" ca="1" si="266"/>
        <v/>
      </c>
      <c r="C1621" s="22" t="str">
        <f t="shared" ca="1" si="266"/>
        <v/>
      </c>
      <c r="D1621" s="22" t="str">
        <f t="shared" ca="1" si="266"/>
        <v/>
      </c>
      <c r="E1621" s="22" t="str">
        <f t="shared" ca="1" si="267"/>
        <v/>
      </c>
      <c r="F1621" s="22" t="str">
        <f t="shared" ca="1" si="268"/>
        <v/>
      </c>
      <c r="G1621" s="22" t="str">
        <f t="shared" ca="1" si="269"/>
        <v/>
      </c>
      <c r="H1621" s="22" t="str">
        <f t="shared" ca="1" si="270"/>
        <v/>
      </c>
      <c r="I1621" s="22" t="str">
        <f t="shared" ca="1" si="270"/>
        <v/>
      </c>
      <c r="J1621" s="22" t="str">
        <f t="shared" ca="1" si="270"/>
        <v/>
      </c>
      <c r="K1621" s="22" t="str">
        <f t="shared" ca="1" si="270"/>
        <v/>
      </c>
      <c r="L1621" s="22" t="str">
        <f t="shared" ca="1" si="270"/>
        <v/>
      </c>
      <c r="M1621" s="22" t="str">
        <f t="shared" ca="1" si="270"/>
        <v/>
      </c>
      <c r="N1621" s="22" t="str">
        <f t="shared" ca="1" si="270"/>
        <v/>
      </c>
      <c r="O1621" s="22" t="str">
        <f t="shared" ca="1" si="270"/>
        <v/>
      </c>
      <c r="P1621" s="23"/>
      <c r="Q1621" s="23"/>
      <c r="R1621" s="23"/>
      <c r="S1621" s="23"/>
      <c r="T1621" s="23"/>
      <c r="U1621" s="23"/>
      <c r="V1621" s="23"/>
      <c r="W1621" s="23"/>
      <c r="X1621" s="23"/>
      <c r="Y1621" s="23"/>
      <c r="Z1621" s="23"/>
    </row>
    <row r="1622" spans="1:26" x14ac:dyDescent="0.55000000000000004">
      <c r="A1622" s="6" t="str">
        <f t="shared" ca="1" si="271"/>
        <v/>
      </c>
      <c r="B1622" s="22" t="str">
        <f t="shared" ca="1" si="266"/>
        <v/>
      </c>
      <c r="C1622" s="22" t="str">
        <f t="shared" ca="1" si="266"/>
        <v/>
      </c>
      <c r="D1622" s="22" t="str">
        <f t="shared" ca="1" si="266"/>
        <v/>
      </c>
      <c r="E1622" s="22" t="str">
        <f t="shared" ca="1" si="267"/>
        <v/>
      </c>
      <c r="F1622" s="22" t="str">
        <f t="shared" ca="1" si="268"/>
        <v/>
      </c>
      <c r="G1622" s="22" t="str">
        <f t="shared" ca="1" si="269"/>
        <v/>
      </c>
      <c r="H1622" s="22" t="str">
        <f t="shared" ca="1" si="270"/>
        <v/>
      </c>
      <c r="I1622" s="22" t="str">
        <f t="shared" ca="1" si="270"/>
        <v/>
      </c>
      <c r="J1622" s="22" t="str">
        <f t="shared" ca="1" si="270"/>
        <v/>
      </c>
      <c r="K1622" s="22" t="str">
        <f t="shared" ca="1" si="270"/>
        <v/>
      </c>
      <c r="L1622" s="22" t="str">
        <f t="shared" ca="1" si="270"/>
        <v/>
      </c>
      <c r="M1622" s="22" t="str">
        <f t="shared" ca="1" si="270"/>
        <v/>
      </c>
      <c r="N1622" s="22" t="str">
        <f t="shared" ca="1" si="270"/>
        <v/>
      </c>
      <c r="O1622" s="22" t="str">
        <f t="shared" ca="1" si="270"/>
        <v/>
      </c>
      <c r="P1622" s="23"/>
      <c r="Q1622" s="23"/>
      <c r="R1622" s="23"/>
      <c r="S1622" s="23"/>
      <c r="T1622" s="23"/>
      <c r="U1622" s="23"/>
      <c r="V1622" s="23"/>
      <c r="W1622" s="23"/>
      <c r="X1622" s="23"/>
      <c r="Y1622" s="23"/>
      <c r="Z1622" s="23"/>
    </row>
    <row r="1623" spans="1:26" x14ac:dyDescent="0.55000000000000004">
      <c r="A1623" s="6" t="str">
        <f t="shared" ca="1" si="271"/>
        <v/>
      </c>
      <c r="B1623" s="22" t="str">
        <f t="shared" ca="1" si="266"/>
        <v/>
      </c>
      <c r="C1623" s="22" t="str">
        <f t="shared" ca="1" si="266"/>
        <v/>
      </c>
      <c r="D1623" s="22" t="str">
        <f t="shared" ca="1" si="266"/>
        <v/>
      </c>
      <c r="E1623" s="22" t="str">
        <f t="shared" ca="1" si="267"/>
        <v/>
      </c>
      <c r="F1623" s="22" t="str">
        <f t="shared" ca="1" si="268"/>
        <v/>
      </c>
      <c r="G1623" s="22" t="str">
        <f t="shared" ca="1" si="269"/>
        <v/>
      </c>
      <c r="H1623" s="22" t="str">
        <f t="shared" ca="1" si="270"/>
        <v/>
      </c>
      <c r="I1623" s="22" t="str">
        <f t="shared" ca="1" si="270"/>
        <v/>
      </c>
      <c r="J1623" s="22" t="str">
        <f t="shared" ca="1" si="270"/>
        <v/>
      </c>
      <c r="K1623" s="22" t="str">
        <f t="shared" ca="1" si="270"/>
        <v/>
      </c>
      <c r="L1623" s="22" t="str">
        <f t="shared" ca="1" si="270"/>
        <v/>
      </c>
      <c r="M1623" s="22" t="str">
        <f t="shared" ca="1" si="270"/>
        <v/>
      </c>
      <c r="N1623" s="22" t="str">
        <f t="shared" ca="1" si="270"/>
        <v/>
      </c>
      <c r="O1623" s="22" t="str">
        <f t="shared" ca="1" si="270"/>
        <v/>
      </c>
      <c r="P1623" s="23"/>
      <c r="Q1623" s="23"/>
      <c r="R1623" s="23"/>
      <c r="S1623" s="23"/>
      <c r="T1623" s="23"/>
      <c r="U1623" s="23"/>
      <c r="V1623" s="23"/>
      <c r="W1623" s="23"/>
      <c r="X1623" s="23"/>
      <c r="Y1623" s="23"/>
      <c r="Z1623" s="23"/>
    </row>
    <row r="1624" spans="1:26" x14ac:dyDescent="0.55000000000000004">
      <c r="A1624" s="6" t="str">
        <f t="shared" ca="1" si="271"/>
        <v/>
      </c>
      <c r="B1624" s="22" t="str">
        <f t="shared" ca="1" si="266"/>
        <v/>
      </c>
      <c r="C1624" s="22" t="str">
        <f t="shared" ca="1" si="266"/>
        <v/>
      </c>
      <c r="D1624" s="22" t="str">
        <f t="shared" ca="1" si="266"/>
        <v/>
      </c>
      <c r="E1624" s="22" t="str">
        <f t="shared" ca="1" si="267"/>
        <v/>
      </c>
      <c r="F1624" s="22" t="str">
        <f t="shared" ca="1" si="268"/>
        <v/>
      </c>
      <c r="G1624" s="22" t="str">
        <f t="shared" ca="1" si="269"/>
        <v/>
      </c>
      <c r="H1624" s="22" t="str">
        <f t="shared" ca="1" si="270"/>
        <v/>
      </c>
      <c r="I1624" s="22" t="str">
        <f t="shared" ca="1" si="270"/>
        <v/>
      </c>
      <c r="J1624" s="22" t="str">
        <f t="shared" ca="1" si="270"/>
        <v/>
      </c>
      <c r="K1624" s="22" t="str">
        <f t="shared" ca="1" si="270"/>
        <v/>
      </c>
      <c r="L1624" s="22" t="str">
        <f t="shared" ca="1" si="270"/>
        <v/>
      </c>
      <c r="M1624" s="22" t="str">
        <f t="shared" ca="1" si="270"/>
        <v/>
      </c>
      <c r="N1624" s="22" t="str">
        <f t="shared" ca="1" si="270"/>
        <v/>
      </c>
      <c r="O1624" s="22" t="str">
        <f t="shared" ca="1" si="270"/>
        <v/>
      </c>
      <c r="P1624" s="23"/>
      <c r="Q1624" s="23"/>
      <c r="R1624" s="23"/>
      <c r="S1624" s="23"/>
      <c r="T1624" s="23"/>
      <c r="U1624" s="23"/>
      <c r="V1624" s="23"/>
      <c r="W1624" s="23"/>
      <c r="X1624" s="23"/>
      <c r="Y1624" s="23"/>
      <c r="Z1624" s="23"/>
    </row>
    <row r="1625" spans="1:26" x14ac:dyDescent="0.55000000000000004">
      <c r="A1625" s="6" t="str">
        <f t="shared" ca="1" si="271"/>
        <v/>
      </c>
      <c r="B1625" s="22" t="str">
        <f t="shared" ca="1" si="266"/>
        <v/>
      </c>
      <c r="C1625" s="22" t="str">
        <f t="shared" ca="1" si="266"/>
        <v/>
      </c>
      <c r="D1625" s="22" t="str">
        <f t="shared" ca="1" si="266"/>
        <v/>
      </c>
      <c r="E1625" s="22" t="str">
        <f t="shared" ca="1" si="267"/>
        <v/>
      </c>
      <c r="F1625" s="22" t="str">
        <f t="shared" ca="1" si="268"/>
        <v/>
      </c>
      <c r="G1625" s="22" t="str">
        <f t="shared" ca="1" si="269"/>
        <v/>
      </c>
      <c r="H1625" s="22" t="str">
        <f t="shared" ca="1" si="270"/>
        <v/>
      </c>
      <c r="I1625" s="22" t="str">
        <f t="shared" ca="1" si="270"/>
        <v/>
      </c>
      <c r="J1625" s="22" t="str">
        <f t="shared" ca="1" si="270"/>
        <v/>
      </c>
      <c r="K1625" s="22" t="str">
        <f t="shared" ca="1" si="270"/>
        <v/>
      </c>
      <c r="L1625" s="22" t="str">
        <f t="shared" ca="1" si="270"/>
        <v/>
      </c>
      <c r="M1625" s="22" t="str">
        <f t="shared" ca="1" si="270"/>
        <v/>
      </c>
      <c r="N1625" s="22" t="str">
        <f t="shared" ca="1" si="270"/>
        <v/>
      </c>
      <c r="O1625" s="22" t="str">
        <f t="shared" ca="1" si="270"/>
        <v/>
      </c>
      <c r="P1625" s="23"/>
      <c r="Q1625" s="23"/>
      <c r="R1625" s="23"/>
      <c r="S1625" s="23"/>
      <c r="T1625" s="23"/>
      <c r="U1625" s="23"/>
      <c r="V1625" s="23"/>
      <c r="W1625" s="23"/>
      <c r="X1625" s="23"/>
      <c r="Y1625" s="23"/>
      <c r="Z1625" s="23"/>
    </row>
    <row r="1626" spans="1:26" x14ac:dyDescent="0.55000000000000004">
      <c r="A1626" s="6" t="str">
        <f t="shared" ca="1" si="271"/>
        <v/>
      </c>
      <c r="B1626" s="22" t="str">
        <f t="shared" ca="1" si="266"/>
        <v/>
      </c>
      <c r="C1626" s="22" t="str">
        <f t="shared" ca="1" si="266"/>
        <v/>
      </c>
      <c r="D1626" s="22" t="str">
        <f t="shared" ca="1" si="266"/>
        <v/>
      </c>
      <c r="E1626" s="22" t="str">
        <f t="shared" ca="1" si="267"/>
        <v/>
      </c>
      <c r="F1626" s="22" t="str">
        <f t="shared" ca="1" si="268"/>
        <v/>
      </c>
      <c r="G1626" s="22" t="str">
        <f t="shared" ca="1" si="269"/>
        <v/>
      </c>
      <c r="H1626" s="22" t="str">
        <f t="shared" ca="1" si="270"/>
        <v/>
      </c>
      <c r="I1626" s="22" t="str">
        <f t="shared" ca="1" si="270"/>
        <v/>
      </c>
      <c r="J1626" s="22" t="str">
        <f t="shared" ca="1" si="270"/>
        <v/>
      </c>
      <c r="K1626" s="22" t="str">
        <f t="shared" ca="1" si="270"/>
        <v/>
      </c>
      <c r="L1626" s="22" t="str">
        <f t="shared" ca="1" si="270"/>
        <v/>
      </c>
      <c r="M1626" s="22" t="str">
        <f t="shared" ca="1" si="270"/>
        <v/>
      </c>
      <c r="N1626" s="22" t="str">
        <f t="shared" ca="1" si="270"/>
        <v/>
      </c>
      <c r="O1626" s="22" t="str">
        <f t="shared" ca="1" si="270"/>
        <v/>
      </c>
      <c r="P1626" s="23"/>
      <c r="Q1626" s="23"/>
      <c r="R1626" s="23"/>
      <c r="S1626" s="23"/>
      <c r="T1626" s="23"/>
      <c r="U1626" s="23"/>
      <c r="V1626" s="23"/>
      <c r="W1626" s="23"/>
      <c r="X1626" s="23"/>
      <c r="Y1626" s="23"/>
      <c r="Z1626" s="23"/>
    </row>
    <row r="1627" spans="1:26" x14ac:dyDescent="0.55000000000000004">
      <c r="A1627" s="6" t="str">
        <f t="shared" ca="1" si="271"/>
        <v/>
      </c>
      <c r="B1627" s="22" t="str">
        <f t="shared" ca="1" si="266"/>
        <v/>
      </c>
      <c r="C1627" s="22" t="str">
        <f t="shared" ca="1" si="266"/>
        <v/>
      </c>
      <c r="D1627" s="22" t="str">
        <f t="shared" ca="1" si="266"/>
        <v/>
      </c>
      <c r="E1627" s="22" t="str">
        <f t="shared" ca="1" si="267"/>
        <v/>
      </c>
      <c r="F1627" s="22" t="str">
        <f t="shared" ca="1" si="268"/>
        <v/>
      </c>
      <c r="G1627" s="22" t="str">
        <f t="shared" ca="1" si="269"/>
        <v/>
      </c>
      <c r="H1627" s="22" t="str">
        <f t="shared" ca="1" si="270"/>
        <v/>
      </c>
      <c r="I1627" s="22" t="str">
        <f t="shared" ca="1" si="270"/>
        <v/>
      </c>
      <c r="J1627" s="22" t="str">
        <f t="shared" ca="1" si="270"/>
        <v/>
      </c>
      <c r="K1627" s="22" t="str">
        <f t="shared" ca="1" si="270"/>
        <v/>
      </c>
      <c r="L1627" s="22" t="str">
        <f t="shared" ca="1" si="270"/>
        <v/>
      </c>
      <c r="M1627" s="22" t="str">
        <f t="shared" ca="1" si="270"/>
        <v/>
      </c>
      <c r="N1627" s="22" t="str">
        <f t="shared" ca="1" si="270"/>
        <v/>
      </c>
      <c r="O1627" s="22" t="str">
        <f t="shared" ca="1" si="270"/>
        <v/>
      </c>
      <c r="P1627" s="23"/>
      <c r="Q1627" s="23"/>
      <c r="R1627" s="23"/>
      <c r="S1627" s="23"/>
      <c r="T1627" s="23"/>
      <c r="U1627" s="23"/>
      <c r="V1627" s="23"/>
      <c r="W1627" s="23"/>
      <c r="X1627" s="23"/>
      <c r="Y1627" s="23"/>
      <c r="Z1627" s="23"/>
    </row>
    <row r="1628" spans="1:26" x14ac:dyDescent="0.55000000000000004">
      <c r="A1628" s="6" t="str">
        <f t="shared" ca="1" si="271"/>
        <v/>
      </c>
      <c r="B1628" s="22" t="str">
        <f t="shared" ref="B1628:D1647" ca="1" si="272">IF($A1628="","",IF(ISERROR(IF(ISERROR(INDEX(FredRatesData_AllData,MATCH($A1628-(MAX(0,WEEKDAY($A1628,2)-5)),FredRatesData_Dates,0),MATCH(B$6,FredRatesData_IDs,0),1)/B$5),INDEX(FredRatesData_AllData,MATCH($A1628-(MAX(0,WEEKDAY($A1628,2)-5))-3,FredRatesData_Dates,0),MATCH(B$6,FredRatesData_IDs,0),1)/B$5,INDEX(FredRatesData_AllData,MATCH($A1628-(MAX(0,WEEKDAY($A1628,2)-5)),FredRatesData_Dates,0),MATCH(B$6,FredRatesData_IDs,0),1)/B$5)),"",IF(ISERROR(INDEX(FredRatesData_AllData,MATCH($A1628-(MAX(0,WEEKDAY($A1628,2)-5)),FredRatesData_Dates,0),MATCH(B$6,FredRatesData_IDs,0),1)/B$5),INDEX(FredRatesData_AllData,MATCH($A1628-(MAX(0,WEEKDAY($A1628,2)-5))-3,FredRatesData_Dates,0),MATCH(B$6,FredRatesData_IDs,0),1)/B$5,INDEX(FredRatesData_AllData,MATCH($A1628-(MAX(0,WEEKDAY($A1628,2)-5)),FredRatesData_Dates,0),MATCH(B$6,FredRatesData_IDs,0),1)/B$5)))</f>
        <v/>
      </c>
      <c r="C1628" s="22" t="str">
        <f t="shared" ca="1" si="272"/>
        <v/>
      </c>
      <c r="D1628" s="22" t="str">
        <f t="shared" ca="1" si="272"/>
        <v/>
      </c>
      <c r="E1628" s="22" t="str">
        <f t="shared" ca="1" si="267"/>
        <v/>
      </c>
      <c r="F1628" s="22" t="str">
        <f t="shared" ca="1" si="268"/>
        <v/>
      </c>
      <c r="G1628" s="22" t="str">
        <f t="shared" ca="1" si="269"/>
        <v/>
      </c>
      <c r="H1628" s="22" t="str">
        <f t="shared" ref="H1628:O1647" ca="1" si="273">IF($A1628="","",IF(ISERROR(IF(ISERROR(INDEX(FredRatesData_AllData,MATCH($A1628-(MAX(0,WEEKDAY($A1628,2)-5)),FredRatesData_Dates,0),MATCH(H$6,FredRatesData_IDs,0),1)/H$5),INDEX(FredRatesData_AllData,MATCH($A1628-(MAX(0,WEEKDAY($A1628,2)-5))-3,FredRatesData_Dates,0),MATCH(H$6,FredRatesData_IDs,0),1)/H$5,INDEX(FredRatesData_AllData,MATCH($A1628-(MAX(0,WEEKDAY($A1628,2)-5)),FredRatesData_Dates,0),MATCH(H$6,FredRatesData_IDs,0),1)/H$5)),"",IF(ISERROR(INDEX(FredRatesData_AllData,MATCH($A1628-(MAX(0,WEEKDAY($A1628,2)-5)),FredRatesData_Dates,0),MATCH(H$6,FredRatesData_IDs,0),1)/H$5),INDEX(FredRatesData_AllData,MATCH($A1628-(MAX(0,WEEKDAY($A1628,2)-5))-3,FredRatesData_Dates,0),MATCH(H$6,FredRatesData_IDs,0),1)/H$5,INDEX(FredRatesData_AllData,MATCH($A1628-(MAX(0,WEEKDAY($A1628,2)-5)),FredRatesData_Dates,0),MATCH(H$6,FredRatesData_IDs,0),1)/H$5)))</f>
        <v/>
      </c>
      <c r="I1628" s="22" t="str">
        <f t="shared" ca="1" si="273"/>
        <v/>
      </c>
      <c r="J1628" s="22" t="str">
        <f t="shared" ca="1" si="273"/>
        <v/>
      </c>
      <c r="K1628" s="22" t="str">
        <f t="shared" ca="1" si="273"/>
        <v/>
      </c>
      <c r="L1628" s="22" t="str">
        <f t="shared" ca="1" si="273"/>
        <v/>
      </c>
      <c r="M1628" s="22" t="str">
        <f t="shared" ca="1" si="273"/>
        <v/>
      </c>
      <c r="N1628" s="22" t="str">
        <f t="shared" ca="1" si="273"/>
        <v/>
      </c>
      <c r="O1628" s="22" t="str">
        <f t="shared" ca="1" si="273"/>
        <v/>
      </c>
      <c r="P1628" s="23"/>
      <c r="Q1628" s="23"/>
      <c r="R1628" s="23"/>
      <c r="S1628" s="23"/>
      <c r="T1628" s="23"/>
      <c r="U1628" s="23"/>
      <c r="V1628" s="23"/>
      <c r="W1628" s="23"/>
      <c r="X1628" s="23"/>
      <c r="Y1628" s="23"/>
      <c r="Z1628" s="23"/>
    </row>
    <row r="1629" spans="1:26" x14ac:dyDescent="0.55000000000000004">
      <c r="A1629" s="6" t="str">
        <f t="shared" ca="1" si="271"/>
        <v/>
      </c>
      <c r="B1629" s="22" t="str">
        <f t="shared" ca="1" si="272"/>
        <v/>
      </c>
      <c r="C1629" s="22" t="str">
        <f t="shared" ca="1" si="272"/>
        <v/>
      </c>
      <c r="D1629" s="22" t="str">
        <f t="shared" ca="1" si="272"/>
        <v/>
      </c>
      <c r="E1629" s="22" t="str">
        <f t="shared" ca="1" si="267"/>
        <v/>
      </c>
      <c r="F1629" s="22" t="str">
        <f t="shared" ca="1" si="268"/>
        <v/>
      </c>
      <c r="G1629" s="22" t="str">
        <f t="shared" ca="1" si="269"/>
        <v/>
      </c>
      <c r="H1629" s="22" t="str">
        <f t="shared" ca="1" si="273"/>
        <v/>
      </c>
      <c r="I1629" s="22" t="str">
        <f t="shared" ca="1" si="273"/>
        <v/>
      </c>
      <c r="J1629" s="22" t="str">
        <f t="shared" ca="1" si="273"/>
        <v/>
      </c>
      <c r="K1629" s="22" t="str">
        <f t="shared" ca="1" si="273"/>
        <v/>
      </c>
      <c r="L1629" s="22" t="str">
        <f t="shared" ca="1" si="273"/>
        <v/>
      </c>
      <c r="M1629" s="22" t="str">
        <f t="shared" ca="1" si="273"/>
        <v/>
      </c>
      <c r="N1629" s="22" t="str">
        <f t="shared" ca="1" si="273"/>
        <v/>
      </c>
      <c r="O1629" s="22" t="str">
        <f t="shared" ca="1" si="273"/>
        <v/>
      </c>
      <c r="P1629" s="23"/>
      <c r="Q1629" s="23"/>
      <c r="R1629" s="23"/>
      <c r="S1629" s="23"/>
      <c r="T1629" s="23"/>
      <c r="U1629" s="23"/>
      <c r="V1629" s="23"/>
      <c r="W1629" s="23"/>
      <c r="X1629" s="23"/>
      <c r="Y1629" s="23"/>
      <c r="Z1629" s="23"/>
    </row>
    <row r="1630" spans="1:26" x14ac:dyDescent="0.55000000000000004">
      <c r="A1630" s="6" t="str">
        <f t="shared" ca="1" si="271"/>
        <v/>
      </c>
      <c r="B1630" s="22" t="str">
        <f t="shared" ca="1" si="272"/>
        <v/>
      </c>
      <c r="C1630" s="22" t="str">
        <f t="shared" ca="1" si="272"/>
        <v/>
      </c>
      <c r="D1630" s="22" t="str">
        <f t="shared" ca="1" si="272"/>
        <v/>
      </c>
      <c r="E1630" s="22" t="str">
        <f t="shared" ca="1" si="267"/>
        <v/>
      </c>
      <c r="F1630" s="22" t="str">
        <f t="shared" ca="1" si="268"/>
        <v/>
      </c>
      <c r="G1630" s="22" t="str">
        <f t="shared" ca="1" si="269"/>
        <v/>
      </c>
      <c r="H1630" s="22" t="str">
        <f t="shared" ca="1" si="273"/>
        <v/>
      </c>
      <c r="I1630" s="22" t="str">
        <f t="shared" ca="1" si="273"/>
        <v/>
      </c>
      <c r="J1630" s="22" t="str">
        <f t="shared" ca="1" si="273"/>
        <v/>
      </c>
      <c r="K1630" s="22" t="str">
        <f t="shared" ca="1" si="273"/>
        <v/>
      </c>
      <c r="L1630" s="22" t="str">
        <f t="shared" ca="1" si="273"/>
        <v/>
      </c>
      <c r="M1630" s="22" t="str">
        <f t="shared" ca="1" si="273"/>
        <v/>
      </c>
      <c r="N1630" s="22" t="str">
        <f t="shared" ca="1" si="273"/>
        <v/>
      </c>
      <c r="O1630" s="22" t="str">
        <f t="shared" ca="1" si="273"/>
        <v/>
      </c>
      <c r="P1630" s="23"/>
      <c r="Q1630" s="23"/>
      <c r="R1630" s="23"/>
      <c r="S1630" s="23"/>
      <c r="T1630" s="23"/>
      <c r="U1630" s="23"/>
      <c r="V1630" s="23"/>
      <c r="W1630" s="23"/>
      <c r="X1630" s="23"/>
      <c r="Y1630" s="23"/>
      <c r="Z1630" s="23"/>
    </row>
    <row r="1631" spans="1:26" x14ac:dyDescent="0.55000000000000004">
      <c r="A1631" s="6" t="str">
        <f t="shared" ca="1" si="271"/>
        <v/>
      </c>
      <c r="B1631" s="22" t="str">
        <f t="shared" ca="1" si="272"/>
        <v/>
      </c>
      <c r="C1631" s="22" t="str">
        <f t="shared" ca="1" si="272"/>
        <v/>
      </c>
      <c r="D1631" s="22" t="str">
        <f t="shared" ca="1" si="272"/>
        <v/>
      </c>
      <c r="E1631" s="22" t="str">
        <f t="shared" ca="1" si="267"/>
        <v/>
      </c>
      <c r="F1631" s="22" t="str">
        <f t="shared" ca="1" si="268"/>
        <v/>
      </c>
      <c r="G1631" s="22" t="str">
        <f t="shared" ca="1" si="269"/>
        <v/>
      </c>
      <c r="H1631" s="22" t="str">
        <f t="shared" ca="1" si="273"/>
        <v/>
      </c>
      <c r="I1631" s="22" t="str">
        <f t="shared" ca="1" si="273"/>
        <v/>
      </c>
      <c r="J1631" s="22" t="str">
        <f t="shared" ca="1" si="273"/>
        <v/>
      </c>
      <c r="K1631" s="22" t="str">
        <f t="shared" ca="1" si="273"/>
        <v/>
      </c>
      <c r="L1631" s="22" t="str">
        <f t="shared" ca="1" si="273"/>
        <v/>
      </c>
      <c r="M1631" s="22" t="str">
        <f t="shared" ca="1" si="273"/>
        <v/>
      </c>
      <c r="N1631" s="22" t="str">
        <f t="shared" ca="1" si="273"/>
        <v/>
      </c>
      <c r="O1631" s="22" t="str">
        <f t="shared" ca="1" si="273"/>
        <v/>
      </c>
      <c r="P1631" s="23"/>
      <c r="Q1631" s="23"/>
      <c r="R1631" s="23"/>
      <c r="S1631" s="23"/>
      <c r="T1631" s="23"/>
      <c r="U1631" s="23"/>
      <c r="V1631" s="23"/>
      <c r="W1631" s="23"/>
      <c r="X1631" s="23"/>
      <c r="Y1631" s="23"/>
      <c r="Z1631" s="23"/>
    </row>
    <row r="1632" spans="1:26" x14ac:dyDescent="0.55000000000000004">
      <c r="A1632" s="6" t="str">
        <f t="shared" ca="1" si="271"/>
        <v/>
      </c>
      <c r="B1632" s="22" t="str">
        <f t="shared" ca="1" si="272"/>
        <v/>
      </c>
      <c r="C1632" s="22" t="str">
        <f t="shared" ca="1" si="272"/>
        <v/>
      </c>
      <c r="D1632" s="22" t="str">
        <f t="shared" ca="1" si="272"/>
        <v/>
      </c>
      <c r="E1632" s="22" t="str">
        <f t="shared" ca="1" si="267"/>
        <v/>
      </c>
      <c r="F1632" s="22" t="str">
        <f t="shared" ca="1" si="268"/>
        <v/>
      </c>
      <c r="G1632" s="22" t="str">
        <f t="shared" ca="1" si="269"/>
        <v/>
      </c>
      <c r="H1632" s="22" t="str">
        <f t="shared" ca="1" si="273"/>
        <v/>
      </c>
      <c r="I1632" s="22" t="str">
        <f t="shared" ca="1" si="273"/>
        <v/>
      </c>
      <c r="J1632" s="22" t="str">
        <f t="shared" ca="1" si="273"/>
        <v/>
      </c>
      <c r="K1632" s="22" t="str">
        <f t="shared" ca="1" si="273"/>
        <v/>
      </c>
      <c r="L1632" s="22" t="str">
        <f t="shared" ca="1" si="273"/>
        <v/>
      </c>
      <c r="M1632" s="22" t="str">
        <f t="shared" ca="1" si="273"/>
        <v/>
      </c>
      <c r="N1632" s="22" t="str">
        <f t="shared" ca="1" si="273"/>
        <v/>
      </c>
      <c r="O1632" s="22" t="str">
        <f t="shared" ca="1" si="273"/>
        <v/>
      </c>
      <c r="P1632" s="23"/>
      <c r="Q1632" s="23"/>
      <c r="R1632" s="23"/>
      <c r="S1632" s="23"/>
      <c r="T1632" s="23"/>
      <c r="U1632" s="23"/>
      <c r="V1632" s="23"/>
      <c r="W1632" s="23"/>
      <c r="X1632" s="23"/>
      <c r="Y1632" s="23"/>
      <c r="Z1632" s="23"/>
    </row>
    <row r="1633" spans="1:26" x14ac:dyDescent="0.55000000000000004">
      <c r="A1633" s="6" t="str">
        <f t="shared" ca="1" si="271"/>
        <v/>
      </c>
      <c r="B1633" s="22" t="str">
        <f t="shared" ca="1" si="272"/>
        <v/>
      </c>
      <c r="C1633" s="22" t="str">
        <f t="shared" ca="1" si="272"/>
        <v/>
      </c>
      <c r="D1633" s="22" t="str">
        <f t="shared" ca="1" si="272"/>
        <v/>
      </c>
      <c r="E1633" s="22" t="str">
        <f t="shared" ca="1" si="267"/>
        <v/>
      </c>
      <c r="F1633" s="22" t="str">
        <f t="shared" ca="1" si="268"/>
        <v/>
      </c>
      <c r="G1633" s="22" t="str">
        <f t="shared" ca="1" si="269"/>
        <v/>
      </c>
      <c r="H1633" s="22" t="str">
        <f t="shared" ca="1" si="273"/>
        <v/>
      </c>
      <c r="I1633" s="22" t="str">
        <f t="shared" ca="1" si="273"/>
        <v/>
      </c>
      <c r="J1633" s="22" t="str">
        <f t="shared" ca="1" si="273"/>
        <v/>
      </c>
      <c r="K1633" s="22" t="str">
        <f t="shared" ca="1" si="273"/>
        <v/>
      </c>
      <c r="L1633" s="22" t="str">
        <f t="shared" ca="1" si="273"/>
        <v/>
      </c>
      <c r="M1633" s="22" t="str">
        <f t="shared" ca="1" si="273"/>
        <v/>
      </c>
      <c r="N1633" s="22" t="str">
        <f t="shared" ca="1" si="273"/>
        <v/>
      </c>
      <c r="O1633" s="22" t="str">
        <f t="shared" ca="1" si="273"/>
        <v/>
      </c>
      <c r="P1633" s="23"/>
      <c r="Q1633" s="23"/>
      <c r="R1633" s="23"/>
      <c r="S1633" s="23"/>
      <c r="T1633" s="23"/>
      <c r="U1633" s="23"/>
      <c r="V1633" s="23"/>
      <c r="W1633" s="23"/>
      <c r="X1633" s="23"/>
      <c r="Y1633" s="23"/>
      <c r="Z1633" s="23"/>
    </row>
    <row r="1634" spans="1:26" x14ac:dyDescent="0.55000000000000004">
      <c r="A1634" s="6" t="str">
        <f t="shared" ca="1" si="271"/>
        <v/>
      </c>
      <c r="B1634" s="22" t="str">
        <f t="shared" ca="1" si="272"/>
        <v/>
      </c>
      <c r="C1634" s="22" t="str">
        <f t="shared" ca="1" si="272"/>
        <v/>
      </c>
      <c r="D1634" s="22" t="str">
        <f t="shared" ca="1" si="272"/>
        <v/>
      </c>
      <c r="E1634" s="22" t="str">
        <f t="shared" ca="1" si="267"/>
        <v/>
      </c>
      <c r="F1634" s="22" t="str">
        <f t="shared" ca="1" si="268"/>
        <v/>
      </c>
      <c r="G1634" s="22" t="str">
        <f t="shared" ca="1" si="269"/>
        <v/>
      </c>
      <c r="H1634" s="22" t="str">
        <f t="shared" ca="1" si="273"/>
        <v/>
      </c>
      <c r="I1634" s="22" t="str">
        <f t="shared" ca="1" si="273"/>
        <v/>
      </c>
      <c r="J1634" s="22" t="str">
        <f t="shared" ca="1" si="273"/>
        <v/>
      </c>
      <c r="K1634" s="22" t="str">
        <f t="shared" ca="1" si="273"/>
        <v/>
      </c>
      <c r="L1634" s="22" t="str">
        <f t="shared" ca="1" si="273"/>
        <v/>
      </c>
      <c r="M1634" s="22" t="str">
        <f t="shared" ca="1" si="273"/>
        <v/>
      </c>
      <c r="N1634" s="22" t="str">
        <f t="shared" ca="1" si="273"/>
        <v/>
      </c>
      <c r="O1634" s="22" t="str">
        <f t="shared" ca="1" si="273"/>
        <v/>
      </c>
      <c r="P1634" s="23"/>
      <c r="Q1634" s="23"/>
      <c r="R1634" s="23"/>
      <c r="S1634" s="23"/>
      <c r="T1634" s="23"/>
      <c r="U1634" s="23"/>
      <c r="V1634" s="23"/>
      <c r="W1634" s="23"/>
      <c r="X1634" s="23"/>
      <c r="Y1634" s="23"/>
      <c r="Z1634" s="23"/>
    </row>
    <row r="1635" spans="1:26" x14ac:dyDescent="0.55000000000000004">
      <c r="A1635" s="6" t="str">
        <f t="shared" ca="1" si="271"/>
        <v/>
      </c>
      <c r="B1635" s="22" t="str">
        <f t="shared" ca="1" si="272"/>
        <v/>
      </c>
      <c r="C1635" s="22" t="str">
        <f t="shared" ca="1" si="272"/>
        <v/>
      </c>
      <c r="D1635" s="22" t="str">
        <f t="shared" ca="1" si="272"/>
        <v/>
      </c>
      <c r="E1635" s="22" t="str">
        <f t="shared" ca="1" si="267"/>
        <v/>
      </c>
      <c r="F1635" s="22" t="str">
        <f t="shared" ca="1" si="268"/>
        <v/>
      </c>
      <c r="G1635" s="22" t="str">
        <f t="shared" ca="1" si="269"/>
        <v/>
      </c>
      <c r="H1635" s="22" t="str">
        <f t="shared" ca="1" si="273"/>
        <v/>
      </c>
      <c r="I1635" s="22" t="str">
        <f t="shared" ca="1" si="273"/>
        <v/>
      </c>
      <c r="J1635" s="22" t="str">
        <f t="shared" ca="1" si="273"/>
        <v/>
      </c>
      <c r="K1635" s="22" t="str">
        <f t="shared" ca="1" si="273"/>
        <v/>
      </c>
      <c r="L1635" s="22" t="str">
        <f t="shared" ca="1" si="273"/>
        <v/>
      </c>
      <c r="M1635" s="22" t="str">
        <f t="shared" ca="1" si="273"/>
        <v/>
      </c>
      <c r="N1635" s="22" t="str">
        <f t="shared" ca="1" si="273"/>
        <v/>
      </c>
      <c r="O1635" s="22" t="str">
        <f t="shared" ca="1" si="273"/>
        <v/>
      </c>
      <c r="P1635" s="23"/>
      <c r="Q1635" s="23"/>
      <c r="R1635" s="23"/>
      <c r="S1635" s="23"/>
      <c r="T1635" s="23"/>
      <c r="U1635" s="23"/>
      <c r="V1635" s="23"/>
      <c r="W1635" s="23"/>
      <c r="X1635" s="23"/>
      <c r="Y1635" s="23"/>
      <c r="Z1635" s="23"/>
    </row>
    <row r="1636" spans="1:26" x14ac:dyDescent="0.55000000000000004">
      <c r="A1636" s="6" t="str">
        <f t="shared" ca="1" si="271"/>
        <v/>
      </c>
      <c r="B1636" s="22" t="str">
        <f t="shared" ca="1" si="272"/>
        <v/>
      </c>
      <c r="C1636" s="22" t="str">
        <f t="shared" ca="1" si="272"/>
        <v/>
      </c>
      <c r="D1636" s="22" t="str">
        <f t="shared" ca="1" si="272"/>
        <v/>
      </c>
      <c r="E1636" s="22" t="str">
        <f t="shared" ca="1" si="267"/>
        <v/>
      </c>
      <c r="F1636" s="22" t="str">
        <f t="shared" ca="1" si="268"/>
        <v/>
      </c>
      <c r="G1636" s="22" t="str">
        <f t="shared" ca="1" si="269"/>
        <v/>
      </c>
      <c r="H1636" s="22" t="str">
        <f t="shared" ca="1" si="273"/>
        <v/>
      </c>
      <c r="I1636" s="22" t="str">
        <f t="shared" ca="1" si="273"/>
        <v/>
      </c>
      <c r="J1636" s="22" t="str">
        <f t="shared" ca="1" si="273"/>
        <v/>
      </c>
      <c r="K1636" s="22" t="str">
        <f t="shared" ca="1" si="273"/>
        <v/>
      </c>
      <c r="L1636" s="22" t="str">
        <f t="shared" ca="1" si="273"/>
        <v/>
      </c>
      <c r="M1636" s="22" t="str">
        <f t="shared" ca="1" si="273"/>
        <v/>
      </c>
      <c r="N1636" s="22" t="str">
        <f t="shared" ca="1" si="273"/>
        <v/>
      </c>
      <c r="O1636" s="22" t="str">
        <f t="shared" ca="1" si="273"/>
        <v/>
      </c>
      <c r="P1636" s="23"/>
      <c r="Q1636" s="23"/>
      <c r="R1636" s="23"/>
      <c r="S1636" s="23"/>
      <c r="T1636" s="23"/>
      <c r="U1636" s="23"/>
      <c r="V1636" s="23"/>
      <c r="W1636" s="23"/>
      <c r="X1636" s="23"/>
      <c r="Y1636" s="23"/>
      <c r="Z1636" s="23"/>
    </row>
    <row r="1637" spans="1:26" x14ac:dyDescent="0.55000000000000004">
      <c r="A1637" s="6" t="str">
        <f t="shared" ca="1" si="271"/>
        <v/>
      </c>
      <c r="B1637" s="22" t="str">
        <f t="shared" ca="1" si="272"/>
        <v/>
      </c>
      <c r="C1637" s="22" t="str">
        <f t="shared" ca="1" si="272"/>
        <v/>
      </c>
      <c r="D1637" s="22" t="str">
        <f t="shared" ca="1" si="272"/>
        <v/>
      </c>
      <c r="E1637" s="22" t="str">
        <f t="shared" ca="1" si="267"/>
        <v/>
      </c>
      <c r="F1637" s="22" t="str">
        <f t="shared" ca="1" si="268"/>
        <v/>
      </c>
      <c r="G1637" s="22" t="str">
        <f t="shared" ca="1" si="269"/>
        <v/>
      </c>
      <c r="H1637" s="22" t="str">
        <f t="shared" ca="1" si="273"/>
        <v/>
      </c>
      <c r="I1637" s="22" t="str">
        <f t="shared" ca="1" si="273"/>
        <v/>
      </c>
      <c r="J1637" s="22" t="str">
        <f t="shared" ca="1" si="273"/>
        <v/>
      </c>
      <c r="K1637" s="22" t="str">
        <f t="shared" ca="1" si="273"/>
        <v/>
      </c>
      <c r="L1637" s="22" t="str">
        <f t="shared" ca="1" si="273"/>
        <v/>
      </c>
      <c r="M1637" s="22" t="str">
        <f t="shared" ca="1" si="273"/>
        <v/>
      </c>
      <c r="N1637" s="22" t="str">
        <f t="shared" ca="1" si="273"/>
        <v/>
      </c>
      <c r="O1637" s="22" t="str">
        <f t="shared" ca="1" si="273"/>
        <v/>
      </c>
      <c r="P1637" s="23"/>
      <c r="Q1637" s="23"/>
      <c r="R1637" s="23"/>
      <c r="S1637" s="23"/>
      <c r="T1637" s="23"/>
      <c r="U1637" s="23"/>
      <c r="V1637" s="23"/>
      <c r="W1637" s="23"/>
      <c r="X1637" s="23"/>
      <c r="Y1637" s="23"/>
      <c r="Z1637" s="23"/>
    </row>
    <row r="1638" spans="1:26" x14ac:dyDescent="0.55000000000000004">
      <c r="A1638" s="6" t="str">
        <f t="shared" ca="1" si="271"/>
        <v/>
      </c>
      <c r="B1638" s="22" t="str">
        <f t="shared" ca="1" si="272"/>
        <v/>
      </c>
      <c r="C1638" s="22" t="str">
        <f t="shared" ca="1" si="272"/>
        <v/>
      </c>
      <c r="D1638" s="22" t="str">
        <f t="shared" ca="1" si="272"/>
        <v/>
      </c>
      <c r="E1638" s="22" t="str">
        <f t="shared" ca="1" si="267"/>
        <v/>
      </c>
      <c r="F1638" s="22" t="str">
        <f t="shared" ca="1" si="268"/>
        <v/>
      </c>
      <c r="G1638" s="22" t="str">
        <f t="shared" ca="1" si="269"/>
        <v/>
      </c>
      <c r="H1638" s="22" t="str">
        <f t="shared" ca="1" si="273"/>
        <v/>
      </c>
      <c r="I1638" s="22" t="str">
        <f t="shared" ca="1" si="273"/>
        <v/>
      </c>
      <c r="J1638" s="22" t="str">
        <f t="shared" ca="1" si="273"/>
        <v/>
      </c>
      <c r="K1638" s="22" t="str">
        <f t="shared" ca="1" si="273"/>
        <v/>
      </c>
      <c r="L1638" s="22" t="str">
        <f t="shared" ca="1" si="273"/>
        <v/>
      </c>
      <c r="M1638" s="22" t="str">
        <f t="shared" ca="1" si="273"/>
        <v/>
      </c>
      <c r="N1638" s="22" t="str">
        <f t="shared" ca="1" si="273"/>
        <v/>
      </c>
      <c r="O1638" s="22" t="str">
        <f t="shared" ca="1" si="273"/>
        <v/>
      </c>
      <c r="P1638" s="23"/>
      <c r="Q1638" s="23"/>
      <c r="R1638" s="23"/>
      <c r="S1638" s="23"/>
      <c r="T1638" s="23"/>
      <c r="U1638" s="23"/>
      <c r="V1638" s="23"/>
      <c r="W1638" s="23"/>
      <c r="X1638" s="23"/>
      <c r="Y1638" s="23"/>
      <c r="Z1638" s="23"/>
    </row>
    <row r="1639" spans="1:26" x14ac:dyDescent="0.55000000000000004">
      <c r="A1639" s="6" t="str">
        <f t="shared" ca="1" si="271"/>
        <v/>
      </c>
      <c r="B1639" s="22" t="str">
        <f t="shared" ca="1" si="272"/>
        <v/>
      </c>
      <c r="C1639" s="22" t="str">
        <f t="shared" ca="1" si="272"/>
        <v/>
      </c>
      <c r="D1639" s="22" t="str">
        <f t="shared" ca="1" si="272"/>
        <v/>
      </c>
      <c r="E1639" s="22" t="str">
        <f t="shared" ca="1" si="267"/>
        <v/>
      </c>
      <c r="F1639" s="22" t="str">
        <f t="shared" ca="1" si="268"/>
        <v/>
      </c>
      <c r="G1639" s="22" t="str">
        <f t="shared" ca="1" si="269"/>
        <v/>
      </c>
      <c r="H1639" s="22" t="str">
        <f t="shared" ca="1" si="273"/>
        <v/>
      </c>
      <c r="I1639" s="22" t="str">
        <f t="shared" ca="1" si="273"/>
        <v/>
      </c>
      <c r="J1639" s="22" t="str">
        <f t="shared" ca="1" si="273"/>
        <v/>
      </c>
      <c r="K1639" s="22" t="str">
        <f t="shared" ca="1" si="273"/>
        <v/>
      </c>
      <c r="L1639" s="22" t="str">
        <f t="shared" ca="1" si="273"/>
        <v/>
      </c>
      <c r="M1639" s="22" t="str">
        <f t="shared" ca="1" si="273"/>
        <v/>
      </c>
      <c r="N1639" s="22" t="str">
        <f t="shared" ca="1" si="273"/>
        <v/>
      </c>
      <c r="O1639" s="22" t="str">
        <f t="shared" ca="1" si="273"/>
        <v/>
      </c>
      <c r="P1639" s="23"/>
      <c r="Q1639" s="23"/>
      <c r="R1639" s="23"/>
      <c r="S1639" s="23"/>
      <c r="T1639" s="23"/>
      <c r="U1639" s="23"/>
      <c r="V1639" s="23"/>
      <c r="W1639" s="23"/>
      <c r="X1639" s="23"/>
      <c r="Y1639" s="23"/>
      <c r="Z1639" s="23"/>
    </row>
    <row r="1640" spans="1:26" x14ac:dyDescent="0.55000000000000004">
      <c r="A1640" s="6" t="str">
        <f t="shared" ca="1" si="271"/>
        <v/>
      </c>
      <c r="B1640" s="22" t="str">
        <f t="shared" ca="1" si="272"/>
        <v/>
      </c>
      <c r="C1640" s="22" t="str">
        <f t="shared" ca="1" si="272"/>
        <v/>
      </c>
      <c r="D1640" s="22" t="str">
        <f t="shared" ca="1" si="272"/>
        <v/>
      </c>
      <c r="E1640" s="22" t="str">
        <f t="shared" ca="1" si="267"/>
        <v/>
      </c>
      <c r="F1640" s="22" t="str">
        <f t="shared" ca="1" si="268"/>
        <v/>
      </c>
      <c r="G1640" s="22" t="str">
        <f t="shared" ca="1" si="269"/>
        <v/>
      </c>
      <c r="H1640" s="22" t="str">
        <f t="shared" ca="1" si="273"/>
        <v/>
      </c>
      <c r="I1640" s="22" t="str">
        <f t="shared" ca="1" si="273"/>
        <v/>
      </c>
      <c r="J1640" s="22" t="str">
        <f t="shared" ca="1" si="273"/>
        <v/>
      </c>
      <c r="K1640" s="22" t="str">
        <f t="shared" ca="1" si="273"/>
        <v/>
      </c>
      <c r="L1640" s="22" t="str">
        <f t="shared" ca="1" si="273"/>
        <v/>
      </c>
      <c r="M1640" s="22" t="str">
        <f t="shared" ca="1" si="273"/>
        <v/>
      </c>
      <c r="N1640" s="22" t="str">
        <f t="shared" ca="1" si="273"/>
        <v/>
      </c>
      <c r="O1640" s="22" t="str">
        <f t="shared" ca="1" si="273"/>
        <v/>
      </c>
      <c r="P1640" s="23"/>
      <c r="Q1640" s="23"/>
      <c r="R1640" s="23"/>
      <c r="S1640" s="23"/>
      <c r="T1640" s="23"/>
      <c r="U1640" s="23"/>
      <c r="V1640" s="23"/>
      <c r="W1640" s="23"/>
      <c r="X1640" s="23"/>
      <c r="Y1640" s="23"/>
      <c r="Z1640" s="23"/>
    </row>
    <row r="1641" spans="1:26" x14ac:dyDescent="0.55000000000000004">
      <c r="A1641" s="6" t="str">
        <f t="shared" ca="1" si="271"/>
        <v/>
      </c>
      <c r="B1641" s="22" t="str">
        <f t="shared" ca="1" si="272"/>
        <v/>
      </c>
      <c r="C1641" s="22" t="str">
        <f t="shared" ca="1" si="272"/>
        <v/>
      </c>
      <c r="D1641" s="22" t="str">
        <f t="shared" ca="1" si="272"/>
        <v/>
      </c>
      <c r="E1641" s="22" t="str">
        <f t="shared" ca="1" si="267"/>
        <v/>
      </c>
      <c r="F1641" s="22" t="str">
        <f t="shared" ca="1" si="268"/>
        <v/>
      </c>
      <c r="G1641" s="22" t="str">
        <f t="shared" ca="1" si="269"/>
        <v/>
      </c>
      <c r="H1641" s="22" t="str">
        <f t="shared" ca="1" si="273"/>
        <v/>
      </c>
      <c r="I1641" s="22" t="str">
        <f t="shared" ca="1" si="273"/>
        <v/>
      </c>
      <c r="J1641" s="22" t="str">
        <f t="shared" ca="1" si="273"/>
        <v/>
      </c>
      <c r="K1641" s="22" t="str">
        <f t="shared" ca="1" si="273"/>
        <v/>
      </c>
      <c r="L1641" s="22" t="str">
        <f t="shared" ca="1" si="273"/>
        <v/>
      </c>
      <c r="M1641" s="22" t="str">
        <f t="shared" ca="1" si="273"/>
        <v/>
      </c>
      <c r="N1641" s="22" t="str">
        <f t="shared" ca="1" si="273"/>
        <v/>
      </c>
      <c r="O1641" s="22" t="str">
        <f t="shared" ca="1" si="273"/>
        <v/>
      </c>
      <c r="P1641" s="23"/>
      <c r="Q1641" s="23"/>
      <c r="R1641" s="23"/>
      <c r="S1641" s="23"/>
      <c r="T1641" s="23"/>
      <c r="U1641" s="23"/>
      <c r="V1641" s="23"/>
      <c r="W1641" s="23"/>
      <c r="X1641" s="23"/>
      <c r="Y1641" s="23"/>
      <c r="Z1641" s="23"/>
    </row>
    <row r="1642" spans="1:26" x14ac:dyDescent="0.55000000000000004">
      <c r="A1642" s="6" t="str">
        <f t="shared" ca="1" si="271"/>
        <v/>
      </c>
      <c r="B1642" s="22" t="str">
        <f t="shared" ca="1" si="272"/>
        <v/>
      </c>
      <c r="C1642" s="22" t="str">
        <f t="shared" ca="1" si="272"/>
        <v/>
      </c>
      <c r="D1642" s="22" t="str">
        <f t="shared" ca="1" si="272"/>
        <v/>
      </c>
      <c r="E1642" s="22" t="str">
        <f t="shared" ca="1" si="267"/>
        <v/>
      </c>
      <c r="F1642" s="22" t="str">
        <f t="shared" ca="1" si="268"/>
        <v/>
      </c>
      <c r="G1642" s="22" t="str">
        <f t="shared" ca="1" si="269"/>
        <v/>
      </c>
      <c r="H1642" s="22" t="str">
        <f t="shared" ca="1" si="273"/>
        <v/>
      </c>
      <c r="I1642" s="22" t="str">
        <f t="shared" ca="1" si="273"/>
        <v/>
      </c>
      <c r="J1642" s="22" t="str">
        <f t="shared" ca="1" si="273"/>
        <v/>
      </c>
      <c r="K1642" s="22" t="str">
        <f t="shared" ca="1" si="273"/>
        <v/>
      </c>
      <c r="L1642" s="22" t="str">
        <f t="shared" ca="1" si="273"/>
        <v/>
      </c>
      <c r="M1642" s="22" t="str">
        <f t="shared" ca="1" si="273"/>
        <v/>
      </c>
      <c r="N1642" s="22" t="str">
        <f t="shared" ca="1" si="273"/>
        <v/>
      </c>
      <c r="O1642" s="22" t="str">
        <f t="shared" ca="1" si="273"/>
        <v/>
      </c>
      <c r="P1642" s="23"/>
      <c r="Q1642" s="23"/>
      <c r="R1642" s="23"/>
      <c r="S1642" s="23"/>
      <c r="T1642" s="23"/>
      <c r="U1642" s="23"/>
      <c r="V1642" s="23"/>
      <c r="W1642" s="23"/>
      <c r="X1642" s="23"/>
      <c r="Y1642" s="23"/>
      <c r="Z1642" s="23"/>
    </row>
    <row r="1643" spans="1:26" x14ac:dyDescent="0.55000000000000004">
      <c r="A1643" s="6" t="str">
        <f t="shared" ca="1" si="271"/>
        <v/>
      </c>
      <c r="B1643" s="22" t="str">
        <f t="shared" ca="1" si="272"/>
        <v/>
      </c>
      <c r="C1643" s="22" t="str">
        <f t="shared" ca="1" si="272"/>
        <v/>
      </c>
      <c r="D1643" s="22" t="str">
        <f t="shared" ca="1" si="272"/>
        <v/>
      </c>
      <c r="E1643" s="22" t="str">
        <f t="shared" ca="1" si="267"/>
        <v/>
      </c>
      <c r="F1643" s="22" t="str">
        <f t="shared" ca="1" si="268"/>
        <v/>
      </c>
      <c r="G1643" s="22" t="str">
        <f t="shared" ca="1" si="269"/>
        <v/>
      </c>
      <c r="H1643" s="22" t="str">
        <f t="shared" ca="1" si="273"/>
        <v/>
      </c>
      <c r="I1643" s="22" t="str">
        <f t="shared" ca="1" si="273"/>
        <v/>
      </c>
      <c r="J1643" s="22" t="str">
        <f t="shared" ca="1" si="273"/>
        <v/>
      </c>
      <c r="K1643" s="22" t="str">
        <f t="shared" ca="1" si="273"/>
        <v/>
      </c>
      <c r="L1643" s="22" t="str">
        <f t="shared" ca="1" si="273"/>
        <v/>
      </c>
      <c r="M1643" s="22" t="str">
        <f t="shared" ca="1" si="273"/>
        <v/>
      </c>
      <c r="N1643" s="22" t="str">
        <f t="shared" ca="1" si="273"/>
        <v/>
      </c>
      <c r="O1643" s="22" t="str">
        <f t="shared" ca="1" si="273"/>
        <v/>
      </c>
      <c r="P1643" s="23"/>
      <c r="Q1643" s="23"/>
      <c r="R1643" s="23"/>
      <c r="S1643" s="23"/>
      <c r="T1643" s="23"/>
      <c r="U1643" s="23"/>
      <c r="V1643" s="23"/>
      <c r="W1643" s="23"/>
      <c r="X1643" s="23"/>
      <c r="Y1643" s="23"/>
      <c r="Z1643" s="23"/>
    </row>
    <row r="1644" spans="1:26" x14ac:dyDescent="0.55000000000000004">
      <c r="A1644" s="6" t="str">
        <f t="shared" ca="1" si="271"/>
        <v/>
      </c>
      <c r="B1644" s="22" t="str">
        <f t="shared" ca="1" si="272"/>
        <v/>
      </c>
      <c r="C1644" s="22" t="str">
        <f t="shared" ca="1" si="272"/>
        <v/>
      </c>
      <c r="D1644" s="22" t="str">
        <f t="shared" ca="1" si="272"/>
        <v/>
      </c>
      <c r="E1644" s="22" t="str">
        <f t="shared" ca="1" si="267"/>
        <v/>
      </c>
      <c r="F1644" s="22" t="str">
        <f t="shared" ca="1" si="268"/>
        <v/>
      </c>
      <c r="G1644" s="22" t="str">
        <f t="shared" ca="1" si="269"/>
        <v/>
      </c>
      <c r="H1644" s="22" t="str">
        <f t="shared" ca="1" si="273"/>
        <v/>
      </c>
      <c r="I1644" s="22" t="str">
        <f t="shared" ca="1" si="273"/>
        <v/>
      </c>
      <c r="J1644" s="22" t="str">
        <f t="shared" ca="1" si="273"/>
        <v/>
      </c>
      <c r="K1644" s="22" t="str">
        <f t="shared" ca="1" si="273"/>
        <v/>
      </c>
      <c r="L1644" s="22" t="str">
        <f t="shared" ca="1" si="273"/>
        <v/>
      </c>
      <c r="M1644" s="22" t="str">
        <f t="shared" ca="1" si="273"/>
        <v/>
      </c>
      <c r="N1644" s="22" t="str">
        <f t="shared" ca="1" si="273"/>
        <v/>
      </c>
      <c r="O1644" s="22" t="str">
        <f t="shared" ca="1" si="273"/>
        <v/>
      </c>
      <c r="P1644" s="23"/>
      <c r="Q1644" s="23"/>
      <c r="R1644" s="23"/>
      <c r="S1644" s="23"/>
      <c r="T1644" s="23"/>
      <c r="U1644" s="23"/>
      <c r="V1644" s="23"/>
      <c r="W1644" s="23"/>
      <c r="X1644" s="23"/>
      <c r="Y1644" s="23"/>
      <c r="Z1644" s="23"/>
    </row>
    <row r="1645" spans="1:26" x14ac:dyDescent="0.55000000000000004">
      <c r="A1645" s="6" t="str">
        <f t="shared" ca="1" si="271"/>
        <v/>
      </c>
      <c r="B1645" s="22" t="str">
        <f t="shared" ca="1" si="272"/>
        <v/>
      </c>
      <c r="C1645" s="22" t="str">
        <f t="shared" ca="1" si="272"/>
        <v/>
      </c>
      <c r="D1645" s="22" t="str">
        <f t="shared" ca="1" si="272"/>
        <v/>
      </c>
      <c r="E1645" s="22" t="str">
        <f t="shared" ca="1" si="267"/>
        <v/>
      </c>
      <c r="F1645" s="22" t="str">
        <f t="shared" ca="1" si="268"/>
        <v/>
      </c>
      <c r="G1645" s="22" t="str">
        <f t="shared" ca="1" si="269"/>
        <v/>
      </c>
      <c r="H1645" s="22" t="str">
        <f t="shared" ca="1" si="273"/>
        <v/>
      </c>
      <c r="I1645" s="22" t="str">
        <f t="shared" ca="1" si="273"/>
        <v/>
      </c>
      <c r="J1645" s="22" t="str">
        <f t="shared" ca="1" si="273"/>
        <v/>
      </c>
      <c r="K1645" s="22" t="str">
        <f t="shared" ca="1" si="273"/>
        <v/>
      </c>
      <c r="L1645" s="22" t="str">
        <f t="shared" ca="1" si="273"/>
        <v/>
      </c>
      <c r="M1645" s="22" t="str">
        <f t="shared" ca="1" si="273"/>
        <v/>
      </c>
      <c r="N1645" s="22" t="str">
        <f t="shared" ca="1" si="273"/>
        <v/>
      </c>
      <c r="O1645" s="22" t="str">
        <f t="shared" ca="1" si="273"/>
        <v/>
      </c>
      <c r="P1645" s="23"/>
      <c r="Q1645" s="23"/>
      <c r="R1645" s="23"/>
      <c r="S1645" s="23"/>
      <c r="T1645" s="23"/>
      <c r="U1645" s="23"/>
      <c r="V1645" s="23"/>
      <c r="W1645" s="23"/>
      <c r="X1645" s="23"/>
      <c r="Y1645" s="23"/>
      <c r="Z1645" s="23"/>
    </row>
    <row r="1646" spans="1:26" x14ac:dyDescent="0.55000000000000004">
      <c r="A1646" s="6" t="str">
        <f t="shared" ca="1" si="271"/>
        <v/>
      </c>
      <c r="B1646" s="22" t="str">
        <f t="shared" ca="1" si="272"/>
        <v/>
      </c>
      <c r="C1646" s="22" t="str">
        <f t="shared" ca="1" si="272"/>
        <v/>
      </c>
      <c r="D1646" s="22" t="str">
        <f t="shared" ca="1" si="272"/>
        <v/>
      </c>
      <c r="E1646" s="22" t="str">
        <f t="shared" ca="1" si="267"/>
        <v/>
      </c>
      <c r="F1646" s="22" t="str">
        <f t="shared" ca="1" si="268"/>
        <v/>
      </c>
      <c r="G1646" s="22" t="str">
        <f t="shared" ca="1" si="269"/>
        <v/>
      </c>
      <c r="H1646" s="22" t="str">
        <f t="shared" ca="1" si="273"/>
        <v/>
      </c>
      <c r="I1646" s="22" t="str">
        <f t="shared" ca="1" si="273"/>
        <v/>
      </c>
      <c r="J1646" s="22" t="str">
        <f t="shared" ca="1" si="273"/>
        <v/>
      </c>
      <c r="K1646" s="22" t="str">
        <f t="shared" ca="1" si="273"/>
        <v/>
      </c>
      <c r="L1646" s="22" t="str">
        <f t="shared" ca="1" si="273"/>
        <v/>
      </c>
      <c r="M1646" s="22" t="str">
        <f t="shared" ca="1" si="273"/>
        <v/>
      </c>
      <c r="N1646" s="22" t="str">
        <f t="shared" ca="1" si="273"/>
        <v/>
      </c>
      <c r="O1646" s="22" t="str">
        <f t="shared" ca="1" si="273"/>
        <v/>
      </c>
      <c r="P1646" s="23"/>
      <c r="Q1646" s="23"/>
      <c r="R1646" s="23"/>
      <c r="S1646" s="23"/>
      <c r="T1646" s="23"/>
      <c r="U1646" s="23"/>
      <c r="V1646" s="23"/>
      <c r="W1646" s="23"/>
      <c r="X1646" s="23"/>
      <c r="Y1646" s="23"/>
      <c r="Z1646" s="23"/>
    </row>
    <row r="1647" spans="1:26" x14ac:dyDescent="0.55000000000000004">
      <c r="A1647" s="6" t="str">
        <f t="shared" ca="1" si="271"/>
        <v/>
      </c>
      <c r="B1647" s="22" t="str">
        <f t="shared" ca="1" si="272"/>
        <v/>
      </c>
      <c r="C1647" s="22" t="str">
        <f t="shared" ca="1" si="272"/>
        <v/>
      </c>
      <c r="D1647" s="22" t="str">
        <f t="shared" ca="1" si="272"/>
        <v/>
      </c>
      <c r="E1647" s="22" t="str">
        <f t="shared" ca="1" si="267"/>
        <v/>
      </c>
      <c r="F1647" s="22" t="str">
        <f t="shared" ca="1" si="268"/>
        <v/>
      </c>
      <c r="G1647" s="22" t="str">
        <f t="shared" ca="1" si="269"/>
        <v/>
      </c>
      <c r="H1647" s="22" t="str">
        <f t="shared" ca="1" si="273"/>
        <v/>
      </c>
      <c r="I1647" s="22" t="str">
        <f t="shared" ca="1" si="273"/>
        <v/>
      </c>
      <c r="J1647" s="22" t="str">
        <f t="shared" ca="1" si="273"/>
        <v/>
      </c>
      <c r="K1647" s="22" t="str">
        <f t="shared" ca="1" si="273"/>
        <v/>
      </c>
      <c r="L1647" s="22" t="str">
        <f t="shared" ca="1" si="273"/>
        <v/>
      </c>
      <c r="M1647" s="22" t="str">
        <f t="shared" ca="1" si="273"/>
        <v/>
      </c>
      <c r="N1647" s="22" t="str">
        <f t="shared" ca="1" si="273"/>
        <v/>
      </c>
      <c r="O1647" s="22" t="str">
        <f t="shared" ca="1" si="273"/>
        <v/>
      </c>
      <c r="P1647" s="23"/>
      <c r="Q1647" s="23"/>
      <c r="R1647" s="23"/>
      <c r="S1647" s="23"/>
      <c r="T1647" s="23"/>
      <c r="U1647" s="23"/>
      <c r="V1647" s="23"/>
      <c r="W1647" s="23"/>
      <c r="X1647" s="23"/>
      <c r="Y1647" s="23"/>
      <c r="Z1647" s="23"/>
    </row>
    <row r="1648" spans="1:26" x14ac:dyDescent="0.55000000000000004">
      <c r="A1648" s="6" t="str">
        <f t="shared" ca="1" si="271"/>
        <v/>
      </c>
      <c r="B1648" s="22" t="str">
        <f t="shared" ref="B1648:D1667" ca="1" si="274">IF($A1648="","",IF(ISERROR(IF(ISERROR(INDEX(FredRatesData_AllData,MATCH($A1648-(MAX(0,WEEKDAY($A1648,2)-5)),FredRatesData_Dates,0),MATCH(B$6,FredRatesData_IDs,0),1)/B$5),INDEX(FredRatesData_AllData,MATCH($A1648-(MAX(0,WEEKDAY($A1648,2)-5))-3,FredRatesData_Dates,0),MATCH(B$6,FredRatesData_IDs,0),1)/B$5,INDEX(FredRatesData_AllData,MATCH($A1648-(MAX(0,WEEKDAY($A1648,2)-5)),FredRatesData_Dates,0),MATCH(B$6,FredRatesData_IDs,0),1)/B$5)),"",IF(ISERROR(INDEX(FredRatesData_AllData,MATCH($A1648-(MAX(0,WEEKDAY($A1648,2)-5)),FredRatesData_Dates,0),MATCH(B$6,FredRatesData_IDs,0),1)/B$5),INDEX(FredRatesData_AllData,MATCH($A1648-(MAX(0,WEEKDAY($A1648,2)-5))-3,FredRatesData_Dates,0),MATCH(B$6,FredRatesData_IDs,0),1)/B$5,INDEX(FredRatesData_AllData,MATCH($A1648-(MAX(0,WEEKDAY($A1648,2)-5)),FredRatesData_Dates,0),MATCH(B$6,FredRatesData_IDs,0),1)/B$5)))</f>
        <v/>
      </c>
      <c r="C1648" s="22" t="str">
        <f t="shared" ca="1" si="274"/>
        <v/>
      </c>
      <c r="D1648" s="22" t="str">
        <f t="shared" ca="1" si="274"/>
        <v/>
      </c>
      <c r="E1648" s="22" t="str">
        <f t="shared" ca="1" si="267"/>
        <v/>
      </c>
      <c r="F1648" s="22" t="str">
        <f t="shared" ca="1" si="268"/>
        <v/>
      </c>
      <c r="G1648" s="22" t="str">
        <f t="shared" ca="1" si="269"/>
        <v/>
      </c>
      <c r="H1648" s="22" t="str">
        <f t="shared" ref="H1648:O1667" ca="1" si="275">IF($A1648="","",IF(ISERROR(IF(ISERROR(INDEX(FredRatesData_AllData,MATCH($A1648-(MAX(0,WEEKDAY($A1648,2)-5)),FredRatesData_Dates,0),MATCH(H$6,FredRatesData_IDs,0),1)/H$5),INDEX(FredRatesData_AllData,MATCH($A1648-(MAX(0,WEEKDAY($A1648,2)-5))-3,FredRatesData_Dates,0),MATCH(H$6,FredRatesData_IDs,0),1)/H$5,INDEX(FredRatesData_AllData,MATCH($A1648-(MAX(0,WEEKDAY($A1648,2)-5)),FredRatesData_Dates,0),MATCH(H$6,FredRatesData_IDs,0),1)/H$5)),"",IF(ISERROR(INDEX(FredRatesData_AllData,MATCH($A1648-(MAX(0,WEEKDAY($A1648,2)-5)),FredRatesData_Dates,0),MATCH(H$6,FredRatesData_IDs,0),1)/H$5),INDEX(FredRatesData_AllData,MATCH($A1648-(MAX(0,WEEKDAY($A1648,2)-5))-3,FredRatesData_Dates,0),MATCH(H$6,FredRatesData_IDs,0),1)/H$5,INDEX(FredRatesData_AllData,MATCH($A1648-(MAX(0,WEEKDAY($A1648,2)-5)),FredRatesData_Dates,0),MATCH(H$6,FredRatesData_IDs,0),1)/H$5)))</f>
        <v/>
      </c>
      <c r="I1648" s="22" t="str">
        <f t="shared" ca="1" si="275"/>
        <v/>
      </c>
      <c r="J1648" s="22" t="str">
        <f t="shared" ca="1" si="275"/>
        <v/>
      </c>
      <c r="K1648" s="22" t="str">
        <f t="shared" ca="1" si="275"/>
        <v/>
      </c>
      <c r="L1648" s="22" t="str">
        <f t="shared" ca="1" si="275"/>
        <v/>
      </c>
      <c r="M1648" s="22" t="str">
        <f t="shared" ca="1" si="275"/>
        <v/>
      </c>
      <c r="N1648" s="22" t="str">
        <f t="shared" ca="1" si="275"/>
        <v/>
      </c>
      <c r="O1648" s="22" t="str">
        <f t="shared" ca="1" si="275"/>
        <v/>
      </c>
      <c r="P1648" s="23"/>
      <c r="Q1648" s="23"/>
      <c r="R1648" s="23"/>
      <c r="S1648" s="23"/>
      <c r="T1648" s="23"/>
      <c r="U1648" s="23"/>
      <c r="V1648" s="23"/>
      <c r="W1648" s="23"/>
      <c r="X1648" s="23"/>
      <c r="Y1648" s="23"/>
      <c r="Z1648" s="23"/>
    </row>
    <row r="1649" spans="1:26" x14ac:dyDescent="0.55000000000000004">
      <c r="A1649" s="6" t="str">
        <f t="shared" ca="1" si="271"/>
        <v/>
      </c>
      <c r="B1649" s="22" t="str">
        <f t="shared" ca="1" si="274"/>
        <v/>
      </c>
      <c r="C1649" s="22" t="str">
        <f t="shared" ca="1" si="274"/>
        <v/>
      </c>
      <c r="D1649" s="22" t="str">
        <f t="shared" ca="1" si="274"/>
        <v/>
      </c>
      <c r="E1649" s="22" t="str">
        <f t="shared" ca="1" si="267"/>
        <v/>
      </c>
      <c r="F1649" s="22" t="str">
        <f t="shared" ca="1" si="268"/>
        <v/>
      </c>
      <c r="G1649" s="22" t="str">
        <f t="shared" ca="1" si="269"/>
        <v/>
      </c>
      <c r="H1649" s="22" t="str">
        <f t="shared" ca="1" si="275"/>
        <v/>
      </c>
      <c r="I1649" s="22" t="str">
        <f t="shared" ca="1" si="275"/>
        <v/>
      </c>
      <c r="J1649" s="22" t="str">
        <f t="shared" ca="1" si="275"/>
        <v/>
      </c>
      <c r="K1649" s="22" t="str">
        <f t="shared" ca="1" si="275"/>
        <v/>
      </c>
      <c r="L1649" s="22" t="str">
        <f t="shared" ca="1" si="275"/>
        <v/>
      </c>
      <c r="M1649" s="22" t="str">
        <f t="shared" ca="1" si="275"/>
        <v/>
      </c>
      <c r="N1649" s="22" t="str">
        <f t="shared" ca="1" si="275"/>
        <v/>
      </c>
      <c r="O1649" s="22" t="str">
        <f t="shared" ca="1" si="275"/>
        <v/>
      </c>
      <c r="P1649" s="23"/>
      <c r="Q1649" s="23"/>
      <c r="R1649" s="23"/>
      <c r="S1649" s="23"/>
      <c r="T1649" s="23"/>
      <c r="U1649" s="23"/>
      <c r="V1649" s="23"/>
      <c r="W1649" s="23"/>
      <c r="X1649" s="23"/>
      <c r="Y1649" s="23"/>
      <c r="Z1649" s="23"/>
    </row>
    <row r="1650" spans="1:26" x14ac:dyDescent="0.55000000000000004">
      <c r="A1650" s="6" t="str">
        <f t="shared" ca="1" si="271"/>
        <v/>
      </c>
      <c r="B1650" s="22" t="str">
        <f t="shared" ca="1" si="274"/>
        <v/>
      </c>
      <c r="C1650" s="22" t="str">
        <f t="shared" ca="1" si="274"/>
        <v/>
      </c>
      <c r="D1650" s="22" t="str">
        <f t="shared" ca="1" si="274"/>
        <v/>
      </c>
      <c r="E1650" s="22" t="str">
        <f t="shared" ca="1" si="267"/>
        <v/>
      </c>
      <c r="F1650" s="22" t="str">
        <f t="shared" ca="1" si="268"/>
        <v/>
      </c>
      <c r="G1650" s="22" t="str">
        <f t="shared" ca="1" si="269"/>
        <v/>
      </c>
      <c r="H1650" s="22" t="str">
        <f t="shared" ca="1" si="275"/>
        <v/>
      </c>
      <c r="I1650" s="22" t="str">
        <f t="shared" ca="1" si="275"/>
        <v/>
      </c>
      <c r="J1650" s="22" t="str">
        <f t="shared" ca="1" si="275"/>
        <v/>
      </c>
      <c r="K1650" s="22" t="str">
        <f t="shared" ca="1" si="275"/>
        <v/>
      </c>
      <c r="L1650" s="22" t="str">
        <f t="shared" ca="1" si="275"/>
        <v/>
      </c>
      <c r="M1650" s="22" t="str">
        <f t="shared" ca="1" si="275"/>
        <v/>
      </c>
      <c r="N1650" s="22" t="str">
        <f t="shared" ca="1" si="275"/>
        <v/>
      </c>
      <c r="O1650" s="22" t="str">
        <f t="shared" ca="1" si="275"/>
        <v/>
      </c>
      <c r="P1650" s="23"/>
      <c r="Q1650" s="23"/>
      <c r="R1650" s="23"/>
      <c r="S1650" s="23"/>
      <c r="T1650" s="23"/>
      <c r="U1650" s="23"/>
      <c r="V1650" s="23"/>
      <c r="W1650" s="23"/>
      <c r="X1650" s="23"/>
      <c r="Y1650" s="23"/>
      <c r="Z1650" s="23"/>
    </row>
    <row r="1651" spans="1:26" x14ac:dyDescent="0.55000000000000004">
      <c r="A1651" s="6" t="str">
        <f t="shared" ca="1" si="271"/>
        <v/>
      </c>
      <c r="B1651" s="22" t="str">
        <f t="shared" ca="1" si="274"/>
        <v/>
      </c>
      <c r="C1651" s="22" t="str">
        <f t="shared" ca="1" si="274"/>
        <v/>
      </c>
      <c r="D1651" s="22" t="str">
        <f t="shared" ca="1" si="274"/>
        <v/>
      </c>
      <c r="E1651" s="22" t="str">
        <f t="shared" ca="1" si="267"/>
        <v/>
      </c>
      <c r="F1651" s="22" t="str">
        <f t="shared" ca="1" si="268"/>
        <v/>
      </c>
      <c r="G1651" s="22" t="str">
        <f t="shared" ca="1" si="269"/>
        <v/>
      </c>
      <c r="H1651" s="22" t="str">
        <f t="shared" ca="1" si="275"/>
        <v/>
      </c>
      <c r="I1651" s="22" t="str">
        <f t="shared" ca="1" si="275"/>
        <v/>
      </c>
      <c r="J1651" s="22" t="str">
        <f t="shared" ca="1" si="275"/>
        <v/>
      </c>
      <c r="K1651" s="22" t="str">
        <f t="shared" ca="1" si="275"/>
        <v/>
      </c>
      <c r="L1651" s="22" t="str">
        <f t="shared" ca="1" si="275"/>
        <v/>
      </c>
      <c r="M1651" s="22" t="str">
        <f t="shared" ca="1" si="275"/>
        <v/>
      </c>
      <c r="N1651" s="22" t="str">
        <f t="shared" ca="1" si="275"/>
        <v/>
      </c>
      <c r="O1651" s="22" t="str">
        <f t="shared" ca="1" si="275"/>
        <v/>
      </c>
      <c r="P1651" s="23"/>
      <c r="Q1651" s="23"/>
      <c r="R1651" s="23"/>
      <c r="S1651" s="23"/>
      <c r="T1651" s="23"/>
      <c r="U1651" s="23"/>
      <c r="V1651" s="23"/>
      <c r="W1651" s="23"/>
      <c r="X1651" s="23"/>
      <c r="Y1651" s="23"/>
      <c r="Z1651" s="23"/>
    </row>
    <row r="1652" spans="1:26" x14ac:dyDescent="0.55000000000000004">
      <c r="A1652" s="6" t="str">
        <f t="shared" ca="1" si="271"/>
        <v/>
      </c>
      <c r="B1652" s="22" t="str">
        <f t="shared" ca="1" si="274"/>
        <v/>
      </c>
      <c r="C1652" s="22" t="str">
        <f t="shared" ca="1" si="274"/>
        <v/>
      </c>
      <c r="D1652" s="22" t="str">
        <f t="shared" ca="1" si="274"/>
        <v/>
      </c>
      <c r="E1652" s="22" t="str">
        <f t="shared" ca="1" si="267"/>
        <v/>
      </c>
      <c r="F1652" s="22" t="str">
        <f t="shared" ca="1" si="268"/>
        <v/>
      </c>
      <c r="G1652" s="22" t="str">
        <f t="shared" ca="1" si="269"/>
        <v/>
      </c>
      <c r="H1652" s="22" t="str">
        <f t="shared" ca="1" si="275"/>
        <v/>
      </c>
      <c r="I1652" s="22" t="str">
        <f t="shared" ca="1" si="275"/>
        <v/>
      </c>
      <c r="J1652" s="22" t="str">
        <f t="shared" ca="1" si="275"/>
        <v/>
      </c>
      <c r="K1652" s="22" t="str">
        <f t="shared" ca="1" si="275"/>
        <v/>
      </c>
      <c r="L1652" s="22" t="str">
        <f t="shared" ca="1" si="275"/>
        <v/>
      </c>
      <c r="M1652" s="22" t="str">
        <f t="shared" ca="1" si="275"/>
        <v/>
      </c>
      <c r="N1652" s="22" t="str">
        <f t="shared" ca="1" si="275"/>
        <v/>
      </c>
      <c r="O1652" s="22" t="str">
        <f t="shared" ca="1" si="275"/>
        <v/>
      </c>
      <c r="P1652" s="23"/>
      <c r="Q1652" s="23"/>
      <c r="R1652" s="23"/>
      <c r="S1652" s="23"/>
      <c r="T1652" s="23"/>
      <c r="U1652" s="23"/>
      <c r="V1652" s="23"/>
      <c r="W1652" s="23"/>
      <c r="X1652" s="23"/>
      <c r="Y1652" s="23"/>
      <c r="Z1652" s="23"/>
    </row>
    <row r="1653" spans="1:26" x14ac:dyDescent="0.55000000000000004">
      <c r="A1653" s="6" t="str">
        <f t="shared" ca="1" si="271"/>
        <v/>
      </c>
      <c r="B1653" s="22" t="str">
        <f t="shared" ca="1" si="274"/>
        <v/>
      </c>
      <c r="C1653" s="22" t="str">
        <f t="shared" ca="1" si="274"/>
        <v/>
      </c>
      <c r="D1653" s="22" t="str">
        <f t="shared" ca="1" si="274"/>
        <v/>
      </c>
      <c r="E1653" s="22" t="str">
        <f t="shared" ca="1" si="267"/>
        <v/>
      </c>
      <c r="F1653" s="22" t="str">
        <f t="shared" ca="1" si="268"/>
        <v/>
      </c>
      <c r="G1653" s="22" t="str">
        <f t="shared" ca="1" si="269"/>
        <v/>
      </c>
      <c r="H1653" s="22" t="str">
        <f t="shared" ca="1" si="275"/>
        <v/>
      </c>
      <c r="I1653" s="22" t="str">
        <f t="shared" ca="1" si="275"/>
        <v/>
      </c>
      <c r="J1653" s="22" t="str">
        <f t="shared" ca="1" si="275"/>
        <v/>
      </c>
      <c r="K1653" s="22" t="str">
        <f t="shared" ca="1" si="275"/>
        <v/>
      </c>
      <c r="L1653" s="22" t="str">
        <f t="shared" ca="1" si="275"/>
        <v/>
      </c>
      <c r="M1653" s="22" t="str">
        <f t="shared" ca="1" si="275"/>
        <v/>
      </c>
      <c r="N1653" s="22" t="str">
        <f t="shared" ca="1" si="275"/>
        <v/>
      </c>
      <c r="O1653" s="22" t="str">
        <f t="shared" ca="1" si="275"/>
        <v/>
      </c>
      <c r="P1653" s="23"/>
      <c r="Q1653" s="23"/>
      <c r="R1653" s="23"/>
      <c r="S1653" s="23"/>
      <c r="T1653" s="23"/>
      <c r="U1653" s="23"/>
      <c r="V1653" s="23"/>
      <c r="W1653" s="23"/>
      <c r="X1653" s="23"/>
      <c r="Y1653" s="23"/>
      <c r="Z1653" s="23"/>
    </row>
    <row r="1654" spans="1:26" x14ac:dyDescent="0.55000000000000004">
      <c r="A1654" s="6" t="str">
        <f t="shared" ca="1" si="271"/>
        <v/>
      </c>
      <c r="B1654" s="22" t="str">
        <f t="shared" ca="1" si="274"/>
        <v/>
      </c>
      <c r="C1654" s="22" t="str">
        <f t="shared" ca="1" si="274"/>
        <v/>
      </c>
      <c r="D1654" s="22" t="str">
        <f t="shared" ca="1" si="274"/>
        <v/>
      </c>
      <c r="E1654" s="22" t="str">
        <f t="shared" ca="1" si="267"/>
        <v/>
      </c>
      <c r="F1654" s="22" t="str">
        <f t="shared" ca="1" si="268"/>
        <v/>
      </c>
      <c r="G1654" s="22" t="str">
        <f t="shared" ca="1" si="269"/>
        <v/>
      </c>
      <c r="H1654" s="22" t="str">
        <f t="shared" ca="1" si="275"/>
        <v/>
      </c>
      <c r="I1654" s="22" t="str">
        <f t="shared" ca="1" si="275"/>
        <v/>
      </c>
      <c r="J1654" s="22" t="str">
        <f t="shared" ca="1" si="275"/>
        <v/>
      </c>
      <c r="K1654" s="22" t="str">
        <f t="shared" ca="1" si="275"/>
        <v/>
      </c>
      <c r="L1654" s="22" t="str">
        <f t="shared" ca="1" si="275"/>
        <v/>
      </c>
      <c r="M1654" s="22" t="str">
        <f t="shared" ca="1" si="275"/>
        <v/>
      </c>
      <c r="N1654" s="22" t="str">
        <f t="shared" ca="1" si="275"/>
        <v/>
      </c>
      <c r="O1654" s="22" t="str">
        <f t="shared" ca="1" si="275"/>
        <v/>
      </c>
      <c r="P1654" s="23"/>
      <c r="Q1654" s="23"/>
      <c r="R1654" s="23"/>
      <c r="S1654" s="23"/>
      <c r="T1654" s="23"/>
      <c r="U1654" s="23"/>
      <c r="V1654" s="23"/>
      <c r="W1654" s="23"/>
      <c r="X1654" s="23"/>
      <c r="Y1654" s="23"/>
      <c r="Z1654" s="23"/>
    </row>
    <row r="1655" spans="1:26" x14ac:dyDescent="0.55000000000000004">
      <c r="A1655" s="6" t="str">
        <f t="shared" ca="1" si="271"/>
        <v/>
      </c>
      <c r="B1655" s="22" t="str">
        <f t="shared" ca="1" si="274"/>
        <v/>
      </c>
      <c r="C1655" s="22" t="str">
        <f t="shared" ca="1" si="274"/>
        <v/>
      </c>
      <c r="D1655" s="22" t="str">
        <f t="shared" ca="1" si="274"/>
        <v/>
      </c>
      <c r="E1655" s="22" t="str">
        <f t="shared" ca="1" si="267"/>
        <v/>
      </c>
      <c r="F1655" s="22" t="str">
        <f t="shared" ca="1" si="268"/>
        <v/>
      </c>
      <c r="G1655" s="22" t="str">
        <f t="shared" ca="1" si="269"/>
        <v/>
      </c>
      <c r="H1655" s="22" t="str">
        <f t="shared" ca="1" si="275"/>
        <v/>
      </c>
      <c r="I1655" s="22" t="str">
        <f t="shared" ca="1" si="275"/>
        <v/>
      </c>
      <c r="J1655" s="22" t="str">
        <f t="shared" ca="1" si="275"/>
        <v/>
      </c>
      <c r="K1655" s="22" t="str">
        <f t="shared" ca="1" si="275"/>
        <v/>
      </c>
      <c r="L1655" s="22" t="str">
        <f t="shared" ca="1" si="275"/>
        <v/>
      </c>
      <c r="M1655" s="22" t="str">
        <f t="shared" ca="1" si="275"/>
        <v/>
      </c>
      <c r="N1655" s="22" t="str">
        <f t="shared" ca="1" si="275"/>
        <v/>
      </c>
      <c r="O1655" s="22" t="str">
        <f t="shared" ca="1" si="275"/>
        <v/>
      </c>
      <c r="P1655" s="23"/>
      <c r="Q1655" s="23"/>
      <c r="R1655" s="23"/>
      <c r="S1655" s="23"/>
      <c r="T1655" s="23"/>
      <c r="U1655" s="23"/>
      <c r="V1655" s="23"/>
      <c r="W1655" s="23"/>
      <c r="X1655" s="23"/>
      <c r="Y1655" s="23"/>
      <c r="Z1655" s="23"/>
    </row>
    <row r="1656" spans="1:26" x14ac:dyDescent="0.55000000000000004">
      <c r="A1656" s="6" t="str">
        <f t="shared" ca="1" si="271"/>
        <v/>
      </c>
      <c r="B1656" s="22" t="str">
        <f t="shared" ca="1" si="274"/>
        <v/>
      </c>
      <c r="C1656" s="22" t="str">
        <f t="shared" ca="1" si="274"/>
        <v/>
      </c>
      <c r="D1656" s="22" t="str">
        <f t="shared" ca="1" si="274"/>
        <v/>
      </c>
      <c r="E1656" s="22" t="str">
        <f t="shared" ca="1" si="267"/>
        <v/>
      </c>
      <c r="F1656" s="22" t="str">
        <f t="shared" ca="1" si="268"/>
        <v/>
      </c>
      <c r="G1656" s="22" t="str">
        <f t="shared" ca="1" si="269"/>
        <v/>
      </c>
      <c r="H1656" s="22" t="str">
        <f t="shared" ca="1" si="275"/>
        <v/>
      </c>
      <c r="I1656" s="22" t="str">
        <f t="shared" ca="1" si="275"/>
        <v/>
      </c>
      <c r="J1656" s="22" t="str">
        <f t="shared" ca="1" si="275"/>
        <v/>
      </c>
      <c r="K1656" s="22" t="str">
        <f t="shared" ca="1" si="275"/>
        <v/>
      </c>
      <c r="L1656" s="22" t="str">
        <f t="shared" ca="1" si="275"/>
        <v/>
      </c>
      <c r="M1656" s="22" t="str">
        <f t="shared" ca="1" si="275"/>
        <v/>
      </c>
      <c r="N1656" s="22" t="str">
        <f t="shared" ca="1" si="275"/>
        <v/>
      </c>
      <c r="O1656" s="22" t="str">
        <f t="shared" ca="1" si="275"/>
        <v/>
      </c>
      <c r="P1656" s="23"/>
      <c r="Q1656" s="23"/>
      <c r="R1656" s="23"/>
      <c r="S1656" s="23"/>
      <c r="T1656" s="23"/>
      <c r="U1656" s="23"/>
      <c r="V1656" s="23"/>
      <c r="W1656" s="23"/>
      <c r="X1656" s="23"/>
      <c r="Y1656" s="23"/>
      <c r="Z1656" s="23"/>
    </row>
    <row r="1657" spans="1:26" x14ac:dyDescent="0.55000000000000004">
      <c r="A1657" s="6" t="str">
        <f t="shared" ca="1" si="271"/>
        <v/>
      </c>
      <c r="B1657" s="22" t="str">
        <f t="shared" ca="1" si="274"/>
        <v/>
      </c>
      <c r="C1657" s="22" t="str">
        <f t="shared" ca="1" si="274"/>
        <v/>
      </c>
      <c r="D1657" s="22" t="str">
        <f t="shared" ca="1" si="274"/>
        <v/>
      </c>
      <c r="E1657" s="22" t="str">
        <f t="shared" ca="1" si="267"/>
        <v/>
      </c>
      <c r="F1657" s="22" t="str">
        <f t="shared" ca="1" si="268"/>
        <v/>
      </c>
      <c r="G1657" s="22" t="str">
        <f t="shared" ca="1" si="269"/>
        <v/>
      </c>
      <c r="H1657" s="22" t="str">
        <f t="shared" ca="1" si="275"/>
        <v/>
      </c>
      <c r="I1657" s="22" t="str">
        <f t="shared" ca="1" si="275"/>
        <v/>
      </c>
      <c r="J1657" s="22" t="str">
        <f t="shared" ca="1" si="275"/>
        <v/>
      </c>
      <c r="K1657" s="22" t="str">
        <f t="shared" ca="1" si="275"/>
        <v/>
      </c>
      <c r="L1657" s="22" t="str">
        <f t="shared" ca="1" si="275"/>
        <v/>
      </c>
      <c r="M1657" s="22" t="str">
        <f t="shared" ca="1" si="275"/>
        <v/>
      </c>
      <c r="N1657" s="22" t="str">
        <f t="shared" ca="1" si="275"/>
        <v/>
      </c>
      <c r="O1657" s="22" t="str">
        <f t="shared" ca="1" si="275"/>
        <v/>
      </c>
      <c r="P1657" s="23"/>
      <c r="Q1657" s="23"/>
      <c r="R1657" s="23"/>
      <c r="S1657" s="23"/>
      <c r="T1657" s="23"/>
      <c r="U1657" s="23"/>
      <c r="V1657" s="23"/>
      <c r="W1657" s="23"/>
      <c r="X1657" s="23"/>
      <c r="Y1657" s="23"/>
      <c r="Z1657" s="23"/>
    </row>
    <row r="1658" spans="1:26" x14ac:dyDescent="0.55000000000000004">
      <c r="A1658" s="6" t="str">
        <f t="shared" ca="1" si="271"/>
        <v/>
      </c>
      <c r="B1658" s="22" t="str">
        <f t="shared" ca="1" si="274"/>
        <v/>
      </c>
      <c r="C1658" s="22" t="str">
        <f t="shared" ca="1" si="274"/>
        <v/>
      </c>
      <c r="D1658" s="22" t="str">
        <f t="shared" ca="1" si="274"/>
        <v/>
      </c>
      <c r="E1658" s="22" t="str">
        <f t="shared" ca="1" si="267"/>
        <v/>
      </c>
      <c r="F1658" s="22" t="str">
        <f t="shared" ca="1" si="268"/>
        <v/>
      </c>
      <c r="G1658" s="22" t="str">
        <f t="shared" ca="1" si="269"/>
        <v/>
      </c>
      <c r="H1658" s="22" t="str">
        <f t="shared" ca="1" si="275"/>
        <v/>
      </c>
      <c r="I1658" s="22" t="str">
        <f t="shared" ca="1" si="275"/>
        <v/>
      </c>
      <c r="J1658" s="22" t="str">
        <f t="shared" ca="1" si="275"/>
        <v/>
      </c>
      <c r="K1658" s="22" t="str">
        <f t="shared" ca="1" si="275"/>
        <v/>
      </c>
      <c r="L1658" s="22" t="str">
        <f t="shared" ca="1" si="275"/>
        <v/>
      </c>
      <c r="M1658" s="22" t="str">
        <f t="shared" ca="1" si="275"/>
        <v/>
      </c>
      <c r="N1658" s="22" t="str">
        <f t="shared" ca="1" si="275"/>
        <v/>
      </c>
      <c r="O1658" s="22" t="str">
        <f t="shared" ca="1" si="275"/>
        <v/>
      </c>
      <c r="P1658" s="23"/>
      <c r="Q1658" s="23"/>
      <c r="R1658" s="23"/>
      <c r="S1658" s="23"/>
      <c r="T1658" s="23"/>
      <c r="U1658" s="23"/>
      <c r="V1658" s="23"/>
      <c r="W1658" s="23"/>
      <c r="X1658" s="23"/>
      <c r="Y1658" s="23"/>
      <c r="Z1658" s="23"/>
    </row>
    <row r="1659" spans="1:26" x14ac:dyDescent="0.55000000000000004">
      <c r="A1659" s="6" t="str">
        <f t="shared" ca="1" si="271"/>
        <v/>
      </c>
      <c r="B1659" s="22" t="str">
        <f t="shared" ca="1" si="274"/>
        <v/>
      </c>
      <c r="C1659" s="22" t="str">
        <f t="shared" ca="1" si="274"/>
        <v/>
      </c>
      <c r="D1659" s="22" t="str">
        <f t="shared" ca="1" si="274"/>
        <v/>
      </c>
      <c r="E1659" s="22" t="str">
        <f t="shared" ca="1" si="267"/>
        <v/>
      </c>
      <c r="F1659" s="22" t="str">
        <f t="shared" ca="1" si="268"/>
        <v/>
      </c>
      <c r="G1659" s="22" t="str">
        <f t="shared" ca="1" si="269"/>
        <v/>
      </c>
      <c r="H1659" s="22" t="str">
        <f t="shared" ca="1" si="275"/>
        <v/>
      </c>
      <c r="I1659" s="22" t="str">
        <f t="shared" ca="1" si="275"/>
        <v/>
      </c>
      <c r="J1659" s="22" t="str">
        <f t="shared" ca="1" si="275"/>
        <v/>
      </c>
      <c r="K1659" s="22" t="str">
        <f t="shared" ca="1" si="275"/>
        <v/>
      </c>
      <c r="L1659" s="22" t="str">
        <f t="shared" ca="1" si="275"/>
        <v/>
      </c>
      <c r="M1659" s="22" t="str">
        <f t="shared" ca="1" si="275"/>
        <v/>
      </c>
      <c r="N1659" s="22" t="str">
        <f t="shared" ca="1" si="275"/>
        <v/>
      </c>
      <c r="O1659" s="22" t="str">
        <f t="shared" ca="1" si="275"/>
        <v/>
      </c>
      <c r="P1659" s="23"/>
      <c r="Q1659" s="23"/>
      <c r="R1659" s="23"/>
      <c r="S1659" s="23"/>
      <c r="T1659" s="23"/>
      <c r="U1659" s="23"/>
      <c r="V1659" s="23"/>
      <c r="W1659" s="23"/>
      <c r="X1659" s="23"/>
      <c r="Y1659" s="23"/>
      <c r="Z1659" s="23"/>
    </row>
    <row r="1660" spans="1:26" x14ac:dyDescent="0.55000000000000004">
      <c r="A1660" s="6" t="str">
        <f t="shared" ca="1" si="271"/>
        <v/>
      </c>
      <c r="B1660" s="22" t="str">
        <f t="shared" ca="1" si="274"/>
        <v/>
      </c>
      <c r="C1660" s="22" t="str">
        <f t="shared" ca="1" si="274"/>
        <v/>
      </c>
      <c r="D1660" s="22" t="str">
        <f t="shared" ca="1" si="274"/>
        <v/>
      </c>
      <c r="E1660" s="22" t="str">
        <f t="shared" ca="1" si="267"/>
        <v/>
      </c>
      <c r="F1660" s="22" t="str">
        <f t="shared" ca="1" si="268"/>
        <v/>
      </c>
      <c r="G1660" s="22" t="str">
        <f t="shared" ca="1" si="269"/>
        <v/>
      </c>
      <c r="H1660" s="22" t="str">
        <f t="shared" ca="1" si="275"/>
        <v/>
      </c>
      <c r="I1660" s="22" t="str">
        <f t="shared" ca="1" si="275"/>
        <v/>
      </c>
      <c r="J1660" s="22" t="str">
        <f t="shared" ca="1" si="275"/>
        <v/>
      </c>
      <c r="K1660" s="22" t="str">
        <f t="shared" ca="1" si="275"/>
        <v/>
      </c>
      <c r="L1660" s="22" t="str">
        <f t="shared" ca="1" si="275"/>
        <v/>
      </c>
      <c r="M1660" s="22" t="str">
        <f t="shared" ca="1" si="275"/>
        <v/>
      </c>
      <c r="N1660" s="22" t="str">
        <f t="shared" ca="1" si="275"/>
        <v/>
      </c>
      <c r="O1660" s="22" t="str">
        <f t="shared" ca="1" si="275"/>
        <v/>
      </c>
      <c r="P1660" s="23"/>
      <c r="Q1660" s="23"/>
      <c r="R1660" s="23"/>
      <c r="S1660" s="23"/>
      <c r="T1660" s="23"/>
      <c r="U1660" s="23"/>
      <c r="V1660" s="23"/>
      <c r="W1660" s="23"/>
      <c r="X1660" s="23"/>
      <c r="Y1660" s="23"/>
      <c r="Z1660" s="23"/>
    </row>
    <row r="1661" spans="1:26" x14ac:dyDescent="0.55000000000000004">
      <c r="A1661" s="6" t="str">
        <f t="shared" ca="1" si="271"/>
        <v/>
      </c>
      <c r="B1661" s="22" t="str">
        <f t="shared" ca="1" si="274"/>
        <v/>
      </c>
      <c r="C1661" s="22" t="str">
        <f t="shared" ca="1" si="274"/>
        <v/>
      </c>
      <c r="D1661" s="22" t="str">
        <f t="shared" ca="1" si="274"/>
        <v/>
      </c>
      <c r="E1661" s="22" t="str">
        <f t="shared" ca="1" si="267"/>
        <v/>
      </c>
      <c r="F1661" s="22" t="str">
        <f t="shared" ca="1" si="268"/>
        <v/>
      </c>
      <c r="G1661" s="22" t="str">
        <f t="shared" ca="1" si="269"/>
        <v/>
      </c>
      <c r="H1661" s="22" t="str">
        <f t="shared" ca="1" si="275"/>
        <v/>
      </c>
      <c r="I1661" s="22" t="str">
        <f t="shared" ca="1" si="275"/>
        <v/>
      </c>
      <c r="J1661" s="22" t="str">
        <f t="shared" ca="1" si="275"/>
        <v/>
      </c>
      <c r="K1661" s="22" t="str">
        <f t="shared" ca="1" si="275"/>
        <v/>
      </c>
      <c r="L1661" s="22" t="str">
        <f t="shared" ca="1" si="275"/>
        <v/>
      </c>
      <c r="M1661" s="22" t="str">
        <f t="shared" ca="1" si="275"/>
        <v/>
      </c>
      <c r="N1661" s="22" t="str">
        <f t="shared" ca="1" si="275"/>
        <v/>
      </c>
      <c r="O1661" s="22" t="str">
        <f t="shared" ca="1" si="275"/>
        <v/>
      </c>
      <c r="P1661" s="23"/>
      <c r="Q1661" s="23"/>
      <c r="R1661" s="23"/>
      <c r="S1661" s="23"/>
      <c r="T1661" s="23"/>
      <c r="U1661" s="23"/>
      <c r="V1661" s="23"/>
      <c r="W1661" s="23"/>
      <c r="X1661" s="23"/>
      <c r="Y1661" s="23"/>
      <c r="Z1661" s="23"/>
    </row>
    <row r="1662" spans="1:26" x14ac:dyDescent="0.55000000000000004">
      <c r="A1662" s="6" t="str">
        <f t="shared" ca="1" si="271"/>
        <v/>
      </c>
      <c r="B1662" s="22" t="str">
        <f t="shared" ca="1" si="274"/>
        <v/>
      </c>
      <c r="C1662" s="22" t="str">
        <f t="shared" ca="1" si="274"/>
        <v/>
      </c>
      <c r="D1662" s="22" t="str">
        <f t="shared" ca="1" si="274"/>
        <v/>
      </c>
      <c r="E1662" s="22" t="str">
        <f t="shared" ca="1" si="267"/>
        <v/>
      </c>
      <c r="F1662" s="22" t="str">
        <f t="shared" ca="1" si="268"/>
        <v/>
      </c>
      <c r="G1662" s="22" t="str">
        <f t="shared" ca="1" si="269"/>
        <v/>
      </c>
      <c r="H1662" s="22" t="str">
        <f t="shared" ca="1" si="275"/>
        <v/>
      </c>
      <c r="I1662" s="22" t="str">
        <f t="shared" ca="1" si="275"/>
        <v/>
      </c>
      <c r="J1662" s="22" t="str">
        <f t="shared" ca="1" si="275"/>
        <v/>
      </c>
      <c r="K1662" s="22" t="str">
        <f t="shared" ca="1" si="275"/>
        <v/>
      </c>
      <c r="L1662" s="22" t="str">
        <f t="shared" ca="1" si="275"/>
        <v/>
      </c>
      <c r="M1662" s="22" t="str">
        <f t="shared" ca="1" si="275"/>
        <v/>
      </c>
      <c r="N1662" s="22" t="str">
        <f t="shared" ca="1" si="275"/>
        <v/>
      </c>
      <c r="O1662" s="22" t="str">
        <f t="shared" ca="1" si="275"/>
        <v/>
      </c>
      <c r="P1662" s="23"/>
      <c r="Q1662" s="23"/>
      <c r="R1662" s="23"/>
      <c r="S1662" s="23"/>
      <c r="T1662" s="23"/>
      <c r="U1662" s="23"/>
      <c r="V1662" s="23"/>
      <c r="W1662" s="23"/>
      <c r="X1662" s="23"/>
      <c r="Y1662" s="23"/>
      <c r="Z1662" s="23"/>
    </row>
    <row r="1663" spans="1:26" x14ac:dyDescent="0.55000000000000004">
      <c r="A1663" s="6" t="str">
        <f t="shared" ca="1" si="271"/>
        <v/>
      </c>
      <c r="B1663" s="22" t="str">
        <f t="shared" ca="1" si="274"/>
        <v/>
      </c>
      <c r="C1663" s="22" t="str">
        <f t="shared" ca="1" si="274"/>
        <v/>
      </c>
      <c r="D1663" s="22" t="str">
        <f t="shared" ca="1" si="274"/>
        <v/>
      </c>
      <c r="E1663" s="22" t="str">
        <f t="shared" ca="1" si="267"/>
        <v/>
      </c>
      <c r="F1663" s="22" t="str">
        <f t="shared" ca="1" si="268"/>
        <v/>
      </c>
      <c r="G1663" s="22" t="str">
        <f t="shared" ca="1" si="269"/>
        <v/>
      </c>
      <c r="H1663" s="22" t="str">
        <f t="shared" ca="1" si="275"/>
        <v/>
      </c>
      <c r="I1663" s="22" t="str">
        <f t="shared" ca="1" si="275"/>
        <v/>
      </c>
      <c r="J1663" s="22" t="str">
        <f t="shared" ca="1" si="275"/>
        <v/>
      </c>
      <c r="K1663" s="22" t="str">
        <f t="shared" ca="1" si="275"/>
        <v/>
      </c>
      <c r="L1663" s="22" t="str">
        <f t="shared" ca="1" si="275"/>
        <v/>
      </c>
      <c r="M1663" s="22" t="str">
        <f t="shared" ca="1" si="275"/>
        <v/>
      </c>
      <c r="N1663" s="22" t="str">
        <f t="shared" ca="1" si="275"/>
        <v/>
      </c>
      <c r="O1663" s="22" t="str">
        <f t="shared" ca="1" si="275"/>
        <v/>
      </c>
      <c r="P1663" s="23"/>
      <c r="Q1663" s="23"/>
      <c r="R1663" s="23"/>
      <c r="S1663" s="23"/>
      <c r="T1663" s="23"/>
      <c r="U1663" s="23"/>
      <c r="V1663" s="23"/>
      <c r="W1663" s="23"/>
      <c r="X1663" s="23"/>
      <c r="Y1663" s="23"/>
      <c r="Z1663" s="23"/>
    </row>
    <row r="1664" spans="1:26" x14ac:dyDescent="0.55000000000000004">
      <c r="A1664" s="6" t="str">
        <f t="shared" ca="1" si="271"/>
        <v/>
      </c>
      <c r="B1664" s="22" t="str">
        <f t="shared" ca="1" si="274"/>
        <v/>
      </c>
      <c r="C1664" s="22" t="str">
        <f t="shared" ca="1" si="274"/>
        <v/>
      </c>
      <c r="D1664" s="22" t="str">
        <f t="shared" ca="1" si="274"/>
        <v/>
      </c>
      <c r="E1664" s="22" t="str">
        <f t="shared" ca="1" si="267"/>
        <v/>
      </c>
      <c r="F1664" s="22" t="str">
        <f t="shared" ca="1" si="268"/>
        <v/>
      </c>
      <c r="G1664" s="22" t="str">
        <f t="shared" ca="1" si="269"/>
        <v/>
      </c>
      <c r="H1664" s="22" t="str">
        <f t="shared" ca="1" si="275"/>
        <v/>
      </c>
      <c r="I1664" s="22" t="str">
        <f t="shared" ca="1" si="275"/>
        <v/>
      </c>
      <c r="J1664" s="22" t="str">
        <f t="shared" ca="1" si="275"/>
        <v/>
      </c>
      <c r="K1664" s="22" t="str">
        <f t="shared" ca="1" si="275"/>
        <v/>
      </c>
      <c r="L1664" s="22" t="str">
        <f t="shared" ca="1" si="275"/>
        <v/>
      </c>
      <c r="M1664" s="22" t="str">
        <f t="shared" ca="1" si="275"/>
        <v/>
      </c>
      <c r="N1664" s="22" t="str">
        <f t="shared" ca="1" si="275"/>
        <v/>
      </c>
      <c r="O1664" s="22" t="str">
        <f t="shared" ca="1" si="275"/>
        <v/>
      </c>
      <c r="P1664" s="23"/>
      <c r="Q1664" s="23"/>
      <c r="R1664" s="23"/>
      <c r="S1664" s="23"/>
      <c r="T1664" s="23"/>
      <c r="U1664" s="23"/>
      <c r="V1664" s="23"/>
      <c r="W1664" s="23"/>
      <c r="X1664" s="23"/>
      <c r="Y1664" s="23"/>
      <c r="Z1664" s="23"/>
    </row>
    <row r="1665" spans="1:26" x14ac:dyDescent="0.55000000000000004">
      <c r="A1665" s="6" t="str">
        <f t="shared" ca="1" si="271"/>
        <v/>
      </c>
      <c r="B1665" s="22" t="str">
        <f t="shared" ca="1" si="274"/>
        <v/>
      </c>
      <c r="C1665" s="22" t="str">
        <f t="shared" ca="1" si="274"/>
        <v/>
      </c>
      <c r="D1665" s="22" t="str">
        <f t="shared" ca="1" si="274"/>
        <v/>
      </c>
      <c r="E1665" s="22" t="str">
        <f t="shared" ca="1" si="267"/>
        <v/>
      </c>
      <c r="F1665" s="22" t="str">
        <f t="shared" ca="1" si="268"/>
        <v/>
      </c>
      <c r="G1665" s="22" t="str">
        <f t="shared" ca="1" si="269"/>
        <v/>
      </c>
      <c r="H1665" s="22" t="str">
        <f t="shared" ca="1" si="275"/>
        <v/>
      </c>
      <c r="I1665" s="22" t="str">
        <f t="shared" ca="1" si="275"/>
        <v/>
      </c>
      <c r="J1665" s="22" t="str">
        <f t="shared" ca="1" si="275"/>
        <v/>
      </c>
      <c r="K1665" s="22" t="str">
        <f t="shared" ca="1" si="275"/>
        <v/>
      </c>
      <c r="L1665" s="22" t="str">
        <f t="shared" ca="1" si="275"/>
        <v/>
      </c>
      <c r="M1665" s="22" t="str">
        <f t="shared" ca="1" si="275"/>
        <v/>
      </c>
      <c r="N1665" s="22" t="str">
        <f t="shared" ca="1" si="275"/>
        <v/>
      </c>
      <c r="O1665" s="22" t="str">
        <f t="shared" ca="1" si="275"/>
        <v/>
      </c>
      <c r="P1665" s="23"/>
      <c r="Q1665" s="23"/>
      <c r="R1665" s="23"/>
      <c r="S1665" s="23"/>
      <c r="T1665" s="23"/>
      <c r="U1665" s="23"/>
      <c r="V1665" s="23"/>
      <c r="W1665" s="23"/>
      <c r="X1665" s="23"/>
      <c r="Y1665" s="23"/>
      <c r="Z1665" s="23"/>
    </row>
    <row r="1666" spans="1:26" x14ac:dyDescent="0.55000000000000004">
      <c r="A1666" s="6" t="str">
        <f t="shared" ca="1" si="271"/>
        <v/>
      </c>
      <c r="B1666" s="22" t="str">
        <f t="shared" ca="1" si="274"/>
        <v/>
      </c>
      <c r="C1666" s="22" t="str">
        <f t="shared" ca="1" si="274"/>
        <v/>
      </c>
      <c r="D1666" s="22" t="str">
        <f t="shared" ca="1" si="274"/>
        <v/>
      </c>
      <c r="E1666" s="22" t="str">
        <f t="shared" ca="1" si="267"/>
        <v/>
      </c>
      <c r="F1666" s="22" t="str">
        <f t="shared" ca="1" si="268"/>
        <v/>
      </c>
      <c r="G1666" s="22" t="str">
        <f t="shared" ca="1" si="269"/>
        <v/>
      </c>
      <c r="H1666" s="22" t="str">
        <f t="shared" ca="1" si="275"/>
        <v/>
      </c>
      <c r="I1666" s="22" t="str">
        <f t="shared" ca="1" si="275"/>
        <v/>
      </c>
      <c r="J1666" s="22" t="str">
        <f t="shared" ca="1" si="275"/>
        <v/>
      </c>
      <c r="K1666" s="22" t="str">
        <f t="shared" ca="1" si="275"/>
        <v/>
      </c>
      <c r="L1666" s="22" t="str">
        <f t="shared" ca="1" si="275"/>
        <v/>
      </c>
      <c r="M1666" s="22" t="str">
        <f t="shared" ca="1" si="275"/>
        <v/>
      </c>
      <c r="N1666" s="22" t="str">
        <f t="shared" ca="1" si="275"/>
        <v/>
      </c>
      <c r="O1666" s="22" t="str">
        <f t="shared" ca="1" si="275"/>
        <v/>
      </c>
      <c r="P1666" s="23"/>
      <c r="Q1666" s="23"/>
      <c r="R1666" s="23"/>
      <c r="S1666" s="23"/>
      <c r="T1666" s="23"/>
      <c r="U1666" s="23"/>
      <c r="V1666" s="23"/>
      <c r="W1666" s="23"/>
      <c r="X1666" s="23"/>
      <c r="Y1666" s="23"/>
      <c r="Z1666" s="23"/>
    </row>
    <row r="1667" spans="1:26" x14ac:dyDescent="0.55000000000000004">
      <c r="A1667" s="6" t="str">
        <f t="shared" ca="1" si="271"/>
        <v/>
      </c>
      <c r="B1667" s="22" t="str">
        <f t="shared" ca="1" si="274"/>
        <v/>
      </c>
      <c r="C1667" s="22" t="str">
        <f t="shared" ca="1" si="274"/>
        <v/>
      </c>
      <c r="D1667" s="22" t="str">
        <f t="shared" ca="1" si="274"/>
        <v/>
      </c>
      <c r="E1667" s="22" t="str">
        <f t="shared" ca="1" si="267"/>
        <v/>
      </c>
      <c r="F1667" s="22" t="str">
        <f t="shared" ca="1" si="268"/>
        <v/>
      </c>
      <c r="G1667" s="22" t="str">
        <f t="shared" ca="1" si="269"/>
        <v/>
      </c>
      <c r="H1667" s="22" t="str">
        <f t="shared" ca="1" si="275"/>
        <v/>
      </c>
      <c r="I1667" s="22" t="str">
        <f t="shared" ca="1" si="275"/>
        <v/>
      </c>
      <c r="J1667" s="22" t="str">
        <f t="shared" ca="1" si="275"/>
        <v/>
      </c>
      <c r="K1667" s="22" t="str">
        <f t="shared" ca="1" si="275"/>
        <v/>
      </c>
      <c r="L1667" s="22" t="str">
        <f t="shared" ca="1" si="275"/>
        <v/>
      </c>
      <c r="M1667" s="22" t="str">
        <f t="shared" ca="1" si="275"/>
        <v/>
      </c>
      <c r="N1667" s="22" t="str">
        <f t="shared" ca="1" si="275"/>
        <v/>
      </c>
      <c r="O1667" s="22" t="str">
        <f t="shared" ca="1" si="275"/>
        <v/>
      </c>
      <c r="P1667" s="23"/>
      <c r="Q1667" s="23"/>
      <c r="R1667" s="23"/>
      <c r="S1667" s="23"/>
      <c r="T1667" s="23"/>
      <c r="U1667" s="23"/>
      <c r="V1667" s="23"/>
      <c r="W1667" s="23"/>
      <c r="X1667" s="23"/>
      <c r="Y1667" s="23"/>
      <c r="Z1667" s="23"/>
    </row>
    <row r="1668" spans="1:26" x14ac:dyDescent="0.55000000000000004">
      <c r="A1668" s="6" t="str">
        <f t="shared" ca="1" si="271"/>
        <v/>
      </c>
      <c r="B1668" s="22" t="str">
        <f t="shared" ref="B1668:D1687" ca="1" si="276">IF($A1668="","",IF(ISERROR(IF(ISERROR(INDEX(FredRatesData_AllData,MATCH($A1668-(MAX(0,WEEKDAY($A1668,2)-5)),FredRatesData_Dates,0),MATCH(B$6,FredRatesData_IDs,0),1)/B$5),INDEX(FredRatesData_AllData,MATCH($A1668-(MAX(0,WEEKDAY($A1668,2)-5))-3,FredRatesData_Dates,0),MATCH(B$6,FredRatesData_IDs,0),1)/B$5,INDEX(FredRatesData_AllData,MATCH($A1668-(MAX(0,WEEKDAY($A1668,2)-5)),FredRatesData_Dates,0),MATCH(B$6,FredRatesData_IDs,0),1)/B$5)),"",IF(ISERROR(INDEX(FredRatesData_AllData,MATCH($A1668-(MAX(0,WEEKDAY($A1668,2)-5)),FredRatesData_Dates,0),MATCH(B$6,FredRatesData_IDs,0),1)/B$5),INDEX(FredRatesData_AllData,MATCH($A1668-(MAX(0,WEEKDAY($A1668,2)-5))-3,FredRatesData_Dates,0),MATCH(B$6,FredRatesData_IDs,0),1)/B$5,INDEX(FredRatesData_AllData,MATCH($A1668-(MAX(0,WEEKDAY($A1668,2)-5)),FredRatesData_Dates,0),MATCH(B$6,FredRatesData_IDs,0),1)/B$5)))</f>
        <v/>
      </c>
      <c r="C1668" s="22" t="str">
        <f t="shared" ca="1" si="276"/>
        <v/>
      </c>
      <c r="D1668" s="22" t="str">
        <f t="shared" ca="1" si="276"/>
        <v/>
      </c>
      <c r="E1668" s="22" t="str">
        <f t="shared" ca="1" si="267"/>
        <v/>
      </c>
      <c r="F1668" s="22" t="str">
        <f t="shared" ca="1" si="268"/>
        <v/>
      </c>
      <c r="G1668" s="22" t="str">
        <f t="shared" ca="1" si="269"/>
        <v/>
      </c>
      <c r="H1668" s="22" t="str">
        <f t="shared" ref="H1668:O1687" ca="1" si="277">IF($A1668="","",IF(ISERROR(IF(ISERROR(INDEX(FredRatesData_AllData,MATCH($A1668-(MAX(0,WEEKDAY($A1668,2)-5)),FredRatesData_Dates,0),MATCH(H$6,FredRatesData_IDs,0),1)/H$5),INDEX(FredRatesData_AllData,MATCH($A1668-(MAX(0,WEEKDAY($A1668,2)-5))-3,FredRatesData_Dates,0),MATCH(H$6,FredRatesData_IDs,0),1)/H$5,INDEX(FredRatesData_AllData,MATCH($A1668-(MAX(0,WEEKDAY($A1668,2)-5)),FredRatesData_Dates,0),MATCH(H$6,FredRatesData_IDs,0),1)/H$5)),"",IF(ISERROR(INDEX(FredRatesData_AllData,MATCH($A1668-(MAX(0,WEEKDAY($A1668,2)-5)),FredRatesData_Dates,0),MATCH(H$6,FredRatesData_IDs,0),1)/H$5),INDEX(FredRatesData_AllData,MATCH($A1668-(MAX(0,WEEKDAY($A1668,2)-5))-3,FredRatesData_Dates,0),MATCH(H$6,FredRatesData_IDs,0),1)/H$5,INDEX(FredRatesData_AllData,MATCH($A1668-(MAX(0,WEEKDAY($A1668,2)-5)),FredRatesData_Dates,0),MATCH(H$6,FredRatesData_IDs,0),1)/H$5)))</f>
        <v/>
      </c>
      <c r="I1668" s="22" t="str">
        <f t="shared" ca="1" si="277"/>
        <v/>
      </c>
      <c r="J1668" s="22" t="str">
        <f t="shared" ca="1" si="277"/>
        <v/>
      </c>
      <c r="K1668" s="22" t="str">
        <f t="shared" ca="1" si="277"/>
        <v/>
      </c>
      <c r="L1668" s="22" t="str">
        <f t="shared" ca="1" si="277"/>
        <v/>
      </c>
      <c r="M1668" s="22" t="str">
        <f t="shared" ca="1" si="277"/>
        <v/>
      </c>
      <c r="N1668" s="22" t="str">
        <f t="shared" ca="1" si="277"/>
        <v/>
      </c>
      <c r="O1668" s="22" t="str">
        <f t="shared" ca="1" si="277"/>
        <v/>
      </c>
      <c r="P1668" s="23"/>
      <c r="Q1668" s="23"/>
      <c r="R1668" s="23"/>
      <c r="S1668" s="23"/>
      <c r="T1668" s="23"/>
      <c r="U1668" s="23"/>
      <c r="V1668" s="23"/>
      <c r="W1668" s="23"/>
      <c r="X1668" s="23"/>
      <c r="Y1668" s="23"/>
      <c r="Z1668" s="23"/>
    </row>
    <row r="1669" spans="1:26" x14ac:dyDescent="0.55000000000000004">
      <c r="A1669" s="6" t="str">
        <f t="shared" ca="1" si="271"/>
        <v/>
      </c>
      <c r="B1669" s="22" t="str">
        <f t="shared" ca="1" si="276"/>
        <v/>
      </c>
      <c r="C1669" s="22" t="str">
        <f t="shared" ca="1" si="276"/>
        <v/>
      </c>
      <c r="D1669" s="22" t="str">
        <f t="shared" ca="1" si="276"/>
        <v/>
      </c>
      <c r="E1669" s="22" t="str">
        <f t="shared" ca="1" si="267"/>
        <v/>
      </c>
      <c r="F1669" s="22" t="str">
        <f t="shared" ca="1" si="268"/>
        <v/>
      </c>
      <c r="G1669" s="22" t="str">
        <f t="shared" ca="1" si="269"/>
        <v/>
      </c>
      <c r="H1669" s="22" t="str">
        <f t="shared" ca="1" si="277"/>
        <v/>
      </c>
      <c r="I1669" s="22" t="str">
        <f t="shared" ca="1" si="277"/>
        <v/>
      </c>
      <c r="J1669" s="22" t="str">
        <f t="shared" ca="1" si="277"/>
        <v/>
      </c>
      <c r="K1669" s="22" t="str">
        <f t="shared" ca="1" si="277"/>
        <v/>
      </c>
      <c r="L1669" s="22" t="str">
        <f t="shared" ca="1" si="277"/>
        <v/>
      </c>
      <c r="M1669" s="22" t="str">
        <f t="shared" ca="1" si="277"/>
        <v/>
      </c>
      <c r="N1669" s="22" t="str">
        <f t="shared" ca="1" si="277"/>
        <v/>
      </c>
      <c r="O1669" s="22" t="str">
        <f t="shared" ca="1" si="277"/>
        <v/>
      </c>
      <c r="P1669" s="23"/>
      <c r="Q1669" s="23"/>
      <c r="R1669" s="23"/>
      <c r="S1669" s="23"/>
      <c r="T1669" s="23"/>
      <c r="U1669" s="23"/>
      <c r="V1669" s="23"/>
      <c r="W1669" s="23"/>
      <c r="X1669" s="23"/>
      <c r="Y1669" s="23"/>
      <c r="Z1669" s="23"/>
    </row>
    <row r="1670" spans="1:26" x14ac:dyDescent="0.55000000000000004">
      <c r="A1670" s="6" t="str">
        <f t="shared" ca="1" si="271"/>
        <v/>
      </c>
      <c r="B1670" s="22" t="str">
        <f t="shared" ca="1" si="276"/>
        <v/>
      </c>
      <c r="C1670" s="22" t="str">
        <f t="shared" ca="1" si="276"/>
        <v/>
      </c>
      <c r="D1670" s="22" t="str">
        <f t="shared" ca="1" si="276"/>
        <v/>
      </c>
      <c r="E1670" s="22" t="str">
        <f t="shared" ca="1" si="267"/>
        <v/>
      </c>
      <c r="F1670" s="22" t="str">
        <f t="shared" ca="1" si="268"/>
        <v/>
      </c>
      <c r="G1670" s="22" t="str">
        <f t="shared" ca="1" si="269"/>
        <v/>
      </c>
      <c r="H1670" s="22" t="str">
        <f t="shared" ca="1" si="277"/>
        <v/>
      </c>
      <c r="I1670" s="22" t="str">
        <f t="shared" ca="1" si="277"/>
        <v/>
      </c>
      <c r="J1670" s="22" t="str">
        <f t="shared" ca="1" si="277"/>
        <v/>
      </c>
      <c r="K1670" s="22" t="str">
        <f t="shared" ca="1" si="277"/>
        <v/>
      </c>
      <c r="L1670" s="22" t="str">
        <f t="shared" ca="1" si="277"/>
        <v/>
      </c>
      <c r="M1670" s="22" t="str">
        <f t="shared" ca="1" si="277"/>
        <v/>
      </c>
      <c r="N1670" s="22" t="str">
        <f t="shared" ca="1" si="277"/>
        <v/>
      </c>
      <c r="O1670" s="22" t="str">
        <f t="shared" ca="1" si="277"/>
        <v/>
      </c>
      <c r="P1670" s="23"/>
      <c r="Q1670" s="23"/>
      <c r="R1670" s="23"/>
      <c r="S1670" s="23"/>
      <c r="T1670" s="23"/>
      <c r="U1670" s="23"/>
      <c r="V1670" s="23"/>
      <c r="W1670" s="23"/>
      <c r="X1670" s="23"/>
      <c r="Y1670" s="23"/>
      <c r="Z1670" s="23"/>
    </row>
    <row r="1671" spans="1:26" x14ac:dyDescent="0.55000000000000004">
      <c r="A1671" s="6" t="str">
        <f t="shared" ca="1" si="271"/>
        <v/>
      </c>
      <c r="B1671" s="22" t="str">
        <f t="shared" ca="1" si="276"/>
        <v/>
      </c>
      <c r="C1671" s="22" t="str">
        <f t="shared" ca="1" si="276"/>
        <v/>
      </c>
      <c r="D1671" s="22" t="str">
        <f t="shared" ca="1" si="276"/>
        <v/>
      </c>
      <c r="E1671" s="22" t="str">
        <f t="shared" ca="1" si="267"/>
        <v/>
      </c>
      <c r="F1671" s="22" t="str">
        <f t="shared" ca="1" si="268"/>
        <v/>
      </c>
      <c r="G1671" s="22" t="str">
        <f t="shared" ca="1" si="269"/>
        <v/>
      </c>
      <c r="H1671" s="22" t="str">
        <f t="shared" ca="1" si="277"/>
        <v/>
      </c>
      <c r="I1671" s="22" t="str">
        <f t="shared" ca="1" si="277"/>
        <v/>
      </c>
      <c r="J1671" s="22" t="str">
        <f t="shared" ca="1" si="277"/>
        <v/>
      </c>
      <c r="K1671" s="22" t="str">
        <f t="shared" ca="1" si="277"/>
        <v/>
      </c>
      <c r="L1671" s="22" t="str">
        <f t="shared" ca="1" si="277"/>
        <v/>
      </c>
      <c r="M1671" s="22" t="str">
        <f t="shared" ca="1" si="277"/>
        <v/>
      </c>
      <c r="N1671" s="22" t="str">
        <f t="shared" ca="1" si="277"/>
        <v/>
      </c>
      <c r="O1671" s="22" t="str">
        <f t="shared" ca="1" si="277"/>
        <v/>
      </c>
      <c r="P1671" s="23"/>
      <c r="Q1671" s="23"/>
      <c r="R1671" s="23"/>
      <c r="S1671" s="23"/>
      <c r="T1671" s="23"/>
      <c r="U1671" s="23"/>
      <c r="V1671" s="23"/>
      <c r="W1671" s="23"/>
      <c r="X1671" s="23"/>
      <c r="Y1671" s="23"/>
      <c r="Z1671" s="23"/>
    </row>
    <row r="1672" spans="1:26" x14ac:dyDescent="0.55000000000000004">
      <c r="A1672" s="6" t="str">
        <f t="shared" ca="1" si="271"/>
        <v/>
      </c>
      <c r="B1672" s="22" t="str">
        <f t="shared" ca="1" si="276"/>
        <v/>
      </c>
      <c r="C1672" s="22" t="str">
        <f t="shared" ca="1" si="276"/>
        <v/>
      </c>
      <c r="D1672" s="22" t="str">
        <f t="shared" ca="1" si="276"/>
        <v/>
      </c>
      <c r="E1672" s="22" t="str">
        <f t="shared" ref="E1672:E1735" ca="1" si="278">IF(OR($A1672="",ISERROR(INDEX(FredEcon_AllData,MATCH($A1672,FredEcon_EndDates,0),MATCH(E$6,FredEcon_IDs,0),1)/E$5)),"",INDEX(FredEcon_AllData,MATCH($A1672,FredEcon_EndDates,0),MATCH(E$6,FredEcon_IDs,0),1)/E$5)</f>
        <v/>
      </c>
      <c r="F1672" s="22" t="str">
        <f t="shared" ref="F1672:F1735" ca="1" si="279">IF(OR($A1672="",ISERROR(INDEX(FredCPI_YoY,MATCH($A1672,FredCPI_EndDates,0),1))),"",INDEX(FredCPI_YoY,MATCH($A1672,FredCPI_EndDates,0),1))</f>
        <v/>
      </c>
      <c r="G1672" s="22" t="str">
        <f t="shared" ref="G1672:G1735" ca="1" si="280">IF($A1672="","",IF(ISERROR(INDEX(FredGDP_QoQSAAR,MATCH($A1672,FredGDP_EndDates,0),1)),"",INDEX(FredGDP_QoQSAAR,MATCH($A1672,FredGDP_EndDates,0),1)))</f>
        <v/>
      </c>
      <c r="H1672" s="22" t="str">
        <f t="shared" ca="1" si="277"/>
        <v/>
      </c>
      <c r="I1672" s="22" t="str">
        <f t="shared" ca="1" si="277"/>
        <v/>
      </c>
      <c r="J1672" s="22" t="str">
        <f t="shared" ca="1" si="277"/>
        <v/>
      </c>
      <c r="K1672" s="22" t="str">
        <f t="shared" ca="1" si="277"/>
        <v/>
      </c>
      <c r="L1672" s="22" t="str">
        <f t="shared" ca="1" si="277"/>
        <v/>
      </c>
      <c r="M1672" s="22" t="str">
        <f t="shared" ca="1" si="277"/>
        <v/>
      </c>
      <c r="N1672" s="22" t="str">
        <f t="shared" ca="1" si="277"/>
        <v/>
      </c>
      <c r="O1672" s="22" t="str">
        <f t="shared" ca="1" si="277"/>
        <v/>
      </c>
      <c r="P1672" s="23"/>
      <c r="Q1672" s="23"/>
      <c r="R1672" s="23"/>
      <c r="S1672" s="23"/>
      <c r="T1672" s="23"/>
      <c r="U1672" s="23"/>
      <c r="V1672" s="23"/>
      <c r="W1672" s="23"/>
      <c r="X1672" s="23"/>
      <c r="Y1672" s="23"/>
      <c r="Z1672" s="23"/>
    </row>
    <row r="1673" spans="1:26" x14ac:dyDescent="0.55000000000000004">
      <c r="A1673" s="6" t="str">
        <f t="shared" ref="A1673:A1736" ca="1" si="281">IF(A1672="","",IF(ISERROR(DataMatrixFrequency/1),IF(EOMONTH(A1672,1)&lt;=DataMatrixEndDate,EOMONTH(A1672,1),""),IF((A1672+DataMatrixFrequency)&lt;=DataMatrixEndDate,A1672+DataMatrixFrequency,"")))</f>
        <v/>
      </c>
      <c r="B1673" s="22" t="str">
        <f t="shared" ca="1" si="276"/>
        <v/>
      </c>
      <c r="C1673" s="22" t="str">
        <f t="shared" ca="1" si="276"/>
        <v/>
      </c>
      <c r="D1673" s="22" t="str">
        <f t="shared" ca="1" si="276"/>
        <v/>
      </c>
      <c r="E1673" s="22" t="str">
        <f t="shared" ca="1" si="278"/>
        <v/>
      </c>
      <c r="F1673" s="22" t="str">
        <f t="shared" ca="1" si="279"/>
        <v/>
      </c>
      <c r="G1673" s="22" t="str">
        <f t="shared" ca="1" si="280"/>
        <v/>
      </c>
      <c r="H1673" s="22" t="str">
        <f t="shared" ca="1" si="277"/>
        <v/>
      </c>
      <c r="I1673" s="22" t="str">
        <f t="shared" ca="1" si="277"/>
        <v/>
      </c>
      <c r="J1673" s="22" t="str">
        <f t="shared" ca="1" si="277"/>
        <v/>
      </c>
      <c r="K1673" s="22" t="str">
        <f t="shared" ca="1" si="277"/>
        <v/>
      </c>
      <c r="L1673" s="22" t="str">
        <f t="shared" ca="1" si="277"/>
        <v/>
      </c>
      <c r="M1673" s="22" t="str">
        <f t="shared" ca="1" si="277"/>
        <v/>
      </c>
      <c r="N1673" s="22" t="str">
        <f t="shared" ca="1" si="277"/>
        <v/>
      </c>
      <c r="O1673" s="22" t="str">
        <f t="shared" ca="1" si="277"/>
        <v/>
      </c>
      <c r="P1673" s="23"/>
      <c r="Q1673" s="23"/>
      <c r="R1673" s="23"/>
      <c r="S1673" s="23"/>
      <c r="T1673" s="23"/>
      <c r="U1673" s="23"/>
      <c r="V1673" s="23"/>
      <c r="W1673" s="23"/>
      <c r="X1673" s="23"/>
      <c r="Y1673" s="23"/>
      <c r="Z1673" s="23"/>
    </row>
    <row r="1674" spans="1:26" x14ac:dyDescent="0.55000000000000004">
      <c r="A1674" s="6" t="str">
        <f t="shared" ca="1" si="281"/>
        <v/>
      </c>
      <c r="B1674" s="22" t="str">
        <f t="shared" ca="1" si="276"/>
        <v/>
      </c>
      <c r="C1674" s="22" t="str">
        <f t="shared" ca="1" si="276"/>
        <v/>
      </c>
      <c r="D1674" s="22" t="str">
        <f t="shared" ca="1" si="276"/>
        <v/>
      </c>
      <c r="E1674" s="22" t="str">
        <f t="shared" ca="1" si="278"/>
        <v/>
      </c>
      <c r="F1674" s="22" t="str">
        <f t="shared" ca="1" si="279"/>
        <v/>
      </c>
      <c r="G1674" s="22" t="str">
        <f t="shared" ca="1" si="280"/>
        <v/>
      </c>
      <c r="H1674" s="22" t="str">
        <f t="shared" ca="1" si="277"/>
        <v/>
      </c>
      <c r="I1674" s="22" t="str">
        <f t="shared" ca="1" si="277"/>
        <v/>
      </c>
      <c r="J1674" s="22" t="str">
        <f t="shared" ca="1" si="277"/>
        <v/>
      </c>
      <c r="K1674" s="22" t="str">
        <f t="shared" ca="1" si="277"/>
        <v/>
      </c>
      <c r="L1674" s="22" t="str">
        <f t="shared" ca="1" si="277"/>
        <v/>
      </c>
      <c r="M1674" s="22" t="str">
        <f t="shared" ca="1" si="277"/>
        <v/>
      </c>
      <c r="N1674" s="22" t="str">
        <f t="shared" ca="1" si="277"/>
        <v/>
      </c>
      <c r="O1674" s="22" t="str">
        <f t="shared" ca="1" si="277"/>
        <v/>
      </c>
      <c r="P1674" s="23"/>
      <c r="Q1674" s="23"/>
      <c r="R1674" s="23"/>
      <c r="S1674" s="23"/>
      <c r="T1674" s="23"/>
      <c r="U1674" s="23"/>
      <c r="V1674" s="23"/>
      <c r="W1674" s="23"/>
      <c r="X1674" s="23"/>
      <c r="Y1674" s="23"/>
      <c r="Z1674" s="23"/>
    </row>
    <row r="1675" spans="1:26" x14ac:dyDescent="0.55000000000000004">
      <c r="A1675" s="6" t="str">
        <f t="shared" ca="1" si="281"/>
        <v/>
      </c>
      <c r="B1675" s="22" t="str">
        <f t="shared" ca="1" si="276"/>
        <v/>
      </c>
      <c r="C1675" s="22" t="str">
        <f t="shared" ca="1" si="276"/>
        <v/>
      </c>
      <c r="D1675" s="22" t="str">
        <f t="shared" ca="1" si="276"/>
        <v/>
      </c>
      <c r="E1675" s="22" t="str">
        <f t="shared" ca="1" si="278"/>
        <v/>
      </c>
      <c r="F1675" s="22" t="str">
        <f t="shared" ca="1" si="279"/>
        <v/>
      </c>
      <c r="G1675" s="22" t="str">
        <f t="shared" ca="1" si="280"/>
        <v/>
      </c>
      <c r="H1675" s="22" t="str">
        <f t="shared" ca="1" si="277"/>
        <v/>
      </c>
      <c r="I1675" s="22" t="str">
        <f t="shared" ca="1" si="277"/>
        <v/>
      </c>
      <c r="J1675" s="22" t="str">
        <f t="shared" ca="1" si="277"/>
        <v/>
      </c>
      <c r="K1675" s="22" t="str">
        <f t="shared" ca="1" si="277"/>
        <v/>
      </c>
      <c r="L1675" s="22" t="str">
        <f t="shared" ca="1" si="277"/>
        <v/>
      </c>
      <c r="M1675" s="22" t="str">
        <f t="shared" ca="1" si="277"/>
        <v/>
      </c>
      <c r="N1675" s="22" t="str">
        <f t="shared" ca="1" si="277"/>
        <v/>
      </c>
      <c r="O1675" s="22" t="str">
        <f t="shared" ca="1" si="277"/>
        <v/>
      </c>
      <c r="P1675" s="23"/>
      <c r="Q1675" s="23"/>
      <c r="R1675" s="23"/>
      <c r="S1675" s="23"/>
      <c r="T1675" s="23"/>
      <c r="U1675" s="23"/>
      <c r="V1675" s="23"/>
      <c r="W1675" s="23"/>
      <c r="X1675" s="23"/>
      <c r="Y1675" s="23"/>
      <c r="Z1675" s="23"/>
    </row>
    <row r="1676" spans="1:26" x14ac:dyDescent="0.55000000000000004">
      <c r="A1676" s="6" t="str">
        <f t="shared" ca="1" si="281"/>
        <v/>
      </c>
      <c r="B1676" s="22" t="str">
        <f t="shared" ca="1" si="276"/>
        <v/>
      </c>
      <c r="C1676" s="22" t="str">
        <f t="shared" ca="1" si="276"/>
        <v/>
      </c>
      <c r="D1676" s="22" t="str">
        <f t="shared" ca="1" si="276"/>
        <v/>
      </c>
      <c r="E1676" s="22" t="str">
        <f t="shared" ca="1" si="278"/>
        <v/>
      </c>
      <c r="F1676" s="22" t="str">
        <f t="shared" ca="1" si="279"/>
        <v/>
      </c>
      <c r="G1676" s="22" t="str">
        <f t="shared" ca="1" si="280"/>
        <v/>
      </c>
      <c r="H1676" s="22" t="str">
        <f t="shared" ca="1" si="277"/>
        <v/>
      </c>
      <c r="I1676" s="22" t="str">
        <f t="shared" ca="1" si="277"/>
        <v/>
      </c>
      <c r="J1676" s="22" t="str">
        <f t="shared" ca="1" si="277"/>
        <v/>
      </c>
      <c r="K1676" s="22" t="str">
        <f t="shared" ca="1" si="277"/>
        <v/>
      </c>
      <c r="L1676" s="22" t="str">
        <f t="shared" ca="1" si="277"/>
        <v/>
      </c>
      <c r="M1676" s="22" t="str">
        <f t="shared" ca="1" si="277"/>
        <v/>
      </c>
      <c r="N1676" s="22" t="str">
        <f t="shared" ca="1" si="277"/>
        <v/>
      </c>
      <c r="O1676" s="22" t="str">
        <f t="shared" ca="1" si="277"/>
        <v/>
      </c>
      <c r="P1676" s="23"/>
      <c r="Q1676" s="23"/>
      <c r="R1676" s="23"/>
      <c r="S1676" s="23"/>
      <c r="T1676" s="23"/>
      <c r="U1676" s="23"/>
      <c r="V1676" s="23"/>
      <c r="W1676" s="23"/>
      <c r="X1676" s="23"/>
      <c r="Y1676" s="23"/>
      <c r="Z1676" s="23"/>
    </row>
    <row r="1677" spans="1:26" x14ac:dyDescent="0.55000000000000004">
      <c r="A1677" s="6" t="str">
        <f t="shared" ca="1" si="281"/>
        <v/>
      </c>
      <c r="B1677" s="22" t="str">
        <f t="shared" ca="1" si="276"/>
        <v/>
      </c>
      <c r="C1677" s="22" t="str">
        <f t="shared" ca="1" si="276"/>
        <v/>
      </c>
      <c r="D1677" s="22" t="str">
        <f t="shared" ca="1" si="276"/>
        <v/>
      </c>
      <c r="E1677" s="22" t="str">
        <f t="shared" ca="1" si="278"/>
        <v/>
      </c>
      <c r="F1677" s="22" t="str">
        <f t="shared" ca="1" si="279"/>
        <v/>
      </c>
      <c r="G1677" s="22" t="str">
        <f t="shared" ca="1" si="280"/>
        <v/>
      </c>
      <c r="H1677" s="22" t="str">
        <f t="shared" ca="1" si="277"/>
        <v/>
      </c>
      <c r="I1677" s="22" t="str">
        <f t="shared" ca="1" si="277"/>
        <v/>
      </c>
      <c r="J1677" s="22" t="str">
        <f t="shared" ca="1" si="277"/>
        <v/>
      </c>
      <c r="K1677" s="22" t="str">
        <f t="shared" ca="1" si="277"/>
        <v/>
      </c>
      <c r="L1677" s="22" t="str">
        <f t="shared" ca="1" si="277"/>
        <v/>
      </c>
      <c r="M1677" s="22" t="str">
        <f t="shared" ca="1" si="277"/>
        <v/>
      </c>
      <c r="N1677" s="22" t="str">
        <f t="shared" ca="1" si="277"/>
        <v/>
      </c>
      <c r="O1677" s="22" t="str">
        <f t="shared" ca="1" si="277"/>
        <v/>
      </c>
      <c r="P1677" s="23"/>
      <c r="Q1677" s="23"/>
      <c r="R1677" s="23"/>
      <c r="S1677" s="23"/>
      <c r="T1677" s="23"/>
      <c r="U1677" s="23"/>
      <c r="V1677" s="23"/>
      <c r="W1677" s="23"/>
      <c r="X1677" s="23"/>
      <c r="Y1677" s="23"/>
      <c r="Z1677" s="23"/>
    </row>
    <row r="1678" spans="1:26" x14ac:dyDescent="0.55000000000000004">
      <c r="A1678" s="6" t="str">
        <f t="shared" ca="1" si="281"/>
        <v/>
      </c>
      <c r="B1678" s="22" t="str">
        <f t="shared" ca="1" si="276"/>
        <v/>
      </c>
      <c r="C1678" s="22" t="str">
        <f t="shared" ca="1" si="276"/>
        <v/>
      </c>
      <c r="D1678" s="22" t="str">
        <f t="shared" ca="1" si="276"/>
        <v/>
      </c>
      <c r="E1678" s="22" t="str">
        <f t="shared" ca="1" si="278"/>
        <v/>
      </c>
      <c r="F1678" s="22" t="str">
        <f t="shared" ca="1" si="279"/>
        <v/>
      </c>
      <c r="G1678" s="22" t="str">
        <f t="shared" ca="1" si="280"/>
        <v/>
      </c>
      <c r="H1678" s="22" t="str">
        <f t="shared" ca="1" si="277"/>
        <v/>
      </c>
      <c r="I1678" s="22" t="str">
        <f t="shared" ca="1" si="277"/>
        <v/>
      </c>
      <c r="J1678" s="22" t="str">
        <f t="shared" ca="1" si="277"/>
        <v/>
      </c>
      <c r="K1678" s="22" t="str">
        <f t="shared" ca="1" si="277"/>
        <v/>
      </c>
      <c r="L1678" s="22" t="str">
        <f t="shared" ca="1" si="277"/>
        <v/>
      </c>
      <c r="M1678" s="22" t="str">
        <f t="shared" ca="1" si="277"/>
        <v/>
      </c>
      <c r="N1678" s="22" t="str">
        <f t="shared" ca="1" si="277"/>
        <v/>
      </c>
      <c r="O1678" s="22" t="str">
        <f t="shared" ca="1" si="277"/>
        <v/>
      </c>
      <c r="P1678" s="23"/>
      <c r="Q1678" s="23"/>
      <c r="R1678" s="23"/>
      <c r="S1678" s="23"/>
      <c r="T1678" s="23"/>
      <c r="U1678" s="23"/>
      <c r="V1678" s="23"/>
      <c r="W1678" s="23"/>
      <c r="X1678" s="23"/>
      <c r="Y1678" s="23"/>
      <c r="Z1678" s="23"/>
    </row>
    <row r="1679" spans="1:26" x14ac:dyDescent="0.55000000000000004">
      <c r="A1679" s="6" t="str">
        <f t="shared" ca="1" si="281"/>
        <v/>
      </c>
      <c r="B1679" s="22" t="str">
        <f t="shared" ca="1" si="276"/>
        <v/>
      </c>
      <c r="C1679" s="22" t="str">
        <f t="shared" ca="1" si="276"/>
        <v/>
      </c>
      <c r="D1679" s="22" t="str">
        <f t="shared" ca="1" si="276"/>
        <v/>
      </c>
      <c r="E1679" s="22" t="str">
        <f t="shared" ca="1" si="278"/>
        <v/>
      </c>
      <c r="F1679" s="22" t="str">
        <f t="shared" ca="1" si="279"/>
        <v/>
      </c>
      <c r="G1679" s="22" t="str">
        <f t="shared" ca="1" si="280"/>
        <v/>
      </c>
      <c r="H1679" s="22" t="str">
        <f t="shared" ca="1" si="277"/>
        <v/>
      </c>
      <c r="I1679" s="22" t="str">
        <f t="shared" ca="1" si="277"/>
        <v/>
      </c>
      <c r="J1679" s="22" t="str">
        <f t="shared" ca="1" si="277"/>
        <v/>
      </c>
      <c r="K1679" s="22" t="str">
        <f t="shared" ca="1" si="277"/>
        <v/>
      </c>
      <c r="L1679" s="22" t="str">
        <f t="shared" ca="1" si="277"/>
        <v/>
      </c>
      <c r="M1679" s="22" t="str">
        <f t="shared" ca="1" si="277"/>
        <v/>
      </c>
      <c r="N1679" s="22" t="str">
        <f t="shared" ca="1" si="277"/>
        <v/>
      </c>
      <c r="O1679" s="22" t="str">
        <f t="shared" ca="1" si="277"/>
        <v/>
      </c>
      <c r="P1679" s="23"/>
      <c r="Q1679" s="23"/>
      <c r="R1679" s="23"/>
      <c r="S1679" s="23"/>
      <c r="T1679" s="23"/>
      <c r="U1679" s="23"/>
      <c r="V1679" s="23"/>
      <c r="W1679" s="23"/>
      <c r="X1679" s="23"/>
      <c r="Y1679" s="23"/>
      <c r="Z1679" s="23"/>
    </row>
    <row r="1680" spans="1:26" x14ac:dyDescent="0.55000000000000004">
      <c r="A1680" s="6" t="str">
        <f t="shared" ca="1" si="281"/>
        <v/>
      </c>
      <c r="B1680" s="22" t="str">
        <f t="shared" ca="1" si="276"/>
        <v/>
      </c>
      <c r="C1680" s="22" t="str">
        <f t="shared" ca="1" si="276"/>
        <v/>
      </c>
      <c r="D1680" s="22" t="str">
        <f t="shared" ca="1" si="276"/>
        <v/>
      </c>
      <c r="E1680" s="22" t="str">
        <f t="shared" ca="1" si="278"/>
        <v/>
      </c>
      <c r="F1680" s="22" t="str">
        <f t="shared" ca="1" si="279"/>
        <v/>
      </c>
      <c r="G1680" s="22" t="str">
        <f t="shared" ca="1" si="280"/>
        <v/>
      </c>
      <c r="H1680" s="22" t="str">
        <f t="shared" ca="1" si="277"/>
        <v/>
      </c>
      <c r="I1680" s="22" t="str">
        <f t="shared" ca="1" si="277"/>
        <v/>
      </c>
      <c r="J1680" s="22" t="str">
        <f t="shared" ca="1" si="277"/>
        <v/>
      </c>
      <c r="K1680" s="22" t="str">
        <f t="shared" ca="1" si="277"/>
        <v/>
      </c>
      <c r="L1680" s="22" t="str">
        <f t="shared" ca="1" si="277"/>
        <v/>
      </c>
      <c r="M1680" s="22" t="str">
        <f t="shared" ca="1" si="277"/>
        <v/>
      </c>
      <c r="N1680" s="22" t="str">
        <f t="shared" ca="1" si="277"/>
        <v/>
      </c>
      <c r="O1680" s="22" t="str">
        <f t="shared" ca="1" si="277"/>
        <v/>
      </c>
      <c r="P1680" s="23"/>
      <c r="Q1680" s="23"/>
      <c r="R1680" s="23"/>
      <c r="S1680" s="23"/>
      <c r="T1680" s="23"/>
      <c r="U1680" s="23"/>
      <c r="V1680" s="23"/>
      <c r="W1680" s="23"/>
      <c r="X1680" s="23"/>
      <c r="Y1680" s="23"/>
      <c r="Z1680" s="23"/>
    </row>
    <row r="1681" spans="1:26" x14ac:dyDescent="0.55000000000000004">
      <c r="A1681" s="6" t="str">
        <f t="shared" ca="1" si="281"/>
        <v/>
      </c>
      <c r="B1681" s="22" t="str">
        <f t="shared" ca="1" si="276"/>
        <v/>
      </c>
      <c r="C1681" s="22" t="str">
        <f t="shared" ca="1" si="276"/>
        <v/>
      </c>
      <c r="D1681" s="22" t="str">
        <f t="shared" ca="1" si="276"/>
        <v/>
      </c>
      <c r="E1681" s="22" t="str">
        <f t="shared" ca="1" si="278"/>
        <v/>
      </c>
      <c r="F1681" s="22" t="str">
        <f t="shared" ca="1" si="279"/>
        <v/>
      </c>
      <c r="G1681" s="22" t="str">
        <f t="shared" ca="1" si="280"/>
        <v/>
      </c>
      <c r="H1681" s="22" t="str">
        <f t="shared" ca="1" si="277"/>
        <v/>
      </c>
      <c r="I1681" s="22" t="str">
        <f t="shared" ca="1" si="277"/>
        <v/>
      </c>
      <c r="J1681" s="22" t="str">
        <f t="shared" ca="1" si="277"/>
        <v/>
      </c>
      <c r="K1681" s="22" t="str">
        <f t="shared" ca="1" si="277"/>
        <v/>
      </c>
      <c r="L1681" s="22" t="str">
        <f t="shared" ca="1" si="277"/>
        <v/>
      </c>
      <c r="M1681" s="22" t="str">
        <f t="shared" ca="1" si="277"/>
        <v/>
      </c>
      <c r="N1681" s="22" t="str">
        <f t="shared" ca="1" si="277"/>
        <v/>
      </c>
      <c r="O1681" s="22" t="str">
        <f t="shared" ca="1" si="277"/>
        <v/>
      </c>
      <c r="P1681" s="23"/>
      <c r="Q1681" s="23"/>
      <c r="R1681" s="23"/>
      <c r="S1681" s="23"/>
      <c r="T1681" s="23"/>
      <c r="U1681" s="23"/>
      <c r="V1681" s="23"/>
      <c r="W1681" s="23"/>
      <c r="X1681" s="23"/>
      <c r="Y1681" s="23"/>
      <c r="Z1681" s="23"/>
    </row>
    <row r="1682" spans="1:26" x14ac:dyDescent="0.55000000000000004">
      <c r="A1682" s="6" t="str">
        <f t="shared" ca="1" si="281"/>
        <v/>
      </c>
      <c r="B1682" s="22" t="str">
        <f t="shared" ca="1" si="276"/>
        <v/>
      </c>
      <c r="C1682" s="22" t="str">
        <f t="shared" ca="1" si="276"/>
        <v/>
      </c>
      <c r="D1682" s="22" t="str">
        <f t="shared" ca="1" si="276"/>
        <v/>
      </c>
      <c r="E1682" s="22" t="str">
        <f t="shared" ca="1" si="278"/>
        <v/>
      </c>
      <c r="F1682" s="22" t="str">
        <f t="shared" ca="1" si="279"/>
        <v/>
      </c>
      <c r="G1682" s="22" t="str">
        <f t="shared" ca="1" si="280"/>
        <v/>
      </c>
      <c r="H1682" s="22" t="str">
        <f t="shared" ca="1" si="277"/>
        <v/>
      </c>
      <c r="I1682" s="22" t="str">
        <f t="shared" ca="1" si="277"/>
        <v/>
      </c>
      <c r="J1682" s="22" t="str">
        <f t="shared" ca="1" si="277"/>
        <v/>
      </c>
      <c r="K1682" s="22" t="str">
        <f t="shared" ca="1" si="277"/>
        <v/>
      </c>
      <c r="L1682" s="22" t="str">
        <f t="shared" ca="1" si="277"/>
        <v/>
      </c>
      <c r="M1682" s="22" t="str">
        <f t="shared" ca="1" si="277"/>
        <v/>
      </c>
      <c r="N1682" s="22" t="str">
        <f t="shared" ca="1" si="277"/>
        <v/>
      </c>
      <c r="O1682" s="22" t="str">
        <f t="shared" ca="1" si="277"/>
        <v/>
      </c>
      <c r="P1682" s="23"/>
      <c r="Q1682" s="23"/>
      <c r="R1682" s="23"/>
      <c r="S1682" s="23"/>
      <c r="T1682" s="23"/>
      <c r="U1682" s="23"/>
      <c r="V1682" s="23"/>
      <c r="W1682" s="23"/>
      <c r="X1682" s="23"/>
      <c r="Y1682" s="23"/>
      <c r="Z1682" s="23"/>
    </row>
    <row r="1683" spans="1:26" x14ac:dyDescent="0.55000000000000004">
      <c r="A1683" s="6" t="str">
        <f t="shared" ca="1" si="281"/>
        <v/>
      </c>
      <c r="B1683" s="22" t="str">
        <f t="shared" ca="1" si="276"/>
        <v/>
      </c>
      <c r="C1683" s="22" t="str">
        <f t="shared" ca="1" si="276"/>
        <v/>
      </c>
      <c r="D1683" s="22" t="str">
        <f t="shared" ca="1" si="276"/>
        <v/>
      </c>
      <c r="E1683" s="22" t="str">
        <f t="shared" ca="1" si="278"/>
        <v/>
      </c>
      <c r="F1683" s="22" t="str">
        <f t="shared" ca="1" si="279"/>
        <v/>
      </c>
      <c r="G1683" s="22" t="str">
        <f t="shared" ca="1" si="280"/>
        <v/>
      </c>
      <c r="H1683" s="22" t="str">
        <f t="shared" ca="1" si="277"/>
        <v/>
      </c>
      <c r="I1683" s="22" t="str">
        <f t="shared" ca="1" si="277"/>
        <v/>
      </c>
      <c r="J1683" s="22" t="str">
        <f t="shared" ca="1" si="277"/>
        <v/>
      </c>
      <c r="K1683" s="22" t="str">
        <f t="shared" ca="1" si="277"/>
        <v/>
      </c>
      <c r="L1683" s="22" t="str">
        <f t="shared" ca="1" si="277"/>
        <v/>
      </c>
      <c r="M1683" s="22" t="str">
        <f t="shared" ca="1" si="277"/>
        <v/>
      </c>
      <c r="N1683" s="22" t="str">
        <f t="shared" ca="1" si="277"/>
        <v/>
      </c>
      <c r="O1683" s="22" t="str">
        <f t="shared" ca="1" si="277"/>
        <v/>
      </c>
      <c r="P1683" s="23"/>
      <c r="Q1683" s="23"/>
      <c r="R1683" s="23"/>
      <c r="S1683" s="23"/>
      <c r="T1683" s="23"/>
      <c r="U1683" s="23"/>
      <c r="V1683" s="23"/>
      <c r="W1683" s="23"/>
      <c r="X1683" s="23"/>
      <c r="Y1683" s="23"/>
      <c r="Z1683" s="23"/>
    </row>
    <row r="1684" spans="1:26" x14ac:dyDescent="0.55000000000000004">
      <c r="A1684" s="6" t="str">
        <f t="shared" ca="1" si="281"/>
        <v/>
      </c>
      <c r="B1684" s="22" t="str">
        <f t="shared" ca="1" si="276"/>
        <v/>
      </c>
      <c r="C1684" s="22" t="str">
        <f t="shared" ca="1" si="276"/>
        <v/>
      </c>
      <c r="D1684" s="22" t="str">
        <f t="shared" ca="1" si="276"/>
        <v/>
      </c>
      <c r="E1684" s="22" t="str">
        <f t="shared" ca="1" si="278"/>
        <v/>
      </c>
      <c r="F1684" s="22" t="str">
        <f t="shared" ca="1" si="279"/>
        <v/>
      </c>
      <c r="G1684" s="22" t="str">
        <f t="shared" ca="1" si="280"/>
        <v/>
      </c>
      <c r="H1684" s="22" t="str">
        <f t="shared" ca="1" si="277"/>
        <v/>
      </c>
      <c r="I1684" s="22" t="str">
        <f t="shared" ca="1" si="277"/>
        <v/>
      </c>
      <c r="J1684" s="22" t="str">
        <f t="shared" ca="1" si="277"/>
        <v/>
      </c>
      <c r="K1684" s="22" t="str">
        <f t="shared" ca="1" si="277"/>
        <v/>
      </c>
      <c r="L1684" s="22" t="str">
        <f t="shared" ca="1" si="277"/>
        <v/>
      </c>
      <c r="M1684" s="22" t="str">
        <f t="shared" ca="1" si="277"/>
        <v/>
      </c>
      <c r="N1684" s="22" t="str">
        <f t="shared" ca="1" si="277"/>
        <v/>
      </c>
      <c r="O1684" s="22" t="str">
        <f t="shared" ca="1" si="277"/>
        <v/>
      </c>
      <c r="P1684" s="23"/>
      <c r="Q1684" s="23"/>
      <c r="R1684" s="23"/>
      <c r="S1684" s="23"/>
      <c r="T1684" s="23"/>
      <c r="U1684" s="23"/>
      <c r="V1684" s="23"/>
      <c r="W1684" s="23"/>
      <c r="X1684" s="23"/>
      <c r="Y1684" s="23"/>
      <c r="Z1684" s="23"/>
    </row>
    <row r="1685" spans="1:26" x14ac:dyDescent="0.55000000000000004">
      <c r="A1685" s="6" t="str">
        <f t="shared" ca="1" si="281"/>
        <v/>
      </c>
      <c r="B1685" s="22" t="str">
        <f t="shared" ca="1" si="276"/>
        <v/>
      </c>
      <c r="C1685" s="22" t="str">
        <f t="shared" ca="1" si="276"/>
        <v/>
      </c>
      <c r="D1685" s="22" t="str">
        <f t="shared" ca="1" si="276"/>
        <v/>
      </c>
      <c r="E1685" s="22" t="str">
        <f t="shared" ca="1" si="278"/>
        <v/>
      </c>
      <c r="F1685" s="22" t="str">
        <f t="shared" ca="1" si="279"/>
        <v/>
      </c>
      <c r="G1685" s="22" t="str">
        <f t="shared" ca="1" si="280"/>
        <v/>
      </c>
      <c r="H1685" s="22" t="str">
        <f t="shared" ca="1" si="277"/>
        <v/>
      </c>
      <c r="I1685" s="22" t="str">
        <f t="shared" ca="1" si="277"/>
        <v/>
      </c>
      <c r="J1685" s="22" t="str">
        <f t="shared" ca="1" si="277"/>
        <v/>
      </c>
      <c r="K1685" s="22" t="str">
        <f t="shared" ca="1" si="277"/>
        <v/>
      </c>
      <c r="L1685" s="22" t="str">
        <f t="shared" ca="1" si="277"/>
        <v/>
      </c>
      <c r="M1685" s="22" t="str">
        <f t="shared" ca="1" si="277"/>
        <v/>
      </c>
      <c r="N1685" s="22" t="str">
        <f t="shared" ca="1" si="277"/>
        <v/>
      </c>
      <c r="O1685" s="22" t="str">
        <f t="shared" ca="1" si="277"/>
        <v/>
      </c>
      <c r="P1685" s="23"/>
      <c r="Q1685" s="23"/>
      <c r="R1685" s="23"/>
      <c r="S1685" s="23"/>
      <c r="T1685" s="23"/>
      <c r="U1685" s="23"/>
      <c r="V1685" s="23"/>
      <c r="W1685" s="23"/>
      <c r="X1685" s="23"/>
      <c r="Y1685" s="23"/>
      <c r="Z1685" s="23"/>
    </row>
    <row r="1686" spans="1:26" x14ac:dyDescent="0.55000000000000004">
      <c r="A1686" s="6" t="str">
        <f t="shared" ca="1" si="281"/>
        <v/>
      </c>
      <c r="B1686" s="22" t="str">
        <f t="shared" ca="1" si="276"/>
        <v/>
      </c>
      <c r="C1686" s="22" t="str">
        <f t="shared" ca="1" si="276"/>
        <v/>
      </c>
      <c r="D1686" s="22" t="str">
        <f t="shared" ca="1" si="276"/>
        <v/>
      </c>
      <c r="E1686" s="22" t="str">
        <f t="shared" ca="1" si="278"/>
        <v/>
      </c>
      <c r="F1686" s="22" t="str">
        <f t="shared" ca="1" si="279"/>
        <v/>
      </c>
      <c r="G1686" s="22" t="str">
        <f t="shared" ca="1" si="280"/>
        <v/>
      </c>
      <c r="H1686" s="22" t="str">
        <f t="shared" ca="1" si="277"/>
        <v/>
      </c>
      <c r="I1686" s="22" t="str">
        <f t="shared" ca="1" si="277"/>
        <v/>
      </c>
      <c r="J1686" s="22" t="str">
        <f t="shared" ca="1" si="277"/>
        <v/>
      </c>
      <c r="K1686" s="22" t="str">
        <f t="shared" ca="1" si="277"/>
        <v/>
      </c>
      <c r="L1686" s="22" t="str">
        <f t="shared" ca="1" si="277"/>
        <v/>
      </c>
      <c r="M1686" s="22" t="str">
        <f t="shared" ca="1" si="277"/>
        <v/>
      </c>
      <c r="N1686" s="22" t="str">
        <f t="shared" ca="1" si="277"/>
        <v/>
      </c>
      <c r="O1686" s="22" t="str">
        <f t="shared" ca="1" si="277"/>
        <v/>
      </c>
      <c r="P1686" s="23"/>
      <c r="Q1686" s="23"/>
      <c r="R1686" s="23"/>
      <c r="S1686" s="23"/>
      <c r="T1686" s="23"/>
      <c r="U1686" s="23"/>
      <c r="V1686" s="23"/>
      <c r="W1686" s="23"/>
      <c r="X1686" s="23"/>
      <c r="Y1686" s="23"/>
      <c r="Z1686" s="23"/>
    </row>
    <row r="1687" spans="1:26" x14ac:dyDescent="0.55000000000000004">
      <c r="A1687" s="6" t="str">
        <f t="shared" ca="1" si="281"/>
        <v/>
      </c>
      <c r="B1687" s="22" t="str">
        <f t="shared" ca="1" si="276"/>
        <v/>
      </c>
      <c r="C1687" s="22" t="str">
        <f t="shared" ca="1" si="276"/>
        <v/>
      </c>
      <c r="D1687" s="22" t="str">
        <f t="shared" ca="1" si="276"/>
        <v/>
      </c>
      <c r="E1687" s="22" t="str">
        <f t="shared" ca="1" si="278"/>
        <v/>
      </c>
      <c r="F1687" s="22" t="str">
        <f t="shared" ca="1" si="279"/>
        <v/>
      </c>
      <c r="G1687" s="22" t="str">
        <f t="shared" ca="1" si="280"/>
        <v/>
      </c>
      <c r="H1687" s="22" t="str">
        <f t="shared" ca="1" si="277"/>
        <v/>
      </c>
      <c r="I1687" s="22" t="str">
        <f t="shared" ca="1" si="277"/>
        <v/>
      </c>
      <c r="J1687" s="22" t="str">
        <f t="shared" ca="1" si="277"/>
        <v/>
      </c>
      <c r="K1687" s="22" t="str">
        <f t="shared" ca="1" si="277"/>
        <v/>
      </c>
      <c r="L1687" s="22" t="str">
        <f t="shared" ca="1" si="277"/>
        <v/>
      </c>
      <c r="M1687" s="22" t="str">
        <f t="shared" ca="1" si="277"/>
        <v/>
      </c>
      <c r="N1687" s="22" t="str">
        <f t="shared" ca="1" si="277"/>
        <v/>
      </c>
      <c r="O1687" s="22" t="str">
        <f t="shared" ca="1" si="277"/>
        <v/>
      </c>
      <c r="P1687" s="23"/>
      <c r="Q1687" s="23"/>
      <c r="R1687" s="23"/>
      <c r="S1687" s="23"/>
      <c r="T1687" s="23"/>
      <c r="U1687" s="23"/>
      <c r="V1687" s="23"/>
      <c r="W1687" s="23"/>
      <c r="X1687" s="23"/>
      <c r="Y1687" s="23"/>
      <c r="Z1687" s="23"/>
    </row>
    <row r="1688" spans="1:26" x14ac:dyDescent="0.55000000000000004">
      <c r="A1688" s="6" t="str">
        <f t="shared" ca="1" si="281"/>
        <v/>
      </c>
      <c r="B1688" s="22" t="str">
        <f t="shared" ref="B1688:D1707" ca="1" si="282">IF($A1688="","",IF(ISERROR(IF(ISERROR(INDEX(FredRatesData_AllData,MATCH($A1688-(MAX(0,WEEKDAY($A1688,2)-5)),FredRatesData_Dates,0),MATCH(B$6,FredRatesData_IDs,0),1)/B$5),INDEX(FredRatesData_AllData,MATCH($A1688-(MAX(0,WEEKDAY($A1688,2)-5))-3,FredRatesData_Dates,0),MATCH(B$6,FredRatesData_IDs,0),1)/B$5,INDEX(FredRatesData_AllData,MATCH($A1688-(MAX(0,WEEKDAY($A1688,2)-5)),FredRatesData_Dates,0),MATCH(B$6,FredRatesData_IDs,0),1)/B$5)),"",IF(ISERROR(INDEX(FredRatesData_AllData,MATCH($A1688-(MAX(0,WEEKDAY($A1688,2)-5)),FredRatesData_Dates,0),MATCH(B$6,FredRatesData_IDs,0),1)/B$5),INDEX(FredRatesData_AllData,MATCH($A1688-(MAX(0,WEEKDAY($A1688,2)-5))-3,FredRatesData_Dates,0),MATCH(B$6,FredRatesData_IDs,0),1)/B$5,INDEX(FredRatesData_AllData,MATCH($A1688-(MAX(0,WEEKDAY($A1688,2)-5)),FredRatesData_Dates,0),MATCH(B$6,FredRatesData_IDs,0),1)/B$5)))</f>
        <v/>
      </c>
      <c r="C1688" s="22" t="str">
        <f t="shared" ca="1" si="282"/>
        <v/>
      </c>
      <c r="D1688" s="22" t="str">
        <f t="shared" ca="1" si="282"/>
        <v/>
      </c>
      <c r="E1688" s="22" t="str">
        <f t="shared" ca="1" si="278"/>
        <v/>
      </c>
      <c r="F1688" s="22" t="str">
        <f t="shared" ca="1" si="279"/>
        <v/>
      </c>
      <c r="G1688" s="22" t="str">
        <f t="shared" ca="1" si="280"/>
        <v/>
      </c>
      <c r="H1688" s="22" t="str">
        <f t="shared" ref="H1688:O1707" ca="1" si="283">IF($A1688="","",IF(ISERROR(IF(ISERROR(INDEX(FredRatesData_AllData,MATCH($A1688-(MAX(0,WEEKDAY($A1688,2)-5)),FredRatesData_Dates,0),MATCH(H$6,FredRatesData_IDs,0),1)/H$5),INDEX(FredRatesData_AllData,MATCH($A1688-(MAX(0,WEEKDAY($A1688,2)-5))-3,FredRatesData_Dates,0),MATCH(H$6,FredRatesData_IDs,0),1)/H$5,INDEX(FredRatesData_AllData,MATCH($A1688-(MAX(0,WEEKDAY($A1688,2)-5)),FredRatesData_Dates,0),MATCH(H$6,FredRatesData_IDs,0),1)/H$5)),"",IF(ISERROR(INDEX(FredRatesData_AllData,MATCH($A1688-(MAX(0,WEEKDAY($A1688,2)-5)),FredRatesData_Dates,0),MATCH(H$6,FredRatesData_IDs,0),1)/H$5),INDEX(FredRatesData_AllData,MATCH($A1688-(MAX(0,WEEKDAY($A1688,2)-5))-3,FredRatesData_Dates,0),MATCH(H$6,FredRatesData_IDs,0),1)/H$5,INDEX(FredRatesData_AllData,MATCH($A1688-(MAX(0,WEEKDAY($A1688,2)-5)),FredRatesData_Dates,0),MATCH(H$6,FredRatesData_IDs,0),1)/H$5)))</f>
        <v/>
      </c>
      <c r="I1688" s="22" t="str">
        <f t="shared" ca="1" si="283"/>
        <v/>
      </c>
      <c r="J1688" s="22" t="str">
        <f t="shared" ca="1" si="283"/>
        <v/>
      </c>
      <c r="K1688" s="22" t="str">
        <f t="shared" ca="1" si="283"/>
        <v/>
      </c>
      <c r="L1688" s="22" t="str">
        <f t="shared" ca="1" si="283"/>
        <v/>
      </c>
      <c r="M1688" s="22" t="str">
        <f t="shared" ca="1" si="283"/>
        <v/>
      </c>
      <c r="N1688" s="22" t="str">
        <f t="shared" ca="1" si="283"/>
        <v/>
      </c>
      <c r="O1688" s="22" t="str">
        <f t="shared" ca="1" si="283"/>
        <v/>
      </c>
      <c r="P1688" s="23"/>
      <c r="Q1688" s="23"/>
      <c r="R1688" s="23"/>
      <c r="S1688" s="23"/>
      <c r="T1688" s="23"/>
      <c r="U1688" s="23"/>
      <c r="V1688" s="23"/>
      <c r="W1688" s="23"/>
      <c r="X1688" s="23"/>
      <c r="Y1688" s="23"/>
      <c r="Z1688" s="23"/>
    </row>
    <row r="1689" spans="1:26" x14ac:dyDescent="0.55000000000000004">
      <c r="A1689" s="6" t="str">
        <f t="shared" ca="1" si="281"/>
        <v/>
      </c>
      <c r="B1689" s="22" t="str">
        <f t="shared" ca="1" si="282"/>
        <v/>
      </c>
      <c r="C1689" s="22" t="str">
        <f t="shared" ca="1" si="282"/>
        <v/>
      </c>
      <c r="D1689" s="22" t="str">
        <f t="shared" ca="1" si="282"/>
        <v/>
      </c>
      <c r="E1689" s="22" t="str">
        <f t="shared" ca="1" si="278"/>
        <v/>
      </c>
      <c r="F1689" s="22" t="str">
        <f t="shared" ca="1" si="279"/>
        <v/>
      </c>
      <c r="G1689" s="22" t="str">
        <f t="shared" ca="1" si="280"/>
        <v/>
      </c>
      <c r="H1689" s="22" t="str">
        <f t="shared" ca="1" si="283"/>
        <v/>
      </c>
      <c r="I1689" s="22" t="str">
        <f t="shared" ca="1" si="283"/>
        <v/>
      </c>
      <c r="J1689" s="22" t="str">
        <f t="shared" ca="1" si="283"/>
        <v/>
      </c>
      <c r="K1689" s="22" t="str">
        <f t="shared" ca="1" si="283"/>
        <v/>
      </c>
      <c r="L1689" s="22" t="str">
        <f t="shared" ca="1" si="283"/>
        <v/>
      </c>
      <c r="M1689" s="22" t="str">
        <f t="shared" ca="1" si="283"/>
        <v/>
      </c>
      <c r="N1689" s="22" t="str">
        <f t="shared" ca="1" si="283"/>
        <v/>
      </c>
      <c r="O1689" s="22" t="str">
        <f t="shared" ca="1" si="283"/>
        <v/>
      </c>
      <c r="P1689" s="23"/>
      <c r="Q1689" s="23"/>
      <c r="R1689" s="23"/>
      <c r="S1689" s="23"/>
      <c r="T1689" s="23"/>
      <c r="U1689" s="23"/>
      <c r="V1689" s="23"/>
      <c r="W1689" s="23"/>
      <c r="X1689" s="23"/>
      <c r="Y1689" s="23"/>
      <c r="Z1689" s="23"/>
    </row>
    <row r="1690" spans="1:26" x14ac:dyDescent="0.55000000000000004">
      <c r="A1690" s="6" t="str">
        <f t="shared" ca="1" si="281"/>
        <v/>
      </c>
      <c r="B1690" s="22" t="str">
        <f t="shared" ca="1" si="282"/>
        <v/>
      </c>
      <c r="C1690" s="22" t="str">
        <f t="shared" ca="1" si="282"/>
        <v/>
      </c>
      <c r="D1690" s="22" t="str">
        <f t="shared" ca="1" si="282"/>
        <v/>
      </c>
      <c r="E1690" s="22" t="str">
        <f t="shared" ca="1" si="278"/>
        <v/>
      </c>
      <c r="F1690" s="22" t="str">
        <f t="shared" ca="1" si="279"/>
        <v/>
      </c>
      <c r="G1690" s="22" t="str">
        <f t="shared" ca="1" si="280"/>
        <v/>
      </c>
      <c r="H1690" s="22" t="str">
        <f t="shared" ca="1" si="283"/>
        <v/>
      </c>
      <c r="I1690" s="22" t="str">
        <f t="shared" ca="1" si="283"/>
        <v/>
      </c>
      <c r="J1690" s="22" t="str">
        <f t="shared" ca="1" si="283"/>
        <v/>
      </c>
      <c r="K1690" s="22" t="str">
        <f t="shared" ca="1" si="283"/>
        <v/>
      </c>
      <c r="L1690" s="22" t="str">
        <f t="shared" ca="1" si="283"/>
        <v/>
      </c>
      <c r="M1690" s="22" t="str">
        <f t="shared" ca="1" si="283"/>
        <v/>
      </c>
      <c r="N1690" s="22" t="str">
        <f t="shared" ca="1" si="283"/>
        <v/>
      </c>
      <c r="O1690" s="22" t="str">
        <f t="shared" ca="1" si="283"/>
        <v/>
      </c>
      <c r="P1690" s="23"/>
      <c r="Q1690" s="23"/>
      <c r="R1690" s="23"/>
      <c r="S1690" s="23"/>
      <c r="T1690" s="23"/>
      <c r="U1690" s="23"/>
      <c r="V1690" s="23"/>
      <c r="W1690" s="23"/>
      <c r="X1690" s="23"/>
      <c r="Y1690" s="23"/>
      <c r="Z1690" s="23"/>
    </row>
    <row r="1691" spans="1:26" x14ac:dyDescent="0.55000000000000004">
      <c r="A1691" s="6" t="str">
        <f t="shared" ca="1" si="281"/>
        <v/>
      </c>
      <c r="B1691" s="22" t="str">
        <f t="shared" ca="1" si="282"/>
        <v/>
      </c>
      <c r="C1691" s="22" t="str">
        <f t="shared" ca="1" si="282"/>
        <v/>
      </c>
      <c r="D1691" s="22" t="str">
        <f t="shared" ca="1" si="282"/>
        <v/>
      </c>
      <c r="E1691" s="22" t="str">
        <f t="shared" ca="1" si="278"/>
        <v/>
      </c>
      <c r="F1691" s="22" t="str">
        <f t="shared" ca="1" si="279"/>
        <v/>
      </c>
      <c r="G1691" s="22" t="str">
        <f t="shared" ca="1" si="280"/>
        <v/>
      </c>
      <c r="H1691" s="22" t="str">
        <f t="shared" ca="1" si="283"/>
        <v/>
      </c>
      <c r="I1691" s="22" t="str">
        <f t="shared" ca="1" si="283"/>
        <v/>
      </c>
      <c r="J1691" s="22" t="str">
        <f t="shared" ca="1" si="283"/>
        <v/>
      </c>
      <c r="K1691" s="22" t="str">
        <f t="shared" ca="1" si="283"/>
        <v/>
      </c>
      <c r="L1691" s="22" t="str">
        <f t="shared" ca="1" si="283"/>
        <v/>
      </c>
      <c r="M1691" s="22" t="str">
        <f t="shared" ca="1" si="283"/>
        <v/>
      </c>
      <c r="N1691" s="22" t="str">
        <f t="shared" ca="1" si="283"/>
        <v/>
      </c>
      <c r="O1691" s="22" t="str">
        <f t="shared" ca="1" si="283"/>
        <v/>
      </c>
      <c r="P1691" s="23"/>
      <c r="Q1691" s="23"/>
      <c r="R1691" s="23"/>
      <c r="S1691" s="23"/>
      <c r="T1691" s="23"/>
      <c r="U1691" s="23"/>
      <c r="V1691" s="23"/>
      <c r="W1691" s="23"/>
      <c r="X1691" s="23"/>
      <c r="Y1691" s="23"/>
      <c r="Z1691" s="23"/>
    </row>
    <row r="1692" spans="1:26" x14ac:dyDescent="0.55000000000000004">
      <c r="A1692" s="6" t="str">
        <f t="shared" ca="1" si="281"/>
        <v/>
      </c>
      <c r="B1692" s="22" t="str">
        <f t="shared" ca="1" si="282"/>
        <v/>
      </c>
      <c r="C1692" s="22" t="str">
        <f t="shared" ca="1" si="282"/>
        <v/>
      </c>
      <c r="D1692" s="22" t="str">
        <f t="shared" ca="1" si="282"/>
        <v/>
      </c>
      <c r="E1692" s="22" t="str">
        <f t="shared" ca="1" si="278"/>
        <v/>
      </c>
      <c r="F1692" s="22" t="str">
        <f t="shared" ca="1" si="279"/>
        <v/>
      </c>
      <c r="G1692" s="22" t="str">
        <f t="shared" ca="1" si="280"/>
        <v/>
      </c>
      <c r="H1692" s="22" t="str">
        <f t="shared" ca="1" si="283"/>
        <v/>
      </c>
      <c r="I1692" s="22" t="str">
        <f t="shared" ca="1" si="283"/>
        <v/>
      </c>
      <c r="J1692" s="22" t="str">
        <f t="shared" ca="1" si="283"/>
        <v/>
      </c>
      <c r="K1692" s="22" t="str">
        <f t="shared" ca="1" si="283"/>
        <v/>
      </c>
      <c r="L1692" s="22" t="str">
        <f t="shared" ca="1" si="283"/>
        <v/>
      </c>
      <c r="M1692" s="22" t="str">
        <f t="shared" ca="1" si="283"/>
        <v/>
      </c>
      <c r="N1692" s="22" t="str">
        <f t="shared" ca="1" si="283"/>
        <v/>
      </c>
      <c r="O1692" s="22" t="str">
        <f t="shared" ca="1" si="283"/>
        <v/>
      </c>
      <c r="P1692" s="23"/>
      <c r="Q1692" s="23"/>
      <c r="R1692" s="23"/>
      <c r="S1692" s="23"/>
      <c r="T1692" s="23"/>
      <c r="U1692" s="23"/>
      <c r="V1692" s="23"/>
      <c r="W1692" s="23"/>
      <c r="X1692" s="23"/>
      <c r="Y1692" s="23"/>
      <c r="Z1692" s="23"/>
    </row>
    <row r="1693" spans="1:26" x14ac:dyDescent="0.55000000000000004">
      <c r="A1693" s="6" t="str">
        <f t="shared" ca="1" si="281"/>
        <v/>
      </c>
      <c r="B1693" s="22" t="str">
        <f t="shared" ca="1" si="282"/>
        <v/>
      </c>
      <c r="C1693" s="22" t="str">
        <f t="shared" ca="1" si="282"/>
        <v/>
      </c>
      <c r="D1693" s="22" t="str">
        <f t="shared" ca="1" si="282"/>
        <v/>
      </c>
      <c r="E1693" s="22" t="str">
        <f t="shared" ca="1" si="278"/>
        <v/>
      </c>
      <c r="F1693" s="22" t="str">
        <f t="shared" ca="1" si="279"/>
        <v/>
      </c>
      <c r="G1693" s="22" t="str">
        <f t="shared" ca="1" si="280"/>
        <v/>
      </c>
      <c r="H1693" s="22" t="str">
        <f t="shared" ca="1" si="283"/>
        <v/>
      </c>
      <c r="I1693" s="22" t="str">
        <f t="shared" ca="1" si="283"/>
        <v/>
      </c>
      <c r="J1693" s="22" t="str">
        <f t="shared" ca="1" si="283"/>
        <v/>
      </c>
      <c r="K1693" s="22" t="str">
        <f t="shared" ca="1" si="283"/>
        <v/>
      </c>
      <c r="L1693" s="22" t="str">
        <f t="shared" ca="1" si="283"/>
        <v/>
      </c>
      <c r="M1693" s="22" t="str">
        <f t="shared" ca="1" si="283"/>
        <v/>
      </c>
      <c r="N1693" s="22" t="str">
        <f t="shared" ca="1" si="283"/>
        <v/>
      </c>
      <c r="O1693" s="22" t="str">
        <f t="shared" ca="1" si="283"/>
        <v/>
      </c>
      <c r="P1693" s="23"/>
      <c r="Q1693" s="23"/>
      <c r="R1693" s="23"/>
      <c r="S1693" s="23"/>
      <c r="T1693" s="23"/>
      <c r="U1693" s="23"/>
      <c r="V1693" s="23"/>
      <c r="W1693" s="23"/>
      <c r="X1693" s="23"/>
      <c r="Y1693" s="23"/>
      <c r="Z1693" s="23"/>
    </row>
    <row r="1694" spans="1:26" x14ac:dyDescent="0.55000000000000004">
      <c r="A1694" s="6" t="str">
        <f t="shared" ca="1" si="281"/>
        <v/>
      </c>
      <c r="B1694" s="22" t="str">
        <f t="shared" ca="1" si="282"/>
        <v/>
      </c>
      <c r="C1694" s="22" t="str">
        <f t="shared" ca="1" si="282"/>
        <v/>
      </c>
      <c r="D1694" s="22" t="str">
        <f t="shared" ca="1" si="282"/>
        <v/>
      </c>
      <c r="E1694" s="22" t="str">
        <f t="shared" ca="1" si="278"/>
        <v/>
      </c>
      <c r="F1694" s="22" t="str">
        <f t="shared" ca="1" si="279"/>
        <v/>
      </c>
      <c r="G1694" s="22" t="str">
        <f t="shared" ca="1" si="280"/>
        <v/>
      </c>
      <c r="H1694" s="22" t="str">
        <f t="shared" ca="1" si="283"/>
        <v/>
      </c>
      <c r="I1694" s="22" t="str">
        <f t="shared" ca="1" si="283"/>
        <v/>
      </c>
      <c r="J1694" s="22" t="str">
        <f t="shared" ca="1" si="283"/>
        <v/>
      </c>
      <c r="K1694" s="22" t="str">
        <f t="shared" ca="1" si="283"/>
        <v/>
      </c>
      <c r="L1694" s="22" t="str">
        <f t="shared" ca="1" si="283"/>
        <v/>
      </c>
      <c r="M1694" s="22" t="str">
        <f t="shared" ca="1" si="283"/>
        <v/>
      </c>
      <c r="N1694" s="22" t="str">
        <f t="shared" ca="1" si="283"/>
        <v/>
      </c>
      <c r="O1694" s="22" t="str">
        <f t="shared" ca="1" si="283"/>
        <v/>
      </c>
      <c r="P1694" s="23"/>
      <c r="Q1694" s="23"/>
      <c r="R1694" s="23"/>
      <c r="S1694" s="23"/>
      <c r="T1694" s="23"/>
      <c r="U1694" s="23"/>
      <c r="V1694" s="23"/>
      <c r="W1694" s="23"/>
      <c r="X1694" s="23"/>
      <c r="Y1694" s="23"/>
      <c r="Z1694" s="23"/>
    </row>
    <row r="1695" spans="1:26" x14ac:dyDescent="0.55000000000000004">
      <c r="A1695" s="6" t="str">
        <f t="shared" ca="1" si="281"/>
        <v/>
      </c>
      <c r="B1695" s="22" t="str">
        <f t="shared" ca="1" si="282"/>
        <v/>
      </c>
      <c r="C1695" s="22" t="str">
        <f t="shared" ca="1" si="282"/>
        <v/>
      </c>
      <c r="D1695" s="22" t="str">
        <f t="shared" ca="1" si="282"/>
        <v/>
      </c>
      <c r="E1695" s="22" t="str">
        <f t="shared" ca="1" si="278"/>
        <v/>
      </c>
      <c r="F1695" s="22" t="str">
        <f t="shared" ca="1" si="279"/>
        <v/>
      </c>
      <c r="G1695" s="22" t="str">
        <f t="shared" ca="1" si="280"/>
        <v/>
      </c>
      <c r="H1695" s="22" t="str">
        <f t="shared" ca="1" si="283"/>
        <v/>
      </c>
      <c r="I1695" s="22" t="str">
        <f t="shared" ca="1" si="283"/>
        <v/>
      </c>
      <c r="J1695" s="22" t="str">
        <f t="shared" ca="1" si="283"/>
        <v/>
      </c>
      <c r="K1695" s="22" t="str">
        <f t="shared" ca="1" si="283"/>
        <v/>
      </c>
      <c r="L1695" s="22" t="str">
        <f t="shared" ca="1" si="283"/>
        <v/>
      </c>
      <c r="M1695" s="22" t="str">
        <f t="shared" ca="1" si="283"/>
        <v/>
      </c>
      <c r="N1695" s="22" t="str">
        <f t="shared" ca="1" si="283"/>
        <v/>
      </c>
      <c r="O1695" s="22" t="str">
        <f t="shared" ca="1" si="283"/>
        <v/>
      </c>
      <c r="P1695" s="23"/>
      <c r="Q1695" s="23"/>
      <c r="R1695" s="23"/>
      <c r="S1695" s="23"/>
      <c r="T1695" s="23"/>
      <c r="U1695" s="23"/>
      <c r="V1695" s="23"/>
      <c r="W1695" s="23"/>
      <c r="X1695" s="23"/>
      <c r="Y1695" s="23"/>
      <c r="Z1695" s="23"/>
    </row>
    <row r="1696" spans="1:26" x14ac:dyDescent="0.55000000000000004">
      <c r="A1696" s="6" t="str">
        <f t="shared" ca="1" si="281"/>
        <v/>
      </c>
      <c r="B1696" s="22" t="str">
        <f t="shared" ca="1" si="282"/>
        <v/>
      </c>
      <c r="C1696" s="22" t="str">
        <f t="shared" ca="1" si="282"/>
        <v/>
      </c>
      <c r="D1696" s="22" t="str">
        <f t="shared" ca="1" si="282"/>
        <v/>
      </c>
      <c r="E1696" s="22" t="str">
        <f t="shared" ca="1" si="278"/>
        <v/>
      </c>
      <c r="F1696" s="22" t="str">
        <f t="shared" ca="1" si="279"/>
        <v/>
      </c>
      <c r="G1696" s="22" t="str">
        <f t="shared" ca="1" si="280"/>
        <v/>
      </c>
      <c r="H1696" s="22" t="str">
        <f t="shared" ca="1" si="283"/>
        <v/>
      </c>
      <c r="I1696" s="22" t="str">
        <f t="shared" ca="1" si="283"/>
        <v/>
      </c>
      <c r="J1696" s="22" t="str">
        <f t="shared" ca="1" si="283"/>
        <v/>
      </c>
      <c r="K1696" s="22" t="str">
        <f t="shared" ca="1" si="283"/>
        <v/>
      </c>
      <c r="L1696" s="22" t="str">
        <f t="shared" ca="1" si="283"/>
        <v/>
      </c>
      <c r="M1696" s="22" t="str">
        <f t="shared" ca="1" si="283"/>
        <v/>
      </c>
      <c r="N1696" s="22" t="str">
        <f t="shared" ca="1" si="283"/>
        <v/>
      </c>
      <c r="O1696" s="22" t="str">
        <f t="shared" ca="1" si="283"/>
        <v/>
      </c>
      <c r="P1696" s="23"/>
      <c r="Q1696" s="23"/>
      <c r="R1696" s="23"/>
      <c r="S1696" s="23"/>
      <c r="T1696" s="23"/>
      <c r="U1696" s="23"/>
      <c r="V1696" s="23"/>
      <c r="W1696" s="23"/>
      <c r="X1696" s="23"/>
      <c r="Y1696" s="23"/>
      <c r="Z1696" s="23"/>
    </row>
    <row r="1697" spans="1:26" x14ac:dyDescent="0.55000000000000004">
      <c r="A1697" s="6" t="str">
        <f t="shared" ca="1" si="281"/>
        <v/>
      </c>
      <c r="B1697" s="22" t="str">
        <f t="shared" ca="1" si="282"/>
        <v/>
      </c>
      <c r="C1697" s="22" t="str">
        <f t="shared" ca="1" si="282"/>
        <v/>
      </c>
      <c r="D1697" s="22" t="str">
        <f t="shared" ca="1" si="282"/>
        <v/>
      </c>
      <c r="E1697" s="22" t="str">
        <f t="shared" ca="1" si="278"/>
        <v/>
      </c>
      <c r="F1697" s="22" t="str">
        <f t="shared" ca="1" si="279"/>
        <v/>
      </c>
      <c r="G1697" s="22" t="str">
        <f t="shared" ca="1" si="280"/>
        <v/>
      </c>
      <c r="H1697" s="22" t="str">
        <f t="shared" ca="1" si="283"/>
        <v/>
      </c>
      <c r="I1697" s="22" t="str">
        <f t="shared" ca="1" si="283"/>
        <v/>
      </c>
      <c r="J1697" s="22" t="str">
        <f t="shared" ca="1" si="283"/>
        <v/>
      </c>
      <c r="K1697" s="22" t="str">
        <f t="shared" ca="1" si="283"/>
        <v/>
      </c>
      <c r="L1697" s="22" t="str">
        <f t="shared" ca="1" si="283"/>
        <v/>
      </c>
      <c r="M1697" s="22" t="str">
        <f t="shared" ca="1" si="283"/>
        <v/>
      </c>
      <c r="N1697" s="22" t="str">
        <f t="shared" ca="1" si="283"/>
        <v/>
      </c>
      <c r="O1697" s="22" t="str">
        <f t="shared" ca="1" si="283"/>
        <v/>
      </c>
      <c r="P1697" s="23"/>
      <c r="Q1697" s="23"/>
      <c r="R1697" s="23"/>
      <c r="S1697" s="23"/>
      <c r="T1697" s="23"/>
      <c r="U1697" s="23"/>
      <c r="V1697" s="23"/>
      <c r="W1697" s="23"/>
      <c r="X1697" s="23"/>
      <c r="Y1697" s="23"/>
      <c r="Z1697" s="23"/>
    </row>
    <row r="1698" spans="1:26" x14ac:dyDescent="0.55000000000000004">
      <c r="A1698" s="6" t="str">
        <f t="shared" ca="1" si="281"/>
        <v/>
      </c>
      <c r="B1698" s="22" t="str">
        <f t="shared" ca="1" si="282"/>
        <v/>
      </c>
      <c r="C1698" s="22" t="str">
        <f t="shared" ca="1" si="282"/>
        <v/>
      </c>
      <c r="D1698" s="22" t="str">
        <f t="shared" ca="1" si="282"/>
        <v/>
      </c>
      <c r="E1698" s="22" t="str">
        <f t="shared" ca="1" si="278"/>
        <v/>
      </c>
      <c r="F1698" s="22" t="str">
        <f t="shared" ca="1" si="279"/>
        <v/>
      </c>
      <c r="G1698" s="22" t="str">
        <f t="shared" ca="1" si="280"/>
        <v/>
      </c>
      <c r="H1698" s="22" t="str">
        <f t="shared" ca="1" si="283"/>
        <v/>
      </c>
      <c r="I1698" s="22" t="str">
        <f t="shared" ca="1" si="283"/>
        <v/>
      </c>
      <c r="J1698" s="22" t="str">
        <f t="shared" ca="1" si="283"/>
        <v/>
      </c>
      <c r="K1698" s="22" t="str">
        <f t="shared" ca="1" si="283"/>
        <v/>
      </c>
      <c r="L1698" s="22" t="str">
        <f t="shared" ca="1" si="283"/>
        <v/>
      </c>
      <c r="M1698" s="22" t="str">
        <f t="shared" ca="1" si="283"/>
        <v/>
      </c>
      <c r="N1698" s="22" t="str">
        <f t="shared" ca="1" si="283"/>
        <v/>
      </c>
      <c r="O1698" s="22" t="str">
        <f t="shared" ca="1" si="283"/>
        <v/>
      </c>
      <c r="P1698" s="23"/>
      <c r="Q1698" s="23"/>
      <c r="R1698" s="23"/>
      <c r="S1698" s="23"/>
      <c r="T1698" s="23"/>
      <c r="U1698" s="23"/>
      <c r="V1698" s="23"/>
      <c r="W1698" s="23"/>
      <c r="X1698" s="23"/>
      <c r="Y1698" s="23"/>
      <c r="Z1698" s="23"/>
    </row>
    <row r="1699" spans="1:26" x14ac:dyDescent="0.55000000000000004">
      <c r="A1699" s="6" t="str">
        <f t="shared" ca="1" si="281"/>
        <v/>
      </c>
      <c r="B1699" s="22" t="str">
        <f t="shared" ca="1" si="282"/>
        <v/>
      </c>
      <c r="C1699" s="22" t="str">
        <f t="shared" ca="1" si="282"/>
        <v/>
      </c>
      <c r="D1699" s="22" t="str">
        <f t="shared" ca="1" si="282"/>
        <v/>
      </c>
      <c r="E1699" s="22" t="str">
        <f t="shared" ca="1" si="278"/>
        <v/>
      </c>
      <c r="F1699" s="22" t="str">
        <f t="shared" ca="1" si="279"/>
        <v/>
      </c>
      <c r="G1699" s="22" t="str">
        <f t="shared" ca="1" si="280"/>
        <v/>
      </c>
      <c r="H1699" s="22" t="str">
        <f t="shared" ca="1" si="283"/>
        <v/>
      </c>
      <c r="I1699" s="22" t="str">
        <f t="shared" ca="1" si="283"/>
        <v/>
      </c>
      <c r="J1699" s="22" t="str">
        <f t="shared" ca="1" si="283"/>
        <v/>
      </c>
      <c r="K1699" s="22" t="str">
        <f t="shared" ca="1" si="283"/>
        <v/>
      </c>
      <c r="L1699" s="22" t="str">
        <f t="shared" ca="1" si="283"/>
        <v/>
      </c>
      <c r="M1699" s="22" t="str">
        <f t="shared" ca="1" si="283"/>
        <v/>
      </c>
      <c r="N1699" s="22" t="str">
        <f t="shared" ca="1" si="283"/>
        <v/>
      </c>
      <c r="O1699" s="22" t="str">
        <f t="shared" ca="1" si="283"/>
        <v/>
      </c>
      <c r="P1699" s="23"/>
      <c r="Q1699" s="23"/>
      <c r="R1699" s="23"/>
      <c r="S1699" s="23"/>
      <c r="T1699" s="23"/>
      <c r="U1699" s="23"/>
      <c r="V1699" s="23"/>
      <c r="W1699" s="23"/>
      <c r="X1699" s="23"/>
      <c r="Y1699" s="23"/>
      <c r="Z1699" s="23"/>
    </row>
    <row r="1700" spans="1:26" x14ac:dyDescent="0.55000000000000004">
      <c r="A1700" s="6" t="str">
        <f t="shared" ca="1" si="281"/>
        <v/>
      </c>
      <c r="B1700" s="22" t="str">
        <f t="shared" ca="1" si="282"/>
        <v/>
      </c>
      <c r="C1700" s="22" t="str">
        <f t="shared" ca="1" si="282"/>
        <v/>
      </c>
      <c r="D1700" s="22" t="str">
        <f t="shared" ca="1" si="282"/>
        <v/>
      </c>
      <c r="E1700" s="22" t="str">
        <f t="shared" ca="1" si="278"/>
        <v/>
      </c>
      <c r="F1700" s="22" t="str">
        <f t="shared" ca="1" si="279"/>
        <v/>
      </c>
      <c r="G1700" s="22" t="str">
        <f t="shared" ca="1" si="280"/>
        <v/>
      </c>
      <c r="H1700" s="22" t="str">
        <f t="shared" ca="1" si="283"/>
        <v/>
      </c>
      <c r="I1700" s="22" t="str">
        <f t="shared" ca="1" si="283"/>
        <v/>
      </c>
      <c r="J1700" s="22" t="str">
        <f t="shared" ca="1" si="283"/>
        <v/>
      </c>
      <c r="K1700" s="22" t="str">
        <f t="shared" ca="1" si="283"/>
        <v/>
      </c>
      <c r="L1700" s="22" t="str">
        <f t="shared" ca="1" si="283"/>
        <v/>
      </c>
      <c r="M1700" s="22" t="str">
        <f t="shared" ca="1" si="283"/>
        <v/>
      </c>
      <c r="N1700" s="22" t="str">
        <f t="shared" ca="1" si="283"/>
        <v/>
      </c>
      <c r="O1700" s="22" t="str">
        <f t="shared" ca="1" si="283"/>
        <v/>
      </c>
      <c r="P1700" s="23"/>
      <c r="Q1700" s="23"/>
      <c r="R1700" s="23"/>
      <c r="S1700" s="23"/>
      <c r="T1700" s="23"/>
      <c r="U1700" s="23"/>
      <c r="V1700" s="23"/>
      <c r="W1700" s="23"/>
      <c r="X1700" s="23"/>
      <c r="Y1700" s="23"/>
      <c r="Z1700" s="23"/>
    </row>
    <row r="1701" spans="1:26" x14ac:dyDescent="0.55000000000000004">
      <c r="A1701" s="6" t="str">
        <f t="shared" ca="1" si="281"/>
        <v/>
      </c>
      <c r="B1701" s="22" t="str">
        <f t="shared" ca="1" si="282"/>
        <v/>
      </c>
      <c r="C1701" s="22" t="str">
        <f t="shared" ca="1" si="282"/>
        <v/>
      </c>
      <c r="D1701" s="22" t="str">
        <f t="shared" ca="1" si="282"/>
        <v/>
      </c>
      <c r="E1701" s="22" t="str">
        <f t="shared" ca="1" si="278"/>
        <v/>
      </c>
      <c r="F1701" s="22" t="str">
        <f t="shared" ca="1" si="279"/>
        <v/>
      </c>
      <c r="G1701" s="22" t="str">
        <f t="shared" ca="1" si="280"/>
        <v/>
      </c>
      <c r="H1701" s="22" t="str">
        <f t="shared" ca="1" si="283"/>
        <v/>
      </c>
      <c r="I1701" s="22" t="str">
        <f t="shared" ca="1" si="283"/>
        <v/>
      </c>
      <c r="J1701" s="22" t="str">
        <f t="shared" ca="1" si="283"/>
        <v/>
      </c>
      <c r="K1701" s="22" t="str">
        <f t="shared" ca="1" si="283"/>
        <v/>
      </c>
      <c r="L1701" s="22" t="str">
        <f t="shared" ca="1" si="283"/>
        <v/>
      </c>
      <c r="M1701" s="22" t="str">
        <f t="shared" ca="1" si="283"/>
        <v/>
      </c>
      <c r="N1701" s="22" t="str">
        <f t="shared" ca="1" si="283"/>
        <v/>
      </c>
      <c r="O1701" s="22" t="str">
        <f t="shared" ca="1" si="283"/>
        <v/>
      </c>
      <c r="P1701" s="23"/>
      <c r="Q1701" s="23"/>
      <c r="R1701" s="23"/>
      <c r="S1701" s="23"/>
      <c r="T1701" s="23"/>
      <c r="U1701" s="23"/>
      <c r="V1701" s="23"/>
      <c r="W1701" s="23"/>
      <c r="X1701" s="23"/>
      <c r="Y1701" s="23"/>
      <c r="Z1701" s="23"/>
    </row>
    <row r="1702" spans="1:26" x14ac:dyDescent="0.55000000000000004">
      <c r="A1702" s="6" t="str">
        <f t="shared" ca="1" si="281"/>
        <v/>
      </c>
      <c r="B1702" s="22" t="str">
        <f t="shared" ca="1" si="282"/>
        <v/>
      </c>
      <c r="C1702" s="22" t="str">
        <f t="shared" ca="1" si="282"/>
        <v/>
      </c>
      <c r="D1702" s="22" t="str">
        <f t="shared" ca="1" si="282"/>
        <v/>
      </c>
      <c r="E1702" s="22" t="str">
        <f t="shared" ca="1" si="278"/>
        <v/>
      </c>
      <c r="F1702" s="22" t="str">
        <f t="shared" ca="1" si="279"/>
        <v/>
      </c>
      <c r="G1702" s="22" t="str">
        <f t="shared" ca="1" si="280"/>
        <v/>
      </c>
      <c r="H1702" s="22" t="str">
        <f t="shared" ca="1" si="283"/>
        <v/>
      </c>
      <c r="I1702" s="22" t="str">
        <f t="shared" ca="1" si="283"/>
        <v/>
      </c>
      <c r="J1702" s="22" t="str">
        <f t="shared" ca="1" si="283"/>
        <v/>
      </c>
      <c r="K1702" s="22" t="str">
        <f t="shared" ca="1" si="283"/>
        <v/>
      </c>
      <c r="L1702" s="22" t="str">
        <f t="shared" ca="1" si="283"/>
        <v/>
      </c>
      <c r="M1702" s="22" t="str">
        <f t="shared" ca="1" si="283"/>
        <v/>
      </c>
      <c r="N1702" s="22" t="str">
        <f t="shared" ca="1" si="283"/>
        <v/>
      </c>
      <c r="O1702" s="22" t="str">
        <f t="shared" ca="1" si="283"/>
        <v/>
      </c>
      <c r="P1702" s="23"/>
      <c r="Q1702" s="23"/>
      <c r="R1702" s="23"/>
      <c r="S1702" s="23"/>
      <c r="T1702" s="23"/>
      <c r="U1702" s="23"/>
      <c r="V1702" s="23"/>
      <c r="W1702" s="23"/>
      <c r="X1702" s="23"/>
      <c r="Y1702" s="23"/>
      <c r="Z1702" s="23"/>
    </row>
    <row r="1703" spans="1:26" x14ac:dyDescent="0.55000000000000004">
      <c r="A1703" s="6" t="str">
        <f t="shared" ca="1" si="281"/>
        <v/>
      </c>
      <c r="B1703" s="22" t="str">
        <f t="shared" ca="1" si="282"/>
        <v/>
      </c>
      <c r="C1703" s="22" t="str">
        <f t="shared" ca="1" si="282"/>
        <v/>
      </c>
      <c r="D1703" s="22" t="str">
        <f t="shared" ca="1" si="282"/>
        <v/>
      </c>
      <c r="E1703" s="22" t="str">
        <f t="shared" ca="1" si="278"/>
        <v/>
      </c>
      <c r="F1703" s="22" t="str">
        <f t="shared" ca="1" si="279"/>
        <v/>
      </c>
      <c r="G1703" s="22" t="str">
        <f t="shared" ca="1" si="280"/>
        <v/>
      </c>
      <c r="H1703" s="22" t="str">
        <f t="shared" ca="1" si="283"/>
        <v/>
      </c>
      <c r="I1703" s="22" t="str">
        <f t="shared" ca="1" si="283"/>
        <v/>
      </c>
      <c r="J1703" s="22" t="str">
        <f t="shared" ca="1" si="283"/>
        <v/>
      </c>
      <c r="K1703" s="22" t="str">
        <f t="shared" ca="1" si="283"/>
        <v/>
      </c>
      <c r="L1703" s="22" t="str">
        <f t="shared" ca="1" si="283"/>
        <v/>
      </c>
      <c r="M1703" s="22" t="str">
        <f t="shared" ca="1" si="283"/>
        <v/>
      </c>
      <c r="N1703" s="22" t="str">
        <f t="shared" ca="1" si="283"/>
        <v/>
      </c>
      <c r="O1703" s="22" t="str">
        <f t="shared" ca="1" si="283"/>
        <v/>
      </c>
      <c r="P1703" s="23"/>
      <c r="Q1703" s="23"/>
      <c r="R1703" s="23"/>
      <c r="S1703" s="23"/>
      <c r="T1703" s="23"/>
      <c r="U1703" s="23"/>
      <c r="V1703" s="23"/>
      <c r="W1703" s="23"/>
      <c r="X1703" s="23"/>
      <c r="Y1703" s="23"/>
      <c r="Z1703" s="23"/>
    </row>
    <row r="1704" spans="1:26" x14ac:dyDescent="0.55000000000000004">
      <c r="A1704" s="6" t="str">
        <f t="shared" ca="1" si="281"/>
        <v/>
      </c>
      <c r="B1704" s="22" t="str">
        <f t="shared" ca="1" si="282"/>
        <v/>
      </c>
      <c r="C1704" s="22" t="str">
        <f t="shared" ca="1" si="282"/>
        <v/>
      </c>
      <c r="D1704" s="22" t="str">
        <f t="shared" ca="1" si="282"/>
        <v/>
      </c>
      <c r="E1704" s="22" t="str">
        <f t="shared" ca="1" si="278"/>
        <v/>
      </c>
      <c r="F1704" s="22" t="str">
        <f t="shared" ca="1" si="279"/>
        <v/>
      </c>
      <c r="G1704" s="22" t="str">
        <f t="shared" ca="1" si="280"/>
        <v/>
      </c>
      <c r="H1704" s="22" t="str">
        <f t="shared" ca="1" si="283"/>
        <v/>
      </c>
      <c r="I1704" s="22" t="str">
        <f t="shared" ca="1" si="283"/>
        <v/>
      </c>
      <c r="J1704" s="22" t="str">
        <f t="shared" ca="1" si="283"/>
        <v/>
      </c>
      <c r="K1704" s="22" t="str">
        <f t="shared" ca="1" si="283"/>
        <v/>
      </c>
      <c r="L1704" s="22" t="str">
        <f t="shared" ca="1" si="283"/>
        <v/>
      </c>
      <c r="M1704" s="22" t="str">
        <f t="shared" ca="1" si="283"/>
        <v/>
      </c>
      <c r="N1704" s="22" t="str">
        <f t="shared" ca="1" si="283"/>
        <v/>
      </c>
      <c r="O1704" s="22" t="str">
        <f t="shared" ca="1" si="283"/>
        <v/>
      </c>
      <c r="P1704" s="23"/>
      <c r="Q1704" s="23"/>
      <c r="R1704" s="23"/>
      <c r="S1704" s="23"/>
      <c r="T1704" s="23"/>
      <c r="U1704" s="23"/>
      <c r="V1704" s="23"/>
      <c r="W1704" s="23"/>
      <c r="X1704" s="23"/>
      <c r="Y1704" s="23"/>
      <c r="Z1704" s="23"/>
    </row>
    <row r="1705" spans="1:26" x14ac:dyDescent="0.55000000000000004">
      <c r="A1705" s="6" t="str">
        <f t="shared" ca="1" si="281"/>
        <v/>
      </c>
      <c r="B1705" s="22" t="str">
        <f t="shared" ca="1" si="282"/>
        <v/>
      </c>
      <c r="C1705" s="22" t="str">
        <f t="shared" ca="1" si="282"/>
        <v/>
      </c>
      <c r="D1705" s="22" t="str">
        <f t="shared" ca="1" si="282"/>
        <v/>
      </c>
      <c r="E1705" s="22" t="str">
        <f t="shared" ca="1" si="278"/>
        <v/>
      </c>
      <c r="F1705" s="22" t="str">
        <f t="shared" ca="1" si="279"/>
        <v/>
      </c>
      <c r="G1705" s="22" t="str">
        <f t="shared" ca="1" si="280"/>
        <v/>
      </c>
      <c r="H1705" s="22" t="str">
        <f t="shared" ca="1" si="283"/>
        <v/>
      </c>
      <c r="I1705" s="22" t="str">
        <f t="shared" ca="1" si="283"/>
        <v/>
      </c>
      <c r="J1705" s="22" t="str">
        <f t="shared" ca="1" si="283"/>
        <v/>
      </c>
      <c r="K1705" s="22" t="str">
        <f t="shared" ca="1" si="283"/>
        <v/>
      </c>
      <c r="L1705" s="22" t="str">
        <f t="shared" ca="1" si="283"/>
        <v/>
      </c>
      <c r="M1705" s="22" t="str">
        <f t="shared" ca="1" si="283"/>
        <v/>
      </c>
      <c r="N1705" s="22" t="str">
        <f t="shared" ca="1" si="283"/>
        <v/>
      </c>
      <c r="O1705" s="22" t="str">
        <f t="shared" ca="1" si="283"/>
        <v/>
      </c>
      <c r="P1705" s="23"/>
      <c r="Q1705" s="23"/>
      <c r="R1705" s="23"/>
      <c r="S1705" s="23"/>
      <c r="T1705" s="23"/>
      <c r="U1705" s="23"/>
      <c r="V1705" s="23"/>
      <c r="W1705" s="23"/>
      <c r="X1705" s="23"/>
      <c r="Y1705" s="23"/>
      <c r="Z1705" s="23"/>
    </row>
    <row r="1706" spans="1:26" x14ac:dyDescent="0.55000000000000004">
      <c r="A1706" s="6" t="str">
        <f t="shared" ca="1" si="281"/>
        <v/>
      </c>
      <c r="B1706" s="22" t="str">
        <f t="shared" ca="1" si="282"/>
        <v/>
      </c>
      <c r="C1706" s="22" t="str">
        <f t="shared" ca="1" si="282"/>
        <v/>
      </c>
      <c r="D1706" s="22" t="str">
        <f t="shared" ca="1" si="282"/>
        <v/>
      </c>
      <c r="E1706" s="22" t="str">
        <f t="shared" ca="1" si="278"/>
        <v/>
      </c>
      <c r="F1706" s="22" t="str">
        <f t="shared" ca="1" si="279"/>
        <v/>
      </c>
      <c r="G1706" s="22" t="str">
        <f t="shared" ca="1" si="280"/>
        <v/>
      </c>
      <c r="H1706" s="22" t="str">
        <f t="shared" ca="1" si="283"/>
        <v/>
      </c>
      <c r="I1706" s="22" t="str">
        <f t="shared" ca="1" si="283"/>
        <v/>
      </c>
      <c r="J1706" s="22" t="str">
        <f t="shared" ca="1" si="283"/>
        <v/>
      </c>
      <c r="K1706" s="22" t="str">
        <f t="shared" ca="1" si="283"/>
        <v/>
      </c>
      <c r="L1706" s="22" t="str">
        <f t="shared" ca="1" si="283"/>
        <v/>
      </c>
      <c r="M1706" s="22" t="str">
        <f t="shared" ca="1" si="283"/>
        <v/>
      </c>
      <c r="N1706" s="22" t="str">
        <f t="shared" ca="1" si="283"/>
        <v/>
      </c>
      <c r="O1706" s="22" t="str">
        <f t="shared" ca="1" si="283"/>
        <v/>
      </c>
      <c r="P1706" s="23"/>
      <c r="Q1706" s="23"/>
      <c r="R1706" s="23"/>
      <c r="S1706" s="23"/>
      <c r="T1706" s="23"/>
      <c r="U1706" s="23"/>
      <c r="V1706" s="23"/>
      <c r="W1706" s="23"/>
      <c r="X1706" s="23"/>
      <c r="Y1706" s="23"/>
      <c r="Z1706" s="23"/>
    </row>
    <row r="1707" spans="1:26" x14ac:dyDescent="0.55000000000000004">
      <c r="A1707" s="6" t="str">
        <f t="shared" ca="1" si="281"/>
        <v/>
      </c>
      <c r="B1707" s="22" t="str">
        <f t="shared" ca="1" si="282"/>
        <v/>
      </c>
      <c r="C1707" s="22" t="str">
        <f t="shared" ca="1" si="282"/>
        <v/>
      </c>
      <c r="D1707" s="22" t="str">
        <f t="shared" ca="1" si="282"/>
        <v/>
      </c>
      <c r="E1707" s="22" t="str">
        <f t="shared" ca="1" si="278"/>
        <v/>
      </c>
      <c r="F1707" s="22" t="str">
        <f t="shared" ca="1" si="279"/>
        <v/>
      </c>
      <c r="G1707" s="22" t="str">
        <f t="shared" ca="1" si="280"/>
        <v/>
      </c>
      <c r="H1707" s="22" t="str">
        <f t="shared" ca="1" si="283"/>
        <v/>
      </c>
      <c r="I1707" s="22" t="str">
        <f t="shared" ca="1" si="283"/>
        <v/>
      </c>
      <c r="J1707" s="22" t="str">
        <f t="shared" ca="1" si="283"/>
        <v/>
      </c>
      <c r="K1707" s="22" t="str">
        <f t="shared" ca="1" si="283"/>
        <v/>
      </c>
      <c r="L1707" s="22" t="str">
        <f t="shared" ca="1" si="283"/>
        <v/>
      </c>
      <c r="M1707" s="22" t="str">
        <f t="shared" ca="1" si="283"/>
        <v/>
      </c>
      <c r="N1707" s="22" t="str">
        <f t="shared" ca="1" si="283"/>
        <v/>
      </c>
      <c r="O1707" s="22" t="str">
        <f t="shared" ca="1" si="283"/>
        <v/>
      </c>
      <c r="P1707" s="23"/>
      <c r="Q1707" s="23"/>
      <c r="R1707" s="23"/>
      <c r="S1707" s="23"/>
      <c r="T1707" s="23"/>
      <c r="U1707" s="23"/>
      <c r="V1707" s="23"/>
      <c r="W1707" s="23"/>
      <c r="X1707" s="23"/>
      <c r="Y1707" s="23"/>
      <c r="Z1707" s="23"/>
    </row>
    <row r="1708" spans="1:26" x14ac:dyDescent="0.55000000000000004">
      <c r="A1708" s="6" t="str">
        <f t="shared" ca="1" si="281"/>
        <v/>
      </c>
      <c r="B1708" s="22" t="str">
        <f t="shared" ref="B1708:D1727" ca="1" si="284">IF($A1708="","",IF(ISERROR(IF(ISERROR(INDEX(FredRatesData_AllData,MATCH($A1708-(MAX(0,WEEKDAY($A1708,2)-5)),FredRatesData_Dates,0),MATCH(B$6,FredRatesData_IDs,0),1)/B$5),INDEX(FredRatesData_AllData,MATCH($A1708-(MAX(0,WEEKDAY($A1708,2)-5))-3,FredRatesData_Dates,0),MATCH(B$6,FredRatesData_IDs,0),1)/B$5,INDEX(FredRatesData_AllData,MATCH($A1708-(MAX(0,WEEKDAY($A1708,2)-5)),FredRatesData_Dates,0),MATCH(B$6,FredRatesData_IDs,0),1)/B$5)),"",IF(ISERROR(INDEX(FredRatesData_AllData,MATCH($A1708-(MAX(0,WEEKDAY($A1708,2)-5)),FredRatesData_Dates,0),MATCH(B$6,FredRatesData_IDs,0),1)/B$5),INDEX(FredRatesData_AllData,MATCH($A1708-(MAX(0,WEEKDAY($A1708,2)-5))-3,FredRatesData_Dates,0),MATCH(B$6,FredRatesData_IDs,0),1)/B$5,INDEX(FredRatesData_AllData,MATCH($A1708-(MAX(0,WEEKDAY($A1708,2)-5)),FredRatesData_Dates,0),MATCH(B$6,FredRatesData_IDs,0),1)/B$5)))</f>
        <v/>
      </c>
      <c r="C1708" s="22" t="str">
        <f t="shared" ca="1" si="284"/>
        <v/>
      </c>
      <c r="D1708" s="22" t="str">
        <f t="shared" ca="1" si="284"/>
        <v/>
      </c>
      <c r="E1708" s="22" t="str">
        <f t="shared" ca="1" si="278"/>
        <v/>
      </c>
      <c r="F1708" s="22" t="str">
        <f t="shared" ca="1" si="279"/>
        <v/>
      </c>
      <c r="G1708" s="22" t="str">
        <f t="shared" ca="1" si="280"/>
        <v/>
      </c>
      <c r="H1708" s="22" t="str">
        <f t="shared" ref="H1708:O1727" ca="1" si="285">IF($A1708="","",IF(ISERROR(IF(ISERROR(INDEX(FredRatesData_AllData,MATCH($A1708-(MAX(0,WEEKDAY($A1708,2)-5)),FredRatesData_Dates,0),MATCH(H$6,FredRatesData_IDs,0),1)/H$5),INDEX(FredRatesData_AllData,MATCH($A1708-(MAX(0,WEEKDAY($A1708,2)-5))-3,FredRatesData_Dates,0),MATCH(H$6,FredRatesData_IDs,0),1)/H$5,INDEX(FredRatesData_AllData,MATCH($A1708-(MAX(0,WEEKDAY($A1708,2)-5)),FredRatesData_Dates,0),MATCH(H$6,FredRatesData_IDs,0),1)/H$5)),"",IF(ISERROR(INDEX(FredRatesData_AllData,MATCH($A1708-(MAX(0,WEEKDAY($A1708,2)-5)),FredRatesData_Dates,0),MATCH(H$6,FredRatesData_IDs,0),1)/H$5),INDEX(FredRatesData_AllData,MATCH($A1708-(MAX(0,WEEKDAY($A1708,2)-5))-3,FredRatesData_Dates,0),MATCH(H$6,FredRatesData_IDs,0),1)/H$5,INDEX(FredRatesData_AllData,MATCH($A1708-(MAX(0,WEEKDAY($A1708,2)-5)),FredRatesData_Dates,0),MATCH(H$6,FredRatesData_IDs,0),1)/H$5)))</f>
        <v/>
      </c>
      <c r="I1708" s="22" t="str">
        <f t="shared" ca="1" si="285"/>
        <v/>
      </c>
      <c r="J1708" s="22" t="str">
        <f t="shared" ca="1" si="285"/>
        <v/>
      </c>
      <c r="K1708" s="22" t="str">
        <f t="shared" ca="1" si="285"/>
        <v/>
      </c>
      <c r="L1708" s="22" t="str">
        <f t="shared" ca="1" si="285"/>
        <v/>
      </c>
      <c r="M1708" s="22" t="str">
        <f t="shared" ca="1" si="285"/>
        <v/>
      </c>
      <c r="N1708" s="22" t="str">
        <f t="shared" ca="1" si="285"/>
        <v/>
      </c>
      <c r="O1708" s="22" t="str">
        <f t="shared" ca="1" si="285"/>
        <v/>
      </c>
      <c r="P1708" s="23"/>
      <c r="Q1708" s="23"/>
      <c r="R1708" s="23"/>
      <c r="S1708" s="23"/>
      <c r="T1708" s="23"/>
      <c r="U1708" s="23"/>
      <c r="V1708" s="23"/>
      <c r="W1708" s="23"/>
      <c r="X1708" s="23"/>
      <c r="Y1708" s="23"/>
      <c r="Z1708" s="23"/>
    </row>
    <row r="1709" spans="1:26" x14ac:dyDescent="0.55000000000000004">
      <c r="A1709" s="6" t="str">
        <f t="shared" ca="1" si="281"/>
        <v/>
      </c>
      <c r="B1709" s="22" t="str">
        <f t="shared" ca="1" si="284"/>
        <v/>
      </c>
      <c r="C1709" s="22" t="str">
        <f t="shared" ca="1" si="284"/>
        <v/>
      </c>
      <c r="D1709" s="22" t="str">
        <f t="shared" ca="1" si="284"/>
        <v/>
      </c>
      <c r="E1709" s="22" t="str">
        <f t="shared" ca="1" si="278"/>
        <v/>
      </c>
      <c r="F1709" s="22" t="str">
        <f t="shared" ca="1" si="279"/>
        <v/>
      </c>
      <c r="G1709" s="22" t="str">
        <f t="shared" ca="1" si="280"/>
        <v/>
      </c>
      <c r="H1709" s="22" t="str">
        <f t="shared" ca="1" si="285"/>
        <v/>
      </c>
      <c r="I1709" s="22" t="str">
        <f t="shared" ca="1" si="285"/>
        <v/>
      </c>
      <c r="J1709" s="22" t="str">
        <f t="shared" ca="1" si="285"/>
        <v/>
      </c>
      <c r="K1709" s="22" t="str">
        <f t="shared" ca="1" si="285"/>
        <v/>
      </c>
      <c r="L1709" s="22" t="str">
        <f t="shared" ca="1" si="285"/>
        <v/>
      </c>
      <c r="M1709" s="22" t="str">
        <f t="shared" ca="1" si="285"/>
        <v/>
      </c>
      <c r="N1709" s="22" t="str">
        <f t="shared" ca="1" si="285"/>
        <v/>
      </c>
      <c r="O1709" s="22" t="str">
        <f t="shared" ca="1" si="285"/>
        <v/>
      </c>
      <c r="P1709" s="23"/>
      <c r="Q1709" s="23"/>
      <c r="R1709" s="23"/>
      <c r="S1709" s="23"/>
      <c r="T1709" s="23"/>
      <c r="U1709" s="23"/>
      <c r="V1709" s="23"/>
      <c r="W1709" s="23"/>
      <c r="X1709" s="23"/>
      <c r="Y1709" s="23"/>
      <c r="Z1709" s="23"/>
    </row>
    <row r="1710" spans="1:26" x14ac:dyDescent="0.55000000000000004">
      <c r="A1710" s="6" t="str">
        <f t="shared" ca="1" si="281"/>
        <v/>
      </c>
      <c r="B1710" s="22" t="str">
        <f t="shared" ca="1" si="284"/>
        <v/>
      </c>
      <c r="C1710" s="22" t="str">
        <f t="shared" ca="1" si="284"/>
        <v/>
      </c>
      <c r="D1710" s="22" t="str">
        <f t="shared" ca="1" si="284"/>
        <v/>
      </c>
      <c r="E1710" s="22" t="str">
        <f t="shared" ca="1" si="278"/>
        <v/>
      </c>
      <c r="F1710" s="22" t="str">
        <f t="shared" ca="1" si="279"/>
        <v/>
      </c>
      <c r="G1710" s="22" t="str">
        <f t="shared" ca="1" si="280"/>
        <v/>
      </c>
      <c r="H1710" s="22" t="str">
        <f t="shared" ca="1" si="285"/>
        <v/>
      </c>
      <c r="I1710" s="22" t="str">
        <f t="shared" ca="1" si="285"/>
        <v/>
      </c>
      <c r="J1710" s="22" t="str">
        <f t="shared" ca="1" si="285"/>
        <v/>
      </c>
      <c r="K1710" s="22" t="str">
        <f t="shared" ca="1" si="285"/>
        <v/>
      </c>
      <c r="L1710" s="22" t="str">
        <f t="shared" ca="1" si="285"/>
        <v/>
      </c>
      <c r="M1710" s="22" t="str">
        <f t="shared" ca="1" si="285"/>
        <v/>
      </c>
      <c r="N1710" s="22" t="str">
        <f t="shared" ca="1" si="285"/>
        <v/>
      </c>
      <c r="O1710" s="22" t="str">
        <f t="shared" ca="1" si="285"/>
        <v/>
      </c>
      <c r="P1710" s="23"/>
      <c r="Q1710" s="23"/>
      <c r="R1710" s="23"/>
      <c r="S1710" s="23"/>
      <c r="T1710" s="23"/>
      <c r="U1710" s="23"/>
      <c r="V1710" s="23"/>
      <c r="W1710" s="23"/>
      <c r="X1710" s="23"/>
      <c r="Y1710" s="23"/>
      <c r="Z1710" s="23"/>
    </row>
    <row r="1711" spans="1:26" x14ac:dyDescent="0.55000000000000004">
      <c r="A1711" s="6" t="str">
        <f t="shared" ca="1" si="281"/>
        <v/>
      </c>
      <c r="B1711" s="22" t="str">
        <f t="shared" ca="1" si="284"/>
        <v/>
      </c>
      <c r="C1711" s="22" t="str">
        <f t="shared" ca="1" si="284"/>
        <v/>
      </c>
      <c r="D1711" s="22" t="str">
        <f t="shared" ca="1" si="284"/>
        <v/>
      </c>
      <c r="E1711" s="22" t="str">
        <f t="shared" ca="1" si="278"/>
        <v/>
      </c>
      <c r="F1711" s="22" t="str">
        <f t="shared" ca="1" si="279"/>
        <v/>
      </c>
      <c r="G1711" s="22" t="str">
        <f t="shared" ca="1" si="280"/>
        <v/>
      </c>
      <c r="H1711" s="22" t="str">
        <f t="shared" ca="1" si="285"/>
        <v/>
      </c>
      <c r="I1711" s="22" t="str">
        <f t="shared" ca="1" si="285"/>
        <v/>
      </c>
      <c r="J1711" s="22" t="str">
        <f t="shared" ca="1" si="285"/>
        <v/>
      </c>
      <c r="K1711" s="22" t="str">
        <f t="shared" ca="1" si="285"/>
        <v/>
      </c>
      <c r="L1711" s="22" t="str">
        <f t="shared" ca="1" si="285"/>
        <v/>
      </c>
      <c r="M1711" s="22" t="str">
        <f t="shared" ca="1" si="285"/>
        <v/>
      </c>
      <c r="N1711" s="22" t="str">
        <f t="shared" ca="1" si="285"/>
        <v/>
      </c>
      <c r="O1711" s="22" t="str">
        <f t="shared" ca="1" si="285"/>
        <v/>
      </c>
      <c r="P1711" s="23"/>
      <c r="Q1711" s="23"/>
      <c r="R1711" s="23"/>
      <c r="S1711" s="23"/>
      <c r="T1711" s="23"/>
      <c r="U1711" s="23"/>
      <c r="V1711" s="23"/>
      <c r="W1711" s="23"/>
      <c r="X1711" s="23"/>
      <c r="Y1711" s="23"/>
      <c r="Z1711" s="23"/>
    </row>
    <row r="1712" spans="1:26" x14ac:dyDescent="0.55000000000000004">
      <c r="A1712" s="6" t="str">
        <f t="shared" ca="1" si="281"/>
        <v/>
      </c>
      <c r="B1712" s="22" t="str">
        <f t="shared" ca="1" si="284"/>
        <v/>
      </c>
      <c r="C1712" s="22" t="str">
        <f t="shared" ca="1" si="284"/>
        <v/>
      </c>
      <c r="D1712" s="22" t="str">
        <f t="shared" ca="1" si="284"/>
        <v/>
      </c>
      <c r="E1712" s="22" t="str">
        <f t="shared" ca="1" si="278"/>
        <v/>
      </c>
      <c r="F1712" s="22" t="str">
        <f t="shared" ca="1" si="279"/>
        <v/>
      </c>
      <c r="G1712" s="22" t="str">
        <f t="shared" ca="1" si="280"/>
        <v/>
      </c>
      <c r="H1712" s="22" t="str">
        <f t="shared" ca="1" si="285"/>
        <v/>
      </c>
      <c r="I1712" s="22" t="str">
        <f t="shared" ca="1" si="285"/>
        <v/>
      </c>
      <c r="J1712" s="22" t="str">
        <f t="shared" ca="1" si="285"/>
        <v/>
      </c>
      <c r="K1712" s="22" t="str">
        <f t="shared" ca="1" si="285"/>
        <v/>
      </c>
      <c r="L1712" s="22" t="str">
        <f t="shared" ca="1" si="285"/>
        <v/>
      </c>
      <c r="M1712" s="22" t="str">
        <f t="shared" ca="1" si="285"/>
        <v/>
      </c>
      <c r="N1712" s="22" t="str">
        <f t="shared" ca="1" si="285"/>
        <v/>
      </c>
      <c r="O1712" s="22" t="str">
        <f t="shared" ca="1" si="285"/>
        <v/>
      </c>
      <c r="P1712" s="23"/>
      <c r="Q1712" s="23"/>
      <c r="R1712" s="23"/>
      <c r="S1712" s="23"/>
      <c r="T1712" s="23"/>
      <c r="U1712" s="23"/>
      <c r="V1712" s="23"/>
      <c r="W1712" s="23"/>
      <c r="X1712" s="23"/>
      <c r="Y1712" s="23"/>
      <c r="Z1712" s="23"/>
    </row>
    <row r="1713" spans="1:26" x14ac:dyDescent="0.55000000000000004">
      <c r="A1713" s="6" t="str">
        <f t="shared" ca="1" si="281"/>
        <v/>
      </c>
      <c r="B1713" s="22" t="str">
        <f t="shared" ca="1" si="284"/>
        <v/>
      </c>
      <c r="C1713" s="22" t="str">
        <f t="shared" ca="1" si="284"/>
        <v/>
      </c>
      <c r="D1713" s="22" t="str">
        <f t="shared" ca="1" si="284"/>
        <v/>
      </c>
      <c r="E1713" s="22" t="str">
        <f t="shared" ca="1" si="278"/>
        <v/>
      </c>
      <c r="F1713" s="22" t="str">
        <f t="shared" ca="1" si="279"/>
        <v/>
      </c>
      <c r="G1713" s="22" t="str">
        <f t="shared" ca="1" si="280"/>
        <v/>
      </c>
      <c r="H1713" s="22" t="str">
        <f t="shared" ca="1" si="285"/>
        <v/>
      </c>
      <c r="I1713" s="22" t="str">
        <f t="shared" ca="1" si="285"/>
        <v/>
      </c>
      <c r="J1713" s="22" t="str">
        <f t="shared" ca="1" si="285"/>
        <v/>
      </c>
      <c r="K1713" s="22" t="str">
        <f t="shared" ca="1" si="285"/>
        <v/>
      </c>
      <c r="L1713" s="22" t="str">
        <f t="shared" ca="1" si="285"/>
        <v/>
      </c>
      <c r="M1713" s="22" t="str">
        <f t="shared" ca="1" si="285"/>
        <v/>
      </c>
      <c r="N1713" s="22" t="str">
        <f t="shared" ca="1" si="285"/>
        <v/>
      </c>
      <c r="O1713" s="22" t="str">
        <f t="shared" ca="1" si="285"/>
        <v/>
      </c>
      <c r="P1713" s="23"/>
      <c r="Q1713" s="23"/>
      <c r="R1713" s="23"/>
      <c r="S1713" s="23"/>
      <c r="T1713" s="23"/>
      <c r="U1713" s="23"/>
      <c r="V1713" s="23"/>
      <c r="W1713" s="23"/>
      <c r="X1713" s="23"/>
      <c r="Y1713" s="23"/>
      <c r="Z1713" s="23"/>
    </row>
    <row r="1714" spans="1:26" x14ac:dyDescent="0.55000000000000004">
      <c r="A1714" s="6" t="str">
        <f t="shared" ca="1" si="281"/>
        <v/>
      </c>
      <c r="B1714" s="22" t="str">
        <f t="shared" ca="1" si="284"/>
        <v/>
      </c>
      <c r="C1714" s="22" t="str">
        <f t="shared" ca="1" si="284"/>
        <v/>
      </c>
      <c r="D1714" s="22" t="str">
        <f t="shared" ca="1" si="284"/>
        <v/>
      </c>
      <c r="E1714" s="22" t="str">
        <f t="shared" ca="1" si="278"/>
        <v/>
      </c>
      <c r="F1714" s="22" t="str">
        <f t="shared" ca="1" si="279"/>
        <v/>
      </c>
      <c r="G1714" s="22" t="str">
        <f t="shared" ca="1" si="280"/>
        <v/>
      </c>
      <c r="H1714" s="22" t="str">
        <f t="shared" ca="1" si="285"/>
        <v/>
      </c>
      <c r="I1714" s="22" t="str">
        <f t="shared" ca="1" si="285"/>
        <v/>
      </c>
      <c r="J1714" s="22" t="str">
        <f t="shared" ca="1" si="285"/>
        <v/>
      </c>
      <c r="K1714" s="22" t="str">
        <f t="shared" ca="1" si="285"/>
        <v/>
      </c>
      <c r="L1714" s="22" t="str">
        <f t="shared" ca="1" si="285"/>
        <v/>
      </c>
      <c r="M1714" s="22" t="str">
        <f t="shared" ca="1" si="285"/>
        <v/>
      </c>
      <c r="N1714" s="22" t="str">
        <f t="shared" ca="1" si="285"/>
        <v/>
      </c>
      <c r="O1714" s="22" t="str">
        <f t="shared" ca="1" si="285"/>
        <v/>
      </c>
      <c r="P1714" s="23"/>
      <c r="Q1714" s="23"/>
      <c r="R1714" s="23"/>
      <c r="S1714" s="23"/>
      <c r="T1714" s="23"/>
      <c r="U1714" s="23"/>
      <c r="V1714" s="23"/>
      <c r="W1714" s="23"/>
      <c r="X1714" s="23"/>
      <c r="Y1714" s="23"/>
      <c r="Z1714" s="23"/>
    </row>
    <row r="1715" spans="1:26" x14ac:dyDescent="0.55000000000000004">
      <c r="A1715" s="6" t="str">
        <f t="shared" ca="1" si="281"/>
        <v/>
      </c>
      <c r="B1715" s="22" t="str">
        <f t="shared" ca="1" si="284"/>
        <v/>
      </c>
      <c r="C1715" s="22" t="str">
        <f t="shared" ca="1" si="284"/>
        <v/>
      </c>
      <c r="D1715" s="22" t="str">
        <f t="shared" ca="1" si="284"/>
        <v/>
      </c>
      <c r="E1715" s="22" t="str">
        <f t="shared" ca="1" si="278"/>
        <v/>
      </c>
      <c r="F1715" s="22" t="str">
        <f t="shared" ca="1" si="279"/>
        <v/>
      </c>
      <c r="G1715" s="22" t="str">
        <f t="shared" ca="1" si="280"/>
        <v/>
      </c>
      <c r="H1715" s="22" t="str">
        <f t="shared" ca="1" si="285"/>
        <v/>
      </c>
      <c r="I1715" s="22" t="str">
        <f t="shared" ca="1" si="285"/>
        <v/>
      </c>
      <c r="J1715" s="22" t="str">
        <f t="shared" ca="1" si="285"/>
        <v/>
      </c>
      <c r="K1715" s="22" t="str">
        <f t="shared" ca="1" si="285"/>
        <v/>
      </c>
      <c r="L1715" s="22" t="str">
        <f t="shared" ca="1" si="285"/>
        <v/>
      </c>
      <c r="M1715" s="22" t="str">
        <f t="shared" ca="1" si="285"/>
        <v/>
      </c>
      <c r="N1715" s="22" t="str">
        <f t="shared" ca="1" si="285"/>
        <v/>
      </c>
      <c r="O1715" s="22" t="str">
        <f t="shared" ca="1" si="285"/>
        <v/>
      </c>
      <c r="P1715" s="23"/>
      <c r="Q1715" s="23"/>
      <c r="R1715" s="23"/>
      <c r="S1715" s="23"/>
      <c r="T1715" s="23"/>
      <c r="U1715" s="23"/>
      <c r="V1715" s="23"/>
      <c r="W1715" s="23"/>
      <c r="X1715" s="23"/>
      <c r="Y1715" s="23"/>
      <c r="Z1715" s="23"/>
    </row>
    <row r="1716" spans="1:26" x14ac:dyDescent="0.55000000000000004">
      <c r="A1716" s="6" t="str">
        <f t="shared" ca="1" si="281"/>
        <v/>
      </c>
      <c r="B1716" s="22" t="str">
        <f t="shared" ca="1" si="284"/>
        <v/>
      </c>
      <c r="C1716" s="22" t="str">
        <f t="shared" ca="1" si="284"/>
        <v/>
      </c>
      <c r="D1716" s="22" t="str">
        <f t="shared" ca="1" si="284"/>
        <v/>
      </c>
      <c r="E1716" s="22" t="str">
        <f t="shared" ca="1" si="278"/>
        <v/>
      </c>
      <c r="F1716" s="22" t="str">
        <f t="shared" ca="1" si="279"/>
        <v/>
      </c>
      <c r="G1716" s="22" t="str">
        <f t="shared" ca="1" si="280"/>
        <v/>
      </c>
      <c r="H1716" s="22" t="str">
        <f t="shared" ca="1" si="285"/>
        <v/>
      </c>
      <c r="I1716" s="22" t="str">
        <f t="shared" ca="1" si="285"/>
        <v/>
      </c>
      <c r="J1716" s="22" t="str">
        <f t="shared" ca="1" si="285"/>
        <v/>
      </c>
      <c r="K1716" s="22" t="str">
        <f t="shared" ca="1" si="285"/>
        <v/>
      </c>
      <c r="L1716" s="22" t="str">
        <f t="shared" ca="1" si="285"/>
        <v/>
      </c>
      <c r="M1716" s="22" t="str">
        <f t="shared" ca="1" si="285"/>
        <v/>
      </c>
      <c r="N1716" s="22" t="str">
        <f t="shared" ca="1" si="285"/>
        <v/>
      </c>
      <c r="O1716" s="22" t="str">
        <f t="shared" ca="1" si="285"/>
        <v/>
      </c>
      <c r="P1716" s="23"/>
      <c r="Q1716" s="23"/>
      <c r="R1716" s="23"/>
      <c r="S1716" s="23"/>
      <c r="T1716" s="23"/>
      <c r="U1716" s="23"/>
      <c r="V1716" s="23"/>
      <c r="W1716" s="23"/>
      <c r="X1716" s="23"/>
      <c r="Y1716" s="23"/>
      <c r="Z1716" s="23"/>
    </row>
    <row r="1717" spans="1:26" x14ac:dyDescent="0.55000000000000004">
      <c r="A1717" s="6" t="str">
        <f t="shared" ca="1" si="281"/>
        <v/>
      </c>
      <c r="B1717" s="22" t="str">
        <f t="shared" ca="1" si="284"/>
        <v/>
      </c>
      <c r="C1717" s="22" t="str">
        <f t="shared" ca="1" si="284"/>
        <v/>
      </c>
      <c r="D1717" s="22" t="str">
        <f t="shared" ca="1" si="284"/>
        <v/>
      </c>
      <c r="E1717" s="22" t="str">
        <f t="shared" ca="1" si="278"/>
        <v/>
      </c>
      <c r="F1717" s="22" t="str">
        <f t="shared" ca="1" si="279"/>
        <v/>
      </c>
      <c r="G1717" s="22" t="str">
        <f t="shared" ca="1" si="280"/>
        <v/>
      </c>
      <c r="H1717" s="22" t="str">
        <f t="shared" ca="1" si="285"/>
        <v/>
      </c>
      <c r="I1717" s="22" t="str">
        <f t="shared" ca="1" si="285"/>
        <v/>
      </c>
      <c r="J1717" s="22" t="str">
        <f t="shared" ca="1" si="285"/>
        <v/>
      </c>
      <c r="K1717" s="22" t="str">
        <f t="shared" ca="1" si="285"/>
        <v/>
      </c>
      <c r="L1717" s="22" t="str">
        <f t="shared" ca="1" si="285"/>
        <v/>
      </c>
      <c r="M1717" s="22" t="str">
        <f t="shared" ca="1" si="285"/>
        <v/>
      </c>
      <c r="N1717" s="22" t="str">
        <f t="shared" ca="1" si="285"/>
        <v/>
      </c>
      <c r="O1717" s="22" t="str">
        <f t="shared" ca="1" si="285"/>
        <v/>
      </c>
      <c r="P1717" s="23"/>
      <c r="Q1717" s="23"/>
      <c r="R1717" s="23"/>
      <c r="S1717" s="23"/>
      <c r="T1717" s="23"/>
      <c r="U1717" s="23"/>
      <c r="V1717" s="23"/>
      <c r="W1717" s="23"/>
      <c r="X1717" s="23"/>
      <c r="Y1717" s="23"/>
      <c r="Z1717" s="23"/>
    </row>
    <row r="1718" spans="1:26" x14ac:dyDescent="0.55000000000000004">
      <c r="A1718" s="6" t="str">
        <f t="shared" ca="1" si="281"/>
        <v/>
      </c>
      <c r="B1718" s="22" t="str">
        <f t="shared" ca="1" si="284"/>
        <v/>
      </c>
      <c r="C1718" s="22" t="str">
        <f t="shared" ca="1" si="284"/>
        <v/>
      </c>
      <c r="D1718" s="22" t="str">
        <f t="shared" ca="1" si="284"/>
        <v/>
      </c>
      <c r="E1718" s="22" t="str">
        <f t="shared" ca="1" si="278"/>
        <v/>
      </c>
      <c r="F1718" s="22" t="str">
        <f t="shared" ca="1" si="279"/>
        <v/>
      </c>
      <c r="G1718" s="22" t="str">
        <f t="shared" ca="1" si="280"/>
        <v/>
      </c>
      <c r="H1718" s="22" t="str">
        <f t="shared" ca="1" si="285"/>
        <v/>
      </c>
      <c r="I1718" s="22" t="str">
        <f t="shared" ca="1" si="285"/>
        <v/>
      </c>
      <c r="J1718" s="22" t="str">
        <f t="shared" ca="1" si="285"/>
        <v/>
      </c>
      <c r="K1718" s="22" t="str">
        <f t="shared" ca="1" si="285"/>
        <v/>
      </c>
      <c r="L1718" s="22" t="str">
        <f t="shared" ca="1" si="285"/>
        <v/>
      </c>
      <c r="M1718" s="22" t="str">
        <f t="shared" ca="1" si="285"/>
        <v/>
      </c>
      <c r="N1718" s="22" t="str">
        <f t="shared" ca="1" si="285"/>
        <v/>
      </c>
      <c r="O1718" s="22" t="str">
        <f t="shared" ca="1" si="285"/>
        <v/>
      </c>
      <c r="P1718" s="23"/>
      <c r="Q1718" s="23"/>
      <c r="R1718" s="23"/>
      <c r="S1718" s="23"/>
      <c r="T1718" s="23"/>
      <c r="U1718" s="23"/>
      <c r="V1718" s="23"/>
      <c r="W1718" s="23"/>
      <c r="X1718" s="23"/>
      <c r="Y1718" s="23"/>
      <c r="Z1718" s="23"/>
    </row>
    <row r="1719" spans="1:26" x14ac:dyDescent="0.55000000000000004">
      <c r="A1719" s="6" t="str">
        <f t="shared" ca="1" si="281"/>
        <v/>
      </c>
      <c r="B1719" s="22" t="str">
        <f t="shared" ca="1" si="284"/>
        <v/>
      </c>
      <c r="C1719" s="22" t="str">
        <f t="shared" ca="1" si="284"/>
        <v/>
      </c>
      <c r="D1719" s="22" t="str">
        <f t="shared" ca="1" si="284"/>
        <v/>
      </c>
      <c r="E1719" s="22" t="str">
        <f t="shared" ca="1" si="278"/>
        <v/>
      </c>
      <c r="F1719" s="22" t="str">
        <f t="shared" ca="1" si="279"/>
        <v/>
      </c>
      <c r="G1719" s="22" t="str">
        <f t="shared" ca="1" si="280"/>
        <v/>
      </c>
      <c r="H1719" s="22" t="str">
        <f t="shared" ca="1" si="285"/>
        <v/>
      </c>
      <c r="I1719" s="22" t="str">
        <f t="shared" ca="1" si="285"/>
        <v/>
      </c>
      <c r="J1719" s="22" t="str">
        <f t="shared" ca="1" si="285"/>
        <v/>
      </c>
      <c r="K1719" s="22" t="str">
        <f t="shared" ca="1" si="285"/>
        <v/>
      </c>
      <c r="L1719" s="22" t="str">
        <f t="shared" ca="1" si="285"/>
        <v/>
      </c>
      <c r="M1719" s="22" t="str">
        <f t="shared" ca="1" si="285"/>
        <v/>
      </c>
      <c r="N1719" s="22" t="str">
        <f t="shared" ca="1" si="285"/>
        <v/>
      </c>
      <c r="O1719" s="22" t="str">
        <f t="shared" ca="1" si="285"/>
        <v/>
      </c>
      <c r="P1719" s="23"/>
      <c r="Q1719" s="23"/>
      <c r="R1719" s="23"/>
      <c r="S1719" s="23"/>
      <c r="T1719" s="23"/>
      <c r="U1719" s="23"/>
      <c r="V1719" s="23"/>
      <c r="W1719" s="23"/>
      <c r="X1719" s="23"/>
      <c r="Y1719" s="23"/>
      <c r="Z1719" s="23"/>
    </row>
    <row r="1720" spans="1:26" x14ac:dyDescent="0.55000000000000004">
      <c r="A1720" s="6" t="str">
        <f t="shared" ca="1" si="281"/>
        <v/>
      </c>
      <c r="B1720" s="22" t="str">
        <f t="shared" ca="1" si="284"/>
        <v/>
      </c>
      <c r="C1720" s="22" t="str">
        <f t="shared" ca="1" si="284"/>
        <v/>
      </c>
      <c r="D1720" s="22" t="str">
        <f t="shared" ca="1" si="284"/>
        <v/>
      </c>
      <c r="E1720" s="22" t="str">
        <f t="shared" ca="1" si="278"/>
        <v/>
      </c>
      <c r="F1720" s="22" t="str">
        <f t="shared" ca="1" si="279"/>
        <v/>
      </c>
      <c r="G1720" s="22" t="str">
        <f t="shared" ca="1" si="280"/>
        <v/>
      </c>
      <c r="H1720" s="22" t="str">
        <f t="shared" ca="1" si="285"/>
        <v/>
      </c>
      <c r="I1720" s="22" t="str">
        <f t="shared" ca="1" si="285"/>
        <v/>
      </c>
      <c r="J1720" s="22" t="str">
        <f t="shared" ca="1" si="285"/>
        <v/>
      </c>
      <c r="K1720" s="22" t="str">
        <f t="shared" ca="1" si="285"/>
        <v/>
      </c>
      <c r="L1720" s="22" t="str">
        <f t="shared" ca="1" si="285"/>
        <v/>
      </c>
      <c r="M1720" s="22" t="str">
        <f t="shared" ca="1" si="285"/>
        <v/>
      </c>
      <c r="N1720" s="22" t="str">
        <f t="shared" ca="1" si="285"/>
        <v/>
      </c>
      <c r="O1720" s="22" t="str">
        <f t="shared" ca="1" si="285"/>
        <v/>
      </c>
      <c r="P1720" s="23"/>
      <c r="Q1720" s="23"/>
      <c r="R1720" s="23"/>
      <c r="S1720" s="23"/>
      <c r="T1720" s="23"/>
      <c r="U1720" s="23"/>
      <c r="V1720" s="23"/>
      <c r="W1720" s="23"/>
      <c r="X1720" s="23"/>
      <c r="Y1720" s="23"/>
      <c r="Z1720" s="23"/>
    </row>
    <row r="1721" spans="1:26" x14ac:dyDescent="0.55000000000000004">
      <c r="A1721" s="6" t="str">
        <f t="shared" ca="1" si="281"/>
        <v/>
      </c>
      <c r="B1721" s="22" t="str">
        <f t="shared" ca="1" si="284"/>
        <v/>
      </c>
      <c r="C1721" s="22" t="str">
        <f t="shared" ca="1" si="284"/>
        <v/>
      </c>
      <c r="D1721" s="22" t="str">
        <f t="shared" ca="1" si="284"/>
        <v/>
      </c>
      <c r="E1721" s="22" t="str">
        <f t="shared" ca="1" si="278"/>
        <v/>
      </c>
      <c r="F1721" s="22" t="str">
        <f t="shared" ca="1" si="279"/>
        <v/>
      </c>
      <c r="G1721" s="22" t="str">
        <f t="shared" ca="1" si="280"/>
        <v/>
      </c>
      <c r="H1721" s="22" t="str">
        <f t="shared" ca="1" si="285"/>
        <v/>
      </c>
      <c r="I1721" s="22" t="str">
        <f t="shared" ca="1" si="285"/>
        <v/>
      </c>
      <c r="J1721" s="22" t="str">
        <f t="shared" ca="1" si="285"/>
        <v/>
      </c>
      <c r="K1721" s="22" t="str">
        <f t="shared" ca="1" si="285"/>
        <v/>
      </c>
      <c r="L1721" s="22" t="str">
        <f t="shared" ca="1" si="285"/>
        <v/>
      </c>
      <c r="M1721" s="22" t="str">
        <f t="shared" ca="1" si="285"/>
        <v/>
      </c>
      <c r="N1721" s="22" t="str">
        <f t="shared" ca="1" si="285"/>
        <v/>
      </c>
      <c r="O1721" s="22" t="str">
        <f t="shared" ca="1" si="285"/>
        <v/>
      </c>
      <c r="P1721" s="23"/>
      <c r="Q1721" s="23"/>
      <c r="R1721" s="23"/>
      <c r="S1721" s="23"/>
      <c r="T1721" s="23"/>
      <c r="U1721" s="23"/>
      <c r="V1721" s="23"/>
      <c r="W1721" s="23"/>
      <c r="X1721" s="23"/>
      <c r="Y1721" s="23"/>
      <c r="Z1721" s="23"/>
    </row>
    <row r="1722" spans="1:26" x14ac:dyDescent="0.55000000000000004">
      <c r="A1722" s="6" t="str">
        <f t="shared" ca="1" si="281"/>
        <v/>
      </c>
      <c r="B1722" s="22" t="str">
        <f t="shared" ca="1" si="284"/>
        <v/>
      </c>
      <c r="C1722" s="22" t="str">
        <f t="shared" ca="1" si="284"/>
        <v/>
      </c>
      <c r="D1722" s="22" t="str">
        <f t="shared" ca="1" si="284"/>
        <v/>
      </c>
      <c r="E1722" s="22" t="str">
        <f t="shared" ca="1" si="278"/>
        <v/>
      </c>
      <c r="F1722" s="22" t="str">
        <f t="shared" ca="1" si="279"/>
        <v/>
      </c>
      <c r="G1722" s="22" t="str">
        <f t="shared" ca="1" si="280"/>
        <v/>
      </c>
      <c r="H1722" s="22" t="str">
        <f t="shared" ca="1" si="285"/>
        <v/>
      </c>
      <c r="I1722" s="22" t="str">
        <f t="shared" ca="1" si="285"/>
        <v/>
      </c>
      <c r="J1722" s="22" t="str">
        <f t="shared" ca="1" si="285"/>
        <v/>
      </c>
      <c r="K1722" s="22" t="str">
        <f t="shared" ca="1" si="285"/>
        <v/>
      </c>
      <c r="L1722" s="22" t="str">
        <f t="shared" ca="1" si="285"/>
        <v/>
      </c>
      <c r="M1722" s="22" t="str">
        <f t="shared" ca="1" si="285"/>
        <v/>
      </c>
      <c r="N1722" s="22" t="str">
        <f t="shared" ca="1" si="285"/>
        <v/>
      </c>
      <c r="O1722" s="22" t="str">
        <f t="shared" ca="1" si="285"/>
        <v/>
      </c>
      <c r="P1722" s="23"/>
      <c r="Q1722" s="23"/>
      <c r="R1722" s="23"/>
      <c r="S1722" s="23"/>
      <c r="T1722" s="23"/>
      <c r="U1722" s="23"/>
      <c r="V1722" s="23"/>
      <c r="W1722" s="23"/>
      <c r="X1722" s="23"/>
      <c r="Y1722" s="23"/>
      <c r="Z1722" s="23"/>
    </row>
    <row r="1723" spans="1:26" x14ac:dyDescent="0.55000000000000004">
      <c r="A1723" s="6" t="str">
        <f t="shared" ca="1" si="281"/>
        <v/>
      </c>
      <c r="B1723" s="22" t="str">
        <f t="shared" ca="1" si="284"/>
        <v/>
      </c>
      <c r="C1723" s="22" t="str">
        <f t="shared" ca="1" si="284"/>
        <v/>
      </c>
      <c r="D1723" s="22" t="str">
        <f t="shared" ca="1" si="284"/>
        <v/>
      </c>
      <c r="E1723" s="22" t="str">
        <f t="shared" ca="1" si="278"/>
        <v/>
      </c>
      <c r="F1723" s="22" t="str">
        <f t="shared" ca="1" si="279"/>
        <v/>
      </c>
      <c r="G1723" s="22" t="str">
        <f t="shared" ca="1" si="280"/>
        <v/>
      </c>
      <c r="H1723" s="22" t="str">
        <f t="shared" ca="1" si="285"/>
        <v/>
      </c>
      <c r="I1723" s="22" t="str">
        <f t="shared" ca="1" si="285"/>
        <v/>
      </c>
      <c r="J1723" s="22" t="str">
        <f t="shared" ca="1" si="285"/>
        <v/>
      </c>
      <c r="K1723" s="22" t="str">
        <f t="shared" ca="1" si="285"/>
        <v/>
      </c>
      <c r="L1723" s="22" t="str">
        <f t="shared" ca="1" si="285"/>
        <v/>
      </c>
      <c r="M1723" s="22" t="str">
        <f t="shared" ca="1" si="285"/>
        <v/>
      </c>
      <c r="N1723" s="22" t="str">
        <f t="shared" ca="1" si="285"/>
        <v/>
      </c>
      <c r="O1723" s="22" t="str">
        <f t="shared" ca="1" si="285"/>
        <v/>
      </c>
      <c r="P1723" s="23"/>
      <c r="Q1723" s="23"/>
      <c r="R1723" s="23"/>
      <c r="S1723" s="23"/>
      <c r="T1723" s="23"/>
      <c r="U1723" s="23"/>
      <c r="V1723" s="23"/>
      <c r="W1723" s="23"/>
      <c r="X1723" s="23"/>
      <c r="Y1723" s="23"/>
      <c r="Z1723" s="23"/>
    </row>
    <row r="1724" spans="1:26" x14ac:dyDescent="0.55000000000000004">
      <c r="A1724" s="6" t="str">
        <f t="shared" ca="1" si="281"/>
        <v/>
      </c>
      <c r="B1724" s="22" t="str">
        <f t="shared" ca="1" si="284"/>
        <v/>
      </c>
      <c r="C1724" s="22" t="str">
        <f t="shared" ca="1" si="284"/>
        <v/>
      </c>
      <c r="D1724" s="22" t="str">
        <f t="shared" ca="1" si="284"/>
        <v/>
      </c>
      <c r="E1724" s="22" t="str">
        <f t="shared" ca="1" si="278"/>
        <v/>
      </c>
      <c r="F1724" s="22" t="str">
        <f t="shared" ca="1" si="279"/>
        <v/>
      </c>
      <c r="G1724" s="22" t="str">
        <f t="shared" ca="1" si="280"/>
        <v/>
      </c>
      <c r="H1724" s="22" t="str">
        <f t="shared" ca="1" si="285"/>
        <v/>
      </c>
      <c r="I1724" s="22" t="str">
        <f t="shared" ca="1" si="285"/>
        <v/>
      </c>
      <c r="J1724" s="22" t="str">
        <f t="shared" ca="1" si="285"/>
        <v/>
      </c>
      <c r="K1724" s="22" t="str">
        <f t="shared" ca="1" si="285"/>
        <v/>
      </c>
      <c r="L1724" s="22" t="str">
        <f t="shared" ca="1" si="285"/>
        <v/>
      </c>
      <c r="M1724" s="22" t="str">
        <f t="shared" ca="1" si="285"/>
        <v/>
      </c>
      <c r="N1724" s="22" t="str">
        <f t="shared" ca="1" si="285"/>
        <v/>
      </c>
      <c r="O1724" s="22" t="str">
        <f t="shared" ca="1" si="285"/>
        <v/>
      </c>
      <c r="P1724" s="23"/>
      <c r="Q1724" s="23"/>
      <c r="R1724" s="23"/>
      <c r="S1724" s="23"/>
      <c r="T1724" s="23"/>
      <c r="U1724" s="23"/>
      <c r="V1724" s="23"/>
      <c r="W1724" s="23"/>
      <c r="X1724" s="23"/>
      <c r="Y1724" s="23"/>
      <c r="Z1724" s="23"/>
    </row>
    <row r="1725" spans="1:26" x14ac:dyDescent="0.55000000000000004">
      <c r="A1725" s="6" t="str">
        <f t="shared" ca="1" si="281"/>
        <v/>
      </c>
      <c r="B1725" s="22" t="str">
        <f t="shared" ca="1" si="284"/>
        <v/>
      </c>
      <c r="C1725" s="22" t="str">
        <f t="shared" ca="1" si="284"/>
        <v/>
      </c>
      <c r="D1725" s="22" t="str">
        <f t="shared" ca="1" si="284"/>
        <v/>
      </c>
      <c r="E1725" s="22" t="str">
        <f t="shared" ca="1" si="278"/>
        <v/>
      </c>
      <c r="F1725" s="22" t="str">
        <f t="shared" ca="1" si="279"/>
        <v/>
      </c>
      <c r="G1725" s="22" t="str">
        <f t="shared" ca="1" si="280"/>
        <v/>
      </c>
      <c r="H1725" s="22" t="str">
        <f t="shared" ca="1" si="285"/>
        <v/>
      </c>
      <c r="I1725" s="22" t="str">
        <f t="shared" ca="1" si="285"/>
        <v/>
      </c>
      <c r="J1725" s="22" t="str">
        <f t="shared" ca="1" si="285"/>
        <v/>
      </c>
      <c r="K1725" s="22" t="str">
        <f t="shared" ca="1" si="285"/>
        <v/>
      </c>
      <c r="L1725" s="22" t="str">
        <f t="shared" ca="1" si="285"/>
        <v/>
      </c>
      <c r="M1725" s="22" t="str">
        <f t="shared" ca="1" si="285"/>
        <v/>
      </c>
      <c r="N1725" s="22" t="str">
        <f t="shared" ca="1" si="285"/>
        <v/>
      </c>
      <c r="O1725" s="22" t="str">
        <f t="shared" ca="1" si="285"/>
        <v/>
      </c>
      <c r="P1725" s="23"/>
      <c r="Q1725" s="23"/>
      <c r="R1725" s="23"/>
      <c r="S1725" s="23"/>
      <c r="T1725" s="23"/>
      <c r="U1725" s="23"/>
      <c r="V1725" s="23"/>
      <c r="W1725" s="23"/>
      <c r="X1725" s="23"/>
      <c r="Y1725" s="23"/>
      <c r="Z1725" s="23"/>
    </row>
    <row r="1726" spans="1:26" x14ac:dyDescent="0.55000000000000004">
      <c r="A1726" s="6" t="str">
        <f t="shared" ca="1" si="281"/>
        <v/>
      </c>
      <c r="B1726" s="22" t="str">
        <f t="shared" ca="1" si="284"/>
        <v/>
      </c>
      <c r="C1726" s="22" t="str">
        <f t="shared" ca="1" si="284"/>
        <v/>
      </c>
      <c r="D1726" s="22" t="str">
        <f t="shared" ca="1" si="284"/>
        <v/>
      </c>
      <c r="E1726" s="22" t="str">
        <f t="shared" ca="1" si="278"/>
        <v/>
      </c>
      <c r="F1726" s="22" t="str">
        <f t="shared" ca="1" si="279"/>
        <v/>
      </c>
      <c r="G1726" s="22" t="str">
        <f t="shared" ca="1" si="280"/>
        <v/>
      </c>
      <c r="H1726" s="22" t="str">
        <f t="shared" ca="1" si="285"/>
        <v/>
      </c>
      <c r="I1726" s="22" t="str">
        <f t="shared" ca="1" si="285"/>
        <v/>
      </c>
      <c r="J1726" s="22" t="str">
        <f t="shared" ca="1" si="285"/>
        <v/>
      </c>
      <c r="K1726" s="22" t="str">
        <f t="shared" ca="1" si="285"/>
        <v/>
      </c>
      <c r="L1726" s="22" t="str">
        <f t="shared" ca="1" si="285"/>
        <v/>
      </c>
      <c r="M1726" s="22" t="str">
        <f t="shared" ca="1" si="285"/>
        <v/>
      </c>
      <c r="N1726" s="22" t="str">
        <f t="shared" ca="1" si="285"/>
        <v/>
      </c>
      <c r="O1726" s="22" t="str">
        <f t="shared" ca="1" si="285"/>
        <v/>
      </c>
      <c r="P1726" s="23"/>
      <c r="Q1726" s="23"/>
      <c r="R1726" s="23"/>
      <c r="S1726" s="23"/>
      <c r="T1726" s="23"/>
      <c r="U1726" s="23"/>
      <c r="V1726" s="23"/>
      <c r="W1726" s="23"/>
      <c r="X1726" s="23"/>
      <c r="Y1726" s="23"/>
      <c r="Z1726" s="23"/>
    </row>
    <row r="1727" spans="1:26" x14ac:dyDescent="0.55000000000000004">
      <c r="A1727" s="6" t="str">
        <f t="shared" ca="1" si="281"/>
        <v/>
      </c>
      <c r="B1727" s="22" t="str">
        <f t="shared" ca="1" si="284"/>
        <v/>
      </c>
      <c r="C1727" s="22" t="str">
        <f t="shared" ca="1" si="284"/>
        <v/>
      </c>
      <c r="D1727" s="22" t="str">
        <f t="shared" ca="1" si="284"/>
        <v/>
      </c>
      <c r="E1727" s="22" t="str">
        <f t="shared" ca="1" si="278"/>
        <v/>
      </c>
      <c r="F1727" s="22" t="str">
        <f t="shared" ca="1" si="279"/>
        <v/>
      </c>
      <c r="G1727" s="22" t="str">
        <f t="shared" ca="1" si="280"/>
        <v/>
      </c>
      <c r="H1727" s="22" t="str">
        <f t="shared" ca="1" si="285"/>
        <v/>
      </c>
      <c r="I1727" s="22" t="str">
        <f t="shared" ca="1" si="285"/>
        <v/>
      </c>
      <c r="J1727" s="22" t="str">
        <f t="shared" ca="1" si="285"/>
        <v/>
      </c>
      <c r="K1727" s="22" t="str">
        <f t="shared" ca="1" si="285"/>
        <v/>
      </c>
      <c r="L1727" s="22" t="str">
        <f t="shared" ca="1" si="285"/>
        <v/>
      </c>
      <c r="M1727" s="22" t="str">
        <f t="shared" ca="1" si="285"/>
        <v/>
      </c>
      <c r="N1727" s="22" t="str">
        <f t="shared" ca="1" si="285"/>
        <v/>
      </c>
      <c r="O1727" s="22" t="str">
        <f t="shared" ca="1" si="285"/>
        <v/>
      </c>
      <c r="P1727" s="23"/>
      <c r="Q1727" s="23"/>
      <c r="R1727" s="23"/>
      <c r="S1727" s="23"/>
      <c r="T1727" s="23"/>
      <c r="U1727" s="23"/>
      <c r="V1727" s="23"/>
      <c r="W1727" s="23"/>
      <c r="X1727" s="23"/>
      <c r="Y1727" s="23"/>
      <c r="Z1727" s="23"/>
    </row>
    <row r="1728" spans="1:26" x14ac:dyDescent="0.55000000000000004">
      <c r="A1728" s="6" t="str">
        <f t="shared" ca="1" si="281"/>
        <v/>
      </c>
      <c r="B1728" s="22" t="str">
        <f t="shared" ref="B1728:D1747" ca="1" si="286">IF($A1728="","",IF(ISERROR(IF(ISERROR(INDEX(FredRatesData_AllData,MATCH($A1728-(MAX(0,WEEKDAY($A1728,2)-5)),FredRatesData_Dates,0),MATCH(B$6,FredRatesData_IDs,0),1)/B$5),INDEX(FredRatesData_AllData,MATCH($A1728-(MAX(0,WEEKDAY($A1728,2)-5))-3,FredRatesData_Dates,0),MATCH(B$6,FredRatesData_IDs,0),1)/B$5,INDEX(FredRatesData_AllData,MATCH($A1728-(MAX(0,WEEKDAY($A1728,2)-5)),FredRatesData_Dates,0),MATCH(B$6,FredRatesData_IDs,0),1)/B$5)),"",IF(ISERROR(INDEX(FredRatesData_AllData,MATCH($A1728-(MAX(0,WEEKDAY($A1728,2)-5)),FredRatesData_Dates,0),MATCH(B$6,FredRatesData_IDs,0),1)/B$5),INDEX(FredRatesData_AllData,MATCH($A1728-(MAX(0,WEEKDAY($A1728,2)-5))-3,FredRatesData_Dates,0),MATCH(B$6,FredRatesData_IDs,0),1)/B$5,INDEX(FredRatesData_AllData,MATCH($A1728-(MAX(0,WEEKDAY($A1728,2)-5)),FredRatesData_Dates,0),MATCH(B$6,FredRatesData_IDs,0),1)/B$5)))</f>
        <v/>
      </c>
      <c r="C1728" s="22" t="str">
        <f t="shared" ca="1" si="286"/>
        <v/>
      </c>
      <c r="D1728" s="22" t="str">
        <f t="shared" ca="1" si="286"/>
        <v/>
      </c>
      <c r="E1728" s="22" t="str">
        <f t="shared" ca="1" si="278"/>
        <v/>
      </c>
      <c r="F1728" s="22" t="str">
        <f t="shared" ca="1" si="279"/>
        <v/>
      </c>
      <c r="G1728" s="22" t="str">
        <f t="shared" ca="1" si="280"/>
        <v/>
      </c>
      <c r="H1728" s="22" t="str">
        <f t="shared" ref="H1728:O1747" ca="1" si="287">IF($A1728="","",IF(ISERROR(IF(ISERROR(INDEX(FredRatesData_AllData,MATCH($A1728-(MAX(0,WEEKDAY($A1728,2)-5)),FredRatesData_Dates,0),MATCH(H$6,FredRatesData_IDs,0),1)/H$5),INDEX(FredRatesData_AllData,MATCH($A1728-(MAX(0,WEEKDAY($A1728,2)-5))-3,FredRatesData_Dates,0),MATCH(H$6,FredRatesData_IDs,0),1)/H$5,INDEX(FredRatesData_AllData,MATCH($A1728-(MAX(0,WEEKDAY($A1728,2)-5)),FredRatesData_Dates,0),MATCH(H$6,FredRatesData_IDs,0),1)/H$5)),"",IF(ISERROR(INDEX(FredRatesData_AllData,MATCH($A1728-(MAX(0,WEEKDAY($A1728,2)-5)),FredRatesData_Dates,0),MATCH(H$6,FredRatesData_IDs,0),1)/H$5),INDEX(FredRatesData_AllData,MATCH($A1728-(MAX(0,WEEKDAY($A1728,2)-5))-3,FredRatesData_Dates,0),MATCH(H$6,FredRatesData_IDs,0),1)/H$5,INDEX(FredRatesData_AllData,MATCH($A1728-(MAX(0,WEEKDAY($A1728,2)-5)),FredRatesData_Dates,0),MATCH(H$6,FredRatesData_IDs,0),1)/H$5)))</f>
        <v/>
      </c>
      <c r="I1728" s="22" t="str">
        <f t="shared" ca="1" si="287"/>
        <v/>
      </c>
      <c r="J1728" s="22" t="str">
        <f t="shared" ca="1" si="287"/>
        <v/>
      </c>
      <c r="K1728" s="22" t="str">
        <f t="shared" ca="1" si="287"/>
        <v/>
      </c>
      <c r="L1728" s="22" t="str">
        <f t="shared" ca="1" si="287"/>
        <v/>
      </c>
      <c r="M1728" s="22" t="str">
        <f t="shared" ca="1" si="287"/>
        <v/>
      </c>
      <c r="N1728" s="22" t="str">
        <f t="shared" ca="1" si="287"/>
        <v/>
      </c>
      <c r="O1728" s="22" t="str">
        <f t="shared" ca="1" si="287"/>
        <v/>
      </c>
      <c r="P1728" s="23"/>
      <c r="Q1728" s="23"/>
      <c r="R1728" s="23"/>
      <c r="S1728" s="23"/>
      <c r="T1728" s="23"/>
      <c r="U1728" s="23"/>
      <c r="V1728" s="23"/>
      <c r="W1728" s="23"/>
      <c r="X1728" s="23"/>
      <c r="Y1728" s="23"/>
      <c r="Z1728" s="23"/>
    </row>
    <row r="1729" spans="1:26" x14ac:dyDescent="0.55000000000000004">
      <c r="A1729" s="6" t="str">
        <f t="shared" ca="1" si="281"/>
        <v/>
      </c>
      <c r="B1729" s="22" t="str">
        <f t="shared" ca="1" si="286"/>
        <v/>
      </c>
      <c r="C1729" s="22" t="str">
        <f t="shared" ca="1" si="286"/>
        <v/>
      </c>
      <c r="D1729" s="22" t="str">
        <f t="shared" ca="1" si="286"/>
        <v/>
      </c>
      <c r="E1729" s="22" t="str">
        <f t="shared" ca="1" si="278"/>
        <v/>
      </c>
      <c r="F1729" s="22" t="str">
        <f t="shared" ca="1" si="279"/>
        <v/>
      </c>
      <c r="G1729" s="22" t="str">
        <f t="shared" ca="1" si="280"/>
        <v/>
      </c>
      <c r="H1729" s="22" t="str">
        <f t="shared" ca="1" si="287"/>
        <v/>
      </c>
      <c r="I1729" s="22" t="str">
        <f t="shared" ca="1" si="287"/>
        <v/>
      </c>
      <c r="J1729" s="22" t="str">
        <f t="shared" ca="1" si="287"/>
        <v/>
      </c>
      <c r="K1729" s="22" t="str">
        <f t="shared" ca="1" si="287"/>
        <v/>
      </c>
      <c r="L1729" s="22" t="str">
        <f t="shared" ca="1" si="287"/>
        <v/>
      </c>
      <c r="M1729" s="22" t="str">
        <f t="shared" ca="1" si="287"/>
        <v/>
      </c>
      <c r="N1729" s="22" t="str">
        <f t="shared" ca="1" si="287"/>
        <v/>
      </c>
      <c r="O1729" s="22" t="str">
        <f t="shared" ca="1" si="287"/>
        <v/>
      </c>
      <c r="P1729" s="23"/>
      <c r="Q1729" s="23"/>
      <c r="R1729" s="23"/>
      <c r="S1729" s="23"/>
      <c r="T1729" s="23"/>
      <c r="U1729" s="23"/>
      <c r="V1729" s="23"/>
      <c r="W1729" s="23"/>
      <c r="X1729" s="23"/>
      <c r="Y1729" s="23"/>
      <c r="Z1729" s="23"/>
    </row>
    <row r="1730" spans="1:26" x14ac:dyDescent="0.55000000000000004">
      <c r="A1730" s="6" t="str">
        <f t="shared" ca="1" si="281"/>
        <v/>
      </c>
      <c r="B1730" s="22" t="str">
        <f t="shared" ca="1" si="286"/>
        <v/>
      </c>
      <c r="C1730" s="22" t="str">
        <f t="shared" ca="1" si="286"/>
        <v/>
      </c>
      <c r="D1730" s="22" t="str">
        <f t="shared" ca="1" si="286"/>
        <v/>
      </c>
      <c r="E1730" s="22" t="str">
        <f t="shared" ca="1" si="278"/>
        <v/>
      </c>
      <c r="F1730" s="22" t="str">
        <f t="shared" ca="1" si="279"/>
        <v/>
      </c>
      <c r="G1730" s="22" t="str">
        <f t="shared" ca="1" si="280"/>
        <v/>
      </c>
      <c r="H1730" s="22" t="str">
        <f t="shared" ca="1" si="287"/>
        <v/>
      </c>
      <c r="I1730" s="22" t="str">
        <f t="shared" ca="1" si="287"/>
        <v/>
      </c>
      <c r="J1730" s="22" t="str">
        <f t="shared" ca="1" si="287"/>
        <v/>
      </c>
      <c r="K1730" s="22" t="str">
        <f t="shared" ca="1" si="287"/>
        <v/>
      </c>
      <c r="L1730" s="22" t="str">
        <f t="shared" ca="1" si="287"/>
        <v/>
      </c>
      <c r="M1730" s="22" t="str">
        <f t="shared" ca="1" si="287"/>
        <v/>
      </c>
      <c r="N1730" s="22" t="str">
        <f t="shared" ca="1" si="287"/>
        <v/>
      </c>
      <c r="O1730" s="22" t="str">
        <f t="shared" ca="1" si="287"/>
        <v/>
      </c>
      <c r="P1730" s="23"/>
      <c r="Q1730" s="23"/>
      <c r="R1730" s="23"/>
      <c r="S1730" s="23"/>
      <c r="T1730" s="23"/>
      <c r="U1730" s="23"/>
      <c r="V1730" s="23"/>
      <c r="W1730" s="23"/>
      <c r="X1730" s="23"/>
      <c r="Y1730" s="23"/>
      <c r="Z1730" s="23"/>
    </row>
    <row r="1731" spans="1:26" x14ac:dyDescent="0.55000000000000004">
      <c r="A1731" s="6" t="str">
        <f t="shared" ca="1" si="281"/>
        <v/>
      </c>
      <c r="B1731" s="22" t="str">
        <f t="shared" ca="1" si="286"/>
        <v/>
      </c>
      <c r="C1731" s="22" t="str">
        <f t="shared" ca="1" si="286"/>
        <v/>
      </c>
      <c r="D1731" s="22" t="str">
        <f t="shared" ca="1" si="286"/>
        <v/>
      </c>
      <c r="E1731" s="22" t="str">
        <f t="shared" ca="1" si="278"/>
        <v/>
      </c>
      <c r="F1731" s="22" t="str">
        <f t="shared" ca="1" si="279"/>
        <v/>
      </c>
      <c r="G1731" s="22" t="str">
        <f t="shared" ca="1" si="280"/>
        <v/>
      </c>
      <c r="H1731" s="22" t="str">
        <f t="shared" ca="1" si="287"/>
        <v/>
      </c>
      <c r="I1731" s="22" t="str">
        <f t="shared" ca="1" si="287"/>
        <v/>
      </c>
      <c r="J1731" s="22" t="str">
        <f t="shared" ca="1" si="287"/>
        <v/>
      </c>
      <c r="K1731" s="22" t="str">
        <f t="shared" ca="1" si="287"/>
        <v/>
      </c>
      <c r="L1731" s="22" t="str">
        <f t="shared" ca="1" si="287"/>
        <v/>
      </c>
      <c r="M1731" s="22" t="str">
        <f t="shared" ca="1" si="287"/>
        <v/>
      </c>
      <c r="N1731" s="22" t="str">
        <f t="shared" ca="1" si="287"/>
        <v/>
      </c>
      <c r="O1731" s="22" t="str">
        <f t="shared" ca="1" si="287"/>
        <v/>
      </c>
      <c r="P1731" s="23"/>
      <c r="Q1731" s="23"/>
      <c r="R1731" s="23"/>
      <c r="S1731" s="23"/>
      <c r="T1731" s="23"/>
      <c r="U1731" s="23"/>
      <c r="V1731" s="23"/>
      <c r="W1731" s="23"/>
      <c r="X1731" s="23"/>
      <c r="Y1731" s="23"/>
      <c r="Z1731" s="23"/>
    </row>
    <row r="1732" spans="1:26" x14ac:dyDescent="0.55000000000000004">
      <c r="A1732" s="6" t="str">
        <f t="shared" ca="1" si="281"/>
        <v/>
      </c>
      <c r="B1732" s="22" t="str">
        <f t="shared" ca="1" si="286"/>
        <v/>
      </c>
      <c r="C1732" s="22" t="str">
        <f t="shared" ca="1" si="286"/>
        <v/>
      </c>
      <c r="D1732" s="22" t="str">
        <f t="shared" ca="1" si="286"/>
        <v/>
      </c>
      <c r="E1732" s="22" t="str">
        <f t="shared" ca="1" si="278"/>
        <v/>
      </c>
      <c r="F1732" s="22" t="str">
        <f t="shared" ca="1" si="279"/>
        <v/>
      </c>
      <c r="G1732" s="22" t="str">
        <f t="shared" ca="1" si="280"/>
        <v/>
      </c>
      <c r="H1732" s="22" t="str">
        <f t="shared" ca="1" si="287"/>
        <v/>
      </c>
      <c r="I1732" s="22" t="str">
        <f t="shared" ca="1" si="287"/>
        <v/>
      </c>
      <c r="J1732" s="22" t="str">
        <f t="shared" ca="1" si="287"/>
        <v/>
      </c>
      <c r="K1732" s="22" t="str">
        <f t="shared" ca="1" si="287"/>
        <v/>
      </c>
      <c r="L1732" s="22" t="str">
        <f t="shared" ca="1" si="287"/>
        <v/>
      </c>
      <c r="M1732" s="22" t="str">
        <f t="shared" ca="1" si="287"/>
        <v/>
      </c>
      <c r="N1732" s="22" t="str">
        <f t="shared" ca="1" si="287"/>
        <v/>
      </c>
      <c r="O1732" s="22" t="str">
        <f t="shared" ca="1" si="287"/>
        <v/>
      </c>
      <c r="P1732" s="23"/>
      <c r="Q1732" s="23"/>
      <c r="R1732" s="23"/>
      <c r="S1732" s="23"/>
      <c r="T1732" s="23"/>
      <c r="U1732" s="23"/>
      <c r="V1732" s="23"/>
      <c r="W1732" s="23"/>
      <c r="X1732" s="23"/>
      <c r="Y1732" s="23"/>
      <c r="Z1732" s="23"/>
    </row>
    <row r="1733" spans="1:26" x14ac:dyDescent="0.55000000000000004">
      <c r="A1733" s="6" t="str">
        <f t="shared" ca="1" si="281"/>
        <v/>
      </c>
      <c r="B1733" s="22" t="str">
        <f t="shared" ca="1" si="286"/>
        <v/>
      </c>
      <c r="C1733" s="22" t="str">
        <f t="shared" ca="1" si="286"/>
        <v/>
      </c>
      <c r="D1733" s="22" t="str">
        <f t="shared" ca="1" si="286"/>
        <v/>
      </c>
      <c r="E1733" s="22" t="str">
        <f t="shared" ca="1" si="278"/>
        <v/>
      </c>
      <c r="F1733" s="22" t="str">
        <f t="shared" ca="1" si="279"/>
        <v/>
      </c>
      <c r="G1733" s="22" t="str">
        <f t="shared" ca="1" si="280"/>
        <v/>
      </c>
      <c r="H1733" s="22" t="str">
        <f t="shared" ca="1" si="287"/>
        <v/>
      </c>
      <c r="I1733" s="22" t="str">
        <f t="shared" ca="1" si="287"/>
        <v/>
      </c>
      <c r="J1733" s="22" t="str">
        <f t="shared" ca="1" si="287"/>
        <v/>
      </c>
      <c r="K1733" s="22" t="str">
        <f t="shared" ca="1" si="287"/>
        <v/>
      </c>
      <c r="L1733" s="22" t="str">
        <f t="shared" ca="1" si="287"/>
        <v/>
      </c>
      <c r="M1733" s="22" t="str">
        <f t="shared" ca="1" si="287"/>
        <v/>
      </c>
      <c r="N1733" s="22" t="str">
        <f t="shared" ca="1" si="287"/>
        <v/>
      </c>
      <c r="O1733" s="22" t="str">
        <f t="shared" ca="1" si="287"/>
        <v/>
      </c>
      <c r="P1733" s="23"/>
      <c r="Q1733" s="23"/>
      <c r="R1733" s="23"/>
      <c r="S1733" s="23"/>
      <c r="T1733" s="23"/>
      <c r="U1733" s="23"/>
      <c r="V1733" s="23"/>
      <c r="W1733" s="23"/>
      <c r="X1733" s="23"/>
      <c r="Y1733" s="23"/>
      <c r="Z1733" s="23"/>
    </row>
    <row r="1734" spans="1:26" x14ac:dyDescent="0.55000000000000004">
      <c r="A1734" s="6" t="str">
        <f t="shared" ca="1" si="281"/>
        <v/>
      </c>
      <c r="B1734" s="22" t="str">
        <f t="shared" ca="1" si="286"/>
        <v/>
      </c>
      <c r="C1734" s="22" t="str">
        <f t="shared" ca="1" si="286"/>
        <v/>
      </c>
      <c r="D1734" s="22" t="str">
        <f t="shared" ca="1" si="286"/>
        <v/>
      </c>
      <c r="E1734" s="22" t="str">
        <f t="shared" ca="1" si="278"/>
        <v/>
      </c>
      <c r="F1734" s="22" t="str">
        <f t="shared" ca="1" si="279"/>
        <v/>
      </c>
      <c r="G1734" s="22" t="str">
        <f t="shared" ca="1" si="280"/>
        <v/>
      </c>
      <c r="H1734" s="22" t="str">
        <f t="shared" ca="1" si="287"/>
        <v/>
      </c>
      <c r="I1734" s="22" t="str">
        <f t="shared" ca="1" si="287"/>
        <v/>
      </c>
      <c r="J1734" s="22" t="str">
        <f t="shared" ca="1" si="287"/>
        <v/>
      </c>
      <c r="K1734" s="22" t="str">
        <f t="shared" ca="1" si="287"/>
        <v/>
      </c>
      <c r="L1734" s="22" t="str">
        <f t="shared" ca="1" si="287"/>
        <v/>
      </c>
      <c r="M1734" s="22" t="str">
        <f t="shared" ca="1" si="287"/>
        <v/>
      </c>
      <c r="N1734" s="22" t="str">
        <f t="shared" ca="1" si="287"/>
        <v/>
      </c>
      <c r="O1734" s="22" t="str">
        <f t="shared" ca="1" si="287"/>
        <v/>
      </c>
      <c r="P1734" s="23"/>
      <c r="Q1734" s="23"/>
      <c r="R1734" s="23"/>
      <c r="S1734" s="23"/>
      <c r="T1734" s="23"/>
      <c r="U1734" s="23"/>
      <c r="V1734" s="23"/>
      <c r="W1734" s="23"/>
      <c r="X1734" s="23"/>
      <c r="Y1734" s="23"/>
      <c r="Z1734" s="23"/>
    </row>
    <row r="1735" spans="1:26" x14ac:dyDescent="0.55000000000000004">
      <c r="A1735" s="6" t="str">
        <f t="shared" ca="1" si="281"/>
        <v/>
      </c>
      <c r="B1735" s="22" t="str">
        <f t="shared" ca="1" si="286"/>
        <v/>
      </c>
      <c r="C1735" s="22" t="str">
        <f t="shared" ca="1" si="286"/>
        <v/>
      </c>
      <c r="D1735" s="22" t="str">
        <f t="shared" ca="1" si="286"/>
        <v/>
      </c>
      <c r="E1735" s="22" t="str">
        <f t="shared" ca="1" si="278"/>
        <v/>
      </c>
      <c r="F1735" s="22" t="str">
        <f t="shared" ca="1" si="279"/>
        <v/>
      </c>
      <c r="G1735" s="22" t="str">
        <f t="shared" ca="1" si="280"/>
        <v/>
      </c>
      <c r="H1735" s="22" t="str">
        <f t="shared" ca="1" si="287"/>
        <v/>
      </c>
      <c r="I1735" s="22" t="str">
        <f t="shared" ca="1" si="287"/>
        <v/>
      </c>
      <c r="J1735" s="22" t="str">
        <f t="shared" ca="1" si="287"/>
        <v/>
      </c>
      <c r="K1735" s="22" t="str">
        <f t="shared" ca="1" si="287"/>
        <v/>
      </c>
      <c r="L1735" s="22" t="str">
        <f t="shared" ca="1" si="287"/>
        <v/>
      </c>
      <c r="M1735" s="22" t="str">
        <f t="shared" ca="1" si="287"/>
        <v/>
      </c>
      <c r="N1735" s="22" t="str">
        <f t="shared" ca="1" si="287"/>
        <v/>
      </c>
      <c r="O1735" s="22" t="str">
        <f t="shared" ca="1" si="287"/>
        <v/>
      </c>
      <c r="P1735" s="23"/>
      <c r="Q1735" s="23"/>
      <c r="R1735" s="23"/>
      <c r="S1735" s="23"/>
      <c r="T1735" s="23"/>
      <c r="U1735" s="23"/>
      <c r="V1735" s="23"/>
      <c r="W1735" s="23"/>
      <c r="X1735" s="23"/>
      <c r="Y1735" s="23"/>
      <c r="Z1735" s="23"/>
    </row>
    <row r="1736" spans="1:26" x14ac:dyDescent="0.55000000000000004">
      <c r="A1736" s="6" t="str">
        <f t="shared" ca="1" si="281"/>
        <v/>
      </c>
      <c r="B1736" s="22" t="str">
        <f t="shared" ca="1" si="286"/>
        <v/>
      </c>
      <c r="C1736" s="22" t="str">
        <f t="shared" ca="1" si="286"/>
        <v/>
      </c>
      <c r="D1736" s="22" t="str">
        <f t="shared" ca="1" si="286"/>
        <v/>
      </c>
      <c r="E1736" s="22" t="str">
        <f t="shared" ref="E1736:E1799" ca="1" si="288">IF(OR($A1736="",ISERROR(INDEX(FredEcon_AllData,MATCH($A1736,FredEcon_EndDates,0),MATCH(E$6,FredEcon_IDs,0),1)/E$5)),"",INDEX(FredEcon_AllData,MATCH($A1736,FredEcon_EndDates,0),MATCH(E$6,FredEcon_IDs,0),1)/E$5)</f>
        <v/>
      </c>
      <c r="F1736" s="22" t="str">
        <f t="shared" ref="F1736:F1799" ca="1" si="289">IF(OR($A1736="",ISERROR(INDEX(FredCPI_YoY,MATCH($A1736,FredCPI_EndDates,0),1))),"",INDEX(FredCPI_YoY,MATCH($A1736,FredCPI_EndDates,0),1))</f>
        <v/>
      </c>
      <c r="G1736" s="22" t="str">
        <f t="shared" ref="G1736:G1799" ca="1" si="290">IF($A1736="","",IF(ISERROR(INDEX(FredGDP_QoQSAAR,MATCH($A1736,FredGDP_EndDates,0),1)),"",INDEX(FredGDP_QoQSAAR,MATCH($A1736,FredGDP_EndDates,0),1)))</f>
        <v/>
      </c>
      <c r="H1736" s="22" t="str">
        <f t="shared" ca="1" si="287"/>
        <v/>
      </c>
      <c r="I1736" s="22" t="str">
        <f t="shared" ca="1" si="287"/>
        <v/>
      </c>
      <c r="J1736" s="22" t="str">
        <f t="shared" ca="1" si="287"/>
        <v/>
      </c>
      <c r="K1736" s="22" t="str">
        <f t="shared" ca="1" si="287"/>
        <v/>
      </c>
      <c r="L1736" s="22" t="str">
        <f t="shared" ca="1" si="287"/>
        <v/>
      </c>
      <c r="M1736" s="22" t="str">
        <f t="shared" ca="1" si="287"/>
        <v/>
      </c>
      <c r="N1736" s="22" t="str">
        <f t="shared" ca="1" si="287"/>
        <v/>
      </c>
      <c r="O1736" s="22" t="str">
        <f t="shared" ca="1" si="287"/>
        <v/>
      </c>
      <c r="P1736" s="23"/>
      <c r="Q1736" s="23"/>
      <c r="R1736" s="23"/>
      <c r="S1736" s="23"/>
      <c r="T1736" s="23"/>
      <c r="U1736" s="23"/>
      <c r="V1736" s="23"/>
      <c r="W1736" s="23"/>
      <c r="X1736" s="23"/>
      <c r="Y1736" s="23"/>
      <c r="Z1736" s="23"/>
    </row>
    <row r="1737" spans="1:26" x14ac:dyDescent="0.55000000000000004">
      <c r="A1737" s="6" t="str">
        <f t="shared" ref="A1737:A1800" ca="1" si="291">IF(A1736="","",IF(ISERROR(DataMatrixFrequency/1),IF(EOMONTH(A1736,1)&lt;=DataMatrixEndDate,EOMONTH(A1736,1),""),IF((A1736+DataMatrixFrequency)&lt;=DataMatrixEndDate,A1736+DataMatrixFrequency,"")))</f>
        <v/>
      </c>
      <c r="B1737" s="22" t="str">
        <f t="shared" ca="1" si="286"/>
        <v/>
      </c>
      <c r="C1737" s="22" t="str">
        <f t="shared" ca="1" si="286"/>
        <v/>
      </c>
      <c r="D1737" s="22" t="str">
        <f t="shared" ca="1" si="286"/>
        <v/>
      </c>
      <c r="E1737" s="22" t="str">
        <f t="shared" ca="1" si="288"/>
        <v/>
      </c>
      <c r="F1737" s="22" t="str">
        <f t="shared" ca="1" si="289"/>
        <v/>
      </c>
      <c r="G1737" s="22" t="str">
        <f t="shared" ca="1" si="290"/>
        <v/>
      </c>
      <c r="H1737" s="22" t="str">
        <f t="shared" ca="1" si="287"/>
        <v/>
      </c>
      <c r="I1737" s="22" t="str">
        <f t="shared" ca="1" si="287"/>
        <v/>
      </c>
      <c r="J1737" s="22" t="str">
        <f t="shared" ca="1" si="287"/>
        <v/>
      </c>
      <c r="K1737" s="22" t="str">
        <f t="shared" ca="1" si="287"/>
        <v/>
      </c>
      <c r="L1737" s="22" t="str">
        <f t="shared" ca="1" si="287"/>
        <v/>
      </c>
      <c r="M1737" s="22" t="str">
        <f t="shared" ca="1" si="287"/>
        <v/>
      </c>
      <c r="N1737" s="22" t="str">
        <f t="shared" ca="1" si="287"/>
        <v/>
      </c>
      <c r="O1737" s="22" t="str">
        <f t="shared" ca="1" si="287"/>
        <v/>
      </c>
      <c r="P1737" s="23"/>
      <c r="Q1737" s="23"/>
      <c r="R1737" s="23"/>
      <c r="S1737" s="23"/>
      <c r="T1737" s="23"/>
      <c r="U1737" s="23"/>
      <c r="V1737" s="23"/>
      <c r="W1737" s="23"/>
      <c r="X1737" s="23"/>
      <c r="Y1737" s="23"/>
      <c r="Z1737" s="23"/>
    </row>
    <row r="1738" spans="1:26" x14ac:dyDescent="0.55000000000000004">
      <c r="A1738" s="6" t="str">
        <f t="shared" ca="1" si="291"/>
        <v/>
      </c>
      <c r="B1738" s="22" t="str">
        <f t="shared" ca="1" si="286"/>
        <v/>
      </c>
      <c r="C1738" s="22" t="str">
        <f t="shared" ca="1" si="286"/>
        <v/>
      </c>
      <c r="D1738" s="22" t="str">
        <f t="shared" ca="1" si="286"/>
        <v/>
      </c>
      <c r="E1738" s="22" t="str">
        <f t="shared" ca="1" si="288"/>
        <v/>
      </c>
      <c r="F1738" s="22" t="str">
        <f t="shared" ca="1" si="289"/>
        <v/>
      </c>
      <c r="G1738" s="22" t="str">
        <f t="shared" ca="1" si="290"/>
        <v/>
      </c>
      <c r="H1738" s="22" t="str">
        <f t="shared" ca="1" si="287"/>
        <v/>
      </c>
      <c r="I1738" s="22" t="str">
        <f t="shared" ca="1" si="287"/>
        <v/>
      </c>
      <c r="J1738" s="22" t="str">
        <f t="shared" ca="1" si="287"/>
        <v/>
      </c>
      <c r="K1738" s="22" t="str">
        <f t="shared" ca="1" si="287"/>
        <v/>
      </c>
      <c r="L1738" s="22" t="str">
        <f t="shared" ca="1" si="287"/>
        <v/>
      </c>
      <c r="M1738" s="22" t="str">
        <f t="shared" ca="1" si="287"/>
        <v/>
      </c>
      <c r="N1738" s="22" t="str">
        <f t="shared" ca="1" si="287"/>
        <v/>
      </c>
      <c r="O1738" s="22" t="str">
        <f t="shared" ca="1" si="287"/>
        <v/>
      </c>
      <c r="P1738" s="23"/>
      <c r="Q1738" s="23"/>
      <c r="R1738" s="23"/>
      <c r="S1738" s="23"/>
      <c r="T1738" s="23"/>
      <c r="U1738" s="23"/>
      <c r="V1738" s="23"/>
      <c r="W1738" s="23"/>
      <c r="X1738" s="23"/>
      <c r="Y1738" s="23"/>
      <c r="Z1738" s="23"/>
    </row>
    <row r="1739" spans="1:26" x14ac:dyDescent="0.55000000000000004">
      <c r="A1739" s="6" t="str">
        <f t="shared" ca="1" si="291"/>
        <v/>
      </c>
      <c r="B1739" s="22" t="str">
        <f t="shared" ca="1" si="286"/>
        <v/>
      </c>
      <c r="C1739" s="22" t="str">
        <f t="shared" ca="1" si="286"/>
        <v/>
      </c>
      <c r="D1739" s="22" t="str">
        <f t="shared" ca="1" si="286"/>
        <v/>
      </c>
      <c r="E1739" s="22" t="str">
        <f t="shared" ca="1" si="288"/>
        <v/>
      </c>
      <c r="F1739" s="22" t="str">
        <f t="shared" ca="1" si="289"/>
        <v/>
      </c>
      <c r="G1739" s="22" t="str">
        <f t="shared" ca="1" si="290"/>
        <v/>
      </c>
      <c r="H1739" s="22" t="str">
        <f t="shared" ca="1" si="287"/>
        <v/>
      </c>
      <c r="I1739" s="22" t="str">
        <f t="shared" ca="1" si="287"/>
        <v/>
      </c>
      <c r="J1739" s="22" t="str">
        <f t="shared" ca="1" si="287"/>
        <v/>
      </c>
      <c r="K1739" s="22" t="str">
        <f t="shared" ca="1" si="287"/>
        <v/>
      </c>
      <c r="L1739" s="22" t="str">
        <f t="shared" ca="1" si="287"/>
        <v/>
      </c>
      <c r="M1739" s="22" t="str">
        <f t="shared" ca="1" si="287"/>
        <v/>
      </c>
      <c r="N1739" s="22" t="str">
        <f t="shared" ca="1" si="287"/>
        <v/>
      </c>
      <c r="O1739" s="22" t="str">
        <f t="shared" ca="1" si="287"/>
        <v/>
      </c>
      <c r="P1739" s="23"/>
      <c r="Q1739" s="23"/>
      <c r="R1739" s="23"/>
      <c r="S1739" s="23"/>
      <c r="T1739" s="23"/>
      <c r="U1739" s="23"/>
      <c r="V1739" s="23"/>
      <c r="W1739" s="23"/>
      <c r="X1739" s="23"/>
      <c r="Y1739" s="23"/>
      <c r="Z1739" s="23"/>
    </row>
    <row r="1740" spans="1:26" x14ac:dyDescent="0.55000000000000004">
      <c r="A1740" s="6" t="str">
        <f t="shared" ca="1" si="291"/>
        <v/>
      </c>
      <c r="B1740" s="22" t="str">
        <f t="shared" ca="1" si="286"/>
        <v/>
      </c>
      <c r="C1740" s="22" t="str">
        <f t="shared" ca="1" si="286"/>
        <v/>
      </c>
      <c r="D1740" s="22" t="str">
        <f t="shared" ca="1" si="286"/>
        <v/>
      </c>
      <c r="E1740" s="22" t="str">
        <f t="shared" ca="1" si="288"/>
        <v/>
      </c>
      <c r="F1740" s="22" t="str">
        <f t="shared" ca="1" si="289"/>
        <v/>
      </c>
      <c r="G1740" s="22" t="str">
        <f t="shared" ca="1" si="290"/>
        <v/>
      </c>
      <c r="H1740" s="22" t="str">
        <f t="shared" ca="1" si="287"/>
        <v/>
      </c>
      <c r="I1740" s="22" t="str">
        <f t="shared" ca="1" si="287"/>
        <v/>
      </c>
      <c r="J1740" s="22" t="str">
        <f t="shared" ca="1" si="287"/>
        <v/>
      </c>
      <c r="K1740" s="22" t="str">
        <f t="shared" ca="1" si="287"/>
        <v/>
      </c>
      <c r="L1740" s="22" t="str">
        <f t="shared" ca="1" si="287"/>
        <v/>
      </c>
      <c r="M1740" s="22" t="str">
        <f t="shared" ca="1" si="287"/>
        <v/>
      </c>
      <c r="N1740" s="22" t="str">
        <f t="shared" ca="1" si="287"/>
        <v/>
      </c>
      <c r="O1740" s="22" t="str">
        <f t="shared" ca="1" si="287"/>
        <v/>
      </c>
      <c r="P1740" s="23"/>
      <c r="Q1740" s="23"/>
      <c r="R1740" s="23"/>
      <c r="S1740" s="23"/>
      <c r="T1740" s="23"/>
      <c r="U1740" s="23"/>
      <c r="V1740" s="23"/>
      <c r="W1740" s="23"/>
      <c r="X1740" s="23"/>
      <c r="Y1740" s="23"/>
      <c r="Z1740" s="23"/>
    </row>
    <row r="1741" spans="1:26" x14ac:dyDescent="0.55000000000000004">
      <c r="A1741" s="6" t="str">
        <f t="shared" ca="1" si="291"/>
        <v/>
      </c>
      <c r="B1741" s="22" t="str">
        <f t="shared" ca="1" si="286"/>
        <v/>
      </c>
      <c r="C1741" s="22" t="str">
        <f t="shared" ca="1" si="286"/>
        <v/>
      </c>
      <c r="D1741" s="22" t="str">
        <f t="shared" ca="1" si="286"/>
        <v/>
      </c>
      <c r="E1741" s="22" t="str">
        <f t="shared" ca="1" si="288"/>
        <v/>
      </c>
      <c r="F1741" s="22" t="str">
        <f t="shared" ca="1" si="289"/>
        <v/>
      </c>
      <c r="G1741" s="22" t="str">
        <f t="shared" ca="1" si="290"/>
        <v/>
      </c>
      <c r="H1741" s="22" t="str">
        <f t="shared" ca="1" si="287"/>
        <v/>
      </c>
      <c r="I1741" s="22" t="str">
        <f t="shared" ca="1" si="287"/>
        <v/>
      </c>
      <c r="J1741" s="22" t="str">
        <f t="shared" ca="1" si="287"/>
        <v/>
      </c>
      <c r="K1741" s="22" t="str">
        <f t="shared" ca="1" si="287"/>
        <v/>
      </c>
      <c r="L1741" s="22" t="str">
        <f t="shared" ca="1" si="287"/>
        <v/>
      </c>
      <c r="M1741" s="22" t="str">
        <f t="shared" ca="1" si="287"/>
        <v/>
      </c>
      <c r="N1741" s="22" t="str">
        <f t="shared" ca="1" si="287"/>
        <v/>
      </c>
      <c r="O1741" s="22" t="str">
        <f t="shared" ca="1" si="287"/>
        <v/>
      </c>
      <c r="P1741" s="23"/>
      <c r="Q1741" s="23"/>
      <c r="R1741" s="23"/>
      <c r="S1741" s="23"/>
      <c r="T1741" s="23"/>
      <c r="U1741" s="23"/>
      <c r="V1741" s="23"/>
      <c r="W1741" s="23"/>
      <c r="X1741" s="23"/>
      <c r="Y1741" s="23"/>
      <c r="Z1741" s="23"/>
    </row>
    <row r="1742" spans="1:26" x14ac:dyDescent="0.55000000000000004">
      <c r="A1742" s="6" t="str">
        <f t="shared" ca="1" si="291"/>
        <v/>
      </c>
      <c r="B1742" s="22" t="str">
        <f t="shared" ca="1" si="286"/>
        <v/>
      </c>
      <c r="C1742" s="22" t="str">
        <f t="shared" ca="1" si="286"/>
        <v/>
      </c>
      <c r="D1742" s="22" t="str">
        <f t="shared" ca="1" si="286"/>
        <v/>
      </c>
      <c r="E1742" s="22" t="str">
        <f t="shared" ca="1" si="288"/>
        <v/>
      </c>
      <c r="F1742" s="22" t="str">
        <f t="shared" ca="1" si="289"/>
        <v/>
      </c>
      <c r="G1742" s="22" t="str">
        <f t="shared" ca="1" si="290"/>
        <v/>
      </c>
      <c r="H1742" s="22" t="str">
        <f t="shared" ca="1" si="287"/>
        <v/>
      </c>
      <c r="I1742" s="22" t="str">
        <f t="shared" ca="1" si="287"/>
        <v/>
      </c>
      <c r="J1742" s="22" t="str">
        <f t="shared" ca="1" si="287"/>
        <v/>
      </c>
      <c r="K1742" s="22" t="str">
        <f t="shared" ca="1" si="287"/>
        <v/>
      </c>
      <c r="L1742" s="22" t="str">
        <f t="shared" ca="1" si="287"/>
        <v/>
      </c>
      <c r="M1742" s="22" t="str">
        <f t="shared" ca="1" si="287"/>
        <v/>
      </c>
      <c r="N1742" s="22" t="str">
        <f t="shared" ca="1" si="287"/>
        <v/>
      </c>
      <c r="O1742" s="22" t="str">
        <f t="shared" ca="1" si="287"/>
        <v/>
      </c>
      <c r="P1742" s="23"/>
      <c r="Q1742" s="23"/>
      <c r="R1742" s="23"/>
      <c r="S1742" s="23"/>
      <c r="T1742" s="23"/>
      <c r="U1742" s="23"/>
      <c r="V1742" s="23"/>
      <c r="W1742" s="23"/>
      <c r="X1742" s="23"/>
      <c r="Y1742" s="23"/>
      <c r="Z1742" s="23"/>
    </row>
    <row r="1743" spans="1:26" x14ac:dyDescent="0.55000000000000004">
      <c r="A1743" s="6" t="str">
        <f t="shared" ca="1" si="291"/>
        <v/>
      </c>
      <c r="B1743" s="22" t="str">
        <f t="shared" ca="1" si="286"/>
        <v/>
      </c>
      <c r="C1743" s="22" t="str">
        <f t="shared" ca="1" si="286"/>
        <v/>
      </c>
      <c r="D1743" s="22" t="str">
        <f t="shared" ca="1" si="286"/>
        <v/>
      </c>
      <c r="E1743" s="22" t="str">
        <f t="shared" ca="1" si="288"/>
        <v/>
      </c>
      <c r="F1743" s="22" t="str">
        <f t="shared" ca="1" si="289"/>
        <v/>
      </c>
      <c r="G1743" s="22" t="str">
        <f t="shared" ca="1" si="290"/>
        <v/>
      </c>
      <c r="H1743" s="22" t="str">
        <f t="shared" ca="1" si="287"/>
        <v/>
      </c>
      <c r="I1743" s="22" t="str">
        <f t="shared" ca="1" si="287"/>
        <v/>
      </c>
      <c r="J1743" s="22" t="str">
        <f t="shared" ca="1" si="287"/>
        <v/>
      </c>
      <c r="K1743" s="22" t="str">
        <f t="shared" ca="1" si="287"/>
        <v/>
      </c>
      <c r="L1743" s="22" t="str">
        <f t="shared" ca="1" si="287"/>
        <v/>
      </c>
      <c r="M1743" s="22" t="str">
        <f t="shared" ca="1" si="287"/>
        <v/>
      </c>
      <c r="N1743" s="22" t="str">
        <f t="shared" ca="1" si="287"/>
        <v/>
      </c>
      <c r="O1743" s="22" t="str">
        <f t="shared" ca="1" si="287"/>
        <v/>
      </c>
      <c r="P1743" s="23"/>
      <c r="Q1743" s="23"/>
      <c r="R1743" s="23"/>
      <c r="S1743" s="23"/>
      <c r="T1743" s="23"/>
      <c r="U1743" s="23"/>
      <c r="V1743" s="23"/>
      <c r="W1743" s="23"/>
      <c r="X1743" s="23"/>
      <c r="Y1743" s="23"/>
      <c r="Z1743" s="23"/>
    </row>
    <row r="1744" spans="1:26" x14ac:dyDescent="0.55000000000000004">
      <c r="A1744" s="6" t="str">
        <f t="shared" ca="1" si="291"/>
        <v/>
      </c>
      <c r="B1744" s="22" t="str">
        <f t="shared" ca="1" si="286"/>
        <v/>
      </c>
      <c r="C1744" s="22" t="str">
        <f t="shared" ca="1" si="286"/>
        <v/>
      </c>
      <c r="D1744" s="22" t="str">
        <f t="shared" ca="1" si="286"/>
        <v/>
      </c>
      <c r="E1744" s="22" t="str">
        <f t="shared" ca="1" si="288"/>
        <v/>
      </c>
      <c r="F1744" s="22" t="str">
        <f t="shared" ca="1" si="289"/>
        <v/>
      </c>
      <c r="G1744" s="22" t="str">
        <f t="shared" ca="1" si="290"/>
        <v/>
      </c>
      <c r="H1744" s="22" t="str">
        <f t="shared" ca="1" si="287"/>
        <v/>
      </c>
      <c r="I1744" s="22" t="str">
        <f t="shared" ca="1" si="287"/>
        <v/>
      </c>
      <c r="J1744" s="22" t="str">
        <f t="shared" ca="1" si="287"/>
        <v/>
      </c>
      <c r="K1744" s="22" t="str">
        <f t="shared" ca="1" si="287"/>
        <v/>
      </c>
      <c r="L1744" s="22" t="str">
        <f t="shared" ca="1" si="287"/>
        <v/>
      </c>
      <c r="M1744" s="22" t="str">
        <f t="shared" ca="1" si="287"/>
        <v/>
      </c>
      <c r="N1744" s="22" t="str">
        <f t="shared" ca="1" si="287"/>
        <v/>
      </c>
      <c r="O1744" s="22" t="str">
        <f t="shared" ca="1" si="287"/>
        <v/>
      </c>
      <c r="P1744" s="23"/>
      <c r="Q1744" s="23"/>
      <c r="R1744" s="23"/>
      <c r="S1744" s="23"/>
      <c r="T1744" s="23"/>
      <c r="U1744" s="23"/>
      <c r="V1744" s="23"/>
      <c r="W1744" s="23"/>
      <c r="X1744" s="23"/>
      <c r="Y1744" s="23"/>
      <c r="Z1744" s="23"/>
    </row>
    <row r="1745" spans="1:26" x14ac:dyDescent="0.55000000000000004">
      <c r="A1745" s="6" t="str">
        <f t="shared" ca="1" si="291"/>
        <v/>
      </c>
      <c r="B1745" s="22" t="str">
        <f t="shared" ca="1" si="286"/>
        <v/>
      </c>
      <c r="C1745" s="22" t="str">
        <f t="shared" ca="1" si="286"/>
        <v/>
      </c>
      <c r="D1745" s="22" t="str">
        <f t="shared" ca="1" si="286"/>
        <v/>
      </c>
      <c r="E1745" s="22" t="str">
        <f t="shared" ca="1" si="288"/>
        <v/>
      </c>
      <c r="F1745" s="22" t="str">
        <f t="shared" ca="1" si="289"/>
        <v/>
      </c>
      <c r="G1745" s="22" t="str">
        <f t="shared" ca="1" si="290"/>
        <v/>
      </c>
      <c r="H1745" s="22" t="str">
        <f t="shared" ca="1" si="287"/>
        <v/>
      </c>
      <c r="I1745" s="22" t="str">
        <f t="shared" ca="1" si="287"/>
        <v/>
      </c>
      <c r="J1745" s="22" t="str">
        <f t="shared" ca="1" si="287"/>
        <v/>
      </c>
      <c r="K1745" s="22" t="str">
        <f t="shared" ca="1" si="287"/>
        <v/>
      </c>
      <c r="L1745" s="22" t="str">
        <f t="shared" ca="1" si="287"/>
        <v/>
      </c>
      <c r="M1745" s="22" t="str">
        <f t="shared" ca="1" si="287"/>
        <v/>
      </c>
      <c r="N1745" s="22" t="str">
        <f t="shared" ca="1" si="287"/>
        <v/>
      </c>
      <c r="O1745" s="22" t="str">
        <f t="shared" ca="1" si="287"/>
        <v/>
      </c>
      <c r="P1745" s="23"/>
      <c r="Q1745" s="23"/>
      <c r="R1745" s="23"/>
      <c r="S1745" s="23"/>
      <c r="T1745" s="23"/>
      <c r="U1745" s="23"/>
      <c r="V1745" s="23"/>
      <c r="W1745" s="23"/>
      <c r="X1745" s="23"/>
      <c r="Y1745" s="23"/>
      <c r="Z1745" s="23"/>
    </row>
    <row r="1746" spans="1:26" x14ac:dyDescent="0.55000000000000004">
      <c r="A1746" s="6" t="str">
        <f t="shared" ca="1" si="291"/>
        <v/>
      </c>
      <c r="B1746" s="22" t="str">
        <f t="shared" ca="1" si="286"/>
        <v/>
      </c>
      <c r="C1746" s="22" t="str">
        <f t="shared" ca="1" si="286"/>
        <v/>
      </c>
      <c r="D1746" s="22" t="str">
        <f t="shared" ca="1" si="286"/>
        <v/>
      </c>
      <c r="E1746" s="22" t="str">
        <f t="shared" ca="1" si="288"/>
        <v/>
      </c>
      <c r="F1746" s="22" t="str">
        <f t="shared" ca="1" si="289"/>
        <v/>
      </c>
      <c r="G1746" s="22" t="str">
        <f t="shared" ca="1" si="290"/>
        <v/>
      </c>
      <c r="H1746" s="22" t="str">
        <f t="shared" ca="1" si="287"/>
        <v/>
      </c>
      <c r="I1746" s="22" t="str">
        <f t="shared" ca="1" si="287"/>
        <v/>
      </c>
      <c r="J1746" s="22" t="str">
        <f t="shared" ca="1" si="287"/>
        <v/>
      </c>
      <c r="K1746" s="22" t="str">
        <f t="shared" ca="1" si="287"/>
        <v/>
      </c>
      <c r="L1746" s="22" t="str">
        <f t="shared" ca="1" si="287"/>
        <v/>
      </c>
      <c r="M1746" s="22" t="str">
        <f t="shared" ca="1" si="287"/>
        <v/>
      </c>
      <c r="N1746" s="22" t="str">
        <f t="shared" ca="1" si="287"/>
        <v/>
      </c>
      <c r="O1746" s="22" t="str">
        <f t="shared" ca="1" si="287"/>
        <v/>
      </c>
      <c r="P1746" s="23"/>
      <c r="Q1746" s="23"/>
      <c r="R1746" s="23"/>
      <c r="S1746" s="23"/>
      <c r="T1746" s="23"/>
      <c r="U1746" s="23"/>
      <c r="V1746" s="23"/>
      <c r="W1746" s="23"/>
      <c r="X1746" s="23"/>
      <c r="Y1746" s="23"/>
      <c r="Z1746" s="23"/>
    </row>
    <row r="1747" spans="1:26" x14ac:dyDescent="0.55000000000000004">
      <c r="A1747" s="6" t="str">
        <f t="shared" ca="1" si="291"/>
        <v/>
      </c>
      <c r="B1747" s="22" t="str">
        <f t="shared" ca="1" si="286"/>
        <v/>
      </c>
      <c r="C1747" s="22" t="str">
        <f t="shared" ca="1" si="286"/>
        <v/>
      </c>
      <c r="D1747" s="22" t="str">
        <f t="shared" ca="1" si="286"/>
        <v/>
      </c>
      <c r="E1747" s="22" t="str">
        <f t="shared" ca="1" si="288"/>
        <v/>
      </c>
      <c r="F1747" s="22" t="str">
        <f t="shared" ca="1" si="289"/>
        <v/>
      </c>
      <c r="G1747" s="22" t="str">
        <f t="shared" ca="1" si="290"/>
        <v/>
      </c>
      <c r="H1747" s="22" t="str">
        <f t="shared" ca="1" si="287"/>
        <v/>
      </c>
      <c r="I1747" s="22" t="str">
        <f t="shared" ca="1" si="287"/>
        <v/>
      </c>
      <c r="J1747" s="22" t="str">
        <f t="shared" ca="1" si="287"/>
        <v/>
      </c>
      <c r="K1747" s="22" t="str">
        <f t="shared" ca="1" si="287"/>
        <v/>
      </c>
      <c r="L1747" s="22" t="str">
        <f t="shared" ca="1" si="287"/>
        <v/>
      </c>
      <c r="M1747" s="22" t="str">
        <f t="shared" ca="1" si="287"/>
        <v/>
      </c>
      <c r="N1747" s="22" t="str">
        <f t="shared" ca="1" si="287"/>
        <v/>
      </c>
      <c r="O1747" s="22" t="str">
        <f t="shared" ca="1" si="287"/>
        <v/>
      </c>
      <c r="P1747" s="23"/>
      <c r="Q1747" s="23"/>
      <c r="R1747" s="23"/>
      <c r="S1747" s="23"/>
      <c r="T1747" s="23"/>
      <c r="U1747" s="23"/>
      <c r="V1747" s="23"/>
      <c r="W1747" s="23"/>
      <c r="X1747" s="23"/>
      <c r="Y1747" s="23"/>
      <c r="Z1747" s="23"/>
    </row>
    <row r="1748" spans="1:26" x14ac:dyDescent="0.55000000000000004">
      <c r="A1748" s="6" t="str">
        <f t="shared" ca="1" si="291"/>
        <v/>
      </c>
      <c r="B1748" s="22" t="str">
        <f t="shared" ref="B1748:D1767" ca="1" si="292">IF($A1748="","",IF(ISERROR(IF(ISERROR(INDEX(FredRatesData_AllData,MATCH($A1748-(MAX(0,WEEKDAY($A1748,2)-5)),FredRatesData_Dates,0),MATCH(B$6,FredRatesData_IDs,0),1)/B$5),INDEX(FredRatesData_AllData,MATCH($A1748-(MAX(0,WEEKDAY($A1748,2)-5))-3,FredRatesData_Dates,0),MATCH(B$6,FredRatesData_IDs,0),1)/B$5,INDEX(FredRatesData_AllData,MATCH($A1748-(MAX(0,WEEKDAY($A1748,2)-5)),FredRatesData_Dates,0),MATCH(B$6,FredRatesData_IDs,0),1)/B$5)),"",IF(ISERROR(INDEX(FredRatesData_AllData,MATCH($A1748-(MAX(0,WEEKDAY($A1748,2)-5)),FredRatesData_Dates,0),MATCH(B$6,FredRatesData_IDs,0),1)/B$5),INDEX(FredRatesData_AllData,MATCH($A1748-(MAX(0,WEEKDAY($A1748,2)-5))-3,FredRatesData_Dates,0),MATCH(B$6,FredRatesData_IDs,0),1)/B$5,INDEX(FredRatesData_AllData,MATCH($A1748-(MAX(0,WEEKDAY($A1748,2)-5)),FredRatesData_Dates,0),MATCH(B$6,FredRatesData_IDs,0),1)/B$5)))</f>
        <v/>
      </c>
      <c r="C1748" s="22" t="str">
        <f t="shared" ca="1" si="292"/>
        <v/>
      </c>
      <c r="D1748" s="22" t="str">
        <f t="shared" ca="1" si="292"/>
        <v/>
      </c>
      <c r="E1748" s="22" t="str">
        <f t="shared" ca="1" si="288"/>
        <v/>
      </c>
      <c r="F1748" s="22" t="str">
        <f t="shared" ca="1" si="289"/>
        <v/>
      </c>
      <c r="G1748" s="22" t="str">
        <f t="shared" ca="1" si="290"/>
        <v/>
      </c>
      <c r="H1748" s="22" t="str">
        <f t="shared" ref="H1748:O1767" ca="1" si="293">IF($A1748="","",IF(ISERROR(IF(ISERROR(INDEX(FredRatesData_AllData,MATCH($A1748-(MAX(0,WEEKDAY($A1748,2)-5)),FredRatesData_Dates,0),MATCH(H$6,FredRatesData_IDs,0),1)/H$5),INDEX(FredRatesData_AllData,MATCH($A1748-(MAX(0,WEEKDAY($A1748,2)-5))-3,FredRatesData_Dates,0),MATCH(H$6,FredRatesData_IDs,0),1)/H$5,INDEX(FredRatesData_AllData,MATCH($A1748-(MAX(0,WEEKDAY($A1748,2)-5)),FredRatesData_Dates,0),MATCH(H$6,FredRatesData_IDs,0),1)/H$5)),"",IF(ISERROR(INDEX(FredRatesData_AllData,MATCH($A1748-(MAX(0,WEEKDAY($A1748,2)-5)),FredRatesData_Dates,0),MATCH(H$6,FredRatesData_IDs,0),1)/H$5),INDEX(FredRatesData_AllData,MATCH($A1748-(MAX(0,WEEKDAY($A1748,2)-5))-3,FredRatesData_Dates,0),MATCH(H$6,FredRatesData_IDs,0),1)/H$5,INDEX(FredRatesData_AllData,MATCH($A1748-(MAX(0,WEEKDAY($A1748,2)-5)),FredRatesData_Dates,0),MATCH(H$6,FredRatesData_IDs,0),1)/H$5)))</f>
        <v/>
      </c>
      <c r="I1748" s="22" t="str">
        <f t="shared" ca="1" si="293"/>
        <v/>
      </c>
      <c r="J1748" s="22" t="str">
        <f t="shared" ca="1" si="293"/>
        <v/>
      </c>
      <c r="K1748" s="22" t="str">
        <f t="shared" ca="1" si="293"/>
        <v/>
      </c>
      <c r="L1748" s="22" t="str">
        <f t="shared" ca="1" si="293"/>
        <v/>
      </c>
      <c r="M1748" s="22" t="str">
        <f t="shared" ca="1" si="293"/>
        <v/>
      </c>
      <c r="N1748" s="22" t="str">
        <f t="shared" ca="1" si="293"/>
        <v/>
      </c>
      <c r="O1748" s="22" t="str">
        <f t="shared" ca="1" si="293"/>
        <v/>
      </c>
      <c r="P1748" s="23"/>
      <c r="Q1748" s="23"/>
      <c r="R1748" s="23"/>
      <c r="S1748" s="23"/>
      <c r="T1748" s="23"/>
      <c r="U1748" s="23"/>
      <c r="V1748" s="23"/>
      <c r="W1748" s="23"/>
      <c r="X1748" s="23"/>
      <c r="Y1748" s="23"/>
      <c r="Z1748" s="23"/>
    </row>
    <row r="1749" spans="1:26" x14ac:dyDescent="0.55000000000000004">
      <c r="A1749" s="6" t="str">
        <f t="shared" ca="1" si="291"/>
        <v/>
      </c>
      <c r="B1749" s="22" t="str">
        <f t="shared" ca="1" si="292"/>
        <v/>
      </c>
      <c r="C1749" s="22" t="str">
        <f t="shared" ca="1" si="292"/>
        <v/>
      </c>
      <c r="D1749" s="22" t="str">
        <f t="shared" ca="1" si="292"/>
        <v/>
      </c>
      <c r="E1749" s="22" t="str">
        <f t="shared" ca="1" si="288"/>
        <v/>
      </c>
      <c r="F1749" s="22" t="str">
        <f t="shared" ca="1" si="289"/>
        <v/>
      </c>
      <c r="G1749" s="22" t="str">
        <f t="shared" ca="1" si="290"/>
        <v/>
      </c>
      <c r="H1749" s="22" t="str">
        <f t="shared" ca="1" si="293"/>
        <v/>
      </c>
      <c r="I1749" s="22" t="str">
        <f t="shared" ca="1" si="293"/>
        <v/>
      </c>
      <c r="J1749" s="22" t="str">
        <f t="shared" ca="1" si="293"/>
        <v/>
      </c>
      <c r="K1749" s="22" t="str">
        <f t="shared" ca="1" si="293"/>
        <v/>
      </c>
      <c r="L1749" s="22" t="str">
        <f t="shared" ca="1" si="293"/>
        <v/>
      </c>
      <c r="M1749" s="22" t="str">
        <f t="shared" ca="1" si="293"/>
        <v/>
      </c>
      <c r="N1749" s="22" t="str">
        <f t="shared" ca="1" si="293"/>
        <v/>
      </c>
      <c r="O1749" s="22" t="str">
        <f t="shared" ca="1" si="293"/>
        <v/>
      </c>
      <c r="P1749" s="23"/>
      <c r="Q1749" s="23"/>
      <c r="R1749" s="23"/>
      <c r="S1749" s="23"/>
      <c r="T1749" s="23"/>
      <c r="U1749" s="23"/>
      <c r="V1749" s="23"/>
      <c r="W1749" s="23"/>
      <c r="X1749" s="23"/>
      <c r="Y1749" s="23"/>
      <c r="Z1749" s="23"/>
    </row>
    <row r="1750" spans="1:26" x14ac:dyDescent="0.55000000000000004">
      <c r="A1750" s="6" t="str">
        <f t="shared" ca="1" si="291"/>
        <v/>
      </c>
      <c r="B1750" s="22" t="str">
        <f t="shared" ca="1" si="292"/>
        <v/>
      </c>
      <c r="C1750" s="22" t="str">
        <f t="shared" ca="1" si="292"/>
        <v/>
      </c>
      <c r="D1750" s="22" t="str">
        <f t="shared" ca="1" si="292"/>
        <v/>
      </c>
      <c r="E1750" s="22" t="str">
        <f t="shared" ca="1" si="288"/>
        <v/>
      </c>
      <c r="F1750" s="22" t="str">
        <f t="shared" ca="1" si="289"/>
        <v/>
      </c>
      <c r="G1750" s="22" t="str">
        <f t="shared" ca="1" si="290"/>
        <v/>
      </c>
      <c r="H1750" s="22" t="str">
        <f t="shared" ca="1" si="293"/>
        <v/>
      </c>
      <c r="I1750" s="22" t="str">
        <f t="shared" ca="1" si="293"/>
        <v/>
      </c>
      <c r="J1750" s="22" t="str">
        <f t="shared" ca="1" si="293"/>
        <v/>
      </c>
      <c r="K1750" s="22" t="str">
        <f t="shared" ca="1" si="293"/>
        <v/>
      </c>
      <c r="L1750" s="22" t="str">
        <f t="shared" ca="1" si="293"/>
        <v/>
      </c>
      <c r="M1750" s="22" t="str">
        <f t="shared" ca="1" si="293"/>
        <v/>
      </c>
      <c r="N1750" s="22" t="str">
        <f t="shared" ca="1" si="293"/>
        <v/>
      </c>
      <c r="O1750" s="22" t="str">
        <f t="shared" ca="1" si="293"/>
        <v/>
      </c>
      <c r="P1750" s="23"/>
      <c r="Q1750" s="23"/>
      <c r="R1750" s="23"/>
      <c r="S1750" s="23"/>
      <c r="T1750" s="23"/>
      <c r="U1750" s="23"/>
      <c r="V1750" s="23"/>
      <c r="W1750" s="23"/>
      <c r="X1750" s="23"/>
      <c r="Y1750" s="23"/>
      <c r="Z1750" s="23"/>
    </row>
    <row r="1751" spans="1:26" x14ac:dyDescent="0.55000000000000004">
      <c r="A1751" s="6" t="str">
        <f t="shared" ca="1" si="291"/>
        <v/>
      </c>
      <c r="B1751" s="22" t="str">
        <f t="shared" ca="1" si="292"/>
        <v/>
      </c>
      <c r="C1751" s="22" t="str">
        <f t="shared" ca="1" si="292"/>
        <v/>
      </c>
      <c r="D1751" s="22" t="str">
        <f t="shared" ca="1" si="292"/>
        <v/>
      </c>
      <c r="E1751" s="22" t="str">
        <f t="shared" ca="1" si="288"/>
        <v/>
      </c>
      <c r="F1751" s="22" t="str">
        <f t="shared" ca="1" si="289"/>
        <v/>
      </c>
      <c r="G1751" s="22" t="str">
        <f t="shared" ca="1" si="290"/>
        <v/>
      </c>
      <c r="H1751" s="22" t="str">
        <f t="shared" ca="1" si="293"/>
        <v/>
      </c>
      <c r="I1751" s="22" t="str">
        <f t="shared" ca="1" si="293"/>
        <v/>
      </c>
      <c r="J1751" s="22" t="str">
        <f t="shared" ca="1" si="293"/>
        <v/>
      </c>
      <c r="K1751" s="22" t="str">
        <f t="shared" ca="1" si="293"/>
        <v/>
      </c>
      <c r="L1751" s="22" t="str">
        <f t="shared" ca="1" si="293"/>
        <v/>
      </c>
      <c r="M1751" s="22" t="str">
        <f t="shared" ca="1" si="293"/>
        <v/>
      </c>
      <c r="N1751" s="22" t="str">
        <f t="shared" ca="1" si="293"/>
        <v/>
      </c>
      <c r="O1751" s="22" t="str">
        <f t="shared" ca="1" si="293"/>
        <v/>
      </c>
      <c r="P1751" s="23"/>
      <c r="Q1751" s="23"/>
      <c r="R1751" s="23"/>
      <c r="S1751" s="23"/>
      <c r="T1751" s="23"/>
      <c r="U1751" s="23"/>
      <c r="V1751" s="23"/>
      <c r="W1751" s="23"/>
      <c r="X1751" s="23"/>
      <c r="Y1751" s="23"/>
      <c r="Z1751" s="23"/>
    </row>
    <row r="1752" spans="1:26" x14ac:dyDescent="0.55000000000000004">
      <c r="A1752" s="6" t="str">
        <f t="shared" ca="1" si="291"/>
        <v/>
      </c>
      <c r="B1752" s="22" t="str">
        <f t="shared" ca="1" si="292"/>
        <v/>
      </c>
      <c r="C1752" s="22" t="str">
        <f t="shared" ca="1" si="292"/>
        <v/>
      </c>
      <c r="D1752" s="22" t="str">
        <f t="shared" ca="1" si="292"/>
        <v/>
      </c>
      <c r="E1752" s="22" t="str">
        <f t="shared" ca="1" si="288"/>
        <v/>
      </c>
      <c r="F1752" s="22" t="str">
        <f t="shared" ca="1" si="289"/>
        <v/>
      </c>
      <c r="G1752" s="22" t="str">
        <f t="shared" ca="1" si="290"/>
        <v/>
      </c>
      <c r="H1752" s="22" t="str">
        <f t="shared" ca="1" si="293"/>
        <v/>
      </c>
      <c r="I1752" s="22" t="str">
        <f t="shared" ca="1" si="293"/>
        <v/>
      </c>
      <c r="J1752" s="22" t="str">
        <f t="shared" ca="1" si="293"/>
        <v/>
      </c>
      <c r="K1752" s="22" t="str">
        <f t="shared" ca="1" si="293"/>
        <v/>
      </c>
      <c r="L1752" s="22" t="str">
        <f t="shared" ca="1" si="293"/>
        <v/>
      </c>
      <c r="M1752" s="22" t="str">
        <f t="shared" ca="1" si="293"/>
        <v/>
      </c>
      <c r="N1752" s="22" t="str">
        <f t="shared" ca="1" si="293"/>
        <v/>
      </c>
      <c r="O1752" s="22" t="str">
        <f t="shared" ca="1" si="293"/>
        <v/>
      </c>
      <c r="P1752" s="23"/>
      <c r="Q1752" s="23"/>
      <c r="R1752" s="23"/>
      <c r="S1752" s="23"/>
      <c r="T1752" s="23"/>
      <c r="U1752" s="23"/>
      <c r="V1752" s="23"/>
      <c r="W1752" s="23"/>
      <c r="X1752" s="23"/>
      <c r="Y1752" s="23"/>
      <c r="Z1752" s="23"/>
    </row>
    <row r="1753" spans="1:26" x14ac:dyDescent="0.55000000000000004">
      <c r="A1753" s="6" t="str">
        <f t="shared" ca="1" si="291"/>
        <v/>
      </c>
      <c r="B1753" s="22" t="str">
        <f t="shared" ca="1" si="292"/>
        <v/>
      </c>
      <c r="C1753" s="22" t="str">
        <f t="shared" ca="1" si="292"/>
        <v/>
      </c>
      <c r="D1753" s="22" t="str">
        <f t="shared" ca="1" si="292"/>
        <v/>
      </c>
      <c r="E1753" s="22" t="str">
        <f t="shared" ca="1" si="288"/>
        <v/>
      </c>
      <c r="F1753" s="22" t="str">
        <f t="shared" ca="1" si="289"/>
        <v/>
      </c>
      <c r="G1753" s="22" t="str">
        <f t="shared" ca="1" si="290"/>
        <v/>
      </c>
      <c r="H1753" s="22" t="str">
        <f t="shared" ca="1" si="293"/>
        <v/>
      </c>
      <c r="I1753" s="22" t="str">
        <f t="shared" ca="1" si="293"/>
        <v/>
      </c>
      <c r="J1753" s="22" t="str">
        <f t="shared" ca="1" si="293"/>
        <v/>
      </c>
      <c r="K1753" s="22" t="str">
        <f t="shared" ca="1" si="293"/>
        <v/>
      </c>
      <c r="L1753" s="22" t="str">
        <f t="shared" ca="1" si="293"/>
        <v/>
      </c>
      <c r="M1753" s="22" t="str">
        <f t="shared" ca="1" si="293"/>
        <v/>
      </c>
      <c r="N1753" s="22" t="str">
        <f t="shared" ca="1" si="293"/>
        <v/>
      </c>
      <c r="O1753" s="22" t="str">
        <f t="shared" ca="1" si="293"/>
        <v/>
      </c>
      <c r="P1753" s="23"/>
      <c r="Q1753" s="23"/>
      <c r="R1753" s="23"/>
      <c r="S1753" s="23"/>
      <c r="T1753" s="23"/>
      <c r="U1753" s="23"/>
      <c r="V1753" s="23"/>
      <c r="W1753" s="23"/>
      <c r="X1753" s="23"/>
      <c r="Y1753" s="23"/>
      <c r="Z1753" s="23"/>
    </row>
    <row r="1754" spans="1:26" x14ac:dyDescent="0.55000000000000004">
      <c r="A1754" s="6" t="str">
        <f t="shared" ca="1" si="291"/>
        <v/>
      </c>
      <c r="B1754" s="22" t="str">
        <f t="shared" ca="1" si="292"/>
        <v/>
      </c>
      <c r="C1754" s="22" t="str">
        <f t="shared" ca="1" si="292"/>
        <v/>
      </c>
      <c r="D1754" s="22" t="str">
        <f t="shared" ca="1" si="292"/>
        <v/>
      </c>
      <c r="E1754" s="22" t="str">
        <f t="shared" ca="1" si="288"/>
        <v/>
      </c>
      <c r="F1754" s="22" t="str">
        <f t="shared" ca="1" si="289"/>
        <v/>
      </c>
      <c r="G1754" s="22" t="str">
        <f t="shared" ca="1" si="290"/>
        <v/>
      </c>
      <c r="H1754" s="22" t="str">
        <f t="shared" ca="1" si="293"/>
        <v/>
      </c>
      <c r="I1754" s="22" t="str">
        <f t="shared" ca="1" si="293"/>
        <v/>
      </c>
      <c r="J1754" s="22" t="str">
        <f t="shared" ca="1" si="293"/>
        <v/>
      </c>
      <c r="K1754" s="22" t="str">
        <f t="shared" ca="1" si="293"/>
        <v/>
      </c>
      <c r="L1754" s="22" t="str">
        <f t="shared" ca="1" si="293"/>
        <v/>
      </c>
      <c r="M1754" s="22" t="str">
        <f t="shared" ca="1" si="293"/>
        <v/>
      </c>
      <c r="N1754" s="22" t="str">
        <f t="shared" ca="1" si="293"/>
        <v/>
      </c>
      <c r="O1754" s="22" t="str">
        <f t="shared" ca="1" si="293"/>
        <v/>
      </c>
      <c r="P1754" s="23"/>
      <c r="Q1754" s="23"/>
      <c r="R1754" s="23"/>
      <c r="S1754" s="23"/>
      <c r="T1754" s="23"/>
      <c r="U1754" s="23"/>
      <c r="V1754" s="23"/>
      <c r="W1754" s="23"/>
      <c r="X1754" s="23"/>
      <c r="Y1754" s="23"/>
      <c r="Z1754" s="23"/>
    </row>
    <row r="1755" spans="1:26" x14ac:dyDescent="0.55000000000000004">
      <c r="A1755" s="6" t="str">
        <f t="shared" ca="1" si="291"/>
        <v/>
      </c>
      <c r="B1755" s="22" t="str">
        <f t="shared" ca="1" si="292"/>
        <v/>
      </c>
      <c r="C1755" s="22" t="str">
        <f t="shared" ca="1" si="292"/>
        <v/>
      </c>
      <c r="D1755" s="22" t="str">
        <f t="shared" ca="1" si="292"/>
        <v/>
      </c>
      <c r="E1755" s="22" t="str">
        <f t="shared" ca="1" si="288"/>
        <v/>
      </c>
      <c r="F1755" s="22" t="str">
        <f t="shared" ca="1" si="289"/>
        <v/>
      </c>
      <c r="G1755" s="22" t="str">
        <f t="shared" ca="1" si="290"/>
        <v/>
      </c>
      <c r="H1755" s="22" t="str">
        <f t="shared" ca="1" si="293"/>
        <v/>
      </c>
      <c r="I1755" s="22" t="str">
        <f t="shared" ca="1" si="293"/>
        <v/>
      </c>
      <c r="J1755" s="22" t="str">
        <f t="shared" ca="1" si="293"/>
        <v/>
      </c>
      <c r="K1755" s="22" t="str">
        <f t="shared" ca="1" si="293"/>
        <v/>
      </c>
      <c r="L1755" s="22" t="str">
        <f t="shared" ca="1" si="293"/>
        <v/>
      </c>
      <c r="M1755" s="22" t="str">
        <f t="shared" ca="1" si="293"/>
        <v/>
      </c>
      <c r="N1755" s="22" t="str">
        <f t="shared" ca="1" si="293"/>
        <v/>
      </c>
      <c r="O1755" s="22" t="str">
        <f t="shared" ca="1" si="293"/>
        <v/>
      </c>
      <c r="P1755" s="23"/>
      <c r="Q1755" s="23"/>
      <c r="R1755" s="23"/>
      <c r="S1755" s="23"/>
      <c r="T1755" s="23"/>
      <c r="U1755" s="23"/>
      <c r="V1755" s="23"/>
      <c r="W1755" s="23"/>
      <c r="X1755" s="23"/>
      <c r="Y1755" s="23"/>
      <c r="Z1755" s="23"/>
    </row>
    <row r="1756" spans="1:26" x14ac:dyDescent="0.55000000000000004">
      <c r="A1756" s="6" t="str">
        <f t="shared" ca="1" si="291"/>
        <v/>
      </c>
      <c r="B1756" s="22" t="str">
        <f t="shared" ca="1" si="292"/>
        <v/>
      </c>
      <c r="C1756" s="22" t="str">
        <f t="shared" ca="1" si="292"/>
        <v/>
      </c>
      <c r="D1756" s="22" t="str">
        <f t="shared" ca="1" si="292"/>
        <v/>
      </c>
      <c r="E1756" s="22" t="str">
        <f t="shared" ca="1" si="288"/>
        <v/>
      </c>
      <c r="F1756" s="22" t="str">
        <f t="shared" ca="1" si="289"/>
        <v/>
      </c>
      <c r="G1756" s="22" t="str">
        <f t="shared" ca="1" si="290"/>
        <v/>
      </c>
      <c r="H1756" s="22" t="str">
        <f t="shared" ca="1" si="293"/>
        <v/>
      </c>
      <c r="I1756" s="22" t="str">
        <f t="shared" ca="1" si="293"/>
        <v/>
      </c>
      <c r="J1756" s="22" t="str">
        <f t="shared" ca="1" si="293"/>
        <v/>
      </c>
      <c r="K1756" s="22" t="str">
        <f t="shared" ca="1" si="293"/>
        <v/>
      </c>
      <c r="L1756" s="22" t="str">
        <f t="shared" ca="1" si="293"/>
        <v/>
      </c>
      <c r="M1756" s="22" t="str">
        <f t="shared" ca="1" si="293"/>
        <v/>
      </c>
      <c r="N1756" s="22" t="str">
        <f t="shared" ca="1" si="293"/>
        <v/>
      </c>
      <c r="O1756" s="22" t="str">
        <f t="shared" ca="1" si="293"/>
        <v/>
      </c>
      <c r="P1756" s="23"/>
      <c r="Q1756" s="23"/>
      <c r="R1756" s="23"/>
      <c r="S1756" s="23"/>
      <c r="T1756" s="23"/>
      <c r="U1756" s="23"/>
      <c r="V1756" s="23"/>
      <c r="W1756" s="23"/>
      <c r="X1756" s="23"/>
      <c r="Y1756" s="23"/>
      <c r="Z1756" s="23"/>
    </row>
    <row r="1757" spans="1:26" x14ac:dyDescent="0.55000000000000004">
      <c r="A1757" s="6" t="str">
        <f t="shared" ca="1" si="291"/>
        <v/>
      </c>
      <c r="B1757" s="22" t="str">
        <f t="shared" ca="1" si="292"/>
        <v/>
      </c>
      <c r="C1757" s="22" t="str">
        <f t="shared" ca="1" si="292"/>
        <v/>
      </c>
      <c r="D1757" s="22" t="str">
        <f t="shared" ca="1" si="292"/>
        <v/>
      </c>
      <c r="E1757" s="22" t="str">
        <f t="shared" ca="1" si="288"/>
        <v/>
      </c>
      <c r="F1757" s="22" t="str">
        <f t="shared" ca="1" si="289"/>
        <v/>
      </c>
      <c r="G1757" s="22" t="str">
        <f t="shared" ca="1" si="290"/>
        <v/>
      </c>
      <c r="H1757" s="22" t="str">
        <f t="shared" ca="1" si="293"/>
        <v/>
      </c>
      <c r="I1757" s="22" t="str">
        <f t="shared" ca="1" si="293"/>
        <v/>
      </c>
      <c r="J1757" s="22" t="str">
        <f t="shared" ca="1" si="293"/>
        <v/>
      </c>
      <c r="K1757" s="22" t="str">
        <f t="shared" ca="1" si="293"/>
        <v/>
      </c>
      <c r="L1757" s="22" t="str">
        <f t="shared" ca="1" si="293"/>
        <v/>
      </c>
      <c r="M1757" s="22" t="str">
        <f t="shared" ca="1" si="293"/>
        <v/>
      </c>
      <c r="N1757" s="22" t="str">
        <f t="shared" ca="1" si="293"/>
        <v/>
      </c>
      <c r="O1757" s="22" t="str">
        <f t="shared" ca="1" si="293"/>
        <v/>
      </c>
      <c r="P1757" s="23"/>
      <c r="Q1757" s="23"/>
      <c r="R1757" s="23"/>
      <c r="S1757" s="23"/>
      <c r="T1757" s="23"/>
      <c r="U1757" s="23"/>
      <c r="V1757" s="23"/>
      <c r="W1757" s="23"/>
      <c r="X1757" s="23"/>
      <c r="Y1757" s="23"/>
      <c r="Z1757" s="23"/>
    </row>
    <row r="1758" spans="1:26" x14ac:dyDescent="0.55000000000000004">
      <c r="A1758" s="6" t="str">
        <f t="shared" ca="1" si="291"/>
        <v/>
      </c>
      <c r="B1758" s="22" t="str">
        <f t="shared" ca="1" si="292"/>
        <v/>
      </c>
      <c r="C1758" s="22" t="str">
        <f t="shared" ca="1" si="292"/>
        <v/>
      </c>
      <c r="D1758" s="22" t="str">
        <f t="shared" ca="1" si="292"/>
        <v/>
      </c>
      <c r="E1758" s="22" t="str">
        <f t="shared" ca="1" si="288"/>
        <v/>
      </c>
      <c r="F1758" s="22" t="str">
        <f t="shared" ca="1" si="289"/>
        <v/>
      </c>
      <c r="G1758" s="22" t="str">
        <f t="shared" ca="1" si="290"/>
        <v/>
      </c>
      <c r="H1758" s="22" t="str">
        <f t="shared" ca="1" si="293"/>
        <v/>
      </c>
      <c r="I1758" s="22" t="str">
        <f t="shared" ca="1" si="293"/>
        <v/>
      </c>
      <c r="J1758" s="22" t="str">
        <f t="shared" ca="1" si="293"/>
        <v/>
      </c>
      <c r="K1758" s="22" t="str">
        <f t="shared" ca="1" si="293"/>
        <v/>
      </c>
      <c r="L1758" s="22" t="str">
        <f t="shared" ca="1" si="293"/>
        <v/>
      </c>
      <c r="M1758" s="22" t="str">
        <f t="shared" ca="1" si="293"/>
        <v/>
      </c>
      <c r="N1758" s="22" t="str">
        <f t="shared" ca="1" si="293"/>
        <v/>
      </c>
      <c r="O1758" s="22" t="str">
        <f t="shared" ca="1" si="293"/>
        <v/>
      </c>
      <c r="P1758" s="23"/>
      <c r="Q1758" s="23"/>
      <c r="R1758" s="23"/>
      <c r="S1758" s="23"/>
      <c r="T1758" s="23"/>
      <c r="U1758" s="23"/>
      <c r="V1758" s="23"/>
      <c r="W1758" s="23"/>
      <c r="X1758" s="23"/>
      <c r="Y1758" s="23"/>
      <c r="Z1758" s="23"/>
    </row>
    <row r="1759" spans="1:26" x14ac:dyDescent="0.55000000000000004">
      <c r="A1759" s="6" t="str">
        <f t="shared" ca="1" si="291"/>
        <v/>
      </c>
      <c r="B1759" s="22" t="str">
        <f t="shared" ca="1" si="292"/>
        <v/>
      </c>
      <c r="C1759" s="22" t="str">
        <f t="shared" ca="1" si="292"/>
        <v/>
      </c>
      <c r="D1759" s="22" t="str">
        <f t="shared" ca="1" si="292"/>
        <v/>
      </c>
      <c r="E1759" s="22" t="str">
        <f t="shared" ca="1" si="288"/>
        <v/>
      </c>
      <c r="F1759" s="22" t="str">
        <f t="shared" ca="1" si="289"/>
        <v/>
      </c>
      <c r="G1759" s="22" t="str">
        <f t="shared" ca="1" si="290"/>
        <v/>
      </c>
      <c r="H1759" s="22" t="str">
        <f t="shared" ca="1" si="293"/>
        <v/>
      </c>
      <c r="I1759" s="22" t="str">
        <f t="shared" ca="1" si="293"/>
        <v/>
      </c>
      <c r="J1759" s="22" t="str">
        <f t="shared" ca="1" si="293"/>
        <v/>
      </c>
      <c r="K1759" s="22" t="str">
        <f t="shared" ca="1" si="293"/>
        <v/>
      </c>
      <c r="L1759" s="22" t="str">
        <f t="shared" ca="1" si="293"/>
        <v/>
      </c>
      <c r="M1759" s="22" t="str">
        <f t="shared" ca="1" si="293"/>
        <v/>
      </c>
      <c r="N1759" s="22" t="str">
        <f t="shared" ca="1" si="293"/>
        <v/>
      </c>
      <c r="O1759" s="22" t="str">
        <f t="shared" ca="1" si="293"/>
        <v/>
      </c>
      <c r="P1759" s="23"/>
      <c r="Q1759" s="23"/>
      <c r="R1759" s="23"/>
      <c r="S1759" s="23"/>
      <c r="T1759" s="23"/>
      <c r="U1759" s="23"/>
      <c r="V1759" s="23"/>
      <c r="W1759" s="23"/>
      <c r="X1759" s="23"/>
      <c r="Y1759" s="23"/>
      <c r="Z1759" s="23"/>
    </row>
    <row r="1760" spans="1:26" x14ac:dyDescent="0.55000000000000004">
      <c r="A1760" s="6" t="str">
        <f t="shared" ca="1" si="291"/>
        <v/>
      </c>
      <c r="B1760" s="22" t="str">
        <f t="shared" ca="1" si="292"/>
        <v/>
      </c>
      <c r="C1760" s="22" t="str">
        <f t="shared" ca="1" si="292"/>
        <v/>
      </c>
      <c r="D1760" s="22" t="str">
        <f t="shared" ca="1" si="292"/>
        <v/>
      </c>
      <c r="E1760" s="22" t="str">
        <f t="shared" ca="1" si="288"/>
        <v/>
      </c>
      <c r="F1760" s="22" t="str">
        <f t="shared" ca="1" si="289"/>
        <v/>
      </c>
      <c r="G1760" s="22" t="str">
        <f t="shared" ca="1" si="290"/>
        <v/>
      </c>
      <c r="H1760" s="22" t="str">
        <f t="shared" ca="1" si="293"/>
        <v/>
      </c>
      <c r="I1760" s="22" t="str">
        <f t="shared" ca="1" si="293"/>
        <v/>
      </c>
      <c r="J1760" s="22" t="str">
        <f t="shared" ca="1" si="293"/>
        <v/>
      </c>
      <c r="K1760" s="22" t="str">
        <f t="shared" ca="1" si="293"/>
        <v/>
      </c>
      <c r="L1760" s="22" t="str">
        <f t="shared" ca="1" si="293"/>
        <v/>
      </c>
      <c r="M1760" s="22" t="str">
        <f t="shared" ca="1" si="293"/>
        <v/>
      </c>
      <c r="N1760" s="22" t="str">
        <f t="shared" ca="1" si="293"/>
        <v/>
      </c>
      <c r="O1760" s="22" t="str">
        <f t="shared" ca="1" si="293"/>
        <v/>
      </c>
      <c r="P1760" s="23"/>
      <c r="Q1760" s="23"/>
      <c r="R1760" s="23"/>
      <c r="S1760" s="23"/>
      <c r="T1760" s="23"/>
      <c r="U1760" s="23"/>
      <c r="V1760" s="23"/>
      <c r="W1760" s="23"/>
      <c r="X1760" s="23"/>
      <c r="Y1760" s="23"/>
      <c r="Z1760" s="23"/>
    </row>
    <row r="1761" spans="1:26" x14ac:dyDescent="0.55000000000000004">
      <c r="A1761" s="6" t="str">
        <f t="shared" ca="1" si="291"/>
        <v/>
      </c>
      <c r="B1761" s="22" t="str">
        <f t="shared" ca="1" si="292"/>
        <v/>
      </c>
      <c r="C1761" s="22" t="str">
        <f t="shared" ca="1" si="292"/>
        <v/>
      </c>
      <c r="D1761" s="22" t="str">
        <f t="shared" ca="1" si="292"/>
        <v/>
      </c>
      <c r="E1761" s="22" t="str">
        <f t="shared" ca="1" si="288"/>
        <v/>
      </c>
      <c r="F1761" s="22" t="str">
        <f t="shared" ca="1" si="289"/>
        <v/>
      </c>
      <c r="G1761" s="22" t="str">
        <f t="shared" ca="1" si="290"/>
        <v/>
      </c>
      <c r="H1761" s="22" t="str">
        <f t="shared" ca="1" si="293"/>
        <v/>
      </c>
      <c r="I1761" s="22" t="str">
        <f t="shared" ca="1" si="293"/>
        <v/>
      </c>
      <c r="J1761" s="22" t="str">
        <f t="shared" ca="1" si="293"/>
        <v/>
      </c>
      <c r="K1761" s="22" t="str">
        <f t="shared" ca="1" si="293"/>
        <v/>
      </c>
      <c r="L1761" s="22" t="str">
        <f t="shared" ca="1" si="293"/>
        <v/>
      </c>
      <c r="M1761" s="22" t="str">
        <f t="shared" ca="1" si="293"/>
        <v/>
      </c>
      <c r="N1761" s="22" t="str">
        <f t="shared" ca="1" si="293"/>
        <v/>
      </c>
      <c r="O1761" s="22" t="str">
        <f t="shared" ca="1" si="293"/>
        <v/>
      </c>
      <c r="P1761" s="23"/>
      <c r="Q1761" s="23"/>
      <c r="R1761" s="23"/>
      <c r="S1761" s="23"/>
      <c r="T1761" s="23"/>
      <c r="U1761" s="23"/>
      <c r="V1761" s="23"/>
      <c r="W1761" s="23"/>
      <c r="X1761" s="23"/>
      <c r="Y1761" s="23"/>
      <c r="Z1761" s="23"/>
    </row>
    <row r="1762" spans="1:26" x14ac:dyDescent="0.55000000000000004">
      <c r="A1762" s="6" t="str">
        <f t="shared" ca="1" si="291"/>
        <v/>
      </c>
      <c r="B1762" s="22" t="str">
        <f t="shared" ca="1" si="292"/>
        <v/>
      </c>
      <c r="C1762" s="22" t="str">
        <f t="shared" ca="1" si="292"/>
        <v/>
      </c>
      <c r="D1762" s="22" t="str">
        <f t="shared" ca="1" si="292"/>
        <v/>
      </c>
      <c r="E1762" s="22" t="str">
        <f t="shared" ca="1" si="288"/>
        <v/>
      </c>
      <c r="F1762" s="22" t="str">
        <f t="shared" ca="1" si="289"/>
        <v/>
      </c>
      <c r="G1762" s="22" t="str">
        <f t="shared" ca="1" si="290"/>
        <v/>
      </c>
      <c r="H1762" s="22" t="str">
        <f t="shared" ca="1" si="293"/>
        <v/>
      </c>
      <c r="I1762" s="22" t="str">
        <f t="shared" ca="1" si="293"/>
        <v/>
      </c>
      <c r="J1762" s="22" t="str">
        <f t="shared" ca="1" si="293"/>
        <v/>
      </c>
      <c r="K1762" s="22" t="str">
        <f t="shared" ca="1" si="293"/>
        <v/>
      </c>
      <c r="L1762" s="22" t="str">
        <f t="shared" ca="1" si="293"/>
        <v/>
      </c>
      <c r="M1762" s="22" t="str">
        <f t="shared" ca="1" si="293"/>
        <v/>
      </c>
      <c r="N1762" s="22" t="str">
        <f t="shared" ca="1" si="293"/>
        <v/>
      </c>
      <c r="O1762" s="22" t="str">
        <f t="shared" ca="1" si="293"/>
        <v/>
      </c>
      <c r="P1762" s="23"/>
      <c r="Q1762" s="23"/>
      <c r="R1762" s="23"/>
      <c r="S1762" s="23"/>
      <c r="T1762" s="23"/>
      <c r="U1762" s="23"/>
      <c r="V1762" s="23"/>
      <c r="W1762" s="23"/>
      <c r="X1762" s="23"/>
      <c r="Y1762" s="23"/>
      <c r="Z1762" s="23"/>
    </row>
    <row r="1763" spans="1:26" x14ac:dyDescent="0.55000000000000004">
      <c r="A1763" s="6" t="str">
        <f t="shared" ca="1" si="291"/>
        <v/>
      </c>
      <c r="B1763" s="22" t="str">
        <f t="shared" ca="1" si="292"/>
        <v/>
      </c>
      <c r="C1763" s="22" t="str">
        <f t="shared" ca="1" si="292"/>
        <v/>
      </c>
      <c r="D1763" s="22" t="str">
        <f t="shared" ca="1" si="292"/>
        <v/>
      </c>
      <c r="E1763" s="22" t="str">
        <f t="shared" ca="1" si="288"/>
        <v/>
      </c>
      <c r="F1763" s="22" t="str">
        <f t="shared" ca="1" si="289"/>
        <v/>
      </c>
      <c r="G1763" s="22" t="str">
        <f t="shared" ca="1" si="290"/>
        <v/>
      </c>
      <c r="H1763" s="22" t="str">
        <f t="shared" ca="1" si="293"/>
        <v/>
      </c>
      <c r="I1763" s="22" t="str">
        <f t="shared" ca="1" si="293"/>
        <v/>
      </c>
      <c r="J1763" s="22" t="str">
        <f t="shared" ca="1" si="293"/>
        <v/>
      </c>
      <c r="K1763" s="22" t="str">
        <f t="shared" ca="1" si="293"/>
        <v/>
      </c>
      <c r="L1763" s="22" t="str">
        <f t="shared" ca="1" si="293"/>
        <v/>
      </c>
      <c r="M1763" s="22" t="str">
        <f t="shared" ca="1" si="293"/>
        <v/>
      </c>
      <c r="N1763" s="22" t="str">
        <f t="shared" ca="1" si="293"/>
        <v/>
      </c>
      <c r="O1763" s="22" t="str">
        <f t="shared" ca="1" si="293"/>
        <v/>
      </c>
      <c r="P1763" s="23"/>
      <c r="Q1763" s="23"/>
      <c r="R1763" s="23"/>
      <c r="S1763" s="23"/>
      <c r="T1763" s="23"/>
      <c r="U1763" s="23"/>
      <c r="V1763" s="23"/>
      <c r="W1763" s="23"/>
      <c r="X1763" s="23"/>
      <c r="Y1763" s="23"/>
      <c r="Z1763" s="23"/>
    </row>
    <row r="1764" spans="1:26" x14ac:dyDescent="0.55000000000000004">
      <c r="A1764" s="6" t="str">
        <f t="shared" ca="1" si="291"/>
        <v/>
      </c>
      <c r="B1764" s="22" t="str">
        <f t="shared" ca="1" si="292"/>
        <v/>
      </c>
      <c r="C1764" s="22" t="str">
        <f t="shared" ca="1" si="292"/>
        <v/>
      </c>
      <c r="D1764" s="22" t="str">
        <f t="shared" ca="1" si="292"/>
        <v/>
      </c>
      <c r="E1764" s="22" t="str">
        <f t="shared" ca="1" si="288"/>
        <v/>
      </c>
      <c r="F1764" s="22" t="str">
        <f t="shared" ca="1" si="289"/>
        <v/>
      </c>
      <c r="G1764" s="22" t="str">
        <f t="shared" ca="1" si="290"/>
        <v/>
      </c>
      <c r="H1764" s="22" t="str">
        <f t="shared" ca="1" si="293"/>
        <v/>
      </c>
      <c r="I1764" s="22" t="str">
        <f t="shared" ca="1" si="293"/>
        <v/>
      </c>
      <c r="J1764" s="22" t="str">
        <f t="shared" ca="1" si="293"/>
        <v/>
      </c>
      <c r="K1764" s="22" t="str">
        <f t="shared" ca="1" si="293"/>
        <v/>
      </c>
      <c r="L1764" s="22" t="str">
        <f t="shared" ca="1" si="293"/>
        <v/>
      </c>
      <c r="M1764" s="22" t="str">
        <f t="shared" ca="1" si="293"/>
        <v/>
      </c>
      <c r="N1764" s="22" t="str">
        <f t="shared" ca="1" si="293"/>
        <v/>
      </c>
      <c r="O1764" s="22" t="str">
        <f t="shared" ca="1" si="293"/>
        <v/>
      </c>
      <c r="P1764" s="23"/>
      <c r="Q1764" s="23"/>
      <c r="R1764" s="23"/>
      <c r="S1764" s="23"/>
      <c r="T1764" s="23"/>
      <c r="U1764" s="23"/>
      <c r="V1764" s="23"/>
      <c r="W1764" s="23"/>
      <c r="X1764" s="23"/>
      <c r="Y1764" s="23"/>
      <c r="Z1764" s="23"/>
    </row>
    <row r="1765" spans="1:26" x14ac:dyDescent="0.55000000000000004">
      <c r="A1765" s="6" t="str">
        <f t="shared" ca="1" si="291"/>
        <v/>
      </c>
      <c r="B1765" s="22" t="str">
        <f t="shared" ca="1" si="292"/>
        <v/>
      </c>
      <c r="C1765" s="22" t="str">
        <f t="shared" ca="1" si="292"/>
        <v/>
      </c>
      <c r="D1765" s="22" t="str">
        <f t="shared" ca="1" si="292"/>
        <v/>
      </c>
      <c r="E1765" s="22" t="str">
        <f t="shared" ca="1" si="288"/>
        <v/>
      </c>
      <c r="F1765" s="22" t="str">
        <f t="shared" ca="1" si="289"/>
        <v/>
      </c>
      <c r="G1765" s="22" t="str">
        <f t="shared" ca="1" si="290"/>
        <v/>
      </c>
      <c r="H1765" s="22" t="str">
        <f t="shared" ca="1" si="293"/>
        <v/>
      </c>
      <c r="I1765" s="22" t="str">
        <f t="shared" ca="1" si="293"/>
        <v/>
      </c>
      <c r="J1765" s="22" t="str">
        <f t="shared" ca="1" si="293"/>
        <v/>
      </c>
      <c r="K1765" s="22" t="str">
        <f t="shared" ca="1" si="293"/>
        <v/>
      </c>
      <c r="L1765" s="22" t="str">
        <f t="shared" ca="1" si="293"/>
        <v/>
      </c>
      <c r="M1765" s="22" t="str">
        <f t="shared" ca="1" si="293"/>
        <v/>
      </c>
      <c r="N1765" s="22" t="str">
        <f t="shared" ca="1" si="293"/>
        <v/>
      </c>
      <c r="O1765" s="22" t="str">
        <f t="shared" ca="1" si="293"/>
        <v/>
      </c>
      <c r="P1765" s="23"/>
      <c r="Q1765" s="23"/>
      <c r="R1765" s="23"/>
      <c r="S1765" s="23"/>
      <c r="T1765" s="23"/>
      <c r="U1765" s="23"/>
      <c r="V1765" s="23"/>
      <c r="W1765" s="23"/>
      <c r="X1765" s="23"/>
      <c r="Y1765" s="23"/>
      <c r="Z1765" s="23"/>
    </row>
    <row r="1766" spans="1:26" x14ac:dyDescent="0.55000000000000004">
      <c r="A1766" s="6" t="str">
        <f t="shared" ca="1" si="291"/>
        <v/>
      </c>
      <c r="B1766" s="22" t="str">
        <f t="shared" ca="1" si="292"/>
        <v/>
      </c>
      <c r="C1766" s="22" t="str">
        <f t="shared" ca="1" si="292"/>
        <v/>
      </c>
      <c r="D1766" s="22" t="str">
        <f t="shared" ca="1" si="292"/>
        <v/>
      </c>
      <c r="E1766" s="22" t="str">
        <f t="shared" ca="1" si="288"/>
        <v/>
      </c>
      <c r="F1766" s="22" t="str">
        <f t="shared" ca="1" si="289"/>
        <v/>
      </c>
      <c r="G1766" s="22" t="str">
        <f t="shared" ca="1" si="290"/>
        <v/>
      </c>
      <c r="H1766" s="22" t="str">
        <f t="shared" ca="1" si="293"/>
        <v/>
      </c>
      <c r="I1766" s="22" t="str">
        <f t="shared" ca="1" si="293"/>
        <v/>
      </c>
      <c r="J1766" s="22" t="str">
        <f t="shared" ca="1" si="293"/>
        <v/>
      </c>
      <c r="K1766" s="22" t="str">
        <f t="shared" ca="1" si="293"/>
        <v/>
      </c>
      <c r="L1766" s="22" t="str">
        <f t="shared" ca="1" si="293"/>
        <v/>
      </c>
      <c r="M1766" s="22" t="str">
        <f t="shared" ca="1" si="293"/>
        <v/>
      </c>
      <c r="N1766" s="22" t="str">
        <f t="shared" ca="1" si="293"/>
        <v/>
      </c>
      <c r="O1766" s="22" t="str">
        <f t="shared" ca="1" si="293"/>
        <v/>
      </c>
      <c r="P1766" s="23"/>
      <c r="Q1766" s="23"/>
      <c r="R1766" s="23"/>
      <c r="S1766" s="23"/>
      <c r="T1766" s="23"/>
      <c r="U1766" s="23"/>
      <c r="V1766" s="23"/>
      <c r="W1766" s="23"/>
      <c r="X1766" s="23"/>
      <c r="Y1766" s="23"/>
      <c r="Z1766" s="23"/>
    </row>
    <row r="1767" spans="1:26" x14ac:dyDescent="0.55000000000000004">
      <c r="A1767" s="6" t="str">
        <f t="shared" ca="1" si="291"/>
        <v/>
      </c>
      <c r="B1767" s="22" t="str">
        <f t="shared" ca="1" si="292"/>
        <v/>
      </c>
      <c r="C1767" s="22" t="str">
        <f t="shared" ca="1" si="292"/>
        <v/>
      </c>
      <c r="D1767" s="22" t="str">
        <f t="shared" ca="1" si="292"/>
        <v/>
      </c>
      <c r="E1767" s="22" t="str">
        <f t="shared" ca="1" si="288"/>
        <v/>
      </c>
      <c r="F1767" s="22" t="str">
        <f t="shared" ca="1" si="289"/>
        <v/>
      </c>
      <c r="G1767" s="22" t="str">
        <f t="shared" ca="1" si="290"/>
        <v/>
      </c>
      <c r="H1767" s="22" t="str">
        <f t="shared" ca="1" si="293"/>
        <v/>
      </c>
      <c r="I1767" s="22" t="str">
        <f t="shared" ca="1" si="293"/>
        <v/>
      </c>
      <c r="J1767" s="22" t="str">
        <f t="shared" ca="1" si="293"/>
        <v/>
      </c>
      <c r="K1767" s="22" t="str">
        <f t="shared" ca="1" si="293"/>
        <v/>
      </c>
      <c r="L1767" s="22" t="str">
        <f t="shared" ca="1" si="293"/>
        <v/>
      </c>
      <c r="M1767" s="22" t="str">
        <f t="shared" ca="1" si="293"/>
        <v/>
      </c>
      <c r="N1767" s="22" t="str">
        <f t="shared" ca="1" si="293"/>
        <v/>
      </c>
      <c r="O1767" s="22" t="str">
        <f t="shared" ca="1" si="293"/>
        <v/>
      </c>
      <c r="P1767" s="23"/>
      <c r="Q1767" s="23"/>
      <c r="R1767" s="23"/>
      <c r="S1767" s="23"/>
      <c r="T1767" s="23"/>
      <c r="U1767" s="23"/>
      <c r="V1767" s="23"/>
      <c r="W1767" s="23"/>
      <c r="X1767" s="23"/>
      <c r="Y1767" s="23"/>
      <c r="Z1767" s="23"/>
    </row>
    <row r="1768" spans="1:26" x14ac:dyDescent="0.55000000000000004">
      <c r="A1768" s="6" t="str">
        <f t="shared" ca="1" si="291"/>
        <v/>
      </c>
      <c r="B1768" s="22" t="str">
        <f t="shared" ref="B1768:D1787" ca="1" si="294">IF($A1768="","",IF(ISERROR(IF(ISERROR(INDEX(FredRatesData_AllData,MATCH($A1768-(MAX(0,WEEKDAY($A1768,2)-5)),FredRatesData_Dates,0),MATCH(B$6,FredRatesData_IDs,0),1)/B$5),INDEX(FredRatesData_AllData,MATCH($A1768-(MAX(0,WEEKDAY($A1768,2)-5))-3,FredRatesData_Dates,0),MATCH(B$6,FredRatesData_IDs,0),1)/B$5,INDEX(FredRatesData_AllData,MATCH($A1768-(MAX(0,WEEKDAY($A1768,2)-5)),FredRatesData_Dates,0),MATCH(B$6,FredRatesData_IDs,0),1)/B$5)),"",IF(ISERROR(INDEX(FredRatesData_AllData,MATCH($A1768-(MAX(0,WEEKDAY($A1768,2)-5)),FredRatesData_Dates,0),MATCH(B$6,FredRatesData_IDs,0),1)/B$5),INDEX(FredRatesData_AllData,MATCH($A1768-(MAX(0,WEEKDAY($A1768,2)-5))-3,FredRatesData_Dates,0),MATCH(B$6,FredRatesData_IDs,0),1)/B$5,INDEX(FredRatesData_AllData,MATCH($A1768-(MAX(0,WEEKDAY($A1768,2)-5)),FredRatesData_Dates,0),MATCH(B$6,FredRatesData_IDs,0),1)/B$5)))</f>
        <v/>
      </c>
      <c r="C1768" s="22" t="str">
        <f t="shared" ca="1" si="294"/>
        <v/>
      </c>
      <c r="D1768" s="22" t="str">
        <f t="shared" ca="1" si="294"/>
        <v/>
      </c>
      <c r="E1768" s="22" t="str">
        <f t="shared" ca="1" si="288"/>
        <v/>
      </c>
      <c r="F1768" s="22" t="str">
        <f t="shared" ca="1" si="289"/>
        <v/>
      </c>
      <c r="G1768" s="22" t="str">
        <f t="shared" ca="1" si="290"/>
        <v/>
      </c>
      <c r="H1768" s="22" t="str">
        <f t="shared" ref="H1768:O1787" ca="1" si="295">IF($A1768="","",IF(ISERROR(IF(ISERROR(INDEX(FredRatesData_AllData,MATCH($A1768-(MAX(0,WEEKDAY($A1768,2)-5)),FredRatesData_Dates,0),MATCH(H$6,FredRatesData_IDs,0),1)/H$5),INDEX(FredRatesData_AllData,MATCH($A1768-(MAX(0,WEEKDAY($A1768,2)-5))-3,FredRatesData_Dates,0),MATCH(H$6,FredRatesData_IDs,0),1)/H$5,INDEX(FredRatesData_AllData,MATCH($A1768-(MAX(0,WEEKDAY($A1768,2)-5)),FredRatesData_Dates,0),MATCH(H$6,FredRatesData_IDs,0),1)/H$5)),"",IF(ISERROR(INDEX(FredRatesData_AllData,MATCH($A1768-(MAX(0,WEEKDAY($A1768,2)-5)),FredRatesData_Dates,0),MATCH(H$6,FredRatesData_IDs,0),1)/H$5),INDEX(FredRatesData_AllData,MATCH($A1768-(MAX(0,WEEKDAY($A1768,2)-5))-3,FredRatesData_Dates,0),MATCH(H$6,FredRatesData_IDs,0),1)/H$5,INDEX(FredRatesData_AllData,MATCH($A1768-(MAX(0,WEEKDAY($A1768,2)-5)),FredRatesData_Dates,0),MATCH(H$6,FredRatesData_IDs,0),1)/H$5)))</f>
        <v/>
      </c>
      <c r="I1768" s="22" t="str">
        <f t="shared" ca="1" si="295"/>
        <v/>
      </c>
      <c r="J1768" s="22" t="str">
        <f t="shared" ca="1" si="295"/>
        <v/>
      </c>
      <c r="K1768" s="22" t="str">
        <f t="shared" ca="1" si="295"/>
        <v/>
      </c>
      <c r="L1768" s="22" t="str">
        <f t="shared" ca="1" si="295"/>
        <v/>
      </c>
      <c r="M1768" s="22" t="str">
        <f t="shared" ca="1" si="295"/>
        <v/>
      </c>
      <c r="N1768" s="22" t="str">
        <f t="shared" ca="1" si="295"/>
        <v/>
      </c>
      <c r="O1768" s="22" t="str">
        <f t="shared" ca="1" si="295"/>
        <v/>
      </c>
      <c r="P1768" s="23"/>
      <c r="Q1768" s="23"/>
      <c r="R1768" s="23"/>
      <c r="S1768" s="23"/>
      <c r="T1768" s="23"/>
      <c r="U1768" s="23"/>
      <c r="V1768" s="23"/>
      <c r="W1768" s="23"/>
      <c r="X1768" s="23"/>
      <c r="Y1768" s="23"/>
      <c r="Z1768" s="23"/>
    </row>
    <row r="1769" spans="1:26" x14ac:dyDescent="0.55000000000000004">
      <c r="A1769" s="6" t="str">
        <f t="shared" ca="1" si="291"/>
        <v/>
      </c>
      <c r="B1769" s="22" t="str">
        <f t="shared" ca="1" si="294"/>
        <v/>
      </c>
      <c r="C1769" s="22" t="str">
        <f t="shared" ca="1" si="294"/>
        <v/>
      </c>
      <c r="D1769" s="22" t="str">
        <f t="shared" ca="1" si="294"/>
        <v/>
      </c>
      <c r="E1769" s="22" t="str">
        <f t="shared" ca="1" si="288"/>
        <v/>
      </c>
      <c r="F1769" s="22" t="str">
        <f t="shared" ca="1" si="289"/>
        <v/>
      </c>
      <c r="G1769" s="22" t="str">
        <f t="shared" ca="1" si="290"/>
        <v/>
      </c>
      <c r="H1769" s="22" t="str">
        <f t="shared" ca="1" si="295"/>
        <v/>
      </c>
      <c r="I1769" s="22" t="str">
        <f t="shared" ca="1" si="295"/>
        <v/>
      </c>
      <c r="J1769" s="22" t="str">
        <f t="shared" ca="1" si="295"/>
        <v/>
      </c>
      <c r="K1769" s="22" t="str">
        <f t="shared" ca="1" si="295"/>
        <v/>
      </c>
      <c r="L1769" s="22" t="str">
        <f t="shared" ca="1" si="295"/>
        <v/>
      </c>
      <c r="M1769" s="22" t="str">
        <f t="shared" ca="1" si="295"/>
        <v/>
      </c>
      <c r="N1769" s="22" t="str">
        <f t="shared" ca="1" si="295"/>
        <v/>
      </c>
      <c r="O1769" s="22" t="str">
        <f t="shared" ca="1" si="295"/>
        <v/>
      </c>
      <c r="P1769" s="23"/>
      <c r="Q1769" s="23"/>
      <c r="R1769" s="23"/>
      <c r="S1769" s="23"/>
      <c r="T1769" s="23"/>
      <c r="U1769" s="23"/>
      <c r="V1769" s="23"/>
      <c r="W1769" s="23"/>
      <c r="X1769" s="23"/>
      <c r="Y1769" s="23"/>
      <c r="Z1769" s="23"/>
    </row>
    <row r="1770" spans="1:26" x14ac:dyDescent="0.55000000000000004">
      <c r="A1770" s="6" t="str">
        <f t="shared" ca="1" si="291"/>
        <v/>
      </c>
      <c r="B1770" s="22" t="str">
        <f t="shared" ca="1" si="294"/>
        <v/>
      </c>
      <c r="C1770" s="22" t="str">
        <f t="shared" ca="1" si="294"/>
        <v/>
      </c>
      <c r="D1770" s="22" t="str">
        <f t="shared" ca="1" si="294"/>
        <v/>
      </c>
      <c r="E1770" s="22" t="str">
        <f t="shared" ca="1" si="288"/>
        <v/>
      </c>
      <c r="F1770" s="22" t="str">
        <f t="shared" ca="1" si="289"/>
        <v/>
      </c>
      <c r="G1770" s="22" t="str">
        <f t="shared" ca="1" si="290"/>
        <v/>
      </c>
      <c r="H1770" s="22" t="str">
        <f t="shared" ca="1" si="295"/>
        <v/>
      </c>
      <c r="I1770" s="22" t="str">
        <f t="shared" ca="1" si="295"/>
        <v/>
      </c>
      <c r="J1770" s="22" t="str">
        <f t="shared" ca="1" si="295"/>
        <v/>
      </c>
      <c r="K1770" s="22" t="str">
        <f t="shared" ca="1" si="295"/>
        <v/>
      </c>
      <c r="L1770" s="22" t="str">
        <f t="shared" ca="1" si="295"/>
        <v/>
      </c>
      <c r="M1770" s="22" t="str">
        <f t="shared" ca="1" si="295"/>
        <v/>
      </c>
      <c r="N1770" s="22" t="str">
        <f t="shared" ca="1" si="295"/>
        <v/>
      </c>
      <c r="O1770" s="22" t="str">
        <f t="shared" ca="1" si="295"/>
        <v/>
      </c>
      <c r="P1770" s="23"/>
      <c r="Q1770" s="23"/>
      <c r="R1770" s="23"/>
      <c r="S1770" s="23"/>
      <c r="T1770" s="23"/>
      <c r="U1770" s="23"/>
      <c r="V1770" s="23"/>
      <c r="W1770" s="23"/>
      <c r="X1770" s="23"/>
      <c r="Y1770" s="23"/>
      <c r="Z1770" s="23"/>
    </row>
    <row r="1771" spans="1:26" x14ac:dyDescent="0.55000000000000004">
      <c r="A1771" s="6" t="str">
        <f t="shared" ca="1" si="291"/>
        <v/>
      </c>
      <c r="B1771" s="22" t="str">
        <f t="shared" ca="1" si="294"/>
        <v/>
      </c>
      <c r="C1771" s="22" t="str">
        <f t="shared" ca="1" si="294"/>
        <v/>
      </c>
      <c r="D1771" s="22" t="str">
        <f t="shared" ca="1" si="294"/>
        <v/>
      </c>
      <c r="E1771" s="22" t="str">
        <f t="shared" ca="1" si="288"/>
        <v/>
      </c>
      <c r="F1771" s="22" t="str">
        <f t="shared" ca="1" si="289"/>
        <v/>
      </c>
      <c r="G1771" s="22" t="str">
        <f t="shared" ca="1" si="290"/>
        <v/>
      </c>
      <c r="H1771" s="22" t="str">
        <f t="shared" ca="1" si="295"/>
        <v/>
      </c>
      <c r="I1771" s="22" t="str">
        <f t="shared" ca="1" si="295"/>
        <v/>
      </c>
      <c r="J1771" s="22" t="str">
        <f t="shared" ca="1" si="295"/>
        <v/>
      </c>
      <c r="K1771" s="22" t="str">
        <f t="shared" ca="1" si="295"/>
        <v/>
      </c>
      <c r="L1771" s="22" t="str">
        <f t="shared" ca="1" si="295"/>
        <v/>
      </c>
      <c r="M1771" s="22" t="str">
        <f t="shared" ca="1" si="295"/>
        <v/>
      </c>
      <c r="N1771" s="22" t="str">
        <f t="shared" ca="1" si="295"/>
        <v/>
      </c>
      <c r="O1771" s="22" t="str">
        <f t="shared" ca="1" si="295"/>
        <v/>
      </c>
      <c r="P1771" s="23"/>
      <c r="Q1771" s="23"/>
      <c r="R1771" s="23"/>
      <c r="S1771" s="23"/>
      <c r="T1771" s="23"/>
      <c r="U1771" s="23"/>
      <c r="V1771" s="23"/>
      <c r="W1771" s="23"/>
      <c r="X1771" s="23"/>
      <c r="Y1771" s="23"/>
      <c r="Z1771" s="23"/>
    </row>
    <row r="1772" spans="1:26" x14ac:dyDescent="0.55000000000000004">
      <c r="A1772" s="6" t="str">
        <f t="shared" ca="1" si="291"/>
        <v/>
      </c>
      <c r="B1772" s="22" t="str">
        <f t="shared" ca="1" si="294"/>
        <v/>
      </c>
      <c r="C1772" s="22" t="str">
        <f t="shared" ca="1" si="294"/>
        <v/>
      </c>
      <c r="D1772" s="22" t="str">
        <f t="shared" ca="1" si="294"/>
        <v/>
      </c>
      <c r="E1772" s="22" t="str">
        <f t="shared" ca="1" si="288"/>
        <v/>
      </c>
      <c r="F1772" s="22" t="str">
        <f t="shared" ca="1" si="289"/>
        <v/>
      </c>
      <c r="G1772" s="22" t="str">
        <f t="shared" ca="1" si="290"/>
        <v/>
      </c>
      <c r="H1772" s="22" t="str">
        <f t="shared" ca="1" si="295"/>
        <v/>
      </c>
      <c r="I1772" s="22" t="str">
        <f t="shared" ca="1" si="295"/>
        <v/>
      </c>
      <c r="J1772" s="22" t="str">
        <f t="shared" ca="1" si="295"/>
        <v/>
      </c>
      <c r="K1772" s="22" t="str">
        <f t="shared" ca="1" si="295"/>
        <v/>
      </c>
      <c r="L1772" s="22" t="str">
        <f t="shared" ca="1" si="295"/>
        <v/>
      </c>
      <c r="M1772" s="22" t="str">
        <f t="shared" ca="1" si="295"/>
        <v/>
      </c>
      <c r="N1772" s="22" t="str">
        <f t="shared" ca="1" si="295"/>
        <v/>
      </c>
      <c r="O1772" s="22" t="str">
        <f t="shared" ca="1" si="295"/>
        <v/>
      </c>
      <c r="P1772" s="23"/>
      <c r="Q1772" s="23"/>
      <c r="R1772" s="23"/>
      <c r="S1772" s="23"/>
      <c r="T1772" s="23"/>
      <c r="U1772" s="23"/>
      <c r="V1772" s="23"/>
      <c r="W1772" s="23"/>
      <c r="X1772" s="23"/>
      <c r="Y1772" s="23"/>
      <c r="Z1772" s="23"/>
    </row>
    <row r="1773" spans="1:26" x14ac:dyDescent="0.55000000000000004">
      <c r="A1773" s="6" t="str">
        <f t="shared" ca="1" si="291"/>
        <v/>
      </c>
      <c r="B1773" s="22" t="str">
        <f t="shared" ca="1" si="294"/>
        <v/>
      </c>
      <c r="C1773" s="22" t="str">
        <f t="shared" ca="1" si="294"/>
        <v/>
      </c>
      <c r="D1773" s="22" t="str">
        <f t="shared" ca="1" si="294"/>
        <v/>
      </c>
      <c r="E1773" s="22" t="str">
        <f t="shared" ca="1" si="288"/>
        <v/>
      </c>
      <c r="F1773" s="22" t="str">
        <f t="shared" ca="1" si="289"/>
        <v/>
      </c>
      <c r="G1773" s="22" t="str">
        <f t="shared" ca="1" si="290"/>
        <v/>
      </c>
      <c r="H1773" s="22" t="str">
        <f t="shared" ca="1" si="295"/>
        <v/>
      </c>
      <c r="I1773" s="22" t="str">
        <f t="shared" ca="1" si="295"/>
        <v/>
      </c>
      <c r="J1773" s="22" t="str">
        <f t="shared" ca="1" si="295"/>
        <v/>
      </c>
      <c r="K1773" s="22" t="str">
        <f t="shared" ca="1" si="295"/>
        <v/>
      </c>
      <c r="L1773" s="22" t="str">
        <f t="shared" ca="1" si="295"/>
        <v/>
      </c>
      <c r="M1773" s="22" t="str">
        <f t="shared" ca="1" si="295"/>
        <v/>
      </c>
      <c r="N1773" s="22" t="str">
        <f t="shared" ca="1" si="295"/>
        <v/>
      </c>
      <c r="O1773" s="22" t="str">
        <f t="shared" ca="1" si="295"/>
        <v/>
      </c>
      <c r="P1773" s="23"/>
      <c r="Q1773" s="23"/>
      <c r="R1773" s="23"/>
      <c r="S1773" s="23"/>
      <c r="T1773" s="23"/>
      <c r="U1773" s="23"/>
      <c r="V1773" s="23"/>
      <c r="W1773" s="23"/>
      <c r="X1773" s="23"/>
      <c r="Y1773" s="23"/>
      <c r="Z1773" s="23"/>
    </row>
    <row r="1774" spans="1:26" x14ac:dyDescent="0.55000000000000004">
      <c r="A1774" s="6" t="str">
        <f t="shared" ca="1" si="291"/>
        <v/>
      </c>
      <c r="B1774" s="22" t="str">
        <f t="shared" ca="1" si="294"/>
        <v/>
      </c>
      <c r="C1774" s="22" t="str">
        <f t="shared" ca="1" si="294"/>
        <v/>
      </c>
      <c r="D1774" s="22" t="str">
        <f t="shared" ca="1" si="294"/>
        <v/>
      </c>
      <c r="E1774" s="22" t="str">
        <f t="shared" ca="1" si="288"/>
        <v/>
      </c>
      <c r="F1774" s="22" t="str">
        <f t="shared" ca="1" si="289"/>
        <v/>
      </c>
      <c r="G1774" s="22" t="str">
        <f t="shared" ca="1" si="290"/>
        <v/>
      </c>
      <c r="H1774" s="22" t="str">
        <f t="shared" ca="1" si="295"/>
        <v/>
      </c>
      <c r="I1774" s="22" t="str">
        <f t="shared" ca="1" si="295"/>
        <v/>
      </c>
      <c r="J1774" s="22" t="str">
        <f t="shared" ca="1" si="295"/>
        <v/>
      </c>
      <c r="K1774" s="22" t="str">
        <f t="shared" ca="1" si="295"/>
        <v/>
      </c>
      <c r="L1774" s="22" t="str">
        <f t="shared" ca="1" si="295"/>
        <v/>
      </c>
      <c r="M1774" s="22" t="str">
        <f t="shared" ca="1" si="295"/>
        <v/>
      </c>
      <c r="N1774" s="22" t="str">
        <f t="shared" ca="1" si="295"/>
        <v/>
      </c>
      <c r="O1774" s="22" t="str">
        <f t="shared" ca="1" si="295"/>
        <v/>
      </c>
      <c r="P1774" s="23"/>
      <c r="Q1774" s="23"/>
      <c r="R1774" s="23"/>
      <c r="S1774" s="23"/>
      <c r="T1774" s="23"/>
      <c r="U1774" s="23"/>
      <c r="V1774" s="23"/>
      <c r="W1774" s="23"/>
      <c r="X1774" s="23"/>
      <c r="Y1774" s="23"/>
      <c r="Z1774" s="23"/>
    </row>
    <row r="1775" spans="1:26" x14ac:dyDescent="0.55000000000000004">
      <c r="A1775" s="6" t="str">
        <f t="shared" ca="1" si="291"/>
        <v/>
      </c>
      <c r="B1775" s="22" t="str">
        <f t="shared" ca="1" si="294"/>
        <v/>
      </c>
      <c r="C1775" s="22" t="str">
        <f t="shared" ca="1" si="294"/>
        <v/>
      </c>
      <c r="D1775" s="22" t="str">
        <f t="shared" ca="1" si="294"/>
        <v/>
      </c>
      <c r="E1775" s="22" t="str">
        <f t="shared" ca="1" si="288"/>
        <v/>
      </c>
      <c r="F1775" s="22" t="str">
        <f t="shared" ca="1" si="289"/>
        <v/>
      </c>
      <c r="G1775" s="22" t="str">
        <f t="shared" ca="1" si="290"/>
        <v/>
      </c>
      <c r="H1775" s="22" t="str">
        <f t="shared" ca="1" si="295"/>
        <v/>
      </c>
      <c r="I1775" s="22" t="str">
        <f t="shared" ca="1" si="295"/>
        <v/>
      </c>
      <c r="J1775" s="22" t="str">
        <f t="shared" ca="1" si="295"/>
        <v/>
      </c>
      <c r="K1775" s="22" t="str">
        <f t="shared" ca="1" si="295"/>
        <v/>
      </c>
      <c r="L1775" s="22" t="str">
        <f t="shared" ca="1" si="295"/>
        <v/>
      </c>
      <c r="M1775" s="22" t="str">
        <f t="shared" ca="1" si="295"/>
        <v/>
      </c>
      <c r="N1775" s="22" t="str">
        <f t="shared" ca="1" si="295"/>
        <v/>
      </c>
      <c r="O1775" s="22" t="str">
        <f t="shared" ca="1" si="295"/>
        <v/>
      </c>
      <c r="P1775" s="23"/>
      <c r="Q1775" s="23"/>
      <c r="R1775" s="23"/>
      <c r="S1775" s="23"/>
      <c r="T1775" s="23"/>
      <c r="U1775" s="23"/>
      <c r="V1775" s="23"/>
      <c r="W1775" s="23"/>
      <c r="X1775" s="23"/>
      <c r="Y1775" s="23"/>
      <c r="Z1775" s="23"/>
    </row>
    <row r="1776" spans="1:26" x14ac:dyDescent="0.55000000000000004">
      <c r="A1776" s="6" t="str">
        <f t="shared" ca="1" si="291"/>
        <v/>
      </c>
      <c r="B1776" s="22" t="str">
        <f t="shared" ca="1" si="294"/>
        <v/>
      </c>
      <c r="C1776" s="22" t="str">
        <f t="shared" ca="1" si="294"/>
        <v/>
      </c>
      <c r="D1776" s="22" t="str">
        <f t="shared" ca="1" si="294"/>
        <v/>
      </c>
      <c r="E1776" s="22" t="str">
        <f t="shared" ca="1" si="288"/>
        <v/>
      </c>
      <c r="F1776" s="22" t="str">
        <f t="shared" ca="1" si="289"/>
        <v/>
      </c>
      <c r="G1776" s="22" t="str">
        <f t="shared" ca="1" si="290"/>
        <v/>
      </c>
      <c r="H1776" s="22" t="str">
        <f t="shared" ca="1" si="295"/>
        <v/>
      </c>
      <c r="I1776" s="22" t="str">
        <f t="shared" ca="1" si="295"/>
        <v/>
      </c>
      <c r="J1776" s="22" t="str">
        <f t="shared" ca="1" si="295"/>
        <v/>
      </c>
      <c r="K1776" s="22" t="str">
        <f t="shared" ca="1" si="295"/>
        <v/>
      </c>
      <c r="L1776" s="22" t="str">
        <f t="shared" ca="1" si="295"/>
        <v/>
      </c>
      <c r="M1776" s="22" t="str">
        <f t="shared" ca="1" si="295"/>
        <v/>
      </c>
      <c r="N1776" s="22" t="str">
        <f t="shared" ca="1" si="295"/>
        <v/>
      </c>
      <c r="O1776" s="22" t="str">
        <f t="shared" ca="1" si="295"/>
        <v/>
      </c>
      <c r="P1776" s="23"/>
      <c r="Q1776" s="23"/>
      <c r="R1776" s="23"/>
      <c r="S1776" s="23"/>
      <c r="T1776" s="23"/>
      <c r="U1776" s="23"/>
      <c r="V1776" s="23"/>
      <c r="W1776" s="23"/>
      <c r="X1776" s="23"/>
      <c r="Y1776" s="23"/>
      <c r="Z1776" s="23"/>
    </row>
    <row r="1777" spans="1:26" x14ac:dyDescent="0.55000000000000004">
      <c r="A1777" s="6" t="str">
        <f t="shared" ca="1" si="291"/>
        <v/>
      </c>
      <c r="B1777" s="22" t="str">
        <f t="shared" ca="1" si="294"/>
        <v/>
      </c>
      <c r="C1777" s="22" t="str">
        <f t="shared" ca="1" si="294"/>
        <v/>
      </c>
      <c r="D1777" s="22" t="str">
        <f t="shared" ca="1" si="294"/>
        <v/>
      </c>
      <c r="E1777" s="22" t="str">
        <f t="shared" ca="1" si="288"/>
        <v/>
      </c>
      <c r="F1777" s="22" t="str">
        <f t="shared" ca="1" si="289"/>
        <v/>
      </c>
      <c r="G1777" s="22" t="str">
        <f t="shared" ca="1" si="290"/>
        <v/>
      </c>
      <c r="H1777" s="22" t="str">
        <f t="shared" ca="1" si="295"/>
        <v/>
      </c>
      <c r="I1777" s="22" t="str">
        <f t="shared" ca="1" si="295"/>
        <v/>
      </c>
      <c r="J1777" s="22" t="str">
        <f t="shared" ca="1" si="295"/>
        <v/>
      </c>
      <c r="K1777" s="22" t="str">
        <f t="shared" ca="1" si="295"/>
        <v/>
      </c>
      <c r="L1777" s="22" t="str">
        <f t="shared" ca="1" si="295"/>
        <v/>
      </c>
      <c r="M1777" s="22" t="str">
        <f t="shared" ca="1" si="295"/>
        <v/>
      </c>
      <c r="N1777" s="22" t="str">
        <f t="shared" ca="1" si="295"/>
        <v/>
      </c>
      <c r="O1777" s="22" t="str">
        <f t="shared" ca="1" si="295"/>
        <v/>
      </c>
      <c r="P1777" s="23"/>
      <c r="Q1777" s="23"/>
      <c r="R1777" s="23"/>
      <c r="S1777" s="23"/>
      <c r="T1777" s="23"/>
      <c r="U1777" s="23"/>
      <c r="V1777" s="23"/>
      <c r="W1777" s="23"/>
      <c r="X1777" s="23"/>
      <c r="Y1777" s="23"/>
      <c r="Z1777" s="23"/>
    </row>
    <row r="1778" spans="1:26" x14ac:dyDescent="0.55000000000000004">
      <c r="A1778" s="6" t="str">
        <f t="shared" ca="1" si="291"/>
        <v/>
      </c>
      <c r="B1778" s="22" t="str">
        <f t="shared" ca="1" si="294"/>
        <v/>
      </c>
      <c r="C1778" s="22" t="str">
        <f t="shared" ca="1" si="294"/>
        <v/>
      </c>
      <c r="D1778" s="22" t="str">
        <f t="shared" ca="1" si="294"/>
        <v/>
      </c>
      <c r="E1778" s="22" t="str">
        <f t="shared" ca="1" si="288"/>
        <v/>
      </c>
      <c r="F1778" s="22" t="str">
        <f t="shared" ca="1" si="289"/>
        <v/>
      </c>
      <c r="G1778" s="22" t="str">
        <f t="shared" ca="1" si="290"/>
        <v/>
      </c>
      <c r="H1778" s="22" t="str">
        <f t="shared" ca="1" si="295"/>
        <v/>
      </c>
      <c r="I1778" s="22" t="str">
        <f t="shared" ca="1" si="295"/>
        <v/>
      </c>
      <c r="J1778" s="22" t="str">
        <f t="shared" ca="1" si="295"/>
        <v/>
      </c>
      <c r="K1778" s="22" t="str">
        <f t="shared" ca="1" si="295"/>
        <v/>
      </c>
      <c r="L1778" s="22" t="str">
        <f t="shared" ca="1" si="295"/>
        <v/>
      </c>
      <c r="M1778" s="22" t="str">
        <f t="shared" ca="1" si="295"/>
        <v/>
      </c>
      <c r="N1778" s="22" t="str">
        <f t="shared" ca="1" si="295"/>
        <v/>
      </c>
      <c r="O1778" s="22" t="str">
        <f t="shared" ca="1" si="295"/>
        <v/>
      </c>
      <c r="P1778" s="23"/>
      <c r="Q1778" s="23"/>
      <c r="R1778" s="23"/>
      <c r="S1778" s="23"/>
      <c r="T1778" s="23"/>
      <c r="U1778" s="23"/>
      <c r="V1778" s="23"/>
      <c r="W1778" s="23"/>
      <c r="X1778" s="23"/>
      <c r="Y1778" s="23"/>
      <c r="Z1778" s="23"/>
    </row>
    <row r="1779" spans="1:26" x14ac:dyDescent="0.55000000000000004">
      <c r="A1779" s="6" t="str">
        <f t="shared" ca="1" si="291"/>
        <v/>
      </c>
      <c r="B1779" s="22" t="str">
        <f t="shared" ca="1" si="294"/>
        <v/>
      </c>
      <c r="C1779" s="22" t="str">
        <f t="shared" ca="1" si="294"/>
        <v/>
      </c>
      <c r="D1779" s="22" t="str">
        <f t="shared" ca="1" si="294"/>
        <v/>
      </c>
      <c r="E1779" s="22" t="str">
        <f t="shared" ca="1" si="288"/>
        <v/>
      </c>
      <c r="F1779" s="22" t="str">
        <f t="shared" ca="1" si="289"/>
        <v/>
      </c>
      <c r="G1779" s="22" t="str">
        <f t="shared" ca="1" si="290"/>
        <v/>
      </c>
      <c r="H1779" s="22" t="str">
        <f t="shared" ca="1" si="295"/>
        <v/>
      </c>
      <c r="I1779" s="22" t="str">
        <f t="shared" ca="1" si="295"/>
        <v/>
      </c>
      <c r="J1779" s="22" t="str">
        <f t="shared" ca="1" si="295"/>
        <v/>
      </c>
      <c r="K1779" s="22" t="str">
        <f t="shared" ca="1" si="295"/>
        <v/>
      </c>
      <c r="L1779" s="22" t="str">
        <f t="shared" ca="1" si="295"/>
        <v/>
      </c>
      <c r="M1779" s="22" t="str">
        <f t="shared" ca="1" si="295"/>
        <v/>
      </c>
      <c r="N1779" s="22" t="str">
        <f t="shared" ca="1" si="295"/>
        <v/>
      </c>
      <c r="O1779" s="22" t="str">
        <f t="shared" ca="1" si="295"/>
        <v/>
      </c>
      <c r="P1779" s="23"/>
      <c r="Q1779" s="23"/>
      <c r="R1779" s="23"/>
      <c r="S1779" s="23"/>
      <c r="T1779" s="23"/>
      <c r="U1779" s="23"/>
      <c r="V1779" s="23"/>
      <c r="W1779" s="23"/>
      <c r="X1779" s="23"/>
      <c r="Y1779" s="23"/>
      <c r="Z1779" s="23"/>
    </row>
    <row r="1780" spans="1:26" x14ac:dyDescent="0.55000000000000004">
      <c r="A1780" s="6" t="str">
        <f t="shared" ca="1" si="291"/>
        <v/>
      </c>
      <c r="B1780" s="22" t="str">
        <f t="shared" ca="1" si="294"/>
        <v/>
      </c>
      <c r="C1780" s="22" t="str">
        <f t="shared" ca="1" si="294"/>
        <v/>
      </c>
      <c r="D1780" s="22" t="str">
        <f t="shared" ca="1" si="294"/>
        <v/>
      </c>
      <c r="E1780" s="22" t="str">
        <f t="shared" ca="1" si="288"/>
        <v/>
      </c>
      <c r="F1780" s="22" t="str">
        <f t="shared" ca="1" si="289"/>
        <v/>
      </c>
      <c r="G1780" s="22" t="str">
        <f t="shared" ca="1" si="290"/>
        <v/>
      </c>
      <c r="H1780" s="22" t="str">
        <f t="shared" ca="1" si="295"/>
        <v/>
      </c>
      <c r="I1780" s="22" t="str">
        <f t="shared" ca="1" si="295"/>
        <v/>
      </c>
      <c r="J1780" s="22" t="str">
        <f t="shared" ca="1" si="295"/>
        <v/>
      </c>
      <c r="K1780" s="22" t="str">
        <f t="shared" ca="1" si="295"/>
        <v/>
      </c>
      <c r="L1780" s="22" t="str">
        <f t="shared" ca="1" si="295"/>
        <v/>
      </c>
      <c r="M1780" s="22" t="str">
        <f t="shared" ca="1" si="295"/>
        <v/>
      </c>
      <c r="N1780" s="22" t="str">
        <f t="shared" ca="1" si="295"/>
        <v/>
      </c>
      <c r="O1780" s="22" t="str">
        <f t="shared" ca="1" si="295"/>
        <v/>
      </c>
      <c r="P1780" s="23"/>
      <c r="Q1780" s="23"/>
      <c r="R1780" s="23"/>
      <c r="S1780" s="23"/>
      <c r="T1780" s="23"/>
      <c r="U1780" s="23"/>
      <c r="V1780" s="23"/>
      <c r="W1780" s="23"/>
      <c r="X1780" s="23"/>
      <c r="Y1780" s="23"/>
      <c r="Z1780" s="23"/>
    </row>
    <row r="1781" spans="1:26" x14ac:dyDescent="0.55000000000000004">
      <c r="A1781" s="6" t="str">
        <f t="shared" ca="1" si="291"/>
        <v/>
      </c>
      <c r="B1781" s="22" t="str">
        <f t="shared" ca="1" si="294"/>
        <v/>
      </c>
      <c r="C1781" s="22" t="str">
        <f t="shared" ca="1" si="294"/>
        <v/>
      </c>
      <c r="D1781" s="22" t="str">
        <f t="shared" ca="1" si="294"/>
        <v/>
      </c>
      <c r="E1781" s="22" t="str">
        <f t="shared" ca="1" si="288"/>
        <v/>
      </c>
      <c r="F1781" s="22" t="str">
        <f t="shared" ca="1" si="289"/>
        <v/>
      </c>
      <c r="G1781" s="22" t="str">
        <f t="shared" ca="1" si="290"/>
        <v/>
      </c>
      <c r="H1781" s="22" t="str">
        <f t="shared" ca="1" si="295"/>
        <v/>
      </c>
      <c r="I1781" s="22" t="str">
        <f t="shared" ca="1" si="295"/>
        <v/>
      </c>
      <c r="J1781" s="22" t="str">
        <f t="shared" ca="1" si="295"/>
        <v/>
      </c>
      <c r="K1781" s="22" t="str">
        <f t="shared" ca="1" si="295"/>
        <v/>
      </c>
      <c r="L1781" s="22" t="str">
        <f t="shared" ca="1" si="295"/>
        <v/>
      </c>
      <c r="M1781" s="22" t="str">
        <f t="shared" ca="1" si="295"/>
        <v/>
      </c>
      <c r="N1781" s="22" t="str">
        <f t="shared" ca="1" si="295"/>
        <v/>
      </c>
      <c r="O1781" s="22" t="str">
        <f t="shared" ca="1" si="295"/>
        <v/>
      </c>
      <c r="P1781" s="23"/>
      <c r="Q1781" s="23"/>
      <c r="R1781" s="23"/>
      <c r="S1781" s="23"/>
      <c r="T1781" s="23"/>
      <c r="U1781" s="23"/>
      <c r="V1781" s="23"/>
      <c r="W1781" s="23"/>
      <c r="X1781" s="23"/>
      <c r="Y1781" s="23"/>
      <c r="Z1781" s="23"/>
    </row>
    <row r="1782" spans="1:26" x14ac:dyDescent="0.55000000000000004">
      <c r="A1782" s="6" t="str">
        <f t="shared" ca="1" si="291"/>
        <v/>
      </c>
      <c r="B1782" s="22" t="str">
        <f t="shared" ca="1" si="294"/>
        <v/>
      </c>
      <c r="C1782" s="22" t="str">
        <f t="shared" ca="1" si="294"/>
        <v/>
      </c>
      <c r="D1782" s="22" t="str">
        <f t="shared" ca="1" si="294"/>
        <v/>
      </c>
      <c r="E1782" s="22" t="str">
        <f t="shared" ca="1" si="288"/>
        <v/>
      </c>
      <c r="F1782" s="22" t="str">
        <f t="shared" ca="1" si="289"/>
        <v/>
      </c>
      <c r="G1782" s="22" t="str">
        <f t="shared" ca="1" si="290"/>
        <v/>
      </c>
      <c r="H1782" s="22" t="str">
        <f t="shared" ca="1" si="295"/>
        <v/>
      </c>
      <c r="I1782" s="22" t="str">
        <f t="shared" ca="1" si="295"/>
        <v/>
      </c>
      <c r="J1782" s="22" t="str">
        <f t="shared" ca="1" si="295"/>
        <v/>
      </c>
      <c r="K1782" s="22" t="str">
        <f t="shared" ca="1" si="295"/>
        <v/>
      </c>
      <c r="L1782" s="22" t="str">
        <f t="shared" ca="1" si="295"/>
        <v/>
      </c>
      <c r="M1782" s="22" t="str">
        <f t="shared" ca="1" si="295"/>
        <v/>
      </c>
      <c r="N1782" s="22" t="str">
        <f t="shared" ca="1" si="295"/>
        <v/>
      </c>
      <c r="O1782" s="22" t="str">
        <f t="shared" ca="1" si="295"/>
        <v/>
      </c>
      <c r="P1782" s="23"/>
      <c r="Q1782" s="23"/>
      <c r="R1782" s="23"/>
      <c r="S1782" s="23"/>
      <c r="T1782" s="23"/>
      <c r="U1782" s="23"/>
      <c r="V1782" s="23"/>
      <c r="W1782" s="23"/>
      <c r="X1782" s="23"/>
      <c r="Y1782" s="23"/>
      <c r="Z1782" s="23"/>
    </row>
    <row r="1783" spans="1:26" x14ac:dyDescent="0.55000000000000004">
      <c r="A1783" s="6" t="str">
        <f t="shared" ca="1" si="291"/>
        <v/>
      </c>
      <c r="B1783" s="22" t="str">
        <f t="shared" ca="1" si="294"/>
        <v/>
      </c>
      <c r="C1783" s="22" t="str">
        <f t="shared" ca="1" si="294"/>
        <v/>
      </c>
      <c r="D1783" s="22" t="str">
        <f t="shared" ca="1" si="294"/>
        <v/>
      </c>
      <c r="E1783" s="22" t="str">
        <f t="shared" ca="1" si="288"/>
        <v/>
      </c>
      <c r="F1783" s="22" t="str">
        <f t="shared" ca="1" si="289"/>
        <v/>
      </c>
      <c r="G1783" s="22" t="str">
        <f t="shared" ca="1" si="290"/>
        <v/>
      </c>
      <c r="H1783" s="22" t="str">
        <f t="shared" ca="1" si="295"/>
        <v/>
      </c>
      <c r="I1783" s="22" t="str">
        <f t="shared" ca="1" si="295"/>
        <v/>
      </c>
      <c r="J1783" s="22" t="str">
        <f t="shared" ca="1" si="295"/>
        <v/>
      </c>
      <c r="K1783" s="22" t="str">
        <f t="shared" ca="1" si="295"/>
        <v/>
      </c>
      <c r="L1783" s="22" t="str">
        <f t="shared" ca="1" si="295"/>
        <v/>
      </c>
      <c r="M1783" s="22" t="str">
        <f t="shared" ca="1" si="295"/>
        <v/>
      </c>
      <c r="N1783" s="22" t="str">
        <f t="shared" ca="1" si="295"/>
        <v/>
      </c>
      <c r="O1783" s="22" t="str">
        <f t="shared" ca="1" si="295"/>
        <v/>
      </c>
      <c r="P1783" s="23"/>
      <c r="Q1783" s="23"/>
      <c r="R1783" s="23"/>
      <c r="S1783" s="23"/>
      <c r="T1783" s="23"/>
      <c r="U1783" s="23"/>
      <c r="V1783" s="23"/>
      <c r="W1783" s="23"/>
      <c r="X1783" s="23"/>
      <c r="Y1783" s="23"/>
      <c r="Z1783" s="23"/>
    </row>
    <row r="1784" spans="1:26" x14ac:dyDescent="0.55000000000000004">
      <c r="A1784" s="6" t="str">
        <f t="shared" ca="1" si="291"/>
        <v/>
      </c>
      <c r="B1784" s="22" t="str">
        <f t="shared" ca="1" si="294"/>
        <v/>
      </c>
      <c r="C1784" s="22" t="str">
        <f t="shared" ca="1" si="294"/>
        <v/>
      </c>
      <c r="D1784" s="22" t="str">
        <f t="shared" ca="1" si="294"/>
        <v/>
      </c>
      <c r="E1784" s="22" t="str">
        <f t="shared" ca="1" si="288"/>
        <v/>
      </c>
      <c r="F1784" s="22" t="str">
        <f t="shared" ca="1" si="289"/>
        <v/>
      </c>
      <c r="G1784" s="22" t="str">
        <f t="shared" ca="1" si="290"/>
        <v/>
      </c>
      <c r="H1784" s="22" t="str">
        <f t="shared" ca="1" si="295"/>
        <v/>
      </c>
      <c r="I1784" s="22" t="str">
        <f t="shared" ca="1" si="295"/>
        <v/>
      </c>
      <c r="J1784" s="22" t="str">
        <f t="shared" ca="1" si="295"/>
        <v/>
      </c>
      <c r="K1784" s="22" t="str">
        <f t="shared" ca="1" si="295"/>
        <v/>
      </c>
      <c r="L1784" s="22" t="str">
        <f t="shared" ca="1" si="295"/>
        <v/>
      </c>
      <c r="M1784" s="22" t="str">
        <f t="shared" ca="1" si="295"/>
        <v/>
      </c>
      <c r="N1784" s="22" t="str">
        <f t="shared" ca="1" si="295"/>
        <v/>
      </c>
      <c r="O1784" s="22" t="str">
        <f t="shared" ca="1" si="295"/>
        <v/>
      </c>
      <c r="P1784" s="23"/>
      <c r="Q1784" s="23"/>
      <c r="R1784" s="23"/>
      <c r="S1784" s="23"/>
      <c r="T1784" s="23"/>
      <c r="U1784" s="23"/>
      <c r="V1784" s="23"/>
      <c r="W1784" s="23"/>
      <c r="X1784" s="23"/>
      <c r="Y1784" s="23"/>
      <c r="Z1784" s="23"/>
    </row>
    <row r="1785" spans="1:26" x14ac:dyDescent="0.55000000000000004">
      <c r="A1785" s="6" t="str">
        <f t="shared" ca="1" si="291"/>
        <v/>
      </c>
      <c r="B1785" s="22" t="str">
        <f t="shared" ca="1" si="294"/>
        <v/>
      </c>
      <c r="C1785" s="22" t="str">
        <f t="shared" ca="1" si="294"/>
        <v/>
      </c>
      <c r="D1785" s="22" t="str">
        <f t="shared" ca="1" si="294"/>
        <v/>
      </c>
      <c r="E1785" s="22" t="str">
        <f t="shared" ca="1" si="288"/>
        <v/>
      </c>
      <c r="F1785" s="22" t="str">
        <f t="shared" ca="1" si="289"/>
        <v/>
      </c>
      <c r="G1785" s="22" t="str">
        <f t="shared" ca="1" si="290"/>
        <v/>
      </c>
      <c r="H1785" s="22" t="str">
        <f t="shared" ca="1" si="295"/>
        <v/>
      </c>
      <c r="I1785" s="22" t="str">
        <f t="shared" ca="1" si="295"/>
        <v/>
      </c>
      <c r="J1785" s="22" t="str">
        <f t="shared" ca="1" si="295"/>
        <v/>
      </c>
      <c r="K1785" s="22" t="str">
        <f t="shared" ca="1" si="295"/>
        <v/>
      </c>
      <c r="L1785" s="22" t="str">
        <f t="shared" ca="1" si="295"/>
        <v/>
      </c>
      <c r="M1785" s="22" t="str">
        <f t="shared" ca="1" si="295"/>
        <v/>
      </c>
      <c r="N1785" s="22" t="str">
        <f t="shared" ca="1" si="295"/>
        <v/>
      </c>
      <c r="O1785" s="22" t="str">
        <f t="shared" ca="1" si="295"/>
        <v/>
      </c>
      <c r="P1785" s="23"/>
      <c r="Q1785" s="23"/>
      <c r="R1785" s="23"/>
      <c r="S1785" s="23"/>
      <c r="T1785" s="23"/>
      <c r="U1785" s="23"/>
      <c r="V1785" s="23"/>
      <c r="W1785" s="23"/>
      <c r="X1785" s="23"/>
      <c r="Y1785" s="23"/>
      <c r="Z1785" s="23"/>
    </row>
    <row r="1786" spans="1:26" x14ac:dyDescent="0.55000000000000004">
      <c r="A1786" s="6" t="str">
        <f t="shared" ca="1" si="291"/>
        <v/>
      </c>
      <c r="B1786" s="22" t="str">
        <f t="shared" ca="1" si="294"/>
        <v/>
      </c>
      <c r="C1786" s="22" t="str">
        <f t="shared" ca="1" si="294"/>
        <v/>
      </c>
      <c r="D1786" s="22" t="str">
        <f t="shared" ca="1" si="294"/>
        <v/>
      </c>
      <c r="E1786" s="22" t="str">
        <f t="shared" ca="1" si="288"/>
        <v/>
      </c>
      <c r="F1786" s="22" t="str">
        <f t="shared" ca="1" si="289"/>
        <v/>
      </c>
      <c r="G1786" s="22" t="str">
        <f t="shared" ca="1" si="290"/>
        <v/>
      </c>
      <c r="H1786" s="22" t="str">
        <f t="shared" ca="1" si="295"/>
        <v/>
      </c>
      <c r="I1786" s="22" t="str">
        <f t="shared" ca="1" si="295"/>
        <v/>
      </c>
      <c r="J1786" s="22" t="str">
        <f t="shared" ca="1" si="295"/>
        <v/>
      </c>
      <c r="K1786" s="22" t="str">
        <f t="shared" ca="1" si="295"/>
        <v/>
      </c>
      <c r="L1786" s="22" t="str">
        <f t="shared" ca="1" si="295"/>
        <v/>
      </c>
      <c r="M1786" s="22" t="str">
        <f t="shared" ca="1" si="295"/>
        <v/>
      </c>
      <c r="N1786" s="22" t="str">
        <f t="shared" ca="1" si="295"/>
        <v/>
      </c>
      <c r="O1786" s="22" t="str">
        <f t="shared" ca="1" si="295"/>
        <v/>
      </c>
      <c r="P1786" s="23"/>
      <c r="Q1786" s="23"/>
      <c r="R1786" s="23"/>
      <c r="S1786" s="23"/>
      <c r="T1786" s="23"/>
      <c r="U1786" s="23"/>
      <c r="V1786" s="23"/>
      <c r="W1786" s="23"/>
      <c r="X1786" s="23"/>
      <c r="Y1786" s="23"/>
      <c r="Z1786" s="23"/>
    </row>
    <row r="1787" spans="1:26" x14ac:dyDescent="0.55000000000000004">
      <c r="A1787" s="6" t="str">
        <f t="shared" ca="1" si="291"/>
        <v/>
      </c>
      <c r="B1787" s="22" t="str">
        <f t="shared" ca="1" si="294"/>
        <v/>
      </c>
      <c r="C1787" s="22" t="str">
        <f t="shared" ca="1" si="294"/>
        <v/>
      </c>
      <c r="D1787" s="22" t="str">
        <f t="shared" ca="1" si="294"/>
        <v/>
      </c>
      <c r="E1787" s="22" t="str">
        <f t="shared" ca="1" si="288"/>
        <v/>
      </c>
      <c r="F1787" s="22" t="str">
        <f t="shared" ca="1" si="289"/>
        <v/>
      </c>
      <c r="G1787" s="22" t="str">
        <f t="shared" ca="1" si="290"/>
        <v/>
      </c>
      <c r="H1787" s="22" t="str">
        <f t="shared" ca="1" si="295"/>
        <v/>
      </c>
      <c r="I1787" s="22" t="str">
        <f t="shared" ca="1" si="295"/>
        <v/>
      </c>
      <c r="J1787" s="22" t="str">
        <f t="shared" ca="1" si="295"/>
        <v/>
      </c>
      <c r="K1787" s="22" t="str">
        <f t="shared" ca="1" si="295"/>
        <v/>
      </c>
      <c r="L1787" s="22" t="str">
        <f t="shared" ca="1" si="295"/>
        <v/>
      </c>
      <c r="M1787" s="22" t="str">
        <f t="shared" ca="1" si="295"/>
        <v/>
      </c>
      <c r="N1787" s="22" t="str">
        <f t="shared" ca="1" si="295"/>
        <v/>
      </c>
      <c r="O1787" s="22" t="str">
        <f t="shared" ca="1" si="295"/>
        <v/>
      </c>
      <c r="P1787" s="23"/>
      <c r="Q1787" s="23"/>
      <c r="R1787" s="23"/>
      <c r="S1787" s="23"/>
      <c r="T1787" s="23"/>
      <c r="U1787" s="23"/>
      <c r="V1787" s="23"/>
      <c r="W1787" s="23"/>
      <c r="X1787" s="23"/>
      <c r="Y1787" s="23"/>
      <c r="Z1787" s="23"/>
    </row>
    <row r="1788" spans="1:26" x14ac:dyDescent="0.55000000000000004">
      <c r="A1788" s="6" t="str">
        <f t="shared" ca="1" si="291"/>
        <v/>
      </c>
      <c r="B1788" s="22" t="str">
        <f t="shared" ref="B1788:D1807" ca="1" si="296">IF($A1788="","",IF(ISERROR(IF(ISERROR(INDEX(FredRatesData_AllData,MATCH($A1788-(MAX(0,WEEKDAY($A1788,2)-5)),FredRatesData_Dates,0),MATCH(B$6,FredRatesData_IDs,0),1)/B$5),INDEX(FredRatesData_AllData,MATCH($A1788-(MAX(0,WEEKDAY($A1788,2)-5))-3,FredRatesData_Dates,0),MATCH(B$6,FredRatesData_IDs,0),1)/B$5,INDEX(FredRatesData_AllData,MATCH($A1788-(MAX(0,WEEKDAY($A1788,2)-5)),FredRatesData_Dates,0),MATCH(B$6,FredRatesData_IDs,0),1)/B$5)),"",IF(ISERROR(INDEX(FredRatesData_AllData,MATCH($A1788-(MAX(0,WEEKDAY($A1788,2)-5)),FredRatesData_Dates,0),MATCH(B$6,FredRatesData_IDs,0),1)/B$5),INDEX(FredRatesData_AllData,MATCH($A1788-(MAX(0,WEEKDAY($A1788,2)-5))-3,FredRatesData_Dates,0),MATCH(B$6,FredRatesData_IDs,0),1)/B$5,INDEX(FredRatesData_AllData,MATCH($A1788-(MAX(0,WEEKDAY($A1788,2)-5)),FredRatesData_Dates,0),MATCH(B$6,FredRatesData_IDs,0),1)/B$5)))</f>
        <v/>
      </c>
      <c r="C1788" s="22" t="str">
        <f t="shared" ca="1" si="296"/>
        <v/>
      </c>
      <c r="D1788" s="22" t="str">
        <f t="shared" ca="1" si="296"/>
        <v/>
      </c>
      <c r="E1788" s="22" t="str">
        <f t="shared" ca="1" si="288"/>
        <v/>
      </c>
      <c r="F1788" s="22" t="str">
        <f t="shared" ca="1" si="289"/>
        <v/>
      </c>
      <c r="G1788" s="22" t="str">
        <f t="shared" ca="1" si="290"/>
        <v/>
      </c>
      <c r="H1788" s="22" t="str">
        <f t="shared" ref="H1788:O1807" ca="1" si="297">IF($A1788="","",IF(ISERROR(IF(ISERROR(INDEX(FredRatesData_AllData,MATCH($A1788-(MAX(0,WEEKDAY($A1788,2)-5)),FredRatesData_Dates,0),MATCH(H$6,FredRatesData_IDs,0),1)/H$5),INDEX(FredRatesData_AllData,MATCH($A1788-(MAX(0,WEEKDAY($A1788,2)-5))-3,FredRatesData_Dates,0),MATCH(H$6,FredRatesData_IDs,0),1)/H$5,INDEX(FredRatesData_AllData,MATCH($A1788-(MAX(0,WEEKDAY($A1788,2)-5)),FredRatesData_Dates,0),MATCH(H$6,FredRatesData_IDs,0),1)/H$5)),"",IF(ISERROR(INDEX(FredRatesData_AllData,MATCH($A1788-(MAX(0,WEEKDAY($A1788,2)-5)),FredRatesData_Dates,0),MATCH(H$6,FredRatesData_IDs,0),1)/H$5),INDEX(FredRatesData_AllData,MATCH($A1788-(MAX(0,WEEKDAY($A1788,2)-5))-3,FredRatesData_Dates,0),MATCH(H$6,FredRatesData_IDs,0),1)/H$5,INDEX(FredRatesData_AllData,MATCH($A1788-(MAX(0,WEEKDAY($A1788,2)-5)),FredRatesData_Dates,0),MATCH(H$6,FredRatesData_IDs,0),1)/H$5)))</f>
        <v/>
      </c>
      <c r="I1788" s="22" t="str">
        <f t="shared" ca="1" si="297"/>
        <v/>
      </c>
      <c r="J1788" s="22" t="str">
        <f t="shared" ca="1" si="297"/>
        <v/>
      </c>
      <c r="K1788" s="22" t="str">
        <f t="shared" ca="1" si="297"/>
        <v/>
      </c>
      <c r="L1788" s="22" t="str">
        <f t="shared" ca="1" si="297"/>
        <v/>
      </c>
      <c r="M1788" s="22" t="str">
        <f t="shared" ca="1" si="297"/>
        <v/>
      </c>
      <c r="N1788" s="22" t="str">
        <f t="shared" ca="1" si="297"/>
        <v/>
      </c>
      <c r="O1788" s="22" t="str">
        <f t="shared" ca="1" si="297"/>
        <v/>
      </c>
      <c r="P1788" s="23"/>
      <c r="Q1788" s="23"/>
      <c r="R1788" s="23"/>
      <c r="S1788" s="23"/>
      <c r="T1788" s="23"/>
      <c r="U1788" s="23"/>
      <c r="V1788" s="23"/>
      <c r="W1788" s="23"/>
      <c r="X1788" s="23"/>
      <c r="Y1788" s="23"/>
      <c r="Z1788" s="23"/>
    </row>
    <row r="1789" spans="1:26" x14ac:dyDescent="0.55000000000000004">
      <c r="A1789" s="6" t="str">
        <f t="shared" ca="1" si="291"/>
        <v/>
      </c>
      <c r="B1789" s="22" t="str">
        <f t="shared" ca="1" si="296"/>
        <v/>
      </c>
      <c r="C1789" s="22" t="str">
        <f t="shared" ca="1" si="296"/>
        <v/>
      </c>
      <c r="D1789" s="22" t="str">
        <f t="shared" ca="1" si="296"/>
        <v/>
      </c>
      <c r="E1789" s="22" t="str">
        <f t="shared" ca="1" si="288"/>
        <v/>
      </c>
      <c r="F1789" s="22" t="str">
        <f t="shared" ca="1" si="289"/>
        <v/>
      </c>
      <c r="G1789" s="22" t="str">
        <f t="shared" ca="1" si="290"/>
        <v/>
      </c>
      <c r="H1789" s="22" t="str">
        <f t="shared" ca="1" si="297"/>
        <v/>
      </c>
      <c r="I1789" s="22" t="str">
        <f t="shared" ca="1" si="297"/>
        <v/>
      </c>
      <c r="J1789" s="22" t="str">
        <f t="shared" ca="1" si="297"/>
        <v/>
      </c>
      <c r="K1789" s="22" t="str">
        <f t="shared" ca="1" si="297"/>
        <v/>
      </c>
      <c r="L1789" s="22" t="str">
        <f t="shared" ca="1" si="297"/>
        <v/>
      </c>
      <c r="M1789" s="22" t="str">
        <f t="shared" ca="1" si="297"/>
        <v/>
      </c>
      <c r="N1789" s="22" t="str">
        <f t="shared" ca="1" si="297"/>
        <v/>
      </c>
      <c r="O1789" s="22" t="str">
        <f t="shared" ca="1" si="297"/>
        <v/>
      </c>
      <c r="P1789" s="23"/>
      <c r="Q1789" s="23"/>
      <c r="R1789" s="23"/>
      <c r="S1789" s="23"/>
      <c r="T1789" s="23"/>
      <c r="U1789" s="23"/>
      <c r="V1789" s="23"/>
      <c r="W1789" s="23"/>
      <c r="X1789" s="23"/>
      <c r="Y1789" s="23"/>
      <c r="Z1789" s="23"/>
    </row>
    <row r="1790" spans="1:26" x14ac:dyDescent="0.55000000000000004">
      <c r="A1790" s="6" t="str">
        <f t="shared" ca="1" si="291"/>
        <v/>
      </c>
      <c r="B1790" s="22" t="str">
        <f t="shared" ca="1" si="296"/>
        <v/>
      </c>
      <c r="C1790" s="22" t="str">
        <f t="shared" ca="1" si="296"/>
        <v/>
      </c>
      <c r="D1790" s="22" t="str">
        <f t="shared" ca="1" si="296"/>
        <v/>
      </c>
      <c r="E1790" s="22" t="str">
        <f t="shared" ca="1" si="288"/>
        <v/>
      </c>
      <c r="F1790" s="22" t="str">
        <f t="shared" ca="1" si="289"/>
        <v/>
      </c>
      <c r="G1790" s="22" t="str">
        <f t="shared" ca="1" si="290"/>
        <v/>
      </c>
      <c r="H1790" s="22" t="str">
        <f t="shared" ca="1" si="297"/>
        <v/>
      </c>
      <c r="I1790" s="22" t="str">
        <f t="shared" ca="1" si="297"/>
        <v/>
      </c>
      <c r="J1790" s="22" t="str">
        <f t="shared" ca="1" si="297"/>
        <v/>
      </c>
      <c r="K1790" s="22" t="str">
        <f t="shared" ca="1" si="297"/>
        <v/>
      </c>
      <c r="L1790" s="22" t="str">
        <f t="shared" ca="1" si="297"/>
        <v/>
      </c>
      <c r="M1790" s="22" t="str">
        <f t="shared" ca="1" si="297"/>
        <v/>
      </c>
      <c r="N1790" s="22" t="str">
        <f t="shared" ca="1" si="297"/>
        <v/>
      </c>
      <c r="O1790" s="22" t="str">
        <f t="shared" ca="1" si="297"/>
        <v/>
      </c>
      <c r="P1790" s="23"/>
      <c r="Q1790" s="23"/>
      <c r="R1790" s="23"/>
      <c r="S1790" s="23"/>
      <c r="T1790" s="23"/>
      <c r="U1790" s="23"/>
      <c r="V1790" s="23"/>
      <c r="W1790" s="23"/>
      <c r="X1790" s="23"/>
      <c r="Y1790" s="23"/>
      <c r="Z1790" s="23"/>
    </row>
    <row r="1791" spans="1:26" x14ac:dyDescent="0.55000000000000004">
      <c r="A1791" s="6" t="str">
        <f t="shared" ca="1" si="291"/>
        <v/>
      </c>
      <c r="B1791" s="22" t="str">
        <f t="shared" ca="1" si="296"/>
        <v/>
      </c>
      <c r="C1791" s="22" t="str">
        <f t="shared" ca="1" si="296"/>
        <v/>
      </c>
      <c r="D1791" s="22" t="str">
        <f t="shared" ca="1" si="296"/>
        <v/>
      </c>
      <c r="E1791" s="22" t="str">
        <f t="shared" ca="1" si="288"/>
        <v/>
      </c>
      <c r="F1791" s="22" t="str">
        <f t="shared" ca="1" si="289"/>
        <v/>
      </c>
      <c r="G1791" s="22" t="str">
        <f t="shared" ca="1" si="290"/>
        <v/>
      </c>
      <c r="H1791" s="22" t="str">
        <f t="shared" ca="1" si="297"/>
        <v/>
      </c>
      <c r="I1791" s="22" t="str">
        <f t="shared" ca="1" si="297"/>
        <v/>
      </c>
      <c r="J1791" s="22" t="str">
        <f t="shared" ca="1" si="297"/>
        <v/>
      </c>
      <c r="K1791" s="22" t="str">
        <f t="shared" ca="1" si="297"/>
        <v/>
      </c>
      <c r="L1791" s="22" t="str">
        <f t="shared" ca="1" si="297"/>
        <v/>
      </c>
      <c r="M1791" s="22" t="str">
        <f t="shared" ca="1" si="297"/>
        <v/>
      </c>
      <c r="N1791" s="22" t="str">
        <f t="shared" ca="1" si="297"/>
        <v/>
      </c>
      <c r="O1791" s="22" t="str">
        <f t="shared" ca="1" si="297"/>
        <v/>
      </c>
      <c r="P1791" s="23"/>
      <c r="Q1791" s="23"/>
      <c r="R1791" s="23"/>
      <c r="S1791" s="23"/>
      <c r="T1791" s="23"/>
      <c r="U1791" s="23"/>
      <c r="V1791" s="23"/>
      <c r="W1791" s="23"/>
      <c r="X1791" s="23"/>
      <c r="Y1791" s="23"/>
      <c r="Z1791" s="23"/>
    </row>
    <row r="1792" spans="1:26" x14ac:dyDescent="0.55000000000000004">
      <c r="A1792" s="6" t="str">
        <f t="shared" ca="1" si="291"/>
        <v/>
      </c>
      <c r="B1792" s="22" t="str">
        <f t="shared" ca="1" si="296"/>
        <v/>
      </c>
      <c r="C1792" s="22" t="str">
        <f t="shared" ca="1" si="296"/>
        <v/>
      </c>
      <c r="D1792" s="22" t="str">
        <f t="shared" ca="1" si="296"/>
        <v/>
      </c>
      <c r="E1792" s="22" t="str">
        <f t="shared" ca="1" si="288"/>
        <v/>
      </c>
      <c r="F1792" s="22" t="str">
        <f t="shared" ca="1" si="289"/>
        <v/>
      </c>
      <c r="G1792" s="22" t="str">
        <f t="shared" ca="1" si="290"/>
        <v/>
      </c>
      <c r="H1792" s="22" t="str">
        <f t="shared" ca="1" si="297"/>
        <v/>
      </c>
      <c r="I1792" s="22" t="str">
        <f t="shared" ca="1" si="297"/>
        <v/>
      </c>
      <c r="J1792" s="22" t="str">
        <f t="shared" ca="1" si="297"/>
        <v/>
      </c>
      <c r="K1792" s="22" t="str">
        <f t="shared" ca="1" si="297"/>
        <v/>
      </c>
      <c r="L1792" s="22" t="str">
        <f t="shared" ca="1" si="297"/>
        <v/>
      </c>
      <c r="M1792" s="22" t="str">
        <f t="shared" ca="1" si="297"/>
        <v/>
      </c>
      <c r="N1792" s="22" t="str">
        <f t="shared" ca="1" si="297"/>
        <v/>
      </c>
      <c r="O1792" s="22" t="str">
        <f t="shared" ca="1" si="297"/>
        <v/>
      </c>
      <c r="P1792" s="23"/>
      <c r="Q1792" s="23"/>
      <c r="R1792" s="23"/>
      <c r="S1792" s="23"/>
      <c r="T1792" s="23"/>
      <c r="U1792" s="23"/>
      <c r="V1792" s="23"/>
      <c r="W1792" s="23"/>
      <c r="X1792" s="23"/>
      <c r="Y1792" s="23"/>
      <c r="Z1792" s="23"/>
    </row>
    <row r="1793" spans="1:26" x14ac:dyDescent="0.55000000000000004">
      <c r="A1793" s="6" t="str">
        <f t="shared" ca="1" si="291"/>
        <v/>
      </c>
      <c r="B1793" s="22" t="str">
        <f t="shared" ca="1" si="296"/>
        <v/>
      </c>
      <c r="C1793" s="22" t="str">
        <f t="shared" ca="1" si="296"/>
        <v/>
      </c>
      <c r="D1793" s="22" t="str">
        <f t="shared" ca="1" si="296"/>
        <v/>
      </c>
      <c r="E1793" s="22" t="str">
        <f t="shared" ca="1" si="288"/>
        <v/>
      </c>
      <c r="F1793" s="22" t="str">
        <f t="shared" ca="1" si="289"/>
        <v/>
      </c>
      <c r="G1793" s="22" t="str">
        <f t="shared" ca="1" si="290"/>
        <v/>
      </c>
      <c r="H1793" s="22" t="str">
        <f t="shared" ca="1" si="297"/>
        <v/>
      </c>
      <c r="I1793" s="22" t="str">
        <f t="shared" ca="1" si="297"/>
        <v/>
      </c>
      <c r="J1793" s="22" t="str">
        <f t="shared" ca="1" si="297"/>
        <v/>
      </c>
      <c r="K1793" s="22" t="str">
        <f t="shared" ca="1" si="297"/>
        <v/>
      </c>
      <c r="L1793" s="22" t="str">
        <f t="shared" ca="1" si="297"/>
        <v/>
      </c>
      <c r="M1793" s="22" t="str">
        <f t="shared" ca="1" si="297"/>
        <v/>
      </c>
      <c r="N1793" s="22" t="str">
        <f t="shared" ca="1" si="297"/>
        <v/>
      </c>
      <c r="O1793" s="22" t="str">
        <f t="shared" ca="1" si="297"/>
        <v/>
      </c>
      <c r="P1793" s="23"/>
      <c r="Q1793" s="23"/>
      <c r="R1793" s="23"/>
      <c r="S1793" s="23"/>
      <c r="T1793" s="23"/>
      <c r="U1793" s="23"/>
      <c r="V1793" s="23"/>
      <c r="W1793" s="23"/>
      <c r="X1793" s="23"/>
      <c r="Y1793" s="23"/>
      <c r="Z1793" s="23"/>
    </row>
    <row r="1794" spans="1:26" x14ac:dyDescent="0.55000000000000004">
      <c r="A1794" s="6" t="str">
        <f t="shared" ca="1" si="291"/>
        <v/>
      </c>
      <c r="B1794" s="22" t="str">
        <f t="shared" ca="1" si="296"/>
        <v/>
      </c>
      <c r="C1794" s="22" t="str">
        <f t="shared" ca="1" si="296"/>
        <v/>
      </c>
      <c r="D1794" s="22" t="str">
        <f t="shared" ca="1" si="296"/>
        <v/>
      </c>
      <c r="E1794" s="22" t="str">
        <f t="shared" ca="1" si="288"/>
        <v/>
      </c>
      <c r="F1794" s="22" t="str">
        <f t="shared" ca="1" si="289"/>
        <v/>
      </c>
      <c r="G1794" s="22" t="str">
        <f t="shared" ca="1" si="290"/>
        <v/>
      </c>
      <c r="H1794" s="22" t="str">
        <f t="shared" ca="1" si="297"/>
        <v/>
      </c>
      <c r="I1794" s="22" t="str">
        <f t="shared" ca="1" si="297"/>
        <v/>
      </c>
      <c r="J1794" s="22" t="str">
        <f t="shared" ca="1" si="297"/>
        <v/>
      </c>
      <c r="K1794" s="22" t="str">
        <f t="shared" ca="1" si="297"/>
        <v/>
      </c>
      <c r="L1794" s="22" t="str">
        <f t="shared" ca="1" si="297"/>
        <v/>
      </c>
      <c r="M1794" s="22" t="str">
        <f t="shared" ca="1" si="297"/>
        <v/>
      </c>
      <c r="N1794" s="22" t="str">
        <f t="shared" ca="1" si="297"/>
        <v/>
      </c>
      <c r="O1794" s="22" t="str">
        <f t="shared" ca="1" si="297"/>
        <v/>
      </c>
      <c r="P1794" s="23"/>
      <c r="Q1794" s="23"/>
      <c r="R1794" s="23"/>
      <c r="S1794" s="23"/>
      <c r="T1794" s="23"/>
      <c r="U1794" s="23"/>
      <c r="V1794" s="23"/>
      <c r="W1794" s="23"/>
      <c r="X1794" s="23"/>
      <c r="Y1794" s="23"/>
      <c r="Z1794" s="23"/>
    </row>
    <row r="1795" spans="1:26" x14ac:dyDescent="0.55000000000000004">
      <c r="A1795" s="6" t="str">
        <f t="shared" ca="1" si="291"/>
        <v/>
      </c>
      <c r="B1795" s="22" t="str">
        <f t="shared" ca="1" si="296"/>
        <v/>
      </c>
      <c r="C1795" s="22" t="str">
        <f t="shared" ca="1" si="296"/>
        <v/>
      </c>
      <c r="D1795" s="22" t="str">
        <f t="shared" ca="1" si="296"/>
        <v/>
      </c>
      <c r="E1795" s="22" t="str">
        <f t="shared" ca="1" si="288"/>
        <v/>
      </c>
      <c r="F1795" s="22" t="str">
        <f t="shared" ca="1" si="289"/>
        <v/>
      </c>
      <c r="G1795" s="22" t="str">
        <f t="shared" ca="1" si="290"/>
        <v/>
      </c>
      <c r="H1795" s="22" t="str">
        <f t="shared" ca="1" si="297"/>
        <v/>
      </c>
      <c r="I1795" s="22" t="str">
        <f t="shared" ca="1" si="297"/>
        <v/>
      </c>
      <c r="J1795" s="22" t="str">
        <f t="shared" ca="1" si="297"/>
        <v/>
      </c>
      <c r="K1795" s="22" t="str">
        <f t="shared" ca="1" si="297"/>
        <v/>
      </c>
      <c r="L1795" s="22" t="str">
        <f t="shared" ca="1" si="297"/>
        <v/>
      </c>
      <c r="M1795" s="22" t="str">
        <f t="shared" ca="1" si="297"/>
        <v/>
      </c>
      <c r="N1795" s="22" t="str">
        <f t="shared" ca="1" si="297"/>
        <v/>
      </c>
      <c r="O1795" s="22" t="str">
        <f t="shared" ca="1" si="297"/>
        <v/>
      </c>
      <c r="P1795" s="23"/>
      <c r="Q1795" s="23"/>
      <c r="R1795" s="23"/>
      <c r="S1795" s="23"/>
      <c r="T1795" s="23"/>
      <c r="U1795" s="23"/>
      <c r="V1795" s="23"/>
      <c r="W1795" s="23"/>
      <c r="X1795" s="23"/>
      <c r="Y1795" s="23"/>
      <c r="Z1795" s="23"/>
    </row>
    <row r="1796" spans="1:26" x14ac:dyDescent="0.55000000000000004">
      <c r="A1796" s="6" t="str">
        <f t="shared" ca="1" si="291"/>
        <v/>
      </c>
      <c r="B1796" s="22" t="str">
        <f t="shared" ca="1" si="296"/>
        <v/>
      </c>
      <c r="C1796" s="22" t="str">
        <f t="shared" ca="1" si="296"/>
        <v/>
      </c>
      <c r="D1796" s="22" t="str">
        <f t="shared" ca="1" si="296"/>
        <v/>
      </c>
      <c r="E1796" s="22" t="str">
        <f t="shared" ca="1" si="288"/>
        <v/>
      </c>
      <c r="F1796" s="22" t="str">
        <f t="shared" ca="1" si="289"/>
        <v/>
      </c>
      <c r="G1796" s="22" t="str">
        <f t="shared" ca="1" si="290"/>
        <v/>
      </c>
      <c r="H1796" s="22" t="str">
        <f t="shared" ca="1" si="297"/>
        <v/>
      </c>
      <c r="I1796" s="22" t="str">
        <f t="shared" ca="1" si="297"/>
        <v/>
      </c>
      <c r="J1796" s="22" t="str">
        <f t="shared" ca="1" si="297"/>
        <v/>
      </c>
      <c r="K1796" s="22" t="str">
        <f t="shared" ca="1" si="297"/>
        <v/>
      </c>
      <c r="L1796" s="22" t="str">
        <f t="shared" ca="1" si="297"/>
        <v/>
      </c>
      <c r="M1796" s="22" t="str">
        <f t="shared" ca="1" si="297"/>
        <v/>
      </c>
      <c r="N1796" s="22" t="str">
        <f t="shared" ca="1" si="297"/>
        <v/>
      </c>
      <c r="O1796" s="22" t="str">
        <f t="shared" ca="1" si="297"/>
        <v/>
      </c>
      <c r="P1796" s="23"/>
      <c r="Q1796" s="23"/>
      <c r="R1796" s="23"/>
      <c r="S1796" s="23"/>
      <c r="T1796" s="23"/>
      <c r="U1796" s="23"/>
      <c r="V1796" s="23"/>
      <c r="W1796" s="23"/>
      <c r="X1796" s="23"/>
      <c r="Y1796" s="23"/>
      <c r="Z1796" s="23"/>
    </row>
    <row r="1797" spans="1:26" x14ac:dyDescent="0.55000000000000004">
      <c r="A1797" s="6" t="str">
        <f t="shared" ca="1" si="291"/>
        <v/>
      </c>
      <c r="B1797" s="22" t="str">
        <f t="shared" ca="1" si="296"/>
        <v/>
      </c>
      <c r="C1797" s="22" t="str">
        <f t="shared" ca="1" si="296"/>
        <v/>
      </c>
      <c r="D1797" s="22" t="str">
        <f t="shared" ca="1" si="296"/>
        <v/>
      </c>
      <c r="E1797" s="22" t="str">
        <f t="shared" ca="1" si="288"/>
        <v/>
      </c>
      <c r="F1797" s="22" t="str">
        <f t="shared" ca="1" si="289"/>
        <v/>
      </c>
      <c r="G1797" s="22" t="str">
        <f t="shared" ca="1" si="290"/>
        <v/>
      </c>
      <c r="H1797" s="22" t="str">
        <f t="shared" ca="1" si="297"/>
        <v/>
      </c>
      <c r="I1797" s="22" t="str">
        <f t="shared" ca="1" si="297"/>
        <v/>
      </c>
      <c r="J1797" s="22" t="str">
        <f t="shared" ca="1" si="297"/>
        <v/>
      </c>
      <c r="K1797" s="22" t="str">
        <f t="shared" ca="1" si="297"/>
        <v/>
      </c>
      <c r="L1797" s="22" t="str">
        <f t="shared" ca="1" si="297"/>
        <v/>
      </c>
      <c r="M1797" s="22" t="str">
        <f t="shared" ca="1" si="297"/>
        <v/>
      </c>
      <c r="N1797" s="22" t="str">
        <f t="shared" ca="1" si="297"/>
        <v/>
      </c>
      <c r="O1797" s="22" t="str">
        <f t="shared" ca="1" si="297"/>
        <v/>
      </c>
      <c r="P1797" s="23"/>
      <c r="Q1797" s="23"/>
      <c r="R1797" s="23"/>
      <c r="S1797" s="23"/>
      <c r="T1797" s="23"/>
      <c r="U1797" s="23"/>
      <c r="V1797" s="23"/>
      <c r="W1797" s="23"/>
      <c r="X1797" s="23"/>
      <c r="Y1797" s="23"/>
      <c r="Z1797" s="23"/>
    </row>
    <row r="1798" spans="1:26" x14ac:dyDescent="0.55000000000000004">
      <c r="A1798" s="6" t="str">
        <f t="shared" ca="1" si="291"/>
        <v/>
      </c>
      <c r="B1798" s="22" t="str">
        <f t="shared" ca="1" si="296"/>
        <v/>
      </c>
      <c r="C1798" s="22" t="str">
        <f t="shared" ca="1" si="296"/>
        <v/>
      </c>
      <c r="D1798" s="22" t="str">
        <f t="shared" ca="1" si="296"/>
        <v/>
      </c>
      <c r="E1798" s="22" t="str">
        <f t="shared" ca="1" si="288"/>
        <v/>
      </c>
      <c r="F1798" s="22" t="str">
        <f t="shared" ca="1" si="289"/>
        <v/>
      </c>
      <c r="G1798" s="22" t="str">
        <f t="shared" ca="1" si="290"/>
        <v/>
      </c>
      <c r="H1798" s="22" t="str">
        <f t="shared" ca="1" si="297"/>
        <v/>
      </c>
      <c r="I1798" s="22" t="str">
        <f t="shared" ca="1" si="297"/>
        <v/>
      </c>
      <c r="J1798" s="22" t="str">
        <f t="shared" ca="1" si="297"/>
        <v/>
      </c>
      <c r="K1798" s="22" t="str">
        <f t="shared" ca="1" si="297"/>
        <v/>
      </c>
      <c r="L1798" s="22" t="str">
        <f t="shared" ca="1" si="297"/>
        <v/>
      </c>
      <c r="M1798" s="22" t="str">
        <f t="shared" ca="1" si="297"/>
        <v/>
      </c>
      <c r="N1798" s="22" t="str">
        <f t="shared" ca="1" si="297"/>
        <v/>
      </c>
      <c r="O1798" s="22" t="str">
        <f t="shared" ca="1" si="297"/>
        <v/>
      </c>
      <c r="P1798" s="23"/>
      <c r="Q1798" s="23"/>
      <c r="R1798" s="23"/>
      <c r="S1798" s="23"/>
      <c r="T1798" s="23"/>
      <c r="U1798" s="23"/>
      <c r="V1798" s="23"/>
      <c r="W1798" s="23"/>
      <c r="X1798" s="23"/>
      <c r="Y1798" s="23"/>
      <c r="Z1798" s="23"/>
    </row>
    <row r="1799" spans="1:26" x14ac:dyDescent="0.55000000000000004">
      <c r="A1799" s="6" t="str">
        <f t="shared" ca="1" si="291"/>
        <v/>
      </c>
      <c r="B1799" s="22" t="str">
        <f t="shared" ca="1" si="296"/>
        <v/>
      </c>
      <c r="C1799" s="22" t="str">
        <f t="shared" ca="1" si="296"/>
        <v/>
      </c>
      <c r="D1799" s="22" t="str">
        <f t="shared" ca="1" si="296"/>
        <v/>
      </c>
      <c r="E1799" s="22" t="str">
        <f t="shared" ca="1" si="288"/>
        <v/>
      </c>
      <c r="F1799" s="22" t="str">
        <f t="shared" ca="1" si="289"/>
        <v/>
      </c>
      <c r="G1799" s="22" t="str">
        <f t="shared" ca="1" si="290"/>
        <v/>
      </c>
      <c r="H1799" s="22" t="str">
        <f t="shared" ca="1" si="297"/>
        <v/>
      </c>
      <c r="I1799" s="22" t="str">
        <f t="shared" ca="1" si="297"/>
        <v/>
      </c>
      <c r="J1799" s="22" t="str">
        <f t="shared" ca="1" si="297"/>
        <v/>
      </c>
      <c r="K1799" s="22" t="str">
        <f t="shared" ca="1" si="297"/>
        <v/>
      </c>
      <c r="L1799" s="22" t="str">
        <f t="shared" ca="1" si="297"/>
        <v/>
      </c>
      <c r="M1799" s="22" t="str">
        <f t="shared" ca="1" si="297"/>
        <v/>
      </c>
      <c r="N1799" s="22" t="str">
        <f t="shared" ca="1" si="297"/>
        <v/>
      </c>
      <c r="O1799" s="22" t="str">
        <f t="shared" ca="1" si="297"/>
        <v/>
      </c>
      <c r="P1799" s="23"/>
      <c r="Q1799" s="23"/>
      <c r="R1799" s="23"/>
      <c r="S1799" s="23"/>
      <c r="T1799" s="23"/>
      <c r="U1799" s="23"/>
      <c r="V1799" s="23"/>
      <c r="W1799" s="23"/>
      <c r="X1799" s="23"/>
      <c r="Y1799" s="23"/>
      <c r="Z1799" s="23"/>
    </row>
    <row r="1800" spans="1:26" x14ac:dyDescent="0.55000000000000004">
      <c r="A1800" s="6" t="str">
        <f t="shared" ca="1" si="291"/>
        <v/>
      </c>
      <c r="B1800" s="22" t="str">
        <f t="shared" ca="1" si="296"/>
        <v/>
      </c>
      <c r="C1800" s="22" t="str">
        <f t="shared" ca="1" si="296"/>
        <v/>
      </c>
      <c r="D1800" s="22" t="str">
        <f t="shared" ca="1" si="296"/>
        <v/>
      </c>
      <c r="E1800" s="22" t="str">
        <f t="shared" ref="E1800:E1863" ca="1" si="298">IF(OR($A1800="",ISERROR(INDEX(FredEcon_AllData,MATCH($A1800,FredEcon_EndDates,0),MATCH(E$6,FredEcon_IDs,0),1)/E$5)),"",INDEX(FredEcon_AllData,MATCH($A1800,FredEcon_EndDates,0),MATCH(E$6,FredEcon_IDs,0),1)/E$5)</f>
        <v/>
      </c>
      <c r="F1800" s="22" t="str">
        <f t="shared" ref="F1800:F1863" ca="1" si="299">IF(OR($A1800="",ISERROR(INDEX(FredCPI_YoY,MATCH($A1800,FredCPI_EndDates,0),1))),"",INDEX(FredCPI_YoY,MATCH($A1800,FredCPI_EndDates,0),1))</f>
        <v/>
      </c>
      <c r="G1800" s="22" t="str">
        <f t="shared" ref="G1800:G1863" ca="1" si="300">IF($A1800="","",IF(ISERROR(INDEX(FredGDP_QoQSAAR,MATCH($A1800,FredGDP_EndDates,0),1)),"",INDEX(FredGDP_QoQSAAR,MATCH($A1800,FredGDP_EndDates,0),1)))</f>
        <v/>
      </c>
      <c r="H1800" s="22" t="str">
        <f t="shared" ca="1" si="297"/>
        <v/>
      </c>
      <c r="I1800" s="22" t="str">
        <f t="shared" ca="1" si="297"/>
        <v/>
      </c>
      <c r="J1800" s="22" t="str">
        <f t="shared" ca="1" si="297"/>
        <v/>
      </c>
      <c r="K1800" s="22" t="str">
        <f t="shared" ca="1" si="297"/>
        <v/>
      </c>
      <c r="L1800" s="22" t="str">
        <f t="shared" ca="1" si="297"/>
        <v/>
      </c>
      <c r="M1800" s="22" t="str">
        <f t="shared" ca="1" si="297"/>
        <v/>
      </c>
      <c r="N1800" s="22" t="str">
        <f t="shared" ca="1" si="297"/>
        <v/>
      </c>
      <c r="O1800" s="22" t="str">
        <f t="shared" ca="1" si="297"/>
        <v/>
      </c>
      <c r="P1800" s="23"/>
      <c r="Q1800" s="23"/>
      <c r="R1800" s="23"/>
      <c r="S1800" s="23"/>
      <c r="T1800" s="23"/>
      <c r="U1800" s="23"/>
      <c r="V1800" s="23"/>
      <c r="W1800" s="23"/>
      <c r="X1800" s="23"/>
      <c r="Y1800" s="23"/>
      <c r="Z1800" s="23"/>
    </row>
    <row r="1801" spans="1:26" x14ac:dyDescent="0.55000000000000004">
      <c r="A1801" s="6" t="str">
        <f t="shared" ref="A1801:A1864" ca="1" si="301">IF(A1800="","",IF(ISERROR(DataMatrixFrequency/1),IF(EOMONTH(A1800,1)&lt;=DataMatrixEndDate,EOMONTH(A1800,1),""),IF((A1800+DataMatrixFrequency)&lt;=DataMatrixEndDate,A1800+DataMatrixFrequency,"")))</f>
        <v/>
      </c>
      <c r="B1801" s="22" t="str">
        <f t="shared" ca="1" si="296"/>
        <v/>
      </c>
      <c r="C1801" s="22" t="str">
        <f t="shared" ca="1" si="296"/>
        <v/>
      </c>
      <c r="D1801" s="22" t="str">
        <f t="shared" ca="1" si="296"/>
        <v/>
      </c>
      <c r="E1801" s="22" t="str">
        <f t="shared" ca="1" si="298"/>
        <v/>
      </c>
      <c r="F1801" s="22" t="str">
        <f t="shared" ca="1" si="299"/>
        <v/>
      </c>
      <c r="G1801" s="22" t="str">
        <f t="shared" ca="1" si="300"/>
        <v/>
      </c>
      <c r="H1801" s="22" t="str">
        <f t="shared" ca="1" si="297"/>
        <v/>
      </c>
      <c r="I1801" s="22" t="str">
        <f t="shared" ca="1" si="297"/>
        <v/>
      </c>
      <c r="J1801" s="22" t="str">
        <f t="shared" ca="1" si="297"/>
        <v/>
      </c>
      <c r="K1801" s="22" t="str">
        <f t="shared" ca="1" si="297"/>
        <v/>
      </c>
      <c r="L1801" s="22" t="str">
        <f t="shared" ca="1" si="297"/>
        <v/>
      </c>
      <c r="M1801" s="22" t="str">
        <f t="shared" ca="1" si="297"/>
        <v/>
      </c>
      <c r="N1801" s="22" t="str">
        <f t="shared" ca="1" si="297"/>
        <v/>
      </c>
      <c r="O1801" s="22" t="str">
        <f t="shared" ca="1" si="297"/>
        <v/>
      </c>
      <c r="P1801" s="23"/>
      <c r="Q1801" s="23"/>
      <c r="R1801" s="23"/>
      <c r="S1801" s="23"/>
      <c r="T1801" s="23"/>
      <c r="U1801" s="23"/>
      <c r="V1801" s="23"/>
      <c r="W1801" s="23"/>
      <c r="X1801" s="23"/>
      <c r="Y1801" s="23"/>
      <c r="Z1801" s="23"/>
    </row>
    <row r="1802" spans="1:26" x14ac:dyDescent="0.55000000000000004">
      <c r="A1802" s="6" t="str">
        <f t="shared" ca="1" si="301"/>
        <v/>
      </c>
      <c r="B1802" s="22" t="str">
        <f t="shared" ca="1" si="296"/>
        <v/>
      </c>
      <c r="C1802" s="22" t="str">
        <f t="shared" ca="1" si="296"/>
        <v/>
      </c>
      <c r="D1802" s="22" t="str">
        <f t="shared" ca="1" si="296"/>
        <v/>
      </c>
      <c r="E1802" s="22" t="str">
        <f t="shared" ca="1" si="298"/>
        <v/>
      </c>
      <c r="F1802" s="22" t="str">
        <f t="shared" ca="1" si="299"/>
        <v/>
      </c>
      <c r="G1802" s="22" t="str">
        <f t="shared" ca="1" si="300"/>
        <v/>
      </c>
      <c r="H1802" s="22" t="str">
        <f t="shared" ca="1" si="297"/>
        <v/>
      </c>
      <c r="I1802" s="22" t="str">
        <f t="shared" ca="1" si="297"/>
        <v/>
      </c>
      <c r="J1802" s="22" t="str">
        <f t="shared" ca="1" si="297"/>
        <v/>
      </c>
      <c r="K1802" s="22" t="str">
        <f t="shared" ca="1" si="297"/>
        <v/>
      </c>
      <c r="L1802" s="22" t="str">
        <f t="shared" ca="1" si="297"/>
        <v/>
      </c>
      <c r="M1802" s="22" t="str">
        <f t="shared" ca="1" si="297"/>
        <v/>
      </c>
      <c r="N1802" s="22" t="str">
        <f t="shared" ca="1" si="297"/>
        <v/>
      </c>
      <c r="O1802" s="22" t="str">
        <f t="shared" ca="1" si="297"/>
        <v/>
      </c>
      <c r="P1802" s="23"/>
      <c r="Q1802" s="23"/>
      <c r="R1802" s="23"/>
      <c r="S1802" s="23"/>
      <c r="T1802" s="23"/>
      <c r="U1802" s="23"/>
      <c r="V1802" s="23"/>
      <c r="W1802" s="23"/>
      <c r="X1802" s="23"/>
      <c r="Y1802" s="23"/>
      <c r="Z1802" s="23"/>
    </row>
    <row r="1803" spans="1:26" x14ac:dyDescent="0.55000000000000004">
      <c r="A1803" s="6" t="str">
        <f t="shared" ca="1" si="301"/>
        <v/>
      </c>
      <c r="B1803" s="22" t="str">
        <f t="shared" ca="1" si="296"/>
        <v/>
      </c>
      <c r="C1803" s="22" t="str">
        <f t="shared" ca="1" si="296"/>
        <v/>
      </c>
      <c r="D1803" s="22" t="str">
        <f t="shared" ca="1" si="296"/>
        <v/>
      </c>
      <c r="E1803" s="22" t="str">
        <f t="shared" ca="1" si="298"/>
        <v/>
      </c>
      <c r="F1803" s="22" t="str">
        <f t="shared" ca="1" si="299"/>
        <v/>
      </c>
      <c r="G1803" s="22" t="str">
        <f t="shared" ca="1" si="300"/>
        <v/>
      </c>
      <c r="H1803" s="22" t="str">
        <f t="shared" ca="1" si="297"/>
        <v/>
      </c>
      <c r="I1803" s="22" t="str">
        <f t="shared" ca="1" si="297"/>
        <v/>
      </c>
      <c r="J1803" s="22" t="str">
        <f t="shared" ca="1" si="297"/>
        <v/>
      </c>
      <c r="K1803" s="22" t="str">
        <f t="shared" ca="1" si="297"/>
        <v/>
      </c>
      <c r="L1803" s="22" t="str">
        <f t="shared" ca="1" si="297"/>
        <v/>
      </c>
      <c r="M1803" s="22" t="str">
        <f t="shared" ca="1" si="297"/>
        <v/>
      </c>
      <c r="N1803" s="22" t="str">
        <f t="shared" ca="1" si="297"/>
        <v/>
      </c>
      <c r="O1803" s="22" t="str">
        <f t="shared" ca="1" si="297"/>
        <v/>
      </c>
      <c r="P1803" s="23"/>
      <c r="Q1803" s="23"/>
      <c r="R1803" s="23"/>
      <c r="S1803" s="23"/>
      <c r="T1803" s="23"/>
      <c r="U1803" s="23"/>
      <c r="V1803" s="23"/>
      <c r="W1803" s="23"/>
      <c r="X1803" s="23"/>
      <c r="Y1803" s="23"/>
      <c r="Z1803" s="23"/>
    </row>
    <row r="1804" spans="1:26" x14ac:dyDescent="0.55000000000000004">
      <c r="A1804" s="6" t="str">
        <f t="shared" ca="1" si="301"/>
        <v/>
      </c>
      <c r="B1804" s="22" t="str">
        <f t="shared" ca="1" si="296"/>
        <v/>
      </c>
      <c r="C1804" s="22" t="str">
        <f t="shared" ca="1" si="296"/>
        <v/>
      </c>
      <c r="D1804" s="22" t="str">
        <f t="shared" ca="1" si="296"/>
        <v/>
      </c>
      <c r="E1804" s="22" t="str">
        <f t="shared" ca="1" si="298"/>
        <v/>
      </c>
      <c r="F1804" s="22" t="str">
        <f t="shared" ca="1" si="299"/>
        <v/>
      </c>
      <c r="G1804" s="22" t="str">
        <f t="shared" ca="1" si="300"/>
        <v/>
      </c>
      <c r="H1804" s="22" t="str">
        <f t="shared" ca="1" si="297"/>
        <v/>
      </c>
      <c r="I1804" s="22" t="str">
        <f t="shared" ca="1" si="297"/>
        <v/>
      </c>
      <c r="J1804" s="22" t="str">
        <f t="shared" ca="1" si="297"/>
        <v/>
      </c>
      <c r="K1804" s="22" t="str">
        <f t="shared" ca="1" si="297"/>
        <v/>
      </c>
      <c r="L1804" s="22" t="str">
        <f t="shared" ca="1" si="297"/>
        <v/>
      </c>
      <c r="M1804" s="22" t="str">
        <f t="shared" ca="1" si="297"/>
        <v/>
      </c>
      <c r="N1804" s="22" t="str">
        <f t="shared" ca="1" si="297"/>
        <v/>
      </c>
      <c r="O1804" s="22" t="str">
        <f t="shared" ca="1" si="297"/>
        <v/>
      </c>
      <c r="P1804" s="23"/>
      <c r="Q1804" s="23"/>
      <c r="R1804" s="23"/>
      <c r="S1804" s="23"/>
      <c r="T1804" s="23"/>
      <c r="U1804" s="23"/>
      <c r="V1804" s="23"/>
      <c r="W1804" s="23"/>
      <c r="X1804" s="23"/>
      <c r="Y1804" s="23"/>
      <c r="Z1804" s="23"/>
    </row>
    <row r="1805" spans="1:26" x14ac:dyDescent="0.55000000000000004">
      <c r="A1805" s="6" t="str">
        <f t="shared" ca="1" si="301"/>
        <v/>
      </c>
      <c r="B1805" s="22" t="str">
        <f t="shared" ca="1" si="296"/>
        <v/>
      </c>
      <c r="C1805" s="22" t="str">
        <f t="shared" ca="1" si="296"/>
        <v/>
      </c>
      <c r="D1805" s="22" t="str">
        <f t="shared" ca="1" si="296"/>
        <v/>
      </c>
      <c r="E1805" s="22" t="str">
        <f t="shared" ca="1" si="298"/>
        <v/>
      </c>
      <c r="F1805" s="22" t="str">
        <f t="shared" ca="1" si="299"/>
        <v/>
      </c>
      <c r="G1805" s="22" t="str">
        <f t="shared" ca="1" si="300"/>
        <v/>
      </c>
      <c r="H1805" s="22" t="str">
        <f t="shared" ca="1" si="297"/>
        <v/>
      </c>
      <c r="I1805" s="22" t="str">
        <f t="shared" ca="1" si="297"/>
        <v/>
      </c>
      <c r="J1805" s="22" t="str">
        <f t="shared" ca="1" si="297"/>
        <v/>
      </c>
      <c r="K1805" s="22" t="str">
        <f t="shared" ca="1" si="297"/>
        <v/>
      </c>
      <c r="L1805" s="22" t="str">
        <f t="shared" ca="1" si="297"/>
        <v/>
      </c>
      <c r="M1805" s="22" t="str">
        <f t="shared" ca="1" si="297"/>
        <v/>
      </c>
      <c r="N1805" s="22" t="str">
        <f t="shared" ca="1" si="297"/>
        <v/>
      </c>
      <c r="O1805" s="22" t="str">
        <f t="shared" ca="1" si="297"/>
        <v/>
      </c>
      <c r="P1805" s="23"/>
      <c r="Q1805" s="23"/>
      <c r="R1805" s="23"/>
      <c r="S1805" s="23"/>
      <c r="T1805" s="23"/>
      <c r="U1805" s="23"/>
      <c r="V1805" s="23"/>
      <c r="W1805" s="23"/>
      <c r="X1805" s="23"/>
      <c r="Y1805" s="23"/>
      <c r="Z1805" s="23"/>
    </row>
    <row r="1806" spans="1:26" x14ac:dyDescent="0.55000000000000004">
      <c r="A1806" s="6" t="str">
        <f t="shared" ca="1" si="301"/>
        <v/>
      </c>
      <c r="B1806" s="22" t="str">
        <f t="shared" ca="1" si="296"/>
        <v/>
      </c>
      <c r="C1806" s="22" t="str">
        <f t="shared" ca="1" si="296"/>
        <v/>
      </c>
      <c r="D1806" s="22" t="str">
        <f t="shared" ca="1" si="296"/>
        <v/>
      </c>
      <c r="E1806" s="22" t="str">
        <f t="shared" ca="1" si="298"/>
        <v/>
      </c>
      <c r="F1806" s="22" t="str">
        <f t="shared" ca="1" si="299"/>
        <v/>
      </c>
      <c r="G1806" s="22" t="str">
        <f t="shared" ca="1" si="300"/>
        <v/>
      </c>
      <c r="H1806" s="22" t="str">
        <f t="shared" ca="1" si="297"/>
        <v/>
      </c>
      <c r="I1806" s="22" t="str">
        <f t="shared" ca="1" si="297"/>
        <v/>
      </c>
      <c r="J1806" s="22" t="str">
        <f t="shared" ca="1" si="297"/>
        <v/>
      </c>
      <c r="K1806" s="22" t="str">
        <f t="shared" ca="1" si="297"/>
        <v/>
      </c>
      <c r="L1806" s="22" t="str">
        <f t="shared" ca="1" si="297"/>
        <v/>
      </c>
      <c r="M1806" s="22" t="str">
        <f t="shared" ca="1" si="297"/>
        <v/>
      </c>
      <c r="N1806" s="22" t="str">
        <f t="shared" ca="1" si="297"/>
        <v/>
      </c>
      <c r="O1806" s="22" t="str">
        <f t="shared" ca="1" si="297"/>
        <v/>
      </c>
      <c r="P1806" s="23"/>
      <c r="Q1806" s="23"/>
      <c r="R1806" s="23"/>
      <c r="S1806" s="23"/>
      <c r="T1806" s="23"/>
      <c r="U1806" s="23"/>
      <c r="V1806" s="23"/>
      <c r="W1806" s="23"/>
      <c r="X1806" s="23"/>
      <c r="Y1806" s="23"/>
      <c r="Z1806" s="23"/>
    </row>
    <row r="1807" spans="1:26" x14ac:dyDescent="0.55000000000000004">
      <c r="A1807" s="6" t="str">
        <f t="shared" ca="1" si="301"/>
        <v/>
      </c>
      <c r="B1807" s="22" t="str">
        <f t="shared" ca="1" si="296"/>
        <v/>
      </c>
      <c r="C1807" s="22" t="str">
        <f t="shared" ca="1" si="296"/>
        <v/>
      </c>
      <c r="D1807" s="22" t="str">
        <f t="shared" ca="1" si="296"/>
        <v/>
      </c>
      <c r="E1807" s="22" t="str">
        <f t="shared" ca="1" si="298"/>
        <v/>
      </c>
      <c r="F1807" s="22" t="str">
        <f t="shared" ca="1" si="299"/>
        <v/>
      </c>
      <c r="G1807" s="22" t="str">
        <f t="shared" ca="1" si="300"/>
        <v/>
      </c>
      <c r="H1807" s="22" t="str">
        <f t="shared" ca="1" si="297"/>
        <v/>
      </c>
      <c r="I1807" s="22" t="str">
        <f t="shared" ca="1" si="297"/>
        <v/>
      </c>
      <c r="J1807" s="22" t="str">
        <f t="shared" ca="1" si="297"/>
        <v/>
      </c>
      <c r="K1807" s="22" t="str">
        <f t="shared" ca="1" si="297"/>
        <v/>
      </c>
      <c r="L1807" s="22" t="str">
        <f t="shared" ca="1" si="297"/>
        <v/>
      </c>
      <c r="M1807" s="22" t="str">
        <f t="shared" ca="1" si="297"/>
        <v/>
      </c>
      <c r="N1807" s="22" t="str">
        <f t="shared" ca="1" si="297"/>
        <v/>
      </c>
      <c r="O1807" s="22" t="str">
        <f t="shared" ca="1" si="297"/>
        <v/>
      </c>
      <c r="P1807" s="23"/>
      <c r="Q1807" s="23"/>
      <c r="R1807" s="23"/>
      <c r="S1807" s="23"/>
      <c r="T1807" s="23"/>
      <c r="U1807" s="23"/>
      <c r="V1807" s="23"/>
      <c r="W1807" s="23"/>
      <c r="X1807" s="23"/>
      <c r="Y1807" s="23"/>
      <c r="Z1807" s="23"/>
    </row>
    <row r="1808" spans="1:26" x14ac:dyDescent="0.55000000000000004">
      <c r="A1808" s="6" t="str">
        <f t="shared" ca="1" si="301"/>
        <v/>
      </c>
      <c r="B1808" s="22" t="str">
        <f t="shared" ref="B1808:D1827" ca="1" si="302">IF($A1808="","",IF(ISERROR(IF(ISERROR(INDEX(FredRatesData_AllData,MATCH($A1808-(MAX(0,WEEKDAY($A1808,2)-5)),FredRatesData_Dates,0),MATCH(B$6,FredRatesData_IDs,0),1)/B$5),INDEX(FredRatesData_AllData,MATCH($A1808-(MAX(0,WEEKDAY($A1808,2)-5))-3,FredRatesData_Dates,0),MATCH(B$6,FredRatesData_IDs,0),1)/B$5,INDEX(FredRatesData_AllData,MATCH($A1808-(MAX(0,WEEKDAY($A1808,2)-5)),FredRatesData_Dates,0),MATCH(B$6,FredRatesData_IDs,0),1)/B$5)),"",IF(ISERROR(INDEX(FredRatesData_AllData,MATCH($A1808-(MAX(0,WEEKDAY($A1808,2)-5)),FredRatesData_Dates,0),MATCH(B$6,FredRatesData_IDs,0),1)/B$5),INDEX(FredRatesData_AllData,MATCH($A1808-(MAX(0,WEEKDAY($A1808,2)-5))-3,FredRatesData_Dates,0),MATCH(B$6,FredRatesData_IDs,0),1)/B$5,INDEX(FredRatesData_AllData,MATCH($A1808-(MAX(0,WEEKDAY($A1808,2)-5)),FredRatesData_Dates,0),MATCH(B$6,FredRatesData_IDs,0),1)/B$5)))</f>
        <v/>
      </c>
      <c r="C1808" s="22" t="str">
        <f t="shared" ca="1" si="302"/>
        <v/>
      </c>
      <c r="D1808" s="22" t="str">
        <f t="shared" ca="1" si="302"/>
        <v/>
      </c>
      <c r="E1808" s="22" t="str">
        <f t="shared" ca="1" si="298"/>
        <v/>
      </c>
      <c r="F1808" s="22" t="str">
        <f t="shared" ca="1" si="299"/>
        <v/>
      </c>
      <c r="G1808" s="22" t="str">
        <f t="shared" ca="1" si="300"/>
        <v/>
      </c>
      <c r="H1808" s="22" t="str">
        <f t="shared" ref="H1808:O1827" ca="1" si="303">IF($A1808="","",IF(ISERROR(IF(ISERROR(INDEX(FredRatesData_AllData,MATCH($A1808-(MAX(0,WEEKDAY($A1808,2)-5)),FredRatesData_Dates,0),MATCH(H$6,FredRatesData_IDs,0),1)/H$5),INDEX(FredRatesData_AllData,MATCH($A1808-(MAX(0,WEEKDAY($A1808,2)-5))-3,FredRatesData_Dates,0),MATCH(H$6,FredRatesData_IDs,0),1)/H$5,INDEX(FredRatesData_AllData,MATCH($A1808-(MAX(0,WEEKDAY($A1808,2)-5)),FredRatesData_Dates,0),MATCH(H$6,FredRatesData_IDs,0),1)/H$5)),"",IF(ISERROR(INDEX(FredRatesData_AllData,MATCH($A1808-(MAX(0,WEEKDAY($A1808,2)-5)),FredRatesData_Dates,0),MATCH(H$6,FredRatesData_IDs,0),1)/H$5),INDEX(FredRatesData_AllData,MATCH($A1808-(MAX(0,WEEKDAY($A1808,2)-5))-3,FredRatesData_Dates,0),MATCH(H$6,FredRatesData_IDs,0),1)/H$5,INDEX(FredRatesData_AllData,MATCH($A1808-(MAX(0,WEEKDAY($A1808,2)-5)),FredRatesData_Dates,0),MATCH(H$6,FredRatesData_IDs,0),1)/H$5)))</f>
        <v/>
      </c>
      <c r="I1808" s="22" t="str">
        <f t="shared" ca="1" si="303"/>
        <v/>
      </c>
      <c r="J1808" s="22" t="str">
        <f t="shared" ca="1" si="303"/>
        <v/>
      </c>
      <c r="K1808" s="22" t="str">
        <f t="shared" ca="1" si="303"/>
        <v/>
      </c>
      <c r="L1808" s="22" t="str">
        <f t="shared" ca="1" si="303"/>
        <v/>
      </c>
      <c r="M1808" s="22" t="str">
        <f t="shared" ca="1" si="303"/>
        <v/>
      </c>
      <c r="N1808" s="22" t="str">
        <f t="shared" ca="1" si="303"/>
        <v/>
      </c>
      <c r="O1808" s="22" t="str">
        <f t="shared" ca="1" si="303"/>
        <v/>
      </c>
      <c r="P1808" s="23"/>
      <c r="Q1808" s="23"/>
      <c r="R1808" s="23"/>
      <c r="S1808" s="23"/>
      <c r="T1808" s="23"/>
      <c r="U1808" s="23"/>
      <c r="V1808" s="23"/>
      <c r="W1808" s="23"/>
      <c r="X1808" s="23"/>
      <c r="Y1808" s="23"/>
      <c r="Z1808" s="23"/>
    </row>
    <row r="1809" spans="1:26" x14ac:dyDescent="0.55000000000000004">
      <c r="A1809" s="6" t="str">
        <f t="shared" ca="1" si="301"/>
        <v/>
      </c>
      <c r="B1809" s="22" t="str">
        <f t="shared" ca="1" si="302"/>
        <v/>
      </c>
      <c r="C1809" s="22" t="str">
        <f t="shared" ca="1" si="302"/>
        <v/>
      </c>
      <c r="D1809" s="22" t="str">
        <f t="shared" ca="1" si="302"/>
        <v/>
      </c>
      <c r="E1809" s="22" t="str">
        <f t="shared" ca="1" si="298"/>
        <v/>
      </c>
      <c r="F1809" s="22" t="str">
        <f t="shared" ca="1" si="299"/>
        <v/>
      </c>
      <c r="G1809" s="22" t="str">
        <f t="shared" ca="1" si="300"/>
        <v/>
      </c>
      <c r="H1809" s="22" t="str">
        <f t="shared" ca="1" si="303"/>
        <v/>
      </c>
      <c r="I1809" s="22" t="str">
        <f t="shared" ca="1" si="303"/>
        <v/>
      </c>
      <c r="J1809" s="22" t="str">
        <f t="shared" ca="1" si="303"/>
        <v/>
      </c>
      <c r="K1809" s="22" t="str">
        <f t="shared" ca="1" si="303"/>
        <v/>
      </c>
      <c r="L1809" s="22" t="str">
        <f t="shared" ca="1" si="303"/>
        <v/>
      </c>
      <c r="M1809" s="22" t="str">
        <f t="shared" ca="1" si="303"/>
        <v/>
      </c>
      <c r="N1809" s="22" t="str">
        <f t="shared" ca="1" si="303"/>
        <v/>
      </c>
      <c r="O1809" s="22" t="str">
        <f t="shared" ca="1" si="303"/>
        <v/>
      </c>
      <c r="P1809" s="23"/>
      <c r="Q1809" s="23"/>
      <c r="R1809" s="23"/>
      <c r="S1809" s="23"/>
      <c r="T1809" s="23"/>
      <c r="U1809" s="23"/>
      <c r="V1809" s="23"/>
      <c r="W1809" s="23"/>
      <c r="X1809" s="23"/>
      <c r="Y1809" s="23"/>
      <c r="Z1809" s="23"/>
    </row>
    <row r="1810" spans="1:26" x14ac:dyDescent="0.55000000000000004">
      <c r="A1810" s="6" t="str">
        <f t="shared" ca="1" si="301"/>
        <v/>
      </c>
      <c r="B1810" s="22" t="str">
        <f t="shared" ca="1" si="302"/>
        <v/>
      </c>
      <c r="C1810" s="22" t="str">
        <f t="shared" ca="1" si="302"/>
        <v/>
      </c>
      <c r="D1810" s="22" t="str">
        <f t="shared" ca="1" si="302"/>
        <v/>
      </c>
      <c r="E1810" s="22" t="str">
        <f t="shared" ca="1" si="298"/>
        <v/>
      </c>
      <c r="F1810" s="22" t="str">
        <f t="shared" ca="1" si="299"/>
        <v/>
      </c>
      <c r="G1810" s="22" t="str">
        <f t="shared" ca="1" si="300"/>
        <v/>
      </c>
      <c r="H1810" s="22" t="str">
        <f t="shared" ca="1" si="303"/>
        <v/>
      </c>
      <c r="I1810" s="22" t="str">
        <f t="shared" ca="1" si="303"/>
        <v/>
      </c>
      <c r="J1810" s="22" t="str">
        <f t="shared" ca="1" si="303"/>
        <v/>
      </c>
      <c r="K1810" s="22" t="str">
        <f t="shared" ca="1" si="303"/>
        <v/>
      </c>
      <c r="L1810" s="22" t="str">
        <f t="shared" ca="1" si="303"/>
        <v/>
      </c>
      <c r="M1810" s="22" t="str">
        <f t="shared" ca="1" si="303"/>
        <v/>
      </c>
      <c r="N1810" s="22" t="str">
        <f t="shared" ca="1" si="303"/>
        <v/>
      </c>
      <c r="O1810" s="22" t="str">
        <f t="shared" ca="1" si="303"/>
        <v/>
      </c>
      <c r="P1810" s="23"/>
      <c r="Q1810" s="23"/>
      <c r="R1810" s="23"/>
      <c r="S1810" s="23"/>
      <c r="T1810" s="23"/>
      <c r="U1810" s="23"/>
      <c r="V1810" s="23"/>
      <c r="W1810" s="23"/>
      <c r="X1810" s="23"/>
      <c r="Y1810" s="23"/>
      <c r="Z1810" s="23"/>
    </row>
    <row r="1811" spans="1:26" x14ac:dyDescent="0.55000000000000004">
      <c r="A1811" s="6" t="str">
        <f t="shared" ca="1" si="301"/>
        <v/>
      </c>
      <c r="B1811" s="22" t="str">
        <f t="shared" ca="1" si="302"/>
        <v/>
      </c>
      <c r="C1811" s="22" t="str">
        <f t="shared" ca="1" si="302"/>
        <v/>
      </c>
      <c r="D1811" s="22" t="str">
        <f t="shared" ca="1" si="302"/>
        <v/>
      </c>
      <c r="E1811" s="22" t="str">
        <f t="shared" ca="1" si="298"/>
        <v/>
      </c>
      <c r="F1811" s="22" t="str">
        <f t="shared" ca="1" si="299"/>
        <v/>
      </c>
      <c r="G1811" s="22" t="str">
        <f t="shared" ca="1" si="300"/>
        <v/>
      </c>
      <c r="H1811" s="22" t="str">
        <f t="shared" ca="1" si="303"/>
        <v/>
      </c>
      <c r="I1811" s="22" t="str">
        <f t="shared" ca="1" si="303"/>
        <v/>
      </c>
      <c r="J1811" s="22" t="str">
        <f t="shared" ca="1" si="303"/>
        <v/>
      </c>
      <c r="K1811" s="22" t="str">
        <f t="shared" ca="1" si="303"/>
        <v/>
      </c>
      <c r="L1811" s="22" t="str">
        <f t="shared" ca="1" si="303"/>
        <v/>
      </c>
      <c r="M1811" s="22" t="str">
        <f t="shared" ca="1" si="303"/>
        <v/>
      </c>
      <c r="N1811" s="22" t="str">
        <f t="shared" ca="1" si="303"/>
        <v/>
      </c>
      <c r="O1811" s="22" t="str">
        <f t="shared" ca="1" si="303"/>
        <v/>
      </c>
      <c r="P1811" s="23"/>
      <c r="Q1811" s="23"/>
      <c r="R1811" s="23"/>
      <c r="S1811" s="23"/>
      <c r="T1811" s="23"/>
      <c r="U1811" s="23"/>
      <c r="V1811" s="23"/>
      <c r="W1811" s="23"/>
      <c r="X1811" s="23"/>
      <c r="Y1811" s="23"/>
      <c r="Z1811" s="23"/>
    </row>
    <row r="1812" spans="1:26" x14ac:dyDescent="0.55000000000000004">
      <c r="A1812" s="6" t="str">
        <f t="shared" ca="1" si="301"/>
        <v/>
      </c>
      <c r="B1812" s="22" t="str">
        <f t="shared" ca="1" si="302"/>
        <v/>
      </c>
      <c r="C1812" s="22" t="str">
        <f t="shared" ca="1" si="302"/>
        <v/>
      </c>
      <c r="D1812" s="22" t="str">
        <f t="shared" ca="1" si="302"/>
        <v/>
      </c>
      <c r="E1812" s="22" t="str">
        <f t="shared" ca="1" si="298"/>
        <v/>
      </c>
      <c r="F1812" s="22" t="str">
        <f t="shared" ca="1" si="299"/>
        <v/>
      </c>
      <c r="G1812" s="22" t="str">
        <f t="shared" ca="1" si="300"/>
        <v/>
      </c>
      <c r="H1812" s="22" t="str">
        <f t="shared" ca="1" si="303"/>
        <v/>
      </c>
      <c r="I1812" s="22" t="str">
        <f t="shared" ca="1" si="303"/>
        <v/>
      </c>
      <c r="J1812" s="22" t="str">
        <f t="shared" ca="1" si="303"/>
        <v/>
      </c>
      <c r="K1812" s="22" t="str">
        <f t="shared" ca="1" si="303"/>
        <v/>
      </c>
      <c r="L1812" s="22" t="str">
        <f t="shared" ca="1" si="303"/>
        <v/>
      </c>
      <c r="M1812" s="22" t="str">
        <f t="shared" ca="1" si="303"/>
        <v/>
      </c>
      <c r="N1812" s="22" t="str">
        <f t="shared" ca="1" si="303"/>
        <v/>
      </c>
      <c r="O1812" s="22" t="str">
        <f t="shared" ca="1" si="303"/>
        <v/>
      </c>
      <c r="P1812" s="23"/>
      <c r="Q1812" s="23"/>
      <c r="R1812" s="23"/>
      <c r="S1812" s="23"/>
      <c r="T1812" s="23"/>
      <c r="U1812" s="23"/>
      <c r="V1812" s="23"/>
      <c r="W1812" s="23"/>
      <c r="X1812" s="23"/>
      <c r="Y1812" s="23"/>
      <c r="Z1812" s="23"/>
    </row>
    <row r="1813" spans="1:26" x14ac:dyDescent="0.55000000000000004">
      <c r="A1813" s="6" t="str">
        <f t="shared" ca="1" si="301"/>
        <v/>
      </c>
      <c r="B1813" s="22" t="str">
        <f t="shared" ca="1" si="302"/>
        <v/>
      </c>
      <c r="C1813" s="22" t="str">
        <f t="shared" ca="1" si="302"/>
        <v/>
      </c>
      <c r="D1813" s="22" t="str">
        <f t="shared" ca="1" si="302"/>
        <v/>
      </c>
      <c r="E1813" s="22" t="str">
        <f t="shared" ca="1" si="298"/>
        <v/>
      </c>
      <c r="F1813" s="22" t="str">
        <f t="shared" ca="1" si="299"/>
        <v/>
      </c>
      <c r="G1813" s="22" t="str">
        <f t="shared" ca="1" si="300"/>
        <v/>
      </c>
      <c r="H1813" s="22" t="str">
        <f t="shared" ca="1" si="303"/>
        <v/>
      </c>
      <c r="I1813" s="22" t="str">
        <f t="shared" ca="1" si="303"/>
        <v/>
      </c>
      <c r="J1813" s="22" t="str">
        <f t="shared" ca="1" si="303"/>
        <v/>
      </c>
      <c r="K1813" s="22" t="str">
        <f t="shared" ca="1" si="303"/>
        <v/>
      </c>
      <c r="L1813" s="22" t="str">
        <f t="shared" ca="1" si="303"/>
        <v/>
      </c>
      <c r="M1813" s="22" t="str">
        <f t="shared" ca="1" si="303"/>
        <v/>
      </c>
      <c r="N1813" s="22" t="str">
        <f t="shared" ca="1" si="303"/>
        <v/>
      </c>
      <c r="O1813" s="22" t="str">
        <f t="shared" ca="1" si="303"/>
        <v/>
      </c>
      <c r="P1813" s="23"/>
      <c r="Q1813" s="23"/>
      <c r="R1813" s="23"/>
      <c r="S1813" s="23"/>
      <c r="T1813" s="23"/>
      <c r="U1813" s="23"/>
      <c r="V1813" s="23"/>
      <c r="W1813" s="23"/>
      <c r="X1813" s="23"/>
      <c r="Y1813" s="23"/>
      <c r="Z1813" s="23"/>
    </row>
    <row r="1814" spans="1:26" x14ac:dyDescent="0.55000000000000004">
      <c r="A1814" s="6" t="str">
        <f t="shared" ca="1" si="301"/>
        <v/>
      </c>
      <c r="B1814" s="22" t="str">
        <f t="shared" ca="1" si="302"/>
        <v/>
      </c>
      <c r="C1814" s="22" t="str">
        <f t="shared" ca="1" si="302"/>
        <v/>
      </c>
      <c r="D1814" s="22" t="str">
        <f t="shared" ca="1" si="302"/>
        <v/>
      </c>
      <c r="E1814" s="22" t="str">
        <f t="shared" ca="1" si="298"/>
        <v/>
      </c>
      <c r="F1814" s="22" t="str">
        <f t="shared" ca="1" si="299"/>
        <v/>
      </c>
      <c r="G1814" s="22" t="str">
        <f t="shared" ca="1" si="300"/>
        <v/>
      </c>
      <c r="H1814" s="22" t="str">
        <f t="shared" ca="1" si="303"/>
        <v/>
      </c>
      <c r="I1814" s="22" t="str">
        <f t="shared" ca="1" si="303"/>
        <v/>
      </c>
      <c r="J1814" s="22" t="str">
        <f t="shared" ca="1" si="303"/>
        <v/>
      </c>
      <c r="K1814" s="22" t="str">
        <f t="shared" ca="1" si="303"/>
        <v/>
      </c>
      <c r="L1814" s="22" t="str">
        <f t="shared" ca="1" si="303"/>
        <v/>
      </c>
      <c r="M1814" s="22" t="str">
        <f t="shared" ca="1" si="303"/>
        <v/>
      </c>
      <c r="N1814" s="22" t="str">
        <f t="shared" ca="1" si="303"/>
        <v/>
      </c>
      <c r="O1814" s="22" t="str">
        <f t="shared" ca="1" si="303"/>
        <v/>
      </c>
      <c r="P1814" s="23"/>
      <c r="Q1814" s="23"/>
      <c r="R1814" s="23"/>
      <c r="S1814" s="23"/>
      <c r="T1814" s="23"/>
      <c r="U1814" s="23"/>
      <c r="V1814" s="23"/>
      <c r="W1814" s="23"/>
      <c r="X1814" s="23"/>
      <c r="Y1814" s="23"/>
      <c r="Z1814" s="23"/>
    </row>
    <row r="1815" spans="1:26" x14ac:dyDescent="0.55000000000000004">
      <c r="A1815" s="6" t="str">
        <f t="shared" ca="1" si="301"/>
        <v/>
      </c>
      <c r="B1815" s="22" t="str">
        <f t="shared" ca="1" si="302"/>
        <v/>
      </c>
      <c r="C1815" s="22" t="str">
        <f t="shared" ca="1" si="302"/>
        <v/>
      </c>
      <c r="D1815" s="22" t="str">
        <f t="shared" ca="1" si="302"/>
        <v/>
      </c>
      <c r="E1815" s="22" t="str">
        <f t="shared" ca="1" si="298"/>
        <v/>
      </c>
      <c r="F1815" s="22" t="str">
        <f t="shared" ca="1" si="299"/>
        <v/>
      </c>
      <c r="G1815" s="22" t="str">
        <f t="shared" ca="1" si="300"/>
        <v/>
      </c>
      <c r="H1815" s="22" t="str">
        <f t="shared" ca="1" si="303"/>
        <v/>
      </c>
      <c r="I1815" s="22" t="str">
        <f t="shared" ca="1" si="303"/>
        <v/>
      </c>
      <c r="J1815" s="22" t="str">
        <f t="shared" ca="1" si="303"/>
        <v/>
      </c>
      <c r="K1815" s="22" t="str">
        <f t="shared" ca="1" si="303"/>
        <v/>
      </c>
      <c r="L1815" s="22" t="str">
        <f t="shared" ca="1" si="303"/>
        <v/>
      </c>
      <c r="M1815" s="22" t="str">
        <f t="shared" ca="1" si="303"/>
        <v/>
      </c>
      <c r="N1815" s="22" t="str">
        <f t="shared" ca="1" si="303"/>
        <v/>
      </c>
      <c r="O1815" s="22" t="str">
        <f t="shared" ca="1" si="303"/>
        <v/>
      </c>
      <c r="P1815" s="23"/>
      <c r="Q1815" s="23"/>
      <c r="R1815" s="23"/>
      <c r="S1815" s="23"/>
      <c r="T1815" s="23"/>
      <c r="U1815" s="23"/>
      <c r="V1815" s="23"/>
      <c r="W1815" s="23"/>
      <c r="X1815" s="23"/>
      <c r="Y1815" s="23"/>
      <c r="Z1815" s="23"/>
    </row>
    <row r="1816" spans="1:26" x14ac:dyDescent="0.55000000000000004">
      <c r="A1816" s="6" t="str">
        <f t="shared" ca="1" si="301"/>
        <v/>
      </c>
      <c r="B1816" s="22" t="str">
        <f t="shared" ca="1" si="302"/>
        <v/>
      </c>
      <c r="C1816" s="22" t="str">
        <f t="shared" ca="1" si="302"/>
        <v/>
      </c>
      <c r="D1816" s="22" t="str">
        <f t="shared" ca="1" si="302"/>
        <v/>
      </c>
      <c r="E1816" s="22" t="str">
        <f t="shared" ca="1" si="298"/>
        <v/>
      </c>
      <c r="F1816" s="22" t="str">
        <f t="shared" ca="1" si="299"/>
        <v/>
      </c>
      <c r="G1816" s="22" t="str">
        <f t="shared" ca="1" si="300"/>
        <v/>
      </c>
      <c r="H1816" s="22" t="str">
        <f t="shared" ca="1" si="303"/>
        <v/>
      </c>
      <c r="I1816" s="22" t="str">
        <f t="shared" ca="1" si="303"/>
        <v/>
      </c>
      <c r="J1816" s="22" t="str">
        <f t="shared" ca="1" si="303"/>
        <v/>
      </c>
      <c r="K1816" s="22" t="str">
        <f t="shared" ca="1" si="303"/>
        <v/>
      </c>
      <c r="L1816" s="22" t="str">
        <f t="shared" ca="1" si="303"/>
        <v/>
      </c>
      <c r="M1816" s="22" t="str">
        <f t="shared" ca="1" si="303"/>
        <v/>
      </c>
      <c r="N1816" s="22" t="str">
        <f t="shared" ca="1" si="303"/>
        <v/>
      </c>
      <c r="O1816" s="22" t="str">
        <f t="shared" ca="1" si="303"/>
        <v/>
      </c>
      <c r="P1816" s="23"/>
      <c r="Q1816" s="23"/>
      <c r="R1816" s="23"/>
      <c r="S1816" s="23"/>
      <c r="T1816" s="23"/>
      <c r="U1816" s="23"/>
      <c r="V1816" s="23"/>
      <c r="W1816" s="23"/>
      <c r="X1816" s="23"/>
      <c r="Y1816" s="23"/>
      <c r="Z1816" s="23"/>
    </row>
    <row r="1817" spans="1:26" x14ac:dyDescent="0.55000000000000004">
      <c r="A1817" s="6" t="str">
        <f t="shared" ca="1" si="301"/>
        <v/>
      </c>
      <c r="B1817" s="22" t="str">
        <f t="shared" ca="1" si="302"/>
        <v/>
      </c>
      <c r="C1817" s="22" t="str">
        <f t="shared" ca="1" si="302"/>
        <v/>
      </c>
      <c r="D1817" s="22" t="str">
        <f t="shared" ca="1" si="302"/>
        <v/>
      </c>
      <c r="E1817" s="22" t="str">
        <f t="shared" ca="1" si="298"/>
        <v/>
      </c>
      <c r="F1817" s="22" t="str">
        <f t="shared" ca="1" si="299"/>
        <v/>
      </c>
      <c r="G1817" s="22" t="str">
        <f t="shared" ca="1" si="300"/>
        <v/>
      </c>
      <c r="H1817" s="22" t="str">
        <f t="shared" ca="1" si="303"/>
        <v/>
      </c>
      <c r="I1817" s="22" t="str">
        <f t="shared" ca="1" si="303"/>
        <v/>
      </c>
      <c r="J1817" s="22" t="str">
        <f t="shared" ca="1" si="303"/>
        <v/>
      </c>
      <c r="K1817" s="22" t="str">
        <f t="shared" ca="1" si="303"/>
        <v/>
      </c>
      <c r="L1817" s="22" t="str">
        <f t="shared" ca="1" si="303"/>
        <v/>
      </c>
      <c r="M1817" s="22" t="str">
        <f t="shared" ca="1" si="303"/>
        <v/>
      </c>
      <c r="N1817" s="22" t="str">
        <f t="shared" ca="1" si="303"/>
        <v/>
      </c>
      <c r="O1817" s="22" t="str">
        <f t="shared" ca="1" si="303"/>
        <v/>
      </c>
      <c r="P1817" s="23"/>
      <c r="Q1817" s="23"/>
      <c r="R1817" s="23"/>
      <c r="S1817" s="23"/>
      <c r="T1817" s="23"/>
      <c r="U1817" s="23"/>
      <c r="V1817" s="23"/>
      <c r="W1817" s="23"/>
      <c r="X1817" s="23"/>
      <c r="Y1817" s="23"/>
      <c r="Z1817" s="23"/>
    </row>
    <row r="1818" spans="1:26" x14ac:dyDescent="0.55000000000000004">
      <c r="A1818" s="6" t="str">
        <f t="shared" ca="1" si="301"/>
        <v/>
      </c>
      <c r="B1818" s="22" t="str">
        <f t="shared" ca="1" si="302"/>
        <v/>
      </c>
      <c r="C1818" s="22" t="str">
        <f t="shared" ca="1" si="302"/>
        <v/>
      </c>
      <c r="D1818" s="22" t="str">
        <f t="shared" ca="1" si="302"/>
        <v/>
      </c>
      <c r="E1818" s="22" t="str">
        <f t="shared" ca="1" si="298"/>
        <v/>
      </c>
      <c r="F1818" s="22" t="str">
        <f t="shared" ca="1" si="299"/>
        <v/>
      </c>
      <c r="G1818" s="22" t="str">
        <f t="shared" ca="1" si="300"/>
        <v/>
      </c>
      <c r="H1818" s="22" t="str">
        <f t="shared" ca="1" si="303"/>
        <v/>
      </c>
      <c r="I1818" s="22" t="str">
        <f t="shared" ca="1" si="303"/>
        <v/>
      </c>
      <c r="J1818" s="22" t="str">
        <f t="shared" ca="1" si="303"/>
        <v/>
      </c>
      <c r="K1818" s="22" t="str">
        <f t="shared" ca="1" si="303"/>
        <v/>
      </c>
      <c r="L1818" s="22" t="str">
        <f t="shared" ca="1" si="303"/>
        <v/>
      </c>
      <c r="M1818" s="22" t="str">
        <f t="shared" ca="1" si="303"/>
        <v/>
      </c>
      <c r="N1818" s="22" t="str">
        <f t="shared" ca="1" si="303"/>
        <v/>
      </c>
      <c r="O1818" s="22" t="str">
        <f t="shared" ca="1" si="303"/>
        <v/>
      </c>
      <c r="P1818" s="23"/>
      <c r="Q1818" s="23"/>
      <c r="R1818" s="23"/>
      <c r="S1818" s="23"/>
      <c r="T1818" s="23"/>
      <c r="U1818" s="23"/>
      <c r="V1818" s="23"/>
      <c r="W1818" s="23"/>
      <c r="X1818" s="23"/>
      <c r="Y1818" s="23"/>
      <c r="Z1818" s="23"/>
    </row>
    <row r="1819" spans="1:26" x14ac:dyDescent="0.55000000000000004">
      <c r="A1819" s="6" t="str">
        <f t="shared" ca="1" si="301"/>
        <v/>
      </c>
      <c r="B1819" s="22" t="str">
        <f t="shared" ca="1" si="302"/>
        <v/>
      </c>
      <c r="C1819" s="22" t="str">
        <f t="shared" ca="1" si="302"/>
        <v/>
      </c>
      <c r="D1819" s="22" t="str">
        <f t="shared" ca="1" si="302"/>
        <v/>
      </c>
      <c r="E1819" s="22" t="str">
        <f t="shared" ca="1" si="298"/>
        <v/>
      </c>
      <c r="F1819" s="22" t="str">
        <f t="shared" ca="1" si="299"/>
        <v/>
      </c>
      <c r="G1819" s="22" t="str">
        <f t="shared" ca="1" si="300"/>
        <v/>
      </c>
      <c r="H1819" s="22" t="str">
        <f t="shared" ca="1" si="303"/>
        <v/>
      </c>
      <c r="I1819" s="22" t="str">
        <f t="shared" ca="1" si="303"/>
        <v/>
      </c>
      <c r="J1819" s="22" t="str">
        <f t="shared" ca="1" si="303"/>
        <v/>
      </c>
      <c r="K1819" s="22" t="str">
        <f t="shared" ca="1" si="303"/>
        <v/>
      </c>
      <c r="L1819" s="22" t="str">
        <f t="shared" ca="1" si="303"/>
        <v/>
      </c>
      <c r="M1819" s="22" t="str">
        <f t="shared" ca="1" si="303"/>
        <v/>
      </c>
      <c r="N1819" s="22" t="str">
        <f t="shared" ca="1" si="303"/>
        <v/>
      </c>
      <c r="O1819" s="22" t="str">
        <f t="shared" ca="1" si="303"/>
        <v/>
      </c>
      <c r="P1819" s="23"/>
      <c r="Q1819" s="23"/>
      <c r="R1819" s="23"/>
      <c r="S1819" s="23"/>
      <c r="T1819" s="23"/>
      <c r="U1819" s="23"/>
      <c r="V1819" s="23"/>
      <c r="W1819" s="23"/>
      <c r="X1819" s="23"/>
      <c r="Y1819" s="23"/>
      <c r="Z1819" s="23"/>
    </row>
    <row r="1820" spans="1:26" x14ac:dyDescent="0.55000000000000004">
      <c r="A1820" s="6" t="str">
        <f t="shared" ca="1" si="301"/>
        <v/>
      </c>
      <c r="B1820" s="22" t="str">
        <f t="shared" ca="1" si="302"/>
        <v/>
      </c>
      <c r="C1820" s="22" t="str">
        <f t="shared" ca="1" si="302"/>
        <v/>
      </c>
      <c r="D1820" s="22" t="str">
        <f t="shared" ca="1" si="302"/>
        <v/>
      </c>
      <c r="E1820" s="22" t="str">
        <f t="shared" ca="1" si="298"/>
        <v/>
      </c>
      <c r="F1820" s="22" t="str">
        <f t="shared" ca="1" si="299"/>
        <v/>
      </c>
      <c r="G1820" s="22" t="str">
        <f t="shared" ca="1" si="300"/>
        <v/>
      </c>
      <c r="H1820" s="22" t="str">
        <f t="shared" ca="1" si="303"/>
        <v/>
      </c>
      <c r="I1820" s="22" t="str">
        <f t="shared" ca="1" si="303"/>
        <v/>
      </c>
      <c r="J1820" s="22" t="str">
        <f t="shared" ca="1" si="303"/>
        <v/>
      </c>
      <c r="K1820" s="22" t="str">
        <f t="shared" ca="1" si="303"/>
        <v/>
      </c>
      <c r="L1820" s="22" t="str">
        <f t="shared" ca="1" si="303"/>
        <v/>
      </c>
      <c r="M1820" s="22" t="str">
        <f t="shared" ca="1" si="303"/>
        <v/>
      </c>
      <c r="N1820" s="22" t="str">
        <f t="shared" ca="1" si="303"/>
        <v/>
      </c>
      <c r="O1820" s="22" t="str">
        <f t="shared" ca="1" si="303"/>
        <v/>
      </c>
      <c r="P1820" s="23"/>
      <c r="Q1820" s="23"/>
      <c r="R1820" s="23"/>
      <c r="S1820" s="23"/>
      <c r="T1820" s="23"/>
      <c r="U1820" s="23"/>
      <c r="V1820" s="23"/>
      <c r="W1820" s="23"/>
      <c r="X1820" s="23"/>
      <c r="Y1820" s="23"/>
      <c r="Z1820" s="23"/>
    </row>
    <row r="1821" spans="1:26" x14ac:dyDescent="0.55000000000000004">
      <c r="A1821" s="6" t="str">
        <f t="shared" ca="1" si="301"/>
        <v/>
      </c>
      <c r="B1821" s="22" t="str">
        <f t="shared" ca="1" si="302"/>
        <v/>
      </c>
      <c r="C1821" s="22" t="str">
        <f t="shared" ca="1" si="302"/>
        <v/>
      </c>
      <c r="D1821" s="22" t="str">
        <f t="shared" ca="1" si="302"/>
        <v/>
      </c>
      <c r="E1821" s="22" t="str">
        <f t="shared" ca="1" si="298"/>
        <v/>
      </c>
      <c r="F1821" s="22" t="str">
        <f t="shared" ca="1" si="299"/>
        <v/>
      </c>
      <c r="G1821" s="22" t="str">
        <f t="shared" ca="1" si="300"/>
        <v/>
      </c>
      <c r="H1821" s="22" t="str">
        <f t="shared" ca="1" si="303"/>
        <v/>
      </c>
      <c r="I1821" s="22" t="str">
        <f t="shared" ca="1" si="303"/>
        <v/>
      </c>
      <c r="J1821" s="22" t="str">
        <f t="shared" ca="1" si="303"/>
        <v/>
      </c>
      <c r="K1821" s="22" t="str">
        <f t="shared" ca="1" si="303"/>
        <v/>
      </c>
      <c r="L1821" s="22" t="str">
        <f t="shared" ca="1" si="303"/>
        <v/>
      </c>
      <c r="M1821" s="22" t="str">
        <f t="shared" ca="1" si="303"/>
        <v/>
      </c>
      <c r="N1821" s="22" t="str">
        <f t="shared" ca="1" si="303"/>
        <v/>
      </c>
      <c r="O1821" s="22" t="str">
        <f t="shared" ca="1" si="303"/>
        <v/>
      </c>
      <c r="P1821" s="23"/>
      <c r="Q1821" s="23"/>
      <c r="R1821" s="23"/>
      <c r="S1821" s="23"/>
      <c r="T1821" s="23"/>
      <c r="U1821" s="23"/>
      <c r="V1821" s="23"/>
      <c r="W1821" s="23"/>
      <c r="X1821" s="23"/>
      <c r="Y1821" s="23"/>
      <c r="Z1821" s="23"/>
    </row>
    <row r="1822" spans="1:26" x14ac:dyDescent="0.55000000000000004">
      <c r="A1822" s="6" t="str">
        <f t="shared" ca="1" si="301"/>
        <v/>
      </c>
      <c r="B1822" s="22" t="str">
        <f t="shared" ca="1" si="302"/>
        <v/>
      </c>
      <c r="C1822" s="22" t="str">
        <f t="shared" ca="1" si="302"/>
        <v/>
      </c>
      <c r="D1822" s="22" t="str">
        <f t="shared" ca="1" si="302"/>
        <v/>
      </c>
      <c r="E1822" s="22" t="str">
        <f t="shared" ca="1" si="298"/>
        <v/>
      </c>
      <c r="F1822" s="22" t="str">
        <f t="shared" ca="1" si="299"/>
        <v/>
      </c>
      <c r="G1822" s="22" t="str">
        <f t="shared" ca="1" si="300"/>
        <v/>
      </c>
      <c r="H1822" s="22" t="str">
        <f t="shared" ca="1" si="303"/>
        <v/>
      </c>
      <c r="I1822" s="22" t="str">
        <f t="shared" ca="1" si="303"/>
        <v/>
      </c>
      <c r="J1822" s="22" t="str">
        <f t="shared" ca="1" si="303"/>
        <v/>
      </c>
      <c r="K1822" s="22" t="str">
        <f t="shared" ca="1" si="303"/>
        <v/>
      </c>
      <c r="L1822" s="22" t="str">
        <f t="shared" ca="1" si="303"/>
        <v/>
      </c>
      <c r="M1822" s="22" t="str">
        <f t="shared" ca="1" si="303"/>
        <v/>
      </c>
      <c r="N1822" s="22" t="str">
        <f t="shared" ca="1" si="303"/>
        <v/>
      </c>
      <c r="O1822" s="22" t="str">
        <f t="shared" ca="1" si="303"/>
        <v/>
      </c>
      <c r="P1822" s="23"/>
      <c r="Q1822" s="23"/>
      <c r="R1822" s="23"/>
      <c r="S1822" s="23"/>
      <c r="T1822" s="23"/>
      <c r="U1822" s="23"/>
      <c r="V1822" s="23"/>
      <c r="W1822" s="23"/>
      <c r="X1822" s="23"/>
      <c r="Y1822" s="23"/>
      <c r="Z1822" s="23"/>
    </row>
    <row r="1823" spans="1:26" x14ac:dyDescent="0.55000000000000004">
      <c r="A1823" s="6" t="str">
        <f t="shared" ca="1" si="301"/>
        <v/>
      </c>
      <c r="B1823" s="22" t="str">
        <f t="shared" ca="1" si="302"/>
        <v/>
      </c>
      <c r="C1823" s="22" t="str">
        <f t="shared" ca="1" si="302"/>
        <v/>
      </c>
      <c r="D1823" s="22" t="str">
        <f t="shared" ca="1" si="302"/>
        <v/>
      </c>
      <c r="E1823" s="22" t="str">
        <f t="shared" ca="1" si="298"/>
        <v/>
      </c>
      <c r="F1823" s="22" t="str">
        <f t="shared" ca="1" si="299"/>
        <v/>
      </c>
      <c r="G1823" s="22" t="str">
        <f t="shared" ca="1" si="300"/>
        <v/>
      </c>
      <c r="H1823" s="22" t="str">
        <f t="shared" ca="1" si="303"/>
        <v/>
      </c>
      <c r="I1823" s="22" t="str">
        <f t="shared" ca="1" si="303"/>
        <v/>
      </c>
      <c r="J1823" s="22" t="str">
        <f t="shared" ca="1" si="303"/>
        <v/>
      </c>
      <c r="K1823" s="22" t="str">
        <f t="shared" ca="1" si="303"/>
        <v/>
      </c>
      <c r="L1823" s="22" t="str">
        <f t="shared" ca="1" si="303"/>
        <v/>
      </c>
      <c r="M1823" s="22" t="str">
        <f t="shared" ca="1" si="303"/>
        <v/>
      </c>
      <c r="N1823" s="22" t="str">
        <f t="shared" ca="1" si="303"/>
        <v/>
      </c>
      <c r="O1823" s="22" t="str">
        <f t="shared" ca="1" si="303"/>
        <v/>
      </c>
      <c r="P1823" s="23"/>
      <c r="Q1823" s="23"/>
      <c r="R1823" s="23"/>
      <c r="S1823" s="23"/>
      <c r="T1823" s="23"/>
      <c r="U1823" s="23"/>
      <c r="V1823" s="23"/>
      <c r="W1823" s="23"/>
      <c r="X1823" s="23"/>
      <c r="Y1823" s="23"/>
      <c r="Z1823" s="23"/>
    </row>
    <row r="1824" spans="1:26" x14ac:dyDescent="0.55000000000000004">
      <c r="A1824" s="6" t="str">
        <f t="shared" ca="1" si="301"/>
        <v/>
      </c>
      <c r="B1824" s="22" t="str">
        <f t="shared" ca="1" si="302"/>
        <v/>
      </c>
      <c r="C1824" s="22" t="str">
        <f t="shared" ca="1" si="302"/>
        <v/>
      </c>
      <c r="D1824" s="22" t="str">
        <f t="shared" ca="1" si="302"/>
        <v/>
      </c>
      <c r="E1824" s="22" t="str">
        <f t="shared" ca="1" si="298"/>
        <v/>
      </c>
      <c r="F1824" s="22" t="str">
        <f t="shared" ca="1" si="299"/>
        <v/>
      </c>
      <c r="G1824" s="22" t="str">
        <f t="shared" ca="1" si="300"/>
        <v/>
      </c>
      <c r="H1824" s="22" t="str">
        <f t="shared" ca="1" si="303"/>
        <v/>
      </c>
      <c r="I1824" s="22" t="str">
        <f t="shared" ca="1" si="303"/>
        <v/>
      </c>
      <c r="J1824" s="22" t="str">
        <f t="shared" ca="1" si="303"/>
        <v/>
      </c>
      <c r="K1824" s="22" t="str">
        <f t="shared" ca="1" si="303"/>
        <v/>
      </c>
      <c r="L1824" s="22" t="str">
        <f t="shared" ca="1" si="303"/>
        <v/>
      </c>
      <c r="M1824" s="22" t="str">
        <f t="shared" ca="1" si="303"/>
        <v/>
      </c>
      <c r="N1824" s="22" t="str">
        <f t="shared" ca="1" si="303"/>
        <v/>
      </c>
      <c r="O1824" s="22" t="str">
        <f t="shared" ca="1" si="303"/>
        <v/>
      </c>
      <c r="P1824" s="23"/>
      <c r="Q1824" s="23"/>
      <c r="R1824" s="23"/>
      <c r="S1824" s="23"/>
      <c r="T1824" s="23"/>
      <c r="U1824" s="23"/>
      <c r="V1824" s="23"/>
      <c r="W1824" s="23"/>
      <c r="X1824" s="23"/>
      <c r="Y1824" s="23"/>
      <c r="Z1824" s="23"/>
    </row>
    <row r="1825" spans="1:26" x14ac:dyDescent="0.55000000000000004">
      <c r="A1825" s="6" t="str">
        <f t="shared" ca="1" si="301"/>
        <v/>
      </c>
      <c r="B1825" s="22" t="str">
        <f t="shared" ca="1" si="302"/>
        <v/>
      </c>
      <c r="C1825" s="22" t="str">
        <f t="shared" ca="1" si="302"/>
        <v/>
      </c>
      <c r="D1825" s="22" t="str">
        <f t="shared" ca="1" si="302"/>
        <v/>
      </c>
      <c r="E1825" s="22" t="str">
        <f t="shared" ca="1" si="298"/>
        <v/>
      </c>
      <c r="F1825" s="22" t="str">
        <f t="shared" ca="1" si="299"/>
        <v/>
      </c>
      <c r="G1825" s="22" t="str">
        <f t="shared" ca="1" si="300"/>
        <v/>
      </c>
      <c r="H1825" s="22" t="str">
        <f t="shared" ca="1" si="303"/>
        <v/>
      </c>
      <c r="I1825" s="22" t="str">
        <f t="shared" ca="1" si="303"/>
        <v/>
      </c>
      <c r="J1825" s="22" t="str">
        <f t="shared" ca="1" si="303"/>
        <v/>
      </c>
      <c r="K1825" s="22" t="str">
        <f t="shared" ca="1" si="303"/>
        <v/>
      </c>
      <c r="L1825" s="22" t="str">
        <f t="shared" ca="1" si="303"/>
        <v/>
      </c>
      <c r="M1825" s="22" t="str">
        <f t="shared" ca="1" si="303"/>
        <v/>
      </c>
      <c r="N1825" s="22" t="str">
        <f t="shared" ca="1" si="303"/>
        <v/>
      </c>
      <c r="O1825" s="22" t="str">
        <f t="shared" ca="1" si="303"/>
        <v/>
      </c>
      <c r="P1825" s="23"/>
      <c r="Q1825" s="23"/>
      <c r="R1825" s="23"/>
      <c r="S1825" s="23"/>
      <c r="T1825" s="23"/>
      <c r="U1825" s="23"/>
      <c r="V1825" s="23"/>
      <c r="W1825" s="23"/>
      <c r="X1825" s="23"/>
      <c r="Y1825" s="23"/>
      <c r="Z1825" s="23"/>
    </row>
    <row r="1826" spans="1:26" x14ac:dyDescent="0.55000000000000004">
      <c r="A1826" s="6" t="str">
        <f t="shared" ca="1" si="301"/>
        <v/>
      </c>
      <c r="B1826" s="22" t="str">
        <f t="shared" ca="1" si="302"/>
        <v/>
      </c>
      <c r="C1826" s="22" t="str">
        <f t="shared" ca="1" si="302"/>
        <v/>
      </c>
      <c r="D1826" s="22" t="str">
        <f t="shared" ca="1" si="302"/>
        <v/>
      </c>
      <c r="E1826" s="22" t="str">
        <f t="shared" ca="1" si="298"/>
        <v/>
      </c>
      <c r="F1826" s="22" t="str">
        <f t="shared" ca="1" si="299"/>
        <v/>
      </c>
      <c r="G1826" s="22" t="str">
        <f t="shared" ca="1" si="300"/>
        <v/>
      </c>
      <c r="H1826" s="22" t="str">
        <f t="shared" ca="1" si="303"/>
        <v/>
      </c>
      <c r="I1826" s="22" t="str">
        <f t="shared" ca="1" si="303"/>
        <v/>
      </c>
      <c r="J1826" s="22" t="str">
        <f t="shared" ca="1" si="303"/>
        <v/>
      </c>
      <c r="K1826" s="22" t="str">
        <f t="shared" ca="1" si="303"/>
        <v/>
      </c>
      <c r="L1826" s="22" t="str">
        <f t="shared" ca="1" si="303"/>
        <v/>
      </c>
      <c r="M1826" s="22" t="str">
        <f t="shared" ca="1" si="303"/>
        <v/>
      </c>
      <c r="N1826" s="22" t="str">
        <f t="shared" ca="1" si="303"/>
        <v/>
      </c>
      <c r="O1826" s="22" t="str">
        <f t="shared" ca="1" si="303"/>
        <v/>
      </c>
      <c r="P1826" s="23"/>
      <c r="Q1826" s="23"/>
      <c r="R1826" s="23"/>
      <c r="S1826" s="23"/>
      <c r="T1826" s="23"/>
      <c r="U1826" s="23"/>
      <c r="V1826" s="23"/>
      <c r="W1826" s="23"/>
      <c r="X1826" s="23"/>
      <c r="Y1826" s="23"/>
      <c r="Z1826" s="23"/>
    </row>
    <row r="1827" spans="1:26" x14ac:dyDescent="0.55000000000000004">
      <c r="A1827" s="6" t="str">
        <f t="shared" ca="1" si="301"/>
        <v/>
      </c>
      <c r="B1827" s="22" t="str">
        <f t="shared" ca="1" si="302"/>
        <v/>
      </c>
      <c r="C1827" s="22" t="str">
        <f t="shared" ca="1" si="302"/>
        <v/>
      </c>
      <c r="D1827" s="22" t="str">
        <f t="shared" ca="1" si="302"/>
        <v/>
      </c>
      <c r="E1827" s="22" t="str">
        <f t="shared" ca="1" si="298"/>
        <v/>
      </c>
      <c r="F1827" s="22" t="str">
        <f t="shared" ca="1" si="299"/>
        <v/>
      </c>
      <c r="G1827" s="22" t="str">
        <f t="shared" ca="1" si="300"/>
        <v/>
      </c>
      <c r="H1827" s="22" t="str">
        <f t="shared" ca="1" si="303"/>
        <v/>
      </c>
      <c r="I1827" s="22" t="str">
        <f t="shared" ca="1" si="303"/>
        <v/>
      </c>
      <c r="J1827" s="22" t="str">
        <f t="shared" ca="1" si="303"/>
        <v/>
      </c>
      <c r="K1827" s="22" t="str">
        <f t="shared" ca="1" si="303"/>
        <v/>
      </c>
      <c r="L1827" s="22" t="str">
        <f t="shared" ca="1" si="303"/>
        <v/>
      </c>
      <c r="M1827" s="22" t="str">
        <f t="shared" ca="1" si="303"/>
        <v/>
      </c>
      <c r="N1827" s="22" t="str">
        <f t="shared" ca="1" si="303"/>
        <v/>
      </c>
      <c r="O1827" s="22" t="str">
        <f t="shared" ca="1" si="303"/>
        <v/>
      </c>
      <c r="P1827" s="23"/>
      <c r="Q1827" s="23"/>
      <c r="R1827" s="23"/>
      <c r="S1827" s="23"/>
      <c r="T1827" s="23"/>
      <c r="U1827" s="23"/>
      <c r="V1827" s="23"/>
      <c r="W1827" s="23"/>
      <c r="X1827" s="23"/>
      <c r="Y1827" s="23"/>
      <c r="Z1827" s="23"/>
    </row>
    <row r="1828" spans="1:26" x14ac:dyDescent="0.55000000000000004">
      <c r="A1828" s="6" t="str">
        <f t="shared" ca="1" si="301"/>
        <v/>
      </c>
      <c r="B1828" s="22" t="str">
        <f t="shared" ref="B1828:D1847" ca="1" si="304">IF($A1828="","",IF(ISERROR(IF(ISERROR(INDEX(FredRatesData_AllData,MATCH($A1828-(MAX(0,WEEKDAY($A1828,2)-5)),FredRatesData_Dates,0),MATCH(B$6,FredRatesData_IDs,0),1)/B$5),INDEX(FredRatesData_AllData,MATCH($A1828-(MAX(0,WEEKDAY($A1828,2)-5))-3,FredRatesData_Dates,0),MATCH(B$6,FredRatesData_IDs,0),1)/B$5,INDEX(FredRatesData_AllData,MATCH($A1828-(MAX(0,WEEKDAY($A1828,2)-5)),FredRatesData_Dates,0),MATCH(B$6,FredRatesData_IDs,0),1)/B$5)),"",IF(ISERROR(INDEX(FredRatesData_AllData,MATCH($A1828-(MAX(0,WEEKDAY($A1828,2)-5)),FredRatesData_Dates,0),MATCH(B$6,FredRatesData_IDs,0),1)/B$5),INDEX(FredRatesData_AllData,MATCH($A1828-(MAX(0,WEEKDAY($A1828,2)-5))-3,FredRatesData_Dates,0),MATCH(B$6,FredRatesData_IDs,0),1)/B$5,INDEX(FredRatesData_AllData,MATCH($A1828-(MAX(0,WEEKDAY($A1828,2)-5)),FredRatesData_Dates,0),MATCH(B$6,FredRatesData_IDs,0),1)/B$5)))</f>
        <v/>
      </c>
      <c r="C1828" s="22" t="str">
        <f t="shared" ca="1" si="304"/>
        <v/>
      </c>
      <c r="D1828" s="22" t="str">
        <f t="shared" ca="1" si="304"/>
        <v/>
      </c>
      <c r="E1828" s="22" t="str">
        <f t="shared" ca="1" si="298"/>
        <v/>
      </c>
      <c r="F1828" s="22" t="str">
        <f t="shared" ca="1" si="299"/>
        <v/>
      </c>
      <c r="G1828" s="22" t="str">
        <f t="shared" ca="1" si="300"/>
        <v/>
      </c>
      <c r="H1828" s="22" t="str">
        <f t="shared" ref="H1828:O1847" ca="1" si="305">IF($A1828="","",IF(ISERROR(IF(ISERROR(INDEX(FredRatesData_AllData,MATCH($A1828-(MAX(0,WEEKDAY($A1828,2)-5)),FredRatesData_Dates,0),MATCH(H$6,FredRatesData_IDs,0),1)/H$5),INDEX(FredRatesData_AllData,MATCH($A1828-(MAX(0,WEEKDAY($A1828,2)-5))-3,FredRatesData_Dates,0),MATCH(H$6,FredRatesData_IDs,0),1)/H$5,INDEX(FredRatesData_AllData,MATCH($A1828-(MAX(0,WEEKDAY($A1828,2)-5)),FredRatesData_Dates,0),MATCH(H$6,FredRatesData_IDs,0),1)/H$5)),"",IF(ISERROR(INDEX(FredRatesData_AllData,MATCH($A1828-(MAX(0,WEEKDAY($A1828,2)-5)),FredRatesData_Dates,0),MATCH(H$6,FredRatesData_IDs,0),1)/H$5),INDEX(FredRatesData_AllData,MATCH($A1828-(MAX(0,WEEKDAY($A1828,2)-5))-3,FredRatesData_Dates,0),MATCH(H$6,FredRatesData_IDs,0),1)/H$5,INDEX(FredRatesData_AllData,MATCH($A1828-(MAX(0,WEEKDAY($A1828,2)-5)),FredRatesData_Dates,0),MATCH(H$6,FredRatesData_IDs,0),1)/H$5)))</f>
        <v/>
      </c>
      <c r="I1828" s="22" t="str">
        <f t="shared" ca="1" si="305"/>
        <v/>
      </c>
      <c r="J1828" s="22" t="str">
        <f t="shared" ca="1" si="305"/>
        <v/>
      </c>
      <c r="K1828" s="22" t="str">
        <f t="shared" ca="1" si="305"/>
        <v/>
      </c>
      <c r="L1828" s="22" t="str">
        <f t="shared" ca="1" si="305"/>
        <v/>
      </c>
      <c r="M1828" s="22" t="str">
        <f t="shared" ca="1" si="305"/>
        <v/>
      </c>
      <c r="N1828" s="22" t="str">
        <f t="shared" ca="1" si="305"/>
        <v/>
      </c>
      <c r="O1828" s="22" t="str">
        <f t="shared" ca="1" si="305"/>
        <v/>
      </c>
      <c r="P1828" s="23"/>
      <c r="Q1828" s="23"/>
      <c r="R1828" s="23"/>
      <c r="S1828" s="23"/>
      <c r="T1828" s="23"/>
      <c r="U1828" s="23"/>
      <c r="V1828" s="23"/>
      <c r="W1828" s="23"/>
      <c r="X1828" s="23"/>
      <c r="Y1828" s="23"/>
      <c r="Z1828" s="23"/>
    </row>
    <row r="1829" spans="1:26" x14ac:dyDescent="0.55000000000000004">
      <c r="A1829" s="6" t="str">
        <f t="shared" ca="1" si="301"/>
        <v/>
      </c>
      <c r="B1829" s="22" t="str">
        <f t="shared" ca="1" si="304"/>
        <v/>
      </c>
      <c r="C1829" s="22" t="str">
        <f t="shared" ca="1" si="304"/>
        <v/>
      </c>
      <c r="D1829" s="22" t="str">
        <f t="shared" ca="1" si="304"/>
        <v/>
      </c>
      <c r="E1829" s="22" t="str">
        <f t="shared" ca="1" si="298"/>
        <v/>
      </c>
      <c r="F1829" s="22" t="str">
        <f t="shared" ca="1" si="299"/>
        <v/>
      </c>
      <c r="G1829" s="22" t="str">
        <f t="shared" ca="1" si="300"/>
        <v/>
      </c>
      <c r="H1829" s="22" t="str">
        <f t="shared" ca="1" si="305"/>
        <v/>
      </c>
      <c r="I1829" s="22" t="str">
        <f t="shared" ca="1" si="305"/>
        <v/>
      </c>
      <c r="J1829" s="22" t="str">
        <f t="shared" ca="1" si="305"/>
        <v/>
      </c>
      <c r="K1829" s="22" t="str">
        <f t="shared" ca="1" si="305"/>
        <v/>
      </c>
      <c r="L1829" s="22" t="str">
        <f t="shared" ca="1" si="305"/>
        <v/>
      </c>
      <c r="M1829" s="22" t="str">
        <f t="shared" ca="1" si="305"/>
        <v/>
      </c>
      <c r="N1829" s="22" t="str">
        <f t="shared" ca="1" si="305"/>
        <v/>
      </c>
      <c r="O1829" s="22" t="str">
        <f t="shared" ca="1" si="305"/>
        <v/>
      </c>
      <c r="P1829" s="23"/>
      <c r="Q1829" s="23"/>
      <c r="R1829" s="23"/>
      <c r="S1829" s="23"/>
      <c r="T1829" s="23"/>
      <c r="U1829" s="23"/>
      <c r="V1829" s="23"/>
      <c r="W1829" s="23"/>
      <c r="X1829" s="23"/>
      <c r="Y1829" s="23"/>
      <c r="Z1829" s="23"/>
    </row>
    <row r="1830" spans="1:26" x14ac:dyDescent="0.55000000000000004">
      <c r="A1830" s="6" t="str">
        <f t="shared" ca="1" si="301"/>
        <v/>
      </c>
      <c r="B1830" s="22" t="str">
        <f t="shared" ca="1" si="304"/>
        <v/>
      </c>
      <c r="C1830" s="22" t="str">
        <f t="shared" ca="1" si="304"/>
        <v/>
      </c>
      <c r="D1830" s="22" t="str">
        <f t="shared" ca="1" si="304"/>
        <v/>
      </c>
      <c r="E1830" s="22" t="str">
        <f t="shared" ca="1" si="298"/>
        <v/>
      </c>
      <c r="F1830" s="22" t="str">
        <f t="shared" ca="1" si="299"/>
        <v/>
      </c>
      <c r="G1830" s="22" t="str">
        <f t="shared" ca="1" si="300"/>
        <v/>
      </c>
      <c r="H1830" s="22" t="str">
        <f t="shared" ca="1" si="305"/>
        <v/>
      </c>
      <c r="I1830" s="22" t="str">
        <f t="shared" ca="1" si="305"/>
        <v/>
      </c>
      <c r="J1830" s="22" t="str">
        <f t="shared" ca="1" si="305"/>
        <v/>
      </c>
      <c r="K1830" s="22" t="str">
        <f t="shared" ca="1" si="305"/>
        <v/>
      </c>
      <c r="L1830" s="22" t="str">
        <f t="shared" ca="1" si="305"/>
        <v/>
      </c>
      <c r="M1830" s="22" t="str">
        <f t="shared" ca="1" si="305"/>
        <v/>
      </c>
      <c r="N1830" s="22" t="str">
        <f t="shared" ca="1" si="305"/>
        <v/>
      </c>
      <c r="O1830" s="22" t="str">
        <f t="shared" ca="1" si="305"/>
        <v/>
      </c>
      <c r="P1830" s="23"/>
      <c r="Q1830" s="23"/>
      <c r="R1830" s="23"/>
      <c r="S1830" s="23"/>
      <c r="T1830" s="23"/>
      <c r="U1830" s="23"/>
      <c r="V1830" s="23"/>
      <c r="W1830" s="23"/>
      <c r="X1830" s="23"/>
      <c r="Y1830" s="23"/>
      <c r="Z1830" s="23"/>
    </row>
    <row r="1831" spans="1:26" x14ac:dyDescent="0.55000000000000004">
      <c r="A1831" s="6" t="str">
        <f t="shared" ca="1" si="301"/>
        <v/>
      </c>
      <c r="B1831" s="22" t="str">
        <f t="shared" ca="1" si="304"/>
        <v/>
      </c>
      <c r="C1831" s="22" t="str">
        <f t="shared" ca="1" si="304"/>
        <v/>
      </c>
      <c r="D1831" s="22" t="str">
        <f t="shared" ca="1" si="304"/>
        <v/>
      </c>
      <c r="E1831" s="22" t="str">
        <f t="shared" ca="1" si="298"/>
        <v/>
      </c>
      <c r="F1831" s="22" t="str">
        <f t="shared" ca="1" si="299"/>
        <v/>
      </c>
      <c r="G1831" s="22" t="str">
        <f t="shared" ca="1" si="300"/>
        <v/>
      </c>
      <c r="H1831" s="22" t="str">
        <f t="shared" ca="1" si="305"/>
        <v/>
      </c>
      <c r="I1831" s="22" t="str">
        <f t="shared" ca="1" si="305"/>
        <v/>
      </c>
      <c r="J1831" s="22" t="str">
        <f t="shared" ca="1" si="305"/>
        <v/>
      </c>
      <c r="K1831" s="22" t="str">
        <f t="shared" ca="1" si="305"/>
        <v/>
      </c>
      <c r="L1831" s="22" t="str">
        <f t="shared" ca="1" si="305"/>
        <v/>
      </c>
      <c r="M1831" s="22" t="str">
        <f t="shared" ca="1" si="305"/>
        <v/>
      </c>
      <c r="N1831" s="22" t="str">
        <f t="shared" ca="1" si="305"/>
        <v/>
      </c>
      <c r="O1831" s="22" t="str">
        <f t="shared" ca="1" si="305"/>
        <v/>
      </c>
      <c r="P1831" s="23"/>
      <c r="Q1831" s="23"/>
      <c r="R1831" s="23"/>
      <c r="S1831" s="23"/>
      <c r="T1831" s="23"/>
      <c r="U1831" s="23"/>
      <c r="V1831" s="23"/>
      <c r="W1831" s="23"/>
      <c r="X1831" s="23"/>
      <c r="Y1831" s="23"/>
      <c r="Z1831" s="23"/>
    </row>
    <row r="1832" spans="1:26" x14ac:dyDescent="0.55000000000000004">
      <c r="A1832" s="6" t="str">
        <f t="shared" ca="1" si="301"/>
        <v/>
      </c>
      <c r="B1832" s="22" t="str">
        <f t="shared" ca="1" si="304"/>
        <v/>
      </c>
      <c r="C1832" s="22" t="str">
        <f t="shared" ca="1" si="304"/>
        <v/>
      </c>
      <c r="D1832" s="22" t="str">
        <f t="shared" ca="1" si="304"/>
        <v/>
      </c>
      <c r="E1832" s="22" t="str">
        <f t="shared" ca="1" si="298"/>
        <v/>
      </c>
      <c r="F1832" s="22" t="str">
        <f t="shared" ca="1" si="299"/>
        <v/>
      </c>
      <c r="G1832" s="22" t="str">
        <f t="shared" ca="1" si="300"/>
        <v/>
      </c>
      <c r="H1832" s="22" t="str">
        <f t="shared" ca="1" si="305"/>
        <v/>
      </c>
      <c r="I1832" s="22" t="str">
        <f t="shared" ca="1" si="305"/>
        <v/>
      </c>
      <c r="J1832" s="22" t="str">
        <f t="shared" ca="1" si="305"/>
        <v/>
      </c>
      <c r="K1832" s="22" t="str">
        <f t="shared" ca="1" si="305"/>
        <v/>
      </c>
      <c r="L1832" s="22" t="str">
        <f t="shared" ca="1" si="305"/>
        <v/>
      </c>
      <c r="M1832" s="22" t="str">
        <f t="shared" ca="1" si="305"/>
        <v/>
      </c>
      <c r="N1832" s="22" t="str">
        <f t="shared" ca="1" si="305"/>
        <v/>
      </c>
      <c r="O1832" s="22" t="str">
        <f t="shared" ca="1" si="305"/>
        <v/>
      </c>
      <c r="P1832" s="23"/>
      <c r="Q1832" s="23"/>
      <c r="R1832" s="23"/>
      <c r="S1832" s="23"/>
      <c r="T1832" s="23"/>
      <c r="U1832" s="23"/>
      <c r="V1832" s="23"/>
      <c r="W1832" s="23"/>
      <c r="X1832" s="23"/>
      <c r="Y1832" s="23"/>
      <c r="Z1832" s="23"/>
    </row>
    <row r="1833" spans="1:26" x14ac:dyDescent="0.55000000000000004">
      <c r="A1833" s="6" t="str">
        <f t="shared" ca="1" si="301"/>
        <v/>
      </c>
      <c r="B1833" s="22" t="str">
        <f t="shared" ca="1" si="304"/>
        <v/>
      </c>
      <c r="C1833" s="22" t="str">
        <f t="shared" ca="1" si="304"/>
        <v/>
      </c>
      <c r="D1833" s="22" t="str">
        <f t="shared" ca="1" si="304"/>
        <v/>
      </c>
      <c r="E1833" s="22" t="str">
        <f t="shared" ca="1" si="298"/>
        <v/>
      </c>
      <c r="F1833" s="22" t="str">
        <f t="shared" ca="1" si="299"/>
        <v/>
      </c>
      <c r="G1833" s="22" t="str">
        <f t="shared" ca="1" si="300"/>
        <v/>
      </c>
      <c r="H1833" s="22" t="str">
        <f t="shared" ca="1" si="305"/>
        <v/>
      </c>
      <c r="I1833" s="22" t="str">
        <f t="shared" ca="1" si="305"/>
        <v/>
      </c>
      <c r="J1833" s="22" t="str">
        <f t="shared" ca="1" si="305"/>
        <v/>
      </c>
      <c r="K1833" s="22" t="str">
        <f t="shared" ca="1" si="305"/>
        <v/>
      </c>
      <c r="L1833" s="22" t="str">
        <f t="shared" ca="1" si="305"/>
        <v/>
      </c>
      <c r="M1833" s="22" t="str">
        <f t="shared" ca="1" si="305"/>
        <v/>
      </c>
      <c r="N1833" s="22" t="str">
        <f t="shared" ca="1" si="305"/>
        <v/>
      </c>
      <c r="O1833" s="22" t="str">
        <f t="shared" ca="1" si="305"/>
        <v/>
      </c>
      <c r="P1833" s="23"/>
      <c r="Q1833" s="23"/>
      <c r="R1833" s="23"/>
      <c r="S1833" s="23"/>
      <c r="T1833" s="23"/>
      <c r="U1833" s="23"/>
      <c r="V1833" s="23"/>
      <c r="W1833" s="23"/>
      <c r="X1833" s="23"/>
      <c r="Y1833" s="23"/>
      <c r="Z1833" s="23"/>
    </row>
    <row r="1834" spans="1:26" x14ac:dyDescent="0.55000000000000004">
      <c r="A1834" s="6" t="str">
        <f t="shared" ca="1" si="301"/>
        <v/>
      </c>
      <c r="B1834" s="22" t="str">
        <f t="shared" ca="1" si="304"/>
        <v/>
      </c>
      <c r="C1834" s="22" t="str">
        <f t="shared" ca="1" si="304"/>
        <v/>
      </c>
      <c r="D1834" s="22" t="str">
        <f t="shared" ca="1" si="304"/>
        <v/>
      </c>
      <c r="E1834" s="22" t="str">
        <f t="shared" ca="1" si="298"/>
        <v/>
      </c>
      <c r="F1834" s="22" t="str">
        <f t="shared" ca="1" si="299"/>
        <v/>
      </c>
      <c r="G1834" s="22" t="str">
        <f t="shared" ca="1" si="300"/>
        <v/>
      </c>
      <c r="H1834" s="22" t="str">
        <f t="shared" ca="1" si="305"/>
        <v/>
      </c>
      <c r="I1834" s="22" t="str">
        <f t="shared" ca="1" si="305"/>
        <v/>
      </c>
      <c r="J1834" s="22" t="str">
        <f t="shared" ca="1" si="305"/>
        <v/>
      </c>
      <c r="K1834" s="22" t="str">
        <f t="shared" ca="1" si="305"/>
        <v/>
      </c>
      <c r="L1834" s="22" t="str">
        <f t="shared" ca="1" si="305"/>
        <v/>
      </c>
      <c r="M1834" s="22" t="str">
        <f t="shared" ca="1" si="305"/>
        <v/>
      </c>
      <c r="N1834" s="22" t="str">
        <f t="shared" ca="1" si="305"/>
        <v/>
      </c>
      <c r="O1834" s="22" t="str">
        <f t="shared" ca="1" si="305"/>
        <v/>
      </c>
      <c r="P1834" s="23"/>
      <c r="Q1834" s="23"/>
      <c r="R1834" s="23"/>
      <c r="S1834" s="23"/>
      <c r="T1834" s="23"/>
      <c r="U1834" s="23"/>
      <c r="V1834" s="23"/>
      <c r="W1834" s="23"/>
      <c r="X1834" s="23"/>
      <c r="Y1834" s="23"/>
      <c r="Z1834" s="23"/>
    </row>
    <row r="1835" spans="1:26" x14ac:dyDescent="0.55000000000000004">
      <c r="A1835" s="6" t="str">
        <f t="shared" ca="1" si="301"/>
        <v/>
      </c>
      <c r="B1835" s="22" t="str">
        <f t="shared" ca="1" si="304"/>
        <v/>
      </c>
      <c r="C1835" s="22" t="str">
        <f t="shared" ca="1" si="304"/>
        <v/>
      </c>
      <c r="D1835" s="22" t="str">
        <f t="shared" ca="1" si="304"/>
        <v/>
      </c>
      <c r="E1835" s="22" t="str">
        <f t="shared" ca="1" si="298"/>
        <v/>
      </c>
      <c r="F1835" s="22" t="str">
        <f t="shared" ca="1" si="299"/>
        <v/>
      </c>
      <c r="G1835" s="22" t="str">
        <f t="shared" ca="1" si="300"/>
        <v/>
      </c>
      <c r="H1835" s="22" t="str">
        <f t="shared" ca="1" si="305"/>
        <v/>
      </c>
      <c r="I1835" s="22" t="str">
        <f t="shared" ca="1" si="305"/>
        <v/>
      </c>
      <c r="J1835" s="22" t="str">
        <f t="shared" ca="1" si="305"/>
        <v/>
      </c>
      <c r="K1835" s="22" t="str">
        <f t="shared" ca="1" si="305"/>
        <v/>
      </c>
      <c r="L1835" s="22" t="str">
        <f t="shared" ca="1" si="305"/>
        <v/>
      </c>
      <c r="M1835" s="22" t="str">
        <f t="shared" ca="1" si="305"/>
        <v/>
      </c>
      <c r="N1835" s="22" t="str">
        <f t="shared" ca="1" si="305"/>
        <v/>
      </c>
      <c r="O1835" s="22" t="str">
        <f t="shared" ca="1" si="305"/>
        <v/>
      </c>
      <c r="P1835" s="23"/>
      <c r="Q1835" s="23"/>
      <c r="R1835" s="23"/>
      <c r="S1835" s="23"/>
      <c r="T1835" s="23"/>
      <c r="U1835" s="23"/>
      <c r="V1835" s="23"/>
      <c r="W1835" s="23"/>
      <c r="X1835" s="23"/>
      <c r="Y1835" s="23"/>
      <c r="Z1835" s="23"/>
    </row>
    <row r="1836" spans="1:26" x14ac:dyDescent="0.55000000000000004">
      <c r="A1836" s="6" t="str">
        <f t="shared" ca="1" si="301"/>
        <v/>
      </c>
      <c r="B1836" s="22" t="str">
        <f t="shared" ca="1" si="304"/>
        <v/>
      </c>
      <c r="C1836" s="22" t="str">
        <f t="shared" ca="1" si="304"/>
        <v/>
      </c>
      <c r="D1836" s="22" t="str">
        <f t="shared" ca="1" si="304"/>
        <v/>
      </c>
      <c r="E1836" s="22" t="str">
        <f t="shared" ca="1" si="298"/>
        <v/>
      </c>
      <c r="F1836" s="22" t="str">
        <f t="shared" ca="1" si="299"/>
        <v/>
      </c>
      <c r="G1836" s="22" t="str">
        <f t="shared" ca="1" si="300"/>
        <v/>
      </c>
      <c r="H1836" s="22" t="str">
        <f t="shared" ca="1" si="305"/>
        <v/>
      </c>
      <c r="I1836" s="22" t="str">
        <f t="shared" ca="1" si="305"/>
        <v/>
      </c>
      <c r="J1836" s="22" t="str">
        <f t="shared" ca="1" si="305"/>
        <v/>
      </c>
      <c r="K1836" s="22" t="str">
        <f t="shared" ca="1" si="305"/>
        <v/>
      </c>
      <c r="L1836" s="22" t="str">
        <f t="shared" ca="1" si="305"/>
        <v/>
      </c>
      <c r="M1836" s="22" t="str">
        <f t="shared" ca="1" si="305"/>
        <v/>
      </c>
      <c r="N1836" s="22" t="str">
        <f t="shared" ca="1" si="305"/>
        <v/>
      </c>
      <c r="O1836" s="22" t="str">
        <f t="shared" ca="1" si="305"/>
        <v/>
      </c>
      <c r="P1836" s="23"/>
      <c r="Q1836" s="23"/>
      <c r="R1836" s="23"/>
      <c r="S1836" s="23"/>
      <c r="T1836" s="23"/>
      <c r="U1836" s="23"/>
      <c r="V1836" s="23"/>
      <c r="W1836" s="23"/>
      <c r="X1836" s="23"/>
      <c r="Y1836" s="23"/>
      <c r="Z1836" s="23"/>
    </row>
    <row r="1837" spans="1:26" x14ac:dyDescent="0.55000000000000004">
      <c r="A1837" s="6" t="str">
        <f t="shared" ca="1" si="301"/>
        <v/>
      </c>
      <c r="B1837" s="22" t="str">
        <f t="shared" ca="1" si="304"/>
        <v/>
      </c>
      <c r="C1837" s="22" t="str">
        <f t="shared" ca="1" si="304"/>
        <v/>
      </c>
      <c r="D1837" s="22" t="str">
        <f t="shared" ca="1" si="304"/>
        <v/>
      </c>
      <c r="E1837" s="22" t="str">
        <f t="shared" ca="1" si="298"/>
        <v/>
      </c>
      <c r="F1837" s="22" t="str">
        <f t="shared" ca="1" si="299"/>
        <v/>
      </c>
      <c r="G1837" s="22" t="str">
        <f t="shared" ca="1" si="300"/>
        <v/>
      </c>
      <c r="H1837" s="22" t="str">
        <f t="shared" ca="1" si="305"/>
        <v/>
      </c>
      <c r="I1837" s="22" t="str">
        <f t="shared" ca="1" si="305"/>
        <v/>
      </c>
      <c r="J1837" s="22" t="str">
        <f t="shared" ca="1" si="305"/>
        <v/>
      </c>
      <c r="K1837" s="22" t="str">
        <f t="shared" ca="1" si="305"/>
        <v/>
      </c>
      <c r="L1837" s="22" t="str">
        <f t="shared" ca="1" si="305"/>
        <v/>
      </c>
      <c r="M1837" s="22" t="str">
        <f t="shared" ca="1" si="305"/>
        <v/>
      </c>
      <c r="N1837" s="22" t="str">
        <f t="shared" ca="1" si="305"/>
        <v/>
      </c>
      <c r="O1837" s="22" t="str">
        <f t="shared" ca="1" si="305"/>
        <v/>
      </c>
      <c r="P1837" s="23"/>
      <c r="Q1837" s="23"/>
      <c r="R1837" s="23"/>
      <c r="S1837" s="23"/>
      <c r="T1837" s="23"/>
      <c r="U1837" s="23"/>
      <c r="V1837" s="23"/>
      <c r="W1837" s="23"/>
      <c r="X1837" s="23"/>
      <c r="Y1837" s="23"/>
      <c r="Z1837" s="23"/>
    </row>
    <row r="1838" spans="1:26" x14ac:dyDescent="0.55000000000000004">
      <c r="A1838" s="6" t="str">
        <f t="shared" ca="1" si="301"/>
        <v/>
      </c>
      <c r="B1838" s="22" t="str">
        <f t="shared" ca="1" si="304"/>
        <v/>
      </c>
      <c r="C1838" s="22" t="str">
        <f t="shared" ca="1" si="304"/>
        <v/>
      </c>
      <c r="D1838" s="22" t="str">
        <f t="shared" ca="1" si="304"/>
        <v/>
      </c>
      <c r="E1838" s="22" t="str">
        <f t="shared" ca="1" si="298"/>
        <v/>
      </c>
      <c r="F1838" s="22" t="str">
        <f t="shared" ca="1" si="299"/>
        <v/>
      </c>
      <c r="G1838" s="22" t="str">
        <f t="shared" ca="1" si="300"/>
        <v/>
      </c>
      <c r="H1838" s="22" t="str">
        <f t="shared" ca="1" si="305"/>
        <v/>
      </c>
      <c r="I1838" s="22" t="str">
        <f t="shared" ca="1" si="305"/>
        <v/>
      </c>
      <c r="J1838" s="22" t="str">
        <f t="shared" ca="1" si="305"/>
        <v/>
      </c>
      <c r="K1838" s="22" t="str">
        <f t="shared" ca="1" si="305"/>
        <v/>
      </c>
      <c r="L1838" s="22" t="str">
        <f t="shared" ca="1" si="305"/>
        <v/>
      </c>
      <c r="M1838" s="22" t="str">
        <f t="shared" ca="1" si="305"/>
        <v/>
      </c>
      <c r="N1838" s="22" t="str">
        <f t="shared" ca="1" si="305"/>
        <v/>
      </c>
      <c r="O1838" s="22" t="str">
        <f t="shared" ca="1" si="305"/>
        <v/>
      </c>
      <c r="P1838" s="23"/>
      <c r="Q1838" s="23"/>
      <c r="R1838" s="23"/>
      <c r="S1838" s="23"/>
      <c r="T1838" s="23"/>
      <c r="U1838" s="23"/>
      <c r="V1838" s="23"/>
      <c r="W1838" s="23"/>
      <c r="X1838" s="23"/>
      <c r="Y1838" s="23"/>
      <c r="Z1838" s="23"/>
    </row>
    <row r="1839" spans="1:26" x14ac:dyDescent="0.55000000000000004">
      <c r="A1839" s="6" t="str">
        <f t="shared" ca="1" si="301"/>
        <v/>
      </c>
      <c r="B1839" s="22" t="str">
        <f t="shared" ca="1" si="304"/>
        <v/>
      </c>
      <c r="C1839" s="22" t="str">
        <f t="shared" ca="1" si="304"/>
        <v/>
      </c>
      <c r="D1839" s="22" t="str">
        <f t="shared" ca="1" si="304"/>
        <v/>
      </c>
      <c r="E1839" s="22" t="str">
        <f t="shared" ca="1" si="298"/>
        <v/>
      </c>
      <c r="F1839" s="22" t="str">
        <f t="shared" ca="1" si="299"/>
        <v/>
      </c>
      <c r="G1839" s="22" t="str">
        <f t="shared" ca="1" si="300"/>
        <v/>
      </c>
      <c r="H1839" s="22" t="str">
        <f t="shared" ca="1" si="305"/>
        <v/>
      </c>
      <c r="I1839" s="22" t="str">
        <f t="shared" ca="1" si="305"/>
        <v/>
      </c>
      <c r="J1839" s="22" t="str">
        <f t="shared" ca="1" si="305"/>
        <v/>
      </c>
      <c r="K1839" s="22" t="str">
        <f t="shared" ca="1" si="305"/>
        <v/>
      </c>
      <c r="L1839" s="22" t="str">
        <f t="shared" ca="1" si="305"/>
        <v/>
      </c>
      <c r="M1839" s="22" t="str">
        <f t="shared" ca="1" si="305"/>
        <v/>
      </c>
      <c r="N1839" s="22" t="str">
        <f t="shared" ca="1" si="305"/>
        <v/>
      </c>
      <c r="O1839" s="22" t="str">
        <f t="shared" ca="1" si="305"/>
        <v/>
      </c>
      <c r="P1839" s="23"/>
      <c r="Q1839" s="23"/>
      <c r="R1839" s="23"/>
      <c r="S1839" s="23"/>
      <c r="T1839" s="23"/>
      <c r="U1839" s="23"/>
      <c r="V1839" s="23"/>
      <c r="W1839" s="23"/>
      <c r="X1839" s="23"/>
      <c r="Y1839" s="23"/>
      <c r="Z1839" s="23"/>
    </row>
    <row r="1840" spans="1:26" x14ac:dyDescent="0.55000000000000004">
      <c r="A1840" s="6" t="str">
        <f t="shared" ca="1" si="301"/>
        <v/>
      </c>
      <c r="B1840" s="22" t="str">
        <f t="shared" ca="1" si="304"/>
        <v/>
      </c>
      <c r="C1840" s="22" t="str">
        <f t="shared" ca="1" si="304"/>
        <v/>
      </c>
      <c r="D1840" s="22" t="str">
        <f t="shared" ca="1" si="304"/>
        <v/>
      </c>
      <c r="E1840" s="22" t="str">
        <f t="shared" ca="1" si="298"/>
        <v/>
      </c>
      <c r="F1840" s="22" t="str">
        <f t="shared" ca="1" si="299"/>
        <v/>
      </c>
      <c r="G1840" s="22" t="str">
        <f t="shared" ca="1" si="300"/>
        <v/>
      </c>
      <c r="H1840" s="22" t="str">
        <f t="shared" ca="1" si="305"/>
        <v/>
      </c>
      <c r="I1840" s="22" t="str">
        <f t="shared" ca="1" si="305"/>
        <v/>
      </c>
      <c r="J1840" s="22" t="str">
        <f t="shared" ca="1" si="305"/>
        <v/>
      </c>
      <c r="K1840" s="22" t="str">
        <f t="shared" ca="1" si="305"/>
        <v/>
      </c>
      <c r="L1840" s="22" t="str">
        <f t="shared" ca="1" si="305"/>
        <v/>
      </c>
      <c r="M1840" s="22" t="str">
        <f t="shared" ca="1" si="305"/>
        <v/>
      </c>
      <c r="N1840" s="22" t="str">
        <f t="shared" ca="1" si="305"/>
        <v/>
      </c>
      <c r="O1840" s="22" t="str">
        <f t="shared" ca="1" si="305"/>
        <v/>
      </c>
      <c r="P1840" s="23"/>
      <c r="Q1840" s="23"/>
      <c r="R1840" s="23"/>
      <c r="S1840" s="23"/>
      <c r="T1840" s="23"/>
      <c r="U1840" s="23"/>
      <c r="V1840" s="23"/>
      <c r="W1840" s="23"/>
      <c r="X1840" s="23"/>
      <c r="Y1840" s="23"/>
      <c r="Z1840" s="23"/>
    </row>
    <row r="1841" spans="1:26" x14ac:dyDescent="0.55000000000000004">
      <c r="A1841" s="6" t="str">
        <f t="shared" ca="1" si="301"/>
        <v/>
      </c>
      <c r="B1841" s="22" t="str">
        <f t="shared" ca="1" si="304"/>
        <v/>
      </c>
      <c r="C1841" s="22" t="str">
        <f t="shared" ca="1" si="304"/>
        <v/>
      </c>
      <c r="D1841" s="22" t="str">
        <f t="shared" ca="1" si="304"/>
        <v/>
      </c>
      <c r="E1841" s="22" t="str">
        <f t="shared" ca="1" si="298"/>
        <v/>
      </c>
      <c r="F1841" s="22" t="str">
        <f t="shared" ca="1" si="299"/>
        <v/>
      </c>
      <c r="G1841" s="22" t="str">
        <f t="shared" ca="1" si="300"/>
        <v/>
      </c>
      <c r="H1841" s="22" t="str">
        <f t="shared" ca="1" si="305"/>
        <v/>
      </c>
      <c r="I1841" s="22" t="str">
        <f t="shared" ca="1" si="305"/>
        <v/>
      </c>
      <c r="J1841" s="22" t="str">
        <f t="shared" ca="1" si="305"/>
        <v/>
      </c>
      <c r="K1841" s="22" t="str">
        <f t="shared" ca="1" si="305"/>
        <v/>
      </c>
      <c r="L1841" s="22" t="str">
        <f t="shared" ca="1" si="305"/>
        <v/>
      </c>
      <c r="M1841" s="22" t="str">
        <f t="shared" ca="1" si="305"/>
        <v/>
      </c>
      <c r="N1841" s="22" t="str">
        <f t="shared" ca="1" si="305"/>
        <v/>
      </c>
      <c r="O1841" s="22" t="str">
        <f t="shared" ca="1" si="305"/>
        <v/>
      </c>
      <c r="P1841" s="23"/>
      <c r="Q1841" s="23"/>
      <c r="R1841" s="23"/>
      <c r="S1841" s="23"/>
      <c r="T1841" s="23"/>
      <c r="U1841" s="23"/>
      <c r="V1841" s="23"/>
      <c r="W1841" s="23"/>
      <c r="X1841" s="23"/>
      <c r="Y1841" s="23"/>
      <c r="Z1841" s="23"/>
    </row>
    <row r="1842" spans="1:26" x14ac:dyDescent="0.55000000000000004">
      <c r="A1842" s="6" t="str">
        <f t="shared" ca="1" si="301"/>
        <v/>
      </c>
      <c r="B1842" s="22" t="str">
        <f t="shared" ca="1" si="304"/>
        <v/>
      </c>
      <c r="C1842" s="22" t="str">
        <f t="shared" ca="1" si="304"/>
        <v/>
      </c>
      <c r="D1842" s="22" t="str">
        <f t="shared" ca="1" si="304"/>
        <v/>
      </c>
      <c r="E1842" s="22" t="str">
        <f t="shared" ca="1" si="298"/>
        <v/>
      </c>
      <c r="F1842" s="22" t="str">
        <f t="shared" ca="1" si="299"/>
        <v/>
      </c>
      <c r="G1842" s="22" t="str">
        <f t="shared" ca="1" si="300"/>
        <v/>
      </c>
      <c r="H1842" s="22" t="str">
        <f t="shared" ca="1" si="305"/>
        <v/>
      </c>
      <c r="I1842" s="22" t="str">
        <f t="shared" ca="1" si="305"/>
        <v/>
      </c>
      <c r="J1842" s="22" t="str">
        <f t="shared" ca="1" si="305"/>
        <v/>
      </c>
      <c r="K1842" s="22" t="str">
        <f t="shared" ca="1" si="305"/>
        <v/>
      </c>
      <c r="L1842" s="22" t="str">
        <f t="shared" ca="1" si="305"/>
        <v/>
      </c>
      <c r="M1842" s="22" t="str">
        <f t="shared" ca="1" si="305"/>
        <v/>
      </c>
      <c r="N1842" s="22" t="str">
        <f t="shared" ca="1" si="305"/>
        <v/>
      </c>
      <c r="O1842" s="22" t="str">
        <f t="shared" ca="1" si="305"/>
        <v/>
      </c>
      <c r="P1842" s="23"/>
      <c r="Q1842" s="23"/>
      <c r="R1842" s="23"/>
      <c r="S1842" s="23"/>
      <c r="T1842" s="23"/>
      <c r="U1842" s="23"/>
      <c r="V1842" s="23"/>
      <c r="W1842" s="23"/>
      <c r="X1842" s="23"/>
      <c r="Y1842" s="23"/>
      <c r="Z1842" s="23"/>
    </row>
    <row r="1843" spans="1:26" x14ac:dyDescent="0.55000000000000004">
      <c r="A1843" s="6" t="str">
        <f t="shared" ca="1" si="301"/>
        <v/>
      </c>
      <c r="B1843" s="22" t="str">
        <f t="shared" ca="1" si="304"/>
        <v/>
      </c>
      <c r="C1843" s="22" t="str">
        <f t="shared" ca="1" si="304"/>
        <v/>
      </c>
      <c r="D1843" s="22" t="str">
        <f t="shared" ca="1" si="304"/>
        <v/>
      </c>
      <c r="E1843" s="22" t="str">
        <f t="shared" ca="1" si="298"/>
        <v/>
      </c>
      <c r="F1843" s="22" t="str">
        <f t="shared" ca="1" si="299"/>
        <v/>
      </c>
      <c r="G1843" s="22" t="str">
        <f t="shared" ca="1" si="300"/>
        <v/>
      </c>
      <c r="H1843" s="22" t="str">
        <f t="shared" ca="1" si="305"/>
        <v/>
      </c>
      <c r="I1843" s="22" t="str">
        <f t="shared" ca="1" si="305"/>
        <v/>
      </c>
      <c r="J1843" s="22" t="str">
        <f t="shared" ca="1" si="305"/>
        <v/>
      </c>
      <c r="K1843" s="22" t="str">
        <f t="shared" ca="1" si="305"/>
        <v/>
      </c>
      <c r="L1843" s="22" t="str">
        <f t="shared" ca="1" si="305"/>
        <v/>
      </c>
      <c r="M1843" s="22" t="str">
        <f t="shared" ca="1" si="305"/>
        <v/>
      </c>
      <c r="N1843" s="22" t="str">
        <f t="shared" ca="1" si="305"/>
        <v/>
      </c>
      <c r="O1843" s="22" t="str">
        <f t="shared" ca="1" si="305"/>
        <v/>
      </c>
      <c r="P1843" s="23"/>
      <c r="Q1843" s="23"/>
      <c r="R1843" s="23"/>
      <c r="S1843" s="23"/>
      <c r="T1843" s="23"/>
      <c r="U1843" s="23"/>
      <c r="V1843" s="23"/>
      <c r="W1843" s="23"/>
      <c r="X1843" s="23"/>
      <c r="Y1843" s="23"/>
      <c r="Z1843" s="23"/>
    </row>
    <row r="1844" spans="1:26" x14ac:dyDescent="0.55000000000000004">
      <c r="A1844" s="6" t="str">
        <f t="shared" ca="1" si="301"/>
        <v/>
      </c>
      <c r="B1844" s="22" t="str">
        <f t="shared" ca="1" si="304"/>
        <v/>
      </c>
      <c r="C1844" s="22" t="str">
        <f t="shared" ca="1" si="304"/>
        <v/>
      </c>
      <c r="D1844" s="22" t="str">
        <f t="shared" ca="1" si="304"/>
        <v/>
      </c>
      <c r="E1844" s="22" t="str">
        <f t="shared" ca="1" si="298"/>
        <v/>
      </c>
      <c r="F1844" s="22" t="str">
        <f t="shared" ca="1" si="299"/>
        <v/>
      </c>
      <c r="G1844" s="22" t="str">
        <f t="shared" ca="1" si="300"/>
        <v/>
      </c>
      <c r="H1844" s="22" t="str">
        <f t="shared" ca="1" si="305"/>
        <v/>
      </c>
      <c r="I1844" s="22" t="str">
        <f t="shared" ca="1" si="305"/>
        <v/>
      </c>
      <c r="J1844" s="22" t="str">
        <f t="shared" ca="1" si="305"/>
        <v/>
      </c>
      <c r="K1844" s="22" t="str">
        <f t="shared" ca="1" si="305"/>
        <v/>
      </c>
      <c r="L1844" s="22" t="str">
        <f t="shared" ca="1" si="305"/>
        <v/>
      </c>
      <c r="M1844" s="22" t="str">
        <f t="shared" ca="1" si="305"/>
        <v/>
      </c>
      <c r="N1844" s="22" t="str">
        <f t="shared" ca="1" si="305"/>
        <v/>
      </c>
      <c r="O1844" s="22" t="str">
        <f t="shared" ca="1" si="305"/>
        <v/>
      </c>
      <c r="P1844" s="23"/>
      <c r="Q1844" s="23"/>
      <c r="R1844" s="23"/>
      <c r="S1844" s="23"/>
      <c r="T1844" s="23"/>
      <c r="U1844" s="23"/>
      <c r="V1844" s="23"/>
      <c r="W1844" s="23"/>
      <c r="X1844" s="23"/>
      <c r="Y1844" s="23"/>
      <c r="Z1844" s="23"/>
    </row>
    <row r="1845" spans="1:26" x14ac:dyDescent="0.55000000000000004">
      <c r="A1845" s="6" t="str">
        <f t="shared" ca="1" si="301"/>
        <v/>
      </c>
      <c r="B1845" s="22" t="str">
        <f t="shared" ca="1" si="304"/>
        <v/>
      </c>
      <c r="C1845" s="22" t="str">
        <f t="shared" ca="1" si="304"/>
        <v/>
      </c>
      <c r="D1845" s="22" t="str">
        <f t="shared" ca="1" si="304"/>
        <v/>
      </c>
      <c r="E1845" s="22" t="str">
        <f t="shared" ca="1" si="298"/>
        <v/>
      </c>
      <c r="F1845" s="22" t="str">
        <f t="shared" ca="1" si="299"/>
        <v/>
      </c>
      <c r="G1845" s="22" t="str">
        <f t="shared" ca="1" si="300"/>
        <v/>
      </c>
      <c r="H1845" s="22" t="str">
        <f t="shared" ca="1" si="305"/>
        <v/>
      </c>
      <c r="I1845" s="22" t="str">
        <f t="shared" ca="1" si="305"/>
        <v/>
      </c>
      <c r="J1845" s="22" t="str">
        <f t="shared" ca="1" si="305"/>
        <v/>
      </c>
      <c r="K1845" s="22" t="str">
        <f t="shared" ca="1" si="305"/>
        <v/>
      </c>
      <c r="L1845" s="22" t="str">
        <f t="shared" ca="1" si="305"/>
        <v/>
      </c>
      <c r="M1845" s="22" t="str">
        <f t="shared" ca="1" si="305"/>
        <v/>
      </c>
      <c r="N1845" s="22" t="str">
        <f t="shared" ca="1" si="305"/>
        <v/>
      </c>
      <c r="O1845" s="22" t="str">
        <f t="shared" ca="1" si="305"/>
        <v/>
      </c>
      <c r="P1845" s="23"/>
      <c r="Q1845" s="23"/>
      <c r="R1845" s="23"/>
      <c r="S1845" s="23"/>
      <c r="T1845" s="23"/>
      <c r="U1845" s="23"/>
      <c r="V1845" s="23"/>
      <c r="W1845" s="23"/>
      <c r="X1845" s="23"/>
      <c r="Y1845" s="23"/>
      <c r="Z1845" s="23"/>
    </row>
    <row r="1846" spans="1:26" x14ac:dyDescent="0.55000000000000004">
      <c r="A1846" s="6" t="str">
        <f t="shared" ca="1" si="301"/>
        <v/>
      </c>
      <c r="B1846" s="22" t="str">
        <f t="shared" ca="1" si="304"/>
        <v/>
      </c>
      <c r="C1846" s="22" t="str">
        <f t="shared" ca="1" si="304"/>
        <v/>
      </c>
      <c r="D1846" s="22" t="str">
        <f t="shared" ca="1" si="304"/>
        <v/>
      </c>
      <c r="E1846" s="22" t="str">
        <f t="shared" ca="1" si="298"/>
        <v/>
      </c>
      <c r="F1846" s="22" t="str">
        <f t="shared" ca="1" si="299"/>
        <v/>
      </c>
      <c r="G1846" s="22" t="str">
        <f t="shared" ca="1" si="300"/>
        <v/>
      </c>
      <c r="H1846" s="22" t="str">
        <f t="shared" ca="1" si="305"/>
        <v/>
      </c>
      <c r="I1846" s="22" t="str">
        <f t="shared" ca="1" si="305"/>
        <v/>
      </c>
      <c r="J1846" s="22" t="str">
        <f t="shared" ca="1" si="305"/>
        <v/>
      </c>
      <c r="K1846" s="22" t="str">
        <f t="shared" ca="1" si="305"/>
        <v/>
      </c>
      <c r="L1846" s="22" t="str">
        <f t="shared" ca="1" si="305"/>
        <v/>
      </c>
      <c r="M1846" s="22" t="str">
        <f t="shared" ca="1" si="305"/>
        <v/>
      </c>
      <c r="N1846" s="22" t="str">
        <f t="shared" ca="1" si="305"/>
        <v/>
      </c>
      <c r="O1846" s="22" t="str">
        <f t="shared" ca="1" si="305"/>
        <v/>
      </c>
      <c r="P1846" s="23"/>
      <c r="Q1846" s="23"/>
      <c r="R1846" s="23"/>
      <c r="S1846" s="23"/>
      <c r="T1846" s="23"/>
      <c r="U1846" s="23"/>
      <c r="V1846" s="23"/>
      <c r="W1846" s="23"/>
      <c r="X1846" s="23"/>
      <c r="Y1846" s="23"/>
      <c r="Z1846" s="23"/>
    </row>
    <row r="1847" spans="1:26" x14ac:dyDescent="0.55000000000000004">
      <c r="A1847" s="6" t="str">
        <f t="shared" ca="1" si="301"/>
        <v/>
      </c>
      <c r="B1847" s="22" t="str">
        <f t="shared" ca="1" si="304"/>
        <v/>
      </c>
      <c r="C1847" s="22" t="str">
        <f t="shared" ca="1" si="304"/>
        <v/>
      </c>
      <c r="D1847" s="22" t="str">
        <f t="shared" ca="1" si="304"/>
        <v/>
      </c>
      <c r="E1847" s="22" t="str">
        <f t="shared" ca="1" si="298"/>
        <v/>
      </c>
      <c r="F1847" s="22" t="str">
        <f t="shared" ca="1" si="299"/>
        <v/>
      </c>
      <c r="G1847" s="22" t="str">
        <f t="shared" ca="1" si="300"/>
        <v/>
      </c>
      <c r="H1847" s="22" t="str">
        <f t="shared" ca="1" si="305"/>
        <v/>
      </c>
      <c r="I1847" s="22" t="str">
        <f t="shared" ca="1" si="305"/>
        <v/>
      </c>
      <c r="J1847" s="22" t="str">
        <f t="shared" ca="1" si="305"/>
        <v/>
      </c>
      <c r="K1847" s="22" t="str">
        <f t="shared" ca="1" si="305"/>
        <v/>
      </c>
      <c r="L1847" s="22" t="str">
        <f t="shared" ca="1" si="305"/>
        <v/>
      </c>
      <c r="M1847" s="22" t="str">
        <f t="shared" ca="1" si="305"/>
        <v/>
      </c>
      <c r="N1847" s="22" t="str">
        <f t="shared" ca="1" si="305"/>
        <v/>
      </c>
      <c r="O1847" s="22" t="str">
        <f t="shared" ca="1" si="305"/>
        <v/>
      </c>
      <c r="P1847" s="23"/>
      <c r="Q1847" s="23"/>
      <c r="R1847" s="23"/>
      <c r="S1847" s="23"/>
      <c r="T1847" s="23"/>
      <c r="U1847" s="23"/>
      <c r="V1847" s="23"/>
      <c r="W1847" s="23"/>
      <c r="X1847" s="23"/>
      <c r="Y1847" s="23"/>
      <c r="Z1847" s="23"/>
    </row>
    <row r="1848" spans="1:26" x14ac:dyDescent="0.55000000000000004">
      <c r="A1848" s="6" t="str">
        <f t="shared" ca="1" si="301"/>
        <v/>
      </c>
      <c r="B1848" s="22" t="str">
        <f t="shared" ref="B1848:D1867" ca="1" si="306">IF($A1848="","",IF(ISERROR(IF(ISERROR(INDEX(FredRatesData_AllData,MATCH($A1848-(MAX(0,WEEKDAY($A1848,2)-5)),FredRatesData_Dates,0),MATCH(B$6,FredRatesData_IDs,0),1)/B$5),INDEX(FredRatesData_AllData,MATCH($A1848-(MAX(0,WEEKDAY($A1848,2)-5))-3,FredRatesData_Dates,0),MATCH(B$6,FredRatesData_IDs,0),1)/B$5,INDEX(FredRatesData_AllData,MATCH($A1848-(MAX(0,WEEKDAY($A1848,2)-5)),FredRatesData_Dates,0),MATCH(B$6,FredRatesData_IDs,0),1)/B$5)),"",IF(ISERROR(INDEX(FredRatesData_AllData,MATCH($A1848-(MAX(0,WEEKDAY($A1848,2)-5)),FredRatesData_Dates,0),MATCH(B$6,FredRatesData_IDs,0),1)/B$5),INDEX(FredRatesData_AllData,MATCH($A1848-(MAX(0,WEEKDAY($A1848,2)-5))-3,FredRatesData_Dates,0),MATCH(B$6,FredRatesData_IDs,0),1)/B$5,INDEX(FredRatesData_AllData,MATCH($A1848-(MAX(0,WEEKDAY($A1848,2)-5)),FredRatesData_Dates,0),MATCH(B$6,FredRatesData_IDs,0),1)/B$5)))</f>
        <v/>
      </c>
      <c r="C1848" s="22" t="str">
        <f t="shared" ca="1" si="306"/>
        <v/>
      </c>
      <c r="D1848" s="22" t="str">
        <f t="shared" ca="1" si="306"/>
        <v/>
      </c>
      <c r="E1848" s="22" t="str">
        <f t="shared" ca="1" si="298"/>
        <v/>
      </c>
      <c r="F1848" s="22" t="str">
        <f t="shared" ca="1" si="299"/>
        <v/>
      </c>
      <c r="G1848" s="22" t="str">
        <f t="shared" ca="1" si="300"/>
        <v/>
      </c>
      <c r="H1848" s="22" t="str">
        <f t="shared" ref="H1848:O1867" ca="1" si="307">IF($A1848="","",IF(ISERROR(IF(ISERROR(INDEX(FredRatesData_AllData,MATCH($A1848-(MAX(0,WEEKDAY($A1848,2)-5)),FredRatesData_Dates,0),MATCH(H$6,FredRatesData_IDs,0),1)/H$5),INDEX(FredRatesData_AllData,MATCH($A1848-(MAX(0,WEEKDAY($A1848,2)-5))-3,FredRatesData_Dates,0),MATCH(H$6,FredRatesData_IDs,0),1)/H$5,INDEX(FredRatesData_AllData,MATCH($A1848-(MAX(0,WEEKDAY($A1848,2)-5)),FredRatesData_Dates,0),MATCH(H$6,FredRatesData_IDs,0),1)/H$5)),"",IF(ISERROR(INDEX(FredRatesData_AllData,MATCH($A1848-(MAX(0,WEEKDAY($A1848,2)-5)),FredRatesData_Dates,0),MATCH(H$6,FredRatesData_IDs,0),1)/H$5),INDEX(FredRatesData_AllData,MATCH($A1848-(MAX(0,WEEKDAY($A1848,2)-5))-3,FredRatesData_Dates,0),MATCH(H$6,FredRatesData_IDs,0),1)/H$5,INDEX(FredRatesData_AllData,MATCH($A1848-(MAX(0,WEEKDAY($A1848,2)-5)),FredRatesData_Dates,0),MATCH(H$6,FredRatesData_IDs,0),1)/H$5)))</f>
        <v/>
      </c>
      <c r="I1848" s="22" t="str">
        <f t="shared" ca="1" si="307"/>
        <v/>
      </c>
      <c r="J1848" s="22" t="str">
        <f t="shared" ca="1" si="307"/>
        <v/>
      </c>
      <c r="K1848" s="22" t="str">
        <f t="shared" ca="1" si="307"/>
        <v/>
      </c>
      <c r="L1848" s="22" t="str">
        <f t="shared" ca="1" si="307"/>
        <v/>
      </c>
      <c r="M1848" s="22" t="str">
        <f t="shared" ca="1" si="307"/>
        <v/>
      </c>
      <c r="N1848" s="22" t="str">
        <f t="shared" ca="1" si="307"/>
        <v/>
      </c>
      <c r="O1848" s="22" t="str">
        <f t="shared" ca="1" si="307"/>
        <v/>
      </c>
      <c r="P1848" s="23"/>
      <c r="Q1848" s="23"/>
      <c r="R1848" s="23"/>
      <c r="S1848" s="23"/>
      <c r="T1848" s="23"/>
      <c r="U1848" s="23"/>
      <c r="V1848" s="23"/>
      <c r="W1848" s="23"/>
      <c r="X1848" s="23"/>
      <c r="Y1848" s="23"/>
      <c r="Z1848" s="23"/>
    </row>
    <row r="1849" spans="1:26" x14ac:dyDescent="0.55000000000000004">
      <c r="A1849" s="6" t="str">
        <f t="shared" ca="1" si="301"/>
        <v/>
      </c>
      <c r="B1849" s="22" t="str">
        <f t="shared" ca="1" si="306"/>
        <v/>
      </c>
      <c r="C1849" s="22" t="str">
        <f t="shared" ca="1" si="306"/>
        <v/>
      </c>
      <c r="D1849" s="22" t="str">
        <f t="shared" ca="1" si="306"/>
        <v/>
      </c>
      <c r="E1849" s="22" t="str">
        <f t="shared" ca="1" si="298"/>
        <v/>
      </c>
      <c r="F1849" s="22" t="str">
        <f t="shared" ca="1" si="299"/>
        <v/>
      </c>
      <c r="G1849" s="22" t="str">
        <f t="shared" ca="1" si="300"/>
        <v/>
      </c>
      <c r="H1849" s="22" t="str">
        <f t="shared" ca="1" si="307"/>
        <v/>
      </c>
      <c r="I1849" s="22" t="str">
        <f t="shared" ca="1" si="307"/>
        <v/>
      </c>
      <c r="J1849" s="22" t="str">
        <f t="shared" ca="1" si="307"/>
        <v/>
      </c>
      <c r="K1849" s="22" t="str">
        <f t="shared" ca="1" si="307"/>
        <v/>
      </c>
      <c r="L1849" s="22" t="str">
        <f t="shared" ca="1" si="307"/>
        <v/>
      </c>
      <c r="M1849" s="22" t="str">
        <f t="shared" ca="1" si="307"/>
        <v/>
      </c>
      <c r="N1849" s="22" t="str">
        <f t="shared" ca="1" si="307"/>
        <v/>
      </c>
      <c r="O1849" s="22" t="str">
        <f t="shared" ca="1" si="307"/>
        <v/>
      </c>
      <c r="P1849" s="23"/>
      <c r="Q1849" s="23"/>
      <c r="R1849" s="23"/>
      <c r="S1849" s="23"/>
      <c r="T1849" s="23"/>
      <c r="U1849" s="23"/>
      <c r="V1849" s="23"/>
      <c r="W1849" s="23"/>
      <c r="X1849" s="23"/>
      <c r="Y1849" s="23"/>
      <c r="Z1849" s="23"/>
    </row>
    <row r="1850" spans="1:26" x14ac:dyDescent="0.55000000000000004">
      <c r="A1850" s="6" t="str">
        <f t="shared" ca="1" si="301"/>
        <v/>
      </c>
      <c r="B1850" s="22" t="str">
        <f t="shared" ca="1" si="306"/>
        <v/>
      </c>
      <c r="C1850" s="22" t="str">
        <f t="shared" ca="1" si="306"/>
        <v/>
      </c>
      <c r="D1850" s="22" t="str">
        <f t="shared" ca="1" si="306"/>
        <v/>
      </c>
      <c r="E1850" s="22" t="str">
        <f t="shared" ca="1" si="298"/>
        <v/>
      </c>
      <c r="F1850" s="22" t="str">
        <f t="shared" ca="1" si="299"/>
        <v/>
      </c>
      <c r="G1850" s="22" t="str">
        <f t="shared" ca="1" si="300"/>
        <v/>
      </c>
      <c r="H1850" s="22" t="str">
        <f t="shared" ca="1" si="307"/>
        <v/>
      </c>
      <c r="I1850" s="22" t="str">
        <f t="shared" ca="1" si="307"/>
        <v/>
      </c>
      <c r="J1850" s="22" t="str">
        <f t="shared" ca="1" si="307"/>
        <v/>
      </c>
      <c r="K1850" s="22" t="str">
        <f t="shared" ca="1" si="307"/>
        <v/>
      </c>
      <c r="L1850" s="22" t="str">
        <f t="shared" ca="1" si="307"/>
        <v/>
      </c>
      <c r="M1850" s="22" t="str">
        <f t="shared" ca="1" si="307"/>
        <v/>
      </c>
      <c r="N1850" s="22" t="str">
        <f t="shared" ca="1" si="307"/>
        <v/>
      </c>
      <c r="O1850" s="22" t="str">
        <f t="shared" ca="1" si="307"/>
        <v/>
      </c>
      <c r="P1850" s="23"/>
      <c r="Q1850" s="23"/>
      <c r="R1850" s="23"/>
      <c r="S1850" s="23"/>
      <c r="T1850" s="23"/>
      <c r="U1850" s="23"/>
      <c r="V1850" s="23"/>
      <c r="W1850" s="23"/>
      <c r="X1850" s="23"/>
      <c r="Y1850" s="23"/>
      <c r="Z1850" s="23"/>
    </row>
    <row r="1851" spans="1:26" x14ac:dyDescent="0.55000000000000004">
      <c r="A1851" s="6" t="str">
        <f t="shared" ca="1" si="301"/>
        <v/>
      </c>
      <c r="B1851" s="22" t="str">
        <f t="shared" ca="1" si="306"/>
        <v/>
      </c>
      <c r="C1851" s="22" t="str">
        <f t="shared" ca="1" si="306"/>
        <v/>
      </c>
      <c r="D1851" s="22" t="str">
        <f t="shared" ca="1" si="306"/>
        <v/>
      </c>
      <c r="E1851" s="22" t="str">
        <f t="shared" ca="1" si="298"/>
        <v/>
      </c>
      <c r="F1851" s="22" t="str">
        <f t="shared" ca="1" si="299"/>
        <v/>
      </c>
      <c r="G1851" s="22" t="str">
        <f t="shared" ca="1" si="300"/>
        <v/>
      </c>
      <c r="H1851" s="22" t="str">
        <f t="shared" ca="1" si="307"/>
        <v/>
      </c>
      <c r="I1851" s="22" t="str">
        <f t="shared" ca="1" si="307"/>
        <v/>
      </c>
      <c r="J1851" s="22" t="str">
        <f t="shared" ca="1" si="307"/>
        <v/>
      </c>
      <c r="K1851" s="22" t="str">
        <f t="shared" ca="1" si="307"/>
        <v/>
      </c>
      <c r="L1851" s="22" t="str">
        <f t="shared" ca="1" si="307"/>
        <v/>
      </c>
      <c r="M1851" s="22" t="str">
        <f t="shared" ca="1" si="307"/>
        <v/>
      </c>
      <c r="N1851" s="22" t="str">
        <f t="shared" ca="1" si="307"/>
        <v/>
      </c>
      <c r="O1851" s="22" t="str">
        <f t="shared" ca="1" si="307"/>
        <v/>
      </c>
      <c r="P1851" s="23"/>
      <c r="Q1851" s="23"/>
      <c r="R1851" s="23"/>
      <c r="S1851" s="23"/>
      <c r="T1851" s="23"/>
      <c r="U1851" s="23"/>
      <c r="V1851" s="23"/>
      <c r="W1851" s="23"/>
      <c r="X1851" s="23"/>
      <c r="Y1851" s="23"/>
      <c r="Z1851" s="23"/>
    </row>
    <row r="1852" spans="1:26" x14ac:dyDescent="0.55000000000000004">
      <c r="A1852" s="6" t="str">
        <f t="shared" ca="1" si="301"/>
        <v/>
      </c>
      <c r="B1852" s="22" t="str">
        <f t="shared" ca="1" si="306"/>
        <v/>
      </c>
      <c r="C1852" s="22" t="str">
        <f t="shared" ca="1" si="306"/>
        <v/>
      </c>
      <c r="D1852" s="22" t="str">
        <f t="shared" ca="1" si="306"/>
        <v/>
      </c>
      <c r="E1852" s="22" t="str">
        <f t="shared" ca="1" si="298"/>
        <v/>
      </c>
      <c r="F1852" s="22" t="str">
        <f t="shared" ca="1" si="299"/>
        <v/>
      </c>
      <c r="G1852" s="22" t="str">
        <f t="shared" ca="1" si="300"/>
        <v/>
      </c>
      <c r="H1852" s="22" t="str">
        <f t="shared" ca="1" si="307"/>
        <v/>
      </c>
      <c r="I1852" s="22" t="str">
        <f t="shared" ca="1" si="307"/>
        <v/>
      </c>
      <c r="J1852" s="22" t="str">
        <f t="shared" ca="1" si="307"/>
        <v/>
      </c>
      <c r="K1852" s="22" t="str">
        <f t="shared" ca="1" si="307"/>
        <v/>
      </c>
      <c r="L1852" s="22" t="str">
        <f t="shared" ca="1" si="307"/>
        <v/>
      </c>
      <c r="M1852" s="22" t="str">
        <f t="shared" ca="1" si="307"/>
        <v/>
      </c>
      <c r="N1852" s="22" t="str">
        <f t="shared" ca="1" si="307"/>
        <v/>
      </c>
      <c r="O1852" s="22" t="str">
        <f t="shared" ca="1" si="307"/>
        <v/>
      </c>
      <c r="P1852" s="23"/>
      <c r="Q1852" s="23"/>
      <c r="R1852" s="23"/>
      <c r="S1852" s="23"/>
      <c r="T1852" s="23"/>
      <c r="U1852" s="23"/>
      <c r="V1852" s="23"/>
      <c r="W1852" s="23"/>
      <c r="X1852" s="23"/>
      <c r="Y1852" s="23"/>
      <c r="Z1852" s="23"/>
    </row>
    <row r="1853" spans="1:26" x14ac:dyDescent="0.55000000000000004">
      <c r="A1853" s="6" t="str">
        <f t="shared" ca="1" si="301"/>
        <v/>
      </c>
      <c r="B1853" s="22" t="str">
        <f t="shared" ca="1" si="306"/>
        <v/>
      </c>
      <c r="C1853" s="22" t="str">
        <f t="shared" ca="1" si="306"/>
        <v/>
      </c>
      <c r="D1853" s="22" t="str">
        <f t="shared" ca="1" si="306"/>
        <v/>
      </c>
      <c r="E1853" s="22" t="str">
        <f t="shared" ca="1" si="298"/>
        <v/>
      </c>
      <c r="F1853" s="22" t="str">
        <f t="shared" ca="1" si="299"/>
        <v/>
      </c>
      <c r="G1853" s="22" t="str">
        <f t="shared" ca="1" si="300"/>
        <v/>
      </c>
      <c r="H1853" s="22" t="str">
        <f t="shared" ca="1" si="307"/>
        <v/>
      </c>
      <c r="I1853" s="22" t="str">
        <f t="shared" ca="1" si="307"/>
        <v/>
      </c>
      <c r="J1853" s="22" t="str">
        <f t="shared" ca="1" si="307"/>
        <v/>
      </c>
      <c r="K1853" s="22" t="str">
        <f t="shared" ca="1" si="307"/>
        <v/>
      </c>
      <c r="L1853" s="22" t="str">
        <f t="shared" ca="1" si="307"/>
        <v/>
      </c>
      <c r="M1853" s="22" t="str">
        <f t="shared" ca="1" si="307"/>
        <v/>
      </c>
      <c r="N1853" s="22" t="str">
        <f t="shared" ca="1" si="307"/>
        <v/>
      </c>
      <c r="O1853" s="22" t="str">
        <f t="shared" ca="1" si="307"/>
        <v/>
      </c>
      <c r="P1853" s="23"/>
      <c r="Q1853" s="23"/>
      <c r="R1853" s="23"/>
      <c r="S1853" s="23"/>
      <c r="T1853" s="23"/>
      <c r="U1853" s="23"/>
      <c r="V1853" s="23"/>
      <c r="W1853" s="23"/>
      <c r="X1853" s="23"/>
      <c r="Y1853" s="23"/>
      <c r="Z1853" s="23"/>
    </row>
    <row r="1854" spans="1:26" x14ac:dyDescent="0.55000000000000004">
      <c r="A1854" s="6" t="str">
        <f t="shared" ca="1" si="301"/>
        <v/>
      </c>
      <c r="B1854" s="22" t="str">
        <f t="shared" ca="1" si="306"/>
        <v/>
      </c>
      <c r="C1854" s="22" t="str">
        <f t="shared" ca="1" si="306"/>
        <v/>
      </c>
      <c r="D1854" s="22" t="str">
        <f t="shared" ca="1" si="306"/>
        <v/>
      </c>
      <c r="E1854" s="22" t="str">
        <f t="shared" ca="1" si="298"/>
        <v/>
      </c>
      <c r="F1854" s="22" t="str">
        <f t="shared" ca="1" si="299"/>
        <v/>
      </c>
      <c r="G1854" s="22" t="str">
        <f t="shared" ca="1" si="300"/>
        <v/>
      </c>
      <c r="H1854" s="22" t="str">
        <f t="shared" ca="1" si="307"/>
        <v/>
      </c>
      <c r="I1854" s="22" t="str">
        <f t="shared" ca="1" si="307"/>
        <v/>
      </c>
      <c r="J1854" s="22" t="str">
        <f t="shared" ca="1" si="307"/>
        <v/>
      </c>
      <c r="K1854" s="22" t="str">
        <f t="shared" ca="1" si="307"/>
        <v/>
      </c>
      <c r="L1854" s="22" t="str">
        <f t="shared" ca="1" si="307"/>
        <v/>
      </c>
      <c r="M1854" s="22" t="str">
        <f t="shared" ca="1" si="307"/>
        <v/>
      </c>
      <c r="N1854" s="22" t="str">
        <f t="shared" ca="1" si="307"/>
        <v/>
      </c>
      <c r="O1854" s="22" t="str">
        <f t="shared" ca="1" si="307"/>
        <v/>
      </c>
      <c r="P1854" s="23"/>
      <c r="Q1854" s="23"/>
      <c r="R1854" s="23"/>
      <c r="S1854" s="23"/>
      <c r="T1854" s="23"/>
      <c r="U1854" s="23"/>
      <c r="V1854" s="23"/>
      <c r="W1854" s="23"/>
      <c r="X1854" s="23"/>
      <c r="Y1854" s="23"/>
      <c r="Z1854" s="23"/>
    </row>
    <row r="1855" spans="1:26" x14ac:dyDescent="0.55000000000000004">
      <c r="A1855" s="6" t="str">
        <f t="shared" ca="1" si="301"/>
        <v/>
      </c>
      <c r="B1855" s="22" t="str">
        <f t="shared" ca="1" si="306"/>
        <v/>
      </c>
      <c r="C1855" s="22" t="str">
        <f t="shared" ca="1" si="306"/>
        <v/>
      </c>
      <c r="D1855" s="22" t="str">
        <f t="shared" ca="1" si="306"/>
        <v/>
      </c>
      <c r="E1855" s="22" t="str">
        <f t="shared" ca="1" si="298"/>
        <v/>
      </c>
      <c r="F1855" s="22" t="str">
        <f t="shared" ca="1" si="299"/>
        <v/>
      </c>
      <c r="G1855" s="22" t="str">
        <f t="shared" ca="1" si="300"/>
        <v/>
      </c>
      <c r="H1855" s="22" t="str">
        <f t="shared" ca="1" si="307"/>
        <v/>
      </c>
      <c r="I1855" s="22" t="str">
        <f t="shared" ca="1" si="307"/>
        <v/>
      </c>
      <c r="J1855" s="22" t="str">
        <f t="shared" ca="1" si="307"/>
        <v/>
      </c>
      <c r="K1855" s="22" t="str">
        <f t="shared" ca="1" si="307"/>
        <v/>
      </c>
      <c r="L1855" s="22" t="str">
        <f t="shared" ca="1" si="307"/>
        <v/>
      </c>
      <c r="M1855" s="22" t="str">
        <f t="shared" ca="1" si="307"/>
        <v/>
      </c>
      <c r="N1855" s="22" t="str">
        <f t="shared" ca="1" si="307"/>
        <v/>
      </c>
      <c r="O1855" s="22" t="str">
        <f t="shared" ca="1" si="307"/>
        <v/>
      </c>
      <c r="P1855" s="23"/>
      <c r="Q1855" s="23"/>
      <c r="R1855" s="23"/>
      <c r="S1855" s="23"/>
      <c r="T1855" s="23"/>
      <c r="U1855" s="23"/>
      <c r="V1855" s="23"/>
      <c r="W1855" s="23"/>
      <c r="X1855" s="23"/>
      <c r="Y1855" s="23"/>
      <c r="Z1855" s="23"/>
    </row>
    <row r="1856" spans="1:26" x14ac:dyDescent="0.55000000000000004">
      <c r="A1856" s="6" t="str">
        <f t="shared" ca="1" si="301"/>
        <v/>
      </c>
      <c r="B1856" s="22" t="str">
        <f t="shared" ca="1" si="306"/>
        <v/>
      </c>
      <c r="C1856" s="22" t="str">
        <f t="shared" ca="1" si="306"/>
        <v/>
      </c>
      <c r="D1856" s="22" t="str">
        <f t="shared" ca="1" si="306"/>
        <v/>
      </c>
      <c r="E1856" s="22" t="str">
        <f t="shared" ca="1" si="298"/>
        <v/>
      </c>
      <c r="F1856" s="22" t="str">
        <f t="shared" ca="1" si="299"/>
        <v/>
      </c>
      <c r="G1856" s="22" t="str">
        <f t="shared" ca="1" si="300"/>
        <v/>
      </c>
      <c r="H1856" s="22" t="str">
        <f t="shared" ca="1" si="307"/>
        <v/>
      </c>
      <c r="I1856" s="22" t="str">
        <f t="shared" ca="1" si="307"/>
        <v/>
      </c>
      <c r="J1856" s="22" t="str">
        <f t="shared" ca="1" si="307"/>
        <v/>
      </c>
      <c r="K1856" s="22" t="str">
        <f t="shared" ca="1" si="307"/>
        <v/>
      </c>
      <c r="L1856" s="22" t="str">
        <f t="shared" ca="1" si="307"/>
        <v/>
      </c>
      <c r="M1856" s="22" t="str">
        <f t="shared" ca="1" si="307"/>
        <v/>
      </c>
      <c r="N1856" s="22" t="str">
        <f t="shared" ca="1" si="307"/>
        <v/>
      </c>
      <c r="O1856" s="22" t="str">
        <f t="shared" ca="1" si="307"/>
        <v/>
      </c>
      <c r="P1856" s="23"/>
      <c r="Q1856" s="23"/>
      <c r="R1856" s="23"/>
      <c r="S1856" s="23"/>
      <c r="T1856" s="23"/>
      <c r="U1856" s="23"/>
      <c r="V1856" s="23"/>
      <c r="W1856" s="23"/>
      <c r="X1856" s="23"/>
      <c r="Y1856" s="23"/>
      <c r="Z1856" s="23"/>
    </row>
    <row r="1857" spans="1:26" x14ac:dyDescent="0.55000000000000004">
      <c r="A1857" s="6" t="str">
        <f t="shared" ca="1" si="301"/>
        <v/>
      </c>
      <c r="B1857" s="22" t="str">
        <f t="shared" ca="1" si="306"/>
        <v/>
      </c>
      <c r="C1857" s="22" t="str">
        <f t="shared" ca="1" si="306"/>
        <v/>
      </c>
      <c r="D1857" s="22" t="str">
        <f t="shared" ca="1" si="306"/>
        <v/>
      </c>
      <c r="E1857" s="22" t="str">
        <f t="shared" ca="1" si="298"/>
        <v/>
      </c>
      <c r="F1857" s="22" t="str">
        <f t="shared" ca="1" si="299"/>
        <v/>
      </c>
      <c r="G1857" s="22" t="str">
        <f t="shared" ca="1" si="300"/>
        <v/>
      </c>
      <c r="H1857" s="22" t="str">
        <f t="shared" ca="1" si="307"/>
        <v/>
      </c>
      <c r="I1857" s="22" t="str">
        <f t="shared" ca="1" si="307"/>
        <v/>
      </c>
      <c r="J1857" s="22" t="str">
        <f t="shared" ca="1" si="307"/>
        <v/>
      </c>
      <c r="K1857" s="22" t="str">
        <f t="shared" ca="1" si="307"/>
        <v/>
      </c>
      <c r="L1857" s="22" t="str">
        <f t="shared" ca="1" si="307"/>
        <v/>
      </c>
      <c r="M1857" s="22" t="str">
        <f t="shared" ca="1" si="307"/>
        <v/>
      </c>
      <c r="N1857" s="22" t="str">
        <f t="shared" ca="1" si="307"/>
        <v/>
      </c>
      <c r="O1857" s="22" t="str">
        <f t="shared" ca="1" si="307"/>
        <v/>
      </c>
      <c r="P1857" s="23"/>
      <c r="Q1857" s="23"/>
      <c r="R1857" s="23"/>
      <c r="S1857" s="23"/>
      <c r="T1857" s="23"/>
      <c r="U1857" s="23"/>
      <c r="V1857" s="23"/>
      <c r="W1857" s="23"/>
      <c r="X1857" s="23"/>
      <c r="Y1857" s="23"/>
      <c r="Z1857" s="23"/>
    </row>
    <row r="1858" spans="1:26" x14ac:dyDescent="0.55000000000000004">
      <c r="A1858" s="6" t="str">
        <f t="shared" ca="1" si="301"/>
        <v/>
      </c>
      <c r="B1858" s="22" t="str">
        <f t="shared" ca="1" si="306"/>
        <v/>
      </c>
      <c r="C1858" s="22" t="str">
        <f t="shared" ca="1" si="306"/>
        <v/>
      </c>
      <c r="D1858" s="22" t="str">
        <f t="shared" ca="1" si="306"/>
        <v/>
      </c>
      <c r="E1858" s="22" t="str">
        <f t="shared" ca="1" si="298"/>
        <v/>
      </c>
      <c r="F1858" s="22" t="str">
        <f t="shared" ca="1" si="299"/>
        <v/>
      </c>
      <c r="G1858" s="22" t="str">
        <f t="shared" ca="1" si="300"/>
        <v/>
      </c>
      <c r="H1858" s="22" t="str">
        <f t="shared" ca="1" si="307"/>
        <v/>
      </c>
      <c r="I1858" s="22" t="str">
        <f t="shared" ca="1" si="307"/>
        <v/>
      </c>
      <c r="J1858" s="22" t="str">
        <f t="shared" ca="1" si="307"/>
        <v/>
      </c>
      <c r="K1858" s="22" t="str">
        <f t="shared" ca="1" si="307"/>
        <v/>
      </c>
      <c r="L1858" s="22" t="str">
        <f t="shared" ca="1" si="307"/>
        <v/>
      </c>
      <c r="M1858" s="22" t="str">
        <f t="shared" ca="1" si="307"/>
        <v/>
      </c>
      <c r="N1858" s="22" t="str">
        <f t="shared" ca="1" si="307"/>
        <v/>
      </c>
      <c r="O1858" s="22" t="str">
        <f t="shared" ca="1" si="307"/>
        <v/>
      </c>
      <c r="P1858" s="23"/>
      <c r="Q1858" s="23"/>
      <c r="R1858" s="23"/>
      <c r="S1858" s="23"/>
      <c r="T1858" s="23"/>
      <c r="U1858" s="23"/>
      <c r="V1858" s="23"/>
      <c r="W1858" s="23"/>
      <c r="X1858" s="23"/>
      <c r="Y1858" s="23"/>
      <c r="Z1858" s="23"/>
    </row>
    <row r="1859" spans="1:26" x14ac:dyDescent="0.55000000000000004">
      <c r="A1859" s="6" t="str">
        <f t="shared" ca="1" si="301"/>
        <v/>
      </c>
      <c r="B1859" s="22" t="str">
        <f t="shared" ca="1" si="306"/>
        <v/>
      </c>
      <c r="C1859" s="22" t="str">
        <f t="shared" ca="1" si="306"/>
        <v/>
      </c>
      <c r="D1859" s="22" t="str">
        <f t="shared" ca="1" si="306"/>
        <v/>
      </c>
      <c r="E1859" s="22" t="str">
        <f t="shared" ca="1" si="298"/>
        <v/>
      </c>
      <c r="F1859" s="22" t="str">
        <f t="shared" ca="1" si="299"/>
        <v/>
      </c>
      <c r="G1859" s="22" t="str">
        <f t="shared" ca="1" si="300"/>
        <v/>
      </c>
      <c r="H1859" s="22" t="str">
        <f t="shared" ca="1" si="307"/>
        <v/>
      </c>
      <c r="I1859" s="22" t="str">
        <f t="shared" ca="1" si="307"/>
        <v/>
      </c>
      <c r="J1859" s="22" t="str">
        <f t="shared" ca="1" si="307"/>
        <v/>
      </c>
      <c r="K1859" s="22" t="str">
        <f t="shared" ca="1" si="307"/>
        <v/>
      </c>
      <c r="L1859" s="22" t="str">
        <f t="shared" ca="1" si="307"/>
        <v/>
      </c>
      <c r="M1859" s="22" t="str">
        <f t="shared" ca="1" si="307"/>
        <v/>
      </c>
      <c r="N1859" s="22" t="str">
        <f t="shared" ca="1" si="307"/>
        <v/>
      </c>
      <c r="O1859" s="22" t="str">
        <f t="shared" ca="1" si="307"/>
        <v/>
      </c>
      <c r="P1859" s="23"/>
      <c r="Q1859" s="23"/>
      <c r="R1859" s="23"/>
      <c r="S1859" s="23"/>
      <c r="T1859" s="23"/>
      <c r="U1859" s="23"/>
      <c r="V1859" s="23"/>
      <c r="W1859" s="23"/>
      <c r="X1859" s="23"/>
      <c r="Y1859" s="23"/>
      <c r="Z1859" s="23"/>
    </row>
    <row r="1860" spans="1:26" x14ac:dyDescent="0.55000000000000004">
      <c r="A1860" s="6" t="str">
        <f t="shared" ca="1" si="301"/>
        <v/>
      </c>
      <c r="B1860" s="22" t="str">
        <f t="shared" ca="1" si="306"/>
        <v/>
      </c>
      <c r="C1860" s="22" t="str">
        <f t="shared" ca="1" si="306"/>
        <v/>
      </c>
      <c r="D1860" s="22" t="str">
        <f t="shared" ca="1" si="306"/>
        <v/>
      </c>
      <c r="E1860" s="22" t="str">
        <f t="shared" ca="1" si="298"/>
        <v/>
      </c>
      <c r="F1860" s="22" t="str">
        <f t="shared" ca="1" si="299"/>
        <v/>
      </c>
      <c r="G1860" s="22" t="str">
        <f t="shared" ca="1" si="300"/>
        <v/>
      </c>
      <c r="H1860" s="22" t="str">
        <f t="shared" ca="1" si="307"/>
        <v/>
      </c>
      <c r="I1860" s="22" t="str">
        <f t="shared" ca="1" si="307"/>
        <v/>
      </c>
      <c r="J1860" s="22" t="str">
        <f t="shared" ca="1" si="307"/>
        <v/>
      </c>
      <c r="K1860" s="22" t="str">
        <f t="shared" ca="1" si="307"/>
        <v/>
      </c>
      <c r="L1860" s="22" t="str">
        <f t="shared" ca="1" si="307"/>
        <v/>
      </c>
      <c r="M1860" s="22" t="str">
        <f t="shared" ca="1" si="307"/>
        <v/>
      </c>
      <c r="N1860" s="22" t="str">
        <f t="shared" ca="1" si="307"/>
        <v/>
      </c>
      <c r="O1860" s="22" t="str">
        <f t="shared" ca="1" si="307"/>
        <v/>
      </c>
      <c r="P1860" s="23"/>
      <c r="Q1860" s="23"/>
      <c r="R1860" s="23"/>
      <c r="S1860" s="23"/>
      <c r="T1860" s="23"/>
      <c r="U1860" s="23"/>
      <c r="V1860" s="23"/>
      <c r="W1860" s="23"/>
      <c r="X1860" s="23"/>
      <c r="Y1860" s="23"/>
      <c r="Z1860" s="23"/>
    </row>
    <row r="1861" spans="1:26" x14ac:dyDescent="0.55000000000000004">
      <c r="A1861" s="6" t="str">
        <f t="shared" ca="1" si="301"/>
        <v/>
      </c>
      <c r="B1861" s="22" t="str">
        <f t="shared" ca="1" si="306"/>
        <v/>
      </c>
      <c r="C1861" s="22" t="str">
        <f t="shared" ca="1" si="306"/>
        <v/>
      </c>
      <c r="D1861" s="22" t="str">
        <f t="shared" ca="1" si="306"/>
        <v/>
      </c>
      <c r="E1861" s="22" t="str">
        <f t="shared" ca="1" si="298"/>
        <v/>
      </c>
      <c r="F1861" s="22" t="str">
        <f t="shared" ca="1" si="299"/>
        <v/>
      </c>
      <c r="G1861" s="22" t="str">
        <f t="shared" ca="1" si="300"/>
        <v/>
      </c>
      <c r="H1861" s="22" t="str">
        <f t="shared" ca="1" si="307"/>
        <v/>
      </c>
      <c r="I1861" s="22" t="str">
        <f t="shared" ca="1" si="307"/>
        <v/>
      </c>
      <c r="J1861" s="22" t="str">
        <f t="shared" ca="1" si="307"/>
        <v/>
      </c>
      <c r="K1861" s="22" t="str">
        <f t="shared" ca="1" si="307"/>
        <v/>
      </c>
      <c r="L1861" s="22" t="str">
        <f t="shared" ca="1" si="307"/>
        <v/>
      </c>
      <c r="M1861" s="22" t="str">
        <f t="shared" ca="1" si="307"/>
        <v/>
      </c>
      <c r="N1861" s="22" t="str">
        <f t="shared" ca="1" si="307"/>
        <v/>
      </c>
      <c r="O1861" s="22" t="str">
        <f t="shared" ca="1" si="307"/>
        <v/>
      </c>
      <c r="P1861" s="23"/>
      <c r="Q1861" s="23"/>
      <c r="R1861" s="23"/>
      <c r="S1861" s="23"/>
      <c r="T1861" s="23"/>
      <c r="U1861" s="23"/>
      <c r="V1861" s="23"/>
      <c r="W1861" s="23"/>
      <c r="X1861" s="23"/>
      <c r="Y1861" s="23"/>
      <c r="Z1861" s="23"/>
    </row>
    <row r="1862" spans="1:26" x14ac:dyDescent="0.55000000000000004">
      <c r="A1862" s="6" t="str">
        <f t="shared" ca="1" si="301"/>
        <v/>
      </c>
      <c r="B1862" s="22" t="str">
        <f t="shared" ca="1" si="306"/>
        <v/>
      </c>
      <c r="C1862" s="22" t="str">
        <f t="shared" ca="1" si="306"/>
        <v/>
      </c>
      <c r="D1862" s="22" t="str">
        <f t="shared" ca="1" si="306"/>
        <v/>
      </c>
      <c r="E1862" s="22" t="str">
        <f t="shared" ca="1" si="298"/>
        <v/>
      </c>
      <c r="F1862" s="22" t="str">
        <f t="shared" ca="1" si="299"/>
        <v/>
      </c>
      <c r="G1862" s="22" t="str">
        <f t="shared" ca="1" si="300"/>
        <v/>
      </c>
      <c r="H1862" s="22" t="str">
        <f t="shared" ca="1" si="307"/>
        <v/>
      </c>
      <c r="I1862" s="22" t="str">
        <f t="shared" ca="1" si="307"/>
        <v/>
      </c>
      <c r="J1862" s="22" t="str">
        <f t="shared" ca="1" si="307"/>
        <v/>
      </c>
      <c r="K1862" s="22" t="str">
        <f t="shared" ca="1" si="307"/>
        <v/>
      </c>
      <c r="L1862" s="22" t="str">
        <f t="shared" ca="1" si="307"/>
        <v/>
      </c>
      <c r="M1862" s="22" t="str">
        <f t="shared" ca="1" si="307"/>
        <v/>
      </c>
      <c r="N1862" s="22" t="str">
        <f t="shared" ca="1" si="307"/>
        <v/>
      </c>
      <c r="O1862" s="22" t="str">
        <f t="shared" ca="1" si="307"/>
        <v/>
      </c>
      <c r="P1862" s="23"/>
      <c r="Q1862" s="23"/>
      <c r="R1862" s="23"/>
      <c r="S1862" s="23"/>
      <c r="T1862" s="23"/>
      <c r="U1862" s="23"/>
      <c r="V1862" s="23"/>
      <c r="W1862" s="23"/>
      <c r="X1862" s="23"/>
      <c r="Y1862" s="23"/>
      <c r="Z1862" s="23"/>
    </row>
    <row r="1863" spans="1:26" x14ac:dyDescent="0.55000000000000004">
      <c r="A1863" s="6" t="str">
        <f t="shared" ca="1" si="301"/>
        <v/>
      </c>
      <c r="B1863" s="22" t="str">
        <f t="shared" ca="1" si="306"/>
        <v/>
      </c>
      <c r="C1863" s="22" t="str">
        <f t="shared" ca="1" si="306"/>
        <v/>
      </c>
      <c r="D1863" s="22" t="str">
        <f t="shared" ca="1" si="306"/>
        <v/>
      </c>
      <c r="E1863" s="22" t="str">
        <f t="shared" ca="1" si="298"/>
        <v/>
      </c>
      <c r="F1863" s="22" t="str">
        <f t="shared" ca="1" si="299"/>
        <v/>
      </c>
      <c r="G1863" s="22" t="str">
        <f t="shared" ca="1" si="300"/>
        <v/>
      </c>
      <c r="H1863" s="22" t="str">
        <f t="shared" ca="1" si="307"/>
        <v/>
      </c>
      <c r="I1863" s="22" t="str">
        <f t="shared" ca="1" si="307"/>
        <v/>
      </c>
      <c r="J1863" s="22" t="str">
        <f t="shared" ca="1" si="307"/>
        <v/>
      </c>
      <c r="K1863" s="22" t="str">
        <f t="shared" ca="1" si="307"/>
        <v/>
      </c>
      <c r="L1863" s="22" t="str">
        <f t="shared" ca="1" si="307"/>
        <v/>
      </c>
      <c r="M1863" s="22" t="str">
        <f t="shared" ca="1" si="307"/>
        <v/>
      </c>
      <c r="N1863" s="22" t="str">
        <f t="shared" ca="1" si="307"/>
        <v/>
      </c>
      <c r="O1863" s="22" t="str">
        <f t="shared" ca="1" si="307"/>
        <v/>
      </c>
      <c r="P1863" s="23"/>
      <c r="Q1863" s="23"/>
      <c r="R1863" s="23"/>
      <c r="S1863" s="23"/>
      <c r="T1863" s="23"/>
      <c r="U1863" s="23"/>
      <c r="V1863" s="23"/>
      <c r="W1863" s="23"/>
      <c r="X1863" s="23"/>
      <c r="Y1863" s="23"/>
      <c r="Z1863" s="23"/>
    </row>
    <row r="1864" spans="1:26" x14ac:dyDescent="0.55000000000000004">
      <c r="A1864" s="6" t="str">
        <f t="shared" ca="1" si="301"/>
        <v/>
      </c>
      <c r="B1864" s="22" t="str">
        <f t="shared" ca="1" si="306"/>
        <v/>
      </c>
      <c r="C1864" s="22" t="str">
        <f t="shared" ca="1" si="306"/>
        <v/>
      </c>
      <c r="D1864" s="22" t="str">
        <f t="shared" ca="1" si="306"/>
        <v/>
      </c>
      <c r="E1864" s="22" t="str">
        <f t="shared" ref="E1864:E1927" ca="1" si="308">IF(OR($A1864="",ISERROR(INDEX(FredEcon_AllData,MATCH($A1864,FredEcon_EndDates,0),MATCH(E$6,FredEcon_IDs,0),1)/E$5)),"",INDEX(FredEcon_AllData,MATCH($A1864,FredEcon_EndDates,0),MATCH(E$6,FredEcon_IDs,0),1)/E$5)</f>
        <v/>
      </c>
      <c r="F1864" s="22" t="str">
        <f t="shared" ref="F1864:F1927" ca="1" si="309">IF(OR($A1864="",ISERROR(INDEX(FredCPI_YoY,MATCH($A1864,FredCPI_EndDates,0),1))),"",INDEX(FredCPI_YoY,MATCH($A1864,FredCPI_EndDates,0),1))</f>
        <v/>
      </c>
      <c r="G1864" s="22" t="str">
        <f t="shared" ref="G1864:G1927" ca="1" si="310">IF($A1864="","",IF(ISERROR(INDEX(FredGDP_QoQSAAR,MATCH($A1864,FredGDP_EndDates,0),1)),"",INDEX(FredGDP_QoQSAAR,MATCH($A1864,FredGDP_EndDates,0),1)))</f>
        <v/>
      </c>
      <c r="H1864" s="22" t="str">
        <f t="shared" ca="1" si="307"/>
        <v/>
      </c>
      <c r="I1864" s="22" t="str">
        <f t="shared" ca="1" si="307"/>
        <v/>
      </c>
      <c r="J1864" s="22" t="str">
        <f t="shared" ca="1" si="307"/>
        <v/>
      </c>
      <c r="K1864" s="22" t="str">
        <f t="shared" ca="1" si="307"/>
        <v/>
      </c>
      <c r="L1864" s="22" t="str">
        <f t="shared" ca="1" si="307"/>
        <v/>
      </c>
      <c r="M1864" s="22" t="str">
        <f t="shared" ca="1" si="307"/>
        <v/>
      </c>
      <c r="N1864" s="22" t="str">
        <f t="shared" ca="1" si="307"/>
        <v/>
      </c>
      <c r="O1864" s="22" t="str">
        <f t="shared" ca="1" si="307"/>
        <v/>
      </c>
      <c r="P1864" s="23"/>
      <c r="Q1864" s="23"/>
      <c r="R1864" s="23"/>
      <c r="S1864" s="23"/>
      <c r="T1864" s="23"/>
      <c r="U1864" s="23"/>
      <c r="V1864" s="23"/>
      <c r="W1864" s="23"/>
      <c r="X1864" s="23"/>
      <c r="Y1864" s="23"/>
      <c r="Z1864" s="23"/>
    </row>
    <row r="1865" spans="1:26" x14ac:dyDescent="0.55000000000000004">
      <c r="A1865" s="6" t="str">
        <f t="shared" ref="A1865:A1928" ca="1" si="311">IF(A1864="","",IF(ISERROR(DataMatrixFrequency/1),IF(EOMONTH(A1864,1)&lt;=DataMatrixEndDate,EOMONTH(A1864,1),""),IF((A1864+DataMatrixFrequency)&lt;=DataMatrixEndDate,A1864+DataMatrixFrequency,"")))</f>
        <v/>
      </c>
      <c r="B1865" s="22" t="str">
        <f t="shared" ca="1" si="306"/>
        <v/>
      </c>
      <c r="C1865" s="22" t="str">
        <f t="shared" ca="1" si="306"/>
        <v/>
      </c>
      <c r="D1865" s="22" t="str">
        <f t="shared" ca="1" si="306"/>
        <v/>
      </c>
      <c r="E1865" s="22" t="str">
        <f t="shared" ca="1" si="308"/>
        <v/>
      </c>
      <c r="F1865" s="22" t="str">
        <f t="shared" ca="1" si="309"/>
        <v/>
      </c>
      <c r="G1865" s="22" t="str">
        <f t="shared" ca="1" si="310"/>
        <v/>
      </c>
      <c r="H1865" s="22" t="str">
        <f t="shared" ca="1" si="307"/>
        <v/>
      </c>
      <c r="I1865" s="22" t="str">
        <f t="shared" ca="1" si="307"/>
        <v/>
      </c>
      <c r="J1865" s="22" t="str">
        <f t="shared" ca="1" si="307"/>
        <v/>
      </c>
      <c r="K1865" s="22" t="str">
        <f t="shared" ca="1" si="307"/>
        <v/>
      </c>
      <c r="L1865" s="22" t="str">
        <f t="shared" ca="1" si="307"/>
        <v/>
      </c>
      <c r="M1865" s="22" t="str">
        <f t="shared" ca="1" si="307"/>
        <v/>
      </c>
      <c r="N1865" s="22" t="str">
        <f t="shared" ca="1" si="307"/>
        <v/>
      </c>
      <c r="O1865" s="22" t="str">
        <f t="shared" ca="1" si="307"/>
        <v/>
      </c>
      <c r="P1865" s="23"/>
      <c r="Q1865" s="23"/>
      <c r="R1865" s="23"/>
      <c r="S1865" s="23"/>
      <c r="T1865" s="23"/>
      <c r="U1865" s="23"/>
      <c r="V1865" s="23"/>
      <c r="W1865" s="23"/>
      <c r="X1865" s="23"/>
      <c r="Y1865" s="23"/>
      <c r="Z1865" s="23"/>
    </row>
    <row r="1866" spans="1:26" x14ac:dyDescent="0.55000000000000004">
      <c r="A1866" s="6" t="str">
        <f t="shared" ca="1" si="311"/>
        <v/>
      </c>
      <c r="B1866" s="22" t="str">
        <f t="shared" ca="1" si="306"/>
        <v/>
      </c>
      <c r="C1866" s="22" t="str">
        <f t="shared" ca="1" si="306"/>
        <v/>
      </c>
      <c r="D1866" s="22" t="str">
        <f t="shared" ca="1" si="306"/>
        <v/>
      </c>
      <c r="E1866" s="22" t="str">
        <f t="shared" ca="1" si="308"/>
        <v/>
      </c>
      <c r="F1866" s="22" t="str">
        <f t="shared" ca="1" si="309"/>
        <v/>
      </c>
      <c r="G1866" s="22" t="str">
        <f t="shared" ca="1" si="310"/>
        <v/>
      </c>
      <c r="H1866" s="22" t="str">
        <f t="shared" ca="1" si="307"/>
        <v/>
      </c>
      <c r="I1866" s="22" t="str">
        <f t="shared" ca="1" si="307"/>
        <v/>
      </c>
      <c r="J1866" s="22" t="str">
        <f t="shared" ca="1" si="307"/>
        <v/>
      </c>
      <c r="K1866" s="22" t="str">
        <f t="shared" ca="1" si="307"/>
        <v/>
      </c>
      <c r="L1866" s="22" t="str">
        <f t="shared" ca="1" si="307"/>
        <v/>
      </c>
      <c r="M1866" s="22" t="str">
        <f t="shared" ca="1" si="307"/>
        <v/>
      </c>
      <c r="N1866" s="22" t="str">
        <f t="shared" ca="1" si="307"/>
        <v/>
      </c>
      <c r="O1866" s="22" t="str">
        <f t="shared" ca="1" si="307"/>
        <v/>
      </c>
      <c r="P1866" s="23"/>
      <c r="Q1866" s="23"/>
      <c r="R1866" s="23"/>
      <c r="S1866" s="23"/>
      <c r="T1866" s="23"/>
      <c r="U1866" s="23"/>
      <c r="V1866" s="23"/>
      <c r="W1866" s="23"/>
      <c r="X1866" s="23"/>
      <c r="Y1866" s="23"/>
      <c r="Z1866" s="23"/>
    </row>
    <row r="1867" spans="1:26" x14ac:dyDescent="0.55000000000000004">
      <c r="A1867" s="6" t="str">
        <f t="shared" ca="1" si="311"/>
        <v/>
      </c>
      <c r="B1867" s="22" t="str">
        <f t="shared" ca="1" si="306"/>
        <v/>
      </c>
      <c r="C1867" s="22" t="str">
        <f t="shared" ca="1" si="306"/>
        <v/>
      </c>
      <c r="D1867" s="22" t="str">
        <f t="shared" ca="1" si="306"/>
        <v/>
      </c>
      <c r="E1867" s="22" t="str">
        <f t="shared" ca="1" si="308"/>
        <v/>
      </c>
      <c r="F1867" s="22" t="str">
        <f t="shared" ca="1" si="309"/>
        <v/>
      </c>
      <c r="G1867" s="22" t="str">
        <f t="shared" ca="1" si="310"/>
        <v/>
      </c>
      <c r="H1867" s="22" t="str">
        <f t="shared" ca="1" si="307"/>
        <v/>
      </c>
      <c r="I1867" s="22" t="str">
        <f t="shared" ca="1" si="307"/>
        <v/>
      </c>
      <c r="J1867" s="22" t="str">
        <f t="shared" ca="1" si="307"/>
        <v/>
      </c>
      <c r="K1867" s="22" t="str">
        <f t="shared" ca="1" si="307"/>
        <v/>
      </c>
      <c r="L1867" s="22" t="str">
        <f t="shared" ca="1" si="307"/>
        <v/>
      </c>
      <c r="M1867" s="22" t="str">
        <f t="shared" ca="1" si="307"/>
        <v/>
      </c>
      <c r="N1867" s="22" t="str">
        <f t="shared" ca="1" si="307"/>
        <v/>
      </c>
      <c r="O1867" s="22" t="str">
        <f t="shared" ca="1" si="307"/>
        <v/>
      </c>
      <c r="P1867" s="23"/>
      <c r="Q1867" s="23"/>
      <c r="R1867" s="23"/>
      <c r="S1867" s="23"/>
      <c r="T1867" s="23"/>
      <c r="U1867" s="23"/>
      <c r="V1867" s="23"/>
      <c r="W1867" s="23"/>
      <c r="X1867" s="23"/>
      <c r="Y1867" s="23"/>
      <c r="Z1867" s="23"/>
    </row>
    <row r="1868" spans="1:26" x14ac:dyDescent="0.55000000000000004">
      <c r="A1868" s="6" t="str">
        <f t="shared" ca="1" si="311"/>
        <v/>
      </c>
      <c r="B1868" s="22" t="str">
        <f t="shared" ref="B1868:D1887" ca="1" si="312">IF($A1868="","",IF(ISERROR(IF(ISERROR(INDEX(FredRatesData_AllData,MATCH($A1868-(MAX(0,WEEKDAY($A1868,2)-5)),FredRatesData_Dates,0),MATCH(B$6,FredRatesData_IDs,0),1)/B$5),INDEX(FredRatesData_AllData,MATCH($A1868-(MAX(0,WEEKDAY($A1868,2)-5))-3,FredRatesData_Dates,0),MATCH(B$6,FredRatesData_IDs,0),1)/B$5,INDEX(FredRatesData_AllData,MATCH($A1868-(MAX(0,WEEKDAY($A1868,2)-5)),FredRatesData_Dates,0),MATCH(B$6,FredRatesData_IDs,0),1)/B$5)),"",IF(ISERROR(INDEX(FredRatesData_AllData,MATCH($A1868-(MAX(0,WEEKDAY($A1868,2)-5)),FredRatesData_Dates,0),MATCH(B$6,FredRatesData_IDs,0),1)/B$5),INDEX(FredRatesData_AllData,MATCH($A1868-(MAX(0,WEEKDAY($A1868,2)-5))-3,FredRatesData_Dates,0),MATCH(B$6,FredRatesData_IDs,0),1)/B$5,INDEX(FredRatesData_AllData,MATCH($A1868-(MAX(0,WEEKDAY($A1868,2)-5)),FredRatesData_Dates,0),MATCH(B$6,FredRatesData_IDs,0),1)/B$5)))</f>
        <v/>
      </c>
      <c r="C1868" s="22" t="str">
        <f t="shared" ca="1" si="312"/>
        <v/>
      </c>
      <c r="D1868" s="22" t="str">
        <f t="shared" ca="1" si="312"/>
        <v/>
      </c>
      <c r="E1868" s="22" t="str">
        <f t="shared" ca="1" si="308"/>
        <v/>
      </c>
      <c r="F1868" s="22" t="str">
        <f t="shared" ca="1" si="309"/>
        <v/>
      </c>
      <c r="G1868" s="22" t="str">
        <f t="shared" ca="1" si="310"/>
        <v/>
      </c>
      <c r="H1868" s="22" t="str">
        <f t="shared" ref="H1868:O1887" ca="1" si="313">IF($A1868="","",IF(ISERROR(IF(ISERROR(INDEX(FredRatesData_AllData,MATCH($A1868-(MAX(0,WEEKDAY($A1868,2)-5)),FredRatesData_Dates,0),MATCH(H$6,FredRatesData_IDs,0),1)/H$5),INDEX(FredRatesData_AllData,MATCH($A1868-(MAX(0,WEEKDAY($A1868,2)-5))-3,FredRatesData_Dates,0),MATCH(H$6,FredRatesData_IDs,0),1)/H$5,INDEX(FredRatesData_AllData,MATCH($A1868-(MAX(0,WEEKDAY($A1868,2)-5)),FredRatesData_Dates,0),MATCH(H$6,FredRatesData_IDs,0),1)/H$5)),"",IF(ISERROR(INDEX(FredRatesData_AllData,MATCH($A1868-(MAX(0,WEEKDAY($A1868,2)-5)),FredRatesData_Dates,0),MATCH(H$6,FredRatesData_IDs,0),1)/H$5),INDEX(FredRatesData_AllData,MATCH($A1868-(MAX(0,WEEKDAY($A1868,2)-5))-3,FredRatesData_Dates,0),MATCH(H$6,FredRatesData_IDs,0),1)/H$5,INDEX(FredRatesData_AllData,MATCH($A1868-(MAX(0,WEEKDAY($A1868,2)-5)),FredRatesData_Dates,0),MATCH(H$6,FredRatesData_IDs,0),1)/H$5)))</f>
        <v/>
      </c>
      <c r="I1868" s="22" t="str">
        <f t="shared" ca="1" si="313"/>
        <v/>
      </c>
      <c r="J1868" s="22" t="str">
        <f t="shared" ca="1" si="313"/>
        <v/>
      </c>
      <c r="K1868" s="22" t="str">
        <f t="shared" ca="1" si="313"/>
        <v/>
      </c>
      <c r="L1868" s="22" t="str">
        <f t="shared" ca="1" si="313"/>
        <v/>
      </c>
      <c r="M1868" s="22" t="str">
        <f t="shared" ca="1" si="313"/>
        <v/>
      </c>
      <c r="N1868" s="22" t="str">
        <f t="shared" ca="1" si="313"/>
        <v/>
      </c>
      <c r="O1868" s="22" t="str">
        <f t="shared" ca="1" si="313"/>
        <v/>
      </c>
      <c r="P1868" s="23"/>
      <c r="Q1868" s="23"/>
      <c r="R1868" s="23"/>
      <c r="S1868" s="23"/>
      <c r="T1868" s="23"/>
      <c r="U1868" s="23"/>
      <c r="V1868" s="23"/>
      <c r="W1868" s="23"/>
      <c r="X1868" s="23"/>
      <c r="Y1868" s="23"/>
      <c r="Z1868" s="23"/>
    </row>
    <row r="1869" spans="1:26" x14ac:dyDescent="0.55000000000000004">
      <c r="A1869" s="6" t="str">
        <f t="shared" ca="1" si="311"/>
        <v/>
      </c>
      <c r="B1869" s="22" t="str">
        <f t="shared" ca="1" si="312"/>
        <v/>
      </c>
      <c r="C1869" s="22" t="str">
        <f t="shared" ca="1" si="312"/>
        <v/>
      </c>
      <c r="D1869" s="22" t="str">
        <f t="shared" ca="1" si="312"/>
        <v/>
      </c>
      <c r="E1869" s="22" t="str">
        <f t="shared" ca="1" si="308"/>
        <v/>
      </c>
      <c r="F1869" s="22" t="str">
        <f t="shared" ca="1" si="309"/>
        <v/>
      </c>
      <c r="G1869" s="22" t="str">
        <f t="shared" ca="1" si="310"/>
        <v/>
      </c>
      <c r="H1869" s="22" t="str">
        <f t="shared" ca="1" si="313"/>
        <v/>
      </c>
      <c r="I1869" s="22" t="str">
        <f t="shared" ca="1" si="313"/>
        <v/>
      </c>
      <c r="J1869" s="22" t="str">
        <f t="shared" ca="1" si="313"/>
        <v/>
      </c>
      <c r="K1869" s="22" t="str">
        <f t="shared" ca="1" si="313"/>
        <v/>
      </c>
      <c r="L1869" s="22" t="str">
        <f t="shared" ca="1" si="313"/>
        <v/>
      </c>
      <c r="M1869" s="22" t="str">
        <f t="shared" ca="1" si="313"/>
        <v/>
      </c>
      <c r="N1869" s="22" t="str">
        <f t="shared" ca="1" si="313"/>
        <v/>
      </c>
      <c r="O1869" s="22" t="str">
        <f t="shared" ca="1" si="313"/>
        <v/>
      </c>
      <c r="P1869" s="23"/>
      <c r="Q1869" s="23"/>
      <c r="R1869" s="23"/>
      <c r="S1869" s="23"/>
      <c r="T1869" s="23"/>
      <c r="U1869" s="23"/>
      <c r="V1869" s="23"/>
      <c r="W1869" s="23"/>
      <c r="X1869" s="23"/>
      <c r="Y1869" s="23"/>
      <c r="Z1869" s="23"/>
    </row>
    <row r="1870" spans="1:26" x14ac:dyDescent="0.55000000000000004">
      <c r="A1870" s="6" t="str">
        <f t="shared" ca="1" si="311"/>
        <v/>
      </c>
      <c r="B1870" s="22" t="str">
        <f t="shared" ca="1" si="312"/>
        <v/>
      </c>
      <c r="C1870" s="22" t="str">
        <f t="shared" ca="1" si="312"/>
        <v/>
      </c>
      <c r="D1870" s="22" t="str">
        <f t="shared" ca="1" si="312"/>
        <v/>
      </c>
      <c r="E1870" s="22" t="str">
        <f t="shared" ca="1" si="308"/>
        <v/>
      </c>
      <c r="F1870" s="22" t="str">
        <f t="shared" ca="1" si="309"/>
        <v/>
      </c>
      <c r="G1870" s="22" t="str">
        <f t="shared" ca="1" si="310"/>
        <v/>
      </c>
      <c r="H1870" s="22" t="str">
        <f t="shared" ca="1" si="313"/>
        <v/>
      </c>
      <c r="I1870" s="22" t="str">
        <f t="shared" ca="1" si="313"/>
        <v/>
      </c>
      <c r="J1870" s="22" t="str">
        <f t="shared" ca="1" si="313"/>
        <v/>
      </c>
      <c r="K1870" s="22" t="str">
        <f t="shared" ca="1" si="313"/>
        <v/>
      </c>
      <c r="L1870" s="22" t="str">
        <f t="shared" ca="1" si="313"/>
        <v/>
      </c>
      <c r="M1870" s="22" t="str">
        <f t="shared" ca="1" si="313"/>
        <v/>
      </c>
      <c r="N1870" s="22" t="str">
        <f t="shared" ca="1" si="313"/>
        <v/>
      </c>
      <c r="O1870" s="22" t="str">
        <f t="shared" ca="1" si="313"/>
        <v/>
      </c>
      <c r="P1870" s="23"/>
      <c r="Q1870" s="23"/>
      <c r="R1870" s="23"/>
      <c r="S1870" s="23"/>
      <c r="T1870" s="23"/>
      <c r="U1870" s="23"/>
      <c r="V1870" s="23"/>
      <c r="W1870" s="23"/>
      <c r="X1870" s="23"/>
      <c r="Y1870" s="23"/>
      <c r="Z1870" s="23"/>
    </row>
    <row r="1871" spans="1:26" x14ac:dyDescent="0.55000000000000004">
      <c r="A1871" s="6" t="str">
        <f t="shared" ca="1" si="311"/>
        <v/>
      </c>
      <c r="B1871" s="22" t="str">
        <f t="shared" ca="1" si="312"/>
        <v/>
      </c>
      <c r="C1871" s="22" t="str">
        <f t="shared" ca="1" si="312"/>
        <v/>
      </c>
      <c r="D1871" s="22" t="str">
        <f t="shared" ca="1" si="312"/>
        <v/>
      </c>
      <c r="E1871" s="22" t="str">
        <f t="shared" ca="1" si="308"/>
        <v/>
      </c>
      <c r="F1871" s="22" t="str">
        <f t="shared" ca="1" si="309"/>
        <v/>
      </c>
      <c r="G1871" s="22" t="str">
        <f t="shared" ca="1" si="310"/>
        <v/>
      </c>
      <c r="H1871" s="22" t="str">
        <f t="shared" ca="1" si="313"/>
        <v/>
      </c>
      <c r="I1871" s="22" t="str">
        <f t="shared" ca="1" si="313"/>
        <v/>
      </c>
      <c r="J1871" s="22" t="str">
        <f t="shared" ca="1" si="313"/>
        <v/>
      </c>
      <c r="K1871" s="22" t="str">
        <f t="shared" ca="1" si="313"/>
        <v/>
      </c>
      <c r="L1871" s="22" t="str">
        <f t="shared" ca="1" si="313"/>
        <v/>
      </c>
      <c r="M1871" s="22" t="str">
        <f t="shared" ca="1" si="313"/>
        <v/>
      </c>
      <c r="N1871" s="22" t="str">
        <f t="shared" ca="1" si="313"/>
        <v/>
      </c>
      <c r="O1871" s="22" t="str">
        <f t="shared" ca="1" si="313"/>
        <v/>
      </c>
      <c r="P1871" s="23"/>
      <c r="Q1871" s="23"/>
      <c r="R1871" s="23"/>
      <c r="S1871" s="23"/>
      <c r="T1871" s="23"/>
      <c r="U1871" s="23"/>
      <c r="V1871" s="23"/>
      <c r="W1871" s="23"/>
      <c r="X1871" s="23"/>
      <c r="Y1871" s="23"/>
      <c r="Z1871" s="23"/>
    </row>
    <row r="1872" spans="1:26" x14ac:dyDescent="0.55000000000000004">
      <c r="A1872" s="6" t="str">
        <f t="shared" ca="1" si="311"/>
        <v/>
      </c>
      <c r="B1872" s="22" t="str">
        <f t="shared" ca="1" si="312"/>
        <v/>
      </c>
      <c r="C1872" s="22" t="str">
        <f t="shared" ca="1" si="312"/>
        <v/>
      </c>
      <c r="D1872" s="22" t="str">
        <f t="shared" ca="1" si="312"/>
        <v/>
      </c>
      <c r="E1872" s="22" t="str">
        <f t="shared" ca="1" si="308"/>
        <v/>
      </c>
      <c r="F1872" s="22" t="str">
        <f t="shared" ca="1" si="309"/>
        <v/>
      </c>
      <c r="G1872" s="22" t="str">
        <f t="shared" ca="1" si="310"/>
        <v/>
      </c>
      <c r="H1872" s="22" t="str">
        <f t="shared" ca="1" si="313"/>
        <v/>
      </c>
      <c r="I1872" s="22" t="str">
        <f t="shared" ca="1" si="313"/>
        <v/>
      </c>
      <c r="J1872" s="22" t="str">
        <f t="shared" ca="1" si="313"/>
        <v/>
      </c>
      <c r="K1872" s="22" t="str">
        <f t="shared" ca="1" si="313"/>
        <v/>
      </c>
      <c r="L1872" s="22" t="str">
        <f t="shared" ca="1" si="313"/>
        <v/>
      </c>
      <c r="M1872" s="22" t="str">
        <f t="shared" ca="1" si="313"/>
        <v/>
      </c>
      <c r="N1872" s="22" t="str">
        <f t="shared" ca="1" si="313"/>
        <v/>
      </c>
      <c r="O1872" s="22" t="str">
        <f t="shared" ca="1" si="313"/>
        <v/>
      </c>
      <c r="P1872" s="23"/>
      <c r="Q1872" s="23"/>
      <c r="R1872" s="23"/>
      <c r="S1872" s="23"/>
      <c r="T1872" s="23"/>
      <c r="U1872" s="23"/>
      <c r="V1872" s="23"/>
      <c r="W1872" s="23"/>
      <c r="X1872" s="23"/>
      <c r="Y1872" s="23"/>
      <c r="Z1872" s="23"/>
    </row>
    <row r="1873" spans="1:26" x14ac:dyDescent="0.55000000000000004">
      <c r="A1873" s="6" t="str">
        <f t="shared" ca="1" si="311"/>
        <v/>
      </c>
      <c r="B1873" s="22" t="str">
        <f t="shared" ca="1" si="312"/>
        <v/>
      </c>
      <c r="C1873" s="22" t="str">
        <f t="shared" ca="1" si="312"/>
        <v/>
      </c>
      <c r="D1873" s="22" t="str">
        <f t="shared" ca="1" si="312"/>
        <v/>
      </c>
      <c r="E1873" s="22" t="str">
        <f t="shared" ca="1" si="308"/>
        <v/>
      </c>
      <c r="F1873" s="22" t="str">
        <f t="shared" ca="1" si="309"/>
        <v/>
      </c>
      <c r="G1873" s="22" t="str">
        <f t="shared" ca="1" si="310"/>
        <v/>
      </c>
      <c r="H1873" s="22" t="str">
        <f t="shared" ca="1" si="313"/>
        <v/>
      </c>
      <c r="I1873" s="22" t="str">
        <f t="shared" ca="1" si="313"/>
        <v/>
      </c>
      <c r="J1873" s="22" t="str">
        <f t="shared" ca="1" si="313"/>
        <v/>
      </c>
      <c r="K1873" s="22" t="str">
        <f t="shared" ca="1" si="313"/>
        <v/>
      </c>
      <c r="L1873" s="22" t="str">
        <f t="shared" ca="1" si="313"/>
        <v/>
      </c>
      <c r="M1873" s="22" t="str">
        <f t="shared" ca="1" si="313"/>
        <v/>
      </c>
      <c r="N1873" s="22" t="str">
        <f t="shared" ca="1" si="313"/>
        <v/>
      </c>
      <c r="O1873" s="22" t="str">
        <f t="shared" ca="1" si="313"/>
        <v/>
      </c>
      <c r="P1873" s="23"/>
      <c r="Q1873" s="23"/>
      <c r="R1873" s="23"/>
      <c r="S1873" s="23"/>
      <c r="T1873" s="23"/>
      <c r="U1873" s="23"/>
      <c r="V1873" s="23"/>
      <c r="W1873" s="23"/>
      <c r="X1873" s="23"/>
      <c r="Y1873" s="23"/>
      <c r="Z1873" s="23"/>
    </row>
    <row r="1874" spans="1:26" x14ac:dyDescent="0.55000000000000004">
      <c r="A1874" s="6" t="str">
        <f t="shared" ca="1" si="311"/>
        <v/>
      </c>
      <c r="B1874" s="22" t="str">
        <f t="shared" ca="1" si="312"/>
        <v/>
      </c>
      <c r="C1874" s="22" t="str">
        <f t="shared" ca="1" si="312"/>
        <v/>
      </c>
      <c r="D1874" s="22" t="str">
        <f t="shared" ca="1" si="312"/>
        <v/>
      </c>
      <c r="E1874" s="22" t="str">
        <f t="shared" ca="1" si="308"/>
        <v/>
      </c>
      <c r="F1874" s="22" t="str">
        <f t="shared" ca="1" si="309"/>
        <v/>
      </c>
      <c r="G1874" s="22" t="str">
        <f t="shared" ca="1" si="310"/>
        <v/>
      </c>
      <c r="H1874" s="22" t="str">
        <f t="shared" ca="1" si="313"/>
        <v/>
      </c>
      <c r="I1874" s="22" t="str">
        <f t="shared" ca="1" si="313"/>
        <v/>
      </c>
      <c r="J1874" s="22" t="str">
        <f t="shared" ca="1" si="313"/>
        <v/>
      </c>
      <c r="K1874" s="22" t="str">
        <f t="shared" ca="1" si="313"/>
        <v/>
      </c>
      <c r="L1874" s="22" t="str">
        <f t="shared" ca="1" si="313"/>
        <v/>
      </c>
      <c r="M1874" s="22" t="str">
        <f t="shared" ca="1" si="313"/>
        <v/>
      </c>
      <c r="N1874" s="22" t="str">
        <f t="shared" ca="1" si="313"/>
        <v/>
      </c>
      <c r="O1874" s="22" t="str">
        <f t="shared" ca="1" si="313"/>
        <v/>
      </c>
      <c r="P1874" s="23"/>
      <c r="Q1874" s="23"/>
      <c r="R1874" s="23"/>
      <c r="S1874" s="23"/>
      <c r="T1874" s="23"/>
      <c r="U1874" s="23"/>
      <c r="V1874" s="23"/>
      <c r="W1874" s="23"/>
      <c r="X1874" s="23"/>
      <c r="Y1874" s="23"/>
      <c r="Z1874" s="23"/>
    </row>
    <row r="1875" spans="1:26" x14ac:dyDescent="0.55000000000000004">
      <c r="A1875" s="6" t="str">
        <f t="shared" ca="1" si="311"/>
        <v/>
      </c>
      <c r="B1875" s="22" t="str">
        <f t="shared" ca="1" si="312"/>
        <v/>
      </c>
      <c r="C1875" s="22" t="str">
        <f t="shared" ca="1" si="312"/>
        <v/>
      </c>
      <c r="D1875" s="22" t="str">
        <f t="shared" ca="1" si="312"/>
        <v/>
      </c>
      <c r="E1875" s="22" t="str">
        <f t="shared" ca="1" si="308"/>
        <v/>
      </c>
      <c r="F1875" s="22" t="str">
        <f t="shared" ca="1" si="309"/>
        <v/>
      </c>
      <c r="G1875" s="22" t="str">
        <f t="shared" ca="1" si="310"/>
        <v/>
      </c>
      <c r="H1875" s="22" t="str">
        <f t="shared" ca="1" si="313"/>
        <v/>
      </c>
      <c r="I1875" s="22" t="str">
        <f t="shared" ca="1" si="313"/>
        <v/>
      </c>
      <c r="J1875" s="22" t="str">
        <f t="shared" ca="1" si="313"/>
        <v/>
      </c>
      <c r="K1875" s="22" t="str">
        <f t="shared" ca="1" si="313"/>
        <v/>
      </c>
      <c r="L1875" s="22" t="str">
        <f t="shared" ca="1" si="313"/>
        <v/>
      </c>
      <c r="M1875" s="22" t="str">
        <f t="shared" ca="1" si="313"/>
        <v/>
      </c>
      <c r="N1875" s="22" t="str">
        <f t="shared" ca="1" si="313"/>
        <v/>
      </c>
      <c r="O1875" s="22" t="str">
        <f t="shared" ca="1" si="313"/>
        <v/>
      </c>
      <c r="P1875" s="23"/>
      <c r="Q1875" s="23"/>
      <c r="R1875" s="23"/>
      <c r="S1875" s="23"/>
      <c r="T1875" s="23"/>
      <c r="U1875" s="23"/>
      <c r="V1875" s="23"/>
      <c r="W1875" s="23"/>
      <c r="X1875" s="23"/>
      <c r="Y1875" s="23"/>
      <c r="Z1875" s="23"/>
    </row>
    <row r="1876" spans="1:26" x14ac:dyDescent="0.55000000000000004">
      <c r="A1876" s="6" t="str">
        <f t="shared" ca="1" si="311"/>
        <v/>
      </c>
      <c r="B1876" s="22" t="str">
        <f t="shared" ca="1" si="312"/>
        <v/>
      </c>
      <c r="C1876" s="22" t="str">
        <f t="shared" ca="1" si="312"/>
        <v/>
      </c>
      <c r="D1876" s="22" t="str">
        <f t="shared" ca="1" si="312"/>
        <v/>
      </c>
      <c r="E1876" s="22" t="str">
        <f t="shared" ca="1" si="308"/>
        <v/>
      </c>
      <c r="F1876" s="22" t="str">
        <f t="shared" ca="1" si="309"/>
        <v/>
      </c>
      <c r="G1876" s="22" t="str">
        <f t="shared" ca="1" si="310"/>
        <v/>
      </c>
      <c r="H1876" s="22" t="str">
        <f t="shared" ca="1" si="313"/>
        <v/>
      </c>
      <c r="I1876" s="22" t="str">
        <f t="shared" ca="1" si="313"/>
        <v/>
      </c>
      <c r="J1876" s="22" t="str">
        <f t="shared" ca="1" si="313"/>
        <v/>
      </c>
      <c r="K1876" s="22" t="str">
        <f t="shared" ca="1" si="313"/>
        <v/>
      </c>
      <c r="L1876" s="22" t="str">
        <f t="shared" ca="1" si="313"/>
        <v/>
      </c>
      <c r="M1876" s="22" t="str">
        <f t="shared" ca="1" si="313"/>
        <v/>
      </c>
      <c r="N1876" s="22" t="str">
        <f t="shared" ca="1" si="313"/>
        <v/>
      </c>
      <c r="O1876" s="22" t="str">
        <f t="shared" ca="1" si="313"/>
        <v/>
      </c>
      <c r="P1876" s="23"/>
      <c r="Q1876" s="23"/>
      <c r="R1876" s="23"/>
      <c r="S1876" s="23"/>
      <c r="T1876" s="23"/>
      <c r="U1876" s="23"/>
      <c r="V1876" s="23"/>
      <c r="W1876" s="23"/>
      <c r="X1876" s="23"/>
      <c r="Y1876" s="23"/>
      <c r="Z1876" s="23"/>
    </row>
    <row r="1877" spans="1:26" x14ac:dyDescent="0.55000000000000004">
      <c r="A1877" s="6" t="str">
        <f t="shared" ca="1" si="311"/>
        <v/>
      </c>
      <c r="B1877" s="22" t="str">
        <f t="shared" ca="1" si="312"/>
        <v/>
      </c>
      <c r="C1877" s="22" t="str">
        <f t="shared" ca="1" si="312"/>
        <v/>
      </c>
      <c r="D1877" s="22" t="str">
        <f t="shared" ca="1" si="312"/>
        <v/>
      </c>
      <c r="E1877" s="22" t="str">
        <f t="shared" ca="1" si="308"/>
        <v/>
      </c>
      <c r="F1877" s="22" t="str">
        <f t="shared" ca="1" si="309"/>
        <v/>
      </c>
      <c r="G1877" s="22" t="str">
        <f t="shared" ca="1" si="310"/>
        <v/>
      </c>
      <c r="H1877" s="22" t="str">
        <f t="shared" ca="1" si="313"/>
        <v/>
      </c>
      <c r="I1877" s="22" t="str">
        <f t="shared" ca="1" si="313"/>
        <v/>
      </c>
      <c r="J1877" s="22" t="str">
        <f t="shared" ca="1" si="313"/>
        <v/>
      </c>
      <c r="K1877" s="22" t="str">
        <f t="shared" ca="1" si="313"/>
        <v/>
      </c>
      <c r="L1877" s="22" t="str">
        <f t="shared" ca="1" si="313"/>
        <v/>
      </c>
      <c r="M1877" s="22" t="str">
        <f t="shared" ca="1" si="313"/>
        <v/>
      </c>
      <c r="N1877" s="22" t="str">
        <f t="shared" ca="1" si="313"/>
        <v/>
      </c>
      <c r="O1877" s="22" t="str">
        <f t="shared" ca="1" si="313"/>
        <v/>
      </c>
      <c r="P1877" s="23"/>
      <c r="Q1877" s="23"/>
      <c r="R1877" s="23"/>
      <c r="S1877" s="23"/>
      <c r="T1877" s="23"/>
      <c r="U1877" s="23"/>
      <c r="V1877" s="23"/>
      <c r="W1877" s="23"/>
      <c r="X1877" s="23"/>
      <c r="Y1877" s="23"/>
      <c r="Z1877" s="23"/>
    </row>
    <row r="1878" spans="1:26" x14ac:dyDescent="0.55000000000000004">
      <c r="A1878" s="6" t="str">
        <f t="shared" ca="1" si="311"/>
        <v/>
      </c>
      <c r="B1878" s="22" t="str">
        <f t="shared" ca="1" si="312"/>
        <v/>
      </c>
      <c r="C1878" s="22" t="str">
        <f t="shared" ca="1" si="312"/>
        <v/>
      </c>
      <c r="D1878" s="22" t="str">
        <f t="shared" ca="1" si="312"/>
        <v/>
      </c>
      <c r="E1878" s="22" t="str">
        <f t="shared" ca="1" si="308"/>
        <v/>
      </c>
      <c r="F1878" s="22" t="str">
        <f t="shared" ca="1" si="309"/>
        <v/>
      </c>
      <c r="G1878" s="22" t="str">
        <f t="shared" ca="1" si="310"/>
        <v/>
      </c>
      <c r="H1878" s="22" t="str">
        <f t="shared" ca="1" si="313"/>
        <v/>
      </c>
      <c r="I1878" s="22" t="str">
        <f t="shared" ca="1" si="313"/>
        <v/>
      </c>
      <c r="J1878" s="22" t="str">
        <f t="shared" ca="1" si="313"/>
        <v/>
      </c>
      <c r="K1878" s="22" t="str">
        <f t="shared" ca="1" si="313"/>
        <v/>
      </c>
      <c r="L1878" s="22" t="str">
        <f t="shared" ca="1" si="313"/>
        <v/>
      </c>
      <c r="M1878" s="22" t="str">
        <f t="shared" ca="1" si="313"/>
        <v/>
      </c>
      <c r="N1878" s="22" t="str">
        <f t="shared" ca="1" si="313"/>
        <v/>
      </c>
      <c r="O1878" s="22" t="str">
        <f t="shared" ca="1" si="313"/>
        <v/>
      </c>
      <c r="P1878" s="23"/>
      <c r="Q1878" s="23"/>
      <c r="R1878" s="23"/>
      <c r="S1878" s="23"/>
      <c r="T1878" s="23"/>
      <c r="U1878" s="23"/>
      <c r="V1878" s="23"/>
      <c r="W1878" s="23"/>
      <c r="X1878" s="23"/>
      <c r="Y1878" s="23"/>
      <c r="Z1878" s="23"/>
    </row>
    <row r="1879" spans="1:26" x14ac:dyDescent="0.55000000000000004">
      <c r="A1879" s="6" t="str">
        <f t="shared" ca="1" si="311"/>
        <v/>
      </c>
      <c r="B1879" s="22" t="str">
        <f t="shared" ca="1" si="312"/>
        <v/>
      </c>
      <c r="C1879" s="22" t="str">
        <f t="shared" ca="1" si="312"/>
        <v/>
      </c>
      <c r="D1879" s="22" t="str">
        <f t="shared" ca="1" si="312"/>
        <v/>
      </c>
      <c r="E1879" s="22" t="str">
        <f t="shared" ca="1" si="308"/>
        <v/>
      </c>
      <c r="F1879" s="22" t="str">
        <f t="shared" ca="1" si="309"/>
        <v/>
      </c>
      <c r="G1879" s="22" t="str">
        <f t="shared" ca="1" si="310"/>
        <v/>
      </c>
      <c r="H1879" s="22" t="str">
        <f t="shared" ca="1" si="313"/>
        <v/>
      </c>
      <c r="I1879" s="22" t="str">
        <f t="shared" ca="1" si="313"/>
        <v/>
      </c>
      <c r="J1879" s="22" t="str">
        <f t="shared" ca="1" si="313"/>
        <v/>
      </c>
      <c r="K1879" s="22" t="str">
        <f t="shared" ca="1" si="313"/>
        <v/>
      </c>
      <c r="L1879" s="22" t="str">
        <f t="shared" ca="1" si="313"/>
        <v/>
      </c>
      <c r="M1879" s="22" t="str">
        <f t="shared" ca="1" si="313"/>
        <v/>
      </c>
      <c r="N1879" s="22" t="str">
        <f t="shared" ca="1" si="313"/>
        <v/>
      </c>
      <c r="O1879" s="22" t="str">
        <f t="shared" ca="1" si="313"/>
        <v/>
      </c>
      <c r="P1879" s="23"/>
      <c r="Q1879" s="23"/>
      <c r="R1879" s="23"/>
      <c r="S1879" s="23"/>
      <c r="T1879" s="23"/>
      <c r="U1879" s="23"/>
      <c r="V1879" s="23"/>
      <c r="W1879" s="23"/>
      <c r="X1879" s="23"/>
      <c r="Y1879" s="23"/>
      <c r="Z1879" s="23"/>
    </row>
    <row r="1880" spans="1:26" x14ac:dyDescent="0.55000000000000004">
      <c r="A1880" s="6" t="str">
        <f t="shared" ca="1" si="311"/>
        <v/>
      </c>
      <c r="B1880" s="22" t="str">
        <f t="shared" ca="1" si="312"/>
        <v/>
      </c>
      <c r="C1880" s="22" t="str">
        <f t="shared" ca="1" si="312"/>
        <v/>
      </c>
      <c r="D1880" s="22" t="str">
        <f t="shared" ca="1" si="312"/>
        <v/>
      </c>
      <c r="E1880" s="22" t="str">
        <f t="shared" ca="1" si="308"/>
        <v/>
      </c>
      <c r="F1880" s="22" t="str">
        <f t="shared" ca="1" si="309"/>
        <v/>
      </c>
      <c r="G1880" s="22" t="str">
        <f t="shared" ca="1" si="310"/>
        <v/>
      </c>
      <c r="H1880" s="22" t="str">
        <f t="shared" ca="1" si="313"/>
        <v/>
      </c>
      <c r="I1880" s="22" t="str">
        <f t="shared" ca="1" si="313"/>
        <v/>
      </c>
      <c r="J1880" s="22" t="str">
        <f t="shared" ca="1" si="313"/>
        <v/>
      </c>
      <c r="K1880" s="22" t="str">
        <f t="shared" ca="1" si="313"/>
        <v/>
      </c>
      <c r="L1880" s="22" t="str">
        <f t="shared" ca="1" si="313"/>
        <v/>
      </c>
      <c r="M1880" s="22" t="str">
        <f t="shared" ca="1" si="313"/>
        <v/>
      </c>
      <c r="N1880" s="22" t="str">
        <f t="shared" ca="1" si="313"/>
        <v/>
      </c>
      <c r="O1880" s="22" t="str">
        <f t="shared" ca="1" si="313"/>
        <v/>
      </c>
      <c r="P1880" s="23"/>
      <c r="Q1880" s="23"/>
      <c r="R1880" s="23"/>
      <c r="S1880" s="23"/>
      <c r="T1880" s="23"/>
      <c r="U1880" s="23"/>
      <c r="V1880" s="23"/>
      <c r="W1880" s="23"/>
      <c r="X1880" s="23"/>
      <c r="Y1880" s="23"/>
      <c r="Z1880" s="23"/>
    </row>
    <row r="1881" spans="1:26" x14ac:dyDescent="0.55000000000000004">
      <c r="A1881" s="6" t="str">
        <f t="shared" ca="1" si="311"/>
        <v/>
      </c>
      <c r="B1881" s="22" t="str">
        <f t="shared" ca="1" si="312"/>
        <v/>
      </c>
      <c r="C1881" s="22" t="str">
        <f t="shared" ca="1" si="312"/>
        <v/>
      </c>
      <c r="D1881" s="22" t="str">
        <f t="shared" ca="1" si="312"/>
        <v/>
      </c>
      <c r="E1881" s="22" t="str">
        <f t="shared" ca="1" si="308"/>
        <v/>
      </c>
      <c r="F1881" s="22" t="str">
        <f t="shared" ca="1" si="309"/>
        <v/>
      </c>
      <c r="G1881" s="22" t="str">
        <f t="shared" ca="1" si="310"/>
        <v/>
      </c>
      <c r="H1881" s="22" t="str">
        <f t="shared" ca="1" si="313"/>
        <v/>
      </c>
      <c r="I1881" s="22" t="str">
        <f t="shared" ca="1" si="313"/>
        <v/>
      </c>
      <c r="J1881" s="22" t="str">
        <f t="shared" ca="1" si="313"/>
        <v/>
      </c>
      <c r="K1881" s="22" t="str">
        <f t="shared" ca="1" si="313"/>
        <v/>
      </c>
      <c r="L1881" s="22" t="str">
        <f t="shared" ca="1" si="313"/>
        <v/>
      </c>
      <c r="M1881" s="22" t="str">
        <f t="shared" ca="1" si="313"/>
        <v/>
      </c>
      <c r="N1881" s="22" t="str">
        <f t="shared" ca="1" si="313"/>
        <v/>
      </c>
      <c r="O1881" s="22" t="str">
        <f t="shared" ca="1" si="313"/>
        <v/>
      </c>
      <c r="P1881" s="23"/>
      <c r="Q1881" s="23"/>
      <c r="R1881" s="23"/>
      <c r="S1881" s="23"/>
      <c r="T1881" s="23"/>
      <c r="U1881" s="23"/>
      <c r="V1881" s="23"/>
      <c r="W1881" s="23"/>
      <c r="X1881" s="23"/>
      <c r="Y1881" s="23"/>
      <c r="Z1881" s="23"/>
    </row>
    <row r="1882" spans="1:26" x14ac:dyDescent="0.55000000000000004">
      <c r="A1882" s="6" t="str">
        <f t="shared" ca="1" si="311"/>
        <v/>
      </c>
      <c r="B1882" s="22" t="str">
        <f t="shared" ca="1" si="312"/>
        <v/>
      </c>
      <c r="C1882" s="22" t="str">
        <f t="shared" ca="1" si="312"/>
        <v/>
      </c>
      <c r="D1882" s="22" t="str">
        <f t="shared" ca="1" si="312"/>
        <v/>
      </c>
      <c r="E1882" s="22" t="str">
        <f t="shared" ca="1" si="308"/>
        <v/>
      </c>
      <c r="F1882" s="22" t="str">
        <f t="shared" ca="1" si="309"/>
        <v/>
      </c>
      <c r="G1882" s="22" t="str">
        <f t="shared" ca="1" si="310"/>
        <v/>
      </c>
      <c r="H1882" s="22" t="str">
        <f t="shared" ca="1" si="313"/>
        <v/>
      </c>
      <c r="I1882" s="22" t="str">
        <f t="shared" ca="1" si="313"/>
        <v/>
      </c>
      <c r="J1882" s="22" t="str">
        <f t="shared" ca="1" si="313"/>
        <v/>
      </c>
      <c r="K1882" s="22" t="str">
        <f t="shared" ca="1" si="313"/>
        <v/>
      </c>
      <c r="L1882" s="22" t="str">
        <f t="shared" ca="1" si="313"/>
        <v/>
      </c>
      <c r="M1882" s="22" t="str">
        <f t="shared" ca="1" si="313"/>
        <v/>
      </c>
      <c r="N1882" s="22" t="str">
        <f t="shared" ca="1" si="313"/>
        <v/>
      </c>
      <c r="O1882" s="22" t="str">
        <f t="shared" ca="1" si="313"/>
        <v/>
      </c>
      <c r="P1882" s="23"/>
      <c r="Q1882" s="23"/>
      <c r="R1882" s="23"/>
      <c r="S1882" s="23"/>
      <c r="T1882" s="23"/>
      <c r="U1882" s="23"/>
      <c r="V1882" s="23"/>
      <c r="W1882" s="23"/>
      <c r="X1882" s="23"/>
      <c r="Y1882" s="23"/>
      <c r="Z1882" s="23"/>
    </row>
    <row r="1883" spans="1:26" x14ac:dyDescent="0.55000000000000004">
      <c r="A1883" s="6" t="str">
        <f t="shared" ca="1" si="311"/>
        <v/>
      </c>
      <c r="B1883" s="22" t="str">
        <f t="shared" ca="1" si="312"/>
        <v/>
      </c>
      <c r="C1883" s="22" t="str">
        <f t="shared" ca="1" si="312"/>
        <v/>
      </c>
      <c r="D1883" s="22" t="str">
        <f t="shared" ca="1" si="312"/>
        <v/>
      </c>
      <c r="E1883" s="22" t="str">
        <f t="shared" ca="1" si="308"/>
        <v/>
      </c>
      <c r="F1883" s="22" t="str">
        <f t="shared" ca="1" si="309"/>
        <v/>
      </c>
      <c r="G1883" s="22" t="str">
        <f t="shared" ca="1" si="310"/>
        <v/>
      </c>
      <c r="H1883" s="22" t="str">
        <f t="shared" ca="1" si="313"/>
        <v/>
      </c>
      <c r="I1883" s="22" t="str">
        <f t="shared" ca="1" si="313"/>
        <v/>
      </c>
      <c r="J1883" s="22" t="str">
        <f t="shared" ca="1" si="313"/>
        <v/>
      </c>
      <c r="K1883" s="22" t="str">
        <f t="shared" ca="1" si="313"/>
        <v/>
      </c>
      <c r="L1883" s="22" t="str">
        <f t="shared" ca="1" si="313"/>
        <v/>
      </c>
      <c r="M1883" s="22" t="str">
        <f t="shared" ca="1" si="313"/>
        <v/>
      </c>
      <c r="N1883" s="22" t="str">
        <f t="shared" ca="1" si="313"/>
        <v/>
      </c>
      <c r="O1883" s="22" t="str">
        <f t="shared" ca="1" si="313"/>
        <v/>
      </c>
      <c r="P1883" s="23"/>
      <c r="Q1883" s="23"/>
      <c r="R1883" s="23"/>
      <c r="S1883" s="23"/>
      <c r="T1883" s="23"/>
      <c r="U1883" s="23"/>
      <c r="V1883" s="23"/>
      <c r="W1883" s="23"/>
      <c r="X1883" s="23"/>
      <c r="Y1883" s="23"/>
      <c r="Z1883" s="23"/>
    </row>
    <row r="1884" spans="1:26" x14ac:dyDescent="0.55000000000000004">
      <c r="A1884" s="6" t="str">
        <f t="shared" ca="1" si="311"/>
        <v/>
      </c>
      <c r="B1884" s="22" t="str">
        <f t="shared" ca="1" si="312"/>
        <v/>
      </c>
      <c r="C1884" s="22" t="str">
        <f t="shared" ca="1" si="312"/>
        <v/>
      </c>
      <c r="D1884" s="22" t="str">
        <f t="shared" ca="1" si="312"/>
        <v/>
      </c>
      <c r="E1884" s="22" t="str">
        <f t="shared" ca="1" si="308"/>
        <v/>
      </c>
      <c r="F1884" s="22" t="str">
        <f t="shared" ca="1" si="309"/>
        <v/>
      </c>
      <c r="G1884" s="22" t="str">
        <f t="shared" ca="1" si="310"/>
        <v/>
      </c>
      <c r="H1884" s="22" t="str">
        <f t="shared" ca="1" si="313"/>
        <v/>
      </c>
      <c r="I1884" s="22" t="str">
        <f t="shared" ca="1" si="313"/>
        <v/>
      </c>
      <c r="J1884" s="22" t="str">
        <f t="shared" ca="1" si="313"/>
        <v/>
      </c>
      <c r="K1884" s="22" t="str">
        <f t="shared" ca="1" si="313"/>
        <v/>
      </c>
      <c r="L1884" s="22" t="str">
        <f t="shared" ca="1" si="313"/>
        <v/>
      </c>
      <c r="M1884" s="22" t="str">
        <f t="shared" ca="1" si="313"/>
        <v/>
      </c>
      <c r="N1884" s="22" t="str">
        <f t="shared" ca="1" si="313"/>
        <v/>
      </c>
      <c r="O1884" s="22" t="str">
        <f t="shared" ca="1" si="313"/>
        <v/>
      </c>
      <c r="P1884" s="23"/>
      <c r="Q1884" s="23"/>
      <c r="R1884" s="23"/>
      <c r="S1884" s="23"/>
      <c r="T1884" s="23"/>
      <c r="U1884" s="23"/>
      <c r="V1884" s="23"/>
      <c r="W1884" s="23"/>
      <c r="X1884" s="23"/>
      <c r="Y1884" s="23"/>
      <c r="Z1884" s="23"/>
    </row>
    <row r="1885" spans="1:26" x14ac:dyDescent="0.55000000000000004">
      <c r="A1885" s="6" t="str">
        <f t="shared" ca="1" si="311"/>
        <v/>
      </c>
      <c r="B1885" s="22" t="str">
        <f t="shared" ca="1" si="312"/>
        <v/>
      </c>
      <c r="C1885" s="22" t="str">
        <f t="shared" ca="1" si="312"/>
        <v/>
      </c>
      <c r="D1885" s="22" t="str">
        <f t="shared" ca="1" si="312"/>
        <v/>
      </c>
      <c r="E1885" s="22" t="str">
        <f t="shared" ca="1" si="308"/>
        <v/>
      </c>
      <c r="F1885" s="22" t="str">
        <f t="shared" ca="1" si="309"/>
        <v/>
      </c>
      <c r="G1885" s="22" t="str">
        <f t="shared" ca="1" si="310"/>
        <v/>
      </c>
      <c r="H1885" s="22" t="str">
        <f t="shared" ca="1" si="313"/>
        <v/>
      </c>
      <c r="I1885" s="22" t="str">
        <f t="shared" ca="1" si="313"/>
        <v/>
      </c>
      <c r="J1885" s="22" t="str">
        <f t="shared" ca="1" si="313"/>
        <v/>
      </c>
      <c r="K1885" s="22" t="str">
        <f t="shared" ca="1" si="313"/>
        <v/>
      </c>
      <c r="L1885" s="22" t="str">
        <f t="shared" ca="1" si="313"/>
        <v/>
      </c>
      <c r="M1885" s="22" t="str">
        <f t="shared" ca="1" si="313"/>
        <v/>
      </c>
      <c r="N1885" s="22" t="str">
        <f t="shared" ca="1" si="313"/>
        <v/>
      </c>
      <c r="O1885" s="22" t="str">
        <f t="shared" ca="1" si="313"/>
        <v/>
      </c>
      <c r="P1885" s="23"/>
      <c r="Q1885" s="23"/>
      <c r="R1885" s="23"/>
      <c r="S1885" s="23"/>
      <c r="T1885" s="23"/>
      <c r="U1885" s="23"/>
      <c r="V1885" s="23"/>
      <c r="W1885" s="23"/>
      <c r="X1885" s="23"/>
      <c r="Y1885" s="23"/>
      <c r="Z1885" s="23"/>
    </row>
    <row r="1886" spans="1:26" x14ac:dyDescent="0.55000000000000004">
      <c r="A1886" s="6" t="str">
        <f t="shared" ca="1" si="311"/>
        <v/>
      </c>
      <c r="B1886" s="22" t="str">
        <f t="shared" ca="1" si="312"/>
        <v/>
      </c>
      <c r="C1886" s="22" t="str">
        <f t="shared" ca="1" si="312"/>
        <v/>
      </c>
      <c r="D1886" s="22" t="str">
        <f t="shared" ca="1" si="312"/>
        <v/>
      </c>
      <c r="E1886" s="22" t="str">
        <f t="shared" ca="1" si="308"/>
        <v/>
      </c>
      <c r="F1886" s="22" t="str">
        <f t="shared" ca="1" si="309"/>
        <v/>
      </c>
      <c r="G1886" s="22" t="str">
        <f t="shared" ca="1" si="310"/>
        <v/>
      </c>
      <c r="H1886" s="22" t="str">
        <f t="shared" ca="1" si="313"/>
        <v/>
      </c>
      <c r="I1886" s="22" t="str">
        <f t="shared" ca="1" si="313"/>
        <v/>
      </c>
      <c r="J1886" s="22" t="str">
        <f t="shared" ca="1" si="313"/>
        <v/>
      </c>
      <c r="K1886" s="22" t="str">
        <f t="shared" ca="1" si="313"/>
        <v/>
      </c>
      <c r="L1886" s="22" t="str">
        <f t="shared" ca="1" si="313"/>
        <v/>
      </c>
      <c r="M1886" s="22" t="str">
        <f t="shared" ca="1" si="313"/>
        <v/>
      </c>
      <c r="N1886" s="22" t="str">
        <f t="shared" ca="1" si="313"/>
        <v/>
      </c>
      <c r="O1886" s="22" t="str">
        <f t="shared" ca="1" si="313"/>
        <v/>
      </c>
      <c r="P1886" s="23"/>
      <c r="Q1886" s="23"/>
      <c r="R1886" s="23"/>
      <c r="S1886" s="23"/>
      <c r="T1886" s="23"/>
      <c r="U1886" s="23"/>
      <c r="V1886" s="23"/>
      <c r="W1886" s="23"/>
      <c r="X1886" s="23"/>
      <c r="Y1886" s="23"/>
      <c r="Z1886" s="23"/>
    </row>
    <row r="1887" spans="1:26" x14ac:dyDescent="0.55000000000000004">
      <c r="A1887" s="6" t="str">
        <f t="shared" ca="1" si="311"/>
        <v/>
      </c>
      <c r="B1887" s="22" t="str">
        <f t="shared" ca="1" si="312"/>
        <v/>
      </c>
      <c r="C1887" s="22" t="str">
        <f t="shared" ca="1" si="312"/>
        <v/>
      </c>
      <c r="D1887" s="22" t="str">
        <f t="shared" ca="1" si="312"/>
        <v/>
      </c>
      <c r="E1887" s="22" t="str">
        <f t="shared" ca="1" si="308"/>
        <v/>
      </c>
      <c r="F1887" s="22" t="str">
        <f t="shared" ca="1" si="309"/>
        <v/>
      </c>
      <c r="G1887" s="22" t="str">
        <f t="shared" ca="1" si="310"/>
        <v/>
      </c>
      <c r="H1887" s="22" t="str">
        <f t="shared" ca="1" si="313"/>
        <v/>
      </c>
      <c r="I1887" s="22" t="str">
        <f t="shared" ca="1" si="313"/>
        <v/>
      </c>
      <c r="J1887" s="22" t="str">
        <f t="shared" ca="1" si="313"/>
        <v/>
      </c>
      <c r="K1887" s="22" t="str">
        <f t="shared" ca="1" si="313"/>
        <v/>
      </c>
      <c r="L1887" s="22" t="str">
        <f t="shared" ca="1" si="313"/>
        <v/>
      </c>
      <c r="M1887" s="22" t="str">
        <f t="shared" ca="1" si="313"/>
        <v/>
      </c>
      <c r="N1887" s="22" t="str">
        <f t="shared" ca="1" si="313"/>
        <v/>
      </c>
      <c r="O1887" s="22" t="str">
        <f t="shared" ca="1" si="313"/>
        <v/>
      </c>
      <c r="P1887" s="23"/>
      <c r="Q1887" s="23"/>
      <c r="R1887" s="23"/>
      <c r="S1887" s="23"/>
      <c r="T1887" s="23"/>
      <c r="U1887" s="23"/>
      <c r="V1887" s="23"/>
      <c r="W1887" s="23"/>
      <c r="X1887" s="23"/>
      <c r="Y1887" s="23"/>
      <c r="Z1887" s="23"/>
    </row>
    <row r="1888" spans="1:26" x14ac:dyDescent="0.55000000000000004">
      <c r="A1888" s="6" t="str">
        <f t="shared" ca="1" si="311"/>
        <v/>
      </c>
      <c r="B1888" s="22" t="str">
        <f t="shared" ref="B1888:D1907" ca="1" si="314">IF($A1888="","",IF(ISERROR(IF(ISERROR(INDEX(FredRatesData_AllData,MATCH($A1888-(MAX(0,WEEKDAY($A1888,2)-5)),FredRatesData_Dates,0),MATCH(B$6,FredRatesData_IDs,0),1)/B$5),INDEX(FredRatesData_AllData,MATCH($A1888-(MAX(0,WEEKDAY($A1888,2)-5))-3,FredRatesData_Dates,0),MATCH(B$6,FredRatesData_IDs,0),1)/B$5,INDEX(FredRatesData_AllData,MATCH($A1888-(MAX(0,WEEKDAY($A1888,2)-5)),FredRatesData_Dates,0),MATCH(B$6,FredRatesData_IDs,0),1)/B$5)),"",IF(ISERROR(INDEX(FredRatesData_AllData,MATCH($A1888-(MAX(0,WEEKDAY($A1888,2)-5)),FredRatesData_Dates,0),MATCH(B$6,FredRatesData_IDs,0),1)/B$5),INDEX(FredRatesData_AllData,MATCH($A1888-(MAX(0,WEEKDAY($A1888,2)-5))-3,FredRatesData_Dates,0),MATCH(B$6,FredRatesData_IDs,0),1)/B$5,INDEX(FredRatesData_AllData,MATCH($A1888-(MAX(0,WEEKDAY($A1888,2)-5)),FredRatesData_Dates,0),MATCH(B$6,FredRatesData_IDs,0),1)/B$5)))</f>
        <v/>
      </c>
      <c r="C1888" s="22" t="str">
        <f t="shared" ca="1" si="314"/>
        <v/>
      </c>
      <c r="D1888" s="22" t="str">
        <f t="shared" ca="1" si="314"/>
        <v/>
      </c>
      <c r="E1888" s="22" t="str">
        <f t="shared" ca="1" si="308"/>
        <v/>
      </c>
      <c r="F1888" s="22" t="str">
        <f t="shared" ca="1" si="309"/>
        <v/>
      </c>
      <c r="G1888" s="22" t="str">
        <f t="shared" ca="1" si="310"/>
        <v/>
      </c>
      <c r="H1888" s="22" t="str">
        <f t="shared" ref="H1888:O1907" ca="1" si="315">IF($A1888="","",IF(ISERROR(IF(ISERROR(INDEX(FredRatesData_AllData,MATCH($A1888-(MAX(0,WEEKDAY($A1888,2)-5)),FredRatesData_Dates,0),MATCH(H$6,FredRatesData_IDs,0),1)/H$5),INDEX(FredRatesData_AllData,MATCH($A1888-(MAX(0,WEEKDAY($A1888,2)-5))-3,FredRatesData_Dates,0),MATCH(H$6,FredRatesData_IDs,0),1)/H$5,INDEX(FredRatesData_AllData,MATCH($A1888-(MAX(0,WEEKDAY($A1888,2)-5)),FredRatesData_Dates,0),MATCH(H$6,FredRatesData_IDs,0),1)/H$5)),"",IF(ISERROR(INDEX(FredRatesData_AllData,MATCH($A1888-(MAX(0,WEEKDAY($A1888,2)-5)),FredRatesData_Dates,0),MATCH(H$6,FredRatesData_IDs,0),1)/H$5),INDEX(FredRatesData_AllData,MATCH($A1888-(MAX(0,WEEKDAY($A1888,2)-5))-3,FredRatesData_Dates,0),MATCH(H$6,FredRatesData_IDs,0),1)/H$5,INDEX(FredRatesData_AllData,MATCH($A1888-(MAX(0,WEEKDAY($A1888,2)-5)),FredRatesData_Dates,0),MATCH(H$6,FredRatesData_IDs,0),1)/H$5)))</f>
        <v/>
      </c>
      <c r="I1888" s="22" t="str">
        <f t="shared" ca="1" si="315"/>
        <v/>
      </c>
      <c r="J1888" s="22" t="str">
        <f t="shared" ca="1" si="315"/>
        <v/>
      </c>
      <c r="K1888" s="22" t="str">
        <f t="shared" ca="1" si="315"/>
        <v/>
      </c>
      <c r="L1888" s="22" t="str">
        <f t="shared" ca="1" si="315"/>
        <v/>
      </c>
      <c r="M1888" s="22" t="str">
        <f t="shared" ca="1" si="315"/>
        <v/>
      </c>
      <c r="N1888" s="22" t="str">
        <f t="shared" ca="1" si="315"/>
        <v/>
      </c>
      <c r="O1888" s="22" t="str">
        <f t="shared" ca="1" si="315"/>
        <v/>
      </c>
      <c r="P1888" s="23"/>
      <c r="Q1888" s="23"/>
      <c r="R1888" s="23"/>
      <c r="S1888" s="23"/>
      <c r="T1888" s="23"/>
      <c r="U1888" s="23"/>
      <c r="V1888" s="23"/>
      <c r="W1888" s="23"/>
      <c r="X1888" s="23"/>
      <c r="Y1888" s="23"/>
      <c r="Z1888" s="23"/>
    </row>
    <row r="1889" spans="1:26" x14ac:dyDescent="0.55000000000000004">
      <c r="A1889" s="6" t="str">
        <f t="shared" ca="1" si="311"/>
        <v/>
      </c>
      <c r="B1889" s="22" t="str">
        <f t="shared" ca="1" si="314"/>
        <v/>
      </c>
      <c r="C1889" s="22" t="str">
        <f t="shared" ca="1" si="314"/>
        <v/>
      </c>
      <c r="D1889" s="22" t="str">
        <f t="shared" ca="1" si="314"/>
        <v/>
      </c>
      <c r="E1889" s="22" t="str">
        <f t="shared" ca="1" si="308"/>
        <v/>
      </c>
      <c r="F1889" s="22" t="str">
        <f t="shared" ca="1" si="309"/>
        <v/>
      </c>
      <c r="G1889" s="22" t="str">
        <f t="shared" ca="1" si="310"/>
        <v/>
      </c>
      <c r="H1889" s="22" t="str">
        <f t="shared" ca="1" si="315"/>
        <v/>
      </c>
      <c r="I1889" s="22" t="str">
        <f t="shared" ca="1" si="315"/>
        <v/>
      </c>
      <c r="J1889" s="22" t="str">
        <f t="shared" ca="1" si="315"/>
        <v/>
      </c>
      <c r="K1889" s="22" t="str">
        <f t="shared" ca="1" si="315"/>
        <v/>
      </c>
      <c r="L1889" s="22" t="str">
        <f t="shared" ca="1" si="315"/>
        <v/>
      </c>
      <c r="M1889" s="22" t="str">
        <f t="shared" ca="1" si="315"/>
        <v/>
      </c>
      <c r="N1889" s="22" t="str">
        <f t="shared" ca="1" si="315"/>
        <v/>
      </c>
      <c r="O1889" s="22" t="str">
        <f t="shared" ca="1" si="315"/>
        <v/>
      </c>
      <c r="P1889" s="23"/>
      <c r="Q1889" s="23"/>
      <c r="R1889" s="23"/>
      <c r="S1889" s="23"/>
      <c r="T1889" s="23"/>
      <c r="U1889" s="23"/>
      <c r="V1889" s="23"/>
      <c r="W1889" s="23"/>
      <c r="X1889" s="23"/>
      <c r="Y1889" s="23"/>
      <c r="Z1889" s="23"/>
    </row>
    <row r="1890" spans="1:26" x14ac:dyDescent="0.55000000000000004">
      <c r="A1890" s="6" t="str">
        <f t="shared" ca="1" si="311"/>
        <v/>
      </c>
      <c r="B1890" s="22" t="str">
        <f t="shared" ca="1" si="314"/>
        <v/>
      </c>
      <c r="C1890" s="22" t="str">
        <f t="shared" ca="1" si="314"/>
        <v/>
      </c>
      <c r="D1890" s="22" t="str">
        <f t="shared" ca="1" si="314"/>
        <v/>
      </c>
      <c r="E1890" s="22" t="str">
        <f t="shared" ca="1" si="308"/>
        <v/>
      </c>
      <c r="F1890" s="22" t="str">
        <f t="shared" ca="1" si="309"/>
        <v/>
      </c>
      <c r="G1890" s="22" t="str">
        <f t="shared" ca="1" si="310"/>
        <v/>
      </c>
      <c r="H1890" s="22" t="str">
        <f t="shared" ca="1" si="315"/>
        <v/>
      </c>
      <c r="I1890" s="22" t="str">
        <f t="shared" ca="1" si="315"/>
        <v/>
      </c>
      <c r="J1890" s="22" t="str">
        <f t="shared" ca="1" si="315"/>
        <v/>
      </c>
      <c r="K1890" s="22" t="str">
        <f t="shared" ca="1" si="315"/>
        <v/>
      </c>
      <c r="L1890" s="22" t="str">
        <f t="shared" ca="1" si="315"/>
        <v/>
      </c>
      <c r="M1890" s="22" t="str">
        <f t="shared" ca="1" si="315"/>
        <v/>
      </c>
      <c r="N1890" s="22" t="str">
        <f t="shared" ca="1" si="315"/>
        <v/>
      </c>
      <c r="O1890" s="22" t="str">
        <f t="shared" ca="1" si="315"/>
        <v/>
      </c>
      <c r="P1890" s="23"/>
      <c r="Q1890" s="23"/>
      <c r="R1890" s="23"/>
      <c r="S1890" s="23"/>
      <c r="T1890" s="23"/>
      <c r="U1890" s="23"/>
      <c r="V1890" s="23"/>
      <c r="W1890" s="23"/>
      <c r="X1890" s="23"/>
      <c r="Y1890" s="23"/>
      <c r="Z1890" s="23"/>
    </row>
    <row r="1891" spans="1:26" x14ac:dyDescent="0.55000000000000004">
      <c r="A1891" s="6" t="str">
        <f t="shared" ca="1" si="311"/>
        <v/>
      </c>
      <c r="B1891" s="22" t="str">
        <f t="shared" ca="1" si="314"/>
        <v/>
      </c>
      <c r="C1891" s="22" t="str">
        <f t="shared" ca="1" si="314"/>
        <v/>
      </c>
      <c r="D1891" s="22" t="str">
        <f t="shared" ca="1" si="314"/>
        <v/>
      </c>
      <c r="E1891" s="22" t="str">
        <f t="shared" ca="1" si="308"/>
        <v/>
      </c>
      <c r="F1891" s="22" t="str">
        <f t="shared" ca="1" si="309"/>
        <v/>
      </c>
      <c r="G1891" s="22" t="str">
        <f t="shared" ca="1" si="310"/>
        <v/>
      </c>
      <c r="H1891" s="22" t="str">
        <f t="shared" ca="1" si="315"/>
        <v/>
      </c>
      <c r="I1891" s="22" t="str">
        <f t="shared" ca="1" si="315"/>
        <v/>
      </c>
      <c r="J1891" s="22" t="str">
        <f t="shared" ca="1" si="315"/>
        <v/>
      </c>
      <c r="K1891" s="22" t="str">
        <f t="shared" ca="1" si="315"/>
        <v/>
      </c>
      <c r="L1891" s="22" t="str">
        <f t="shared" ca="1" si="315"/>
        <v/>
      </c>
      <c r="M1891" s="22" t="str">
        <f t="shared" ca="1" si="315"/>
        <v/>
      </c>
      <c r="N1891" s="22" t="str">
        <f t="shared" ca="1" si="315"/>
        <v/>
      </c>
      <c r="O1891" s="22" t="str">
        <f t="shared" ca="1" si="315"/>
        <v/>
      </c>
      <c r="P1891" s="23"/>
      <c r="Q1891" s="23"/>
      <c r="R1891" s="23"/>
      <c r="S1891" s="23"/>
      <c r="T1891" s="23"/>
      <c r="U1891" s="23"/>
      <c r="V1891" s="23"/>
      <c r="W1891" s="23"/>
      <c r="X1891" s="23"/>
      <c r="Y1891" s="23"/>
      <c r="Z1891" s="23"/>
    </row>
    <row r="1892" spans="1:26" x14ac:dyDescent="0.55000000000000004">
      <c r="A1892" s="6" t="str">
        <f t="shared" ca="1" si="311"/>
        <v/>
      </c>
      <c r="B1892" s="22" t="str">
        <f t="shared" ca="1" si="314"/>
        <v/>
      </c>
      <c r="C1892" s="22" t="str">
        <f t="shared" ca="1" si="314"/>
        <v/>
      </c>
      <c r="D1892" s="22" t="str">
        <f t="shared" ca="1" si="314"/>
        <v/>
      </c>
      <c r="E1892" s="22" t="str">
        <f t="shared" ca="1" si="308"/>
        <v/>
      </c>
      <c r="F1892" s="22" t="str">
        <f t="shared" ca="1" si="309"/>
        <v/>
      </c>
      <c r="G1892" s="22" t="str">
        <f t="shared" ca="1" si="310"/>
        <v/>
      </c>
      <c r="H1892" s="22" t="str">
        <f t="shared" ca="1" si="315"/>
        <v/>
      </c>
      <c r="I1892" s="22" t="str">
        <f t="shared" ca="1" si="315"/>
        <v/>
      </c>
      <c r="J1892" s="22" t="str">
        <f t="shared" ca="1" si="315"/>
        <v/>
      </c>
      <c r="K1892" s="22" t="str">
        <f t="shared" ca="1" si="315"/>
        <v/>
      </c>
      <c r="L1892" s="22" t="str">
        <f t="shared" ca="1" si="315"/>
        <v/>
      </c>
      <c r="M1892" s="22" t="str">
        <f t="shared" ca="1" si="315"/>
        <v/>
      </c>
      <c r="N1892" s="22" t="str">
        <f t="shared" ca="1" si="315"/>
        <v/>
      </c>
      <c r="O1892" s="22" t="str">
        <f t="shared" ca="1" si="315"/>
        <v/>
      </c>
      <c r="P1892" s="23"/>
      <c r="Q1892" s="23"/>
      <c r="R1892" s="23"/>
      <c r="S1892" s="23"/>
      <c r="T1892" s="23"/>
      <c r="U1892" s="23"/>
      <c r="V1892" s="23"/>
      <c r="W1892" s="23"/>
      <c r="X1892" s="23"/>
      <c r="Y1892" s="23"/>
      <c r="Z1892" s="23"/>
    </row>
    <row r="1893" spans="1:26" x14ac:dyDescent="0.55000000000000004">
      <c r="A1893" s="6" t="str">
        <f t="shared" ca="1" si="311"/>
        <v/>
      </c>
      <c r="B1893" s="22" t="str">
        <f t="shared" ca="1" si="314"/>
        <v/>
      </c>
      <c r="C1893" s="22" t="str">
        <f t="shared" ca="1" si="314"/>
        <v/>
      </c>
      <c r="D1893" s="22" t="str">
        <f t="shared" ca="1" si="314"/>
        <v/>
      </c>
      <c r="E1893" s="22" t="str">
        <f t="shared" ca="1" si="308"/>
        <v/>
      </c>
      <c r="F1893" s="22" t="str">
        <f t="shared" ca="1" si="309"/>
        <v/>
      </c>
      <c r="G1893" s="22" t="str">
        <f t="shared" ca="1" si="310"/>
        <v/>
      </c>
      <c r="H1893" s="22" t="str">
        <f t="shared" ca="1" si="315"/>
        <v/>
      </c>
      <c r="I1893" s="22" t="str">
        <f t="shared" ca="1" si="315"/>
        <v/>
      </c>
      <c r="J1893" s="22" t="str">
        <f t="shared" ca="1" si="315"/>
        <v/>
      </c>
      <c r="K1893" s="22" t="str">
        <f t="shared" ca="1" si="315"/>
        <v/>
      </c>
      <c r="L1893" s="22" t="str">
        <f t="shared" ca="1" si="315"/>
        <v/>
      </c>
      <c r="M1893" s="22" t="str">
        <f t="shared" ca="1" si="315"/>
        <v/>
      </c>
      <c r="N1893" s="22" t="str">
        <f t="shared" ca="1" si="315"/>
        <v/>
      </c>
      <c r="O1893" s="22" t="str">
        <f t="shared" ca="1" si="315"/>
        <v/>
      </c>
      <c r="P1893" s="23"/>
      <c r="Q1893" s="23"/>
      <c r="R1893" s="23"/>
      <c r="S1893" s="23"/>
      <c r="T1893" s="23"/>
      <c r="U1893" s="23"/>
      <c r="V1893" s="23"/>
      <c r="W1893" s="23"/>
      <c r="X1893" s="23"/>
      <c r="Y1893" s="23"/>
      <c r="Z1893" s="23"/>
    </row>
    <row r="1894" spans="1:26" x14ac:dyDescent="0.55000000000000004">
      <c r="A1894" s="6" t="str">
        <f t="shared" ca="1" si="311"/>
        <v/>
      </c>
      <c r="B1894" s="22" t="str">
        <f t="shared" ca="1" si="314"/>
        <v/>
      </c>
      <c r="C1894" s="22" t="str">
        <f t="shared" ca="1" si="314"/>
        <v/>
      </c>
      <c r="D1894" s="22" t="str">
        <f t="shared" ca="1" si="314"/>
        <v/>
      </c>
      <c r="E1894" s="22" t="str">
        <f t="shared" ca="1" si="308"/>
        <v/>
      </c>
      <c r="F1894" s="22" t="str">
        <f t="shared" ca="1" si="309"/>
        <v/>
      </c>
      <c r="G1894" s="22" t="str">
        <f t="shared" ca="1" si="310"/>
        <v/>
      </c>
      <c r="H1894" s="22" t="str">
        <f t="shared" ca="1" si="315"/>
        <v/>
      </c>
      <c r="I1894" s="22" t="str">
        <f t="shared" ca="1" si="315"/>
        <v/>
      </c>
      <c r="J1894" s="22" t="str">
        <f t="shared" ca="1" si="315"/>
        <v/>
      </c>
      <c r="K1894" s="22" t="str">
        <f t="shared" ca="1" si="315"/>
        <v/>
      </c>
      <c r="L1894" s="22" t="str">
        <f t="shared" ca="1" si="315"/>
        <v/>
      </c>
      <c r="M1894" s="22" t="str">
        <f t="shared" ca="1" si="315"/>
        <v/>
      </c>
      <c r="N1894" s="22" t="str">
        <f t="shared" ca="1" si="315"/>
        <v/>
      </c>
      <c r="O1894" s="22" t="str">
        <f t="shared" ca="1" si="315"/>
        <v/>
      </c>
      <c r="P1894" s="23"/>
      <c r="Q1894" s="23"/>
      <c r="R1894" s="23"/>
      <c r="S1894" s="23"/>
      <c r="T1894" s="23"/>
      <c r="U1894" s="23"/>
      <c r="V1894" s="23"/>
      <c r="W1894" s="23"/>
      <c r="X1894" s="23"/>
      <c r="Y1894" s="23"/>
      <c r="Z1894" s="23"/>
    </row>
    <row r="1895" spans="1:26" x14ac:dyDescent="0.55000000000000004">
      <c r="A1895" s="6" t="str">
        <f t="shared" ca="1" si="311"/>
        <v/>
      </c>
      <c r="B1895" s="22" t="str">
        <f t="shared" ca="1" si="314"/>
        <v/>
      </c>
      <c r="C1895" s="22" t="str">
        <f t="shared" ca="1" si="314"/>
        <v/>
      </c>
      <c r="D1895" s="22" t="str">
        <f t="shared" ca="1" si="314"/>
        <v/>
      </c>
      <c r="E1895" s="22" t="str">
        <f t="shared" ca="1" si="308"/>
        <v/>
      </c>
      <c r="F1895" s="22" t="str">
        <f t="shared" ca="1" si="309"/>
        <v/>
      </c>
      <c r="G1895" s="22" t="str">
        <f t="shared" ca="1" si="310"/>
        <v/>
      </c>
      <c r="H1895" s="22" t="str">
        <f t="shared" ca="1" si="315"/>
        <v/>
      </c>
      <c r="I1895" s="22" t="str">
        <f t="shared" ca="1" si="315"/>
        <v/>
      </c>
      <c r="J1895" s="22" t="str">
        <f t="shared" ca="1" si="315"/>
        <v/>
      </c>
      <c r="K1895" s="22" t="str">
        <f t="shared" ca="1" si="315"/>
        <v/>
      </c>
      <c r="L1895" s="22" t="str">
        <f t="shared" ca="1" si="315"/>
        <v/>
      </c>
      <c r="M1895" s="22" t="str">
        <f t="shared" ca="1" si="315"/>
        <v/>
      </c>
      <c r="N1895" s="22" t="str">
        <f t="shared" ca="1" si="315"/>
        <v/>
      </c>
      <c r="O1895" s="22" t="str">
        <f t="shared" ca="1" si="315"/>
        <v/>
      </c>
      <c r="P1895" s="23"/>
      <c r="Q1895" s="23"/>
      <c r="R1895" s="23"/>
      <c r="S1895" s="23"/>
      <c r="T1895" s="23"/>
      <c r="U1895" s="23"/>
      <c r="V1895" s="23"/>
      <c r="W1895" s="23"/>
      <c r="X1895" s="23"/>
      <c r="Y1895" s="23"/>
      <c r="Z1895" s="23"/>
    </row>
    <row r="1896" spans="1:26" x14ac:dyDescent="0.55000000000000004">
      <c r="A1896" s="6" t="str">
        <f t="shared" ca="1" si="311"/>
        <v/>
      </c>
      <c r="B1896" s="22" t="str">
        <f t="shared" ca="1" si="314"/>
        <v/>
      </c>
      <c r="C1896" s="22" t="str">
        <f t="shared" ca="1" si="314"/>
        <v/>
      </c>
      <c r="D1896" s="22" t="str">
        <f t="shared" ca="1" si="314"/>
        <v/>
      </c>
      <c r="E1896" s="22" t="str">
        <f t="shared" ca="1" si="308"/>
        <v/>
      </c>
      <c r="F1896" s="22" t="str">
        <f t="shared" ca="1" si="309"/>
        <v/>
      </c>
      <c r="G1896" s="22" t="str">
        <f t="shared" ca="1" si="310"/>
        <v/>
      </c>
      <c r="H1896" s="22" t="str">
        <f t="shared" ca="1" si="315"/>
        <v/>
      </c>
      <c r="I1896" s="22" t="str">
        <f t="shared" ca="1" si="315"/>
        <v/>
      </c>
      <c r="J1896" s="22" t="str">
        <f t="shared" ca="1" si="315"/>
        <v/>
      </c>
      <c r="K1896" s="22" t="str">
        <f t="shared" ca="1" si="315"/>
        <v/>
      </c>
      <c r="L1896" s="22" t="str">
        <f t="shared" ca="1" si="315"/>
        <v/>
      </c>
      <c r="M1896" s="22" t="str">
        <f t="shared" ca="1" si="315"/>
        <v/>
      </c>
      <c r="N1896" s="22" t="str">
        <f t="shared" ca="1" si="315"/>
        <v/>
      </c>
      <c r="O1896" s="22" t="str">
        <f t="shared" ca="1" si="315"/>
        <v/>
      </c>
      <c r="P1896" s="23"/>
      <c r="Q1896" s="23"/>
      <c r="R1896" s="23"/>
      <c r="S1896" s="23"/>
      <c r="T1896" s="23"/>
      <c r="U1896" s="23"/>
      <c r="V1896" s="23"/>
      <c r="W1896" s="23"/>
      <c r="X1896" s="23"/>
      <c r="Y1896" s="23"/>
      <c r="Z1896" s="23"/>
    </row>
    <row r="1897" spans="1:26" x14ac:dyDescent="0.55000000000000004">
      <c r="A1897" s="6" t="str">
        <f t="shared" ca="1" si="311"/>
        <v/>
      </c>
      <c r="B1897" s="22" t="str">
        <f t="shared" ca="1" si="314"/>
        <v/>
      </c>
      <c r="C1897" s="22" t="str">
        <f t="shared" ca="1" si="314"/>
        <v/>
      </c>
      <c r="D1897" s="22" t="str">
        <f t="shared" ca="1" si="314"/>
        <v/>
      </c>
      <c r="E1897" s="22" t="str">
        <f t="shared" ca="1" si="308"/>
        <v/>
      </c>
      <c r="F1897" s="22" t="str">
        <f t="shared" ca="1" si="309"/>
        <v/>
      </c>
      <c r="G1897" s="22" t="str">
        <f t="shared" ca="1" si="310"/>
        <v/>
      </c>
      <c r="H1897" s="22" t="str">
        <f t="shared" ca="1" si="315"/>
        <v/>
      </c>
      <c r="I1897" s="22" t="str">
        <f t="shared" ca="1" si="315"/>
        <v/>
      </c>
      <c r="J1897" s="22" t="str">
        <f t="shared" ca="1" si="315"/>
        <v/>
      </c>
      <c r="K1897" s="22" t="str">
        <f t="shared" ca="1" si="315"/>
        <v/>
      </c>
      <c r="L1897" s="22" t="str">
        <f t="shared" ca="1" si="315"/>
        <v/>
      </c>
      <c r="M1897" s="22" t="str">
        <f t="shared" ca="1" si="315"/>
        <v/>
      </c>
      <c r="N1897" s="22" t="str">
        <f t="shared" ca="1" si="315"/>
        <v/>
      </c>
      <c r="O1897" s="22" t="str">
        <f t="shared" ca="1" si="315"/>
        <v/>
      </c>
      <c r="P1897" s="23"/>
      <c r="Q1897" s="23"/>
      <c r="R1897" s="23"/>
      <c r="S1897" s="23"/>
      <c r="T1897" s="23"/>
      <c r="U1897" s="23"/>
      <c r="V1897" s="23"/>
      <c r="W1897" s="23"/>
      <c r="X1897" s="23"/>
      <c r="Y1897" s="23"/>
      <c r="Z1897" s="23"/>
    </row>
    <row r="1898" spans="1:26" x14ac:dyDescent="0.55000000000000004">
      <c r="A1898" s="6" t="str">
        <f t="shared" ca="1" si="311"/>
        <v/>
      </c>
      <c r="B1898" s="22" t="str">
        <f t="shared" ca="1" si="314"/>
        <v/>
      </c>
      <c r="C1898" s="22" t="str">
        <f t="shared" ca="1" si="314"/>
        <v/>
      </c>
      <c r="D1898" s="22" t="str">
        <f t="shared" ca="1" si="314"/>
        <v/>
      </c>
      <c r="E1898" s="22" t="str">
        <f t="shared" ca="1" si="308"/>
        <v/>
      </c>
      <c r="F1898" s="22" t="str">
        <f t="shared" ca="1" si="309"/>
        <v/>
      </c>
      <c r="G1898" s="22" t="str">
        <f t="shared" ca="1" si="310"/>
        <v/>
      </c>
      <c r="H1898" s="22" t="str">
        <f t="shared" ca="1" si="315"/>
        <v/>
      </c>
      <c r="I1898" s="22" t="str">
        <f t="shared" ca="1" si="315"/>
        <v/>
      </c>
      <c r="J1898" s="22" t="str">
        <f t="shared" ca="1" si="315"/>
        <v/>
      </c>
      <c r="K1898" s="22" t="str">
        <f t="shared" ca="1" si="315"/>
        <v/>
      </c>
      <c r="L1898" s="22" t="str">
        <f t="shared" ca="1" si="315"/>
        <v/>
      </c>
      <c r="M1898" s="22" t="str">
        <f t="shared" ca="1" si="315"/>
        <v/>
      </c>
      <c r="N1898" s="22" t="str">
        <f t="shared" ca="1" si="315"/>
        <v/>
      </c>
      <c r="O1898" s="22" t="str">
        <f t="shared" ca="1" si="315"/>
        <v/>
      </c>
      <c r="P1898" s="23"/>
      <c r="Q1898" s="23"/>
      <c r="R1898" s="23"/>
      <c r="S1898" s="23"/>
      <c r="T1898" s="23"/>
      <c r="U1898" s="23"/>
      <c r="V1898" s="23"/>
      <c r="W1898" s="23"/>
      <c r="X1898" s="23"/>
      <c r="Y1898" s="23"/>
      <c r="Z1898" s="23"/>
    </row>
    <row r="1899" spans="1:26" x14ac:dyDescent="0.55000000000000004">
      <c r="A1899" s="6" t="str">
        <f t="shared" ca="1" si="311"/>
        <v/>
      </c>
      <c r="B1899" s="22" t="str">
        <f t="shared" ca="1" si="314"/>
        <v/>
      </c>
      <c r="C1899" s="22" t="str">
        <f t="shared" ca="1" si="314"/>
        <v/>
      </c>
      <c r="D1899" s="22" t="str">
        <f t="shared" ca="1" si="314"/>
        <v/>
      </c>
      <c r="E1899" s="22" t="str">
        <f t="shared" ca="1" si="308"/>
        <v/>
      </c>
      <c r="F1899" s="22" t="str">
        <f t="shared" ca="1" si="309"/>
        <v/>
      </c>
      <c r="G1899" s="22" t="str">
        <f t="shared" ca="1" si="310"/>
        <v/>
      </c>
      <c r="H1899" s="22" t="str">
        <f t="shared" ca="1" si="315"/>
        <v/>
      </c>
      <c r="I1899" s="22" t="str">
        <f t="shared" ca="1" si="315"/>
        <v/>
      </c>
      <c r="J1899" s="22" t="str">
        <f t="shared" ca="1" si="315"/>
        <v/>
      </c>
      <c r="K1899" s="22" t="str">
        <f t="shared" ca="1" si="315"/>
        <v/>
      </c>
      <c r="L1899" s="22" t="str">
        <f t="shared" ca="1" si="315"/>
        <v/>
      </c>
      <c r="M1899" s="22" t="str">
        <f t="shared" ca="1" si="315"/>
        <v/>
      </c>
      <c r="N1899" s="22" t="str">
        <f t="shared" ca="1" si="315"/>
        <v/>
      </c>
      <c r="O1899" s="22" t="str">
        <f t="shared" ca="1" si="315"/>
        <v/>
      </c>
      <c r="P1899" s="23"/>
      <c r="Q1899" s="23"/>
      <c r="R1899" s="23"/>
      <c r="S1899" s="23"/>
      <c r="T1899" s="23"/>
      <c r="U1899" s="23"/>
      <c r="V1899" s="23"/>
      <c r="W1899" s="23"/>
      <c r="X1899" s="23"/>
      <c r="Y1899" s="23"/>
      <c r="Z1899" s="23"/>
    </row>
    <row r="1900" spans="1:26" x14ac:dyDescent="0.55000000000000004">
      <c r="A1900" s="6" t="str">
        <f t="shared" ca="1" si="311"/>
        <v/>
      </c>
      <c r="B1900" s="22" t="str">
        <f t="shared" ca="1" si="314"/>
        <v/>
      </c>
      <c r="C1900" s="22" t="str">
        <f t="shared" ca="1" si="314"/>
        <v/>
      </c>
      <c r="D1900" s="22" t="str">
        <f t="shared" ca="1" si="314"/>
        <v/>
      </c>
      <c r="E1900" s="22" t="str">
        <f t="shared" ca="1" si="308"/>
        <v/>
      </c>
      <c r="F1900" s="22" t="str">
        <f t="shared" ca="1" si="309"/>
        <v/>
      </c>
      <c r="G1900" s="22" t="str">
        <f t="shared" ca="1" si="310"/>
        <v/>
      </c>
      <c r="H1900" s="22" t="str">
        <f t="shared" ca="1" si="315"/>
        <v/>
      </c>
      <c r="I1900" s="22" t="str">
        <f t="shared" ca="1" si="315"/>
        <v/>
      </c>
      <c r="J1900" s="22" t="str">
        <f t="shared" ca="1" si="315"/>
        <v/>
      </c>
      <c r="K1900" s="22" t="str">
        <f t="shared" ca="1" si="315"/>
        <v/>
      </c>
      <c r="L1900" s="22" t="str">
        <f t="shared" ca="1" si="315"/>
        <v/>
      </c>
      <c r="M1900" s="22" t="str">
        <f t="shared" ca="1" si="315"/>
        <v/>
      </c>
      <c r="N1900" s="22" t="str">
        <f t="shared" ca="1" si="315"/>
        <v/>
      </c>
      <c r="O1900" s="22" t="str">
        <f t="shared" ca="1" si="315"/>
        <v/>
      </c>
      <c r="P1900" s="23"/>
      <c r="Q1900" s="23"/>
      <c r="R1900" s="23"/>
      <c r="S1900" s="23"/>
      <c r="T1900" s="23"/>
      <c r="U1900" s="23"/>
      <c r="V1900" s="23"/>
      <c r="W1900" s="23"/>
      <c r="X1900" s="23"/>
      <c r="Y1900" s="23"/>
      <c r="Z1900" s="23"/>
    </row>
    <row r="1901" spans="1:26" x14ac:dyDescent="0.55000000000000004">
      <c r="A1901" s="6" t="str">
        <f t="shared" ca="1" si="311"/>
        <v/>
      </c>
      <c r="B1901" s="22" t="str">
        <f t="shared" ca="1" si="314"/>
        <v/>
      </c>
      <c r="C1901" s="22" t="str">
        <f t="shared" ca="1" si="314"/>
        <v/>
      </c>
      <c r="D1901" s="22" t="str">
        <f t="shared" ca="1" si="314"/>
        <v/>
      </c>
      <c r="E1901" s="22" t="str">
        <f t="shared" ca="1" si="308"/>
        <v/>
      </c>
      <c r="F1901" s="22" t="str">
        <f t="shared" ca="1" si="309"/>
        <v/>
      </c>
      <c r="G1901" s="22" t="str">
        <f t="shared" ca="1" si="310"/>
        <v/>
      </c>
      <c r="H1901" s="22" t="str">
        <f t="shared" ca="1" si="315"/>
        <v/>
      </c>
      <c r="I1901" s="22" t="str">
        <f t="shared" ca="1" si="315"/>
        <v/>
      </c>
      <c r="J1901" s="22" t="str">
        <f t="shared" ca="1" si="315"/>
        <v/>
      </c>
      <c r="K1901" s="22" t="str">
        <f t="shared" ca="1" si="315"/>
        <v/>
      </c>
      <c r="L1901" s="22" t="str">
        <f t="shared" ca="1" si="315"/>
        <v/>
      </c>
      <c r="M1901" s="22" t="str">
        <f t="shared" ca="1" si="315"/>
        <v/>
      </c>
      <c r="N1901" s="22" t="str">
        <f t="shared" ca="1" si="315"/>
        <v/>
      </c>
      <c r="O1901" s="22" t="str">
        <f t="shared" ca="1" si="315"/>
        <v/>
      </c>
      <c r="P1901" s="23"/>
      <c r="Q1901" s="23"/>
      <c r="R1901" s="23"/>
      <c r="S1901" s="23"/>
      <c r="T1901" s="23"/>
      <c r="U1901" s="23"/>
      <c r="V1901" s="23"/>
      <c r="W1901" s="23"/>
      <c r="X1901" s="23"/>
      <c r="Y1901" s="23"/>
      <c r="Z1901" s="23"/>
    </row>
    <row r="1902" spans="1:26" x14ac:dyDescent="0.55000000000000004">
      <c r="A1902" s="6" t="str">
        <f t="shared" ca="1" si="311"/>
        <v/>
      </c>
      <c r="B1902" s="22" t="str">
        <f t="shared" ca="1" si="314"/>
        <v/>
      </c>
      <c r="C1902" s="22" t="str">
        <f t="shared" ca="1" si="314"/>
        <v/>
      </c>
      <c r="D1902" s="22" t="str">
        <f t="shared" ca="1" si="314"/>
        <v/>
      </c>
      <c r="E1902" s="22" t="str">
        <f t="shared" ca="1" si="308"/>
        <v/>
      </c>
      <c r="F1902" s="22" t="str">
        <f t="shared" ca="1" si="309"/>
        <v/>
      </c>
      <c r="G1902" s="22" t="str">
        <f t="shared" ca="1" si="310"/>
        <v/>
      </c>
      <c r="H1902" s="22" t="str">
        <f t="shared" ca="1" si="315"/>
        <v/>
      </c>
      <c r="I1902" s="22" t="str">
        <f t="shared" ca="1" si="315"/>
        <v/>
      </c>
      <c r="J1902" s="22" t="str">
        <f t="shared" ca="1" si="315"/>
        <v/>
      </c>
      <c r="K1902" s="22" t="str">
        <f t="shared" ca="1" si="315"/>
        <v/>
      </c>
      <c r="L1902" s="22" t="str">
        <f t="shared" ca="1" si="315"/>
        <v/>
      </c>
      <c r="M1902" s="22" t="str">
        <f t="shared" ca="1" si="315"/>
        <v/>
      </c>
      <c r="N1902" s="22" t="str">
        <f t="shared" ca="1" si="315"/>
        <v/>
      </c>
      <c r="O1902" s="22" t="str">
        <f t="shared" ca="1" si="315"/>
        <v/>
      </c>
      <c r="P1902" s="23"/>
      <c r="Q1902" s="23"/>
      <c r="R1902" s="23"/>
      <c r="S1902" s="23"/>
      <c r="T1902" s="23"/>
      <c r="U1902" s="23"/>
      <c r="V1902" s="23"/>
      <c r="W1902" s="23"/>
      <c r="X1902" s="23"/>
      <c r="Y1902" s="23"/>
      <c r="Z1902" s="23"/>
    </row>
    <row r="1903" spans="1:26" x14ac:dyDescent="0.55000000000000004">
      <c r="A1903" s="6" t="str">
        <f t="shared" ca="1" si="311"/>
        <v/>
      </c>
      <c r="B1903" s="22" t="str">
        <f t="shared" ca="1" si="314"/>
        <v/>
      </c>
      <c r="C1903" s="22" t="str">
        <f t="shared" ca="1" si="314"/>
        <v/>
      </c>
      <c r="D1903" s="22" t="str">
        <f t="shared" ca="1" si="314"/>
        <v/>
      </c>
      <c r="E1903" s="22" t="str">
        <f t="shared" ca="1" si="308"/>
        <v/>
      </c>
      <c r="F1903" s="22" t="str">
        <f t="shared" ca="1" si="309"/>
        <v/>
      </c>
      <c r="G1903" s="22" t="str">
        <f t="shared" ca="1" si="310"/>
        <v/>
      </c>
      <c r="H1903" s="22" t="str">
        <f t="shared" ca="1" si="315"/>
        <v/>
      </c>
      <c r="I1903" s="22" t="str">
        <f t="shared" ca="1" si="315"/>
        <v/>
      </c>
      <c r="J1903" s="22" t="str">
        <f t="shared" ca="1" si="315"/>
        <v/>
      </c>
      <c r="K1903" s="22" t="str">
        <f t="shared" ca="1" si="315"/>
        <v/>
      </c>
      <c r="L1903" s="22" t="str">
        <f t="shared" ca="1" si="315"/>
        <v/>
      </c>
      <c r="M1903" s="22" t="str">
        <f t="shared" ca="1" si="315"/>
        <v/>
      </c>
      <c r="N1903" s="22" t="str">
        <f t="shared" ca="1" si="315"/>
        <v/>
      </c>
      <c r="O1903" s="22" t="str">
        <f t="shared" ca="1" si="315"/>
        <v/>
      </c>
      <c r="P1903" s="23"/>
      <c r="Q1903" s="23"/>
      <c r="R1903" s="23"/>
      <c r="S1903" s="23"/>
      <c r="T1903" s="23"/>
      <c r="U1903" s="23"/>
      <c r="V1903" s="23"/>
      <c r="W1903" s="23"/>
      <c r="X1903" s="23"/>
      <c r="Y1903" s="23"/>
      <c r="Z1903" s="23"/>
    </row>
    <row r="1904" spans="1:26" x14ac:dyDescent="0.55000000000000004">
      <c r="A1904" s="6" t="str">
        <f t="shared" ca="1" si="311"/>
        <v/>
      </c>
      <c r="B1904" s="22" t="str">
        <f t="shared" ca="1" si="314"/>
        <v/>
      </c>
      <c r="C1904" s="22" t="str">
        <f t="shared" ca="1" si="314"/>
        <v/>
      </c>
      <c r="D1904" s="22" t="str">
        <f t="shared" ca="1" si="314"/>
        <v/>
      </c>
      <c r="E1904" s="22" t="str">
        <f t="shared" ca="1" si="308"/>
        <v/>
      </c>
      <c r="F1904" s="22" t="str">
        <f t="shared" ca="1" si="309"/>
        <v/>
      </c>
      <c r="G1904" s="22" t="str">
        <f t="shared" ca="1" si="310"/>
        <v/>
      </c>
      <c r="H1904" s="22" t="str">
        <f t="shared" ca="1" si="315"/>
        <v/>
      </c>
      <c r="I1904" s="22" t="str">
        <f t="shared" ca="1" si="315"/>
        <v/>
      </c>
      <c r="J1904" s="22" t="str">
        <f t="shared" ca="1" si="315"/>
        <v/>
      </c>
      <c r="K1904" s="22" t="str">
        <f t="shared" ca="1" si="315"/>
        <v/>
      </c>
      <c r="L1904" s="22" t="str">
        <f t="shared" ca="1" si="315"/>
        <v/>
      </c>
      <c r="M1904" s="22" t="str">
        <f t="shared" ca="1" si="315"/>
        <v/>
      </c>
      <c r="N1904" s="22" t="str">
        <f t="shared" ca="1" si="315"/>
        <v/>
      </c>
      <c r="O1904" s="22" t="str">
        <f t="shared" ca="1" si="315"/>
        <v/>
      </c>
      <c r="P1904" s="23"/>
      <c r="Q1904" s="23"/>
      <c r="R1904" s="23"/>
      <c r="S1904" s="23"/>
      <c r="T1904" s="23"/>
      <c r="U1904" s="23"/>
      <c r="V1904" s="23"/>
      <c r="W1904" s="23"/>
      <c r="X1904" s="23"/>
      <c r="Y1904" s="23"/>
      <c r="Z1904" s="23"/>
    </row>
    <row r="1905" spans="1:26" x14ac:dyDescent="0.55000000000000004">
      <c r="A1905" s="6" t="str">
        <f t="shared" ca="1" si="311"/>
        <v/>
      </c>
      <c r="B1905" s="22" t="str">
        <f t="shared" ca="1" si="314"/>
        <v/>
      </c>
      <c r="C1905" s="22" t="str">
        <f t="shared" ca="1" si="314"/>
        <v/>
      </c>
      <c r="D1905" s="22" t="str">
        <f t="shared" ca="1" si="314"/>
        <v/>
      </c>
      <c r="E1905" s="22" t="str">
        <f t="shared" ca="1" si="308"/>
        <v/>
      </c>
      <c r="F1905" s="22" t="str">
        <f t="shared" ca="1" si="309"/>
        <v/>
      </c>
      <c r="G1905" s="22" t="str">
        <f t="shared" ca="1" si="310"/>
        <v/>
      </c>
      <c r="H1905" s="22" t="str">
        <f t="shared" ca="1" si="315"/>
        <v/>
      </c>
      <c r="I1905" s="22" t="str">
        <f t="shared" ca="1" si="315"/>
        <v/>
      </c>
      <c r="J1905" s="22" t="str">
        <f t="shared" ca="1" si="315"/>
        <v/>
      </c>
      <c r="K1905" s="22" t="str">
        <f t="shared" ca="1" si="315"/>
        <v/>
      </c>
      <c r="L1905" s="22" t="str">
        <f t="shared" ca="1" si="315"/>
        <v/>
      </c>
      <c r="M1905" s="22" t="str">
        <f t="shared" ca="1" si="315"/>
        <v/>
      </c>
      <c r="N1905" s="22" t="str">
        <f t="shared" ca="1" si="315"/>
        <v/>
      </c>
      <c r="O1905" s="22" t="str">
        <f t="shared" ca="1" si="315"/>
        <v/>
      </c>
      <c r="P1905" s="23"/>
      <c r="Q1905" s="23"/>
      <c r="R1905" s="23"/>
      <c r="S1905" s="23"/>
      <c r="T1905" s="23"/>
      <c r="U1905" s="23"/>
      <c r="V1905" s="23"/>
      <c r="W1905" s="23"/>
      <c r="X1905" s="23"/>
      <c r="Y1905" s="23"/>
      <c r="Z1905" s="23"/>
    </row>
    <row r="1906" spans="1:26" x14ac:dyDescent="0.55000000000000004">
      <c r="A1906" s="6" t="str">
        <f t="shared" ca="1" si="311"/>
        <v/>
      </c>
      <c r="B1906" s="22" t="str">
        <f t="shared" ca="1" si="314"/>
        <v/>
      </c>
      <c r="C1906" s="22" t="str">
        <f t="shared" ca="1" si="314"/>
        <v/>
      </c>
      <c r="D1906" s="22" t="str">
        <f t="shared" ca="1" si="314"/>
        <v/>
      </c>
      <c r="E1906" s="22" t="str">
        <f t="shared" ca="1" si="308"/>
        <v/>
      </c>
      <c r="F1906" s="22" t="str">
        <f t="shared" ca="1" si="309"/>
        <v/>
      </c>
      <c r="G1906" s="22" t="str">
        <f t="shared" ca="1" si="310"/>
        <v/>
      </c>
      <c r="H1906" s="22" t="str">
        <f t="shared" ca="1" si="315"/>
        <v/>
      </c>
      <c r="I1906" s="22" t="str">
        <f t="shared" ca="1" si="315"/>
        <v/>
      </c>
      <c r="J1906" s="22" t="str">
        <f t="shared" ca="1" si="315"/>
        <v/>
      </c>
      <c r="K1906" s="22" t="str">
        <f t="shared" ca="1" si="315"/>
        <v/>
      </c>
      <c r="L1906" s="22" t="str">
        <f t="shared" ca="1" si="315"/>
        <v/>
      </c>
      <c r="M1906" s="22" t="str">
        <f t="shared" ca="1" si="315"/>
        <v/>
      </c>
      <c r="N1906" s="22" t="str">
        <f t="shared" ca="1" si="315"/>
        <v/>
      </c>
      <c r="O1906" s="22" t="str">
        <f t="shared" ca="1" si="315"/>
        <v/>
      </c>
      <c r="P1906" s="23"/>
      <c r="Q1906" s="23"/>
      <c r="R1906" s="23"/>
      <c r="S1906" s="23"/>
      <c r="T1906" s="23"/>
      <c r="U1906" s="23"/>
      <c r="V1906" s="23"/>
      <c r="W1906" s="23"/>
      <c r="X1906" s="23"/>
      <c r="Y1906" s="23"/>
      <c r="Z1906" s="23"/>
    </row>
    <row r="1907" spans="1:26" x14ac:dyDescent="0.55000000000000004">
      <c r="A1907" s="6" t="str">
        <f t="shared" ca="1" si="311"/>
        <v/>
      </c>
      <c r="B1907" s="22" t="str">
        <f t="shared" ca="1" si="314"/>
        <v/>
      </c>
      <c r="C1907" s="22" t="str">
        <f t="shared" ca="1" si="314"/>
        <v/>
      </c>
      <c r="D1907" s="22" t="str">
        <f t="shared" ca="1" si="314"/>
        <v/>
      </c>
      <c r="E1907" s="22" t="str">
        <f t="shared" ca="1" si="308"/>
        <v/>
      </c>
      <c r="F1907" s="22" t="str">
        <f t="shared" ca="1" si="309"/>
        <v/>
      </c>
      <c r="G1907" s="22" t="str">
        <f t="shared" ca="1" si="310"/>
        <v/>
      </c>
      <c r="H1907" s="22" t="str">
        <f t="shared" ca="1" si="315"/>
        <v/>
      </c>
      <c r="I1907" s="22" t="str">
        <f t="shared" ca="1" si="315"/>
        <v/>
      </c>
      <c r="J1907" s="22" t="str">
        <f t="shared" ca="1" si="315"/>
        <v/>
      </c>
      <c r="K1907" s="22" t="str">
        <f t="shared" ca="1" si="315"/>
        <v/>
      </c>
      <c r="L1907" s="22" t="str">
        <f t="shared" ca="1" si="315"/>
        <v/>
      </c>
      <c r="M1907" s="22" t="str">
        <f t="shared" ca="1" si="315"/>
        <v/>
      </c>
      <c r="N1907" s="22" t="str">
        <f t="shared" ca="1" si="315"/>
        <v/>
      </c>
      <c r="O1907" s="22" t="str">
        <f t="shared" ca="1" si="315"/>
        <v/>
      </c>
      <c r="P1907" s="23"/>
      <c r="Q1907" s="23"/>
      <c r="R1907" s="23"/>
      <c r="S1907" s="23"/>
      <c r="T1907" s="23"/>
      <c r="U1907" s="23"/>
      <c r="V1907" s="23"/>
      <c r="W1907" s="23"/>
      <c r="X1907" s="23"/>
      <c r="Y1907" s="23"/>
      <c r="Z1907" s="23"/>
    </row>
    <row r="1908" spans="1:26" x14ac:dyDescent="0.55000000000000004">
      <c r="A1908" s="6" t="str">
        <f t="shared" ca="1" si="311"/>
        <v/>
      </c>
      <c r="B1908" s="22" t="str">
        <f t="shared" ref="B1908:D1927" ca="1" si="316">IF($A1908="","",IF(ISERROR(IF(ISERROR(INDEX(FredRatesData_AllData,MATCH($A1908-(MAX(0,WEEKDAY($A1908,2)-5)),FredRatesData_Dates,0),MATCH(B$6,FredRatesData_IDs,0),1)/B$5),INDEX(FredRatesData_AllData,MATCH($A1908-(MAX(0,WEEKDAY($A1908,2)-5))-3,FredRatesData_Dates,0),MATCH(B$6,FredRatesData_IDs,0),1)/B$5,INDEX(FredRatesData_AllData,MATCH($A1908-(MAX(0,WEEKDAY($A1908,2)-5)),FredRatesData_Dates,0),MATCH(B$6,FredRatesData_IDs,0),1)/B$5)),"",IF(ISERROR(INDEX(FredRatesData_AllData,MATCH($A1908-(MAX(0,WEEKDAY($A1908,2)-5)),FredRatesData_Dates,0),MATCH(B$6,FredRatesData_IDs,0),1)/B$5),INDEX(FredRatesData_AllData,MATCH($A1908-(MAX(0,WEEKDAY($A1908,2)-5))-3,FredRatesData_Dates,0),MATCH(B$6,FredRatesData_IDs,0),1)/B$5,INDEX(FredRatesData_AllData,MATCH($A1908-(MAX(0,WEEKDAY($A1908,2)-5)),FredRatesData_Dates,0),MATCH(B$6,FredRatesData_IDs,0),1)/B$5)))</f>
        <v/>
      </c>
      <c r="C1908" s="22" t="str">
        <f t="shared" ca="1" si="316"/>
        <v/>
      </c>
      <c r="D1908" s="22" t="str">
        <f t="shared" ca="1" si="316"/>
        <v/>
      </c>
      <c r="E1908" s="22" t="str">
        <f t="shared" ca="1" si="308"/>
        <v/>
      </c>
      <c r="F1908" s="22" t="str">
        <f t="shared" ca="1" si="309"/>
        <v/>
      </c>
      <c r="G1908" s="22" t="str">
        <f t="shared" ca="1" si="310"/>
        <v/>
      </c>
      <c r="H1908" s="22" t="str">
        <f t="shared" ref="H1908:O1927" ca="1" si="317">IF($A1908="","",IF(ISERROR(IF(ISERROR(INDEX(FredRatesData_AllData,MATCH($A1908-(MAX(0,WEEKDAY($A1908,2)-5)),FredRatesData_Dates,0),MATCH(H$6,FredRatesData_IDs,0),1)/H$5),INDEX(FredRatesData_AllData,MATCH($A1908-(MAX(0,WEEKDAY($A1908,2)-5))-3,FredRatesData_Dates,0),MATCH(H$6,FredRatesData_IDs,0),1)/H$5,INDEX(FredRatesData_AllData,MATCH($A1908-(MAX(0,WEEKDAY($A1908,2)-5)),FredRatesData_Dates,0),MATCH(H$6,FredRatesData_IDs,0),1)/H$5)),"",IF(ISERROR(INDEX(FredRatesData_AllData,MATCH($A1908-(MAX(0,WEEKDAY($A1908,2)-5)),FredRatesData_Dates,0),MATCH(H$6,FredRatesData_IDs,0),1)/H$5),INDEX(FredRatesData_AllData,MATCH($A1908-(MAX(0,WEEKDAY($A1908,2)-5))-3,FredRatesData_Dates,0),MATCH(H$6,FredRatesData_IDs,0),1)/H$5,INDEX(FredRatesData_AllData,MATCH($A1908-(MAX(0,WEEKDAY($A1908,2)-5)),FredRatesData_Dates,0),MATCH(H$6,FredRatesData_IDs,0),1)/H$5)))</f>
        <v/>
      </c>
      <c r="I1908" s="22" t="str">
        <f t="shared" ca="1" si="317"/>
        <v/>
      </c>
      <c r="J1908" s="22" t="str">
        <f t="shared" ca="1" si="317"/>
        <v/>
      </c>
      <c r="K1908" s="22" t="str">
        <f t="shared" ca="1" si="317"/>
        <v/>
      </c>
      <c r="L1908" s="22" t="str">
        <f t="shared" ca="1" si="317"/>
        <v/>
      </c>
      <c r="M1908" s="22" t="str">
        <f t="shared" ca="1" si="317"/>
        <v/>
      </c>
      <c r="N1908" s="22" t="str">
        <f t="shared" ca="1" si="317"/>
        <v/>
      </c>
      <c r="O1908" s="22" t="str">
        <f t="shared" ca="1" si="317"/>
        <v/>
      </c>
      <c r="P1908" s="23"/>
      <c r="Q1908" s="23"/>
      <c r="R1908" s="23"/>
      <c r="S1908" s="23"/>
      <c r="T1908" s="23"/>
      <c r="U1908" s="23"/>
      <c r="V1908" s="23"/>
      <c r="W1908" s="23"/>
      <c r="X1908" s="23"/>
      <c r="Y1908" s="23"/>
      <c r="Z1908" s="23"/>
    </row>
    <row r="1909" spans="1:26" x14ac:dyDescent="0.55000000000000004">
      <c r="A1909" s="6" t="str">
        <f t="shared" ca="1" si="311"/>
        <v/>
      </c>
      <c r="B1909" s="22" t="str">
        <f t="shared" ca="1" si="316"/>
        <v/>
      </c>
      <c r="C1909" s="22" t="str">
        <f t="shared" ca="1" si="316"/>
        <v/>
      </c>
      <c r="D1909" s="22" t="str">
        <f t="shared" ca="1" si="316"/>
        <v/>
      </c>
      <c r="E1909" s="22" t="str">
        <f t="shared" ca="1" si="308"/>
        <v/>
      </c>
      <c r="F1909" s="22" t="str">
        <f t="shared" ca="1" si="309"/>
        <v/>
      </c>
      <c r="G1909" s="22" t="str">
        <f t="shared" ca="1" si="310"/>
        <v/>
      </c>
      <c r="H1909" s="22" t="str">
        <f t="shared" ca="1" si="317"/>
        <v/>
      </c>
      <c r="I1909" s="22" t="str">
        <f t="shared" ca="1" si="317"/>
        <v/>
      </c>
      <c r="J1909" s="22" t="str">
        <f t="shared" ca="1" si="317"/>
        <v/>
      </c>
      <c r="K1909" s="22" t="str">
        <f t="shared" ca="1" si="317"/>
        <v/>
      </c>
      <c r="L1909" s="22" t="str">
        <f t="shared" ca="1" si="317"/>
        <v/>
      </c>
      <c r="M1909" s="22" t="str">
        <f t="shared" ca="1" si="317"/>
        <v/>
      </c>
      <c r="N1909" s="22" t="str">
        <f t="shared" ca="1" si="317"/>
        <v/>
      </c>
      <c r="O1909" s="22" t="str">
        <f t="shared" ca="1" si="317"/>
        <v/>
      </c>
      <c r="P1909" s="23"/>
      <c r="Q1909" s="23"/>
      <c r="R1909" s="23"/>
      <c r="S1909" s="23"/>
      <c r="T1909" s="23"/>
      <c r="U1909" s="23"/>
      <c r="V1909" s="23"/>
      <c r="W1909" s="23"/>
      <c r="X1909" s="23"/>
      <c r="Y1909" s="23"/>
      <c r="Z1909" s="23"/>
    </row>
    <row r="1910" spans="1:26" x14ac:dyDescent="0.55000000000000004">
      <c r="A1910" s="6" t="str">
        <f t="shared" ca="1" si="311"/>
        <v/>
      </c>
      <c r="B1910" s="22" t="str">
        <f t="shared" ca="1" si="316"/>
        <v/>
      </c>
      <c r="C1910" s="22" t="str">
        <f t="shared" ca="1" si="316"/>
        <v/>
      </c>
      <c r="D1910" s="22" t="str">
        <f t="shared" ca="1" si="316"/>
        <v/>
      </c>
      <c r="E1910" s="22" t="str">
        <f t="shared" ca="1" si="308"/>
        <v/>
      </c>
      <c r="F1910" s="22" t="str">
        <f t="shared" ca="1" si="309"/>
        <v/>
      </c>
      <c r="G1910" s="22" t="str">
        <f t="shared" ca="1" si="310"/>
        <v/>
      </c>
      <c r="H1910" s="22" t="str">
        <f t="shared" ca="1" si="317"/>
        <v/>
      </c>
      <c r="I1910" s="22" t="str">
        <f t="shared" ca="1" si="317"/>
        <v/>
      </c>
      <c r="J1910" s="22" t="str">
        <f t="shared" ca="1" si="317"/>
        <v/>
      </c>
      <c r="K1910" s="22" t="str">
        <f t="shared" ca="1" si="317"/>
        <v/>
      </c>
      <c r="L1910" s="22" t="str">
        <f t="shared" ca="1" si="317"/>
        <v/>
      </c>
      <c r="M1910" s="22" t="str">
        <f t="shared" ca="1" si="317"/>
        <v/>
      </c>
      <c r="N1910" s="22" t="str">
        <f t="shared" ca="1" si="317"/>
        <v/>
      </c>
      <c r="O1910" s="22" t="str">
        <f t="shared" ca="1" si="317"/>
        <v/>
      </c>
      <c r="P1910" s="23"/>
      <c r="Q1910" s="23"/>
      <c r="R1910" s="23"/>
      <c r="S1910" s="23"/>
      <c r="T1910" s="23"/>
      <c r="U1910" s="23"/>
      <c r="V1910" s="23"/>
      <c r="W1910" s="23"/>
      <c r="X1910" s="23"/>
      <c r="Y1910" s="23"/>
      <c r="Z1910" s="23"/>
    </row>
    <row r="1911" spans="1:26" x14ac:dyDescent="0.55000000000000004">
      <c r="A1911" s="6" t="str">
        <f t="shared" ca="1" si="311"/>
        <v/>
      </c>
      <c r="B1911" s="22" t="str">
        <f t="shared" ca="1" si="316"/>
        <v/>
      </c>
      <c r="C1911" s="22" t="str">
        <f t="shared" ca="1" si="316"/>
        <v/>
      </c>
      <c r="D1911" s="22" t="str">
        <f t="shared" ca="1" si="316"/>
        <v/>
      </c>
      <c r="E1911" s="22" t="str">
        <f t="shared" ca="1" si="308"/>
        <v/>
      </c>
      <c r="F1911" s="22" t="str">
        <f t="shared" ca="1" si="309"/>
        <v/>
      </c>
      <c r="G1911" s="22" t="str">
        <f t="shared" ca="1" si="310"/>
        <v/>
      </c>
      <c r="H1911" s="22" t="str">
        <f t="shared" ca="1" si="317"/>
        <v/>
      </c>
      <c r="I1911" s="22" t="str">
        <f t="shared" ca="1" si="317"/>
        <v/>
      </c>
      <c r="J1911" s="22" t="str">
        <f t="shared" ca="1" si="317"/>
        <v/>
      </c>
      <c r="K1911" s="22" t="str">
        <f t="shared" ca="1" si="317"/>
        <v/>
      </c>
      <c r="L1911" s="22" t="str">
        <f t="shared" ca="1" si="317"/>
        <v/>
      </c>
      <c r="M1911" s="22" t="str">
        <f t="shared" ca="1" si="317"/>
        <v/>
      </c>
      <c r="N1911" s="22" t="str">
        <f t="shared" ca="1" si="317"/>
        <v/>
      </c>
      <c r="O1911" s="22" t="str">
        <f t="shared" ca="1" si="317"/>
        <v/>
      </c>
      <c r="P1911" s="23"/>
      <c r="Q1911" s="23"/>
      <c r="R1911" s="23"/>
      <c r="S1911" s="23"/>
      <c r="T1911" s="23"/>
      <c r="U1911" s="23"/>
      <c r="V1911" s="23"/>
      <c r="W1911" s="23"/>
      <c r="X1911" s="23"/>
      <c r="Y1911" s="23"/>
      <c r="Z1911" s="23"/>
    </row>
    <row r="1912" spans="1:26" x14ac:dyDescent="0.55000000000000004">
      <c r="A1912" s="6" t="str">
        <f t="shared" ca="1" si="311"/>
        <v/>
      </c>
      <c r="B1912" s="22" t="str">
        <f t="shared" ca="1" si="316"/>
        <v/>
      </c>
      <c r="C1912" s="22" t="str">
        <f t="shared" ca="1" si="316"/>
        <v/>
      </c>
      <c r="D1912" s="22" t="str">
        <f t="shared" ca="1" si="316"/>
        <v/>
      </c>
      <c r="E1912" s="22" t="str">
        <f t="shared" ca="1" si="308"/>
        <v/>
      </c>
      <c r="F1912" s="22" t="str">
        <f t="shared" ca="1" si="309"/>
        <v/>
      </c>
      <c r="G1912" s="22" t="str">
        <f t="shared" ca="1" si="310"/>
        <v/>
      </c>
      <c r="H1912" s="22" t="str">
        <f t="shared" ca="1" si="317"/>
        <v/>
      </c>
      <c r="I1912" s="22" t="str">
        <f t="shared" ca="1" si="317"/>
        <v/>
      </c>
      <c r="J1912" s="22" t="str">
        <f t="shared" ca="1" si="317"/>
        <v/>
      </c>
      <c r="K1912" s="22" t="str">
        <f t="shared" ca="1" si="317"/>
        <v/>
      </c>
      <c r="L1912" s="22" t="str">
        <f t="shared" ca="1" si="317"/>
        <v/>
      </c>
      <c r="M1912" s="22" t="str">
        <f t="shared" ca="1" si="317"/>
        <v/>
      </c>
      <c r="N1912" s="22" t="str">
        <f t="shared" ca="1" si="317"/>
        <v/>
      </c>
      <c r="O1912" s="22" t="str">
        <f t="shared" ca="1" si="317"/>
        <v/>
      </c>
      <c r="P1912" s="23"/>
      <c r="Q1912" s="23"/>
      <c r="R1912" s="23"/>
      <c r="S1912" s="23"/>
      <c r="T1912" s="23"/>
      <c r="U1912" s="23"/>
      <c r="V1912" s="23"/>
      <c r="W1912" s="23"/>
      <c r="X1912" s="23"/>
      <c r="Y1912" s="23"/>
      <c r="Z1912" s="23"/>
    </row>
    <row r="1913" spans="1:26" x14ac:dyDescent="0.55000000000000004">
      <c r="A1913" s="6" t="str">
        <f t="shared" ca="1" si="311"/>
        <v/>
      </c>
      <c r="B1913" s="22" t="str">
        <f t="shared" ca="1" si="316"/>
        <v/>
      </c>
      <c r="C1913" s="22" t="str">
        <f t="shared" ca="1" si="316"/>
        <v/>
      </c>
      <c r="D1913" s="22" t="str">
        <f t="shared" ca="1" si="316"/>
        <v/>
      </c>
      <c r="E1913" s="22" t="str">
        <f t="shared" ca="1" si="308"/>
        <v/>
      </c>
      <c r="F1913" s="22" t="str">
        <f t="shared" ca="1" si="309"/>
        <v/>
      </c>
      <c r="G1913" s="22" t="str">
        <f t="shared" ca="1" si="310"/>
        <v/>
      </c>
      <c r="H1913" s="22" t="str">
        <f t="shared" ca="1" si="317"/>
        <v/>
      </c>
      <c r="I1913" s="22" t="str">
        <f t="shared" ca="1" si="317"/>
        <v/>
      </c>
      <c r="J1913" s="22" t="str">
        <f t="shared" ca="1" si="317"/>
        <v/>
      </c>
      <c r="K1913" s="22" t="str">
        <f t="shared" ca="1" si="317"/>
        <v/>
      </c>
      <c r="L1913" s="22" t="str">
        <f t="shared" ca="1" si="317"/>
        <v/>
      </c>
      <c r="M1913" s="22" t="str">
        <f t="shared" ca="1" si="317"/>
        <v/>
      </c>
      <c r="N1913" s="22" t="str">
        <f t="shared" ca="1" si="317"/>
        <v/>
      </c>
      <c r="O1913" s="22" t="str">
        <f t="shared" ca="1" si="317"/>
        <v/>
      </c>
      <c r="P1913" s="23"/>
      <c r="Q1913" s="23"/>
      <c r="R1913" s="23"/>
      <c r="S1913" s="23"/>
      <c r="T1913" s="23"/>
      <c r="U1913" s="23"/>
      <c r="V1913" s="23"/>
      <c r="W1913" s="23"/>
      <c r="X1913" s="23"/>
      <c r="Y1913" s="23"/>
      <c r="Z1913" s="23"/>
    </row>
    <row r="1914" spans="1:26" x14ac:dyDescent="0.55000000000000004">
      <c r="A1914" s="6" t="str">
        <f t="shared" ca="1" si="311"/>
        <v/>
      </c>
      <c r="B1914" s="22" t="str">
        <f t="shared" ca="1" si="316"/>
        <v/>
      </c>
      <c r="C1914" s="22" t="str">
        <f t="shared" ca="1" si="316"/>
        <v/>
      </c>
      <c r="D1914" s="22" t="str">
        <f t="shared" ca="1" si="316"/>
        <v/>
      </c>
      <c r="E1914" s="22" t="str">
        <f t="shared" ca="1" si="308"/>
        <v/>
      </c>
      <c r="F1914" s="22" t="str">
        <f t="shared" ca="1" si="309"/>
        <v/>
      </c>
      <c r="G1914" s="22" t="str">
        <f t="shared" ca="1" si="310"/>
        <v/>
      </c>
      <c r="H1914" s="22" t="str">
        <f t="shared" ca="1" si="317"/>
        <v/>
      </c>
      <c r="I1914" s="22" t="str">
        <f t="shared" ca="1" si="317"/>
        <v/>
      </c>
      <c r="J1914" s="22" t="str">
        <f t="shared" ca="1" si="317"/>
        <v/>
      </c>
      <c r="K1914" s="22" t="str">
        <f t="shared" ca="1" si="317"/>
        <v/>
      </c>
      <c r="L1914" s="22" t="str">
        <f t="shared" ca="1" si="317"/>
        <v/>
      </c>
      <c r="M1914" s="22" t="str">
        <f t="shared" ca="1" si="317"/>
        <v/>
      </c>
      <c r="N1914" s="22" t="str">
        <f t="shared" ca="1" si="317"/>
        <v/>
      </c>
      <c r="O1914" s="22" t="str">
        <f t="shared" ca="1" si="317"/>
        <v/>
      </c>
      <c r="P1914" s="23"/>
      <c r="Q1914" s="23"/>
      <c r="R1914" s="23"/>
      <c r="S1914" s="23"/>
      <c r="T1914" s="23"/>
      <c r="U1914" s="23"/>
      <c r="V1914" s="23"/>
      <c r="W1914" s="23"/>
      <c r="X1914" s="23"/>
      <c r="Y1914" s="23"/>
      <c r="Z1914" s="23"/>
    </row>
    <row r="1915" spans="1:26" x14ac:dyDescent="0.55000000000000004">
      <c r="A1915" s="6" t="str">
        <f t="shared" ca="1" si="311"/>
        <v/>
      </c>
      <c r="B1915" s="22" t="str">
        <f t="shared" ca="1" si="316"/>
        <v/>
      </c>
      <c r="C1915" s="22" t="str">
        <f t="shared" ca="1" si="316"/>
        <v/>
      </c>
      <c r="D1915" s="22" t="str">
        <f t="shared" ca="1" si="316"/>
        <v/>
      </c>
      <c r="E1915" s="22" t="str">
        <f t="shared" ca="1" si="308"/>
        <v/>
      </c>
      <c r="F1915" s="22" t="str">
        <f t="shared" ca="1" si="309"/>
        <v/>
      </c>
      <c r="G1915" s="22" t="str">
        <f t="shared" ca="1" si="310"/>
        <v/>
      </c>
      <c r="H1915" s="22" t="str">
        <f t="shared" ca="1" si="317"/>
        <v/>
      </c>
      <c r="I1915" s="22" t="str">
        <f t="shared" ca="1" si="317"/>
        <v/>
      </c>
      <c r="J1915" s="22" t="str">
        <f t="shared" ca="1" si="317"/>
        <v/>
      </c>
      <c r="K1915" s="22" t="str">
        <f t="shared" ca="1" si="317"/>
        <v/>
      </c>
      <c r="L1915" s="22" t="str">
        <f t="shared" ca="1" si="317"/>
        <v/>
      </c>
      <c r="M1915" s="22" t="str">
        <f t="shared" ca="1" si="317"/>
        <v/>
      </c>
      <c r="N1915" s="22" t="str">
        <f t="shared" ca="1" si="317"/>
        <v/>
      </c>
      <c r="O1915" s="22" t="str">
        <f t="shared" ca="1" si="317"/>
        <v/>
      </c>
      <c r="P1915" s="23"/>
      <c r="Q1915" s="23"/>
      <c r="R1915" s="23"/>
      <c r="S1915" s="23"/>
      <c r="T1915" s="23"/>
      <c r="U1915" s="23"/>
      <c r="V1915" s="23"/>
      <c r="W1915" s="23"/>
      <c r="X1915" s="23"/>
      <c r="Y1915" s="23"/>
      <c r="Z1915" s="23"/>
    </row>
    <row r="1916" spans="1:26" x14ac:dyDescent="0.55000000000000004">
      <c r="A1916" s="6" t="str">
        <f t="shared" ca="1" si="311"/>
        <v/>
      </c>
      <c r="B1916" s="22" t="str">
        <f t="shared" ca="1" si="316"/>
        <v/>
      </c>
      <c r="C1916" s="22" t="str">
        <f t="shared" ca="1" si="316"/>
        <v/>
      </c>
      <c r="D1916" s="22" t="str">
        <f t="shared" ca="1" si="316"/>
        <v/>
      </c>
      <c r="E1916" s="22" t="str">
        <f t="shared" ca="1" si="308"/>
        <v/>
      </c>
      <c r="F1916" s="22" t="str">
        <f t="shared" ca="1" si="309"/>
        <v/>
      </c>
      <c r="G1916" s="22" t="str">
        <f t="shared" ca="1" si="310"/>
        <v/>
      </c>
      <c r="H1916" s="22" t="str">
        <f t="shared" ca="1" si="317"/>
        <v/>
      </c>
      <c r="I1916" s="22" t="str">
        <f t="shared" ca="1" si="317"/>
        <v/>
      </c>
      <c r="J1916" s="22" t="str">
        <f t="shared" ca="1" si="317"/>
        <v/>
      </c>
      <c r="K1916" s="22" t="str">
        <f t="shared" ca="1" si="317"/>
        <v/>
      </c>
      <c r="L1916" s="22" t="str">
        <f t="shared" ca="1" si="317"/>
        <v/>
      </c>
      <c r="M1916" s="22" t="str">
        <f t="shared" ca="1" si="317"/>
        <v/>
      </c>
      <c r="N1916" s="22" t="str">
        <f t="shared" ca="1" si="317"/>
        <v/>
      </c>
      <c r="O1916" s="22" t="str">
        <f t="shared" ca="1" si="317"/>
        <v/>
      </c>
      <c r="P1916" s="23"/>
      <c r="Q1916" s="23"/>
      <c r="R1916" s="23"/>
      <c r="S1916" s="23"/>
      <c r="T1916" s="23"/>
      <c r="U1916" s="23"/>
      <c r="V1916" s="23"/>
      <c r="W1916" s="23"/>
      <c r="X1916" s="23"/>
      <c r="Y1916" s="23"/>
      <c r="Z1916" s="23"/>
    </row>
    <row r="1917" spans="1:26" x14ac:dyDescent="0.55000000000000004">
      <c r="A1917" s="6" t="str">
        <f t="shared" ca="1" si="311"/>
        <v/>
      </c>
      <c r="B1917" s="22" t="str">
        <f t="shared" ca="1" si="316"/>
        <v/>
      </c>
      <c r="C1917" s="22" t="str">
        <f t="shared" ca="1" si="316"/>
        <v/>
      </c>
      <c r="D1917" s="22" t="str">
        <f t="shared" ca="1" si="316"/>
        <v/>
      </c>
      <c r="E1917" s="22" t="str">
        <f t="shared" ca="1" si="308"/>
        <v/>
      </c>
      <c r="F1917" s="22" t="str">
        <f t="shared" ca="1" si="309"/>
        <v/>
      </c>
      <c r="G1917" s="22" t="str">
        <f t="shared" ca="1" si="310"/>
        <v/>
      </c>
      <c r="H1917" s="22" t="str">
        <f t="shared" ca="1" si="317"/>
        <v/>
      </c>
      <c r="I1917" s="22" t="str">
        <f t="shared" ca="1" si="317"/>
        <v/>
      </c>
      <c r="J1917" s="22" t="str">
        <f t="shared" ca="1" si="317"/>
        <v/>
      </c>
      <c r="K1917" s="22" t="str">
        <f t="shared" ca="1" si="317"/>
        <v/>
      </c>
      <c r="L1917" s="22" t="str">
        <f t="shared" ca="1" si="317"/>
        <v/>
      </c>
      <c r="M1917" s="22" t="str">
        <f t="shared" ca="1" si="317"/>
        <v/>
      </c>
      <c r="N1917" s="22" t="str">
        <f t="shared" ca="1" si="317"/>
        <v/>
      </c>
      <c r="O1917" s="22" t="str">
        <f t="shared" ca="1" si="317"/>
        <v/>
      </c>
      <c r="P1917" s="23"/>
      <c r="Q1917" s="23"/>
      <c r="R1917" s="23"/>
      <c r="S1917" s="23"/>
      <c r="T1917" s="23"/>
      <c r="U1917" s="23"/>
      <c r="V1917" s="23"/>
      <c r="W1917" s="23"/>
      <c r="X1917" s="23"/>
      <c r="Y1917" s="23"/>
      <c r="Z1917" s="23"/>
    </row>
    <row r="1918" spans="1:26" x14ac:dyDescent="0.55000000000000004">
      <c r="A1918" s="6" t="str">
        <f t="shared" ca="1" si="311"/>
        <v/>
      </c>
      <c r="B1918" s="22" t="str">
        <f t="shared" ca="1" si="316"/>
        <v/>
      </c>
      <c r="C1918" s="22" t="str">
        <f t="shared" ca="1" si="316"/>
        <v/>
      </c>
      <c r="D1918" s="22" t="str">
        <f t="shared" ca="1" si="316"/>
        <v/>
      </c>
      <c r="E1918" s="22" t="str">
        <f t="shared" ca="1" si="308"/>
        <v/>
      </c>
      <c r="F1918" s="22" t="str">
        <f t="shared" ca="1" si="309"/>
        <v/>
      </c>
      <c r="G1918" s="22" t="str">
        <f t="shared" ca="1" si="310"/>
        <v/>
      </c>
      <c r="H1918" s="22" t="str">
        <f t="shared" ca="1" si="317"/>
        <v/>
      </c>
      <c r="I1918" s="22" t="str">
        <f t="shared" ca="1" si="317"/>
        <v/>
      </c>
      <c r="J1918" s="22" t="str">
        <f t="shared" ca="1" si="317"/>
        <v/>
      </c>
      <c r="K1918" s="22" t="str">
        <f t="shared" ca="1" si="317"/>
        <v/>
      </c>
      <c r="L1918" s="22" t="str">
        <f t="shared" ca="1" si="317"/>
        <v/>
      </c>
      <c r="M1918" s="22" t="str">
        <f t="shared" ca="1" si="317"/>
        <v/>
      </c>
      <c r="N1918" s="22" t="str">
        <f t="shared" ca="1" si="317"/>
        <v/>
      </c>
      <c r="O1918" s="22" t="str">
        <f t="shared" ca="1" si="317"/>
        <v/>
      </c>
      <c r="P1918" s="23"/>
      <c r="Q1918" s="23"/>
      <c r="R1918" s="23"/>
      <c r="S1918" s="23"/>
      <c r="T1918" s="23"/>
      <c r="U1918" s="23"/>
      <c r="V1918" s="23"/>
      <c r="W1918" s="23"/>
      <c r="X1918" s="23"/>
      <c r="Y1918" s="23"/>
      <c r="Z1918" s="23"/>
    </row>
    <row r="1919" spans="1:26" x14ac:dyDescent="0.55000000000000004">
      <c r="A1919" s="6" t="str">
        <f t="shared" ca="1" si="311"/>
        <v/>
      </c>
      <c r="B1919" s="22" t="str">
        <f t="shared" ca="1" si="316"/>
        <v/>
      </c>
      <c r="C1919" s="22" t="str">
        <f t="shared" ca="1" si="316"/>
        <v/>
      </c>
      <c r="D1919" s="22" t="str">
        <f t="shared" ca="1" si="316"/>
        <v/>
      </c>
      <c r="E1919" s="22" t="str">
        <f t="shared" ca="1" si="308"/>
        <v/>
      </c>
      <c r="F1919" s="22" t="str">
        <f t="shared" ca="1" si="309"/>
        <v/>
      </c>
      <c r="G1919" s="22" t="str">
        <f t="shared" ca="1" si="310"/>
        <v/>
      </c>
      <c r="H1919" s="22" t="str">
        <f t="shared" ca="1" si="317"/>
        <v/>
      </c>
      <c r="I1919" s="22" t="str">
        <f t="shared" ca="1" si="317"/>
        <v/>
      </c>
      <c r="J1919" s="22" t="str">
        <f t="shared" ca="1" si="317"/>
        <v/>
      </c>
      <c r="K1919" s="22" t="str">
        <f t="shared" ca="1" si="317"/>
        <v/>
      </c>
      <c r="L1919" s="22" t="str">
        <f t="shared" ca="1" si="317"/>
        <v/>
      </c>
      <c r="M1919" s="22" t="str">
        <f t="shared" ca="1" si="317"/>
        <v/>
      </c>
      <c r="N1919" s="22" t="str">
        <f t="shared" ca="1" si="317"/>
        <v/>
      </c>
      <c r="O1919" s="22" t="str">
        <f t="shared" ca="1" si="317"/>
        <v/>
      </c>
      <c r="P1919" s="23"/>
      <c r="Q1919" s="23"/>
      <c r="R1919" s="23"/>
      <c r="S1919" s="23"/>
      <c r="T1919" s="23"/>
      <c r="U1919" s="23"/>
      <c r="V1919" s="23"/>
      <c r="W1919" s="23"/>
      <c r="X1919" s="23"/>
      <c r="Y1919" s="23"/>
      <c r="Z1919" s="23"/>
    </row>
    <row r="1920" spans="1:26" x14ac:dyDescent="0.55000000000000004">
      <c r="A1920" s="6" t="str">
        <f t="shared" ca="1" si="311"/>
        <v/>
      </c>
      <c r="B1920" s="22" t="str">
        <f t="shared" ca="1" si="316"/>
        <v/>
      </c>
      <c r="C1920" s="22" t="str">
        <f t="shared" ca="1" si="316"/>
        <v/>
      </c>
      <c r="D1920" s="22" t="str">
        <f t="shared" ca="1" si="316"/>
        <v/>
      </c>
      <c r="E1920" s="22" t="str">
        <f t="shared" ca="1" si="308"/>
        <v/>
      </c>
      <c r="F1920" s="22" t="str">
        <f t="shared" ca="1" si="309"/>
        <v/>
      </c>
      <c r="G1920" s="22" t="str">
        <f t="shared" ca="1" si="310"/>
        <v/>
      </c>
      <c r="H1920" s="22" t="str">
        <f t="shared" ca="1" si="317"/>
        <v/>
      </c>
      <c r="I1920" s="22" t="str">
        <f t="shared" ca="1" si="317"/>
        <v/>
      </c>
      <c r="J1920" s="22" t="str">
        <f t="shared" ca="1" si="317"/>
        <v/>
      </c>
      <c r="K1920" s="22" t="str">
        <f t="shared" ca="1" si="317"/>
        <v/>
      </c>
      <c r="L1920" s="22" t="str">
        <f t="shared" ca="1" si="317"/>
        <v/>
      </c>
      <c r="M1920" s="22" t="str">
        <f t="shared" ca="1" si="317"/>
        <v/>
      </c>
      <c r="N1920" s="22" t="str">
        <f t="shared" ca="1" si="317"/>
        <v/>
      </c>
      <c r="O1920" s="22" t="str">
        <f t="shared" ca="1" si="317"/>
        <v/>
      </c>
      <c r="P1920" s="23"/>
      <c r="Q1920" s="23"/>
      <c r="R1920" s="23"/>
      <c r="S1920" s="23"/>
      <c r="T1920" s="23"/>
      <c r="U1920" s="23"/>
      <c r="V1920" s="23"/>
      <c r="W1920" s="23"/>
      <c r="X1920" s="23"/>
      <c r="Y1920" s="23"/>
      <c r="Z1920" s="23"/>
    </row>
    <row r="1921" spans="1:26" x14ac:dyDescent="0.55000000000000004">
      <c r="A1921" s="6" t="str">
        <f t="shared" ca="1" si="311"/>
        <v/>
      </c>
      <c r="B1921" s="22" t="str">
        <f t="shared" ca="1" si="316"/>
        <v/>
      </c>
      <c r="C1921" s="22" t="str">
        <f t="shared" ca="1" si="316"/>
        <v/>
      </c>
      <c r="D1921" s="22" t="str">
        <f t="shared" ca="1" si="316"/>
        <v/>
      </c>
      <c r="E1921" s="22" t="str">
        <f t="shared" ca="1" si="308"/>
        <v/>
      </c>
      <c r="F1921" s="22" t="str">
        <f t="shared" ca="1" si="309"/>
        <v/>
      </c>
      <c r="G1921" s="22" t="str">
        <f t="shared" ca="1" si="310"/>
        <v/>
      </c>
      <c r="H1921" s="22" t="str">
        <f t="shared" ca="1" si="317"/>
        <v/>
      </c>
      <c r="I1921" s="22" t="str">
        <f t="shared" ca="1" si="317"/>
        <v/>
      </c>
      <c r="J1921" s="22" t="str">
        <f t="shared" ca="1" si="317"/>
        <v/>
      </c>
      <c r="K1921" s="22" t="str">
        <f t="shared" ca="1" si="317"/>
        <v/>
      </c>
      <c r="L1921" s="22" t="str">
        <f t="shared" ca="1" si="317"/>
        <v/>
      </c>
      <c r="M1921" s="22" t="str">
        <f t="shared" ca="1" si="317"/>
        <v/>
      </c>
      <c r="N1921" s="22" t="str">
        <f t="shared" ca="1" si="317"/>
        <v/>
      </c>
      <c r="O1921" s="22" t="str">
        <f t="shared" ca="1" si="317"/>
        <v/>
      </c>
      <c r="P1921" s="23"/>
      <c r="Q1921" s="23"/>
      <c r="R1921" s="23"/>
      <c r="S1921" s="23"/>
      <c r="T1921" s="23"/>
      <c r="U1921" s="23"/>
      <c r="V1921" s="23"/>
      <c r="W1921" s="23"/>
      <c r="X1921" s="23"/>
      <c r="Y1921" s="23"/>
      <c r="Z1921" s="23"/>
    </row>
    <row r="1922" spans="1:26" x14ac:dyDescent="0.55000000000000004">
      <c r="A1922" s="6" t="str">
        <f t="shared" ca="1" si="311"/>
        <v/>
      </c>
      <c r="B1922" s="22" t="str">
        <f t="shared" ca="1" si="316"/>
        <v/>
      </c>
      <c r="C1922" s="22" t="str">
        <f t="shared" ca="1" si="316"/>
        <v/>
      </c>
      <c r="D1922" s="22" t="str">
        <f t="shared" ca="1" si="316"/>
        <v/>
      </c>
      <c r="E1922" s="22" t="str">
        <f t="shared" ca="1" si="308"/>
        <v/>
      </c>
      <c r="F1922" s="22" t="str">
        <f t="shared" ca="1" si="309"/>
        <v/>
      </c>
      <c r="G1922" s="22" t="str">
        <f t="shared" ca="1" si="310"/>
        <v/>
      </c>
      <c r="H1922" s="22" t="str">
        <f t="shared" ca="1" si="317"/>
        <v/>
      </c>
      <c r="I1922" s="22" t="str">
        <f t="shared" ca="1" si="317"/>
        <v/>
      </c>
      <c r="J1922" s="22" t="str">
        <f t="shared" ca="1" si="317"/>
        <v/>
      </c>
      <c r="K1922" s="22" t="str">
        <f t="shared" ca="1" si="317"/>
        <v/>
      </c>
      <c r="L1922" s="22" t="str">
        <f t="shared" ca="1" si="317"/>
        <v/>
      </c>
      <c r="M1922" s="22" t="str">
        <f t="shared" ca="1" si="317"/>
        <v/>
      </c>
      <c r="N1922" s="22" t="str">
        <f t="shared" ca="1" si="317"/>
        <v/>
      </c>
      <c r="O1922" s="22" t="str">
        <f t="shared" ca="1" si="317"/>
        <v/>
      </c>
      <c r="P1922" s="23"/>
      <c r="Q1922" s="23"/>
      <c r="R1922" s="23"/>
      <c r="S1922" s="23"/>
      <c r="T1922" s="23"/>
      <c r="U1922" s="23"/>
      <c r="V1922" s="23"/>
      <c r="W1922" s="23"/>
      <c r="X1922" s="23"/>
      <c r="Y1922" s="23"/>
      <c r="Z1922" s="23"/>
    </row>
    <row r="1923" spans="1:26" x14ac:dyDescent="0.55000000000000004">
      <c r="A1923" s="6" t="str">
        <f t="shared" ca="1" si="311"/>
        <v/>
      </c>
      <c r="B1923" s="22" t="str">
        <f t="shared" ca="1" si="316"/>
        <v/>
      </c>
      <c r="C1923" s="22" t="str">
        <f t="shared" ca="1" si="316"/>
        <v/>
      </c>
      <c r="D1923" s="22" t="str">
        <f t="shared" ca="1" si="316"/>
        <v/>
      </c>
      <c r="E1923" s="22" t="str">
        <f t="shared" ca="1" si="308"/>
        <v/>
      </c>
      <c r="F1923" s="22" t="str">
        <f t="shared" ca="1" si="309"/>
        <v/>
      </c>
      <c r="G1923" s="22" t="str">
        <f t="shared" ca="1" si="310"/>
        <v/>
      </c>
      <c r="H1923" s="22" t="str">
        <f t="shared" ca="1" si="317"/>
        <v/>
      </c>
      <c r="I1923" s="22" t="str">
        <f t="shared" ca="1" si="317"/>
        <v/>
      </c>
      <c r="J1923" s="22" t="str">
        <f t="shared" ca="1" si="317"/>
        <v/>
      </c>
      <c r="K1923" s="22" t="str">
        <f t="shared" ca="1" si="317"/>
        <v/>
      </c>
      <c r="L1923" s="22" t="str">
        <f t="shared" ca="1" si="317"/>
        <v/>
      </c>
      <c r="M1923" s="22" t="str">
        <f t="shared" ca="1" si="317"/>
        <v/>
      </c>
      <c r="N1923" s="22" t="str">
        <f t="shared" ca="1" si="317"/>
        <v/>
      </c>
      <c r="O1923" s="22" t="str">
        <f t="shared" ca="1" si="317"/>
        <v/>
      </c>
      <c r="P1923" s="23"/>
      <c r="Q1923" s="23"/>
      <c r="R1923" s="23"/>
      <c r="S1923" s="23"/>
      <c r="T1923" s="23"/>
      <c r="U1923" s="23"/>
      <c r="V1923" s="23"/>
      <c r="W1923" s="23"/>
      <c r="X1923" s="23"/>
      <c r="Y1923" s="23"/>
      <c r="Z1923" s="23"/>
    </row>
    <row r="1924" spans="1:26" x14ac:dyDescent="0.55000000000000004">
      <c r="A1924" s="6" t="str">
        <f t="shared" ca="1" si="311"/>
        <v/>
      </c>
      <c r="B1924" s="22" t="str">
        <f t="shared" ca="1" si="316"/>
        <v/>
      </c>
      <c r="C1924" s="22" t="str">
        <f t="shared" ca="1" si="316"/>
        <v/>
      </c>
      <c r="D1924" s="22" t="str">
        <f t="shared" ca="1" si="316"/>
        <v/>
      </c>
      <c r="E1924" s="22" t="str">
        <f t="shared" ca="1" si="308"/>
        <v/>
      </c>
      <c r="F1924" s="22" t="str">
        <f t="shared" ca="1" si="309"/>
        <v/>
      </c>
      <c r="G1924" s="22" t="str">
        <f t="shared" ca="1" si="310"/>
        <v/>
      </c>
      <c r="H1924" s="22" t="str">
        <f t="shared" ca="1" si="317"/>
        <v/>
      </c>
      <c r="I1924" s="22" t="str">
        <f t="shared" ca="1" si="317"/>
        <v/>
      </c>
      <c r="J1924" s="22" t="str">
        <f t="shared" ca="1" si="317"/>
        <v/>
      </c>
      <c r="K1924" s="22" t="str">
        <f t="shared" ca="1" si="317"/>
        <v/>
      </c>
      <c r="L1924" s="22" t="str">
        <f t="shared" ca="1" si="317"/>
        <v/>
      </c>
      <c r="M1924" s="22" t="str">
        <f t="shared" ca="1" si="317"/>
        <v/>
      </c>
      <c r="N1924" s="22" t="str">
        <f t="shared" ca="1" si="317"/>
        <v/>
      </c>
      <c r="O1924" s="22" t="str">
        <f t="shared" ca="1" si="317"/>
        <v/>
      </c>
      <c r="P1924" s="23"/>
      <c r="Q1924" s="23"/>
      <c r="R1924" s="23"/>
      <c r="S1924" s="23"/>
      <c r="T1924" s="23"/>
      <c r="U1924" s="23"/>
      <c r="V1924" s="23"/>
      <c r="W1924" s="23"/>
      <c r="X1924" s="23"/>
      <c r="Y1924" s="23"/>
      <c r="Z1924" s="23"/>
    </row>
    <row r="1925" spans="1:26" x14ac:dyDescent="0.55000000000000004">
      <c r="A1925" s="6" t="str">
        <f t="shared" ca="1" si="311"/>
        <v/>
      </c>
      <c r="B1925" s="22" t="str">
        <f t="shared" ca="1" si="316"/>
        <v/>
      </c>
      <c r="C1925" s="22" t="str">
        <f t="shared" ca="1" si="316"/>
        <v/>
      </c>
      <c r="D1925" s="22" t="str">
        <f t="shared" ca="1" si="316"/>
        <v/>
      </c>
      <c r="E1925" s="22" t="str">
        <f t="shared" ca="1" si="308"/>
        <v/>
      </c>
      <c r="F1925" s="22" t="str">
        <f t="shared" ca="1" si="309"/>
        <v/>
      </c>
      <c r="G1925" s="22" t="str">
        <f t="shared" ca="1" si="310"/>
        <v/>
      </c>
      <c r="H1925" s="22" t="str">
        <f t="shared" ca="1" si="317"/>
        <v/>
      </c>
      <c r="I1925" s="22" t="str">
        <f t="shared" ca="1" si="317"/>
        <v/>
      </c>
      <c r="J1925" s="22" t="str">
        <f t="shared" ca="1" si="317"/>
        <v/>
      </c>
      <c r="K1925" s="22" t="str">
        <f t="shared" ca="1" si="317"/>
        <v/>
      </c>
      <c r="L1925" s="22" t="str">
        <f t="shared" ca="1" si="317"/>
        <v/>
      </c>
      <c r="M1925" s="22" t="str">
        <f t="shared" ca="1" si="317"/>
        <v/>
      </c>
      <c r="N1925" s="22" t="str">
        <f t="shared" ca="1" si="317"/>
        <v/>
      </c>
      <c r="O1925" s="22" t="str">
        <f t="shared" ca="1" si="317"/>
        <v/>
      </c>
      <c r="P1925" s="23"/>
      <c r="Q1925" s="23"/>
      <c r="R1925" s="23"/>
      <c r="S1925" s="23"/>
      <c r="T1925" s="23"/>
      <c r="U1925" s="23"/>
      <c r="V1925" s="23"/>
      <c r="W1925" s="23"/>
      <c r="X1925" s="23"/>
      <c r="Y1925" s="23"/>
      <c r="Z1925" s="23"/>
    </row>
    <row r="1926" spans="1:26" x14ac:dyDescent="0.55000000000000004">
      <c r="A1926" s="6" t="str">
        <f t="shared" ca="1" si="311"/>
        <v/>
      </c>
      <c r="B1926" s="22" t="str">
        <f t="shared" ca="1" si="316"/>
        <v/>
      </c>
      <c r="C1926" s="22" t="str">
        <f t="shared" ca="1" si="316"/>
        <v/>
      </c>
      <c r="D1926" s="22" t="str">
        <f t="shared" ca="1" si="316"/>
        <v/>
      </c>
      <c r="E1926" s="22" t="str">
        <f t="shared" ca="1" si="308"/>
        <v/>
      </c>
      <c r="F1926" s="22" t="str">
        <f t="shared" ca="1" si="309"/>
        <v/>
      </c>
      <c r="G1926" s="22" t="str">
        <f t="shared" ca="1" si="310"/>
        <v/>
      </c>
      <c r="H1926" s="22" t="str">
        <f t="shared" ca="1" si="317"/>
        <v/>
      </c>
      <c r="I1926" s="22" t="str">
        <f t="shared" ca="1" si="317"/>
        <v/>
      </c>
      <c r="J1926" s="22" t="str">
        <f t="shared" ca="1" si="317"/>
        <v/>
      </c>
      <c r="K1926" s="22" t="str">
        <f t="shared" ca="1" si="317"/>
        <v/>
      </c>
      <c r="L1926" s="22" t="str">
        <f t="shared" ca="1" si="317"/>
        <v/>
      </c>
      <c r="M1926" s="22" t="str">
        <f t="shared" ca="1" si="317"/>
        <v/>
      </c>
      <c r="N1926" s="22" t="str">
        <f t="shared" ca="1" si="317"/>
        <v/>
      </c>
      <c r="O1926" s="22" t="str">
        <f t="shared" ca="1" si="317"/>
        <v/>
      </c>
      <c r="P1926" s="23"/>
      <c r="Q1926" s="23"/>
      <c r="R1926" s="23"/>
      <c r="S1926" s="23"/>
      <c r="T1926" s="23"/>
      <c r="U1926" s="23"/>
      <c r="V1926" s="23"/>
      <c r="W1926" s="23"/>
      <c r="X1926" s="23"/>
      <c r="Y1926" s="23"/>
      <c r="Z1926" s="23"/>
    </row>
    <row r="1927" spans="1:26" x14ac:dyDescent="0.55000000000000004">
      <c r="A1927" s="6" t="str">
        <f t="shared" ca="1" si="311"/>
        <v/>
      </c>
      <c r="B1927" s="22" t="str">
        <f t="shared" ca="1" si="316"/>
        <v/>
      </c>
      <c r="C1927" s="22" t="str">
        <f t="shared" ca="1" si="316"/>
        <v/>
      </c>
      <c r="D1927" s="22" t="str">
        <f t="shared" ca="1" si="316"/>
        <v/>
      </c>
      <c r="E1927" s="22" t="str">
        <f t="shared" ca="1" si="308"/>
        <v/>
      </c>
      <c r="F1927" s="22" t="str">
        <f t="shared" ca="1" si="309"/>
        <v/>
      </c>
      <c r="G1927" s="22" t="str">
        <f t="shared" ca="1" si="310"/>
        <v/>
      </c>
      <c r="H1927" s="22" t="str">
        <f t="shared" ca="1" si="317"/>
        <v/>
      </c>
      <c r="I1927" s="22" t="str">
        <f t="shared" ca="1" si="317"/>
        <v/>
      </c>
      <c r="J1927" s="22" t="str">
        <f t="shared" ca="1" si="317"/>
        <v/>
      </c>
      <c r="K1927" s="22" t="str">
        <f t="shared" ca="1" si="317"/>
        <v/>
      </c>
      <c r="L1927" s="22" t="str">
        <f t="shared" ca="1" si="317"/>
        <v/>
      </c>
      <c r="M1927" s="22" t="str">
        <f t="shared" ca="1" si="317"/>
        <v/>
      </c>
      <c r="N1927" s="22" t="str">
        <f t="shared" ca="1" si="317"/>
        <v/>
      </c>
      <c r="O1927" s="22" t="str">
        <f t="shared" ca="1" si="317"/>
        <v/>
      </c>
      <c r="P1927" s="23"/>
      <c r="Q1927" s="23"/>
      <c r="R1927" s="23"/>
      <c r="S1927" s="23"/>
      <c r="T1927" s="23"/>
      <c r="U1927" s="23"/>
      <c r="V1927" s="23"/>
      <c r="W1927" s="23"/>
      <c r="X1927" s="23"/>
      <c r="Y1927" s="23"/>
      <c r="Z1927" s="23"/>
    </row>
    <row r="1928" spans="1:26" x14ac:dyDescent="0.55000000000000004">
      <c r="A1928" s="6" t="str">
        <f t="shared" ca="1" si="311"/>
        <v/>
      </c>
      <c r="B1928" s="22" t="str">
        <f t="shared" ref="B1928:D1947" ca="1" si="318">IF($A1928="","",IF(ISERROR(IF(ISERROR(INDEX(FredRatesData_AllData,MATCH($A1928-(MAX(0,WEEKDAY($A1928,2)-5)),FredRatesData_Dates,0),MATCH(B$6,FredRatesData_IDs,0),1)/B$5),INDEX(FredRatesData_AllData,MATCH($A1928-(MAX(0,WEEKDAY($A1928,2)-5))-3,FredRatesData_Dates,0),MATCH(B$6,FredRatesData_IDs,0),1)/B$5,INDEX(FredRatesData_AllData,MATCH($A1928-(MAX(0,WEEKDAY($A1928,2)-5)),FredRatesData_Dates,0),MATCH(B$6,FredRatesData_IDs,0),1)/B$5)),"",IF(ISERROR(INDEX(FredRatesData_AllData,MATCH($A1928-(MAX(0,WEEKDAY($A1928,2)-5)),FredRatesData_Dates,0),MATCH(B$6,FredRatesData_IDs,0),1)/B$5),INDEX(FredRatesData_AllData,MATCH($A1928-(MAX(0,WEEKDAY($A1928,2)-5))-3,FredRatesData_Dates,0),MATCH(B$6,FredRatesData_IDs,0),1)/B$5,INDEX(FredRatesData_AllData,MATCH($A1928-(MAX(0,WEEKDAY($A1928,2)-5)),FredRatesData_Dates,0),MATCH(B$6,FredRatesData_IDs,0),1)/B$5)))</f>
        <v/>
      </c>
      <c r="C1928" s="22" t="str">
        <f t="shared" ca="1" si="318"/>
        <v/>
      </c>
      <c r="D1928" s="22" t="str">
        <f t="shared" ca="1" si="318"/>
        <v/>
      </c>
      <c r="E1928" s="22" t="str">
        <f t="shared" ref="E1928:E1991" ca="1" si="319">IF(OR($A1928="",ISERROR(INDEX(FredEcon_AllData,MATCH($A1928,FredEcon_EndDates,0),MATCH(E$6,FredEcon_IDs,0),1)/E$5)),"",INDEX(FredEcon_AllData,MATCH($A1928,FredEcon_EndDates,0),MATCH(E$6,FredEcon_IDs,0),1)/E$5)</f>
        <v/>
      </c>
      <c r="F1928" s="22" t="str">
        <f t="shared" ref="F1928:F1991" ca="1" si="320">IF(OR($A1928="",ISERROR(INDEX(FredCPI_YoY,MATCH($A1928,FredCPI_EndDates,0),1))),"",INDEX(FredCPI_YoY,MATCH($A1928,FredCPI_EndDates,0),1))</f>
        <v/>
      </c>
      <c r="G1928" s="22" t="str">
        <f t="shared" ref="G1928:G1991" ca="1" si="321">IF($A1928="","",IF(ISERROR(INDEX(FredGDP_QoQSAAR,MATCH($A1928,FredGDP_EndDates,0),1)),"",INDEX(FredGDP_QoQSAAR,MATCH($A1928,FredGDP_EndDates,0),1)))</f>
        <v/>
      </c>
      <c r="H1928" s="22" t="str">
        <f t="shared" ref="H1928:O1947" ca="1" si="322">IF($A1928="","",IF(ISERROR(IF(ISERROR(INDEX(FredRatesData_AllData,MATCH($A1928-(MAX(0,WEEKDAY($A1928,2)-5)),FredRatesData_Dates,0),MATCH(H$6,FredRatesData_IDs,0),1)/H$5),INDEX(FredRatesData_AllData,MATCH($A1928-(MAX(0,WEEKDAY($A1928,2)-5))-3,FredRatesData_Dates,0),MATCH(H$6,FredRatesData_IDs,0),1)/H$5,INDEX(FredRatesData_AllData,MATCH($A1928-(MAX(0,WEEKDAY($A1928,2)-5)),FredRatesData_Dates,0),MATCH(H$6,FredRatesData_IDs,0),1)/H$5)),"",IF(ISERROR(INDEX(FredRatesData_AllData,MATCH($A1928-(MAX(0,WEEKDAY($A1928,2)-5)),FredRatesData_Dates,0),MATCH(H$6,FredRatesData_IDs,0),1)/H$5),INDEX(FredRatesData_AllData,MATCH($A1928-(MAX(0,WEEKDAY($A1928,2)-5))-3,FredRatesData_Dates,0),MATCH(H$6,FredRatesData_IDs,0),1)/H$5,INDEX(FredRatesData_AllData,MATCH($A1928-(MAX(0,WEEKDAY($A1928,2)-5)),FredRatesData_Dates,0),MATCH(H$6,FredRatesData_IDs,0),1)/H$5)))</f>
        <v/>
      </c>
      <c r="I1928" s="22" t="str">
        <f t="shared" ca="1" si="322"/>
        <v/>
      </c>
      <c r="J1928" s="22" t="str">
        <f t="shared" ca="1" si="322"/>
        <v/>
      </c>
      <c r="K1928" s="22" t="str">
        <f t="shared" ca="1" si="322"/>
        <v/>
      </c>
      <c r="L1928" s="22" t="str">
        <f t="shared" ca="1" si="322"/>
        <v/>
      </c>
      <c r="M1928" s="22" t="str">
        <f t="shared" ca="1" si="322"/>
        <v/>
      </c>
      <c r="N1928" s="22" t="str">
        <f t="shared" ca="1" si="322"/>
        <v/>
      </c>
      <c r="O1928" s="22" t="str">
        <f t="shared" ca="1" si="322"/>
        <v/>
      </c>
      <c r="P1928" s="23"/>
      <c r="Q1928" s="23"/>
      <c r="R1928" s="23"/>
      <c r="S1928" s="23"/>
      <c r="T1928" s="23"/>
      <c r="U1928" s="23"/>
      <c r="V1928" s="23"/>
      <c r="W1928" s="23"/>
      <c r="X1928" s="23"/>
      <c r="Y1928" s="23"/>
      <c r="Z1928" s="23"/>
    </row>
    <row r="1929" spans="1:26" x14ac:dyDescent="0.55000000000000004">
      <c r="A1929" s="6" t="str">
        <f t="shared" ref="A1929:A1992" ca="1" si="323">IF(A1928="","",IF(ISERROR(DataMatrixFrequency/1),IF(EOMONTH(A1928,1)&lt;=DataMatrixEndDate,EOMONTH(A1928,1),""),IF((A1928+DataMatrixFrequency)&lt;=DataMatrixEndDate,A1928+DataMatrixFrequency,"")))</f>
        <v/>
      </c>
      <c r="B1929" s="22" t="str">
        <f t="shared" ca="1" si="318"/>
        <v/>
      </c>
      <c r="C1929" s="22" t="str">
        <f t="shared" ca="1" si="318"/>
        <v/>
      </c>
      <c r="D1929" s="22" t="str">
        <f t="shared" ca="1" si="318"/>
        <v/>
      </c>
      <c r="E1929" s="22" t="str">
        <f t="shared" ca="1" si="319"/>
        <v/>
      </c>
      <c r="F1929" s="22" t="str">
        <f t="shared" ca="1" si="320"/>
        <v/>
      </c>
      <c r="G1929" s="22" t="str">
        <f t="shared" ca="1" si="321"/>
        <v/>
      </c>
      <c r="H1929" s="22" t="str">
        <f t="shared" ca="1" si="322"/>
        <v/>
      </c>
      <c r="I1929" s="22" t="str">
        <f t="shared" ca="1" si="322"/>
        <v/>
      </c>
      <c r="J1929" s="22" t="str">
        <f t="shared" ca="1" si="322"/>
        <v/>
      </c>
      <c r="K1929" s="22" t="str">
        <f t="shared" ca="1" si="322"/>
        <v/>
      </c>
      <c r="L1929" s="22" t="str">
        <f t="shared" ca="1" si="322"/>
        <v/>
      </c>
      <c r="M1929" s="22" t="str">
        <f t="shared" ca="1" si="322"/>
        <v/>
      </c>
      <c r="N1929" s="22" t="str">
        <f t="shared" ca="1" si="322"/>
        <v/>
      </c>
      <c r="O1929" s="22" t="str">
        <f t="shared" ca="1" si="322"/>
        <v/>
      </c>
      <c r="P1929" s="23"/>
      <c r="Q1929" s="23"/>
      <c r="R1929" s="23"/>
      <c r="S1929" s="23"/>
      <c r="T1929" s="23"/>
      <c r="U1929" s="23"/>
      <c r="V1929" s="23"/>
      <c r="W1929" s="23"/>
      <c r="X1929" s="23"/>
      <c r="Y1929" s="23"/>
      <c r="Z1929" s="23"/>
    </row>
    <row r="1930" spans="1:26" x14ac:dyDescent="0.55000000000000004">
      <c r="A1930" s="6" t="str">
        <f t="shared" ca="1" si="323"/>
        <v/>
      </c>
      <c r="B1930" s="22" t="str">
        <f t="shared" ca="1" si="318"/>
        <v/>
      </c>
      <c r="C1930" s="22" t="str">
        <f t="shared" ca="1" si="318"/>
        <v/>
      </c>
      <c r="D1930" s="22" t="str">
        <f t="shared" ca="1" si="318"/>
        <v/>
      </c>
      <c r="E1930" s="22" t="str">
        <f t="shared" ca="1" si="319"/>
        <v/>
      </c>
      <c r="F1930" s="22" t="str">
        <f t="shared" ca="1" si="320"/>
        <v/>
      </c>
      <c r="G1930" s="22" t="str">
        <f t="shared" ca="1" si="321"/>
        <v/>
      </c>
      <c r="H1930" s="22" t="str">
        <f t="shared" ca="1" si="322"/>
        <v/>
      </c>
      <c r="I1930" s="22" t="str">
        <f t="shared" ca="1" si="322"/>
        <v/>
      </c>
      <c r="J1930" s="22" t="str">
        <f t="shared" ca="1" si="322"/>
        <v/>
      </c>
      <c r="K1930" s="22" t="str">
        <f t="shared" ca="1" si="322"/>
        <v/>
      </c>
      <c r="L1930" s="22" t="str">
        <f t="shared" ca="1" si="322"/>
        <v/>
      </c>
      <c r="M1930" s="22" t="str">
        <f t="shared" ca="1" si="322"/>
        <v/>
      </c>
      <c r="N1930" s="22" t="str">
        <f t="shared" ca="1" si="322"/>
        <v/>
      </c>
      <c r="O1930" s="22" t="str">
        <f t="shared" ca="1" si="322"/>
        <v/>
      </c>
      <c r="P1930" s="23"/>
      <c r="Q1930" s="23"/>
      <c r="R1930" s="23"/>
      <c r="S1930" s="23"/>
      <c r="T1930" s="23"/>
      <c r="U1930" s="23"/>
      <c r="V1930" s="23"/>
      <c r="W1930" s="23"/>
      <c r="X1930" s="23"/>
      <c r="Y1930" s="23"/>
      <c r="Z1930" s="23"/>
    </row>
    <row r="1931" spans="1:26" x14ac:dyDescent="0.55000000000000004">
      <c r="A1931" s="6" t="str">
        <f t="shared" ca="1" si="323"/>
        <v/>
      </c>
      <c r="B1931" s="22" t="str">
        <f t="shared" ca="1" si="318"/>
        <v/>
      </c>
      <c r="C1931" s="22" t="str">
        <f t="shared" ca="1" si="318"/>
        <v/>
      </c>
      <c r="D1931" s="22" t="str">
        <f t="shared" ca="1" si="318"/>
        <v/>
      </c>
      <c r="E1931" s="22" t="str">
        <f t="shared" ca="1" si="319"/>
        <v/>
      </c>
      <c r="F1931" s="22" t="str">
        <f t="shared" ca="1" si="320"/>
        <v/>
      </c>
      <c r="G1931" s="22" t="str">
        <f t="shared" ca="1" si="321"/>
        <v/>
      </c>
      <c r="H1931" s="22" t="str">
        <f t="shared" ca="1" si="322"/>
        <v/>
      </c>
      <c r="I1931" s="22" t="str">
        <f t="shared" ca="1" si="322"/>
        <v/>
      </c>
      <c r="J1931" s="22" t="str">
        <f t="shared" ca="1" si="322"/>
        <v/>
      </c>
      <c r="K1931" s="22" t="str">
        <f t="shared" ca="1" si="322"/>
        <v/>
      </c>
      <c r="L1931" s="22" t="str">
        <f t="shared" ca="1" si="322"/>
        <v/>
      </c>
      <c r="M1931" s="22" t="str">
        <f t="shared" ca="1" si="322"/>
        <v/>
      </c>
      <c r="N1931" s="22" t="str">
        <f t="shared" ca="1" si="322"/>
        <v/>
      </c>
      <c r="O1931" s="22" t="str">
        <f t="shared" ca="1" si="322"/>
        <v/>
      </c>
      <c r="P1931" s="23"/>
      <c r="Q1931" s="23"/>
      <c r="R1931" s="23"/>
      <c r="S1931" s="23"/>
      <c r="T1931" s="23"/>
      <c r="U1931" s="23"/>
      <c r="V1931" s="23"/>
      <c r="W1931" s="23"/>
      <c r="X1931" s="23"/>
      <c r="Y1931" s="23"/>
      <c r="Z1931" s="23"/>
    </row>
    <row r="1932" spans="1:26" x14ac:dyDescent="0.55000000000000004">
      <c r="A1932" s="6" t="str">
        <f t="shared" ca="1" si="323"/>
        <v/>
      </c>
      <c r="B1932" s="22" t="str">
        <f t="shared" ca="1" si="318"/>
        <v/>
      </c>
      <c r="C1932" s="22" t="str">
        <f t="shared" ca="1" si="318"/>
        <v/>
      </c>
      <c r="D1932" s="22" t="str">
        <f t="shared" ca="1" si="318"/>
        <v/>
      </c>
      <c r="E1932" s="22" t="str">
        <f t="shared" ca="1" si="319"/>
        <v/>
      </c>
      <c r="F1932" s="22" t="str">
        <f t="shared" ca="1" si="320"/>
        <v/>
      </c>
      <c r="G1932" s="22" t="str">
        <f t="shared" ca="1" si="321"/>
        <v/>
      </c>
      <c r="H1932" s="22" t="str">
        <f t="shared" ca="1" si="322"/>
        <v/>
      </c>
      <c r="I1932" s="22" t="str">
        <f t="shared" ca="1" si="322"/>
        <v/>
      </c>
      <c r="J1932" s="22" t="str">
        <f t="shared" ca="1" si="322"/>
        <v/>
      </c>
      <c r="K1932" s="22" t="str">
        <f t="shared" ca="1" si="322"/>
        <v/>
      </c>
      <c r="L1932" s="22" t="str">
        <f t="shared" ca="1" si="322"/>
        <v/>
      </c>
      <c r="M1932" s="22" t="str">
        <f t="shared" ca="1" si="322"/>
        <v/>
      </c>
      <c r="N1932" s="22" t="str">
        <f t="shared" ca="1" si="322"/>
        <v/>
      </c>
      <c r="O1932" s="22" t="str">
        <f t="shared" ca="1" si="322"/>
        <v/>
      </c>
      <c r="P1932" s="23"/>
      <c r="Q1932" s="23"/>
      <c r="R1932" s="23"/>
      <c r="S1932" s="23"/>
      <c r="T1932" s="23"/>
      <c r="U1932" s="23"/>
      <c r="V1932" s="23"/>
      <c r="W1932" s="23"/>
      <c r="X1932" s="23"/>
      <c r="Y1932" s="23"/>
      <c r="Z1932" s="23"/>
    </row>
    <row r="1933" spans="1:26" x14ac:dyDescent="0.55000000000000004">
      <c r="A1933" s="6" t="str">
        <f t="shared" ca="1" si="323"/>
        <v/>
      </c>
      <c r="B1933" s="22" t="str">
        <f t="shared" ca="1" si="318"/>
        <v/>
      </c>
      <c r="C1933" s="22" t="str">
        <f t="shared" ca="1" si="318"/>
        <v/>
      </c>
      <c r="D1933" s="22" t="str">
        <f t="shared" ca="1" si="318"/>
        <v/>
      </c>
      <c r="E1933" s="22" t="str">
        <f t="shared" ca="1" si="319"/>
        <v/>
      </c>
      <c r="F1933" s="22" t="str">
        <f t="shared" ca="1" si="320"/>
        <v/>
      </c>
      <c r="G1933" s="22" t="str">
        <f t="shared" ca="1" si="321"/>
        <v/>
      </c>
      <c r="H1933" s="22" t="str">
        <f t="shared" ca="1" si="322"/>
        <v/>
      </c>
      <c r="I1933" s="22" t="str">
        <f t="shared" ca="1" si="322"/>
        <v/>
      </c>
      <c r="J1933" s="22" t="str">
        <f t="shared" ca="1" si="322"/>
        <v/>
      </c>
      <c r="K1933" s="22" t="str">
        <f t="shared" ca="1" si="322"/>
        <v/>
      </c>
      <c r="L1933" s="22" t="str">
        <f t="shared" ca="1" si="322"/>
        <v/>
      </c>
      <c r="M1933" s="22" t="str">
        <f t="shared" ca="1" si="322"/>
        <v/>
      </c>
      <c r="N1933" s="22" t="str">
        <f t="shared" ca="1" si="322"/>
        <v/>
      </c>
      <c r="O1933" s="22" t="str">
        <f t="shared" ca="1" si="322"/>
        <v/>
      </c>
      <c r="P1933" s="23"/>
      <c r="Q1933" s="23"/>
      <c r="R1933" s="23"/>
      <c r="S1933" s="23"/>
      <c r="T1933" s="23"/>
      <c r="U1933" s="23"/>
      <c r="V1933" s="23"/>
      <c r="W1933" s="23"/>
      <c r="X1933" s="23"/>
      <c r="Y1933" s="23"/>
      <c r="Z1933" s="23"/>
    </row>
    <row r="1934" spans="1:26" x14ac:dyDescent="0.55000000000000004">
      <c r="A1934" s="6" t="str">
        <f t="shared" ca="1" si="323"/>
        <v/>
      </c>
      <c r="B1934" s="22" t="str">
        <f t="shared" ca="1" si="318"/>
        <v/>
      </c>
      <c r="C1934" s="22" t="str">
        <f t="shared" ca="1" si="318"/>
        <v/>
      </c>
      <c r="D1934" s="22" t="str">
        <f t="shared" ca="1" si="318"/>
        <v/>
      </c>
      <c r="E1934" s="22" t="str">
        <f t="shared" ca="1" si="319"/>
        <v/>
      </c>
      <c r="F1934" s="22" t="str">
        <f t="shared" ca="1" si="320"/>
        <v/>
      </c>
      <c r="G1934" s="22" t="str">
        <f t="shared" ca="1" si="321"/>
        <v/>
      </c>
      <c r="H1934" s="22" t="str">
        <f t="shared" ca="1" si="322"/>
        <v/>
      </c>
      <c r="I1934" s="22" t="str">
        <f t="shared" ca="1" si="322"/>
        <v/>
      </c>
      <c r="J1934" s="22" t="str">
        <f t="shared" ca="1" si="322"/>
        <v/>
      </c>
      <c r="K1934" s="22" t="str">
        <f t="shared" ca="1" si="322"/>
        <v/>
      </c>
      <c r="L1934" s="22" t="str">
        <f t="shared" ca="1" si="322"/>
        <v/>
      </c>
      <c r="M1934" s="22" t="str">
        <f t="shared" ca="1" si="322"/>
        <v/>
      </c>
      <c r="N1934" s="22" t="str">
        <f t="shared" ca="1" si="322"/>
        <v/>
      </c>
      <c r="O1934" s="22" t="str">
        <f t="shared" ca="1" si="322"/>
        <v/>
      </c>
      <c r="P1934" s="23"/>
      <c r="Q1934" s="23"/>
      <c r="R1934" s="23"/>
      <c r="S1934" s="23"/>
      <c r="T1934" s="23"/>
      <c r="U1934" s="23"/>
      <c r="V1934" s="23"/>
      <c r="W1934" s="23"/>
      <c r="X1934" s="23"/>
      <c r="Y1934" s="23"/>
      <c r="Z1934" s="23"/>
    </row>
    <row r="1935" spans="1:26" x14ac:dyDescent="0.55000000000000004">
      <c r="A1935" s="6" t="str">
        <f t="shared" ca="1" si="323"/>
        <v/>
      </c>
      <c r="B1935" s="22" t="str">
        <f t="shared" ca="1" si="318"/>
        <v/>
      </c>
      <c r="C1935" s="22" t="str">
        <f t="shared" ca="1" si="318"/>
        <v/>
      </c>
      <c r="D1935" s="22" t="str">
        <f t="shared" ca="1" si="318"/>
        <v/>
      </c>
      <c r="E1935" s="22" t="str">
        <f t="shared" ca="1" si="319"/>
        <v/>
      </c>
      <c r="F1935" s="22" t="str">
        <f t="shared" ca="1" si="320"/>
        <v/>
      </c>
      <c r="G1935" s="22" t="str">
        <f t="shared" ca="1" si="321"/>
        <v/>
      </c>
      <c r="H1935" s="22" t="str">
        <f t="shared" ca="1" si="322"/>
        <v/>
      </c>
      <c r="I1935" s="22" t="str">
        <f t="shared" ca="1" si="322"/>
        <v/>
      </c>
      <c r="J1935" s="22" t="str">
        <f t="shared" ca="1" si="322"/>
        <v/>
      </c>
      <c r="K1935" s="22" t="str">
        <f t="shared" ca="1" si="322"/>
        <v/>
      </c>
      <c r="L1935" s="22" t="str">
        <f t="shared" ca="1" si="322"/>
        <v/>
      </c>
      <c r="M1935" s="22" t="str">
        <f t="shared" ca="1" si="322"/>
        <v/>
      </c>
      <c r="N1935" s="22" t="str">
        <f t="shared" ca="1" si="322"/>
        <v/>
      </c>
      <c r="O1935" s="22" t="str">
        <f t="shared" ca="1" si="322"/>
        <v/>
      </c>
      <c r="P1935" s="23"/>
      <c r="Q1935" s="23"/>
      <c r="R1935" s="23"/>
      <c r="S1935" s="23"/>
      <c r="T1935" s="23"/>
      <c r="U1935" s="23"/>
      <c r="V1935" s="23"/>
      <c r="W1935" s="23"/>
      <c r="X1935" s="23"/>
      <c r="Y1935" s="23"/>
      <c r="Z1935" s="23"/>
    </row>
    <row r="1936" spans="1:26" x14ac:dyDescent="0.55000000000000004">
      <c r="A1936" s="6" t="str">
        <f t="shared" ca="1" si="323"/>
        <v/>
      </c>
      <c r="B1936" s="22" t="str">
        <f t="shared" ca="1" si="318"/>
        <v/>
      </c>
      <c r="C1936" s="22" t="str">
        <f t="shared" ca="1" si="318"/>
        <v/>
      </c>
      <c r="D1936" s="22" t="str">
        <f t="shared" ca="1" si="318"/>
        <v/>
      </c>
      <c r="E1936" s="22" t="str">
        <f t="shared" ca="1" si="319"/>
        <v/>
      </c>
      <c r="F1936" s="22" t="str">
        <f t="shared" ca="1" si="320"/>
        <v/>
      </c>
      <c r="G1936" s="22" t="str">
        <f t="shared" ca="1" si="321"/>
        <v/>
      </c>
      <c r="H1936" s="22" t="str">
        <f t="shared" ca="1" si="322"/>
        <v/>
      </c>
      <c r="I1936" s="22" t="str">
        <f t="shared" ca="1" si="322"/>
        <v/>
      </c>
      <c r="J1936" s="22" t="str">
        <f t="shared" ca="1" si="322"/>
        <v/>
      </c>
      <c r="K1936" s="22" t="str">
        <f t="shared" ca="1" si="322"/>
        <v/>
      </c>
      <c r="L1936" s="22" t="str">
        <f t="shared" ca="1" si="322"/>
        <v/>
      </c>
      <c r="M1936" s="22" t="str">
        <f t="shared" ca="1" si="322"/>
        <v/>
      </c>
      <c r="N1936" s="22" t="str">
        <f t="shared" ca="1" si="322"/>
        <v/>
      </c>
      <c r="O1936" s="22" t="str">
        <f t="shared" ca="1" si="322"/>
        <v/>
      </c>
      <c r="P1936" s="23"/>
      <c r="Q1936" s="23"/>
      <c r="R1936" s="23"/>
      <c r="S1936" s="23"/>
      <c r="T1936" s="23"/>
      <c r="U1936" s="23"/>
      <c r="V1936" s="23"/>
      <c r="W1936" s="23"/>
      <c r="X1936" s="23"/>
      <c r="Y1936" s="23"/>
      <c r="Z1936" s="23"/>
    </row>
    <row r="1937" spans="1:26" x14ac:dyDescent="0.55000000000000004">
      <c r="A1937" s="6" t="str">
        <f t="shared" ca="1" si="323"/>
        <v/>
      </c>
      <c r="B1937" s="22" t="str">
        <f t="shared" ca="1" si="318"/>
        <v/>
      </c>
      <c r="C1937" s="22" t="str">
        <f t="shared" ca="1" si="318"/>
        <v/>
      </c>
      <c r="D1937" s="22" t="str">
        <f t="shared" ca="1" si="318"/>
        <v/>
      </c>
      <c r="E1937" s="22" t="str">
        <f t="shared" ca="1" si="319"/>
        <v/>
      </c>
      <c r="F1937" s="22" t="str">
        <f t="shared" ca="1" si="320"/>
        <v/>
      </c>
      <c r="G1937" s="22" t="str">
        <f t="shared" ca="1" si="321"/>
        <v/>
      </c>
      <c r="H1937" s="22" t="str">
        <f t="shared" ca="1" si="322"/>
        <v/>
      </c>
      <c r="I1937" s="22" t="str">
        <f t="shared" ca="1" si="322"/>
        <v/>
      </c>
      <c r="J1937" s="22" t="str">
        <f t="shared" ca="1" si="322"/>
        <v/>
      </c>
      <c r="K1937" s="22" t="str">
        <f t="shared" ca="1" si="322"/>
        <v/>
      </c>
      <c r="L1937" s="22" t="str">
        <f t="shared" ca="1" si="322"/>
        <v/>
      </c>
      <c r="M1937" s="22" t="str">
        <f t="shared" ca="1" si="322"/>
        <v/>
      </c>
      <c r="N1937" s="22" t="str">
        <f t="shared" ca="1" si="322"/>
        <v/>
      </c>
      <c r="O1937" s="22" t="str">
        <f t="shared" ca="1" si="322"/>
        <v/>
      </c>
      <c r="P1937" s="23"/>
      <c r="Q1937" s="23"/>
      <c r="R1937" s="23"/>
      <c r="S1937" s="23"/>
      <c r="T1937" s="23"/>
      <c r="U1937" s="23"/>
      <c r="V1937" s="23"/>
      <c r="W1937" s="23"/>
      <c r="X1937" s="23"/>
      <c r="Y1937" s="23"/>
      <c r="Z1937" s="23"/>
    </row>
    <row r="1938" spans="1:26" x14ac:dyDescent="0.55000000000000004">
      <c r="A1938" s="6" t="str">
        <f t="shared" ca="1" si="323"/>
        <v/>
      </c>
      <c r="B1938" s="22" t="str">
        <f t="shared" ca="1" si="318"/>
        <v/>
      </c>
      <c r="C1938" s="22" t="str">
        <f t="shared" ca="1" si="318"/>
        <v/>
      </c>
      <c r="D1938" s="22" t="str">
        <f t="shared" ca="1" si="318"/>
        <v/>
      </c>
      <c r="E1938" s="22" t="str">
        <f t="shared" ca="1" si="319"/>
        <v/>
      </c>
      <c r="F1938" s="22" t="str">
        <f t="shared" ca="1" si="320"/>
        <v/>
      </c>
      <c r="G1938" s="22" t="str">
        <f t="shared" ca="1" si="321"/>
        <v/>
      </c>
      <c r="H1938" s="22" t="str">
        <f t="shared" ca="1" si="322"/>
        <v/>
      </c>
      <c r="I1938" s="22" t="str">
        <f t="shared" ca="1" si="322"/>
        <v/>
      </c>
      <c r="J1938" s="22" t="str">
        <f t="shared" ca="1" si="322"/>
        <v/>
      </c>
      <c r="K1938" s="22" t="str">
        <f t="shared" ca="1" si="322"/>
        <v/>
      </c>
      <c r="L1938" s="22" t="str">
        <f t="shared" ca="1" si="322"/>
        <v/>
      </c>
      <c r="M1938" s="22" t="str">
        <f t="shared" ca="1" si="322"/>
        <v/>
      </c>
      <c r="N1938" s="22" t="str">
        <f t="shared" ca="1" si="322"/>
        <v/>
      </c>
      <c r="O1938" s="22" t="str">
        <f t="shared" ca="1" si="322"/>
        <v/>
      </c>
      <c r="P1938" s="23"/>
      <c r="Q1938" s="23"/>
      <c r="R1938" s="23"/>
      <c r="S1938" s="23"/>
      <c r="T1938" s="23"/>
      <c r="U1938" s="23"/>
      <c r="V1938" s="23"/>
      <c r="W1938" s="23"/>
      <c r="X1938" s="23"/>
      <c r="Y1938" s="23"/>
      <c r="Z1938" s="23"/>
    </row>
    <row r="1939" spans="1:26" x14ac:dyDescent="0.55000000000000004">
      <c r="A1939" s="6" t="str">
        <f t="shared" ca="1" si="323"/>
        <v/>
      </c>
      <c r="B1939" s="22" t="str">
        <f t="shared" ca="1" si="318"/>
        <v/>
      </c>
      <c r="C1939" s="22" t="str">
        <f t="shared" ca="1" si="318"/>
        <v/>
      </c>
      <c r="D1939" s="22" t="str">
        <f t="shared" ca="1" si="318"/>
        <v/>
      </c>
      <c r="E1939" s="22" t="str">
        <f t="shared" ca="1" si="319"/>
        <v/>
      </c>
      <c r="F1939" s="22" t="str">
        <f t="shared" ca="1" si="320"/>
        <v/>
      </c>
      <c r="G1939" s="22" t="str">
        <f t="shared" ca="1" si="321"/>
        <v/>
      </c>
      <c r="H1939" s="22" t="str">
        <f t="shared" ca="1" si="322"/>
        <v/>
      </c>
      <c r="I1939" s="22" t="str">
        <f t="shared" ca="1" si="322"/>
        <v/>
      </c>
      <c r="J1939" s="22" t="str">
        <f t="shared" ca="1" si="322"/>
        <v/>
      </c>
      <c r="K1939" s="22" t="str">
        <f t="shared" ca="1" si="322"/>
        <v/>
      </c>
      <c r="L1939" s="22" t="str">
        <f t="shared" ca="1" si="322"/>
        <v/>
      </c>
      <c r="M1939" s="22" t="str">
        <f t="shared" ca="1" si="322"/>
        <v/>
      </c>
      <c r="N1939" s="22" t="str">
        <f t="shared" ca="1" si="322"/>
        <v/>
      </c>
      <c r="O1939" s="22" t="str">
        <f t="shared" ca="1" si="322"/>
        <v/>
      </c>
      <c r="P1939" s="23"/>
      <c r="Q1939" s="23"/>
      <c r="R1939" s="23"/>
      <c r="S1939" s="23"/>
      <c r="T1939" s="23"/>
      <c r="U1939" s="23"/>
      <c r="V1939" s="23"/>
      <c r="W1939" s="23"/>
      <c r="X1939" s="23"/>
      <c r="Y1939" s="23"/>
      <c r="Z1939" s="23"/>
    </row>
    <row r="1940" spans="1:26" x14ac:dyDescent="0.55000000000000004">
      <c r="A1940" s="6" t="str">
        <f t="shared" ca="1" si="323"/>
        <v/>
      </c>
      <c r="B1940" s="22" t="str">
        <f t="shared" ca="1" si="318"/>
        <v/>
      </c>
      <c r="C1940" s="22" t="str">
        <f t="shared" ca="1" si="318"/>
        <v/>
      </c>
      <c r="D1940" s="22" t="str">
        <f t="shared" ca="1" si="318"/>
        <v/>
      </c>
      <c r="E1940" s="22" t="str">
        <f t="shared" ca="1" si="319"/>
        <v/>
      </c>
      <c r="F1940" s="22" t="str">
        <f t="shared" ca="1" si="320"/>
        <v/>
      </c>
      <c r="G1940" s="22" t="str">
        <f t="shared" ca="1" si="321"/>
        <v/>
      </c>
      <c r="H1940" s="22" t="str">
        <f t="shared" ca="1" si="322"/>
        <v/>
      </c>
      <c r="I1940" s="22" t="str">
        <f t="shared" ca="1" si="322"/>
        <v/>
      </c>
      <c r="J1940" s="22" t="str">
        <f t="shared" ca="1" si="322"/>
        <v/>
      </c>
      <c r="K1940" s="22" t="str">
        <f t="shared" ca="1" si="322"/>
        <v/>
      </c>
      <c r="L1940" s="22" t="str">
        <f t="shared" ca="1" si="322"/>
        <v/>
      </c>
      <c r="M1940" s="22" t="str">
        <f t="shared" ca="1" si="322"/>
        <v/>
      </c>
      <c r="N1940" s="22" t="str">
        <f t="shared" ca="1" si="322"/>
        <v/>
      </c>
      <c r="O1940" s="22" t="str">
        <f t="shared" ca="1" si="322"/>
        <v/>
      </c>
      <c r="P1940" s="23"/>
      <c r="Q1940" s="23"/>
      <c r="R1940" s="23"/>
      <c r="S1940" s="23"/>
      <c r="T1940" s="23"/>
      <c r="U1940" s="23"/>
      <c r="V1940" s="23"/>
      <c r="W1940" s="23"/>
      <c r="X1940" s="23"/>
      <c r="Y1940" s="23"/>
      <c r="Z1940" s="23"/>
    </row>
    <row r="1941" spans="1:26" x14ac:dyDescent="0.55000000000000004">
      <c r="A1941" s="6" t="str">
        <f t="shared" ca="1" si="323"/>
        <v/>
      </c>
      <c r="B1941" s="22" t="str">
        <f t="shared" ca="1" si="318"/>
        <v/>
      </c>
      <c r="C1941" s="22" t="str">
        <f t="shared" ca="1" si="318"/>
        <v/>
      </c>
      <c r="D1941" s="22" t="str">
        <f t="shared" ca="1" si="318"/>
        <v/>
      </c>
      <c r="E1941" s="22" t="str">
        <f t="shared" ca="1" si="319"/>
        <v/>
      </c>
      <c r="F1941" s="22" t="str">
        <f t="shared" ca="1" si="320"/>
        <v/>
      </c>
      <c r="G1941" s="22" t="str">
        <f t="shared" ca="1" si="321"/>
        <v/>
      </c>
      <c r="H1941" s="22" t="str">
        <f t="shared" ca="1" si="322"/>
        <v/>
      </c>
      <c r="I1941" s="22" t="str">
        <f t="shared" ca="1" si="322"/>
        <v/>
      </c>
      <c r="J1941" s="22" t="str">
        <f t="shared" ca="1" si="322"/>
        <v/>
      </c>
      <c r="K1941" s="22" t="str">
        <f t="shared" ca="1" si="322"/>
        <v/>
      </c>
      <c r="L1941" s="22" t="str">
        <f t="shared" ca="1" si="322"/>
        <v/>
      </c>
      <c r="M1941" s="22" t="str">
        <f t="shared" ca="1" si="322"/>
        <v/>
      </c>
      <c r="N1941" s="22" t="str">
        <f t="shared" ca="1" si="322"/>
        <v/>
      </c>
      <c r="O1941" s="22" t="str">
        <f t="shared" ca="1" si="322"/>
        <v/>
      </c>
      <c r="P1941" s="23"/>
      <c r="Q1941" s="23"/>
      <c r="R1941" s="23"/>
      <c r="S1941" s="23"/>
      <c r="T1941" s="23"/>
      <c r="U1941" s="23"/>
      <c r="V1941" s="23"/>
      <c r="W1941" s="23"/>
      <c r="X1941" s="23"/>
      <c r="Y1941" s="23"/>
      <c r="Z1941" s="23"/>
    </row>
    <row r="1942" spans="1:26" x14ac:dyDescent="0.55000000000000004">
      <c r="A1942" s="6" t="str">
        <f t="shared" ca="1" si="323"/>
        <v/>
      </c>
      <c r="B1942" s="22" t="str">
        <f t="shared" ca="1" si="318"/>
        <v/>
      </c>
      <c r="C1942" s="22" t="str">
        <f t="shared" ca="1" si="318"/>
        <v/>
      </c>
      <c r="D1942" s="22" t="str">
        <f t="shared" ca="1" si="318"/>
        <v/>
      </c>
      <c r="E1942" s="22" t="str">
        <f t="shared" ca="1" si="319"/>
        <v/>
      </c>
      <c r="F1942" s="22" t="str">
        <f t="shared" ca="1" si="320"/>
        <v/>
      </c>
      <c r="G1942" s="22" t="str">
        <f t="shared" ca="1" si="321"/>
        <v/>
      </c>
      <c r="H1942" s="22" t="str">
        <f t="shared" ca="1" si="322"/>
        <v/>
      </c>
      <c r="I1942" s="22" t="str">
        <f t="shared" ca="1" si="322"/>
        <v/>
      </c>
      <c r="J1942" s="22" t="str">
        <f t="shared" ca="1" si="322"/>
        <v/>
      </c>
      <c r="K1942" s="22" t="str">
        <f t="shared" ca="1" si="322"/>
        <v/>
      </c>
      <c r="L1942" s="22" t="str">
        <f t="shared" ca="1" si="322"/>
        <v/>
      </c>
      <c r="M1942" s="22" t="str">
        <f t="shared" ca="1" si="322"/>
        <v/>
      </c>
      <c r="N1942" s="22" t="str">
        <f t="shared" ca="1" si="322"/>
        <v/>
      </c>
      <c r="O1942" s="22" t="str">
        <f t="shared" ca="1" si="322"/>
        <v/>
      </c>
      <c r="P1942" s="23"/>
      <c r="Q1942" s="23"/>
      <c r="R1942" s="23"/>
      <c r="S1942" s="23"/>
      <c r="T1942" s="23"/>
      <c r="U1942" s="23"/>
      <c r="V1942" s="23"/>
      <c r="W1942" s="23"/>
      <c r="X1942" s="23"/>
      <c r="Y1942" s="23"/>
      <c r="Z1942" s="23"/>
    </row>
    <row r="1943" spans="1:26" x14ac:dyDescent="0.55000000000000004">
      <c r="A1943" s="6" t="str">
        <f t="shared" ca="1" si="323"/>
        <v/>
      </c>
      <c r="B1943" s="22" t="str">
        <f t="shared" ca="1" si="318"/>
        <v/>
      </c>
      <c r="C1943" s="22" t="str">
        <f t="shared" ca="1" si="318"/>
        <v/>
      </c>
      <c r="D1943" s="22" t="str">
        <f t="shared" ca="1" si="318"/>
        <v/>
      </c>
      <c r="E1943" s="22" t="str">
        <f t="shared" ca="1" si="319"/>
        <v/>
      </c>
      <c r="F1943" s="22" t="str">
        <f t="shared" ca="1" si="320"/>
        <v/>
      </c>
      <c r="G1943" s="22" t="str">
        <f t="shared" ca="1" si="321"/>
        <v/>
      </c>
      <c r="H1943" s="22" t="str">
        <f t="shared" ca="1" si="322"/>
        <v/>
      </c>
      <c r="I1943" s="22" t="str">
        <f t="shared" ca="1" si="322"/>
        <v/>
      </c>
      <c r="J1943" s="22" t="str">
        <f t="shared" ca="1" si="322"/>
        <v/>
      </c>
      <c r="K1943" s="22" t="str">
        <f t="shared" ca="1" si="322"/>
        <v/>
      </c>
      <c r="L1943" s="22" t="str">
        <f t="shared" ca="1" si="322"/>
        <v/>
      </c>
      <c r="M1943" s="22" t="str">
        <f t="shared" ca="1" si="322"/>
        <v/>
      </c>
      <c r="N1943" s="22" t="str">
        <f t="shared" ca="1" si="322"/>
        <v/>
      </c>
      <c r="O1943" s="22" t="str">
        <f t="shared" ca="1" si="322"/>
        <v/>
      </c>
      <c r="P1943" s="23"/>
      <c r="Q1943" s="23"/>
      <c r="R1943" s="23"/>
      <c r="S1943" s="23"/>
      <c r="T1943" s="23"/>
      <c r="U1943" s="23"/>
      <c r="V1943" s="23"/>
      <c r="W1943" s="23"/>
      <c r="X1943" s="23"/>
      <c r="Y1943" s="23"/>
      <c r="Z1943" s="23"/>
    </row>
    <row r="1944" spans="1:26" x14ac:dyDescent="0.55000000000000004">
      <c r="A1944" s="6" t="str">
        <f t="shared" ca="1" si="323"/>
        <v/>
      </c>
      <c r="B1944" s="22" t="str">
        <f t="shared" ca="1" si="318"/>
        <v/>
      </c>
      <c r="C1944" s="22" t="str">
        <f t="shared" ca="1" si="318"/>
        <v/>
      </c>
      <c r="D1944" s="22" t="str">
        <f t="shared" ca="1" si="318"/>
        <v/>
      </c>
      <c r="E1944" s="22" t="str">
        <f t="shared" ca="1" si="319"/>
        <v/>
      </c>
      <c r="F1944" s="22" t="str">
        <f t="shared" ca="1" si="320"/>
        <v/>
      </c>
      <c r="G1944" s="22" t="str">
        <f t="shared" ca="1" si="321"/>
        <v/>
      </c>
      <c r="H1944" s="22" t="str">
        <f t="shared" ca="1" si="322"/>
        <v/>
      </c>
      <c r="I1944" s="22" t="str">
        <f t="shared" ca="1" si="322"/>
        <v/>
      </c>
      <c r="J1944" s="22" t="str">
        <f t="shared" ca="1" si="322"/>
        <v/>
      </c>
      <c r="K1944" s="22" t="str">
        <f t="shared" ca="1" si="322"/>
        <v/>
      </c>
      <c r="L1944" s="22" t="str">
        <f t="shared" ca="1" si="322"/>
        <v/>
      </c>
      <c r="M1944" s="22" t="str">
        <f t="shared" ca="1" si="322"/>
        <v/>
      </c>
      <c r="N1944" s="22" t="str">
        <f t="shared" ca="1" si="322"/>
        <v/>
      </c>
      <c r="O1944" s="22" t="str">
        <f t="shared" ca="1" si="322"/>
        <v/>
      </c>
      <c r="P1944" s="23"/>
      <c r="Q1944" s="23"/>
      <c r="R1944" s="23"/>
      <c r="S1944" s="23"/>
      <c r="T1944" s="23"/>
      <c r="U1944" s="23"/>
      <c r="V1944" s="23"/>
      <c r="W1944" s="23"/>
      <c r="X1944" s="23"/>
      <c r="Y1944" s="23"/>
      <c r="Z1944" s="23"/>
    </row>
    <row r="1945" spans="1:26" x14ac:dyDescent="0.55000000000000004">
      <c r="A1945" s="6" t="str">
        <f t="shared" ca="1" si="323"/>
        <v/>
      </c>
      <c r="B1945" s="22" t="str">
        <f t="shared" ca="1" si="318"/>
        <v/>
      </c>
      <c r="C1945" s="22" t="str">
        <f t="shared" ca="1" si="318"/>
        <v/>
      </c>
      <c r="D1945" s="22" t="str">
        <f t="shared" ca="1" si="318"/>
        <v/>
      </c>
      <c r="E1945" s="22" t="str">
        <f t="shared" ca="1" si="319"/>
        <v/>
      </c>
      <c r="F1945" s="22" t="str">
        <f t="shared" ca="1" si="320"/>
        <v/>
      </c>
      <c r="G1945" s="22" t="str">
        <f t="shared" ca="1" si="321"/>
        <v/>
      </c>
      <c r="H1945" s="22" t="str">
        <f t="shared" ca="1" si="322"/>
        <v/>
      </c>
      <c r="I1945" s="22" t="str">
        <f t="shared" ca="1" si="322"/>
        <v/>
      </c>
      <c r="J1945" s="22" t="str">
        <f t="shared" ca="1" si="322"/>
        <v/>
      </c>
      <c r="K1945" s="22" t="str">
        <f t="shared" ca="1" si="322"/>
        <v/>
      </c>
      <c r="L1945" s="22" t="str">
        <f t="shared" ca="1" si="322"/>
        <v/>
      </c>
      <c r="M1945" s="22" t="str">
        <f t="shared" ca="1" si="322"/>
        <v/>
      </c>
      <c r="N1945" s="22" t="str">
        <f t="shared" ca="1" si="322"/>
        <v/>
      </c>
      <c r="O1945" s="22" t="str">
        <f t="shared" ca="1" si="322"/>
        <v/>
      </c>
      <c r="P1945" s="23"/>
      <c r="Q1945" s="23"/>
      <c r="R1945" s="23"/>
      <c r="S1945" s="23"/>
      <c r="T1945" s="23"/>
      <c r="U1945" s="23"/>
      <c r="V1945" s="23"/>
      <c r="W1945" s="23"/>
      <c r="X1945" s="23"/>
      <c r="Y1945" s="23"/>
      <c r="Z1945" s="23"/>
    </row>
    <row r="1946" spans="1:26" x14ac:dyDescent="0.55000000000000004">
      <c r="A1946" s="6" t="str">
        <f t="shared" ca="1" si="323"/>
        <v/>
      </c>
      <c r="B1946" s="22" t="str">
        <f t="shared" ca="1" si="318"/>
        <v/>
      </c>
      <c r="C1946" s="22" t="str">
        <f t="shared" ca="1" si="318"/>
        <v/>
      </c>
      <c r="D1946" s="22" t="str">
        <f t="shared" ca="1" si="318"/>
        <v/>
      </c>
      <c r="E1946" s="22" t="str">
        <f t="shared" ca="1" si="319"/>
        <v/>
      </c>
      <c r="F1946" s="22" t="str">
        <f t="shared" ca="1" si="320"/>
        <v/>
      </c>
      <c r="G1946" s="22" t="str">
        <f t="shared" ca="1" si="321"/>
        <v/>
      </c>
      <c r="H1946" s="22" t="str">
        <f t="shared" ca="1" si="322"/>
        <v/>
      </c>
      <c r="I1946" s="22" t="str">
        <f t="shared" ca="1" si="322"/>
        <v/>
      </c>
      <c r="J1946" s="22" t="str">
        <f t="shared" ca="1" si="322"/>
        <v/>
      </c>
      <c r="K1946" s="22" t="str">
        <f t="shared" ca="1" si="322"/>
        <v/>
      </c>
      <c r="L1946" s="22" t="str">
        <f t="shared" ca="1" si="322"/>
        <v/>
      </c>
      <c r="M1946" s="22" t="str">
        <f t="shared" ca="1" si="322"/>
        <v/>
      </c>
      <c r="N1946" s="22" t="str">
        <f t="shared" ca="1" si="322"/>
        <v/>
      </c>
      <c r="O1946" s="22" t="str">
        <f t="shared" ca="1" si="322"/>
        <v/>
      </c>
      <c r="P1946" s="23"/>
      <c r="Q1946" s="23"/>
      <c r="R1946" s="23"/>
      <c r="S1946" s="23"/>
      <c r="T1946" s="23"/>
      <c r="U1946" s="23"/>
      <c r="V1946" s="23"/>
      <c r="W1946" s="23"/>
      <c r="X1946" s="23"/>
      <c r="Y1946" s="23"/>
      <c r="Z1946" s="23"/>
    </row>
    <row r="1947" spans="1:26" x14ac:dyDescent="0.55000000000000004">
      <c r="A1947" s="6" t="str">
        <f t="shared" ca="1" si="323"/>
        <v/>
      </c>
      <c r="B1947" s="22" t="str">
        <f t="shared" ca="1" si="318"/>
        <v/>
      </c>
      <c r="C1947" s="22" t="str">
        <f t="shared" ca="1" si="318"/>
        <v/>
      </c>
      <c r="D1947" s="22" t="str">
        <f t="shared" ca="1" si="318"/>
        <v/>
      </c>
      <c r="E1947" s="22" t="str">
        <f t="shared" ca="1" si="319"/>
        <v/>
      </c>
      <c r="F1947" s="22" t="str">
        <f t="shared" ca="1" si="320"/>
        <v/>
      </c>
      <c r="G1947" s="22" t="str">
        <f t="shared" ca="1" si="321"/>
        <v/>
      </c>
      <c r="H1947" s="22" t="str">
        <f t="shared" ca="1" si="322"/>
        <v/>
      </c>
      <c r="I1947" s="22" t="str">
        <f t="shared" ca="1" si="322"/>
        <v/>
      </c>
      <c r="J1947" s="22" t="str">
        <f t="shared" ca="1" si="322"/>
        <v/>
      </c>
      <c r="K1947" s="22" t="str">
        <f t="shared" ca="1" si="322"/>
        <v/>
      </c>
      <c r="L1947" s="22" t="str">
        <f t="shared" ca="1" si="322"/>
        <v/>
      </c>
      <c r="M1947" s="22" t="str">
        <f t="shared" ca="1" si="322"/>
        <v/>
      </c>
      <c r="N1947" s="22" t="str">
        <f t="shared" ca="1" si="322"/>
        <v/>
      </c>
      <c r="O1947" s="22" t="str">
        <f t="shared" ca="1" si="322"/>
        <v/>
      </c>
      <c r="P1947" s="23"/>
      <c r="Q1947" s="23"/>
      <c r="R1947" s="23"/>
      <c r="S1947" s="23"/>
      <c r="T1947" s="23"/>
      <c r="U1947" s="23"/>
      <c r="V1947" s="23"/>
      <c r="W1947" s="23"/>
      <c r="X1947" s="23"/>
      <c r="Y1947" s="23"/>
      <c r="Z1947" s="23"/>
    </row>
    <row r="1948" spans="1:26" x14ac:dyDescent="0.55000000000000004">
      <c r="A1948" s="6" t="str">
        <f t="shared" ca="1" si="323"/>
        <v/>
      </c>
      <c r="B1948" s="22" t="str">
        <f t="shared" ref="B1948:D1967" ca="1" si="324">IF($A1948="","",IF(ISERROR(IF(ISERROR(INDEX(FredRatesData_AllData,MATCH($A1948-(MAX(0,WEEKDAY($A1948,2)-5)),FredRatesData_Dates,0),MATCH(B$6,FredRatesData_IDs,0),1)/B$5),INDEX(FredRatesData_AllData,MATCH($A1948-(MAX(0,WEEKDAY($A1948,2)-5))-3,FredRatesData_Dates,0),MATCH(B$6,FredRatesData_IDs,0),1)/B$5,INDEX(FredRatesData_AllData,MATCH($A1948-(MAX(0,WEEKDAY($A1948,2)-5)),FredRatesData_Dates,0),MATCH(B$6,FredRatesData_IDs,0),1)/B$5)),"",IF(ISERROR(INDEX(FredRatesData_AllData,MATCH($A1948-(MAX(0,WEEKDAY($A1948,2)-5)),FredRatesData_Dates,0),MATCH(B$6,FredRatesData_IDs,0),1)/B$5),INDEX(FredRatesData_AllData,MATCH($A1948-(MAX(0,WEEKDAY($A1948,2)-5))-3,FredRatesData_Dates,0),MATCH(B$6,FredRatesData_IDs,0),1)/B$5,INDEX(FredRatesData_AllData,MATCH($A1948-(MAX(0,WEEKDAY($A1948,2)-5)),FredRatesData_Dates,0),MATCH(B$6,FredRatesData_IDs,0),1)/B$5)))</f>
        <v/>
      </c>
      <c r="C1948" s="22" t="str">
        <f t="shared" ca="1" si="324"/>
        <v/>
      </c>
      <c r="D1948" s="22" t="str">
        <f t="shared" ca="1" si="324"/>
        <v/>
      </c>
      <c r="E1948" s="22" t="str">
        <f t="shared" ca="1" si="319"/>
        <v/>
      </c>
      <c r="F1948" s="22" t="str">
        <f t="shared" ca="1" si="320"/>
        <v/>
      </c>
      <c r="G1948" s="22" t="str">
        <f t="shared" ca="1" si="321"/>
        <v/>
      </c>
      <c r="H1948" s="22" t="str">
        <f t="shared" ref="H1948:O1967" ca="1" si="325">IF($A1948="","",IF(ISERROR(IF(ISERROR(INDEX(FredRatesData_AllData,MATCH($A1948-(MAX(0,WEEKDAY($A1948,2)-5)),FredRatesData_Dates,0),MATCH(H$6,FredRatesData_IDs,0),1)/H$5),INDEX(FredRatesData_AllData,MATCH($A1948-(MAX(0,WEEKDAY($A1948,2)-5))-3,FredRatesData_Dates,0),MATCH(H$6,FredRatesData_IDs,0),1)/H$5,INDEX(FredRatesData_AllData,MATCH($A1948-(MAX(0,WEEKDAY($A1948,2)-5)),FredRatesData_Dates,0),MATCH(H$6,FredRatesData_IDs,0),1)/H$5)),"",IF(ISERROR(INDEX(FredRatesData_AllData,MATCH($A1948-(MAX(0,WEEKDAY($A1948,2)-5)),FredRatesData_Dates,0),MATCH(H$6,FredRatesData_IDs,0),1)/H$5),INDEX(FredRatesData_AllData,MATCH($A1948-(MAX(0,WEEKDAY($A1948,2)-5))-3,FredRatesData_Dates,0),MATCH(H$6,FredRatesData_IDs,0),1)/H$5,INDEX(FredRatesData_AllData,MATCH($A1948-(MAX(0,WEEKDAY($A1948,2)-5)),FredRatesData_Dates,0),MATCH(H$6,FredRatesData_IDs,0),1)/H$5)))</f>
        <v/>
      </c>
      <c r="I1948" s="22" t="str">
        <f t="shared" ca="1" si="325"/>
        <v/>
      </c>
      <c r="J1948" s="22" t="str">
        <f t="shared" ca="1" si="325"/>
        <v/>
      </c>
      <c r="K1948" s="22" t="str">
        <f t="shared" ca="1" si="325"/>
        <v/>
      </c>
      <c r="L1948" s="22" t="str">
        <f t="shared" ca="1" si="325"/>
        <v/>
      </c>
      <c r="M1948" s="22" t="str">
        <f t="shared" ca="1" si="325"/>
        <v/>
      </c>
      <c r="N1948" s="22" t="str">
        <f t="shared" ca="1" si="325"/>
        <v/>
      </c>
      <c r="O1948" s="22" t="str">
        <f t="shared" ca="1" si="325"/>
        <v/>
      </c>
      <c r="P1948" s="23"/>
      <c r="Q1948" s="23"/>
      <c r="R1948" s="23"/>
      <c r="S1948" s="23"/>
      <c r="T1948" s="23"/>
      <c r="U1948" s="23"/>
      <c r="V1948" s="23"/>
      <c r="W1948" s="23"/>
      <c r="X1948" s="23"/>
      <c r="Y1948" s="23"/>
      <c r="Z1948" s="23"/>
    </row>
    <row r="1949" spans="1:26" x14ac:dyDescent="0.55000000000000004">
      <c r="A1949" s="6" t="str">
        <f t="shared" ca="1" si="323"/>
        <v/>
      </c>
      <c r="B1949" s="22" t="str">
        <f t="shared" ca="1" si="324"/>
        <v/>
      </c>
      <c r="C1949" s="22" t="str">
        <f t="shared" ca="1" si="324"/>
        <v/>
      </c>
      <c r="D1949" s="22" t="str">
        <f t="shared" ca="1" si="324"/>
        <v/>
      </c>
      <c r="E1949" s="22" t="str">
        <f t="shared" ca="1" si="319"/>
        <v/>
      </c>
      <c r="F1949" s="22" t="str">
        <f t="shared" ca="1" si="320"/>
        <v/>
      </c>
      <c r="G1949" s="22" t="str">
        <f t="shared" ca="1" si="321"/>
        <v/>
      </c>
      <c r="H1949" s="22" t="str">
        <f t="shared" ca="1" si="325"/>
        <v/>
      </c>
      <c r="I1949" s="22" t="str">
        <f t="shared" ca="1" si="325"/>
        <v/>
      </c>
      <c r="J1949" s="22" t="str">
        <f t="shared" ca="1" si="325"/>
        <v/>
      </c>
      <c r="K1949" s="22" t="str">
        <f t="shared" ca="1" si="325"/>
        <v/>
      </c>
      <c r="L1949" s="22" t="str">
        <f t="shared" ca="1" si="325"/>
        <v/>
      </c>
      <c r="M1949" s="22" t="str">
        <f t="shared" ca="1" si="325"/>
        <v/>
      </c>
      <c r="N1949" s="22" t="str">
        <f t="shared" ca="1" si="325"/>
        <v/>
      </c>
      <c r="O1949" s="22" t="str">
        <f t="shared" ca="1" si="325"/>
        <v/>
      </c>
      <c r="P1949" s="23"/>
      <c r="Q1949" s="23"/>
      <c r="R1949" s="23"/>
      <c r="S1949" s="23"/>
      <c r="T1949" s="23"/>
      <c r="U1949" s="23"/>
      <c r="V1949" s="23"/>
      <c r="W1949" s="23"/>
      <c r="X1949" s="23"/>
      <c r="Y1949" s="23"/>
      <c r="Z1949" s="23"/>
    </row>
    <row r="1950" spans="1:26" x14ac:dyDescent="0.55000000000000004">
      <c r="A1950" s="6" t="str">
        <f t="shared" ca="1" si="323"/>
        <v/>
      </c>
      <c r="B1950" s="22" t="str">
        <f t="shared" ca="1" si="324"/>
        <v/>
      </c>
      <c r="C1950" s="22" t="str">
        <f t="shared" ca="1" si="324"/>
        <v/>
      </c>
      <c r="D1950" s="22" t="str">
        <f t="shared" ca="1" si="324"/>
        <v/>
      </c>
      <c r="E1950" s="22" t="str">
        <f t="shared" ca="1" si="319"/>
        <v/>
      </c>
      <c r="F1950" s="22" t="str">
        <f t="shared" ca="1" si="320"/>
        <v/>
      </c>
      <c r="G1950" s="22" t="str">
        <f t="shared" ca="1" si="321"/>
        <v/>
      </c>
      <c r="H1950" s="22" t="str">
        <f t="shared" ca="1" si="325"/>
        <v/>
      </c>
      <c r="I1950" s="22" t="str">
        <f t="shared" ca="1" si="325"/>
        <v/>
      </c>
      <c r="J1950" s="22" t="str">
        <f t="shared" ca="1" si="325"/>
        <v/>
      </c>
      <c r="K1950" s="22" t="str">
        <f t="shared" ca="1" si="325"/>
        <v/>
      </c>
      <c r="L1950" s="22" t="str">
        <f t="shared" ca="1" si="325"/>
        <v/>
      </c>
      <c r="M1950" s="22" t="str">
        <f t="shared" ca="1" si="325"/>
        <v/>
      </c>
      <c r="N1950" s="22" t="str">
        <f t="shared" ca="1" si="325"/>
        <v/>
      </c>
      <c r="O1950" s="22" t="str">
        <f t="shared" ca="1" si="325"/>
        <v/>
      </c>
      <c r="P1950" s="23"/>
      <c r="Q1950" s="23"/>
      <c r="R1950" s="23"/>
      <c r="S1950" s="23"/>
      <c r="T1950" s="23"/>
      <c r="U1950" s="23"/>
      <c r="V1950" s="23"/>
      <c r="W1950" s="23"/>
      <c r="X1950" s="23"/>
      <c r="Y1950" s="23"/>
      <c r="Z1950" s="23"/>
    </row>
    <row r="1951" spans="1:26" x14ac:dyDescent="0.55000000000000004">
      <c r="A1951" s="6" t="str">
        <f t="shared" ca="1" si="323"/>
        <v/>
      </c>
      <c r="B1951" s="22" t="str">
        <f t="shared" ca="1" si="324"/>
        <v/>
      </c>
      <c r="C1951" s="22" t="str">
        <f t="shared" ca="1" si="324"/>
        <v/>
      </c>
      <c r="D1951" s="22" t="str">
        <f t="shared" ca="1" si="324"/>
        <v/>
      </c>
      <c r="E1951" s="22" t="str">
        <f t="shared" ca="1" si="319"/>
        <v/>
      </c>
      <c r="F1951" s="22" t="str">
        <f t="shared" ca="1" si="320"/>
        <v/>
      </c>
      <c r="G1951" s="22" t="str">
        <f t="shared" ca="1" si="321"/>
        <v/>
      </c>
      <c r="H1951" s="22" t="str">
        <f t="shared" ca="1" si="325"/>
        <v/>
      </c>
      <c r="I1951" s="22" t="str">
        <f t="shared" ca="1" si="325"/>
        <v/>
      </c>
      <c r="J1951" s="22" t="str">
        <f t="shared" ca="1" si="325"/>
        <v/>
      </c>
      <c r="K1951" s="22" t="str">
        <f t="shared" ca="1" si="325"/>
        <v/>
      </c>
      <c r="L1951" s="22" t="str">
        <f t="shared" ca="1" si="325"/>
        <v/>
      </c>
      <c r="M1951" s="22" t="str">
        <f t="shared" ca="1" si="325"/>
        <v/>
      </c>
      <c r="N1951" s="22" t="str">
        <f t="shared" ca="1" si="325"/>
        <v/>
      </c>
      <c r="O1951" s="22" t="str">
        <f t="shared" ca="1" si="325"/>
        <v/>
      </c>
      <c r="P1951" s="23"/>
      <c r="Q1951" s="23"/>
      <c r="R1951" s="23"/>
      <c r="S1951" s="23"/>
      <c r="T1951" s="23"/>
      <c r="U1951" s="23"/>
      <c r="V1951" s="23"/>
      <c r="W1951" s="23"/>
      <c r="X1951" s="23"/>
      <c r="Y1951" s="23"/>
      <c r="Z1951" s="23"/>
    </row>
    <row r="1952" spans="1:26" x14ac:dyDescent="0.55000000000000004">
      <c r="A1952" s="6" t="str">
        <f t="shared" ca="1" si="323"/>
        <v/>
      </c>
      <c r="B1952" s="22" t="str">
        <f t="shared" ca="1" si="324"/>
        <v/>
      </c>
      <c r="C1952" s="22" t="str">
        <f t="shared" ca="1" si="324"/>
        <v/>
      </c>
      <c r="D1952" s="22" t="str">
        <f t="shared" ca="1" si="324"/>
        <v/>
      </c>
      <c r="E1952" s="22" t="str">
        <f t="shared" ca="1" si="319"/>
        <v/>
      </c>
      <c r="F1952" s="22" t="str">
        <f t="shared" ca="1" si="320"/>
        <v/>
      </c>
      <c r="G1952" s="22" t="str">
        <f t="shared" ca="1" si="321"/>
        <v/>
      </c>
      <c r="H1952" s="22" t="str">
        <f t="shared" ca="1" si="325"/>
        <v/>
      </c>
      <c r="I1952" s="22" t="str">
        <f t="shared" ca="1" si="325"/>
        <v/>
      </c>
      <c r="J1952" s="22" t="str">
        <f t="shared" ca="1" si="325"/>
        <v/>
      </c>
      <c r="K1952" s="22" t="str">
        <f t="shared" ca="1" si="325"/>
        <v/>
      </c>
      <c r="L1952" s="22" t="str">
        <f t="shared" ca="1" si="325"/>
        <v/>
      </c>
      <c r="M1952" s="22" t="str">
        <f t="shared" ca="1" si="325"/>
        <v/>
      </c>
      <c r="N1952" s="22" t="str">
        <f t="shared" ca="1" si="325"/>
        <v/>
      </c>
      <c r="O1952" s="22" t="str">
        <f t="shared" ca="1" si="325"/>
        <v/>
      </c>
      <c r="P1952" s="23"/>
      <c r="Q1952" s="23"/>
      <c r="R1952" s="23"/>
      <c r="S1952" s="23"/>
      <c r="T1952" s="23"/>
      <c r="U1952" s="23"/>
      <c r="V1952" s="23"/>
      <c r="W1952" s="23"/>
      <c r="X1952" s="23"/>
      <c r="Y1952" s="23"/>
      <c r="Z1952" s="23"/>
    </row>
    <row r="1953" spans="1:26" x14ac:dyDescent="0.55000000000000004">
      <c r="A1953" s="6" t="str">
        <f t="shared" ca="1" si="323"/>
        <v/>
      </c>
      <c r="B1953" s="22" t="str">
        <f t="shared" ca="1" si="324"/>
        <v/>
      </c>
      <c r="C1953" s="22" t="str">
        <f t="shared" ca="1" si="324"/>
        <v/>
      </c>
      <c r="D1953" s="22" t="str">
        <f t="shared" ca="1" si="324"/>
        <v/>
      </c>
      <c r="E1953" s="22" t="str">
        <f t="shared" ca="1" si="319"/>
        <v/>
      </c>
      <c r="F1953" s="22" t="str">
        <f t="shared" ca="1" si="320"/>
        <v/>
      </c>
      <c r="G1953" s="22" t="str">
        <f t="shared" ca="1" si="321"/>
        <v/>
      </c>
      <c r="H1953" s="22" t="str">
        <f t="shared" ca="1" si="325"/>
        <v/>
      </c>
      <c r="I1953" s="22" t="str">
        <f t="shared" ca="1" si="325"/>
        <v/>
      </c>
      <c r="J1953" s="22" t="str">
        <f t="shared" ca="1" si="325"/>
        <v/>
      </c>
      <c r="K1953" s="22" t="str">
        <f t="shared" ca="1" si="325"/>
        <v/>
      </c>
      <c r="L1953" s="22" t="str">
        <f t="shared" ca="1" si="325"/>
        <v/>
      </c>
      <c r="M1953" s="22" t="str">
        <f t="shared" ca="1" si="325"/>
        <v/>
      </c>
      <c r="N1953" s="22" t="str">
        <f t="shared" ca="1" si="325"/>
        <v/>
      </c>
      <c r="O1953" s="22" t="str">
        <f t="shared" ca="1" si="325"/>
        <v/>
      </c>
      <c r="P1953" s="23"/>
      <c r="Q1953" s="23"/>
      <c r="R1953" s="23"/>
      <c r="S1953" s="23"/>
      <c r="T1953" s="23"/>
      <c r="U1953" s="23"/>
      <c r="V1953" s="23"/>
      <c r="W1953" s="23"/>
      <c r="X1953" s="23"/>
      <c r="Y1953" s="23"/>
      <c r="Z1953" s="23"/>
    </row>
    <row r="1954" spans="1:26" x14ac:dyDescent="0.55000000000000004">
      <c r="A1954" s="6" t="str">
        <f t="shared" ca="1" si="323"/>
        <v/>
      </c>
      <c r="B1954" s="22" t="str">
        <f t="shared" ca="1" si="324"/>
        <v/>
      </c>
      <c r="C1954" s="22" t="str">
        <f t="shared" ca="1" si="324"/>
        <v/>
      </c>
      <c r="D1954" s="22" t="str">
        <f t="shared" ca="1" si="324"/>
        <v/>
      </c>
      <c r="E1954" s="22" t="str">
        <f t="shared" ca="1" si="319"/>
        <v/>
      </c>
      <c r="F1954" s="22" t="str">
        <f t="shared" ca="1" si="320"/>
        <v/>
      </c>
      <c r="G1954" s="22" t="str">
        <f t="shared" ca="1" si="321"/>
        <v/>
      </c>
      <c r="H1954" s="22" t="str">
        <f t="shared" ca="1" si="325"/>
        <v/>
      </c>
      <c r="I1954" s="22" t="str">
        <f t="shared" ca="1" si="325"/>
        <v/>
      </c>
      <c r="J1954" s="22" t="str">
        <f t="shared" ca="1" si="325"/>
        <v/>
      </c>
      <c r="K1954" s="22" t="str">
        <f t="shared" ca="1" si="325"/>
        <v/>
      </c>
      <c r="L1954" s="22" t="str">
        <f t="shared" ca="1" si="325"/>
        <v/>
      </c>
      <c r="M1954" s="22" t="str">
        <f t="shared" ca="1" si="325"/>
        <v/>
      </c>
      <c r="N1954" s="22" t="str">
        <f t="shared" ca="1" si="325"/>
        <v/>
      </c>
      <c r="O1954" s="22" t="str">
        <f t="shared" ca="1" si="325"/>
        <v/>
      </c>
      <c r="P1954" s="23"/>
      <c r="Q1954" s="23"/>
      <c r="R1954" s="23"/>
      <c r="S1954" s="23"/>
      <c r="T1954" s="23"/>
      <c r="U1954" s="23"/>
      <c r="V1954" s="23"/>
      <c r="W1954" s="23"/>
      <c r="X1954" s="23"/>
      <c r="Y1954" s="23"/>
      <c r="Z1954" s="23"/>
    </row>
    <row r="1955" spans="1:26" x14ac:dyDescent="0.55000000000000004">
      <c r="A1955" s="6" t="str">
        <f t="shared" ca="1" si="323"/>
        <v/>
      </c>
      <c r="B1955" s="22" t="str">
        <f t="shared" ca="1" si="324"/>
        <v/>
      </c>
      <c r="C1955" s="22" t="str">
        <f t="shared" ca="1" si="324"/>
        <v/>
      </c>
      <c r="D1955" s="22" t="str">
        <f t="shared" ca="1" si="324"/>
        <v/>
      </c>
      <c r="E1955" s="22" t="str">
        <f t="shared" ca="1" si="319"/>
        <v/>
      </c>
      <c r="F1955" s="22" t="str">
        <f t="shared" ca="1" si="320"/>
        <v/>
      </c>
      <c r="G1955" s="22" t="str">
        <f t="shared" ca="1" si="321"/>
        <v/>
      </c>
      <c r="H1955" s="22" t="str">
        <f t="shared" ca="1" si="325"/>
        <v/>
      </c>
      <c r="I1955" s="22" t="str">
        <f t="shared" ca="1" si="325"/>
        <v/>
      </c>
      <c r="J1955" s="22" t="str">
        <f t="shared" ca="1" si="325"/>
        <v/>
      </c>
      <c r="K1955" s="22" t="str">
        <f t="shared" ca="1" si="325"/>
        <v/>
      </c>
      <c r="L1955" s="22" t="str">
        <f t="shared" ca="1" si="325"/>
        <v/>
      </c>
      <c r="M1955" s="22" t="str">
        <f t="shared" ca="1" si="325"/>
        <v/>
      </c>
      <c r="N1955" s="22" t="str">
        <f t="shared" ca="1" si="325"/>
        <v/>
      </c>
      <c r="O1955" s="22" t="str">
        <f t="shared" ca="1" si="325"/>
        <v/>
      </c>
      <c r="P1955" s="23"/>
      <c r="Q1955" s="23"/>
      <c r="R1955" s="23"/>
      <c r="S1955" s="23"/>
      <c r="T1955" s="23"/>
      <c r="U1955" s="23"/>
      <c r="V1955" s="23"/>
      <c r="W1955" s="23"/>
      <c r="X1955" s="23"/>
      <c r="Y1955" s="23"/>
      <c r="Z1955" s="23"/>
    </row>
    <row r="1956" spans="1:26" x14ac:dyDescent="0.55000000000000004">
      <c r="A1956" s="6" t="str">
        <f t="shared" ca="1" si="323"/>
        <v/>
      </c>
      <c r="B1956" s="22" t="str">
        <f t="shared" ca="1" si="324"/>
        <v/>
      </c>
      <c r="C1956" s="22" t="str">
        <f t="shared" ca="1" si="324"/>
        <v/>
      </c>
      <c r="D1956" s="22" t="str">
        <f t="shared" ca="1" si="324"/>
        <v/>
      </c>
      <c r="E1956" s="22" t="str">
        <f t="shared" ca="1" si="319"/>
        <v/>
      </c>
      <c r="F1956" s="22" t="str">
        <f t="shared" ca="1" si="320"/>
        <v/>
      </c>
      <c r="G1956" s="22" t="str">
        <f t="shared" ca="1" si="321"/>
        <v/>
      </c>
      <c r="H1956" s="22" t="str">
        <f t="shared" ca="1" si="325"/>
        <v/>
      </c>
      <c r="I1956" s="22" t="str">
        <f t="shared" ca="1" si="325"/>
        <v/>
      </c>
      <c r="J1956" s="22" t="str">
        <f t="shared" ca="1" si="325"/>
        <v/>
      </c>
      <c r="K1956" s="22" t="str">
        <f t="shared" ca="1" si="325"/>
        <v/>
      </c>
      <c r="L1956" s="22" t="str">
        <f t="shared" ca="1" si="325"/>
        <v/>
      </c>
      <c r="M1956" s="22" t="str">
        <f t="shared" ca="1" si="325"/>
        <v/>
      </c>
      <c r="N1956" s="22" t="str">
        <f t="shared" ca="1" si="325"/>
        <v/>
      </c>
      <c r="O1956" s="22" t="str">
        <f t="shared" ca="1" si="325"/>
        <v/>
      </c>
      <c r="P1956" s="23"/>
      <c r="Q1956" s="23"/>
      <c r="R1956" s="23"/>
      <c r="S1956" s="23"/>
      <c r="T1956" s="23"/>
      <c r="U1956" s="23"/>
      <c r="V1956" s="23"/>
      <c r="W1956" s="23"/>
      <c r="X1956" s="23"/>
      <c r="Y1956" s="23"/>
      <c r="Z1956" s="23"/>
    </row>
    <row r="1957" spans="1:26" x14ac:dyDescent="0.55000000000000004">
      <c r="A1957" s="6" t="str">
        <f t="shared" ca="1" si="323"/>
        <v/>
      </c>
      <c r="B1957" s="22" t="str">
        <f t="shared" ca="1" si="324"/>
        <v/>
      </c>
      <c r="C1957" s="22" t="str">
        <f t="shared" ca="1" si="324"/>
        <v/>
      </c>
      <c r="D1957" s="22" t="str">
        <f t="shared" ca="1" si="324"/>
        <v/>
      </c>
      <c r="E1957" s="22" t="str">
        <f t="shared" ca="1" si="319"/>
        <v/>
      </c>
      <c r="F1957" s="22" t="str">
        <f t="shared" ca="1" si="320"/>
        <v/>
      </c>
      <c r="G1957" s="22" t="str">
        <f t="shared" ca="1" si="321"/>
        <v/>
      </c>
      <c r="H1957" s="22" t="str">
        <f t="shared" ca="1" si="325"/>
        <v/>
      </c>
      <c r="I1957" s="22" t="str">
        <f t="shared" ca="1" si="325"/>
        <v/>
      </c>
      <c r="J1957" s="22" t="str">
        <f t="shared" ca="1" si="325"/>
        <v/>
      </c>
      <c r="K1957" s="22" t="str">
        <f t="shared" ca="1" si="325"/>
        <v/>
      </c>
      <c r="L1957" s="22" t="str">
        <f t="shared" ca="1" si="325"/>
        <v/>
      </c>
      <c r="M1957" s="22" t="str">
        <f t="shared" ca="1" si="325"/>
        <v/>
      </c>
      <c r="N1957" s="22" t="str">
        <f t="shared" ca="1" si="325"/>
        <v/>
      </c>
      <c r="O1957" s="22" t="str">
        <f t="shared" ca="1" si="325"/>
        <v/>
      </c>
      <c r="P1957" s="23"/>
      <c r="Q1957" s="23"/>
      <c r="R1957" s="23"/>
      <c r="S1957" s="23"/>
      <c r="T1957" s="23"/>
      <c r="U1957" s="23"/>
      <c r="V1957" s="23"/>
      <c r="W1957" s="23"/>
      <c r="X1957" s="23"/>
      <c r="Y1957" s="23"/>
      <c r="Z1957" s="23"/>
    </row>
    <row r="1958" spans="1:26" x14ac:dyDescent="0.55000000000000004">
      <c r="A1958" s="6" t="str">
        <f t="shared" ca="1" si="323"/>
        <v/>
      </c>
      <c r="B1958" s="22" t="str">
        <f t="shared" ca="1" si="324"/>
        <v/>
      </c>
      <c r="C1958" s="22" t="str">
        <f t="shared" ca="1" si="324"/>
        <v/>
      </c>
      <c r="D1958" s="22" t="str">
        <f t="shared" ca="1" si="324"/>
        <v/>
      </c>
      <c r="E1958" s="22" t="str">
        <f t="shared" ca="1" si="319"/>
        <v/>
      </c>
      <c r="F1958" s="22" t="str">
        <f t="shared" ca="1" si="320"/>
        <v/>
      </c>
      <c r="G1958" s="22" t="str">
        <f t="shared" ca="1" si="321"/>
        <v/>
      </c>
      <c r="H1958" s="22" t="str">
        <f t="shared" ca="1" si="325"/>
        <v/>
      </c>
      <c r="I1958" s="22" t="str">
        <f t="shared" ca="1" si="325"/>
        <v/>
      </c>
      <c r="J1958" s="22" t="str">
        <f t="shared" ca="1" si="325"/>
        <v/>
      </c>
      <c r="K1958" s="22" t="str">
        <f t="shared" ca="1" si="325"/>
        <v/>
      </c>
      <c r="L1958" s="22" t="str">
        <f t="shared" ca="1" si="325"/>
        <v/>
      </c>
      <c r="M1958" s="22" t="str">
        <f t="shared" ca="1" si="325"/>
        <v/>
      </c>
      <c r="N1958" s="22" t="str">
        <f t="shared" ca="1" si="325"/>
        <v/>
      </c>
      <c r="O1958" s="22" t="str">
        <f t="shared" ca="1" si="325"/>
        <v/>
      </c>
      <c r="P1958" s="23"/>
      <c r="Q1958" s="23"/>
      <c r="R1958" s="23"/>
      <c r="S1958" s="23"/>
      <c r="T1958" s="23"/>
      <c r="U1958" s="23"/>
      <c r="V1958" s="23"/>
      <c r="W1958" s="23"/>
      <c r="X1958" s="23"/>
      <c r="Y1958" s="23"/>
      <c r="Z1958" s="23"/>
    </row>
    <row r="1959" spans="1:26" x14ac:dyDescent="0.55000000000000004">
      <c r="A1959" s="6" t="str">
        <f t="shared" ca="1" si="323"/>
        <v/>
      </c>
      <c r="B1959" s="22" t="str">
        <f t="shared" ca="1" si="324"/>
        <v/>
      </c>
      <c r="C1959" s="22" t="str">
        <f t="shared" ca="1" si="324"/>
        <v/>
      </c>
      <c r="D1959" s="22" t="str">
        <f t="shared" ca="1" si="324"/>
        <v/>
      </c>
      <c r="E1959" s="22" t="str">
        <f t="shared" ca="1" si="319"/>
        <v/>
      </c>
      <c r="F1959" s="22" t="str">
        <f t="shared" ca="1" si="320"/>
        <v/>
      </c>
      <c r="G1959" s="22" t="str">
        <f t="shared" ca="1" si="321"/>
        <v/>
      </c>
      <c r="H1959" s="22" t="str">
        <f t="shared" ca="1" si="325"/>
        <v/>
      </c>
      <c r="I1959" s="22" t="str">
        <f t="shared" ca="1" si="325"/>
        <v/>
      </c>
      <c r="J1959" s="22" t="str">
        <f t="shared" ca="1" si="325"/>
        <v/>
      </c>
      <c r="K1959" s="22" t="str">
        <f t="shared" ca="1" si="325"/>
        <v/>
      </c>
      <c r="L1959" s="22" t="str">
        <f t="shared" ca="1" si="325"/>
        <v/>
      </c>
      <c r="M1959" s="22" t="str">
        <f t="shared" ca="1" si="325"/>
        <v/>
      </c>
      <c r="N1959" s="22" t="str">
        <f t="shared" ca="1" si="325"/>
        <v/>
      </c>
      <c r="O1959" s="22" t="str">
        <f t="shared" ca="1" si="325"/>
        <v/>
      </c>
      <c r="P1959" s="23"/>
      <c r="Q1959" s="23"/>
      <c r="R1959" s="23"/>
      <c r="S1959" s="23"/>
      <c r="T1959" s="23"/>
      <c r="U1959" s="23"/>
      <c r="V1959" s="23"/>
      <c r="W1959" s="23"/>
      <c r="X1959" s="23"/>
      <c r="Y1959" s="23"/>
      <c r="Z1959" s="23"/>
    </row>
    <row r="1960" spans="1:26" x14ac:dyDescent="0.55000000000000004">
      <c r="A1960" s="6" t="str">
        <f t="shared" ca="1" si="323"/>
        <v/>
      </c>
      <c r="B1960" s="22" t="str">
        <f t="shared" ca="1" si="324"/>
        <v/>
      </c>
      <c r="C1960" s="22" t="str">
        <f t="shared" ca="1" si="324"/>
        <v/>
      </c>
      <c r="D1960" s="22" t="str">
        <f t="shared" ca="1" si="324"/>
        <v/>
      </c>
      <c r="E1960" s="22" t="str">
        <f t="shared" ca="1" si="319"/>
        <v/>
      </c>
      <c r="F1960" s="22" t="str">
        <f t="shared" ca="1" si="320"/>
        <v/>
      </c>
      <c r="G1960" s="22" t="str">
        <f t="shared" ca="1" si="321"/>
        <v/>
      </c>
      <c r="H1960" s="22" t="str">
        <f t="shared" ca="1" si="325"/>
        <v/>
      </c>
      <c r="I1960" s="22" t="str">
        <f t="shared" ca="1" si="325"/>
        <v/>
      </c>
      <c r="J1960" s="22" t="str">
        <f t="shared" ca="1" si="325"/>
        <v/>
      </c>
      <c r="K1960" s="22" t="str">
        <f t="shared" ca="1" si="325"/>
        <v/>
      </c>
      <c r="L1960" s="22" t="str">
        <f t="shared" ca="1" si="325"/>
        <v/>
      </c>
      <c r="M1960" s="22" t="str">
        <f t="shared" ca="1" si="325"/>
        <v/>
      </c>
      <c r="N1960" s="22" t="str">
        <f t="shared" ca="1" si="325"/>
        <v/>
      </c>
      <c r="O1960" s="22" t="str">
        <f t="shared" ca="1" si="325"/>
        <v/>
      </c>
      <c r="P1960" s="23"/>
      <c r="Q1960" s="23"/>
      <c r="R1960" s="23"/>
      <c r="S1960" s="23"/>
      <c r="T1960" s="23"/>
      <c r="U1960" s="23"/>
      <c r="V1960" s="23"/>
      <c r="W1960" s="23"/>
      <c r="X1960" s="23"/>
      <c r="Y1960" s="23"/>
      <c r="Z1960" s="23"/>
    </row>
    <row r="1961" spans="1:26" x14ac:dyDescent="0.55000000000000004">
      <c r="A1961" s="6" t="str">
        <f t="shared" ca="1" si="323"/>
        <v/>
      </c>
      <c r="B1961" s="22" t="str">
        <f t="shared" ca="1" si="324"/>
        <v/>
      </c>
      <c r="C1961" s="22" t="str">
        <f t="shared" ca="1" si="324"/>
        <v/>
      </c>
      <c r="D1961" s="22" t="str">
        <f t="shared" ca="1" si="324"/>
        <v/>
      </c>
      <c r="E1961" s="22" t="str">
        <f t="shared" ca="1" si="319"/>
        <v/>
      </c>
      <c r="F1961" s="22" t="str">
        <f t="shared" ca="1" si="320"/>
        <v/>
      </c>
      <c r="G1961" s="22" t="str">
        <f t="shared" ca="1" si="321"/>
        <v/>
      </c>
      <c r="H1961" s="22" t="str">
        <f t="shared" ca="1" si="325"/>
        <v/>
      </c>
      <c r="I1961" s="22" t="str">
        <f t="shared" ca="1" si="325"/>
        <v/>
      </c>
      <c r="J1961" s="22" t="str">
        <f t="shared" ca="1" si="325"/>
        <v/>
      </c>
      <c r="K1961" s="22" t="str">
        <f t="shared" ca="1" si="325"/>
        <v/>
      </c>
      <c r="L1961" s="22" t="str">
        <f t="shared" ca="1" si="325"/>
        <v/>
      </c>
      <c r="M1961" s="22" t="str">
        <f t="shared" ca="1" si="325"/>
        <v/>
      </c>
      <c r="N1961" s="22" t="str">
        <f t="shared" ca="1" si="325"/>
        <v/>
      </c>
      <c r="O1961" s="22" t="str">
        <f t="shared" ca="1" si="325"/>
        <v/>
      </c>
      <c r="P1961" s="23"/>
      <c r="Q1961" s="23"/>
      <c r="R1961" s="23"/>
      <c r="S1961" s="23"/>
      <c r="T1961" s="23"/>
      <c r="U1961" s="23"/>
      <c r="V1961" s="23"/>
      <c r="W1961" s="23"/>
      <c r="X1961" s="23"/>
      <c r="Y1961" s="23"/>
      <c r="Z1961" s="23"/>
    </row>
    <row r="1962" spans="1:26" x14ac:dyDescent="0.55000000000000004">
      <c r="A1962" s="6" t="str">
        <f t="shared" ca="1" si="323"/>
        <v/>
      </c>
      <c r="B1962" s="22" t="str">
        <f t="shared" ca="1" si="324"/>
        <v/>
      </c>
      <c r="C1962" s="22" t="str">
        <f t="shared" ca="1" si="324"/>
        <v/>
      </c>
      <c r="D1962" s="22" t="str">
        <f t="shared" ca="1" si="324"/>
        <v/>
      </c>
      <c r="E1962" s="22" t="str">
        <f t="shared" ca="1" si="319"/>
        <v/>
      </c>
      <c r="F1962" s="22" t="str">
        <f t="shared" ca="1" si="320"/>
        <v/>
      </c>
      <c r="G1962" s="22" t="str">
        <f t="shared" ca="1" si="321"/>
        <v/>
      </c>
      <c r="H1962" s="22" t="str">
        <f t="shared" ca="1" si="325"/>
        <v/>
      </c>
      <c r="I1962" s="22" t="str">
        <f t="shared" ca="1" si="325"/>
        <v/>
      </c>
      <c r="J1962" s="22" t="str">
        <f t="shared" ca="1" si="325"/>
        <v/>
      </c>
      <c r="K1962" s="22" t="str">
        <f t="shared" ca="1" si="325"/>
        <v/>
      </c>
      <c r="L1962" s="22" t="str">
        <f t="shared" ca="1" si="325"/>
        <v/>
      </c>
      <c r="M1962" s="22" t="str">
        <f t="shared" ca="1" si="325"/>
        <v/>
      </c>
      <c r="N1962" s="22" t="str">
        <f t="shared" ca="1" si="325"/>
        <v/>
      </c>
      <c r="O1962" s="22" t="str">
        <f t="shared" ca="1" si="325"/>
        <v/>
      </c>
      <c r="P1962" s="23"/>
      <c r="Q1962" s="23"/>
      <c r="R1962" s="23"/>
      <c r="S1962" s="23"/>
      <c r="T1962" s="23"/>
      <c r="U1962" s="23"/>
      <c r="V1962" s="23"/>
      <c r="W1962" s="23"/>
      <c r="X1962" s="23"/>
      <c r="Y1962" s="23"/>
      <c r="Z1962" s="23"/>
    </row>
    <row r="1963" spans="1:26" x14ac:dyDescent="0.55000000000000004">
      <c r="A1963" s="6" t="str">
        <f t="shared" ca="1" si="323"/>
        <v/>
      </c>
      <c r="B1963" s="22" t="str">
        <f t="shared" ca="1" si="324"/>
        <v/>
      </c>
      <c r="C1963" s="22" t="str">
        <f t="shared" ca="1" si="324"/>
        <v/>
      </c>
      <c r="D1963" s="22" t="str">
        <f t="shared" ca="1" si="324"/>
        <v/>
      </c>
      <c r="E1963" s="22" t="str">
        <f t="shared" ca="1" si="319"/>
        <v/>
      </c>
      <c r="F1963" s="22" t="str">
        <f t="shared" ca="1" si="320"/>
        <v/>
      </c>
      <c r="G1963" s="22" t="str">
        <f t="shared" ca="1" si="321"/>
        <v/>
      </c>
      <c r="H1963" s="22" t="str">
        <f t="shared" ca="1" si="325"/>
        <v/>
      </c>
      <c r="I1963" s="22" t="str">
        <f t="shared" ca="1" si="325"/>
        <v/>
      </c>
      <c r="J1963" s="22" t="str">
        <f t="shared" ca="1" si="325"/>
        <v/>
      </c>
      <c r="K1963" s="22" t="str">
        <f t="shared" ca="1" si="325"/>
        <v/>
      </c>
      <c r="L1963" s="22" t="str">
        <f t="shared" ca="1" si="325"/>
        <v/>
      </c>
      <c r="M1963" s="22" t="str">
        <f t="shared" ca="1" si="325"/>
        <v/>
      </c>
      <c r="N1963" s="22" t="str">
        <f t="shared" ca="1" si="325"/>
        <v/>
      </c>
      <c r="O1963" s="22" t="str">
        <f t="shared" ca="1" si="325"/>
        <v/>
      </c>
      <c r="P1963" s="23"/>
      <c r="Q1963" s="23"/>
      <c r="R1963" s="23"/>
      <c r="S1963" s="23"/>
      <c r="T1963" s="23"/>
      <c r="U1963" s="23"/>
      <c r="V1963" s="23"/>
      <c r="W1963" s="23"/>
      <c r="X1963" s="23"/>
      <c r="Y1963" s="23"/>
      <c r="Z1963" s="23"/>
    </row>
    <row r="1964" spans="1:26" x14ac:dyDescent="0.55000000000000004">
      <c r="A1964" s="6" t="str">
        <f t="shared" ca="1" si="323"/>
        <v/>
      </c>
      <c r="B1964" s="22" t="str">
        <f t="shared" ca="1" si="324"/>
        <v/>
      </c>
      <c r="C1964" s="22" t="str">
        <f t="shared" ca="1" si="324"/>
        <v/>
      </c>
      <c r="D1964" s="22" t="str">
        <f t="shared" ca="1" si="324"/>
        <v/>
      </c>
      <c r="E1964" s="22" t="str">
        <f t="shared" ca="1" si="319"/>
        <v/>
      </c>
      <c r="F1964" s="22" t="str">
        <f t="shared" ca="1" si="320"/>
        <v/>
      </c>
      <c r="G1964" s="22" t="str">
        <f t="shared" ca="1" si="321"/>
        <v/>
      </c>
      <c r="H1964" s="22" t="str">
        <f t="shared" ca="1" si="325"/>
        <v/>
      </c>
      <c r="I1964" s="22" t="str">
        <f t="shared" ca="1" si="325"/>
        <v/>
      </c>
      <c r="J1964" s="22" t="str">
        <f t="shared" ca="1" si="325"/>
        <v/>
      </c>
      <c r="K1964" s="22" t="str">
        <f t="shared" ca="1" si="325"/>
        <v/>
      </c>
      <c r="L1964" s="22" t="str">
        <f t="shared" ca="1" si="325"/>
        <v/>
      </c>
      <c r="M1964" s="22" t="str">
        <f t="shared" ca="1" si="325"/>
        <v/>
      </c>
      <c r="N1964" s="22" t="str">
        <f t="shared" ca="1" si="325"/>
        <v/>
      </c>
      <c r="O1964" s="22" t="str">
        <f t="shared" ca="1" si="325"/>
        <v/>
      </c>
      <c r="P1964" s="23"/>
      <c r="Q1964" s="23"/>
      <c r="R1964" s="23"/>
      <c r="S1964" s="23"/>
      <c r="T1964" s="23"/>
      <c r="U1964" s="23"/>
      <c r="V1964" s="23"/>
      <c r="W1964" s="23"/>
      <c r="X1964" s="23"/>
      <c r="Y1964" s="23"/>
      <c r="Z1964" s="23"/>
    </row>
    <row r="1965" spans="1:26" x14ac:dyDescent="0.55000000000000004">
      <c r="A1965" s="6" t="str">
        <f t="shared" ca="1" si="323"/>
        <v/>
      </c>
      <c r="B1965" s="22" t="str">
        <f t="shared" ca="1" si="324"/>
        <v/>
      </c>
      <c r="C1965" s="22" t="str">
        <f t="shared" ca="1" si="324"/>
        <v/>
      </c>
      <c r="D1965" s="22" t="str">
        <f t="shared" ca="1" si="324"/>
        <v/>
      </c>
      <c r="E1965" s="22" t="str">
        <f t="shared" ca="1" si="319"/>
        <v/>
      </c>
      <c r="F1965" s="22" t="str">
        <f t="shared" ca="1" si="320"/>
        <v/>
      </c>
      <c r="G1965" s="22" t="str">
        <f t="shared" ca="1" si="321"/>
        <v/>
      </c>
      <c r="H1965" s="22" t="str">
        <f t="shared" ca="1" si="325"/>
        <v/>
      </c>
      <c r="I1965" s="22" t="str">
        <f t="shared" ca="1" si="325"/>
        <v/>
      </c>
      <c r="J1965" s="22" t="str">
        <f t="shared" ca="1" si="325"/>
        <v/>
      </c>
      <c r="K1965" s="22" t="str">
        <f t="shared" ca="1" si="325"/>
        <v/>
      </c>
      <c r="L1965" s="22" t="str">
        <f t="shared" ca="1" si="325"/>
        <v/>
      </c>
      <c r="M1965" s="22" t="str">
        <f t="shared" ca="1" si="325"/>
        <v/>
      </c>
      <c r="N1965" s="22" t="str">
        <f t="shared" ca="1" si="325"/>
        <v/>
      </c>
      <c r="O1965" s="22" t="str">
        <f t="shared" ca="1" si="325"/>
        <v/>
      </c>
      <c r="P1965" s="23"/>
      <c r="Q1965" s="23"/>
      <c r="R1965" s="23"/>
      <c r="S1965" s="23"/>
      <c r="T1965" s="23"/>
      <c r="U1965" s="23"/>
      <c r="V1965" s="23"/>
      <c r="W1965" s="23"/>
      <c r="X1965" s="23"/>
      <c r="Y1965" s="23"/>
      <c r="Z1965" s="23"/>
    </row>
    <row r="1966" spans="1:26" x14ac:dyDescent="0.55000000000000004">
      <c r="A1966" s="6" t="str">
        <f t="shared" ca="1" si="323"/>
        <v/>
      </c>
      <c r="B1966" s="22" t="str">
        <f t="shared" ca="1" si="324"/>
        <v/>
      </c>
      <c r="C1966" s="22" t="str">
        <f t="shared" ca="1" si="324"/>
        <v/>
      </c>
      <c r="D1966" s="22" t="str">
        <f t="shared" ca="1" si="324"/>
        <v/>
      </c>
      <c r="E1966" s="22" t="str">
        <f t="shared" ca="1" si="319"/>
        <v/>
      </c>
      <c r="F1966" s="22" t="str">
        <f t="shared" ca="1" si="320"/>
        <v/>
      </c>
      <c r="G1966" s="22" t="str">
        <f t="shared" ca="1" si="321"/>
        <v/>
      </c>
      <c r="H1966" s="22" t="str">
        <f t="shared" ca="1" si="325"/>
        <v/>
      </c>
      <c r="I1966" s="22" t="str">
        <f t="shared" ca="1" si="325"/>
        <v/>
      </c>
      <c r="J1966" s="22" t="str">
        <f t="shared" ca="1" si="325"/>
        <v/>
      </c>
      <c r="K1966" s="22" t="str">
        <f t="shared" ca="1" si="325"/>
        <v/>
      </c>
      <c r="L1966" s="22" t="str">
        <f t="shared" ca="1" si="325"/>
        <v/>
      </c>
      <c r="M1966" s="22" t="str">
        <f t="shared" ca="1" si="325"/>
        <v/>
      </c>
      <c r="N1966" s="22" t="str">
        <f t="shared" ca="1" si="325"/>
        <v/>
      </c>
      <c r="O1966" s="22" t="str">
        <f t="shared" ca="1" si="325"/>
        <v/>
      </c>
      <c r="P1966" s="23"/>
      <c r="Q1966" s="23"/>
      <c r="R1966" s="23"/>
      <c r="S1966" s="23"/>
      <c r="T1966" s="23"/>
      <c r="U1966" s="23"/>
      <c r="V1966" s="23"/>
      <c r="W1966" s="23"/>
      <c r="X1966" s="23"/>
      <c r="Y1966" s="23"/>
      <c r="Z1966" s="23"/>
    </row>
    <row r="1967" spans="1:26" x14ac:dyDescent="0.55000000000000004">
      <c r="A1967" s="6" t="str">
        <f t="shared" ca="1" si="323"/>
        <v/>
      </c>
      <c r="B1967" s="22" t="str">
        <f t="shared" ca="1" si="324"/>
        <v/>
      </c>
      <c r="C1967" s="22" t="str">
        <f t="shared" ca="1" si="324"/>
        <v/>
      </c>
      <c r="D1967" s="22" t="str">
        <f t="shared" ca="1" si="324"/>
        <v/>
      </c>
      <c r="E1967" s="22" t="str">
        <f t="shared" ca="1" si="319"/>
        <v/>
      </c>
      <c r="F1967" s="22" t="str">
        <f t="shared" ca="1" si="320"/>
        <v/>
      </c>
      <c r="G1967" s="22" t="str">
        <f t="shared" ca="1" si="321"/>
        <v/>
      </c>
      <c r="H1967" s="22" t="str">
        <f t="shared" ca="1" si="325"/>
        <v/>
      </c>
      <c r="I1967" s="22" t="str">
        <f t="shared" ca="1" si="325"/>
        <v/>
      </c>
      <c r="J1967" s="22" t="str">
        <f t="shared" ca="1" si="325"/>
        <v/>
      </c>
      <c r="K1967" s="22" t="str">
        <f t="shared" ca="1" si="325"/>
        <v/>
      </c>
      <c r="L1967" s="22" t="str">
        <f t="shared" ca="1" si="325"/>
        <v/>
      </c>
      <c r="M1967" s="22" t="str">
        <f t="shared" ca="1" si="325"/>
        <v/>
      </c>
      <c r="N1967" s="22" t="str">
        <f t="shared" ca="1" si="325"/>
        <v/>
      </c>
      <c r="O1967" s="22" t="str">
        <f t="shared" ca="1" si="325"/>
        <v/>
      </c>
      <c r="P1967" s="23"/>
      <c r="Q1967" s="23"/>
      <c r="R1967" s="23"/>
      <c r="S1967" s="23"/>
      <c r="T1967" s="23"/>
      <c r="U1967" s="23"/>
      <c r="V1967" s="23"/>
      <c r="W1967" s="23"/>
      <c r="X1967" s="23"/>
      <c r="Y1967" s="23"/>
      <c r="Z1967" s="23"/>
    </row>
    <row r="1968" spans="1:26" x14ac:dyDescent="0.55000000000000004">
      <c r="A1968" s="6" t="str">
        <f t="shared" ca="1" si="323"/>
        <v/>
      </c>
      <c r="B1968" s="22" t="str">
        <f t="shared" ref="B1968:D1987" ca="1" si="326">IF($A1968="","",IF(ISERROR(IF(ISERROR(INDEX(FredRatesData_AllData,MATCH($A1968-(MAX(0,WEEKDAY($A1968,2)-5)),FredRatesData_Dates,0),MATCH(B$6,FredRatesData_IDs,0),1)/B$5),INDEX(FredRatesData_AllData,MATCH($A1968-(MAX(0,WEEKDAY($A1968,2)-5))-3,FredRatesData_Dates,0),MATCH(B$6,FredRatesData_IDs,0),1)/B$5,INDEX(FredRatesData_AllData,MATCH($A1968-(MAX(0,WEEKDAY($A1968,2)-5)),FredRatesData_Dates,0),MATCH(B$6,FredRatesData_IDs,0),1)/B$5)),"",IF(ISERROR(INDEX(FredRatesData_AllData,MATCH($A1968-(MAX(0,WEEKDAY($A1968,2)-5)),FredRatesData_Dates,0),MATCH(B$6,FredRatesData_IDs,0),1)/B$5),INDEX(FredRatesData_AllData,MATCH($A1968-(MAX(0,WEEKDAY($A1968,2)-5))-3,FredRatesData_Dates,0),MATCH(B$6,FredRatesData_IDs,0),1)/B$5,INDEX(FredRatesData_AllData,MATCH($A1968-(MAX(0,WEEKDAY($A1968,2)-5)),FredRatesData_Dates,0),MATCH(B$6,FredRatesData_IDs,0),1)/B$5)))</f>
        <v/>
      </c>
      <c r="C1968" s="22" t="str">
        <f t="shared" ca="1" si="326"/>
        <v/>
      </c>
      <c r="D1968" s="22" t="str">
        <f t="shared" ca="1" si="326"/>
        <v/>
      </c>
      <c r="E1968" s="22" t="str">
        <f t="shared" ca="1" si="319"/>
        <v/>
      </c>
      <c r="F1968" s="22" t="str">
        <f t="shared" ca="1" si="320"/>
        <v/>
      </c>
      <c r="G1968" s="22" t="str">
        <f t="shared" ca="1" si="321"/>
        <v/>
      </c>
      <c r="H1968" s="22" t="str">
        <f t="shared" ref="H1968:O1987" ca="1" si="327">IF($A1968="","",IF(ISERROR(IF(ISERROR(INDEX(FredRatesData_AllData,MATCH($A1968-(MAX(0,WEEKDAY($A1968,2)-5)),FredRatesData_Dates,0),MATCH(H$6,FredRatesData_IDs,0),1)/H$5),INDEX(FredRatesData_AllData,MATCH($A1968-(MAX(0,WEEKDAY($A1968,2)-5))-3,FredRatesData_Dates,0),MATCH(H$6,FredRatesData_IDs,0),1)/H$5,INDEX(FredRatesData_AllData,MATCH($A1968-(MAX(0,WEEKDAY($A1968,2)-5)),FredRatesData_Dates,0),MATCH(H$6,FredRatesData_IDs,0),1)/H$5)),"",IF(ISERROR(INDEX(FredRatesData_AllData,MATCH($A1968-(MAX(0,WEEKDAY($A1968,2)-5)),FredRatesData_Dates,0),MATCH(H$6,FredRatesData_IDs,0),1)/H$5),INDEX(FredRatesData_AllData,MATCH($A1968-(MAX(0,WEEKDAY($A1968,2)-5))-3,FredRatesData_Dates,0),MATCH(H$6,FredRatesData_IDs,0),1)/H$5,INDEX(FredRatesData_AllData,MATCH($A1968-(MAX(0,WEEKDAY($A1968,2)-5)),FredRatesData_Dates,0),MATCH(H$6,FredRatesData_IDs,0),1)/H$5)))</f>
        <v/>
      </c>
      <c r="I1968" s="22" t="str">
        <f t="shared" ca="1" si="327"/>
        <v/>
      </c>
      <c r="J1968" s="22" t="str">
        <f t="shared" ca="1" si="327"/>
        <v/>
      </c>
      <c r="K1968" s="22" t="str">
        <f t="shared" ca="1" si="327"/>
        <v/>
      </c>
      <c r="L1968" s="22" t="str">
        <f t="shared" ca="1" si="327"/>
        <v/>
      </c>
      <c r="M1968" s="22" t="str">
        <f t="shared" ca="1" si="327"/>
        <v/>
      </c>
      <c r="N1968" s="22" t="str">
        <f t="shared" ca="1" si="327"/>
        <v/>
      </c>
      <c r="O1968" s="22" t="str">
        <f t="shared" ca="1" si="327"/>
        <v/>
      </c>
      <c r="P1968" s="23"/>
      <c r="Q1968" s="23"/>
      <c r="R1968" s="23"/>
      <c r="S1968" s="23"/>
      <c r="T1968" s="23"/>
      <c r="U1968" s="23"/>
      <c r="V1968" s="23"/>
      <c r="W1968" s="23"/>
      <c r="X1968" s="23"/>
      <c r="Y1968" s="23"/>
      <c r="Z1968" s="23"/>
    </row>
    <row r="1969" spans="1:26" x14ac:dyDescent="0.55000000000000004">
      <c r="A1969" s="6" t="str">
        <f t="shared" ca="1" si="323"/>
        <v/>
      </c>
      <c r="B1969" s="22" t="str">
        <f t="shared" ca="1" si="326"/>
        <v/>
      </c>
      <c r="C1969" s="22" t="str">
        <f t="shared" ca="1" si="326"/>
        <v/>
      </c>
      <c r="D1969" s="22" t="str">
        <f t="shared" ca="1" si="326"/>
        <v/>
      </c>
      <c r="E1969" s="22" t="str">
        <f t="shared" ca="1" si="319"/>
        <v/>
      </c>
      <c r="F1969" s="22" t="str">
        <f t="shared" ca="1" si="320"/>
        <v/>
      </c>
      <c r="G1969" s="22" t="str">
        <f t="shared" ca="1" si="321"/>
        <v/>
      </c>
      <c r="H1969" s="22" t="str">
        <f t="shared" ca="1" si="327"/>
        <v/>
      </c>
      <c r="I1969" s="22" t="str">
        <f t="shared" ca="1" si="327"/>
        <v/>
      </c>
      <c r="J1969" s="22" t="str">
        <f t="shared" ca="1" si="327"/>
        <v/>
      </c>
      <c r="K1969" s="22" t="str">
        <f t="shared" ca="1" si="327"/>
        <v/>
      </c>
      <c r="L1969" s="22" t="str">
        <f t="shared" ca="1" si="327"/>
        <v/>
      </c>
      <c r="M1969" s="22" t="str">
        <f t="shared" ca="1" si="327"/>
        <v/>
      </c>
      <c r="N1969" s="22" t="str">
        <f t="shared" ca="1" si="327"/>
        <v/>
      </c>
      <c r="O1969" s="22" t="str">
        <f t="shared" ca="1" si="327"/>
        <v/>
      </c>
      <c r="P1969" s="23"/>
      <c r="Q1969" s="23"/>
      <c r="R1969" s="23"/>
      <c r="S1969" s="23"/>
      <c r="T1969" s="23"/>
      <c r="U1969" s="23"/>
      <c r="V1969" s="23"/>
      <c r="W1969" s="23"/>
      <c r="X1969" s="23"/>
      <c r="Y1969" s="23"/>
      <c r="Z1969" s="23"/>
    </row>
    <row r="1970" spans="1:26" x14ac:dyDescent="0.55000000000000004">
      <c r="A1970" s="6" t="str">
        <f t="shared" ca="1" si="323"/>
        <v/>
      </c>
      <c r="B1970" s="22" t="str">
        <f t="shared" ca="1" si="326"/>
        <v/>
      </c>
      <c r="C1970" s="22" t="str">
        <f t="shared" ca="1" si="326"/>
        <v/>
      </c>
      <c r="D1970" s="22" t="str">
        <f t="shared" ca="1" si="326"/>
        <v/>
      </c>
      <c r="E1970" s="22" t="str">
        <f t="shared" ca="1" si="319"/>
        <v/>
      </c>
      <c r="F1970" s="22" t="str">
        <f t="shared" ca="1" si="320"/>
        <v/>
      </c>
      <c r="G1970" s="22" t="str">
        <f t="shared" ca="1" si="321"/>
        <v/>
      </c>
      <c r="H1970" s="22" t="str">
        <f t="shared" ca="1" si="327"/>
        <v/>
      </c>
      <c r="I1970" s="22" t="str">
        <f t="shared" ca="1" si="327"/>
        <v/>
      </c>
      <c r="J1970" s="22" t="str">
        <f t="shared" ca="1" si="327"/>
        <v/>
      </c>
      <c r="K1970" s="22" t="str">
        <f t="shared" ca="1" si="327"/>
        <v/>
      </c>
      <c r="L1970" s="22" t="str">
        <f t="shared" ca="1" si="327"/>
        <v/>
      </c>
      <c r="M1970" s="22" t="str">
        <f t="shared" ca="1" si="327"/>
        <v/>
      </c>
      <c r="N1970" s="22" t="str">
        <f t="shared" ca="1" si="327"/>
        <v/>
      </c>
      <c r="O1970" s="22" t="str">
        <f t="shared" ca="1" si="327"/>
        <v/>
      </c>
      <c r="P1970" s="23"/>
      <c r="Q1970" s="23"/>
      <c r="R1970" s="23"/>
      <c r="S1970" s="23"/>
      <c r="T1970" s="23"/>
      <c r="U1970" s="23"/>
      <c r="V1970" s="23"/>
      <c r="W1970" s="23"/>
      <c r="X1970" s="23"/>
      <c r="Y1970" s="23"/>
      <c r="Z1970" s="23"/>
    </row>
    <row r="1971" spans="1:26" x14ac:dyDescent="0.55000000000000004">
      <c r="A1971" s="6" t="str">
        <f t="shared" ca="1" si="323"/>
        <v/>
      </c>
      <c r="B1971" s="22" t="str">
        <f t="shared" ca="1" si="326"/>
        <v/>
      </c>
      <c r="C1971" s="22" t="str">
        <f t="shared" ca="1" si="326"/>
        <v/>
      </c>
      <c r="D1971" s="22" t="str">
        <f t="shared" ca="1" si="326"/>
        <v/>
      </c>
      <c r="E1971" s="22" t="str">
        <f t="shared" ca="1" si="319"/>
        <v/>
      </c>
      <c r="F1971" s="22" t="str">
        <f t="shared" ca="1" si="320"/>
        <v/>
      </c>
      <c r="G1971" s="22" t="str">
        <f t="shared" ca="1" si="321"/>
        <v/>
      </c>
      <c r="H1971" s="22" t="str">
        <f t="shared" ca="1" si="327"/>
        <v/>
      </c>
      <c r="I1971" s="22" t="str">
        <f t="shared" ca="1" si="327"/>
        <v/>
      </c>
      <c r="J1971" s="22" t="str">
        <f t="shared" ca="1" si="327"/>
        <v/>
      </c>
      <c r="K1971" s="22" t="str">
        <f t="shared" ca="1" si="327"/>
        <v/>
      </c>
      <c r="L1971" s="22" t="str">
        <f t="shared" ca="1" si="327"/>
        <v/>
      </c>
      <c r="M1971" s="22" t="str">
        <f t="shared" ca="1" si="327"/>
        <v/>
      </c>
      <c r="N1971" s="22" t="str">
        <f t="shared" ca="1" si="327"/>
        <v/>
      </c>
      <c r="O1971" s="22" t="str">
        <f t="shared" ca="1" si="327"/>
        <v/>
      </c>
      <c r="P1971" s="23"/>
      <c r="Q1971" s="23"/>
      <c r="R1971" s="23"/>
      <c r="S1971" s="23"/>
      <c r="T1971" s="23"/>
      <c r="U1971" s="23"/>
      <c r="V1971" s="23"/>
      <c r="W1971" s="23"/>
      <c r="X1971" s="23"/>
      <c r="Y1971" s="23"/>
      <c r="Z1971" s="23"/>
    </row>
    <row r="1972" spans="1:26" x14ac:dyDescent="0.55000000000000004">
      <c r="A1972" s="6" t="str">
        <f t="shared" ca="1" si="323"/>
        <v/>
      </c>
      <c r="B1972" s="22" t="str">
        <f t="shared" ca="1" si="326"/>
        <v/>
      </c>
      <c r="C1972" s="22" t="str">
        <f t="shared" ca="1" si="326"/>
        <v/>
      </c>
      <c r="D1972" s="22" t="str">
        <f t="shared" ca="1" si="326"/>
        <v/>
      </c>
      <c r="E1972" s="22" t="str">
        <f t="shared" ca="1" si="319"/>
        <v/>
      </c>
      <c r="F1972" s="22" t="str">
        <f t="shared" ca="1" si="320"/>
        <v/>
      </c>
      <c r="G1972" s="22" t="str">
        <f t="shared" ca="1" si="321"/>
        <v/>
      </c>
      <c r="H1972" s="22" t="str">
        <f t="shared" ca="1" si="327"/>
        <v/>
      </c>
      <c r="I1972" s="22" t="str">
        <f t="shared" ca="1" si="327"/>
        <v/>
      </c>
      <c r="J1972" s="22" t="str">
        <f t="shared" ca="1" si="327"/>
        <v/>
      </c>
      <c r="K1972" s="22" t="str">
        <f t="shared" ca="1" si="327"/>
        <v/>
      </c>
      <c r="L1972" s="22" t="str">
        <f t="shared" ca="1" si="327"/>
        <v/>
      </c>
      <c r="M1972" s="22" t="str">
        <f t="shared" ca="1" si="327"/>
        <v/>
      </c>
      <c r="N1972" s="22" t="str">
        <f t="shared" ca="1" si="327"/>
        <v/>
      </c>
      <c r="O1972" s="22" t="str">
        <f t="shared" ca="1" si="327"/>
        <v/>
      </c>
      <c r="P1972" s="23"/>
      <c r="Q1972" s="23"/>
      <c r="R1972" s="23"/>
      <c r="S1972" s="23"/>
      <c r="T1972" s="23"/>
      <c r="U1972" s="23"/>
      <c r="V1972" s="23"/>
      <c r="W1972" s="23"/>
      <c r="X1972" s="23"/>
      <c r="Y1972" s="23"/>
      <c r="Z1972" s="23"/>
    </row>
    <row r="1973" spans="1:26" x14ac:dyDescent="0.55000000000000004">
      <c r="A1973" s="6" t="str">
        <f t="shared" ca="1" si="323"/>
        <v/>
      </c>
      <c r="B1973" s="22" t="str">
        <f t="shared" ca="1" si="326"/>
        <v/>
      </c>
      <c r="C1973" s="22" t="str">
        <f t="shared" ca="1" si="326"/>
        <v/>
      </c>
      <c r="D1973" s="22" t="str">
        <f t="shared" ca="1" si="326"/>
        <v/>
      </c>
      <c r="E1973" s="22" t="str">
        <f t="shared" ca="1" si="319"/>
        <v/>
      </c>
      <c r="F1973" s="22" t="str">
        <f t="shared" ca="1" si="320"/>
        <v/>
      </c>
      <c r="G1973" s="22" t="str">
        <f t="shared" ca="1" si="321"/>
        <v/>
      </c>
      <c r="H1973" s="22" t="str">
        <f t="shared" ca="1" si="327"/>
        <v/>
      </c>
      <c r="I1973" s="22" t="str">
        <f t="shared" ca="1" si="327"/>
        <v/>
      </c>
      <c r="J1973" s="22" t="str">
        <f t="shared" ca="1" si="327"/>
        <v/>
      </c>
      <c r="K1973" s="22" t="str">
        <f t="shared" ca="1" si="327"/>
        <v/>
      </c>
      <c r="L1973" s="22" t="str">
        <f t="shared" ca="1" si="327"/>
        <v/>
      </c>
      <c r="M1973" s="22" t="str">
        <f t="shared" ca="1" si="327"/>
        <v/>
      </c>
      <c r="N1973" s="22" t="str">
        <f t="shared" ca="1" si="327"/>
        <v/>
      </c>
      <c r="O1973" s="22" t="str">
        <f t="shared" ca="1" si="327"/>
        <v/>
      </c>
      <c r="P1973" s="23"/>
      <c r="Q1973" s="23"/>
      <c r="R1973" s="23"/>
      <c r="S1973" s="23"/>
      <c r="T1973" s="23"/>
      <c r="U1973" s="23"/>
      <c r="V1973" s="23"/>
      <c r="W1973" s="23"/>
      <c r="X1973" s="23"/>
      <c r="Y1973" s="23"/>
      <c r="Z1973" s="23"/>
    </row>
    <row r="1974" spans="1:26" x14ac:dyDescent="0.55000000000000004">
      <c r="A1974" s="6" t="str">
        <f t="shared" ca="1" si="323"/>
        <v/>
      </c>
      <c r="B1974" s="22" t="str">
        <f t="shared" ca="1" si="326"/>
        <v/>
      </c>
      <c r="C1974" s="22" t="str">
        <f t="shared" ca="1" si="326"/>
        <v/>
      </c>
      <c r="D1974" s="22" t="str">
        <f t="shared" ca="1" si="326"/>
        <v/>
      </c>
      <c r="E1974" s="22" t="str">
        <f t="shared" ca="1" si="319"/>
        <v/>
      </c>
      <c r="F1974" s="22" t="str">
        <f t="shared" ca="1" si="320"/>
        <v/>
      </c>
      <c r="G1974" s="22" t="str">
        <f t="shared" ca="1" si="321"/>
        <v/>
      </c>
      <c r="H1974" s="22" t="str">
        <f t="shared" ca="1" si="327"/>
        <v/>
      </c>
      <c r="I1974" s="22" t="str">
        <f t="shared" ca="1" si="327"/>
        <v/>
      </c>
      <c r="J1974" s="22" t="str">
        <f t="shared" ca="1" si="327"/>
        <v/>
      </c>
      <c r="K1974" s="22" t="str">
        <f t="shared" ca="1" si="327"/>
        <v/>
      </c>
      <c r="L1974" s="22" t="str">
        <f t="shared" ca="1" si="327"/>
        <v/>
      </c>
      <c r="M1974" s="22" t="str">
        <f t="shared" ca="1" si="327"/>
        <v/>
      </c>
      <c r="N1974" s="22" t="str">
        <f t="shared" ca="1" si="327"/>
        <v/>
      </c>
      <c r="O1974" s="22" t="str">
        <f t="shared" ca="1" si="327"/>
        <v/>
      </c>
      <c r="P1974" s="23"/>
      <c r="Q1974" s="23"/>
      <c r="R1974" s="23"/>
      <c r="S1974" s="23"/>
      <c r="T1974" s="23"/>
      <c r="U1974" s="23"/>
      <c r="V1974" s="23"/>
      <c r="W1974" s="23"/>
      <c r="X1974" s="23"/>
      <c r="Y1974" s="23"/>
      <c r="Z1974" s="23"/>
    </row>
    <row r="1975" spans="1:26" x14ac:dyDescent="0.55000000000000004">
      <c r="A1975" s="6" t="str">
        <f t="shared" ca="1" si="323"/>
        <v/>
      </c>
      <c r="B1975" s="22" t="str">
        <f t="shared" ca="1" si="326"/>
        <v/>
      </c>
      <c r="C1975" s="22" t="str">
        <f t="shared" ca="1" si="326"/>
        <v/>
      </c>
      <c r="D1975" s="22" t="str">
        <f t="shared" ca="1" si="326"/>
        <v/>
      </c>
      <c r="E1975" s="22" t="str">
        <f t="shared" ca="1" si="319"/>
        <v/>
      </c>
      <c r="F1975" s="22" t="str">
        <f t="shared" ca="1" si="320"/>
        <v/>
      </c>
      <c r="G1975" s="22" t="str">
        <f t="shared" ca="1" si="321"/>
        <v/>
      </c>
      <c r="H1975" s="22" t="str">
        <f t="shared" ca="1" si="327"/>
        <v/>
      </c>
      <c r="I1975" s="22" t="str">
        <f t="shared" ca="1" si="327"/>
        <v/>
      </c>
      <c r="J1975" s="22" t="str">
        <f t="shared" ca="1" si="327"/>
        <v/>
      </c>
      <c r="K1975" s="22" t="str">
        <f t="shared" ca="1" si="327"/>
        <v/>
      </c>
      <c r="L1975" s="22" t="str">
        <f t="shared" ca="1" si="327"/>
        <v/>
      </c>
      <c r="M1975" s="22" t="str">
        <f t="shared" ca="1" si="327"/>
        <v/>
      </c>
      <c r="N1975" s="22" t="str">
        <f t="shared" ca="1" si="327"/>
        <v/>
      </c>
      <c r="O1975" s="22" t="str">
        <f t="shared" ca="1" si="327"/>
        <v/>
      </c>
      <c r="P1975" s="23"/>
      <c r="Q1975" s="23"/>
      <c r="R1975" s="23"/>
      <c r="S1975" s="23"/>
      <c r="T1975" s="23"/>
      <c r="U1975" s="23"/>
      <c r="V1975" s="23"/>
      <c r="W1975" s="23"/>
      <c r="X1975" s="23"/>
      <c r="Y1975" s="23"/>
      <c r="Z1975" s="23"/>
    </row>
    <row r="1976" spans="1:26" x14ac:dyDescent="0.55000000000000004">
      <c r="A1976" s="6" t="str">
        <f t="shared" ca="1" si="323"/>
        <v/>
      </c>
      <c r="B1976" s="22" t="str">
        <f t="shared" ca="1" si="326"/>
        <v/>
      </c>
      <c r="C1976" s="22" t="str">
        <f t="shared" ca="1" si="326"/>
        <v/>
      </c>
      <c r="D1976" s="22" t="str">
        <f t="shared" ca="1" si="326"/>
        <v/>
      </c>
      <c r="E1976" s="22" t="str">
        <f t="shared" ca="1" si="319"/>
        <v/>
      </c>
      <c r="F1976" s="22" t="str">
        <f t="shared" ca="1" si="320"/>
        <v/>
      </c>
      <c r="G1976" s="22" t="str">
        <f t="shared" ca="1" si="321"/>
        <v/>
      </c>
      <c r="H1976" s="22" t="str">
        <f t="shared" ca="1" si="327"/>
        <v/>
      </c>
      <c r="I1976" s="22" t="str">
        <f t="shared" ca="1" si="327"/>
        <v/>
      </c>
      <c r="J1976" s="22" t="str">
        <f t="shared" ca="1" si="327"/>
        <v/>
      </c>
      <c r="K1976" s="22" t="str">
        <f t="shared" ca="1" si="327"/>
        <v/>
      </c>
      <c r="L1976" s="22" t="str">
        <f t="shared" ca="1" si="327"/>
        <v/>
      </c>
      <c r="M1976" s="22" t="str">
        <f t="shared" ca="1" si="327"/>
        <v/>
      </c>
      <c r="N1976" s="22" t="str">
        <f t="shared" ca="1" si="327"/>
        <v/>
      </c>
      <c r="O1976" s="22" t="str">
        <f t="shared" ca="1" si="327"/>
        <v/>
      </c>
      <c r="P1976" s="23"/>
      <c r="Q1976" s="23"/>
      <c r="R1976" s="23"/>
      <c r="S1976" s="23"/>
      <c r="T1976" s="23"/>
      <c r="U1976" s="23"/>
      <c r="V1976" s="23"/>
      <c r="W1976" s="23"/>
      <c r="X1976" s="23"/>
      <c r="Y1976" s="23"/>
      <c r="Z1976" s="23"/>
    </row>
    <row r="1977" spans="1:26" x14ac:dyDescent="0.55000000000000004">
      <c r="A1977" s="6" t="str">
        <f t="shared" ca="1" si="323"/>
        <v/>
      </c>
      <c r="B1977" s="22" t="str">
        <f t="shared" ca="1" si="326"/>
        <v/>
      </c>
      <c r="C1977" s="22" t="str">
        <f t="shared" ca="1" si="326"/>
        <v/>
      </c>
      <c r="D1977" s="22" t="str">
        <f t="shared" ca="1" si="326"/>
        <v/>
      </c>
      <c r="E1977" s="22" t="str">
        <f t="shared" ca="1" si="319"/>
        <v/>
      </c>
      <c r="F1977" s="22" t="str">
        <f t="shared" ca="1" si="320"/>
        <v/>
      </c>
      <c r="G1977" s="22" t="str">
        <f t="shared" ca="1" si="321"/>
        <v/>
      </c>
      <c r="H1977" s="22" t="str">
        <f t="shared" ca="1" si="327"/>
        <v/>
      </c>
      <c r="I1977" s="22" t="str">
        <f t="shared" ca="1" si="327"/>
        <v/>
      </c>
      <c r="J1977" s="22" t="str">
        <f t="shared" ca="1" si="327"/>
        <v/>
      </c>
      <c r="K1977" s="22" t="str">
        <f t="shared" ca="1" si="327"/>
        <v/>
      </c>
      <c r="L1977" s="22" t="str">
        <f t="shared" ca="1" si="327"/>
        <v/>
      </c>
      <c r="M1977" s="22" t="str">
        <f t="shared" ca="1" si="327"/>
        <v/>
      </c>
      <c r="N1977" s="22" t="str">
        <f t="shared" ca="1" si="327"/>
        <v/>
      </c>
      <c r="O1977" s="22" t="str">
        <f t="shared" ca="1" si="327"/>
        <v/>
      </c>
      <c r="P1977" s="23"/>
      <c r="Q1977" s="23"/>
      <c r="R1977" s="23"/>
      <c r="S1977" s="23"/>
      <c r="T1977" s="23"/>
      <c r="U1977" s="23"/>
      <c r="V1977" s="23"/>
      <c r="W1977" s="23"/>
      <c r="X1977" s="23"/>
      <c r="Y1977" s="23"/>
      <c r="Z1977" s="23"/>
    </row>
    <row r="1978" spans="1:26" x14ac:dyDescent="0.55000000000000004">
      <c r="A1978" s="6" t="str">
        <f t="shared" ca="1" si="323"/>
        <v/>
      </c>
      <c r="B1978" s="22" t="str">
        <f t="shared" ca="1" si="326"/>
        <v/>
      </c>
      <c r="C1978" s="22" t="str">
        <f t="shared" ca="1" si="326"/>
        <v/>
      </c>
      <c r="D1978" s="22" t="str">
        <f t="shared" ca="1" si="326"/>
        <v/>
      </c>
      <c r="E1978" s="22" t="str">
        <f t="shared" ca="1" si="319"/>
        <v/>
      </c>
      <c r="F1978" s="22" t="str">
        <f t="shared" ca="1" si="320"/>
        <v/>
      </c>
      <c r="G1978" s="22" t="str">
        <f t="shared" ca="1" si="321"/>
        <v/>
      </c>
      <c r="H1978" s="22" t="str">
        <f t="shared" ca="1" si="327"/>
        <v/>
      </c>
      <c r="I1978" s="22" t="str">
        <f t="shared" ca="1" si="327"/>
        <v/>
      </c>
      <c r="J1978" s="22" t="str">
        <f t="shared" ca="1" si="327"/>
        <v/>
      </c>
      <c r="K1978" s="22" t="str">
        <f t="shared" ca="1" si="327"/>
        <v/>
      </c>
      <c r="L1978" s="22" t="str">
        <f t="shared" ca="1" si="327"/>
        <v/>
      </c>
      <c r="M1978" s="22" t="str">
        <f t="shared" ca="1" si="327"/>
        <v/>
      </c>
      <c r="N1978" s="22" t="str">
        <f t="shared" ca="1" si="327"/>
        <v/>
      </c>
      <c r="O1978" s="22" t="str">
        <f t="shared" ca="1" si="327"/>
        <v/>
      </c>
      <c r="P1978" s="23"/>
      <c r="Q1978" s="23"/>
      <c r="R1978" s="23"/>
      <c r="S1978" s="23"/>
      <c r="T1978" s="23"/>
      <c r="U1978" s="23"/>
      <c r="V1978" s="23"/>
      <c r="W1978" s="23"/>
      <c r="X1978" s="23"/>
      <c r="Y1978" s="23"/>
      <c r="Z1978" s="23"/>
    </row>
    <row r="1979" spans="1:26" x14ac:dyDescent="0.55000000000000004">
      <c r="A1979" s="6" t="str">
        <f t="shared" ca="1" si="323"/>
        <v/>
      </c>
      <c r="B1979" s="22" t="str">
        <f t="shared" ca="1" si="326"/>
        <v/>
      </c>
      <c r="C1979" s="22" t="str">
        <f t="shared" ca="1" si="326"/>
        <v/>
      </c>
      <c r="D1979" s="22" t="str">
        <f t="shared" ca="1" si="326"/>
        <v/>
      </c>
      <c r="E1979" s="22" t="str">
        <f t="shared" ca="1" si="319"/>
        <v/>
      </c>
      <c r="F1979" s="22" t="str">
        <f t="shared" ca="1" si="320"/>
        <v/>
      </c>
      <c r="G1979" s="22" t="str">
        <f t="shared" ca="1" si="321"/>
        <v/>
      </c>
      <c r="H1979" s="22" t="str">
        <f t="shared" ca="1" si="327"/>
        <v/>
      </c>
      <c r="I1979" s="22" t="str">
        <f t="shared" ca="1" si="327"/>
        <v/>
      </c>
      <c r="J1979" s="22" t="str">
        <f t="shared" ca="1" si="327"/>
        <v/>
      </c>
      <c r="K1979" s="22" t="str">
        <f t="shared" ca="1" si="327"/>
        <v/>
      </c>
      <c r="L1979" s="22" t="str">
        <f t="shared" ca="1" si="327"/>
        <v/>
      </c>
      <c r="M1979" s="22" t="str">
        <f t="shared" ca="1" si="327"/>
        <v/>
      </c>
      <c r="N1979" s="22" t="str">
        <f t="shared" ca="1" si="327"/>
        <v/>
      </c>
      <c r="O1979" s="22" t="str">
        <f t="shared" ca="1" si="327"/>
        <v/>
      </c>
      <c r="P1979" s="23"/>
      <c r="Q1979" s="23"/>
      <c r="R1979" s="23"/>
      <c r="S1979" s="23"/>
      <c r="T1979" s="23"/>
      <c r="U1979" s="23"/>
      <c r="V1979" s="23"/>
      <c r="W1979" s="23"/>
      <c r="X1979" s="23"/>
      <c r="Y1979" s="23"/>
      <c r="Z1979" s="23"/>
    </row>
    <row r="1980" spans="1:26" x14ac:dyDescent="0.55000000000000004">
      <c r="A1980" s="6" t="str">
        <f t="shared" ca="1" si="323"/>
        <v/>
      </c>
      <c r="B1980" s="22" t="str">
        <f t="shared" ca="1" si="326"/>
        <v/>
      </c>
      <c r="C1980" s="22" t="str">
        <f t="shared" ca="1" si="326"/>
        <v/>
      </c>
      <c r="D1980" s="22" t="str">
        <f t="shared" ca="1" si="326"/>
        <v/>
      </c>
      <c r="E1980" s="22" t="str">
        <f t="shared" ca="1" si="319"/>
        <v/>
      </c>
      <c r="F1980" s="22" t="str">
        <f t="shared" ca="1" si="320"/>
        <v/>
      </c>
      <c r="G1980" s="22" t="str">
        <f t="shared" ca="1" si="321"/>
        <v/>
      </c>
      <c r="H1980" s="22" t="str">
        <f t="shared" ca="1" si="327"/>
        <v/>
      </c>
      <c r="I1980" s="22" t="str">
        <f t="shared" ca="1" si="327"/>
        <v/>
      </c>
      <c r="J1980" s="22" t="str">
        <f t="shared" ca="1" si="327"/>
        <v/>
      </c>
      <c r="K1980" s="22" t="str">
        <f t="shared" ca="1" si="327"/>
        <v/>
      </c>
      <c r="L1980" s="22" t="str">
        <f t="shared" ca="1" si="327"/>
        <v/>
      </c>
      <c r="M1980" s="22" t="str">
        <f t="shared" ca="1" si="327"/>
        <v/>
      </c>
      <c r="N1980" s="22" t="str">
        <f t="shared" ca="1" si="327"/>
        <v/>
      </c>
      <c r="O1980" s="22" t="str">
        <f t="shared" ca="1" si="327"/>
        <v/>
      </c>
      <c r="P1980" s="23"/>
      <c r="Q1980" s="23"/>
      <c r="R1980" s="23"/>
      <c r="S1980" s="23"/>
      <c r="T1980" s="23"/>
      <c r="U1980" s="23"/>
      <c r="V1980" s="23"/>
      <c r="W1980" s="23"/>
      <c r="X1980" s="23"/>
      <c r="Y1980" s="23"/>
      <c r="Z1980" s="23"/>
    </row>
    <row r="1981" spans="1:26" x14ac:dyDescent="0.55000000000000004">
      <c r="A1981" s="6" t="str">
        <f t="shared" ca="1" si="323"/>
        <v/>
      </c>
      <c r="B1981" s="22" t="str">
        <f t="shared" ca="1" si="326"/>
        <v/>
      </c>
      <c r="C1981" s="22" t="str">
        <f t="shared" ca="1" si="326"/>
        <v/>
      </c>
      <c r="D1981" s="22" t="str">
        <f t="shared" ca="1" si="326"/>
        <v/>
      </c>
      <c r="E1981" s="22" t="str">
        <f t="shared" ca="1" si="319"/>
        <v/>
      </c>
      <c r="F1981" s="22" t="str">
        <f t="shared" ca="1" si="320"/>
        <v/>
      </c>
      <c r="G1981" s="22" t="str">
        <f t="shared" ca="1" si="321"/>
        <v/>
      </c>
      <c r="H1981" s="22" t="str">
        <f t="shared" ca="1" si="327"/>
        <v/>
      </c>
      <c r="I1981" s="22" t="str">
        <f t="shared" ca="1" si="327"/>
        <v/>
      </c>
      <c r="J1981" s="22" t="str">
        <f t="shared" ca="1" si="327"/>
        <v/>
      </c>
      <c r="K1981" s="22" t="str">
        <f t="shared" ca="1" si="327"/>
        <v/>
      </c>
      <c r="L1981" s="22" t="str">
        <f t="shared" ca="1" si="327"/>
        <v/>
      </c>
      <c r="M1981" s="22" t="str">
        <f t="shared" ca="1" si="327"/>
        <v/>
      </c>
      <c r="N1981" s="22" t="str">
        <f t="shared" ca="1" si="327"/>
        <v/>
      </c>
      <c r="O1981" s="22" t="str">
        <f t="shared" ca="1" si="327"/>
        <v/>
      </c>
      <c r="P1981" s="23"/>
      <c r="Q1981" s="23"/>
      <c r="R1981" s="23"/>
      <c r="S1981" s="23"/>
      <c r="T1981" s="23"/>
      <c r="U1981" s="23"/>
      <c r="V1981" s="23"/>
      <c r="W1981" s="23"/>
      <c r="X1981" s="23"/>
      <c r="Y1981" s="23"/>
      <c r="Z1981" s="23"/>
    </row>
    <row r="1982" spans="1:26" x14ac:dyDescent="0.55000000000000004">
      <c r="A1982" s="6" t="str">
        <f t="shared" ca="1" si="323"/>
        <v/>
      </c>
      <c r="B1982" s="22" t="str">
        <f t="shared" ca="1" si="326"/>
        <v/>
      </c>
      <c r="C1982" s="22" t="str">
        <f t="shared" ca="1" si="326"/>
        <v/>
      </c>
      <c r="D1982" s="22" t="str">
        <f t="shared" ca="1" si="326"/>
        <v/>
      </c>
      <c r="E1982" s="22" t="str">
        <f t="shared" ca="1" si="319"/>
        <v/>
      </c>
      <c r="F1982" s="22" t="str">
        <f t="shared" ca="1" si="320"/>
        <v/>
      </c>
      <c r="G1982" s="22" t="str">
        <f t="shared" ca="1" si="321"/>
        <v/>
      </c>
      <c r="H1982" s="22" t="str">
        <f t="shared" ca="1" si="327"/>
        <v/>
      </c>
      <c r="I1982" s="22" t="str">
        <f t="shared" ca="1" si="327"/>
        <v/>
      </c>
      <c r="J1982" s="22" t="str">
        <f t="shared" ca="1" si="327"/>
        <v/>
      </c>
      <c r="K1982" s="22" t="str">
        <f t="shared" ca="1" si="327"/>
        <v/>
      </c>
      <c r="L1982" s="22" t="str">
        <f t="shared" ca="1" si="327"/>
        <v/>
      </c>
      <c r="M1982" s="22" t="str">
        <f t="shared" ca="1" si="327"/>
        <v/>
      </c>
      <c r="N1982" s="22" t="str">
        <f t="shared" ca="1" si="327"/>
        <v/>
      </c>
      <c r="O1982" s="22" t="str">
        <f t="shared" ca="1" si="327"/>
        <v/>
      </c>
      <c r="P1982" s="23"/>
      <c r="Q1982" s="23"/>
      <c r="R1982" s="23"/>
      <c r="S1982" s="23"/>
      <c r="T1982" s="23"/>
      <c r="U1982" s="23"/>
      <c r="V1982" s="23"/>
      <c r="W1982" s="23"/>
      <c r="X1982" s="23"/>
      <c r="Y1982" s="23"/>
      <c r="Z1982" s="23"/>
    </row>
    <row r="1983" spans="1:26" x14ac:dyDescent="0.55000000000000004">
      <c r="A1983" s="6" t="str">
        <f t="shared" ca="1" si="323"/>
        <v/>
      </c>
      <c r="B1983" s="22" t="str">
        <f t="shared" ca="1" si="326"/>
        <v/>
      </c>
      <c r="C1983" s="22" t="str">
        <f t="shared" ca="1" si="326"/>
        <v/>
      </c>
      <c r="D1983" s="22" t="str">
        <f t="shared" ca="1" si="326"/>
        <v/>
      </c>
      <c r="E1983" s="22" t="str">
        <f t="shared" ca="1" si="319"/>
        <v/>
      </c>
      <c r="F1983" s="22" t="str">
        <f t="shared" ca="1" si="320"/>
        <v/>
      </c>
      <c r="G1983" s="22" t="str">
        <f t="shared" ca="1" si="321"/>
        <v/>
      </c>
      <c r="H1983" s="22" t="str">
        <f t="shared" ca="1" si="327"/>
        <v/>
      </c>
      <c r="I1983" s="22" t="str">
        <f t="shared" ca="1" si="327"/>
        <v/>
      </c>
      <c r="J1983" s="22" t="str">
        <f t="shared" ca="1" si="327"/>
        <v/>
      </c>
      <c r="K1983" s="22" t="str">
        <f t="shared" ca="1" si="327"/>
        <v/>
      </c>
      <c r="L1983" s="22" t="str">
        <f t="shared" ca="1" si="327"/>
        <v/>
      </c>
      <c r="M1983" s="22" t="str">
        <f t="shared" ca="1" si="327"/>
        <v/>
      </c>
      <c r="N1983" s="22" t="str">
        <f t="shared" ca="1" si="327"/>
        <v/>
      </c>
      <c r="O1983" s="22" t="str">
        <f t="shared" ca="1" si="327"/>
        <v/>
      </c>
      <c r="P1983" s="23"/>
      <c r="Q1983" s="23"/>
      <c r="R1983" s="23"/>
      <c r="S1983" s="23"/>
      <c r="T1983" s="23"/>
      <c r="U1983" s="23"/>
      <c r="V1983" s="23"/>
      <c r="W1983" s="23"/>
      <c r="X1983" s="23"/>
      <c r="Y1983" s="23"/>
      <c r="Z1983" s="23"/>
    </row>
    <row r="1984" spans="1:26" x14ac:dyDescent="0.55000000000000004">
      <c r="A1984" s="6" t="str">
        <f t="shared" ca="1" si="323"/>
        <v/>
      </c>
      <c r="B1984" s="22" t="str">
        <f t="shared" ca="1" si="326"/>
        <v/>
      </c>
      <c r="C1984" s="22" t="str">
        <f t="shared" ca="1" si="326"/>
        <v/>
      </c>
      <c r="D1984" s="22" t="str">
        <f t="shared" ca="1" si="326"/>
        <v/>
      </c>
      <c r="E1984" s="22" t="str">
        <f t="shared" ca="1" si="319"/>
        <v/>
      </c>
      <c r="F1984" s="22" t="str">
        <f t="shared" ca="1" si="320"/>
        <v/>
      </c>
      <c r="G1984" s="22" t="str">
        <f t="shared" ca="1" si="321"/>
        <v/>
      </c>
      <c r="H1984" s="22" t="str">
        <f t="shared" ca="1" si="327"/>
        <v/>
      </c>
      <c r="I1984" s="22" t="str">
        <f t="shared" ca="1" si="327"/>
        <v/>
      </c>
      <c r="J1984" s="22" t="str">
        <f t="shared" ca="1" si="327"/>
        <v/>
      </c>
      <c r="K1984" s="22" t="str">
        <f t="shared" ca="1" si="327"/>
        <v/>
      </c>
      <c r="L1984" s="22" t="str">
        <f t="shared" ca="1" si="327"/>
        <v/>
      </c>
      <c r="M1984" s="22" t="str">
        <f t="shared" ca="1" si="327"/>
        <v/>
      </c>
      <c r="N1984" s="22" t="str">
        <f t="shared" ca="1" si="327"/>
        <v/>
      </c>
      <c r="O1984" s="22" t="str">
        <f t="shared" ca="1" si="327"/>
        <v/>
      </c>
      <c r="P1984" s="23"/>
      <c r="Q1984" s="23"/>
      <c r="R1984" s="23"/>
      <c r="S1984" s="23"/>
      <c r="T1984" s="23"/>
      <c r="U1984" s="23"/>
      <c r="V1984" s="23"/>
      <c r="W1984" s="23"/>
      <c r="X1984" s="23"/>
      <c r="Y1984" s="23"/>
      <c r="Z1984" s="23"/>
    </row>
    <row r="1985" spans="1:26" x14ac:dyDescent="0.55000000000000004">
      <c r="A1985" s="6" t="str">
        <f t="shared" ca="1" si="323"/>
        <v/>
      </c>
      <c r="B1985" s="22" t="str">
        <f t="shared" ca="1" si="326"/>
        <v/>
      </c>
      <c r="C1985" s="22" t="str">
        <f t="shared" ca="1" si="326"/>
        <v/>
      </c>
      <c r="D1985" s="22" t="str">
        <f t="shared" ca="1" si="326"/>
        <v/>
      </c>
      <c r="E1985" s="22" t="str">
        <f t="shared" ca="1" si="319"/>
        <v/>
      </c>
      <c r="F1985" s="22" t="str">
        <f t="shared" ca="1" si="320"/>
        <v/>
      </c>
      <c r="G1985" s="22" t="str">
        <f t="shared" ca="1" si="321"/>
        <v/>
      </c>
      <c r="H1985" s="22" t="str">
        <f t="shared" ca="1" si="327"/>
        <v/>
      </c>
      <c r="I1985" s="22" t="str">
        <f t="shared" ca="1" si="327"/>
        <v/>
      </c>
      <c r="J1985" s="22" t="str">
        <f t="shared" ca="1" si="327"/>
        <v/>
      </c>
      <c r="K1985" s="22" t="str">
        <f t="shared" ca="1" si="327"/>
        <v/>
      </c>
      <c r="L1985" s="22" t="str">
        <f t="shared" ca="1" si="327"/>
        <v/>
      </c>
      <c r="M1985" s="22" t="str">
        <f t="shared" ca="1" si="327"/>
        <v/>
      </c>
      <c r="N1985" s="22" t="str">
        <f t="shared" ca="1" si="327"/>
        <v/>
      </c>
      <c r="O1985" s="22" t="str">
        <f t="shared" ca="1" si="327"/>
        <v/>
      </c>
      <c r="P1985" s="23"/>
      <c r="Q1985" s="23"/>
      <c r="R1985" s="23"/>
      <c r="S1985" s="23"/>
      <c r="T1985" s="23"/>
      <c r="U1985" s="23"/>
      <c r="V1985" s="23"/>
      <c r="W1985" s="23"/>
      <c r="X1985" s="23"/>
      <c r="Y1985" s="23"/>
      <c r="Z1985" s="23"/>
    </row>
    <row r="1986" spans="1:26" x14ac:dyDescent="0.55000000000000004">
      <c r="A1986" s="6" t="str">
        <f t="shared" ca="1" si="323"/>
        <v/>
      </c>
      <c r="B1986" s="22" t="str">
        <f t="shared" ca="1" si="326"/>
        <v/>
      </c>
      <c r="C1986" s="22" t="str">
        <f t="shared" ca="1" si="326"/>
        <v/>
      </c>
      <c r="D1986" s="22" t="str">
        <f t="shared" ca="1" si="326"/>
        <v/>
      </c>
      <c r="E1986" s="22" t="str">
        <f t="shared" ca="1" si="319"/>
        <v/>
      </c>
      <c r="F1986" s="22" t="str">
        <f t="shared" ca="1" si="320"/>
        <v/>
      </c>
      <c r="G1986" s="22" t="str">
        <f t="shared" ca="1" si="321"/>
        <v/>
      </c>
      <c r="H1986" s="22" t="str">
        <f t="shared" ca="1" si="327"/>
        <v/>
      </c>
      <c r="I1986" s="22" t="str">
        <f t="shared" ca="1" si="327"/>
        <v/>
      </c>
      <c r="J1986" s="22" t="str">
        <f t="shared" ca="1" si="327"/>
        <v/>
      </c>
      <c r="K1986" s="22" t="str">
        <f t="shared" ca="1" si="327"/>
        <v/>
      </c>
      <c r="L1986" s="22" t="str">
        <f t="shared" ca="1" si="327"/>
        <v/>
      </c>
      <c r="M1986" s="22" t="str">
        <f t="shared" ca="1" si="327"/>
        <v/>
      </c>
      <c r="N1986" s="22" t="str">
        <f t="shared" ca="1" si="327"/>
        <v/>
      </c>
      <c r="O1986" s="22" t="str">
        <f t="shared" ca="1" si="327"/>
        <v/>
      </c>
      <c r="P1986" s="23"/>
      <c r="Q1986" s="23"/>
      <c r="R1986" s="23"/>
      <c r="S1986" s="23"/>
      <c r="T1986" s="23"/>
      <c r="U1986" s="23"/>
      <c r="V1986" s="23"/>
      <c r="W1986" s="23"/>
      <c r="X1986" s="23"/>
      <c r="Y1986" s="23"/>
      <c r="Z1986" s="23"/>
    </row>
    <row r="1987" spans="1:26" x14ac:dyDescent="0.55000000000000004">
      <c r="A1987" s="6" t="str">
        <f t="shared" ca="1" si="323"/>
        <v/>
      </c>
      <c r="B1987" s="22" t="str">
        <f t="shared" ca="1" si="326"/>
        <v/>
      </c>
      <c r="C1987" s="22" t="str">
        <f t="shared" ca="1" si="326"/>
        <v/>
      </c>
      <c r="D1987" s="22" t="str">
        <f t="shared" ca="1" si="326"/>
        <v/>
      </c>
      <c r="E1987" s="22" t="str">
        <f t="shared" ca="1" si="319"/>
        <v/>
      </c>
      <c r="F1987" s="22" t="str">
        <f t="shared" ca="1" si="320"/>
        <v/>
      </c>
      <c r="G1987" s="22" t="str">
        <f t="shared" ca="1" si="321"/>
        <v/>
      </c>
      <c r="H1987" s="22" t="str">
        <f t="shared" ca="1" si="327"/>
        <v/>
      </c>
      <c r="I1987" s="22" t="str">
        <f t="shared" ca="1" si="327"/>
        <v/>
      </c>
      <c r="J1987" s="22" t="str">
        <f t="shared" ca="1" si="327"/>
        <v/>
      </c>
      <c r="K1987" s="22" t="str">
        <f t="shared" ca="1" si="327"/>
        <v/>
      </c>
      <c r="L1987" s="22" t="str">
        <f t="shared" ca="1" si="327"/>
        <v/>
      </c>
      <c r="M1987" s="22" t="str">
        <f t="shared" ca="1" si="327"/>
        <v/>
      </c>
      <c r="N1987" s="22" t="str">
        <f t="shared" ca="1" si="327"/>
        <v/>
      </c>
      <c r="O1987" s="22" t="str">
        <f t="shared" ca="1" si="327"/>
        <v/>
      </c>
      <c r="P1987" s="23"/>
      <c r="Q1987" s="23"/>
      <c r="R1987" s="23"/>
      <c r="S1987" s="23"/>
      <c r="T1987" s="23"/>
      <c r="U1987" s="23"/>
      <c r="V1987" s="23"/>
      <c r="W1987" s="23"/>
      <c r="X1987" s="23"/>
      <c r="Y1987" s="23"/>
      <c r="Z1987" s="23"/>
    </row>
    <row r="1988" spans="1:26" x14ac:dyDescent="0.55000000000000004">
      <c r="A1988" s="6" t="str">
        <f t="shared" ca="1" si="323"/>
        <v/>
      </c>
      <c r="B1988" s="22" t="str">
        <f t="shared" ref="B1988:D2008" ca="1" si="328">IF($A1988="","",IF(ISERROR(IF(ISERROR(INDEX(FredRatesData_AllData,MATCH($A1988-(MAX(0,WEEKDAY($A1988,2)-5)),FredRatesData_Dates,0),MATCH(B$6,FredRatesData_IDs,0),1)/B$5),INDEX(FredRatesData_AllData,MATCH($A1988-(MAX(0,WEEKDAY($A1988,2)-5))-3,FredRatesData_Dates,0),MATCH(B$6,FredRatesData_IDs,0),1)/B$5,INDEX(FredRatesData_AllData,MATCH($A1988-(MAX(0,WEEKDAY($A1988,2)-5)),FredRatesData_Dates,0),MATCH(B$6,FredRatesData_IDs,0),1)/B$5)),"",IF(ISERROR(INDEX(FredRatesData_AllData,MATCH($A1988-(MAX(0,WEEKDAY($A1988,2)-5)),FredRatesData_Dates,0),MATCH(B$6,FredRatesData_IDs,0),1)/B$5),INDEX(FredRatesData_AllData,MATCH($A1988-(MAX(0,WEEKDAY($A1988,2)-5))-3,FredRatesData_Dates,0),MATCH(B$6,FredRatesData_IDs,0),1)/B$5,INDEX(FredRatesData_AllData,MATCH($A1988-(MAX(0,WEEKDAY($A1988,2)-5)),FredRatesData_Dates,0),MATCH(B$6,FredRatesData_IDs,0),1)/B$5)))</f>
        <v/>
      </c>
      <c r="C1988" s="22" t="str">
        <f t="shared" ca="1" si="328"/>
        <v/>
      </c>
      <c r="D1988" s="22" t="str">
        <f t="shared" ca="1" si="328"/>
        <v/>
      </c>
      <c r="E1988" s="22" t="str">
        <f t="shared" ca="1" si="319"/>
        <v/>
      </c>
      <c r="F1988" s="22" t="str">
        <f t="shared" ca="1" si="320"/>
        <v/>
      </c>
      <c r="G1988" s="22" t="str">
        <f t="shared" ca="1" si="321"/>
        <v/>
      </c>
      <c r="H1988" s="22" t="str">
        <f t="shared" ref="H1988:I2008" ca="1" si="329">IF($A1988="","",IF(ISERROR(IF(ISERROR(INDEX(FredRatesData_AllData,MATCH($A1988-(MAX(0,WEEKDAY($A1988,2)-5)),FredRatesData_Dates,0),MATCH(H$6,FredRatesData_IDs,0),1)/H$5),INDEX(FredRatesData_AllData,MATCH($A1988-(MAX(0,WEEKDAY($A1988,2)-5))-3,FredRatesData_Dates,0),MATCH(H$6,FredRatesData_IDs,0),1)/H$5,INDEX(FredRatesData_AllData,MATCH($A1988-(MAX(0,WEEKDAY($A1988,2)-5)),FredRatesData_Dates,0),MATCH(H$6,FredRatesData_IDs,0),1)/H$5)),"",IF(ISERROR(INDEX(FredRatesData_AllData,MATCH($A1988-(MAX(0,WEEKDAY($A1988,2)-5)),FredRatesData_Dates,0),MATCH(H$6,FredRatesData_IDs,0),1)/H$5),INDEX(FredRatesData_AllData,MATCH($A1988-(MAX(0,WEEKDAY($A1988,2)-5))-3,FredRatesData_Dates,0),MATCH(H$6,FredRatesData_IDs,0),1)/H$5,INDEX(FredRatesData_AllData,MATCH($A1988-(MAX(0,WEEKDAY($A1988,2)-5)),FredRatesData_Dates,0),MATCH(H$6,FredRatesData_IDs,0),1)/H$5)))</f>
        <v/>
      </c>
      <c r="I1988" s="22" t="str">
        <f t="shared" ca="1" si="329"/>
        <v/>
      </c>
      <c r="J1988" s="22" t="str">
        <f t="shared" ref="J1988:O2008" ca="1" si="330">IF($A1988="","",IF(ISERROR(IF(ISERROR(INDEX(FredRatesData_AllData,MATCH($A1988-(MAX(0,WEEKDAY($A1988,2)-5)),FredRatesData_Dates,0),MATCH(J$6,FredRatesData_IDs,0),1)/J$5),INDEX(FredRatesData_AllData,MATCH($A1988-(MAX(0,WEEKDAY($A1988,2)-5))-3,FredRatesData_Dates,0),MATCH(J$6,FredRatesData_IDs,0),1)/J$5,INDEX(FredRatesData_AllData,MATCH($A1988-(MAX(0,WEEKDAY($A1988,2)-5)),FredRatesData_Dates,0),MATCH(J$6,FredRatesData_IDs,0),1)/J$5)),"",IF(ISERROR(INDEX(FredRatesData_AllData,MATCH($A1988-(MAX(0,WEEKDAY($A1988,2)-5)),FredRatesData_Dates,0),MATCH(J$6,FredRatesData_IDs,0),1)/J$5),INDEX(FredRatesData_AllData,MATCH($A1988-(MAX(0,WEEKDAY($A1988,2)-5))-3,FredRatesData_Dates,0),MATCH(J$6,FredRatesData_IDs,0),1)/J$5,INDEX(FredRatesData_AllData,MATCH($A1988-(MAX(0,WEEKDAY($A1988,2)-5)),FredRatesData_Dates,0),MATCH(J$6,FredRatesData_IDs,0),1)/J$5)))</f>
        <v/>
      </c>
      <c r="K1988" s="22" t="str">
        <f t="shared" ca="1" si="330"/>
        <v/>
      </c>
      <c r="L1988" s="22" t="str">
        <f t="shared" ca="1" si="330"/>
        <v/>
      </c>
      <c r="M1988" s="22" t="str">
        <f t="shared" ca="1" si="330"/>
        <v/>
      </c>
      <c r="N1988" s="22" t="str">
        <f t="shared" ca="1" si="330"/>
        <v/>
      </c>
      <c r="O1988" s="22" t="str">
        <f t="shared" ca="1" si="330"/>
        <v/>
      </c>
      <c r="P1988" s="23"/>
      <c r="Q1988" s="23"/>
      <c r="R1988" s="23"/>
      <c r="S1988" s="23"/>
      <c r="T1988" s="23"/>
      <c r="U1988" s="23"/>
      <c r="V1988" s="23"/>
      <c r="W1988" s="23"/>
      <c r="X1988" s="23"/>
      <c r="Y1988" s="23"/>
      <c r="Z1988" s="23"/>
    </row>
    <row r="1989" spans="1:26" x14ac:dyDescent="0.55000000000000004">
      <c r="A1989" s="6" t="str">
        <f t="shared" ca="1" si="323"/>
        <v/>
      </c>
      <c r="B1989" s="22" t="str">
        <f t="shared" ca="1" si="328"/>
        <v/>
      </c>
      <c r="C1989" s="22" t="str">
        <f t="shared" ca="1" si="328"/>
        <v/>
      </c>
      <c r="D1989" s="22" t="str">
        <f t="shared" ca="1" si="328"/>
        <v/>
      </c>
      <c r="E1989" s="22" t="str">
        <f t="shared" ca="1" si="319"/>
        <v/>
      </c>
      <c r="F1989" s="22" t="str">
        <f t="shared" ca="1" si="320"/>
        <v/>
      </c>
      <c r="G1989" s="22" t="str">
        <f t="shared" ca="1" si="321"/>
        <v/>
      </c>
      <c r="H1989" s="22" t="str">
        <f t="shared" ca="1" si="329"/>
        <v/>
      </c>
      <c r="I1989" s="22" t="str">
        <f t="shared" ca="1" si="329"/>
        <v/>
      </c>
      <c r="J1989" s="22" t="str">
        <f t="shared" ca="1" si="330"/>
        <v/>
      </c>
      <c r="K1989" s="22" t="str">
        <f t="shared" ca="1" si="330"/>
        <v/>
      </c>
      <c r="L1989" s="22" t="str">
        <f t="shared" ca="1" si="330"/>
        <v/>
      </c>
      <c r="M1989" s="22" t="str">
        <f t="shared" ca="1" si="330"/>
        <v/>
      </c>
      <c r="N1989" s="22" t="str">
        <f t="shared" ca="1" si="330"/>
        <v/>
      </c>
      <c r="O1989" s="22" t="str">
        <f t="shared" ca="1" si="330"/>
        <v/>
      </c>
      <c r="P1989" s="23"/>
      <c r="Q1989" s="23"/>
      <c r="R1989" s="23"/>
      <c r="S1989" s="23"/>
      <c r="T1989" s="23"/>
      <c r="U1989" s="23"/>
      <c r="V1989" s="23"/>
      <c r="W1989" s="23"/>
      <c r="X1989" s="23"/>
      <c r="Y1989" s="23"/>
      <c r="Z1989" s="23"/>
    </row>
    <row r="1990" spans="1:26" x14ac:dyDescent="0.55000000000000004">
      <c r="A1990" s="6" t="str">
        <f t="shared" ca="1" si="323"/>
        <v/>
      </c>
      <c r="B1990" s="22" t="str">
        <f t="shared" ca="1" si="328"/>
        <v/>
      </c>
      <c r="C1990" s="22" t="str">
        <f t="shared" ca="1" si="328"/>
        <v/>
      </c>
      <c r="D1990" s="22" t="str">
        <f t="shared" ca="1" si="328"/>
        <v/>
      </c>
      <c r="E1990" s="22" t="str">
        <f t="shared" ca="1" si="319"/>
        <v/>
      </c>
      <c r="F1990" s="22" t="str">
        <f t="shared" ca="1" si="320"/>
        <v/>
      </c>
      <c r="G1990" s="22" t="str">
        <f t="shared" ca="1" si="321"/>
        <v/>
      </c>
      <c r="H1990" s="22" t="str">
        <f t="shared" ca="1" si="329"/>
        <v/>
      </c>
      <c r="I1990" s="22" t="str">
        <f t="shared" ca="1" si="329"/>
        <v/>
      </c>
      <c r="J1990" s="22" t="str">
        <f t="shared" ca="1" si="330"/>
        <v/>
      </c>
      <c r="K1990" s="22" t="str">
        <f t="shared" ca="1" si="330"/>
        <v/>
      </c>
      <c r="L1990" s="22" t="str">
        <f t="shared" ca="1" si="330"/>
        <v/>
      </c>
      <c r="M1990" s="22" t="str">
        <f t="shared" ca="1" si="330"/>
        <v/>
      </c>
      <c r="N1990" s="22" t="str">
        <f t="shared" ca="1" si="330"/>
        <v/>
      </c>
      <c r="O1990" s="22" t="str">
        <f t="shared" ca="1" si="330"/>
        <v/>
      </c>
      <c r="P1990" s="23"/>
      <c r="Q1990" s="23"/>
      <c r="R1990" s="23"/>
      <c r="S1990" s="23"/>
      <c r="T1990" s="23"/>
      <c r="U1990" s="23"/>
      <c r="V1990" s="23"/>
      <c r="W1990" s="23"/>
      <c r="X1990" s="23"/>
      <c r="Y1990" s="23"/>
      <c r="Z1990" s="23"/>
    </row>
    <row r="1991" spans="1:26" x14ac:dyDescent="0.55000000000000004">
      <c r="A1991" s="6" t="str">
        <f t="shared" ca="1" si="323"/>
        <v/>
      </c>
      <c r="B1991" s="22" t="str">
        <f t="shared" ca="1" si="328"/>
        <v/>
      </c>
      <c r="C1991" s="22" t="str">
        <f t="shared" ca="1" si="328"/>
        <v/>
      </c>
      <c r="D1991" s="22" t="str">
        <f t="shared" ca="1" si="328"/>
        <v/>
      </c>
      <c r="E1991" s="22" t="str">
        <f t="shared" ca="1" si="319"/>
        <v/>
      </c>
      <c r="F1991" s="22" t="str">
        <f t="shared" ca="1" si="320"/>
        <v/>
      </c>
      <c r="G1991" s="22" t="str">
        <f t="shared" ca="1" si="321"/>
        <v/>
      </c>
      <c r="H1991" s="22" t="str">
        <f t="shared" ca="1" si="329"/>
        <v/>
      </c>
      <c r="I1991" s="22" t="str">
        <f t="shared" ca="1" si="329"/>
        <v/>
      </c>
      <c r="J1991" s="22" t="str">
        <f t="shared" ca="1" si="330"/>
        <v/>
      </c>
      <c r="K1991" s="22" t="str">
        <f t="shared" ca="1" si="330"/>
        <v/>
      </c>
      <c r="L1991" s="22" t="str">
        <f t="shared" ca="1" si="330"/>
        <v/>
      </c>
      <c r="M1991" s="22" t="str">
        <f t="shared" ca="1" si="330"/>
        <v/>
      </c>
      <c r="N1991" s="22" t="str">
        <f t="shared" ca="1" si="330"/>
        <v/>
      </c>
      <c r="O1991" s="22" t="str">
        <f t="shared" ca="1" si="330"/>
        <v/>
      </c>
      <c r="P1991" s="23"/>
      <c r="Q1991" s="23"/>
      <c r="R1991" s="23"/>
      <c r="S1991" s="23"/>
      <c r="T1991" s="23"/>
      <c r="U1991" s="23"/>
      <c r="V1991" s="23"/>
      <c r="W1991" s="23"/>
      <c r="X1991" s="23"/>
      <c r="Y1991" s="23"/>
      <c r="Z1991" s="23"/>
    </row>
    <row r="1992" spans="1:26" x14ac:dyDescent="0.55000000000000004">
      <c r="A1992" s="6" t="str">
        <f t="shared" ca="1" si="323"/>
        <v/>
      </c>
      <c r="B1992" s="22" t="str">
        <f t="shared" ca="1" si="328"/>
        <v/>
      </c>
      <c r="C1992" s="22" t="str">
        <f t="shared" ca="1" si="328"/>
        <v/>
      </c>
      <c r="D1992" s="22" t="str">
        <f t="shared" ca="1" si="328"/>
        <v/>
      </c>
      <c r="E1992" s="22" t="str">
        <f t="shared" ref="E1992:E2008" ca="1" si="331">IF(OR($A1992="",ISERROR(INDEX(FredEcon_AllData,MATCH($A1992,FredEcon_EndDates,0),MATCH(E$6,FredEcon_IDs,0),1)/E$5)),"",INDEX(FredEcon_AllData,MATCH($A1992,FredEcon_EndDates,0),MATCH(E$6,FredEcon_IDs,0),1)/E$5)</f>
        <v/>
      </c>
      <c r="F1992" s="22" t="str">
        <f t="shared" ref="F1992:F2008" ca="1" si="332">IF(OR($A1992="",ISERROR(INDEX(FredCPI_YoY,MATCH($A1992,FredCPI_EndDates,0),1))),"",INDEX(FredCPI_YoY,MATCH($A1992,FredCPI_EndDates,0),1))</f>
        <v/>
      </c>
      <c r="G1992" s="22" t="str">
        <f t="shared" ref="G1992:G2008" ca="1" si="333">IF($A1992="","",IF(ISERROR(INDEX(FredGDP_QoQSAAR,MATCH($A1992,FredGDP_EndDates,0),1)),"",INDEX(FredGDP_QoQSAAR,MATCH($A1992,FredGDP_EndDates,0),1)))</f>
        <v/>
      </c>
      <c r="H1992" s="22" t="str">
        <f t="shared" ca="1" si="329"/>
        <v/>
      </c>
      <c r="I1992" s="22" t="str">
        <f t="shared" ca="1" si="329"/>
        <v/>
      </c>
      <c r="J1992" s="22" t="str">
        <f t="shared" ca="1" si="330"/>
        <v/>
      </c>
      <c r="K1992" s="22" t="str">
        <f t="shared" ca="1" si="330"/>
        <v/>
      </c>
      <c r="L1992" s="22" t="str">
        <f t="shared" ca="1" si="330"/>
        <v/>
      </c>
      <c r="M1992" s="22" t="str">
        <f t="shared" ca="1" si="330"/>
        <v/>
      </c>
      <c r="N1992" s="22" t="str">
        <f t="shared" ca="1" si="330"/>
        <v/>
      </c>
      <c r="O1992" s="22" t="str">
        <f t="shared" ca="1" si="330"/>
        <v/>
      </c>
      <c r="P1992" s="23"/>
      <c r="Q1992" s="23"/>
      <c r="R1992" s="23"/>
      <c r="S1992" s="23"/>
      <c r="T1992" s="23"/>
      <c r="U1992" s="23"/>
      <c r="V1992" s="23"/>
      <c r="W1992" s="23"/>
      <c r="X1992" s="23"/>
      <c r="Y1992" s="23"/>
      <c r="Z1992" s="23"/>
    </row>
    <row r="1993" spans="1:26" x14ac:dyDescent="0.55000000000000004">
      <c r="A1993" s="6" t="str">
        <f t="shared" ref="A1993:A2008" ca="1" si="334">IF(A1992="","",IF(ISERROR(DataMatrixFrequency/1),IF(EOMONTH(A1992,1)&lt;=DataMatrixEndDate,EOMONTH(A1992,1),""),IF((A1992+DataMatrixFrequency)&lt;=DataMatrixEndDate,A1992+DataMatrixFrequency,"")))</f>
        <v/>
      </c>
      <c r="B1993" s="22" t="str">
        <f t="shared" ca="1" si="328"/>
        <v/>
      </c>
      <c r="C1993" s="22" t="str">
        <f t="shared" ca="1" si="328"/>
        <v/>
      </c>
      <c r="D1993" s="22" t="str">
        <f t="shared" ca="1" si="328"/>
        <v/>
      </c>
      <c r="E1993" s="22" t="str">
        <f t="shared" ca="1" si="331"/>
        <v/>
      </c>
      <c r="F1993" s="22" t="str">
        <f t="shared" ca="1" si="332"/>
        <v/>
      </c>
      <c r="G1993" s="22" t="str">
        <f t="shared" ca="1" si="333"/>
        <v/>
      </c>
      <c r="H1993" s="22" t="str">
        <f t="shared" ca="1" si="329"/>
        <v/>
      </c>
      <c r="I1993" s="22" t="str">
        <f t="shared" ca="1" si="329"/>
        <v/>
      </c>
      <c r="J1993" s="22" t="str">
        <f t="shared" ca="1" si="330"/>
        <v/>
      </c>
      <c r="K1993" s="22" t="str">
        <f t="shared" ca="1" si="330"/>
        <v/>
      </c>
      <c r="L1993" s="22" t="str">
        <f t="shared" ca="1" si="330"/>
        <v/>
      </c>
      <c r="M1993" s="22" t="str">
        <f t="shared" ca="1" si="330"/>
        <v/>
      </c>
      <c r="N1993" s="22" t="str">
        <f t="shared" ca="1" si="330"/>
        <v/>
      </c>
      <c r="O1993" s="22" t="str">
        <f t="shared" ca="1" si="330"/>
        <v/>
      </c>
      <c r="P1993" s="23"/>
      <c r="Q1993" s="23"/>
      <c r="R1993" s="23"/>
      <c r="S1993" s="23"/>
      <c r="T1993" s="23"/>
      <c r="U1993" s="23"/>
      <c r="V1993" s="23"/>
      <c r="W1993" s="23"/>
      <c r="X1993" s="23"/>
      <c r="Y1993" s="23"/>
      <c r="Z1993" s="23"/>
    </row>
    <row r="1994" spans="1:26" x14ac:dyDescent="0.55000000000000004">
      <c r="A1994" s="6" t="str">
        <f t="shared" ca="1" si="334"/>
        <v/>
      </c>
      <c r="B1994" s="22" t="str">
        <f t="shared" ca="1" si="328"/>
        <v/>
      </c>
      <c r="C1994" s="22" t="str">
        <f t="shared" ca="1" si="328"/>
        <v/>
      </c>
      <c r="D1994" s="22" t="str">
        <f t="shared" ca="1" si="328"/>
        <v/>
      </c>
      <c r="E1994" s="22" t="str">
        <f t="shared" ca="1" si="331"/>
        <v/>
      </c>
      <c r="F1994" s="22" t="str">
        <f t="shared" ca="1" si="332"/>
        <v/>
      </c>
      <c r="G1994" s="22" t="str">
        <f t="shared" ca="1" si="333"/>
        <v/>
      </c>
      <c r="H1994" s="22" t="str">
        <f t="shared" ca="1" si="329"/>
        <v/>
      </c>
      <c r="I1994" s="22" t="str">
        <f t="shared" ca="1" si="329"/>
        <v/>
      </c>
      <c r="J1994" s="22" t="str">
        <f t="shared" ca="1" si="330"/>
        <v/>
      </c>
      <c r="K1994" s="22" t="str">
        <f t="shared" ca="1" si="330"/>
        <v/>
      </c>
      <c r="L1994" s="22" t="str">
        <f t="shared" ca="1" si="330"/>
        <v/>
      </c>
      <c r="M1994" s="22" t="str">
        <f t="shared" ca="1" si="330"/>
        <v/>
      </c>
      <c r="N1994" s="22" t="str">
        <f t="shared" ca="1" si="330"/>
        <v/>
      </c>
      <c r="O1994" s="22" t="str">
        <f t="shared" ca="1" si="330"/>
        <v/>
      </c>
      <c r="P1994" s="23"/>
      <c r="Q1994" s="23"/>
      <c r="R1994" s="23"/>
      <c r="S1994" s="23"/>
      <c r="T1994" s="23"/>
      <c r="U1994" s="23"/>
      <c r="V1994" s="23"/>
      <c r="W1994" s="23"/>
      <c r="X1994" s="23"/>
      <c r="Y1994" s="23"/>
      <c r="Z1994" s="23"/>
    </row>
    <row r="1995" spans="1:26" x14ac:dyDescent="0.55000000000000004">
      <c r="A1995" s="6" t="str">
        <f t="shared" ca="1" si="334"/>
        <v/>
      </c>
      <c r="B1995" s="22" t="str">
        <f t="shared" ca="1" si="328"/>
        <v/>
      </c>
      <c r="C1995" s="22" t="str">
        <f t="shared" ca="1" si="328"/>
        <v/>
      </c>
      <c r="D1995" s="22" t="str">
        <f t="shared" ca="1" si="328"/>
        <v/>
      </c>
      <c r="E1995" s="22" t="str">
        <f t="shared" ca="1" si="331"/>
        <v/>
      </c>
      <c r="F1995" s="22" t="str">
        <f t="shared" ca="1" si="332"/>
        <v/>
      </c>
      <c r="G1995" s="22" t="str">
        <f t="shared" ca="1" si="333"/>
        <v/>
      </c>
      <c r="H1995" s="22" t="str">
        <f t="shared" ca="1" si="329"/>
        <v/>
      </c>
      <c r="I1995" s="22" t="str">
        <f t="shared" ca="1" si="329"/>
        <v/>
      </c>
      <c r="J1995" s="22" t="str">
        <f t="shared" ca="1" si="330"/>
        <v/>
      </c>
      <c r="K1995" s="22" t="str">
        <f t="shared" ca="1" si="330"/>
        <v/>
      </c>
      <c r="L1995" s="22" t="str">
        <f t="shared" ca="1" si="330"/>
        <v/>
      </c>
      <c r="M1995" s="22" t="str">
        <f t="shared" ca="1" si="330"/>
        <v/>
      </c>
      <c r="N1995" s="22" t="str">
        <f t="shared" ca="1" si="330"/>
        <v/>
      </c>
      <c r="O1995" s="22" t="str">
        <f t="shared" ca="1" si="330"/>
        <v/>
      </c>
      <c r="P1995" s="23"/>
      <c r="Q1995" s="23"/>
      <c r="R1995" s="23"/>
      <c r="S1995" s="23"/>
      <c r="T1995" s="23"/>
      <c r="U1995" s="23"/>
      <c r="V1995" s="23"/>
      <c r="W1995" s="23"/>
      <c r="X1995" s="23"/>
      <c r="Y1995" s="23"/>
      <c r="Z1995" s="23"/>
    </row>
    <row r="1996" spans="1:26" x14ac:dyDescent="0.55000000000000004">
      <c r="A1996" s="6" t="str">
        <f t="shared" ca="1" si="334"/>
        <v/>
      </c>
      <c r="B1996" s="22" t="str">
        <f t="shared" ca="1" si="328"/>
        <v/>
      </c>
      <c r="C1996" s="22" t="str">
        <f t="shared" ca="1" si="328"/>
        <v/>
      </c>
      <c r="D1996" s="22" t="str">
        <f t="shared" ca="1" si="328"/>
        <v/>
      </c>
      <c r="E1996" s="22" t="str">
        <f t="shared" ca="1" si="331"/>
        <v/>
      </c>
      <c r="F1996" s="22" t="str">
        <f t="shared" ca="1" si="332"/>
        <v/>
      </c>
      <c r="G1996" s="22" t="str">
        <f t="shared" ca="1" si="333"/>
        <v/>
      </c>
      <c r="H1996" s="22" t="str">
        <f t="shared" ca="1" si="329"/>
        <v/>
      </c>
      <c r="I1996" s="22" t="str">
        <f t="shared" ca="1" si="329"/>
        <v/>
      </c>
      <c r="J1996" s="22" t="str">
        <f t="shared" ca="1" si="330"/>
        <v/>
      </c>
      <c r="K1996" s="22" t="str">
        <f t="shared" ca="1" si="330"/>
        <v/>
      </c>
      <c r="L1996" s="22" t="str">
        <f t="shared" ca="1" si="330"/>
        <v/>
      </c>
      <c r="M1996" s="22" t="str">
        <f t="shared" ca="1" si="330"/>
        <v/>
      </c>
      <c r="N1996" s="22" t="str">
        <f t="shared" ca="1" si="330"/>
        <v/>
      </c>
      <c r="O1996" s="22" t="str">
        <f t="shared" ca="1" si="330"/>
        <v/>
      </c>
      <c r="P1996" s="23"/>
      <c r="Q1996" s="23"/>
      <c r="R1996" s="23"/>
      <c r="S1996" s="23"/>
      <c r="T1996" s="23"/>
      <c r="U1996" s="23"/>
      <c r="V1996" s="23"/>
      <c r="W1996" s="23"/>
      <c r="X1996" s="23"/>
      <c r="Y1996" s="23"/>
      <c r="Z1996" s="23"/>
    </row>
    <row r="1997" spans="1:26" x14ac:dyDescent="0.55000000000000004">
      <c r="A1997" s="6" t="str">
        <f t="shared" ca="1" si="334"/>
        <v/>
      </c>
      <c r="B1997" s="22" t="str">
        <f t="shared" ca="1" si="328"/>
        <v/>
      </c>
      <c r="C1997" s="22" t="str">
        <f t="shared" ca="1" si="328"/>
        <v/>
      </c>
      <c r="D1997" s="22" t="str">
        <f t="shared" ca="1" si="328"/>
        <v/>
      </c>
      <c r="E1997" s="22" t="str">
        <f t="shared" ca="1" si="331"/>
        <v/>
      </c>
      <c r="F1997" s="22" t="str">
        <f t="shared" ca="1" si="332"/>
        <v/>
      </c>
      <c r="G1997" s="22" t="str">
        <f t="shared" ca="1" si="333"/>
        <v/>
      </c>
      <c r="H1997" s="22" t="str">
        <f t="shared" ca="1" si="329"/>
        <v/>
      </c>
      <c r="I1997" s="22" t="str">
        <f t="shared" ca="1" si="329"/>
        <v/>
      </c>
      <c r="J1997" s="22" t="str">
        <f t="shared" ca="1" si="330"/>
        <v/>
      </c>
      <c r="K1997" s="22" t="str">
        <f t="shared" ca="1" si="330"/>
        <v/>
      </c>
      <c r="L1997" s="22" t="str">
        <f t="shared" ca="1" si="330"/>
        <v/>
      </c>
      <c r="M1997" s="22" t="str">
        <f t="shared" ca="1" si="330"/>
        <v/>
      </c>
      <c r="N1997" s="22" t="str">
        <f t="shared" ca="1" si="330"/>
        <v/>
      </c>
      <c r="O1997" s="22" t="str">
        <f t="shared" ca="1" si="330"/>
        <v/>
      </c>
      <c r="P1997" s="23"/>
      <c r="Q1997" s="23"/>
      <c r="R1997" s="23"/>
      <c r="S1997" s="23"/>
      <c r="T1997" s="23"/>
      <c r="U1997" s="23"/>
      <c r="V1997" s="23"/>
      <c r="W1997" s="23"/>
      <c r="X1997" s="23"/>
      <c r="Y1997" s="23"/>
      <c r="Z1997" s="23"/>
    </row>
    <row r="1998" spans="1:26" x14ac:dyDescent="0.55000000000000004">
      <c r="A1998" s="6" t="str">
        <f t="shared" ca="1" si="334"/>
        <v/>
      </c>
      <c r="B1998" s="22" t="str">
        <f t="shared" ca="1" si="328"/>
        <v/>
      </c>
      <c r="C1998" s="22" t="str">
        <f t="shared" ca="1" si="328"/>
        <v/>
      </c>
      <c r="D1998" s="22" t="str">
        <f t="shared" ca="1" si="328"/>
        <v/>
      </c>
      <c r="E1998" s="22" t="str">
        <f t="shared" ca="1" si="331"/>
        <v/>
      </c>
      <c r="F1998" s="22" t="str">
        <f t="shared" ca="1" si="332"/>
        <v/>
      </c>
      <c r="G1998" s="22" t="str">
        <f t="shared" ca="1" si="333"/>
        <v/>
      </c>
      <c r="H1998" s="22" t="str">
        <f t="shared" ca="1" si="329"/>
        <v/>
      </c>
      <c r="I1998" s="22" t="str">
        <f t="shared" ca="1" si="329"/>
        <v/>
      </c>
      <c r="J1998" s="22" t="str">
        <f t="shared" ca="1" si="330"/>
        <v/>
      </c>
      <c r="K1998" s="22" t="str">
        <f t="shared" ca="1" si="330"/>
        <v/>
      </c>
      <c r="L1998" s="22" t="str">
        <f t="shared" ca="1" si="330"/>
        <v/>
      </c>
      <c r="M1998" s="22" t="str">
        <f t="shared" ca="1" si="330"/>
        <v/>
      </c>
      <c r="N1998" s="22" t="str">
        <f t="shared" ca="1" si="330"/>
        <v/>
      </c>
      <c r="O1998" s="22" t="str">
        <f t="shared" ca="1" si="330"/>
        <v/>
      </c>
      <c r="P1998" s="23"/>
      <c r="Q1998" s="23"/>
      <c r="R1998" s="23"/>
      <c r="S1998" s="23"/>
      <c r="T1998" s="23"/>
      <c r="U1998" s="23"/>
      <c r="V1998" s="23"/>
      <c r="W1998" s="23"/>
      <c r="X1998" s="23"/>
      <c r="Y1998" s="23"/>
      <c r="Z1998" s="23"/>
    </row>
    <row r="1999" spans="1:26" x14ac:dyDescent="0.55000000000000004">
      <c r="A1999" s="6" t="str">
        <f t="shared" ca="1" si="334"/>
        <v/>
      </c>
      <c r="B1999" s="22" t="str">
        <f t="shared" ca="1" si="328"/>
        <v/>
      </c>
      <c r="C1999" s="22" t="str">
        <f t="shared" ca="1" si="328"/>
        <v/>
      </c>
      <c r="D1999" s="22" t="str">
        <f t="shared" ca="1" si="328"/>
        <v/>
      </c>
      <c r="E1999" s="22" t="str">
        <f t="shared" ca="1" si="331"/>
        <v/>
      </c>
      <c r="F1999" s="22" t="str">
        <f t="shared" ca="1" si="332"/>
        <v/>
      </c>
      <c r="G1999" s="22" t="str">
        <f t="shared" ca="1" si="333"/>
        <v/>
      </c>
      <c r="H1999" s="22" t="str">
        <f t="shared" ca="1" si="329"/>
        <v/>
      </c>
      <c r="I1999" s="22" t="str">
        <f t="shared" ca="1" si="329"/>
        <v/>
      </c>
      <c r="J1999" s="22" t="str">
        <f t="shared" ca="1" si="330"/>
        <v/>
      </c>
      <c r="K1999" s="22" t="str">
        <f t="shared" ca="1" si="330"/>
        <v/>
      </c>
      <c r="L1999" s="22" t="str">
        <f t="shared" ca="1" si="330"/>
        <v/>
      </c>
      <c r="M1999" s="22" t="str">
        <f t="shared" ca="1" si="330"/>
        <v/>
      </c>
      <c r="N1999" s="22" t="str">
        <f t="shared" ca="1" si="330"/>
        <v/>
      </c>
      <c r="O1999" s="22" t="str">
        <f t="shared" ca="1" si="330"/>
        <v/>
      </c>
      <c r="P1999" s="23"/>
      <c r="Q1999" s="23"/>
      <c r="R1999" s="23"/>
      <c r="S1999" s="23"/>
      <c r="T1999" s="23"/>
      <c r="U1999" s="23"/>
      <c r="V1999" s="23"/>
      <c r="W1999" s="23"/>
      <c r="X1999" s="23"/>
      <c r="Y1999" s="23"/>
      <c r="Z1999" s="23"/>
    </row>
    <row r="2000" spans="1:26" x14ac:dyDescent="0.55000000000000004">
      <c r="A2000" s="6" t="str">
        <f t="shared" ca="1" si="334"/>
        <v/>
      </c>
      <c r="B2000" s="22" t="str">
        <f t="shared" ca="1" si="328"/>
        <v/>
      </c>
      <c r="C2000" s="22" t="str">
        <f t="shared" ca="1" si="328"/>
        <v/>
      </c>
      <c r="D2000" s="22" t="str">
        <f t="shared" ca="1" si="328"/>
        <v/>
      </c>
      <c r="E2000" s="22" t="str">
        <f t="shared" ca="1" si="331"/>
        <v/>
      </c>
      <c r="F2000" s="22" t="str">
        <f t="shared" ca="1" si="332"/>
        <v/>
      </c>
      <c r="G2000" s="22" t="str">
        <f t="shared" ca="1" si="333"/>
        <v/>
      </c>
      <c r="H2000" s="22" t="str">
        <f t="shared" ca="1" si="329"/>
        <v/>
      </c>
      <c r="I2000" s="22" t="str">
        <f t="shared" ca="1" si="329"/>
        <v/>
      </c>
      <c r="J2000" s="22" t="str">
        <f t="shared" ca="1" si="330"/>
        <v/>
      </c>
      <c r="K2000" s="22" t="str">
        <f t="shared" ca="1" si="330"/>
        <v/>
      </c>
      <c r="L2000" s="22" t="str">
        <f t="shared" ca="1" si="330"/>
        <v/>
      </c>
      <c r="M2000" s="22" t="str">
        <f t="shared" ca="1" si="330"/>
        <v/>
      </c>
      <c r="N2000" s="22" t="str">
        <f t="shared" ca="1" si="330"/>
        <v/>
      </c>
      <c r="O2000" s="22" t="str">
        <f t="shared" ca="1" si="330"/>
        <v/>
      </c>
      <c r="P2000" s="23"/>
      <c r="Q2000" s="23"/>
      <c r="R2000" s="23"/>
      <c r="S2000" s="23"/>
      <c r="T2000" s="23"/>
      <c r="U2000" s="23"/>
      <c r="V2000" s="23"/>
      <c r="W2000" s="23"/>
      <c r="X2000" s="23"/>
      <c r="Y2000" s="23"/>
      <c r="Z2000" s="23"/>
    </row>
    <row r="2001" spans="1:26" x14ac:dyDescent="0.55000000000000004">
      <c r="A2001" s="6" t="str">
        <f t="shared" ca="1" si="334"/>
        <v/>
      </c>
      <c r="B2001" s="22" t="str">
        <f t="shared" ca="1" si="328"/>
        <v/>
      </c>
      <c r="C2001" s="22" t="str">
        <f t="shared" ca="1" si="328"/>
        <v/>
      </c>
      <c r="D2001" s="22" t="str">
        <f t="shared" ca="1" si="328"/>
        <v/>
      </c>
      <c r="E2001" s="22" t="str">
        <f t="shared" ca="1" si="331"/>
        <v/>
      </c>
      <c r="F2001" s="22" t="str">
        <f t="shared" ca="1" si="332"/>
        <v/>
      </c>
      <c r="G2001" s="22" t="str">
        <f t="shared" ca="1" si="333"/>
        <v/>
      </c>
      <c r="H2001" s="22" t="str">
        <f t="shared" ca="1" si="329"/>
        <v/>
      </c>
      <c r="I2001" s="22" t="str">
        <f t="shared" ca="1" si="329"/>
        <v/>
      </c>
      <c r="J2001" s="22" t="str">
        <f t="shared" ca="1" si="330"/>
        <v/>
      </c>
      <c r="K2001" s="22" t="str">
        <f t="shared" ca="1" si="330"/>
        <v/>
      </c>
      <c r="L2001" s="22" t="str">
        <f t="shared" ca="1" si="330"/>
        <v/>
      </c>
      <c r="M2001" s="22" t="str">
        <f t="shared" ca="1" si="330"/>
        <v/>
      </c>
      <c r="N2001" s="22" t="str">
        <f t="shared" ca="1" si="330"/>
        <v/>
      </c>
      <c r="O2001" s="22" t="str">
        <f t="shared" ca="1" si="330"/>
        <v/>
      </c>
      <c r="P2001" s="23"/>
      <c r="Q2001" s="23"/>
      <c r="R2001" s="23"/>
      <c r="S2001" s="23"/>
      <c r="T2001" s="23"/>
      <c r="U2001" s="23"/>
      <c r="V2001" s="23"/>
      <c r="W2001" s="23"/>
      <c r="X2001" s="23"/>
      <c r="Y2001" s="23"/>
      <c r="Z2001" s="23"/>
    </row>
    <row r="2002" spans="1:26" x14ac:dyDescent="0.55000000000000004">
      <c r="A2002" s="6" t="str">
        <f t="shared" ca="1" si="334"/>
        <v/>
      </c>
      <c r="B2002" s="22" t="str">
        <f t="shared" ca="1" si="328"/>
        <v/>
      </c>
      <c r="C2002" s="22" t="str">
        <f t="shared" ca="1" si="328"/>
        <v/>
      </c>
      <c r="D2002" s="22" t="str">
        <f t="shared" ca="1" si="328"/>
        <v/>
      </c>
      <c r="E2002" s="22" t="str">
        <f t="shared" ca="1" si="331"/>
        <v/>
      </c>
      <c r="F2002" s="22" t="str">
        <f t="shared" ca="1" si="332"/>
        <v/>
      </c>
      <c r="G2002" s="22" t="str">
        <f t="shared" ca="1" si="333"/>
        <v/>
      </c>
      <c r="H2002" s="22" t="str">
        <f t="shared" ca="1" si="329"/>
        <v/>
      </c>
      <c r="I2002" s="22" t="str">
        <f t="shared" ca="1" si="329"/>
        <v/>
      </c>
      <c r="J2002" s="22" t="str">
        <f t="shared" ca="1" si="330"/>
        <v/>
      </c>
      <c r="K2002" s="22" t="str">
        <f t="shared" ca="1" si="330"/>
        <v/>
      </c>
      <c r="L2002" s="22" t="str">
        <f t="shared" ca="1" si="330"/>
        <v/>
      </c>
      <c r="M2002" s="22" t="str">
        <f t="shared" ca="1" si="330"/>
        <v/>
      </c>
      <c r="N2002" s="22" t="str">
        <f t="shared" ca="1" si="330"/>
        <v/>
      </c>
      <c r="O2002" s="22" t="str">
        <f t="shared" ca="1" si="330"/>
        <v/>
      </c>
      <c r="P2002" s="23"/>
      <c r="Q2002" s="23"/>
      <c r="R2002" s="23"/>
      <c r="S2002" s="23"/>
      <c r="T2002" s="23"/>
      <c r="U2002" s="23"/>
      <c r="V2002" s="23"/>
      <c r="W2002" s="23"/>
      <c r="X2002" s="23"/>
      <c r="Y2002" s="23"/>
      <c r="Z2002" s="23"/>
    </row>
    <row r="2003" spans="1:26" x14ac:dyDescent="0.55000000000000004">
      <c r="A2003" s="6" t="str">
        <f t="shared" ca="1" si="334"/>
        <v/>
      </c>
      <c r="B2003" s="22" t="str">
        <f t="shared" ca="1" si="328"/>
        <v/>
      </c>
      <c r="C2003" s="22" t="str">
        <f t="shared" ca="1" si="328"/>
        <v/>
      </c>
      <c r="D2003" s="22" t="str">
        <f t="shared" ca="1" si="328"/>
        <v/>
      </c>
      <c r="E2003" s="22" t="str">
        <f t="shared" ca="1" si="331"/>
        <v/>
      </c>
      <c r="F2003" s="22" t="str">
        <f t="shared" ca="1" si="332"/>
        <v/>
      </c>
      <c r="G2003" s="22" t="str">
        <f t="shared" ca="1" si="333"/>
        <v/>
      </c>
      <c r="H2003" s="22" t="str">
        <f t="shared" ca="1" si="329"/>
        <v/>
      </c>
      <c r="I2003" s="22" t="str">
        <f t="shared" ca="1" si="329"/>
        <v/>
      </c>
      <c r="J2003" s="22" t="str">
        <f t="shared" ca="1" si="330"/>
        <v/>
      </c>
      <c r="K2003" s="22" t="str">
        <f t="shared" ca="1" si="330"/>
        <v/>
      </c>
      <c r="L2003" s="22" t="str">
        <f t="shared" ca="1" si="330"/>
        <v/>
      </c>
      <c r="M2003" s="22" t="str">
        <f t="shared" ca="1" si="330"/>
        <v/>
      </c>
      <c r="N2003" s="22" t="str">
        <f t="shared" ca="1" si="330"/>
        <v/>
      </c>
      <c r="O2003" s="22" t="str">
        <f t="shared" ca="1" si="330"/>
        <v/>
      </c>
      <c r="P2003" s="23"/>
      <c r="Q2003" s="23"/>
      <c r="R2003" s="23"/>
      <c r="S2003" s="23"/>
      <c r="T2003" s="23"/>
      <c r="U2003" s="23"/>
      <c r="V2003" s="23"/>
      <c r="W2003" s="23"/>
      <c r="X2003" s="23"/>
      <c r="Y2003" s="23"/>
      <c r="Z2003" s="23"/>
    </row>
    <row r="2004" spans="1:26" x14ac:dyDescent="0.55000000000000004">
      <c r="A2004" s="6" t="str">
        <f t="shared" ca="1" si="334"/>
        <v/>
      </c>
      <c r="B2004" s="22" t="str">
        <f t="shared" ca="1" si="328"/>
        <v/>
      </c>
      <c r="C2004" s="22" t="str">
        <f t="shared" ca="1" si="328"/>
        <v/>
      </c>
      <c r="D2004" s="22" t="str">
        <f t="shared" ca="1" si="328"/>
        <v/>
      </c>
      <c r="E2004" s="22" t="str">
        <f t="shared" ca="1" si="331"/>
        <v/>
      </c>
      <c r="F2004" s="22" t="str">
        <f t="shared" ca="1" si="332"/>
        <v/>
      </c>
      <c r="G2004" s="22" t="str">
        <f t="shared" ca="1" si="333"/>
        <v/>
      </c>
      <c r="H2004" s="22" t="str">
        <f t="shared" ca="1" si="329"/>
        <v/>
      </c>
      <c r="I2004" s="22" t="str">
        <f t="shared" ca="1" si="329"/>
        <v/>
      </c>
      <c r="J2004" s="22" t="str">
        <f t="shared" ca="1" si="330"/>
        <v/>
      </c>
      <c r="K2004" s="22" t="str">
        <f t="shared" ca="1" si="330"/>
        <v/>
      </c>
      <c r="L2004" s="22" t="str">
        <f t="shared" ca="1" si="330"/>
        <v/>
      </c>
      <c r="M2004" s="22" t="str">
        <f t="shared" ca="1" si="330"/>
        <v/>
      </c>
      <c r="N2004" s="22" t="str">
        <f t="shared" ca="1" si="330"/>
        <v/>
      </c>
      <c r="O2004" s="22" t="str">
        <f t="shared" ca="1" si="330"/>
        <v/>
      </c>
      <c r="P2004" s="23"/>
      <c r="Q2004" s="23"/>
      <c r="R2004" s="23"/>
      <c r="S2004" s="23"/>
      <c r="T2004" s="23"/>
      <c r="U2004" s="23"/>
      <c r="V2004" s="23"/>
      <c r="W2004" s="23"/>
      <c r="X2004" s="23"/>
      <c r="Y2004" s="23"/>
      <c r="Z2004" s="23"/>
    </row>
    <row r="2005" spans="1:26" x14ac:dyDescent="0.55000000000000004">
      <c r="A2005" s="6" t="str">
        <f t="shared" ca="1" si="334"/>
        <v/>
      </c>
      <c r="B2005" s="22" t="str">
        <f t="shared" ca="1" si="328"/>
        <v/>
      </c>
      <c r="C2005" s="22" t="str">
        <f t="shared" ca="1" si="328"/>
        <v/>
      </c>
      <c r="D2005" s="22" t="str">
        <f t="shared" ca="1" si="328"/>
        <v/>
      </c>
      <c r="E2005" s="22" t="str">
        <f t="shared" ca="1" si="331"/>
        <v/>
      </c>
      <c r="F2005" s="22" t="str">
        <f t="shared" ca="1" si="332"/>
        <v/>
      </c>
      <c r="G2005" s="22" t="str">
        <f t="shared" ca="1" si="333"/>
        <v/>
      </c>
      <c r="H2005" s="22" t="str">
        <f t="shared" ca="1" si="329"/>
        <v/>
      </c>
      <c r="I2005" s="22" t="str">
        <f t="shared" ca="1" si="329"/>
        <v/>
      </c>
      <c r="J2005" s="22" t="str">
        <f t="shared" ca="1" si="330"/>
        <v/>
      </c>
      <c r="K2005" s="22" t="str">
        <f t="shared" ca="1" si="330"/>
        <v/>
      </c>
      <c r="L2005" s="22" t="str">
        <f t="shared" ca="1" si="330"/>
        <v/>
      </c>
      <c r="M2005" s="22" t="str">
        <f t="shared" ca="1" si="330"/>
        <v/>
      </c>
      <c r="N2005" s="22" t="str">
        <f t="shared" ca="1" si="330"/>
        <v/>
      </c>
      <c r="O2005" s="22" t="str">
        <f t="shared" ca="1" si="330"/>
        <v/>
      </c>
      <c r="P2005" s="23"/>
      <c r="Q2005" s="23"/>
      <c r="R2005" s="23"/>
      <c r="S2005" s="23"/>
      <c r="T2005" s="23"/>
      <c r="U2005" s="23"/>
      <c r="V2005" s="23"/>
      <c r="W2005" s="23"/>
      <c r="X2005" s="23"/>
      <c r="Y2005" s="23"/>
      <c r="Z2005" s="23"/>
    </row>
    <row r="2006" spans="1:26" x14ac:dyDescent="0.55000000000000004">
      <c r="A2006" s="6" t="str">
        <f t="shared" ca="1" si="334"/>
        <v/>
      </c>
      <c r="B2006" s="22" t="str">
        <f t="shared" ca="1" si="328"/>
        <v/>
      </c>
      <c r="C2006" s="22" t="str">
        <f t="shared" ca="1" si="328"/>
        <v/>
      </c>
      <c r="D2006" s="22" t="str">
        <f t="shared" ca="1" si="328"/>
        <v/>
      </c>
      <c r="E2006" s="22" t="str">
        <f t="shared" ca="1" si="331"/>
        <v/>
      </c>
      <c r="F2006" s="22" t="str">
        <f t="shared" ca="1" si="332"/>
        <v/>
      </c>
      <c r="G2006" s="22" t="str">
        <f t="shared" ca="1" si="333"/>
        <v/>
      </c>
      <c r="H2006" s="22" t="str">
        <f t="shared" ca="1" si="329"/>
        <v/>
      </c>
      <c r="I2006" s="22" t="str">
        <f t="shared" ca="1" si="329"/>
        <v/>
      </c>
      <c r="J2006" s="22" t="str">
        <f t="shared" ca="1" si="330"/>
        <v/>
      </c>
      <c r="K2006" s="22" t="str">
        <f t="shared" ca="1" si="330"/>
        <v/>
      </c>
      <c r="L2006" s="22" t="str">
        <f t="shared" ca="1" si="330"/>
        <v/>
      </c>
      <c r="M2006" s="22" t="str">
        <f t="shared" ca="1" si="330"/>
        <v/>
      </c>
      <c r="N2006" s="22" t="str">
        <f t="shared" ca="1" si="330"/>
        <v/>
      </c>
      <c r="O2006" s="22" t="str">
        <f t="shared" ca="1" si="330"/>
        <v/>
      </c>
      <c r="P2006" s="23"/>
      <c r="Q2006" s="23"/>
      <c r="R2006" s="23"/>
      <c r="S2006" s="23"/>
      <c r="T2006" s="23"/>
      <c r="U2006" s="23"/>
      <c r="V2006" s="23"/>
      <c r="W2006" s="23"/>
      <c r="X2006" s="23"/>
      <c r="Y2006" s="23"/>
      <c r="Z2006" s="23"/>
    </row>
    <row r="2007" spans="1:26" x14ac:dyDescent="0.55000000000000004">
      <c r="A2007" s="6" t="str">
        <f t="shared" ca="1" si="334"/>
        <v/>
      </c>
      <c r="B2007" s="22" t="str">
        <f t="shared" ca="1" si="328"/>
        <v/>
      </c>
      <c r="C2007" s="22" t="str">
        <f t="shared" ca="1" si="328"/>
        <v/>
      </c>
      <c r="D2007" s="22" t="str">
        <f t="shared" ca="1" si="328"/>
        <v/>
      </c>
      <c r="E2007" s="22" t="str">
        <f t="shared" ca="1" si="331"/>
        <v/>
      </c>
      <c r="F2007" s="22" t="str">
        <f t="shared" ca="1" si="332"/>
        <v/>
      </c>
      <c r="G2007" s="22" t="str">
        <f t="shared" ca="1" si="333"/>
        <v/>
      </c>
      <c r="H2007" s="22" t="str">
        <f t="shared" ca="1" si="329"/>
        <v/>
      </c>
      <c r="I2007" s="22" t="str">
        <f t="shared" ca="1" si="329"/>
        <v/>
      </c>
      <c r="J2007" s="22" t="str">
        <f t="shared" ca="1" si="330"/>
        <v/>
      </c>
      <c r="K2007" s="22" t="str">
        <f t="shared" ca="1" si="330"/>
        <v/>
      </c>
      <c r="L2007" s="22" t="str">
        <f t="shared" ca="1" si="330"/>
        <v/>
      </c>
      <c r="M2007" s="22" t="str">
        <f t="shared" ca="1" si="330"/>
        <v/>
      </c>
      <c r="N2007" s="22" t="str">
        <f t="shared" ca="1" si="330"/>
        <v/>
      </c>
      <c r="O2007" s="22" t="str">
        <f t="shared" ca="1" si="330"/>
        <v/>
      </c>
      <c r="P2007" s="23"/>
      <c r="Q2007" s="23"/>
      <c r="R2007" s="23"/>
      <c r="S2007" s="23"/>
      <c r="T2007" s="23"/>
      <c r="U2007" s="23"/>
      <c r="V2007" s="23"/>
      <c r="W2007" s="23"/>
      <c r="X2007" s="23"/>
      <c r="Y2007" s="23"/>
      <c r="Z2007" s="23"/>
    </row>
    <row r="2008" spans="1:26" x14ac:dyDescent="0.55000000000000004">
      <c r="A2008" s="6" t="str">
        <f t="shared" ca="1" si="334"/>
        <v/>
      </c>
      <c r="B2008" s="22" t="str">
        <f t="shared" ca="1" si="328"/>
        <v/>
      </c>
      <c r="C2008" s="22" t="str">
        <f t="shared" ca="1" si="328"/>
        <v/>
      </c>
      <c r="D2008" s="22" t="str">
        <f t="shared" ca="1" si="328"/>
        <v/>
      </c>
      <c r="E2008" s="22" t="str">
        <f t="shared" ca="1" si="331"/>
        <v/>
      </c>
      <c r="F2008" s="22" t="str">
        <f t="shared" ca="1" si="332"/>
        <v/>
      </c>
      <c r="G2008" s="22" t="str">
        <f t="shared" ca="1" si="333"/>
        <v/>
      </c>
      <c r="H2008" s="22" t="str">
        <f t="shared" ca="1" si="329"/>
        <v/>
      </c>
      <c r="I2008" s="22" t="str">
        <f t="shared" ca="1" si="329"/>
        <v/>
      </c>
      <c r="J2008" s="22" t="str">
        <f t="shared" ca="1" si="330"/>
        <v/>
      </c>
      <c r="K2008" s="22" t="str">
        <f t="shared" ca="1" si="330"/>
        <v/>
      </c>
      <c r="L2008" s="22" t="str">
        <f t="shared" ca="1" si="330"/>
        <v/>
      </c>
      <c r="M2008" s="22" t="str">
        <f t="shared" ca="1" si="330"/>
        <v/>
      </c>
      <c r="N2008" s="22" t="str">
        <f t="shared" ca="1" si="330"/>
        <v/>
      </c>
      <c r="O2008" s="22" t="str">
        <f t="shared" ca="1" si="330"/>
        <v/>
      </c>
      <c r="P2008" s="23"/>
      <c r="Q2008" s="23"/>
      <c r="R2008" s="23"/>
      <c r="S2008" s="23"/>
      <c r="T2008" s="23"/>
      <c r="U2008" s="23"/>
      <c r="V2008" s="23"/>
      <c r="W2008" s="23"/>
      <c r="X2008" s="23"/>
      <c r="Y2008" s="23"/>
      <c r="Z2008" s="23"/>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L223"/>
  <sheetViews>
    <sheetView zoomScale="110" zoomScaleNormal="110" zoomScalePageLayoutView="110" workbookViewId="0">
      <pane ySplit="1" topLeftCell="A2" activePane="bottomLeft" state="frozen"/>
      <selection pane="bottomLeft"/>
    </sheetView>
  </sheetViews>
  <sheetFormatPr defaultColWidth="8.83984375" defaultRowHeight="14.4" x14ac:dyDescent="0.55000000000000004"/>
  <cols>
    <col min="1" max="9" width="25.3671875" customWidth="1"/>
    <col min="10" max="10" width="81.3671875" bestFit="1" customWidth="1"/>
    <col min="11" max="14" width="25.3671875" customWidth="1"/>
  </cols>
  <sheetData>
    <row r="1" spans="1:12" ht="36.6" x14ac:dyDescent="0.55000000000000004">
      <c r="A1" s="11" t="s">
        <v>89</v>
      </c>
      <c r="B1" s="11" t="s">
        <v>91</v>
      </c>
      <c r="C1" s="11" t="s">
        <v>93</v>
      </c>
      <c r="D1" s="11" t="s">
        <v>94</v>
      </c>
      <c r="E1" s="11" t="s">
        <v>176</v>
      </c>
      <c r="F1" s="11" t="s">
        <v>182</v>
      </c>
      <c r="G1" s="11" t="s">
        <v>177</v>
      </c>
      <c r="H1" s="11" t="s">
        <v>424</v>
      </c>
      <c r="I1" s="11" t="s">
        <v>651</v>
      </c>
      <c r="J1" s="11" t="s">
        <v>652</v>
      </c>
      <c r="K1" s="11"/>
      <c r="L1" s="11"/>
    </row>
    <row r="2" spans="1:12" ht="14.7" thickBot="1" x14ac:dyDescent="0.6">
      <c r="A2" s="9" t="s">
        <v>874</v>
      </c>
      <c r="B2" s="3" t="s">
        <v>246</v>
      </c>
      <c r="C2" s="6">
        <v>44926</v>
      </c>
      <c r="D2" s="3" t="s">
        <v>87</v>
      </c>
      <c r="E2" s="3" t="s">
        <v>98</v>
      </c>
      <c r="F2" s="3">
        <f t="shared" ref="F2:F33" ca="1" si="0">COUNTIF(ForecastData_ForecastFirms,E2)</f>
        <v>4</v>
      </c>
      <c r="G2" s="3" t="s">
        <v>98</v>
      </c>
      <c r="H2" s="3" t="str">
        <f>" "</f>
        <v xml:space="preserve"> </v>
      </c>
      <c r="I2" t="str">
        <f>" "</f>
        <v xml:space="preserve"> </v>
      </c>
      <c r="J2" t="str">
        <f>" "</f>
        <v xml:space="preserve"> </v>
      </c>
    </row>
    <row r="3" spans="1:12" ht="15" thickTop="1" thickBot="1" x14ac:dyDescent="0.6">
      <c r="A3" s="9" t="s">
        <v>873</v>
      </c>
      <c r="B3" s="13" t="str">
        <f>" "</f>
        <v xml:space="preserve"> </v>
      </c>
      <c r="C3" s="6">
        <v>44834</v>
      </c>
      <c r="D3" s="3" t="s">
        <v>96</v>
      </c>
      <c r="E3" s="3" t="s">
        <v>99</v>
      </c>
      <c r="F3" s="3">
        <f t="shared" ca="1" si="0"/>
        <v>5</v>
      </c>
      <c r="G3" s="3" t="s">
        <v>99</v>
      </c>
      <c r="H3" s="3" t="s">
        <v>399</v>
      </c>
      <c r="I3" s="3" t="s">
        <v>555</v>
      </c>
      <c r="J3" t="s">
        <v>556</v>
      </c>
    </row>
    <row r="4" spans="1:12" ht="14.7" thickTop="1" x14ac:dyDescent="0.55000000000000004">
      <c r="A4" s="9" t="s">
        <v>853</v>
      </c>
      <c r="B4" s="3"/>
      <c r="C4" s="6">
        <v>44742</v>
      </c>
      <c r="D4" s="3" t="s">
        <v>97</v>
      </c>
      <c r="E4" s="3" t="s">
        <v>448</v>
      </c>
      <c r="F4" s="3">
        <f t="shared" ca="1" si="0"/>
        <v>66</v>
      </c>
      <c r="G4" s="3" t="s">
        <v>448</v>
      </c>
      <c r="H4" s="3" t="s">
        <v>379</v>
      </c>
      <c r="I4" s="3" t="s">
        <v>557</v>
      </c>
      <c r="J4" t="s">
        <v>558</v>
      </c>
    </row>
    <row r="5" spans="1:12" x14ac:dyDescent="0.55000000000000004">
      <c r="A5" s="9" t="s">
        <v>851</v>
      </c>
      <c r="B5" s="3"/>
      <c r="C5" s="6">
        <v>44651</v>
      </c>
      <c r="D5" s="3" t="s">
        <v>195</v>
      </c>
      <c r="E5" s="3" t="s">
        <v>100</v>
      </c>
      <c r="F5" s="3">
        <f t="shared" ca="1" si="0"/>
        <v>8</v>
      </c>
      <c r="G5" s="3" t="s">
        <v>100</v>
      </c>
      <c r="H5" s="3" t="s">
        <v>404</v>
      </c>
      <c r="I5" s="3" t="s">
        <v>559</v>
      </c>
      <c r="J5" t="s">
        <v>560</v>
      </c>
    </row>
    <row r="6" spans="1:12" x14ac:dyDescent="0.55000000000000004">
      <c r="A6" s="9" t="s">
        <v>845</v>
      </c>
      <c r="B6" s="3"/>
      <c r="C6" s="6">
        <v>44561</v>
      </c>
      <c r="D6" s="3" t="s">
        <v>248</v>
      </c>
      <c r="E6" s="3" t="s">
        <v>449</v>
      </c>
      <c r="F6" s="3">
        <f t="shared" ca="1" si="0"/>
        <v>6</v>
      </c>
      <c r="G6" s="3" t="s">
        <v>449</v>
      </c>
      <c r="H6" s="3" t="s">
        <v>380</v>
      </c>
      <c r="I6" s="3" t="s">
        <v>561</v>
      </c>
      <c r="J6" t="s">
        <v>562</v>
      </c>
    </row>
    <row r="7" spans="1:12" x14ac:dyDescent="0.55000000000000004">
      <c r="A7" s="9" t="s">
        <v>836</v>
      </c>
      <c r="B7" s="3"/>
      <c r="C7" s="6">
        <v>44469</v>
      </c>
      <c r="D7" s="3" t="s">
        <v>249</v>
      </c>
      <c r="E7" s="3" t="s">
        <v>450</v>
      </c>
      <c r="F7" s="3">
        <f t="shared" ca="1" si="0"/>
        <v>5</v>
      </c>
      <c r="G7" s="3" t="s">
        <v>450</v>
      </c>
      <c r="H7" s="3" t="s">
        <v>419</v>
      </c>
      <c r="I7" s="3" t="s">
        <v>563</v>
      </c>
      <c r="J7" t="s">
        <v>564</v>
      </c>
    </row>
    <row r="8" spans="1:12" x14ac:dyDescent="0.55000000000000004">
      <c r="A8" s="9" t="s">
        <v>830</v>
      </c>
      <c r="B8" s="3"/>
      <c r="C8" s="6">
        <v>44377</v>
      </c>
      <c r="D8" s="3"/>
      <c r="E8" s="3" t="s">
        <v>451</v>
      </c>
      <c r="F8" s="3">
        <f t="shared" ca="1" si="0"/>
        <v>60</v>
      </c>
      <c r="G8" s="3" t="s">
        <v>451</v>
      </c>
      <c r="H8" s="3" t="s">
        <v>381</v>
      </c>
      <c r="I8" s="3" t="s">
        <v>565</v>
      </c>
      <c r="J8" t="s">
        <v>566</v>
      </c>
    </row>
    <row r="9" spans="1:12" x14ac:dyDescent="0.55000000000000004">
      <c r="A9" s="9" t="s">
        <v>829</v>
      </c>
      <c r="B9" s="3"/>
      <c r="C9" s="6">
        <v>44286</v>
      </c>
      <c r="D9" s="3"/>
      <c r="E9" s="3" t="s">
        <v>101</v>
      </c>
      <c r="F9" s="3">
        <f t="shared" ca="1" si="0"/>
        <v>71</v>
      </c>
      <c r="G9" s="3" t="s">
        <v>101</v>
      </c>
      <c r="H9" s="3" t="s">
        <v>407</v>
      </c>
      <c r="I9" s="3" t="s">
        <v>567</v>
      </c>
      <c r="J9" t="s">
        <v>568</v>
      </c>
    </row>
    <row r="10" spans="1:12" x14ac:dyDescent="0.55000000000000004">
      <c r="A10" s="9" t="s">
        <v>828</v>
      </c>
      <c r="B10" s="3"/>
      <c r="C10" s="6">
        <v>44196</v>
      </c>
      <c r="D10" s="3"/>
      <c r="E10" s="3" t="s">
        <v>452</v>
      </c>
      <c r="F10" s="3">
        <f t="shared" ca="1" si="0"/>
        <v>6</v>
      </c>
      <c r="G10" s="3" t="s">
        <v>452</v>
      </c>
      <c r="H10" s="3" t="s">
        <v>383</v>
      </c>
      <c r="I10" s="3" t="s">
        <v>569</v>
      </c>
      <c r="J10" t="s">
        <v>570</v>
      </c>
    </row>
    <row r="11" spans="1:12" x14ac:dyDescent="0.55000000000000004">
      <c r="A11" s="9" t="s">
        <v>809</v>
      </c>
      <c r="B11" s="3"/>
      <c r="C11" s="6">
        <v>44104</v>
      </c>
      <c r="D11" s="3"/>
      <c r="E11" s="3" t="s">
        <v>102</v>
      </c>
      <c r="F11" s="3">
        <f t="shared" ca="1" si="0"/>
        <v>7</v>
      </c>
      <c r="G11" s="3" t="s">
        <v>102</v>
      </c>
      <c r="H11" s="3" t="s">
        <v>382</v>
      </c>
      <c r="I11" s="3" t="s">
        <v>571</v>
      </c>
      <c r="J11" t="s">
        <v>572</v>
      </c>
    </row>
    <row r="12" spans="1:12" x14ac:dyDescent="0.55000000000000004">
      <c r="A12" s="9" t="s">
        <v>794</v>
      </c>
      <c r="B12" s="3"/>
      <c r="C12" s="6">
        <v>44012</v>
      </c>
      <c r="D12" s="3"/>
      <c r="E12" s="3" t="s">
        <v>453</v>
      </c>
      <c r="F12" s="3">
        <f t="shared" ca="1" si="0"/>
        <v>0</v>
      </c>
      <c r="G12" s="3" t="s">
        <v>551</v>
      </c>
      <c r="H12" s="3" t="s">
        <v>415</v>
      </c>
      <c r="I12" s="3" t="s">
        <v>573</v>
      </c>
      <c r="J12" t="s">
        <v>574</v>
      </c>
    </row>
    <row r="13" spans="1:12" x14ac:dyDescent="0.55000000000000004">
      <c r="A13" s="9" t="s">
        <v>90</v>
      </c>
      <c r="B13" s="3"/>
      <c r="C13" s="6">
        <v>43921</v>
      </c>
      <c r="D13" s="3"/>
      <c r="E13" s="3" t="s">
        <v>103</v>
      </c>
      <c r="F13" s="3">
        <f t="shared" ca="1" si="0"/>
        <v>74</v>
      </c>
      <c r="G13" s="3" t="s">
        <v>103</v>
      </c>
      <c r="H13" s="3" t="s">
        <v>385</v>
      </c>
      <c r="I13" s="3" t="s">
        <v>575</v>
      </c>
      <c r="J13" t="s">
        <v>576</v>
      </c>
    </row>
    <row r="14" spans="1:12" x14ac:dyDescent="0.55000000000000004">
      <c r="A14" s="9"/>
      <c r="C14" s="6">
        <v>43830</v>
      </c>
      <c r="D14" s="3"/>
      <c r="E14" s="3" t="s">
        <v>104</v>
      </c>
      <c r="F14" s="3">
        <f t="shared" ca="1" si="0"/>
        <v>7</v>
      </c>
      <c r="G14" s="3" t="s">
        <v>104</v>
      </c>
      <c r="H14" s="3" t="s">
        <v>384</v>
      </c>
      <c r="I14" s="3" t="s">
        <v>577</v>
      </c>
      <c r="J14" t="s">
        <v>578</v>
      </c>
    </row>
    <row r="15" spans="1:12" x14ac:dyDescent="0.55000000000000004">
      <c r="A15" s="9"/>
      <c r="C15" s="6">
        <v>43738</v>
      </c>
      <c r="D15" s="3"/>
      <c r="E15" s="3" t="s">
        <v>105</v>
      </c>
      <c r="F15" s="3">
        <f t="shared" ca="1" si="0"/>
        <v>80</v>
      </c>
      <c r="G15" s="3" t="s">
        <v>105</v>
      </c>
      <c r="H15" s="3" t="s">
        <v>403</v>
      </c>
      <c r="I15" s="3" t="s">
        <v>579</v>
      </c>
      <c r="J15" t="s">
        <v>580</v>
      </c>
    </row>
    <row r="16" spans="1:12" x14ac:dyDescent="0.55000000000000004">
      <c r="A16" s="9"/>
      <c r="C16" s="6">
        <v>43646</v>
      </c>
      <c r="D16" s="3"/>
      <c r="E16" s="3" t="s">
        <v>454</v>
      </c>
      <c r="F16" s="3">
        <f t="shared" ca="1" si="0"/>
        <v>0</v>
      </c>
      <c r="G16" s="3" t="s">
        <v>105</v>
      </c>
      <c r="H16" s="3" t="s">
        <v>402</v>
      </c>
      <c r="I16" s="3" t="s">
        <v>581</v>
      </c>
      <c r="J16" t="s">
        <v>582</v>
      </c>
    </row>
    <row r="17" spans="1:10" x14ac:dyDescent="0.55000000000000004">
      <c r="A17" s="9"/>
      <c r="C17" s="6">
        <v>43555</v>
      </c>
      <c r="D17" s="3"/>
      <c r="E17" s="3" t="s">
        <v>106</v>
      </c>
      <c r="F17" s="3">
        <f t="shared" ca="1" si="0"/>
        <v>74</v>
      </c>
      <c r="G17" s="3" t="s">
        <v>106</v>
      </c>
      <c r="H17" s="3" t="s">
        <v>408</v>
      </c>
      <c r="I17" s="3" t="s">
        <v>583</v>
      </c>
      <c r="J17" t="s">
        <v>584</v>
      </c>
    </row>
    <row r="18" spans="1:10" x14ac:dyDescent="0.55000000000000004">
      <c r="A18" s="9"/>
      <c r="C18" s="6">
        <v>43465</v>
      </c>
      <c r="D18" s="3"/>
      <c r="E18" s="3" t="s">
        <v>455</v>
      </c>
      <c r="F18" s="3">
        <f t="shared" ca="1" si="0"/>
        <v>0</v>
      </c>
      <c r="G18" s="3" t="s">
        <v>106</v>
      </c>
      <c r="H18" s="3" t="s">
        <v>386</v>
      </c>
      <c r="I18" s="3" t="s">
        <v>585</v>
      </c>
      <c r="J18" t="s">
        <v>586</v>
      </c>
    </row>
    <row r="19" spans="1:10" x14ac:dyDescent="0.55000000000000004">
      <c r="A19" s="9"/>
      <c r="C19" s="6">
        <v>43373</v>
      </c>
      <c r="D19" s="3"/>
      <c r="E19" s="3" t="s">
        <v>107</v>
      </c>
      <c r="F19" s="3">
        <f t="shared" ca="1" si="0"/>
        <v>4</v>
      </c>
      <c r="G19" s="3" t="s">
        <v>107</v>
      </c>
      <c r="H19" s="3" t="s">
        <v>418</v>
      </c>
      <c r="I19" s="3" t="s">
        <v>587</v>
      </c>
      <c r="J19" t="s">
        <v>588</v>
      </c>
    </row>
    <row r="20" spans="1:10" x14ac:dyDescent="0.55000000000000004">
      <c r="A20" s="9"/>
      <c r="C20" s="6">
        <v>43281</v>
      </c>
      <c r="D20" s="3"/>
      <c r="E20" s="3" t="s">
        <v>108</v>
      </c>
      <c r="F20" s="3">
        <f t="shared" ca="1" si="0"/>
        <v>66</v>
      </c>
      <c r="G20" s="3" t="s">
        <v>108</v>
      </c>
      <c r="H20" s="3" t="s">
        <v>387</v>
      </c>
      <c r="I20" s="3" t="s">
        <v>589</v>
      </c>
      <c r="J20" t="s">
        <v>590</v>
      </c>
    </row>
    <row r="21" spans="1:10" x14ac:dyDescent="0.55000000000000004">
      <c r="A21" s="9"/>
      <c r="C21" s="6">
        <v>43190</v>
      </c>
      <c r="E21" s="3" t="s">
        <v>109</v>
      </c>
      <c r="F21" s="3">
        <f t="shared" ca="1" si="0"/>
        <v>80</v>
      </c>
      <c r="G21" s="3" t="s">
        <v>109</v>
      </c>
      <c r="H21" s="3" t="s">
        <v>417</v>
      </c>
      <c r="I21" s="3" t="s">
        <v>591</v>
      </c>
      <c r="J21" t="s">
        <v>592</v>
      </c>
    </row>
    <row r="22" spans="1:10" x14ac:dyDescent="0.55000000000000004">
      <c r="A22" s="9"/>
      <c r="C22" s="6">
        <v>43100</v>
      </c>
      <c r="E22" s="3" t="s">
        <v>110</v>
      </c>
      <c r="F22" s="3">
        <f t="shared" ca="1" si="0"/>
        <v>0</v>
      </c>
      <c r="G22" s="3" t="s">
        <v>551</v>
      </c>
      <c r="H22" s="3" t="s">
        <v>422</v>
      </c>
      <c r="I22" s="3" t="s">
        <v>593</v>
      </c>
      <c r="J22" t="s">
        <v>594</v>
      </c>
    </row>
    <row r="23" spans="1:10" x14ac:dyDescent="0.55000000000000004">
      <c r="A23" s="9"/>
      <c r="C23" s="6">
        <v>43008</v>
      </c>
      <c r="E23" s="3" t="s">
        <v>456</v>
      </c>
      <c r="F23" s="3">
        <f t="shared" ca="1" si="0"/>
        <v>1</v>
      </c>
      <c r="G23" s="3" t="s">
        <v>456</v>
      </c>
      <c r="H23" s="3" t="s">
        <v>388</v>
      </c>
      <c r="I23" s="3" t="s">
        <v>595</v>
      </c>
      <c r="J23" t="s">
        <v>596</v>
      </c>
    </row>
    <row r="24" spans="1:10" x14ac:dyDescent="0.55000000000000004">
      <c r="A24" s="9"/>
      <c r="C24" s="6">
        <v>42916</v>
      </c>
      <c r="E24" s="3" t="s">
        <v>457</v>
      </c>
      <c r="F24" s="3">
        <f t="shared" ca="1" si="0"/>
        <v>1</v>
      </c>
      <c r="G24" s="3" t="s">
        <v>457</v>
      </c>
      <c r="H24" s="3" t="s">
        <v>421</v>
      </c>
      <c r="I24" s="3" t="s">
        <v>597</v>
      </c>
      <c r="J24" t="s">
        <v>598</v>
      </c>
    </row>
    <row r="25" spans="1:10" x14ac:dyDescent="0.55000000000000004">
      <c r="A25" s="9"/>
      <c r="C25" s="6">
        <v>42825</v>
      </c>
      <c r="E25" s="3" t="s">
        <v>458</v>
      </c>
      <c r="F25" s="3">
        <f t="shared" ca="1" si="0"/>
        <v>6</v>
      </c>
      <c r="G25" s="3" t="s">
        <v>458</v>
      </c>
      <c r="H25" s="3" t="s">
        <v>410</v>
      </c>
      <c r="I25" s="3" t="s">
        <v>599</v>
      </c>
      <c r="J25" t="s">
        <v>600</v>
      </c>
    </row>
    <row r="26" spans="1:10" x14ac:dyDescent="0.55000000000000004">
      <c r="A26" s="9"/>
      <c r="C26" s="6">
        <v>42735</v>
      </c>
      <c r="E26" s="3" t="s">
        <v>111</v>
      </c>
      <c r="F26" s="3">
        <f t="shared" ca="1" si="0"/>
        <v>0</v>
      </c>
      <c r="G26" s="3" t="s">
        <v>459</v>
      </c>
      <c r="H26" s="3" t="s">
        <v>389</v>
      </c>
      <c r="I26" s="3" t="s">
        <v>601</v>
      </c>
      <c r="J26" t="s">
        <v>602</v>
      </c>
    </row>
    <row r="27" spans="1:10" x14ac:dyDescent="0.55000000000000004">
      <c r="A27" s="9"/>
      <c r="C27" s="6">
        <v>42643</v>
      </c>
      <c r="E27" s="3" t="s">
        <v>459</v>
      </c>
      <c r="F27" s="3">
        <f t="shared" ca="1" si="0"/>
        <v>7</v>
      </c>
      <c r="G27" s="3" t="s">
        <v>459</v>
      </c>
      <c r="H27" s="3" t="s">
        <v>553</v>
      </c>
      <c r="I27" s="3" t="s">
        <v>603</v>
      </c>
      <c r="J27" t="s">
        <v>604</v>
      </c>
    </row>
    <row r="28" spans="1:10" x14ac:dyDescent="0.55000000000000004">
      <c r="A28" s="9"/>
      <c r="C28" s="6">
        <v>42551</v>
      </c>
      <c r="E28" s="3" t="s">
        <v>112</v>
      </c>
      <c r="F28" s="3">
        <f t="shared" ca="1" si="0"/>
        <v>77</v>
      </c>
      <c r="G28" s="3" t="s">
        <v>112</v>
      </c>
      <c r="H28" s="3" t="s">
        <v>391</v>
      </c>
      <c r="I28" s="3" t="s">
        <v>605</v>
      </c>
      <c r="J28" t="s">
        <v>606</v>
      </c>
    </row>
    <row r="29" spans="1:10" x14ac:dyDescent="0.55000000000000004">
      <c r="A29" s="9"/>
      <c r="C29" s="6">
        <v>42460</v>
      </c>
      <c r="E29" s="3" t="s">
        <v>460</v>
      </c>
      <c r="F29" s="3">
        <f t="shared" ca="1" si="0"/>
        <v>0</v>
      </c>
      <c r="G29" s="3" t="s">
        <v>460</v>
      </c>
      <c r="H29" s="3" t="s">
        <v>394</v>
      </c>
      <c r="I29" s="3" t="s">
        <v>607</v>
      </c>
      <c r="J29" t="s">
        <v>608</v>
      </c>
    </row>
    <row r="30" spans="1:10" x14ac:dyDescent="0.55000000000000004">
      <c r="A30" s="9"/>
      <c r="C30" s="6">
        <v>42369</v>
      </c>
      <c r="E30" s="3" t="s">
        <v>461</v>
      </c>
      <c r="F30" s="3">
        <f t="shared" ca="1" si="0"/>
        <v>66</v>
      </c>
      <c r="G30" s="3" t="s">
        <v>461</v>
      </c>
      <c r="H30" s="3" t="s">
        <v>390</v>
      </c>
      <c r="I30" s="3" t="s">
        <v>609</v>
      </c>
      <c r="J30" t="s">
        <v>610</v>
      </c>
    </row>
    <row r="31" spans="1:10" x14ac:dyDescent="0.55000000000000004">
      <c r="A31" s="9"/>
      <c r="C31" s="6">
        <v>42277</v>
      </c>
      <c r="E31" s="3" t="s">
        <v>462</v>
      </c>
      <c r="F31" s="3">
        <f t="shared" ca="1" si="0"/>
        <v>0</v>
      </c>
      <c r="G31" s="3" t="s">
        <v>462</v>
      </c>
      <c r="H31" s="3" t="s">
        <v>393</v>
      </c>
      <c r="I31" s="3" t="s">
        <v>611</v>
      </c>
      <c r="J31" t="s">
        <v>612</v>
      </c>
    </row>
    <row r="32" spans="1:10" x14ac:dyDescent="0.55000000000000004">
      <c r="A32" s="9"/>
      <c r="C32" s="6">
        <v>42185</v>
      </c>
      <c r="E32" s="3" t="s">
        <v>113</v>
      </c>
      <c r="F32" s="3">
        <f t="shared" ca="1" si="0"/>
        <v>7</v>
      </c>
      <c r="G32" s="3" t="s">
        <v>113</v>
      </c>
      <c r="H32" s="3" t="s">
        <v>392</v>
      </c>
      <c r="I32" s="3" t="s">
        <v>613</v>
      </c>
      <c r="J32" t="s">
        <v>614</v>
      </c>
    </row>
    <row r="33" spans="1:10" x14ac:dyDescent="0.55000000000000004">
      <c r="A33" s="9"/>
      <c r="C33" s="6">
        <v>42094</v>
      </c>
      <c r="E33" s="3" t="s">
        <v>114</v>
      </c>
      <c r="F33" s="3">
        <f t="shared" ca="1" si="0"/>
        <v>5</v>
      </c>
      <c r="G33" s="3" t="s">
        <v>114</v>
      </c>
      <c r="H33" s="3" t="s">
        <v>414</v>
      </c>
      <c r="I33" s="3" t="s">
        <v>615</v>
      </c>
      <c r="J33" t="s">
        <v>616</v>
      </c>
    </row>
    <row r="34" spans="1:10" x14ac:dyDescent="0.55000000000000004">
      <c r="A34" s="9"/>
      <c r="C34" s="6">
        <v>42004</v>
      </c>
      <c r="E34" s="3" t="s">
        <v>463</v>
      </c>
      <c r="F34" s="3">
        <f t="shared" ref="F34:F65" ca="1" si="1">COUNTIF(ForecastData_ForecastFirms,E34)</f>
        <v>0</v>
      </c>
      <c r="G34" s="3" t="s">
        <v>114</v>
      </c>
      <c r="H34" s="3" t="s">
        <v>737</v>
      </c>
      <c r="I34" s="3" t="s">
        <v>617</v>
      </c>
      <c r="J34" t="s">
        <v>618</v>
      </c>
    </row>
    <row r="35" spans="1:10" x14ac:dyDescent="0.55000000000000004">
      <c r="A35" s="9"/>
      <c r="C35" s="6">
        <v>41912</v>
      </c>
      <c r="E35" s="3" t="s">
        <v>115</v>
      </c>
      <c r="F35" s="3">
        <f t="shared" ca="1" si="1"/>
        <v>6</v>
      </c>
      <c r="G35" s="3" t="s">
        <v>115</v>
      </c>
      <c r="H35" s="3" t="s">
        <v>395</v>
      </c>
      <c r="I35" s="3" t="s">
        <v>619</v>
      </c>
      <c r="J35" t="s">
        <v>620</v>
      </c>
    </row>
    <row r="36" spans="1:10" x14ac:dyDescent="0.55000000000000004">
      <c r="A36" s="9"/>
      <c r="C36" s="6">
        <v>41820</v>
      </c>
      <c r="E36" s="3" t="s">
        <v>464</v>
      </c>
      <c r="F36" s="3">
        <f t="shared" ca="1" si="1"/>
        <v>6</v>
      </c>
      <c r="G36" s="3" t="s">
        <v>464</v>
      </c>
      <c r="H36" s="3" t="s">
        <v>406</v>
      </c>
      <c r="I36" s="3" t="s">
        <v>621</v>
      </c>
      <c r="J36" t="s">
        <v>622</v>
      </c>
    </row>
    <row r="37" spans="1:10" x14ac:dyDescent="0.55000000000000004">
      <c r="A37" s="9"/>
      <c r="C37" s="6">
        <v>41729</v>
      </c>
      <c r="E37" s="3" t="s">
        <v>116</v>
      </c>
      <c r="F37" s="3">
        <f t="shared" ca="1" si="1"/>
        <v>0</v>
      </c>
      <c r="G37" s="3" t="s">
        <v>465</v>
      </c>
      <c r="H37" s="3" t="s">
        <v>416</v>
      </c>
      <c r="I37" s="3" t="s">
        <v>623</v>
      </c>
      <c r="J37" t="s">
        <v>624</v>
      </c>
    </row>
    <row r="38" spans="1:10" x14ac:dyDescent="0.55000000000000004">
      <c r="A38" s="9"/>
      <c r="C38" s="6">
        <v>41639</v>
      </c>
      <c r="E38" s="3" t="s">
        <v>465</v>
      </c>
      <c r="F38" s="3">
        <f t="shared" ca="1" si="1"/>
        <v>80</v>
      </c>
      <c r="G38" s="3" t="s">
        <v>465</v>
      </c>
      <c r="H38" s="3" t="s">
        <v>396</v>
      </c>
      <c r="I38" s="3" t="s">
        <v>625</v>
      </c>
      <c r="J38" t="s">
        <v>626</v>
      </c>
    </row>
    <row r="39" spans="1:10" x14ac:dyDescent="0.55000000000000004">
      <c r="A39" s="9"/>
      <c r="C39" s="6">
        <v>41547</v>
      </c>
      <c r="E39" s="3" t="s">
        <v>117</v>
      </c>
      <c r="F39" s="3">
        <f t="shared" ca="1" si="1"/>
        <v>8</v>
      </c>
      <c r="G39" s="3" t="s">
        <v>117</v>
      </c>
      <c r="H39" s="3" t="s">
        <v>420</v>
      </c>
      <c r="I39" s="3" t="s">
        <v>627</v>
      </c>
      <c r="J39" t="s">
        <v>628</v>
      </c>
    </row>
    <row r="40" spans="1:10" x14ac:dyDescent="0.55000000000000004">
      <c r="A40" s="9"/>
      <c r="C40" s="6">
        <v>41455</v>
      </c>
      <c r="E40" s="3" t="s">
        <v>118</v>
      </c>
      <c r="F40" s="3">
        <f t="shared" ca="1" si="1"/>
        <v>5</v>
      </c>
      <c r="G40" s="3" t="s">
        <v>118</v>
      </c>
      <c r="H40" s="3" t="s">
        <v>405</v>
      </c>
      <c r="I40" s="3" t="s">
        <v>629</v>
      </c>
      <c r="J40" t="s">
        <v>630</v>
      </c>
    </row>
    <row r="41" spans="1:10" x14ac:dyDescent="0.55000000000000004">
      <c r="A41" s="9"/>
      <c r="C41" s="6">
        <v>41364</v>
      </c>
      <c r="E41" s="3" t="s">
        <v>466</v>
      </c>
      <c r="F41" s="3">
        <f t="shared" ca="1" si="1"/>
        <v>0</v>
      </c>
      <c r="G41" s="3" t="s">
        <v>466</v>
      </c>
      <c r="H41" s="3" t="s">
        <v>554</v>
      </c>
      <c r="I41" s="3" t="s">
        <v>631</v>
      </c>
      <c r="J41" t="s">
        <v>632</v>
      </c>
    </row>
    <row r="42" spans="1:10" x14ac:dyDescent="0.55000000000000004">
      <c r="A42" s="9"/>
      <c r="C42" s="6">
        <v>41274</v>
      </c>
      <c r="E42" s="3" t="s">
        <v>119</v>
      </c>
      <c r="F42" s="3">
        <f t="shared" ca="1" si="1"/>
        <v>79</v>
      </c>
      <c r="G42" s="3" t="s">
        <v>119</v>
      </c>
      <c r="H42" s="3" t="s">
        <v>397</v>
      </c>
      <c r="I42" s="3" t="s">
        <v>633</v>
      </c>
      <c r="J42" t="s">
        <v>634</v>
      </c>
    </row>
    <row r="43" spans="1:10" x14ac:dyDescent="0.55000000000000004">
      <c r="A43" s="9"/>
      <c r="C43" s="6">
        <v>41182</v>
      </c>
      <c r="E43" s="3" t="s">
        <v>120</v>
      </c>
      <c r="F43" s="3">
        <f t="shared" ca="1" si="1"/>
        <v>0</v>
      </c>
      <c r="G43" s="3" t="s">
        <v>467</v>
      </c>
      <c r="H43" s="3" t="s">
        <v>401</v>
      </c>
      <c r="I43" s="3" t="s">
        <v>635</v>
      </c>
      <c r="J43" t="s">
        <v>636</v>
      </c>
    </row>
    <row r="44" spans="1:10" x14ac:dyDescent="0.55000000000000004">
      <c r="A44" s="9"/>
      <c r="C44" s="6">
        <v>41090</v>
      </c>
      <c r="E44" s="3" t="s">
        <v>467</v>
      </c>
      <c r="F44" s="3">
        <f t="shared" ca="1" si="1"/>
        <v>79</v>
      </c>
      <c r="G44" s="3" t="s">
        <v>467</v>
      </c>
      <c r="H44" s="3" t="s">
        <v>398</v>
      </c>
      <c r="I44" s="3" t="s">
        <v>637</v>
      </c>
      <c r="J44" t="s">
        <v>638</v>
      </c>
    </row>
    <row r="45" spans="1:10" x14ac:dyDescent="0.55000000000000004">
      <c r="A45" s="9"/>
      <c r="C45" s="6">
        <v>40999</v>
      </c>
      <c r="E45" s="3" t="s">
        <v>121</v>
      </c>
      <c r="F45" s="3">
        <f t="shared" ca="1" si="1"/>
        <v>5</v>
      </c>
      <c r="G45" s="3" t="s">
        <v>121</v>
      </c>
      <c r="H45" s="3" t="s">
        <v>411</v>
      </c>
      <c r="I45" s="3" t="s">
        <v>639</v>
      </c>
      <c r="J45" t="s">
        <v>640</v>
      </c>
    </row>
    <row r="46" spans="1:10" x14ac:dyDescent="0.55000000000000004">
      <c r="A46" s="9"/>
      <c r="C46" s="6">
        <v>40908</v>
      </c>
      <c r="E46" s="3" t="s">
        <v>468</v>
      </c>
      <c r="F46" s="3">
        <f t="shared" ca="1" si="1"/>
        <v>66</v>
      </c>
      <c r="G46" s="3" t="s">
        <v>468</v>
      </c>
      <c r="H46" s="3" t="s">
        <v>423</v>
      </c>
      <c r="I46" s="3" t="s">
        <v>641</v>
      </c>
      <c r="J46" t="s">
        <v>642</v>
      </c>
    </row>
    <row r="47" spans="1:10" x14ac:dyDescent="0.55000000000000004">
      <c r="A47" s="9"/>
      <c r="C47" s="6">
        <v>40816</v>
      </c>
      <c r="E47" s="3" t="s">
        <v>469</v>
      </c>
      <c r="F47" s="3">
        <f t="shared" ca="1" si="1"/>
        <v>3</v>
      </c>
      <c r="G47" s="3" t="s">
        <v>469</v>
      </c>
      <c r="H47" s="3" t="s">
        <v>409</v>
      </c>
      <c r="I47" s="3" t="s">
        <v>643</v>
      </c>
      <c r="J47" t="s">
        <v>644</v>
      </c>
    </row>
    <row r="48" spans="1:10" x14ac:dyDescent="0.55000000000000004">
      <c r="A48" s="9"/>
      <c r="C48" s="6">
        <v>40724</v>
      </c>
      <c r="E48" s="3" t="s">
        <v>470</v>
      </c>
      <c r="F48" s="3">
        <f t="shared" ca="1" si="1"/>
        <v>72</v>
      </c>
      <c r="G48" s="3" t="s">
        <v>470</v>
      </c>
      <c r="H48" s="3" t="s">
        <v>400</v>
      </c>
      <c r="I48" s="3" t="s">
        <v>645</v>
      </c>
      <c r="J48" t="s">
        <v>646</v>
      </c>
    </row>
    <row r="49" spans="1:10" x14ac:dyDescent="0.55000000000000004">
      <c r="A49" s="9"/>
      <c r="C49" s="6">
        <f>EOMONTH(C48,-3)</f>
        <v>40633</v>
      </c>
      <c r="E49" s="3" t="s">
        <v>122</v>
      </c>
      <c r="F49" s="3">
        <f t="shared" ca="1" si="1"/>
        <v>7</v>
      </c>
      <c r="G49" s="3" t="s">
        <v>122</v>
      </c>
      <c r="H49" s="3" t="s">
        <v>412</v>
      </c>
      <c r="I49" s="3" t="s">
        <v>647</v>
      </c>
      <c r="J49" t="s">
        <v>648</v>
      </c>
    </row>
    <row r="50" spans="1:10" x14ac:dyDescent="0.55000000000000004">
      <c r="A50" s="9"/>
      <c r="C50" s="6">
        <f t="shared" ref="C50" si="2">EOMONTH(C49,-3)</f>
        <v>40543</v>
      </c>
      <c r="E50" s="3" t="s">
        <v>123</v>
      </c>
      <c r="F50" s="3">
        <f t="shared" ca="1" si="1"/>
        <v>7</v>
      </c>
      <c r="G50" s="3" t="s">
        <v>123</v>
      </c>
      <c r="H50" s="3" t="s">
        <v>413</v>
      </c>
      <c r="I50" s="3" t="s">
        <v>649</v>
      </c>
      <c r="J50" t="s">
        <v>650</v>
      </c>
    </row>
    <row r="51" spans="1:10" x14ac:dyDescent="0.55000000000000004">
      <c r="A51" s="9"/>
      <c r="E51" s="3" t="s">
        <v>124</v>
      </c>
      <c r="F51" s="3">
        <f t="shared" ca="1" si="1"/>
        <v>77</v>
      </c>
      <c r="G51" s="3" t="s">
        <v>124</v>
      </c>
      <c r="H51" s="3" t="s">
        <v>695</v>
      </c>
      <c r="I51" s="3" t="s">
        <v>707</v>
      </c>
      <c r="J51" t="s">
        <v>708</v>
      </c>
    </row>
    <row r="52" spans="1:10" x14ac:dyDescent="0.55000000000000004">
      <c r="A52" s="9"/>
      <c r="E52" s="3" t="s">
        <v>471</v>
      </c>
      <c r="F52" s="3">
        <f t="shared" ca="1" si="1"/>
        <v>0</v>
      </c>
      <c r="G52" s="3" t="s">
        <v>124</v>
      </c>
      <c r="H52" s="3" t="s">
        <v>696</v>
      </c>
      <c r="I52" s="3" t="s">
        <v>709</v>
      </c>
      <c r="J52" t="s">
        <v>710</v>
      </c>
    </row>
    <row r="53" spans="1:10" x14ac:dyDescent="0.55000000000000004">
      <c r="A53" s="9"/>
      <c r="E53" s="3" t="s">
        <v>125</v>
      </c>
      <c r="F53" s="3">
        <f t="shared" ca="1" si="1"/>
        <v>8</v>
      </c>
      <c r="G53" s="3" t="s">
        <v>125</v>
      </c>
      <c r="H53" s="3" t="s">
        <v>697</v>
      </c>
      <c r="I53" s="3" t="s">
        <v>711</v>
      </c>
      <c r="J53" s="73" t="s">
        <v>712</v>
      </c>
    </row>
    <row r="54" spans="1:10" x14ac:dyDescent="0.55000000000000004">
      <c r="A54" s="9"/>
      <c r="E54" s="3" t="s">
        <v>126</v>
      </c>
      <c r="F54" s="3">
        <f t="shared" ca="1" si="1"/>
        <v>8</v>
      </c>
      <c r="G54" s="3" t="s">
        <v>126</v>
      </c>
      <c r="H54" s="3" t="s">
        <v>698</v>
      </c>
      <c r="I54" s="3" t="s">
        <v>713</v>
      </c>
      <c r="J54" s="73" t="s">
        <v>714</v>
      </c>
    </row>
    <row r="55" spans="1:10" x14ac:dyDescent="0.55000000000000004">
      <c r="A55" s="9"/>
      <c r="E55" s="3" t="s">
        <v>472</v>
      </c>
      <c r="F55" s="3">
        <f t="shared" ca="1" si="1"/>
        <v>72</v>
      </c>
      <c r="G55" s="3" t="s">
        <v>472</v>
      </c>
      <c r="H55" s="3" t="s">
        <v>699</v>
      </c>
      <c r="I55" s="3" t="s">
        <v>715</v>
      </c>
      <c r="J55" s="73" t="s">
        <v>716</v>
      </c>
    </row>
    <row r="56" spans="1:10" x14ac:dyDescent="0.55000000000000004">
      <c r="A56" s="9"/>
      <c r="E56" s="3" t="s">
        <v>473</v>
      </c>
      <c r="F56" s="3">
        <f t="shared" ca="1" si="1"/>
        <v>72</v>
      </c>
      <c r="G56" s="3" t="s">
        <v>473</v>
      </c>
      <c r="H56" s="3" t="s">
        <v>692</v>
      </c>
      <c r="I56" s="3" t="s">
        <v>694</v>
      </c>
      <c r="J56" s="73" t="s">
        <v>693</v>
      </c>
    </row>
    <row r="57" spans="1:10" x14ac:dyDescent="0.55000000000000004">
      <c r="A57" s="9"/>
      <c r="E57" s="3" t="s">
        <v>474</v>
      </c>
      <c r="F57" s="3">
        <f t="shared" ca="1" si="1"/>
        <v>72</v>
      </c>
      <c r="G57" s="3" t="s">
        <v>474</v>
      </c>
      <c r="H57" s="3" t="s">
        <v>690</v>
      </c>
      <c r="I57" s="3" t="s">
        <v>689</v>
      </c>
      <c r="J57" s="73" t="s">
        <v>717</v>
      </c>
    </row>
    <row r="58" spans="1:10" x14ac:dyDescent="0.55000000000000004">
      <c r="A58" s="9"/>
      <c r="E58" s="3" t="s">
        <v>475</v>
      </c>
      <c r="F58" s="3">
        <f t="shared" ca="1" si="1"/>
        <v>66</v>
      </c>
      <c r="G58" s="3" t="s">
        <v>475</v>
      </c>
      <c r="H58" s="3" t="s">
        <v>700</v>
      </c>
      <c r="I58" s="3" t="s">
        <v>718</v>
      </c>
      <c r="J58" s="73" t="s">
        <v>719</v>
      </c>
    </row>
    <row r="59" spans="1:10" x14ac:dyDescent="0.55000000000000004">
      <c r="A59" s="9"/>
      <c r="E59" s="3" t="s">
        <v>476</v>
      </c>
      <c r="F59" s="3">
        <f t="shared" ca="1" si="1"/>
        <v>0</v>
      </c>
      <c r="G59" s="3" t="s">
        <v>476</v>
      </c>
      <c r="H59" s="3" t="s">
        <v>687</v>
      </c>
      <c r="I59" s="3" t="s">
        <v>688</v>
      </c>
      <c r="J59" s="73" t="s">
        <v>720</v>
      </c>
    </row>
    <row r="60" spans="1:10" x14ac:dyDescent="0.55000000000000004">
      <c r="A60" s="9"/>
      <c r="E60" s="3" t="s">
        <v>127</v>
      </c>
      <c r="F60" s="3">
        <f t="shared" ca="1" si="1"/>
        <v>7</v>
      </c>
      <c r="G60" s="3" t="s">
        <v>127</v>
      </c>
      <c r="H60" s="3" t="s">
        <v>701</v>
      </c>
      <c r="I60" s="3" t="s">
        <v>721</v>
      </c>
      <c r="J60" s="73" t="s">
        <v>722</v>
      </c>
    </row>
    <row r="61" spans="1:10" x14ac:dyDescent="0.55000000000000004">
      <c r="A61" s="9"/>
      <c r="E61" s="3" t="s">
        <v>477</v>
      </c>
      <c r="F61" s="3">
        <f t="shared" ca="1" si="1"/>
        <v>72</v>
      </c>
      <c r="G61" s="3" t="s">
        <v>477</v>
      </c>
      <c r="H61" s="3" t="s">
        <v>702</v>
      </c>
      <c r="I61" s="3" t="s">
        <v>723</v>
      </c>
      <c r="J61" s="73" t="s">
        <v>724</v>
      </c>
    </row>
    <row r="62" spans="1:10" x14ac:dyDescent="0.55000000000000004">
      <c r="A62" s="9"/>
      <c r="E62" s="3" t="s">
        <v>478</v>
      </c>
      <c r="F62" s="3">
        <f t="shared" ca="1" si="1"/>
        <v>0</v>
      </c>
      <c r="G62" s="3" t="s">
        <v>478</v>
      </c>
      <c r="H62" s="3" t="s">
        <v>703</v>
      </c>
      <c r="I62" s="3" t="s">
        <v>725</v>
      </c>
      <c r="J62" s="73" t="s">
        <v>726</v>
      </c>
    </row>
    <row r="63" spans="1:10" x14ac:dyDescent="0.55000000000000004">
      <c r="A63" s="9"/>
      <c r="E63" s="3" t="s">
        <v>128</v>
      </c>
      <c r="F63" s="3">
        <f t="shared" ca="1" si="1"/>
        <v>73</v>
      </c>
      <c r="G63" s="3" t="s">
        <v>128</v>
      </c>
      <c r="H63" s="3" t="s">
        <v>704</v>
      </c>
      <c r="I63" s="3" t="s">
        <v>727</v>
      </c>
      <c r="J63" s="73" t="s">
        <v>728</v>
      </c>
    </row>
    <row r="64" spans="1:10" x14ac:dyDescent="0.55000000000000004">
      <c r="A64" s="9"/>
      <c r="E64" s="3" t="s">
        <v>479</v>
      </c>
      <c r="F64" s="3">
        <f t="shared" ca="1" si="1"/>
        <v>0</v>
      </c>
      <c r="G64" s="3" t="s">
        <v>128</v>
      </c>
      <c r="H64" s="3" t="s">
        <v>705</v>
      </c>
      <c r="I64" s="3" t="s">
        <v>729</v>
      </c>
      <c r="J64" s="73" t="s">
        <v>730</v>
      </c>
    </row>
    <row r="65" spans="1:10" x14ac:dyDescent="0.55000000000000004">
      <c r="A65" s="9"/>
      <c r="E65" s="3" t="s">
        <v>480</v>
      </c>
      <c r="F65" s="3">
        <f t="shared" ca="1" si="1"/>
        <v>4</v>
      </c>
      <c r="G65" s="3" t="s">
        <v>480</v>
      </c>
      <c r="H65" s="3" t="s">
        <v>739</v>
      </c>
      <c r="I65" s="3" t="s">
        <v>731</v>
      </c>
      <c r="J65" s="73" t="s">
        <v>732</v>
      </c>
    </row>
    <row r="66" spans="1:10" x14ac:dyDescent="0.55000000000000004">
      <c r="A66" s="9"/>
      <c r="E66" s="3" t="s">
        <v>481</v>
      </c>
      <c r="F66" s="3">
        <f t="shared" ref="F66:F129" ca="1" si="3">COUNTIF(ForecastData_ForecastFirms,E66)</f>
        <v>0</v>
      </c>
      <c r="G66" s="3" t="s">
        <v>481</v>
      </c>
      <c r="H66" s="3" t="s">
        <v>706</v>
      </c>
      <c r="I66" s="3" t="s">
        <v>733</v>
      </c>
      <c r="J66" s="73" t="s">
        <v>734</v>
      </c>
    </row>
    <row r="67" spans="1:10" x14ac:dyDescent="0.55000000000000004">
      <c r="A67" s="9"/>
      <c r="E67" s="3" t="s">
        <v>482</v>
      </c>
      <c r="F67" s="3">
        <f t="shared" ca="1" si="3"/>
        <v>0</v>
      </c>
      <c r="G67" s="3" t="s">
        <v>483</v>
      </c>
      <c r="H67" s="3" t="s">
        <v>738</v>
      </c>
      <c r="I67" s="3" t="s">
        <v>735</v>
      </c>
      <c r="J67" s="73" t="s">
        <v>736</v>
      </c>
    </row>
    <row r="68" spans="1:10" x14ac:dyDescent="0.55000000000000004">
      <c r="E68" s="3" t="s">
        <v>483</v>
      </c>
      <c r="F68" s="3">
        <f t="shared" ca="1" si="3"/>
        <v>66</v>
      </c>
      <c r="G68" s="3" t="s">
        <v>483</v>
      </c>
      <c r="H68" s="3" t="s">
        <v>740</v>
      </c>
      <c r="I68" s="3" t="s">
        <v>743</v>
      </c>
      <c r="J68" s="73" t="s">
        <v>744</v>
      </c>
    </row>
    <row r="69" spans="1:10" x14ac:dyDescent="0.55000000000000004">
      <c r="E69" s="3" t="s">
        <v>129</v>
      </c>
      <c r="F69" s="3">
        <f t="shared" ca="1" si="3"/>
        <v>77</v>
      </c>
      <c r="G69" s="3" t="s">
        <v>129</v>
      </c>
      <c r="H69" s="3" t="s">
        <v>741</v>
      </c>
      <c r="I69" s="3" t="s">
        <v>745</v>
      </c>
      <c r="J69" s="73" t="s">
        <v>746</v>
      </c>
    </row>
    <row r="70" spans="1:10" x14ac:dyDescent="0.55000000000000004">
      <c r="E70" s="3" t="s">
        <v>484</v>
      </c>
      <c r="F70" s="3">
        <f t="shared" ca="1" si="3"/>
        <v>0</v>
      </c>
      <c r="G70" s="3" t="s">
        <v>129</v>
      </c>
      <c r="H70" s="3" t="s">
        <v>742</v>
      </c>
      <c r="I70" s="3" t="s">
        <v>747</v>
      </c>
      <c r="J70" s="73" t="s">
        <v>748</v>
      </c>
    </row>
    <row r="71" spans="1:10" x14ac:dyDescent="0.55000000000000004">
      <c r="E71" s="3" t="s">
        <v>130</v>
      </c>
      <c r="F71" s="3">
        <f t="shared" ca="1" si="3"/>
        <v>7</v>
      </c>
      <c r="G71" s="3" t="s">
        <v>130</v>
      </c>
      <c r="H71" s="3" t="s">
        <v>691</v>
      </c>
      <c r="I71" s="3" t="s">
        <v>691</v>
      </c>
      <c r="J71" s="73" t="s">
        <v>691</v>
      </c>
    </row>
    <row r="72" spans="1:10" x14ac:dyDescent="0.55000000000000004">
      <c r="E72" s="3" t="s">
        <v>131</v>
      </c>
      <c r="F72" s="3">
        <f t="shared" ca="1" si="3"/>
        <v>8</v>
      </c>
      <c r="G72" s="3" t="s">
        <v>131</v>
      </c>
      <c r="H72" s="3" t="s">
        <v>98</v>
      </c>
      <c r="I72" s="3" t="s">
        <v>98</v>
      </c>
      <c r="J72" t="s">
        <v>98</v>
      </c>
    </row>
    <row r="73" spans="1:10" x14ac:dyDescent="0.55000000000000004">
      <c r="E73" s="3" t="s">
        <v>132</v>
      </c>
      <c r="F73" s="3">
        <f t="shared" ca="1" si="3"/>
        <v>8</v>
      </c>
      <c r="G73" s="3" t="s">
        <v>132</v>
      </c>
      <c r="H73" s="3" t="s">
        <v>99</v>
      </c>
      <c r="I73" s="3" t="s">
        <v>99</v>
      </c>
      <c r="J73" t="s">
        <v>99</v>
      </c>
    </row>
    <row r="74" spans="1:10" x14ac:dyDescent="0.55000000000000004">
      <c r="E74" s="3" t="s">
        <v>133</v>
      </c>
      <c r="F74" s="3">
        <f t="shared" ca="1" si="3"/>
        <v>0</v>
      </c>
      <c r="G74" s="3" t="s">
        <v>485</v>
      </c>
      <c r="H74" s="3" t="s">
        <v>448</v>
      </c>
      <c r="I74" s="3" t="s">
        <v>448</v>
      </c>
      <c r="J74" t="s">
        <v>448</v>
      </c>
    </row>
    <row r="75" spans="1:10" x14ac:dyDescent="0.55000000000000004">
      <c r="E75" s="3" t="s">
        <v>485</v>
      </c>
      <c r="F75" s="3">
        <f t="shared" ca="1" si="3"/>
        <v>78</v>
      </c>
      <c r="G75" s="3" t="s">
        <v>485</v>
      </c>
      <c r="H75" s="3" t="s">
        <v>100</v>
      </c>
      <c r="I75" s="3" t="s">
        <v>100</v>
      </c>
      <c r="J75" t="s">
        <v>100</v>
      </c>
    </row>
    <row r="76" spans="1:10" x14ac:dyDescent="0.55000000000000004">
      <c r="E76" s="3" t="s">
        <v>134</v>
      </c>
      <c r="F76" s="3">
        <f t="shared" ca="1" si="3"/>
        <v>63</v>
      </c>
      <c r="G76" s="3" t="s">
        <v>134</v>
      </c>
      <c r="H76" s="3" t="s">
        <v>449</v>
      </c>
      <c r="I76" s="3" t="s">
        <v>449</v>
      </c>
      <c r="J76" t="s">
        <v>449</v>
      </c>
    </row>
    <row r="77" spans="1:10" x14ac:dyDescent="0.55000000000000004">
      <c r="E77" s="3" t="s">
        <v>486</v>
      </c>
      <c r="F77" s="3">
        <f t="shared" ca="1" si="3"/>
        <v>0</v>
      </c>
      <c r="G77" s="3" t="s">
        <v>134</v>
      </c>
      <c r="H77" s="3" t="s">
        <v>450</v>
      </c>
      <c r="I77" s="3" t="s">
        <v>450</v>
      </c>
      <c r="J77" t="s">
        <v>450</v>
      </c>
    </row>
    <row r="78" spans="1:10" x14ac:dyDescent="0.55000000000000004">
      <c r="E78" s="3" t="s">
        <v>135</v>
      </c>
      <c r="F78" s="3">
        <f t="shared" ca="1" si="3"/>
        <v>7</v>
      </c>
      <c r="G78" s="3" t="s">
        <v>135</v>
      </c>
      <c r="H78" s="3" t="s">
        <v>451</v>
      </c>
      <c r="I78" s="3" t="s">
        <v>451</v>
      </c>
      <c r="J78" t="s">
        <v>451</v>
      </c>
    </row>
    <row r="79" spans="1:10" x14ac:dyDescent="0.55000000000000004">
      <c r="E79" s="3" t="s">
        <v>136</v>
      </c>
      <c r="F79" s="3">
        <f t="shared" ca="1" si="3"/>
        <v>8</v>
      </c>
      <c r="G79" s="3" t="s">
        <v>136</v>
      </c>
      <c r="H79" s="3" t="s">
        <v>101</v>
      </c>
      <c r="I79" s="3" t="s">
        <v>101</v>
      </c>
      <c r="J79" t="s">
        <v>101</v>
      </c>
    </row>
    <row r="80" spans="1:10" x14ac:dyDescent="0.55000000000000004">
      <c r="E80" s="3" t="s">
        <v>137</v>
      </c>
      <c r="F80" s="3">
        <f t="shared" ca="1" si="3"/>
        <v>14</v>
      </c>
      <c r="G80" t="s">
        <v>137</v>
      </c>
      <c r="H80" s="3" t="s">
        <v>452</v>
      </c>
      <c r="I80" s="3" t="s">
        <v>452</v>
      </c>
      <c r="J80" t="s">
        <v>452</v>
      </c>
    </row>
    <row r="81" spans="5:10" x14ac:dyDescent="0.55000000000000004">
      <c r="E81" s="3" t="s">
        <v>138</v>
      </c>
      <c r="F81" s="3">
        <f t="shared" ca="1" si="3"/>
        <v>7</v>
      </c>
      <c r="G81" t="s">
        <v>138</v>
      </c>
      <c r="H81" s="3" t="s">
        <v>102</v>
      </c>
      <c r="I81" s="3" t="s">
        <v>102</v>
      </c>
      <c r="J81" t="s">
        <v>102</v>
      </c>
    </row>
    <row r="82" spans="5:10" x14ac:dyDescent="0.55000000000000004">
      <c r="E82" s="3" t="s">
        <v>487</v>
      </c>
      <c r="F82" s="3">
        <f t="shared" ca="1" si="3"/>
        <v>0</v>
      </c>
      <c r="G82" t="s">
        <v>487</v>
      </c>
      <c r="H82" s="3" t="s">
        <v>551</v>
      </c>
      <c r="I82" s="3" t="s">
        <v>551</v>
      </c>
      <c r="J82" t="s">
        <v>551</v>
      </c>
    </row>
    <row r="83" spans="5:10" x14ac:dyDescent="0.55000000000000004">
      <c r="E83" s="3" t="s">
        <v>488</v>
      </c>
      <c r="F83" s="3">
        <f t="shared" ca="1" si="3"/>
        <v>6</v>
      </c>
      <c r="G83" t="s">
        <v>488</v>
      </c>
      <c r="H83" s="3" t="s">
        <v>103</v>
      </c>
      <c r="I83" s="3" t="s">
        <v>103</v>
      </c>
      <c r="J83" t="s">
        <v>103</v>
      </c>
    </row>
    <row r="84" spans="5:10" x14ac:dyDescent="0.55000000000000004">
      <c r="E84" s="3" t="s">
        <v>489</v>
      </c>
      <c r="F84" s="3">
        <f t="shared" ca="1" si="3"/>
        <v>0</v>
      </c>
      <c r="G84" t="s">
        <v>489</v>
      </c>
      <c r="H84" s="3" t="s">
        <v>104</v>
      </c>
      <c r="I84" s="3" t="s">
        <v>104</v>
      </c>
      <c r="J84" t="s">
        <v>104</v>
      </c>
    </row>
    <row r="85" spans="5:10" x14ac:dyDescent="0.55000000000000004">
      <c r="E85" s="3" t="s">
        <v>490</v>
      </c>
      <c r="F85" s="3">
        <f t="shared" ca="1" si="3"/>
        <v>0</v>
      </c>
      <c r="G85" t="s">
        <v>490</v>
      </c>
      <c r="H85" s="3" t="s">
        <v>105</v>
      </c>
      <c r="I85" s="3" t="s">
        <v>105</v>
      </c>
      <c r="J85" t="s">
        <v>105</v>
      </c>
    </row>
    <row r="86" spans="5:10" x14ac:dyDescent="0.55000000000000004">
      <c r="E86" s="3" t="s">
        <v>491</v>
      </c>
      <c r="F86" s="3">
        <f t="shared" ca="1" si="3"/>
        <v>66</v>
      </c>
      <c r="G86" t="s">
        <v>491</v>
      </c>
      <c r="H86" s="3" t="s">
        <v>106</v>
      </c>
      <c r="I86" s="3" t="s">
        <v>106</v>
      </c>
      <c r="J86" t="s">
        <v>106</v>
      </c>
    </row>
    <row r="87" spans="5:10" x14ac:dyDescent="0.55000000000000004">
      <c r="E87" s="3" t="s">
        <v>492</v>
      </c>
      <c r="F87" s="3">
        <f t="shared" ca="1" si="3"/>
        <v>0</v>
      </c>
      <c r="G87" t="s">
        <v>552</v>
      </c>
      <c r="H87" s="3" t="s">
        <v>107</v>
      </c>
      <c r="I87" s="3" t="s">
        <v>107</v>
      </c>
      <c r="J87" t="s">
        <v>107</v>
      </c>
    </row>
    <row r="88" spans="5:10" x14ac:dyDescent="0.55000000000000004">
      <c r="E88" s="3" t="s">
        <v>139</v>
      </c>
      <c r="F88" s="3">
        <f t="shared" ca="1" si="3"/>
        <v>0</v>
      </c>
      <c r="G88" t="s">
        <v>552</v>
      </c>
      <c r="H88" s="3" t="s">
        <v>108</v>
      </c>
      <c r="I88" s="3" t="s">
        <v>108</v>
      </c>
      <c r="J88" t="s">
        <v>108</v>
      </c>
    </row>
    <row r="89" spans="5:10" x14ac:dyDescent="0.55000000000000004">
      <c r="E89" s="3" t="s">
        <v>493</v>
      </c>
      <c r="F89" s="3">
        <f t="shared" ca="1" si="3"/>
        <v>0</v>
      </c>
      <c r="G89" t="s">
        <v>493</v>
      </c>
      <c r="H89" s="3" t="s">
        <v>109</v>
      </c>
      <c r="I89" s="3" t="s">
        <v>109</v>
      </c>
      <c r="J89" t="s">
        <v>109</v>
      </c>
    </row>
    <row r="90" spans="5:10" x14ac:dyDescent="0.55000000000000004">
      <c r="E90" s="3" t="s">
        <v>494</v>
      </c>
      <c r="F90" s="3">
        <f t="shared" ca="1" si="3"/>
        <v>66</v>
      </c>
      <c r="G90" t="s">
        <v>494</v>
      </c>
      <c r="H90" s="3" t="s">
        <v>456</v>
      </c>
      <c r="I90" s="3" t="s">
        <v>456</v>
      </c>
      <c r="J90" t="s">
        <v>456</v>
      </c>
    </row>
    <row r="91" spans="5:10" x14ac:dyDescent="0.55000000000000004">
      <c r="E91" s="3" t="s">
        <v>495</v>
      </c>
      <c r="F91" s="3">
        <f t="shared" ca="1" si="3"/>
        <v>0</v>
      </c>
      <c r="G91" t="s">
        <v>495</v>
      </c>
      <c r="H91" s="3" t="s">
        <v>457</v>
      </c>
      <c r="I91" s="3" t="s">
        <v>457</v>
      </c>
      <c r="J91" t="s">
        <v>457</v>
      </c>
    </row>
    <row r="92" spans="5:10" x14ac:dyDescent="0.55000000000000004">
      <c r="E92" s="3" t="s">
        <v>140</v>
      </c>
      <c r="F92" s="3">
        <f t="shared" ca="1" si="3"/>
        <v>7</v>
      </c>
      <c r="G92" t="s">
        <v>140</v>
      </c>
      <c r="H92" s="3" t="s">
        <v>458</v>
      </c>
      <c r="I92" s="3" t="s">
        <v>458</v>
      </c>
      <c r="J92" t="s">
        <v>458</v>
      </c>
    </row>
    <row r="93" spans="5:10" x14ac:dyDescent="0.55000000000000004">
      <c r="E93" s="3" t="s">
        <v>496</v>
      </c>
      <c r="F93" s="3">
        <f t="shared" ca="1" si="3"/>
        <v>72</v>
      </c>
      <c r="G93" t="s">
        <v>496</v>
      </c>
      <c r="H93" s="3" t="s">
        <v>459</v>
      </c>
      <c r="I93" s="3" t="s">
        <v>459</v>
      </c>
      <c r="J93" t="s">
        <v>459</v>
      </c>
    </row>
    <row r="94" spans="5:10" x14ac:dyDescent="0.55000000000000004">
      <c r="E94" s="3" t="s">
        <v>497</v>
      </c>
      <c r="F94" s="3">
        <f t="shared" ca="1" si="3"/>
        <v>0</v>
      </c>
      <c r="G94" t="s">
        <v>498</v>
      </c>
      <c r="H94" s="3" t="s">
        <v>112</v>
      </c>
      <c r="I94" s="3" t="s">
        <v>112</v>
      </c>
      <c r="J94" t="s">
        <v>112</v>
      </c>
    </row>
    <row r="95" spans="5:10" x14ac:dyDescent="0.55000000000000004">
      <c r="E95" s="3" t="s">
        <v>498</v>
      </c>
      <c r="F95" s="3">
        <f t="shared" ca="1" si="3"/>
        <v>72</v>
      </c>
      <c r="G95" t="s">
        <v>498</v>
      </c>
      <c r="H95" s="3" t="s">
        <v>460</v>
      </c>
      <c r="I95" s="3" t="s">
        <v>460</v>
      </c>
      <c r="J95" t="s">
        <v>460</v>
      </c>
    </row>
    <row r="96" spans="5:10" x14ac:dyDescent="0.55000000000000004">
      <c r="E96" s="3" t="s">
        <v>141</v>
      </c>
      <c r="F96" s="3">
        <f t="shared" ca="1" si="3"/>
        <v>8</v>
      </c>
      <c r="G96" t="s">
        <v>141</v>
      </c>
      <c r="H96" s="3" t="s">
        <v>461</v>
      </c>
      <c r="I96" s="3" t="s">
        <v>461</v>
      </c>
      <c r="J96" t="s">
        <v>461</v>
      </c>
    </row>
    <row r="97" spans="5:10" x14ac:dyDescent="0.55000000000000004">
      <c r="E97" s="3" t="s">
        <v>499</v>
      </c>
      <c r="F97" s="3">
        <f t="shared" ca="1" si="3"/>
        <v>3</v>
      </c>
      <c r="G97" t="s">
        <v>499</v>
      </c>
      <c r="H97" s="3" t="s">
        <v>462</v>
      </c>
      <c r="I97" s="3" t="s">
        <v>462</v>
      </c>
      <c r="J97" t="s">
        <v>462</v>
      </c>
    </row>
    <row r="98" spans="5:10" x14ac:dyDescent="0.55000000000000004">
      <c r="E98" s="3" t="s">
        <v>142</v>
      </c>
      <c r="F98" s="3">
        <f t="shared" ca="1" si="3"/>
        <v>6</v>
      </c>
      <c r="G98" t="s">
        <v>142</v>
      </c>
      <c r="H98" s="3" t="s">
        <v>113</v>
      </c>
      <c r="I98" s="3" t="s">
        <v>113</v>
      </c>
      <c r="J98" t="s">
        <v>113</v>
      </c>
    </row>
    <row r="99" spans="5:10" x14ac:dyDescent="0.55000000000000004">
      <c r="E99" s="3" t="s">
        <v>143</v>
      </c>
      <c r="F99" s="3">
        <f t="shared" ca="1" si="3"/>
        <v>13</v>
      </c>
      <c r="G99" t="s">
        <v>143</v>
      </c>
      <c r="H99" s="3" t="s">
        <v>114</v>
      </c>
      <c r="I99" s="3" t="s">
        <v>114</v>
      </c>
      <c r="J99" t="s">
        <v>114</v>
      </c>
    </row>
    <row r="100" spans="5:10" x14ac:dyDescent="0.55000000000000004">
      <c r="E100" s="3" t="s">
        <v>144</v>
      </c>
      <c r="F100" s="3">
        <f t="shared" ca="1" si="3"/>
        <v>79</v>
      </c>
      <c r="G100" t="s">
        <v>144</v>
      </c>
      <c r="H100" s="3" t="s">
        <v>115</v>
      </c>
      <c r="I100" s="3" t="s">
        <v>115</v>
      </c>
      <c r="J100" t="s">
        <v>115</v>
      </c>
    </row>
    <row r="101" spans="5:10" x14ac:dyDescent="0.55000000000000004">
      <c r="E101" s="3" t="s">
        <v>500</v>
      </c>
      <c r="F101" s="3">
        <f t="shared" ca="1" si="3"/>
        <v>0</v>
      </c>
      <c r="G101" t="s">
        <v>144</v>
      </c>
      <c r="H101" s="3" t="s">
        <v>464</v>
      </c>
      <c r="I101" s="3" t="s">
        <v>464</v>
      </c>
      <c r="J101" t="s">
        <v>464</v>
      </c>
    </row>
    <row r="102" spans="5:10" x14ac:dyDescent="0.55000000000000004">
      <c r="E102" s="3" t="s">
        <v>501</v>
      </c>
      <c r="F102" s="3">
        <f t="shared" ca="1" si="3"/>
        <v>0</v>
      </c>
      <c r="G102" t="s">
        <v>501</v>
      </c>
      <c r="H102" s="3" t="s">
        <v>465</v>
      </c>
      <c r="I102" s="3" t="s">
        <v>465</v>
      </c>
      <c r="J102" t="s">
        <v>465</v>
      </c>
    </row>
    <row r="103" spans="5:10" x14ac:dyDescent="0.55000000000000004">
      <c r="E103" s="3" t="s">
        <v>502</v>
      </c>
      <c r="F103" s="3">
        <f t="shared" ca="1" si="3"/>
        <v>8</v>
      </c>
      <c r="G103" t="s">
        <v>502</v>
      </c>
      <c r="H103" s="3" t="s">
        <v>117</v>
      </c>
      <c r="I103" s="3" t="s">
        <v>117</v>
      </c>
      <c r="J103" t="s">
        <v>117</v>
      </c>
    </row>
    <row r="104" spans="5:10" x14ac:dyDescent="0.55000000000000004">
      <c r="E104" s="3" t="s">
        <v>145</v>
      </c>
      <c r="F104" s="3">
        <f t="shared" ca="1" si="3"/>
        <v>0</v>
      </c>
      <c r="G104" t="s">
        <v>502</v>
      </c>
      <c r="H104" s="3" t="s">
        <v>118</v>
      </c>
      <c r="I104" s="3" t="s">
        <v>118</v>
      </c>
      <c r="J104" t="s">
        <v>118</v>
      </c>
    </row>
    <row r="105" spans="5:10" x14ac:dyDescent="0.55000000000000004">
      <c r="E105" s="3" t="s">
        <v>146</v>
      </c>
      <c r="F105" s="3">
        <f t="shared" ca="1" si="3"/>
        <v>0</v>
      </c>
      <c r="G105" t="s">
        <v>673</v>
      </c>
      <c r="H105" s="3" t="s">
        <v>466</v>
      </c>
      <c r="I105" s="3" t="s">
        <v>466</v>
      </c>
      <c r="J105" t="s">
        <v>466</v>
      </c>
    </row>
    <row r="106" spans="5:10" x14ac:dyDescent="0.55000000000000004">
      <c r="E106" s="3" t="s">
        <v>503</v>
      </c>
      <c r="F106" s="3">
        <f t="shared" ca="1" si="3"/>
        <v>72</v>
      </c>
      <c r="G106" t="s">
        <v>503</v>
      </c>
      <c r="H106" s="3" t="s">
        <v>119</v>
      </c>
      <c r="I106" s="3" t="s">
        <v>119</v>
      </c>
      <c r="J106" t="s">
        <v>119</v>
      </c>
    </row>
    <row r="107" spans="5:10" x14ac:dyDescent="0.55000000000000004">
      <c r="E107" s="3" t="s">
        <v>147</v>
      </c>
      <c r="F107" s="3">
        <f t="shared" ca="1" si="3"/>
        <v>0</v>
      </c>
      <c r="G107" t="s">
        <v>504</v>
      </c>
      <c r="H107" s="3" t="s">
        <v>467</v>
      </c>
      <c r="I107" s="3" t="s">
        <v>467</v>
      </c>
      <c r="J107" t="s">
        <v>467</v>
      </c>
    </row>
    <row r="108" spans="5:10" x14ac:dyDescent="0.55000000000000004">
      <c r="E108" s="3" t="s">
        <v>504</v>
      </c>
      <c r="F108" s="3">
        <f t="shared" ca="1" si="3"/>
        <v>63</v>
      </c>
      <c r="G108" t="s">
        <v>504</v>
      </c>
      <c r="H108" s="3" t="s">
        <v>121</v>
      </c>
      <c r="I108" s="3" t="s">
        <v>121</v>
      </c>
      <c r="J108" t="s">
        <v>121</v>
      </c>
    </row>
    <row r="109" spans="5:10" x14ac:dyDescent="0.55000000000000004">
      <c r="E109" s="3" t="s">
        <v>505</v>
      </c>
      <c r="F109" s="3">
        <f t="shared" ca="1" si="3"/>
        <v>72</v>
      </c>
      <c r="G109" t="s">
        <v>505</v>
      </c>
      <c r="H109" s="3" t="s">
        <v>468</v>
      </c>
      <c r="I109" s="3" t="s">
        <v>468</v>
      </c>
      <c r="J109" t="s">
        <v>468</v>
      </c>
    </row>
    <row r="110" spans="5:10" x14ac:dyDescent="0.55000000000000004">
      <c r="E110" s="3" t="s">
        <v>148</v>
      </c>
      <c r="F110" s="3">
        <f t="shared" ca="1" si="3"/>
        <v>8</v>
      </c>
      <c r="G110" t="s">
        <v>148</v>
      </c>
      <c r="H110" s="3" t="s">
        <v>469</v>
      </c>
      <c r="I110" s="3" t="s">
        <v>469</v>
      </c>
      <c r="J110" t="s">
        <v>469</v>
      </c>
    </row>
    <row r="111" spans="5:10" x14ac:dyDescent="0.55000000000000004">
      <c r="E111" s="3" t="s">
        <v>506</v>
      </c>
      <c r="F111" s="3">
        <f t="shared" ca="1" si="3"/>
        <v>0</v>
      </c>
      <c r="G111" t="s">
        <v>149</v>
      </c>
      <c r="H111" s="3" t="s">
        <v>470</v>
      </c>
      <c r="I111" s="3" t="s">
        <v>470</v>
      </c>
      <c r="J111" t="s">
        <v>470</v>
      </c>
    </row>
    <row r="112" spans="5:10" x14ac:dyDescent="0.55000000000000004">
      <c r="E112" s="3" t="s">
        <v>149</v>
      </c>
      <c r="F112" s="3">
        <f t="shared" ca="1" si="3"/>
        <v>74</v>
      </c>
      <c r="G112" t="s">
        <v>149</v>
      </c>
      <c r="H112" s="3" t="s">
        <v>122</v>
      </c>
      <c r="I112" s="3" t="s">
        <v>122</v>
      </c>
      <c r="J112" t="s">
        <v>122</v>
      </c>
    </row>
    <row r="113" spans="5:10" x14ac:dyDescent="0.55000000000000004">
      <c r="E113" s="3" t="s">
        <v>507</v>
      </c>
      <c r="F113" s="3">
        <f t="shared" ca="1" si="3"/>
        <v>60</v>
      </c>
      <c r="G113" t="s">
        <v>507</v>
      </c>
      <c r="H113" s="3" t="s">
        <v>123</v>
      </c>
      <c r="I113" s="3" t="s">
        <v>123</v>
      </c>
      <c r="J113" t="s">
        <v>123</v>
      </c>
    </row>
    <row r="114" spans="5:10" x14ac:dyDescent="0.55000000000000004">
      <c r="E114" s="3" t="s">
        <v>508</v>
      </c>
      <c r="F114" s="3">
        <f t="shared" ca="1" si="3"/>
        <v>66</v>
      </c>
      <c r="G114" t="s">
        <v>508</v>
      </c>
      <c r="H114" s="3" t="s">
        <v>124</v>
      </c>
      <c r="I114" s="3" t="s">
        <v>124</v>
      </c>
      <c r="J114" t="s">
        <v>124</v>
      </c>
    </row>
    <row r="115" spans="5:10" x14ac:dyDescent="0.55000000000000004">
      <c r="E115" s="3" t="s">
        <v>509</v>
      </c>
      <c r="F115" s="3">
        <f t="shared" ca="1" si="3"/>
        <v>72</v>
      </c>
      <c r="G115" t="s">
        <v>509</v>
      </c>
      <c r="H115" s="3" t="s">
        <v>125</v>
      </c>
      <c r="I115" s="3" t="s">
        <v>125</v>
      </c>
      <c r="J115" t="s">
        <v>125</v>
      </c>
    </row>
    <row r="116" spans="5:10" x14ac:dyDescent="0.55000000000000004">
      <c r="E116" s="3" t="s">
        <v>510</v>
      </c>
      <c r="F116" s="3">
        <f t="shared" ca="1" si="3"/>
        <v>72</v>
      </c>
      <c r="G116" t="s">
        <v>510</v>
      </c>
      <c r="H116" s="3" t="s">
        <v>126</v>
      </c>
      <c r="I116" s="3" t="s">
        <v>126</v>
      </c>
      <c r="J116" t="s">
        <v>126</v>
      </c>
    </row>
    <row r="117" spans="5:10" x14ac:dyDescent="0.55000000000000004">
      <c r="E117" s="3" t="s">
        <v>511</v>
      </c>
      <c r="F117" s="3">
        <f t="shared" ca="1" si="3"/>
        <v>0</v>
      </c>
      <c r="G117" t="s">
        <v>512</v>
      </c>
      <c r="H117" s="3" t="s">
        <v>472</v>
      </c>
      <c r="I117" s="3" t="s">
        <v>472</v>
      </c>
      <c r="J117" t="s">
        <v>472</v>
      </c>
    </row>
    <row r="118" spans="5:10" x14ac:dyDescent="0.55000000000000004">
      <c r="E118" s="3" t="s">
        <v>512</v>
      </c>
      <c r="F118" s="3">
        <f t="shared" ca="1" si="3"/>
        <v>66</v>
      </c>
      <c r="G118" t="s">
        <v>512</v>
      </c>
      <c r="H118" s="3" t="s">
        <v>473</v>
      </c>
      <c r="I118" s="3" t="s">
        <v>473</v>
      </c>
      <c r="J118" t="s">
        <v>473</v>
      </c>
    </row>
    <row r="119" spans="5:10" x14ac:dyDescent="0.55000000000000004">
      <c r="E119" s="3" t="s">
        <v>150</v>
      </c>
      <c r="F119" s="3">
        <f t="shared" ca="1" si="3"/>
        <v>7</v>
      </c>
      <c r="G119" t="s">
        <v>150</v>
      </c>
      <c r="H119" s="3" t="s">
        <v>474</v>
      </c>
      <c r="I119" s="3" t="s">
        <v>474</v>
      </c>
      <c r="J119" t="s">
        <v>474</v>
      </c>
    </row>
    <row r="120" spans="5:10" x14ac:dyDescent="0.55000000000000004">
      <c r="E120" s="3" t="s">
        <v>513</v>
      </c>
      <c r="F120" s="3">
        <f t="shared" ca="1" si="3"/>
        <v>72</v>
      </c>
      <c r="G120" t="s">
        <v>513</v>
      </c>
      <c r="H120" s="3" t="s">
        <v>475</v>
      </c>
      <c r="I120" s="3" t="s">
        <v>475</v>
      </c>
      <c r="J120" t="s">
        <v>475</v>
      </c>
    </row>
    <row r="121" spans="5:10" x14ac:dyDescent="0.55000000000000004">
      <c r="E121" s="3" t="s">
        <v>514</v>
      </c>
      <c r="F121" s="3">
        <f t="shared" ca="1" si="3"/>
        <v>0</v>
      </c>
      <c r="G121" t="s">
        <v>514</v>
      </c>
      <c r="H121" s="3" t="s">
        <v>476</v>
      </c>
      <c r="I121" s="3" t="s">
        <v>476</v>
      </c>
      <c r="J121" t="s">
        <v>476</v>
      </c>
    </row>
    <row r="122" spans="5:10" x14ac:dyDescent="0.55000000000000004">
      <c r="E122" s="3" t="s">
        <v>515</v>
      </c>
      <c r="F122" s="3">
        <f t="shared" ca="1" si="3"/>
        <v>75</v>
      </c>
      <c r="G122" t="s">
        <v>515</v>
      </c>
      <c r="H122" s="3" t="s">
        <v>127</v>
      </c>
      <c r="I122" s="3" t="s">
        <v>127</v>
      </c>
      <c r="J122" t="s">
        <v>127</v>
      </c>
    </row>
    <row r="123" spans="5:10" x14ac:dyDescent="0.55000000000000004">
      <c r="E123" s="3" t="s">
        <v>516</v>
      </c>
      <c r="F123" s="3">
        <f t="shared" ca="1" si="3"/>
        <v>0</v>
      </c>
      <c r="G123" t="s">
        <v>515</v>
      </c>
      <c r="H123" s="3" t="s">
        <v>477</v>
      </c>
      <c r="I123" s="3" t="s">
        <v>477</v>
      </c>
      <c r="J123" t="s">
        <v>477</v>
      </c>
    </row>
    <row r="124" spans="5:10" x14ac:dyDescent="0.55000000000000004">
      <c r="E124" s="3" t="s">
        <v>151</v>
      </c>
      <c r="F124" s="3">
        <f t="shared" ca="1" si="3"/>
        <v>8</v>
      </c>
      <c r="G124" t="s">
        <v>151</v>
      </c>
      <c r="H124" s="3" t="s">
        <v>478</v>
      </c>
      <c r="I124" s="3" t="s">
        <v>478</v>
      </c>
      <c r="J124" t="s">
        <v>478</v>
      </c>
    </row>
    <row r="125" spans="5:10" x14ac:dyDescent="0.55000000000000004">
      <c r="E125" s="3" t="s">
        <v>152</v>
      </c>
      <c r="F125" s="3">
        <f t="shared" ca="1" si="3"/>
        <v>6</v>
      </c>
      <c r="G125" t="s">
        <v>152</v>
      </c>
      <c r="H125" s="3" t="s">
        <v>128</v>
      </c>
      <c r="I125" s="3" t="s">
        <v>128</v>
      </c>
      <c r="J125" t="s">
        <v>128</v>
      </c>
    </row>
    <row r="126" spans="5:10" x14ac:dyDescent="0.55000000000000004">
      <c r="E126" s="3" t="s">
        <v>517</v>
      </c>
      <c r="F126" s="3">
        <f t="shared" ca="1" si="3"/>
        <v>0</v>
      </c>
      <c r="G126" t="s">
        <v>517</v>
      </c>
      <c r="H126" s="3" t="s">
        <v>480</v>
      </c>
      <c r="I126" s="3" t="s">
        <v>480</v>
      </c>
      <c r="J126" t="s">
        <v>480</v>
      </c>
    </row>
    <row r="127" spans="5:10" x14ac:dyDescent="0.55000000000000004">
      <c r="E127" s="3" t="s">
        <v>153</v>
      </c>
      <c r="F127" s="3">
        <f t="shared" ca="1" si="3"/>
        <v>4</v>
      </c>
      <c r="G127" t="s">
        <v>153</v>
      </c>
      <c r="H127" s="3" t="s">
        <v>481</v>
      </c>
      <c r="I127" s="3" t="s">
        <v>481</v>
      </c>
      <c r="J127" t="s">
        <v>481</v>
      </c>
    </row>
    <row r="128" spans="5:10" x14ac:dyDescent="0.55000000000000004">
      <c r="E128" s="3" t="s">
        <v>154</v>
      </c>
      <c r="F128" s="3">
        <f t="shared" ca="1" si="3"/>
        <v>74</v>
      </c>
      <c r="G128" t="s">
        <v>154</v>
      </c>
      <c r="H128" s="3" t="s">
        <v>483</v>
      </c>
      <c r="I128" s="3" t="s">
        <v>483</v>
      </c>
      <c r="J128" t="s">
        <v>483</v>
      </c>
    </row>
    <row r="129" spans="5:10" x14ac:dyDescent="0.55000000000000004">
      <c r="E129" s="3" t="s">
        <v>518</v>
      </c>
      <c r="F129" s="3">
        <f t="shared" ca="1" si="3"/>
        <v>0</v>
      </c>
      <c r="G129" t="s">
        <v>519</v>
      </c>
      <c r="H129" s="3" t="s">
        <v>129</v>
      </c>
      <c r="I129" s="3" t="s">
        <v>129</v>
      </c>
      <c r="J129" t="s">
        <v>129</v>
      </c>
    </row>
    <row r="130" spans="5:10" x14ac:dyDescent="0.55000000000000004">
      <c r="E130" s="3" t="s">
        <v>519</v>
      </c>
      <c r="F130" s="3">
        <f t="shared" ref="F130:F182" ca="1" si="4">COUNTIF(ForecastData_ForecastFirms,E130)</f>
        <v>72</v>
      </c>
      <c r="G130" t="s">
        <v>519</v>
      </c>
      <c r="H130" s="3" t="s">
        <v>130</v>
      </c>
      <c r="I130" s="3" t="s">
        <v>130</v>
      </c>
      <c r="J130" t="s">
        <v>130</v>
      </c>
    </row>
    <row r="131" spans="5:10" x14ac:dyDescent="0.55000000000000004">
      <c r="E131" s="3" t="s">
        <v>520</v>
      </c>
      <c r="F131" s="3">
        <f t="shared" ca="1" si="4"/>
        <v>72</v>
      </c>
      <c r="G131" t="s">
        <v>520</v>
      </c>
      <c r="H131" s="3" t="s">
        <v>131</v>
      </c>
      <c r="I131" s="3" t="s">
        <v>131</v>
      </c>
      <c r="J131" t="s">
        <v>131</v>
      </c>
    </row>
    <row r="132" spans="5:10" x14ac:dyDescent="0.55000000000000004">
      <c r="E132" s="3" t="s">
        <v>521</v>
      </c>
      <c r="F132" s="3">
        <f t="shared" ca="1" si="4"/>
        <v>0</v>
      </c>
      <c r="G132" t="s">
        <v>520</v>
      </c>
      <c r="H132" s="3" t="s">
        <v>132</v>
      </c>
      <c r="I132" s="3" t="s">
        <v>132</v>
      </c>
      <c r="J132" t="s">
        <v>132</v>
      </c>
    </row>
    <row r="133" spans="5:10" x14ac:dyDescent="0.55000000000000004">
      <c r="E133" s="3" t="s">
        <v>522</v>
      </c>
      <c r="F133" s="3">
        <f t="shared" ca="1" si="4"/>
        <v>0</v>
      </c>
      <c r="G133" t="s">
        <v>522</v>
      </c>
      <c r="H133" s="3" t="s">
        <v>485</v>
      </c>
      <c r="I133" s="3" t="s">
        <v>485</v>
      </c>
      <c r="J133" t="s">
        <v>485</v>
      </c>
    </row>
    <row r="134" spans="5:10" x14ac:dyDescent="0.55000000000000004">
      <c r="E134" s="3" t="s">
        <v>523</v>
      </c>
      <c r="F134" s="3">
        <f t="shared" ca="1" si="4"/>
        <v>0</v>
      </c>
      <c r="G134" t="s">
        <v>523</v>
      </c>
      <c r="H134" s="3" t="s">
        <v>134</v>
      </c>
      <c r="I134" s="3" t="s">
        <v>134</v>
      </c>
      <c r="J134" t="s">
        <v>134</v>
      </c>
    </row>
    <row r="135" spans="5:10" x14ac:dyDescent="0.55000000000000004">
      <c r="E135" s="3" t="s">
        <v>155</v>
      </c>
      <c r="F135" s="3">
        <f t="shared" ca="1" si="4"/>
        <v>80</v>
      </c>
      <c r="G135" t="s">
        <v>155</v>
      </c>
      <c r="H135" s="3" t="s">
        <v>135</v>
      </c>
      <c r="I135" s="3" t="s">
        <v>135</v>
      </c>
      <c r="J135" t="s">
        <v>135</v>
      </c>
    </row>
    <row r="136" spans="5:10" x14ac:dyDescent="0.55000000000000004">
      <c r="E136" s="3" t="s">
        <v>156</v>
      </c>
      <c r="F136" s="3">
        <f t="shared" ca="1" si="4"/>
        <v>8</v>
      </c>
      <c r="G136" t="s">
        <v>156</v>
      </c>
      <c r="H136" s="3" t="s">
        <v>136</v>
      </c>
      <c r="I136" s="3" t="s">
        <v>136</v>
      </c>
      <c r="J136" t="s">
        <v>136</v>
      </c>
    </row>
    <row r="137" spans="5:10" x14ac:dyDescent="0.55000000000000004">
      <c r="E137" s="3" t="s">
        <v>524</v>
      </c>
      <c r="F137" s="3">
        <f t="shared" ca="1" si="4"/>
        <v>72</v>
      </c>
      <c r="G137" t="s">
        <v>524</v>
      </c>
      <c r="H137" s="3" t="s">
        <v>137</v>
      </c>
      <c r="I137" s="3" t="s">
        <v>137</v>
      </c>
      <c r="J137" t="s">
        <v>137</v>
      </c>
    </row>
    <row r="138" spans="5:10" x14ac:dyDescent="0.55000000000000004">
      <c r="E138" s="3" t="s">
        <v>525</v>
      </c>
      <c r="F138" s="3">
        <f t="shared" ca="1" si="4"/>
        <v>66</v>
      </c>
      <c r="G138" t="s">
        <v>525</v>
      </c>
      <c r="H138" s="3" t="s">
        <v>138</v>
      </c>
      <c r="I138" s="3" t="s">
        <v>138</v>
      </c>
      <c r="J138" t="s">
        <v>138</v>
      </c>
    </row>
    <row r="139" spans="5:10" x14ac:dyDescent="0.55000000000000004">
      <c r="E139" s="3" t="s">
        <v>526</v>
      </c>
      <c r="F139" s="3">
        <f t="shared" ca="1" si="4"/>
        <v>0</v>
      </c>
      <c r="G139" t="s">
        <v>526</v>
      </c>
      <c r="H139" s="3" t="s">
        <v>487</v>
      </c>
      <c r="I139" s="3" t="s">
        <v>487</v>
      </c>
      <c r="J139" t="s">
        <v>487</v>
      </c>
    </row>
    <row r="140" spans="5:10" x14ac:dyDescent="0.55000000000000004">
      <c r="E140" s="3" t="s">
        <v>527</v>
      </c>
      <c r="F140" s="3">
        <f t="shared" ca="1" si="4"/>
        <v>0</v>
      </c>
      <c r="G140" t="s">
        <v>527</v>
      </c>
      <c r="H140" s="3" t="s">
        <v>488</v>
      </c>
      <c r="I140" s="3" t="s">
        <v>488</v>
      </c>
      <c r="J140" t="s">
        <v>488</v>
      </c>
    </row>
    <row r="141" spans="5:10" x14ac:dyDescent="0.55000000000000004">
      <c r="E141" s="3" t="s">
        <v>157</v>
      </c>
      <c r="F141" s="3">
        <f t="shared" ca="1" si="4"/>
        <v>8</v>
      </c>
      <c r="G141" t="s">
        <v>157</v>
      </c>
      <c r="H141" s="3" t="s">
        <v>489</v>
      </c>
      <c r="I141" s="3" t="s">
        <v>489</v>
      </c>
      <c r="J141" t="s">
        <v>489</v>
      </c>
    </row>
    <row r="142" spans="5:10" x14ac:dyDescent="0.55000000000000004">
      <c r="E142" s="3" t="s">
        <v>158</v>
      </c>
      <c r="F142" s="3">
        <f t="shared" ca="1" si="4"/>
        <v>5</v>
      </c>
      <c r="G142" t="s">
        <v>158</v>
      </c>
      <c r="H142" s="3" t="s">
        <v>490</v>
      </c>
      <c r="I142" s="3" t="s">
        <v>490</v>
      </c>
      <c r="J142" t="s">
        <v>490</v>
      </c>
    </row>
    <row r="143" spans="5:10" x14ac:dyDescent="0.55000000000000004">
      <c r="E143" s="3" t="s">
        <v>528</v>
      </c>
      <c r="F143" s="3">
        <f t="shared" ca="1" si="4"/>
        <v>0</v>
      </c>
      <c r="G143" t="s">
        <v>528</v>
      </c>
      <c r="H143" s="3" t="s">
        <v>491</v>
      </c>
      <c r="I143" s="3" t="s">
        <v>491</v>
      </c>
      <c r="J143" t="s">
        <v>491</v>
      </c>
    </row>
    <row r="144" spans="5:10" x14ac:dyDescent="0.55000000000000004">
      <c r="E144" s="3" t="s">
        <v>159</v>
      </c>
      <c r="F144" s="3">
        <f t="shared" ca="1" si="4"/>
        <v>7</v>
      </c>
      <c r="G144" t="s">
        <v>159</v>
      </c>
      <c r="H144" s="3" t="s">
        <v>552</v>
      </c>
      <c r="I144" s="3" t="s">
        <v>552</v>
      </c>
      <c r="J144" t="s">
        <v>552</v>
      </c>
    </row>
    <row r="145" spans="5:10" x14ac:dyDescent="0.55000000000000004">
      <c r="E145" s="3" t="s">
        <v>160</v>
      </c>
      <c r="F145" s="3">
        <f t="shared" ca="1" si="4"/>
        <v>7</v>
      </c>
      <c r="G145" t="s">
        <v>160</v>
      </c>
      <c r="H145" s="3" t="s">
        <v>493</v>
      </c>
      <c r="I145" s="3" t="s">
        <v>493</v>
      </c>
      <c r="J145" t="s">
        <v>493</v>
      </c>
    </row>
    <row r="146" spans="5:10" x14ac:dyDescent="0.55000000000000004">
      <c r="E146" s="3" t="s">
        <v>529</v>
      </c>
      <c r="F146" s="3">
        <f t="shared" ca="1" si="4"/>
        <v>0</v>
      </c>
      <c r="G146" t="s">
        <v>160</v>
      </c>
      <c r="H146" s="3" t="s">
        <v>494</v>
      </c>
      <c r="I146" s="3" t="s">
        <v>494</v>
      </c>
      <c r="J146" t="s">
        <v>494</v>
      </c>
    </row>
    <row r="147" spans="5:10" x14ac:dyDescent="0.55000000000000004">
      <c r="E147" s="3" t="s">
        <v>530</v>
      </c>
      <c r="F147" s="3">
        <f t="shared" ca="1" si="4"/>
        <v>0</v>
      </c>
      <c r="G147" t="s">
        <v>160</v>
      </c>
      <c r="H147" s="3" t="s">
        <v>495</v>
      </c>
      <c r="I147" s="3" t="s">
        <v>495</v>
      </c>
      <c r="J147" t="s">
        <v>495</v>
      </c>
    </row>
    <row r="148" spans="5:10" x14ac:dyDescent="0.55000000000000004">
      <c r="E148" s="3" t="s">
        <v>161</v>
      </c>
      <c r="F148" s="3">
        <f t="shared" ca="1" si="4"/>
        <v>7</v>
      </c>
      <c r="G148" t="s">
        <v>161</v>
      </c>
      <c r="H148" s="3" t="s">
        <v>140</v>
      </c>
      <c r="I148" s="3" t="s">
        <v>140</v>
      </c>
      <c r="J148" t="s">
        <v>140</v>
      </c>
    </row>
    <row r="149" spans="5:10" x14ac:dyDescent="0.55000000000000004">
      <c r="E149" s="3" t="s">
        <v>162</v>
      </c>
      <c r="F149" s="3">
        <f t="shared" ca="1" si="4"/>
        <v>6</v>
      </c>
      <c r="G149" t="s">
        <v>162</v>
      </c>
      <c r="H149" s="3" t="s">
        <v>496</v>
      </c>
      <c r="I149" s="3" t="s">
        <v>496</v>
      </c>
      <c r="J149" t="s">
        <v>496</v>
      </c>
    </row>
    <row r="150" spans="5:10" x14ac:dyDescent="0.55000000000000004">
      <c r="E150" s="3" t="s">
        <v>531</v>
      </c>
      <c r="F150" s="3">
        <f t="shared" ca="1" si="4"/>
        <v>6</v>
      </c>
      <c r="G150" t="s">
        <v>531</v>
      </c>
      <c r="H150" s="3" t="s">
        <v>498</v>
      </c>
      <c r="I150" s="3" t="s">
        <v>498</v>
      </c>
      <c r="J150" t="s">
        <v>498</v>
      </c>
    </row>
    <row r="151" spans="5:10" x14ac:dyDescent="0.55000000000000004">
      <c r="E151" s="3" t="s">
        <v>532</v>
      </c>
      <c r="F151" s="3">
        <f t="shared" ca="1" si="4"/>
        <v>0</v>
      </c>
      <c r="G151" t="s">
        <v>532</v>
      </c>
      <c r="H151" s="3" t="s">
        <v>141</v>
      </c>
      <c r="I151" s="3" t="s">
        <v>141</v>
      </c>
      <c r="J151" t="s">
        <v>141</v>
      </c>
    </row>
    <row r="152" spans="5:10" x14ac:dyDescent="0.55000000000000004">
      <c r="E152" s="3" t="s">
        <v>533</v>
      </c>
      <c r="F152" s="3">
        <f t="shared" ca="1" si="4"/>
        <v>0</v>
      </c>
      <c r="G152" t="s">
        <v>533</v>
      </c>
      <c r="H152" s="3" t="s">
        <v>499</v>
      </c>
      <c r="I152" s="3" t="s">
        <v>499</v>
      </c>
      <c r="J152" t="s">
        <v>499</v>
      </c>
    </row>
    <row r="153" spans="5:10" x14ac:dyDescent="0.55000000000000004">
      <c r="E153" s="3" t="s">
        <v>163</v>
      </c>
      <c r="F153" s="3">
        <f t="shared" ca="1" si="4"/>
        <v>6</v>
      </c>
      <c r="G153" t="s">
        <v>163</v>
      </c>
      <c r="H153" s="3" t="s">
        <v>142</v>
      </c>
      <c r="I153" s="3" t="s">
        <v>142</v>
      </c>
      <c r="J153" t="s">
        <v>142</v>
      </c>
    </row>
    <row r="154" spans="5:10" x14ac:dyDescent="0.55000000000000004">
      <c r="E154" s="3" t="s">
        <v>164</v>
      </c>
      <c r="F154" s="3">
        <f t="shared" ca="1" si="4"/>
        <v>8</v>
      </c>
      <c r="G154" t="s">
        <v>164</v>
      </c>
      <c r="H154" s="3" t="s">
        <v>143</v>
      </c>
      <c r="I154" s="3" t="s">
        <v>143</v>
      </c>
      <c r="J154" t="s">
        <v>143</v>
      </c>
    </row>
    <row r="155" spans="5:10" x14ac:dyDescent="0.55000000000000004">
      <c r="E155" s="3" t="s">
        <v>165</v>
      </c>
      <c r="F155" s="3">
        <f t="shared" ca="1" si="4"/>
        <v>73</v>
      </c>
      <c r="G155" t="s">
        <v>165</v>
      </c>
      <c r="H155" s="3" t="s">
        <v>144</v>
      </c>
      <c r="I155" s="3" t="s">
        <v>144</v>
      </c>
      <c r="J155" t="s">
        <v>144</v>
      </c>
    </row>
    <row r="156" spans="5:10" x14ac:dyDescent="0.55000000000000004">
      <c r="E156" s="3" t="s">
        <v>534</v>
      </c>
      <c r="F156" s="3">
        <f t="shared" ca="1" si="4"/>
        <v>0</v>
      </c>
      <c r="G156" t="s">
        <v>534</v>
      </c>
      <c r="H156" s="3" t="s">
        <v>501</v>
      </c>
      <c r="I156" s="3" t="s">
        <v>501</v>
      </c>
      <c r="J156" t="s">
        <v>501</v>
      </c>
    </row>
    <row r="157" spans="5:10" x14ac:dyDescent="0.55000000000000004">
      <c r="E157" s="3" t="s">
        <v>535</v>
      </c>
      <c r="F157" s="3">
        <f t="shared" ca="1" si="4"/>
        <v>0</v>
      </c>
      <c r="G157" t="s">
        <v>535</v>
      </c>
      <c r="H157" s="3" t="s">
        <v>502</v>
      </c>
      <c r="I157" s="3" t="s">
        <v>502</v>
      </c>
      <c r="J157" t="s">
        <v>502</v>
      </c>
    </row>
    <row r="158" spans="5:10" x14ac:dyDescent="0.55000000000000004">
      <c r="E158" s="3" t="s">
        <v>536</v>
      </c>
      <c r="F158" s="3">
        <f t="shared" ca="1" si="4"/>
        <v>72</v>
      </c>
      <c r="G158" t="s">
        <v>536</v>
      </c>
      <c r="H158" s="3" t="s">
        <v>503</v>
      </c>
      <c r="I158" s="3" t="s">
        <v>503</v>
      </c>
      <c r="J158" t="s">
        <v>503</v>
      </c>
    </row>
    <row r="159" spans="5:10" x14ac:dyDescent="0.55000000000000004">
      <c r="E159" s="3" t="s">
        <v>537</v>
      </c>
      <c r="F159" s="3">
        <f t="shared" ca="1" si="4"/>
        <v>72</v>
      </c>
      <c r="G159" t="s">
        <v>537</v>
      </c>
      <c r="H159" s="3" t="s">
        <v>504</v>
      </c>
      <c r="I159" s="3" t="s">
        <v>504</v>
      </c>
      <c r="J159" t="s">
        <v>504</v>
      </c>
    </row>
    <row r="160" spans="5:10" x14ac:dyDescent="0.55000000000000004">
      <c r="E160" s="3" t="s">
        <v>166</v>
      </c>
      <c r="F160" s="3">
        <f t="shared" ca="1" si="4"/>
        <v>71</v>
      </c>
      <c r="G160" t="s">
        <v>166</v>
      </c>
      <c r="H160" s="3" t="s">
        <v>505</v>
      </c>
      <c r="I160" s="3" t="s">
        <v>505</v>
      </c>
      <c r="J160" t="s">
        <v>505</v>
      </c>
    </row>
    <row r="161" spans="5:10" x14ac:dyDescent="0.55000000000000004">
      <c r="E161" s="3" t="s">
        <v>538</v>
      </c>
      <c r="F161" s="3">
        <f t="shared" ca="1" si="4"/>
        <v>4</v>
      </c>
      <c r="G161" t="s">
        <v>538</v>
      </c>
      <c r="H161" s="3" t="s">
        <v>148</v>
      </c>
      <c r="I161" s="3" t="s">
        <v>148</v>
      </c>
      <c r="J161" t="s">
        <v>148</v>
      </c>
    </row>
    <row r="162" spans="5:10" x14ac:dyDescent="0.55000000000000004">
      <c r="E162" s="3" t="s">
        <v>167</v>
      </c>
      <c r="F162" s="3">
        <f t="shared" ca="1" si="4"/>
        <v>0</v>
      </c>
      <c r="G162" t="s">
        <v>538</v>
      </c>
      <c r="H162" s="3" t="s">
        <v>149</v>
      </c>
      <c r="I162" s="3" t="s">
        <v>149</v>
      </c>
      <c r="J162" t="s">
        <v>149</v>
      </c>
    </row>
    <row r="163" spans="5:10" x14ac:dyDescent="0.55000000000000004">
      <c r="E163" s="3" t="s">
        <v>168</v>
      </c>
      <c r="F163" s="3">
        <f t="shared" ca="1" si="4"/>
        <v>74</v>
      </c>
      <c r="G163" t="s">
        <v>168</v>
      </c>
      <c r="H163" s="3" t="s">
        <v>507</v>
      </c>
      <c r="I163" s="3" t="s">
        <v>507</v>
      </c>
      <c r="J163" t="s">
        <v>507</v>
      </c>
    </row>
    <row r="164" spans="5:10" x14ac:dyDescent="0.55000000000000004">
      <c r="E164" s="3" t="s">
        <v>539</v>
      </c>
      <c r="F164" s="3">
        <f t="shared" ca="1" si="4"/>
        <v>66</v>
      </c>
      <c r="G164" t="s">
        <v>539</v>
      </c>
      <c r="H164" s="3" t="s">
        <v>508</v>
      </c>
      <c r="I164" s="3" t="s">
        <v>508</v>
      </c>
      <c r="J164" t="s">
        <v>508</v>
      </c>
    </row>
    <row r="165" spans="5:10" x14ac:dyDescent="0.55000000000000004">
      <c r="E165" s="3" t="s">
        <v>540</v>
      </c>
      <c r="F165" s="3">
        <f t="shared" ca="1" si="4"/>
        <v>6</v>
      </c>
      <c r="G165" t="s">
        <v>540</v>
      </c>
      <c r="H165" s="3" t="s">
        <v>509</v>
      </c>
      <c r="I165" s="3" t="s">
        <v>509</v>
      </c>
      <c r="J165" t="s">
        <v>509</v>
      </c>
    </row>
    <row r="166" spans="5:10" x14ac:dyDescent="0.55000000000000004">
      <c r="E166" s="3" t="s">
        <v>541</v>
      </c>
      <c r="F166" s="3">
        <f t="shared" ca="1" si="4"/>
        <v>72</v>
      </c>
      <c r="G166" t="s">
        <v>541</v>
      </c>
      <c r="H166" s="3" t="s">
        <v>510</v>
      </c>
      <c r="I166" s="3" t="s">
        <v>510</v>
      </c>
      <c r="J166" t="s">
        <v>510</v>
      </c>
    </row>
    <row r="167" spans="5:10" x14ac:dyDescent="0.55000000000000004">
      <c r="E167" s="3" t="s">
        <v>542</v>
      </c>
      <c r="F167" s="3">
        <f t="shared" ca="1" si="4"/>
        <v>66</v>
      </c>
      <c r="G167" t="s">
        <v>542</v>
      </c>
      <c r="H167" s="3" t="s">
        <v>512</v>
      </c>
      <c r="I167" s="3" t="s">
        <v>512</v>
      </c>
      <c r="J167" t="s">
        <v>512</v>
      </c>
    </row>
    <row r="168" spans="5:10" x14ac:dyDescent="0.55000000000000004">
      <c r="E168" s="3" t="s">
        <v>543</v>
      </c>
      <c r="F168" s="3">
        <f t="shared" ca="1" si="4"/>
        <v>2</v>
      </c>
      <c r="G168" t="s">
        <v>543</v>
      </c>
      <c r="H168" s="3" t="s">
        <v>150</v>
      </c>
      <c r="I168" s="3" t="s">
        <v>150</v>
      </c>
      <c r="J168" t="s">
        <v>150</v>
      </c>
    </row>
    <row r="169" spans="5:10" x14ac:dyDescent="0.55000000000000004">
      <c r="E169" s="3" t="s">
        <v>169</v>
      </c>
      <c r="F169" s="3">
        <f t="shared" ca="1" si="4"/>
        <v>8</v>
      </c>
      <c r="G169" t="s">
        <v>169</v>
      </c>
      <c r="H169" s="3" t="s">
        <v>513</v>
      </c>
      <c r="I169" s="3" t="s">
        <v>513</v>
      </c>
      <c r="J169" t="s">
        <v>513</v>
      </c>
    </row>
    <row r="170" spans="5:10" x14ac:dyDescent="0.55000000000000004">
      <c r="E170" s="3" t="s">
        <v>544</v>
      </c>
      <c r="F170" s="3">
        <f t="shared" ca="1" si="4"/>
        <v>6</v>
      </c>
      <c r="G170" t="s">
        <v>544</v>
      </c>
      <c r="H170" s="3" t="s">
        <v>514</v>
      </c>
      <c r="I170" s="3" t="s">
        <v>514</v>
      </c>
      <c r="J170" t="s">
        <v>514</v>
      </c>
    </row>
    <row r="171" spans="5:10" x14ac:dyDescent="0.55000000000000004">
      <c r="E171" s="3" t="s">
        <v>545</v>
      </c>
      <c r="F171" s="3">
        <f t="shared" ca="1" si="4"/>
        <v>72</v>
      </c>
      <c r="G171" t="s">
        <v>545</v>
      </c>
      <c r="H171" s="3" t="s">
        <v>515</v>
      </c>
      <c r="I171" s="3" t="s">
        <v>515</v>
      </c>
      <c r="J171" t="s">
        <v>515</v>
      </c>
    </row>
    <row r="172" spans="5:10" x14ac:dyDescent="0.55000000000000004">
      <c r="E172" s="3" t="s">
        <v>170</v>
      </c>
      <c r="F172" s="3">
        <f t="shared" ca="1" si="4"/>
        <v>6</v>
      </c>
      <c r="G172" t="s">
        <v>170</v>
      </c>
      <c r="H172" s="3" t="s">
        <v>151</v>
      </c>
      <c r="I172" s="3" t="s">
        <v>151</v>
      </c>
      <c r="J172" t="s">
        <v>151</v>
      </c>
    </row>
    <row r="173" spans="5:10" x14ac:dyDescent="0.55000000000000004">
      <c r="E173" s="3" t="s">
        <v>546</v>
      </c>
      <c r="F173" s="3">
        <f t="shared" ca="1" si="4"/>
        <v>0</v>
      </c>
      <c r="G173" t="s">
        <v>546</v>
      </c>
      <c r="H173" s="3" t="s">
        <v>152</v>
      </c>
      <c r="I173" s="3" t="s">
        <v>152</v>
      </c>
      <c r="J173" t="s">
        <v>152</v>
      </c>
    </row>
    <row r="174" spans="5:10" x14ac:dyDescent="0.55000000000000004">
      <c r="E174" s="3" t="s">
        <v>171</v>
      </c>
      <c r="F174" s="3">
        <f t="shared" ca="1" si="4"/>
        <v>80</v>
      </c>
      <c r="G174" t="s">
        <v>171</v>
      </c>
      <c r="H174" s="3" t="s">
        <v>517</v>
      </c>
      <c r="I174" s="3" t="s">
        <v>517</v>
      </c>
      <c r="J174" t="s">
        <v>517</v>
      </c>
    </row>
    <row r="175" spans="5:10" x14ac:dyDescent="0.55000000000000004">
      <c r="E175" s="3" t="s">
        <v>547</v>
      </c>
      <c r="F175" s="3">
        <f t="shared" ca="1" si="4"/>
        <v>0</v>
      </c>
      <c r="G175" t="s">
        <v>171</v>
      </c>
      <c r="H175" s="3" t="s">
        <v>153</v>
      </c>
      <c r="I175" s="3" t="s">
        <v>153</v>
      </c>
      <c r="J175" t="s">
        <v>153</v>
      </c>
    </row>
    <row r="176" spans="5:10" x14ac:dyDescent="0.55000000000000004">
      <c r="E176" s="3" t="s">
        <v>172</v>
      </c>
      <c r="F176" s="3">
        <f t="shared" ca="1" si="4"/>
        <v>8</v>
      </c>
      <c r="G176" t="s">
        <v>172</v>
      </c>
      <c r="H176" s="3" t="s">
        <v>154</v>
      </c>
      <c r="I176" s="3" t="s">
        <v>154</v>
      </c>
      <c r="J176" t="s">
        <v>154</v>
      </c>
    </row>
    <row r="177" spans="5:10" x14ac:dyDescent="0.55000000000000004">
      <c r="E177" s="3" t="s">
        <v>548</v>
      </c>
      <c r="F177" s="3">
        <f t="shared" ca="1" si="4"/>
        <v>6</v>
      </c>
      <c r="G177" t="s">
        <v>548</v>
      </c>
      <c r="H177" s="3" t="s">
        <v>519</v>
      </c>
      <c r="I177" s="3" t="s">
        <v>519</v>
      </c>
      <c r="J177" t="s">
        <v>519</v>
      </c>
    </row>
    <row r="178" spans="5:10" x14ac:dyDescent="0.55000000000000004">
      <c r="E178" s="3" t="s">
        <v>173</v>
      </c>
      <c r="F178" s="3">
        <f t="shared" ca="1" si="4"/>
        <v>6</v>
      </c>
      <c r="G178" t="s">
        <v>173</v>
      </c>
      <c r="H178" s="3" t="s">
        <v>520</v>
      </c>
      <c r="I178" s="3" t="s">
        <v>520</v>
      </c>
      <c r="J178" t="s">
        <v>520</v>
      </c>
    </row>
    <row r="179" spans="5:10" x14ac:dyDescent="0.55000000000000004">
      <c r="E179" s="3" t="s">
        <v>174</v>
      </c>
      <c r="F179" s="3">
        <f t="shared" ca="1" si="4"/>
        <v>8</v>
      </c>
      <c r="G179" t="s">
        <v>174</v>
      </c>
      <c r="H179" s="3" t="s">
        <v>522</v>
      </c>
      <c r="I179" s="3" t="s">
        <v>522</v>
      </c>
      <c r="J179" t="s">
        <v>522</v>
      </c>
    </row>
    <row r="180" spans="5:10" x14ac:dyDescent="0.55000000000000004">
      <c r="E180" s="3" t="s">
        <v>175</v>
      </c>
      <c r="F180" s="3">
        <f t="shared" ca="1" si="4"/>
        <v>80</v>
      </c>
      <c r="G180" t="s">
        <v>175</v>
      </c>
      <c r="H180" s="3" t="s">
        <v>523</v>
      </c>
      <c r="I180" s="3" t="s">
        <v>523</v>
      </c>
      <c r="J180" t="s">
        <v>523</v>
      </c>
    </row>
    <row r="181" spans="5:10" x14ac:dyDescent="0.55000000000000004">
      <c r="E181" s="3" t="s">
        <v>549</v>
      </c>
      <c r="F181" s="3">
        <f t="shared" ca="1" si="4"/>
        <v>0</v>
      </c>
      <c r="G181" t="s">
        <v>549</v>
      </c>
      <c r="H181" s="3" t="s">
        <v>155</v>
      </c>
      <c r="I181" s="3" t="s">
        <v>155</v>
      </c>
      <c r="J181" t="s">
        <v>155</v>
      </c>
    </row>
    <row r="182" spans="5:10" x14ac:dyDescent="0.55000000000000004">
      <c r="E182" s="3" t="s">
        <v>550</v>
      </c>
      <c r="F182" s="3">
        <f t="shared" ca="1" si="4"/>
        <v>72</v>
      </c>
      <c r="G182" t="s">
        <v>550</v>
      </c>
      <c r="H182" s="3" t="s">
        <v>156</v>
      </c>
      <c r="I182" s="3" t="s">
        <v>156</v>
      </c>
      <c r="J182" t="s">
        <v>156</v>
      </c>
    </row>
    <row r="183" spans="5:10" x14ac:dyDescent="0.55000000000000004">
      <c r="H183" s="3" t="s">
        <v>524</v>
      </c>
      <c r="I183" s="3" t="s">
        <v>524</v>
      </c>
      <c r="J183" t="s">
        <v>524</v>
      </c>
    </row>
    <row r="184" spans="5:10" x14ac:dyDescent="0.55000000000000004">
      <c r="H184" s="3" t="s">
        <v>525</v>
      </c>
      <c r="I184" s="3" t="s">
        <v>525</v>
      </c>
      <c r="J184" t="s">
        <v>525</v>
      </c>
    </row>
    <row r="185" spans="5:10" x14ac:dyDescent="0.55000000000000004">
      <c r="H185" s="3" t="s">
        <v>526</v>
      </c>
      <c r="I185" s="3" t="s">
        <v>526</v>
      </c>
      <c r="J185" t="s">
        <v>526</v>
      </c>
    </row>
    <row r="186" spans="5:10" x14ac:dyDescent="0.55000000000000004">
      <c r="H186" s="3" t="s">
        <v>527</v>
      </c>
      <c r="I186" s="3" t="s">
        <v>527</v>
      </c>
      <c r="J186" t="s">
        <v>527</v>
      </c>
    </row>
    <row r="187" spans="5:10" x14ac:dyDescent="0.55000000000000004">
      <c r="H187" s="3" t="s">
        <v>157</v>
      </c>
      <c r="I187" s="3" t="s">
        <v>157</v>
      </c>
      <c r="J187" t="s">
        <v>157</v>
      </c>
    </row>
    <row r="188" spans="5:10" x14ac:dyDescent="0.55000000000000004">
      <c r="H188" s="3" t="s">
        <v>158</v>
      </c>
      <c r="I188" s="3" t="s">
        <v>158</v>
      </c>
      <c r="J188" t="s">
        <v>158</v>
      </c>
    </row>
    <row r="189" spans="5:10" x14ac:dyDescent="0.55000000000000004">
      <c r="H189" s="3" t="s">
        <v>528</v>
      </c>
      <c r="I189" s="3" t="s">
        <v>528</v>
      </c>
      <c r="J189" t="s">
        <v>528</v>
      </c>
    </row>
    <row r="190" spans="5:10" x14ac:dyDescent="0.55000000000000004">
      <c r="H190" s="3" t="s">
        <v>159</v>
      </c>
      <c r="I190" s="3" t="s">
        <v>159</v>
      </c>
      <c r="J190" t="s">
        <v>159</v>
      </c>
    </row>
    <row r="191" spans="5:10" x14ac:dyDescent="0.55000000000000004">
      <c r="H191" s="3" t="s">
        <v>160</v>
      </c>
      <c r="I191" s="3" t="s">
        <v>160</v>
      </c>
      <c r="J191" t="s">
        <v>160</v>
      </c>
    </row>
    <row r="192" spans="5:10" x14ac:dyDescent="0.55000000000000004">
      <c r="H192" s="3" t="s">
        <v>162</v>
      </c>
      <c r="I192" s="3" t="s">
        <v>162</v>
      </c>
      <c r="J192" t="s">
        <v>162</v>
      </c>
    </row>
    <row r="193" spans="8:10" x14ac:dyDescent="0.55000000000000004">
      <c r="H193" s="3" t="s">
        <v>531</v>
      </c>
      <c r="I193" s="3" t="s">
        <v>531</v>
      </c>
      <c r="J193" t="s">
        <v>531</v>
      </c>
    </row>
    <row r="194" spans="8:10" x14ac:dyDescent="0.55000000000000004">
      <c r="H194" s="3" t="s">
        <v>532</v>
      </c>
      <c r="I194" s="3" t="s">
        <v>532</v>
      </c>
      <c r="J194" t="s">
        <v>532</v>
      </c>
    </row>
    <row r="195" spans="8:10" x14ac:dyDescent="0.55000000000000004">
      <c r="H195" s="3" t="s">
        <v>533</v>
      </c>
      <c r="I195" s="3" t="s">
        <v>533</v>
      </c>
      <c r="J195" t="s">
        <v>533</v>
      </c>
    </row>
    <row r="196" spans="8:10" x14ac:dyDescent="0.55000000000000004">
      <c r="H196" s="3" t="s">
        <v>163</v>
      </c>
      <c r="I196" s="3" t="s">
        <v>163</v>
      </c>
      <c r="J196" t="s">
        <v>163</v>
      </c>
    </row>
    <row r="197" spans="8:10" x14ac:dyDescent="0.55000000000000004">
      <c r="H197" s="3" t="s">
        <v>164</v>
      </c>
      <c r="I197" s="3" t="s">
        <v>164</v>
      </c>
      <c r="J197" t="s">
        <v>164</v>
      </c>
    </row>
    <row r="198" spans="8:10" x14ac:dyDescent="0.55000000000000004">
      <c r="H198" s="3" t="s">
        <v>165</v>
      </c>
      <c r="I198" s="3" t="s">
        <v>165</v>
      </c>
      <c r="J198" t="s">
        <v>165</v>
      </c>
    </row>
    <row r="199" spans="8:10" x14ac:dyDescent="0.55000000000000004">
      <c r="H199" s="3" t="s">
        <v>534</v>
      </c>
      <c r="I199" s="3" t="s">
        <v>534</v>
      </c>
      <c r="J199" t="s">
        <v>534</v>
      </c>
    </row>
    <row r="200" spans="8:10" x14ac:dyDescent="0.55000000000000004">
      <c r="H200" s="3" t="s">
        <v>535</v>
      </c>
      <c r="I200" s="3" t="s">
        <v>535</v>
      </c>
      <c r="J200" t="s">
        <v>535</v>
      </c>
    </row>
    <row r="201" spans="8:10" x14ac:dyDescent="0.55000000000000004">
      <c r="H201" s="3" t="s">
        <v>536</v>
      </c>
      <c r="I201" s="3" t="s">
        <v>536</v>
      </c>
      <c r="J201" t="s">
        <v>536</v>
      </c>
    </row>
    <row r="202" spans="8:10" x14ac:dyDescent="0.55000000000000004">
      <c r="H202" s="3" t="s">
        <v>537</v>
      </c>
      <c r="I202" s="3" t="s">
        <v>537</v>
      </c>
      <c r="J202" t="s">
        <v>537</v>
      </c>
    </row>
    <row r="203" spans="8:10" x14ac:dyDescent="0.55000000000000004">
      <c r="H203" s="3" t="s">
        <v>166</v>
      </c>
      <c r="I203" s="3" t="s">
        <v>166</v>
      </c>
      <c r="J203" t="s">
        <v>166</v>
      </c>
    </row>
    <row r="204" spans="8:10" x14ac:dyDescent="0.55000000000000004">
      <c r="H204" s="3" t="s">
        <v>538</v>
      </c>
      <c r="I204" s="3" t="s">
        <v>538</v>
      </c>
      <c r="J204" t="s">
        <v>538</v>
      </c>
    </row>
    <row r="205" spans="8:10" x14ac:dyDescent="0.55000000000000004">
      <c r="H205" s="3" t="s">
        <v>168</v>
      </c>
      <c r="I205" s="3" t="s">
        <v>168</v>
      </c>
      <c r="J205" t="s">
        <v>168</v>
      </c>
    </row>
    <row r="206" spans="8:10" x14ac:dyDescent="0.55000000000000004">
      <c r="H206" s="3" t="s">
        <v>539</v>
      </c>
      <c r="I206" s="3" t="s">
        <v>539</v>
      </c>
      <c r="J206" t="s">
        <v>539</v>
      </c>
    </row>
    <row r="207" spans="8:10" x14ac:dyDescent="0.55000000000000004">
      <c r="H207" s="3" t="s">
        <v>540</v>
      </c>
      <c r="I207" s="3" t="s">
        <v>540</v>
      </c>
      <c r="J207" t="s">
        <v>540</v>
      </c>
    </row>
    <row r="208" spans="8:10" x14ac:dyDescent="0.55000000000000004">
      <c r="H208" s="3" t="s">
        <v>541</v>
      </c>
      <c r="I208" s="3" t="s">
        <v>541</v>
      </c>
      <c r="J208" t="s">
        <v>541</v>
      </c>
    </row>
    <row r="209" spans="8:10" x14ac:dyDescent="0.55000000000000004">
      <c r="H209" s="3" t="s">
        <v>542</v>
      </c>
      <c r="I209" s="3" t="s">
        <v>542</v>
      </c>
      <c r="J209" t="s">
        <v>542</v>
      </c>
    </row>
    <row r="210" spans="8:10" x14ac:dyDescent="0.55000000000000004">
      <c r="H210" s="3" t="s">
        <v>543</v>
      </c>
      <c r="I210" s="3" t="s">
        <v>543</v>
      </c>
      <c r="J210" t="s">
        <v>543</v>
      </c>
    </row>
    <row r="211" spans="8:10" x14ac:dyDescent="0.55000000000000004">
      <c r="H211" s="3" t="s">
        <v>169</v>
      </c>
      <c r="I211" s="3" t="s">
        <v>169</v>
      </c>
      <c r="J211" t="s">
        <v>169</v>
      </c>
    </row>
    <row r="212" spans="8:10" x14ac:dyDescent="0.55000000000000004">
      <c r="H212" s="3" t="s">
        <v>544</v>
      </c>
      <c r="I212" s="3" t="s">
        <v>544</v>
      </c>
      <c r="J212" t="s">
        <v>544</v>
      </c>
    </row>
    <row r="213" spans="8:10" x14ac:dyDescent="0.55000000000000004">
      <c r="H213" s="3" t="s">
        <v>545</v>
      </c>
      <c r="I213" s="3" t="s">
        <v>545</v>
      </c>
      <c r="J213" t="s">
        <v>545</v>
      </c>
    </row>
    <row r="214" spans="8:10" x14ac:dyDescent="0.55000000000000004">
      <c r="H214" s="3" t="s">
        <v>170</v>
      </c>
      <c r="I214" s="3" t="s">
        <v>170</v>
      </c>
      <c r="J214" t="s">
        <v>170</v>
      </c>
    </row>
    <row r="215" spans="8:10" x14ac:dyDescent="0.55000000000000004">
      <c r="H215" s="3" t="s">
        <v>546</v>
      </c>
      <c r="I215" s="3" t="s">
        <v>546</v>
      </c>
      <c r="J215" t="s">
        <v>546</v>
      </c>
    </row>
    <row r="216" spans="8:10" x14ac:dyDescent="0.55000000000000004">
      <c r="H216" s="3" t="s">
        <v>171</v>
      </c>
      <c r="I216" s="3" t="s">
        <v>171</v>
      </c>
      <c r="J216" t="s">
        <v>171</v>
      </c>
    </row>
    <row r="217" spans="8:10" x14ac:dyDescent="0.55000000000000004">
      <c r="H217" s="3" t="s">
        <v>172</v>
      </c>
      <c r="I217" s="3" t="s">
        <v>172</v>
      </c>
      <c r="J217" t="s">
        <v>172</v>
      </c>
    </row>
    <row r="218" spans="8:10" x14ac:dyDescent="0.55000000000000004">
      <c r="H218" s="3" t="s">
        <v>548</v>
      </c>
      <c r="I218" s="3" t="s">
        <v>548</v>
      </c>
      <c r="J218" t="s">
        <v>548</v>
      </c>
    </row>
    <row r="219" spans="8:10" x14ac:dyDescent="0.55000000000000004">
      <c r="H219" s="3" t="s">
        <v>173</v>
      </c>
      <c r="I219" s="3" t="s">
        <v>173</v>
      </c>
      <c r="J219" t="s">
        <v>173</v>
      </c>
    </row>
    <row r="220" spans="8:10" x14ac:dyDescent="0.55000000000000004">
      <c r="H220" s="3" t="s">
        <v>174</v>
      </c>
      <c r="I220" s="3" t="s">
        <v>174</v>
      </c>
      <c r="J220" t="s">
        <v>174</v>
      </c>
    </row>
    <row r="221" spans="8:10" x14ac:dyDescent="0.55000000000000004">
      <c r="H221" s="3" t="s">
        <v>175</v>
      </c>
      <c r="I221" s="3" t="s">
        <v>175</v>
      </c>
      <c r="J221" t="s">
        <v>175</v>
      </c>
    </row>
    <row r="222" spans="8:10" x14ac:dyDescent="0.55000000000000004">
      <c r="H222" s="3" t="s">
        <v>549</v>
      </c>
      <c r="I222" s="3" t="s">
        <v>549</v>
      </c>
      <c r="J222" t="s">
        <v>549</v>
      </c>
    </row>
    <row r="223" spans="8:10" x14ac:dyDescent="0.55000000000000004">
      <c r="H223" s="3" t="s">
        <v>550</v>
      </c>
      <c r="I223" s="3" t="s">
        <v>550</v>
      </c>
      <c r="J223" t="s">
        <v>550</v>
      </c>
    </row>
  </sheetData>
  <pageMargins left="0.7" right="0.7" top="0.75" bottom="0.75" header="0.3" footer="0.3"/>
  <pageSetup orientation="portrait" horizontalDpi="1200" verticalDpi="120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X13711"/>
  <sheetViews>
    <sheetView zoomScaleNormal="100" zoomScalePageLayoutView="120" workbookViewId="0">
      <pane xSplit="1" ySplit="6" topLeftCell="B5113" activePane="bottomRight" state="frozen"/>
      <selection pane="topRight" activeCell="B1" sqref="B1"/>
      <selection pane="bottomLeft" activeCell="A7" sqref="A7"/>
      <selection pane="bottomRight" activeCell="A5135" sqref="A5135"/>
    </sheetView>
  </sheetViews>
  <sheetFormatPr defaultColWidth="11.89453125" defaultRowHeight="14.4" x14ac:dyDescent="0.55000000000000004"/>
  <sheetData>
    <row r="1" spans="1:24" x14ac:dyDescent="0.55000000000000004">
      <c r="A1" t="s">
        <v>303</v>
      </c>
      <c r="B1" t="s">
        <v>846</v>
      </c>
      <c r="C1" t="s">
        <v>305</v>
      </c>
      <c r="D1" t="s">
        <v>306</v>
      </c>
      <c r="E1" t="s">
        <v>307</v>
      </c>
      <c r="F1" t="s">
        <v>308</v>
      </c>
      <c r="G1" t="s">
        <v>309</v>
      </c>
      <c r="H1" t="s">
        <v>310</v>
      </c>
      <c r="I1" t="s">
        <v>311</v>
      </c>
      <c r="J1" t="s">
        <v>312</v>
      </c>
      <c r="K1" t="s">
        <v>313</v>
      </c>
      <c r="L1" t="s">
        <v>314</v>
      </c>
      <c r="M1" t="s">
        <v>315</v>
      </c>
      <c r="N1" t="s">
        <v>316</v>
      </c>
      <c r="O1" t="s">
        <v>317</v>
      </c>
      <c r="P1" t="s">
        <v>318</v>
      </c>
      <c r="Q1" t="s">
        <v>319</v>
      </c>
      <c r="R1" t="s">
        <v>320</v>
      </c>
      <c r="S1" t="s">
        <v>321</v>
      </c>
      <c r="T1" t="s">
        <v>322</v>
      </c>
      <c r="U1" t="s">
        <v>323</v>
      </c>
      <c r="V1" t="s">
        <v>368</v>
      </c>
      <c r="W1" t="s">
        <v>369</v>
      </c>
      <c r="X1" t="s">
        <v>373</v>
      </c>
    </row>
    <row r="2" spans="1:24" x14ac:dyDescent="0.55000000000000004">
      <c r="A2" t="s">
        <v>304</v>
      </c>
      <c r="B2" t="s">
        <v>325</v>
      </c>
      <c r="C2" t="s">
        <v>325</v>
      </c>
      <c r="D2" t="s">
        <v>325</v>
      </c>
      <c r="E2" t="s">
        <v>325</v>
      </c>
      <c r="F2" t="s">
        <v>325</v>
      </c>
      <c r="G2" t="s">
        <v>325</v>
      </c>
      <c r="H2" t="s">
        <v>325</v>
      </c>
      <c r="I2" t="s">
        <v>325</v>
      </c>
      <c r="J2" t="s">
        <v>325</v>
      </c>
      <c r="K2" t="s">
        <v>325</v>
      </c>
      <c r="L2" t="s">
        <v>325</v>
      </c>
      <c r="M2" t="s">
        <v>325</v>
      </c>
      <c r="N2" t="s">
        <v>325</v>
      </c>
      <c r="O2" t="s">
        <v>325</v>
      </c>
      <c r="P2" t="s">
        <v>325</v>
      </c>
      <c r="Q2" t="s">
        <v>325</v>
      </c>
      <c r="R2" t="s">
        <v>325</v>
      </c>
      <c r="S2" t="s">
        <v>325</v>
      </c>
      <c r="T2" t="s">
        <v>325</v>
      </c>
      <c r="U2" t="s">
        <v>325</v>
      </c>
      <c r="V2" t="s">
        <v>325</v>
      </c>
      <c r="W2" t="s">
        <v>325</v>
      </c>
      <c r="X2" t="s">
        <v>325</v>
      </c>
    </row>
    <row r="3" spans="1:24" x14ac:dyDescent="0.55000000000000004">
      <c r="A3" s="5">
        <v>36525</v>
      </c>
      <c r="B3" t="s">
        <v>328</v>
      </c>
      <c r="C3" t="s">
        <v>328</v>
      </c>
      <c r="D3" t="s">
        <v>328</v>
      </c>
      <c r="E3" t="s">
        <v>328</v>
      </c>
      <c r="F3" t="s">
        <v>328</v>
      </c>
      <c r="G3" t="s">
        <v>328</v>
      </c>
      <c r="H3" t="s">
        <v>328</v>
      </c>
      <c r="I3" t="s">
        <v>328</v>
      </c>
      <c r="J3" t="s">
        <v>328</v>
      </c>
      <c r="K3" t="s">
        <v>328</v>
      </c>
      <c r="L3" t="s">
        <v>328</v>
      </c>
      <c r="M3" t="s">
        <v>328</v>
      </c>
      <c r="N3" t="s">
        <v>328</v>
      </c>
      <c r="O3" t="s">
        <v>328</v>
      </c>
      <c r="P3" t="s">
        <v>328</v>
      </c>
      <c r="Q3" t="s">
        <v>328</v>
      </c>
      <c r="R3" t="s">
        <v>328</v>
      </c>
      <c r="S3" t="s">
        <v>328</v>
      </c>
      <c r="T3" t="s">
        <v>328</v>
      </c>
      <c r="U3" t="s">
        <v>328</v>
      </c>
      <c r="V3" t="s">
        <v>653</v>
      </c>
      <c r="W3" t="s">
        <v>653</v>
      </c>
      <c r="X3" t="s">
        <v>655</v>
      </c>
    </row>
    <row r="4" spans="1:24" x14ac:dyDescent="0.55000000000000004">
      <c r="A4" s="5">
        <v>43830</v>
      </c>
      <c r="B4" t="s">
        <v>326</v>
      </c>
      <c r="C4" t="s">
        <v>330</v>
      </c>
      <c r="D4" t="s">
        <v>331</v>
      </c>
      <c r="E4" t="s">
        <v>332</v>
      </c>
      <c r="F4" t="s">
        <v>333</v>
      </c>
      <c r="G4" t="s">
        <v>334</v>
      </c>
      <c r="H4" t="s">
        <v>335</v>
      </c>
      <c r="I4" t="s">
        <v>336</v>
      </c>
      <c r="J4" t="s">
        <v>337</v>
      </c>
      <c r="K4" t="s">
        <v>338</v>
      </c>
      <c r="L4" t="s">
        <v>339</v>
      </c>
      <c r="M4" t="s">
        <v>340</v>
      </c>
      <c r="N4" t="s">
        <v>341</v>
      </c>
      <c r="O4" t="s">
        <v>342</v>
      </c>
      <c r="P4" t="s">
        <v>343</v>
      </c>
      <c r="Q4" t="s">
        <v>775</v>
      </c>
      <c r="R4" t="s">
        <v>776</v>
      </c>
      <c r="S4" t="s">
        <v>777</v>
      </c>
      <c r="T4" t="s">
        <v>778</v>
      </c>
      <c r="U4" t="s">
        <v>779</v>
      </c>
      <c r="V4" t="s">
        <v>780</v>
      </c>
      <c r="W4" t="s">
        <v>781</v>
      </c>
      <c r="X4" t="s">
        <v>654</v>
      </c>
    </row>
    <row r="5" spans="1:24" x14ac:dyDescent="0.55000000000000004">
      <c r="B5" t="s">
        <v>847</v>
      </c>
      <c r="C5" t="s">
        <v>327</v>
      </c>
      <c r="D5" t="s">
        <v>327</v>
      </c>
      <c r="E5" t="s">
        <v>327</v>
      </c>
      <c r="F5" t="s">
        <v>327</v>
      </c>
      <c r="G5" t="s">
        <v>327</v>
      </c>
      <c r="H5" t="s">
        <v>327</v>
      </c>
      <c r="I5" t="s">
        <v>327</v>
      </c>
      <c r="J5" t="s">
        <v>327</v>
      </c>
      <c r="K5" t="s">
        <v>327</v>
      </c>
      <c r="L5" t="s">
        <v>327</v>
      </c>
      <c r="M5" t="s">
        <v>327</v>
      </c>
      <c r="N5" t="s">
        <v>327</v>
      </c>
      <c r="O5" t="s">
        <v>327</v>
      </c>
      <c r="P5" t="s">
        <v>327</v>
      </c>
      <c r="Q5" t="s">
        <v>344</v>
      </c>
      <c r="R5" t="s">
        <v>344</v>
      </c>
      <c r="S5" t="s">
        <v>344</v>
      </c>
      <c r="T5" t="s">
        <v>344</v>
      </c>
      <c r="U5" t="s">
        <v>344</v>
      </c>
      <c r="V5" t="s">
        <v>370</v>
      </c>
      <c r="W5" t="s">
        <v>370</v>
      </c>
      <c r="X5" t="s">
        <v>755</v>
      </c>
    </row>
    <row r="6" spans="1:24" x14ac:dyDescent="0.55000000000000004">
      <c r="A6" t="s">
        <v>324</v>
      </c>
      <c r="B6" t="s">
        <v>329</v>
      </c>
      <c r="C6" t="s">
        <v>329</v>
      </c>
      <c r="D6" t="s">
        <v>329</v>
      </c>
      <c r="E6" t="s">
        <v>329</v>
      </c>
      <c r="F6" t="s">
        <v>329</v>
      </c>
      <c r="G6" t="s">
        <v>329</v>
      </c>
      <c r="H6" t="s">
        <v>329</v>
      </c>
      <c r="I6" t="s">
        <v>329</v>
      </c>
      <c r="J6" t="s">
        <v>329</v>
      </c>
      <c r="K6" t="s">
        <v>329</v>
      </c>
      <c r="L6" t="s">
        <v>329</v>
      </c>
      <c r="M6" t="s">
        <v>329</v>
      </c>
      <c r="N6" t="s">
        <v>329</v>
      </c>
      <c r="O6" t="s">
        <v>329</v>
      </c>
      <c r="P6" t="s">
        <v>329</v>
      </c>
      <c r="Q6" t="s">
        <v>329</v>
      </c>
      <c r="R6" t="s">
        <v>329</v>
      </c>
      <c r="S6" t="s">
        <v>329</v>
      </c>
      <c r="T6" t="s">
        <v>329</v>
      </c>
      <c r="U6" t="s">
        <v>329</v>
      </c>
      <c r="V6" t="s">
        <v>329</v>
      </c>
      <c r="W6" t="s">
        <v>329</v>
      </c>
      <c r="X6" t="s">
        <v>329</v>
      </c>
    </row>
    <row r="7" spans="1:24" x14ac:dyDescent="0.55000000000000004">
      <c r="A7" s="5">
        <v>36525</v>
      </c>
      <c r="B7" t="e">
        <v>#N/A</v>
      </c>
      <c r="C7">
        <v>5.33</v>
      </c>
      <c r="D7">
        <v>5.74</v>
      </c>
      <c r="E7">
        <v>5.98</v>
      </c>
      <c r="F7">
        <v>6.24</v>
      </c>
      <c r="G7">
        <v>6.29</v>
      </c>
      <c r="H7">
        <v>6.36</v>
      </c>
      <c r="I7">
        <v>6.55</v>
      </c>
      <c r="J7">
        <v>6.45</v>
      </c>
      <c r="K7">
        <v>6.83</v>
      </c>
      <c r="L7">
        <v>6.48</v>
      </c>
      <c r="M7" t="e">
        <v>#N/A</v>
      </c>
      <c r="N7" t="e">
        <v>#N/A</v>
      </c>
      <c r="O7" t="e">
        <v>#N/A</v>
      </c>
      <c r="P7" t="e">
        <v>#N/A</v>
      </c>
      <c r="Q7" t="e">
        <v>#N/A</v>
      </c>
      <c r="R7" t="e">
        <v>#N/A</v>
      </c>
      <c r="S7" t="e">
        <v>#N/A</v>
      </c>
      <c r="T7" t="e">
        <v>#N/A</v>
      </c>
      <c r="U7" t="e">
        <v>#N/A</v>
      </c>
      <c r="V7" t="e">
        <v>#N/A</v>
      </c>
      <c r="W7" t="e">
        <v>#N/A</v>
      </c>
      <c r="X7" t="e">
        <v>#N/A</v>
      </c>
    </row>
    <row r="8" spans="1:24" x14ac:dyDescent="0.55000000000000004">
      <c r="A8" s="5">
        <v>36528</v>
      </c>
      <c r="B8" t="e">
        <v>#N/A</v>
      </c>
      <c r="C8">
        <v>5.48</v>
      </c>
      <c r="D8">
        <v>5.81</v>
      </c>
      <c r="E8">
        <v>6.09</v>
      </c>
      <c r="F8">
        <v>6.38</v>
      </c>
      <c r="G8">
        <v>6.42</v>
      </c>
      <c r="H8">
        <v>6.5</v>
      </c>
      <c r="I8">
        <v>6.65</v>
      </c>
      <c r="J8">
        <v>6.58</v>
      </c>
      <c r="K8">
        <v>6.94</v>
      </c>
      <c r="L8">
        <v>6.61</v>
      </c>
      <c r="M8" t="e">
        <v>#N/A</v>
      </c>
      <c r="N8" t="e">
        <v>#N/A</v>
      </c>
      <c r="O8" t="e">
        <v>#N/A</v>
      </c>
      <c r="P8" t="e">
        <v>#N/A</v>
      </c>
      <c r="Q8" t="e">
        <v>#N/A</v>
      </c>
      <c r="R8" t="e">
        <v>#N/A</v>
      </c>
      <c r="S8" t="e">
        <v>#N/A</v>
      </c>
      <c r="T8" t="e">
        <v>#N/A</v>
      </c>
      <c r="U8" t="e">
        <v>#N/A</v>
      </c>
      <c r="V8" t="e">
        <v>#N/A</v>
      </c>
      <c r="W8" t="e">
        <v>#N/A</v>
      </c>
      <c r="X8" t="e">
        <v>#N/A</v>
      </c>
    </row>
    <row r="9" spans="1:24" x14ac:dyDescent="0.55000000000000004">
      <c r="A9" s="5">
        <v>36529</v>
      </c>
      <c r="B9" t="e">
        <v>#N/A</v>
      </c>
      <c r="C9">
        <v>5.43</v>
      </c>
      <c r="D9">
        <v>5.75</v>
      </c>
      <c r="E9">
        <v>6</v>
      </c>
      <c r="F9">
        <v>6.3</v>
      </c>
      <c r="G9">
        <v>6.34</v>
      </c>
      <c r="H9">
        <v>6.4</v>
      </c>
      <c r="I9">
        <v>6.56</v>
      </c>
      <c r="J9">
        <v>6.49</v>
      </c>
      <c r="K9">
        <v>6.84</v>
      </c>
      <c r="L9">
        <v>6.53</v>
      </c>
      <c r="M9" t="e">
        <v>#N/A</v>
      </c>
      <c r="N9" t="e">
        <v>#N/A</v>
      </c>
      <c r="O9" t="e">
        <v>#N/A</v>
      </c>
      <c r="P9" t="e">
        <v>#N/A</v>
      </c>
      <c r="Q9">
        <v>5.81</v>
      </c>
      <c r="R9">
        <v>5.9225000000000003</v>
      </c>
      <c r="S9">
        <v>6.0425000000000004</v>
      </c>
      <c r="T9">
        <v>6.2087500000000002</v>
      </c>
      <c r="U9">
        <v>6.6</v>
      </c>
      <c r="V9" t="e">
        <v>#N/A</v>
      </c>
      <c r="W9" t="e">
        <v>#N/A</v>
      </c>
      <c r="X9">
        <v>25.56</v>
      </c>
    </row>
    <row r="10" spans="1:24" x14ac:dyDescent="0.55000000000000004">
      <c r="A10" s="5">
        <v>36530</v>
      </c>
      <c r="B10" t="e">
        <v>#N/A</v>
      </c>
      <c r="C10">
        <v>5.44</v>
      </c>
      <c r="D10">
        <v>5.74</v>
      </c>
      <c r="E10">
        <v>6.05</v>
      </c>
      <c r="F10">
        <v>6.38</v>
      </c>
      <c r="G10">
        <v>6.43</v>
      </c>
      <c r="H10">
        <v>6.51</v>
      </c>
      <c r="I10">
        <v>6.68</v>
      </c>
      <c r="J10">
        <v>6.62</v>
      </c>
      <c r="K10">
        <v>6.95</v>
      </c>
      <c r="L10">
        <v>6.64</v>
      </c>
      <c r="M10" t="e">
        <v>#N/A</v>
      </c>
      <c r="N10" t="e">
        <v>#N/A</v>
      </c>
      <c r="O10" t="e">
        <v>#N/A</v>
      </c>
      <c r="P10" t="e">
        <v>#N/A</v>
      </c>
      <c r="Q10">
        <v>5.7925000000000004</v>
      </c>
      <c r="R10">
        <v>5.9175000000000004</v>
      </c>
      <c r="S10">
        <v>6.03</v>
      </c>
      <c r="T10">
        <v>6.1937499999999996</v>
      </c>
      <c r="U10">
        <v>6.57125</v>
      </c>
      <c r="V10" t="e">
        <v>#N/A</v>
      </c>
      <c r="W10" t="e">
        <v>#N/A</v>
      </c>
      <c r="X10">
        <v>24.65</v>
      </c>
    </row>
    <row r="11" spans="1:24" x14ac:dyDescent="0.55000000000000004">
      <c r="A11" s="5">
        <v>36531</v>
      </c>
      <c r="B11" t="e">
        <v>#N/A</v>
      </c>
      <c r="C11">
        <v>5.41</v>
      </c>
      <c r="D11">
        <v>5.69</v>
      </c>
      <c r="E11">
        <v>6.03</v>
      </c>
      <c r="F11">
        <v>6.35</v>
      </c>
      <c r="G11">
        <v>6.39</v>
      </c>
      <c r="H11">
        <v>6.46</v>
      </c>
      <c r="I11">
        <v>6.63</v>
      </c>
      <c r="J11">
        <v>6.57</v>
      </c>
      <c r="K11">
        <v>6.86</v>
      </c>
      <c r="L11">
        <v>6.58</v>
      </c>
      <c r="M11" t="e">
        <v>#N/A</v>
      </c>
      <c r="N11" t="e">
        <v>#N/A</v>
      </c>
      <c r="O11" t="e">
        <v>#N/A</v>
      </c>
      <c r="P11" t="e">
        <v>#N/A</v>
      </c>
      <c r="Q11">
        <v>5.7912499999999998</v>
      </c>
      <c r="R11">
        <v>5.9137500000000003</v>
      </c>
      <c r="S11">
        <v>6.03</v>
      </c>
      <c r="T11">
        <v>6.1912500000000001</v>
      </c>
      <c r="U11">
        <v>6.58</v>
      </c>
      <c r="V11" t="e">
        <v>#N/A</v>
      </c>
      <c r="W11" t="e">
        <v>#N/A</v>
      </c>
      <c r="X11">
        <v>24.79</v>
      </c>
    </row>
    <row r="12" spans="1:24" x14ac:dyDescent="0.55000000000000004">
      <c r="A12" s="5">
        <v>36532</v>
      </c>
      <c r="B12" t="e">
        <v>#N/A</v>
      </c>
      <c r="C12">
        <v>5.38</v>
      </c>
      <c r="D12">
        <v>5.66</v>
      </c>
      <c r="E12">
        <v>6</v>
      </c>
      <c r="F12">
        <v>6.31</v>
      </c>
      <c r="G12">
        <v>6.35</v>
      </c>
      <c r="H12">
        <v>6.42</v>
      </c>
      <c r="I12">
        <v>6.58</v>
      </c>
      <c r="J12">
        <v>6.52</v>
      </c>
      <c r="K12">
        <v>6.82</v>
      </c>
      <c r="L12">
        <v>6.55</v>
      </c>
      <c r="M12" t="e">
        <v>#N/A</v>
      </c>
      <c r="N12" t="e">
        <v>#N/A</v>
      </c>
      <c r="O12" t="e">
        <v>#N/A</v>
      </c>
      <c r="P12" t="e">
        <v>#N/A</v>
      </c>
      <c r="Q12">
        <v>5.7912499999999998</v>
      </c>
      <c r="R12">
        <v>5.9124999999999996</v>
      </c>
      <c r="S12">
        <v>6.03</v>
      </c>
      <c r="T12">
        <v>6.1912500000000001</v>
      </c>
      <c r="U12">
        <v>6.5837500000000002</v>
      </c>
      <c r="V12" t="e">
        <v>#N/A</v>
      </c>
      <c r="W12" t="e">
        <v>#N/A</v>
      </c>
      <c r="X12">
        <v>24.79</v>
      </c>
    </row>
    <row r="13" spans="1:24" x14ac:dyDescent="0.55000000000000004">
      <c r="A13" s="5">
        <v>36535</v>
      </c>
      <c r="B13" t="e">
        <v>#N/A</v>
      </c>
      <c r="C13">
        <v>5.42</v>
      </c>
      <c r="D13">
        <v>5.64</v>
      </c>
      <c r="E13">
        <v>6.07</v>
      </c>
      <c r="F13">
        <v>6.38</v>
      </c>
      <c r="G13">
        <v>6.42</v>
      </c>
      <c r="H13">
        <v>6.49</v>
      </c>
      <c r="I13">
        <v>6.62</v>
      </c>
      <c r="J13">
        <v>6.57</v>
      </c>
      <c r="K13">
        <v>6.86</v>
      </c>
      <c r="L13">
        <v>6.59</v>
      </c>
      <c r="M13" t="e">
        <v>#N/A</v>
      </c>
      <c r="N13" t="e">
        <v>#N/A</v>
      </c>
      <c r="O13" t="e">
        <v>#N/A</v>
      </c>
      <c r="P13" t="e">
        <v>#N/A</v>
      </c>
      <c r="Q13">
        <v>5.78125</v>
      </c>
      <c r="R13">
        <v>5.9050000000000002</v>
      </c>
      <c r="S13">
        <v>6.0262500000000001</v>
      </c>
      <c r="T13">
        <v>6.1812500000000004</v>
      </c>
      <c r="U13">
        <v>6.5737500000000004</v>
      </c>
      <c r="V13" t="e">
        <v>#N/A</v>
      </c>
      <c r="W13" t="e">
        <v>#N/A</v>
      </c>
      <c r="X13">
        <v>24.71</v>
      </c>
    </row>
    <row r="14" spans="1:24" x14ac:dyDescent="0.55000000000000004">
      <c r="A14" s="5">
        <v>36536</v>
      </c>
      <c r="B14" t="e">
        <v>#N/A</v>
      </c>
      <c r="C14">
        <v>5.43</v>
      </c>
      <c r="D14">
        <v>5.66</v>
      </c>
      <c r="E14">
        <v>6.13</v>
      </c>
      <c r="F14">
        <v>6.45</v>
      </c>
      <c r="G14">
        <v>6.49</v>
      </c>
      <c r="H14">
        <v>6.57</v>
      </c>
      <c r="I14">
        <v>6.72</v>
      </c>
      <c r="J14">
        <v>6.67</v>
      </c>
      <c r="K14">
        <v>6.94</v>
      </c>
      <c r="L14">
        <v>6.68</v>
      </c>
      <c r="M14" t="e">
        <v>#N/A</v>
      </c>
      <c r="N14" t="e">
        <v>#N/A</v>
      </c>
      <c r="O14" t="e">
        <v>#N/A</v>
      </c>
      <c r="P14" t="e">
        <v>#N/A</v>
      </c>
      <c r="Q14">
        <v>5.78125</v>
      </c>
      <c r="R14">
        <v>5.90625</v>
      </c>
      <c r="S14">
        <v>6.03</v>
      </c>
      <c r="T14">
        <v>6.1912500000000001</v>
      </c>
      <c r="U14">
        <v>6.59</v>
      </c>
      <c r="V14" t="e">
        <v>#N/A</v>
      </c>
      <c r="W14" t="e">
        <v>#N/A</v>
      </c>
      <c r="X14">
        <v>25.69</v>
      </c>
    </row>
    <row r="15" spans="1:24" x14ac:dyDescent="0.55000000000000004">
      <c r="A15" s="5">
        <v>36537</v>
      </c>
      <c r="B15" t="e">
        <v>#N/A</v>
      </c>
      <c r="C15">
        <v>5.45</v>
      </c>
      <c r="D15">
        <v>5.7</v>
      </c>
      <c r="E15">
        <v>6.16</v>
      </c>
      <c r="F15">
        <v>6.49</v>
      </c>
      <c r="G15">
        <v>6.53</v>
      </c>
      <c r="H15">
        <v>6.63</v>
      </c>
      <c r="I15">
        <v>6.76</v>
      </c>
      <c r="J15">
        <v>6.72</v>
      </c>
      <c r="K15">
        <v>6.97</v>
      </c>
      <c r="L15">
        <v>6.71</v>
      </c>
      <c r="M15" t="e">
        <v>#N/A</v>
      </c>
      <c r="N15" t="e">
        <v>#N/A</v>
      </c>
      <c r="O15" t="e">
        <v>#N/A</v>
      </c>
      <c r="P15" t="e">
        <v>#N/A</v>
      </c>
      <c r="Q15">
        <v>5.78125</v>
      </c>
      <c r="R15">
        <v>5.9124999999999996</v>
      </c>
      <c r="S15">
        <v>6.0393800000000004</v>
      </c>
      <c r="T15">
        <v>6.2093800000000003</v>
      </c>
      <c r="U15">
        <v>6.6237500000000002</v>
      </c>
      <c r="V15" t="e">
        <v>#N/A</v>
      </c>
      <c r="W15" t="e">
        <v>#N/A</v>
      </c>
      <c r="X15">
        <v>26.3</v>
      </c>
    </row>
    <row r="16" spans="1:24" x14ac:dyDescent="0.55000000000000004">
      <c r="A16" s="5">
        <v>36538</v>
      </c>
      <c r="B16" t="e">
        <v>#N/A</v>
      </c>
      <c r="C16">
        <v>5.41</v>
      </c>
      <c r="D16">
        <v>5.66</v>
      </c>
      <c r="E16">
        <v>6.1</v>
      </c>
      <c r="F16">
        <v>6.4</v>
      </c>
      <c r="G16">
        <v>6.45</v>
      </c>
      <c r="H16">
        <v>6.54</v>
      </c>
      <c r="I16">
        <v>6.67</v>
      </c>
      <c r="J16">
        <v>6.63</v>
      </c>
      <c r="K16">
        <v>6.88</v>
      </c>
      <c r="L16">
        <v>6.65</v>
      </c>
      <c r="M16" t="e">
        <v>#N/A</v>
      </c>
      <c r="N16" t="e">
        <v>#N/A</v>
      </c>
      <c r="O16" t="e">
        <v>#N/A</v>
      </c>
      <c r="P16" t="e">
        <v>#N/A</v>
      </c>
      <c r="Q16">
        <v>5.78125</v>
      </c>
      <c r="R16">
        <v>5.9124999999999996</v>
      </c>
      <c r="S16">
        <v>6.04</v>
      </c>
      <c r="T16">
        <v>6.22</v>
      </c>
      <c r="U16">
        <v>6.6475</v>
      </c>
      <c r="V16" t="e">
        <v>#N/A</v>
      </c>
      <c r="W16" t="e">
        <v>#N/A</v>
      </c>
      <c r="X16">
        <v>26.63</v>
      </c>
    </row>
    <row r="17" spans="1:24" x14ac:dyDescent="0.55000000000000004">
      <c r="A17" s="5">
        <v>36539</v>
      </c>
      <c r="B17" t="e">
        <v>#N/A</v>
      </c>
      <c r="C17">
        <v>5.41</v>
      </c>
      <c r="D17">
        <v>5.69</v>
      </c>
      <c r="E17">
        <v>6.13</v>
      </c>
      <c r="F17">
        <v>6.44</v>
      </c>
      <c r="G17">
        <v>6.49</v>
      </c>
      <c r="H17">
        <v>6.59</v>
      </c>
      <c r="I17">
        <v>6.71</v>
      </c>
      <c r="J17">
        <v>6.69</v>
      </c>
      <c r="K17">
        <v>6.91</v>
      </c>
      <c r="L17">
        <v>6.69</v>
      </c>
      <c r="M17" t="e">
        <v>#N/A</v>
      </c>
      <c r="N17" t="e">
        <v>#N/A</v>
      </c>
      <c r="O17" t="e">
        <v>#N/A</v>
      </c>
      <c r="P17" t="e">
        <v>#N/A</v>
      </c>
      <c r="Q17">
        <v>5.7925000000000004</v>
      </c>
      <c r="R17">
        <v>5.9137500000000003</v>
      </c>
      <c r="S17">
        <v>6.04</v>
      </c>
      <c r="T17">
        <v>6.2212500000000004</v>
      </c>
      <c r="U17">
        <v>6.6475</v>
      </c>
      <c r="V17" t="e">
        <v>#N/A</v>
      </c>
      <c r="W17" t="e">
        <v>#N/A</v>
      </c>
      <c r="X17">
        <v>28.01</v>
      </c>
    </row>
    <row r="18" spans="1:24" x14ac:dyDescent="0.55000000000000004">
      <c r="A18" s="5">
        <v>36542</v>
      </c>
      <c r="B18" t="e">
        <v>#N/A</v>
      </c>
      <c r="C18" t="e">
        <v>#N/A</v>
      </c>
      <c r="D18" t="e">
        <v>#N/A</v>
      </c>
      <c r="E18" t="e">
        <v>#N/A</v>
      </c>
      <c r="F18" t="e">
        <v>#N/A</v>
      </c>
      <c r="G18" t="e">
        <v>#N/A</v>
      </c>
      <c r="H18" t="e">
        <v>#N/A</v>
      </c>
      <c r="I18" t="e">
        <v>#N/A</v>
      </c>
      <c r="J18" t="e">
        <v>#N/A</v>
      </c>
      <c r="K18" t="e">
        <v>#N/A</v>
      </c>
      <c r="L18" t="e">
        <v>#N/A</v>
      </c>
      <c r="M18" t="e">
        <v>#N/A</v>
      </c>
      <c r="N18" t="e">
        <v>#N/A</v>
      </c>
      <c r="O18" t="e">
        <v>#N/A</v>
      </c>
      <c r="P18" t="e">
        <v>#N/A</v>
      </c>
      <c r="Q18">
        <v>5.8025000000000002</v>
      </c>
      <c r="R18">
        <v>5.9175000000000004</v>
      </c>
      <c r="S18">
        <v>6.0362499999999999</v>
      </c>
      <c r="T18">
        <v>6.2149999999999999</v>
      </c>
      <c r="U18">
        <v>6.6425000000000001</v>
      </c>
      <c r="V18" t="e">
        <v>#N/A</v>
      </c>
      <c r="W18" t="e">
        <v>#N/A</v>
      </c>
      <c r="X18" t="e">
        <v>#N/A</v>
      </c>
    </row>
    <row r="19" spans="1:24" x14ac:dyDescent="0.55000000000000004">
      <c r="A19" s="5">
        <v>36543</v>
      </c>
      <c r="B19" t="e">
        <v>#N/A</v>
      </c>
      <c r="C19">
        <v>5.56</v>
      </c>
      <c r="D19">
        <v>5.79</v>
      </c>
      <c r="E19">
        <v>6.15</v>
      </c>
      <c r="F19">
        <v>6.47</v>
      </c>
      <c r="G19">
        <v>6.53</v>
      </c>
      <c r="H19">
        <v>6.65</v>
      </c>
      <c r="I19">
        <v>6.78</v>
      </c>
      <c r="J19">
        <v>6.75</v>
      </c>
      <c r="K19">
        <v>6.94</v>
      </c>
      <c r="L19">
        <v>6.75</v>
      </c>
      <c r="M19" t="e">
        <v>#N/A</v>
      </c>
      <c r="N19" t="e">
        <v>#N/A</v>
      </c>
      <c r="O19" t="e">
        <v>#N/A</v>
      </c>
      <c r="P19" t="e">
        <v>#N/A</v>
      </c>
      <c r="Q19">
        <v>5.8075000000000001</v>
      </c>
      <c r="R19">
        <v>5.9175000000000004</v>
      </c>
      <c r="S19">
        <v>6.0350000000000001</v>
      </c>
      <c r="T19">
        <v>6.2149999999999999</v>
      </c>
      <c r="U19">
        <v>6.6412500000000003</v>
      </c>
      <c r="V19" t="e">
        <v>#N/A</v>
      </c>
      <c r="W19" t="e">
        <v>#N/A</v>
      </c>
      <c r="X19">
        <v>28.98</v>
      </c>
    </row>
    <row r="20" spans="1:24" x14ac:dyDescent="0.55000000000000004">
      <c r="A20" s="5">
        <v>36544</v>
      </c>
      <c r="B20" t="e">
        <v>#N/A</v>
      </c>
      <c r="C20">
        <v>5.51</v>
      </c>
      <c r="D20">
        <v>5.78</v>
      </c>
      <c r="E20">
        <v>6.12</v>
      </c>
      <c r="F20">
        <v>6.46</v>
      </c>
      <c r="G20">
        <v>6.51</v>
      </c>
      <c r="H20">
        <v>6.62</v>
      </c>
      <c r="I20">
        <v>6.75</v>
      </c>
      <c r="J20">
        <v>6.73</v>
      </c>
      <c r="K20">
        <v>6.91</v>
      </c>
      <c r="L20">
        <v>6.72</v>
      </c>
      <c r="M20" t="e">
        <v>#N/A</v>
      </c>
      <c r="N20" t="e">
        <v>#N/A</v>
      </c>
      <c r="O20" t="e">
        <v>#N/A</v>
      </c>
      <c r="P20" t="e">
        <v>#N/A</v>
      </c>
      <c r="Q20">
        <v>5.8087499999999999</v>
      </c>
      <c r="R20">
        <v>5.92</v>
      </c>
      <c r="S20">
        <v>6.0374999999999996</v>
      </c>
      <c r="T20">
        <v>6.22</v>
      </c>
      <c r="U20">
        <v>6.6512500000000001</v>
      </c>
      <c r="V20" t="e">
        <v>#N/A</v>
      </c>
      <c r="W20" t="e">
        <v>#N/A</v>
      </c>
      <c r="X20">
        <v>29.11</v>
      </c>
    </row>
    <row r="21" spans="1:24" x14ac:dyDescent="0.55000000000000004">
      <c r="A21" s="5">
        <v>36545</v>
      </c>
      <c r="B21" t="e">
        <v>#N/A</v>
      </c>
      <c r="C21">
        <v>5.48</v>
      </c>
      <c r="D21">
        <v>5.84</v>
      </c>
      <c r="E21">
        <v>6.13</v>
      </c>
      <c r="F21">
        <v>6.49</v>
      </c>
      <c r="G21">
        <v>6.55</v>
      </c>
      <c r="H21">
        <v>6.67</v>
      </c>
      <c r="I21">
        <v>6.8</v>
      </c>
      <c r="J21">
        <v>6.79</v>
      </c>
      <c r="K21">
        <v>6.93</v>
      </c>
      <c r="L21">
        <v>6.74</v>
      </c>
      <c r="M21" t="e">
        <v>#N/A</v>
      </c>
      <c r="N21" t="e">
        <v>#N/A</v>
      </c>
      <c r="O21" t="e">
        <v>#N/A</v>
      </c>
      <c r="P21" t="e">
        <v>#N/A</v>
      </c>
      <c r="Q21">
        <v>5.81</v>
      </c>
      <c r="R21">
        <v>5.92</v>
      </c>
      <c r="S21">
        <v>6.04</v>
      </c>
      <c r="T21">
        <v>6.22</v>
      </c>
      <c r="U21">
        <v>6.65</v>
      </c>
      <c r="V21" t="e">
        <v>#N/A</v>
      </c>
      <c r="W21" t="e">
        <v>#N/A</v>
      </c>
      <c r="X21">
        <v>29.67</v>
      </c>
    </row>
    <row r="22" spans="1:24" x14ac:dyDescent="0.55000000000000004">
      <c r="A22" s="5">
        <v>36546</v>
      </c>
      <c r="B22" t="e">
        <v>#N/A</v>
      </c>
      <c r="C22">
        <v>5.47</v>
      </c>
      <c r="D22">
        <v>5.83</v>
      </c>
      <c r="E22">
        <v>6.12</v>
      </c>
      <c r="F22">
        <v>6.48</v>
      </c>
      <c r="G22">
        <v>6.54</v>
      </c>
      <c r="H22">
        <v>6.67</v>
      </c>
      <c r="I22">
        <v>6.8</v>
      </c>
      <c r="J22">
        <v>6.79</v>
      </c>
      <c r="K22">
        <v>6.91</v>
      </c>
      <c r="L22">
        <v>6.71</v>
      </c>
      <c r="M22" t="e">
        <v>#N/A</v>
      </c>
      <c r="N22" t="e">
        <v>#N/A</v>
      </c>
      <c r="O22" t="e">
        <v>#N/A</v>
      </c>
      <c r="P22" t="e">
        <v>#N/A</v>
      </c>
      <c r="Q22">
        <v>5.8137499999999998</v>
      </c>
      <c r="R22">
        <v>5.92</v>
      </c>
      <c r="S22">
        <v>6.04</v>
      </c>
      <c r="T22">
        <v>6.22</v>
      </c>
      <c r="U22">
        <v>6.65</v>
      </c>
      <c r="V22" t="e">
        <v>#N/A</v>
      </c>
      <c r="W22" t="e">
        <v>#N/A</v>
      </c>
      <c r="X22">
        <v>29.71</v>
      </c>
    </row>
    <row r="23" spans="1:24" x14ac:dyDescent="0.55000000000000004">
      <c r="A23" s="5">
        <v>36549</v>
      </c>
      <c r="B23" t="e">
        <v>#N/A</v>
      </c>
      <c r="C23">
        <v>5.55</v>
      </c>
      <c r="D23">
        <v>5.77</v>
      </c>
      <c r="E23">
        <v>6.13</v>
      </c>
      <c r="F23">
        <v>6.43</v>
      </c>
      <c r="G23">
        <v>6.48</v>
      </c>
      <c r="H23">
        <v>6.59</v>
      </c>
      <c r="I23">
        <v>6.71</v>
      </c>
      <c r="J23">
        <v>6.69</v>
      </c>
      <c r="K23">
        <v>6.86</v>
      </c>
      <c r="L23">
        <v>6.65</v>
      </c>
      <c r="M23" t="e">
        <v>#N/A</v>
      </c>
      <c r="N23" t="e">
        <v>#N/A</v>
      </c>
      <c r="O23" t="e">
        <v>#N/A</v>
      </c>
      <c r="P23" t="e">
        <v>#N/A</v>
      </c>
      <c r="Q23">
        <v>5.8187499999999996</v>
      </c>
      <c r="R23">
        <v>5.92</v>
      </c>
      <c r="S23">
        <v>6.04</v>
      </c>
      <c r="T23">
        <v>6.22</v>
      </c>
      <c r="U23">
        <v>6.6449999999999996</v>
      </c>
      <c r="V23" t="e">
        <v>#N/A</v>
      </c>
      <c r="W23" t="e">
        <v>#N/A</v>
      </c>
      <c r="X23">
        <v>29.25</v>
      </c>
    </row>
    <row r="24" spans="1:24" x14ac:dyDescent="0.55000000000000004">
      <c r="A24" s="5">
        <v>36550</v>
      </c>
      <c r="B24" t="e">
        <v>#N/A</v>
      </c>
      <c r="C24">
        <v>5.57</v>
      </c>
      <c r="D24">
        <v>5.78</v>
      </c>
      <c r="E24">
        <v>6.13</v>
      </c>
      <c r="F24">
        <v>6.44</v>
      </c>
      <c r="G24">
        <v>6.5</v>
      </c>
      <c r="H24">
        <v>6.6</v>
      </c>
      <c r="I24">
        <v>6.72</v>
      </c>
      <c r="J24">
        <v>6.7</v>
      </c>
      <c r="K24">
        <v>6.84</v>
      </c>
      <c r="L24">
        <v>6.64</v>
      </c>
      <c r="M24" t="e">
        <v>#N/A</v>
      </c>
      <c r="N24" t="e">
        <v>#N/A</v>
      </c>
      <c r="O24" t="e">
        <v>#N/A</v>
      </c>
      <c r="P24" t="e">
        <v>#N/A</v>
      </c>
      <c r="Q24">
        <v>5.82</v>
      </c>
      <c r="R24">
        <v>5.92</v>
      </c>
      <c r="S24">
        <v>6.04</v>
      </c>
      <c r="T24">
        <v>6.22</v>
      </c>
      <c r="U24">
        <v>6.63</v>
      </c>
      <c r="V24" t="e">
        <v>#N/A</v>
      </c>
      <c r="W24" t="e">
        <v>#N/A</v>
      </c>
      <c r="X24">
        <v>30.28</v>
      </c>
    </row>
    <row r="25" spans="1:24" x14ac:dyDescent="0.55000000000000004">
      <c r="A25" s="5">
        <v>36551</v>
      </c>
      <c r="B25" t="e">
        <v>#N/A</v>
      </c>
      <c r="C25">
        <v>5.58</v>
      </c>
      <c r="D25">
        <v>5.78</v>
      </c>
      <c r="E25">
        <v>6.15</v>
      </c>
      <c r="F25">
        <v>6.45</v>
      </c>
      <c r="G25">
        <v>6.51</v>
      </c>
      <c r="H25">
        <v>6.62</v>
      </c>
      <c r="I25">
        <v>6.72</v>
      </c>
      <c r="J25">
        <v>6.69</v>
      </c>
      <c r="K25">
        <v>6.79</v>
      </c>
      <c r="L25">
        <v>6.6</v>
      </c>
      <c r="M25" t="e">
        <v>#N/A</v>
      </c>
      <c r="N25" t="e">
        <v>#N/A</v>
      </c>
      <c r="O25" t="e">
        <v>#N/A</v>
      </c>
      <c r="P25" t="e">
        <v>#N/A</v>
      </c>
      <c r="Q25">
        <v>5.82125</v>
      </c>
      <c r="R25">
        <v>5.92</v>
      </c>
      <c r="S25">
        <v>6.04</v>
      </c>
      <c r="T25">
        <v>6.22</v>
      </c>
      <c r="U25">
        <v>6.63</v>
      </c>
      <c r="V25" t="e">
        <v>#N/A</v>
      </c>
      <c r="W25" t="e">
        <v>#N/A</v>
      </c>
      <c r="X25">
        <v>27.66</v>
      </c>
    </row>
    <row r="26" spans="1:24" x14ac:dyDescent="0.55000000000000004">
      <c r="A26" s="5">
        <v>36552</v>
      </c>
      <c r="B26" t="e">
        <v>#N/A</v>
      </c>
      <c r="C26">
        <v>5.59</v>
      </c>
      <c r="D26">
        <v>5.79</v>
      </c>
      <c r="E26">
        <v>6.19</v>
      </c>
      <c r="F26">
        <v>6.51</v>
      </c>
      <c r="G26">
        <v>6.58</v>
      </c>
      <c r="H26">
        <v>6.67</v>
      </c>
      <c r="I26">
        <v>6.72</v>
      </c>
      <c r="J26">
        <v>6.68</v>
      </c>
      <c r="K26">
        <v>6.73</v>
      </c>
      <c r="L26">
        <v>6.53</v>
      </c>
      <c r="M26" t="e">
        <v>#N/A</v>
      </c>
      <c r="N26" t="e">
        <v>#N/A</v>
      </c>
      <c r="O26" t="e">
        <v>#N/A</v>
      </c>
      <c r="P26" t="e">
        <v>#N/A</v>
      </c>
      <c r="Q26">
        <v>5.83</v>
      </c>
      <c r="R26">
        <v>5.9212499999999997</v>
      </c>
      <c r="S26">
        <v>6.04</v>
      </c>
      <c r="T26">
        <v>6.22</v>
      </c>
      <c r="U26">
        <v>6.6375000000000002</v>
      </c>
      <c r="V26" t="e">
        <v>#N/A</v>
      </c>
      <c r="W26" t="e">
        <v>#N/A</v>
      </c>
      <c r="X26">
        <v>27.22</v>
      </c>
    </row>
    <row r="27" spans="1:24" x14ac:dyDescent="0.55000000000000004">
      <c r="A27" s="5">
        <v>36553</v>
      </c>
      <c r="B27" t="e">
        <v>#N/A</v>
      </c>
      <c r="C27">
        <v>5.65</v>
      </c>
      <c r="D27">
        <v>5.86</v>
      </c>
      <c r="E27">
        <v>6.25</v>
      </c>
      <c r="F27">
        <v>6.58</v>
      </c>
      <c r="G27">
        <v>6.62</v>
      </c>
      <c r="H27">
        <v>6.68</v>
      </c>
      <c r="I27">
        <v>6.72</v>
      </c>
      <c r="J27">
        <v>6.66</v>
      </c>
      <c r="K27">
        <v>6.65</v>
      </c>
      <c r="L27">
        <v>6.45</v>
      </c>
      <c r="M27" t="e">
        <v>#N/A</v>
      </c>
      <c r="N27" t="e">
        <v>#N/A</v>
      </c>
      <c r="O27" t="e">
        <v>#N/A</v>
      </c>
      <c r="P27" t="e">
        <v>#N/A</v>
      </c>
      <c r="Q27">
        <v>5.8562500000000002</v>
      </c>
      <c r="R27">
        <v>5.9349999999999996</v>
      </c>
      <c r="S27">
        <v>6.0487500000000001</v>
      </c>
      <c r="T27">
        <v>6.2324999999999999</v>
      </c>
      <c r="U27">
        <v>6.6512500000000001</v>
      </c>
      <c r="V27" t="e">
        <v>#N/A</v>
      </c>
      <c r="W27" t="e">
        <v>#N/A</v>
      </c>
      <c r="X27">
        <v>27.27</v>
      </c>
    </row>
    <row r="28" spans="1:24" x14ac:dyDescent="0.55000000000000004">
      <c r="A28" s="5">
        <v>36556</v>
      </c>
      <c r="B28" t="e">
        <v>#N/A</v>
      </c>
      <c r="C28">
        <v>5.76</v>
      </c>
      <c r="D28">
        <v>5.97</v>
      </c>
      <c r="E28">
        <v>6.3</v>
      </c>
      <c r="F28">
        <v>6.61</v>
      </c>
      <c r="G28">
        <v>6.65</v>
      </c>
      <c r="H28">
        <v>6.71</v>
      </c>
      <c r="I28">
        <v>6.75</v>
      </c>
      <c r="J28">
        <v>6.68</v>
      </c>
      <c r="K28">
        <v>6.72</v>
      </c>
      <c r="L28">
        <v>6.49</v>
      </c>
      <c r="M28" t="e">
        <v>#N/A</v>
      </c>
      <c r="N28" t="e">
        <v>#N/A</v>
      </c>
      <c r="O28" t="e">
        <v>#N/A</v>
      </c>
      <c r="P28" t="e">
        <v>#N/A</v>
      </c>
      <c r="Q28">
        <v>5.8849999999999998</v>
      </c>
      <c r="R28">
        <v>5.9649999999999999</v>
      </c>
      <c r="S28">
        <v>6.0774999999999997</v>
      </c>
      <c r="T28">
        <v>6.2887500000000003</v>
      </c>
      <c r="U28">
        <v>6.75</v>
      </c>
      <c r="V28" t="e">
        <v>#N/A</v>
      </c>
      <c r="W28" t="e">
        <v>#N/A</v>
      </c>
      <c r="X28">
        <v>27.65</v>
      </c>
    </row>
    <row r="29" spans="1:24" x14ac:dyDescent="0.55000000000000004">
      <c r="A29" s="5">
        <v>36557</v>
      </c>
      <c r="B29" t="e">
        <v>#N/A</v>
      </c>
      <c r="C29">
        <v>5.71</v>
      </c>
      <c r="D29">
        <v>5.95</v>
      </c>
      <c r="E29">
        <v>6.3</v>
      </c>
      <c r="F29">
        <v>6.6</v>
      </c>
      <c r="G29">
        <v>6.63</v>
      </c>
      <c r="H29">
        <v>6.68</v>
      </c>
      <c r="I29">
        <v>6.71</v>
      </c>
      <c r="J29">
        <v>6.62</v>
      </c>
      <c r="K29">
        <v>6.66</v>
      </c>
      <c r="L29">
        <v>6.43</v>
      </c>
      <c r="M29" t="e">
        <v>#N/A</v>
      </c>
      <c r="N29" t="e">
        <v>#N/A</v>
      </c>
      <c r="O29" t="e">
        <v>#N/A</v>
      </c>
      <c r="P29" t="e">
        <v>#N/A</v>
      </c>
      <c r="Q29">
        <v>5.9050000000000002</v>
      </c>
      <c r="R29">
        <v>5.9874999999999998</v>
      </c>
      <c r="S29">
        <v>6.0912499999999996</v>
      </c>
      <c r="T29">
        <v>6.3075000000000001</v>
      </c>
      <c r="U29">
        <v>6.7762500000000001</v>
      </c>
      <c r="V29" t="e">
        <v>#N/A</v>
      </c>
      <c r="W29" t="e">
        <v>#N/A</v>
      </c>
      <c r="X29">
        <v>28.28</v>
      </c>
    </row>
    <row r="30" spans="1:24" x14ac:dyDescent="0.55000000000000004">
      <c r="A30" s="5">
        <v>36558</v>
      </c>
      <c r="B30" t="e">
        <v>#N/A</v>
      </c>
      <c r="C30">
        <v>5.66</v>
      </c>
      <c r="D30">
        <v>5.94</v>
      </c>
      <c r="E30">
        <v>6.24</v>
      </c>
      <c r="F30">
        <v>6.63</v>
      </c>
      <c r="G30">
        <v>6.66</v>
      </c>
      <c r="H30">
        <v>6.69</v>
      </c>
      <c r="I30">
        <v>6.71</v>
      </c>
      <c r="J30">
        <v>6.6</v>
      </c>
      <c r="K30">
        <v>6.61</v>
      </c>
      <c r="L30">
        <v>6.32</v>
      </c>
      <c r="M30" t="e">
        <v>#N/A</v>
      </c>
      <c r="N30" t="e">
        <v>#N/A</v>
      </c>
      <c r="O30" t="e">
        <v>#N/A</v>
      </c>
      <c r="P30" t="e">
        <v>#N/A</v>
      </c>
      <c r="Q30">
        <v>5.9237500000000001</v>
      </c>
      <c r="R30">
        <v>6.0049999999999999</v>
      </c>
      <c r="S30">
        <v>6.1</v>
      </c>
      <c r="T30">
        <v>6.32</v>
      </c>
      <c r="U30">
        <v>6.79</v>
      </c>
      <c r="V30" t="e">
        <v>#N/A</v>
      </c>
      <c r="W30" t="e">
        <v>#N/A</v>
      </c>
      <c r="X30">
        <v>27.52</v>
      </c>
    </row>
    <row r="31" spans="1:24" x14ac:dyDescent="0.55000000000000004">
      <c r="A31" s="5">
        <v>36559</v>
      </c>
      <c r="B31" t="e">
        <v>#N/A</v>
      </c>
      <c r="C31">
        <v>5.63</v>
      </c>
      <c r="D31">
        <v>5.86</v>
      </c>
      <c r="E31">
        <v>6.16</v>
      </c>
      <c r="F31">
        <v>6.56</v>
      </c>
      <c r="G31">
        <v>6.56</v>
      </c>
      <c r="H31">
        <v>6.56</v>
      </c>
      <c r="I31">
        <v>6.63</v>
      </c>
      <c r="J31">
        <v>6.49</v>
      </c>
      <c r="K31">
        <v>6.52</v>
      </c>
      <c r="L31">
        <v>6.17</v>
      </c>
      <c r="M31" t="e">
        <v>#N/A</v>
      </c>
      <c r="N31" t="e">
        <v>#N/A</v>
      </c>
      <c r="O31" t="e">
        <v>#N/A</v>
      </c>
      <c r="P31" t="e">
        <v>#N/A</v>
      </c>
      <c r="Q31">
        <v>5.8962500000000002</v>
      </c>
      <c r="R31">
        <v>5.9924999999999997</v>
      </c>
      <c r="S31">
        <v>6.0975000000000001</v>
      </c>
      <c r="T31">
        <v>6.3287500000000003</v>
      </c>
      <c r="U31">
        <v>6.8112500000000002</v>
      </c>
      <c r="V31" t="e">
        <v>#N/A</v>
      </c>
      <c r="W31" t="e">
        <v>#N/A</v>
      </c>
      <c r="X31">
        <v>28.26</v>
      </c>
    </row>
    <row r="32" spans="1:24" x14ac:dyDescent="0.55000000000000004">
      <c r="A32" s="5">
        <v>36560</v>
      </c>
      <c r="B32" t="e">
        <v>#N/A</v>
      </c>
      <c r="C32">
        <v>5.67</v>
      </c>
      <c r="D32">
        <v>5.94</v>
      </c>
      <c r="E32">
        <v>6.19</v>
      </c>
      <c r="F32">
        <v>6.63</v>
      </c>
      <c r="G32">
        <v>6.64</v>
      </c>
      <c r="H32">
        <v>6.64</v>
      </c>
      <c r="I32">
        <v>6.68</v>
      </c>
      <c r="J32">
        <v>6.53</v>
      </c>
      <c r="K32">
        <v>6.54</v>
      </c>
      <c r="L32">
        <v>6.23</v>
      </c>
      <c r="M32" t="e">
        <v>#N/A</v>
      </c>
      <c r="N32" t="e">
        <v>#N/A</v>
      </c>
      <c r="O32" t="e">
        <v>#N/A</v>
      </c>
      <c r="P32" t="e">
        <v>#N/A</v>
      </c>
      <c r="Q32">
        <v>5.89</v>
      </c>
      <c r="R32">
        <v>5.9924999999999997</v>
      </c>
      <c r="S32">
        <v>6.09</v>
      </c>
      <c r="T32">
        <v>6.3137499999999998</v>
      </c>
      <c r="U32">
        <v>6.7837500000000004</v>
      </c>
      <c r="V32" t="e">
        <v>#N/A</v>
      </c>
      <c r="W32" t="e">
        <v>#N/A</v>
      </c>
      <c r="X32">
        <v>28.67</v>
      </c>
    </row>
    <row r="33" spans="1:24" x14ac:dyDescent="0.55000000000000004">
      <c r="A33" s="5">
        <v>36563</v>
      </c>
      <c r="B33" t="e">
        <v>#N/A</v>
      </c>
      <c r="C33">
        <v>5.72</v>
      </c>
      <c r="D33">
        <v>6.04</v>
      </c>
      <c r="E33">
        <v>6.23</v>
      </c>
      <c r="F33">
        <v>6.68</v>
      </c>
      <c r="G33">
        <v>6.72</v>
      </c>
      <c r="H33">
        <v>6.76</v>
      </c>
      <c r="I33">
        <v>6.8</v>
      </c>
      <c r="J33">
        <v>6.64</v>
      </c>
      <c r="K33">
        <v>6.62</v>
      </c>
      <c r="L33">
        <v>6.34</v>
      </c>
      <c r="M33" t="e">
        <v>#N/A</v>
      </c>
      <c r="N33" t="e">
        <v>#N/A</v>
      </c>
      <c r="O33" t="e">
        <v>#N/A</v>
      </c>
      <c r="P33" t="e">
        <v>#N/A</v>
      </c>
      <c r="Q33">
        <v>5.8912500000000003</v>
      </c>
      <c r="R33">
        <v>6</v>
      </c>
      <c r="S33">
        <v>6.1</v>
      </c>
      <c r="T33">
        <v>6.33</v>
      </c>
      <c r="U33">
        <v>6.82</v>
      </c>
      <c r="V33" t="e">
        <v>#N/A</v>
      </c>
      <c r="W33" t="e">
        <v>#N/A</v>
      </c>
      <c r="X33">
        <v>28.4</v>
      </c>
    </row>
    <row r="34" spans="1:24" x14ac:dyDescent="0.55000000000000004">
      <c r="A34" s="5">
        <v>36564</v>
      </c>
      <c r="B34" t="e">
        <v>#N/A</v>
      </c>
      <c r="C34">
        <v>5.69</v>
      </c>
      <c r="D34">
        <v>6.02</v>
      </c>
      <c r="E34">
        <v>6.22</v>
      </c>
      <c r="F34">
        <v>6.69</v>
      </c>
      <c r="G34">
        <v>6.74</v>
      </c>
      <c r="H34">
        <v>6.74</v>
      </c>
      <c r="I34">
        <v>6.73</v>
      </c>
      <c r="J34">
        <v>6.59</v>
      </c>
      <c r="K34">
        <v>6.51</v>
      </c>
      <c r="L34">
        <v>6.22</v>
      </c>
      <c r="M34" t="e">
        <v>#N/A</v>
      </c>
      <c r="N34" t="e">
        <v>#N/A</v>
      </c>
      <c r="O34" t="e">
        <v>#N/A</v>
      </c>
      <c r="P34" t="e">
        <v>#N/A</v>
      </c>
      <c r="Q34">
        <v>5.89</v>
      </c>
      <c r="R34">
        <v>6</v>
      </c>
      <c r="S34">
        <v>6.1</v>
      </c>
      <c r="T34">
        <v>6.33</v>
      </c>
      <c r="U34">
        <v>6.82</v>
      </c>
      <c r="V34" t="e">
        <v>#N/A</v>
      </c>
      <c r="W34" t="e">
        <v>#N/A</v>
      </c>
      <c r="X34">
        <v>28.05</v>
      </c>
    </row>
    <row r="35" spans="1:24" x14ac:dyDescent="0.55000000000000004">
      <c r="A35" s="5">
        <v>36565</v>
      </c>
      <c r="B35" t="e">
        <v>#N/A</v>
      </c>
      <c r="C35">
        <v>5.66</v>
      </c>
      <c r="D35">
        <v>5.99</v>
      </c>
      <c r="E35">
        <v>6.2</v>
      </c>
      <c r="F35">
        <v>6.69</v>
      </c>
      <c r="G35">
        <v>6.75</v>
      </c>
      <c r="H35">
        <v>6.77</v>
      </c>
      <c r="I35">
        <v>6.78</v>
      </c>
      <c r="J35">
        <v>6.56</v>
      </c>
      <c r="K35">
        <v>6.6</v>
      </c>
      <c r="L35">
        <v>6.32</v>
      </c>
      <c r="M35" t="e">
        <v>#N/A</v>
      </c>
      <c r="N35" t="e">
        <v>#N/A</v>
      </c>
      <c r="O35" t="e">
        <v>#N/A</v>
      </c>
      <c r="P35" t="e">
        <v>#N/A</v>
      </c>
      <c r="Q35">
        <v>5.89</v>
      </c>
      <c r="R35">
        <v>6</v>
      </c>
      <c r="S35">
        <v>6.1</v>
      </c>
      <c r="T35">
        <v>6.32125</v>
      </c>
      <c r="U35">
        <v>6.8025000000000002</v>
      </c>
      <c r="V35" t="e">
        <v>#N/A</v>
      </c>
      <c r="W35" t="e">
        <v>#N/A</v>
      </c>
      <c r="X35">
        <v>28.71</v>
      </c>
    </row>
    <row r="36" spans="1:24" x14ac:dyDescent="0.55000000000000004">
      <c r="A36" s="5">
        <v>36566</v>
      </c>
      <c r="B36" t="e">
        <v>#N/A</v>
      </c>
      <c r="C36">
        <v>5.67</v>
      </c>
      <c r="D36">
        <v>5.98</v>
      </c>
      <c r="E36">
        <v>6.2</v>
      </c>
      <c r="F36">
        <v>6.67</v>
      </c>
      <c r="G36">
        <v>6.74</v>
      </c>
      <c r="H36">
        <v>6.78</v>
      </c>
      <c r="I36">
        <v>6.87</v>
      </c>
      <c r="J36">
        <v>6.67</v>
      </c>
      <c r="K36">
        <v>6.67</v>
      </c>
      <c r="L36">
        <v>6.35</v>
      </c>
      <c r="M36" t="e">
        <v>#N/A</v>
      </c>
      <c r="N36" t="e">
        <v>#N/A</v>
      </c>
      <c r="O36" t="e">
        <v>#N/A</v>
      </c>
      <c r="P36" t="e">
        <v>#N/A</v>
      </c>
      <c r="Q36">
        <v>5.8887499999999999</v>
      </c>
      <c r="R36">
        <v>5.9974999999999996</v>
      </c>
      <c r="S36">
        <v>6.0987499999999999</v>
      </c>
      <c r="T36">
        <v>6.3224999999999998</v>
      </c>
      <c r="U36">
        <v>6.8025000000000002</v>
      </c>
      <c r="V36" t="e">
        <v>#N/A</v>
      </c>
      <c r="W36" t="e">
        <v>#N/A</v>
      </c>
      <c r="X36">
        <v>29.49</v>
      </c>
    </row>
    <row r="37" spans="1:24" x14ac:dyDescent="0.55000000000000004">
      <c r="A37" s="5">
        <v>36567</v>
      </c>
      <c r="B37" t="e">
        <v>#N/A</v>
      </c>
      <c r="C37">
        <v>5.66</v>
      </c>
      <c r="D37">
        <v>5.98</v>
      </c>
      <c r="E37">
        <v>6.17</v>
      </c>
      <c r="F37">
        <v>6.65</v>
      </c>
      <c r="G37">
        <v>6.73</v>
      </c>
      <c r="H37">
        <v>6.77</v>
      </c>
      <c r="I37">
        <v>6.81</v>
      </c>
      <c r="J37">
        <v>6.63</v>
      </c>
      <c r="K37">
        <v>6.62</v>
      </c>
      <c r="L37">
        <v>6.29</v>
      </c>
      <c r="M37" t="e">
        <v>#N/A</v>
      </c>
      <c r="N37" t="e">
        <v>#N/A</v>
      </c>
      <c r="O37" t="e">
        <v>#N/A</v>
      </c>
      <c r="P37" t="e">
        <v>#N/A</v>
      </c>
      <c r="Q37">
        <v>5.8849999999999998</v>
      </c>
      <c r="R37">
        <v>5.9950000000000001</v>
      </c>
      <c r="S37">
        <v>6.0962500000000004</v>
      </c>
      <c r="T37">
        <v>6.3237500000000004</v>
      </c>
      <c r="U37">
        <v>6.8012499999999996</v>
      </c>
      <c r="V37" t="e">
        <v>#N/A</v>
      </c>
      <c r="W37" t="e">
        <v>#N/A</v>
      </c>
      <c r="X37">
        <v>29.51</v>
      </c>
    </row>
    <row r="38" spans="1:24" x14ac:dyDescent="0.55000000000000004">
      <c r="A38" s="5">
        <v>36570</v>
      </c>
      <c r="B38" t="e">
        <v>#N/A</v>
      </c>
      <c r="C38">
        <v>5.68</v>
      </c>
      <c r="D38">
        <v>6.04</v>
      </c>
      <c r="E38">
        <v>6.19</v>
      </c>
      <c r="F38">
        <v>6.62</v>
      </c>
      <c r="G38">
        <v>6.68</v>
      </c>
      <c r="H38">
        <v>6.72</v>
      </c>
      <c r="I38">
        <v>6.74</v>
      </c>
      <c r="J38">
        <v>6.56</v>
      </c>
      <c r="K38">
        <v>6.55</v>
      </c>
      <c r="L38">
        <v>6.22</v>
      </c>
      <c r="M38" t="e">
        <v>#N/A</v>
      </c>
      <c r="N38" t="e">
        <v>#N/A</v>
      </c>
      <c r="O38" t="e">
        <v>#N/A</v>
      </c>
      <c r="P38" t="e">
        <v>#N/A</v>
      </c>
      <c r="Q38">
        <v>5.88</v>
      </c>
      <c r="R38">
        <v>5.99</v>
      </c>
      <c r="S38">
        <v>6.09</v>
      </c>
      <c r="T38">
        <v>6.32125</v>
      </c>
      <c r="U38">
        <v>6.79</v>
      </c>
      <c r="V38" t="e">
        <v>#N/A</v>
      </c>
      <c r="W38" t="e">
        <v>#N/A</v>
      </c>
      <c r="X38">
        <v>30.3</v>
      </c>
    </row>
    <row r="39" spans="1:24" x14ac:dyDescent="0.55000000000000004">
      <c r="A39" s="5">
        <v>36571</v>
      </c>
      <c r="B39" t="e">
        <v>#N/A</v>
      </c>
      <c r="C39">
        <v>5.75</v>
      </c>
      <c r="D39">
        <v>6.01</v>
      </c>
      <c r="E39">
        <v>6.2</v>
      </c>
      <c r="F39">
        <v>6.66</v>
      </c>
      <c r="G39">
        <v>6.72</v>
      </c>
      <c r="H39">
        <v>6.74</v>
      </c>
      <c r="I39">
        <v>6.76</v>
      </c>
      <c r="J39">
        <v>6.56</v>
      </c>
      <c r="K39">
        <v>6.59</v>
      </c>
      <c r="L39">
        <v>6.26</v>
      </c>
      <c r="M39" t="e">
        <v>#N/A</v>
      </c>
      <c r="N39" t="e">
        <v>#N/A</v>
      </c>
      <c r="O39" t="e">
        <v>#N/A</v>
      </c>
      <c r="P39" t="e">
        <v>#N/A</v>
      </c>
      <c r="Q39">
        <v>5.88</v>
      </c>
      <c r="R39">
        <v>5.99</v>
      </c>
      <c r="S39">
        <v>6.09</v>
      </c>
      <c r="T39">
        <v>6.32</v>
      </c>
      <c r="U39">
        <v>6.78125</v>
      </c>
      <c r="V39" t="e">
        <v>#N/A</v>
      </c>
      <c r="W39" t="e">
        <v>#N/A</v>
      </c>
      <c r="X39">
        <v>30.17</v>
      </c>
    </row>
    <row r="40" spans="1:24" x14ac:dyDescent="0.55000000000000004">
      <c r="A40" s="5">
        <v>36572</v>
      </c>
      <c r="B40" t="e">
        <v>#N/A</v>
      </c>
      <c r="C40">
        <v>5.73</v>
      </c>
      <c r="D40">
        <v>6</v>
      </c>
      <c r="E40">
        <v>6.22</v>
      </c>
      <c r="F40">
        <v>6.63</v>
      </c>
      <c r="G40">
        <v>6.7</v>
      </c>
      <c r="H40">
        <v>6.75</v>
      </c>
      <c r="I40">
        <v>6.77</v>
      </c>
      <c r="J40">
        <v>6.56</v>
      </c>
      <c r="K40">
        <v>6.6</v>
      </c>
      <c r="L40">
        <v>6.27</v>
      </c>
      <c r="M40" t="e">
        <v>#N/A</v>
      </c>
      <c r="N40" t="e">
        <v>#N/A</v>
      </c>
      <c r="O40" t="e">
        <v>#N/A</v>
      </c>
      <c r="P40" t="e">
        <v>#N/A</v>
      </c>
      <c r="Q40">
        <v>5.88</v>
      </c>
      <c r="R40">
        <v>5.99</v>
      </c>
      <c r="S40">
        <v>6.09</v>
      </c>
      <c r="T40">
        <v>6.32</v>
      </c>
      <c r="U40">
        <v>6.7962499999999997</v>
      </c>
      <c r="V40" t="e">
        <v>#N/A</v>
      </c>
      <c r="W40" t="e">
        <v>#N/A</v>
      </c>
      <c r="X40">
        <v>30.01</v>
      </c>
    </row>
    <row r="41" spans="1:24" x14ac:dyDescent="0.55000000000000004">
      <c r="A41" s="5">
        <v>36573</v>
      </c>
      <c r="B41" t="e">
        <v>#N/A</v>
      </c>
      <c r="C41">
        <v>5.74</v>
      </c>
      <c r="D41">
        <v>6.03</v>
      </c>
      <c r="E41">
        <v>6.28</v>
      </c>
      <c r="F41">
        <v>6.69</v>
      </c>
      <c r="G41">
        <v>6.72</v>
      </c>
      <c r="H41">
        <v>6.76</v>
      </c>
      <c r="I41">
        <v>6.81</v>
      </c>
      <c r="J41">
        <v>6.58</v>
      </c>
      <c r="K41">
        <v>6.55</v>
      </c>
      <c r="L41">
        <v>6.23</v>
      </c>
      <c r="M41" t="e">
        <v>#N/A</v>
      </c>
      <c r="N41" t="e">
        <v>#N/A</v>
      </c>
      <c r="O41" t="e">
        <v>#N/A</v>
      </c>
      <c r="P41" t="e">
        <v>#N/A</v>
      </c>
      <c r="Q41">
        <v>5.88</v>
      </c>
      <c r="R41">
        <v>5.99</v>
      </c>
      <c r="S41">
        <v>6.09</v>
      </c>
      <c r="T41">
        <v>6.32125</v>
      </c>
      <c r="U41">
        <v>6.8</v>
      </c>
      <c r="V41" t="e">
        <v>#N/A</v>
      </c>
      <c r="W41" t="e">
        <v>#N/A</v>
      </c>
      <c r="X41">
        <v>29.37</v>
      </c>
    </row>
    <row r="42" spans="1:24" x14ac:dyDescent="0.55000000000000004">
      <c r="A42" s="5">
        <v>36574</v>
      </c>
      <c r="B42" t="e">
        <v>#N/A</v>
      </c>
      <c r="C42">
        <v>5.75</v>
      </c>
      <c r="D42">
        <v>6.02</v>
      </c>
      <c r="E42">
        <v>6.26</v>
      </c>
      <c r="F42">
        <v>6.66</v>
      </c>
      <c r="G42">
        <v>6.71</v>
      </c>
      <c r="H42">
        <v>6.72</v>
      </c>
      <c r="I42">
        <v>6.72</v>
      </c>
      <c r="J42">
        <v>6.49</v>
      </c>
      <c r="K42">
        <v>6.47</v>
      </c>
      <c r="L42">
        <v>6.16</v>
      </c>
      <c r="M42" t="e">
        <v>#N/A</v>
      </c>
      <c r="N42" t="e">
        <v>#N/A</v>
      </c>
      <c r="O42" t="e">
        <v>#N/A</v>
      </c>
      <c r="P42" t="e">
        <v>#N/A</v>
      </c>
      <c r="Q42">
        <v>5.88</v>
      </c>
      <c r="R42">
        <v>6</v>
      </c>
      <c r="S42">
        <v>6.11</v>
      </c>
      <c r="T42">
        <v>6.3550000000000004</v>
      </c>
      <c r="U42">
        <v>6.8612500000000001</v>
      </c>
      <c r="V42" t="e">
        <v>#N/A</v>
      </c>
      <c r="W42" t="e">
        <v>#N/A</v>
      </c>
      <c r="X42">
        <v>29.51</v>
      </c>
    </row>
    <row r="43" spans="1:24" x14ac:dyDescent="0.55000000000000004">
      <c r="A43" s="5">
        <v>36577</v>
      </c>
      <c r="B43" t="e">
        <v>#N/A</v>
      </c>
      <c r="C43" t="e">
        <v>#N/A</v>
      </c>
      <c r="D43" t="e">
        <v>#N/A</v>
      </c>
      <c r="E43" t="e">
        <v>#N/A</v>
      </c>
      <c r="F43" t="e">
        <v>#N/A</v>
      </c>
      <c r="G43" t="e">
        <v>#N/A</v>
      </c>
      <c r="H43" t="e">
        <v>#N/A</v>
      </c>
      <c r="I43" t="e">
        <v>#N/A</v>
      </c>
      <c r="J43" t="e">
        <v>#N/A</v>
      </c>
      <c r="K43" t="e">
        <v>#N/A</v>
      </c>
      <c r="L43" t="e">
        <v>#N/A</v>
      </c>
      <c r="M43" t="e">
        <v>#N/A</v>
      </c>
      <c r="N43" t="e">
        <v>#N/A</v>
      </c>
      <c r="O43" t="e">
        <v>#N/A</v>
      </c>
      <c r="P43" t="e">
        <v>#N/A</v>
      </c>
      <c r="Q43">
        <v>5.88</v>
      </c>
      <c r="R43">
        <v>6</v>
      </c>
      <c r="S43">
        <v>6.11</v>
      </c>
      <c r="T43">
        <v>6.3537499999999998</v>
      </c>
      <c r="U43">
        <v>6.8512500000000003</v>
      </c>
      <c r="V43" t="e">
        <v>#N/A</v>
      </c>
      <c r="W43" t="e">
        <v>#N/A</v>
      </c>
      <c r="X43" t="e">
        <v>#N/A</v>
      </c>
    </row>
    <row r="44" spans="1:24" x14ac:dyDescent="0.55000000000000004">
      <c r="A44" s="5">
        <v>36578</v>
      </c>
      <c r="B44" t="e">
        <v>#N/A</v>
      </c>
      <c r="C44">
        <v>5.82</v>
      </c>
      <c r="D44">
        <v>6.03</v>
      </c>
      <c r="E44">
        <v>6.22</v>
      </c>
      <c r="F44">
        <v>6.57</v>
      </c>
      <c r="G44">
        <v>6.62</v>
      </c>
      <c r="H44">
        <v>6.62</v>
      </c>
      <c r="I44">
        <v>6.6</v>
      </c>
      <c r="J44">
        <v>6.36</v>
      </c>
      <c r="K44">
        <v>6.39</v>
      </c>
      <c r="L44">
        <v>6.08</v>
      </c>
      <c r="M44" t="e">
        <v>#N/A</v>
      </c>
      <c r="N44" t="e">
        <v>#N/A</v>
      </c>
      <c r="O44" t="e">
        <v>#N/A</v>
      </c>
      <c r="P44" t="e">
        <v>#N/A</v>
      </c>
      <c r="Q44">
        <v>5.88</v>
      </c>
      <c r="R44">
        <v>6</v>
      </c>
      <c r="S44">
        <v>6.11</v>
      </c>
      <c r="T44">
        <v>6.3525</v>
      </c>
      <c r="U44">
        <v>6.8537499999999998</v>
      </c>
      <c r="V44" t="e">
        <v>#N/A</v>
      </c>
      <c r="W44" t="e">
        <v>#N/A</v>
      </c>
      <c r="X44">
        <v>29.63</v>
      </c>
    </row>
    <row r="45" spans="1:24" x14ac:dyDescent="0.55000000000000004">
      <c r="A45" s="5">
        <v>36579</v>
      </c>
      <c r="B45" t="e">
        <v>#N/A</v>
      </c>
      <c r="C45">
        <v>5.82</v>
      </c>
      <c r="D45">
        <v>6.03</v>
      </c>
      <c r="E45">
        <v>6.27</v>
      </c>
      <c r="F45">
        <v>6.61</v>
      </c>
      <c r="G45">
        <v>6.63</v>
      </c>
      <c r="H45">
        <v>6.66</v>
      </c>
      <c r="I45">
        <v>6.7</v>
      </c>
      <c r="J45">
        <v>6.44</v>
      </c>
      <c r="K45">
        <v>6.45</v>
      </c>
      <c r="L45">
        <v>6.14</v>
      </c>
      <c r="M45" t="e">
        <v>#N/A</v>
      </c>
      <c r="N45" t="e">
        <v>#N/A</v>
      </c>
      <c r="O45" t="e">
        <v>#N/A</v>
      </c>
      <c r="P45" t="e">
        <v>#N/A</v>
      </c>
      <c r="Q45">
        <v>5.8787500000000001</v>
      </c>
      <c r="R45">
        <v>6</v>
      </c>
      <c r="S45">
        <v>6.11</v>
      </c>
      <c r="T45">
        <v>6.35</v>
      </c>
      <c r="U45">
        <v>6.835</v>
      </c>
      <c r="V45" t="e">
        <v>#N/A</v>
      </c>
      <c r="W45" t="e">
        <v>#N/A</v>
      </c>
      <c r="X45">
        <v>30.19</v>
      </c>
    </row>
    <row r="46" spans="1:24" x14ac:dyDescent="0.55000000000000004">
      <c r="A46" s="5">
        <v>36580</v>
      </c>
      <c r="B46" t="e">
        <v>#N/A</v>
      </c>
      <c r="C46">
        <v>5.81</v>
      </c>
      <c r="D46">
        <v>6.02</v>
      </c>
      <c r="E46">
        <v>6.22</v>
      </c>
      <c r="F46">
        <v>6.52</v>
      </c>
      <c r="G46">
        <v>6.54</v>
      </c>
      <c r="H46">
        <v>6.56</v>
      </c>
      <c r="I46">
        <v>6.61</v>
      </c>
      <c r="J46">
        <v>6.36</v>
      </c>
      <c r="K46">
        <v>6.43</v>
      </c>
      <c r="L46">
        <v>6.13</v>
      </c>
      <c r="M46" t="e">
        <v>#N/A</v>
      </c>
      <c r="N46" t="e">
        <v>#N/A</v>
      </c>
      <c r="O46" t="e">
        <v>#N/A</v>
      </c>
      <c r="P46" t="e">
        <v>#N/A</v>
      </c>
      <c r="Q46">
        <v>5.8775000000000004</v>
      </c>
      <c r="R46">
        <v>6</v>
      </c>
      <c r="S46">
        <v>6.11</v>
      </c>
      <c r="T46">
        <v>6.35</v>
      </c>
      <c r="U46">
        <v>6.8412499999999996</v>
      </c>
      <c r="V46" t="e">
        <v>#N/A</v>
      </c>
      <c r="W46" t="e">
        <v>#N/A</v>
      </c>
      <c r="X46">
        <v>30.23</v>
      </c>
    </row>
    <row r="47" spans="1:24" x14ac:dyDescent="0.55000000000000004">
      <c r="A47" s="5">
        <v>36581</v>
      </c>
      <c r="B47" t="e">
        <v>#N/A</v>
      </c>
      <c r="C47">
        <v>5.79</v>
      </c>
      <c r="D47">
        <v>5.99</v>
      </c>
      <c r="E47">
        <v>6.18</v>
      </c>
      <c r="F47">
        <v>6.45</v>
      </c>
      <c r="G47">
        <v>6.48</v>
      </c>
      <c r="H47">
        <v>6.5</v>
      </c>
      <c r="I47">
        <v>6.61</v>
      </c>
      <c r="J47">
        <v>6.36</v>
      </c>
      <c r="K47">
        <v>6.47</v>
      </c>
      <c r="L47">
        <v>6.17</v>
      </c>
      <c r="M47" t="e">
        <v>#N/A</v>
      </c>
      <c r="N47" t="e">
        <v>#N/A</v>
      </c>
      <c r="O47" t="e">
        <v>#N/A</v>
      </c>
      <c r="P47" t="e">
        <v>#N/A</v>
      </c>
      <c r="Q47">
        <v>5.8762499999999998</v>
      </c>
      <c r="R47">
        <v>6</v>
      </c>
      <c r="S47">
        <v>6.1012500000000003</v>
      </c>
      <c r="T47">
        <v>6.3324999999999996</v>
      </c>
      <c r="U47">
        <v>6.7949999999999999</v>
      </c>
      <c r="V47" t="e">
        <v>#N/A</v>
      </c>
      <c r="W47" t="e">
        <v>#N/A</v>
      </c>
      <c r="X47">
        <v>30.34</v>
      </c>
    </row>
    <row r="48" spans="1:24" x14ac:dyDescent="0.55000000000000004">
      <c r="A48" s="5">
        <v>36584</v>
      </c>
      <c r="B48" t="e">
        <v>#N/A</v>
      </c>
      <c r="C48">
        <v>5.8</v>
      </c>
      <c r="D48">
        <v>6.02</v>
      </c>
      <c r="E48">
        <v>6.21</v>
      </c>
      <c r="F48">
        <v>6.47</v>
      </c>
      <c r="G48">
        <v>6.5</v>
      </c>
      <c r="H48">
        <v>6.53</v>
      </c>
      <c r="I48">
        <v>6.62</v>
      </c>
      <c r="J48">
        <v>6.37</v>
      </c>
      <c r="K48">
        <v>6.47</v>
      </c>
      <c r="L48">
        <v>6.16</v>
      </c>
      <c r="M48" t="e">
        <v>#N/A</v>
      </c>
      <c r="N48" t="e">
        <v>#N/A</v>
      </c>
      <c r="O48" t="e">
        <v>#N/A</v>
      </c>
      <c r="P48" t="e">
        <v>#N/A</v>
      </c>
      <c r="Q48">
        <v>5.9124999999999996</v>
      </c>
      <c r="R48">
        <v>6</v>
      </c>
      <c r="S48">
        <v>6.1012500000000003</v>
      </c>
      <c r="T48">
        <v>6.3224999999999998</v>
      </c>
      <c r="U48">
        <v>6.7525000000000004</v>
      </c>
      <c r="V48" t="e">
        <v>#N/A</v>
      </c>
      <c r="W48" t="e">
        <v>#N/A</v>
      </c>
      <c r="X48">
        <v>30.11</v>
      </c>
    </row>
    <row r="49" spans="1:24" x14ac:dyDescent="0.55000000000000004">
      <c r="A49" s="5">
        <v>36585</v>
      </c>
      <c r="B49" t="e">
        <v>#N/A</v>
      </c>
      <c r="C49">
        <v>5.78</v>
      </c>
      <c r="D49">
        <v>6.02</v>
      </c>
      <c r="E49">
        <v>6.2</v>
      </c>
      <c r="F49">
        <v>6.53</v>
      </c>
      <c r="G49">
        <v>6.58</v>
      </c>
      <c r="H49">
        <v>6.61</v>
      </c>
      <c r="I49">
        <v>6.67</v>
      </c>
      <c r="J49">
        <v>6.42</v>
      </c>
      <c r="K49">
        <v>6.46</v>
      </c>
      <c r="L49">
        <v>6.15</v>
      </c>
      <c r="M49" t="e">
        <v>#N/A</v>
      </c>
      <c r="N49" t="e">
        <v>#N/A</v>
      </c>
      <c r="O49" t="e">
        <v>#N/A</v>
      </c>
      <c r="P49" t="e">
        <v>#N/A</v>
      </c>
      <c r="Q49">
        <v>5.9187500000000002</v>
      </c>
      <c r="R49">
        <v>6.0049999999999999</v>
      </c>
      <c r="S49">
        <v>6.1087499999999997</v>
      </c>
      <c r="T49">
        <v>6.3312499999999998</v>
      </c>
      <c r="U49">
        <v>6.7637499999999999</v>
      </c>
      <c r="V49" t="e">
        <v>#N/A</v>
      </c>
      <c r="W49" t="e">
        <v>#N/A</v>
      </c>
      <c r="X49">
        <v>30.57</v>
      </c>
    </row>
    <row r="50" spans="1:24" x14ac:dyDescent="0.55000000000000004">
      <c r="A50" s="5">
        <v>36586</v>
      </c>
      <c r="B50" t="e">
        <v>#N/A</v>
      </c>
      <c r="C50">
        <v>5.76</v>
      </c>
      <c r="D50">
        <v>6.02</v>
      </c>
      <c r="E50">
        <v>6.17</v>
      </c>
      <c r="F50">
        <v>6.52</v>
      </c>
      <c r="G50">
        <v>6.54</v>
      </c>
      <c r="H50">
        <v>6.59</v>
      </c>
      <c r="I50">
        <v>6.63</v>
      </c>
      <c r="J50">
        <v>6.39</v>
      </c>
      <c r="K50">
        <v>6.48</v>
      </c>
      <c r="L50">
        <v>6.16</v>
      </c>
      <c r="M50" t="e">
        <v>#N/A</v>
      </c>
      <c r="N50" t="e">
        <v>#N/A</v>
      </c>
      <c r="O50" t="e">
        <v>#N/A</v>
      </c>
      <c r="P50" t="e">
        <v>#N/A</v>
      </c>
      <c r="Q50">
        <v>5.9262499999999996</v>
      </c>
      <c r="R50">
        <v>6.01</v>
      </c>
      <c r="S50">
        <v>6.11</v>
      </c>
      <c r="T50">
        <v>6.3312499999999998</v>
      </c>
      <c r="U50">
        <v>6.7637499999999999</v>
      </c>
      <c r="V50" t="e">
        <v>#N/A</v>
      </c>
      <c r="W50" t="e">
        <v>#N/A</v>
      </c>
      <c r="X50">
        <v>31.71</v>
      </c>
    </row>
    <row r="51" spans="1:24" x14ac:dyDescent="0.55000000000000004">
      <c r="A51" s="5">
        <v>36587</v>
      </c>
      <c r="B51" t="e">
        <v>#N/A</v>
      </c>
      <c r="C51">
        <v>5.76</v>
      </c>
      <c r="D51">
        <v>6.03</v>
      </c>
      <c r="E51">
        <v>6.19</v>
      </c>
      <c r="F51">
        <v>6.52</v>
      </c>
      <c r="G51">
        <v>6.58</v>
      </c>
      <c r="H51">
        <v>6.59</v>
      </c>
      <c r="I51">
        <v>6.64</v>
      </c>
      <c r="J51">
        <v>6.4</v>
      </c>
      <c r="K51">
        <v>6.45</v>
      </c>
      <c r="L51">
        <v>6.15</v>
      </c>
      <c r="M51" t="e">
        <v>#N/A</v>
      </c>
      <c r="N51" t="e">
        <v>#N/A</v>
      </c>
      <c r="O51" t="e">
        <v>#N/A</v>
      </c>
      <c r="P51" t="e">
        <v>#N/A</v>
      </c>
      <c r="Q51">
        <v>5.9362500000000002</v>
      </c>
      <c r="R51">
        <v>6.0187499999999998</v>
      </c>
      <c r="S51">
        <v>6.1187500000000004</v>
      </c>
      <c r="T51">
        <v>6.3362499999999997</v>
      </c>
      <c r="U51">
        <v>6.7649999999999997</v>
      </c>
      <c r="V51" t="e">
        <v>#N/A</v>
      </c>
      <c r="W51" t="e">
        <v>#N/A</v>
      </c>
      <c r="X51">
        <v>31.51</v>
      </c>
    </row>
    <row r="52" spans="1:24" x14ac:dyDescent="0.55000000000000004">
      <c r="A52" s="5">
        <v>36588</v>
      </c>
      <c r="B52" t="e">
        <v>#N/A</v>
      </c>
      <c r="C52">
        <v>5.79</v>
      </c>
      <c r="D52">
        <v>6.02</v>
      </c>
      <c r="E52">
        <v>6.15</v>
      </c>
      <c r="F52">
        <v>6.5</v>
      </c>
      <c r="G52">
        <v>6.56</v>
      </c>
      <c r="H52">
        <v>6.6</v>
      </c>
      <c r="I52">
        <v>6.62</v>
      </c>
      <c r="J52">
        <v>6.39</v>
      </c>
      <c r="K52">
        <v>6.41</v>
      </c>
      <c r="L52">
        <v>6.13</v>
      </c>
      <c r="M52" t="e">
        <v>#N/A</v>
      </c>
      <c r="N52" t="e">
        <v>#N/A</v>
      </c>
      <c r="O52" t="e">
        <v>#N/A</v>
      </c>
      <c r="P52" t="e">
        <v>#N/A</v>
      </c>
      <c r="Q52">
        <v>5.9412500000000001</v>
      </c>
      <c r="R52">
        <v>6.02</v>
      </c>
      <c r="S52">
        <v>6.12</v>
      </c>
      <c r="T52">
        <v>6.34</v>
      </c>
      <c r="U52">
        <v>6.7637499999999999</v>
      </c>
      <c r="V52" t="e">
        <v>#N/A</v>
      </c>
      <c r="W52" t="e">
        <v>#N/A</v>
      </c>
      <c r="X52">
        <v>31.46</v>
      </c>
    </row>
    <row r="53" spans="1:24" x14ac:dyDescent="0.55000000000000004">
      <c r="A53" s="5">
        <v>36591</v>
      </c>
      <c r="B53" t="e">
        <v>#N/A</v>
      </c>
      <c r="C53">
        <v>5.85</v>
      </c>
      <c r="D53">
        <v>6.08</v>
      </c>
      <c r="E53">
        <v>6.2</v>
      </c>
      <c r="F53">
        <v>6.55</v>
      </c>
      <c r="G53">
        <v>6.62</v>
      </c>
      <c r="H53">
        <v>6.64</v>
      </c>
      <c r="I53">
        <v>6.65</v>
      </c>
      <c r="J53">
        <v>6.42</v>
      </c>
      <c r="K53">
        <v>6.46</v>
      </c>
      <c r="L53">
        <v>6.16</v>
      </c>
      <c r="M53" t="e">
        <v>#N/A</v>
      </c>
      <c r="N53" t="e">
        <v>#N/A</v>
      </c>
      <c r="O53" t="e">
        <v>#N/A</v>
      </c>
      <c r="P53" t="e">
        <v>#N/A</v>
      </c>
      <c r="Q53">
        <v>5.95</v>
      </c>
      <c r="R53">
        <v>6.02</v>
      </c>
      <c r="S53">
        <v>6.12</v>
      </c>
      <c r="T53">
        <v>6.34</v>
      </c>
      <c r="U53">
        <v>6.7612500000000004</v>
      </c>
      <c r="V53" t="e">
        <v>#N/A</v>
      </c>
      <c r="W53" t="e">
        <v>#N/A</v>
      </c>
      <c r="X53">
        <v>32.19</v>
      </c>
    </row>
    <row r="54" spans="1:24" x14ac:dyDescent="0.55000000000000004">
      <c r="A54" s="5">
        <v>36592</v>
      </c>
      <c r="B54" t="e">
        <v>#N/A</v>
      </c>
      <c r="C54">
        <v>5.83</v>
      </c>
      <c r="D54">
        <v>6.07</v>
      </c>
      <c r="E54">
        <v>6.17</v>
      </c>
      <c r="F54">
        <v>6.48</v>
      </c>
      <c r="G54">
        <v>6.55</v>
      </c>
      <c r="H54">
        <v>6.6</v>
      </c>
      <c r="I54">
        <v>6.62</v>
      </c>
      <c r="J54">
        <v>6.39</v>
      </c>
      <c r="K54">
        <v>6.46</v>
      </c>
      <c r="L54">
        <v>6.16</v>
      </c>
      <c r="M54" t="e">
        <v>#N/A</v>
      </c>
      <c r="N54" t="e">
        <v>#N/A</v>
      </c>
      <c r="O54" t="e">
        <v>#N/A</v>
      </c>
      <c r="P54" t="e">
        <v>#N/A</v>
      </c>
      <c r="Q54">
        <v>5.96</v>
      </c>
      <c r="R54">
        <v>6.03</v>
      </c>
      <c r="S54">
        <v>6.1268799999999999</v>
      </c>
      <c r="T54">
        <v>6.35</v>
      </c>
      <c r="U54">
        <v>6.7725</v>
      </c>
      <c r="V54" t="e">
        <v>#N/A</v>
      </c>
      <c r="W54" t="e">
        <v>#N/A</v>
      </c>
      <c r="X54">
        <v>33.9</v>
      </c>
    </row>
    <row r="55" spans="1:24" x14ac:dyDescent="0.55000000000000004">
      <c r="A55" s="5">
        <v>36593</v>
      </c>
      <c r="B55" t="e">
        <v>#N/A</v>
      </c>
      <c r="C55">
        <v>5.83</v>
      </c>
      <c r="D55">
        <v>6.09</v>
      </c>
      <c r="E55">
        <v>6.17</v>
      </c>
      <c r="F55">
        <v>6.5</v>
      </c>
      <c r="G55">
        <v>6.54</v>
      </c>
      <c r="H55">
        <v>6.59</v>
      </c>
      <c r="I55">
        <v>6.61</v>
      </c>
      <c r="J55">
        <v>6.38</v>
      </c>
      <c r="K55">
        <v>6.48</v>
      </c>
      <c r="L55">
        <v>6.17</v>
      </c>
      <c r="M55" t="e">
        <v>#N/A</v>
      </c>
      <c r="N55" t="e">
        <v>#N/A</v>
      </c>
      <c r="O55" t="e">
        <v>#N/A</v>
      </c>
      <c r="P55" t="e">
        <v>#N/A</v>
      </c>
      <c r="Q55">
        <v>5.97</v>
      </c>
      <c r="R55">
        <v>6.0387500000000003</v>
      </c>
      <c r="S55">
        <v>6.13</v>
      </c>
      <c r="T55">
        <v>6.35</v>
      </c>
      <c r="U55">
        <v>6.7562499999999996</v>
      </c>
      <c r="V55" t="e">
        <v>#N/A</v>
      </c>
      <c r="W55" t="e">
        <v>#N/A</v>
      </c>
      <c r="X55">
        <v>31.22</v>
      </c>
    </row>
    <row r="56" spans="1:24" x14ac:dyDescent="0.55000000000000004">
      <c r="A56" s="5">
        <v>36594</v>
      </c>
      <c r="B56" t="e">
        <v>#N/A</v>
      </c>
      <c r="C56">
        <v>5.82</v>
      </c>
      <c r="D56">
        <v>6.06</v>
      </c>
      <c r="E56">
        <v>6.15</v>
      </c>
      <c r="F56">
        <v>6.48</v>
      </c>
      <c r="G56">
        <v>6.52</v>
      </c>
      <c r="H56">
        <v>6.56</v>
      </c>
      <c r="I56">
        <v>6.59</v>
      </c>
      <c r="J56">
        <v>6.35</v>
      </c>
      <c r="K56">
        <v>6.47</v>
      </c>
      <c r="L56">
        <v>6.16</v>
      </c>
      <c r="M56" t="e">
        <v>#N/A</v>
      </c>
      <c r="N56" t="e">
        <v>#N/A</v>
      </c>
      <c r="O56" t="e">
        <v>#N/A</v>
      </c>
      <c r="P56" t="e">
        <v>#N/A</v>
      </c>
      <c r="Q56">
        <v>5.9887499999999996</v>
      </c>
      <c r="R56">
        <v>6.05</v>
      </c>
      <c r="S56">
        <v>6.14</v>
      </c>
      <c r="T56">
        <v>6.35</v>
      </c>
      <c r="U56">
        <v>6.77</v>
      </c>
      <c r="V56" t="e">
        <v>#N/A</v>
      </c>
      <c r="W56" t="e">
        <v>#N/A</v>
      </c>
      <c r="X56">
        <v>31.61</v>
      </c>
    </row>
    <row r="57" spans="1:24" x14ac:dyDescent="0.55000000000000004">
      <c r="A57" s="5">
        <v>36595</v>
      </c>
      <c r="B57" t="e">
        <v>#N/A</v>
      </c>
      <c r="C57">
        <v>5.87</v>
      </c>
      <c r="D57">
        <v>6.11</v>
      </c>
      <c r="E57">
        <v>6.21</v>
      </c>
      <c r="F57">
        <v>6.55</v>
      </c>
      <c r="G57">
        <v>6.58</v>
      </c>
      <c r="H57">
        <v>6.61</v>
      </c>
      <c r="I57">
        <v>6.63</v>
      </c>
      <c r="J57">
        <v>6.39</v>
      </c>
      <c r="K57">
        <v>6.52</v>
      </c>
      <c r="L57">
        <v>6.19</v>
      </c>
      <c r="M57" t="e">
        <v>#N/A</v>
      </c>
      <c r="N57" t="e">
        <v>#N/A</v>
      </c>
      <c r="O57" t="e">
        <v>#N/A</v>
      </c>
      <c r="P57" t="e">
        <v>#N/A</v>
      </c>
      <c r="Q57">
        <v>5.9962499999999999</v>
      </c>
      <c r="R57">
        <v>6.0525000000000002</v>
      </c>
      <c r="S57">
        <v>6.1437499999999998</v>
      </c>
      <c r="T57">
        <v>6.3562500000000002</v>
      </c>
      <c r="U57">
        <v>6.7737499999999997</v>
      </c>
      <c r="V57" t="e">
        <v>#N/A</v>
      </c>
      <c r="W57" t="e">
        <v>#N/A</v>
      </c>
      <c r="X57">
        <v>31.76</v>
      </c>
    </row>
    <row r="58" spans="1:24" x14ac:dyDescent="0.55000000000000004">
      <c r="A58" s="5">
        <v>36598</v>
      </c>
      <c r="B58" t="e">
        <v>#N/A</v>
      </c>
      <c r="C58">
        <v>5.89</v>
      </c>
      <c r="D58">
        <v>6.13</v>
      </c>
      <c r="E58">
        <v>6.21</v>
      </c>
      <c r="F58">
        <v>6.52</v>
      </c>
      <c r="G58">
        <v>6.54</v>
      </c>
      <c r="H58">
        <v>6.57</v>
      </c>
      <c r="I58">
        <v>6.6</v>
      </c>
      <c r="J58">
        <v>6.36</v>
      </c>
      <c r="K58">
        <v>6.5</v>
      </c>
      <c r="L58">
        <v>6.17</v>
      </c>
      <c r="M58" t="e">
        <v>#N/A</v>
      </c>
      <c r="N58" t="e">
        <v>#N/A</v>
      </c>
      <c r="O58" t="e">
        <v>#N/A</v>
      </c>
      <c r="P58" t="e">
        <v>#N/A</v>
      </c>
      <c r="Q58">
        <v>6.0037500000000001</v>
      </c>
      <c r="R58">
        <v>6.06</v>
      </c>
      <c r="S58">
        <v>6.15</v>
      </c>
      <c r="T58">
        <v>6.3624999999999998</v>
      </c>
      <c r="U58">
        <v>6.7824999999999998</v>
      </c>
      <c r="V58" t="e">
        <v>#N/A</v>
      </c>
      <c r="W58" t="e">
        <v>#N/A</v>
      </c>
      <c r="X58">
        <v>32.11</v>
      </c>
    </row>
    <row r="59" spans="1:24" x14ac:dyDescent="0.55000000000000004">
      <c r="A59" s="5">
        <v>36599</v>
      </c>
      <c r="B59" t="e">
        <v>#N/A</v>
      </c>
      <c r="C59">
        <v>5.87</v>
      </c>
      <c r="D59">
        <v>6.12</v>
      </c>
      <c r="E59">
        <v>6.2</v>
      </c>
      <c r="F59">
        <v>6.48</v>
      </c>
      <c r="G59">
        <v>6.5</v>
      </c>
      <c r="H59">
        <v>6.52</v>
      </c>
      <c r="I59">
        <v>6.55</v>
      </c>
      <c r="J59">
        <v>6.31</v>
      </c>
      <c r="K59">
        <v>6.43</v>
      </c>
      <c r="L59">
        <v>6.11</v>
      </c>
      <c r="M59" t="e">
        <v>#N/A</v>
      </c>
      <c r="N59" t="e">
        <v>#N/A</v>
      </c>
      <c r="O59" t="e">
        <v>#N/A</v>
      </c>
      <c r="P59" t="e">
        <v>#N/A</v>
      </c>
      <c r="Q59">
        <v>6.0175000000000001</v>
      </c>
      <c r="R59">
        <v>6.0750000000000002</v>
      </c>
      <c r="S59">
        <v>6.16</v>
      </c>
      <c r="T59">
        <v>6.3712499999999999</v>
      </c>
      <c r="U59">
        <v>6.7912499999999998</v>
      </c>
      <c r="V59" t="e">
        <v>#N/A</v>
      </c>
      <c r="W59" t="e">
        <v>#N/A</v>
      </c>
      <c r="X59">
        <v>31.93</v>
      </c>
    </row>
    <row r="60" spans="1:24" x14ac:dyDescent="0.55000000000000004">
      <c r="A60" s="5">
        <v>36600</v>
      </c>
      <c r="B60" t="e">
        <v>#N/A</v>
      </c>
      <c r="C60">
        <v>5.85</v>
      </c>
      <c r="D60">
        <v>6.12</v>
      </c>
      <c r="E60">
        <v>6.21</v>
      </c>
      <c r="F60">
        <v>6.5</v>
      </c>
      <c r="G60">
        <v>6.5</v>
      </c>
      <c r="H60">
        <v>6.5</v>
      </c>
      <c r="I60">
        <v>6.52</v>
      </c>
      <c r="J60">
        <v>6.29</v>
      </c>
      <c r="K60">
        <v>6.39</v>
      </c>
      <c r="L60">
        <v>6.07</v>
      </c>
      <c r="M60" t="e">
        <v>#N/A</v>
      </c>
      <c r="N60" t="e">
        <v>#N/A</v>
      </c>
      <c r="O60" t="e">
        <v>#N/A</v>
      </c>
      <c r="P60" t="e">
        <v>#N/A</v>
      </c>
      <c r="Q60">
        <v>6.0350000000000001</v>
      </c>
      <c r="R60">
        <v>6.09</v>
      </c>
      <c r="S60">
        <v>6.1725000000000003</v>
      </c>
      <c r="T60">
        <v>6.38</v>
      </c>
      <c r="U60">
        <v>6.7949999999999999</v>
      </c>
      <c r="V60" t="e">
        <v>#N/A</v>
      </c>
      <c r="W60" t="e">
        <v>#N/A</v>
      </c>
      <c r="X60">
        <v>30.47</v>
      </c>
    </row>
    <row r="61" spans="1:24" x14ac:dyDescent="0.55000000000000004">
      <c r="A61" s="5">
        <v>36601</v>
      </c>
      <c r="B61" t="e">
        <v>#N/A</v>
      </c>
      <c r="C61">
        <v>5.87</v>
      </c>
      <c r="D61">
        <v>6.11</v>
      </c>
      <c r="E61">
        <v>6.2</v>
      </c>
      <c r="F61">
        <v>6.5</v>
      </c>
      <c r="G61">
        <v>6.49</v>
      </c>
      <c r="H61">
        <v>6.47</v>
      </c>
      <c r="I61">
        <v>6.48</v>
      </c>
      <c r="J61">
        <v>6.26</v>
      </c>
      <c r="K61">
        <v>6.37</v>
      </c>
      <c r="L61">
        <v>6.05</v>
      </c>
      <c r="M61" t="e">
        <v>#N/A</v>
      </c>
      <c r="N61" t="e">
        <v>#N/A</v>
      </c>
      <c r="O61" t="e">
        <v>#N/A</v>
      </c>
      <c r="P61" t="e">
        <v>#N/A</v>
      </c>
      <c r="Q61">
        <v>6.07125</v>
      </c>
      <c r="R61">
        <v>6.1124999999999998</v>
      </c>
      <c r="S61">
        <v>6.1912500000000001</v>
      </c>
      <c r="T61">
        <v>6.4</v>
      </c>
      <c r="U61">
        <v>6.8162500000000001</v>
      </c>
      <c r="V61" t="e">
        <v>#N/A</v>
      </c>
      <c r="W61" t="e">
        <v>#N/A</v>
      </c>
      <c r="X61">
        <v>31.1</v>
      </c>
    </row>
    <row r="62" spans="1:24" x14ac:dyDescent="0.55000000000000004">
      <c r="A62" s="5">
        <v>36602</v>
      </c>
      <c r="B62" t="e">
        <v>#N/A</v>
      </c>
      <c r="C62">
        <v>5.89</v>
      </c>
      <c r="D62">
        <v>6.13</v>
      </c>
      <c r="E62">
        <v>6.2</v>
      </c>
      <c r="F62">
        <v>6.5</v>
      </c>
      <c r="G62">
        <v>6.49</v>
      </c>
      <c r="H62">
        <v>6.45</v>
      </c>
      <c r="I62">
        <v>6.43</v>
      </c>
      <c r="J62">
        <v>6.2</v>
      </c>
      <c r="K62">
        <v>6.33</v>
      </c>
      <c r="L62">
        <v>6.01</v>
      </c>
      <c r="M62" t="e">
        <v>#N/A</v>
      </c>
      <c r="N62" t="e">
        <v>#N/A</v>
      </c>
      <c r="O62" t="e">
        <v>#N/A</v>
      </c>
      <c r="P62" t="e">
        <v>#N/A</v>
      </c>
      <c r="Q62">
        <v>6.0962500000000004</v>
      </c>
      <c r="R62">
        <v>6.13375</v>
      </c>
      <c r="S62">
        <v>6.21</v>
      </c>
      <c r="T62">
        <v>6.4112499999999999</v>
      </c>
      <c r="U62">
        <v>6.8287500000000003</v>
      </c>
      <c r="V62" t="e">
        <v>#N/A</v>
      </c>
      <c r="W62" t="e">
        <v>#N/A</v>
      </c>
      <c r="X62">
        <v>30.86</v>
      </c>
    </row>
    <row r="63" spans="1:24" x14ac:dyDescent="0.55000000000000004">
      <c r="A63" s="5">
        <v>36605</v>
      </c>
      <c r="B63" t="e">
        <v>#N/A</v>
      </c>
      <c r="C63">
        <v>5.95</v>
      </c>
      <c r="D63">
        <v>6.17</v>
      </c>
      <c r="E63">
        <v>6.23</v>
      </c>
      <c r="F63">
        <v>6.52</v>
      </c>
      <c r="G63">
        <v>6.5</v>
      </c>
      <c r="H63">
        <v>6.45</v>
      </c>
      <c r="I63">
        <v>6.44</v>
      </c>
      <c r="J63">
        <v>6.18</v>
      </c>
      <c r="K63">
        <v>6.31</v>
      </c>
      <c r="L63">
        <v>5.99</v>
      </c>
      <c r="M63" t="e">
        <v>#N/A</v>
      </c>
      <c r="N63" t="e">
        <v>#N/A</v>
      </c>
      <c r="O63" t="e">
        <v>#N/A</v>
      </c>
      <c r="P63" t="e">
        <v>#N/A</v>
      </c>
      <c r="Q63">
        <v>6.1124999999999998</v>
      </c>
      <c r="R63">
        <v>6.15</v>
      </c>
      <c r="S63">
        <v>6.2287499999999998</v>
      </c>
      <c r="T63">
        <v>6.42</v>
      </c>
      <c r="U63">
        <v>6.83</v>
      </c>
      <c r="V63" t="e">
        <v>#N/A</v>
      </c>
      <c r="W63" t="e">
        <v>#N/A</v>
      </c>
      <c r="X63">
        <v>29.33</v>
      </c>
    </row>
    <row r="64" spans="1:24" x14ac:dyDescent="0.55000000000000004">
      <c r="A64" s="5">
        <v>36606</v>
      </c>
      <c r="B64" t="e">
        <v>#N/A</v>
      </c>
      <c r="C64">
        <v>5.91</v>
      </c>
      <c r="D64">
        <v>6.13</v>
      </c>
      <c r="E64">
        <v>6.22</v>
      </c>
      <c r="F64">
        <v>6.5</v>
      </c>
      <c r="G64">
        <v>6.48</v>
      </c>
      <c r="H64">
        <v>6.44</v>
      </c>
      <c r="I64">
        <v>6.39</v>
      </c>
      <c r="J64">
        <v>6.13</v>
      </c>
      <c r="K64">
        <v>6.28</v>
      </c>
      <c r="L64">
        <v>5.97</v>
      </c>
      <c r="M64" t="e">
        <v>#N/A</v>
      </c>
      <c r="N64" t="e">
        <v>#N/A</v>
      </c>
      <c r="O64" t="e">
        <v>#N/A</v>
      </c>
      <c r="P64" t="e">
        <v>#N/A</v>
      </c>
      <c r="Q64">
        <v>6.1212499999999999</v>
      </c>
      <c r="R64">
        <v>6.16</v>
      </c>
      <c r="S64">
        <v>6.24125</v>
      </c>
      <c r="T64">
        <v>6.43</v>
      </c>
      <c r="U64">
        <v>6.8475000000000001</v>
      </c>
      <c r="V64" t="e">
        <v>#N/A</v>
      </c>
      <c r="W64" t="e">
        <v>#N/A</v>
      </c>
      <c r="X64">
        <v>28.01</v>
      </c>
    </row>
    <row r="65" spans="1:24" x14ac:dyDescent="0.55000000000000004">
      <c r="A65" s="5">
        <v>36607</v>
      </c>
      <c r="B65" t="e">
        <v>#N/A</v>
      </c>
      <c r="C65">
        <v>5.91</v>
      </c>
      <c r="D65">
        <v>6.11</v>
      </c>
      <c r="E65">
        <v>6.21</v>
      </c>
      <c r="F65">
        <v>6.5</v>
      </c>
      <c r="G65">
        <v>6.47</v>
      </c>
      <c r="H65">
        <v>6.41</v>
      </c>
      <c r="I65">
        <v>6.41</v>
      </c>
      <c r="J65">
        <v>6.13</v>
      </c>
      <c r="K65">
        <v>6.3</v>
      </c>
      <c r="L65">
        <v>5.97</v>
      </c>
      <c r="M65" t="e">
        <v>#N/A</v>
      </c>
      <c r="N65" t="e">
        <v>#N/A</v>
      </c>
      <c r="O65" t="e">
        <v>#N/A</v>
      </c>
      <c r="P65" t="e">
        <v>#N/A</v>
      </c>
      <c r="Q65">
        <v>6.1237500000000002</v>
      </c>
      <c r="R65">
        <v>6.1662499999999998</v>
      </c>
      <c r="S65">
        <v>6.2462499999999999</v>
      </c>
      <c r="T65">
        <v>6.4375</v>
      </c>
      <c r="U65">
        <v>6.8449999999999998</v>
      </c>
      <c r="V65" t="e">
        <v>#N/A</v>
      </c>
      <c r="W65" t="e">
        <v>#N/A</v>
      </c>
      <c r="X65">
        <v>27.28</v>
      </c>
    </row>
    <row r="66" spans="1:24" x14ac:dyDescent="0.55000000000000004">
      <c r="A66" s="5">
        <v>36608</v>
      </c>
      <c r="B66" t="e">
        <v>#N/A</v>
      </c>
      <c r="C66">
        <v>5.9</v>
      </c>
      <c r="D66">
        <v>6.12</v>
      </c>
      <c r="E66">
        <v>6.23</v>
      </c>
      <c r="F66">
        <v>6.52</v>
      </c>
      <c r="G66">
        <v>6.47</v>
      </c>
      <c r="H66">
        <v>6.39</v>
      </c>
      <c r="I66">
        <v>6.37</v>
      </c>
      <c r="J66">
        <v>6.08</v>
      </c>
      <c r="K66">
        <v>6.25</v>
      </c>
      <c r="L66">
        <v>5.92</v>
      </c>
      <c r="M66" t="e">
        <v>#N/A</v>
      </c>
      <c r="N66" t="e">
        <v>#N/A</v>
      </c>
      <c r="O66" t="e">
        <v>#N/A</v>
      </c>
      <c r="P66" t="e">
        <v>#N/A</v>
      </c>
      <c r="Q66">
        <v>6.125</v>
      </c>
      <c r="R66">
        <v>6.1662499999999998</v>
      </c>
      <c r="S66">
        <v>6.2474999999999996</v>
      </c>
      <c r="T66">
        <v>6.4349999999999996</v>
      </c>
      <c r="U66">
        <v>6.84</v>
      </c>
      <c r="V66" t="e">
        <v>#N/A</v>
      </c>
      <c r="W66" t="e">
        <v>#N/A</v>
      </c>
      <c r="X66">
        <v>27.47</v>
      </c>
    </row>
    <row r="67" spans="1:24" x14ac:dyDescent="0.55000000000000004">
      <c r="A67" s="5">
        <v>36609</v>
      </c>
      <c r="B67" t="e">
        <v>#N/A</v>
      </c>
      <c r="C67">
        <v>5.91</v>
      </c>
      <c r="D67">
        <v>6.19</v>
      </c>
      <c r="E67">
        <v>6.31</v>
      </c>
      <c r="F67">
        <v>6.64</v>
      </c>
      <c r="G67">
        <v>6.59</v>
      </c>
      <c r="H67">
        <v>6.51</v>
      </c>
      <c r="I67">
        <v>6.49</v>
      </c>
      <c r="J67">
        <v>6.2</v>
      </c>
      <c r="K67">
        <v>6.36</v>
      </c>
      <c r="L67">
        <v>6</v>
      </c>
      <c r="M67" t="e">
        <v>#N/A</v>
      </c>
      <c r="N67" t="e">
        <v>#N/A</v>
      </c>
      <c r="O67" t="e">
        <v>#N/A</v>
      </c>
      <c r="P67" t="e">
        <v>#N/A</v>
      </c>
      <c r="Q67">
        <v>6.1287500000000001</v>
      </c>
      <c r="R67">
        <v>6.1687500000000002</v>
      </c>
      <c r="S67">
        <v>6.2549999999999999</v>
      </c>
      <c r="T67">
        <v>6.4550000000000001</v>
      </c>
      <c r="U67">
        <v>6.8687500000000004</v>
      </c>
      <c r="V67" t="e">
        <v>#N/A</v>
      </c>
      <c r="W67" t="e">
        <v>#N/A</v>
      </c>
      <c r="X67">
        <v>27.86</v>
      </c>
    </row>
    <row r="68" spans="1:24" x14ac:dyDescent="0.55000000000000004">
      <c r="A68" s="5">
        <v>36612</v>
      </c>
      <c r="B68" t="e">
        <v>#N/A</v>
      </c>
      <c r="C68">
        <v>5.88</v>
      </c>
      <c r="D68">
        <v>6.18</v>
      </c>
      <c r="E68">
        <v>6.32</v>
      </c>
      <c r="F68">
        <v>6.66</v>
      </c>
      <c r="G68">
        <v>6.61</v>
      </c>
      <c r="H68">
        <v>6.51</v>
      </c>
      <c r="I68">
        <v>6.49</v>
      </c>
      <c r="J68">
        <v>6.21</v>
      </c>
      <c r="K68">
        <v>6.35</v>
      </c>
      <c r="L68">
        <v>5.99</v>
      </c>
      <c r="M68" t="e">
        <v>#N/A</v>
      </c>
      <c r="N68" t="e">
        <v>#N/A</v>
      </c>
      <c r="O68" t="e">
        <v>#N/A</v>
      </c>
      <c r="P68" t="e">
        <v>#N/A</v>
      </c>
      <c r="Q68">
        <v>6.1312499999999996</v>
      </c>
      <c r="R68">
        <v>6.18</v>
      </c>
      <c r="S68">
        <v>6.28</v>
      </c>
      <c r="T68">
        <v>6.5025000000000004</v>
      </c>
      <c r="U68">
        <v>6.94</v>
      </c>
      <c r="V68" t="e">
        <v>#N/A</v>
      </c>
      <c r="W68" t="e">
        <v>#N/A</v>
      </c>
      <c r="X68">
        <v>27.59</v>
      </c>
    </row>
    <row r="69" spans="1:24" x14ac:dyDescent="0.55000000000000004">
      <c r="A69" s="5">
        <v>36613</v>
      </c>
      <c r="B69" t="e">
        <v>#N/A</v>
      </c>
      <c r="C69">
        <v>5.88</v>
      </c>
      <c r="D69">
        <v>6.16</v>
      </c>
      <c r="E69">
        <v>6.31</v>
      </c>
      <c r="F69">
        <v>6.6</v>
      </c>
      <c r="G69">
        <v>6.57</v>
      </c>
      <c r="H69">
        <v>6.46</v>
      </c>
      <c r="I69">
        <v>6.45</v>
      </c>
      <c r="J69">
        <v>6.17</v>
      </c>
      <c r="K69">
        <v>6.34</v>
      </c>
      <c r="L69">
        <v>5.98</v>
      </c>
      <c r="M69" t="e">
        <v>#N/A</v>
      </c>
      <c r="N69" t="e">
        <v>#N/A</v>
      </c>
      <c r="O69" t="e">
        <v>#N/A</v>
      </c>
      <c r="P69" t="e">
        <v>#N/A</v>
      </c>
      <c r="Q69">
        <v>6.1325000000000003</v>
      </c>
      <c r="R69">
        <v>6.18</v>
      </c>
      <c r="S69">
        <v>6.28</v>
      </c>
      <c r="T69">
        <v>6.52</v>
      </c>
      <c r="U69">
        <v>6.96</v>
      </c>
      <c r="V69" t="e">
        <v>#N/A</v>
      </c>
      <c r="W69" t="e">
        <v>#N/A</v>
      </c>
      <c r="X69">
        <v>27.1</v>
      </c>
    </row>
    <row r="70" spans="1:24" x14ac:dyDescent="0.55000000000000004">
      <c r="A70" s="5">
        <v>36614</v>
      </c>
      <c r="B70" t="e">
        <v>#N/A</v>
      </c>
      <c r="C70">
        <v>5.89</v>
      </c>
      <c r="D70">
        <v>6.17</v>
      </c>
      <c r="E70">
        <v>6.31</v>
      </c>
      <c r="F70">
        <v>6.59</v>
      </c>
      <c r="G70">
        <v>6.54</v>
      </c>
      <c r="H70">
        <v>6.46</v>
      </c>
      <c r="I70">
        <v>6.45</v>
      </c>
      <c r="J70">
        <v>6.18</v>
      </c>
      <c r="K70">
        <v>6.35</v>
      </c>
      <c r="L70">
        <v>5.99</v>
      </c>
      <c r="M70" t="e">
        <v>#N/A</v>
      </c>
      <c r="N70" t="e">
        <v>#N/A</v>
      </c>
      <c r="O70" t="e">
        <v>#N/A</v>
      </c>
      <c r="P70" t="e">
        <v>#N/A</v>
      </c>
      <c r="Q70">
        <v>6.1325000000000003</v>
      </c>
      <c r="R70">
        <v>6.1812500000000004</v>
      </c>
      <c r="S70">
        <v>6.28</v>
      </c>
      <c r="T70">
        <v>6.52</v>
      </c>
      <c r="U70">
        <v>6.96</v>
      </c>
      <c r="V70" t="e">
        <v>#N/A</v>
      </c>
      <c r="W70" t="e">
        <v>#N/A</v>
      </c>
      <c r="X70">
        <v>26.36</v>
      </c>
    </row>
    <row r="71" spans="1:24" x14ac:dyDescent="0.55000000000000004">
      <c r="A71" s="5">
        <v>36615</v>
      </c>
      <c r="B71" t="e">
        <v>#N/A</v>
      </c>
      <c r="C71">
        <v>5.88</v>
      </c>
      <c r="D71">
        <v>6.14</v>
      </c>
      <c r="E71">
        <v>6.26</v>
      </c>
      <c r="F71">
        <v>6.52</v>
      </c>
      <c r="G71">
        <v>6.47</v>
      </c>
      <c r="H71">
        <v>6.35</v>
      </c>
      <c r="I71">
        <v>6.31</v>
      </c>
      <c r="J71">
        <v>6.06</v>
      </c>
      <c r="K71">
        <v>6.26</v>
      </c>
      <c r="L71">
        <v>5.89</v>
      </c>
      <c r="M71" t="e">
        <v>#N/A</v>
      </c>
      <c r="N71" t="e">
        <v>#N/A</v>
      </c>
      <c r="O71" t="e">
        <v>#N/A</v>
      </c>
      <c r="P71" t="e">
        <v>#N/A</v>
      </c>
      <c r="Q71">
        <v>6.1325000000000003</v>
      </c>
      <c r="R71">
        <v>6.1887499999999998</v>
      </c>
      <c r="S71">
        <v>6.29</v>
      </c>
      <c r="T71">
        <v>6.53</v>
      </c>
      <c r="U71">
        <v>6.97</v>
      </c>
      <c r="V71" t="e">
        <v>#N/A</v>
      </c>
      <c r="W71" t="e">
        <v>#N/A</v>
      </c>
      <c r="X71">
        <v>26.67</v>
      </c>
    </row>
    <row r="72" spans="1:24" x14ac:dyDescent="0.55000000000000004">
      <c r="A72" s="5">
        <v>36616</v>
      </c>
      <c r="B72" t="e">
        <v>#N/A</v>
      </c>
      <c r="C72">
        <v>5.88</v>
      </c>
      <c r="D72">
        <v>6.15</v>
      </c>
      <c r="E72">
        <v>6.28</v>
      </c>
      <c r="F72">
        <v>6.5</v>
      </c>
      <c r="G72">
        <v>6.44</v>
      </c>
      <c r="H72">
        <v>6.32</v>
      </c>
      <c r="I72">
        <v>6.28</v>
      </c>
      <c r="J72">
        <v>6.03</v>
      </c>
      <c r="K72">
        <v>6.2</v>
      </c>
      <c r="L72">
        <v>5.84</v>
      </c>
      <c r="M72" t="e">
        <v>#N/A</v>
      </c>
      <c r="N72" t="e">
        <v>#N/A</v>
      </c>
      <c r="O72" t="e">
        <v>#N/A</v>
      </c>
      <c r="P72" t="e">
        <v>#N/A</v>
      </c>
      <c r="Q72">
        <v>6.1325000000000003</v>
      </c>
      <c r="R72">
        <v>6.19</v>
      </c>
      <c r="S72">
        <v>6.29</v>
      </c>
      <c r="T72">
        <v>6.5262500000000001</v>
      </c>
      <c r="U72">
        <v>6.9437499999999996</v>
      </c>
      <c r="V72" t="e">
        <v>#N/A</v>
      </c>
      <c r="W72" t="e">
        <v>#N/A</v>
      </c>
      <c r="X72">
        <v>26.86</v>
      </c>
    </row>
    <row r="73" spans="1:24" x14ac:dyDescent="0.55000000000000004">
      <c r="A73" s="5">
        <v>36619</v>
      </c>
      <c r="B73" t="e">
        <v>#N/A</v>
      </c>
      <c r="C73">
        <v>5.87</v>
      </c>
      <c r="D73">
        <v>6.18</v>
      </c>
      <c r="E73">
        <v>6.23</v>
      </c>
      <c r="F73">
        <v>6.45</v>
      </c>
      <c r="G73">
        <v>6.41</v>
      </c>
      <c r="H73">
        <v>6.3</v>
      </c>
      <c r="I73">
        <v>6.25</v>
      </c>
      <c r="J73">
        <v>6</v>
      </c>
      <c r="K73">
        <v>6.19</v>
      </c>
      <c r="L73">
        <v>5.84</v>
      </c>
      <c r="M73" t="e">
        <v>#N/A</v>
      </c>
      <c r="N73" t="e">
        <v>#N/A</v>
      </c>
      <c r="O73" t="e">
        <v>#N/A</v>
      </c>
      <c r="P73" t="e">
        <v>#N/A</v>
      </c>
      <c r="Q73">
        <v>6.1312499999999996</v>
      </c>
      <c r="R73">
        <v>6.19</v>
      </c>
      <c r="S73">
        <v>6.29</v>
      </c>
      <c r="T73">
        <v>6.5237499999999997</v>
      </c>
      <c r="U73">
        <v>6.9450000000000003</v>
      </c>
      <c r="V73" t="e">
        <v>#N/A</v>
      </c>
      <c r="W73" t="e">
        <v>#N/A</v>
      </c>
      <c r="X73">
        <v>26.28</v>
      </c>
    </row>
    <row r="74" spans="1:24" x14ac:dyDescent="0.55000000000000004">
      <c r="A74" s="5">
        <v>36620</v>
      </c>
      <c r="B74" t="e">
        <v>#N/A</v>
      </c>
      <c r="C74">
        <v>5.83</v>
      </c>
      <c r="D74">
        <v>6.1</v>
      </c>
      <c r="E74">
        <v>6.14</v>
      </c>
      <c r="F74">
        <v>6.35</v>
      </c>
      <c r="G74">
        <v>6.29</v>
      </c>
      <c r="H74">
        <v>6.16</v>
      </c>
      <c r="I74">
        <v>6.15</v>
      </c>
      <c r="J74">
        <v>5.9</v>
      </c>
      <c r="K74">
        <v>6.12</v>
      </c>
      <c r="L74">
        <v>5.77</v>
      </c>
      <c r="M74" t="e">
        <v>#N/A</v>
      </c>
      <c r="N74" t="e">
        <v>#N/A</v>
      </c>
      <c r="O74" t="e">
        <v>#N/A</v>
      </c>
      <c r="P74" t="e">
        <v>#N/A</v>
      </c>
      <c r="Q74">
        <v>6.1325000000000003</v>
      </c>
      <c r="R74">
        <v>6.19</v>
      </c>
      <c r="S74">
        <v>6.29</v>
      </c>
      <c r="T74">
        <v>6.5250000000000004</v>
      </c>
      <c r="U74">
        <v>6.9412500000000001</v>
      </c>
      <c r="V74" t="e">
        <v>#N/A</v>
      </c>
      <c r="W74" t="e">
        <v>#N/A</v>
      </c>
      <c r="X74">
        <v>25.46</v>
      </c>
    </row>
    <row r="75" spans="1:24" x14ac:dyDescent="0.55000000000000004">
      <c r="A75" s="5">
        <v>36621</v>
      </c>
      <c r="B75" t="e">
        <v>#N/A</v>
      </c>
      <c r="C75">
        <v>5.86</v>
      </c>
      <c r="D75">
        <v>6.12</v>
      </c>
      <c r="E75">
        <v>6.15</v>
      </c>
      <c r="F75">
        <v>6.35</v>
      </c>
      <c r="G75">
        <v>6.29</v>
      </c>
      <c r="H75">
        <v>6.17</v>
      </c>
      <c r="I75">
        <v>6.16</v>
      </c>
      <c r="J75">
        <v>5.9</v>
      </c>
      <c r="K75">
        <v>6.14</v>
      </c>
      <c r="L75">
        <v>5.81</v>
      </c>
      <c r="M75" t="e">
        <v>#N/A</v>
      </c>
      <c r="N75" t="e">
        <v>#N/A</v>
      </c>
      <c r="O75" t="e">
        <v>#N/A</v>
      </c>
      <c r="P75" t="e">
        <v>#N/A</v>
      </c>
      <c r="Q75">
        <v>6.1287500000000001</v>
      </c>
      <c r="R75">
        <v>6.18</v>
      </c>
      <c r="S75">
        <v>6.2712500000000002</v>
      </c>
      <c r="T75">
        <v>6.4987500000000002</v>
      </c>
      <c r="U75">
        <v>6.86</v>
      </c>
      <c r="V75" t="e">
        <v>#N/A</v>
      </c>
      <c r="W75" t="e">
        <v>#N/A</v>
      </c>
      <c r="X75">
        <v>25.76</v>
      </c>
    </row>
    <row r="76" spans="1:24" x14ac:dyDescent="0.55000000000000004">
      <c r="A76" s="5">
        <v>36622</v>
      </c>
      <c r="B76" t="e">
        <v>#N/A</v>
      </c>
      <c r="C76">
        <v>5.88</v>
      </c>
      <c r="D76">
        <v>6.1</v>
      </c>
      <c r="E76">
        <v>6.17</v>
      </c>
      <c r="F76">
        <v>6.38</v>
      </c>
      <c r="G76">
        <v>6.32</v>
      </c>
      <c r="H76">
        <v>6.2</v>
      </c>
      <c r="I76">
        <v>6.19</v>
      </c>
      <c r="J76">
        <v>5.93</v>
      </c>
      <c r="K76">
        <v>6.12</v>
      </c>
      <c r="L76">
        <v>5.8</v>
      </c>
      <c r="M76" t="e">
        <v>#N/A</v>
      </c>
      <c r="N76" t="e">
        <v>#N/A</v>
      </c>
      <c r="O76" t="e">
        <v>#N/A</v>
      </c>
      <c r="P76" t="e">
        <v>#N/A</v>
      </c>
      <c r="Q76">
        <v>6.13</v>
      </c>
      <c r="R76">
        <v>6.18</v>
      </c>
      <c r="S76">
        <v>6.2712500000000002</v>
      </c>
      <c r="T76">
        <v>6.5025000000000004</v>
      </c>
      <c r="U76">
        <v>6.8650000000000002</v>
      </c>
      <c r="V76" t="e">
        <v>#N/A</v>
      </c>
      <c r="W76" t="e">
        <v>#N/A</v>
      </c>
      <c r="X76">
        <v>25.51</v>
      </c>
    </row>
    <row r="77" spans="1:24" x14ac:dyDescent="0.55000000000000004">
      <c r="A77" s="5">
        <v>36623</v>
      </c>
      <c r="B77" t="e">
        <v>#N/A</v>
      </c>
      <c r="C77">
        <v>5.9</v>
      </c>
      <c r="D77">
        <v>6.1</v>
      </c>
      <c r="E77">
        <v>6.17</v>
      </c>
      <c r="F77">
        <v>6.38</v>
      </c>
      <c r="G77">
        <v>6.33</v>
      </c>
      <c r="H77">
        <v>6.18</v>
      </c>
      <c r="I77">
        <v>6.13</v>
      </c>
      <c r="J77">
        <v>5.86</v>
      </c>
      <c r="K77">
        <v>6.04</v>
      </c>
      <c r="L77">
        <v>5.71</v>
      </c>
      <c r="M77" t="e">
        <v>#N/A</v>
      </c>
      <c r="N77" t="e">
        <v>#N/A</v>
      </c>
      <c r="O77" t="e">
        <v>#N/A</v>
      </c>
      <c r="P77" t="e">
        <v>#N/A</v>
      </c>
      <c r="Q77">
        <v>6.13</v>
      </c>
      <c r="R77">
        <v>6.1812500000000004</v>
      </c>
      <c r="S77">
        <v>6.28</v>
      </c>
      <c r="T77">
        <v>6.5112500000000004</v>
      </c>
      <c r="U77">
        <v>6.8812499999999996</v>
      </c>
      <c r="V77" t="e">
        <v>#N/A</v>
      </c>
      <c r="W77" t="e">
        <v>#N/A</v>
      </c>
      <c r="X77">
        <v>24.97</v>
      </c>
    </row>
    <row r="78" spans="1:24" x14ac:dyDescent="0.55000000000000004">
      <c r="A78" s="5">
        <v>36626</v>
      </c>
      <c r="B78" t="e">
        <v>#N/A</v>
      </c>
      <c r="C78">
        <v>5.85</v>
      </c>
      <c r="D78">
        <v>6.1</v>
      </c>
      <c r="E78">
        <v>6.14</v>
      </c>
      <c r="F78">
        <v>6.31</v>
      </c>
      <c r="G78">
        <v>6.26</v>
      </c>
      <c r="H78">
        <v>6.11</v>
      </c>
      <c r="I78">
        <v>6.08</v>
      </c>
      <c r="J78">
        <v>5.8</v>
      </c>
      <c r="K78">
        <v>6.04</v>
      </c>
      <c r="L78">
        <v>5.69</v>
      </c>
      <c r="M78" t="e">
        <v>#N/A</v>
      </c>
      <c r="N78" t="e">
        <v>#N/A</v>
      </c>
      <c r="O78" t="e">
        <v>#N/A</v>
      </c>
      <c r="P78" t="e">
        <v>#N/A</v>
      </c>
      <c r="Q78">
        <v>6.13</v>
      </c>
      <c r="R78">
        <v>6.1812500000000004</v>
      </c>
      <c r="S78">
        <v>6.28</v>
      </c>
      <c r="T78">
        <v>6.51</v>
      </c>
      <c r="U78">
        <v>6.87</v>
      </c>
      <c r="V78" t="e">
        <v>#N/A</v>
      </c>
      <c r="W78" t="e">
        <v>#N/A</v>
      </c>
      <c r="X78">
        <v>23.91</v>
      </c>
    </row>
    <row r="79" spans="1:24" x14ac:dyDescent="0.55000000000000004">
      <c r="A79" s="5">
        <v>36627</v>
      </c>
      <c r="B79" t="e">
        <v>#N/A</v>
      </c>
      <c r="C79">
        <v>5.83</v>
      </c>
      <c r="D79">
        <v>6.12</v>
      </c>
      <c r="E79">
        <v>6.16</v>
      </c>
      <c r="F79">
        <v>6.36</v>
      </c>
      <c r="G79">
        <v>6.31</v>
      </c>
      <c r="H79">
        <v>6.19</v>
      </c>
      <c r="I79">
        <v>6.2</v>
      </c>
      <c r="J79">
        <v>5.89</v>
      </c>
      <c r="K79">
        <v>6.13</v>
      </c>
      <c r="L79">
        <v>5.77</v>
      </c>
      <c r="M79" t="e">
        <v>#N/A</v>
      </c>
      <c r="N79" t="e">
        <v>#N/A</v>
      </c>
      <c r="O79" t="e">
        <v>#N/A</v>
      </c>
      <c r="P79" t="e">
        <v>#N/A</v>
      </c>
      <c r="Q79">
        <v>6.13</v>
      </c>
      <c r="R79">
        <v>6.1825000000000001</v>
      </c>
      <c r="S79">
        <v>6.28</v>
      </c>
      <c r="T79">
        <v>6.5</v>
      </c>
      <c r="U79">
        <v>6.8362499999999997</v>
      </c>
      <c r="V79" t="e">
        <v>#N/A</v>
      </c>
      <c r="W79" t="e">
        <v>#N/A</v>
      </c>
      <c r="X79">
        <v>24.17</v>
      </c>
    </row>
    <row r="80" spans="1:24" x14ac:dyDescent="0.55000000000000004">
      <c r="A80" s="5">
        <v>36628</v>
      </c>
      <c r="B80" t="e">
        <v>#N/A</v>
      </c>
      <c r="C80">
        <v>5.83</v>
      </c>
      <c r="D80">
        <v>6.08</v>
      </c>
      <c r="E80">
        <v>6.17</v>
      </c>
      <c r="F80">
        <v>6.4</v>
      </c>
      <c r="G80">
        <v>6.35</v>
      </c>
      <c r="H80">
        <v>6.27</v>
      </c>
      <c r="I80">
        <v>6.29</v>
      </c>
      <c r="J80">
        <v>5.97</v>
      </c>
      <c r="K80">
        <v>6.19</v>
      </c>
      <c r="L80">
        <v>5.84</v>
      </c>
      <c r="M80" t="e">
        <v>#N/A</v>
      </c>
      <c r="N80" t="e">
        <v>#N/A</v>
      </c>
      <c r="O80" t="e">
        <v>#N/A</v>
      </c>
      <c r="P80" t="e">
        <v>#N/A</v>
      </c>
      <c r="Q80">
        <v>6.13</v>
      </c>
      <c r="R80">
        <v>6.1825000000000001</v>
      </c>
      <c r="S80">
        <v>6.2837500000000004</v>
      </c>
      <c r="T80">
        <v>6.5112500000000004</v>
      </c>
      <c r="U80">
        <v>6.8624999999999998</v>
      </c>
      <c r="V80" t="e">
        <v>#N/A</v>
      </c>
      <c r="W80" t="e">
        <v>#N/A</v>
      </c>
      <c r="X80">
        <v>25.49</v>
      </c>
    </row>
    <row r="81" spans="1:24" x14ac:dyDescent="0.55000000000000004">
      <c r="A81" s="5">
        <v>36629</v>
      </c>
      <c r="B81" t="e">
        <v>#N/A</v>
      </c>
      <c r="C81">
        <v>5.81</v>
      </c>
      <c r="D81">
        <v>6.07</v>
      </c>
      <c r="E81">
        <v>6.16</v>
      </c>
      <c r="F81">
        <v>6.4</v>
      </c>
      <c r="G81">
        <v>6.34</v>
      </c>
      <c r="H81">
        <v>6.24</v>
      </c>
      <c r="I81">
        <v>6.25</v>
      </c>
      <c r="J81">
        <v>5.94</v>
      </c>
      <c r="K81">
        <v>6.16</v>
      </c>
      <c r="L81">
        <v>5.81</v>
      </c>
      <c r="M81" t="e">
        <v>#N/A</v>
      </c>
      <c r="N81" t="e">
        <v>#N/A</v>
      </c>
      <c r="O81" t="e">
        <v>#N/A</v>
      </c>
      <c r="P81" t="e">
        <v>#N/A</v>
      </c>
      <c r="Q81">
        <v>6.13</v>
      </c>
      <c r="R81">
        <v>6.1887499999999998</v>
      </c>
      <c r="S81">
        <v>6.28125</v>
      </c>
      <c r="T81">
        <v>6.5112500000000004</v>
      </c>
      <c r="U81">
        <v>6.8550000000000004</v>
      </c>
      <c r="V81" t="e">
        <v>#N/A</v>
      </c>
      <c r="W81" t="e">
        <v>#N/A</v>
      </c>
      <c r="X81">
        <v>25.29</v>
      </c>
    </row>
    <row r="82" spans="1:24" x14ac:dyDescent="0.55000000000000004">
      <c r="A82" s="5">
        <v>36630</v>
      </c>
      <c r="B82" t="e">
        <v>#N/A</v>
      </c>
      <c r="C82">
        <v>5.81</v>
      </c>
      <c r="D82">
        <v>6.03</v>
      </c>
      <c r="E82">
        <v>6.08</v>
      </c>
      <c r="F82">
        <v>6.27</v>
      </c>
      <c r="G82">
        <v>6.21</v>
      </c>
      <c r="H82">
        <v>6.11</v>
      </c>
      <c r="I82">
        <v>6.16</v>
      </c>
      <c r="J82">
        <v>5.85</v>
      </c>
      <c r="K82">
        <v>6.12</v>
      </c>
      <c r="L82">
        <v>5.79</v>
      </c>
      <c r="M82" t="e">
        <v>#N/A</v>
      </c>
      <c r="N82" t="e">
        <v>#N/A</v>
      </c>
      <c r="O82" t="e">
        <v>#N/A</v>
      </c>
      <c r="P82" t="e">
        <v>#N/A</v>
      </c>
      <c r="Q82">
        <v>6.13</v>
      </c>
      <c r="R82">
        <v>6.19</v>
      </c>
      <c r="S82">
        <v>6.28125</v>
      </c>
      <c r="T82">
        <v>6.5112500000000004</v>
      </c>
      <c r="U82">
        <v>6.8587499999999997</v>
      </c>
      <c r="V82" t="e">
        <v>#N/A</v>
      </c>
      <c r="W82" t="e">
        <v>#N/A</v>
      </c>
      <c r="X82">
        <v>25.48</v>
      </c>
    </row>
    <row r="83" spans="1:24" x14ac:dyDescent="0.55000000000000004">
      <c r="A83" s="5">
        <v>36633</v>
      </c>
      <c r="B83" t="e">
        <v>#N/A</v>
      </c>
      <c r="C83">
        <v>5.82</v>
      </c>
      <c r="D83">
        <v>6.05</v>
      </c>
      <c r="E83">
        <v>6.09</v>
      </c>
      <c r="F83">
        <v>6.33</v>
      </c>
      <c r="G83">
        <v>6.29</v>
      </c>
      <c r="H83">
        <v>6.23</v>
      </c>
      <c r="I83">
        <v>6.31</v>
      </c>
      <c r="J83">
        <v>6.01</v>
      </c>
      <c r="K83">
        <v>6.26</v>
      </c>
      <c r="L83">
        <v>5.92</v>
      </c>
      <c r="M83" t="e">
        <v>#N/A</v>
      </c>
      <c r="N83" t="e">
        <v>#N/A</v>
      </c>
      <c r="O83" t="e">
        <v>#N/A</v>
      </c>
      <c r="P83" t="e">
        <v>#N/A</v>
      </c>
      <c r="Q83">
        <v>6.13</v>
      </c>
      <c r="R83">
        <v>6.19</v>
      </c>
      <c r="S83">
        <v>6.2824999999999998</v>
      </c>
      <c r="T83">
        <v>6.5</v>
      </c>
      <c r="U83">
        <v>6.8174999999999999</v>
      </c>
      <c r="V83" t="e">
        <v>#N/A</v>
      </c>
      <c r="W83" t="e">
        <v>#N/A</v>
      </c>
      <c r="X83">
        <v>26.06</v>
      </c>
    </row>
    <row r="84" spans="1:24" x14ac:dyDescent="0.55000000000000004">
      <c r="A84" s="5">
        <v>36634</v>
      </c>
      <c r="B84" t="e">
        <v>#N/A</v>
      </c>
      <c r="C84">
        <v>5.81</v>
      </c>
      <c r="D84">
        <v>6.01</v>
      </c>
      <c r="E84">
        <v>6.07</v>
      </c>
      <c r="F84">
        <v>6.33</v>
      </c>
      <c r="G84">
        <v>6.3</v>
      </c>
      <c r="H84">
        <v>6.27</v>
      </c>
      <c r="I84">
        <v>6.33</v>
      </c>
      <c r="J84">
        <v>6.05</v>
      </c>
      <c r="K84">
        <v>6.26</v>
      </c>
      <c r="L84">
        <v>5.92</v>
      </c>
      <c r="M84" t="e">
        <v>#N/A</v>
      </c>
      <c r="N84" t="e">
        <v>#N/A</v>
      </c>
      <c r="O84" t="e">
        <v>#N/A</v>
      </c>
      <c r="P84" t="e">
        <v>#N/A</v>
      </c>
      <c r="Q84">
        <v>6.13</v>
      </c>
      <c r="R84">
        <v>6.1950000000000003</v>
      </c>
      <c r="S84">
        <v>6.2925000000000004</v>
      </c>
      <c r="T84">
        <v>6.5125000000000002</v>
      </c>
      <c r="U84">
        <v>6.8312499999999998</v>
      </c>
      <c r="V84" t="e">
        <v>#N/A</v>
      </c>
      <c r="W84" t="e">
        <v>#N/A</v>
      </c>
      <c r="X84">
        <v>25.92</v>
      </c>
    </row>
    <row r="85" spans="1:24" x14ac:dyDescent="0.55000000000000004">
      <c r="A85" s="5">
        <v>36635</v>
      </c>
      <c r="B85" t="e">
        <v>#N/A</v>
      </c>
      <c r="C85">
        <v>5.81</v>
      </c>
      <c r="D85">
        <v>6.02</v>
      </c>
      <c r="E85">
        <v>6.08</v>
      </c>
      <c r="F85">
        <v>6.33</v>
      </c>
      <c r="G85">
        <v>6.29</v>
      </c>
      <c r="H85">
        <v>6.23</v>
      </c>
      <c r="I85">
        <v>6.26</v>
      </c>
      <c r="J85">
        <v>5.99</v>
      </c>
      <c r="K85">
        <v>6.18</v>
      </c>
      <c r="L85">
        <v>5.85</v>
      </c>
      <c r="M85" t="e">
        <v>#N/A</v>
      </c>
      <c r="N85" t="e">
        <v>#N/A</v>
      </c>
      <c r="O85" t="e">
        <v>#N/A</v>
      </c>
      <c r="P85" t="e">
        <v>#N/A</v>
      </c>
      <c r="Q85">
        <v>6.1449999999999996</v>
      </c>
      <c r="R85">
        <v>6.21</v>
      </c>
      <c r="S85">
        <v>6.31</v>
      </c>
      <c r="T85">
        <v>6.52</v>
      </c>
      <c r="U85">
        <v>6.84</v>
      </c>
      <c r="V85" t="e">
        <v>#N/A</v>
      </c>
      <c r="W85" t="e">
        <v>#N/A</v>
      </c>
      <c r="X85">
        <v>27.38</v>
      </c>
    </row>
    <row r="86" spans="1:24" x14ac:dyDescent="0.55000000000000004">
      <c r="A86" s="5">
        <v>36636</v>
      </c>
      <c r="B86" t="e">
        <v>#N/A</v>
      </c>
      <c r="C86">
        <v>5.79</v>
      </c>
      <c r="D86">
        <v>6</v>
      </c>
      <c r="E86">
        <v>6.12</v>
      </c>
      <c r="F86">
        <v>6.38</v>
      </c>
      <c r="G86">
        <v>6.33</v>
      </c>
      <c r="H86">
        <v>6.24</v>
      </c>
      <c r="I86">
        <v>6.25</v>
      </c>
      <c r="J86">
        <v>5.99</v>
      </c>
      <c r="K86">
        <v>6.16</v>
      </c>
      <c r="L86">
        <v>5.83</v>
      </c>
      <c r="M86" t="e">
        <v>#N/A</v>
      </c>
      <c r="N86" t="e">
        <v>#N/A</v>
      </c>
      <c r="O86" t="e">
        <v>#N/A</v>
      </c>
      <c r="P86" t="e">
        <v>#N/A</v>
      </c>
      <c r="Q86">
        <v>6.15</v>
      </c>
      <c r="R86">
        <v>6.22</v>
      </c>
      <c r="S86">
        <v>6.31813</v>
      </c>
      <c r="T86">
        <v>6.5243799999999998</v>
      </c>
      <c r="U86">
        <v>6.8443800000000001</v>
      </c>
      <c r="V86" t="e">
        <v>#N/A</v>
      </c>
      <c r="W86" t="e">
        <v>#N/A</v>
      </c>
      <c r="X86">
        <v>27.29</v>
      </c>
    </row>
    <row r="87" spans="1:24" x14ac:dyDescent="0.55000000000000004">
      <c r="A87" s="5">
        <v>36640</v>
      </c>
      <c r="B87" t="e">
        <v>#N/A</v>
      </c>
      <c r="C87">
        <v>5.8</v>
      </c>
      <c r="D87">
        <v>6.01</v>
      </c>
      <c r="E87">
        <v>6.11</v>
      </c>
      <c r="F87">
        <v>6.36</v>
      </c>
      <c r="G87">
        <v>6.31</v>
      </c>
      <c r="H87">
        <v>6.23</v>
      </c>
      <c r="I87">
        <v>6.25</v>
      </c>
      <c r="J87">
        <v>6</v>
      </c>
      <c r="K87">
        <v>6.2</v>
      </c>
      <c r="L87">
        <v>5.86</v>
      </c>
      <c r="M87" t="e">
        <v>#N/A</v>
      </c>
      <c r="N87" t="e">
        <v>#N/A</v>
      </c>
      <c r="O87" t="e">
        <v>#N/A</v>
      </c>
      <c r="P87" t="e">
        <v>#N/A</v>
      </c>
      <c r="Q87" t="e">
        <v>#N/A</v>
      </c>
      <c r="R87" t="e">
        <v>#N/A</v>
      </c>
      <c r="S87" t="e">
        <v>#N/A</v>
      </c>
      <c r="T87" t="e">
        <v>#N/A</v>
      </c>
      <c r="U87" t="e">
        <v>#N/A</v>
      </c>
      <c r="V87" t="e">
        <v>#N/A</v>
      </c>
      <c r="W87" t="e">
        <v>#N/A</v>
      </c>
      <c r="X87">
        <v>27.41</v>
      </c>
    </row>
    <row r="88" spans="1:24" x14ac:dyDescent="0.55000000000000004">
      <c r="A88" s="5">
        <v>36641</v>
      </c>
      <c r="B88" t="e">
        <v>#N/A</v>
      </c>
      <c r="C88">
        <v>5.79</v>
      </c>
      <c r="D88">
        <v>6.02</v>
      </c>
      <c r="E88">
        <v>6.18</v>
      </c>
      <c r="F88">
        <v>6.48</v>
      </c>
      <c r="G88">
        <v>6.45</v>
      </c>
      <c r="H88">
        <v>6.39</v>
      </c>
      <c r="I88">
        <v>6.4</v>
      </c>
      <c r="J88">
        <v>6.14</v>
      </c>
      <c r="K88">
        <v>6.27</v>
      </c>
      <c r="L88">
        <v>5.95</v>
      </c>
      <c r="M88" t="e">
        <v>#N/A</v>
      </c>
      <c r="N88" t="e">
        <v>#N/A</v>
      </c>
      <c r="O88" t="e">
        <v>#N/A</v>
      </c>
      <c r="P88" t="e">
        <v>#N/A</v>
      </c>
      <c r="Q88">
        <v>6.1637500000000003</v>
      </c>
      <c r="R88">
        <v>6.2387499999999996</v>
      </c>
      <c r="S88">
        <v>6.3337500000000002</v>
      </c>
      <c r="T88">
        <v>6.5425000000000004</v>
      </c>
      <c r="U88">
        <v>6.86</v>
      </c>
      <c r="V88" t="e">
        <v>#N/A</v>
      </c>
      <c r="W88" t="e">
        <v>#N/A</v>
      </c>
      <c r="X88">
        <v>26.41</v>
      </c>
    </row>
    <row r="89" spans="1:24" x14ac:dyDescent="0.55000000000000004">
      <c r="A89" s="5">
        <v>36642</v>
      </c>
      <c r="B89" t="e">
        <v>#N/A</v>
      </c>
      <c r="C89">
        <v>5.75</v>
      </c>
      <c r="D89">
        <v>6.03</v>
      </c>
      <c r="E89">
        <v>6.19</v>
      </c>
      <c r="F89">
        <v>6.5</v>
      </c>
      <c r="G89">
        <v>6.46</v>
      </c>
      <c r="H89">
        <v>6.4</v>
      </c>
      <c r="I89">
        <v>6.4</v>
      </c>
      <c r="J89">
        <v>6.14</v>
      </c>
      <c r="K89">
        <v>6.28</v>
      </c>
      <c r="L89">
        <v>5.95</v>
      </c>
      <c r="M89" t="e">
        <v>#N/A</v>
      </c>
      <c r="N89" t="e">
        <v>#N/A</v>
      </c>
      <c r="O89" t="e">
        <v>#N/A</v>
      </c>
      <c r="P89" t="e">
        <v>#N/A</v>
      </c>
      <c r="Q89">
        <v>6.1825000000000001</v>
      </c>
      <c r="R89">
        <v>6.28</v>
      </c>
      <c r="S89">
        <v>6.375</v>
      </c>
      <c r="T89">
        <v>6.5949999999999998</v>
      </c>
      <c r="U89">
        <v>6.95</v>
      </c>
      <c r="V89" t="e">
        <v>#N/A</v>
      </c>
      <c r="W89" t="e">
        <v>#N/A</v>
      </c>
      <c r="X89">
        <v>24.69</v>
      </c>
    </row>
    <row r="90" spans="1:24" x14ac:dyDescent="0.55000000000000004">
      <c r="A90" s="5">
        <v>36643</v>
      </c>
      <c r="B90" t="e">
        <v>#N/A</v>
      </c>
      <c r="C90">
        <v>5.75</v>
      </c>
      <c r="D90">
        <v>6.06</v>
      </c>
      <c r="E90">
        <v>6.21</v>
      </c>
      <c r="F90">
        <v>6.63</v>
      </c>
      <c r="G90">
        <v>6.59</v>
      </c>
      <c r="H90">
        <v>6.51</v>
      </c>
      <c r="I90">
        <v>6.5</v>
      </c>
      <c r="J90">
        <v>6.23</v>
      </c>
      <c r="K90">
        <v>6.34</v>
      </c>
      <c r="L90">
        <v>6</v>
      </c>
      <c r="M90" t="e">
        <v>#N/A</v>
      </c>
      <c r="N90" t="e">
        <v>#N/A</v>
      </c>
      <c r="O90" t="e">
        <v>#N/A</v>
      </c>
      <c r="P90" t="e">
        <v>#N/A</v>
      </c>
      <c r="Q90">
        <v>6.1974999999999998</v>
      </c>
      <c r="R90">
        <v>6.31</v>
      </c>
      <c r="S90">
        <v>6.3912500000000003</v>
      </c>
      <c r="T90">
        <v>6.6124999999999998</v>
      </c>
      <c r="U90">
        <v>6.96</v>
      </c>
      <c r="V90" t="e">
        <v>#N/A</v>
      </c>
      <c r="W90" t="e">
        <v>#N/A</v>
      </c>
      <c r="X90">
        <v>25.53</v>
      </c>
    </row>
    <row r="91" spans="1:24" x14ac:dyDescent="0.55000000000000004">
      <c r="A91" s="5">
        <v>36644</v>
      </c>
      <c r="B91" t="e">
        <v>#N/A</v>
      </c>
      <c r="C91">
        <v>5.82</v>
      </c>
      <c r="D91">
        <v>6.12</v>
      </c>
      <c r="E91">
        <v>6.24</v>
      </c>
      <c r="F91">
        <v>6.68</v>
      </c>
      <c r="G91">
        <v>6.64</v>
      </c>
      <c r="H91">
        <v>6.56</v>
      </c>
      <c r="I91">
        <v>6.49</v>
      </c>
      <c r="J91">
        <v>6.23</v>
      </c>
      <c r="K91">
        <v>6.31</v>
      </c>
      <c r="L91">
        <v>5.97</v>
      </c>
      <c r="M91" t="e">
        <v>#N/A</v>
      </c>
      <c r="N91" t="e">
        <v>#N/A</v>
      </c>
      <c r="O91" t="e">
        <v>#N/A</v>
      </c>
      <c r="P91" t="e">
        <v>#N/A</v>
      </c>
      <c r="Q91">
        <v>6.2912499999999998</v>
      </c>
      <c r="R91">
        <v>6.4024999999999999</v>
      </c>
      <c r="S91">
        <v>6.5025000000000004</v>
      </c>
      <c r="T91">
        <v>6.7312500000000002</v>
      </c>
      <c r="U91">
        <v>7.1012500000000003</v>
      </c>
      <c r="V91" t="e">
        <v>#N/A</v>
      </c>
      <c r="W91" t="e">
        <v>#N/A</v>
      </c>
      <c r="X91">
        <v>25.71</v>
      </c>
    </row>
    <row r="92" spans="1:24" x14ac:dyDescent="0.55000000000000004">
      <c r="A92" s="5">
        <v>36647</v>
      </c>
      <c r="B92" t="e">
        <v>#N/A</v>
      </c>
      <c r="C92">
        <v>6</v>
      </c>
      <c r="D92">
        <v>6.25</v>
      </c>
      <c r="E92">
        <v>6.24</v>
      </c>
      <c r="F92">
        <v>6.73</v>
      </c>
      <c r="G92">
        <v>6.68</v>
      </c>
      <c r="H92">
        <v>6.59</v>
      </c>
      <c r="I92">
        <v>6.55</v>
      </c>
      <c r="J92">
        <v>6.29</v>
      </c>
      <c r="K92">
        <v>6.33</v>
      </c>
      <c r="L92">
        <v>5.98</v>
      </c>
      <c r="M92" t="e">
        <v>#N/A</v>
      </c>
      <c r="N92" t="e">
        <v>#N/A</v>
      </c>
      <c r="O92" t="e">
        <v>#N/A</v>
      </c>
      <c r="P92" t="e">
        <v>#N/A</v>
      </c>
      <c r="Q92" t="e">
        <v>#N/A</v>
      </c>
      <c r="R92" t="e">
        <v>#N/A</v>
      </c>
      <c r="S92" t="e">
        <v>#N/A</v>
      </c>
      <c r="T92" t="e">
        <v>#N/A</v>
      </c>
      <c r="U92" t="e">
        <v>#N/A</v>
      </c>
      <c r="V92" t="e">
        <v>#N/A</v>
      </c>
      <c r="W92" t="e">
        <v>#N/A</v>
      </c>
      <c r="X92">
        <v>25.84</v>
      </c>
    </row>
    <row r="93" spans="1:24" x14ac:dyDescent="0.55000000000000004">
      <c r="A93" s="5">
        <v>36648</v>
      </c>
      <c r="B93" t="e">
        <v>#N/A</v>
      </c>
      <c r="C93">
        <v>5.92</v>
      </c>
      <c r="D93">
        <v>6.22</v>
      </c>
      <c r="E93">
        <v>6.23</v>
      </c>
      <c r="F93">
        <v>6.72</v>
      </c>
      <c r="G93">
        <v>6.68</v>
      </c>
      <c r="H93">
        <v>6.6</v>
      </c>
      <c r="I93">
        <v>6.58</v>
      </c>
      <c r="J93">
        <v>6.32</v>
      </c>
      <c r="K93">
        <v>6.39</v>
      </c>
      <c r="L93">
        <v>6.03</v>
      </c>
      <c r="M93" t="e">
        <v>#N/A</v>
      </c>
      <c r="N93" t="e">
        <v>#N/A</v>
      </c>
      <c r="O93" t="e">
        <v>#N/A</v>
      </c>
      <c r="P93" t="e">
        <v>#N/A</v>
      </c>
      <c r="Q93">
        <v>6.3550000000000004</v>
      </c>
      <c r="R93">
        <v>6.4649999999999999</v>
      </c>
      <c r="S93">
        <v>6.5687499999999996</v>
      </c>
      <c r="T93">
        <v>6.7837500000000004</v>
      </c>
      <c r="U93">
        <v>7.1612499999999999</v>
      </c>
      <c r="V93" t="e">
        <v>#N/A</v>
      </c>
      <c r="W93" t="e">
        <v>#N/A</v>
      </c>
      <c r="X93">
        <v>26.86</v>
      </c>
    </row>
    <row r="94" spans="1:24" x14ac:dyDescent="0.55000000000000004">
      <c r="A94" s="5">
        <v>36649</v>
      </c>
      <c r="B94" t="e">
        <v>#N/A</v>
      </c>
      <c r="C94">
        <v>5.91</v>
      </c>
      <c r="D94">
        <v>6.23</v>
      </c>
      <c r="E94">
        <v>6.23</v>
      </c>
      <c r="F94">
        <v>6.73</v>
      </c>
      <c r="G94">
        <v>6.71</v>
      </c>
      <c r="H94">
        <v>6.66</v>
      </c>
      <c r="I94">
        <v>6.66</v>
      </c>
      <c r="J94">
        <v>6.4</v>
      </c>
      <c r="K94">
        <v>6.49</v>
      </c>
      <c r="L94">
        <v>6.11</v>
      </c>
      <c r="M94" t="e">
        <v>#N/A</v>
      </c>
      <c r="N94" t="e">
        <v>#N/A</v>
      </c>
      <c r="O94" t="e">
        <v>#N/A</v>
      </c>
      <c r="P94" t="e">
        <v>#N/A</v>
      </c>
      <c r="Q94">
        <v>6.375</v>
      </c>
      <c r="R94">
        <v>6.4950000000000001</v>
      </c>
      <c r="S94">
        <v>6.6</v>
      </c>
      <c r="T94">
        <v>6.8137499999999998</v>
      </c>
      <c r="U94">
        <v>7.2</v>
      </c>
      <c r="V94" t="e">
        <v>#N/A</v>
      </c>
      <c r="W94" t="e">
        <v>#N/A</v>
      </c>
      <c r="X94">
        <v>26.6</v>
      </c>
    </row>
    <row r="95" spans="1:24" x14ac:dyDescent="0.55000000000000004">
      <c r="A95" s="5">
        <v>36650</v>
      </c>
      <c r="B95" t="e">
        <v>#N/A</v>
      </c>
      <c r="C95">
        <v>5.9</v>
      </c>
      <c r="D95">
        <v>6.22</v>
      </c>
      <c r="E95">
        <v>6.2</v>
      </c>
      <c r="F95">
        <v>6.77</v>
      </c>
      <c r="G95">
        <v>6.74</v>
      </c>
      <c r="H95">
        <v>6.7</v>
      </c>
      <c r="I95">
        <v>6.71</v>
      </c>
      <c r="J95">
        <v>6.46</v>
      </c>
      <c r="K95">
        <v>6.59</v>
      </c>
      <c r="L95">
        <v>6.19</v>
      </c>
      <c r="M95" t="e">
        <v>#N/A</v>
      </c>
      <c r="N95" t="e">
        <v>#N/A</v>
      </c>
      <c r="O95" t="e">
        <v>#N/A</v>
      </c>
      <c r="P95" t="e">
        <v>#N/A</v>
      </c>
      <c r="Q95">
        <v>6.4262499999999996</v>
      </c>
      <c r="R95">
        <v>6.5425000000000004</v>
      </c>
      <c r="S95">
        <v>6.6524999999999999</v>
      </c>
      <c r="T95">
        <v>6.87</v>
      </c>
      <c r="U95">
        <v>7.2562499999999996</v>
      </c>
      <c r="V95" t="e">
        <v>#N/A</v>
      </c>
      <c r="W95" t="e">
        <v>#N/A</v>
      </c>
      <c r="X95">
        <v>27.08</v>
      </c>
    </row>
    <row r="96" spans="1:24" x14ac:dyDescent="0.55000000000000004">
      <c r="A96" s="5">
        <v>36651</v>
      </c>
      <c r="B96" t="e">
        <v>#N/A</v>
      </c>
      <c r="C96">
        <v>5.97</v>
      </c>
      <c r="D96">
        <v>6.3</v>
      </c>
      <c r="E96">
        <v>6.29</v>
      </c>
      <c r="F96">
        <v>6.84</v>
      </c>
      <c r="G96">
        <v>6.81</v>
      </c>
      <c r="H96">
        <v>6.77</v>
      </c>
      <c r="I96">
        <v>6.75</v>
      </c>
      <c r="J96">
        <v>6.51</v>
      </c>
      <c r="K96">
        <v>6.61</v>
      </c>
      <c r="L96">
        <v>6.2</v>
      </c>
      <c r="M96" t="e">
        <v>#N/A</v>
      </c>
      <c r="N96" t="e">
        <v>#N/A</v>
      </c>
      <c r="O96" t="e">
        <v>#N/A</v>
      </c>
      <c r="P96" t="e">
        <v>#N/A</v>
      </c>
      <c r="Q96">
        <v>6.44</v>
      </c>
      <c r="R96">
        <v>6.5562500000000004</v>
      </c>
      <c r="S96">
        <v>6.67</v>
      </c>
      <c r="T96">
        <v>6.8812499999999996</v>
      </c>
      <c r="U96">
        <v>7.2712500000000002</v>
      </c>
      <c r="V96" t="e">
        <v>#N/A</v>
      </c>
      <c r="W96" t="e">
        <v>#N/A</v>
      </c>
      <c r="X96">
        <v>27.37</v>
      </c>
    </row>
    <row r="97" spans="1:24" x14ac:dyDescent="0.55000000000000004">
      <c r="A97" s="5">
        <v>36654</v>
      </c>
      <c r="B97" t="e">
        <v>#N/A</v>
      </c>
      <c r="C97">
        <v>6.19</v>
      </c>
      <c r="D97">
        <v>6.47</v>
      </c>
      <c r="E97">
        <v>6.38</v>
      </c>
      <c r="F97">
        <v>6.87</v>
      </c>
      <c r="G97">
        <v>6.86</v>
      </c>
      <c r="H97">
        <v>6.83</v>
      </c>
      <c r="I97">
        <v>6.82</v>
      </c>
      <c r="J97">
        <v>6.57</v>
      </c>
      <c r="K97">
        <v>6.69</v>
      </c>
      <c r="L97">
        <v>6.25</v>
      </c>
      <c r="M97" t="e">
        <v>#N/A</v>
      </c>
      <c r="N97" t="e">
        <v>#N/A</v>
      </c>
      <c r="O97" t="e">
        <v>#N/A</v>
      </c>
      <c r="P97" t="e">
        <v>#N/A</v>
      </c>
      <c r="Q97">
        <v>6.4612499999999997</v>
      </c>
      <c r="R97">
        <v>6.5724999999999998</v>
      </c>
      <c r="S97">
        <v>6.7</v>
      </c>
      <c r="T97">
        <v>6.9137500000000003</v>
      </c>
      <c r="U97">
        <v>7.33</v>
      </c>
      <c r="V97" t="e">
        <v>#N/A</v>
      </c>
      <c r="W97" t="e">
        <v>#N/A</v>
      </c>
      <c r="X97">
        <v>28.05</v>
      </c>
    </row>
    <row r="98" spans="1:24" x14ac:dyDescent="0.55000000000000004">
      <c r="A98" s="5">
        <v>36655</v>
      </c>
      <c r="B98" t="e">
        <v>#N/A</v>
      </c>
      <c r="C98">
        <v>6.14</v>
      </c>
      <c r="D98">
        <v>6.41</v>
      </c>
      <c r="E98">
        <v>6.37</v>
      </c>
      <c r="F98">
        <v>6.86</v>
      </c>
      <c r="G98">
        <v>6.82</v>
      </c>
      <c r="H98">
        <v>6.75</v>
      </c>
      <c r="I98">
        <v>6.77</v>
      </c>
      <c r="J98">
        <v>6.53</v>
      </c>
      <c r="K98">
        <v>6.64</v>
      </c>
      <c r="L98">
        <v>6.22</v>
      </c>
      <c r="M98" t="e">
        <v>#N/A</v>
      </c>
      <c r="N98" t="e">
        <v>#N/A</v>
      </c>
      <c r="O98" t="e">
        <v>#N/A</v>
      </c>
      <c r="P98" t="e">
        <v>#N/A</v>
      </c>
      <c r="Q98">
        <v>6.4787499999999998</v>
      </c>
      <c r="R98">
        <v>6.59</v>
      </c>
      <c r="S98">
        <v>6.71875</v>
      </c>
      <c r="T98">
        <v>6.9312500000000004</v>
      </c>
      <c r="U98">
        <v>7.3512500000000003</v>
      </c>
      <c r="V98" t="e">
        <v>#N/A</v>
      </c>
      <c r="W98" t="e">
        <v>#N/A</v>
      </c>
      <c r="X98">
        <v>28.46</v>
      </c>
    </row>
    <row r="99" spans="1:24" x14ac:dyDescent="0.55000000000000004">
      <c r="A99" s="5">
        <v>36656</v>
      </c>
      <c r="B99" t="e">
        <v>#N/A</v>
      </c>
      <c r="C99">
        <v>6.14</v>
      </c>
      <c r="D99">
        <v>6.41</v>
      </c>
      <c r="E99">
        <v>6.36</v>
      </c>
      <c r="F99">
        <v>6.84</v>
      </c>
      <c r="G99">
        <v>6.79</v>
      </c>
      <c r="H99">
        <v>6.69</v>
      </c>
      <c r="I99">
        <v>6.7</v>
      </c>
      <c r="J99">
        <v>6.47</v>
      </c>
      <c r="K99">
        <v>6.56</v>
      </c>
      <c r="L99">
        <v>6.18</v>
      </c>
      <c r="M99" t="e">
        <v>#N/A</v>
      </c>
      <c r="N99" t="e">
        <v>#N/A</v>
      </c>
      <c r="O99" t="e">
        <v>#N/A</v>
      </c>
      <c r="P99" t="e">
        <v>#N/A</v>
      </c>
      <c r="Q99">
        <v>6.4950000000000001</v>
      </c>
      <c r="R99">
        <v>6.59375</v>
      </c>
      <c r="S99">
        <v>6.72</v>
      </c>
      <c r="T99">
        <v>6.93</v>
      </c>
      <c r="U99">
        <v>7.34375</v>
      </c>
      <c r="V99" t="e">
        <v>#N/A</v>
      </c>
      <c r="W99" t="e">
        <v>#N/A</v>
      </c>
      <c r="X99">
        <v>28.1</v>
      </c>
    </row>
    <row r="100" spans="1:24" x14ac:dyDescent="0.55000000000000004">
      <c r="A100" s="5">
        <v>36657</v>
      </c>
      <c r="B100" t="e">
        <v>#N/A</v>
      </c>
      <c r="C100">
        <v>6.14</v>
      </c>
      <c r="D100">
        <v>6.43</v>
      </c>
      <c r="E100">
        <v>6.37</v>
      </c>
      <c r="F100">
        <v>6.82</v>
      </c>
      <c r="G100">
        <v>6.78</v>
      </c>
      <c r="H100">
        <v>6.67</v>
      </c>
      <c r="I100">
        <v>6.68</v>
      </c>
      <c r="J100">
        <v>6.43</v>
      </c>
      <c r="K100">
        <v>6.54</v>
      </c>
      <c r="L100">
        <v>6.16</v>
      </c>
      <c r="M100" t="e">
        <v>#N/A</v>
      </c>
      <c r="N100" t="e">
        <v>#N/A</v>
      </c>
      <c r="O100" t="e">
        <v>#N/A</v>
      </c>
      <c r="P100" t="e">
        <v>#N/A</v>
      </c>
      <c r="Q100">
        <v>6.5225</v>
      </c>
      <c r="R100">
        <v>6.5962500000000004</v>
      </c>
      <c r="S100">
        <v>6.72</v>
      </c>
      <c r="T100">
        <v>6.9212499999999997</v>
      </c>
      <c r="U100">
        <v>7.3250000000000002</v>
      </c>
      <c r="V100" t="e">
        <v>#N/A</v>
      </c>
      <c r="W100" t="e">
        <v>#N/A</v>
      </c>
      <c r="X100">
        <v>29.25</v>
      </c>
    </row>
    <row r="101" spans="1:24" x14ac:dyDescent="0.55000000000000004">
      <c r="A101" s="5">
        <v>36658</v>
      </c>
      <c r="B101" t="e">
        <v>#N/A</v>
      </c>
      <c r="C101">
        <v>6.14</v>
      </c>
      <c r="D101">
        <v>6.52</v>
      </c>
      <c r="E101">
        <v>6.44</v>
      </c>
      <c r="F101">
        <v>6.91</v>
      </c>
      <c r="G101">
        <v>6.86</v>
      </c>
      <c r="H101">
        <v>6.76</v>
      </c>
      <c r="I101">
        <v>6.77</v>
      </c>
      <c r="J101">
        <v>6.51</v>
      </c>
      <c r="K101">
        <v>6.62</v>
      </c>
      <c r="L101">
        <v>6.2</v>
      </c>
      <c r="M101" t="e">
        <v>#N/A</v>
      </c>
      <c r="N101" t="e">
        <v>#N/A</v>
      </c>
      <c r="O101" t="e">
        <v>#N/A</v>
      </c>
      <c r="P101" t="e">
        <v>#N/A</v>
      </c>
      <c r="Q101">
        <v>6.54</v>
      </c>
      <c r="R101">
        <v>6.6174999999999997</v>
      </c>
      <c r="S101">
        <v>6.7337499999999997</v>
      </c>
      <c r="T101">
        <v>6.9349999999999996</v>
      </c>
      <c r="U101">
        <v>7.3449999999999998</v>
      </c>
      <c r="V101" t="e">
        <v>#N/A</v>
      </c>
      <c r="W101" t="e">
        <v>#N/A</v>
      </c>
      <c r="X101">
        <v>29.64</v>
      </c>
    </row>
    <row r="102" spans="1:24" x14ac:dyDescent="0.55000000000000004">
      <c r="A102" s="5">
        <v>36661</v>
      </c>
      <c r="B102" t="e">
        <v>#N/A</v>
      </c>
      <c r="C102">
        <v>6.25</v>
      </c>
      <c r="D102">
        <v>6.55</v>
      </c>
      <c r="E102">
        <v>6.44</v>
      </c>
      <c r="F102">
        <v>6.88</v>
      </c>
      <c r="G102">
        <v>6.82</v>
      </c>
      <c r="H102">
        <v>6.73</v>
      </c>
      <c r="I102">
        <v>6.72</v>
      </c>
      <c r="J102">
        <v>6.47</v>
      </c>
      <c r="K102">
        <v>6.56</v>
      </c>
      <c r="L102">
        <v>6.17</v>
      </c>
      <c r="M102" t="e">
        <v>#N/A</v>
      </c>
      <c r="N102" t="e">
        <v>#N/A</v>
      </c>
      <c r="O102" t="e">
        <v>#N/A</v>
      </c>
      <c r="P102" t="e">
        <v>#N/A</v>
      </c>
      <c r="Q102">
        <v>6.57</v>
      </c>
      <c r="R102">
        <v>6.6475</v>
      </c>
      <c r="S102">
        <v>6.76</v>
      </c>
      <c r="T102">
        <v>6.9737499999999999</v>
      </c>
      <c r="U102">
        <v>7.4087500000000004</v>
      </c>
      <c r="V102" t="e">
        <v>#N/A</v>
      </c>
      <c r="W102" t="e">
        <v>#N/A</v>
      </c>
      <c r="X102">
        <v>29.95</v>
      </c>
    </row>
    <row r="103" spans="1:24" x14ac:dyDescent="0.55000000000000004">
      <c r="A103" s="5">
        <v>36662</v>
      </c>
      <c r="B103" t="e">
        <v>#N/A</v>
      </c>
      <c r="C103">
        <v>6.2</v>
      </c>
      <c r="D103">
        <v>6.53</v>
      </c>
      <c r="E103">
        <v>6.43</v>
      </c>
      <c r="F103">
        <v>6.89</v>
      </c>
      <c r="G103">
        <v>6.84</v>
      </c>
      <c r="H103">
        <v>6.72</v>
      </c>
      <c r="I103">
        <v>6.69</v>
      </c>
      <c r="J103">
        <v>6.43</v>
      </c>
      <c r="K103">
        <v>6.52</v>
      </c>
      <c r="L103">
        <v>6.12</v>
      </c>
      <c r="M103" t="e">
        <v>#N/A</v>
      </c>
      <c r="N103" t="e">
        <v>#N/A</v>
      </c>
      <c r="O103" t="e">
        <v>#N/A</v>
      </c>
      <c r="P103" t="e">
        <v>#N/A</v>
      </c>
      <c r="Q103">
        <v>6.5837500000000002</v>
      </c>
      <c r="R103">
        <v>6.6537499999999996</v>
      </c>
      <c r="S103">
        <v>6.7612500000000004</v>
      </c>
      <c r="T103">
        <v>6.9837499999999997</v>
      </c>
      <c r="U103">
        <v>7.4124999999999996</v>
      </c>
      <c r="V103" t="e">
        <v>#N/A</v>
      </c>
      <c r="W103" t="e">
        <v>#N/A</v>
      </c>
      <c r="X103">
        <v>29.76</v>
      </c>
    </row>
    <row r="104" spans="1:24" x14ac:dyDescent="0.55000000000000004">
      <c r="A104" s="5">
        <v>36663</v>
      </c>
      <c r="B104" t="e">
        <v>#N/A</v>
      </c>
      <c r="C104">
        <v>6.05</v>
      </c>
      <c r="D104">
        <v>6.44</v>
      </c>
      <c r="E104">
        <v>6.42</v>
      </c>
      <c r="F104">
        <v>6.9</v>
      </c>
      <c r="G104">
        <v>6.84</v>
      </c>
      <c r="H104">
        <v>6.74</v>
      </c>
      <c r="I104">
        <v>6.74</v>
      </c>
      <c r="J104">
        <v>6.48</v>
      </c>
      <c r="K104">
        <v>6.58</v>
      </c>
      <c r="L104">
        <v>6.18</v>
      </c>
      <c r="M104" t="e">
        <v>#N/A</v>
      </c>
      <c r="N104" t="e">
        <v>#N/A</v>
      </c>
      <c r="O104" t="e">
        <v>#N/A</v>
      </c>
      <c r="P104" t="e">
        <v>#N/A</v>
      </c>
      <c r="Q104">
        <v>6.6074999999999999</v>
      </c>
      <c r="R104">
        <v>6.7012499999999999</v>
      </c>
      <c r="S104">
        <v>6.8087499999999999</v>
      </c>
      <c r="T104">
        <v>7.0412499999999998</v>
      </c>
      <c r="U104">
        <v>7.46</v>
      </c>
      <c r="V104" t="e">
        <v>#N/A</v>
      </c>
      <c r="W104" t="e">
        <v>#N/A</v>
      </c>
      <c r="X104">
        <v>29.38</v>
      </c>
    </row>
    <row r="105" spans="1:24" x14ac:dyDescent="0.55000000000000004">
      <c r="A105" s="5">
        <v>36664</v>
      </c>
      <c r="B105" t="e">
        <v>#N/A</v>
      </c>
      <c r="C105">
        <v>5.92</v>
      </c>
      <c r="D105">
        <v>6.4</v>
      </c>
      <c r="E105">
        <v>6.39</v>
      </c>
      <c r="F105">
        <v>6.93</v>
      </c>
      <c r="G105">
        <v>6.88</v>
      </c>
      <c r="H105">
        <v>6.79</v>
      </c>
      <c r="I105">
        <v>6.83</v>
      </c>
      <c r="J105">
        <v>6.56</v>
      </c>
      <c r="K105">
        <v>6.66</v>
      </c>
      <c r="L105">
        <v>6.24</v>
      </c>
      <c r="M105" t="e">
        <v>#N/A</v>
      </c>
      <c r="N105" t="e">
        <v>#N/A</v>
      </c>
      <c r="O105" t="e">
        <v>#N/A</v>
      </c>
      <c r="P105" t="e">
        <v>#N/A</v>
      </c>
      <c r="Q105">
        <v>6.6087499999999997</v>
      </c>
      <c r="R105">
        <v>6.7062499999999998</v>
      </c>
      <c r="S105">
        <v>6.8187499999999996</v>
      </c>
      <c r="T105">
        <v>7.0612500000000002</v>
      </c>
      <c r="U105">
        <v>7.4887499999999996</v>
      </c>
      <c r="V105" t="e">
        <v>#N/A</v>
      </c>
      <c r="W105" t="e">
        <v>#N/A</v>
      </c>
      <c r="X105">
        <v>30.28</v>
      </c>
    </row>
    <row r="106" spans="1:24" x14ac:dyDescent="0.55000000000000004">
      <c r="A106" s="5">
        <v>36665</v>
      </c>
      <c r="B106" t="e">
        <v>#N/A</v>
      </c>
      <c r="C106">
        <v>5.89</v>
      </c>
      <c r="D106">
        <v>6.4</v>
      </c>
      <c r="E106">
        <v>6.32</v>
      </c>
      <c r="F106">
        <v>6.86</v>
      </c>
      <c r="G106">
        <v>6.8</v>
      </c>
      <c r="H106">
        <v>6.71</v>
      </c>
      <c r="I106">
        <v>6.76</v>
      </c>
      <c r="J106">
        <v>6.51</v>
      </c>
      <c r="K106">
        <v>6.64</v>
      </c>
      <c r="L106">
        <v>6.22</v>
      </c>
      <c r="M106" t="e">
        <v>#N/A</v>
      </c>
      <c r="N106" t="e">
        <v>#N/A</v>
      </c>
      <c r="O106" t="e">
        <v>#N/A</v>
      </c>
      <c r="P106" t="e">
        <v>#N/A</v>
      </c>
      <c r="Q106">
        <v>6.61</v>
      </c>
      <c r="R106">
        <v>6.7050000000000001</v>
      </c>
      <c r="S106">
        <v>6.82</v>
      </c>
      <c r="T106">
        <v>7.06</v>
      </c>
      <c r="U106">
        <v>7.49125</v>
      </c>
      <c r="V106" t="e">
        <v>#N/A</v>
      </c>
      <c r="W106" t="e">
        <v>#N/A</v>
      </c>
      <c r="X106">
        <v>30.02</v>
      </c>
    </row>
    <row r="107" spans="1:24" x14ac:dyDescent="0.55000000000000004">
      <c r="A107" s="5">
        <v>36668</v>
      </c>
      <c r="B107" t="e">
        <v>#N/A</v>
      </c>
      <c r="C107">
        <v>6.01</v>
      </c>
      <c r="D107">
        <v>6.42</v>
      </c>
      <c r="E107">
        <v>6.29</v>
      </c>
      <c r="F107">
        <v>6.81</v>
      </c>
      <c r="G107">
        <v>6.75</v>
      </c>
      <c r="H107">
        <v>6.66</v>
      </c>
      <c r="I107">
        <v>6.69</v>
      </c>
      <c r="J107">
        <v>6.44</v>
      </c>
      <c r="K107">
        <v>6.58</v>
      </c>
      <c r="L107">
        <v>6.18</v>
      </c>
      <c r="M107" t="e">
        <v>#N/A</v>
      </c>
      <c r="N107" t="e">
        <v>#N/A</v>
      </c>
      <c r="O107" t="e">
        <v>#N/A</v>
      </c>
      <c r="P107" t="e">
        <v>#N/A</v>
      </c>
      <c r="Q107">
        <v>6.61</v>
      </c>
      <c r="R107">
        <v>6.7037500000000003</v>
      </c>
      <c r="S107">
        <v>6.82</v>
      </c>
      <c r="T107">
        <v>7.0425000000000004</v>
      </c>
      <c r="U107">
        <v>7.4512499999999999</v>
      </c>
      <c r="V107" t="e">
        <v>#N/A</v>
      </c>
      <c r="W107" t="e">
        <v>#N/A</v>
      </c>
      <c r="X107">
        <v>28.62</v>
      </c>
    </row>
    <row r="108" spans="1:24" x14ac:dyDescent="0.55000000000000004">
      <c r="A108" s="5">
        <v>36669</v>
      </c>
      <c r="B108" t="e">
        <v>#N/A</v>
      </c>
      <c r="C108">
        <v>6.01</v>
      </c>
      <c r="D108">
        <v>6.43</v>
      </c>
      <c r="E108">
        <v>6.3</v>
      </c>
      <c r="F108">
        <v>6.83</v>
      </c>
      <c r="G108">
        <v>6.77</v>
      </c>
      <c r="H108">
        <v>6.68</v>
      </c>
      <c r="I108">
        <v>6.7</v>
      </c>
      <c r="J108">
        <v>6.45</v>
      </c>
      <c r="K108">
        <v>6.58</v>
      </c>
      <c r="L108">
        <v>6.17</v>
      </c>
      <c r="M108" t="e">
        <v>#N/A</v>
      </c>
      <c r="N108" t="e">
        <v>#N/A</v>
      </c>
      <c r="O108" t="e">
        <v>#N/A</v>
      </c>
      <c r="P108" t="e">
        <v>#N/A</v>
      </c>
      <c r="Q108">
        <v>6.61</v>
      </c>
      <c r="R108">
        <v>6.7037500000000003</v>
      </c>
      <c r="S108">
        <v>6.82</v>
      </c>
      <c r="T108">
        <v>7.0425000000000004</v>
      </c>
      <c r="U108">
        <v>7.44625</v>
      </c>
      <c r="V108" t="e">
        <v>#N/A</v>
      </c>
      <c r="W108" t="e">
        <v>#N/A</v>
      </c>
      <c r="X108">
        <v>28.61</v>
      </c>
    </row>
    <row r="109" spans="1:24" x14ac:dyDescent="0.55000000000000004">
      <c r="A109" s="5">
        <v>36670</v>
      </c>
      <c r="B109" t="e">
        <v>#N/A</v>
      </c>
      <c r="C109">
        <v>5.92</v>
      </c>
      <c r="D109">
        <v>6.41</v>
      </c>
      <c r="E109">
        <v>6.29</v>
      </c>
      <c r="F109">
        <v>6.79</v>
      </c>
      <c r="G109">
        <v>6.76</v>
      </c>
      <c r="H109">
        <v>6.71</v>
      </c>
      <c r="I109">
        <v>6.72</v>
      </c>
      <c r="J109">
        <v>6.47</v>
      </c>
      <c r="K109">
        <v>6.61</v>
      </c>
      <c r="L109">
        <v>6.19</v>
      </c>
      <c r="M109" t="e">
        <v>#N/A</v>
      </c>
      <c r="N109" t="e">
        <v>#N/A</v>
      </c>
      <c r="O109" t="e">
        <v>#N/A</v>
      </c>
      <c r="P109" t="e">
        <v>#N/A</v>
      </c>
      <c r="Q109">
        <v>6.61</v>
      </c>
      <c r="R109">
        <v>6.7037500000000003</v>
      </c>
      <c r="S109">
        <v>6.82</v>
      </c>
      <c r="T109">
        <v>7.0412499999999998</v>
      </c>
      <c r="U109">
        <v>7.4337499999999999</v>
      </c>
      <c r="V109" t="e">
        <v>#N/A</v>
      </c>
      <c r="W109" t="e">
        <v>#N/A</v>
      </c>
      <c r="X109">
        <v>29.89</v>
      </c>
    </row>
    <row r="110" spans="1:24" x14ac:dyDescent="0.55000000000000004">
      <c r="A110" s="5">
        <v>36671</v>
      </c>
      <c r="B110" t="e">
        <v>#N/A</v>
      </c>
      <c r="C110">
        <v>5.85</v>
      </c>
      <c r="D110">
        <v>6.37</v>
      </c>
      <c r="E110">
        <v>6.27</v>
      </c>
      <c r="F110">
        <v>6.71</v>
      </c>
      <c r="G110">
        <v>6.69</v>
      </c>
      <c r="H110">
        <v>6.64</v>
      </c>
      <c r="I110">
        <v>6.63</v>
      </c>
      <c r="J110">
        <v>6.39</v>
      </c>
      <c r="K110">
        <v>6.5</v>
      </c>
      <c r="L110">
        <v>6.11</v>
      </c>
      <c r="M110" t="e">
        <v>#N/A</v>
      </c>
      <c r="N110" t="e">
        <v>#N/A</v>
      </c>
      <c r="O110" t="e">
        <v>#N/A</v>
      </c>
      <c r="P110" t="e">
        <v>#N/A</v>
      </c>
      <c r="Q110">
        <v>6.6112500000000001</v>
      </c>
      <c r="R110">
        <v>6.7125000000000004</v>
      </c>
      <c r="S110">
        <v>6.8274999999999997</v>
      </c>
      <c r="T110">
        <v>7.0625</v>
      </c>
      <c r="U110">
        <v>7.4712500000000004</v>
      </c>
      <c r="V110" t="e">
        <v>#N/A</v>
      </c>
      <c r="W110" t="e">
        <v>#N/A</v>
      </c>
      <c r="X110">
        <v>30.43</v>
      </c>
    </row>
    <row r="111" spans="1:24" x14ac:dyDescent="0.55000000000000004">
      <c r="A111" s="5">
        <v>36672</v>
      </c>
      <c r="B111" t="e">
        <v>#N/A</v>
      </c>
      <c r="C111">
        <v>5.83</v>
      </c>
      <c r="D111">
        <v>6.36</v>
      </c>
      <c r="E111">
        <v>6.27</v>
      </c>
      <c r="F111">
        <v>6.69</v>
      </c>
      <c r="G111">
        <v>6.65</v>
      </c>
      <c r="H111">
        <v>6.57</v>
      </c>
      <c r="I111">
        <v>6.57</v>
      </c>
      <c r="J111">
        <v>6.33</v>
      </c>
      <c r="K111">
        <v>6.45</v>
      </c>
      <c r="L111">
        <v>6.06</v>
      </c>
      <c r="M111" t="e">
        <v>#N/A</v>
      </c>
      <c r="N111" t="e">
        <v>#N/A</v>
      </c>
      <c r="O111" t="e">
        <v>#N/A</v>
      </c>
      <c r="P111" t="e">
        <v>#N/A</v>
      </c>
      <c r="Q111">
        <v>6.6150000000000002</v>
      </c>
      <c r="R111">
        <v>6.7162499999999996</v>
      </c>
      <c r="S111">
        <v>6.8262499999999999</v>
      </c>
      <c r="T111">
        <v>7.0250000000000004</v>
      </c>
      <c r="U111">
        <v>7.4474999999999998</v>
      </c>
      <c r="V111" t="e">
        <v>#N/A</v>
      </c>
      <c r="W111" t="e">
        <v>#N/A</v>
      </c>
      <c r="X111">
        <v>29.76</v>
      </c>
    </row>
    <row r="112" spans="1:24" x14ac:dyDescent="0.55000000000000004">
      <c r="A112" s="5">
        <v>36676</v>
      </c>
      <c r="B112" t="e">
        <v>#N/A</v>
      </c>
      <c r="C112">
        <v>5.87</v>
      </c>
      <c r="D112">
        <v>6.44</v>
      </c>
      <c r="E112">
        <v>6.28</v>
      </c>
      <c r="F112">
        <v>6.74</v>
      </c>
      <c r="G112">
        <v>6.7</v>
      </c>
      <c r="H112">
        <v>6.62</v>
      </c>
      <c r="I112">
        <v>6.61</v>
      </c>
      <c r="J112">
        <v>6.38</v>
      </c>
      <c r="K112">
        <v>6.5</v>
      </c>
      <c r="L112">
        <v>6.09</v>
      </c>
      <c r="M112" t="e">
        <v>#N/A</v>
      </c>
      <c r="N112" t="e">
        <v>#N/A</v>
      </c>
      <c r="O112" t="e">
        <v>#N/A</v>
      </c>
      <c r="P112" t="e">
        <v>#N/A</v>
      </c>
      <c r="Q112">
        <v>6.6412500000000003</v>
      </c>
      <c r="R112">
        <v>6.7312500000000002</v>
      </c>
      <c r="S112">
        <v>6.84</v>
      </c>
      <c r="T112">
        <v>7.0625</v>
      </c>
      <c r="U112">
        <v>7.45</v>
      </c>
      <c r="V112" t="e">
        <v>#N/A</v>
      </c>
      <c r="W112" t="e">
        <v>#N/A</v>
      </c>
      <c r="X112">
        <v>30.36</v>
      </c>
    </row>
    <row r="113" spans="1:24" x14ac:dyDescent="0.55000000000000004">
      <c r="A113" s="5">
        <v>36677</v>
      </c>
      <c r="B113" t="e">
        <v>#N/A</v>
      </c>
      <c r="C113">
        <v>5.63</v>
      </c>
      <c r="D113">
        <v>6.35</v>
      </c>
      <c r="E113">
        <v>6.37</v>
      </c>
      <c r="F113">
        <v>6.69</v>
      </c>
      <c r="G113">
        <v>6.66</v>
      </c>
      <c r="H113">
        <v>6.54</v>
      </c>
      <c r="I113">
        <v>6.52</v>
      </c>
      <c r="J113">
        <v>6.29</v>
      </c>
      <c r="K113">
        <v>6.42</v>
      </c>
      <c r="L113">
        <v>6.02</v>
      </c>
      <c r="M113" t="e">
        <v>#N/A</v>
      </c>
      <c r="N113" t="e">
        <v>#N/A</v>
      </c>
      <c r="O113" t="e">
        <v>#N/A</v>
      </c>
      <c r="P113" t="e">
        <v>#N/A</v>
      </c>
      <c r="Q113">
        <v>6.6537499999999996</v>
      </c>
      <c r="R113">
        <v>6.7549999999999999</v>
      </c>
      <c r="S113">
        <v>6.8624999999999998</v>
      </c>
      <c r="T113">
        <v>7.1050000000000004</v>
      </c>
      <c r="U113">
        <v>7.5012499999999998</v>
      </c>
      <c r="V113" t="e">
        <v>#N/A</v>
      </c>
      <c r="W113" t="e">
        <v>#N/A</v>
      </c>
      <c r="X113">
        <v>29.03</v>
      </c>
    </row>
    <row r="114" spans="1:24" x14ac:dyDescent="0.55000000000000004">
      <c r="A114" s="5">
        <v>36678</v>
      </c>
      <c r="B114" t="e">
        <v>#N/A</v>
      </c>
      <c r="C114">
        <v>5.74</v>
      </c>
      <c r="D114">
        <v>6.27</v>
      </c>
      <c r="E114">
        <v>6.32</v>
      </c>
      <c r="F114">
        <v>6.61</v>
      </c>
      <c r="G114">
        <v>6.56</v>
      </c>
      <c r="H114">
        <v>6.44</v>
      </c>
      <c r="I114">
        <v>6.44</v>
      </c>
      <c r="J114">
        <v>6.2</v>
      </c>
      <c r="K114">
        <v>6.33</v>
      </c>
      <c r="L114">
        <v>5.95</v>
      </c>
      <c r="M114" t="e">
        <v>#N/A</v>
      </c>
      <c r="N114" t="e">
        <v>#N/A</v>
      </c>
      <c r="O114" t="e">
        <v>#N/A</v>
      </c>
      <c r="P114" t="e">
        <v>#N/A</v>
      </c>
      <c r="Q114">
        <v>6.6624999999999996</v>
      </c>
      <c r="R114">
        <v>6.7637499999999999</v>
      </c>
      <c r="S114">
        <v>6.8687500000000004</v>
      </c>
      <c r="T114">
        <v>7.1087499999999997</v>
      </c>
      <c r="U114">
        <v>7.4824999999999999</v>
      </c>
      <c r="V114" t="e">
        <v>#N/A</v>
      </c>
      <c r="W114" t="e">
        <v>#N/A</v>
      </c>
      <c r="X114">
        <v>30.19</v>
      </c>
    </row>
    <row r="115" spans="1:24" x14ac:dyDescent="0.55000000000000004">
      <c r="A115" s="5">
        <v>36679</v>
      </c>
      <c r="B115" t="e">
        <v>#N/A</v>
      </c>
      <c r="C115">
        <v>5.87</v>
      </c>
      <c r="D115">
        <v>6.25</v>
      </c>
      <c r="E115">
        <v>6.23</v>
      </c>
      <c r="F115">
        <v>6.52</v>
      </c>
      <c r="G115">
        <v>6.48</v>
      </c>
      <c r="H115">
        <v>6.37</v>
      </c>
      <c r="I115">
        <v>6.39</v>
      </c>
      <c r="J115">
        <v>6.15</v>
      </c>
      <c r="K115">
        <v>6.31</v>
      </c>
      <c r="L115">
        <v>5.94</v>
      </c>
      <c r="M115" t="e">
        <v>#N/A</v>
      </c>
      <c r="N115" t="e">
        <v>#N/A</v>
      </c>
      <c r="O115" t="e">
        <v>#N/A</v>
      </c>
      <c r="P115" t="e">
        <v>#N/A</v>
      </c>
      <c r="Q115">
        <v>6.65625</v>
      </c>
      <c r="R115">
        <v>6.7525000000000004</v>
      </c>
      <c r="S115">
        <v>6.8512500000000003</v>
      </c>
      <c r="T115">
        <v>7.07</v>
      </c>
      <c r="U115">
        <v>7.4212499999999997</v>
      </c>
      <c r="V115" t="e">
        <v>#N/A</v>
      </c>
      <c r="W115" t="e">
        <v>#N/A</v>
      </c>
      <c r="X115">
        <v>30.34</v>
      </c>
    </row>
    <row r="116" spans="1:24" x14ac:dyDescent="0.55000000000000004">
      <c r="A116" s="5">
        <v>36682</v>
      </c>
      <c r="B116" t="e">
        <v>#N/A</v>
      </c>
      <c r="C116">
        <v>5.98</v>
      </c>
      <c r="D116">
        <v>6.32</v>
      </c>
      <c r="E116">
        <v>6.22</v>
      </c>
      <c r="F116">
        <v>6.49</v>
      </c>
      <c r="G116">
        <v>6.44</v>
      </c>
      <c r="H116">
        <v>6.33</v>
      </c>
      <c r="I116">
        <v>6.36</v>
      </c>
      <c r="J116">
        <v>6.12</v>
      </c>
      <c r="K116">
        <v>6.28</v>
      </c>
      <c r="L116">
        <v>5.91</v>
      </c>
      <c r="M116" t="e">
        <v>#N/A</v>
      </c>
      <c r="N116" t="e">
        <v>#N/A</v>
      </c>
      <c r="O116" t="e">
        <v>#N/A</v>
      </c>
      <c r="P116" t="e">
        <v>#N/A</v>
      </c>
      <c r="Q116">
        <v>6.6224999999999996</v>
      </c>
      <c r="R116">
        <v>6.7125000000000004</v>
      </c>
      <c r="S116">
        <v>6.7925000000000004</v>
      </c>
      <c r="T116">
        <v>6.98</v>
      </c>
      <c r="U116">
        <v>7.27</v>
      </c>
      <c r="V116" t="e">
        <v>#N/A</v>
      </c>
      <c r="W116" t="e">
        <v>#N/A</v>
      </c>
      <c r="X116">
        <v>29.87</v>
      </c>
    </row>
    <row r="117" spans="1:24" x14ac:dyDescent="0.55000000000000004">
      <c r="A117" s="5">
        <v>36683</v>
      </c>
      <c r="B117" t="e">
        <v>#N/A</v>
      </c>
      <c r="C117">
        <v>5.99</v>
      </c>
      <c r="D117">
        <v>6.33</v>
      </c>
      <c r="E117">
        <v>6.24</v>
      </c>
      <c r="F117">
        <v>6.51</v>
      </c>
      <c r="G117">
        <v>6.46</v>
      </c>
      <c r="H117">
        <v>6.35</v>
      </c>
      <c r="I117">
        <v>6.37</v>
      </c>
      <c r="J117">
        <v>6.14</v>
      </c>
      <c r="K117">
        <v>6.28</v>
      </c>
      <c r="L117">
        <v>5.91</v>
      </c>
      <c r="M117" t="e">
        <v>#N/A</v>
      </c>
      <c r="N117" t="e">
        <v>#N/A</v>
      </c>
      <c r="O117" t="e">
        <v>#N/A</v>
      </c>
      <c r="P117" t="e">
        <v>#N/A</v>
      </c>
      <c r="Q117">
        <v>6.6262499999999998</v>
      </c>
      <c r="R117">
        <v>6.7112499999999997</v>
      </c>
      <c r="S117">
        <v>6.79</v>
      </c>
      <c r="T117">
        <v>6.97</v>
      </c>
      <c r="U117">
        <v>7.25</v>
      </c>
      <c r="V117" t="e">
        <v>#N/A</v>
      </c>
      <c r="W117" t="e">
        <v>#N/A</v>
      </c>
      <c r="X117">
        <v>29.78</v>
      </c>
    </row>
    <row r="118" spans="1:24" x14ac:dyDescent="0.55000000000000004">
      <c r="A118" s="5">
        <v>36684</v>
      </c>
      <c r="B118" t="e">
        <v>#N/A</v>
      </c>
      <c r="C118">
        <v>5.92</v>
      </c>
      <c r="D118">
        <v>6.3</v>
      </c>
      <c r="E118">
        <v>6.23</v>
      </c>
      <c r="F118">
        <v>6.52</v>
      </c>
      <c r="G118">
        <v>6.47</v>
      </c>
      <c r="H118">
        <v>6.35</v>
      </c>
      <c r="I118">
        <v>6.35</v>
      </c>
      <c r="J118">
        <v>6.13</v>
      </c>
      <c r="K118">
        <v>6.26</v>
      </c>
      <c r="L118">
        <v>5.89</v>
      </c>
      <c r="M118" t="e">
        <v>#N/A</v>
      </c>
      <c r="N118" t="e">
        <v>#N/A</v>
      </c>
      <c r="O118" t="e">
        <v>#N/A</v>
      </c>
      <c r="P118" t="e">
        <v>#N/A</v>
      </c>
      <c r="Q118">
        <v>6.63</v>
      </c>
      <c r="R118">
        <v>6.7162499999999996</v>
      </c>
      <c r="S118">
        <v>6.7975000000000003</v>
      </c>
      <c r="T118">
        <v>6.98</v>
      </c>
      <c r="U118">
        <v>7.25875</v>
      </c>
      <c r="V118" t="e">
        <v>#N/A</v>
      </c>
      <c r="W118" t="e">
        <v>#N/A</v>
      </c>
      <c r="X118">
        <v>29.29</v>
      </c>
    </row>
    <row r="119" spans="1:24" x14ac:dyDescent="0.55000000000000004">
      <c r="A119" s="5">
        <v>36685</v>
      </c>
      <c r="B119" t="e">
        <v>#N/A</v>
      </c>
      <c r="C119">
        <v>5.91</v>
      </c>
      <c r="D119">
        <v>6.27</v>
      </c>
      <c r="E119">
        <v>6.22</v>
      </c>
      <c r="F119">
        <v>6.56</v>
      </c>
      <c r="G119">
        <v>6.5</v>
      </c>
      <c r="H119">
        <v>6.37</v>
      </c>
      <c r="I119">
        <v>6.36</v>
      </c>
      <c r="J119">
        <v>6.13</v>
      </c>
      <c r="K119">
        <v>6.25</v>
      </c>
      <c r="L119">
        <v>5.89</v>
      </c>
      <c r="M119" t="e">
        <v>#N/A</v>
      </c>
      <c r="N119" t="e">
        <v>#N/A</v>
      </c>
      <c r="O119" t="e">
        <v>#N/A</v>
      </c>
      <c r="P119" t="e">
        <v>#N/A</v>
      </c>
      <c r="Q119">
        <v>6.6349999999999998</v>
      </c>
      <c r="R119">
        <v>6.7212500000000004</v>
      </c>
      <c r="S119">
        <v>6.8</v>
      </c>
      <c r="T119">
        <v>6.9824999999999999</v>
      </c>
      <c r="U119">
        <v>7.2625000000000002</v>
      </c>
      <c r="V119" t="e">
        <v>#N/A</v>
      </c>
      <c r="W119" t="e">
        <v>#N/A</v>
      </c>
      <c r="X119">
        <v>29.78</v>
      </c>
    </row>
    <row r="120" spans="1:24" x14ac:dyDescent="0.55000000000000004">
      <c r="A120" s="5">
        <v>36686</v>
      </c>
      <c r="B120" t="e">
        <v>#N/A</v>
      </c>
      <c r="C120">
        <v>5.92</v>
      </c>
      <c r="D120">
        <v>6.28</v>
      </c>
      <c r="E120">
        <v>6.23</v>
      </c>
      <c r="F120">
        <v>6.56</v>
      </c>
      <c r="G120">
        <v>6.5</v>
      </c>
      <c r="H120">
        <v>6.36</v>
      </c>
      <c r="I120">
        <v>6.36</v>
      </c>
      <c r="J120">
        <v>6.13</v>
      </c>
      <c r="K120">
        <v>6.26</v>
      </c>
      <c r="L120">
        <v>5.89</v>
      </c>
      <c r="M120" t="e">
        <v>#N/A</v>
      </c>
      <c r="N120" t="e">
        <v>#N/A</v>
      </c>
      <c r="O120" t="e">
        <v>#N/A</v>
      </c>
      <c r="P120" t="e">
        <v>#N/A</v>
      </c>
      <c r="Q120">
        <v>6.6412500000000003</v>
      </c>
      <c r="R120">
        <v>6.73</v>
      </c>
      <c r="S120">
        <v>6.81</v>
      </c>
      <c r="T120">
        <v>6.99</v>
      </c>
      <c r="U120">
        <v>7.2887500000000003</v>
      </c>
      <c r="V120" t="e">
        <v>#N/A</v>
      </c>
      <c r="W120" t="e">
        <v>#N/A</v>
      </c>
      <c r="X120">
        <v>30.22</v>
      </c>
    </row>
    <row r="121" spans="1:24" x14ac:dyDescent="0.55000000000000004">
      <c r="A121" s="5">
        <v>36689</v>
      </c>
      <c r="B121" t="e">
        <v>#N/A</v>
      </c>
      <c r="C121">
        <v>5.93</v>
      </c>
      <c r="D121">
        <v>6.27</v>
      </c>
      <c r="E121">
        <v>6.2</v>
      </c>
      <c r="F121">
        <v>6.52</v>
      </c>
      <c r="G121">
        <v>6.47</v>
      </c>
      <c r="H121">
        <v>6.33</v>
      </c>
      <c r="I121">
        <v>6.32</v>
      </c>
      <c r="J121">
        <v>6.09</v>
      </c>
      <c r="K121">
        <v>6.23</v>
      </c>
      <c r="L121">
        <v>5.88</v>
      </c>
      <c r="M121" t="e">
        <v>#N/A</v>
      </c>
      <c r="N121" t="e">
        <v>#N/A</v>
      </c>
      <c r="O121" t="e">
        <v>#N/A</v>
      </c>
      <c r="P121" t="e">
        <v>#N/A</v>
      </c>
      <c r="Q121">
        <v>6.6487499999999997</v>
      </c>
      <c r="R121">
        <v>6.7312500000000002</v>
      </c>
      <c r="S121">
        <v>6.81</v>
      </c>
      <c r="T121">
        <v>6.9924999999999997</v>
      </c>
      <c r="U121">
        <v>7.29</v>
      </c>
      <c r="V121" t="e">
        <v>#N/A</v>
      </c>
      <c r="W121" t="e">
        <v>#N/A</v>
      </c>
      <c r="X121">
        <v>31.76</v>
      </c>
    </row>
    <row r="122" spans="1:24" x14ac:dyDescent="0.55000000000000004">
      <c r="A122" s="5">
        <v>36690</v>
      </c>
      <c r="B122" t="e">
        <v>#N/A</v>
      </c>
      <c r="C122">
        <v>5.88</v>
      </c>
      <c r="D122">
        <v>6.24</v>
      </c>
      <c r="E122">
        <v>6.17</v>
      </c>
      <c r="F122">
        <v>6.49</v>
      </c>
      <c r="G122">
        <v>6.44</v>
      </c>
      <c r="H122">
        <v>6.32</v>
      </c>
      <c r="I122">
        <v>6.35</v>
      </c>
      <c r="J122">
        <v>6.11</v>
      </c>
      <c r="K122">
        <v>6.3</v>
      </c>
      <c r="L122">
        <v>5.94</v>
      </c>
      <c r="M122" t="e">
        <v>#N/A</v>
      </c>
      <c r="N122" t="e">
        <v>#N/A</v>
      </c>
      <c r="O122" t="e">
        <v>#N/A</v>
      </c>
      <c r="P122" t="e">
        <v>#N/A</v>
      </c>
      <c r="Q122">
        <v>6.6512500000000001</v>
      </c>
      <c r="R122">
        <v>6.7312500000000002</v>
      </c>
      <c r="S122">
        <v>6.81</v>
      </c>
      <c r="T122">
        <v>6.99</v>
      </c>
      <c r="U122">
        <v>7.2737499999999997</v>
      </c>
      <c r="V122" t="e">
        <v>#N/A</v>
      </c>
      <c r="W122" t="e">
        <v>#N/A</v>
      </c>
      <c r="X122">
        <v>32.729999999999997</v>
      </c>
    </row>
    <row r="123" spans="1:24" x14ac:dyDescent="0.55000000000000004">
      <c r="A123" s="5">
        <v>36691</v>
      </c>
      <c r="B123" t="e">
        <v>#N/A</v>
      </c>
      <c r="C123">
        <v>5.82</v>
      </c>
      <c r="D123">
        <v>6.22</v>
      </c>
      <c r="E123">
        <v>6.13</v>
      </c>
      <c r="F123">
        <v>6.44</v>
      </c>
      <c r="G123">
        <v>6.38</v>
      </c>
      <c r="H123">
        <v>6.26</v>
      </c>
      <c r="I123">
        <v>6.28</v>
      </c>
      <c r="J123">
        <v>6.06</v>
      </c>
      <c r="K123">
        <v>6.25</v>
      </c>
      <c r="L123">
        <v>5.91</v>
      </c>
      <c r="M123" t="e">
        <v>#N/A</v>
      </c>
      <c r="N123" t="e">
        <v>#N/A</v>
      </c>
      <c r="O123" t="e">
        <v>#N/A</v>
      </c>
      <c r="P123" t="e">
        <v>#N/A</v>
      </c>
      <c r="Q123">
        <v>6.65</v>
      </c>
      <c r="R123">
        <v>6.7149999999999999</v>
      </c>
      <c r="S123">
        <v>6.7925000000000004</v>
      </c>
      <c r="T123">
        <v>6.96</v>
      </c>
      <c r="U123">
        <v>7.23</v>
      </c>
      <c r="V123" t="e">
        <v>#N/A</v>
      </c>
      <c r="W123" t="e">
        <v>#N/A</v>
      </c>
      <c r="X123">
        <v>32.72</v>
      </c>
    </row>
    <row r="124" spans="1:24" x14ac:dyDescent="0.55000000000000004">
      <c r="A124" s="5">
        <v>36692</v>
      </c>
      <c r="B124" t="e">
        <v>#N/A</v>
      </c>
      <c r="C124">
        <v>5.84</v>
      </c>
      <c r="D124">
        <v>6.23</v>
      </c>
      <c r="E124">
        <v>6.13</v>
      </c>
      <c r="F124">
        <v>6.44</v>
      </c>
      <c r="G124">
        <v>6.39</v>
      </c>
      <c r="H124">
        <v>6.26</v>
      </c>
      <c r="I124">
        <v>6.27</v>
      </c>
      <c r="J124">
        <v>6.05</v>
      </c>
      <c r="K124">
        <v>6.26</v>
      </c>
      <c r="L124">
        <v>5.93</v>
      </c>
      <c r="M124" t="e">
        <v>#N/A</v>
      </c>
      <c r="N124" t="e">
        <v>#N/A</v>
      </c>
      <c r="O124" t="e">
        <v>#N/A</v>
      </c>
      <c r="P124" t="e">
        <v>#N/A</v>
      </c>
      <c r="Q124">
        <v>6.6487499999999997</v>
      </c>
      <c r="R124">
        <v>6.7024999999999997</v>
      </c>
      <c r="S124">
        <v>6.7774999999999999</v>
      </c>
      <c r="T124">
        <v>6.9412500000000001</v>
      </c>
      <c r="U124">
        <v>7.1875</v>
      </c>
      <c r="V124" t="e">
        <v>#N/A</v>
      </c>
      <c r="W124" t="e">
        <v>#N/A</v>
      </c>
      <c r="X124">
        <v>32.700000000000003</v>
      </c>
    </row>
    <row r="125" spans="1:24" x14ac:dyDescent="0.55000000000000004">
      <c r="A125" s="5">
        <v>36693</v>
      </c>
      <c r="B125" t="e">
        <v>#N/A</v>
      </c>
      <c r="C125">
        <v>5.83</v>
      </c>
      <c r="D125">
        <v>6.2</v>
      </c>
      <c r="E125">
        <v>6.09</v>
      </c>
      <c r="F125">
        <v>6.38</v>
      </c>
      <c r="G125">
        <v>6.32</v>
      </c>
      <c r="H125">
        <v>6.19</v>
      </c>
      <c r="I125">
        <v>6.21</v>
      </c>
      <c r="J125">
        <v>5.99</v>
      </c>
      <c r="K125">
        <v>6.21</v>
      </c>
      <c r="L125">
        <v>5.88</v>
      </c>
      <c r="M125" t="e">
        <v>#N/A</v>
      </c>
      <c r="N125" t="e">
        <v>#N/A</v>
      </c>
      <c r="O125" t="e">
        <v>#N/A</v>
      </c>
      <c r="P125" t="e">
        <v>#N/A</v>
      </c>
      <c r="Q125">
        <v>6.6512500000000001</v>
      </c>
      <c r="R125">
        <v>6.7037500000000003</v>
      </c>
      <c r="S125">
        <v>6.7750000000000004</v>
      </c>
      <c r="T125">
        <v>6.9412500000000001</v>
      </c>
      <c r="U125">
        <v>7.1875</v>
      </c>
      <c r="V125" t="e">
        <v>#N/A</v>
      </c>
      <c r="W125" t="e">
        <v>#N/A</v>
      </c>
      <c r="X125">
        <v>32.35</v>
      </c>
    </row>
    <row r="126" spans="1:24" x14ac:dyDescent="0.55000000000000004">
      <c r="A126" s="5">
        <v>36696</v>
      </c>
      <c r="B126" t="e">
        <v>#N/A</v>
      </c>
      <c r="C126">
        <v>5.84</v>
      </c>
      <c r="D126">
        <v>6.2</v>
      </c>
      <c r="E126">
        <v>6.11</v>
      </c>
      <c r="F126">
        <v>6.4</v>
      </c>
      <c r="G126">
        <v>6.34</v>
      </c>
      <c r="H126">
        <v>6.2</v>
      </c>
      <c r="I126">
        <v>6.23</v>
      </c>
      <c r="J126">
        <v>6</v>
      </c>
      <c r="K126">
        <v>6.24</v>
      </c>
      <c r="L126">
        <v>5.89</v>
      </c>
      <c r="M126" t="e">
        <v>#N/A</v>
      </c>
      <c r="N126" t="e">
        <v>#N/A</v>
      </c>
      <c r="O126" t="e">
        <v>#N/A</v>
      </c>
      <c r="P126" t="e">
        <v>#N/A</v>
      </c>
      <c r="Q126">
        <v>6.6475</v>
      </c>
      <c r="R126">
        <v>6.6937499999999996</v>
      </c>
      <c r="S126">
        <v>6.7618799999999997</v>
      </c>
      <c r="T126">
        <v>6.9087500000000004</v>
      </c>
      <c r="U126">
        <v>7.1387499999999999</v>
      </c>
      <c r="V126" t="e">
        <v>#N/A</v>
      </c>
      <c r="W126" t="e">
        <v>#N/A</v>
      </c>
      <c r="X126">
        <v>31.57</v>
      </c>
    </row>
    <row r="127" spans="1:24" x14ac:dyDescent="0.55000000000000004">
      <c r="A127" s="5">
        <v>36697</v>
      </c>
      <c r="B127" t="e">
        <v>#N/A</v>
      </c>
      <c r="C127">
        <v>5.79</v>
      </c>
      <c r="D127">
        <v>6.19</v>
      </c>
      <c r="E127">
        <v>6.12</v>
      </c>
      <c r="F127">
        <v>6.43</v>
      </c>
      <c r="G127">
        <v>6.37</v>
      </c>
      <c r="H127">
        <v>6.23</v>
      </c>
      <c r="I127">
        <v>6.26</v>
      </c>
      <c r="J127">
        <v>6.03</v>
      </c>
      <c r="K127">
        <v>6.25</v>
      </c>
      <c r="L127">
        <v>5.9</v>
      </c>
      <c r="M127" t="e">
        <v>#N/A</v>
      </c>
      <c r="N127" t="e">
        <v>#N/A</v>
      </c>
      <c r="O127" t="e">
        <v>#N/A</v>
      </c>
      <c r="P127" t="e">
        <v>#N/A</v>
      </c>
      <c r="Q127">
        <v>6.65</v>
      </c>
      <c r="R127">
        <v>6.6937499999999996</v>
      </c>
      <c r="S127">
        <v>6.7612500000000004</v>
      </c>
      <c r="T127">
        <v>6.9112499999999999</v>
      </c>
      <c r="U127">
        <v>7.1512500000000001</v>
      </c>
      <c r="V127" t="e">
        <v>#N/A</v>
      </c>
      <c r="W127" t="e">
        <v>#N/A</v>
      </c>
      <c r="X127">
        <v>33.07</v>
      </c>
    </row>
    <row r="128" spans="1:24" x14ac:dyDescent="0.55000000000000004">
      <c r="A128" s="5">
        <v>36698</v>
      </c>
      <c r="B128" t="e">
        <v>#N/A</v>
      </c>
      <c r="C128">
        <v>5.81</v>
      </c>
      <c r="D128">
        <v>6.19</v>
      </c>
      <c r="E128">
        <v>6.16</v>
      </c>
      <c r="F128">
        <v>6.5</v>
      </c>
      <c r="G128">
        <v>6.45</v>
      </c>
      <c r="H128">
        <v>6.32</v>
      </c>
      <c r="I128">
        <v>6.35</v>
      </c>
      <c r="J128">
        <v>6.11</v>
      </c>
      <c r="K128">
        <v>6.32</v>
      </c>
      <c r="L128">
        <v>5.96</v>
      </c>
      <c r="M128" t="e">
        <v>#N/A</v>
      </c>
      <c r="N128" t="e">
        <v>#N/A</v>
      </c>
      <c r="O128" t="e">
        <v>#N/A</v>
      </c>
      <c r="P128" t="e">
        <v>#N/A</v>
      </c>
      <c r="Q128">
        <v>6.65</v>
      </c>
      <c r="R128">
        <v>6.6924999999999999</v>
      </c>
      <c r="S128">
        <v>6.7649999999999997</v>
      </c>
      <c r="T128">
        <v>6.92</v>
      </c>
      <c r="U128">
        <v>7.1849999999999996</v>
      </c>
      <c r="V128" t="e">
        <v>#N/A</v>
      </c>
      <c r="W128" t="e">
        <v>#N/A</v>
      </c>
      <c r="X128">
        <v>33.64</v>
      </c>
    </row>
    <row r="129" spans="1:24" x14ac:dyDescent="0.55000000000000004">
      <c r="A129" s="5">
        <v>36699</v>
      </c>
      <c r="B129" t="e">
        <v>#N/A</v>
      </c>
      <c r="C129">
        <v>5.84</v>
      </c>
      <c r="D129">
        <v>6.16</v>
      </c>
      <c r="E129">
        <v>6.16</v>
      </c>
      <c r="F129">
        <v>6.5</v>
      </c>
      <c r="G129">
        <v>6.45</v>
      </c>
      <c r="H129">
        <v>6.32</v>
      </c>
      <c r="I129">
        <v>6.35</v>
      </c>
      <c r="J129">
        <v>6.12</v>
      </c>
      <c r="K129">
        <v>6.33</v>
      </c>
      <c r="L129">
        <v>5.98</v>
      </c>
      <c r="M129" t="e">
        <v>#N/A</v>
      </c>
      <c r="N129" t="e">
        <v>#N/A</v>
      </c>
      <c r="O129" t="e">
        <v>#N/A</v>
      </c>
      <c r="P129" t="e">
        <v>#N/A</v>
      </c>
      <c r="Q129">
        <v>6.6512500000000001</v>
      </c>
      <c r="R129">
        <v>6.6987500000000004</v>
      </c>
      <c r="S129">
        <v>6.7725</v>
      </c>
      <c r="T129">
        <v>6.9325000000000001</v>
      </c>
      <c r="U129">
        <v>7.22</v>
      </c>
      <c r="V129" t="e">
        <v>#N/A</v>
      </c>
      <c r="W129" t="e">
        <v>#N/A</v>
      </c>
      <c r="X129">
        <v>34.72</v>
      </c>
    </row>
    <row r="130" spans="1:24" x14ac:dyDescent="0.55000000000000004">
      <c r="A130" s="5">
        <v>36700</v>
      </c>
      <c r="B130" t="e">
        <v>#N/A</v>
      </c>
      <c r="C130">
        <v>5.86</v>
      </c>
      <c r="D130">
        <v>6.2</v>
      </c>
      <c r="E130">
        <v>6.19</v>
      </c>
      <c r="F130">
        <v>6.55</v>
      </c>
      <c r="G130">
        <v>6.49</v>
      </c>
      <c r="H130">
        <v>6.37</v>
      </c>
      <c r="I130">
        <v>6.42</v>
      </c>
      <c r="J130">
        <v>6.19</v>
      </c>
      <c r="K130">
        <v>6.38</v>
      </c>
      <c r="L130">
        <v>6.04</v>
      </c>
      <c r="M130" t="e">
        <v>#N/A</v>
      </c>
      <c r="N130" t="e">
        <v>#N/A</v>
      </c>
      <c r="O130" t="e">
        <v>#N/A</v>
      </c>
      <c r="P130" t="e">
        <v>#N/A</v>
      </c>
      <c r="Q130">
        <v>6.6512500000000001</v>
      </c>
      <c r="R130">
        <v>6.7</v>
      </c>
      <c r="S130">
        <v>6.77</v>
      </c>
      <c r="T130">
        <v>6.93</v>
      </c>
      <c r="U130">
        <v>7.22</v>
      </c>
      <c r="V130" t="e">
        <v>#N/A</v>
      </c>
      <c r="W130" t="e">
        <v>#N/A</v>
      </c>
      <c r="X130">
        <v>34.76</v>
      </c>
    </row>
    <row r="131" spans="1:24" x14ac:dyDescent="0.55000000000000004">
      <c r="A131" s="5">
        <v>36703</v>
      </c>
      <c r="B131" t="e">
        <v>#N/A</v>
      </c>
      <c r="C131">
        <v>5.82</v>
      </c>
      <c r="D131">
        <v>6.23</v>
      </c>
      <c r="E131">
        <v>6.16</v>
      </c>
      <c r="F131">
        <v>6.5</v>
      </c>
      <c r="G131">
        <v>6.43</v>
      </c>
      <c r="H131">
        <v>6.29</v>
      </c>
      <c r="I131">
        <v>6.34</v>
      </c>
      <c r="J131">
        <v>6.11</v>
      </c>
      <c r="K131">
        <v>6.34</v>
      </c>
      <c r="L131">
        <v>5.99</v>
      </c>
      <c r="M131" t="e">
        <v>#N/A</v>
      </c>
      <c r="N131" t="e">
        <v>#N/A</v>
      </c>
      <c r="O131" t="e">
        <v>#N/A</v>
      </c>
      <c r="P131" t="e">
        <v>#N/A</v>
      </c>
      <c r="Q131">
        <v>6.665</v>
      </c>
      <c r="R131">
        <v>6.7024999999999997</v>
      </c>
      <c r="S131">
        <v>6.7743799999999998</v>
      </c>
      <c r="T131">
        <v>6.9312500000000004</v>
      </c>
      <c r="U131">
        <v>7.2306299999999997</v>
      </c>
      <c r="V131" t="e">
        <v>#N/A</v>
      </c>
      <c r="W131" t="e">
        <v>#N/A</v>
      </c>
      <c r="X131">
        <v>31.56</v>
      </c>
    </row>
    <row r="132" spans="1:24" x14ac:dyDescent="0.55000000000000004">
      <c r="A132" s="5">
        <v>36704</v>
      </c>
      <c r="B132" t="e">
        <v>#N/A</v>
      </c>
      <c r="C132">
        <v>5.83</v>
      </c>
      <c r="D132">
        <v>6.23</v>
      </c>
      <c r="E132">
        <v>6.16</v>
      </c>
      <c r="F132">
        <v>6.5</v>
      </c>
      <c r="G132">
        <v>6.43</v>
      </c>
      <c r="H132">
        <v>6.29</v>
      </c>
      <c r="I132">
        <v>6.33</v>
      </c>
      <c r="J132">
        <v>6.1</v>
      </c>
      <c r="K132">
        <v>6.31</v>
      </c>
      <c r="L132">
        <v>5.95</v>
      </c>
      <c r="M132" t="e">
        <v>#N/A</v>
      </c>
      <c r="N132" t="e">
        <v>#N/A</v>
      </c>
      <c r="O132" t="e">
        <v>#N/A</v>
      </c>
      <c r="P132" t="e">
        <v>#N/A</v>
      </c>
      <c r="Q132">
        <v>6.6737500000000001</v>
      </c>
      <c r="R132">
        <v>6.7062499999999998</v>
      </c>
      <c r="S132">
        <v>6.7750000000000004</v>
      </c>
      <c r="T132">
        <v>6.9325000000000001</v>
      </c>
      <c r="U132">
        <v>7.2287499999999998</v>
      </c>
      <c r="V132" t="e">
        <v>#N/A</v>
      </c>
      <c r="W132" t="e">
        <v>#N/A</v>
      </c>
      <c r="X132">
        <v>32.01</v>
      </c>
    </row>
    <row r="133" spans="1:24" x14ac:dyDescent="0.55000000000000004">
      <c r="A133" s="5">
        <v>36705</v>
      </c>
      <c r="B133" t="e">
        <v>#N/A</v>
      </c>
      <c r="C133">
        <v>5.81</v>
      </c>
      <c r="D133">
        <v>6.22</v>
      </c>
      <c r="E133">
        <v>6.14</v>
      </c>
      <c r="F133">
        <v>6.43</v>
      </c>
      <c r="G133">
        <v>6.38</v>
      </c>
      <c r="H133">
        <v>6.28</v>
      </c>
      <c r="I133">
        <v>6.33</v>
      </c>
      <c r="J133">
        <v>6.11</v>
      </c>
      <c r="K133">
        <v>6.33</v>
      </c>
      <c r="L133">
        <v>5.97</v>
      </c>
      <c r="M133" t="e">
        <v>#N/A</v>
      </c>
      <c r="N133" t="e">
        <v>#N/A</v>
      </c>
      <c r="O133" t="e">
        <v>#N/A</v>
      </c>
      <c r="P133" t="e">
        <v>#N/A</v>
      </c>
      <c r="Q133">
        <v>6.68438</v>
      </c>
      <c r="R133">
        <v>6.7112499999999997</v>
      </c>
      <c r="S133">
        <v>6.78</v>
      </c>
      <c r="T133">
        <v>6.94</v>
      </c>
      <c r="U133">
        <v>7.2249999999999996</v>
      </c>
      <c r="V133" t="e">
        <v>#N/A</v>
      </c>
      <c r="W133" t="e">
        <v>#N/A</v>
      </c>
      <c r="X133">
        <v>31.86</v>
      </c>
    </row>
    <row r="134" spans="1:24" x14ac:dyDescent="0.55000000000000004">
      <c r="A134" s="5">
        <v>36706</v>
      </c>
      <c r="B134" t="e">
        <v>#N/A</v>
      </c>
      <c r="C134">
        <v>5.85</v>
      </c>
      <c r="D134">
        <v>6.22</v>
      </c>
      <c r="E134">
        <v>6.11</v>
      </c>
      <c r="F134">
        <v>6.37</v>
      </c>
      <c r="G134">
        <v>6.32</v>
      </c>
      <c r="H134">
        <v>6.21</v>
      </c>
      <c r="I134">
        <v>6.27</v>
      </c>
      <c r="J134">
        <v>6.04</v>
      </c>
      <c r="K134">
        <v>6.24</v>
      </c>
      <c r="L134">
        <v>5.88</v>
      </c>
      <c r="M134" t="e">
        <v>#N/A</v>
      </c>
      <c r="N134" t="e">
        <v>#N/A</v>
      </c>
      <c r="O134" t="e">
        <v>#N/A</v>
      </c>
      <c r="P134" t="e">
        <v>#N/A</v>
      </c>
      <c r="Q134">
        <v>6.6449999999999996</v>
      </c>
      <c r="R134">
        <v>6.6937499999999996</v>
      </c>
      <c r="S134">
        <v>6.7787499999999996</v>
      </c>
      <c r="T134">
        <v>7.0125000000000002</v>
      </c>
      <c r="U134">
        <v>7.2112499999999997</v>
      </c>
      <c r="V134" t="e">
        <v>#N/A</v>
      </c>
      <c r="W134" t="e">
        <v>#N/A</v>
      </c>
      <c r="X134">
        <v>32.729999999999997</v>
      </c>
    </row>
    <row r="135" spans="1:24" x14ac:dyDescent="0.55000000000000004">
      <c r="A135" s="5">
        <v>36707</v>
      </c>
      <c r="B135" t="e">
        <v>#N/A</v>
      </c>
      <c r="C135">
        <v>5.88</v>
      </c>
      <c r="D135">
        <v>6.23</v>
      </c>
      <c r="E135">
        <v>6.08</v>
      </c>
      <c r="F135">
        <v>6.38</v>
      </c>
      <c r="G135">
        <v>6.31</v>
      </c>
      <c r="H135">
        <v>6.18</v>
      </c>
      <c r="I135">
        <v>6.25</v>
      </c>
      <c r="J135">
        <v>6.03</v>
      </c>
      <c r="K135">
        <v>6.26</v>
      </c>
      <c r="L135">
        <v>5.9</v>
      </c>
      <c r="M135" t="e">
        <v>#N/A</v>
      </c>
      <c r="N135" t="e">
        <v>#N/A</v>
      </c>
      <c r="O135" t="e">
        <v>#N/A</v>
      </c>
      <c r="P135" t="e">
        <v>#N/A</v>
      </c>
      <c r="Q135">
        <v>6.6418799999999996</v>
      </c>
      <c r="R135">
        <v>6.6862500000000002</v>
      </c>
      <c r="S135">
        <v>6.76938</v>
      </c>
      <c r="T135">
        <v>7</v>
      </c>
      <c r="U135">
        <v>7.18</v>
      </c>
      <c r="V135" t="e">
        <v>#N/A</v>
      </c>
      <c r="W135" t="e">
        <v>#N/A</v>
      </c>
      <c r="X135">
        <v>32.44</v>
      </c>
    </row>
    <row r="136" spans="1:24" x14ac:dyDescent="0.55000000000000004">
      <c r="A136" s="5">
        <v>36710</v>
      </c>
      <c r="B136">
        <v>7.03</v>
      </c>
      <c r="C136">
        <v>6</v>
      </c>
      <c r="D136">
        <v>6.24</v>
      </c>
      <c r="E136">
        <v>6.07</v>
      </c>
      <c r="F136">
        <v>6.31</v>
      </c>
      <c r="G136">
        <v>6.24</v>
      </c>
      <c r="H136">
        <v>6.12</v>
      </c>
      <c r="I136">
        <v>6.19</v>
      </c>
      <c r="J136">
        <v>6</v>
      </c>
      <c r="K136">
        <v>6.22</v>
      </c>
      <c r="L136">
        <v>5.87</v>
      </c>
      <c r="M136" t="e">
        <v>#N/A</v>
      </c>
      <c r="N136" t="e">
        <v>#N/A</v>
      </c>
      <c r="O136" t="e">
        <v>#N/A</v>
      </c>
      <c r="P136" t="e">
        <v>#N/A</v>
      </c>
      <c r="Q136">
        <v>6.64</v>
      </c>
      <c r="R136">
        <v>6.6825000000000001</v>
      </c>
      <c r="S136">
        <v>6.77</v>
      </c>
      <c r="T136">
        <v>7</v>
      </c>
      <c r="U136">
        <v>7.1887499999999998</v>
      </c>
      <c r="V136" t="e">
        <v>#N/A</v>
      </c>
      <c r="W136" t="e">
        <v>#N/A</v>
      </c>
      <c r="X136" t="e">
        <v>#N/A</v>
      </c>
    </row>
    <row r="137" spans="1:24" x14ac:dyDescent="0.55000000000000004">
      <c r="A137" s="5">
        <v>36711</v>
      </c>
      <c r="B137" t="e">
        <v>#N/A</v>
      </c>
      <c r="C137" t="e">
        <v>#N/A</v>
      </c>
      <c r="D137" t="e">
        <v>#N/A</v>
      </c>
      <c r="E137" t="e">
        <v>#N/A</v>
      </c>
      <c r="F137" t="e">
        <v>#N/A</v>
      </c>
      <c r="G137" t="e">
        <v>#N/A</v>
      </c>
      <c r="H137" t="e">
        <v>#N/A</v>
      </c>
      <c r="I137" t="e">
        <v>#N/A</v>
      </c>
      <c r="J137" t="e">
        <v>#N/A</v>
      </c>
      <c r="K137" t="e">
        <v>#N/A</v>
      </c>
      <c r="L137" t="e">
        <v>#N/A</v>
      </c>
      <c r="M137" t="e">
        <v>#N/A</v>
      </c>
      <c r="N137" t="e">
        <v>#N/A</v>
      </c>
      <c r="O137" t="e">
        <v>#N/A</v>
      </c>
      <c r="P137" t="e">
        <v>#N/A</v>
      </c>
      <c r="Q137">
        <v>6.63</v>
      </c>
      <c r="R137">
        <v>6.67</v>
      </c>
      <c r="S137">
        <v>6.75</v>
      </c>
      <c r="T137">
        <v>6.9612499999999997</v>
      </c>
      <c r="U137">
        <v>7.1275000000000004</v>
      </c>
      <c r="V137" t="e">
        <v>#N/A</v>
      </c>
      <c r="W137" t="e">
        <v>#N/A</v>
      </c>
      <c r="X137" t="e">
        <v>#N/A</v>
      </c>
    </row>
    <row r="138" spans="1:24" x14ac:dyDescent="0.55000000000000004">
      <c r="A138" s="5">
        <v>36712</v>
      </c>
      <c r="B138">
        <v>6.52</v>
      </c>
      <c r="C138">
        <v>5.99</v>
      </c>
      <c r="D138">
        <v>6.19</v>
      </c>
      <c r="E138">
        <v>6.06</v>
      </c>
      <c r="F138">
        <v>6.29</v>
      </c>
      <c r="G138">
        <v>6.23</v>
      </c>
      <c r="H138">
        <v>6.12</v>
      </c>
      <c r="I138">
        <v>6.18</v>
      </c>
      <c r="J138">
        <v>5.99</v>
      </c>
      <c r="K138">
        <v>6.21</v>
      </c>
      <c r="L138">
        <v>5.86</v>
      </c>
      <c r="M138" t="e">
        <v>#N/A</v>
      </c>
      <c r="N138" t="e">
        <v>#N/A</v>
      </c>
      <c r="O138" t="e">
        <v>#N/A</v>
      </c>
      <c r="P138" t="e">
        <v>#N/A</v>
      </c>
      <c r="Q138">
        <v>6.63</v>
      </c>
      <c r="R138">
        <v>6.67</v>
      </c>
      <c r="S138">
        <v>6.7450000000000001</v>
      </c>
      <c r="T138">
        <v>6.9537500000000003</v>
      </c>
      <c r="U138">
        <v>7.1124999999999998</v>
      </c>
      <c r="V138" t="e">
        <v>#N/A</v>
      </c>
      <c r="W138" t="e">
        <v>#N/A</v>
      </c>
      <c r="X138">
        <v>30.76</v>
      </c>
    </row>
    <row r="139" spans="1:24" x14ac:dyDescent="0.55000000000000004">
      <c r="A139" s="5">
        <v>36713</v>
      </c>
      <c r="B139">
        <v>6.51</v>
      </c>
      <c r="C139">
        <v>6.02</v>
      </c>
      <c r="D139">
        <v>6.21</v>
      </c>
      <c r="E139">
        <v>6.1</v>
      </c>
      <c r="F139">
        <v>6.34</v>
      </c>
      <c r="G139">
        <v>6.28</v>
      </c>
      <c r="H139">
        <v>6.16</v>
      </c>
      <c r="I139">
        <v>6.24</v>
      </c>
      <c r="J139">
        <v>6.05</v>
      </c>
      <c r="K139">
        <v>6.27</v>
      </c>
      <c r="L139">
        <v>5.91</v>
      </c>
      <c r="M139" t="e">
        <v>#N/A</v>
      </c>
      <c r="N139" t="e">
        <v>#N/A</v>
      </c>
      <c r="O139" t="e">
        <v>#N/A</v>
      </c>
      <c r="P139" t="e">
        <v>#N/A</v>
      </c>
      <c r="Q139">
        <v>6.63</v>
      </c>
      <c r="R139">
        <v>6.67</v>
      </c>
      <c r="S139">
        <v>6.74</v>
      </c>
      <c r="T139">
        <v>6.9337499999999999</v>
      </c>
      <c r="U139">
        <v>7.08</v>
      </c>
      <c r="V139" t="e">
        <v>#N/A</v>
      </c>
      <c r="W139" t="e">
        <v>#N/A</v>
      </c>
      <c r="X139">
        <v>30.19</v>
      </c>
    </row>
    <row r="140" spans="1:24" x14ac:dyDescent="0.55000000000000004">
      <c r="A140" s="5">
        <v>36714</v>
      </c>
      <c r="B140">
        <v>6.42</v>
      </c>
      <c r="C140">
        <v>6.04</v>
      </c>
      <c r="D140">
        <v>6.19</v>
      </c>
      <c r="E140">
        <v>6.07</v>
      </c>
      <c r="F140">
        <v>6.29</v>
      </c>
      <c r="G140">
        <v>6.23</v>
      </c>
      <c r="H140">
        <v>6.11</v>
      </c>
      <c r="I140">
        <v>6.17</v>
      </c>
      <c r="J140">
        <v>6.01</v>
      </c>
      <c r="K140">
        <v>6.23</v>
      </c>
      <c r="L140">
        <v>5.87</v>
      </c>
      <c r="M140" t="e">
        <v>#N/A</v>
      </c>
      <c r="N140" t="e">
        <v>#N/A</v>
      </c>
      <c r="O140" t="e">
        <v>#N/A</v>
      </c>
      <c r="P140" t="e">
        <v>#N/A</v>
      </c>
      <c r="Q140">
        <v>6.6312499999999996</v>
      </c>
      <c r="R140">
        <v>6.67</v>
      </c>
      <c r="S140">
        <v>6.7437500000000004</v>
      </c>
      <c r="T140">
        <v>6.9362500000000002</v>
      </c>
      <c r="U140">
        <v>7.1</v>
      </c>
      <c r="V140" t="e">
        <v>#N/A</v>
      </c>
      <c r="W140" t="e">
        <v>#N/A</v>
      </c>
      <c r="X140">
        <v>30.26</v>
      </c>
    </row>
    <row r="141" spans="1:24" x14ac:dyDescent="0.55000000000000004">
      <c r="A141" s="5">
        <v>36717</v>
      </c>
      <c r="B141">
        <v>6.51</v>
      </c>
      <c r="C141">
        <v>6.1</v>
      </c>
      <c r="D141">
        <v>6.23</v>
      </c>
      <c r="E141">
        <v>6.09</v>
      </c>
      <c r="F141">
        <v>6.31</v>
      </c>
      <c r="G141">
        <v>6.24</v>
      </c>
      <c r="H141">
        <v>6.13</v>
      </c>
      <c r="I141">
        <v>6.21</v>
      </c>
      <c r="J141">
        <v>6.04</v>
      </c>
      <c r="K141">
        <v>6.23</v>
      </c>
      <c r="L141">
        <v>5.88</v>
      </c>
      <c r="M141" t="e">
        <v>#N/A</v>
      </c>
      <c r="N141" t="e">
        <v>#N/A</v>
      </c>
      <c r="O141" t="e">
        <v>#N/A</v>
      </c>
      <c r="P141" t="e">
        <v>#N/A</v>
      </c>
      <c r="Q141">
        <v>6.63</v>
      </c>
      <c r="R141">
        <v>6.66</v>
      </c>
      <c r="S141">
        <v>6.73</v>
      </c>
      <c r="T141">
        <v>6.8962500000000002</v>
      </c>
      <c r="U141">
        <v>7.04</v>
      </c>
      <c r="V141" t="e">
        <v>#N/A</v>
      </c>
      <c r="W141" t="e">
        <v>#N/A</v>
      </c>
      <c r="X141">
        <v>29.51</v>
      </c>
    </row>
    <row r="142" spans="1:24" x14ac:dyDescent="0.55000000000000004">
      <c r="A142" s="5">
        <v>36718</v>
      </c>
      <c r="B142">
        <v>6.39</v>
      </c>
      <c r="C142">
        <v>6.1</v>
      </c>
      <c r="D142">
        <v>6.24</v>
      </c>
      <c r="E142">
        <v>6.09</v>
      </c>
      <c r="F142">
        <v>6.32</v>
      </c>
      <c r="G142">
        <v>6.26</v>
      </c>
      <c r="H142">
        <v>6.16</v>
      </c>
      <c r="I142">
        <v>6.22</v>
      </c>
      <c r="J142">
        <v>6.06</v>
      </c>
      <c r="K142">
        <v>6.23</v>
      </c>
      <c r="L142">
        <v>5.89</v>
      </c>
      <c r="M142" t="e">
        <v>#N/A</v>
      </c>
      <c r="N142" t="e">
        <v>#N/A</v>
      </c>
      <c r="O142" t="e">
        <v>#N/A</v>
      </c>
      <c r="P142" t="e">
        <v>#N/A</v>
      </c>
      <c r="Q142">
        <v>6.63</v>
      </c>
      <c r="R142">
        <v>6.66</v>
      </c>
      <c r="S142">
        <v>6.7312500000000002</v>
      </c>
      <c r="T142">
        <v>6.91</v>
      </c>
      <c r="U142">
        <v>7.06</v>
      </c>
      <c r="V142" t="e">
        <v>#N/A</v>
      </c>
      <c r="W142" t="e">
        <v>#N/A</v>
      </c>
      <c r="X142">
        <v>29.61</v>
      </c>
    </row>
    <row r="143" spans="1:24" x14ac:dyDescent="0.55000000000000004">
      <c r="A143" s="5">
        <v>36719</v>
      </c>
      <c r="B143">
        <v>6.38</v>
      </c>
      <c r="C143">
        <v>6.17</v>
      </c>
      <c r="D143">
        <v>6.26</v>
      </c>
      <c r="E143">
        <v>6.1</v>
      </c>
      <c r="F143">
        <v>6.34</v>
      </c>
      <c r="G143">
        <v>6.29</v>
      </c>
      <c r="H143">
        <v>6.2</v>
      </c>
      <c r="I143">
        <v>6.26</v>
      </c>
      <c r="J143">
        <v>6.09</v>
      </c>
      <c r="K143">
        <v>6.23</v>
      </c>
      <c r="L143">
        <v>5.89</v>
      </c>
      <c r="M143" t="e">
        <v>#N/A</v>
      </c>
      <c r="N143" t="e">
        <v>#N/A</v>
      </c>
      <c r="O143" t="e">
        <v>#N/A</v>
      </c>
      <c r="P143" t="e">
        <v>#N/A</v>
      </c>
      <c r="Q143">
        <v>6.6287500000000001</v>
      </c>
      <c r="R143">
        <v>6.6612499999999999</v>
      </c>
      <c r="S143">
        <v>6.7312500000000002</v>
      </c>
      <c r="T143">
        <v>6.91</v>
      </c>
      <c r="U143">
        <v>7.07</v>
      </c>
      <c r="V143" t="e">
        <v>#N/A</v>
      </c>
      <c r="W143" t="e">
        <v>#N/A</v>
      </c>
      <c r="X143">
        <v>30.34</v>
      </c>
    </row>
    <row r="144" spans="1:24" x14ac:dyDescent="0.55000000000000004">
      <c r="A144" s="5">
        <v>36720</v>
      </c>
      <c r="B144">
        <v>6.5</v>
      </c>
      <c r="C144">
        <v>6.18</v>
      </c>
      <c r="D144">
        <v>6.27</v>
      </c>
      <c r="E144">
        <v>6.07</v>
      </c>
      <c r="F144">
        <v>6.31</v>
      </c>
      <c r="G144">
        <v>6.24</v>
      </c>
      <c r="H144">
        <v>6.15</v>
      </c>
      <c r="I144">
        <v>6.17</v>
      </c>
      <c r="J144">
        <v>6.01</v>
      </c>
      <c r="K144">
        <v>6.15</v>
      </c>
      <c r="L144">
        <v>5.81</v>
      </c>
      <c r="M144" t="e">
        <v>#N/A</v>
      </c>
      <c r="N144" t="e">
        <v>#N/A</v>
      </c>
      <c r="O144" t="e">
        <v>#N/A</v>
      </c>
      <c r="P144" t="e">
        <v>#N/A</v>
      </c>
      <c r="Q144">
        <v>6.6262499999999998</v>
      </c>
      <c r="R144">
        <v>6.6624999999999996</v>
      </c>
      <c r="S144">
        <v>6.7337499999999997</v>
      </c>
      <c r="T144">
        <v>6.9137500000000003</v>
      </c>
      <c r="U144">
        <v>7.0812499999999998</v>
      </c>
      <c r="V144" t="e">
        <v>#N/A</v>
      </c>
      <c r="W144" t="e">
        <v>#N/A</v>
      </c>
      <c r="X144">
        <v>31.41</v>
      </c>
    </row>
    <row r="145" spans="1:24" x14ac:dyDescent="0.55000000000000004">
      <c r="A145" s="5">
        <v>36721</v>
      </c>
      <c r="B145">
        <v>6.51</v>
      </c>
      <c r="C145">
        <v>6.17</v>
      </c>
      <c r="D145">
        <v>6.28</v>
      </c>
      <c r="E145">
        <v>6.12</v>
      </c>
      <c r="F145">
        <v>6.41</v>
      </c>
      <c r="G145">
        <v>6.35</v>
      </c>
      <c r="H145">
        <v>6.25</v>
      </c>
      <c r="I145">
        <v>6.29</v>
      </c>
      <c r="J145">
        <v>6.1</v>
      </c>
      <c r="K145">
        <v>6.24</v>
      </c>
      <c r="L145">
        <v>5.88</v>
      </c>
      <c r="M145" t="e">
        <v>#N/A</v>
      </c>
      <c r="N145" t="e">
        <v>#N/A</v>
      </c>
      <c r="O145" t="e">
        <v>#N/A</v>
      </c>
      <c r="P145" t="e">
        <v>#N/A</v>
      </c>
      <c r="Q145">
        <v>6.6275000000000004</v>
      </c>
      <c r="R145">
        <v>6.6637500000000003</v>
      </c>
      <c r="S145">
        <v>6.73</v>
      </c>
      <c r="T145">
        <v>6.9050000000000002</v>
      </c>
      <c r="U145">
        <v>7.06</v>
      </c>
      <c r="V145" t="e">
        <v>#N/A</v>
      </c>
      <c r="W145" t="e">
        <v>#N/A</v>
      </c>
      <c r="X145">
        <v>31.31</v>
      </c>
    </row>
    <row r="146" spans="1:24" x14ac:dyDescent="0.55000000000000004">
      <c r="A146" s="5">
        <v>36724</v>
      </c>
      <c r="B146">
        <v>6.58</v>
      </c>
      <c r="C146">
        <v>6.15</v>
      </c>
      <c r="D146">
        <v>6.3</v>
      </c>
      <c r="E146">
        <v>6.14</v>
      </c>
      <c r="F146">
        <v>6.46</v>
      </c>
      <c r="G146">
        <v>6.4</v>
      </c>
      <c r="H146">
        <v>6.31</v>
      </c>
      <c r="I146">
        <v>6.35</v>
      </c>
      <c r="J146">
        <v>6.17</v>
      </c>
      <c r="K146">
        <v>6.3</v>
      </c>
      <c r="L146">
        <v>5.93</v>
      </c>
      <c r="M146" t="e">
        <v>#N/A</v>
      </c>
      <c r="N146" t="e">
        <v>#N/A</v>
      </c>
      <c r="O146" t="e">
        <v>#N/A</v>
      </c>
      <c r="P146" t="e">
        <v>#N/A</v>
      </c>
      <c r="Q146">
        <v>6.63</v>
      </c>
      <c r="R146">
        <v>6.6656300000000002</v>
      </c>
      <c r="S146">
        <v>6.74</v>
      </c>
      <c r="T146">
        <v>6.9275000000000002</v>
      </c>
      <c r="U146">
        <v>7.12</v>
      </c>
      <c r="V146" t="e">
        <v>#N/A</v>
      </c>
      <c r="W146" t="e">
        <v>#N/A</v>
      </c>
      <c r="X146">
        <v>30.71</v>
      </c>
    </row>
    <row r="147" spans="1:24" x14ac:dyDescent="0.55000000000000004">
      <c r="A147" s="5">
        <v>36725</v>
      </c>
      <c r="B147">
        <v>6.47</v>
      </c>
      <c r="C147">
        <v>6.16</v>
      </c>
      <c r="D147">
        <v>6.31</v>
      </c>
      <c r="E147">
        <v>6.13</v>
      </c>
      <c r="F147">
        <v>6.44</v>
      </c>
      <c r="G147">
        <v>6.39</v>
      </c>
      <c r="H147">
        <v>6.3</v>
      </c>
      <c r="I147">
        <v>6.34</v>
      </c>
      <c r="J147">
        <v>6.16</v>
      </c>
      <c r="K147">
        <v>6.29</v>
      </c>
      <c r="L147">
        <v>5.92</v>
      </c>
      <c r="M147" t="e">
        <v>#N/A</v>
      </c>
      <c r="N147" t="e">
        <v>#N/A</v>
      </c>
      <c r="O147" t="e">
        <v>#N/A</v>
      </c>
      <c r="P147" t="e">
        <v>#N/A</v>
      </c>
      <c r="Q147">
        <v>6.63</v>
      </c>
      <c r="R147">
        <v>6.6675000000000004</v>
      </c>
      <c r="S147">
        <v>6.74</v>
      </c>
      <c r="T147">
        <v>6.94</v>
      </c>
      <c r="U147">
        <v>7.14</v>
      </c>
      <c r="V147" t="e">
        <v>#N/A</v>
      </c>
      <c r="W147" t="e">
        <v>#N/A</v>
      </c>
      <c r="X147">
        <v>31.94</v>
      </c>
    </row>
    <row r="148" spans="1:24" x14ac:dyDescent="0.55000000000000004">
      <c r="A148" s="5">
        <v>36726</v>
      </c>
      <c r="B148">
        <v>6.45</v>
      </c>
      <c r="C148">
        <v>6.18</v>
      </c>
      <c r="D148">
        <v>6.33</v>
      </c>
      <c r="E148">
        <v>6.15</v>
      </c>
      <c r="F148">
        <v>6.46</v>
      </c>
      <c r="G148">
        <v>6.4</v>
      </c>
      <c r="H148">
        <v>6.31</v>
      </c>
      <c r="I148">
        <v>6.35</v>
      </c>
      <c r="J148">
        <v>6.16</v>
      </c>
      <c r="K148">
        <v>6.29</v>
      </c>
      <c r="L148">
        <v>5.92</v>
      </c>
      <c r="M148" t="e">
        <v>#N/A</v>
      </c>
      <c r="N148" t="e">
        <v>#N/A</v>
      </c>
      <c r="O148" t="e">
        <v>#N/A</v>
      </c>
      <c r="P148" t="e">
        <v>#N/A</v>
      </c>
      <c r="Q148">
        <v>6.63</v>
      </c>
      <c r="R148">
        <v>6.6712499999999997</v>
      </c>
      <c r="S148">
        <v>6.74</v>
      </c>
      <c r="T148">
        <v>6.94</v>
      </c>
      <c r="U148">
        <v>7.1487499999999997</v>
      </c>
      <c r="V148" t="e">
        <v>#N/A</v>
      </c>
      <c r="W148" t="e">
        <v>#N/A</v>
      </c>
      <c r="X148">
        <v>31.1</v>
      </c>
    </row>
    <row r="149" spans="1:24" x14ac:dyDescent="0.55000000000000004">
      <c r="A149" s="5">
        <v>36727</v>
      </c>
      <c r="B149">
        <v>6.52</v>
      </c>
      <c r="C149">
        <v>6.18</v>
      </c>
      <c r="D149">
        <v>6.29</v>
      </c>
      <c r="E149">
        <v>6.04</v>
      </c>
      <c r="F149">
        <v>6.32</v>
      </c>
      <c r="G149">
        <v>6.25</v>
      </c>
      <c r="H149">
        <v>6.15</v>
      </c>
      <c r="I149">
        <v>6.18</v>
      </c>
      <c r="J149">
        <v>6.01</v>
      </c>
      <c r="K149">
        <v>6.15</v>
      </c>
      <c r="L149">
        <v>5.81</v>
      </c>
      <c r="M149" t="e">
        <v>#N/A</v>
      </c>
      <c r="N149" t="e">
        <v>#N/A</v>
      </c>
      <c r="O149" t="e">
        <v>#N/A</v>
      </c>
      <c r="P149" t="e">
        <v>#N/A</v>
      </c>
      <c r="Q149">
        <v>6.63</v>
      </c>
      <c r="R149">
        <v>6.6725000000000003</v>
      </c>
      <c r="S149">
        <v>6.74</v>
      </c>
      <c r="T149">
        <v>6.9412500000000001</v>
      </c>
      <c r="U149">
        <v>7.15</v>
      </c>
      <c r="V149" t="e">
        <v>#N/A</v>
      </c>
      <c r="W149" t="e">
        <v>#N/A</v>
      </c>
      <c r="X149">
        <v>30.94</v>
      </c>
    </row>
    <row r="150" spans="1:24" x14ac:dyDescent="0.55000000000000004">
      <c r="A150" s="5">
        <v>36728</v>
      </c>
      <c r="B150">
        <v>6.51</v>
      </c>
      <c r="C150">
        <v>6.13</v>
      </c>
      <c r="D150">
        <v>6.27</v>
      </c>
      <c r="E150">
        <v>6.07</v>
      </c>
      <c r="F150">
        <v>6.32</v>
      </c>
      <c r="G150">
        <v>6.25</v>
      </c>
      <c r="H150">
        <v>6.14</v>
      </c>
      <c r="I150">
        <v>6.17</v>
      </c>
      <c r="J150">
        <v>6.01</v>
      </c>
      <c r="K150">
        <v>6.12</v>
      </c>
      <c r="L150">
        <v>5.79</v>
      </c>
      <c r="M150" t="e">
        <v>#N/A</v>
      </c>
      <c r="N150" t="e">
        <v>#N/A</v>
      </c>
      <c r="O150" t="e">
        <v>#N/A</v>
      </c>
      <c r="P150" t="e">
        <v>#N/A</v>
      </c>
      <c r="Q150">
        <v>6.62</v>
      </c>
      <c r="R150">
        <v>6.65625</v>
      </c>
      <c r="S150">
        <v>6.7175000000000002</v>
      </c>
      <c r="T150">
        <v>6.8937499999999998</v>
      </c>
      <c r="U150">
        <v>7.06</v>
      </c>
      <c r="V150" t="e">
        <v>#N/A</v>
      </c>
      <c r="W150" t="e">
        <v>#N/A</v>
      </c>
      <c r="X150">
        <v>28.56</v>
      </c>
    </row>
    <row r="151" spans="1:24" x14ac:dyDescent="0.55000000000000004">
      <c r="A151" s="5">
        <v>36731</v>
      </c>
      <c r="B151">
        <v>6.52</v>
      </c>
      <c r="C151">
        <v>6.21</v>
      </c>
      <c r="D151">
        <v>6.29</v>
      </c>
      <c r="E151">
        <v>6.07</v>
      </c>
      <c r="F151">
        <v>6.35</v>
      </c>
      <c r="G151">
        <v>6.28</v>
      </c>
      <c r="H151">
        <v>6.18</v>
      </c>
      <c r="I151">
        <v>6.21</v>
      </c>
      <c r="J151">
        <v>6.04</v>
      </c>
      <c r="K151">
        <v>6.15</v>
      </c>
      <c r="L151">
        <v>5.81</v>
      </c>
      <c r="M151" t="e">
        <v>#N/A</v>
      </c>
      <c r="N151" t="e">
        <v>#N/A</v>
      </c>
      <c r="O151" t="e">
        <v>#N/A</v>
      </c>
      <c r="P151" t="e">
        <v>#N/A</v>
      </c>
      <c r="Q151">
        <v>6.62</v>
      </c>
      <c r="R151">
        <v>6.6550000000000002</v>
      </c>
      <c r="S151">
        <v>6.7137500000000001</v>
      </c>
      <c r="T151">
        <v>6.8912500000000003</v>
      </c>
      <c r="U151">
        <v>7.05</v>
      </c>
      <c r="V151" t="e">
        <v>#N/A</v>
      </c>
      <c r="W151" t="e">
        <v>#N/A</v>
      </c>
      <c r="X151">
        <v>27.97</v>
      </c>
    </row>
    <row r="152" spans="1:24" x14ac:dyDescent="0.55000000000000004">
      <c r="A152" s="5">
        <v>36732</v>
      </c>
      <c r="B152">
        <v>6.46</v>
      </c>
      <c r="C152">
        <v>6.2</v>
      </c>
      <c r="D152">
        <v>6.28</v>
      </c>
      <c r="E152">
        <v>6.06</v>
      </c>
      <c r="F152">
        <v>6.35</v>
      </c>
      <c r="G152">
        <v>6.28</v>
      </c>
      <c r="H152">
        <v>6.17</v>
      </c>
      <c r="I152">
        <v>6.2</v>
      </c>
      <c r="J152">
        <v>6.04</v>
      </c>
      <c r="K152">
        <v>6.14</v>
      </c>
      <c r="L152">
        <v>5.81</v>
      </c>
      <c r="M152" t="e">
        <v>#N/A</v>
      </c>
      <c r="N152" t="e">
        <v>#N/A</v>
      </c>
      <c r="O152" t="e">
        <v>#N/A</v>
      </c>
      <c r="P152" t="e">
        <v>#N/A</v>
      </c>
      <c r="Q152">
        <v>6.62</v>
      </c>
      <c r="R152">
        <v>6.6550000000000002</v>
      </c>
      <c r="S152">
        <v>6.7149999999999999</v>
      </c>
      <c r="T152">
        <v>6.8912500000000003</v>
      </c>
      <c r="U152">
        <v>7.06</v>
      </c>
      <c r="V152" t="e">
        <v>#N/A</v>
      </c>
      <c r="W152" t="e">
        <v>#N/A</v>
      </c>
      <c r="X152">
        <v>27.89</v>
      </c>
    </row>
    <row r="153" spans="1:24" x14ac:dyDescent="0.55000000000000004">
      <c r="A153" s="5">
        <v>36733</v>
      </c>
      <c r="B153">
        <v>6.49</v>
      </c>
      <c r="C153">
        <v>6.18</v>
      </c>
      <c r="D153">
        <v>6.28</v>
      </c>
      <c r="E153">
        <v>6.05</v>
      </c>
      <c r="F153">
        <v>6.29</v>
      </c>
      <c r="G153">
        <v>6.24</v>
      </c>
      <c r="H153">
        <v>6.16</v>
      </c>
      <c r="I153">
        <v>6.19</v>
      </c>
      <c r="J153">
        <v>6.04</v>
      </c>
      <c r="K153">
        <v>6.14</v>
      </c>
      <c r="L153">
        <v>5.82</v>
      </c>
      <c r="M153" t="e">
        <v>#N/A</v>
      </c>
      <c r="N153" t="e">
        <v>#N/A</v>
      </c>
      <c r="O153" t="e">
        <v>#N/A</v>
      </c>
      <c r="P153" t="e">
        <v>#N/A</v>
      </c>
      <c r="Q153">
        <v>6.62</v>
      </c>
      <c r="R153">
        <v>6.6537499999999996</v>
      </c>
      <c r="S153">
        <v>6.7125000000000004</v>
      </c>
      <c r="T153">
        <v>6.8912500000000003</v>
      </c>
      <c r="U153">
        <v>7.0549999999999997</v>
      </c>
      <c r="V153" t="e">
        <v>#N/A</v>
      </c>
      <c r="W153" t="e">
        <v>#N/A</v>
      </c>
      <c r="X153">
        <v>27.81</v>
      </c>
    </row>
    <row r="154" spans="1:24" x14ac:dyDescent="0.55000000000000004">
      <c r="A154" s="5">
        <v>36734</v>
      </c>
      <c r="B154">
        <v>6.52</v>
      </c>
      <c r="C154">
        <v>6.22</v>
      </c>
      <c r="D154">
        <v>6.29</v>
      </c>
      <c r="E154">
        <v>6.05</v>
      </c>
      <c r="F154">
        <v>6.27</v>
      </c>
      <c r="G154">
        <v>6.21</v>
      </c>
      <c r="H154">
        <v>6.14</v>
      </c>
      <c r="I154">
        <v>6.17</v>
      </c>
      <c r="J154">
        <v>6.02</v>
      </c>
      <c r="K154">
        <v>6.1</v>
      </c>
      <c r="L154">
        <v>5.78</v>
      </c>
      <c r="M154" t="e">
        <v>#N/A</v>
      </c>
      <c r="N154" t="e">
        <v>#N/A</v>
      </c>
      <c r="O154" t="e">
        <v>#N/A</v>
      </c>
      <c r="P154" t="e">
        <v>#N/A</v>
      </c>
      <c r="Q154">
        <v>6.62</v>
      </c>
      <c r="R154">
        <v>6.6537499999999996</v>
      </c>
      <c r="S154">
        <v>6.7125000000000004</v>
      </c>
      <c r="T154">
        <v>6.89</v>
      </c>
      <c r="U154">
        <v>7.0525000000000002</v>
      </c>
      <c r="V154" t="e">
        <v>#N/A</v>
      </c>
      <c r="W154" t="e">
        <v>#N/A</v>
      </c>
      <c r="X154">
        <v>28.21</v>
      </c>
    </row>
    <row r="155" spans="1:24" x14ac:dyDescent="0.55000000000000004">
      <c r="A155" s="5">
        <v>36735</v>
      </c>
      <c r="B155">
        <v>6.44</v>
      </c>
      <c r="C155">
        <v>6.2</v>
      </c>
      <c r="D155">
        <v>6.3</v>
      </c>
      <c r="E155">
        <v>6.05</v>
      </c>
      <c r="F155">
        <v>6.3</v>
      </c>
      <c r="G155">
        <v>6.24</v>
      </c>
      <c r="H155">
        <v>6.16</v>
      </c>
      <c r="I155">
        <v>6.19</v>
      </c>
      <c r="J155">
        <v>6.04</v>
      </c>
      <c r="K155">
        <v>6.12</v>
      </c>
      <c r="L155">
        <v>5.78</v>
      </c>
      <c r="M155" t="e">
        <v>#N/A</v>
      </c>
      <c r="N155" t="e">
        <v>#N/A</v>
      </c>
      <c r="O155" t="e">
        <v>#N/A</v>
      </c>
      <c r="P155" t="e">
        <v>#N/A</v>
      </c>
      <c r="Q155">
        <v>6.62</v>
      </c>
      <c r="R155">
        <v>6.6524999999999999</v>
      </c>
      <c r="S155">
        <v>6.7112499999999997</v>
      </c>
      <c r="T155">
        <v>6.8825000000000003</v>
      </c>
      <c r="U155">
        <v>7.0425000000000004</v>
      </c>
      <c r="V155" t="e">
        <v>#N/A</v>
      </c>
      <c r="W155" t="e">
        <v>#N/A</v>
      </c>
      <c r="X155">
        <v>28.22</v>
      </c>
    </row>
    <row r="156" spans="1:24" x14ac:dyDescent="0.55000000000000004">
      <c r="A156" s="5">
        <v>36738</v>
      </c>
      <c r="B156">
        <v>6.64</v>
      </c>
      <c r="C156">
        <v>6.27</v>
      </c>
      <c r="D156">
        <v>6.42</v>
      </c>
      <c r="E156">
        <v>6.07</v>
      </c>
      <c r="F156">
        <v>6.3</v>
      </c>
      <c r="G156">
        <v>6.24</v>
      </c>
      <c r="H156">
        <v>6.16</v>
      </c>
      <c r="I156">
        <v>6.19</v>
      </c>
      <c r="J156">
        <v>6.04</v>
      </c>
      <c r="K156">
        <v>6.13</v>
      </c>
      <c r="L156">
        <v>5.79</v>
      </c>
      <c r="M156" t="e">
        <v>#N/A</v>
      </c>
      <c r="N156" t="e">
        <v>#N/A</v>
      </c>
      <c r="O156" t="e">
        <v>#N/A</v>
      </c>
      <c r="P156" t="e">
        <v>#N/A</v>
      </c>
      <c r="Q156">
        <v>6.6206300000000002</v>
      </c>
      <c r="R156">
        <v>6.6624999999999996</v>
      </c>
      <c r="S156">
        <v>6.7218799999999996</v>
      </c>
      <c r="T156">
        <v>6.8937499999999998</v>
      </c>
      <c r="U156">
        <v>7.08</v>
      </c>
      <c r="V156" t="e">
        <v>#N/A</v>
      </c>
      <c r="W156" t="e">
        <v>#N/A</v>
      </c>
      <c r="X156">
        <v>27.5</v>
      </c>
    </row>
    <row r="157" spans="1:24" x14ac:dyDescent="0.55000000000000004">
      <c r="A157" s="5">
        <v>36739</v>
      </c>
      <c r="B157">
        <v>6.51</v>
      </c>
      <c r="C157">
        <v>6.25</v>
      </c>
      <c r="D157">
        <v>6.39</v>
      </c>
      <c r="E157">
        <v>6.09</v>
      </c>
      <c r="F157">
        <v>6.27</v>
      </c>
      <c r="G157">
        <v>6.2</v>
      </c>
      <c r="H157">
        <v>6.12</v>
      </c>
      <c r="I157">
        <v>6.14</v>
      </c>
      <c r="J157">
        <v>6</v>
      </c>
      <c r="K157">
        <v>6.09</v>
      </c>
      <c r="L157">
        <v>5.74</v>
      </c>
      <c r="M157" t="e">
        <v>#N/A</v>
      </c>
      <c r="N157" t="e">
        <v>#N/A</v>
      </c>
      <c r="O157" t="e">
        <v>#N/A</v>
      </c>
      <c r="P157" t="e">
        <v>#N/A</v>
      </c>
      <c r="Q157">
        <v>6.6212499999999999</v>
      </c>
      <c r="R157">
        <v>6.6624999999999996</v>
      </c>
      <c r="S157">
        <v>6.72</v>
      </c>
      <c r="T157">
        <v>6.8949999999999996</v>
      </c>
      <c r="U157">
        <v>7.0887500000000001</v>
      </c>
      <c r="V157" t="e">
        <v>#N/A</v>
      </c>
      <c r="W157" t="e">
        <v>#N/A</v>
      </c>
      <c r="X157">
        <v>27.85</v>
      </c>
    </row>
    <row r="158" spans="1:24" x14ac:dyDescent="0.55000000000000004">
      <c r="A158" s="5">
        <v>36740</v>
      </c>
      <c r="B158">
        <v>6.42</v>
      </c>
      <c r="C158">
        <v>6.25</v>
      </c>
      <c r="D158">
        <v>6.35</v>
      </c>
      <c r="E158">
        <v>6.12</v>
      </c>
      <c r="F158">
        <v>6.23</v>
      </c>
      <c r="G158">
        <v>6.18</v>
      </c>
      <c r="H158">
        <v>6.09</v>
      </c>
      <c r="I158">
        <v>6.1</v>
      </c>
      <c r="J158">
        <v>5.98</v>
      </c>
      <c r="K158">
        <v>6.09</v>
      </c>
      <c r="L158">
        <v>5.77</v>
      </c>
      <c r="M158" t="e">
        <v>#N/A</v>
      </c>
      <c r="N158" t="e">
        <v>#N/A</v>
      </c>
      <c r="O158" t="e">
        <v>#N/A</v>
      </c>
      <c r="P158" t="e">
        <v>#N/A</v>
      </c>
      <c r="Q158">
        <v>6.62</v>
      </c>
      <c r="R158">
        <v>6.6624999999999996</v>
      </c>
      <c r="S158">
        <v>6.72</v>
      </c>
      <c r="T158">
        <v>6.89</v>
      </c>
      <c r="U158">
        <v>7.07125</v>
      </c>
      <c r="V158" t="e">
        <v>#N/A</v>
      </c>
      <c r="W158" t="e">
        <v>#N/A</v>
      </c>
      <c r="X158">
        <v>28.27</v>
      </c>
    </row>
    <row r="159" spans="1:24" x14ac:dyDescent="0.55000000000000004">
      <c r="A159" s="5">
        <v>36741</v>
      </c>
      <c r="B159">
        <v>6.45</v>
      </c>
      <c r="C159">
        <v>6.23</v>
      </c>
      <c r="D159">
        <v>6.34</v>
      </c>
      <c r="E159">
        <v>6.1</v>
      </c>
      <c r="F159">
        <v>6.22</v>
      </c>
      <c r="G159">
        <v>6.16</v>
      </c>
      <c r="H159">
        <v>6.07</v>
      </c>
      <c r="I159">
        <v>6.08</v>
      </c>
      <c r="J159">
        <v>5.95</v>
      </c>
      <c r="K159">
        <v>6.05</v>
      </c>
      <c r="L159">
        <v>5.74</v>
      </c>
      <c r="M159" t="e">
        <v>#N/A</v>
      </c>
      <c r="N159" t="e">
        <v>#N/A</v>
      </c>
      <c r="O159" t="e">
        <v>#N/A</v>
      </c>
      <c r="P159" t="e">
        <v>#N/A</v>
      </c>
      <c r="Q159">
        <v>6.62</v>
      </c>
      <c r="R159">
        <v>6.66</v>
      </c>
      <c r="S159">
        <v>6.7137500000000001</v>
      </c>
      <c r="T159">
        <v>6.88</v>
      </c>
      <c r="U159">
        <v>7.04</v>
      </c>
      <c r="V159" t="e">
        <v>#N/A</v>
      </c>
      <c r="W159" t="e">
        <v>#N/A</v>
      </c>
      <c r="X159">
        <v>28.92</v>
      </c>
    </row>
    <row r="160" spans="1:24" x14ac:dyDescent="0.55000000000000004">
      <c r="A160" s="5">
        <v>36742</v>
      </c>
      <c r="B160">
        <v>6.44</v>
      </c>
      <c r="C160">
        <v>6.23</v>
      </c>
      <c r="D160">
        <v>6.31</v>
      </c>
      <c r="E160">
        <v>6.08</v>
      </c>
      <c r="F160">
        <v>6.15</v>
      </c>
      <c r="G160">
        <v>6.1</v>
      </c>
      <c r="H160">
        <v>6.02</v>
      </c>
      <c r="I160">
        <v>6.03</v>
      </c>
      <c r="J160">
        <v>5.91</v>
      </c>
      <c r="K160">
        <v>6.03</v>
      </c>
      <c r="L160">
        <v>5.72</v>
      </c>
      <c r="M160" t="e">
        <v>#N/A</v>
      </c>
      <c r="N160" t="e">
        <v>#N/A</v>
      </c>
      <c r="O160" t="e">
        <v>#N/A</v>
      </c>
      <c r="P160" t="e">
        <v>#N/A</v>
      </c>
      <c r="Q160">
        <v>6.62</v>
      </c>
      <c r="R160">
        <v>6.66</v>
      </c>
      <c r="S160">
        <v>6.71</v>
      </c>
      <c r="T160">
        <v>6.87</v>
      </c>
      <c r="U160">
        <v>7.0287499999999996</v>
      </c>
      <c r="V160" t="e">
        <v>#N/A</v>
      </c>
      <c r="W160" t="e">
        <v>#N/A</v>
      </c>
      <c r="X160">
        <v>29.94</v>
      </c>
    </row>
    <row r="161" spans="1:24" x14ac:dyDescent="0.55000000000000004">
      <c r="A161" s="5">
        <v>36745</v>
      </c>
      <c r="B161">
        <v>6.46</v>
      </c>
      <c r="C161">
        <v>6.28</v>
      </c>
      <c r="D161">
        <v>6.34</v>
      </c>
      <c r="E161">
        <v>6.13</v>
      </c>
      <c r="F161">
        <v>6.2</v>
      </c>
      <c r="G161">
        <v>6.16</v>
      </c>
      <c r="H161">
        <v>6.07</v>
      </c>
      <c r="I161">
        <v>6.09</v>
      </c>
      <c r="J161">
        <v>5.97</v>
      </c>
      <c r="K161">
        <v>6.06</v>
      </c>
      <c r="L161">
        <v>5.76</v>
      </c>
      <c r="M161" t="e">
        <v>#N/A</v>
      </c>
      <c r="N161" t="e">
        <v>#N/A</v>
      </c>
      <c r="O161" t="e">
        <v>#N/A</v>
      </c>
      <c r="P161" t="e">
        <v>#N/A</v>
      </c>
      <c r="Q161">
        <v>6.6174999999999997</v>
      </c>
      <c r="R161">
        <v>6.6449999999999996</v>
      </c>
      <c r="S161">
        <v>6.6912500000000001</v>
      </c>
      <c r="T161">
        <v>6.84</v>
      </c>
      <c r="U161">
        <v>6.97</v>
      </c>
      <c r="V161" t="e">
        <v>#N/A</v>
      </c>
      <c r="W161" t="e">
        <v>#N/A</v>
      </c>
      <c r="X161">
        <v>28.93</v>
      </c>
    </row>
    <row r="162" spans="1:24" x14ac:dyDescent="0.55000000000000004">
      <c r="A162" s="5">
        <v>36746</v>
      </c>
      <c r="B162">
        <v>6.44</v>
      </c>
      <c r="C162">
        <v>6.26</v>
      </c>
      <c r="D162">
        <v>6.32</v>
      </c>
      <c r="E162">
        <v>6.13</v>
      </c>
      <c r="F162">
        <v>6.16</v>
      </c>
      <c r="G162">
        <v>6.13</v>
      </c>
      <c r="H162">
        <v>6.03</v>
      </c>
      <c r="I162">
        <v>6.04</v>
      </c>
      <c r="J162">
        <v>5.93</v>
      </c>
      <c r="K162">
        <v>6.03</v>
      </c>
      <c r="L162">
        <v>5.73</v>
      </c>
      <c r="M162" t="e">
        <v>#N/A</v>
      </c>
      <c r="N162" t="e">
        <v>#N/A</v>
      </c>
      <c r="O162" t="e">
        <v>#N/A</v>
      </c>
      <c r="P162" t="e">
        <v>#N/A</v>
      </c>
      <c r="Q162">
        <v>6.62</v>
      </c>
      <c r="R162">
        <v>6.6437499999999998</v>
      </c>
      <c r="S162">
        <v>6.69</v>
      </c>
      <c r="T162">
        <v>6.84063</v>
      </c>
      <c r="U162">
        <v>6.9725000000000001</v>
      </c>
      <c r="V162" t="e">
        <v>#N/A</v>
      </c>
      <c r="W162" t="e">
        <v>#N/A</v>
      </c>
      <c r="X162">
        <v>29.26</v>
      </c>
    </row>
    <row r="163" spans="1:24" x14ac:dyDescent="0.55000000000000004">
      <c r="A163" s="5">
        <v>36747</v>
      </c>
      <c r="B163">
        <v>6.48</v>
      </c>
      <c r="C163">
        <v>6.25</v>
      </c>
      <c r="D163">
        <v>6.32</v>
      </c>
      <c r="E163">
        <v>6.17</v>
      </c>
      <c r="F163">
        <v>6.18</v>
      </c>
      <c r="G163">
        <v>6.14</v>
      </c>
      <c r="H163">
        <v>6.03</v>
      </c>
      <c r="I163">
        <v>6.03</v>
      </c>
      <c r="J163">
        <v>5.81</v>
      </c>
      <c r="K163">
        <v>6.02</v>
      </c>
      <c r="L163">
        <v>5.73</v>
      </c>
      <c r="M163" t="e">
        <v>#N/A</v>
      </c>
      <c r="N163" t="e">
        <v>#N/A</v>
      </c>
      <c r="O163" t="e">
        <v>#N/A</v>
      </c>
      <c r="P163" t="e">
        <v>#N/A</v>
      </c>
      <c r="Q163">
        <v>6.62</v>
      </c>
      <c r="R163">
        <v>6.6412500000000003</v>
      </c>
      <c r="S163">
        <v>6.6881300000000001</v>
      </c>
      <c r="T163">
        <v>6.83</v>
      </c>
      <c r="U163">
        <v>6.9506300000000003</v>
      </c>
      <c r="V163" t="e">
        <v>#N/A</v>
      </c>
      <c r="W163" t="e">
        <v>#N/A</v>
      </c>
      <c r="X163">
        <v>30.38</v>
      </c>
    </row>
    <row r="164" spans="1:24" x14ac:dyDescent="0.55000000000000004">
      <c r="A164" s="5">
        <v>36748</v>
      </c>
      <c r="B164">
        <v>6.52</v>
      </c>
      <c r="C164">
        <v>6.25</v>
      </c>
      <c r="D164">
        <v>6.31</v>
      </c>
      <c r="E164">
        <v>6.17</v>
      </c>
      <c r="F164">
        <v>6.16</v>
      </c>
      <c r="G164">
        <v>6.11</v>
      </c>
      <c r="H164">
        <v>6</v>
      </c>
      <c r="I164">
        <v>6</v>
      </c>
      <c r="J164">
        <v>5.76</v>
      </c>
      <c r="K164">
        <v>6</v>
      </c>
      <c r="L164">
        <v>5.68</v>
      </c>
      <c r="M164" t="e">
        <v>#N/A</v>
      </c>
      <c r="N164" t="e">
        <v>#N/A</v>
      </c>
      <c r="O164" t="e">
        <v>#N/A</v>
      </c>
      <c r="P164" t="e">
        <v>#N/A</v>
      </c>
      <c r="Q164">
        <v>6.6187500000000004</v>
      </c>
      <c r="R164">
        <v>6.6412500000000003</v>
      </c>
      <c r="S164">
        <v>6.6812500000000004</v>
      </c>
      <c r="T164">
        <v>6.8224999999999998</v>
      </c>
      <c r="U164">
        <v>6.9349999999999996</v>
      </c>
      <c r="V164" t="e">
        <v>#N/A</v>
      </c>
      <c r="W164" t="e">
        <v>#N/A</v>
      </c>
      <c r="X164">
        <v>31.09</v>
      </c>
    </row>
    <row r="165" spans="1:24" x14ac:dyDescent="0.55000000000000004">
      <c r="A165" s="5">
        <v>36749</v>
      </c>
      <c r="B165">
        <v>6.5</v>
      </c>
      <c r="C165">
        <v>6.29</v>
      </c>
      <c r="D165">
        <v>6.35</v>
      </c>
      <c r="E165">
        <v>6.24</v>
      </c>
      <c r="F165">
        <v>6.25</v>
      </c>
      <c r="G165">
        <v>6.19</v>
      </c>
      <c r="H165">
        <v>6.07</v>
      </c>
      <c r="I165">
        <v>6.06</v>
      </c>
      <c r="J165">
        <v>5.79</v>
      </c>
      <c r="K165">
        <v>6.04</v>
      </c>
      <c r="L165">
        <v>5.72</v>
      </c>
      <c r="M165" t="e">
        <v>#N/A</v>
      </c>
      <c r="N165" t="e">
        <v>#N/A</v>
      </c>
      <c r="O165" t="e">
        <v>#N/A</v>
      </c>
      <c r="P165" t="e">
        <v>#N/A</v>
      </c>
      <c r="Q165">
        <v>6.6187500000000004</v>
      </c>
      <c r="R165">
        <v>6.6387499999999999</v>
      </c>
      <c r="S165">
        <v>6.68</v>
      </c>
      <c r="T165">
        <v>6.82</v>
      </c>
      <c r="U165">
        <v>6.9306299999999998</v>
      </c>
      <c r="V165" t="e">
        <v>#N/A</v>
      </c>
      <c r="W165" t="e">
        <v>#N/A</v>
      </c>
      <c r="X165">
        <v>31.02</v>
      </c>
    </row>
    <row r="166" spans="1:24" x14ac:dyDescent="0.55000000000000004">
      <c r="A166" s="5">
        <v>36752</v>
      </c>
      <c r="B166">
        <v>6.58</v>
      </c>
      <c r="C166">
        <v>6.27</v>
      </c>
      <c r="D166">
        <v>6.36</v>
      </c>
      <c r="E166">
        <v>6.21</v>
      </c>
      <c r="F166">
        <v>6.25</v>
      </c>
      <c r="G166">
        <v>6.2</v>
      </c>
      <c r="H166">
        <v>6.07</v>
      </c>
      <c r="I166">
        <v>6.05</v>
      </c>
      <c r="J166">
        <v>5.78</v>
      </c>
      <c r="K166">
        <v>6</v>
      </c>
      <c r="L166">
        <v>5.7</v>
      </c>
      <c r="M166" t="e">
        <v>#N/A</v>
      </c>
      <c r="N166" t="e">
        <v>#N/A</v>
      </c>
      <c r="O166" t="e">
        <v>#N/A</v>
      </c>
      <c r="P166" t="e">
        <v>#N/A</v>
      </c>
      <c r="Q166">
        <v>6.62</v>
      </c>
      <c r="R166">
        <v>6.6412500000000003</v>
      </c>
      <c r="S166">
        <v>6.6875</v>
      </c>
      <c r="T166">
        <v>6.8362499999999997</v>
      </c>
      <c r="U166">
        <v>6.9718799999999996</v>
      </c>
      <c r="V166" t="e">
        <v>#N/A</v>
      </c>
      <c r="W166" t="e">
        <v>#N/A</v>
      </c>
      <c r="X166">
        <v>31.92</v>
      </c>
    </row>
    <row r="167" spans="1:24" x14ac:dyDescent="0.55000000000000004">
      <c r="A167" s="5">
        <v>36753</v>
      </c>
      <c r="B167">
        <v>6.63</v>
      </c>
      <c r="C167">
        <v>6.28</v>
      </c>
      <c r="D167">
        <v>6.37</v>
      </c>
      <c r="E167">
        <v>6.22</v>
      </c>
      <c r="F167">
        <v>6.28</v>
      </c>
      <c r="G167">
        <v>6.24</v>
      </c>
      <c r="H167">
        <v>6.11</v>
      </c>
      <c r="I167">
        <v>6.08</v>
      </c>
      <c r="J167">
        <v>5.81</v>
      </c>
      <c r="K167">
        <v>6.02</v>
      </c>
      <c r="L167">
        <v>5.72</v>
      </c>
      <c r="M167" t="e">
        <v>#N/A</v>
      </c>
      <c r="N167" t="e">
        <v>#N/A</v>
      </c>
      <c r="O167" t="e">
        <v>#N/A</v>
      </c>
      <c r="P167" t="e">
        <v>#N/A</v>
      </c>
      <c r="Q167">
        <v>6.62</v>
      </c>
      <c r="R167">
        <v>6.6412500000000003</v>
      </c>
      <c r="S167">
        <v>6.69</v>
      </c>
      <c r="T167">
        <v>6.835</v>
      </c>
      <c r="U167">
        <v>6.9712500000000004</v>
      </c>
      <c r="V167" t="e">
        <v>#N/A</v>
      </c>
      <c r="W167" t="e">
        <v>#N/A</v>
      </c>
      <c r="X167">
        <v>31.43</v>
      </c>
    </row>
    <row r="168" spans="1:24" x14ac:dyDescent="0.55000000000000004">
      <c r="A168" s="5">
        <v>36754</v>
      </c>
      <c r="B168">
        <v>6.48</v>
      </c>
      <c r="C168">
        <v>6.27</v>
      </c>
      <c r="D168">
        <v>6.35</v>
      </c>
      <c r="E168">
        <v>6.21</v>
      </c>
      <c r="F168">
        <v>6.3</v>
      </c>
      <c r="G168">
        <v>6.26</v>
      </c>
      <c r="H168">
        <v>6.13</v>
      </c>
      <c r="I168">
        <v>6.1</v>
      </c>
      <c r="J168">
        <v>5.83</v>
      </c>
      <c r="K168">
        <v>6.05</v>
      </c>
      <c r="L168">
        <v>5.73</v>
      </c>
      <c r="M168" t="e">
        <v>#N/A</v>
      </c>
      <c r="N168" t="e">
        <v>#N/A</v>
      </c>
      <c r="O168" t="e">
        <v>#N/A</v>
      </c>
      <c r="P168" t="e">
        <v>#N/A</v>
      </c>
      <c r="Q168">
        <v>6.62</v>
      </c>
      <c r="R168">
        <v>6.6412500000000003</v>
      </c>
      <c r="S168">
        <v>6.69</v>
      </c>
      <c r="T168">
        <v>6.8375000000000004</v>
      </c>
      <c r="U168">
        <v>6.9731300000000003</v>
      </c>
      <c r="V168" t="e">
        <v>#N/A</v>
      </c>
      <c r="W168" t="e">
        <v>#N/A</v>
      </c>
      <c r="X168">
        <v>31.91</v>
      </c>
    </row>
    <row r="169" spans="1:24" x14ac:dyDescent="0.55000000000000004">
      <c r="A169" s="5">
        <v>36755</v>
      </c>
      <c r="B169">
        <v>6.47</v>
      </c>
      <c r="C169">
        <v>6.27</v>
      </c>
      <c r="D169">
        <v>6.35</v>
      </c>
      <c r="E169">
        <v>6.21</v>
      </c>
      <c r="F169">
        <v>6.3</v>
      </c>
      <c r="G169">
        <v>6.26</v>
      </c>
      <c r="H169">
        <v>6.13</v>
      </c>
      <c r="I169">
        <v>6.09</v>
      </c>
      <c r="J169">
        <v>5.81</v>
      </c>
      <c r="K169">
        <v>6.02</v>
      </c>
      <c r="L169">
        <v>5.72</v>
      </c>
      <c r="M169" t="e">
        <v>#N/A</v>
      </c>
      <c r="N169" t="e">
        <v>#N/A</v>
      </c>
      <c r="O169" t="e">
        <v>#N/A</v>
      </c>
      <c r="P169" t="e">
        <v>#N/A</v>
      </c>
      <c r="Q169">
        <v>6.62</v>
      </c>
      <c r="R169">
        <v>6.6412500000000003</v>
      </c>
      <c r="S169">
        <v>6.69</v>
      </c>
      <c r="T169">
        <v>6.84</v>
      </c>
      <c r="U169">
        <v>6.99</v>
      </c>
      <c r="V169" t="e">
        <v>#N/A</v>
      </c>
      <c r="W169" t="e">
        <v>#N/A</v>
      </c>
      <c r="X169">
        <v>31.88</v>
      </c>
    </row>
    <row r="170" spans="1:24" x14ac:dyDescent="0.55000000000000004">
      <c r="A170" s="5">
        <v>36756</v>
      </c>
      <c r="B170">
        <v>6.44</v>
      </c>
      <c r="C170">
        <v>6.27</v>
      </c>
      <c r="D170">
        <v>6.32</v>
      </c>
      <c r="E170">
        <v>6.19</v>
      </c>
      <c r="F170">
        <v>6.27</v>
      </c>
      <c r="G170">
        <v>6.22</v>
      </c>
      <c r="H170">
        <v>6.09</v>
      </c>
      <c r="I170">
        <v>6.05</v>
      </c>
      <c r="J170">
        <v>5.78</v>
      </c>
      <c r="K170">
        <v>6</v>
      </c>
      <c r="L170">
        <v>5.69</v>
      </c>
      <c r="M170" t="e">
        <v>#N/A</v>
      </c>
      <c r="N170" t="e">
        <v>#N/A</v>
      </c>
      <c r="O170" t="e">
        <v>#N/A</v>
      </c>
      <c r="P170" t="e">
        <v>#N/A</v>
      </c>
      <c r="Q170">
        <v>6.62</v>
      </c>
      <c r="R170">
        <v>6.6412500000000003</v>
      </c>
      <c r="S170">
        <v>6.69</v>
      </c>
      <c r="T170">
        <v>6.84</v>
      </c>
      <c r="U170">
        <v>6.9862500000000001</v>
      </c>
      <c r="V170" t="e">
        <v>#N/A</v>
      </c>
      <c r="W170" t="e">
        <v>#N/A</v>
      </c>
      <c r="X170">
        <v>31.97</v>
      </c>
    </row>
    <row r="171" spans="1:24" x14ac:dyDescent="0.55000000000000004">
      <c r="A171" s="5">
        <v>36759</v>
      </c>
      <c r="B171">
        <v>6.48</v>
      </c>
      <c r="C171">
        <v>6.3</v>
      </c>
      <c r="D171">
        <v>6.38</v>
      </c>
      <c r="E171">
        <v>6.2</v>
      </c>
      <c r="F171">
        <v>6.28</v>
      </c>
      <c r="G171">
        <v>6.23</v>
      </c>
      <c r="H171">
        <v>6.1</v>
      </c>
      <c r="I171">
        <v>6.06</v>
      </c>
      <c r="J171">
        <v>5.79</v>
      </c>
      <c r="K171">
        <v>6.02</v>
      </c>
      <c r="L171">
        <v>5.71</v>
      </c>
      <c r="M171" t="e">
        <v>#N/A</v>
      </c>
      <c r="N171" t="e">
        <v>#N/A</v>
      </c>
      <c r="O171" t="e">
        <v>#N/A</v>
      </c>
      <c r="P171" t="e">
        <v>#N/A</v>
      </c>
      <c r="Q171">
        <v>6.62</v>
      </c>
      <c r="R171">
        <v>6.64</v>
      </c>
      <c r="S171">
        <v>6.69</v>
      </c>
      <c r="T171">
        <v>6.83188</v>
      </c>
      <c r="U171">
        <v>6.96875</v>
      </c>
      <c r="V171" t="e">
        <v>#N/A</v>
      </c>
      <c r="W171" t="e">
        <v>#N/A</v>
      </c>
      <c r="X171">
        <v>32.42</v>
      </c>
    </row>
    <row r="172" spans="1:24" x14ac:dyDescent="0.55000000000000004">
      <c r="A172" s="5">
        <v>36760</v>
      </c>
      <c r="B172">
        <v>6.42</v>
      </c>
      <c r="C172">
        <v>6.28</v>
      </c>
      <c r="D172">
        <v>6.36</v>
      </c>
      <c r="E172">
        <v>6.2</v>
      </c>
      <c r="F172">
        <v>6.27</v>
      </c>
      <c r="G172">
        <v>6.21</v>
      </c>
      <c r="H172">
        <v>6.07</v>
      </c>
      <c r="I172">
        <v>6.05</v>
      </c>
      <c r="J172">
        <v>5.78</v>
      </c>
      <c r="K172">
        <v>6.01</v>
      </c>
      <c r="L172">
        <v>5.71</v>
      </c>
      <c r="M172" t="e">
        <v>#N/A</v>
      </c>
      <c r="N172" t="e">
        <v>#N/A</v>
      </c>
      <c r="O172" t="e">
        <v>#N/A</v>
      </c>
      <c r="P172" t="e">
        <v>#N/A</v>
      </c>
      <c r="Q172">
        <v>6.62</v>
      </c>
      <c r="R172">
        <v>6.6412500000000003</v>
      </c>
      <c r="S172">
        <v>6.69</v>
      </c>
      <c r="T172">
        <v>6.83188</v>
      </c>
      <c r="U172">
        <v>6.9712500000000004</v>
      </c>
      <c r="V172" t="e">
        <v>#N/A</v>
      </c>
      <c r="W172" t="e">
        <v>#N/A</v>
      </c>
      <c r="X172">
        <v>31.24</v>
      </c>
    </row>
    <row r="173" spans="1:24" x14ac:dyDescent="0.55000000000000004">
      <c r="A173" s="5">
        <v>36761</v>
      </c>
      <c r="B173">
        <v>6.5</v>
      </c>
      <c r="C173">
        <v>6.29</v>
      </c>
      <c r="D173">
        <v>6.37</v>
      </c>
      <c r="E173">
        <v>6.18</v>
      </c>
      <c r="F173">
        <v>6.2</v>
      </c>
      <c r="G173">
        <v>6.16</v>
      </c>
      <c r="H173">
        <v>6.02</v>
      </c>
      <c r="I173">
        <v>5.99</v>
      </c>
      <c r="J173">
        <v>5.73</v>
      </c>
      <c r="K173">
        <v>5.97</v>
      </c>
      <c r="L173">
        <v>5.68</v>
      </c>
      <c r="M173" t="e">
        <v>#N/A</v>
      </c>
      <c r="N173" t="e">
        <v>#N/A</v>
      </c>
      <c r="O173" t="e">
        <v>#N/A</v>
      </c>
      <c r="P173" t="e">
        <v>#N/A</v>
      </c>
      <c r="Q173">
        <v>6.62</v>
      </c>
      <c r="R173">
        <v>6.6412500000000003</v>
      </c>
      <c r="S173">
        <v>6.69</v>
      </c>
      <c r="T173">
        <v>6.8324999999999996</v>
      </c>
      <c r="U173">
        <v>6.9793799999999999</v>
      </c>
      <c r="V173" t="e">
        <v>#N/A</v>
      </c>
      <c r="W173" t="e">
        <v>#N/A</v>
      </c>
      <c r="X173">
        <v>31.23</v>
      </c>
    </row>
    <row r="174" spans="1:24" x14ac:dyDescent="0.55000000000000004">
      <c r="A174" s="5">
        <v>36762</v>
      </c>
      <c r="B174">
        <v>6.56</v>
      </c>
      <c r="C174">
        <v>6.29</v>
      </c>
      <c r="D174">
        <v>6.36</v>
      </c>
      <c r="E174">
        <v>6.2</v>
      </c>
      <c r="F174">
        <v>6.19</v>
      </c>
      <c r="G174">
        <v>6.12</v>
      </c>
      <c r="H174">
        <v>6</v>
      </c>
      <c r="I174">
        <v>5.98</v>
      </c>
      <c r="J174">
        <v>5.73</v>
      </c>
      <c r="K174">
        <v>5.96</v>
      </c>
      <c r="L174">
        <v>5.67</v>
      </c>
      <c r="M174" t="e">
        <v>#N/A</v>
      </c>
      <c r="N174" t="e">
        <v>#N/A</v>
      </c>
      <c r="O174" t="e">
        <v>#N/A</v>
      </c>
      <c r="P174" t="e">
        <v>#N/A</v>
      </c>
      <c r="Q174">
        <v>6.62</v>
      </c>
      <c r="R174">
        <v>6.64</v>
      </c>
      <c r="S174">
        <v>6.68</v>
      </c>
      <c r="T174">
        <v>6.8162500000000001</v>
      </c>
      <c r="U174">
        <v>6.9487500000000004</v>
      </c>
      <c r="V174" t="e">
        <v>#N/A</v>
      </c>
      <c r="W174" t="e">
        <v>#N/A</v>
      </c>
      <c r="X174">
        <v>33.409999999999997</v>
      </c>
    </row>
    <row r="175" spans="1:24" x14ac:dyDescent="0.55000000000000004">
      <c r="A175" s="5">
        <v>36763</v>
      </c>
      <c r="B175">
        <v>6.54</v>
      </c>
      <c r="C175">
        <v>6.31</v>
      </c>
      <c r="D175">
        <v>6.36</v>
      </c>
      <c r="E175">
        <v>6.2</v>
      </c>
      <c r="F175">
        <v>6.19</v>
      </c>
      <c r="G175">
        <v>6.12</v>
      </c>
      <c r="H175">
        <v>6</v>
      </c>
      <c r="I175">
        <v>5.98</v>
      </c>
      <c r="J175">
        <v>5.73</v>
      </c>
      <c r="K175">
        <v>5.96</v>
      </c>
      <c r="L175">
        <v>5.67</v>
      </c>
      <c r="M175" t="e">
        <v>#N/A</v>
      </c>
      <c r="N175" t="e">
        <v>#N/A</v>
      </c>
      <c r="O175" t="e">
        <v>#N/A</v>
      </c>
      <c r="P175" t="e">
        <v>#N/A</v>
      </c>
      <c r="Q175">
        <v>6.62</v>
      </c>
      <c r="R175">
        <v>6.64</v>
      </c>
      <c r="S175">
        <v>6.68</v>
      </c>
      <c r="T175">
        <v>6.8125</v>
      </c>
      <c r="U175">
        <v>6.9474999999999998</v>
      </c>
      <c r="V175" t="e">
        <v>#N/A</v>
      </c>
      <c r="W175" t="e">
        <v>#N/A</v>
      </c>
      <c r="X175">
        <v>34.01</v>
      </c>
    </row>
    <row r="176" spans="1:24" x14ac:dyDescent="0.55000000000000004">
      <c r="A176" s="5">
        <v>36766</v>
      </c>
      <c r="B176">
        <v>6.57</v>
      </c>
      <c r="C176">
        <v>6.32</v>
      </c>
      <c r="D176">
        <v>6.39</v>
      </c>
      <c r="E176">
        <v>6.24</v>
      </c>
      <c r="F176">
        <v>6.23</v>
      </c>
      <c r="G176">
        <v>6.15</v>
      </c>
      <c r="H176">
        <v>6.05</v>
      </c>
      <c r="I176">
        <v>6.04</v>
      </c>
      <c r="J176">
        <v>5.78</v>
      </c>
      <c r="K176">
        <v>6.01</v>
      </c>
      <c r="L176">
        <v>5.72</v>
      </c>
      <c r="M176" t="e">
        <v>#N/A</v>
      </c>
      <c r="N176" t="e">
        <v>#N/A</v>
      </c>
      <c r="O176" t="e">
        <v>#N/A</v>
      </c>
      <c r="P176" t="e">
        <v>#N/A</v>
      </c>
      <c r="Q176" t="e">
        <v>#N/A</v>
      </c>
      <c r="R176" t="e">
        <v>#N/A</v>
      </c>
      <c r="S176" t="e">
        <v>#N/A</v>
      </c>
      <c r="T176" t="e">
        <v>#N/A</v>
      </c>
      <c r="U176" t="e">
        <v>#N/A</v>
      </c>
      <c r="V176" t="e">
        <v>#N/A</v>
      </c>
      <c r="W176" t="e">
        <v>#N/A</v>
      </c>
      <c r="X176">
        <v>32.92</v>
      </c>
    </row>
    <row r="177" spans="1:24" x14ac:dyDescent="0.55000000000000004">
      <c r="A177" s="5">
        <v>36767</v>
      </c>
      <c r="B177">
        <v>6.51</v>
      </c>
      <c r="C177">
        <v>6.31</v>
      </c>
      <c r="D177">
        <v>6.39</v>
      </c>
      <c r="E177">
        <v>6.25</v>
      </c>
      <c r="F177">
        <v>6.26</v>
      </c>
      <c r="G177">
        <v>6.21</v>
      </c>
      <c r="H177">
        <v>6.08</v>
      </c>
      <c r="I177">
        <v>6.07</v>
      </c>
      <c r="J177">
        <v>5.81</v>
      </c>
      <c r="K177">
        <v>6.04</v>
      </c>
      <c r="L177">
        <v>5.75</v>
      </c>
      <c r="M177" t="e">
        <v>#N/A</v>
      </c>
      <c r="N177" t="e">
        <v>#N/A</v>
      </c>
      <c r="O177" t="e">
        <v>#N/A</v>
      </c>
      <c r="P177" t="e">
        <v>#N/A</v>
      </c>
      <c r="Q177">
        <v>6.62</v>
      </c>
      <c r="R177">
        <v>6.64</v>
      </c>
      <c r="S177">
        <v>6.68</v>
      </c>
      <c r="T177">
        <v>6.82</v>
      </c>
      <c r="U177">
        <v>6.96</v>
      </c>
      <c r="V177" t="e">
        <v>#N/A</v>
      </c>
      <c r="W177" t="e">
        <v>#N/A</v>
      </c>
      <c r="X177">
        <v>32.729999999999997</v>
      </c>
    </row>
    <row r="178" spans="1:24" x14ac:dyDescent="0.55000000000000004">
      <c r="A178" s="5">
        <v>36768</v>
      </c>
      <c r="B178">
        <v>6.51</v>
      </c>
      <c r="C178">
        <v>6.32</v>
      </c>
      <c r="D178">
        <v>6.39</v>
      </c>
      <c r="E178">
        <v>6.25</v>
      </c>
      <c r="F178">
        <v>6.24</v>
      </c>
      <c r="G178">
        <v>6.17</v>
      </c>
      <c r="H178">
        <v>6.07</v>
      </c>
      <c r="I178">
        <v>6.07</v>
      </c>
      <c r="J178">
        <v>5.81</v>
      </c>
      <c r="K178">
        <v>6.03</v>
      </c>
      <c r="L178">
        <v>5.74</v>
      </c>
      <c r="M178" t="e">
        <v>#N/A</v>
      </c>
      <c r="N178" t="e">
        <v>#N/A</v>
      </c>
      <c r="O178" t="e">
        <v>#N/A</v>
      </c>
      <c r="P178" t="e">
        <v>#N/A</v>
      </c>
      <c r="Q178">
        <v>6.6275000000000004</v>
      </c>
      <c r="R178">
        <v>6.64</v>
      </c>
      <c r="S178">
        <v>6.68</v>
      </c>
      <c r="T178">
        <v>6.83</v>
      </c>
      <c r="U178">
        <v>6.98</v>
      </c>
      <c r="V178" t="e">
        <v>#N/A</v>
      </c>
      <c r="W178" t="e">
        <v>#N/A</v>
      </c>
      <c r="X178">
        <v>33.25</v>
      </c>
    </row>
    <row r="179" spans="1:24" x14ac:dyDescent="0.55000000000000004">
      <c r="A179" s="5">
        <v>36769</v>
      </c>
      <c r="B179">
        <v>6.65</v>
      </c>
      <c r="C179">
        <v>6.31</v>
      </c>
      <c r="D179">
        <v>6.38</v>
      </c>
      <c r="E179">
        <v>6.22</v>
      </c>
      <c r="F179">
        <v>6.18</v>
      </c>
      <c r="G179">
        <v>6.09</v>
      </c>
      <c r="H179">
        <v>5.98</v>
      </c>
      <c r="I179">
        <v>5.98</v>
      </c>
      <c r="J179">
        <v>5.73</v>
      </c>
      <c r="K179">
        <v>5.96</v>
      </c>
      <c r="L179">
        <v>5.67</v>
      </c>
      <c r="M179" t="e">
        <v>#N/A</v>
      </c>
      <c r="N179" t="e">
        <v>#N/A</v>
      </c>
      <c r="O179" t="e">
        <v>#N/A</v>
      </c>
      <c r="P179" t="e">
        <v>#N/A</v>
      </c>
      <c r="Q179">
        <v>6.63</v>
      </c>
      <c r="R179">
        <v>6.64</v>
      </c>
      <c r="S179">
        <v>6.68</v>
      </c>
      <c r="T179">
        <v>6.83</v>
      </c>
      <c r="U179">
        <v>6.97</v>
      </c>
      <c r="V179" t="e">
        <v>#N/A</v>
      </c>
      <c r="W179" t="e">
        <v>#N/A</v>
      </c>
      <c r="X179">
        <v>33.090000000000003</v>
      </c>
    </row>
    <row r="180" spans="1:24" x14ac:dyDescent="0.55000000000000004">
      <c r="A180" s="5">
        <v>36770</v>
      </c>
      <c r="B180">
        <v>6.52</v>
      </c>
      <c r="C180">
        <v>6.27</v>
      </c>
      <c r="D180">
        <v>6.32</v>
      </c>
      <c r="E180">
        <v>6.18</v>
      </c>
      <c r="F180">
        <v>6.09</v>
      </c>
      <c r="G180">
        <v>6.01</v>
      </c>
      <c r="H180">
        <v>5.92</v>
      </c>
      <c r="I180">
        <v>5.91</v>
      </c>
      <c r="J180">
        <v>5.68</v>
      </c>
      <c r="K180">
        <v>5.95</v>
      </c>
      <c r="L180">
        <v>5.67</v>
      </c>
      <c r="M180" t="e">
        <v>#N/A</v>
      </c>
      <c r="N180" t="e">
        <v>#N/A</v>
      </c>
      <c r="O180" t="e">
        <v>#N/A</v>
      </c>
      <c r="P180" t="e">
        <v>#N/A</v>
      </c>
      <c r="Q180">
        <v>6.6287500000000001</v>
      </c>
      <c r="R180">
        <v>6.64</v>
      </c>
      <c r="S180">
        <v>6.6725000000000003</v>
      </c>
      <c r="T180">
        <v>6.8</v>
      </c>
      <c r="U180">
        <v>6.9225000000000003</v>
      </c>
      <c r="V180" t="e">
        <v>#N/A</v>
      </c>
      <c r="W180" t="e">
        <v>#N/A</v>
      </c>
      <c r="X180">
        <v>33.42</v>
      </c>
    </row>
    <row r="181" spans="1:24" x14ac:dyDescent="0.55000000000000004">
      <c r="A181" s="5">
        <v>36773</v>
      </c>
      <c r="B181" t="e">
        <v>#N/A</v>
      </c>
      <c r="C181" t="e">
        <v>#N/A</v>
      </c>
      <c r="D181" t="e">
        <v>#N/A</v>
      </c>
      <c r="E181" t="e">
        <v>#N/A</v>
      </c>
      <c r="F181" t="e">
        <v>#N/A</v>
      </c>
      <c r="G181" t="e">
        <v>#N/A</v>
      </c>
      <c r="H181" t="e">
        <v>#N/A</v>
      </c>
      <c r="I181" t="e">
        <v>#N/A</v>
      </c>
      <c r="J181" t="e">
        <v>#N/A</v>
      </c>
      <c r="K181" t="e">
        <v>#N/A</v>
      </c>
      <c r="L181" t="e">
        <v>#N/A</v>
      </c>
      <c r="M181" t="e">
        <v>#N/A</v>
      </c>
      <c r="N181" t="e">
        <v>#N/A</v>
      </c>
      <c r="O181" t="e">
        <v>#N/A</v>
      </c>
      <c r="P181" t="e">
        <v>#N/A</v>
      </c>
      <c r="Q181">
        <v>6.62</v>
      </c>
      <c r="R181">
        <v>6.63063</v>
      </c>
      <c r="S181">
        <v>6.6537499999999996</v>
      </c>
      <c r="T181">
        <v>6.7649999999999997</v>
      </c>
      <c r="U181">
        <v>6.85</v>
      </c>
      <c r="V181" t="e">
        <v>#N/A</v>
      </c>
      <c r="W181" t="e">
        <v>#N/A</v>
      </c>
      <c r="X181" t="e">
        <v>#N/A</v>
      </c>
    </row>
    <row r="182" spans="1:24" x14ac:dyDescent="0.55000000000000004">
      <c r="A182" s="5">
        <v>36774</v>
      </c>
      <c r="B182">
        <v>6.61</v>
      </c>
      <c r="C182">
        <v>6.27</v>
      </c>
      <c r="D182">
        <v>6.32</v>
      </c>
      <c r="E182">
        <v>6.18</v>
      </c>
      <c r="F182">
        <v>6.09</v>
      </c>
      <c r="G182">
        <v>6.01</v>
      </c>
      <c r="H182">
        <v>5.92</v>
      </c>
      <c r="I182">
        <v>5.91</v>
      </c>
      <c r="J182">
        <v>5.69</v>
      </c>
      <c r="K182">
        <v>5.94</v>
      </c>
      <c r="L182">
        <v>5.67</v>
      </c>
      <c r="M182" t="e">
        <v>#N/A</v>
      </c>
      <c r="N182" t="e">
        <v>#N/A</v>
      </c>
      <c r="O182" t="e">
        <v>#N/A</v>
      </c>
      <c r="P182" t="e">
        <v>#N/A</v>
      </c>
      <c r="Q182">
        <v>6.62</v>
      </c>
      <c r="R182">
        <v>6.63</v>
      </c>
      <c r="S182">
        <v>6.65313</v>
      </c>
      <c r="T182">
        <v>6.77</v>
      </c>
      <c r="U182">
        <v>6.8550000000000004</v>
      </c>
      <c r="V182" t="e">
        <v>#N/A</v>
      </c>
      <c r="W182" t="e">
        <v>#N/A</v>
      </c>
      <c r="X182">
        <v>33.92</v>
      </c>
    </row>
    <row r="183" spans="1:24" x14ac:dyDescent="0.55000000000000004">
      <c r="A183" s="5">
        <v>36775</v>
      </c>
      <c r="B183">
        <v>6.56</v>
      </c>
      <c r="C183">
        <v>6.21</v>
      </c>
      <c r="D183">
        <v>6.3</v>
      </c>
      <c r="E183">
        <v>6.19</v>
      </c>
      <c r="F183">
        <v>6.11</v>
      </c>
      <c r="G183">
        <v>6.03</v>
      </c>
      <c r="H183">
        <v>5.95</v>
      </c>
      <c r="I183">
        <v>5.96</v>
      </c>
      <c r="J183">
        <v>5.72</v>
      </c>
      <c r="K183">
        <v>5.99</v>
      </c>
      <c r="L183">
        <v>5.71</v>
      </c>
      <c r="M183" t="e">
        <v>#N/A</v>
      </c>
      <c r="N183" t="e">
        <v>#N/A</v>
      </c>
      <c r="O183" t="e">
        <v>#N/A</v>
      </c>
      <c r="P183" t="e">
        <v>#N/A</v>
      </c>
      <c r="Q183">
        <v>6.62</v>
      </c>
      <c r="R183">
        <v>6.63063</v>
      </c>
      <c r="S183">
        <v>6.6543799999999997</v>
      </c>
      <c r="T183">
        <v>6.77</v>
      </c>
      <c r="U183">
        <v>6.8587499999999997</v>
      </c>
      <c r="V183" t="e">
        <v>#N/A</v>
      </c>
      <c r="W183" t="e">
        <v>#N/A</v>
      </c>
      <c r="X183">
        <v>34.97</v>
      </c>
    </row>
    <row r="184" spans="1:24" x14ac:dyDescent="0.55000000000000004">
      <c r="A184" s="5">
        <v>36776</v>
      </c>
      <c r="B184">
        <v>6.53</v>
      </c>
      <c r="C184">
        <v>6.2</v>
      </c>
      <c r="D184">
        <v>6.28</v>
      </c>
      <c r="E184">
        <v>6.22</v>
      </c>
      <c r="F184">
        <v>6.14</v>
      </c>
      <c r="G184">
        <v>6.06</v>
      </c>
      <c r="H184">
        <v>5.97</v>
      </c>
      <c r="I184">
        <v>5.99</v>
      </c>
      <c r="J184">
        <v>5.76</v>
      </c>
      <c r="K184">
        <v>6.02</v>
      </c>
      <c r="L184">
        <v>5.72</v>
      </c>
      <c r="M184" t="e">
        <v>#N/A</v>
      </c>
      <c r="N184" t="e">
        <v>#N/A</v>
      </c>
      <c r="O184" t="e">
        <v>#N/A</v>
      </c>
      <c r="P184" t="e">
        <v>#N/A</v>
      </c>
      <c r="Q184">
        <v>6.62</v>
      </c>
      <c r="R184">
        <v>6.6375000000000002</v>
      </c>
      <c r="S184">
        <v>6.66</v>
      </c>
      <c r="T184">
        <v>6.78</v>
      </c>
      <c r="U184">
        <v>6.8887499999999999</v>
      </c>
      <c r="V184" t="e">
        <v>#N/A</v>
      </c>
      <c r="W184" t="e">
        <v>#N/A</v>
      </c>
      <c r="X184">
        <v>35.18</v>
      </c>
    </row>
    <row r="185" spans="1:24" x14ac:dyDescent="0.55000000000000004">
      <c r="A185" s="5">
        <v>36777</v>
      </c>
      <c r="B185">
        <v>6.5</v>
      </c>
      <c r="C185">
        <v>6.14</v>
      </c>
      <c r="D185">
        <v>6.26</v>
      </c>
      <c r="E185">
        <v>6.19</v>
      </c>
      <c r="F185">
        <v>6.11</v>
      </c>
      <c r="G185">
        <v>6.03</v>
      </c>
      <c r="H185">
        <v>5.95</v>
      </c>
      <c r="I185">
        <v>5.97</v>
      </c>
      <c r="J185">
        <v>5.73</v>
      </c>
      <c r="K185">
        <v>5.99</v>
      </c>
      <c r="L185">
        <v>5.7</v>
      </c>
      <c r="M185" t="e">
        <v>#N/A</v>
      </c>
      <c r="N185" t="e">
        <v>#N/A</v>
      </c>
      <c r="O185" t="e">
        <v>#N/A</v>
      </c>
      <c r="P185" t="e">
        <v>#N/A</v>
      </c>
      <c r="Q185">
        <v>6.6206300000000002</v>
      </c>
      <c r="R185">
        <v>6.6393800000000001</v>
      </c>
      <c r="S185">
        <v>6.66</v>
      </c>
      <c r="T185">
        <v>6.78</v>
      </c>
      <c r="U185">
        <v>6.8812499999999996</v>
      </c>
      <c r="V185" t="e">
        <v>#N/A</v>
      </c>
      <c r="W185" t="e">
        <v>#N/A</v>
      </c>
      <c r="X185">
        <v>33.619999999999997</v>
      </c>
    </row>
    <row r="186" spans="1:24" x14ac:dyDescent="0.55000000000000004">
      <c r="A186" s="5">
        <v>36780</v>
      </c>
      <c r="B186">
        <v>6.5</v>
      </c>
      <c r="C186">
        <v>6.11</v>
      </c>
      <c r="D186">
        <v>6.23</v>
      </c>
      <c r="E186">
        <v>6.2</v>
      </c>
      <c r="F186">
        <v>6.12</v>
      </c>
      <c r="G186">
        <v>6.05</v>
      </c>
      <c r="H186">
        <v>5.97</v>
      </c>
      <c r="I186">
        <v>6</v>
      </c>
      <c r="J186">
        <v>5.77</v>
      </c>
      <c r="K186">
        <v>6.02</v>
      </c>
      <c r="L186">
        <v>5.73</v>
      </c>
      <c r="M186" t="e">
        <v>#N/A</v>
      </c>
      <c r="N186" t="e">
        <v>#N/A</v>
      </c>
      <c r="O186" t="e">
        <v>#N/A</v>
      </c>
      <c r="P186" t="e">
        <v>#N/A</v>
      </c>
      <c r="Q186">
        <v>6.62</v>
      </c>
      <c r="R186">
        <v>6.64</v>
      </c>
      <c r="S186">
        <v>6.66</v>
      </c>
      <c r="T186">
        <v>6.78</v>
      </c>
      <c r="U186">
        <v>6.8775000000000004</v>
      </c>
      <c r="V186" t="e">
        <v>#N/A</v>
      </c>
      <c r="W186" t="e">
        <v>#N/A</v>
      </c>
      <c r="X186">
        <v>35.14</v>
      </c>
    </row>
    <row r="187" spans="1:24" x14ac:dyDescent="0.55000000000000004">
      <c r="A187" s="5">
        <v>36781</v>
      </c>
      <c r="B187">
        <v>6.47</v>
      </c>
      <c r="C187">
        <v>6.09</v>
      </c>
      <c r="D187">
        <v>6.21</v>
      </c>
      <c r="E187">
        <v>6.17</v>
      </c>
      <c r="F187">
        <v>6.12</v>
      </c>
      <c r="G187">
        <v>6.06</v>
      </c>
      <c r="H187">
        <v>5.97</v>
      </c>
      <c r="I187">
        <v>6</v>
      </c>
      <c r="J187">
        <v>5.78</v>
      </c>
      <c r="K187">
        <v>6.04</v>
      </c>
      <c r="L187">
        <v>5.76</v>
      </c>
      <c r="M187" t="e">
        <v>#N/A</v>
      </c>
      <c r="N187" t="e">
        <v>#N/A</v>
      </c>
      <c r="O187" t="e">
        <v>#N/A</v>
      </c>
      <c r="P187" t="e">
        <v>#N/A</v>
      </c>
      <c r="Q187">
        <v>6.6206300000000002</v>
      </c>
      <c r="R187">
        <v>6.64</v>
      </c>
      <c r="S187">
        <v>6.66</v>
      </c>
      <c r="T187">
        <v>6.78</v>
      </c>
      <c r="U187">
        <v>6.875</v>
      </c>
      <c r="V187" t="e">
        <v>#N/A</v>
      </c>
      <c r="W187" t="e">
        <v>#N/A</v>
      </c>
      <c r="X187">
        <v>34.25</v>
      </c>
    </row>
    <row r="188" spans="1:24" x14ac:dyDescent="0.55000000000000004">
      <c r="A188" s="5">
        <v>36782</v>
      </c>
      <c r="B188">
        <v>6.47</v>
      </c>
      <c r="C188">
        <v>6.09</v>
      </c>
      <c r="D188">
        <v>6.19</v>
      </c>
      <c r="E188">
        <v>6.12</v>
      </c>
      <c r="F188">
        <v>6.09</v>
      </c>
      <c r="G188">
        <v>6.02</v>
      </c>
      <c r="H188">
        <v>5.94</v>
      </c>
      <c r="I188">
        <v>5.95</v>
      </c>
      <c r="J188">
        <v>5.74</v>
      </c>
      <c r="K188">
        <v>6.01</v>
      </c>
      <c r="L188">
        <v>5.73</v>
      </c>
      <c r="M188" t="e">
        <v>#N/A</v>
      </c>
      <c r="N188" t="e">
        <v>#N/A</v>
      </c>
      <c r="O188" t="e">
        <v>#N/A</v>
      </c>
      <c r="P188" t="e">
        <v>#N/A</v>
      </c>
      <c r="Q188">
        <v>6.6212499999999999</v>
      </c>
      <c r="R188">
        <v>6.64</v>
      </c>
      <c r="S188">
        <v>6.66</v>
      </c>
      <c r="T188">
        <v>6.78</v>
      </c>
      <c r="U188">
        <v>6.8737500000000002</v>
      </c>
      <c r="V188" t="e">
        <v>#N/A</v>
      </c>
      <c r="W188" t="e">
        <v>#N/A</v>
      </c>
      <c r="X188">
        <v>33.869999999999997</v>
      </c>
    </row>
    <row r="189" spans="1:24" x14ac:dyDescent="0.55000000000000004">
      <c r="A189" s="5">
        <v>36783</v>
      </c>
      <c r="B189">
        <v>6.5</v>
      </c>
      <c r="C189">
        <v>6.14</v>
      </c>
      <c r="D189">
        <v>6.2</v>
      </c>
      <c r="E189">
        <v>6.13</v>
      </c>
      <c r="F189">
        <v>6.11</v>
      </c>
      <c r="G189">
        <v>6.03</v>
      </c>
      <c r="H189">
        <v>5.96</v>
      </c>
      <c r="I189">
        <v>5.99</v>
      </c>
      <c r="J189">
        <v>5.79</v>
      </c>
      <c r="K189">
        <v>6.09</v>
      </c>
      <c r="L189">
        <v>5.81</v>
      </c>
      <c r="M189" t="e">
        <v>#N/A</v>
      </c>
      <c r="N189" t="e">
        <v>#N/A</v>
      </c>
      <c r="O189" t="e">
        <v>#N/A</v>
      </c>
      <c r="P189" t="e">
        <v>#N/A</v>
      </c>
      <c r="Q189">
        <v>6.6224999999999996</v>
      </c>
      <c r="R189">
        <v>6.64</v>
      </c>
      <c r="S189">
        <v>6.66</v>
      </c>
      <c r="T189">
        <v>6.7712500000000002</v>
      </c>
      <c r="U189">
        <v>6.8525</v>
      </c>
      <c r="V189" t="e">
        <v>#N/A</v>
      </c>
      <c r="W189" t="e">
        <v>#N/A</v>
      </c>
      <c r="X189">
        <v>34.369999999999997</v>
      </c>
    </row>
    <row r="190" spans="1:24" x14ac:dyDescent="0.55000000000000004">
      <c r="A190" s="5">
        <v>36784</v>
      </c>
      <c r="B190">
        <v>6.55</v>
      </c>
      <c r="C190">
        <v>6.14</v>
      </c>
      <c r="D190">
        <v>6.2</v>
      </c>
      <c r="E190">
        <v>6.1</v>
      </c>
      <c r="F190">
        <v>6.07</v>
      </c>
      <c r="G190">
        <v>6.01</v>
      </c>
      <c r="H190">
        <v>5.93</v>
      </c>
      <c r="I190">
        <v>6.02</v>
      </c>
      <c r="J190">
        <v>5.84</v>
      </c>
      <c r="K190">
        <v>6.16</v>
      </c>
      <c r="L190">
        <v>5.9</v>
      </c>
      <c r="M190" t="e">
        <v>#N/A</v>
      </c>
      <c r="N190" t="e">
        <v>#N/A</v>
      </c>
      <c r="O190" t="e">
        <v>#N/A</v>
      </c>
      <c r="P190" t="e">
        <v>#N/A</v>
      </c>
      <c r="Q190">
        <v>6.6224999999999996</v>
      </c>
      <c r="R190">
        <v>6.64</v>
      </c>
      <c r="S190">
        <v>6.66</v>
      </c>
      <c r="T190">
        <v>6.77</v>
      </c>
      <c r="U190">
        <v>6.8425000000000002</v>
      </c>
      <c r="V190" t="e">
        <v>#N/A</v>
      </c>
      <c r="W190" t="e">
        <v>#N/A</v>
      </c>
      <c r="X190">
        <v>35.869999999999997</v>
      </c>
    </row>
    <row r="191" spans="1:24" x14ac:dyDescent="0.55000000000000004">
      <c r="A191" s="5">
        <v>36787</v>
      </c>
      <c r="B191">
        <v>6.44</v>
      </c>
      <c r="C191">
        <v>6.15</v>
      </c>
      <c r="D191">
        <v>6.21</v>
      </c>
      <c r="E191">
        <v>6.07</v>
      </c>
      <c r="F191">
        <v>6.04</v>
      </c>
      <c r="G191">
        <v>5.99</v>
      </c>
      <c r="H191">
        <v>5.93</v>
      </c>
      <c r="I191">
        <v>6.03</v>
      </c>
      <c r="J191">
        <v>5.88</v>
      </c>
      <c r="K191">
        <v>6.2</v>
      </c>
      <c r="L191">
        <v>5.96</v>
      </c>
      <c r="M191" t="e">
        <v>#N/A</v>
      </c>
      <c r="N191" t="e">
        <v>#N/A</v>
      </c>
      <c r="O191" t="e">
        <v>#N/A</v>
      </c>
      <c r="P191" t="e">
        <v>#N/A</v>
      </c>
      <c r="Q191">
        <v>6.6237500000000002</v>
      </c>
      <c r="R191">
        <v>6.64</v>
      </c>
      <c r="S191">
        <v>6.66</v>
      </c>
      <c r="T191">
        <v>6.7606299999999999</v>
      </c>
      <c r="U191">
        <v>6.8162500000000001</v>
      </c>
      <c r="V191" t="e">
        <v>#N/A</v>
      </c>
      <c r="W191" t="e">
        <v>#N/A</v>
      </c>
      <c r="X191">
        <v>36.75</v>
      </c>
    </row>
    <row r="192" spans="1:24" x14ac:dyDescent="0.55000000000000004">
      <c r="A192" s="5">
        <v>36788</v>
      </c>
      <c r="B192">
        <v>6.4</v>
      </c>
      <c r="C192">
        <v>6.17</v>
      </c>
      <c r="D192">
        <v>6.22</v>
      </c>
      <c r="E192">
        <v>6.09</v>
      </c>
      <c r="F192">
        <v>6.05</v>
      </c>
      <c r="G192">
        <v>5.99</v>
      </c>
      <c r="H192">
        <v>5.93</v>
      </c>
      <c r="I192">
        <v>6.01</v>
      </c>
      <c r="J192">
        <v>5.86</v>
      </c>
      <c r="K192">
        <v>6.18</v>
      </c>
      <c r="L192">
        <v>5.92</v>
      </c>
      <c r="M192" t="e">
        <v>#N/A</v>
      </c>
      <c r="N192" t="e">
        <v>#N/A</v>
      </c>
      <c r="O192" t="e">
        <v>#N/A</v>
      </c>
      <c r="P192" t="e">
        <v>#N/A</v>
      </c>
      <c r="Q192">
        <v>6.6212499999999999</v>
      </c>
      <c r="R192">
        <v>6.6349999999999998</v>
      </c>
      <c r="S192">
        <v>6.6587500000000004</v>
      </c>
      <c r="T192">
        <v>6.74</v>
      </c>
      <c r="U192">
        <v>6.78</v>
      </c>
      <c r="V192" t="e">
        <v>#N/A</v>
      </c>
      <c r="W192" t="e">
        <v>#N/A</v>
      </c>
      <c r="X192">
        <v>36.96</v>
      </c>
    </row>
    <row r="193" spans="1:24" x14ac:dyDescent="0.55000000000000004">
      <c r="A193" s="5">
        <v>36789</v>
      </c>
      <c r="B193">
        <v>6.5</v>
      </c>
      <c r="C193">
        <v>6.16</v>
      </c>
      <c r="D193">
        <v>6.23</v>
      </c>
      <c r="E193">
        <v>6.1</v>
      </c>
      <c r="F193">
        <v>6.11</v>
      </c>
      <c r="G193">
        <v>6.06</v>
      </c>
      <c r="H193">
        <v>5.98</v>
      </c>
      <c r="I193">
        <v>6.06</v>
      </c>
      <c r="J193">
        <v>5.91</v>
      </c>
      <c r="K193">
        <v>6.23</v>
      </c>
      <c r="L193">
        <v>5.97</v>
      </c>
      <c r="M193" t="e">
        <v>#N/A</v>
      </c>
      <c r="N193" t="e">
        <v>#N/A</v>
      </c>
      <c r="O193" t="e">
        <v>#N/A</v>
      </c>
      <c r="P193" t="e">
        <v>#N/A</v>
      </c>
      <c r="Q193">
        <v>6.6206300000000002</v>
      </c>
      <c r="R193">
        <v>6.6387499999999999</v>
      </c>
      <c r="S193">
        <v>6.66</v>
      </c>
      <c r="T193">
        <v>6.7506300000000001</v>
      </c>
      <c r="U193">
        <v>6.8075000000000001</v>
      </c>
      <c r="V193" t="e">
        <v>#N/A</v>
      </c>
      <c r="W193" t="e">
        <v>#N/A</v>
      </c>
      <c r="X193">
        <v>37.22</v>
      </c>
    </row>
    <row r="194" spans="1:24" x14ac:dyDescent="0.55000000000000004">
      <c r="A194" s="5">
        <v>36790</v>
      </c>
      <c r="B194">
        <v>6.53</v>
      </c>
      <c r="C194">
        <v>6.16</v>
      </c>
      <c r="D194">
        <v>6.23</v>
      </c>
      <c r="E194">
        <v>6.09</v>
      </c>
      <c r="F194">
        <v>6.11</v>
      </c>
      <c r="G194">
        <v>6.07</v>
      </c>
      <c r="H194">
        <v>5.96</v>
      </c>
      <c r="I194">
        <v>6.03</v>
      </c>
      <c r="J194">
        <v>5.88</v>
      </c>
      <c r="K194">
        <v>6.18</v>
      </c>
      <c r="L194">
        <v>5.93</v>
      </c>
      <c r="M194" t="e">
        <v>#N/A</v>
      </c>
      <c r="N194" t="e">
        <v>#N/A</v>
      </c>
      <c r="O194" t="e">
        <v>#N/A</v>
      </c>
      <c r="P194" t="e">
        <v>#N/A</v>
      </c>
      <c r="Q194">
        <v>6.62188</v>
      </c>
      <c r="R194">
        <v>6.64</v>
      </c>
      <c r="S194">
        <v>6.66</v>
      </c>
      <c r="T194">
        <v>6.76</v>
      </c>
      <c r="U194">
        <v>6.82</v>
      </c>
      <c r="V194" t="e">
        <v>#N/A</v>
      </c>
      <c r="W194" t="e">
        <v>#N/A</v>
      </c>
      <c r="X194">
        <v>33.840000000000003</v>
      </c>
    </row>
    <row r="195" spans="1:24" x14ac:dyDescent="0.55000000000000004">
      <c r="A195" s="5">
        <v>36791</v>
      </c>
      <c r="B195">
        <v>6.48</v>
      </c>
      <c r="C195">
        <v>6.16</v>
      </c>
      <c r="D195">
        <v>6.24</v>
      </c>
      <c r="E195">
        <v>6.08</v>
      </c>
      <c r="F195">
        <v>6.09</v>
      </c>
      <c r="G195">
        <v>6.04</v>
      </c>
      <c r="H195">
        <v>5.93</v>
      </c>
      <c r="I195">
        <v>5.99</v>
      </c>
      <c r="J195">
        <v>5.85</v>
      </c>
      <c r="K195">
        <v>6.18</v>
      </c>
      <c r="L195">
        <v>5.92</v>
      </c>
      <c r="M195" t="e">
        <v>#N/A</v>
      </c>
      <c r="N195" t="e">
        <v>#N/A</v>
      </c>
      <c r="O195" t="e">
        <v>#N/A</v>
      </c>
      <c r="P195" t="e">
        <v>#N/A</v>
      </c>
      <c r="Q195">
        <v>6.6206300000000002</v>
      </c>
      <c r="R195">
        <v>6.64</v>
      </c>
      <c r="S195">
        <v>6.66</v>
      </c>
      <c r="T195">
        <v>6.7424999999999997</v>
      </c>
      <c r="U195">
        <v>6.7737499999999997</v>
      </c>
      <c r="V195" t="e">
        <v>#N/A</v>
      </c>
      <c r="W195" t="e">
        <v>#N/A</v>
      </c>
      <c r="X195">
        <v>32.659999999999997</v>
      </c>
    </row>
    <row r="196" spans="1:24" x14ac:dyDescent="0.55000000000000004">
      <c r="A196" s="5">
        <v>36794</v>
      </c>
      <c r="B196">
        <v>6.54</v>
      </c>
      <c r="C196">
        <v>6.18</v>
      </c>
      <c r="D196">
        <v>6.25</v>
      </c>
      <c r="E196">
        <v>6.09</v>
      </c>
      <c r="F196">
        <v>6.11</v>
      </c>
      <c r="G196">
        <v>6.05</v>
      </c>
      <c r="H196">
        <v>5.94</v>
      </c>
      <c r="I196">
        <v>5.99</v>
      </c>
      <c r="J196">
        <v>5.84</v>
      </c>
      <c r="K196">
        <v>6.16</v>
      </c>
      <c r="L196">
        <v>5.9</v>
      </c>
      <c r="M196" t="e">
        <v>#N/A</v>
      </c>
      <c r="N196" t="e">
        <v>#N/A</v>
      </c>
      <c r="O196" t="e">
        <v>#N/A</v>
      </c>
      <c r="P196" t="e">
        <v>#N/A</v>
      </c>
      <c r="Q196">
        <v>6.62</v>
      </c>
      <c r="R196">
        <v>6.64</v>
      </c>
      <c r="S196">
        <v>6.66</v>
      </c>
      <c r="T196">
        <v>6.75</v>
      </c>
      <c r="U196">
        <v>6.8</v>
      </c>
      <c r="V196" t="e">
        <v>#N/A</v>
      </c>
      <c r="W196" t="e">
        <v>#N/A</v>
      </c>
      <c r="X196">
        <v>31.5</v>
      </c>
    </row>
    <row r="197" spans="1:24" x14ac:dyDescent="0.55000000000000004">
      <c r="A197" s="5">
        <v>36795</v>
      </c>
      <c r="B197">
        <v>6.5</v>
      </c>
      <c r="C197">
        <v>6.18</v>
      </c>
      <c r="D197">
        <v>6.24</v>
      </c>
      <c r="E197">
        <v>6.08</v>
      </c>
      <c r="F197">
        <v>6.07</v>
      </c>
      <c r="G197">
        <v>6.01</v>
      </c>
      <c r="H197">
        <v>5.9</v>
      </c>
      <c r="I197">
        <v>5.95</v>
      </c>
      <c r="J197">
        <v>5.81</v>
      </c>
      <c r="K197">
        <v>6.12</v>
      </c>
      <c r="L197">
        <v>5.86</v>
      </c>
      <c r="M197" t="e">
        <v>#N/A</v>
      </c>
      <c r="N197" t="e">
        <v>#N/A</v>
      </c>
      <c r="O197" t="e">
        <v>#N/A</v>
      </c>
      <c r="P197" t="e">
        <v>#N/A</v>
      </c>
      <c r="Q197">
        <v>6.62</v>
      </c>
      <c r="R197">
        <v>6.64</v>
      </c>
      <c r="S197">
        <v>6.66</v>
      </c>
      <c r="T197">
        <v>6.75</v>
      </c>
      <c r="U197">
        <v>6.8</v>
      </c>
      <c r="V197" t="e">
        <v>#N/A</v>
      </c>
      <c r="W197" t="e">
        <v>#N/A</v>
      </c>
      <c r="X197">
        <v>31.78</v>
      </c>
    </row>
    <row r="198" spans="1:24" x14ac:dyDescent="0.55000000000000004">
      <c r="A198" s="5">
        <v>36796</v>
      </c>
      <c r="B198">
        <v>6.5</v>
      </c>
      <c r="C198">
        <v>6.2</v>
      </c>
      <c r="D198">
        <v>6.28</v>
      </c>
      <c r="E198">
        <v>6.07</v>
      </c>
      <c r="F198">
        <v>6</v>
      </c>
      <c r="G198">
        <v>5.94</v>
      </c>
      <c r="H198">
        <v>5.89</v>
      </c>
      <c r="I198">
        <v>5.96</v>
      </c>
      <c r="J198">
        <v>5.83</v>
      </c>
      <c r="K198">
        <v>6.15</v>
      </c>
      <c r="L198">
        <v>5.9</v>
      </c>
      <c r="M198" t="e">
        <v>#N/A</v>
      </c>
      <c r="N198" t="e">
        <v>#N/A</v>
      </c>
      <c r="O198" t="e">
        <v>#N/A</v>
      </c>
      <c r="P198" t="e">
        <v>#N/A</v>
      </c>
      <c r="Q198">
        <v>6.6206300000000002</v>
      </c>
      <c r="R198">
        <v>6.64</v>
      </c>
      <c r="S198">
        <v>6.66</v>
      </c>
      <c r="T198">
        <v>6.7568799999999998</v>
      </c>
      <c r="U198">
        <v>6.81</v>
      </c>
      <c r="V198" t="e">
        <v>#N/A</v>
      </c>
      <c r="W198" t="e">
        <v>#N/A</v>
      </c>
      <c r="X198">
        <v>31.23</v>
      </c>
    </row>
    <row r="199" spans="1:24" x14ac:dyDescent="0.55000000000000004">
      <c r="A199" s="5">
        <v>36797</v>
      </c>
      <c r="B199">
        <v>6.59</v>
      </c>
      <c r="C199">
        <v>6.25</v>
      </c>
      <c r="D199">
        <v>6.3</v>
      </c>
      <c r="E199">
        <v>6.09</v>
      </c>
      <c r="F199">
        <v>6.02</v>
      </c>
      <c r="G199">
        <v>5.96</v>
      </c>
      <c r="H199">
        <v>5.9</v>
      </c>
      <c r="I199">
        <v>5.96</v>
      </c>
      <c r="J199">
        <v>5.82</v>
      </c>
      <c r="K199">
        <v>6.14</v>
      </c>
      <c r="L199">
        <v>5.89</v>
      </c>
      <c r="M199" t="e">
        <v>#N/A</v>
      </c>
      <c r="N199" t="e">
        <v>#N/A</v>
      </c>
      <c r="O199" t="e">
        <v>#N/A</v>
      </c>
      <c r="P199" t="e">
        <v>#N/A</v>
      </c>
      <c r="Q199">
        <v>6.6187500000000004</v>
      </c>
      <c r="R199">
        <v>6.64</v>
      </c>
      <c r="S199">
        <v>6.8150000000000004</v>
      </c>
      <c r="T199">
        <v>6.76</v>
      </c>
      <c r="U199">
        <v>6.81</v>
      </c>
      <c r="V199" t="e">
        <v>#N/A</v>
      </c>
      <c r="W199" t="e">
        <v>#N/A</v>
      </c>
      <c r="X199">
        <v>30.26</v>
      </c>
    </row>
    <row r="200" spans="1:24" x14ac:dyDescent="0.55000000000000004">
      <c r="A200" s="5">
        <v>36798</v>
      </c>
      <c r="B200">
        <v>6.6</v>
      </c>
      <c r="C200">
        <v>6.23</v>
      </c>
      <c r="D200">
        <v>6.28</v>
      </c>
      <c r="E200">
        <v>6.07</v>
      </c>
      <c r="F200">
        <v>5.98</v>
      </c>
      <c r="G200">
        <v>5.91</v>
      </c>
      <c r="H200">
        <v>5.85</v>
      </c>
      <c r="I200">
        <v>5.93</v>
      </c>
      <c r="J200">
        <v>5.8</v>
      </c>
      <c r="K200">
        <v>6.13</v>
      </c>
      <c r="L200">
        <v>5.88</v>
      </c>
      <c r="M200" t="e">
        <v>#N/A</v>
      </c>
      <c r="N200" t="e">
        <v>#N/A</v>
      </c>
      <c r="O200" t="e">
        <v>#N/A</v>
      </c>
      <c r="P200" t="e">
        <v>#N/A</v>
      </c>
      <c r="Q200">
        <v>6.6174999999999997</v>
      </c>
      <c r="R200">
        <v>6.64</v>
      </c>
      <c r="S200">
        <v>6.8112500000000002</v>
      </c>
      <c r="T200">
        <v>6.76</v>
      </c>
      <c r="U200">
        <v>6.8012499999999996</v>
      </c>
      <c r="V200" t="e">
        <v>#N/A</v>
      </c>
      <c r="W200" t="e">
        <v>#N/A</v>
      </c>
      <c r="X200">
        <v>30.87</v>
      </c>
    </row>
    <row r="201" spans="1:24" x14ac:dyDescent="0.55000000000000004">
      <c r="A201" s="5">
        <v>36801</v>
      </c>
      <c r="B201">
        <v>6.68</v>
      </c>
      <c r="C201">
        <v>6.27</v>
      </c>
      <c r="D201">
        <v>6.33</v>
      </c>
      <c r="E201">
        <v>6.06</v>
      </c>
      <c r="F201">
        <v>5.98</v>
      </c>
      <c r="G201">
        <v>5.92</v>
      </c>
      <c r="H201">
        <v>5.86</v>
      </c>
      <c r="I201">
        <v>5.95</v>
      </c>
      <c r="J201">
        <v>5.83</v>
      </c>
      <c r="K201">
        <v>6.18</v>
      </c>
      <c r="L201">
        <v>5.93</v>
      </c>
      <c r="M201" t="e">
        <v>#N/A</v>
      </c>
      <c r="N201" t="e">
        <v>#N/A</v>
      </c>
      <c r="O201" t="e">
        <v>#N/A</v>
      </c>
      <c r="P201" t="e">
        <v>#N/A</v>
      </c>
      <c r="Q201">
        <v>6.62</v>
      </c>
      <c r="R201">
        <v>6.64</v>
      </c>
      <c r="S201">
        <v>6.8043800000000001</v>
      </c>
      <c r="T201">
        <v>6.75</v>
      </c>
      <c r="U201">
        <v>6.7718800000000003</v>
      </c>
      <c r="V201" t="e">
        <v>#N/A</v>
      </c>
      <c r="W201" t="e">
        <v>#N/A</v>
      </c>
      <c r="X201">
        <v>32.049999999999997</v>
      </c>
    </row>
    <row r="202" spans="1:24" x14ac:dyDescent="0.55000000000000004">
      <c r="A202" s="5">
        <v>36802</v>
      </c>
      <c r="B202">
        <v>6.46</v>
      </c>
      <c r="C202">
        <v>6.24</v>
      </c>
      <c r="D202">
        <v>6.32</v>
      </c>
      <c r="E202">
        <v>6.07</v>
      </c>
      <c r="F202">
        <v>6</v>
      </c>
      <c r="G202">
        <v>5.95</v>
      </c>
      <c r="H202">
        <v>5.88</v>
      </c>
      <c r="I202">
        <v>5.99</v>
      </c>
      <c r="J202">
        <v>5.87</v>
      </c>
      <c r="K202">
        <v>6.2</v>
      </c>
      <c r="L202">
        <v>5.94</v>
      </c>
      <c r="M202" t="e">
        <v>#N/A</v>
      </c>
      <c r="N202" t="e">
        <v>#N/A</v>
      </c>
      <c r="O202" t="e">
        <v>#N/A</v>
      </c>
      <c r="P202" t="e">
        <v>#N/A</v>
      </c>
      <c r="Q202">
        <v>6.62</v>
      </c>
      <c r="R202">
        <v>6.64</v>
      </c>
      <c r="S202">
        <v>6.8025000000000002</v>
      </c>
      <c r="T202">
        <v>6.75</v>
      </c>
      <c r="U202">
        <v>6.7706299999999997</v>
      </c>
      <c r="V202" t="e">
        <v>#N/A</v>
      </c>
      <c r="W202" t="e">
        <v>#N/A</v>
      </c>
      <c r="X202">
        <v>31.86</v>
      </c>
    </row>
    <row r="203" spans="1:24" x14ac:dyDescent="0.55000000000000004">
      <c r="A203" s="5">
        <v>36803</v>
      </c>
      <c r="B203">
        <v>6.51</v>
      </c>
      <c r="C203">
        <v>6.24</v>
      </c>
      <c r="D203">
        <v>6.32</v>
      </c>
      <c r="E203">
        <v>6.06</v>
      </c>
      <c r="F203">
        <v>6.03</v>
      </c>
      <c r="G203">
        <v>5.99</v>
      </c>
      <c r="H203">
        <v>5.94</v>
      </c>
      <c r="I203">
        <v>6.01</v>
      </c>
      <c r="J203">
        <v>5.9</v>
      </c>
      <c r="K203">
        <v>6.21</v>
      </c>
      <c r="L203">
        <v>5.95</v>
      </c>
      <c r="M203" t="e">
        <v>#N/A</v>
      </c>
      <c r="N203" t="e">
        <v>#N/A</v>
      </c>
      <c r="O203" t="e">
        <v>#N/A</v>
      </c>
      <c r="P203" t="e">
        <v>#N/A</v>
      </c>
      <c r="Q203">
        <v>6.62</v>
      </c>
      <c r="R203">
        <v>6.64</v>
      </c>
      <c r="S203">
        <v>6.8025000000000002</v>
      </c>
      <c r="T203">
        <v>6.7537500000000001</v>
      </c>
      <c r="U203">
        <v>6.79</v>
      </c>
      <c r="V203" t="e">
        <v>#N/A</v>
      </c>
      <c r="W203" t="e">
        <v>#N/A</v>
      </c>
      <c r="X203">
        <v>30.91</v>
      </c>
    </row>
    <row r="204" spans="1:24" x14ac:dyDescent="0.55000000000000004">
      <c r="A204" s="5">
        <v>36804</v>
      </c>
      <c r="B204">
        <v>6.54</v>
      </c>
      <c r="C204">
        <v>6.25</v>
      </c>
      <c r="D204">
        <v>6.33</v>
      </c>
      <c r="E204">
        <v>6.06</v>
      </c>
      <c r="F204">
        <v>6.02</v>
      </c>
      <c r="G204">
        <v>5.97</v>
      </c>
      <c r="H204">
        <v>5.92</v>
      </c>
      <c r="I204">
        <v>5.98</v>
      </c>
      <c r="J204">
        <v>5.87</v>
      </c>
      <c r="K204">
        <v>6.17</v>
      </c>
      <c r="L204">
        <v>5.91</v>
      </c>
      <c r="M204" t="e">
        <v>#N/A</v>
      </c>
      <c r="N204" t="e">
        <v>#N/A</v>
      </c>
      <c r="O204" t="e">
        <v>#N/A</v>
      </c>
      <c r="P204" t="e">
        <v>#N/A</v>
      </c>
      <c r="Q204">
        <v>6.62</v>
      </c>
      <c r="R204">
        <v>6.64</v>
      </c>
      <c r="S204">
        <v>6.8025000000000002</v>
      </c>
      <c r="T204">
        <v>6.7593800000000002</v>
      </c>
      <c r="U204">
        <v>6.8</v>
      </c>
      <c r="V204" t="e">
        <v>#N/A</v>
      </c>
      <c r="W204" t="e">
        <v>#N/A</v>
      </c>
      <c r="X204">
        <v>30.66</v>
      </c>
    </row>
    <row r="205" spans="1:24" x14ac:dyDescent="0.55000000000000004">
      <c r="A205" s="5">
        <v>36805</v>
      </c>
      <c r="B205">
        <v>6.43</v>
      </c>
      <c r="C205">
        <v>6.24</v>
      </c>
      <c r="D205">
        <v>6.33</v>
      </c>
      <c r="E205">
        <v>6.06</v>
      </c>
      <c r="F205">
        <v>5.98</v>
      </c>
      <c r="G205">
        <v>5.92</v>
      </c>
      <c r="H205">
        <v>5.88</v>
      </c>
      <c r="I205">
        <v>5.92</v>
      </c>
      <c r="J205">
        <v>5.82</v>
      </c>
      <c r="K205">
        <v>6.11</v>
      </c>
      <c r="L205">
        <v>5.85</v>
      </c>
      <c r="M205" t="e">
        <v>#N/A</v>
      </c>
      <c r="N205" t="e">
        <v>#N/A</v>
      </c>
      <c r="O205" t="e">
        <v>#N/A</v>
      </c>
      <c r="P205" t="e">
        <v>#N/A</v>
      </c>
      <c r="Q205">
        <v>6.62</v>
      </c>
      <c r="R205">
        <v>6.64</v>
      </c>
      <c r="S205">
        <v>6.8025000000000002</v>
      </c>
      <c r="T205">
        <v>6.76</v>
      </c>
      <c r="U205">
        <v>6.8</v>
      </c>
      <c r="V205" t="e">
        <v>#N/A</v>
      </c>
      <c r="W205" t="e">
        <v>#N/A</v>
      </c>
      <c r="X205">
        <v>30.86</v>
      </c>
    </row>
    <row r="206" spans="1:24" x14ac:dyDescent="0.55000000000000004">
      <c r="A206" s="5">
        <v>36808</v>
      </c>
      <c r="B206" t="e">
        <v>#N/A</v>
      </c>
      <c r="C206" t="e">
        <v>#N/A</v>
      </c>
      <c r="D206" t="e">
        <v>#N/A</v>
      </c>
      <c r="E206" t="e">
        <v>#N/A</v>
      </c>
      <c r="F206" t="e">
        <v>#N/A</v>
      </c>
      <c r="G206" t="e">
        <v>#N/A</v>
      </c>
      <c r="H206" t="e">
        <v>#N/A</v>
      </c>
      <c r="I206" t="e">
        <v>#N/A</v>
      </c>
      <c r="J206" t="e">
        <v>#N/A</v>
      </c>
      <c r="K206" t="e">
        <v>#N/A</v>
      </c>
      <c r="L206" t="e">
        <v>#N/A</v>
      </c>
      <c r="M206" t="e">
        <v>#N/A</v>
      </c>
      <c r="N206" t="e">
        <v>#N/A</v>
      </c>
      <c r="O206" t="e">
        <v>#N/A</v>
      </c>
      <c r="P206" t="e">
        <v>#N/A</v>
      </c>
      <c r="Q206">
        <v>6.62</v>
      </c>
      <c r="R206">
        <v>6.64</v>
      </c>
      <c r="S206">
        <v>6.8</v>
      </c>
      <c r="T206">
        <v>6.76</v>
      </c>
      <c r="U206">
        <v>6.8</v>
      </c>
      <c r="V206" t="e">
        <v>#N/A</v>
      </c>
      <c r="W206" t="e">
        <v>#N/A</v>
      </c>
      <c r="X206">
        <v>31.98</v>
      </c>
    </row>
    <row r="207" spans="1:24" x14ac:dyDescent="0.55000000000000004">
      <c r="A207" s="5">
        <v>36809</v>
      </c>
      <c r="B207">
        <v>6.57</v>
      </c>
      <c r="C207">
        <v>6.27</v>
      </c>
      <c r="D207">
        <v>6.35</v>
      </c>
      <c r="E207">
        <v>6.06</v>
      </c>
      <c r="F207">
        <v>5.98</v>
      </c>
      <c r="G207">
        <v>5.91</v>
      </c>
      <c r="H207">
        <v>5.86</v>
      </c>
      <c r="I207">
        <v>5.91</v>
      </c>
      <c r="J207">
        <v>5.8</v>
      </c>
      <c r="K207">
        <v>6.08</v>
      </c>
      <c r="L207">
        <v>5.83</v>
      </c>
      <c r="M207" t="e">
        <v>#N/A</v>
      </c>
      <c r="N207" t="e">
        <v>#N/A</v>
      </c>
      <c r="O207" t="e">
        <v>#N/A</v>
      </c>
      <c r="P207" t="e">
        <v>#N/A</v>
      </c>
      <c r="Q207">
        <v>6.62</v>
      </c>
      <c r="R207">
        <v>6.64</v>
      </c>
      <c r="S207">
        <v>6.8018799999999997</v>
      </c>
      <c r="T207">
        <v>6.76</v>
      </c>
      <c r="U207">
        <v>6.8</v>
      </c>
      <c r="V207" t="e">
        <v>#N/A</v>
      </c>
      <c r="W207" t="e">
        <v>#N/A</v>
      </c>
      <c r="X207">
        <v>33.29</v>
      </c>
    </row>
    <row r="208" spans="1:24" x14ac:dyDescent="0.55000000000000004">
      <c r="A208" s="5">
        <v>36810</v>
      </c>
      <c r="B208">
        <v>6.46</v>
      </c>
      <c r="C208">
        <v>6.23</v>
      </c>
      <c r="D208">
        <v>6.32</v>
      </c>
      <c r="E208">
        <v>6.01</v>
      </c>
      <c r="F208">
        <v>5.93</v>
      </c>
      <c r="G208">
        <v>5.88</v>
      </c>
      <c r="H208">
        <v>5.82</v>
      </c>
      <c r="I208">
        <v>5.88</v>
      </c>
      <c r="J208">
        <v>5.77</v>
      </c>
      <c r="K208">
        <v>6.06</v>
      </c>
      <c r="L208">
        <v>5.83</v>
      </c>
      <c r="M208" t="e">
        <v>#N/A</v>
      </c>
      <c r="N208" t="e">
        <v>#N/A</v>
      </c>
      <c r="O208" t="e">
        <v>#N/A</v>
      </c>
      <c r="P208" t="e">
        <v>#N/A</v>
      </c>
      <c r="Q208">
        <v>6.62</v>
      </c>
      <c r="R208">
        <v>6.64</v>
      </c>
      <c r="S208">
        <v>6.7987500000000001</v>
      </c>
      <c r="T208">
        <v>6.76</v>
      </c>
      <c r="U208">
        <v>6.79</v>
      </c>
      <c r="V208" t="e">
        <v>#N/A</v>
      </c>
      <c r="W208" t="e">
        <v>#N/A</v>
      </c>
      <c r="X208">
        <v>33.200000000000003</v>
      </c>
    </row>
    <row r="209" spans="1:24" x14ac:dyDescent="0.55000000000000004">
      <c r="A209" s="5">
        <v>36811</v>
      </c>
      <c r="B209">
        <v>6.47</v>
      </c>
      <c r="C209">
        <v>6.19</v>
      </c>
      <c r="D209">
        <v>6.22</v>
      </c>
      <c r="E209">
        <v>5.93</v>
      </c>
      <c r="F209">
        <v>5.86</v>
      </c>
      <c r="G209">
        <v>5.81</v>
      </c>
      <c r="H209">
        <v>5.74</v>
      </c>
      <c r="I209">
        <v>5.82</v>
      </c>
      <c r="J209">
        <v>5.73</v>
      </c>
      <c r="K209">
        <v>6.05</v>
      </c>
      <c r="L209">
        <v>5.82</v>
      </c>
      <c r="M209" t="e">
        <v>#N/A</v>
      </c>
      <c r="N209" t="e">
        <v>#N/A</v>
      </c>
      <c r="O209" t="e">
        <v>#N/A</v>
      </c>
      <c r="P209" t="e">
        <v>#N/A</v>
      </c>
      <c r="Q209">
        <v>6.62</v>
      </c>
      <c r="R209">
        <v>6.64</v>
      </c>
      <c r="S209">
        <v>6.7981299999999996</v>
      </c>
      <c r="T209">
        <v>6.7562499999999996</v>
      </c>
      <c r="U209">
        <v>6.7850000000000001</v>
      </c>
      <c r="V209" t="e">
        <v>#N/A</v>
      </c>
      <c r="W209" t="e">
        <v>#N/A</v>
      </c>
      <c r="X209">
        <v>36.06</v>
      </c>
    </row>
    <row r="210" spans="1:24" x14ac:dyDescent="0.55000000000000004">
      <c r="A210" s="5">
        <v>36812</v>
      </c>
      <c r="B210">
        <v>6.46</v>
      </c>
      <c r="C210">
        <v>6.19</v>
      </c>
      <c r="D210">
        <v>6.2</v>
      </c>
      <c r="E210">
        <v>5.93</v>
      </c>
      <c r="F210">
        <v>5.84</v>
      </c>
      <c r="G210">
        <v>5.79</v>
      </c>
      <c r="H210">
        <v>5.73</v>
      </c>
      <c r="I210">
        <v>5.82</v>
      </c>
      <c r="J210">
        <v>5.73</v>
      </c>
      <c r="K210">
        <v>6.05</v>
      </c>
      <c r="L210">
        <v>5.8</v>
      </c>
      <c r="M210" t="e">
        <v>#N/A</v>
      </c>
      <c r="N210" t="e">
        <v>#N/A</v>
      </c>
      <c r="O210" t="e">
        <v>#N/A</v>
      </c>
      <c r="P210" t="e">
        <v>#N/A</v>
      </c>
      <c r="Q210">
        <v>6.6174999999999997</v>
      </c>
      <c r="R210">
        <v>6.6312499999999996</v>
      </c>
      <c r="S210">
        <v>6.7706299999999997</v>
      </c>
      <c r="T210">
        <v>6.71</v>
      </c>
      <c r="U210">
        <v>6.7</v>
      </c>
      <c r="V210" t="e">
        <v>#N/A</v>
      </c>
      <c r="W210" t="e">
        <v>#N/A</v>
      </c>
      <c r="X210">
        <v>34.96</v>
      </c>
    </row>
    <row r="211" spans="1:24" x14ac:dyDescent="0.55000000000000004">
      <c r="A211" s="5">
        <v>36815</v>
      </c>
      <c r="B211">
        <v>6.59</v>
      </c>
      <c r="C211">
        <v>6.28</v>
      </c>
      <c r="D211">
        <v>6.28</v>
      </c>
      <c r="E211">
        <v>5.97</v>
      </c>
      <c r="F211">
        <v>5.89</v>
      </c>
      <c r="G211">
        <v>5.83</v>
      </c>
      <c r="H211">
        <v>5.77</v>
      </c>
      <c r="I211">
        <v>5.84</v>
      </c>
      <c r="J211">
        <v>5.74</v>
      </c>
      <c r="K211">
        <v>6.06</v>
      </c>
      <c r="L211">
        <v>5.81</v>
      </c>
      <c r="M211" t="e">
        <v>#N/A</v>
      </c>
      <c r="N211" t="e">
        <v>#N/A</v>
      </c>
      <c r="O211" t="e">
        <v>#N/A</v>
      </c>
      <c r="P211" t="e">
        <v>#N/A</v>
      </c>
      <c r="Q211">
        <v>6.6193799999999996</v>
      </c>
      <c r="R211">
        <v>6.63</v>
      </c>
      <c r="S211">
        <v>6.7737499999999997</v>
      </c>
      <c r="T211">
        <v>6.72</v>
      </c>
      <c r="U211">
        <v>6.72</v>
      </c>
      <c r="V211" t="e">
        <v>#N/A</v>
      </c>
      <c r="W211" t="e">
        <v>#N/A</v>
      </c>
      <c r="X211">
        <v>33.18</v>
      </c>
    </row>
    <row r="212" spans="1:24" x14ac:dyDescent="0.55000000000000004">
      <c r="A212" s="5">
        <v>36816</v>
      </c>
      <c r="B212">
        <v>6.45</v>
      </c>
      <c r="C212">
        <v>6.3</v>
      </c>
      <c r="D212">
        <v>6.27</v>
      </c>
      <c r="E212">
        <v>5.92</v>
      </c>
      <c r="F212">
        <v>5.83</v>
      </c>
      <c r="G212">
        <v>5.76</v>
      </c>
      <c r="H212">
        <v>5.68</v>
      </c>
      <c r="I212">
        <v>5.77</v>
      </c>
      <c r="J212">
        <v>5.68</v>
      </c>
      <c r="K212">
        <v>6</v>
      </c>
      <c r="L212">
        <v>5.77</v>
      </c>
      <c r="M212" t="e">
        <v>#N/A</v>
      </c>
      <c r="N212" t="e">
        <v>#N/A</v>
      </c>
      <c r="O212" t="e">
        <v>#N/A</v>
      </c>
      <c r="P212" t="e">
        <v>#N/A</v>
      </c>
      <c r="Q212">
        <v>6.62</v>
      </c>
      <c r="R212">
        <v>6.63</v>
      </c>
      <c r="S212">
        <v>6.77</v>
      </c>
      <c r="T212">
        <v>6.72</v>
      </c>
      <c r="U212">
        <v>6.72</v>
      </c>
      <c r="V212" t="e">
        <v>#N/A</v>
      </c>
      <c r="W212" t="e">
        <v>#N/A</v>
      </c>
      <c r="X212">
        <v>33.36</v>
      </c>
    </row>
    <row r="213" spans="1:24" x14ac:dyDescent="0.55000000000000004">
      <c r="A213" s="5">
        <v>36817</v>
      </c>
      <c r="B213">
        <v>6.53</v>
      </c>
      <c r="C213">
        <v>6.3</v>
      </c>
      <c r="D213">
        <v>6.26</v>
      </c>
      <c r="E213">
        <v>5.91</v>
      </c>
      <c r="F213">
        <v>5.82</v>
      </c>
      <c r="G213">
        <v>5.74</v>
      </c>
      <c r="H213">
        <v>5.68</v>
      </c>
      <c r="I213">
        <v>5.76</v>
      </c>
      <c r="J213">
        <v>5.66</v>
      </c>
      <c r="K213">
        <v>6</v>
      </c>
      <c r="L213">
        <v>5.77</v>
      </c>
      <c r="M213" t="e">
        <v>#N/A</v>
      </c>
      <c r="N213" t="e">
        <v>#N/A</v>
      </c>
      <c r="O213" t="e">
        <v>#N/A</v>
      </c>
      <c r="P213" t="e">
        <v>#N/A</v>
      </c>
      <c r="Q213">
        <v>6.62</v>
      </c>
      <c r="R213">
        <v>6.63</v>
      </c>
      <c r="S213">
        <v>6.76</v>
      </c>
      <c r="T213">
        <v>6.7</v>
      </c>
      <c r="U213">
        <v>6.6912500000000001</v>
      </c>
      <c r="V213" t="e">
        <v>#N/A</v>
      </c>
      <c r="W213" t="e">
        <v>#N/A</v>
      </c>
      <c r="X213">
        <v>33.51</v>
      </c>
    </row>
    <row r="214" spans="1:24" x14ac:dyDescent="0.55000000000000004">
      <c r="A214" s="5">
        <v>36818</v>
      </c>
      <c r="B214">
        <v>6.54</v>
      </c>
      <c r="C214">
        <v>6.32</v>
      </c>
      <c r="D214">
        <v>6.3</v>
      </c>
      <c r="E214">
        <v>5.96</v>
      </c>
      <c r="F214">
        <v>5.86</v>
      </c>
      <c r="G214">
        <v>5.77</v>
      </c>
      <c r="H214">
        <v>5.69</v>
      </c>
      <c r="I214">
        <v>5.76</v>
      </c>
      <c r="J214">
        <v>5.66</v>
      </c>
      <c r="K214">
        <v>5.98</v>
      </c>
      <c r="L214">
        <v>5.76</v>
      </c>
      <c r="M214" t="e">
        <v>#N/A</v>
      </c>
      <c r="N214" t="e">
        <v>#N/A</v>
      </c>
      <c r="O214" t="e">
        <v>#N/A</v>
      </c>
      <c r="P214" t="e">
        <v>#N/A</v>
      </c>
      <c r="Q214">
        <v>6.62</v>
      </c>
      <c r="R214">
        <v>6.63</v>
      </c>
      <c r="S214">
        <v>6.76</v>
      </c>
      <c r="T214">
        <v>6.7</v>
      </c>
      <c r="U214">
        <v>6.69</v>
      </c>
      <c r="V214" t="e">
        <v>#N/A</v>
      </c>
      <c r="W214" t="e">
        <v>#N/A</v>
      </c>
      <c r="X214">
        <v>33.06</v>
      </c>
    </row>
    <row r="215" spans="1:24" x14ac:dyDescent="0.55000000000000004">
      <c r="A215" s="5">
        <v>36819</v>
      </c>
      <c r="B215">
        <v>6.5</v>
      </c>
      <c r="C215">
        <v>6.31</v>
      </c>
      <c r="D215">
        <v>6.29</v>
      </c>
      <c r="E215">
        <v>5.94</v>
      </c>
      <c r="F215">
        <v>5.84</v>
      </c>
      <c r="G215">
        <v>5.76</v>
      </c>
      <c r="H215">
        <v>5.69</v>
      </c>
      <c r="I215">
        <v>5.73</v>
      </c>
      <c r="J215">
        <v>5.64</v>
      </c>
      <c r="K215">
        <v>5.95</v>
      </c>
      <c r="L215">
        <v>5.73</v>
      </c>
      <c r="M215" t="e">
        <v>#N/A</v>
      </c>
      <c r="N215" t="e">
        <v>#N/A</v>
      </c>
      <c r="O215" t="e">
        <v>#N/A</v>
      </c>
      <c r="P215" t="e">
        <v>#N/A</v>
      </c>
      <c r="Q215">
        <v>6.62</v>
      </c>
      <c r="R215">
        <v>6.63</v>
      </c>
      <c r="S215">
        <v>6.7612500000000004</v>
      </c>
      <c r="T215">
        <v>6.7</v>
      </c>
      <c r="U215">
        <v>6.7</v>
      </c>
      <c r="V215" t="e">
        <v>#N/A</v>
      </c>
      <c r="W215" t="e">
        <v>#N/A</v>
      </c>
      <c r="X215">
        <v>34.31</v>
      </c>
    </row>
    <row r="216" spans="1:24" x14ac:dyDescent="0.55000000000000004">
      <c r="A216" s="5">
        <v>36822</v>
      </c>
      <c r="B216">
        <v>6.53</v>
      </c>
      <c r="C216">
        <v>6.34</v>
      </c>
      <c r="D216">
        <v>6.33</v>
      </c>
      <c r="E216">
        <v>5.93</v>
      </c>
      <c r="F216">
        <v>5.82</v>
      </c>
      <c r="G216">
        <v>5.74</v>
      </c>
      <c r="H216">
        <v>5.66</v>
      </c>
      <c r="I216">
        <v>5.67</v>
      </c>
      <c r="J216">
        <v>5.59</v>
      </c>
      <c r="K216">
        <v>5.89</v>
      </c>
      <c r="L216">
        <v>5.68</v>
      </c>
      <c r="M216" t="e">
        <v>#N/A</v>
      </c>
      <c r="N216" t="e">
        <v>#N/A</v>
      </c>
      <c r="O216" t="e">
        <v>#N/A</v>
      </c>
      <c r="P216" t="e">
        <v>#N/A</v>
      </c>
      <c r="Q216">
        <v>6.62</v>
      </c>
      <c r="R216">
        <v>6.63</v>
      </c>
      <c r="S216">
        <v>6.76</v>
      </c>
      <c r="T216">
        <v>6.6924999999999999</v>
      </c>
      <c r="U216">
        <v>6.6849999999999996</v>
      </c>
      <c r="V216" t="e">
        <v>#N/A</v>
      </c>
      <c r="W216" t="e">
        <v>#N/A</v>
      </c>
      <c r="X216">
        <v>34.9</v>
      </c>
    </row>
    <row r="217" spans="1:24" x14ac:dyDescent="0.55000000000000004">
      <c r="A217" s="5">
        <v>36823</v>
      </c>
      <c r="B217">
        <v>6.49</v>
      </c>
      <c r="C217">
        <v>6.35</v>
      </c>
      <c r="D217">
        <v>6.34</v>
      </c>
      <c r="E217">
        <v>5.97</v>
      </c>
      <c r="F217">
        <v>5.86</v>
      </c>
      <c r="G217">
        <v>5.77</v>
      </c>
      <c r="H217">
        <v>5.7</v>
      </c>
      <c r="I217">
        <v>5.71</v>
      </c>
      <c r="J217">
        <v>5.63</v>
      </c>
      <c r="K217">
        <v>5.93</v>
      </c>
      <c r="L217">
        <v>5.71</v>
      </c>
      <c r="M217" t="e">
        <v>#N/A</v>
      </c>
      <c r="N217" t="e">
        <v>#N/A</v>
      </c>
      <c r="O217" t="e">
        <v>#N/A</v>
      </c>
      <c r="P217" t="e">
        <v>#N/A</v>
      </c>
      <c r="Q217">
        <v>6.62</v>
      </c>
      <c r="R217">
        <v>6.63</v>
      </c>
      <c r="S217">
        <v>6.76</v>
      </c>
      <c r="T217">
        <v>6.69</v>
      </c>
      <c r="U217">
        <v>6.68</v>
      </c>
      <c r="V217" t="e">
        <v>#N/A</v>
      </c>
      <c r="W217" t="e">
        <v>#N/A</v>
      </c>
      <c r="X217">
        <v>34.53</v>
      </c>
    </row>
    <row r="218" spans="1:24" x14ac:dyDescent="0.55000000000000004">
      <c r="A218" s="5">
        <v>36824</v>
      </c>
      <c r="B218">
        <v>6.53</v>
      </c>
      <c r="C218">
        <v>6.39</v>
      </c>
      <c r="D218">
        <v>6.36</v>
      </c>
      <c r="E218">
        <v>6.01</v>
      </c>
      <c r="F218">
        <v>5.87</v>
      </c>
      <c r="G218">
        <v>5.8</v>
      </c>
      <c r="H218">
        <v>5.74</v>
      </c>
      <c r="I218">
        <v>5.76</v>
      </c>
      <c r="J218">
        <v>5.67</v>
      </c>
      <c r="K218">
        <v>5.97</v>
      </c>
      <c r="L218">
        <v>5.75</v>
      </c>
      <c r="M218" t="e">
        <v>#N/A</v>
      </c>
      <c r="N218" t="e">
        <v>#N/A</v>
      </c>
      <c r="O218" t="e">
        <v>#N/A</v>
      </c>
      <c r="P218" t="e">
        <v>#N/A</v>
      </c>
      <c r="Q218">
        <v>6.62</v>
      </c>
      <c r="R218">
        <v>6.63</v>
      </c>
      <c r="S218">
        <v>6.76</v>
      </c>
      <c r="T218">
        <v>6.6924999999999999</v>
      </c>
      <c r="U218">
        <v>6.68</v>
      </c>
      <c r="V218" t="e">
        <v>#N/A</v>
      </c>
      <c r="W218" t="e">
        <v>#N/A</v>
      </c>
      <c r="X218">
        <v>33.619999999999997</v>
      </c>
    </row>
    <row r="219" spans="1:24" x14ac:dyDescent="0.55000000000000004">
      <c r="A219" s="5">
        <v>36825</v>
      </c>
      <c r="B219">
        <v>6.53</v>
      </c>
      <c r="C219">
        <v>6.36</v>
      </c>
      <c r="D219">
        <v>6.36</v>
      </c>
      <c r="E219">
        <v>6.05</v>
      </c>
      <c r="F219">
        <v>5.9</v>
      </c>
      <c r="G219">
        <v>5.83</v>
      </c>
      <c r="H219">
        <v>5.75</v>
      </c>
      <c r="I219">
        <v>5.77</v>
      </c>
      <c r="J219">
        <v>5.69</v>
      </c>
      <c r="K219">
        <v>5.96</v>
      </c>
      <c r="L219">
        <v>5.74</v>
      </c>
      <c r="M219" t="e">
        <v>#N/A</v>
      </c>
      <c r="N219" t="e">
        <v>#N/A</v>
      </c>
      <c r="O219" t="e">
        <v>#N/A</v>
      </c>
      <c r="P219" t="e">
        <v>#N/A</v>
      </c>
      <c r="Q219">
        <v>6.62</v>
      </c>
      <c r="R219">
        <v>6.63</v>
      </c>
      <c r="S219">
        <v>6.75875</v>
      </c>
      <c r="T219">
        <v>6.7</v>
      </c>
      <c r="U219">
        <v>6.7</v>
      </c>
      <c r="V219" t="e">
        <v>#N/A</v>
      </c>
      <c r="W219" t="e">
        <v>#N/A</v>
      </c>
      <c r="X219">
        <v>33.75</v>
      </c>
    </row>
    <row r="220" spans="1:24" x14ac:dyDescent="0.55000000000000004">
      <c r="A220" s="5">
        <v>36826</v>
      </c>
      <c r="B220">
        <v>6.51</v>
      </c>
      <c r="C220">
        <v>6.35</v>
      </c>
      <c r="D220">
        <v>6.38</v>
      </c>
      <c r="E220">
        <v>6.11</v>
      </c>
      <c r="F220">
        <v>5.94</v>
      </c>
      <c r="G220">
        <v>5.86</v>
      </c>
      <c r="H220">
        <v>5.79</v>
      </c>
      <c r="I220">
        <v>5.82</v>
      </c>
      <c r="J220">
        <v>5.72</v>
      </c>
      <c r="K220">
        <v>5.96</v>
      </c>
      <c r="L220">
        <v>5.74</v>
      </c>
      <c r="M220" t="e">
        <v>#N/A</v>
      </c>
      <c r="N220" t="e">
        <v>#N/A</v>
      </c>
      <c r="O220" t="e">
        <v>#N/A</v>
      </c>
      <c r="P220" t="e">
        <v>#N/A</v>
      </c>
      <c r="Q220">
        <v>6.62</v>
      </c>
      <c r="R220">
        <v>6.63</v>
      </c>
      <c r="S220">
        <v>6.7575000000000003</v>
      </c>
      <c r="T220">
        <v>6.7</v>
      </c>
      <c r="U220">
        <v>6.7</v>
      </c>
      <c r="V220" t="e">
        <v>#N/A</v>
      </c>
      <c r="W220" t="e">
        <v>#N/A</v>
      </c>
      <c r="X220">
        <v>32.78</v>
      </c>
    </row>
    <row r="221" spans="1:24" x14ac:dyDescent="0.55000000000000004">
      <c r="A221" s="5">
        <v>36829</v>
      </c>
      <c r="B221">
        <v>6.59</v>
      </c>
      <c r="C221">
        <v>6.39</v>
      </c>
      <c r="D221">
        <v>6.38</v>
      </c>
      <c r="E221">
        <v>6.13</v>
      </c>
      <c r="F221">
        <v>5.97</v>
      </c>
      <c r="G221">
        <v>5.89</v>
      </c>
      <c r="H221">
        <v>5.83</v>
      </c>
      <c r="I221">
        <v>5.84</v>
      </c>
      <c r="J221">
        <v>5.74</v>
      </c>
      <c r="K221">
        <v>5.98</v>
      </c>
      <c r="L221">
        <v>5.76</v>
      </c>
      <c r="M221" t="e">
        <v>#N/A</v>
      </c>
      <c r="N221" t="e">
        <v>#N/A</v>
      </c>
      <c r="O221" t="e">
        <v>#N/A</v>
      </c>
      <c r="P221" t="e">
        <v>#N/A</v>
      </c>
      <c r="Q221">
        <v>6.62</v>
      </c>
      <c r="R221">
        <v>6.7925000000000004</v>
      </c>
      <c r="S221">
        <v>6.75875</v>
      </c>
      <c r="T221">
        <v>6.7212500000000004</v>
      </c>
      <c r="U221">
        <v>6.73</v>
      </c>
      <c r="V221" t="e">
        <v>#N/A</v>
      </c>
      <c r="W221" t="e">
        <v>#N/A</v>
      </c>
      <c r="X221">
        <v>32.86</v>
      </c>
    </row>
    <row r="222" spans="1:24" x14ac:dyDescent="0.55000000000000004">
      <c r="A222" s="5">
        <v>36830</v>
      </c>
      <c r="B222">
        <v>6.59</v>
      </c>
      <c r="C222">
        <v>6.38</v>
      </c>
      <c r="D222">
        <v>6.36</v>
      </c>
      <c r="E222">
        <v>6.12</v>
      </c>
      <c r="F222">
        <v>5.94</v>
      </c>
      <c r="G222">
        <v>5.87</v>
      </c>
      <c r="H222">
        <v>5.83</v>
      </c>
      <c r="I222">
        <v>5.87</v>
      </c>
      <c r="J222">
        <v>5.77</v>
      </c>
      <c r="K222">
        <v>6.02</v>
      </c>
      <c r="L222">
        <v>5.79</v>
      </c>
      <c r="M222" t="e">
        <v>#N/A</v>
      </c>
      <c r="N222" t="e">
        <v>#N/A</v>
      </c>
      <c r="O222" t="e">
        <v>#N/A</v>
      </c>
      <c r="P222" t="e">
        <v>#N/A</v>
      </c>
      <c r="Q222">
        <v>6.62</v>
      </c>
      <c r="R222">
        <v>6.7925000000000004</v>
      </c>
      <c r="S222">
        <v>6.76</v>
      </c>
      <c r="T222">
        <v>6.72</v>
      </c>
      <c r="U222">
        <v>6.73</v>
      </c>
      <c r="V222" t="e">
        <v>#N/A</v>
      </c>
      <c r="W222" t="e">
        <v>#N/A</v>
      </c>
      <c r="X222">
        <v>32.700000000000003</v>
      </c>
    </row>
    <row r="223" spans="1:24" x14ac:dyDescent="0.55000000000000004">
      <c r="A223" s="5">
        <v>36831</v>
      </c>
      <c r="B223">
        <v>6.61</v>
      </c>
      <c r="C223">
        <v>6.37</v>
      </c>
      <c r="D223">
        <v>6.35</v>
      </c>
      <c r="E223">
        <v>6.1</v>
      </c>
      <c r="F223">
        <v>5.88</v>
      </c>
      <c r="G223">
        <v>5.82</v>
      </c>
      <c r="H223">
        <v>5.79</v>
      </c>
      <c r="I223">
        <v>5.83</v>
      </c>
      <c r="J223">
        <v>5.74</v>
      </c>
      <c r="K223">
        <v>6</v>
      </c>
      <c r="L223">
        <v>5.78</v>
      </c>
      <c r="M223" t="e">
        <v>#N/A</v>
      </c>
      <c r="N223" t="e">
        <v>#N/A</v>
      </c>
      <c r="O223" t="e">
        <v>#N/A</v>
      </c>
      <c r="P223" t="e">
        <v>#N/A</v>
      </c>
      <c r="Q223">
        <v>6.62</v>
      </c>
      <c r="R223">
        <v>6.7887500000000003</v>
      </c>
      <c r="S223">
        <v>6.75875</v>
      </c>
      <c r="T223">
        <v>6.7125000000000004</v>
      </c>
      <c r="U223">
        <v>6.71</v>
      </c>
      <c r="V223" t="e">
        <v>#N/A</v>
      </c>
      <c r="W223" t="e">
        <v>#N/A</v>
      </c>
      <c r="X223">
        <v>33.14</v>
      </c>
    </row>
    <row r="224" spans="1:24" x14ac:dyDescent="0.55000000000000004">
      <c r="A224" s="5">
        <v>36832</v>
      </c>
      <c r="B224">
        <v>6.54</v>
      </c>
      <c r="C224">
        <v>6.37</v>
      </c>
      <c r="D224">
        <v>6.36</v>
      </c>
      <c r="E224">
        <v>6.09</v>
      </c>
      <c r="F224">
        <v>5.87</v>
      </c>
      <c r="G224">
        <v>5.81</v>
      </c>
      <c r="H224">
        <v>5.78</v>
      </c>
      <c r="I224">
        <v>5.82</v>
      </c>
      <c r="J224">
        <v>5.74</v>
      </c>
      <c r="K224">
        <v>6.01</v>
      </c>
      <c r="L224">
        <v>5.79</v>
      </c>
      <c r="M224" t="e">
        <v>#N/A</v>
      </c>
      <c r="N224" t="e">
        <v>#N/A</v>
      </c>
      <c r="O224" t="e">
        <v>#N/A</v>
      </c>
      <c r="P224" t="e">
        <v>#N/A</v>
      </c>
      <c r="Q224">
        <v>6.62</v>
      </c>
      <c r="R224">
        <v>6.78125</v>
      </c>
      <c r="S224">
        <v>6.7512499999999998</v>
      </c>
      <c r="T224">
        <v>6.7</v>
      </c>
      <c r="U224">
        <v>6.6887499999999998</v>
      </c>
      <c r="V224" t="e">
        <v>#N/A</v>
      </c>
      <c r="W224" t="e">
        <v>#N/A</v>
      </c>
      <c r="X224">
        <v>32.590000000000003</v>
      </c>
    </row>
    <row r="225" spans="1:24" x14ac:dyDescent="0.55000000000000004">
      <c r="A225" s="5">
        <v>36833</v>
      </c>
      <c r="B225">
        <v>6.48</v>
      </c>
      <c r="C225">
        <v>6.38</v>
      </c>
      <c r="D225">
        <v>6.38</v>
      </c>
      <c r="E225">
        <v>6.13</v>
      </c>
      <c r="F225">
        <v>5.94</v>
      </c>
      <c r="G225">
        <v>5.9</v>
      </c>
      <c r="H225">
        <v>5.86</v>
      </c>
      <c r="I225">
        <v>5.91</v>
      </c>
      <c r="J225">
        <v>5.83</v>
      </c>
      <c r="K225">
        <v>6.09</v>
      </c>
      <c r="L225">
        <v>5.86</v>
      </c>
      <c r="M225" t="e">
        <v>#N/A</v>
      </c>
      <c r="N225" t="e">
        <v>#N/A</v>
      </c>
      <c r="O225" t="e">
        <v>#N/A</v>
      </c>
      <c r="P225" t="e">
        <v>#N/A</v>
      </c>
      <c r="Q225">
        <v>6.62</v>
      </c>
      <c r="R225">
        <v>6.78</v>
      </c>
      <c r="S225">
        <v>6.7506300000000001</v>
      </c>
      <c r="T225">
        <v>6.7</v>
      </c>
      <c r="U225">
        <v>6.6875</v>
      </c>
      <c r="V225" t="e">
        <v>#N/A</v>
      </c>
      <c r="W225" t="e">
        <v>#N/A</v>
      </c>
      <c r="X225">
        <v>32.619999999999997</v>
      </c>
    </row>
    <row r="226" spans="1:24" x14ac:dyDescent="0.55000000000000004">
      <c r="A226" s="5">
        <v>36836</v>
      </c>
      <c r="B226">
        <v>6.49</v>
      </c>
      <c r="C226">
        <v>6.42</v>
      </c>
      <c r="D226">
        <v>6.4</v>
      </c>
      <c r="E226">
        <v>6.16</v>
      </c>
      <c r="F226">
        <v>5.99</v>
      </c>
      <c r="G226">
        <v>5.93</v>
      </c>
      <c r="H226">
        <v>5.91</v>
      </c>
      <c r="I226">
        <v>5.96</v>
      </c>
      <c r="J226">
        <v>5.87</v>
      </c>
      <c r="K226">
        <v>6.12</v>
      </c>
      <c r="L226">
        <v>5.89</v>
      </c>
      <c r="M226" t="e">
        <v>#N/A</v>
      </c>
      <c r="N226" t="e">
        <v>#N/A</v>
      </c>
      <c r="O226" t="e">
        <v>#N/A</v>
      </c>
      <c r="P226" t="e">
        <v>#N/A</v>
      </c>
      <c r="Q226">
        <v>6.62</v>
      </c>
      <c r="R226">
        <v>6.78</v>
      </c>
      <c r="S226">
        <v>6.7537500000000001</v>
      </c>
      <c r="T226">
        <v>6.72</v>
      </c>
      <c r="U226">
        <v>6.7162499999999996</v>
      </c>
      <c r="V226" t="e">
        <v>#N/A</v>
      </c>
      <c r="W226" t="e">
        <v>#N/A</v>
      </c>
      <c r="X226">
        <v>33.020000000000003</v>
      </c>
    </row>
    <row r="227" spans="1:24" x14ac:dyDescent="0.55000000000000004">
      <c r="A227" s="5">
        <v>36837</v>
      </c>
      <c r="B227">
        <v>6.48</v>
      </c>
      <c r="C227">
        <v>6.42</v>
      </c>
      <c r="D227">
        <v>6.38</v>
      </c>
      <c r="E227">
        <v>6.16</v>
      </c>
      <c r="F227">
        <v>5.99</v>
      </c>
      <c r="G227">
        <v>5.92</v>
      </c>
      <c r="H227">
        <v>5.84</v>
      </c>
      <c r="I227">
        <v>5.96</v>
      </c>
      <c r="J227">
        <v>5.87</v>
      </c>
      <c r="K227">
        <v>6.12</v>
      </c>
      <c r="L227">
        <v>5.9</v>
      </c>
      <c r="M227" t="e">
        <v>#N/A</v>
      </c>
      <c r="N227" t="e">
        <v>#N/A</v>
      </c>
      <c r="O227" t="e">
        <v>#N/A</v>
      </c>
      <c r="P227" t="e">
        <v>#N/A</v>
      </c>
      <c r="Q227">
        <v>6.62</v>
      </c>
      <c r="R227">
        <v>6.78125</v>
      </c>
      <c r="S227">
        <v>6.7581300000000004</v>
      </c>
      <c r="T227">
        <v>6.73</v>
      </c>
      <c r="U227">
        <v>6.7293799999999999</v>
      </c>
      <c r="V227" t="e">
        <v>#N/A</v>
      </c>
      <c r="W227" t="e">
        <v>#N/A</v>
      </c>
      <c r="X227">
        <v>33.44</v>
      </c>
    </row>
    <row r="228" spans="1:24" x14ac:dyDescent="0.55000000000000004">
      <c r="A228" s="5">
        <v>36838</v>
      </c>
      <c r="B228">
        <v>6.51</v>
      </c>
      <c r="C228">
        <v>6.41</v>
      </c>
      <c r="D228">
        <v>6.38</v>
      </c>
      <c r="E228">
        <v>6.16</v>
      </c>
      <c r="F228">
        <v>5.99</v>
      </c>
      <c r="G228">
        <v>5.92</v>
      </c>
      <c r="H228">
        <v>5.83</v>
      </c>
      <c r="I228">
        <v>5.95</v>
      </c>
      <c r="J228">
        <v>5.87</v>
      </c>
      <c r="K228">
        <v>6.09</v>
      </c>
      <c r="L228">
        <v>5.89</v>
      </c>
      <c r="M228" t="e">
        <v>#N/A</v>
      </c>
      <c r="N228" t="e">
        <v>#N/A</v>
      </c>
      <c r="O228" t="e">
        <v>#N/A</v>
      </c>
      <c r="P228" t="e">
        <v>#N/A</v>
      </c>
      <c r="Q228">
        <v>6.62</v>
      </c>
      <c r="R228">
        <v>6.78125</v>
      </c>
      <c r="S228">
        <v>6.7593800000000002</v>
      </c>
      <c r="T228">
        <v>6.7406300000000003</v>
      </c>
      <c r="U228">
        <v>6.7462499999999999</v>
      </c>
      <c r="V228" t="e">
        <v>#N/A</v>
      </c>
      <c r="W228" t="e">
        <v>#N/A</v>
      </c>
      <c r="X228">
        <v>32.92</v>
      </c>
    </row>
    <row r="229" spans="1:24" x14ac:dyDescent="0.55000000000000004">
      <c r="A229" s="5">
        <v>36839</v>
      </c>
      <c r="B229">
        <v>6.52</v>
      </c>
      <c r="C229">
        <v>6.4</v>
      </c>
      <c r="D229">
        <v>6.37</v>
      </c>
      <c r="E229">
        <v>6.13</v>
      </c>
      <c r="F229">
        <v>5.94</v>
      </c>
      <c r="G229">
        <v>5.87</v>
      </c>
      <c r="H229">
        <v>5.76</v>
      </c>
      <c r="I229">
        <v>5.89</v>
      </c>
      <c r="J229">
        <v>5.82</v>
      </c>
      <c r="K229">
        <v>6.06</v>
      </c>
      <c r="L229">
        <v>5.85</v>
      </c>
      <c r="M229" t="e">
        <v>#N/A</v>
      </c>
      <c r="N229" t="e">
        <v>#N/A</v>
      </c>
      <c r="O229" t="e">
        <v>#N/A</v>
      </c>
      <c r="P229" t="e">
        <v>#N/A</v>
      </c>
      <c r="Q229">
        <v>6.62</v>
      </c>
      <c r="R229">
        <v>6.78125</v>
      </c>
      <c r="S229">
        <v>6.76</v>
      </c>
      <c r="T229">
        <v>6.7331300000000001</v>
      </c>
      <c r="U229">
        <v>6.7337499999999997</v>
      </c>
      <c r="V229" t="e">
        <v>#N/A</v>
      </c>
      <c r="W229" t="e">
        <v>#N/A</v>
      </c>
      <c r="X229">
        <v>33.869999999999997</v>
      </c>
    </row>
    <row r="230" spans="1:24" x14ac:dyDescent="0.55000000000000004">
      <c r="A230" s="5">
        <v>36840</v>
      </c>
      <c r="B230">
        <v>6.48</v>
      </c>
      <c r="C230">
        <v>6.37</v>
      </c>
      <c r="D230">
        <v>6.36</v>
      </c>
      <c r="E230">
        <v>6.11</v>
      </c>
      <c r="F230">
        <v>5.92</v>
      </c>
      <c r="G230">
        <v>5.86</v>
      </c>
      <c r="H230">
        <v>5.76</v>
      </c>
      <c r="I230">
        <v>5.87</v>
      </c>
      <c r="J230">
        <v>5.82</v>
      </c>
      <c r="K230">
        <v>6.07</v>
      </c>
      <c r="L230">
        <v>5.88</v>
      </c>
      <c r="M230" t="e">
        <v>#N/A</v>
      </c>
      <c r="N230" t="e">
        <v>#N/A</v>
      </c>
      <c r="O230" t="e">
        <v>#N/A</v>
      </c>
      <c r="P230" t="e">
        <v>#N/A</v>
      </c>
      <c r="Q230">
        <v>6.62</v>
      </c>
      <c r="R230">
        <v>6.78</v>
      </c>
      <c r="S230">
        <v>6.76</v>
      </c>
      <c r="T230">
        <v>6.72</v>
      </c>
      <c r="U230">
        <v>6.7137500000000001</v>
      </c>
      <c r="V230" t="e">
        <v>#N/A</v>
      </c>
      <c r="W230" t="e">
        <v>#N/A</v>
      </c>
      <c r="X230">
        <v>34.049999999999997</v>
      </c>
    </row>
    <row r="231" spans="1:24" x14ac:dyDescent="0.55000000000000004">
      <c r="A231" s="5">
        <v>36843</v>
      </c>
      <c r="B231">
        <v>6.55</v>
      </c>
      <c r="C231">
        <v>6.39</v>
      </c>
      <c r="D231">
        <v>6.37</v>
      </c>
      <c r="E231">
        <v>6.1</v>
      </c>
      <c r="F231">
        <v>5.9</v>
      </c>
      <c r="G231">
        <v>5.83</v>
      </c>
      <c r="H231">
        <v>5.72</v>
      </c>
      <c r="I231">
        <v>5.84</v>
      </c>
      <c r="J231">
        <v>5.77</v>
      </c>
      <c r="K231">
        <v>6.04</v>
      </c>
      <c r="L231">
        <v>5.85</v>
      </c>
      <c r="M231" t="e">
        <v>#N/A</v>
      </c>
      <c r="N231" t="e">
        <v>#N/A</v>
      </c>
      <c r="O231" t="e">
        <v>#N/A</v>
      </c>
      <c r="P231" t="e">
        <v>#N/A</v>
      </c>
      <c r="Q231">
        <v>6.62</v>
      </c>
      <c r="R231">
        <v>6.78125</v>
      </c>
      <c r="S231">
        <v>6.7593800000000002</v>
      </c>
      <c r="T231">
        <v>6.71</v>
      </c>
      <c r="U231">
        <v>6.6812500000000004</v>
      </c>
      <c r="V231" t="e">
        <v>#N/A</v>
      </c>
      <c r="W231" t="e">
        <v>#N/A</v>
      </c>
      <c r="X231">
        <v>34.299999999999997</v>
      </c>
    </row>
    <row r="232" spans="1:24" x14ac:dyDescent="0.55000000000000004">
      <c r="A232" s="5">
        <v>36844</v>
      </c>
      <c r="B232">
        <v>6.52</v>
      </c>
      <c r="C232">
        <v>6.37</v>
      </c>
      <c r="D232">
        <v>6.36</v>
      </c>
      <c r="E232">
        <v>6.11</v>
      </c>
      <c r="F232">
        <v>5.92</v>
      </c>
      <c r="G232">
        <v>5.82</v>
      </c>
      <c r="H232">
        <v>5.72</v>
      </c>
      <c r="I232">
        <v>5.81</v>
      </c>
      <c r="J232">
        <v>5.76</v>
      </c>
      <c r="K232">
        <v>6.01</v>
      </c>
      <c r="L232">
        <v>5.81</v>
      </c>
      <c r="M232" t="e">
        <v>#N/A</v>
      </c>
      <c r="N232" t="e">
        <v>#N/A</v>
      </c>
      <c r="O232" t="e">
        <v>#N/A</v>
      </c>
      <c r="P232" t="e">
        <v>#N/A</v>
      </c>
      <c r="Q232">
        <v>6.6187500000000004</v>
      </c>
      <c r="R232">
        <v>6.7793799999999997</v>
      </c>
      <c r="S232">
        <v>6.7581300000000004</v>
      </c>
      <c r="T232">
        <v>6.71</v>
      </c>
      <c r="U232">
        <v>6.6812500000000004</v>
      </c>
      <c r="V232" t="e">
        <v>#N/A</v>
      </c>
      <c r="W232" t="e">
        <v>#N/A</v>
      </c>
      <c r="X232">
        <v>34.72</v>
      </c>
    </row>
    <row r="233" spans="1:24" x14ac:dyDescent="0.55000000000000004">
      <c r="A233" s="5">
        <v>36845</v>
      </c>
      <c r="B233">
        <v>6.61</v>
      </c>
      <c r="C233">
        <v>6.38</v>
      </c>
      <c r="D233">
        <v>6.36</v>
      </c>
      <c r="E233">
        <v>6.1</v>
      </c>
      <c r="F233">
        <v>5.9</v>
      </c>
      <c r="G233">
        <v>5.8</v>
      </c>
      <c r="H233">
        <v>5.69</v>
      </c>
      <c r="I233">
        <v>5.78</v>
      </c>
      <c r="J233">
        <v>5.72</v>
      </c>
      <c r="K233">
        <v>5.97</v>
      </c>
      <c r="L233">
        <v>5.77</v>
      </c>
      <c r="M233" t="e">
        <v>#N/A</v>
      </c>
      <c r="N233" t="e">
        <v>#N/A</v>
      </c>
      <c r="O233" t="e">
        <v>#N/A</v>
      </c>
      <c r="P233" t="e">
        <v>#N/A</v>
      </c>
      <c r="Q233">
        <v>6.6197499999999998</v>
      </c>
      <c r="R233">
        <v>6.7792500000000002</v>
      </c>
      <c r="S233">
        <v>6.7575000000000003</v>
      </c>
      <c r="T233">
        <v>6.71</v>
      </c>
      <c r="U233">
        <v>6.69</v>
      </c>
      <c r="V233" t="e">
        <v>#N/A</v>
      </c>
      <c r="W233" t="e">
        <v>#N/A</v>
      </c>
      <c r="X233">
        <v>35.54</v>
      </c>
    </row>
    <row r="234" spans="1:24" x14ac:dyDescent="0.55000000000000004">
      <c r="A234" s="5">
        <v>36846</v>
      </c>
      <c r="B234">
        <v>6.55</v>
      </c>
      <c r="C234">
        <v>6.35</v>
      </c>
      <c r="D234">
        <v>6.34</v>
      </c>
      <c r="E234">
        <v>6.07</v>
      </c>
      <c r="F234">
        <v>5.87</v>
      </c>
      <c r="G234">
        <v>5.76</v>
      </c>
      <c r="H234">
        <v>5.66</v>
      </c>
      <c r="I234">
        <v>5.74</v>
      </c>
      <c r="J234">
        <v>5.68</v>
      </c>
      <c r="K234">
        <v>5.94</v>
      </c>
      <c r="L234">
        <v>5.75</v>
      </c>
      <c r="M234" t="e">
        <v>#N/A</v>
      </c>
      <c r="N234" t="e">
        <v>#N/A</v>
      </c>
      <c r="O234" t="e">
        <v>#N/A</v>
      </c>
      <c r="P234" t="e">
        <v>#N/A</v>
      </c>
      <c r="Q234">
        <v>6.6187500000000004</v>
      </c>
      <c r="R234">
        <v>6.77813</v>
      </c>
      <c r="S234">
        <v>6.75875</v>
      </c>
      <c r="T234">
        <v>6.71</v>
      </c>
      <c r="U234">
        <v>6.6812500000000004</v>
      </c>
      <c r="V234" t="e">
        <v>#N/A</v>
      </c>
      <c r="W234" t="e">
        <v>#N/A</v>
      </c>
      <c r="X234">
        <v>34.840000000000003</v>
      </c>
    </row>
    <row r="235" spans="1:24" x14ac:dyDescent="0.55000000000000004">
      <c r="A235" s="5">
        <v>36847</v>
      </c>
      <c r="B235">
        <v>6.48</v>
      </c>
      <c r="C235">
        <v>6.35</v>
      </c>
      <c r="D235">
        <v>6.33</v>
      </c>
      <c r="E235">
        <v>6.09</v>
      </c>
      <c r="F235">
        <v>5.88</v>
      </c>
      <c r="G235">
        <v>5.78</v>
      </c>
      <c r="H235">
        <v>5.67</v>
      </c>
      <c r="I235">
        <v>5.76</v>
      </c>
      <c r="J235">
        <v>5.71</v>
      </c>
      <c r="K235">
        <v>5.97</v>
      </c>
      <c r="L235">
        <v>5.78</v>
      </c>
      <c r="M235" t="e">
        <v>#N/A</v>
      </c>
      <c r="N235" t="e">
        <v>#N/A</v>
      </c>
      <c r="O235" t="e">
        <v>#N/A</v>
      </c>
      <c r="P235" t="e">
        <v>#N/A</v>
      </c>
      <c r="Q235">
        <v>6.6174999999999997</v>
      </c>
      <c r="R235">
        <v>6.7712500000000002</v>
      </c>
      <c r="S235">
        <v>6.7506300000000001</v>
      </c>
      <c r="T235">
        <v>6.7012499999999999</v>
      </c>
      <c r="U235">
        <v>6.6725000000000003</v>
      </c>
      <c r="V235" t="e">
        <v>#N/A</v>
      </c>
      <c r="W235" t="e">
        <v>#N/A</v>
      </c>
      <c r="X235">
        <v>35.619999999999997</v>
      </c>
    </row>
    <row r="236" spans="1:24" x14ac:dyDescent="0.55000000000000004">
      <c r="A236" s="5">
        <v>36850</v>
      </c>
      <c r="B236">
        <v>6.52</v>
      </c>
      <c r="C236">
        <v>6.36</v>
      </c>
      <c r="D236">
        <v>6.34</v>
      </c>
      <c r="E236">
        <v>6.07</v>
      </c>
      <c r="F236">
        <v>5.87</v>
      </c>
      <c r="G236">
        <v>5.76</v>
      </c>
      <c r="H236">
        <v>5.65</v>
      </c>
      <c r="I236">
        <v>5.73</v>
      </c>
      <c r="J236">
        <v>5.68</v>
      </c>
      <c r="K236">
        <v>5.96</v>
      </c>
      <c r="L236">
        <v>5.76</v>
      </c>
      <c r="M236" t="e">
        <v>#N/A</v>
      </c>
      <c r="N236" t="e">
        <v>#N/A</v>
      </c>
      <c r="O236" t="e">
        <v>#N/A</v>
      </c>
      <c r="P236" t="e">
        <v>#N/A</v>
      </c>
      <c r="Q236">
        <v>6.61625</v>
      </c>
      <c r="R236">
        <v>6.7731300000000001</v>
      </c>
      <c r="S236">
        <v>6.7531299999999996</v>
      </c>
      <c r="T236">
        <v>6.7</v>
      </c>
      <c r="U236">
        <v>6.6731299999999996</v>
      </c>
      <c r="V236" t="e">
        <v>#N/A</v>
      </c>
      <c r="W236" t="e">
        <v>#N/A</v>
      </c>
      <c r="X236">
        <v>35.979999999999997</v>
      </c>
    </row>
    <row r="237" spans="1:24" x14ac:dyDescent="0.55000000000000004">
      <c r="A237" s="5">
        <v>36851</v>
      </c>
      <c r="B237">
        <v>6.5</v>
      </c>
      <c r="C237">
        <v>6.36</v>
      </c>
      <c r="D237">
        <v>6.33</v>
      </c>
      <c r="E237">
        <v>6.07</v>
      </c>
      <c r="F237">
        <v>5.86</v>
      </c>
      <c r="G237">
        <v>5.76</v>
      </c>
      <c r="H237">
        <v>5.65</v>
      </c>
      <c r="I237">
        <v>5.73</v>
      </c>
      <c r="J237">
        <v>5.67</v>
      </c>
      <c r="K237">
        <v>5.93</v>
      </c>
      <c r="L237">
        <v>5.74</v>
      </c>
      <c r="M237" t="e">
        <v>#N/A</v>
      </c>
      <c r="N237" t="e">
        <v>#N/A</v>
      </c>
      <c r="O237" t="e">
        <v>#N/A</v>
      </c>
      <c r="P237" t="e">
        <v>#N/A</v>
      </c>
      <c r="Q237">
        <v>6.6174999999999997</v>
      </c>
      <c r="R237">
        <v>6.7718800000000003</v>
      </c>
      <c r="S237">
        <v>6.7506300000000001</v>
      </c>
      <c r="T237">
        <v>6.7</v>
      </c>
      <c r="U237">
        <v>6.6675000000000004</v>
      </c>
      <c r="V237" t="e">
        <v>#N/A</v>
      </c>
      <c r="W237" t="e">
        <v>#N/A</v>
      </c>
      <c r="X237">
        <v>35.54</v>
      </c>
    </row>
    <row r="238" spans="1:24" x14ac:dyDescent="0.55000000000000004">
      <c r="A238" s="5">
        <v>36852</v>
      </c>
      <c r="B238">
        <v>6.58</v>
      </c>
      <c r="C238">
        <v>6.36</v>
      </c>
      <c r="D238">
        <v>6.33</v>
      </c>
      <c r="E238">
        <v>6.1</v>
      </c>
      <c r="F238">
        <v>5.85</v>
      </c>
      <c r="G238">
        <v>5.72</v>
      </c>
      <c r="H238">
        <v>5.6</v>
      </c>
      <c r="I238">
        <v>5.68</v>
      </c>
      <c r="J238">
        <v>5.62</v>
      </c>
      <c r="K238">
        <v>5.87</v>
      </c>
      <c r="L238">
        <v>5.68</v>
      </c>
      <c r="M238" t="e">
        <v>#N/A</v>
      </c>
      <c r="N238" t="e">
        <v>#N/A</v>
      </c>
      <c r="O238" t="e">
        <v>#N/A</v>
      </c>
      <c r="P238" t="e">
        <v>#N/A</v>
      </c>
      <c r="Q238">
        <v>6.6174999999999997</v>
      </c>
      <c r="R238">
        <v>6.7725</v>
      </c>
      <c r="S238">
        <v>6.7506300000000001</v>
      </c>
      <c r="T238">
        <v>6.7</v>
      </c>
      <c r="U238">
        <v>6.6675000000000004</v>
      </c>
      <c r="V238" t="e">
        <v>#N/A</v>
      </c>
      <c r="W238" t="e">
        <v>#N/A</v>
      </c>
      <c r="X238">
        <v>36.06</v>
      </c>
    </row>
    <row r="239" spans="1:24" x14ac:dyDescent="0.55000000000000004">
      <c r="A239" s="5">
        <v>36853</v>
      </c>
      <c r="B239" t="e">
        <v>#N/A</v>
      </c>
      <c r="C239" t="e">
        <v>#N/A</v>
      </c>
      <c r="D239" t="e">
        <v>#N/A</v>
      </c>
      <c r="E239" t="e">
        <v>#N/A</v>
      </c>
      <c r="F239" t="e">
        <v>#N/A</v>
      </c>
      <c r="G239" t="e">
        <v>#N/A</v>
      </c>
      <c r="H239" t="e">
        <v>#N/A</v>
      </c>
      <c r="I239" t="e">
        <v>#N/A</v>
      </c>
      <c r="J239" t="e">
        <v>#N/A</v>
      </c>
      <c r="K239" t="e">
        <v>#N/A</v>
      </c>
      <c r="L239" t="e">
        <v>#N/A</v>
      </c>
      <c r="M239" t="e">
        <v>#N/A</v>
      </c>
      <c r="N239" t="e">
        <v>#N/A</v>
      </c>
      <c r="O239" t="e">
        <v>#N/A</v>
      </c>
      <c r="P239" t="e">
        <v>#N/A</v>
      </c>
      <c r="Q239">
        <v>6.6174999999999997</v>
      </c>
      <c r="R239">
        <v>6.7718800000000003</v>
      </c>
      <c r="S239">
        <v>6.75</v>
      </c>
      <c r="T239">
        <v>6.7</v>
      </c>
      <c r="U239">
        <v>6.6637500000000003</v>
      </c>
      <c r="V239" t="e">
        <v>#N/A</v>
      </c>
      <c r="W239" t="e">
        <v>#N/A</v>
      </c>
      <c r="X239" t="e">
        <v>#N/A</v>
      </c>
    </row>
    <row r="240" spans="1:24" x14ac:dyDescent="0.55000000000000004">
      <c r="A240" s="5">
        <v>36854</v>
      </c>
      <c r="B240">
        <v>6.49</v>
      </c>
      <c r="C240">
        <v>6.36</v>
      </c>
      <c r="D240">
        <v>6.34</v>
      </c>
      <c r="E240">
        <v>6.12</v>
      </c>
      <c r="F240">
        <v>5.86</v>
      </c>
      <c r="G240">
        <v>5.74</v>
      </c>
      <c r="H240">
        <v>5.63</v>
      </c>
      <c r="I240">
        <v>5.7</v>
      </c>
      <c r="J240">
        <v>5.63</v>
      </c>
      <c r="K240">
        <v>5.86</v>
      </c>
      <c r="L240">
        <v>5.67</v>
      </c>
      <c r="M240" t="e">
        <v>#N/A</v>
      </c>
      <c r="N240" t="e">
        <v>#N/A</v>
      </c>
      <c r="O240" t="e">
        <v>#N/A</v>
      </c>
      <c r="P240" t="e">
        <v>#N/A</v>
      </c>
      <c r="Q240">
        <v>6.6150000000000002</v>
      </c>
      <c r="R240">
        <v>6.7706299999999997</v>
      </c>
      <c r="S240">
        <v>6.7487500000000002</v>
      </c>
      <c r="T240">
        <v>6.7</v>
      </c>
      <c r="U240">
        <v>6.6675000000000004</v>
      </c>
      <c r="V240" t="e">
        <v>#N/A</v>
      </c>
      <c r="W240" t="e">
        <v>#N/A</v>
      </c>
      <c r="X240">
        <v>36.06</v>
      </c>
    </row>
    <row r="241" spans="1:24" x14ac:dyDescent="0.55000000000000004">
      <c r="A241" s="5">
        <v>36857</v>
      </c>
      <c r="B241">
        <v>6.5</v>
      </c>
      <c r="C241">
        <v>6.33</v>
      </c>
      <c r="D241">
        <v>6.34</v>
      </c>
      <c r="E241">
        <v>6.11</v>
      </c>
      <c r="F241">
        <v>5.86</v>
      </c>
      <c r="G241">
        <v>5.74</v>
      </c>
      <c r="H241">
        <v>5.63</v>
      </c>
      <c r="I241">
        <v>5.71</v>
      </c>
      <c r="J241">
        <v>5.64</v>
      </c>
      <c r="K241">
        <v>5.89</v>
      </c>
      <c r="L241">
        <v>5.71</v>
      </c>
      <c r="M241" t="e">
        <v>#N/A</v>
      </c>
      <c r="N241" t="e">
        <v>#N/A</v>
      </c>
      <c r="O241" t="e">
        <v>#N/A</v>
      </c>
      <c r="P241" t="e">
        <v>#N/A</v>
      </c>
      <c r="Q241">
        <v>6.61625</v>
      </c>
      <c r="R241">
        <v>6.77</v>
      </c>
      <c r="S241">
        <v>6.7487500000000002</v>
      </c>
      <c r="T241">
        <v>6.7</v>
      </c>
      <c r="U241">
        <v>6.67875</v>
      </c>
      <c r="V241" t="e">
        <v>#N/A</v>
      </c>
      <c r="W241" t="e">
        <v>#N/A</v>
      </c>
      <c r="X241">
        <v>36.24</v>
      </c>
    </row>
    <row r="242" spans="1:24" x14ac:dyDescent="0.55000000000000004">
      <c r="A242" s="5">
        <v>36858</v>
      </c>
      <c r="B242">
        <v>6.46</v>
      </c>
      <c r="C242">
        <v>6.28</v>
      </c>
      <c r="D242">
        <v>6.29</v>
      </c>
      <c r="E242">
        <v>6.05</v>
      </c>
      <c r="F242">
        <v>5.79</v>
      </c>
      <c r="G242">
        <v>5.67</v>
      </c>
      <c r="H242">
        <v>5.57</v>
      </c>
      <c r="I242">
        <v>5.64</v>
      </c>
      <c r="J242">
        <v>5.59</v>
      </c>
      <c r="K242">
        <v>5.86</v>
      </c>
      <c r="L242">
        <v>5.67</v>
      </c>
      <c r="M242" t="e">
        <v>#N/A</v>
      </c>
      <c r="N242" t="e">
        <v>#N/A</v>
      </c>
      <c r="O242" t="e">
        <v>#N/A</v>
      </c>
      <c r="P242" t="e">
        <v>#N/A</v>
      </c>
      <c r="Q242">
        <v>6.61625</v>
      </c>
      <c r="R242">
        <v>6.7712500000000002</v>
      </c>
      <c r="S242">
        <v>6.7487500000000002</v>
      </c>
      <c r="T242">
        <v>6.7</v>
      </c>
      <c r="U242">
        <v>6.6712499999999997</v>
      </c>
      <c r="V242" t="e">
        <v>#N/A</v>
      </c>
      <c r="W242" t="e">
        <v>#N/A</v>
      </c>
      <c r="X242">
        <v>34.020000000000003</v>
      </c>
    </row>
    <row r="243" spans="1:24" x14ac:dyDescent="0.55000000000000004">
      <c r="A243" s="5">
        <v>36859</v>
      </c>
      <c r="B243">
        <v>6.5</v>
      </c>
      <c r="C243">
        <v>6.24</v>
      </c>
      <c r="D243">
        <v>6.23</v>
      </c>
      <c r="E243">
        <v>5.98</v>
      </c>
      <c r="F243">
        <v>5.69</v>
      </c>
      <c r="G243">
        <v>5.59</v>
      </c>
      <c r="H243">
        <v>5.51</v>
      </c>
      <c r="I243">
        <v>5.6</v>
      </c>
      <c r="J243">
        <v>5.55</v>
      </c>
      <c r="K243">
        <v>5.84</v>
      </c>
      <c r="L243">
        <v>5.66</v>
      </c>
      <c r="M243" t="e">
        <v>#N/A</v>
      </c>
      <c r="N243" t="e">
        <v>#N/A</v>
      </c>
      <c r="O243" t="e">
        <v>#N/A</v>
      </c>
      <c r="P243" t="e">
        <v>#N/A</v>
      </c>
      <c r="Q243">
        <v>6.82125</v>
      </c>
      <c r="R243">
        <v>6.76</v>
      </c>
      <c r="S243">
        <v>6.7362500000000001</v>
      </c>
      <c r="T243">
        <v>6.68</v>
      </c>
      <c r="U243">
        <v>6.6187500000000004</v>
      </c>
      <c r="V243" t="e">
        <v>#N/A</v>
      </c>
      <c r="W243" t="e">
        <v>#N/A</v>
      </c>
      <c r="X243">
        <v>34.58</v>
      </c>
    </row>
    <row r="244" spans="1:24" x14ac:dyDescent="0.55000000000000004">
      <c r="A244" s="5">
        <v>36860</v>
      </c>
      <c r="B244">
        <v>6.62</v>
      </c>
      <c r="C244">
        <v>6.21</v>
      </c>
      <c r="D244">
        <v>6.18</v>
      </c>
      <c r="E244">
        <v>5.92</v>
      </c>
      <c r="F244">
        <v>5.61</v>
      </c>
      <c r="G244">
        <v>5.52</v>
      </c>
      <c r="H244">
        <v>5.42</v>
      </c>
      <c r="I244">
        <v>5.5</v>
      </c>
      <c r="J244">
        <v>5.48</v>
      </c>
      <c r="K244">
        <v>5.78</v>
      </c>
      <c r="L244">
        <v>5.6</v>
      </c>
      <c r="M244" t="e">
        <v>#N/A</v>
      </c>
      <c r="N244" t="e">
        <v>#N/A</v>
      </c>
      <c r="O244" t="e">
        <v>#N/A</v>
      </c>
      <c r="P244" t="e">
        <v>#N/A</v>
      </c>
      <c r="Q244">
        <v>6.80375</v>
      </c>
      <c r="R244">
        <v>6.7437500000000004</v>
      </c>
      <c r="S244">
        <v>6.7149999999999999</v>
      </c>
      <c r="T244">
        <v>6.64</v>
      </c>
      <c r="U244">
        <v>6.5549999999999997</v>
      </c>
      <c r="V244" t="e">
        <v>#N/A</v>
      </c>
      <c r="W244" t="e">
        <v>#N/A</v>
      </c>
      <c r="X244">
        <v>33.61</v>
      </c>
    </row>
    <row r="245" spans="1:24" x14ac:dyDescent="0.55000000000000004">
      <c r="A245" s="5">
        <v>36861</v>
      </c>
      <c r="B245">
        <v>6.6</v>
      </c>
      <c r="C245">
        <v>6.23</v>
      </c>
      <c r="D245">
        <v>6.19</v>
      </c>
      <c r="E245">
        <v>5.93</v>
      </c>
      <c r="F245">
        <v>5.62</v>
      </c>
      <c r="G245">
        <v>5.55</v>
      </c>
      <c r="H245">
        <v>5.46</v>
      </c>
      <c r="I245">
        <v>5.56</v>
      </c>
      <c r="J245">
        <v>5.52</v>
      </c>
      <c r="K245">
        <v>5.82</v>
      </c>
      <c r="L245">
        <v>5.64</v>
      </c>
      <c r="M245" t="e">
        <v>#N/A</v>
      </c>
      <c r="N245" t="e">
        <v>#N/A</v>
      </c>
      <c r="O245" t="e">
        <v>#N/A</v>
      </c>
      <c r="P245" t="e">
        <v>#N/A</v>
      </c>
      <c r="Q245">
        <v>6.7787499999999996</v>
      </c>
      <c r="R245">
        <v>6.7149999999999999</v>
      </c>
      <c r="S245">
        <v>6.6862500000000002</v>
      </c>
      <c r="T245">
        <v>6.6</v>
      </c>
      <c r="U245">
        <v>6.52</v>
      </c>
      <c r="V245" t="e">
        <v>#N/A</v>
      </c>
      <c r="W245" t="e">
        <v>#N/A</v>
      </c>
      <c r="X245">
        <v>32.06</v>
      </c>
    </row>
    <row r="246" spans="1:24" x14ac:dyDescent="0.55000000000000004">
      <c r="A246" s="5">
        <v>36864</v>
      </c>
      <c r="B246">
        <v>6.57</v>
      </c>
      <c r="C246">
        <v>6.15</v>
      </c>
      <c r="D246">
        <v>6.13</v>
      </c>
      <c r="E246">
        <v>5.88</v>
      </c>
      <c r="F246">
        <v>5.59</v>
      </c>
      <c r="G246">
        <v>5.51</v>
      </c>
      <c r="H246">
        <v>5.45</v>
      </c>
      <c r="I246">
        <v>5.56</v>
      </c>
      <c r="J246">
        <v>5.53</v>
      </c>
      <c r="K246">
        <v>5.84</v>
      </c>
      <c r="L246">
        <v>5.66</v>
      </c>
      <c r="M246" t="e">
        <v>#N/A</v>
      </c>
      <c r="N246" t="e">
        <v>#N/A</v>
      </c>
      <c r="O246" t="e">
        <v>#N/A</v>
      </c>
      <c r="P246" t="e">
        <v>#N/A</v>
      </c>
      <c r="Q246">
        <v>6.7762500000000001</v>
      </c>
      <c r="R246">
        <v>6.7149999999999999</v>
      </c>
      <c r="S246">
        <v>6.6837499999999999</v>
      </c>
      <c r="T246">
        <v>6.6</v>
      </c>
      <c r="U246">
        <v>6.5187499999999998</v>
      </c>
      <c r="V246" t="e">
        <v>#N/A</v>
      </c>
      <c r="W246" t="e">
        <v>#N/A</v>
      </c>
      <c r="X246">
        <v>31.28</v>
      </c>
    </row>
    <row r="247" spans="1:24" x14ac:dyDescent="0.55000000000000004">
      <c r="A247" s="5">
        <v>36865</v>
      </c>
      <c r="B247">
        <v>6.51</v>
      </c>
      <c r="C247">
        <v>6.08</v>
      </c>
      <c r="D247">
        <v>6.07</v>
      </c>
      <c r="E247">
        <v>5.79</v>
      </c>
      <c r="F247">
        <v>5.49</v>
      </c>
      <c r="G247">
        <v>5.43</v>
      </c>
      <c r="H247">
        <v>5.36</v>
      </c>
      <c r="I247">
        <v>5.45</v>
      </c>
      <c r="J247">
        <v>5.43</v>
      </c>
      <c r="K247">
        <v>5.76</v>
      </c>
      <c r="L247">
        <v>5.59</v>
      </c>
      <c r="M247" t="e">
        <v>#N/A</v>
      </c>
      <c r="N247" t="e">
        <v>#N/A</v>
      </c>
      <c r="O247" t="e">
        <v>#N/A</v>
      </c>
      <c r="P247" t="e">
        <v>#N/A</v>
      </c>
      <c r="Q247">
        <v>6.7687499999999998</v>
      </c>
      <c r="R247">
        <v>6.71</v>
      </c>
      <c r="S247">
        <v>6.6775000000000002</v>
      </c>
      <c r="T247">
        <v>6.5812499999999998</v>
      </c>
      <c r="U247">
        <v>6.49125</v>
      </c>
      <c r="V247" t="e">
        <v>#N/A</v>
      </c>
      <c r="W247" t="e">
        <v>#N/A</v>
      </c>
      <c r="X247">
        <v>29.25</v>
      </c>
    </row>
    <row r="248" spans="1:24" x14ac:dyDescent="0.55000000000000004">
      <c r="A248" s="5">
        <v>36866</v>
      </c>
      <c r="B248">
        <v>6.48</v>
      </c>
      <c r="C248">
        <v>6.09</v>
      </c>
      <c r="D248">
        <v>6.04</v>
      </c>
      <c r="E248">
        <v>5.72</v>
      </c>
      <c r="F248">
        <v>5.42</v>
      </c>
      <c r="G248">
        <v>5.34</v>
      </c>
      <c r="H248">
        <v>5.26</v>
      </c>
      <c r="I248">
        <v>5.33</v>
      </c>
      <c r="J248">
        <v>5.32</v>
      </c>
      <c r="K248">
        <v>5.68</v>
      </c>
      <c r="L248">
        <v>5.52</v>
      </c>
      <c r="M248" t="e">
        <v>#N/A</v>
      </c>
      <c r="N248" t="e">
        <v>#N/A</v>
      </c>
      <c r="O248" t="e">
        <v>#N/A</v>
      </c>
      <c r="P248" t="e">
        <v>#N/A</v>
      </c>
      <c r="Q248">
        <v>6.7474999999999996</v>
      </c>
      <c r="R248">
        <v>6.665</v>
      </c>
      <c r="S248">
        <v>6.6174999999999997</v>
      </c>
      <c r="T248">
        <v>6.4987500000000002</v>
      </c>
      <c r="U248">
        <v>6.37188</v>
      </c>
      <c r="V248" t="e">
        <v>#N/A</v>
      </c>
      <c r="W248" t="e">
        <v>#N/A</v>
      </c>
      <c r="X248">
        <v>30.24</v>
      </c>
    </row>
    <row r="249" spans="1:24" x14ac:dyDescent="0.55000000000000004">
      <c r="A249" s="5">
        <v>36867</v>
      </c>
      <c r="B249">
        <v>6.49</v>
      </c>
      <c r="C249">
        <v>6.11</v>
      </c>
      <c r="D249">
        <v>6.06</v>
      </c>
      <c r="E249">
        <v>5.74</v>
      </c>
      <c r="F249">
        <v>5.45</v>
      </c>
      <c r="G249">
        <v>5.35</v>
      </c>
      <c r="H249">
        <v>5.26</v>
      </c>
      <c r="I249">
        <v>5.34</v>
      </c>
      <c r="J249">
        <v>5.32</v>
      </c>
      <c r="K249">
        <v>5.67</v>
      </c>
      <c r="L249">
        <v>5.51</v>
      </c>
      <c r="M249" t="e">
        <v>#N/A</v>
      </c>
      <c r="N249" t="e">
        <v>#N/A</v>
      </c>
      <c r="O249" t="e">
        <v>#N/A</v>
      </c>
      <c r="P249" t="e">
        <v>#N/A</v>
      </c>
      <c r="Q249">
        <v>6.7275</v>
      </c>
      <c r="R249">
        <v>6.6387499999999999</v>
      </c>
      <c r="S249">
        <v>6.5774999999999997</v>
      </c>
      <c r="T249">
        <v>6.4512499999999999</v>
      </c>
      <c r="U249">
        <v>6.3193799999999998</v>
      </c>
      <c r="V249" t="e">
        <v>#N/A</v>
      </c>
      <c r="W249" t="e">
        <v>#N/A</v>
      </c>
      <c r="X249">
        <v>29.36</v>
      </c>
    </row>
    <row r="250" spans="1:24" x14ac:dyDescent="0.55000000000000004">
      <c r="A250" s="5">
        <v>36868</v>
      </c>
      <c r="B250">
        <v>6.47</v>
      </c>
      <c r="C250">
        <v>6.09</v>
      </c>
      <c r="D250">
        <v>6.04</v>
      </c>
      <c r="E250">
        <v>5.77</v>
      </c>
      <c r="F250">
        <v>5.5</v>
      </c>
      <c r="G250">
        <v>5.41</v>
      </c>
      <c r="H250">
        <v>5.32</v>
      </c>
      <c r="I250">
        <v>5.39</v>
      </c>
      <c r="J250">
        <v>5.35</v>
      </c>
      <c r="K250">
        <v>5.71</v>
      </c>
      <c r="L250">
        <v>5.55</v>
      </c>
      <c r="M250" t="e">
        <v>#N/A</v>
      </c>
      <c r="N250" t="e">
        <v>#N/A</v>
      </c>
      <c r="O250" t="e">
        <v>#N/A</v>
      </c>
      <c r="P250" t="e">
        <v>#N/A</v>
      </c>
      <c r="Q250">
        <v>6.7175000000000002</v>
      </c>
      <c r="R250">
        <v>6.63</v>
      </c>
      <c r="S250">
        <v>6.57</v>
      </c>
      <c r="T250">
        <v>6.4487500000000004</v>
      </c>
      <c r="U250">
        <v>6.3143799999999999</v>
      </c>
      <c r="V250" t="e">
        <v>#N/A</v>
      </c>
      <c r="W250" t="e">
        <v>#N/A</v>
      </c>
      <c r="X250">
        <v>28.31</v>
      </c>
    </row>
    <row r="251" spans="1:24" x14ac:dyDescent="0.55000000000000004">
      <c r="A251" s="5">
        <v>36871</v>
      </c>
      <c r="B251">
        <v>6.49</v>
      </c>
      <c r="C251">
        <v>6.08</v>
      </c>
      <c r="D251">
        <v>6.06</v>
      </c>
      <c r="E251">
        <v>5.79</v>
      </c>
      <c r="F251">
        <v>5.52</v>
      </c>
      <c r="G251">
        <v>5.43</v>
      </c>
      <c r="H251">
        <v>5.33</v>
      </c>
      <c r="I251">
        <v>5.42</v>
      </c>
      <c r="J251">
        <v>5.37</v>
      </c>
      <c r="K251">
        <v>5.71</v>
      </c>
      <c r="L251">
        <v>5.54</v>
      </c>
      <c r="M251" t="e">
        <v>#N/A</v>
      </c>
      <c r="N251" t="e">
        <v>#N/A</v>
      </c>
      <c r="O251" t="e">
        <v>#N/A</v>
      </c>
      <c r="P251" t="e">
        <v>#N/A</v>
      </c>
      <c r="Q251">
        <v>6.7137500000000001</v>
      </c>
      <c r="R251">
        <v>6.6312499999999996</v>
      </c>
      <c r="S251">
        <v>6.58</v>
      </c>
      <c r="T251">
        <v>6.4649999999999999</v>
      </c>
      <c r="U251">
        <v>6.3449999999999998</v>
      </c>
      <c r="V251" t="e">
        <v>#N/A</v>
      </c>
      <c r="W251" t="e">
        <v>#N/A</v>
      </c>
      <c r="X251">
        <v>29.75</v>
      </c>
    </row>
    <row r="252" spans="1:24" x14ac:dyDescent="0.55000000000000004">
      <c r="A252" s="5">
        <v>36872</v>
      </c>
      <c r="B252">
        <v>6.43</v>
      </c>
      <c r="C252">
        <v>6.06</v>
      </c>
      <c r="D252">
        <v>6.06</v>
      </c>
      <c r="E252">
        <v>5.79</v>
      </c>
      <c r="F252">
        <v>5.54</v>
      </c>
      <c r="G252">
        <v>5.42</v>
      </c>
      <c r="H252">
        <v>5.33</v>
      </c>
      <c r="I252">
        <v>5.42</v>
      </c>
      <c r="J252">
        <v>5.36</v>
      </c>
      <c r="K252">
        <v>5.7</v>
      </c>
      <c r="L252">
        <v>5.53</v>
      </c>
      <c r="M252" t="e">
        <v>#N/A</v>
      </c>
      <c r="N252" t="e">
        <v>#N/A</v>
      </c>
      <c r="O252" t="e">
        <v>#N/A</v>
      </c>
      <c r="P252" t="e">
        <v>#N/A</v>
      </c>
      <c r="Q252">
        <v>6.7112499999999997</v>
      </c>
      <c r="R252">
        <v>6.63</v>
      </c>
      <c r="S252">
        <v>6.58</v>
      </c>
      <c r="T252">
        <v>6.4649999999999999</v>
      </c>
      <c r="U252">
        <v>6.3512500000000003</v>
      </c>
      <c r="V252" t="e">
        <v>#N/A</v>
      </c>
      <c r="W252" t="e">
        <v>#N/A</v>
      </c>
      <c r="X252">
        <v>29.81</v>
      </c>
    </row>
    <row r="253" spans="1:24" x14ac:dyDescent="0.55000000000000004">
      <c r="A253" s="5">
        <v>36873</v>
      </c>
      <c r="B253">
        <v>6.47</v>
      </c>
      <c r="C253">
        <v>6.06</v>
      </c>
      <c r="D253">
        <v>6.03</v>
      </c>
      <c r="E253">
        <v>5.74</v>
      </c>
      <c r="F253">
        <v>5.45</v>
      </c>
      <c r="G253">
        <v>5.34</v>
      </c>
      <c r="H253">
        <v>5.24</v>
      </c>
      <c r="I253">
        <v>5.33</v>
      </c>
      <c r="J253">
        <v>5.29</v>
      </c>
      <c r="K253">
        <v>5.64</v>
      </c>
      <c r="L253">
        <v>5.48</v>
      </c>
      <c r="M253" t="e">
        <v>#N/A</v>
      </c>
      <c r="N253" t="e">
        <v>#N/A</v>
      </c>
      <c r="O253" t="e">
        <v>#N/A</v>
      </c>
      <c r="P253" t="e">
        <v>#N/A</v>
      </c>
      <c r="Q253">
        <v>6.71</v>
      </c>
      <c r="R253">
        <v>6.6312499999999996</v>
      </c>
      <c r="S253">
        <v>6.58</v>
      </c>
      <c r="T253">
        <v>6.4643800000000002</v>
      </c>
      <c r="U253">
        <v>6.3475000000000001</v>
      </c>
      <c r="V253" t="e">
        <v>#N/A</v>
      </c>
      <c r="W253" t="e">
        <v>#N/A</v>
      </c>
      <c r="X253">
        <v>28.75</v>
      </c>
    </row>
    <row r="254" spans="1:24" x14ac:dyDescent="0.55000000000000004">
      <c r="A254" s="5">
        <v>36874</v>
      </c>
      <c r="B254">
        <v>6.53</v>
      </c>
      <c r="C254">
        <v>6.06</v>
      </c>
      <c r="D254">
        <v>6.01</v>
      </c>
      <c r="E254">
        <v>5.7</v>
      </c>
      <c r="F254">
        <v>5.43</v>
      </c>
      <c r="G254">
        <v>5.31</v>
      </c>
      <c r="H254">
        <v>5.19</v>
      </c>
      <c r="I254">
        <v>5.28</v>
      </c>
      <c r="J254">
        <v>5.23</v>
      </c>
      <c r="K254">
        <v>5.6</v>
      </c>
      <c r="L254">
        <v>5.45</v>
      </c>
      <c r="M254" t="e">
        <v>#N/A</v>
      </c>
      <c r="N254" t="e">
        <v>#N/A</v>
      </c>
      <c r="O254" t="e">
        <v>#N/A</v>
      </c>
      <c r="P254" t="e">
        <v>#N/A</v>
      </c>
      <c r="Q254">
        <v>6.6987500000000004</v>
      </c>
      <c r="R254">
        <v>6.6112500000000001</v>
      </c>
      <c r="S254">
        <v>6.5475000000000003</v>
      </c>
      <c r="T254">
        <v>6.42</v>
      </c>
      <c r="U254">
        <v>6.2562499999999996</v>
      </c>
      <c r="V254" t="e">
        <v>#N/A</v>
      </c>
      <c r="W254" t="e">
        <v>#N/A</v>
      </c>
      <c r="X254">
        <v>28.06</v>
      </c>
    </row>
    <row r="255" spans="1:24" x14ac:dyDescent="0.55000000000000004">
      <c r="A255" s="5">
        <v>36875</v>
      </c>
      <c r="B255">
        <v>6.58</v>
      </c>
      <c r="C255">
        <v>6.02</v>
      </c>
      <c r="D255">
        <v>5.99</v>
      </c>
      <c r="E255">
        <v>5.65</v>
      </c>
      <c r="F255">
        <v>5.38</v>
      </c>
      <c r="G255">
        <v>5.26</v>
      </c>
      <c r="H255">
        <v>5.15</v>
      </c>
      <c r="I255">
        <v>5.24</v>
      </c>
      <c r="J255">
        <v>5.2</v>
      </c>
      <c r="K255">
        <v>5.59</v>
      </c>
      <c r="L255">
        <v>5.44</v>
      </c>
      <c r="M255" t="e">
        <v>#N/A</v>
      </c>
      <c r="N255" t="e">
        <v>#N/A</v>
      </c>
      <c r="O255" t="e">
        <v>#N/A</v>
      </c>
      <c r="P255" t="e">
        <v>#N/A</v>
      </c>
      <c r="Q255">
        <v>6.6950000000000003</v>
      </c>
      <c r="R255">
        <v>6.61</v>
      </c>
      <c r="S255">
        <v>6.5493800000000002</v>
      </c>
      <c r="T255">
        <v>6.4212499999999997</v>
      </c>
      <c r="U255">
        <v>6.2462499999999999</v>
      </c>
      <c r="V255" t="e">
        <v>#N/A</v>
      </c>
      <c r="W255" t="e">
        <v>#N/A</v>
      </c>
      <c r="X255">
        <v>28.86</v>
      </c>
    </row>
    <row r="256" spans="1:24" x14ac:dyDescent="0.55000000000000004">
      <c r="A256" s="5">
        <v>36878</v>
      </c>
      <c r="B256">
        <v>6.5</v>
      </c>
      <c r="C256">
        <v>5.95</v>
      </c>
      <c r="D256">
        <v>5.94</v>
      </c>
      <c r="E256">
        <v>5.58</v>
      </c>
      <c r="F256">
        <v>5.33</v>
      </c>
      <c r="G256">
        <v>5.21</v>
      </c>
      <c r="H256">
        <v>5.0999999999999996</v>
      </c>
      <c r="I256">
        <v>5.19</v>
      </c>
      <c r="J256">
        <v>5.17</v>
      </c>
      <c r="K256">
        <v>5.59</v>
      </c>
      <c r="L256">
        <v>5.44</v>
      </c>
      <c r="M256" t="e">
        <v>#N/A</v>
      </c>
      <c r="N256" t="e">
        <v>#N/A</v>
      </c>
      <c r="O256" t="e">
        <v>#N/A</v>
      </c>
      <c r="P256" t="e">
        <v>#N/A</v>
      </c>
      <c r="Q256">
        <v>6.6862500000000002</v>
      </c>
      <c r="R256">
        <v>6.5975000000000001</v>
      </c>
      <c r="S256">
        <v>6.5362499999999999</v>
      </c>
      <c r="T256">
        <v>6.3787500000000001</v>
      </c>
      <c r="U256">
        <v>6.17875</v>
      </c>
      <c r="V256" t="e">
        <v>#N/A</v>
      </c>
      <c r="W256" t="e">
        <v>#N/A</v>
      </c>
      <c r="X256">
        <v>29.52</v>
      </c>
    </row>
    <row r="257" spans="1:24" x14ac:dyDescent="0.55000000000000004">
      <c r="A257" s="5">
        <v>36879</v>
      </c>
      <c r="B257">
        <v>6.47</v>
      </c>
      <c r="C257">
        <v>5.93</v>
      </c>
      <c r="D257">
        <v>5.93</v>
      </c>
      <c r="E257">
        <v>5.58</v>
      </c>
      <c r="F257">
        <v>5.35</v>
      </c>
      <c r="G257">
        <v>5.23</v>
      </c>
      <c r="H257">
        <v>5.12</v>
      </c>
      <c r="I257">
        <v>5.22</v>
      </c>
      <c r="J257">
        <v>5.19</v>
      </c>
      <c r="K257">
        <v>5.61</v>
      </c>
      <c r="L257">
        <v>5.47</v>
      </c>
      <c r="M257" t="e">
        <v>#N/A</v>
      </c>
      <c r="N257" t="e">
        <v>#N/A</v>
      </c>
      <c r="O257" t="e">
        <v>#N/A</v>
      </c>
      <c r="P257" t="e">
        <v>#N/A</v>
      </c>
      <c r="Q257">
        <v>6.67</v>
      </c>
      <c r="R257">
        <v>6.5875000000000004</v>
      </c>
      <c r="S257">
        <v>6.52</v>
      </c>
      <c r="T257">
        <v>6.3537499999999998</v>
      </c>
      <c r="U257">
        <v>6.1512500000000001</v>
      </c>
      <c r="V257" t="e">
        <v>#N/A</v>
      </c>
      <c r="W257" t="e">
        <v>#N/A</v>
      </c>
      <c r="X257">
        <v>29.34</v>
      </c>
    </row>
    <row r="258" spans="1:24" x14ac:dyDescent="0.55000000000000004">
      <c r="A258" s="5">
        <v>36880</v>
      </c>
      <c r="B258">
        <v>6.47</v>
      </c>
      <c r="C258">
        <v>5.82</v>
      </c>
      <c r="D258">
        <v>5.82</v>
      </c>
      <c r="E258">
        <v>5.46</v>
      </c>
      <c r="F258">
        <v>5.24</v>
      </c>
      <c r="G258">
        <v>5.12</v>
      </c>
      <c r="H258">
        <v>5</v>
      </c>
      <c r="I258">
        <v>5.13</v>
      </c>
      <c r="J258">
        <v>5.08</v>
      </c>
      <c r="K258">
        <v>5.55</v>
      </c>
      <c r="L258">
        <v>5.42</v>
      </c>
      <c r="M258" t="e">
        <v>#N/A</v>
      </c>
      <c r="N258" t="e">
        <v>#N/A</v>
      </c>
      <c r="O258" t="e">
        <v>#N/A</v>
      </c>
      <c r="P258" t="e">
        <v>#N/A</v>
      </c>
      <c r="Q258">
        <v>6.6637500000000003</v>
      </c>
      <c r="R258">
        <v>6.5787500000000003</v>
      </c>
      <c r="S258">
        <v>6.5</v>
      </c>
      <c r="T258">
        <v>6.3268800000000001</v>
      </c>
      <c r="U258">
        <v>6.1150000000000002</v>
      </c>
      <c r="V258" t="e">
        <v>#N/A</v>
      </c>
      <c r="W258" t="e">
        <v>#N/A</v>
      </c>
      <c r="X258">
        <v>25.83</v>
      </c>
    </row>
    <row r="259" spans="1:24" x14ac:dyDescent="0.55000000000000004">
      <c r="A259" s="5">
        <v>36881</v>
      </c>
      <c r="B259">
        <v>6.48</v>
      </c>
      <c r="C259">
        <v>5.38</v>
      </c>
      <c r="D259">
        <v>5.64</v>
      </c>
      <c r="E259">
        <v>5.33</v>
      </c>
      <c r="F259">
        <v>5.14</v>
      </c>
      <c r="G259">
        <v>5.04</v>
      </c>
      <c r="H259">
        <v>4.9400000000000004</v>
      </c>
      <c r="I259">
        <v>5.0999999999999996</v>
      </c>
      <c r="J259">
        <v>5.03</v>
      </c>
      <c r="K259">
        <v>5.53</v>
      </c>
      <c r="L259">
        <v>5.41</v>
      </c>
      <c r="M259" t="e">
        <v>#N/A</v>
      </c>
      <c r="N259" t="e">
        <v>#N/A</v>
      </c>
      <c r="O259" t="e">
        <v>#N/A</v>
      </c>
      <c r="P259" t="e">
        <v>#N/A</v>
      </c>
      <c r="Q259">
        <v>6.6475</v>
      </c>
      <c r="R259">
        <v>6.55375</v>
      </c>
      <c r="S259">
        <v>6.4637500000000001</v>
      </c>
      <c r="T259">
        <v>6.25563</v>
      </c>
      <c r="U259">
        <v>6.03125</v>
      </c>
      <c r="V259" t="e">
        <v>#N/A</v>
      </c>
      <c r="W259" t="e">
        <v>#N/A</v>
      </c>
      <c r="X259">
        <v>26.06</v>
      </c>
    </row>
    <row r="260" spans="1:24" x14ac:dyDescent="0.55000000000000004">
      <c r="A260" s="5">
        <v>36882</v>
      </c>
      <c r="B260">
        <v>6.44</v>
      </c>
      <c r="C260">
        <v>5.27</v>
      </c>
      <c r="D260">
        <v>5.52</v>
      </c>
      <c r="E260">
        <v>5.25</v>
      </c>
      <c r="F260">
        <v>5.0999999999999996</v>
      </c>
      <c r="G260">
        <v>5.0199999999999996</v>
      </c>
      <c r="H260">
        <v>4.93</v>
      </c>
      <c r="I260">
        <v>5.07</v>
      </c>
      <c r="J260">
        <v>5.0199999999999996</v>
      </c>
      <c r="K260">
        <v>5.52</v>
      </c>
      <c r="L260">
        <v>5.4</v>
      </c>
      <c r="M260" t="e">
        <v>#N/A</v>
      </c>
      <c r="N260" t="e">
        <v>#N/A</v>
      </c>
      <c r="O260" t="e">
        <v>#N/A</v>
      </c>
      <c r="P260" t="e">
        <v>#N/A</v>
      </c>
      <c r="Q260">
        <v>6.6462500000000002</v>
      </c>
      <c r="R260">
        <v>6.5350000000000001</v>
      </c>
      <c r="S260">
        <v>6.45</v>
      </c>
      <c r="T260">
        <v>6.23</v>
      </c>
      <c r="U260">
        <v>6</v>
      </c>
      <c r="V260" t="e">
        <v>#N/A</v>
      </c>
      <c r="W260" t="e">
        <v>#N/A</v>
      </c>
      <c r="X260">
        <v>26.16</v>
      </c>
    </row>
    <row r="261" spans="1:24" x14ac:dyDescent="0.55000000000000004">
      <c r="A261" s="5">
        <v>36886</v>
      </c>
      <c r="B261">
        <v>6.58</v>
      </c>
      <c r="C261">
        <v>5.85</v>
      </c>
      <c r="D261">
        <v>5.76</v>
      </c>
      <c r="E261">
        <v>5.31</v>
      </c>
      <c r="F261">
        <v>5.0999999999999996</v>
      </c>
      <c r="G261">
        <v>5</v>
      </c>
      <c r="H261">
        <v>4.92</v>
      </c>
      <c r="I261">
        <v>5.09</v>
      </c>
      <c r="J261">
        <v>5.04</v>
      </c>
      <c r="K261">
        <v>5.54</v>
      </c>
      <c r="L261">
        <v>5.41</v>
      </c>
      <c r="M261" t="e">
        <v>#N/A</v>
      </c>
      <c r="N261" t="e">
        <v>#N/A</v>
      </c>
      <c r="O261" t="e">
        <v>#N/A</v>
      </c>
      <c r="P261" t="e">
        <v>#N/A</v>
      </c>
      <c r="Q261" t="e">
        <v>#N/A</v>
      </c>
      <c r="R261" t="e">
        <v>#N/A</v>
      </c>
      <c r="S261" t="e">
        <v>#N/A</v>
      </c>
      <c r="T261" t="e">
        <v>#N/A</v>
      </c>
      <c r="U261" t="e">
        <v>#N/A</v>
      </c>
      <c r="V261" t="e">
        <v>#N/A</v>
      </c>
      <c r="W261" t="e">
        <v>#N/A</v>
      </c>
      <c r="X261">
        <v>27</v>
      </c>
    </row>
    <row r="262" spans="1:24" x14ac:dyDescent="0.55000000000000004">
      <c r="A262" s="5">
        <v>36887</v>
      </c>
      <c r="B262">
        <v>6.53</v>
      </c>
      <c r="C262">
        <v>5.75</v>
      </c>
      <c r="D262">
        <v>5.68</v>
      </c>
      <c r="E262">
        <v>5.32</v>
      </c>
      <c r="F262">
        <v>5.0999999999999996</v>
      </c>
      <c r="G262">
        <v>5.04</v>
      </c>
      <c r="H262">
        <v>4.99</v>
      </c>
      <c r="I262">
        <v>5.17</v>
      </c>
      <c r="J262">
        <v>5.1100000000000003</v>
      </c>
      <c r="K262">
        <v>5.58</v>
      </c>
      <c r="L262">
        <v>5.45</v>
      </c>
      <c r="M262" t="e">
        <v>#N/A</v>
      </c>
      <c r="N262" t="e">
        <v>#N/A</v>
      </c>
      <c r="O262" t="e">
        <v>#N/A</v>
      </c>
      <c r="P262" t="e">
        <v>#N/A</v>
      </c>
      <c r="Q262">
        <v>6.6375000000000002</v>
      </c>
      <c r="R262">
        <v>6.5274999999999999</v>
      </c>
      <c r="S262">
        <v>6.4381300000000001</v>
      </c>
      <c r="T262">
        <v>6.2062499999999998</v>
      </c>
      <c r="U262">
        <v>5.9537500000000003</v>
      </c>
      <c r="V262" t="e">
        <v>#N/A</v>
      </c>
      <c r="W262" t="e">
        <v>#N/A</v>
      </c>
      <c r="X262">
        <v>26.55</v>
      </c>
    </row>
    <row r="263" spans="1:24" x14ac:dyDescent="0.55000000000000004">
      <c r="A263" s="5">
        <v>36888</v>
      </c>
      <c r="B263">
        <v>6.53</v>
      </c>
      <c r="C263">
        <v>5.87</v>
      </c>
      <c r="D263">
        <v>5.79</v>
      </c>
      <c r="E263">
        <v>5.4</v>
      </c>
      <c r="F263">
        <v>5.18</v>
      </c>
      <c r="G263">
        <v>5.12</v>
      </c>
      <c r="H263">
        <v>5.0199999999999996</v>
      </c>
      <c r="I263">
        <v>5.21</v>
      </c>
      <c r="J263">
        <v>5.13</v>
      </c>
      <c r="K263">
        <v>5.59</v>
      </c>
      <c r="L263">
        <v>5.44</v>
      </c>
      <c r="M263" t="e">
        <v>#N/A</v>
      </c>
      <c r="N263" t="e">
        <v>#N/A</v>
      </c>
      <c r="O263" t="e">
        <v>#N/A</v>
      </c>
      <c r="P263" t="e">
        <v>#N/A</v>
      </c>
      <c r="Q263">
        <v>6.5625</v>
      </c>
      <c r="R263">
        <v>6.49</v>
      </c>
      <c r="S263">
        <v>6.4012500000000001</v>
      </c>
      <c r="T263">
        <v>6.2037500000000003</v>
      </c>
      <c r="U263">
        <v>5.9987500000000002</v>
      </c>
      <c r="V263" t="e">
        <v>#N/A</v>
      </c>
      <c r="W263" t="e">
        <v>#N/A</v>
      </c>
      <c r="X263">
        <v>25.82</v>
      </c>
    </row>
    <row r="264" spans="1:24" x14ac:dyDescent="0.55000000000000004">
      <c r="A264" s="5">
        <v>36889</v>
      </c>
      <c r="B264">
        <v>5.41</v>
      </c>
      <c r="C264">
        <v>5.89</v>
      </c>
      <c r="D264">
        <v>5.7</v>
      </c>
      <c r="E264">
        <v>5.32</v>
      </c>
      <c r="F264">
        <v>5.1100000000000003</v>
      </c>
      <c r="G264">
        <v>5.0599999999999996</v>
      </c>
      <c r="H264">
        <v>4.99</v>
      </c>
      <c r="I264">
        <v>5.16</v>
      </c>
      <c r="J264">
        <v>5.12</v>
      </c>
      <c r="K264">
        <v>5.59</v>
      </c>
      <c r="L264">
        <v>5.46</v>
      </c>
      <c r="M264" t="e">
        <v>#N/A</v>
      </c>
      <c r="N264" t="e">
        <v>#N/A</v>
      </c>
      <c r="O264" t="e">
        <v>#N/A</v>
      </c>
      <c r="P264" t="e">
        <v>#N/A</v>
      </c>
      <c r="Q264">
        <v>6.5612500000000002</v>
      </c>
      <c r="R264">
        <v>6.4862500000000001</v>
      </c>
      <c r="S264">
        <v>6.3987499999999997</v>
      </c>
      <c r="T264">
        <v>6.2037500000000003</v>
      </c>
      <c r="U264">
        <v>6</v>
      </c>
      <c r="V264" t="e">
        <v>#N/A</v>
      </c>
      <c r="W264" t="e">
        <v>#N/A</v>
      </c>
      <c r="X264">
        <v>26.72</v>
      </c>
    </row>
    <row r="265" spans="1:24" x14ac:dyDescent="0.55000000000000004">
      <c r="A265" s="5">
        <v>36893</v>
      </c>
      <c r="B265">
        <v>6.67</v>
      </c>
      <c r="C265">
        <v>5.87</v>
      </c>
      <c r="D265">
        <v>5.58</v>
      </c>
      <c r="E265">
        <v>5.1100000000000003</v>
      </c>
      <c r="F265">
        <v>4.87</v>
      </c>
      <c r="G265">
        <v>4.82</v>
      </c>
      <c r="H265">
        <v>4.76</v>
      </c>
      <c r="I265">
        <v>4.97</v>
      </c>
      <c r="J265">
        <v>4.92</v>
      </c>
      <c r="K265">
        <v>5.46</v>
      </c>
      <c r="L265">
        <v>5.35</v>
      </c>
      <c r="M265" t="e">
        <v>#N/A</v>
      </c>
      <c r="N265" t="e">
        <v>#N/A</v>
      </c>
      <c r="O265" t="e">
        <v>#N/A</v>
      </c>
      <c r="P265" t="e">
        <v>#N/A</v>
      </c>
      <c r="Q265">
        <v>6.5475000000000003</v>
      </c>
      <c r="R265">
        <v>6.4587500000000002</v>
      </c>
      <c r="S265">
        <v>6.3712499999999999</v>
      </c>
      <c r="T265">
        <v>6.1637500000000003</v>
      </c>
      <c r="U265">
        <v>5.9424999999999999</v>
      </c>
      <c r="V265" t="e">
        <v>#N/A</v>
      </c>
      <c r="W265" t="e">
        <v>#N/A</v>
      </c>
      <c r="X265">
        <v>27.29</v>
      </c>
    </row>
    <row r="266" spans="1:24" x14ac:dyDescent="0.55000000000000004">
      <c r="A266" s="5">
        <v>36894</v>
      </c>
      <c r="B266">
        <v>6.35</v>
      </c>
      <c r="C266">
        <v>5.69</v>
      </c>
      <c r="D266">
        <v>5.44</v>
      </c>
      <c r="E266">
        <v>5.04</v>
      </c>
      <c r="F266">
        <v>4.92</v>
      </c>
      <c r="G266">
        <v>4.92</v>
      </c>
      <c r="H266">
        <v>4.9400000000000004</v>
      </c>
      <c r="I266">
        <v>5.18</v>
      </c>
      <c r="J266">
        <v>5.14</v>
      </c>
      <c r="K266">
        <v>5.62</v>
      </c>
      <c r="L266">
        <v>5.49</v>
      </c>
      <c r="M266" t="e">
        <v>#N/A</v>
      </c>
      <c r="N266" t="e">
        <v>#N/A</v>
      </c>
      <c r="O266" t="e">
        <v>#N/A</v>
      </c>
      <c r="P266" t="e">
        <v>#N/A</v>
      </c>
      <c r="Q266">
        <v>6.5075000000000003</v>
      </c>
      <c r="R266">
        <v>6.3937499999999998</v>
      </c>
      <c r="S266">
        <v>6.2862499999999999</v>
      </c>
      <c r="T266">
        <v>6.05375</v>
      </c>
      <c r="U266">
        <v>5.7887500000000003</v>
      </c>
      <c r="V266" t="e">
        <v>#N/A</v>
      </c>
      <c r="W266" t="e">
        <v>#N/A</v>
      </c>
      <c r="X266">
        <v>27.93</v>
      </c>
    </row>
    <row r="267" spans="1:24" x14ac:dyDescent="0.55000000000000004">
      <c r="A267" s="5">
        <v>36895</v>
      </c>
      <c r="B267">
        <v>5.92</v>
      </c>
      <c r="C267">
        <v>5.37</v>
      </c>
      <c r="D267">
        <v>5.2</v>
      </c>
      <c r="E267">
        <v>4.82</v>
      </c>
      <c r="F267">
        <v>4.7699999999999996</v>
      </c>
      <c r="G267">
        <v>4.78</v>
      </c>
      <c r="H267">
        <v>4.82</v>
      </c>
      <c r="I267">
        <v>5.07</v>
      </c>
      <c r="J267">
        <v>5.03</v>
      </c>
      <c r="K267">
        <v>5.56</v>
      </c>
      <c r="L267">
        <v>5.44</v>
      </c>
      <c r="M267" t="e">
        <v>#N/A</v>
      </c>
      <c r="N267" t="e">
        <v>#N/A</v>
      </c>
      <c r="O267" t="e">
        <v>#N/A</v>
      </c>
      <c r="P267" t="e">
        <v>#N/A</v>
      </c>
      <c r="Q267">
        <v>6.05</v>
      </c>
      <c r="R267">
        <v>5.9537500000000003</v>
      </c>
      <c r="S267">
        <v>5.86625</v>
      </c>
      <c r="T267">
        <v>5.7074999999999996</v>
      </c>
      <c r="U267">
        <v>5.5549999999999997</v>
      </c>
      <c r="V267" t="e">
        <v>#N/A</v>
      </c>
      <c r="W267" t="e">
        <v>#N/A</v>
      </c>
      <c r="X267">
        <v>27.95</v>
      </c>
    </row>
    <row r="268" spans="1:24" x14ac:dyDescent="0.55000000000000004">
      <c r="A268" s="5">
        <v>36896</v>
      </c>
      <c r="B268">
        <v>5.83</v>
      </c>
      <c r="C268">
        <v>5.12</v>
      </c>
      <c r="D268">
        <v>4.9800000000000004</v>
      </c>
      <c r="E268">
        <v>4.5999999999999996</v>
      </c>
      <c r="F268">
        <v>4.5599999999999996</v>
      </c>
      <c r="G268">
        <v>4.57</v>
      </c>
      <c r="H268">
        <v>4.66</v>
      </c>
      <c r="I268">
        <v>4.93</v>
      </c>
      <c r="J268">
        <v>4.93</v>
      </c>
      <c r="K268">
        <v>5.5</v>
      </c>
      <c r="L268">
        <v>5.41</v>
      </c>
      <c r="M268" t="e">
        <v>#N/A</v>
      </c>
      <c r="N268" t="e">
        <v>#N/A</v>
      </c>
      <c r="O268" t="e">
        <v>#N/A</v>
      </c>
      <c r="P268" t="e">
        <v>#N/A</v>
      </c>
      <c r="Q268">
        <v>5.9362500000000002</v>
      </c>
      <c r="R268">
        <v>5.8049999999999997</v>
      </c>
      <c r="S268">
        <v>5.6950000000000003</v>
      </c>
      <c r="T268">
        <v>5.5162500000000003</v>
      </c>
      <c r="U268">
        <v>5.3650000000000002</v>
      </c>
      <c r="V268" t="e">
        <v>#N/A</v>
      </c>
      <c r="W268" t="e">
        <v>#N/A</v>
      </c>
      <c r="X268">
        <v>28.02</v>
      </c>
    </row>
    <row r="269" spans="1:24" x14ac:dyDescent="0.55000000000000004">
      <c r="A269" s="5">
        <v>36899</v>
      </c>
      <c r="B269">
        <v>5.98</v>
      </c>
      <c r="C269">
        <v>5.19</v>
      </c>
      <c r="D269">
        <v>5.03</v>
      </c>
      <c r="E269">
        <v>4.6100000000000003</v>
      </c>
      <c r="F269">
        <v>4.54</v>
      </c>
      <c r="G269">
        <v>4.55</v>
      </c>
      <c r="H269">
        <v>4.6500000000000004</v>
      </c>
      <c r="I269">
        <v>4.9400000000000004</v>
      </c>
      <c r="J269">
        <v>4.9400000000000004</v>
      </c>
      <c r="K269">
        <v>5.52</v>
      </c>
      <c r="L269">
        <v>5.42</v>
      </c>
      <c r="M269" t="e">
        <v>#N/A</v>
      </c>
      <c r="N269" t="e">
        <v>#N/A</v>
      </c>
      <c r="O269" t="e">
        <v>#N/A</v>
      </c>
      <c r="P269" t="e">
        <v>#N/A</v>
      </c>
      <c r="Q269">
        <v>5.88375</v>
      </c>
      <c r="R269">
        <v>5.75</v>
      </c>
      <c r="S269">
        <v>5.61625</v>
      </c>
      <c r="T269">
        <v>5.4193800000000003</v>
      </c>
      <c r="U269">
        <v>5.3025000000000002</v>
      </c>
      <c r="V269" t="e">
        <v>#N/A</v>
      </c>
      <c r="W269" t="e">
        <v>#N/A</v>
      </c>
      <c r="X269">
        <v>27.44</v>
      </c>
    </row>
    <row r="270" spans="1:24" x14ac:dyDescent="0.55000000000000004">
      <c r="A270" s="5">
        <v>36900</v>
      </c>
      <c r="B270">
        <v>5.95</v>
      </c>
      <c r="C270">
        <v>5.24</v>
      </c>
      <c r="D270">
        <v>5.1100000000000003</v>
      </c>
      <c r="E270">
        <v>4.71</v>
      </c>
      <c r="F270">
        <v>4.6399999999999997</v>
      </c>
      <c r="G270">
        <v>4.6500000000000004</v>
      </c>
      <c r="H270">
        <v>4.7300000000000004</v>
      </c>
      <c r="I270">
        <v>4.9800000000000004</v>
      </c>
      <c r="J270">
        <v>4.9800000000000004</v>
      </c>
      <c r="K270">
        <v>5.53</v>
      </c>
      <c r="L270">
        <v>5.43</v>
      </c>
      <c r="M270" t="e">
        <v>#N/A</v>
      </c>
      <c r="N270" t="e">
        <v>#N/A</v>
      </c>
      <c r="O270" t="e">
        <v>#N/A</v>
      </c>
      <c r="P270" t="e">
        <v>#N/A</v>
      </c>
      <c r="Q270">
        <v>5.8812499999999996</v>
      </c>
      <c r="R270">
        <v>5.75</v>
      </c>
      <c r="S270">
        <v>5.6237500000000002</v>
      </c>
      <c r="T270">
        <v>5.4362500000000002</v>
      </c>
      <c r="U270">
        <v>5.3162500000000001</v>
      </c>
      <c r="V270" t="e">
        <v>#N/A</v>
      </c>
      <c r="W270" t="e">
        <v>#N/A</v>
      </c>
      <c r="X270">
        <v>27.72</v>
      </c>
    </row>
    <row r="271" spans="1:24" x14ac:dyDescent="0.55000000000000004">
      <c r="A271" s="5">
        <v>36901</v>
      </c>
      <c r="B271">
        <v>6.06</v>
      </c>
      <c r="C271">
        <v>5.29</v>
      </c>
      <c r="D271">
        <v>5.16</v>
      </c>
      <c r="E271">
        <v>4.82</v>
      </c>
      <c r="F271">
        <v>4.76</v>
      </c>
      <c r="G271">
        <v>4.78</v>
      </c>
      <c r="H271">
        <v>4.83</v>
      </c>
      <c r="I271">
        <v>5.09</v>
      </c>
      <c r="J271">
        <v>5.0999999999999996</v>
      </c>
      <c r="K271">
        <v>5.6</v>
      </c>
      <c r="L271">
        <v>5.49</v>
      </c>
      <c r="M271" t="e">
        <v>#N/A</v>
      </c>
      <c r="N271" t="e">
        <v>#N/A</v>
      </c>
      <c r="O271" t="e">
        <v>#N/A</v>
      </c>
      <c r="P271" t="e">
        <v>#N/A</v>
      </c>
      <c r="Q271">
        <v>5.8862500000000004</v>
      </c>
      <c r="R271">
        <v>5.7612500000000004</v>
      </c>
      <c r="S271">
        <v>5.65</v>
      </c>
      <c r="T271">
        <v>5.46875</v>
      </c>
      <c r="U271">
        <v>5.3574999999999999</v>
      </c>
      <c r="V271" t="e">
        <v>#N/A</v>
      </c>
      <c r="W271" t="e">
        <v>#N/A</v>
      </c>
      <c r="X271">
        <v>29.42</v>
      </c>
    </row>
    <row r="272" spans="1:24" x14ac:dyDescent="0.55000000000000004">
      <c r="A272" s="5">
        <v>36902</v>
      </c>
      <c r="B272">
        <v>6.05</v>
      </c>
      <c r="C272">
        <v>5.31</v>
      </c>
      <c r="D272">
        <v>5.17</v>
      </c>
      <c r="E272">
        <v>4.84</v>
      </c>
      <c r="F272">
        <v>4.7699999999999996</v>
      </c>
      <c r="G272">
        <v>4.78</v>
      </c>
      <c r="H272">
        <v>4.8499999999999996</v>
      </c>
      <c r="I272">
        <v>5.12</v>
      </c>
      <c r="J272">
        <v>5.14</v>
      </c>
      <c r="K272">
        <v>5.67</v>
      </c>
      <c r="L272">
        <v>5.55</v>
      </c>
      <c r="M272" t="e">
        <v>#N/A</v>
      </c>
      <c r="N272" t="e">
        <v>#N/A</v>
      </c>
      <c r="O272" t="e">
        <v>#N/A</v>
      </c>
      <c r="P272" t="e">
        <v>#N/A</v>
      </c>
      <c r="Q272">
        <v>5.8825000000000003</v>
      </c>
      <c r="R272">
        <v>5.7649999999999997</v>
      </c>
      <c r="S272">
        <v>5.6762499999999996</v>
      </c>
      <c r="T272">
        <v>5.5049999999999999</v>
      </c>
      <c r="U272">
        <v>5.3987499999999997</v>
      </c>
      <c r="V272" t="e">
        <v>#N/A</v>
      </c>
      <c r="W272" t="e">
        <v>#N/A</v>
      </c>
      <c r="X272">
        <v>29.42</v>
      </c>
    </row>
    <row r="273" spans="1:24" x14ac:dyDescent="0.55000000000000004">
      <c r="A273" s="5">
        <v>36903</v>
      </c>
      <c r="B273">
        <v>5.98</v>
      </c>
      <c r="C273">
        <v>5.33</v>
      </c>
      <c r="D273">
        <v>5.24</v>
      </c>
      <c r="E273">
        <v>4.96</v>
      </c>
      <c r="F273">
        <v>4.9000000000000004</v>
      </c>
      <c r="G273">
        <v>4.91</v>
      </c>
      <c r="H273">
        <v>4.97</v>
      </c>
      <c r="I273">
        <v>5.24</v>
      </c>
      <c r="J273">
        <v>5.25</v>
      </c>
      <c r="K273">
        <v>5.74</v>
      </c>
      <c r="L273">
        <v>5.63</v>
      </c>
      <c r="M273" t="e">
        <v>#N/A</v>
      </c>
      <c r="N273" t="e">
        <v>#N/A</v>
      </c>
      <c r="O273" t="e">
        <v>#N/A</v>
      </c>
      <c r="P273" t="e">
        <v>#N/A</v>
      </c>
      <c r="Q273">
        <v>5.88063</v>
      </c>
      <c r="R273">
        <v>5.7675000000000001</v>
      </c>
      <c r="S273">
        <v>5.67875</v>
      </c>
      <c r="T273">
        <v>5.5075000000000003</v>
      </c>
      <c r="U273">
        <v>5.3962500000000002</v>
      </c>
      <c r="V273" t="e">
        <v>#N/A</v>
      </c>
      <c r="W273" t="e">
        <v>#N/A</v>
      </c>
      <c r="X273">
        <v>30.07</v>
      </c>
    </row>
    <row r="274" spans="1:24" x14ac:dyDescent="0.55000000000000004">
      <c r="A274" s="5">
        <v>36906</v>
      </c>
      <c r="B274" t="e">
        <v>#N/A</v>
      </c>
      <c r="C274" t="e">
        <v>#N/A</v>
      </c>
      <c r="D274" t="e">
        <v>#N/A</v>
      </c>
      <c r="E274" t="e">
        <v>#N/A</v>
      </c>
      <c r="F274" t="e">
        <v>#N/A</v>
      </c>
      <c r="G274" t="e">
        <v>#N/A</v>
      </c>
      <c r="H274" t="e">
        <v>#N/A</v>
      </c>
      <c r="I274" t="e">
        <v>#N/A</v>
      </c>
      <c r="J274" t="e">
        <v>#N/A</v>
      </c>
      <c r="K274" t="e">
        <v>#N/A</v>
      </c>
      <c r="L274" t="e">
        <v>#N/A</v>
      </c>
      <c r="M274" t="e">
        <v>#N/A</v>
      </c>
      <c r="N274" t="e">
        <v>#N/A</v>
      </c>
      <c r="O274" t="e">
        <v>#N/A</v>
      </c>
      <c r="P274" t="e">
        <v>#N/A</v>
      </c>
      <c r="Q274">
        <v>5.9106300000000003</v>
      </c>
      <c r="R274">
        <v>5.8137499999999998</v>
      </c>
      <c r="S274">
        <v>5.74125</v>
      </c>
      <c r="T274">
        <v>5.6050000000000004</v>
      </c>
      <c r="U274">
        <v>5.5106299999999999</v>
      </c>
      <c r="V274" t="e">
        <v>#N/A</v>
      </c>
      <c r="W274" t="e">
        <v>#N/A</v>
      </c>
      <c r="X274" t="e">
        <v>#N/A</v>
      </c>
    </row>
    <row r="275" spans="1:24" x14ac:dyDescent="0.55000000000000004">
      <c r="A275" s="5">
        <v>36907</v>
      </c>
      <c r="B275">
        <v>6.2</v>
      </c>
      <c r="C275">
        <v>5.38</v>
      </c>
      <c r="D275">
        <v>5.27</v>
      </c>
      <c r="E275">
        <v>4.95</v>
      </c>
      <c r="F275">
        <v>4.8899999999999997</v>
      </c>
      <c r="G275">
        <v>4.8899999999999997</v>
      </c>
      <c r="H275">
        <v>4.96</v>
      </c>
      <c r="I275">
        <v>5.22</v>
      </c>
      <c r="J275">
        <v>5.24</v>
      </c>
      <c r="K275">
        <v>5.71</v>
      </c>
      <c r="L275">
        <v>5.6</v>
      </c>
      <c r="M275" t="e">
        <v>#N/A</v>
      </c>
      <c r="N275" t="e">
        <v>#N/A</v>
      </c>
      <c r="O275" t="e">
        <v>#N/A</v>
      </c>
      <c r="P275" t="e">
        <v>#N/A</v>
      </c>
      <c r="Q275">
        <v>5.9012500000000001</v>
      </c>
      <c r="R275">
        <v>5.8075000000000001</v>
      </c>
      <c r="S275">
        <v>5.7387499999999996</v>
      </c>
      <c r="T275">
        <v>5.5887500000000001</v>
      </c>
      <c r="U275">
        <v>5.4937500000000004</v>
      </c>
      <c r="V275" t="e">
        <v>#N/A</v>
      </c>
      <c r="W275" t="e">
        <v>#N/A</v>
      </c>
      <c r="X275">
        <v>30.19</v>
      </c>
    </row>
    <row r="276" spans="1:24" x14ac:dyDescent="0.55000000000000004">
      <c r="A276" s="5">
        <v>36908</v>
      </c>
      <c r="B276">
        <v>5.94</v>
      </c>
      <c r="C276">
        <v>5.36</v>
      </c>
      <c r="D276">
        <v>5.26</v>
      </c>
      <c r="E276">
        <v>4.91</v>
      </c>
      <c r="F276">
        <v>4.84</v>
      </c>
      <c r="G276">
        <v>4.84</v>
      </c>
      <c r="H276">
        <v>4.87</v>
      </c>
      <c r="I276">
        <v>5.14</v>
      </c>
      <c r="J276">
        <v>5.19</v>
      </c>
      <c r="K276">
        <v>5.64</v>
      </c>
      <c r="L276">
        <v>5.52</v>
      </c>
      <c r="M276" t="e">
        <v>#N/A</v>
      </c>
      <c r="N276" t="e">
        <v>#N/A</v>
      </c>
      <c r="O276" t="e">
        <v>#N/A</v>
      </c>
      <c r="P276" t="e">
        <v>#N/A</v>
      </c>
      <c r="Q276">
        <v>5.8987499999999997</v>
      </c>
      <c r="R276">
        <v>5.81</v>
      </c>
      <c r="S276">
        <v>5.7387499999999996</v>
      </c>
      <c r="T276">
        <v>5.5949999999999998</v>
      </c>
      <c r="U276">
        <v>5.5025000000000004</v>
      </c>
      <c r="V276" t="e">
        <v>#N/A</v>
      </c>
      <c r="W276" t="e">
        <v>#N/A</v>
      </c>
      <c r="X276">
        <v>29.77</v>
      </c>
    </row>
    <row r="277" spans="1:24" x14ac:dyDescent="0.55000000000000004">
      <c r="A277" s="5">
        <v>36909</v>
      </c>
      <c r="B277">
        <v>5.93</v>
      </c>
      <c r="C277">
        <v>5.28</v>
      </c>
      <c r="D277">
        <v>5.12</v>
      </c>
      <c r="E277">
        <v>4.76</v>
      </c>
      <c r="F277">
        <v>4.72</v>
      </c>
      <c r="G277">
        <v>4.7300000000000004</v>
      </c>
      <c r="H277">
        <v>4.74</v>
      </c>
      <c r="I277">
        <v>5.0599999999999996</v>
      </c>
      <c r="J277">
        <v>5.12</v>
      </c>
      <c r="K277">
        <v>5.57</v>
      </c>
      <c r="L277">
        <v>5.47</v>
      </c>
      <c r="M277" t="e">
        <v>#N/A</v>
      </c>
      <c r="N277" t="e">
        <v>#N/A</v>
      </c>
      <c r="O277" t="e">
        <v>#N/A</v>
      </c>
      <c r="P277" t="e">
        <v>#N/A</v>
      </c>
      <c r="Q277">
        <v>5.8362499999999997</v>
      </c>
      <c r="R277">
        <v>5.73</v>
      </c>
      <c r="S277">
        <v>5.6487499999999997</v>
      </c>
      <c r="T277">
        <v>5.4824999999999999</v>
      </c>
      <c r="U277">
        <v>5.3724999999999996</v>
      </c>
      <c r="V277" t="e">
        <v>#N/A</v>
      </c>
      <c r="W277" t="e">
        <v>#N/A</v>
      </c>
      <c r="X277">
        <v>30.42</v>
      </c>
    </row>
    <row r="278" spans="1:24" x14ac:dyDescent="0.55000000000000004">
      <c r="A278" s="5">
        <v>36910</v>
      </c>
      <c r="B278">
        <v>5.92</v>
      </c>
      <c r="C278">
        <v>5.24</v>
      </c>
      <c r="D278">
        <v>5.1100000000000003</v>
      </c>
      <c r="E278">
        <v>4.79</v>
      </c>
      <c r="F278">
        <v>4.75</v>
      </c>
      <c r="G278">
        <v>4.76</v>
      </c>
      <c r="H278">
        <v>4.84</v>
      </c>
      <c r="I278">
        <v>5.14</v>
      </c>
      <c r="J278">
        <v>5.19</v>
      </c>
      <c r="K278">
        <v>5.67</v>
      </c>
      <c r="L278">
        <v>5.56</v>
      </c>
      <c r="M278" t="e">
        <v>#N/A</v>
      </c>
      <c r="N278" t="e">
        <v>#N/A</v>
      </c>
      <c r="O278" t="e">
        <v>#N/A</v>
      </c>
      <c r="P278" t="e">
        <v>#N/A</v>
      </c>
      <c r="Q278">
        <v>5.7887500000000003</v>
      </c>
      <c r="R278">
        <v>5.69</v>
      </c>
      <c r="S278">
        <v>5.6112500000000001</v>
      </c>
      <c r="T278">
        <v>5.45</v>
      </c>
      <c r="U278">
        <v>5.3287500000000003</v>
      </c>
      <c r="V278" t="e">
        <v>#N/A</v>
      </c>
      <c r="W278" t="e">
        <v>#N/A</v>
      </c>
      <c r="X278">
        <v>32.119999999999997</v>
      </c>
    </row>
    <row r="279" spans="1:24" x14ac:dyDescent="0.55000000000000004">
      <c r="A279" s="5">
        <v>36913</v>
      </c>
      <c r="B279">
        <v>6</v>
      </c>
      <c r="C279">
        <v>5.23</v>
      </c>
      <c r="D279">
        <v>5.1100000000000003</v>
      </c>
      <c r="E279">
        <v>4.79</v>
      </c>
      <c r="F279">
        <v>4.75</v>
      </c>
      <c r="G279">
        <v>4.78</v>
      </c>
      <c r="H279">
        <v>4.87</v>
      </c>
      <c r="I279">
        <v>5.19</v>
      </c>
      <c r="J279">
        <v>5.25</v>
      </c>
      <c r="K279">
        <v>5.71</v>
      </c>
      <c r="L279">
        <v>5.61</v>
      </c>
      <c r="M279" t="e">
        <v>#N/A</v>
      </c>
      <c r="N279" t="e">
        <v>#N/A</v>
      </c>
      <c r="O279" t="e">
        <v>#N/A</v>
      </c>
      <c r="P279" t="e">
        <v>#N/A</v>
      </c>
      <c r="Q279">
        <v>5.7262500000000003</v>
      </c>
      <c r="R279">
        <v>5.66</v>
      </c>
      <c r="S279">
        <v>5.5812499999999998</v>
      </c>
      <c r="T279">
        <v>5.43</v>
      </c>
      <c r="U279">
        <v>5.3174999999999999</v>
      </c>
      <c r="V279" t="e">
        <v>#N/A</v>
      </c>
      <c r="W279" t="e">
        <v>#N/A</v>
      </c>
      <c r="X279">
        <v>32.21</v>
      </c>
    </row>
    <row r="280" spans="1:24" x14ac:dyDescent="0.55000000000000004">
      <c r="A280" s="5">
        <v>36914</v>
      </c>
      <c r="B280">
        <v>5.97</v>
      </c>
      <c r="C280">
        <v>5.24</v>
      </c>
      <c r="D280">
        <v>5.14</v>
      </c>
      <c r="E280">
        <v>4.8499999999999996</v>
      </c>
      <c r="F280">
        <v>4.82</v>
      </c>
      <c r="G280">
        <v>4.83</v>
      </c>
      <c r="H280">
        <v>4.96</v>
      </c>
      <c r="I280">
        <v>5.24</v>
      </c>
      <c r="J280">
        <v>5.3</v>
      </c>
      <c r="K280">
        <v>5.76</v>
      </c>
      <c r="L280">
        <v>5.65</v>
      </c>
      <c r="M280" t="e">
        <v>#N/A</v>
      </c>
      <c r="N280" t="e">
        <v>#N/A</v>
      </c>
      <c r="O280" t="e">
        <v>#N/A</v>
      </c>
      <c r="P280" t="e">
        <v>#N/A</v>
      </c>
      <c r="Q280">
        <v>5.7137500000000001</v>
      </c>
      <c r="R280">
        <v>5.6512500000000001</v>
      </c>
      <c r="S280">
        <v>5.5724999999999998</v>
      </c>
      <c r="T280">
        <v>5.4212499999999997</v>
      </c>
      <c r="U280">
        <v>5.3062500000000004</v>
      </c>
      <c r="V280" t="e">
        <v>#N/A</v>
      </c>
      <c r="W280" t="e">
        <v>#N/A</v>
      </c>
      <c r="X280">
        <v>31.66</v>
      </c>
    </row>
    <row r="281" spans="1:24" x14ac:dyDescent="0.55000000000000004">
      <c r="A281" s="5">
        <v>36915</v>
      </c>
      <c r="B281">
        <v>6.05</v>
      </c>
      <c r="C281">
        <v>5.28</v>
      </c>
      <c r="D281">
        <v>5.15</v>
      </c>
      <c r="E281">
        <v>4.8600000000000003</v>
      </c>
      <c r="F281">
        <v>4.8099999999999996</v>
      </c>
      <c r="G281">
        <v>4.84</v>
      </c>
      <c r="H281">
        <v>4.9800000000000004</v>
      </c>
      <c r="I281">
        <v>5.27</v>
      </c>
      <c r="J281">
        <v>5.33</v>
      </c>
      <c r="K281">
        <v>5.78</v>
      </c>
      <c r="L281">
        <v>5.67</v>
      </c>
      <c r="M281" t="e">
        <v>#N/A</v>
      </c>
      <c r="N281" t="e">
        <v>#N/A</v>
      </c>
      <c r="O281" t="e">
        <v>#N/A</v>
      </c>
      <c r="P281" t="e">
        <v>#N/A</v>
      </c>
      <c r="Q281">
        <v>5.74125</v>
      </c>
      <c r="R281">
        <v>5.6775000000000002</v>
      </c>
      <c r="S281">
        <v>5.61</v>
      </c>
      <c r="T281">
        <v>5.4631299999999996</v>
      </c>
      <c r="U281">
        <v>5.36</v>
      </c>
      <c r="V281" t="e">
        <v>#N/A</v>
      </c>
      <c r="W281" t="e">
        <v>#N/A</v>
      </c>
      <c r="X281">
        <v>31.46</v>
      </c>
    </row>
    <row r="282" spans="1:24" x14ac:dyDescent="0.55000000000000004">
      <c r="A282" s="5">
        <v>36916</v>
      </c>
      <c r="B282">
        <v>6.1</v>
      </c>
      <c r="C282">
        <v>5.28</v>
      </c>
      <c r="D282">
        <v>5.13</v>
      </c>
      <c r="E282">
        <v>4.83</v>
      </c>
      <c r="F282">
        <v>4.78</v>
      </c>
      <c r="G282">
        <v>4.8</v>
      </c>
      <c r="H282">
        <v>4.9400000000000004</v>
      </c>
      <c r="I282">
        <v>5.23</v>
      </c>
      <c r="J282">
        <v>5.29</v>
      </c>
      <c r="K282">
        <v>5.73</v>
      </c>
      <c r="L282">
        <v>5.61</v>
      </c>
      <c r="M282" t="e">
        <v>#N/A</v>
      </c>
      <c r="N282" t="e">
        <v>#N/A</v>
      </c>
      <c r="O282" t="e">
        <v>#N/A</v>
      </c>
      <c r="P282" t="e">
        <v>#N/A</v>
      </c>
      <c r="Q282">
        <v>5.7149999999999999</v>
      </c>
      <c r="R282">
        <v>5.6612499999999999</v>
      </c>
      <c r="S282">
        <v>5.5975000000000001</v>
      </c>
      <c r="T282">
        <v>5.4537500000000003</v>
      </c>
      <c r="U282">
        <v>5.36625</v>
      </c>
      <c r="V282" t="e">
        <v>#N/A</v>
      </c>
      <c r="W282" t="e">
        <v>#N/A</v>
      </c>
      <c r="X282">
        <v>31.61</v>
      </c>
    </row>
    <row r="283" spans="1:24" x14ac:dyDescent="0.55000000000000004">
      <c r="A283" s="5">
        <v>36917</v>
      </c>
      <c r="B283">
        <v>5.96</v>
      </c>
      <c r="C283">
        <v>5.17</v>
      </c>
      <c r="D283">
        <v>5.05</v>
      </c>
      <c r="E283">
        <v>4.8</v>
      </c>
      <c r="F283">
        <v>4.78</v>
      </c>
      <c r="G283">
        <v>4.8099999999999996</v>
      </c>
      <c r="H283">
        <v>4.93</v>
      </c>
      <c r="I283">
        <v>5.23</v>
      </c>
      <c r="J283">
        <v>5.29</v>
      </c>
      <c r="K283">
        <v>5.75</v>
      </c>
      <c r="L283">
        <v>5.64</v>
      </c>
      <c r="M283" t="e">
        <v>#N/A</v>
      </c>
      <c r="N283" t="e">
        <v>#N/A</v>
      </c>
      <c r="O283" t="e">
        <v>#N/A</v>
      </c>
      <c r="P283" t="e">
        <v>#N/A</v>
      </c>
      <c r="Q283">
        <v>5.6849999999999996</v>
      </c>
      <c r="R283">
        <v>5.63</v>
      </c>
      <c r="S283">
        <v>5.5674999999999999</v>
      </c>
      <c r="T283">
        <v>5.4112499999999999</v>
      </c>
      <c r="U283">
        <v>5.33</v>
      </c>
      <c r="V283" t="e">
        <v>#N/A</v>
      </c>
      <c r="W283" t="e">
        <v>#N/A</v>
      </c>
      <c r="X283">
        <v>29.79</v>
      </c>
    </row>
    <row r="284" spans="1:24" x14ac:dyDescent="0.55000000000000004">
      <c r="A284" s="5">
        <v>36920</v>
      </c>
      <c r="B284">
        <v>5.98</v>
      </c>
      <c r="C284">
        <v>5.1100000000000003</v>
      </c>
      <c r="D284">
        <v>5.04</v>
      </c>
      <c r="E284">
        <v>4.78</v>
      </c>
      <c r="F284">
        <v>4.7699999999999996</v>
      </c>
      <c r="G284">
        <v>4.8</v>
      </c>
      <c r="H284">
        <v>4.97</v>
      </c>
      <c r="I284">
        <v>5.25</v>
      </c>
      <c r="J284">
        <v>5.32</v>
      </c>
      <c r="K284">
        <v>5.78</v>
      </c>
      <c r="L284">
        <v>5.69</v>
      </c>
      <c r="M284" t="e">
        <v>#N/A</v>
      </c>
      <c r="N284" t="e">
        <v>#N/A</v>
      </c>
      <c r="O284" t="e">
        <v>#N/A</v>
      </c>
      <c r="P284" t="e">
        <v>#N/A</v>
      </c>
      <c r="Q284">
        <v>5.6475</v>
      </c>
      <c r="R284">
        <v>5.6074999999999999</v>
      </c>
      <c r="S284">
        <v>5.5425000000000004</v>
      </c>
      <c r="T284">
        <v>5.3762499999999998</v>
      </c>
      <c r="U284">
        <v>5.3049999999999997</v>
      </c>
      <c r="V284" t="e">
        <v>#N/A</v>
      </c>
      <c r="W284" t="e">
        <v>#N/A</v>
      </c>
      <c r="X284">
        <v>29.07</v>
      </c>
    </row>
    <row r="285" spans="1:24" x14ac:dyDescent="0.55000000000000004">
      <c r="A285" s="5">
        <v>36921</v>
      </c>
      <c r="B285">
        <v>5.9</v>
      </c>
      <c r="C285">
        <v>5.0199999999999996</v>
      </c>
      <c r="D285">
        <v>4.95</v>
      </c>
      <c r="E285">
        <v>4.68</v>
      </c>
      <c r="F285">
        <v>4.7</v>
      </c>
      <c r="G285">
        <v>4.75</v>
      </c>
      <c r="H285">
        <v>4.91</v>
      </c>
      <c r="I285">
        <v>5.17</v>
      </c>
      <c r="J285">
        <v>5.24</v>
      </c>
      <c r="K285">
        <v>5.68</v>
      </c>
      <c r="L285">
        <v>5.59</v>
      </c>
      <c r="M285" t="e">
        <v>#N/A</v>
      </c>
      <c r="N285" t="e">
        <v>#N/A</v>
      </c>
      <c r="O285" t="e">
        <v>#N/A</v>
      </c>
      <c r="P285" t="e">
        <v>#N/A</v>
      </c>
      <c r="Q285">
        <v>5.625</v>
      </c>
      <c r="R285">
        <v>5.5862499999999997</v>
      </c>
      <c r="S285">
        <v>5.5250000000000004</v>
      </c>
      <c r="T285">
        <v>5.3624999999999998</v>
      </c>
      <c r="U285">
        <v>5.2874999999999996</v>
      </c>
      <c r="V285" t="e">
        <v>#N/A</v>
      </c>
      <c r="W285" t="e">
        <v>#N/A</v>
      </c>
      <c r="X285">
        <v>29.12</v>
      </c>
    </row>
    <row r="286" spans="1:24" x14ac:dyDescent="0.55000000000000004">
      <c r="A286" s="5">
        <v>36922</v>
      </c>
      <c r="B286">
        <v>5.74</v>
      </c>
      <c r="C286">
        <v>4.99</v>
      </c>
      <c r="D286">
        <v>4.83</v>
      </c>
      <c r="E286">
        <v>4.5999999999999996</v>
      </c>
      <c r="F286">
        <v>4.62</v>
      </c>
      <c r="G286">
        <v>4.67</v>
      </c>
      <c r="H286">
        <v>4.8499999999999996</v>
      </c>
      <c r="I286">
        <v>5.08</v>
      </c>
      <c r="J286">
        <v>5.19</v>
      </c>
      <c r="K286">
        <v>5.65</v>
      </c>
      <c r="L286">
        <v>5.54</v>
      </c>
      <c r="M286" t="e">
        <v>#N/A</v>
      </c>
      <c r="N286" t="e">
        <v>#N/A</v>
      </c>
      <c r="O286" t="e">
        <v>#N/A</v>
      </c>
      <c r="P286" t="e">
        <v>#N/A</v>
      </c>
      <c r="Q286">
        <v>5.57</v>
      </c>
      <c r="R286">
        <v>5.5037500000000001</v>
      </c>
      <c r="S286">
        <v>5.4212499999999997</v>
      </c>
      <c r="T286">
        <v>5.2625000000000002</v>
      </c>
      <c r="U286">
        <v>5.1737500000000001</v>
      </c>
      <c r="V286" t="e">
        <v>#N/A</v>
      </c>
      <c r="W286" t="e">
        <v>#N/A</v>
      </c>
      <c r="X286">
        <v>28.62</v>
      </c>
    </row>
    <row r="287" spans="1:24" x14ac:dyDescent="0.55000000000000004">
      <c r="A287" s="5">
        <v>36923</v>
      </c>
      <c r="B287">
        <v>5.57</v>
      </c>
      <c r="C287">
        <v>5</v>
      </c>
      <c r="D287">
        <v>4.8099999999999996</v>
      </c>
      <c r="E287">
        <v>4.5599999999999996</v>
      </c>
      <c r="F287">
        <v>4.55</v>
      </c>
      <c r="G287">
        <v>4.59</v>
      </c>
      <c r="H287">
        <v>4.78</v>
      </c>
      <c r="I287">
        <v>5.01</v>
      </c>
      <c r="J287">
        <v>5.0999999999999996</v>
      </c>
      <c r="K287">
        <v>5.55</v>
      </c>
      <c r="L287">
        <v>5.46</v>
      </c>
      <c r="M287" t="e">
        <v>#N/A</v>
      </c>
      <c r="N287" t="e">
        <v>#N/A</v>
      </c>
      <c r="O287" t="e">
        <v>#N/A</v>
      </c>
      <c r="P287" t="e">
        <v>#N/A</v>
      </c>
      <c r="Q287">
        <v>5.56</v>
      </c>
      <c r="R287">
        <v>5.48</v>
      </c>
      <c r="S287">
        <v>5.39</v>
      </c>
      <c r="T287">
        <v>5.22</v>
      </c>
      <c r="U287">
        <v>5.1100000000000003</v>
      </c>
      <c r="V287" t="e">
        <v>#N/A</v>
      </c>
      <c r="W287" t="e">
        <v>#N/A</v>
      </c>
      <c r="X287">
        <v>29.88</v>
      </c>
    </row>
    <row r="288" spans="1:24" x14ac:dyDescent="0.55000000000000004">
      <c r="A288" s="5">
        <v>36924</v>
      </c>
      <c r="B288">
        <v>5.5</v>
      </c>
      <c r="C288">
        <v>5.0599999999999996</v>
      </c>
      <c r="D288">
        <v>4.91</v>
      </c>
      <c r="E288">
        <v>4.67</v>
      </c>
      <c r="F288">
        <v>4.6500000000000004</v>
      </c>
      <c r="G288">
        <v>4.71</v>
      </c>
      <c r="H288">
        <v>4.8600000000000003</v>
      </c>
      <c r="I288">
        <v>5.09</v>
      </c>
      <c r="J288">
        <v>5.17</v>
      </c>
      <c r="K288">
        <v>5.6</v>
      </c>
      <c r="L288">
        <v>5.51</v>
      </c>
      <c r="M288" t="e">
        <v>#N/A</v>
      </c>
      <c r="N288" t="e">
        <v>#N/A</v>
      </c>
      <c r="O288" t="e">
        <v>#N/A</v>
      </c>
      <c r="P288" t="e">
        <v>#N/A</v>
      </c>
      <c r="Q288">
        <v>5.5650000000000004</v>
      </c>
      <c r="R288">
        <v>5.4862500000000001</v>
      </c>
      <c r="S288">
        <v>5.3975</v>
      </c>
      <c r="T288">
        <v>5.23</v>
      </c>
      <c r="U288">
        <v>5.1312499999999996</v>
      </c>
      <c r="V288" t="e">
        <v>#N/A</v>
      </c>
      <c r="W288" t="e">
        <v>#N/A</v>
      </c>
      <c r="X288">
        <v>31.27</v>
      </c>
    </row>
    <row r="289" spans="1:24" x14ac:dyDescent="0.55000000000000004">
      <c r="A289" s="5">
        <v>36927</v>
      </c>
      <c r="B289">
        <v>5.52</v>
      </c>
      <c r="C289">
        <v>5.0599999999999996</v>
      </c>
      <c r="D289">
        <v>4.95</v>
      </c>
      <c r="E289">
        <v>4.7</v>
      </c>
      <c r="F289">
        <v>4.68</v>
      </c>
      <c r="G289">
        <v>4.71</v>
      </c>
      <c r="H289">
        <v>4.88</v>
      </c>
      <c r="I289">
        <v>5.09</v>
      </c>
      <c r="J289">
        <v>5.18</v>
      </c>
      <c r="K289">
        <v>5.58</v>
      </c>
      <c r="L289">
        <v>5.48</v>
      </c>
      <c r="M289" t="e">
        <v>#N/A</v>
      </c>
      <c r="N289" t="e">
        <v>#N/A</v>
      </c>
      <c r="O289" t="e">
        <v>#N/A</v>
      </c>
      <c r="P289" t="e">
        <v>#N/A</v>
      </c>
      <c r="Q289">
        <v>5.5737500000000004</v>
      </c>
      <c r="R289">
        <v>5.5</v>
      </c>
      <c r="S289">
        <v>5.41</v>
      </c>
      <c r="T289">
        <v>5.27</v>
      </c>
      <c r="U289">
        <v>5.2</v>
      </c>
      <c r="V289" t="e">
        <v>#N/A</v>
      </c>
      <c r="W289" t="e">
        <v>#N/A</v>
      </c>
      <c r="X289">
        <v>30.55</v>
      </c>
    </row>
    <row r="290" spans="1:24" x14ac:dyDescent="0.55000000000000004">
      <c r="A290" s="5">
        <v>36928</v>
      </c>
      <c r="B290">
        <v>5.48</v>
      </c>
      <c r="C290">
        <v>5.07</v>
      </c>
      <c r="D290">
        <v>4.96</v>
      </c>
      <c r="E290">
        <v>4.74</v>
      </c>
      <c r="F290">
        <v>4.72</v>
      </c>
      <c r="G290">
        <v>4.76</v>
      </c>
      <c r="H290">
        <v>4.92</v>
      </c>
      <c r="I290">
        <v>5.13</v>
      </c>
      <c r="J290">
        <v>5.22</v>
      </c>
      <c r="K290">
        <v>5.61</v>
      </c>
      <c r="L290">
        <v>5.51</v>
      </c>
      <c r="M290" t="e">
        <v>#N/A</v>
      </c>
      <c r="N290" t="e">
        <v>#N/A</v>
      </c>
      <c r="O290" t="e">
        <v>#N/A</v>
      </c>
      <c r="P290" t="e">
        <v>#N/A</v>
      </c>
      <c r="Q290">
        <v>5.5724999999999998</v>
      </c>
      <c r="R290">
        <v>5.5</v>
      </c>
      <c r="S290">
        <v>5.41</v>
      </c>
      <c r="T290">
        <v>5.27</v>
      </c>
      <c r="U290">
        <v>5.2</v>
      </c>
      <c r="V290" t="e">
        <v>#N/A</v>
      </c>
      <c r="W290" t="e">
        <v>#N/A</v>
      </c>
      <c r="X290">
        <v>30.27</v>
      </c>
    </row>
    <row r="291" spans="1:24" x14ac:dyDescent="0.55000000000000004">
      <c r="A291" s="5">
        <v>36929</v>
      </c>
      <c r="B291">
        <v>5.5</v>
      </c>
      <c r="C291">
        <v>5.07</v>
      </c>
      <c r="D291">
        <v>4.95</v>
      </c>
      <c r="E291">
        <v>4.7300000000000004</v>
      </c>
      <c r="F291">
        <v>4.7</v>
      </c>
      <c r="G291">
        <v>4.74</v>
      </c>
      <c r="H291">
        <v>4.91</v>
      </c>
      <c r="I291">
        <v>5.12</v>
      </c>
      <c r="J291">
        <v>5.0999999999999996</v>
      </c>
      <c r="K291">
        <v>5.61</v>
      </c>
      <c r="L291">
        <v>5.52</v>
      </c>
      <c r="M291" t="e">
        <v>#N/A</v>
      </c>
      <c r="N291" t="e">
        <v>#N/A</v>
      </c>
      <c r="O291" t="e">
        <v>#N/A</v>
      </c>
      <c r="P291" t="e">
        <v>#N/A</v>
      </c>
      <c r="Q291">
        <v>5.57</v>
      </c>
      <c r="R291">
        <v>5.5</v>
      </c>
      <c r="S291">
        <v>5.41</v>
      </c>
      <c r="T291">
        <v>5.27</v>
      </c>
      <c r="U291">
        <v>5.1937499999999996</v>
      </c>
      <c r="V291" t="e">
        <v>#N/A</v>
      </c>
      <c r="W291" t="e">
        <v>#N/A</v>
      </c>
      <c r="X291">
        <v>31.27</v>
      </c>
    </row>
    <row r="292" spans="1:24" x14ac:dyDescent="0.55000000000000004">
      <c r="A292" s="5">
        <v>36930</v>
      </c>
      <c r="B292">
        <v>5.5</v>
      </c>
      <c r="C292">
        <v>5.08</v>
      </c>
      <c r="D292">
        <v>4.96</v>
      </c>
      <c r="E292">
        <v>4.74</v>
      </c>
      <c r="F292">
        <v>4.7300000000000004</v>
      </c>
      <c r="G292">
        <v>4.7699999999999996</v>
      </c>
      <c r="H292">
        <v>4.93</v>
      </c>
      <c r="I292">
        <v>5.13</v>
      </c>
      <c r="J292">
        <v>5.0999999999999996</v>
      </c>
      <c r="K292">
        <v>5.62</v>
      </c>
      <c r="L292">
        <v>5.44</v>
      </c>
      <c r="M292" t="e">
        <v>#N/A</v>
      </c>
      <c r="N292" t="e">
        <v>#N/A</v>
      </c>
      <c r="O292" t="e">
        <v>#N/A</v>
      </c>
      <c r="P292" t="e">
        <v>#N/A</v>
      </c>
      <c r="Q292">
        <v>5.57125</v>
      </c>
      <c r="R292">
        <v>5.5</v>
      </c>
      <c r="S292">
        <v>5.4087500000000004</v>
      </c>
      <c r="T292">
        <v>5.27</v>
      </c>
      <c r="U292">
        <v>5.2</v>
      </c>
      <c r="V292" t="e">
        <v>#N/A</v>
      </c>
      <c r="W292" t="e">
        <v>#N/A</v>
      </c>
      <c r="X292">
        <v>31.57</v>
      </c>
    </row>
    <row r="293" spans="1:24" x14ac:dyDescent="0.55000000000000004">
      <c r="A293" s="5">
        <v>36931</v>
      </c>
      <c r="B293">
        <v>5.44</v>
      </c>
      <c r="C293">
        <v>5.0599999999999996</v>
      </c>
      <c r="D293">
        <v>4.92</v>
      </c>
      <c r="E293">
        <v>4.68</v>
      </c>
      <c r="F293">
        <v>4.67</v>
      </c>
      <c r="G293">
        <v>4.7</v>
      </c>
      <c r="H293">
        <v>4.8499999999999996</v>
      </c>
      <c r="I293">
        <v>5.05</v>
      </c>
      <c r="J293">
        <v>5.03</v>
      </c>
      <c r="K293">
        <v>5.55</v>
      </c>
      <c r="L293">
        <v>5.38</v>
      </c>
      <c r="M293" t="e">
        <v>#N/A</v>
      </c>
      <c r="N293" t="e">
        <v>#N/A</v>
      </c>
      <c r="O293" t="e">
        <v>#N/A</v>
      </c>
      <c r="P293" t="e">
        <v>#N/A</v>
      </c>
      <c r="Q293">
        <v>5.57125</v>
      </c>
      <c r="R293">
        <v>5.5</v>
      </c>
      <c r="S293">
        <v>5.41</v>
      </c>
      <c r="T293">
        <v>5.27</v>
      </c>
      <c r="U293">
        <v>5.2</v>
      </c>
      <c r="V293" t="e">
        <v>#N/A</v>
      </c>
      <c r="W293" t="e">
        <v>#N/A</v>
      </c>
      <c r="X293">
        <v>30.93</v>
      </c>
    </row>
    <row r="294" spans="1:24" x14ac:dyDescent="0.55000000000000004">
      <c r="A294" s="5">
        <v>36934</v>
      </c>
      <c r="B294">
        <v>5.48</v>
      </c>
      <c r="C294">
        <v>5.04</v>
      </c>
      <c r="D294">
        <v>4.9400000000000004</v>
      </c>
      <c r="E294">
        <v>4.7</v>
      </c>
      <c r="F294">
        <v>4.67</v>
      </c>
      <c r="G294">
        <v>4.71</v>
      </c>
      <c r="H294">
        <v>4.8600000000000003</v>
      </c>
      <c r="I294">
        <v>5.08</v>
      </c>
      <c r="J294">
        <v>5.05</v>
      </c>
      <c r="K294">
        <v>5.6</v>
      </c>
      <c r="L294">
        <v>5.42</v>
      </c>
      <c r="M294" t="e">
        <v>#N/A</v>
      </c>
      <c r="N294" t="e">
        <v>#N/A</v>
      </c>
      <c r="O294" t="e">
        <v>#N/A</v>
      </c>
      <c r="P294" t="e">
        <v>#N/A</v>
      </c>
      <c r="Q294">
        <v>5.5687499999999996</v>
      </c>
      <c r="R294">
        <v>5.4874999999999998</v>
      </c>
      <c r="S294">
        <v>5.3875000000000002</v>
      </c>
      <c r="T294">
        <v>5.2256299999999998</v>
      </c>
      <c r="U294">
        <v>5.1449999999999996</v>
      </c>
      <c r="V294" t="e">
        <v>#N/A</v>
      </c>
      <c r="W294" t="e">
        <v>#N/A</v>
      </c>
      <c r="X294">
        <v>30.52</v>
      </c>
    </row>
    <row r="295" spans="1:24" x14ac:dyDescent="0.55000000000000004">
      <c r="A295" s="5">
        <v>36935</v>
      </c>
      <c r="B295">
        <v>5.46</v>
      </c>
      <c r="C295">
        <v>5.05</v>
      </c>
      <c r="D295">
        <v>4.9800000000000004</v>
      </c>
      <c r="E295">
        <v>4.7699999999999996</v>
      </c>
      <c r="F295">
        <v>4.75</v>
      </c>
      <c r="G295">
        <v>4.78</v>
      </c>
      <c r="H295">
        <v>4.9000000000000004</v>
      </c>
      <c r="I295">
        <v>5.1100000000000003</v>
      </c>
      <c r="J295">
        <v>5.07</v>
      </c>
      <c r="K295">
        <v>5.62</v>
      </c>
      <c r="L295">
        <v>5.43</v>
      </c>
      <c r="M295" t="e">
        <v>#N/A</v>
      </c>
      <c r="N295" t="e">
        <v>#N/A</v>
      </c>
      <c r="O295" t="e">
        <v>#N/A</v>
      </c>
      <c r="P295" t="e">
        <v>#N/A</v>
      </c>
      <c r="Q295">
        <v>5.5687499999999996</v>
      </c>
      <c r="R295">
        <v>5.49</v>
      </c>
      <c r="S295">
        <v>5.3887499999999999</v>
      </c>
      <c r="T295">
        <v>5.23</v>
      </c>
      <c r="U295">
        <v>5.1624999999999996</v>
      </c>
      <c r="V295" t="e">
        <v>#N/A</v>
      </c>
      <c r="W295" t="e">
        <v>#N/A</v>
      </c>
      <c r="X295">
        <v>30.12</v>
      </c>
    </row>
    <row r="296" spans="1:24" x14ac:dyDescent="0.55000000000000004">
      <c r="A296" s="5">
        <v>36936</v>
      </c>
      <c r="B296">
        <v>5.5</v>
      </c>
      <c r="C296">
        <v>5.07</v>
      </c>
      <c r="D296">
        <v>5.0199999999999996</v>
      </c>
      <c r="E296">
        <v>4.84</v>
      </c>
      <c r="F296">
        <v>4.84</v>
      </c>
      <c r="G296">
        <v>4.87</v>
      </c>
      <c r="H296">
        <v>4.99</v>
      </c>
      <c r="I296">
        <v>5.16</v>
      </c>
      <c r="J296">
        <v>5.13</v>
      </c>
      <c r="K296">
        <v>5.64</v>
      </c>
      <c r="L296">
        <v>5.44</v>
      </c>
      <c r="M296" t="e">
        <v>#N/A</v>
      </c>
      <c r="N296" t="e">
        <v>#N/A</v>
      </c>
      <c r="O296" t="e">
        <v>#N/A</v>
      </c>
      <c r="P296" t="e">
        <v>#N/A</v>
      </c>
      <c r="Q296">
        <v>5.57</v>
      </c>
      <c r="R296">
        <v>5.4937500000000004</v>
      </c>
      <c r="S296">
        <v>5.4</v>
      </c>
      <c r="T296">
        <v>5.2612500000000004</v>
      </c>
      <c r="U296">
        <v>5.2175000000000002</v>
      </c>
      <c r="V296" t="e">
        <v>#N/A</v>
      </c>
      <c r="W296" t="e">
        <v>#N/A</v>
      </c>
      <c r="X296">
        <v>29.55</v>
      </c>
    </row>
    <row r="297" spans="1:24" x14ac:dyDescent="0.55000000000000004">
      <c r="A297" s="5">
        <v>36937</v>
      </c>
      <c r="B297">
        <v>5.57</v>
      </c>
      <c r="C297">
        <v>5.08</v>
      </c>
      <c r="D297">
        <v>5.04</v>
      </c>
      <c r="E297">
        <v>4.9000000000000004</v>
      </c>
      <c r="F297">
        <v>4.8899999999999997</v>
      </c>
      <c r="G297">
        <v>4.92</v>
      </c>
      <c r="H297">
        <v>5.0599999999999996</v>
      </c>
      <c r="I297">
        <v>5.23</v>
      </c>
      <c r="J297">
        <v>5.19</v>
      </c>
      <c r="K297">
        <v>5.71</v>
      </c>
      <c r="L297">
        <v>5.5</v>
      </c>
      <c r="M297" t="e">
        <v>#N/A</v>
      </c>
      <c r="N297" t="e">
        <v>#N/A</v>
      </c>
      <c r="O297" t="e">
        <v>#N/A</v>
      </c>
      <c r="P297" t="e">
        <v>#N/A</v>
      </c>
      <c r="Q297">
        <v>5.58</v>
      </c>
      <c r="R297">
        <v>5.5</v>
      </c>
      <c r="S297">
        <v>5.4124999999999996</v>
      </c>
      <c r="T297">
        <v>5.3025000000000002</v>
      </c>
      <c r="U297">
        <v>5.30375</v>
      </c>
      <c r="V297" t="e">
        <v>#N/A</v>
      </c>
      <c r="W297" t="e">
        <v>#N/A</v>
      </c>
      <c r="X297">
        <v>28.96</v>
      </c>
    </row>
    <row r="298" spans="1:24" x14ac:dyDescent="0.55000000000000004">
      <c r="A298" s="5">
        <v>36938</v>
      </c>
      <c r="B298">
        <v>5.46</v>
      </c>
      <c r="C298">
        <v>5.0199999999999996</v>
      </c>
      <c r="D298">
        <v>4.95</v>
      </c>
      <c r="E298">
        <v>4.78</v>
      </c>
      <c r="F298">
        <v>4.75</v>
      </c>
      <c r="G298">
        <v>4.79</v>
      </c>
      <c r="H298">
        <v>4.9400000000000004</v>
      </c>
      <c r="I298">
        <v>5.14</v>
      </c>
      <c r="J298">
        <v>5.1100000000000003</v>
      </c>
      <c r="K298">
        <v>5.67</v>
      </c>
      <c r="L298">
        <v>5.46</v>
      </c>
      <c r="M298" t="e">
        <v>#N/A</v>
      </c>
      <c r="N298" t="e">
        <v>#N/A</v>
      </c>
      <c r="O298" t="e">
        <v>#N/A</v>
      </c>
      <c r="P298" t="e">
        <v>#N/A</v>
      </c>
      <c r="Q298">
        <v>5.58</v>
      </c>
      <c r="R298">
        <v>5.5</v>
      </c>
      <c r="S298">
        <v>5.41</v>
      </c>
      <c r="T298">
        <v>5.2975000000000003</v>
      </c>
      <c r="U298">
        <v>5.2949999999999999</v>
      </c>
      <c r="V298" t="e">
        <v>#N/A</v>
      </c>
      <c r="W298" t="e">
        <v>#N/A</v>
      </c>
      <c r="X298">
        <v>29.22</v>
      </c>
    </row>
    <row r="299" spans="1:24" x14ac:dyDescent="0.55000000000000004">
      <c r="A299" s="5">
        <v>36941</v>
      </c>
      <c r="B299" t="e">
        <v>#N/A</v>
      </c>
      <c r="C299" t="e">
        <v>#N/A</v>
      </c>
      <c r="D299" t="e">
        <v>#N/A</v>
      </c>
      <c r="E299" t="e">
        <v>#N/A</v>
      </c>
      <c r="F299" t="e">
        <v>#N/A</v>
      </c>
      <c r="G299" t="e">
        <v>#N/A</v>
      </c>
      <c r="H299" t="e">
        <v>#N/A</v>
      </c>
      <c r="I299" t="e">
        <v>#N/A</v>
      </c>
      <c r="J299" t="e">
        <v>#N/A</v>
      </c>
      <c r="K299" t="e">
        <v>#N/A</v>
      </c>
      <c r="L299" t="e">
        <v>#N/A</v>
      </c>
      <c r="M299" t="e">
        <v>#N/A</v>
      </c>
      <c r="N299" t="e">
        <v>#N/A</v>
      </c>
      <c r="O299" t="e">
        <v>#N/A</v>
      </c>
      <c r="P299" t="e">
        <v>#N/A</v>
      </c>
      <c r="Q299">
        <v>5.5756300000000003</v>
      </c>
      <c r="R299">
        <v>5.4837499999999997</v>
      </c>
      <c r="S299">
        <v>5.3831300000000004</v>
      </c>
      <c r="T299">
        <v>5.2350000000000003</v>
      </c>
      <c r="U299">
        <v>5.1974999999999998</v>
      </c>
      <c r="V299" t="e">
        <v>#N/A</v>
      </c>
      <c r="W299" t="e">
        <v>#N/A</v>
      </c>
      <c r="X299" t="e">
        <v>#N/A</v>
      </c>
    </row>
    <row r="300" spans="1:24" x14ac:dyDescent="0.55000000000000004">
      <c r="A300" s="5">
        <v>36942</v>
      </c>
      <c r="B300">
        <v>5.57</v>
      </c>
      <c r="C300">
        <v>5.04</v>
      </c>
      <c r="D300">
        <v>4.95</v>
      </c>
      <c r="E300">
        <v>4.7699999999999996</v>
      </c>
      <c r="F300">
        <v>4.7300000000000004</v>
      </c>
      <c r="G300">
        <v>4.7699999999999996</v>
      </c>
      <c r="H300">
        <v>4.9400000000000004</v>
      </c>
      <c r="I300">
        <v>5.13</v>
      </c>
      <c r="J300">
        <v>5.1100000000000003</v>
      </c>
      <c r="K300">
        <v>5.66</v>
      </c>
      <c r="L300">
        <v>5.46</v>
      </c>
      <c r="M300" t="e">
        <v>#N/A</v>
      </c>
      <c r="N300" t="e">
        <v>#N/A</v>
      </c>
      <c r="O300" t="e">
        <v>#N/A</v>
      </c>
      <c r="P300" t="e">
        <v>#N/A</v>
      </c>
      <c r="Q300">
        <v>5.57</v>
      </c>
      <c r="R300">
        <v>5.48</v>
      </c>
      <c r="S300">
        <v>5.38</v>
      </c>
      <c r="T300">
        <v>5.2350000000000003</v>
      </c>
      <c r="U300">
        <v>5.2037500000000003</v>
      </c>
      <c r="V300" t="e">
        <v>#N/A</v>
      </c>
      <c r="W300" t="e">
        <v>#N/A</v>
      </c>
      <c r="X300">
        <v>28.6</v>
      </c>
    </row>
    <row r="301" spans="1:24" x14ac:dyDescent="0.55000000000000004">
      <c r="A301" s="5">
        <v>36943</v>
      </c>
      <c r="B301">
        <v>5.5</v>
      </c>
      <c r="C301">
        <v>5.0199999999999996</v>
      </c>
      <c r="D301">
        <v>4.93</v>
      </c>
      <c r="E301">
        <v>4.74</v>
      </c>
      <c r="F301">
        <v>4.68</v>
      </c>
      <c r="G301">
        <v>4.75</v>
      </c>
      <c r="H301">
        <v>4.96</v>
      </c>
      <c r="I301">
        <v>5.16</v>
      </c>
      <c r="J301">
        <v>5.14</v>
      </c>
      <c r="K301">
        <v>5.7</v>
      </c>
      <c r="L301">
        <v>5.49</v>
      </c>
      <c r="M301" t="e">
        <v>#N/A</v>
      </c>
      <c r="N301" t="e">
        <v>#N/A</v>
      </c>
      <c r="O301" t="e">
        <v>#N/A</v>
      </c>
      <c r="P301" t="e">
        <v>#N/A</v>
      </c>
      <c r="Q301">
        <v>5.5612500000000002</v>
      </c>
      <c r="R301">
        <v>5.47</v>
      </c>
      <c r="S301">
        <v>5.37</v>
      </c>
      <c r="T301">
        <v>5.2249999999999996</v>
      </c>
      <c r="U301">
        <v>5.1937499999999996</v>
      </c>
      <c r="V301" t="e">
        <v>#N/A</v>
      </c>
      <c r="W301" t="e">
        <v>#N/A</v>
      </c>
      <c r="X301">
        <v>28.64</v>
      </c>
    </row>
    <row r="302" spans="1:24" x14ac:dyDescent="0.55000000000000004">
      <c r="A302" s="5">
        <v>36944</v>
      </c>
      <c r="B302">
        <v>5.52</v>
      </c>
      <c r="C302">
        <v>5.01</v>
      </c>
      <c r="D302">
        <v>4.87</v>
      </c>
      <c r="E302">
        <v>4.68</v>
      </c>
      <c r="F302">
        <v>4.63</v>
      </c>
      <c r="G302">
        <v>4.72</v>
      </c>
      <c r="H302">
        <v>4.9400000000000004</v>
      </c>
      <c r="I302">
        <v>5.16</v>
      </c>
      <c r="J302">
        <v>5.15</v>
      </c>
      <c r="K302">
        <v>5.72</v>
      </c>
      <c r="L302">
        <v>5.52</v>
      </c>
      <c r="M302" t="e">
        <v>#N/A</v>
      </c>
      <c r="N302" t="e">
        <v>#N/A</v>
      </c>
      <c r="O302" t="e">
        <v>#N/A</v>
      </c>
      <c r="P302" t="e">
        <v>#N/A</v>
      </c>
      <c r="Q302">
        <v>5.53</v>
      </c>
      <c r="R302">
        <v>5.4412500000000001</v>
      </c>
      <c r="S302">
        <v>5.3449999999999998</v>
      </c>
      <c r="T302">
        <v>5.1837499999999999</v>
      </c>
      <c r="U302">
        <v>5.1462500000000002</v>
      </c>
      <c r="V302" t="e">
        <v>#N/A</v>
      </c>
      <c r="W302" t="e">
        <v>#N/A</v>
      </c>
      <c r="X302">
        <v>28.52</v>
      </c>
    </row>
    <row r="303" spans="1:24" x14ac:dyDescent="0.55000000000000004">
      <c r="A303" s="5">
        <v>36945</v>
      </c>
      <c r="B303">
        <v>5.46</v>
      </c>
      <c r="C303">
        <v>4.8899999999999997</v>
      </c>
      <c r="D303">
        <v>4.72</v>
      </c>
      <c r="E303">
        <v>4.58</v>
      </c>
      <c r="F303">
        <v>4.53</v>
      </c>
      <c r="G303">
        <v>4.63</v>
      </c>
      <c r="H303">
        <v>4.8600000000000003</v>
      </c>
      <c r="I303">
        <v>5.1100000000000003</v>
      </c>
      <c r="J303">
        <v>5.0999999999999996</v>
      </c>
      <c r="K303">
        <v>5.66</v>
      </c>
      <c r="L303">
        <v>5.49</v>
      </c>
      <c r="M303" t="e">
        <v>#N/A</v>
      </c>
      <c r="N303" t="e">
        <v>#N/A</v>
      </c>
      <c r="O303" t="e">
        <v>#N/A</v>
      </c>
      <c r="P303" t="e">
        <v>#N/A</v>
      </c>
      <c r="Q303">
        <v>5.4775</v>
      </c>
      <c r="R303">
        <v>5.39</v>
      </c>
      <c r="S303">
        <v>5.3</v>
      </c>
      <c r="T303">
        <v>5.15</v>
      </c>
      <c r="U303">
        <v>5.12</v>
      </c>
      <c r="V303" t="e">
        <v>#N/A</v>
      </c>
      <c r="W303" t="e">
        <v>#N/A</v>
      </c>
      <c r="X303">
        <v>28.83</v>
      </c>
    </row>
    <row r="304" spans="1:24" x14ac:dyDescent="0.55000000000000004">
      <c r="A304" s="5">
        <v>36948</v>
      </c>
      <c r="B304">
        <v>5.55</v>
      </c>
      <c r="C304">
        <v>4.8099999999999996</v>
      </c>
      <c r="D304">
        <v>4.6900000000000004</v>
      </c>
      <c r="E304">
        <v>4.4800000000000004</v>
      </c>
      <c r="F304">
        <v>4.46</v>
      </c>
      <c r="G304">
        <v>4.54</v>
      </c>
      <c r="H304">
        <v>4.8099999999999996</v>
      </c>
      <c r="I304">
        <v>5.05</v>
      </c>
      <c r="J304">
        <v>5.05</v>
      </c>
      <c r="K304">
        <v>5.62</v>
      </c>
      <c r="L304">
        <v>5.45</v>
      </c>
      <c r="M304" t="e">
        <v>#N/A</v>
      </c>
      <c r="N304" t="e">
        <v>#N/A</v>
      </c>
      <c r="O304" t="e">
        <v>#N/A</v>
      </c>
      <c r="P304" t="e">
        <v>#N/A</v>
      </c>
      <c r="Q304">
        <v>5.3812499999999996</v>
      </c>
      <c r="R304">
        <v>5.28</v>
      </c>
      <c r="S304">
        <v>5.1937499999999996</v>
      </c>
      <c r="T304">
        <v>5.04</v>
      </c>
      <c r="U304">
        <v>4.9974999999999996</v>
      </c>
      <c r="V304" t="e">
        <v>#N/A</v>
      </c>
      <c r="W304" t="e">
        <v>#N/A</v>
      </c>
      <c r="X304">
        <v>28.27</v>
      </c>
    </row>
    <row r="305" spans="1:24" x14ac:dyDescent="0.55000000000000004">
      <c r="A305" s="5">
        <v>36949</v>
      </c>
      <c r="B305">
        <v>5.49</v>
      </c>
      <c r="C305">
        <v>4.82</v>
      </c>
      <c r="D305">
        <v>4.6399999999999997</v>
      </c>
      <c r="E305">
        <v>4.47</v>
      </c>
      <c r="F305">
        <v>4.4400000000000004</v>
      </c>
      <c r="G305">
        <v>4.51</v>
      </c>
      <c r="H305">
        <v>4.75</v>
      </c>
      <c r="I305">
        <v>4.97</v>
      </c>
      <c r="J305">
        <v>4.96</v>
      </c>
      <c r="K305">
        <v>5.51</v>
      </c>
      <c r="L305">
        <v>5.34</v>
      </c>
      <c r="M305" t="e">
        <v>#N/A</v>
      </c>
      <c r="N305" t="e">
        <v>#N/A</v>
      </c>
      <c r="O305" t="e">
        <v>#N/A</v>
      </c>
      <c r="P305" t="e">
        <v>#N/A</v>
      </c>
      <c r="Q305">
        <v>5.28125</v>
      </c>
      <c r="R305">
        <v>5.1712499999999997</v>
      </c>
      <c r="S305">
        <v>5.1037499999999998</v>
      </c>
      <c r="T305">
        <v>4.9562499999999998</v>
      </c>
      <c r="U305">
        <v>4.9225000000000003</v>
      </c>
      <c r="V305" t="e">
        <v>#N/A</v>
      </c>
      <c r="W305" t="e">
        <v>#N/A</v>
      </c>
      <c r="X305">
        <v>28.26</v>
      </c>
    </row>
    <row r="306" spans="1:24" x14ac:dyDescent="0.55000000000000004">
      <c r="A306" s="5">
        <v>36950</v>
      </c>
      <c r="B306">
        <v>5.59</v>
      </c>
      <c r="C306">
        <v>4.8499999999999996</v>
      </c>
      <c r="D306">
        <v>4.7</v>
      </c>
      <c r="E306">
        <v>4.47</v>
      </c>
      <c r="F306">
        <v>4.41</v>
      </c>
      <c r="G306">
        <v>4.4800000000000004</v>
      </c>
      <c r="H306">
        <v>4.7</v>
      </c>
      <c r="I306">
        <v>4.93</v>
      </c>
      <c r="J306">
        <v>4.92</v>
      </c>
      <c r="K306">
        <v>5.51</v>
      </c>
      <c r="L306">
        <v>5.34</v>
      </c>
      <c r="M306" t="e">
        <v>#N/A</v>
      </c>
      <c r="N306" t="e">
        <v>#N/A</v>
      </c>
      <c r="O306" t="e">
        <v>#N/A</v>
      </c>
      <c r="P306" t="e">
        <v>#N/A</v>
      </c>
      <c r="Q306">
        <v>5.2074999999999996</v>
      </c>
      <c r="R306">
        <v>5.1187500000000004</v>
      </c>
      <c r="S306">
        <v>5.0525000000000002</v>
      </c>
      <c r="T306">
        <v>4.9074999999999998</v>
      </c>
      <c r="U306">
        <v>4.88375</v>
      </c>
      <c r="V306" t="e">
        <v>#N/A</v>
      </c>
      <c r="W306" t="e">
        <v>#N/A</v>
      </c>
      <c r="X306">
        <v>27.35</v>
      </c>
    </row>
    <row r="307" spans="1:24" x14ac:dyDescent="0.55000000000000004">
      <c r="A307" s="5">
        <v>36951</v>
      </c>
      <c r="B307">
        <v>5.59</v>
      </c>
      <c r="C307">
        <v>4.84</v>
      </c>
      <c r="D307">
        <v>4.68</v>
      </c>
      <c r="E307">
        <v>4.45</v>
      </c>
      <c r="F307">
        <v>4.41</v>
      </c>
      <c r="G307">
        <v>4.4800000000000004</v>
      </c>
      <c r="H307">
        <v>4.67</v>
      </c>
      <c r="I307">
        <v>4.88</v>
      </c>
      <c r="J307">
        <v>4.87</v>
      </c>
      <c r="K307">
        <v>5.45</v>
      </c>
      <c r="L307">
        <v>5.29</v>
      </c>
      <c r="M307" t="e">
        <v>#N/A</v>
      </c>
      <c r="N307" t="e">
        <v>#N/A</v>
      </c>
      <c r="O307" t="e">
        <v>#N/A</v>
      </c>
      <c r="P307" t="e">
        <v>#N/A</v>
      </c>
      <c r="Q307">
        <v>5.2925000000000004</v>
      </c>
      <c r="R307">
        <v>5.15</v>
      </c>
      <c r="S307">
        <v>5.0887500000000001</v>
      </c>
      <c r="T307">
        <v>4.9512499999999999</v>
      </c>
      <c r="U307">
        <v>4.9112499999999999</v>
      </c>
      <c r="V307" t="e">
        <v>#N/A</v>
      </c>
      <c r="W307" t="e">
        <v>#N/A</v>
      </c>
      <c r="X307">
        <v>27.78</v>
      </c>
    </row>
    <row r="308" spans="1:24" x14ac:dyDescent="0.55000000000000004">
      <c r="A308" s="5">
        <v>36952</v>
      </c>
      <c r="B308">
        <v>5.52</v>
      </c>
      <c r="C308">
        <v>4.84</v>
      </c>
      <c r="D308">
        <v>4.6900000000000004</v>
      </c>
      <c r="E308">
        <v>4.4800000000000004</v>
      </c>
      <c r="F308">
        <v>4.4800000000000004</v>
      </c>
      <c r="G308">
        <v>4.53</v>
      </c>
      <c r="H308">
        <v>4.75</v>
      </c>
      <c r="I308">
        <v>4.9800000000000004</v>
      </c>
      <c r="J308">
        <v>4.95</v>
      </c>
      <c r="K308">
        <v>5.55</v>
      </c>
      <c r="L308">
        <v>5.38</v>
      </c>
      <c r="M308" t="e">
        <v>#N/A</v>
      </c>
      <c r="N308" t="e">
        <v>#N/A</v>
      </c>
      <c r="O308" t="e">
        <v>#N/A</v>
      </c>
      <c r="P308" t="e">
        <v>#N/A</v>
      </c>
      <c r="Q308">
        <v>5.29</v>
      </c>
      <c r="R308">
        <v>5.1524999999999999</v>
      </c>
      <c r="S308">
        <v>5.0824999999999996</v>
      </c>
      <c r="T308">
        <v>4.96875</v>
      </c>
      <c r="U308">
        <v>4.93</v>
      </c>
      <c r="V308" t="e">
        <v>#N/A</v>
      </c>
      <c r="W308" t="e">
        <v>#N/A</v>
      </c>
      <c r="X308">
        <v>27.89</v>
      </c>
    </row>
    <row r="309" spans="1:24" x14ac:dyDescent="0.55000000000000004">
      <c r="A309" s="5">
        <v>36955</v>
      </c>
      <c r="B309">
        <v>5.52</v>
      </c>
      <c r="C309">
        <v>4.82</v>
      </c>
      <c r="D309">
        <v>4.7</v>
      </c>
      <c r="E309">
        <v>4.51</v>
      </c>
      <c r="F309">
        <v>4.49</v>
      </c>
      <c r="G309">
        <v>4.57</v>
      </c>
      <c r="H309">
        <v>4.78</v>
      </c>
      <c r="I309">
        <v>5</v>
      </c>
      <c r="J309">
        <v>4.9800000000000004</v>
      </c>
      <c r="K309">
        <v>5.55</v>
      </c>
      <c r="L309">
        <v>5.36</v>
      </c>
      <c r="M309" t="e">
        <v>#N/A</v>
      </c>
      <c r="N309" t="e">
        <v>#N/A</v>
      </c>
      <c r="O309" t="e">
        <v>#N/A</v>
      </c>
      <c r="P309" t="e">
        <v>#N/A</v>
      </c>
      <c r="Q309">
        <v>5.2750000000000004</v>
      </c>
      <c r="R309">
        <v>5.1487499999999997</v>
      </c>
      <c r="S309">
        <v>5.08</v>
      </c>
      <c r="T309">
        <v>4.96</v>
      </c>
      <c r="U309">
        <v>4.93</v>
      </c>
      <c r="V309" t="e">
        <v>#N/A</v>
      </c>
      <c r="W309" t="e">
        <v>#N/A</v>
      </c>
      <c r="X309">
        <v>28.61</v>
      </c>
    </row>
    <row r="310" spans="1:24" x14ac:dyDescent="0.55000000000000004">
      <c r="A310" s="5">
        <v>36956</v>
      </c>
      <c r="B310">
        <v>5.39</v>
      </c>
      <c r="C310">
        <v>4.79</v>
      </c>
      <c r="D310">
        <v>4.68</v>
      </c>
      <c r="E310">
        <v>4.5</v>
      </c>
      <c r="F310">
        <v>4.49</v>
      </c>
      <c r="G310">
        <v>4.55</v>
      </c>
      <c r="H310">
        <v>4.78</v>
      </c>
      <c r="I310">
        <v>5</v>
      </c>
      <c r="J310">
        <v>4.99</v>
      </c>
      <c r="K310">
        <v>5.56</v>
      </c>
      <c r="L310">
        <v>5.38</v>
      </c>
      <c r="M310" t="e">
        <v>#N/A</v>
      </c>
      <c r="N310" t="e">
        <v>#N/A</v>
      </c>
      <c r="O310" t="e">
        <v>#N/A</v>
      </c>
      <c r="P310" t="e">
        <v>#N/A</v>
      </c>
      <c r="Q310">
        <v>5.2712500000000002</v>
      </c>
      <c r="R310">
        <v>5.15</v>
      </c>
      <c r="S310">
        <v>5.09</v>
      </c>
      <c r="T310">
        <v>4.97</v>
      </c>
      <c r="U310">
        <v>4.9562499999999998</v>
      </c>
      <c r="V310" t="e">
        <v>#N/A</v>
      </c>
      <c r="W310" t="e">
        <v>#N/A</v>
      </c>
      <c r="X310">
        <v>28.4</v>
      </c>
    </row>
    <row r="311" spans="1:24" x14ac:dyDescent="0.55000000000000004">
      <c r="A311" s="5">
        <v>36957</v>
      </c>
      <c r="B311">
        <v>5.34</v>
      </c>
      <c r="C311">
        <v>4.6900000000000004</v>
      </c>
      <c r="D311">
        <v>4.63</v>
      </c>
      <c r="E311">
        <v>4.4400000000000004</v>
      </c>
      <c r="F311">
        <v>4.43</v>
      </c>
      <c r="G311">
        <v>4.5</v>
      </c>
      <c r="H311">
        <v>4.72</v>
      </c>
      <c r="I311">
        <v>4.9400000000000004</v>
      </c>
      <c r="J311">
        <v>4.92</v>
      </c>
      <c r="K311">
        <v>5.49</v>
      </c>
      <c r="L311">
        <v>5.32</v>
      </c>
      <c r="M311" t="e">
        <v>#N/A</v>
      </c>
      <c r="N311" t="e">
        <v>#N/A</v>
      </c>
      <c r="O311" t="e">
        <v>#N/A</v>
      </c>
      <c r="P311" t="e">
        <v>#N/A</v>
      </c>
      <c r="Q311">
        <v>5.25875</v>
      </c>
      <c r="R311">
        <v>5.14</v>
      </c>
      <c r="S311">
        <v>5.0737500000000004</v>
      </c>
      <c r="T311">
        <v>4.9437499999999996</v>
      </c>
      <c r="U311">
        <v>4.9024999999999999</v>
      </c>
      <c r="V311" t="e">
        <v>#N/A</v>
      </c>
      <c r="W311" t="e">
        <v>#N/A</v>
      </c>
      <c r="X311">
        <v>28.95</v>
      </c>
    </row>
    <row r="312" spans="1:24" x14ac:dyDescent="0.55000000000000004">
      <c r="A312" s="5">
        <v>36958</v>
      </c>
      <c r="B312">
        <v>5.46</v>
      </c>
      <c r="C312">
        <v>4.68</v>
      </c>
      <c r="D312">
        <v>4.59</v>
      </c>
      <c r="E312">
        <v>4.42</v>
      </c>
      <c r="F312">
        <v>4.43</v>
      </c>
      <c r="G312">
        <v>4.49</v>
      </c>
      <c r="H312">
        <v>4.7</v>
      </c>
      <c r="I312">
        <v>4.9000000000000004</v>
      </c>
      <c r="J312">
        <v>4.8899999999999997</v>
      </c>
      <c r="K312">
        <v>5.48</v>
      </c>
      <c r="L312">
        <v>5.3</v>
      </c>
      <c r="M312" t="e">
        <v>#N/A</v>
      </c>
      <c r="N312" t="e">
        <v>#N/A</v>
      </c>
      <c r="O312" t="e">
        <v>#N/A</v>
      </c>
      <c r="P312" t="e">
        <v>#N/A</v>
      </c>
      <c r="Q312">
        <v>5.2337499999999997</v>
      </c>
      <c r="R312">
        <v>5.12</v>
      </c>
      <c r="S312">
        <v>5.0599999999999996</v>
      </c>
      <c r="T312">
        <v>4.93</v>
      </c>
      <c r="U312">
        <v>4.88063</v>
      </c>
      <c r="V312" t="e">
        <v>#N/A</v>
      </c>
      <c r="W312" t="e">
        <v>#N/A</v>
      </c>
      <c r="X312">
        <v>28.31</v>
      </c>
    </row>
    <row r="313" spans="1:24" x14ac:dyDescent="0.55000000000000004">
      <c r="A313" s="5">
        <v>36959</v>
      </c>
      <c r="B313">
        <v>5.42</v>
      </c>
      <c r="C313">
        <v>4.72</v>
      </c>
      <c r="D313">
        <v>4.63</v>
      </c>
      <c r="E313">
        <v>4.46</v>
      </c>
      <c r="F313">
        <v>4.47</v>
      </c>
      <c r="G313">
        <v>4.53</v>
      </c>
      <c r="H313">
        <v>4.75</v>
      </c>
      <c r="I313">
        <v>4.96</v>
      </c>
      <c r="J313">
        <v>4.95</v>
      </c>
      <c r="K313">
        <v>5.5</v>
      </c>
      <c r="L313">
        <v>5.32</v>
      </c>
      <c r="M313" t="e">
        <v>#N/A</v>
      </c>
      <c r="N313" t="e">
        <v>#N/A</v>
      </c>
      <c r="O313" t="e">
        <v>#N/A</v>
      </c>
      <c r="P313" t="e">
        <v>#N/A</v>
      </c>
      <c r="Q313">
        <v>5.1875</v>
      </c>
      <c r="R313">
        <v>5.0999999999999996</v>
      </c>
      <c r="S313">
        <v>5.04</v>
      </c>
      <c r="T313">
        <v>4.91</v>
      </c>
      <c r="U313">
        <v>4.8612500000000001</v>
      </c>
      <c r="V313" t="e">
        <v>#N/A</v>
      </c>
      <c r="W313" t="e">
        <v>#N/A</v>
      </c>
      <c r="X313">
        <v>27.97</v>
      </c>
    </row>
    <row r="314" spans="1:24" x14ac:dyDescent="0.55000000000000004">
      <c r="A314" s="5">
        <v>36962</v>
      </c>
      <c r="B314">
        <v>5.5</v>
      </c>
      <c r="C314">
        <v>4.66</v>
      </c>
      <c r="D314">
        <v>4.5999999999999996</v>
      </c>
      <c r="E314">
        <v>4.43</v>
      </c>
      <c r="F314">
        <v>4.46</v>
      </c>
      <c r="G314">
        <v>4.54</v>
      </c>
      <c r="H314">
        <v>4.72</v>
      </c>
      <c r="I314">
        <v>4.9400000000000004</v>
      </c>
      <c r="J314">
        <v>4.92</v>
      </c>
      <c r="K314">
        <v>5.48</v>
      </c>
      <c r="L314">
        <v>5.31</v>
      </c>
      <c r="M314" t="e">
        <v>#N/A</v>
      </c>
      <c r="N314" t="e">
        <v>#N/A</v>
      </c>
      <c r="O314" t="e">
        <v>#N/A</v>
      </c>
      <c r="P314" t="e">
        <v>#N/A</v>
      </c>
      <c r="Q314">
        <v>5.1924999999999999</v>
      </c>
      <c r="R314">
        <v>5.1174999999999997</v>
      </c>
      <c r="S314">
        <v>5.0575000000000001</v>
      </c>
      <c r="T314">
        <v>4.9337499999999999</v>
      </c>
      <c r="U314">
        <v>4.9137500000000003</v>
      </c>
      <c r="V314" t="e">
        <v>#N/A</v>
      </c>
      <c r="W314" t="e">
        <v>#N/A</v>
      </c>
      <c r="X314">
        <v>27.91</v>
      </c>
    </row>
    <row r="315" spans="1:24" x14ac:dyDescent="0.55000000000000004">
      <c r="A315" s="5">
        <v>36963</v>
      </c>
      <c r="B315">
        <v>5.5</v>
      </c>
      <c r="C315">
        <v>4.66</v>
      </c>
      <c r="D315">
        <v>4.57</v>
      </c>
      <c r="E315">
        <v>4.43</v>
      </c>
      <c r="F315">
        <v>4.46</v>
      </c>
      <c r="G315">
        <v>4.53</v>
      </c>
      <c r="H315">
        <v>4.75</v>
      </c>
      <c r="I315">
        <v>4.97</v>
      </c>
      <c r="J315">
        <v>4.95</v>
      </c>
      <c r="K315">
        <v>5.5</v>
      </c>
      <c r="L315">
        <v>5.34</v>
      </c>
      <c r="M315" t="e">
        <v>#N/A</v>
      </c>
      <c r="N315" t="e">
        <v>#N/A</v>
      </c>
      <c r="O315" t="e">
        <v>#N/A</v>
      </c>
      <c r="P315" t="e">
        <v>#N/A</v>
      </c>
      <c r="Q315">
        <v>5.1637500000000003</v>
      </c>
      <c r="R315">
        <v>5.0912499999999996</v>
      </c>
      <c r="S315">
        <v>5.0337500000000004</v>
      </c>
      <c r="T315">
        <v>4.8912500000000003</v>
      </c>
      <c r="U315">
        <v>4.8637499999999996</v>
      </c>
      <c r="V315" t="e">
        <v>#N/A</v>
      </c>
      <c r="W315" t="e">
        <v>#N/A</v>
      </c>
      <c r="X315">
        <v>27.45</v>
      </c>
    </row>
    <row r="316" spans="1:24" x14ac:dyDescent="0.55000000000000004">
      <c r="A316" s="5">
        <v>36964</v>
      </c>
      <c r="B316">
        <v>5.48</v>
      </c>
      <c r="C316">
        <v>4.54</v>
      </c>
      <c r="D316">
        <v>4.46</v>
      </c>
      <c r="E316">
        <v>4.29</v>
      </c>
      <c r="F316">
        <v>4.32</v>
      </c>
      <c r="G316">
        <v>4.4000000000000004</v>
      </c>
      <c r="H316">
        <v>4.62</v>
      </c>
      <c r="I316">
        <v>4.8600000000000003</v>
      </c>
      <c r="J316">
        <v>4.84</v>
      </c>
      <c r="K316">
        <v>5.43</v>
      </c>
      <c r="L316">
        <v>5.28</v>
      </c>
      <c r="M316" t="e">
        <v>#N/A</v>
      </c>
      <c r="N316" t="e">
        <v>#N/A</v>
      </c>
      <c r="O316" t="e">
        <v>#N/A</v>
      </c>
      <c r="P316" t="e">
        <v>#N/A</v>
      </c>
      <c r="Q316">
        <v>5.15</v>
      </c>
      <c r="R316">
        <v>5.08</v>
      </c>
      <c r="S316">
        <v>5.0199999999999996</v>
      </c>
      <c r="T316">
        <v>4.8862500000000004</v>
      </c>
      <c r="U316">
        <v>4.8562500000000002</v>
      </c>
      <c r="V316" t="e">
        <v>#N/A</v>
      </c>
      <c r="W316" t="e">
        <v>#N/A</v>
      </c>
      <c r="X316">
        <v>26.49</v>
      </c>
    </row>
    <row r="317" spans="1:24" x14ac:dyDescent="0.55000000000000004">
      <c r="A317" s="5">
        <v>36965</v>
      </c>
      <c r="B317">
        <v>5.52</v>
      </c>
      <c r="C317">
        <v>4.5199999999999996</v>
      </c>
      <c r="D317">
        <v>4.42</v>
      </c>
      <c r="E317">
        <v>4.1900000000000004</v>
      </c>
      <c r="F317">
        <v>4.22</v>
      </c>
      <c r="G317">
        <v>4.3099999999999996</v>
      </c>
      <c r="H317">
        <v>4.55</v>
      </c>
      <c r="I317">
        <v>4.82</v>
      </c>
      <c r="J317">
        <v>4.8099999999999996</v>
      </c>
      <c r="K317">
        <v>5.43</v>
      </c>
      <c r="L317">
        <v>5.29</v>
      </c>
      <c r="M317" t="e">
        <v>#N/A</v>
      </c>
      <c r="N317" t="e">
        <v>#N/A</v>
      </c>
      <c r="O317" t="e">
        <v>#N/A</v>
      </c>
      <c r="P317" t="e">
        <v>#N/A</v>
      </c>
      <c r="Q317">
        <v>5.0562500000000004</v>
      </c>
      <c r="R317">
        <v>4.9850000000000003</v>
      </c>
      <c r="S317">
        <v>4.9424999999999999</v>
      </c>
      <c r="T317">
        <v>4.7850000000000001</v>
      </c>
      <c r="U317">
        <v>4.7537500000000001</v>
      </c>
      <c r="V317" t="e">
        <v>#N/A</v>
      </c>
      <c r="W317" t="e">
        <v>#N/A</v>
      </c>
      <c r="X317">
        <v>26.56</v>
      </c>
    </row>
    <row r="318" spans="1:24" x14ac:dyDescent="0.55000000000000004">
      <c r="A318" s="5">
        <v>36966</v>
      </c>
      <c r="B318">
        <v>5.4</v>
      </c>
      <c r="C318">
        <v>4.54</v>
      </c>
      <c r="D318">
        <v>4.38</v>
      </c>
      <c r="E318">
        <v>4.1900000000000004</v>
      </c>
      <c r="F318">
        <v>4.26</v>
      </c>
      <c r="G318">
        <v>4.3499999999999996</v>
      </c>
      <c r="H318">
        <v>4.54</v>
      </c>
      <c r="I318">
        <v>4.79</v>
      </c>
      <c r="J318">
        <v>4.78</v>
      </c>
      <c r="K318">
        <v>5.41</v>
      </c>
      <c r="L318">
        <v>5.28</v>
      </c>
      <c r="M318" t="e">
        <v>#N/A</v>
      </c>
      <c r="N318" t="e">
        <v>#N/A</v>
      </c>
      <c r="O318" t="e">
        <v>#N/A</v>
      </c>
      <c r="P318" t="e">
        <v>#N/A</v>
      </c>
      <c r="Q318">
        <v>5.0075000000000003</v>
      </c>
      <c r="R318">
        <v>4.9412500000000001</v>
      </c>
      <c r="S318">
        <v>4.9000000000000004</v>
      </c>
      <c r="T318">
        <v>4.7237499999999999</v>
      </c>
      <c r="U318">
        <v>4.6712499999999997</v>
      </c>
      <c r="V318" t="e">
        <v>#N/A</v>
      </c>
      <c r="W318" t="e">
        <v>#N/A</v>
      </c>
      <c r="X318">
        <v>26.68</v>
      </c>
    </row>
    <row r="319" spans="1:24" x14ac:dyDescent="0.55000000000000004">
      <c r="A319" s="5">
        <v>36969</v>
      </c>
      <c r="B319">
        <v>5.38</v>
      </c>
      <c r="C319">
        <v>4.53</v>
      </c>
      <c r="D319">
        <v>4.4000000000000004</v>
      </c>
      <c r="E319">
        <v>4.25</v>
      </c>
      <c r="F319">
        <v>4.32</v>
      </c>
      <c r="G319">
        <v>4.4000000000000004</v>
      </c>
      <c r="H319">
        <v>4.58</v>
      </c>
      <c r="I319">
        <v>4.83</v>
      </c>
      <c r="J319">
        <v>4.82</v>
      </c>
      <c r="K319">
        <v>5.44</v>
      </c>
      <c r="L319">
        <v>5.3</v>
      </c>
      <c r="M319" t="e">
        <v>#N/A</v>
      </c>
      <c r="N319" t="e">
        <v>#N/A</v>
      </c>
      <c r="O319" t="e">
        <v>#N/A</v>
      </c>
      <c r="P319" t="e">
        <v>#N/A</v>
      </c>
      <c r="Q319">
        <v>4.9800000000000004</v>
      </c>
      <c r="R319">
        <v>4.92</v>
      </c>
      <c r="S319">
        <v>4.88</v>
      </c>
      <c r="T319">
        <v>4.7112499999999997</v>
      </c>
      <c r="U319">
        <v>4.6712499999999997</v>
      </c>
      <c r="V319" t="e">
        <v>#N/A</v>
      </c>
      <c r="W319" t="e">
        <v>#N/A</v>
      </c>
      <c r="X319">
        <v>26.17</v>
      </c>
    </row>
    <row r="320" spans="1:24" x14ac:dyDescent="0.55000000000000004">
      <c r="A320" s="5">
        <v>36970</v>
      </c>
      <c r="B320">
        <v>5.14</v>
      </c>
      <c r="C320">
        <v>4.49</v>
      </c>
      <c r="D320">
        <v>4.34</v>
      </c>
      <c r="E320">
        <v>4.18</v>
      </c>
      <c r="F320">
        <v>4.24</v>
      </c>
      <c r="G320">
        <v>4.33</v>
      </c>
      <c r="H320">
        <v>4.5199999999999996</v>
      </c>
      <c r="I320">
        <v>4.78</v>
      </c>
      <c r="J320">
        <v>4.78</v>
      </c>
      <c r="K320">
        <v>5.41</v>
      </c>
      <c r="L320">
        <v>5.27</v>
      </c>
      <c r="M320" t="e">
        <v>#N/A</v>
      </c>
      <c r="N320" t="e">
        <v>#N/A</v>
      </c>
      <c r="O320" t="e">
        <v>#N/A</v>
      </c>
      <c r="P320" t="e">
        <v>#N/A</v>
      </c>
      <c r="Q320">
        <v>4.9800000000000004</v>
      </c>
      <c r="R320">
        <v>4.9212499999999997</v>
      </c>
      <c r="S320">
        <v>4.8862500000000004</v>
      </c>
      <c r="T320">
        <v>4.7300000000000004</v>
      </c>
      <c r="U320">
        <v>4.6987500000000004</v>
      </c>
      <c r="V320" t="e">
        <v>#N/A</v>
      </c>
      <c r="W320" t="e">
        <v>#N/A</v>
      </c>
      <c r="X320">
        <v>25.99</v>
      </c>
    </row>
    <row r="321" spans="1:24" x14ac:dyDescent="0.55000000000000004">
      <c r="A321" s="5">
        <v>36971</v>
      </c>
      <c r="B321">
        <v>5.05</v>
      </c>
      <c r="C321">
        <v>4.3099999999999996</v>
      </c>
      <c r="D321">
        <v>4.29</v>
      </c>
      <c r="E321">
        <v>4.1399999999999997</v>
      </c>
      <c r="F321">
        <v>4.21</v>
      </c>
      <c r="G321">
        <v>4.29</v>
      </c>
      <c r="H321">
        <v>4.49</v>
      </c>
      <c r="I321">
        <v>4.76</v>
      </c>
      <c r="J321">
        <v>4.7699999999999996</v>
      </c>
      <c r="K321">
        <v>5.42</v>
      </c>
      <c r="L321">
        <v>5.28</v>
      </c>
      <c r="M321" t="e">
        <v>#N/A</v>
      </c>
      <c r="N321" t="e">
        <v>#N/A</v>
      </c>
      <c r="O321" t="e">
        <v>#N/A</v>
      </c>
      <c r="P321" t="e">
        <v>#N/A</v>
      </c>
      <c r="Q321">
        <v>5.0562500000000004</v>
      </c>
      <c r="R321">
        <v>4.9587500000000002</v>
      </c>
      <c r="S321">
        <v>4.87</v>
      </c>
      <c r="T321">
        <v>4.6749999999999998</v>
      </c>
      <c r="U321">
        <v>4.6106299999999996</v>
      </c>
      <c r="V321" t="e">
        <v>#N/A</v>
      </c>
      <c r="W321" t="e">
        <v>#N/A</v>
      </c>
      <c r="X321">
        <v>26.43</v>
      </c>
    </row>
    <row r="322" spans="1:24" x14ac:dyDescent="0.55000000000000004">
      <c r="A322" s="5">
        <v>36972</v>
      </c>
      <c r="B322">
        <v>5.04</v>
      </c>
      <c r="C322">
        <v>4.26</v>
      </c>
      <c r="D322">
        <v>4.2699999999999996</v>
      </c>
      <c r="E322">
        <v>4.0999999999999996</v>
      </c>
      <c r="F322">
        <v>4.17</v>
      </c>
      <c r="G322">
        <v>4.26</v>
      </c>
      <c r="H322">
        <v>4.4400000000000004</v>
      </c>
      <c r="I322">
        <v>4.71</v>
      </c>
      <c r="J322">
        <v>4.7300000000000004</v>
      </c>
      <c r="K322">
        <v>5.38</v>
      </c>
      <c r="L322">
        <v>5.25</v>
      </c>
      <c r="M322" t="e">
        <v>#N/A</v>
      </c>
      <c r="N322" t="e">
        <v>#N/A</v>
      </c>
      <c r="O322" t="e">
        <v>#N/A</v>
      </c>
      <c r="P322" t="e">
        <v>#N/A</v>
      </c>
      <c r="Q322">
        <v>5.05</v>
      </c>
      <c r="R322">
        <v>4.9562499999999998</v>
      </c>
      <c r="S322">
        <v>4.8562500000000002</v>
      </c>
      <c r="T322">
        <v>4.6412500000000003</v>
      </c>
      <c r="U322">
        <v>4.5612500000000002</v>
      </c>
      <c r="V322" t="e">
        <v>#N/A</v>
      </c>
      <c r="W322" t="e">
        <v>#N/A</v>
      </c>
      <c r="X322">
        <v>26.19</v>
      </c>
    </row>
    <row r="323" spans="1:24" x14ac:dyDescent="0.55000000000000004">
      <c r="A323" s="5">
        <v>36973</v>
      </c>
      <c r="B323">
        <v>4.9400000000000004</v>
      </c>
      <c r="C323">
        <v>4.29</v>
      </c>
      <c r="D323">
        <v>4.32</v>
      </c>
      <c r="E323">
        <v>4.17</v>
      </c>
      <c r="F323">
        <v>4.24</v>
      </c>
      <c r="G323">
        <v>4.33</v>
      </c>
      <c r="H323">
        <v>4.5199999999999996</v>
      </c>
      <c r="I323">
        <v>4.78</v>
      </c>
      <c r="J323">
        <v>4.8</v>
      </c>
      <c r="K323">
        <v>5.43</v>
      </c>
      <c r="L323">
        <v>5.3</v>
      </c>
      <c r="M323" t="e">
        <v>#N/A</v>
      </c>
      <c r="N323" t="e">
        <v>#N/A</v>
      </c>
      <c r="O323" t="e">
        <v>#N/A</v>
      </c>
      <c r="P323" t="e">
        <v>#N/A</v>
      </c>
      <c r="Q323">
        <v>5.0562500000000004</v>
      </c>
      <c r="R323">
        <v>4.9562499999999998</v>
      </c>
      <c r="S323">
        <v>4.8600000000000003</v>
      </c>
      <c r="T323">
        <v>4.6612499999999999</v>
      </c>
      <c r="U323">
        <v>4.6012500000000003</v>
      </c>
      <c r="V323" t="e">
        <v>#N/A</v>
      </c>
      <c r="W323" t="e">
        <v>#N/A</v>
      </c>
      <c r="X323">
        <v>27.31</v>
      </c>
    </row>
    <row r="324" spans="1:24" x14ac:dyDescent="0.55000000000000004">
      <c r="A324" s="5">
        <v>36976</v>
      </c>
      <c r="B324">
        <v>5.03</v>
      </c>
      <c r="C324">
        <v>4.29</v>
      </c>
      <c r="D324">
        <v>4.26</v>
      </c>
      <c r="E324">
        <v>4.18</v>
      </c>
      <c r="F324">
        <v>4.2699999999999996</v>
      </c>
      <c r="G324">
        <v>4.37</v>
      </c>
      <c r="H324">
        <v>4.5599999999999996</v>
      </c>
      <c r="I324">
        <v>4.82</v>
      </c>
      <c r="J324">
        <v>4.8499999999999996</v>
      </c>
      <c r="K324">
        <v>5.5</v>
      </c>
      <c r="L324">
        <v>5.36</v>
      </c>
      <c r="M324" t="e">
        <v>#N/A</v>
      </c>
      <c r="N324" t="e">
        <v>#N/A</v>
      </c>
      <c r="O324" t="e">
        <v>#N/A</v>
      </c>
      <c r="P324" t="e">
        <v>#N/A</v>
      </c>
      <c r="Q324">
        <v>5.0575000000000001</v>
      </c>
      <c r="R324">
        <v>4.9550000000000001</v>
      </c>
      <c r="S324">
        <v>4.8687500000000004</v>
      </c>
      <c r="T324">
        <v>4.6862500000000002</v>
      </c>
      <c r="U324">
        <v>4.6399999999999997</v>
      </c>
      <c r="V324" t="e">
        <v>#N/A</v>
      </c>
      <c r="W324" t="e">
        <v>#N/A</v>
      </c>
      <c r="X324">
        <v>27.4</v>
      </c>
    </row>
    <row r="325" spans="1:24" x14ac:dyDescent="0.55000000000000004">
      <c r="A325" s="5">
        <v>36977</v>
      </c>
      <c r="B325" t="e">
        <v>#N/A</v>
      </c>
      <c r="C325">
        <v>4.3499999999999996</v>
      </c>
      <c r="D325">
        <v>4.2699999999999996</v>
      </c>
      <c r="E325">
        <v>4.29</v>
      </c>
      <c r="F325">
        <v>4.41</v>
      </c>
      <c r="G325">
        <v>4.51</v>
      </c>
      <c r="H325">
        <v>4.7300000000000004</v>
      </c>
      <c r="I325">
        <v>4.97</v>
      </c>
      <c r="J325">
        <v>5</v>
      </c>
      <c r="K325">
        <v>5.61</v>
      </c>
      <c r="L325">
        <v>5.45</v>
      </c>
      <c r="M325" t="e">
        <v>#N/A</v>
      </c>
      <c r="N325" t="e">
        <v>#N/A</v>
      </c>
      <c r="O325" t="e">
        <v>#N/A</v>
      </c>
      <c r="P325" t="e">
        <v>#N/A</v>
      </c>
      <c r="Q325">
        <v>5.0549999999999997</v>
      </c>
      <c r="R325">
        <v>4.9512499999999999</v>
      </c>
      <c r="S325">
        <v>4.8600000000000003</v>
      </c>
      <c r="T325">
        <v>4.6612499999999999</v>
      </c>
      <c r="U325">
        <v>4.6037499999999998</v>
      </c>
      <c r="V325" t="e">
        <v>#N/A</v>
      </c>
      <c r="W325" t="e">
        <v>#N/A</v>
      </c>
      <c r="X325">
        <v>27.62</v>
      </c>
    </row>
    <row r="326" spans="1:24" x14ac:dyDescent="0.55000000000000004">
      <c r="A326" s="5">
        <v>36978</v>
      </c>
      <c r="B326">
        <v>5.05</v>
      </c>
      <c r="C326">
        <v>4.34</v>
      </c>
      <c r="D326">
        <v>4.17</v>
      </c>
      <c r="E326">
        <v>4.22</v>
      </c>
      <c r="F326">
        <v>4.3</v>
      </c>
      <c r="G326">
        <v>4.42</v>
      </c>
      <c r="H326">
        <v>4.68</v>
      </c>
      <c r="I326">
        <v>4.9400000000000004</v>
      </c>
      <c r="J326">
        <v>4.97</v>
      </c>
      <c r="K326">
        <v>5.61</v>
      </c>
      <c r="L326">
        <v>5.47</v>
      </c>
      <c r="M326" t="e">
        <v>#N/A</v>
      </c>
      <c r="N326" t="e">
        <v>#N/A</v>
      </c>
      <c r="O326" t="e">
        <v>#N/A</v>
      </c>
      <c r="P326" t="e">
        <v>#N/A</v>
      </c>
      <c r="Q326">
        <v>5.0837500000000002</v>
      </c>
      <c r="R326">
        <v>4.9887499999999996</v>
      </c>
      <c r="S326">
        <v>4.9024999999999999</v>
      </c>
      <c r="T326">
        <v>4.7487500000000002</v>
      </c>
      <c r="U326">
        <v>4.7175000000000002</v>
      </c>
      <c r="V326" t="e">
        <v>#N/A</v>
      </c>
      <c r="W326" t="e">
        <v>#N/A</v>
      </c>
      <c r="X326">
        <v>26.43</v>
      </c>
    </row>
    <row r="327" spans="1:24" x14ac:dyDescent="0.55000000000000004">
      <c r="A327" s="5">
        <v>36979</v>
      </c>
      <c r="B327">
        <v>5.19</v>
      </c>
      <c r="C327">
        <v>4.32</v>
      </c>
      <c r="D327">
        <v>4.1399999999999997</v>
      </c>
      <c r="E327">
        <v>4.16</v>
      </c>
      <c r="F327">
        <v>4.2699999999999996</v>
      </c>
      <c r="G327">
        <v>4.4000000000000004</v>
      </c>
      <c r="H327">
        <v>4.67</v>
      </c>
      <c r="I327">
        <v>4.93</v>
      </c>
      <c r="J327">
        <v>4.9800000000000004</v>
      </c>
      <c r="K327">
        <v>5.63</v>
      </c>
      <c r="L327">
        <v>5.48</v>
      </c>
      <c r="M327" t="e">
        <v>#N/A</v>
      </c>
      <c r="N327" t="e">
        <v>#N/A</v>
      </c>
      <c r="O327" t="e">
        <v>#N/A</v>
      </c>
      <c r="P327" t="e">
        <v>#N/A</v>
      </c>
      <c r="Q327">
        <v>5.0787500000000003</v>
      </c>
      <c r="R327">
        <v>4.9775</v>
      </c>
      <c r="S327">
        <v>4.8762499999999998</v>
      </c>
      <c r="T327">
        <v>4.71</v>
      </c>
      <c r="U327">
        <v>4.6662499999999998</v>
      </c>
      <c r="V327" t="e">
        <v>#N/A</v>
      </c>
      <c r="W327" t="e">
        <v>#N/A</v>
      </c>
      <c r="X327">
        <v>26.47</v>
      </c>
    </row>
    <row r="328" spans="1:24" x14ac:dyDescent="0.55000000000000004">
      <c r="A328" s="5">
        <v>36980</v>
      </c>
      <c r="B328">
        <v>5.29</v>
      </c>
      <c r="C328">
        <v>4.3</v>
      </c>
      <c r="D328">
        <v>4.09</v>
      </c>
      <c r="E328">
        <v>4.09</v>
      </c>
      <c r="F328">
        <v>4.18</v>
      </c>
      <c r="G328">
        <v>4.33</v>
      </c>
      <c r="H328">
        <v>4.62</v>
      </c>
      <c r="I328">
        <v>4.8600000000000003</v>
      </c>
      <c r="J328">
        <v>4.93</v>
      </c>
      <c r="K328">
        <v>5.6</v>
      </c>
      <c r="L328">
        <v>5.46</v>
      </c>
      <c r="M328" t="e">
        <v>#N/A</v>
      </c>
      <c r="N328" t="e">
        <v>#N/A</v>
      </c>
      <c r="O328" t="e">
        <v>#N/A</v>
      </c>
      <c r="P328" t="e">
        <v>#N/A</v>
      </c>
      <c r="Q328">
        <v>5.08</v>
      </c>
      <c r="R328">
        <v>4.9775</v>
      </c>
      <c r="S328">
        <v>4.8787500000000001</v>
      </c>
      <c r="T328">
        <v>4.71</v>
      </c>
      <c r="U328">
        <v>4.6675000000000004</v>
      </c>
      <c r="V328" t="e">
        <v>#N/A</v>
      </c>
      <c r="W328" t="e">
        <v>#N/A</v>
      </c>
      <c r="X328">
        <v>26.37</v>
      </c>
    </row>
    <row r="329" spans="1:24" x14ac:dyDescent="0.55000000000000004">
      <c r="A329" s="5">
        <v>36983</v>
      </c>
      <c r="B329">
        <v>5.3</v>
      </c>
      <c r="C329">
        <v>4.22</v>
      </c>
      <c r="D329">
        <v>4.16</v>
      </c>
      <c r="E329">
        <v>4.0999999999999996</v>
      </c>
      <c r="F329">
        <v>4.22</v>
      </c>
      <c r="G329">
        <v>4.37</v>
      </c>
      <c r="H329">
        <v>4.66</v>
      </c>
      <c r="I329">
        <v>4.92</v>
      </c>
      <c r="J329">
        <v>4.9800000000000004</v>
      </c>
      <c r="K329">
        <v>5.64</v>
      </c>
      <c r="L329">
        <v>5.49</v>
      </c>
      <c r="M329" t="e">
        <v>#N/A</v>
      </c>
      <c r="N329" t="e">
        <v>#N/A</v>
      </c>
      <c r="O329" t="e">
        <v>#N/A</v>
      </c>
      <c r="P329" t="e">
        <v>#N/A</v>
      </c>
      <c r="Q329">
        <v>5.0562500000000004</v>
      </c>
      <c r="R329">
        <v>4.94625</v>
      </c>
      <c r="S329">
        <v>4.84</v>
      </c>
      <c r="T329">
        <v>4.6425000000000001</v>
      </c>
      <c r="U329">
        <v>4.5824999999999996</v>
      </c>
      <c r="V329" t="e">
        <v>#N/A</v>
      </c>
      <c r="W329" t="e">
        <v>#N/A</v>
      </c>
      <c r="X329">
        <v>25.7</v>
      </c>
    </row>
    <row r="330" spans="1:24" x14ac:dyDescent="0.55000000000000004">
      <c r="A330" s="5">
        <v>36984</v>
      </c>
      <c r="B330">
        <v>5.0999999999999996</v>
      </c>
      <c r="C330">
        <v>4.1500000000000004</v>
      </c>
      <c r="D330">
        <v>4.09</v>
      </c>
      <c r="E330">
        <v>4.01</v>
      </c>
      <c r="F330">
        <v>4.1500000000000004</v>
      </c>
      <c r="G330">
        <v>4.3</v>
      </c>
      <c r="H330">
        <v>4.5999999999999996</v>
      </c>
      <c r="I330">
        <v>4.87</v>
      </c>
      <c r="J330">
        <v>4.9400000000000004</v>
      </c>
      <c r="K330">
        <v>5.62</v>
      </c>
      <c r="L330">
        <v>5.48</v>
      </c>
      <c r="M330" t="e">
        <v>#N/A</v>
      </c>
      <c r="N330" t="e">
        <v>#N/A</v>
      </c>
      <c r="O330" t="e">
        <v>#N/A</v>
      </c>
      <c r="P330" t="e">
        <v>#N/A</v>
      </c>
      <c r="Q330">
        <v>5.0612500000000002</v>
      </c>
      <c r="R330">
        <v>4.95</v>
      </c>
      <c r="S330">
        <v>4.8462500000000004</v>
      </c>
      <c r="T330">
        <v>4.6631299999999998</v>
      </c>
      <c r="U330">
        <v>4.6187500000000004</v>
      </c>
      <c r="V330" t="e">
        <v>#N/A</v>
      </c>
      <c r="W330" t="e">
        <v>#N/A</v>
      </c>
      <c r="X330">
        <v>26.65</v>
      </c>
    </row>
    <row r="331" spans="1:24" x14ac:dyDescent="0.55000000000000004">
      <c r="A331" s="5">
        <v>36985</v>
      </c>
      <c r="B331">
        <v>5.01</v>
      </c>
      <c r="C331">
        <v>4.0999999999999996</v>
      </c>
      <c r="D331">
        <v>4.05</v>
      </c>
      <c r="E331">
        <v>3.97</v>
      </c>
      <c r="F331">
        <v>4.12</v>
      </c>
      <c r="G331">
        <v>4.2699999999999996</v>
      </c>
      <c r="H331">
        <v>4.58</v>
      </c>
      <c r="I331">
        <v>4.8600000000000003</v>
      </c>
      <c r="J331">
        <v>4.9400000000000004</v>
      </c>
      <c r="K331">
        <v>5.62</v>
      </c>
      <c r="L331">
        <v>5.5</v>
      </c>
      <c r="M331" t="e">
        <v>#N/A</v>
      </c>
      <c r="N331" t="e">
        <v>#N/A</v>
      </c>
      <c r="O331" t="e">
        <v>#N/A</v>
      </c>
      <c r="P331" t="e">
        <v>#N/A</v>
      </c>
      <c r="Q331">
        <v>5.0525000000000002</v>
      </c>
      <c r="R331">
        <v>4.92875</v>
      </c>
      <c r="S331">
        <v>4.8099999999999996</v>
      </c>
      <c r="T331">
        <v>4.5975000000000001</v>
      </c>
      <c r="U331">
        <v>4.5412499999999998</v>
      </c>
      <c r="V331" t="e">
        <v>#N/A</v>
      </c>
      <c r="W331" t="e">
        <v>#N/A</v>
      </c>
      <c r="X331">
        <v>27.16</v>
      </c>
    </row>
    <row r="332" spans="1:24" x14ac:dyDescent="0.55000000000000004">
      <c r="A332" s="5">
        <v>36986</v>
      </c>
      <c r="B332">
        <v>5.04</v>
      </c>
      <c r="C332">
        <v>4.1100000000000003</v>
      </c>
      <c r="D332">
        <v>4.08</v>
      </c>
      <c r="E332">
        <v>4.01</v>
      </c>
      <c r="F332">
        <v>4.1900000000000004</v>
      </c>
      <c r="G332">
        <v>4.33</v>
      </c>
      <c r="H332">
        <v>4.63</v>
      </c>
      <c r="I332">
        <v>4.91</v>
      </c>
      <c r="J332">
        <v>4.9800000000000004</v>
      </c>
      <c r="K332">
        <v>5.66</v>
      </c>
      <c r="L332">
        <v>5.53</v>
      </c>
      <c r="M332" t="e">
        <v>#N/A</v>
      </c>
      <c r="N332" t="e">
        <v>#N/A</v>
      </c>
      <c r="O332" t="e">
        <v>#N/A</v>
      </c>
      <c r="P332" t="e">
        <v>#N/A</v>
      </c>
      <c r="Q332">
        <v>5.0525000000000002</v>
      </c>
      <c r="R332">
        <v>4.9187500000000002</v>
      </c>
      <c r="S332">
        <v>4.80375</v>
      </c>
      <c r="T332">
        <v>4.59</v>
      </c>
      <c r="U332">
        <v>4.54</v>
      </c>
      <c r="V332" t="e">
        <v>#N/A</v>
      </c>
      <c r="W332" t="e">
        <v>#N/A</v>
      </c>
      <c r="X332">
        <v>27.24</v>
      </c>
    </row>
    <row r="333" spans="1:24" x14ac:dyDescent="0.55000000000000004">
      <c r="A333" s="5">
        <v>36987</v>
      </c>
      <c r="B333">
        <v>4.9400000000000004</v>
      </c>
      <c r="C333">
        <v>3.94</v>
      </c>
      <c r="D333">
        <v>3.95</v>
      </c>
      <c r="E333">
        <v>3.9</v>
      </c>
      <c r="F333">
        <v>4.07</v>
      </c>
      <c r="G333">
        <v>4.22</v>
      </c>
      <c r="H333">
        <v>4.5199999999999996</v>
      </c>
      <c r="I333">
        <v>4.8</v>
      </c>
      <c r="J333">
        <v>4.8899999999999997</v>
      </c>
      <c r="K333">
        <v>5.57</v>
      </c>
      <c r="L333">
        <v>5.46</v>
      </c>
      <c r="M333" t="e">
        <v>#N/A</v>
      </c>
      <c r="N333" t="e">
        <v>#N/A</v>
      </c>
      <c r="O333" t="e">
        <v>#N/A</v>
      </c>
      <c r="P333" t="e">
        <v>#N/A</v>
      </c>
      <c r="Q333">
        <v>5.0512499999999996</v>
      </c>
      <c r="R333">
        <v>4.92</v>
      </c>
      <c r="S333">
        <v>4.8062500000000004</v>
      </c>
      <c r="T333">
        <v>4.6012500000000003</v>
      </c>
      <c r="U333">
        <v>4.5599999999999996</v>
      </c>
      <c r="V333" t="e">
        <v>#N/A</v>
      </c>
      <c r="W333" t="e">
        <v>#N/A</v>
      </c>
      <c r="X333">
        <v>27.07</v>
      </c>
    </row>
    <row r="334" spans="1:24" x14ac:dyDescent="0.55000000000000004">
      <c r="A334" s="5">
        <v>36990</v>
      </c>
      <c r="B334">
        <v>4.9800000000000004</v>
      </c>
      <c r="C334">
        <v>3.93</v>
      </c>
      <c r="D334">
        <v>3.95</v>
      </c>
      <c r="E334">
        <v>3.94</v>
      </c>
      <c r="F334">
        <v>4.0999999999999996</v>
      </c>
      <c r="G334">
        <v>4.26</v>
      </c>
      <c r="H334">
        <v>4.5599999999999996</v>
      </c>
      <c r="I334">
        <v>4.83</v>
      </c>
      <c r="J334">
        <v>4.93</v>
      </c>
      <c r="K334">
        <v>5.61</v>
      </c>
      <c r="L334">
        <v>5.5</v>
      </c>
      <c r="M334" t="e">
        <v>#N/A</v>
      </c>
      <c r="N334" t="e">
        <v>#N/A</v>
      </c>
      <c r="O334" t="e">
        <v>#N/A</v>
      </c>
      <c r="P334" t="e">
        <v>#N/A</v>
      </c>
      <c r="Q334">
        <v>5.0199999999999996</v>
      </c>
      <c r="R334">
        <v>4.84375</v>
      </c>
      <c r="S334">
        <v>4.74125</v>
      </c>
      <c r="T334">
        <v>4.5199999999999996</v>
      </c>
      <c r="U334">
        <v>4.4612499999999997</v>
      </c>
      <c r="V334" t="e">
        <v>#N/A</v>
      </c>
      <c r="W334" t="e">
        <v>#N/A</v>
      </c>
      <c r="X334">
        <v>27.45</v>
      </c>
    </row>
    <row r="335" spans="1:24" x14ac:dyDescent="0.55000000000000004">
      <c r="A335" s="5">
        <v>36991</v>
      </c>
      <c r="B335">
        <v>4.96</v>
      </c>
      <c r="C335">
        <v>3.94</v>
      </c>
      <c r="D335">
        <v>4</v>
      </c>
      <c r="E335">
        <v>4.04</v>
      </c>
      <c r="F335">
        <v>4.24</v>
      </c>
      <c r="G335">
        <v>4.4000000000000004</v>
      </c>
      <c r="H335">
        <v>4.7</v>
      </c>
      <c r="I335">
        <v>4.99</v>
      </c>
      <c r="J335">
        <v>5.09</v>
      </c>
      <c r="K335">
        <v>5.76</v>
      </c>
      <c r="L335">
        <v>5.63</v>
      </c>
      <c r="M335" t="e">
        <v>#N/A</v>
      </c>
      <c r="N335" t="e">
        <v>#N/A</v>
      </c>
      <c r="O335" t="e">
        <v>#N/A</v>
      </c>
      <c r="P335" t="e">
        <v>#N/A</v>
      </c>
      <c r="Q335">
        <v>5.0199999999999996</v>
      </c>
      <c r="R335">
        <v>4.84</v>
      </c>
      <c r="S335">
        <v>4.74</v>
      </c>
      <c r="T335">
        <v>4.53</v>
      </c>
      <c r="U335">
        <v>4.4800000000000004</v>
      </c>
      <c r="V335" t="e">
        <v>#N/A</v>
      </c>
      <c r="W335" t="e">
        <v>#N/A</v>
      </c>
      <c r="X335">
        <v>28.47</v>
      </c>
    </row>
    <row r="336" spans="1:24" x14ac:dyDescent="0.55000000000000004">
      <c r="A336" s="5">
        <v>36992</v>
      </c>
      <c r="B336">
        <v>4.95</v>
      </c>
      <c r="C336">
        <v>4.08</v>
      </c>
      <c r="D336">
        <v>4.1100000000000003</v>
      </c>
      <c r="E336">
        <v>4.1100000000000003</v>
      </c>
      <c r="F336">
        <v>4.29</v>
      </c>
      <c r="G336">
        <v>4.4400000000000004</v>
      </c>
      <c r="H336">
        <v>4.75</v>
      </c>
      <c r="I336">
        <v>5.0199999999999996</v>
      </c>
      <c r="J336">
        <v>5.12</v>
      </c>
      <c r="K336">
        <v>5.75</v>
      </c>
      <c r="L336">
        <v>5.6</v>
      </c>
      <c r="M336" t="e">
        <v>#N/A</v>
      </c>
      <c r="N336" t="e">
        <v>#N/A</v>
      </c>
      <c r="O336" t="e">
        <v>#N/A</v>
      </c>
      <c r="P336" t="e">
        <v>#N/A</v>
      </c>
      <c r="Q336">
        <v>5.0225</v>
      </c>
      <c r="R336">
        <v>4.8499999999999996</v>
      </c>
      <c r="S336">
        <v>4.76</v>
      </c>
      <c r="T336">
        <v>4.5893800000000002</v>
      </c>
      <c r="U336">
        <v>4.57</v>
      </c>
      <c r="V336" t="e">
        <v>#N/A</v>
      </c>
      <c r="W336" t="e">
        <v>#N/A</v>
      </c>
      <c r="X336">
        <v>28.42</v>
      </c>
    </row>
    <row r="337" spans="1:24" x14ac:dyDescent="0.55000000000000004">
      <c r="A337" s="5">
        <v>36993</v>
      </c>
      <c r="B337">
        <v>5.0199999999999996</v>
      </c>
      <c r="C337">
        <v>4.01</v>
      </c>
      <c r="D337">
        <v>4.1100000000000003</v>
      </c>
      <c r="E337">
        <v>4.17</v>
      </c>
      <c r="F337">
        <v>4.3600000000000003</v>
      </c>
      <c r="G337">
        <v>4.5199999999999996</v>
      </c>
      <c r="H337">
        <v>4.83</v>
      </c>
      <c r="I337">
        <v>5.09</v>
      </c>
      <c r="J337">
        <v>5.17</v>
      </c>
      <c r="K337">
        <v>5.77</v>
      </c>
      <c r="L337">
        <v>5.61</v>
      </c>
      <c r="M337" t="e">
        <v>#N/A</v>
      </c>
      <c r="N337" t="e">
        <v>#N/A</v>
      </c>
      <c r="O337" t="e">
        <v>#N/A</v>
      </c>
      <c r="P337" t="e">
        <v>#N/A</v>
      </c>
      <c r="Q337">
        <v>5.0387500000000003</v>
      </c>
      <c r="R337">
        <v>4.8674999999999997</v>
      </c>
      <c r="S337">
        <v>4.7787499999999996</v>
      </c>
      <c r="T337">
        <v>4.6462500000000002</v>
      </c>
      <c r="U337">
        <v>4.6456299999999997</v>
      </c>
      <c r="V337" t="e">
        <v>#N/A</v>
      </c>
      <c r="W337" t="e">
        <v>#N/A</v>
      </c>
      <c r="X337">
        <v>28.75</v>
      </c>
    </row>
    <row r="338" spans="1:24" x14ac:dyDescent="0.55000000000000004">
      <c r="A338" s="5">
        <v>36994</v>
      </c>
      <c r="B338">
        <v>5.01</v>
      </c>
      <c r="C338" t="e">
        <v>#N/A</v>
      </c>
      <c r="D338" t="e">
        <v>#N/A</v>
      </c>
      <c r="E338" t="e">
        <v>#N/A</v>
      </c>
      <c r="F338" t="e">
        <v>#N/A</v>
      </c>
      <c r="G338" t="e">
        <v>#N/A</v>
      </c>
      <c r="H338" t="e">
        <v>#N/A</v>
      </c>
      <c r="I338" t="e">
        <v>#N/A</v>
      </c>
      <c r="J338" t="e">
        <v>#N/A</v>
      </c>
      <c r="K338" t="e">
        <v>#N/A</v>
      </c>
      <c r="L338" t="e">
        <v>#N/A</v>
      </c>
      <c r="M338" t="e">
        <v>#N/A</v>
      </c>
      <c r="N338" t="e">
        <v>#N/A</v>
      </c>
      <c r="O338" t="e">
        <v>#N/A</v>
      </c>
      <c r="P338" t="e">
        <v>#N/A</v>
      </c>
      <c r="Q338" t="e">
        <v>#N/A</v>
      </c>
      <c r="R338" t="e">
        <v>#N/A</v>
      </c>
      <c r="S338" t="e">
        <v>#N/A</v>
      </c>
      <c r="T338" t="e">
        <v>#N/A</v>
      </c>
      <c r="U338" t="e">
        <v>#N/A</v>
      </c>
      <c r="V338" t="e">
        <v>#N/A</v>
      </c>
      <c r="W338" t="e">
        <v>#N/A</v>
      </c>
      <c r="X338" t="e">
        <v>#N/A</v>
      </c>
    </row>
    <row r="339" spans="1:24" x14ac:dyDescent="0.55000000000000004">
      <c r="A339" s="5">
        <v>36997</v>
      </c>
      <c r="B339">
        <v>5.17</v>
      </c>
      <c r="C339">
        <v>4.1500000000000004</v>
      </c>
      <c r="D339">
        <v>4.21</v>
      </c>
      <c r="E339">
        <v>4.26</v>
      </c>
      <c r="F339">
        <v>4.49</v>
      </c>
      <c r="G339">
        <v>4.6500000000000004</v>
      </c>
      <c r="H339">
        <v>4.9400000000000004</v>
      </c>
      <c r="I339">
        <v>5.2</v>
      </c>
      <c r="J339">
        <v>5.28</v>
      </c>
      <c r="K339">
        <v>5.86</v>
      </c>
      <c r="L339">
        <v>5.7</v>
      </c>
      <c r="M339" t="e">
        <v>#N/A</v>
      </c>
      <c r="N339" t="e">
        <v>#N/A</v>
      </c>
      <c r="O339" t="e">
        <v>#N/A</v>
      </c>
      <c r="P339" t="e">
        <v>#N/A</v>
      </c>
      <c r="Q339" t="e">
        <v>#N/A</v>
      </c>
      <c r="R339" t="e">
        <v>#N/A</v>
      </c>
      <c r="S339" t="e">
        <v>#N/A</v>
      </c>
      <c r="T339" t="e">
        <v>#N/A</v>
      </c>
      <c r="U339" t="e">
        <v>#N/A</v>
      </c>
      <c r="V339" t="e">
        <v>#N/A</v>
      </c>
      <c r="W339" t="e">
        <v>#N/A</v>
      </c>
      <c r="X339">
        <v>28.81</v>
      </c>
    </row>
    <row r="340" spans="1:24" x14ac:dyDescent="0.55000000000000004">
      <c r="A340" s="5">
        <v>36998</v>
      </c>
      <c r="B340">
        <v>4.99</v>
      </c>
      <c r="C340">
        <v>4.12</v>
      </c>
      <c r="D340">
        <v>4.16</v>
      </c>
      <c r="E340">
        <v>4.17</v>
      </c>
      <c r="F340">
        <v>4.41</v>
      </c>
      <c r="G340">
        <v>4.57</v>
      </c>
      <c r="H340">
        <v>4.87</v>
      </c>
      <c r="I340">
        <v>5.12</v>
      </c>
      <c r="J340">
        <v>5.21</v>
      </c>
      <c r="K340">
        <v>5.8</v>
      </c>
      <c r="L340">
        <v>5.65</v>
      </c>
      <c r="M340" t="e">
        <v>#N/A</v>
      </c>
      <c r="N340" t="e">
        <v>#N/A</v>
      </c>
      <c r="O340" t="e">
        <v>#N/A</v>
      </c>
      <c r="P340" t="e">
        <v>#N/A</v>
      </c>
      <c r="Q340">
        <v>5.0487500000000001</v>
      </c>
      <c r="R340">
        <v>4.8862500000000004</v>
      </c>
      <c r="S340">
        <v>4.8087499999999999</v>
      </c>
      <c r="T340">
        <v>4.6837499999999999</v>
      </c>
      <c r="U340">
        <v>4.7137500000000001</v>
      </c>
      <c r="V340" t="e">
        <v>#N/A</v>
      </c>
      <c r="W340" t="e">
        <v>#N/A</v>
      </c>
      <c r="X340">
        <v>27.89</v>
      </c>
    </row>
    <row r="341" spans="1:24" x14ac:dyDescent="0.55000000000000004">
      <c r="A341" s="5">
        <v>36999</v>
      </c>
      <c r="B341">
        <v>4.67</v>
      </c>
      <c r="C341">
        <v>3.91</v>
      </c>
      <c r="D341">
        <v>3.95</v>
      </c>
      <c r="E341">
        <v>3.97</v>
      </c>
      <c r="F341">
        <v>4.26</v>
      </c>
      <c r="G341">
        <v>4.43</v>
      </c>
      <c r="H341">
        <v>4.75</v>
      </c>
      <c r="I341">
        <v>5.0199999999999996</v>
      </c>
      <c r="J341">
        <v>5.14</v>
      </c>
      <c r="K341">
        <v>5.79</v>
      </c>
      <c r="L341">
        <v>5.65</v>
      </c>
      <c r="M341" t="e">
        <v>#N/A</v>
      </c>
      <c r="N341" t="e">
        <v>#N/A</v>
      </c>
      <c r="O341" t="e">
        <v>#N/A</v>
      </c>
      <c r="P341" t="e">
        <v>#N/A</v>
      </c>
      <c r="Q341">
        <v>5.05</v>
      </c>
      <c r="R341">
        <v>4.9000000000000004</v>
      </c>
      <c r="S341">
        <v>4.8274999999999997</v>
      </c>
      <c r="T341">
        <v>4.74</v>
      </c>
      <c r="U341">
        <v>4.7975000000000003</v>
      </c>
      <c r="V341" t="e">
        <v>#N/A</v>
      </c>
      <c r="W341" t="e">
        <v>#N/A</v>
      </c>
      <c r="X341">
        <v>27.83</v>
      </c>
    </row>
    <row r="342" spans="1:24" x14ac:dyDescent="0.55000000000000004">
      <c r="A342" s="5">
        <v>37000</v>
      </c>
      <c r="B342">
        <v>4.47</v>
      </c>
      <c r="C342">
        <v>3.87</v>
      </c>
      <c r="D342">
        <v>3.94</v>
      </c>
      <c r="E342">
        <v>3.94</v>
      </c>
      <c r="F342">
        <v>4.29</v>
      </c>
      <c r="G342">
        <v>4.5</v>
      </c>
      <c r="H342">
        <v>4.8600000000000003</v>
      </c>
      <c r="I342">
        <v>5.15</v>
      </c>
      <c r="J342">
        <v>5.27</v>
      </c>
      <c r="K342">
        <v>5.91</v>
      </c>
      <c r="L342">
        <v>5.77</v>
      </c>
      <c r="M342" t="e">
        <v>#N/A</v>
      </c>
      <c r="N342" t="e">
        <v>#N/A</v>
      </c>
      <c r="O342" t="e">
        <v>#N/A</v>
      </c>
      <c r="P342" t="e">
        <v>#N/A</v>
      </c>
      <c r="Q342">
        <v>4.5212500000000002</v>
      </c>
      <c r="R342">
        <v>4.4524999999999997</v>
      </c>
      <c r="S342">
        <v>4.41</v>
      </c>
      <c r="T342">
        <v>4.3250000000000002</v>
      </c>
      <c r="U342">
        <v>4.38</v>
      </c>
      <c r="V342" t="e">
        <v>#N/A</v>
      </c>
      <c r="W342" t="e">
        <v>#N/A</v>
      </c>
      <c r="X342">
        <v>27.92</v>
      </c>
    </row>
    <row r="343" spans="1:24" x14ac:dyDescent="0.55000000000000004">
      <c r="A343" s="5">
        <v>37001</v>
      </c>
      <c r="B343">
        <v>4.38</v>
      </c>
      <c r="C343">
        <v>3.77</v>
      </c>
      <c r="D343">
        <v>3.83</v>
      </c>
      <c r="E343">
        <v>3.88</v>
      </c>
      <c r="F343">
        <v>4.26</v>
      </c>
      <c r="G343">
        <v>4.5</v>
      </c>
      <c r="H343">
        <v>4.88</v>
      </c>
      <c r="I343">
        <v>5.16</v>
      </c>
      <c r="J343">
        <v>5.29</v>
      </c>
      <c r="K343">
        <v>5.92</v>
      </c>
      <c r="L343">
        <v>5.79</v>
      </c>
      <c r="M343" t="e">
        <v>#N/A</v>
      </c>
      <c r="N343" t="e">
        <v>#N/A</v>
      </c>
      <c r="O343" t="e">
        <v>#N/A</v>
      </c>
      <c r="P343" t="e">
        <v>#N/A</v>
      </c>
      <c r="Q343">
        <v>4.5262500000000001</v>
      </c>
      <c r="R343">
        <v>4.46</v>
      </c>
      <c r="S343">
        <v>4.4175000000000004</v>
      </c>
      <c r="T343">
        <v>4.3412499999999996</v>
      </c>
      <c r="U343">
        <v>4.4325000000000001</v>
      </c>
      <c r="V343" t="e">
        <v>#N/A</v>
      </c>
      <c r="W343" t="e">
        <v>#N/A</v>
      </c>
      <c r="X343">
        <v>27</v>
      </c>
    </row>
    <row r="344" spans="1:24" x14ac:dyDescent="0.55000000000000004">
      <c r="A344" s="5">
        <v>37004</v>
      </c>
      <c r="B344">
        <v>4.4000000000000004</v>
      </c>
      <c r="C344">
        <v>3.75</v>
      </c>
      <c r="D344">
        <v>3.78</v>
      </c>
      <c r="E344">
        <v>3.77</v>
      </c>
      <c r="F344">
        <v>4.1500000000000004</v>
      </c>
      <c r="G344">
        <v>4.38</v>
      </c>
      <c r="H344">
        <v>4.78</v>
      </c>
      <c r="I344">
        <v>5.0599999999999996</v>
      </c>
      <c r="J344">
        <v>5.2</v>
      </c>
      <c r="K344">
        <v>5.84</v>
      </c>
      <c r="L344">
        <v>5.73</v>
      </c>
      <c r="M344" t="e">
        <v>#N/A</v>
      </c>
      <c r="N344" t="e">
        <v>#N/A</v>
      </c>
      <c r="O344" t="e">
        <v>#N/A</v>
      </c>
      <c r="P344" t="e">
        <v>#N/A</v>
      </c>
      <c r="Q344">
        <v>4.5062499999999996</v>
      </c>
      <c r="R344">
        <v>4.4375</v>
      </c>
      <c r="S344">
        <v>4.38375</v>
      </c>
      <c r="T344">
        <v>4.28</v>
      </c>
      <c r="U344">
        <v>4.3600000000000003</v>
      </c>
      <c r="V344" t="e">
        <v>#N/A</v>
      </c>
      <c r="W344" t="e">
        <v>#N/A</v>
      </c>
      <c r="X344">
        <v>26.97</v>
      </c>
    </row>
    <row r="345" spans="1:24" x14ac:dyDescent="0.55000000000000004">
      <c r="A345" s="5">
        <v>37005</v>
      </c>
      <c r="B345">
        <v>4.41</v>
      </c>
      <c r="C345">
        <v>3.8</v>
      </c>
      <c r="D345">
        <v>3.78</v>
      </c>
      <c r="E345">
        <v>3.76</v>
      </c>
      <c r="F345">
        <v>4.16</v>
      </c>
      <c r="G345">
        <v>4.3899999999999997</v>
      </c>
      <c r="H345">
        <v>4.78</v>
      </c>
      <c r="I345">
        <v>5.07</v>
      </c>
      <c r="J345">
        <v>5.22</v>
      </c>
      <c r="K345">
        <v>5.87</v>
      </c>
      <c r="L345">
        <v>5.75</v>
      </c>
      <c r="M345" t="e">
        <v>#N/A</v>
      </c>
      <c r="N345" t="e">
        <v>#N/A</v>
      </c>
      <c r="O345" t="e">
        <v>#N/A</v>
      </c>
      <c r="P345" t="e">
        <v>#N/A</v>
      </c>
      <c r="Q345">
        <v>4.4712500000000004</v>
      </c>
      <c r="R345">
        <v>4.42</v>
      </c>
      <c r="S345">
        <v>4.3600000000000003</v>
      </c>
      <c r="T345">
        <v>4.2537500000000001</v>
      </c>
      <c r="U345">
        <v>4.3287500000000003</v>
      </c>
      <c r="V345" t="e">
        <v>#N/A</v>
      </c>
      <c r="W345" t="e">
        <v>#N/A</v>
      </c>
      <c r="X345">
        <v>25.24</v>
      </c>
    </row>
    <row r="346" spans="1:24" x14ac:dyDescent="0.55000000000000004">
      <c r="A346" s="5">
        <v>37006</v>
      </c>
      <c r="B346">
        <v>4.54</v>
      </c>
      <c r="C346">
        <v>3.84</v>
      </c>
      <c r="D346">
        <v>3.87</v>
      </c>
      <c r="E346">
        <v>3.85</v>
      </c>
      <c r="F346">
        <v>4.2</v>
      </c>
      <c r="G346">
        <v>4.45</v>
      </c>
      <c r="H346">
        <v>4.88</v>
      </c>
      <c r="I346">
        <v>5.14</v>
      </c>
      <c r="J346">
        <v>5.28</v>
      </c>
      <c r="K346">
        <v>5.91</v>
      </c>
      <c r="L346">
        <v>5.78</v>
      </c>
      <c r="M346" t="e">
        <v>#N/A</v>
      </c>
      <c r="N346" t="e">
        <v>#N/A</v>
      </c>
      <c r="O346" t="e">
        <v>#N/A</v>
      </c>
      <c r="P346" t="e">
        <v>#N/A</v>
      </c>
      <c r="Q346">
        <v>4.46</v>
      </c>
      <c r="R346">
        <v>4.4000000000000004</v>
      </c>
      <c r="S346">
        <v>4.34</v>
      </c>
      <c r="T346">
        <v>4.24</v>
      </c>
      <c r="U346">
        <v>4.3099999999999996</v>
      </c>
      <c r="V346" t="e">
        <v>#N/A</v>
      </c>
      <c r="W346" t="e">
        <v>#N/A</v>
      </c>
      <c r="X346">
        <v>25.93</v>
      </c>
    </row>
    <row r="347" spans="1:24" x14ac:dyDescent="0.55000000000000004">
      <c r="A347" s="5">
        <v>37007</v>
      </c>
      <c r="B347">
        <v>4.57</v>
      </c>
      <c r="C347">
        <v>3.83</v>
      </c>
      <c r="D347">
        <v>3.83</v>
      </c>
      <c r="E347">
        <v>3.83</v>
      </c>
      <c r="F347">
        <v>4.1399999999999997</v>
      </c>
      <c r="G347">
        <v>4.4000000000000004</v>
      </c>
      <c r="H347">
        <v>4.79</v>
      </c>
      <c r="I347">
        <v>5.0599999999999996</v>
      </c>
      <c r="J347">
        <v>5.2</v>
      </c>
      <c r="K347">
        <v>5.82</v>
      </c>
      <c r="L347">
        <v>5.71</v>
      </c>
      <c r="M347" t="e">
        <v>#N/A</v>
      </c>
      <c r="N347" t="e">
        <v>#N/A</v>
      </c>
      <c r="O347" t="e">
        <v>#N/A</v>
      </c>
      <c r="P347" t="e">
        <v>#N/A</v>
      </c>
      <c r="Q347">
        <v>4.4612499999999997</v>
      </c>
      <c r="R347">
        <v>4.4000000000000004</v>
      </c>
      <c r="S347">
        <v>4.34</v>
      </c>
      <c r="T347">
        <v>4.25875</v>
      </c>
      <c r="U347">
        <v>4.37</v>
      </c>
      <c r="V347" t="e">
        <v>#N/A</v>
      </c>
      <c r="W347" t="e">
        <v>#N/A</v>
      </c>
      <c r="X347">
        <v>28.47</v>
      </c>
    </row>
    <row r="348" spans="1:24" x14ac:dyDescent="0.55000000000000004">
      <c r="A348" s="5">
        <v>37008</v>
      </c>
      <c r="B348">
        <v>4.51</v>
      </c>
      <c r="C348">
        <v>3.85</v>
      </c>
      <c r="D348">
        <v>3.89</v>
      </c>
      <c r="E348">
        <v>3.91</v>
      </c>
      <c r="F348">
        <v>4.28</v>
      </c>
      <c r="G348">
        <v>4.53</v>
      </c>
      <c r="H348">
        <v>4.9400000000000004</v>
      </c>
      <c r="I348">
        <v>5.2</v>
      </c>
      <c r="J348">
        <v>5.34</v>
      </c>
      <c r="K348">
        <v>5.94</v>
      </c>
      <c r="L348">
        <v>5.81</v>
      </c>
      <c r="M348" t="e">
        <v>#N/A</v>
      </c>
      <c r="N348" t="e">
        <v>#N/A</v>
      </c>
      <c r="O348" t="e">
        <v>#N/A</v>
      </c>
      <c r="P348" t="e">
        <v>#N/A</v>
      </c>
      <c r="Q348">
        <v>4.4337499999999999</v>
      </c>
      <c r="R348">
        <v>4.3724999999999996</v>
      </c>
      <c r="S348">
        <v>4.3137499999999998</v>
      </c>
      <c r="T348">
        <v>4.2300000000000004</v>
      </c>
      <c r="U348">
        <v>4.33</v>
      </c>
      <c r="V348" t="e">
        <v>#N/A</v>
      </c>
      <c r="W348" t="e">
        <v>#N/A</v>
      </c>
      <c r="X348">
        <v>28.35</v>
      </c>
    </row>
    <row r="349" spans="1:24" x14ac:dyDescent="0.55000000000000004">
      <c r="A349" s="5">
        <v>37011</v>
      </c>
      <c r="B349">
        <v>4.67</v>
      </c>
      <c r="C349">
        <v>3.95</v>
      </c>
      <c r="D349">
        <v>3.97</v>
      </c>
      <c r="E349">
        <v>3.94</v>
      </c>
      <c r="F349">
        <v>4.3</v>
      </c>
      <c r="G349">
        <v>4.55</v>
      </c>
      <c r="H349">
        <v>4.97</v>
      </c>
      <c r="I349">
        <v>5.22</v>
      </c>
      <c r="J349">
        <v>5.35</v>
      </c>
      <c r="K349">
        <v>5.92</v>
      </c>
      <c r="L349">
        <v>5.78</v>
      </c>
      <c r="M349" t="e">
        <v>#N/A</v>
      </c>
      <c r="N349" t="e">
        <v>#N/A</v>
      </c>
      <c r="O349" t="e">
        <v>#N/A</v>
      </c>
      <c r="P349" t="e">
        <v>#N/A</v>
      </c>
      <c r="Q349">
        <v>4.4325000000000001</v>
      </c>
      <c r="R349">
        <v>4.3849999999999998</v>
      </c>
      <c r="S349">
        <v>4.3362499999999997</v>
      </c>
      <c r="T349">
        <v>4.3025000000000002</v>
      </c>
      <c r="U349">
        <v>4.4412500000000001</v>
      </c>
      <c r="V349" t="e">
        <v>#N/A</v>
      </c>
      <c r="W349" t="e">
        <v>#N/A</v>
      </c>
      <c r="X349">
        <v>28.48</v>
      </c>
    </row>
    <row r="350" spans="1:24" x14ac:dyDescent="0.55000000000000004">
      <c r="A350" s="5">
        <v>37012</v>
      </c>
      <c r="B350">
        <v>4.6100000000000003</v>
      </c>
      <c r="C350">
        <v>3.92</v>
      </c>
      <c r="D350">
        <v>3.92</v>
      </c>
      <c r="E350">
        <v>3.91</v>
      </c>
      <c r="F350">
        <v>4.2300000000000004</v>
      </c>
      <c r="G350">
        <v>4.5</v>
      </c>
      <c r="H350">
        <v>4.9400000000000004</v>
      </c>
      <c r="I350">
        <v>5.17</v>
      </c>
      <c r="J350">
        <v>5.3</v>
      </c>
      <c r="K350">
        <v>5.87</v>
      </c>
      <c r="L350">
        <v>5.75</v>
      </c>
      <c r="M350" t="e">
        <v>#N/A</v>
      </c>
      <c r="N350" t="e">
        <v>#N/A</v>
      </c>
      <c r="O350" t="e">
        <v>#N/A</v>
      </c>
      <c r="P350" t="e">
        <v>#N/A</v>
      </c>
      <c r="Q350">
        <v>4.4325000000000001</v>
      </c>
      <c r="R350">
        <v>4.3849999999999998</v>
      </c>
      <c r="S350">
        <v>4.34</v>
      </c>
      <c r="T350">
        <v>4.2987500000000001</v>
      </c>
      <c r="U350">
        <v>4.4437499999999996</v>
      </c>
      <c r="V350" t="e">
        <v>#N/A</v>
      </c>
      <c r="W350" t="e">
        <v>#N/A</v>
      </c>
      <c r="X350">
        <v>28.37</v>
      </c>
    </row>
    <row r="351" spans="1:24" x14ac:dyDescent="0.55000000000000004">
      <c r="A351" s="5">
        <v>37013</v>
      </c>
      <c r="B351">
        <v>4.3499999999999996</v>
      </c>
      <c r="C351">
        <v>3.89</v>
      </c>
      <c r="D351">
        <v>3.93</v>
      </c>
      <c r="E351">
        <v>3.95</v>
      </c>
      <c r="F351">
        <v>4.2699999999999996</v>
      </c>
      <c r="G351">
        <v>4.53</v>
      </c>
      <c r="H351">
        <v>4.95</v>
      </c>
      <c r="I351">
        <v>5.18</v>
      </c>
      <c r="J351">
        <v>5.31</v>
      </c>
      <c r="K351">
        <v>5.83</v>
      </c>
      <c r="L351">
        <v>5.71</v>
      </c>
      <c r="M351" t="e">
        <v>#N/A</v>
      </c>
      <c r="N351" t="e">
        <v>#N/A</v>
      </c>
      <c r="O351" t="e">
        <v>#N/A</v>
      </c>
      <c r="P351" t="e">
        <v>#N/A</v>
      </c>
      <c r="Q351">
        <v>4.42</v>
      </c>
      <c r="R351">
        <v>4.36625</v>
      </c>
      <c r="S351">
        <v>4.3075000000000001</v>
      </c>
      <c r="T351">
        <v>4.25</v>
      </c>
      <c r="U351">
        <v>4.3881300000000003</v>
      </c>
      <c r="V351" t="e">
        <v>#N/A</v>
      </c>
      <c r="W351" t="e">
        <v>#N/A</v>
      </c>
      <c r="X351">
        <v>27.89</v>
      </c>
    </row>
    <row r="352" spans="1:24" x14ac:dyDescent="0.55000000000000004">
      <c r="A352" s="5">
        <v>37014</v>
      </c>
      <c r="B352">
        <v>4.4800000000000004</v>
      </c>
      <c r="C352">
        <v>3.84</v>
      </c>
      <c r="D352">
        <v>3.89</v>
      </c>
      <c r="E352">
        <v>3.89</v>
      </c>
      <c r="F352">
        <v>4.22</v>
      </c>
      <c r="G352">
        <v>4.4800000000000004</v>
      </c>
      <c r="H352">
        <v>4.87</v>
      </c>
      <c r="I352">
        <v>5.09</v>
      </c>
      <c r="J352">
        <v>5.22</v>
      </c>
      <c r="K352">
        <v>5.75</v>
      </c>
      <c r="L352">
        <v>5.64</v>
      </c>
      <c r="M352" t="e">
        <v>#N/A</v>
      </c>
      <c r="N352" t="e">
        <v>#N/A</v>
      </c>
      <c r="O352" t="e">
        <v>#N/A</v>
      </c>
      <c r="P352" t="e">
        <v>#N/A</v>
      </c>
      <c r="Q352">
        <v>4.3825000000000003</v>
      </c>
      <c r="R352">
        <v>4.34</v>
      </c>
      <c r="S352">
        <v>4.2987500000000001</v>
      </c>
      <c r="T352">
        <v>4.25</v>
      </c>
      <c r="U352">
        <v>4.4000000000000004</v>
      </c>
      <c r="V352" t="e">
        <v>#N/A</v>
      </c>
      <c r="W352" t="e">
        <v>#N/A</v>
      </c>
      <c r="X352">
        <v>28.66</v>
      </c>
    </row>
    <row r="353" spans="1:24" x14ac:dyDescent="0.55000000000000004">
      <c r="A353" s="5">
        <v>37015</v>
      </c>
      <c r="B353">
        <v>4.41</v>
      </c>
      <c r="C353">
        <v>3.74</v>
      </c>
      <c r="D353">
        <v>3.78</v>
      </c>
      <c r="E353">
        <v>3.79</v>
      </c>
      <c r="F353">
        <v>4.1399999999999997</v>
      </c>
      <c r="G353">
        <v>4.41</v>
      </c>
      <c r="H353">
        <v>4.83</v>
      </c>
      <c r="I353">
        <v>5.0599999999999996</v>
      </c>
      <c r="J353">
        <v>5.21</v>
      </c>
      <c r="K353">
        <v>5.77</v>
      </c>
      <c r="L353">
        <v>5.65</v>
      </c>
      <c r="M353" t="e">
        <v>#N/A</v>
      </c>
      <c r="N353" t="e">
        <v>#N/A</v>
      </c>
      <c r="O353" t="e">
        <v>#N/A</v>
      </c>
      <c r="P353" t="e">
        <v>#N/A</v>
      </c>
      <c r="Q353">
        <v>4.3499999999999996</v>
      </c>
      <c r="R353">
        <v>4.3099999999999996</v>
      </c>
      <c r="S353">
        <v>4.2699999999999996</v>
      </c>
      <c r="T353">
        <v>4.22</v>
      </c>
      <c r="U353">
        <v>4.3600000000000003</v>
      </c>
      <c r="V353" t="e">
        <v>#N/A</v>
      </c>
      <c r="W353" t="e">
        <v>#N/A</v>
      </c>
      <c r="X353">
        <v>28.41</v>
      </c>
    </row>
    <row r="354" spans="1:24" x14ac:dyDescent="0.55000000000000004">
      <c r="A354" s="5">
        <v>37018</v>
      </c>
      <c r="B354">
        <v>4.47</v>
      </c>
      <c r="C354">
        <v>3.74</v>
      </c>
      <c r="D354">
        <v>3.73</v>
      </c>
      <c r="E354">
        <v>3.73</v>
      </c>
      <c r="F354">
        <v>4.12</v>
      </c>
      <c r="G354">
        <v>4.3899999999999997</v>
      </c>
      <c r="H354">
        <v>4.82</v>
      </c>
      <c r="I354">
        <v>5.0599999999999996</v>
      </c>
      <c r="J354">
        <v>5.21</v>
      </c>
      <c r="K354">
        <v>5.78</v>
      </c>
      <c r="L354">
        <v>5.68</v>
      </c>
      <c r="M354" t="e">
        <v>#N/A</v>
      </c>
      <c r="N354" t="e">
        <v>#N/A</v>
      </c>
      <c r="O354" t="e">
        <v>#N/A</v>
      </c>
      <c r="P354" t="e">
        <v>#N/A</v>
      </c>
      <c r="Q354" t="e">
        <v>#N/A</v>
      </c>
      <c r="R354" t="e">
        <v>#N/A</v>
      </c>
      <c r="S354" t="e">
        <v>#N/A</v>
      </c>
      <c r="T354" t="e">
        <v>#N/A</v>
      </c>
      <c r="U354" t="e">
        <v>#N/A</v>
      </c>
      <c r="V354" t="e">
        <v>#N/A</v>
      </c>
      <c r="W354" t="e">
        <v>#N/A</v>
      </c>
      <c r="X354">
        <v>27.79</v>
      </c>
    </row>
    <row r="355" spans="1:24" x14ac:dyDescent="0.55000000000000004">
      <c r="A355" s="5">
        <v>37019</v>
      </c>
      <c r="B355">
        <v>4.41</v>
      </c>
      <c r="C355">
        <v>3.7</v>
      </c>
      <c r="D355">
        <v>3.7</v>
      </c>
      <c r="E355">
        <v>3.7</v>
      </c>
      <c r="F355">
        <v>4.0999999999999996</v>
      </c>
      <c r="G355">
        <v>4.3</v>
      </c>
      <c r="H355">
        <v>4.68</v>
      </c>
      <c r="I355">
        <v>5.07</v>
      </c>
      <c r="J355">
        <v>5.24</v>
      </c>
      <c r="K355">
        <v>5.81</v>
      </c>
      <c r="L355">
        <v>5.72</v>
      </c>
      <c r="M355" t="e">
        <v>#N/A</v>
      </c>
      <c r="N355" t="e">
        <v>#N/A</v>
      </c>
      <c r="O355" t="e">
        <v>#N/A</v>
      </c>
      <c r="P355" t="e">
        <v>#N/A</v>
      </c>
      <c r="Q355">
        <v>4.1775000000000002</v>
      </c>
      <c r="R355">
        <v>4.1312499999999996</v>
      </c>
      <c r="S355">
        <v>4.0987499999999999</v>
      </c>
      <c r="T355">
        <v>4.0599999999999996</v>
      </c>
      <c r="U355">
        <v>4.2</v>
      </c>
      <c r="V355" t="e">
        <v>#N/A</v>
      </c>
      <c r="W355" t="e">
        <v>#N/A</v>
      </c>
      <c r="X355">
        <v>27.35</v>
      </c>
    </row>
    <row r="356" spans="1:24" x14ac:dyDescent="0.55000000000000004">
      <c r="A356" s="5">
        <v>37020</v>
      </c>
      <c r="B356">
        <v>4.43</v>
      </c>
      <c r="C356">
        <v>3.72</v>
      </c>
      <c r="D356">
        <v>3.66</v>
      </c>
      <c r="E356">
        <v>3.69</v>
      </c>
      <c r="F356">
        <v>4.07</v>
      </c>
      <c r="G356">
        <v>4.2699999999999996</v>
      </c>
      <c r="H356">
        <v>4.6500000000000004</v>
      </c>
      <c r="I356">
        <v>5.01</v>
      </c>
      <c r="J356">
        <v>5.2</v>
      </c>
      <c r="K356">
        <v>5.76</v>
      </c>
      <c r="L356">
        <v>5.67</v>
      </c>
      <c r="M356" t="e">
        <v>#N/A</v>
      </c>
      <c r="N356" t="e">
        <v>#N/A</v>
      </c>
      <c r="O356" t="e">
        <v>#N/A</v>
      </c>
      <c r="P356" t="e">
        <v>#N/A</v>
      </c>
      <c r="Q356">
        <v>4.1675000000000004</v>
      </c>
      <c r="R356">
        <v>4.11625</v>
      </c>
      <c r="S356">
        <v>4.085</v>
      </c>
      <c r="T356">
        <v>4.04</v>
      </c>
      <c r="U356">
        <v>4.1725000000000003</v>
      </c>
      <c r="V356" t="e">
        <v>#N/A</v>
      </c>
      <c r="W356" t="e">
        <v>#N/A</v>
      </c>
      <c r="X356">
        <v>28.39</v>
      </c>
    </row>
    <row r="357" spans="1:24" x14ac:dyDescent="0.55000000000000004">
      <c r="A357" s="5">
        <v>37021</v>
      </c>
      <c r="B357">
        <v>4.51</v>
      </c>
      <c r="C357">
        <v>3.74</v>
      </c>
      <c r="D357">
        <v>3.7</v>
      </c>
      <c r="E357">
        <v>3.78</v>
      </c>
      <c r="F357">
        <v>4.17</v>
      </c>
      <c r="G357">
        <v>4.38</v>
      </c>
      <c r="H357">
        <v>4.76</v>
      </c>
      <c r="I357">
        <v>5.13</v>
      </c>
      <c r="J357">
        <v>5.31</v>
      </c>
      <c r="K357">
        <v>5.86</v>
      </c>
      <c r="L357">
        <v>5.75</v>
      </c>
      <c r="M357" t="e">
        <v>#N/A</v>
      </c>
      <c r="N357" t="e">
        <v>#N/A</v>
      </c>
      <c r="O357" t="e">
        <v>#N/A</v>
      </c>
      <c r="P357" t="e">
        <v>#N/A</v>
      </c>
      <c r="Q357">
        <v>4.1262499999999998</v>
      </c>
      <c r="R357">
        <v>4.09</v>
      </c>
      <c r="S357">
        <v>4.0599999999999996</v>
      </c>
      <c r="T357">
        <v>4.03</v>
      </c>
      <c r="U357">
        <v>4.16</v>
      </c>
      <c r="V357" t="e">
        <v>#N/A</v>
      </c>
      <c r="W357" t="e">
        <v>#N/A</v>
      </c>
      <c r="X357">
        <v>28.5</v>
      </c>
    </row>
    <row r="358" spans="1:24" x14ac:dyDescent="0.55000000000000004">
      <c r="A358" s="5">
        <v>37022</v>
      </c>
      <c r="B358">
        <v>4.47</v>
      </c>
      <c r="C358">
        <v>3.78</v>
      </c>
      <c r="D358">
        <v>3.79</v>
      </c>
      <c r="E358">
        <v>3.89</v>
      </c>
      <c r="F358">
        <v>4.3600000000000003</v>
      </c>
      <c r="G358">
        <v>4.58</v>
      </c>
      <c r="H358">
        <v>4.99</v>
      </c>
      <c r="I358">
        <v>5.34</v>
      </c>
      <c r="J358">
        <v>5.51</v>
      </c>
      <c r="K358">
        <v>6.02</v>
      </c>
      <c r="L358">
        <v>5.88</v>
      </c>
      <c r="M358" t="e">
        <v>#N/A</v>
      </c>
      <c r="N358" t="e">
        <v>#N/A</v>
      </c>
      <c r="O358" t="e">
        <v>#N/A</v>
      </c>
      <c r="P358" t="e">
        <v>#N/A</v>
      </c>
      <c r="Q358">
        <v>4.1224999999999996</v>
      </c>
      <c r="R358">
        <v>4.0949999999999998</v>
      </c>
      <c r="S358">
        <v>4.07</v>
      </c>
      <c r="T358">
        <v>4.0599999999999996</v>
      </c>
      <c r="U358">
        <v>4.2249999999999996</v>
      </c>
      <c r="V358" t="e">
        <v>#N/A</v>
      </c>
      <c r="W358" t="e">
        <v>#N/A</v>
      </c>
      <c r="X358">
        <v>28.59</v>
      </c>
    </row>
    <row r="359" spans="1:24" x14ac:dyDescent="0.55000000000000004">
      <c r="A359" s="5">
        <v>37025</v>
      </c>
      <c r="B359">
        <v>4.43</v>
      </c>
      <c r="C359">
        <v>3.71</v>
      </c>
      <c r="D359">
        <v>3.76</v>
      </c>
      <c r="E359">
        <v>3.79</v>
      </c>
      <c r="F359">
        <v>4.29</v>
      </c>
      <c r="G359">
        <v>4.53</v>
      </c>
      <c r="H359">
        <v>4.9400000000000004</v>
      </c>
      <c r="I359">
        <v>5.28</v>
      </c>
      <c r="J359">
        <v>5.46</v>
      </c>
      <c r="K359">
        <v>5.99</v>
      </c>
      <c r="L359">
        <v>5.85</v>
      </c>
      <c r="M359" t="e">
        <v>#N/A</v>
      </c>
      <c r="N359" t="e">
        <v>#N/A</v>
      </c>
      <c r="O359" t="e">
        <v>#N/A</v>
      </c>
      <c r="P359" t="e">
        <v>#N/A</v>
      </c>
      <c r="Q359">
        <v>4.1512500000000001</v>
      </c>
      <c r="R359">
        <v>4.1325000000000003</v>
      </c>
      <c r="S359">
        <v>4.1212499999999999</v>
      </c>
      <c r="T359">
        <v>4.1399999999999997</v>
      </c>
      <c r="U359">
        <v>4.3425000000000002</v>
      </c>
      <c r="V359" t="e">
        <v>#N/A</v>
      </c>
      <c r="W359" t="e">
        <v>#N/A</v>
      </c>
      <c r="X359">
        <v>28.83</v>
      </c>
    </row>
    <row r="360" spans="1:24" x14ac:dyDescent="0.55000000000000004">
      <c r="A360" s="5">
        <v>37026</v>
      </c>
      <c r="B360">
        <v>4.22</v>
      </c>
      <c r="C360">
        <v>3.63</v>
      </c>
      <c r="D360">
        <v>3.7</v>
      </c>
      <c r="E360">
        <v>3.75</v>
      </c>
      <c r="F360">
        <v>4.28</v>
      </c>
      <c r="G360">
        <v>4.5199999999999996</v>
      </c>
      <c r="H360">
        <v>4.95</v>
      </c>
      <c r="I360">
        <v>5.33</v>
      </c>
      <c r="J360">
        <v>5.5</v>
      </c>
      <c r="K360">
        <v>6.03</v>
      </c>
      <c r="L360">
        <v>5.89</v>
      </c>
      <c r="M360" t="e">
        <v>#N/A</v>
      </c>
      <c r="N360" t="e">
        <v>#N/A</v>
      </c>
      <c r="O360" t="e">
        <v>#N/A</v>
      </c>
      <c r="P360" t="e">
        <v>#N/A</v>
      </c>
      <c r="Q360">
        <v>4.1349999999999998</v>
      </c>
      <c r="R360">
        <v>4.12</v>
      </c>
      <c r="S360">
        <v>4.1031300000000002</v>
      </c>
      <c r="T360">
        <v>4.0999999999999996</v>
      </c>
      <c r="U360">
        <v>4.29</v>
      </c>
      <c r="V360" t="e">
        <v>#N/A</v>
      </c>
      <c r="W360" t="e">
        <v>#N/A</v>
      </c>
      <c r="X360">
        <v>28.9</v>
      </c>
    </row>
    <row r="361" spans="1:24" x14ac:dyDescent="0.55000000000000004">
      <c r="A361" s="5">
        <v>37027</v>
      </c>
      <c r="B361">
        <v>4.04</v>
      </c>
      <c r="C361">
        <v>3.57</v>
      </c>
      <c r="D361">
        <v>3.67</v>
      </c>
      <c r="E361">
        <v>3.72</v>
      </c>
      <c r="F361">
        <v>4.25</v>
      </c>
      <c r="G361">
        <v>4.51</v>
      </c>
      <c r="H361">
        <v>4.95</v>
      </c>
      <c r="I361">
        <v>5.3</v>
      </c>
      <c r="J361">
        <v>5.48</v>
      </c>
      <c r="K361">
        <v>6.01</v>
      </c>
      <c r="L361">
        <v>5.86</v>
      </c>
      <c r="M361" t="e">
        <v>#N/A</v>
      </c>
      <c r="N361" t="e">
        <v>#N/A</v>
      </c>
      <c r="O361" t="e">
        <v>#N/A</v>
      </c>
      <c r="P361" t="e">
        <v>#N/A</v>
      </c>
      <c r="Q361">
        <v>4.0812499999999998</v>
      </c>
      <c r="R361">
        <v>4.05375</v>
      </c>
      <c r="S361">
        <v>4.03</v>
      </c>
      <c r="T361">
        <v>4</v>
      </c>
      <c r="U361">
        <v>4.2</v>
      </c>
      <c r="V361" t="e">
        <v>#N/A</v>
      </c>
      <c r="W361" t="e">
        <v>#N/A</v>
      </c>
      <c r="X361">
        <v>28.77</v>
      </c>
    </row>
    <row r="362" spans="1:24" x14ac:dyDescent="0.55000000000000004">
      <c r="A362" s="5">
        <v>37028</v>
      </c>
      <c r="B362">
        <v>4.04</v>
      </c>
      <c r="C362">
        <v>3.57</v>
      </c>
      <c r="D362">
        <v>3.7</v>
      </c>
      <c r="E362">
        <v>3.75</v>
      </c>
      <c r="F362">
        <v>4.33</v>
      </c>
      <c r="G362">
        <v>4.58</v>
      </c>
      <c r="H362">
        <v>4.99</v>
      </c>
      <c r="I362">
        <v>5.29</v>
      </c>
      <c r="J362">
        <v>5.46</v>
      </c>
      <c r="K362">
        <v>5.96</v>
      </c>
      <c r="L362">
        <v>5.8</v>
      </c>
      <c r="M362" t="e">
        <v>#N/A</v>
      </c>
      <c r="N362" t="e">
        <v>#N/A</v>
      </c>
      <c r="O362" t="e">
        <v>#N/A</v>
      </c>
      <c r="P362" t="e">
        <v>#N/A</v>
      </c>
      <c r="Q362">
        <v>4.0837500000000002</v>
      </c>
      <c r="R362">
        <v>4.0599999999999996</v>
      </c>
      <c r="S362">
        <v>4.04</v>
      </c>
      <c r="T362">
        <v>4.0231300000000001</v>
      </c>
      <c r="U362">
        <v>4.2300000000000004</v>
      </c>
      <c r="V362" t="e">
        <v>#N/A</v>
      </c>
      <c r="W362" t="e">
        <v>#N/A</v>
      </c>
      <c r="X362">
        <v>29.02</v>
      </c>
    </row>
    <row r="363" spans="1:24" x14ac:dyDescent="0.55000000000000004">
      <c r="A363" s="5">
        <v>37029</v>
      </c>
      <c r="B363">
        <v>3.95</v>
      </c>
      <c r="C363">
        <v>3.61</v>
      </c>
      <c r="D363">
        <v>3.73</v>
      </c>
      <c r="E363">
        <v>3.79</v>
      </c>
      <c r="F363">
        <v>4.37</v>
      </c>
      <c r="G363">
        <v>4.5999999999999996</v>
      </c>
      <c r="H363">
        <v>4.99</v>
      </c>
      <c r="I363">
        <v>5.28</v>
      </c>
      <c r="J363">
        <v>5.41</v>
      </c>
      <c r="K363">
        <v>5.93</v>
      </c>
      <c r="L363">
        <v>5.76</v>
      </c>
      <c r="M363" t="e">
        <v>#N/A</v>
      </c>
      <c r="N363" t="e">
        <v>#N/A</v>
      </c>
      <c r="O363" t="e">
        <v>#N/A</v>
      </c>
      <c r="P363" t="e">
        <v>#N/A</v>
      </c>
      <c r="Q363">
        <v>4.09</v>
      </c>
      <c r="R363">
        <v>4.07</v>
      </c>
      <c r="S363">
        <v>4.0549999999999997</v>
      </c>
      <c r="T363">
        <v>4.05</v>
      </c>
      <c r="U363">
        <v>4.28</v>
      </c>
      <c r="V363" t="e">
        <v>#N/A</v>
      </c>
      <c r="W363" t="e">
        <v>#N/A</v>
      </c>
      <c r="X363">
        <v>29.9</v>
      </c>
    </row>
    <row r="364" spans="1:24" x14ac:dyDescent="0.55000000000000004">
      <c r="A364" s="5">
        <v>37032</v>
      </c>
      <c r="B364">
        <v>4.0199999999999996</v>
      </c>
      <c r="C364">
        <v>3.65</v>
      </c>
      <c r="D364">
        <v>3.77</v>
      </c>
      <c r="E364">
        <v>3.83</v>
      </c>
      <c r="F364">
        <v>4.37</v>
      </c>
      <c r="G364">
        <v>4.5999999999999996</v>
      </c>
      <c r="H364">
        <v>4.99</v>
      </c>
      <c r="I364">
        <v>5.29</v>
      </c>
      <c r="J364">
        <v>5.41</v>
      </c>
      <c r="K364">
        <v>5.92</v>
      </c>
      <c r="L364">
        <v>5.75</v>
      </c>
      <c r="M364" t="e">
        <v>#N/A</v>
      </c>
      <c r="N364" t="e">
        <v>#N/A</v>
      </c>
      <c r="O364" t="e">
        <v>#N/A</v>
      </c>
      <c r="P364" t="e">
        <v>#N/A</v>
      </c>
      <c r="Q364">
        <v>4.09</v>
      </c>
      <c r="R364">
        <v>4.08</v>
      </c>
      <c r="S364">
        <v>4.0762499999999999</v>
      </c>
      <c r="T364">
        <v>4.0858800000000004</v>
      </c>
      <c r="U364">
        <v>4.3499999999999996</v>
      </c>
      <c r="V364" t="e">
        <v>#N/A</v>
      </c>
      <c r="W364" t="e">
        <v>#N/A</v>
      </c>
      <c r="X364">
        <v>29.96</v>
      </c>
    </row>
    <row r="365" spans="1:24" x14ac:dyDescent="0.55000000000000004">
      <c r="A365" s="5">
        <v>37033</v>
      </c>
      <c r="B365">
        <v>3.99</v>
      </c>
      <c r="C365">
        <v>3.64</v>
      </c>
      <c r="D365">
        <v>3.76</v>
      </c>
      <c r="E365">
        <v>3.79</v>
      </c>
      <c r="F365">
        <v>4.34</v>
      </c>
      <c r="G365">
        <v>4.58</v>
      </c>
      <c r="H365">
        <v>4.99</v>
      </c>
      <c r="I365">
        <v>5.29</v>
      </c>
      <c r="J365">
        <v>5.42</v>
      </c>
      <c r="K365">
        <v>5.95</v>
      </c>
      <c r="L365">
        <v>5.78</v>
      </c>
      <c r="M365" t="e">
        <v>#N/A</v>
      </c>
      <c r="N365" t="e">
        <v>#N/A</v>
      </c>
      <c r="O365" t="e">
        <v>#N/A</v>
      </c>
      <c r="P365" t="e">
        <v>#N/A</v>
      </c>
      <c r="Q365">
        <v>4.09</v>
      </c>
      <c r="R365">
        <v>4.0787500000000003</v>
      </c>
      <c r="S365">
        <v>4.0750000000000002</v>
      </c>
      <c r="T365">
        <v>4.0837500000000002</v>
      </c>
      <c r="U365">
        <v>4.3462500000000004</v>
      </c>
      <c r="V365" t="e">
        <v>#N/A</v>
      </c>
      <c r="W365" t="e">
        <v>#N/A</v>
      </c>
      <c r="X365">
        <v>29.75</v>
      </c>
    </row>
    <row r="366" spans="1:24" x14ac:dyDescent="0.55000000000000004">
      <c r="A366" s="5">
        <v>37034</v>
      </c>
      <c r="B366">
        <v>3.97</v>
      </c>
      <c r="C366">
        <v>3.64</v>
      </c>
      <c r="D366">
        <v>3.72</v>
      </c>
      <c r="E366">
        <v>3.75</v>
      </c>
      <c r="F366">
        <v>4.29</v>
      </c>
      <c r="G366">
        <v>4.53</v>
      </c>
      <c r="H366">
        <v>4.96</v>
      </c>
      <c r="I366">
        <v>5.29</v>
      </c>
      <c r="J366">
        <v>5.41</v>
      </c>
      <c r="K366">
        <v>5.95</v>
      </c>
      <c r="L366">
        <v>5.79</v>
      </c>
      <c r="M366" t="e">
        <v>#N/A</v>
      </c>
      <c r="N366" t="e">
        <v>#N/A</v>
      </c>
      <c r="O366" t="e">
        <v>#N/A</v>
      </c>
      <c r="P366" t="e">
        <v>#N/A</v>
      </c>
      <c r="Q366">
        <v>4.0887500000000001</v>
      </c>
      <c r="R366">
        <v>4.0774999999999997</v>
      </c>
      <c r="S366">
        <v>4.07</v>
      </c>
      <c r="T366">
        <v>4.0687499999999996</v>
      </c>
      <c r="U366">
        <v>4.3099999999999996</v>
      </c>
      <c r="V366" t="e">
        <v>#N/A</v>
      </c>
      <c r="W366" t="e">
        <v>#N/A</v>
      </c>
      <c r="X366">
        <v>28.85</v>
      </c>
    </row>
    <row r="367" spans="1:24" x14ac:dyDescent="0.55000000000000004">
      <c r="A367" s="5">
        <v>37035</v>
      </c>
      <c r="B367">
        <v>3.98</v>
      </c>
      <c r="C367">
        <v>3.7</v>
      </c>
      <c r="D367">
        <v>3.72</v>
      </c>
      <c r="E367">
        <v>3.79</v>
      </c>
      <c r="F367">
        <v>4.32</v>
      </c>
      <c r="G367">
        <v>4.59</v>
      </c>
      <c r="H367">
        <v>5.05</v>
      </c>
      <c r="I367">
        <v>5.38</v>
      </c>
      <c r="J367">
        <v>5.52</v>
      </c>
      <c r="K367">
        <v>6.04</v>
      </c>
      <c r="L367">
        <v>5.87</v>
      </c>
      <c r="M367" t="e">
        <v>#N/A</v>
      </c>
      <c r="N367" t="e">
        <v>#N/A</v>
      </c>
      <c r="O367" t="e">
        <v>#N/A</v>
      </c>
      <c r="P367" t="e">
        <v>#N/A</v>
      </c>
      <c r="Q367">
        <v>4.08</v>
      </c>
      <c r="R367">
        <v>4.0674999999999999</v>
      </c>
      <c r="S367">
        <v>4.0562500000000004</v>
      </c>
      <c r="T367">
        <v>4.0425000000000004</v>
      </c>
      <c r="U367">
        <v>4.2787499999999996</v>
      </c>
      <c r="V367" t="e">
        <v>#N/A</v>
      </c>
      <c r="W367" t="e">
        <v>#N/A</v>
      </c>
      <c r="X367">
        <v>27.97</v>
      </c>
    </row>
    <row r="368" spans="1:24" x14ac:dyDescent="0.55000000000000004">
      <c r="A368" s="5">
        <v>37036</v>
      </c>
      <c r="B368">
        <v>3.94</v>
      </c>
      <c r="C368">
        <v>3.66</v>
      </c>
      <c r="D368">
        <v>3.69</v>
      </c>
      <c r="E368">
        <v>3.76</v>
      </c>
      <c r="F368">
        <v>4.3099999999999996</v>
      </c>
      <c r="G368">
        <v>4.58</v>
      </c>
      <c r="H368">
        <v>5.04</v>
      </c>
      <c r="I368">
        <v>5.38</v>
      </c>
      <c r="J368">
        <v>5.52</v>
      </c>
      <c r="K368">
        <v>6.04</v>
      </c>
      <c r="L368">
        <v>5.86</v>
      </c>
      <c r="M368" t="e">
        <v>#N/A</v>
      </c>
      <c r="N368" t="e">
        <v>#N/A</v>
      </c>
      <c r="O368" t="e">
        <v>#N/A</v>
      </c>
      <c r="P368" t="e">
        <v>#N/A</v>
      </c>
      <c r="Q368">
        <v>4.0637499999999998</v>
      </c>
      <c r="R368">
        <v>4.05</v>
      </c>
      <c r="S368">
        <v>4.03</v>
      </c>
      <c r="T368">
        <v>4.0112500000000004</v>
      </c>
      <c r="U368">
        <v>4.2525000000000004</v>
      </c>
      <c r="V368" t="e">
        <v>#N/A</v>
      </c>
      <c r="W368" t="e">
        <v>#N/A</v>
      </c>
      <c r="X368">
        <v>28.08</v>
      </c>
    </row>
    <row r="369" spans="1:24" x14ac:dyDescent="0.55000000000000004">
      <c r="A369" s="5">
        <v>37040</v>
      </c>
      <c r="B369">
        <v>4.09</v>
      </c>
      <c r="C369">
        <v>3.71</v>
      </c>
      <c r="D369">
        <v>3.68</v>
      </c>
      <c r="E369">
        <v>3.76</v>
      </c>
      <c r="F369">
        <v>4.33</v>
      </c>
      <c r="G369">
        <v>4.5999999999999996</v>
      </c>
      <c r="H369">
        <v>5.0599999999999996</v>
      </c>
      <c r="I369">
        <v>5.4</v>
      </c>
      <c r="J369">
        <v>5.54</v>
      </c>
      <c r="K369">
        <v>6.05</v>
      </c>
      <c r="L369">
        <v>5.86</v>
      </c>
      <c r="M369" t="e">
        <v>#N/A</v>
      </c>
      <c r="N369" t="e">
        <v>#N/A</v>
      </c>
      <c r="O369" t="e">
        <v>#N/A</v>
      </c>
      <c r="P369" t="e">
        <v>#N/A</v>
      </c>
      <c r="Q369">
        <v>4.0562500000000004</v>
      </c>
      <c r="R369">
        <v>4.0287499999999996</v>
      </c>
      <c r="S369">
        <v>4</v>
      </c>
      <c r="T369">
        <v>3.99</v>
      </c>
      <c r="U369">
        <v>4.25</v>
      </c>
      <c r="V369" t="e">
        <v>#N/A</v>
      </c>
      <c r="W369" t="e">
        <v>#N/A</v>
      </c>
      <c r="X369">
        <v>28.76</v>
      </c>
    </row>
    <row r="370" spans="1:24" x14ac:dyDescent="0.55000000000000004">
      <c r="A370" s="5">
        <v>37041</v>
      </c>
      <c r="B370">
        <v>4.05</v>
      </c>
      <c r="C370">
        <v>3.68</v>
      </c>
      <c r="D370">
        <v>3.65</v>
      </c>
      <c r="E370">
        <v>3.75</v>
      </c>
      <c r="F370">
        <v>4.34</v>
      </c>
      <c r="G370">
        <v>4.6100000000000003</v>
      </c>
      <c r="H370">
        <v>5.07</v>
      </c>
      <c r="I370">
        <v>5.39</v>
      </c>
      <c r="J370">
        <v>5.54</v>
      </c>
      <c r="K370">
        <v>6.04</v>
      </c>
      <c r="L370">
        <v>5.86</v>
      </c>
      <c r="M370" t="e">
        <v>#N/A</v>
      </c>
      <c r="N370" t="e">
        <v>#N/A</v>
      </c>
      <c r="O370" t="e">
        <v>#N/A</v>
      </c>
      <c r="P370" t="e">
        <v>#N/A</v>
      </c>
      <c r="Q370">
        <v>4.0599999999999996</v>
      </c>
      <c r="R370">
        <v>4.03</v>
      </c>
      <c r="S370">
        <v>4</v>
      </c>
      <c r="T370">
        <v>3.99</v>
      </c>
      <c r="U370">
        <v>4.26</v>
      </c>
      <c r="V370" t="e">
        <v>#N/A</v>
      </c>
      <c r="W370" t="e">
        <v>#N/A</v>
      </c>
      <c r="X370">
        <v>28.71</v>
      </c>
    </row>
    <row r="371" spans="1:24" x14ac:dyDescent="0.55000000000000004">
      <c r="A371" s="5">
        <v>37042</v>
      </c>
      <c r="B371">
        <v>4.24</v>
      </c>
      <c r="C371">
        <v>3.63</v>
      </c>
      <c r="D371">
        <v>3.59</v>
      </c>
      <c r="E371">
        <v>3.63</v>
      </c>
      <c r="F371">
        <v>4.22</v>
      </c>
      <c r="G371">
        <v>4.49</v>
      </c>
      <c r="H371">
        <v>4.9400000000000004</v>
      </c>
      <c r="I371">
        <v>5.27</v>
      </c>
      <c r="J371">
        <v>5.43</v>
      </c>
      <c r="K371">
        <v>5.95</v>
      </c>
      <c r="L371">
        <v>5.78</v>
      </c>
      <c r="M371" t="e">
        <v>#N/A</v>
      </c>
      <c r="N371" t="e">
        <v>#N/A</v>
      </c>
      <c r="O371" t="e">
        <v>#N/A</v>
      </c>
      <c r="P371" t="e">
        <v>#N/A</v>
      </c>
      <c r="Q371">
        <v>4.0575000000000001</v>
      </c>
      <c r="R371">
        <v>4.0199999999999996</v>
      </c>
      <c r="S371">
        <v>3.99</v>
      </c>
      <c r="T371">
        <v>3.98</v>
      </c>
      <c r="U371">
        <v>4.2424999999999997</v>
      </c>
      <c r="V371" t="e">
        <v>#N/A</v>
      </c>
      <c r="W371" t="e">
        <v>#N/A</v>
      </c>
      <c r="X371">
        <v>28.39</v>
      </c>
    </row>
    <row r="372" spans="1:24" x14ac:dyDescent="0.55000000000000004">
      <c r="A372" s="5">
        <v>37043</v>
      </c>
      <c r="B372">
        <v>4.1399999999999997</v>
      </c>
      <c r="C372">
        <v>3.67</v>
      </c>
      <c r="D372">
        <v>3.61</v>
      </c>
      <c r="E372">
        <v>3.67</v>
      </c>
      <c r="F372">
        <v>4.22</v>
      </c>
      <c r="G372">
        <v>4.49</v>
      </c>
      <c r="H372">
        <v>4.9400000000000004</v>
      </c>
      <c r="I372">
        <v>5.24</v>
      </c>
      <c r="J372">
        <v>5.39</v>
      </c>
      <c r="K372">
        <v>5.89</v>
      </c>
      <c r="L372">
        <v>5.71</v>
      </c>
      <c r="M372" t="e">
        <v>#N/A</v>
      </c>
      <c r="N372" t="e">
        <v>#N/A</v>
      </c>
      <c r="O372" t="e">
        <v>#N/A</v>
      </c>
      <c r="P372" t="e">
        <v>#N/A</v>
      </c>
      <c r="Q372">
        <v>4.0362499999999999</v>
      </c>
      <c r="R372">
        <v>3.9725000000000001</v>
      </c>
      <c r="S372">
        <v>3.9424999999999999</v>
      </c>
      <c r="T372">
        <v>3.93</v>
      </c>
      <c r="U372">
        <v>4.1675000000000004</v>
      </c>
      <c r="V372" t="e">
        <v>#N/A</v>
      </c>
      <c r="W372" t="e">
        <v>#N/A</v>
      </c>
      <c r="X372">
        <v>27.88</v>
      </c>
    </row>
    <row r="373" spans="1:24" x14ac:dyDescent="0.55000000000000004">
      <c r="A373" s="5">
        <v>37046</v>
      </c>
      <c r="B373">
        <v>4.03</v>
      </c>
      <c r="C373">
        <v>3.68</v>
      </c>
      <c r="D373">
        <v>3.64</v>
      </c>
      <c r="E373">
        <v>3.68</v>
      </c>
      <c r="F373">
        <v>4.1900000000000004</v>
      </c>
      <c r="G373">
        <v>4.47</v>
      </c>
      <c r="H373">
        <v>4.93</v>
      </c>
      <c r="I373">
        <v>5.22</v>
      </c>
      <c r="J373">
        <v>5.35</v>
      </c>
      <c r="K373">
        <v>5.87</v>
      </c>
      <c r="L373">
        <v>5.69</v>
      </c>
      <c r="M373" t="e">
        <v>#N/A</v>
      </c>
      <c r="N373" t="e">
        <v>#N/A</v>
      </c>
      <c r="O373" t="e">
        <v>#N/A</v>
      </c>
      <c r="P373" t="e">
        <v>#N/A</v>
      </c>
      <c r="Q373">
        <v>4.03125</v>
      </c>
      <c r="R373">
        <v>3.97</v>
      </c>
      <c r="S373">
        <v>3.94</v>
      </c>
      <c r="T373">
        <v>3.93</v>
      </c>
      <c r="U373">
        <v>4.17</v>
      </c>
      <c r="V373" t="e">
        <v>#N/A</v>
      </c>
      <c r="W373" t="e">
        <v>#N/A</v>
      </c>
      <c r="X373">
        <v>28.14</v>
      </c>
    </row>
    <row r="374" spans="1:24" x14ac:dyDescent="0.55000000000000004">
      <c r="A374" s="5">
        <v>37047</v>
      </c>
      <c r="B374">
        <v>3.93</v>
      </c>
      <c r="C374">
        <v>3.63</v>
      </c>
      <c r="D374">
        <v>3.6</v>
      </c>
      <c r="E374">
        <v>3.61</v>
      </c>
      <c r="F374">
        <v>4.12</v>
      </c>
      <c r="G374">
        <v>4.3899999999999997</v>
      </c>
      <c r="H374">
        <v>4.84</v>
      </c>
      <c r="I374">
        <v>5.15</v>
      </c>
      <c r="J374">
        <v>5.29</v>
      </c>
      <c r="K374">
        <v>5.85</v>
      </c>
      <c r="L374">
        <v>5.66</v>
      </c>
      <c r="M374" t="e">
        <v>#N/A</v>
      </c>
      <c r="N374" t="e">
        <v>#N/A</v>
      </c>
      <c r="O374" t="e">
        <v>#N/A</v>
      </c>
      <c r="P374" t="e">
        <v>#N/A</v>
      </c>
      <c r="Q374">
        <v>4.03125</v>
      </c>
      <c r="R374">
        <v>3.97</v>
      </c>
      <c r="S374">
        <v>3.94</v>
      </c>
      <c r="T374">
        <v>3.94</v>
      </c>
      <c r="U374">
        <v>4.18</v>
      </c>
      <c r="V374" t="e">
        <v>#N/A</v>
      </c>
      <c r="W374" t="e">
        <v>#N/A</v>
      </c>
      <c r="X374">
        <v>27.84</v>
      </c>
    </row>
    <row r="375" spans="1:24" x14ac:dyDescent="0.55000000000000004">
      <c r="A375" s="5">
        <v>37048</v>
      </c>
      <c r="B375">
        <v>3.91</v>
      </c>
      <c r="C375">
        <v>3.62</v>
      </c>
      <c r="D375">
        <v>3.6</v>
      </c>
      <c r="E375">
        <v>3.62</v>
      </c>
      <c r="F375">
        <v>4.12</v>
      </c>
      <c r="G375">
        <v>4.38</v>
      </c>
      <c r="H375">
        <v>4.83</v>
      </c>
      <c r="I375">
        <v>5.15</v>
      </c>
      <c r="J375">
        <v>5.27</v>
      </c>
      <c r="K375">
        <v>5.83</v>
      </c>
      <c r="L375">
        <v>5.65</v>
      </c>
      <c r="M375" t="e">
        <v>#N/A</v>
      </c>
      <c r="N375" t="e">
        <v>#N/A</v>
      </c>
      <c r="O375" t="e">
        <v>#N/A</v>
      </c>
      <c r="P375" t="e">
        <v>#N/A</v>
      </c>
      <c r="Q375">
        <v>4.0199999999999996</v>
      </c>
      <c r="R375">
        <v>3.9587500000000002</v>
      </c>
      <c r="S375">
        <v>3.9275000000000002</v>
      </c>
      <c r="T375">
        <v>3.92</v>
      </c>
      <c r="U375">
        <v>4.1550000000000002</v>
      </c>
      <c r="V375" t="e">
        <v>#N/A</v>
      </c>
      <c r="W375" t="e">
        <v>#N/A</v>
      </c>
      <c r="X375">
        <v>27.56</v>
      </c>
    </row>
    <row r="376" spans="1:24" x14ac:dyDescent="0.55000000000000004">
      <c r="A376" s="5">
        <v>37049</v>
      </c>
      <c r="B376">
        <v>3.92</v>
      </c>
      <c r="C376">
        <v>3.63</v>
      </c>
      <c r="D376">
        <v>3.6</v>
      </c>
      <c r="E376">
        <v>3.63</v>
      </c>
      <c r="F376">
        <v>4.1399999999999997</v>
      </c>
      <c r="G376">
        <v>4.41</v>
      </c>
      <c r="H376">
        <v>4.88</v>
      </c>
      <c r="I376">
        <v>5.21</v>
      </c>
      <c r="J376">
        <v>5.33</v>
      </c>
      <c r="K376">
        <v>5.89</v>
      </c>
      <c r="L376">
        <v>5.72</v>
      </c>
      <c r="M376" t="e">
        <v>#N/A</v>
      </c>
      <c r="N376" t="e">
        <v>#N/A</v>
      </c>
      <c r="O376" t="e">
        <v>#N/A</v>
      </c>
      <c r="P376" t="e">
        <v>#N/A</v>
      </c>
      <c r="Q376">
        <v>4.0112500000000004</v>
      </c>
      <c r="R376">
        <v>3.9474999999999998</v>
      </c>
      <c r="S376">
        <v>3.9181300000000001</v>
      </c>
      <c r="T376">
        <v>3.9125000000000001</v>
      </c>
      <c r="U376">
        <v>4.1425000000000001</v>
      </c>
      <c r="V376" t="e">
        <v>#N/A</v>
      </c>
      <c r="W376" t="e">
        <v>#N/A</v>
      </c>
      <c r="X376">
        <v>27.91</v>
      </c>
    </row>
    <row r="377" spans="1:24" x14ac:dyDescent="0.55000000000000004">
      <c r="A377" s="5">
        <v>37050</v>
      </c>
      <c r="B377">
        <v>4.0199999999999996</v>
      </c>
      <c r="C377">
        <v>3.64</v>
      </c>
      <c r="D377">
        <v>3.63</v>
      </c>
      <c r="E377">
        <v>3.64</v>
      </c>
      <c r="F377">
        <v>4.17</v>
      </c>
      <c r="G377">
        <v>4.45</v>
      </c>
      <c r="H377">
        <v>4.93</v>
      </c>
      <c r="I377">
        <v>5.25</v>
      </c>
      <c r="J377">
        <v>5.38</v>
      </c>
      <c r="K377">
        <v>5.9</v>
      </c>
      <c r="L377">
        <v>5.73</v>
      </c>
      <c r="M377" t="e">
        <v>#N/A</v>
      </c>
      <c r="N377" t="e">
        <v>#N/A</v>
      </c>
      <c r="O377" t="e">
        <v>#N/A</v>
      </c>
      <c r="P377" t="e">
        <v>#N/A</v>
      </c>
      <c r="Q377">
        <v>4.01</v>
      </c>
      <c r="R377">
        <v>3.9437500000000001</v>
      </c>
      <c r="S377">
        <v>3.9156300000000002</v>
      </c>
      <c r="T377">
        <v>3.91</v>
      </c>
      <c r="U377">
        <v>4.1487499999999997</v>
      </c>
      <c r="V377" t="e">
        <v>#N/A</v>
      </c>
      <c r="W377" t="e">
        <v>#N/A</v>
      </c>
      <c r="X377">
        <v>28.43</v>
      </c>
    </row>
    <row r="378" spans="1:24" x14ac:dyDescent="0.55000000000000004">
      <c r="A378" s="5">
        <v>37053</v>
      </c>
      <c r="B378">
        <v>4.03</v>
      </c>
      <c r="C378">
        <v>3.6</v>
      </c>
      <c r="D378">
        <v>3.62</v>
      </c>
      <c r="E378">
        <v>3.64</v>
      </c>
      <c r="F378">
        <v>4.1100000000000003</v>
      </c>
      <c r="G378">
        <v>4.4000000000000004</v>
      </c>
      <c r="H378">
        <v>4.87</v>
      </c>
      <c r="I378">
        <v>5.19</v>
      </c>
      <c r="J378">
        <v>5.32</v>
      </c>
      <c r="K378">
        <v>5.85</v>
      </c>
      <c r="L378">
        <v>5.69</v>
      </c>
      <c r="M378" t="e">
        <v>#N/A</v>
      </c>
      <c r="N378" t="e">
        <v>#N/A</v>
      </c>
      <c r="O378" t="e">
        <v>#N/A</v>
      </c>
      <c r="P378" t="e">
        <v>#N/A</v>
      </c>
      <c r="Q378">
        <v>4</v>
      </c>
      <c r="R378">
        <v>3.94</v>
      </c>
      <c r="S378">
        <v>3.91</v>
      </c>
      <c r="T378">
        <v>3.9087499999999999</v>
      </c>
      <c r="U378">
        <v>4.1399999999999997</v>
      </c>
      <c r="V378" t="e">
        <v>#N/A</v>
      </c>
      <c r="W378" t="e">
        <v>#N/A</v>
      </c>
      <c r="X378">
        <v>28.94</v>
      </c>
    </row>
    <row r="379" spans="1:24" x14ac:dyDescent="0.55000000000000004">
      <c r="A379" s="5">
        <v>37054</v>
      </c>
      <c r="B379">
        <v>3.98</v>
      </c>
      <c r="C379">
        <v>3.56</v>
      </c>
      <c r="D379">
        <v>3.6</v>
      </c>
      <c r="E379">
        <v>3.62</v>
      </c>
      <c r="F379">
        <v>4.09</v>
      </c>
      <c r="G379">
        <v>4.37</v>
      </c>
      <c r="H379">
        <v>4.82</v>
      </c>
      <c r="I379">
        <v>5.14</v>
      </c>
      <c r="J379">
        <v>5.27</v>
      </c>
      <c r="K379">
        <v>5.81</v>
      </c>
      <c r="L379">
        <v>5.65</v>
      </c>
      <c r="M379" t="e">
        <v>#N/A</v>
      </c>
      <c r="N379" t="e">
        <v>#N/A</v>
      </c>
      <c r="O379" t="e">
        <v>#N/A</v>
      </c>
      <c r="P379" t="e">
        <v>#N/A</v>
      </c>
      <c r="Q379">
        <v>3.99</v>
      </c>
      <c r="R379">
        <v>3.9275000000000002</v>
      </c>
      <c r="S379">
        <v>3.8987500000000002</v>
      </c>
      <c r="T379">
        <v>3.8824999999999998</v>
      </c>
      <c r="U379">
        <v>4.1043799999999999</v>
      </c>
      <c r="V379" t="e">
        <v>#N/A</v>
      </c>
      <c r="W379" t="e">
        <v>#N/A</v>
      </c>
      <c r="X379">
        <v>29.13</v>
      </c>
    </row>
    <row r="380" spans="1:24" x14ac:dyDescent="0.55000000000000004">
      <c r="A380" s="5">
        <v>37055</v>
      </c>
      <c r="B380">
        <v>4.04</v>
      </c>
      <c r="C380">
        <v>3.55</v>
      </c>
      <c r="D380">
        <v>3.58</v>
      </c>
      <c r="E380">
        <v>3.6</v>
      </c>
      <c r="F380">
        <v>4.08</v>
      </c>
      <c r="G380">
        <v>4.3499999999999996</v>
      </c>
      <c r="H380">
        <v>4.8099999999999996</v>
      </c>
      <c r="I380">
        <v>5.15</v>
      </c>
      <c r="J380">
        <v>5.28</v>
      </c>
      <c r="K380">
        <v>5.81</v>
      </c>
      <c r="L380">
        <v>5.66</v>
      </c>
      <c r="M380" t="e">
        <v>#N/A</v>
      </c>
      <c r="N380" t="e">
        <v>#N/A</v>
      </c>
      <c r="O380" t="e">
        <v>#N/A</v>
      </c>
      <c r="P380" t="e">
        <v>#N/A</v>
      </c>
      <c r="Q380">
        <v>3.98</v>
      </c>
      <c r="R380">
        <v>3.92</v>
      </c>
      <c r="S380">
        <v>3.89</v>
      </c>
      <c r="T380">
        <v>3.88</v>
      </c>
      <c r="U380">
        <v>4.0999999999999996</v>
      </c>
      <c r="V380" t="e">
        <v>#N/A</v>
      </c>
      <c r="W380" t="e">
        <v>#N/A</v>
      </c>
      <c r="X380">
        <v>28.81</v>
      </c>
    </row>
    <row r="381" spans="1:24" x14ac:dyDescent="0.55000000000000004">
      <c r="A381" s="5">
        <v>37056</v>
      </c>
      <c r="B381">
        <v>4.03</v>
      </c>
      <c r="C381">
        <v>3.56</v>
      </c>
      <c r="D381">
        <v>3.59</v>
      </c>
      <c r="E381">
        <v>3.56</v>
      </c>
      <c r="F381">
        <v>4.04</v>
      </c>
      <c r="G381">
        <v>4.3</v>
      </c>
      <c r="H381">
        <v>4.76</v>
      </c>
      <c r="I381">
        <v>5.1100000000000003</v>
      </c>
      <c r="J381">
        <v>5.26</v>
      </c>
      <c r="K381">
        <v>5.8</v>
      </c>
      <c r="L381">
        <v>5.65</v>
      </c>
      <c r="M381" t="e">
        <v>#N/A</v>
      </c>
      <c r="N381" t="e">
        <v>#N/A</v>
      </c>
      <c r="O381" t="e">
        <v>#N/A</v>
      </c>
      <c r="P381" t="e">
        <v>#N/A</v>
      </c>
      <c r="Q381">
        <v>3.97</v>
      </c>
      <c r="R381">
        <v>3.9087499999999999</v>
      </c>
      <c r="S381">
        <v>3.8774999999999999</v>
      </c>
      <c r="T381">
        <v>3.8587500000000001</v>
      </c>
      <c r="U381">
        <v>4.07</v>
      </c>
      <c r="V381" t="e">
        <v>#N/A</v>
      </c>
      <c r="W381" t="e">
        <v>#N/A</v>
      </c>
      <c r="X381">
        <v>29.12</v>
      </c>
    </row>
    <row r="382" spans="1:24" x14ac:dyDescent="0.55000000000000004">
      <c r="A382" s="5">
        <v>37057</v>
      </c>
      <c r="B382">
        <v>3.94</v>
      </c>
      <c r="C382">
        <v>3.52</v>
      </c>
      <c r="D382">
        <v>3.55</v>
      </c>
      <c r="E382">
        <v>3.53</v>
      </c>
      <c r="F382">
        <v>4.01</v>
      </c>
      <c r="G382">
        <v>4.26</v>
      </c>
      <c r="H382">
        <v>4.74</v>
      </c>
      <c r="I382">
        <v>5.12</v>
      </c>
      <c r="J382">
        <v>5.27</v>
      </c>
      <c r="K382">
        <v>5.83</v>
      </c>
      <c r="L382">
        <v>5.68</v>
      </c>
      <c r="M382" t="e">
        <v>#N/A</v>
      </c>
      <c r="N382" t="e">
        <v>#N/A</v>
      </c>
      <c r="O382" t="e">
        <v>#N/A</v>
      </c>
      <c r="P382" t="e">
        <v>#N/A</v>
      </c>
      <c r="Q382">
        <v>3.95</v>
      </c>
      <c r="R382">
        <v>3.89</v>
      </c>
      <c r="S382">
        <v>3.8512499999999998</v>
      </c>
      <c r="T382">
        <v>3.84</v>
      </c>
      <c r="U382">
        <v>4.04</v>
      </c>
      <c r="V382" t="e">
        <v>#N/A</v>
      </c>
      <c r="W382" t="e">
        <v>#N/A</v>
      </c>
      <c r="X382">
        <v>28.52</v>
      </c>
    </row>
    <row r="383" spans="1:24" x14ac:dyDescent="0.55000000000000004">
      <c r="A383" s="5">
        <v>37060</v>
      </c>
      <c r="B383">
        <v>3.91</v>
      </c>
      <c r="C383">
        <v>3.52</v>
      </c>
      <c r="D383">
        <v>3.49</v>
      </c>
      <c r="E383">
        <v>3.48</v>
      </c>
      <c r="F383">
        <v>3.98</v>
      </c>
      <c r="G383">
        <v>4.24</v>
      </c>
      <c r="H383">
        <v>4.7300000000000004</v>
      </c>
      <c r="I383">
        <v>5.0999999999999996</v>
      </c>
      <c r="J383">
        <v>5.27</v>
      </c>
      <c r="K383">
        <v>5.84</v>
      </c>
      <c r="L383">
        <v>5.7</v>
      </c>
      <c r="M383" t="e">
        <v>#N/A</v>
      </c>
      <c r="N383" t="e">
        <v>#N/A</v>
      </c>
      <c r="O383" t="e">
        <v>#N/A</v>
      </c>
      <c r="P383" t="e">
        <v>#N/A</v>
      </c>
      <c r="Q383">
        <v>3.8812500000000001</v>
      </c>
      <c r="R383">
        <v>3.8362500000000002</v>
      </c>
      <c r="S383">
        <v>3.78688</v>
      </c>
      <c r="T383">
        <v>3.76125</v>
      </c>
      <c r="U383">
        <v>3.96</v>
      </c>
      <c r="V383" t="e">
        <v>#N/A</v>
      </c>
      <c r="W383" t="e">
        <v>#N/A</v>
      </c>
      <c r="X383">
        <v>27.55</v>
      </c>
    </row>
    <row r="384" spans="1:24" x14ac:dyDescent="0.55000000000000004">
      <c r="A384" s="5">
        <v>37061</v>
      </c>
      <c r="B384">
        <v>3.91</v>
      </c>
      <c r="C384">
        <v>3.51</v>
      </c>
      <c r="D384">
        <v>3.49</v>
      </c>
      <c r="E384">
        <v>3.48</v>
      </c>
      <c r="F384">
        <v>3.99</v>
      </c>
      <c r="G384">
        <v>4.25</v>
      </c>
      <c r="H384">
        <v>4.72</v>
      </c>
      <c r="I384">
        <v>5.08</v>
      </c>
      <c r="J384">
        <v>5.26</v>
      </c>
      <c r="K384">
        <v>5.82</v>
      </c>
      <c r="L384">
        <v>5.69</v>
      </c>
      <c r="M384" t="e">
        <v>#N/A</v>
      </c>
      <c r="N384" t="e">
        <v>#N/A</v>
      </c>
      <c r="O384" t="e">
        <v>#N/A</v>
      </c>
      <c r="P384" t="e">
        <v>#N/A</v>
      </c>
      <c r="Q384">
        <v>3.85</v>
      </c>
      <c r="R384">
        <v>3.7987500000000001</v>
      </c>
      <c r="S384">
        <v>3.7574999999999998</v>
      </c>
      <c r="T384">
        <v>3.7487499999999998</v>
      </c>
      <c r="U384">
        <v>3.9424999999999999</v>
      </c>
      <c r="V384" t="e">
        <v>#N/A</v>
      </c>
      <c r="W384" t="e">
        <v>#N/A</v>
      </c>
      <c r="X384">
        <v>27.49</v>
      </c>
    </row>
    <row r="385" spans="1:24" x14ac:dyDescent="0.55000000000000004">
      <c r="A385" s="5">
        <v>37062</v>
      </c>
      <c r="B385">
        <v>3.98</v>
      </c>
      <c r="C385">
        <v>3.49</v>
      </c>
      <c r="D385">
        <v>3.47</v>
      </c>
      <c r="E385">
        <v>3.45</v>
      </c>
      <c r="F385">
        <v>3.98</v>
      </c>
      <c r="G385">
        <v>4.24</v>
      </c>
      <c r="H385">
        <v>4.72</v>
      </c>
      <c r="I385">
        <v>5.0599999999999996</v>
      </c>
      <c r="J385">
        <v>5.24</v>
      </c>
      <c r="K385">
        <v>5.8</v>
      </c>
      <c r="L385">
        <v>5.67</v>
      </c>
      <c r="M385" t="e">
        <v>#N/A</v>
      </c>
      <c r="N385" t="e">
        <v>#N/A</v>
      </c>
      <c r="O385" t="e">
        <v>#N/A</v>
      </c>
      <c r="P385" t="e">
        <v>#N/A</v>
      </c>
      <c r="Q385">
        <v>3.8337500000000002</v>
      </c>
      <c r="R385">
        <v>3.7837499999999999</v>
      </c>
      <c r="S385">
        <v>3.75</v>
      </c>
      <c r="T385">
        <v>3.74</v>
      </c>
      <c r="U385">
        <v>3.94</v>
      </c>
      <c r="V385" t="e">
        <v>#N/A</v>
      </c>
      <c r="W385" t="e">
        <v>#N/A</v>
      </c>
      <c r="X385">
        <v>26.52</v>
      </c>
    </row>
    <row r="386" spans="1:24" x14ac:dyDescent="0.55000000000000004">
      <c r="A386" s="5">
        <v>37063</v>
      </c>
      <c r="B386">
        <v>4.0199999999999996</v>
      </c>
      <c r="C386">
        <v>3.51</v>
      </c>
      <c r="D386">
        <v>3.48</v>
      </c>
      <c r="E386">
        <v>3.47</v>
      </c>
      <c r="F386">
        <v>3.99</v>
      </c>
      <c r="G386">
        <v>4.25</v>
      </c>
      <c r="H386">
        <v>4.7</v>
      </c>
      <c r="I386">
        <v>5.05</v>
      </c>
      <c r="J386">
        <v>5.22</v>
      </c>
      <c r="K386">
        <v>5.77</v>
      </c>
      <c r="L386">
        <v>5.64</v>
      </c>
      <c r="M386" t="e">
        <v>#N/A</v>
      </c>
      <c r="N386" t="e">
        <v>#N/A</v>
      </c>
      <c r="O386" t="e">
        <v>#N/A</v>
      </c>
      <c r="P386" t="e">
        <v>#N/A</v>
      </c>
      <c r="Q386">
        <v>3.8050000000000002</v>
      </c>
      <c r="R386">
        <v>3.7650000000000001</v>
      </c>
      <c r="S386">
        <v>3.73875</v>
      </c>
      <c r="T386">
        <v>3.73</v>
      </c>
      <c r="U386">
        <v>3.9362499999999998</v>
      </c>
      <c r="V386" t="e">
        <v>#N/A</v>
      </c>
      <c r="W386" t="e">
        <v>#N/A</v>
      </c>
      <c r="X386">
        <v>26.85</v>
      </c>
    </row>
    <row r="387" spans="1:24" x14ac:dyDescent="0.55000000000000004">
      <c r="A387" s="5">
        <v>37064</v>
      </c>
      <c r="B387">
        <v>3.98</v>
      </c>
      <c r="C387">
        <v>3.45</v>
      </c>
      <c r="D387">
        <v>3.42</v>
      </c>
      <c r="E387">
        <v>3.41</v>
      </c>
      <c r="F387">
        <v>3.93</v>
      </c>
      <c r="G387">
        <v>4.18</v>
      </c>
      <c r="H387">
        <v>4.63</v>
      </c>
      <c r="I387">
        <v>4.9800000000000004</v>
      </c>
      <c r="J387">
        <v>5.14</v>
      </c>
      <c r="K387">
        <v>5.7</v>
      </c>
      <c r="L387">
        <v>5.58</v>
      </c>
      <c r="M387" t="e">
        <v>#N/A</v>
      </c>
      <c r="N387" t="e">
        <v>#N/A</v>
      </c>
      <c r="O387" t="e">
        <v>#N/A</v>
      </c>
      <c r="P387" t="e">
        <v>#N/A</v>
      </c>
      <c r="Q387">
        <v>3.79</v>
      </c>
      <c r="R387">
        <v>3.76</v>
      </c>
      <c r="S387">
        <v>3.73</v>
      </c>
      <c r="T387">
        <v>3.73</v>
      </c>
      <c r="U387">
        <v>3.94</v>
      </c>
      <c r="V387" t="e">
        <v>#N/A</v>
      </c>
      <c r="W387" t="e">
        <v>#N/A</v>
      </c>
      <c r="X387">
        <v>27.02</v>
      </c>
    </row>
    <row r="388" spans="1:24" x14ac:dyDescent="0.55000000000000004">
      <c r="A388" s="5">
        <v>37067</v>
      </c>
      <c r="B388">
        <v>3.97</v>
      </c>
      <c r="C388">
        <v>3.46</v>
      </c>
      <c r="D388">
        <v>3.46</v>
      </c>
      <c r="E388">
        <v>3.48</v>
      </c>
      <c r="F388">
        <v>3.96</v>
      </c>
      <c r="G388">
        <v>4.22</v>
      </c>
      <c r="H388">
        <v>4.6500000000000004</v>
      </c>
      <c r="I388">
        <v>5</v>
      </c>
      <c r="J388">
        <v>5.16</v>
      </c>
      <c r="K388">
        <v>5.72</v>
      </c>
      <c r="L388">
        <v>5.59</v>
      </c>
      <c r="M388" t="e">
        <v>#N/A</v>
      </c>
      <c r="N388" t="e">
        <v>#N/A</v>
      </c>
      <c r="O388" t="e">
        <v>#N/A</v>
      </c>
      <c r="P388" t="e">
        <v>#N/A</v>
      </c>
      <c r="Q388">
        <v>3.76</v>
      </c>
      <c r="R388">
        <v>3.7337500000000001</v>
      </c>
      <c r="S388">
        <v>3.7050000000000001</v>
      </c>
      <c r="T388">
        <v>3.68</v>
      </c>
      <c r="U388">
        <v>3.8925000000000001</v>
      </c>
      <c r="V388" t="e">
        <v>#N/A</v>
      </c>
      <c r="W388" t="e">
        <v>#N/A</v>
      </c>
      <c r="X388">
        <v>27.11</v>
      </c>
    </row>
    <row r="389" spans="1:24" x14ac:dyDescent="0.55000000000000004">
      <c r="A389" s="5">
        <v>37068</v>
      </c>
      <c r="B389">
        <v>3.75</v>
      </c>
      <c r="C389">
        <v>3.46</v>
      </c>
      <c r="D389">
        <v>3.49</v>
      </c>
      <c r="E389">
        <v>3.53</v>
      </c>
      <c r="F389">
        <v>4.03</v>
      </c>
      <c r="G389">
        <v>4.3</v>
      </c>
      <c r="H389">
        <v>4.74</v>
      </c>
      <c r="I389">
        <v>5.08</v>
      </c>
      <c r="J389">
        <v>5.24</v>
      </c>
      <c r="K389">
        <v>5.78</v>
      </c>
      <c r="L389">
        <v>5.65</v>
      </c>
      <c r="M389" t="e">
        <v>#N/A</v>
      </c>
      <c r="N389" t="e">
        <v>#N/A</v>
      </c>
      <c r="O389" t="e">
        <v>#N/A</v>
      </c>
      <c r="P389" t="e">
        <v>#N/A</v>
      </c>
      <c r="Q389">
        <v>3.75</v>
      </c>
      <c r="R389">
        <v>3.7275</v>
      </c>
      <c r="S389">
        <v>3.7</v>
      </c>
      <c r="T389">
        <v>3.68</v>
      </c>
      <c r="U389">
        <v>3.8912499999999999</v>
      </c>
      <c r="V389" t="e">
        <v>#N/A</v>
      </c>
      <c r="W389" t="e">
        <v>#N/A</v>
      </c>
      <c r="X389">
        <v>26.97</v>
      </c>
    </row>
    <row r="390" spans="1:24" x14ac:dyDescent="0.55000000000000004">
      <c r="A390" s="5">
        <v>37069</v>
      </c>
      <c r="B390">
        <v>3.68</v>
      </c>
      <c r="C390">
        <v>3.52</v>
      </c>
      <c r="D390">
        <v>3.55</v>
      </c>
      <c r="E390">
        <v>3.59</v>
      </c>
      <c r="F390">
        <v>4.0599999999999996</v>
      </c>
      <c r="G390">
        <v>4.3600000000000003</v>
      </c>
      <c r="H390">
        <v>4.82</v>
      </c>
      <c r="I390">
        <v>5.1100000000000003</v>
      </c>
      <c r="J390">
        <v>5.26</v>
      </c>
      <c r="K390">
        <v>5.77</v>
      </c>
      <c r="L390">
        <v>5.62</v>
      </c>
      <c r="M390" t="e">
        <v>#N/A</v>
      </c>
      <c r="N390" t="e">
        <v>#N/A</v>
      </c>
      <c r="O390" t="e">
        <v>#N/A</v>
      </c>
      <c r="P390" t="e">
        <v>#N/A</v>
      </c>
      <c r="Q390">
        <v>3.7512500000000002</v>
      </c>
      <c r="R390">
        <v>3.73</v>
      </c>
      <c r="S390">
        <v>3.71</v>
      </c>
      <c r="T390">
        <v>3.71</v>
      </c>
      <c r="U390">
        <v>3.94</v>
      </c>
      <c r="V390" t="e">
        <v>#N/A</v>
      </c>
      <c r="W390" t="e">
        <v>#N/A</v>
      </c>
      <c r="X390">
        <v>25.67</v>
      </c>
    </row>
    <row r="391" spans="1:24" x14ac:dyDescent="0.55000000000000004">
      <c r="A391" s="5">
        <v>37070</v>
      </c>
      <c r="B391">
        <v>3.86</v>
      </c>
      <c r="C391">
        <v>3.64</v>
      </c>
      <c r="D391">
        <v>3.64</v>
      </c>
      <c r="E391">
        <v>3.69</v>
      </c>
      <c r="F391">
        <v>4.22</v>
      </c>
      <c r="G391">
        <v>4.4800000000000004</v>
      </c>
      <c r="H391">
        <v>4.92</v>
      </c>
      <c r="I391">
        <v>5.23</v>
      </c>
      <c r="J391">
        <v>5.35</v>
      </c>
      <c r="K391">
        <v>5.85</v>
      </c>
      <c r="L391">
        <v>5.68</v>
      </c>
      <c r="M391" t="e">
        <v>#N/A</v>
      </c>
      <c r="N391" t="e">
        <v>#N/A</v>
      </c>
      <c r="O391" t="e">
        <v>#N/A</v>
      </c>
      <c r="P391" t="e">
        <v>#N/A</v>
      </c>
      <c r="Q391">
        <v>3.835</v>
      </c>
      <c r="R391">
        <v>3.81</v>
      </c>
      <c r="S391">
        <v>3.79</v>
      </c>
      <c r="T391">
        <v>3.83</v>
      </c>
      <c r="U391">
        <v>4.0525000000000002</v>
      </c>
      <c r="V391" t="e">
        <v>#N/A</v>
      </c>
      <c r="W391" t="e">
        <v>#N/A</v>
      </c>
      <c r="X391">
        <v>25.75</v>
      </c>
    </row>
    <row r="392" spans="1:24" x14ac:dyDescent="0.55000000000000004">
      <c r="A392" s="5">
        <v>37071</v>
      </c>
      <c r="B392">
        <v>3.95</v>
      </c>
      <c r="C392">
        <v>3.65</v>
      </c>
      <c r="D392">
        <v>3.63</v>
      </c>
      <c r="E392">
        <v>3.72</v>
      </c>
      <c r="F392">
        <v>4.25</v>
      </c>
      <c r="G392">
        <v>4.5199999999999996</v>
      </c>
      <c r="H392">
        <v>4.97</v>
      </c>
      <c r="I392">
        <v>5.28</v>
      </c>
      <c r="J392">
        <v>5.42</v>
      </c>
      <c r="K392">
        <v>5.91</v>
      </c>
      <c r="L392">
        <v>5.75</v>
      </c>
      <c r="M392" t="e">
        <v>#N/A</v>
      </c>
      <c r="N392" t="e">
        <v>#N/A</v>
      </c>
      <c r="O392" t="e">
        <v>#N/A</v>
      </c>
      <c r="P392" t="e">
        <v>#N/A</v>
      </c>
      <c r="Q392">
        <v>3.8624999999999998</v>
      </c>
      <c r="R392">
        <v>3.8431299999999999</v>
      </c>
      <c r="S392">
        <v>3.8362500000000002</v>
      </c>
      <c r="T392">
        <v>3.9087499999999999</v>
      </c>
      <c r="U392">
        <v>4.1837499999999999</v>
      </c>
      <c r="V392" t="e">
        <v>#N/A</v>
      </c>
      <c r="W392" t="e">
        <v>#N/A</v>
      </c>
      <c r="X392">
        <v>26.37</v>
      </c>
    </row>
    <row r="393" spans="1:24" x14ac:dyDescent="0.55000000000000004">
      <c r="A393" s="5">
        <v>37074</v>
      </c>
      <c r="B393">
        <v>4.1100000000000003</v>
      </c>
      <c r="C393">
        <v>3.67</v>
      </c>
      <c r="D393">
        <v>3.61</v>
      </c>
      <c r="E393">
        <v>3.74</v>
      </c>
      <c r="F393">
        <v>4.21</v>
      </c>
      <c r="G393">
        <v>4.47</v>
      </c>
      <c r="H393">
        <v>4.88</v>
      </c>
      <c r="I393">
        <v>5.21</v>
      </c>
      <c r="J393">
        <v>5.37</v>
      </c>
      <c r="K393">
        <v>5.86</v>
      </c>
      <c r="L393">
        <v>5.7</v>
      </c>
      <c r="M393" t="e">
        <v>#N/A</v>
      </c>
      <c r="N393" t="e">
        <v>#N/A</v>
      </c>
      <c r="O393" t="e">
        <v>#N/A</v>
      </c>
      <c r="P393" t="e">
        <v>#N/A</v>
      </c>
      <c r="Q393">
        <v>3.86</v>
      </c>
      <c r="R393">
        <v>3.84</v>
      </c>
      <c r="S393">
        <v>3.83</v>
      </c>
      <c r="T393">
        <v>3.9</v>
      </c>
      <c r="U393">
        <v>4.1875</v>
      </c>
      <c r="V393" t="e">
        <v>#N/A</v>
      </c>
      <c r="W393" t="e">
        <v>#N/A</v>
      </c>
      <c r="X393">
        <v>26.02</v>
      </c>
    </row>
    <row r="394" spans="1:24" x14ac:dyDescent="0.55000000000000004">
      <c r="A394" s="5">
        <v>37075</v>
      </c>
      <c r="B394">
        <v>3.69</v>
      </c>
      <c r="C394">
        <v>3.66</v>
      </c>
      <c r="D394">
        <v>3.63</v>
      </c>
      <c r="E394">
        <v>3.71</v>
      </c>
      <c r="F394">
        <v>4.24</v>
      </c>
      <c r="G394">
        <v>4.4800000000000004</v>
      </c>
      <c r="H394">
        <v>4.91</v>
      </c>
      <c r="I394">
        <v>5.25</v>
      </c>
      <c r="J394">
        <v>5.41</v>
      </c>
      <c r="K394">
        <v>5.9</v>
      </c>
      <c r="L394">
        <v>5.73</v>
      </c>
      <c r="M394" t="e">
        <v>#N/A</v>
      </c>
      <c r="N394" t="e">
        <v>#N/A</v>
      </c>
      <c r="O394" t="e">
        <v>#N/A</v>
      </c>
      <c r="P394" t="e">
        <v>#N/A</v>
      </c>
      <c r="Q394">
        <v>3.85</v>
      </c>
      <c r="R394">
        <v>3.83</v>
      </c>
      <c r="S394">
        <v>3.82</v>
      </c>
      <c r="T394">
        <v>3.88</v>
      </c>
      <c r="U394">
        <v>4.1462500000000002</v>
      </c>
      <c r="V394" t="e">
        <v>#N/A</v>
      </c>
      <c r="W394" t="e">
        <v>#N/A</v>
      </c>
      <c r="X394">
        <v>26.28</v>
      </c>
    </row>
    <row r="395" spans="1:24" x14ac:dyDescent="0.55000000000000004">
      <c r="A395" s="5">
        <v>37076</v>
      </c>
      <c r="B395" t="e">
        <v>#N/A</v>
      </c>
      <c r="C395" t="e">
        <v>#N/A</v>
      </c>
      <c r="D395" t="e">
        <v>#N/A</v>
      </c>
      <c r="E395" t="e">
        <v>#N/A</v>
      </c>
      <c r="F395" t="e">
        <v>#N/A</v>
      </c>
      <c r="G395" t="e">
        <v>#N/A</v>
      </c>
      <c r="H395" t="e">
        <v>#N/A</v>
      </c>
      <c r="I395" t="e">
        <v>#N/A</v>
      </c>
      <c r="J395" t="e">
        <v>#N/A</v>
      </c>
      <c r="K395" t="e">
        <v>#N/A</v>
      </c>
      <c r="L395" t="e">
        <v>#N/A</v>
      </c>
      <c r="M395" t="e">
        <v>#N/A</v>
      </c>
      <c r="N395" t="e">
        <v>#N/A</v>
      </c>
      <c r="O395" t="e">
        <v>#N/A</v>
      </c>
      <c r="P395" t="e">
        <v>#N/A</v>
      </c>
      <c r="Q395">
        <v>3.85</v>
      </c>
      <c r="R395">
        <v>3.8362500000000002</v>
      </c>
      <c r="S395">
        <v>3.8275000000000001</v>
      </c>
      <c r="T395">
        <v>3.8993799999999998</v>
      </c>
      <c r="U395">
        <v>4.17</v>
      </c>
      <c r="V395" t="e">
        <v>#N/A</v>
      </c>
      <c r="W395" t="e">
        <v>#N/A</v>
      </c>
      <c r="X395" t="e">
        <v>#N/A</v>
      </c>
    </row>
    <row r="396" spans="1:24" x14ac:dyDescent="0.55000000000000004">
      <c r="A396" s="5">
        <v>37077</v>
      </c>
      <c r="B396">
        <v>3.72</v>
      </c>
      <c r="C396">
        <v>3.65</v>
      </c>
      <c r="D396">
        <v>3.63</v>
      </c>
      <c r="E396">
        <v>3.7</v>
      </c>
      <c r="F396">
        <v>4.24</v>
      </c>
      <c r="G396">
        <v>4.5</v>
      </c>
      <c r="H396">
        <v>4.95</v>
      </c>
      <c r="I396">
        <v>5.29</v>
      </c>
      <c r="J396">
        <v>5.44</v>
      </c>
      <c r="K396">
        <v>5.94</v>
      </c>
      <c r="L396">
        <v>5.76</v>
      </c>
      <c r="M396" t="e">
        <v>#N/A</v>
      </c>
      <c r="N396" t="e">
        <v>#N/A</v>
      </c>
      <c r="O396" t="e">
        <v>#N/A</v>
      </c>
      <c r="P396" t="e">
        <v>#N/A</v>
      </c>
      <c r="Q396">
        <v>3.85</v>
      </c>
      <c r="R396">
        <v>3.83</v>
      </c>
      <c r="S396">
        <v>3.82</v>
      </c>
      <c r="T396">
        <v>3.89</v>
      </c>
      <c r="U396">
        <v>4.15625</v>
      </c>
      <c r="V396" t="e">
        <v>#N/A</v>
      </c>
      <c r="W396" t="e">
        <v>#N/A</v>
      </c>
      <c r="X396">
        <v>27.07</v>
      </c>
    </row>
    <row r="397" spans="1:24" x14ac:dyDescent="0.55000000000000004">
      <c r="A397" s="5">
        <v>37078</v>
      </c>
      <c r="B397">
        <v>3.6</v>
      </c>
      <c r="C397">
        <v>3.63</v>
      </c>
      <c r="D397">
        <v>3.57</v>
      </c>
      <c r="E397">
        <v>3.63</v>
      </c>
      <c r="F397">
        <v>4.16</v>
      </c>
      <c r="G397">
        <v>4.43</v>
      </c>
      <c r="H397">
        <v>4.9000000000000004</v>
      </c>
      <c r="I397">
        <v>5.24</v>
      </c>
      <c r="J397">
        <v>5.41</v>
      </c>
      <c r="K397">
        <v>5.92</v>
      </c>
      <c r="L397">
        <v>5.75</v>
      </c>
      <c r="M397" t="e">
        <v>#N/A</v>
      </c>
      <c r="N397" t="e">
        <v>#N/A</v>
      </c>
      <c r="O397" t="e">
        <v>#N/A</v>
      </c>
      <c r="P397" t="e">
        <v>#N/A</v>
      </c>
      <c r="Q397">
        <v>3.8481299999999998</v>
      </c>
      <c r="R397">
        <v>3.8262499999999999</v>
      </c>
      <c r="S397">
        <v>3.81</v>
      </c>
      <c r="T397">
        <v>3.8762500000000002</v>
      </c>
      <c r="U397">
        <v>4.1399999999999997</v>
      </c>
      <c r="V397" t="e">
        <v>#N/A</v>
      </c>
      <c r="W397" t="e">
        <v>#N/A</v>
      </c>
      <c r="X397">
        <v>28.1</v>
      </c>
    </row>
    <row r="398" spans="1:24" x14ac:dyDescent="0.55000000000000004">
      <c r="A398" s="5">
        <v>37081</v>
      </c>
      <c r="B398">
        <v>3.67</v>
      </c>
      <c r="C398">
        <v>3.65</v>
      </c>
      <c r="D398">
        <v>3.62</v>
      </c>
      <c r="E398">
        <v>3.66</v>
      </c>
      <c r="F398">
        <v>4.1500000000000004</v>
      </c>
      <c r="G398">
        <v>4.41</v>
      </c>
      <c r="H398">
        <v>4.88</v>
      </c>
      <c r="I398">
        <v>5.21</v>
      </c>
      <c r="J398">
        <v>5.37</v>
      </c>
      <c r="K398">
        <v>5.87</v>
      </c>
      <c r="L398">
        <v>5.7</v>
      </c>
      <c r="M398" t="e">
        <v>#N/A</v>
      </c>
      <c r="N398" t="e">
        <v>#N/A</v>
      </c>
      <c r="O398" t="e">
        <v>#N/A</v>
      </c>
      <c r="P398" t="e">
        <v>#N/A</v>
      </c>
      <c r="Q398">
        <v>3.8312499999999998</v>
      </c>
      <c r="R398">
        <v>3.81</v>
      </c>
      <c r="S398">
        <v>3.79</v>
      </c>
      <c r="T398">
        <v>3.8374999999999999</v>
      </c>
      <c r="U398">
        <v>4.0662500000000001</v>
      </c>
      <c r="V398" t="e">
        <v>#N/A</v>
      </c>
      <c r="W398" t="e">
        <v>#N/A</v>
      </c>
      <c r="X398">
        <v>27.63</v>
      </c>
    </row>
    <row r="399" spans="1:24" x14ac:dyDescent="0.55000000000000004">
      <c r="A399" s="5">
        <v>37082</v>
      </c>
      <c r="B399">
        <v>3.71</v>
      </c>
      <c r="C399">
        <v>3.63</v>
      </c>
      <c r="D399">
        <v>3.58</v>
      </c>
      <c r="E399">
        <v>3.61</v>
      </c>
      <c r="F399">
        <v>4.08</v>
      </c>
      <c r="G399">
        <v>4.34</v>
      </c>
      <c r="H399">
        <v>4.82</v>
      </c>
      <c r="I399">
        <v>5.15</v>
      </c>
      <c r="J399">
        <v>5.32</v>
      </c>
      <c r="K399">
        <v>5.83</v>
      </c>
      <c r="L399">
        <v>5.68</v>
      </c>
      <c r="M399" t="e">
        <v>#N/A</v>
      </c>
      <c r="N399" t="e">
        <v>#N/A</v>
      </c>
      <c r="O399" t="e">
        <v>#N/A</v>
      </c>
      <c r="P399" t="e">
        <v>#N/A</v>
      </c>
      <c r="Q399">
        <v>3.83</v>
      </c>
      <c r="R399">
        <v>3.81</v>
      </c>
      <c r="S399">
        <v>3.79</v>
      </c>
      <c r="T399">
        <v>3.8368799999999998</v>
      </c>
      <c r="U399">
        <v>4.07</v>
      </c>
      <c r="V399" t="e">
        <v>#N/A</v>
      </c>
      <c r="W399" t="e">
        <v>#N/A</v>
      </c>
      <c r="X399">
        <v>27.22</v>
      </c>
    </row>
    <row r="400" spans="1:24" x14ac:dyDescent="0.55000000000000004">
      <c r="A400" s="5">
        <v>37083</v>
      </c>
      <c r="B400">
        <v>3.78</v>
      </c>
      <c r="C400">
        <v>3.58</v>
      </c>
      <c r="D400">
        <v>3.55</v>
      </c>
      <c r="E400">
        <v>3.6</v>
      </c>
      <c r="F400">
        <v>4.07</v>
      </c>
      <c r="G400">
        <v>4.33</v>
      </c>
      <c r="H400">
        <v>4.8099999999999996</v>
      </c>
      <c r="I400">
        <v>5.14</v>
      </c>
      <c r="J400">
        <v>5.31</v>
      </c>
      <c r="K400">
        <v>5.84</v>
      </c>
      <c r="L400">
        <v>5.69</v>
      </c>
      <c r="M400" t="e">
        <v>#N/A</v>
      </c>
      <c r="N400" t="e">
        <v>#N/A</v>
      </c>
      <c r="O400" t="e">
        <v>#N/A</v>
      </c>
      <c r="P400" t="e">
        <v>#N/A</v>
      </c>
      <c r="Q400">
        <v>3.83</v>
      </c>
      <c r="R400">
        <v>3.79</v>
      </c>
      <c r="S400">
        <v>3.76</v>
      </c>
      <c r="T400">
        <v>3.7925</v>
      </c>
      <c r="U400">
        <v>4</v>
      </c>
      <c r="V400" t="e">
        <v>#N/A</v>
      </c>
      <c r="W400" t="e">
        <v>#N/A</v>
      </c>
      <c r="X400">
        <v>27.07</v>
      </c>
    </row>
    <row r="401" spans="1:24" x14ac:dyDescent="0.55000000000000004">
      <c r="A401" s="5">
        <v>37084</v>
      </c>
      <c r="B401">
        <v>3.78</v>
      </c>
      <c r="C401">
        <v>3.6</v>
      </c>
      <c r="D401">
        <v>3.56</v>
      </c>
      <c r="E401">
        <v>3.6</v>
      </c>
      <c r="F401">
        <v>4.07</v>
      </c>
      <c r="G401">
        <v>4.33</v>
      </c>
      <c r="H401">
        <v>4.8</v>
      </c>
      <c r="I401">
        <v>5.0999999999999996</v>
      </c>
      <c r="J401">
        <v>5.27</v>
      </c>
      <c r="K401">
        <v>5.8</v>
      </c>
      <c r="L401">
        <v>5.65</v>
      </c>
      <c r="M401" t="e">
        <v>#N/A</v>
      </c>
      <c r="N401" t="e">
        <v>#N/A</v>
      </c>
      <c r="O401" t="e">
        <v>#N/A</v>
      </c>
      <c r="P401" t="e">
        <v>#N/A</v>
      </c>
      <c r="Q401">
        <v>3.83</v>
      </c>
      <c r="R401">
        <v>3.8</v>
      </c>
      <c r="S401">
        <v>3.77</v>
      </c>
      <c r="T401">
        <v>3.82</v>
      </c>
      <c r="U401">
        <v>4.05</v>
      </c>
      <c r="V401" t="e">
        <v>#N/A</v>
      </c>
      <c r="W401" t="e">
        <v>#N/A</v>
      </c>
      <c r="X401">
        <v>26.85</v>
      </c>
    </row>
    <row r="402" spans="1:24" x14ac:dyDescent="0.55000000000000004">
      <c r="A402" s="5">
        <v>37085</v>
      </c>
      <c r="B402">
        <v>3.75</v>
      </c>
      <c r="C402">
        <v>3.62</v>
      </c>
      <c r="D402">
        <v>3.59</v>
      </c>
      <c r="E402">
        <v>3.64</v>
      </c>
      <c r="F402">
        <v>4.12</v>
      </c>
      <c r="G402">
        <v>4.37</v>
      </c>
      <c r="H402">
        <v>4.82</v>
      </c>
      <c r="I402">
        <v>5.1100000000000003</v>
      </c>
      <c r="J402">
        <v>5.27</v>
      </c>
      <c r="K402">
        <v>5.79</v>
      </c>
      <c r="L402">
        <v>5.64</v>
      </c>
      <c r="M402" t="e">
        <v>#N/A</v>
      </c>
      <c r="N402" t="e">
        <v>#N/A</v>
      </c>
      <c r="O402" t="e">
        <v>#N/A</v>
      </c>
      <c r="P402" t="e">
        <v>#N/A</v>
      </c>
      <c r="Q402">
        <v>3.8287499999999999</v>
      </c>
      <c r="R402">
        <v>3.79</v>
      </c>
      <c r="S402">
        <v>3.75875</v>
      </c>
      <c r="T402">
        <v>3.7974999999999999</v>
      </c>
      <c r="U402">
        <v>4.0149999999999997</v>
      </c>
      <c r="V402" t="e">
        <v>#N/A</v>
      </c>
      <c r="W402" t="e">
        <v>#N/A</v>
      </c>
      <c r="X402">
        <v>26.57</v>
      </c>
    </row>
    <row r="403" spans="1:24" x14ac:dyDescent="0.55000000000000004">
      <c r="A403" s="5">
        <v>37088</v>
      </c>
      <c r="B403">
        <v>3.82</v>
      </c>
      <c r="C403">
        <v>3.64</v>
      </c>
      <c r="D403">
        <v>3.61</v>
      </c>
      <c r="E403">
        <v>3.63</v>
      </c>
      <c r="F403">
        <v>4.07</v>
      </c>
      <c r="G403">
        <v>4.32</v>
      </c>
      <c r="H403">
        <v>4.76</v>
      </c>
      <c r="I403">
        <v>5.05</v>
      </c>
      <c r="J403">
        <v>5.21</v>
      </c>
      <c r="K403">
        <v>5.74</v>
      </c>
      <c r="L403">
        <v>5.59</v>
      </c>
      <c r="M403" t="e">
        <v>#N/A</v>
      </c>
      <c r="N403" t="e">
        <v>#N/A</v>
      </c>
      <c r="O403" t="e">
        <v>#N/A</v>
      </c>
      <c r="P403" t="e">
        <v>#N/A</v>
      </c>
      <c r="Q403">
        <v>3.83</v>
      </c>
      <c r="R403">
        <v>3.79</v>
      </c>
      <c r="S403">
        <v>3.76</v>
      </c>
      <c r="T403">
        <v>3.8062499999999999</v>
      </c>
      <c r="U403">
        <v>4.03</v>
      </c>
      <c r="V403" t="e">
        <v>#N/A</v>
      </c>
      <c r="W403" t="e">
        <v>#N/A</v>
      </c>
      <c r="X403">
        <v>26.02</v>
      </c>
    </row>
    <row r="404" spans="1:24" x14ac:dyDescent="0.55000000000000004">
      <c r="A404" s="5">
        <v>37089</v>
      </c>
      <c r="B404">
        <v>3.71</v>
      </c>
      <c r="C404">
        <v>3.61</v>
      </c>
      <c r="D404">
        <v>3.59</v>
      </c>
      <c r="E404">
        <v>3.63</v>
      </c>
      <c r="F404">
        <v>4.09</v>
      </c>
      <c r="G404">
        <v>4.34</v>
      </c>
      <c r="H404">
        <v>4.78</v>
      </c>
      <c r="I404">
        <v>5.0599999999999996</v>
      </c>
      <c r="J404">
        <v>5.22</v>
      </c>
      <c r="K404">
        <v>5.74</v>
      </c>
      <c r="L404">
        <v>5.59</v>
      </c>
      <c r="M404" t="e">
        <v>#N/A</v>
      </c>
      <c r="N404" t="e">
        <v>#N/A</v>
      </c>
      <c r="O404" t="e">
        <v>#N/A</v>
      </c>
      <c r="P404" t="e">
        <v>#N/A</v>
      </c>
      <c r="Q404">
        <v>3.8287499999999999</v>
      </c>
      <c r="R404">
        <v>3.79</v>
      </c>
      <c r="S404">
        <v>3.76</v>
      </c>
      <c r="T404">
        <v>3.8050000000000002</v>
      </c>
      <c r="U404">
        <v>4.03</v>
      </c>
      <c r="V404" t="e">
        <v>#N/A</v>
      </c>
      <c r="W404" t="e">
        <v>#N/A</v>
      </c>
      <c r="X404">
        <v>25.33</v>
      </c>
    </row>
    <row r="405" spans="1:24" x14ac:dyDescent="0.55000000000000004">
      <c r="A405" s="5">
        <v>37090</v>
      </c>
      <c r="B405">
        <v>3.73</v>
      </c>
      <c r="C405">
        <v>3.54</v>
      </c>
      <c r="D405">
        <v>3.51</v>
      </c>
      <c r="E405">
        <v>3.57</v>
      </c>
      <c r="F405">
        <v>3.96</v>
      </c>
      <c r="G405">
        <v>4.25</v>
      </c>
      <c r="H405">
        <v>4.66</v>
      </c>
      <c r="I405">
        <v>4.9400000000000004</v>
      </c>
      <c r="J405">
        <v>5.12</v>
      </c>
      <c r="K405">
        <v>5.65</v>
      </c>
      <c r="L405">
        <v>5.52</v>
      </c>
      <c r="M405" t="e">
        <v>#N/A</v>
      </c>
      <c r="N405" t="e">
        <v>#N/A</v>
      </c>
      <c r="O405" t="e">
        <v>#N/A</v>
      </c>
      <c r="P405" t="e">
        <v>#N/A</v>
      </c>
      <c r="Q405">
        <v>3.8287499999999999</v>
      </c>
      <c r="R405">
        <v>3.79</v>
      </c>
      <c r="S405">
        <v>3.76</v>
      </c>
      <c r="T405">
        <v>3.80375</v>
      </c>
      <c r="U405">
        <v>4.0274999999999999</v>
      </c>
      <c r="V405" t="e">
        <v>#N/A</v>
      </c>
      <c r="W405" t="e">
        <v>#N/A</v>
      </c>
      <c r="X405">
        <v>24.65</v>
      </c>
    </row>
    <row r="406" spans="1:24" x14ac:dyDescent="0.55000000000000004">
      <c r="A406" s="5">
        <v>37091</v>
      </c>
      <c r="B406">
        <v>3.77</v>
      </c>
      <c r="C406">
        <v>3.55</v>
      </c>
      <c r="D406">
        <v>3.54</v>
      </c>
      <c r="E406">
        <v>3.6</v>
      </c>
      <c r="F406">
        <v>3.98</v>
      </c>
      <c r="G406">
        <v>4.28</v>
      </c>
      <c r="H406">
        <v>4.6900000000000004</v>
      </c>
      <c r="I406">
        <v>4.96</v>
      </c>
      <c r="J406">
        <v>5.13</v>
      </c>
      <c r="K406">
        <v>5.66</v>
      </c>
      <c r="L406">
        <v>5.53</v>
      </c>
      <c r="M406" t="e">
        <v>#N/A</v>
      </c>
      <c r="N406" t="e">
        <v>#N/A</v>
      </c>
      <c r="O406" t="e">
        <v>#N/A</v>
      </c>
      <c r="P406" t="e">
        <v>#N/A</v>
      </c>
      <c r="Q406">
        <v>3.81</v>
      </c>
      <c r="R406">
        <v>3.75</v>
      </c>
      <c r="S406">
        <v>3.71</v>
      </c>
      <c r="T406">
        <v>3.7343799999999998</v>
      </c>
      <c r="U406">
        <v>3.9056299999999999</v>
      </c>
      <c r="V406" t="e">
        <v>#N/A</v>
      </c>
      <c r="W406" t="e">
        <v>#N/A</v>
      </c>
      <c r="X406">
        <v>24.65</v>
      </c>
    </row>
    <row r="407" spans="1:24" x14ac:dyDescent="0.55000000000000004">
      <c r="A407" s="5">
        <v>37092</v>
      </c>
      <c r="B407">
        <v>3.8</v>
      </c>
      <c r="C407">
        <v>3.53</v>
      </c>
      <c r="D407">
        <v>3.53</v>
      </c>
      <c r="E407">
        <v>3.59</v>
      </c>
      <c r="F407">
        <v>3.98</v>
      </c>
      <c r="G407">
        <v>4.29</v>
      </c>
      <c r="H407">
        <v>4.7</v>
      </c>
      <c r="I407">
        <v>4.9800000000000004</v>
      </c>
      <c r="J407">
        <v>5.15</v>
      </c>
      <c r="K407">
        <v>5.67</v>
      </c>
      <c r="L407">
        <v>5.54</v>
      </c>
      <c r="M407" t="e">
        <v>#N/A</v>
      </c>
      <c r="N407" t="e">
        <v>#N/A</v>
      </c>
      <c r="O407" t="e">
        <v>#N/A</v>
      </c>
      <c r="P407" t="e">
        <v>#N/A</v>
      </c>
      <c r="Q407">
        <v>3.80125</v>
      </c>
      <c r="R407">
        <v>3.7475000000000001</v>
      </c>
      <c r="S407">
        <v>3.7087500000000002</v>
      </c>
      <c r="T407">
        <v>3.7293799999999999</v>
      </c>
      <c r="U407">
        <v>3.89</v>
      </c>
      <c r="V407" t="e">
        <v>#N/A</v>
      </c>
      <c r="W407" t="e">
        <v>#N/A</v>
      </c>
      <c r="X407">
        <v>25.67</v>
      </c>
    </row>
    <row r="408" spans="1:24" x14ac:dyDescent="0.55000000000000004">
      <c r="A408" s="5">
        <v>37095</v>
      </c>
      <c r="B408">
        <v>3.82</v>
      </c>
      <c r="C408">
        <v>3.56</v>
      </c>
      <c r="D408">
        <v>3.55</v>
      </c>
      <c r="E408">
        <v>3.59</v>
      </c>
      <c r="F408">
        <v>3.98</v>
      </c>
      <c r="G408">
        <v>4.28</v>
      </c>
      <c r="H408">
        <v>4.68</v>
      </c>
      <c r="I408">
        <v>4.95</v>
      </c>
      <c r="J408">
        <v>5.13</v>
      </c>
      <c r="K408">
        <v>5.66</v>
      </c>
      <c r="L408">
        <v>5.53</v>
      </c>
      <c r="M408" t="e">
        <v>#N/A</v>
      </c>
      <c r="N408" t="e">
        <v>#N/A</v>
      </c>
      <c r="O408" t="e">
        <v>#N/A</v>
      </c>
      <c r="P408" t="e">
        <v>#N/A</v>
      </c>
      <c r="Q408">
        <v>3.7925</v>
      </c>
      <c r="R408">
        <v>3.74</v>
      </c>
      <c r="S408">
        <v>3.7</v>
      </c>
      <c r="T408">
        <v>3.7212499999999999</v>
      </c>
      <c r="U408">
        <v>3.8937499999999998</v>
      </c>
      <c r="V408" t="e">
        <v>#N/A</v>
      </c>
      <c r="W408" t="e">
        <v>#N/A</v>
      </c>
      <c r="X408">
        <v>25.88</v>
      </c>
    </row>
    <row r="409" spans="1:24" x14ac:dyDescent="0.55000000000000004">
      <c r="A409" s="5">
        <v>37096</v>
      </c>
      <c r="B409">
        <v>3.82</v>
      </c>
      <c r="C409">
        <v>3.56</v>
      </c>
      <c r="D409">
        <v>3.52</v>
      </c>
      <c r="E409">
        <v>3.59</v>
      </c>
      <c r="F409">
        <v>3.97</v>
      </c>
      <c r="G409">
        <v>4.26</v>
      </c>
      <c r="H409">
        <v>4.67</v>
      </c>
      <c r="I409">
        <v>4.9400000000000004</v>
      </c>
      <c r="J409">
        <v>5.13</v>
      </c>
      <c r="K409">
        <v>5.64</v>
      </c>
      <c r="L409">
        <v>5.52</v>
      </c>
      <c r="M409" t="e">
        <v>#N/A</v>
      </c>
      <c r="N409" t="e">
        <v>#N/A</v>
      </c>
      <c r="O409" t="e">
        <v>#N/A</v>
      </c>
      <c r="P409" t="e">
        <v>#N/A</v>
      </c>
      <c r="Q409">
        <v>3.7937500000000002</v>
      </c>
      <c r="R409">
        <v>3.74</v>
      </c>
      <c r="S409">
        <v>3.7</v>
      </c>
      <c r="T409">
        <v>3.72</v>
      </c>
      <c r="U409">
        <v>3.8912499999999999</v>
      </c>
      <c r="V409" t="e">
        <v>#N/A</v>
      </c>
      <c r="W409" t="e">
        <v>#N/A</v>
      </c>
      <c r="X409">
        <v>26.18</v>
      </c>
    </row>
    <row r="410" spans="1:24" x14ac:dyDescent="0.55000000000000004">
      <c r="A410" s="5">
        <v>37097</v>
      </c>
      <c r="B410">
        <v>3.89</v>
      </c>
      <c r="C410">
        <v>3.56</v>
      </c>
      <c r="D410">
        <v>3.54</v>
      </c>
      <c r="E410">
        <v>3.62</v>
      </c>
      <c r="F410">
        <v>3.98</v>
      </c>
      <c r="G410">
        <v>4.3</v>
      </c>
      <c r="H410">
        <v>4.74</v>
      </c>
      <c r="I410">
        <v>5.01</v>
      </c>
      <c r="J410">
        <v>5.2</v>
      </c>
      <c r="K410">
        <v>5.7</v>
      </c>
      <c r="L410">
        <v>5.58</v>
      </c>
      <c r="M410" t="e">
        <v>#N/A</v>
      </c>
      <c r="N410" t="e">
        <v>#N/A</v>
      </c>
      <c r="O410" t="e">
        <v>#N/A</v>
      </c>
      <c r="P410" t="e">
        <v>#N/A</v>
      </c>
      <c r="Q410">
        <v>3.79</v>
      </c>
      <c r="R410">
        <v>3.74</v>
      </c>
      <c r="S410">
        <v>3.7</v>
      </c>
      <c r="T410">
        <v>3.7212499999999999</v>
      </c>
      <c r="U410">
        <v>3.8925000000000001</v>
      </c>
      <c r="V410" t="e">
        <v>#N/A</v>
      </c>
      <c r="W410" t="e">
        <v>#N/A</v>
      </c>
      <c r="X410">
        <v>26.71</v>
      </c>
    </row>
    <row r="411" spans="1:24" x14ac:dyDescent="0.55000000000000004">
      <c r="A411" s="5">
        <v>37098</v>
      </c>
      <c r="B411">
        <v>3.87</v>
      </c>
      <c r="C411">
        <v>3.56</v>
      </c>
      <c r="D411">
        <v>3.52</v>
      </c>
      <c r="E411">
        <v>3.59</v>
      </c>
      <c r="F411">
        <v>3.94</v>
      </c>
      <c r="G411">
        <v>4.24</v>
      </c>
      <c r="H411">
        <v>4.71</v>
      </c>
      <c r="I411">
        <v>4.99</v>
      </c>
      <c r="J411">
        <v>5.19</v>
      </c>
      <c r="K411">
        <v>5.71</v>
      </c>
      <c r="L411">
        <v>5.59</v>
      </c>
      <c r="M411" t="e">
        <v>#N/A</v>
      </c>
      <c r="N411" t="e">
        <v>#N/A</v>
      </c>
      <c r="O411" t="e">
        <v>#N/A</v>
      </c>
      <c r="P411" t="e">
        <v>#N/A</v>
      </c>
      <c r="Q411">
        <v>3.7837499999999999</v>
      </c>
      <c r="R411">
        <v>3.74</v>
      </c>
      <c r="S411">
        <v>3.7050000000000001</v>
      </c>
      <c r="T411">
        <v>3.73</v>
      </c>
      <c r="U411">
        <v>3.915</v>
      </c>
      <c r="V411" t="e">
        <v>#N/A</v>
      </c>
      <c r="W411" t="e">
        <v>#N/A</v>
      </c>
      <c r="X411">
        <v>26.74</v>
      </c>
    </row>
    <row r="412" spans="1:24" x14ac:dyDescent="0.55000000000000004">
      <c r="A412" s="5">
        <v>37099</v>
      </c>
      <c r="B412">
        <v>3.75</v>
      </c>
      <c r="C412">
        <v>3.55</v>
      </c>
      <c r="D412">
        <v>3.48</v>
      </c>
      <c r="E412">
        <v>3.57</v>
      </c>
      <c r="F412">
        <v>3.87</v>
      </c>
      <c r="G412">
        <v>4.1500000000000004</v>
      </c>
      <c r="H412">
        <v>4.6399999999999997</v>
      </c>
      <c r="I412">
        <v>4.93</v>
      </c>
      <c r="J412">
        <v>5.13</v>
      </c>
      <c r="K412">
        <v>5.65</v>
      </c>
      <c r="L412">
        <v>5.55</v>
      </c>
      <c r="M412" t="e">
        <v>#N/A</v>
      </c>
      <c r="N412" t="e">
        <v>#N/A</v>
      </c>
      <c r="O412" t="e">
        <v>#N/A</v>
      </c>
      <c r="P412" t="e">
        <v>#N/A</v>
      </c>
      <c r="Q412">
        <v>3.7749999999999999</v>
      </c>
      <c r="R412">
        <v>3.73</v>
      </c>
      <c r="S412">
        <v>3.69625</v>
      </c>
      <c r="T412">
        <v>3.7162500000000001</v>
      </c>
      <c r="U412">
        <v>3.8875000000000002</v>
      </c>
      <c r="V412" t="e">
        <v>#N/A</v>
      </c>
      <c r="W412" t="e">
        <v>#N/A</v>
      </c>
      <c r="X412">
        <v>26.98</v>
      </c>
    </row>
    <row r="413" spans="1:24" x14ac:dyDescent="0.55000000000000004">
      <c r="A413" s="5">
        <v>37102</v>
      </c>
      <c r="B413">
        <v>3.79</v>
      </c>
      <c r="C413">
        <v>3.57</v>
      </c>
      <c r="D413">
        <v>3.49</v>
      </c>
      <c r="E413">
        <v>3.56</v>
      </c>
      <c r="F413">
        <v>3.86</v>
      </c>
      <c r="G413">
        <v>4.1399999999999997</v>
      </c>
      <c r="H413">
        <v>4.63</v>
      </c>
      <c r="I413">
        <v>4.91</v>
      </c>
      <c r="J413">
        <v>5.1100000000000003</v>
      </c>
      <c r="K413">
        <v>5.63</v>
      </c>
      <c r="L413">
        <v>5.53</v>
      </c>
      <c r="M413" t="e">
        <v>#N/A</v>
      </c>
      <c r="N413" t="e">
        <v>#N/A</v>
      </c>
      <c r="O413" t="e">
        <v>#N/A</v>
      </c>
      <c r="P413" t="e">
        <v>#N/A</v>
      </c>
      <c r="Q413">
        <v>3.76</v>
      </c>
      <c r="R413">
        <v>3.7137500000000001</v>
      </c>
      <c r="S413">
        <v>3.67875</v>
      </c>
      <c r="T413">
        <v>3.6981299999999999</v>
      </c>
      <c r="U413">
        <v>3.835</v>
      </c>
      <c r="V413" t="e">
        <v>#N/A</v>
      </c>
      <c r="W413" t="e">
        <v>#N/A</v>
      </c>
      <c r="X413">
        <v>26.6</v>
      </c>
    </row>
    <row r="414" spans="1:24" x14ac:dyDescent="0.55000000000000004">
      <c r="A414" s="5">
        <v>37103</v>
      </c>
      <c r="B414">
        <v>3.82</v>
      </c>
      <c r="C414">
        <v>3.54</v>
      </c>
      <c r="D414">
        <v>3.47</v>
      </c>
      <c r="E414">
        <v>3.53</v>
      </c>
      <c r="F414">
        <v>3.79</v>
      </c>
      <c r="G414">
        <v>4.0599999999999996</v>
      </c>
      <c r="H414">
        <v>4.57</v>
      </c>
      <c r="I414">
        <v>4.8600000000000003</v>
      </c>
      <c r="J414">
        <v>5.07</v>
      </c>
      <c r="K414">
        <v>5.61</v>
      </c>
      <c r="L414">
        <v>5.51</v>
      </c>
      <c r="M414" t="e">
        <v>#N/A</v>
      </c>
      <c r="N414" t="e">
        <v>#N/A</v>
      </c>
      <c r="O414" t="e">
        <v>#N/A</v>
      </c>
      <c r="P414" t="e">
        <v>#N/A</v>
      </c>
      <c r="Q414">
        <v>3.75</v>
      </c>
      <c r="R414">
        <v>3.7087500000000002</v>
      </c>
      <c r="S414">
        <v>3.67</v>
      </c>
      <c r="T414">
        <v>3.6887500000000002</v>
      </c>
      <c r="U414">
        <v>3.82</v>
      </c>
      <c r="V414" t="e">
        <v>#N/A</v>
      </c>
      <c r="W414" t="e">
        <v>#N/A</v>
      </c>
      <c r="X414">
        <v>26.7</v>
      </c>
    </row>
    <row r="415" spans="1:24" x14ac:dyDescent="0.55000000000000004">
      <c r="A415" s="5">
        <v>37104</v>
      </c>
      <c r="B415">
        <v>3.79</v>
      </c>
      <c r="C415">
        <v>3.53</v>
      </c>
      <c r="D415">
        <v>3.47</v>
      </c>
      <c r="E415">
        <v>3.56</v>
      </c>
      <c r="F415">
        <v>3.83</v>
      </c>
      <c r="G415">
        <v>4.09</v>
      </c>
      <c r="H415">
        <v>4.62</v>
      </c>
      <c r="I415">
        <v>4.9000000000000004</v>
      </c>
      <c r="J415">
        <v>5.1100000000000003</v>
      </c>
      <c r="K415">
        <v>5.63</v>
      </c>
      <c r="L415">
        <v>5.53</v>
      </c>
      <c r="M415" t="e">
        <v>#N/A</v>
      </c>
      <c r="N415" t="e">
        <v>#N/A</v>
      </c>
      <c r="O415" t="e">
        <v>#N/A</v>
      </c>
      <c r="P415" t="e">
        <v>#N/A</v>
      </c>
      <c r="Q415">
        <v>3.74</v>
      </c>
      <c r="R415">
        <v>3.6974999999999998</v>
      </c>
      <c r="S415">
        <v>3.65625</v>
      </c>
      <c r="T415">
        <v>3.6687500000000002</v>
      </c>
      <c r="U415">
        <v>3.79813</v>
      </c>
      <c r="V415" t="e">
        <v>#N/A</v>
      </c>
      <c r="W415" t="e">
        <v>#N/A</v>
      </c>
      <c r="X415">
        <v>26.83</v>
      </c>
    </row>
    <row r="416" spans="1:24" x14ac:dyDescent="0.55000000000000004">
      <c r="A416" s="5">
        <v>37105</v>
      </c>
      <c r="B416">
        <v>3.68</v>
      </c>
      <c r="C416">
        <v>3.53</v>
      </c>
      <c r="D416">
        <v>3.46</v>
      </c>
      <c r="E416">
        <v>3.57</v>
      </c>
      <c r="F416">
        <v>3.89</v>
      </c>
      <c r="G416">
        <v>4.17</v>
      </c>
      <c r="H416">
        <v>4.6900000000000004</v>
      </c>
      <c r="I416">
        <v>4.97</v>
      </c>
      <c r="J416">
        <v>5.17</v>
      </c>
      <c r="K416">
        <v>5.68</v>
      </c>
      <c r="L416">
        <v>5.57</v>
      </c>
      <c r="M416" t="e">
        <v>#N/A</v>
      </c>
      <c r="N416" t="e">
        <v>#N/A</v>
      </c>
      <c r="O416" t="e">
        <v>#N/A</v>
      </c>
      <c r="P416" t="e">
        <v>#N/A</v>
      </c>
      <c r="Q416">
        <v>3.73</v>
      </c>
      <c r="R416">
        <v>3.69</v>
      </c>
      <c r="S416">
        <v>3.65</v>
      </c>
      <c r="T416">
        <v>3.66</v>
      </c>
      <c r="U416">
        <v>3.8087499999999999</v>
      </c>
      <c r="V416" t="e">
        <v>#N/A</v>
      </c>
      <c r="W416" t="e">
        <v>#N/A</v>
      </c>
      <c r="X416">
        <v>27.86</v>
      </c>
    </row>
    <row r="417" spans="1:24" x14ac:dyDescent="0.55000000000000004">
      <c r="A417" s="5">
        <v>37106</v>
      </c>
      <c r="B417">
        <v>3.69</v>
      </c>
      <c r="C417">
        <v>3.52</v>
      </c>
      <c r="D417">
        <v>3.47</v>
      </c>
      <c r="E417">
        <v>3.57</v>
      </c>
      <c r="F417">
        <v>3.91</v>
      </c>
      <c r="G417">
        <v>4.22</v>
      </c>
      <c r="H417">
        <v>4.72</v>
      </c>
      <c r="I417">
        <v>4.99</v>
      </c>
      <c r="J417">
        <v>5.2</v>
      </c>
      <c r="K417">
        <v>5.7</v>
      </c>
      <c r="L417">
        <v>5.59</v>
      </c>
      <c r="M417" t="e">
        <v>#N/A</v>
      </c>
      <c r="N417" t="e">
        <v>#N/A</v>
      </c>
      <c r="O417" t="e">
        <v>#N/A</v>
      </c>
      <c r="P417" t="e">
        <v>#N/A</v>
      </c>
      <c r="Q417">
        <v>3.73</v>
      </c>
      <c r="R417">
        <v>3.69</v>
      </c>
      <c r="S417">
        <v>3.65625</v>
      </c>
      <c r="T417">
        <v>3.6662499999999998</v>
      </c>
      <c r="U417">
        <v>3.8374999999999999</v>
      </c>
      <c r="V417" t="e">
        <v>#N/A</v>
      </c>
      <c r="W417" t="e">
        <v>#N/A</v>
      </c>
      <c r="X417">
        <v>27.51</v>
      </c>
    </row>
    <row r="418" spans="1:24" x14ac:dyDescent="0.55000000000000004">
      <c r="A418" s="5">
        <v>37109</v>
      </c>
      <c r="B418">
        <v>3.73</v>
      </c>
      <c r="C418">
        <v>3.52</v>
      </c>
      <c r="D418">
        <v>3.47</v>
      </c>
      <c r="E418">
        <v>3.56</v>
      </c>
      <c r="F418">
        <v>3.88</v>
      </c>
      <c r="G418">
        <v>4.17</v>
      </c>
      <c r="H418">
        <v>4.71</v>
      </c>
      <c r="I418">
        <v>4.99</v>
      </c>
      <c r="J418">
        <v>5.19</v>
      </c>
      <c r="K418">
        <v>5.7</v>
      </c>
      <c r="L418">
        <v>5.59</v>
      </c>
      <c r="M418" t="e">
        <v>#N/A</v>
      </c>
      <c r="N418" t="e">
        <v>#N/A</v>
      </c>
      <c r="O418" t="e">
        <v>#N/A</v>
      </c>
      <c r="P418" t="e">
        <v>#N/A</v>
      </c>
      <c r="Q418">
        <v>3.72</v>
      </c>
      <c r="R418">
        <v>3.68</v>
      </c>
      <c r="S418">
        <v>3.65</v>
      </c>
      <c r="T418">
        <v>3.66</v>
      </c>
      <c r="U418">
        <v>3.82</v>
      </c>
      <c r="V418" t="e">
        <v>#N/A</v>
      </c>
      <c r="W418" t="e">
        <v>#N/A</v>
      </c>
      <c r="X418">
        <v>27.7</v>
      </c>
    </row>
    <row r="419" spans="1:24" x14ac:dyDescent="0.55000000000000004">
      <c r="A419" s="5">
        <v>37110</v>
      </c>
      <c r="B419">
        <v>3.69</v>
      </c>
      <c r="C419">
        <v>3.52</v>
      </c>
      <c r="D419">
        <v>3.47</v>
      </c>
      <c r="E419">
        <v>3.56</v>
      </c>
      <c r="F419">
        <v>3.9</v>
      </c>
      <c r="G419">
        <v>4.1900000000000004</v>
      </c>
      <c r="H419">
        <v>4.72</v>
      </c>
      <c r="I419">
        <v>5</v>
      </c>
      <c r="J419">
        <v>5.2</v>
      </c>
      <c r="K419">
        <v>5.71</v>
      </c>
      <c r="L419">
        <v>5.6</v>
      </c>
      <c r="M419" t="e">
        <v>#N/A</v>
      </c>
      <c r="N419" t="e">
        <v>#N/A</v>
      </c>
      <c r="O419" t="e">
        <v>#N/A</v>
      </c>
      <c r="P419" t="e">
        <v>#N/A</v>
      </c>
      <c r="Q419">
        <v>3.71</v>
      </c>
      <c r="R419">
        <v>3.67</v>
      </c>
      <c r="S419">
        <v>3.6437499999999998</v>
      </c>
      <c r="T419">
        <v>3.6549999999999998</v>
      </c>
      <c r="U419">
        <v>3.8025000000000002</v>
      </c>
      <c r="V419" t="e">
        <v>#N/A</v>
      </c>
      <c r="W419" t="e">
        <v>#N/A</v>
      </c>
      <c r="X419">
        <v>28.17</v>
      </c>
    </row>
    <row r="420" spans="1:24" x14ac:dyDescent="0.55000000000000004">
      <c r="A420" s="5">
        <v>37111</v>
      </c>
      <c r="B420">
        <v>3.75</v>
      </c>
      <c r="C420">
        <v>3.49</v>
      </c>
      <c r="D420">
        <v>3.41</v>
      </c>
      <c r="E420">
        <v>3.46</v>
      </c>
      <c r="F420">
        <v>3.77</v>
      </c>
      <c r="G420">
        <v>4.05</v>
      </c>
      <c r="H420">
        <v>4.6100000000000003</v>
      </c>
      <c r="I420">
        <v>4.87</v>
      </c>
      <c r="J420">
        <v>4.99</v>
      </c>
      <c r="K420">
        <v>5.61</v>
      </c>
      <c r="L420">
        <v>5.52</v>
      </c>
      <c r="M420" t="e">
        <v>#N/A</v>
      </c>
      <c r="N420" t="e">
        <v>#N/A</v>
      </c>
      <c r="O420" t="e">
        <v>#N/A</v>
      </c>
      <c r="P420" t="e">
        <v>#N/A</v>
      </c>
      <c r="Q420">
        <v>3.7062499999999998</v>
      </c>
      <c r="R420">
        <v>3.6687500000000002</v>
      </c>
      <c r="S420">
        <v>3.6375000000000002</v>
      </c>
      <c r="T420">
        <v>3.66</v>
      </c>
      <c r="U420">
        <v>3.82</v>
      </c>
      <c r="V420" t="e">
        <v>#N/A</v>
      </c>
      <c r="W420" t="e">
        <v>#N/A</v>
      </c>
      <c r="X420">
        <v>27.62</v>
      </c>
    </row>
    <row r="421" spans="1:24" x14ac:dyDescent="0.55000000000000004">
      <c r="A421" s="5">
        <v>37112</v>
      </c>
      <c r="B421">
        <v>3.77</v>
      </c>
      <c r="C421">
        <v>3.45</v>
      </c>
      <c r="D421">
        <v>3.4</v>
      </c>
      <c r="E421">
        <v>3.48</v>
      </c>
      <c r="F421">
        <v>3.77</v>
      </c>
      <c r="G421">
        <v>4.07</v>
      </c>
      <c r="H421">
        <v>4.66</v>
      </c>
      <c r="I421">
        <v>4.93</v>
      </c>
      <c r="J421">
        <v>5.04</v>
      </c>
      <c r="K421">
        <v>5.64</v>
      </c>
      <c r="L421">
        <v>5.54</v>
      </c>
      <c r="M421" t="e">
        <v>#N/A</v>
      </c>
      <c r="N421" t="e">
        <v>#N/A</v>
      </c>
      <c r="O421" t="e">
        <v>#N/A</v>
      </c>
      <c r="P421" t="e">
        <v>#N/A</v>
      </c>
      <c r="Q421">
        <v>3.6724999999999999</v>
      </c>
      <c r="R421">
        <v>3.63</v>
      </c>
      <c r="S421">
        <v>3.5950000000000002</v>
      </c>
      <c r="T421">
        <v>3.6</v>
      </c>
      <c r="U421">
        <v>3.7225000000000001</v>
      </c>
      <c r="V421" t="e">
        <v>#N/A</v>
      </c>
      <c r="W421" t="e">
        <v>#N/A</v>
      </c>
      <c r="X421">
        <v>27.72</v>
      </c>
    </row>
    <row r="422" spans="1:24" x14ac:dyDescent="0.55000000000000004">
      <c r="A422" s="5">
        <v>37113</v>
      </c>
      <c r="B422">
        <v>3.7</v>
      </c>
      <c r="C422">
        <v>3.43</v>
      </c>
      <c r="D422">
        <v>3.37</v>
      </c>
      <c r="E422">
        <v>3.45</v>
      </c>
      <c r="F422">
        <v>3.73</v>
      </c>
      <c r="G422">
        <v>4.03</v>
      </c>
      <c r="H422">
        <v>4.6100000000000003</v>
      </c>
      <c r="I422">
        <v>4.88</v>
      </c>
      <c r="J422">
        <v>4.99</v>
      </c>
      <c r="K422">
        <v>5.61</v>
      </c>
      <c r="L422">
        <v>5.52</v>
      </c>
      <c r="M422" t="e">
        <v>#N/A</v>
      </c>
      <c r="N422" t="e">
        <v>#N/A</v>
      </c>
      <c r="O422" t="e">
        <v>#N/A</v>
      </c>
      <c r="P422" t="e">
        <v>#N/A</v>
      </c>
      <c r="Q422">
        <v>3.66</v>
      </c>
      <c r="R422">
        <v>3.62</v>
      </c>
      <c r="S422">
        <v>3.5887500000000001</v>
      </c>
      <c r="T422">
        <v>3.59</v>
      </c>
      <c r="U422">
        <v>3.7231299999999998</v>
      </c>
      <c r="V422" t="e">
        <v>#N/A</v>
      </c>
      <c r="W422" t="e">
        <v>#N/A</v>
      </c>
      <c r="X422">
        <v>28.12</v>
      </c>
    </row>
    <row r="423" spans="1:24" x14ac:dyDescent="0.55000000000000004">
      <c r="A423" s="5">
        <v>37116</v>
      </c>
      <c r="B423">
        <v>3.79</v>
      </c>
      <c r="C423">
        <v>3.45</v>
      </c>
      <c r="D423">
        <v>3.37</v>
      </c>
      <c r="E423">
        <v>3.43</v>
      </c>
      <c r="F423">
        <v>3.7</v>
      </c>
      <c r="G423">
        <v>4</v>
      </c>
      <c r="H423">
        <v>4.57</v>
      </c>
      <c r="I423">
        <v>4.8600000000000003</v>
      </c>
      <c r="J423">
        <v>4.97</v>
      </c>
      <c r="K423">
        <v>5.6</v>
      </c>
      <c r="L423">
        <v>5.52</v>
      </c>
      <c r="M423" t="e">
        <v>#N/A</v>
      </c>
      <c r="N423" t="e">
        <v>#N/A</v>
      </c>
      <c r="O423" t="e">
        <v>#N/A</v>
      </c>
      <c r="P423" t="e">
        <v>#N/A</v>
      </c>
      <c r="Q423">
        <v>3.64</v>
      </c>
      <c r="R423">
        <v>3.6</v>
      </c>
      <c r="S423">
        <v>3.57</v>
      </c>
      <c r="T423">
        <v>3.5693800000000002</v>
      </c>
      <c r="U423">
        <v>3.6850000000000001</v>
      </c>
      <c r="V423" t="e">
        <v>#N/A</v>
      </c>
      <c r="W423" t="e">
        <v>#N/A</v>
      </c>
      <c r="X423">
        <v>27.85</v>
      </c>
    </row>
    <row r="424" spans="1:24" x14ac:dyDescent="0.55000000000000004">
      <c r="A424" s="5">
        <v>37117</v>
      </c>
      <c r="B424">
        <v>3.76</v>
      </c>
      <c r="C424">
        <v>3.43</v>
      </c>
      <c r="D424">
        <v>3.38</v>
      </c>
      <c r="E424">
        <v>3.46</v>
      </c>
      <c r="F424">
        <v>3.74</v>
      </c>
      <c r="G424">
        <v>4.03</v>
      </c>
      <c r="H424">
        <v>4.59</v>
      </c>
      <c r="I424">
        <v>4.87</v>
      </c>
      <c r="J424">
        <v>4.97</v>
      </c>
      <c r="K424">
        <v>5.61</v>
      </c>
      <c r="L424">
        <v>5.51</v>
      </c>
      <c r="M424" t="e">
        <v>#N/A</v>
      </c>
      <c r="N424" t="e">
        <v>#N/A</v>
      </c>
      <c r="O424" t="e">
        <v>#N/A</v>
      </c>
      <c r="P424" t="e">
        <v>#N/A</v>
      </c>
      <c r="Q424">
        <v>3.63</v>
      </c>
      <c r="R424">
        <v>3.59</v>
      </c>
      <c r="S424">
        <v>3.56</v>
      </c>
      <c r="T424">
        <v>3.56</v>
      </c>
      <c r="U424">
        <v>3.68</v>
      </c>
      <c r="V424" t="e">
        <v>#N/A</v>
      </c>
      <c r="W424" t="e">
        <v>#N/A</v>
      </c>
      <c r="X424">
        <v>28.1</v>
      </c>
    </row>
    <row r="425" spans="1:24" x14ac:dyDescent="0.55000000000000004">
      <c r="A425" s="5">
        <v>37118</v>
      </c>
      <c r="B425">
        <v>3.83</v>
      </c>
      <c r="C425">
        <v>3.43</v>
      </c>
      <c r="D425">
        <v>3.41</v>
      </c>
      <c r="E425">
        <v>3.47</v>
      </c>
      <c r="F425">
        <v>3.8</v>
      </c>
      <c r="G425">
        <v>4.1100000000000003</v>
      </c>
      <c r="H425">
        <v>4.62</v>
      </c>
      <c r="I425">
        <v>4.9000000000000004</v>
      </c>
      <c r="J425">
        <v>5</v>
      </c>
      <c r="K425">
        <v>5.62</v>
      </c>
      <c r="L425">
        <v>5.52</v>
      </c>
      <c r="M425" t="e">
        <v>#N/A</v>
      </c>
      <c r="N425" t="e">
        <v>#N/A</v>
      </c>
      <c r="O425" t="e">
        <v>#N/A</v>
      </c>
      <c r="P425" t="e">
        <v>#N/A</v>
      </c>
      <c r="Q425">
        <v>3.62</v>
      </c>
      <c r="R425">
        <v>3.5837500000000002</v>
      </c>
      <c r="S425">
        <v>3.56</v>
      </c>
      <c r="T425">
        <v>3.5631300000000001</v>
      </c>
      <c r="U425">
        <v>3.71</v>
      </c>
      <c r="V425" t="e">
        <v>#N/A</v>
      </c>
      <c r="W425" t="e">
        <v>#N/A</v>
      </c>
      <c r="X425">
        <v>27.51</v>
      </c>
    </row>
    <row r="426" spans="1:24" x14ac:dyDescent="0.55000000000000004">
      <c r="A426" s="5">
        <v>37119</v>
      </c>
      <c r="B426">
        <v>3.75</v>
      </c>
      <c r="C426">
        <v>3.39</v>
      </c>
      <c r="D426">
        <v>3.36</v>
      </c>
      <c r="E426">
        <v>3.43</v>
      </c>
      <c r="F426">
        <v>3.75</v>
      </c>
      <c r="G426">
        <v>4.04</v>
      </c>
      <c r="H426">
        <v>4.58</v>
      </c>
      <c r="I426">
        <v>4.84</v>
      </c>
      <c r="J426">
        <v>4.95</v>
      </c>
      <c r="K426">
        <v>5.58</v>
      </c>
      <c r="L426">
        <v>5.48</v>
      </c>
      <c r="M426" t="e">
        <v>#N/A</v>
      </c>
      <c r="N426" t="e">
        <v>#N/A</v>
      </c>
      <c r="O426" t="e">
        <v>#N/A</v>
      </c>
      <c r="P426" t="e">
        <v>#N/A</v>
      </c>
      <c r="Q426">
        <v>3.61</v>
      </c>
      <c r="R426">
        <v>3.58</v>
      </c>
      <c r="S426">
        <v>3.5612499999999998</v>
      </c>
      <c r="T426">
        <v>3.5806300000000002</v>
      </c>
      <c r="U426">
        <v>3.7524999999999999</v>
      </c>
      <c r="V426" t="e">
        <v>#N/A</v>
      </c>
      <c r="W426" t="e">
        <v>#N/A</v>
      </c>
      <c r="X426">
        <v>27.47</v>
      </c>
    </row>
    <row r="427" spans="1:24" x14ac:dyDescent="0.55000000000000004">
      <c r="A427" s="5">
        <v>37120</v>
      </c>
      <c r="B427">
        <v>3.66</v>
      </c>
      <c r="C427">
        <v>3.36</v>
      </c>
      <c r="D427">
        <v>3.33</v>
      </c>
      <c r="E427">
        <v>3.39</v>
      </c>
      <c r="F427">
        <v>3.67</v>
      </c>
      <c r="G427">
        <v>3.95</v>
      </c>
      <c r="H427">
        <v>4.49</v>
      </c>
      <c r="I427">
        <v>4.75</v>
      </c>
      <c r="J427">
        <v>4.84</v>
      </c>
      <c r="K427">
        <v>5.51</v>
      </c>
      <c r="L427">
        <v>5.43</v>
      </c>
      <c r="M427" t="e">
        <v>#N/A</v>
      </c>
      <c r="N427" t="e">
        <v>#N/A</v>
      </c>
      <c r="O427" t="e">
        <v>#N/A</v>
      </c>
      <c r="P427" t="e">
        <v>#N/A</v>
      </c>
      <c r="Q427">
        <v>3.6</v>
      </c>
      <c r="R427">
        <v>3.57</v>
      </c>
      <c r="S427">
        <v>3.5474999999999999</v>
      </c>
      <c r="T427">
        <v>3.56</v>
      </c>
      <c r="U427">
        <v>3.7</v>
      </c>
      <c r="V427" t="e">
        <v>#N/A</v>
      </c>
      <c r="W427" t="e">
        <v>#N/A</v>
      </c>
      <c r="X427">
        <v>26.65</v>
      </c>
    </row>
    <row r="428" spans="1:24" x14ac:dyDescent="0.55000000000000004">
      <c r="A428" s="5">
        <v>37123</v>
      </c>
      <c r="B428">
        <v>3.64</v>
      </c>
      <c r="C428">
        <v>3.42</v>
      </c>
      <c r="D428">
        <v>3.4</v>
      </c>
      <c r="E428">
        <v>3.44</v>
      </c>
      <c r="F428">
        <v>3.74</v>
      </c>
      <c r="G428">
        <v>4.0199999999999996</v>
      </c>
      <c r="H428">
        <v>4.55</v>
      </c>
      <c r="I428">
        <v>4.8099999999999996</v>
      </c>
      <c r="J428">
        <v>4.91</v>
      </c>
      <c r="K428">
        <v>5.55</v>
      </c>
      <c r="L428">
        <v>5.46</v>
      </c>
      <c r="M428" t="e">
        <v>#N/A</v>
      </c>
      <c r="N428" t="e">
        <v>#N/A</v>
      </c>
      <c r="O428" t="e">
        <v>#N/A</v>
      </c>
      <c r="P428" t="e">
        <v>#N/A</v>
      </c>
      <c r="Q428">
        <v>3.58</v>
      </c>
      <c r="R428">
        <v>3.55</v>
      </c>
      <c r="S428">
        <v>3.5287500000000001</v>
      </c>
      <c r="T428">
        <v>3.5274999999999999</v>
      </c>
      <c r="U428">
        <v>3.66</v>
      </c>
      <c r="V428" t="e">
        <v>#N/A</v>
      </c>
      <c r="W428" t="e">
        <v>#N/A</v>
      </c>
      <c r="X428">
        <v>27.2</v>
      </c>
    </row>
    <row r="429" spans="1:24" x14ac:dyDescent="0.55000000000000004">
      <c r="A429" s="5">
        <v>37124</v>
      </c>
      <c r="B429">
        <v>3.53</v>
      </c>
      <c r="C429">
        <v>3.39</v>
      </c>
      <c r="D429">
        <v>3.35</v>
      </c>
      <c r="E429">
        <v>3.41</v>
      </c>
      <c r="F429">
        <v>3.69</v>
      </c>
      <c r="G429">
        <v>3.96</v>
      </c>
      <c r="H429">
        <v>4.5</v>
      </c>
      <c r="I429">
        <v>4.79</v>
      </c>
      <c r="J429">
        <v>4.87</v>
      </c>
      <c r="K429">
        <v>5.54</v>
      </c>
      <c r="L429">
        <v>5.44</v>
      </c>
      <c r="M429" t="e">
        <v>#N/A</v>
      </c>
      <c r="N429" t="e">
        <v>#N/A</v>
      </c>
      <c r="O429" t="e">
        <v>#N/A</v>
      </c>
      <c r="P429" t="e">
        <v>#N/A</v>
      </c>
      <c r="Q429">
        <v>3.58</v>
      </c>
      <c r="R429">
        <v>3.55</v>
      </c>
      <c r="S429">
        <v>3.5274999999999999</v>
      </c>
      <c r="T429">
        <v>3.5375000000000001</v>
      </c>
      <c r="U429">
        <v>3.69</v>
      </c>
      <c r="V429" t="e">
        <v>#N/A</v>
      </c>
      <c r="W429" t="e">
        <v>#N/A</v>
      </c>
      <c r="X429">
        <v>27.93</v>
      </c>
    </row>
    <row r="430" spans="1:24" x14ac:dyDescent="0.55000000000000004">
      <c r="A430" s="5">
        <v>37125</v>
      </c>
      <c r="B430">
        <v>3.51</v>
      </c>
      <c r="C430">
        <v>3.38</v>
      </c>
      <c r="D430">
        <v>3.37</v>
      </c>
      <c r="E430">
        <v>3.44</v>
      </c>
      <c r="F430">
        <v>3.76</v>
      </c>
      <c r="G430">
        <v>4.03</v>
      </c>
      <c r="H430">
        <v>4.53</v>
      </c>
      <c r="I430">
        <v>4.8099999999999996</v>
      </c>
      <c r="J430">
        <v>4.91</v>
      </c>
      <c r="K430">
        <v>5.53</v>
      </c>
      <c r="L430">
        <v>5.44</v>
      </c>
      <c r="M430" t="e">
        <v>#N/A</v>
      </c>
      <c r="N430" t="e">
        <v>#N/A</v>
      </c>
      <c r="O430" t="e">
        <v>#N/A</v>
      </c>
      <c r="P430" t="e">
        <v>#N/A</v>
      </c>
      <c r="Q430">
        <v>3.5775000000000001</v>
      </c>
      <c r="R430">
        <v>3.54</v>
      </c>
      <c r="S430">
        <v>3.5125000000000002</v>
      </c>
      <c r="T430">
        <v>3.5125000000000002</v>
      </c>
      <c r="U430">
        <v>3.6568800000000001</v>
      </c>
      <c r="V430" t="e">
        <v>#N/A</v>
      </c>
      <c r="W430" t="e">
        <v>#N/A</v>
      </c>
      <c r="X430">
        <v>27.17</v>
      </c>
    </row>
    <row r="431" spans="1:24" x14ac:dyDescent="0.55000000000000004">
      <c r="A431" s="5">
        <v>37126</v>
      </c>
      <c r="B431">
        <v>3.55</v>
      </c>
      <c r="C431">
        <v>3.4</v>
      </c>
      <c r="D431">
        <v>3.36</v>
      </c>
      <c r="E431">
        <v>3.46</v>
      </c>
      <c r="F431">
        <v>3.72</v>
      </c>
      <c r="G431">
        <v>3.99</v>
      </c>
      <c r="H431">
        <v>4.5199999999999996</v>
      </c>
      <c r="I431">
        <v>4.79</v>
      </c>
      <c r="J431">
        <v>4.8899999999999997</v>
      </c>
      <c r="K431">
        <v>5.5</v>
      </c>
      <c r="L431">
        <v>5.41</v>
      </c>
      <c r="M431" t="e">
        <v>#N/A</v>
      </c>
      <c r="N431" t="e">
        <v>#N/A</v>
      </c>
      <c r="O431" t="e">
        <v>#N/A</v>
      </c>
      <c r="P431" t="e">
        <v>#N/A</v>
      </c>
      <c r="Q431">
        <v>3.58</v>
      </c>
      <c r="R431">
        <v>3.5437500000000002</v>
      </c>
      <c r="S431">
        <v>3.5125000000000002</v>
      </c>
      <c r="T431">
        <v>3.5162499999999999</v>
      </c>
      <c r="U431">
        <v>3.67</v>
      </c>
      <c r="V431" t="e">
        <v>#N/A</v>
      </c>
      <c r="W431" t="e">
        <v>#N/A</v>
      </c>
      <c r="X431">
        <v>25.63</v>
      </c>
    </row>
    <row r="432" spans="1:24" x14ac:dyDescent="0.55000000000000004">
      <c r="A432" s="5">
        <v>37127</v>
      </c>
      <c r="B432">
        <v>3.51</v>
      </c>
      <c r="C432">
        <v>3.42</v>
      </c>
      <c r="D432">
        <v>3.37</v>
      </c>
      <c r="E432">
        <v>3.48</v>
      </c>
      <c r="F432">
        <v>3.76</v>
      </c>
      <c r="G432">
        <v>4.03</v>
      </c>
      <c r="H432">
        <v>4.55</v>
      </c>
      <c r="I432">
        <v>4.82</v>
      </c>
      <c r="J432">
        <v>4.93</v>
      </c>
      <c r="K432">
        <v>5.54</v>
      </c>
      <c r="L432">
        <v>5.45</v>
      </c>
      <c r="M432" t="e">
        <v>#N/A</v>
      </c>
      <c r="N432" t="e">
        <v>#N/A</v>
      </c>
      <c r="O432" t="e">
        <v>#N/A</v>
      </c>
      <c r="P432" t="e">
        <v>#N/A</v>
      </c>
      <c r="Q432">
        <v>3.58</v>
      </c>
      <c r="R432">
        <v>3.5474999999999999</v>
      </c>
      <c r="S432">
        <v>3.5175000000000001</v>
      </c>
      <c r="T432">
        <v>3.52</v>
      </c>
      <c r="U432">
        <v>3.67625</v>
      </c>
      <c r="V432" t="e">
        <v>#N/A</v>
      </c>
      <c r="W432" t="e">
        <v>#N/A</v>
      </c>
      <c r="X432">
        <v>28.34</v>
      </c>
    </row>
    <row r="433" spans="1:24" x14ac:dyDescent="0.55000000000000004">
      <c r="A433" s="5">
        <v>37130</v>
      </c>
      <c r="B433">
        <v>3.54</v>
      </c>
      <c r="C433">
        <v>3.45</v>
      </c>
      <c r="D433">
        <v>3.4</v>
      </c>
      <c r="E433">
        <v>3.51</v>
      </c>
      <c r="F433">
        <v>3.78</v>
      </c>
      <c r="G433">
        <v>4.04</v>
      </c>
      <c r="H433">
        <v>4.57</v>
      </c>
      <c r="I433">
        <v>4.83</v>
      </c>
      <c r="J433">
        <v>4.9400000000000004</v>
      </c>
      <c r="K433">
        <v>5.56</v>
      </c>
      <c r="L433">
        <v>5.47</v>
      </c>
      <c r="M433" t="e">
        <v>#N/A</v>
      </c>
      <c r="N433" t="e">
        <v>#N/A</v>
      </c>
      <c r="O433" t="e">
        <v>#N/A</v>
      </c>
      <c r="P433" t="e">
        <v>#N/A</v>
      </c>
      <c r="Q433" t="e">
        <v>#N/A</v>
      </c>
      <c r="R433" t="e">
        <v>#N/A</v>
      </c>
      <c r="S433" t="e">
        <v>#N/A</v>
      </c>
      <c r="T433" t="e">
        <v>#N/A</v>
      </c>
      <c r="U433" t="e">
        <v>#N/A</v>
      </c>
      <c r="V433" t="e">
        <v>#N/A</v>
      </c>
      <c r="W433" t="e">
        <v>#N/A</v>
      </c>
      <c r="X433">
        <v>26.69</v>
      </c>
    </row>
    <row r="434" spans="1:24" x14ac:dyDescent="0.55000000000000004">
      <c r="A434" s="5">
        <v>37131</v>
      </c>
      <c r="B434">
        <v>3.5</v>
      </c>
      <c r="C434">
        <v>3.41</v>
      </c>
      <c r="D434">
        <v>3.35</v>
      </c>
      <c r="E434">
        <v>3.46</v>
      </c>
      <c r="F434">
        <v>3.71</v>
      </c>
      <c r="G434">
        <v>3.97</v>
      </c>
      <c r="H434">
        <v>4.4800000000000004</v>
      </c>
      <c r="I434">
        <v>4.7300000000000004</v>
      </c>
      <c r="J434">
        <v>4.8499999999999996</v>
      </c>
      <c r="K434">
        <v>5.49</v>
      </c>
      <c r="L434">
        <v>5.41</v>
      </c>
      <c r="M434" t="e">
        <v>#N/A</v>
      </c>
      <c r="N434" t="e">
        <v>#N/A</v>
      </c>
      <c r="O434" t="e">
        <v>#N/A</v>
      </c>
      <c r="P434" t="e">
        <v>#N/A</v>
      </c>
      <c r="Q434">
        <v>3.58</v>
      </c>
      <c r="R434">
        <v>3.55375</v>
      </c>
      <c r="S434">
        <v>3.5249999999999999</v>
      </c>
      <c r="T434">
        <v>3.5287500000000001</v>
      </c>
      <c r="U434">
        <v>3.69</v>
      </c>
      <c r="V434" t="e">
        <v>#N/A</v>
      </c>
      <c r="W434" t="e">
        <v>#N/A</v>
      </c>
      <c r="X434">
        <v>27.16</v>
      </c>
    </row>
    <row r="435" spans="1:24" x14ac:dyDescent="0.55000000000000004">
      <c r="A435" s="5">
        <v>37132</v>
      </c>
      <c r="B435">
        <v>3.5</v>
      </c>
      <c r="C435">
        <v>3.42</v>
      </c>
      <c r="D435">
        <v>3.33</v>
      </c>
      <c r="E435">
        <v>3.44</v>
      </c>
      <c r="F435">
        <v>3.67</v>
      </c>
      <c r="G435">
        <v>3.92</v>
      </c>
      <c r="H435">
        <v>4.43</v>
      </c>
      <c r="I435">
        <v>4.67</v>
      </c>
      <c r="J435">
        <v>4.78</v>
      </c>
      <c r="K435">
        <v>5.44</v>
      </c>
      <c r="L435">
        <v>5.36</v>
      </c>
      <c r="M435" t="e">
        <v>#N/A</v>
      </c>
      <c r="N435" t="e">
        <v>#N/A</v>
      </c>
      <c r="O435" t="e">
        <v>#N/A</v>
      </c>
      <c r="P435" t="e">
        <v>#N/A</v>
      </c>
      <c r="Q435">
        <v>3.58</v>
      </c>
      <c r="R435">
        <v>3.54</v>
      </c>
      <c r="S435">
        <v>3.5</v>
      </c>
      <c r="T435">
        <v>3.4950000000000001</v>
      </c>
      <c r="U435">
        <v>3.61625</v>
      </c>
      <c r="V435" t="e">
        <v>#N/A</v>
      </c>
      <c r="W435" t="e">
        <v>#N/A</v>
      </c>
      <c r="X435">
        <v>27.07</v>
      </c>
    </row>
    <row r="436" spans="1:24" x14ac:dyDescent="0.55000000000000004">
      <c r="A436" s="5">
        <v>37133</v>
      </c>
      <c r="B436">
        <v>3.58</v>
      </c>
      <c r="C436">
        <v>3.36</v>
      </c>
      <c r="D436">
        <v>3.28</v>
      </c>
      <c r="E436">
        <v>3.38</v>
      </c>
      <c r="F436">
        <v>3.61</v>
      </c>
      <c r="G436">
        <v>3.88</v>
      </c>
      <c r="H436">
        <v>4.42</v>
      </c>
      <c r="I436">
        <v>4.68</v>
      </c>
      <c r="J436">
        <v>4.79</v>
      </c>
      <c r="K436">
        <v>5.45</v>
      </c>
      <c r="L436">
        <v>5.37</v>
      </c>
      <c r="M436" t="e">
        <v>#N/A</v>
      </c>
      <c r="N436" t="e">
        <v>#N/A</v>
      </c>
      <c r="O436" t="e">
        <v>#N/A</v>
      </c>
      <c r="P436" t="e">
        <v>#N/A</v>
      </c>
      <c r="Q436">
        <v>3.5837500000000002</v>
      </c>
      <c r="R436">
        <v>3.53</v>
      </c>
      <c r="S436">
        <v>3.49</v>
      </c>
      <c r="T436">
        <v>3.48</v>
      </c>
      <c r="U436">
        <v>3.6</v>
      </c>
      <c r="V436" t="e">
        <v>#N/A</v>
      </c>
      <c r="W436" t="e">
        <v>#N/A</v>
      </c>
      <c r="X436">
        <v>26.65</v>
      </c>
    </row>
    <row r="437" spans="1:24" x14ac:dyDescent="0.55000000000000004">
      <c r="A437" s="5">
        <v>37134</v>
      </c>
      <c r="B437">
        <v>3.66</v>
      </c>
      <c r="C437">
        <v>3.37</v>
      </c>
      <c r="D437">
        <v>3.31</v>
      </c>
      <c r="E437">
        <v>3.41</v>
      </c>
      <c r="F437">
        <v>3.64</v>
      </c>
      <c r="G437">
        <v>3.91</v>
      </c>
      <c r="H437">
        <v>4.46</v>
      </c>
      <c r="I437">
        <v>4.72</v>
      </c>
      <c r="J437">
        <v>4.8499999999999996</v>
      </c>
      <c r="K437">
        <v>5.47</v>
      </c>
      <c r="L437">
        <v>5.39</v>
      </c>
      <c r="M437" t="e">
        <v>#N/A</v>
      </c>
      <c r="N437" t="e">
        <v>#N/A</v>
      </c>
      <c r="O437" t="e">
        <v>#N/A</v>
      </c>
      <c r="P437" t="e">
        <v>#N/A</v>
      </c>
      <c r="Q437">
        <v>3.5812499999999998</v>
      </c>
      <c r="R437">
        <v>3.52</v>
      </c>
      <c r="S437">
        <v>3.4624999999999999</v>
      </c>
      <c r="T437">
        <v>3.4525000000000001</v>
      </c>
      <c r="U437">
        <v>3.5637500000000002</v>
      </c>
      <c r="V437" t="e">
        <v>#N/A</v>
      </c>
      <c r="W437" t="e">
        <v>#N/A</v>
      </c>
      <c r="X437">
        <v>26.65</v>
      </c>
    </row>
    <row r="438" spans="1:24" x14ac:dyDescent="0.55000000000000004">
      <c r="A438" s="5">
        <v>37137</v>
      </c>
      <c r="B438" t="e">
        <v>#N/A</v>
      </c>
      <c r="C438" t="e">
        <v>#N/A</v>
      </c>
      <c r="D438" t="e">
        <v>#N/A</v>
      </c>
      <c r="E438" t="e">
        <v>#N/A</v>
      </c>
      <c r="F438" t="e">
        <v>#N/A</v>
      </c>
      <c r="G438" t="e">
        <v>#N/A</v>
      </c>
      <c r="H438" t="e">
        <v>#N/A</v>
      </c>
      <c r="I438" t="e">
        <v>#N/A</v>
      </c>
      <c r="J438" t="e">
        <v>#N/A</v>
      </c>
      <c r="K438" t="e">
        <v>#N/A</v>
      </c>
      <c r="L438" t="e">
        <v>#N/A</v>
      </c>
      <c r="M438" t="e">
        <v>#N/A</v>
      </c>
      <c r="N438" t="e">
        <v>#N/A</v>
      </c>
      <c r="O438" t="e">
        <v>#N/A</v>
      </c>
      <c r="P438" t="e">
        <v>#N/A</v>
      </c>
      <c r="Q438">
        <v>3.5787499999999999</v>
      </c>
      <c r="R438">
        <v>3.52</v>
      </c>
      <c r="S438">
        <v>3.46563</v>
      </c>
      <c r="T438">
        <v>3.46</v>
      </c>
      <c r="U438">
        <v>3.58188</v>
      </c>
      <c r="V438" t="e">
        <v>#N/A</v>
      </c>
      <c r="W438" t="e">
        <v>#N/A</v>
      </c>
      <c r="X438" t="e">
        <v>#N/A</v>
      </c>
    </row>
    <row r="439" spans="1:24" x14ac:dyDescent="0.55000000000000004">
      <c r="A439" s="5">
        <v>37138</v>
      </c>
      <c r="B439">
        <v>3.67</v>
      </c>
      <c r="C439">
        <v>3.44</v>
      </c>
      <c r="D439">
        <v>3.43</v>
      </c>
      <c r="E439">
        <v>3.55</v>
      </c>
      <c r="F439">
        <v>3.83</v>
      </c>
      <c r="G439">
        <v>4.0999999999999996</v>
      </c>
      <c r="H439">
        <v>4.63</v>
      </c>
      <c r="I439">
        <v>4.88</v>
      </c>
      <c r="J439">
        <v>4.99</v>
      </c>
      <c r="K439">
        <v>5.59</v>
      </c>
      <c r="L439">
        <v>5.5</v>
      </c>
      <c r="M439" t="e">
        <v>#N/A</v>
      </c>
      <c r="N439" t="e">
        <v>#N/A</v>
      </c>
      <c r="O439" t="e">
        <v>#N/A</v>
      </c>
      <c r="P439" t="e">
        <v>#N/A</v>
      </c>
      <c r="Q439">
        <v>3.5724999999999998</v>
      </c>
      <c r="R439">
        <v>3.52</v>
      </c>
      <c r="S439">
        <v>3.4662500000000001</v>
      </c>
      <c r="T439">
        <v>3.4649999999999999</v>
      </c>
      <c r="U439">
        <v>3.5874999999999999</v>
      </c>
      <c r="V439" t="e">
        <v>#N/A</v>
      </c>
      <c r="W439" t="e">
        <v>#N/A</v>
      </c>
      <c r="X439">
        <v>26.94</v>
      </c>
    </row>
    <row r="440" spans="1:24" x14ac:dyDescent="0.55000000000000004">
      <c r="A440" s="5">
        <v>37139</v>
      </c>
      <c r="B440">
        <v>3.49</v>
      </c>
      <c r="C440">
        <v>3.41</v>
      </c>
      <c r="D440">
        <v>3.39</v>
      </c>
      <c r="E440">
        <v>3.47</v>
      </c>
      <c r="F440">
        <v>3.79</v>
      </c>
      <c r="G440">
        <v>4.07</v>
      </c>
      <c r="H440">
        <v>4.6100000000000003</v>
      </c>
      <c r="I440">
        <v>4.8600000000000003</v>
      </c>
      <c r="J440">
        <v>4.97</v>
      </c>
      <c r="K440">
        <v>5.57</v>
      </c>
      <c r="L440">
        <v>5.48</v>
      </c>
      <c r="M440" t="e">
        <v>#N/A</v>
      </c>
      <c r="N440" t="e">
        <v>#N/A</v>
      </c>
      <c r="O440" t="e">
        <v>#N/A</v>
      </c>
      <c r="P440" t="e">
        <v>#N/A</v>
      </c>
      <c r="Q440">
        <v>3.58</v>
      </c>
      <c r="R440">
        <v>3.55</v>
      </c>
      <c r="S440">
        <v>3.52</v>
      </c>
      <c r="T440">
        <v>3.55</v>
      </c>
      <c r="U440">
        <v>3.72</v>
      </c>
      <c r="V440" t="e">
        <v>#N/A</v>
      </c>
      <c r="W440" t="e">
        <v>#N/A</v>
      </c>
      <c r="X440">
        <v>27.03</v>
      </c>
    </row>
    <row r="441" spans="1:24" x14ac:dyDescent="0.55000000000000004">
      <c r="A441" s="5">
        <v>37140</v>
      </c>
      <c r="B441">
        <v>3.52</v>
      </c>
      <c r="C441">
        <v>3.34</v>
      </c>
      <c r="D441">
        <v>3.33</v>
      </c>
      <c r="E441">
        <v>3.4</v>
      </c>
      <c r="F441">
        <v>3.65</v>
      </c>
      <c r="G441">
        <v>3.93</v>
      </c>
      <c r="H441">
        <v>4.4800000000000004</v>
      </c>
      <c r="I441">
        <v>4.7300000000000004</v>
      </c>
      <c r="J441">
        <v>4.8600000000000003</v>
      </c>
      <c r="K441">
        <v>5.5</v>
      </c>
      <c r="L441">
        <v>5.41</v>
      </c>
      <c r="M441" t="e">
        <v>#N/A</v>
      </c>
      <c r="N441" t="e">
        <v>#N/A</v>
      </c>
      <c r="O441" t="e">
        <v>#N/A</v>
      </c>
      <c r="P441" t="e">
        <v>#N/A</v>
      </c>
      <c r="Q441">
        <v>3.5768800000000001</v>
      </c>
      <c r="R441">
        <v>3.5468799999999998</v>
      </c>
      <c r="S441">
        <v>3.52</v>
      </c>
      <c r="T441">
        <v>3.54</v>
      </c>
      <c r="U441">
        <v>3.7031299999999998</v>
      </c>
      <c r="V441" t="e">
        <v>#N/A</v>
      </c>
      <c r="W441" t="e">
        <v>#N/A</v>
      </c>
      <c r="X441">
        <v>27.54</v>
      </c>
    </row>
    <row r="442" spans="1:24" x14ac:dyDescent="0.55000000000000004">
      <c r="A442" s="5">
        <v>37141</v>
      </c>
      <c r="B442">
        <v>3.44</v>
      </c>
      <c r="C442">
        <v>3.27</v>
      </c>
      <c r="D442">
        <v>3.2</v>
      </c>
      <c r="E442">
        <v>3.29</v>
      </c>
      <c r="F442">
        <v>3.53</v>
      </c>
      <c r="G442">
        <v>3.82</v>
      </c>
      <c r="H442">
        <v>4.3899999999999997</v>
      </c>
      <c r="I442">
        <v>4.67</v>
      </c>
      <c r="J442">
        <v>4.8</v>
      </c>
      <c r="K442">
        <v>5.45</v>
      </c>
      <c r="L442">
        <v>5.39</v>
      </c>
      <c r="M442" t="e">
        <v>#N/A</v>
      </c>
      <c r="N442" t="e">
        <v>#N/A</v>
      </c>
      <c r="O442" t="e">
        <v>#N/A</v>
      </c>
      <c r="P442" t="e">
        <v>#N/A</v>
      </c>
      <c r="Q442">
        <v>3.57</v>
      </c>
      <c r="R442">
        <v>3.52</v>
      </c>
      <c r="S442">
        <v>3.4862500000000001</v>
      </c>
      <c r="T442">
        <v>3.4874999999999998</v>
      </c>
      <c r="U442">
        <v>3.6112500000000001</v>
      </c>
      <c r="V442" t="e">
        <v>#N/A</v>
      </c>
      <c r="W442" t="e">
        <v>#N/A</v>
      </c>
      <c r="X442">
        <v>27.99</v>
      </c>
    </row>
    <row r="443" spans="1:24" x14ac:dyDescent="0.55000000000000004">
      <c r="A443" s="5">
        <v>37144</v>
      </c>
      <c r="B443">
        <v>3.5</v>
      </c>
      <c r="C443">
        <v>3.26</v>
      </c>
      <c r="D443">
        <v>3.23</v>
      </c>
      <c r="E443">
        <v>3.31</v>
      </c>
      <c r="F443">
        <v>3.53</v>
      </c>
      <c r="G443">
        <v>3.82</v>
      </c>
      <c r="H443">
        <v>4.41</v>
      </c>
      <c r="I443">
        <v>4.6900000000000004</v>
      </c>
      <c r="J443">
        <v>4.84</v>
      </c>
      <c r="K443">
        <v>5.5</v>
      </c>
      <c r="L443">
        <v>5.43</v>
      </c>
      <c r="M443" t="e">
        <v>#N/A</v>
      </c>
      <c r="N443" t="e">
        <v>#N/A</v>
      </c>
      <c r="O443" t="e">
        <v>#N/A</v>
      </c>
      <c r="P443" t="e">
        <v>#N/A</v>
      </c>
      <c r="Q443">
        <v>3.5012500000000002</v>
      </c>
      <c r="R443">
        <v>3.42625</v>
      </c>
      <c r="S443">
        <v>3.36</v>
      </c>
      <c r="T443">
        <v>3.3224999999999998</v>
      </c>
      <c r="U443">
        <v>3.43</v>
      </c>
      <c r="V443" t="e">
        <v>#N/A</v>
      </c>
      <c r="W443" t="e">
        <v>#N/A</v>
      </c>
      <c r="X443">
        <v>27.66</v>
      </c>
    </row>
    <row r="444" spans="1:24" x14ac:dyDescent="0.55000000000000004">
      <c r="A444" s="5">
        <v>37145</v>
      </c>
      <c r="B444">
        <v>3.5</v>
      </c>
      <c r="C444" t="e">
        <v>#N/A</v>
      </c>
      <c r="D444" t="e">
        <v>#N/A</v>
      </c>
      <c r="E444" t="e">
        <v>#N/A</v>
      </c>
      <c r="F444" t="e">
        <v>#N/A</v>
      </c>
      <c r="G444" t="e">
        <v>#N/A</v>
      </c>
      <c r="H444" t="e">
        <v>#N/A</v>
      </c>
      <c r="I444" t="e">
        <v>#N/A</v>
      </c>
      <c r="J444" t="e">
        <v>#N/A</v>
      </c>
      <c r="K444" t="e">
        <v>#N/A</v>
      </c>
      <c r="L444" t="e">
        <v>#N/A</v>
      </c>
      <c r="M444" t="e">
        <v>#N/A</v>
      </c>
      <c r="N444" t="e">
        <v>#N/A</v>
      </c>
      <c r="O444" t="e">
        <v>#N/A</v>
      </c>
      <c r="P444" t="e">
        <v>#N/A</v>
      </c>
      <c r="Q444">
        <v>3.49</v>
      </c>
      <c r="R444">
        <v>3.42</v>
      </c>
      <c r="S444">
        <v>3.36</v>
      </c>
      <c r="T444">
        <v>3.34</v>
      </c>
      <c r="U444">
        <v>3.46</v>
      </c>
      <c r="V444" t="e">
        <v>#N/A</v>
      </c>
      <c r="W444" t="e">
        <v>#N/A</v>
      </c>
      <c r="X444">
        <v>27.65</v>
      </c>
    </row>
    <row r="445" spans="1:24" x14ac:dyDescent="0.55000000000000004">
      <c r="A445" s="5">
        <v>37146</v>
      </c>
      <c r="B445">
        <v>3.56</v>
      </c>
      <c r="C445" t="e">
        <v>#N/A</v>
      </c>
      <c r="D445" t="e">
        <v>#N/A</v>
      </c>
      <c r="E445" t="e">
        <v>#N/A</v>
      </c>
      <c r="F445" t="e">
        <v>#N/A</v>
      </c>
      <c r="G445" t="e">
        <v>#N/A</v>
      </c>
      <c r="H445" t="e">
        <v>#N/A</v>
      </c>
      <c r="I445" t="e">
        <v>#N/A</v>
      </c>
      <c r="J445" t="e">
        <v>#N/A</v>
      </c>
      <c r="K445" t="e">
        <v>#N/A</v>
      </c>
      <c r="L445" t="e">
        <v>#N/A</v>
      </c>
      <c r="M445" t="e">
        <v>#N/A</v>
      </c>
      <c r="N445" t="e">
        <v>#N/A</v>
      </c>
      <c r="O445" t="e">
        <v>#N/A</v>
      </c>
      <c r="P445" t="e">
        <v>#N/A</v>
      </c>
      <c r="Q445">
        <v>3.5012500000000002</v>
      </c>
      <c r="R445">
        <v>3.2987500000000001</v>
      </c>
      <c r="S445">
        <v>3.15625</v>
      </c>
      <c r="T445">
        <v>3.09375</v>
      </c>
      <c r="U445">
        <v>3.1549999999999998</v>
      </c>
      <c r="V445" t="e">
        <v>#N/A</v>
      </c>
      <c r="W445" t="e">
        <v>#N/A</v>
      </c>
      <c r="X445">
        <v>27.64</v>
      </c>
    </row>
    <row r="446" spans="1:24" x14ac:dyDescent="0.55000000000000004">
      <c r="A446" s="5">
        <v>37147</v>
      </c>
      <c r="B446">
        <v>3.31</v>
      </c>
      <c r="C446">
        <v>2.74</v>
      </c>
      <c r="D446">
        <v>2.75</v>
      </c>
      <c r="E446">
        <v>2.81</v>
      </c>
      <c r="F446">
        <v>2.99</v>
      </c>
      <c r="G446">
        <v>3.32</v>
      </c>
      <c r="H446">
        <v>4.03</v>
      </c>
      <c r="I446">
        <v>4.41</v>
      </c>
      <c r="J446">
        <v>4.6399999999999997</v>
      </c>
      <c r="K446">
        <v>5.41</v>
      </c>
      <c r="L446">
        <v>5.39</v>
      </c>
      <c r="M446" t="e">
        <v>#N/A</v>
      </c>
      <c r="N446" t="e">
        <v>#N/A</v>
      </c>
      <c r="O446" t="e">
        <v>#N/A</v>
      </c>
      <c r="P446" t="e">
        <v>#N/A</v>
      </c>
      <c r="Q446">
        <v>3.4874999999999998</v>
      </c>
      <c r="R446">
        <v>3.28125</v>
      </c>
      <c r="S446">
        <v>3.15</v>
      </c>
      <c r="T446">
        <v>3.09</v>
      </c>
      <c r="U446">
        <v>3.15</v>
      </c>
      <c r="V446" t="e">
        <v>#N/A</v>
      </c>
      <c r="W446" t="e">
        <v>#N/A</v>
      </c>
      <c r="X446">
        <v>28.58</v>
      </c>
    </row>
    <row r="447" spans="1:24" x14ac:dyDescent="0.55000000000000004">
      <c r="A447" s="5">
        <v>37148</v>
      </c>
      <c r="B447">
        <v>3.13</v>
      </c>
      <c r="C447">
        <v>2.64</v>
      </c>
      <c r="D447">
        <v>2.67</v>
      </c>
      <c r="E447">
        <v>2.73</v>
      </c>
      <c r="F447">
        <v>2.87</v>
      </c>
      <c r="G447">
        <v>3.17</v>
      </c>
      <c r="H447">
        <v>3.92</v>
      </c>
      <c r="I447">
        <v>4.3099999999999996</v>
      </c>
      <c r="J447">
        <v>4.57</v>
      </c>
      <c r="K447">
        <v>5.38</v>
      </c>
      <c r="L447">
        <v>5.35</v>
      </c>
      <c r="M447" t="e">
        <v>#N/A</v>
      </c>
      <c r="N447" t="e">
        <v>#N/A</v>
      </c>
      <c r="O447" t="e">
        <v>#N/A</v>
      </c>
      <c r="P447" t="e">
        <v>#N/A</v>
      </c>
      <c r="Q447">
        <v>3.4962499999999999</v>
      </c>
      <c r="R447">
        <v>3.29</v>
      </c>
      <c r="S447">
        <v>3.15</v>
      </c>
      <c r="T447">
        <v>3.08</v>
      </c>
      <c r="U447">
        <v>3.1349999999999998</v>
      </c>
      <c r="V447" t="e">
        <v>#N/A</v>
      </c>
      <c r="W447" t="e">
        <v>#N/A</v>
      </c>
      <c r="X447">
        <v>29.59</v>
      </c>
    </row>
    <row r="448" spans="1:24" x14ac:dyDescent="0.55000000000000004">
      <c r="A448" s="5">
        <v>37151</v>
      </c>
      <c r="B448">
        <v>2.13</v>
      </c>
      <c r="C448">
        <v>2.59</v>
      </c>
      <c r="D448">
        <v>2.62</v>
      </c>
      <c r="E448">
        <v>2.72</v>
      </c>
      <c r="F448">
        <v>2.96</v>
      </c>
      <c r="G448">
        <v>3.3</v>
      </c>
      <c r="H448">
        <v>3.99</v>
      </c>
      <c r="I448">
        <v>4.38</v>
      </c>
      <c r="J448">
        <v>4.63</v>
      </c>
      <c r="K448">
        <v>5.44</v>
      </c>
      <c r="L448">
        <v>5.41</v>
      </c>
      <c r="M448" t="e">
        <v>#N/A</v>
      </c>
      <c r="N448" t="e">
        <v>#N/A</v>
      </c>
      <c r="O448" t="e">
        <v>#N/A</v>
      </c>
      <c r="P448" t="e">
        <v>#N/A</v>
      </c>
      <c r="Q448">
        <v>3.38375</v>
      </c>
      <c r="R448">
        <v>3.2050000000000001</v>
      </c>
      <c r="S448">
        <v>3.11</v>
      </c>
      <c r="T448">
        <v>3.03</v>
      </c>
      <c r="U448">
        <v>3.05375</v>
      </c>
      <c r="V448" t="e">
        <v>#N/A</v>
      </c>
      <c r="W448" t="e">
        <v>#N/A</v>
      </c>
      <c r="X448">
        <v>28.84</v>
      </c>
    </row>
    <row r="449" spans="1:24" x14ac:dyDescent="0.55000000000000004">
      <c r="A449" s="5">
        <v>37152</v>
      </c>
      <c r="B449">
        <v>1.25</v>
      </c>
      <c r="C449">
        <v>2.48</v>
      </c>
      <c r="D449">
        <v>2.56</v>
      </c>
      <c r="E449">
        <v>2.69</v>
      </c>
      <c r="F449">
        <v>2.96</v>
      </c>
      <c r="G449">
        <v>3.31</v>
      </c>
      <c r="H449">
        <v>4.01</v>
      </c>
      <c r="I449">
        <v>4.46</v>
      </c>
      <c r="J449">
        <v>4.72</v>
      </c>
      <c r="K449">
        <v>5.59</v>
      </c>
      <c r="L449">
        <v>5.55</v>
      </c>
      <c r="M449" t="e">
        <v>#N/A</v>
      </c>
      <c r="N449" t="e">
        <v>#N/A</v>
      </c>
      <c r="O449" t="e">
        <v>#N/A</v>
      </c>
      <c r="P449" t="e">
        <v>#N/A</v>
      </c>
      <c r="Q449">
        <v>3.0575000000000001</v>
      </c>
      <c r="R449">
        <v>3.0162499999999999</v>
      </c>
      <c r="S449">
        <v>2.9649999999999999</v>
      </c>
      <c r="T449">
        <v>2.8937499999999998</v>
      </c>
      <c r="U449">
        <v>2.9224999999999999</v>
      </c>
      <c r="V449" t="e">
        <v>#N/A</v>
      </c>
      <c r="W449" t="e">
        <v>#N/A</v>
      </c>
      <c r="X449">
        <v>27.81</v>
      </c>
    </row>
    <row r="450" spans="1:24" x14ac:dyDescent="0.55000000000000004">
      <c r="A450" s="5">
        <v>37153</v>
      </c>
      <c r="B450">
        <v>1.19</v>
      </c>
      <c r="C450">
        <v>2.19</v>
      </c>
      <c r="D450">
        <v>2.33</v>
      </c>
      <c r="E450">
        <v>2.4900000000000002</v>
      </c>
      <c r="F450">
        <v>2.81</v>
      </c>
      <c r="G450">
        <v>3.18</v>
      </c>
      <c r="H450">
        <v>3.9</v>
      </c>
      <c r="I450">
        <v>4.41</v>
      </c>
      <c r="J450">
        <v>4.6900000000000004</v>
      </c>
      <c r="K450">
        <v>5.59</v>
      </c>
      <c r="L450">
        <v>5.56</v>
      </c>
      <c r="M450" t="e">
        <v>#N/A</v>
      </c>
      <c r="N450" t="e">
        <v>#N/A</v>
      </c>
      <c r="O450" t="e">
        <v>#N/A</v>
      </c>
      <c r="P450" t="e">
        <v>#N/A</v>
      </c>
      <c r="Q450">
        <v>2.7850000000000001</v>
      </c>
      <c r="R450">
        <v>2.7837499999999999</v>
      </c>
      <c r="S450">
        <v>2.7831299999999999</v>
      </c>
      <c r="T450">
        <v>2.7425000000000002</v>
      </c>
      <c r="U450">
        <v>2.8525</v>
      </c>
      <c r="V450" t="e">
        <v>#N/A</v>
      </c>
      <c r="W450" t="e">
        <v>#N/A</v>
      </c>
      <c r="X450">
        <v>26.73</v>
      </c>
    </row>
    <row r="451" spans="1:24" x14ac:dyDescent="0.55000000000000004">
      <c r="A451" s="5">
        <v>37154</v>
      </c>
      <c r="B451">
        <v>2.2200000000000002</v>
      </c>
      <c r="C451">
        <v>2.2200000000000002</v>
      </c>
      <c r="D451">
        <v>2.38</v>
      </c>
      <c r="E451">
        <v>2.56</v>
      </c>
      <c r="F451">
        <v>2.91</v>
      </c>
      <c r="G451">
        <v>3.27</v>
      </c>
      <c r="H451">
        <v>3.97</v>
      </c>
      <c r="I451">
        <v>4.47</v>
      </c>
      <c r="J451">
        <v>4.75</v>
      </c>
      <c r="K451">
        <v>5.67</v>
      </c>
      <c r="L451">
        <v>5.62</v>
      </c>
      <c r="M451" t="e">
        <v>#N/A</v>
      </c>
      <c r="N451" t="e">
        <v>#N/A</v>
      </c>
      <c r="O451" t="e">
        <v>#N/A</v>
      </c>
      <c r="P451" t="e">
        <v>#N/A</v>
      </c>
      <c r="Q451">
        <v>2.61375</v>
      </c>
      <c r="R451">
        <v>2.6074999999999999</v>
      </c>
      <c r="S451">
        <v>2.6025</v>
      </c>
      <c r="T451">
        <v>2.59375</v>
      </c>
      <c r="U451">
        <v>2.74125</v>
      </c>
      <c r="V451" t="e">
        <v>#N/A</v>
      </c>
      <c r="W451" t="e">
        <v>#N/A</v>
      </c>
      <c r="X451">
        <v>26.6</v>
      </c>
    </row>
    <row r="452" spans="1:24" x14ac:dyDescent="0.55000000000000004">
      <c r="A452" s="5">
        <v>37155</v>
      </c>
      <c r="B452">
        <v>3.11</v>
      </c>
      <c r="C452">
        <v>2.25</v>
      </c>
      <c r="D452">
        <v>2.34</v>
      </c>
      <c r="E452">
        <v>2.5299999999999998</v>
      </c>
      <c r="F452">
        <v>2.91</v>
      </c>
      <c r="G452">
        <v>3.27</v>
      </c>
      <c r="H452">
        <v>3.94</v>
      </c>
      <c r="I452">
        <v>4.43</v>
      </c>
      <c r="J452">
        <v>4.7</v>
      </c>
      <c r="K452">
        <v>5.62</v>
      </c>
      <c r="L452">
        <v>5.59</v>
      </c>
      <c r="M452" t="e">
        <v>#N/A</v>
      </c>
      <c r="N452" t="e">
        <v>#N/A</v>
      </c>
      <c r="O452" t="e">
        <v>#N/A</v>
      </c>
      <c r="P452" t="e">
        <v>#N/A</v>
      </c>
      <c r="Q452">
        <v>2.6612499999999999</v>
      </c>
      <c r="R452">
        <v>2.6387499999999999</v>
      </c>
      <c r="S452">
        <v>2.6150000000000002</v>
      </c>
      <c r="T452">
        <v>2.585</v>
      </c>
      <c r="U452">
        <v>2.7262499999999998</v>
      </c>
      <c r="V452" t="e">
        <v>#N/A</v>
      </c>
      <c r="W452" t="e">
        <v>#N/A</v>
      </c>
      <c r="X452">
        <v>25.46</v>
      </c>
    </row>
    <row r="453" spans="1:24" x14ac:dyDescent="0.55000000000000004">
      <c r="A453" s="5">
        <v>37158</v>
      </c>
      <c r="B453">
        <v>3.31</v>
      </c>
      <c r="C453">
        <v>2.38</v>
      </c>
      <c r="D453">
        <v>2.39</v>
      </c>
      <c r="E453">
        <v>2.56</v>
      </c>
      <c r="F453">
        <v>2.94</v>
      </c>
      <c r="G453">
        <v>3.3</v>
      </c>
      <c r="H453">
        <v>4</v>
      </c>
      <c r="I453">
        <v>4.47</v>
      </c>
      <c r="J453">
        <v>4.7300000000000004</v>
      </c>
      <c r="K453">
        <v>5.61</v>
      </c>
      <c r="L453">
        <v>5.58</v>
      </c>
      <c r="M453" t="e">
        <v>#N/A</v>
      </c>
      <c r="N453" t="e">
        <v>#N/A</v>
      </c>
      <c r="O453" t="e">
        <v>#N/A</v>
      </c>
      <c r="P453" t="e">
        <v>#N/A</v>
      </c>
      <c r="Q453">
        <v>2.6437499999999998</v>
      </c>
      <c r="R453">
        <v>2.62</v>
      </c>
      <c r="S453">
        <v>2.6</v>
      </c>
      <c r="T453">
        <v>2.5762499999999999</v>
      </c>
      <c r="U453">
        <v>2.75875</v>
      </c>
      <c r="V453" t="e">
        <v>#N/A</v>
      </c>
      <c r="W453" t="e">
        <v>#N/A</v>
      </c>
      <c r="X453">
        <v>21.46</v>
      </c>
    </row>
    <row r="454" spans="1:24" x14ac:dyDescent="0.55000000000000004">
      <c r="A454" s="5">
        <v>37159</v>
      </c>
      <c r="B454">
        <v>3.11</v>
      </c>
      <c r="C454">
        <v>2.4</v>
      </c>
      <c r="D454">
        <v>2.37</v>
      </c>
      <c r="E454">
        <v>2.5099999999999998</v>
      </c>
      <c r="F454">
        <v>2.88</v>
      </c>
      <c r="G454">
        <v>3.25</v>
      </c>
      <c r="H454">
        <v>3.97</v>
      </c>
      <c r="I454">
        <v>4.45</v>
      </c>
      <c r="J454">
        <v>4.72</v>
      </c>
      <c r="K454">
        <v>5.6</v>
      </c>
      <c r="L454">
        <v>5.58</v>
      </c>
      <c r="M454" t="e">
        <v>#N/A</v>
      </c>
      <c r="N454" t="e">
        <v>#N/A</v>
      </c>
      <c r="O454" t="e">
        <v>#N/A</v>
      </c>
      <c r="P454" t="e">
        <v>#N/A</v>
      </c>
      <c r="Q454">
        <v>2.6662499999999998</v>
      </c>
      <c r="R454">
        <v>2.6262500000000002</v>
      </c>
      <c r="S454">
        <v>2.6</v>
      </c>
      <c r="T454">
        <v>2.5649999999999999</v>
      </c>
      <c r="U454">
        <v>2.7124999999999999</v>
      </c>
      <c r="V454" t="e">
        <v>#N/A</v>
      </c>
      <c r="W454" t="e">
        <v>#N/A</v>
      </c>
      <c r="X454">
        <v>21.63</v>
      </c>
    </row>
    <row r="455" spans="1:24" x14ac:dyDescent="0.55000000000000004">
      <c r="A455" s="5">
        <v>37160</v>
      </c>
      <c r="B455">
        <v>2.96</v>
      </c>
      <c r="C455">
        <v>2.38</v>
      </c>
      <c r="D455">
        <v>2.34</v>
      </c>
      <c r="E455">
        <v>2.48</v>
      </c>
      <c r="F455">
        <v>2.82</v>
      </c>
      <c r="G455">
        <v>3.18</v>
      </c>
      <c r="H455">
        <v>3.91</v>
      </c>
      <c r="I455">
        <v>4.3899999999999997</v>
      </c>
      <c r="J455">
        <v>4.6500000000000004</v>
      </c>
      <c r="K455">
        <v>5.52</v>
      </c>
      <c r="L455">
        <v>5.5</v>
      </c>
      <c r="M455" t="e">
        <v>#N/A</v>
      </c>
      <c r="N455" t="e">
        <v>#N/A</v>
      </c>
      <c r="O455" t="e">
        <v>#N/A</v>
      </c>
      <c r="P455" t="e">
        <v>#N/A</v>
      </c>
      <c r="Q455">
        <v>2.6637499999999998</v>
      </c>
      <c r="R455">
        <v>2.62</v>
      </c>
      <c r="S455">
        <v>2.5912500000000001</v>
      </c>
      <c r="T455">
        <v>2.55125</v>
      </c>
      <c r="U455">
        <v>2.6825000000000001</v>
      </c>
      <c r="V455" t="e">
        <v>#N/A</v>
      </c>
      <c r="W455" t="e">
        <v>#N/A</v>
      </c>
      <c r="X455">
        <v>22.4</v>
      </c>
    </row>
    <row r="456" spans="1:24" x14ac:dyDescent="0.55000000000000004">
      <c r="A456" s="5">
        <v>37161</v>
      </c>
      <c r="B456">
        <v>3.08</v>
      </c>
      <c r="C456">
        <v>2.38</v>
      </c>
      <c r="D456">
        <v>2.31</v>
      </c>
      <c r="E456">
        <v>2.4300000000000002</v>
      </c>
      <c r="F456">
        <v>2.78</v>
      </c>
      <c r="G456">
        <v>3.15</v>
      </c>
      <c r="H456">
        <v>3.87</v>
      </c>
      <c r="I456">
        <v>4.33</v>
      </c>
      <c r="J456">
        <v>4.58</v>
      </c>
      <c r="K456">
        <v>5.46</v>
      </c>
      <c r="L456">
        <v>5.45</v>
      </c>
      <c r="M456" t="e">
        <v>#N/A</v>
      </c>
      <c r="N456" t="e">
        <v>#N/A</v>
      </c>
      <c r="O456" t="e">
        <v>#N/A</v>
      </c>
      <c r="P456" t="e">
        <v>#N/A</v>
      </c>
      <c r="Q456">
        <v>2.6387499999999999</v>
      </c>
      <c r="R456">
        <v>2.6</v>
      </c>
      <c r="S456">
        <v>2.6</v>
      </c>
      <c r="T456">
        <v>2.5337499999999999</v>
      </c>
      <c r="U456">
        <v>2.6524999999999999</v>
      </c>
      <c r="V456" t="e">
        <v>#N/A</v>
      </c>
      <c r="W456" t="e">
        <v>#N/A</v>
      </c>
      <c r="X456">
        <v>22.8</v>
      </c>
    </row>
    <row r="457" spans="1:24" x14ac:dyDescent="0.55000000000000004">
      <c r="A457" s="5">
        <v>37162</v>
      </c>
      <c r="B457">
        <v>2.75</v>
      </c>
      <c r="C457">
        <v>2.4</v>
      </c>
      <c r="D457">
        <v>2.36</v>
      </c>
      <c r="E457">
        <v>2.4900000000000002</v>
      </c>
      <c r="F457">
        <v>2.86</v>
      </c>
      <c r="G457">
        <v>3.22</v>
      </c>
      <c r="H457">
        <v>3.93</v>
      </c>
      <c r="I457">
        <v>4.37</v>
      </c>
      <c r="J457">
        <v>4.5999999999999996</v>
      </c>
      <c r="K457">
        <v>5.45</v>
      </c>
      <c r="L457">
        <v>5.42</v>
      </c>
      <c r="M457" t="e">
        <v>#N/A</v>
      </c>
      <c r="N457" t="e">
        <v>#N/A</v>
      </c>
      <c r="O457" t="e">
        <v>#N/A</v>
      </c>
      <c r="P457" t="e">
        <v>#N/A</v>
      </c>
      <c r="Q457">
        <v>2.63</v>
      </c>
      <c r="R457">
        <v>2.59</v>
      </c>
      <c r="S457">
        <v>2.59</v>
      </c>
      <c r="T457">
        <v>2.5225</v>
      </c>
      <c r="U457">
        <v>2.6425000000000001</v>
      </c>
      <c r="V457" t="e">
        <v>#N/A</v>
      </c>
      <c r="W457" t="e">
        <v>#N/A</v>
      </c>
      <c r="X457">
        <v>23.44</v>
      </c>
    </row>
    <row r="458" spans="1:24" x14ac:dyDescent="0.55000000000000004">
      <c r="A458" s="5">
        <v>37165</v>
      </c>
      <c r="B458">
        <v>3.02</v>
      </c>
      <c r="C458">
        <v>2.37</v>
      </c>
      <c r="D458">
        <v>2.37</v>
      </c>
      <c r="E458">
        <v>2.4700000000000002</v>
      </c>
      <c r="F458">
        <v>2.82</v>
      </c>
      <c r="G458">
        <v>3.18</v>
      </c>
      <c r="H458">
        <v>3.9</v>
      </c>
      <c r="I458">
        <v>4.33</v>
      </c>
      <c r="J458">
        <v>4.55</v>
      </c>
      <c r="K458">
        <v>5.39</v>
      </c>
      <c r="L458">
        <v>5.38</v>
      </c>
      <c r="M458" t="e">
        <v>#N/A</v>
      </c>
      <c r="N458" t="e">
        <v>#N/A</v>
      </c>
      <c r="O458" t="e">
        <v>#N/A</v>
      </c>
      <c r="P458" t="e">
        <v>#N/A</v>
      </c>
      <c r="Q458">
        <v>2.6375000000000002</v>
      </c>
      <c r="R458">
        <v>2.6</v>
      </c>
      <c r="S458">
        <v>2.6</v>
      </c>
      <c r="T458">
        <v>2.54</v>
      </c>
      <c r="U458">
        <v>2.68</v>
      </c>
      <c r="V458" t="e">
        <v>#N/A</v>
      </c>
      <c r="W458" t="e">
        <v>#N/A</v>
      </c>
      <c r="X458">
        <v>23.12</v>
      </c>
    </row>
    <row r="459" spans="1:24" x14ac:dyDescent="0.55000000000000004">
      <c r="A459" s="5">
        <v>37166</v>
      </c>
      <c r="B459">
        <v>2.35</v>
      </c>
      <c r="C459">
        <v>2.2599999999999998</v>
      </c>
      <c r="D459">
        <v>2.27</v>
      </c>
      <c r="E459">
        <v>2.4300000000000002</v>
      </c>
      <c r="F459">
        <v>2.77</v>
      </c>
      <c r="G459">
        <v>3.14</v>
      </c>
      <c r="H459">
        <v>3.87</v>
      </c>
      <c r="I459">
        <v>4.3099999999999996</v>
      </c>
      <c r="J459">
        <v>4.53</v>
      </c>
      <c r="K459">
        <v>5.36</v>
      </c>
      <c r="L459">
        <v>5.34</v>
      </c>
      <c r="M459" t="e">
        <v>#N/A</v>
      </c>
      <c r="N459" t="e">
        <v>#N/A</v>
      </c>
      <c r="O459" t="e">
        <v>#N/A</v>
      </c>
      <c r="P459" t="e">
        <v>#N/A</v>
      </c>
      <c r="Q459">
        <v>2.6375000000000002</v>
      </c>
      <c r="R459">
        <v>2.6</v>
      </c>
      <c r="S459">
        <v>2.5924999999999998</v>
      </c>
      <c r="T459">
        <v>2.5299999999999998</v>
      </c>
      <c r="U459">
        <v>2.66</v>
      </c>
      <c r="V459" t="e">
        <v>#N/A</v>
      </c>
      <c r="W459" t="e">
        <v>#N/A</v>
      </c>
      <c r="X459">
        <v>22.7</v>
      </c>
    </row>
    <row r="460" spans="1:24" x14ac:dyDescent="0.55000000000000004">
      <c r="A460" s="5">
        <v>37167</v>
      </c>
      <c r="B460">
        <v>2.27</v>
      </c>
      <c r="C460">
        <v>2.23</v>
      </c>
      <c r="D460">
        <v>2.2400000000000002</v>
      </c>
      <c r="E460">
        <v>2.38</v>
      </c>
      <c r="F460">
        <v>2.77</v>
      </c>
      <c r="G460">
        <v>3.14</v>
      </c>
      <c r="H460">
        <v>3.86</v>
      </c>
      <c r="I460">
        <v>4.29</v>
      </c>
      <c r="J460">
        <v>4.5</v>
      </c>
      <c r="K460">
        <v>5.34</v>
      </c>
      <c r="L460">
        <v>5.32</v>
      </c>
      <c r="M460" t="e">
        <v>#N/A</v>
      </c>
      <c r="N460" t="e">
        <v>#N/A</v>
      </c>
      <c r="O460" t="e">
        <v>#N/A</v>
      </c>
      <c r="P460" t="e">
        <v>#N/A</v>
      </c>
      <c r="Q460">
        <v>2.5887500000000001</v>
      </c>
      <c r="R460">
        <v>2.5262500000000001</v>
      </c>
      <c r="S460">
        <v>2.5</v>
      </c>
      <c r="T460">
        <v>2.415</v>
      </c>
      <c r="U460">
        <v>2.5325000000000002</v>
      </c>
      <c r="V460" t="e">
        <v>#N/A</v>
      </c>
      <c r="W460" t="e">
        <v>#N/A</v>
      </c>
      <c r="X460">
        <v>22.17</v>
      </c>
    </row>
    <row r="461" spans="1:24" x14ac:dyDescent="0.55000000000000004">
      <c r="A461" s="5">
        <v>37168</v>
      </c>
      <c r="B461">
        <v>2.4500000000000002</v>
      </c>
      <c r="C461">
        <v>2.21</v>
      </c>
      <c r="D461">
        <v>2.21</v>
      </c>
      <c r="E461">
        <v>2.37</v>
      </c>
      <c r="F461">
        <v>2.75</v>
      </c>
      <c r="G461">
        <v>3.14</v>
      </c>
      <c r="H461">
        <v>3.88</v>
      </c>
      <c r="I461">
        <v>4.29</v>
      </c>
      <c r="J461">
        <v>4.53</v>
      </c>
      <c r="K461">
        <v>5.33</v>
      </c>
      <c r="L461">
        <v>5.31</v>
      </c>
      <c r="M461" t="e">
        <v>#N/A</v>
      </c>
      <c r="N461" t="e">
        <v>#N/A</v>
      </c>
      <c r="O461" t="e">
        <v>#N/A</v>
      </c>
      <c r="P461" t="e">
        <v>#N/A</v>
      </c>
      <c r="Q461">
        <v>2.58</v>
      </c>
      <c r="R461">
        <v>2.52</v>
      </c>
      <c r="S461">
        <v>2.5</v>
      </c>
      <c r="T461">
        <v>2.4237500000000001</v>
      </c>
      <c r="U461">
        <v>2.56</v>
      </c>
      <c r="V461" t="e">
        <v>#N/A</v>
      </c>
      <c r="W461" t="e">
        <v>#N/A</v>
      </c>
      <c r="X461">
        <v>22.7</v>
      </c>
    </row>
    <row r="462" spans="1:24" x14ac:dyDescent="0.55000000000000004">
      <c r="A462" s="5">
        <v>37169</v>
      </c>
      <c r="B462">
        <v>2.42</v>
      </c>
      <c r="C462">
        <v>2.19</v>
      </c>
      <c r="D462">
        <v>2.1800000000000002</v>
      </c>
      <c r="E462">
        <v>2.33</v>
      </c>
      <c r="F462">
        <v>2.71</v>
      </c>
      <c r="G462">
        <v>3.1</v>
      </c>
      <c r="H462">
        <v>3.87</v>
      </c>
      <c r="I462">
        <v>4.26</v>
      </c>
      <c r="J462">
        <v>4.5199999999999996</v>
      </c>
      <c r="K462">
        <v>5.34</v>
      </c>
      <c r="L462">
        <v>5.31</v>
      </c>
      <c r="M462" t="e">
        <v>#N/A</v>
      </c>
      <c r="N462" t="e">
        <v>#N/A</v>
      </c>
      <c r="O462" t="e">
        <v>#N/A</v>
      </c>
      <c r="P462" t="e">
        <v>#N/A</v>
      </c>
      <c r="Q462">
        <v>2.5625</v>
      </c>
      <c r="R462">
        <v>2.5</v>
      </c>
      <c r="S462">
        <v>2.4812500000000002</v>
      </c>
      <c r="T462">
        <v>2.3925000000000001</v>
      </c>
      <c r="U462">
        <v>2.5249999999999999</v>
      </c>
      <c r="V462" t="e">
        <v>#N/A</v>
      </c>
      <c r="W462" t="e">
        <v>#N/A</v>
      </c>
      <c r="X462">
        <v>22.32</v>
      </c>
    </row>
    <row r="463" spans="1:24" x14ac:dyDescent="0.55000000000000004">
      <c r="A463" s="5">
        <v>37172</v>
      </c>
      <c r="B463" t="e">
        <v>#N/A</v>
      </c>
      <c r="C463" t="e">
        <v>#N/A</v>
      </c>
      <c r="D463" t="e">
        <v>#N/A</v>
      </c>
      <c r="E463" t="e">
        <v>#N/A</v>
      </c>
      <c r="F463" t="e">
        <v>#N/A</v>
      </c>
      <c r="G463" t="e">
        <v>#N/A</v>
      </c>
      <c r="H463" t="e">
        <v>#N/A</v>
      </c>
      <c r="I463" t="e">
        <v>#N/A</v>
      </c>
      <c r="J463" t="e">
        <v>#N/A</v>
      </c>
      <c r="K463" t="e">
        <v>#N/A</v>
      </c>
      <c r="L463" t="e">
        <v>#N/A</v>
      </c>
      <c r="M463" t="e">
        <v>#N/A</v>
      </c>
      <c r="N463" t="e">
        <v>#N/A</v>
      </c>
      <c r="O463" t="e">
        <v>#N/A</v>
      </c>
      <c r="P463" t="e">
        <v>#N/A</v>
      </c>
      <c r="Q463">
        <v>2.5412499999999998</v>
      </c>
      <c r="R463">
        <v>2.4700000000000002</v>
      </c>
      <c r="S463">
        <v>2.44</v>
      </c>
      <c r="T463">
        <v>2.3337500000000002</v>
      </c>
      <c r="U463">
        <v>2.4500000000000002</v>
      </c>
      <c r="V463" t="e">
        <v>#N/A</v>
      </c>
      <c r="W463" t="e">
        <v>#N/A</v>
      </c>
      <c r="X463">
        <v>22.25</v>
      </c>
    </row>
    <row r="464" spans="1:24" x14ac:dyDescent="0.55000000000000004">
      <c r="A464" s="5">
        <v>37173</v>
      </c>
      <c r="B464">
        <v>2.5</v>
      </c>
      <c r="C464">
        <v>2.2200000000000002</v>
      </c>
      <c r="D464">
        <v>2.2000000000000002</v>
      </c>
      <c r="E464">
        <v>2.35</v>
      </c>
      <c r="F464">
        <v>2.74</v>
      </c>
      <c r="G464">
        <v>3.16</v>
      </c>
      <c r="H464">
        <v>3.96</v>
      </c>
      <c r="I464">
        <v>4.3499999999999996</v>
      </c>
      <c r="J464">
        <v>4.62</v>
      </c>
      <c r="K464">
        <v>5.42</v>
      </c>
      <c r="L464">
        <v>5.39</v>
      </c>
      <c r="M464" t="e">
        <v>#N/A</v>
      </c>
      <c r="N464" t="e">
        <v>#N/A</v>
      </c>
      <c r="O464" t="e">
        <v>#N/A</v>
      </c>
      <c r="P464" t="e">
        <v>#N/A</v>
      </c>
      <c r="Q464">
        <v>2.53125</v>
      </c>
      <c r="R464">
        <v>2.46</v>
      </c>
      <c r="S464">
        <v>2.4312499999999999</v>
      </c>
      <c r="T464">
        <v>2.34</v>
      </c>
      <c r="U464">
        <v>2.4700000000000002</v>
      </c>
      <c r="V464" t="e">
        <v>#N/A</v>
      </c>
      <c r="W464" t="e">
        <v>#N/A</v>
      </c>
      <c r="X464">
        <v>22.55</v>
      </c>
    </row>
    <row r="465" spans="1:24" x14ac:dyDescent="0.55000000000000004">
      <c r="A465" s="5">
        <v>37174</v>
      </c>
      <c r="B465">
        <v>2.42</v>
      </c>
      <c r="C465">
        <v>2.2200000000000002</v>
      </c>
      <c r="D465">
        <v>2.2000000000000002</v>
      </c>
      <c r="E465">
        <v>2.35</v>
      </c>
      <c r="F465">
        <v>2.78</v>
      </c>
      <c r="G465">
        <v>3.19</v>
      </c>
      <c r="H465">
        <v>3.96</v>
      </c>
      <c r="I465">
        <v>4.3499999999999996</v>
      </c>
      <c r="J465">
        <v>4.6100000000000003</v>
      </c>
      <c r="K465">
        <v>5.38</v>
      </c>
      <c r="L465">
        <v>5.36</v>
      </c>
      <c r="M465" t="e">
        <v>#N/A</v>
      </c>
      <c r="N465" t="e">
        <v>#N/A</v>
      </c>
      <c r="O465" t="e">
        <v>#N/A</v>
      </c>
      <c r="P465" t="e">
        <v>#N/A</v>
      </c>
      <c r="Q465">
        <v>2.53125</v>
      </c>
      <c r="R465">
        <v>2.46</v>
      </c>
      <c r="S465">
        <v>2.4300000000000002</v>
      </c>
      <c r="T465">
        <v>2.3587500000000001</v>
      </c>
      <c r="U465">
        <v>2.4987499999999998</v>
      </c>
      <c r="V465" t="e">
        <v>#N/A</v>
      </c>
      <c r="W465" t="e">
        <v>#N/A</v>
      </c>
      <c r="X465">
        <v>22.51</v>
      </c>
    </row>
    <row r="466" spans="1:24" x14ac:dyDescent="0.55000000000000004">
      <c r="A466" s="5">
        <v>37175</v>
      </c>
      <c r="B466">
        <v>2.42</v>
      </c>
      <c r="C466">
        <v>2.27</v>
      </c>
      <c r="D466">
        <v>2.2599999999999998</v>
      </c>
      <c r="E466">
        <v>2.44</v>
      </c>
      <c r="F466">
        <v>2.88</v>
      </c>
      <c r="G466">
        <v>3.3</v>
      </c>
      <c r="H466">
        <v>4.03</v>
      </c>
      <c r="I466">
        <v>4.43</v>
      </c>
      <c r="J466">
        <v>4.6900000000000004</v>
      </c>
      <c r="K466">
        <v>5.45</v>
      </c>
      <c r="L466">
        <v>5.41</v>
      </c>
      <c r="M466" t="e">
        <v>#N/A</v>
      </c>
      <c r="N466" t="e">
        <v>#N/A</v>
      </c>
      <c r="O466" t="e">
        <v>#N/A</v>
      </c>
      <c r="P466" t="e">
        <v>#N/A</v>
      </c>
      <c r="Q466">
        <v>2.5249999999999999</v>
      </c>
      <c r="R466">
        <v>2.4525000000000001</v>
      </c>
      <c r="S466">
        <v>2.4300000000000002</v>
      </c>
      <c r="T466">
        <v>2.3712499999999999</v>
      </c>
      <c r="U466">
        <v>2.5462500000000001</v>
      </c>
      <c r="V466" t="e">
        <v>#N/A</v>
      </c>
      <c r="W466" t="e">
        <v>#N/A</v>
      </c>
      <c r="X466">
        <v>23.49</v>
      </c>
    </row>
    <row r="467" spans="1:24" x14ac:dyDescent="0.55000000000000004">
      <c r="A467" s="5">
        <v>37176</v>
      </c>
      <c r="B467">
        <v>2.39</v>
      </c>
      <c r="C467">
        <v>2.25</v>
      </c>
      <c r="D467">
        <v>2.2400000000000002</v>
      </c>
      <c r="E467">
        <v>2.4</v>
      </c>
      <c r="F467">
        <v>2.81</v>
      </c>
      <c r="G467">
        <v>3.23</v>
      </c>
      <c r="H467">
        <v>4.01</v>
      </c>
      <c r="I467">
        <v>4.41</v>
      </c>
      <c r="J467">
        <v>4.68</v>
      </c>
      <c r="K467">
        <v>5.45</v>
      </c>
      <c r="L467">
        <v>5.42</v>
      </c>
      <c r="M467" t="e">
        <v>#N/A</v>
      </c>
      <c r="N467" t="e">
        <v>#N/A</v>
      </c>
      <c r="O467" t="e">
        <v>#N/A</v>
      </c>
      <c r="P467" t="e">
        <v>#N/A</v>
      </c>
      <c r="Q467">
        <v>2.5293800000000002</v>
      </c>
      <c r="R467">
        <v>2.46</v>
      </c>
      <c r="S467">
        <v>2.4562499999999998</v>
      </c>
      <c r="T467">
        <v>2.4224999999999999</v>
      </c>
      <c r="U467">
        <v>2.6237499999999998</v>
      </c>
      <c r="V467" t="e">
        <v>#N/A</v>
      </c>
      <c r="W467" t="e">
        <v>#N/A</v>
      </c>
      <c r="X467">
        <v>22.49</v>
      </c>
    </row>
    <row r="468" spans="1:24" x14ac:dyDescent="0.55000000000000004">
      <c r="A468" s="5">
        <v>37179</v>
      </c>
      <c r="B468">
        <v>2.5099999999999998</v>
      </c>
      <c r="C468">
        <v>2.25</v>
      </c>
      <c r="D468">
        <v>2.2200000000000002</v>
      </c>
      <c r="E468">
        <v>2.39</v>
      </c>
      <c r="F468">
        <v>2.78</v>
      </c>
      <c r="G468">
        <v>3.18</v>
      </c>
      <c r="H468">
        <v>3.97</v>
      </c>
      <c r="I468">
        <v>4.3600000000000003</v>
      </c>
      <c r="J468">
        <v>4.62</v>
      </c>
      <c r="K468">
        <v>5.4</v>
      </c>
      <c r="L468">
        <v>5.38</v>
      </c>
      <c r="M468" t="e">
        <v>#N/A</v>
      </c>
      <c r="N468" t="e">
        <v>#N/A</v>
      </c>
      <c r="O468" t="e">
        <v>#N/A</v>
      </c>
      <c r="P468" t="e">
        <v>#N/A</v>
      </c>
      <c r="Q468">
        <v>2.5175000000000001</v>
      </c>
      <c r="R468">
        <v>2.4500000000000002</v>
      </c>
      <c r="S468">
        <v>2.4312499999999999</v>
      </c>
      <c r="T468">
        <v>2.38</v>
      </c>
      <c r="U468">
        <v>2.5674999999999999</v>
      </c>
      <c r="V468" t="e">
        <v>#N/A</v>
      </c>
      <c r="W468" t="e">
        <v>#N/A</v>
      </c>
      <c r="X468">
        <v>22.37</v>
      </c>
    </row>
    <row r="469" spans="1:24" x14ac:dyDescent="0.55000000000000004">
      <c r="A469" s="5">
        <v>37180</v>
      </c>
      <c r="B469">
        <v>2.4700000000000002</v>
      </c>
      <c r="C469">
        <v>2.2200000000000002</v>
      </c>
      <c r="D469">
        <v>2.2000000000000002</v>
      </c>
      <c r="E469">
        <v>2.37</v>
      </c>
      <c r="F469">
        <v>2.77</v>
      </c>
      <c r="G469">
        <v>3.16</v>
      </c>
      <c r="H469">
        <v>3.93</v>
      </c>
      <c r="I469">
        <v>4.32</v>
      </c>
      <c r="J469">
        <v>4.59</v>
      </c>
      <c r="K469">
        <v>5.38</v>
      </c>
      <c r="L469">
        <v>5.35</v>
      </c>
      <c r="M469" t="e">
        <v>#N/A</v>
      </c>
      <c r="N469" t="e">
        <v>#N/A</v>
      </c>
      <c r="O469" t="e">
        <v>#N/A</v>
      </c>
      <c r="P469" t="e">
        <v>#N/A</v>
      </c>
      <c r="Q469">
        <v>2.5099999999999998</v>
      </c>
      <c r="R469">
        <v>2.4375</v>
      </c>
      <c r="S469">
        <v>2.42</v>
      </c>
      <c r="T469">
        <v>2.36</v>
      </c>
      <c r="U469">
        <v>2.5299999999999998</v>
      </c>
      <c r="V469" t="e">
        <v>#N/A</v>
      </c>
      <c r="W469" t="e">
        <v>#N/A</v>
      </c>
      <c r="X469">
        <v>22.01</v>
      </c>
    </row>
    <row r="470" spans="1:24" x14ac:dyDescent="0.55000000000000004">
      <c r="A470" s="5">
        <v>37181</v>
      </c>
      <c r="B470">
        <v>2.5099999999999998</v>
      </c>
      <c r="C470">
        <v>2.2200000000000002</v>
      </c>
      <c r="D470">
        <v>2.2000000000000002</v>
      </c>
      <c r="E470">
        <v>2.37</v>
      </c>
      <c r="F470">
        <v>2.8</v>
      </c>
      <c r="G470">
        <v>3.21</v>
      </c>
      <c r="H470">
        <v>3.93</v>
      </c>
      <c r="I470">
        <v>4.32</v>
      </c>
      <c r="J470">
        <v>4.59</v>
      </c>
      <c r="K470">
        <v>5.35</v>
      </c>
      <c r="L470">
        <v>5.32</v>
      </c>
      <c r="M470" t="e">
        <v>#N/A</v>
      </c>
      <c r="N470" t="e">
        <v>#N/A</v>
      </c>
      <c r="O470" t="e">
        <v>#N/A</v>
      </c>
      <c r="P470" t="e">
        <v>#N/A</v>
      </c>
      <c r="Q470">
        <v>2.5012500000000002</v>
      </c>
      <c r="R470">
        <v>2.4300000000000002</v>
      </c>
      <c r="S470">
        <v>2.41</v>
      </c>
      <c r="T470">
        <v>2.36</v>
      </c>
      <c r="U470">
        <v>2.5350000000000001</v>
      </c>
      <c r="V470" t="e">
        <v>#N/A</v>
      </c>
      <c r="W470" t="e">
        <v>#N/A</v>
      </c>
      <c r="X470">
        <v>21.89</v>
      </c>
    </row>
    <row r="471" spans="1:24" x14ac:dyDescent="0.55000000000000004">
      <c r="A471" s="5">
        <v>37182</v>
      </c>
      <c r="B471">
        <v>2.5</v>
      </c>
      <c r="C471">
        <v>2.19</v>
      </c>
      <c r="D471">
        <v>2.19</v>
      </c>
      <c r="E471">
        <v>2.36</v>
      </c>
      <c r="F471">
        <v>2.77</v>
      </c>
      <c r="G471">
        <v>3.18</v>
      </c>
      <c r="H471">
        <v>3.93</v>
      </c>
      <c r="I471">
        <v>4.32</v>
      </c>
      <c r="J471">
        <v>4.58</v>
      </c>
      <c r="K471">
        <v>5.34</v>
      </c>
      <c r="L471">
        <v>5.32</v>
      </c>
      <c r="M471" t="e">
        <v>#N/A</v>
      </c>
      <c r="N471" t="e">
        <v>#N/A</v>
      </c>
      <c r="O471" t="e">
        <v>#N/A</v>
      </c>
      <c r="P471" t="e">
        <v>#N/A</v>
      </c>
      <c r="Q471">
        <v>2.4624999999999999</v>
      </c>
      <c r="R471">
        <v>2.4037500000000001</v>
      </c>
      <c r="S471">
        <v>2.39</v>
      </c>
      <c r="T471">
        <v>2.3525</v>
      </c>
      <c r="U471">
        <v>2.5362499999999999</v>
      </c>
      <c r="V471" t="e">
        <v>#N/A</v>
      </c>
      <c r="W471" t="e">
        <v>#N/A</v>
      </c>
      <c r="X471">
        <v>21.33</v>
      </c>
    </row>
    <row r="472" spans="1:24" x14ac:dyDescent="0.55000000000000004">
      <c r="A472" s="5">
        <v>37183</v>
      </c>
      <c r="B472">
        <v>2.4700000000000002</v>
      </c>
      <c r="C472">
        <v>2.19</v>
      </c>
      <c r="D472">
        <v>2.17</v>
      </c>
      <c r="E472">
        <v>2.34</v>
      </c>
      <c r="F472">
        <v>2.77</v>
      </c>
      <c r="G472">
        <v>3.19</v>
      </c>
      <c r="H472">
        <v>3.96</v>
      </c>
      <c r="I472">
        <v>4.37</v>
      </c>
      <c r="J472">
        <v>4.63</v>
      </c>
      <c r="K472">
        <v>5.39</v>
      </c>
      <c r="L472">
        <v>5.36</v>
      </c>
      <c r="M472" t="e">
        <v>#N/A</v>
      </c>
      <c r="N472" t="e">
        <v>#N/A</v>
      </c>
      <c r="O472" t="e">
        <v>#N/A</v>
      </c>
      <c r="P472" t="e">
        <v>#N/A</v>
      </c>
      <c r="Q472">
        <v>2.4449999999999998</v>
      </c>
      <c r="R472">
        <v>2.3875000000000002</v>
      </c>
      <c r="S472">
        <v>2.36625</v>
      </c>
      <c r="T472">
        <v>2.32125</v>
      </c>
      <c r="U472">
        <v>2.5024999999999999</v>
      </c>
      <c r="V472" t="e">
        <v>#N/A</v>
      </c>
      <c r="W472" t="e">
        <v>#N/A</v>
      </c>
      <c r="X472">
        <v>21.99</v>
      </c>
    </row>
    <row r="473" spans="1:24" x14ac:dyDescent="0.55000000000000004">
      <c r="A473" s="5">
        <v>37186</v>
      </c>
      <c r="B473">
        <v>2.52</v>
      </c>
      <c r="C473">
        <v>2.2200000000000002</v>
      </c>
      <c r="D473">
        <v>2.1800000000000002</v>
      </c>
      <c r="E473">
        <v>2.35</v>
      </c>
      <c r="F473">
        <v>2.79</v>
      </c>
      <c r="G473">
        <v>3.22</v>
      </c>
      <c r="H473">
        <v>3.98</v>
      </c>
      <c r="I473">
        <v>4.37</v>
      </c>
      <c r="J473">
        <v>4.63</v>
      </c>
      <c r="K473">
        <v>5.38</v>
      </c>
      <c r="L473">
        <v>5.36</v>
      </c>
      <c r="M473" t="e">
        <v>#N/A</v>
      </c>
      <c r="N473" t="e">
        <v>#N/A</v>
      </c>
      <c r="O473" t="e">
        <v>#N/A</v>
      </c>
      <c r="P473" t="e">
        <v>#N/A</v>
      </c>
      <c r="Q473">
        <v>2.42625</v>
      </c>
      <c r="R473">
        <v>2.37</v>
      </c>
      <c r="S473">
        <v>2.3525</v>
      </c>
      <c r="T473">
        <v>2.3149999999999999</v>
      </c>
      <c r="U473">
        <v>2.5</v>
      </c>
      <c r="V473" t="e">
        <v>#N/A</v>
      </c>
      <c r="W473" t="e">
        <v>#N/A</v>
      </c>
      <c r="X473">
        <v>21.78</v>
      </c>
    </row>
    <row r="474" spans="1:24" x14ac:dyDescent="0.55000000000000004">
      <c r="A474" s="5">
        <v>37187</v>
      </c>
      <c r="B474">
        <v>2.48</v>
      </c>
      <c r="C474">
        <v>2.2000000000000002</v>
      </c>
      <c r="D474">
        <v>2.16</v>
      </c>
      <c r="E474">
        <v>2.37</v>
      </c>
      <c r="F474">
        <v>2.81</v>
      </c>
      <c r="G474">
        <v>3.24</v>
      </c>
      <c r="H474">
        <v>4.01</v>
      </c>
      <c r="I474">
        <v>4.4000000000000004</v>
      </c>
      <c r="J474">
        <v>4.66</v>
      </c>
      <c r="K474">
        <v>5.4</v>
      </c>
      <c r="L474">
        <v>5.38</v>
      </c>
      <c r="M474" t="e">
        <v>#N/A</v>
      </c>
      <c r="N474" t="e">
        <v>#N/A</v>
      </c>
      <c r="O474" t="e">
        <v>#N/A</v>
      </c>
      <c r="P474" t="e">
        <v>#N/A</v>
      </c>
      <c r="Q474">
        <v>2.42</v>
      </c>
      <c r="R474">
        <v>2.36</v>
      </c>
      <c r="S474">
        <v>2.35</v>
      </c>
      <c r="T474">
        <v>2.32125</v>
      </c>
      <c r="U474">
        <v>2.5274999999999999</v>
      </c>
      <c r="V474" t="e">
        <v>#N/A</v>
      </c>
      <c r="W474" t="e">
        <v>#N/A</v>
      </c>
      <c r="X474">
        <v>21.28</v>
      </c>
    </row>
    <row r="475" spans="1:24" x14ac:dyDescent="0.55000000000000004">
      <c r="A475" s="5">
        <v>37188</v>
      </c>
      <c r="B475">
        <v>2.5299999999999998</v>
      </c>
      <c r="C475">
        <v>2.17</v>
      </c>
      <c r="D475">
        <v>2.13</v>
      </c>
      <c r="E475">
        <v>2.3199999999999998</v>
      </c>
      <c r="F475">
        <v>2.72</v>
      </c>
      <c r="G475">
        <v>3.15</v>
      </c>
      <c r="H475">
        <v>3.96</v>
      </c>
      <c r="I475">
        <v>4.34</v>
      </c>
      <c r="J475">
        <v>4.6100000000000003</v>
      </c>
      <c r="K475">
        <v>5.32</v>
      </c>
      <c r="L475">
        <v>5.32</v>
      </c>
      <c r="M475" t="e">
        <v>#N/A</v>
      </c>
      <c r="N475" t="e">
        <v>#N/A</v>
      </c>
      <c r="O475" t="e">
        <v>#N/A</v>
      </c>
      <c r="P475" t="e">
        <v>#N/A</v>
      </c>
      <c r="Q475">
        <v>2.4075000000000002</v>
      </c>
      <c r="R475">
        <v>2.3424999999999998</v>
      </c>
      <c r="S475">
        <v>2.33</v>
      </c>
      <c r="T475">
        <v>2.30125</v>
      </c>
      <c r="U475">
        <v>2.5</v>
      </c>
      <c r="V475" t="e">
        <v>#N/A</v>
      </c>
      <c r="W475" t="e">
        <v>#N/A</v>
      </c>
      <c r="X475">
        <v>22</v>
      </c>
    </row>
    <row r="476" spans="1:24" x14ac:dyDescent="0.55000000000000004">
      <c r="A476" s="5">
        <v>37189</v>
      </c>
      <c r="B476">
        <v>2.54</v>
      </c>
      <c r="C476">
        <v>2.14</v>
      </c>
      <c r="D476">
        <v>2.09</v>
      </c>
      <c r="E476">
        <v>2.2599999999999998</v>
      </c>
      <c r="F476">
        <v>2.63</v>
      </c>
      <c r="G476">
        <v>3.06</v>
      </c>
      <c r="H476">
        <v>3.89</v>
      </c>
      <c r="I476">
        <v>4.29</v>
      </c>
      <c r="J476">
        <v>4.5599999999999996</v>
      </c>
      <c r="K476">
        <v>5.28</v>
      </c>
      <c r="L476">
        <v>5.28</v>
      </c>
      <c r="M476" t="e">
        <v>#N/A</v>
      </c>
      <c r="N476" t="e">
        <v>#N/A</v>
      </c>
      <c r="O476" t="e">
        <v>#N/A</v>
      </c>
      <c r="P476" t="e">
        <v>#N/A</v>
      </c>
      <c r="Q476">
        <v>2.3762500000000002</v>
      </c>
      <c r="R476">
        <v>2.3199999999999998</v>
      </c>
      <c r="S476">
        <v>2.31</v>
      </c>
      <c r="T476">
        <v>2.27</v>
      </c>
      <c r="U476">
        <v>2.44875</v>
      </c>
      <c r="V476" t="e">
        <v>#N/A</v>
      </c>
      <c r="W476" t="e">
        <v>#N/A</v>
      </c>
      <c r="X476">
        <v>21.75</v>
      </c>
    </row>
    <row r="477" spans="1:24" x14ac:dyDescent="0.55000000000000004">
      <c r="A477" s="5">
        <v>37190</v>
      </c>
      <c r="B477">
        <v>2.5099999999999998</v>
      </c>
      <c r="C477">
        <v>2.14</v>
      </c>
      <c r="D477">
        <v>2.09</v>
      </c>
      <c r="E477">
        <v>2.2599999999999998</v>
      </c>
      <c r="F477">
        <v>2.63</v>
      </c>
      <c r="G477">
        <v>3.06</v>
      </c>
      <c r="H477">
        <v>3.88</v>
      </c>
      <c r="I477">
        <v>4.26</v>
      </c>
      <c r="J477">
        <v>4.53</v>
      </c>
      <c r="K477">
        <v>5.27</v>
      </c>
      <c r="L477">
        <v>5.27</v>
      </c>
      <c r="M477" t="e">
        <v>#N/A</v>
      </c>
      <c r="N477" t="e">
        <v>#N/A</v>
      </c>
      <c r="O477" t="e">
        <v>#N/A</v>
      </c>
      <c r="P477" t="e">
        <v>#N/A</v>
      </c>
      <c r="Q477">
        <v>2.3537499999999998</v>
      </c>
      <c r="R477">
        <v>2.2937500000000002</v>
      </c>
      <c r="S477">
        <v>2.2799999999999998</v>
      </c>
      <c r="T477">
        <v>2.2324999999999999</v>
      </c>
      <c r="U477">
        <v>2.4</v>
      </c>
      <c r="V477" t="e">
        <v>#N/A</v>
      </c>
      <c r="W477" t="e">
        <v>#N/A</v>
      </c>
      <c r="X477">
        <v>22.07</v>
      </c>
    </row>
    <row r="478" spans="1:24" x14ac:dyDescent="0.55000000000000004">
      <c r="A478" s="5">
        <v>37193</v>
      </c>
      <c r="B478">
        <v>2.5499999999999998</v>
      </c>
      <c r="C478">
        <v>2.09</v>
      </c>
      <c r="D478">
        <v>2.04</v>
      </c>
      <c r="E478">
        <v>2.1800000000000002</v>
      </c>
      <c r="F478">
        <v>2.5499999999999998</v>
      </c>
      <c r="G478">
        <v>2.99</v>
      </c>
      <c r="H478">
        <v>3.82</v>
      </c>
      <c r="I478">
        <v>4.22</v>
      </c>
      <c r="J478">
        <v>4.5</v>
      </c>
      <c r="K478">
        <v>5.24</v>
      </c>
      <c r="L478">
        <v>5.25</v>
      </c>
      <c r="M478" t="e">
        <v>#N/A</v>
      </c>
      <c r="N478" t="e">
        <v>#N/A</v>
      </c>
      <c r="O478" t="e">
        <v>#N/A</v>
      </c>
      <c r="P478" t="e">
        <v>#N/A</v>
      </c>
      <c r="Q478">
        <v>2.3424999999999998</v>
      </c>
      <c r="R478">
        <v>2.2799999999999998</v>
      </c>
      <c r="S478">
        <v>2.27</v>
      </c>
      <c r="T478">
        <v>2.2200000000000002</v>
      </c>
      <c r="U478">
        <v>2.3737499999999998</v>
      </c>
      <c r="V478" t="e">
        <v>#N/A</v>
      </c>
      <c r="W478" t="e">
        <v>#N/A</v>
      </c>
      <c r="X478">
        <v>22.1</v>
      </c>
    </row>
    <row r="479" spans="1:24" x14ac:dyDescent="0.55000000000000004">
      <c r="A479" s="5">
        <v>37194</v>
      </c>
      <c r="B479">
        <v>2.5499999999999998</v>
      </c>
      <c r="C479">
        <v>2.0499999999999998</v>
      </c>
      <c r="D479">
        <v>1.97</v>
      </c>
      <c r="E479">
        <v>2.11</v>
      </c>
      <c r="F479">
        <v>2.48</v>
      </c>
      <c r="G479">
        <v>2.92</v>
      </c>
      <c r="H479">
        <v>3.76</v>
      </c>
      <c r="I479">
        <v>4.1399999999999997</v>
      </c>
      <c r="J479">
        <v>4.4400000000000004</v>
      </c>
      <c r="K479">
        <v>5.21</v>
      </c>
      <c r="L479">
        <v>5.22</v>
      </c>
      <c r="M479" t="e">
        <v>#N/A</v>
      </c>
      <c r="N479" t="e">
        <v>#N/A</v>
      </c>
      <c r="O479" t="e">
        <v>#N/A</v>
      </c>
      <c r="P479" t="e">
        <v>#N/A</v>
      </c>
      <c r="Q479">
        <v>2.3199999999999998</v>
      </c>
      <c r="R479">
        <v>2.2799999999999998</v>
      </c>
      <c r="S479">
        <v>2.23</v>
      </c>
      <c r="T479">
        <v>2.1712500000000001</v>
      </c>
      <c r="U479">
        <v>2.3125</v>
      </c>
      <c r="V479" t="e">
        <v>#N/A</v>
      </c>
      <c r="W479" t="e">
        <v>#N/A</v>
      </c>
      <c r="X479">
        <v>21.83</v>
      </c>
    </row>
    <row r="480" spans="1:24" x14ac:dyDescent="0.55000000000000004">
      <c r="A480" s="5">
        <v>37195</v>
      </c>
      <c r="B480">
        <v>2.66</v>
      </c>
      <c r="C480">
        <v>2.0499999999999998</v>
      </c>
      <c r="D480">
        <v>1.95</v>
      </c>
      <c r="E480">
        <v>2.0699999999999998</v>
      </c>
      <c r="F480">
        <v>2.44</v>
      </c>
      <c r="G480">
        <v>2.87</v>
      </c>
      <c r="H480">
        <v>3.66</v>
      </c>
      <c r="I480">
        <v>4.03</v>
      </c>
      <c r="J480">
        <v>4.3</v>
      </c>
      <c r="K480">
        <v>5.05</v>
      </c>
      <c r="L480">
        <v>4.8899999999999997</v>
      </c>
      <c r="M480" t="e">
        <v>#N/A</v>
      </c>
      <c r="N480" t="e">
        <v>#N/A</v>
      </c>
      <c r="O480" t="e">
        <v>#N/A</v>
      </c>
      <c r="P480" t="e">
        <v>#N/A</v>
      </c>
      <c r="Q480">
        <v>2.2875000000000001</v>
      </c>
      <c r="R480">
        <v>2.25</v>
      </c>
      <c r="S480">
        <v>2.2000000000000002</v>
      </c>
      <c r="T480">
        <v>2.1462500000000002</v>
      </c>
      <c r="U480">
        <v>2.2718799999999999</v>
      </c>
      <c r="V480" t="e">
        <v>#N/A</v>
      </c>
      <c r="W480" t="e">
        <v>#N/A</v>
      </c>
      <c r="X480">
        <v>21.2</v>
      </c>
    </row>
    <row r="481" spans="1:24" x14ac:dyDescent="0.55000000000000004">
      <c r="A481" s="5">
        <v>37196</v>
      </c>
      <c r="B481">
        <v>2.61</v>
      </c>
      <c r="C481">
        <v>2.06</v>
      </c>
      <c r="D481">
        <v>1.99</v>
      </c>
      <c r="E481">
        <v>2.1</v>
      </c>
      <c r="F481">
        <v>2.4900000000000002</v>
      </c>
      <c r="G481">
        <v>2.91</v>
      </c>
      <c r="H481">
        <v>3.66</v>
      </c>
      <c r="I481">
        <v>4.01</v>
      </c>
      <c r="J481">
        <v>4.24</v>
      </c>
      <c r="K481">
        <v>5</v>
      </c>
      <c r="L481">
        <v>4.79</v>
      </c>
      <c r="M481" t="e">
        <v>#N/A</v>
      </c>
      <c r="N481" t="e">
        <v>#N/A</v>
      </c>
      <c r="O481" t="e">
        <v>#N/A</v>
      </c>
      <c r="P481" t="e">
        <v>#N/A</v>
      </c>
      <c r="Q481">
        <v>2.2799999999999998</v>
      </c>
      <c r="R481">
        <v>2.25</v>
      </c>
      <c r="S481">
        <v>2.21</v>
      </c>
      <c r="T481">
        <v>2.1675</v>
      </c>
      <c r="U481">
        <v>2.2925</v>
      </c>
      <c r="V481" t="e">
        <v>#N/A</v>
      </c>
      <c r="W481" t="e">
        <v>#N/A</v>
      </c>
      <c r="X481">
        <v>20.47</v>
      </c>
    </row>
    <row r="482" spans="1:24" x14ac:dyDescent="0.55000000000000004">
      <c r="A482" s="5">
        <v>37197</v>
      </c>
      <c r="B482">
        <v>2.4300000000000002</v>
      </c>
      <c r="C482">
        <v>2.0099999999999998</v>
      </c>
      <c r="D482">
        <v>1.94</v>
      </c>
      <c r="E482">
        <v>2.0699999999999998</v>
      </c>
      <c r="F482">
        <v>2.48</v>
      </c>
      <c r="G482">
        <v>2.93</v>
      </c>
      <c r="H482">
        <v>3.77</v>
      </c>
      <c r="I482">
        <v>4.12</v>
      </c>
      <c r="J482">
        <v>4.37</v>
      </c>
      <c r="K482">
        <v>5.14</v>
      </c>
      <c r="L482">
        <v>4.96</v>
      </c>
      <c r="M482" t="e">
        <v>#N/A</v>
      </c>
      <c r="N482" t="e">
        <v>#N/A</v>
      </c>
      <c r="O482" t="e">
        <v>#N/A</v>
      </c>
      <c r="P482" t="e">
        <v>#N/A</v>
      </c>
      <c r="Q482">
        <v>2.27</v>
      </c>
      <c r="R482">
        <v>2.2400000000000002</v>
      </c>
      <c r="S482">
        <v>2.2000000000000002</v>
      </c>
      <c r="T482">
        <v>2.16</v>
      </c>
      <c r="U482">
        <v>2.2987500000000001</v>
      </c>
      <c r="V482" t="e">
        <v>#N/A</v>
      </c>
      <c r="W482" t="e">
        <v>#N/A</v>
      </c>
      <c r="X482">
        <v>20.239999999999998</v>
      </c>
    </row>
    <row r="483" spans="1:24" x14ac:dyDescent="0.55000000000000004">
      <c r="A483" s="5">
        <v>37200</v>
      </c>
      <c r="B483">
        <v>2.4500000000000002</v>
      </c>
      <c r="C483">
        <v>2.0099999999999998</v>
      </c>
      <c r="D483">
        <v>1.96</v>
      </c>
      <c r="E483">
        <v>2.0499999999999998</v>
      </c>
      <c r="F483">
        <v>2.46</v>
      </c>
      <c r="G483">
        <v>2.91</v>
      </c>
      <c r="H483">
        <v>3.71</v>
      </c>
      <c r="I483">
        <v>4.07</v>
      </c>
      <c r="J483">
        <v>4.3099999999999996</v>
      </c>
      <c r="K483">
        <v>5.0599999999999996</v>
      </c>
      <c r="L483">
        <v>4.8600000000000003</v>
      </c>
      <c r="M483" t="e">
        <v>#N/A</v>
      </c>
      <c r="N483" t="e">
        <v>#N/A</v>
      </c>
      <c r="O483" t="e">
        <v>#N/A</v>
      </c>
      <c r="P483" t="e">
        <v>#N/A</v>
      </c>
      <c r="Q483">
        <v>2.2200000000000002</v>
      </c>
      <c r="R483">
        <v>2.2000000000000002</v>
      </c>
      <c r="S483">
        <v>2.165</v>
      </c>
      <c r="T483">
        <v>2.12</v>
      </c>
      <c r="U483">
        <v>2.2462499999999999</v>
      </c>
      <c r="V483" t="e">
        <v>#N/A</v>
      </c>
      <c r="W483" t="e">
        <v>#N/A</v>
      </c>
      <c r="X483">
        <v>20</v>
      </c>
    </row>
    <row r="484" spans="1:24" x14ac:dyDescent="0.55000000000000004">
      <c r="A484" s="5">
        <v>37201</v>
      </c>
      <c r="B484">
        <v>2.13</v>
      </c>
      <c r="C484">
        <v>1.85</v>
      </c>
      <c r="D484">
        <v>1.83</v>
      </c>
      <c r="E484">
        <v>1.97</v>
      </c>
      <c r="F484">
        <v>2.37</v>
      </c>
      <c r="G484">
        <v>2.76</v>
      </c>
      <c r="H484">
        <v>3.54</v>
      </c>
      <c r="I484">
        <v>4.03</v>
      </c>
      <c r="J484">
        <v>4.3</v>
      </c>
      <c r="K484">
        <v>5.05</v>
      </c>
      <c r="L484">
        <v>4.8600000000000003</v>
      </c>
      <c r="M484" t="e">
        <v>#N/A</v>
      </c>
      <c r="N484" t="e">
        <v>#N/A</v>
      </c>
      <c r="O484" t="e">
        <v>#N/A</v>
      </c>
      <c r="P484" t="e">
        <v>#N/A</v>
      </c>
      <c r="Q484">
        <v>2.19</v>
      </c>
      <c r="R484">
        <v>2.1712500000000001</v>
      </c>
      <c r="S484">
        <v>2.1349999999999998</v>
      </c>
      <c r="T484">
        <v>2.09</v>
      </c>
      <c r="U484">
        <v>2.2200000000000002</v>
      </c>
      <c r="V484" t="e">
        <v>#N/A</v>
      </c>
      <c r="W484" t="e">
        <v>#N/A</v>
      </c>
      <c r="X484">
        <v>19.93</v>
      </c>
    </row>
    <row r="485" spans="1:24" x14ac:dyDescent="0.55000000000000004">
      <c r="A485" s="5">
        <v>37202</v>
      </c>
      <c r="B485">
        <v>2.04</v>
      </c>
      <c r="C485">
        <v>1.8</v>
      </c>
      <c r="D485">
        <v>1.75</v>
      </c>
      <c r="E485">
        <v>1.93</v>
      </c>
      <c r="F485">
        <v>2.3199999999999998</v>
      </c>
      <c r="G485">
        <v>2.7</v>
      </c>
      <c r="H485">
        <v>3.47</v>
      </c>
      <c r="I485">
        <v>3.95</v>
      </c>
      <c r="J485">
        <v>4.22</v>
      </c>
      <c r="K485">
        <v>4.95</v>
      </c>
      <c r="L485">
        <v>4.79</v>
      </c>
      <c r="M485" t="e">
        <v>#N/A</v>
      </c>
      <c r="N485" t="e">
        <v>#N/A</v>
      </c>
      <c r="O485" t="e">
        <v>#N/A</v>
      </c>
      <c r="P485" t="e">
        <v>#N/A</v>
      </c>
      <c r="Q485">
        <v>2.09063</v>
      </c>
      <c r="R485">
        <v>2.0525000000000002</v>
      </c>
      <c r="S485">
        <v>2</v>
      </c>
      <c r="T485">
        <v>1.94625</v>
      </c>
      <c r="U485">
        <v>2.06</v>
      </c>
      <c r="V485" t="e">
        <v>#N/A</v>
      </c>
      <c r="W485" t="e">
        <v>#N/A</v>
      </c>
      <c r="X485">
        <v>20.11</v>
      </c>
    </row>
    <row r="486" spans="1:24" x14ac:dyDescent="0.55000000000000004">
      <c r="A486" s="5">
        <v>37203</v>
      </c>
      <c r="B486">
        <v>2.0299999999999998</v>
      </c>
      <c r="C486">
        <v>1.84</v>
      </c>
      <c r="D486">
        <v>1.8</v>
      </c>
      <c r="E486">
        <v>2</v>
      </c>
      <c r="F486">
        <v>2.42</v>
      </c>
      <c r="G486">
        <v>2.81</v>
      </c>
      <c r="H486">
        <v>3.58</v>
      </c>
      <c r="I486">
        <v>4.05</v>
      </c>
      <c r="J486">
        <v>4.32</v>
      </c>
      <c r="K486">
        <v>5.03</v>
      </c>
      <c r="L486">
        <v>4.87</v>
      </c>
      <c r="M486" t="e">
        <v>#N/A</v>
      </c>
      <c r="N486" t="e">
        <v>#N/A</v>
      </c>
      <c r="O486" t="e">
        <v>#N/A</v>
      </c>
      <c r="P486" t="e">
        <v>#N/A</v>
      </c>
      <c r="Q486">
        <v>2.09</v>
      </c>
      <c r="R486">
        <v>2.0499999999999998</v>
      </c>
      <c r="S486">
        <v>1.99875</v>
      </c>
      <c r="T486">
        <v>1.9475</v>
      </c>
      <c r="U486">
        <v>2.0637500000000002</v>
      </c>
      <c r="V486" t="e">
        <v>#N/A</v>
      </c>
      <c r="W486" t="e">
        <v>#N/A</v>
      </c>
      <c r="X486">
        <v>21.21</v>
      </c>
    </row>
    <row r="487" spans="1:24" x14ac:dyDescent="0.55000000000000004">
      <c r="A487" s="5">
        <v>37204</v>
      </c>
      <c r="B487">
        <v>1.98</v>
      </c>
      <c r="C487">
        <v>1.83</v>
      </c>
      <c r="D487">
        <v>1.82</v>
      </c>
      <c r="E487">
        <v>2.02</v>
      </c>
      <c r="F487">
        <v>2.4500000000000002</v>
      </c>
      <c r="G487">
        <v>2.86</v>
      </c>
      <c r="H487">
        <v>3.62</v>
      </c>
      <c r="I487">
        <v>4.09</v>
      </c>
      <c r="J487">
        <v>4.34</v>
      </c>
      <c r="K487">
        <v>5.05</v>
      </c>
      <c r="L487">
        <v>4.88</v>
      </c>
      <c r="M487" t="e">
        <v>#N/A</v>
      </c>
      <c r="N487" t="e">
        <v>#N/A</v>
      </c>
      <c r="O487" t="e">
        <v>#N/A</v>
      </c>
      <c r="P487" t="e">
        <v>#N/A</v>
      </c>
      <c r="Q487">
        <v>2.0912500000000001</v>
      </c>
      <c r="R487">
        <v>2.0612499999999998</v>
      </c>
      <c r="S487">
        <v>2.0162499999999999</v>
      </c>
      <c r="T487">
        <v>1.97</v>
      </c>
      <c r="U487">
        <v>2.12</v>
      </c>
      <c r="V487" t="e">
        <v>#N/A</v>
      </c>
      <c r="W487" t="e">
        <v>#N/A</v>
      </c>
      <c r="X487">
        <v>22.23</v>
      </c>
    </row>
    <row r="488" spans="1:24" x14ac:dyDescent="0.55000000000000004">
      <c r="A488" s="5">
        <v>37207</v>
      </c>
      <c r="B488" t="e">
        <v>#N/A</v>
      </c>
      <c r="C488" t="e">
        <v>#N/A</v>
      </c>
      <c r="D488" t="e">
        <v>#N/A</v>
      </c>
      <c r="E488" t="e">
        <v>#N/A</v>
      </c>
      <c r="F488" t="e">
        <v>#N/A</v>
      </c>
      <c r="G488" t="e">
        <v>#N/A</v>
      </c>
      <c r="H488" t="e">
        <v>#N/A</v>
      </c>
      <c r="I488" t="e">
        <v>#N/A</v>
      </c>
      <c r="J488" t="e">
        <v>#N/A</v>
      </c>
      <c r="K488" t="e">
        <v>#N/A</v>
      </c>
      <c r="L488" t="e">
        <v>#N/A</v>
      </c>
      <c r="M488" t="e">
        <v>#N/A</v>
      </c>
      <c r="N488" t="e">
        <v>#N/A</v>
      </c>
      <c r="O488" t="e">
        <v>#N/A</v>
      </c>
      <c r="P488" t="e">
        <v>#N/A</v>
      </c>
      <c r="Q488">
        <v>2.09</v>
      </c>
      <c r="R488">
        <v>2.0699999999999998</v>
      </c>
      <c r="S488">
        <v>2.0249999999999999</v>
      </c>
      <c r="T488">
        <v>1.99</v>
      </c>
      <c r="U488">
        <v>2.15</v>
      </c>
      <c r="V488" t="e">
        <v>#N/A</v>
      </c>
      <c r="W488" t="e">
        <v>#N/A</v>
      </c>
      <c r="X488">
        <v>21.26</v>
      </c>
    </row>
    <row r="489" spans="1:24" x14ac:dyDescent="0.55000000000000004">
      <c r="A489" s="5">
        <v>37208</v>
      </c>
      <c r="B489">
        <v>2.1</v>
      </c>
      <c r="C489">
        <v>1.84</v>
      </c>
      <c r="D489">
        <v>1.86</v>
      </c>
      <c r="E489">
        <v>2.0699999999999998</v>
      </c>
      <c r="F489">
        <v>2.54</v>
      </c>
      <c r="G489">
        <v>2.96</v>
      </c>
      <c r="H489">
        <v>3.69</v>
      </c>
      <c r="I489">
        <v>4.17</v>
      </c>
      <c r="J489">
        <v>4.41</v>
      </c>
      <c r="K489">
        <v>5.0999999999999996</v>
      </c>
      <c r="L489">
        <v>4.92</v>
      </c>
      <c r="M489" t="e">
        <v>#N/A</v>
      </c>
      <c r="N489" t="e">
        <v>#N/A</v>
      </c>
      <c r="O489" t="e">
        <v>#N/A</v>
      </c>
      <c r="P489" t="e">
        <v>#N/A</v>
      </c>
      <c r="Q489">
        <v>2.08</v>
      </c>
      <c r="R489">
        <v>2.0550000000000002</v>
      </c>
      <c r="S489">
        <v>2.01125</v>
      </c>
      <c r="T489">
        <v>1.9737499999999999</v>
      </c>
      <c r="U489">
        <v>2.1481300000000001</v>
      </c>
      <c r="V489" t="e">
        <v>#N/A</v>
      </c>
      <c r="W489" t="e">
        <v>#N/A</v>
      </c>
      <c r="X489">
        <v>21.56</v>
      </c>
    </row>
    <row r="490" spans="1:24" x14ac:dyDescent="0.55000000000000004">
      <c r="A490" s="5">
        <v>37209</v>
      </c>
      <c r="B490">
        <v>2.16</v>
      </c>
      <c r="C490">
        <v>1.87</v>
      </c>
      <c r="D490">
        <v>1.9</v>
      </c>
      <c r="E490">
        <v>2.13</v>
      </c>
      <c r="F490">
        <v>2.7</v>
      </c>
      <c r="G490">
        <v>3.11</v>
      </c>
      <c r="H490">
        <v>3.83</v>
      </c>
      <c r="I490">
        <v>4.3099999999999996</v>
      </c>
      <c r="J490">
        <v>4.54</v>
      </c>
      <c r="K490">
        <v>5.2</v>
      </c>
      <c r="L490">
        <v>5.0199999999999996</v>
      </c>
      <c r="M490" t="e">
        <v>#N/A</v>
      </c>
      <c r="N490" t="e">
        <v>#N/A</v>
      </c>
      <c r="O490" t="e">
        <v>#N/A</v>
      </c>
      <c r="P490" t="e">
        <v>#N/A</v>
      </c>
      <c r="Q490">
        <v>2.0812499999999998</v>
      </c>
      <c r="R490">
        <v>2.06</v>
      </c>
      <c r="S490">
        <v>2.0212500000000002</v>
      </c>
      <c r="T490">
        <v>2.0012500000000002</v>
      </c>
      <c r="U490">
        <v>2.2112500000000002</v>
      </c>
      <c r="V490" t="e">
        <v>#N/A</v>
      </c>
      <c r="W490" t="e">
        <v>#N/A</v>
      </c>
      <c r="X490">
        <v>19.63</v>
      </c>
    </row>
    <row r="491" spans="1:24" x14ac:dyDescent="0.55000000000000004">
      <c r="A491" s="5">
        <v>37210</v>
      </c>
      <c r="B491">
        <v>2.2200000000000002</v>
      </c>
      <c r="C491">
        <v>1.92</v>
      </c>
      <c r="D491">
        <v>2.0099999999999998</v>
      </c>
      <c r="E491">
        <v>2.34</v>
      </c>
      <c r="F491">
        <v>2.98</v>
      </c>
      <c r="G491">
        <v>3.41</v>
      </c>
      <c r="H491">
        <v>4.0999999999999996</v>
      </c>
      <c r="I491">
        <v>4.58</v>
      </c>
      <c r="J491">
        <v>4.79</v>
      </c>
      <c r="K491">
        <v>5.41</v>
      </c>
      <c r="L491">
        <v>5.22</v>
      </c>
      <c r="M491" t="e">
        <v>#N/A</v>
      </c>
      <c r="N491" t="e">
        <v>#N/A</v>
      </c>
      <c r="O491" t="e">
        <v>#N/A</v>
      </c>
      <c r="P491" t="e">
        <v>#N/A</v>
      </c>
      <c r="Q491">
        <v>2.1</v>
      </c>
      <c r="R491">
        <v>2.1</v>
      </c>
      <c r="S491">
        <v>2.1</v>
      </c>
      <c r="T491">
        <v>2.105</v>
      </c>
      <c r="U491">
        <v>2.4037500000000001</v>
      </c>
      <c r="V491" t="e">
        <v>#N/A</v>
      </c>
      <c r="W491" t="e">
        <v>#N/A</v>
      </c>
      <c r="X491">
        <v>17.5</v>
      </c>
    </row>
    <row r="492" spans="1:24" x14ac:dyDescent="0.55000000000000004">
      <c r="A492" s="5">
        <v>37211</v>
      </c>
      <c r="B492">
        <v>1.98</v>
      </c>
      <c r="C492">
        <v>1.95</v>
      </c>
      <c r="D492">
        <v>2.06</v>
      </c>
      <c r="E492">
        <v>2.41</v>
      </c>
      <c r="F492">
        <v>3.09</v>
      </c>
      <c r="G492">
        <v>3.55</v>
      </c>
      <c r="H492">
        <v>4.24</v>
      </c>
      <c r="I492">
        <v>4.72</v>
      </c>
      <c r="J492">
        <v>4.91</v>
      </c>
      <c r="K492">
        <v>5.52</v>
      </c>
      <c r="L492">
        <v>5.3</v>
      </c>
      <c r="M492" t="e">
        <v>#N/A</v>
      </c>
      <c r="N492" t="e">
        <v>#N/A</v>
      </c>
      <c r="O492" t="e">
        <v>#N/A</v>
      </c>
      <c r="P492" t="e">
        <v>#N/A</v>
      </c>
      <c r="Q492">
        <v>2.1025</v>
      </c>
      <c r="R492">
        <v>2.1274999999999999</v>
      </c>
      <c r="S492">
        <v>2.1387499999999999</v>
      </c>
      <c r="T492">
        <v>2.17</v>
      </c>
      <c r="U492">
        <v>2.5024999999999999</v>
      </c>
      <c r="V492" t="e">
        <v>#N/A</v>
      </c>
      <c r="W492" t="e">
        <v>#N/A</v>
      </c>
      <c r="X492">
        <v>18.09</v>
      </c>
    </row>
    <row r="493" spans="1:24" x14ac:dyDescent="0.55000000000000004">
      <c r="A493" s="5">
        <v>37214</v>
      </c>
      <c r="B493">
        <v>2.0099999999999998</v>
      </c>
      <c r="C493">
        <v>1.94</v>
      </c>
      <c r="D493">
        <v>2</v>
      </c>
      <c r="E493">
        <v>2.31</v>
      </c>
      <c r="F493">
        <v>2.92</v>
      </c>
      <c r="G493">
        <v>3.38</v>
      </c>
      <c r="H493">
        <v>4.12</v>
      </c>
      <c r="I493">
        <v>4.58</v>
      </c>
      <c r="J493">
        <v>4.8</v>
      </c>
      <c r="K493">
        <v>5.42</v>
      </c>
      <c r="L493">
        <v>5.22</v>
      </c>
      <c r="M493" t="e">
        <v>#N/A</v>
      </c>
      <c r="N493" t="e">
        <v>#N/A</v>
      </c>
      <c r="O493" t="e">
        <v>#N/A</v>
      </c>
      <c r="P493" t="e">
        <v>#N/A</v>
      </c>
      <c r="Q493">
        <v>2.1037499999999998</v>
      </c>
      <c r="R493">
        <v>2.14</v>
      </c>
      <c r="S493">
        <v>2.15</v>
      </c>
      <c r="T493">
        <v>2.19</v>
      </c>
      <c r="U493">
        <v>2.5437500000000002</v>
      </c>
      <c r="V493" t="e">
        <v>#N/A</v>
      </c>
      <c r="W493" t="e">
        <v>#N/A</v>
      </c>
      <c r="X493">
        <v>17.739999999999998</v>
      </c>
    </row>
    <row r="494" spans="1:24" x14ac:dyDescent="0.55000000000000004">
      <c r="A494" s="5">
        <v>37215</v>
      </c>
      <c r="B494">
        <v>1.97</v>
      </c>
      <c r="C494">
        <v>1.95</v>
      </c>
      <c r="D494">
        <v>1.99</v>
      </c>
      <c r="E494">
        <v>2.31</v>
      </c>
      <c r="F494">
        <v>2.96</v>
      </c>
      <c r="G494">
        <v>3.41</v>
      </c>
      <c r="H494">
        <v>4.17</v>
      </c>
      <c r="I494">
        <v>4.66</v>
      </c>
      <c r="J494">
        <v>4.88</v>
      </c>
      <c r="K494">
        <v>5.5</v>
      </c>
      <c r="L494">
        <v>5.3</v>
      </c>
      <c r="M494" t="e">
        <v>#N/A</v>
      </c>
      <c r="N494" t="e">
        <v>#N/A</v>
      </c>
      <c r="O494" t="e">
        <v>#N/A</v>
      </c>
      <c r="P494" t="e">
        <v>#N/A</v>
      </c>
      <c r="Q494">
        <v>2.09</v>
      </c>
      <c r="R494">
        <v>2.1031300000000002</v>
      </c>
      <c r="S494">
        <v>2.11313</v>
      </c>
      <c r="T494">
        <v>2.14188</v>
      </c>
      <c r="U494">
        <v>2.4556300000000002</v>
      </c>
      <c r="V494" t="e">
        <v>#N/A</v>
      </c>
      <c r="W494" t="e">
        <v>#N/A</v>
      </c>
      <c r="X494">
        <v>18.71</v>
      </c>
    </row>
    <row r="495" spans="1:24" x14ac:dyDescent="0.55000000000000004">
      <c r="A495" s="5">
        <v>37216</v>
      </c>
      <c r="B495">
        <v>1.93</v>
      </c>
      <c r="C495">
        <v>1.96</v>
      </c>
      <c r="D495">
        <v>2.02</v>
      </c>
      <c r="E495">
        <v>2.38</v>
      </c>
      <c r="F495">
        <v>3.11</v>
      </c>
      <c r="G495">
        <v>3.58</v>
      </c>
      <c r="H495">
        <v>4.3099999999999996</v>
      </c>
      <c r="I495">
        <v>4.78</v>
      </c>
      <c r="J495">
        <v>4.9800000000000004</v>
      </c>
      <c r="K495">
        <v>5.59</v>
      </c>
      <c r="L495">
        <v>5.35</v>
      </c>
      <c r="M495" t="e">
        <v>#N/A</v>
      </c>
      <c r="N495" t="e">
        <v>#N/A</v>
      </c>
      <c r="O495" t="e">
        <v>#N/A</v>
      </c>
      <c r="P495" t="e">
        <v>#N/A</v>
      </c>
      <c r="Q495">
        <v>2.1</v>
      </c>
      <c r="R495">
        <v>2.12</v>
      </c>
      <c r="S495">
        <v>2.13</v>
      </c>
      <c r="T495">
        <v>2.1837499999999999</v>
      </c>
      <c r="U495">
        <v>2.53125</v>
      </c>
      <c r="V495" t="e">
        <v>#N/A</v>
      </c>
      <c r="W495" t="e">
        <v>#N/A</v>
      </c>
      <c r="X495">
        <v>18.38</v>
      </c>
    </row>
    <row r="496" spans="1:24" x14ac:dyDescent="0.55000000000000004">
      <c r="A496" s="5">
        <v>37217</v>
      </c>
      <c r="B496" t="e">
        <v>#N/A</v>
      </c>
      <c r="C496" t="e">
        <v>#N/A</v>
      </c>
      <c r="D496" t="e">
        <v>#N/A</v>
      </c>
      <c r="E496" t="e">
        <v>#N/A</v>
      </c>
      <c r="F496" t="e">
        <v>#N/A</v>
      </c>
      <c r="G496" t="e">
        <v>#N/A</v>
      </c>
      <c r="H496" t="e">
        <v>#N/A</v>
      </c>
      <c r="I496" t="e">
        <v>#N/A</v>
      </c>
      <c r="J496" t="e">
        <v>#N/A</v>
      </c>
      <c r="K496" t="e">
        <v>#N/A</v>
      </c>
      <c r="L496" t="e">
        <v>#N/A</v>
      </c>
      <c r="M496" t="e">
        <v>#N/A</v>
      </c>
      <c r="N496" t="e">
        <v>#N/A</v>
      </c>
      <c r="O496" t="e">
        <v>#N/A</v>
      </c>
      <c r="P496" t="e">
        <v>#N/A</v>
      </c>
      <c r="Q496">
        <v>2.1074999999999999</v>
      </c>
      <c r="R496">
        <v>2.1387499999999999</v>
      </c>
      <c r="S496">
        <v>2.1625000000000001</v>
      </c>
      <c r="T496">
        <v>2.2462499999999999</v>
      </c>
      <c r="U496">
        <v>2.6587499999999999</v>
      </c>
      <c r="V496" t="e">
        <v>#N/A</v>
      </c>
      <c r="W496" t="e">
        <v>#N/A</v>
      </c>
      <c r="X496" t="e">
        <v>#N/A</v>
      </c>
    </row>
    <row r="497" spans="1:24" x14ac:dyDescent="0.55000000000000004">
      <c r="A497" s="5">
        <v>37218</v>
      </c>
      <c r="B497">
        <v>1.88</v>
      </c>
      <c r="C497">
        <v>1.95</v>
      </c>
      <c r="D497">
        <v>2.02</v>
      </c>
      <c r="E497">
        <v>2.41</v>
      </c>
      <c r="F497">
        <v>3.2</v>
      </c>
      <c r="G497">
        <v>3.68</v>
      </c>
      <c r="H497">
        <v>4.4000000000000004</v>
      </c>
      <c r="I497">
        <v>4.83</v>
      </c>
      <c r="J497">
        <v>5.04</v>
      </c>
      <c r="K497">
        <v>5.65</v>
      </c>
      <c r="L497">
        <v>5.39</v>
      </c>
      <c r="M497" t="e">
        <v>#N/A</v>
      </c>
      <c r="N497" t="e">
        <v>#N/A</v>
      </c>
      <c r="O497" t="e">
        <v>#N/A</v>
      </c>
      <c r="P497" t="e">
        <v>#N/A</v>
      </c>
      <c r="Q497">
        <v>2.1087500000000001</v>
      </c>
      <c r="R497">
        <v>2.1375000000000002</v>
      </c>
      <c r="S497">
        <v>2.15625</v>
      </c>
      <c r="T497">
        <v>2.2225000000000001</v>
      </c>
      <c r="U497">
        <v>2.62</v>
      </c>
      <c r="V497" t="e">
        <v>#N/A</v>
      </c>
      <c r="W497" t="e">
        <v>#N/A</v>
      </c>
      <c r="X497" t="e">
        <v>#N/A</v>
      </c>
    </row>
    <row r="498" spans="1:24" x14ac:dyDescent="0.55000000000000004">
      <c r="A498" s="5">
        <v>37221</v>
      </c>
      <c r="B498">
        <v>2.04</v>
      </c>
      <c r="C498">
        <v>1.98</v>
      </c>
      <c r="D498">
        <v>2.04</v>
      </c>
      <c r="E498">
        <v>2.4300000000000002</v>
      </c>
      <c r="F498">
        <v>3.22</v>
      </c>
      <c r="G498">
        <v>3.7</v>
      </c>
      <c r="H498">
        <v>4.41</v>
      </c>
      <c r="I498">
        <v>4.8499999999999996</v>
      </c>
      <c r="J498">
        <v>5.05</v>
      </c>
      <c r="K498">
        <v>5.66</v>
      </c>
      <c r="L498">
        <v>5.39</v>
      </c>
      <c r="M498" t="e">
        <v>#N/A</v>
      </c>
      <c r="N498" t="e">
        <v>#N/A</v>
      </c>
      <c r="O498" t="e">
        <v>#N/A</v>
      </c>
      <c r="P498" t="e">
        <v>#N/A</v>
      </c>
      <c r="Q498">
        <v>2.1081300000000001</v>
      </c>
      <c r="R498">
        <v>2.1375000000000002</v>
      </c>
      <c r="S498">
        <v>2.1556299999999999</v>
      </c>
      <c r="T498">
        <v>2.2212499999999999</v>
      </c>
      <c r="U498">
        <v>2.6437499999999998</v>
      </c>
      <c r="V498" t="e">
        <v>#N/A</v>
      </c>
      <c r="W498" t="e">
        <v>#N/A</v>
      </c>
      <c r="X498">
        <v>18.690000000000001</v>
      </c>
    </row>
    <row r="499" spans="1:24" x14ac:dyDescent="0.55000000000000004">
      <c r="A499" s="5">
        <v>37222</v>
      </c>
      <c r="B499">
        <v>2.0099999999999998</v>
      </c>
      <c r="C499">
        <v>1.92</v>
      </c>
      <c r="D499">
        <v>1.98</v>
      </c>
      <c r="E499">
        <v>2.36</v>
      </c>
      <c r="F499">
        <v>3.11</v>
      </c>
      <c r="G499">
        <v>3.58</v>
      </c>
      <c r="H499">
        <v>4.32</v>
      </c>
      <c r="I499">
        <v>4.7699999999999996</v>
      </c>
      <c r="J499">
        <v>4.9800000000000004</v>
      </c>
      <c r="K499">
        <v>5.64</v>
      </c>
      <c r="L499">
        <v>5.37</v>
      </c>
      <c r="M499" t="e">
        <v>#N/A</v>
      </c>
      <c r="N499" t="e">
        <v>#N/A</v>
      </c>
      <c r="O499" t="e">
        <v>#N/A</v>
      </c>
      <c r="P499" t="e">
        <v>#N/A</v>
      </c>
      <c r="Q499">
        <v>2.11</v>
      </c>
      <c r="R499">
        <v>2.15</v>
      </c>
      <c r="S499">
        <v>2.1675</v>
      </c>
      <c r="T499">
        <v>2.2400000000000002</v>
      </c>
      <c r="U499">
        <v>2.71</v>
      </c>
      <c r="V499" t="e">
        <v>#N/A</v>
      </c>
      <c r="W499" t="e">
        <v>#N/A</v>
      </c>
      <c r="X499">
        <v>19.57</v>
      </c>
    </row>
    <row r="500" spans="1:24" x14ac:dyDescent="0.55000000000000004">
      <c r="A500" s="5">
        <v>37223</v>
      </c>
      <c r="B500">
        <v>2.04</v>
      </c>
      <c r="C500">
        <v>1.87</v>
      </c>
      <c r="D500">
        <v>1.92</v>
      </c>
      <c r="E500">
        <v>2.2599999999999998</v>
      </c>
      <c r="F500">
        <v>3.12</v>
      </c>
      <c r="G500">
        <v>3.6</v>
      </c>
      <c r="H500">
        <v>4.33</v>
      </c>
      <c r="I500">
        <v>4.76</v>
      </c>
      <c r="J500">
        <v>4.9800000000000004</v>
      </c>
      <c r="K500">
        <v>5.63</v>
      </c>
      <c r="L500">
        <v>5.36</v>
      </c>
      <c r="M500" t="e">
        <v>#N/A</v>
      </c>
      <c r="N500" t="e">
        <v>#N/A</v>
      </c>
      <c r="O500" t="e">
        <v>#N/A</v>
      </c>
      <c r="P500" t="e">
        <v>#N/A</v>
      </c>
      <c r="Q500">
        <v>2.08</v>
      </c>
      <c r="R500">
        <v>2.0987499999999999</v>
      </c>
      <c r="S500">
        <v>2.0962499999999999</v>
      </c>
      <c r="T500">
        <v>2.1287500000000001</v>
      </c>
      <c r="U500">
        <v>2.52</v>
      </c>
      <c r="V500" t="e">
        <v>#N/A</v>
      </c>
      <c r="W500" t="e">
        <v>#N/A</v>
      </c>
      <c r="X500">
        <v>19.37</v>
      </c>
    </row>
    <row r="501" spans="1:24" x14ac:dyDescent="0.55000000000000004">
      <c r="A501" s="5">
        <v>37224</v>
      </c>
      <c r="B501">
        <v>2.09</v>
      </c>
      <c r="C501">
        <v>1.8</v>
      </c>
      <c r="D501">
        <v>1.8</v>
      </c>
      <c r="E501">
        <v>2.0299999999999998</v>
      </c>
      <c r="F501">
        <v>2.87</v>
      </c>
      <c r="G501">
        <v>3.33</v>
      </c>
      <c r="H501">
        <v>4.0999999999999996</v>
      </c>
      <c r="I501">
        <v>4.5599999999999996</v>
      </c>
      <c r="J501">
        <v>4.79</v>
      </c>
      <c r="K501">
        <v>5.52</v>
      </c>
      <c r="L501">
        <v>5.24</v>
      </c>
      <c r="M501" t="e">
        <v>#N/A</v>
      </c>
      <c r="N501" t="e">
        <v>#N/A</v>
      </c>
      <c r="O501" t="e">
        <v>#N/A</v>
      </c>
      <c r="P501" t="e">
        <v>#N/A</v>
      </c>
      <c r="Q501">
        <v>2.1437499999999998</v>
      </c>
      <c r="R501">
        <v>2.1074999999999999</v>
      </c>
      <c r="S501">
        <v>2.0812499999999998</v>
      </c>
      <c r="T501">
        <v>2.0975000000000001</v>
      </c>
      <c r="U501">
        <v>2.4937499999999999</v>
      </c>
      <c r="V501" t="e">
        <v>#N/A</v>
      </c>
      <c r="W501" t="e">
        <v>#N/A</v>
      </c>
      <c r="X501">
        <v>18.55</v>
      </c>
    </row>
    <row r="502" spans="1:24" x14ac:dyDescent="0.55000000000000004">
      <c r="A502" s="5">
        <v>37225</v>
      </c>
      <c r="B502">
        <v>2.06</v>
      </c>
      <c r="C502">
        <v>1.78</v>
      </c>
      <c r="D502">
        <v>1.79</v>
      </c>
      <c r="E502">
        <v>2.06</v>
      </c>
      <c r="F502">
        <v>2.84</v>
      </c>
      <c r="G502">
        <v>3.3</v>
      </c>
      <c r="H502">
        <v>4.08</v>
      </c>
      <c r="I502">
        <v>4.55</v>
      </c>
      <c r="J502">
        <v>4.78</v>
      </c>
      <c r="K502">
        <v>5.54</v>
      </c>
      <c r="L502">
        <v>5.27</v>
      </c>
      <c r="M502" t="e">
        <v>#N/A</v>
      </c>
      <c r="N502" t="e">
        <v>#N/A</v>
      </c>
      <c r="O502" t="e">
        <v>#N/A</v>
      </c>
      <c r="P502" t="e">
        <v>#N/A</v>
      </c>
      <c r="Q502">
        <v>2.1187499999999999</v>
      </c>
      <c r="R502">
        <v>2.0637500000000002</v>
      </c>
      <c r="S502">
        <v>2.0318800000000001</v>
      </c>
      <c r="T502">
        <v>2.0299999999999998</v>
      </c>
      <c r="U502">
        <v>2.38625</v>
      </c>
      <c r="V502" t="e">
        <v>#N/A</v>
      </c>
      <c r="W502" t="e">
        <v>#N/A</v>
      </c>
      <c r="X502">
        <v>19.46</v>
      </c>
    </row>
    <row r="503" spans="1:24" x14ac:dyDescent="0.55000000000000004">
      <c r="A503" s="5">
        <v>37228</v>
      </c>
      <c r="B503">
        <v>2.0499999999999998</v>
      </c>
      <c r="C503">
        <v>1.78</v>
      </c>
      <c r="D503">
        <v>1.81</v>
      </c>
      <c r="E503">
        <v>2.08</v>
      </c>
      <c r="F503">
        <v>2.82</v>
      </c>
      <c r="G503">
        <v>3.28</v>
      </c>
      <c r="H503">
        <v>4.04</v>
      </c>
      <c r="I503">
        <v>4.51</v>
      </c>
      <c r="J503">
        <v>4.75</v>
      </c>
      <c r="K503">
        <v>5.49</v>
      </c>
      <c r="L503">
        <v>5.26</v>
      </c>
      <c r="M503" t="e">
        <v>#N/A</v>
      </c>
      <c r="N503" t="e">
        <v>#N/A</v>
      </c>
      <c r="O503" t="e">
        <v>#N/A</v>
      </c>
      <c r="P503" t="e">
        <v>#N/A</v>
      </c>
      <c r="Q503">
        <v>2.1062500000000002</v>
      </c>
      <c r="R503">
        <v>2.0437500000000002</v>
      </c>
      <c r="S503">
        <v>2.0074999999999998</v>
      </c>
      <c r="T503">
        <v>2.0012500000000002</v>
      </c>
      <c r="U503">
        <v>2.3412500000000001</v>
      </c>
      <c r="V503" t="e">
        <v>#N/A</v>
      </c>
      <c r="W503" t="e">
        <v>#N/A</v>
      </c>
      <c r="X503">
        <v>20.27</v>
      </c>
    </row>
    <row r="504" spans="1:24" x14ac:dyDescent="0.55000000000000004">
      <c r="A504" s="5">
        <v>37229</v>
      </c>
      <c r="B504">
        <v>1.93</v>
      </c>
      <c r="C504">
        <v>1.74</v>
      </c>
      <c r="D504">
        <v>1.8</v>
      </c>
      <c r="E504">
        <v>2.0699999999999998</v>
      </c>
      <c r="F504">
        <v>2.81</v>
      </c>
      <c r="G504">
        <v>3.3</v>
      </c>
      <c r="H504">
        <v>3.99</v>
      </c>
      <c r="I504">
        <v>4.46</v>
      </c>
      <c r="J504">
        <v>4.7</v>
      </c>
      <c r="K504">
        <v>5.43</v>
      </c>
      <c r="L504">
        <v>5.22</v>
      </c>
      <c r="M504" t="e">
        <v>#N/A</v>
      </c>
      <c r="N504" t="e">
        <v>#N/A</v>
      </c>
      <c r="O504" t="e">
        <v>#N/A</v>
      </c>
      <c r="P504" t="e">
        <v>#N/A</v>
      </c>
      <c r="Q504">
        <v>2.0912500000000001</v>
      </c>
      <c r="R504">
        <v>2.0299999999999998</v>
      </c>
      <c r="S504">
        <v>2</v>
      </c>
      <c r="T504">
        <v>2</v>
      </c>
      <c r="U504">
        <v>2.3525</v>
      </c>
      <c r="V504" t="e">
        <v>#N/A</v>
      </c>
      <c r="W504" t="e">
        <v>#N/A</v>
      </c>
      <c r="X504">
        <v>19.71</v>
      </c>
    </row>
    <row r="505" spans="1:24" x14ac:dyDescent="0.55000000000000004">
      <c r="A505" s="5">
        <v>37230</v>
      </c>
      <c r="B505">
        <v>1.89</v>
      </c>
      <c r="C505">
        <v>1.77</v>
      </c>
      <c r="D505">
        <v>1.88</v>
      </c>
      <c r="E505">
        <v>2.27</v>
      </c>
      <c r="F505">
        <v>3.07</v>
      </c>
      <c r="G505">
        <v>3.55</v>
      </c>
      <c r="H505">
        <v>4.24</v>
      </c>
      <c r="I505">
        <v>4.7</v>
      </c>
      <c r="J505">
        <v>4.92</v>
      </c>
      <c r="K505">
        <v>5.61</v>
      </c>
      <c r="L505">
        <v>5.35</v>
      </c>
      <c r="M505" t="e">
        <v>#N/A</v>
      </c>
      <c r="N505" t="e">
        <v>#N/A</v>
      </c>
      <c r="O505" t="e">
        <v>#N/A</v>
      </c>
      <c r="P505" t="e">
        <v>#N/A</v>
      </c>
      <c r="Q505">
        <v>2.0437500000000002</v>
      </c>
      <c r="R505">
        <v>1.9975000000000001</v>
      </c>
      <c r="S505">
        <v>1.98125</v>
      </c>
      <c r="T505">
        <v>1.99875</v>
      </c>
      <c r="U505">
        <v>2.3574999999999999</v>
      </c>
      <c r="V505" t="e">
        <v>#N/A</v>
      </c>
      <c r="W505" t="e">
        <v>#N/A</v>
      </c>
      <c r="X505">
        <v>19.62</v>
      </c>
    </row>
    <row r="506" spans="1:24" x14ac:dyDescent="0.55000000000000004">
      <c r="A506" s="5">
        <v>37231</v>
      </c>
      <c r="B506">
        <v>1.87</v>
      </c>
      <c r="C506">
        <v>1.75</v>
      </c>
      <c r="D506">
        <v>1.91</v>
      </c>
      <c r="E506">
        <v>2.35</v>
      </c>
      <c r="F506">
        <v>3.19</v>
      </c>
      <c r="G506">
        <v>3.7</v>
      </c>
      <c r="H506">
        <v>4.38</v>
      </c>
      <c r="I506">
        <v>4.83</v>
      </c>
      <c r="J506">
        <v>5.04</v>
      </c>
      <c r="K506">
        <v>5.72</v>
      </c>
      <c r="L506">
        <v>5.47</v>
      </c>
      <c r="M506" t="e">
        <v>#N/A</v>
      </c>
      <c r="N506" t="e">
        <v>#N/A</v>
      </c>
      <c r="O506" t="e">
        <v>#N/A</v>
      </c>
      <c r="P506" t="e">
        <v>#N/A</v>
      </c>
      <c r="Q506">
        <v>2.0425</v>
      </c>
      <c r="R506">
        <v>2.0162499999999999</v>
      </c>
      <c r="S506">
        <v>2.02</v>
      </c>
      <c r="T506">
        <v>2.1062500000000002</v>
      </c>
      <c r="U506">
        <v>2.5912500000000001</v>
      </c>
      <c r="V506" t="e">
        <v>#N/A</v>
      </c>
      <c r="W506" t="e">
        <v>#N/A</v>
      </c>
      <c r="X506">
        <v>18.690000000000001</v>
      </c>
    </row>
    <row r="507" spans="1:24" x14ac:dyDescent="0.55000000000000004">
      <c r="A507" s="5">
        <v>37232</v>
      </c>
      <c r="B507">
        <v>1.92</v>
      </c>
      <c r="C507">
        <v>1.69</v>
      </c>
      <c r="D507">
        <v>1.81</v>
      </c>
      <c r="E507">
        <v>2.2599999999999998</v>
      </c>
      <c r="F507">
        <v>3.19</v>
      </c>
      <c r="G507">
        <v>3.72</v>
      </c>
      <c r="H507">
        <v>4.5</v>
      </c>
      <c r="I507">
        <v>4.9800000000000004</v>
      </c>
      <c r="J507">
        <v>5.2</v>
      </c>
      <c r="K507">
        <v>5.9</v>
      </c>
      <c r="L507">
        <v>5.6</v>
      </c>
      <c r="M507" t="e">
        <v>#N/A</v>
      </c>
      <c r="N507" t="e">
        <v>#N/A</v>
      </c>
      <c r="O507" t="e">
        <v>#N/A</v>
      </c>
      <c r="P507" t="e">
        <v>#N/A</v>
      </c>
      <c r="Q507">
        <v>2.0225</v>
      </c>
      <c r="R507">
        <v>2.01125</v>
      </c>
      <c r="S507">
        <v>2.0037500000000001</v>
      </c>
      <c r="T507">
        <v>2.0862500000000002</v>
      </c>
      <c r="U507">
        <v>2.57</v>
      </c>
      <c r="V507" t="e">
        <v>#N/A</v>
      </c>
      <c r="W507" t="e">
        <v>#N/A</v>
      </c>
      <c r="X507">
        <v>19.079999999999998</v>
      </c>
    </row>
    <row r="508" spans="1:24" x14ac:dyDescent="0.55000000000000004">
      <c r="A508" s="5">
        <v>37235</v>
      </c>
      <c r="B508">
        <v>1.9</v>
      </c>
      <c r="C508">
        <v>1.71</v>
      </c>
      <c r="D508">
        <v>1.79</v>
      </c>
      <c r="E508">
        <v>2.17</v>
      </c>
      <c r="F508">
        <v>3.1</v>
      </c>
      <c r="G508">
        <v>3.63</v>
      </c>
      <c r="H508">
        <v>4.46</v>
      </c>
      <c r="I508">
        <v>4.95</v>
      </c>
      <c r="J508">
        <v>5.17</v>
      </c>
      <c r="K508">
        <v>5.86</v>
      </c>
      <c r="L508">
        <v>5.58</v>
      </c>
      <c r="M508" t="e">
        <v>#N/A</v>
      </c>
      <c r="N508" t="e">
        <v>#N/A</v>
      </c>
      <c r="O508" t="e">
        <v>#N/A</v>
      </c>
      <c r="P508" t="e">
        <v>#N/A</v>
      </c>
      <c r="Q508">
        <v>1.9412499999999999</v>
      </c>
      <c r="R508">
        <v>1.9312499999999999</v>
      </c>
      <c r="S508">
        <v>1.93</v>
      </c>
      <c r="T508">
        <v>1.9837499999999999</v>
      </c>
      <c r="U508">
        <v>2.4412500000000001</v>
      </c>
      <c r="V508" t="e">
        <v>#N/A</v>
      </c>
      <c r="W508" t="e">
        <v>#N/A</v>
      </c>
      <c r="X508">
        <v>18.32</v>
      </c>
    </row>
    <row r="509" spans="1:24" x14ac:dyDescent="0.55000000000000004">
      <c r="A509" s="5">
        <v>37236</v>
      </c>
      <c r="B509">
        <v>1.8</v>
      </c>
      <c r="C509">
        <v>1.66</v>
      </c>
      <c r="D509">
        <v>1.73</v>
      </c>
      <c r="E509">
        <v>2.12</v>
      </c>
      <c r="F509">
        <v>3.03</v>
      </c>
      <c r="G509">
        <v>3.56</v>
      </c>
      <c r="H509">
        <v>4.38</v>
      </c>
      <c r="I509">
        <v>4.8899999999999997</v>
      </c>
      <c r="J509">
        <v>5.13</v>
      </c>
      <c r="K509">
        <v>5.83</v>
      </c>
      <c r="L509">
        <v>5.55</v>
      </c>
      <c r="M509" t="e">
        <v>#N/A</v>
      </c>
      <c r="N509" t="e">
        <v>#N/A</v>
      </c>
      <c r="O509" t="e">
        <v>#N/A</v>
      </c>
      <c r="P509" t="e">
        <v>#N/A</v>
      </c>
      <c r="Q509">
        <v>1.92</v>
      </c>
      <c r="R509">
        <v>1.9087499999999999</v>
      </c>
      <c r="S509">
        <v>1.9</v>
      </c>
      <c r="T509">
        <v>1.93</v>
      </c>
      <c r="U509">
        <v>2.3574999999999999</v>
      </c>
      <c r="V509" t="e">
        <v>#N/A</v>
      </c>
      <c r="W509" t="e">
        <v>#N/A</v>
      </c>
      <c r="X509">
        <v>18.04</v>
      </c>
    </row>
    <row r="510" spans="1:24" x14ac:dyDescent="0.55000000000000004">
      <c r="A510" s="5">
        <v>37237</v>
      </c>
      <c r="B510">
        <v>1.81</v>
      </c>
      <c r="C510">
        <v>1.67</v>
      </c>
      <c r="D510">
        <v>1.74</v>
      </c>
      <c r="E510">
        <v>2.13</v>
      </c>
      <c r="F510">
        <v>2.97</v>
      </c>
      <c r="G510">
        <v>3.48</v>
      </c>
      <c r="H510">
        <v>4.29</v>
      </c>
      <c r="I510">
        <v>4.78</v>
      </c>
      <c r="J510">
        <v>5.0199999999999996</v>
      </c>
      <c r="K510">
        <v>5.74</v>
      </c>
      <c r="L510">
        <v>5.47</v>
      </c>
      <c r="M510" t="e">
        <v>#N/A</v>
      </c>
      <c r="N510" t="e">
        <v>#N/A</v>
      </c>
      <c r="O510" t="e">
        <v>#N/A</v>
      </c>
      <c r="P510" t="e">
        <v>#N/A</v>
      </c>
      <c r="Q510">
        <v>1.8975</v>
      </c>
      <c r="R510">
        <v>1.88</v>
      </c>
      <c r="S510">
        <v>1.86313</v>
      </c>
      <c r="T510">
        <v>1.9087499999999999</v>
      </c>
      <c r="U510">
        <v>2.3087499999999999</v>
      </c>
      <c r="V510" t="e">
        <v>#N/A</v>
      </c>
      <c r="W510" t="e">
        <v>#N/A</v>
      </c>
      <c r="X510">
        <v>18.38</v>
      </c>
    </row>
    <row r="511" spans="1:24" x14ac:dyDescent="0.55000000000000004">
      <c r="A511" s="5">
        <v>37238</v>
      </c>
      <c r="B511">
        <v>1.86</v>
      </c>
      <c r="C511">
        <v>1.69</v>
      </c>
      <c r="D511">
        <v>1.78</v>
      </c>
      <c r="E511">
        <v>2.2000000000000002</v>
      </c>
      <c r="F511">
        <v>3.09</v>
      </c>
      <c r="G511">
        <v>3.62</v>
      </c>
      <c r="H511">
        <v>4.4000000000000004</v>
      </c>
      <c r="I511">
        <v>4.9000000000000004</v>
      </c>
      <c r="J511">
        <v>5.13</v>
      </c>
      <c r="K511">
        <v>5.81</v>
      </c>
      <c r="L511">
        <v>5.53</v>
      </c>
      <c r="M511" t="e">
        <v>#N/A</v>
      </c>
      <c r="N511" t="e">
        <v>#N/A</v>
      </c>
      <c r="O511" t="e">
        <v>#N/A</v>
      </c>
      <c r="P511" t="e">
        <v>#N/A</v>
      </c>
      <c r="Q511">
        <v>1.8956299999999999</v>
      </c>
      <c r="R511">
        <v>1.88</v>
      </c>
      <c r="S511">
        <v>1.87</v>
      </c>
      <c r="T511">
        <v>1.9175</v>
      </c>
      <c r="U511">
        <v>2.3162500000000001</v>
      </c>
      <c r="V511" t="e">
        <v>#N/A</v>
      </c>
      <c r="W511" t="e">
        <v>#N/A</v>
      </c>
      <c r="X511">
        <v>18.2</v>
      </c>
    </row>
    <row r="512" spans="1:24" x14ac:dyDescent="0.55000000000000004">
      <c r="A512" s="5">
        <v>37239</v>
      </c>
      <c r="B512">
        <v>1.88</v>
      </c>
      <c r="C512">
        <v>1.73</v>
      </c>
      <c r="D512">
        <v>1.81</v>
      </c>
      <c r="E512">
        <v>2.2200000000000002</v>
      </c>
      <c r="F512">
        <v>3.2</v>
      </c>
      <c r="G512">
        <v>3.73</v>
      </c>
      <c r="H512">
        <v>4.5199999999999996</v>
      </c>
      <c r="I512">
        <v>5.01</v>
      </c>
      <c r="J512">
        <v>5.24</v>
      </c>
      <c r="K512">
        <v>5.89</v>
      </c>
      <c r="L512">
        <v>5.59</v>
      </c>
      <c r="M512" t="e">
        <v>#N/A</v>
      </c>
      <c r="N512" t="e">
        <v>#N/A</v>
      </c>
      <c r="O512" t="e">
        <v>#N/A</v>
      </c>
      <c r="P512" t="e">
        <v>#N/A</v>
      </c>
      <c r="Q512">
        <v>1.91</v>
      </c>
      <c r="R512">
        <v>1.9</v>
      </c>
      <c r="S512">
        <v>1.895</v>
      </c>
      <c r="T512">
        <v>1.96</v>
      </c>
      <c r="U512">
        <v>2.41</v>
      </c>
      <c r="V512" t="e">
        <v>#N/A</v>
      </c>
      <c r="W512" t="e">
        <v>#N/A</v>
      </c>
      <c r="X512">
        <v>19.309999999999999</v>
      </c>
    </row>
    <row r="513" spans="1:24" x14ac:dyDescent="0.55000000000000004">
      <c r="A513" s="5">
        <v>37242</v>
      </c>
      <c r="B513">
        <v>1.93</v>
      </c>
      <c r="C513">
        <v>1.74</v>
      </c>
      <c r="D513">
        <v>1.84</v>
      </c>
      <c r="E513">
        <v>2.2400000000000002</v>
      </c>
      <c r="F513">
        <v>3.21</v>
      </c>
      <c r="G513">
        <v>3.74</v>
      </c>
      <c r="H513">
        <v>4.54</v>
      </c>
      <c r="I513">
        <v>5.03</v>
      </c>
      <c r="J513">
        <v>5.26</v>
      </c>
      <c r="K513">
        <v>5.91</v>
      </c>
      <c r="L513">
        <v>5.61</v>
      </c>
      <c r="M513" t="e">
        <v>#N/A</v>
      </c>
      <c r="N513" t="e">
        <v>#N/A</v>
      </c>
      <c r="O513" t="e">
        <v>#N/A</v>
      </c>
      <c r="P513" t="e">
        <v>#N/A</v>
      </c>
      <c r="Q513">
        <v>1.92</v>
      </c>
      <c r="R513">
        <v>1.91</v>
      </c>
      <c r="S513">
        <v>1.9012500000000001</v>
      </c>
      <c r="T513">
        <v>1.99563</v>
      </c>
      <c r="U513">
        <v>2.4587500000000002</v>
      </c>
      <c r="V513" t="e">
        <v>#N/A</v>
      </c>
      <c r="W513" t="e">
        <v>#N/A</v>
      </c>
      <c r="X513">
        <v>19.28</v>
      </c>
    </row>
    <row r="514" spans="1:24" x14ac:dyDescent="0.55000000000000004">
      <c r="A514" s="5">
        <v>37243</v>
      </c>
      <c r="B514">
        <v>1.71</v>
      </c>
      <c r="C514">
        <v>1.71</v>
      </c>
      <c r="D514">
        <v>1.81</v>
      </c>
      <c r="E514">
        <v>2.2400000000000002</v>
      </c>
      <c r="F514">
        <v>3.13</v>
      </c>
      <c r="G514">
        <v>3.66</v>
      </c>
      <c r="H514">
        <v>4.46</v>
      </c>
      <c r="I514">
        <v>4.93</v>
      </c>
      <c r="J514">
        <v>5.16</v>
      </c>
      <c r="K514">
        <v>5.81</v>
      </c>
      <c r="L514">
        <v>5.52</v>
      </c>
      <c r="M514" t="e">
        <v>#N/A</v>
      </c>
      <c r="N514" t="e">
        <v>#N/A</v>
      </c>
      <c r="O514" t="e">
        <v>#N/A</v>
      </c>
      <c r="P514" t="e">
        <v>#N/A</v>
      </c>
      <c r="Q514">
        <v>1.9325000000000001</v>
      </c>
      <c r="R514">
        <v>1.92</v>
      </c>
      <c r="S514">
        <v>1.91</v>
      </c>
      <c r="T514">
        <v>1.99688</v>
      </c>
      <c r="U514">
        <v>2.4224999999999999</v>
      </c>
      <c r="V514" t="e">
        <v>#N/A</v>
      </c>
      <c r="W514" t="e">
        <v>#N/A</v>
      </c>
      <c r="X514">
        <v>19.38</v>
      </c>
    </row>
    <row r="515" spans="1:24" x14ac:dyDescent="0.55000000000000004">
      <c r="A515" s="5">
        <v>37244</v>
      </c>
      <c r="B515">
        <v>1.71</v>
      </c>
      <c r="C515">
        <v>1.69</v>
      </c>
      <c r="D515">
        <v>1.8</v>
      </c>
      <c r="E515">
        <v>2.23</v>
      </c>
      <c r="F515">
        <v>3.11</v>
      </c>
      <c r="G515">
        <v>3.63</v>
      </c>
      <c r="H515">
        <v>4.38</v>
      </c>
      <c r="I515">
        <v>4.84</v>
      </c>
      <c r="J515">
        <v>5.08</v>
      </c>
      <c r="K515">
        <v>5.73</v>
      </c>
      <c r="L515">
        <v>5.45</v>
      </c>
      <c r="M515" t="e">
        <v>#N/A</v>
      </c>
      <c r="N515" t="e">
        <v>#N/A</v>
      </c>
      <c r="O515" t="e">
        <v>#N/A</v>
      </c>
      <c r="P515" t="e">
        <v>#N/A</v>
      </c>
      <c r="Q515">
        <v>1.9312499999999999</v>
      </c>
      <c r="R515">
        <v>1.92</v>
      </c>
      <c r="S515">
        <v>1.9025000000000001</v>
      </c>
      <c r="T515">
        <v>1.98</v>
      </c>
      <c r="U515">
        <v>2.39</v>
      </c>
      <c r="V515" t="e">
        <v>#N/A</v>
      </c>
      <c r="W515" t="e">
        <v>#N/A</v>
      </c>
      <c r="X515">
        <v>19.37</v>
      </c>
    </row>
    <row r="516" spans="1:24" x14ac:dyDescent="0.55000000000000004">
      <c r="A516" s="5">
        <v>37245</v>
      </c>
      <c r="B516">
        <v>1.79</v>
      </c>
      <c r="C516">
        <v>1.69</v>
      </c>
      <c r="D516">
        <v>1.79</v>
      </c>
      <c r="E516">
        <v>2.2200000000000002</v>
      </c>
      <c r="F516">
        <v>3.15</v>
      </c>
      <c r="G516">
        <v>3.67</v>
      </c>
      <c r="H516">
        <v>4.42</v>
      </c>
      <c r="I516">
        <v>4.8600000000000003</v>
      </c>
      <c r="J516">
        <v>5.08</v>
      </c>
      <c r="K516">
        <v>5.73</v>
      </c>
      <c r="L516">
        <v>5.43</v>
      </c>
      <c r="M516" t="e">
        <v>#N/A</v>
      </c>
      <c r="N516" t="e">
        <v>#N/A</v>
      </c>
      <c r="O516" t="e">
        <v>#N/A</v>
      </c>
      <c r="P516" t="e">
        <v>#N/A</v>
      </c>
      <c r="Q516">
        <v>1.9312499999999999</v>
      </c>
      <c r="R516">
        <v>1.92</v>
      </c>
      <c r="S516">
        <v>1.9025000000000001</v>
      </c>
      <c r="T516">
        <v>1.98</v>
      </c>
      <c r="U516">
        <v>2.3925000000000001</v>
      </c>
      <c r="V516" t="e">
        <v>#N/A</v>
      </c>
      <c r="W516" t="e">
        <v>#N/A</v>
      </c>
      <c r="X516">
        <v>18.670000000000002</v>
      </c>
    </row>
    <row r="517" spans="1:24" x14ac:dyDescent="0.55000000000000004">
      <c r="A517" s="5">
        <v>37246</v>
      </c>
      <c r="B517">
        <v>1.78</v>
      </c>
      <c r="C517">
        <v>1.71</v>
      </c>
      <c r="D517">
        <v>1.81</v>
      </c>
      <c r="E517">
        <v>2.23</v>
      </c>
      <c r="F517">
        <v>3.17</v>
      </c>
      <c r="G517">
        <v>3.69</v>
      </c>
      <c r="H517">
        <v>4.45</v>
      </c>
      <c r="I517">
        <v>4.8899999999999997</v>
      </c>
      <c r="J517">
        <v>5.12</v>
      </c>
      <c r="K517">
        <v>5.76</v>
      </c>
      <c r="L517">
        <v>5.45</v>
      </c>
      <c r="M517" t="e">
        <v>#N/A</v>
      </c>
      <c r="N517" t="e">
        <v>#N/A</v>
      </c>
      <c r="O517" t="e">
        <v>#N/A</v>
      </c>
      <c r="P517" t="e">
        <v>#N/A</v>
      </c>
      <c r="Q517">
        <v>1.93</v>
      </c>
      <c r="R517">
        <v>1.92</v>
      </c>
      <c r="S517">
        <v>1.9</v>
      </c>
      <c r="T517">
        <v>1.98</v>
      </c>
      <c r="U517">
        <v>2.3987500000000002</v>
      </c>
      <c r="V517" t="e">
        <v>#N/A</v>
      </c>
      <c r="W517" t="e">
        <v>#N/A</v>
      </c>
      <c r="X517">
        <v>19.3</v>
      </c>
    </row>
    <row r="518" spans="1:24" x14ac:dyDescent="0.55000000000000004">
      <c r="A518" s="5">
        <v>37249</v>
      </c>
      <c r="B518">
        <v>1.68</v>
      </c>
      <c r="C518">
        <v>1.72</v>
      </c>
      <c r="D518">
        <v>1.83</v>
      </c>
      <c r="E518">
        <v>2.2400000000000002</v>
      </c>
      <c r="F518">
        <v>3.22</v>
      </c>
      <c r="G518">
        <v>3.74</v>
      </c>
      <c r="H518">
        <v>4.49</v>
      </c>
      <c r="I518">
        <v>4.95</v>
      </c>
      <c r="J518">
        <v>5.18</v>
      </c>
      <c r="K518">
        <v>5.81</v>
      </c>
      <c r="L518">
        <v>5.49</v>
      </c>
      <c r="M518" t="e">
        <v>#N/A</v>
      </c>
      <c r="N518" t="e">
        <v>#N/A</v>
      </c>
      <c r="O518" t="e">
        <v>#N/A</v>
      </c>
      <c r="P518" t="e">
        <v>#N/A</v>
      </c>
      <c r="Q518">
        <v>1.92563</v>
      </c>
      <c r="R518">
        <v>1.9156299999999999</v>
      </c>
      <c r="S518">
        <v>1.9037500000000001</v>
      </c>
      <c r="T518">
        <v>1.9824999999999999</v>
      </c>
      <c r="U518">
        <v>2.4243800000000002</v>
      </c>
      <c r="V518" t="e">
        <v>#N/A</v>
      </c>
      <c r="W518" t="e">
        <v>#N/A</v>
      </c>
      <c r="X518" t="e">
        <v>#N/A</v>
      </c>
    </row>
    <row r="519" spans="1:24" x14ac:dyDescent="0.55000000000000004">
      <c r="A519" s="5">
        <v>37251</v>
      </c>
      <c r="B519">
        <v>1.89</v>
      </c>
      <c r="C519">
        <v>1.75</v>
      </c>
      <c r="D519">
        <v>1.87</v>
      </c>
      <c r="E519">
        <v>2.34</v>
      </c>
      <c r="F519">
        <v>3.26</v>
      </c>
      <c r="G519">
        <v>3.8</v>
      </c>
      <c r="H519">
        <v>4.55</v>
      </c>
      <c r="I519">
        <v>5</v>
      </c>
      <c r="J519">
        <v>5.22</v>
      </c>
      <c r="K519">
        <v>5.84</v>
      </c>
      <c r="L519">
        <v>5.52</v>
      </c>
      <c r="M519" t="e">
        <v>#N/A</v>
      </c>
      <c r="N519" t="e">
        <v>#N/A</v>
      </c>
      <c r="O519" t="e">
        <v>#N/A</v>
      </c>
      <c r="P519" t="e">
        <v>#N/A</v>
      </c>
      <c r="Q519" t="e">
        <v>#N/A</v>
      </c>
      <c r="R519" t="e">
        <v>#N/A</v>
      </c>
      <c r="S519" t="e">
        <v>#N/A</v>
      </c>
      <c r="T519" t="e">
        <v>#N/A</v>
      </c>
      <c r="U519" t="e">
        <v>#N/A</v>
      </c>
      <c r="V519" t="e">
        <v>#N/A</v>
      </c>
      <c r="W519" t="e">
        <v>#N/A</v>
      </c>
      <c r="X519">
        <v>21.32</v>
      </c>
    </row>
    <row r="520" spans="1:24" x14ac:dyDescent="0.55000000000000004">
      <c r="A520" s="5">
        <v>37252</v>
      </c>
      <c r="B520">
        <v>1.85</v>
      </c>
      <c r="C520">
        <v>1.74</v>
      </c>
      <c r="D520">
        <v>1.84</v>
      </c>
      <c r="E520">
        <v>2.27</v>
      </c>
      <c r="F520">
        <v>3.19</v>
      </c>
      <c r="G520">
        <v>3.71</v>
      </c>
      <c r="H520">
        <v>4.46</v>
      </c>
      <c r="I520">
        <v>4.9000000000000004</v>
      </c>
      <c r="J520">
        <v>5.13</v>
      </c>
      <c r="K520">
        <v>5.78</v>
      </c>
      <c r="L520">
        <v>5.49</v>
      </c>
      <c r="M520" t="e">
        <v>#N/A</v>
      </c>
      <c r="N520" t="e">
        <v>#N/A</v>
      </c>
      <c r="O520" t="e">
        <v>#N/A</v>
      </c>
      <c r="P520" t="e">
        <v>#N/A</v>
      </c>
      <c r="Q520">
        <v>1.93</v>
      </c>
      <c r="R520">
        <v>1.9175</v>
      </c>
      <c r="S520">
        <v>1.9087499999999999</v>
      </c>
      <c r="T520">
        <v>2.0074999999999998</v>
      </c>
      <c r="U520">
        <v>2.5012500000000002</v>
      </c>
      <c r="V520" t="e">
        <v>#N/A</v>
      </c>
      <c r="W520" t="e">
        <v>#N/A</v>
      </c>
      <c r="X520">
        <v>21.07</v>
      </c>
    </row>
    <row r="521" spans="1:24" x14ac:dyDescent="0.55000000000000004">
      <c r="A521" s="5">
        <v>37253</v>
      </c>
      <c r="B521">
        <v>1.54</v>
      </c>
      <c r="C521">
        <v>1.72</v>
      </c>
      <c r="D521">
        <v>1.83</v>
      </c>
      <c r="E521">
        <v>2.2599999999999998</v>
      </c>
      <c r="F521">
        <v>3.16</v>
      </c>
      <c r="G521">
        <v>3.69</v>
      </c>
      <c r="H521">
        <v>4.46</v>
      </c>
      <c r="I521">
        <v>4.93</v>
      </c>
      <c r="J521">
        <v>5.15</v>
      </c>
      <c r="K521">
        <v>5.82</v>
      </c>
      <c r="L521">
        <v>5.54</v>
      </c>
      <c r="M521" t="e">
        <v>#N/A</v>
      </c>
      <c r="N521" t="e">
        <v>#N/A</v>
      </c>
      <c r="O521" t="e">
        <v>#N/A</v>
      </c>
      <c r="P521" t="e">
        <v>#N/A</v>
      </c>
      <c r="Q521">
        <v>1.87375</v>
      </c>
      <c r="R521">
        <v>1.875</v>
      </c>
      <c r="S521">
        <v>1.8812500000000001</v>
      </c>
      <c r="T521">
        <v>1.98125</v>
      </c>
      <c r="U521">
        <v>2.4412500000000001</v>
      </c>
      <c r="V521" t="e">
        <v>#N/A</v>
      </c>
      <c r="W521" t="e">
        <v>#N/A</v>
      </c>
      <c r="X521">
        <v>20.420000000000002</v>
      </c>
    </row>
    <row r="522" spans="1:24" x14ac:dyDescent="0.55000000000000004">
      <c r="A522" s="5">
        <v>37256</v>
      </c>
      <c r="B522">
        <v>1.52</v>
      </c>
      <c r="C522">
        <v>1.74</v>
      </c>
      <c r="D522">
        <v>1.83</v>
      </c>
      <c r="E522">
        <v>2.17</v>
      </c>
      <c r="F522">
        <v>3.07</v>
      </c>
      <c r="G522">
        <v>3.59</v>
      </c>
      <c r="H522">
        <v>4.38</v>
      </c>
      <c r="I522">
        <v>4.84</v>
      </c>
      <c r="J522">
        <v>5.07</v>
      </c>
      <c r="K522">
        <v>5.74</v>
      </c>
      <c r="L522">
        <v>5.48</v>
      </c>
      <c r="M522" t="e">
        <v>#N/A</v>
      </c>
      <c r="N522" t="e">
        <v>#N/A</v>
      </c>
      <c r="O522" t="e">
        <v>#N/A</v>
      </c>
      <c r="P522" t="e">
        <v>#N/A</v>
      </c>
      <c r="Q522">
        <v>1.87375</v>
      </c>
      <c r="R522">
        <v>1.875</v>
      </c>
      <c r="S522">
        <v>1.8812500000000001</v>
      </c>
      <c r="T522">
        <v>1.98125</v>
      </c>
      <c r="U522">
        <v>2.4424999999999999</v>
      </c>
      <c r="V522" t="e">
        <v>#N/A</v>
      </c>
      <c r="W522" t="e">
        <v>#N/A</v>
      </c>
      <c r="X522">
        <v>19.96</v>
      </c>
    </row>
    <row r="523" spans="1:24" x14ac:dyDescent="0.55000000000000004">
      <c r="A523" s="5">
        <v>37258</v>
      </c>
      <c r="B523">
        <v>1.92</v>
      </c>
      <c r="C523">
        <v>1.74</v>
      </c>
      <c r="D523">
        <v>1.85</v>
      </c>
      <c r="E523">
        <v>2.2799999999999998</v>
      </c>
      <c r="F523">
        <v>3.22</v>
      </c>
      <c r="G523">
        <v>3.75</v>
      </c>
      <c r="H523">
        <v>4.5199999999999996</v>
      </c>
      <c r="I523">
        <v>4.97</v>
      </c>
      <c r="J523">
        <v>5.2</v>
      </c>
      <c r="K523">
        <v>5.86</v>
      </c>
      <c r="L523">
        <v>5.56</v>
      </c>
      <c r="M523" t="e">
        <v>#N/A</v>
      </c>
      <c r="N523" t="e">
        <v>#N/A</v>
      </c>
      <c r="O523" t="e">
        <v>#N/A</v>
      </c>
      <c r="P523" t="e">
        <v>#N/A</v>
      </c>
      <c r="Q523">
        <v>1.86</v>
      </c>
      <c r="R523">
        <v>1.86</v>
      </c>
      <c r="S523">
        <v>1.86375</v>
      </c>
      <c r="T523">
        <v>1.9624999999999999</v>
      </c>
      <c r="U523">
        <v>2.4</v>
      </c>
      <c r="V523" t="e">
        <v>#N/A</v>
      </c>
      <c r="W523" t="e">
        <v>#N/A</v>
      </c>
      <c r="X523">
        <v>21.13</v>
      </c>
    </row>
    <row r="524" spans="1:24" x14ac:dyDescent="0.55000000000000004">
      <c r="A524" s="5">
        <v>37259</v>
      </c>
      <c r="B524">
        <v>1.72</v>
      </c>
      <c r="C524">
        <v>1.73</v>
      </c>
      <c r="D524">
        <v>1.82</v>
      </c>
      <c r="E524">
        <v>2.2400000000000002</v>
      </c>
      <c r="F524">
        <v>3.19</v>
      </c>
      <c r="G524">
        <v>3.71</v>
      </c>
      <c r="H524">
        <v>4.4800000000000004</v>
      </c>
      <c r="I524">
        <v>4.93</v>
      </c>
      <c r="J524">
        <v>5.16</v>
      </c>
      <c r="K524">
        <v>5.83</v>
      </c>
      <c r="L524">
        <v>5.54</v>
      </c>
      <c r="M524" t="e">
        <v>#N/A</v>
      </c>
      <c r="N524" t="e">
        <v>#N/A</v>
      </c>
      <c r="O524" t="e">
        <v>#N/A</v>
      </c>
      <c r="P524" t="e">
        <v>#N/A</v>
      </c>
      <c r="Q524">
        <v>1.86625</v>
      </c>
      <c r="R524">
        <v>1.8687499999999999</v>
      </c>
      <c r="S524">
        <v>1.8756299999999999</v>
      </c>
      <c r="T524">
        <v>2</v>
      </c>
      <c r="U524">
        <v>2.4550000000000001</v>
      </c>
      <c r="V524" t="e">
        <v>#N/A</v>
      </c>
      <c r="W524" t="e">
        <v>#N/A</v>
      </c>
      <c r="X524">
        <v>20.65</v>
      </c>
    </row>
    <row r="525" spans="1:24" x14ac:dyDescent="0.55000000000000004">
      <c r="A525" s="5">
        <v>37260</v>
      </c>
      <c r="B525">
        <v>1.61</v>
      </c>
      <c r="C525">
        <v>1.72</v>
      </c>
      <c r="D525">
        <v>1.82</v>
      </c>
      <c r="E525">
        <v>2.25</v>
      </c>
      <c r="F525">
        <v>3.19</v>
      </c>
      <c r="G525">
        <v>3.72</v>
      </c>
      <c r="H525">
        <v>4.5</v>
      </c>
      <c r="I525">
        <v>4.97</v>
      </c>
      <c r="J525">
        <v>5.18</v>
      </c>
      <c r="K525">
        <v>5.87</v>
      </c>
      <c r="L525">
        <v>5.57</v>
      </c>
      <c r="M525" t="e">
        <v>#N/A</v>
      </c>
      <c r="N525" t="e">
        <v>#N/A</v>
      </c>
      <c r="O525" t="e">
        <v>#N/A</v>
      </c>
      <c r="P525" t="e">
        <v>#N/A</v>
      </c>
      <c r="Q525">
        <v>1.86</v>
      </c>
      <c r="R525">
        <v>1.86</v>
      </c>
      <c r="S525">
        <v>1.87</v>
      </c>
      <c r="T525">
        <v>1.9824999999999999</v>
      </c>
      <c r="U525">
        <v>2.4406300000000001</v>
      </c>
      <c r="V525" t="e">
        <v>#N/A</v>
      </c>
      <c r="W525" t="e">
        <v>#N/A</v>
      </c>
      <c r="X525">
        <v>21.47</v>
      </c>
    </row>
    <row r="526" spans="1:24" x14ac:dyDescent="0.55000000000000004">
      <c r="A526" s="5">
        <v>37263</v>
      </c>
      <c r="B526">
        <v>1.61</v>
      </c>
      <c r="C526">
        <v>1.68</v>
      </c>
      <c r="D526">
        <v>1.77</v>
      </c>
      <c r="E526">
        <v>2.19</v>
      </c>
      <c r="F526">
        <v>3.08</v>
      </c>
      <c r="G526">
        <v>3.61</v>
      </c>
      <c r="H526">
        <v>4.3899999999999997</v>
      </c>
      <c r="I526">
        <v>4.8600000000000003</v>
      </c>
      <c r="J526">
        <v>5.09</v>
      </c>
      <c r="K526">
        <v>5.76</v>
      </c>
      <c r="L526">
        <v>5.49</v>
      </c>
      <c r="M526" t="e">
        <v>#N/A</v>
      </c>
      <c r="N526" t="e">
        <v>#N/A</v>
      </c>
      <c r="O526" t="e">
        <v>#N/A</v>
      </c>
      <c r="P526" t="e">
        <v>#N/A</v>
      </c>
      <c r="Q526">
        <v>1.8525</v>
      </c>
      <c r="R526">
        <v>1.86</v>
      </c>
      <c r="S526">
        <v>1.87</v>
      </c>
      <c r="T526">
        <v>1.98</v>
      </c>
      <c r="U526">
        <v>2.4300000000000002</v>
      </c>
      <c r="V526" t="e">
        <v>#N/A</v>
      </c>
      <c r="W526" t="e">
        <v>#N/A</v>
      </c>
      <c r="X526">
        <v>21.42</v>
      </c>
    </row>
    <row r="527" spans="1:24" x14ac:dyDescent="0.55000000000000004">
      <c r="A527" s="5">
        <v>37264</v>
      </c>
      <c r="B527">
        <v>1.61</v>
      </c>
      <c r="C527">
        <v>1.68</v>
      </c>
      <c r="D527">
        <v>1.77</v>
      </c>
      <c r="E527">
        <v>2.19</v>
      </c>
      <c r="F527">
        <v>3.07</v>
      </c>
      <c r="G527">
        <v>3.6</v>
      </c>
      <c r="H527">
        <v>4.3899999999999997</v>
      </c>
      <c r="I527">
        <v>4.8600000000000003</v>
      </c>
      <c r="J527">
        <v>5.0999999999999996</v>
      </c>
      <c r="K527">
        <v>5.77</v>
      </c>
      <c r="L527">
        <v>5.51</v>
      </c>
      <c r="M527" t="e">
        <v>#N/A</v>
      </c>
      <c r="N527" t="e">
        <v>#N/A</v>
      </c>
      <c r="O527" t="e">
        <v>#N/A</v>
      </c>
      <c r="P527" t="e">
        <v>#N/A</v>
      </c>
      <c r="Q527">
        <v>1.84</v>
      </c>
      <c r="R527">
        <v>1.84</v>
      </c>
      <c r="S527">
        <v>1.8425</v>
      </c>
      <c r="T527">
        <v>1.9325000000000001</v>
      </c>
      <c r="U527">
        <v>2.3450000000000002</v>
      </c>
      <c r="V527" t="e">
        <v>#N/A</v>
      </c>
      <c r="W527" t="e">
        <v>#N/A</v>
      </c>
      <c r="X527">
        <v>20.82</v>
      </c>
    </row>
    <row r="528" spans="1:24" x14ac:dyDescent="0.55000000000000004">
      <c r="A528" s="5">
        <v>37265</v>
      </c>
      <c r="B528">
        <v>1.74</v>
      </c>
      <c r="C528">
        <v>1.68</v>
      </c>
      <c r="D528">
        <v>1.77</v>
      </c>
      <c r="E528">
        <v>2.17</v>
      </c>
      <c r="F528">
        <v>3.03</v>
      </c>
      <c r="G528">
        <v>3.57</v>
      </c>
      <c r="H528">
        <v>4.38</v>
      </c>
      <c r="I528">
        <v>4.8600000000000003</v>
      </c>
      <c r="J528">
        <v>5.0999999999999996</v>
      </c>
      <c r="K528">
        <v>5.76</v>
      </c>
      <c r="L528">
        <v>5.51</v>
      </c>
      <c r="M528" t="e">
        <v>#N/A</v>
      </c>
      <c r="N528" t="e">
        <v>#N/A</v>
      </c>
      <c r="O528" t="e">
        <v>#N/A</v>
      </c>
      <c r="P528" t="e">
        <v>#N/A</v>
      </c>
      <c r="Q528">
        <v>1.84</v>
      </c>
      <c r="R528">
        <v>1.84</v>
      </c>
      <c r="S528">
        <v>1.84375</v>
      </c>
      <c r="T528">
        <v>1.9424999999999999</v>
      </c>
      <c r="U528">
        <v>2.3712499999999999</v>
      </c>
      <c r="V528" t="e">
        <v>#N/A</v>
      </c>
      <c r="W528" t="e">
        <v>#N/A</v>
      </c>
      <c r="X528">
        <v>20.32</v>
      </c>
    </row>
    <row r="529" spans="1:24" x14ac:dyDescent="0.55000000000000004">
      <c r="A529" s="5">
        <v>37266</v>
      </c>
      <c r="B529">
        <v>1.81</v>
      </c>
      <c r="C529">
        <v>1.68</v>
      </c>
      <c r="D529">
        <v>1.75</v>
      </c>
      <c r="E529">
        <v>2.1</v>
      </c>
      <c r="F529">
        <v>2.94</v>
      </c>
      <c r="G529">
        <v>3.46</v>
      </c>
      <c r="H529">
        <v>4.2699999999999996</v>
      </c>
      <c r="I529">
        <v>4.74</v>
      </c>
      <c r="J529">
        <v>5</v>
      </c>
      <c r="K529">
        <v>5.64</v>
      </c>
      <c r="L529">
        <v>5.42</v>
      </c>
      <c r="M529" t="e">
        <v>#N/A</v>
      </c>
      <c r="N529" t="e">
        <v>#N/A</v>
      </c>
      <c r="O529" t="e">
        <v>#N/A</v>
      </c>
      <c r="P529" t="e">
        <v>#N/A</v>
      </c>
      <c r="Q529">
        <v>1.83</v>
      </c>
      <c r="R529">
        <v>1.83</v>
      </c>
      <c r="S529">
        <v>1.83125</v>
      </c>
      <c r="T529">
        <v>1.9350000000000001</v>
      </c>
      <c r="U529">
        <v>2.35</v>
      </c>
      <c r="V529" t="e">
        <v>#N/A</v>
      </c>
      <c r="W529" t="e">
        <v>#N/A</v>
      </c>
      <c r="X529">
        <v>20.48</v>
      </c>
    </row>
    <row r="530" spans="1:24" x14ac:dyDescent="0.55000000000000004">
      <c r="A530" s="5">
        <v>37267</v>
      </c>
      <c r="B530">
        <v>1.71</v>
      </c>
      <c r="C530">
        <v>1.58</v>
      </c>
      <c r="D530">
        <v>1.62</v>
      </c>
      <c r="E530">
        <v>1.98</v>
      </c>
      <c r="F530">
        <v>2.76</v>
      </c>
      <c r="G530">
        <v>3.28</v>
      </c>
      <c r="H530">
        <v>4.1399999999999997</v>
      </c>
      <c r="I530">
        <v>4.6500000000000004</v>
      </c>
      <c r="J530">
        <v>4.92</v>
      </c>
      <c r="K530">
        <v>5.6</v>
      </c>
      <c r="L530">
        <v>5.37</v>
      </c>
      <c r="M530" t="e">
        <v>#N/A</v>
      </c>
      <c r="N530" t="e">
        <v>#N/A</v>
      </c>
      <c r="O530" t="e">
        <v>#N/A</v>
      </c>
      <c r="P530" t="e">
        <v>#N/A</v>
      </c>
      <c r="Q530">
        <v>1.82</v>
      </c>
      <c r="R530">
        <v>1.8225</v>
      </c>
      <c r="S530">
        <v>1.8268800000000001</v>
      </c>
      <c r="T530">
        <v>1.9275</v>
      </c>
      <c r="U530">
        <v>2.34</v>
      </c>
      <c r="V530" t="e">
        <v>#N/A</v>
      </c>
      <c r="W530" t="e">
        <v>#N/A</v>
      </c>
      <c r="X530">
        <v>19.670000000000002</v>
      </c>
    </row>
    <row r="531" spans="1:24" x14ac:dyDescent="0.55000000000000004">
      <c r="A531" s="5">
        <v>37270</v>
      </c>
      <c r="B531">
        <v>1.78</v>
      </c>
      <c r="C531">
        <v>1.58</v>
      </c>
      <c r="D531">
        <v>1.63</v>
      </c>
      <c r="E531">
        <v>2</v>
      </c>
      <c r="F531">
        <v>2.79</v>
      </c>
      <c r="G531">
        <v>3.32</v>
      </c>
      <c r="H531">
        <v>4.1500000000000004</v>
      </c>
      <c r="I531">
        <v>4.6399999999999997</v>
      </c>
      <c r="J531">
        <v>4.91</v>
      </c>
      <c r="K531">
        <v>5.62</v>
      </c>
      <c r="L531">
        <v>5.38</v>
      </c>
      <c r="M531" t="e">
        <v>#N/A</v>
      </c>
      <c r="N531" t="e">
        <v>#N/A</v>
      </c>
      <c r="O531" t="e">
        <v>#N/A</v>
      </c>
      <c r="P531" t="e">
        <v>#N/A</v>
      </c>
      <c r="Q531">
        <v>1.74125</v>
      </c>
      <c r="R531">
        <v>1.73</v>
      </c>
      <c r="S531">
        <v>1.7237499999999999</v>
      </c>
      <c r="T531">
        <v>1.79125</v>
      </c>
      <c r="U531">
        <v>2.13</v>
      </c>
      <c r="V531" t="e">
        <v>#N/A</v>
      </c>
      <c r="W531" t="e">
        <v>#N/A</v>
      </c>
      <c r="X531">
        <v>18.88</v>
      </c>
    </row>
    <row r="532" spans="1:24" x14ac:dyDescent="0.55000000000000004">
      <c r="A532" s="5">
        <v>37271</v>
      </c>
      <c r="B532">
        <v>1.75</v>
      </c>
      <c r="C532">
        <v>1.6</v>
      </c>
      <c r="D532">
        <v>1.63</v>
      </c>
      <c r="E532">
        <v>1.99</v>
      </c>
      <c r="F532">
        <v>2.79</v>
      </c>
      <c r="G532">
        <v>3.32</v>
      </c>
      <c r="H532">
        <v>4.1399999999999997</v>
      </c>
      <c r="I532">
        <v>4.62</v>
      </c>
      <c r="J532">
        <v>4.88</v>
      </c>
      <c r="K532">
        <v>5.56</v>
      </c>
      <c r="L532">
        <v>5.34</v>
      </c>
      <c r="M532" t="e">
        <v>#N/A</v>
      </c>
      <c r="N532" t="e">
        <v>#N/A</v>
      </c>
      <c r="O532" t="e">
        <v>#N/A</v>
      </c>
      <c r="P532" t="e">
        <v>#N/A</v>
      </c>
      <c r="Q532">
        <v>1.74</v>
      </c>
      <c r="R532">
        <v>1.73</v>
      </c>
      <c r="S532">
        <v>1.7237499999999999</v>
      </c>
      <c r="T532">
        <v>1.8</v>
      </c>
      <c r="U532">
        <v>2.1475</v>
      </c>
      <c r="V532" t="e">
        <v>#N/A</v>
      </c>
      <c r="W532" t="e">
        <v>#N/A</v>
      </c>
      <c r="X532">
        <v>18.989999999999998</v>
      </c>
    </row>
    <row r="533" spans="1:24" x14ac:dyDescent="0.55000000000000004">
      <c r="A533" s="5">
        <v>37272</v>
      </c>
      <c r="B533">
        <v>1.69</v>
      </c>
      <c r="C533">
        <v>1.61</v>
      </c>
      <c r="D533">
        <v>1.65</v>
      </c>
      <c r="E533">
        <v>2.0099999999999998</v>
      </c>
      <c r="F533">
        <v>2.84</v>
      </c>
      <c r="G533">
        <v>3.36</v>
      </c>
      <c r="H533">
        <v>4.16</v>
      </c>
      <c r="I533">
        <v>4.62</v>
      </c>
      <c r="J533">
        <v>4.88</v>
      </c>
      <c r="K533">
        <v>5.58</v>
      </c>
      <c r="L533">
        <v>5.36</v>
      </c>
      <c r="M533" t="e">
        <v>#N/A</v>
      </c>
      <c r="N533" t="e">
        <v>#N/A</v>
      </c>
      <c r="O533" t="e">
        <v>#N/A</v>
      </c>
      <c r="P533" t="e">
        <v>#N/A</v>
      </c>
      <c r="Q533">
        <v>1.73125</v>
      </c>
      <c r="R533">
        <v>1.7237499999999999</v>
      </c>
      <c r="S533">
        <v>1.71563</v>
      </c>
      <c r="T533">
        <v>1.7906299999999999</v>
      </c>
      <c r="U533">
        <v>2.13</v>
      </c>
      <c r="V533" t="e">
        <v>#N/A</v>
      </c>
      <c r="W533" t="e">
        <v>#N/A</v>
      </c>
      <c r="X533">
        <v>18.96</v>
      </c>
    </row>
    <row r="534" spans="1:24" x14ac:dyDescent="0.55000000000000004">
      <c r="A534" s="5">
        <v>37273</v>
      </c>
      <c r="B534">
        <v>1.68</v>
      </c>
      <c r="C534">
        <v>1.64</v>
      </c>
      <c r="D534">
        <v>1.73</v>
      </c>
      <c r="E534">
        <v>2.09</v>
      </c>
      <c r="F534">
        <v>2.96</v>
      </c>
      <c r="G534">
        <v>3.49</v>
      </c>
      <c r="H534">
        <v>4.28</v>
      </c>
      <c r="I534">
        <v>4.7300000000000004</v>
      </c>
      <c r="J534">
        <v>4.9800000000000004</v>
      </c>
      <c r="K534">
        <v>5.65</v>
      </c>
      <c r="L534">
        <v>5.41</v>
      </c>
      <c r="M534" t="e">
        <v>#N/A</v>
      </c>
      <c r="N534" t="e">
        <v>#N/A</v>
      </c>
      <c r="O534" t="e">
        <v>#N/A</v>
      </c>
      <c r="P534" t="e">
        <v>#N/A</v>
      </c>
      <c r="Q534">
        <v>1.73875</v>
      </c>
      <c r="R534">
        <v>1.73875</v>
      </c>
      <c r="S534">
        <v>1.74</v>
      </c>
      <c r="T534">
        <v>1.84</v>
      </c>
      <c r="U534">
        <v>2.2112500000000002</v>
      </c>
      <c r="V534" t="e">
        <v>#N/A</v>
      </c>
      <c r="W534" t="e">
        <v>#N/A</v>
      </c>
      <c r="X534">
        <v>18.2</v>
      </c>
    </row>
    <row r="535" spans="1:24" x14ac:dyDescent="0.55000000000000004">
      <c r="A535" s="5">
        <v>37274</v>
      </c>
      <c r="B535">
        <v>1.71</v>
      </c>
      <c r="C535">
        <v>1.62</v>
      </c>
      <c r="D535">
        <v>1.71</v>
      </c>
      <c r="E535">
        <v>2.08</v>
      </c>
      <c r="F535">
        <v>2.91</v>
      </c>
      <c r="G535">
        <v>3.43</v>
      </c>
      <c r="H535">
        <v>4.2300000000000004</v>
      </c>
      <c r="I535">
        <v>4.6900000000000004</v>
      </c>
      <c r="J535">
        <v>4.9400000000000004</v>
      </c>
      <c r="K535">
        <v>5.59</v>
      </c>
      <c r="L535">
        <v>5.36</v>
      </c>
      <c r="M535" t="e">
        <v>#N/A</v>
      </c>
      <c r="N535" t="e">
        <v>#N/A</v>
      </c>
      <c r="O535" t="e">
        <v>#N/A</v>
      </c>
      <c r="P535" t="e">
        <v>#N/A</v>
      </c>
      <c r="Q535">
        <v>1.75</v>
      </c>
      <c r="R535">
        <v>1.76</v>
      </c>
      <c r="S535">
        <v>1.77</v>
      </c>
      <c r="T535">
        <v>1.8812500000000001</v>
      </c>
      <c r="U535">
        <v>2.2875000000000001</v>
      </c>
      <c r="V535" t="e">
        <v>#N/A</v>
      </c>
      <c r="W535" t="e">
        <v>#N/A</v>
      </c>
      <c r="X535">
        <v>18.02</v>
      </c>
    </row>
    <row r="536" spans="1:24" x14ac:dyDescent="0.55000000000000004">
      <c r="A536" s="5">
        <v>37277</v>
      </c>
      <c r="B536" t="e">
        <v>#N/A</v>
      </c>
      <c r="C536" t="e">
        <v>#N/A</v>
      </c>
      <c r="D536" t="e">
        <v>#N/A</v>
      </c>
      <c r="E536" t="e">
        <v>#N/A</v>
      </c>
      <c r="F536" t="e">
        <v>#N/A</v>
      </c>
      <c r="G536" t="e">
        <v>#N/A</v>
      </c>
      <c r="H536" t="e">
        <v>#N/A</v>
      </c>
      <c r="I536" t="e">
        <v>#N/A</v>
      </c>
      <c r="J536" t="e">
        <v>#N/A</v>
      </c>
      <c r="K536" t="e">
        <v>#N/A</v>
      </c>
      <c r="L536" t="e">
        <v>#N/A</v>
      </c>
      <c r="M536" t="e">
        <v>#N/A</v>
      </c>
      <c r="N536" t="e">
        <v>#N/A</v>
      </c>
      <c r="O536" t="e">
        <v>#N/A</v>
      </c>
      <c r="P536" t="e">
        <v>#N/A</v>
      </c>
      <c r="Q536">
        <v>1.76125</v>
      </c>
      <c r="R536">
        <v>1.7749999999999999</v>
      </c>
      <c r="S536">
        <v>1.7962499999999999</v>
      </c>
      <c r="T536">
        <v>1.91625</v>
      </c>
      <c r="U536">
        <v>2.3149999999999999</v>
      </c>
      <c r="V536" t="e">
        <v>#N/A</v>
      </c>
      <c r="W536" t="e">
        <v>#N/A</v>
      </c>
      <c r="X536" t="e">
        <v>#N/A</v>
      </c>
    </row>
    <row r="537" spans="1:24" x14ac:dyDescent="0.55000000000000004">
      <c r="A537" s="5">
        <v>37278</v>
      </c>
      <c r="B537">
        <v>1.84</v>
      </c>
      <c r="C537">
        <v>1.7</v>
      </c>
      <c r="D537">
        <v>1.77</v>
      </c>
      <c r="E537">
        <v>2.11</v>
      </c>
      <c r="F537">
        <v>2.97</v>
      </c>
      <c r="G537">
        <v>3.48</v>
      </c>
      <c r="H537">
        <v>4.2699999999999996</v>
      </c>
      <c r="I537">
        <v>4.72</v>
      </c>
      <c r="J537">
        <v>4.96</v>
      </c>
      <c r="K537">
        <v>5.62</v>
      </c>
      <c r="L537">
        <v>5.39</v>
      </c>
      <c r="M537" t="e">
        <v>#N/A</v>
      </c>
      <c r="N537" t="e">
        <v>#N/A</v>
      </c>
      <c r="O537" t="e">
        <v>#N/A</v>
      </c>
      <c r="P537" t="e">
        <v>#N/A</v>
      </c>
      <c r="Q537">
        <v>1.76125</v>
      </c>
      <c r="R537">
        <v>1.78</v>
      </c>
      <c r="S537">
        <v>1.8</v>
      </c>
      <c r="T537">
        <v>1.9225000000000001</v>
      </c>
      <c r="U537">
        <v>2.3337500000000002</v>
      </c>
      <c r="V537" t="e">
        <v>#N/A</v>
      </c>
      <c r="W537" t="e">
        <v>#N/A</v>
      </c>
      <c r="X537">
        <v>18.36</v>
      </c>
    </row>
    <row r="538" spans="1:24" x14ac:dyDescent="0.55000000000000004">
      <c r="A538" s="5">
        <v>37279</v>
      </c>
      <c r="B538">
        <v>1.81</v>
      </c>
      <c r="C538">
        <v>1.71</v>
      </c>
      <c r="D538">
        <v>1.78</v>
      </c>
      <c r="E538">
        <v>2.15</v>
      </c>
      <c r="F538">
        <v>3.07</v>
      </c>
      <c r="G538">
        <v>3.58</v>
      </c>
      <c r="H538">
        <v>4.3600000000000003</v>
      </c>
      <c r="I538">
        <v>4.8099999999999996</v>
      </c>
      <c r="J538">
        <v>5.05</v>
      </c>
      <c r="K538">
        <v>5.73</v>
      </c>
      <c r="L538">
        <v>5.48</v>
      </c>
      <c r="M538" t="e">
        <v>#N/A</v>
      </c>
      <c r="N538" t="e">
        <v>#N/A</v>
      </c>
      <c r="O538" t="e">
        <v>#N/A</v>
      </c>
      <c r="P538" t="e">
        <v>#N/A</v>
      </c>
      <c r="Q538">
        <v>1.76</v>
      </c>
      <c r="R538">
        <v>1.78</v>
      </c>
      <c r="S538">
        <v>1.8</v>
      </c>
      <c r="T538">
        <v>1.9225000000000001</v>
      </c>
      <c r="U538">
        <v>2.3387500000000001</v>
      </c>
      <c r="V538" t="e">
        <v>#N/A</v>
      </c>
      <c r="W538" t="e">
        <v>#N/A</v>
      </c>
      <c r="X538">
        <v>19.100000000000001</v>
      </c>
    </row>
    <row r="539" spans="1:24" x14ac:dyDescent="0.55000000000000004">
      <c r="A539" s="5">
        <v>37280</v>
      </c>
      <c r="B539">
        <v>1.8</v>
      </c>
      <c r="C539">
        <v>1.72</v>
      </c>
      <c r="D539">
        <v>1.82</v>
      </c>
      <c r="E539">
        <v>2.2200000000000002</v>
      </c>
      <c r="F539">
        <v>3.15</v>
      </c>
      <c r="G539">
        <v>3.67</v>
      </c>
      <c r="H539">
        <v>4.4000000000000004</v>
      </c>
      <c r="I539">
        <v>4.82</v>
      </c>
      <c r="J539">
        <v>5.07</v>
      </c>
      <c r="K539">
        <v>5.71</v>
      </c>
      <c r="L539">
        <v>5.47</v>
      </c>
      <c r="M539" t="e">
        <v>#N/A</v>
      </c>
      <c r="N539" t="e">
        <v>#N/A</v>
      </c>
      <c r="O539" t="e">
        <v>#N/A</v>
      </c>
      <c r="P539" t="e">
        <v>#N/A</v>
      </c>
      <c r="Q539">
        <v>1.77</v>
      </c>
      <c r="R539">
        <v>1.79</v>
      </c>
      <c r="S539">
        <v>1.81</v>
      </c>
      <c r="T539">
        <v>1.94</v>
      </c>
      <c r="U539">
        <v>2.3787500000000001</v>
      </c>
      <c r="V539" t="e">
        <v>#N/A</v>
      </c>
      <c r="W539" t="e">
        <v>#N/A</v>
      </c>
      <c r="X539">
        <v>19.57</v>
      </c>
    </row>
    <row r="540" spans="1:24" x14ac:dyDescent="0.55000000000000004">
      <c r="A540" s="5">
        <v>37281</v>
      </c>
      <c r="B540">
        <v>1.78</v>
      </c>
      <c r="C540">
        <v>1.72</v>
      </c>
      <c r="D540">
        <v>1.83</v>
      </c>
      <c r="E540">
        <v>2.25</v>
      </c>
      <c r="F540">
        <v>3.17</v>
      </c>
      <c r="G540">
        <v>3.71</v>
      </c>
      <c r="H540">
        <v>4.46</v>
      </c>
      <c r="I540">
        <v>4.8600000000000003</v>
      </c>
      <c r="J540">
        <v>5.0999999999999996</v>
      </c>
      <c r="K540">
        <v>5.72</v>
      </c>
      <c r="L540">
        <v>5.47</v>
      </c>
      <c r="M540" t="e">
        <v>#N/A</v>
      </c>
      <c r="N540" t="e">
        <v>#N/A</v>
      </c>
      <c r="O540" t="e">
        <v>#N/A</v>
      </c>
      <c r="P540" t="e">
        <v>#N/A</v>
      </c>
      <c r="Q540">
        <v>1.8274999999999999</v>
      </c>
      <c r="R540">
        <v>1.84375</v>
      </c>
      <c r="S540">
        <v>1.87</v>
      </c>
      <c r="T540">
        <v>2.02</v>
      </c>
      <c r="U540">
        <v>2.5</v>
      </c>
      <c r="V540" t="e">
        <v>#N/A</v>
      </c>
      <c r="W540" t="e">
        <v>#N/A</v>
      </c>
      <c r="X540">
        <v>19.8</v>
      </c>
    </row>
    <row r="541" spans="1:24" x14ac:dyDescent="0.55000000000000004">
      <c r="A541" s="5">
        <v>37284</v>
      </c>
      <c r="B541">
        <v>1.79</v>
      </c>
      <c r="C541">
        <v>1.76</v>
      </c>
      <c r="D541">
        <v>1.88</v>
      </c>
      <c r="E541">
        <v>2.2799999999999998</v>
      </c>
      <c r="F541">
        <v>3.19</v>
      </c>
      <c r="G541">
        <v>3.73</v>
      </c>
      <c r="H541">
        <v>4.4800000000000004</v>
      </c>
      <c r="I541">
        <v>4.88</v>
      </c>
      <c r="J541">
        <v>5.12</v>
      </c>
      <c r="K541">
        <v>5.72</v>
      </c>
      <c r="L541">
        <v>5.47</v>
      </c>
      <c r="M541" t="e">
        <v>#N/A</v>
      </c>
      <c r="N541" t="e">
        <v>#N/A</v>
      </c>
      <c r="O541" t="e">
        <v>#N/A</v>
      </c>
      <c r="P541" t="e">
        <v>#N/A</v>
      </c>
      <c r="Q541">
        <v>1.83</v>
      </c>
      <c r="R541">
        <v>1.8462499999999999</v>
      </c>
      <c r="S541">
        <v>1.87</v>
      </c>
      <c r="T541">
        <v>2.0225</v>
      </c>
      <c r="U541">
        <v>2.5012500000000002</v>
      </c>
      <c r="V541" t="e">
        <v>#N/A</v>
      </c>
      <c r="W541" t="e">
        <v>#N/A</v>
      </c>
      <c r="X541">
        <v>20.05</v>
      </c>
    </row>
    <row r="542" spans="1:24" x14ac:dyDescent="0.55000000000000004">
      <c r="A542" s="5">
        <v>37285</v>
      </c>
      <c r="B542">
        <v>1.78</v>
      </c>
      <c r="C542">
        <v>1.72</v>
      </c>
      <c r="D542">
        <v>1.84</v>
      </c>
      <c r="E542">
        <v>2.23</v>
      </c>
      <c r="F542">
        <v>3.05</v>
      </c>
      <c r="G542">
        <v>3.59</v>
      </c>
      <c r="H542">
        <v>4.3499999999999996</v>
      </c>
      <c r="I542">
        <v>4.76</v>
      </c>
      <c r="J542">
        <v>5.0199999999999996</v>
      </c>
      <c r="K542">
        <v>5.63</v>
      </c>
      <c r="L542">
        <v>5.4</v>
      </c>
      <c r="M542" t="e">
        <v>#N/A</v>
      </c>
      <c r="N542" t="e">
        <v>#N/A</v>
      </c>
      <c r="O542" t="e">
        <v>#N/A</v>
      </c>
      <c r="P542" t="e">
        <v>#N/A</v>
      </c>
      <c r="Q542">
        <v>1.83</v>
      </c>
      <c r="R542">
        <v>1.85</v>
      </c>
      <c r="S542">
        <v>1.87</v>
      </c>
      <c r="T542">
        <v>2.02</v>
      </c>
      <c r="U542">
        <v>2.5</v>
      </c>
      <c r="V542" t="e">
        <v>#N/A</v>
      </c>
      <c r="W542" t="e">
        <v>#N/A</v>
      </c>
      <c r="X542">
        <v>19.3</v>
      </c>
    </row>
    <row r="543" spans="1:24" x14ac:dyDescent="0.55000000000000004">
      <c r="A543" s="5">
        <v>37286</v>
      </c>
      <c r="B543">
        <v>1.78</v>
      </c>
      <c r="C543">
        <v>1.75</v>
      </c>
      <c r="D543">
        <v>1.86</v>
      </c>
      <c r="E543">
        <v>2.23</v>
      </c>
      <c r="F543">
        <v>3.06</v>
      </c>
      <c r="G543">
        <v>3.61</v>
      </c>
      <c r="H543">
        <v>4.37</v>
      </c>
      <c r="I543">
        <v>4.7699999999999996</v>
      </c>
      <c r="J543">
        <v>5.0199999999999996</v>
      </c>
      <c r="K543">
        <v>5.64</v>
      </c>
      <c r="L543">
        <v>5.41</v>
      </c>
      <c r="M543" t="e">
        <v>#N/A</v>
      </c>
      <c r="N543" t="e">
        <v>#N/A</v>
      </c>
      <c r="O543" t="e">
        <v>#N/A</v>
      </c>
      <c r="P543" t="e">
        <v>#N/A</v>
      </c>
      <c r="Q543">
        <v>1.83</v>
      </c>
      <c r="R543">
        <v>1.8462499999999999</v>
      </c>
      <c r="S543">
        <v>1.86</v>
      </c>
      <c r="T543">
        <v>1.98875</v>
      </c>
      <c r="U543">
        <v>2.42</v>
      </c>
      <c r="V543" t="e">
        <v>#N/A</v>
      </c>
      <c r="W543" t="e">
        <v>#N/A</v>
      </c>
      <c r="X543">
        <v>19.11</v>
      </c>
    </row>
    <row r="544" spans="1:24" x14ac:dyDescent="0.55000000000000004">
      <c r="A544" s="5">
        <v>37287</v>
      </c>
      <c r="B544">
        <v>1.85</v>
      </c>
      <c r="C544">
        <v>1.76</v>
      </c>
      <c r="D544">
        <v>1.89</v>
      </c>
      <c r="E544">
        <v>2.29</v>
      </c>
      <c r="F544">
        <v>3.16</v>
      </c>
      <c r="G544">
        <v>3.7</v>
      </c>
      <c r="H544">
        <v>4.42</v>
      </c>
      <c r="I544">
        <v>4.82</v>
      </c>
      <c r="J544">
        <v>5.07</v>
      </c>
      <c r="K544">
        <v>5.68</v>
      </c>
      <c r="L544">
        <v>5.44</v>
      </c>
      <c r="M544" t="e">
        <v>#N/A</v>
      </c>
      <c r="N544" t="e">
        <v>#N/A</v>
      </c>
      <c r="O544" t="e">
        <v>#N/A</v>
      </c>
      <c r="P544" t="e">
        <v>#N/A</v>
      </c>
      <c r="Q544">
        <v>1.8474999999999999</v>
      </c>
      <c r="R544">
        <v>1.8687499999999999</v>
      </c>
      <c r="S544">
        <v>1.88</v>
      </c>
      <c r="T544">
        <v>2.0337499999999999</v>
      </c>
      <c r="U544">
        <v>2.49125</v>
      </c>
      <c r="V544" t="e">
        <v>#N/A</v>
      </c>
      <c r="W544" t="e">
        <v>#N/A</v>
      </c>
      <c r="X544">
        <v>19.71</v>
      </c>
    </row>
    <row r="545" spans="1:24" x14ac:dyDescent="0.55000000000000004">
      <c r="A545" s="5">
        <v>37288</v>
      </c>
      <c r="B545">
        <v>1.77</v>
      </c>
      <c r="C545">
        <v>1.76</v>
      </c>
      <c r="D545">
        <v>1.87</v>
      </c>
      <c r="E545">
        <v>2.2200000000000002</v>
      </c>
      <c r="F545">
        <v>3.08</v>
      </c>
      <c r="G545">
        <v>3.62</v>
      </c>
      <c r="H545">
        <v>4.37</v>
      </c>
      <c r="I545">
        <v>4.78</v>
      </c>
      <c r="J545">
        <v>5.0199999999999996</v>
      </c>
      <c r="K545">
        <v>5.63</v>
      </c>
      <c r="L545">
        <v>5.4</v>
      </c>
      <c r="M545" t="e">
        <v>#N/A</v>
      </c>
      <c r="N545" t="e">
        <v>#N/A</v>
      </c>
      <c r="O545" t="e">
        <v>#N/A</v>
      </c>
      <c r="P545" t="e">
        <v>#N/A</v>
      </c>
      <c r="Q545">
        <v>1.86</v>
      </c>
      <c r="R545">
        <v>1.89</v>
      </c>
      <c r="S545">
        <v>1.92</v>
      </c>
      <c r="T545">
        <v>2.0837500000000002</v>
      </c>
      <c r="U545">
        <v>2.57375</v>
      </c>
      <c r="V545" t="e">
        <v>#N/A</v>
      </c>
      <c r="W545" t="e">
        <v>#N/A</v>
      </c>
      <c r="X545">
        <v>20.399999999999999</v>
      </c>
    </row>
    <row r="546" spans="1:24" x14ac:dyDescent="0.55000000000000004">
      <c r="A546" s="5">
        <v>37291</v>
      </c>
      <c r="B546">
        <v>1.74</v>
      </c>
      <c r="C546">
        <v>1.77</v>
      </c>
      <c r="D546">
        <v>1.87</v>
      </c>
      <c r="E546">
        <v>2.19</v>
      </c>
      <c r="F546">
        <v>2.99</v>
      </c>
      <c r="G546">
        <v>3.52</v>
      </c>
      <c r="H546">
        <v>4.29</v>
      </c>
      <c r="I546">
        <v>4.6900000000000004</v>
      </c>
      <c r="J546">
        <v>4.9400000000000004</v>
      </c>
      <c r="K546">
        <v>5.57</v>
      </c>
      <c r="L546">
        <v>5.35</v>
      </c>
      <c r="M546" t="e">
        <v>#N/A</v>
      </c>
      <c r="N546" t="e">
        <v>#N/A</v>
      </c>
      <c r="O546" t="e">
        <v>#N/A</v>
      </c>
      <c r="P546" t="e">
        <v>#N/A</v>
      </c>
      <c r="Q546">
        <v>1.85</v>
      </c>
      <c r="R546">
        <v>1.88</v>
      </c>
      <c r="S546">
        <v>1.9087499999999999</v>
      </c>
      <c r="T546">
        <v>2.0437500000000002</v>
      </c>
      <c r="U546">
        <v>2.4725000000000001</v>
      </c>
      <c r="V546" t="e">
        <v>#N/A</v>
      </c>
      <c r="W546" t="e">
        <v>#N/A</v>
      </c>
      <c r="X546">
        <v>20.02</v>
      </c>
    </row>
    <row r="547" spans="1:24" x14ac:dyDescent="0.55000000000000004">
      <c r="A547" s="5">
        <v>37292</v>
      </c>
      <c r="B547">
        <v>1.64</v>
      </c>
      <c r="C547">
        <v>1.76</v>
      </c>
      <c r="D547">
        <v>1.86</v>
      </c>
      <c r="E547">
        <v>2.2200000000000002</v>
      </c>
      <c r="F547">
        <v>2.99</v>
      </c>
      <c r="G547">
        <v>3.53</v>
      </c>
      <c r="H547">
        <v>4.29</v>
      </c>
      <c r="I547">
        <v>4.66</v>
      </c>
      <c r="J547">
        <v>4.92</v>
      </c>
      <c r="K547">
        <v>5.56</v>
      </c>
      <c r="L547">
        <v>5.35</v>
      </c>
      <c r="M547" t="e">
        <v>#N/A</v>
      </c>
      <c r="N547" t="e">
        <v>#N/A</v>
      </c>
      <c r="O547" t="e">
        <v>#N/A</v>
      </c>
      <c r="P547" t="e">
        <v>#N/A</v>
      </c>
      <c r="Q547">
        <v>1.8412500000000001</v>
      </c>
      <c r="R547">
        <v>1.8712500000000001</v>
      </c>
      <c r="S547">
        <v>1.9</v>
      </c>
      <c r="T547">
        <v>2.02</v>
      </c>
      <c r="U547">
        <v>2.42</v>
      </c>
      <c r="V547" t="e">
        <v>#N/A</v>
      </c>
      <c r="W547" t="e">
        <v>#N/A</v>
      </c>
      <c r="X547">
        <v>20.059999999999999</v>
      </c>
    </row>
    <row r="548" spans="1:24" x14ac:dyDescent="0.55000000000000004">
      <c r="A548" s="5">
        <v>37293</v>
      </c>
      <c r="B548">
        <v>1.66</v>
      </c>
      <c r="C548">
        <v>1.74</v>
      </c>
      <c r="D548">
        <v>1.84</v>
      </c>
      <c r="E548">
        <v>2.2000000000000002</v>
      </c>
      <c r="F548">
        <v>2.98</v>
      </c>
      <c r="G548">
        <v>3.51</v>
      </c>
      <c r="H548">
        <v>4.3</v>
      </c>
      <c r="I548">
        <v>4.71</v>
      </c>
      <c r="J548">
        <v>4.92</v>
      </c>
      <c r="K548">
        <v>5.61</v>
      </c>
      <c r="L548">
        <v>5.38</v>
      </c>
      <c r="M548" t="e">
        <v>#N/A</v>
      </c>
      <c r="N548" t="e">
        <v>#N/A</v>
      </c>
      <c r="O548" t="e">
        <v>#N/A</v>
      </c>
      <c r="P548" t="e">
        <v>#N/A</v>
      </c>
      <c r="Q548">
        <v>1.84</v>
      </c>
      <c r="R548">
        <v>1.87</v>
      </c>
      <c r="S548">
        <v>1.9</v>
      </c>
      <c r="T548">
        <v>2.02</v>
      </c>
      <c r="U548">
        <v>2.4162499999999998</v>
      </c>
      <c r="V548" t="e">
        <v>#N/A</v>
      </c>
      <c r="W548" t="e">
        <v>#N/A</v>
      </c>
      <c r="X548">
        <v>19.77</v>
      </c>
    </row>
    <row r="549" spans="1:24" x14ac:dyDescent="0.55000000000000004">
      <c r="A549" s="5">
        <v>37294</v>
      </c>
      <c r="B549">
        <v>1.74</v>
      </c>
      <c r="C549">
        <v>1.73</v>
      </c>
      <c r="D549">
        <v>1.83</v>
      </c>
      <c r="E549">
        <v>2.2000000000000002</v>
      </c>
      <c r="F549">
        <v>2.99</v>
      </c>
      <c r="G549">
        <v>3.54</v>
      </c>
      <c r="H549">
        <v>4.33</v>
      </c>
      <c r="I549">
        <v>4.7300000000000004</v>
      </c>
      <c r="J549">
        <v>4.93</v>
      </c>
      <c r="K549">
        <v>5.64</v>
      </c>
      <c r="L549">
        <v>5.42</v>
      </c>
      <c r="M549" t="e">
        <v>#N/A</v>
      </c>
      <c r="N549" t="e">
        <v>#N/A</v>
      </c>
      <c r="O549" t="e">
        <v>#N/A</v>
      </c>
      <c r="P549" t="e">
        <v>#N/A</v>
      </c>
      <c r="Q549">
        <v>1.84</v>
      </c>
      <c r="R549">
        <v>1.87</v>
      </c>
      <c r="S549">
        <v>1.9</v>
      </c>
      <c r="T549">
        <v>2.0099999999999998</v>
      </c>
      <c r="U549">
        <v>2.3875000000000002</v>
      </c>
      <c r="V549" t="e">
        <v>#N/A</v>
      </c>
      <c r="W549" t="e">
        <v>#N/A</v>
      </c>
      <c r="X549">
        <v>19.75</v>
      </c>
    </row>
    <row r="550" spans="1:24" x14ac:dyDescent="0.55000000000000004">
      <c r="A550" s="5">
        <v>37295</v>
      </c>
      <c r="B550">
        <v>1.69</v>
      </c>
      <c r="C550">
        <v>1.73</v>
      </c>
      <c r="D550">
        <v>1.82</v>
      </c>
      <c r="E550">
        <v>2.16</v>
      </c>
      <c r="F550">
        <v>2.95</v>
      </c>
      <c r="G550">
        <v>3.48</v>
      </c>
      <c r="H550">
        <v>4.28</v>
      </c>
      <c r="I550">
        <v>4.6900000000000004</v>
      </c>
      <c r="J550">
        <v>4.9000000000000004</v>
      </c>
      <c r="K550">
        <v>5.6</v>
      </c>
      <c r="L550">
        <v>5.39</v>
      </c>
      <c r="M550" t="e">
        <v>#N/A</v>
      </c>
      <c r="N550" t="e">
        <v>#N/A</v>
      </c>
      <c r="O550" t="e">
        <v>#N/A</v>
      </c>
      <c r="P550" t="e">
        <v>#N/A</v>
      </c>
      <c r="Q550">
        <v>1.84</v>
      </c>
      <c r="R550">
        <v>1.87</v>
      </c>
      <c r="S550">
        <v>1.9</v>
      </c>
      <c r="T550">
        <v>2.0212500000000002</v>
      </c>
      <c r="U550">
        <v>2.4187500000000002</v>
      </c>
      <c r="V550" t="e">
        <v>#N/A</v>
      </c>
      <c r="W550" t="e">
        <v>#N/A</v>
      </c>
      <c r="X550">
        <v>20.25</v>
      </c>
    </row>
    <row r="551" spans="1:24" x14ac:dyDescent="0.55000000000000004">
      <c r="A551" s="5">
        <v>37298</v>
      </c>
      <c r="B551">
        <v>1.76</v>
      </c>
      <c r="C551">
        <v>1.75</v>
      </c>
      <c r="D551">
        <v>1.86</v>
      </c>
      <c r="E551">
        <v>2.21</v>
      </c>
      <c r="F551">
        <v>2.95</v>
      </c>
      <c r="G551">
        <v>3.49</v>
      </c>
      <c r="H551">
        <v>4.29</v>
      </c>
      <c r="I551">
        <v>4.7</v>
      </c>
      <c r="J551">
        <v>4.91</v>
      </c>
      <c r="K551">
        <v>5.63</v>
      </c>
      <c r="L551">
        <v>5.41</v>
      </c>
      <c r="M551" t="e">
        <v>#N/A</v>
      </c>
      <c r="N551" t="e">
        <v>#N/A</v>
      </c>
      <c r="O551" t="e">
        <v>#N/A</v>
      </c>
      <c r="P551" t="e">
        <v>#N/A</v>
      </c>
      <c r="Q551">
        <v>1.8374999999999999</v>
      </c>
      <c r="R551">
        <v>1.86375</v>
      </c>
      <c r="S551">
        <v>1.8925000000000001</v>
      </c>
      <c r="T551">
        <v>2.0037500000000001</v>
      </c>
      <c r="U551">
        <v>2.39</v>
      </c>
      <c r="V551" t="e">
        <v>#N/A</v>
      </c>
      <c r="W551" t="e">
        <v>#N/A</v>
      </c>
      <c r="X551">
        <v>21.29</v>
      </c>
    </row>
    <row r="552" spans="1:24" x14ac:dyDescent="0.55000000000000004">
      <c r="A552" s="5">
        <v>37299</v>
      </c>
      <c r="B552">
        <v>1.72</v>
      </c>
      <c r="C552">
        <v>1.75</v>
      </c>
      <c r="D552">
        <v>1.87</v>
      </c>
      <c r="E552">
        <v>2.2599999999999998</v>
      </c>
      <c r="F552">
        <v>3.04</v>
      </c>
      <c r="G552">
        <v>3.58</v>
      </c>
      <c r="H552">
        <v>4.3600000000000003</v>
      </c>
      <c r="I552">
        <v>4.76</v>
      </c>
      <c r="J552">
        <v>4.97</v>
      </c>
      <c r="K552">
        <v>5.69</v>
      </c>
      <c r="L552">
        <v>5.45</v>
      </c>
      <c r="M552" t="e">
        <v>#N/A</v>
      </c>
      <c r="N552" t="e">
        <v>#N/A</v>
      </c>
      <c r="O552" t="e">
        <v>#N/A</v>
      </c>
      <c r="P552" t="e">
        <v>#N/A</v>
      </c>
      <c r="Q552">
        <v>1.84</v>
      </c>
      <c r="R552">
        <v>1.86</v>
      </c>
      <c r="S552">
        <v>1.89</v>
      </c>
      <c r="T552">
        <v>2</v>
      </c>
      <c r="U552">
        <v>2.3824999999999998</v>
      </c>
      <c r="V552" t="e">
        <v>#N/A</v>
      </c>
      <c r="W552" t="e">
        <v>#N/A</v>
      </c>
      <c r="X552">
        <v>20.76</v>
      </c>
    </row>
    <row r="553" spans="1:24" x14ac:dyDescent="0.55000000000000004">
      <c r="A553" s="5">
        <v>37300</v>
      </c>
      <c r="B553">
        <v>1.75</v>
      </c>
      <c r="C553">
        <v>1.76</v>
      </c>
      <c r="D553">
        <v>1.87</v>
      </c>
      <c r="E553">
        <v>2.27</v>
      </c>
      <c r="F553">
        <v>3.09</v>
      </c>
      <c r="G553">
        <v>3.63</v>
      </c>
      <c r="H553">
        <v>4.4000000000000004</v>
      </c>
      <c r="I553">
        <v>4.8</v>
      </c>
      <c r="J553">
        <v>5.01</v>
      </c>
      <c r="K553">
        <v>5.72</v>
      </c>
      <c r="L553">
        <v>5.47</v>
      </c>
      <c r="M553" t="e">
        <v>#N/A</v>
      </c>
      <c r="N553" t="e">
        <v>#N/A</v>
      </c>
      <c r="O553" t="e">
        <v>#N/A</v>
      </c>
      <c r="P553" t="e">
        <v>#N/A</v>
      </c>
      <c r="Q553">
        <v>1.8474999999999999</v>
      </c>
      <c r="R553">
        <v>1.8712500000000001</v>
      </c>
      <c r="S553">
        <v>1.9</v>
      </c>
      <c r="T553">
        <v>2.0274999999999999</v>
      </c>
      <c r="U553">
        <v>2.4500000000000002</v>
      </c>
      <c r="V553" t="e">
        <v>#N/A</v>
      </c>
      <c r="W553" t="e">
        <v>#N/A</v>
      </c>
      <c r="X553">
        <v>21.19</v>
      </c>
    </row>
    <row r="554" spans="1:24" x14ac:dyDescent="0.55000000000000004">
      <c r="A554" s="5">
        <v>37301</v>
      </c>
      <c r="B554">
        <v>1.81</v>
      </c>
      <c r="C554">
        <v>1.75</v>
      </c>
      <c r="D554">
        <v>1.86</v>
      </c>
      <c r="E554">
        <v>2.2599999999999998</v>
      </c>
      <c r="F554">
        <v>3.07</v>
      </c>
      <c r="G554">
        <v>3.59</v>
      </c>
      <c r="H554">
        <v>4.3499999999999996</v>
      </c>
      <c r="I554">
        <v>4.76</v>
      </c>
      <c r="J554">
        <v>4.95</v>
      </c>
      <c r="K554">
        <v>5.64</v>
      </c>
      <c r="L554">
        <v>5.42</v>
      </c>
      <c r="M554" t="e">
        <v>#N/A</v>
      </c>
      <c r="N554" t="e">
        <v>#N/A</v>
      </c>
      <c r="O554" t="e">
        <v>#N/A</v>
      </c>
      <c r="P554" t="e">
        <v>#N/A</v>
      </c>
      <c r="Q554">
        <v>1.85</v>
      </c>
      <c r="R554">
        <v>1.8812500000000001</v>
      </c>
      <c r="S554">
        <v>1.91</v>
      </c>
      <c r="T554">
        <v>2.0550000000000002</v>
      </c>
      <c r="U554">
        <v>2.4950000000000001</v>
      </c>
      <c r="V554" t="e">
        <v>#N/A</v>
      </c>
      <c r="W554" t="e">
        <v>#N/A</v>
      </c>
      <c r="X554">
        <v>21.19</v>
      </c>
    </row>
    <row r="555" spans="1:24" x14ac:dyDescent="0.55000000000000004">
      <c r="A555" s="5">
        <v>37302</v>
      </c>
      <c r="B555">
        <v>1.73</v>
      </c>
      <c r="C555">
        <v>1.74</v>
      </c>
      <c r="D555">
        <v>1.84</v>
      </c>
      <c r="E555">
        <v>2.2000000000000002</v>
      </c>
      <c r="F555">
        <v>2.97</v>
      </c>
      <c r="G555">
        <v>3.5</v>
      </c>
      <c r="H555">
        <v>4.2699999999999996</v>
      </c>
      <c r="I555">
        <v>4.66</v>
      </c>
      <c r="J555">
        <v>4.8600000000000003</v>
      </c>
      <c r="K555">
        <v>5.58</v>
      </c>
      <c r="L555">
        <v>5.37</v>
      </c>
      <c r="M555" t="e">
        <v>#N/A</v>
      </c>
      <c r="N555" t="e">
        <v>#N/A</v>
      </c>
      <c r="O555" t="e">
        <v>#N/A</v>
      </c>
      <c r="P555" t="e">
        <v>#N/A</v>
      </c>
      <c r="Q555">
        <v>1.85</v>
      </c>
      <c r="R555">
        <v>1.88</v>
      </c>
      <c r="S555">
        <v>1.91</v>
      </c>
      <c r="T555">
        <v>2.06</v>
      </c>
      <c r="U555">
        <v>2.4925000000000002</v>
      </c>
      <c r="V555" t="e">
        <v>#N/A</v>
      </c>
      <c r="W555" t="e">
        <v>#N/A</v>
      </c>
      <c r="X555">
        <v>21.47</v>
      </c>
    </row>
    <row r="556" spans="1:24" x14ac:dyDescent="0.55000000000000004">
      <c r="A556" s="5">
        <v>37305</v>
      </c>
      <c r="B556">
        <v>1.73</v>
      </c>
      <c r="C556" t="e">
        <v>#N/A</v>
      </c>
      <c r="D556" t="e">
        <v>#N/A</v>
      </c>
      <c r="E556" t="e">
        <v>#N/A</v>
      </c>
      <c r="F556" t="e">
        <v>#N/A</v>
      </c>
      <c r="G556" t="e">
        <v>#N/A</v>
      </c>
      <c r="H556" t="e">
        <v>#N/A</v>
      </c>
      <c r="I556" t="e">
        <v>#N/A</v>
      </c>
      <c r="J556" t="e">
        <v>#N/A</v>
      </c>
      <c r="K556" t="e">
        <v>#N/A</v>
      </c>
      <c r="L556" t="e">
        <v>#N/A</v>
      </c>
      <c r="M556" t="e">
        <v>#N/A</v>
      </c>
      <c r="N556" t="e">
        <v>#N/A</v>
      </c>
      <c r="O556" t="e">
        <v>#N/A</v>
      </c>
      <c r="P556" t="e">
        <v>#N/A</v>
      </c>
      <c r="Q556">
        <v>1.85</v>
      </c>
      <c r="R556">
        <v>1.8812500000000001</v>
      </c>
      <c r="S556">
        <v>1.9037500000000001</v>
      </c>
      <c r="T556">
        <v>2.0318800000000001</v>
      </c>
      <c r="U556">
        <v>2.43188</v>
      </c>
      <c r="V556" t="e">
        <v>#N/A</v>
      </c>
      <c r="W556" t="e">
        <v>#N/A</v>
      </c>
      <c r="X556" t="e">
        <v>#N/A</v>
      </c>
    </row>
    <row r="557" spans="1:24" x14ac:dyDescent="0.55000000000000004">
      <c r="A557" s="5">
        <v>37306</v>
      </c>
      <c r="B557">
        <v>1.77</v>
      </c>
      <c r="C557">
        <v>1.76</v>
      </c>
      <c r="D557">
        <v>1.87</v>
      </c>
      <c r="E557">
        <v>2.23</v>
      </c>
      <c r="F557">
        <v>2.98</v>
      </c>
      <c r="G557">
        <v>3.52</v>
      </c>
      <c r="H557">
        <v>4.28</v>
      </c>
      <c r="I557">
        <v>4.71</v>
      </c>
      <c r="J557">
        <v>4.88</v>
      </c>
      <c r="K557">
        <v>5.61</v>
      </c>
      <c r="L557" t="e">
        <v>#N/A</v>
      </c>
      <c r="M557" t="e">
        <v>#N/A</v>
      </c>
      <c r="N557" t="e">
        <v>#N/A</v>
      </c>
      <c r="O557" t="e">
        <v>#N/A</v>
      </c>
      <c r="P557" t="e">
        <v>#N/A</v>
      </c>
      <c r="Q557">
        <v>1.85</v>
      </c>
      <c r="R557">
        <v>1.88</v>
      </c>
      <c r="S557">
        <v>1.9012500000000001</v>
      </c>
      <c r="T557">
        <v>2.0299999999999998</v>
      </c>
      <c r="U557">
        <v>2.4300000000000002</v>
      </c>
      <c r="V557" t="e">
        <v>#N/A</v>
      </c>
      <c r="W557" t="e">
        <v>#N/A</v>
      </c>
      <c r="X557">
        <v>20.77</v>
      </c>
    </row>
    <row r="558" spans="1:24" x14ac:dyDescent="0.55000000000000004">
      <c r="A558" s="5">
        <v>37307</v>
      </c>
      <c r="B558">
        <v>1.76</v>
      </c>
      <c r="C558">
        <v>1.76</v>
      </c>
      <c r="D558">
        <v>1.87</v>
      </c>
      <c r="E558">
        <v>2.2400000000000002</v>
      </c>
      <c r="F558">
        <v>3</v>
      </c>
      <c r="G558">
        <v>3.53</v>
      </c>
      <c r="H558">
        <v>4.28</v>
      </c>
      <c r="I558">
        <v>4.71</v>
      </c>
      <c r="J558">
        <v>4.88</v>
      </c>
      <c r="K558">
        <v>5.6</v>
      </c>
      <c r="L558" t="e">
        <v>#N/A</v>
      </c>
      <c r="M558" t="e">
        <v>#N/A</v>
      </c>
      <c r="N558" t="e">
        <v>#N/A</v>
      </c>
      <c r="O558" t="e">
        <v>#N/A</v>
      </c>
      <c r="P558" t="e">
        <v>#N/A</v>
      </c>
      <c r="Q558">
        <v>1.85</v>
      </c>
      <c r="R558">
        <v>1.88</v>
      </c>
      <c r="S558">
        <v>1.9025000000000001</v>
      </c>
      <c r="T558">
        <v>2.04</v>
      </c>
      <c r="U558">
        <v>2.44</v>
      </c>
      <c r="V558" t="e">
        <v>#N/A</v>
      </c>
      <c r="W558" t="e">
        <v>#N/A</v>
      </c>
      <c r="X558">
        <v>20.309999999999999</v>
      </c>
    </row>
    <row r="559" spans="1:24" x14ac:dyDescent="0.55000000000000004">
      <c r="A559" s="5">
        <v>37308</v>
      </c>
      <c r="B559">
        <v>1.77</v>
      </c>
      <c r="C559">
        <v>1.76</v>
      </c>
      <c r="D559">
        <v>1.87</v>
      </c>
      <c r="E559">
        <v>2.25</v>
      </c>
      <c r="F559">
        <v>3</v>
      </c>
      <c r="G559">
        <v>3.52</v>
      </c>
      <c r="H559">
        <v>4.2699999999999996</v>
      </c>
      <c r="I559">
        <v>4.72</v>
      </c>
      <c r="J559">
        <v>4.88</v>
      </c>
      <c r="K559">
        <v>5.58</v>
      </c>
      <c r="L559" t="e">
        <v>#N/A</v>
      </c>
      <c r="M559" t="e">
        <v>#N/A</v>
      </c>
      <c r="N559" t="e">
        <v>#N/A</v>
      </c>
      <c r="O559" t="e">
        <v>#N/A</v>
      </c>
      <c r="P559" t="e">
        <v>#N/A</v>
      </c>
      <c r="Q559">
        <v>1.85</v>
      </c>
      <c r="R559">
        <v>1.8825000000000001</v>
      </c>
      <c r="S559">
        <v>1.91</v>
      </c>
      <c r="T559">
        <v>2.0499999999999998</v>
      </c>
      <c r="U559">
        <v>2.46</v>
      </c>
      <c r="V559" t="e">
        <v>#N/A</v>
      </c>
      <c r="W559" t="e">
        <v>#N/A</v>
      </c>
      <c r="X559">
        <v>20.81</v>
      </c>
    </row>
    <row r="560" spans="1:24" x14ac:dyDescent="0.55000000000000004">
      <c r="A560" s="5">
        <v>37309</v>
      </c>
      <c r="B560">
        <v>1.71</v>
      </c>
      <c r="C560">
        <v>1.76</v>
      </c>
      <c r="D560">
        <v>1.86</v>
      </c>
      <c r="E560">
        <v>2.2200000000000002</v>
      </c>
      <c r="F560">
        <v>2.97</v>
      </c>
      <c r="G560">
        <v>3.48</v>
      </c>
      <c r="H560">
        <v>4.2300000000000004</v>
      </c>
      <c r="I560">
        <v>4.67</v>
      </c>
      <c r="J560">
        <v>4.84</v>
      </c>
      <c r="K560">
        <v>5.55</v>
      </c>
      <c r="L560" t="e">
        <v>#N/A</v>
      </c>
      <c r="M560" t="e">
        <v>#N/A</v>
      </c>
      <c r="N560" t="e">
        <v>#N/A</v>
      </c>
      <c r="O560" t="e">
        <v>#N/A</v>
      </c>
      <c r="P560" t="e">
        <v>#N/A</v>
      </c>
      <c r="Q560">
        <v>1.85</v>
      </c>
      <c r="R560">
        <v>1.88</v>
      </c>
      <c r="S560">
        <v>1.9012500000000001</v>
      </c>
      <c r="T560">
        <v>2.0350000000000001</v>
      </c>
      <c r="U560">
        <v>2.4300000000000002</v>
      </c>
      <c r="V560" t="e">
        <v>#N/A</v>
      </c>
      <c r="W560" t="e">
        <v>#N/A</v>
      </c>
      <c r="X560">
        <v>20.92</v>
      </c>
    </row>
    <row r="561" spans="1:24" x14ac:dyDescent="0.55000000000000004">
      <c r="A561" s="5">
        <v>37312</v>
      </c>
      <c r="B561">
        <v>1.8</v>
      </c>
      <c r="C561">
        <v>1.77</v>
      </c>
      <c r="D561">
        <v>1.89</v>
      </c>
      <c r="E561">
        <v>2.2599999999999998</v>
      </c>
      <c r="F561">
        <v>3.01</v>
      </c>
      <c r="G561">
        <v>3.53</v>
      </c>
      <c r="H561">
        <v>4.26</v>
      </c>
      <c r="I561">
        <v>4.6900000000000004</v>
      </c>
      <c r="J561">
        <v>4.8600000000000003</v>
      </c>
      <c r="K561">
        <v>5.56</v>
      </c>
      <c r="L561" t="e">
        <v>#N/A</v>
      </c>
      <c r="M561" t="e">
        <v>#N/A</v>
      </c>
      <c r="N561" t="e">
        <v>#N/A</v>
      </c>
      <c r="O561" t="e">
        <v>#N/A</v>
      </c>
      <c r="P561" t="e">
        <v>#N/A</v>
      </c>
      <c r="Q561">
        <v>1.85</v>
      </c>
      <c r="R561">
        <v>1.88</v>
      </c>
      <c r="S561">
        <v>1.9012500000000001</v>
      </c>
      <c r="T561">
        <v>2.04</v>
      </c>
      <c r="U561">
        <v>2.44</v>
      </c>
      <c r="V561" t="e">
        <v>#N/A</v>
      </c>
      <c r="W561" t="e">
        <v>#N/A</v>
      </c>
      <c r="X561">
        <v>20.239999999999998</v>
      </c>
    </row>
    <row r="562" spans="1:24" x14ac:dyDescent="0.55000000000000004">
      <c r="A562" s="5">
        <v>37313</v>
      </c>
      <c r="B562">
        <v>1.77</v>
      </c>
      <c r="C562">
        <v>1.77</v>
      </c>
      <c r="D562">
        <v>1.91</v>
      </c>
      <c r="E562">
        <v>2.31</v>
      </c>
      <c r="F562">
        <v>3.08</v>
      </c>
      <c r="G562">
        <v>3.61</v>
      </c>
      <c r="H562">
        <v>4.33</v>
      </c>
      <c r="I562">
        <v>4.7699999999999996</v>
      </c>
      <c r="J562">
        <v>4.93</v>
      </c>
      <c r="K562">
        <v>5.63</v>
      </c>
      <c r="L562" t="e">
        <v>#N/A</v>
      </c>
      <c r="M562" t="e">
        <v>#N/A</v>
      </c>
      <c r="N562" t="e">
        <v>#N/A</v>
      </c>
      <c r="O562" t="e">
        <v>#N/A</v>
      </c>
      <c r="P562" t="e">
        <v>#N/A</v>
      </c>
      <c r="Q562">
        <v>1.85</v>
      </c>
      <c r="R562">
        <v>1.8812500000000001</v>
      </c>
      <c r="S562">
        <v>1.9012500000000001</v>
      </c>
      <c r="T562">
        <v>2.0499999999999998</v>
      </c>
      <c r="U562">
        <v>2.4624999999999999</v>
      </c>
      <c r="V562" t="e">
        <v>#N/A</v>
      </c>
      <c r="W562" t="e">
        <v>#N/A</v>
      </c>
      <c r="X562">
        <v>21.37</v>
      </c>
    </row>
    <row r="563" spans="1:24" x14ac:dyDescent="0.55000000000000004">
      <c r="A563" s="5">
        <v>37314</v>
      </c>
      <c r="B563">
        <v>1.76</v>
      </c>
      <c r="C563">
        <v>1.77</v>
      </c>
      <c r="D563">
        <v>1.88</v>
      </c>
      <c r="E563">
        <v>2.27</v>
      </c>
      <c r="F563">
        <v>3.09</v>
      </c>
      <c r="G563">
        <v>3.56</v>
      </c>
      <c r="H563">
        <v>4.22</v>
      </c>
      <c r="I563">
        <v>4.67</v>
      </c>
      <c r="J563">
        <v>4.84</v>
      </c>
      <c r="K563">
        <v>5.56</v>
      </c>
      <c r="L563" t="e">
        <v>#N/A</v>
      </c>
      <c r="M563" t="e">
        <v>#N/A</v>
      </c>
      <c r="N563" t="e">
        <v>#N/A</v>
      </c>
      <c r="O563" t="e">
        <v>#N/A</v>
      </c>
      <c r="P563" t="e">
        <v>#N/A</v>
      </c>
      <c r="Q563">
        <v>1.87</v>
      </c>
      <c r="R563">
        <v>1.8912500000000001</v>
      </c>
      <c r="S563">
        <v>1.9112499999999999</v>
      </c>
      <c r="T563">
        <v>2.06</v>
      </c>
      <c r="U563">
        <v>2.4900000000000002</v>
      </c>
      <c r="V563" t="e">
        <v>#N/A</v>
      </c>
      <c r="W563" t="e">
        <v>#N/A</v>
      </c>
      <c r="X563">
        <v>21.4</v>
      </c>
    </row>
    <row r="564" spans="1:24" x14ac:dyDescent="0.55000000000000004">
      <c r="A564" s="5">
        <v>37315</v>
      </c>
      <c r="B564">
        <v>1.83</v>
      </c>
      <c r="C564">
        <v>1.79</v>
      </c>
      <c r="D564">
        <v>1.87</v>
      </c>
      <c r="E564">
        <v>2.25</v>
      </c>
      <c r="F564">
        <v>3.06</v>
      </c>
      <c r="G564">
        <v>3.64</v>
      </c>
      <c r="H564">
        <v>4.2699999999999996</v>
      </c>
      <c r="I564">
        <v>4.7</v>
      </c>
      <c r="J564">
        <v>4.88</v>
      </c>
      <c r="K564">
        <v>5.61</v>
      </c>
      <c r="L564" t="e">
        <v>#N/A</v>
      </c>
      <c r="M564" t="e">
        <v>#N/A</v>
      </c>
      <c r="N564" t="e">
        <v>#N/A</v>
      </c>
      <c r="O564" t="e">
        <v>#N/A</v>
      </c>
      <c r="P564" t="e">
        <v>#N/A</v>
      </c>
      <c r="Q564">
        <v>1.87</v>
      </c>
      <c r="R564">
        <v>1.8875</v>
      </c>
      <c r="S564">
        <v>1.9</v>
      </c>
      <c r="T564">
        <v>2.0299999999999998</v>
      </c>
      <c r="U564">
        <v>2.4300000000000002</v>
      </c>
      <c r="V564" t="e">
        <v>#N/A</v>
      </c>
      <c r="W564" t="e">
        <v>#N/A</v>
      </c>
      <c r="X564">
        <v>21.78</v>
      </c>
    </row>
    <row r="565" spans="1:24" x14ac:dyDescent="0.55000000000000004">
      <c r="A565" s="5">
        <v>37316</v>
      </c>
      <c r="B565">
        <v>1.78</v>
      </c>
      <c r="C565">
        <v>1.77</v>
      </c>
      <c r="D565">
        <v>1.91</v>
      </c>
      <c r="E565">
        <v>2.33</v>
      </c>
      <c r="F565">
        <v>3.18</v>
      </c>
      <c r="G565">
        <v>3.73</v>
      </c>
      <c r="H565">
        <v>4.43</v>
      </c>
      <c r="I565">
        <v>4.82</v>
      </c>
      <c r="J565">
        <v>4.9800000000000004</v>
      </c>
      <c r="K565">
        <v>5.7</v>
      </c>
      <c r="L565" t="e">
        <v>#N/A</v>
      </c>
      <c r="M565" t="e">
        <v>#N/A</v>
      </c>
      <c r="N565" t="e">
        <v>#N/A</v>
      </c>
      <c r="O565" t="e">
        <v>#N/A</v>
      </c>
      <c r="P565" t="e">
        <v>#N/A</v>
      </c>
      <c r="Q565">
        <v>1.87</v>
      </c>
      <c r="R565">
        <v>1.89</v>
      </c>
      <c r="S565">
        <v>1.9012500000000001</v>
      </c>
      <c r="T565">
        <v>2.04</v>
      </c>
      <c r="U565">
        <v>2.48</v>
      </c>
      <c r="V565" t="e">
        <v>#N/A</v>
      </c>
      <c r="W565" t="e">
        <v>#N/A</v>
      </c>
      <c r="X565">
        <v>22.37</v>
      </c>
    </row>
    <row r="566" spans="1:24" x14ac:dyDescent="0.55000000000000004">
      <c r="A566" s="5">
        <v>37319</v>
      </c>
      <c r="B566">
        <v>1.68</v>
      </c>
      <c r="C566">
        <v>1.81</v>
      </c>
      <c r="D566">
        <v>1.94</v>
      </c>
      <c r="E566">
        <v>2.36</v>
      </c>
      <c r="F566">
        <v>3.24</v>
      </c>
      <c r="G566">
        <v>3.75</v>
      </c>
      <c r="H566">
        <v>4.43</v>
      </c>
      <c r="I566">
        <v>4.8600000000000003</v>
      </c>
      <c r="J566">
        <v>5.0199999999999996</v>
      </c>
      <c r="K566">
        <v>5.71</v>
      </c>
      <c r="L566" t="e">
        <v>#N/A</v>
      </c>
      <c r="M566" t="e">
        <v>#N/A</v>
      </c>
      <c r="N566" t="e">
        <v>#N/A</v>
      </c>
      <c r="O566" t="e">
        <v>#N/A</v>
      </c>
      <c r="P566" t="e">
        <v>#N/A</v>
      </c>
      <c r="Q566">
        <v>1.88</v>
      </c>
      <c r="R566">
        <v>1.90188</v>
      </c>
      <c r="S566">
        <v>1.92</v>
      </c>
      <c r="T566">
        <v>2.09063</v>
      </c>
      <c r="U566">
        <v>2.5924999999999998</v>
      </c>
      <c r="V566" t="e">
        <v>#N/A</v>
      </c>
      <c r="W566" t="e">
        <v>#N/A</v>
      </c>
      <c r="X566">
        <v>22.55</v>
      </c>
    </row>
    <row r="567" spans="1:24" x14ac:dyDescent="0.55000000000000004">
      <c r="A567" s="5">
        <v>37320</v>
      </c>
      <c r="B567">
        <v>1.63</v>
      </c>
      <c r="C567">
        <v>1.8</v>
      </c>
      <c r="D567">
        <v>1.93</v>
      </c>
      <c r="E567">
        <v>2.36</v>
      </c>
      <c r="F567">
        <v>3.25</v>
      </c>
      <c r="G567">
        <v>3.77</v>
      </c>
      <c r="H567">
        <v>4.4400000000000004</v>
      </c>
      <c r="I567">
        <v>4.8600000000000003</v>
      </c>
      <c r="J567">
        <v>5.0199999999999996</v>
      </c>
      <c r="K567">
        <v>5.7</v>
      </c>
      <c r="L567" t="e">
        <v>#N/A</v>
      </c>
      <c r="M567" t="e">
        <v>#N/A</v>
      </c>
      <c r="N567" t="e">
        <v>#N/A</v>
      </c>
      <c r="O567" t="e">
        <v>#N/A</v>
      </c>
      <c r="P567" t="e">
        <v>#N/A</v>
      </c>
      <c r="Q567">
        <v>1.88</v>
      </c>
      <c r="R567">
        <v>1.9</v>
      </c>
      <c r="S567">
        <v>1.92</v>
      </c>
      <c r="T567">
        <v>2.09</v>
      </c>
      <c r="U567">
        <v>2.59</v>
      </c>
      <c r="V567" t="e">
        <v>#N/A</v>
      </c>
      <c r="W567" t="e">
        <v>#N/A</v>
      </c>
      <c r="X567">
        <v>23.18</v>
      </c>
    </row>
    <row r="568" spans="1:24" x14ac:dyDescent="0.55000000000000004">
      <c r="A568" s="5">
        <v>37321</v>
      </c>
      <c r="B568">
        <v>1.71</v>
      </c>
      <c r="C568">
        <v>1.78</v>
      </c>
      <c r="D568">
        <v>1.92</v>
      </c>
      <c r="E568">
        <v>2.34</v>
      </c>
      <c r="F568">
        <v>3.26</v>
      </c>
      <c r="G568">
        <v>3.77</v>
      </c>
      <c r="H568">
        <v>4.45</v>
      </c>
      <c r="I568">
        <v>4.8899999999999997</v>
      </c>
      <c r="J568">
        <v>5.0599999999999996</v>
      </c>
      <c r="K568">
        <v>5.74</v>
      </c>
      <c r="L568" t="e">
        <v>#N/A</v>
      </c>
      <c r="M568" t="e">
        <v>#N/A</v>
      </c>
      <c r="N568" t="e">
        <v>#N/A</v>
      </c>
      <c r="O568" t="e">
        <v>#N/A</v>
      </c>
      <c r="P568" t="e">
        <v>#N/A</v>
      </c>
      <c r="Q568">
        <v>1.88</v>
      </c>
      <c r="R568">
        <v>1.9</v>
      </c>
      <c r="S568">
        <v>1.92</v>
      </c>
      <c r="T568">
        <v>2.09</v>
      </c>
      <c r="U568">
        <v>2.6</v>
      </c>
      <c r="V568" t="e">
        <v>#N/A</v>
      </c>
      <c r="W568" t="e">
        <v>#N/A</v>
      </c>
      <c r="X568">
        <v>23.32</v>
      </c>
    </row>
    <row r="569" spans="1:24" x14ac:dyDescent="0.55000000000000004">
      <c r="A569" s="5">
        <v>37322</v>
      </c>
      <c r="B569">
        <v>1.77</v>
      </c>
      <c r="C569">
        <v>1.78</v>
      </c>
      <c r="D569">
        <v>1.96</v>
      </c>
      <c r="E569">
        <v>2.4300000000000002</v>
      </c>
      <c r="F569">
        <v>3.36</v>
      </c>
      <c r="G569">
        <v>3.95</v>
      </c>
      <c r="H569">
        <v>4.6500000000000004</v>
      </c>
      <c r="I569">
        <v>5.07</v>
      </c>
      <c r="J569">
        <v>5.22</v>
      </c>
      <c r="K569">
        <v>5.88</v>
      </c>
      <c r="L569" t="e">
        <v>#N/A</v>
      </c>
      <c r="M569" t="e">
        <v>#N/A</v>
      </c>
      <c r="N569" t="e">
        <v>#N/A</v>
      </c>
      <c r="O569" t="e">
        <v>#N/A</v>
      </c>
      <c r="P569" t="e">
        <v>#N/A</v>
      </c>
      <c r="Q569">
        <v>1.88</v>
      </c>
      <c r="R569">
        <v>1.9</v>
      </c>
      <c r="S569">
        <v>1.9212499999999999</v>
      </c>
      <c r="T569">
        <v>2.1</v>
      </c>
      <c r="U569">
        <v>2.63375</v>
      </c>
      <c r="V569" t="e">
        <v>#N/A</v>
      </c>
      <c r="W569" t="e">
        <v>#N/A</v>
      </c>
      <c r="X569">
        <v>23.62</v>
      </c>
    </row>
    <row r="570" spans="1:24" x14ac:dyDescent="0.55000000000000004">
      <c r="A570" s="5">
        <v>37323</v>
      </c>
      <c r="B570">
        <v>1.69</v>
      </c>
      <c r="C570">
        <v>1.81</v>
      </c>
      <c r="D570">
        <v>2.0499999999999998</v>
      </c>
      <c r="E570">
        <v>2.57</v>
      </c>
      <c r="F570">
        <v>3.6</v>
      </c>
      <c r="G570">
        <v>4.21</v>
      </c>
      <c r="H570">
        <v>4.7699999999999996</v>
      </c>
      <c r="I570">
        <v>5.17</v>
      </c>
      <c r="J570">
        <v>5.33</v>
      </c>
      <c r="K570">
        <v>5.95</v>
      </c>
      <c r="L570" t="e">
        <v>#N/A</v>
      </c>
      <c r="M570" t="e">
        <v>#N/A</v>
      </c>
      <c r="N570" t="e">
        <v>#N/A</v>
      </c>
      <c r="O570" t="e">
        <v>#N/A</v>
      </c>
      <c r="P570" t="e">
        <v>#N/A</v>
      </c>
      <c r="Q570">
        <v>1.9</v>
      </c>
      <c r="R570">
        <v>1.93</v>
      </c>
      <c r="S570">
        <v>1.96</v>
      </c>
      <c r="T570">
        <v>2.1837499999999999</v>
      </c>
      <c r="U570">
        <v>2.7825000000000002</v>
      </c>
      <c r="V570" t="e">
        <v>#N/A</v>
      </c>
      <c r="W570" t="e">
        <v>#N/A</v>
      </c>
      <c r="X570">
        <v>23.87</v>
      </c>
    </row>
    <row r="571" spans="1:24" x14ac:dyDescent="0.55000000000000004">
      <c r="A571" s="5">
        <v>37326</v>
      </c>
      <c r="B571">
        <v>1.75</v>
      </c>
      <c r="C571">
        <v>1.86</v>
      </c>
      <c r="D571">
        <v>2.08</v>
      </c>
      <c r="E571">
        <v>2.59</v>
      </c>
      <c r="F571">
        <v>3.59</v>
      </c>
      <c r="G571">
        <v>4.17</v>
      </c>
      <c r="H571">
        <v>4.7699999999999996</v>
      </c>
      <c r="I571">
        <v>5.18</v>
      </c>
      <c r="J571">
        <v>5.33</v>
      </c>
      <c r="K571">
        <v>5.96</v>
      </c>
      <c r="L571" t="e">
        <v>#N/A</v>
      </c>
      <c r="M571" t="e">
        <v>#N/A</v>
      </c>
      <c r="N571" t="e">
        <v>#N/A</v>
      </c>
      <c r="O571" t="e">
        <v>#N/A</v>
      </c>
      <c r="P571" t="e">
        <v>#N/A</v>
      </c>
      <c r="Q571">
        <v>1.9</v>
      </c>
      <c r="R571">
        <v>1.94</v>
      </c>
      <c r="S571">
        <v>2</v>
      </c>
      <c r="T571">
        <v>2.2293799999999999</v>
      </c>
      <c r="U571">
        <v>2.86</v>
      </c>
      <c r="V571" t="e">
        <v>#N/A</v>
      </c>
      <c r="W571" t="e">
        <v>#N/A</v>
      </c>
      <c r="X571">
        <v>24.36</v>
      </c>
    </row>
    <row r="572" spans="1:24" x14ac:dyDescent="0.55000000000000004">
      <c r="A572" s="5">
        <v>37327</v>
      </c>
      <c r="B572">
        <v>1.68</v>
      </c>
      <c r="C572">
        <v>1.84</v>
      </c>
      <c r="D572">
        <v>2.06</v>
      </c>
      <c r="E572">
        <v>2.57</v>
      </c>
      <c r="F572">
        <v>3.56</v>
      </c>
      <c r="G572">
        <v>4.1399999999999997</v>
      </c>
      <c r="H572">
        <v>4.75</v>
      </c>
      <c r="I572">
        <v>5.17</v>
      </c>
      <c r="J572">
        <v>5.32</v>
      </c>
      <c r="K572">
        <v>5.96</v>
      </c>
      <c r="L572" t="e">
        <v>#N/A</v>
      </c>
      <c r="M572" t="e">
        <v>#N/A</v>
      </c>
      <c r="N572" t="e">
        <v>#N/A</v>
      </c>
      <c r="O572" t="e">
        <v>#N/A</v>
      </c>
      <c r="P572" t="e">
        <v>#N/A</v>
      </c>
      <c r="Q572">
        <v>1.9</v>
      </c>
      <c r="R572">
        <v>1.94</v>
      </c>
      <c r="S572">
        <v>2</v>
      </c>
      <c r="T572">
        <v>2.23</v>
      </c>
      <c r="U572">
        <v>2.8537499999999998</v>
      </c>
      <c r="V572" t="e">
        <v>#N/A</v>
      </c>
      <c r="W572" t="e">
        <v>#N/A</v>
      </c>
      <c r="X572">
        <v>24.55</v>
      </c>
    </row>
    <row r="573" spans="1:24" x14ac:dyDescent="0.55000000000000004">
      <c r="A573" s="5">
        <v>37328</v>
      </c>
      <c r="B573">
        <v>1.73</v>
      </c>
      <c r="C573">
        <v>1.82</v>
      </c>
      <c r="D573">
        <v>2.02</v>
      </c>
      <c r="E573">
        <v>2.52</v>
      </c>
      <c r="F573">
        <v>3.49</v>
      </c>
      <c r="G573">
        <v>4.0599999999999996</v>
      </c>
      <c r="H573">
        <v>4.6900000000000004</v>
      </c>
      <c r="I573">
        <v>5.1100000000000003</v>
      </c>
      <c r="J573">
        <v>5.28</v>
      </c>
      <c r="K573">
        <v>5.95</v>
      </c>
      <c r="L573" t="e">
        <v>#N/A</v>
      </c>
      <c r="M573" t="e">
        <v>#N/A</v>
      </c>
      <c r="N573" t="e">
        <v>#N/A</v>
      </c>
      <c r="O573" t="e">
        <v>#N/A</v>
      </c>
      <c r="P573" t="e">
        <v>#N/A</v>
      </c>
      <c r="Q573">
        <v>1.9</v>
      </c>
      <c r="R573">
        <v>1.94</v>
      </c>
      <c r="S573">
        <v>2</v>
      </c>
      <c r="T573">
        <v>2.2462499999999999</v>
      </c>
      <c r="U573">
        <v>2.88</v>
      </c>
      <c r="V573" t="e">
        <v>#N/A</v>
      </c>
      <c r="W573" t="e">
        <v>#N/A</v>
      </c>
      <c r="X573">
        <v>24.14</v>
      </c>
    </row>
    <row r="574" spans="1:24" x14ac:dyDescent="0.55000000000000004">
      <c r="A574" s="5">
        <v>37329</v>
      </c>
      <c r="B574">
        <v>1.79</v>
      </c>
      <c r="C574">
        <v>1.86</v>
      </c>
      <c r="D574">
        <v>2.06</v>
      </c>
      <c r="E574">
        <v>2.59</v>
      </c>
      <c r="F574">
        <v>3.63</v>
      </c>
      <c r="G574">
        <v>4.2</v>
      </c>
      <c r="H574">
        <v>4.83</v>
      </c>
      <c r="I574">
        <v>5.24</v>
      </c>
      <c r="J574">
        <v>5.4</v>
      </c>
      <c r="K574">
        <v>6.05</v>
      </c>
      <c r="L574" t="e">
        <v>#N/A</v>
      </c>
      <c r="M574" t="e">
        <v>#N/A</v>
      </c>
      <c r="N574" t="e">
        <v>#N/A</v>
      </c>
      <c r="O574" t="e">
        <v>#N/A</v>
      </c>
      <c r="P574" t="e">
        <v>#N/A</v>
      </c>
      <c r="Q574">
        <v>1.9</v>
      </c>
      <c r="R574">
        <v>1.94</v>
      </c>
      <c r="S574">
        <v>1.99</v>
      </c>
      <c r="T574">
        <v>2.21875</v>
      </c>
      <c r="U574">
        <v>2.8075000000000001</v>
      </c>
      <c r="V574" t="e">
        <v>#N/A</v>
      </c>
      <c r="W574" t="e">
        <v>#N/A</v>
      </c>
      <c r="X574">
        <v>24.48</v>
      </c>
    </row>
    <row r="575" spans="1:24" x14ac:dyDescent="0.55000000000000004">
      <c r="A575" s="5">
        <v>37330</v>
      </c>
      <c r="B575">
        <v>1.8</v>
      </c>
      <c r="C575">
        <v>1.86</v>
      </c>
      <c r="D575">
        <v>2.09</v>
      </c>
      <c r="E575">
        <v>2.61</v>
      </c>
      <c r="F575">
        <v>3.63</v>
      </c>
      <c r="G575">
        <v>4.2300000000000004</v>
      </c>
      <c r="H575">
        <v>4.8</v>
      </c>
      <c r="I575">
        <v>5.2</v>
      </c>
      <c r="J575">
        <v>5.35</v>
      </c>
      <c r="K575">
        <v>5.98</v>
      </c>
      <c r="L575" t="e">
        <v>#N/A</v>
      </c>
      <c r="M575" t="e">
        <v>#N/A</v>
      </c>
      <c r="N575" t="e">
        <v>#N/A</v>
      </c>
      <c r="O575" t="e">
        <v>#N/A</v>
      </c>
      <c r="P575" t="e">
        <v>#N/A</v>
      </c>
      <c r="Q575">
        <v>1.9</v>
      </c>
      <c r="R575">
        <v>1.95</v>
      </c>
      <c r="S575">
        <v>2.0099999999999998</v>
      </c>
      <c r="T575">
        <v>2.28125</v>
      </c>
      <c r="U575">
        <v>2.93188</v>
      </c>
      <c r="V575" t="e">
        <v>#N/A</v>
      </c>
      <c r="W575" t="e">
        <v>#N/A</v>
      </c>
      <c r="X575">
        <v>24.47</v>
      </c>
    </row>
    <row r="576" spans="1:24" x14ac:dyDescent="0.55000000000000004">
      <c r="A576" s="5">
        <v>37333</v>
      </c>
      <c r="B576">
        <v>1.71</v>
      </c>
      <c r="C576">
        <v>1.88</v>
      </c>
      <c r="D576">
        <v>2.14</v>
      </c>
      <c r="E576">
        <v>2.65</v>
      </c>
      <c r="F576">
        <v>3.67</v>
      </c>
      <c r="G576">
        <v>4.2699999999999996</v>
      </c>
      <c r="H576">
        <v>4.79</v>
      </c>
      <c r="I576">
        <v>5.17</v>
      </c>
      <c r="J576">
        <v>5.32</v>
      </c>
      <c r="K576">
        <v>5.95</v>
      </c>
      <c r="L576" t="e">
        <v>#N/A</v>
      </c>
      <c r="M576" t="e">
        <v>#N/A</v>
      </c>
      <c r="N576" t="e">
        <v>#N/A</v>
      </c>
      <c r="O576" t="e">
        <v>#N/A</v>
      </c>
      <c r="P576" t="e">
        <v>#N/A</v>
      </c>
      <c r="Q576">
        <v>1.9012500000000001</v>
      </c>
      <c r="R576">
        <v>1.95</v>
      </c>
      <c r="S576">
        <v>2.0099999999999998</v>
      </c>
      <c r="T576">
        <v>2.2799999999999998</v>
      </c>
      <c r="U576">
        <v>2.9187500000000002</v>
      </c>
      <c r="V576" t="e">
        <v>#N/A</v>
      </c>
      <c r="W576" t="e">
        <v>#N/A</v>
      </c>
      <c r="X576">
        <v>25.03</v>
      </c>
    </row>
    <row r="577" spans="1:24" x14ac:dyDescent="0.55000000000000004">
      <c r="A577" s="5">
        <v>37334</v>
      </c>
      <c r="B577">
        <v>1.67</v>
      </c>
      <c r="C577">
        <v>1.85</v>
      </c>
      <c r="D577">
        <v>2.1</v>
      </c>
      <c r="E577">
        <v>2.61</v>
      </c>
      <c r="F577">
        <v>3.64</v>
      </c>
      <c r="G577">
        <v>4.26</v>
      </c>
      <c r="H577">
        <v>4.78</v>
      </c>
      <c r="I577">
        <v>5.18</v>
      </c>
      <c r="J577">
        <v>5.33</v>
      </c>
      <c r="K577">
        <v>5.96</v>
      </c>
      <c r="L577" t="e">
        <v>#N/A</v>
      </c>
      <c r="M577" t="e">
        <v>#N/A</v>
      </c>
      <c r="N577" t="e">
        <v>#N/A</v>
      </c>
      <c r="O577" t="e">
        <v>#N/A</v>
      </c>
      <c r="P577" t="e">
        <v>#N/A</v>
      </c>
      <c r="Q577">
        <v>1.9</v>
      </c>
      <c r="R577">
        <v>1.95</v>
      </c>
      <c r="S577">
        <v>2.0099999999999998</v>
      </c>
      <c r="T577">
        <v>2.2962500000000001</v>
      </c>
      <c r="U577">
        <v>2.92875</v>
      </c>
      <c r="V577" t="e">
        <v>#N/A</v>
      </c>
      <c r="W577" t="e">
        <v>#N/A</v>
      </c>
      <c r="X577">
        <v>25.02</v>
      </c>
    </row>
    <row r="578" spans="1:24" x14ac:dyDescent="0.55000000000000004">
      <c r="A578" s="5">
        <v>37335</v>
      </c>
      <c r="B578">
        <v>1.78</v>
      </c>
      <c r="C578">
        <v>1.84</v>
      </c>
      <c r="D578">
        <v>2.12</v>
      </c>
      <c r="E578">
        <v>2.66</v>
      </c>
      <c r="F578">
        <v>3.71</v>
      </c>
      <c r="G578">
        <v>4.3</v>
      </c>
      <c r="H578">
        <v>4.87</v>
      </c>
      <c r="I578">
        <v>5.25</v>
      </c>
      <c r="J578">
        <v>5.4</v>
      </c>
      <c r="K578">
        <v>6.04</v>
      </c>
      <c r="L578" t="e">
        <v>#N/A</v>
      </c>
      <c r="M578" t="e">
        <v>#N/A</v>
      </c>
      <c r="N578" t="e">
        <v>#N/A</v>
      </c>
      <c r="O578" t="e">
        <v>#N/A</v>
      </c>
      <c r="P578" t="e">
        <v>#N/A</v>
      </c>
      <c r="Q578">
        <v>1.9</v>
      </c>
      <c r="R578">
        <v>1.94</v>
      </c>
      <c r="S578">
        <v>1.9937499999999999</v>
      </c>
      <c r="T578">
        <v>2.25</v>
      </c>
      <c r="U578">
        <v>2.89</v>
      </c>
      <c r="V578" t="e">
        <v>#N/A</v>
      </c>
      <c r="W578" t="e">
        <v>#N/A</v>
      </c>
      <c r="X578">
        <v>24.92</v>
      </c>
    </row>
    <row r="579" spans="1:24" x14ac:dyDescent="0.55000000000000004">
      <c r="A579" s="5">
        <v>37336</v>
      </c>
      <c r="B579">
        <v>1.74</v>
      </c>
      <c r="C579">
        <v>1.84</v>
      </c>
      <c r="D579">
        <v>2.12</v>
      </c>
      <c r="E579">
        <v>2.66</v>
      </c>
      <c r="F579">
        <v>3.73</v>
      </c>
      <c r="G579">
        <v>4.3899999999999997</v>
      </c>
      <c r="H579">
        <v>4.88</v>
      </c>
      <c r="I579">
        <v>5.26</v>
      </c>
      <c r="J579">
        <v>5.39</v>
      </c>
      <c r="K579">
        <v>6.02</v>
      </c>
      <c r="L579" t="e">
        <v>#N/A</v>
      </c>
      <c r="M579" t="e">
        <v>#N/A</v>
      </c>
      <c r="N579" t="e">
        <v>#N/A</v>
      </c>
      <c r="O579" t="e">
        <v>#N/A</v>
      </c>
      <c r="P579" t="e">
        <v>#N/A</v>
      </c>
      <c r="Q579">
        <v>1.9</v>
      </c>
      <c r="R579">
        <v>1.95</v>
      </c>
      <c r="S579">
        <v>2.0187499999999998</v>
      </c>
      <c r="T579">
        <v>2.33</v>
      </c>
      <c r="U579">
        <v>3.01125</v>
      </c>
      <c r="V579" t="e">
        <v>#N/A</v>
      </c>
      <c r="W579" t="e">
        <v>#N/A</v>
      </c>
      <c r="X579">
        <v>25.74</v>
      </c>
    </row>
    <row r="580" spans="1:24" x14ac:dyDescent="0.55000000000000004">
      <c r="A580" s="5">
        <v>37337</v>
      </c>
      <c r="B580">
        <v>1.68</v>
      </c>
      <c r="C580">
        <v>1.84</v>
      </c>
      <c r="D580">
        <v>2.13</v>
      </c>
      <c r="E580">
        <v>2.7</v>
      </c>
      <c r="F580">
        <v>3.77</v>
      </c>
      <c r="G580">
        <v>4.4000000000000004</v>
      </c>
      <c r="H580">
        <v>4.9000000000000004</v>
      </c>
      <c r="I580">
        <v>5.28</v>
      </c>
      <c r="J580">
        <v>5.4</v>
      </c>
      <c r="K580">
        <v>6.04</v>
      </c>
      <c r="L580" t="e">
        <v>#N/A</v>
      </c>
      <c r="M580" t="e">
        <v>#N/A</v>
      </c>
      <c r="N580" t="e">
        <v>#N/A</v>
      </c>
      <c r="O580" t="e">
        <v>#N/A</v>
      </c>
      <c r="P580" t="e">
        <v>#N/A</v>
      </c>
      <c r="Q580">
        <v>1.9</v>
      </c>
      <c r="R580">
        <v>1.95</v>
      </c>
      <c r="S580">
        <v>2.0299999999999998</v>
      </c>
      <c r="T580">
        <v>2.34</v>
      </c>
      <c r="U580">
        <v>3.0274999999999999</v>
      </c>
      <c r="V580" t="e">
        <v>#N/A</v>
      </c>
      <c r="W580" t="e">
        <v>#N/A</v>
      </c>
      <c r="X580">
        <v>25.56</v>
      </c>
    </row>
    <row r="581" spans="1:24" x14ac:dyDescent="0.55000000000000004">
      <c r="A581" s="5">
        <v>37340</v>
      </c>
      <c r="B581">
        <v>1.75</v>
      </c>
      <c r="C581">
        <v>1.85</v>
      </c>
      <c r="D581">
        <v>2.16</v>
      </c>
      <c r="E581">
        <v>2.75</v>
      </c>
      <c r="F581">
        <v>3.78</v>
      </c>
      <c r="G581">
        <v>4.38</v>
      </c>
      <c r="H581">
        <v>4.92</v>
      </c>
      <c r="I581">
        <v>5.28</v>
      </c>
      <c r="J581">
        <v>5.41</v>
      </c>
      <c r="K581">
        <v>6.03</v>
      </c>
      <c r="L581" t="e">
        <v>#N/A</v>
      </c>
      <c r="M581" t="e">
        <v>#N/A</v>
      </c>
      <c r="N581" t="e">
        <v>#N/A</v>
      </c>
      <c r="O581" t="e">
        <v>#N/A</v>
      </c>
      <c r="P581" t="e">
        <v>#N/A</v>
      </c>
      <c r="Q581">
        <v>1.9</v>
      </c>
      <c r="R581">
        <v>1.95</v>
      </c>
      <c r="S581">
        <v>2.0375000000000001</v>
      </c>
      <c r="T581">
        <v>2.36</v>
      </c>
      <c r="U581">
        <v>3.0625</v>
      </c>
      <c r="V581" t="e">
        <v>#N/A</v>
      </c>
      <c r="W581" t="e">
        <v>#N/A</v>
      </c>
      <c r="X581">
        <v>25.69</v>
      </c>
    </row>
    <row r="582" spans="1:24" x14ac:dyDescent="0.55000000000000004">
      <c r="A582" s="5">
        <v>37341</v>
      </c>
      <c r="B582">
        <v>1.71</v>
      </c>
      <c r="C582">
        <v>1.81</v>
      </c>
      <c r="D582">
        <v>2.12</v>
      </c>
      <c r="E582">
        <v>2.69</v>
      </c>
      <c r="F582">
        <v>3.68</v>
      </c>
      <c r="G582">
        <v>4.2699999999999996</v>
      </c>
      <c r="H582">
        <v>4.8499999999999996</v>
      </c>
      <c r="I582">
        <v>5.23</v>
      </c>
      <c r="J582">
        <v>5.35</v>
      </c>
      <c r="K582">
        <v>5.96</v>
      </c>
      <c r="L582" t="e">
        <v>#N/A</v>
      </c>
      <c r="M582" t="e">
        <v>#N/A</v>
      </c>
      <c r="N582" t="e">
        <v>#N/A</v>
      </c>
      <c r="O582" t="e">
        <v>#N/A</v>
      </c>
      <c r="P582" t="e">
        <v>#N/A</v>
      </c>
      <c r="Q582">
        <v>1.9087499999999999</v>
      </c>
      <c r="R582">
        <v>1.96</v>
      </c>
      <c r="S582">
        <v>2.0474999999999999</v>
      </c>
      <c r="T582">
        <v>2.3787500000000001</v>
      </c>
      <c r="U582">
        <v>3.0825</v>
      </c>
      <c r="V582" t="e">
        <v>#N/A</v>
      </c>
      <c r="W582" t="e">
        <v>#N/A</v>
      </c>
      <c r="X582">
        <v>25.75</v>
      </c>
    </row>
    <row r="583" spans="1:24" x14ac:dyDescent="0.55000000000000004">
      <c r="A583" s="5">
        <v>37342</v>
      </c>
      <c r="B583">
        <v>1.69</v>
      </c>
      <c r="C583">
        <v>1.81</v>
      </c>
      <c r="D583">
        <v>2.1</v>
      </c>
      <c r="E583">
        <v>2.65</v>
      </c>
      <c r="F583">
        <v>3.66</v>
      </c>
      <c r="G583">
        <v>4.28</v>
      </c>
      <c r="H583">
        <v>4.8499999999999996</v>
      </c>
      <c r="I583">
        <v>5.22</v>
      </c>
      <c r="J583">
        <v>5.35</v>
      </c>
      <c r="K583">
        <v>5.96</v>
      </c>
      <c r="L583" t="e">
        <v>#N/A</v>
      </c>
      <c r="M583" t="e">
        <v>#N/A</v>
      </c>
      <c r="N583" t="e">
        <v>#N/A</v>
      </c>
      <c r="O583" t="e">
        <v>#N/A</v>
      </c>
      <c r="P583" t="e">
        <v>#N/A</v>
      </c>
      <c r="Q583">
        <v>1.88375</v>
      </c>
      <c r="R583">
        <v>1.9475</v>
      </c>
      <c r="S583">
        <v>2.0375000000000001</v>
      </c>
      <c r="T583">
        <v>2.3412500000000001</v>
      </c>
      <c r="U583">
        <v>3.02</v>
      </c>
      <c r="V583" t="e">
        <v>#N/A</v>
      </c>
      <c r="W583" t="e">
        <v>#N/A</v>
      </c>
      <c r="X583">
        <v>25.79</v>
      </c>
    </row>
    <row r="584" spans="1:24" x14ac:dyDescent="0.55000000000000004">
      <c r="A584" s="5">
        <v>37343</v>
      </c>
      <c r="B584">
        <v>1.77</v>
      </c>
      <c r="C584">
        <v>1.79</v>
      </c>
      <c r="D584">
        <v>2.12</v>
      </c>
      <c r="E584">
        <v>2.7</v>
      </c>
      <c r="F584">
        <v>3.72</v>
      </c>
      <c r="G584">
        <v>4.3099999999999996</v>
      </c>
      <c r="H584">
        <v>4.91</v>
      </c>
      <c r="I584">
        <v>5.29</v>
      </c>
      <c r="J584">
        <v>5.42</v>
      </c>
      <c r="K584">
        <v>6.03</v>
      </c>
      <c r="L584" t="e">
        <v>#N/A</v>
      </c>
      <c r="M584" t="e">
        <v>#N/A</v>
      </c>
      <c r="N584" t="e">
        <v>#N/A</v>
      </c>
      <c r="O584" t="e">
        <v>#N/A</v>
      </c>
      <c r="P584" t="e">
        <v>#N/A</v>
      </c>
      <c r="Q584">
        <v>1.8787499999999999</v>
      </c>
      <c r="R584">
        <v>1.94</v>
      </c>
      <c r="S584">
        <v>2.0299999999999998</v>
      </c>
      <c r="T584">
        <v>2.33</v>
      </c>
      <c r="U584">
        <v>3.0024999999999999</v>
      </c>
      <c r="V584" t="e">
        <v>#N/A</v>
      </c>
      <c r="W584" t="e">
        <v>#N/A</v>
      </c>
      <c r="X584">
        <v>26.21</v>
      </c>
    </row>
    <row r="585" spans="1:24" x14ac:dyDescent="0.55000000000000004">
      <c r="A585" s="5">
        <v>37344</v>
      </c>
      <c r="B585">
        <v>1.74</v>
      </c>
      <c r="C585" t="e">
        <v>#N/A</v>
      </c>
      <c r="D585" t="e">
        <v>#N/A</v>
      </c>
      <c r="E585" t="e">
        <v>#N/A</v>
      </c>
      <c r="F585" t="e">
        <v>#N/A</v>
      </c>
      <c r="G585" t="e">
        <v>#N/A</v>
      </c>
      <c r="H585" t="e">
        <v>#N/A</v>
      </c>
      <c r="I585" t="e">
        <v>#N/A</v>
      </c>
      <c r="J585" t="e">
        <v>#N/A</v>
      </c>
      <c r="K585" t="e">
        <v>#N/A</v>
      </c>
      <c r="L585" t="e">
        <v>#N/A</v>
      </c>
      <c r="M585" t="e">
        <v>#N/A</v>
      </c>
      <c r="N585" t="e">
        <v>#N/A</v>
      </c>
      <c r="O585" t="e">
        <v>#N/A</v>
      </c>
      <c r="P585" t="e">
        <v>#N/A</v>
      </c>
      <c r="Q585" t="e">
        <v>#N/A</v>
      </c>
      <c r="R585" t="e">
        <v>#N/A</v>
      </c>
      <c r="S585" t="e">
        <v>#N/A</v>
      </c>
      <c r="T585" t="e">
        <v>#N/A</v>
      </c>
      <c r="U585" t="e">
        <v>#N/A</v>
      </c>
      <c r="V585" t="e">
        <v>#N/A</v>
      </c>
      <c r="W585" t="e">
        <v>#N/A</v>
      </c>
      <c r="X585" t="e">
        <v>#N/A</v>
      </c>
    </row>
    <row r="586" spans="1:24" x14ac:dyDescent="0.55000000000000004">
      <c r="A586" s="5">
        <v>37347</v>
      </c>
      <c r="B586">
        <v>1.88</v>
      </c>
      <c r="C586">
        <v>1.79</v>
      </c>
      <c r="D586">
        <v>2.16</v>
      </c>
      <c r="E586">
        <v>2.76</v>
      </c>
      <c r="F586">
        <v>3.74</v>
      </c>
      <c r="G586">
        <v>4.29</v>
      </c>
      <c r="H586">
        <v>4.93</v>
      </c>
      <c r="I586">
        <v>5.29</v>
      </c>
      <c r="J586">
        <v>5.44</v>
      </c>
      <c r="K586">
        <v>6.04</v>
      </c>
      <c r="L586" t="e">
        <v>#N/A</v>
      </c>
      <c r="M586" t="e">
        <v>#N/A</v>
      </c>
      <c r="N586" t="e">
        <v>#N/A</v>
      </c>
      <c r="O586" t="e">
        <v>#N/A</v>
      </c>
      <c r="P586" t="e">
        <v>#N/A</v>
      </c>
      <c r="Q586" t="e">
        <v>#N/A</v>
      </c>
      <c r="R586" t="e">
        <v>#N/A</v>
      </c>
      <c r="S586" t="e">
        <v>#N/A</v>
      </c>
      <c r="T586" t="e">
        <v>#N/A</v>
      </c>
      <c r="U586" t="e">
        <v>#N/A</v>
      </c>
      <c r="V586" t="e">
        <v>#N/A</v>
      </c>
      <c r="W586" t="e">
        <v>#N/A</v>
      </c>
      <c r="X586">
        <v>26.82</v>
      </c>
    </row>
    <row r="587" spans="1:24" x14ac:dyDescent="0.55000000000000004">
      <c r="A587" s="5">
        <v>37348</v>
      </c>
      <c r="B587">
        <v>1.74</v>
      </c>
      <c r="C587">
        <v>1.8</v>
      </c>
      <c r="D587">
        <v>2.12</v>
      </c>
      <c r="E587">
        <v>2.68</v>
      </c>
      <c r="F587">
        <v>3.63</v>
      </c>
      <c r="G587">
        <v>4.21</v>
      </c>
      <c r="H587">
        <v>4.84</v>
      </c>
      <c r="I587">
        <v>5.21</v>
      </c>
      <c r="J587">
        <v>5.36</v>
      </c>
      <c r="K587">
        <v>5.96</v>
      </c>
      <c r="L587" t="e">
        <v>#N/A</v>
      </c>
      <c r="M587" t="e">
        <v>#N/A</v>
      </c>
      <c r="N587" t="e">
        <v>#N/A</v>
      </c>
      <c r="O587" t="e">
        <v>#N/A</v>
      </c>
      <c r="P587" t="e">
        <v>#N/A</v>
      </c>
      <c r="Q587">
        <v>1.88</v>
      </c>
      <c r="R587">
        <v>1.9437500000000001</v>
      </c>
      <c r="S587">
        <v>2.04</v>
      </c>
      <c r="T587">
        <v>2.36</v>
      </c>
      <c r="U587">
        <v>3.0562499999999999</v>
      </c>
      <c r="V587" t="e">
        <v>#N/A</v>
      </c>
      <c r="W587" t="e">
        <v>#N/A</v>
      </c>
      <c r="X587">
        <v>27.75</v>
      </c>
    </row>
    <row r="588" spans="1:24" x14ac:dyDescent="0.55000000000000004">
      <c r="A588" s="5">
        <v>37349</v>
      </c>
      <c r="B588">
        <v>1.81</v>
      </c>
      <c r="C588">
        <v>1.79</v>
      </c>
      <c r="D588">
        <v>2.08</v>
      </c>
      <c r="E588">
        <v>2.61</v>
      </c>
      <c r="F588">
        <v>3.55</v>
      </c>
      <c r="G588">
        <v>4.1399999999999997</v>
      </c>
      <c r="H588">
        <v>4.76</v>
      </c>
      <c r="I588">
        <v>5.13</v>
      </c>
      <c r="J588">
        <v>5.3</v>
      </c>
      <c r="K588">
        <v>5.92</v>
      </c>
      <c r="L588" t="e">
        <v>#N/A</v>
      </c>
      <c r="M588" t="e">
        <v>#N/A</v>
      </c>
      <c r="N588" t="e">
        <v>#N/A</v>
      </c>
      <c r="O588" t="e">
        <v>#N/A</v>
      </c>
      <c r="P588" t="e">
        <v>#N/A</v>
      </c>
      <c r="Q588">
        <v>1.8725000000000001</v>
      </c>
      <c r="R588">
        <v>1.9337500000000001</v>
      </c>
      <c r="S588">
        <v>2.0262500000000001</v>
      </c>
      <c r="T588">
        <v>2.34</v>
      </c>
      <c r="U588">
        <v>3</v>
      </c>
      <c r="V588" t="e">
        <v>#N/A</v>
      </c>
      <c r="W588" t="e">
        <v>#N/A</v>
      </c>
      <c r="X588">
        <v>27.55</v>
      </c>
    </row>
    <row r="589" spans="1:24" x14ac:dyDescent="0.55000000000000004">
      <c r="A589" s="5">
        <v>37350</v>
      </c>
      <c r="B589">
        <v>1.74</v>
      </c>
      <c r="C589">
        <v>1.78</v>
      </c>
      <c r="D589">
        <v>2.0699999999999998</v>
      </c>
      <c r="E589">
        <v>2.61</v>
      </c>
      <c r="F589">
        <v>3.57</v>
      </c>
      <c r="G589">
        <v>4.16</v>
      </c>
      <c r="H589">
        <v>4.76</v>
      </c>
      <c r="I589">
        <v>5.12</v>
      </c>
      <c r="J589">
        <v>5.28</v>
      </c>
      <c r="K589">
        <v>5.89</v>
      </c>
      <c r="L589" t="e">
        <v>#N/A</v>
      </c>
      <c r="M589" t="e">
        <v>#N/A</v>
      </c>
      <c r="N589" t="e">
        <v>#N/A</v>
      </c>
      <c r="O589" t="e">
        <v>#N/A</v>
      </c>
      <c r="P589" t="e">
        <v>#N/A</v>
      </c>
      <c r="Q589">
        <v>1.87</v>
      </c>
      <c r="R589">
        <v>1.93</v>
      </c>
      <c r="S589">
        <v>2.0125000000000002</v>
      </c>
      <c r="T589">
        <v>2.31</v>
      </c>
      <c r="U589">
        <v>2.95</v>
      </c>
      <c r="V589" t="e">
        <v>#N/A</v>
      </c>
      <c r="W589" t="e">
        <v>#N/A</v>
      </c>
      <c r="X589">
        <v>26.64</v>
      </c>
    </row>
    <row r="590" spans="1:24" x14ac:dyDescent="0.55000000000000004">
      <c r="A590" s="5">
        <v>37351</v>
      </c>
      <c r="B590">
        <v>1.7</v>
      </c>
      <c r="C590">
        <v>1.76</v>
      </c>
      <c r="D590">
        <v>2.0299999999999998</v>
      </c>
      <c r="E590">
        <v>2.54</v>
      </c>
      <c r="F590">
        <v>3.49</v>
      </c>
      <c r="G590">
        <v>4.0999999999999996</v>
      </c>
      <c r="H590">
        <v>4.68</v>
      </c>
      <c r="I590">
        <v>5.04</v>
      </c>
      <c r="J590">
        <v>5.22</v>
      </c>
      <c r="K590">
        <v>5.84</v>
      </c>
      <c r="L590" t="e">
        <v>#N/A</v>
      </c>
      <c r="M590" t="e">
        <v>#N/A</v>
      </c>
      <c r="N590" t="e">
        <v>#N/A</v>
      </c>
      <c r="O590" t="e">
        <v>#N/A</v>
      </c>
      <c r="P590" t="e">
        <v>#N/A</v>
      </c>
      <c r="Q590">
        <v>1.87</v>
      </c>
      <c r="R590">
        <v>1.93</v>
      </c>
      <c r="S590">
        <v>2.0099999999999998</v>
      </c>
      <c r="T590">
        <v>2.2999999999999998</v>
      </c>
      <c r="U590">
        <v>2.9424999999999999</v>
      </c>
      <c r="V590" t="e">
        <v>#N/A</v>
      </c>
      <c r="W590" t="e">
        <v>#N/A</v>
      </c>
      <c r="X590">
        <v>26.21</v>
      </c>
    </row>
    <row r="591" spans="1:24" x14ac:dyDescent="0.55000000000000004">
      <c r="A591" s="5">
        <v>37354</v>
      </c>
      <c r="B591">
        <v>1.72</v>
      </c>
      <c r="C591">
        <v>1.75</v>
      </c>
      <c r="D591">
        <v>2.02</v>
      </c>
      <c r="E591">
        <v>2.61</v>
      </c>
      <c r="F591">
        <v>3.51</v>
      </c>
      <c r="G591">
        <v>4.03</v>
      </c>
      <c r="H591">
        <v>4.7</v>
      </c>
      <c r="I591">
        <v>5.07</v>
      </c>
      <c r="J591">
        <v>5.25</v>
      </c>
      <c r="K591">
        <v>5.89</v>
      </c>
      <c r="L591" t="e">
        <v>#N/A</v>
      </c>
      <c r="M591" t="e">
        <v>#N/A</v>
      </c>
      <c r="N591" t="e">
        <v>#N/A</v>
      </c>
      <c r="O591" t="e">
        <v>#N/A</v>
      </c>
      <c r="P591" t="e">
        <v>#N/A</v>
      </c>
      <c r="Q591">
        <v>1.86</v>
      </c>
      <c r="R591">
        <v>1.9037500000000001</v>
      </c>
      <c r="S591">
        <v>1.9862500000000001</v>
      </c>
      <c r="T591">
        <v>2.2400000000000002</v>
      </c>
      <c r="U591">
        <v>2.86</v>
      </c>
      <c r="V591" t="e">
        <v>#N/A</v>
      </c>
      <c r="W591" t="e">
        <v>#N/A</v>
      </c>
      <c r="X591">
        <v>26.16</v>
      </c>
    </row>
    <row r="592" spans="1:24" x14ac:dyDescent="0.55000000000000004">
      <c r="A592" s="5">
        <v>37355</v>
      </c>
      <c r="B592">
        <v>1.68</v>
      </c>
      <c r="C592">
        <v>1.73</v>
      </c>
      <c r="D592">
        <v>2.02</v>
      </c>
      <c r="E592">
        <v>2.5499999999999998</v>
      </c>
      <c r="F592">
        <v>3.48</v>
      </c>
      <c r="G592">
        <v>4.0599999999999996</v>
      </c>
      <c r="H592">
        <v>4.67</v>
      </c>
      <c r="I592">
        <v>5.03</v>
      </c>
      <c r="J592">
        <v>5.22</v>
      </c>
      <c r="K592">
        <v>5.84</v>
      </c>
      <c r="L592" t="e">
        <v>#N/A</v>
      </c>
      <c r="M592" t="e">
        <v>#N/A</v>
      </c>
      <c r="N592" t="e">
        <v>#N/A</v>
      </c>
      <c r="O592" t="e">
        <v>#N/A</v>
      </c>
      <c r="P592" t="e">
        <v>#N/A</v>
      </c>
      <c r="Q592">
        <v>1.86</v>
      </c>
      <c r="R592">
        <v>1.90063</v>
      </c>
      <c r="S592">
        <v>1.99</v>
      </c>
      <c r="T592">
        <v>2.25</v>
      </c>
      <c r="U592">
        <v>2.8793799999999998</v>
      </c>
      <c r="V592" t="e">
        <v>#N/A</v>
      </c>
      <c r="W592" t="e">
        <v>#N/A</v>
      </c>
      <c r="X592">
        <v>25.45</v>
      </c>
    </row>
    <row r="593" spans="1:24" x14ac:dyDescent="0.55000000000000004">
      <c r="A593" s="5">
        <v>37356</v>
      </c>
      <c r="B593">
        <v>1.73</v>
      </c>
      <c r="C593">
        <v>1.71</v>
      </c>
      <c r="D593">
        <v>1.98</v>
      </c>
      <c r="E593">
        <v>2.52</v>
      </c>
      <c r="F593">
        <v>3.48</v>
      </c>
      <c r="G593">
        <v>4.08</v>
      </c>
      <c r="H593">
        <v>4.68</v>
      </c>
      <c r="I593">
        <v>5.05</v>
      </c>
      <c r="J593">
        <v>5.24</v>
      </c>
      <c r="K593">
        <v>5.88</v>
      </c>
      <c r="L593" t="e">
        <v>#N/A</v>
      </c>
      <c r="M593" t="e">
        <v>#N/A</v>
      </c>
      <c r="N593" t="e">
        <v>#N/A</v>
      </c>
      <c r="O593" t="e">
        <v>#N/A</v>
      </c>
      <c r="P593" t="e">
        <v>#N/A</v>
      </c>
      <c r="Q593">
        <v>1.86</v>
      </c>
      <c r="R593">
        <v>1.9</v>
      </c>
      <c r="S593">
        <v>1.98</v>
      </c>
      <c r="T593">
        <v>2.2212499999999999</v>
      </c>
      <c r="U593">
        <v>2.81</v>
      </c>
      <c r="V593" t="e">
        <v>#N/A</v>
      </c>
      <c r="W593" t="e">
        <v>#N/A</v>
      </c>
      <c r="X593">
        <v>26.15</v>
      </c>
    </row>
    <row r="594" spans="1:24" x14ac:dyDescent="0.55000000000000004">
      <c r="A594" s="5">
        <v>37357</v>
      </c>
      <c r="B594">
        <v>1.83</v>
      </c>
      <c r="C594">
        <v>1.72</v>
      </c>
      <c r="D594">
        <v>1.97</v>
      </c>
      <c r="E594">
        <v>2.5099999999999998</v>
      </c>
      <c r="F594">
        <v>3.47</v>
      </c>
      <c r="G594">
        <v>4.07</v>
      </c>
      <c r="H594">
        <v>4.66</v>
      </c>
      <c r="I594">
        <v>5.03</v>
      </c>
      <c r="J594">
        <v>5.22</v>
      </c>
      <c r="K594">
        <v>5.85</v>
      </c>
      <c r="L594" t="e">
        <v>#N/A</v>
      </c>
      <c r="M594" t="e">
        <v>#N/A</v>
      </c>
      <c r="N594" t="e">
        <v>#N/A</v>
      </c>
      <c r="O594" t="e">
        <v>#N/A</v>
      </c>
      <c r="P594" t="e">
        <v>#N/A</v>
      </c>
      <c r="Q594">
        <v>1.86</v>
      </c>
      <c r="R594">
        <v>1.9</v>
      </c>
      <c r="S594">
        <v>1.98</v>
      </c>
      <c r="T594">
        <v>2.2400000000000002</v>
      </c>
      <c r="U594">
        <v>2.85</v>
      </c>
      <c r="V594" t="e">
        <v>#N/A</v>
      </c>
      <c r="W594" t="e">
        <v>#N/A</v>
      </c>
      <c r="X594">
        <v>24.93</v>
      </c>
    </row>
    <row r="595" spans="1:24" x14ac:dyDescent="0.55000000000000004">
      <c r="A595" s="5">
        <v>37358</v>
      </c>
      <c r="B595">
        <v>1.79</v>
      </c>
      <c r="C595">
        <v>1.71</v>
      </c>
      <c r="D595">
        <v>1.96</v>
      </c>
      <c r="E595">
        <v>2.44</v>
      </c>
      <c r="F595">
        <v>3.41</v>
      </c>
      <c r="G595">
        <v>4.01</v>
      </c>
      <c r="H595">
        <v>4.5999999999999996</v>
      </c>
      <c r="I595">
        <v>4.99</v>
      </c>
      <c r="J595">
        <v>5.18</v>
      </c>
      <c r="K595">
        <v>5.81</v>
      </c>
      <c r="L595" t="e">
        <v>#N/A</v>
      </c>
      <c r="M595" t="e">
        <v>#N/A</v>
      </c>
      <c r="N595" t="e">
        <v>#N/A</v>
      </c>
      <c r="O595" t="e">
        <v>#N/A</v>
      </c>
      <c r="P595" t="e">
        <v>#N/A</v>
      </c>
      <c r="Q595">
        <v>1.86</v>
      </c>
      <c r="R595">
        <v>1.9</v>
      </c>
      <c r="S595">
        <v>1.98</v>
      </c>
      <c r="T595">
        <v>2.23</v>
      </c>
      <c r="U595">
        <v>2.8224999999999998</v>
      </c>
      <c r="V595" t="e">
        <v>#N/A</v>
      </c>
      <c r="W595" t="e">
        <v>#N/A</v>
      </c>
      <c r="X595">
        <v>23.51</v>
      </c>
    </row>
    <row r="596" spans="1:24" x14ac:dyDescent="0.55000000000000004">
      <c r="A596" s="5">
        <v>37361</v>
      </c>
      <c r="B596">
        <v>1.84</v>
      </c>
      <c r="C596">
        <v>1.72</v>
      </c>
      <c r="D596">
        <v>1.96</v>
      </c>
      <c r="E596">
        <v>2.44</v>
      </c>
      <c r="F596">
        <v>3.38</v>
      </c>
      <c r="G596">
        <v>3.99</v>
      </c>
      <c r="H596">
        <v>4.57</v>
      </c>
      <c r="I596">
        <v>4.95</v>
      </c>
      <c r="J596">
        <v>5.15</v>
      </c>
      <c r="K596">
        <v>5.78</v>
      </c>
      <c r="L596" t="e">
        <v>#N/A</v>
      </c>
      <c r="M596" t="e">
        <v>#N/A</v>
      </c>
      <c r="N596" t="e">
        <v>#N/A</v>
      </c>
      <c r="O596" t="e">
        <v>#N/A</v>
      </c>
      <c r="P596" t="e">
        <v>#N/A</v>
      </c>
      <c r="Q596">
        <v>1.86</v>
      </c>
      <c r="R596">
        <v>1.9</v>
      </c>
      <c r="S596">
        <v>1.97</v>
      </c>
      <c r="T596">
        <v>2.2012499999999999</v>
      </c>
      <c r="U596">
        <v>2.7675000000000001</v>
      </c>
      <c r="V596" t="e">
        <v>#N/A</v>
      </c>
      <c r="W596" t="e">
        <v>#N/A</v>
      </c>
      <c r="X596">
        <v>24.53</v>
      </c>
    </row>
    <row r="597" spans="1:24" x14ac:dyDescent="0.55000000000000004">
      <c r="A597" s="5">
        <v>37362</v>
      </c>
      <c r="B597">
        <v>1.68</v>
      </c>
      <c r="C597">
        <v>1.74</v>
      </c>
      <c r="D597">
        <v>1.97</v>
      </c>
      <c r="E597">
        <v>2.46</v>
      </c>
      <c r="F597">
        <v>3.43</v>
      </c>
      <c r="G597">
        <v>4.03</v>
      </c>
      <c r="H597">
        <v>4.62</v>
      </c>
      <c r="I597">
        <v>5</v>
      </c>
      <c r="J597">
        <v>5.2</v>
      </c>
      <c r="K597">
        <v>5.83</v>
      </c>
      <c r="L597" t="e">
        <v>#N/A</v>
      </c>
      <c r="M597" t="e">
        <v>#N/A</v>
      </c>
      <c r="N597" t="e">
        <v>#N/A</v>
      </c>
      <c r="O597" t="e">
        <v>#N/A</v>
      </c>
      <c r="P597" t="e">
        <v>#N/A</v>
      </c>
      <c r="Q597">
        <v>1.86</v>
      </c>
      <c r="R597">
        <v>1.9</v>
      </c>
      <c r="S597">
        <v>1.97</v>
      </c>
      <c r="T597">
        <v>2.2000000000000002</v>
      </c>
      <c r="U597">
        <v>2.7837499999999999</v>
      </c>
      <c r="V597" t="e">
        <v>#N/A</v>
      </c>
      <c r="W597" t="e">
        <v>#N/A</v>
      </c>
      <c r="X597">
        <v>24.92</v>
      </c>
    </row>
    <row r="598" spans="1:24" x14ac:dyDescent="0.55000000000000004">
      <c r="A598" s="5">
        <v>37363</v>
      </c>
      <c r="B598">
        <v>1.73</v>
      </c>
      <c r="C598">
        <v>1.73</v>
      </c>
      <c r="D598">
        <v>1.92</v>
      </c>
      <c r="E598">
        <v>2.4300000000000002</v>
      </c>
      <c r="F598">
        <v>3.41</v>
      </c>
      <c r="G598">
        <v>3.99</v>
      </c>
      <c r="H598">
        <v>4.6399999999999997</v>
      </c>
      <c r="I598">
        <v>5.03</v>
      </c>
      <c r="J598">
        <v>5.24</v>
      </c>
      <c r="K598">
        <v>5.9</v>
      </c>
      <c r="L598" t="e">
        <v>#N/A</v>
      </c>
      <c r="M598" t="e">
        <v>#N/A</v>
      </c>
      <c r="N598" t="e">
        <v>#N/A</v>
      </c>
      <c r="O598" t="e">
        <v>#N/A</v>
      </c>
      <c r="P598" t="e">
        <v>#N/A</v>
      </c>
      <c r="Q598">
        <v>1.86</v>
      </c>
      <c r="R598">
        <v>1.9</v>
      </c>
      <c r="S598">
        <v>1.97</v>
      </c>
      <c r="T598">
        <v>2.21</v>
      </c>
      <c r="U598">
        <v>2.7949999999999999</v>
      </c>
      <c r="V598" t="e">
        <v>#N/A</v>
      </c>
      <c r="W598" t="e">
        <v>#N/A</v>
      </c>
      <c r="X598">
        <v>25.94</v>
      </c>
    </row>
    <row r="599" spans="1:24" x14ac:dyDescent="0.55000000000000004">
      <c r="A599" s="5">
        <v>37364</v>
      </c>
      <c r="B599">
        <v>1.71</v>
      </c>
      <c r="C599">
        <v>1.72</v>
      </c>
      <c r="D599">
        <v>1.91</v>
      </c>
      <c r="E599">
        <v>2.4</v>
      </c>
      <c r="F599">
        <v>3.38</v>
      </c>
      <c r="G599">
        <v>3.97</v>
      </c>
      <c r="H599">
        <v>4.6399999999999997</v>
      </c>
      <c r="I599">
        <v>5.0199999999999996</v>
      </c>
      <c r="J599">
        <v>5.23</v>
      </c>
      <c r="K599">
        <v>5.88</v>
      </c>
      <c r="L599" t="e">
        <v>#N/A</v>
      </c>
      <c r="M599" t="e">
        <v>#N/A</v>
      </c>
      <c r="N599" t="e">
        <v>#N/A</v>
      </c>
      <c r="O599" t="e">
        <v>#N/A</v>
      </c>
      <c r="P599" t="e">
        <v>#N/A</v>
      </c>
      <c r="Q599">
        <v>1.8574999999999999</v>
      </c>
      <c r="R599">
        <v>1.885</v>
      </c>
      <c r="S599">
        <v>1.94875</v>
      </c>
      <c r="T599">
        <v>2.16</v>
      </c>
      <c r="U599">
        <v>2.7237499999999999</v>
      </c>
      <c r="V599" t="e">
        <v>#N/A</v>
      </c>
      <c r="W599" t="e">
        <v>#N/A</v>
      </c>
      <c r="X599">
        <v>25.86</v>
      </c>
    </row>
    <row r="600" spans="1:24" x14ac:dyDescent="0.55000000000000004">
      <c r="A600" s="5">
        <v>37365</v>
      </c>
      <c r="B600">
        <v>1.67</v>
      </c>
      <c r="C600">
        <v>1.73</v>
      </c>
      <c r="D600">
        <v>1.91</v>
      </c>
      <c r="E600">
        <v>2.39</v>
      </c>
      <c r="F600">
        <v>3.36</v>
      </c>
      <c r="G600">
        <v>3.95</v>
      </c>
      <c r="H600">
        <v>4.62</v>
      </c>
      <c r="I600">
        <v>5</v>
      </c>
      <c r="J600">
        <v>5.21</v>
      </c>
      <c r="K600">
        <v>5.85</v>
      </c>
      <c r="L600" t="e">
        <v>#N/A</v>
      </c>
      <c r="M600" t="e">
        <v>#N/A</v>
      </c>
      <c r="N600" t="e">
        <v>#N/A</v>
      </c>
      <c r="O600" t="e">
        <v>#N/A</v>
      </c>
      <c r="P600" t="e">
        <v>#N/A</v>
      </c>
      <c r="Q600">
        <v>1.85</v>
      </c>
      <c r="R600">
        <v>1.88</v>
      </c>
      <c r="S600">
        <v>1.94</v>
      </c>
      <c r="T600">
        <v>2.1487500000000002</v>
      </c>
      <c r="U600">
        <v>2.7075</v>
      </c>
      <c r="V600" t="e">
        <v>#N/A</v>
      </c>
      <c r="W600" t="e">
        <v>#N/A</v>
      </c>
      <c r="X600">
        <v>26.43</v>
      </c>
    </row>
    <row r="601" spans="1:24" x14ac:dyDescent="0.55000000000000004">
      <c r="A601" s="5">
        <v>37368</v>
      </c>
      <c r="B601">
        <v>1.73</v>
      </c>
      <c r="C601">
        <v>1.72</v>
      </c>
      <c r="D601">
        <v>1.92</v>
      </c>
      <c r="E601">
        <v>2.41</v>
      </c>
      <c r="F601">
        <v>3.37</v>
      </c>
      <c r="G601">
        <v>3.94</v>
      </c>
      <c r="H601">
        <v>4.62</v>
      </c>
      <c r="I601">
        <v>4.9800000000000004</v>
      </c>
      <c r="J601">
        <v>5.19</v>
      </c>
      <c r="K601">
        <v>5.85</v>
      </c>
      <c r="L601" t="e">
        <v>#N/A</v>
      </c>
      <c r="M601" t="e">
        <v>#N/A</v>
      </c>
      <c r="N601" t="e">
        <v>#N/A</v>
      </c>
      <c r="O601" t="e">
        <v>#N/A</v>
      </c>
      <c r="P601" t="e">
        <v>#N/A</v>
      </c>
      <c r="Q601">
        <v>1.85</v>
      </c>
      <c r="R601">
        <v>1.88</v>
      </c>
      <c r="S601">
        <v>1.94</v>
      </c>
      <c r="T601">
        <v>2.16</v>
      </c>
      <c r="U601">
        <v>2.7337500000000001</v>
      </c>
      <c r="V601" t="e">
        <v>#N/A</v>
      </c>
      <c r="W601" t="e">
        <v>#N/A</v>
      </c>
      <c r="X601">
        <v>26.28</v>
      </c>
    </row>
    <row r="602" spans="1:24" x14ac:dyDescent="0.55000000000000004">
      <c r="A602" s="5">
        <v>37369</v>
      </c>
      <c r="B602">
        <v>1.71</v>
      </c>
      <c r="C602">
        <v>1.73</v>
      </c>
      <c r="D602">
        <v>1.92</v>
      </c>
      <c r="E602">
        <v>2.41</v>
      </c>
      <c r="F602">
        <v>3.39</v>
      </c>
      <c r="G602">
        <v>3.96</v>
      </c>
      <c r="H602">
        <v>4.62</v>
      </c>
      <c r="I602">
        <v>4.9800000000000004</v>
      </c>
      <c r="J602">
        <v>5.18</v>
      </c>
      <c r="K602">
        <v>5.83</v>
      </c>
      <c r="L602" t="e">
        <v>#N/A</v>
      </c>
      <c r="M602" t="e">
        <v>#N/A</v>
      </c>
      <c r="N602" t="e">
        <v>#N/A</v>
      </c>
      <c r="O602" t="e">
        <v>#N/A</v>
      </c>
      <c r="P602" t="e">
        <v>#N/A</v>
      </c>
      <c r="Q602">
        <v>1.85</v>
      </c>
      <c r="R602">
        <v>1.88</v>
      </c>
      <c r="S602">
        <v>1.94</v>
      </c>
      <c r="T602">
        <v>2.15</v>
      </c>
      <c r="U602">
        <v>2.7124999999999999</v>
      </c>
      <c r="V602" t="e">
        <v>#N/A</v>
      </c>
      <c r="W602" t="e">
        <v>#N/A</v>
      </c>
      <c r="X602">
        <v>26.28</v>
      </c>
    </row>
    <row r="603" spans="1:24" x14ac:dyDescent="0.55000000000000004">
      <c r="A603" s="5">
        <v>37370</v>
      </c>
      <c r="B603">
        <v>1.76</v>
      </c>
      <c r="C603">
        <v>1.72</v>
      </c>
      <c r="D603">
        <v>1.89</v>
      </c>
      <c r="E603">
        <v>2.35</v>
      </c>
      <c r="F603">
        <v>3.28</v>
      </c>
      <c r="G603">
        <v>3.87</v>
      </c>
      <c r="H603">
        <v>4.53</v>
      </c>
      <c r="I603">
        <v>4.9000000000000004</v>
      </c>
      <c r="J603">
        <v>5.1100000000000003</v>
      </c>
      <c r="K603">
        <v>5.77</v>
      </c>
      <c r="L603" t="e">
        <v>#N/A</v>
      </c>
      <c r="M603" t="e">
        <v>#N/A</v>
      </c>
      <c r="N603" t="e">
        <v>#N/A</v>
      </c>
      <c r="O603" t="e">
        <v>#N/A</v>
      </c>
      <c r="P603" t="e">
        <v>#N/A</v>
      </c>
      <c r="Q603">
        <v>1.85</v>
      </c>
      <c r="R603">
        <v>1.88</v>
      </c>
      <c r="S603">
        <v>1.94</v>
      </c>
      <c r="T603">
        <v>2.16</v>
      </c>
      <c r="U603">
        <v>2.7362500000000001</v>
      </c>
      <c r="V603" t="e">
        <v>#N/A</v>
      </c>
      <c r="W603" t="e">
        <v>#N/A</v>
      </c>
      <c r="X603">
        <v>26.28</v>
      </c>
    </row>
    <row r="604" spans="1:24" x14ac:dyDescent="0.55000000000000004">
      <c r="A604" s="5">
        <v>37371</v>
      </c>
      <c r="B604">
        <v>1.82</v>
      </c>
      <c r="C604">
        <v>1.74</v>
      </c>
      <c r="D604">
        <v>1.9</v>
      </c>
      <c r="E604">
        <v>2.33</v>
      </c>
      <c r="F604">
        <v>3.25</v>
      </c>
      <c r="G604">
        <v>3.83</v>
      </c>
      <c r="H604">
        <v>4.5199999999999996</v>
      </c>
      <c r="I604">
        <v>4.8899999999999997</v>
      </c>
      <c r="J604">
        <v>5.0999999999999996</v>
      </c>
      <c r="K604">
        <v>5.77</v>
      </c>
      <c r="L604" t="e">
        <v>#N/A</v>
      </c>
      <c r="M604" t="e">
        <v>#N/A</v>
      </c>
      <c r="N604" t="e">
        <v>#N/A</v>
      </c>
      <c r="O604" t="e">
        <v>#N/A</v>
      </c>
      <c r="P604" t="e">
        <v>#N/A</v>
      </c>
      <c r="Q604">
        <v>1.84375</v>
      </c>
      <c r="R604">
        <v>1.87</v>
      </c>
      <c r="S604">
        <v>1.92875</v>
      </c>
      <c r="T604">
        <v>2.1237499999999998</v>
      </c>
      <c r="U604">
        <v>2.63375</v>
      </c>
      <c r="V604" t="e">
        <v>#N/A</v>
      </c>
      <c r="W604" t="e">
        <v>#N/A</v>
      </c>
      <c r="X604">
        <v>26.36</v>
      </c>
    </row>
    <row r="605" spans="1:24" x14ac:dyDescent="0.55000000000000004">
      <c r="A605" s="5">
        <v>37372</v>
      </c>
      <c r="B605">
        <v>1.79</v>
      </c>
      <c r="C605">
        <v>1.75</v>
      </c>
      <c r="D605">
        <v>1.9</v>
      </c>
      <c r="E605">
        <v>2.31</v>
      </c>
      <c r="F605">
        <v>3.22</v>
      </c>
      <c r="G605">
        <v>3.8</v>
      </c>
      <c r="H605">
        <v>4.49</v>
      </c>
      <c r="I605">
        <v>4.8600000000000003</v>
      </c>
      <c r="J605">
        <v>5.08</v>
      </c>
      <c r="K605">
        <v>5.73</v>
      </c>
      <c r="L605" t="e">
        <v>#N/A</v>
      </c>
      <c r="M605" t="e">
        <v>#N/A</v>
      </c>
      <c r="N605" t="e">
        <v>#N/A</v>
      </c>
      <c r="O605" t="e">
        <v>#N/A</v>
      </c>
      <c r="P605" t="e">
        <v>#N/A</v>
      </c>
      <c r="Q605">
        <v>1.8425</v>
      </c>
      <c r="R605">
        <v>1.87</v>
      </c>
      <c r="S605">
        <v>1.9212499999999999</v>
      </c>
      <c r="T605">
        <v>2.1237499999999998</v>
      </c>
      <c r="U605">
        <v>2.6537500000000001</v>
      </c>
      <c r="V605" t="e">
        <v>#N/A</v>
      </c>
      <c r="W605" t="e">
        <v>#N/A</v>
      </c>
      <c r="X605">
        <v>27.12</v>
      </c>
    </row>
    <row r="606" spans="1:24" x14ac:dyDescent="0.55000000000000004">
      <c r="A606" s="5">
        <v>37375</v>
      </c>
      <c r="B606">
        <v>1.81</v>
      </c>
      <c r="C606">
        <v>1.78</v>
      </c>
      <c r="D606">
        <v>1.93</v>
      </c>
      <c r="E606">
        <v>2.36</v>
      </c>
      <c r="F606">
        <v>3.26</v>
      </c>
      <c r="G606">
        <v>3.85</v>
      </c>
      <c r="H606">
        <v>4.55</v>
      </c>
      <c r="I606">
        <v>4.91</v>
      </c>
      <c r="J606">
        <v>5.13</v>
      </c>
      <c r="K606">
        <v>5.77</v>
      </c>
      <c r="L606" t="e">
        <v>#N/A</v>
      </c>
      <c r="M606" t="e">
        <v>#N/A</v>
      </c>
      <c r="N606" t="e">
        <v>#N/A</v>
      </c>
      <c r="O606" t="e">
        <v>#N/A</v>
      </c>
      <c r="P606" t="e">
        <v>#N/A</v>
      </c>
      <c r="Q606">
        <v>1.8412500000000001</v>
      </c>
      <c r="R606">
        <v>1.87</v>
      </c>
      <c r="S606">
        <v>1.9125000000000001</v>
      </c>
      <c r="T606">
        <v>2.0975000000000001</v>
      </c>
      <c r="U606">
        <v>2.6112500000000001</v>
      </c>
      <c r="V606" t="e">
        <v>#N/A</v>
      </c>
      <c r="W606" t="e">
        <v>#N/A</v>
      </c>
      <c r="X606">
        <v>27.45</v>
      </c>
    </row>
    <row r="607" spans="1:24" x14ac:dyDescent="0.55000000000000004">
      <c r="A607" s="5">
        <v>37376</v>
      </c>
      <c r="B607">
        <v>1.82</v>
      </c>
      <c r="C607">
        <v>1.77</v>
      </c>
      <c r="D607">
        <v>1.91</v>
      </c>
      <c r="E607">
        <v>2.35</v>
      </c>
      <c r="F607">
        <v>3.24</v>
      </c>
      <c r="G607">
        <v>3.83</v>
      </c>
      <c r="H607">
        <v>4.53</v>
      </c>
      <c r="I607">
        <v>4.88</v>
      </c>
      <c r="J607">
        <v>5.1100000000000003</v>
      </c>
      <c r="K607">
        <v>5.74</v>
      </c>
      <c r="L607" t="e">
        <v>#N/A</v>
      </c>
      <c r="M607" t="e">
        <v>#N/A</v>
      </c>
      <c r="N607" t="e">
        <v>#N/A</v>
      </c>
      <c r="O607" t="e">
        <v>#N/A</v>
      </c>
      <c r="P607" t="e">
        <v>#N/A</v>
      </c>
      <c r="Q607">
        <v>1.84</v>
      </c>
      <c r="R607">
        <v>1.87</v>
      </c>
      <c r="S607">
        <v>1.92</v>
      </c>
      <c r="T607">
        <v>2.12</v>
      </c>
      <c r="U607">
        <v>2.63375</v>
      </c>
      <c r="V607" t="e">
        <v>#N/A</v>
      </c>
      <c r="W607" t="e">
        <v>#N/A</v>
      </c>
      <c r="X607">
        <v>27.32</v>
      </c>
    </row>
    <row r="608" spans="1:24" x14ac:dyDescent="0.55000000000000004">
      <c r="A608" s="5">
        <v>37377</v>
      </c>
      <c r="B608">
        <v>1.88</v>
      </c>
      <c r="C608">
        <v>1.77</v>
      </c>
      <c r="D608">
        <v>1.91</v>
      </c>
      <c r="E608">
        <v>2.33</v>
      </c>
      <c r="F608">
        <v>3.21</v>
      </c>
      <c r="G608">
        <v>3.78</v>
      </c>
      <c r="H608">
        <v>4.49</v>
      </c>
      <c r="I608">
        <v>4.8600000000000003</v>
      </c>
      <c r="J608">
        <v>5.08</v>
      </c>
      <c r="K608">
        <v>5.71</v>
      </c>
      <c r="L608" t="e">
        <v>#N/A</v>
      </c>
      <c r="M608" t="e">
        <v>#N/A</v>
      </c>
      <c r="N608" t="e">
        <v>#N/A</v>
      </c>
      <c r="O608" t="e">
        <v>#N/A</v>
      </c>
      <c r="P608" t="e">
        <v>#N/A</v>
      </c>
      <c r="Q608">
        <v>1.84</v>
      </c>
      <c r="R608">
        <v>1.87</v>
      </c>
      <c r="S608">
        <v>1.92</v>
      </c>
      <c r="T608">
        <v>2.12</v>
      </c>
      <c r="U608">
        <v>2.64</v>
      </c>
      <c r="V608" t="e">
        <v>#N/A</v>
      </c>
      <c r="W608" t="e">
        <v>#N/A</v>
      </c>
      <c r="X608">
        <v>26.58</v>
      </c>
    </row>
    <row r="609" spans="1:24" x14ac:dyDescent="0.55000000000000004">
      <c r="A609" s="5">
        <v>37378</v>
      </c>
      <c r="B609">
        <v>1.79</v>
      </c>
      <c r="C609">
        <v>1.77</v>
      </c>
      <c r="D609">
        <v>1.92</v>
      </c>
      <c r="E609">
        <v>2.35</v>
      </c>
      <c r="F609">
        <v>3.25</v>
      </c>
      <c r="G609">
        <v>3.83</v>
      </c>
      <c r="H609">
        <v>4.54</v>
      </c>
      <c r="I609">
        <v>4.91</v>
      </c>
      <c r="J609">
        <v>5.13</v>
      </c>
      <c r="K609">
        <v>5.74</v>
      </c>
      <c r="L609" t="e">
        <v>#N/A</v>
      </c>
      <c r="M609" t="e">
        <v>#N/A</v>
      </c>
      <c r="N609" t="e">
        <v>#N/A</v>
      </c>
      <c r="O609" t="e">
        <v>#N/A</v>
      </c>
      <c r="P609" t="e">
        <v>#N/A</v>
      </c>
      <c r="Q609">
        <v>1.84</v>
      </c>
      <c r="R609">
        <v>1.87</v>
      </c>
      <c r="S609">
        <v>1.92</v>
      </c>
      <c r="T609">
        <v>2.12</v>
      </c>
      <c r="U609">
        <v>2.64</v>
      </c>
      <c r="V609" t="e">
        <v>#N/A</v>
      </c>
      <c r="W609" t="e">
        <v>#N/A</v>
      </c>
      <c r="X609">
        <v>26.31</v>
      </c>
    </row>
    <row r="610" spans="1:24" x14ac:dyDescent="0.55000000000000004">
      <c r="A610" s="5">
        <v>37379</v>
      </c>
      <c r="B610">
        <v>1.73</v>
      </c>
      <c r="C610">
        <v>1.76</v>
      </c>
      <c r="D610">
        <v>1.88</v>
      </c>
      <c r="E610">
        <v>2.2799999999999998</v>
      </c>
      <c r="F610">
        <v>3.17</v>
      </c>
      <c r="G610">
        <v>3.75</v>
      </c>
      <c r="H610">
        <v>4.4800000000000004</v>
      </c>
      <c r="I610">
        <v>4.8499999999999996</v>
      </c>
      <c r="J610">
        <v>5.08</v>
      </c>
      <c r="K610">
        <v>5.7</v>
      </c>
      <c r="L610" t="e">
        <v>#N/A</v>
      </c>
      <c r="M610" t="e">
        <v>#N/A</v>
      </c>
      <c r="N610" t="e">
        <v>#N/A</v>
      </c>
      <c r="O610" t="e">
        <v>#N/A</v>
      </c>
      <c r="P610" t="e">
        <v>#N/A</v>
      </c>
      <c r="Q610">
        <v>1.84</v>
      </c>
      <c r="R610">
        <v>1.87</v>
      </c>
      <c r="S610">
        <v>1.92</v>
      </c>
      <c r="T610">
        <v>2.13</v>
      </c>
      <c r="U610">
        <v>2.67</v>
      </c>
      <c r="V610" t="e">
        <v>#N/A</v>
      </c>
      <c r="W610" t="e">
        <v>#N/A</v>
      </c>
      <c r="X610">
        <v>26.75</v>
      </c>
    </row>
    <row r="611" spans="1:24" x14ac:dyDescent="0.55000000000000004">
      <c r="A611" s="5">
        <v>37382</v>
      </c>
      <c r="B611">
        <v>1.75</v>
      </c>
      <c r="C611">
        <v>1.78</v>
      </c>
      <c r="D611">
        <v>1.9</v>
      </c>
      <c r="E611">
        <v>2.2999999999999998</v>
      </c>
      <c r="F611">
        <v>3.19</v>
      </c>
      <c r="G611">
        <v>3.77</v>
      </c>
      <c r="H611">
        <v>4.5</v>
      </c>
      <c r="I611">
        <v>4.87</v>
      </c>
      <c r="J611">
        <v>5.0999999999999996</v>
      </c>
      <c r="K611">
        <v>5.71</v>
      </c>
      <c r="L611" t="e">
        <v>#N/A</v>
      </c>
      <c r="M611" t="e">
        <v>#N/A</v>
      </c>
      <c r="N611" t="e">
        <v>#N/A</v>
      </c>
      <c r="O611" t="e">
        <v>#N/A</v>
      </c>
      <c r="P611" t="e">
        <v>#N/A</v>
      </c>
      <c r="Q611" t="e">
        <v>#N/A</v>
      </c>
      <c r="R611" t="e">
        <v>#N/A</v>
      </c>
      <c r="S611" t="e">
        <v>#N/A</v>
      </c>
      <c r="T611" t="e">
        <v>#N/A</v>
      </c>
      <c r="U611" t="e">
        <v>#N/A</v>
      </c>
      <c r="V611" t="e">
        <v>#N/A</v>
      </c>
      <c r="W611" t="e">
        <v>#N/A</v>
      </c>
      <c r="X611">
        <v>26.11</v>
      </c>
    </row>
    <row r="612" spans="1:24" x14ac:dyDescent="0.55000000000000004">
      <c r="A612" s="5">
        <v>37383</v>
      </c>
      <c r="B612">
        <v>1.72</v>
      </c>
      <c r="C612">
        <v>1.76</v>
      </c>
      <c r="D612">
        <v>1.86</v>
      </c>
      <c r="E612">
        <v>2.27</v>
      </c>
      <c r="F612">
        <v>3.14</v>
      </c>
      <c r="G612">
        <v>3.67</v>
      </c>
      <c r="H612">
        <v>4.43</v>
      </c>
      <c r="I612">
        <v>4.8499999999999996</v>
      </c>
      <c r="J612">
        <v>5.09</v>
      </c>
      <c r="K612">
        <v>5.71</v>
      </c>
      <c r="L612" t="e">
        <v>#N/A</v>
      </c>
      <c r="M612" t="e">
        <v>#N/A</v>
      </c>
      <c r="N612" t="e">
        <v>#N/A</v>
      </c>
      <c r="O612" t="e">
        <v>#N/A</v>
      </c>
      <c r="P612" t="e">
        <v>#N/A</v>
      </c>
      <c r="Q612">
        <v>1.84</v>
      </c>
      <c r="R612">
        <v>1.87</v>
      </c>
      <c r="S612">
        <v>1.9</v>
      </c>
      <c r="T612">
        <v>2.0699999999999998</v>
      </c>
      <c r="U612">
        <v>2.55125</v>
      </c>
      <c r="V612" t="e">
        <v>#N/A</v>
      </c>
      <c r="W612" t="e">
        <v>#N/A</v>
      </c>
      <c r="X612">
        <v>26.79</v>
      </c>
    </row>
    <row r="613" spans="1:24" x14ac:dyDescent="0.55000000000000004">
      <c r="A613" s="5">
        <v>37384</v>
      </c>
      <c r="B613">
        <v>1.71</v>
      </c>
      <c r="C613">
        <v>1.76</v>
      </c>
      <c r="D613">
        <v>1.91</v>
      </c>
      <c r="E613">
        <v>2.37</v>
      </c>
      <c r="F613">
        <v>3.32</v>
      </c>
      <c r="G613">
        <v>3.87</v>
      </c>
      <c r="H613">
        <v>4.58</v>
      </c>
      <c r="I613">
        <v>4.99</v>
      </c>
      <c r="J613">
        <v>5.24</v>
      </c>
      <c r="K613">
        <v>5.84</v>
      </c>
      <c r="L613" t="e">
        <v>#N/A</v>
      </c>
      <c r="M613" t="e">
        <v>#N/A</v>
      </c>
      <c r="N613" t="e">
        <v>#N/A</v>
      </c>
      <c r="O613" t="e">
        <v>#N/A</v>
      </c>
      <c r="P613" t="e">
        <v>#N/A</v>
      </c>
      <c r="Q613">
        <v>1.84</v>
      </c>
      <c r="R613">
        <v>1.8674999999999999</v>
      </c>
      <c r="S613">
        <v>1.89625</v>
      </c>
      <c r="T613">
        <v>2.06</v>
      </c>
      <c r="U613">
        <v>2.5525000000000002</v>
      </c>
      <c r="V613" t="e">
        <v>#N/A</v>
      </c>
      <c r="W613" t="e">
        <v>#N/A</v>
      </c>
      <c r="X613">
        <v>27.76</v>
      </c>
    </row>
    <row r="614" spans="1:24" x14ac:dyDescent="0.55000000000000004">
      <c r="A614" s="5">
        <v>37385</v>
      </c>
      <c r="B614">
        <v>1.74</v>
      </c>
      <c r="C614">
        <v>1.77</v>
      </c>
      <c r="D614">
        <v>1.9</v>
      </c>
      <c r="E614">
        <v>2.33</v>
      </c>
      <c r="F614">
        <v>3.27</v>
      </c>
      <c r="G614">
        <v>3.8</v>
      </c>
      <c r="H614">
        <v>4.53</v>
      </c>
      <c r="I614">
        <v>4.96</v>
      </c>
      <c r="J614">
        <v>5.2</v>
      </c>
      <c r="K614">
        <v>5.8</v>
      </c>
      <c r="L614" t="e">
        <v>#N/A</v>
      </c>
      <c r="M614" t="e">
        <v>#N/A</v>
      </c>
      <c r="N614" t="e">
        <v>#N/A</v>
      </c>
      <c r="O614" t="e">
        <v>#N/A</v>
      </c>
      <c r="P614" t="e">
        <v>#N/A</v>
      </c>
      <c r="Q614">
        <v>1.84</v>
      </c>
      <c r="R614">
        <v>1.87</v>
      </c>
      <c r="S614">
        <v>1.915</v>
      </c>
      <c r="T614">
        <v>2.12</v>
      </c>
      <c r="U614">
        <v>2.69625</v>
      </c>
      <c r="V614" t="e">
        <v>#N/A</v>
      </c>
      <c r="W614" t="e">
        <v>#N/A</v>
      </c>
      <c r="X614">
        <v>27.78</v>
      </c>
    </row>
    <row r="615" spans="1:24" x14ac:dyDescent="0.55000000000000004">
      <c r="A615" s="5">
        <v>37386</v>
      </c>
      <c r="B615">
        <v>1.74</v>
      </c>
      <c r="C615">
        <v>1.77</v>
      </c>
      <c r="D615">
        <v>1.88</v>
      </c>
      <c r="E615">
        <v>2.27</v>
      </c>
      <c r="F615">
        <v>3.19</v>
      </c>
      <c r="G615">
        <v>3.71</v>
      </c>
      <c r="H615">
        <v>4.46</v>
      </c>
      <c r="I615">
        <v>4.8899999999999997</v>
      </c>
      <c r="J615">
        <v>5.15</v>
      </c>
      <c r="K615">
        <v>5.77</v>
      </c>
      <c r="L615" t="e">
        <v>#N/A</v>
      </c>
      <c r="M615" t="e">
        <v>#N/A</v>
      </c>
      <c r="N615" t="e">
        <v>#N/A</v>
      </c>
      <c r="O615" t="e">
        <v>#N/A</v>
      </c>
      <c r="P615" t="e">
        <v>#N/A</v>
      </c>
      <c r="Q615">
        <v>1.84</v>
      </c>
      <c r="R615">
        <v>1.87</v>
      </c>
      <c r="S615">
        <v>1.9</v>
      </c>
      <c r="T615">
        <v>2.08</v>
      </c>
      <c r="U615">
        <v>2.63</v>
      </c>
      <c r="V615" t="e">
        <v>#N/A</v>
      </c>
      <c r="W615" t="e">
        <v>#N/A</v>
      </c>
      <c r="X615">
        <v>27.92</v>
      </c>
    </row>
    <row r="616" spans="1:24" x14ac:dyDescent="0.55000000000000004">
      <c r="A616" s="5">
        <v>37389</v>
      </c>
      <c r="B616">
        <v>1.75</v>
      </c>
      <c r="C616">
        <v>1.79</v>
      </c>
      <c r="D616">
        <v>1.92</v>
      </c>
      <c r="E616">
        <v>2.36</v>
      </c>
      <c r="F616">
        <v>3.28</v>
      </c>
      <c r="G616">
        <v>3.81</v>
      </c>
      <c r="H616">
        <v>4.54</v>
      </c>
      <c r="I616">
        <v>4.9800000000000004</v>
      </c>
      <c r="J616">
        <v>5.23</v>
      </c>
      <c r="K616">
        <v>5.86</v>
      </c>
      <c r="L616" t="e">
        <v>#N/A</v>
      </c>
      <c r="M616" t="e">
        <v>#N/A</v>
      </c>
      <c r="N616" t="e">
        <v>#N/A</v>
      </c>
      <c r="O616" t="e">
        <v>#N/A</v>
      </c>
      <c r="P616" t="e">
        <v>#N/A</v>
      </c>
      <c r="Q616">
        <v>1.84</v>
      </c>
      <c r="R616">
        <v>1.8687499999999999</v>
      </c>
      <c r="S616">
        <v>1.9</v>
      </c>
      <c r="T616">
        <v>2.06</v>
      </c>
      <c r="U616">
        <v>2.5674999999999999</v>
      </c>
      <c r="V616" t="e">
        <v>#N/A</v>
      </c>
      <c r="W616" t="e">
        <v>#N/A</v>
      </c>
      <c r="X616">
        <v>28.62</v>
      </c>
    </row>
    <row r="617" spans="1:24" x14ac:dyDescent="0.55000000000000004">
      <c r="A617" s="5">
        <v>37390</v>
      </c>
      <c r="B617">
        <v>1.69</v>
      </c>
      <c r="C617">
        <v>1.78</v>
      </c>
      <c r="D617">
        <v>1.95</v>
      </c>
      <c r="E617">
        <v>2.4300000000000002</v>
      </c>
      <c r="F617">
        <v>3.4</v>
      </c>
      <c r="G617">
        <v>3.94</v>
      </c>
      <c r="H617">
        <v>4.6399999999999997</v>
      </c>
      <c r="I617">
        <v>5.0599999999999996</v>
      </c>
      <c r="J617">
        <v>5.32</v>
      </c>
      <c r="K617">
        <v>5.94</v>
      </c>
      <c r="L617" t="e">
        <v>#N/A</v>
      </c>
      <c r="M617" t="e">
        <v>#N/A</v>
      </c>
      <c r="N617" t="e">
        <v>#N/A</v>
      </c>
      <c r="O617" t="e">
        <v>#N/A</v>
      </c>
      <c r="P617" t="e">
        <v>#N/A</v>
      </c>
      <c r="Q617">
        <v>1.84</v>
      </c>
      <c r="R617">
        <v>1.87</v>
      </c>
      <c r="S617">
        <v>1.9</v>
      </c>
      <c r="T617">
        <v>2.0825</v>
      </c>
      <c r="U617">
        <v>2.63</v>
      </c>
      <c r="V617" t="e">
        <v>#N/A</v>
      </c>
      <c r="W617" t="e">
        <v>#N/A</v>
      </c>
      <c r="X617">
        <v>29.17</v>
      </c>
    </row>
    <row r="618" spans="1:24" x14ac:dyDescent="0.55000000000000004">
      <c r="A618" s="5">
        <v>37391</v>
      </c>
      <c r="B618">
        <v>1.84</v>
      </c>
      <c r="C618">
        <v>1.76</v>
      </c>
      <c r="D618">
        <v>1.93</v>
      </c>
      <c r="E618">
        <v>2.41</v>
      </c>
      <c r="F618">
        <v>3.37</v>
      </c>
      <c r="G618">
        <v>3.9</v>
      </c>
      <c r="H618">
        <v>4.59</v>
      </c>
      <c r="I618">
        <v>5.0199999999999996</v>
      </c>
      <c r="J618">
        <v>5.28</v>
      </c>
      <c r="K618">
        <v>5.92</v>
      </c>
      <c r="L618" t="e">
        <v>#N/A</v>
      </c>
      <c r="M618" t="e">
        <v>#N/A</v>
      </c>
      <c r="N618" t="e">
        <v>#N/A</v>
      </c>
      <c r="O618" t="e">
        <v>#N/A</v>
      </c>
      <c r="P618" t="e">
        <v>#N/A</v>
      </c>
      <c r="Q618">
        <v>1.84</v>
      </c>
      <c r="R618">
        <v>1.8787499999999999</v>
      </c>
      <c r="S618">
        <v>1.92</v>
      </c>
      <c r="T618">
        <v>2.13375</v>
      </c>
      <c r="U618">
        <v>2.7324999999999999</v>
      </c>
      <c r="V618" t="e">
        <v>#N/A</v>
      </c>
      <c r="W618" t="e">
        <v>#N/A</v>
      </c>
      <c r="X618">
        <v>28.17</v>
      </c>
    </row>
    <row r="619" spans="1:24" x14ac:dyDescent="0.55000000000000004">
      <c r="A619" s="5">
        <v>37392</v>
      </c>
      <c r="B619">
        <v>1.76</v>
      </c>
      <c r="C619">
        <v>1.75</v>
      </c>
      <c r="D619">
        <v>1.9</v>
      </c>
      <c r="E619">
        <v>2.35</v>
      </c>
      <c r="F619">
        <v>3.28</v>
      </c>
      <c r="G619">
        <v>3.81</v>
      </c>
      <c r="H619">
        <v>4.5199999999999996</v>
      </c>
      <c r="I619">
        <v>4.9400000000000004</v>
      </c>
      <c r="J619">
        <v>5.2</v>
      </c>
      <c r="K619">
        <v>5.87</v>
      </c>
      <c r="L619" t="e">
        <v>#N/A</v>
      </c>
      <c r="M619" t="e">
        <v>#N/A</v>
      </c>
      <c r="N619" t="e">
        <v>#N/A</v>
      </c>
      <c r="O619" t="e">
        <v>#N/A</v>
      </c>
      <c r="P619" t="e">
        <v>#N/A</v>
      </c>
      <c r="Q619">
        <v>1.84</v>
      </c>
      <c r="R619">
        <v>1.87</v>
      </c>
      <c r="S619">
        <v>1.91</v>
      </c>
      <c r="T619">
        <v>2.1225000000000001</v>
      </c>
      <c r="U619">
        <v>2.7062499999999998</v>
      </c>
      <c r="V619" t="e">
        <v>#N/A</v>
      </c>
      <c r="W619" t="e">
        <v>#N/A</v>
      </c>
      <c r="X619">
        <v>28</v>
      </c>
    </row>
    <row r="620" spans="1:24" x14ac:dyDescent="0.55000000000000004">
      <c r="A620" s="5">
        <v>37393</v>
      </c>
      <c r="B620">
        <v>1.7</v>
      </c>
      <c r="C620">
        <v>1.76</v>
      </c>
      <c r="D620">
        <v>1.95</v>
      </c>
      <c r="E620">
        <v>2.4500000000000002</v>
      </c>
      <c r="F620">
        <v>3.41</v>
      </c>
      <c r="G620">
        <v>3.95</v>
      </c>
      <c r="H620">
        <v>4.5999999999999996</v>
      </c>
      <c r="I620">
        <v>5.01</v>
      </c>
      <c r="J620">
        <v>5.27</v>
      </c>
      <c r="K620">
        <v>5.94</v>
      </c>
      <c r="L620" t="e">
        <v>#N/A</v>
      </c>
      <c r="M620" t="e">
        <v>#N/A</v>
      </c>
      <c r="N620" t="e">
        <v>#N/A</v>
      </c>
      <c r="O620" t="e">
        <v>#N/A</v>
      </c>
      <c r="P620" t="e">
        <v>#N/A</v>
      </c>
      <c r="Q620">
        <v>1.84</v>
      </c>
      <c r="R620">
        <v>1.87</v>
      </c>
      <c r="S620">
        <v>1.9025000000000001</v>
      </c>
      <c r="T620">
        <v>2.1062500000000002</v>
      </c>
      <c r="U620">
        <v>2.68</v>
      </c>
      <c r="V620" t="e">
        <v>#N/A</v>
      </c>
      <c r="W620" t="e">
        <v>#N/A</v>
      </c>
      <c r="X620">
        <v>28.19</v>
      </c>
    </row>
    <row r="621" spans="1:24" x14ac:dyDescent="0.55000000000000004">
      <c r="A621" s="5">
        <v>37396</v>
      </c>
      <c r="B621">
        <v>1.72</v>
      </c>
      <c r="C621">
        <v>1.77</v>
      </c>
      <c r="D621">
        <v>1.94</v>
      </c>
      <c r="E621">
        <v>2.41</v>
      </c>
      <c r="F621">
        <v>3.33</v>
      </c>
      <c r="G621">
        <v>3.87</v>
      </c>
      <c r="H621">
        <v>4.53</v>
      </c>
      <c r="I621">
        <v>4.9400000000000004</v>
      </c>
      <c r="J621">
        <v>5.21</v>
      </c>
      <c r="K621">
        <v>5.88</v>
      </c>
      <c r="L621" t="e">
        <v>#N/A</v>
      </c>
      <c r="M621" t="e">
        <v>#N/A</v>
      </c>
      <c r="N621" t="e">
        <v>#N/A</v>
      </c>
      <c r="O621" t="e">
        <v>#N/A</v>
      </c>
      <c r="P621" t="e">
        <v>#N/A</v>
      </c>
      <c r="Q621">
        <v>1.84</v>
      </c>
      <c r="R621">
        <v>1.87</v>
      </c>
      <c r="S621">
        <v>1.9075</v>
      </c>
      <c r="T621">
        <v>2.1231300000000002</v>
      </c>
      <c r="U621">
        <v>2.72</v>
      </c>
      <c r="V621" t="e">
        <v>#N/A</v>
      </c>
      <c r="W621" t="e">
        <v>#N/A</v>
      </c>
      <c r="X621">
        <v>28.24</v>
      </c>
    </row>
    <row r="622" spans="1:24" x14ac:dyDescent="0.55000000000000004">
      <c r="A622" s="5">
        <v>37397</v>
      </c>
      <c r="B622">
        <v>1.68</v>
      </c>
      <c r="C622">
        <v>1.75</v>
      </c>
      <c r="D622">
        <v>1.92</v>
      </c>
      <c r="E622">
        <v>2.38</v>
      </c>
      <c r="F622">
        <v>3.28</v>
      </c>
      <c r="G622">
        <v>3.82</v>
      </c>
      <c r="H622">
        <v>4.49</v>
      </c>
      <c r="I622">
        <v>4.9000000000000004</v>
      </c>
      <c r="J622">
        <v>5.18</v>
      </c>
      <c r="K622">
        <v>5.84</v>
      </c>
      <c r="L622" t="e">
        <v>#N/A</v>
      </c>
      <c r="M622" t="e">
        <v>#N/A</v>
      </c>
      <c r="N622" t="e">
        <v>#N/A</v>
      </c>
      <c r="O622" t="e">
        <v>#N/A</v>
      </c>
      <c r="P622" t="e">
        <v>#N/A</v>
      </c>
      <c r="Q622">
        <v>1.84</v>
      </c>
      <c r="R622">
        <v>1.87</v>
      </c>
      <c r="S622">
        <v>1.9</v>
      </c>
      <c r="T622">
        <v>2.11</v>
      </c>
      <c r="U622">
        <v>2.6737500000000001</v>
      </c>
      <c r="V622" t="e">
        <v>#N/A</v>
      </c>
      <c r="W622" t="e">
        <v>#N/A</v>
      </c>
      <c r="X622">
        <v>27.35</v>
      </c>
    </row>
    <row r="623" spans="1:24" x14ac:dyDescent="0.55000000000000004">
      <c r="A623" s="5">
        <v>37398</v>
      </c>
      <c r="B623">
        <v>1.73</v>
      </c>
      <c r="C623">
        <v>1.74</v>
      </c>
      <c r="D623">
        <v>1.9</v>
      </c>
      <c r="E623">
        <v>2.34</v>
      </c>
      <c r="F623">
        <v>3.23</v>
      </c>
      <c r="G623">
        <v>3.75</v>
      </c>
      <c r="H623">
        <v>4.43</v>
      </c>
      <c r="I623">
        <v>4.8499999999999996</v>
      </c>
      <c r="J623">
        <v>5.13</v>
      </c>
      <c r="K623">
        <v>5.8</v>
      </c>
      <c r="L623" t="e">
        <v>#N/A</v>
      </c>
      <c r="M623" t="e">
        <v>#N/A</v>
      </c>
      <c r="N623" t="e">
        <v>#N/A</v>
      </c>
      <c r="O623" t="e">
        <v>#N/A</v>
      </c>
      <c r="P623" t="e">
        <v>#N/A</v>
      </c>
      <c r="Q623">
        <v>1.84</v>
      </c>
      <c r="R623">
        <v>1.87</v>
      </c>
      <c r="S623">
        <v>1.89625</v>
      </c>
      <c r="T623">
        <v>2.0750000000000002</v>
      </c>
      <c r="U623">
        <v>2.6074999999999999</v>
      </c>
      <c r="V623" t="e">
        <v>#N/A</v>
      </c>
      <c r="W623" t="e">
        <v>#N/A</v>
      </c>
      <c r="X623">
        <v>27.01</v>
      </c>
    </row>
    <row r="624" spans="1:24" x14ac:dyDescent="0.55000000000000004">
      <c r="A624" s="5">
        <v>37399</v>
      </c>
      <c r="B624">
        <v>1.76</v>
      </c>
      <c r="C624">
        <v>1.74</v>
      </c>
      <c r="D624">
        <v>1.91</v>
      </c>
      <c r="E624">
        <v>2.38</v>
      </c>
      <c r="F624">
        <v>3.28</v>
      </c>
      <c r="G624">
        <v>3.8</v>
      </c>
      <c r="H624">
        <v>4.46</v>
      </c>
      <c r="I624">
        <v>4.87</v>
      </c>
      <c r="J624">
        <v>5.16</v>
      </c>
      <c r="K624">
        <v>5.83</v>
      </c>
      <c r="L624" t="e">
        <v>#N/A</v>
      </c>
      <c r="M624" t="e">
        <v>#N/A</v>
      </c>
      <c r="N624" t="e">
        <v>#N/A</v>
      </c>
      <c r="O624" t="e">
        <v>#N/A</v>
      </c>
      <c r="P624" t="e">
        <v>#N/A</v>
      </c>
      <c r="Q624">
        <v>1.84</v>
      </c>
      <c r="R624">
        <v>1.87</v>
      </c>
      <c r="S624">
        <v>1.9</v>
      </c>
      <c r="T624">
        <v>2.09</v>
      </c>
      <c r="U624">
        <v>2.6437499999999998</v>
      </c>
      <c r="V624" t="e">
        <v>#N/A</v>
      </c>
      <c r="W624" t="e">
        <v>#N/A</v>
      </c>
      <c r="X624">
        <v>26.6</v>
      </c>
    </row>
    <row r="625" spans="1:24" x14ac:dyDescent="0.55000000000000004">
      <c r="A625" s="5">
        <v>37400</v>
      </c>
      <c r="B625">
        <v>1.75</v>
      </c>
      <c r="C625">
        <v>1.74</v>
      </c>
      <c r="D625">
        <v>1.91</v>
      </c>
      <c r="E625">
        <v>2.37</v>
      </c>
      <c r="F625">
        <v>3.28</v>
      </c>
      <c r="G625">
        <v>3.81</v>
      </c>
      <c r="H625">
        <v>4.47</v>
      </c>
      <c r="I625">
        <v>4.87</v>
      </c>
      <c r="J625">
        <v>5.16</v>
      </c>
      <c r="K625">
        <v>5.83</v>
      </c>
      <c r="L625" t="e">
        <v>#N/A</v>
      </c>
      <c r="M625" t="e">
        <v>#N/A</v>
      </c>
      <c r="N625" t="e">
        <v>#N/A</v>
      </c>
      <c r="O625" t="e">
        <v>#N/A</v>
      </c>
      <c r="P625" t="e">
        <v>#N/A</v>
      </c>
      <c r="Q625">
        <v>1.84</v>
      </c>
      <c r="R625">
        <v>1.87</v>
      </c>
      <c r="S625">
        <v>1.9</v>
      </c>
      <c r="T625">
        <v>2.11</v>
      </c>
      <c r="U625">
        <v>2.67</v>
      </c>
      <c r="V625" t="e">
        <v>#N/A</v>
      </c>
      <c r="W625" t="e">
        <v>#N/A</v>
      </c>
      <c r="X625">
        <v>26.69</v>
      </c>
    </row>
    <row r="626" spans="1:24" x14ac:dyDescent="0.55000000000000004">
      <c r="A626" s="5">
        <v>37403</v>
      </c>
      <c r="B626" t="e">
        <v>#N/A</v>
      </c>
      <c r="C626" t="e">
        <v>#N/A</v>
      </c>
      <c r="D626" t="e">
        <v>#N/A</v>
      </c>
      <c r="E626" t="e">
        <v>#N/A</v>
      </c>
      <c r="F626" t="e">
        <v>#N/A</v>
      </c>
      <c r="G626" t="e">
        <v>#N/A</v>
      </c>
      <c r="H626" t="e">
        <v>#N/A</v>
      </c>
      <c r="I626" t="e">
        <v>#N/A</v>
      </c>
      <c r="J626" t="e">
        <v>#N/A</v>
      </c>
      <c r="K626" t="e">
        <v>#N/A</v>
      </c>
      <c r="L626" t="e">
        <v>#N/A</v>
      </c>
      <c r="M626" t="e">
        <v>#N/A</v>
      </c>
      <c r="N626" t="e">
        <v>#N/A</v>
      </c>
      <c r="O626" t="e">
        <v>#N/A</v>
      </c>
      <c r="P626" t="e">
        <v>#N/A</v>
      </c>
      <c r="Q626">
        <v>1.84</v>
      </c>
      <c r="R626">
        <v>1.87</v>
      </c>
      <c r="S626">
        <v>1.9</v>
      </c>
      <c r="T626">
        <v>2.11</v>
      </c>
      <c r="U626">
        <v>2.6724999999999999</v>
      </c>
      <c r="V626" t="e">
        <v>#N/A</v>
      </c>
      <c r="W626" t="e">
        <v>#N/A</v>
      </c>
      <c r="X626" t="e">
        <v>#N/A</v>
      </c>
    </row>
    <row r="627" spans="1:24" x14ac:dyDescent="0.55000000000000004">
      <c r="A627" s="5">
        <v>37404</v>
      </c>
      <c r="B627">
        <v>1.88</v>
      </c>
      <c r="C627">
        <v>1.77</v>
      </c>
      <c r="D627">
        <v>1.94</v>
      </c>
      <c r="E627">
        <v>2.41</v>
      </c>
      <c r="F627">
        <v>3.3</v>
      </c>
      <c r="G627">
        <v>3.82</v>
      </c>
      <c r="H627">
        <v>4.46</v>
      </c>
      <c r="I627">
        <v>4.87</v>
      </c>
      <c r="J627">
        <v>5.16</v>
      </c>
      <c r="K627">
        <v>5.83</v>
      </c>
      <c r="L627" t="e">
        <v>#N/A</v>
      </c>
      <c r="M627" t="e">
        <v>#N/A</v>
      </c>
      <c r="N627" t="e">
        <v>#N/A</v>
      </c>
      <c r="O627" t="e">
        <v>#N/A</v>
      </c>
      <c r="P627" t="e">
        <v>#N/A</v>
      </c>
      <c r="Q627">
        <v>1.84</v>
      </c>
      <c r="R627">
        <v>1.87</v>
      </c>
      <c r="S627">
        <v>1.9</v>
      </c>
      <c r="T627">
        <v>2.1206299999999998</v>
      </c>
      <c r="U627">
        <v>2.7075</v>
      </c>
      <c r="V627" t="e">
        <v>#N/A</v>
      </c>
      <c r="W627" t="e">
        <v>#N/A</v>
      </c>
      <c r="X627">
        <v>25.08</v>
      </c>
    </row>
    <row r="628" spans="1:24" x14ac:dyDescent="0.55000000000000004">
      <c r="A628" s="5">
        <v>37405</v>
      </c>
      <c r="B628">
        <v>1.79</v>
      </c>
      <c r="C628">
        <v>1.75</v>
      </c>
      <c r="D628">
        <v>1.91</v>
      </c>
      <c r="E628">
        <v>2.35</v>
      </c>
      <c r="F628">
        <v>3.24</v>
      </c>
      <c r="G628">
        <v>3.76</v>
      </c>
      <c r="H628">
        <v>4.41</v>
      </c>
      <c r="I628">
        <v>4.8099999999999996</v>
      </c>
      <c r="J628">
        <v>5.1100000000000003</v>
      </c>
      <c r="K628">
        <v>5.79</v>
      </c>
      <c r="L628" t="e">
        <v>#N/A</v>
      </c>
      <c r="M628" t="e">
        <v>#N/A</v>
      </c>
      <c r="N628" t="e">
        <v>#N/A</v>
      </c>
      <c r="O628" t="e">
        <v>#N/A</v>
      </c>
      <c r="P628" t="e">
        <v>#N/A</v>
      </c>
      <c r="Q628">
        <v>1.84</v>
      </c>
      <c r="R628">
        <v>1.87</v>
      </c>
      <c r="S628">
        <v>1.8987499999999999</v>
      </c>
      <c r="T628">
        <v>2.0975000000000001</v>
      </c>
      <c r="U628">
        <v>2.65625</v>
      </c>
      <c r="V628" t="e">
        <v>#N/A</v>
      </c>
      <c r="W628" t="e">
        <v>#N/A</v>
      </c>
      <c r="X628">
        <v>25.64</v>
      </c>
    </row>
    <row r="629" spans="1:24" x14ac:dyDescent="0.55000000000000004">
      <c r="A629" s="5">
        <v>37406</v>
      </c>
      <c r="B629">
        <v>1.8</v>
      </c>
      <c r="C629">
        <v>1.75</v>
      </c>
      <c r="D629">
        <v>1.9</v>
      </c>
      <c r="E629">
        <v>2.31</v>
      </c>
      <c r="F629">
        <v>3.17</v>
      </c>
      <c r="G629">
        <v>3.69</v>
      </c>
      <c r="H629">
        <v>4.3600000000000003</v>
      </c>
      <c r="I629">
        <v>4.74</v>
      </c>
      <c r="J629">
        <v>5.0599999999999996</v>
      </c>
      <c r="K629">
        <v>5.74</v>
      </c>
      <c r="L629" t="e">
        <v>#N/A</v>
      </c>
      <c r="M629" t="e">
        <v>#N/A</v>
      </c>
      <c r="N629" t="e">
        <v>#N/A</v>
      </c>
      <c r="O629" t="e">
        <v>#N/A</v>
      </c>
      <c r="P629" t="e">
        <v>#N/A</v>
      </c>
      <c r="Q629">
        <v>1.84375</v>
      </c>
      <c r="R629">
        <v>1.87</v>
      </c>
      <c r="S629">
        <v>1.8975</v>
      </c>
      <c r="T629">
        <v>2.09</v>
      </c>
      <c r="U629">
        <v>2.63375</v>
      </c>
      <c r="V629" t="e">
        <v>#N/A</v>
      </c>
      <c r="W629" t="e">
        <v>#N/A</v>
      </c>
      <c r="X629">
        <v>24.78</v>
      </c>
    </row>
    <row r="630" spans="1:24" x14ac:dyDescent="0.55000000000000004">
      <c r="A630" s="5">
        <v>37407</v>
      </c>
      <c r="B630">
        <v>1.79</v>
      </c>
      <c r="C630">
        <v>1.74</v>
      </c>
      <c r="D630">
        <v>1.91</v>
      </c>
      <c r="E630">
        <v>2.34</v>
      </c>
      <c r="F630">
        <v>3.22</v>
      </c>
      <c r="G630">
        <v>3.73</v>
      </c>
      <c r="H630">
        <v>4.37</v>
      </c>
      <c r="I630">
        <v>4.7699999999999996</v>
      </c>
      <c r="J630">
        <v>5.08</v>
      </c>
      <c r="K630">
        <v>5.77</v>
      </c>
      <c r="L630" t="e">
        <v>#N/A</v>
      </c>
      <c r="M630" t="e">
        <v>#N/A</v>
      </c>
      <c r="N630" t="e">
        <v>#N/A</v>
      </c>
      <c r="O630" t="e">
        <v>#N/A</v>
      </c>
      <c r="P630" t="e">
        <v>#N/A</v>
      </c>
      <c r="Q630">
        <v>1.84375</v>
      </c>
      <c r="R630">
        <v>1.87</v>
      </c>
      <c r="S630">
        <v>1.89625</v>
      </c>
      <c r="T630">
        <v>2.08</v>
      </c>
      <c r="U630">
        <v>2.5912500000000001</v>
      </c>
      <c r="V630" t="e">
        <v>#N/A</v>
      </c>
      <c r="W630" t="e">
        <v>#N/A</v>
      </c>
      <c r="X630">
        <v>25.37</v>
      </c>
    </row>
    <row r="631" spans="1:24" x14ac:dyDescent="0.55000000000000004">
      <c r="A631" s="5">
        <v>37410</v>
      </c>
      <c r="B631">
        <v>1.83</v>
      </c>
      <c r="C631">
        <v>1.77</v>
      </c>
      <c r="D631">
        <v>1.93</v>
      </c>
      <c r="E631">
        <v>2.35</v>
      </c>
      <c r="F631">
        <v>3.19</v>
      </c>
      <c r="G631">
        <v>3.72</v>
      </c>
      <c r="H631">
        <v>4.3600000000000003</v>
      </c>
      <c r="I631">
        <v>4.75</v>
      </c>
      <c r="J631">
        <v>5.0599999999999996</v>
      </c>
      <c r="K631">
        <v>5.76</v>
      </c>
      <c r="L631" t="e">
        <v>#N/A</v>
      </c>
      <c r="M631" t="e">
        <v>#N/A</v>
      </c>
      <c r="N631" t="e">
        <v>#N/A</v>
      </c>
      <c r="O631" t="e">
        <v>#N/A</v>
      </c>
      <c r="P631" t="e">
        <v>#N/A</v>
      </c>
      <c r="Q631" t="e">
        <v>#N/A</v>
      </c>
      <c r="R631" t="e">
        <v>#N/A</v>
      </c>
      <c r="S631" t="e">
        <v>#N/A</v>
      </c>
      <c r="T631" t="e">
        <v>#N/A</v>
      </c>
      <c r="U631" t="e">
        <v>#N/A</v>
      </c>
      <c r="V631" t="e">
        <v>#N/A</v>
      </c>
      <c r="W631" t="e">
        <v>#N/A</v>
      </c>
      <c r="X631">
        <v>25.1</v>
      </c>
    </row>
    <row r="632" spans="1:24" x14ac:dyDescent="0.55000000000000004">
      <c r="A632" s="5">
        <v>37411</v>
      </c>
      <c r="B632">
        <v>1.73</v>
      </c>
      <c r="C632">
        <v>1.76</v>
      </c>
      <c r="D632">
        <v>1.9</v>
      </c>
      <c r="E632">
        <v>2.31</v>
      </c>
      <c r="F632">
        <v>3.13</v>
      </c>
      <c r="G632">
        <v>3.64</v>
      </c>
      <c r="H632">
        <v>4.3099999999999996</v>
      </c>
      <c r="I632">
        <v>4.72</v>
      </c>
      <c r="J632">
        <v>5.04</v>
      </c>
      <c r="K632">
        <v>5.75</v>
      </c>
      <c r="L632" t="e">
        <v>#N/A</v>
      </c>
      <c r="M632" t="e">
        <v>#N/A</v>
      </c>
      <c r="N632" t="e">
        <v>#N/A</v>
      </c>
      <c r="O632" t="e">
        <v>#N/A</v>
      </c>
      <c r="P632" t="e">
        <v>#N/A</v>
      </c>
      <c r="Q632" t="e">
        <v>#N/A</v>
      </c>
      <c r="R632" t="e">
        <v>#N/A</v>
      </c>
      <c r="S632" t="e">
        <v>#N/A</v>
      </c>
      <c r="T632" t="e">
        <v>#N/A</v>
      </c>
      <c r="U632" t="e">
        <v>#N/A</v>
      </c>
      <c r="V632" t="e">
        <v>#N/A</v>
      </c>
      <c r="W632" t="e">
        <v>#N/A</v>
      </c>
      <c r="X632">
        <v>25.32</v>
      </c>
    </row>
    <row r="633" spans="1:24" x14ac:dyDescent="0.55000000000000004">
      <c r="A633" s="5">
        <v>37412</v>
      </c>
      <c r="B633">
        <v>1.7</v>
      </c>
      <c r="C633">
        <v>1.75</v>
      </c>
      <c r="D633">
        <v>1.9</v>
      </c>
      <c r="E633">
        <v>2.33</v>
      </c>
      <c r="F633">
        <v>3.16</v>
      </c>
      <c r="G633">
        <v>3.68</v>
      </c>
      <c r="H633">
        <v>4.3499999999999996</v>
      </c>
      <c r="I633">
        <v>4.76</v>
      </c>
      <c r="J633">
        <v>5.08</v>
      </c>
      <c r="K633">
        <v>5.79</v>
      </c>
      <c r="L633" t="e">
        <v>#N/A</v>
      </c>
      <c r="M633" t="e">
        <v>#N/A</v>
      </c>
      <c r="N633" t="e">
        <v>#N/A</v>
      </c>
      <c r="O633" t="e">
        <v>#N/A</v>
      </c>
      <c r="P633" t="e">
        <v>#N/A</v>
      </c>
      <c r="Q633">
        <v>1.84</v>
      </c>
      <c r="R633">
        <v>1.87</v>
      </c>
      <c r="S633">
        <v>1.8912500000000001</v>
      </c>
      <c r="T633">
        <v>2.08</v>
      </c>
      <c r="U633">
        <v>2.5962499999999999</v>
      </c>
      <c r="V633" t="e">
        <v>#N/A</v>
      </c>
      <c r="W633" t="e">
        <v>#N/A</v>
      </c>
      <c r="X633">
        <v>25.02</v>
      </c>
    </row>
    <row r="634" spans="1:24" x14ac:dyDescent="0.55000000000000004">
      <c r="A634" s="5">
        <v>37413</v>
      </c>
      <c r="B634">
        <v>1.75</v>
      </c>
      <c r="C634">
        <v>1.74</v>
      </c>
      <c r="D634">
        <v>1.88</v>
      </c>
      <c r="E634">
        <v>2.2999999999999998</v>
      </c>
      <c r="F634">
        <v>3.13</v>
      </c>
      <c r="G634">
        <v>3.63</v>
      </c>
      <c r="H634">
        <v>4.3</v>
      </c>
      <c r="I634">
        <v>4.72</v>
      </c>
      <c r="J634">
        <v>5.04</v>
      </c>
      <c r="K634">
        <v>5.75</v>
      </c>
      <c r="L634" t="e">
        <v>#N/A</v>
      </c>
      <c r="M634" t="e">
        <v>#N/A</v>
      </c>
      <c r="N634" t="e">
        <v>#N/A</v>
      </c>
      <c r="O634" t="e">
        <v>#N/A</v>
      </c>
      <c r="P634" t="e">
        <v>#N/A</v>
      </c>
      <c r="Q634">
        <v>1.84</v>
      </c>
      <c r="R634">
        <v>1.87</v>
      </c>
      <c r="S634">
        <v>1.89</v>
      </c>
      <c r="T634">
        <v>2.0699999999999998</v>
      </c>
      <c r="U634">
        <v>2.5862500000000002</v>
      </c>
      <c r="V634" t="e">
        <v>#N/A</v>
      </c>
      <c r="W634" t="e">
        <v>#N/A</v>
      </c>
      <c r="X634">
        <v>24.89</v>
      </c>
    </row>
    <row r="635" spans="1:24" x14ac:dyDescent="0.55000000000000004">
      <c r="A635" s="5">
        <v>37414</v>
      </c>
      <c r="B635">
        <v>1.73</v>
      </c>
      <c r="C635">
        <v>1.74</v>
      </c>
      <c r="D635">
        <v>1.89</v>
      </c>
      <c r="E635">
        <v>2.31</v>
      </c>
      <c r="F635">
        <v>3.16</v>
      </c>
      <c r="G635">
        <v>3.67</v>
      </c>
      <c r="H635">
        <v>4.3600000000000003</v>
      </c>
      <c r="I635">
        <v>4.78</v>
      </c>
      <c r="J635">
        <v>5.0999999999999996</v>
      </c>
      <c r="K635">
        <v>5.81</v>
      </c>
      <c r="L635" t="e">
        <v>#N/A</v>
      </c>
      <c r="M635" t="e">
        <v>#N/A</v>
      </c>
      <c r="N635" t="e">
        <v>#N/A</v>
      </c>
      <c r="O635" t="e">
        <v>#N/A</v>
      </c>
      <c r="P635" t="e">
        <v>#N/A</v>
      </c>
      <c r="Q635">
        <v>1.84</v>
      </c>
      <c r="R635">
        <v>1.8687499999999999</v>
      </c>
      <c r="S635">
        <v>1.89</v>
      </c>
      <c r="T635">
        <v>2.06</v>
      </c>
      <c r="U635">
        <v>2.55375</v>
      </c>
      <c r="V635" t="e">
        <v>#N/A</v>
      </c>
      <c r="W635" t="e">
        <v>#N/A</v>
      </c>
      <c r="X635">
        <v>24.72</v>
      </c>
    </row>
    <row r="636" spans="1:24" x14ac:dyDescent="0.55000000000000004">
      <c r="A636" s="5">
        <v>37417</v>
      </c>
      <c r="B636">
        <v>1.76</v>
      </c>
      <c r="C636">
        <v>1.76</v>
      </c>
      <c r="D636">
        <v>1.89</v>
      </c>
      <c r="E636">
        <v>2.2999999999999998</v>
      </c>
      <c r="F636">
        <v>3.15</v>
      </c>
      <c r="G636">
        <v>3.66</v>
      </c>
      <c r="H636">
        <v>4.34</v>
      </c>
      <c r="I636">
        <v>4.75</v>
      </c>
      <c r="J636">
        <v>5.07</v>
      </c>
      <c r="K636">
        <v>5.76</v>
      </c>
      <c r="L636" t="e">
        <v>#N/A</v>
      </c>
      <c r="M636" t="e">
        <v>#N/A</v>
      </c>
      <c r="N636" t="e">
        <v>#N/A</v>
      </c>
      <c r="O636" t="e">
        <v>#N/A</v>
      </c>
      <c r="P636" t="e">
        <v>#N/A</v>
      </c>
      <c r="Q636">
        <v>1.84</v>
      </c>
      <c r="R636">
        <v>1.87</v>
      </c>
      <c r="S636">
        <v>1.89</v>
      </c>
      <c r="T636">
        <v>2.0699999999999998</v>
      </c>
      <c r="U636">
        <v>2.5950000000000002</v>
      </c>
      <c r="V636" t="e">
        <v>#N/A</v>
      </c>
      <c r="W636" t="e">
        <v>#N/A</v>
      </c>
      <c r="X636">
        <v>24.24</v>
      </c>
    </row>
    <row r="637" spans="1:24" x14ac:dyDescent="0.55000000000000004">
      <c r="A637" s="5">
        <v>37418</v>
      </c>
      <c r="B637">
        <v>1.72</v>
      </c>
      <c r="C637">
        <v>1.75</v>
      </c>
      <c r="D637">
        <v>1.87</v>
      </c>
      <c r="E637">
        <v>2.27</v>
      </c>
      <c r="F637">
        <v>3.09</v>
      </c>
      <c r="G637">
        <v>3.59</v>
      </c>
      <c r="H637">
        <v>4.29</v>
      </c>
      <c r="I637">
        <v>4.6900000000000004</v>
      </c>
      <c r="J637">
        <v>5.0199999999999996</v>
      </c>
      <c r="K637">
        <v>5.71</v>
      </c>
      <c r="L637" t="e">
        <v>#N/A</v>
      </c>
      <c r="M637" t="e">
        <v>#N/A</v>
      </c>
      <c r="N637" t="e">
        <v>#N/A</v>
      </c>
      <c r="O637" t="e">
        <v>#N/A</v>
      </c>
      <c r="P637" t="e">
        <v>#N/A</v>
      </c>
      <c r="Q637">
        <v>1.84</v>
      </c>
      <c r="R637">
        <v>1.87</v>
      </c>
      <c r="S637">
        <v>1.89</v>
      </c>
      <c r="T637">
        <v>2.0499999999999998</v>
      </c>
      <c r="U637">
        <v>2.5637500000000002</v>
      </c>
      <c r="V637" t="e">
        <v>#N/A</v>
      </c>
      <c r="W637" t="e">
        <v>#N/A</v>
      </c>
      <c r="X637">
        <v>24.21</v>
      </c>
    </row>
    <row r="638" spans="1:24" x14ac:dyDescent="0.55000000000000004">
      <c r="A638" s="5">
        <v>37419</v>
      </c>
      <c r="B638">
        <v>1.75</v>
      </c>
      <c r="C638">
        <v>1.74</v>
      </c>
      <c r="D638">
        <v>1.85</v>
      </c>
      <c r="E638">
        <v>2.25</v>
      </c>
      <c r="F638">
        <v>3.05</v>
      </c>
      <c r="G638">
        <v>3.55</v>
      </c>
      <c r="H638">
        <v>4.24</v>
      </c>
      <c r="I638">
        <v>4.6500000000000004</v>
      </c>
      <c r="J638">
        <v>4.9800000000000004</v>
      </c>
      <c r="K638">
        <v>5.68</v>
      </c>
      <c r="L638" t="e">
        <v>#N/A</v>
      </c>
      <c r="M638" t="e">
        <v>#N/A</v>
      </c>
      <c r="N638" t="e">
        <v>#N/A</v>
      </c>
      <c r="O638" t="e">
        <v>#N/A</v>
      </c>
      <c r="P638" t="e">
        <v>#N/A</v>
      </c>
      <c r="Q638">
        <v>1.84</v>
      </c>
      <c r="R638">
        <v>1.8687499999999999</v>
      </c>
      <c r="S638">
        <v>1.8868799999999999</v>
      </c>
      <c r="T638">
        <v>2.0287500000000001</v>
      </c>
      <c r="U638">
        <v>2.5099999999999998</v>
      </c>
      <c r="V638" t="e">
        <v>#N/A</v>
      </c>
      <c r="W638" t="e">
        <v>#N/A</v>
      </c>
      <c r="X638">
        <v>24.79</v>
      </c>
    </row>
    <row r="639" spans="1:24" x14ac:dyDescent="0.55000000000000004">
      <c r="A639" s="5">
        <v>37420</v>
      </c>
      <c r="B639">
        <v>1.76</v>
      </c>
      <c r="C639">
        <v>1.72</v>
      </c>
      <c r="D639">
        <v>1.82</v>
      </c>
      <c r="E639">
        <v>2.2000000000000002</v>
      </c>
      <c r="F639">
        <v>3</v>
      </c>
      <c r="G639">
        <v>3.5</v>
      </c>
      <c r="H639">
        <v>4.2</v>
      </c>
      <c r="I639">
        <v>4.6100000000000003</v>
      </c>
      <c r="J639">
        <v>4.9400000000000004</v>
      </c>
      <c r="K639">
        <v>5.65</v>
      </c>
      <c r="L639" t="e">
        <v>#N/A</v>
      </c>
      <c r="M639" t="e">
        <v>#N/A</v>
      </c>
      <c r="N639" t="e">
        <v>#N/A</v>
      </c>
      <c r="O639" t="e">
        <v>#N/A</v>
      </c>
      <c r="P639" t="e">
        <v>#N/A</v>
      </c>
      <c r="Q639">
        <v>1.84</v>
      </c>
      <c r="R639">
        <v>1.87</v>
      </c>
      <c r="S639">
        <v>1.8868799999999999</v>
      </c>
      <c r="T639">
        <v>2.0299999999999998</v>
      </c>
      <c r="U639">
        <v>2.52</v>
      </c>
      <c r="V639" t="e">
        <v>#N/A</v>
      </c>
      <c r="W639" t="e">
        <v>#N/A</v>
      </c>
      <c r="X639">
        <v>25.54</v>
      </c>
    </row>
    <row r="640" spans="1:24" x14ac:dyDescent="0.55000000000000004">
      <c r="A640" s="5">
        <v>37421</v>
      </c>
      <c r="B640">
        <v>1.75</v>
      </c>
      <c r="C640">
        <v>1.71</v>
      </c>
      <c r="D640">
        <v>1.8</v>
      </c>
      <c r="E640">
        <v>2.16</v>
      </c>
      <c r="F640">
        <v>2.92</v>
      </c>
      <c r="G640">
        <v>3.4</v>
      </c>
      <c r="H640">
        <v>4.0999999999999996</v>
      </c>
      <c r="I640">
        <v>4.51</v>
      </c>
      <c r="J640">
        <v>4.83</v>
      </c>
      <c r="K640">
        <v>5.54</v>
      </c>
      <c r="L640" t="e">
        <v>#N/A</v>
      </c>
      <c r="M640" t="e">
        <v>#N/A</v>
      </c>
      <c r="N640" t="e">
        <v>#N/A</v>
      </c>
      <c r="O640" t="e">
        <v>#N/A</v>
      </c>
      <c r="P640" t="e">
        <v>#N/A</v>
      </c>
      <c r="Q640">
        <v>1.83938</v>
      </c>
      <c r="R640">
        <v>1.85938</v>
      </c>
      <c r="S640">
        <v>1.8793800000000001</v>
      </c>
      <c r="T640">
        <v>1.9837499999999999</v>
      </c>
      <c r="U640">
        <v>2.4112499999999999</v>
      </c>
      <c r="V640" t="e">
        <v>#N/A</v>
      </c>
      <c r="W640" t="e">
        <v>#N/A</v>
      </c>
      <c r="X640">
        <v>25.9</v>
      </c>
    </row>
    <row r="641" spans="1:24" x14ac:dyDescent="0.55000000000000004">
      <c r="A641" s="5">
        <v>37424</v>
      </c>
      <c r="B641">
        <v>1.82</v>
      </c>
      <c r="C641">
        <v>1.74</v>
      </c>
      <c r="D641">
        <v>1.85</v>
      </c>
      <c r="E641">
        <v>2.2000000000000002</v>
      </c>
      <c r="F641">
        <v>2.96</v>
      </c>
      <c r="G641">
        <v>3.44</v>
      </c>
      <c r="H641">
        <v>4.1399999999999997</v>
      </c>
      <c r="I641">
        <v>4.57</v>
      </c>
      <c r="J641">
        <v>4.8899999999999997</v>
      </c>
      <c r="K641">
        <v>5.61</v>
      </c>
      <c r="L641" t="e">
        <v>#N/A</v>
      </c>
      <c r="M641" t="e">
        <v>#N/A</v>
      </c>
      <c r="N641" t="e">
        <v>#N/A</v>
      </c>
      <c r="O641" t="e">
        <v>#N/A</v>
      </c>
      <c r="P641" t="e">
        <v>#N/A</v>
      </c>
      <c r="Q641">
        <v>1.84</v>
      </c>
      <c r="R641">
        <v>1.86</v>
      </c>
      <c r="S641">
        <v>1.8787499999999999</v>
      </c>
      <c r="T641">
        <v>1.98</v>
      </c>
      <c r="U641">
        <v>2.3912499999999999</v>
      </c>
      <c r="V641" t="e">
        <v>#N/A</v>
      </c>
      <c r="W641" t="e">
        <v>#N/A</v>
      </c>
      <c r="X641">
        <v>25.98</v>
      </c>
    </row>
    <row r="642" spans="1:24" x14ac:dyDescent="0.55000000000000004">
      <c r="A642" s="5">
        <v>37425</v>
      </c>
      <c r="B642">
        <v>1.71</v>
      </c>
      <c r="C642">
        <v>1.73</v>
      </c>
      <c r="D642">
        <v>1.82</v>
      </c>
      <c r="E642">
        <v>2.16</v>
      </c>
      <c r="F642">
        <v>2.93</v>
      </c>
      <c r="G642">
        <v>3.41</v>
      </c>
      <c r="H642">
        <v>4.13</v>
      </c>
      <c r="I642">
        <v>4.55</v>
      </c>
      <c r="J642">
        <v>4.88</v>
      </c>
      <c r="K642">
        <v>5.6</v>
      </c>
      <c r="L642" t="e">
        <v>#N/A</v>
      </c>
      <c r="M642" t="e">
        <v>#N/A</v>
      </c>
      <c r="N642" t="e">
        <v>#N/A</v>
      </c>
      <c r="O642" t="e">
        <v>#N/A</v>
      </c>
      <c r="P642" t="e">
        <v>#N/A</v>
      </c>
      <c r="Q642">
        <v>1.8387500000000001</v>
      </c>
      <c r="R642">
        <v>1.86</v>
      </c>
      <c r="S642">
        <v>1.88</v>
      </c>
      <c r="T642">
        <v>1.99</v>
      </c>
      <c r="U642">
        <v>2.3987500000000002</v>
      </c>
      <c r="V642" t="e">
        <v>#N/A</v>
      </c>
      <c r="W642" t="e">
        <v>#N/A</v>
      </c>
      <c r="X642">
        <v>25.36</v>
      </c>
    </row>
    <row r="643" spans="1:24" x14ac:dyDescent="0.55000000000000004">
      <c r="A643" s="5">
        <v>37426</v>
      </c>
      <c r="B643">
        <v>1.69</v>
      </c>
      <c r="C643">
        <v>1.71</v>
      </c>
      <c r="D643">
        <v>1.77</v>
      </c>
      <c r="E643">
        <v>2.0699999999999998</v>
      </c>
      <c r="F643">
        <v>2.81</v>
      </c>
      <c r="G643">
        <v>3.28</v>
      </c>
      <c r="H643">
        <v>4.01</v>
      </c>
      <c r="I643">
        <v>4.43</v>
      </c>
      <c r="J643">
        <v>4.76</v>
      </c>
      <c r="K643">
        <v>5.51</v>
      </c>
      <c r="L643" t="e">
        <v>#N/A</v>
      </c>
      <c r="M643" t="e">
        <v>#N/A</v>
      </c>
      <c r="N643" t="e">
        <v>#N/A</v>
      </c>
      <c r="O643" t="e">
        <v>#N/A</v>
      </c>
      <c r="P643" t="e">
        <v>#N/A</v>
      </c>
      <c r="Q643">
        <v>1.84</v>
      </c>
      <c r="R643">
        <v>1.86</v>
      </c>
      <c r="S643">
        <v>1.8743799999999999</v>
      </c>
      <c r="T643">
        <v>1.9737499999999999</v>
      </c>
      <c r="U643">
        <v>2.34</v>
      </c>
      <c r="V643" t="e">
        <v>#N/A</v>
      </c>
      <c r="W643" t="e">
        <v>#N/A</v>
      </c>
      <c r="X643">
        <v>25.57</v>
      </c>
    </row>
    <row r="644" spans="1:24" x14ac:dyDescent="0.55000000000000004">
      <c r="A644" s="5">
        <v>37427</v>
      </c>
      <c r="B644">
        <v>1.75</v>
      </c>
      <c r="C644">
        <v>1.73</v>
      </c>
      <c r="D644">
        <v>1.81</v>
      </c>
      <c r="E644">
        <v>2.12</v>
      </c>
      <c r="F644">
        <v>2.93</v>
      </c>
      <c r="G644">
        <v>3.4</v>
      </c>
      <c r="H644">
        <v>4.1100000000000003</v>
      </c>
      <c r="I644">
        <v>4.53</v>
      </c>
      <c r="J644">
        <v>4.8499999999999996</v>
      </c>
      <c r="K644">
        <v>5.59</v>
      </c>
      <c r="L644" t="e">
        <v>#N/A</v>
      </c>
      <c r="M644" t="e">
        <v>#N/A</v>
      </c>
      <c r="N644" t="e">
        <v>#N/A</v>
      </c>
      <c r="O644" t="e">
        <v>#N/A</v>
      </c>
      <c r="P644" t="e">
        <v>#N/A</v>
      </c>
      <c r="Q644">
        <v>1.84</v>
      </c>
      <c r="R644">
        <v>1.86</v>
      </c>
      <c r="S644">
        <v>1.87</v>
      </c>
      <c r="T644">
        <v>1.97</v>
      </c>
      <c r="U644">
        <v>2.3243800000000001</v>
      </c>
      <c r="V644" t="e">
        <v>#N/A</v>
      </c>
      <c r="W644" t="e">
        <v>#N/A</v>
      </c>
      <c r="X644">
        <v>25.62</v>
      </c>
    </row>
    <row r="645" spans="1:24" x14ac:dyDescent="0.55000000000000004">
      <c r="A645" s="5">
        <v>37428</v>
      </c>
      <c r="B645">
        <v>1.74</v>
      </c>
      <c r="C645">
        <v>1.72</v>
      </c>
      <c r="D645">
        <v>1.79</v>
      </c>
      <c r="E645">
        <v>2.09</v>
      </c>
      <c r="F645">
        <v>2.88</v>
      </c>
      <c r="G645">
        <v>3.35</v>
      </c>
      <c r="H645">
        <v>4.0599999999999996</v>
      </c>
      <c r="I645">
        <v>4.47</v>
      </c>
      <c r="J645">
        <v>4.79</v>
      </c>
      <c r="K645">
        <v>5.54</v>
      </c>
      <c r="L645" t="e">
        <v>#N/A</v>
      </c>
      <c r="M645" t="e">
        <v>#N/A</v>
      </c>
      <c r="N645" t="e">
        <v>#N/A</v>
      </c>
      <c r="O645" t="e">
        <v>#N/A</v>
      </c>
      <c r="P645" t="e">
        <v>#N/A</v>
      </c>
      <c r="Q645">
        <v>1.84</v>
      </c>
      <c r="R645">
        <v>1.86</v>
      </c>
      <c r="S645">
        <v>1.8743799999999999</v>
      </c>
      <c r="T645">
        <v>1.98125</v>
      </c>
      <c r="U645">
        <v>2.3643800000000001</v>
      </c>
      <c r="V645" t="e">
        <v>#N/A</v>
      </c>
      <c r="W645" t="e">
        <v>#N/A</v>
      </c>
      <c r="X645">
        <v>25.51</v>
      </c>
    </row>
    <row r="646" spans="1:24" x14ac:dyDescent="0.55000000000000004">
      <c r="A646" s="5">
        <v>37431</v>
      </c>
      <c r="B646">
        <v>1.77</v>
      </c>
      <c r="C646">
        <v>1.74</v>
      </c>
      <c r="D646">
        <v>1.82</v>
      </c>
      <c r="E646">
        <v>2.15</v>
      </c>
      <c r="F646">
        <v>2.93</v>
      </c>
      <c r="G646">
        <v>3.41</v>
      </c>
      <c r="H646">
        <v>4.13</v>
      </c>
      <c r="I646">
        <v>4.55</v>
      </c>
      <c r="J646">
        <v>4.87</v>
      </c>
      <c r="K646">
        <v>5.6</v>
      </c>
      <c r="L646" t="e">
        <v>#N/A</v>
      </c>
      <c r="M646" t="e">
        <v>#N/A</v>
      </c>
      <c r="N646" t="e">
        <v>#N/A</v>
      </c>
      <c r="O646" t="e">
        <v>#N/A</v>
      </c>
      <c r="P646" t="e">
        <v>#N/A</v>
      </c>
      <c r="Q646">
        <v>1.84</v>
      </c>
      <c r="R646">
        <v>1.8587499999999999</v>
      </c>
      <c r="S646">
        <v>1.87</v>
      </c>
      <c r="T646">
        <v>1.9731300000000001</v>
      </c>
      <c r="U646">
        <v>2.3218800000000002</v>
      </c>
      <c r="V646" t="e">
        <v>#N/A</v>
      </c>
      <c r="W646" t="e">
        <v>#N/A</v>
      </c>
      <c r="X646">
        <v>26.31</v>
      </c>
    </row>
    <row r="647" spans="1:24" x14ac:dyDescent="0.55000000000000004">
      <c r="A647" s="5">
        <v>37432</v>
      </c>
      <c r="B647">
        <v>1.75</v>
      </c>
      <c r="C647">
        <v>1.73</v>
      </c>
      <c r="D647">
        <v>1.81</v>
      </c>
      <c r="E647">
        <v>2.16</v>
      </c>
      <c r="F647">
        <v>2.92</v>
      </c>
      <c r="G647">
        <v>3.41</v>
      </c>
      <c r="H647">
        <v>4.13</v>
      </c>
      <c r="I647">
        <v>4.55</v>
      </c>
      <c r="J647">
        <v>4.88</v>
      </c>
      <c r="K647">
        <v>5.62</v>
      </c>
      <c r="L647" t="e">
        <v>#N/A</v>
      </c>
      <c r="M647" t="e">
        <v>#N/A</v>
      </c>
      <c r="N647" t="e">
        <v>#N/A</v>
      </c>
      <c r="O647" t="e">
        <v>#N/A</v>
      </c>
      <c r="P647" t="e">
        <v>#N/A</v>
      </c>
      <c r="Q647">
        <v>1.84</v>
      </c>
      <c r="R647">
        <v>1.86</v>
      </c>
      <c r="S647">
        <v>1.87</v>
      </c>
      <c r="T647">
        <v>1.9724999999999999</v>
      </c>
      <c r="U647">
        <v>2.34</v>
      </c>
      <c r="V647" t="e">
        <v>#N/A</v>
      </c>
      <c r="W647" t="e">
        <v>#N/A</v>
      </c>
      <c r="X647">
        <v>26.06</v>
      </c>
    </row>
    <row r="648" spans="1:24" x14ac:dyDescent="0.55000000000000004">
      <c r="A648" s="5">
        <v>37433</v>
      </c>
      <c r="B648">
        <v>1.78</v>
      </c>
      <c r="C648">
        <v>1.7</v>
      </c>
      <c r="D648">
        <v>1.74</v>
      </c>
      <c r="E648">
        <v>2.0499999999999998</v>
      </c>
      <c r="F648">
        <v>2.77</v>
      </c>
      <c r="G648">
        <v>3.25</v>
      </c>
      <c r="H648">
        <v>3.99</v>
      </c>
      <c r="I648">
        <v>4.4000000000000004</v>
      </c>
      <c r="J648">
        <v>4.75</v>
      </c>
      <c r="K648">
        <v>5.53</v>
      </c>
      <c r="L648" t="e">
        <v>#N/A</v>
      </c>
      <c r="M648" t="e">
        <v>#N/A</v>
      </c>
      <c r="N648" t="e">
        <v>#N/A</v>
      </c>
      <c r="O648" t="e">
        <v>#N/A</v>
      </c>
      <c r="P648" t="e">
        <v>#N/A</v>
      </c>
      <c r="Q648">
        <v>1.8387500000000001</v>
      </c>
      <c r="R648">
        <v>1.8474999999999999</v>
      </c>
      <c r="S648">
        <v>1.855</v>
      </c>
      <c r="T648">
        <v>1.9137500000000001</v>
      </c>
      <c r="U648">
        <v>2.1937500000000001</v>
      </c>
      <c r="V648" t="e">
        <v>#N/A</v>
      </c>
      <c r="W648" t="e">
        <v>#N/A</v>
      </c>
      <c r="X648">
        <v>26.67</v>
      </c>
    </row>
    <row r="649" spans="1:24" x14ac:dyDescent="0.55000000000000004">
      <c r="A649" s="5">
        <v>37434</v>
      </c>
      <c r="B649">
        <v>1.81</v>
      </c>
      <c r="C649">
        <v>1.7</v>
      </c>
      <c r="D649">
        <v>1.76</v>
      </c>
      <c r="E649">
        <v>2.09</v>
      </c>
      <c r="F649">
        <v>2.85</v>
      </c>
      <c r="G649">
        <v>3.34</v>
      </c>
      <c r="H649">
        <v>4.08</v>
      </c>
      <c r="I649">
        <v>4.51</v>
      </c>
      <c r="J649">
        <v>4.84</v>
      </c>
      <c r="K649">
        <v>5.63</v>
      </c>
      <c r="L649" t="e">
        <v>#N/A</v>
      </c>
      <c r="M649" t="e">
        <v>#N/A</v>
      </c>
      <c r="N649" t="e">
        <v>#N/A</v>
      </c>
      <c r="O649" t="e">
        <v>#N/A</v>
      </c>
      <c r="P649" t="e">
        <v>#N/A</v>
      </c>
      <c r="Q649">
        <v>1.8387500000000001</v>
      </c>
      <c r="R649">
        <v>1.8474999999999999</v>
      </c>
      <c r="S649">
        <v>1.86</v>
      </c>
      <c r="T649">
        <v>1.94875</v>
      </c>
      <c r="U649">
        <v>2.2487499999999998</v>
      </c>
      <c r="V649" t="e">
        <v>#N/A</v>
      </c>
      <c r="W649" t="e">
        <v>#N/A</v>
      </c>
      <c r="X649">
        <v>26.77</v>
      </c>
    </row>
    <row r="650" spans="1:24" x14ac:dyDescent="0.55000000000000004">
      <c r="A650" s="5">
        <v>37435</v>
      </c>
      <c r="B650">
        <v>1.73</v>
      </c>
      <c r="C650">
        <v>1.7</v>
      </c>
      <c r="D650">
        <v>1.75</v>
      </c>
      <c r="E650">
        <v>2.06</v>
      </c>
      <c r="F650">
        <v>2.9</v>
      </c>
      <c r="G650">
        <v>3.37</v>
      </c>
      <c r="H650">
        <v>4.09</v>
      </c>
      <c r="I650">
        <v>4.5199999999999996</v>
      </c>
      <c r="J650">
        <v>4.8600000000000003</v>
      </c>
      <c r="K650">
        <v>5.65</v>
      </c>
      <c r="L650" t="e">
        <v>#N/A</v>
      </c>
      <c r="M650" t="e">
        <v>#N/A</v>
      </c>
      <c r="N650" t="e">
        <v>#N/A</v>
      </c>
      <c r="O650" t="e">
        <v>#N/A</v>
      </c>
      <c r="P650" t="e">
        <v>#N/A</v>
      </c>
      <c r="Q650">
        <v>1.8387500000000001</v>
      </c>
      <c r="R650">
        <v>1.85</v>
      </c>
      <c r="S650">
        <v>1.86</v>
      </c>
      <c r="T650">
        <v>1.95625</v>
      </c>
      <c r="U650">
        <v>2.2862499999999999</v>
      </c>
      <c r="V650" t="e">
        <v>#N/A</v>
      </c>
      <c r="W650" t="e">
        <v>#N/A</v>
      </c>
      <c r="X650">
        <v>26.79</v>
      </c>
    </row>
    <row r="651" spans="1:24" x14ac:dyDescent="0.55000000000000004">
      <c r="A651" s="5">
        <v>37438</v>
      </c>
      <c r="B651">
        <v>1.83</v>
      </c>
      <c r="C651">
        <v>1.72</v>
      </c>
      <c r="D651">
        <v>1.78</v>
      </c>
      <c r="E651">
        <v>2.09</v>
      </c>
      <c r="F651">
        <v>2.88</v>
      </c>
      <c r="G651">
        <v>3.35</v>
      </c>
      <c r="H651">
        <v>4.08</v>
      </c>
      <c r="I651">
        <v>4.54</v>
      </c>
      <c r="J651">
        <v>4.8499999999999996</v>
      </c>
      <c r="K651">
        <v>5.64</v>
      </c>
      <c r="L651" t="e">
        <v>#N/A</v>
      </c>
      <c r="M651" t="e">
        <v>#N/A</v>
      </c>
      <c r="N651" t="e">
        <v>#N/A</v>
      </c>
      <c r="O651" t="e">
        <v>#N/A</v>
      </c>
      <c r="P651" t="e">
        <v>#N/A</v>
      </c>
      <c r="Q651">
        <v>1.8387500000000001</v>
      </c>
      <c r="R651">
        <v>1.85</v>
      </c>
      <c r="S651">
        <v>1.86</v>
      </c>
      <c r="T651">
        <v>1.95</v>
      </c>
      <c r="U651">
        <v>2.2737500000000002</v>
      </c>
      <c r="V651" t="e">
        <v>#N/A</v>
      </c>
      <c r="W651" t="e">
        <v>#N/A</v>
      </c>
      <c r="X651">
        <v>26.79</v>
      </c>
    </row>
    <row r="652" spans="1:24" x14ac:dyDescent="0.55000000000000004">
      <c r="A652" s="5">
        <v>37439</v>
      </c>
      <c r="B652">
        <v>1.72</v>
      </c>
      <c r="C652">
        <v>1.72</v>
      </c>
      <c r="D652">
        <v>1.76</v>
      </c>
      <c r="E652">
        <v>2.04</v>
      </c>
      <c r="F652">
        <v>2.78</v>
      </c>
      <c r="G652">
        <v>3.24</v>
      </c>
      <c r="H652">
        <v>3.99</v>
      </c>
      <c r="I652">
        <v>4.45</v>
      </c>
      <c r="J652">
        <v>4.7699999999999996</v>
      </c>
      <c r="K652">
        <v>5.56</v>
      </c>
      <c r="L652" t="e">
        <v>#N/A</v>
      </c>
      <c r="M652" t="e">
        <v>#N/A</v>
      </c>
      <c r="N652" t="e">
        <v>#N/A</v>
      </c>
      <c r="O652" t="e">
        <v>#N/A</v>
      </c>
      <c r="P652" t="e">
        <v>#N/A</v>
      </c>
      <c r="Q652">
        <v>1.8387500000000001</v>
      </c>
      <c r="R652">
        <v>1.85</v>
      </c>
      <c r="S652">
        <v>1.86</v>
      </c>
      <c r="T652">
        <v>1.95</v>
      </c>
      <c r="U652">
        <v>2.2687499999999998</v>
      </c>
      <c r="V652" t="e">
        <v>#N/A</v>
      </c>
      <c r="W652" t="e">
        <v>#N/A</v>
      </c>
      <c r="X652">
        <v>26.83</v>
      </c>
    </row>
    <row r="653" spans="1:24" x14ac:dyDescent="0.55000000000000004">
      <c r="A653" s="5">
        <v>37440</v>
      </c>
      <c r="B653">
        <v>1.71</v>
      </c>
      <c r="C653">
        <v>1.72</v>
      </c>
      <c r="D653">
        <v>1.74</v>
      </c>
      <c r="E653">
        <v>2.02</v>
      </c>
      <c r="F653">
        <v>2.78</v>
      </c>
      <c r="G653">
        <v>3.25</v>
      </c>
      <c r="H653">
        <v>4</v>
      </c>
      <c r="I653">
        <v>4.47</v>
      </c>
      <c r="J653">
        <v>4.78</v>
      </c>
      <c r="K653">
        <v>5.57</v>
      </c>
      <c r="L653" t="e">
        <v>#N/A</v>
      </c>
      <c r="M653" t="e">
        <v>#N/A</v>
      </c>
      <c r="N653" t="e">
        <v>#N/A</v>
      </c>
      <c r="O653" t="e">
        <v>#N/A</v>
      </c>
      <c r="P653" t="e">
        <v>#N/A</v>
      </c>
      <c r="Q653">
        <v>1.8387500000000001</v>
      </c>
      <c r="R653">
        <v>1.85</v>
      </c>
      <c r="S653">
        <v>1.86</v>
      </c>
      <c r="T653">
        <v>1.94625</v>
      </c>
      <c r="U653">
        <v>2.2425000000000002</v>
      </c>
      <c r="V653" t="e">
        <v>#N/A</v>
      </c>
      <c r="W653" t="e">
        <v>#N/A</v>
      </c>
      <c r="X653">
        <v>26.82</v>
      </c>
    </row>
    <row r="654" spans="1:24" x14ac:dyDescent="0.55000000000000004">
      <c r="A654" s="5">
        <v>37441</v>
      </c>
      <c r="B654" t="e">
        <v>#N/A</v>
      </c>
      <c r="C654" t="e">
        <v>#N/A</v>
      </c>
      <c r="D654" t="e">
        <v>#N/A</v>
      </c>
      <c r="E654" t="e">
        <v>#N/A</v>
      </c>
      <c r="F654" t="e">
        <v>#N/A</v>
      </c>
      <c r="G654" t="e">
        <v>#N/A</v>
      </c>
      <c r="H654" t="e">
        <v>#N/A</v>
      </c>
      <c r="I654" t="e">
        <v>#N/A</v>
      </c>
      <c r="J654" t="e">
        <v>#N/A</v>
      </c>
      <c r="K654" t="e">
        <v>#N/A</v>
      </c>
      <c r="L654" t="e">
        <v>#N/A</v>
      </c>
      <c r="M654" t="e">
        <v>#N/A</v>
      </c>
      <c r="N654" t="e">
        <v>#N/A</v>
      </c>
      <c r="O654" t="e">
        <v>#N/A</v>
      </c>
      <c r="P654" t="e">
        <v>#N/A</v>
      </c>
      <c r="Q654">
        <v>1.84</v>
      </c>
      <c r="R654">
        <v>1.85</v>
      </c>
      <c r="S654">
        <v>1.86</v>
      </c>
      <c r="T654">
        <v>1.9493799999999999</v>
      </c>
      <c r="U654">
        <v>2.2549999999999999</v>
      </c>
      <c r="V654" t="e">
        <v>#N/A</v>
      </c>
      <c r="W654" t="e">
        <v>#N/A</v>
      </c>
      <c r="X654" t="e">
        <v>#N/A</v>
      </c>
    </row>
    <row r="655" spans="1:24" x14ac:dyDescent="0.55000000000000004">
      <c r="A655" s="5">
        <v>37442</v>
      </c>
      <c r="B655">
        <v>1.72</v>
      </c>
      <c r="C655">
        <v>1.72</v>
      </c>
      <c r="D655">
        <v>1.77</v>
      </c>
      <c r="E655">
        <v>2.08</v>
      </c>
      <c r="F655">
        <v>2.9</v>
      </c>
      <c r="G655">
        <v>3.38</v>
      </c>
      <c r="H655">
        <v>4.13</v>
      </c>
      <c r="I655">
        <v>4.5999999999999996</v>
      </c>
      <c r="J655">
        <v>4.9000000000000004</v>
      </c>
      <c r="K655">
        <v>5.67</v>
      </c>
      <c r="L655" t="e">
        <v>#N/A</v>
      </c>
      <c r="M655" t="e">
        <v>#N/A</v>
      </c>
      <c r="N655" t="e">
        <v>#N/A</v>
      </c>
      <c r="O655" t="e">
        <v>#N/A</v>
      </c>
      <c r="P655" t="e">
        <v>#N/A</v>
      </c>
      <c r="Q655">
        <v>1.84</v>
      </c>
      <c r="R655">
        <v>1.85</v>
      </c>
      <c r="S655">
        <v>1.86</v>
      </c>
      <c r="T655">
        <v>1.96</v>
      </c>
      <c r="U655">
        <v>2.2999999999999998</v>
      </c>
      <c r="V655" t="e">
        <v>#N/A</v>
      </c>
      <c r="W655" t="e">
        <v>#N/A</v>
      </c>
      <c r="X655" t="e">
        <v>#N/A</v>
      </c>
    </row>
    <row r="656" spans="1:24" x14ac:dyDescent="0.55000000000000004">
      <c r="A656" s="5">
        <v>37445</v>
      </c>
      <c r="B656">
        <v>1.75</v>
      </c>
      <c r="C656">
        <v>1.73</v>
      </c>
      <c r="D656">
        <v>1.78</v>
      </c>
      <c r="E656">
        <v>2.08</v>
      </c>
      <c r="F656">
        <v>2.84</v>
      </c>
      <c r="G656">
        <v>3.32</v>
      </c>
      <c r="H656">
        <v>4.07</v>
      </c>
      <c r="I656">
        <v>4.53</v>
      </c>
      <c r="J656">
        <v>4.84</v>
      </c>
      <c r="K656">
        <v>5.63</v>
      </c>
      <c r="L656" t="e">
        <v>#N/A</v>
      </c>
      <c r="M656" t="e">
        <v>#N/A</v>
      </c>
      <c r="N656" t="e">
        <v>#N/A</v>
      </c>
      <c r="O656" t="e">
        <v>#N/A</v>
      </c>
      <c r="P656" t="e">
        <v>#N/A</v>
      </c>
      <c r="Q656">
        <v>1.84</v>
      </c>
      <c r="R656">
        <v>1.85</v>
      </c>
      <c r="S656">
        <v>1.86</v>
      </c>
      <c r="T656">
        <v>1.95</v>
      </c>
      <c r="U656">
        <v>2.29</v>
      </c>
      <c r="V656" t="e">
        <v>#N/A</v>
      </c>
      <c r="W656" t="e">
        <v>#N/A</v>
      </c>
      <c r="X656">
        <v>26.14</v>
      </c>
    </row>
    <row r="657" spans="1:24" x14ac:dyDescent="0.55000000000000004">
      <c r="A657" s="5">
        <v>37446</v>
      </c>
      <c r="B657">
        <v>1.72</v>
      </c>
      <c r="C657">
        <v>1.72</v>
      </c>
      <c r="D657">
        <v>1.75</v>
      </c>
      <c r="E657">
        <v>2.0099999999999998</v>
      </c>
      <c r="F657">
        <v>2.74</v>
      </c>
      <c r="G657">
        <v>3.21</v>
      </c>
      <c r="H657">
        <v>3.98</v>
      </c>
      <c r="I657">
        <v>4.47</v>
      </c>
      <c r="J657">
        <v>4.78</v>
      </c>
      <c r="K657">
        <v>5.57</v>
      </c>
      <c r="L657" t="e">
        <v>#N/A</v>
      </c>
      <c r="M657" t="e">
        <v>#N/A</v>
      </c>
      <c r="N657" t="e">
        <v>#N/A</v>
      </c>
      <c r="O657" t="e">
        <v>#N/A</v>
      </c>
      <c r="P657" t="e">
        <v>#N/A</v>
      </c>
      <c r="Q657">
        <v>1.84</v>
      </c>
      <c r="R657">
        <v>1.85</v>
      </c>
      <c r="S657">
        <v>1.86</v>
      </c>
      <c r="T657">
        <v>1.95</v>
      </c>
      <c r="U657">
        <v>2.2799999999999998</v>
      </c>
      <c r="V657" t="e">
        <v>#N/A</v>
      </c>
      <c r="W657" t="e">
        <v>#N/A</v>
      </c>
      <c r="X657">
        <v>26.16</v>
      </c>
    </row>
    <row r="658" spans="1:24" x14ac:dyDescent="0.55000000000000004">
      <c r="A658" s="5">
        <v>37447</v>
      </c>
      <c r="B658">
        <v>1.74</v>
      </c>
      <c r="C658">
        <v>1.72</v>
      </c>
      <c r="D658">
        <v>1.74</v>
      </c>
      <c r="E658">
        <v>1.97</v>
      </c>
      <c r="F658">
        <v>2.61</v>
      </c>
      <c r="G658">
        <v>3.07</v>
      </c>
      <c r="H658">
        <v>3.85</v>
      </c>
      <c r="I658">
        <v>4.33</v>
      </c>
      <c r="J658">
        <v>4.66</v>
      </c>
      <c r="K658">
        <v>5.48</v>
      </c>
      <c r="L658" t="e">
        <v>#N/A</v>
      </c>
      <c r="M658" t="e">
        <v>#N/A</v>
      </c>
      <c r="N658" t="e">
        <v>#N/A</v>
      </c>
      <c r="O658" t="e">
        <v>#N/A</v>
      </c>
      <c r="P658" t="e">
        <v>#N/A</v>
      </c>
      <c r="Q658">
        <v>1.84</v>
      </c>
      <c r="R658">
        <v>1.85</v>
      </c>
      <c r="S658">
        <v>1.86</v>
      </c>
      <c r="T658">
        <v>1.93</v>
      </c>
      <c r="U658">
        <v>2.2012499999999999</v>
      </c>
      <c r="V658" t="e">
        <v>#N/A</v>
      </c>
      <c r="W658" t="e">
        <v>#N/A</v>
      </c>
      <c r="X658">
        <v>26.73</v>
      </c>
    </row>
    <row r="659" spans="1:24" x14ac:dyDescent="0.55000000000000004">
      <c r="A659" s="5">
        <v>37448</v>
      </c>
      <c r="B659">
        <v>1.76</v>
      </c>
      <c r="C659">
        <v>1.72</v>
      </c>
      <c r="D659">
        <v>1.74</v>
      </c>
      <c r="E659">
        <v>1.95</v>
      </c>
      <c r="F659">
        <v>2.61</v>
      </c>
      <c r="G659">
        <v>3.07</v>
      </c>
      <c r="H659">
        <v>3.86</v>
      </c>
      <c r="I659">
        <v>4.33</v>
      </c>
      <c r="J659">
        <v>4.66</v>
      </c>
      <c r="K659">
        <v>5.47</v>
      </c>
      <c r="L659" t="e">
        <v>#N/A</v>
      </c>
      <c r="M659" t="e">
        <v>#N/A</v>
      </c>
      <c r="N659" t="e">
        <v>#N/A</v>
      </c>
      <c r="O659" t="e">
        <v>#N/A</v>
      </c>
      <c r="P659" t="e">
        <v>#N/A</v>
      </c>
      <c r="Q659">
        <v>1.8387500000000001</v>
      </c>
      <c r="R659">
        <v>1.85</v>
      </c>
      <c r="S659">
        <v>1.86</v>
      </c>
      <c r="T659">
        <v>1.92</v>
      </c>
      <c r="U659">
        <v>2.1524999999999999</v>
      </c>
      <c r="V659" t="e">
        <v>#N/A</v>
      </c>
      <c r="W659" t="e">
        <v>#N/A</v>
      </c>
      <c r="X659">
        <v>27.01</v>
      </c>
    </row>
    <row r="660" spans="1:24" x14ac:dyDescent="0.55000000000000004">
      <c r="A660" s="5">
        <v>37449</v>
      </c>
      <c r="B660">
        <v>1.71</v>
      </c>
      <c r="C660">
        <v>1.71</v>
      </c>
      <c r="D660">
        <v>1.74</v>
      </c>
      <c r="E660">
        <v>1.97</v>
      </c>
      <c r="F660">
        <v>2.56</v>
      </c>
      <c r="G660">
        <v>3.02</v>
      </c>
      <c r="H660">
        <v>3.82</v>
      </c>
      <c r="I660">
        <v>4.3</v>
      </c>
      <c r="J660">
        <v>4.63</v>
      </c>
      <c r="K660">
        <v>5.45</v>
      </c>
      <c r="L660" t="e">
        <v>#N/A</v>
      </c>
      <c r="M660" t="e">
        <v>#N/A</v>
      </c>
      <c r="N660" t="e">
        <v>#N/A</v>
      </c>
      <c r="O660" t="e">
        <v>#N/A</v>
      </c>
      <c r="P660" t="e">
        <v>#N/A</v>
      </c>
      <c r="Q660">
        <v>1.84</v>
      </c>
      <c r="R660">
        <v>1.85</v>
      </c>
      <c r="S660">
        <v>1.86</v>
      </c>
      <c r="T660">
        <v>1.9350000000000001</v>
      </c>
      <c r="U660">
        <v>2.1812499999999999</v>
      </c>
      <c r="V660" t="e">
        <v>#N/A</v>
      </c>
      <c r="W660" t="e">
        <v>#N/A</v>
      </c>
      <c r="X660">
        <v>27.48</v>
      </c>
    </row>
    <row r="661" spans="1:24" x14ac:dyDescent="0.55000000000000004">
      <c r="A661" s="5">
        <v>37452</v>
      </c>
      <c r="B661">
        <v>1.83</v>
      </c>
      <c r="C661">
        <v>1.72</v>
      </c>
      <c r="D661">
        <v>1.73</v>
      </c>
      <c r="E661">
        <v>1.97</v>
      </c>
      <c r="F661">
        <v>2.5499999999999998</v>
      </c>
      <c r="G661">
        <v>3.04</v>
      </c>
      <c r="H661">
        <v>3.85</v>
      </c>
      <c r="I661">
        <v>4.33</v>
      </c>
      <c r="J661">
        <v>4.66</v>
      </c>
      <c r="K661">
        <v>5.49</v>
      </c>
      <c r="L661" t="e">
        <v>#N/A</v>
      </c>
      <c r="M661" t="e">
        <v>#N/A</v>
      </c>
      <c r="N661" t="e">
        <v>#N/A</v>
      </c>
      <c r="O661" t="e">
        <v>#N/A</v>
      </c>
      <c r="P661" t="e">
        <v>#N/A</v>
      </c>
      <c r="Q661">
        <v>1.8387500000000001</v>
      </c>
      <c r="R661">
        <v>1.85</v>
      </c>
      <c r="S661">
        <v>1.86</v>
      </c>
      <c r="T661">
        <v>1.91</v>
      </c>
      <c r="U661">
        <v>2.105</v>
      </c>
      <c r="V661" t="e">
        <v>#N/A</v>
      </c>
      <c r="W661" t="e">
        <v>#N/A</v>
      </c>
      <c r="X661">
        <v>27.23</v>
      </c>
    </row>
    <row r="662" spans="1:24" x14ac:dyDescent="0.55000000000000004">
      <c r="A662" s="5">
        <v>37453</v>
      </c>
      <c r="B662">
        <v>1.72</v>
      </c>
      <c r="C662">
        <v>1.72</v>
      </c>
      <c r="D662">
        <v>1.75</v>
      </c>
      <c r="E662">
        <v>1.99</v>
      </c>
      <c r="F662">
        <v>2.66</v>
      </c>
      <c r="G662">
        <v>3.14</v>
      </c>
      <c r="H662">
        <v>3.93</v>
      </c>
      <c r="I662">
        <v>4.42</v>
      </c>
      <c r="J662">
        <v>4.75</v>
      </c>
      <c r="K662">
        <v>5.58</v>
      </c>
      <c r="L662" t="e">
        <v>#N/A</v>
      </c>
      <c r="M662" t="e">
        <v>#N/A</v>
      </c>
      <c r="N662" t="e">
        <v>#N/A</v>
      </c>
      <c r="O662" t="e">
        <v>#N/A</v>
      </c>
      <c r="P662" t="e">
        <v>#N/A</v>
      </c>
      <c r="Q662">
        <v>1.8374999999999999</v>
      </c>
      <c r="R662">
        <v>1.84938</v>
      </c>
      <c r="S662">
        <v>1.855</v>
      </c>
      <c r="T662">
        <v>1.89375</v>
      </c>
      <c r="U662">
        <v>2.08</v>
      </c>
      <c r="V662" t="e">
        <v>#N/A</v>
      </c>
      <c r="W662" t="e">
        <v>#N/A</v>
      </c>
      <c r="X662">
        <v>27.68</v>
      </c>
    </row>
    <row r="663" spans="1:24" x14ac:dyDescent="0.55000000000000004">
      <c r="A663" s="5">
        <v>37454</v>
      </c>
      <c r="B663">
        <v>1.71</v>
      </c>
      <c r="C663">
        <v>1.72</v>
      </c>
      <c r="D663">
        <v>1.75</v>
      </c>
      <c r="E663">
        <v>1.99</v>
      </c>
      <c r="F663">
        <v>2.63</v>
      </c>
      <c r="G663">
        <v>3.1</v>
      </c>
      <c r="H663">
        <v>3.89</v>
      </c>
      <c r="I663">
        <v>4.3600000000000003</v>
      </c>
      <c r="J663">
        <v>4.71</v>
      </c>
      <c r="K663">
        <v>5.54</v>
      </c>
      <c r="L663" t="e">
        <v>#N/A</v>
      </c>
      <c r="M663" t="e">
        <v>#N/A</v>
      </c>
      <c r="N663" t="e">
        <v>#N/A</v>
      </c>
      <c r="O663" t="e">
        <v>#N/A</v>
      </c>
      <c r="P663" t="e">
        <v>#N/A</v>
      </c>
      <c r="Q663">
        <v>1.84</v>
      </c>
      <c r="R663">
        <v>1.85</v>
      </c>
      <c r="S663">
        <v>1.86</v>
      </c>
      <c r="T663">
        <v>1.9175</v>
      </c>
      <c r="U663">
        <v>2.1549999999999998</v>
      </c>
      <c r="V663" t="e">
        <v>#N/A</v>
      </c>
      <c r="W663" t="e">
        <v>#N/A</v>
      </c>
      <c r="X663">
        <v>27.88</v>
      </c>
    </row>
    <row r="664" spans="1:24" x14ac:dyDescent="0.55000000000000004">
      <c r="A664" s="5">
        <v>37455</v>
      </c>
      <c r="B664">
        <v>1.74</v>
      </c>
      <c r="C664">
        <v>1.72</v>
      </c>
      <c r="D664">
        <v>1.74</v>
      </c>
      <c r="E664">
        <v>1.95</v>
      </c>
      <c r="F664">
        <v>2.5499999999999998</v>
      </c>
      <c r="G664">
        <v>3.01</v>
      </c>
      <c r="H664">
        <v>3.82</v>
      </c>
      <c r="I664">
        <v>4.29</v>
      </c>
      <c r="J664">
        <v>4.66</v>
      </c>
      <c r="K664">
        <v>5.52</v>
      </c>
      <c r="L664" t="e">
        <v>#N/A</v>
      </c>
      <c r="M664" t="e">
        <v>#N/A</v>
      </c>
      <c r="N664" t="e">
        <v>#N/A</v>
      </c>
      <c r="O664" t="e">
        <v>#N/A</v>
      </c>
      <c r="P664" t="e">
        <v>#N/A</v>
      </c>
      <c r="Q664">
        <v>1.84</v>
      </c>
      <c r="R664">
        <v>1.85</v>
      </c>
      <c r="S664">
        <v>1.86</v>
      </c>
      <c r="T664">
        <v>1.9237500000000001</v>
      </c>
      <c r="U664">
        <v>2.1775000000000002</v>
      </c>
      <c r="V664" t="e">
        <v>#N/A</v>
      </c>
      <c r="W664" t="e">
        <v>#N/A</v>
      </c>
      <c r="X664">
        <v>27.5</v>
      </c>
    </row>
    <row r="665" spans="1:24" x14ac:dyDescent="0.55000000000000004">
      <c r="A665" s="5">
        <v>37456</v>
      </c>
      <c r="B665">
        <v>1.72</v>
      </c>
      <c r="C665">
        <v>1.71</v>
      </c>
      <c r="D665">
        <v>1.73</v>
      </c>
      <c r="E665">
        <v>1.94</v>
      </c>
      <c r="F665">
        <v>2.48</v>
      </c>
      <c r="G665">
        <v>2.94</v>
      </c>
      <c r="H665">
        <v>3.76</v>
      </c>
      <c r="I665">
        <v>4.25</v>
      </c>
      <c r="J665">
        <v>4.6100000000000003</v>
      </c>
      <c r="K665">
        <v>5.47</v>
      </c>
      <c r="L665" t="e">
        <v>#N/A</v>
      </c>
      <c r="M665" t="e">
        <v>#N/A</v>
      </c>
      <c r="N665" t="e">
        <v>#N/A</v>
      </c>
      <c r="O665" t="e">
        <v>#N/A</v>
      </c>
      <c r="P665" t="e">
        <v>#N/A</v>
      </c>
      <c r="Q665">
        <v>1.84</v>
      </c>
      <c r="R665">
        <v>1.85</v>
      </c>
      <c r="S665">
        <v>1.86</v>
      </c>
      <c r="T665">
        <v>1.9087499999999999</v>
      </c>
      <c r="U665">
        <v>2.11</v>
      </c>
      <c r="V665" t="e">
        <v>#N/A</v>
      </c>
      <c r="W665" t="e">
        <v>#N/A</v>
      </c>
      <c r="X665">
        <v>27.83</v>
      </c>
    </row>
    <row r="666" spans="1:24" x14ac:dyDescent="0.55000000000000004">
      <c r="A666" s="5">
        <v>37459</v>
      </c>
      <c r="B666">
        <v>1.77</v>
      </c>
      <c r="C666">
        <v>1.7</v>
      </c>
      <c r="D666">
        <v>1.73</v>
      </c>
      <c r="E666">
        <v>1.94</v>
      </c>
      <c r="F666">
        <v>2.4</v>
      </c>
      <c r="G666">
        <v>2.83</v>
      </c>
      <c r="H666">
        <v>3.65</v>
      </c>
      <c r="I666">
        <v>4.1500000000000004</v>
      </c>
      <c r="J666">
        <v>4.51</v>
      </c>
      <c r="K666">
        <v>5.4</v>
      </c>
      <c r="L666" t="e">
        <v>#N/A</v>
      </c>
      <c r="M666" t="e">
        <v>#N/A</v>
      </c>
      <c r="N666" t="e">
        <v>#N/A</v>
      </c>
      <c r="O666" t="e">
        <v>#N/A</v>
      </c>
      <c r="P666" t="e">
        <v>#N/A</v>
      </c>
      <c r="Q666">
        <v>1.8387500000000001</v>
      </c>
      <c r="R666">
        <v>1.8474999999999999</v>
      </c>
      <c r="S666">
        <v>1.8543799999999999</v>
      </c>
      <c r="T666">
        <v>1.88625</v>
      </c>
      <c r="U666">
        <v>2.0699999999999998</v>
      </c>
      <c r="V666" t="e">
        <v>#N/A</v>
      </c>
      <c r="W666" t="e">
        <v>#N/A</v>
      </c>
      <c r="X666">
        <v>26.61</v>
      </c>
    </row>
    <row r="667" spans="1:24" x14ac:dyDescent="0.55000000000000004">
      <c r="A667" s="5">
        <v>37460</v>
      </c>
      <c r="B667">
        <v>1.73</v>
      </c>
      <c r="C667">
        <v>1.7</v>
      </c>
      <c r="D667">
        <v>1.71</v>
      </c>
      <c r="E667">
        <v>1.91</v>
      </c>
      <c r="F667">
        <v>2.34</v>
      </c>
      <c r="G667">
        <v>2.76</v>
      </c>
      <c r="H667">
        <v>3.59</v>
      </c>
      <c r="I667">
        <v>4.1100000000000003</v>
      </c>
      <c r="J667">
        <v>4.47</v>
      </c>
      <c r="K667">
        <v>5.39</v>
      </c>
      <c r="L667" t="e">
        <v>#N/A</v>
      </c>
      <c r="M667" t="e">
        <v>#N/A</v>
      </c>
      <c r="N667" t="e">
        <v>#N/A</v>
      </c>
      <c r="O667" t="e">
        <v>#N/A</v>
      </c>
      <c r="P667" t="e">
        <v>#N/A</v>
      </c>
      <c r="Q667">
        <v>1.8368800000000001</v>
      </c>
      <c r="R667">
        <v>1.845</v>
      </c>
      <c r="S667">
        <v>1.8512500000000001</v>
      </c>
      <c r="T667">
        <v>1.89</v>
      </c>
      <c r="U667">
        <v>2.0918800000000002</v>
      </c>
      <c r="V667" t="e">
        <v>#N/A</v>
      </c>
      <c r="W667" t="e">
        <v>#N/A</v>
      </c>
      <c r="X667">
        <v>26.61</v>
      </c>
    </row>
    <row r="668" spans="1:24" x14ac:dyDescent="0.55000000000000004">
      <c r="A668" s="5">
        <v>37461</v>
      </c>
      <c r="B668">
        <v>1.67</v>
      </c>
      <c r="C668">
        <v>1.69</v>
      </c>
      <c r="D668">
        <v>1.7</v>
      </c>
      <c r="E668">
        <v>1.89</v>
      </c>
      <c r="F668">
        <v>2.38</v>
      </c>
      <c r="G668">
        <v>2.81</v>
      </c>
      <c r="H668">
        <v>3.6</v>
      </c>
      <c r="I668">
        <v>4.13</v>
      </c>
      <c r="J668">
        <v>4.49</v>
      </c>
      <c r="K668">
        <v>5.42</v>
      </c>
      <c r="L668" t="e">
        <v>#N/A</v>
      </c>
      <c r="M668" t="e">
        <v>#N/A</v>
      </c>
      <c r="N668" t="e">
        <v>#N/A</v>
      </c>
      <c r="O668" t="e">
        <v>#N/A</v>
      </c>
      <c r="P668" t="e">
        <v>#N/A</v>
      </c>
      <c r="Q668">
        <v>1.8174999999999999</v>
      </c>
      <c r="R668">
        <v>1.82</v>
      </c>
      <c r="S668">
        <v>1.82</v>
      </c>
      <c r="T668">
        <v>1.82125</v>
      </c>
      <c r="U668">
        <v>1.93875</v>
      </c>
      <c r="V668" t="e">
        <v>#N/A</v>
      </c>
      <c r="W668" t="e">
        <v>#N/A</v>
      </c>
      <c r="X668">
        <v>26.78</v>
      </c>
    </row>
    <row r="669" spans="1:24" x14ac:dyDescent="0.55000000000000004">
      <c r="A669" s="5">
        <v>37462</v>
      </c>
      <c r="B669">
        <v>1.75</v>
      </c>
      <c r="C669">
        <v>1.7</v>
      </c>
      <c r="D669">
        <v>1.69</v>
      </c>
      <c r="E669">
        <v>1.86</v>
      </c>
      <c r="F669">
        <v>2.2799999999999998</v>
      </c>
      <c r="G669">
        <v>2.69</v>
      </c>
      <c r="H669">
        <v>3.51</v>
      </c>
      <c r="I669">
        <v>4.05</v>
      </c>
      <c r="J669">
        <v>4.43</v>
      </c>
      <c r="K669">
        <v>5.39</v>
      </c>
      <c r="L669" t="e">
        <v>#N/A</v>
      </c>
      <c r="M669" t="e">
        <v>#N/A</v>
      </c>
      <c r="N669" t="e">
        <v>#N/A</v>
      </c>
      <c r="O669" t="e">
        <v>#N/A</v>
      </c>
      <c r="P669" t="e">
        <v>#N/A</v>
      </c>
      <c r="Q669">
        <v>1.82</v>
      </c>
      <c r="R669">
        <v>1.825</v>
      </c>
      <c r="S669">
        <v>1.8274999999999999</v>
      </c>
      <c r="T669">
        <v>1.8474999999999999</v>
      </c>
      <c r="U669">
        <v>2.0299999999999998</v>
      </c>
      <c r="V669" t="e">
        <v>#N/A</v>
      </c>
      <c r="W669" t="e">
        <v>#N/A</v>
      </c>
      <c r="X669">
        <v>26.67</v>
      </c>
    </row>
    <row r="670" spans="1:24" x14ac:dyDescent="0.55000000000000004">
      <c r="A670" s="5">
        <v>37463</v>
      </c>
      <c r="B670">
        <v>1.69</v>
      </c>
      <c r="C670">
        <v>1.69</v>
      </c>
      <c r="D670">
        <v>1.68</v>
      </c>
      <c r="E670">
        <v>1.8</v>
      </c>
      <c r="F670">
        <v>2.2000000000000002</v>
      </c>
      <c r="G670">
        <v>2.62</v>
      </c>
      <c r="H670">
        <v>3.46</v>
      </c>
      <c r="I670">
        <v>4.03</v>
      </c>
      <c r="J670">
        <v>4.43</v>
      </c>
      <c r="K670">
        <v>5.42</v>
      </c>
      <c r="L670" t="e">
        <v>#N/A</v>
      </c>
      <c r="M670" t="e">
        <v>#N/A</v>
      </c>
      <c r="N670" t="e">
        <v>#N/A</v>
      </c>
      <c r="O670" t="e">
        <v>#N/A</v>
      </c>
      <c r="P670" t="e">
        <v>#N/A</v>
      </c>
      <c r="Q670">
        <v>1.81</v>
      </c>
      <c r="R670">
        <v>1.81</v>
      </c>
      <c r="S670">
        <v>1.81</v>
      </c>
      <c r="T670">
        <v>1.82</v>
      </c>
      <c r="U670">
        <v>1.9437500000000001</v>
      </c>
      <c r="V670" t="e">
        <v>#N/A</v>
      </c>
      <c r="W670" t="e">
        <v>#N/A</v>
      </c>
      <c r="X670">
        <v>26.55</v>
      </c>
    </row>
    <row r="671" spans="1:24" x14ac:dyDescent="0.55000000000000004">
      <c r="A671" s="5">
        <v>37466</v>
      </c>
      <c r="B671">
        <v>1.75</v>
      </c>
      <c r="C671">
        <v>1.72</v>
      </c>
      <c r="D671">
        <v>1.74</v>
      </c>
      <c r="E671">
        <v>1.93</v>
      </c>
      <c r="F671">
        <v>2.41</v>
      </c>
      <c r="G671">
        <v>2.84</v>
      </c>
      <c r="H671">
        <v>3.68</v>
      </c>
      <c r="I671">
        <v>4.22</v>
      </c>
      <c r="J671">
        <v>4.62</v>
      </c>
      <c r="K671">
        <v>5.54</v>
      </c>
      <c r="L671" t="e">
        <v>#N/A</v>
      </c>
      <c r="M671" t="e">
        <v>#N/A</v>
      </c>
      <c r="N671" t="e">
        <v>#N/A</v>
      </c>
      <c r="O671" t="e">
        <v>#N/A</v>
      </c>
      <c r="P671" t="e">
        <v>#N/A</v>
      </c>
      <c r="Q671">
        <v>1.81</v>
      </c>
      <c r="R671">
        <v>1.81</v>
      </c>
      <c r="S671">
        <v>1.81</v>
      </c>
      <c r="T671">
        <v>1.83</v>
      </c>
      <c r="U671">
        <v>1.99</v>
      </c>
      <c r="V671" t="e">
        <v>#N/A</v>
      </c>
      <c r="W671" t="e">
        <v>#N/A</v>
      </c>
      <c r="X671">
        <v>26.54</v>
      </c>
    </row>
    <row r="672" spans="1:24" x14ac:dyDescent="0.55000000000000004">
      <c r="A672" s="5">
        <v>37467</v>
      </c>
      <c r="B672">
        <v>1.71</v>
      </c>
      <c r="C672">
        <v>1.72</v>
      </c>
      <c r="D672">
        <v>1.75</v>
      </c>
      <c r="E672">
        <v>1.96</v>
      </c>
      <c r="F672">
        <v>2.44</v>
      </c>
      <c r="G672">
        <v>2.88</v>
      </c>
      <c r="H672">
        <v>3.71</v>
      </c>
      <c r="I672">
        <v>4.24</v>
      </c>
      <c r="J672">
        <v>4.6500000000000004</v>
      </c>
      <c r="K672">
        <v>5.54</v>
      </c>
      <c r="L672" t="e">
        <v>#N/A</v>
      </c>
      <c r="M672" t="e">
        <v>#N/A</v>
      </c>
      <c r="N672" t="e">
        <v>#N/A</v>
      </c>
      <c r="O672" t="e">
        <v>#N/A</v>
      </c>
      <c r="P672" t="e">
        <v>#N/A</v>
      </c>
      <c r="Q672">
        <v>1.8187500000000001</v>
      </c>
      <c r="R672">
        <v>1.82</v>
      </c>
      <c r="S672">
        <v>1.8225</v>
      </c>
      <c r="T672">
        <v>1.8612500000000001</v>
      </c>
      <c r="U672">
        <v>2.0699999999999998</v>
      </c>
      <c r="V672" t="e">
        <v>#N/A</v>
      </c>
      <c r="W672" t="e">
        <v>#N/A</v>
      </c>
      <c r="X672">
        <v>27.43</v>
      </c>
    </row>
    <row r="673" spans="1:24" x14ac:dyDescent="0.55000000000000004">
      <c r="A673" s="5">
        <v>37468</v>
      </c>
      <c r="B673">
        <v>1.76</v>
      </c>
      <c r="C673">
        <v>1.71</v>
      </c>
      <c r="D673">
        <v>1.7</v>
      </c>
      <c r="E673">
        <v>1.8</v>
      </c>
      <c r="F673">
        <v>2.23</v>
      </c>
      <c r="G673">
        <v>2.67</v>
      </c>
      <c r="H673">
        <v>3.53</v>
      </c>
      <c r="I673">
        <v>4.09</v>
      </c>
      <c r="J673">
        <v>4.51</v>
      </c>
      <c r="K673">
        <v>5.41</v>
      </c>
      <c r="L673" t="e">
        <v>#N/A</v>
      </c>
      <c r="M673" t="e">
        <v>#N/A</v>
      </c>
      <c r="N673" t="e">
        <v>#N/A</v>
      </c>
      <c r="O673" t="e">
        <v>#N/A</v>
      </c>
      <c r="P673" t="e">
        <v>#N/A</v>
      </c>
      <c r="Q673">
        <v>1.82</v>
      </c>
      <c r="R673">
        <v>1.82</v>
      </c>
      <c r="S673">
        <v>1.82375</v>
      </c>
      <c r="T673">
        <v>1.87</v>
      </c>
      <c r="U673">
        <v>2.09</v>
      </c>
      <c r="V673" t="e">
        <v>#N/A</v>
      </c>
      <c r="W673" t="e">
        <v>#N/A</v>
      </c>
      <c r="X673">
        <v>27.02</v>
      </c>
    </row>
    <row r="674" spans="1:24" x14ac:dyDescent="0.55000000000000004">
      <c r="A674" s="5">
        <v>37469</v>
      </c>
      <c r="B674">
        <v>1.79</v>
      </c>
      <c r="C674">
        <v>1.68</v>
      </c>
      <c r="D674">
        <v>1.66</v>
      </c>
      <c r="E674">
        <v>1.75</v>
      </c>
      <c r="F674">
        <v>2.15</v>
      </c>
      <c r="G674">
        <v>2.6</v>
      </c>
      <c r="H674">
        <v>3.46</v>
      </c>
      <c r="I674">
        <v>4.04</v>
      </c>
      <c r="J674">
        <v>4.47</v>
      </c>
      <c r="K674">
        <v>5.41</v>
      </c>
      <c r="L674" t="e">
        <v>#N/A</v>
      </c>
      <c r="M674" t="e">
        <v>#N/A</v>
      </c>
      <c r="N674" t="e">
        <v>#N/A</v>
      </c>
      <c r="O674" t="e">
        <v>#N/A</v>
      </c>
      <c r="P674" t="e">
        <v>#N/A</v>
      </c>
      <c r="Q674">
        <v>1.81</v>
      </c>
      <c r="R674">
        <v>1.81</v>
      </c>
      <c r="S674">
        <v>1.8125</v>
      </c>
      <c r="T674">
        <v>1.83</v>
      </c>
      <c r="U674">
        <v>1.9737499999999999</v>
      </c>
      <c r="V674" t="e">
        <v>#N/A</v>
      </c>
      <c r="W674" t="e">
        <v>#N/A</v>
      </c>
      <c r="X674">
        <v>26.51</v>
      </c>
    </row>
    <row r="675" spans="1:24" x14ac:dyDescent="0.55000000000000004">
      <c r="A675" s="5">
        <v>37470</v>
      </c>
      <c r="B675">
        <v>1.72</v>
      </c>
      <c r="C675">
        <v>1.63</v>
      </c>
      <c r="D675">
        <v>1.59</v>
      </c>
      <c r="E675">
        <v>1.65</v>
      </c>
      <c r="F675">
        <v>1.99</v>
      </c>
      <c r="G675">
        <v>2.4300000000000002</v>
      </c>
      <c r="H675">
        <v>3.27</v>
      </c>
      <c r="I675">
        <v>3.88</v>
      </c>
      <c r="J675">
        <v>4.33</v>
      </c>
      <c r="K675">
        <v>5.29</v>
      </c>
      <c r="L675" t="e">
        <v>#N/A</v>
      </c>
      <c r="M675" t="e">
        <v>#N/A</v>
      </c>
      <c r="N675" t="e">
        <v>#N/A</v>
      </c>
      <c r="O675" t="e">
        <v>#N/A</v>
      </c>
      <c r="P675" t="e">
        <v>#N/A</v>
      </c>
      <c r="Q675">
        <v>1.8</v>
      </c>
      <c r="R675">
        <v>1.8</v>
      </c>
      <c r="S675">
        <v>1.8</v>
      </c>
      <c r="T675">
        <v>1.81</v>
      </c>
      <c r="U675">
        <v>1.92</v>
      </c>
      <c r="V675" t="e">
        <v>#N/A</v>
      </c>
      <c r="W675" t="e">
        <v>#N/A</v>
      </c>
      <c r="X675">
        <v>26.87</v>
      </c>
    </row>
    <row r="676" spans="1:24" x14ac:dyDescent="0.55000000000000004">
      <c r="A676" s="5">
        <v>37473</v>
      </c>
      <c r="B676">
        <v>1.77</v>
      </c>
      <c r="C676">
        <v>1.64</v>
      </c>
      <c r="D676">
        <v>1.59</v>
      </c>
      <c r="E676">
        <v>1.68</v>
      </c>
      <c r="F676">
        <v>1.93</v>
      </c>
      <c r="G676">
        <v>2.34</v>
      </c>
      <c r="H676">
        <v>3.21</v>
      </c>
      <c r="I676">
        <v>3.83</v>
      </c>
      <c r="J676">
        <v>4.29</v>
      </c>
      <c r="K676">
        <v>5.26</v>
      </c>
      <c r="L676" t="e">
        <v>#N/A</v>
      </c>
      <c r="M676" t="e">
        <v>#N/A</v>
      </c>
      <c r="N676" t="e">
        <v>#N/A</v>
      </c>
      <c r="O676" t="e">
        <v>#N/A</v>
      </c>
      <c r="P676" t="e">
        <v>#N/A</v>
      </c>
      <c r="Q676">
        <v>1.7887500000000001</v>
      </c>
      <c r="R676">
        <v>1.7775000000000001</v>
      </c>
      <c r="S676">
        <v>1.77</v>
      </c>
      <c r="T676">
        <v>1.7362500000000001</v>
      </c>
      <c r="U676">
        <v>1.79125</v>
      </c>
      <c r="V676" t="e">
        <v>#N/A</v>
      </c>
      <c r="W676" t="e">
        <v>#N/A</v>
      </c>
      <c r="X676">
        <v>26.55</v>
      </c>
    </row>
    <row r="677" spans="1:24" x14ac:dyDescent="0.55000000000000004">
      <c r="A677" s="5">
        <v>37474</v>
      </c>
      <c r="B677">
        <v>1.74</v>
      </c>
      <c r="C677">
        <v>1.65</v>
      </c>
      <c r="D677">
        <v>1.6</v>
      </c>
      <c r="E677">
        <v>1.69</v>
      </c>
      <c r="F677">
        <v>2.11</v>
      </c>
      <c r="G677">
        <v>2.5299999999999998</v>
      </c>
      <c r="H677">
        <v>3.36</v>
      </c>
      <c r="I677">
        <v>3.98</v>
      </c>
      <c r="J677">
        <v>4.42</v>
      </c>
      <c r="K677">
        <v>5.35</v>
      </c>
      <c r="L677" t="e">
        <v>#N/A</v>
      </c>
      <c r="M677" t="e">
        <v>#N/A</v>
      </c>
      <c r="N677" t="e">
        <v>#N/A</v>
      </c>
      <c r="O677" t="e">
        <v>#N/A</v>
      </c>
      <c r="P677" t="e">
        <v>#N/A</v>
      </c>
      <c r="Q677">
        <v>1.78</v>
      </c>
      <c r="R677">
        <v>1.77</v>
      </c>
      <c r="S677">
        <v>1.7575000000000001</v>
      </c>
      <c r="T677">
        <v>1.73125</v>
      </c>
      <c r="U677">
        <v>1.8049999999999999</v>
      </c>
      <c r="V677" t="e">
        <v>#N/A</v>
      </c>
      <c r="W677" t="e">
        <v>#N/A</v>
      </c>
      <c r="X677">
        <v>27.18</v>
      </c>
    </row>
    <row r="678" spans="1:24" x14ac:dyDescent="0.55000000000000004">
      <c r="A678" s="5">
        <v>37475</v>
      </c>
      <c r="B678">
        <v>1.71</v>
      </c>
      <c r="C678">
        <v>1.59</v>
      </c>
      <c r="D678">
        <v>1.55</v>
      </c>
      <c r="E678">
        <v>1.64</v>
      </c>
      <c r="F678">
        <v>1.98</v>
      </c>
      <c r="G678">
        <v>2.4</v>
      </c>
      <c r="H678">
        <v>3.24</v>
      </c>
      <c r="I678">
        <v>3.89</v>
      </c>
      <c r="J678">
        <v>4.3499999999999996</v>
      </c>
      <c r="K678">
        <v>5.31</v>
      </c>
      <c r="L678" t="e">
        <v>#N/A</v>
      </c>
      <c r="M678" t="e">
        <v>#N/A</v>
      </c>
      <c r="N678" t="e">
        <v>#N/A</v>
      </c>
      <c r="O678" t="e">
        <v>#N/A</v>
      </c>
      <c r="P678" t="e">
        <v>#N/A</v>
      </c>
      <c r="Q678">
        <v>1.78</v>
      </c>
      <c r="R678">
        <v>1.77</v>
      </c>
      <c r="S678">
        <v>1.76</v>
      </c>
      <c r="T678">
        <v>1.73875</v>
      </c>
      <c r="U678">
        <v>1.8331299999999999</v>
      </c>
      <c r="V678" t="e">
        <v>#N/A</v>
      </c>
      <c r="W678" t="e">
        <v>#N/A</v>
      </c>
      <c r="X678">
        <v>26.58</v>
      </c>
    </row>
    <row r="679" spans="1:24" x14ac:dyDescent="0.55000000000000004">
      <c r="A679" s="5">
        <v>37476</v>
      </c>
      <c r="B679">
        <v>1.71</v>
      </c>
      <c r="C679">
        <v>1.62</v>
      </c>
      <c r="D679">
        <v>1.59</v>
      </c>
      <c r="E679">
        <v>1.68</v>
      </c>
      <c r="F679">
        <v>2.1</v>
      </c>
      <c r="G679">
        <v>2.52</v>
      </c>
      <c r="H679">
        <v>3.35</v>
      </c>
      <c r="I679">
        <v>3.96</v>
      </c>
      <c r="J679">
        <v>4.4000000000000004</v>
      </c>
      <c r="K679">
        <v>5.34</v>
      </c>
      <c r="L679" t="e">
        <v>#N/A</v>
      </c>
      <c r="M679" t="e">
        <v>#N/A</v>
      </c>
      <c r="N679" t="e">
        <v>#N/A</v>
      </c>
      <c r="O679" t="e">
        <v>#N/A</v>
      </c>
      <c r="P679" t="e">
        <v>#N/A</v>
      </c>
      <c r="Q679">
        <v>1.7775000000000001</v>
      </c>
      <c r="R679">
        <v>1.76</v>
      </c>
      <c r="S679">
        <v>1.7424999999999999</v>
      </c>
      <c r="T679">
        <v>1.71</v>
      </c>
      <c r="U679">
        <v>1.78</v>
      </c>
      <c r="V679" t="e">
        <v>#N/A</v>
      </c>
      <c r="W679" t="e">
        <v>#N/A</v>
      </c>
      <c r="X679">
        <v>26.67</v>
      </c>
    </row>
    <row r="680" spans="1:24" x14ac:dyDescent="0.55000000000000004">
      <c r="A680" s="5">
        <v>37477</v>
      </c>
      <c r="B680">
        <v>1.68</v>
      </c>
      <c r="C680">
        <v>1.62</v>
      </c>
      <c r="D680">
        <v>1.59</v>
      </c>
      <c r="E680">
        <v>1.68</v>
      </c>
      <c r="F680">
        <v>2.1</v>
      </c>
      <c r="G680">
        <v>2.4900000000000002</v>
      </c>
      <c r="H680">
        <v>3.28</v>
      </c>
      <c r="I680">
        <v>3.85</v>
      </c>
      <c r="J680">
        <v>4.2699999999999996</v>
      </c>
      <c r="K680">
        <v>5.22</v>
      </c>
      <c r="L680" t="e">
        <v>#N/A</v>
      </c>
      <c r="M680" t="e">
        <v>#N/A</v>
      </c>
      <c r="N680" t="e">
        <v>#N/A</v>
      </c>
      <c r="O680" t="e">
        <v>#N/A</v>
      </c>
      <c r="P680" t="e">
        <v>#N/A</v>
      </c>
      <c r="Q680">
        <v>1.78</v>
      </c>
      <c r="R680">
        <v>1.7675000000000001</v>
      </c>
      <c r="S680">
        <v>1.7524999999999999</v>
      </c>
      <c r="T680">
        <v>1.74563</v>
      </c>
      <c r="U680">
        <v>1.85375</v>
      </c>
      <c r="V680" t="e">
        <v>#N/A</v>
      </c>
      <c r="W680" t="e">
        <v>#N/A</v>
      </c>
      <c r="X680">
        <v>26.87</v>
      </c>
    </row>
    <row r="681" spans="1:24" x14ac:dyDescent="0.55000000000000004">
      <c r="A681" s="5">
        <v>37480</v>
      </c>
      <c r="B681">
        <v>1.76</v>
      </c>
      <c r="C681">
        <v>1.68</v>
      </c>
      <c r="D681">
        <v>1.64</v>
      </c>
      <c r="E681">
        <v>1.75</v>
      </c>
      <c r="F681">
        <v>2.1</v>
      </c>
      <c r="G681">
        <v>2.48</v>
      </c>
      <c r="H681">
        <v>3.24</v>
      </c>
      <c r="I681">
        <v>3.81</v>
      </c>
      <c r="J681">
        <v>4.22</v>
      </c>
      <c r="K681">
        <v>5.16</v>
      </c>
      <c r="L681" t="e">
        <v>#N/A</v>
      </c>
      <c r="M681" t="e">
        <v>#N/A</v>
      </c>
      <c r="N681" t="e">
        <v>#N/A</v>
      </c>
      <c r="O681" t="e">
        <v>#N/A</v>
      </c>
      <c r="P681" t="e">
        <v>#N/A</v>
      </c>
      <c r="Q681">
        <v>1.78</v>
      </c>
      <c r="R681">
        <v>1.7675000000000001</v>
      </c>
      <c r="S681">
        <v>1.75</v>
      </c>
      <c r="T681">
        <v>1.72</v>
      </c>
      <c r="U681">
        <v>1.81938</v>
      </c>
      <c r="V681" t="e">
        <v>#N/A</v>
      </c>
      <c r="W681" t="e">
        <v>#N/A</v>
      </c>
      <c r="X681">
        <v>27.84</v>
      </c>
    </row>
    <row r="682" spans="1:24" x14ac:dyDescent="0.55000000000000004">
      <c r="A682" s="5">
        <v>37481</v>
      </c>
      <c r="B682">
        <v>1.74</v>
      </c>
      <c r="C682">
        <v>1.63</v>
      </c>
      <c r="D682">
        <v>1.58</v>
      </c>
      <c r="E682">
        <v>1.7</v>
      </c>
      <c r="F682">
        <v>2</v>
      </c>
      <c r="G682">
        <v>2.37</v>
      </c>
      <c r="H682">
        <v>3.15</v>
      </c>
      <c r="I682">
        <v>3.72</v>
      </c>
      <c r="J682">
        <v>4.12</v>
      </c>
      <c r="K682">
        <v>5.09</v>
      </c>
      <c r="L682" t="e">
        <v>#N/A</v>
      </c>
      <c r="M682" t="e">
        <v>#N/A</v>
      </c>
      <c r="N682" t="e">
        <v>#N/A</v>
      </c>
      <c r="O682" t="e">
        <v>#N/A</v>
      </c>
      <c r="P682" t="e">
        <v>#N/A</v>
      </c>
      <c r="Q682">
        <v>1.78</v>
      </c>
      <c r="R682">
        <v>1.76875</v>
      </c>
      <c r="S682">
        <v>1.75</v>
      </c>
      <c r="T682">
        <v>1.73813</v>
      </c>
      <c r="U682">
        <v>1.845</v>
      </c>
      <c r="V682" t="e">
        <v>#N/A</v>
      </c>
      <c r="W682" t="e">
        <v>#N/A</v>
      </c>
      <c r="X682">
        <v>28.35</v>
      </c>
    </row>
    <row r="683" spans="1:24" x14ac:dyDescent="0.55000000000000004">
      <c r="A683" s="5">
        <v>37482</v>
      </c>
      <c r="B683">
        <v>1.78</v>
      </c>
      <c r="C683">
        <v>1.64</v>
      </c>
      <c r="D683">
        <v>1.61</v>
      </c>
      <c r="E683">
        <v>1.77</v>
      </c>
      <c r="F683">
        <v>2.12</v>
      </c>
      <c r="G683">
        <v>2.4700000000000002</v>
      </c>
      <c r="H683">
        <v>3.19</v>
      </c>
      <c r="I683">
        <v>3.74</v>
      </c>
      <c r="J683">
        <v>4.0599999999999996</v>
      </c>
      <c r="K683">
        <v>5.03</v>
      </c>
      <c r="L683" t="e">
        <v>#N/A</v>
      </c>
      <c r="M683" t="e">
        <v>#N/A</v>
      </c>
      <c r="N683" t="e">
        <v>#N/A</v>
      </c>
      <c r="O683" t="e">
        <v>#N/A</v>
      </c>
      <c r="P683" t="e">
        <v>#N/A</v>
      </c>
      <c r="Q683">
        <v>1.78</v>
      </c>
      <c r="R683">
        <v>1.75125</v>
      </c>
      <c r="S683">
        <v>1.7331300000000001</v>
      </c>
      <c r="T683">
        <v>1.6850000000000001</v>
      </c>
      <c r="U683">
        <v>1.7362500000000001</v>
      </c>
      <c r="V683" t="e">
        <v>#N/A</v>
      </c>
      <c r="W683" t="e">
        <v>#N/A</v>
      </c>
      <c r="X683">
        <v>28.19</v>
      </c>
    </row>
    <row r="684" spans="1:24" x14ac:dyDescent="0.55000000000000004">
      <c r="A684" s="5">
        <v>37483</v>
      </c>
      <c r="B684">
        <v>1.87</v>
      </c>
      <c r="C684">
        <v>1.62</v>
      </c>
      <c r="D684">
        <v>1.63</v>
      </c>
      <c r="E684">
        <v>1.78</v>
      </c>
      <c r="F684">
        <v>2.2200000000000002</v>
      </c>
      <c r="G684">
        <v>2.58</v>
      </c>
      <c r="H684">
        <v>3.28</v>
      </c>
      <c r="I684">
        <v>3.85</v>
      </c>
      <c r="J684">
        <v>4.17</v>
      </c>
      <c r="K684">
        <v>5.12</v>
      </c>
      <c r="L684" t="e">
        <v>#N/A</v>
      </c>
      <c r="M684" t="e">
        <v>#N/A</v>
      </c>
      <c r="N684" t="e">
        <v>#N/A</v>
      </c>
      <c r="O684" t="e">
        <v>#N/A</v>
      </c>
      <c r="P684" t="e">
        <v>#N/A</v>
      </c>
      <c r="Q684">
        <v>1.79</v>
      </c>
      <c r="R684">
        <v>1.77</v>
      </c>
      <c r="S684">
        <v>1.7575000000000001</v>
      </c>
      <c r="T684">
        <v>1.73875</v>
      </c>
      <c r="U684">
        <v>1.8481300000000001</v>
      </c>
      <c r="V684" t="e">
        <v>#N/A</v>
      </c>
      <c r="W684" t="e">
        <v>#N/A</v>
      </c>
      <c r="X684">
        <v>28.99</v>
      </c>
    </row>
    <row r="685" spans="1:24" x14ac:dyDescent="0.55000000000000004">
      <c r="A685" s="5">
        <v>37484</v>
      </c>
      <c r="B685">
        <v>1.7</v>
      </c>
      <c r="C685">
        <v>1.62</v>
      </c>
      <c r="D685">
        <v>1.65</v>
      </c>
      <c r="E685">
        <v>1.82</v>
      </c>
      <c r="F685">
        <v>2.2799999999999998</v>
      </c>
      <c r="G685">
        <v>2.67</v>
      </c>
      <c r="H685">
        <v>3.41</v>
      </c>
      <c r="I685">
        <v>3.99</v>
      </c>
      <c r="J685">
        <v>4.32</v>
      </c>
      <c r="K685">
        <v>5.24</v>
      </c>
      <c r="L685" t="e">
        <v>#N/A</v>
      </c>
      <c r="M685" t="e">
        <v>#N/A</v>
      </c>
      <c r="N685" t="e">
        <v>#N/A</v>
      </c>
      <c r="O685" t="e">
        <v>#N/A</v>
      </c>
      <c r="P685" t="e">
        <v>#N/A</v>
      </c>
      <c r="Q685">
        <v>1.7975000000000001</v>
      </c>
      <c r="R685">
        <v>1.7749999999999999</v>
      </c>
      <c r="S685">
        <v>1.76</v>
      </c>
      <c r="T685">
        <v>1.7462500000000001</v>
      </c>
      <c r="U685">
        <v>1.895</v>
      </c>
      <c r="V685" t="e">
        <v>#N/A</v>
      </c>
      <c r="W685" t="e">
        <v>#N/A</v>
      </c>
      <c r="X685">
        <v>29.24</v>
      </c>
    </row>
    <row r="686" spans="1:24" x14ac:dyDescent="0.55000000000000004">
      <c r="A686" s="5">
        <v>37487</v>
      </c>
      <c r="B686">
        <v>1.72</v>
      </c>
      <c r="C686">
        <v>1.67</v>
      </c>
      <c r="D686">
        <v>1.68</v>
      </c>
      <c r="E686">
        <v>1.86</v>
      </c>
      <c r="F686">
        <v>2.25</v>
      </c>
      <c r="G686">
        <v>2.64</v>
      </c>
      <c r="H686">
        <v>3.4</v>
      </c>
      <c r="I686">
        <v>3.97</v>
      </c>
      <c r="J686">
        <v>4.29</v>
      </c>
      <c r="K686">
        <v>5.21</v>
      </c>
      <c r="L686" t="e">
        <v>#N/A</v>
      </c>
      <c r="M686" t="e">
        <v>#N/A</v>
      </c>
      <c r="N686" t="e">
        <v>#N/A</v>
      </c>
      <c r="O686" t="e">
        <v>#N/A</v>
      </c>
      <c r="P686" t="e">
        <v>#N/A</v>
      </c>
      <c r="Q686">
        <v>1.8049999999999999</v>
      </c>
      <c r="R686">
        <v>1.7856300000000001</v>
      </c>
      <c r="S686">
        <v>1.77</v>
      </c>
      <c r="T686">
        <v>1.7659400000000001</v>
      </c>
      <c r="U686">
        <v>1.93875</v>
      </c>
      <c r="V686" t="e">
        <v>#N/A</v>
      </c>
      <c r="W686" t="e">
        <v>#N/A</v>
      </c>
      <c r="X686">
        <v>29.86</v>
      </c>
    </row>
    <row r="687" spans="1:24" x14ac:dyDescent="0.55000000000000004">
      <c r="A687" s="5">
        <v>37488</v>
      </c>
      <c r="B687">
        <v>1.7</v>
      </c>
      <c r="C687">
        <v>1.62</v>
      </c>
      <c r="D687">
        <v>1.64</v>
      </c>
      <c r="E687">
        <v>1.77</v>
      </c>
      <c r="F687">
        <v>2.12</v>
      </c>
      <c r="G687">
        <v>2.5</v>
      </c>
      <c r="H687">
        <v>3.25</v>
      </c>
      <c r="I687">
        <v>3.84</v>
      </c>
      <c r="J687">
        <v>4.17</v>
      </c>
      <c r="K687">
        <v>5.12</v>
      </c>
      <c r="L687" t="e">
        <v>#N/A</v>
      </c>
      <c r="M687" t="e">
        <v>#N/A</v>
      </c>
      <c r="N687" t="e">
        <v>#N/A</v>
      </c>
      <c r="O687" t="e">
        <v>#N/A</v>
      </c>
      <c r="P687" t="e">
        <v>#N/A</v>
      </c>
      <c r="Q687">
        <v>1.8075000000000001</v>
      </c>
      <c r="R687">
        <v>1.79</v>
      </c>
      <c r="S687">
        <v>1.77</v>
      </c>
      <c r="T687">
        <v>1.7637499999999999</v>
      </c>
      <c r="U687">
        <v>1.9137500000000001</v>
      </c>
      <c r="V687" t="e">
        <v>#N/A</v>
      </c>
      <c r="W687" t="e">
        <v>#N/A</v>
      </c>
      <c r="X687">
        <v>30.12</v>
      </c>
    </row>
    <row r="688" spans="1:24" x14ac:dyDescent="0.55000000000000004">
      <c r="A688" s="5">
        <v>37489</v>
      </c>
      <c r="B688">
        <v>1.72</v>
      </c>
      <c r="C688">
        <v>1.63</v>
      </c>
      <c r="D688">
        <v>1.65</v>
      </c>
      <c r="E688">
        <v>1.77</v>
      </c>
      <c r="F688">
        <v>2.12</v>
      </c>
      <c r="G688">
        <v>2.5099999999999998</v>
      </c>
      <c r="H688">
        <v>3.28</v>
      </c>
      <c r="I688">
        <v>3.85</v>
      </c>
      <c r="J688">
        <v>4.2</v>
      </c>
      <c r="K688">
        <v>5.14</v>
      </c>
      <c r="L688" t="e">
        <v>#N/A</v>
      </c>
      <c r="M688" t="e">
        <v>#N/A</v>
      </c>
      <c r="N688" t="e">
        <v>#N/A</v>
      </c>
      <c r="O688" t="e">
        <v>#N/A</v>
      </c>
      <c r="P688" t="e">
        <v>#N/A</v>
      </c>
      <c r="Q688">
        <v>1.8062499999999999</v>
      </c>
      <c r="R688">
        <v>1.79</v>
      </c>
      <c r="S688">
        <v>1.77</v>
      </c>
      <c r="T688">
        <v>1.76</v>
      </c>
      <c r="U688">
        <v>1.89625</v>
      </c>
      <c r="V688" t="e">
        <v>#N/A</v>
      </c>
      <c r="W688" t="e">
        <v>#N/A</v>
      </c>
      <c r="X688">
        <v>30.37</v>
      </c>
    </row>
    <row r="689" spans="1:24" x14ac:dyDescent="0.55000000000000004">
      <c r="A689" s="5">
        <v>37490</v>
      </c>
      <c r="B689">
        <v>1.73</v>
      </c>
      <c r="C689">
        <v>1.65</v>
      </c>
      <c r="D689">
        <v>1.68</v>
      </c>
      <c r="E689">
        <v>1.85</v>
      </c>
      <c r="F689">
        <v>2.2200000000000002</v>
      </c>
      <c r="G689">
        <v>2.61</v>
      </c>
      <c r="H689">
        <v>3.37</v>
      </c>
      <c r="I689">
        <v>3.95</v>
      </c>
      <c r="J689">
        <v>4.3</v>
      </c>
      <c r="K689">
        <v>5.22</v>
      </c>
      <c r="L689" t="e">
        <v>#N/A</v>
      </c>
      <c r="M689" t="e">
        <v>#N/A</v>
      </c>
      <c r="N689" t="e">
        <v>#N/A</v>
      </c>
      <c r="O689" t="e">
        <v>#N/A</v>
      </c>
      <c r="P689" t="e">
        <v>#N/A</v>
      </c>
      <c r="Q689">
        <v>1.81</v>
      </c>
      <c r="R689">
        <v>1.79</v>
      </c>
      <c r="S689">
        <v>1.78</v>
      </c>
      <c r="T689">
        <v>1.78</v>
      </c>
      <c r="U689">
        <v>1.9275</v>
      </c>
      <c r="V689" t="e">
        <v>#N/A</v>
      </c>
      <c r="W689" t="e">
        <v>#N/A</v>
      </c>
      <c r="X689">
        <v>30.11</v>
      </c>
    </row>
    <row r="690" spans="1:24" x14ac:dyDescent="0.55000000000000004">
      <c r="A690" s="5">
        <v>37491</v>
      </c>
      <c r="B690">
        <v>1.72</v>
      </c>
      <c r="C690">
        <v>1.65</v>
      </c>
      <c r="D690">
        <v>1.67</v>
      </c>
      <c r="E690">
        <v>1.8</v>
      </c>
      <c r="F690">
        <v>2.19</v>
      </c>
      <c r="G690">
        <v>2.56</v>
      </c>
      <c r="H690">
        <v>3.31</v>
      </c>
      <c r="I690">
        <v>3.88</v>
      </c>
      <c r="J690">
        <v>4.25</v>
      </c>
      <c r="K690">
        <v>5.15</v>
      </c>
      <c r="L690" t="e">
        <v>#N/A</v>
      </c>
      <c r="M690" t="e">
        <v>#N/A</v>
      </c>
      <c r="N690" t="e">
        <v>#N/A</v>
      </c>
      <c r="O690" t="e">
        <v>#N/A</v>
      </c>
      <c r="P690" t="e">
        <v>#N/A</v>
      </c>
      <c r="Q690">
        <v>1.81125</v>
      </c>
      <c r="R690">
        <v>1.8</v>
      </c>
      <c r="S690">
        <v>1.7962499999999999</v>
      </c>
      <c r="T690">
        <v>1.8</v>
      </c>
      <c r="U690">
        <v>1.9612499999999999</v>
      </c>
      <c r="V690" t="e">
        <v>#N/A</v>
      </c>
      <c r="W690" t="e">
        <v>#N/A</v>
      </c>
      <c r="X690">
        <v>29.99</v>
      </c>
    </row>
    <row r="691" spans="1:24" x14ac:dyDescent="0.55000000000000004">
      <c r="A691" s="5">
        <v>37494</v>
      </c>
      <c r="B691">
        <v>1.81</v>
      </c>
      <c r="C691">
        <v>1.68</v>
      </c>
      <c r="D691">
        <v>1.69</v>
      </c>
      <c r="E691">
        <v>1.79</v>
      </c>
      <c r="F691">
        <v>2.19</v>
      </c>
      <c r="G691">
        <v>2.56</v>
      </c>
      <c r="H691">
        <v>3.29</v>
      </c>
      <c r="I691">
        <v>3.85</v>
      </c>
      <c r="J691">
        <v>4.22</v>
      </c>
      <c r="K691">
        <v>5.12</v>
      </c>
      <c r="L691" t="e">
        <v>#N/A</v>
      </c>
      <c r="M691" t="e">
        <v>#N/A</v>
      </c>
      <c r="N691" t="e">
        <v>#N/A</v>
      </c>
      <c r="O691" t="e">
        <v>#N/A</v>
      </c>
      <c r="P691" t="e">
        <v>#N/A</v>
      </c>
      <c r="Q691" t="e">
        <v>#N/A</v>
      </c>
      <c r="R691" t="e">
        <v>#N/A</v>
      </c>
      <c r="S691" t="e">
        <v>#N/A</v>
      </c>
      <c r="T691" t="e">
        <v>#N/A</v>
      </c>
      <c r="U691" t="e">
        <v>#N/A</v>
      </c>
      <c r="V691" t="e">
        <v>#N/A</v>
      </c>
      <c r="W691" t="e">
        <v>#N/A</v>
      </c>
      <c r="X691">
        <v>29.23</v>
      </c>
    </row>
    <row r="692" spans="1:24" x14ac:dyDescent="0.55000000000000004">
      <c r="A692" s="5">
        <v>37495</v>
      </c>
      <c r="B692">
        <v>1.79</v>
      </c>
      <c r="C692">
        <v>1.68</v>
      </c>
      <c r="D692">
        <v>1.71</v>
      </c>
      <c r="E692">
        <v>1.89</v>
      </c>
      <c r="F692">
        <v>2.2599999999999998</v>
      </c>
      <c r="G692">
        <v>2.63</v>
      </c>
      <c r="H692">
        <v>3.37</v>
      </c>
      <c r="I692">
        <v>3.93</v>
      </c>
      <c r="J692">
        <v>4.29</v>
      </c>
      <c r="K692">
        <v>5.2</v>
      </c>
      <c r="L692" t="e">
        <v>#N/A</v>
      </c>
      <c r="M692" t="e">
        <v>#N/A</v>
      </c>
      <c r="N692" t="e">
        <v>#N/A</v>
      </c>
      <c r="O692" t="e">
        <v>#N/A</v>
      </c>
      <c r="P692" t="e">
        <v>#N/A</v>
      </c>
      <c r="Q692">
        <v>1.81125</v>
      </c>
      <c r="R692">
        <v>1.80375</v>
      </c>
      <c r="S692">
        <v>1.8</v>
      </c>
      <c r="T692">
        <v>1.8</v>
      </c>
      <c r="U692">
        <v>1.93625</v>
      </c>
      <c r="V692" t="e">
        <v>#N/A</v>
      </c>
      <c r="W692" t="e">
        <v>#N/A</v>
      </c>
      <c r="X692">
        <v>28.84</v>
      </c>
    </row>
    <row r="693" spans="1:24" x14ac:dyDescent="0.55000000000000004">
      <c r="A693" s="5">
        <v>37496</v>
      </c>
      <c r="B693">
        <v>1.8</v>
      </c>
      <c r="C693">
        <v>1.67</v>
      </c>
      <c r="D693">
        <v>1.69</v>
      </c>
      <c r="E693">
        <v>1.85</v>
      </c>
      <c r="F693">
        <v>2.23</v>
      </c>
      <c r="G693">
        <v>2.59</v>
      </c>
      <c r="H693">
        <v>3.31</v>
      </c>
      <c r="I693">
        <v>3.86</v>
      </c>
      <c r="J693">
        <v>4.22</v>
      </c>
      <c r="K693">
        <v>5.14</v>
      </c>
      <c r="L693" t="e">
        <v>#N/A</v>
      </c>
      <c r="M693" t="e">
        <v>#N/A</v>
      </c>
      <c r="N693" t="e">
        <v>#N/A</v>
      </c>
      <c r="O693" t="e">
        <v>#N/A</v>
      </c>
      <c r="P693" t="e">
        <v>#N/A</v>
      </c>
      <c r="Q693">
        <v>1.82</v>
      </c>
      <c r="R693">
        <v>1.82</v>
      </c>
      <c r="S693">
        <v>1.82</v>
      </c>
      <c r="T693">
        <v>1.83125</v>
      </c>
      <c r="U693">
        <v>1.99</v>
      </c>
      <c r="V693" t="e">
        <v>#N/A</v>
      </c>
      <c r="W693" t="e">
        <v>#N/A</v>
      </c>
      <c r="X693">
        <v>28.31</v>
      </c>
    </row>
    <row r="694" spans="1:24" x14ac:dyDescent="0.55000000000000004">
      <c r="A694" s="5">
        <v>37497</v>
      </c>
      <c r="B694">
        <v>1.82</v>
      </c>
      <c r="C694">
        <v>1.68</v>
      </c>
      <c r="D694">
        <v>1.66</v>
      </c>
      <c r="E694">
        <v>1.75</v>
      </c>
      <c r="F694">
        <v>2.14</v>
      </c>
      <c r="G694">
        <v>2.5099999999999998</v>
      </c>
      <c r="H694">
        <v>3.24</v>
      </c>
      <c r="I694">
        <v>3.8</v>
      </c>
      <c r="J694">
        <v>4.16</v>
      </c>
      <c r="K694">
        <v>5.08</v>
      </c>
      <c r="L694" t="e">
        <v>#N/A</v>
      </c>
      <c r="M694" t="e">
        <v>#N/A</v>
      </c>
      <c r="N694" t="e">
        <v>#N/A</v>
      </c>
      <c r="O694" t="e">
        <v>#N/A</v>
      </c>
      <c r="P694" t="e">
        <v>#N/A</v>
      </c>
      <c r="Q694">
        <v>1.82</v>
      </c>
      <c r="R694">
        <v>1.81375</v>
      </c>
      <c r="S694">
        <v>1.81375</v>
      </c>
      <c r="T694">
        <v>1.8149999999999999</v>
      </c>
      <c r="U694">
        <v>1.9424999999999999</v>
      </c>
      <c r="V694" t="e">
        <v>#N/A</v>
      </c>
      <c r="W694" t="e">
        <v>#N/A</v>
      </c>
      <c r="X694">
        <v>28.83</v>
      </c>
    </row>
    <row r="695" spans="1:24" x14ac:dyDescent="0.55000000000000004">
      <c r="A695" s="5">
        <v>37498</v>
      </c>
      <c r="B695">
        <v>1.81</v>
      </c>
      <c r="C695">
        <v>1.69</v>
      </c>
      <c r="D695">
        <v>1.67</v>
      </c>
      <c r="E695">
        <v>1.74</v>
      </c>
      <c r="F695">
        <v>2.14</v>
      </c>
      <c r="G695">
        <v>2.5</v>
      </c>
      <c r="H695">
        <v>3.22</v>
      </c>
      <c r="I695">
        <v>3.78</v>
      </c>
      <c r="J695">
        <v>4.1399999999999997</v>
      </c>
      <c r="K695">
        <v>5.0599999999999996</v>
      </c>
      <c r="L695" t="e">
        <v>#N/A</v>
      </c>
      <c r="M695" t="e">
        <v>#N/A</v>
      </c>
      <c r="N695" t="e">
        <v>#N/A</v>
      </c>
      <c r="O695" t="e">
        <v>#N/A</v>
      </c>
      <c r="P695" t="e">
        <v>#N/A</v>
      </c>
      <c r="Q695">
        <v>1.82</v>
      </c>
      <c r="R695">
        <v>1.81125</v>
      </c>
      <c r="S695">
        <v>1.8062499999999999</v>
      </c>
      <c r="T695">
        <v>1.7949999999999999</v>
      </c>
      <c r="U695">
        <v>1.89625</v>
      </c>
      <c r="V695" t="e">
        <v>#N/A</v>
      </c>
      <c r="W695" t="e">
        <v>#N/A</v>
      </c>
      <c r="X695">
        <v>28.97</v>
      </c>
    </row>
    <row r="696" spans="1:24" x14ac:dyDescent="0.55000000000000004">
      <c r="A696" s="5">
        <v>37501</v>
      </c>
      <c r="B696" t="e">
        <v>#N/A</v>
      </c>
      <c r="C696" t="e">
        <v>#N/A</v>
      </c>
      <c r="D696" t="e">
        <v>#N/A</v>
      </c>
      <c r="E696" t="e">
        <v>#N/A</v>
      </c>
      <c r="F696" t="e">
        <v>#N/A</v>
      </c>
      <c r="G696" t="e">
        <v>#N/A</v>
      </c>
      <c r="H696" t="e">
        <v>#N/A</v>
      </c>
      <c r="I696" t="e">
        <v>#N/A</v>
      </c>
      <c r="J696" t="e">
        <v>#N/A</v>
      </c>
      <c r="K696" t="e">
        <v>#N/A</v>
      </c>
      <c r="L696" t="e">
        <v>#N/A</v>
      </c>
      <c r="M696" t="e">
        <v>#N/A</v>
      </c>
      <c r="N696" t="e">
        <v>#N/A</v>
      </c>
      <c r="O696" t="e">
        <v>#N/A</v>
      </c>
      <c r="P696" t="e">
        <v>#N/A</v>
      </c>
      <c r="Q696">
        <v>1.82</v>
      </c>
      <c r="R696">
        <v>1.8118799999999999</v>
      </c>
      <c r="S696">
        <v>1.8087500000000001</v>
      </c>
      <c r="T696">
        <v>1.8</v>
      </c>
      <c r="U696">
        <v>1.91625</v>
      </c>
      <c r="V696" t="e">
        <v>#N/A</v>
      </c>
      <c r="W696" t="e">
        <v>#N/A</v>
      </c>
      <c r="X696" t="e">
        <v>#N/A</v>
      </c>
    </row>
    <row r="697" spans="1:24" x14ac:dyDescent="0.55000000000000004">
      <c r="A697" s="5">
        <v>37502</v>
      </c>
      <c r="B697">
        <v>1.87</v>
      </c>
      <c r="C697">
        <v>1.64</v>
      </c>
      <c r="D697">
        <v>1.62</v>
      </c>
      <c r="E697">
        <v>1.71</v>
      </c>
      <c r="F697">
        <v>2.0099999999999998</v>
      </c>
      <c r="G697">
        <v>2.36</v>
      </c>
      <c r="H697">
        <v>3.04</v>
      </c>
      <c r="I697">
        <v>3.63</v>
      </c>
      <c r="J697">
        <v>3.98</v>
      </c>
      <c r="K697">
        <v>4.92</v>
      </c>
      <c r="L697" t="e">
        <v>#N/A</v>
      </c>
      <c r="M697" t="e">
        <v>#N/A</v>
      </c>
      <c r="N697" t="e">
        <v>#N/A</v>
      </c>
      <c r="O697" t="e">
        <v>#N/A</v>
      </c>
      <c r="P697" t="e">
        <v>#N/A</v>
      </c>
      <c r="Q697">
        <v>1.82</v>
      </c>
      <c r="R697">
        <v>1.81</v>
      </c>
      <c r="S697">
        <v>1.8018799999999999</v>
      </c>
      <c r="T697">
        <v>1.79</v>
      </c>
      <c r="U697">
        <v>1.8912500000000001</v>
      </c>
      <c r="V697" t="e">
        <v>#N/A</v>
      </c>
      <c r="W697" t="e">
        <v>#N/A</v>
      </c>
      <c r="X697">
        <v>27.76</v>
      </c>
    </row>
    <row r="698" spans="1:24" x14ac:dyDescent="0.55000000000000004">
      <c r="A698" s="5">
        <v>37503</v>
      </c>
      <c r="B698">
        <v>1.74</v>
      </c>
      <c r="C698">
        <v>1.63</v>
      </c>
      <c r="D698">
        <v>1.6</v>
      </c>
      <c r="E698">
        <v>1.69</v>
      </c>
      <c r="F698">
        <v>2.02</v>
      </c>
      <c r="G698">
        <v>2.35</v>
      </c>
      <c r="H698">
        <v>3.02</v>
      </c>
      <c r="I698">
        <v>3.58</v>
      </c>
      <c r="J698">
        <v>3.96</v>
      </c>
      <c r="K698">
        <v>4.91</v>
      </c>
      <c r="L698" t="e">
        <v>#N/A</v>
      </c>
      <c r="M698" t="e">
        <v>#N/A</v>
      </c>
      <c r="N698" t="e">
        <v>#N/A</v>
      </c>
      <c r="O698" t="e">
        <v>#N/A</v>
      </c>
      <c r="P698" t="e">
        <v>#N/A</v>
      </c>
      <c r="Q698">
        <v>1.81</v>
      </c>
      <c r="R698">
        <v>1.7949999999999999</v>
      </c>
      <c r="S698">
        <v>1.7825</v>
      </c>
      <c r="T698">
        <v>1.74688</v>
      </c>
      <c r="U698">
        <v>1.80938</v>
      </c>
      <c r="V698" t="e">
        <v>#N/A</v>
      </c>
      <c r="W698" t="e">
        <v>#N/A</v>
      </c>
      <c r="X698">
        <v>28.28</v>
      </c>
    </row>
    <row r="699" spans="1:24" x14ac:dyDescent="0.55000000000000004">
      <c r="A699" s="5">
        <v>37504</v>
      </c>
      <c r="B699">
        <v>1.75</v>
      </c>
      <c r="C699">
        <v>1.61</v>
      </c>
      <c r="D699">
        <v>1.58</v>
      </c>
      <c r="E699">
        <v>1.66</v>
      </c>
      <c r="F699">
        <v>1.95</v>
      </c>
      <c r="G699">
        <v>2.29</v>
      </c>
      <c r="H699">
        <v>2.95</v>
      </c>
      <c r="I699">
        <v>3.52</v>
      </c>
      <c r="J699">
        <v>3.91</v>
      </c>
      <c r="K699">
        <v>4.88</v>
      </c>
      <c r="L699" t="e">
        <v>#N/A</v>
      </c>
      <c r="M699" t="e">
        <v>#N/A</v>
      </c>
      <c r="N699" t="e">
        <v>#N/A</v>
      </c>
      <c r="O699" t="e">
        <v>#N/A</v>
      </c>
      <c r="P699" t="e">
        <v>#N/A</v>
      </c>
      <c r="Q699">
        <v>1.81</v>
      </c>
      <c r="R699">
        <v>1.7949999999999999</v>
      </c>
      <c r="S699">
        <v>1.78</v>
      </c>
      <c r="T699">
        <v>1.74</v>
      </c>
      <c r="U699">
        <v>1.7875000000000001</v>
      </c>
      <c r="V699" t="e">
        <v>#N/A</v>
      </c>
      <c r="W699" t="e">
        <v>#N/A</v>
      </c>
      <c r="X699">
        <v>29.06</v>
      </c>
    </row>
    <row r="700" spans="1:24" x14ac:dyDescent="0.55000000000000004">
      <c r="A700" s="5">
        <v>37505</v>
      </c>
      <c r="B700">
        <v>1.71</v>
      </c>
      <c r="C700">
        <v>1.66</v>
      </c>
      <c r="D700">
        <v>1.66</v>
      </c>
      <c r="E700">
        <v>1.75</v>
      </c>
      <c r="F700">
        <v>2.08</v>
      </c>
      <c r="G700">
        <v>2.42</v>
      </c>
      <c r="H700">
        <v>3.1</v>
      </c>
      <c r="I700">
        <v>3.66</v>
      </c>
      <c r="J700">
        <v>4.05</v>
      </c>
      <c r="K700">
        <v>5</v>
      </c>
      <c r="L700" t="e">
        <v>#N/A</v>
      </c>
      <c r="M700" t="e">
        <v>#N/A</v>
      </c>
      <c r="N700" t="e">
        <v>#N/A</v>
      </c>
      <c r="O700" t="e">
        <v>#N/A</v>
      </c>
      <c r="P700" t="e">
        <v>#N/A</v>
      </c>
      <c r="Q700">
        <v>1.81</v>
      </c>
      <c r="R700">
        <v>1.7856300000000001</v>
      </c>
      <c r="S700">
        <v>1.7749999999999999</v>
      </c>
      <c r="T700">
        <v>1.72</v>
      </c>
      <c r="U700">
        <v>1.76125</v>
      </c>
      <c r="V700" t="e">
        <v>#N/A</v>
      </c>
      <c r="W700" t="e">
        <v>#N/A</v>
      </c>
      <c r="X700">
        <v>29.51</v>
      </c>
    </row>
    <row r="701" spans="1:24" x14ac:dyDescent="0.55000000000000004">
      <c r="A701" s="5">
        <v>37508</v>
      </c>
      <c r="B701">
        <v>1.76</v>
      </c>
      <c r="C701">
        <v>1.69</v>
      </c>
      <c r="D701">
        <v>1.69</v>
      </c>
      <c r="E701">
        <v>1.77</v>
      </c>
      <c r="F701">
        <v>2.13</v>
      </c>
      <c r="G701">
        <v>2.46</v>
      </c>
      <c r="H701">
        <v>3.11</v>
      </c>
      <c r="I701">
        <v>3.66</v>
      </c>
      <c r="J701">
        <v>4.05</v>
      </c>
      <c r="K701">
        <v>4.99</v>
      </c>
      <c r="L701" t="e">
        <v>#N/A</v>
      </c>
      <c r="M701" t="e">
        <v>#N/A</v>
      </c>
      <c r="N701" t="e">
        <v>#N/A</v>
      </c>
      <c r="O701" t="e">
        <v>#N/A</v>
      </c>
      <c r="P701" t="e">
        <v>#N/A</v>
      </c>
      <c r="Q701">
        <v>1.8125</v>
      </c>
      <c r="R701">
        <v>1.8062499999999999</v>
      </c>
      <c r="S701">
        <v>1.80125</v>
      </c>
      <c r="T701">
        <v>1.7931299999999999</v>
      </c>
      <c r="U701">
        <v>1.8993800000000001</v>
      </c>
      <c r="V701" t="e">
        <v>#N/A</v>
      </c>
      <c r="W701" t="e">
        <v>#N/A</v>
      </c>
      <c r="X701">
        <v>29.8</v>
      </c>
    </row>
    <row r="702" spans="1:24" x14ac:dyDescent="0.55000000000000004">
      <c r="A702" s="5">
        <v>37509</v>
      </c>
      <c r="B702">
        <v>1.74</v>
      </c>
      <c r="C702">
        <v>1.68</v>
      </c>
      <c r="D702">
        <v>1.68</v>
      </c>
      <c r="E702">
        <v>1.77</v>
      </c>
      <c r="F702">
        <v>2.12</v>
      </c>
      <c r="G702">
        <v>2.44</v>
      </c>
      <c r="H702">
        <v>3.08</v>
      </c>
      <c r="I702">
        <v>3.63</v>
      </c>
      <c r="J702">
        <v>4</v>
      </c>
      <c r="K702">
        <v>4.96</v>
      </c>
      <c r="L702" t="e">
        <v>#N/A</v>
      </c>
      <c r="M702" t="e">
        <v>#N/A</v>
      </c>
      <c r="N702" t="e">
        <v>#N/A</v>
      </c>
      <c r="O702" t="e">
        <v>#N/A</v>
      </c>
      <c r="P702" t="e">
        <v>#N/A</v>
      </c>
      <c r="Q702">
        <v>1.82</v>
      </c>
      <c r="R702">
        <v>1.8184400000000001</v>
      </c>
      <c r="S702">
        <v>1.8162499999999999</v>
      </c>
      <c r="T702">
        <v>1.81938</v>
      </c>
      <c r="U702">
        <v>1.95875</v>
      </c>
      <c r="V702" t="e">
        <v>#N/A</v>
      </c>
      <c r="W702" t="e">
        <v>#N/A</v>
      </c>
      <c r="X702">
        <v>29.62</v>
      </c>
    </row>
    <row r="703" spans="1:24" x14ac:dyDescent="0.55000000000000004">
      <c r="A703" s="5">
        <v>37510</v>
      </c>
      <c r="B703">
        <v>1.72</v>
      </c>
      <c r="C703">
        <v>1.69</v>
      </c>
      <c r="D703">
        <v>1.69</v>
      </c>
      <c r="E703">
        <v>1.84</v>
      </c>
      <c r="F703">
        <v>2.1800000000000002</v>
      </c>
      <c r="G703">
        <v>2.5099999999999998</v>
      </c>
      <c r="H703">
        <v>3.15</v>
      </c>
      <c r="I703">
        <v>3.71</v>
      </c>
      <c r="J703">
        <v>4.07</v>
      </c>
      <c r="K703">
        <v>5.01</v>
      </c>
      <c r="L703" t="e">
        <v>#N/A</v>
      </c>
      <c r="M703" t="e">
        <v>#N/A</v>
      </c>
      <c r="N703" t="e">
        <v>#N/A</v>
      </c>
      <c r="O703" t="e">
        <v>#N/A</v>
      </c>
      <c r="P703" t="e">
        <v>#N/A</v>
      </c>
      <c r="Q703">
        <v>1.82</v>
      </c>
      <c r="R703">
        <v>1.82</v>
      </c>
      <c r="S703">
        <v>1.81938</v>
      </c>
      <c r="T703">
        <v>1.82</v>
      </c>
      <c r="U703">
        <v>1.9750000000000001</v>
      </c>
      <c r="V703" t="e">
        <v>#N/A</v>
      </c>
      <c r="W703" t="e">
        <v>#N/A</v>
      </c>
      <c r="X703">
        <v>29.77</v>
      </c>
    </row>
    <row r="704" spans="1:24" x14ac:dyDescent="0.55000000000000004">
      <c r="A704" s="5">
        <v>37511</v>
      </c>
      <c r="B704">
        <v>1.74</v>
      </c>
      <c r="C704">
        <v>1.69</v>
      </c>
      <c r="D704">
        <v>1.68</v>
      </c>
      <c r="E704">
        <v>1.79</v>
      </c>
      <c r="F704">
        <v>2.12</v>
      </c>
      <c r="G704">
        <v>2.44</v>
      </c>
      <c r="H704">
        <v>3.07</v>
      </c>
      <c r="I704">
        <v>3.61</v>
      </c>
      <c r="J704">
        <v>3.98</v>
      </c>
      <c r="K704">
        <v>4.93</v>
      </c>
      <c r="L704" t="e">
        <v>#N/A</v>
      </c>
      <c r="M704" t="e">
        <v>#N/A</v>
      </c>
      <c r="N704" t="e">
        <v>#N/A</v>
      </c>
      <c r="O704" t="e">
        <v>#N/A</v>
      </c>
      <c r="P704" t="e">
        <v>#N/A</v>
      </c>
      <c r="Q704">
        <v>1.8231299999999999</v>
      </c>
      <c r="R704">
        <v>1.8218799999999999</v>
      </c>
      <c r="S704">
        <v>1.8262499999999999</v>
      </c>
      <c r="T704">
        <v>1.8287500000000001</v>
      </c>
      <c r="U704">
        <v>1.98</v>
      </c>
      <c r="V704" t="e">
        <v>#N/A</v>
      </c>
      <c r="W704" t="e">
        <v>#N/A</v>
      </c>
      <c r="X704">
        <v>28.95</v>
      </c>
    </row>
    <row r="705" spans="1:24" x14ac:dyDescent="0.55000000000000004">
      <c r="A705" s="5">
        <v>37512</v>
      </c>
      <c r="B705">
        <v>1.72</v>
      </c>
      <c r="C705">
        <v>1.69</v>
      </c>
      <c r="D705">
        <v>1.68</v>
      </c>
      <c r="E705">
        <v>1.74</v>
      </c>
      <c r="F705">
        <v>2.0699999999999998</v>
      </c>
      <c r="G705">
        <v>2.38</v>
      </c>
      <c r="H705">
        <v>3</v>
      </c>
      <c r="I705">
        <v>3.55</v>
      </c>
      <c r="J705">
        <v>3.92</v>
      </c>
      <c r="K705">
        <v>4.87</v>
      </c>
      <c r="L705" t="e">
        <v>#N/A</v>
      </c>
      <c r="M705" t="e">
        <v>#N/A</v>
      </c>
      <c r="N705" t="e">
        <v>#N/A</v>
      </c>
      <c r="O705" t="e">
        <v>#N/A</v>
      </c>
      <c r="P705" t="e">
        <v>#N/A</v>
      </c>
      <c r="Q705">
        <v>1.82</v>
      </c>
      <c r="R705">
        <v>1.82</v>
      </c>
      <c r="S705">
        <v>1.82</v>
      </c>
      <c r="T705">
        <v>1.8149999999999999</v>
      </c>
      <c r="U705">
        <v>1.9193800000000001</v>
      </c>
      <c r="V705" t="e">
        <v>#N/A</v>
      </c>
      <c r="W705" t="e">
        <v>#N/A</v>
      </c>
      <c r="X705">
        <v>29.83</v>
      </c>
    </row>
    <row r="706" spans="1:24" x14ac:dyDescent="0.55000000000000004">
      <c r="A706" s="5">
        <v>37515</v>
      </c>
      <c r="B706">
        <v>1.83</v>
      </c>
      <c r="C706">
        <v>1.71</v>
      </c>
      <c r="D706">
        <v>1.69</v>
      </c>
      <c r="E706">
        <v>1.78</v>
      </c>
      <c r="F706">
        <v>2.0699999999999998</v>
      </c>
      <c r="G706">
        <v>2.38</v>
      </c>
      <c r="H706">
        <v>3</v>
      </c>
      <c r="I706">
        <v>3.53</v>
      </c>
      <c r="J706">
        <v>3.9</v>
      </c>
      <c r="K706">
        <v>4.8499999999999996</v>
      </c>
      <c r="L706" t="e">
        <v>#N/A</v>
      </c>
      <c r="M706" t="e">
        <v>#N/A</v>
      </c>
      <c r="N706" t="e">
        <v>#N/A</v>
      </c>
      <c r="O706" t="e">
        <v>#N/A</v>
      </c>
      <c r="P706" t="e">
        <v>#N/A</v>
      </c>
      <c r="Q706">
        <v>1.82</v>
      </c>
      <c r="R706">
        <v>1.82</v>
      </c>
      <c r="S706">
        <v>1.82</v>
      </c>
      <c r="T706">
        <v>1.8143800000000001</v>
      </c>
      <c r="U706">
        <v>1.92875</v>
      </c>
      <c r="V706" t="e">
        <v>#N/A</v>
      </c>
      <c r="W706" t="e">
        <v>#N/A</v>
      </c>
      <c r="X706">
        <v>29.14</v>
      </c>
    </row>
    <row r="707" spans="1:24" x14ac:dyDescent="0.55000000000000004">
      <c r="A707" s="5">
        <v>37516</v>
      </c>
      <c r="B707">
        <v>1.72</v>
      </c>
      <c r="C707">
        <v>1.7</v>
      </c>
      <c r="D707">
        <v>1.69</v>
      </c>
      <c r="E707">
        <v>1.77</v>
      </c>
      <c r="F707">
        <v>2.06</v>
      </c>
      <c r="G707">
        <v>2.36</v>
      </c>
      <c r="H707">
        <v>2.97</v>
      </c>
      <c r="I707">
        <v>3.49</v>
      </c>
      <c r="J707">
        <v>3.87</v>
      </c>
      <c r="K707">
        <v>4.83</v>
      </c>
      <c r="L707" t="e">
        <v>#N/A</v>
      </c>
      <c r="M707" t="e">
        <v>#N/A</v>
      </c>
      <c r="N707" t="e">
        <v>#N/A</v>
      </c>
      <c r="O707" t="e">
        <v>#N/A</v>
      </c>
      <c r="P707" t="e">
        <v>#N/A</v>
      </c>
      <c r="Q707">
        <v>1.8243799999999999</v>
      </c>
      <c r="R707">
        <v>1.82938</v>
      </c>
      <c r="S707">
        <v>1.83</v>
      </c>
      <c r="T707">
        <v>1.83063</v>
      </c>
      <c r="U707">
        <v>1.9924999999999999</v>
      </c>
      <c r="V707" t="e">
        <v>#N/A</v>
      </c>
      <c r="W707" t="e">
        <v>#N/A</v>
      </c>
      <c r="X707">
        <v>29.08</v>
      </c>
    </row>
    <row r="708" spans="1:24" x14ac:dyDescent="0.55000000000000004">
      <c r="A708" s="5">
        <v>37517</v>
      </c>
      <c r="B708">
        <v>1.68</v>
      </c>
      <c r="C708">
        <v>1.68</v>
      </c>
      <c r="D708">
        <v>1.68</v>
      </c>
      <c r="E708">
        <v>1.75</v>
      </c>
      <c r="F708">
        <v>2.04</v>
      </c>
      <c r="G708">
        <v>2.35</v>
      </c>
      <c r="H708">
        <v>2.96</v>
      </c>
      <c r="I708">
        <v>3.5</v>
      </c>
      <c r="J708">
        <v>3.86</v>
      </c>
      <c r="K708">
        <v>4.8499999999999996</v>
      </c>
      <c r="L708" t="e">
        <v>#N/A</v>
      </c>
      <c r="M708" t="e">
        <v>#N/A</v>
      </c>
      <c r="N708" t="e">
        <v>#N/A</v>
      </c>
      <c r="O708" t="e">
        <v>#N/A</v>
      </c>
      <c r="P708" t="e">
        <v>#N/A</v>
      </c>
      <c r="Q708">
        <v>1.82</v>
      </c>
      <c r="R708">
        <v>1.82</v>
      </c>
      <c r="S708">
        <v>1.82</v>
      </c>
      <c r="T708">
        <v>1.8049999999999999</v>
      </c>
      <c r="U708">
        <v>1.9056299999999999</v>
      </c>
      <c r="V708" t="e">
        <v>#N/A</v>
      </c>
      <c r="W708" t="e">
        <v>#N/A</v>
      </c>
      <c r="X708">
        <v>29.57</v>
      </c>
    </row>
    <row r="709" spans="1:24" x14ac:dyDescent="0.55000000000000004">
      <c r="A709" s="5">
        <v>37518</v>
      </c>
      <c r="B709">
        <v>1.69</v>
      </c>
      <c r="C709">
        <v>1.65</v>
      </c>
      <c r="D709">
        <v>1.64</v>
      </c>
      <c r="E709">
        <v>1.68</v>
      </c>
      <c r="F709">
        <v>1.93</v>
      </c>
      <c r="G709">
        <v>2.2400000000000002</v>
      </c>
      <c r="H709">
        <v>2.87</v>
      </c>
      <c r="I709">
        <v>3.42</v>
      </c>
      <c r="J709">
        <v>3.79</v>
      </c>
      <c r="K709">
        <v>4.8</v>
      </c>
      <c r="L709" t="e">
        <v>#N/A</v>
      </c>
      <c r="M709" t="e">
        <v>#N/A</v>
      </c>
      <c r="N709" t="e">
        <v>#N/A</v>
      </c>
      <c r="O709" t="e">
        <v>#N/A</v>
      </c>
      <c r="P709" t="e">
        <v>#N/A</v>
      </c>
      <c r="Q709">
        <v>1.82</v>
      </c>
      <c r="R709">
        <v>1.82</v>
      </c>
      <c r="S709">
        <v>1.82</v>
      </c>
      <c r="T709">
        <v>1.80688</v>
      </c>
      <c r="U709">
        <v>1.9081300000000001</v>
      </c>
      <c r="V709" t="e">
        <v>#N/A</v>
      </c>
      <c r="W709" t="e">
        <v>#N/A</v>
      </c>
      <c r="X709">
        <v>29.49</v>
      </c>
    </row>
    <row r="710" spans="1:24" x14ac:dyDescent="0.55000000000000004">
      <c r="A710" s="5">
        <v>37519</v>
      </c>
      <c r="B710">
        <v>1.7</v>
      </c>
      <c r="C710">
        <v>1.65</v>
      </c>
      <c r="D710">
        <v>1.64</v>
      </c>
      <c r="E710">
        <v>1.68</v>
      </c>
      <c r="F710">
        <v>1.94</v>
      </c>
      <c r="G710">
        <v>2.25</v>
      </c>
      <c r="H710">
        <v>2.86</v>
      </c>
      <c r="I710">
        <v>3.42</v>
      </c>
      <c r="J710">
        <v>3.79</v>
      </c>
      <c r="K710">
        <v>4.82</v>
      </c>
      <c r="L710" t="e">
        <v>#N/A</v>
      </c>
      <c r="M710" t="e">
        <v>#N/A</v>
      </c>
      <c r="N710" t="e">
        <v>#N/A</v>
      </c>
      <c r="O710" t="e">
        <v>#N/A</v>
      </c>
      <c r="P710" t="e">
        <v>#N/A</v>
      </c>
      <c r="Q710">
        <v>1.8149999999999999</v>
      </c>
      <c r="R710">
        <v>1.8062499999999999</v>
      </c>
      <c r="S710">
        <v>1.8</v>
      </c>
      <c r="T710">
        <v>1.77125</v>
      </c>
      <c r="U710">
        <v>1.86625</v>
      </c>
      <c r="V710" t="e">
        <v>#N/A</v>
      </c>
      <c r="W710" t="e">
        <v>#N/A</v>
      </c>
      <c r="X710">
        <v>29.65</v>
      </c>
    </row>
    <row r="711" spans="1:24" x14ac:dyDescent="0.55000000000000004">
      <c r="A711" s="5">
        <v>37522</v>
      </c>
      <c r="B711">
        <v>1.74</v>
      </c>
      <c r="C711">
        <v>1.65</v>
      </c>
      <c r="D711">
        <v>1.62</v>
      </c>
      <c r="E711">
        <v>1.68</v>
      </c>
      <c r="F711">
        <v>1.93</v>
      </c>
      <c r="G711">
        <v>2.21</v>
      </c>
      <c r="H711">
        <v>2.76</v>
      </c>
      <c r="I711">
        <v>3.32</v>
      </c>
      <c r="J711">
        <v>3.7</v>
      </c>
      <c r="K711">
        <v>4.75</v>
      </c>
      <c r="L711" t="e">
        <v>#N/A</v>
      </c>
      <c r="M711" t="e">
        <v>#N/A</v>
      </c>
      <c r="N711" t="e">
        <v>#N/A</v>
      </c>
      <c r="O711" t="e">
        <v>#N/A</v>
      </c>
      <c r="P711" t="e">
        <v>#N/A</v>
      </c>
      <c r="Q711">
        <v>1.81375</v>
      </c>
      <c r="R711">
        <v>1.80125</v>
      </c>
      <c r="S711">
        <v>1.7962499999999999</v>
      </c>
      <c r="T711">
        <v>1.7575000000000001</v>
      </c>
      <c r="U711">
        <v>1.83</v>
      </c>
      <c r="V711" t="e">
        <v>#N/A</v>
      </c>
      <c r="W711" t="e">
        <v>#N/A</v>
      </c>
      <c r="X711">
        <v>30.85</v>
      </c>
    </row>
    <row r="712" spans="1:24" x14ac:dyDescent="0.55000000000000004">
      <c r="A712" s="5">
        <v>37523</v>
      </c>
      <c r="B712">
        <v>1.75</v>
      </c>
      <c r="C712">
        <v>1.65</v>
      </c>
      <c r="D712">
        <v>1.61</v>
      </c>
      <c r="E712">
        <v>1.68</v>
      </c>
      <c r="F712">
        <v>1.93</v>
      </c>
      <c r="G712">
        <v>2.2000000000000002</v>
      </c>
      <c r="H712">
        <v>2.76</v>
      </c>
      <c r="I712">
        <v>3.31</v>
      </c>
      <c r="J712">
        <v>3.69</v>
      </c>
      <c r="K712">
        <v>4.74</v>
      </c>
      <c r="L712" t="e">
        <v>#N/A</v>
      </c>
      <c r="M712" t="e">
        <v>#N/A</v>
      </c>
      <c r="N712" t="e">
        <v>#N/A</v>
      </c>
      <c r="O712" t="e">
        <v>#N/A</v>
      </c>
      <c r="P712" t="e">
        <v>#N/A</v>
      </c>
      <c r="Q712">
        <v>1.81063</v>
      </c>
      <c r="R712">
        <v>1.8018799999999999</v>
      </c>
      <c r="S712">
        <v>1.7943800000000001</v>
      </c>
      <c r="T712">
        <v>1.7524999999999999</v>
      </c>
      <c r="U712">
        <v>1.82</v>
      </c>
      <c r="V712" t="e">
        <v>#N/A</v>
      </c>
      <c r="W712" t="e">
        <v>#N/A</v>
      </c>
      <c r="X712">
        <v>30.79</v>
      </c>
    </row>
    <row r="713" spans="1:24" x14ac:dyDescent="0.55000000000000004">
      <c r="A713" s="5">
        <v>37524</v>
      </c>
      <c r="B713">
        <v>1.79</v>
      </c>
      <c r="C713">
        <v>1.66</v>
      </c>
      <c r="D713">
        <v>1.63</v>
      </c>
      <c r="E713">
        <v>1.73</v>
      </c>
      <c r="F713">
        <v>2</v>
      </c>
      <c r="G713">
        <v>2.2799999999999998</v>
      </c>
      <c r="H713">
        <v>2.83</v>
      </c>
      <c r="I713">
        <v>3.4</v>
      </c>
      <c r="J713">
        <v>3.77</v>
      </c>
      <c r="K713">
        <v>4.83</v>
      </c>
      <c r="L713" t="e">
        <v>#N/A</v>
      </c>
      <c r="M713" t="e">
        <v>#N/A</v>
      </c>
      <c r="N713" t="e">
        <v>#N/A</v>
      </c>
      <c r="O713" t="e">
        <v>#N/A</v>
      </c>
      <c r="P713" t="e">
        <v>#N/A</v>
      </c>
      <c r="Q713">
        <v>1.81</v>
      </c>
      <c r="R713">
        <v>1.8</v>
      </c>
      <c r="S713">
        <v>1.7906299999999999</v>
      </c>
      <c r="T713">
        <v>1.7506299999999999</v>
      </c>
      <c r="U713">
        <v>1.8162499999999999</v>
      </c>
      <c r="V713" t="e">
        <v>#N/A</v>
      </c>
      <c r="W713" t="e">
        <v>#N/A</v>
      </c>
      <c r="X713">
        <v>30.69</v>
      </c>
    </row>
    <row r="714" spans="1:24" x14ac:dyDescent="0.55000000000000004">
      <c r="A714" s="5">
        <v>37525</v>
      </c>
      <c r="B714">
        <v>1.8</v>
      </c>
      <c r="C714">
        <v>1.65</v>
      </c>
      <c r="D714">
        <v>1.61</v>
      </c>
      <c r="E714">
        <v>1.68</v>
      </c>
      <c r="F714">
        <v>1.97</v>
      </c>
      <c r="G714">
        <v>2.27</v>
      </c>
      <c r="H714">
        <v>2.86</v>
      </c>
      <c r="I714">
        <v>3.42</v>
      </c>
      <c r="J714">
        <v>3.79</v>
      </c>
      <c r="K714">
        <v>4.8499999999999996</v>
      </c>
      <c r="L714" t="e">
        <v>#N/A</v>
      </c>
      <c r="M714" t="e">
        <v>#N/A</v>
      </c>
      <c r="N714" t="e">
        <v>#N/A</v>
      </c>
      <c r="O714" t="e">
        <v>#N/A</v>
      </c>
      <c r="P714" t="e">
        <v>#N/A</v>
      </c>
      <c r="Q714">
        <v>1.81375</v>
      </c>
      <c r="R714">
        <v>1.8</v>
      </c>
      <c r="S714">
        <v>1.79813</v>
      </c>
      <c r="T714">
        <v>1.75688</v>
      </c>
      <c r="U714">
        <v>1.83</v>
      </c>
      <c r="V714" t="e">
        <v>#N/A</v>
      </c>
      <c r="W714" t="e">
        <v>#N/A</v>
      </c>
      <c r="X714">
        <v>30.31</v>
      </c>
    </row>
    <row r="715" spans="1:24" x14ac:dyDescent="0.55000000000000004">
      <c r="A715" s="5">
        <v>37526</v>
      </c>
      <c r="B715">
        <v>1.78</v>
      </c>
      <c r="C715">
        <v>1.63</v>
      </c>
      <c r="D715">
        <v>1.57</v>
      </c>
      <c r="E715">
        <v>1.62</v>
      </c>
      <c r="F715">
        <v>1.82</v>
      </c>
      <c r="G715">
        <v>2.13</v>
      </c>
      <c r="H715">
        <v>2.74</v>
      </c>
      <c r="I715">
        <v>3.31</v>
      </c>
      <c r="J715">
        <v>3.69</v>
      </c>
      <c r="K715">
        <v>4.78</v>
      </c>
      <c r="L715" t="e">
        <v>#N/A</v>
      </c>
      <c r="M715" t="e">
        <v>#N/A</v>
      </c>
      <c r="N715" t="e">
        <v>#N/A</v>
      </c>
      <c r="O715" t="e">
        <v>#N/A</v>
      </c>
      <c r="P715" t="e">
        <v>#N/A</v>
      </c>
      <c r="Q715">
        <v>1.82</v>
      </c>
      <c r="R715">
        <v>1.8087500000000001</v>
      </c>
      <c r="S715">
        <v>1.8062499999999999</v>
      </c>
      <c r="T715">
        <v>1.75</v>
      </c>
      <c r="U715">
        <v>1.81063</v>
      </c>
      <c r="V715" t="e">
        <v>#N/A</v>
      </c>
      <c r="W715" t="e">
        <v>#N/A</v>
      </c>
      <c r="X715">
        <v>30.53</v>
      </c>
    </row>
    <row r="716" spans="1:24" x14ac:dyDescent="0.55000000000000004">
      <c r="A716" s="5">
        <v>37529</v>
      </c>
      <c r="B716">
        <v>1.85</v>
      </c>
      <c r="C716">
        <v>1.57</v>
      </c>
      <c r="D716">
        <v>1.51</v>
      </c>
      <c r="E716">
        <v>1.53</v>
      </c>
      <c r="F716">
        <v>1.72</v>
      </c>
      <c r="G716">
        <v>2.02</v>
      </c>
      <c r="H716">
        <v>2.63</v>
      </c>
      <c r="I716">
        <v>3.25</v>
      </c>
      <c r="J716">
        <v>3.63</v>
      </c>
      <c r="K716">
        <v>4.75</v>
      </c>
      <c r="L716" t="e">
        <v>#N/A</v>
      </c>
      <c r="M716" t="e">
        <v>#N/A</v>
      </c>
      <c r="N716" t="e">
        <v>#N/A</v>
      </c>
      <c r="O716" t="e">
        <v>#N/A</v>
      </c>
      <c r="P716" t="e">
        <v>#N/A</v>
      </c>
      <c r="Q716">
        <v>1.81125</v>
      </c>
      <c r="R716">
        <v>1.8</v>
      </c>
      <c r="S716">
        <v>1.79</v>
      </c>
      <c r="T716">
        <v>1.71</v>
      </c>
      <c r="U716">
        <v>1.7250000000000001</v>
      </c>
      <c r="V716" t="e">
        <v>#N/A</v>
      </c>
      <c r="W716" t="e">
        <v>#N/A</v>
      </c>
      <c r="X716">
        <v>30.59</v>
      </c>
    </row>
    <row r="717" spans="1:24" x14ac:dyDescent="0.55000000000000004">
      <c r="A717" s="5">
        <v>37530</v>
      </c>
      <c r="B717">
        <v>1.85</v>
      </c>
      <c r="C717">
        <v>1.59</v>
      </c>
      <c r="D717">
        <v>1.54</v>
      </c>
      <c r="E717">
        <v>1.56</v>
      </c>
      <c r="F717">
        <v>1.8</v>
      </c>
      <c r="G717">
        <v>2.11</v>
      </c>
      <c r="H717">
        <v>2.75</v>
      </c>
      <c r="I717">
        <v>3.34</v>
      </c>
      <c r="J717">
        <v>3.72</v>
      </c>
      <c r="K717">
        <v>4.8099999999999996</v>
      </c>
      <c r="L717" t="e">
        <v>#N/A</v>
      </c>
      <c r="M717" t="e">
        <v>#N/A</v>
      </c>
      <c r="N717" t="e">
        <v>#N/A</v>
      </c>
      <c r="O717" t="e">
        <v>#N/A</v>
      </c>
      <c r="P717" t="e">
        <v>#N/A</v>
      </c>
      <c r="Q717">
        <v>1.7975000000000001</v>
      </c>
      <c r="R717">
        <v>1.7787500000000001</v>
      </c>
      <c r="S717">
        <v>1.7618799999999999</v>
      </c>
      <c r="T717">
        <v>1.66</v>
      </c>
      <c r="U717">
        <v>1.66</v>
      </c>
      <c r="V717" t="e">
        <v>#N/A</v>
      </c>
      <c r="W717" t="e">
        <v>#N/A</v>
      </c>
      <c r="X717">
        <v>30.71</v>
      </c>
    </row>
    <row r="718" spans="1:24" x14ac:dyDescent="0.55000000000000004">
      <c r="A718" s="5">
        <v>37531</v>
      </c>
      <c r="B718">
        <v>1.75</v>
      </c>
      <c r="C718">
        <v>1.58</v>
      </c>
      <c r="D718">
        <v>1.52</v>
      </c>
      <c r="E718">
        <v>1.53</v>
      </c>
      <c r="F718">
        <v>1.75</v>
      </c>
      <c r="G718">
        <v>2.0699999999999998</v>
      </c>
      <c r="H718">
        <v>2.74</v>
      </c>
      <c r="I718">
        <v>3.33</v>
      </c>
      <c r="J718">
        <v>3.71</v>
      </c>
      <c r="K718">
        <v>4.78</v>
      </c>
      <c r="L718" t="e">
        <v>#N/A</v>
      </c>
      <c r="M718" t="e">
        <v>#N/A</v>
      </c>
      <c r="N718" t="e">
        <v>#N/A</v>
      </c>
      <c r="O718" t="e">
        <v>#N/A</v>
      </c>
      <c r="P718" t="e">
        <v>#N/A</v>
      </c>
      <c r="Q718">
        <v>1.8</v>
      </c>
      <c r="R718">
        <v>1.78</v>
      </c>
      <c r="S718">
        <v>1.77</v>
      </c>
      <c r="T718">
        <v>1.68875</v>
      </c>
      <c r="U718">
        <v>1.72</v>
      </c>
      <c r="V718" t="e">
        <v>#N/A</v>
      </c>
      <c r="W718" t="e">
        <v>#N/A</v>
      </c>
      <c r="X718">
        <v>30.59</v>
      </c>
    </row>
    <row r="719" spans="1:24" x14ac:dyDescent="0.55000000000000004">
      <c r="A719" s="5">
        <v>37532</v>
      </c>
      <c r="B719">
        <v>1.76</v>
      </c>
      <c r="C719">
        <v>1.57</v>
      </c>
      <c r="D719">
        <v>1.51</v>
      </c>
      <c r="E719">
        <v>1.53</v>
      </c>
      <c r="F719">
        <v>1.75</v>
      </c>
      <c r="G719">
        <v>2.08</v>
      </c>
      <c r="H719">
        <v>2.74</v>
      </c>
      <c r="I719">
        <v>3.33</v>
      </c>
      <c r="J719">
        <v>3.7</v>
      </c>
      <c r="K719">
        <v>4.79</v>
      </c>
      <c r="L719" t="e">
        <v>#N/A</v>
      </c>
      <c r="M719" t="e">
        <v>#N/A</v>
      </c>
      <c r="N719" t="e">
        <v>#N/A</v>
      </c>
      <c r="O719" t="e">
        <v>#N/A</v>
      </c>
      <c r="P719" t="e">
        <v>#N/A</v>
      </c>
      <c r="Q719">
        <v>1.8</v>
      </c>
      <c r="R719">
        <v>1.7749999999999999</v>
      </c>
      <c r="S719">
        <v>1.76</v>
      </c>
      <c r="T719">
        <v>1.66</v>
      </c>
      <c r="U719">
        <v>1.68</v>
      </c>
      <c r="V719" t="e">
        <v>#N/A</v>
      </c>
      <c r="W719" t="e">
        <v>#N/A</v>
      </c>
      <c r="X719">
        <v>29.73</v>
      </c>
    </row>
    <row r="720" spans="1:24" x14ac:dyDescent="0.55000000000000004">
      <c r="A720" s="5">
        <v>37533</v>
      </c>
      <c r="B720">
        <v>1.72</v>
      </c>
      <c r="C720">
        <v>1.61</v>
      </c>
      <c r="D720">
        <v>1.56</v>
      </c>
      <c r="E720">
        <v>1.58</v>
      </c>
      <c r="F720">
        <v>1.78</v>
      </c>
      <c r="G720">
        <v>2.09</v>
      </c>
      <c r="H720">
        <v>2.73</v>
      </c>
      <c r="I720">
        <v>3.31</v>
      </c>
      <c r="J720">
        <v>3.69</v>
      </c>
      <c r="K720">
        <v>4.7699999999999996</v>
      </c>
      <c r="L720" t="e">
        <v>#N/A</v>
      </c>
      <c r="M720" t="e">
        <v>#N/A</v>
      </c>
      <c r="N720" t="e">
        <v>#N/A</v>
      </c>
      <c r="O720" t="e">
        <v>#N/A</v>
      </c>
      <c r="P720" t="e">
        <v>#N/A</v>
      </c>
      <c r="Q720">
        <v>1.8</v>
      </c>
      <c r="R720">
        <v>1.77688</v>
      </c>
      <c r="S720">
        <v>1.76</v>
      </c>
      <c r="T720">
        <v>1.67</v>
      </c>
      <c r="U720">
        <v>1.7</v>
      </c>
      <c r="V720" t="e">
        <v>#N/A</v>
      </c>
      <c r="W720" t="e">
        <v>#N/A</v>
      </c>
      <c r="X720">
        <v>29.65</v>
      </c>
    </row>
    <row r="721" spans="1:24" x14ac:dyDescent="0.55000000000000004">
      <c r="A721" s="5">
        <v>37536</v>
      </c>
      <c r="B721">
        <v>1.74</v>
      </c>
      <c r="C721">
        <v>1.63</v>
      </c>
      <c r="D721">
        <v>1.57</v>
      </c>
      <c r="E721">
        <v>1.59</v>
      </c>
      <c r="F721">
        <v>1.77</v>
      </c>
      <c r="G721">
        <v>2.0699999999999998</v>
      </c>
      <c r="H721">
        <v>2.67</v>
      </c>
      <c r="I721">
        <v>3.27</v>
      </c>
      <c r="J721">
        <v>3.64</v>
      </c>
      <c r="K721">
        <v>4.75</v>
      </c>
      <c r="L721" t="e">
        <v>#N/A</v>
      </c>
      <c r="M721" t="e">
        <v>#N/A</v>
      </c>
      <c r="N721" t="e">
        <v>#N/A</v>
      </c>
      <c r="O721" t="e">
        <v>#N/A</v>
      </c>
      <c r="P721" t="e">
        <v>#N/A</v>
      </c>
      <c r="Q721">
        <v>1.8</v>
      </c>
      <c r="R721">
        <v>1.78</v>
      </c>
      <c r="S721">
        <v>1.76</v>
      </c>
      <c r="T721">
        <v>1.68</v>
      </c>
      <c r="U721">
        <v>1.7212499999999999</v>
      </c>
      <c r="V721" t="e">
        <v>#N/A</v>
      </c>
      <c r="W721" t="e">
        <v>#N/A</v>
      </c>
      <c r="X721">
        <v>29.65</v>
      </c>
    </row>
    <row r="722" spans="1:24" x14ac:dyDescent="0.55000000000000004">
      <c r="A722" s="5">
        <v>37537</v>
      </c>
      <c r="B722">
        <v>1.72</v>
      </c>
      <c r="C722">
        <v>1.61</v>
      </c>
      <c r="D722">
        <v>1.57</v>
      </c>
      <c r="E722">
        <v>1.6</v>
      </c>
      <c r="F722">
        <v>1.8</v>
      </c>
      <c r="G722">
        <v>2.1</v>
      </c>
      <c r="H722">
        <v>2.7</v>
      </c>
      <c r="I722">
        <v>3.29</v>
      </c>
      <c r="J722">
        <v>3.65</v>
      </c>
      <c r="K722">
        <v>4.75</v>
      </c>
      <c r="L722" t="e">
        <v>#N/A</v>
      </c>
      <c r="M722" t="e">
        <v>#N/A</v>
      </c>
      <c r="N722" t="e">
        <v>#N/A</v>
      </c>
      <c r="O722" t="e">
        <v>#N/A</v>
      </c>
      <c r="P722" t="e">
        <v>#N/A</v>
      </c>
      <c r="Q722">
        <v>1.8</v>
      </c>
      <c r="R722">
        <v>1.78</v>
      </c>
      <c r="S722">
        <v>1.76563</v>
      </c>
      <c r="T722">
        <v>1.71</v>
      </c>
      <c r="U722">
        <v>1.76</v>
      </c>
      <c r="V722" t="e">
        <v>#N/A</v>
      </c>
      <c r="W722" t="e">
        <v>#N/A</v>
      </c>
      <c r="X722">
        <v>29.56</v>
      </c>
    </row>
    <row r="723" spans="1:24" x14ac:dyDescent="0.55000000000000004">
      <c r="A723" s="5">
        <v>37538</v>
      </c>
      <c r="B723">
        <v>1.73</v>
      </c>
      <c r="C723">
        <v>1.57</v>
      </c>
      <c r="D723">
        <v>1.53</v>
      </c>
      <c r="E723">
        <v>1.55</v>
      </c>
      <c r="F723">
        <v>1.72</v>
      </c>
      <c r="G723">
        <v>2.0299999999999998</v>
      </c>
      <c r="H723">
        <v>2.65</v>
      </c>
      <c r="I723">
        <v>3.24</v>
      </c>
      <c r="J723">
        <v>3.61</v>
      </c>
      <c r="K723">
        <v>4.72</v>
      </c>
      <c r="L723" t="e">
        <v>#N/A</v>
      </c>
      <c r="M723" t="e">
        <v>#N/A</v>
      </c>
      <c r="N723" t="e">
        <v>#N/A</v>
      </c>
      <c r="O723" t="e">
        <v>#N/A</v>
      </c>
      <c r="P723" t="e">
        <v>#N/A</v>
      </c>
      <c r="Q723">
        <v>1.8</v>
      </c>
      <c r="R723">
        <v>1.78</v>
      </c>
      <c r="S723">
        <v>1.77</v>
      </c>
      <c r="T723">
        <v>1.72</v>
      </c>
      <c r="U723">
        <v>1.7725</v>
      </c>
      <c r="V723" t="e">
        <v>#N/A</v>
      </c>
      <c r="W723" t="e">
        <v>#N/A</v>
      </c>
      <c r="X723">
        <v>29.31</v>
      </c>
    </row>
    <row r="724" spans="1:24" x14ac:dyDescent="0.55000000000000004">
      <c r="A724" s="5">
        <v>37539</v>
      </c>
      <c r="B724">
        <v>1.75</v>
      </c>
      <c r="C724">
        <v>1.58</v>
      </c>
      <c r="D724">
        <v>1.56</v>
      </c>
      <c r="E724">
        <v>1.6</v>
      </c>
      <c r="F724">
        <v>1.75</v>
      </c>
      <c r="G724">
        <v>2.06</v>
      </c>
      <c r="H724">
        <v>2.68</v>
      </c>
      <c r="I724">
        <v>3.3</v>
      </c>
      <c r="J724">
        <v>3.68</v>
      </c>
      <c r="K724">
        <v>4.78</v>
      </c>
      <c r="L724" t="e">
        <v>#N/A</v>
      </c>
      <c r="M724" t="e">
        <v>#N/A</v>
      </c>
      <c r="N724" t="e">
        <v>#N/A</v>
      </c>
      <c r="O724" t="e">
        <v>#N/A</v>
      </c>
      <c r="P724" t="e">
        <v>#N/A</v>
      </c>
      <c r="Q724">
        <v>1.8</v>
      </c>
      <c r="R724">
        <v>1.78</v>
      </c>
      <c r="S724">
        <v>1.7637499999999999</v>
      </c>
      <c r="T724">
        <v>1.68875</v>
      </c>
      <c r="U724">
        <v>1.7175</v>
      </c>
      <c r="V724" t="e">
        <v>#N/A</v>
      </c>
      <c r="W724" t="e">
        <v>#N/A</v>
      </c>
      <c r="X724">
        <v>28.96</v>
      </c>
    </row>
    <row r="725" spans="1:24" x14ac:dyDescent="0.55000000000000004">
      <c r="A725" s="5">
        <v>37540</v>
      </c>
      <c r="B725">
        <v>1.73</v>
      </c>
      <c r="C725">
        <v>1.58</v>
      </c>
      <c r="D725">
        <v>1.58</v>
      </c>
      <c r="E725">
        <v>1.63</v>
      </c>
      <c r="F725">
        <v>1.85</v>
      </c>
      <c r="G725">
        <v>2.17</v>
      </c>
      <c r="H725">
        <v>2.83</v>
      </c>
      <c r="I725">
        <v>3.45</v>
      </c>
      <c r="J725">
        <v>3.83</v>
      </c>
      <c r="K725">
        <v>4.91</v>
      </c>
      <c r="L725" t="e">
        <v>#N/A</v>
      </c>
      <c r="M725" t="e">
        <v>#N/A</v>
      </c>
      <c r="N725" t="e">
        <v>#N/A</v>
      </c>
      <c r="O725" t="e">
        <v>#N/A</v>
      </c>
      <c r="P725" t="e">
        <v>#N/A</v>
      </c>
      <c r="Q725">
        <v>1.8025</v>
      </c>
      <c r="R725">
        <v>1.7887500000000001</v>
      </c>
      <c r="S725">
        <v>1.7749999999999999</v>
      </c>
      <c r="T725">
        <v>1.72</v>
      </c>
      <c r="U725">
        <v>1.77</v>
      </c>
      <c r="V725" t="e">
        <v>#N/A</v>
      </c>
      <c r="W725" t="e">
        <v>#N/A</v>
      </c>
      <c r="X725">
        <v>29.36</v>
      </c>
    </row>
    <row r="726" spans="1:24" x14ac:dyDescent="0.55000000000000004">
      <c r="A726" s="5">
        <v>37543</v>
      </c>
      <c r="B726" t="e">
        <v>#N/A</v>
      </c>
      <c r="C726" t="e">
        <v>#N/A</v>
      </c>
      <c r="D726" t="e">
        <v>#N/A</v>
      </c>
      <c r="E726" t="e">
        <v>#N/A</v>
      </c>
      <c r="F726" t="e">
        <v>#N/A</v>
      </c>
      <c r="G726" t="e">
        <v>#N/A</v>
      </c>
      <c r="H726" t="e">
        <v>#N/A</v>
      </c>
      <c r="I726" t="e">
        <v>#N/A</v>
      </c>
      <c r="J726" t="e">
        <v>#N/A</v>
      </c>
      <c r="K726" t="e">
        <v>#N/A</v>
      </c>
      <c r="L726" t="e">
        <v>#N/A</v>
      </c>
      <c r="M726" t="e">
        <v>#N/A</v>
      </c>
      <c r="N726" t="e">
        <v>#N/A</v>
      </c>
      <c r="O726" t="e">
        <v>#N/A</v>
      </c>
      <c r="P726" t="e">
        <v>#N/A</v>
      </c>
      <c r="Q726">
        <v>1.8049999999999999</v>
      </c>
      <c r="R726">
        <v>1.79125</v>
      </c>
      <c r="S726">
        <v>1.78</v>
      </c>
      <c r="T726">
        <v>1.75</v>
      </c>
      <c r="U726">
        <v>1.80813</v>
      </c>
      <c r="V726" t="e">
        <v>#N/A</v>
      </c>
      <c r="W726" t="e">
        <v>#N/A</v>
      </c>
      <c r="X726">
        <v>30.06</v>
      </c>
    </row>
    <row r="727" spans="1:24" x14ac:dyDescent="0.55000000000000004">
      <c r="A727" s="5">
        <v>37544</v>
      </c>
      <c r="B727">
        <v>1.88</v>
      </c>
      <c r="C727">
        <v>1.68</v>
      </c>
      <c r="D727">
        <v>1.69</v>
      </c>
      <c r="E727">
        <v>1.79</v>
      </c>
      <c r="F727">
        <v>2.08</v>
      </c>
      <c r="G727">
        <v>2.42</v>
      </c>
      <c r="H727">
        <v>3.11</v>
      </c>
      <c r="I727">
        <v>3.7</v>
      </c>
      <c r="J727">
        <v>4.07</v>
      </c>
      <c r="K727">
        <v>5.09</v>
      </c>
      <c r="L727" t="e">
        <v>#N/A</v>
      </c>
      <c r="M727" t="e">
        <v>#N/A</v>
      </c>
      <c r="N727" t="e">
        <v>#N/A</v>
      </c>
      <c r="O727" t="e">
        <v>#N/A</v>
      </c>
      <c r="P727" t="e">
        <v>#N/A</v>
      </c>
      <c r="Q727">
        <v>1.8149999999999999</v>
      </c>
      <c r="R727">
        <v>1.8075000000000001</v>
      </c>
      <c r="S727">
        <v>1.8025</v>
      </c>
      <c r="T727">
        <v>1.7918799999999999</v>
      </c>
      <c r="U727">
        <v>1.8768800000000001</v>
      </c>
      <c r="V727" t="e">
        <v>#N/A</v>
      </c>
      <c r="W727" t="e">
        <v>#N/A</v>
      </c>
      <c r="X727">
        <v>29.73</v>
      </c>
    </row>
    <row r="728" spans="1:24" x14ac:dyDescent="0.55000000000000004">
      <c r="A728" s="5">
        <v>37545</v>
      </c>
      <c r="B728">
        <v>1.73</v>
      </c>
      <c r="C728">
        <v>1.66</v>
      </c>
      <c r="D728">
        <v>1.67</v>
      </c>
      <c r="E728">
        <v>1.74</v>
      </c>
      <c r="F728">
        <v>2.02</v>
      </c>
      <c r="G728">
        <v>2.38</v>
      </c>
      <c r="H728">
        <v>3.11</v>
      </c>
      <c r="I728">
        <v>3.68</v>
      </c>
      <c r="J728">
        <v>4.0599999999999996</v>
      </c>
      <c r="K728">
        <v>5.0999999999999996</v>
      </c>
      <c r="L728" t="e">
        <v>#N/A</v>
      </c>
      <c r="M728" t="e">
        <v>#N/A</v>
      </c>
      <c r="N728" t="e">
        <v>#N/A</v>
      </c>
      <c r="O728" t="e">
        <v>#N/A</v>
      </c>
      <c r="P728" t="e">
        <v>#N/A</v>
      </c>
      <c r="Q728">
        <v>1.82125</v>
      </c>
      <c r="R728">
        <v>1.82</v>
      </c>
      <c r="S728">
        <v>1.8225</v>
      </c>
      <c r="T728">
        <v>1.82375</v>
      </c>
      <c r="U728">
        <v>1.9481299999999999</v>
      </c>
      <c r="V728" t="e">
        <v>#N/A</v>
      </c>
      <c r="W728" t="e">
        <v>#N/A</v>
      </c>
      <c r="X728">
        <v>29.28</v>
      </c>
    </row>
    <row r="729" spans="1:24" x14ac:dyDescent="0.55000000000000004">
      <c r="A729" s="5">
        <v>37546</v>
      </c>
      <c r="B729">
        <v>1.74</v>
      </c>
      <c r="C729">
        <v>1.67</v>
      </c>
      <c r="D729">
        <v>1.69</v>
      </c>
      <c r="E729">
        <v>1.78</v>
      </c>
      <c r="F729">
        <v>2.1</v>
      </c>
      <c r="G729">
        <v>2.4700000000000002</v>
      </c>
      <c r="H729">
        <v>3.2</v>
      </c>
      <c r="I729">
        <v>3.77</v>
      </c>
      <c r="J729">
        <v>4.16</v>
      </c>
      <c r="K729">
        <v>5.18</v>
      </c>
      <c r="L729" t="e">
        <v>#N/A</v>
      </c>
      <c r="M729" t="e">
        <v>#N/A</v>
      </c>
      <c r="N729" t="e">
        <v>#N/A</v>
      </c>
      <c r="O729" t="e">
        <v>#N/A</v>
      </c>
      <c r="P729" t="e">
        <v>#N/A</v>
      </c>
      <c r="Q729">
        <v>1.83</v>
      </c>
      <c r="R729">
        <v>1.83</v>
      </c>
      <c r="S729">
        <v>1.84</v>
      </c>
      <c r="T729">
        <v>1.84188</v>
      </c>
      <c r="U729">
        <v>1.9975000000000001</v>
      </c>
      <c r="V729" t="e">
        <v>#N/A</v>
      </c>
      <c r="W729" t="e">
        <v>#N/A</v>
      </c>
      <c r="X729">
        <v>29.61</v>
      </c>
    </row>
    <row r="730" spans="1:24" x14ac:dyDescent="0.55000000000000004">
      <c r="A730" s="5">
        <v>37547</v>
      </c>
      <c r="B730">
        <v>1.71</v>
      </c>
      <c r="C730">
        <v>1.67</v>
      </c>
      <c r="D730">
        <v>1.68</v>
      </c>
      <c r="E730">
        <v>1.77</v>
      </c>
      <c r="F730">
        <v>2.09</v>
      </c>
      <c r="G730">
        <v>2.4500000000000002</v>
      </c>
      <c r="H730">
        <v>3.17</v>
      </c>
      <c r="I730">
        <v>3.73</v>
      </c>
      <c r="J730">
        <v>4.1399999999999997</v>
      </c>
      <c r="K730">
        <v>5.17</v>
      </c>
      <c r="L730" t="e">
        <v>#N/A</v>
      </c>
      <c r="M730" t="e">
        <v>#N/A</v>
      </c>
      <c r="N730" t="e">
        <v>#N/A</v>
      </c>
      <c r="O730" t="e">
        <v>#N/A</v>
      </c>
      <c r="P730" t="e">
        <v>#N/A</v>
      </c>
      <c r="Q730">
        <v>1.8287500000000001</v>
      </c>
      <c r="R730">
        <v>1.8287500000000001</v>
      </c>
      <c r="S730">
        <v>1.8274999999999999</v>
      </c>
      <c r="T730">
        <v>1.82375</v>
      </c>
      <c r="U730">
        <v>1.93875</v>
      </c>
      <c r="V730" t="e">
        <v>#N/A</v>
      </c>
      <c r="W730" t="e">
        <v>#N/A</v>
      </c>
      <c r="X730">
        <v>29.56</v>
      </c>
    </row>
    <row r="731" spans="1:24" x14ac:dyDescent="0.55000000000000004">
      <c r="A731" s="5">
        <v>37550</v>
      </c>
      <c r="B731">
        <v>1.73</v>
      </c>
      <c r="C731">
        <v>1.71</v>
      </c>
      <c r="D731">
        <v>1.72</v>
      </c>
      <c r="E731">
        <v>1.86</v>
      </c>
      <c r="F731">
        <v>2.23</v>
      </c>
      <c r="G731">
        <v>2.58</v>
      </c>
      <c r="H731">
        <v>3.28</v>
      </c>
      <c r="I731">
        <v>3.83</v>
      </c>
      <c r="J731">
        <v>4.24</v>
      </c>
      <c r="K731">
        <v>5.23</v>
      </c>
      <c r="L731" t="e">
        <v>#N/A</v>
      </c>
      <c r="M731" t="e">
        <v>#N/A</v>
      </c>
      <c r="N731" t="e">
        <v>#N/A</v>
      </c>
      <c r="O731" t="e">
        <v>#N/A</v>
      </c>
      <c r="P731" t="e">
        <v>#N/A</v>
      </c>
      <c r="Q731">
        <v>1.8274999999999999</v>
      </c>
      <c r="R731">
        <v>1.8262499999999999</v>
      </c>
      <c r="S731">
        <v>1.8262499999999999</v>
      </c>
      <c r="T731">
        <v>1.82</v>
      </c>
      <c r="U731">
        <v>1.94</v>
      </c>
      <c r="V731" t="e">
        <v>#N/A</v>
      </c>
      <c r="W731" t="e">
        <v>#N/A</v>
      </c>
      <c r="X731">
        <v>28.31</v>
      </c>
    </row>
    <row r="732" spans="1:24" x14ac:dyDescent="0.55000000000000004">
      <c r="A732" s="5">
        <v>37551</v>
      </c>
      <c r="B732">
        <v>1.71</v>
      </c>
      <c r="C732">
        <v>1.69</v>
      </c>
      <c r="D732">
        <v>1.71</v>
      </c>
      <c r="E732">
        <v>1.85</v>
      </c>
      <c r="F732">
        <v>2.21</v>
      </c>
      <c r="G732">
        <v>2.57</v>
      </c>
      <c r="H732">
        <v>3.29</v>
      </c>
      <c r="I732">
        <v>3.85</v>
      </c>
      <c r="J732">
        <v>4.2699999999999996</v>
      </c>
      <c r="K732">
        <v>5.26</v>
      </c>
      <c r="L732" t="e">
        <v>#N/A</v>
      </c>
      <c r="M732" t="e">
        <v>#N/A</v>
      </c>
      <c r="N732" t="e">
        <v>#N/A</v>
      </c>
      <c r="O732" t="e">
        <v>#N/A</v>
      </c>
      <c r="P732" t="e">
        <v>#N/A</v>
      </c>
      <c r="Q732">
        <v>1.8325</v>
      </c>
      <c r="R732">
        <v>1.83375</v>
      </c>
      <c r="S732">
        <v>1.84</v>
      </c>
      <c r="T732">
        <v>1.8412500000000001</v>
      </c>
      <c r="U732">
        <v>2.0099999999999998</v>
      </c>
      <c r="V732" t="e">
        <v>#N/A</v>
      </c>
      <c r="W732" t="e">
        <v>#N/A</v>
      </c>
      <c r="X732">
        <v>27.93</v>
      </c>
    </row>
    <row r="733" spans="1:24" x14ac:dyDescent="0.55000000000000004">
      <c r="A733" s="5">
        <v>37552</v>
      </c>
      <c r="B733">
        <v>1.76</v>
      </c>
      <c r="C733">
        <v>1.68</v>
      </c>
      <c r="D733">
        <v>1.69</v>
      </c>
      <c r="E733">
        <v>1.84</v>
      </c>
      <c r="F733">
        <v>2.2000000000000002</v>
      </c>
      <c r="G733">
        <v>2.5499999999999998</v>
      </c>
      <c r="H733">
        <v>3.26</v>
      </c>
      <c r="I733">
        <v>3.82</v>
      </c>
      <c r="J733">
        <v>4.26</v>
      </c>
      <c r="K733">
        <v>5.26</v>
      </c>
      <c r="L733" t="e">
        <v>#N/A</v>
      </c>
      <c r="M733" t="e">
        <v>#N/A</v>
      </c>
      <c r="N733" t="e">
        <v>#N/A</v>
      </c>
      <c r="O733" t="e">
        <v>#N/A</v>
      </c>
      <c r="P733" t="e">
        <v>#N/A</v>
      </c>
      <c r="Q733">
        <v>1.83</v>
      </c>
      <c r="R733">
        <v>1.83</v>
      </c>
      <c r="S733">
        <v>1.8387500000000001</v>
      </c>
      <c r="T733">
        <v>1.84</v>
      </c>
      <c r="U733">
        <v>1.9924999999999999</v>
      </c>
      <c r="V733" t="e">
        <v>#N/A</v>
      </c>
      <c r="W733" t="e">
        <v>#N/A</v>
      </c>
      <c r="X733">
        <v>28.19</v>
      </c>
    </row>
    <row r="734" spans="1:24" x14ac:dyDescent="0.55000000000000004">
      <c r="A734" s="5">
        <v>37553</v>
      </c>
      <c r="B734">
        <v>1.8</v>
      </c>
      <c r="C734">
        <v>1.65</v>
      </c>
      <c r="D734">
        <v>1.66</v>
      </c>
      <c r="E734">
        <v>1.73</v>
      </c>
      <c r="F734">
        <v>2.09</v>
      </c>
      <c r="G734">
        <v>2.4500000000000002</v>
      </c>
      <c r="H734">
        <v>3.18</v>
      </c>
      <c r="I734">
        <v>3.74</v>
      </c>
      <c r="J734">
        <v>4.16</v>
      </c>
      <c r="K734">
        <v>5.2</v>
      </c>
      <c r="L734" t="e">
        <v>#N/A</v>
      </c>
      <c r="M734" t="e">
        <v>#N/A</v>
      </c>
      <c r="N734" t="e">
        <v>#N/A</v>
      </c>
      <c r="O734" t="e">
        <v>#N/A</v>
      </c>
      <c r="P734" t="e">
        <v>#N/A</v>
      </c>
      <c r="Q734">
        <v>1.83</v>
      </c>
      <c r="R734">
        <v>1.83</v>
      </c>
      <c r="S734">
        <v>1.83</v>
      </c>
      <c r="T734">
        <v>1.8218799999999999</v>
      </c>
      <c r="U734">
        <v>1.94875</v>
      </c>
      <c r="V734" t="e">
        <v>#N/A</v>
      </c>
      <c r="W734" t="e">
        <v>#N/A</v>
      </c>
      <c r="X734">
        <v>27.87</v>
      </c>
    </row>
    <row r="735" spans="1:24" x14ac:dyDescent="0.55000000000000004">
      <c r="A735" s="5">
        <v>37554</v>
      </c>
      <c r="B735">
        <v>1.82</v>
      </c>
      <c r="C735">
        <v>1.64</v>
      </c>
      <c r="D735">
        <v>1.62</v>
      </c>
      <c r="E735">
        <v>1.69</v>
      </c>
      <c r="F735">
        <v>1.98</v>
      </c>
      <c r="G735">
        <v>2.35</v>
      </c>
      <c r="H735">
        <v>3.1</v>
      </c>
      <c r="I735">
        <v>3.69</v>
      </c>
      <c r="J735">
        <v>4.12</v>
      </c>
      <c r="K735">
        <v>5.16</v>
      </c>
      <c r="L735" t="e">
        <v>#N/A</v>
      </c>
      <c r="M735" t="e">
        <v>#N/A</v>
      </c>
      <c r="N735" t="e">
        <v>#N/A</v>
      </c>
      <c r="O735" t="e">
        <v>#N/A</v>
      </c>
      <c r="P735" t="e">
        <v>#N/A</v>
      </c>
      <c r="Q735">
        <v>1.82</v>
      </c>
      <c r="R735">
        <v>1.82</v>
      </c>
      <c r="S735">
        <v>1.82</v>
      </c>
      <c r="T735">
        <v>1.8</v>
      </c>
      <c r="U735">
        <v>1.9125000000000001</v>
      </c>
      <c r="V735" t="e">
        <v>#N/A</v>
      </c>
      <c r="W735" t="e">
        <v>#N/A</v>
      </c>
      <c r="X735">
        <v>27.09</v>
      </c>
    </row>
    <row r="736" spans="1:24" x14ac:dyDescent="0.55000000000000004">
      <c r="A736" s="5">
        <v>37557</v>
      </c>
      <c r="B736">
        <v>1.79</v>
      </c>
      <c r="C736">
        <v>1.59</v>
      </c>
      <c r="D736">
        <v>1.55</v>
      </c>
      <c r="E736">
        <v>1.6</v>
      </c>
      <c r="F736">
        <v>1.88</v>
      </c>
      <c r="G736">
        <v>2.2599999999999998</v>
      </c>
      <c r="H736">
        <v>3.03</v>
      </c>
      <c r="I736">
        <v>3.65</v>
      </c>
      <c r="J736">
        <v>4.0999999999999996</v>
      </c>
      <c r="K736">
        <v>5.15</v>
      </c>
      <c r="L736" t="e">
        <v>#N/A</v>
      </c>
      <c r="M736" t="e">
        <v>#N/A</v>
      </c>
      <c r="N736" t="e">
        <v>#N/A</v>
      </c>
      <c r="O736" t="e">
        <v>#N/A</v>
      </c>
      <c r="P736" t="e">
        <v>#N/A</v>
      </c>
      <c r="Q736">
        <v>1.8</v>
      </c>
      <c r="R736">
        <v>1.7875000000000001</v>
      </c>
      <c r="S736">
        <v>1.7775000000000001</v>
      </c>
      <c r="T736">
        <v>1.7050000000000001</v>
      </c>
      <c r="U736">
        <v>1.7749999999999999</v>
      </c>
      <c r="V736" t="e">
        <v>#N/A</v>
      </c>
      <c r="W736" t="e">
        <v>#N/A</v>
      </c>
      <c r="X736">
        <v>27.25</v>
      </c>
    </row>
    <row r="737" spans="1:24" x14ac:dyDescent="0.55000000000000004">
      <c r="A737" s="5">
        <v>37558</v>
      </c>
      <c r="B737">
        <v>1.75</v>
      </c>
      <c r="C737">
        <v>1.51</v>
      </c>
      <c r="D737">
        <v>1.46</v>
      </c>
      <c r="E737">
        <v>1.53</v>
      </c>
      <c r="F737">
        <v>1.79</v>
      </c>
      <c r="G737">
        <v>2.15</v>
      </c>
      <c r="H737">
        <v>2.89</v>
      </c>
      <c r="I737">
        <v>3.51</v>
      </c>
      <c r="J737">
        <v>3.97</v>
      </c>
      <c r="K737">
        <v>5.05</v>
      </c>
      <c r="L737" t="e">
        <v>#N/A</v>
      </c>
      <c r="M737" t="e">
        <v>#N/A</v>
      </c>
      <c r="N737" t="e">
        <v>#N/A</v>
      </c>
      <c r="O737" t="e">
        <v>#N/A</v>
      </c>
      <c r="P737" t="e">
        <v>#N/A</v>
      </c>
      <c r="Q737">
        <v>1.79</v>
      </c>
      <c r="R737">
        <v>1.77</v>
      </c>
      <c r="S737">
        <v>1.76</v>
      </c>
      <c r="T737">
        <v>1.67</v>
      </c>
      <c r="U737">
        <v>1.7137500000000001</v>
      </c>
      <c r="V737" t="e">
        <v>#N/A</v>
      </c>
      <c r="W737" t="e">
        <v>#N/A</v>
      </c>
      <c r="X737">
        <v>26.81</v>
      </c>
    </row>
    <row r="738" spans="1:24" x14ac:dyDescent="0.55000000000000004">
      <c r="A738" s="5">
        <v>37559</v>
      </c>
      <c r="B738">
        <v>1.72</v>
      </c>
      <c r="C738">
        <v>1.51</v>
      </c>
      <c r="D738">
        <v>1.46</v>
      </c>
      <c r="E738">
        <v>1.49</v>
      </c>
      <c r="F738">
        <v>1.74</v>
      </c>
      <c r="G738">
        <v>2.12</v>
      </c>
      <c r="H738">
        <v>2.87</v>
      </c>
      <c r="I738">
        <v>3.53</v>
      </c>
      <c r="J738">
        <v>3.99</v>
      </c>
      <c r="K738">
        <v>5.07</v>
      </c>
      <c r="L738" t="e">
        <v>#N/A</v>
      </c>
      <c r="M738" t="e">
        <v>#N/A</v>
      </c>
      <c r="N738" t="e">
        <v>#N/A</v>
      </c>
      <c r="O738" t="e">
        <v>#N/A</v>
      </c>
      <c r="P738" t="e">
        <v>#N/A</v>
      </c>
      <c r="Q738">
        <v>1.74</v>
      </c>
      <c r="R738">
        <v>1.7237499999999999</v>
      </c>
      <c r="S738">
        <v>1.70688</v>
      </c>
      <c r="T738">
        <v>1.6187499999999999</v>
      </c>
      <c r="U738">
        <v>1.6668799999999999</v>
      </c>
      <c r="V738" t="e">
        <v>#N/A</v>
      </c>
      <c r="W738" t="e">
        <v>#N/A</v>
      </c>
      <c r="X738">
        <v>26.85</v>
      </c>
    </row>
    <row r="739" spans="1:24" x14ac:dyDescent="0.55000000000000004">
      <c r="A739" s="5">
        <v>37560</v>
      </c>
      <c r="B739">
        <v>1.82</v>
      </c>
      <c r="C739">
        <v>1.44</v>
      </c>
      <c r="D739">
        <v>1.43</v>
      </c>
      <c r="E739">
        <v>1.46</v>
      </c>
      <c r="F739">
        <v>1.68</v>
      </c>
      <c r="G739">
        <v>2.0499999999999998</v>
      </c>
      <c r="H739">
        <v>2.81</v>
      </c>
      <c r="I739">
        <v>3.45</v>
      </c>
      <c r="J739">
        <v>3.93</v>
      </c>
      <c r="K739">
        <v>5.03</v>
      </c>
      <c r="L739" t="e">
        <v>#N/A</v>
      </c>
      <c r="M739" t="e">
        <v>#N/A</v>
      </c>
      <c r="N739" t="e">
        <v>#N/A</v>
      </c>
      <c r="O739" t="e">
        <v>#N/A</v>
      </c>
      <c r="P739" t="e">
        <v>#N/A</v>
      </c>
      <c r="Q739">
        <v>1.7162500000000001</v>
      </c>
      <c r="R739">
        <v>1.7</v>
      </c>
      <c r="S739">
        <v>1.68625</v>
      </c>
      <c r="T739">
        <v>1.6</v>
      </c>
      <c r="U739">
        <v>1.63625</v>
      </c>
      <c r="V739" t="e">
        <v>#N/A</v>
      </c>
      <c r="W739" t="e">
        <v>#N/A</v>
      </c>
      <c r="X739">
        <v>27.18</v>
      </c>
    </row>
    <row r="740" spans="1:24" x14ac:dyDescent="0.55000000000000004">
      <c r="A740" s="5">
        <v>37561</v>
      </c>
      <c r="B740">
        <v>1.74</v>
      </c>
      <c r="C740">
        <v>1.43</v>
      </c>
      <c r="D740">
        <v>1.42</v>
      </c>
      <c r="E740">
        <v>1.46</v>
      </c>
      <c r="F740">
        <v>1.76</v>
      </c>
      <c r="G740">
        <v>2.14</v>
      </c>
      <c r="H740">
        <v>2.92</v>
      </c>
      <c r="I740">
        <v>3.54</v>
      </c>
      <c r="J740">
        <v>4.01</v>
      </c>
      <c r="K740">
        <v>5.07</v>
      </c>
      <c r="L740" t="e">
        <v>#N/A</v>
      </c>
      <c r="M740" t="e">
        <v>#N/A</v>
      </c>
      <c r="N740" t="e">
        <v>#N/A</v>
      </c>
      <c r="O740" t="e">
        <v>#N/A</v>
      </c>
      <c r="P740" t="e">
        <v>#N/A</v>
      </c>
      <c r="Q740">
        <v>1.69</v>
      </c>
      <c r="R740">
        <v>1.67875</v>
      </c>
      <c r="S740">
        <v>1.6587499999999999</v>
      </c>
      <c r="T740">
        <v>1.5743799999999999</v>
      </c>
      <c r="U740">
        <v>1.61625</v>
      </c>
      <c r="V740" t="e">
        <v>#N/A</v>
      </c>
      <c r="W740" t="e">
        <v>#N/A</v>
      </c>
      <c r="X740">
        <v>27.04</v>
      </c>
    </row>
    <row r="741" spans="1:24" x14ac:dyDescent="0.55000000000000004">
      <c r="A741" s="5">
        <v>37564</v>
      </c>
      <c r="B741">
        <v>1.71</v>
      </c>
      <c r="C741">
        <v>1.43</v>
      </c>
      <c r="D741">
        <v>1.43</v>
      </c>
      <c r="E741">
        <v>1.48</v>
      </c>
      <c r="F741">
        <v>1.79</v>
      </c>
      <c r="G741">
        <v>2.19</v>
      </c>
      <c r="H741">
        <v>3</v>
      </c>
      <c r="I741">
        <v>3.59</v>
      </c>
      <c r="J741">
        <v>4.07</v>
      </c>
      <c r="K741">
        <v>5.1100000000000003</v>
      </c>
      <c r="L741" t="e">
        <v>#N/A</v>
      </c>
      <c r="M741" t="e">
        <v>#N/A</v>
      </c>
      <c r="N741" t="e">
        <v>#N/A</v>
      </c>
      <c r="O741" t="e">
        <v>#N/A</v>
      </c>
      <c r="P741" t="e">
        <v>#N/A</v>
      </c>
      <c r="Q741">
        <v>1.6525000000000001</v>
      </c>
      <c r="R741">
        <v>1.6425000000000001</v>
      </c>
      <c r="S741">
        <v>1.63375</v>
      </c>
      <c r="T741">
        <v>1.56938</v>
      </c>
      <c r="U741">
        <v>1.63</v>
      </c>
      <c r="V741" t="e">
        <v>#N/A</v>
      </c>
      <c r="W741" t="e">
        <v>#N/A</v>
      </c>
      <c r="X741">
        <v>26.89</v>
      </c>
    </row>
    <row r="742" spans="1:24" x14ac:dyDescent="0.55000000000000004">
      <c r="A742" s="5">
        <v>37565</v>
      </c>
      <c r="B742">
        <v>1.64</v>
      </c>
      <c r="C742">
        <v>1.42</v>
      </c>
      <c r="D742">
        <v>1.41</v>
      </c>
      <c r="E742">
        <v>1.48</v>
      </c>
      <c r="F742">
        <v>1.82</v>
      </c>
      <c r="G742">
        <v>2.21</v>
      </c>
      <c r="H742">
        <v>3</v>
      </c>
      <c r="I742">
        <v>3.62</v>
      </c>
      <c r="J742">
        <v>4.0999999999999996</v>
      </c>
      <c r="K742">
        <v>5.13</v>
      </c>
      <c r="L742" t="e">
        <v>#N/A</v>
      </c>
      <c r="M742" t="e">
        <v>#N/A</v>
      </c>
      <c r="N742" t="e">
        <v>#N/A</v>
      </c>
      <c r="O742" t="e">
        <v>#N/A</v>
      </c>
      <c r="P742" t="e">
        <v>#N/A</v>
      </c>
      <c r="Q742">
        <v>1.6387499999999999</v>
      </c>
      <c r="R742">
        <v>1.63</v>
      </c>
      <c r="S742">
        <v>1.62</v>
      </c>
      <c r="T742">
        <v>1.5531299999999999</v>
      </c>
      <c r="U742">
        <v>1.62</v>
      </c>
      <c r="V742" t="e">
        <v>#N/A</v>
      </c>
      <c r="W742" t="e">
        <v>#N/A</v>
      </c>
      <c r="X742">
        <v>26.06</v>
      </c>
    </row>
    <row r="743" spans="1:24" x14ac:dyDescent="0.55000000000000004">
      <c r="A743" s="5">
        <v>37566</v>
      </c>
      <c r="B743">
        <v>1.48</v>
      </c>
      <c r="C743">
        <v>1.23</v>
      </c>
      <c r="D743">
        <v>1.26</v>
      </c>
      <c r="E743">
        <v>1.46</v>
      </c>
      <c r="F743">
        <v>1.87</v>
      </c>
      <c r="G743">
        <v>2.2599999999999998</v>
      </c>
      <c r="H743">
        <v>3.01</v>
      </c>
      <c r="I743">
        <v>3.62</v>
      </c>
      <c r="J743">
        <v>4.09</v>
      </c>
      <c r="K743">
        <v>5.12</v>
      </c>
      <c r="L743" t="e">
        <v>#N/A</v>
      </c>
      <c r="M743" t="e">
        <v>#N/A</v>
      </c>
      <c r="N743" t="e">
        <v>#N/A</v>
      </c>
      <c r="O743" t="e">
        <v>#N/A</v>
      </c>
      <c r="P743" t="e">
        <v>#N/A</v>
      </c>
      <c r="Q743">
        <v>1.62625</v>
      </c>
      <c r="R743">
        <v>1.62</v>
      </c>
      <c r="S743">
        <v>1.61</v>
      </c>
      <c r="T743">
        <v>1.5531299999999999</v>
      </c>
      <c r="U743">
        <v>1.6325000000000001</v>
      </c>
      <c r="V743" t="e">
        <v>#N/A</v>
      </c>
      <c r="W743" t="e">
        <v>#N/A</v>
      </c>
      <c r="X743">
        <v>25.72</v>
      </c>
    </row>
    <row r="744" spans="1:24" x14ac:dyDescent="0.55000000000000004">
      <c r="A744" s="5">
        <v>37567</v>
      </c>
      <c r="B744">
        <v>1.27</v>
      </c>
      <c r="C744">
        <v>1.22</v>
      </c>
      <c r="D744">
        <v>1.27</v>
      </c>
      <c r="E744">
        <v>1.46</v>
      </c>
      <c r="F744">
        <v>1.86</v>
      </c>
      <c r="G744">
        <v>2.2000000000000002</v>
      </c>
      <c r="H744">
        <v>2.86</v>
      </c>
      <c r="I744">
        <v>3.46</v>
      </c>
      <c r="J744">
        <v>3.88</v>
      </c>
      <c r="K744">
        <v>4.9400000000000004</v>
      </c>
      <c r="L744" t="e">
        <v>#N/A</v>
      </c>
      <c r="M744" t="e">
        <v>#N/A</v>
      </c>
      <c r="N744" t="e">
        <v>#N/A</v>
      </c>
      <c r="O744" t="e">
        <v>#N/A</v>
      </c>
      <c r="P744" t="e">
        <v>#N/A</v>
      </c>
      <c r="Q744">
        <v>1.38</v>
      </c>
      <c r="R744">
        <v>1.395</v>
      </c>
      <c r="S744">
        <v>1.395</v>
      </c>
      <c r="T744">
        <v>1.4075</v>
      </c>
      <c r="U744">
        <v>1.5562499999999999</v>
      </c>
      <c r="V744" t="e">
        <v>#N/A</v>
      </c>
      <c r="W744" t="e">
        <v>#N/A</v>
      </c>
      <c r="X744">
        <v>25.36</v>
      </c>
    </row>
    <row r="745" spans="1:24" x14ac:dyDescent="0.55000000000000004">
      <c r="A745" s="5">
        <v>37568</v>
      </c>
      <c r="B745">
        <v>1.18</v>
      </c>
      <c r="C745">
        <v>1.22</v>
      </c>
      <c r="D745">
        <v>1.26</v>
      </c>
      <c r="E745">
        <v>1.43</v>
      </c>
      <c r="F745">
        <v>1.87</v>
      </c>
      <c r="G745">
        <v>2.21</v>
      </c>
      <c r="H745">
        <v>2.87</v>
      </c>
      <c r="I745">
        <v>3.44</v>
      </c>
      <c r="J745">
        <v>3.85</v>
      </c>
      <c r="K745">
        <v>4.87</v>
      </c>
      <c r="L745" t="e">
        <v>#N/A</v>
      </c>
      <c r="M745" t="e">
        <v>#N/A</v>
      </c>
      <c r="N745" t="e">
        <v>#N/A</v>
      </c>
      <c r="O745" t="e">
        <v>#N/A</v>
      </c>
      <c r="P745" t="e">
        <v>#N/A</v>
      </c>
      <c r="Q745">
        <v>1.3787499999999999</v>
      </c>
      <c r="R745">
        <v>1.39375</v>
      </c>
      <c r="S745">
        <v>1.395</v>
      </c>
      <c r="T745">
        <v>1.4</v>
      </c>
      <c r="U745">
        <v>1.54813</v>
      </c>
      <c r="V745" t="e">
        <v>#N/A</v>
      </c>
      <c r="W745" t="e">
        <v>#N/A</v>
      </c>
      <c r="X745">
        <v>25.83</v>
      </c>
    </row>
    <row r="746" spans="1:24" x14ac:dyDescent="0.55000000000000004">
      <c r="A746" s="5">
        <v>37571</v>
      </c>
      <c r="B746" t="e">
        <v>#N/A</v>
      </c>
      <c r="C746" t="e">
        <v>#N/A</v>
      </c>
      <c r="D746" t="e">
        <v>#N/A</v>
      </c>
      <c r="E746" t="e">
        <v>#N/A</v>
      </c>
      <c r="F746" t="e">
        <v>#N/A</v>
      </c>
      <c r="G746" t="e">
        <v>#N/A</v>
      </c>
      <c r="H746" t="e">
        <v>#N/A</v>
      </c>
      <c r="I746" t="e">
        <v>#N/A</v>
      </c>
      <c r="J746" t="e">
        <v>#N/A</v>
      </c>
      <c r="K746" t="e">
        <v>#N/A</v>
      </c>
      <c r="L746" t="e">
        <v>#N/A</v>
      </c>
      <c r="M746" t="e">
        <v>#N/A</v>
      </c>
      <c r="N746" t="e">
        <v>#N/A</v>
      </c>
      <c r="O746" t="e">
        <v>#N/A</v>
      </c>
      <c r="P746" t="e">
        <v>#N/A</v>
      </c>
      <c r="Q746">
        <v>1.38</v>
      </c>
      <c r="R746">
        <v>1.39625</v>
      </c>
      <c r="S746">
        <v>1.3975</v>
      </c>
      <c r="T746">
        <v>1.4</v>
      </c>
      <c r="U746">
        <v>1.54</v>
      </c>
      <c r="V746" t="e">
        <v>#N/A</v>
      </c>
      <c r="W746" t="e">
        <v>#N/A</v>
      </c>
      <c r="X746">
        <v>26.02</v>
      </c>
    </row>
    <row r="747" spans="1:24" x14ac:dyDescent="0.55000000000000004">
      <c r="A747" s="5">
        <v>37572</v>
      </c>
      <c r="B747">
        <v>1.29</v>
      </c>
      <c r="C747">
        <v>1.22</v>
      </c>
      <c r="D747">
        <v>1.26</v>
      </c>
      <c r="E747">
        <v>1.44</v>
      </c>
      <c r="F747">
        <v>1.79</v>
      </c>
      <c r="G747">
        <v>2.14</v>
      </c>
      <c r="H747">
        <v>2.83</v>
      </c>
      <c r="I747">
        <v>3.42</v>
      </c>
      <c r="J747">
        <v>3.84</v>
      </c>
      <c r="K747">
        <v>4.87</v>
      </c>
      <c r="L747" t="e">
        <v>#N/A</v>
      </c>
      <c r="M747" t="e">
        <v>#N/A</v>
      </c>
      <c r="N747" t="e">
        <v>#N/A</v>
      </c>
      <c r="O747" t="e">
        <v>#N/A</v>
      </c>
      <c r="P747" t="e">
        <v>#N/A</v>
      </c>
      <c r="Q747">
        <v>1.38</v>
      </c>
      <c r="R747">
        <v>1.4</v>
      </c>
      <c r="S747">
        <v>1.4</v>
      </c>
      <c r="T747">
        <v>1.4</v>
      </c>
      <c r="U747">
        <v>1.53</v>
      </c>
      <c r="V747" t="e">
        <v>#N/A</v>
      </c>
      <c r="W747" t="e">
        <v>#N/A</v>
      </c>
      <c r="X747">
        <v>26.19</v>
      </c>
    </row>
    <row r="748" spans="1:24" x14ac:dyDescent="0.55000000000000004">
      <c r="A748" s="5">
        <v>37573</v>
      </c>
      <c r="B748">
        <v>1.17</v>
      </c>
      <c r="C748">
        <v>1.21</v>
      </c>
      <c r="D748">
        <v>1.25</v>
      </c>
      <c r="E748">
        <v>1.42</v>
      </c>
      <c r="F748">
        <v>1.76</v>
      </c>
      <c r="G748">
        <v>2.11</v>
      </c>
      <c r="H748">
        <v>2.82</v>
      </c>
      <c r="I748">
        <v>3.4</v>
      </c>
      <c r="J748">
        <v>3.84</v>
      </c>
      <c r="K748">
        <v>4.8600000000000003</v>
      </c>
      <c r="L748" t="e">
        <v>#N/A</v>
      </c>
      <c r="M748" t="e">
        <v>#N/A</v>
      </c>
      <c r="N748" t="e">
        <v>#N/A</v>
      </c>
      <c r="O748" t="e">
        <v>#N/A</v>
      </c>
      <c r="P748" t="e">
        <v>#N/A</v>
      </c>
      <c r="Q748">
        <v>1.3812500000000001</v>
      </c>
      <c r="R748">
        <v>1.4012500000000001</v>
      </c>
      <c r="S748">
        <v>1.4</v>
      </c>
      <c r="T748">
        <v>1.40063</v>
      </c>
      <c r="U748">
        <v>1.55063</v>
      </c>
      <c r="V748" t="e">
        <v>#N/A</v>
      </c>
      <c r="W748" t="e">
        <v>#N/A</v>
      </c>
      <c r="X748">
        <v>25.28</v>
      </c>
    </row>
    <row r="749" spans="1:24" x14ac:dyDescent="0.55000000000000004">
      <c r="A749" s="5">
        <v>37574</v>
      </c>
      <c r="B749">
        <v>1.29</v>
      </c>
      <c r="C749">
        <v>1.22</v>
      </c>
      <c r="D749">
        <v>1.27</v>
      </c>
      <c r="E749">
        <v>1.48</v>
      </c>
      <c r="F749">
        <v>1.89</v>
      </c>
      <c r="G749">
        <v>2.2799999999999998</v>
      </c>
      <c r="H749">
        <v>3.01</v>
      </c>
      <c r="I749">
        <v>3.6</v>
      </c>
      <c r="J749">
        <v>4.03</v>
      </c>
      <c r="K749">
        <v>5.01</v>
      </c>
      <c r="L749" t="e">
        <v>#N/A</v>
      </c>
      <c r="M749" t="e">
        <v>#N/A</v>
      </c>
      <c r="N749" t="e">
        <v>#N/A</v>
      </c>
      <c r="O749" t="e">
        <v>#N/A</v>
      </c>
      <c r="P749" t="e">
        <v>#N/A</v>
      </c>
      <c r="Q749">
        <v>1.3812500000000001</v>
      </c>
      <c r="R749">
        <v>1.4081300000000001</v>
      </c>
      <c r="S749">
        <v>1.405</v>
      </c>
      <c r="T749">
        <v>1.4093800000000001</v>
      </c>
      <c r="U749">
        <v>1.5531299999999999</v>
      </c>
      <c r="V749" t="e">
        <v>#N/A</v>
      </c>
      <c r="W749" t="e">
        <v>#N/A</v>
      </c>
      <c r="X749">
        <v>25.4</v>
      </c>
    </row>
    <row r="750" spans="1:24" x14ac:dyDescent="0.55000000000000004">
      <c r="A750" s="5">
        <v>37575</v>
      </c>
      <c r="B750">
        <v>1.35</v>
      </c>
      <c r="C750">
        <v>1.22</v>
      </c>
      <c r="D750">
        <v>1.28</v>
      </c>
      <c r="E750">
        <v>1.49</v>
      </c>
      <c r="F750">
        <v>1.91</v>
      </c>
      <c r="G750">
        <v>2.2999999999999998</v>
      </c>
      <c r="H750">
        <v>3.05</v>
      </c>
      <c r="I750">
        <v>3.63</v>
      </c>
      <c r="J750">
        <v>4.05</v>
      </c>
      <c r="K750">
        <v>5.0199999999999996</v>
      </c>
      <c r="L750" t="e">
        <v>#N/A</v>
      </c>
      <c r="M750" t="e">
        <v>#N/A</v>
      </c>
      <c r="N750" t="e">
        <v>#N/A</v>
      </c>
      <c r="O750" t="e">
        <v>#N/A</v>
      </c>
      <c r="P750" t="e">
        <v>#N/A</v>
      </c>
      <c r="Q750">
        <v>1.39</v>
      </c>
      <c r="R750">
        <v>1.42</v>
      </c>
      <c r="S750">
        <v>1.42031</v>
      </c>
      <c r="T750">
        <v>1.45</v>
      </c>
      <c r="U750">
        <v>1.6525000000000001</v>
      </c>
      <c r="V750" t="e">
        <v>#N/A</v>
      </c>
      <c r="W750" t="e">
        <v>#N/A</v>
      </c>
      <c r="X750">
        <v>25.5</v>
      </c>
    </row>
    <row r="751" spans="1:24" x14ac:dyDescent="0.55000000000000004">
      <c r="A751" s="5">
        <v>37578</v>
      </c>
      <c r="B751">
        <v>1.21</v>
      </c>
      <c r="C751">
        <v>1.23</v>
      </c>
      <c r="D751">
        <v>1.27</v>
      </c>
      <c r="E751">
        <v>1.48</v>
      </c>
      <c r="F751">
        <v>1.91</v>
      </c>
      <c r="G751">
        <v>2.2999999999999998</v>
      </c>
      <c r="H751">
        <v>3.04</v>
      </c>
      <c r="I751">
        <v>3.61</v>
      </c>
      <c r="J751">
        <v>4.0199999999999996</v>
      </c>
      <c r="K751">
        <v>4.9800000000000004</v>
      </c>
      <c r="L751" t="e">
        <v>#N/A</v>
      </c>
      <c r="M751" t="e">
        <v>#N/A</v>
      </c>
      <c r="N751" t="e">
        <v>#N/A</v>
      </c>
      <c r="O751" t="e">
        <v>#N/A</v>
      </c>
      <c r="P751" t="e">
        <v>#N/A</v>
      </c>
      <c r="Q751">
        <v>1.3881300000000001</v>
      </c>
      <c r="R751">
        <v>1.42</v>
      </c>
      <c r="S751">
        <v>1.42</v>
      </c>
      <c r="T751">
        <v>1.4475</v>
      </c>
      <c r="U751">
        <v>1.64063</v>
      </c>
      <c r="V751" t="e">
        <v>#N/A</v>
      </c>
      <c r="W751" t="e">
        <v>#N/A</v>
      </c>
      <c r="X751">
        <v>26.71</v>
      </c>
    </row>
    <row r="752" spans="1:24" x14ac:dyDescent="0.55000000000000004">
      <c r="A752" s="5">
        <v>37579</v>
      </c>
      <c r="B752">
        <v>1.2</v>
      </c>
      <c r="C752">
        <v>1.21</v>
      </c>
      <c r="D752">
        <v>1.27</v>
      </c>
      <c r="E752">
        <v>1.49</v>
      </c>
      <c r="F752">
        <v>1.91</v>
      </c>
      <c r="G752">
        <v>2.2999999999999998</v>
      </c>
      <c r="H752">
        <v>3.02</v>
      </c>
      <c r="I752">
        <v>3.58</v>
      </c>
      <c r="J752">
        <v>3.99</v>
      </c>
      <c r="K752">
        <v>4.9400000000000004</v>
      </c>
      <c r="L752" t="e">
        <v>#N/A</v>
      </c>
      <c r="M752" t="e">
        <v>#N/A</v>
      </c>
      <c r="N752" t="e">
        <v>#N/A</v>
      </c>
      <c r="O752" t="e">
        <v>#N/A</v>
      </c>
      <c r="P752" t="e">
        <v>#N/A</v>
      </c>
      <c r="Q752">
        <v>1.3868799999999999</v>
      </c>
      <c r="R752">
        <v>1.42</v>
      </c>
      <c r="S752">
        <v>1.42</v>
      </c>
      <c r="T752">
        <v>1.44</v>
      </c>
      <c r="U752">
        <v>1.61625</v>
      </c>
      <c r="V752" t="e">
        <v>#N/A</v>
      </c>
      <c r="W752" t="e">
        <v>#N/A</v>
      </c>
      <c r="X752">
        <v>26.41</v>
      </c>
    </row>
    <row r="753" spans="1:24" x14ac:dyDescent="0.55000000000000004">
      <c r="A753" s="5">
        <v>37580</v>
      </c>
      <c r="B753">
        <v>1.23</v>
      </c>
      <c r="C753">
        <v>1.22</v>
      </c>
      <c r="D753">
        <v>1.27</v>
      </c>
      <c r="E753">
        <v>1.5</v>
      </c>
      <c r="F753">
        <v>1.98</v>
      </c>
      <c r="G753">
        <v>2.39</v>
      </c>
      <c r="H753">
        <v>3.13</v>
      </c>
      <c r="I753">
        <v>3.72</v>
      </c>
      <c r="J753">
        <v>4.08</v>
      </c>
      <c r="K753">
        <v>5.04</v>
      </c>
      <c r="L753" t="e">
        <v>#N/A</v>
      </c>
      <c r="M753" t="e">
        <v>#N/A</v>
      </c>
      <c r="N753" t="e">
        <v>#N/A</v>
      </c>
      <c r="O753" t="e">
        <v>#N/A</v>
      </c>
      <c r="P753" t="e">
        <v>#N/A</v>
      </c>
      <c r="Q753">
        <v>1.3812500000000001</v>
      </c>
      <c r="R753">
        <v>1.42</v>
      </c>
      <c r="S753">
        <v>1.42</v>
      </c>
      <c r="T753">
        <v>1.44</v>
      </c>
      <c r="U753">
        <v>1.6174999999999999</v>
      </c>
      <c r="V753" t="e">
        <v>#N/A</v>
      </c>
      <c r="W753" t="e">
        <v>#N/A</v>
      </c>
      <c r="X753">
        <v>27</v>
      </c>
    </row>
    <row r="754" spans="1:24" x14ac:dyDescent="0.55000000000000004">
      <c r="A754" s="5">
        <v>37581</v>
      </c>
      <c r="B754">
        <v>1.27</v>
      </c>
      <c r="C754">
        <v>1.22</v>
      </c>
      <c r="D754">
        <v>1.27</v>
      </c>
      <c r="E754">
        <v>1.52</v>
      </c>
      <c r="F754">
        <v>2.0499999999999998</v>
      </c>
      <c r="G754">
        <v>2.46</v>
      </c>
      <c r="H754">
        <v>3.2</v>
      </c>
      <c r="I754">
        <v>3.8</v>
      </c>
      <c r="J754">
        <v>4.1399999999999997</v>
      </c>
      <c r="K754">
        <v>5.0999999999999996</v>
      </c>
      <c r="L754" t="e">
        <v>#N/A</v>
      </c>
      <c r="M754" t="e">
        <v>#N/A</v>
      </c>
      <c r="N754" t="e">
        <v>#N/A</v>
      </c>
      <c r="O754" t="e">
        <v>#N/A</v>
      </c>
      <c r="P754" t="e">
        <v>#N/A</v>
      </c>
      <c r="Q754">
        <v>1.38</v>
      </c>
      <c r="R754">
        <v>1.42</v>
      </c>
      <c r="S754">
        <v>1.4237500000000001</v>
      </c>
      <c r="T754">
        <v>1.45688</v>
      </c>
      <c r="U754">
        <v>1.67</v>
      </c>
      <c r="V754" t="e">
        <v>#N/A</v>
      </c>
      <c r="W754" t="e">
        <v>#N/A</v>
      </c>
      <c r="X754">
        <v>27.07</v>
      </c>
    </row>
    <row r="755" spans="1:24" x14ac:dyDescent="0.55000000000000004">
      <c r="A755" s="5">
        <v>37582</v>
      </c>
      <c r="B755">
        <v>1.25</v>
      </c>
      <c r="C755">
        <v>1.23</v>
      </c>
      <c r="D755">
        <v>1.29</v>
      </c>
      <c r="E755">
        <v>1.54</v>
      </c>
      <c r="F755">
        <v>2.1</v>
      </c>
      <c r="G755">
        <v>2.52</v>
      </c>
      <c r="H755">
        <v>3.26</v>
      </c>
      <c r="I755">
        <v>3.84</v>
      </c>
      <c r="J755">
        <v>4.18</v>
      </c>
      <c r="K755">
        <v>5.12</v>
      </c>
      <c r="L755" t="e">
        <v>#N/A</v>
      </c>
      <c r="M755" t="e">
        <v>#N/A</v>
      </c>
      <c r="N755" t="e">
        <v>#N/A</v>
      </c>
      <c r="O755" t="e">
        <v>#N/A</v>
      </c>
      <c r="P755" t="e">
        <v>#N/A</v>
      </c>
      <c r="Q755">
        <v>1.38</v>
      </c>
      <c r="R755">
        <v>1.4237500000000001</v>
      </c>
      <c r="S755">
        <v>1.42625</v>
      </c>
      <c r="T755">
        <v>1.4650000000000001</v>
      </c>
      <c r="U755">
        <v>1.7</v>
      </c>
      <c r="V755" t="e">
        <v>#N/A</v>
      </c>
      <c r="W755" t="e">
        <v>#N/A</v>
      </c>
      <c r="X755">
        <v>27.73</v>
      </c>
    </row>
    <row r="756" spans="1:24" x14ac:dyDescent="0.55000000000000004">
      <c r="A756" s="5">
        <v>37585</v>
      </c>
      <c r="B756">
        <v>1.32</v>
      </c>
      <c r="C756">
        <v>1.24</v>
      </c>
      <c r="D756">
        <v>1.3</v>
      </c>
      <c r="E756">
        <v>1.56</v>
      </c>
      <c r="F756">
        <v>2.09</v>
      </c>
      <c r="G756">
        <v>2.5099999999999998</v>
      </c>
      <c r="H756">
        <v>3.26</v>
      </c>
      <c r="I756">
        <v>3.85</v>
      </c>
      <c r="J756">
        <v>4.1900000000000004</v>
      </c>
      <c r="K756">
        <v>5.13</v>
      </c>
      <c r="L756" t="e">
        <v>#N/A</v>
      </c>
      <c r="M756" t="e">
        <v>#N/A</v>
      </c>
      <c r="N756" t="e">
        <v>#N/A</v>
      </c>
      <c r="O756" t="e">
        <v>#N/A</v>
      </c>
      <c r="P756" t="e">
        <v>#N/A</v>
      </c>
      <c r="Q756">
        <v>1.38</v>
      </c>
      <c r="R756">
        <v>1.4237500000000001</v>
      </c>
      <c r="S756">
        <v>1.43</v>
      </c>
      <c r="T756">
        <v>1.48</v>
      </c>
      <c r="U756">
        <v>1.73125</v>
      </c>
      <c r="V756" t="e">
        <v>#N/A</v>
      </c>
      <c r="W756" t="e">
        <v>#N/A</v>
      </c>
      <c r="X756">
        <v>27.01</v>
      </c>
    </row>
    <row r="757" spans="1:24" x14ac:dyDescent="0.55000000000000004">
      <c r="A757" s="5">
        <v>37586</v>
      </c>
      <c r="B757">
        <v>1.26</v>
      </c>
      <c r="C757">
        <v>1.22</v>
      </c>
      <c r="D757">
        <v>1.28</v>
      </c>
      <c r="E757">
        <v>1.51</v>
      </c>
      <c r="F757">
        <v>1.97</v>
      </c>
      <c r="G757">
        <v>2.38</v>
      </c>
      <c r="H757">
        <v>3.14</v>
      </c>
      <c r="I757">
        <v>3.71</v>
      </c>
      <c r="J757">
        <v>4.08</v>
      </c>
      <c r="K757">
        <v>5.03</v>
      </c>
      <c r="L757" t="e">
        <v>#N/A</v>
      </c>
      <c r="M757" t="e">
        <v>#N/A</v>
      </c>
      <c r="N757" t="e">
        <v>#N/A</v>
      </c>
      <c r="O757" t="e">
        <v>#N/A</v>
      </c>
      <c r="P757" t="e">
        <v>#N/A</v>
      </c>
      <c r="Q757">
        <v>1.38</v>
      </c>
      <c r="R757">
        <v>1.42</v>
      </c>
      <c r="S757">
        <v>1.4275</v>
      </c>
      <c r="T757">
        <v>1.4675</v>
      </c>
      <c r="U757">
        <v>1.7</v>
      </c>
      <c r="V757" t="e">
        <v>#N/A</v>
      </c>
      <c r="W757" t="e">
        <v>#N/A</v>
      </c>
      <c r="X757">
        <v>26.6</v>
      </c>
    </row>
    <row r="758" spans="1:24" x14ac:dyDescent="0.55000000000000004">
      <c r="A758" s="5">
        <v>37587</v>
      </c>
      <c r="B758">
        <v>1.27</v>
      </c>
      <c r="C758">
        <v>1.23</v>
      </c>
      <c r="D758">
        <v>1.3</v>
      </c>
      <c r="E758">
        <v>1.58</v>
      </c>
      <c r="F758">
        <v>2.13</v>
      </c>
      <c r="G758">
        <v>2.58</v>
      </c>
      <c r="H758">
        <v>3.34</v>
      </c>
      <c r="I758">
        <v>3.93</v>
      </c>
      <c r="J758">
        <v>4.26</v>
      </c>
      <c r="K758">
        <v>5.23</v>
      </c>
      <c r="L758" t="e">
        <v>#N/A</v>
      </c>
      <c r="M758" t="e">
        <v>#N/A</v>
      </c>
      <c r="N758" t="e">
        <v>#N/A</v>
      </c>
      <c r="O758" t="e">
        <v>#N/A</v>
      </c>
      <c r="P758" t="e">
        <v>#N/A</v>
      </c>
      <c r="Q758">
        <v>1.38</v>
      </c>
      <c r="R758">
        <v>1.42</v>
      </c>
      <c r="S758">
        <v>1.42</v>
      </c>
      <c r="T758">
        <v>1.4412499999999999</v>
      </c>
      <c r="U758">
        <v>1.6537500000000001</v>
      </c>
      <c r="V758" t="e">
        <v>#N/A</v>
      </c>
      <c r="W758" t="e">
        <v>#N/A</v>
      </c>
      <c r="X758">
        <v>26.87</v>
      </c>
    </row>
    <row r="759" spans="1:24" x14ac:dyDescent="0.55000000000000004">
      <c r="A759" s="5">
        <v>37588</v>
      </c>
      <c r="B759" t="e">
        <v>#N/A</v>
      </c>
      <c r="C759" t="e">
        <v>#N/A</v>
      </c>
      <c r="D759" t="e">
        <v>#N/A</v>
      </c>
      <c r="E759" t="e">
        <v>#N/A</v>
      </c>
      <c r="F759" t="e">
        <v>#N/A</v>
      </c>
      <c r="G759" t="e">
        <v>#N/A</v>
      </c>
      <c r="H759" t="e">
        <v>#N/A</v>
      </c>
      <c r="I759" t="e">
        <v>#N/A</v>
      </c>
      <c r="J759" t="e">
        <v>#N/A</v>
      </c>
      <c r="K759" t="e">
        <v>#N/A</v>
      </c>
      <c r="L759" t="e">
        <v>#N/A</v>
      </c>
      <c r="M759" t="e">
        <v>#N/A</v>
      </c>
      <c r="N759" t="e">
        <v>#N/A</v>
      </c>
      <c r="O759" t="e">
        <v>#N/A</v>
      </c>
      <c r="P759" t="e">
        <v>#N/A</v>
      </c>
      <c r="Q759">
        <v>1.43875</v>
      </c>
      <c r="R759">
        <v>1.42</v>
      </c>
      <c r="S759">
        <v>1.42563</v>
      </c>
      <c r="T759">
        <v>1.47</v>
      </c>
      <c r="U759">
        <v>1.73125</v>
      </c>
      <c r="V759" t="e">
        <v>#N/A</v>
      </c>
      <c r="W759" t="e">
        <v>#N/A</v>
      </c>
      <c r="X759" t="e">
        <v>#N/A</v>
      </c>
    </row>
    <row r="760" spans="1:24" x14ac:dyDescent="0.55000000000000004">
      <c r="A760" s="5">
        <v>37589</v>
      </c>
      <c r="B760">
        <v>1.23</v>
      </c>
      <c r="C760">
        <v>1.22</v>
      </c>
      <c r="D760">
        <v>1.3</v>
      </c>
      <c r="E760">
        <v>1.56</v>
      </c>
      <c r="F760">
        <v>2.08</v>
      </c>
      <c r="G760">
        <v>2.5099999999999998</v>
      </c>
      <c r="H760">
        <v>3.28</v>
      </c>
      <c r="I760">
        <v>3.88</v>
      </c>
      <c r="J760">
        <v>4.22</v>
      </c>
      <c r="K760">
        <v>5.18</v>
      </c>
      <c r="L760" t="e">
        <v>#N/A</v>
      </c>
      <c r="M760" t="e">
        <v>#N/A</v>
      </c>
      <c r="N760" t="e">
        <v>#N/A</v>
      </c>
      <c r="O760" t="e">
        <v>#N/A</v>
      </c>
      <c r="P760" t="e">
        <v>#N/A</v>
      </c>
      <c r="Q760">
        <v>1.43875</v>
      </c>
      <c r="R760">
        <v>1.4237500000000001</v>
      </c>
      <c r="S760">
        <v>1.425</v>
      </c>
      <c r="T760">
        <v>1.46875</v>
      </c>
      <c r="U760">
        <v>1.7275</v>
      </c>
      <c r="V760" t="e">
        <v>#N/A</v>
      </c>
      <c r="W760" t="e">
        <v>#N/A</v>
      </c>
      <c r="X760" t="e">
        <v>#N/A</v>
      </c>
    </row>
    <row r="761" spans="1:24" x14ac:dyDescent="0.55000000000000004">
      <c r="A761" s="5">
        <v>37592</v>
      </c>
      <c r="B761">
        <v>1.27</v>
      </c>
      <c r="C761">
        <v>1.24</v>
      </c>
      <c r="D761">
        <v>1.31</v>
      </c>
      <c r="E761">
        <v>1.56</v>
      </c>
      <c r="F761">
        <v>2.0699999999999998</v>
      </c>
      <c r="G761">
        <v>2.5099999999999998</v>
      </c>
      <c r="H761">
        <v>3.31</v>
      </c>
      <c r="I761">
        <v>3.89</v>
      </c>
      <c r="J761">
        <v>4.22</v>
      </c>
      <c r="K761">
        <v>5.17</v>
      </c>
      <c r="L761" t="e">
        <v>#N/A</v>
      </c>
      <c r="M761" t="e">
        <v>#N/A</v>
      </c>
      <c r="N761" t="e">
        <v>#N/A</v>
      </c>
      <c r="O761" t="e">
        <v>#N/A</v>
      </c>
      <c r="P761" t="e">
        <v>#N/A</v>
      </c>
      <c r="Q761">
        <v>1.44</v>
      </c>
      <c r="R761">
        <v>1.4212499999999999</v>
      </c>
      <c r="S761">
        <v>1.4225000000000001</v>
      </c>
      <c r="T761">
        <v>1.47</v>
      </c>
      <c r="U761">
        <v>1.7306299999999999</v>
      </c>
      <c r="V761" t="e">
        <v>#N/A</v>
      </c>
      <c r="W761" t="e">
        <v>#N/A</v>
      </c>
      <c r="X761">
        <v>27.27</v>
      </c>
    </row>
    <row r="762" spans="1:24" x14ac:dyDescent="0.55000000000000004">
      <c r="A762" s="5">
        <v>37593</v>
      </c>
      <c r="B762">
        <v>1.24</v>
      </c>
      <c r="C762">
        <v>1.23</v>
      </c>
      <c r="D762">
        <v>1.31</v>
      </c>
      <c r="E762">
        <v>1.57</v>
      </c>
      <c r="F762">
        <v>2.08</v>
      </c>
      <c r="G762">
        <v>2.5299999999999998</v>
      </c>
      <c r="H762">
        <v>3.33</v>
      </c>
      <c r="I762">
        <v>3.92</v>
      </c>
      <c r="J762">
        <v>4.24</v>
      </c>
      <c r="K762">
        <v>5.18</v>
      </c>
      <c r="L762" t="e">
        <v>#N/A</v>
      </c>
      <c r="M762" t="e">
        <v>#N/A</v>
      </c>
      <c r="N762" t="e">
        <v>#N/A</v>
      </c>
      <c r="O762" t="e">
        <v>#N/A</v>
      </c>
      <c r="P762" t="e">
        <v>#N/A</v>
      </c>
      <c r="Q762">
        <v>1.44</v>
      </c>
      <c r="R762">
        <v>1.42</v>
      </c>
      <c r="S762">
        <v>1.4212499999999999</v>
      </c>
      <c r="T762">
        <v>1.46438</v>
      </c>
      <c r="U762">
        <v>1.70438</v>
      </c>
      <c r="V762" t="e">
        <v>#N/A</v>
      </c>
      <c r="W762" t="e">
        <v>#N/A</v>
      </c>
      <c r="X762">
        <v>27.34</v>
      </c>
    </row>
    <row r="763" spans="1:24" x14ac:dyDescent="0.55000000000000004">
      <c r="A763" s="5">
        <v>37594</v>
      </c>
      <c r="B763">
        <v>1.23</v>
      </c>
      <c r="C763">
        <v>1.22</v>
      </c>
      <c r="D763">
        <v>1.29</v>
      </c>
      <c r="E763">
        <v>1.53</v>
      </c>
      <c r="F763">
        <v>2.02</v>
      </c>
      <c r="G763">
        <v>2.4500000000000002</v>
      </c>
      <c r="H763">
        <v>3.25</v>
      </c>
      <c r="I763">
        <v>3.85</v>
      </c>
      <c r="J763">
        <v>4.18</v>
      </c>
      <c r="K763">
        <v>5.14</v>
      </c>
      <c r="L763" t="e">
        <v>#N/A</v>
      </c>
      <c r="M763" t="e">
        <v>#N/A</v>
      </c>
      <c r="N763" t="e">
        <v>#N/A</v>
      </c>
      <c r="O763" t="e">
        <v>#N/A</v>
      </c>
      <c r="P763" t="e">
        <v>#N/A</v>
      </c>
      <c r="Q763">
        <v>1.44</v>
      </c>
      <c r="R763">
        <v>1.42</v>
      </c>
      <c r="S763">
        <v>1.42</v>
      </c>
      <c r="T763">
        <v>1.4518800000000001</v>
      </c>
      <c r="U763">
        <v>1.6812499999999999</v>
      </c>
      <c r="V763" t="e">
        <v>#N/A</v>
      </c>
      <c r="W763" t="e">
        <v>#N/A</v>
      </c>
      <c r="X763">
        <v>26.8</v>
      </c>
    </row>
    <row r="764" spans="1:24" x14ac:dyDescent="0.55000000000000004">
      <c r="A764" s="5">
        <v>37595</v>
      </c>
      <c r="B764">
        <v>1.24</v>
      </c>
      <c r="C764">
        <v>1.22</v>
      </c>
      <c r="D764">
        <v>1.28</v>
      </c>
      <c r="E764">
        <v>1.5</v>
      </c>
      <c r="F764">
        <v>1.97</v>
      </c>
      <c r="G764">
        <v>2.39</v>
      </c>
      <c r="H764">
        <v>3.19</v>
      </c>
      <c r="I764">
        <v>3.79</v>
      </c>
      <c r="J764">
        <v>4.13</v>
      </c>
      <c r="K764">
        <v>5.09</v>
      </c>
      <c r="L764" t="e">
        <v>#N/A</v>
      </c>
      <c r="M764" t="e">
        <v>#N/A</v>
      </c>
      <c r="N764" t="e">
        <v>#N/A</v>
      </c>
      <c r="O764" t="e">
        <v>#N/A</v>
      </c>
      <c r="P764" t="e">
        <v>#N/A</v>
      </c>
      <c r="Q764">
        <v>1.4337500000000001</v>
      </c>
      <c r="R764">
        <v>1.42</v>
      </c>
      <c r="S764">
        <v>1.42</v>
      </c>
      <c r="T764">
        <v>1.45</v>
      </c>
      <c r="U764">
        <v>1.6606300000000001</v>
      </c>
      <c r="V764" t="e">
        <v>#N/A</v>
      </c>
      <c r="W764" t="e">
        <v>#N/A</v>
      </c>
      <c r="X764">
        <v>27.27</v>
      </c>
    </row>
    <row r="765" spans="1:24" x14ac:dyDescent="0.55000000000000004">
      <c r="A765" s="5">
        <v>37596</v>
      </c>
      <c r="B765">
        <v>1.21</v>
      </c>
      <c r="C765">
        <v>1.21</v>
      </c>
      <c r="D765">
        <v>1.27</v>
      </c>
      <c r="E765">
        <v>1.47</v>
      </c>
      <c r="F765">
        <v>1.89</v>
      </c>
      <c r="G765">
        <v>2.31</v>
      </c>
      <c r="H765">
        <v>3.13</v>
      </c>
      <c r="I765">
        <v>3.73</v>
      </c>
      <c r="J765">
        <v>4.09</v>
      </c>
      <c r="K765">
        <v>5.08</v>
      </c>
      <c r="L765" t="e">
        <v>#N/A</v>
      </c>
      <c r="M765" t="e">
        <v>#N/A</v>
      </c>
      <c r="N765" t="e">
        <v>#N/A</v>
      </c>
      <c r="O765" t="e">
        <v>#N/A</v>
      </c>
      <c r="P765" t="e">
        <v>#N/A</v>
      </c>
      <c r="Q765">
        <v>1.4312499999999999</v>
      </c>
      <c r="R765">
        <v>1.42</v>
      </c>
      <c r="S765">
        <v>1.42</v>
      </c>
      <c r="T765">
        <v>1.45</v>
      </c>
      <c r="U765">
        <v>1.66</v>
      </c>
      <c r="V765" t="e">
        <v>#N/A</v>
      </c>
      <c r="W765" t="e">
        <v>#N/A</v>
      </c>
      <c r="X765">
        <v>27.03</v>
      </c>
    </row>
    <row r="766" spans="1:24" x14ac:dyDescent="0.55000000000000004">
      <c r="A766" s="5">
        <v>37599</v>
      </c>
      <c r="B766">
        <v>1.22</v>
      </c>
      <c r="C766">
        <v>1.23</v>
      </c>
      <c r="D766">
        <v>1.28</v>
      </c>
      <c r="E766">
        <v>1.48</v>
      </c>
      <c r="F766">
        <v>1.88</v>
      </c>
      <c r="G766">
        <v>2.2799999999999998</v>
      </c>
      <c r="H766">
        <v>3.08</v>
      </c>
      <c r="I766">
        <v>3.68</v>
      </c>
      <c r="J766">
        <v>4.0599999999999996</v>
      </c>
      <c r="K766">
        <v>5.05</v>
      </c>
      <c r="L766" t="e">
        <v>#N/A</v>
      </c>
      <c r="M766" t="e">
        <v>#N/A</v>
      </c>
      <c r="N766" t="e">
        <v>#N/A</v>
      </c>
      <c r="O766" t="e">
        <v>#N/A</v>
      </c>
      <c r="P766" t="e">
        <v>#N/A</v>
      </c>
      <c r="Q766">
        <v>1.4225000000000001</v>
      </c>
      <c r="R766">
        <v>1.4137500000000001</v>
      </c>
      <c r="S766">
        <v>1.4112499999999999</v>
      </c>
      <c r="T766">
        <v>1.43</v>
      </c>
      <c r="U766">
        <v>1.59063</v>
      </c>
      <c r="V766" t="e">
        <v>#N/A</v>
      </c>
      <c r="W766" t="e">
        <v>#N/A</v>
      </c>
      <c r="X766">
        <v>27.29</v>
      </c>
    </row>
    <row r="767" spans="1:24" x14ac:dyDescent="0.55000000000000004">
      <c r="A767" s="5">
        <v>37600</v>
      </c>
      <c r="B767">
        <v>1.22</v>
      </c>
      <c r="C767">
        <v>1.21</v>
      </c>
      <c r="D767">
        <v>1.27</v>
      </c>
      <c r="E767">
        <v>1.48</v>
      </c>
      <c r="F767">
        <v>1.9</v>
      </c>
      <c r="G767">
        <v>2.2999999999999998</v>
      </c>
      <c r="H767">
        <v>3.07</v>
      </c>
      <c r="I767">
        <v>3.67</v>
      </c>
      <c r="J767">
        <v>4.0599999999999996</v>
      </c>
      <c r="K767">
        <v>5.0199999999999996</v>
      </c>
      <c r="L767" t="e">
        <v>#N/A</v>
      </c>
      <c r="M767" t="e">
        <v>#N/A</v>
      </c>
      <c r="N767" t="e">
        <v>#N/A</v>
      </c>
      <c r="O767" t="e">
        <v>#N/A</v>
      </c>
      <c r="P767" t="e">
        <v>#N/A</v>
      </c>
      <c r="Q767">
        <v>1.4212499999999999</v>
      </c>
      <c r="R767">
        <v>1.41</v>
      </c>
      <c r="S767">
        <v>1.41</v>
      </c>
      <c r="T767">
        <v>1.43</v>
      </c>
      <c r="U767">
        <v>1.59375</v>
      </c>
      <c r="V767" t="e">
        <v>#N/A</v>
      </c>
      <c r="W767" t="e">
        <v>#N/A</v>
      </c>
      <c r="X767">
        <v>27.73</v>
      </c>
    </row>
    <row r="768" spans="1:24" x14ac:dyDescent="0.55000000000000004">
      <c r="A768" s="5">
        <v>37601</v>
      </c>
      <c r="B768">
        <v>1.29</v>
      </c>
      <c r="C768">
        <v>1.21</v>
      </c>
      <c r="D768">
        <v>1.26</v>
      </c>
      <c r="E768">
        <v>1.46</v>
      </c>
      <c r="F768">
        <v>1.85</v>
      </c>
      <c r="G768">
        <v>2.2400000000000002</v>
      </c>
      <c r="H768">
        <v>3.02</v>
      </c>
      <c r="I768">
        <v>3.61</v>
      </c>
      <c r="J768">
        <v>4.01</v>
      </c>
      <c r="K768">
        <v>4.97</v>
      </c>
      <c r="L768" t="e">
        <v>#N/A</v>
      </c>
      <c r="M768" t="e">
        <v>#N/A</v>
      </c>
      <c r="N768" t="e">
        <v>#N/A</v>
      </c>
      <c r="O768" t="e">
        <v>#N/A</v>
      </c>
      <c r="P768" t="e">
        <v>#N/A</v>
      </c>
      <c r="Q768">
        <v>1.42</v>
      </c>
      <c r="R768">
        <v>1.41</v>
      </c>
      <c r="S768">
        <v>1.41</v>
      </c>
      <c r="T768">
        <v>1.43</v>
      </c>
      <c r="U768">
        <v>1.61</v>
      </c>
      <c r="V768" t="e">
        <v>#N/A</v>
      </c>
      <c r="W768" t="e">
        <v>#N/A</v>
      </c>
      <c r="X768">
        <v>27.49</v>
      </c>
    </row>
    <row r="769" spans="1:24" x14ac:dyDescent="0.55000000000000004">
      <c r="A769" s="5">
        <v>37602</v>
      </c>
      <c r="B769">
        <v>1.29</v>
      </c>
      <c r="C769">
        <v>1.21</v>
      </c>
      <c r="D769">
        <v>1.27</v>
      </c>
      <c r="E769">
        <v>1.46</v>
      </c>
      <c r="F769">
        <v>1.85</v>
      </c>
      <c r="G769">
        <v>2.25</v>
      </c>
      <c r="H769">
        <v>3.03</v>
      </c>
      <c r="I769">
        <v>3.62</v>
      </c>
      <c r="J769">
        <v>4.01</v>
      </c>
      <c r="K769">
        <v>4.97</v>
      </c>
      <c r="L769" t="e">
        <v>#N/A</v>
      </c>
      <c r="M769" t="e">
        <v>#N/A</v>
      </c>
      <c r="N769" t="e">
        <v>#N/A</v>
      </c>
      <c r="O769" t="e">
        <v>#N/A</v>
      </c>
      <c r="P769" t="e">
        <v>#N/A</v>
      </c>
      <c r="Q769">
        <v>1.42</v>
      </c>
      <c r="R769">
        <v>1.41</v>
      </c>
      <c r="S769">
        <v>1.41</v>
      </c>
      <c r="T769">
        <v>1.42313</v>
      </c>
      <c r="U769">
        <v>1.5825</v>
      </c>
      <c r="V769" t="e">
        <v>#N/A</v>
      </c>
      <c r="W769" t="e">
        <v>#N/A</v>
      </c>
      <c r="X769">
        <v>28.2</v>
      </c>
    </row>
    <row r="770" spans="1:24" x14ac:dyDescent="0.55000000000000004">
      <c r="A770" s="5">
        <v>37603</v>
      </c>
      <c r="B770">
        <v>1.25</v>
      </c>
      <c r="C770">
        <v>1.21</v>
      </c>
      <c r="D770">
        <v>1.28</v>
      </c>
      <c r="E770">
        <v>1.47</v>
      </c>
      <c r="F770">
        <v>1.87</v>
      </c>
      <c r="G770">
        <v>2.27</v>
      </c>
      <c r="H770">
        <v>3.08</v>
      </c>
      <c r="I770">
        <v>3.68</v>
      </c>
      <c r="J770">
        <v>4.07</v>
      </c>
      <c r="K770">
        <v>5.03</v>
      </c>
      <c r="L770" t="e">
        <v>#N/A</v>
      </c>
      <c r="M770" t="e">
        <v>#N/A</v>
      </c>
      <c r="N770" t="e">
        <v>#N/A</v>
      </c>
      <c r="O770" t="e">
        <v>#N/A</v>
      </c>
      <c r="P770" t="e">
        <v>#N/A</v>
      </c>
      <c r="Q770">
        <v>1.42</v>
      </c>
      <c r="R770">
        <v>1.41</v>
      </c>
      <c r="S770">
        <v>1.41</v>
      </c>
      <c r="T770">
        <v>1.42</v>
      </c>
      <c r="U770">
        <v>1.56</v>
      </c>
      <c r="V770" t="e">
        <v>#N/A</v>
      </c>
      <c r="W770" t="e">
        <v>#N/A</v>
      </c>
      <c r="X770">
        <v>28.39</v>
      </c>
    </row>
    <row r="771" spans="1:24" x14ac:dyDescent="0.55000000000000004">
      <c r="A771" s="5">
        <v>37606</v>
      </c>
      <c r="B771">
        <v>1.36</v>
      </c>
      <c r="C771">
        <v>1.23</v>
      </c>
      <c r="D771">
        <v>1.29</v>
      </c>
      <c r="E771">
        <v>1.5</v>
      </c>
      <c r="F771">
        <v>1.94</v>
      </c>
      <c r="G771">
        <v>2.35</v>
      </c>
      <c r="H771">
        <v>3.14</v>
      </c>
      <c r="I771">
        <v>3.75</v>
      </c>
      <c r="J771">
        <v>4.1500000000000004</v>
      </c>
      <c r="K771">
        <v>5.1100000000000003</v>
      </c>
      <c r="L771" t="e">
        <v>#N/A</v>
      </c>
      <c r="M771" t="e">
        <v>#N/A</v>
      </c>
      <c r="N771" t="e">
        <v>#N/A</v>
      </c>
      <c r="O771" t="e">
        <v>#N/A</v>
      </c>
      <c r="P771" t="e">
        <v>#N/A</v>
      </c>
      <c r="Q771">
        <v>1.42</v>
      </c>
      <c r="R771">
        <v>1.41</v>
      </c>
      <c r="S771">
        <v>1.41</v>
      </c>
      <c r="T771">
        <v>1.42</v>
      </c>
      <c r="U771">
        <v>1.57125</v>
      </c>
      <c r="V771" t="e">
        <v>#N/A</v>
      </c>
      <c r="W771" t="e">
        <v>#N/A</v>
      </c>
      <c r="X771">
        <v>30.15</v>
      </c>
    </row>
    <row r="772" spans="1:24" x14ac:dyDescent="0.55000000000000004">
      <c r="A772" s="5">
        <v>37607</v>
      </c>
      <c r="B772">
        <v>1.26</v>
      </c>
      <c r="C772">
        <v>1.22</v>
      </c>
      <c r="D772">
        <v>1.27</v>
      </c>
      <c r="E772">
        <v>1.48</v>
      </c>
      <c r="F772">
        <v>1.89</v>
      </c>
      <c r="G772">
        <v>2.2999999999999998</v>
      </c>
      <c r="H772">
        <v>3.11</v>
      </c>
      <c r="I772">
        <v>3.71</v>
      </c>
      <c r="J772">
        <v>4.13</v>
      </c>
      <c r="K772">
        <v>5.1100000000000003</v>
      </c>
      <c r="L772" t="e">
        <v>#N/A</v>
      </c>
      <c r="M772" t="e">
        <v>#N/A</v>
      </c>
      <c r="N772" t="e">
        <v>#N/A</v>
      </c>
      <c r="O772" t="e">
        <v>#N/A</v>
      </c>
      <c r="P772" t="e">
        <v>#N/A</v>
      </c>
      <c r="Q772">
        <v>1.42</v>
      </c>
      <c r="R772">
        <v>1.41</v>
      </c>
      <c r="S772">
        <v>1.41</v>
      </c>
      <c r="T772">
        <v>1.43</v>
      </c>
      <c r="U772">
        <v>1.5974999999999999</v>
      </c>
      <c r="V772" t="e">
        <v>#N/A</v>
      </c>
      <c r="W772" t="e">
        <v>#N/A</v>
      </c>
      <c r="X772">
        <v>30.04</v>
      </c>
    </row>
    <row r="773" spans="1:24" x14ac:dyDescent="0.55000000000000004">
      <c r="A773" s="5">
        <v>37608</v>
      </c>
      <c r="B773">
        <v>1.25</v>
      </c>
      <c r="C773">
        <v>1.21</v>
      </c>
      <c r="D773">
        <v>1.26</v>
      </c>
      <c r="E773">
        <v>1.43</v>
      </c>
      <c r="F773">
        <v>1.81</v>
      </c>
      <c r="G773">
        <v>2.21</v>
      </c>
      <c r="H773">
        <v>3.03</v>
      </c>
      <c r="I773">
        <v>3.63</v>
      </c>
      <c r="J773">
        <v>4.0599999999999996</v>
      </c>
      <c r="K773">
        <v>5.05</v>
      </c>
      <c r="L773" t="e">
        <v>#N/A</v>
      </c>
      <c r="M773" t="e">
        <v>#N/A</v>
      </c>
      <c r="N773" t="e">
        <v>#N/A</v>
      </c>
      <c r="O773" t="e">
        <v>#N/A</v>
      </c>
      <c r="P773" t="e">
        <v>#N/A</v>
      </c>
      <c r="Q773">
        <v>1.42</v>
      </c>
      <c r="R773">
        <v>1.41</v>
      </c>
      <c r="S773">
        <v>1.41</v>
      </c>
      <c r="T773">
        <v>1.42</v>
      </c>
      <c r="U773">
        <v>1.56125</v>
      </c>
      <c r="V773" t="e">
        <v>#N/A</v>
      </c>
      <c r="W773" t="e">
        <v>#N/A</v>
      </c>
      <c r="X773">
        <v>30.41</v>
      </c>
    </row>
    <row r="774" spans="1:24" x14ac:dyDescent="0.55000000000000004">
      <c r="A774" s="5">
        <v>37609</v>
      </c>
      <c r="B774">
        <v>1.28</v>
      </c>
      <c r="C774">
        <v>1.21</v>
      </c>
      <c r="D774">
        <v>1.24</v>
      </c>
      <c r="E774">
        <v>1.37</v>
      </c>
      <c r="F774">
        <v>1.74</v>
      </c>
      <c r="G774">
        <v>2.13</v>
      </c>
      <c r="H774">
        <v>2.91</v>
      </c>
      <c r="I774">
        <v>3.52</v>
      </c>
      <c r="J774">
        <v>3.96</v>
      </c>
      <c r="K774">
        <v>4.97</v>
      </c>
      <c r="L774" t="e">
        <v>#N/A</v>
      </c>
      <c r="M774" t="e">
        <v>#N/A</v>
      </c>
      <c r="N774" t="e">
        <v>#N/A</v>
      </c>
      <c r="O774" t="e">
        <v>#N/A</v>
      </c>
      <c r="P774" t="e">
        <v>#N/A</v>
      </c>
      <c r="Q774">
        <v>1.41875</v>
      </c>
      <c r="R774">
        <v>1.4075</v>
      </c>
      <c r="S774">
        <v>1.4</v>
      </c>
      <c r="T774">
        <v>1.4025000000000001</v>
      </c>
      <c r="U774">
        <v>1.5262500000000001</v>
      </c>
      <c r="V774" t="e">
        <v>#N/A</v>
      </c>
      <c r="W774" t="e">
        <v>#N/A</v>
      </c>
      <c r="X774">
        <v>30.57</v>
      </c>
    </row>
    <row r="775" spans="1:24" x14ac:dyDescent="0.55000000000000004">
      <c r="A775" s="5">
        <v>37610</v>
      </c>
      <c r="B775">
        <v>1.26</v>
      </c>
      <c r="C775">
        <v>1.21</v>
      </c>
      <c r="D775">
        <v>1.25</v>
      </c>
      <c r="E775">
        <v>1.39</v>
      </c>
      <c r="F775">
        <v>1.76</v>
      </c>
      <c r="G775">
        <v>2.15</v>
      </c>
      <c r="H775">
        <v>2.93</v>
      </c>
      <c r="I775">
        <v>3.53</v>
      </c>
      <c r="J775">
        <v>3.97</v>
      </c>
      <c r="K775">
        <v>4.97</v>
      </c>
      <c r="L775" t="e">
        <v>#N/A</v>
      </c>
      <c r="M775" t="e">
        <v>#N/A</v>
      </c>
      <c r="N775" t="e">
        <v>#N/A</v>
      </c>
      <c r="O775" t="e">
        <v>#N/A</v>
      </c>
      <c r="P775" t="e">
        <v>#N/A</v>
      </c>
      <c r="Q775">
        <v>1.4193800000000001</v>
      </c>
      <c r="R775">
        <v>1.41</v>
      </c>
      <c r="S775">
        <v>1.4</v>
      </c>
      <c r="T775">
        <v>1.4</v>
      </c>
      <c r="U775">
        <v>1.51125</v>
      </c>
      <c r="V775" t="e">
        <v>#N/A</v>
      </c>
      <c r="W775" t="e">
        <v>#N/A</v>
      </c>
      <c r="X775">
        <v>30.57</v>
      </c>
    </row>
    <row r="776" spans="1:24" x14ac:dyDescent="0.55000000000000004">
      <c r="A776" s="5">
        <v>37613</v>
      </c>
      <c r="B776">
        <v>1.28</v>
      </c>
      <c r="C776">
        <v>1.19</v>
      </c>
      <c r="D776">
        <v>1.26</v>
      </c>
      <c r="E776">
        <v>1.43</v>
      </c>
      <c r="F776">
        <v>1.79</v>
      </c>
      <c r="G776">
        <v>2.17</v>
      </c>
      <c r="H776">
        <v>2.95</v>
      </c>
      <c r="I776">
        <v>3.54</v>
      </c>
      <c r="J776">
        <v>3.98</v>
      </c>
      <c r="K776">
        <v>4.9800000000000004</v>
      </c>
      <c r="L776" t="e">
        <v>#N/A</v>
      </c>
      <c r="M776" t="e">
        <v>#N/A</v>
      </c>
      <c r="N776" t="e">
        <v>#N/A</v>
      </c>
      <c r="O776" t="e">
        <v>#N/A</v>
      </c>
      <c r="P776" t="e">
        <v>#N/A</v>
      </c>
      <c r="Q776">
        <v>1.42</v>
      </c>
      <c r="R776">
        <v>1.41</v>
      </c>
      <c r="S776">
        <v>1.4</v>
      </c>
      <c r="T776">
        <v>1.4</v>
      </c>
      <c r="U776">
        <v>1.5162500000000001</v>
      </c>
      <c r="V776" t="e">
        <v>#N/A</v>
      </c>
      <c r="W776" t="e">
        <v>#N/A</v>
      </c>
      <c r="X776">
        <v>32.090000000000003</v>
      </c>
    </row>
    <row r="777" spans="1:24" x14ac:dyDescent="0.55000000000000004">
      <c r="A777" s="5">
        <v>37614</v>
      </c>
      <c r="B777">
        <v>1.1499999999999999</v>
      </c>
      <c r="C777">
        <v>1.19</v>
      </c>
      <c r="D777">
        <v>1.26</v>
      </c>
      <c r="E777">
        <v>1.42</v>
      </c>
      <c r="F777">
        <v>1.73</v>
      </c>
      <c r="G777">
        <v>2.1</v>
      </c>
      <c r="H777">
        <v>2.92</v>
      </c>
      <c r="I777">
        <v>3.51</v>
      </c>
      <c r="J777">
        <v>3.95</v>
      </c>
      <c r="K777">
        <v>4.93</v>
      </c>
      <c r="L777" t="e">
        <v>#N/A</v>
      </c>
      <c r="M777" t="e">
        <v>#N/A</v>
      </c>
      <c r="N777" t="e">
        <v>#N/A</v>
      </c>
      <c r="O777" t="e">
        <v>#N/A</v>
      </c>
      <c r="P777" t="e">
        <v>#N/A</v>
      </c>
      <c r="Q777">
        <v>1.42</v>
      </c>
      <c r="R777">
        <v>1.41</v>
      </c>
      <c r="S777">
        <v>1.4</v>
      </c>
      <c r="T777">
        <v>1.4</v>
      </c>
      <c r="U777">
        <v>1.5175000000000001</v>
      </c>
      <c r="V777" t="e">
        <v>#N/A</v>
      </c>
      <c r="W777" t="e">
        <v>#N/A</v>
      </c>
      <c r="X777">
        <v>32.130000000000003</v>
      </c>
    </row>
    <row r="778" spans="1:24" x14ac:dyDescent="0.55000000000000004">
      <c r="A778" s="5">
        <v>37616</v>
      </c>
      <c r="B778">
        <v>1.28</v>
      </c>
      <c r="C778">
        <v>1.18</v>
      </c>
      <c r="D778">
        <v>1.27</v>
      </c>
      <c r="E778">
        <v>1.41</v>
      </c>
      <c r="F778">
        <v>1.7</v>
      </c>
      <c r="G778">
        <v>2.08</v>
      </c>
      <c r="H778">
        <v>2.89</v>
      </c>
      <c r="I778">
        <v>3.47</v>
      </c>
      <c r="J778">
        <v>3.93</v>
      </c>
      <c r="K778">
        <v>4.91</v>
      </c>
      <c r="L778" t="e">
        <v>#N/A</v>
      </c>
      <c r="M778" t="e">
        <v>#N/A</v>
      </c>
      <c r="N778" t="e">
        <v>#N/A</v>
      </c>
      <c r="O778" t="e">
        <v>#N/A</v>
      </c>
      <c r="P778" t="e">
        <v>#N/A</v>
      </c>
      <c r="Q778" t="e">
        <v>#N/A</v>
      </c>
      <c r="R778" t="e">
        <v>#N/A</v>
      </c>
      <c r="S778" t="e">
        <v>#N/A</v>
      </c>
      <c r="T778" t="e">
        <v>#N/A</v>
      </c>
      <c r="U778" t="e">
        <v>#N/A</v>
      </c>
      <c r="V778" t="e">
        <v>#N/A</v>
      </c>
      <c r="W778" t="e">
        <v>#N/A</v>
      </c>
      <c r="X778">
        <v>32.61</v>
      </c>
    </row>
    <row r="779" spans="1:24" x14ac:dyDescent="0.55000000000000004">
      <c r="A779" s="5">
        <v>37617</v>
      </c>
      <c r="B779">
        <v>1.2</v>
      </c>
      <c r="C779">
        <v>1.1599999999999999</v>
      </c>
      <c r="D779">
        <v>1.23</v>
      </c>
      <c r="E779">
        <v>1.36</v>
      </c>
      <c r="F779">
        <v>1.6</v>
      </c>
      <c r="G779">
        <v>1.97</v>
      </c>
      <c r="H779">
        <v>2.79</v>
      </c>
      <c r="I779">
        <v>3.36</v>
      </c>
      <c r="J779">
        <v>3.83</v>
      </c>
      <c r="K779">
        <v>4.83</v>
      </c>
      <c r="L779" t="e">
        <v>#N/A</v>
      </c>
      <c r="M779" t="e">
        <v>#N/A</v>
      </c>
      <c r="N779" t="e">
        <v>#N/A</v>
      </c>
      <c r="O779" t="e">
        <v>#N/A</v>
      </c>
      <c r="P779" t="e">
        <v>#N/A</v>
      </c>
      <c r="Q779">
        <v>1.4175</v>
      </c>
      <c r="R779">
        <v>1.4087499999999999</v>
      </c>
      <c r="S779">
        <v>1.4</v>
      </c>
      <c r="T779">
        <v>1.3925000000000001</v>
      </c>
      <c r="U779">
        <v>1.48</v>
      </c>
      <c r="V779" t="e">
        <v>#N/A</v>
      </c>
      <c r="W779" t="e">
        <v>#N/A</v>
      </c>
      <c r="X779">
        <v>32.68</v>
      </c>
    </row>
    <row r="780" spans="1:24" x14ac:dyDescent="0.55000000000000004">
      <c r="A780" s="5">
        <v>37620</v>
      </c>
      <c r="B780">
        <v>1.23</v>
      </c>
      <c r="C780">
        <v>1.22</v>
      </c>
      <c r="D780">
        <v>1.24</v>
      </c>
      <c r="E780">
        <v>1.36</v>
      </c>
      <c r="F780">
        <v>1.61</v>
      </c>
      <c r="G780">
        <v>1.95</v>
      </c>
      <c r="H780">
        <v>2.76</v>
      </c>
      <c r="I780">
        <v>3.34</v>
      </c>
      <c r="J780">
        <v>3.82</v>
      </c>
      <c r="K780">
        <v>4.82</v>
      </c>
      <c r="L780" t="e">
        <v>#N/A</v>
      </c>
      <c r="M780" t="e">
        <v>#N/A</v>
      </c>
      <c r="N780" t="e">
        <v>#N/A</v>
      </c>
      <c r="O780" t="e">
        <v>#N/A</v>
      </c>
      <c r="P780" t="e">
        <v>#N/A</v>
      </c>
      <c r="Q780">
        <v>1.38</v>
      </c>
      <c r="R780">
        <v>1.38</v>
      </c>
      <c r="S780">
        <v>1.38</v>
      </c>
      <c r="T780">
        <v>1.38</v>
      </c>
      <c r="U780">
        <v>1.4424999999999999</v>
      </c>
      <c r="V780" t="e">
        <v>#N/A</v>
      </c>
      <c r="W780" t="e">
        <v>#N/A</v>
      </c>
      <c r="X780">
        <v>31.41</v>
      </c>
    </row>
    <row r="781" spans="1:24" x14ac:dyDescent="0.55000000000000004">
      <c r="A781" s="5">
        <v>37621</v>
      </c>
      <c r="B781">
        <v>1.1599999999999999</v>
      </c>
      <c r="C781">
        <v>1.22</v>
      </c>
      <c r="D781">
        <v>1.23</v>
      </c>
      <c r="E781">
        <v>1.32</v>
      </c>
      <c r="F781">
        <v>1.61</v>
      </c>
      <c r="G781">
        <v>1.99</v>
      </c>
      <c r="H781">
        <v>2.78</v>
      </c>
      <c r="I781">
        <v>3.36</v>
      </c>
      <c r="J781">
        <v>3.83</v>
      </c>
      <c r="K781">
        <v>4.83</v>
      </c>
      <c r="L781" t="e">
        <v>#N/A</v>
      </c>
      <c r="M781" t="e">
        <v>#N/A</v>
      </c>
      <c r="N781" t="e">
        <v>#N/A</v>
      </c>
      <c r="O781" t="e">
        <v>#N/A</v>
      </c>
      <c r="P781" t="e">
        <v>#N/A</v>
      </c>
      <c r="Q781">
        <v>1.38</v>
      </c>
      <c r="R781">
        <v>1.38</v>
      </c>
      <c r="S781">
        <v>1.38</v>
      </c>
      <c r="T781">
        <v>1.38</v>
      </c>
      <c r="U781">
        <v>1.4493799999999999</v>
      </c>
      <c r="V781" t="e">
        <v>#N/A</v>
      </c>
      <c r="W781" t="e">
        <v>#N/A</v>
      </c>
      <c r="X781">
        <v>31.21</v>
      </c>
    </row>
    <row r="782" spans="1:24" x14ac:dyDescent="0.55000000000000004">
      <c r="A782" s="5">
        <v>37623</v>
      </c>
      <c r="B782">
        <v>1.3</v>
      </c>
      <c r="C782">
        <v>1.22</v>
      </c>
      <c r="D782">
        <v>1.25</v>
      </c>
      <c r="E782">
        <v>1.42</v>
      </c>
      <c r="F782">
        <v>1.8</v>
      </c>
      <c r="G782">
        <v>2.2200000000000002</v>
      </c>
      <c r="H782">
        <v>3.05</v>
      </c>
      <c r="I782">
        <v>3.62</v>
      </c>
      <c r="J782">
        <v>4.07</v>
      </c>
      <c r="K782">
        <v>5.05</v>
      </c>
      <c r="L782" t="e">
        <v>#N/A</v>
      </c>
      <c r="M782">
        <v>1.75</v>
      </c>
      <c r="N782">
        <v>2.4300000000000002</v>
      </c>
      <c r="O782" t="e">
        <v>#N/A</v>
      </c>
      <c r="P782" t="e">
        <v>#N/A</v>
      </c>
      <c r="Q782">
        <v>1.38</v>
      </c>
      <c r="R782">
        <v>1.38</v>
      </c>
      <c r="S782">
        <v>1.38</v>
      </c>
      <c r="T782">
        <v>1.38</v>
      </c>
      <c r="U782">
        <v>1.4575</v>
      </c>
      <c r="V782" t="e">
        <v>#N/A</v>
      </c>
      <c r="W782" t="e">
        <v>#N/A</v>
      </c>
      <c r="X782">
        <v>31.97</v>
      </c>
    </row>
    <row r="783" spans="1:24" x14ac:dyDescent="0.55000000000000004">
      <c r="A783" s="5">
        <v>37624</v>
      </c>
      <c r="B783">
        <v>1.1200000000000001</v>
      </c>
      <c r="C783">
        <v>1.22</v>
      </c>
      <c r="D783">
        <v>1.25</v>
      </c>
      <c r="E783">
        <v>1.41</v>
      </c>
      <c r="F783">
        <v>1.79</v>
      </c>
      <c r="G783">
        <v>2.2000000000000002</v>
      </c>
      <c r="H783">
        <v>3.03</v>
      </c>
      <c r="I783">
        <v>3.6</v>
      </c>
      <c r="J783">
        <v>4.05</v>
      </c>
      <c r="K783">
        <v>5.03</v>
      </c>
      <c r="L783" t="e">
        <v>#N/A</v>
      </c>
      <c r="M783">
        <v>1.75</v>
      </c>
      <c r="N783">
        <v>2.4300000000000002</v>
      </c>
      <c r="O783" t="e">
        <v>#N/A</v>
      </c>
      <c r="P783" t="e">
        <v>#N/A</v>
      </c>
      <c r="Q783">
        <v>1.38</v>
      </c>
      <c r="R783">
        <v>1.38</v>
      </c>
      <c r="S783">
        <v>1.39</v>
      </c>
      <c r="T783">
        <v>1.4037500000000001</v>
      </c>
      <c r="U783">
        <v>1.54</v>
      </c>
      <c r="V783" t="e">
        <v>#N/A</v>
      </c>
      <c r="W783" t="e">
        <v>#N/A</v>
      </c>
      <c r="X783">
        <v>33.26</v>
      </c>
    </row>
    <row r="784" spans="1:24" x14ac:dyDescent="0.55000000000000004">
      <c r="A784" s="5">
        <v>37627</v>
      </c>
      <c r="B784">
        <v>1.22</v>
      </c>
      <c r="C784">
        <v>1.21</v>
      </c>
      <c r="D784">
        <v>1.27</v>
      </c>
      <c r="E784">
        <v>1.44</v>
      </c>
      <c r="F784">
        <v>1.84</v>
      </c>
      <c r="G784">
        <v>2.2599999999999998</v>
      </c>
      <c r="H784">
        <v>3.1</v>
      </c>
      <c r="I784">
        <v>3.64</v>
      </c>
      <c r="J784">
        <v>4.09</v>
      </c>
      <c r="K784">
        <v>5.05</v>
      </c>
      <c r="L784" t="e">
        <v>#N/A</v>
      </c>
      <c r="M784">
        <v>1.79</v>
      </c>
      <c r="N784">
        <v>2.46</v>
      </c>
      <c r="O784" t="e">
        <v>#N/A</v>
      </c>
      <c r="P784" t="e">
        <v>#N/A</v>
      </c>
      <c r="Q784">
        <v>1.38</v>
      </c>
      <c r="R784">
        <v>1.38</v>
      </c>
      <c r="S784">
        <v>1.3887499999999999</v>
      </c>
      <c r="T784">
        <v>1.4056299999999999</v>
      </c>
      <c r="U784">
        <v>1.5487500000000001</v>
      </c>
      <c r="V784" t="e">
        <v>#N/A</v>
      </c>
      <c r="W784" t="e">
        <v>#N/A</v>
      </c>
      <c r="X784">
        <v>32.29</v>
      </c>
    </row>
    <row r="785" spans="1:24" x14ac:dyDescent="0.55000000000000004">
      <c r="A785" s="5">
        <v>37628</v>
      </c>
      <c r="B785">
        <v>1.2</v>
      </c>
      <c r="C785">
        <v>1.19</v>
      </c>
      <c r="D785">
        <v>1.24</v>
      </c>
      <c r="E785">
        <v>1.4</v>
      </c>
      <c r="F785">
        <v>1.77</v>
      </c>
      <c r="G785">
        <v>2.19</v>
      </c>
      <c r="H785">
        <v>3.04</v>
      </c>
      <c r="I785">
        <v>3.6</v>
      </c>
      <c r="J785">
        <v>4.04</v>
      </c>
      <c r="K785">
        <v>5.03</v>
      </c>
      <c r="L785" t="e">
        <v>#N/A</v>
      </c>
      <c r="M785">
        <v>1.76</v>
      </c>
      <c r="N785">
        <v>2.42</v>
      </c>
      <c r="O785" t="e">
        <v>#N/A</v>
      </c>
      <c r="P785" t="e">
        <v>#N/A</v>
      </c>
      <c r="Q785">
        <v>1.3787499999999999</v>
      </c>
      <c r="R785">
        <v>1.38</v>
      </c>
      <c r="S785">
        <v>1.3875</v>
      </c>
      <c r="T785">
        <v>1.40063</v>
      </c>
      <c r="U785">
        <v>1.55</v>
      </c>
      <c r="V785" t="e">
        <v>#N/A</v>
      </c>
      <c r="W785" t="e">
        <v>#N/A</v>
      </c>
      <c r="X785">
        <v>31.2</v>
      </c>
    </row>
    <row r="786" spans="1:24" x14ac:dyDescent="0.55000000000000004">
      <c r="A786" s="5">
        <v>37629</v>
      </c>
      <c r="B786">
        <v>1.29</v>
      </c>
      <c r="C786">
        <v>1.19</v>
      </c>
      <c r="D786">
        <v>1.23</v>
      </c>
      <c r="E786">
        <v>1.36</v>
      </c>
      <c r="F786">
        <v>1.71</v>
      </c>
      <c r="G786">
        <v>2.14</v>
      </c>
      <c r="H786">
        <v>3.01</v>
      </c>
      <c r="I786">
        <v>3.56</v>
      </c>
      <c r="J786">
        <v>4</v>
      </c>
      <c r="K786">
        <v>5</v>
      </c>
      <c r="L786" t="e">
        <v>#N/A</v>
      </c>
      <c r="M786">
        <v>1.68</v>
      </c>
      <c r="N786">
        <v>2.29</v>
      </c>
      <c r="O786" t="e">
        <v>#N/A</v>
      </c>
      <c r="P786" t="e">
        <v>#N/A</v>
      </c>
      <c r="Q786">
        <v>1.3787499999999999</v>
      </c>
      <c r="R786">
        <v>1.38</v>
      </c>
      <c r="S786">
        <v>1.38</v>
      </c>
      <c r="T786">
        <v>1.39</v>
      </c>
      <c r="U786">
        <v>1.51</v>
      </c>
      <c r="V786" t="e">
        <v>#N/A</v>
      </c>
      <c r="W786" t="e">
        <v>#N/A</v>
      </c>
      <c r="X786">
        <v>30.66</v>
      </c>
    </row>
    <row r="787" spans="1:24" x14ac:dyDescent="0.55000000000000004">
      <c r="A787" s="5">
        <v>37630</v>
      </c>
      <c r="B787">
        <v>1.29</v>
      </c>
      <c r="C787">
        <v>1.2</v>
      </c>
      <c r="D787">
        <v>1.25</v>
      </c>
      <c r="E787">
        <v>1.44</v>
      </c>
      <c r="F787">
        <v>1.87</v>
      </c>
      <c r="G787">
        <v>2.33</v>
      </c>
      <c r="H787">
        <v>3.23</v>
      </c>
      <c r="I787">
        <v>3.77</v>
      </c>
      <c r="J787">
        <v>4.1900000000000004</v>
      </c>
      <c r="K787">
        <v>5.17</v>
      </c>
      <c r="L787" t="e">
        <v>#N/A</v>
      </c>
      <c r="M787">
        <v>1.82</v>
      </c>
      <c r="N787">
        <v>2.41</v>
      </c>
      <c r="O787" t="e">
        <v>#N/A</v>
      </c>
      <c r="P787" t="e">
        <v>#N/A</v>
      </c>
      <c r="Q787">
        <v>1.375</v>
      </c>
      <c r="R787">
        <v>1.3787499999999999</v>
      </c>
      <c r="S787">
        <v>1.38</v>
      </c>
      <c r="T787">
        <v>1.39</v>
      </c>
      <c r="U787">
        <v>1.51125</v>
      </c>
      <c r="V787" t="e">
        <v>#N/A</v>
      </c>
      <c r="W787" t="e">
        <v>#N/A</v>
      </c>
      <c r="X787">
        <v>31.95</v>
      </c>
    </row>
    <row r="788" spans="1:24" x14ac:dyDescent="0.55000000000000004">
      <c r="A788" s="5">
        <v>37631</v>
      </c>
      <c r="B788">
        <v>1.25</v>
      </c>
      <c r="C788">
        <v>1.2</v>
      </c>
      <c r="D788">
        <v>1.24</v>
      </c>
      <c r="E788">
        <v>1.39</v>
      </c>
      <c r="F788">
        <v>1.79</v>
      </c>
      <c r="G788">
        <v>2.2599999999999998</v>
      </c>
      <c r="H788">
        <v>3.2</v>
      </c>
      <c r="I788">
        <v>3.74</v>
      </c>
      <c r="J788">
        <v>4.16</v>
      </c>
      <c r="K788">
        <v>5.14</v>
      </c>
      <c r="L788" t="e">
        <v>#N/A</v>
      </c>
      <c r="M788">
        <v>1.8</v>
      </c>
      <c r="N788">
        <v>2.41</v>
      </c>
      <c r="O788" t="e">
        <v>#N/A</v>
      </c>
      <c r="P788" t="e">
        <v>#N/A</v>
      </c>
      <c r="Q788">
        <v>1.3725000000000001</v>
      </c>
      <c r="R788">
        <v>1.38</v>
      </c>
      <c r="S788">
        <v>1.38</v>
      </c>
      <c r="T788">
        <v>1.4</v>
      </c>
      <c r="U788">
        <v>1.5462499999999999</v>
      </c>
      <c r="V788" t="e">
        <v>#N/A</v>
      </c>
      <c r="W788" t="e">
        <v>#N/A</v>
      </c>
      <c r="X788">
        <v>31.59</v>
      </c>
    </row>
    <row r="789" spans="1:24" x14ac:dyDescent="0.55000000000000004">
      <c r="A789" s="5">
        <v>37634</v>
      </c>
      <c r="B789">
        <v>1.26</v>
      </c>
      <c r="C789">
        <v>1.21</v>
      </c>
      <c r="D789">
        <v>1.26</v>
      </c>
      <c r="E789">
        <v>1.41</v>
      </c>
      <c r="F789">
        <v>1.81</v>
      </c>
      <c r="G789">
        <v>2.27</v>
      </c>
      <c r="H789">
        <v>3.17</v>
      </c>
      <c r="I789">
        <v>3.72</v>
      </c>
      <c r="J789">
        <v>4.1500000000000004</v>
      </c>
      <c r="K789">
        <v>5.13</v>
      </c>
      <c r="L789" t="e">
        <v>#N/A</v>
      </c>
      <c r="M789">
        <v>1.77</v>
      </c>
      <c r="N789">
        <v>2.38</v>
      </c>
      <c r="O789" t="e">
        <v>#N/A</v>
      </c>
      <c r="P789" t="e">
        <v>#N/A</v>
      </c>
      <c r="Q789">
        <v>1.37</v>
      </c>
      <c r="R789">
        <v>1.3725000000000001</v>
      </c>
      <c r="S789">
        <v>1.3756299999999999</v>
      </c>
      <c r="T789">
        <v>1.39</v>
      </c>
      <c r="U789">
        <v>1.52</v>
      </c>
      <c r="V789" t="e">
        <v>#N/A</v>
      </c>
      <c r="W789" t="e">
        <v>#N/A</v>
      </c>
      <c r="X789">
        <v>32.08</v>
      </c>
    </row>
    <row r="790" spans="1:24" x14ac:dyDescent="0.55000000000000004">
      <c r="A790" s="5">
        <v>37635</v>
      </c>
      <c r="B790">
        <v>1.24</v>
      </c>
      <c r="C790">
        <v>1.19</v>
      </c>
      <c r="D790">
        <v>1.24</v>
      </c>
      <c r="E790">
        <v>1.4</v>
      </c>
      <c r="F790">
        <v>1.76</v>
      </c>
      <c r="G790">
        <v>2.21</v>
      </c>
      <c r="H790">
        <v>3.1</v>
      </c>
      <c r="I790">
        <v>3.66</v>
      </c>
      <c r="J790">
        <v>4.0999999999999996</v>
      </c>
      <c r="K790">
        <v>5.09</v>
      </c>
      <c r="L790" t="e">
        <v>#N/A</v>
      </c>
      <c r="M790">
        <v>1.72</v>
      </c>
      <c r="N790">
        <v>2.34</v>
      </c>
      <c r="O790" t="e">
        <v>#N/A</v>
      </c>
      <c r="P790" t="e">
        <v>#N/A</v>
      </c>
      <c r="Q790">
        <v>1.3687499999999999</v>
      </c>
      <c r="R790">
        <v>1.37</v>
      </c>
      <c r="S790">
        <v>1.37313</v>
      </c>
      <c r="T790">
        <v>1.39</v>
      </c>
      <c r="U790">
        <v>1.51</v>
      </c>
      <c r="V790" t="e">
        <v>#N/A</v>
      </c>
      <c r="W790" t="e">
        <v>#N/A</v>
      </c>
      <c r="X790">
        <v>32.42</v>
      </c>
    </row>
    <row r="791" spans="1:24" x14ac:dyDescent="0.55000000000000004">
      <c r="A791" s="5">
        <v>37636</v>
      </c>
      <c r="B791">
        <v>1.3</v>
      </c>
      <c r="C791">
        <v>1.2</v>
      </c>
      <c r="D791">
        <v>1.23</v>
      </c>
      <c r="E791">
        <v>1.37</v>
      </c>
      <c r="F791">
        <v>1.75</v>
      </c>
      <c r="G791">
        <v>2.21</v>
      </c>
      <c r="H791">
        <v>3.1</v>
      </c>
      <c r="I791">
        <v>3.65</v>
      </c>
      <c r="J791">
        <v>4.0999999999999996</v>
      </c>
      <c r="K791">
        <v>5.07</v>
      </c>
      <c r="L791" t="e">
        <v>#N/A</v>
      </c>
      <c r="M791">
        <v>1.69</v>
      </c>
      <c r="N791">
        <v>2.2999999999999998</v>
      </c>
      <c r="O791" t="e">
        <v>#N/A</v>
      </c>
      <c r="P791" t="e">
        <v>#N/A</v>
      </c>
      <c r="Q791">
        <v>1.36625</v>
      </c>
      <c r="R791">
        <v>1.37</v>
      </c>
      <c r="S791">
        <v>1.37</v>
      </c>
      <c r="T791">
        <v>1.38</v>
      </c>
      <c r="U791">
        <v>1.49</v>
      </c>
      <c r="V791" t="e">
        <v>#N/A</v>
      </c>
      <c r="W791" t="e">
        <v>#N/A</v>
      </c>
      <c r="X791">
        <v>33.229999999999997</v>
      </c>
    </row>
    <row r="792" spans="1:24" x14ac:dyDescent="0.55000000000000004">
      <c r="A792" s="5">
        <v>37637</v>
      </c>
      <c r="B792">
        <v>1.24</v>
      </c>
      <c r="C792">
        <v>1.18</v>
      </c>
      <c r="D792">
        <v>1.22</v>
      </c>
      <c r="E792">
        <v>1.37</v>
      </c>
      <c r="F792">
        <v>1.75</v>
      </c>
      <c r="G792">
        <v>2.21</v>
      </c>
      <c r="H792">
        <v>3.11</v>
      </c>
      <c r="I792">
        <v>3.65</v>
      </c>
      <c r="J792">
        <v>4.0999999999999996</v>
      </c>
      <c r="K792">
        <v>5.0599999999999996</v>
      </c>
      <c r="L792" t="e">
        <v>#N/A</v>
      </c>
      <c r="M792">
        <v>1.71</v>
      </c>
      <c r="N792">
        <v>2.31</v>
      </c>
      <c r="O792" t="e">
        <v>#N/A</v>
      </c>
      <c r="P792" t="e">
        <v>#N/A</v>
      </c>
      <c r="Q792">
        <v>1.3612500000000001</v>
      </c>
      <c r="R792">
        <v>1.3681300000000001</v>
      </c>
      <c r="S792">
        <v>1.37</v>
      </c>
      <c r="T792">
        <v>1.38</v>
      </c>
      <c r="U792">
        <v>1.4824999999999999</v>
      </c>
      <c r="V792" t="e">
        <v>#N/A</v>
      </c>
      <c r="W792" t="e">
        <v>#N/A</v>
      </c>
      <c r="X792">
        <v>33.58</v>
      </c>
    </row>
    <row r="793" spans="1:24" x14ac:dyDescent="0.55000000000000004">
      <c r="A793" s="5">
        <v>37638</v>
      </c>
      <c r="B793">
        <v>1.2</v>
      </c>
      <c r="C793">
        <v>1.18</v>
      </c>
      <c r="D793">
        <v>1.21</v>
      </c>
      <c r="E793">
        <v>1.34</v>
      </c>
      <c r="F793">
        <v>1.7</v>
      </c>
      <c r="G793">
        <v>2.15</v>
      </c>
      <c r="H793">
        <v>3.05</v>
      </c>
      <c r="I793">
        <v>3.6</v>
      </c>
      <c r="J793">
        <v>4.05</v>
      </c>
      <c r="K793">
        <v>5</v>
      </c>
      <c r="L793" t="e">
        <v>#N/A</v>
      </c>
      <c r="M793">
        <v>1.6</v>
      </c>
      <c r="N793">
        <v>2.25</v>
      </c>
      <c r="O793" t="e">
        <v>#N/A</v>
      </c>
      <c r="P793" t="e">
        <v>#N/A</v>
      </c>
      <c r="Q793">
        <v>1.36</v>
      </c>
      <c r="R793">
        <v>1.36</v>
      </c>
      <c r="S793">
        <v>1.3687499999999999</v>
      </c>
      <c r="T793">
        <v>1.37</v>
      </c>
      <c r="U793">
        <v>1.4693799999999999</v>
      </c>
      <c r="V793" t="e">
        <v>#N/A</v>
      </c>
      <c r="W793" t="e">
        <v>#N/A</v>
      </c>
      <c r="X793">
        <v>33.880000000000003</v>
      </c>
    </row>
    <row r="794" spans="1:24" x14ac:dyDescent="0.55000000000000004">
      <c r="A794" s="5">
        <v>37641</v>
      </c>
      <c r="B794" t="e">
        <v>#N/A</v>
      </c>
      <c r="C794" t="e">
        <v>#N/A</v>
      </c>
      <c r="D794" t="e">
        <v>#N/A</v>
      </c>
      <c r="E794" t="e">
        <v>#N/A</v>
      </c>
      <c r="F794" t="e">
        <v>#N/A</v>
      </c>
      <c r="G794" t="e">
        <v>#N/A</v>
      </c>
      <c r="H794" t="e">
        <v>#N/A</v>
      </c>
      <c r="I794" t="e">
        <v>#N/A</v>
      </c>
      <c r="J794" t="e">
        <v>#N/A</v>
      </c>
      <c r="K794" t="e">
        <v>#N/A</v>
      </c>
      <c r="L794" t="e">
        <v>#N/A</v>
      </c>
      <c r="M794" t="e">
        <v>#N/A</v>
      </c>
      <c r="N794" t="e">
        <v>#N/A</v>
      </c>
      <c r="O794" t="e">
        <v>#N/A</v>
      </c>
      <c r="P794" t="e">
        <v>#N/A</v>
      </c>
      <c r="Q794">
        <v>1.36</v>
      </c>
      <c r="R794">
        <v>1.36</v>
      </c>
      <c r="S794">
        <v>1.36375</v>
      </c>
      <c r="T794">
        <v>1.3687499999999999</v>
      </c>
      <c r="U794">
        <v>1.45313</v>
      </c>
      <c r="V794" t="e">
        <v>#N/A</v>
      </c>
      <c r="W794" t="e">
        <v>#N/A</v>
      </c>
      <c r="X794" t="e">
        <v>#N/A</v>
      </c>
    </row>
    <row r="795" spans="1:24" x14ac:dyDescent="0.55000000000000004">
      <c r="A795" s="5">
        <v>37642</v>
      </c>
      <c r="B795">
        <v>1.31</v>
      </c>
      <c r="C795">
        <v>1.19</v>
      </c>
      <c r="D795">
        <v>1.22</v>
      </c>
      <c r="E795">
        <v>1.33</v>
      </c>
      <c r="F795">
        <v>1.67</v>
      </c>
      <c r="G795">
        <v>2.11</v>
      </c>
      <c r="H795">
        <v>3</v>
      </c>
      <c r="I795">
        <v>3.55</v>
      </c>
      <c r="J795">
        <v>4.01</v>
      </c>
      <c r="K795">
        <v>4.9800000000000004</v>
      </c>
      <c r="L795" t="e">
        <v>#N/A</v>
      </c>
      <c r="M795">
        <v>1.62</v>
      </c>
      <c r="N795">
        <v>2.23</v>
      </c>
      <c r="O795" t="e">
        <v>#N/A</v>
      </c>
      <c r="P795" t="e">
        <v>#N/A</v>
      </c>
      <c r="Q795">
        <v>1.36</v>
      </c>
      <c r="R795">
        <v>1.36</v>
      </c>
      <c r="S795">
        <v>1.3625</v>
      </c>
      <c r="T795">
        <v>1.3687499999999999</v>
      </c>
      <c r="U795">
        <v>1.46</v>
      </c>
      <c r="V795" t="e">
        <v>#N/A</v>
      </c>
      <c r="W795" t="e">
        <v>#N/A</v>
      </c>
      <c r="X795">
        <v>34.619999999999997</v>
      </c>
    </row>
    <row r="796" spans="1:24" x14ac:dyDescent="0.55000000000000004">
      <c r="A796" s="5">
        <v>37643</v>
      </c>
      <c r="B796">
        <v>1.26</v>
      </c>
      <c r="C796">
        <v>1.17</v>
      </c>
      <c r="D796">
        <v>1.19</v>
      </c>
      <c r="E796">
        <v>1.31</v>
      </c>
      <c r="F796">
        <v>1.66</v>
      </c>
      <c r="G796">
        <v>2.09</v>
      </c>
      <c r="H796">
        <v>2.94</v>
      </c>
      <c r="I796">
        <v>3.49</v>
      </c>
      <c r="J796">
        <v>3.95</v>
      </c>
      <c r="K796">
        <v>4.9400000000000004</v>
      </c>
      <c r="L796" t="e">
        <v>#N/A</v>
      </c>
      <c r="M796">
        <v>1.6</v>
      </c>
      <c r="N796">
        <v>2.23</v>
      </c>
      <c r="O796" t="e">
        <v>#N/A</v>
      </c>
      <c r="P796" t="e">
        <v>#N/A</v>
      </c>
      <c r="Q796">
        <v>1.36</v>
      </c>
      <c r="R796">
        <v>1.36</v>
      </c>
      <c r="S796">
        <v>1.36</v>
      </c>
      <c r="T796">
        <v>1.36</v>
      </c>
      <c r="U796">
        <v>1.4424999999999999</v>
      </c>
      <c r="V796" t="e">
        <v>#N/A</v>
      </c>
      <c r="W796" t="e">
        <v>#N/A</v>
      </c>
      <c r="X796">
        <v>34.32</v>
      </c>
    </row>
    <row r="797" spans="1:24" x14ac:dyDescent="0.55000000000000004">
      <c r="A797" s="5">
        <v>37644</v>
      </c>
      <c r="B797">
        <v>1.27</v>
      </c>
      <c r="C797">
        <v>1.17</v>
      </c>
      <c r="D797">
        <v>1.2</v>
      </c>
      <c r="E797">
        <v>1.33</v>
      </c>
      <c r="F797">
        <v>1.69</v>
      </c>
      <c r="G797">
        <v>2.12</v>
      </c>
      <c r="H797">
        <v>2.97</v>
      </c>
      <c r="I797">
        <v>3.52</v>
      </c>
      <c r="J797">
        <v>3.98</v>
      </c>
      <c r="K797">
        <v>4.9800000000000004</v>
      </c>
      <c r="L797" t="e">
        <v>#N/A</v>
      </c>
      <c r="M797">
        <v>1.55</v>
      </c>
      <c r="N797">
        <v>2.2000000000000002</v>
      </c>
      <c r="O797" t="e">
        <v>#N/A</v>
      </c>
      <c r="P797" t="e">
        <v>#N/A</v>
      </c>
      <c r="Q797">
        <v>1.3525</v>
      </c>
      <c r="R797">
        <v>1.3525</v>
      </c>
      <c r="S797">
        <v>1.3525</v>
      </c>
      <c r="T797">
        <v>1.3525</v>
      </c>
      <c r="U797">
        <v>1.45</v>
      </c>
      <c r="V797" t="e">
        <v>#N/A</v>
      </c>
      <c r="W797" t="e">
        <v>#N/A</v>
      </c>
      <c r="X797">
        <v>33.9</v>
      </c>
    </row>
    <row r="798" spans="1:24" x14ac:dyDescent="0.55000000000000004">
      <c r="A798" s="5">
        <v>37645</v>
      </c>
      <c r="B798">
        <v>1.21</v>
      </c>
      <c r="C798">
        <v>1.1599999999999999</v>
      </c>
      <c r="D798">
        <v>1.19</v>
      </c>
      <c r="E798">
        <v>1.31</v>
      </c>
      <c r="F798">
        <v>1.66</v>
      </c>
      <c r="G798">
        <v>2.08</v>
      </c>
      <c r="H798">
        <v>2.93</v>
      </c>
      <c r="I798">
        <v>3.48</v>
      </c>
      <c r="J798">
        <v>3.94</v>
      </c>
      <c r="K798">
        <v>4.92</v>
      </c>
      <c r="L798" t="e">
        <v>#N/A</v>
      </c>
      <c r="M798">
        <v>1.47</v>
      </c>
      <c r="N798">
        <v>2.14</v>
      </c>
      <c r="O798" t="e">
        <v>#N/A</v>
      </c>
      <c r="P798" t="e">
        <v>#N/A</v>
      </c>
      <c r="Q798">
        <v>1.3487499999999999</v>
      </c>
      <c r="R798">
        <v>1.34938</v>
      </c>
      <c r="S798">
        <v>1.34938</v>
      </c>
      <c r="T798">
        <v>1.35</v>
      </c>
      <c r="U798">
        <v>1.43</v>
      </c>
      <c r="V798" t="e">
        <v>#N/A</v>
      </c>
      <c r="W798" t="e">
        <v>#N/A</v>
      </c>
      <c r="X798">
        <v>34.979999999999997</v>
      </c>
    </row>
    <row r="799" spans="1:24" x14ac:dyDescent="0.55000000000000004">
      <c r="A799" s="5">
        <v>37648</v>
      </c>
      <c r="B799">
        <v>1.3</v>
      </c>
      <c r="C799">
        <v>1.17</v>
      </c>
      <c r="D799">
        <v>1.19</v>
      </c>
      <c r="E799">
        <v>1.31</v>
      </c>
      <c r="F799">
        <v>1.7</v>
      </c>
      <c r="G799">
        <v>2.13</v>
      </c>
      <c r="H799">
        <v>2.97</v>
      </c>
      <c r="I799">
        <v>3.53</v>
      </c>
      <c r="J799">
        <v>3.98</v>
      </c>
      <c r="K799">
        <v>4.96</v>
      </c>
      <c r="L799" t="e">
        <v>#N/A</v>
      </c>
      <c r="M799">
        <v>1.5</v>
      </c>
      <c r="N799">
        <v>2.16</v>
      </c>
      <c r="O799" t="e">
        <v>#N/A</v>
      </c>
      <c r="P799" t="e">
        <v>#N/A</v>
      </c>
      <c r="Q799">
        <v>1.3412500000000001</v>
      </c>
      <c r="R799">
        <v>1.3412500000000001</v>
      </c>
      <c r="S799">
        <v>1.3412500000000001</v>
      </c>
      <c r="T799">
        <v>1.34188</v>
      </c>
      <c r="U799">
        <v>1.4237500000000001</v>
      </c>
      <c r="V799" t="e">
        <v>#N/A</v>
      </c>
      <c r="W799" t="e">
        <v>#N/A</v>
      </c>
      <c r="X799">
        <v>32.43</v>
      </c>
    </row>
    <row r="800" spans="1:24" x14ac:dyDescent="0.55000000000000004">
      <c r="A800" s="5">
        <v>37649</v>
      </c>
      <c r="B800">
        <v>1.23</v>
      </c>
      <c r="C800">
        <v>1.18</v>
      </c>
      <c r="D800">
        <v>1.2</v>
      </c>
      <c r="E800">
        <v>1.34</v>
      </c>
      <c r="F800">
        <v>1.7</v>
      </c>
      <c r="G800">
        <v>2.13</v>
      </c>
      <c r="H800">
        <v>2.99</v>
      </c>
      <c r="I800">
        <v>3.54</v>
      </c>
      <c r="J800">
        <v>4</v>
      </c>
      <c r="K800">
        <v>4.96</v>
      </c>
      <c r="L800" t="e">
        <v>#N/A</v>
      </c>
      <c r="M800">
        <v>1.52</v>
      </c>
      <c r="N800">
        <v>2.19</v>
      </c>
      <c r="O800" t="e">
        <v>#N/A</v>
      </c>
      <c r="P800" t="e">
        <v>#N/A</v>
      </c>
      <c r="Q800">
        <v>1.34</v>
      </c>
      <c r="R800">
        <v>1.34</v>
      </c>
      <c r="S800">
        <v>1.34</v>
      </c>
      <c r="T800">
        <v>1.34375</v>
      </c>
      <c r="U800">
        <v>1.45</v>
      </c>
      <c r="V800" t="e">
        <v>#N/A</v>
      </c>
      <c r="W800" t="e">
        <v>#N/A</v>
      </c>
      <c r="X800">
        <v>32.700000000000003</v>
      </c>
    </row>
    <row r="801" spans="1:24" x14ac:dyDescent="0.55000000000000004">
      <c r="A801" s="5">
        <v>37650</v>
      </c>
      <c r="B801">
        <v>1.26</v>
      </c>
      <c r="C801">
        <v>1.18</v>
      </c>
      <c r="D801">
        <v>1.2</v>
      </c>
      <c r="E801">
        <v>1.36</v>
      </c>
      <c r="F801">
        <v>1.77</v>
      </c>
      <c r="G801">
        <v>2.21</v>
      </c>
      <c r="H801">
        <v>3.07</v>
      </c>
      <c r="I801">
        <v>3.61</v>
      </c>
      <c r="J801">
        <v>4.0599999999999996</v>
      </c>
      <c r="K801">
        <v>5.01</v>
      </c>
      <c r="L801" t="e">
        <v>#N/A</v>
      </c>
      <c r="M801">
        <v>1.55</v>
      </c>
      <c r="N801">
        <v>2.21</v>
      </c>
      <c r="O801" t="e">
        <v>#N/A</v>
      </c>
      <c r="P801" t="e">
        <v>#N/A</v>
      </c>
      <c r="Q801">
        <v>1.34</v>
      </c>
      <c r="R801">
        <v>1.34</v>
      </c>
      <c r="S801">
        <v>1.34</v>
      </c>
      <c r="T801">
        <v>1.34</v>
      </c>
      <c r="U801">
        <v>1.43</v>
      </c>
      <c r="V801" t="e">
        <v>#N/A</v>
      </c>
      <c r="W801" t="e">
        <v>#N/A</v>
      </c>
      <c r="X801">
        <v>33.54</v>
      </c>
    </row>
    <row r="802" spans="1:24" x14ac:dyDescent="0.55000000000000004">
      <c r="A802" s="5">
        <v>37651</v>
      </c>
      <c r="B802">
        <v>1.29</v>
      </c>
      <c r="C802">
        <v>1.18</v>
      </c>
      <c r="D802">
        <v>1.19</v>
      </c>
      <c r="E802">
        <v>1.3</v>
      </c>
      <c r="F802">
        <v>1.7</v>
      </c>
      <c r="G802">
        <v>2.15</v>
      </c>
      <c r="H802">
        <v>3.02</v>
      </c>
      <c r="I802">
        <v>3.56</v>
      </c>
      <c r="J802">
        <v>4</v>
      </c>
      <c r="K802">
        <v>4.96</v>
      </c>
      <c r="L802" t="e">
        <v>#N/A</v>
      </c>
      <c r="M802">
        <v>1.56</v>
      </c>
      <c r="N802">
        <v>2.2000000000000002</v>
      </c>
      <c r="O802" t="e">
        <v>#N/A</v>
      </c>
      <c r="P802" t="e">
        <v>#N/A</v>
      </c>
      <c r="Q802">
        <v>1.34</v>
      </c>
      <c r="R802">
        <v>1.34063</v>
      </c>
      <c r="S802">
        <v>1.35</v>
      </c>
      <c r="T802">
        <v>1.35</v>
      </c>
      <c r="U802">
        <v>1.4750000000000001</v>
      </c>
      <c r="V802" t="e">
        <v>#N/A</v>
      </c>
      <c r="W802" t="e">
        <v>#N/A</v>
      </c>
      <c r="X802">
        <v>33.78</v>
      </c>
    </row>
    <row r="803" spans="1:24" x14ac:dyDescent="0.55000000000000004">
      <c r="A803" s="5">
        <v>37652</v>
      </c>
      <c r="B803">
        <v>1.33</v>
      </c>
      <c r="C803">
        <v>1.18</v>
      </c>
      <c r="D803">
        <v>1.19</v>
      </c>
      <c r="E803">
        <v>1.31</v>
      </c>
      <c r="F803">
        <v>1.72</v>
      </c>
      <c r="G803">
        <v>2.16</v>
      </c>
      <c r="H803">
        <v>3.02</v>
      </c>
      <c r="I803">
        <v>3.55</v>
      </c>
      <c r="J803">
        <v>4</v>
      </c>
      <c r="K803">
        <v>4.93</v>
      </c>
      <c r="L803" t="e">
        <v>#N/A</v>
      </c>
      <c r="M803">
        <v>1.53</v>
      </c>
      <c r="N803">
        <v>2.19</v>
      </c>
      <c r="O803" t="e">
        <v>#N/A</v>
      </c>
      <c r="P803" t="e">
        <v>#N/A</v>
      </c>
      <c r="Q803">
        <v>1.34</v>
      </c>
      <c r="R803">
        <v>1.34</v>
      </c>
      <c r="S803">
        <v>1.35</v>
      </c>
      <c r="T803">
        <v>1.3487499999999999</v>
      </c>
      <c r="U803">
        <v>1.45</v>
      </c>
      <c r="V803" t="e">
        <v>#N/A</v>
      </c>
      <c r="W803" t="e">
        <v>#N/A</v>
      </c>
      <c r="X803">
        <v>33.51</v>
      </c>
    </row>
    <row r="804" spans="1:24" x14ac:dyDescent="0.55000000000000004">
      <c r="A804" s="5">
        <v>37655</v>
      </c>
      <c r="B804">
        <v>1.3</v>
      </c>
      <c r="C804">
        <v>1.18</v>
      </c>
      <c r="D804">
        <v>1.21</v>
      </c>
      <c r="E804">
        <v>1.34</v>
      </c>
      <c r="F804">
        <v>1.72</v>
      </c>
      <c r="G804">
        <v>2.17</v>
      </c>
      <c r="H804">
        <v>3.05</v>
      </c>
      <c r="I804">
        <v>3.58</v>
      </c>
      <c r="J804">
        <v>4.01</v>
      </c>
      <c r="K804">
        <v>4.93</v>
      </c>
      <c r="L804" t="e">
        <v>#N/A</v>
      </c>
      <c r="M804">
        <v>1.53</v>
      </c>
      <c r="N804">
        <v>2.2000000000000002</v>
      </c>
      <c r="O804" t="e">
        <v>#N/A</v>
      </c>
      <c r="P804" t="e">
        <v>#N/A</v>
      </c>
      <c r="Q804">
        <v>1.34</v>
      </c>
      <c r="R804">
        <v>1.34</v>
      </c>
      <c r="S804">
        <v>1.35</v>
      </c>
      <c r="T804">
        <v>1.35</v>
      </c>
      <c r="U804">
        <v>1.46</v>
      </c>
      <c r="V804" t="e">
        <v>#N/A</v>
      </c>
      <c r="W804" t="e">
        <v>#N/A</v>
      </c>
      <c r="X804">
        <v>32.840000000000003</v>
      </c>
    </row>
    <row r="805" spans="1:24" x14ac:dyDescent="0.55000000000000004">
      <c r="A805" s="5">
        <v>37656</v>
      </c>
      <c r="B805">
        <v>1.21</v>
      </c>
      <c r="C805">
        <v>1.1599999999999999</v>
      </c>
      <c r="D805">
        <v>1.19</v>
      </c>
      <c r="E805">
        <v>1.33</v>
      </c>
      <c r="F805">
        <v>1.68</v>
      </c>
      <c r="G805">
        <v>2.12</v>
      </c>
      <c r="H805">
        <v>2.99</v>
      </c>
      <c r="I805">
        <v>3.53</v>
      </c>
      <c r="J805">
        <v>3.96</v>
      </c>
      <c r="K805">
        <v>4.8899999999999997</v>
      </c>
      <c r="L805" t="e">
        <v>#N/A</v>
      </c>
      <c r="M805">
        <v>1.45</v>
      </c>
      <c r="N805">
        <v>2.12</v>
      </c>
      <c r="O805" t="e">
        <v>#N/A</v>
      </c>
      <c r="P805" t="e">
        <v>#N/A</v>
      </c>
      <c r="Q805">
        <v>1.34</v>
      </c>
      <c r="R805">
        <v>1.34</v>
      </c>
      <c r="S805">
        <v>1.35</v>
      </c>
      <c r="T805">
        <v>1.35</v>
      </c>
      <c r="U805">
        <v>1.4512499999999999</v>
      </c>
      <c r="V805" t="e">
        <v>#N/A</v>
      </c>
      <c r="W805" t="e">
        <v>#N/A</v>
      </c>
      <c r="X805">
        <v>33.61</v>
      </c>
    </row>
    <row r="806" spans="1:24" x14ac:dyDescent="0.55000000000000004">
      <c r="A806" s="5">
        <v>37657</v>
      </c>
      <c r="B806">
        <v>1.21</v>
      </c>
      <c r="C806">
        <v>1.18</v>
      </c>
      <c r="D806">
        <v>1.2</v>
      </c>
      <c r="E806">
        <v>1.34</v>
      </c>
      <c r="F806">
        <v>1.73</v>
      </c>
      <c r="G806">
        <v>2.1800000000000002</v>
      </c>
      <c r="H806">
        <v>3.07</v>
      </c>
      <c r="I806">
        <v>3.6</v>
      </c>
      <c r="J806">
        <v>4.0199999999999996</v>
      </c>
      <c r="K806">
        <v>4.97</v>
      </c>
      <c r="L806" t="e">
        <v>#N/A</v>
      </c>
      <c r="M806">
        <v>1.46</v>
      </c>
      <c r="N806">
        <v>2.12</v>
      </c>
      <c r="O806" t="e">
        <v>#N/A</v>
      </c>
      <c r="P806" t="e">
        <v>#N/A</v>
      </c>
      <c r="Q806">
        <v>1.34</v>
      </c>
      <c r="R806">
        <v>1.34</v>
      </c>
      <c r="S806">
        <v>1.3487499999999999</v>
      </c>
      <c r="T806">
        <v>1.3487499999999999</v>
      </c>
      <c r="U806">
        <v>1.44</v>
      </c>
      <c r="V806" t="e">
        <v>#N/A</v>
      </c>
      <c r="W806" t="e">
        <v>#N/A</v>
      </c>
      <c r="X806">
        <v>33.909999999999997</v>
      </c>
    </row>
    <row r="807" spans="1:24" x14ac:dyDescent="0.55000000000000004">
      <c r="A807" s="5">
        <v>37658</v>
      </c>
      <c r="B807">
        <v>1.23</v>
      </c>
      <c r="C807">
        <v>1.17</v>
      </c>
      <c r="D807">
        <v>1.19</v>
      </c>
      <c r="E807">
        <v>1.32</v>
      </c>
      <c r="F807">
        <v>1.68</v>
      </c>
      <c r="G807">
        <v>2.13</v>
      </c>
      <c r="H807">
        <v>3.02</v>
      </c>
      <c r="I807">
        <v>3.55</v>
      </c>
      <c r="J807">
        <v>3.97</v>
      </c>
      <c r="K807">
        <v>4.91</v>
      </c>
      <c r="L807" t="e">
        <v>#N/A</v>
      </c>
      <c r="M807">
        <v>1.4</v>
      </c>
      <c r="N807">
        <v>2.09</v>
      </c>
      <c r="O807" t="e">
        <v>#N/A</v>
      </c>
      <c r="P807" t="e">
        <v>#N/A</v>
      </c>
      <c r="Q807">
        <v>1.34</v>
      </c>
      <c r="R807">
        <v>1.34</v>
      </c>
      <c r="S807">
        <v>1.35</v>
      </c>
      <c r="T807">
        <v>1.35</v>
      </c>
      <c r="U807">
        <v>1.44</v>
      </c>
      <c r="V807" t="e">
        <v>#N/A</v>
      </c>
      <c r="W807" t="e">
        <v>#N/A</v>
      </c>
      <c r="X807">
        <v>34.36</v>
      </c>
    </row>
    <row r="808" spans="1:24" x14ac:dyDescent="0.55000000000000004">
      <c r="A808" s="5">
        <v>37659</v>
      </c>
      <c r="B808">
        <v>1.21</v>
      </c>
      <c r="C808">
        <v>1.17</v>
      </c>
      <c r="D808">
        <v>1.18</v>
      </c>
      <c r="E808">
        <v>1.28</v>
      </c>
      <c r="F808">
        <v>1.63</v>
      </c>
      <c r="G808">
        <v>2.08</v>
      </c>
      <c r="H808">
        <v>2.97</v>
      </c>
      <c r="I808">
        <v>3.51</v>
      </c>
      <c r="J808">
        <v>3.96</v>
      </c>
      <c r="K808">
        <v>4.88</v>
      </c>
      <c r="L808" t="e">
        <v>#N/A</v>
      </c>
      <c r="M808">
        <v>1.37</v>
      </c>
      <c r="N808">
        <v>2.0699999999999998</v>
      </c>
      <c r="O808" t="e">
        <v>#N/A</v>
      </c>
      <c r="P808" t="e">
        <v>#N/A</v>
      </c>
      <c r="Q808">
        <v>1.34</v>
      </c>
      <c r="R808">
        <v>1.34</v>
      </c>
      <c r="S808">
        <v>1.35</v>
      </c>
      <c r="T808">
        <v>1.35</v>
      </c>
      <c r="U808">
        <v>1.4375</v>
      </c>
      <c r="V808" t="e">
        <v>#N/A</v>
      </c>
      <c r="W808" t="e">
        <v>#N/A</v>
      </c>
      <c r="X808">
        <v>35.049999999999997</v>
      </c>
    </row>
    <row r="809" spans="1:24" x14ac:dyDescent="0.55000000000000004">
      <c r="A809" s="5">
        <v>37662</v>
      </c>
      <c r="B809">
        <v>1.25</v>
      </c>
      <c r="C809">
        <v>1.17</v>
      </c>
      <c r="D809">
        <v>1.2</v>
      </c>
      <c r="E809">
        <v>1.33</v>
      </c>
      <c r="F809">
        <v>1.68</v>
      </c>
      <c r="G809">
        <v>2.13</v>
      </c>
      <c r="H809">
        <v>3.03</v>
      </c>
      <c r="I809">
        <v>3.57</v>
      </c>
      <c r="J809">
        <v>3.99</v>
      </c>
      <c r="K809">
        <v>4.9400000000000004</v>
      </c>
      <c r="L809" t="e">
        <v>#N/A</v>
      </c>
      <c r="M809">
        <v>1.37</v>
      </c>
      <c r="N809">
        <v>2.06</v>
      </c>
      <c r="O809" t="e">
        <v>#N/A</v>
      </c>
      <c r="P809" t="e">
        <v>#N/A</v>
      </c>
      <c r="Q809">
        <v>1.34</v>
      </c>
      <c r="R809">
        <v>1.34</v>
      </c>
      <c r="S809">
        <v>1.34938</v>
      </c>
      <c r="T809">
        <v>1.35</v>
      </c>
      <c r="U809">
        <v>1.42</v>
      </c>
      <c r="V809" t="e">
        <v>#N/A</v>
      </c>
      <c r="W809" t="e">
        <v>#N/A</v>
      </c>
      <c r="X809">
        <v>34.46</v>
      </c>
    </row>
    <row r="810" spans="1:24" x14ac:dyDescent="0.55000000000000004">
      <c r="A810" s="5">
        <v>37663</v>
      </c>
      <c r="B810">
        <v>1.22</v>
      </c>
      <c r="C810">
        <v>1.18</v>
      </c>
      <c r="D810">
        <v>1.19</v>
      </c>
      <c r="E810">
        <v>1.3</v>
      </c>
      <c r="F810">
        <v>1.65</v>
      </c>
      <c r="G810">
        <v>2.1</v>
      </c>
      <c r="H810">
        <v>3</v>
      </c>
      <c r="I810">
        <v>3.55</v>
      </c>
      <c r="J810">
        <v>3.98</v>
      </c>
      <c r="K810">
        <v>4.93</v>
      </c>
      <c r="L810" t="e">
        <v>#N/A</v>
      </c>
      <c r="M810">
        <v>1.38</v>
      </c>
      <c r="N810">
        <v>2.0499999999999998</v>
      </c>
      <c r="O810" t="e">
        <v>#N/A</v>
      </c>
      <c r="P810" t="e">
        <v>#N/A</v>
      </c>
      <c r="Q810">
        <v>1.34</v>
      </c>
      <c r="R810">
        <v>1.34</v>
      </c>
      <c r="S810">
        <v>1.35</v>
      </c>
      <c r="T810">
        <v>1.35</v>
      </c>
      <c r="U810">
        <v>1.43</v>
      </c>
      <c r="V810" t="e">
        <v>#N/A</v>
      </c>
      <c r="W810" t="e">
        <v>#N/A</v>
      </c>
      <c r="X810">
        <v>35.43</v>
      </c>
    </row>
    <row r="811" spans="1:24" x14ac:dyDescent="0.55000000000000004">
      <c r="A811" s="5">
        <v>37664</v>
      </c>
      <c r="B811">
        <v>1.23</v>
      </c>
      <c r="C811">
        <v>1.18</v>
      </c>
      <c r="D811">
        <v>1.19</v>
      </c>
      <c r="E811">
        <v>1.29</v>
      </c>
      <c r="F811">
        <v>1.62</v>
      </c>
      <c r="G811">
        <v>2.0499999999999998</v>
      </c>
      <c r="H811">
        <v>2.92</v>
      </c>
      <c r="I811">
        <v>3.48</v>
      </c>
      <c r="J811">
        <v>3.93</v>
      </c>
      <c r="K811">
        <v>4.9000000000000004</v>
      </c>
      <c r="L811" t="e">
        <v>#N/A</v>
      </c>
      <c r="M811">
        <v>1.32</v>
      </c>
      <c r="N811">
        <v>2.04</v>
      </c>
      <c r="O811" t="e">
        <v>#N/A</v>
      </c>
      <c r="P811" t="e">
        <v>#N/A</v>
      </c>
      <c r="Q811">
        <v>1.34</v>
      </c>
      <c r="R811">
        <v>1.34</v>
      </c>
      <c r="S811">
        <v>1.34</v>
      </c>
      <c r="T811">
        <v>1.34</v>
      </c>
      <c r="U811">
        <v>1.4</v>
      </c>
      <c r="V811" t="e">
        <v>#N/A</v>
      </c>
      <c r="W811" t="e">
        <v>#N/A</v>
      </c>
      <c r="X811">
        <v>35.83</v>
      </c>
    </row>
    <row r="812" spans="1:24" x14ac:dyDescent="0.55000000000000004">
      <c r="A812" s="5">
        <v>37665</v>
      </c>
      <c r="B812">
        <v>1.28</v>
      </c>
      <c r="C812">
        <v>1.17</v>
      </c>
      <c r="D812">
        <v>1.18</v>
      </c>
      <c r="E812">
        <v>1.27</v>
      </c>
      <c r="F812">
        <v>1.57</v>
      </c>
      <c r="G812">
        <v>1.99</v>
      </c>
      <c r="H812">
        <v>2.85</v>
      </c>
      <c r="I812">
        <v>3.42</v>
      </c>
      <c r="J812">
        <v>3.89</v>
      </c>
      <c r="K812">
        <v>4.8600000000000003</v>
      </c>
      <c r="L812" t="e">
        <v>#N/A</v>
      </c>
      <c r="M812">
        <v>1.29</v>
      </c>
      <c r="N812">
        <v>2.0099999999999998</v>
      </c>
      <c r="O812" t="e">
        <v>#N/A</v>
      </c>
      <c r="P812" t="e">
        <v>#N/A</v>
      </c>
      <c r="Q812">
        <v>1.34</v>
      </c>
      <c r="R812">
        <v>1.34</v>
      </c>
      <c r="S812">
        <v>1.34</v>
      </c>
      <c r="T812">
        <v>1.34</v>
      </c>
      <c r="U812">
        <v>1.39</v>
      </c>
      <c r="V812" t="e">
        <v>#N/A</v>
      </c>
      <c r="W812" t="e">
        <v>#N/A</v>
      </c>
      <c r="X812">
        <v>36.630000000000003</v>
      </c>
    </row>
    <row r="813" spans="1:24" x14ac:dyDescent="0.55000000000000004">
      <c r="A813" s="5">
        <v>37666</v>
      </c>
      <c r="B813">
        <v>1.3</v>
      </c>
      <c r="C813">
        <v>1.18</v>
      </c>
      <c r="D813">
        <v>1.19</v>
      </c>
      <c r="E813">
        <v>1.3</v>
      </c>
      <c r="F813">
        <v>1.62</v>
      </c>
      <c r="G813">
        <v>2.0499999999999998</v>
      </c>
      <c r="H813">
        <v>2.91</v>
      </c>
      <c r="I813">
        <v>3.48</v>
      </c>
      <c r="J813">
        <v>3.95</v>
      </c>
      <c r="K813">
        <v>4.9400000000000004</v>
      </c>
      <c r="L813" t="e">
        <v>#N/A</v>
      </c>
      <c r="M813">
        <v>1.29</v>
      </c>
      <c r="N813">
        <v>2.0299999999999998</v>
      </c>
      <c r="O813" t="e">
        <v>#N/A</v>
      </c>
      <c r="P813" t="e">
        <v>#N/A</v>
      </c>
      <c r="Q813">
        <v>1.3387500000000001</v>
      </c>
      <c r="R813">
        <v>1.34</v>
      </c>
      <c r="S813">
        <v>1.34</v>
      </c>
      <c r="T813">
        <v>1.34</v>
      </c>
      <c r="U813">
        <v>1.39</v>
      </c>
      <c r="V813" t="e">
        <v>#N/A</v>
      </c>
      <c r="W813" t="e">
        <v>#N/A</v>
      </c>
      <c r="X813">
        <v>36.61</v>
      </c>
    </row>
    <row r="814" spans="1:24" x14ac:dyDescent="0.55000000000000004">
      <c r="A814" s="5">
        <v>37669</v>
      </c>
      <c r="B814" t="e">
        <v>#N/A</v>
      </c>
      <c r="C814" t="e">
        <v>#N/A</v>
      </c>
      <c r="D814" t="e">
        <v>#N/A</v>
      </c>
      <c r="E814" t="e">
        <v>#N/A</v>
      </c>
      <c r="F814" t="e">
        <v>#N/A</v>
      </c>
      <c r="G814" t="e">
        <v>#N/A</v>
      </c>
      <c r="H814" t="e">
        <v>#N/A</v>
      </c>
      <c r="I814" t="e">
        <v>#N/A</v>
      </c>
      <c r="J814" t="e">
        <v>#N/A</v>
      </c>
      <c r="K814" t="e">
        <v>#N/A</v>
      </c>
      <c r="L814" t="e">
        <v>#N/A</v>
      </c>
      <c r="M814" t="e">
        <v>#N/A</v>
      </c>
      <c r="N814" t="e">
        <v>#N/A</v>
      </c>
      <c r="O814" t="e">
        <v>#N/A</v>
      </c>
      <c r="P814" t="e">
        <v>#N/A</v>
      </c>
      <c r="Q814">
        <v>1.34</v>
      </c>
      <c r="R814">
        <v>1.34</v>
      </c>
      <c r="S814">
        <v>1.34</v>
      </c>
      <c r="T814">
        <v>1.34</v>
      </c>
      <c r="U814">
        <v>1.4212499999999999</v>
      </c>
      <c r="V814" t="e">
        <v>#N/A</v>
      </c>
      <c r="W814" t="e">
        <v>#N/A</v>
      </c>
      <c r="X814" t="e">
        <v>#N/A</v>
      </c>
    </row>
    <row r="815" spans="1:24" x14ac:dyDescent="0.55000000000000004">
      <c r="A815" s="5">
        <v>37670</v>
      </c>
      <c r="B815">
        <v>1.35</v>
      </c>
      <c r="C815">
        <v>1.19</v>
      </c>
      <c r="D815">
        <v>1.2</v>
      </c>
      <c r="E815">
        <v>1.31</v>
      </c>
      <c r="F815">
        <v>1.66</v>
      </c>
      <c r="G815">
        <v>2.08</v>
      </c>
      <c r="H815">
        <v>2.92</v>
      </c>
      <c r="I815">
        <v>3.48</v>
      </c>
      <c r="J815">
        <v>3.94</v>
      </c>
      <c r="K815">
        <v>4.92</v>
      </c>
      <c r="L815" t="e">
        <v>#N/A</v>
      </c>
      <c r="M815">
        <v>1.29</v>
      </c>
      <c r="N815">
        <v>2.0499999999999998</v>
      </c>
      <c r="O815" t="e">
        <v>#N/A</v>
      </c>
      <c r="P815" t="e">
        <v>#N/A</v>
      </c>
      <c r="Q815">
        <v>1.34</v>
      </c>
      <c r="R815">
        <v>1.34</v>
      </c>
      <c r="S815">
        <v>1.34</v>
      </c>
      <c r="T815">
        <v>1.34</v>
      </c>
      <c r="U815">
        <v>1.41</v>
      </c>
      <c r="V815" t="e">
        <v>#N/A</v>
      </c>
      <c r="W815" t="e">
        <v>#N/A</v>
      </c>
      <c r="X815">
        <v>36.880000000000003</v>
      </c>
    </row>
    <row r="816" spans="1:24" x14ac:dyDescent="0.55000000000000004">
      <c r="A816" s="5">
        <v>37671</v>
      </c>
      <c r="B816">
        <v>1.24</v>
      </c>
      <c r="C816">
        <v>1.18</v>
      </c>
      <c r="D816">
        <v>1.19</v>
      </c>
      <c r="E816">
        <v>1.29</v>
      </c>
      <c r="F816">
        <v>1.61</v>
      </c>
      <c r="G816">
        <v>2.0299999999999998</v>
      </c>
      <c r="H816">
        <v>2.87</v>
      </c>
      <c r="I816">
        <v>3.41</v>
      </c>
      <c r="J816">
        <v>3.88</v>
      </c>
      <c r="K816">
        <v>4.8600000000000003</v>
      </c>
      <c r="L816" t="e">
        <v>#N/A</v>
      </c>
      <c r="M816">
        <v>1.25</v>
      </c>
      <c r="N816">
        <v>1.99</v>
      </c>
      <c r="O816" t="e">
        <v>#N/A</v>
      </c>
      <c r="P816" t="e">
        <v>#N/A</v>
      </c>
      <c r="Q816">
        <v>1.34</v>
      </c>
      <c r="R816">
        <v>1.34</v>
      </c>
      <c r="S816">
        <v>1.34</v>
      </c>
      <c r="T816">
        <v>1.34</v>
      </c>
      <c r="U816">
        <v>1.4175</v>
      </c>
      <c r="V816" t="e">
        <v>#N/A</v>
      </c>
      <c r="W816" t="e">
        <v>#N/A</v>
      </c>
      <c r="X816">
        <v>37.020000000000003</v>
      </c>
    </row>
    <row r="817" spans="1:24" x14ac:dyDescent="0.55000000000000004">
      <c r="A817" s="5">
        <v>37672</v>
      </c>
      <c r="B817">
        <v>1.25</v>
      </c>
      <c r="C817">
        <v>1.19</v>
      </c>
      <c r="D817">
        <v>1.2</v>
      </c>
      <c r="E817">
        <v>1.29</v>
      </c>
      <c r="F817">
        <v>1.59</v>
      </c>
      <c r="G817">
        <v>2</v>
      </c>
      <c r="H817">
        <v>2.82</v>
      </c>
      <c r="I817">
        <v>3.38</v>
      </c>
      <c r="J817">
        <v>3.85</v>
      </c>
      <c r="K817">
        <v>4.84</v>
      </c>
      <c r="L817" t="e">
        <v>#N/A</v>
      </c>
      <c r="M817">
        <v>1.1299999999999999</v>
      </c>
      <c r="N817">
        <v>1.91</v>
      </c>
      <c r="O817" t="e">
        <v>#N/A</v>
      </c>
      <c r="P817" t="e">
        <v>#N/A</v>
      </c>
      <c r="Q817">
        <v>1.3374999999999999</v>
      </c>
      <c r="R817">
        <v>1.34</v>
      </c>
      <c r="S817">
        <v>1.34</v>
      </c>
      <c r="T817">
        <v>1.34</v>
      </c>
      <c r="U817">
        <v>1.4</v>
      </c>
      <c r="V817" t="e">
        <v>#N/A</v>
      </c>
      <c r="W817" t="e">
        <v>#N/A</v>
      </c>
      <c r="X817">
        <v>36.450000000000003</v>
      </c>
    </row>
    <row r="818" spans="1:24" x14ac:dyDescent="0.55000000000000004">
      <c r="A818" s="5">
        <v>37673</v>
      </c>
      <c r="B818">
        <v>1.21</v>
      </c>
      <c r="C818">
        <v>1.19</v>
      </c>
      <c r="D818">
        <v>1.2</v>
      </c>
      <c r="E818">
        <v>1.31</v>
      </c>
      <c r="F818">
        <v>1.63</v>
      </c>
      <c r="G818">
        <v>2.04</v>
      </c>
      <c r="H818">
        <v>2.86</v>
      </c>
      <c r="I818">
        <v>3.42</v>
      </c>
      <c r="J818">
        <v>3.9</v>
      </c>
      <c r="K818">
        <v>4.88</v>
      </c>
      <c r="L818" t="e">
        <v>#N/A</v>
      </c>
      <c r="M818">
        <v>1.1299999999999999</v>
      </c>
      <c r="N818">
        <v>1.93</v>
      </c>
      <c r="O818" t="e">
        <v>#N/A</v>
      </c>
      <c r="P818" t="e">
        <v>#N/A</v>
      </c>
      <c r="Q818">
        <v>1.3362499999999999</v>
      </c>
      <c r="R818">
        <v>1.34</v>
      </c>
      <c r="S818">
        <v>1.34</v>
      </c>
      <c r="T818">
        <v>1.34</v>
      </c>
      <c r="U818">
        <v>1.4</v>
      </c>
      <c r="V818" t="e">
        <v>#N/A</v>
      </c>
      <c r="W818" t="e">
        <v>#N/A</v>
      </c>
      <c r="X818">
        <v>36.76</v>
      </c>
    </row>
    <row r="819" spans="1:24" x14ac:dyDescent="0.55000000000000004">
      <c r="A819" s="5">
        <v>37676</v>
      </c>
      <c r="B819">
        <v>1.25</v>
      </c>
      <c r="C819">
        <v>1.21</v>
      </c>
      <c r="D819">
        <v>1.21</v>
      </c>
      <c r="E819">
        <v>1.28</v>
      </c>
      <c r="F819">
        <v>1.6</v>
      </c>
      <c r="G819">
        <v>2</v>
      </c>
      <c r="H819">
        <v>2.82</v>
      </c>
      <c r="I819">
        <v>3.38</v>
      </c>
      <c r="J819">
        <v>3.86</v>
      </c>
      <c r="K819">
        <v>4.8499999999999996</v>
      </c>
      <c r="L819" t="e">
        <v>#N/A</v>
      </c>
      <c r="M819">
        <v>1.04</v>
      </c>
      <c r="N819">
        <v>1.87</v>
      </c>
      <c r="O819" t="e">
        <v>#N/A</v>
      </c>
      <c r="P819" t="e">
        <v>#N/A</v>
      </c>
      <c r="Q819">
        <v>1.3362499999999999</v>
      </c>
      <c r="R819">
        <v>1.34</v>
      </c>
      <c r="S819">
        <v>1.34</v>
      </c>
      <c r="T819">
        <v>1.34</v>
      </c>
      <c r="U819">
        <v>1.3975</v>
      </c>
      <c r="V819" t="e">
        <v>#N/A</v>
      </c>
      <c r="W819" t="e">
        <v>#N/A</v>
      </c>
      <c r="X819">
        <v>37.29</v>
      </c>
    </row>
    <row r="820" spans="1:24" x14ac:dyDescent="0.55000000000000004">
      <c r="A820" s="5">
        <v>37677</v>
      </c>
      <c r="B820">
        <v>1.28</v>
      </c>
      <c r="C820">
        <v>1.2</v>
      </c>
      <c r="D820">
        <v>1.2</v>
      </c>
      <c r="E820">
        <v>1.27</v>
      </c>
      <c r="F820">
        <v>1.58</v>
      </c>
      <c r="G820">
        <v>1.98</v>
      </c>
      <c r="H820">
        <v>2.77</v>
      </c>
      <c r="I820">
        <v>3.34</v>
      </c>
      <c r="J820">
        <v>3.81</v>
      </c>
      <c r="K820">
        <v>4.8099999999999996</v>
      </c>
      <c r="L820" t="e">
        <v>#N/A</v>
      </c>
      <c r="M820">
        <v>1</v>
      </c>
      <c r="N820">
        <v>1.84</v>
      </c>
      <c r="O820" t="e">
        <v>#N/A</v>
      </c>
      <c r="P820" t="e">
        <v>#N/A</v>
      </c>
      <c r="Q820">
        <v>1.3374999999999999</v>
      </c>
      <c r="R820">
        <v>1.34</v>
      </c>
      <c r="S820">
        <v>1.34</v>
      </c>
      <c r="T820">
        <v>1.34</v>
      </c>
      <c r="U820">
        <v>1.38375</v>
      </c>
      <c r="V820" t="e">
        <v>#N/A</v>
      </c>
      <c r="W820" t="e">
        <v>#N/A</v>
      </c>
      <c r="X820">
        <v>36.06</v>
      </c>
    </row>
    <row r="821" spans="1:24" x14ac:dyDescent="0.55000000000000004">
      <c r="A821" s="5">
        <v>37678</v>
      </c>
      <c r="B821">
        <v>1.28</v>
      </c>
      <c r="C821">
        <v>1.21</v>
      </c>
      <c r="D821">
        <v>1.2</v>
      </c>
      <c r="E821">
        <v>1.27</v>
      </c>
      <c r="F821">
        <v>1.57</v>
      </c>
      <c r="G821">
        <v>1.96</v>
      </c>
      <c r="H821">
        <v>2.75</v>
      </c>
      <c r="I821">
        <v>3.3</v>
      </c>
      <c r="J821">
        <v>3.78</v>
      </c>
      <c r="K821">
        <v>4.7699999999999996</v>
      </c>
      <c r="L821" t="e">
        <v>#N/A</v>
      </c>
      <c r="M821">
        <v>1.01</v>
      </c>
      <c r="N821">
        <v>1.84</v>
      </c>
      <c r="O821" t="e">
        <v>#N/A</v>
      </c>
      <c r="P821" t="e">
        <v>#N/A</v>
      </c>
      <c r="Q821">
        <v>1.3374999999999999</v>
      </c>
      <c r="R821">
        <v>1.34</v>
      </c>
      <c r="S821">
        <v>1.34</v>
      </c>
      <c r="T821">
        <v>1.34</v>
      </c>
      <c r="U821">
        <v>1.3875</v>
      </c>
      <c r="V821" t="e">
        <v>#N/A</v>
      </c>
      <c r="W821" t="e">
        <v>#N/A</v>
      </c>
      <c r="X821">
        <v>37.96</v>
      </c>
    </row>
    <row r="822" spans="1:24" x14ac:dyDescent="0.55000000000000004">
      <c r="A822" s="5">
        <v>37679</v>
      </c>
      <c r="B822">
        <v>1.31</v>
      </c>
      <c r="C822">
        <v>1.21</v>
      </c>
      <c r="D822">
        <v>1.2</v>
      </c>
      <c r="E822">
        <v>1.27</v>
      </c>
      <c r="F822">
        <v>1.58</v>
      </c>
      <c r="G822">
        <v>1.96</v>
      </c>
      <c r="H822">
        <v>2.75</v>
      </c>
      <c r="I822">
        <v>3.29</v>
      </c>
      <c r="J822">
        <v>3.76</v>
      </c>
      <c r="K822">
        <v>4.75</v>
      </c>
      <c r="L822" t="e">
        <v>#N/A</v>
      </c>
      <c r="M822">
        <v>0.98</v>
      </c>
      <c r="N822">
        <v>1.82</v>
      </c>
      <c r="O822" t="e">
        <v>#N/A</v>
      </c>
      <c r="P822" t="e">
        <v>#N/A</v>
      </c>
      <c r="Q822">
        <v>1.3374999999999999</v>
      </c>
      <c r="R822">
        <v>1.3387500000000001</v>
      </c>
      <c r="S822">
        <v>1.3387500000000001</v>
      </c>
      <c r="T822">
        <v>1.3387500000000001</v>
      </c>
      <c r="U822">
        <v>1.36625</v>
      </c>
      <c r="V822" t="e">
        <v>#N/A</v>
      </c>
      <c r="W822" t="e">
        <v>#N/A</v>
      </c>
      <c r="X822">
        <v>36.83</v>
      </c>
    </row>
    <row r="823" spans="1:24" x14ac:dyDescent="0.55000000000000004">
      <c r="A823" s="5">
        <v>37680</v>
      </c>
      <c r="B823">
        <v>1.33</v>
      </c>
      <c r="C823">
        <v>1.2</v>
      </c>
      <c r="D823">
        <v>1.19</v>
      </c>
      <c r="E823">
        <v>1.24</v>
      </c>
      <c r="F823">
        <v>1.53</v>
      </c>
      <c r="G823">
        <v>1.91</v>
      </c>
      <c r="H823">
        <v>2.69</v>
      </c>
      <c r="I823">
        <v>3.24</v>
      </c>
      <c r="J823">
        <v>3.71</v>
      </c>
      <c r="K823">
        <v>4.7</v>
      </c>
      <c r="L823" t="e">
        <v>#N/A</v>
      </c>
      <c r="M823">
        <v>0.94</v>
      </c>
      <c r="N823">
        <v>1.77</v>
      </c>
      <c r="O823" t="e">
        <v>#N/A</v>
      </c>
      <c r="P823" t="e">
        <v>#N/A</v>
      </c>
      <c r="Q823">
        <v>1.3374999999999999</v>
      </c>
      <c r="R823">
        <v>1.34</v>
      </c>
      <c r="S823">
        <v>1.34</v>
      </c>
      <c r="T823">
        <v>1.34</v>
      </c>
      <c r="U823">
        <v>1.3812500000000001</v>
      </c>
      <c r="V823" t="e">
        <v>#N/A</v>
      </c>
      <c r="W823" t="e">
        <v>#N/A</v>
      </c>
      <c r="X823">
        <v>36.76</v>
      </c>
    </row>
    <row r="824" spans="1:24" x14ac:dyDescent="0.55000000000000004">
      <c r="A824" s="5">
        <v>37683</v>
      </c>
      <c r="B824">
        <v>1.33</v>
      </c>
      <c r="C824">
        <v>1.2</v>
      </c>
      <c r="D824">
        <v>1.21</v>
      </c>
      <c r="E824">
        <v>1.26</v>
      </c>
      <c r="F824">
        <v>1.52</v>
      </c>
      <c r="G824">
        <v>1.89</v>
      </c>
      <c r="H824">
        <v>2.66</v>
      </c>
      <c r="I824">
        <v>3.21</v>
      </c>
      <c r="J824">
        <v>3.68</v>
      </c>
      <c r="K824">
        <v>4.6900000000000004</v>
      </c>
      <c r="L824" t="e">
        <v>#N/A</v>
      </c>
      <c r="M824">
        <v>0.93</v>
      </c>
      <c r="N824">
        <v>1.77</v>
      </c>
      <c r="O824" t="e">
        <v>#N/A</v>
      </c>
      <c r="P824" t="e">
        <v>#N/A</v>
      </c>
      <c r="Q824">
        <v>1.3374999999999999</v>
      </c>
      <c r="R824">
        <v>1.3387500000000001</v>
      </c>
      <c r="S824">
        <v>1.3387500000000001</v>
      </c>
      <c r="T824">
        <v>1.33938</v>
      </c>
      <c r="U824">
        <v>1.38</v>
      </c>
      <c r="V824" t="e">
        <v>#N/A</v>
      </c>
      <c r="W824" t="e">
        <v>#N/A</v>
      </c>
      <c r="X824">
        <v>36.1</v>
      </c>
    </row>
    <row r="825" spans="1:24" x14ac:dyDescent="0.55000000000000004">
      <c r="A825" s="5">
        <v>37684</v>
      </c>
      <c r="B825">
        <v>1.2</v>
      </c>
      <c r="C825">
        <v>1.19</v>
      </c>
      <c r="D825">
        <v>1.2</v>
      </c>
      <c r="E825">
        <v>1.24</v>
      </c>
      <c r="F825">
        <v>1.49</v>
      </c>
      <c r="G825">
        <v>1.85</v>
      </c>
      <c r="H825">
        <v>2.62</v>
      </c>
      <c r="I825">
        <v>3.17</v>
      </c>
      <c r="J825">
        <v>3.65</v>
      </c>
      <c r="K825">
        <v>4.68</v>
      </c>
      <c r="L825" t="e">
        <v>#N/A</v>
      </c>
      <c r="M825">
        <v>0.9</v>
      </c>
      <c r="N825">
        <v>1.77</v>
      </c>
      <c r="O825" t="e">
        <v>#N/A</v>
      </c>
      <c r="P825" t="e">
        <v>#N/A</v>
      </c>
      <c r="Q825">
        <v>1.33188</v>
      </c>
      <c r="R825">
        <v>1.33063</v>
      </c>
      <c r="S825">
        <v>1.33063</v>
      </c>
      <c r="T825">
        <v>1.33</v>
      </c>
      <c r="U825">
        <v>1.35625</v>
      </c>
      <c r="V825" t="e">
        <v>#N/A</v>
      </c>
      <c r="W825" t="e">
        <v>#N/A</v>
      </c>
      <c r="X825">
        <v>36.950000000000003</v>
      </c>
    </row>
    <row r="826" spans="1:24" x14ac:dyDescent="0.55000000000000004">
      <c r="A826" s="5">
        <v>37685</v>
      </c>
      <c r="B826">
        <v>1.22</v>
      </c>
      <c r="C826">
        <v>1.18</v>
      </c>
      <c r="D826">
        <v>1.18</v>
      </c>
      <c r="E826">
        <v>1.22</v>
      </c>
      <c r="F826">
        <v>1.46</v>
      </c>
      <c r="G826">
        <v>1.82</v>
      </c>
      <c r="H826">
        <v>2.58</v>
      </c>
      <c r="I826">
        <v>3.14</v>
      </c>
      <c r="J826">
        <v>3.63</v>
      </c>
      <c r="K826">
        <v>4.67</v>
      </c>
      <c r="L826" t="e">
        <v>#N/A</v>
      </c>
      <c r="M826">
        <v>0.9</v>
      </c>
      <c r="N826">
        <v>1.75</v>
      </c>
      <c r="O826" t="e">
        <v>#N/A</v>
      </c>
      <c r="P826" t="e">
        <v>#N/A</v>
      </c>
      <c r="Q826">
        <v>1.3287500000000001</v>
      </c>
      <c r="R826">
        <v>1.3225</v>
      </c>
      <c r="S826">
        <v>1.3225</v>
      </c>
      <c r="T826">
        <v>1.32125</v>
      </c>
      <c r="U826">
        <v>1.33</v>
      </c>
      <c r="V826" t="e">
        <v>#N/A</v>
      </c>
      <c r="W826" t="e">
        <v>#N/A</v>
      </c>
      <c r="X826">
        <v>36.86</v>
      </c>
    </row>
    <row r="827" spans="1:24" x14ac:dyDescent="0.55000000000000004">
      <c r="A827" s="5">
        <v>37686</v>
      </c>
      <c r="B827">
        <v>1.23</v>
      </c>
      <c r="C827">
        <v>1.18</v>
      </c>
      <c r="D827">
        <v>1.18</v>
      </c>
      <c r="E827">
        <v>1.22</v>
      </c>
      <c r="F827">
        <v>1.47</v>
      </c>
      <c r="G827">
        <v>1.85</v>
      </c>
      <c r="H827">
        <v>2.63</v>
      </c>
      <c r="I827">
        <v>3.18</v>
      </c>
      <c r="J827">
        <v>3.67</v>
      </c>
      <c r="K827">
        <v>4.7</v>
      </c>
      <c r="L827" t="e">
        <v>#N/A</v>
      </c>
      <c r="M827">
        <v>0.9</v>
      </c>
      <c r="N827">
        <v>1.74</v>
      </c>
      <c r="O827" t="e">
        <v>#N/A</v>
      </c>
      <c r="P827" t="e">
        <v>#N/A</v>
      </c>
      <c r="Q827">
        <v>1.325</v>
      </c>
      <c r="R827">
        <v>1.3187500000000001</v>
      </c>
      <c r="S827">
        <v>1.3174999999999999</v>
      </c>
      <c r="T827">
        <v>1.31375</v>
      </c>
      <c r="U827">
        <v>1.32</v>
      </c>
      <c r="V827" t="e">
        <v>#N/A</v>
      </c>
      <c r="W827" t="e">
        <v>#N/A</v>
      </c>
      <c r="X827">
        <v>37.21</v>
      </c>
    </row>
    <row r="828" spans="1:24" x14ac:dyDescent="0.55000000000000004">
      <c r="A828" s="5">
        <v>37687</v>
      </c>
      <c r="B828">
        <v>1.2</v>
      </c>
      <c r="C828">
        <v>1.1200000000000001</v>
      </c>
      <c r="D828">
        <v>1.1100000000000001</v>
      </c>
      <c r="E828">
        <v>1.1499999999999999</v>
      </c>
      <c r="F828">
        <v>1.39</v>
      </c>
      <c r="G828">
        <v>1.77</v>
      </c>
      <c r="H828">
        <v>2.56</v>
      </c>
      <c r="I828">
        <v>3.14</v>
      </c>
      <c r="J828">
        <v>3.63</v>
      </c>
      <c r="K828">
        <v>4.67</v>
      </c>
      <c r="L828" t="e">
        <v>#N/A</v>
      </c>
      <c r="M828">
        <v>0.82</v>
      </c>
      <c r="N828">
        <v>1.72</v>
      </c>
      <c r="O828" t="e">
        <v>#N/A</v>
      </c>
      <c r="P828" t="e">
        <v>#N/A</v>
      </c>
      <c r="Q828">
        <v>1.32063</v>
      </c>
      <c r="R828">
        <v>1.3171900000000001</v>
      </c>
      <c r="S828">
        <v>1.3146899999999999</v>
      </c>
      <c r="T828">
        <v>1.3118799999999999</v>
      </c>
      <c r="U828">
        <v>1.31969</v>
      </c>
      <c r="V828" t="e">
        <v>#N/A</v>
      </c>
      <c r="W828" t="e">
        <v>#N/A</v>
      </c>
      <c r="X828">
        <v>37.76</v>
      </c>
    </row>
    <row r="829" spans="1:24" x14ac:dyDescent="0.55000000000000004">
      <c r="A829" s="5">
        <v>37690</v>
      </c>
      <c r="B829">
        <v>1.23</v>
      </c>
      <c r="C829">
        <v>1.08</v>
      </c>
      <c r="D829">
        <v>1.06</v>
      </c>
      <c r="E829">
        <v>1.0900000000000001</v>
      </c>
      <c r="F829">
        <v>1.35</v>
      </c>
      <c r="G829">
        <v>1.73</v>
      </c>
      <c r="H829">
        <v>2.5099999999999998</v>
      </c>
      <c r="I829">
        <v>3.08</v>
      </c>
      <c r="J829">
        <v>3.59</v>
      </c>
      <c r="K829">
        <v>4.6399999999999997</v>
      </c>
      <c r="L829" t="e">
        <v>#N/A</v>
      </c>
      <c r="M829">
        <v>0.79</v>
      </c>
      <c r="N829">
        <v>1.69</v>
      </c>
      <c r="O829" t="e">
        <v>#N/A</v>
      </c>
      <c r="P829" t="e">
        <v>#N/A</v>
      </c>
      <c r="Q829">
        <v>1.29125</v>
      </c>
      <c r="R829">
        <v>1.2737499999999999</v>
      </c>
      <c r="S829">
        <v>1.2625</v>
      </c>
      <c r="T829">
        <v>1.2137500000000001</v>
      </c>
      <c r="U829">
        <v>1.2137500000000001</v>
      </c>
      <c r="V829" t="e">
        <v>#N/A</v>
      </c>
      <c r="W829" t="e">
        <v>#N/A</v>
      </c>
      <c r="X829">
        <v>37.18</v>
      </c>
    </row>
    <row r="830" spans="1:24" x14ac:dyDescent="0.55000000000000004">
      <c r="A830" s="5">
        <v>37691</v>
      </c>
      <c r="B830">
        <v>1.21</v>
      </c>
      <c r="C830">
        <v>1.1000000000000001</v>
      </c>
      <c r="D830">
        <v>1.07</v>
      </c>
      <c r="E830">
        <v>1.1200000000000001</v>
      </c>
      <c r="F830">
        <v>1.38</v>
      </c>
      <c r="G830">
        <v>1.76</v>
      </c>
      <c r="H830">
        <v>2.54</v>
      </c>
      <c r="I830">
        <v>3.11</v>
      </c>
      <c r="J830">
        <v>3.6</v>
      </c>
      <c r="K830">
        <v>4.6399999999999997</v>
      </c>
      <c r="L830" t="e">
        <v>#N/A</v>
      </c>
      <c r="M830">
        <v>0.78</v>
      </c>
      <c r="N830">
        <v>1.68</v>
      </c>
      <c r="O830" t="e">
        <v>#N/A</v>
      </c>
      <c r="P830" t="e">
        <v>#N/A</v>
      </c>
      <c r="Q830">
        <v>1.27</v>
      </c>
      <c r="R830">
        <v>1.25</v>
      </c>
      <c r="S830">
        <v>1.23125</v>
      </c>
      <c r="T830">
        <v>1.17</v>
      </c>
      <c r="U830">
        <v>1.19</v>
      </c>
      <c r="V830" t="e">
        <v>#N/A</v>
      </c>
      <c r="W830" t="e">
        <v>#N/A</v>
      </c>
      <c r="X830">
        <v>36.81</v>
      </c>
    </row>
    <row r="831" spans="1:24" x14ac:dyDescent="0.55000000000000004">
      <c r="A831" s="5">
        <v>37692</v>
      </c>
      <c r="B831">
        <v>1.23</v>
      </c>
      <c r="C831">
        <v>1.1000000000000001</v>
      </c>
      <c r="D831">
        <v>1.08</v>
      </c>
      <c r="E831">
        <v>1.1399999999999999</v>
      </c>
      <c r="F831">
        <v>1.45</v>
      </c>
      <c r="G831">
        <v>1.82</v>
      </c>
      <c r="H831">
        <v>2.57</v>
      </c>
      <c r="I831">
        <v>3.13</v>
      </c>
      <c r="J831">
        <v>3.6</v>
      </c>
      <c r="K831">
        <v>4.62</v>
      </c>
      <c r="L831" t="e">
        <v>#N/A</v>
      </c>
      <c r="M831">
        <v>0.78</v>
      </c>
      <c r="N831">
        <v>1.68</v>
      </c>
      <c r="O831" t="e">
        <v>#N/A</v>
      </c>
      <c r="P831" t="e">
        <v>#N/A</v>
      </c>
      <c r="Q831">
        <v>1.27</v>
      </c>
      <c r="R831">
        <v>1.25</v>
      </c>
      <c r="S831">
        <v>1.23</v>
      </c>
      <c r="T831">
        <v>1.18</v>
      </c>
      <c r="U831">
        <v>1.21</v>
      </c>
      <c r="V831" t="e">
        <v>#N/A</v>
      </c>
      <c r="W831" t="e">
        <v>#N/A</v>
      </c>
      <c r="X831">
        <v>37.869999999999997</v>
      </c>
    </row>
    <row r="832" spans="1:24" x14ac:dyDescent="0.55000000000000004">
      <c r="A832" s="5">
        <v>37693</v>
      </c>
      <c r="B832">
        <v>1.31</v>
      </c>
      <c r="C832">
        <v>1.1200000000000001</v>
      </c>
      <c r="D832">
        <v>1.1399999999999999</v>
      </c>
      <c r="E832">
        <v>1.24</v>
      </c>
      <c r="F832">
        <v>1.59</v>
      </c>
      <c r="G832">
        <v>1.98</v>
      </c>
      <c r="H832">
        <v>2.75</v>
      </c>
      <c r="I832">
        <v>3.31</v>
      </c>
      <c r="J832">
        <v>3.74</v>
      </c>
      <c r="K832">
        <v>4.75</v>
      </c>
      <c r="L832" t="e">
        <v>#N/A</v>
      </c>
      <c r="M832">
        <v>0.88</v>
      </c>
      <c r="N832">
        <v>1.73</v>
      </c>
      <c r="O832" t="e">
        <v>#N/A</v>
      </c>
      <c r="P832" t="e">
        <v>#N/A</v>
      </c>
      <c r="Q832">
        <v>1.28</v>
      </c>
      <c r="R832">
        <v>1.2675000000000001</v>
      </c>
      <c r="S832">
        <v>1.25875</v>
      </c>
      <c r="T832">
        <v>1.2275</v>
      </c>
      <c r="U832">
        <v>1.2925</v>
      </c>
      <c r="V832" t="e">
        <v>#N/A</v>
      </c>
      <c r="W832" t="e">
        <v>#N/A</v>
      </c>
      <c r="X832">
        <v>36.049999999999997</v>
      </c>
    </row>
    <row r="833" spans="1:24" x14ac:dyDescent="0.55000000000000004">
      <c r="A833" s="5">
        <v>37694</v>
      </c>
      <c r="B833">
        <v>1.3</v>
      </c>
      <c r="C833">
        <v>1.1299999999999999</v>
      </c>
      <c r="D833">
        <v>1.1399999999999999</v>
      </c>
      <c r="E833">
        <v>1.22</v>
      </c>
      <c r="F833">
        <v>1.56</v>
      </c>
      <c r="G833">
        <v>1.95</v>
      </c>
      <c r="H833">
        <v>2.72</v>
      </c>
      <c r="I833">
        <v>3.27</v>
      </c>
      <c r="J833">
        <v>3.72</v>
      </c>
      <c r="K833">
        <v>4.7300000000000004</v>
      </c>
      <c r="L833" t="e">
        <v>#N/A</v>
      </c>
      <c r="M833">
        <v>1.1499999999999999</v>
      </c>
      <c r="N833">
        <v>1.89</v>
      </c>
      <c r="O833" t="e">
        <v>#N/A</v>
      </c>
      <c r="P833" t="e">
        <v>#N/A</v>
      </c>
      <c r="Q833">
        <v>1.3</v>
      </c>
      <c r="R833">
        <v>1.29</v>
      </c>
      <c r="S833">
        <v>1.2787500000000001</v>
      </c>
      <c r="T833">
        <v>1.26</v>
      </c>
      <c r="U833">
        <v>1.3625</v>
      </c>
      <c r="V833" t="e">
        <v>#N/A</v>
      </c>
      <c r="W833" t="e">
        <v>#N/A</v>
      </c>
      <c r="X833">
        <v>35.409999999999997</v>
      </c>
    </row>
    <row r="834" spans="1:24" x14ac:dyDescent="0.55000000000000004">
      <c r="A834" s="5">
        <v>37697</v>
      </c>
      <c r="B834">
        <v>1.31</v>
      </c>
      <c r="C834">
        <v>1.1499999999999999</v>
      </c>
      <c r="D834">
        <v>1.1499999999999999</v>
      </c>
      <c r="E834">
        <v>1.24</v>
      </c>
      <c r="F834">
        <v>1.63</v>
      </c>
      <c r="G834">
        <v>2.0299999999999998</v>
      </c>
      <c r="H834">
        <v>2.82</v>
      </c>
      <c r="I834">
        <v>3.37</v>
      </c>
      <c r="J834">
        <v>3.82</v>
      </c>
      <c r="K834">
        <v>4.82</v>
      </c>
      <c r="L834" t="e">
        <v>#N/A</v>
      </c>
      <c r="M834">
        <v>1.1499999999999999</v>
      </c>
      <c r="N834">
        <v>1.97</v>
      </c>
      <c r="O834" t="e">
        <v>#N/A</v>
      </c>
      <c r="P834" t="e">
        <v>#N/A</v>
      </c>
      <c r="Q834">
        <v>1.28125</v>
      </c>
      <c r="R834">
        <v>1.27</v>
      </c>
      <c r="S834">
        <v>1.2606299999999999</v>
      </c>
      <c r="T834">
        <v>1.21875</v>
      </c>
      <c r="U834">
        <v>1.2849999999999999</v>
      </c>
      <c r="V834" t="e">
        <v>#N/A</v>
      </c>
      <c r="W834" t="e">
        <v>#N/A</v>
      </c>
      <c r="X834">
        <v>34.92</v>
      </c>
    </row>
    <row r="835" spans="1:24" x14ac:dyDescent="0.55000000000000004">
      <c r="A835" s="5">
        <v>37698</v>
      </c>
      <c r="B835">
        <v>1.2</v>
      </c>
      <c r="C835">
        <v>1.1399999999999999</v>
      </c>
      <c r="D835">
        <v>1.19</v>
      </c>
      <c r="E835">
        <v>1.35</v>
      </c>
      <c r="F835">
        <v>1.72</v>
      </c>
      <c r="G835">
        <v>2.12</v>
      </c>
      <c r="H835">
        <v>2.93</v>
      </c>
      <c r="I835">
        <v>3.46</v>
      </c>
      <c r="J835">
        <v>3.91</v>
      </c>
      <c r="K835">
        <v>4.8899999999999997</v>
      </c>
      <c r="L835" t="e">
        <v>#N/A</v>
      </c>
      <c r="M835">
        <v>1.3</v>
      </c>
      <c r="N835">
        <v>2.08</v>
      </c>
      <c r="O835" t="e">
        <v>#N/A</v>
      </c>
      <c r="P835" t="e">
        <v>#N/A</v>
      </c>
      <c r="Q835">
        <v>1.2837499999999999</v>
      </c>
      <c r="R835">
        <v>1.2737499999999999</v>
      </c>
      <c r="S835">
        <v>1.27</v>
      </c>
      <c r="T835">
        <v>1.24</v>
      </c>
      <c r="U835">
        <v>1.36</v>
      </c>
      <c r="V835" t="e">
        <v>#N/A</v>
      </c>
      <c r="W835" t="e">
        <v>#N/A</v>
      </c>
      <c r="X835">
        <v>31.55</v>
      </c>
    </row>
    <row r="836" spans="1:24" x14ac:dyDescent="0.55000000000000004">
      <c r="A836" s="5">
        <v>37699</v>
      </c>
      <c r="B836">
        <v>1.2</v>
      </c>
      <c r="C836">
        <v>1.1599999999999999</v>
      </c>
      <c r="D836">
        <v>1.18</v>
      </c>
      <c r="E836">
        <v>1.32</v>
      </c>
      <c r="F836">
        <v>1.72</v>
      </c>
      <c r="G836">
        <v>2.14</v>
      </c>
      <c r="H836">
        <v>2.98</v>
      </c>
      <c r="I836">
        <v>3.53</v>
      </c>
      <c r="J836">
        <v>3.98</v>
      </c>
      <c r="K836">
        <v>4.9400000000000004</v>
      </c>
      <c r="L836" t="e">
        <v>#N/A</v>
      </c>
      <c r="M836">
        <v>1.39</v>
      </c>
      <c r="N836">
        <v>2.15</v>
      </c>
      <c r="O836" t="e">
        <v>#N/A</v>
      </c>
      <c r="P836" t="e">
        <v>#N/A</v>
      </c>
      <c r="Q836">
        <v>1.3</v>
      </c>
      <c r="R836">
        <v>1.2949999999999999</v>
      </c>
      <c r="S836">
        <v>1.2862499999999999</v>
      </c>
      <c r="T836">
        <v>1.2675000000000001</v>
      </c>
      <c r="U836">
        <v>1.39</v>
      </c>
      <c r="V836" t="e">
        <v>#N/A</v>
      </c>
      <c r="W836" t="e">
        <v>#N/A</v>
      </c>
      <c r="X836">
        <v>30.01</v>
      </c>
    </row>
    <row r="837" spans="1:24" x14ac:dyDescent="0.55000000000000004">
      <c r="A837" s="5">
        <v>37700</v>
      </c>
      <c r="B837">
        <v>1.23</v>
      </c>
      <c r="C837">
        <v>1.17</v>
      </c>
      <c r="D837">
        <v>1.19</v>
      </c>
      <c r="E837">
        <v>1.34</v>
      </c>
      <c r="F837">
        <v>1.75</v>
      </c>
      <c r="G837">
        <v>2.1800000000000002</v>
      </c>
      <c r="H837">
        <v>3.02</v>
      </c>
      <c r="I837">
        <v>3.56</v>
      </c>
      <c r="J837">
        <v>4.01</v>
      </c>
      <c r="K837">
        <v>4.99</v>
      </c>
      <c r="L837" t="e">
        <v>#N/A</v>
      </c>
      <c r="M837">
        <v>1.35</v>
      </c>
      <c r="N837">
        <v>2.2000000000000002</v>
      </c>
      <c r="O837" t="e">
        <v>#N/A</v>
      </c>
      <c r="P837" t="e">
        <v>#N/A</v>
      </c>
      <c r="Q837">
        <v>1.30125</v>
      </c>
      <c r="R837">
        <v>1.29813</v>
      </c>
      <c r="S837">
        <v>1.29</v>
      </c>
      <c r="T837">
        <v>1.2775000000000001</v>
      </c>
      <c r="U837">
        <v>1.39625</v>
      </c>
      <c r="V837" t="e">
        <v>#N/A</v>
      </c>
      <c r="W837" t="e">
        <v>#N/A</v>
      </c>
      <c r="X837">
        <v>28.62</v>
      </c>
    </row>
    <row r="838" spans="1:24" x14ac:dyDescent="0.55000000000000004">
      <c r="A838" s="5">
        <v>37701</v>
      </c>
      <c r="B838">
        <v>1.2</v>
      </c>
      <c r="C838">
        <v>1.18</v>
      </c>
      <c r="D838">
        <v>1.2</v>
      </c>
      <c r="E838">
        <v>1.36</v>
      </c>
      <c r="F838">
        <v>1.8</v>
      </c>
      <c r="G838">
        <v>2.25</v>
      </c>
      <c r="H838">
        <v>3.12</v>
      </c>
      <c r="I838">
        <v>3.67</v>
      </c>
      <c r="J838">
        <v>4.1100000000000003</v>
      </c>
      <c r="K838">
        <v>5.08</v>
      </c>
      <c r="L838" t="e">
        <v>#N/A</v>
      </c>
      <c r="M838">
        <v>1.42</v>
      </c>
      <c r="N838">
        <v>2.29</v>
      </c>
      <c r="O838" t="e">
        <v>#N/A</v>
      </c>
      <c r="P838" t="e">
        <v>#N/A</v>
      </c>
      <c r="Q838">
        <v>1.3049999999999999</v>
      </c>
      <c r="R838">
        <v>1.2975000000000001</v>
      </c>
      <c r="S838">
        <v>1.29</v>
      </c>
      <c r="T838">
        <v>1.2775000000000001</v>
      </c>
      <c r="U838">
        <v>1.3993800000000001</v>
      </c>
      <c r="V838" t="e">
        <v>#N/A</v>
      </c>
      <c r="W838" t="e">
        <v>#N/A</v>
      </c>
      <c r="X838">
        <v>27.18</v>
      </c>
    </row>
    <row r="839" spans="1:24" x14ac:dyDescent="0.55000000000000004">
      <c r="A839" s="5">
        <v>37704</v>
      </c>
      <c r="B839">
        <v>1.23</v>
      </c>
      <c r="C839">
        <v>1.17</v>
      </c>
      <c r="D839">
        <v>1.19</v>
      </c>
      <c r="E839">
        <v>1.32</v>
      </c>
      <c r="F839">
        <v>1.71</v>
      </c>
      <c r="G839">
        <v>2.14</v>
      </c>
      <c r="H839">
        <v>2.98</v>
      </c>
      <c r="I839">
        <v>3.55</v>
      </c>
      <c r="J839">
        <v>3.98</v>
      </c>
      <c r="K839">
        <v>4.97</v>
      </c>
      <c r="L839" t="e">
        <v>#N/A</v>
      </c>
      <c r="M839">
        <v>1.32</v>
      </c>
      <c r="N839">
        <v>2.1800000000000002</v>
      </c>
      <c r="O839" t="e">
        <v>#N/A</v>
      </c>
      <c r="P839" t="e">
        <v>#N/A</v>
      </c>
      <c r="Q839">
        <v>1.30688</v>
      </c>
      <c r="R839">
        <v>1.3</v>
      </c>
      <c r="S839">
        <v>1.29</v>
      </c>
      <c r="T839">
        <v>1.28</v>
      </c>
      <c r="U839">
        <v>1.4</v>
      </c>
      <c r="V839" t="e">
        <v>#N/A</v>
      </c>
      <c r="W839" t="e">
        <v>#N/A</v>
      </c>
      <c r="X839">
        <v>29.51</v>
      </c>
    </row>
    <row r="840" spans="1:24" x14ac:dyDescent="0.55000000000000004">
      <c r="A840" s="5">
        <v>37705</v>
      </c>
      <c r="B840">
        <v>1.24</v>
      </c>
      <c r="C840">
        <v>1.18</v>
      </c>
      <c r="D840">
        <v>1.19</v>
      </c>
      <c r="E840">
        <v>1.28</v>
      </c>
      <c r="F840">
        <v>1.69</v>
      </c>
      <c r="G840">
        <v>2.12</v>
      </c>
      <c r="H840">
        <v>2.97</v>
      </c>
      <c r="I840">
        <v>3.54</v>
      </c>
      <c r="J840">
        <v>3.97</v>
      </c>
      <c r="K840">
        <v>4.97</v>
      </c>
      <c r="L840" t="e">
        <v>#N/A</v>
      </c>
      <c r="M840">
        <v>1.33</v>
      </c>
      <c r="N840">
        <v>2.17</v>
      </c>
      <c r="O840" t="e">
        <v>#N/A</v>
      </c>
      <c r="P840" t="e">
        <v>#N/A</v>
      </c>
      <c r="Q840">
        <v>1.3087500000000001</v>
      </c>
      <c r="R840">
        <v>1.3</v>
      </c>
      <c r="S840">
        <v>1.29</v>
      </c>
      <c r="T840">
        <v>1.28</v>
      </c>
      <c r="U840">
        <v>1.38</v>
      </c>
      <c r="V840" t="e">
        <v>#N/A</v>
      </c>
      <c r="W840" t="e">
        <v>#N/A</v>
      </c>
      <c r="X840">
        <v>33.42</v>
      </c>
    </row>
    <row r="841" spans="1:24" x14ac:dyDescent="0.55000000000000004">
      <c r="A841" s="5">
        <v>37706</v>
      </c>
      <c r="B841">
        <v>1.26</v>
      </c>
      <c r="C841">
        <v>1.18</v>
      </c>
      <c r="D841">
        <v>1.18</v>
      </c>
      <c r="E841">
        <v>1.27</v>
      </c>
      <c r="F841">
        <v>1.68</v>
      </c>
      <c r="G841">
        <v>2.11</v>
      </c>
      <c r="H841">
        <v>2.94</v>
      </c>
      <c r="I841">
        <v>3.52</v>
      </c>
      <c r="J841">
        <v>3.96</v>
      </c>
      <c r="K841">
        <v>4.96</v>
      </c>
      <c r="L841" t="e">
        <v>#N/A</v>
      </c>
      <c r="M841">
        <v>1.29</v>
      </c>
      <c r="N841">
        <v>2.15</v>
      </c>
      <c r="O841" t="e">
        <v>#N/A</v>
      </c>
      <c r="P841" t="e">
        <v>#N/A</v>
      </c>
      <c r="Q841">
        <v>1.31</v>
      </c>
      <c r="R841">
        <v>1.3</v>
      </c>
      <c r="S841">
        <v>1.29</v>
      </c>
      <c r="T841">
        <v>1.28</v>
      </c>
      <c r="U841">
        <v>1.3887499999999999</v>
      </c>
      <c r="V841" t="e">
        <v>#N/A</v>
      </c>
      <c r="W841" t="e">
        <v>#N/A</v>
      </c>
      <c r="X841">
        <v>28.71</v>
      </c>
    </row>
    <row r="842" spans="1:24" x14ac:dyDescent="0.55000000000000004">
      <c r="A842" s="5">
        <v>37707</v>
      </c>
      <c r="B842">
        <v>1.29</v>
      </c>
      <c r="C842">
        <v>1.1599999999999999</v>
      </c>
      <c r="D842">
        <v>1.17</v>
      </c>
      <c r="E842">
        <v>1.25</v>
      </c>
      <c r="F842">
        <v>1.62</v>
      </c>
      <c r="G842">
        <v>2.0499999999999998</v>
      </c>
      <c r="H842">
        <v>2.92</v>
      </c>
      <c r="I842">
        <v>3.5</v>
      </c>
      <c r="J842">
        <v>3.95</v>
      </c>
      <c r="K842">
        <v>4.96</v>
      </c>
      <c r="L842" t="e">
        <v>#N/A</v>
      </c>
      <c r="M842">
        <v>1.21</v>
      </c>
      <c r="N842">
        <v>2.1</v>
      </c>
      <c r="O842" t="e">
        <v>#N/A</v>
      </c>
      <c r="P842" t="e">
        <v>#N/A</v>
      </c>
      <c r="Q842">
        <v>1.31</v>
      </c>
      <c r="R842">
        <v>1.3</v>
      </c>
      <c r="S842">
        <v>1.29</v>
      </c>
      <c r="T842">
        <v>1.27</v>
      </c>
      <c r="U842">
        <v>1.36</v>
      </c>
      <c r="V842" t="e">
        <v>#N/A</v>
      </c>
      <c r="W842" t="e">
        <v>#N/A</v>
      </c>
      <c r="X842">
        <v>30.31</v>
      </c>
    </row>
    <row r="843" spans="1:24" x14ac:dyDescent="0.55000000000000004">
      <c r="A843" s="5">
        <v>37708</v>
      </c>
      <c r="B843">
        <v>1.26</v>
      </c>
      <c r="C843">
        <v>1.1399999999999999</v>
      </c>
      <c r="D843">
        <v>1.1499999999999999</v>
      </c>
      <c r="E843">
        <v>1.22</v>
      </c>
      <c r="F843">
        <v>1.56</v>
      </c>
      <c r="G843">
        <v>1.99</v>
      </c>
      <c r="H843">
        <v>2.86</v>
      </c>
      <c r="I843">
        <v>3.45</v>
      </c>
      <c r="J843">
        <v>3.92</v>
      </c>
      <c r="K843">
        <v>4.93</v>
      </c>
      <c r="L843" t="e">
        <v>#N/A</v>
      </c>
      <c r="M843">
        <v>1.1399999999999999</v>
      </c>
      <c r="N843">
        <v>2.09</v>
      </c>
      <c r="O843" t="e">
        <v>#N/A</v>
      </c>
      <c r="P843" t="e">
        <v>#N/A</v>
      </c>
      <c r="Q843">
        <v>1.3075000000000001</v>
      </c>
      <c r="R843">
        <v>1.3</v>
      </c>
      <c r="S843">
        <v>1.29</v>
      </c>
      <c r="T843">
        <v>1.26</v>
      </c>
      <c r="U843">
        <v>1.34</v>
      </c>
      <c r="V843" t="e">
        <v>#N/A</v>
      </c>
      <c r="W843" t="e">
        <v>#N/A</v>
      </c>
      <c r="X843">
        <v>30.21</v>
      </c>
    </row>
    <row r="844" spans="1:24" x14ac:dyDescent="0.55000000000000004">
      <c r="A844" s="5">
        <v>37711</v>
      </c>
      <c r="B844">
        <v>1.38</v>
      </c>
      <c r="C844">
        <v>1.1399999999999999</v>
      </c>
      <c r="D844">
        <v>1.1299999999999999</v>
      </c>
      <c r="E844">
        <v>1.19</v>
      </c>
      <c r="F844">
        <v>1.51</v>
      </c>
      <c r="G844">
        <v>1.93</v>
      </c>
      <c r="H844">
        <v>2.78</v>
      </c>
      <c r="I844">
        <v>3.35</v>
      </c>
      <c r="J844">
        <v>3.83</v>
      </c>
      <c r="K844">
        <v>4.84</v>
      </c>
      <c r="L844" t="e">
        <v>#N/A</v>
      </c>
      <c r="M844">
        <v>1.1299999999999999</v>
      </c>
      <c r="N844">
        <v>2.0299999999999998</v>
      </c>
      <c r="O844" t="e">
        <v>#N/A</v>
      </c>
      <c r="P844" t="e">
        <v>#N/A</v>
      </c>
      <c r="Q844">
        <v>1.3</v>
      </c>
      <c r="R844">
        <v>1.2887500000000001</v>
      </c>
      <c r="S844">
        <v>1.2787500000000001</v>
      </c>
      <c r="T844">
        <v>1.23125</v>
      </c>
      <c r="U844">
        <v>1.28</v>
      </c>
      <c r="V844" t="e">
        <v>#N/A</v>
      </c>
      <c r="W844" t="e">
        <v>#N/A</v>
      </c>
      <c r="X844">
        <v>31.14</v>
      </c>
    </row>
    <row r="845" spans="1:24" x14ac:dyDescent="0.55000000000000004">
      <c r="A845" s="5">
        <v>37712</v>
      </c>
      <c r="B845">
        <v>1.29</v>
      </c>
      <c r="C845">
        <v>1.1200000000000001</v>
      </c>
      <c r="D845">
        <v>1.1000000000000001</v>
      </c>
      <c r="E845">
        <v>1.1599999999999999</v>
      </c>
      <c r="F845">
        <v>1.5</v>
      </c>
      <c r="G845">
        <v>1.92</v>
      </c>
      <c r="H845">
        <v>2.78</v>
      </c>
      <c r="I845">
        <v>3.35</v>
      </c>
      <c r="J845">
        <v>3.84</v>
      </c>
      <c r="K845">
        <v>4.8499999999999996</v>
      </c>
      <c r="L845" t="e">
        <v>#N/A</v>
      </c>
      <c r="M845">
        <v>1.1399999999999999</v>
      </c>
      <c r="N845">
        <v>2.02</v>
      </c>
      <c r="O845" t="e">
        <v>#N/A</v>
      </c>
      <c r="P845" t="e">
        <v>#N/A</v>
      </c>
      <c r="Q845">
        <v>1.3</v>
      </c>
      <c r="R845">
        <v>1.2875000000000001</v>
      </c>
      <c r="S845">
        <v>1.2775000000000001</v>
      </c>
      <c r="T845">
        <v>1.2262500000000001</v>
      </c>
      <c r="U845">
        <v>1.2718799999999999</v>
      </c>
      <c r="V845" t="e">
        <v>#N/A</v>
      </c>
      <c r="W845" t="e">
        <v>#N/A</v>
      </c>
      <c r="X845">
        <v>29.48</v>
      </c>
    </row>
    <row r="846" spans="1:24" x14ac:dyDescent="0.55000000000000004">
      <c r="A846" s="5">
        <v>37713</v>
      </c>
      <c r="B846">
        <v>1.19</v>
      </c>
      <c r="C846">
        <v>1.1299999999999999</v>
      </c>
      <c r="D846">
        <v>1.1200000000000001</v>
      </c>
      <c r="E846">
        <v>1.22</v>
      </c>
      <c r="F846">
        <v>1.6</v>
      </c>
      <c r="G846">
        <v>2.0299999999999998</v>
      </c>
      <c r="H846">
        <v>2.89</v>
      </c>
      <c r="I846">
        <v>3.48</v>
      </c>
      <c r="J846">
        <v>3.94</v>
      </c>
      <c r="K846">
        <v>4.9400000000000004</v>
      </c>
      <c r="L846" t="e">
        <v>#N/A</v>
      </c>
      <c r="M846">
        <v>1.23</v>
      </c>
      <c r="N846">
        <v>2.11</v>
      </c>
      <c r="O846" t="e">
        <v>#N/A</v>
      </c>
      <c r="P846" t="e">
        <v>#N/A</v>
      </c>
      <c r="Q846">
        <v>1.3</v>
      </c>
      <c r="R846">
        <v>1.29</v>
      </c>
      <c r="S846">
        <v>1.28</v>
      </c>
      <c r="T846">
        <v>1.24</v>
      </c>
      <c r="U846">
        <v>1.3125</v>
      </c>
      <c r="V846" t="e">
        <v>#N/A</v>
      </c>
      <c r="W846" t="e">
        <v>#N/A</v>
      </c>
      <c r="X846">
        <v>28.55</v>
      </c>
    </row>
    <row r="847" spans="1:24" x14ac:dyDescent="0.55000000000000004">
      <c r="A847" s="5">
        <v>37714</v>
      </c>
      <c r="B847">
        <v>1.24</v>
      </c>
      <c r="C847">
        <v>1.1100000000000001</v>
      </c>
      <c r="D847">
        <v>1.1000000000000001</v>
      </c>
      <c r="E847">
        <v>1.18</v>
      </c>
      <c r="F847">
        <v>1.55</v>
      </c>
      <c r="G847">
        <v>1.99</v>
      </c>
      <c r="H847">
        <v>2.87</v>
      </c>
      <c r="I847">
        <v>3.45</v>
      </c>
      <c r="J847">
        <v>3.93</v>
      </c>
      <c r="K847">
        <v>4.95</v>
      </c>
      <c r="L847" t="e">
        <v>#N/A</v>
      </c>
      <c r="M847">
        <v>1.23</v>
      </c>
      <c r="N847">
        <v>2.12</v>
      </c>
      <c r="O847" t="e">
        <v>#N/A</v>
      </c>
      <c r="P847" t="e">
        <v>#N/A</v>
      </c>
      <c r="Q847">
        <v>1.3</v>
      </c>
      <c r="R847">
        <v>1.29</v>
      </c>
      <c r="S847">
        <v>1.2787500000000001</v>
      </c>
      <c r="T847">
        <v>1.24</v>
      </c>
      <c r="U847">
        <v>1.34</v>
      </c>
      <c r="V847" t="e">
        <v>#N/A</v>
      </c>
      <c r="W847" t="e">
        <v>#N/A</v>
      </c>
      <c r="X847">
        <v>29.05</v>
      </c>
    </row>
    <row r="848" spans="1:24" x14ac:dyDescent="0.55000000000000004">
      <c r="A848" s="5">
        <v>37715</v>
      </c>
      <c r="B848">
        <v>1.22</v>
      </c>
      <c r="C848">
        <v>1.1100000000000001</v>
      </c>
      <c r="D848">
        <v>1.1000000000000001</v>
      </c>
      <c r="E848">
        <v>1.18</v>
      </c>
      <c r="F848">
        <v>1.55</v>
      </c>
      <c r="G848">
        <v>2</v>
      </c>
      <c r="H848">
        <v>2.88</v>
      </c>
      <c r="I848">
        <v>3.48</v>
      </c>
      <c r="J848">
        <v>3.96</v>
      </c>
      <c r="K848">
        <v>4.97</v>
      </c>
      <c r="L848" t="e">
        <v>#N/A</v>
      </c>
      <c r="M848">
        <v>1.25</v>
      </c>
      <c r="N848">
        <v>2.16</v>
      </c>
      <c r="O848" t="e">
        <v>#N/A</v>
      </c>
      <c r="P848" t="e">
        <v>#N/A</v>
      </c>
      <c r="Q848">
        <v>1.3</v>
      </c>
      <c r="R848">
        <v>1.28938</v>
      </c>
      <c r="S848">
        <v>1.2775000000000001</v>
      </c>
      <c r="T848">
        <v>1.22</v>
      </c>
      <c r="U848">
        <v>1.29</v>
      </c>
      <c r="V848" t="e">
        <v>#N/A</v>
      </c>
      <c r="W848" t="e">
        <v>#N/A</v>
      </c>
      <c r="X848">
        <v>28.41</v>
      </c>
    </row>
    <row r="849" spans="1:24" x14ac:dyDescent="0.55000000000000004">
      <c r="A849" s="5">
        <v>37718</v>
      </c>
      <c r="B849">
        <v>1.25</v>
      </c>
      <c r="C849">
        <v>1.17</v>
      </c>
      <c r="D849">
        <v>1.17</v>
      </c>
      <c r="E849">
        <v>1.25</v>
      </c>
      <c r="F849">
        <v>1.65</v>
      </c>
      <c r="G849">
        <v>2.1</v>
      </c>
      <c r="H849">
        <v>2.99</v>
      </c>
      <c r="I849">
        <v>3.55</v>
      </c>
      <c r="J849">
        <v>4.03</v>
      </c>
      <c r="K849">
        <v>5.01</v>
      </c>
      <c r="L849" t="e">
        <v>#N/A</v>
      </c>
      <c r="M849">
        <v>1.38</v>
      </c>
      <c r="N849">
        <v>2.21</v>
      </c>
      <c r="O849" t="e">
        <v>#N/A</v>
      </c>
      <c r="P849" t="e">
        <v>#N/A</v>
      </c>
      <c r="Q849">
        <v>1.31</v>
      </c>
      <c r="R849">
        <v>1.3</v>
      </c>
      <c r="S849">
        <v>1.29</v>
      </c>
      <c r="T849">
        <v>1.27</v>
      </c>
      <c r="U849">
        <v>1.3768800000000001</v>
      </c>
      <c r="V849" t="e">
        <v>#N/A</v>
      </c>
      <c r="W849" t="e">
        <v>#N/A</v>
      </c>
      <c r="X849">
        <v>27.76</v>
      </c>
    </row>
    <row r="850" spans="1:24" x14ac:dyDescent="0.55000000000000004">
      <c r="A850" s="5">
        <v>37719</v>
      </c>
      <c r="B850">
        <v>1.22</v>
      </c>
      <c r="C850">
        <v>1.1499999999999999</v>
      </c>
      <c r="D850">
        <v>1.1499999999999999</v>
      </c>
      <c r="E850">
        <v>1.21</v>
      </c>
      <c r="F850">
        <v>1.59</v>
      </c>
      <c r="G850">
        <v>2.0299999999999998</v>
      </c>
      <c r="H850">
        <v>2.91</v>
      </c>
      <c r="I850">
        <v>3.47</v>
      </c>
      <c r="J850">
        <v>3.95</v>
      </c>
      <c r="K850">
        <v>4.93</v>
      </c>
      <c r="L850" t="e">
        <v>#N/A</v>
      </c>
      <c r="M850">
        <v>1.34</v>
      </c>
      <c r="N850">
        <v>2.1800000000000002</v>
      </c>
      <c r="O850" t="e">
        <v>#N/A</v>
      </c>
      <c r="P850" t="e">
        <v>#N/A</v>
      </c>
      <c r="Q850">
        <v>1.31</v>
      </c>
      <c r="R850">
        <v>1.3</v>
      </c>
      <c r="S850">
        <v>1.29</v>
      </c>
      <c r="T850">
        <v>1.26875</v>
      </c>
      <c r="U850">
        <v>1.36625</v>
      </c>
      <c r="V850" t="e">
        <v>#N/A</v>
      </c>
      <c r="W850" t="e">
        <v>#N/A</v>
      </c>
      <c r="X850">
        <v>27.97</v>
      </c>
    </row>
    <row r="851" spans="1:24" x14ac:dyDescent="0.55000000000000004">
      <c r="A851" s="5">
        <v>37720</v>
      </c>
      <c r="B851">
        <v>1.24</v>
      </c>
      <c r="C851">
        <v>1.1299999999999999</v>
      </c>
      <c r="D851">
        <v>1.1299999999999999</v>
      </c>
      <c r="E851">
        <v>1.22</v>
      </c>
      <c r="F851">
        <v>1.55</v>
      </c>
      <c r="G851">
        <v>1.99</v>
      </c>
      <c r="H851">
        <v>2.87</v>
      </c>
      <c r="I851">
        <v>3.44</v>
      </c>
      <c r="J851">
        <v>3.93</v>
      </c>
      <c r="K851">
        <v>4.92</v>
      </c>
      <c r="L851" t="e">
        <v>#N/A</v>
      </c>
      <c r="M851">
        <v>1.32</v>
      </c>
      <c r="N851">
        <v>2.13</v>
      </c>
      <c r="O851" t="e">
        <v>#N/A</v>
      </c>
      <c r="P851" t="e">
        <v>#N/A</v>
      </c>
      <c r="Q851">
        <v>1.30813</v>
      </c>
      <c r="R851">
        <v>1.2975000000000001</v>
      </c>
      <c r="S851">
        <v>1.2862499999999999</v>
      </c>
      <c r="T851">
        <v>1.24875</v>
      </c>
      <c r="U851">
        <v>1.32</v>
      </c>
      <c r="V851" t="e">
        <v>#N/A</v>
      </c>
      <c r="W851" t="e">
        <v>#N/A</v>
      </c>
      <c r="X851">
        <v>28.93</v>
      </c>
    </row>
    <row r="852" spans="1:24" x14ac:dyDescent="0.55000000000000004">
      <c r="A852" s="5">
        <v>37721</v>
      </c>
      <c r="B852">
        <v>1.27</v>
      </c>
      <c r="C852">
        <v>1.1399999999999999</v>
      </c>
      <c r="D852">
        <v>1.1599999999999999</v>
      </c>
      <c r="E852">
        <v>1.25</v>
      </c>
      <c r="F852">
        <v>1.6</v>
      </c>
      <c r="G852">
        <v>2.0299999999999998</v>
      </c>
      <c r="H852">
        <v>2.89</v>
      </c>
      <c r="I852">
        <v>3.46</v>
      </c>
      <c r="J852">
        <v>3.95</v>
      </c>
      <c r="K852">
        <v>4.9400000000000004</v>
      </c>
      <c r="L852" t="e">
        <v>#N/A</v>
      </c>
      <c r="M852">
        <v>1.25</v>
      </c>
      <c r="N852">
        <v>2.16</v>
      </c>
      <c r="O852" t="e">
        <v>#N/A</v>
      </c>
      <c r="P852" t="e">
        <v>#N/A</v>
      </c>
      <c r="Q852">
        <v>1.30375</v>
      </c>
      <c r="R852">
        <v>1.29</v>
      </c>
      <c r="S852">
        <v>1.28</v>
      </c>
      <c r="T852">
        <v>1.2337499999999999</v>
      </c>
      <c r="U852">
        <v>1.2949999999999999</v>
      </c>
      <c r="V852" t="e">
        <v>#N/A</v>
      </c>
      <c r="W852" t="e">
        <v>#N/A</v>
      </c>
      <c r="X852">
        <v>27.2</v>
      </c>
    </row>
    <row r="853" spans="1:24" x14ac:dyDescent="0.55000000000000004">
      <c r="A853" s="5">
        <v>37722</v>
      </c>
      <c r="B853">
        <v>1.24</v>
      </c>
      <c r="C853">
        <v>1.17</v>
      </c>
      <c r="D853">
        <v>1.19</v>
      </c>
      <c r="E853">
        <v>1.3</v>
      </c>
      <c r="F853">
        <v>1.65</v>
      </c>
      <c r="G853">
        <v>2.09</v>
      </c>
      <c r="H853">
        <v>2.95</v>
      </c>
      <c r="I853">
        <v>3.49</v>
      </c>
      <c r="J853">
        <v>4</v>
      </c>
      <c r="K853">
        <v>4.96</v>
      </c>
      <c r="L853" t="e">
        <v>#N/A</v>
      </c>
      <c r="M853">
        <v>1.33</v>
      </c>
      <c r="N853">
        <v>2.23</v>
      </c>
      <c r="O853" t="e">
        <v>#N/A</v>
      </c>
      <c r="P853" t="e">
        <v>#N/A</v>
      </c>
      <c r="Q853">
        <v>1.31</v>
      </c>
      <c r="R853">
        <v>1.2987500000000001</v>
      </c>
      <c r="S853">
        <v>1.2887500000000001</v>
      </c>
      <c r="T853">
        <v>1.26</v>
      </c>
      <c r="U853">
        <v>1.3474999999999999</v>
      </c>
      <c r="V853" t="e">
        <v>#N/A</v>
      </c>
      <c r="W853" t="e">
        <v>#N/A</v>
      </c>
      <c r="X853">
        <v>28.28</v>
      </c>
    </row>
    <row r="854" spans="1:24" x14ac:dyDescent="0.55000000000000004">
      <c r="A854" s="5">
        <v>37725</v>
      </c>
      <c r="B854">
        <v>1.32</v>
      </c>
      <c r="C854">
        <v>1.2</v>
      </c>
      <c r="D854">
        <v>1.22</v>
      </c>
      <c r="E854">
        <v>1.33</v>
      </c>
      <c r="F854">
        <v>1.74</v>
      </c>
      <c r="G854">
        <v>2.17</v>
      </c>
      <c r="H854">
        <v>3.02</v>
      </c>
      <c r="I854">
        <v>3.55</v>
      </c>
      <c r="J854">
        <v>4.04</v>
      </c>
      <c r="K854">
        <v>4.99</v>
      </c>
      <c r="L854" t="e">
        <v>#N/A</v>
      </c>
      <c r="M854">
        <v>1.36</v>
      </c>
      <c r="N854">
        <v>2.2200000000000002</v>
      </c>
      <c r="O854" t="e">
        <v>#N/A</v>
      </c>
      <c r="P854" t="e">
        <v>#N/A</v>
      </c>
      <c r="Q854">
        <v>1.31125</v>
      </c>
      <c r="R854">
        <v>1.3062499999999999</v>
      </c>
      <c r="S854">
        <v>1.30125</v>
      </c>
      <c r="T854">
        <v>1.2987500000000001</v>
      </c>
      <c r="U854">
        <v>1.4</v>
      </c>
      <c r="V854" t="e">
        <v>#N/A</v>
      </c>
      <c r="W854" t="e">
        <v>#N/A</v>
      </c>
      <c r="X854">
        <v>28.41</v>
      </c>
    </row>
    <row r="855" spans="1:24" x14ac:dyDescent="0.55000000000000004">
      <c r="A855" s="5">
        <v>37726</v>
      </c>
      <c r="B855">
        <v>1.34</v>
      </c>
      <c r="C855">
        <v>1.18</v>
      </c>
      <c r="D855">
        <v>1.21</v>
      </c>
      <c r="E855">
        <v>1.32</v>
      </c>
      <c r="F855">
        <v>1.69</v>
      </c>
      <c r="G855">
        <v>2.12</v>
      </c>
      <c r="H855">
        <v>2.96</v>
      </c>
      <c r="I855">
        <v>3.49</v>
      </c>
      <c r="J855">
        <v>3.98</v>
      </c>
      <c r="K855">
        <v>4.93</v>
      </c>
      <c r="L855" t="e">
        <v>#N/A</v>
      </c>
      <c r="M855">
        <v>1.34</v>
      </c>
      <c r="N855">
        <v>2.1800000000000002</v>
      </c>
      <c r="O855" t="e">
        <v>#N/A</v>
      </c>
      <c r="P855" t="e">
        <v>#N/A</v>
      </c>
      <c r="Q855">
        <v>1.32</v>
      </c>
      <c r="R855">
        <v>1.32</v>
      </c>
      <c r="S855">
        <v>1.32</v>
      </c>
      <c r="T855">
        <v>1.3287500000000001</v>
      </c>
      <c r="U855">
        <v>1.44</v>
      </c>
      <c r="V855" t="e">
        <v>#N/A</v>
      </c>
      <c r="W855" t="e">
        <v>#N/A</v>
      </c>
      <c r="X855">
        <v>29.46</v>
      </c>
    </row>
    <row r="856" spans="1:24" x14ac:dyDescent="0.55000000000000004">
      <c r="A856" s="5">
        <v>37727</v>
      </c>
      <c r="B856">
        <v>1.26</v>
      </c>
      <c r="C856">
        <v>1.17</v>
      </c>
      <c r="D856">
        <v>1.2</v>
      </c>
      <c r="E856">
        <v>1.31</v>
      </c>
      <c r="F856">
        <v>1.67</v>
      </c>
      <c r="G856">
        <v>2.1</v>
      </c>
      <c r="H856">
        <v>2.95</v>
      </c>
      <c r="I856">
        <v>3.48</v>
      </c>
      <c r="J856">
        <v>3.96</v>
      </c>
      <c r="K856">
        <v>4.92</v>
      </c>
      <c r="L856" t="e">
        <v>#N/A</v>
      </c>
      <c r="M856">
        <v>1.37</v>
      </c>
      <c r="N856">
        <v>2.2000000000000002</v>
      </c>
      <c r="O856" t="e">
        <v>#N/A</v>
      </c>
      <c r="P856" t="e">
        <v>#N/A</v>
      </c>
      <c r="Q856">
        <v>1.32938</v>
      </c>
      <c r="R856">
        <v>1.32938</v>
      </c>
      <c r="S856">
        <v>1.32938</v>
      </c>
      <c r="T856">
        <v>1.3343799999999999</v>
      </c>
      <c r="U856">
        <v>1.45</v>
      </c>
      <c r="V856" t="e">
        <v>#N/A</v>
      </c>
      <c r="W856" t="e">
        <v>#N/A</v>
      </c>
      <c r="X856">
        <v>29.16</v>
      </c>
    </row>
    <row r="857" spans="1:24" x14ac:dyDescent="0.55000000000000004">
      <c r="A857" s="5">
        <v>37728</v>
      </c>
      <c r="B857">
        <v>1.28</v>
      </c>
      <c r="C857">
        <v>1.18</v>
      </c>
      <c r="D857">
        <v>1.2</v>
      </c>
      <c r="E857">
        <v>1.34</v>
      </c>
      <c r="F857">
        <v>1.71</v>
      </c>
      <c r="G857">
        <v>2.15</v>
      </c>
      <c r="H857">
        <v>2.99</v>
      </c>
      <c r="I857">
        <v>3.5</v>
      </c>
      <c r="J857">
        <v>3.98</v>
      </c>
      <c r="K857">
        <v>4.91</v>
      </c>
      <c r="L857" t="e">
        <v>#N/A</v>
      </c>
      <c r="M857">
        <v>1.41</v>
      </c>
      <c r="N857">
        <v>2.2200000000000002</v>
      </c>
      <c r="O857" t="e">
        <v>#N/A</v>
      </c>
      <c r="P857" t="e">
        <v>#N/A</v>
      </c>
      <c r="Q857">
        <v>1.32</v>
      </c>
      <c r="R857">
        <v>1.32</v>
      </c>
      <c r="S857">
        <v>1.32</v>
      </c>
      <c r="T857">
        <v>1.32</v>
      </c>
      <c r="U857">
        <v>1.4025000000000001</v>
      </c>
      <c r="V857" t="e">
        <v>#N/A</v>
      </c>
      <c r="W857" t="e">
        <v>#N/A</v>
      </c>
      <c r="X857">
        <v>30.1</v>
      </c>
    </row>
    <row r="858" spans="1:24" x14ac:dyDescent="0.55000000000000004">
      <c r="A858" s="5">
        <v>37729</v>
      </c>
      <c r="B858">
        <v>1.24</v>
      </c>
      <c r="C858" t="e">
        <v>#N/A</v>
      </c>
      <c r="D858" t="e">
        <v>#N/A</v>
      </c>
      <c r="E858" t="e">
        <v>#N/A</v>
      </c>
      <c r="F858" t="e">
        <v>#N/A</v>
      </c>
      <c r="G858" t="e">
        <v>#N/A</v>
      </c>
      <c r="H858" t="e">
        <v>#N/A</v>
      </c>
      <c r="I858" t="e">
        <v>#N/A</v>
      </c>
      <c r="J858" t="e">
        <v>#N/A</v>
      </c>
      <c r="K858" t="e">
        <v>#N/A</v>
      </c>
      <c r="L858" t="e">
        <v>#N/A</v>
      </c>
      <c r="M858" t="e">
        <v>#N/A</v>
      </c>
      <c r="N858" t="e">
        <v>#N/A</v>
      </c>
      <c r="O858" t="e">
        <v>#N/A</v>
      </c>
      <c r="P858" t="e">
        <v>#N/A</v>
      </c>
      <c r="Q858" t="e">
        <v>#N/A</v>
      </c>
      <c r="R858" t="e">
        <v>#N/A</v>
      </c>
      <c r="S858" t="e">
        <v>#N/A</v>
      </c>
      <c r="T858" t="e">
        <v>#N/A</v>
      </c>
      <c r="U858" t="e">
        <v>#N/A</v>
      </c>
      <c r="V858" t="e">
        <v>#N/A</v>
      </c>
      <c r="W858" t="e">
        <v>#N/A</v>
      </c>
      <c r="X858" t="e">
        <v>#N/A</v>
      </c>
    </row>
    <row r="859" spans="1:24" x14ac:dyDescent="0.55000000000000004">
      <c r="A859" s="5">
        <v>37732</v>
      </c>
      <c r="B859">
        <v>1.29</v>
      </c>
      <c r="C859">
        <v>1.18</v>
      </c>
      <c r="D859">
        <v>1.22</v>
      </c>
      <c r="E859">
        <v>1.35</v>
      </c>
      <c r="F859">
        <v>1.71</v>
      </c>
      <c r="G859">
        <v>2.16</v>
      </c>
      <c r="H859">
        <v>3.03</v>
      </c>
      <c r="I859">
        <v>3.54</v>
      </c>
      <c r="J859">
        <v>4</v>
      </c>
      <c r="K859">
        <v>4.92</v>
      </c>
      <c r="L859" t="e">
        <v>#N/A</v>
      </c>
      <c r="M859">
        <v>1.46</v>
      </c>
      <c r="N859">
        <v>2.25</v>
      </c>
      <c r="O859" t="e">
        <v>#N/A</v>
      </c>
      <c r="P859" t="e">
        <v>#N/A</v>
      </c>
      <c r="Q859" t="e">
        <v>#N/A</v>
      </c>
      <c r="R859" t="e">
        <v>#N/A</v>
      </c>
      <c r="S859" t="e">
        <v>#N/A</v>
      </c>
      <c r="T859" t="e">
        <v>#N/A</v>
      </c>
      <c r="U859" t="e">
        <v>#N/A</v>
      </c>
      <c r="V859" t="e">
        <v>#N/A</v>
      </c>
      <c r="W859" t="e">
        <v>#N/A</v>
      </c>
      <c r="X859">
        <v>30.76</v>
      </c>
    </row>
    <row r="860" spans="1:24" x14ac:dyDescent="0.55000000000000004">
      <c r="A860" s="5">
        <v>37733</v>
      </c>
      <c r="B860">
        <v>1.26</v>
      </c>
      <c r="C860">
        <v>1.18</v>
      </c>
      <c r="D860">
        <v>1.21</v>
      </c>
      <c r="E860">
        <v>1.34</v>
      </c>
      <c r="F860">
        <v>1.7</v>
      </c>
      <c r="G860">
        <v>2.14</v>
      </c>
      <c r="H860">
        <v>3.01</v>
      </c>
      <c r="I860">
        <v>3.53</v>
      </c>
      <c r="J860">
        <v>4.01</v>
      </c>
      <c r="K860">
        <v>4.9400000000000004</v>
      </c>
      <c r="L860" t="e">
        <v>#N/A</v>
      </c>
      <c r="M860">
        <v>1.5</v>
      </c>
      <c r="N860">
        <v>2.27</v>
      </c>
      <c r="O860" t="e">
        <v>#N/A</v>
      </c>
      <c r="P860" t="e">
        <v>#N/A</v>
      </c>
      <c r="Q860">
        <v>1.32</v>
      </c>
      <c r="R860">
        <v>1.32</v>
      </c>
      <c r="S860">
        <v>1.32</v>
      </c>
      <c r="T860">
        <v>1.32</v>
      </c>
      <c r="U860">
        <v>1.41</v>
      </c>
      <c r="V860" t="e">
        <v>#N/A</v>
      </c>
      <c r="W860" t="e">
        <v>#N/A</v>
      </c>
      <c r="X860">
        <v>29.92</v>
      </c>
    </row>
    <row r="861" spans="1:24" x14ac:dyDescent="0.55000000000000004">
      <c r="A861" s="5">
        <v>37734</v>
      </c>
      <c r="B861">
        <v>1.24</v>
      </c>
      <c r="C861">
        <v>1.17</v>
      </c>
      <c r="D861">
        <v>1.21</v>
      </c>
      <c r="E861">
        <v>1.33</v>
      </c>
      <c r="F861">
        <v>1.7</v>
      </c>
      <c r="G861">
        <v>2.14</v>
      </c>
      <c r="H861">
        <v>3.02</v>
      </c>
      <c r="I861">
        <v>3.54</v>
      </c>
      <c r="J861">
        <v>4.0199999999999996</v>
      </c>
      <c r="K861">
        <v>4.92</v>
      </c>
      <c r="L861" t="e">
        <v>#N/A</v>
      </c>
      <c r="M861">
        <v>1.48</v>
      </c>
      <c r="N861">
        <v>2.2599999999999998</v>
      </c>
      <c r="O861" t="e">
        <v>#N/A</v>
      </c>
      <c r="P861" t="e">
        <v>#N/A</v>
      </c>
      <c r="Q861">
        <v>1.32</v>
      </c>
      <c r="R861">
        <v>1.32</v>
      </c>
      <c r="S861">
        <v>1.32</v>
      </c>
      <c r="T861">
        <v>1.32</v>
      </c>
      <c r="U861">
        <v>1.42</v>
      </c>
      <c r="V861" t="e">
        <v>#N/A</v>
      </c>
      <c r="W861" t="e">
        <v>#N/A</v>
      </c>
      <c r="X861">
        <v>28.04</v>
      </c>
    </row>
    <row r="862" spans="1:24" x14ac:dyDescent="0.55000000000000004">
      <c r="A862" s="5">
        <v>37735</v>
      </c>
      <c r="B862">
        <v>1.24</v>
      </c>
      <c r="C862">
        <v>1.1499999999999999</v>
      </c>
      <c r="D862">
        <v>1.18</v>
      </c>
      <c r="E862">
        <v>1.28</v>
      </c>
      <c r="F862">
        <v>1.62</v>
      </c>
      <c r="G862">
        <v>2.0499999999999998</v>
      </c>
      <c r="H862">
        <v>2.92</v>
      </c>
      <c r="I862">
        <v>3.45</v>
      </c>
      <c r="J862">
        <v>3.93</v>
      </c>
      <c r="K862">
        <v>4.84</v>
      </c>
      <c r="L862" t="e">
        <v>#N/A</v>
      </c>
      <c r="M862">
        <v>1.46</v>
      </c>
      <c r="N862">
        <v>2.2200000000000002</v>
      </c>
      <c r="O862" t="e">
        <v>#N/A</v>
      </c>
      <c r="P862" t="e">
        <v>#N/A</v>
      </c>
      <c r="Q862">
        <v>1.32</v>
      </c>
      <c r="R862">
        <v>1.32</v>
      </c>
      <c r="S862">
        <v>1.32</v>
      </c>
      <c r="T862">
        <v>1.3162499999999999</v>
      </c>
      <c r="U862">
        <v>1.4</v>
      </c>
      <c r="V862" t="e">
        <v>#N/A</v>
      </c>
      <c r="W862" t="e">
        <v>#N/A</v>
      </c>
      <c r="X862">
        <v>27.52</v>
      </c>
    </row>
    <row r="863" spans="1:24" x14ac:dyDescent="0.55000000000000004">
      <c r="A863" s="5">
        <v>37736</v>
      </c>
      <c r="B863">
        <v>1.28</v>
      </c>
      <c r="C863">
        <v>1.1399999999999999</v>
      </c>
      <c r="D863">
        <v>1.17</v>
      </c>
      <c r="E863">
        <v>1.26</v>
      </c>
      <c r="F863">
        <v>1.57</v>
      </c>
      <c r="G863">
        <v>2</v>
      </c>
      <c r="H863">
        <v>2.88</v>
      </c>
      <c r="I863">
        <v>3.42</v>
      </c>
      <c r="J863">
        <v>3.91</v>
      </c>
      <c r="K863">
        <v>4.83</v>
      </c>
      <c r="L863" t="e">
        <v>#N/A</v>
      </c>
      <c r="M863">
        <v>1.42</v>
      </c>
      <c r="N863">
        <v>2.1800000000000002</v>
      </c>
      <c r="O863" t="e">
        <v>#N/A</v>
      </c>
      <c r="P863" t="e">
        <v>#N/A</v>
      </c>
      <c r="Q863">
        <v>1.3178099999999999</v>
      </c>
      <c r="R863">
        <v>1.3162499999999999</v>
      </c>
      <c r="S863">
        <v>1.31125</v>
      </c>
      <c r="T863">
        <v>1.2931299999999999</v>
      </c>
      <c r="U863">
        <v>1.35</v>
      </c>
      <c r="V863" t="e">
        <v>#N/A</v>
      </c>
      <c r="W863" t="e">
        <v>#N/A</v>
      </c>
      <c r="X863">
        <v>25.92</v>
      </c>
    </row>
    <row r="864" spans="1:24" x14ac:dyDescent="0.55000000000000004">
      <c r="A864" s="5">
        <v>37739</v>
      </c>
      <c r="B864">
        <v>1.29</v>
      </c>
      <c r="C864">
        <v>1.1399999999999999</v>
      </c>
      <c r="D864">
        <v>1.18</v>
      </c>
      <c r="E864">
        <v>1.28</v>
      </c>
      <c r="F864">
        <v>1.59</v>
      </c>
      <c r="G864">
        <v>2.02</v>
      </c>
      <c r="H864">
        <v>2.9</v>
      </c>
      <c r="I864">
        <v>3.43</v>
      </c>
      <c r="J864">
        <v>3.92</v>
      </c>
      <c r="K864">
        <v>4.83</v>
      </c>
      <c r="L864" t="e">
        <v>#N/A</v>
      </c>
      <c r="M864">
        <v>1.42</v>
      </c>
      <c r="N864">
        <v>2.16</v>
      </c>
      <c r="O864" t="e">
        <v>#N/A</v>
      </c>
      <c r="P864" t="e">
        <v>#N/A</v>
      </c>
      <c r="Q864">
        <v>1.3149999999999999</v>
      </c>
      <c r="R864">
        <v>1.3062499999999999</v>
      </c>
      <c r="S864">
        <v>1.2987500000000001</v>
      </c>
      <c r="T864">
        <v>1.2675000000000001</v>
      </c>
      <c r="U864">
        <v>1.3174999999999999</v>
      </c>
      <c r="V864" t="e">
        <v>#N/A</v>
      </c>
      <c r="W864" t="e">
        <v>#N/A</v>
      </c>
      <c r="X864">
        <v>25.25</v>
      </c>
    </row>
    <row r="865" spans="1:24" x14ac:dyDescent="0.55000000000000004">
      <c r="A865" s="5">
        <v>37740</v>
      </c>
      <c r="B865">
        <v>1.27</v>
      </c>
      <c r="C865">
        <v>1.1499999999999999</v>
      </c>
      <c r="D865">
        <v>1.18</v>
      </c>
      <c r="E865">
        <v>1.28</v>
      </c>
      <c r="F865">
        <v>1.62</v>
      </c>
      <c r="G865">
        <v>2.06</v>
      </c>
      <c r="H865">
        <v>2.94</v>
      </c>
      <c r="I865">
        <v>3.47</v>
      </c>
      <c r="J865">
        <v>3.96</v>
      </c>
      <c r="K865">
        <v>4.8600000000000003</v>
      </c>
      <c r="L865" t="e">
        <v>#N/A</v>
      </c>
      <c r="M865">
        <v>1.47</v>
      </c>
      <c r="N865">
        <v>2.2200000000000002</v>
      </c>
      <c r="O865" t="e">
        <v>#N/A</v>
      </c>
      <c r="P865" t="e">
        <v>#N/A</v>
      </c>
      <c r="Q865">
        <v>1.32</v>
      </c>
      <c r="R865">
        <v>1.31</v>
      </c>
      <c r="S865">
        <v>1.31</v>
      </c>
      <c r="T865">
        <v>1.29</v>
      </c>
      <c r="U865">
        <v>1.36</v>
      </c>
      <c r="V865" t="e">
        <v>#N/A</v>
      </c>
      <c r="W865" t="e">
        <v>#N/A</v>
      </c>
      <c r="X865">
        <v>25.32</v>
      </c>
    </row>
    <row r="866" spans="1:24" x14ac:dyDescent="0.55000000000000004">
      <c r="A866" s="5">
        <v>37741</v>
      </c>
      <c r="B866">
        <v>1.31</v>
      </c>
      <c r="C866">
        <v>1.1299999999999999</v>
      </c>
      <c r="D866">
        <v>1.1499999999999999</v>
      </c>
      <c r="E866">
        <v>1.22</v>
      </c>
      <c r="F866">
        <v>1.51</v>
      </c>
      <c r="G866">
        <v>1.95</v>
      </c>
      <c r="H866">
        <v>2.85</v>
      </c>
      <c r="I866">
        <v>3.39</v>
      </c>
      <c r="J866">
        <v>3.89</v>
      </c>
      <c r="K866">
        <v>4.79</v>
      </c>
      <c r="L866" t="e">
        <v>#N/A</v>
      </c>
      <c r="M866">
        <v>1.4</v>
      </c>
      <c r="N866">
        <v>2.16</v>
      </c>
      <c r="O866" t="e">
        <v>#N/A</v>
      </c>
      <c r="P866" t="e">
        <v>#N/A</v>
      </c>
      <c r="Q866">
        <v>1.32</v>
      </c>
      <c r="R866">
        <v>1.31</v>
      </c>
      <c r="S866">
        <v>1.31</v>
      </c>
      <c r="T866">
        <v>1.29</v>
      </c>
      <c r="U866">
        <v>1.3574999999999999</v>
      </c>
      <c r="V866" t="e">
        <v>#N/A</v>
      </c>
      <c r="W866" t="e">
        <v>#N/A</v>
      </c>
      <c r="X866">
        <v>26.09</v>
      </c>
    </row>
    <row r="867" spans="1:24" x14ac:dyDescent="0.55000000000000004">
      <c r="A867" s="5">
        <v>37742</v>
      </c>
      <c r="B867">
        <v>1.3</v>
      </c>
      <c r="C867">
        <v>1.1000000000000001</v>
      </c>
      <c r="D867">
        <v>1.1299999999999999</v>
      </c>
      <c r="E867">
        <v>1.21</v>
      </c>
      <c r="F867">
        <v>1.5</v>
      </c>
      <c r="G867">
        <v>1.93</v>
      </c>
      <c r="H867">
        <v>2.82</v>
      </c>
      <c r="I867">
        <v>3.37</v>
      </c>
      <c r="J867">
        <v>3.88</v>
      </c>
      <c r="K867">
        <v>4.8</v>
      </c>
      <c r="L867" t="e">
        <v>#N/A</v>
      </c>
      <c r="M867">
        <v>1.52</v>
      </c>
      <c r="N867">
        <v>2.13</v>
      </c>
      <c r="O867" t="e">
        <v>#N/A</v>
      </c>
      <c r="P867" t="e">
        <v>#N/A</v>
      </c>
      <c r="Q867">
        <v>1.3143800000000001</v>
      </c>
      <c r="R867">
        <v>1.3075000000000001</v>
      </c>
      <c r="S867">
        <v>1.3</v>
      </c>
      <c r="T867">
        <v>1.26</v>
      </c>
      <c r="U867">
        <v>1.29</v>
      </c>
      <c r="V867" t="e">
        <v>#N/A</v>
      </c>
      <c r="W867" t="e">
        <v>#N/A</v>
      </c>
      <c r="X867">
        <v>26.05</v>
      </c>
    </row>
    <row r="868" spans="1:24" x14ac:dyDescent="0.55000000000000004">
      <c r="A868" s="5">
        <v>37743</v>
      </c>
      <c r="B868">
        <v>1.24</v>
      </c>
      <c r="C868">
        <v>1.1200000000000001</v>
      </c>
      <c r="D868">
        <v>1.1599999999999999</v>
      </c>
      <c r="E868">
        <v>1.27</v>
      </c>
      <c r="F868">
        <v>1.56</v>
      </c>
      <c r="G868">
        <v>2</v>
      </c>
      <c r="H868">
        <v>2.9</v>
      </c>
      <c r="I868">
        <v>3.45</v>
      </c>
      <c r="J868">
        <v>3.94</v>
      </c>
      <c r="K868">
        <v>4.84</v>
      </c>
      <c r="L868" t="e">
        <v>#N/A</v>
      </c>
      <c r="M868">
        <v>1.56</v>
      </c>
      <c r="N868">
        <v>2.19</v>
      </c>
      <c r="O868" t="e">
        <v>#N/A</v>
      </c>
      <c r="P868" t="e">
        <v>#N/A</v>
      </c>
      <c r="Q868">
        <v>1.31</v>
      </c>
      <c r="R868">
        <v>1.3</v>
      </c>
      <c r="S868">
        <v>1.29</v>
      </c>
      <c r="T868">
        <v>1.25</v>
      </c>
      <c r="U868">
        <v>1.28</v>
      </c>
      <c r="V868" t="e">
        <v>#N/A</v>
      </c>
      <c r="W868" t="e">
        <v>#N/A</v>
      </c>
      <c r="X868">
        <v>25.74</v>
      </c>
    </row>
    <row r="869" spans="1:24" x14ac:dyDescent="0.55000000000000004">
      <c r="A869" s="5">
        <v>37746</v>
      </c>
      <c r="B869">
        <v>1.27</v>
      </c>
      <c r="C869">
        <v>1.1299999999999999</v>
      </c>
      <c r="D869">
        <v>1.17</v>
      </c>
      <c r="E869">
        <v>1.27</v>
      </c>
      <c r="F869">
        <v>1.55</v>
      </c>
      <c r="G869">
        <v>1.98</v>
      </c>
      <c r="H869">
        <v>2.87</v>
      </c>
      <c r="I869">
        <v>3.41</v>
      </c>
      <c r="J869">
        <v>3.92</v>
      </c>
      <c r="K869">
        <v>4.8</v>
      </c>
      <c r="L869" t="e">
        <v>#N/A</v>
      </c>
      <c r="M869">
        <v>1.37</v>
      </c>
      <c r="N869">
        <v>2.19</v>
      </c>
      <c r="O869" t="e">
        <v>#N/A</v>
      </c>
      <c r="P869" t="e">
        <v>#N/A</v>
      </c>
      <c r="Q869" t="e">
        <v>#N/A</v>
      </c>
      <c r="R869" t="e">
        <v>#N/A</v>
      </c>
      <c r="S869" t="e">
        <v>#N/A</v>
      </c>
      <c r="T869" t="e">
        <v>#N/A</v>
      </c>
      <c r="U869" t="e">
        <v>#N/A</v>
      </c>
      <c r="V869" t="e">
        <v>#N/A</v>
      </c>
      <c r="W869" t="e">
        <v>#N/A</v>
      </c>
      <c r="X869">
        <v>26.43</v>
      </c>
    </row>
    <row r="870" spans="1:24" x14ac:dyDescent="0.55000000000000004">
      <c r="A870" s="5">
        <v>37747</v>
      </c>
      <c r="B870">
        <v>1.28</v>
      </c>
      <c r="C870">
        <v>1.1000000000000001</v>
      </c>
      <c r="D870">
        <v>1.1200000000000001</v>
      </c>
      <c r="E870">
        <v>1.19</v>
      </c>
      <c r="F870">
        <v>1.45</v>
      </c>
      <c r="G870">
        <v>1.87</v>
      </c>
      <c r="H870">
        <v>2.76</v>
      </c>
      <c r="I870">
        <v>3.31</v>
      </c>
      <c r="J870">
        <v>3.84</v>
      </c>
      <c r="K870">
        <v>4.76</v>
      </c>
      <c r="L870" t="e">
        <v>#N/A</v>
      </c>
      <c r="M870">
        <v>1.34</v>
      </c>
      <c r="N870">
        <v>2.17</v>
      </c>
      <c r="O870" t="e">
        <v>#N/A</v>
      </c>
      <c r="P870" t="e">
        <v>#N/A</v>
      </c>
      <c r="Q870">
        <v>1.31</v>
      </c>
      <c r="R870">
        <v>1.3</v>
      </c>
      <c r="S870">
        <v>1.29</v>
      </c>
      <c r="T870">
        <v>1.26</v>
      </c>
      <c r="U870">
        <v>1.3018799999999999</v>
      </c>
      <c r="V870" t="e">
        <v>#N/A</v>
      </c>
      <c r="W870" t="e">
        <v>#N/A</v>
      </c>
      <c r="X870">
        <v>25.65</v>
      </c>
    </row>
    <row r="871" spans="1:24" x14ac:dyDescent="0.55000000000000004">
      <c r="A871" s="5">
        <v>37748</v>
      </c>
      <c r="B871">
        <v>1.28</v>
      </c>
      <c r="C871">
        <v>1.1100000000000001</v>
      </c>
      <c r="D871">
        <v>1.1399999999999999</v>
      </c>
      <c r="E871">
        <v>1.21</v>
      </c>
      <c r="F871">
        <v>1.45</v>
      </c>
      <c r="G871">
        <v>1.83</v>
      </c>
      <c r="H871">
        <v>2.64</v>
      </c>
      <c r="I871">
        <v>3.19</v>
      </c>
      <c r="J871">
        <v>3.72</v>
      </c>
      <c r="K871">
        <v>4.67</v>
      </c>
      <c r="L871" t="e">
        <v>#N/A</v>
      </c>
      <c r="M871">
        <v>1.26</v>
      </c>
      <c r="N871">
        <v>2.02</v>
      </c>
      <c r="O871" t="e">
        <v>#N/A</v>
      </c>
      <c r="P871" t="e">
        <v>#N/A</v>
      </c>
      <c r="Q871">
        <v>1.31</v>
      </c>
      <c r="R871">
        <v>1.29</v>
      </c>
      <c r="S871">
        <v>1.28</v>
      </c>
      <c r="T871">
        <v>1.2362500000000001</v>
      </c>
      <c r="U871">
        <v>1.2375</v>
      </c>
      <c r="V871" t="e">
        <v>#N/A</v>
      </c>
      <c r="W871" t="e">
        <v>#N/A</v>
      </c>
      <c r="X871">
        <v>26.24</v>
      </c>
    </row>
    <row r="872" spans="1:24" x14ac:dyDescent="0.55000000000000004">
      <c r="A872" s="5">
        <v>37749</v>
      </c>
      <c r="B872">
        <v>1.27</v>
      </c>
      <c r="C872">
        <v>1.0900000000000001</v>
      </c>
      <c r="D872">
        <v>1.1399999999999999</v>
      </c>
      <c r="E872">
        <v>1.24</v>
      </c>
      <c r="F872">
        <v>1.49</v>
      </c>
      <c r="G872">
        <v>1.82</v>
      </c>
      <c r="H872">
        <v>2.62</v>
      </c>
      <c r="I872">
        <v>3.17</v>
      </c>
      <c r="J872">
        <v>3.7</v>
      </c>
      <c r="K872">
        <v>4.6500000000000004</v>
      </c>
      <c r="L872" t="e">
        <v>#N/A</v>
      </c>
      <c r="M872">
        <v>1.28</v>
      </c>
      <c r="N872">
        <v>2</v>
      </c>
      <c r="O872" t="e">
        <v>#N/A</v>
      </c>
      <c r="P872" t="e">
        <v>#N/A</v>
      </c>
      <c r="Q872">
        <v>1.31</v>
      </c>
      <c r="R872">
        <v>1.29375</v>
      </c>
      <c r="S872">
        <v>1.28125</v>
      </c>
      <c r="T872">
        <v>1.2424999999999999</v>
      </c>
      <c r="U872">
        <v>1.2524999999999999</v>
      </c>
      <c r="V872" t="e">
        <v>#N/A</v>
      </c>
      <c r="W872" t="e">
        <v>#N/A</v>
      </c>
      <c r="X872">
        <v>26.94</v>
      </c>
    </row>
    <row r="873" spans="1:24" x14ac:dyDescent="0.55000000000000004">
      <c r="A873" s="5">
        <v>37750</v>
      </c>
      <c r="B873">
        <v>1.24</v>
      </c>
      <c r="C873">
        <v>1.1100000000000001</v>
      </c>
      <c r="D873">
        <v>1.1399999999999999</v>
      </c>
      <c r="E873">
        <v>1.22</v>
      </c>
      <c r="F873">
        <v>1.45</v>
      </c>
      <c r="G873">
        <v>1.81</v>
      </c>
      <c r="H873">
        <v>2.61</v>
      </c>
      <c r="I873">
        <v>3.17</v>
      </c>
      <c r="J873">
        <v>3.69</v>
      </c>
      <c r="K873">
        <v>4.6399999999999997</v>
      </c>
      <c r="L873" t="e">
        <v>#N/A</v>
      </c>
      <c r="M873">
        <v>1.21</v>
      </c>
      <c r="N873">
        <v>2</v>
      </c>
      <c r="O873" t="e">
        <v>#N/A</v>
      </c>
      <c r="P873" t="e">
        <v>#N/A</v>
      </c>
      <c r="Q873">
        <v>1.31</v>
      </c>
      <c r="R873">
        <v>1.3</v>
      </c>
      <c r="S873">
        <v>1.29</v>
      </c>
      <c r="T873">
        <v>1.26</v>
      </c>
      <c r="U873">
        <v>1.2925</v>
      </c>
      <c r="V873" t="e">
        <v>#N/A</v>
      </c>
      <c r="W873" t="e">
        <v>#N/A</v>
      </c>
      <c r="X873">
        <v>27.65</v>
      </c>
    </row>
    <row r="874" spans="1:24" x14ac:dyDescent="0.55000000000000004">
      <c r="A874" s="5">
        <v>37753</v>
      </c>
      <c r="B874">
        <v>1.25</v>
      </c>
      <c r="C874">
        <v>1.1000000000000001</v>
      </c>
      <c r="D874">
        <v>1.1299999999999999</v>
      </c>
      <c r="E874">
        <v>1.22</v>
      </c>
      <c r="F874">
        <v>1.46</v>
      </c>
      <c r="G874">
        <v>1.81</v>
      </c>
      <c r="H874">
        <v>2.58</v>
      </c>
      <c r="I874">
        <v>3.12</v>
      </c>
      <c r="J874">
        <v>3.64</v>
      </c>
      <c r="K874">
        <v>4.5999999999999996</v>
      </c>
      <c r="L874" t="e">
        <v>#N/A</v>
      </c>
      <c r="M874">
        <v>1.21</v>
      </c>
      <c r="N874">
        <v>1.96</v>
      </c>
      <c r="O874" t="e">
        <v>#N/A</v>
      </c>
      <c r="P874" t="e">
        <v>#N/A</v>
      </c>
      <c r="Q874">
        <v>1.31</v>
      </c>
      <c r="R874">
        <v>1.3</v>
      </c>
      <c r="S874">
        <v>1.29</v>
      </c>
      <c r="T874">
        <v>1.25</v>
      </c>
      <c r="U874">
        <v>1.26</v>
      </c>
      <c r="V874" t="e">
        <v>#N/A</v>
      </c>
      <c r="W874" t="e">
        <v>#N/A</v>
      </c>
      <c r="X874">
        <v>27.34</v>
      </c>
    </row>
    <row r="875" spans="1:24" x14ac:dyDescent="0.55000000000000004">
      <c r="A875" s="5">
        <v>37754</v>
      </c>
      <c r="B875">
        <v>1.23</v>
      </c>
      <c r="C875">
        <v>1.0900000000000001</v>
      </c>
      <c r="D875">
        <v>1.1200000000000001</v>
      </c>
      <c r="E875">
        <v>1.23</v>
      </c>
      <c r="F875">
        <v>1.47</v>
      </c>
      <c r="G875">
        <v>1.82</v>
      </c>
      <c r="H875">
        <v>2.58</v>
      </c>
      <c r="I875">
        <v>3.12</v>
      </c>
      <c r="J875">
        <v>3.63</v>
      </c>
      <c r="K875">
        <v>4.58</v>
      </c>
      <c r="L875" t="e">
        <v>#N/A</v>
      </c>
      <c r="M875">
        <v>1.19</v>
      </c>
      <c r="N875">
        <v>1.94</v>
      </c>
      <c r="O875" t="e">
        <v>#N/A</v>
      </c>
      <c r="P875" t="e">
        <v>#N/A</v>
      </c>
      <c r="Q875">
        <v>1.31</v>
      </c>
      <c r="R875">
        <v>1.3</v>
      </c>
      <c r="S875">
        <v>1.29</v>
      </c>
      <c r="T875">
        <v>1.25</v>
      </c>
      <c r="U875">
        <v>1.27</v>
      </c>
      <c r="V875" t="e">
        <v>#N/A</v>
      </c>
      <c r="W875" t="e">
        <v>#N/A</v>
      </c>
      <c r="X875">
        <v>28.51</v>
      </c>
    </row>
    <row r="876" spans="1:24" x14ac:dyDescent="0.55000000000000004">
      <c r="A876" s="5">
        <v>37755</v>
      </c>
      <c r="B876">
        <v>1.3</v>
      </c>
      <c r="C876">
        <v>1.06</v>
      </c>
      <c r="D876">
        <v>1.1000000000000001</v>
      </c>
      <c r="E876">
        <v>1.2</v>
      </c>
      <c r="F876">
        <v>1.41</v>
      </c>
      <c r="G876">
        <v>1.72</v>
      </c>
      <c r="H876">
        <v>2.4700000000000002</v>
      </c>
      <c r="I876">
        <v>3.02</v>
      </c>
      <c r="J876">
        <v>3.53</v>
      </c>
      <c r="K876">
        <v>4.47</v>
      </c>
      <c r="L876" t="e">
        <v>#N/A</v>
      </c>
      <c r="M876">
        <v>1.1499999999999999</v>
      </c>
      <c r="N876">
        <v>1.87</v>
      </c>
      <c r="O876" t="e">
        <v>#N/A</v>
      </c>
      <c r="P876" t="e">
        <v>#N/A</v>
      </c>
      <c r="Q876">
        <v>1.31</v>
      </c>
      <c r="R876">
        <v>1.3</v>
      </c>
      <c r="S876">
        <v>1.29</v>
      </c>
      <c r="T876">
        <v>1.2518800000000001</v>
      </c>
      <c r="U876">
        <v>1.28125</v>
      </c>
      <c r="V876" t="e">
        <v>#N/A</v>
      </c>
      <c r="W876" t="e">
        <v>#N/A</v>
      </c>
      <c r="X876">
        <v>29.21</v>
      </c>
    </row>
    <row r="877" spans="1:24" x14ac:dyDescent="0.55000000000000004">
      <c r="A877" s="5">
        <v>37756</v>
      </c>
      <c r="B877">
        <v>1.36</v>
      </c>
      <c r="C877">
        <v>1.06</v>
      </c>
      <c r="D877">
        <v>1.1100000000000001</v>
      </c>
      <c r="E877">
        <v>1.21</v>
      </c>
      <c r="F877">
        <v>1.46</v>
      </c>
      <c r="G877">
        <v>1.78</v>
      </c>
      <c r="H877">
        <v>2.52</v>
      </c>
      <c r="I877">
        <v>3.07</v>
      </c>
      <c r="J877">
        <v>3.53</v>
      </c>
      <c r="K877">
        <v>4.4800000000000004</v>
      </c>
      <c r="L877" t="e">
        <v>#N/A</v>
      </c>
      <c r="M877">
        <v>1.1299999999999999</v>
      </c>
      <c r="N877">
        <v>1.86</v>
      </c>
      <c r="O877" t="e">
        <v>#N/A</v>
      </c>
      <c r="P877" t="e">
        <v>#N/A</v>
      </c>
      <c r="Q877">
        <v>1.3174999999999999</v>
      </c>
      <c r="R877">
        <v>1.3</v>
      </c>
      <c r="S877">
        <v>1.29</v>
      </c>
      <c r="T877">
        <v>1.24</v>
      </c>
      <c r="U877">
        <v>1.26</v>
      </c>
      <c r="V877" t="e">
        <v>#N/A</v>
      </c>
      <c r="W877" t="e">
        <v>#N/A</v>
      </c>
      <c r="X877">
        <v>28.57</v>
      </c>
    </row>
    <row r="878" spans="1:24" x14ac:dyDescent="0.55000000000000004">
      <c r="A878" s="5">
        <v>37757</v>
      </c>
      <c r="B878">
        <v>1.26</v>
      </c>
      <c r="C878">
        <v>1.05</v>
      </c>
      <c r="D878">
        <v>1.06</v>
      </c>
      <c r="E878">
        <v>1.1499999999999999</v>
      </c>
      <c r="F878">
        <v>1.38</v>
      </c>
      <c r="G878">
        <v>1.69</v>
      </c>
      <c r="H878">
        <v>2.4300000000000002</v>
      </c>
      <c r="I878">
        <v>3</v>
      </c>
      <c r="J878">
        <v>3.46</v>
      </c>
      <c r="K878">
        <v>4.4400000000000004</v>
      </c>
      <c r="L878" t="e">
        <v>#N/A</v>
      </c>
      <c r="M878">
        <v>1.1200000000000001</v>
      </c>
      <c r="N878">
        <v>1.84</v>
      </c>
      <c r="O878" t="e">
        <v>#N/A</v>
      </c>
      <c r="P878" t="e">
        <v>#N/A</v>
      </c>
      <c r="Q878">
        <v>1.31813</v>
      </c>
      <c r="R878">
        <v>1.3</v>
      </c>
      <c r="S878">
        <v>1.29</v>
      </c>
      <c r="T878">
        <v>1.25</v>
      </c>
      <c r="U878">
        <v>1.2737499999999999</v>
      </c>
      <c r="V878" t="e">
        <v>#N/A</v>
      </c>
      <c r="W878" t="e">
        <v>#N/A</v>
      </c>
      <c r="X878">
        <v>29.07</v>
      </c>
    </row>
    <row r="879" spans="1:24" x14ac:dyDescent="0.55000000000000004">
      <c r="A879" s="5">
        <v>37760</v>
      </c>
      <c r="B879">
        <v>1.26</v>
      </c>
      <c r="C879">
        <v>1.05</v>
      </c>
      <c r="D879">
        <v>1.06</v>
      </c>
      <c r="E879">
        <v>1.1399999999999999</v>
      </c>
      <c r="F879">
        <v>1.35</v>
      </c>
      <c r="G879">
        <v>1.66</v>
      </c>
      <c r="H879">
        <v>2.41</v>
      </c>
      <c r="I879">
        <v>2.98</v>
      </c>
      <c r="J879">
        <v>3.46</v>
      </c>
      <c r="K879">
        <v>4.4400000000000004</v>
      </c>
      <c r="L879" t="e">
        <v>#N/A</v>
      </c>
      <c r="M879">
        <v>1.07</v>
      </c>
      <c r="N879">
        <v>1.85</v>
      </c>
      <c r="O879" t="e">
        <v>#N/A</v>
      </c>
      <c r="P879" t="e">
        <v>#N/A</v>
      </c>
      <c r="Q879">
        <v>1.3174999999999999</v>
      </c>
      <c r="R879">
        <v>1.29</v>
      </c>
      <c r="S879">
        <v>1.2787500000000001</v>
      </c>
      <c r="T879">
        <v>1.20625</v>
      </c>
      <c r="U879">
        <v>1.18875</v>
      </c>
      <c r="V879" t="e">
        <v>#N/A</v>
      </c>
      <c r="W879" t="e">
        <v>#N/A</v>
      </c>
      <c r="X879">
        <v>28.84</v>
      </c>
    </row>
    <row r="880" spans="1:24" x14ac:dyDescent="0.55000000000000004">
      <c r="A880" s="5">
        <v>37761</v>
      </c>
      <c r="B880">
        <v>1.23</v>
      </c>
      <c r="C880">
        <v>1.04</v>
      </c>
      <c r="D880">
        <v>1.04</v>
      </c>
      <c r="E880">
        <v>1.1000000000000001</v>
      </c>
      <c r="F880">
        <v>1.31</v>
      </c>
      <c r="G880">
        <v>1.62</v>
      </c>
      <c r="H880">
        <v>2.34</v>
      </c>
      <c r="I880">
        <v>2.89</v>
      </c>
      <c r="J880">
        <v>3.38</v>
      </c>
      <c r="K880">
        <v>4.3600000000000003</v>
      </c>
      <c r="L880" t="e">
        <v>#N/A</v>
      </c>
      <c r="M880">
        <v>0.99</v>
      </c>
      <c r="N880">
        <v>1.73</v>
      </c>
      <c r="O880" t="e">
        <v>#N/A</v>
      </c>
      <c r="P880" t="e">
        <v>#N/A</v>
      </c>
      <c r="Q880">
        <v>1.31813</v>
      </c>
      <c r="R880">
        <v>1.29</v>
      </c>
      <c r="S880">
        <v>1.28</v>
      </c>
      <c r="T880">
        <v>1.21875</v>
      </c>
      <c r="U880">
        <v>1.22</v>
      </c>
      <c r="V880" t="e">
        <v>#N/A</v>
      </c>
      <c r="W880" t="e">
        <v>#N/A</v>
      </c>
      <c r="X880">
        <v>29.29</v>
      </c>
    </row>
    <row r="881" spans="1:24" x14ac:dyDescent="0.55000000000000004">
      <c r="A881" s="5">
        <v>37762</v>
      </c>
      <c r="B881">
        <v>1.23</v>
      </c>
      <c r="C881">
        <v>1.06</v>
      </c>
      <c r="D881">
        <v>1.08</v>
      </c>
      <c r="E881">
        <v>1.1499999999999999</v>
      </c>
      <c r="F881">
        <v>1.38</v>
      </c>
      <c r="G881">
        <v>1.67</v>
      </c>
      <c r="H881">
        <v>2.37</v>
      </c>
      <c r="I881">
        <v>2.91</v>
      </c>
      <c r="J881">
        <v>3.39</v>
      </c>
      <c r="K881">
        <v>4.33</v>
      </c>
      <c r="L881" t="e">
        <v>#N/A</v>
      </c>
      <c r="M881">
        <v>1.03</v>
      </c>
      <c r="N881">
        <v>1.73</v>
      </c>
      <c r="O881" t="e">
        <v>#N/A</v>
      </c>
      <c r="P881" t="e">
        <v>#N/A</v>
      </c>
      <c r="Q881">
        <v>1.3162499999999999</v>
      </c>
      <c r="R881">
        <v>1.28125</v>
      </c>
      <c r="S881">
        <v>1.27</v>
      </c>
      <c r="T881">
        <v>1.19</v>
      </c>
      <c r="U881">
        <v>1.18</v>
      </c>
      <c r="V881" t="e">
        <v>#N/A</v>
      </c>
      <c r="W881" t="e">
        <v>#N/A</v>
      </c>
      <c r="X881">
        <v>29.51</v>
      </c>
    </row>
    <row r="882" spans="1:24" x14ac:dyDescent="0.55000000000000004">
      <c r="A882" s="5">
        <v>37763</v>
      </c>
      <c r="B882">
        <v>1.25</v>
      </c>
      <c r="C882">
        <v>1.08</v>
      </c>
      <c r="D882">
        <v>1.08</v>
      </c>
      <c r="E882">
        <v>1.1399999999999999</v>
      </c>
      <c r="F882">
        <v>1.36</v>
      </c>
      <c r="G882">
        <v>1.65</v>
      </c>
      <c r="H882">
        <v>2.3199999999999998</v>
      </c>
      <c r="I882">
        <v>2.87</v>
      </c>
      <c r="J882">
        <v>3.34</v>
      </c>
      <c r="K882">
        <v>4.29</v>
      </c>
      <c r="L882" t="e">
        <v>#N/A</v>
      </c>
      <c r="M882">
        <v>1.02</v>
      </c>
      <c r="N882">
        <v>1.71</v>
      </c>
      <c r="O882" t="e">
        <v>#N/A</v>
      </c>
      <c r="P882" t="e">
        <v>#N/A</v>
      </c>
      <c r="Q882">
        <v>1.32</v>
      </c>
      <c r="R882">
        <v>1.2925</v>
      </c>
      <c r="S882">
        <v>1.28</v>
      </c>
      <c r="T882">
        <v>1.22</v>
      </c>
      <c r="U882">
        <v>1.23</v>
      </c>
      <c r="V882" t="e">
        <v>#N/A</v>
      </c>
      <c r="W882" t="e">
        <v>#N/A</v>
      </c>
      <c r="X882">
        <v>29.09</v>
      </c>
    </row>
    <row r="883" spans="1:24" x14ac:dyDescent="0.55000000000000004">
      <c r="A883" s="5">
        <v>37764</v>
      </c>
      <c r="B883">
        <v>1.21</v>
      </c>
      <c r="C883">
        <v>1.08</v>
      </c>
      <c r="D883">
        <v>1.08</v>
      </c>
      <c r="E883">
        <v>1.1399999999999999</v>
      </c>
      <c r="F883">
        <v>1.38</v>
      </c>
      <c r="G883">
        <v>1.65</v>
      </c>
      <c r="H883">
        <v>2.33</v>
      </c>
      <c r="I883">
        <v>2.87</v>
      </c>
      <c r="J883">
        <v>3.34</v>
      </c>
      <c r="K883">
        <v>4.28</v>
      </c>
      <c r="L883" t="e">
        <v>#N/A</v>
      </c>
      <c r="M883">
        <v>1.02</v>
      </c>
      <c r="N883">
        <v>1.72</v>
      </c>
      <c r="O883" t="e">
        <v>#N/A</v>
      </c>
      <c r="P883" t="e">
        <v>#N/A</v>
      </c>
      <c r="Q883">
        <v>1.3187500000000001</v>
      </c>
      <c r="R883">
        <v>1.29</v>
      </c>
      <c r="S883">
        <v>1.28</v>
      </c>
      <c r="T883">
        <v>1.21</v>
      </c>
      <c r="U883">
        <v>1.20875</v>
      </c>
      <c r="V883" t="e">
        <v>#N/A</v>
      </c>
      <c r="W883" t="e">
        <v>#N/A</v>
      </c>
      <c r="X883">
        <v>29.74</v>
      </c>
    </row>
    <row r="884" spans="1:24" x14ac:dyDescent="0.55000000000000004">
      <c r="A884" s="5">
        <v>37768</v>
      </c>
      <c r="B884">
        <v>1.32</v>
      </c>
      <c r="C884">
        <v>1.0900000000000001</v>
      </c>
      <c r="D884">
        <v>1.0900000000000001</v>
      </c>
      <c r="E884">
        <v>1.1299999999999999</v>
      </c>
      <c r="F884">
        <v>1.33</v>
      </c>
      <c r="G884">
        <v>1.63</v>
      </c>
      <c r="H884">
        <v>2.34</v>
      </c>
      <c r="I884">
        <v>2.93</v>
      </c>
      <c r="J884">
        <v>3.41</v>
      </c>
      <c r="K884">
        <v>4.3899999999999997</v>
      </c>
      <c r="L884" t="e">
        <v>#N/A</v>
      </c>
      <c r="M884">
        <v>1.0900000000000001</v>
      </c>
      <c r="N884">
        <v>1.8</v>
      </c>
      <c r="O884" t="e">
        <v>#N/A</v>
      </c>
      <c r="P884" t="e">
        <v>#N/A</v>
      </c>
      <c r="Q884">
        <v>1.32</v>
      </c>
      <c r="R884">
        <v>1.29</v>
      </c>
      <c r="S884">
        <v>1.28</v>
      </c>
      <c r="T884">
        <v>1.21</v>
      </c>
      <c r="U884">
        <v>1.21</v>
      </c>
      <c r="V884" t="e">
        <v>#N/A</v>
      </c>
      <c r="W884" t="e">
        <v>#N/A</v>
      </c>
      <c r="X884">
        <v>29.24</v>
      </c>
    </row>
    <row r="885" spans="1:24" x14ac:dyDescent="0.55000000000000004">
      <c r="A885" s="5">
        <v>37769</v>
      </c>
      <c r="B885">
        <v>1.29</v>
      </c>
      <c r="C885">
        <v>1.1200000000000001</v>
      </c>
      <c r="D885">
        <v>1.1100000000000001</v>
      </c>
      <c r="E885">
        <v>1.1499999999999999</v>
      </c>
      <c r="F885">
        <v>1.35</v>
      </c>
      <c r="G885">
        <v>1.62</v>
      </c>
      <c r="H885">
        <v>2.35</v>
      </c>
      <c r="I885">
        <v>2.94</v>
      </c>
      <c r="J885">
        <v>3.44</v>
      </c>
      <c r="K885">
        <v>4.42</v>
      </c>
      <c r="L885" t="e">
        <v>#N/A</v>
      </c>
      <c r="M885">
        <v>1.1200000000000001</v>
      </c>
      <c r="N885">
        <v>1.83</v>
      </c>
      <c r="O885" t="e">
        <v>#N/A</v>
      </c>
      <c r="P885" t="e">
        <v>#N/A</v>
      </c>
      <c r="Q885">
        <v>1.32</v>
      </c>
      <c r="R885">
        <v>1.29</v>
      </c>
      <c r="S885">
        <v>1.28</v>
      </c>
      <c r="T885">
        <v>1.2262500000000001</v>
      </c>
      <c r="U885">
        <v>1.2375</v>
      </c>
      <c r="V885" t="e">
        <v>#N/A</v>
      </c>
      <c r="W885" t="e">
        <v>#N/A</v>
      </c>
      <c r="X885">
        <v>28.46</v>
      </c>
    </row>
    <row r="886" spans="1:24" x14ac:dyDescent="0.55000000000000004">
      <c r="A886" s="5">
        <v>37770</v>
      </c>
      <c r="B886">
        <v>1.29</v>
      </c>
      <c r="C886">
        <v>1.1000000000000001</v>
      </c>
      <c r="D886">
        <v>1.08</v>
      </c>
      <c r="E886">
        <v>1.1100000000000001</v>
      </c>
      <c r="F886">
        <v>1.3</v>
      </c>
      <c r="G886">
        <v>1.56</v>
      </c>
      <c r="H886">
        <v>2.27</v>
      </c>
      <c r="I886">
        <v>2.84</v>
      </c>
      <c r="J886">
        <v>3.34</v>
      </c>
      <c r="K886">
        <v>4.3499999999999996</v>
      </c>
      <c r="L886" t="e">
        <v>#N/A</v>
      </c>
      <c r="M886">
        <v>1.04</v>
      </c>
      <c r="N886">
        <v>1.76</v>
      </c>
      <c r="O886" t="e">
        <v>#N/A</v>
      </c>
      <c r="P886" t="e">
        <v>#N/A</v>
      </c>
      <c r="Q886">
        <v>1.32</v>
      </c>
      <c r="R886">
        <v>1.29</v>
      </c>
      <c r="S886">
        <v>1.28</v>
      </c>
      <c r="T886">
        <v>1.2212499999999999</v>
      </c>
      <c r="U886">
        <v>1.2212499999999999</v>
      </c>
      <c r="V886" t="e">
        <v>#N/A</v>
      </c>
      <c r="W886" t="e">
        <v>#N/A</v>
      </c>
      <c r="X886">
        <v>29.15</v>
      </c>
    </row>
    <row r="887" spans="1:24" x14ac:dyDescent="0.55000000000000004">
      <c r="A887" s="5">
        <v>37771</v>
      </c>
      <c r="B887">
        <v>1.28</v>
      </c>
      <c r="C887">
        <v>1.1100000000000001</v>
      </c>
      <c r="D887">
        <v>1.0900000000000001</v>
      </c>
      <c r="E887">
        <v>1.1299999999999999</v>
      </c>
      <c r="F887">
        <v>1.33</v>
      </c>
      <c r="G887">
        <v>1.58</v>
      </c>
      <c r="H887">
        <v>2.2999999999999998</v>
      </c>
      <c r="I887">
        <v>2.87</v>
      </c>
      <c r="J887">
        <v>3.37</v>
      </c>
      <c r="K887">
        <v>4.3600000000000003</v>
      </c>
      <c r="L887" t="e">
        <v>#N/A</v>
      </c>
      <c r="M887">
        <v>1.04</v>
      </c>
      <c r="N887">
        <v>1.77</v>
      </c>
      <c r="O887" t="e">
        <v>#N/A</v>
      </c>
      <c r="P887" t="e">
        <v>#N/A</v>
      </c>
      <c r="Q887">
        <v>1.32</v>
      </c>
      <c r="R887">
        <v>1.29</v>
      </c>
      <c r="S887">
        <v>1.28</v>
      </c>
      <c r="T887">
        <v>1.2137500000000001</v>
      </c>
      <c r="U887">
        <v>1.2112499999999999</v>
      </c>
      <c r="V887" t="e">
        <v>#N/A</v>
      </c>
      <c r="W887" t="e">
        <v>#N/A</v>
      </c>
      <c r="X887">
        <v>29.56</v>
      </c>
    </row>
    <row r="888" spans="1:24" x14ac:dyDescent="0.55000000000000004">
      <c r="A888" s="5">
        <v>37774</v>
      </c>
      <c r="B888">
        <v>1.27</v>
      </c>
      <c r="C888">
        <v>1.1399999999999999</v>
      </c>
      <c r="D888">
        <v>1.1200000000000001</v>
      </c>
      <c r="E888">
        <v>1.1499999999999999</v>
      </c>
      <c r="F888">
        <v>1.33</v>
      </c>
      <c r="G888">
        <v>1.61</v>
      </c>
      <c r="H888">
        <v>2.37</v>
      </c>
      <c r="I888">
        <v>2.94</v>
      </c>
      <c r="J888">
        <v>3.43</v>
      </c>
      <c r="K888">
        <v>4.43</v>
      </c>
      <c r="L888" t="e">
        <v>#N/A</v>
      </c>
      <c r="M888">
        <v>1.08</v>
      </c>
      <c r="N888">
        <v>1.83</v>
      </c>
      <c r="O888" t="e">
        <v>#N/A</v>
      </c>
      <c r="P888" t="e">
        <v>#N/A</v>
      </c>
      <c r="Q888">
        <v>1.32</v>
      </c>
      <c r="R888">
        <v>1.29</v>
      </c>
      <c r="S888">
        <v>1.28</v>
      </c>
      <c r="T888">
        <v>1.24</v>
      </c>
      <c r="U888">
        <v>1.24875</v>
      </c>
      <c r="V888" t="e">
        <v>#N/A</v>
      </c>
      <c r="W888" t="e">
        <v>#N/A</v>
      </c>
      <c r="X888">
        <v>30.72</v>
      </c>
    </row>
    <row r="889" spans="1:24" x14ac:dyDescent="0.55000000000000004">
      <c r="A889" s="5">
        <v>37775</v>
      </c>
      <c r="B889">
        <v>1.21</v>
      </c>
      <c r="C889">
        <v>1.08</v>
      </c>
      <c r="D889">
        <v>1.05</v>
      </c>
      <c r="E889">
        <v>1.07</v>
      </c>
      <c r="F889">
        <v>1.2</v>
      </c>
      <c r="G889">
        <v>1.51</v>
      </c>
      <c r="H889">
        <v>2.25</v>
      </c>
      <c r="I889">
        <v>2.82</v>
      </c>
      <c r="J889">
        <v>3.34</v>
      </c>
      <c r="K889">
        <v>4.3499999999999996</v>
      </c>
      <c r="L889" t="e">
        <v>#N/A</v>
      </c>
      <c r="M889">
        <v>1</v>
      </c>
      <c r="N889">
        <v>1.76</v>
      </c>
      <c r="O889" t="e">
        <v>#N/A</v>
      </c>
      <c r="P889" t="e">
        <v>#N/A</v>
      </c>
      <c r="Q889">
        <v>1.3187500000000001</v>
      </c>
      <c r="R889">
        <v>1.29</v>
      </c>
      <c r="S889">
        <v>1.28</v>
      </c>
      <c r="T889">
        <v>1.23</v>
      </c>
      <c r="U889">
        <v>1.23</v>
      </c>
      <c r="V889" t="e">
        <v>#N/A</v>
      </c>
      <c r="W889" t="e">
        <v>#N/A</v>
      </c>
      <c r="X889">
        <v>30.78</v>
      </c>
    </row>
    <row r="890" spans="1:24" x14ac:dyDescent="0.55000000000000004">
      <c r="A890" s="5">
        <v>37776</v>
      </c>
      <c r="B890">
        <v>1.22</v>
      </c>
      <c r="C890">
        <v>1.05</v>
      </c>
      <c r="D890">
        <v>1.03</v>
      </c>
      <c r="E890">
        <v>1.04</v>
      </c>
      <c r="F890">
        <v>1.2</v>
      </c>
      <c r="G890">
        <v>1.46</v>
      </c>
      <c r="H890">
        <v>2.19</v>
      </c>
      <c r="I890">
        <v>2.78</v>
      </c>
      <c r="J890">
        <v>3.3</v>
      </c>
      <c r="K890">
        <v>4.32</v>
      </c>
      <c r="L890" t="e">
        <v>#N/A</v>
      </c>
      <c r="M890">
        <v>0.94</v>
      </c>
      <c r="N890">
        <v>1.73</v>
      </c>
      <c r="O890" t="e">
        <v>#N/A</v>
      </c>
      <c r="P890" t="e">
        <v>#N/A</v>
      </c>
      <c r="Q890">
        <v>1.31</v>
      </c>
      <c r="R890">
        <v>1.2725</v>
      </c>
      <c r="S890">
        <v>1.2575000000000001</v>
      </c>
      <c r="T890">
        <v>1.18</v>
      </c>
      <c r="U890">
        <v>1.1599999999999999</v>
      </c>
      <c r="V890" t="e">
        <v>#N/A</v>
      </c>
      <c r="W890" t="e">
        <v>#N/A</v>
      </c>
      <c r="X890">
        <v>29.81</v>
      </c>
    </row>
    <row r="891" spans="1:24" x14ac:dyDescent="0.55000000000000004">
      <c r="A891" s="5">
        <v>37777</v>
      </c>
      <c r="B891">
        <v>1.26</v>
      </c>
      <c r="C891">
        <v>1.04</v>
      </c>
      <c r="D891">
        <v>1.03</v>
      </c>
      <c r="E891">
        <v>1.07</v>
      </c>
      <c r="F891">
        <v>1.25</v>
      </c>
      <c r="G891">
        <v>1.52</v>
      </c>
      <c r="H891">
        <v>2.25</v>
      </c>
      <c r="I891">
        <v>2.83</v>
      </c>
      <c r="J891">
        <v>3.34</v>
      </c>
      <c r="K891">
        <v>4.37</v>
      </c>
      <c r="L891" t="e">
        <v>#N/A</v>
      </c>
      <c r="M891">
        <v>0.94</v>
      </c>
      <c r="N891">
        <v>1.75</v>
      </c>
      <c r="O891" t="e">
        <v>#N/A</v>
      </c>
      <c r="P891" t="e">
        <v>#N/A</v>
      </c>
      <c r="Q891">
        <v>1.29</v>
      </c>
      <c r="R891">
        <v>1.26</v>
      </c>
      <c r="S891">
        <v>1.24</v>
      </c>
      <c r="T891">
        <v>1.1637500000000001</v>
      </c>
      <c r="U891">
        <v>1.1499999999999999</v>
      </c>
      <c r="V891" t="e">
        <v>#N/A</v>
      </c>
      <c r="W891" t="e">
        <v>#N/A</v>
      </c>
      <c r="X891">
        <v>30.84</v>
      </c>
    </row>
    <row r="892" spans="1:24" x14ac:dyDescent="0.55000000000000004">
      <c r="A892" s="5">
        <v>37778</v>
      </c>
      <c r="B892">
        <v>1.24</v>
      </c>
      <c r="C892">
        <v>1.05</v>
      </c>
      <c r="D892">
        <v>1.03</v>
      </c>
      <c r="E892">
        <v>1.08</v>
      </c>
      <c r="F892">
        <v>1.27</v>
      </c>
      <c r="G892">
        <v>1.53</v>
      </c>
      <c r="H892">
        <v>2.29</v>
      </c>
      <c r="I892">
        <v>2.87</v>
      </c>
      <c r="J892">
        <v>3.37</v>
      </c>
      <c r="K892">
        <v>4.37</v>
      </c>
      <c r="L892" t="e">
        <v>#N/A</v>
      </c>
      <c r="M892">
        <v>0.96</v>
      </c>
      <c r="N892">
        <v>1.76</v>
      </c>
      <c r="O892" t="e">
        <v>#N/A</v>
      </c>
      <c r="P892" t="e">
        <v>#N/A</v>
      </c>
      <c r="Q892">
        <v>1.2737499999999999</v>
      </c>
      <c r="R892">
        <v>1.2362500000000001</v>
      </c>
      <c r="S892">
        <v>1.20688</v>
      </c>
      <c r="T892">
        <v>1.1412500000000001</v>
      </c>
      <c r="U892">
        <v>1.1356299999999999</v>
      </c>
      <c r="V892" t="e">
        <v>#N/A</v>
      </c>
      <c r="W892" t="e">
        <v>#N/A</v>
      </c>
      <c r="X892">
        <v>31.26</v>
      </c>
    </row>
    <row r="893" spans="1:24" x14ac:dyDescent="0.55000000000000004">
      <c r="A893" s="5">
        <v>37781</v>
      </c>
      <c r="B893">
        <v>1.25</v>
      </c>
      <c r="C893">
        <v>1.03</v>
      </c>
      <c r="D893">
        <v>1</v>
      </c>
      <c r="E893">
        <v>1.04</v>
      </c>
      <c r="F893">
        <v>1.19</v>
      </c>
      <c r="G893">
        <v>1.45</v>
      </c>
      <c r="H893">
        <v>2.2000000000000002</v>
      </c>
      <c r="I893">
        <v>2.79</v>
      </c>
      <c r="J893">
        <v>3.29</v>
      </c>
      <c r="K893">
        <v>4.3099999999999996</v>
      </c>
      <c r="L893" t="e">
        <v>#N/A</v>
      </c>
      <c r="M893">
        <v>0.88</v>
      </c>
      <c r="N893">
        <v>1.68</v>
      </c>
      <c r="O893" t="e">
        <v>#N/A</v>
      </c>
      <c r="P893" t="e">
        <v>#N/A</v>
      </c>
      <c r="Q893">
        <v>1.2625</v>
      </c>
      <c r="R893">
        <v>1.22875</v>
      </c>
      <c r="S893">
        <v>1.2</v>
      </c>
      <c r="T893">
        <v>1.1399999999999999</v>
      </c>
      <c r="U893">
        <v>1.1325000000000001</v>
      </c>
      <c r="V893" t="e">
        <v>#N/A</v>
      </c>
      <c r="W893" t="e">
        <v>#N/A</v>
      </c>
      <c r="X893">
        <v>31.36</v>
      </c>
    </row>
    <row r="894" spans="1:24" x14ac:dyDescent="0.55000000000000004">
      <c r="A894" s="5">
        <v>37782</v>
      </c>
      <c r="B894">
        <v>1.22</v>
      </c>
      <c r="C894">
        <v>0.97</v>
      </c>
      <c r="D894">
        <v>0.95</v>
      </c>
      <c r="E894">
        <v>0.98</v>
      </c>
      <c r="F894">
        <v>1.1299999999999999</v>
      </c>
      <c r="G894">
        <v>1.38</v>
      </c>
      <c r="H894">
        <v>2.12</v>
      </c>
      <c r="I894">
        <v>2.69</v>
      </c>
      <c r="J894">
        <v>3.2</v>
      </c>
      <c r="K894">
        <v>4.22</v>
      </c>
      <c r="L894" t="e">
        <v>#N/A</v>
      </c>
      <c r="M894">
        <v>0.81</v>
      </c>
      <c r="N894">
        <v>1.61</v>
      </c>
      <c r="O894" t="e">
        <v>#N/A</v>
      </c>
      <c r="P894" t="e">
        <v>#N/A</v>
      </c>
      <c r="Q894">
        <v>1.2462500000000001</v>
      </c>
      <c r="R894">
        <v>1.21</v>
      </c>
      <c r="S894">
        <v>1.18</v>
      </c>
      <c r="T894">
        <v>1.1100000000000001</v>
      </c>
      <c r="U894">
        <v>1.0900000000000001</v>
      </c>
      <c r="V894" t="e">
        <v>#N/A</v>
      </c>
      <c r="W894" t="e">
        <v>#N/A</v>
      </c>
      <c r="X894">
        <v>31.72</v>
      </c>
    </row>
    <row r="895" spans="1:24" x14ac:dyDescent="0.55000000000000004">
      <c r="A895" s="5">
        <v>37783</v>
      </c>
      <c r="B895">
        <v>1.25</v>
      </c>
      <c r="C895">
        <v>0.94</v>
      </c>
      <c r="D895">
        <v>0.95</v>
      </c>
      <c r="E895">
        <v>1</v>
      </c>
      <c r="F895">
        <v>1.1599999999999999</v>
      </c>
      <c r="G895">
        <v>1.42</v>
      </c>
      <c r="H895">
        <v>2.16</v>
      </c>
      <c r="I895">
        <v>2.72</v>
      </c>
      <c r="J895">
        <v>3.21</v>
      </c>
      <c r="K895">
        <v>4.2300000000000004</v>
      </c>
      <c r="L895" t="e">
        <v>#N/A</v>
      </c>
      <c r="M895">
        <v>0.8</v>
      </c>
      <c r="N895">
        <v>1.62</v>
      </c>
      <c r="O895" t="e">
        <v>#N/A</v>
      </c>
      <c r="P895" t="e">
        <v>#N/A</v>
      </c>
      <c r="Q895">
        <v>1.22</v>
      </c>
      <c r="R895">
        <v>1.16875</v>
      </c>
      <c r="S895">
        <v>1.1399999999999999</v>
      </c>
      <c r="T895">
        <v>1.07</v>
      </c>
      <c r="U895">
        <v>1.05125</v>
      </c>
      <c r="V895" t="e">
        <v>#N/A</v>
      </c>
      <c r="W895" t="e">
        <v>#N/A</v>
      </c>
      <c r="X895">
        <v>32.17</v>
      </c>
    </row>
    <row r="896" spans="1:24" x14ac:dyDescent="0.55000000000000004">
      <c r="A896" s="5">
        <v>37784</v>
      </c>
      <c r="B896">
        <v>1.25</v>
      </c>
      <c r="C896">
        <v>0.92</v>
      </c>
      <c r="D896">
        <v>0.9</v>
      </c>
      <c r="E896">
        <v>0.95</v>
      </c>
      <c r="F896">
        <v>1.1299999999999999</v>
      </c>
      <c r="G896">
        <v>1.38</v>
      </c>
      <c r="H896">
        <v>2.1</v>
      </c>
      <c r="I896">
        <v>2.68</v>
      </c>
      <c r="J896">
        <v>3.18</v>
      </c>
      <c r="K896">
        <v>4.18</v>
      </c>
      <c r="L896" t="e">
        <v>#N/A</v>
      </c>
      <c r="M896">
        <v>0.78</v>
      </c>
      <c r="N896">
        <v>1.57</v>
      </c>
      <c r="O896" t="e">
        <v>#N/A</v>
      </c>
      <c r="P896" t="e">
        <v>#N/A</v>
      </c>
      <c r="Q896">
        <v>1.18</v>
      </c>
      <c r="R896">
        <v>1.1387499999999999</v>
      </c>
      <c r="S896">
        <v>1.1187499999999999</v>
      </c>
      <c r="T896">
        <v>1.06</v>
      </c>
      <c r="U896">
        <v>1.05</v>
      </c>
      <c r="V896" t="e">
        <v>#N/A</v>
      </c>
      <c r="W896" t="e">
        <v>#N/A</v>
      </c>
      <c r="X896">
        <v>31.41</v>
      </c>
    </row>
    <row r="897" spans="1:24" x14ac:dyDescent="0.55000000000000004">
      <c r="A897" s="5">
        <v>37785</v>
      </c>
      <c r="B897">
        <v>1.24</v>
      </c>
      <c r="C897">
        <v>0.86</v>
      </c>
      <c r="D897">
        <v>0.86</v>
      </c>
      <c r="E897">
        <v>0.9</v>
      </c>
      <c r="F897">
        <v>1.1000000000000001</v>
      </c>
      <c r="G897">
        <v>1.34</v>
      </c>
      <c r="H897">
        <v>2.08</v>
      </c>
      <c r="I897">
        <v>2.63</v>
      </c>
      <c r="J897">
        <v>3.13</v>
      </c>
      <c r="K897">
        <v>4.13</v>
      </c>
      <c r="L897" t="e">
        <v>#N/A</v>
      </c>
      <c r="M897">
        <v>0.71</v>
      </c>
      <c r="N897">
        <v>1.51</v>
      </c>
      <c r="O897" t="e">
        <v>#N/A</v>
      </c>
      <c r="P897" t="e">
        <v>#N/A</v>
      </c>
      <c r="Q897">
        <v>1.1399999999999999</v>
      </c>
      <c r="R897">
        <v>1.1100000000000001</v>
      </c>
      <c r="S897">
        <v>1.0874999999999999</v>
      </c>
      <c r="T897">
        <v>1.03</v>
      </c>
      <c r="U897">
        <v>1.02</v>
      </c>
      <c r="V897" t="e">
        <v>#N/A</v>
      </c>
      <c r="W897" t="e">
        <v>#N/A</v>
      </c>
      <c r="X897">
        <v>30.63</v>
      </c>
    </row>
    <row r="898" spans="1:24" x14ac:dyDescent="0.55000000000000004">
      <c r="A898" s="5">
        <v>37788</v>
      </c>
      <c r="B898">
        <v>1.33</v>
      </c>
      <c r="C898">
        <v>0.87</v>
      </c>
      <c r="D898">
        <v>0.88</v>
      </c>
      <c r="E898">
        <v>0.95</v>
      </c>
      <c r="F898">
        <v>1.18</v>
      </c>
      <c r="G898">
        <v>1.44</v>
      </c>
      <c r="H898">
        <v>2.14</v>
      </c>
      <c r="I898">
        <v>2.71</v>
      </c>
      <c r="J898">
        <v>3.18</v>
      </c>
      <c r="K898">
        <v>4.18</v>
      </c>
      <c r="L898" t="e">
        <v>#N/A</v>
      </c>
      <c r="M898">
        <v>0.79</v>
      </c>
      <c r="N898">
        <v>1.59</v>
      </c>
      <c r="O898" t="e">
        <v>#N/A</v>
      </c>
      <c r="P898" t="e">
        <v>#N/A</v>
      </c>
      <c r="Q898">
        <v>1.1074999999999999</v>
      </c>
      <c r="R898">
        <v>1.0762499999999999</v>
      </c>
      <c r="S898">
        <v>1.06</v>
      </c>
      <c r="T898">
        <v>1</v>
      </c>
      <c r="U898">
        <v>0.99</v>
      </c>
      <c r="V898" t="e">
        <v>#N/A</v>
      </c>
      <c r="W898" t="e">
        <v>#N/A</v>
      </c>
      <c r="X898">
        <v>31.14</v>
      </c>
    </row>
    <row r="899" spans="1:24" x14ac:dyDescent="0.55000000000000004">
      <c r="A899" s="5">
        <v>37789</v>
      </c>
      <c r="B899">
        <v>1.24</v>
      </c>
      <c r="C899">
        <v>0.9</v>
      </c>
      <c r="D899">
        <v>0.91</v>
      </c>
      <c r="E899">
        <v>1</v>
      </c>
      <c r="F899">
        <v>1.25</v>
      </c>
      <c r="G899">
        <v>1.53</v>
      </c>
      <c r="H899">
        <v>2.2599999999999998</v>
      </c>
      <c r="I899">
        <v>2.81</v>
      </c>
      <c r="J899">
        <v>3.27</v>
      </c>
      <c r="K899">
        <v>4.26</v>
      </c>
      <c r="L899" t="e">
        <v>#N/A</v>
      </c>
      <c r="M899">
        <v>0.91</v>
      </c>
      <c r="N899">
        <v>1.7</v>
      </c>
      <c r="O899" t="e">
        <v>#N/A</v>
      </c>
      <c r="P899" t="e">
        <v>#N/A</v>
      </c>
      <c r="Q899">
        <v>1.0925</v>
      </c>
      <c r="R899">
        <v>1.07</v>
      </c>
      <c r="S899">
        <v>1.0549999999999999</v>
      </c>
      <c r="T899">
        <v>1.01</v>
      </c>
      <c r="U899">
        <v>1.02</v>
      </c>
      <c r="V899" t="e">
        <v>#N/A</v>
      </c>
      <c r="W899" t="e">
        <v>#N/A</v>
      </c>
      <c r="X899">
        <v>31.08</v>
      </c>
    </row>
    <row r="900" spans="1:24" x14ac:dyDescent="0.55000000000000004">
      <c r="A900" s="5">
        <v>37790</v>
      </c>
      <c r="B900">
        <v>1.22</v>
      </c>
      <c r="C900">
        <v>0.89</v>
      </c>
      <c r="D900">
        <v>0.89</v>
      </c>
      <c r="E900">
        <v>0.96</v>
      </c>
      <c r="F900">
        <v>1.27</v>
      </c>
      <c r="G900">
        <v>1.59</v>
      </c>
      <c r="H900">
        <v>2.34</v>
      </c>
      <c r="I900">
        <v>2.9</v>
      </c>
      <c r="J900">
        <v>3.37</v>
      </c>
      <c r="K900">
        <v>4.3499999999999996</v>
      </c>
      <c r="L900" t="e">
        <v>#N/A</v>
      </c>
      <c r="M900">
        <v>0.98</v>
      </c>
      <c r="N900">
        <v>1.79</v>
      </c>
      <c r="O900" t="e">
        <v>#N/A</v>
      </c>
      <c r="P900" t="e">
        <v>#N/A</v>
      </c>
      <c r="Q900">
        <v>1.10375</v>
      </c>
      <c r="R900">
        <v>1.0774999999999999</v>
      </c>
      <c r="S900">
        <v>1.0649999999999999</v>
      </c>
      <c r="T900">
        <v>1.0387500000000001</v>
      </c>
      <c r="U900">
        <v>1.06375</v>
      </c>
      <c r="V900" t="e">
        <v>#N/A</v>
      </c>
      <c r="W900" t="e">
        <v>#N/A</v>
      </c>
      <c r="X900">
        <v>30.28</v>
      </c>
    </row>
    <row r="901" spans="1:24" x14ac:dyDescent="0.55000000000000004">
      <c r="A901" s="5">
        <v>37791</v>
      </c>
      <c r="B901">
        <v>1.22</v>
      </c>
      <c r="C901">
        <v>0.81</v>
      </c>
      <c r="D901">
        <v>0.82</v>
      </c>
      <c r="E901">
        <v>0.88</v>
      </c>
      <c r="F901">
        <v>1.17</v>
      </c>
      <c r="G901">
        <v>1.5</v>
      </c>
      <c r="H901">
        <v>2.2799999999999998</v>
      </c>
      <c r="I901">
        <v>2.87</v>
      </c>
      <c r="J901">
        <v>3.35</v>
      </c>
      <c r="K901">
        <v>4.37</v>
      </c>
      <c r="L901" t="e">
        <v>#N/A</v>
      </c>
      <c r="M901">
        <v>0.89</v>
      </c>
      <c r="N901">
        <v>1.74</v>
      </c>
      <c r="O901" t="e">
        <v>#N/A</v>
      </c>
      <c r="P901" t="e">
        <v>#N/A</v>
      </c>
      <c r="Q901">
        <v>1.0575000000000001</v>
      </c>
      <c r="R901">
        <v>1.04375</v>
      </c>
      <c r="S901">
        <v>1.0275000000000001</v>
      </c>
      <c r="T901">
        <v>0.98750000000000004</v>
      </c>
      <c r="U901">
        <v>1.0049999999999999</v>
      </c>
      <c r="V901" t="e">
        <v>#N/A</v>
      </c>
      <c r="W901" t="e">
        <v>#N/A</v>
      </c>
      <c r="X901">
        <v>29.86</v>
      </c>
    </row>
    <row r="902" spans="1:24" x14ac:dyDescent="0.55000000000000004">
      <c r="A902" s="5">
        <v>37792</v>
      </c>
      <c r="B902">
        <v>1.23</v>
      </c>
      <c r="C902">
        <v>0.83</v>
      </c>
      <c r="D902">
        <v>0.85</v>
      </c>
      <c r="E902">
        <v>0.94</v>
      </c>
      <c r="F902">
        <v>1.22</v>
      </c>
      <c r="G902">
        <v>1.55</v>
      </c>
      <c r="H902">
        <v>2.31</v>
      </c>
      <c r="I902">
        <v>2.9</v>
      </c>
      <c r="J902">
        <v>3.4</v>
      </c>
      <c r="K902">
        <v>4.41</v>
      </c>
      <c r="L902" t="e">
        <v>#N/A</v>
      </c>
      <c r="M902">
        <v>0.92</v>
      </c>
      <c r="N902">
        <v>1.77</v>
      </c>
      <c r="O902" t="e">
        <v>#N/A</v>
      </c>
      <c r="P902" t="e">
        <v>#N/A</v>
      </c>
      <c r="Q902">
        <v>1.04375</v>
      </c>
      <c r="R902">
        <v>1.03125</v>
      </c>
      <c r="S902">
        <v>1.02</v>
      </c>
      <c r="T902">
        <v>0.99875000000000003</v>
      </c>
      <c r="U902">
        <v>1.0249999999999999</v>
      </c>
      <c r="V902" t="e">
        <v>#N/A</v>
      </c>
      <c r="W902" t="e">
        <v>#N/A</v>
      </c>
      <c r="X902">
        <v>30.63</v>
      </c>
    </row>
    <row r="903" spans="1:24" x14ac:dyDescent="0.55000000000000004">
      <c r="A903" s="5">
        <v>37795</v>
      </c>
      <c r="B903">
        <v>1.21</v>
      </c>
      <c r="C903">
        <v>0.85</v>
      </c>
      <c r="D903">
        <v>0.87</v>
      </c>
      <c r="E903">
        <v>0.94</v>
      </c>
      <c r="F903">
        <v>1.17</v>
      </c>
      <c r="G903">
        <v>1.47</v>
      </c>
      <c r="H903">
        <v>2.2400000000000002</v>
      </c>
      <c r="I903">
        <v>2.82</v>
      </c>
      <c r="J903">
        <v>3.32</v>
      </c>
      <c r="K903">
        <v>4.3499999999999996</v>
      </c>
      <c r="L903" t="e">
        <v>#N/A</v>
      </c>
      <c r="M903">
        <v>0.88</v>
      </c>
      <c r="N903">
        <v>1.71</v>
      </c>
      <c r="O903" t="e">
        <v>#N/A</v>
      </c>
      <c r="P903" t="e">
        <v>#N/A</v>
      </c>
      <c r="Q903">
        <v>1.0349999999999999</v>
      </c>
      <c r="R903">
        <v>1.0249999999999999</v>
      </c>
      <c r="S903">
        <v>1.0162500000000001</v>
      </c>
      <c r="T903">
        <v>0.99875000000000003</v>
      </c>
      <c r="U903">
        <v>1.0287500000000001</v>
      </c>
      <c r="V903" t="e">
        <v>#N/A</v>
      </c>
      <c r="W903" t="e">
        <v>#N/A</v>
      </c>
      <c r="X903">
        <v>30.22</v>
      </c>
    </row>
    <row r="904" spans="1:24" x14ac:dyDescent="0.55000000000000004">
      <c r="A904" s="5">
        <v>37796</v>
      </c>
      <c r="B904">
        <v>1.1499999999999999</v>
      </c>
      <c r="C904">
        <v>0.83</v>
      </c>
      <c r="D904">
        <v>0.84</v>
      </c>
      <c r="E904">
        <v>0.91</v>
      </c>
      <c r="F904">
        <v>1.1399999999999999</v>
      </c>
      <c r="G904">
        <v>1.44</v>
      </c>
      <c r="H904">
        <v>2.21</v>
      </c>
      <c r="I904">
        <v>2.78</v>
      </c>
      <c r="J904">
        <v>3.29</v>
      </c>
      <c r="K904">
        <v>4.3099999999999996</v>
      </c>
      <c r="L904" t="e">
        <v>#N/A</v>
      </c>
      <c r="M904">
        <v>0.84</v>
      </c>
      <c r="N904">
        <v>1.68</v>
      </c>
      <c r="O904" t="e">
        <v>#N/A</v>
      </c>
      <c r="P904" t="e">
        <v>#N/A</v>
      </c>
      <c r="Q904">
        <v>1.0275000000000001</v>
      </c>
      <c r="R904">
        <v>1.01875</v>
      </c>
      <c r="S904">
        <v>1.00875</v>
      </c>
      <c r="T904">
        <v>0.99</v>
      </c>
      <c r="U904">
        <v>1.01875</v>
      </c>
      <c r="V904" t="e">
        <v>#N/A</v>
      </c>
      <c r="W904" t="e">
        <v>#N/A</v>
      </c>
      <c r="X904">
        <v>30.05</v>
      </c>
    </row>
    <row r="905" spans="1:24" x14ac:dyDescent="0.55000000000000004">
      <c r="A905" s="5">
        <v>37797</v>
      </c>
      <c r="B905">
        <v>1.18</v>
      </c>
      <c r="C905">
        <v>0.92</v>
      </c>
      <c r="D905">
        <v>0.94</v>
      </c>
      <c r="E905">
        <v>1.05</v>
      </c>
      <c r="F905">
        <v>1.3</v>
      </c>
      <c r="G905">
        <v>1.57</v>
      </c>
      <c r="H905">
        <v>2.3199999999999998</v>
      </c>
      <c r="I905">
        <v>2.9</v>
      </c>
      <c r="J905">
        <v>3.38</v>
      </c>
      <c r="K905">
        <v>4.4000000000000004</v>
      </c>
      <c r="L905" t="e">
        <v>#N/A</v>
      </c>
      <c r="M905">
        <v>0.87</v>
      </c>
      <c r="N905">
        <v>1.71</v>
      </c>
      <c r="O905" t="e">
        <v>#N/A</v>
      </c>
      <c r="P905" t="e">
        <v>#N/A</v>
      </c>
      <c r="Q905">
        <v>1.02</v>
      </c>
      <c r="R905">
        <v>1.01</v>
      </c>
      <c r="S905">
        <v>1</v>
      </c>
      <c r="T905">
        <v>0.98</v>
      </c>
      <c r="U905">
        <v>1.01</v>
      </c>
      <c r="V905" t="e">
        <v>#N/A</v>
      </c>
      <c r="W905" t="e">
        <v>#N/A</v>
      </c>
      <c r="X905">
        <v>31.65</v>
      </c>
    </row>
    <row r="906" spans="1:24" x14ac:dyDescent="0.55000000000000004">
      <c r="A906" s="5">
        <v>37798</v>
      </c>
      <c r="B906">
        <v>1.1000000000000001</v>
      </c>
      <c r="C906">
        <v>0.91</v>
      </c>
      <c r="D906">
        <v>0.96</v>
      </c>
      <c r="E906">
        <v>1.1100000000000001</v>
      </c>
      <c r="F906">
        <v>1.41</v>
      </c>
      <c r="G906">
        <v>1.73</v>
      </c>
      <c r="H906">
        <v>2.4900000000000002</v>
      </c>
      <c r="I906">
        <v>3.07</v>
      </c>
      <c r="J906">
        <v>3.55</v>
      </c>
      <c r="K906">
        <v>4.5199999999999996</v>
      </c>
      <c r="L906" t="e">
        <v>#N/A</v>
      </c>
      <c r="M906">
        <v>1.02</v>
      </c>
      <c r="N906">
        <v>1.85</v>
      </c>
      <c r="O906" t="e">
        <v>#N/A</v>
      </c>
      <c r="P906" t="e">
        <v>#N/A</v>
      </c>
      <c r="Q906">
        <v>1.11375</v>
      </c>
      <c r="R906">
        <v>1.1100000000000001</v>
      </c>
      <c r="S906">
        <v>1.1000000000000001</v>
      </c>
      <c r="T906">
        <v>1.1000000000000001</v>
      </c>
      <c r="U906">
        <v>1.1637500000000001</v>
      </c>
      <c r="V906" t="e">
        <v>#N/A</v>
      </c>
      <c r="W906" t="e">
        <v>#N/A</v>
      </c>
      <c r="X906">
        <v>28.97</v>
      </c>
    </row>
    <row r="907" spans="1:24" x14ac:dyDescent="0.55000000000000004">
      <c r="A907" s="5">
        <v>37799</v>
      </c>
      <c r="B907">
        <v>1.08</v>
      </c>
      <c r="C907">
        <v>0.87</v>
      </c>
      <c r="D907">
        <v>0.95</v>
      </c>
      <c r="E907">
        <v>1.0900000000000001</v>
      </c>
      <c r="F907">
        <v>1.38</v>
      </c>
      <c r="G907">
        <v>1.72</v>
      </c>
      <c r="H907">
        <v>2.52</v>
      </c>
      <c r="I907">
        <v>3.09</v>
      </c>
      <c r="J907">
        <v>3.58</v>
      </c>
      <c r="K907">
        <v>4.57</v>
      </c>
      <c r="L907" t="e">
        <v>#N/A</v>
      </c>
      <c r="M907">
        <v>1.04</v>
      </c>
      <c r="N907">
        <v>1.9</v>
      </c>
      <c r="O907" t="e">
        <v>#N/A</v>
      </c>
      <c r="P907" t="e">
        <v>#N/A</v>
      </c>
      <c r="Q907">
        <v>1.1200000000000001</v>
      </c>
      <c r="R907">
        <v>1.11625</v>
      </c>
      <c r="S907">
        <v>1.11375</v>
      </c>
      <c r="T907">
        <v>1.1225000000000001</v>
      </c>
      <c r="U907">
        <v>1.2</v>
      </c>
      <c r="V907" t="e">
        <v>#N/A</v>
      </c>
      <c r="W907" t="e">
        <v>#N/A</v>
      </c>
      <c r="X907">
        <v>29.18</v>
      </c>
    </row>
    <row r="908" spans="1:24" x14ac:dyDescent="0.55000000000000004">
      <c r="A908" s="5">
        <v>37802</v>
      </c>
      <c r="B908">
        <v>1.45</v>
      </c>
      <c r="C908">
        <v>0.9</v>
      </c>
      <c r="D908">
        <v>0.98</v>
      </c>
      <c r="E908">
        <v>1.0900000000000001</v>
      </c>
      <c r="F908">
        <v>1.32</v>
      </c>
      <c r="G908">
        <v>1.66</v>
      </c>
      <c r="H908">
        <v>2.46</v>
      </c>
      <c r="I908">
        <v>3.03</v>
      </c>
      <c r="J908">
        <v>3.54</v>
      </c>
      <c r="K908">
        <v>4.5199999999999996</v>
      </c>
      <c r="L908" t="e">
        <v>#N/A</v>
      </c>
      <c r="M908">
        <v>1.01</v>
      </c>
      <c r="N908">
        <v>1.9</v>
      </c>
      <c r="O908" t="e">
        <v>#N/A</v>
      </c>
      <c r="P908" t="e">
        <v>#N/A</v>
      </c>
      <c r="Q908">
        <v>1.1200000000000001</v>
      </c>
      <c r="R908">
        <v>1.1181300000000001</v>
      </c>
      <c r="S908">
        <v>1.11625</v>
      </c>
      <c r="T908">
        <v>1.11938</v>
      </c>
      <c r="U908">
        <v>1.19</v>
      </c>
      <c r="V908" t="e">
        <v>#N/A</v>
      </c>
      <c r="W908" t="e">
        <v>#N/A</v>
      </c>
      <c r="X908">
        <v>30.15</v>
      </c>
    </row>
    <row r="909" spans="1:24" x14ac:dyDescent="0.55000000000000004">
      <c r="A909" s="5">
        <v>37803</v>
      </c>
      <c r="B909">
        <v>1.1100000000000001</v>
      </c>
      <c r="C909">
        <v>0.89</v>
      </c>
      <c r="D909">
        <v>0.96</v>
      </c>
      <c r="E909">
        <v>1.07</v>
      </c>
      <c r="F909">
        <v>1.3</v>
      </c>
      <c r="G909">
        <v>1.66</v>
      </c>
      <c r="H909">
        <v>2.48</v>
      </c>
      <c r="I909">
        <v>3.06</v>
      </c>
      <c r="J909">
        <v>3.56</v>
      </c>
      <c r="K909">
        <v>4.54</v>
      </c>
      <c r="L909" t="e">
        <v>#N/A</v>
      </c>
      <c r="M909">
        <v>1.03</v>
      </c>
      <c r="N909">
        <v>1.92</v>
      </c>
      <c r="O909" t="e">
        <v>#N/A</v>
      </c>
      <c r="P909" t="e">
        <v>#N/A</v>
      </c>
      <c r="Q909">
        <v>1.1200000000000001</v>
      </c>
      <c r="R909">
        <v>1.1125</v>
      </c>
      <c r="S909">
        <v>1.1100000000000001</v>
      </c>
      <c r="T909">
        <v>1.1174999999999999</v>
      </c>
      <c r="U909">
        <v>1.1612499999999999</v>
      </c>
      <c r="V909" t="e">
        <v>#N/A</v>
      </c>
      <c r="W909" t="e">
        <v>#N/A</v>
      </c>
      <c r="X909">
        <v>30.41</v>
      </c>
    </row>
    <row r="910" spans="1:24" x14ac:dyDescent="0.55000000000000004">
      <c r="A910" s="5">
        <v>37804</v>
      </c>
      <c r="B910">
        <v>1.01</v>
      </c>
      <c r="C910">
        <v>0.87</v>
      </c>
      <c r="D910">
        <v>0.95</v>
      </c>
      <c r="E910">
        <v>1.06</v>
      </c>
      <c r="F910">
        <v>1.3</v>
      </c>
      <c r="G910">
        <v>1.65</v>
      </c>
      <c r="H910">
        <v>2.4700000000000002</v>
      </c>
      <c r="I910">
        <v>3.05</v>
      </c>
      <c r="J910">
        <v>3.56</v>
      </c>
      <c r="K910">
        <v>4.54</v>
      </c>
      <c r="L910" t="e">
        <v>#N/A</v>
      </c>
      <c r="M910">
        <v>1.04</v>
      </c>
      <c r="N910">
        <v>1.96</v>
      </c>
      <c r="O910" t="e">
        <v>#N/A</v>
      </c>
      <c r="P910" t="e">
        <v>#N/A</v>
      </c>
      <c r="Q910">
        <v>1.1200000000000001</v>
      </c>
      <c r="R910">
        <v>1.1100000000000001</v>
      </c>
      <c r="S910">
        <v>1.1100000000000001</v>
      </c>
      <c r="T910">
        <v>1.1200000000000001</v>
      </c>
      <c r="U910">
        <v>1.1893800000000001</v>
      </c>
      <c r="V910" t="e">
        <v>#N/A</v>
      </c>
      <c r="W910" t="e">
        <v>#N/A</v>
      </c>
      <c r="X910">
        <v>30.29</v>
      </c>
    </row>
    <row r="911" spans="1:24" x14ac:dyDescent="0.55000000000000004">
      <c r="A911" s="5">
        <v>37805</v>
      </c>
      <c r="B911">
        <v>0.96</v>
      </c>
      <c r="C911">
        <v>0.87</v>
      </c>
      <c r="D911">
        <v>0.95</v>
      </c>
      <c r="E911">
        <v>1.07</v>
      </c>
      <c r="F911">
        <v>1.32</v>
      </c>
      <c r="G911">
        <v>1.69</v>
      </c>
      <c r="H911">
        <v>2.5499999999999998</v>
      </c>
      <c r="I911">
        <v>3.15</v>
      </c>
      <c r="J911">
        <v>3.67</v>
      </c>
      <c r="K911">
        <v>4.6399999999999997</v>
      </c>
      <c r="L911" t="e">
        <v>#N/A</v>
      </c>
      <c r="M911">
        <v>1.1100000000000001</v>
      </c>
      <c r="N911">
        <v>2.09</v>
      </c>
      <c r="O911" t="e">
        <v>#N/A</v>
      </c>
      <c r="P911" t="e">
        <v>#N/A</v>
      </c>
      <c r="Q911">
        <v>1.1174999999999999</v>
      </c>
      <c r="R911">
        <v>1.1100000000000001</v>
      </c>
      <c r="S911">
        <v>1.1100000000000001</v>
      </c>
      <c r="T911">
        <v>1.1200000000000001</v>
      </c>
      <c r="U911">
        <v>1.1881299999999999</v>
      </c>
      <c r="V911" t="e">
        <v>#N/A</v>
      </c>
      <c r="W911" t="e">
        <v>#N/A</v>
      </c>
      <c r="X911">
        <v>30.39</v>
      </c>
    </row>
    <row r="912" spans="1:24" x14ac:dyDescent="0.55000000000000004">
      <c r="A912" s="5">
        <v>37806</v>
      </c>
      <c r="B912" t="e">
        <v>#N/A</v>
      </c>
      <c r="C912" t="e">
        <v>#N/A</v>
      </c>
      <c r="D912" t="e">
        <v>#N/A</v>
      </c>
      <c r="E912" t="e">
        <v>#N/A</v>
      </c>
      <c r="F912" t="e">
        <v>#N/A</v>
      </c>
      <c r="G912" t="e">
        <v>#N/A</v>
      </c>
      <c r="H912" t="e">
        <v>#N/A</v>
      </c>
      <c r="I912" t="e">
        <v>#N/A</v>
      </c>
      <c r="J912" t="e">
        <v>#N/A</v>
      </c>
      <c r="K912" t="e">
        <v>#N/A</v>
      </c>
      <c r="L912" t="e">
        <v>#N/A</v>
      </c>
      <c r="M912" t="e">
        <v>#N/A</v>
      </c>
      <c r="N912" t="e">
        <v>#N/A</v>
      </c>
      <c r="O912" t="e">
        <v>#N/A</v>
      </c>
      <c r="P912" t="e">
        <v>#N/A</v>
      </c>
      <c r="Q912">
        <v>1.11625</v>
      </c>
      <c r="R912">
        <v>1.1100000000000001</v>
      </c>
      <c r="S912">
        <v>1.1100000000000001</v>
      </c>
      <c r="T912">
        <v>1.1200000000000001</v>
      </c>
      <c r="U912">
        <v>1.17</v>
      </c>
      <c r="V912" t="e">
        <v>#N/A</v>
      </c>
      <c r="W912" t="e">
        <v>#N/A</v>
      </c>
      <c r="X912" t="e">
        <v>#N/A</v>
      </c>
    </row>
    <row r="913" spans="1:24" x14ac:dyDescent="0.55000000000000004">
      <c r="A913" s="5">
        <v>37809</v>
      </c>
      <c r="B913">
        <v>1</v>
      </c>
      <c r="C913">
        <v>0.92</v>
      </c>
      <c r="D913">
        <v>0.97</v>
      </c>
      <c r="E913">
        <v>1.08</v>
      </c>
      <c r="F913">
        <v>1.36</v>
      </c>
      <c r="G913">
        <v>1.76</v>
      </c>
      <c r="H913">
        <v>2.63</v>
      </c>
      <c r="I913">
        <v>3.22</v>
      </c>
      <c r="J913">
        <v>3.74</v>
      </c>
      <c r="K913">
        <v>4.6900000000000004</v>
      </c>
      <c r="L913" t="e">
        <v>#N/A</v>
      </c>
      <c r="M913">
        <v>1.19</v>
      </c>
      <c r="N913">
        <v>2.14</v>
      </c>
      <c r="O913" t="e">
        <v>#N/A</v>
      </c>
      <c r="P913" t="e">
        <v>#N/A</v>
      </c>
      <c r="Q913">
        <v>1.11063</v>
      </c>
      <c r="R913">
        <v>1.1100000000000001</v>
      </c>
      <c r="S913">
        <v>1.1100000000000001</v>
      </c>
      <c r="T913">
        <v>1.1187499999999999</v>
      </c>
      <c r="U913">
        <v>1.17</v>
      </c>
      <c r="V913" t="e">
        <v>#N/A</v>
      </c>
      <c r="W913" t="e">
        <v>#N/A</v>
      </c>
      <c r="X913">
        <v>30.08</v>
      </c>
    </row>
    <row r="914" spans="1:24" x14ac:dyDescent="0.55000000000000004">
      <c r="A914" s="5">
        <v>37810</v>
      </c>
      <c r="B914">
        <v>0.93</v>
      </c>
      <c r="C914">
        <v>0.92</v>
      </c>
      <c r="D914">
        <v>0.96</v>
      </c>
      <c r="E914">
        <v>1.0900000000000001</v>
      </c>
      <c r="F914">
        <v>1.39</v>
      </c>
      <c r="G914">
        <v>1.79</v>
      </c>
      <c r="H914">
        <v>2.65</v>
      </c>
      <c r="I914">
        <v>3.23</v>
      </c>
      <c r="J914">
        <v>3.75</v>
      </c>
      <c r="K914">
        <v>4.71</v>
      </c>
      <c r="L914" t="e">
        <v>#N/A</v>
      </c>
      <c r="M914">
        <v>1.24</v>
      </c>
      <c r="N914">
        <v>2.12</v>
      </c>
      <c r="O914" t="e">
        <v>#N/A</v>
      </c>
      <c r="P914" t="e">
        <v>#N/A</v>
      </c>
      <c r="Q914">
        <v>1.1100000000000001</v>
      </c>
      <c r="R914">
        <v>1.1100000000000001</v>
      </c>
      <c r="S914">
        <v>1.1100000000000001</v>
      </c>
      <c r="T914">
        <v>1.1200000000000001</v>
      </c>
      <c r="U914">
        <v>1.1850000000000001</v>
      </c>
      <c r="V914" t="e">
        <v>#N/A</v>
      </c>
      <c r="W914" t="e">
        <v>#N/A</v>
      </c>
      <c r="X914">
        <v>30.32</v>
      </c>
    </row>
    <row r="915" spans="1:24" x14ac:dyDescent="0.55000000000000004">
      <c r="A915" s="5">
        <v>37811</v>
      </c>
      <c r="B915">
        <v>0.96</v>
      </c>
      <c r="C915">
        <v>0.9</v>
      </c>
      <c r="D915">
        <v>0.95</v>
      </c>
      <c r="E915">
        <v>1.0900000000000001</v>
      </c>
      <c r="F915">
        <v>1.37</v>
      </c>
      <c r="G915">
        <v>1.77</v>
      </c>
      <c r="H915">
        <v>2.63</v>
      </c>
      <c r="I915">
        <v>3.21</v>
      </c>
      <c r="J915">
        <v>3.73</v>
      </c>
      <c r="K915">
        <v>4.6900000000000004</v>
      </c>
      <c r="L915" t="e">
        <v>#N/A</v>
      </c>
      <c r="M915">
        <v>1.17</v>
      </c>
      <c r="N915">
        <v>2</v>
      </c>
      <c r="O915" t="e">
        <v>#N/A</v>
      </c>
      <c r="P915" t="e">
        <v>#N/A</v>
      </c>
      <c r="Q915">
        <v>1.1100000000000001</v>
      </c>
      <c r="R915">
        <v>1.1100000000000001</v>
      </c>
      <c r="S915">
        <v>1.1100000000000001</v>
      </c>
      <c r="T915">
        <v>1.1200000000000001</v>
      </c>
      <c r="U915">
        <v>1.18</v>
      </c>
      <c r="V915" t="e">
        <v>#N/A</v>
      </c>
      <c r="W915" t="e">
        <v>#N/A</v>
      </c>
      <c r="X915">
        <v>30.87</v>
      </c>
    </row>
    <row r="916" spans="1:24" x14ac:dyDescent="0.55000000000000004">
      <c r="A916" s="5">
        <v>37812</v>
      </c>
      <c r="B916">
        <v>1</v>
      </c>
      <c r="C916">
        <v>0.89</v>
      </c>
      <c r="D916">
        <v>0.95</v>
      </c>
      <c r="E916">
        <v>1.07</v>
      </c>
      <c r="F916">
        <v>1.33</v>
      </c>
      <c r="G916">
        <v>1.72</v>
      </c>
      <c r="H916">
        <v>2.59</v>
      </c>
      <c r="I916">
        <v>3.17</v>
      </c>
      <c r="J916">
        <v>3.7</v>
      </c>
      <c r="K916">
        <v>4.68</v>
      </c>
      <c r="L916" t="e">
        <v>#N/A</v>
      </c>
      <c r="M916">
        <v>1.1399999999999999</v>
      </c>
      <c r="N916">
        <v>1.94</v>
      </c>
      <c r="O916" t="e">
        <v>#N/A</v>
      </c>
      <c r="P916" t="e">
        <v>#N/A</v>
      </c>
      <c r="Q916">
        <v>1.1100000000000001</v>
      </c>
      <c r="R916">
        <v>1.1100000000000001</v>
      </c>
      <c r="S916">
        <v>1.1100000000000001</v>
      </c>
      <c r="T916">
        <v>1.1200000000000001</v>
      </c>
      <c r="U916">
        <v>1.1768799999999999</v>
      </c>
      <c r="V916" t="e">
        <v>#N/A</v>
      </c>
      <c r="W916" t="e">
        <v>#N/A</v>
      </c>
      <c r="X916">
        <v>31.04</v>
      </c>
    </row>
    <row r="917" spans="1:24" x14ac:dyDescent="0.55000000000000004">
      <c r="A917" s="5">
        <v>37813</v>
      </c>
      <c r="B917">
        <v>0.98</v>
      </c>
      <c r="C917">
        <v>0.89</v>
      </c>
      <c r="D917">
        <v>0.95</v>
      </c>
      <c r="E917">
        <v>1.06</v>
      </c>
      <c r="F917">
        <v>1.29</v>
      </c>
      <c r="G917">
        <v>1.67</v>
      </c>
      <c r="H917">
        <v>2.52</v>
      </c>
      <c r="I917">
        <v>3.12</v>
      </c>
      <c r="J917">
        <v>3.66</v>
      </c>
      <c r="K917">
        <v>4.6500000000000004</v>
      </c>
      <c r="L917" t="e">
        <v>#N/A</v>
      </c>
      <c r="M917">
        <v>1.1000000000000001</v>
      </c>
      <c r="N917">
        <v>1.88</v>
      </c>
      <c r="O917" t="e">
        <v>#N/A</v>
      </c>
      <c r="P917" t="e">
        <v>#N/A</v>
      </c>
      <c r="Q917">
        <v>1.1068800000000001</v>
      </c>
      <c r="R917">
        <v>1.1068800000000001</v>
      </c>
      <c r="S917">
        <v>1.1056299999999999</v>
      </c>
      <c r="T917">
        <v>1.1100000000000001</v>
      </c>
      <c r="U917">
        <v>1.165</v>
      </c>
      <c r="V917" t="e">
        <v>#N/A</v>
      </c>
      <c r="W917" t="e">
        <v>#N/A</v>
      </c>
      <c r="X917">
        <v>31.33</v>
      </c>
    </row>
    <row r="918" spans="1:24" x14ac:dyDescent="0.55000000000000004">
      <c r="A918" s="5">
        <v>37816</v>
      </c>
      <c r="B918">
        <v>1.07</v>
      </c>
      <c r="C918">
        <v>0.91</v>
      </c>
      <c r="D918">
        <v>0.96</v>
      </c>
      <c r="E918">
        <v>1.07</v>
      </c>
      <c r="F918">
        <v>1.35</v>
      </c>
      <c r="G918">
        <v>1.74</v>
      </c>
      <c r="H918">
        <v>2.6</v>
      </c>
      <c r="I918">
        <v>3.2</v>
      </c>
      <c r="J918">
        <v>3.74</v>
      </c>
      <c r="K918">
        <v>4.74</v>
      </c>
      <c r="L918" t="e">
        <v>#N/A</v>
      </c>
      <c r="M918">
        <v>1.1299999999999999</v>
      </c>
      <c r="N918">
        <v>1.92</v>
      </c>
      <c r="O918" t="e">
        <v>#N/A</v>
      </c>
      <c r="P918" t="e">
        <v>#N/A</v>
      </c>
      <c r="Q918">
        <v>1.1031299999999999</v>
      </c>
      <c r="R918">
        <v>1.10188</v>
      </c>
      <c r="S918">
        <v>1.1031299999999999</v>
      </c>
      <c r="T918">
        <v>1.1100000000000001</v>
      </c>
      <c r="U918">
        <v>1.1599999999999999</v>
      </c>
      <c r="V918" t="e">
        <v>#N/A</v>
      </c>
      <c r="W918" t="e">
        <v>#N/A</v>
      </c>
      <c r="X918">
        <v>31.2</v>
      </c>
    </row>
    <row r="919" spans="1:24" x14ac:dyDescent="0.55000000000000004">
      <c r="A919" s="5">
        <v>37817</v>
      </c>
      <c r="B919">
        <v>1.1299999999999999</v>
      </c>
      <c r="C919">
        <v>0.92</v>
      </c>
      <c r="D919">
        <v>0.97</v>
      </c>
      <c r="E919">
        <v>1.1000000000000001</v>
      </c>
      <c r="F919">
        <v>1.45</v>
      </c>
      <c r="G919">
        <v>1.89</v>
      </c>
      <c r="H919">
        <v>2.81</v>
      </c>
      <c r="I919">
        <v>3.4</v>
      </c>
      <c r="J919">
        <v>3.94</v>
      </c>
      <c r="K919">
        <v>4.91</v>
      </c>
      <c r="L919" t="e">
        <v>#N/A</v>
      </c>
      <c r="M919">
        <v>1.28</v>
      </c>
      <c r="N919">
        <v>2.06</v>
      </c>
      <c r="O919" t="e">
        <v>#N/A</v>
      </c>
      <c r="P919" t="e">
        <v>#N/A</v>
      </c>
      <c r="Q919">
        <v>1.1012500000000001</v>
      </c>
      <c r="R919">
        <v>1.1000000000000001</v>
      </c>
      <c r="S919">
        <v>1.1000000000000001</v>
      </c>
      <c r="T919">
        <v>1.1100000000000001</v>
      </c>
      <c r="U919">
        <v>1.17</v>
      </c>
      <c r="V919" t="e">
        <v>#N/A</v>
      </c>
      <c r="W919" t="e">
        <v>#N/A</v>
      </c>
      <c r="X919">
        <v>31.6</v>
      </c>
    </row>
    <row r="920" spans="1:24" x14ac:dyDescent="0.55000000000000004">
      <c r="A920" s="5">
        <v>37818</v>
      </c>
      <c r="B920">
        <v>1.01</v>
      </c>
      <c r="C920">
        <v>0.91</v>
      </c>
      <c r="D920">
        <v>0.97</v>
      </c>
      <c r="E920">
        <v>1.1200000000000001</v>
      </c>
      <c r="F920">
        <v>1.49</v>
      </c>
      <c r="G920">
        <v>1.94</v>
      </c>
      <c r="H920">
        <v>2.87</v>
      </c>
      <c r="I920">
        <v>3.44</v>
      </c>
      <c r="J920">
        <v>3.97</v>
      </c>
      <c r="K920">
        <v>4.91</v>
      </c>
      <c r="L920" t="e">
        <v>#N/A</v>
      </c>
      <c r="M920">
        <v>1.31</v>
      </c>
      <c r="N920">
        <v>2.08</v>
      </c>
      <c r="O920" t="e">
        <v>#N/A</v>
      </c>
      <c r="P920" t="e">
        <v>#N/A</v>
      </c>
      <c r="Q920">
        <v>1.1012500000000001</v>
      </c>
      <c r="R920">
        <v>1.1025</v>
      </c>
      <c r="S920">
        <v>1.1100000000000001</v>
      </c>
      <c r="T920">
        <v>1.1299999999999999</v>
      </c>
      <c r="U920">
        <v>1.2150000000000001</v>
      </c>
      <c r="V920" t="e">
        <v>#N/A</v>
      </c>
      <c r="W920" t="e">
        <v>#N/A</v>
      </c>
      <c r="X920">
        <v>31.2</v>
      </c>
    </row>
    <row r="921" spans="1:24" x14ac:dyDescent="0.55000000000000004">
      <c r="A921" s="5">
        <v>37819</v>
      </c>
      <c r="B921">
        <v>1.02</v>
      </c>
      <c r="C921">
        <v>0.9</v>
      </c>
      <c r="D921">
        <v>0.96</v>
      </c>
      <c r="E921">
        <v>1.1100000000000001</v>
      </c>
      <c r="F921">
        <v>1.47</v>
      </c>
      <c r="G921">
        <v>1.93</v>
      </c>
      <c r="H921">
        <v>2.88</v>
      </c>
      <c r="I921">
        <v>3.45</v>
      </c>
      <c r="J921">
        <v>3.98</v>
      </c>
      <c r="K921">
        <v>4.92</v>
      </c>
      <c r="L921" t="e">
        <v>#N/A</v>
      </c>
      <c r="M921">
        <v>1.31</v>
      </c>
      <c r="N921">
        <v>2.0499999999999998</v>
      </c>
      <c r="O921" t="e">
        <v>#N/A</v>
      </c>
      <c r="P921" t="e">
        <v>#N/A</v>
      </c>
      <c r="Q921">
        <v>1.1000000000000001</v>
      </c>
      <c r="R921">
        <v>1.1000000000000001</v>
      </c>
      <c r="S921">
        <v>1.1100000000000001</v>
      </c>
      <c r="T921">
        <v>1.1200000000000001</v>
      </c>
      <c r="U921">
        <v>1.2</v>
      </c>
      <c r="V921" t="e">
        <v>#N/A</v>
      </c>
      <c r="W921" t="e">
        <v>#N/A</v>
      </c>
      <c r="X921">
        <v>31.44</v>
      </c>
    </row>
    <row r="922" spans="1:24" x14ac:dyDescent="0.55000000000000004">
      <c r="A922" s="5">
        <v>37820</v>
      </c>
      <c r="B922">
        <v>0.99</v>
      </c>
      <c r="C922">
        <v>0.91</v>
      </c>
      <c r="D922">
        <v>0.96</v>
      </c>
      <c r="E922">
        <v>1.1200000000000001</v>
      </c>
      <c r="F922">
        <v>1.51</v>
      </c>
      <c r="G922">
        <v>1.98</v>
      </c>
      <c r="H922">
        <v>2.93</v>
      </c>
      <c r="I922">
        <v>3.49</v>
      </c>
      <c r="J922">
        <v>4</v>
      </c>
      <c r="K922">
        <v>4.93</v>
      </c>
      <c r="L922" t="e">
        <v>#N/A</v>
      </c>
      <c r="M922">
        <v>1.28</v>
      </c>
      <c r="N922">
        <v>2.04</v>
      </c>
      <c r="O922" t="e">
        <v>#N/A</v>
      </c>
      <c r="P922" t="e">
        <v>#N/A</v>
      </c>
      <c r="Q922">
        <v>1.1000000000000001</v>
      </c>
      <c r="R922">
        <v>1.1000000000000001</v>
      </c>
      <c r="S922">
        <v>1.1100000000000001</v>
      </c>
      <c r="T922">
        <v>1.1200000000000001</v>
      </c>
      <c r="U922">
        <v>1.2</v>
      </c>
      <c r="V922" t="e">
        <v>#N/A</v>
      </c>
      <c r="W922" t="e">
        <v>#N/A</v>
      </c>
      <c r="X922">
        <v>31.96</v>
      </c>
    </row>
    <row r="923" spans="1:24" x14ac:dyDescent="0.55000000000000004">
      <c r="A923" s="5">
        <v>37823</v>
      </c>
      <c r="B923">
        <v>1.02</v>
      </c>
      <c r="C923">
        <v>0.93</v>
      </c>
      <c r="D923">
        <v>0.99</v>
      </c>
      <c r="E923">
        <v>1.17</v>
      </c>
      <c r="F923">
        <v>1.61</v>
      </c>
      <c r="G923">
        <v>2.11</v>
      </c>
      <c r="H923">
        <v>3.1</v>
      </c>
      <c r="I923">
        <v>3.67</v>
      </c>
      <c r="J923">
        <v>4.1900000000000004</v>
      </c>
      <c r="K923">
        <v>5.09</v>
      </c>
      <c r="L923" t="e">
        <v>#N/A</v>
      </c>
      <c r="M923">
        <v>1.47</v>
      </c>
      <c r="N923">
        <v>2.21</v>
      </c>
      <c r="O923" t="e">
        <v>#N/A</v>
      </c>
      <c r="P923" t="e">
        <v>#N/A</v>
      </c>
      <c r="Q923">
        <v>1.1000000000000001</v>
      </c>
      <c r="R923">
        <v>1.1012500000000001</v>
      </c>
      <c r="S923">
        <v>1.1100000000000001</v>
      </c>
      <c r="T923">
        <v>1.1200000000000001</v>
      </c>
      <c r="U923">
        <v>1.2112499999999999</v>
      </c>
      <c r="V923" t="e">
        <v>#N/A</v>
      </c>
      <c r="W923" t="e">
        <v>#N/A</v>
      </c>
      <c r="X923">
        <v>31.67</v>
      </c>
    </row>
    <row r="924" spans="1:24" x14ac:dyDescent="0.55000000000000004">
      <c r="A924" s="5">
        <v>37824</v>
      </c>
      <c r="B924">
        <v>1</v>
      </c>
      <c r="C924">
        <v>0.93</v>
      </c>
      <c r="D924">
        <v>0.97</v>
      </c>
      <c r="E924">
        <v>1.1200000000000001</v>
      </c>
      <c r="F924">
        <v>1.57</v>
      </c>
      <c r="G924">
        <v>2.1</v>
      </c>
      <c r="H924">
        <v>3.07</v>
      </c>
      <c r="I924">
        <v>3.64</v>
      </c>
      <c r="J924">
        <v>4.17</v>
      </c>
      <c r="K924">
        <v>5.07</v>
      </c>
      <c r="L924" t="e">
        <v>#N/A</v>
      </c>
      <c r="M924">
        <v>1.48</v>
      </c>
      <c r="N924">
        <v>2.19</v>
      </c>
      <c r="O924" t="e">
        <v>#N/A</v>
      </c>
      <c r="P924" t="e">
        <v>#N/A</v>
      </c>
      <c r="Q924">
        <v>1.1000000000000001</v>
      </c>
      <c r="R924">
        <v>1.1000000000000001</v>
      </c>
      <c r="S924">
        <v>1.1100000000000001</v>
      </c>
      <c r="T924">
        <v>1.1299999999999999</v>
      </c>
      <c r="U924">
        <v>1.24</v>
      </c>
      <c r="V924" t="e">
        <v>#N/A</v>
      </c>
      <c r="W924" t="e">
        <v>#N/A</v>
      </c>
      <c r="X924">
        <v>30.2</v>
      </c>
    </row>
    <row r="925" spans="1:24" x14ac:dyDescent="0.55000000000000004">
      <c r="A925" s="5">
        <v>37825</v>
      </c>
      <c r="B925">
        <v>1.05</v>
      </c>
      <c r="C925">
        <v>0.93</v>
      </c>
      <c r="D925">
        <v>0.97</v>
      </c>
      <c r="E925">
        <v>1.1100000000000001</v>
      </c>
      <c r="F925">
        <v>1.54</v>
      </c>
      <c r="G925">
        <v>2.04</v>
      </c>
      <c r="H925">
        <v>3.04</v>
      </c>
      <c r="I925">
        <v>3.6</v>
      </c>
      <c r="J925">
        <v>4.12</v>
      </c>
      <c r="K925">
        <v>5.04</v>
      </c>
      <c r="L925" t="e">
        <v>#N/A</v>
      </c>
      <c r="M925">
        <v>1.37</v>
      </c>
      <c r="N925">
        <v>2.11</v>
      </c>
      <c r="O925" t="e">
        <v>#N/A</v>
      </c>
      <c r="P925" t="e">
        <v>#N/A</v>
      </c>
      <c r="Q925">
        <v>1.1000000000000001</v>
      </c>
      <c r="R925">
        <v>1.1000000000000001</v>
      </c>
      <c r="S925">
        <v>1.1100000000000001</v>
      </c>
      <c r="T925">
        <v>1.125</v>
      </c>
      <c r="U925">
        <v>1.2224999999999999</v>
      </c>
      <c r="V925" t="e">
        <v>#N/A</v>
      </c>
      <c r="W925" t="e">
        <v>#N/A</v>
      </c>
      <c r="X925">
        <v>30.13</v>
      </c>
    </row>
    <row r="926" spans="1:24" x14ac:dyDescent="0.55000000000000004">
      <c r="A926" s="5">
        <v>37826</v>
      </c>
      <c r="B926">
        <v>1.04</v>
      </c>
      <c r="C926">
        <v>0.93</v>
      </c>
      <c r="D926">
        <v>0.98</v>
      </c>
      <c r="E926">
        <v>1.1299999999999999</v>
      </c>
      <c r="F926">
        <v>1.54</v>
      </c>
      <c r="G926">
        <v>2.0499999999999998</v>
      </c>
      <c r="H926">
        <v>3.08</v>
      </c>
      <c r="I926">
        <v>3.66</v>
      </c>
      <c r="J926">
        <v>4.2</v>
      </c>
      <c r="K926">
        <v>5.12</v>
      </c>
      <c r="L926" t="e">
        <v>#N/A</v>
      </c>
      <c r="M926">
        <v>1.41</v>
      </c>
      <c r="N926">
        <v>2.1800000000000002</v>
      </c>
      <c r="O926" t="e">
        <v>#N/A</v>
      </c>
      <c r="P926" t="e">
        <v>#N/A</v>
      </c>
      <c r="Q926">
        <v>1.1000000000000001</v>
      </c>
      <c r="R926">
        <v>1.1000000000000001</v>
      </c>
      <c r="S926">
        <v>1.1100000000000001</v>
      </c>
      <c r="T926">
        <v>1.1200000000000001</v>
      </c>
      <c r="U926">
        <v>1.2</v>
      </c>
      <c r="V926" t="e">
        <v>#N/A</v>
      </c>
      <c r="W926" t="e">
        <v>#N/A</v>
      </c>
      <c r="X926">
        <v>30.72</v>
      </c>
    </row>
    <row r="927" spans="1:24" x14ac:dyDescent="0.55000000000000004">
      <c r="A927" s="5">
        <v>37827</v>
      </c>
      <c r="B927">
        <v>1.03</v>
      </c>
      <c r="C927">
        <v>0.93</v>
      </c>
      <c r="D927">
        <v>0.98</v>
      </c>
      <c r="E927">
        <v>1.1299999999999999</v>
      </c>
      <c r="F927">
        <v>1.52</v>
      </c>
      <c r="G927">
        <v>2.06</v>
      </c>
      <c r="H927">
        <v>3.1</v>
      </c>
      <c r="I927">
        <v>3.69</v>
      </c>
      <c r="J927">
        <v>4.22</v>
      </c>
      <c r="K927">
        <v>5.15</v>
      </c>
      <c r="L927" t="e">
        <v>#N/A</v>
      </c>
      <c r="M927">
        <v>1.34</v>
      </c>
      <c r="N927">
        <v>2.14</v>
      </c>
      <c r="O927" t="e">
        <v>#N/A</v>
      </c>
      <c r="P927" t="e">
        <v>#N/A</v>
      </c>
      <c r="Q927">
        <v>1.1000000000000001</v>
      </c>
      <c r="R927">
        <v>1.1000000000000001</v>
      </c>
      <c r="S927">
        <v>1.1100000000000001</v>
      </c>
      <c r="T927">
        <v>1.12375</v>
      </c>
      <c r="U927">
        <v>1.21</v>
      </c>
      <c r="V927" t="e">
        <v>#N/A</v>
      </c>
      <c r="W927" t="e">
        <v>#N/A</v>
      </c>
      <c r="X927">
        <v>30.31</v>
      </c>
    </row>
    <row r="928" spans="1:24" x14ac:dyDescent="0.55000000000000004">
      <c r="A928" s="5">
        <v>37830</v>
      </c>
      <c r="B928">
        <v>1.05</v>
      </c>
      <c r="C928">
        <v>0.97</v>
      </c>
      <c r="D928">
        <v>1.01</v>
      </c>
      <c r="E928">
        <v>1.17</v>
      </c>
      <c r="F928">
        <v>1.61</v>
      </c>
      <c r="G928">
        <v>2.17</v>
      </c>
      <c r="H928">
        <v>3.21</v>
      </c>
      <c r="I928">
        <v>3.79</v>
      </c>
      <c r="J928">
        <v>4.3099999999999996</v>
      </c>
      <c r="K928">
        <v>5.23</v>
      </c>
      <c r="L928" t="e">
        <v>#N/A</v>
      </c>
      <c r="M928">
        <v>1.49</v>
      </c>
      <c r="N928">
        <v>2.27</v>
      </c>
      <c r="O928" t="e">
        <v>#N/A</v>
      </c>
      <c r="P928" t="e">
        <v>#N/A</v>
      </c>
      <c r="Q928">
        <v>1.1000000000000001</v>
      </c>
      <c r="R928">
        <v>1.1000000000000001</v>
      </c>
      <c r="S928">
        <v>1.1100000000000001</v>
      </c>
      <c r="T928">
        <v>1.12625</v>
      </c>
      <c r="U928">
        <v>1.2175</v>
      </c>
      <c r="V928" t="e">
        <v>#N/A</v>
      </c>
      <c r="W928" t="e">
        <v>#N/A</v>
      </c>
      <c r="X928">
        <v>29.98</v>
      </c>
    </row>
    <row r="929" spans="1:24" x14ac:dyDescent="0.55000000000000004">
      <c r="A929" s="5">
        <v>37831</v>
      </c>
      <c r="B929">
        <v>1.04</v>
      </c>
      <c r="C929">
        <v>0.99</v>
      </c>
      <c r="D929">
        <v>1.01</v>
      </c>
      <c r="E929">
        <v>1.17</v>
      </c>
      <c r="F929">
        <v>1.67</v>
      </c>
      <c r="G929">
        <v>2.2599999999999998</v>
      </c>
      <c r="H929">
        <v>3.33</v>
      </c>
      <c r="I929">
        <v>3.9</v>
      </c>
      <c r="J929">
        <v>4.42</v>
      </c>
      <c r="K929">
        <v>5.33</v>
      </c>
      <c r="L929" t="e">
        <v>#N/A</v>
      </c>
      <c r="M929">
        <v>1.63</v>
      </c>
      <c r="N929">
        <v>2.38</v>
      </c>
      <c r="O929" t="e">
        <v>#N/A</v>
      </c>
      <c r="P929" t="e">
        <v>#N/A</v>
      </c>
      <c r="Q929">
        <v>1.1000000000000001</v>
      </c>
      <c r="R929">
        <v>1.1000000000000001</v>
      </c>
      <c r="S929">
        <v>1.1100000000000001</v>
      </c>
      <c r="T929">
        <v>1.1387499999999999</v>
      </c>
      <c r="U929">
        <v>1.25</v>
      </c>
      <c r="V929" t="e">
        <v>#N/A</v>
      </c>
      <c r="W929" t="e">
        <v>#N/A</v>
      </c>
      <c r="X929">
        <v>30.21</v>
      </c>
    </row>
    <row r="930" spans="1:24" x14ac:dyDescent="0.55000000000000004">
      <c r="A930" s="5">
        <v>37832</v>
      </c>
      <c r="B930">
        <v>1.03</v>
      </c>
      <c r="C930">
        <v>0.98</v>
      </c>
      <c r="D930">
        <v>1.01</v>
      </c>
      <c r="E930">
        <v>1.17</v>
      </c>
      <c r="F930">
        <v>1.64</v>
      </c>
      <c r="G930">
        <v>2.21</v>
      </c>
      <c r="H930">
        <v>3.27</v>
      </c>
      <c r="I930">
        <v>3.85</v>
      </c>
      <c r="J930">
        <v>4.34</v>
      </c>
      <c r="K930">
        <v>5.27</v>
      </c>
      <c r="L930" t="e">
        <v>#N/A</v>
      </c>
      <c r="M930">
        <v>1.54</v>
      </c>
      <c r="N930">
        <v>2.3199999999999998</v>
      </c>
      <c r="O930" t="e">
        <v>#N/A</v>
      </c>
      <c r="P930" t="e">
        <v>#N/A</v>
      </c>
      <c r="Q930">
        <v>1.10063</v>
      </c>
      <c r="R930">
        <v>1.1087499999999999</v>
      </c>
      <c r="S930">
        <v>1.11625</v>
      </c>
      <c r="T930">
        <v>1.1499999999999999</v>
      </c>
      <c r="U930">
        <v>1.2787500000000001</v>
      </c>
      <c r="V930" t="e">
        <v>#N/A</v>
      </c>
      <c r="W930" t="e">
        <v>#N/A</v>
      </c>
      <c r="X930">
        <v>30.69</v>
      </c>
    </row>
    <row r="931" spans="1:24" x14ac:dyDescent="0.55000000000000004">
      <c r="A931" s="5">
        <v>37833</v>
      </c>
      <c r="B931">
        <v>1.04</v>
      </c>
      <c r="C931">
        <v>0.96</v>
      </c>
      <c r="D931">
        <v>1.02</v>
      </c>
      <c r="E931">
        <v>1.28</v>
      </c>
      <c r="F931">
        <v>1.8</v>
      </c>
      <c r="G931">
        <v>2.33</v>
      </c>
      <c r="H931">
        <v>3.38</v>
      </c>
      <c r="I931">
        <v>3.98</v>
      </c>
      <c r="J931">
        <v>4.49</v>
      </c>
      <c r="K931">
        <v>5.43</v>
      </c>
      <c r="L931" t="e">
        <v>#N/A</v>
      </c>
      <c r="M931">
        <v>1.63</v>
      </c>
      <c r="N931">
        <v>2.41</v>
      </c>
      <c r="O931" t="e">
        <v>#N/A</v>
      </c>
      <c r="P931" t="e">
        <v>#N/A</v>
      </c>
      <c r="Q931">
        <v>1.1000000000000001</v>
      </c>
      <c r="R931">
        <v>1.1100000000000001</v>
      </c>
      <c r="S931">
        <v>1.1143799999999999</v>
      </c>
      <c r="T931">
        <v>1.14625</v>
      </c>
      <c r="U931">
        <v>1.2662500000000001</v>
      </c>
      <c r="V931" t="e">
        <v>#N/A</v>
      </c>
      <c r="W931" t="e">
        <v>#N/A</v>
      </c>
      <c r="X931">
        <v>30.56</v>
      </c>
    </row>
    <row r="932" spans="1:24" x14ac:dyDescent="0.55000000000000004">
      <c r="A932" s="5">
        <v>37834</v>
      </c>
      <c r="B932">
        <v>1</v>
      </c>
      <c r="C932">
        <v>0.95</v>
      </c>
      <c r="D932">
        <v>1.05</v>
      </c>
      <c r="E932">
        <v>1.31</v>
      </c>
      <c r="F932">
        <v>1.85</v>
      </c>
      <c r="G932">
        <v>2.38</v>
      </c>
      <c r="H932">
        <v>3.37</v>
      </c>
      <c r="I932">
        <v>4.01</v>
      </c>
      <c r="J932">
        <v>4.4400000000000004</v>
      </c>
      <c r="K932">
        <v>5.42</v>
      </c>
      <c r="L932" t="e">
        <v>#N/A</v>
      </c>
      <c r="M932">
        <v>1.62</v>
      </c>
      <c r="N932">
        <v>2.4</v>
      </c>
      <c r="O932" t="e">
        <v>#N/A</v>
      </c>
      <c r="P932" t="e">
        <v>#N/A</v>
      </c>
      <c r="Q932">
        <v>1.1125</v>
      </c>
      <c r="R932">
        <v>1.1225000000000001</v>
      </c>
      <c r="S932">
        <v>1.1412500000000001</v>
      </c>
      <c r="T932">
        <v>1.2112499999999999</v>
      </c>
      <c r="U932">
        <v>1.43875</v>
      </c>
      <c r="V932" t="e">
        <v>#N/A</v>
      </c>
      <c r="W932" t="e">
        <v>#N/A</v>
      </c>
      <c r="X932">
        <v>32.229999999999997</v>
      </c>
    </row>
    <row r="933" spans="1:24" x14ac:dyDescent="0.55000000000000004">
      <c r="A933" s="5">
        <v>37837</v>
      </c>
      <c r="B933">
        <v>1</v>
      </c>
      <c r="C933">
        <v>0.97</v>
      </c>
      <c r="D933">
        <v>1.05</v>
      </c>
      <c r="E933">
        <v>1.24</v>
      </c>
      <c r="F933">
        <v>1.71</v>
      </c>
      <c r="G933">
        <v>2.2400000000000002</v>
      </c>
      <c r="H933">
        <v>3.24</v>
      </c>
      <c r="I933">
        <v>3.86</v>
      </c>
      <c r="J933">
        <v>4.3499999999999996</v>
      </c>
      <c r="K933">
        <v>5.36</v>
      </c>
      <c r="L933" t="e">
        <v>#N/A</v>
      </c>
      <c r="M933">
        <v>1.52</v>
      </c>
      <c r="N933">
        <v>2.34</v>
      </c>
      <c r="O933" t="e">
        <v>#N/A</v>
      </c>
      <c r="P933" t="e">
        <v>#N/A</v>
      </c>
      <c r="Q933">
        <v>1.1100000000000001</v>
      </c>
      <c r="R933">
        <v>1.1200000000000001</v>
      </c>
      <c r="S933">
        <v>1.1399999999999999</v>
      </c>
      <c r="T933">
        <v>1.21</v>
      </c>
      <c r="U933">
        <v>1.4137500000000001</v>
      </c>
      <c r="V933" t="e">
        <v>#N/A</v>
      </c>
      <c r="W933" t="e">
        <v>#N/A</v>
      </c>
      <c r="X933">
        <v>31.8</v>
      </c>
    </row>
    <row r="934" spans="1:24" x14ac:dyDescent="0.55000000000000004">
      <c r="A934" s="5">
        <v>37838</v>
      </c>
      <c r="B934">
        <v>0.86</v>
      </c>
      <c r="C934">
        <v>0.96</v>
      </c>
      <c r="D934">
        <v>1.05</v>
      </c>
      <c r="E934">
        <v>1.32</v>
      </c>
      <c r="F934">
        <v>1.88</v>
      </c>
      <c r="G934">
        <v>2.44</v>
      </c>
      <c r="H934">
        <v>3.37</v>
      </c>
      <c r="I934">
        <v>3.98</v>
      </c>
      <c r="J934">
        <v>4.47</v>
      </c>
      <c r="K934">
        <v>5.48</v>
      </c>
      <c r="L934" t="e">
        <v>#N/A</v>
      </c>
      <c r="M934">
        <v>1.62</v>
      </c>
      <c r="N934">
        <v>2.4300000000000002</v>
      </c>
      <c r="O934" t="e">
        <v>#N/A</v>
      </c>
      <c r="P934" t="e">
        <v>#N/A</v>
      </c>
      <c r="Q934">
        <v>1.1100000000000001</v>
      </c>
      <c r="R934">
        <v>1.1200000000000001</v>
      </c>
      <c r="S934">
        <v>1.1387499999999999</v>
      </c>
      <c r="T934">
        <v>1.2</v>
      </c>
      <c r="U934">
        <v>1.4</v>
      </c>
      <c r="V934" t="e">
        <v>#N/A</v>
      </c>
      <c r="W934" t="e">
        <v>#N/A</v>
      </c>
      <c r="X934">
        <v>32.340000000000003</v>
      </c>
    </row>
    <row r="935" spans="1:24" x14ac:dyDescent="0.55000000000000004">
      <c r="A935" s="5">
        <v>37839</v>
      </c>
      <c r="B935">
        <v>0.88</v>
      </c>
      <c r="C935">
        <v>0.95</v>
      </c>
      <c r="D935">
        <v>1.04</v>
      </c>
      <c r="E935">
        <v>1.28</v>
      </c>
      <c r="F935">
        <v>1.78</v>
      </c>
      <c r="G935">
        <v>2.36</v>
      </c>
      <c r="H935">
        <v>3.25</v>
      </c>
      <c r="I935">
        <v>3.82</v>
      </c>
      <c r="J935">
        <v>4.32</v>
      </c>
      <c r="K935">
        <v>5.31</v>
      </c>
      <c r="L935" t="e">
        <v>#N/A</v>
      </c>
      <c r="M935">
        <v>1.53</v>
      </c>
      <c r="N935">
        <v>2.34</v>
      </c>
      <c r="O935" t="e">
        <v>#N/A</v>
      </c>
      <c r="P935" t="e">
        <v>#N/A</v>
      </c>
      <c r="Q935">
        <v>1.1100000000000001</v>
      </c>
      <c r="R935">
        <v>1.1200000000000001</v>
      </c>
      <c r="S935">
        <v>1.1399999999999999</v>
      </c>
      <c r="T935">
        <v>1.21</v>
      </c>
      <c r="U935">
        <v>1.4225000000000001</v>
      </c>
      <c r="V935" t="e">
        <v>#N/A</v>
      </c>
      <c r="W935" t="e">
        <v>#N/A</v>
      </c>
      <c r="X935">
        <v>31.77</v>
      </c>
    </row>
    <row r="936" spans="1:24" x14ac:dyDescent="0.55000000000000004">
      <c r="A936" s="5">
        <v>37840</v>
      </c>
      <c r="B936">
        <v>0.95</v>
      </c>
      <c r="C936">
        <v>0.95</v>
      </c>
      <c r="D936">
        <v>1.04</v>
      </c>
      <c r="E936">
        <v>1.26</v>
      </c>
      <c r="F936">
        <v>1.74</v>
      </c>
      <c r="G936">
        <v>2.2999999999999998</v>
      </c>
      <c r="H936">
        <v>3.19</v>
      </c>
      <c r="I936">
        <v>3.78</v>
      </c>
      <c r="J936">
        <v>4.3</v>
      </c>
      <c r="K936">
        <v>5.27</v>
      </c>
      <c r="L936" t="e">
        <v>#N/A</v>
      </c>
      <c r="M936">
        <v>1.41</v>
      </c>
      <c r="N936">
        <v>2.29</v>
      </c>
      <c r="O936" t="e">
        <v>#N/A</v>
      </c>
      <c r="P936" t="e">
        <v>#N/A</v>
      </c>
      <c r="Q936">
        <v>1.1100000000000001</v>
      </c>
      <c r="R936">
        <v>1.1200000000000001</v>
      </c>
      <c r="S936">
        <v>1.1368799999999999</v>
      </c>
      <c r="T936">
        <v>1.2</v>
      </c>
      <c r="U936">
        <v>1.4</v>
      </c>
      <c r="V936" t="e">
        <v>#N/A</v>
      </c>
      <c r="W936" t="e">
        <v>#N/A</v>
      </c>
      <c r="X936">
        <v>32.409999999999997</v>
      </c>
    </row>
    <row r="937" spans="1:24" x14ac:dyDescent="0.55000000000000004">
      <c r="A937" s="5">
        <v>37841</v>
      </c>
      <c r="B937">
        <v>0.96</v>
      </c>
      <c r="C937">
        <v>0.96</v>
      </c>
      <c r="D937">
        <v>1.03</v>
      </c>
      <c r="E937">
        <v>1.22</v>
      </c>
      <c r="F937">
        <v>1.72</v>
      </c>
      <c r="G937">
        <v>2.27</v>
      </c>
      <c r="H937">
        <v>3.17</v>
      </c>
      <c r="I937">
        <v>3.76</v>
      </c>
      <c r="J937">
        <v>4.2699999999999996</v>
      </c>
      <c r="K937">
        <v>5.29</v>
      </c>
      <c r="L937" t="e">
        <v>#N/A</v>
      </c>
      <c r="M937">
        <v>1.43</v>
      </c>
      <c r="N937">
        <v>2.27</v>
      </c>
      <c r="O937" t="e">
        <v>#N/A</v>
      </c>
      <c r="P937" t="e">
        <v>#N/A</v>
      </c>
      <c r="Q937">
        <v>1.1100000000000001</v>
      </c>
      <c r="R937">
        <v>1.1200000000000001</v>
      </c>
      <c r="S937">
        <v>1.1299999999999999</v>
      </c>
      <c r="T937">
        <v>1.18</v>
      </c>
      <c r="U937">
        <v>1.34</v>
      </c>
      <c r="V937" t="e">
        <v>#N/A</v>
      </c>
      <c r="W937" t="e">
        <v>#N/A</v>
      </c>
      <c r="X937">
        <v>32.229999999999997</v>
      </c>
    </row>
    <row r="938" spans="1:24" x14ac:dyDescent="0.55000000000000004">
      <c r="A938" s="5">
        <v>37844</v>
      </c>
      <c r="B938">
        <v>1.02</v>
      </c>
      <c r="C938">
        <v>0.96</v>
      </c>
      <c r="D938">
        <v>1.06</v>
      </c>
      <c r="E938">
        <v>1.3</v>
      </c>
      <c r="F938">
        <v>1.81</v>
      </c>
      <c r="G938">
        <v>2.35</v>
      </c>
      <c r="H938">
        <v>3.26</v>
      </c>
      <c r="I938">
        <v>3.86</v>
      </c>
      <c r="J938">
        <v>4.38</v>
      </c>
      <c r="K938">
        <v>5.36</v>
      </c>
      <c r="L938" t="e">
        <v>#N/A</v>
      </c>
      <c r="M938">
        <v>1.44</v>
      </c>
      <c r="N938">
        <v>2.31</v>
      </c>
      <c r="O938" t="e">
        <v>#N/A</v>
      </c>
      <c r="P938" t="e">
        <v>#N/A</v>
      </c>
      <c r="Q938">
        <v>1.1100000000000001</v>
      </c>
      <c r="R938">
        <v>1.1200000000000001</v>
      </c>
      <c r="S938">
        <v>1.1299999999999999</v>
      </c>
      <c r="T938">
        <v>1.18</v>
      </c>
      <c r="U938">
        <v>1.35</v>
      </c>
      <c r="V938" t="e">
        <v>#N/A</v>
      </c>
      <c r="W938" t="e">
        <v>#N/A</v>
      </c>
      <c r="X938">
        <v>31.91</v>
      </c>
    </row>
    <row r="939" spans="1:24" x14ac:dyDescent="0.55000000000000004">
      <c r="A939" s="5">
        <v>37845</v>
      </c>
      <c r="B939">
        <v>0.99</v>
      </c>
      <c r="C939">
        <v>0.95</v>
      </c>
      <c r="D939">
        <v>1.04</v>
      </c>
      <c r="E939">
        <v>1.25</v>
      </c>
      <c r="F939">
        <v>1.71</v>
      </c>
      <c r="G939">
        <v>2.29</v>
      </c>
      <c r="H939">
        <v>3.23</v>
      </c>
      <c r="I939">
        <v>3.85</v>
      </c>
      <c r="J939">
        <v>4.37</v>
      </c>
      <c r="K939">
        <v>5.36</v>
      </c>
      <c r="L939" t="e">
        <v>#N/A</v>
      </c>
      <c r="M939">
        <v>1.42</v>
      </c>
      <c r="N939">
        <v>2.29</v>
      </c>
      <c r="O939" t="e">
        <v>#N/A</v>
      </c>
      <c r="P939" t="e">
        <v>#N/A</v>
      </c>
      <c r="Q939">
        <v>1.1100000000000001</v>
      </c>
      <c r="R939">
        <v>1.1200000000000001</v>
      </c>
      <c r="S939">
        <v>1.1299999999999999</v>
      </c>
      <c r="T939">
        <v>1.18875</v>
      </c>
      <c r="U939">
        <v>1.3787499999999999</v>
      </c>
      <c r="V939" t="e">
        <v>#N/A</v>
      </c>
      <c r="W939" t="e">
        <v>#N/A</v>
      </c>
      <c r="X939">
        <v>31.91</v>
      </c>
    </row>
    <row r="940" spans="1:24" x14ac:dyDescent="0.55000000000000004">
      <c r="A940" s="5">
        <v>37846</v>
      </c>
      <c r="B940">
        <v>1.01</v>
      </c>
      <c r="C940">
        <v>0.96</v>
      </c>
      <c r="D940">
        <v>1.05</v>
      </c>
      <c r="E940">
        <v>1.31</v>
      </c>
      <c r="F940">
        <v>1.86</v>
      </c>
      <c r="G940">
        <v>2.4700000000000002</v>
      </c>
      <c r="H940">
        <v>3.43</v>
      </c>
      <c r="I940">
        <v>4.0599999999999996</v>
      </c>
      <c r="J940">
        <v>4.58</v>
      </c>
      <c r="K940">
        <v>5.55</v>
      </c>
      <c r="L940" t="e">
        <v>#N/A</v>
      </c>
      <c r="M940">
        <v>1.55</v>
      </c>
      <c r="N940">
        <v>2.41</v>
      </c>
      <c r="O940" t="e">
        <v>#N/A</v>
      </c>
      <c r="P940" t="e">
        <v>#N/A</v>
      </c>
      <c r="Q940">
        <v>1.1100000000000001</v>
      </c>
      <c r="R940">
        <v>1.1200000000000001</v>
      </c>
      <c r="S940">
        <v>1.1299999999999999</v>
      </c>
      <c r="T940">
        <v>1.18</v>
      </c>
      <c r="U940">
        <v>1.36</v>
      </c>
      <c r="V940" t="e">
        <v>#N/A</v>
      </c>
      <c r="W940" t="e">
        <v>#N/A</v>
      </c>
      <c r="X940">
        <v>30.85</v>
      </c>
    </row>
    <row r="941" spans="1:24" x14ac:dyDescent="0.55000000000000004">
      <c r="A941" s="5">
        <v>37847</v>
      </c>
      <c r="B941">
        <v>1.22</v>
      </c>
      <c r="C941">
        <v>0.96</v>
      </c>
      <c r="D941">
        <v>1.06</v>
      </c>
      <c r="E941">
        <v>1.31</v>
      </c>
      <c r="F941">
        <v>1.86</v>
      </c>
      <c r="G941">
        <v>2.4700000000000002</v>
      </c>
      <c r="H941">
        <v>3.42</v>
      </c>
      <c r="I941">
        <v>4.05</v>
      </c>
      <c r="J941">
        <v>4.55</v>
      </c>
      <c r="K941">
        <v>5.49</v>
      </c>
      <c r="L941" t="e">
        <v>#N/A</v>
      </c>
      <c r="M941">
        <v>1.53</v>
      </c>
      <c r="N941">
        <v>2.38</v>
      </c>
      <c r="O941" t="e">
        <v>#N/A</v>
      </c>
      <c r="P941" t="e">
        <v>#N/A</v>
      </c>
      <c r="Q941">
        <v>1.1100000000000001</v>
      </c>
      <c r="R941">
        <v>1.1200000000000001</v>
      </c>
      <c r="S941">
        <v>1.1299999999999999</v>
      </c>
      <c r="T941">
        <v>1.19</v>
      </c>
      <c r="U941">
        <v>1.39</v>
      </c>
      <c r="V941" t="e">
        <v>#N/A</v>
      </c>
      <c r="W941" t="e">
        <v>#N/A</v>
      </c>
      <c r="X941">
        <v>30.85</v>
      </c>
    </row>
    <row r="942" spans="1:24" x14ac:dyDescent="0.55000000000000004">
      <c r="A942" s="5">
        <v>37848</v>
      </c>
      <c r="B942">
        <v>1.39</v>
      </c>
      <c r="C942">
        <v>0.95</v>
      </c>
      <c r="D942">
        <v>1.05</v>
      </c>
      <c r="E942">
        <v>1.3</v>
      </c>
      <c r="F942">
        <v>1.85</v>
      </c>
      <c r="G942">
        <v>2.4700000000000002</v>
      </c>
      <c r="H942">
        <v>3.42</v>
      </c>
      <c r="I942">
        <v>4.04</v>
      </c>
      <c r="J942">
        <v>4.55</v>
      </c>
      <c r="K942">
        <v>5.49</v>
      </c>
      <c r="L942" t="e">
        <v>#N/A</v>
      </c>
      <c r="M942">
        <v>1.5</v>
      </c>
      <c r="N942">
        <v>2.36</v>
      </c>
      <c r="O942" t="e">
        <v>#N/A</v>
      </c>
      <c r="P942" t="e">
        <v>#N/A</v>
      </c>
      <c r="Q942">
        <v>1.1100000000000001</v>
      </c>
      <c r="R942">
        <v>1.1200000000000001</v>
      </c>
      <c r="S942">
        <v>1.1299999999999999</v>
      </c>
      <c r="T942">
        <v>1.18625</v>
      </c>
      <c r="U942">
        <v>1.39</v>
      </c>
      <c r="V942" t="e">
        <v>#N/A</v>
      </c>
      <c r="W942" t="e">
        <v>#N/A</v>
      </c>
      <c r="X942">
        <v>31.01</v>
      </c>
    </row>
    <row r="943" spans="1:24" x14ac:dyDescent="0.55000000000000004">
      <c r="A943" s="5">
        <v>37851</v>
      </c>
      <c r="B943">
        <v>1.03</v>
      </c>
      <c r="C943">
        <v>0.96</v>
      </c>
      <c r="D943">
        <v>1.06</v>
      </c>
      <c r="E943">
        <v>1.33</v>
      </c>
      <c r="F943">
        <v>1.87</v>
      </c>
      <c r="G943">
        <v>2.46</v>
      </c>
      <c r="H943">
        <v>3.37</v>
      </c>
      <c r="I943">
        <v>3.99</v>
      </c>
      <c r="J943">
        <v>4.49</v>
      </c>
      <c r="K943">
        <v>5.45</v>
      </c>
      <c r="L943" t="e">
        <v>#N/A</v>
      </c>
      <c r="M943">
        <v>1.49</v>
      </c>
      <c r="N943">
        <v>2.33</v>
      </c>
      <c r="O943" t="e">
        <v>#N/A</v>
      </c>
      <c r="P943" t="e">
        <v>#N/A</v>
      </c>
      <c r="Q943">
        <v>1.1100000000000001</v>
      </c>
      <c r="R943">
        <v>1.1200000000000001</v>
      </c>
      <c r="S943">
        <v>1.1299999999999999</v>
      </c>
      <c r="T943">
        <v>1.19</v>
      </c>
      <c r="U943">
        <v>1.395</v>
      </c>
      <c r="V943" t="e">
        <v>#N/A</v>
      </c>
      <c r="W943" t="e">
        <v>#N/A</v>
      </c>
      <c r="X943">
        <v>30.81</v>
      </c>
    </row>
    <row r="944" spans="1:24" x14ac:dyDescent="0.55000000000000004">
      <c r="A944" s="5">
        <v>37852</v>
      </c>
      <c r="B944">
        <v>0.93</v>
      </c>
      <c r="C944">
        <v>0.96</v>
      </c>
      <c r="D944">
        <v>1.04</v>
      </c>
      <c r="E944">
        <v>1.29</v>
      </c>
      <c r="F944">
        <v>1.81</v>
      </c>
      <c r="G944">
        <v>2.37</v>
      </c>
      <c r="H944">
        <v>3.27</v>
      </c>
      <c r="I944">
        <v>3.89</v>
      </c>
      <c r="J944">
        <v>4.38</v>
      </c>
      <c r="K944">
        <v>5.33</v>
      </c>
      <c r="L944" t="e">
        <v>#N/A</v>
      </c>
      <c r="M944">
        <v>1.4</v>
      </c>
      <c r="N944">
        <v>2.2400000000000002</v>
      </c>
      <c r="O944" t="e">
        <v>#N/A</v>
      </c>
      <c r="P944" t="e">
        <v>#N/A</v>
      </c>
      <c r="Q944">
        <v>1.1100000000000001</v>
      </c>
      <c r="R944">
        <v>1.1200000000000001</v>
      </c>
      <c r="S944">
        <v>1.1299999999999999</v>
      </c>
      <c r="T944">
        <v>1.19</v>
      </c>
      <c r="U944">
        <v>1.4</v>
      </c>
      <c r="V944" t="e">
        <v>#N/A</v>
      </c>
      <c r="W944" t="e">
        <v>#N/A</v>
      </c>
      <c r="X944">
        <v>30.76</v>
      </c>
    </row>
    <row r="945" spans="1:24" x14ac:dyDescent="0.55000000000000004">
      <c r="A945" s="5">
        <v>37853</v>
      </c>
      <c r="B945">
        <v>0.89</v>
      </c>
      <c r="C945">
        <v>0.96</v>
      </c>
      <c r="D945">
        <v>1.04</v>
      </c>
      <c r="E945">
        <v>1.3</v>
      </c>
      <c r="F945">
        <v>1.84</v>
      </c>
      <c r="G945">
        <v>2.4300000000000002</v>
      </c>
      <c r="H945">
        <v>3.35</v>
      </c>
      <c r="I945">
        <v>3.96</v>
      </c>
      <c r="J945">
        <v>4.45</v>
      </c>
      <c r="K945">
        <v>5.39</v>
      </c>
      <c r="L945" t="e">
        <v>#N/A</v>
      </c>
      <c r="M945">
        <v>1.41</v>
      </c>
      <c r="N945">
        <v>2.2599999999999998</v>
      </c>
      <c r="O945" t="e">
        <v>#N/A</v>
      </c>
      <c r="P945" t="e">
        <v>#N/A</v>
      </c>
      <c r="Q945">
        <v>1.1100000000000001</v>
      </c>
      <c r="R945">
        <v>1.1200000000000001</v>
      </c>
      <c r="S945">
        <v>1.1299999999999999</v>
      </c>
      <c r="T945">
        <v>1.18</v>
      </c>
      <c r="U945">
        <v>1.3787499999999999</v>
      </c>
      <c r="V945" t="e">
        <v>#N/A</v>
      </c>
      <c r="W945" t="e">
        <v>#N/A</v>
      </c>
      <c r="X945">
        <v>30.96</v>
      </c>
    </row>
    <row r="946" spans="1:24" x14ac:dyDescent="0.55000000000000004">
      <c r="A946" s="5">
        <v>37854</v>
      </c>
      <c r="B946">
        <v>1.01</v>
      </c>
      <c r="C946">
        <v>0.97</v>
      </c>
      <c r="D946">
        <v>1.07</v>
      </c>
      <c r="E946">
        <v>1.37</v>
      </c>
      <c r="F946">
        <v>1.98</v>
      </c>
      <c r="G946">
        <v>2.56</v>
      </c>
      <c r="H946">
        <v>3.51</v>
      </c>
      <c r="I946">
        <v>4.07</v>
      </c>
      <c r="J946">
        <v>4.53</v>
      </c>
      <c r="K946">
        <v>5.43</v>
      </c>
      <c r="L946" t="e">
        <v>#N/A</v>
      </c>
      <c r="M946">
        <v>1.45</v>
      </c>
      <c r="N946">
        <v>2.29</v>
      </c>
      <c r="O946" t="e">
        <v>#N/A</v>
      </c>
      <c r="P946" t="e">
        <v>#N/A</v>
      </c>
      <c r="Q946">
        <v>1.1100000000000001</v>
      </c>
      <c r="R946">
        <v>1.1200000000000001</v>
      </c>
      <c r="S946">
        <v>1.1299999999999999</v>
      </c>
      <c r="T946">
        <v>1.19</v>
      </c>
      <c r="U946">
        <v>1.39</v>
      </c>
      <c r="V946" t="e">
        <v>#N/A</v>
      </c>
      <c r="W946" t="e">
        <v>#N/A</v>
      </c>
      <c r="X946">
        <v>31.78</v>
      </c>
    </row>
    <row r="947" spans="1:24" x14ac:dyDescent="0.55000000000000004">
      <c r="A947" s="5">
        <v>37855</v>
      </c>
      <c r="B947">
        <v>0.99</v>
      </c>
      <c r="C947">
        <v>0.98</v>
      </c>
      <c r="D947">
        <v>1.06</v>
      </c>
      <c r="E947">
        <v>1.35</v>
      </c>
      <c r="F947">
        <v>1.97</v>
      </c>
      <c r="G947">
        <v>2.54</v>
      </c>
      <c r="H947">
        <v>3.47</v>
      </c>
      <c r="I947">
        <v>4.03</v>
      </c>
      <c r="J947">
        <v>4.4800000000000004</v>
      </c>
      <c r="K947">
        <v>5.37</v>
      </c>
      <c r="L947" t="e">
        <v>#N/A</v>
      </c>
      <c r="M947">
        <v>1.42</v>
      </c>
      <c r="N947">
        <v>2.2599999999999998</v>
      </c>
      <c r="O947" t="e">
        <v>#N/A</v>
      </c>
      <c r="P947" t="e">
        <v>#N/A</v>
      </c>
      <c r="Q947">
        <v>1.1100000000000001</v>
      </c>
      <c r="R947">
        <v>1.1243799999999999</v>
      </c>
      <c r="S947">
        <v>1.1399999999999999</v>
      </c>
      <c r="T947">
        <v>1.2012499999999999</v>
      </c>
      <c r="U947">
        <v>1.4475</v>
      </c>
      <c r="V947" t="e">
        <v>#N/A</v>
      </c>
      <c r="W947" t="e">
        <v>#N/A</v>
      </c>
      <c r="X947">
        <v>31.64</v>
      </c>
    </row>
    <row r="948" spans="1:24" x14ac:dyDescent="0.55000000000000004">
      <c r="A948" s="5">
        <v>37858</v>
      </c>
      <c r="B948">
        <v>1.04</v>
      </c>
      <c r="C948">
        <v>1.02</v>
      </c>
      <c r="D948">
        <v>1.07</v>
      </c>
      <c r="E948">
        <v>1.35</v>
      </c>
      <c r="F948">
        <v>2.02</v>
      </c>
      <c r="G948">
        <v>2.59</v>
      </c>
      <c r="H948">
        <v>3.52</v>
      </c>
      <c r="I948">
        <v>4.08</v>
      </c>
      <c r="J948">
        <v>4.53</v>
      </c>
      <c r="K948">
        <v>5.43</v>
      </c>
      <c r="L948" t="e">
        <v>#N/A</v>
      </c>
      <c r="M948">
        <v>1.49</v>
      </c>
      <c r="N948">
        <v>2.31</v>
      </c>
      <c r="O948" t="e">
        <v>#N/A</v>
      </c>
      <c r="P948" t="e">
        <v>#N/A</v>
      </c>
      <c r="Q948" t="e">
        <v>#N/A</v>
      </c>
      <c r="R948" t="e">
        <v>#N/A</v>
      </c>
      <c r="S948" t="e">
        <v>#N/A</v>
      </c>
      <c r="T948" t="e">
        <v>#N/A</v>
      </c>
      <c r="U948" t="e">
        <v>#N/A</v>
      </c>
      <c r="V948" t="e">
        <v>#N/A</v>
      </c>
      <c r="W948" t="e">
        <v>#N/A</v>
      </c>
      <c r="X948">
        <v>31.43</v>
      </c>
    </row>
    <row r="949" spans="1:24" x14ac:dyDescent="0.55000000000000004">
      <c r="A949" s="5">
        <v>37859</v>
      </c>
      <c r="B949">
        <v>1</v>
      </c>
      <c r="C949">
        <v>1.01</v>
      </c>
      <c r="D949">
        <v>1.06</v>
      </c>
      <c r="E949">
        <v>1.32</v>
      </c>
      <c r="F949">
        <v>1.96</v>
      </c>
      <c r="G949">
        <v>2.5499999999999998</v>
      </c>
      <c r="H949">
        <v>3.5</v>
      </c>
      <c r="I949">
        <v>4.05</v>
      </c>
      <c r="J949">
        <v>4.5</v>
      </c>
      <c r="K949">
        <v>5.39</v>
      </c>
      <c r="L949" t="e">
        <v>#N/A</v>
      </c>
      <c r="M949">
        <v>1.47</v>
      </c>
      <c r="N949">
        <v>2.2799999999999998</v>
      </c>
      <c r="O949" t="e">
        <v>#N/A</v>
      </c>
      <c r="P949" t="e">
        <v>#N/A</v>
      </c>
      <c r="Q949">
        <v>1.1100000000000001</v>
      </c>
      <c r="R949">
        <v>1.1200000000000001</v>
      </c>
      <c r="S949">
        <v>1.1399999999999999</v>
      </c>
      <c r="T949">
        <v>1.21</v>
      </c>
      <c r="U949">
        <v>1.49</v>
      </c>
      <c r="V949" t="e">
        <v>#N/A</v>
      </c>
      <c r="W949" t="e">
        <v>#N/A</v>
      </c>
      <c r="X949">
        <v>32.01</v>
      </c>
    </row>
    <row r="950" spans="1:24" x14ac:dyDescent="0.55000000000000004">
      <c r="A950" s="5">
        <v>37860</v>
      </c>
      <c r="B950">
        <v>0.98</v>
      </c>
      <c r="C950">
        <v>1</v>
      </c>
      <c r="D950">
        <v>1.06</v>
      </c>
      <c r="E950">
        <v>1.38</v>
      </c>
      <c r="F950">
        <v>2.0499999999999998</v>
      </c>
      <c r="G950">
        <v>2.61</v>
      </c>
      <c r="H950">
        <v>3.55</v>
      </c>
      <c r="I950">
        <v>4.1100000000000003</v>
      </c>
      <c r="J950">
        <v>4.54</v>
      </c>
      <c r="K950">
        <v>5.43</v>
      </c>
      <c r="L950" t="e">
        <v>#N/A</v>
      </c>
      <c r="M950">
        <v>1.54</v>
      </c>
      <c r="N950">
        <v>2.36</v>
      </c>
      <c r="O950" t="e">
        <v>#N/A</v>
      </c>
      <c r="P950" t="e">
        <v>#N/A</v>
      </c>
      <c r="Q950">
        <v>1.1100000000000001</v>
      </c>
      <c r="R950">
        <v>1.1200000000000001</v>
      </c>
      <c r="S950">
        <v>1.1399999999999999</v>
      </c>
      <c r="T950">
        <v>1.2</v>
      </c>
      <c r="U950">
        <v>1.4537500000000001</v>
      </c>
      <c r="V950" t="e">
        <v>#N/A</v>
      </c>
      <c r="W950" t="e">
        <v>#N/A</v>
      </c>
      <c r="X950">
        <v>31.18</v>
      </c>
    </row>
    <row r="951" spans="1:24" x14ac:dyDescent="0.55000000000000004">
      <c r="A951" s="5">
        <v>37861</v>
      </c>
      <c r="B951">
        <v>1.04</v>
      </c>
      <c r="C951">
        <v>0.99</v>
      </c>
      <c r="D951">
        <v>1.06</v>
      </c>
      <c r="E951">
        <v>1.34</v>
      </c>
      <c r="F951">
        <v>1.93</v>
      </c>
      <c r="G951">
        <v>2.48</v>
      </c>
      <c r="H951">
        <v>3.42</v>
      </c>
      <c r="I951">
        <v>3.96</v>
      </c>
      <c r="J951">
        <v>4.42</v>
      </c>
      <c r="K951">
        <v>5.31</v>
      </c>
      <c r="L951" t="e">
        <v>#N/A</v>
      </c>
      <c r="M951">
        <v>1.44</v>
      </c>
      <c r="N951">
        <v>2.29</v>
      </c>
      <c r="O951" t="e">
        <v>#N/A</v>
      </c>
      <c r="P951" t="e">
        <v>#N/A</v>
      </c>
      <c r="Q951">
        <v>1.115</v>
      </c>
      <c r="R951">
        <v>1.1212500000000001</v>
      </c>
      <c r="S951">
        <v>1.1399999999999999</v>
      </c>
      <c r="T951">
        <v>1.21</v>
      </c>
      <c r="U951">
        <v>1.48</v>
      </c>
      <c r="V951" t="e">
        <v>#N/A</v>
      </c>
      <c r="W951" t="e">
        <v>#N/A</v>
      </c>
      <c r="X951">
        <v>31.41</v>
      </c>
    </row>
    <row r="952" spans="1:24" x14ac:dyDescent="0.55000000000000004">
      <c r="A952" s="5">
        <v>37862</v>
      </c>
      <c r="B952">
        <v>1.01</v>
      </c>
      <c r="C952">
        <v>0.98</v>
      </c>
      <c r="D952">
        <v>1.06</v>
      </c>
      <c r="E952">
        <v>1.35</v>
      </c>
      <c r="F952">
        <v>1.95</v>
      </c>
      <c r="G952">
        <v>2.5099999999999998</v>
      </c>
      <c r="H952">
        <v>3.46</v>
      </c>
      <c r="I952">
        <v>4</v>
      </c>
      <c r="J952">
        <v>4.45</v>
      </c>
      <c r="K952">
        <v>5.33</v>
      </c>
      <c r="L952" t="e">
        <v>#N/A</v>
      </c>
      <c r="M952">
        <v>1.47</v>
      </c>
      <c r="N952">
        <v>2.29</v>
      </c>
      <c r="O952" t="e">
        <v>#N/A</v>
      </c>
      <c r="P952" t="e">
        <v>#N/A</v>
      </c>
      <c r="Q952">
        <v>1.11938</v>
      </c>
      <c r="R952">
        <v>1.12375</v>
      </c>
      <c r="S952">
        <v>1.1399999999999999</v>
      </c>
      <c r="T952">
        <v>1.1975</v>
      </c>
      <c r="U952">
        <v>1.43</v>
      </c>
      <c r="V952" t="e">
        <v>#N/A</v>
      </c>
      <c r="W952" t="e">
        <v>#N/A</v>
      </c>
      <c r="X952">
        <v>31.76</v>
      </c>
    </row>
    <row r="953" spans="1:24" x14ac:dyDescent="0.55000000000000004">
      <c r="A953" s="5">
        <v>37865</v>
      </c>
      <c r="B953" t="e">
        <v>#N/A</v>
      </c>
      <c r="C953" t="e">
        <v>#N/A</v>
      </c>
      <c r="D953" t="e">
        <v>#N/A</v>
      </c>
      <c r="E953" t="e">
        <v>#N/A</v>
      </c>
      <c r="F953" t="e">
        <v>#N/A</v>
      </c>
      <c r="G953" t="e">
        <v>#N/A</v>
      </c>
      <c r="H953" t="e">
        <v>#N/A</v>
      </c>
      <c r="I953" t="e">
        <v>#N/A</v>
      </c>
      <c r="J953" t="e">
        <v>#N/A</v>
      </c>
      <c r="K953" t="e">
        <v>#N/A</v>
      </c>
      <c r="L953" t="e">
        <v>#N/A</v>
      </c>
      <c r="M953" t="e">
        <v>#N/A</v>
      </c>
      <c r="N953" t="e">
        <v>#N/A</v>
      </c>
      <c r="O953" t="e">
        <v>#N/A</v>
      </c>
      <c r="P953" t="e">
        <v>#N/A</v>
      </c>
      <c r="Q953">
        <v>1.1200000000000001</v>
      </c>
      <c r="R953">
        <v>1.1243799999999999</v>
      </c>
      <c r="S953">
        <v>1.1399999999999999</v>
      </c>
      <c r="T953">
        <v>1.2006300000000001</v>
      </c>
      <c r="U953">
        <v>1.4475</v>
      </c>
      <c r="V953" t="e">
        <v>#N/A</v>
      </c>
      <c r="W953" t="e">
        <v>#N/A</v>
      </c>
      <c r="X953" t="e">
        <v>#N/A</v>
      </c>
    </row>
    <row r="954" spans="1:24" x14ac:dyDescent="0.55000000000000004">
      <c r="A954" s="5">
        <v>37866</v>
      </c>
      <c r="B954">
        <v>1.06</v>
      </c>
      <c r="C954">
        <v>0.98</v>
      </c>
      <c r="D954">
        <v>1.07</v>
      </c>
      <c r="E954">
        <v>1.39</v>
      </c>
      <c r="F954">
        <v>2.04</v>
      </c>
      <c r="G954">
        <v>2.62</v>
      </c>
      <c r="H954">
        <v>3.63</v>
      </c>
      <c r="I954">
        <v>4.17</v>
      </c>
      <c r="J954">
        <v>4.6100000000000003</v>
      </c>
      <c r="K954">
        <v>5.48</v>
      </c>
      <c r="L954" t="e">
        <v>#N/A</v>
      </c>
      <c r="M954">
        <v>1.63</v>
      </c>
      <c r="N954">
        <v>2.4300000000000002</v>
      </c>
      <c r="O954" t="e">
        <v>#N/A</v>
      </c>
      <c r="P954" t="e">
        <v>#N/A</v>
      </c>
      <c r="Q954">
        <v>1.1200000000000001</v>
      </c>
      <c r="R954">
        <v>1.1268800000000001</v>
      </c>
      <c r="S954">
        <v>1.1399999999999999</v>
      </c>
      <c r="T954">
        <v>1.21</v>
      </c>
      <c r="U954">
        <v>1.49125</v>
      </c>
      <c r="V954" t="e">
        <v>#N/A</v>
      </c>
      <c r="W954" t="e">
        <v>#N/A</v>
      </c>
      <c r="X954">
        <v>29.57</v>
      </c>
    </row>
    <row r="955" spans="1:24" x14ac:dyDescent="0.55000000000000004">
      <c r="A955" s="5">
        <v>37867</v>
      </c>
      <c r="B955">
        <v>0.96</v>
      </c>
      <c r="C955">
        <v>0.97</v>
      </c>
      <c r="D955">
        <v>1.04</v>
      </c>
      <c r="E955">
        <v>1.36</v>
      </c>
      <c r="F955">
        <v>2.02</v>
      </c>
      <c r="G955">
        <v>2.62</v>
      </c>
      <c r="H955">
        <v>3.61</v>
      </c>
      <c r="I955">
        <v>4.1500000000000004</v>
      </c>
      <c r="J955">
        <v>4.5999999999999996</v>
      </c>
      <c r="K955">
        <v>5.49</v>
      </c>
      <c r="L955" t="e">
        <v>#N/A</v>
      </c>
      <c r="M955">
        <v>1.58</v>
      </c>
      <c r="N955">
        <v>2.4</v>
      </c>
      <c r="O955" t="e">
        <v>#N/A</v>
      </c>
      <c r="P955" t="e">
        <v>#N/A</v>
      </c>
      <c r="Q955">
        <v>1.1200000000000001</v>
      </c>
      <c r="R955">
        <v>1.1299999999999999</v>
      </c>
      <c r="S955">
        <v>1.1456299999999999</v>
      </c>
      <c r="T955">
        <v>1.21</v>
      </c>
      <c r="U955">
        <v>1.49125</v>
      </c>
      <c r="V955" t="e">
        <v>#N/A</v>
      </c>
      <c r="W955" t="e">
        <v>#N/A</v>
      </c>
      <c r="X955">
        <v>29.43</v>
      </c>
    </row>
    <row r="956" spans="1:24" x14ac:dyDescent="0.55000000000000004">
      <c r="A956" s="5">
        <v>37868</v>
      </c>
      <c r="B956">
        <v>0.98</v>
      </c>
      <c r="C956">
        <v>0.97</v>
      </c>
      <c r="D956">
        <v>1.05</v>
      </c>
      <c r="E956">
        <v>1.33</v>
      </c>
      <c r="F956">
        <v>1.91</v>
      </c>
      <c r="G956">
        <v>2.5099999999999998</v>
      </c>
      <c r="H956">
        <v>3.5</v>
      </c>
      <c r="I956">
        <v>4.04</v>
      </c>
      <c r="J956">
        <v>4.5199999999999996</v>
      </c>
      <c r="K956">
        <v>5.43</v>
      </c>
      <c r="L956" t="e">
        <v>#N/A</v>
      </c>
      <c r="M956">
        <v>1.49</v>
      </c>
      <c r="N956">
        <v>2.3199999999999998</v>
      </c>
      <c r="O956" t="e">
        <v>#N/A</v>
      </c>
      <c r="P956" t="e">
        <v>#N/A</v>
      </c>
      <c r="Q956">
        <v>1.1200000000000001</v>
      </c>
      <c r="R956">
        <v>1.1299999999999999</v>
      </c>
      <c r="S956">
        <v>1.14625</v>
      </c>
      <c r="T956">
        <v>1.21</v>
      </c>
      <c r="U956">
        <v>1.48</v>
      </c>
      <c r="V956" t="e">
        <v>#N/A</v>
      </c>
      <c r="W956" t="e">
        <v>#N/A</v>
      </c>
      <c r="X956">
        <v>28.87</v>
      </c>
    </row>
    <row r="957" spans="1:24" x14ac:dyDescent="0.55000000000000004">
      <c r="A957" s="5">
        <v>37869</v>
      </c>
      <c r="B957">
        <v>0.96</v>
      </c>
      <c r="C957">
        <v>0.96</v>
      </c>
      <c r="D957">
        <v>1.03</v>
      </c>
      <c r="E957">
        <v>1.24</v>
      </c>
      <c r="F957">
        <v>1.72</v>
      </c>
      <c r="G957">
        <v>2.2799999999999998</v>
      </c>
      <c r="H957">
        <v>3.28</v>
      </c>
      <c r="I957">
        <v>3.83</v>
      </c>
      <c r="J957">
        <v>4.3499999999999996</v>
      </c>
      <c r="K957">
        <v>5.29</v>
      </c>
      <c r="L957" t="e">
        <v>#N/A</v>
      </c>
      <c r="M957">
        <v>1.31</v>
      </c>
      <c r="N957">
        <v>2.17</v>
      </c>
      <c r="O957" t="e">
        <v>#N/A</v>
      </c>
      <c r="P957" t="e">
        <v>#N/A</v>
      </c>
      <c r="Q957">
        <v>1.1200000000000001</v>
      </c>
      <c r="R957">
        <v>1.1299999999999999</v>
      </c>
      <c r="S957">
        <v>1.14219</v>
      </c>
      <c r="T957">
        <v>1.2</v>
      </c>
      <c r="U957">
        <v>1.4293800000000001</v>
      </c>
      <c r="V957" t="e">
        <v>#N/A</v>
      </c>
      <c r="W957" t="e">
        <v>#N/A</v>
      </c>
      <c r="X957">
        <v>28.93</v>
      </c>
    </row>
    <row r="958" spans="1:24" x14ac:dyDescent="0.55000000000000004">
      <c r="A958" s="5">
        <v>37872</v>
      </c>
      <c r="B958">
        <v>0.99</v>
      </c>
      <c r="C958">
        <v>0.97</v>
      </c>
      <c r="D958">
        <v>1.05</v>
      </c>
      <c r="E958">
        <v>1.27</v>
      </c>
      <c r="F958">
        <v>1.75</v>
      </c>
      <c r="G958">
        <v>2.33</v>
      </c>
      <c r="H958">
        <v>3.32</v>
      </c>
      <c r="I958">
        <v>3.88</v>
      </c>
      <c r="J958">
        <v>4.41</v>
      </c>
      <c r="K958">
        <v>5.33</v>
      </c>
      <c r="L958" t="e">
        <v>#N/A</v>
      </c>
      <c r="M958">
        <v>1.38</v>
      </c>
      <c r="N958">
        <v>2.2400000000000002</v>
      </c>
      <c r="O958" t="e">
        <v>#N/A</v>
      </c>
      <c r="P958" t="e">
        <v>#N/A</v>
      </c>
      <c r="Q958">
        <v>1.1200000000000001</v>
      </c>
      <c r="R958">
        <v>1.1299999999999999</v>
      </c>
      <c r="S958">
        <v>1.1399999999999999</v>
      </c>
      <c r="T958">
        <v>1.18</v>
      </c>
      <c r="U958">
        <v>1.34063</v>
      </c>
      <c r="V958" t="e">
        <v>#N/A</v>
      </c>
      <c r="W958" t="e">
        <v>#N/A</v>
      </c>
      <c r="X958">
        <v>28.85</v>
      </c>
    </row>
    <row r="959" spans="1:24" x14ac:dyDescent="0.55000000000000004">
      <c r="A959" s="5">
        <v>37873</v>
      </c>
      <c r="B959">
        <v>0.95</v>
      </c>
      <c r="C959">
        <v>0.96</v>
      </c>
      <c r="D959">
        <v>1.03</v>
      </c>
      <c r="E959">
        <v>1.23</v>
      </c>
      <c r="F959">
        <v>1.71</v>
      </c>
      <c r="G959">
        <v>2.29</v>
      </c>
      <c r="H959">
        <v>3.28</v>
      </c>
      <c r="I959">
        <v>3.85</v>
      </c>
      <c r="J959">
        <v>4.37</v>
      </c>
      <c r="K959">
        <v>5.31</v>
      </c>
      <c r="L959" t="e">
        <v>#N/A</v>
      </c>
      <c r="M959">
        <v>1.34</v>
      </c>
      <c r="N959">
        <v>2.21</v>
      </c>
      <c r="O959" t="e">
        <v>#N/A</v>
      </c>
      <c r="P959" t="e">
        <v>#N/A</v>
      </c>
      <c r="Q959">
        <v>1.1200000000000001</v>
      </c>
      <c r="R959">
        <v>1.1299999999999999</v>
      </c>
      <c r="S959">
        <v>1.1399999999999999</v>
      </c>
      <c r="T959">
        <v>1.18</v>
      </c>
      <c r="U959">
        <v>1.3512500000000001</v>
      </c>
      <c r="V959" t="e">
        <v>#N/A</v>
      </c>
      <c r="W959" t="e">
        <v>#N/A</v>
      </c>
      <c r="X959">
        <v>29.22</v>
      </c>
    </row>
    <row r="960" spans="1:24" x14ac:dyDescent="0.55000000000000004">
      <c r="A960" s="5">
        <v>37874</v>
      </c>
      <c r="B960">
        <v>0.95</v>
      </c>
      <c r="C960">
        <v>0.96</v>
      </c>
      <c r="D960">
        <v>1.02</v>
      </c>
      <c r="E960">
        <v>1.2</v>
      </c>
      <c r="F960">
        <v>1.64</v>
      </c>
      <c r="G960">
        <v>2.19</v>
      </c>
      <c r="H960">
        <v>3.18</v>
      </c>
      <c r="I960">
        <v>3.73</v>
      </c>
      <c r="J960">
        <v>4.28</v>
      </c>
      <c r="K960">
        <v>5.22</v>
      </c>
      <c r="L960" t="e">
        <v>#N/A</v>
      </c>
      <c r="M960">
        <v>1.28</v>
      </c>
      <c r="N960">
        <v>2.1800000000000002</v>
      </c>
      <c r="O960" t="e">
        <v>#N/A</v>
      </c>
      <c r="P960" t="e">
        <v>#N/A</v>
      </c>
      <c r="Q960">
        <v>1.1200000000000001</v>
      </c>
      <c r="R960">
        <v>1.1299999999999999</v>
      </c>
      <c r="S960">
        <v>1.1399999999999999</v>
      </c>
      <c r="T960">
        <v>1.17875</v>
      </c>
      <c r="U960">
        <v>1.33</v>
      </c>
      <c r="V960" t="e">
        <v>#N/A</v>
      </c>
      <c r="W960" t="e">
        <v>#N/A</v>
      </c>
      <c r="X960">
        <v>29.41</v>
      </c>
    </row>
    <row r="961" spans="1:24" x14ac:dyDescent="0.55000000000000004">
      <c r="A961" s="5">
        <v>37875</v>
      </c>
      <c r="B961">
        <v>1</v>
      </c>
      <c r="C961">
        <v>0.96</v>
      </c>
      <c r="D961">
        <v>1.02</v>
      </c>
      <c r="E961">
        <v>1.22</v>
      </c>
      <c r="F961">
        <v>1.71</v>
      </c>
      <c r="G961">
        <v>2.27</v>
      </c>
      <c r="H961">
        <v>3.24</v>
      </c>
      <c r="I961">
        <v>3.79</v>
      </c>
      <c r="J961">
        <v>4.3499999999999996</v>
      </c>
      <c r="K961">
        <v>5.27</v>
      </c>
      <c r="L961" t="e">
        <v>#N/A</v>
      </c>
      <c r="M961">
        <v>1.32</v>
      </c>
      <c r="N961">
        <v>2.2200000000000002</v>
      </c>
      <c r="O961" t="e">
        <v>#N/A</v>
      </c>
      <c r="P961" t="e">
        <v>#N/A</v>
      </c>
      <c r="Q961">
        <v>1.1200000000000001</v>
      </c>
      <c r="R961">
        <v>1.1299999999999999</v>
      </c>
      <c r="S961">
        <v>1.1399999999999999</v>
      </c>
      <c r="T961">
        <v>1.17875</v>
      </c>
      <c r="U961">
        <v>1.32</v>
      </c>
      <c r="V961" t="e">
        <v>#N/A</v>
      </c>
      <c r="W961" t="e">
        <v>#N/A</v>
      </c>
      <c r="X961">
        <v>28.86</v>
      </c>
    </row>
    <row r="962" spans="1:24" x14ac:dyDescent="0.55000000000000004">
      <c r="A962" s="5">
        <v>37876</v>
      </c>
      <c r="B962">
        <v>1.02</v>
      </c>
      <c r="C962">
        <v>0.96</v>
      </c>
      <c r="D962">
        <v>1.02</v>
      </c>
      <c r="E962">
        <v>1.2</v>
      </c>
      <c r="F962">
        <v>1.66</v>
      </c>
      <c r="G962">
        <v>2.19</v>
      </c>
      <c r="H962">
        <v>3.15</v>
      </c>
      <c r="I962">
        <v>3.72</v>
      </c>
      <c r="J962">
        <v>4.2699999999999996</v>
      </c>
      <c r="K962">
        <v>5.22</v>
      </c>
      <c r="L962" t="e">
        <v>#N/A</v>
      </c>
      <c r="M962">
        <v>1.27</v>
      </c>
      <c r="N962">
        <v>2.1800000000000002</v>
      </c>
      <c r="O962" t="e">
        <v>#N/A</v>
      </c>
      <c r="P962" t="e">
        <v>#N/A</v>
      </c>
      <c r="Q962">
        <v>1.1200000000000001</v>
      </c>
      <c r="R962">
        <v>1.1299999999999999</v>
      </c>
      <c r="S962">
        <v>1.1399999999999999</v>
      </c>
      <c r="T962">
        <v>1.18</v>
      </c>
      <c r="U962">
        <v>1.34</v>
      </c>
      <c r="V962" t="e">
        <v>#N/A</v>
      </c>
      <c r="W962" t="e">
        <v>#N/A</v>
      </c>
      <c r="X962">
        <v>28.26</v>
      </c>
    </row>
    <row r="963" spans="1:24" x14ac:dyDescent="0.55000000000000004">
      <c r="A963" s="5">
        <v>37879</v>
      </c>
      <c r="B963">
        <v>1.1100000000000001</v>
      </c>
      <c r="C963">
        <v>0.96</v>
      </c>
      <c r="D963">
        <v>1.03</v>
      </c>
      <c r="E963">
        <v>1.2</v>
      </c>
      <c r="F963">
        <v>1.63</v>
      </c>
      <c r="G963">
        <v>2.17</v>
      </c>
      <c r="H963">
        <v>3.12</v>
      </c>
      <c r="I963">
        <v>3.71</v>
      </c>
      <c r="J963">
        <v>4.28</v>
      </c>
      <c r="K963">
        <v>5.24</v>
      </c>
      <c r="L963" t="e">
        <v>#N/A</v>
      </c>
      <c r="M963">
        <v>1.25</v>
      </c>
      <c r="N963">
        <v>2.1800000000000002</v>
      </c>
      <c r="O963" t="e">
        <v>#N/A</v>
      </c>
      <c r="P963" t="e">
        <v>#N/A</v>
      </c>
      <c r="Q963">
        <v>1.1200000000000001</v>
      </c>
      <c r="R963">
        <v>1.1299999999999999</v>
      </c>
      <c r="S963">
        <v>1.1399999999999999</v>
      </c>
      <c r="T963">
        <v>1.17875</v>
      </c>
      <c r="U963">
        <v>1.3087500000000001</v>
      </c>
      <c r="V963" t="e">
        <v>#N/A</v>
      </c>
      <c r="W963" t="e">
        <v>#N/A</v>
      </c>
      <c r="X963">
        <v>28.15</v>
      </c>
    </row>
    <row r="964" spans="1:24" x14ac:dyDescent="0.55000000000000004">
      <c r="A964" s="5">
        <v>37880</v>
      </c>
      <c r="B964">
        <v>0.97</v>
      </c>
      <c r="C964">
        <v>0.93</v>
      </c>
      <c r="D964">
        <v>1.02</v>
      </c>
      <c r="E964">
        <v>1.22</v>
      </c>
      <c r="F964">
        <v>1.63</v>
      </c>
      <c r="G964">
        <v>2.16</v>
      </c>
      <c r="H964">
        <v>3.12</v>
      </c>
      <c r="I964">
        <v>3.72</v>
      </c>
      <c r="J964">
        <v>4.29</v>
      </c>
      <c r="K964">
        <v>5.26</v>
      </c>
      <c r="L964" t="e">
        <v>#N/A</v>
      </c>
      <c r="M964">
        <v>1.32</v>
      </c>
      <c r="N964">
        <v>2.2599999999999998</v>
      </c>
      <c r="O964" t="e">
        <v>#N/A</v>
      </c>
      <c r="P964" t="e">
        <v>#N/A</v>
      </c>
      <c r="Q964">
        <v>1.1200000000000001</v>
      </c>
      <c r="R964">
        <v>1.1299999999999999</v>
      </c>
      <c r="S964">
        <v>1.1399999999999999</v>
      </c>
      <c r="T964">
        <v>1.18</v>
      </c>
      <c r="U964">
        <v>1.31</v>
      </c>
      <c r="V964" t="e">
        <v>#N/A</v>
      </c>
      <c r="W964" t="e">
        <v>#N/A</v>
      </c>
      <c r="X964">
        <v>27.6</v>
      </c>
    </row>
    <row r="965" spans="1:24" x14ac:dyDescent="0.55000000000000004">
      <c r="A965" s="5">
        <v>37881</v>
      </c>
      <c r="B965">
        <v>0.97</v>
      </c>
      <c r="C965">
        <v>0.95</v>
      </c>
      <c r="D965">
        <v>1.02</v>
      </c>
      <c r="E965">
        <v>1.19</v>
      </c>
      <c r="F965">
        <v>1.63</v>
      </c>
      <c r="G965">
        <v>2.13</v>
      </c>
      <c r="H965">
        <v>3.06</v>
      </c>
      <c r="I965">
        <v>3.64</v>
      </c>
      <c r="J965">
        <v>4.2</v>
      </c>
      <c r="K965">
        <v>5.15</v>
      </c>
      <c r="L965" t="e">
        <v>#N/A</v>
      </c>
      <c r="M965">
        <v>1.29</v>
      </c>
      <c r="N965">
        <v>2.2000000000000002</v>
      </c>
      <c r="O965" t="e">
        <v>#N/A</v>
      </c>
      <c r="P965" t="e">
        <v>#N/A</v>
      </c>
      <c r="Q965">
        <v>1.1200000000000001</v>
      </c>
      <c r="R965">
        <v>1.1299999999999999</v>
      </c>
      <c r="S965">
        <v>1.1399999999999999</v>
      </c>
      <c r="T965">
        <v>1.1781299999999999</v>
      </c>
      <c r="U965">
        <v>1.3</v>
      </c>
      <c r="V965" t="e">
        <v>#N/A</v>
      </c>
      <c r="W965" t="e">
        <v>#N/A</v>
      </c>
      <c r="X965">
        <v>27</v>
      </c>
    </row>
    <row r="966" spans="1:24" x14ac:dyDescent="0.55000000000000004">
      <c r="A966" s="5">
        <v>37882</v>
      </c>
      <c r="B966">
        <v>1</v>
      </c>
      <c r="C966">
        <v>0.96</v>
      </c>
      <c r="D966">
        <v>1.02</v>
      </c>
      <c r="E966">
        <v>1.23</v>
      </c>
      <c r="F966">
        <v>1.68</v>
      </c>
      <c r="G966">
        <v>2.16</v>
      </c>
      <c r="H966">
        <v>3.09</v>
      </c>
      <c r="I966">
        <v>3.66</v>
      </c>
      <c r="J966">
        <v>4.1900000000000004</v>
      </c>
      <c r="K966">
        <v>5.15</v>
      </c>
      <c r="L966" t="e">
        <v>#N/A</v>
      </c>
      <c r="M966">
        <v>1.3</v>
      </c>
      <c r="N966">
        <v>2.1800000000000002</v>
      </c>
      <c r="O966" t="e">
        <v>#N/A</v>
      </c>
      <c r="P966" t="e">
        <v>#N/A</v>
      </c>
      <c r="Q966">
        <v>1.1200000000000001</v>
      </c>
      <c r="R966">
        <v>1.1299999999999999</v>
      </c>
      <c r="S966">
        <v>1.1399999999999999</v>
      </c>
      <c r="T966">
        <v>1.1775</v>
      </c>
      <c r="U966">
        <v>1.3</v>
      </c>
      <c r="V966" t="e">
        <v>#N/A</v>
      </c>
      <c r="W966" t="e">
        <v>#N/A</v>
      </c>
      <c r="X966">
        <v>27.26</v>
      </c>
    </row>
    <row r="967" spans="1:24" x14ac:dyDescent="0.55000000000000004">
      <c r="A967" s="5">
        <v>37883</v>
      </c>
      <c r="B967">
        <v>0.99</v>
      </c>
      <c r="C967">
        <v>0.95</v>
      </c>
      <c r="D967">
        <v>1.02</v>
      </c>
      <c r="E967">
        <v>1.23</v>
      </c>
      <c r="F967">
        <v>1.7</v>
      </c>
      <c r="G967">
        <v>2.2000000000000002</v>
      </c>
      <c r="H967">
        <v>3.11</v>
      </c>
      <c r="I967">
        <v>3.66</v>
      </c>
      <c r="J967">
        <v>4.17</v>
      </c>
      <c r="K967">
        <v>5.12</v>
      </c>
      <c r="L967" t="e">
        <v>#N/A</v>
      </c>
      <c r="M967">
        <v>1.3</v>
      </c>
      <c r="N967">
        <v>2.17</v>
      </c>
      <c r="O967" t="e">
        <v>#N/A</v>
      </c>
      <c r="P967" t="e">
        <v>#N/A</v>
      </c>
      <c r="Q967">
        <v>1.1200000000000001</v>
      </c>
      <c r="R967">
        <v>1.1299999999999999</v>
      </c>
      <c r="S967">
        <v>1.1399999999999999</v>
      </c>
      <c r="T967">
        <v>1.18</v>
      </c>
      <c r="U967">
        <v>1.32</v>
      </c>
      <c r="V967" t="e">
        <v>#N/A</v>
      </c>
      <c r="W967" t="e">
        <v>#N/A</v>
      </c>
      <c r="X967">
        <v>26.93</v>
      </c>
    </row>
    <row r="968" spans="1:24" x14ac:dyDescent="0.55000000000000004">
      <c r="A968" s="5">
        <v>37886</v>
      </c>
      <c r="B968">
        <v>1.02</v>
      </c>
      <c r="C968">
        <v>0.95</v>
      </c>
      <c r="D968">
        <v>1.04</v>
      </c>
      <c r="E968">
        <v>1.24</v>
      </c>
      <c r="F968">
        <v>1.7</v>
      </c>
      <c r="G968">
        <v>2.21</v>
      </c>
      <c r="H968">
        <v>3.16</v>
      </c>
      <c r="I968">
        <v>3.73</v>
      </c>
      <c r="J968">
        <v>4.26</v>
      </c>
      <c r="K968">
        <v>5.2</v>
      </c>
      <c r="L968" t="e">
        <v>#N/A</v>
      </c>
      <c r="M968">
        <v>1.32</v>
      </c>
      <c r="N968">
        <v>2.21</v>
      </c>
      <c r="O968" t="e">
        <v>#N/A</v>
      </c>
      <c r="P968" t="e">
        <v>#N/A</v>
      </c>
      <c r="Q968">
        <v>1.1200000000000001</v>
      </c>
      <c r="R968">
        <v>1.1299999999999999</v>
      </c>
      <c r="S968">
        <v>1.1399999999999999</v>
      </c>
      <c r="T968">
        <v>1.18</v>
      </c>
      <c r="U968">
        <v>1.3368800000000001</v>
      </c>
      <c r="V968" t="e">
        <v>#N/A</v>
      </c>
      <c r="W968" t="e">
        <v>#N/A</v>
      </c>
      <c r="X968">
        <v>26.97</v>
      </c>
    </row>
    <row r="969" spans="1:24" x14ac:dyDescent="0.55000000000000004">
      <c r="A969" s="5">
        <v>37887</v>
      </c>
      <c r="B969">
        <v>1.01</v>
      </c>
      <c r="C969">
        <v>0.93</v>
      </c>
      <c r="D969">
        <v>1.03</v>
      </c>
      <c r="E969">
        <v>1.24</v>
      </c>
      <c r="F969">
        <v>1.68</v>
      </c>
      <c r="G969">
        <v>2.2000000000000002</v>
      </c>
      <c r="H969">
        <v>3.13</v>
      </c>
      <c r="I969">
        <v>3.7</v>
      </c>
      <c r="J969">
        <v>4.24</v>
      </c>
      <c r="K969">
        <v>5.16</v>
      </c>
      <c r="L969" t="e">
        <v>#N/A</v>
      </c>
      <c r="M969">
        <v>1.29</v>
      </c>
      <c r="N969">
        <v>2.19</v>
      </c>
      <c r="O969" t="e">
        <v>#N/A</v>
      </c>
      <c r="P969" t="e">
        <v>#N/A</v>
      </c>
      <c r="Q969">
        <v>1.1200000000000001</v>
      </c>
      <c r="R969">
        <v>1.1299999999999999</v>
      </c>
      <c r="S969">
        <v>1.1399999999999999</v>
      </c>
      <c r="T969">
        <v>1.18</v>
      </c>
      <c r="U969">
        <v>1.3274999999999999</v>
      </c>
      <c r="V969" t="e">
        <v>#N/A</v>
      </c>
      <c r="W969" t="e">
        <v>#N/A</v>
      </c>
      <c r="X969">
        <v>27</v>
      </c>
    </row>
    <row r="970" spans="1:24" x14ac:dyDescent="0.55000000000000004">
      <c r="A970" s="5">
        <v>37888</v>
      </c>
      <c r="B970">
        <v>1.03</v>
      </c>
      <c r="C970">
        <v>0.95</v>
      </c>
      <c r="D970">
        <v>1.02</v>
      </c>
      <c r="E970">
        <v>1.22</v>
      </c>
      <c r="F970">
        <v>1.66</v>
      </c>
      <c r="G970">
        <v>2.15</v>
      </c>
      <c r="H970">
        <v>3.07</v>
      </c>
      <c r="I970">
        <v>3.62</v>
      </c>
      <c r="J970">
        <v>4.16</v>
      </c>
      <c r="K970">
        <v>5.09</v>
      </c>
      <c r="L970" t="e">
        <v>#N/A</v>
      </c>
      <c r="M970">
        <v>1.21</v>
      </c>
      <c r="N970">
        <v>2.13</v>
      </c>
      <c r="O970" t="e">
        <v>#N/A</v>
      </c>
      <c r="P970" t="e">
        <v>#N/A</v>
      </c>
      <c r="Q970">
        <v>1.1200000000000001</v>
      </c>
      <c r="R970">
        <v>1.1299999999999999</v>
      </c>
      <c r="S970">
        <v>1.1399999999999999</v>
      </c>
      <c r="T970">
        <v>1.18</v>
      </c>
      <c r="U970">
        <v>1.3225</v>
      </c>
      <c r="V970" t="e">
        <v>#N/A</v>
      </c>
      <c r="W970" t="e">
        <v>#N/A</v>
      </c>
      <c r="X970">
        <v>28.19</v>
      </c>
    </row>
    <row r="971" spans="1:24" x14ac:dyDescent="0.55000000000000004">
      <c r="A971" s="5">
        <v>37889</v>
      </c>
      <c r="B971">
        <v>1.08</v>
      </c>
      <c r="C971">
        <v>0.94</v>
      </c>
      <c r="D971">
        <v>1.02</v>
      </c>
      <c r="E971">
        <v>1.21</v>
      </c>
      <c r="F971">
        <v>1.65</v>
      </c>
      <c r="G971">
        <v>2.14</v>
      </c>
      <c r="H971">
        <v>3.05</v>
      </c>
      <c r="I971">
        <v>3.59</v>
      </c>
      <c r="J971">
        <v>4.12</v>
      </c>
      <c r="K971">
        <v>5.04</v>
      </c>
      <c r="L971" t="e">
        <v>#N/A</v>
      </c>
      <c r="M971">
        <v>1.1399999999999999</v>
      </c>
      <c r="N971">
        <v>2.0699999999999998</v>
      </c>
      <c r="O971" t="e">
        <v>#N/A</v>
      </c>
      <c r="P971" t="e">
        <v>#N/A</v>
      </c>
      <c r="Q971">
        <v>1.1200000000000001</v>
      </c>
      <c r="R971">
        <v>1.1299999999999999</v>
      </c>
      <c r="S971">
        <v>1.1399999999999999</v>
      </c>
      <c r="T971">
        <v>1.18</v>
      </c>
      <c r="U971">
        <v>1.31</v>
      </c>
      <c r="V971" t="e">
        <v>#N/A</v>
      </c>
      <c r="W971" t="e">
        <v>#N/A</v>
      </c>
      <c r="X971">
        <v>28.29</v>
      </c>
    </row>
    <row r="972" spans="1:24" x14ac:dyDescent="0.55000000000000004">
      <c r="A972" s="5">
        <v>37890</v>
      </c>
      <c r="B972">
        <v>1.03</v>
      </c>
      <c r="C972">
        <v>0.94</v>
      </c>
      <c r="D972">
        <v>1.02</v>
      </c>
      <c r="E972">
        <v>1.21</v>
      </c>
      <c r="F972">
        <v>1.6</v>
      </c>
      <c r="G972">
        <v>2.06</v>
      </c>
      <c r="H972">
        <v>2.95</v>
      </c>
      <c r="I972">
        <v>3.49</v>
      </c>
      <c r="J972">
        <v>4.04</v>
      </c>
      <c r="K972">
        <v>4.9800000000000004</v>
      </c>
      <c r="L972" t="e">
        <v>#N/A</v>
      </c>
      <c r="M972">
        <v>1.04</v>
      </c>
      <c r="N972">
        <v>1.99</v>
      </c>
      <c r="O972" t="e">
        <v>#N/A</v>
      </c>
      <c r="P972" t="e">
        <v>#N/A</v>
      </c>
      <c r="Q972">
        <v>1.1200000000000001</v>
      </c>
      <c r="R972">
        <v>1.1299999999999999</v>
      </c>
      <c r="S972">
        <v>1.1399999999999999</v>
      </c>
      <c r="T972">
        <v>1.18</v>
      </c>
      <c r="U972">
        <v>1.3075000000000001</v>
      </c>
      <c r="V972" t="e">
        <v>#N/A</v>
      </c>
      <c r="W972" t="e">
        <v>#N/A</v>
      </c>
      <c r="X972">
        <v>28.21</v>
      </c>
    </row>
    <row r="973" spans="1:24" x14ac:dyDescent="0.55000000000000004">
      <c r="A973" s="5">
        <v>37893</v>
      </c>
      <c r="B973">
        <v>1.04</v>
      </c>
      <c r="C973">
        <v>0.96</v>
      </c>
      <c r="D973">
        <v>1.03</v>
      </c>
      <c r="E973">
        <v>1.21</v>
      </c>
      <c r="F973">
        <v>1.61</v>
      </c>
      <c r="G973">
        <v>2.0699999999999998</v>
      </c>
      <c r="H973">
        <v>2.98</v>
      </c>
      <c r="I973">
        <v>3.54</v>
      </c>
      <c r="J973">
        <v>4.09</v>
      </c>
      <c r="K973">
        <v>5.03</v>
      </c>
      <c r="L973" t="e">
        <v>#N/A</v>
      </c>
      <c r="M973">
        <v>1.07</v>
      </c>
      <c r="N973">
        <v>2.0299999999999998</v>
      </c>
      <c r="O973" t="e">
        <v>#N/A</v>
      </c>
      <c r="P973" t="e">
        <v>#N/A</v>
      </c>
      <c r="Q973">
        <v>1.1200000000000001</v>
      </c>
      <c r="R973">
        <v>1.1299999999999999</v>
      </c>
      <c r="S973">
        <v>1.1599999999999999</v>
      </c>
      <c r="T973">
        <v>1.18</v>
      </c>
      <c r="U973">
        <v>1.29</v>
      </c>
      <c r="V973" t="e">
        <v>#N/A</v>
      </c>
      <c r="W973" t="e">
        <v>#N/A</v>
      </c>
      <c r="X973">
        <v>28.35</v>
      </c>
    </row>
    <row r="974" spans="1:24" x14ac:dyDescent="0.55000000000000004">
      <c r="A974" s="5">
        <v>37894</v>
      </c>
      <c r="B974">
        <v>1.17</v>
      </c>
      <c r="C974">
        <v>0.95</v>
      </c>
      <c r="D974">
        <v>1.01</v>
      </c>
      <c r="E974">
        <v>1.1499999999999999</v>
      </c>
      <c r="F974">
        <v>1.5</v>
      </c>
      <c r="G974">
        <v>1.95</v>
      </c>
      <c r="H974">
        <v>2.85</v>
      </c>
      <c r="I974">
        <v>3.41</v>
      </c>
      <c r="J974">
        <v>3.96</v>
      </c>
      <c r="K974">
        <v>4.91</v>
      </c>
      <c r="L974" t="e">
        <v>#N/A</v>
      </c>
      <c r="M974">
        <v>0.99</v>
      </c>
      <c r="N974">
        <v>1.95</v>
      </c>
      <c r="O974" t="e">
        <v>#N/A</v>
      </c>
      <c r="P974" t="e">
        <v>#N/A</v>
      </c>
      <c r="Q974">
        <v>1.1200000000000001</v>
      </c>
      <c r="R974">
        <v>1.1299999999999999</v>
      </c>
      <c r="S974">
        <v>1.1599999999999999</v>
      </c>
      <c r="T974">
        <v>1.18</v>
      </c>
      <c r="U974">
        <v>1.3</v>
      </c>
      <c r="V974" t="e">
        <v>#N/A</v>
      </c>
      <c r="W974" t="e">
        <v>#N/A</v>
      </c>
      <c r="X974">
        <v>29.19</v>
      </c>
    </row>
    <row r="975" spans="1:24" x14ac:dyDescent="0.55000000000000004">
      <c r="A975" s="5">
        <v>37895</v>
      </c>
      <c r="B975">
        <v>1.1100000000000001</v>
      </c>
      <c r="C975">
        <v>0.95</v>
      </c>
      <c r="D975">
        <v>1</v>
      </c>
      <c r="E975">
        <v>1.1299999999999999</v>
      </c>
      <c r="F975">
        <v>1.47</v>
      </c>
      <c r="G975">
        <v>1.93</v>
      </c>
      <c r="H975">
        <v>2.84</v>
      </c>
      <c r="I975">
        <v>3.4</v>
      </c>
      <c r="J975">
        <v>3.96</v>
      </c>
      <c r="K975">
        <v>4.92</v>
      </c>
      <c r="L975" t="e">
        <v>#N/A</v>
      </c>
      <c r="M975">
        <v>1</v>
      </c>
      <c r="N975">
        <v>1.96</v>
      </c>
      <c r="O975" t="e">
        <v>#N/A</v>
      </c>
      <c r="P975" t="e">
        <v>#N/A</v>
      </c>
      <c r="Q975">
        <v>1.1200000000000001</v>
      </c>
      <c r="R975">
        <v>1.1299999999999999</v>
      </c>
      <c r="S975">
        <v>1.1499999999999999</v>
      </c>
      <c r="T975">
        <v>1.1599999999999999</v>
      </c>
      <c r="U975">
        <v>1.24</v>
      </c>
      <c r="V975" t="e">
        <v>#N/A</v>
      </c>
      <c r="W975" t="e">
        <v>#N/A</v>
      </c>
      <c r="X975">
        <v>29.43</v>
      </c>
    </row>
    <row r="976" spans="1:24" x14ac:dyDescent="0.55000000000000004">
      <c r="A976" s="5">
        <v>37896</v>
      </c>
      <c r="B976">
        <v>1.02</v>
      </c>
      <c r="C976">
        <v>0.94</v>
      </c>
      <c r="D976">
        <v>1</v>
      </c>
      <c r="E976">
        <v>1.1399999999999999</v>
      </c>
      <c r="F976">
        <v>1.48</v>
      </c>
      <c r="G976">
        <v>1.96</v>
      </c>
      <c r="H976">
        <v>2.9</v>
      </c>
      <c r="I976">
        <v>3.48</v>
      </c>
      <c r="J976">
        <v>4.03</v>
      </c>
      <c r="K976">
        <v>4.97</v>
      </c>
      <c r="L976" t="e">
        <v>#N/A</v>
      </c>
      <c r="M976">
        <v>1.07</v>
      </c>
      <c r="N976">
        <v>2.0099999999999998</v>
      </c>
      <c r="O976" t="e">
        <v>#N/A</v>
      </c>
      <c r="P976" t="e">
        <v>#N/A</v>
      </c>
      <c r="Q976">
        <v>1.1200000000000001</v>
      </c>
      <c r="R976">
        <v>1.1299999999999999</v>
      </c>
      <c r="S976">
        <v>1.1499999999999999</v>
      </c>
      <c r="T976">
        <v>1.1599999999999999</v>
      </c>
      <c r="U976">
        <v>1.24</v>
      </c>
      <c r="V976" t="e">
        <v>#N/A</v>
      </c>
      <c r="W976" t="e">
        <v>#N/A</v>
      </c>
      <c r="X976">
        <v>29.83</v>
      </c>
    </row>
    <row r="977" spans="1:24" x14ac:dyDescent="0.55000000000000004">
      <c r="A977" s="5">
        <v>37897</v>
      </c>
      <c r="B977">
        <v>0.99</v>
      </c>
      <c r="C977">
        <v>0.94</v>
      </c>
      <c r="D977">
        <v>1.01</v>
      </c>
      <c r="E977">
        <v>1.2</v>
      </c>
      <c r="F977">
        <v>1.65</v>
      </c>
      <c r="G977">
        <v>2.17</v>
      </c>
      <c r="H977">
        <v>3.12</v>
      </c>
      <c r="I977">
        <v>3.69</v>
      </c>
      <c r="J977">
        <v>4.21</v>
      </c>
      <c r="K977">
        <v>5.15</v>
      </c>
      <c r="L977" t="e">
        <v>#N/A</v>
      </c>
      <c r="M977">
        <v>1.23</v>
      </c>
      <c r="N977">
        <v>2.16</v>
      </c>
      <c r="O977" t="e">
        <v>#N/A</v>
      </c>
      <c r="P977" t="e">
        <v>#N/A</v>
      </c>
      <c r="Q977">
        <v>1.1200000000000001</v>
      </c>
      <c r="R977">
        <v>1.1299999999999999</v>
      </c>
      <c r="S977">
        <v>1.1499999999999999</v>
      </c>
      <c r="T977">
        <v>1.1599999999999999</v>
      </c>
      <c r="U977">
        <v>1.25875</v>
      </c>
      <c r="V977" t="e">
        <v>#N/A</v>
      </c>
      <c r="W977" t="e">
        <v>#N/A</v>
      </c>
      <c r="X977">
        <v>30.37</v>
      </c>
    </row>
    <row r="978" spans="1:24" x14ac:dyDescent="0.55000000000000004">
      <c r="A978" s="5">
        <v>37900</v>
      </c>
      <c r="B978">
        <v>0.99</v>
      </c>
      <c r="C978">
        <v>0.94</v>
      </c>
      <c r="D978">
        <v>0.97</v>
      </c>
      <c r="E978">
        <v>1.1499999999999999</v>
      </c>
      <c r="F978">
        <v>1.6</v>
      </c>
      <c r="G978">
        <v>2.11</v>
      </c>
      <c r="H978">
        <v>3.06</v>
      </c>
      <c r="I978">
        <v>3.63</v>
      </c>
      <c r="J978">
        <v>4.17</v>
      </c>
      <c r="K978">
        <v>5.0999999999999996</v>
      </c>
      <c r="L978" t="e">
        <v>#N/A</v>
      </c>
      <c r="M978">
        <v>1.19</v>
      </c>
      <c r="N978">
        <v>2.11</v>
      </c>
      <c r="O978" t="e">
        <v>#N/A</v>
      </c>
      <c r="P978" t="e">
        <v>#N/A</v>
      </c>
      <c r="Q978">
        <v>1.1200000000000001</v>
      </c>
      <c r="R978">
        <v>1.1299999999999999</v>
      </c>
      <c r="S978">
        <v>1.1499999999999999</v>
      </c>
      <c r="T978">
        <v>1.18</v>
      </c>
      <c r="U978">
        <v>1.34</v>
      </c>
      <c r="V978" t="e">
        <v>#N/A</v>
      </c>
      <c r="W978" t="e">
        <v>#N/A</v>
      </c>
      <c r="X978">
        <v>30.4</v>
      </c>
    </row>
    <row r="979" spans="1:24" x14ac:dyDescent="0.55000000000000004">
      <c r="A979" s="5">
        <v>37901</v>
      </c>
      <c r="B979">
        <v>0.98</v>
      </c>
      <c r="C979">
        <v>0.92</v>
      </c>
      <c r="D979">
        <v>1.01</v>
      </c>
      <c r="E979">
        <v>1.21</v>
      </c>
      <c r="F979">
        <v>1.67</v>
      </c>
      <c r="G979">
        <v>2.19</v>
      </c>
      <c r="H979">
        <v>3.15</v>
      </c>
      <c r="I979">
        <v>3.73</v>
      </c>
      <c r="J979">
        <v>4.2699999999999996</v>
      </c>
      <c r="K979">
        <v>5.21</v>
      </c>
      <c r="L979" t="e">
        <v>#N/A</v>
      </c>
      <c r="M979">
        <v>1.24</v>
      </c>
      <c r="N979">
        <v>2.17</v>
      </c>
      <c r="O979" t="e">
        <v>#N/A</v>
      </c>
      <c r="P979" t="e">
        <v>#N/A</v>
      </c>
      <c r="Q979">
        <v>1.1200000000000001</v>
      </c>
      <c r="R979">
        <v>1.1299999999999999</v>
      </c>
      <c r="S979">
        <v>1.1499999999999999</v>
      </c>
      <c r="T979">
        <v>1.18</v>
      </c>
      <c r="U979">
        <v>1.33</v>
      </c>
      <c r="V979" t="e">
        <v>#N/A</v>
      </c>
      <c r="W979" t="e">
        <v>#N/A</v>
      </c>
      <c r="X979">
        <v>30.48</v>
      </c>
    </row>
    <row r="980" spans="1:24" x14ac:dyDescent="0.55000000000000004">
      <c r="A980" s="5">
        <v>37902</v>
      </c>
      <c r="B980">
        <v>0.99</v>
      </c>
      <c r="C980">
        <v>0.91</v>
      </c>
      <c r="D980">
        <v>1</v>
      </c>
      <c r="E980">
        <v>1.21</v>
      </c>
      <c r="F980">
        <v>1.65</v>
      </c>
      <c r="G980">
        <v>2.17</v>
      </c>
      <c r="H980">
        <v>3.14</v>
      </c>
      <c r="I980">
        <v>3.72</v>
      </c>
      <c r="J980">
        <v>4.2699999999999996</v>
      </c>
      <c r="K980">
        <v>5.22</v>
      </c>
      <c r="L980" t="e">
        <v>#N/A</v>
      </c>
      <c r="M980">
        <v>1.25</v>
      </c>
      <c r="N980">
        <v>2.1800000000000002</v>
      </c>
      <c r="O980" t="e">
        <v>#N/A</v>
      </c>
      <c r="P980" t="e">
        <v>#N/A</v>
      </c>
      <c r="Q980">
        <v>1.1200000000000001</v>
      </c>
      <c r="R980">
        <v>1.1299999999999999</v>
      </c>
      <c r="S980">
        <v>1.1499999999999999</v>
      </c>
      <c r="T980">
        <v>1.18</v>
      </c>
      <c r="U980">
        <v>1.34</v>
      </c>
      <c r="V980" t="e">
        <v>#N/A</v>
      </c>
      <c r="W980" t="e">
        <v>#N/A</v>
      </c>
      <c r="X980">
        <v>29.6</v>
      </c>
    </row>
    <row r="981" spans="1:24" x14ac:dyDescent="0.55000000000000004">
      <c r="A981" s="5">
        <v>37903</v>
      </c>
      <c r="B981">
        <v>1.02</v>
      </c>
      <c r="C981">
        <v>0.91</v>
      </c>
      <c r="D981">
        <v>1</v>
      </c>
      <c r="E981">
        <v>1.22</v>
      </c>
      <c r="F981">
        <v>1.69</v>
      </c>
      <c r="G981">
        <v>2.2000000000000002</v>
      </c>
      <c r="H981">
        <v>3.17</v>
      </c>
      <c r="I981">
        <v>3.77</v>
      </c>
      <c r="J981">
        <v>4.32</v>
      </c>
      <c r="K981">
        <v>5.27</v>
      </c>
      <c r="L981" t="e">
        <v>#N/A</v>
      </c>
      <c r="M981">
        <v>1.25</v>
      </c>
      <c r="N981">
        <v>2.2000000000000002</v>
      </c>
      <c r="O981" t="e">
        <v>#N/A</v>
      </c>
      <c r="P981" t="e">
        <v>#N/A</v>
      </c>
      <c r="Q981">
        <v>1.1200000000000001</v>
      </c>
      <c r="R981">
        <v>1.1299999999999999</v>
      </c>
      <c r="S981">
        <v>1.1499999999999999</v>
      </c>
      <c r="T981">
        <v>1.18</v>
      </c>
      <c r="U981">
        <v>1.335</v>
      </c>
      <c r="V981" t="e">
        <v>#N/A</v>
      </c>
      <c r="W981" t="e">
        <v>#N/A</v>
      </c>
      <c r="X981">
        <v>30.97</v>
      </c>
    </row>
    <row r="982" spans="1:24" x14ac:dyDescent="0.55000000000000004">
      <c r="A982" s="5">
        <v>37904</v>
      </c>
      <c r="B982" t="e">
        <v>#N/A</v>
      </c>
      <c r="C982">
        <v>0.92</v>
      </c>
      <c r="D982">
        <v>1</v>
      </c>
      <c r="E982">
        <v>1.21</v>
      </c>
      <c r="F982">
        <v>1.65</v>
      </c>
      <c r="G982">
        <v>2.1800000000000002</v>
      </c>
      <c r="H982">
        <v>3.15</v>
      </c>
      <c r="I982">
        <v>3.72</v>
      </c>
      <c r="J982">
        <v>4.29</v>
      </c>
      <c r="K982">
        <v>5.23</v>
      </c>
      <c r="L982" t="e">
        <v>#N/A</v>
      </c>
      <c r="M982">
        <v>1.18</v>
      </c>
      <c r="N982">
        <v>2.14</v>
      </c>
      <c r="O982" t="e">
        <v>#N/A</v>
      </c>
      <c r="P982" t="e">
        <v>#N/A</v>
      </c>
      <c r="Q982">
        <v>1.1200000000000001</v>
      </c>
      <c r="R982">
        <v>1.1299999999999999</v>
      </c>
      <c r="S982">
        <v>1.1499999999999999</v>
      </c>
      <c r="T982">
        <v>1.18</v>
      </c>
      <c r="U982">
        <v>1.3487499999999999</v>
      </c>
      <c r="V982" t="e">
        <v>#N/A</v>
      </c>
      <c r="W982" t="e">
        <v>#N/A</v>
      </c>
      <c r="X982">
        <v>32.01</v>
      </c>
    </row>
    <row r="983" spans="1:24" x14ac:dyDescent="0.55000000000000004">
      <c r="A983" s="5">
        <v>37907</v>
      </c>
      <c r="B983" t="e">
        <v>#N/A</v>
      </c>
      <c r="C983" t="e">
        <v>#N/A</v>
      </c>
      <c r="D983" t="e">
        <v>#N/A</v>
      </c>
      <c r="E983" t="e">
        <v>#N/A</v>
      </c>
      <c r="F983" t="e">
        <v>#N/A</v>
      </c>
      <c r="G983" t="e">
        <v>#N/A</v>
      </c>
      <c r="H983" t="e">
        <v>#N/A</v>
      </c>
      <c r="I983" t="e">
        <v>#N/A</v>
      </c>
      <c r="J983" t="e">
        <v>#N/A</v>
      </c>
      <c r="K983" t="e">
        <v>#N/A</v>
      </c>
      <c r="L983" t="e">
        <v>#N/A</v>
      </c>
      <c r="M983" t="e">
        <v>#N/A</v>
      </c>
      <c r="N983" t="e">
        <v>#N/A</v>
      </c>
      <c r="O983" t="e">
        <v>#N/A</v>
      </c>
      <c r="P983" t="e">
        <v>#N/A</v>
      </c>
      <c r="Q983">
        <v>1.1200000000000001</v>
      </c>
      <c r="R983">
        <v>1.1299999999999999</v>
      </c>
      <c r="S983">
        <v>1.1499999999999999</v>
      </c>
      <c r="T983">
        <v>1.18</v>
      </c>
      <c r="U983">
        <v>1.3474999999999999</v>
      </c>
      <c r="V983" t="e">
        <v>#N/A</v>
      </c>
      <c r="W983" t="e">
        <v>#N/A</v>
      </c>
      <c r="X983">
        <v>31.91</v>
      </c>
    </row>
    <row r="984" spans="1:24" x14ac:dyDescent="0.55000000000000004">
      <c r="A984" s="5">
        <v>37908</v>
      </c>
      <c r="B984">
        <v>1.08</v>
      </c>
      <c r="C984">
        <v>0.93</v>
      </c>
      <c r="D984">
        <v>1.01</v>
      </c>
      <c r="E984">
        <v>1.23</v>
      </c>
      <c r="F984">
        <v>1.73</v>
      </c>
      <c r="G984">
        <v>2.25</v>
      </c>
      <c r="H984">
        <v>3.23</v>
      </c>
      <c r="I984">
        <v>3.82</v>
      </c>
      <c r="J984">
        <v>4.37</v>
      </c>
      <c r="K984">
        <v>5.32</v>
      </c>
      <c r="L984" t="e">
        <v>#N/A</v>
      </c>
      <c r="M984">
        <v>1.23</v>
      </c>
      <c r="N984">
        <v>2.1800000000000002</v>
      </c>
      <c r="O984" t="e">
        <v>#N/A</v>
      </c>
      <c r="P984" t="e">
        <v>#N/A</v>
      </c>
      <c r="Q984">
        <v>1.1200000000000001</v>
      </c>
      <c r="R984">
        <v>1.1299999999999999</v>
      </c>
      <c r="S984">
        <v>1.1499999999999999</v>
      </c>
      <c r="T984">
        <v>1.1850000000000001</v>
      </c>
      <c r="U984">
        <v>1.36625</v>
      </c>
      <c r="V984" t="e">
        <v>#N/A</v>
      </c>
      <c r="W984" t="e">
        <v>#N/A</v>
      </c>
      <c r="X984">
        <v>31.68</v>
      </c>
    </row>
    <row r="985" spans="1:24" x14ac:dyDescent="0.55000000000000004">
      <c r="A985" s="5">
        <v>37909</v>
      </c>
      <c r="B985">
        <v>1.0900000000000001</v>
      </c>
      <c r="C985">
        <v>0.93</v>
      </c>
      <c r="D985">
        <v>1.01</v>
      </c>
      <c r="E985">
        <v>1.27</v>
      </c>
      <c r="F985">
        <v>1.79</v>
      </c>
      <c r="G985">
        <v>2.3199999999999998</v>
      </c>
      <c r="H985">
        <v>3.3</v>
      </c>
      <c r="I985">
        <v>3.88</v>
      </c>
      <c r="J985">
        <v>4.43</v>
      </c>
      <c r="K985">
        <v>5.36</v>
      </c>
      <c r="L985" t="e">
        <v>#N/A</v>
      </c>
      <c r="M985">
        <v>1.28</v>
      </c>
      <c r="N985">
        <v>2.2000000000000002</v>
      </c>
      <c r="O985" t="e">
        <v>#N/A</v>
      </c>
      <c r="P985" t="e">
        <v>#N/A</v>
      </c>
      <c r="Q985">
        <v>1.1200000000000001</v>
      </c>
      <c r="R985">
        <v>1.1299999999999999</v>
      </c>
      <c r="S985">
        <v>1.15625</v>
      </c>
      <c r="T985">
        <v>1.19</v>
      </c>
      <c r="U985">
        <v>1.3781300000000001</v>
      </c>
      <c r="V985" t="e">
        <v>#N/A</v>
      </c>
      <c r="W985" t="e">
        <v>#N/A</v>
      </c>
      <c r="X985">
        <v>31.74</v>
      </c>
    </row>
    <row r="986" spans="1:24" x14ac:dyDescent="0.55000000000000004">
      <c r="A986" s="5">
        <v>37910</v>
      </c>
      <c r="B986">
        <v>1.04</v>
      </c>
      <c r="C986">
        <v>0.93</v>
      </c>
      <c r="D986">
        <v>1.03</v>
      </c>
      <c r="E986">
        <v>1.34</v>
      </c>
      <c r="F986">
        <v>1.96</v>
      </c>
      <c r="G986">
        <v>2.4700000000000002</v>
      </c>
      <c r="H986">
        <v>3.4</v>
      </c>
      <c r="I986">
        <v>3.97</v>
      </c>
      <c r="J986">
        <v>4.47</v>
      </c>
      <c r="K986">
        <v>5.38</v>
      </c>
      <c r="L986" t="e">
        <v>#N/A</v>
      </c>
      <c r="M986">
        <v>1.32</v>
      </c>
      <c r="N986">
        <v>2.21</v>
      </c>
      <c r="O986" t="e">
        <v>#N/A</v>
      </c>
      <c r="P986" t="e">
        <v>#N/A</v>
      </c>
      <c r="Q986">
        <v>1.1200000000000001</v>
      </c>
      <c r="R986">
        <v>1.1299999999999999</v>
      </c>
      <c r="S986">
        <v>1.1599999999999999</v>
      </c>
      <c r="T986">
        <v>1.20625</v>
      </c>
      <c r="U986">
        <v>1.425</v>
      </c>
      <c r="V986" t="e">
        <v>#N/A</v>
      </c>
      <c r="W986" t="e">
        <v>#N/A</v>
      </c>
      <c r="X986">
        <v>31.51</v>
      </c>
    </row>
    <row r="987" spans="1:24" x14ac:dyDescent="0.55000000000000004">
      <c r="A987" s="5">
        <v>37911</v>
      </c>
      <c r="B987">
        <v>0.98</v>
      </c>
      <c r="C987">
        <v>0.93</v>
      </c>
      <c r="D987">
        <v>1.02</v>
      </c>
      <c r="E987">
        <v>1.31</v>
      </c>
      <c r="F987">
        <v>1.9</v>
      </c>
      <c r="G987">
        <v>2.41</v>
      </c>
      <c r="H987">
        <v>3.33</v>
      </c>
      <c r="I987">
        <v>3.9</v>
      </c>
      <c r="J987">
        <v>4.41</v>
      </c>
      <c r="K987">
        <v>5.32</v>
      </c>
      <c r="L987" t="e">
        <v>#N/A</v>
      </c>
      <c r="M987">
        <v>1.26</v>
      </c>
      <c r="N987">
        <v>2.14</v>
      </c>
      <c r="O987" t="e">
        <v>#N/A</v>
      </c>
      <c r="P987" t="e">
        <v>#N/A</v>
      </c>
      <c r="Q987">
        <v>1.1200000000000001</v>
      </c>
      <c r="R987">
        <v>1.1325000000000001</v>
      </c>
      <c r="S987">
        <v>1.17</v>
      </c>
      <c r="T987">
        <v>1.24</v>
      </c>
      <c r="U987">
        <v>1.5</v>
      </c>
      <c r="V987" t="e">
        <v>#N/A</v>
      </c>
      <c r="W987" t="e">
        <v>#N/A</v>
      </c>
      <c r="X987">
        <v>30.61</v>
      </c>
    </row>
    <row r="988" spans="1:24" x14ac:dyDescent="0.55000000000000004">
      <c r="A988" s="5">
        <v>37914</v>
      </c>
      <c r="B988">
        <v>1.02</v>
      </c>
      <c r="C988">
        <v>0.95</v>
      </c>
      <c r="D988">
        <v>1.04</v>
      </c>
      <c r="E988">
        <v>1.32</v>
      </c>
      <c r="F988">
        <v>1.88</v>
      </c>
      <c r="G988">
        <v>2.42</v>
      </c>
      <c r="H988">
        <v>3.33</v>
      </c>
      <c r="I988">
        <v>3.89</v>
      </c>
      <c r="J988">
        <v>4.41</v>
      </c>
      <c r="K988">
        <v>5.3</v>
      </c>
      <c r="L988" t="e">
        <v>#N/A</v>
      </c>
      <c r="M988">
        <v>1.27</v>
      </c>
      <c r="N988">
        <v>2.13</v>
      </c>
      <c r="O988" t="e">
        <v>#N/A</v>
      </c>
      <c r="P988" t="e">
        <v>#N/A</v>
      </c>
      <c r="Q988">
        <v>1.1200000000000001</v>
      </c>
      <c r="R988">
        <v>1.1299999999999999</v>
      </c>
      <c r="S988">
        <v>1.17</v>
      </c>
      <c r="T988">
        <v>1.25</v>
      </c>
      <c r="U988">
        <v>1.5337499999999999</v>
      </c>
      <c r="V988" t="e">
        <v>#N/A</v>
      </c>
      <c r="W988" t="e">
        <v>#N/A</v>
      </c>
      <c r="X988">
        <v>30.37</v>
      </c>
    </row>
    <row r="989" spans="1:24" x14ac:dyDescent="0.55000000000000004">
      <c r="A989" s="5">
        <v>37915</v>
      </c>
      <c r="B989">
        <v>0.99</v>
      </c>
      <c r="C989">
        <v>0.93</v>
      </c>
      <c r="D989">
        <v>1.04</v>
      </c>
      <c r="E989">
        <v>1.32</v>
      </c>
      <c r="F989">
        <v>1.89</v>
      </c>
      <c r="G989">
        <v>2.41</v>
      </c>
      <c r="H989">
        <v>3.31</v>
      </c>
      <c r="I989">
        <v>3.86</v>
      </c>
      <c r="J989">
        <v>4.38</v>
      </c>
      <c r="K989">
        <v>5.28</v>
      </c>
      <c r="L989" t="e">
        <v>#N/A</v>
      </c>
      <c r="M989">
        <v>1.27</v>
      </c>
      <c r="N989">
        <v>2.12</v>
      </c>
      <c r="O989" t="e">
        <v>#N/A</v>
      </c>
      <c r="P989" t="e">
        <v>#N/A</v>
      </c>
      <c r="Q989">
        <v>1.1200000000000001</v>
      </c>
      <c r="R989">
        <v>1.1299999999999999</v>
      </c>
      <c r="S989">
        <v>1.17</v>
      </c>
      <c r="T989">
        <v>1.24875</v>
      </c>
      <c r="U989">
        <v>1.5137499999999999</v>
      </c>
      <c r="V989" t="e">
        <v>#N/A</v>
      </c>
      <c r="W989" t="e">
        <v>#N/A</v>
      </c>
      <c r="X989">
        <v>30.19</v>
      </c>
    </row>
    <row r="990" spans="1:24" x14ac:dyDescent="0.55000000000000004">
      <c r="A990" s="5">
        <v>37916</v>
      </c>
      <c r="B990">
        <v>0.99</v>
      </c>
      <c r="C990">
        <v>0.96</v>
      </c>
      <c r="D990">
        <v>1.03</v>
      </c>
      <c r="E990">
        <v>1.28</v>
      </c>
      <c r="F990">
        <v>1.8</v>
      </c>
      <c r="G990">
        <v>2.33</v>
      </c>
      <c r="H990">
        <v>3.21</v>
      </c>
      <c r="I990">
        <v>3.77</v>
      </c>
      <c r="J990">
        <v>4.29</v>
      </c>
      <c r="K990">
        <v>5.19</v>
      </c>
      <c r="L990" t="e">
        <v>#N/A</v>
      </c>
      <c r="M990">
        <v>1.24</v>
      </c>
      <c r="N990">
        <v>2.0699999999999998</v>
      </c>
      <c r="O990" t="e">
        <v>#N/A</v>
      </c>
      <c r="P990" t="e">
        <v>#N/A</v>
      </c>
      <c r="Q990">
        <v>1.1200000000000001</v>
      </c>
      <c r="R990">
        <v>1.1299999999999999</v>
      </c>
      <c r="S990">
        <v>1.17</v>
      </c>
      <c r="T990">
        <v>1.25</v>
      </c>
      <c r="U990">
        <v>1.5231300000000001</v>
      </c>
      <c r="V990" t="e">
        <v>#N/A</v>
      </c>
      <c r="W990" t="e">
        <v>#N/A</v>
      </c>
      <c r="X990">
        <v>30</v>
      </c>
    </row>
    <row r="991" spans="1:24" x14ac:dyDescent="0.55000000000000004">
      <c r="A991" s="5">
        <v>37917</v>
      </c>
      <c r="B991">
        <v>1.02</v>
      </c>
      <c r="C991">
        <v>0.96</v>
      </c>
      <c r="D991">
        <v>1.03</v>
      </c>
      <c r="E991">
        <v>1.3</v>
      </c>
      <c r="F991">
        <v>1.84</v>
      </c>
      <c r="G991">
        <v>2.37</v>
      </c>
      <c r="H991">
        <v>3.24</v>
      </c>
      <c r="I991">
        <v>3.81</v>
      </c>
      <c r="J991">
        <v>4.34</v>
      </c>
      <c r="K991">
        <v>5.25</v>
      </c>
      <c r="L991" t="e">
        <v>#N/A</v>
      </c>
      <c r="M991">
        <v>1.23</v>
      </c>
      <c r="N991">
        <v>2.0299999999999998</v>
      </c>
      <c r="O991" t="e">
        <v>#N/A</v>
      </c>
      <c r="P991" t="e">
        <v>#N/A</v>
      </c>
      <c r="Q991">
        <v>1.1200000000000001</v>
      </c>
      <c r="R991">
        <v>1.1299999999999999</v>
      </c>
      <c r="S991">
        <v>1.1606300000000001</v>
      </c>
      <c r="T991">
        <v>1.21688</v>
      </c>
      <c r="U991">
        <v>1.4450000000000001</v>
      </c>
      <c r="V991" t="e">
        <v>#N/A</v>
      </c>
      <c r="W991" t="e">
        <v>#N/A</v>
      </c>
      <c r="X991">
        <v>30.31</v>
      </c>
    </row>
    <row r="992" spans="1:24" x14ac:dyDescent="0.55000000000000004">
      <c r="A992" s="5">
        <v>37918</v>
      </c>
      <c r="B992">
        <v>1.01</v>
      </c>
      <c r="C992">
        <v>0.95</v>
      </c>
      <c r="D992">
        <v>1.03</v>
      </c>
      <c r="E992">
        <v>1.27</v>
      </c>
      <c r="F992">
        <v>1.76</v>
      </c>
      <c r="G992">
        <v>2.2599999999999998</v>
      </c>
      <c r="H992">
        <v>3.13</v>
      </c>
      <c r="I992">
        <v>3.68</v>
      </c>
      <c r="J992">
        <v>4.24</v>
      </c>
      <c r="K992">
        <v>5.14</v>
      </c>
      <c r="L992" t="e">
        <v>#N/A</v>
      </c>
      <c r="M992">
        <v>1.1399999999999999</v>
      </c>
      <c r="N992">
        <v>1.92</v>
      </c>
      <c r="O992" t="e">
        <v>#N/A</v>
      </c>
      <c r="P992" t="e">
        <v>#N/A</v>
      </c>
      <c r="Q992">
        <v>1.1200000000000001</v>
      </c>
      <c r="R992">
        <v>1.1299999999999999</v>
      </c>
      <c r="S992">
        <v>1.16313</v>
      </c>
      <c r="T992">
        <v>1.2262500000000001</v>
      </c>
      <c r="U992">
        <v>1.47875</v>
      </c>
      <c r="V992" t="e">
        <v>#N/A</v>
      </c>
      <c r="W992" t="e">
        <v>#N/A</v>
      </c>
      <c r="X992">
        <v>29.99</v>
      </c>
    </row>
    <row r="993" spans="1:24" x14ac:dyDescent="0.55000000000000004">
      <c r="A993" s="5">
        <v>37921</v>
      </c>
      <c r="B993">
        <v>1.03</v>
      </c>
      <c r="C993">
        <v>0.98</v>
      </c>
      <c r="D993">
        <v>1.05</v>
      </c>
      <c r="E993">
        <v>1.31</v>
      </c>
      <c r="F993">
        <v>1.83</v>
      </c>
      <c r="G993">
        <v>2.35</v>
      </c>
      <c r="H993">
        <v>3.21</v>
      </c>
      <c r="I993">
        <v>3.75</v>
      </c>
      <c r="J993">
        <v>4.3</v>
      </c>
      <c r="K993">
        <v>5.19</v>
      </c>
      <c r="L993" t="e">
        <v>#N/A</v>
      </c>
      <c r="M993">
        <v>1.19</v>
      </c>
      <c r="N993">
        <v>1.96</v>
      </c>
      <c r="O993" t="e">
        <v>#N/A</v>
      </c>
      <c r="P993" t="e">
        <v>#N/A</v>
      </c>
      <c r="Q993">
        <v>1.1200000000000001</v>
      </c>
      <c r="R993">
        <v>1.1299999999999999</v>
      </c>
      <c r="S993">
        <v>1.1612499999999999</v>
      </c>
      <c r="T993">
        <v>1.2212499999999999</v>
      </c>
      <c r="U993">
        <v>1.46875</v>
      </c>
      <c r="V993" t="e">
        <v>#N/A</v>
      </c>
      <c r="W993" t="e">
        <v>#N/A</v>
      </c>
      <c r="X993">
        <v>29.95</v>
      </c>
    </row>
    <row r="994" spans="1:24" x14ac:dyDescent="0.55000000000000004">
      <c r="A994" s="5">
        <v>37922</v>
      </c>
      <c r="B994">
        <v>0.98</v>
      </c>
      <c r="C994">
        <v>0.96</v>
      </c>
      <c r="D994">
        <v>1.03</v>
      </c>
      <c r="E994">
        <v>1.25</v>
      </c>
      <c r="F994">
        <v>1.71</v>
      </c>
      <c r="G994">
        <v>2.23</v>
      </c>
      <c r="H994">
        <v>3.11</v>
      </c>
      <c r="I994">
        <v>3.67</v>
      </c>
      <c r="J994">
        <v>4.2300000000000004</v>
      </c>
      <c r="K994">
        <v>5.14</v>
      </c>
      <c r="L994" t="e">
        <v>#N/A</v>
      </c>
      <c r="M994">
        <v>1.1100000000000001</v>
      </c>
      <c r="N994">
        <v>1.91</v>
      </c>
      <c r="O994" t="e">
        <v>#N/A</v>
      </c>
      <c r="P994" t="e">
        <v>#N/A</v>
      </c>
      <c r="Q994">
        <v>1.1200000000000001</v>
      </c>
      <c r="R994">
        <v>1.1299999999999999</v>
      </c>
      <c r="S994">
        <v>1.1693800000000001</v>
      </c>
      <c r="T994">
        <v>1.2375</v>
      </c>
      <c r="U994">
        <v>1.49875</v>
      </c>
      <c r="V994" t="e">
        <v>#N/A</v>
      </c>
      <c r="W994" t="e">
        <v>#N/A</v>
      </c>
      <c r="X994">
        <v>29.57</v>
      </c>
    </row>
    <row r="995" spans="1:24" x14ac:dyDescent="0.55000000000000004">
      <c r="A995" s="5">
        <v>37923</v>
      </c>
      <c r="B995">
        <v>0.97</v>
      </c>
      <c r="C995">
        <v>0.96</v>
      </c>
      <c r="D995">
        <v>1.04</v>
      </c>
      <c r="E995">
        <v>1.29</v>
      </c>
      <c r="F995">
        <v>1.79</v>
      </c>
      <c r="G995">
        <v>2.3199999999999998</v>
      </c>
      <c r="H995">
        <v>3.2</v>
      </c>
      <c r="I995">
        <v>3.76</v>
      </c>
      <c r="J995">
        <v>4.3099999999999996</v>
      </c>
      <c r="K995">
        <v>5.21</v>
      </c>
      <c r="L995" t="e">
        <v>#N/A</v>
      </c>
      <c r="M995">
        <v>1.17</v>
      </c>
      <c r="N995">
        <v>1.98</v>
      </c>
      <c r="O995" t="e">
        <v>#N/A</v>
      </c>
      <c r="P995" t="e">
        <v>#N/A</v>
      </c>
      <c r="Q995">
        <v>1.1200000000000001</v>
      </c>
      <c r="R995">
        <v>1.1299999999999999</v>
      </c>
      <c r="S995">
        <v>1.1599999999999999</v>
      </c>
      <c r="T995">
        <v>1.21</v>
      </c>
      <c r="U995">
        <v>1.4275</v>
      </c>
      <c r="V995" t="e">
        <v>#N/A</v>
      </c>
      <c r="W995" t="e">
        <v>#N/A</v>
      </c>
      <c r="X995">
        <v>28.95</v>
      </c>
    </row>
    <row r="996" spans="1:24" x14ac:dyDescent="0.55000000000000004">
      <c r="A996" s="5">
        <v>37924</v>
      </c>
      <c r="B996" t="e">
        <v>#N/A</v>
      </c>
      <c r="C996">
        <v>0.96</v>
      </c>
      <c r="D996">
        <v>1.04</v>
      </c>
      <c r="E996">
        <v>1.32</v>
      </c>
      <c r="F996">
        <v>1.86</v>
      </c>
      <c r="G996">
        <v>2.39</v>
      </c>
      <c r="H996">
        <v>3.29</v>
      </c>
      <c r="I996">
        <v>3.83</v>
      </c>
      <c r="J996">
        <v>4.3600000000000003</v>
      </c>
      <c r="K996">
        <v>5.25</v>
      </c>
      <c r="L996" t="e">
        <v>#N/A</v>
      </c>
      <c r="M996">
        <v>1.24</v>
      </c>
      <c r="N996">
        <v>1.97</v>
      </c>
      <c r="O996" t="e">
        <v>#N/A</v>
      </c>
      <c r="P996" t="e">
        <v>#N/A</v>
      </c>
      <c r="Q996">
        <v>1.1200000000000001</v>
      </c>
      <c r="R996">
        <v>1.1625000000000001</v>
      </c>
      <c r="S996">
        <v>1.1625000000000001</v>
      </c>
      <c r="T996">
        <v>1.22</v>
      </c>
      <c r="U996">
        <v>1.46</v>
      </c>
      <c r="V996" t="e">
        <v>#N/A</v>
      </c>
      <c r="W996" t="e">
        <v>#N/A</v>
      </c>
      <c r="X996">
        <v>28.67</v>
      </c>
    </row>
    <row r="997" spans="1:24" x14ac:dyDescent="0.55000000000000004">
      <c r="A997" s="5">
        <v>37925</v>
      </c>
      <c r="B997" t="e">
        <v>#N/A</v>
      </c>
      <c r="C997">
        <v>0.96</v>
      </c>
      <c r="D997">
        <v>1.04</v>
      </c>
      <c r="E997">
        <v>1.31</v>
      </c>
      <c r="F997">
        <v>1.85</v>
      </c>
      <c r="G997">
        <v>2.36</v>
      </c>
      <c r="H997">
        <v>3.27</v>
      </c>
      <c r="I997">
        <v>3.8</v>
      </c>
      <c r="J997">
        <v>4.33</v>
      </c>
      <c r="K997">
        <v>5.2</v>
      </c>
      <c r="L997" t="e">
        <v>#N/A</v>
      </c>
      <c r="M997">
        <v>1.21</v>
      </c>
      <c r="N997">
        <v>1.93</v>
      </c>
      <c r="O997" t="e">
        <v>#N/A</v>
      </c>
      <c r="P997" t="e">
        <v>#N/A</v>
      </c>
      <c r="Q997">
        <v>1.1200000000000001</v>
      </c>
      <c r="R997">
        <v>1.1625000000000001</v>
      </c>
      <c r="S997">
        <v>1.1693800000000001</v>
      </c>
      <c r="T997">
        <v>1.23</v>
      </c>
      <c r="U997">
        <v>1.48</v>
      </c>
      <c r="V997" t="e">
        <v>#N/A</v>
      </c>
      <c r="W997" t="e">
        <v>#N/A</v>
      </c>
      <c r="X997">
        <v>29.24</v>
      </c>
    </row>
    <row r="998" spans="1:24" x14ac:dyDescent="0.55000000000000004">
      <c r="A998" s="5">
        <v>37928</v>
      </c>
      <c r="B998">
        <v>1.02</v>
      </c>
      <c r="C998">
        <v>0.96</v>
      </c>
      <c r="D998">
        <v>1.05</v>
      </c>
      <c r="E998">
        <v>1.33</v>
      </c>
      <c r="F998">
        <v>1.9</v>
      </c>
      <c r="G998">
        <v>2.44</v>
      </c>
      <c r="H998">
        <v>3.34</v>
      </c>
      <c r="I998">
        <v>3.88</v>
      </c>
      <c r="J998">
        <v>4.4000000000000004</v>
      </c>
      <c r="K998">
        <v>5.25</v>
      </c>
      <c r="L998" t="e">
        <v>#N/A</v>
      </c>
      <c r="M998">
        <v>1.27</v>
      </c>
      <c r="N998">
        <v>1.97</v>
      </c>
      <c r="O998" t="e">
        <v>#N/A</v>
      </c>
      <c r="P998" t="e">
        <v>#N/A</v>
      </c>
      <c r="Q998">
        <v>1.1200000000000001</v>
      </c>
      <c r="R998">
        <v>1.1656299999999999</v>
      </c>
      <c r="S998">
        <v>1.17</v>
      </c>
      <c r="T998">
        <v>1.23</v>
      </c>
      <c r="U998">
        <v>1.48125</v>
      </c>
      <c r="V998" t="e">
        <v>#N/A</v>
      </c>
      <c r="W998" t="e">
        <v>#N/A</v>
      </c>
      <c r="X998">
        <v>28.81</v>
      </c>
    </row>
    <row r="999" spans="1:24" x14ac:dyDescent="0.55000000000000004">
      <c r="A999" s="5">
        <v>37929</v>
      </c>
      <c r="B999">
        <v>0.98</v>
      </c>
      <c r="C999">
        <v>0.95</v>
      </c>
      <c r="D999">
        <v>1.03</v>
      </c>
      <c r="E999">
        <v>1.31</v>
      </c>
      <c r="F999">
        <v>1.86</v>
      </c>
      <c r="G999">
        <v>2.4</v>
      </c>
      <c r="H999">
        <v>3.28</v>
      </c>
      <c r="I999">
        <v>3.81</v>
      </c>
      <c r="J999">
        <v>4.33</v>
      </c>
      <c r="K999">
        <v>5.19</v>
      </c>
      <c r="L999" t="e">
        <v>#N/A</v>
      </c>
      <c r="M999">
        <v>1.22</v>
      </c>
      <c r="N999">
        <v>1.93</v>
      </c>
      <c r="O999" t="e">
        <v>#N/A</v>
      </c>
      <c r="P999" t="e">
        <v>#N/A</v>
      </c>
      <c r="Q999">
        <v>1.1200000000000001</v>
      </c>
      <c r="R999">
        <v>1.16625</v>
      </c>
      <c r="S999">
        <v>1.17</v>
      </c>
      <c r="T999">
        <v>1.24</v>
      </c>
      <c r="U999">
        <v>1.5049999999999999</v>
      </c>
      <c r="V999" t="e">
        <v>#N/A</v>
      </c>
      <c r="W999" t="e">
        <v>#N/A</v>
      </c>
      <c r="X999">
        <v>28.86</v>
      </c>
    </row>
    <row r="1000" spans="1:24" x14ac:dyDescent="0.55000000000000004">
      <c r="A1000" s="5">
        <v>37930</v>
      </c>
      <c r="B1000">
        <v>0.98</v>
      </c>
      <c r="C1000">
        <v>0.96</v>
      </c>
      <c r="D1000">
        <v>1.05</v>
      </c>
      <c r="E1000">
        <v>1.35</v>
      </c>
      <c r="F1000">
        <v>1.94</v>
      </c>
      <c r="G1000">
        <v>2.46</v>
      </c>
      <c r="H1000">
        <v>3.35</v>
      </c>
      <c r="I1000">
        <v>3.88</v>
      </c>
      <c r="J1000">
        <v>4.38</v>
      </c>
      <c r="K1000">
        <v>5.24</v>
      </c>
      <c r="L1000" t="e">
        <v>#N/A</v>
      </c>
      <c r="M1000">
        <v>1.34</v>
      </c>
      <c r="N1000">
        <v>2.02</v>
      </c>
      <c r="O1000" t="e">
        <v>#N/A</v>
      </c>
      <c r="P1000" t="e">
        <v>#N/A</v>
      </c>
      <c r="Q1000">
        <v>1.1200000000000001</v>
      </c>
      <c r="R1000">
        <v>1.16625</v>
      </c>
      <c r="S1000">
        <v>1.17</v>
      </c>
      <c r="T1000">
        <v>1.24</v>
      </c>
      <c r="U1000">
        <v>1.4924999999999999</v>
      </c>
      <c r="V1000" t="e">
        <v>#N/A</v>
      </c>
      <c r="W1000" t="e">
        <v>#N/A</v>
      </c>
      <c r="X1000">
        <v>30.29</v>
      </c>
    </row>
    <row r="1001" spans="1:24" x14ac:dyDescent="0.55000000000000004">
      <c r="A1001" s="5">
        <v>37931</v>
      </c>
      <c r="B1001">
        <v>1</v>
      </c>
      <c r="C1001">
        <v>0.96</v>
      </c>
      <c r="D1001">
        <v>1.06</v>
      </c>
      <c r="E1001">
        <v>1.38</v>
      </c>
      <c r="F1001">
        <v>2.0099999999999998</v>
      </c>
      <c r="G1001">
        <v>2.5499999999999998</v>
      </c>
      <c r="H1001">
        <v>3.43</v>
      </c>
      <c r="I1001">
        <v>3.96</v>
      </c>
      <c r="J1001">
        <v>4.45</v>
      </c>
      <c r="K1001">
        <v>5.32</v>
      </c>
      <c r="L1001" t="e">
        <v>#N/A</v>
      </c>
      <c r="M1001">
        <v>1.41</v>
      </c>
      <c r="N1001">
        <v>2.08</v>
      </c>
      <c r="O1001" t="e">
        <v>#N/A</v>
      </c>
      <c r="P1001" t="e">
        <v>#N/A</v>
      </c>
      <c r="Q1001">
        <v>1.1200000000000001</v>
      </c>
      <c r="R1001">
        <v>1.16875</v>
      </c>
      <c r="S1001">
        <v>1.17</v>
      </c>
      <c r="T1001">
        <v>1.25</v>
      </c>
      <c r="U1001">
        <v>1.5137499999999999</v>
      </c>
      <c r="V1001" t="e">
        <v>#N/A</v>
      </c>
      <c r="W1001" t="e">
        <v>#N/A</v>
      </c>
      <c r="X1001">
        <v>30.25</v>
      </c>
    </row>
    <row r="1002" spans="1:24" x14ac:dyDescent="0.55000000000000004">
      <c r="A1002" s="5">
        <v>37932</v>
      </c>
      <c r="B1002">
        <v>0.98</v>
      </c>
      <c r="C1002">
        <v>0.96</v>
      </c>
      <c r="D1002">
        <v>1.07</v>
      </c>
      <c r="E1002">
        <v>1.4</v>
      </c>
      <c r="F1002">
        <v>2.04</v>
      </c>
      <c r="G1002">
        <v>2.6</v>
      </c>
      <c r="H1002">
        <v>3.47</v>
      </c>
      <c r="I1002">
        <v>3.99</v>
      </c>
      <c r="J1002">
        <v>4.4800000000000004</v>
      </c>
      <c r="K1002">
        <v>5.33</v>
      </c>
      <c r="L1002" t="e">
        <v>#N/A</v>
      </c>
      <c r="M1002">
        <v>1.42</v>
      </c>
      <c r="N1002">
        <v>2.1</v>
      </c>
      <c r="O1002" t="e">
        <v>#N/A</v>
      </c>
      <c r="P1002" t="e">
        <v>#N/A</v>
      </c>
      <c r="Q1002">
        <v>1.1200000000000001</v>
      </c>
      <c r="R1002">
        <v>1.16875</v>
      </c>
      <c r="S1002">
        <v>1.1706300000000001</v>
      </c>
      <c r="T1002">
        <v>1.26</v>
      </c>
      <c r="U1002">
        <v>1.5549999999999999</v>
      </c>
      <c r="V1002" t="e">
        <v>#N/A</v>
      </c>
      <c r="W1002" t="e">
        <v>#N/A</v>
      </c>
      <c r="X1002">
        <v>30.73</v>
      </c>
    </row>
    <row r="1003" spans="1:24" x14ac:dyDescent="0.55000000000000004">
      <c r="A1003" s="5">
        <v>37935</v>
      </c>
      <c r="B1003">
        <v>0.99</v>
      </c>
      <c r="C1003">
        <v>0.97</v>
      </c>
      <c r="D1003">
        <v>1.07</v>
      </c>
      <c r="E1003">
        <v>1.39</v>
      </c>
      <c r="F1003">
        <v>2.06</v>
      </c>
      <c r="G1003">
        <v>2.63</v>
      </c>
      <c r="H1003">
        <v>3.49</v>
      </c>
      <c r="I1003">
        <v>4</v>
      </c>
      <c r="J1003">
        <v>4.49</v>
      </c>
      <c r="K1003">
        <v>5.34</v>
      </c>
      <c r="L1003" t="e">
        <v>#N/A</v>
      </c>
      <c r="M1003">
        <v>1.4</v>
      </c>
      <c r="N1003">
        <v>2.09</v>
      </c>
      <c r="O1003" t="e">
        <v>#N/A</v>
      </c>
      <c r="P1003" t="e">
        <v>#N/A</v>
      </c>
      <c r="Q1003">
        <v>1.1200000000000001</v>
      </c>
      <c r="R1003">
        <v>1.17</v>
      </c>
      <c r="S1003">
        <v>1.18</v>
      </c>
      <c r="T1003">
        <v>1.27</v>
      </c>
      <c r="U1003">
        <v>1.575</v>
      </c>
      <c r="V1003" t="e">
        <v>#N/A</v>
      </c>
      <c r="W1003" t="e">
        <v>#N/A</v>
      </c>
      <c r="X1003">
        <v>31.01</v>
      </c>
    </row>
    <row r="1004" spans="1:24" x14ac:dyDescent="0.55000000000000004">
      <c r="A1004" s="5">
        <v>37936</v>
      </c>
      <c r="B1004" t="e">
        <v>#N/A</v>
      </c>
      <c r="C1004" t="e">
        <v>#N/A</v>
      </c>
      <c r="D1004" t="e">
        <v>#N/A</v>
      </c>
      <c r="E1004" t="e">
        <v>#N/A</v>
      </c>
      <c r="F1004" t="e">
        <v>#N/A</v>
      </c>
      <c r="G1004" t="e">
        <v>#N/A</v>
      </c>
      <c r="H1004" t="e">
        <v>#N/A</v>
      </c>
      <c r="I1004" t="e">
        <v>#N/A</v>
      </c>
      <c r="J1004" t="e">
        <v>#N/A</v>
      </c>
      <c r="K1004" t="e">
        <v>#N/A</v>
      </c>
      <c r="L1004" t="e">
        <v>#N/A</v>
      </c>
      <c r="M1004" t="e">
        <v>#N/A</v>
      </c>
      <c r="N1004" t="e">
        <v>#N/A</v>
      </c>
      <c r="O1004" t="e">
        <v>#N/A</v>
      </c>
      <c r="P1004" t="e">
        <v>#N/A</v>
      </c>
      <c r="Q1004">
        <v>1.1200000000000001</v>
      </c>
      <c r="R1004">
        <v>1.17</v>
      </c>
      <c r="S1004">
        <v>1.18</v>
      </c>
      <c r="T1004">
        <v>1.27</v>
      </c>
      <c r="U1004">
        <v>1.57375</v>
      </c>
      <c r="V1004" t="e">
        <v>#N/A</v>
      </c>
      <c r="W1004" t="e">
        <v>#N/A</v>
      </c>
      <c r="X1004">
        <v>31.21</v>
      </c>
    </row>
    <row r="1005" spans="1:24" x14ac:dyDescent="0.55000000000000004">
      <c r="A1005" s="5">
        <v>37937</v>
      </c>
      <c r="B1005">
        <v>1</v>
      </c>
      <c r="C1005">
        <v>0.95</v>
      </c>
      <c r="D1005">
        <v>1.06</v>
      </c>
      <c r="E1005">
        <v>1.39</v>
      </c>
      <c r="F1005">
        <v>2.0499999999999998</v>
      </c>
      <c r="G1005">
        <v>2.59</v>
      </c>
      <c r="H1005">
        <v>3.45</v>
      </c>
      <c r="I1005">
        <v>3.95</v>
      </c>
      <c r="J1005">
        <v>4.4400000000000004</v>
      </c>
      <c r="K1005">
        <v>5.29</v>
      </c>
      <c r="L1005" t="e">
        <v>#N/A</v>
      </c>
      <c r="M1005">
        <v>1.36</v>
      </c>
      <c r="N1005">
        <v>2.04</v>
      </c>
      <c r="O1005" t="e">
        <v>#N/A</v>
      </c>
      <c r="P1005" t="e">
        <v>#N/A</v>
      </c>
      <c r="Q1005">
        <v>1.1200000000000001</v>
      </c>
      <c r="R1005">
        <v>1.17</v>
      </c>
      <c r="S1005">
        <v>1.18</v>
      </c>
      <c r="T1005">
        <v>1.27</v>
      </c>
      <c r="U1005">
        <v>1.58</v>
      </c>
      <c r="V1005" t="e">
        <v>#N/A</v>
      </c>
      <c r="W1005" t="e">
        <v>#N/A</v>
      </c>
      <c r="X1005">
        <v>31.37</v>
      </c>
    </row>
    <row r="1006" spans="1:24" x14ac:dyDescent="0.55000000000000004">
      <c r="A1006" s="5">
        <v>37938</v>
      </c>
      <c r="B1006">
        <v>0.99</v>
      </c>
      <c r="C1006">
        <v>0.94</v>
      </c>
      <c r="D1006">
        <v>1.04</v>
      </c>
      <c r="E1006">
        <v>1.33</v>
      </c>
      <c r="F1006">
        <v>1.92</v>
      </c>
      <c r="G1006">
        <v>2.4500000000000002</v>
      </c>
      <c r="H1006">
        <v>3.29</v>
      </c>
      <c r="I1006">
        <v>3.79</v>
      </c>
      <c r="J1006">
        <v>4.3</v>
      </c>
      <c r="K1006">
        <v>5.16</v>
      </c>
      <c r="L1006" t="e">
        <v>#N/A</v>
      </c>
      <c r="M1006">
        <v>1.24</v>
      </c>
      <c r="N1006">
        <v>1.94</v>
      </c>
      <c r="O1006" t="e">
        <v>#N/A</v>
      </c>
      <c r="P1006" t="e">
        <v>#N/A</v>
      </c>
      <c r="Q1006">
        <v>1.1200000000000001</v>
      </c>
      <c r="R1006">
        <v>1.17</v>
      </c>
      <c r="S1006">
        <v>1.18</v>
      </c>
      <c r="T1006">
        <v>1.27</v>
      </c>
      <c r="U1006">
        <v>1.57</v>
      </c>
      <c r="V1006" t="e">
        <v>#N/A</v>
      </c>
      <c r="W1006" t="e">
        <v>#N/A</v>
      </c>
      <c r="X1006">
        <v>31.89</v>
      </c>
    </row>
    <row r="1007" spans="1:24" x14ac:dyDescent="0.55000000000000004">
      <c r="A1007" s="5">
        <v>37939</v>
      </c>
      <c r="B1007">
        <v>0.98</v>
      </c>
      <c r="C1007">
        <v>0.95</v>
      </c>
      <c r="D1007">
        <v>1.04</v>
      </c>
      <c r="E1007">
        <v>1.31</v>
      </c>
      <c r="F1007">
        <v>1.84</v>
      </c>
      <c r="G1007">
        <v>2.36</v>
      </c>
      <c r="H1007">
        <v>3.19</v>
      </c>
      <c r="I1007">
        <v>3.7</v>
      </c>
      <c r="J1007">
        <v>4.22</v>
      </c>
      <c r="K1007">
        <v>5.0999999999999996</v>
      </c>
      <c r="L1007" t="e">
        <v>#N/A</v>
      </c>
      <c r="M1007">
        <v>1.17</v>
      </c>
      <c r="N1007">
        <v>1.87</v>
      </c>
      <c r="O1007" t="e">
        <v>#N/A</v>
      </c>
      <c r="P1007" t="e">
        <v>#N/A</v>
      </c>
      <c r="Q1007">
        <v>1.1200000000000001</v>
      </c>
      <c r="R1007">
        <v>1.17</v>
      </c>
      <c r="S1007">
        <v>1.1712499999999999</v>
      </c>
      <c r="T1007">
        <v>1.24</v>
      </c>
      <c r="U1007">
        <v>1.49</v>
      </c>
      <c r="V1007" t="e">
        <v>#N/A</v>
      </c>
      <c r="W1007" t="e">
        <v>#N/A</v>
      </c>
      <c r="X1007">
        <v>32.31</v>
      </c>
    </row>
    <row r="1008" spans="1:24" x14ac:dyDescent="0.55000000000000004">
      <c r="A1008" s="5">
        <v>37942</v>
      </c>
      <c r="B1008">
        <v>1.04</v>
      </c>
      <c r="C1008">
        <v>0.96</v>
      </c>
      <c r="D1008">
        <v>1.04</v>
      </c>
      <c r="E1008">
        <v>1.29</v>
      </c>
      <c r="F1008">
        <v>1.8</v>
      </c>
      <c r="G1008">
        <v>2.31</v>
      </c>
      <c r="H1008">
        <v>3.14</v>
      </c>
      <c r="I1008">
        <v>3.68</v>
      </c>
      <c r="J1008">
        <v>4.18</v>
      </c>
      <c r="K1008">
        <v>5.07</v>
      </c>
      <c r="L1008" t="e">
        <v>#N/A</v>
      </c>
      <c r="M1008">
        <v>1.1200000000000001</v>
      </c>
      <c r="N1008">
        <v>1.82</v>
      </c>
      <c r="O1008" t="e">
        <v>#N/A</v>
      </c>
      <c r="P1008" t="e">
        <v>#N/A</v>
      </c>
      <c r="Q1008">
        <v>1.1200000000000001</v>
      </c>
      <c r="R1008">
        <v>1.16875</v>
      </c>
      <c r="S1008">
        <v>1.17</v>
      </c>
      <c r="T1008">
        <v>1.22</v>
      </c>
      <c r="U1008">
        <v>1.43</v>
      </c>
      <c r="V1008" t="e">
        <v>#N/A</v>
      </c>
      <c r="W1008" t="e">
        <v>#N/A</v>
      </c>
      <c r="X1008">
        <v>31.75</v>
      </c>
    </row>
    <row r="1009" spans="1:24" x14ac:dyDescent="0.55000000000000004">
      <c r="A1009" s="5">
        <v>37943</v>
      </c>
      <c r="B1009">
        <v>0.98</v>
      </c>
      <c r="C1009">
        <v>0.96</v>
      </c>
      <c r="D1009">
        <v>1.04</v>
      </c>
      <c r="E1009">
        <v>1.3</v>
      </c>
      <c r="F1009">
        <v>1.83</v>
      </c>
      <c r="G1009">
        <v>2.3199999999999998</v>
      </c>
      <c r="H1009">
        <v>3.14</v>
      </c>
      <c r="I1009">
        <v>3.66</v>
      </c>
      <c r="J1009">
        <v>4.17</v>
      </c>
      <c r="K1009">
        <v>5.05</v>
      </c>
      <c r="L1009" t="e">
        <v>#N/A</v>
      </c>
      <c r="M1009">
        <v>1.1399999999999999</v>
      </c>
      <c r="N1009">
        <v>1.83</v>
      </c>
      <c r="O1009" t="e">
        <v>#N/A</v>
      </c>
      <c r="P1009" t="e">
        <v>#N/A</v>
      </c>
      <c r="Q1009">
        <v>1.1200000000000001</v>
      </c>
      <c r="R1009">
        <v>1.17</v>
      </c>
      <c r="S1009">
        <v>1.17</v>
      </c>
      <c r="T1009">
        <v>1.23</v>
      </c>
      <c r="U1009">
        <v>1.4637500000000001</v>
      </c>
      <c r="V1009" t="e">
        <v>#N/A</v>
      </c>
      <c r="W1009" t="e">
        <v>#N/A</v>
      </c>
      <c r="X1009">
        <v>33.159999999999997</v>
      </c>
    </row>
    <row r="1010" spans="1:24" x14ac:dyDescent="0.55000000000000004">
      <c r="A1010" s="5">
        <v>37944</v>
      </c>
      <c r="B1010">
        <v>0.98</v>
      </c>
      <c r="C1010">
        <v>0.95</v>
      </c>
      <c r="D1010">
        <v>1.03</v>
      </c>
      <c r="E1010">
        <v>1.32</v>
      </c>
      <c r="F1010">
        <v>1.9</v>
      </c>
      <c r="G1010">
        <v>2.42</v>
      </c>
      <c r="H1010">
        <v>3.22</v>
      </c>
      <c r="I1010">
        <v>3.75</v>
      </c>
      <c r="J1010">
        <v>4.24</v>
      </c>
      <c r="K1010">
        <v>5.12</v>
      </c>
      <c r="L1010" t="e">
        <v>#N/A</v>
      </c>
      <c r="M1010">
        <v>1.22</v>
      </c>
      <c r="N1010">
        <v>1.91</v>
      </c>
      <c r="O1010" t="e">
        <v>#N/A</v>
      </c>
      <c r="P1010" t="e">
        <v>#N/A</v>
      </c>
      <c r="Q1010">
        <v>1.1200000000000001</v>
      </c>
      <c r="R1010">
        <v>1.17</v>
      </c>
      <c r="S1010">
        <v>1.17</v>
      </c>
      <c r="T1010">
        <v>1.22</v>
      </c>
      <c r="U1010">
        <v>1.42875</v>
      </c>
      <c r="V1010" t="e">
        <v>#N/A</v>
      </c>
      <c r="W1010" t="e">
        <v>#N/A</v>
      </c>
      <c r="X1010">
        <v>32.840000000000003</v>
      </c>
    </row>
    <row r="1011" spans="1:24" x14ac:dyDescent="0.55000000000000004">
      <c r="A1011" s="5">
        <v>37945</v>
      </c>
      <c r="B1011">
        <v>1</v>
      </c>
      <c r="C1011">
        <v>0.95</v>
      </c>
      <c r="D1011">
        <v>1.01</v>
      </c>
      <c r="E1011">
        <v>1.28</v>
      </c>
      <c r="F1011">
        <v>1.83</v>
      </c>
      <c r="G1011">
        <v>2.35</v>
      </c>
      <c r="H1011">
        <v>3.14</v>
      </c>
      <c r="I1011">
        <v>3.67</v>
      </c>
      <c r="J1011">
        <v>4.16</v>
      </c>
      <c r="K1011">
        <v>5.0599999999999996</v>
      </c>
      <c r="L1011" t="e">
        <v>#N/A</v>
      </c>
      <c r="M1011">
        <v>1.23</v>
      </c>
      <c r="N1011">
        <v>1.92</v>
      </c>
      <c r="O1011" t="e">
        <v>#N/A</v>
      </c>
      <c r="P1011" t="e">
        <v>#N/A</v>
      </c>
      <c r="Q1011">
        <v>1.1187499999999999</v>
      </c>
      <c r="R1011">
        <v>1.16875</v>
      </c>
      <c r="S1011">
        <v>1.17</v>
      </c>
      <c r="T1011">
        <v>1.2250000000000001</v>
      </c>
      <c r="U1011">
        <v>1.4550000000000001</v>
      </c>
      <c r="V1011" t="e">
        <v>#N/A</v>
      </c>
      <c r="W1011" t="e">
        <v>#N/A</v>
      </c>
      <c r="X1011">
        <v>32.869999999999997</v>
      </c>
    </row>
    <row r="1012" spans="1:24" x14ac:dyDescent="0.55000000000000004">
      <c r="A1012" s="5">
        <v>37946</v>
      </c>
      <c r="B1012">
        <v>0.98</v>
      </c>
      <c r="C1012">
        <v>0.94</v>
      </c>
      <c r="D1012">
        <v>1.02</v>
      </c>
      <c r="E1012">
        <v>1.29</v>
      </c>
      <c r="F1012">
        <v>1.84</v>
      </c>
      <c r="G1012">
        <v>2.35</v>
      </c>
      <c r="H1012">
        <v>3.15</v>
      </c>
      <c r="I1012">
        <v>3.67</v>
      </c>
      <c r="J1012">
        <v>4.1500000000000004</v>
      </c>
      <c r="K1012">
        <v>5.05</v>
      </c>
      <c r="L1012" t="e">
        <v>#N/A</v>
      </c>
      <c r="M1012">
        <v>1.23</v>
      </c>
      <c r="N1012">
        <v>1.93</v>
      </c>
      <c r="O1012" t="e">
        <v>#N/A</v>
      </c>
      <c r="P1012" t="e">
        <v>#N/A</v>
      </c>
      <c r="Q1012">
        <v>1.1187499999999999</v>
      </c>
      <c r="R1012">
        <v>1.16875</v>
      </c>
      <c r="S1012">
        <v>1.17</v>
      </c>
      <c r="T1012">
        <v>1.22875</v>
      </c>
      <c r="U1012">
        <v>1.4537500000000001</v>
      </c>
      <c r="V1012" t="e">
        <v>#N/A</v>
      </c>
      <c r="W1012" t="e">
        <v>#N/A</v>
      </c>
      <c r="X1012">
        <v>32.26</v>
      </c>
    </row>
    <row r="1013" spans="1:24" x14ac:dyDescent="0.55000000000000004">
      <c r="A1013" s="5">
        <v>37949</v>
      </c>
      <c r="B1013">
        <v>0.98</v>
      </c>
      <c r="C1013">
        <v>0.96</v>
      </c>
      <c r="D1013">
        <v>1.04</v>
      </c>
      <c r="E1013">
        <v>1.33</v>
      </c>
      <c r="F1013">
        <v>1.94</v>
      </c>
      <c r="G1013">
        <v>2.44</v>
      </c>
      <c r="H1013">
        <v>3.24</v>
      </c>
      <c r="I1013">
        <v>3.76</v>
      </c>
      <c r="J1013">
        <v>4.2300000000000004</v>
      </c>
      <c r="K1013">
        <v>5.1100000000000003</v>
      </c>
      <c r="L1013" t="e">
        <v>#N/A</v>
      </c>
      <c r="M1013">
        <v>1.26</v>
      </c>
      <c r="N1013">
        <v>1.99</v>
      </c>
      <c r="O1013" t="e">
        <v>#N/A</v>
      </c>
      <c r="P1013" t="e">
        <v>#N/A</v>
      </c>
      <c r="Q1013">
        <v>1.1174999999999999</v>
      </c>
      <c r="R1013">
        <v>1.1675</v>
      </c>
      <c r="S1013">
        <v>1.17</v>
      </c>
      <c r="T1013">
        <v>1.23</v>
      </c>
      <c r="U1013">
        <v>1.47</v>
      </c>
      <c r="V1013" t="e">
        <v>#N/A</v>
      </c>
      <c r="W1013" t="e">
        <v>#N/A</v>
      </c>
      <c r="X1013">
        <v>29.99</v>
      </c>
    </row>
    <row r="1014" spans="1:24" x14ac:dyDescent="0.55000000000000004">
      <c r="A1014" s="5">
        <v>37950</v>
      </c>
      <c r="B1014">
        <v>1.02</v>
      </c>
      <c r="C1014">
        <v>0.95</v>
      </c>
      <c r="D1014">
        <v>1.03</v>
      </c>
      <c r="E1014">
        <v>1.32</v>
      </c>
      <c r="F1014">
        <v>1.89</v>
      </c>
      <c r="G1014">
        <v>2.4</v>
      </c>
      <c r="H1014">
        <v>3.2</v>
      </c>
      <c r="I1014">
        <v>3.72</v>
      </c>
      <c r="J1014">
        <v>4.1900000000000004</v>
      </c>
      <c r="K1014">
        <v>5.07</v>
      </c>
      <c r="L1014" t="e">
        <v>#N/A</v>
      </c>
      <c r="M1014">
        <v>1.21</v>
      </c>
      <c r="N1014">
        <v>1.92</v>
      </c>
      <c r="O1014" t="e">
        <v>#N/A</v>
      </c>
      <c r="P1014" t="e">
        <v>#N/A</v>
      </c>
      <c r="Q1014">
        <v>1.1187499999999999</v>
      </c>
      <c r="R1014">
        <v>1.16875</v>
      </c>
      <c r="S1014">
        <v>1.17</v>
      </c>
      <c r="T1014">
        <v>1.2337499999999999</v>
      </c>
      <c r="U1014">
        <v>1.5043800000000001</v>
      </c>
      <c r="V1014" t="e">
        <v>#N/A</v>
      </c>
      <c r="W1014" t="e">
        <v>#N/A</v>
      </c>
      <c r="X1014">
        <v>30.02</v>
      </c>
    </row>
    <row r="1015" spans="1:24" x14ac:dyDescent="0.55000000000000004">
      <c r="A1015" s="5">
        <v>37951</v>
      </c>
      <c r="B1015">
        <v>1.01</v>
      </c>
      <c r="C1015">
        <v>0.94</v>
      </c>
      <c r="D1015">
        <v>1.04</v>
      </c>
      <c r="E1015">
        <v>1.35</v>
      </c>
      <c r="F1015">
        <v>1.97</v>
      </c>
      <c r="G1015">
        <v>2.48</v>
      </c>
      <c r="H1015">
        <v>3.27</v>
      </c>
      <c r="I1015">
        <v>3.79</v>
      </c>
      <c r="J1015">
        <v>4.25</v>
      </c>
      <c r="K1015">
        <v>5.12</v>
      </c>
      <c r="L1015" t="e">
        <v>#N/A</v>
      </c>
      <c r="M1015">
        <v>1.26</v>
      </c>
      <c r="N1015">
        <v>1.96</v>
      </c>
      <c r="O1015" t="e">
        <v>#N/A</v>
      </c>
      <c r="P1015" t="e">
        <v>#N/A</v>
      </c>
      <c r="Q1015">
        <v>1.1187499999999999</v>
      </c>
      <c r="R1015">
        <v>1.1675</v>
      </c>
      <c r="S1015">
        <v>1.17</v>
      </c>
      <c r="T1015">
        <v>1.23</v>
      </c>
      <c r="U1015">
        <v>1.4893799999999999</v>
      </c>
      <c r="V1015" t="e">
        <v>#N/A</v>
      </c>
      <c r="W1015" t="e">
        <v>#N/A</v>
      </c>
      <c r="X1015">
        <v>30.33</v>
      </c>
    </row>
    <row r="1016" spans="1:24" x14ac:dyDescent="0.55000000000000004">
      <c r="A1016" s="5">
        <v>37952</v>
      </c>
      <c r="B1016" t="e">
        <v>#N/A</v>
      </c>
      <c r="C1016" t="e">
        <v>#N/A</v>
      </c>
      <c r="D1016" t="e">
        <v>#N/A</v>
      </c>
      <c r="E1016" t="e">
        <v>#N/A</v>
      </c>
      <c r="F1016" t="e">
        <v>#N/A</v>
      </c>
      <c r="G1016" t="e">
        <v>#N/A</v>
      </c>
      <c r="H1016" t="e">
        <v>#N/A</v>
      </c>
      <c r="I1016" t="e">
        <v>#N/A</v>
      </c>
      <c r="J1016" t="e">
        <v>#N/A</v>
      </c>
      <c r="K1016" t="e">
        <v>#N/A</v>
      </c>
      <c r="L1016" t="e">
        <v>#N/A</v>
      </c>
      <c r="M1016" t="e">
        <v>#N/A</v>
      </c>
      <c r="N1016" t="e">
        <v>#N/A</v>
      </c>
      <c r="O1016" t="e">
        <v>#N/A</v>
      </c>
      <c r="P1016" t="e">
        <v>#N/A</v>
      </c>
      <c r="Q1016">
        <v>1.17</v>
      </c>
      <c r="R1016">
        <v>1.17</v>
      </c>
      <c r="S1016">
        <v>1.17313</v>
      </c>
      <c r="T1016">
        <v>1.25</v>
      </c>
      <c r="U1016">
        <v>1.54375</v>
      </c>
      <c r="V1016" t="e">
        <v>#N/A</v>
      </c>
      <c r="W1016" t="e">
        <v>#N/A</v>
      </c>
      <c r="X1016" t="e">
        <v>#N/A</v>
      </c>
    </row>
    <row r="1017" spans="1:24" x14ac:dyDescent="0.55000000000000004">
      <c r="A1017" s="5">
        <v>37953</v>
      </c>
      <c r="B1017">
        <v>1.01</v>
      </c>
      <c r="C1017">
        <v>0.93</v>
      </c>
      <c r="D1017">
        <v>1.04</v>
      </c>
      <c r="E1017">
        <v>1.39</v>
      </c>
      <c r="F1017">
        <v>2.06</v>
      </c>
      <c r="G1017">
        <v>2.56</v>
      </c>
      <c r="H1017">
        <v>3.38</v>
      </c>
      <c r="I1017">
        <v>3.89</v>
      </c>
      <c r="J1017">
        <v>4.34</v>
      </c>
      <c r="K1017">
        <v>5.2</v>
      </c>
      <c r="L1017" t="e">
        <v>#N/A</v>
      </c>
      <c r="M1017">
        <v>1.36</v>
      </c>
      <c r="N1017">
        <v>2.0299999999999998</v>
      </c>
      <c r="O1017" t="e">
        <v>#N/A</v>
      </c>
      <c r="P1017" t="e">
        <v>#N/A</v>
      </c>
      <c r="Q1017">
        <v>1.17</v>
      </c>
      <c r="R1017">
        <v>1.17</v>
      </c>
      <c r="S1017">
        <v>1.17188</v>
      </c>
      <c r="T1017">
        <v>1.25875</v>
      </c>
      <c r="U1017">
        <v>1.5625</v>
      </c>
      <c r="V1017" t="e">
        <v>#N/A</v>
      </c>
      <c r="W1017" t="e">
        <v>#N/A</v>
      </c>
      <c r="X1017" t="e">
        <v>#N/A</v>
      </c>
    </row>
    <row r="1018" spans="1:24" x14ac:dyDescent="0.55000000000000004">
      <c r="A1018" s="5">
        <v>37956</v>
      </c>
      <c r="B1018">
        <v>1.03</v>
      </c>
      <c r="C1018">
        <v>0.95</v>
      </c>
      <c r="D1018">
        <v>1.06</v>
      </c>
      <c r="E1018">
        <v>1.41</v>
      </c>
      <c r="F1018">
        <v>2.12</v>
      </c>
      <c r="G1018">
        <v>2.64</v>
      </c>
      <c r="H1018">
        <v>3.46</v>
      </c>
      <c r="I1018">
        <v>3.98</v>
      </c>
      <c r="J1018">
        <v>4.4000000000000004</v>
      </c>
      <c r="K1018">
        <v>5.23</v>
      </c>
      <c r="L1018" t="e">
        <v>#N/A</v>
      </c>
      <c r="M1018">
        <v>1.42</v>
      </c>
      <c r="N1018">
        <v>2.08</v>
      </c>
      <c r="O1018" t="e">
        <v>#N/A</v>
      </c>
      <c r="P1018" t="e">
        <v>#N/A</v>
      </c>
      <c r="Q1018">
        <v>1.17</v>
      </c>
      <c r="R1018">
        <v>1.17</v>
      </c>
      <c r="S1018">
        <v>1.1781299999999999</v>
      </c>
      <c r="T1018">
        <v>1.27</v>
      </c>
      <c r="U1018">
        <v>1.6</v>
      </c>
      <c r="V1018" t="e">
        <v>#N/A</v>
      </c>
      <c r="W1018" t="e">
        <v>#N/A</v>
      </c>
      <c r="X1018">
        <v>29.89</v>
      </c>
    </row>
    <row r="1019" spans="1:24" x14ac:dyDescent="0.55000000000000004">
      <c r="A1019" s="5">
        <v>37957</v>
      </c>
      <c r="B1019">
        <v>0.97</v>
      </c>
      <c r="C1019">
        <v>0.94</v>
      </c>
      <c r="D1019">
        <v>1.04</v>
      </c>
      <c r="E1019">
        <v>1.38</v>
      </c>
      <c r="F1019">
        <v>2.0699999999999998</v>
      </c>
      <c r="G1019">
        <v>2.6</v>
      </c>
      <c r="H1019">
        <v>3.43</v>
      </c>
      <c r="I1019">
        <v>3.95</v>
      </c>
      <c r="J1019">
        <v>4.38</v>
      </c>
      <c r="K1019">
        <v>5.22</v>
      </c>
      <c r="L1019" t="e">
        <v>#N/A</v>
      </c>
      <c r="M1019">
        <v>1.38</v>
      </c>
      <c r="N1019">
        <v>2.0499999999999998</v>
      </c>
      <c r="O1019" t="e">
        <v>#N/A</v>
      </c>
      <c r="P1019" t="e">
        <v>#N/A</v>
      </c>
      <c r="Q1019">
        <v>1.17</v>
      </c>
      <c r="R1019">
        <v>1.17</v>
      </c>
      <c r="S1019">
        <v>1.18</v>
      </c>
      <c r="T1019">
        <v>1.27813</v>
      </c>
      <c r="U1019">
        <v>1.6187499999999999</v>
      </c>
      <c r="V1019" t="e">
        <v>#N/A</v>
      </c>
      <c r="W1019" t="e">
        <v>#N/A</v>
      </c>
      <c r="X1019">
        <v>30.74</v>
      </c>
    </row>
    <row r="1020" spans="1:24" x14ac:dyDescent="0.55000000000000004">
      <c r="A1020" s="5">
        <v>37958</v>
      </c>
      <c r="B1020">
        <v>0.98</v>
      </c>
      <c r="C1020">
        <v>0.94</v>
      </c>
      <c r="D1020">
        <v>1.04</v>
      </c>
      <c r="E1020">
        <v>1.39</v>
      </c>
      <c r="F1020">
        <v>2.09</v>
      </c>
      <c r="G1020">
        <v>2.63</v>
      </c>
      <c r="H1020">
        <v>3.46</v>
      </c>
      <c r="I1020">
        <v>3.98</v>
      </c>
      <c r="J1020">
        <v>4.41</v>
      </c>
      <c r="K1020">
        <v>5.25</v>
      </c>
      <c r="L1020" t="e">
        <v>#N/A</v>
      </c>
      <c r="M1020">
        <v>1.4</v>
      </c>
      <c r="N1020">
        <v>2.08</v>
      </c>
      <c r="O1020" t="e">
        <v>#N/A</v>
      </c>
      <c r="P1020" t="e">
        <v>#N/A</v>
      </c>
      <c r="Q1020">
        <v>1.17</v>
      </c>
      <c r="R1020">
        <v>1.17</v>
      </c>
      <c r="S1020">
        <v>1.18</v>
      </c>
      <c r="T1020">
        <v>1.28</v>
      </c>
      <c r="U1020">
        <v>1.6125</v>
      </c>
      <c r="V1020" t="e">
        <v>#N/A</v>
      </c>
      <c r="W1020" t="e">
        <v>#N/A</v>
      </c>
      <c r="X1020">
        <v>30.61</v>
      </c>
    </row>
    <row r="1021" spans="1:24" x14ac:dyDescent="0.55000000000000004">
      <c r="A1021" s="5">
        <v>37959</v>
      </c>
      <c r="B1021">
        <v>0.99</v>
      </c>
      <c r="C1021">
        <v>0.93</v>
      </c>
      <c r="D1021">
        <v>1.04</v>
      </c>
      <c r="E1021">
        <v>1.38</v>
      </c>
      <c r="F1021">
        <v>2.06</v>
      </c>
      <c r="G1021">
        <v>2.61</v>
      </c>
      <c r="H1021">
        <v>3.42</v>
      </c>
      <c r="I1021">
        <v>3.93</v>
      </c>
      <c r="J1021">
        <v>4.38</v>
      </c>
      <c r="K1021">
        <v>5.22</v>
      </c>
      <c r="L1021" t="e">
        <v>#N/A</v>
      </c>
      <c r="M1021">
        <v>1.35</v>
      </c>
      <c r="N1021">
        <v>2.04</v>
      </c>
      <c r="O1021" t="e">
        <v>#N/A</v>
      </c>
      <c r="P1021" t="e">
        <v>#N/A</v>
      </c>
      <c r="Q1021">
        <v>1.17</v>
      </c>
      <c r="R1021">
        <v>1.17</v>
      </c>
      <c r="S1021">
        <v>1.18</v>
      </c>
      <c r="T1021">
        <v>1.28</v>
      </c>
      <c r="U1021">
        <v>1.63</v>
      </c>
      <c r="V1021" t="e">
        <v>#N/A</v>
      </c>
      <c r="W1021" t="e">
        <v>#N/A</v>
      </c>
      <c r="X1021">
        <v>31.24</v>
      </c>
    </row>
    <row r="1022" spans="1:24" x14ac:dyDescent="0.55000000000000004">
      <c r="A1022" s="5">
        <v>37960</v>
      </c>
      <c r="B1022">
        <v>0.98</v>
      </c>
      <c r="C1022">
        <v>0.92</v>
      </c>
      <c r="D1022">
        <v>1.01</v>
      </c>
      <c r="E1022">
        <v>1.3</v>
      </c>
      <c r="F1022">
        <v>1.88</v>
      </c>
      <c r="G1022">
        <v>2.42</v>
      </c>
      <c r="H1022">
        <v>3.23</v>
      </c>
      <c r="I1022">
        <v>3.76</v>
      </c>
      <c r="J1022">
        <v>4.2300000000000004</v>
      </c>
      <c r="K1022">
        <v>5.09</v>
      </c>
      <c r="L1022" t="e">
        <v>#N/A</v>
      </c>
      <c r="M1022">
        <v>1.2</v>
      </c>
      <c r="N1022">
        <v>1.92</v>
      </c>
      <c r="O1022" t="e">
        <v>#N/A</v>
      </c>
      <c r="P1022" t="e">
        <v>#N/A</v>
      </c>
      <c r="Q1022">
        <v>1.17</v>
      </c>
      <c r="R1022">
        <v>1.17</v>
      </c>
      <c r="S1022">
        <v>1.18</v>
      </c>
      <c r="T1022">
        <v>1.26</v>
      </c>
      <c r="U1022">
        <v>1.5762499999999999</v>
      </c>
      <c r="V1022" t="e">
        <v>#N/A</v>
      </c>
      <c r="W1022" t="e">
        <v>#N/A</v>
      </c>
      <c r="X1022">
        <v>30.68</v>
      </c>
    </row>
    <row r="1023" spans="1:24" x14ac:dyDescent="0.55000000000000004">
      <c r="A1023" s="5">
        <v>37963</v>
      </c>
      <c r="B1023">
        <v>0.99</v>
      </c>
      <c r="C1023">
        <v>0.93</v>
      </c>
      <c r="D1023">
        <v>1.03</v>
      </c>
      <c r="E1023">
        <v>1.33</v>
      </c>
      <c r="F1023">
        <v>1.94</v>
      </c>
      <c r="G1023">
        <v>2.48</v>
      </c>
      <c r="H1023">
        <v>3.28</v>
      </c>
      <c r="I1023">
        <v>3.81</v>
      </c>
      <c r="J1023">
        <v>4.29</v>
      </c>
      <c r="K1023">
        <v>5.15</v>
      </c>
      <c r="L1023" t="e">
        <v>#N/A</v>
      </c>
      <c r="M1023">
        <v>1.22</v>
      </c>
      <c r="N1023">
        <v>1.96</v>
      </c>
      <c r="O1023" t="e">
        <v>#N/A</v>
      </c>
      <c r="P1023" t="e">
        <v>#N/A</v>
      </c>
      <c r="Q1023">
        <v>1.17</v>
      </c>
      <c r="R1023">
        <v>1.17</v>
      </c>
      <c r="S1023">
        <v>1.1712499999999999</v>
      </c>
      <c r="T1023">
        <v>1.2306299999999999</v>
      </c>
      <c r="U1023">
        <v>1.48</v>
      </c>
      <c r="V1023" t="e">
        <v>#N/A</v>
      </c>
      <c r="W1023" t="e">
        <v>#N/A</v>
      </c>
      <c r="X1023">
        <v>32.08</v>
      </c>
    </row>
    <row r="1024" spans="1:24" x14ac:dyDescent="0.55000000000000004">
      <c r="A1024" s="5">
        <v>37964</v>
      </c>
      <c r="B1024">
        <v>0.97</v>
      </c>
      <c r="C1024">
        <v>0.93</v>
      </c>
      <c r="D1024">
        <v>1.04</v>
      </c>
      <c r="E1024">
        <v>1.35</v>
      </c>
      <c r="F1024">
        <v>1.97</v>
      </c>
      <c r="G1024">
        <v>2.5099999999999998</v>
      </c>
      <c r="H1024">
        <v>3.33</v>
      </c>
      <c r="I1024">
        <v>3.85</v>
      </c>
      <c r="J1024">
        <v>4.32</v>
      </c>
      <c r="K1024">
        <v>5.18</v>
      </c>
      <c r="L1024" t="e">
        <v>#N/A</v>
      </c>
      <c r="M1024">
        <v>1.24</v>
      </c>
      <c r="N1024">
        <v>2</v>
      </c>
      <c r="O1024" t="e">
        <v>#N/A</v>
      </c>
      <c r="P1024" t="e">
        <v>#N/A</v>
      </c>
      <c r="Q1024">
        <v>1.16875</v>
      </c>
      <c r="R1024">
        <v>1.17</v>
      </c>
      <c r="S1024">
        <v>1.17</v>
      </c>
      <c r="T1024">
        <v>1.23125</v>
      </c>
      <c r="U1024">
        <v>1.49875</v>
      </c>
      <c r="V1024" t="e">
        <v>#N/A</v>
      </c>
      <c r="W1024" t="e">
        <v>#N/A</v>
      </c>
      <c r="X1024">
        <v>31.72</v>
      </c>
    </row>
    <row r="1025" spans="1:24" x14ac:dyDescent="0.55000000000000004">
      <c r="A1025" s="5">
        <v>37965</v>
      </c>
      <c r="B1025">
        <v>0.99</v>
      </c>
      <c r="C1025">
        <v>0.93</v>
      </c>
      <c r="D1025">
        <v>1.03</v>
      </c>
      <c r="E1025">
        <v>1.33</v>
      </c>
      <c r="F1025">
        <v>1.94</v>
      </c>
      <c r="G1025">
        <v>2.48</v>
      </c>
      <c r="H1025">
        <v>3.28</v>
      </c>
      <c r="I1025">
        <v>3.82</v>
      </c>
      <c r="J1025">
        <v>4.3</v>
      </c>
      <c r="K1025">
        <v>5.16</v>
      </c>
      <c r="L1025" t="e">
        <v>#N/A</v>
      </c>
      <c r="M1025">
        <v>1.19</v>
      </c>
      <c r="N1025">
        <v>1.97</v>
      </c>
      <c r="O1025" t="e">
        <v>#N/A</v>
      </c>
      <c r="P1025" t="e">
        <v>#N/A</v>
      </c>
      <c r="Q1025">
        <v>1.16875</v>
      </c>
      <c r="R1025">
        <v>1.17</v>
      </c>
      <c r="S1025">
        <v>1.17</v>
      </c>
      <c r="T1025">
        <v>1.2362500000000001</v>
      </c>
      <c r="U1025">
        <v>1.52</v>
      </c>
      <c r="V1025" t="e">
        <v>#N/A</v>
      </c>
      <c r="W1025" t="e">
        <v>#N/A</v>
      </c>
      <c r="X1025">
        <v>31.92</v>
      </c>
    </row>
    <row r="1026" spans="1:24" x14ac:dyDescent="0.55000000000000004">
      <c r="A1026" s="5">
        <v>37966</v>
      </c>
      <c r="B1026">
        <v>0.99</v>
      </c>
      <c r="C1026">
        <v>0.9</v>
      </c>
      <c r="D1026">
        <v>0.99</v>
      </c>
      <c r="E1026">
        <v>1.27</v>
      </c>
      <c r="F1026">
        <v>1.83</v>
      </c>
      <c r="G1026">
        <v>2.37</v>
      </c>
      <c r="H1026">
        <v>3.21</v>
      </c>
      <c r="I1026">
        <v>3.76</v>
      </c>
      <c r="J1026">
        <v>4.2699999999999996</v>
      </c>
      <c r="K1026">
        <v>5.14</v>
      </c>
      <c r="L1026" t="e">
        <v>#N/A</v>
      </c>
      <c r="M1026">
        <v>1.1000000000000001</v>
      </c>
      <c r="N1026">
        <v>1.9</v>
      </c>
      <c r="O1026" t="e">
        <v>#N/A</v>
      </c>
      <c r="P1026" t="e">
        <v>#N/A</v>
      </c>
      <c r="Q1026">
        <v>1.1625000000000001</v>
      </c>
      <c r="R1026">
        <v>1.17</v>
      </c>
      <c r="S1026">
        <v>1.17</v>
      </c>
      <c r="T1026">
        <v>1.23</v>
      </c>
      <c r="U1026">
        <v>1.5024999999999999</v>
      </c>
      <c r="V1026" t="e">
        <v>#N/A</v>
      </c>
      <c r="W1026" t="e">
        <v>#N/A</v>
      </c>
      <c r="X1026">
        <v>32.01</v>
      </c>
    </row>
    <row r="1027" spans="1:24" x14ac:dyDescent="0.55000000000000004">
      <c r="A1027" s="5">
        <v>37967</v>
      </c>
      <c r="B1027">
        <v>0.99</v>
      </c>
      <c r="C1027">
        <v>0.91</v>
      </c>
      <c r="D1027">
        <v>0.99</v>
      </c>
      <c r="E1027">
        <v>1.28</v>
      </c>
      <c r="F1027">
        <v>1.84</v>
      </c>
      <c r="G1027">
        <v>2.4</v>
      </c>
      <c r="H1027">
        <v>3.23</v>
      </c>
      <c r="I1027">
        <v>3.75</v>
      </c>
      <c r="J1027">
        <v>4.26</v>
      </c>
      <c r="K1027">
        <v>5.12</v>
      </c>
      <c r="L1027" t="e">
        <v>#N/A</v>
      </c>
      <c r="M1027">
        <v>1.1299999999999999</v>
      </c>
      <c r="N1027">
        <v>1.91</v>
      </c>
      <c r="O1027" t="e">
        <v>#N/A</v>
      </c>
      <c r="P1027" t="e">
        <v>#N/A</v>
      </c>
      <c r="Q1027">
        <v>1.15438</v>
      </c>
      <c r="R1027">
        <v>1.1599999999999999</v>
      </c>
      <c r="S1027">
        <v>1.1681299999999999</v>
      </c>
      <c r="T1027">
        <v>1.2162500000000001</v>
      </c>
      <c r="U1027">
        <v>1.43875</v>
      </c>
      <c r="V1027" t="e">
        <v>#N/A</v>
      </c>
      <c r="W1027" t="e">
        <v>#N/A</v>
      </c>
      <c r="X1027">
        <v>33.06</v>
      </c>
    </row>
    <row r="1028" spans="1:24" x14ac:dyDescent="0.55000000000000004">
      <c r="A1028" s="5">
        <v>37970</v>
      </c>
      <c r="B1028">
        <v>1.04</v>
      </c>
      <c r="C1028">
        <v>0.9</v>
      </c>
      <c r="D1028">
        <v>1.01</v>
      </c>
      <c r="E1028">
        <v>1.3</v>
      </c>
      <c r="F1028">
        <v>1.88</v>
      </c>
      <c r="G1028">
        <v>2.41</v>
      </c>
      <c r="H1028">
        <v>3.26</v>
      </c>
      <c r="I1028">
        <v>3.79</v>
      </c>
      <c r="J1028">
        <v>4.28</v>
      </c>
      <c r="K1028">
        <v>5.13</v>
      </c>
      <c r="L1028" t="e">
        <v>#N/A</v>
      </c>
      <c r="M1028">
        <v>1.18</v>
      </c>
      <c r="N1028">
        <v>1.98</v>
      </c>
      <c r="O1028" t="e">
        <v>#N/A</v>
      </c>
      <c r="P1028" t="e">
        <v>#N/A</v>
      </c>
      <c r="Q1028">
        <v>1.1499999999999999</v>
      </c>
      <c r="R1028">
        <v>1.1599999999999999</v>
      </c>
      <c r="S1028">
        <v>1.17</v>
      </c>
      <c r="T1028">
        <v>1.2237499999999999</v>
      </c>
      <c r="U1028">
        <v>1.46</v>
      </c>
      <c r="V1028" t="e">
        <v>#N/A</v>
      </c>
      <c r="W1028" t="e">
        <v>#N/A</v>
      </c>
      <c r="X1028">
        <v>33.17</v>
      </c>
    </row>
    <row r="1029" spans="1:24" x14ac:dyDescent="0.55000000000000004">
      <c r="A1029" s="5">
        <v>37971</v>
      </c>
      <c r="B1029">
        <v>0.99</v>
      </c>
      <c r="C1029">
        <v>0.91</v>
      </c>
      <c r="D1029">
        <v>1</v>
      </c>
      <c r="E1029">
        <v>1.28</v>
      </c>
      <c r="F1029">
        <v>1.83</v>
      </c>
      <c r="G1029">
        <v>2.37</v>
      </c>
      <c r="H1029">
        <v>3.21</v>
      </c>
      <c r="I1029">
        <v>3.74</v>
      </c>
      <c r="J1029">
        <v>4.24</v>
      </c>
      <c r="K1029">
        <v>5.0999999999999996</v>
      </c>
      <c r="L1029" t="e">
        <v>#N/A</v>
      </c>
      <c r="M1029">
        <v>1.19</v>
      </c>
      <c r="N1029">
        <v>1.99</v>
      </c>
      <c r="O1029" t="e">
        <v>#N/A</v>
      </c>
      <c r="P1029" t="e">
        <v>#N/A</v>
      </c>
      <c r="Q1029">
        <v>1.1499999999999999</v>
      </c>
      <c r="R1029">
        <v>1.1599999999999999</v>
      </c>
      <c r="S1029">
        <v>1.17</v>
      </c>
      <c r="T1029">
        <v>1.22</v>
      </c>
      <c r="U1029">
        <v>1.4437500000000001</v>
      </c>
      <c r="V1029" t="e">
        <v>#N/A</v>
      </c>
      <c r="W1029" t="e">
        <v>#N/A</v>
      </c>
      <c r="X1029">
        <v>32.94</v>
      </c>
    </row>
    <row r="1030" spans="1:24" x14ac:dyDescent="0.55000000000000004">
      <c r="A1030" s="5">
        <v>37972</v>
      </c>
      <c r="B1030">
        <v>0.99</v>
      </c>
      <c r="C1030">
        <v>0.9</v>
      </c>
      <c r="D1030">
        <v>0.99</v>
      </c>
      <c r="E1030">
        <v>1.26</v>
      </c>
      <c r="F1030">
        <v>1.83</v>
      </c>
      <c r="G1030">
        <v>2.37</v>
      </c>
      <c r="H1030">
        <v>3.18</v>
      </c>
      <c r="I1030">
        <v>3.7</v>
      </c>
      <c r="J1030">
        <v>4.1900000000000004</v>
      </c>
      <c r="K1030">
        <v>5.05</v>
      </c>
      <c r="L1030" t="e">
        <v>#N/A</v>
      </c>
      <c r="M1030">
        <v>1.18</v>
      </c>
      <c r="N1030">
        <v>1.96</v>
      </c>
      <c r="O1030" t="e">
        <v>#N/A</v>
      </c>
      <c r="P1030" t="e">
        <v>#N/A</v>
      </c>
      <c r="Q1030">
        <v>1.1499999999999999</v>
      </c>
      <c r="R1030">
        <v>1.1599999999999999</v>
      </c>
      <c r="S1030">
        <v>1.17</v>
      </c>
      <c r="T1030">
        <v>1.21875</v>
      </c>
      <c r="U1030">
        <v>1.42875</v>
      </c>
      <c r="V1030" t="e">
        <v>#N/A</v>
      </c>
      <c r="W1030" t="e">
        <v>#N/A</v>
      </c>
      <c r="X1030">
        <v>33.36</v>
      </c>
    </row>
    <row r="1031" spans="1:24" x14ac:dyDescent="0.55000000000000004">
      <c r="A1031" s="5">
        <v>37973</v>
      </c>
      <c r="B1031">
        <v>1.01</v>
      </c>
      <c r="C1031">
        <v>0.89</v>
      </c>
      <c r="D1031">
        <v>0.96</v>
      </c>
      <c r="E1031">
        <v>1.24</v>
      </c>
      <c r="F1031">
        <v>1.85</v>
      </c>
      <c r="G1031">
        <v>2.38</v>
      </c>
      <c r="H1031">
        <v>3.17</v>
      </c>
      <c r="I1031">
        <v>3.67</v>
      </c>
      <c r="J1031">
        <v>4.16</v>
      </c>
      <c r="K1031">
        <v>4.99</v>
      </c>
      <c r="L1031" t="e">
        <v>#N/A</v>
      </c>
      <c r="M1031">
        <v>1.2</v>
      </c>
      <c r="N1031">
        <v>1.94</v>
      </c>
      <c r="O1031" t="e">
        <v>#N/A</v>
      </c>
      <c r="P1031" t="e">
        <v>#N/A</v>
      </c>
      <c r="Q1031">
        <v>1.1487499999999999</v>
      </c>
      <c r="R1031">
        <v>1.1587499999999999</v>
      </c>
      <c r="S1031">
        <v>1.17</v>
      </c>
      <c r="T1031">
        <v>1.22</v>
      </c>
      <c r="U1031">
        <v>1.4325000000000001</v>
      </c>
      <c r="V1031" t="e">
        <v>#N/A</v>
      </c>
      <c r="W1031" t="e">
        <v>#N/A</v>
      </c>
      <c r="X1031">
        <v>33.72</v>
      </c>
    </row>
    <row r="1032" spans="1:24" x14ac:dyDescent="0.55000000000000004">
      <c r="A1032" s="5">
        <v>37974</v>
      </c>
      <c r="B1032">
        <v>0.98</v>
      </c>
      <c r="C1032">
        <v>0.88</v>
      </c>
      <c r="D1032">
        <v>0.96</v>
      </c>
      <c r="E1032">
        <v>1.25</v>
      </c>
      <c r="F1032">
        <v>1.82</v>
      </c>
      <c r="G1032">
        <v>2.35</v>
      </c>
      <c r="H1032">
        <v>3.16</v>
      </c>
      <c r="I1032">
        <v>3.67</v>
      </c>
      <c r="J1032">
        <v>4.1500000000000004</v>
      </c>
      <c r="K1032">
        <v>4.99</v>
      </c>
      <c r="L1032" t="e">
        <v>#N/A</v>
      </c>
      <c r="M1032">
        <v>1.18</v>
      </c>
      <c r="N1032">
        <v>1.95</v>
      </c>
      <c r="O1032" t="e">
        <v>#N/A</v>
      </c>
      <c r="P1032" t="e">
        <v>#N/A</v>
      </c>
      <c r="Q1032">
        <v>1.14625</v>
      </c>
      <c r="R1032">
        <v>1.1599999999999999</v>
      </c>
      <c r="S1032">
        <v>1.17</v>
      </c>
      <c r="T1032">
        <v>1.22</v>
      </c>
      <c r="U1032">
        <v>1.44875</v>
      </c>
      <c r="V1032" t="e">
        <v>#N/A</v>
      </c>
      <c r="W1032" t="e">
        <v>#N/A</v>
      </c>
      <c r="X1032">
        <v>32.81</v>
      </c>
    </row>
    <row r="1033" spans="1:24" x14ac:dyDescent="0.55000000000000004">
      <c r="A1033" s="5">
        <v>37977</v>
      </c>
      <c r="B1033">
        <v>1.02</v>
      </c>
      <c r="C1033">
        <v>0.9</v>
      </c>
      <c r="D1033">
        <v>0.99</v>
      </c>
      <c r="E1033">
        <v>1.27</v>
      </c>
      <c r="F1033">
        <v>1.84</v>
      </c>
      <c r="G1033">
        <v>2.37</v>
      </c>
      <c r="H1033">
        <v>3.19</v>
      </c>
      <c r="I1033">
        <v>3.7</v>
      </c>
      <c r="J1033">
        <v>4.18</v>
      </c>
      <c r="K1033">
        <v>5.0199999999999996</v>
      </c>
      <c r="L1033" t="e">
        <v>#N/A</v>
      </c>
      <c r="M1033">
        <v>1.21</v>
      </c>
      <c r="N1033">
        <v>1.98</v>
      </c>
      <c r="O1033" t="e">
        <v>#N/A</v>
      </c>
      <c r="P1033" t="e">
        <v>#N/A</v>
      </c>
      <c r="Q1033">
        <v>1.1412500000000001</v>
      </c>
      <c r="R1033">
        <v>1.1593800000000001</v>
      </c>
      <c r="S1033">
        <v>1.17</v>
      </c>
      <c r="T1033">
        <v>1.2124999999999999</v>
      </c>
      <c r="U1033">
        <v>1.4350000000000001</v>
      </c>
      <c r="V1033" t="e">
        <v>#N/A</v>
      </c>
      <c r="W1033" t="e">
        <v>#N/A</v>
      </c>
      <c r="X1033">
        <v>31.71</v>
      </c>
    </row>
    <row r="1034" spans="1:24" x14ac:dyDescent="0.55000000000000004">
      <c r="A1034" s="5">
        <v>37978</v>
      </c>
      <c r="B1034">
        <v>1</v>
      </c>
      <c r="C1034">
        <v>0.9</v>
      </c>
      <c r="D1034">
        <v>1</v>
      </c>
      <c r="E1034">
        <v>1.31</v>
      </c>
      <c r="F1034">
        <v>1.96</v>
      </c>
      <c r="G1034">
        <v>2.4700000000000002</v>
      </c>
      <c r="H1034">
        <v>3.3</v>
      </c>
      <c r="I1034">
        <v>3.81</v>
      </c>
      <c r="J1034">
        <v>4.28</v>
      </c>
      <c r="K1034">
        <v>5.09</v>
      </c>
      <c r="L1034" t="e">
        <v>#N/A</v>
      </c>
      <c r="M1034">
        <v>1.26</v>
      </c>
      <c r="N1034">
        <v>2.0299999999999998</v>
      </c>
      <c r="O1034" t="e">
        <v>#N/A</v>
      </c>
      <c r="P1034" t="e">
        <v>#N/A</v>
      </c>
      <c r="Q1034">
        <v>1.1412500000000001</v>
      </c>
      <c r="R1034">
        <v>1.1599999999999999</v>
      </c>
      <c r="S1034">
        <v>1.17</v>
      </c>
      <c r="T1034">
        <v>1.22563</v>
      </c>
      <c r="U1034">
        <v>1.4618800000000001</v>
      </c>
      <c r="V1034" t="e">
        <v>#N/A</v>
      </c>
      <c r="W1034" t="e">
        <v>#N/A</v>
      </c>
      <c r="X1034">
        <v>32.03</v>
      </c>
    </row>
    <row r="1035" spans="1:24" x14ac:dyDescent="0.55000000000000004">
      <c r="A1035" s="5">
        <v>37979</v>
      </c>
      <c r="B1035">
        <v>0.97</v>
      </c>
      <c r="C1035">
        <v>0.9</v>
      </c>
      <c r="D1035">
        <v>1</v>
      </c>
      <c r="E1035">
        <v>1.28</v>
      </c>
      <c r="F1035">
        <v>1.83</v>
      </c>
      <c r="G1035">
        <v>2.36</v>
      </c>
      <c r="H1035">
        <v>3.2</v>
      </c>
      <c r="I1035">
        <v>3.72</v>
      </c>
      <c r="J1035">
        <v>4.2</v>
      </c>
      <c r="K1035">
        <v>5.0199999999999996</v>
      </c>
      <c r="L1035" t="e">
        <v>#N/A</v>
      </c>
      <c r="M1035">
        <v>1.19</v>
      </c>
      <c r="N1035">
        <v>1.96</v>
      </c>
      <c r="O1035" t="e">
        <v>#N/A</v>
      </c>
      <c r="P1035" t="e">
        <v>#N/A</v>
      </c>
      <c r="Q1035">
        <v>1.1399999999999999</v>
      </c>
      <c r="R1035">
        <v>1.1599999999999999</v>
      </c>
      <c r="S1035">
        <v>1.17</v>
      </c>
      <c r="T1035">
        <v>1.23</v>
      </c>
      <c r="U1035">
        <v>1.48</v>
      </c>
      <c r="V1035" t="e">
        <v>#N/A</v>
      </c>
      <c r="W1035" t="e">
        <v>#N/A</v>
      </c>
      <c r="X1035">
        <v>32.99</v>
      </c>
    </row>
    <row r="1036" spans="1:24" x14ac:dyDescent="0.55000000000000004">
      <c r="A1036" s="5">
        <v>37981</v>
      </c>
      <c r="B1036">
        <v>0.97</v>
      </c>
      <c r="C1036">
        <v>0.87</v>
      </c>
      <c r="D1036">
        <v>0.99</v>
      </c>
      <c r="E1036">
        <v>1.27</v>
      </c>
      <c r="F1036">
        <v>1.82</v>
      </c>
      <c r="G1036">
        <v>2.33</v>
      </c>
      <c r="H1036">
        <v>3.17</v>
      </c>
      <c r="I1036">
        <v>3.67</v>
      </c>
      <c r="J1036">
        <v>4.17</v>
      </c>
      <c r="K1036">
        <v>4.99</v>
      </c>
      <c r="L1036" t="e">
        <v>#N/A</v>
      </c>
      <c r="M1036">
        <v>1.1599999999999999</v>
      </c>
      <c r="N1036">
        <v>1.94</v>
      </c>
      <c r="O1036" t="e">
        <v>#N/A</v>
      </c>
      <c r="P1036" t="e">
        <v>#N/A</v>
      </c>
      <c r="Q1036" t="e">
        <v>#N/A</v>
      </c>
      <c r="R1036" t="e">
        <v>#N/A</v>
      </c>
      <c r="S1036" t="e">
        <v>#N/A</v>
      </c>
      <c r="T1036" t="e">
        <v>#N/A</v>
      </c>
      <c r="U1036" t="e">
        <v>#N/A</v>
      </c>
      <c r="V1036" t="e">
        <v>#N/A</v>
      </c>
      <c r="W1036" t="e">
        <v>#N/A</v>
      </c>
      <c r="X1036" t="e">
        <v>#N/A</v>
      </c>
    </row>
    <row r="1037" spans="1:24" x14ac:dyDescent="0.55000000000000004">
      <c r="A1037" s="5">
        <v>37984</v>
      </c>
      <c r="B1037">
        <v>0.98</v>
      </c>
      <c r="C1037">
        <v>0.9</v>
      </c>
      <c r="D1037">
        <v>1.03</v>
      </c>
      <c r="E1037">
        <v>1.31</v>
      </c>
      <c r="F1037">
        <v>1.86</v>
      </c>
      <c r="G1037">
        <v>2.37</v>
      </c>
      <c r="H1037">
        <v>3.23</v>
      </c>
      <c r="I1037">
        <v>3.76</v>
      </c>
      <c r="J1037">
        <v>4.24</v>
      </c>
      <c r="K1037">
        <v>5.07</v>
      </c>
      <c r="L1037" t="e">
        <v>#N/A</v>
      </c>
      <c r="M1037">
        <v>1.21</v>
      </c>
      <c r="N1037">
        <v>1.99</v>
      </c>
      <c r="O1037" t="e">
        <v>#N/A</v>
      </c>
      <c r="P1037" t="e">
        <v>#N/A</v>
      </c>
      <c r="Q1037">
        <v>1.13375</v>
      </c>
      <c r="R1037">
        <v>1.1525000000000001</v>
      </c>
      <c r="S1037">
        <v>1.1625000000000001</v>
      </c>
      <c r="T1037">
        <v>1.2124999999999999</v>
      </c>
      <c r="U1037">
        <v>1.43</v>
      </c>
      <c r="V1037" t="e">
        <v>#N/A</v>
      </c>
      <c r="W1037" t="e">
        <v>#N/A</v>
      </c>
      <c r="X1037">
        <v>32.51</v>
      </c>
    </row>
    <row r="1038" spans="1:24" x14ac:dyDescent="0.55000000000000004">
      <c r="A1038" s="5">
        <v>37985</v>
      </c>
      <c r="B1038">
        <v>0.93</v>
      </c>
      <c r="C1038">
        <v>0.94</v>
      </c>
      <c r="D1038">
        <v>1.02</v>
      </c>
      <c r="E1038">
        <v>1.28</v>
      </c>
      <c r="F1038">
        <v>1.86</v>
      </c>
      <c r="G1038">
        <v>2.39</v>
      </c>
      <c r="H1038">
        <v>3.26</v>
      </c>
      <c r="I1038">
        <v>3.8</v>
      </c>
      <c r="J1038">
        <v>4.29</v>
      </c>
      <c r="K1038">
        <v>5.12</v>
      </c>
      <c r="L1038" t="e">
        <v>#N/A</v>
      </c>
      <c r="M1038">
        <v>1.23</v>
      </c>
      <c r="N1038">
        <v>2.0099999999999998</v>
      </c>
      <c r="O1038" t="e">
        <v>#N/A</v>
      </c>
      <c r="P1038" t="e">
        <v>#N/A</v>
      </c>
      <c r="Q1038">
        <v>1.1200000000000001</v>
      </c>
      <c r="R1038">
        <v>1.1356299999999999</v>
      </c>
      <c r="S1038">
        <v>1.155</v>
      </c>
      <c r="T1038">
        <v>1.22</v>
      </c>
      <c r="U1038">
        <v>1.46</v>
      </c>
      <c r="V1038" t="e">
        <v>#N/A</v>
      </c>
      <c r="W1038" t="e">
        <v>#N/A</v>
      </c>
      <c r="X1038">
        <v>33.01</v>
      </c>
    </row>
    <row r="1039" spans="1:24" x14ac:dyDescent="0.55000000000000004">
      <c r="A1039" s="5">
        <v>37986</v>
      </c>
      <c r="B1039">
        <v>0.94</v>
      </c>
      <c r="C1039">
        <v>0.95</v>
      </c>
      <c r="D1039">
        <v>1.02</v>
      </c>
      <c r="E1039">
        <v>1.26</v>
      </c>
      <c r="F1039">
        <v>1.84</v>
      </c>
      <c r="G1039">
        <v>2.37</v>
      </c>
      <c r="H1039">
        <v>3.25</v>
      </c>
      <c r="I1039">
        <v>3.77</v>
      </c>
      <c r="J1039">
        <v>4.2699999999999996</v>
      </c>
      <c r="K1039">
        <v>5.0999999999999996</v>
      </c>
      <c r="L1039" t="e">
        <v>#N/A</v>
      </c>
      <c r="M1039">
        <v>1.22</v>
      </c>
      <c r="N1039">
        <v>2</v>
      </c>
      <c r="O1039" t="e">
        <v>#N/A</v>
      </c>
      <c r="P1039" t="e">
        <v>#N/A</v>
      </c>
      <c r="Q1039">
        <v>1.1200000000000001</v>
      </c>
      <c r="R1039">
        <v>1.1325000000000001</v>
      </c>
      <c r="S1039">
        <v>1.15188</v>
      </c>
      <c r="T1039">
        <v>1.22</v>
      </c>
      <c r="U1039">
        <v>1.45688</v>
      </c>
      <c r="V1039" t="e">
        <v>#N/A</v>
      </c>
      <c r="W1039" t="e">
        <v>#N/A</v>
      </c>
      <c r="X1039">
        <v>32.51</v>
      </c>
    </row>
    <row r="1040" spans="1:24" x14ac:dyDescent="0.55000000000000004">
      <c r="A1040" s="5">
        <v>37988</v>
      </c>
      <c r="B1040">
        <v>1.01</v>
      </c>
      <c r="C1040">
        <v>0.93</v>
      </c>
      <c r="D1040">
        <v>1.02</v>
      </c>
      <c r="E1040">
        <v>1.31</v>
      </c>
      <c r="F1040">
        <v>1.94</v>
      </c>
      <c r="G1040">
        <v>2.4700000000000002</v>
      </c>
      <c r="H1040">
        <v>3.36</v>
      </c>
      <c r="I1040">
        <v>3.9</v>
      </c>
      <c r="J1040">
        <v>4.38</v>
      </c>
      <c r="K1040">
        <v>5.21</v>
      </c>
      <c r="L1040" t="e">
        <v>#N/A</v>
      </c>
      <c r="M1040">
        <v>1.28</v>
      </c>
      <c r="N1040">
        <v>2.06</v>
      </c>
      <c r="O1040" t="e">
        <v>#N/A</v>
      </c>
      <c r="P1040" t="e">
        <v>#N/A</v>
      </c>
      <c r="Q1040">
        <v>1.1200000000000001</v>
      </c>
      <c r="R1040">
        <v>1.13313</v>
      </c>
      <c r="S1040">
        <v>1.1499999999999999</v>
      </c>
      <c r="T1040">
        <v>1.22</v>
      </c>
      <c r="U1040">
        <v>1.4775</v>
      </c>
      <c r="V1040" t="e">
        <v>#N/A</v>
      </c>
      <c r="W1040" t="e">
        <v>#N/A</v>
      </c>
      <c r="X1040" t="e">
        <v>#N/A</v>
      </c>
    </row>
    <row r="1041" spans="1:24" x14ac:dyDescent="0.55000000000000004">
      <c r="A1041" s="5">
        <v>37991</v>
      </c>
      <c r="B1041">
        <v>0.97</v>
      </c>
      <c r="C1041">
        <v>0.91</v>
      </c>
      <c r="D1041">
        <v>1.05</v>
      </c>
      <c r="E1041">
        <v>1.35</v>
      </c>
      <c r="F1041">
        <v>1.95</v>
      </c>
      <c r="G1041">
        <v>2.5099999999999998</v>
      </c>
      <c r="H1041">
        <v>3.39</v>
      </c>
      <c r="I1041">
        <v>3.92</v>
      </c>
      <c r="J1041">
        <v>4.41</v>
      </c>
      <c r="K1041">
        <v>5.23</v>
      </c>
      <c r="L1041" t="e">
        <v>#N/A</v>
      </c>
      <c r="M1041">
        <v>1.3</v>
      </c>
      <c r="N1041">
        <v>2.06</v>
      </c>
      <c r="O1041" t="e">
        <v>#N/A</v>
      </c>
      <c r="P1041" t="e">
        <v>#N/A</v>
      </c>
      <c r="Q1041">
        <v>1.1200000000000001</v>
      </c>
      <c r="R1041">
        <v>1.1299999999999999</v>
      </c>
      <c r="S1041">
        <v>1.1499999999999999</v>
      </c>
      <c r="T1041">
        <v>1.2275</v>
      </c>
      <c r="U1041">
        <v>1.51</v>
      </c>
      <c r="V1041" t="e">
        <v>#N/A</v>
      </c>
      <c r="W1041" t="e">
        <v>#N/A</v>
      </c>
      <c r="X1041">
        <v>33.71</v>
      </c>
    </row>
    <row r="1042" spans="1:24" x14ac:dyDescent="0.55000000000000004">
      <c r="A1042" s="5">
        <v>37992</v>
      </c>
      <c r="B1042">
        <v>0.92</v>
      </c>
      <c r="C1042">
        <v>0.91</v>
      </c>
      <c r="D1042">
        <v>1.03</v>
      </c>
      <c r="E1042">
        <v>1.3</v>
      </c>
      <c r="F1042">
        <v>1.84</v>
      </c>
      <c r="G1042">
        <v>2.38</v>
      </c>
      <c r="H1042">
        <v>3.26</v>
      </c>
      <c r="I1042">
        <v>3.8</v>
      </c>
      <c r="J1042">
        <v>4.29</v>
      </c>
      <c r="K1042">
        <v>5.13</v>
      </c>
      <c r="L1042" t="e">
        <v>#N/A</v>
      </c>
      <c r="M1042">
        <v>1.21</v>
      </c>
      <c r="N1042">
        <v>1.97</v>
      </c>
      <c r="O1042" t="e">
        <v>#N/A</v>
      </c>
      <c r="P1042" t="e">
        <v>#N/A</v>
      </c>
      <c r="Q1042">
        <v>1.1200000000000001</v>
      </c>
      <c r="R1042">
        <v>1.1299999999999999</v>
      </c>
      <c r="S1042">
        <v>1.1499999999999999</v>
      </c>
      <c r="T1042">
        <v>1.2293799999999999</v>
      </c>
      <c r="U1042">
        <v>1.50563</v>
      </c>
      <c r="V1042" t="e">
        <v>#N/A</v>
      </c>
      <c r="W1042" t="e">
        <v>#N/A</v>
      </c>
      <c r="X1042">
        <v>33.54</v>
      </c>
    </row>
    <row r="1043" spans="1:24" x14ac:dyDescent="0.55000000000000004">
      <c r="A1043" s="5">
        <v>37993</v>
      </c>
      <c r="B1043">
        <v>0.94</v>
      </c>
      <c r="C1043">
        <v>0.91</v>
      </c>
      <c r="D1043">
        <v>1.02</v>
      </c>
      <c r="E1043">
        <v>1.29</v>
      </c>
      <c r="F1043">
        <v>1.84</v>
      </c>
      <c r="G1043">
        <v>2.36</v>
      </c>
      <c r="H1043">
        <v>3.25</v>
      </c>
      <c r="I1043">
        <v>3.76</v>
      </c>
      <c r="J1043">
        <v>4.2699999999999996</v>
      </c>
      <c r="K1043">
        <v>5.1100000000000003</v>
      </c>
      <c r="L1043" t="e">
        <v>#N/A</v>
      </c>
      <c r="M1043">
        <v>1.2</v>
      </c>
      <c r="N1043">
        <v>1.94</v>
      </c>
      <c r="O1043" t="e">
        <v>#N/A</v>
      </c>
      <c r="P1043" t="e">
        <v>#N/A</v>
      </c>
      <c r="Q1043">
        <v>1.1100000000000001</v>
      </c>
      <c r="R1043">
        <v>1.1200000000000001</v>
      </c>
      <c r="S1043">
        <v>1.1399999999999999</v>
      </c>
      <c r="T1043">
        <v>1.2118800000000001</v>
      </c>
      <c r="U1043">
        <v>1.47</v>
      </c>
      <c r="V1043" t="e">
        <v>#N/A</v>
      </c>
      <c r="W1043" t="e">
        <v>#N/A</v>
      </c>
      <c r="X1043">
        <v>33.57</v>
      </c>
    </row>
    <row r="1044" spans="1:24" x14ac:dyDescent="0.55000000000000004">
      <c r="A1044" s="5">
        <v>37994</v>
      </c>
      <c r="B1044">
        <v>0.99</v>
      </c>
      <c r="C1044">
        <v>0.88</v>
      </c>
      <c r="D1044">
        <v>1.01</v>
      </c>
      <c r="E1044">
        <v>1.29</v>
      </c>
      <c r="F1044">
        <v>1.85</v>
      </c>
      <c r="G1044">
        <v>2.37</v>
      </c>
      <c r="H1044">
        <v>3.24</v>
      </c>
      <c r="I1044">
        <v>3.76</v>
      </c>
      <c r="J1044">
        <v>4.2699999999999996</v>
      </c>
      <c r="K1044">
        <v>5.12</v>
      </c>
      <c r="L1044" t="e">
        <v>#N/A</v>
      </c>
      <c r="M1044">
        <v>1.25</v>
      </c>
      <c r="N1044">
        <v>1.99</v>
      </c>
      <c r="O1044" t="e">
        <v>#N/A</v>
      </c>
      <c r="P1044" t="e">
        <v>#N/A</v>
      </c>
      <c r="Q1044">
        <v>1.1100000000000001</v>
      </c>
      <c r="R1044">
        <v>1.1200000000000001</v>
      </c>
      <c r="S1044">
        <v>1.1399999999999999</v>
      </c>
      <c r="T1044">
        <v>1.21</v>
      </c>
      <c r="U1044">
        <v>1.47</v>
      </c>
      <c r="V1044" t="e">
        <v>#N/A</v>
      </c>
      <c r="W1044" t="e">
        <v>#N/A</v>
      </c>
      <c r="X1044">
        <v>34.270000000000003</v>
      </c>
    </row>
    <row r="1045" spans="1:24" x14ac:dyDescent="0.55000000000000004">
      <c r="A1045" s="5">
        <v>37995</v>
      </c>
      <c r="B1045">
        <v>0.99</v>
      </c>
      <c r="C1045">
        <v>0.87</v>
      </c>
      <c r="D1045">
        <v>0.97</v>
      </c>
      <c r="E1045">
        <v>1.21</v>
      </c>
      <c r="F1045">
        <v>1.68</v>
      </c>
      <c r="G1045">
        <v>2.17</v>
      </c>
      <c r="H1045">
        <v>3.05</v>
      </c>
      <c r="I1045">
        <v>3.58</v>
      </c>
      <c r="J1045">
        <v>4.1100000000000003</v>
      </c>
      <c r="K1045">
        <v>4.9800000000000004</v>
      </c>
      <c r="L1045" t="e">
        <v>#N/A</v>
      </c>
      <c r="M1045">
        <v>1.1200000000000001</v>
      </c>
      <c r="N1045">
        <v>1.89</v>
      </c>
      <c r="O1045" t="e">
        <v>#N/A</v>
      </c>
      <c r="P1045" t="e">
        <v>#N/A</v>
      </c>
      <c r="Q1045">
        <v>1.1100000000000001</v>
      </c>
      <c r="R1045">
        <v>1.1200000000000001</v>
      </c>
      <c r="S1045">
        <v>1.1399999999999999</v>
      </c>
      <c r="T1045">
        <v>1.21</v>
      </c>
      <c r="U1045">
        <v>1.46688</v>
      </c>
      <c r="V1045" t="e">
        <v>#N/A</v>
      </c>
      <c r="W1045" t="e">
        <v>#N/A</v>
      </c>
      <c r="X1045">
        <v>34.380000000000003</v>
      </c>
    </row>
    <row r="1046" spans="1:24" x14ac:dyDescent="0.55000000000000004">
      <c r="A1046" s="5">
        <v>37998</v>
      </c>
      <c r="B1046">
        <v>1</v>
      </c>
      <c r="C1046">
        <v>0.89</v>
      </c>
      <c r="D1046">
        <v>0.98</v>
      </c>
      <c r="E1046">
        <v>1.21</v>
      </c>
      <c r="F1046">
        <v>1.68</v>
      </c>
      <c r="G1046">
        <v>2.1800000000000002</v>
      </c>
      <c r="H1046">
        <v>3.04</v>
      </c>
      <c r="I1046">
        <v>3.58</v>
      </c>
      <c r="J1046">
        <v>4.1100000000000003</v>
      </c>
      <c r="K1046">
        <v>4.99</v>
      </c>
      <c r="L1046" t="e">
        <v>#N/A</v>
      </c>
      <c r="M1046">
        <v>1.1100000000000001</v>
      </c>
      <c r="N1046">
        <v>1.89</v>
      </c>
      <c r="O1046" t="e">
        <v>#N/A</v>
      </c>
      <c r="P1046" t="e">
        <v>#N/A</v>
      </c>
      <c r="Q1046">
        <v>1.1000000000000001</v>
      </c>
      <c r="R1046">
        <v>1.1100000000000001</v>
      </c>
      <c r="S1046">
        <v>1.1200000000000001</v>
      </c>
      <c r="T1046">
        <v>1.17</v>
      </c>
      <c r="U1046">
        <v>1.3425</v>
      </c>
      <c r="V1046" t="e">
        <v>#N/A</v>
      </c>
      <c r="W1046" t="e">
        <v>#N/A</v>
      </c>
      <c r="X1046">
        <v>34.92</v>
      </c>
    </row>
    <row r="1047" spans="1:24" x14ac:dyDescent="0.55000000000000004">
      <c r="A1047" s="5">
        <v>37999</v>
      </c>
      <c r="B1047">
        <v>0.99</v>
      </c>
      <c r="C1047">
        <v>0.89</v>
      </c>
      <c r="D1047">
        <v>0.97</v>
      </c>
      <c r="E1047">
        <v>1.18</v>
      </c>
      <c r="F1047">
        <v>1.63</v>
      </c>
      <c r="G1047">
        <v>2.12</v>
      </c>
      <c r="H1047">
        <v>2.98</v>
      </c>
      <c r="I1047">
        <v>3.51</v>
      </c>
      <c r="J1047">
        <v>4.05</v>
      </c>
      <c r="K1047">
        <v>4.95</v>
      </c>
      <c r="L1047" t="e">
        <v>#N/A</v>
      </c>
      <c r="M1047">
        <v>1.03</v>
      </c>
      <c r="N1047">
        <v>1.83</v>
      </c>
      <c r="O1047" t="e">
        <v>#N/A</v>
      </c>
      <c r="P1047" t="e">
        <v>#N/A</v>
      </c>
      <c r="Q1047">
        <v>1.1000000000000001</v>
      </c>
      <c r="R1047">
        <v>1.1100000000000001</v>
      </c>
      <c r="S1047">
        <v>1.1200000000000001</v>
      </c>
      <c r="T1047">
        <v>1.17</v>
      </c>
      <c r="U1047">
        <v>1.35</v>
      </c>
      <c r="V1047" t="e">
        <v>#N/A</v>
      </c>
      <c r="W1047" t="e">
        <v>#N/A</v>
      </c>
      <c r="X1047">
        <v>34.26</v>
      </c>
    </row>
    <row r="1048" spans="1:24" x14ac:dyDescent="0.55000000000000004">
      <c r="A1048" s="5">
        <v>38000</v>
      </c>
      <c r="B1048">
        <v>1.01</v>
      </c>
      <c r="C1048">
        <v>0.88</v>
      </c>
      <c r="D1048">
        <v>0.96</v>
      </c>
      <c r="E1048">
        <v>1.19</v>
      </c>
      <c r="F1048">
        <v>1.65</v>
      </c>
      <c r="G1048">
        <v>2.13</v>
      </c>
      <c r="H1048">
        <v>2.96</v>
      </c>
      <c r="I1048">
        <v>3.49</v>
      </c>
      <c r="J1048">
        <v>4.01</v>
      </c>
      <c r="K1048">
        <v>4.9000000000000004</v>
      </c>
      <c r="L1048" t="e">
        <v>#N/A</v>
      </c>
      <c r="M1048">
        <v>1.05</v>
      </c>
      <c r="N1048">
        <v>1.85</v>
      </c>
      <c r="O1048" t="e">
        <v>#N/A</v>
      </c>
      <c r="P1048" t="e">
        <v>#N/A</v>
      </c>
      <c r="Q1048">
        <v>1.1000000000000001</v>
      </c>
      <c r="R1048">
        <v>1.1100000000000001</v>
      </c>
      <c r="S1048">
        <v>1.1200000000000001</v>
      </c>
      <c r="T1048">
        <v>1.165</v>
      </c>
      <c r="U1048">
        <v>1.3374999999999999</v>
      </c>
      <c r="V1048" t="e">
        <v>#N/A</v>
      </c>
      <c r="W1048" t="e">
        <v>#N/A</v>
      </c>
      <c r="X1048">
        <v>34.619999999999997</v>
      </c>
    </row>
    <row r="1049" spans="1:24" x14ac:dyDescent="0.55000000000000004">
      <c r="A1049" s="5">
        <v>38001</v>
      </c>
      <c r="B1049">
        <v>1.04</v>
      </c>
      <c r="C1049">
        <v>0.88</v>
      </c>
      <c r="D1049">
        <v>0.96</v>
      </c>
      <c r="E1049">
        <v>1.18</v>
      </c>
      <c r="F1049">
        <v>1.67</v>
      </c>
      <c r="G1049">
        <v>2.16</v>
      </c>
      <c r="H1049">
        <v>2.97</v>
      </c>
      <c r="I1049">
        <v>3.48</v>
      </c>
      <c r="J1049">
        <v>3.99</v>
      </c>
      <c r="K1049">
        <v>4.87</v>
      </c>
      <c r="L1049" t="e">
        <v>#N/A</v>
      </c>
      <c r="M1049">
        <v>1.01</v>
      </c>
      <c r="N1049">
        <v>1.82</v>
      </c>
      <c r="O1049" t="e">
        <v>#N/A</v>
      </c>
      <c r="P1049" t="e">
        <v>#N/A</v>
      </c>
      <c r="Q1049">
        <v>1.1000000000000001</v>
      </c>
      <c r="R1049">
        <v>1.1100000000000001</v>
      </c>
      <c r="S1049">
        <v>1.1200000000000001</v>
      </c>
      <c r="T1049">
        <v>1.17</v>
      </c>
      <c r="U1049">
        <v>1.3487499999999999</v>
      </c>
      <c r="V1049" t="e">
        <v>#N/A</v>
      </c>
      <c r="W1049" t="e">
        <v>#N/A</v>
      </c>
      <c r="X1049">
        <v>33.61</v>
      </c>
    </row>
    <row r="1050" spans="1:24" x14ac:dyDescent="0.55000000000000004">
      <c r="A1050" s="5">
        <v>38002</v>
      </c>
      <c r="B1050">
        <v>0.98</v>
      </c>
      <c r="C1050">
        <v>0.89</v>
      </c>
      <c r="D1050">
        <v>0.97</v>
      </c>
      <c r="E1050">
        <v>1.21</v>
      </c>
      <c r="F1050">
        <v>1.7</v>
      </c>
      <c r="G1050">
        <v>2.19</v>
      </c>
      <c r="H1050">
        <v>3.03</v>
      </c>
      <c r="I1050">
        <v>3.54</v>
      </c>
      <c r="J1050">
        <v>4.04</v>
      </c>
      <c r="K1050">
        <v>4.9000000000000004</v>
      </c>
      <c r="L1050" t="e">
        <v>#N/A</v>
      </c>
      <c r="M1050">
        <v>1.02</v>
      </c>
      <c r="N1050">
        <v>1.83</v>
      </c>
      <c r="O1050" t="e">
        <v>#N/A</v>
      </c>
      <c r="P1050" t="e">
        <v>#N/A</v>
      </c>
      <c r="Q1050">
        <v>1.1000000000000001</v>
      </c>
      <c r="R1050">
        <v>1.1100000000000001</v>
      </c>
      <c r="S1050">
        <v>1.1200000000000001</v>
      </c>
      <c r="T1050">
        <v>1.17</v>
      </c>
      <c r="U1050">
        <v>1.365</v>
      </c>
      <c r="V1050" t="e">
        <v>#N/A</v>
      </c>
      <c r="W1050" t="e">
        <v>#N/A</v>
      </c>
      <c r="X1050">
        <v>35.159999999999997</v>
      </c>
    </row>
    <row r="1051" spans="1:24" x14ac:dyDescent="0.55000000000000004">
      <c r="A1051" s="5">
        <v>38005</v>
      </c>
      <c r="B1051" t="e">
        <v>#N/A</v>
      </c>
      <c r="C1051" t="e">
        <v>#N/A</v>
      </c>
      <c r="D1051" t="e">
        <v>#N/A</v>
      </c>
      <c r="E1051" t="e">
        <v>#N/A</v>
      </c>
      <c r="F1051" t="e">
        <v>#N/A</v>
      </c>
      <c r="G1051" t="e">
        <v>#N/A</v>
      </c>
      <c r="H1051" t="e">
        <v>#N/A</v>
      </c>
      <c r="I1051" t="e">
        <v>#N/A</v>
      </c>
      <c r="J1051" t="e">
        <v>#N/A</v>
      </c>
      <c r="K1051" t="e">
        <v>#N/A</v>
      </c>
      <c r="L1051" t="e">
        <v>#N/A</v>
      </c>
      <c r="M1051" t="e">
        <v>#N/A</v>
      </c>
      <c r="N1051" t="e">
        <v>#N/A</v>
      </c>
      <c r="O1051" t="e">
        <v>#N/A</v>
      </c>
      <c r="P1051" t="e">
        <v>#N/A</v>
      </c>
      <c r="Q1051">
        <v>1.1000000000000001</v>
      </c>
      <c r="R1051">
        <v>1.1100000000000001</v>
      </c>
      <c r="S1051">
        <v>1.1200000000000001</v>
      </c>
      <c r="T1051">
        <v>1.17</v>
      </c>
      <c r="U1051">
        <v>1.37</v>
      </c>
      <c r="V1051" t="e">
        <v>#N/A</v>
      </c>
      <c r="W1051" t="e">
        <v>#N/A</v>
      </c>
      <c r="X1051" t="e">
        <v>#N/A</v>
      </c>
    </row>
    <row r="1052" spans="1:24" x14ac:dyDescent="0.55000000000000004">
      <c r="A1052" s="5">
        <v>38006</v>
      </c>
      <c r="B1052">
        <v>1.02</v>
      </c>
      <c r="C1052">
        <v>0.89</v>
      </c>
      <c r="D1052">
        <v>0.98</v>
      </c>
      <c r="E1052">
        <v>1.21</v>
      </c>
      <c r="F1052">
        <v>1.69</v>
      </c>
      <c r="G1052">
        <v>2.21</v>
      </c>
      <c r="H1052">
        <v>3.05</v>
      </c>
      <c r="I1052">
        <v>3.58</v>
      </c>
      <c r="J1052">
        <v>4.08</v>
      </c>
      <c r="K1052">
        <v>4.93</v>
      </c>
      <c r="L1052" t="e">
        <v>#N/A</v>
      </c>
      <c r="M1052">
        <v>1.01</v>
      </c>
      <c r="N1052">
        <v>1.84</v>
      </c>
      <c r="O1052" t="e">
        <v>#N/A</v>
      </c>
      <c r="P1052" t="e">
        <v>#N/A</v>
      </c>
      <c r="Q1052">
        <v>1.1000000000000001</v>
      </c>
      <c r="R1052">
        <v>1.1100000000000001</v>
      </c>
      <c r="S1052">
        <v>1.1200000000000001</v>
      </c>
      <c r="T1052">
        <v>1.175</v>
      </c>
      <c r="U1052">
        <v>1.37625</v>
      </c>
      <c r="V1052" t="e">
        <v>#N/A</v>
      </c>
      <c r="W1052" t="e">
        <v>#N/A</v>
      </c>
      <c r="X1052">
        <v>36.21</v>
      </c>
    </row>
    <row r="1053" spans="1:24" x14ac:dyDescent="0.55000000000000004">
      <c r="A1053" s="5">
        <v>38007</v>
      </c>
      <c r="B1053">
        <v>1</v>
      </c>
      <c r="C1053">
        <v>0.89</v>
      </c>
      <c r="D1053">
        <v>0.96</v>
      </c>
      <c r="E1053">
        <v>1.19</v>
      </c>
      <c r="F1053">
        <v>1.69</v>
      </c>
      <c r="G1053">
        <v>2.2000000000000002</v>
      </c>
      <c r="H1053">
        <v>3.02</v>
      </c>
      <c r="I1053">
        <v>3.55</v>
      </c>
      <c r="J1053">
        <v>4.05</v>
      </c>
      <c r="K1053">
        <v>4.92</v>
      </c>
      <c r="L1053" t="e">
        <v>#N/A</v>
      </c>
      <c r="M1053">
        <v>0.96</v>
      </c>
      <c r="N1053">
        <v>1.79</v>
      </c>
      <c r="O1053" t="e">
        <v>#N/A</v>
      </c>
      <c r="P1053" t="e">
        <v>#N/A</v>
      </c>
      <c r="Q1053">
        <v>1.1000000000000001</v>
      </c>
      <c r="R1053">
        <v>1.1100000000000001</v>
      </c>
      <c r="S1053">
        <v>1.1200000000000001</v>
      </c>
      <c r="T1053">
        <v>1.17</v>
      </c>
      <c r="U1053">
        <v>1.37</v>
      </c>
      <c r="V1053" t="e">
        <v>#N/A</v>
      </c>
      <c r="W1053" t="e">
        <v>#N/A</v>
      </c>
      <c r="X1053">
        <v>35.53</v>
      </c>
    </row>
    <row r="1054" spans="1:24" x14ac:dyDescent="0.55000000000000004">
      <c r="A1054" s="5">
        <v>38008</v>
      </c>
      <c r="B1054">
        <v>1.02</v>
      </c>
      <c r="C1054">
        <v>0.88</v>
      </c>
      <c r="D1054">
        <v>0.96</v>
      </c>
      <c r="E1054">
        <v>1.19</v>
      </c>
      <c r="F1054">
        <v>1.66</v>
      </c>
      <c r="G1054">
        <v>2.14</v>
      </c>
      <c r="H1054">
        <v>2.96</v>
      </c>
      <c r="I1054">
        <v>3.49</v>
      </c>
      <c r="J1054">
        <v>3.99</v>
      </c>
      <c r="K1054">
        <v>4.8600000000000003</v>
      </c>
      <c r="L1054" t="e">
        <v>#N/A</v>
      </c>
      <c r="M1054">
        <v>0.94</v>
      </c>
      <c r="N1054">
        <v>1.76</v>
      </c>
      <c r="O1054" t="e">
        <v>#N/A</v>
      </c>
      <c r="P1054" t="e">
        <v>#N/A</v>
      </c>
      <c r="Q1054">
        <v>1.1000000000000001</v>
      </c>
      <c r="R1054">
        <v>1.1100000000000001</v>
      </c>
      <c r="S1054">
        <v>1.1200000000000001</v>
      </c>
      <c r="T1054">
        <v>1.17</v>
      </c>
      <c r="U1054">
        <v>1.37</v>
      </c>
      <c r="V1054" t="e">
        <v>#N/A</v>
      </c>
      <c r="W1054" t="e">
        <v>#N/A</v>
      </c>
      <c r="X1054">
        <v>35.119999999999997</v>
      </c>
    </row>
    <row r="1055" spans="1:24" x14ac:dyDescent="0.55000000000000004">
      <c r="A1055" s="5">
        <v>38009</v>
      </c>
      <c r="B1055">
        <v>1</v>
      </c>
      <c r="C1055">
        <v>0.9</v>
      </c>
      <c r="D1055">
        <v>0.96</v>
      </c>
      <c r="E1055">
        <v>1.21</v>
      </c>
      <c r="F1055">
        <v>1.71</v>
      </c>
      <c r="G1055">
        <v>2.2200000000000002</v>
      </c>
      <c r="H1055">
        <v>3.06</v>
      </c>
      <c r="I1055">
        <v>3.59</v>
      </c>
      <c r="J1055">
        <v>4.09</v>
      </c>
      <c r="K1055">
        <v>4.95</v>
      </c>
      <c r="L1055" t="e">
        <v>#N/A</v>
      </c>
      <c r="M1055">
        <v>1.01</v>
      </c>
      <c r="N1055">
        <v>1.82</v>
      </c>
      <c r="O1055" t="e">
        <v>#N/A</v>
      </c>
      <c r="P1055" t="e">
        <v>#N/A</v>
      </c>
      <c r="Q1055">
        <v>1.1000000000000001</v>
      </c>
      <c r="R1055">
        <v>1.1100000000000001</v>
      </c>
      <c r="S1055">
        <v>1.1200000000000001</v>
      </c>
      <c r="T1055">
        <v>1.17</v>
      </c>
      <c r="U1055">
        <v>1.35</v>
      </c>
      <c r="V1055" t="e">
        <v>#N/A</v>
      </c>
      <c r="W1055" t="e">
        <v>#N/A</v>
      </c>
      <c r="X1055">
        <v>34.94</v>
      </c>
    </row>
    <row r="1056" spans="1:24" x14ac:dyDescent="0.55000000000000004">
      <c r="A1056" s="5">
        <v>38012</v>
      </c>
      <c r="B1056">
        <v>1.08</v>
      </c>
      <c r="C1056">
        <v>0.9</v>
      </c>
      <c r="D1056">
        <v>0.99</v>
      </c>
      <c r="E1056">
        <v>1.23</v>
      </c>
      <c r="F1056">
        <v>1.75</v>
      </c>
      <c r="G1056">
        <v>2.27</v>
      </c>
      <c r="H1056">
        <v>3.13</v>
      </c>
      <c r="I1056">
        <v>3.66</v>
      </c>
      <c r="J1056">
        <v>4.16</v>
      </c>
      <c r="K1056">
        <v>5.01</v>
      </c>
      <c r="L1056" t="e">
        <v>#N/A</v>
      </c>
      <c r="M1056">
        <v>1.07</v>
      </c>
      <c r="N1056">
        <v>1.89</v>
      </c>
      <c r="O1056" t="e">
        <v>#N/A</v>
      </c>
      <c r="P1056" t="e">
        <v>#N/A</v>
      </c>
      <c r="Q1056">
        <v>1.1000000000000001</v>
      </c>
      <c r="R1056">
        <v>1.1100000000000001</v>
      </c>
      <c r="S1056">
        <v>1.1200000000000001</v>
      </c>
      <c r="T1056">
        <v>1.17</v>
      </c>
      <c r="U1056">
        <v>1.37</v>
      </c>
      <c r="V1056" t="e">
        <v>#N/A</v>
      </c>
      <c r="W1056" t="e">
        <v>#N/A</v>
      </c>
      <c r="X1056">
        <v>34.409999999999997</v>
      </c>
    </row>
    <row r="1057" spans="1:24" x14ac:dyDescent="0.55000000000000004">
      <c r="A1057" s="5">
        <v>38013</v>
      </c>
      <c r="B1057">
        <v>1.02</v>
      </c>
      <c r="C1057">
        <v>0.91</v>
      </c>
      <c r="D1057">
        <v>0.98</v>
      </c>
      <c r="E1057">
        <v>1.21</v>
      </c>
      <c r="F1057">
        <v>1.7</v>
      </c>
      <c r="G1057">
        <v>2.21</v>
      </c>
      <c r="H1057">
        <v>3.07</v>
      </c>
      <c r="I1057">
        <v>3.6</v>
      </c>
      <c r="J1057">
        <v>4.1100000000000003</v>
      </c>
      <c r="K1057">
        <v>4.96</v>
      </c>
      <c r="L1057" t="e">
        <v>#N/A</v>
      </c>
      <c r="M1057">
        <v>0.98</v>
      </c>
      <c r="N1057">
        <v>1.84</v>
      </c>
      <c r="O1057" t="e">
        <v>#N/A</v>
      </c>
      <c r="P1057" t="e">
        <v>#N/A</v>
      </c>
      <c r="Q1057">
        <v>1.1000000000000001</v>
      </c>
      <c r="R1057">
        <v>1.1100000000000001</v>
      </c>
      <c r="S1057">
        <v>1.1200000000000001</v>
      </c>
      <c r="T1057">
        <v>1.17563</v>
      </c>
      <c r="U1057">
        <v>1.39</v>
      </c>
      <c r="V1057" t="e">
        <v>#N/A</v>
      </c>
      <c r="W1057" t="e">
        <v>#N/A</v>
      </c>
      <c r="X1057">
        <v>33.99</v>
      </c>
    </row>
    <row r="1058" spans="1:24" x14ac:dyDescent="0.55000000000000004">
      <c r="A1058" s="5">
        <v>38014</v>
      </c>
      <c r="B1058">
        <v>0.99</v>
      </c>
      <c r="C1058">
        <v>0.94</v>
      </c>
      <c r="D1058">
        <v>1</v>
      </c>
      <c r="E1058">
        <v>1.26</v>
      </c>
      <c r="F1058">
        <v>1.87</v>
      </c>
      <c r="G1058">
        <v>2.39</v>
      </c>
      <c r="H1058">
        <v>3.22</v>
      </c>
      <c r="I1058">
        <v>3.72</v>
      </c>
      <c r="J1058">
        <v>4.22</v>
      </c>
      <c r="K1058">
        <v>5.0599999999999996</v>
      </c>
      <c r="L1058" t="e">
        <v>#N/A</v>
      </c>
      <c r="M1058">
        <v>1.0900000000000001</v>
      </c>
      <c r="N1058">
        <v>1.92</v>
      </c>
      <c r="O1058" t="e">
        <v>#N/A</v>
      </c>
      <c r="P1058" t="e">
        <v>#N/A</v>
      </c>
      <c r="Q1058">
        <v>1.1000000000000001</v>
      </c>
      <c r="R1058">
        <v>1.1100000000000001</v>
      </c>
      <c r="S1058">
        <v>1.1200000000000001</v>
      </c>
      <c r="T1058">
        <v>1.17</v>
      </c>
      <c r="U1058">
        <v>1.37</v>
      </c>
      <c r="V1058" t="e">
        <v>#N/A</v>
      </c>
      <c r="W1058" t="e">
        <v>#N/A</v>
      </c>
      <c r="X1058">
        <v>33.630000000000003</v>
      </c>
    </row>
    <row r="1059" spans="1:24" x14ac:dyDescent="0.55000000000000004">
      <c r="A1059" s="5">
        <v>38015</v>
      </c>
      <c r="B1059">
        <v>1</v>
      </c>
      <c r="C1059">
        <v>0.94</v>
      </c>
      <c r="D1059">
        <v>1.02</v>
      </c>
      <c r="E1059">
        <v>1.29</v>
      </c>
      <c r="F1059">
        <v>1.88</v>
      </c>
      <c r="G1059">
        <v>2.39</v>
      </c>
      <c r="H1059">
        <v>3.22</v>
      </c>
      <c r="I1059">
        <v>3.74</v>
      </c>
      <c r="J1059">
        <v>4.22</v>
      </c>
      <c r="K1059">
        <v>5.05</v>
      </c>
      <c r="L1059" t="e">
        <v>#N/A</v>
      </c>
      <c r="M1059">
        <v>1.07</v>
      </c>
      <c r="N1059">
        <v>1.91</v>
      </c>
      <c r="O1059" t="e">
        <v>#N/A</v>
      </c>
      <c r="P1059" t="e">
        <v>#N/A</v>
      </c>
      <c r="Q1059">
        <v>1.1000000000000001</v>
      </c>
      <c r="R1059">
        <v>1.11625</v>
      </c>
      <c r="S1059">
        <v>1.1312500000000001</v>
      </c>
      <c r="T1059">
        <v>1.21</v>
      </c>
      <c r="U1059">
        <v>1.46</v>
      </c>
      <c r="V1059" t="e">
        <v>#N/A</v>
      </c>
      <c r="W1059" t="e">
        <v>#N/A</v>
      </c>
      <c r="X1059">
        <v>32.86</v>
      </c>
    </row>
    <row r="1060" spans="1:24" x14ac:dyDescent="0.55000000000000004">
      <c r="A1060" s="5">
        <v>38016</v>
      </c>
      <c r="B1060">
        <v>1.03</v>
      </c>
      <c r="C1060">
        <v>0.92</v>
      </c>
      <c r="D1060">
        <v>1.01</v>
      </c>
      <c r="E1060">
        <v>1.28</v>
      </c>
      <c r="F1060">
        <v>1.84</v>
      </c>
      <c r="G1060">
        <v>2.35</v>
      </c>
      <c r="H1060">
        <v>3.17</v>
      </c>
      <c r="I1060">
        <v>3.68</v>
      </c>
      <c r="J1060">
        <v>4.16</v>
      </c>
      <c r="K1060">
        <v>5</v>
      </c>
      <c r="L1060" t="e">
        <v>#N/A</v>
      </c>
      <c r="M1060">
        <v>1.01</v>
      </c>
      <c r="N1060">
        <v>1.85</v>
      </c>
      <c r="O1060" t="e">
        <v>#N/A</v>
      </c>
      <c r="P1060" t="e">
        <v>#N/A</v>
      </c>
      <c r="Q1060">
        <v>1.1000000000000001</v>
      </c>
      <c r="R1060">
        <v>1.1174999999999999</v>
      </c>
      <c r="S1060">
        <v>1.1299999999999999</v>
      </c>
      <c r="T1060">
        <v>1.2137500000000001</v>
      </c>
      <c r="U1060">
        <v>1.4762500000000001</v>
      </c>
      <c r="V1060" t="e">
        <v>#N/A</v>
      </c>
      <c r="W1060" t="e">
        <v>#N/A</v>
      </c>
      <c r="X1060">
        <v>33.159999999999997</v>
      </c>
    </row>
    <row r="1061" spans="1:24" x14ac:dyDescent="0.55000000000000004">
      <c r="A1061" s="5">
        <v>38019</v>
      </c>
      <c r="B1061">
        <v>1.01</v>
      </c>
      <c r="C1061">
        <v>0.94</v>
      </c>
      <c r="D1061">
        <v>1.03</v>
      </c>
      <c r="E1061">
        <v>1.29</v>
      </c>
      <c r="F1061">
        <v>1.83</v>
      </c>
      <c r="G1061">
        <v>2.36</v>
      </c>
      <c r="H1061">
        <v>3.18</v>
      </c>
      <c r="I1061">
        <v>3.7</v>
      </c>
      <c r="J1061">
        <v>4.18</v>
      </c>
      <c r="K1061">
        <v>5.0199999999999996</v>
      </c>
      <c r="L1061" t="e">
        <v>#N/A</v>
      </c>
      <c r="M1061">
        <v>0.96</v>
      </c>
      <c r="N1061">
        <v>1.84</v>
      </c>
      <c r="O1061" t="e">
        <v>#N/A</v>
      </c>
      <c r="P1061" t="e">
        <v>#N/A</v>
      </c>
      <c r="Q1061">
        <v>1.1000000000000001</v>
      </c>
      <c r="R1061">
        <v>1.1187499999999999</v>
      </c>
      <c r="S1061">
        <v>1.1299999999999999</v>
      </c>
      <c r="T1061">
        <v>1.21</v>
      </c>
      <c r="U1061">
        <v>1.47</v>
      </c>
      <c r="V1061" t="e">
        <v>#N/A</v>
      </c>
      <c r="W1061" t="e">
        <v>#N/A</v>
      </c>
      <c r="X1061">
        <v>34.020000000000003</v>
      </c>
    </row>
    <row r="1062" spans="1:24" x14ac:dyDescent="0.55000000000000004">
      <c r="A1062" s="5">
        <v>38020</v>
      </c>
      <c r="B1062">
        <v>0.97</v>
      </c>
      <c r="C1062">
        <v>0.94</v>
      </c>
      <c r="D1062">
        <v>1.02</v>
      </c>
      <c r="E1062">
        <v>1.27</v>
      </c>
      <c r="F1062">
        <v>1.78</v>
      </c>
      <c r="G1062">
        <v>2.2999999999999998</v>
      </c>
      <c r="H1062">
        <v>3.12</v>
      </c>
      <c r="I1062">
        <v>3.65</v>
      </c>
      <c r="J1062">
        <v>4.13</v>
      </c>
      <c r="K1062">
        <v>4.9800000000000004</v>
      </c>
      <c r="L1062" t="e">
        <v>#N/A</v>
      </c>
      <c r="M1062">
        <v>0.93</v>
      </c>
      <c r="N1062">
        <v>1.81</v>
      </c>
      <c r="O1062" t="e">
        <v>#N/A</v>
      </c>
      <c r="P1062" t="e">
        <v>#N/A</v>
      </c>
      <c r="Q1062">
        <v>1.1000000000000001</v>
      </c>
      <c r="R1062">
        <v>1.115</v>
      </c>
      <c r="S1062">
        <v>1.1299999999999999</v>
      </c>
      <c r="T1062">
        <v>1.2012499999999999</v>
      </c>
      <c r="U1062">
        <v>1.44875</v>
      </c>
      <c r="V1062" t="e">
        <v>#N/A</v>
      </c>
      <c r="W1062" t="e">
        <v>#N/A</v>
      </c>
      <c r="X1062">
        <v>34.200000000000003</v>
      </c>
    </row>
    <row r="1063" spans="1:24" x14ac:dyDescent="0.55000000000000004">
      <c r="A1063" s="5">
        <v>38021</v>
      </c>
      <c r="B1063">
        <v>1</v>
      </c>
      <c r="C1063">
        <v>0.94</v>
      </c>
      <c r="D1063">
        <v>1.01</v>
      </c>
      <c r="E1063">
        <v>1.27</v>
      </c>
      <c r="F1063">
        <v>1.8</v>
      </c>
      <c r="G1063">
        <v>2.3199999999999998</v>
      </c>
      <c r="H1063">
        <v>3.15</v>
      </c>
      <c r="I1063">
        <v>3.67</v>
      </c>
      <c r="J1063">
        <v>4.1500000000000004</v>
      </c>
      <c r="K1063">
        <v>5</v>
      </c>
      <c r="L1063" t="e">
        <v>#N/A</v>
      </c>
      <c r="M1063">
        <v>0.95</v>
      </c>
      <c r="N1063">
        <v>1.82</v>
      </c>
      <c r="O1063" t="e">
        <v>#N/A</v>
      </c>
      <c r="P1063" t="e">
        <v>#N/A</v>
      </c>
      <c r="Q1063">
        <v>1.0987499999999999</v>
      </c>
      <c r="R1063">
        <v>1.115</v>
      </c>
      <c r="S1063">
        <v>1.1299999999999999</v>
      </c>
      <c r="T1063">
        <v>1.2</v>
      </c>
      <c r="U1063">
        <v>1.43</v>
      </c>
      <c r="V1063" t="e">
        <v>#N/A</v>
      </c>
      <c r="W1063" t="e">
        <v>#N/A</v>
      </c>
      <c r="X1063">
        <v>33.06</v>
      </c>
    </row>
    <row r="1064" spans="1:24" x14ac:dyDescent="0.55000000000000004">
      <c r="A1064" s="5">
        <v>38022</v>
      </c>
      <c r="B1064">
        <v>1.01</v>
      </c>
      <c r="C1064">
        <v>0.94</v>
      </c>
      <c r="D1064">
        <v>1.02</v>
      </c>
      <c r="E1064">
        <v>1.29</v>
      </c>
      <c r="F1064">
        <v>1.85</v>
      </c>
      <c r="G1064">
        <v>2.4</v>
      </c>
      <c r="H1064">
        <v>3.21</v>
      </c>
      <c r="I1064">
        <v>3.72</v>
      </c>
      <c r="J1064">
        <v>4.2</v>
      </c>
      <c r="K1064">
        <v>5.0199999999999996</v>
      </c>
      <c r="L1064" t="e">
        <v>#N/A</v>
      </c>
      <c r="M1064">
        <v>0.99</v>
      </c>
      <c r="N1064">
        <v>1.85</v>
      </c>
      <c r="O1064" t="e">
        <v>#N/A</v>
      </c>
      <c r="P1064" t="e">
        <v>#N/A</v>
      </c>
      <c r="Q1064">
        <v>1.0987499999999999</v>
      </c>
      <c r="R1064">
        <v>1.11625</v>
      </c>
      <c r="S1064">
        <v>1.1299999999999999</v>
      </c>
      <c r="T1064">
        <v>1.2</v>
      </c>
      <c r="U1064">
        <v>1.4375</v>
      </c>
      <c r="V1064" t="e">
        <v>#N/A</v>
      </c>
      <c r="W1064" t="e">
        <v>#N/A</v>
      </c>
      <c r="X1064">
        <v>33.26</v>
      </c>
    </row>
    <row r="1065" spans="1:24" x14ac:dyDescent="0.55000000000000004">
      <c r="A1065" s="5">
        <v>38023</v>
      </c>
      <c r="B1065">
        <v>0.99</v>
      </c>
      <c r="C1065">
        <v>0.93</v>
      </c>
      <c r="D1065">
        <v>1.01</v>
      </c>
      <c r="E1065">
        <v>1.26</v>
      </c>
      <c r="F1065">
        <v>1.77</v>
      </c>
      <c r="G1065">
        <v>2.29</v>
      </c>
      <c r="H1065">
        <v>3.12</v>
      </c>
      <c r="I1065">
        <v>3.63</v>
      </c>
      <c r="J1065">
        <v>4.12</v>
      </c>
      <c r="K1065">
        <v>4.95</v>
      </c>
      <c r="L1065" t="e">
        <v>#N/A</v>
      </c>
      <c r="M1065">
        <v>0.95</v>
      </c>
      <c r="N1065">
        <v>1.79</v>
      </c>
      <c r="O1065" t="e">
        <v>#N/A</v>
      </c>
      <c r="P1065" t="e">
        <v>#N/A</v>
      </c>
      <c r="Q1065">
        <v>1.1000000000000001</v>
      </c>
      <c r="R1065">
        <v>1.1174999999999999</v>
      </c>
      <c r="S1065">
        <v>1.1299999999999999</v>
      </c>
      <c r="T1065">
        <v>1.22</v>
      </c>
      <c r="U1065">
        <v>1.4837499999999999</v>
      </c>
      <c r="V1065" t="e">
        <v>#N/A</v>
      </c>
      <c r="W1065" t="e">
        <v>#N/A</v>
      </c>
      <c r="X1065">
        <v>32.49</v>
      </c>
    </row>
    <row r="1066" spans="1:24" x14ac:dyDescent="0.55000000000000004">
      <c r="A1066" s="5">
        <v>38026</v>
      </c>
      <c r="B1066">
        <v>1.01</v>
      </c>
      <c r="C1066">
        <v>0.94</v>
      </c>
      <c r="D1066">
        <v>1.02</v>
      </c>
      <c r="E1066">
        <v>1.25</v>
      </c>
      <c r="F1066">
        <v>1.76</v>
      </c>
      <c r="G1066">
        <v>2.2599999999999998</v>
      </c>
      <c r="H1066">
        <v>3.08</v>
      </c>
      <c r="I1066">
        <v>3.6</v>
      </c>
      <c r="J1066">
        <v>4.09</v>
      </c>
      <c r="K1066">
        <v>4.93</v>
      </c>
      <c r="L1066" t="e">
        <v>#N/A</v>
      </c>
      <c r="M1066">
        <v>0.92</v>
      </c>
      <c r="N1066">
        <v>1.76</v>
      </c>
      <c r="O1066" t="e">
        <v>#N/A</v>
      </c>
      <c r="P1066" t="e">
        <v>#N/A</v>
      </c>
      <c r="Q1066">
        <v>1.1000000000000001</v>
      </c>
      <c r="R1066">
        <v>1.11625</v>
      </c>
      <c r="S1066">
        <v>1.1299999999999999</v>
      </c>
      <c r="T1066">
        <v>1.2</v>
      </c>
      <c r="U1066">
        <v>1.42</v>
      </c>
      <c r="V1066" t="e">
        <v>#N/A</v>
      </c>
      <c r="W1066" t="e">
        <v>#N/A</v>
      </c>
      <c r="X1066">
        <v>32.909999999999997</v>
      </c>
    </row>
    <row r="1067" spans="1:24" x14ac:dyDescent="0.55000000000000004">
      <c r="A1067" s="5">
        <v>38027</v>
      </c>
      <c r="B1067">
        <v>1</v>
      </c>
      <c r="C1067">
        <v>0.95</v>
      </c>
      <c r="D1067">
        <v>1.02</v>
      </c>
      <c r="E1067">
        <v>1.27</v>
      </c>
      <c r="F1067">
        <v>1.82</v>
      </c>
      <c r="G1067">
        <v>2.33</v>
      </c>
      <c r="H1067">
        <v>3.13</v>
      </c>
      <c r="I1067">
        <v>3.64</v>
      </c>
      <c r="J1067">
        <v>4.13</v>
      </c>
      <c r="K1067">
        <v>4.97</v>
      </c>
      <c r="L1067" t="e">
        <v>#N/A</v>
      </c>
      <c r="M1067">
        <v>0.96</v>
      </c>
      <c r="N1067">
        <v>1.79</v>
      </c>
      <c r="O1067" t="e">
        <v>#N/A</v>
      </c>
      <c r="P1067" t="e">
        <v>#N/A</v>
      </c>
      <c r="Q1067">
        <v>1.0987499999999999</v>
      </c>
      <c r="R1067">
        <v>1.1143799999999999</v>
      </c>
      <c r="S1067">
        <v>1.1299999999999999</v>
      </c>
      <c r="T1067">
        <v>1.2</v>
      </c>
      <c r="U1067">
        <v>1.42</v>
      </c>
      <c r="V1067" t="e">
        <v>#N/A</v>
      </c>
      <c r="W1067" t="e">
        <v>#N/A</v>
      </c>
      <c r="X1067">
        <v>34.03</v>
      </c>
    </row>
    <row r="1068" spans="1:24" x14ac:dyDescent="0.55000000000000004">
      <c r="A1068" s="5">
        <v>38028</v>
      </c>
      <c r="B1068">
        <v>1</v>
      </c>
      <c r="C1068">
        <v>0.93</v>
      </c>
      <c r="D1068">
        <v>1</v>
      </c>
      <c r="E1068">
        <v>1.23</v>
      </c>
      <c r="F1068">
        <v>1.73</v>
      </c>
      <c r="G1068">
        <v>2.23</v>
      </c>
      <c r="H1068">
        <v>3.03</v>
      </c>
      <c r="I1068">
        <v>3.56</v>
      </c>
      <c r="J1068">
        <v>4.05</v>
      </c>
      <c r="K1068">
        <v>4.9000000000000004</v>
      </c>
      <c r="L1068" t="e">
        <v>#N/A</v>
      </c>
      <c r="M1068">
        <v>0.88</v>
      </c>
      <c r="N1068">
        <v>1.75</v>
      </c>
      <c r="O1068" t="e">
        <v>#N/A</v>
      </c>
      <c r="P1068" t="e">
        <v>#N/A</v>
      </c>
      <c r="Q1068">
        <v>1.0987499999999999</v>
      </c>
      <c r="R1068">
        <v>1.11313</v>
      </c>
      <c r="S1068">
        <v>1.1299999999999999</v>
      </c>
      <c r="T1068">
        <v>1.2093799999999999</v>
      </c>
      <c r="U1068">
        <v>1.4524999999999999</v>
      </c>
      <c r="V1068" t="e">
        <v>#N/A</v>
      </c>
      <c r="W1068" t="e">
        <v>#N/A</v>
      </c>
      <c r="X1068">
        <v>33.93</v>
      </c>
    </row>
    <row r="1069" spans="1:24" x14ac:dyDescent="0.55000000000000004">
      <c r="A1069" s="5">
        <v>38029</v>
      </c>
      <c r="B1069">
        <v>1.02</v>
      </c>
      <c r="C1069">
        <v>0.93</v>
      </c>
      <c r="D1069">
        <v>1</v>
      </c>
      <c r="E1069">
        <v>1.24</v>
      </c>
      <c r="F1069">
        <v>1.75</v>
      </c>
      <c r="G1069">
        <v>2.2599999999999998</v>
      </c>
      <c r="H1069">
        <v>3.07</v>
      </c>
      <c r="I1069">
        <v>3.58</v>
      </c>
      <c r="J1069">
        <v>4.0999999999999996</v>
      </c>
      <c r="K1069">
        <v>4.9400000000000004</v>
      </c>
      <c r="L1069" t="e">
        <v>#N/A</v>
      </c>
      <c r="M1069">
        <v>0.9</v>
      </c>
      <c r="N1069">
        <v>1.77</v>
      </c>
      <c r="O1069" t="e">
        <v>#N/A</v>
      </c>
      <c r="P1069" t="e">
        <v>#N/A</v>
      </c>
      <c r="Q1069">
        <v>1.0943799999999999</v>
      </c>
      <c r="R1069">
        <v>1.1087499999999999</v>
      </c>
      <c r="S1069">
        <v>1.12188</v>
      </c>
      <c r="T1069">
        <v>1.18</v>
      </c>
      <c r="U1069">
        <v>1.39</v>
      </c>
      <c r="V1069" t="e">
        <v>#N/A</v>
      </c>
      <c r="W1069" t="e">
        <v>#N/A</v>
      </c>
      <c r="X1069">
        <v>34.03</v>
      </c>
    </row>
    <row r="1070" spans="1:24" x14ac:dyDescent="0.55000000000000004">
      <c r="A1070" s="5">
        <v>38030</v>
      </c>
      <c r="B1070">
        <v>1.01</v>
      </c>
      <c r="C1070">
        <v>0.92</v>
      </c>
      <c r="D1070">
        <v>0.98</v>
      </c>
      <c r="E1070">
        <v>1.21</v>
      </c>
      <c r="F1070">
        <v>1.7</v>
      </c>
      <c r="G1070">
        <v>2.19</v>
      </c>
      <c r="H1070">
        <v>3.01</v>
      </c>
      <c r="I1070">
        <v>3.54</v>
      </c>
      <c r="J1070">
        <v>4.05</v>
      </c>
      <c r="K1070">
        <v>4.92</v>
      </c>
      <c r="L1070" t="e">
        <v>#N/A</v>
      </c>
      <c r="M1070">
        <v>0.85</v>
      </c>
      <c r="N1070">
        <v>1.74</v>
      </c>
      <c r="O1070" t="e">
        <v>#N/A</v>
      </c>
      <c r="P1070" t="e">
        <v>#N/A</v>
      </c>
      <c r="Q1070">
        <v>1.09375</v>
      </c>
      <c r="R1070">
        <v>1.1100000000000001</v>
      </c>
      <c r="S1070">
        <v>1.1200000000000001</v>
      </c>
      <c r="T1070">
        <v>1.175</v>
      </c>
      <c r="U1070">
        <v>1.3725000000000001</v>
      </c>
      <c r="V1070" t="e">
        <v>#N/A</v>
      </c>
      <c r="W1070" t="e">
        <v>#N/A</v>
      </c>
      <c r="X1070">
        <v>34.51</v>
      </c>
    </row>
    <row r="1071" spans="1:24" x14ac:dyDescent="0.55000000000000004">
      <c r="A1071" s="5">
        <v>38033</v>
      </c>
      <c r="B1071" t="e">
        <v>#N/A</v>
      </c>
      <c r="C1071" t="e">
        <v>#N/A</v>
      </c>
      <c r="D1071" t="e">
        <v>#N/A</v>
      </c>
      <c r="E1071" t="e">
        <v>#N/A</v>
      </c>
      <c r="F1071" t="e">
        <v>#N/A</v>
      </c>
      <c r="G1071" t="e">
        <v>#N/A</v>
      </c>
      <c r="H1071" t="e">
        <v>#N/A</v>
      </c>
      <c r="I1071" t="e">
        <v>#N/A</v>
      </c>
      <c r="J1071" t="e">
        <v>#N/A</v>
      </c>
      <c r="K1071" t="e">
        <v>#N/A</v>
      </c>
      <c r="L1071" t="e">
        <v>#N/A</v>
      </c>
      <c r="M1071" t="e">
        <v>#N/A</v>
      </c>
      <c r="N1071" t="e">
        <v>#N/A</v>
      </c>
      <c r="O1071" t="e">
        <v>#N/A</v>
      </c>
      <c r="P1071" t="e">
        <v>#N/A</v>
      </c>
      <c r="Q1071">
        <v>1.09375</v>
      </c>
      <c r="R1071">
        <v>1.1087499999999999</v>
      </c>
      <c r="S1071">
        <v>1.1200000000000001</v>
      </c>
      <c r="T1071">
        <v>1.17</v>
      </c>
      <c r="U1071">
        <v>1.36</v>
      </c>
      <c r="V1071" t="e">
        <v>#N/A</v>
      </c>
      <c r="W1071" t="e">
        <v>#N/A</v>
      </c>
      <c r="X1071" t="e">
        <v>#N/A</v>
      </c>
    </row>
    <row r="1072" spans="1:24" x14ac:dyDescent="0.55000000000000004">
      <c r="A1072" s="5">
        <v>38034</v>
      </c>
      <c r="B1072">
        <v>1.02</v>
      </c>
      <c r="C1072">
        <v>0.95</v>
      </c>
      <c r="D1072">
        <v>1</v>
      </c>
      <c r="E1072">
        <v>1.21</v>
      </c>
      <c r="F1072">
        <v>1.7</v>
      </c>
      <c r="G1072">
        <v>2.2000000000000002</v>
      </c>
      <c r="H1072">
        <v>3.02</v>
      </c>
      <c r="I1072">
        <v>3.54</v>
      </c>
      <c r="J1072">
        <v>4.05</v>
      </c>
      <c r="K1072">
        <v>4.91</v>
      </c>
      <c r="L1072" t="e">
        <v>#N/A</v>
      </c>
      <c r="M1072">
        <v>0.84</v>
      </c>
      <c r="N1072">
        <v>1.75</v>
      </c>
      <c r="O1072" t="e">
        <v>#N/A</v>
      </c>
      <c r="P1072" t="e">
        <v>#N/A</v>
      </c>
      <c r="Q1072">
        <v>1.0912500000000001</v>
      </c>
      <c r="R1072">
        <v>1.1100000000000001</v>
      </c>
      <c r="S1072">
        <v>1.1200000000000001</v>
      </c>
      <c r="T1072">
        <v>1.17</v>
      </c>
      <c r="U1072">
        <v>1.3712500000000001</v>
      </c>
      <c r="V1072" t="e">
        <v>#N/A</v>
      </c>
      <c r="W1072" t="e">
        <v>#N/A</v>
      </c>
      <c r="X1072">
        <v>35.130000000000003</v>
      </c>
    </row>
    <row r="1073" spans="1:24" x14ac:dyDescent="0.55000000000000004">
      <c r="A1073" s="5">
        <v>38035</v>
      </c>
      <c r="B1073">
        <v>1</v>
      </c>
      <c r="C1073">
        <v>0.94</v>
      </c>
      <c r="D1073">
        <v>1</v>
      </c>
      <c r="E1073">
        <v>1.23</v>
      </c>
      <c r="F1073">
        <v>1.72</v>
      </c>
      <c r="G1073">
        <v>2.2200000000000002</v>
      </c>
      <c r="H1073">
        <v>3.03</v>
      </c>
      <c r="I1073">
        <v>3.55</v>
      </c>
      <c r="J1073">
        <v>4.05</v>
      </c>
      <c r="K1073">
        <v>4.91</v>
      </c>
      <c r="L1073" t="e">
        <v>#N/A</v>
      </c>
      <c r="M1073">
        <v>0.84</v>
      </c>
      <c r="N1073">
        <v>1.75</v>
      </c>
      <c r="O1073" t="e">
        <v>#N/A</v>
      </c>
      <c r="P1073" t="e">
        <v>#N/A</v>
      </c>
      <c r="Q1073">
        <v>1.0912500000000001</v>
      </c>
      <c r="R1073">
        <v>1.1100000000000001</v>
      </c>
      <c r="S1073">
        <v>1.1200000000000001</v>
      </c>
      <c r="T1073">
        <v>1.17</v>
      </c>
      <c r="U1073">
        <v>1.36</v>
      </c>
      <c r="V1073" t="e">
        <v>#N/A</v>
      </c>
      <c r="W1073" t="e">
        <v>#N/A</v>
      </c>
      <c r="X1073">
        <v>35.42</v>
      </c>
    </row>
    <row r="1074" spans="1:24" x14ac:dyDescent="0.55000000000000004">
      <c r="A1074" s="5">
        <v>38036</v>
      </c>
      <c r="B1074">
        <v>1</v>
      </c>
      <c r="C1074">
        <v>0.94</v>
      </c>
      <c r="D1074">
        <v>1</v>
      </c>
      <c r="E1074">
        <v>1.23</v>
      </c>
      <c r="F1074">
        <v>1.7</v>
      </c>
      <c r="G1074">
        <v>2.2000000000000002</v>
      </c>
      <c r="H1074">
        <v>3.02</v>
      </c>
      <c r="I1074">
        <v>3.54</v>
      </c>
      <c r="J1074">
        <v>4.05</v>
      </c>
      <c r="K1074">
        <v>4.91</v>
      </c>
      <c r="L1074" t="e">
        <v>#N/A</v>
      </c>
      <c r="M1074">
        <v>0.82</v>
      </c>
      <c r="N1074">
        <v>1.76</v>
      </c>
      <c r="O1074" t="e">
        <v>#N/A</v>
      </c>
      <c r="P1074" t="e">
        <v>#N/A</v>
      </c>
      <c r="Q1074">
        <v>1.0912500000000001</v>
      </c>
      <c r="R1074">
        <v>1.1100000000000001</v>
      </c>
      <c r="S1074">
        <v>1.1200000000000001</v>
      </c>
      <c r="T1074">
        <v>1.1775</v>
      </c>
      <c r="U1074">
        <v>1.3774999999999999</v>
      </c>
      <c r="V1074" t="e">
        <v>#N/A</v>
      </c>
      <c r="W1074" t="e">
        <v>#N/A</v>
      </c>
      <c r="X1074">
        <v>35.81</v>
      </c>
    </row>
    <row r="1075" spans="1:24" x14ac:dyDescent="0.55000000000000004">
      <c r="A1075" s="5">
        <v>38037</v>
      </c>
      <c r="B1075">
        <v>0.99</v>
      </c>
      <c r="C1075">
        <v>0.94</v>
      </c>
      <c r="D1075">
        <v>1.01</v>
      </c>
      <c r="E1075">
        <v>1.26</v>
      </c>
      <c r="F1075">
        <v>1.75</v>
      </c>
      <c r="G1075">
        <v>2.25</v>
      </c>
      <c r="H1075">
        <v>3.08</v>
      </c>
      <c r="I1075">
        <v>3.59</v>
      </c>
      <c r="J1075">
        <v>4.0999999999999996</v>
      </c>
      <c r="K1075">
        <v>4.96</v>
      </c>
      <c r="L1075" t="e">
        <v>#N/A</v>
      </c>
      <c r="M1075">
        <v>0.84</v>
      </c>
      <c r="N1075">
        <v>1.79</v>
      </c>
      <c r="O1075" t="e">
        <v>#N/A</v>
      </c>
      <c r="P1075" t="e">
        <v>#N/A</v>
      </c>
      <c r="Q1075">
        <v>1.0900000000000001</v>
      </c>
      <c r="R1075">
        <v>1.1100000000000001</v>
      </c>
      <c r="S1075">
        <v>1.1200000000000001</v>
      </c>
      <c r="T1075">
        <v>1.17188</v>
      </c>
      <c r="U1075">
        <v>1.37063</v>
      </c>
      <c r="V1075" t="e">
        <v>#N/A</v>
      </c>
      <c r="W1075" t="e">
        <v>#N/A</v>
      </c>
      <c r="X1075">
        <v>35.799999999999997</v>
      </c>
    </row>
    <row r="1076" spans="1:24" x14ac:dyDescent="0.55000000000000004">
      <c r="A1076" s="5">
        <v>38040</v>
      </c>
      <c r="B1076">
        <v>1</v>
      </c>
      <c r="C1076">
        <v>0.97</v>
      </c>
      <c r="D1076">
        <v>1.02</v>
      </c>
      <c r="E1076">
        <v>1.22</v>
      </c>
      <c r="F1076">
        <v>1.69</v>
      </c>
      <c r="G1076">
        <v>2.21</v>
      </c>
      <c r="H1076">
        <v>3.03</v>
      </c>
      <c r="I1076">
        <v>3.55</v>
      </c>
      <c r="J1076">
        <v>4.05</v>
      </c>
      <c r="K1076">
        <v>4.92</v>
      </c>
      <c r="L1076" t="e">
        <v>#N/A</v>
      </c>
      <c r="M1076">
        <v>0.8</v>
      </c>
      <c r="N1076">
        <v>1.76</v>
      </c>
      <c r="O1076" t="e">
        <v>#N/A</v>
      </c>
      <c r="P1076" t="e">
        <v>#N/A</v>
      </c>
      <c r="Q1076">
        <v>1.0900000000000001</v>
      </c>
      <c r="R1076">
        <v>1.1100000000000001</v>
      </c>
      <c r="S1076">
        <v>1.1200000000000001</v>
      </c>
      <c r="T1076">
        <v>1.18</v>
      </c>
      <c r="U1076">
        <v>1.41</v>
      </c>
      <c r="V1076" t="e">
        <v>#N/A</v>
      </c>
      <c r="W1076" t="e">
        <v>#N/A</v>
      </c>
      <c r="X1076">
        <v>35.75</v>
      </c>
    </row>
    <row r="1077" spans="1:24" x14ac:dyDescent="0.55000000000000004">
      <c r="A1077" s="5">
        <v>38041</v>
      </c>
      <c r="B1077">
        <v>0.99</v>
      </c>
      <c r="C1077">
        <v>0.97</v>
      </c>
      <c r="D1077">
        <v>1.02</v>
      </c>
      <c r="E1077">
        <v>1.23</v>
      </c>
      <c r="F1077">
        <v>1.69</v>
      </c>
      <c r="G1077">
        <v>2.2000000000000002</v>
      </c>
      <c r="H1077">
        <v>3.01</v>
      </c>
      <c r="I1077">
        <v>3.53</v>
      </c>
      <c r="J1077">
        <v>4.04</v>
      </c>
      <c r="K1077">
        <v>4.9000000000000004</v>
      </c>
      <c r="L1077" t="e">
        <v>#N/A</v>
      </c>
      <c r="M1077">
        <v>0.78</v>
      </c>
      <c r="N1077">
        <v>1.74</v>
      </c>
      <c r="O1077" t="e">
        <v>#N/A</v>
      </c>
      <c r="P1077" t="e">
        <v>#N/A</v>
      </c>
      <c r="Q1077">
        <v>1.0900000000000001</v>
      </c>
      <c r="R1077">
        <v>1.1100000000000001</v>
      </c>
      <c r="S1077">
        <v>1.1200000000000001</v>
      </c>
      <c r="T1077">
        <v>1.17</v>
      </c>
      <c r="U1077">
        <v>1.375</v>
      </c>
      <c r="V1077" t="e">
        <v>#N/A</v>
      </c>
      <c r="W1077" t="e">
        <v>#N/A</v>
      </c>
      <c r="X1077">
        <v>35.85</v>
      </c>
    </row>
    <row r="1078" spans="1:24" x14ac:dyDescent="0.55000000000000004">
      <c r="A1078" s="5">
        <v>38042</v>
      </c>
      <c r="B1078">
        <v>1.02</v>
      </c>
      <c r="C1078">
        <v>0.96</v>
      </c>
      <c r="D1078">
        <v>1.02</v>
      </c>
      <c r="E1078">
        <v>1.23</v>
      </c>
      <c r="F1078">
        <v>1.67</v>
      </c>
      <c r="G1078">
        <v>2.16</v>
      </c>
      <c r="H1078">
        <v>2.98</v>
      </c>
      <c r="I1078">
        <v>3.51</v>
      </c>
      <c r="J1078">
        <v>4.0199999999999996</v>
      </c>
      <c r="K1078">
        <v>4.8899999999999997</v>
      </c>
      <c r="L1078" t="e">
        <v>#N/A</v>
      </c>
      <c r="M1078">
        <v>0.74</v>
      </c>
      <c r="N1078">
        <v>1.71</v>
      </c>
      <c r="O1078" t="e">
        <v>#N/A</v>
      </c>
      <c r="P1078" t="e">
        <v>#N/A</v>
      </c>
      <c r="Q1078">
        <v>1.0900000000000001</v>
      </c>
      <c r="R1078">
        <v>1.1100000000000001</v>
      </c>
      <c r="S1078">
        <v>1.1200000000000001</v>
      </c>
      <c r="T1078">
        <v>1.17</v>
      </c>
      <c r="U1078">
        <v>1.3625</v>
      </c>
      <c r="V1078" t="e">
        <v>#N/A</v>
      </c>
      <c r="W1078" t="e">
        <v>#N/A</v>
      </c>
      <c r="X1078">
        <v>37.28</v>
      </c>
    </row>
    <row r="1079" spans="1:24" x14ac:dyDescent="0.55000000000000004">
      <c r="A1079" s="5">
        <v>38043</v>
      </c>
      <c r="B1079">
        <v>1.03</v>
      </c>
      <c r="C1079">
        <v>0.96</v>
      </c>
      <c r="D1079">
        <v>1.02</v>
      </c>
      <c r="E1079">
        <v>1.23</v>
      </c>
      <c r="F1079">
        <v>1.69</v>
      </c>
      <c r="G1079">
        <v>2.1800000000000002</v>
      </c>
      <c r="H1079">
        <v>3.01</v>
      </c>
      <c r="I1079">
        <v>3.54</v>
      </c>
      <c r="J1079">
        <v>4.05</v>
      </c>
      <c r="K1079">
        <v>4.92</v>
      </c>
      <c r="L1079" t="e">
        <v>#N/A</v>
      </c>
      <c r="M1079">
        <v>0.72</v>
      </c>
      <c r="N1079">
        <v>1.69</v>
      </c>
      <c r="O1079" t="e">
        <v>#N/A</v>
      </c>
      <c r="P1079" t="e">
        <v>#N/A</v>
      </c>
      <c r="Q1079">
        <v>1.0962499999999999</v>
      </c>
      <c r="R1079">
        <v>1.1100000000000001</v>
      </c>
      <c r="S1079">
        <v>1.1200000000000001</v>
      </c>
      <c r="T1079">
        <v>1.17</v>
      </c>
      <c r="U1079">
        <v>1.36375</v>
      </c>
      <c r="V1079" t="e">
        <v>#N/A</v>
      </c>
      <c r="W1079" t="e">
        <v>#N/A</v>
      </c>
      <c r="X1079">
        <v>35.450000000000003</v>
      </c>
    </row>
    <row r="1080" spans="1:24" x14ac:dyDescent="0.55000000000000004">
      <c r="A1080" s="5">
        <v>38044</v>
      </c>
      <c r="B1080">
        <v>1.04</v>
      </c>
      <c r="C1080">
        <v>0.96</v>
      </c>
      <c r="D1080">
        <v>1.01</v>
      </c>
      <c r="E1080">
        <v>1.21</v>
      </c>
      <c r="F1080">
        <v>1.66</v>
      </c>
      <c r="G1080">
        <v>2.13</v>
      </c>
      <c r="H1080">
        <v>3.01</v>
      </c>
      <c r="I1080">
        <v>3.48</v>
      </c>
      <c r="J1080">
        <v>3.99</v>
      </c>
      <c r="K1080">
        <v>4.8499999999999996</v>
      </c>
      <c r="L1080" t="e">
        <v>#N/A</v>
      </c>
      <c r="M1080">
        <v>0.63</v>
      </c>
      <c r="N1080">
        <v>1.61</v>
      </c>
      <c r="O1080" t="e">
        <v>#N/A</v>
      </c>
      <c r="P1080" t="e">
        <v>#N/A</v>
      </c>
      <c r="Q1080">
        <v>1.0974999999999999</v>
      </c>
      <c r="R1080">
        <v>1.1100000000000001</v>
      </c>
      <c r="S1080">
        <v>1.1200000000000001</v>
      </c>
      <c r="T1080">
        <v>1.17</v>
      </c>
      <c r="U1080">
        <v>1.3674999999999999</v>
      </c>
      <c r="V1080" t="e">
        <v>#N/A</v>
      </c>
      <c r="W1080" t="e">
        <v>#N/A</v>
      </c>
      <c r="X1080">
        <v>36.08</v>
      </c>
    </row>
    <row r="1081" spans="1:24" x14ac:dyDescent="0.55000000000000004">
      <c r="A1081" s="5">
        <v>38047</v>
      </c>
      <c r="B1081">
        <v>1.04</v>
      </c>
      <c r="C1081">
        <v>0.97</v>
      </c>
      <c r="D1081">
        <v>1.02</v>
      </c>
      <c r="E1081">
        <v>1.23</v>
      </c>
      <c r="F1081">
        <v>1.67</v>
      </c>
      <c r="G1081">
        <v>2.15</v>
      </c>
      <c r="H1081">
        <v>2.98</v>
      </c>
      <c r="I1081">
        <v>3.49</v>
      </c>
      <c r="J1081">
        <v>4</v>
      </c>
      <c r="K1081">
        <v>4.8600000000000003</v>
      </c>
      <c r="L1081" t="e">
        <v>#N/A</v>
      </c>
      <c r="M1081">
        <v>0.57999999999999996</v>
      </c>
      <c r="N1081">
        <v>1.55</v>
      </c>
      <c r="O1081" t="e">
        <v>#N/A</v>
      </c>
      <c r="P1081" t="e">
        <v>#N/A</v>
      </c>
      <c r="Q1081">
        <v>1.1000000000000001</v>
      </c>
      <c r="R1081">
        <v>1.1100000000000001</v>
      </c>
      <c r="S1081">
        <v>1.1200000000000001</v>
      </c>
      <c r="T1081">
        <v>1.17</v>
      </c>
      <c r="U1081">
        <v>1.3674999999999999</v>
      </c>
      <c r="V1081" t="e">
        <v>#N/A</v>
      </c>
      <c r="W1081" t="e">
        <v>#N/A</v>
      </c>
      <c r="X1081">
        <v>36.85</v>
      </c>
    </row>
    <row r="1082" spans="1:24" x14ac:dyDescent="0.55000000000000004">
      <c r="A1082" s="5">
        <v>38048</v>
      </c>
      <c r="B1082">
        <v>1</v>
      </c>
      <c r="C1082">
        <v>0.97</v>
      </c>
      <c r="D1082">
        <v>1.03</v>
      </c>
      <c r="E1082">
        <v>1.26</v>
      </c>
      <c r="F1082">
        <v>1.74</v>
      </c>
      <c r="G1082">
        <v>2.21</v>
      </c>
      <c r="H1082">
        <v>3.04</v>
      </c>
      <c r="I1082">
        <v>3.55</v>
      </c>
      <c r="J1082">
        <v>4.05</v>
      </c>
      <c r="K1082">
        <v>4.9000000000000004</v>
      </c>
      <c r="L1082" t="e">
        <v>#N/A</v>
      </c>
      <c r="M1082">
        <v>0.62</v>
      </c>
      <c r="N1082">
        <v>1.58</v>
      </c>
      <c r="O1082" t="e">
        <v>#N/A</v>
      </c>
      <c r="P1082" t="e">
        <v>#N/A</v>
      </c>
      <c r="Q1082">
        <v>1.1000000000000001</v>
      </c>
      <c r="R1082">
        <v>1.1100000000000001</v>
      </c>
      <c r="S1082">
        <v>1.1200000000000001</v>
      </c>
      <c r="T1082">
        <v>1.1725000000000001</v>
      </c>
      <c r="U1082">
        <v>1.37625</v>
      </c>
      <c r="V1082" t="e">
        <v>#N/A</v>
      </c>
      <c r="W1082" t="e">
        <v>#N/A</v>
      </c>
      <c r="X1082">
        <v>36.6</v>
      </c>
    </row>
    <row r="1083" spans="1:24" x14ac:dyDescent="0.55000000000000004">
      <c r="A1083" s="5">
        <v>38049</v>
      </c>
      <c r="B1083">
        <v>1</v>
      </c>
      <c r="C1083">
        <v>0.97</v>
      </c>
      <c r="D1083">
        <v>1.02</v>
      </c>
      <c r="E1083">
        <v>1.26</v>
      </c>
      <c r="F1083">
        <v>1.74</v>
      </c>
      <c r="G1083">
        <v>2.23</v>
      </c>
      <c r="H1083">
        <v>3.06</v>
      </c>
      <c r="I1083">
        <v>3.57</v>
      </c>
      <c r="J1083">
        <v>4.07</v>
      </c>
      <c r="K1083">
        <v>4.92</v>
      </c>
      <c r="L1083" t="e">
        <v>#N/A</v>
      </c>
      <c r="M1083">
        <v>0.64</v>
      </c>
      <c r="N1083">
        <v>1.59</v>
      </c>
      <c r="O1083" t="e">
        <v>#N/A</v>
      </c>
      <c r="P1083" t="e">
        <v>#N/A</v>
      </c>
      <c r="Q1083">
        <v>1.1000000000000001</v>
      </c>
      <c r="R1083">
        <v>1.1100000000000001</v>
      </c>
      <c r="S1083">
        <v>1.1200000000000001</v>
      </c>
      <c r="T1083">
        <v>1.19</v>
      </c>
      <c r="U1083">
        <v>1.42</v>
      </c>
      <c r="V1083" t="e">
        <v>#N/A</v>
      </c>
      <c r="W1083" t="e">
        <v>#N/A</v>
      </c>
      <c r="X1083">
        <v>35.799999999999997</v>
      </c>
    </row>
    <row r="1084" spans="1:24" x14ac:dyDescent="0.55000000000000004">
      <c r="A1084" s="5">
        <v>38050</v>
      </c>
      <c r="B1084">
        <v>0.99</v>
      </c>
      <c r="C1084">
        <v>0.96</v>
      </c>
      <c r="D1084">
        <v>1.02</v>
      </c>
      <c r="E1084">
        <v>1.25</v>
      </c>
      <c r="F1084">
        <v>1.73</v>
      </c>
      <c r="G1084">
        <v>2.21</v>
      </c>
      <c r="H1084">
        <v>3.02</v>
      </c>
      <c r="I1084">
        <v>3.53</v>
      </c>
      <c r="J1084">
        <v>4.04</v>
      </c>
      <c r="K1084">
        <v>4.8899999999999997</v>
      </c>
      <c r="L1084" t="e">
        <v>#N/A</v>
      </c>
      <c r="M1084">
        <v>0.67</v>
      </c>
      <c r="N1084">
        <v>1.6</v>
      </c>
      <c r="O1084" t="e">
        <v>#N/A</v>
      </c>
      <c r="P1084" t="e">
        <v>#N/A</v>
      </c>
      <c r="Q1084">
        <v>1.1000000000000001</v>
      </c>
      <c r="R1084">
        <v>1.1100000000000001</v>
      </c>
      <c r="S1084">
        <v>1.1200000000000001</v>
      </c>
      <c r="T1084">
        <v>1.19</v>
      </c>
      <c r="U1084">
        <v>1.41875</v>
      </c>
      <c r="V1084" t="e">
        <v>#N/A</v>
      </c>
      <c r="W1084" t="e">
        <v>#N/A</v>
      </c>
      <c r="X1084">
        <v>36.81</v>
      </c>
    </row>
    <row r="1085" spans="1:24" x14ac:dyDescent="0.55000000000000004">
      <c r="A1085" s="5">
        <v>38051</v>
      </c>
      <c r="B1085">
        <v>1</v>
      </c>
      <c r="C1085">
        <v>0.94</v>
      </c>
      <c r="D1085">
        <v>0.99</v>
      </c>
      <c r="E1085">
        <v>1.1599999999999999</v>
      </c>
      <c r="F1085">
        <v>1.57</v>
      </c>
      <c r="G1085">
        <v>2.02</v>
      </c>
      <c r="H1085">
        <v>2.81</v>
      </c>
      <c r="I1085">
        <v>3.32</v>
      </c>
      <c r="J1085">
        <v>3.85</v>
      </c>
      <c r="K1085">
        <v>4.7300000000000004</v>
      </c>
      <c r="L1085" t="e">
        <v>#N/A</v>
      </c>
      <c r="M1085">
        <v>0.53</v>
      </c>
      <c r="N1085">
        <v>1.46</v>
      </c>
      <c r="O1085" t="e">
        <v>#N/A</v>
      </c>
      <c r="P1085" t="e">
        <v>#N/A</v>
      </c>
      <c r="Q1085">
        <v>1.1000000000000001</v>
      </c>
      <c r="R1085">
        <v>1.1100000000000001</v>
      </c>
      <c r="S1085">
        <v>1.1200000000000001</v>
      </c>
      <c r="T1085">
        <v>1.19</v>
      </c>
      <c r="U1085">
        <v>1.42</v>
      </c>
      <c r="V1085" t="e">
        <v>#N/A</v>
      </c>
      <c r="W1085" t="e">
        <v>#N/A</v>
      </c>
      <c r="X1085">
        <v>37.31</v>
      </c>
    </row>
    <row r="1086" spans="1:24" x14ac:dyDescent="0.55000000000000004">
      <c r="A1086" s="5">
        <v>38054</v>
      </c>
      <c r="B1086">
        <v>1</v>
      </c>
      <c r="C1086">
        <v>0.96</v>
      </c>
      <c r="D1086">
        <v>1.01</v>
      </c>
      <c r="E1086">
        <v>1.1499999999999999</v>
      </c>
      <c r="F1086">
        <v>1.52</v>
      </c>
      <c r="G1086">
        <v>1.95</v>
      </c>
      <c r="H1086">
        <v>2.74</v>
      </c>
      <c r="I1086">
        <v>3.26</v>
      </c>
      <c r="J1086">
        <v>3.78</v>
      </c>
      <c r="K1086">
        <v>4.6900000000000004</v>
      </c>
      <c r="L1086" t="e">
        <v>#N/A</v>
      </c>
      <c r="M1086">
        <v>0.49</v>
      </c>
      <c r="N1086">
        <v>1.43</v>
      </c>
      <c r="O1086" t="e">
        <v>#N/A</v>
      </c>
      <c r="P1086" t="e">
        <v>#N/A</v>
      </c>
      <c r="Q1086">
        <v>1.0925</v>
      </c>
      <c r="R1086">
        <v>1.10375</v>
      </c>
      <c r="S1086">
        <v>1.1100000000000001</v>
      </c>
      <c r="T1086">
        <v>1.1499999999999999</v>
      </c>
      <c r="U1086">
        <v>1.3</v>
      </c>
      <c r="V1086" t="e">
        <v>#N/A</v>
      </c>
      <c r="W1086" t="e">
        <v>#N/A</v>
      </c>
      <c r="X1086">
        <v>36.53</v>
      </c>
    </row>
    <row r="1087" spans="1:24" x14ac:dyDescent="0.55000000000000004">
      <c r="A1087" s="5">
        <v>38055</v>
      </c>
      <c r="B1087">
        <v>0.99</v>
      </c>
      <c r="C1087">
        <v>0.96</v>
      </c>
      <c r="D1087">
        <v>1</v>
      </c>
      <c r="E1087">
        <v>1.1499999999999999</v>
      </c>
      <c r="F1087">
        <v>1.51</v>
      </c>
      <c r="G1087">
        <v>1.92</v>
      </c>
      <c r="H1087">
        <v>2.68</v>
      </c>
      <c r="I1087">
        <v>3.2</v>
      </c>
      <c r="J1087">
        <v>3.73</v>
      </c>
      <c r="K1087">
        <v>4.6399999999999997</v>
      </c>
      <c r="L1087" t="e">
        <v>#N/A</v>
      </c>
      <c r="M1087">
        <v>0.48</v>
      </c>
      <c r="N1087">
        <v>1.4</v>
      </c>
      <c r="O1087" t="e">
        <v>#N/A</v>
      </c>
      <c r="P1087" t="e">
        <v>#N/A</v>
      </c>
      <c r="Q1087">
        <v>1.0900000000000001</v>
      </c>
      <c r="R1087">
        <v>1.1000000000000001</v>
      </c>
      <c r="S1087">
        <v>1.1100000000000001</v>
      </c>
      <c r="T1087">
        <v>1.1499999999999999</v>
      </c>
      <c r="U1087">
        <v>1.2949999999999999</v>
      </c>
      <c r="V1087" t="e">
        <v>#N/A</v>
      </c>
      <c r="W1087" t="e">
        <v>#N/A</v>
      </c>
      <c r="X1087">
        <v>36.29</v>
      </c>
    </row>
    <row r="1088" spans="1:24" x14ac:dyDescent="0.55000000000000004">
      <c r="A1088" s="5">
        <v>38056</v>
      </c>
      <c r="B1088">
        <v>1</v>
      </c>
      <c r="C1088">
        <v>0.96</v>
      </c>
      <c r="D1088">
        <v>1</v>
      </c>
      <c r="E1088">
        <v>1.17</v>
      </c>
      <c r="F1088">
        <v>1.54</v>
      </c>
      <c r="G1088">
        <v>1.94</v>
      </c>
      <c r="H1088">
        <v>2.71</v>
      </c>
      <c r="I1088">
        <v>3.21</v>
      </c>
      <c r="J1088">
        <v>3.74</v>
      </c>
      <c r="K1088">
        <v>4.6500000000000004</v>
      </c>
      <c r="L1088" t="e">
        <v>#N/A</v>
      </c>
      <c r="M1088">
        <v>0.53</v>
      </c>
      <c r="N1088">
        <v>1.45</v>
      </c>
      <c r="O1088" t="e">
        <v>#N/A</v>
      </c>
      <c r="P1088" t="e">
        <v>#N/A</v>
      </c>
      <c r="Q1088">
        <v>1.0900000000000001</v>
      </c>
      <c r="R1088">
        <v>1.1000000000000001</v>
      </c>
      <c r="S1088">
        <v>1.1100000000000001</v>
      </c>
      <c r="T1088">
        <v>1.1499999999999999</v>
      </c>
      <c r="U1088">
        <v>1.3</v>
      </c>
      <c r="V1088" t="e">
        <v>#N/A</v>
      </c>
      <c r="W1088" t="e">
        <v>#N/A</v>
      </c>
      <c r="X1088">
        <v>36.21</v>
      </c>
    </row>
    <row r="1089" spans="1:24" x14ac:dyDescent="0.55000000000000004">
      <c r="A1089" s="5">
        <v>38057</v>
      </c>
      <c r="B1089">
        <v>1.01</v>
      </c>
      <c r="C1089">
        <v>0.97</v>
      </c>
      <c r="D1089">
        <v>1</v>
      </c>
      <c r="E1089">
        <v>1.1499999999999999</v>
      </c>
      <c r="F1089">
        <v>1.52</v>
      </c>
      <c r="G1089">
        <v>1.95</v>
      </c>
      <c r="H1089">
        <v>2.72</v>
      </c>
      <c r="I1089">
        <v>3.23</v>
      </c>
      <c r="J1089">
        <v>3.74</v>
      </c>
      <c r="K1089">
        <v>4.66</v>
      </c>
      <c r="L1089" t="e">
        <v>#N/A</v>
      </c>
      <c r="M1089">
        <v>0.56999999999999995</v>
      </c>
      <c r="N1089">
        <v>1.5</v>
      </c>
      <c r="O1089" t="e">
        <v>#N/A</v>
      </c>
      <c r="P1089" t="e">
        <v>#N/A</v>
      </c>
      <c r="Q1089">
        <v>1.0900000000000001</v>
      </c>
      <c r="R1089">
        <v>1.1000000000000001</v>
      </c>
      <c r="S1089">
        <v>1.1100000000000001</v>
      </c>
      <c r="T1089">
        <v>1.1499999999999999</v>
      </c>
      <c r="U1089">
        <v>1.3062499999999999</v>
      </c>
      <c r="V1089" t="e">
        <v>#N/A</v>
      </c>
      <c r="W1089" t="e">
        <v>#N/A</v>
      </c>
      <c r="X1089">
        <v>36.950000000000003</v>
      </c>
    </row>
    <row r="1090" spans="1:24" x14ac:dyDescent="0.55000000000000004">
      <c r="A1090" s="5">
        <v>38058</v>
      </c>
      <c r="B1090">
        <v>0.99</v>
      </c>
      <c r="C1090">
        <v>0.96</v>
      </c>
      <c r="D1090">
        <v>1.01</v>
      </c>
      <c r="E1090">
        <v>1.18</v>
      </c>
      <c r="F1090">
        <v>1.54</v>
      </c>
      <c r="G1090">
        <v>1.95</v>
      </c>
      <c r="H1090">
        <v>2.73</v>
      </c>
      <c r="I1090">
        <v>3.24</v>
      </c>
      <c r="J1090">
        <v>3.78</v>
      </c>
      <c r="K1090">
        <v>4.68</v>
      </c>
      <c r="L1090" t="e">
        <v>#N/A</v>
      </c>
      <c r="M1090">
        <v>0.59</v>
      </c>
      <c r="N1090">
        <v>1.52</v>
      </c>
      <c r="O1090" t="e">
        <v>#N/A</v>
      </c>
      <c r="P1090" t="e">
        <v>#N/A</v>
      </c>
      <c r="Q1090">
        <v>1.0900000000000001</v>
      </c>
      <c r="R1090">
        <v>1.1000000000000001</v>
      </c>
      <c r="S1090">
        <v>1.1100000000000001</v>
      </c>
      <c r="T1090">
        <v>1.145</v>
      </c>
      <c r="U1090">
        <v>1.2862499999999999</v>
      </c>
      <c r="V1090" t="e">
        <v>#N/A</v>
      </c>
      <c r="W1090" t="e">
        <v>#N/A</v>
      </c>
      <c r="X1090">
        <v>36.21</v>
      </c>
    </row>
    <row r="1091" spans="1:24" x14ac:dyDescent="0.55000000000000004">
      <c r="A1091" s="5">
        <v>38061</v>
      </c>
      <c r="B1091">
        <v>1.05</v>
      </c>
      <c r="C1091">
        <v>0.96</v>
      </c>
      <c r="D1091">
        <v>1.02</v>
      </c>
      <c r="E1091">
        <v>1.18</v>
      </c>
      <c r="F1091">
        <v>1.56</v>
      </c>
      <c r="G1091">
        <v>1.97</v>
      </c>
      <c r="H1091">
        <v>2.74</v>
      </c>
      <c r="I1091">
        <v>3.25</v>
      </c>
      <c r="J1091">
        <v>3.78</v>
      </c>
      <c r="K1091">
        <v>4.67</v>
      </c>
      <c r="L1091" t="e">
        <v>#N/A</v>
      </c>
      <c r="M1091">
        <v>0.54</v>
      </c>
      <c r="N1091">
        <v>1.47</v>
      </c>
      <c r="O1091" t="e">
        <v>#N/A</v>
      </c>
      <c r="P1091" t="e">
        <v>#N/A</v>
      </c>
      <c r="Q1091">
        <v>1.0900000000000001</v>
      </c>
      <c r="R1091">
        <v>1.1000000000000001</v>
      </c>
      <c r="S1091">
        <v>1.1100000000000001</v>
      </c>
      <c r="T1091">
        <v>1.1499999999999999</v>
      </c>
      <c r="U1091">
        <v>1.2987500000000001</v>
      </c>
      <c r="V1091" t="e">
        <v>#N/A</v>
      </c>
      <c r="W1091" t="e">
        <v>#N/A</v>
      </c>
      <c r="X1091">
        <v>37.44</v>
      </c>
    </row>
    <row r="1092" spans="1:24" x14ac:dyDescent="0.55000000000000004">
      <c r="A1092" s="5">
        <v>38062</v>
      </c>
      <c r="B1092">
        <v>0.99</v>
      </c>
      <c r="C1092">
        <v>0.96</v>
      </c>
      <c r="D1092">
        <v>1.01</v>
      </c>
      <c r="E1092">
        <v>1.17</v>
      </c>
      <c r="F1092">
        <v>1.51</v>
      </c>
      <c r="G1092">
        <v>1.89</v>
      </c>
      <c r="H1092">
        <v>2.65</v>
      </c>
      <c r="I1092">
        <v>3.17</v>
      </c>
      <c r="J1092">
        <v>3.7</v>
      </c>
      <c r="K1092">
        <v>4.6100000000000003</v>
      </c>
      <c r="L1092" t="e">
        <v>#N/A</v>
      </c>
      <c r="M1092">
        <v>0.45</v>
      </c>
      <c r="N1092">
        <v>1.4</v>
      </c>
      <c r="O1092" t="e">
        <v>#N/A</v>
      </c>
      <c r="P1092" t="e">
        <v>#N/A</v>
      </c>
      <c r="Q1092">
        <v>1.0900000000000001</v>
      </c>
      <c r="R1092">
        <v>1.1000000000000001</v>
      </c>
      <c r="S1092">
        <v>1.1100000000000001</v>
      </c>
      <c r="T1092">
        <v>1.1587499999999999</v>
      </c>
      <c r="U1092">
        <v>1.31</v>
      </c>
      <c r="V1092" t="e">
        <v>#N/A</v>
      </c>
      <c r="W1092" t="e">
        <v>#N/A</v>
      </c>
      <c r="X1092">
        <v>37.36</v>
      </c>
    </row>
    <row r="1093" spans="1:24" x14ac:dyDescent="0.55000000000000004">
      <c r="A1093" s="5">
        <v>38063</v>
      </c>
      <c r="B1093">
        <v>1</v>
      </c>
      <c r="C1093">
        <v>0.93</v>
      </c>
      <c r="D1093">
        <v>1.01</v>
      </c>
      <c r="E1093">
        <v>1.18</v>
      </c>
      <c r="F1093">
        <v>1.53</v>
      </c>
      <c r="G1093">
        <v>1.92</v>
      </c>
      <c r="H1093">
        <v>2.66</v>
      </c>
      <c r="I1093">
        <v>3.18</v>
      </c>
      <c r="J1093">
        <v>3.71</v>
      </c>
      <c r="K1093">
        <v>4.62</v>
      </c>
      <c r="L1093" t="e">
        <v>#N/A</v>
      </c>
      <c r="M1093">
        <v>0.39</v>
      </c>
      <c r="N1093">
        <v>1.36</v>
      </c>
      <c r="O1093" t="e">
        <v>#N/A</v>
      </c>
      <c r="P1093" t="e">
        <v>#N/A</v>
      </c>
      <c r="Q1093">
        <v>1.0900000000000001</v>
      </c>
      <c r="R1093">
        <v>1.1000000000000001</v>
      </c>
      <c r="S1093">
        <v>1.1100000000000001</v>
      </c>
      <c r="T1093">
        <v>1.1499999999999999</v>
      </c>
      <c r="U1093">
        <v>1.2825</v>
      </c>
      <c r="V1093" t="e">
        <v>#N/A</v>
      </c>
      <c r="W1093" t="e">
        <v>#N/A</v>
      </c>
      <c r="X1093">
        <v>38.21</v>
      </c>
    </row>
    <row r="1094" spans="1:24" x14ac:dyDescent="0.55000000000000004">
      <c r="A1094" s="5">
        <v>38064</v>
      </c>
      <c r="B1094">
        <v>1</v>
      </c>
      <c r="C1094">
        <v>0.93</v>
      </c>
      <c r="D1094">
        <v>1</v>
      </c>
      <c r="E1094">
        <v>1.17</v>
      </c>
      <c r="F1094">
        <v>1.55</v>
      </c>
      <c r="G1094">
        <v>1.96</v>
      </c>
      <c r="H1094">
        <v>2.72</v>
      </c>
      <c r="I1094">
        <v>3.25</v>
      </c>
      <c r="J1094">
        <v>3.76</v>
      </c>
      <c r="K1094">
        <v>4.66</v>
      </c>
      <c r="L1094" t="e">
        <v>#N/A</v>
      </c>
      <c r="M1094">
        <v>0.4</v>
      </c>
      <c r="N1094">
        <v>1.37</v>
      </c>
      <c r="O1094" t="e">
        <v>#N/A</v>
      </c>
      <c r="P1094" t="e">
        <v>#N/A</v>
      </c>
      <c r="Q1094">
        <v>1.0900000000000001</v>
      </c>
      <c r="R1094">
        <v>1.1000000000000001</v>
      </c>
      <c r="S1094">
        <v>1.1100000000000001</v>
      </c>
      <c r="T1094">
        <v>1.1499999999999999</v>
      </c>
      <c r="U1094">
        <v>1.29</v>
      </c>
      <c r="V1094" t="e">
        <v>#N/A</v>
      </c>
      <c r="W1094" t="e">
        <v>#N/A</v>
      </c>
      <c r="X1094">
        <v>37.81</v>
      </c>
    </row>
    <row r="1095" spans="1:24" x14ac:dyDescent="0.55000000000000004">
      <c r="A1095" s="5">
        <v>38065</v>
      </c>
      <c r="B1095">
        <v>0.99</v>
      </c>
      <c r="C1095">
        <v>0.94</v>
      </c>
      <c r="D1095">
        <v>1.01</v>
      </c>
      <c r="E1095">
        <v>1.19</v>
      </c>
      <c r="F1095">
        <v>1.56</v>
      </c>
      <c r="G1095">
        <v>1.97</v>
      </c>
      <c r="H1095">
        <v>2.75</v>
      </c>
      <c r="I1095">
        <v>3.28</v>
      </c>
      <c r="J1095">
        <v>3.8</v>
      </c>
      <c r="K1095">
        <v>4.68</v>
      </c>
      <c r="L1095" t="e">
        <v>#N/A</v>
      </c>
      <c r="M1095">
        <v>0.48</v>
      </c>
      <c r="N1095">
        <v>1.44</v>
      </c>
      <c r="O1095" t="e">
        <v>#N/A</v>
      </c>
      <c r="P1095" t="e">
        <v>#N/A</v>
      </c>
      <c r="Q1095">
        <v>1.0900000000000001</v>
      </c>
      <c r="R1095">
        <v>1.1000000000000001</v>
      </c>
      <c r="S1095">
        <v>1.1100000000000001</v>
      </c>
      <c r="T1095">
        <v>1.1499999999999999</v>
      </c>
      <c r="U1095">
        <v>1.30375</v>
      </c>
      <c r="V1095" t="e">
        <v>#N/A</v>
      </c>
      <c r="W1095" t="e">
        <v>#N/A</v>
      </c>
      <c r="X1095">
        <v>38.090000000000003</v>
      </c>
    </row>
    <row r="1096" spans="1:24" x14ac:dyDescent="0.55000000000000004">
      <c r="A1096" s="5">
        <v>38068</v>
      </c>
      <c r="B1096">
        <v>1.01</v>
      </c>
      <c r="C1096">
        <v>0.95</v>
      </c>
      <c r="D1096">
        <v>1.02</v>
      </c>
      <c r="E1096">
        <v>1.17</v>
      </c>
      <c r="F1096">
        <v>1.52</v>
      </c>
      <c r="G1096">
        <v>1.93</v>
      </c>
      <c r="H1096">
        <v>2.69</v>
      </c>
      <c r="I1096">
        <v>3.22</v>
      </c>
      <c r="J1096">
        <v>3.74</v>
      </c>
      <c r="K1096">
        <v>4.63</v>
      </c>
      <c r="L1096" t="e">
        <v>#N/A</v>
      </c>
      <c r="M1096">
        <v>0.45</v>
      </c>
      <c r="N1096">
        <v>1.42</v>
      </c>
      <c r="O1096" t="e">
        <v>#N/A</v>
      </c>
      <c r="P1096" t="e">
        <v>#N/A</v>
      </c>
      <c r="Q1096">
        <v>1.0900000000000001</v>
      </c>
      <c r="R1096">
        <v>1.1000000000000001</v>
      </c>
      <c r="S1096">
        <v>1.1100000000000001</v>
      </c>
      <c r="T1096">
        <v>1.1499999999999999</v>
      </c>
      <c r="U1096">
        <v>1.3</v>
      </c>
      <c r="V1096" t="e">
        <v>#N/A</v>
      </c>
      <c r="W1096" t="e">
        <v>#N/A</v>
      </c>
      <c r="X1096">
        <v>37.119999999999997</v>
      </c>
    </row>
    <row r="1097" spans="1:24" x14ac:dyDescent="0.55000000000000004">
      <c r="A1097" s="5">
        <v>38069</v>
      </c>
      <c r="B1097">
        <v>0.99</v>
      </c>
      <c r="C1097">
        <v>0.95</v>
      </c>
      <c r="D1097">
        <v>1.01</v>
      </c>
      <c r="E1097">
        <v>1.17</v>
      </c>
      <c r="F1097">
        <v>1.52</v>
      </c>
      <c r="G1097">
        <v>1.92</v>
      </c>
      <c r="H1097">
        <v>2.69</v>
      </c>
      <c r="I1097">
        <v>3.21</v>
      </c>
      <c r="J1097">
        <v>3.73</v>
      </c>
      <c r="K1097">
        <v>4.62</v>
      </c>
      <c r="L1097" t="e">
        <v>#N/A</v>
      </c>
      <c r="M1097">
        <v>0.45</v>
      </c>
      <c r="N1097">
        <v>1.41</v>
      </c>
      <c r="O1097" t="e">
        <v>#N/A</v>
      </c>
      <c r="P1097" t="e">
        <v>#N/A</v>
      </c>
      <c r="Q1097">
        <v>1.0900000000000001</v>
      </c>
      <c r="R1097">
        <v>1.1000000000000001</v>
      </c>
      <c r="S1097">
        <v>1.1100000000000001</v>
      </c>
      <c r="T1097">
        <v>1.1499999999999999</v>
      </c>
      <c r="U1097">
        <v>1.29938</v>
      </c>
      <c r="V1097" t="e">
        <v>#N/A</v>
      </c>
      <c r="W1097" t="e">
        <v>#N/A</v>
      </c>
      <c r="X1097">
        <v>37.81</v>
      </c>
    </row>
    <row r="1098" spans="1:24" x14ac:dyDescent="0.55000000000000004">
      <c r="A1098" s="5">
        <v>38070</v>
      </c>
      <c r="B1098">
        <v>0.99</v>
      </c>
      <c r="C1098">
        <v>0.93</v>
      </c>
      <c r="D1098">
        <v>1</v>
      </c>
      <c r="E1098">
        <v>1.1599999999999999</v>
      </c>
      <c r="F1098">
        <v>1.5</v>
      </c>
      <c r="G1098">
        <v>1.91</v>
      </c>
      <c r="H1098">
        <v>2.68</v>
      </c>
      <c r="I1098">
        <v>3.21</v>
      </c>
      <c r="J1098">
        <v>3.73</v>
      </c>
      <c r="K1098">
        <v>4.62</v>
      </c>
      <c r="L1098" t="e">
        <v>#N/A</v>
      </c>
      <c r="M1098">
        <v>0.41</v>
      </c>
      <c r="N1098">
        <v>1.38</v>
      </c>
      <c r="O1098" t="e">
        <v>#N/A</v>
      </c>
      <c r="P1098" t="e">
        <v>#N/A</v>
      </c>
      <c r="Q1098">
        <v>1.0900000000000001</v>
      </c>
      <c r="R1098">
        <v>1.1000000000000001</v>
      </c>
      <c r="S1098">
        <v>1.1100000000000001</v>
      </c>
      <c r="T1098">
        <v>1.1499999999999999</v>
      </c>
      <c r="U1098">
        <v>1.2918799999999999</v>
      </c>
      <c r="V1098" t="e">
        <v>#N/A</v>
      </c>
      <c r="W1098" t="e">
        <v>#N/A</v>
      </c>
      <c r="X1098">
        <v>37.06</v>
      </c>
    </row>
    <row r="1099" spans="1:24" x14ac:dyDescent="0.55000000000000004">
      <c r="A1099" s="5">
        <v>38071</v>
      </c>
      <c r="B1099">
        <v>1.02</v>
      </c>
      <c r="C1099">
        <v>0.94</v>
      </c>
      <c r="D1099">
        <v>0.99</v>
      </c>
      <c r="E1099">
        <v>1.1499999999999999</v>
      </c>
      <c r="F1099">
        <v>1.51</v>
      </c>
      <c r="G1099">
        <v>1.91</v>
      </c>
      <c r="H1099">
        <v>2.7</v>
      </c>
      <c r="I1099">
        <v>3.23</v>
      </c>
      <c r="J1099">
        <v>3.75</v>
      </c>
      <c r="K1099">
        <v>4.6500000000000004</v>
      </c>
      <c r="L1099" t="e">
        <v>#N/A</v>
      </c>
      <c r="M1099">
        <v>0.44</v>
      </c>
      <c r="N1099">
        <v>1.4</v>
      </c>
      <c r="O1099" t="e">
        <v>#N/A</v>
      </c>
      <c r="P1099" t="e">
        <v>#N/A</v>
      </c>
      <c r="Q1099">
        <v>1.0900000000000001</v>
      </c>
      <c r="R1099">
        <v>1.1000000000000001</v>
      </c>
      <c r="S1099">
        <v>1.1100000000000001</v>
      </c>
      <c r="T1099">
        <v>1.1499999999999999</v>
      </c>
      <c r="U1099">
        <v>1.29</v>
      </c>
      <c r="V1099" t="e">
        <v>#N/A</v>
      </c>
      <c r="W1099" t="e">
        <v>#N/A</v>
      </c>
      <c r="X1099">
        <v>35.67</v>
      </c>
    </row>
    <row r="1100" spans="1:24" x14ac:dyDescent="0.55000000000000004">
      <c r="A1100" s="5">
        <v>38072</v>
      </c>
      <c r="B1100">
        <v>1</v>
      </c>
      <c r="C1100">
        <v>0.95</v>
      </c>
      <c r="D1100">
        <v>1</v>
      </c>
      <c r="E1100">
        <v>1.19</v>
      </c>
      <c r="F1100">
        <v>1.59</v>
      </c>
      <c r="G1100">
        <v>2</v>
      </c>
      <c r="H1100">
        <v>2.81</v>
      </c>
      <c r="I1100">
        <v>3.33</v>
      </c>
      <c r="J1100">
        <v>3.85</v>
      </c>
      <c r="K1100">
        <v>4.75</v>
      </c>
      <c r="L1100" t="e">
        <v>#N/A</v>
      </c>
      <c r="M1100">
        <v>0.51</v>
      </c>
      <c r="N1100">
        <v>1.47</v>
      </c>
      <c r="O1100" t="e">
        <v>#N/A</v>
      </c>
      <c r="P1100" t="e">
        <v>#N/A</v>
      </c>
      <c r="Q1100">
        <v>1.0900000000000001</v>
      </c>
      <c r="R1100">
        <v>1.1000000000000001</v>
      </c>
      <c r="S1100">
        <v>1.1100000000000001</v>
      </c>
      <c r="T1100">
        <v>1.1499999999999999</v>
      </c>
      <c r="U1100">
        <v>1.29938</v>
      </c>
      <c r="V1100" t="e">
        <v>#N/A</v>
      </c>
      <c r="W1100" t="e">
        <v>#N/A</v>
      </c>
      <c r="X1100">
        <v>35.61</v>
      </c>
    </row>
    <row r="1101" spans="1:24" x14ac:dyDescent="0.55000000000000004">
      <c r="A1101" s="5">
        <v>38075</v>
      </c>
      <c r="B1101">
        <v>1</v>
      </c>
      <c r="C1101">
        <v>0.96</v>
      </c>
      <c r="D1101">
        <v>1.02</v>
      </c>
      <c r="E1101">
        <v>1.21</v>
      </c>
      <c r="F1101">
        <v>1.63</v>
      </c>
      <c r="G1101">
        <v>2.0499999999999998</v>
      </c>
      <c r="H1101">
        <v>2.86</v>
      </c>
      <c r="I1101">
        <v>3.39</v>
      </c>
      <c r="J1101">
        <v>3.91</v>
      </c>
      <c r="K1101">
        <v>4.8</v>
      </c>
      <c r="L1101" t="e">
        <v>#N/A</v>
      </c>
      <c r="M1101">
        <v>0.55000000000000004</v>
      </c>
      <c r="N1101">
        <v>1.5</v>
      </c>
      <c r="O1101" t="e">
        <v>#N/A</v>
      </c>
      <c r="P1101" t="e">
        <v>#N/A</v>
      </c>
      <c r="Q1101">
        <v>1.0900000000000001</v>
      </c>
      <c r="R1101">
        <v>1.1000000000000001</v>
      </c>
      <c r="S1101">
        <v>1.1100000000000001</v>
      </c>
      <c r="T1101">
        <v>1.1599999999999999</v>
      </c>
      <c r="U1101">
        <v>1.33</v>
      </c>
      <c r="V1101" t="e">
        <v>#N/A</v>
      </c>
      <c r="W1101" t="e">
        <v>#N/A</v>
      </c>
      <c r="X1101">
        <v>35.409999999999997</v>
      </c>
    </row>
    <row r="1102" spans="1:24" x14ac:dyDescent="0.55000000000000004">
      <c r="A1102" s="5">
        <v>38076</v>
      </c>
      <c r="B1102">
        <v>0.98</v>
      </c>
      <c r="C1102">
        <v>0.96</v>
      </c>
      <c r="D1102">
        <v>1.01</v>
      </c>
      <c r="E1102">
        <v>1.21</v>
      </c>
      <c r="F1102">
        <v>1.63</v>
      </c>
      <c r="G1102">
        <v>2.0499999999999998</v>
      </c>
      <c r="H1102">
        <v>2.86</v>
      </c>
      <c r="I1102">
        <v>3.39</v>
      </c>
      <c r="J1102">
        <v>3.91</v>
      </c>
      <c r="K1102">
        <v>4.8</v>
      </c>
      <c r="L1102" t="e">
        <v>#N/A</v>
      </c>
      <c r="M1102">
        <v>0.56999999999999995</v>
      </c>
      <c r="N1102">
        <v>1.52</v>
      </c>
      <c r="O1102" t="e">
        <v>#N/A</v>
      </c>
      <c r="P1102" t="e">
        <v>#N/A</v>
      </c>
      <c r="Q1102">
        <v>1.0900000000000001</v>
      </c>
      <c r="R1102">
        <v>1.1000000000000001</v>
      </c>
      <c r="S1102">
        <v>1.1100000000000001</v>
      </c>
      <c r="T1102">
        <v>1.1599999999999999</v>
      </c>
      <c r="U1102">
        <v>1.3412500000000001</v>
      </c>
      <c r="V1102" t="e">
        <v>#N/A</v>
      </c>
      <c r="W1102" t="e">
        <v>#N/A</v>
      </c>
      <c r="X1102">
        <v>36.15</v>
      </c>
    </row>
    <row r="1103" spans="1:24" x14ac:dyDescent="0.55000000000000004">
      <c r="A1103" s="5">
        <v>38077</v>
      </c>
      <c r="B1103">
        <v>1.05</v>
      </c>
      <c r="C1103">
        <v>0.95</v>
      </c>
      <c r="D1103">
        <v>1.01</v>
      </c>
      <c r="E1103">
        <v>1.2</v>
      </c>
      <c r="F1103">
        <v>1.6</v>
      </c>
      <c r="G1103">
        <v>1.99</v>
      </c>
      <c r="H1103">
        <v>2.8</v>
      </c>
      <c r="I1103">
        <v>3.33</v>
      </c>
      <c r="J1103">
        <v>3.86</v>
      </c>
      <c r="K1103">
        <v>4.7699999999999996</v>
      </c>
      <c r="L1103" t="e">
        <v>#N/A</v>
      </c>
      <c r="M1103">
        <v>0.51</v>
      </c>
      <c r="N1103">
        <v>1.48</v>
      </c>
      <c r="O1103" t="e">
        <v>#N/A</v>
      </c>
      <c r="P1103" t="e">
        <v>#N/A</v>
      </c>
      <c r="Q1103">
        <v>1.0900000000000001</v>
      </c>
      <c r="R1103">
        <v>1.1000000000000001</v>
      </c>
      <c r="S1103">
        <v>1.1100000000000001</v>
      </c>
      <c r="T1103">
        <v>1.1599999999999999</v>
      </c>
      <c r="U1103">
        <v>1.3512500000000001</v>
      </c>
      <c r="V1103" t="e">
        <v>#N/A</v>
      </c>
      <c r="W1103" t="e">
        <v>#N/A</v>
      </c>
      <c r="X1103">
        <v>35.75</v>
      </c>
    </row>
    <row r="1104" spans="1:24" x14ac:dyDescent="0.55000000000000004">
      <c r="A1104" s="5">
        <v>38078</v>
      </c>
      <c r="B1104">
        <v>1.03</v>
      </c>
      <c r="C1104">
        <v>0.93</v>
      </c>
      <c r="D1104">
        <v>1.02</v>
      </c>
      <c r="E1104">
        <v>1.23</v>
      </c>
      <c r="F1104">
        <v>1.65</v>
      </c>
      <c r="G1104">
        <v>2.06</v>
      </c>
      <c r="H1104">
        <v>2.87</v>
      </c>
      <c r="I1104">
        <v>3.38</v>
      </c>
      <c r="J1104">
        <v>3.91</v>
      </c>
      <c r="K1104">
        <v>4.7699999999999996</v>
      </c>
      <c r="L1104" t="e">
        <v>#N/A</v>
      </c>
      <c r="M1104">
        <v>0.53</v>
      </c>
      <c r="N1104">
        <v>1.48</v>
      </c>
      <c r="O1104" t="e">
        <v>#N/A</v>
      </c>
      <c r="P1104" t="e">
        <v>#N/A</v>
      </c>
      <c r="Q1104">
        <v>1.0900000000000001</v>
      </c>
      <c r="R1104">
        <v>1.1000000000000001</v>
      </c>
      <c r="S1104">
        <v>1.1100000000000001</v>
      </c>
      <c r="T1104">
        <v>1.1599999999999999</v>
      </c>
      <c r="U1104">
        <v>1.34</v>
      </c>
      <c r="V1104" t="e">
        <v>#N/A</v>
      </c>
      <c r="W1104" t="e">
        <v>#N/A</v>
      </c>
      <c r="X1104">
        <v>34.47</v>
      </c>
    </row>
    <row r="1105" spans="1:24" x14ac:dyDescent="0.55000000000000004">
      <c r="A1105" s="5">
        <v>38079</v>
      </c>
      <c r="B1105">
        <v>1</v>
      </c>
      <c r="C1105">
        <v>0.95</v>
      </c>
      <c r="D1105">
        <v>1.03</v>
      </c>
      <c r="E1105">
        <v>1.3</v>
      </c>
      <c r="F1105">
        <v>1.86</v>
      </c>
      <c r="G1105">
        <v>2.33</v>
      </c>
      <c r="H1105">
        <v>3.15</v>
      </c>
      <c r="I1105">
        <v>3.66</v>
      </c>
      <c r="J1105">
        <v>4.1500000000000004</v>
      </c>
      <c r="K1105">
        <v>4.97</v>
      </c>
      <c r="L1105" t="e">
        <v>#N/A</v>
      </c>
      <c r="M1105">
        <v>0.77</v>
      </c>
      <c r="N1105">
        <v>1.69</v>
      </c>
      <c r="O1105" t="e">
        <v>#N/A</v>
      </c>
      <c r="P1105" t="e">
        <v>#N/A</v>
      </c>
      <c r="Q1105">
        <v>1.0900000000000001</v>
      </c>
      <c r="R1105">
        <v>1.1000000000000001</v>
      </c>
      <c r="S1105">
        <v>1.1100000000000001</v>
      </c>
      <c r="T1105">
        <v>1.17</v>
      </c>
      <c r="U1105">
        <v>1.37</v>
      </c>
      <c r="V1105" t="e">
        <v>#N/A</v>
      </c>
      <c r="W1105" t="e">
        <v>#N/A</v>
      </c>
      <c r="X1105">
        <v>34.39</v>
      </c>
    </row>
    <row r="1106" spans="1:24" x14ac:dyDescent="0.55000000000000004">
      <c r="A1106" s="5">
        <v>38082</v>
      </c>
      <c r="B1106">
        <v>1.01</v>
      </c>
      <c r="C1106">
        <v>0.94</v>
      </c>
      <c r="D1106">
        <v>1.06</v>
      </c>
      <c r="E1106">
        <v>1.34</v>
      </c>
      <c r="F1106">
        <v>1.91</v>
      </c>
      <c r="G1106">
        <v>2.4</v>
      </c>
      <c r="H1106">
        <v>3.24</v>
      </c>
      <c r="I1106">
        <v>3.76</v>
      </c>
      <c r="J1106">
        <v>4.24</v>
      </c>
      <c r="K1106">
        <v>5.05</v>
      </c>
      <c r="L1106" t="e">
        <v>#N/A</v>
      </c>
      <c r="M1106">
        <v>0.84</v>
      </c>
      <c r="N1106">
        <v>1.75</v>
      </c>
      <c r="O1106" t="e">
        <v>#N/A</v>
      </c>
      <c r="P1106" t="e">
        <v>#N/A</v>
      </c>
      <c r="Q1106">
        <v>1.1000000000000001</v>
      </c>
      <c r="R1106">
        <v>1.1200000000000001</v>
      </c>
      <c r="S1106">
        <v>1.1399999999999999</v>
      </c>
      <c r="T1106">
        <v>1.23</v>
      </c>
      <c r="U1106">
        <v>1.52</v>
      </c>
      <c r="V1106" t="e">
        <v>#N/A</v>
      </c>
      <c r="W1106" t="e">
        <v>#N/A</v>
      </c>
      <c r="X1106">
        <v>34.29</v>
      </c>
    </row>
    <row r="1107" spans="1:24" x14ac:dyDescent="0.55000000000000004">
      <c r="A1107" s="5">
        <v>38083</v>
      </c>
      <c r="B1107">
        <v>1</v>
      </c>
      <c r="C1107">
        <v>0.94</v>
      </c>
      <c r="D1107">
        <v>1.04</v>
      </c>
      <c r="E1107">
        <v>1.31</v>
      </c>
      <c r="F1107">
        <v>1.86</v>
      </c>
      <c r="G1107">
        <v>2.35</v>
      </c>
      <c r="H1107">
        <v>3.19</v>
      </c>
      <c r="I1107">
        <v>3.7</v>
      </c>
      <c r="J1107">
        <v>4.1900000000000004</v>
      </c>
      <c r="K1107">
        <v>5.01</v>
      </c>
      <c r="L1107" t="e">
        <v>#N/A</v>
      </c>
      <c r="M1107">
        <v>0.82</v>
      </c>
      <c r="N1107">
        <v>1.73</v>
      </c>
      <c r="O1107" t="e">
        <v>#N/A</v>
      </c>
      <c r="P1107" t="e">
        <v>#N/A</v>
      </c>
      <c r="Q1107">
        <v>1.1000000000000001</v>
      </c>
      <c r="R1107">
        <v>1.1200000000000001</v>
      </c>
      <c r="S1107">
        <v>1.1399999999999999</v>
      </c>
      <c r="T1107">
        <v>1.23</v>
      </c>
      <c r="U1107">
        <v>1.51</v>
      </c>
      <c r="V1107" t="e">
        <v>#N/A</v>
      </c>
      <c r="W1107" t="e">
        <v>#N/A</v>
      </c>
      <c r="X1107">
        <v>35.090000000000003</v>
      </c>
    </row>
    <row r="1108" spans="1:24" x14ac:dyDescent="0.55000000000000004">
      <c r="A1108" s="5">
        <v>38084</v>
      </c>
      <c r="B1108">
        <v>1</v>
      </c>
      <c r="C1108">
        <v>0.95</v>
      </c>
      <c r="D1108">
        <v>1.04</v>
      </c>
      <c r="E1108">
        <v>1.31</v>
      </c>
      <c r="F1108">
        <v>1.87</v>
      </c>
      <c r="G1108">
        <v>2.36</v>
      </c>
      <c r="H1108">
        <v>3.19</v>
      </c>
      <c r="I1108">
        <v>3.71</v>
      </c>
      <c r="J1108">
        <v>4.1900000000000004</v>
      </c>
      <c r="K1108">
        <v>5.0199999999999996</v>
      </c>
      <c r="L1108" t="e">
        <v>#N/A</v>
      </c>
      <c r="M1108">
        <v>0.91</v>
      </c>
      <c r="N1108">
        <v>1.82</v>
      </c>
      <c r="O1108" t="e">
        <v>#N/A</v>
      </c>
      <c r="P1108" t="e">
        <v>#N/A</v>
      </c>
      <c r="Q1108">
        <v>1.1000000000000001</v>
      </c>
      <c r="R1108">
        <v>1.1200000000000001</v>
      </c>
      <c r="S1108">
        <v>1.1399999999999999</v>
      </c>
      <c r="T1108">
        <v>1.2224999999999999</v>
      </c>
      <c r="U1108">
        <v>1.4924999999999999</v>
      </c>
      <c r="V1108" t="e">
        <v>#N/A</v>
      </c>
      <c r="W1108" t="e">
        <v>#N/A</v>
      </c>
      <c r="X1108">
        <v>36.28</v>
      </c>
    </row>
    <row r="1109" spans="1:24" x14ac:dyDescent="0.55000000000000004">
      <c r="A1109" s="5">
        <v>38085</v>
      </c>
      <c r="B1109">
        <v>1.02</v>
      </c>
      <c r="C1109">
        <v>0.93</v>
      </c>
      <c r="D1109">
        <v>1.04</v>
      </c>
      <c r="E1109">
        <v>1.32</v>
      </c>
      <c r="F1109">
        <v>1.88</v>
      </c>
      <c r="G1109">
        <v>2.37</v>
      </c>
      <c r="H1109">
        <v>3.22</v>
      </c>
      <c r="I1109">
        <v>3.73</v>
      </c>
      <c r="J1109">
        <v>4.21</v>
      </c>
      <c r="K1109">
        <v>5.04</v>
      </c>
      <c r="L1109" t="e">
        <v>#N/A</v>
      </c>
      <c r="M1109">
        <v>0.88</v>
      </c>
      <c r="N1109">
        <v>1.8</v>
      </c>
      <c r="O1109" t="e">
        <v>#N/A</v>
      </c>
      <c r="P1109" t="e">
        <v>#N/A</v>
      </c>
      <c r="Q1109">
        <v>1.1000000000000001</v>
      </c>
      <c r="R1109">
        <v>1.1200000000000001</v>
      </c>
      <c r="S1109">
        <v>1.1399999999999999</v>
      </c>
      <c r="T1109">
        <v>1.2250000000000001</v>
      </c>
      <c r="U1109">
        <v>1.5</v>
      </c>
      <c r="V1109" t="e">
        <v>#N/A</v>
      </c>
      <c r="W1109" t="e">
        <v>#N/A</v>
      </c>
      <c r="X1109">
        <v>37.14</v>
      </c>
    </row>
    <row r="1110" spans="1:24" x14ac:dyDescent="0.55000000000000004">
      <c r="A1110" s="5">
        <v>38086</v>
      </c>
      <c r="B1110">
        <v>1.01</v>
      </c>
      <c r="C1110" t="e">
        <v>#N/A</v>
      </c>
      <c r="D1110" t="e">
        <v>#N/A</v>
      </c>
      <c r="E1110" t="e">
        <v>#N/A</v>
      </c>
      <c r="F1110" t="e">
        <v>#N/A</v>
      </c>
      <c r="G1110" t="e">
        <v>#N/A</v>
      </c>
      <c r="H1110" t="e">
        <v>#N/A</v>
      </c>
      <c r="I1110" t="e">
        <v>#N/A</v>
      </c>
      <c r="J1110" t="e">
        <v>#N/A</v>
      </c>
      <c r="K1110" t="e">
        <v>#N/A</v>
      </c>
      <c r="L1110" t="e">
        <v>#N/A</v>
      </c>
      <c r="M1110" t="e">
        <v>#N/A</v>
      </c>
      <c r="N1110" t="e">
        <v>#N/A</v>
      </c>
      <c r="O1110" t="e">
        <v>#N/A</v>
      </c>
      <c r="P1110" t="e">
        <v>#N/A</v>
      </c>
      <c r="Q1110" t="e">
        <v>#N/A</v>
      </c>
      <c r="R1110" t="e">
        <v>#N/A</v>
      </c>
      <c r="S1110" t="e">
        <v>#N/A</v>
      </c>
      <c r="T1110" t="e">
        <v>#N/A</v>
      </c>
      <c r="U1110" t="e">
        <v>#N/A</v>
      </c>
      <c r="V1110" t="e">
        <v>#N/A</v>
      </c>
      <c r="W1110" t="e">
        <v>#N/A</v>
      </c>
      <c r="X1110" t="e">
        <v>#N/A</v>
      </c>
    </row>
    <row r="1111" spans="1:24" x14ac:dyDescent="0.55000000000000004">
      <c r="A1111" s="5">
        <v>38089</v>
      </c>
      <c r="B1111">
        <v>1</v>
      </c>
      <c r="C1111">
        <v>0.94</v>
      </c>
      <c r="D1111">
        <v>1.06</v>
      </c>
      <c r="E1111">
        <v>1.34</v>
      </c>
      <c r="F1111">
        <v>1.91</v>
      </c>
      <c r="G1111">
        <v>2.41</v>
      </c>
      <c r="H1111">
        <v>3.26</v>
      </c>
      <c r="I1111">
        <v>3.78</v>
      </c>
      <c r="J1111">
        <v>4.25</v>
      </c>
      <c r="K1111">
        <v>5.08</v>
      </c>
      <c r="L1111" t="e">
        <v>#N/A</v>
      </c>
      <c r="M1111">
        <v>0.91</v>
      </c>
      <c r="N1111">
        <v>1.81</v>
      </c>
      <c r="O1111" t="e">
        <v>#N/A</v>
      </c>
      <c r="P1111" t="e">
        <v>#N/A</v>
      </c>
      <c r="Q1111" t="e">
        <v>#N/A</v>
      </c>
      <c r="R1111" t="e">
        <v>#N/A</v>
      </c>
      <c r="S1111" t="e">
        <v>#N/A</v>
      </c>
      <c r="T1111" t="e">
        <v>#N/A</v>
      </c>
      <c r="U1111" t="e">
        <v>#N/A</v>
      </c>
      <c r="V1111" t="e">
        <v>#N/A</v>
      </c>
      <c r="W1111" t="e">
        <v>#N/A</v>
      </c>
      <c r="X1111">
        <v>37.79</v>
      </c>
    </row>
    <row r="1112" spans="1:24" x14ac:dyDescent="0.55000000000000004">
      <c r="A1112" s="5">
        <v>38090</v>
      </c>
      <c r="B1112">
        <v>1</v>
      </c>
      <c r="C1112">
        <v>0.94</v>
      </c>
      <c r="D1112">
        <v>1.08</v>
      </c>
      <c r="E1112">
        <v>1.39</v>
      </c>
      <c r="F1112">
        <v>2.0099999999999998</v>
      </c>
      <c r="G1112">
        <v>2.52</v>
      </c>
      <c r="H1112">
        <v>3.37</v>
      </c>
      <c r="I1112">
        <v>3.89</v>
      </c>
      <c r="J1112">
        <v>4.3499999999999996</v>
      </c>
      <c r="K1112">
        <v>5.17</v>
      </c>
      <c r="L1112" t="e">
        <v>#N/A</v>
      </c>
      <c r="M1112">
        <v>0.98</v>
      </c>
      <c r="N1112">
        <v>1.88</v>
      </c>
      <c r="O1112" t="e">
        <v>#N/A</v>
      </c>
      <c r="P1112" t="e">
        <v>#N/A</v>
      </c>
      <c r="Q1112">
        <v>1.1000000000000001</v>
      </c>
      <c r="R1112">
        <v>1.1200000000000001</v>
      </c>
      <c r="S1112">
        <v>1.1399999999999999</v>
      </c>
      <c r="T1112">
        <v>1.2350000000000001</v>
      </c>
      <c r="U1112">
        <v>1.5249999999999999</v>
      </c>
      <c r="V1112" t="e">
        <v>#N/A</v>
      </c>
      <c r="W1112" t="e">
        <v>#N/A</v>
      </c>
      <c r="X1112">
        <v>37.090000000000003</v>
      </c>
    </row>
    <row r="1113" spans="1:24" x14ac:dyDescent="0.55000000000000004">
      <c r="A1113" s="5">
        <v>38091</v>
      </c>
      <c r="B1113">
        <v>1.01</v>
      </c>
      <c r="C1113">
        <v>0.95</v>
      </c>
      <c r="D1113">
        <v>1.1299999999999999</v>
      </c>
      <c r="E1113">
        <v>1.48</v>
      </c>
      <c r="F1113">
        <v>2.13</v>
      </c>
      <c r="G1113">
        <v>2.6</v>
      </c>
      <c r="H1113">
        <v>3.44</v>
      </c>
      <c r="I1113">
        <v>3.95</v>
      </c>
      <c r="J1113">
        <v>4.4000000000000004</v>
      </c>
      <c r="K1113">
        <v>5.21</v>
      </c>
      <c r="L1113" t="e">
        <v>#N/A</v>
      </c>
      <c r="M1113">
        <v>1.01</v>
      </c>
      <c r="N1113">
        <v>1.91</v>
      </c>
      <c r="O1113" t="e">
        <v>#N/A</v>
      </c>
      <c r="P1113" t="e">
        <v>#N/A</v>
      </c>
      <c r="Q1113">
        <v>1.1000000000000001</v>
      </c>
      <c r="R1113">
        <v>1.1200000000000001</v>
      </c>
      <c r="S1113">
        <v>1.14188</v>
      </c>
      <c r="T1113">
        <v>1.2549999999999999</v>
      </c>
      <c r="U1113">
        <v>1.57</v>
      </c>
      <c r="V1113" t="e">
        <v>#N/A</v>
      </c>
      <c r="W1113" t="e">
        <v>#N/A</v>
      </c>
      <c r="X1113">
        <v>36.619999999999997</v>
      </c>
    </row>
    <row r="1114" spans="1:24" x14ac:dyDescent="0.55000000000000004">
      <c r="A1114" s="5">
        <v>38092</v>
      </c>
      <c r="B1114">
        <v>1.03</v>
      </c>
      <c r="C1114">
        <v>0.95</v>
      </c>
      <c r="D1114">
        <v>1.1200000000000001</v>
      </c>
      <c r="E1114">
        <v>1.46</v>
      </c>
      <c r="F1114">
        <v>2.1</v>
      </c>
      <c r="G1114">
        <v>2.59</v>
      </c>
      <c r="H1114">
        <v>3.45</v>
      </c>
      <c r="I1114">
        <v>3.96</v>
      </c>
      <c r="J1114">
        <v>4.42</v>
      </c>
      <c r="K1114">
        <v>5.22</v>
      </c>
      <c r="L1114" t="e">
        <v>#N/A</v>
      </c>
      <c r="M1114">
        <v>1.03</v>
      </c>
      <c r="N1114">
        <v>1.93</v>
      </c>
      <c r="O1114" t="e">
        <v>#N/A</v>
      </c>
      <c r="P1114" t="e">
        <v>#N/A</v>
      </c>
      <c r="Q1114">
        <v>1.1000000000000001</v>
      </c>
      <c r="R1114">
        <v>1.1200000000000001</v>
      </c>
      <c r="S1114">
        <v>1.1499999999999999</v>
      </c>
      <c r="T1114">
        <v>1.29</v>
      </c>
      <c r="U1114">
        <v>1.63</v>
      </c>
      <c r="V1114" t="e">
        <v>#N/A</v>
      </c>
      <c r="W1114" t="e">
        <v>#N/A</v>
      </c>
      <c r="X1114">
        <v>37.74</v>
      </c>
    </row>
    <row r="1115" spans="1:24" x14ac:dyDescent="0.55000000000000004">
      <c r="A1115" s="5">
        <v>38093</v>
      </c>
      <c r="B1115">
        <v>0.99</v>
      </c>
      <c r="C1115">
        <v>0.94</v>
      </c>
      <c r="D1115">
        <v>1.08</v>
      </c>
      <c r="E1115">
        <v>1.4</v>
      </c>
      <c r="F1115">
        <v>2.0299999999999998</v>
      </c>
      <c r="G1115">
        <v>2.5299999999999998</v>
      </c>
      <c r="H1115">
        <v>3.39</v>
      </c>
      <c r="I1115">
        <v>3.9</v>
      </c>
      <c r="J1115">
        <v>4.37</v>
      </c>
      <c r="K1115">
        <v>5.2</v>
      </c>
      <c r="L1115" t="e">
        <v>#N/A</v>
      </c>
      <c r="M1115">
        <v>0.95</v>
      </c>
      <c r="N1115">
        <v>1.87</v>
      </c>
      <c r="O1115" t="e">
        <v>#N/A</v>
      </c>
      <c r="P1115" t="e">
        <v>#N/A</v>
      </c>
      <c r="Q1115">
        <v>1.1000000000000001</v>
      </c>
      <c r="R1115">
        <v>1.1200000000000001</v>
      </c>
      <c r="S1115">
        <v>1.1499999999999999</v>
      </c>
      <c r="T1115">
        <v>1.28</v>
      </c>
      <c r="U1115">
        <v>1.61</v>
      </c>
      <c r="V1115" t="e">
        <v>#N/A</v>
      </c>
      <c r="W1115" t="e">
        <v>#N/A</v>
      </c>
      <c r="X1115">
        <v>37.700000000000003</v>
      </c>
    </row>
    <row r="1116" spans="1:24" x14ac:dyDescent="0.55000000000000004">
      <c r="A1116" s="5">
        <v>38096</v>
      </c>
      <c r="B1116">
        <v>1</v>
      </c>
      <c r="C1116">
        <v>0.96</v>
      </c>
      <c r="D1116">
        <v>1.1100000000000001</v>
      </c>
      <c r="E1116">
        <v>1.43</v>
      </c>
      <c r="F1116">
        <v>2.0699999999999998</v>
      </c>
      <c r="G1116">
        <v>2.58</v>
      </c>
      <c r="H1116">
        <v>3.42</v>
      </c>
      <c r="I1116">
        <v>3.93</v>
      </c>
      <c r="J1116">
        <v>4.3899999999999997</v>
      </c>
      <c r="K1116">
        <v>5.22</v>
      </c>
      <c r="L1116" t="e">
        <v>#N/A</v>
      </c>
      <c r="M1116">
        <v>0.96</v>
      </c>
      <c r="N1116">
        <v>1.87</v>
      </c>
      <c r="O1116" t="e">
        <v>#N/A</v>
      </c>
      <c r="P1116" t="e">
        <v>#N/A</v>
      </c>
      <c r="Q1116">
        <v>1.1000000000000001</v>
      </c>
      <c r="R1116">
        <v>1.1200000000000001</v>
      </c>
      <c r="S1116">
        <v>1.1493800000000001</v>
      </c>
      <c r="T1116">
        <v>1.27</v>
      </c>
      <c r="U1116">
        <v>1.58125</v>
      </c>
      <c r="V1116" t="e">
        <v>#N/A</v>
      </c>
      <c r="W1116" t="e">
        <v>#N/A</v>
      </c>
      <c r="X1116">
        <v>37.46</v>
      </c>
    </row>
    <row r="1117" spans="1:24" x14ac:dyDescent="0.55000000000000004">
      <c r="A1117" s="5">
        <v>38097</v>
      </c>
      <c r="B1117">
        <v>0.99</v>
      </c>
      <c r="C1117">
        <v>0.97</v>
      </c>
      <c r="D1117">
        <v>1.1299999999999999</v>
      </c>
      <c r="E1117">
        <v>1.46</v>
      </c>
      <c r="F1117">
        <v>2.11</v>
      </c>
      <c r="G1117">
        <v>2.62</v>
      </c>
      <c r="H1117">
        <v>3.45</v>
      </c>
      <c r="I1117">
        <v>3.97</v>
      </c>
      <c r="J1117">
        <v>4.43</v>
      </c>
      <c r="K1117">
        <v>5.24</v>
      </c>
      <c r="L1117" t="e">
        <v>#N/A</v>
      </c>
      <c r="M1117">
        <v>1.07</v>
      </c>
      <c r="N1117">
        <v>1.97</v>
      </c>
      <c r="O1117" t="e">
        <v>#N/A</v>
      </c>
      <c r="P1117" t="e">
        <v>#N/A</v>
      </c>
      <c r="Q1117">
        <v>1.1000000000000001</v>
      </c>
      <c r="R1117">
        <v>1.1200000000000001</v>
      </c>
      <c r="S1117">
        <v>1.1499999999999999</v>
      </c>
      <c r="T1117">
        <v>1.2749999999999999</v>
      </c>
      <c r="U1117">
        <v>1.615</v>
      </c>
      <c r="V1117" t="e">
        <v>#N/A</v>
      </c>
      <c r="W1117" t="e">
        <v>#N/A</v>
      </c>
      <c r="X1117">
        <v>37.61</v>
      </c>
    </row>
    <row r="1118" spans="1:24" x14ac:dyDescent="0.55000000000000004">
      <c r="A1118" s="5">
        <v>38098</v>
      </c>
      <c r="B1118">
        <v>0.99</v>
      </c>
      <c r="C1118">
        <v>0.99</v>
      </c>
      <c r="D1118">
        <v>1.17</v>
      </c>
      <c r="E1118">
        <v>1.52</v>
      </c>
      <c r="F1118">
        <v>2.2200000000000002</v>
      </c>
      <c r="G1118">
        <v>2.71</v>
      </c>
      <c r="H1118">
        <v>3.52</v>
      </c>
      <c r="I1118">
        <v>4.01</v>
      </c>
      <c r="J1118">
        <v>4.45</v>
      </c>
      <c r="K1118">
        <v>5.25</v>
      </c>
      <c r="L1118" t="e">
        <v>#N/A</v>
      </c>
      <c r="M1118">
        <v>1.07</v>
      </c>
      <c r="N1118">
        <v>1.96</v>
      </c>
      <c r="O1118" t="e">
        <v>#N/A</v>
      </c>
      <c r="P1118" t="e">
        <v>#N/A</v>
      </c>
      <c r="Q1118">
        <v>1.1000000000000001</v>
      </c>
      <c r="R1118">
        <v>1.1299999999999999</v>
      </c>
      <c r="S1118">
        <v>1.16875</v>
      </c>
      <c r="T1118">
        <v>1.33</v>
      </c>
      <c r="U1118">
        <v>1.7175</v>
      </c>
      <c r="V1118" t="e">
        <v>#N/A</v>
      </c>
      <c r="W1118" t="e">
        <v>#N/A</v>
      </c>
      <c r="X1118">
        <v>36.61</v>
      </c>
    </row>
    <row r="1119" spans="1:24" x14ac:dyDescent="0.55000000000000004">
      <c r="A1119" s="5">
        <v>38099</v>
      </c>
      <c r="B1119">
        <v>1</v>
      </c>
      <c r="C1119">
        <v>0.97</v>
      </c>
      <c r="D1119">
        <v>1.1399999999999999</v>
      </c>
      <c r="E1119">
        <v>1.49</v>
      </c>
      <c r="F1119">
        <v>2.15</v>
      </c>
      <c r="G1119">
        <v>2.64</v>
      </c>
      <c r="H1119">
        <v>3.46</v>
      </c>
      <c r="I1119">
        <v>3.95</v>
      </c>
      <c r="J1119">
        <v>4.4000000000000004</v>
      </c>
      <c r="K1119">
        <v>5.2</v>
      </c>
      <c r="L1119" t="e">
        <v>#N/A</v>
      </c>
      <c r="M1119">
        <v>1.1000000000000001</v>
      </c>
      <c r="N1119">
        <v>1.98</v>
      </c>
      <c r="O1119" t="e">
        <v>#N/A</v>
      </c>
      <c r="P1119" t="e">
        <v>#N/A</v>
      </c>
      <c r="Q1119">
        <v>1.1000000000000001</v>
      </c>
      <c r="R1119">
        <v>1.1299999999999999</v>
      </c>
      <c r="S1119">
        <v>1.17</v>
      </c>
      <c r="T1119">
        <v>1.325</v>
      </c>
      <c r="U1119">
        <v>1.70875</v>
      </c>
      <c r="V1119" t="e">
        <v>#N/A</v>
      </c>
      <c r="W1119" t="e">
        <v>#N/A</v>
      </c>
      <c r="X1119">
        <v>37.700000000000003</v>
      </c>
    </row>
    <row r="1120" spans="1:24" x14ac:dyDescent="0.55000000000000004">
      <c r="A1120" s="5">
        <v>38100</v>
      </c>
      <c r="B1120">
        <v>0.99</v>
      </c>
      <c r="C1120">
        <v>0.98</v>
      </c>
      <c r="D1120">
        <v>1.2</v>
      </c>
      <c r="E1120">
        <v>1.59</v>
      </c>
      <c r="F1120">
        <v>2.29</v>
      </c>
      <c r="G1120">
        <v>2.78</v>
      </c>
      <c r="H1120">
        <v>3.58</v>
      </c>
      <c r="I1120">
        <v>4.07</v>
      </c>
      <c r="J1120">
        <v>4.4800000000000004</v>
      </c>
      <c r="K1120">
        <v>5.27</v>
      </c>
      <c r="L1120" t="e">
        <v>#N/A</v>
      </c>
      <c r="M1120">
        <v>1.29</v>
      </c>
      <c r="N1120">
        <v>2.12</v>
      </c>
      <c r="O1120" t="e">
        <v>#N/A</v>
      </c>
      <c r="P1120" t="e">
        <v>#N/A</v>
      </c>
      <c r="Q1120">
        <v>1.1000000000000001</v>
      </c>
      <c r="R1120">
        <v>1.1299999999999999</v>
      </c>
      <c r="S1120">
        <v>1.17</v>
      </c>
      <c r="T1120">
        <v>1.32</v>
      </c>
      <c r="U1120">
        <v>1.69</v>
      </c>
      <c r="V1120" t="e">
        <v>#N/A</v>
      </c>
      <c r="W1120" t="e">
        <v>#N/A</v>
      </c>
      <c r="X1120">
        <v>37.22</v>
      </c>
    </row>
    <row r="1121" spans="1:24" x14ac:dyDescent="0.55000000000000004">
      <c r="A1121" s="5">
        <v>38103</v>
      </c>
      <c r="B1121">
        <v>1.01</v>
      </c>
      <c r="C1121">
        <v>0.99</v>
      </c>
      <c r="D1121">
        <v>1.19</v>
      </c>
      <c r="E1121">
        <v>1.57</v>
      </c>
      <c r="F1121">
        <v>2.2799999999999998</v>
      </c>
      <c r="G1121">
        <v>2.78</v>
      </c>
      <c r="H1121">
        <v>3.57</v>
      </c>
      <c r="I1121">
        <v>4.05</v>
      </c>
      <c r="J1121">
        <v>4.46</v>
      </c>
      <c r="K1121">
        <v>5.25</v>
      </c>
      <c r="L1121" t="e">
        <v>#N/A</v>
      </c>
      <c r="M1121">
        <v>1.2</v>
      </c>
      <c r="N1121">
        <v>2.0299999999999998</v>
      </c>
      <c r="O1121" t="e">
        <v>#N/A</v>
      </c>
      <c r="P1121" t="e">
        <v>#N/A</v>
      </c>
      <c r="Q1121">
        <v>1.1000000000000001</v>
      </c>
      <c r="R1121">
        <v>1.1299999999999999</v>
      </c>
      <c r="S1121">
        <v>1.17</v>
      </c>
      <c r="T1121">
        <v>1.35</v>
      </c>
      <c r="U1121">
        <v>1.7737499999999999</v>
      </c>
      <c r="V1121" t="e">
        <v>#N/A</v>
      </c>
      <c r="W1121" t="e">
        <v>#N/A</v>
      </c>
      <c r="X1121">
        <v>37.020000000000003</v>
      </c>
    </row>
    <row r="1122" spans="1:24" x14ac:dyDescent="0.55000000000000004">
      <c r="A1122" s="5">
        <v>38104</v>
      </c>
      <c r="B1122">
        <v>0.99</v>
      </c>
      <c r="C1122">
        <v>0.98</v>
      </c>
      <c r="D1122">
        <v>1.17</v>
      </c>
      <c r="E1122">
        <v>1.53</v>
      </c>
      <c r="F1122">
        <v>2.21</v>
      </c>
      <c r="G1122">
        <v>2.74</v>
      </c>
      <c r="H1122">
        <v>3.52</v>
      </c>
      <c r="I1122">
        <v>4.01</v>
      </c>
      <c r="J1122">
        <v>4.43</v>
      </c>
      <c r="K1122">
        <v>5.22</v>
      </c>
      <c r="L1122" t="e">
        <v>#N/A</v>
      </c>
      <c r="M1122">
        <v>1.1399999999999999</v>
      </c>
      <c r="N1122">
        <v>2</v>
      </c>
      <c r="O1122" t="e">
        <v>#N/A</v>
      </c>
      <c r="P1122" t="e">
        <v>#N/A</v>
      </c>
      <c r="Q1122">
        <v>1.1000000000000001</v>
      </c>
      <c r="R1122">
        <v>1.1299999999999999</v>
      </c>
      <c r="S1122">
        <v>1.17</v>
      </c>
      <c r="T1122">
        <v>1.3481300000000001</v>
      </c>
      <c r="U1122">
        <v>1.76125</v>
      </c>
      <c r="V1122" t="e">
        <v>#N/A</v>
      </c>
      <c r="W1122" t="e">
        <v>#N/A</v>
      </c>
      <c r="X1122">
        <v>37.49</v>
      </c>
    </row>
    <row r="1123" spans="1:24" x14ac:dyDescent="0.55000000000000004">
      <c r="A1123" s="5">
        <v>38105</v>
      </c>
      <c r="B1123">
        <v>1.01</v>
      </c>
      <c r="C1123">
        <v>0.97</v>
      </c>
      <c r="D1123">
        <v>1.1599999999999999</v>
      </c>
      <c r="E1123">
        <v>1.54</v>
      </c>
      <c r="F1123">
        <v>2.2999999999999998</v>
      </c>
      <c r="G1123">
        <v>2.82</v>
      </c>
      <c r="H1123">
        <v>3.6</v>
      </c>
      <c r="I1123">
        <v>4.08</v>
      </c>
      <c r="J1123">
        <v>4.5</v>
      </c>
      <c r="K1123">
        <v>5.28</v>
      </c>
      <c r="L1123" t="e">
        <v>#N/A</v>
      </c>
      <c r="M1123">
        <v>1.26</v>
      </c>
      <c r="N1123">
        <v>2.1</v>
      </c>
      <c r="O1123" t="e">
        <v>#N/A</v>
      </c>
      <c r="P1123" t="e">
        <v>#N/A</v>
      </c>
      <c r="Q1123">
        <v>1.1000000000000001</v>
      </c>
      <c r="R1123">
        <v>1.1299999999999999</v>
      </c>
      <c r="S1123">
        <v>1.17</v>
      </c>
      <c r="T1123">
        <v>1.34</v>
      </c>
      <c r="U1123">
        <v>1.75</v>
      </c>
      <c r="V1123" t="e">
        <v>#N/A</v>
      </c>
      <c r="W1123" t="e">
        <v>#N/A</v>
      </c>
      <c r="X1123">
        <v>37.229999999999997</v>
      </c>
    </row>
    <row r="1124" spans="1:24" x14ac:dyDescent="0.55000000000000004">
      <c r="A1124" s="5">
        <v>38106</v>
      </c>
      <c r="B1124">
        <v>1.03</v>
      </c>
      <c r="C1124">
        <v>0.97</v>
      </c>
      <c r="D1124">
        <v>1.1499999999999999</v>
      </c>
      <c r="E1124">
        <v>1.55</v>
      </c>
      <c r="F1124">
        <v>2.34</v>
      </c>
      <c r="G1124">
        <v>2.88</v>
      </c>
      <c r="H1124">
        <v>3.66</v>
      </c>
      <c r="I1124">
        <v>4.1399999999999997</v>
      </c>
      <c r="J1124">
        <v>4.55</v>
      </c>
      <c r="K1124">
        <v>5.33</v>
      </c>
      <c r="L1124" t="e">
        <v>#N/A</v>
      </c>
      <c r="M1124">
        <v>1.32</v>
      </c>
      <c r="N1124">
        <v>2.15</v>
      </c>
      <c r="O1124" t="e">
        <v>#N/A</v>
      </c>
      <c r="P1124" t="e">
        <v>#N/A</v>
      </c>
      <c r="Q1124">
        <v>1.1000000000000001</v>
      </c>
      <c r="R1124">
        <v>1.1299999999999999</v>
      </c>
      <c r="S1124">
        <v>1.17875</v>
      </c>
      <c r="T1124">
        <v>1.37</v>
      </c>
      <c r="U1124">
        <v>1.81</v>
      </c>
      <c r="V1124" t="e">
        <v>#N/A</v>
      </c>
      <c r="W1124" t="e">
        <v>#N/A</v>
      </c>
      <c r="X1124">
        <v>37.5</v>
      </c>
    </row>
    <row r="1125" spans="1:24" x14ac:dyDescent="0.55000000000000004">
      <c r="A1125" s="5">
        <v>38107</v>
      </c>
      <c r="B1125">
        <v>1.03</v>
      </c>
      <c r="C1125">
        <v>0.98</v>
      </c>
      <c r="D1125">
        <v>1.17</v>
      </c>
      <c r="E1125">
        <v>1.55</v>
      </c>
      <c r="F1125">
        <v>2.31</v>
      </c>
      <c r="G1125">
        <v>2.86</v>
      </c>
      <c r="H1125">
        <v>3.63</v>
      </c>
      <c r="I1125">
        <v>4.1100000000000003</v>
      </c>
      <c r="J1125">
        <v>4.53</v>
      </c>
      <c r="K1125">
        <v>5.31</v>
      </c>
      <c r="L1125" t="e">
        <v>#N/A</v>
      </c>
      <c r="M1125">
        <v>1.29</v>
      </c>
      <c r="N1125">
        <v>2.11</v>
      </c>
      <c r="O1125" t="e">
        <v>#N/A</v>
      </c>
      <c r="P1125" t="e">
        <v>#N/A</v>
      </c>
      <c r="Q1125">
        <v>1.1000000000000001</v>
      </c>
      <c r="R1125">
        <v>1.1299999999999999</v>
      </c>
      <c r="S1125">
        <v>1.18</v>
      </c>
      <c r="T1125">
        <v>1.38</v>
      </c>
      <c r="U1125">
        <v>1.83</v>
      </c>
      <c r="V1125" t="e">
        <v>#N/A</v>
      </c>
      <c r="W1125" t="e">
        <v>#N/A</v>
      </c>
      <c r="X1125">
        <v>37.31</v>
      </c>
    </row>
    <row r="1126" spans="1:24" x14ac:dyDescent="0.55000000000000004">
      <c r="A1126" s="5">
        <v>38110</v>
      </c>
      <c r="B1126">
        <v>1.03</v>
      </c>
      <c r="C1126">
        <v>1</v>
      </c>
      <c r="D1126">
        <v>1.21</v>
      </c>
      <c r="E1126">
        <v>1.6</v>
      </c>
      <c r="F1126">
        <v>2.34</v>
      </c>
      <c r="G1126">
        <v>2.86</v>
      </c>
      <c r="H1126">
        <v>3.63</v>
      </c>
      <c r="I1126">
        <v>4.1100000000000003</v>
      </c>
      <c r="J1126">
        <v>4.53</v>
      </c>
      <c r="K1126">
        <v>5.3</v>
      </c>
      <c r="L1126" t="e">
        <v>#N/A</v>
      </c>
      <c r="M1126">
        <v>1.28</v>
      </c>
      <c r="N1126">
        <v>2.09</v>
      </c>
      <c r="O1126" t="e">
        <v>#N/A</v>
      </c>
      <c r="P1126" t="e">
        <v>#N/A</v>
      </c>
      <c r="Q1126" t="e">
        <v>#N/A</v>
      </c>
      <c r="R1126" t="e">
        <v>#N/A</v>
      </c>
      <c r="S1126" t="e">
        <v>#N/A</v>
      </c>
      <c r="T1126" t="e">
        <v>#N/A</v>
      </c>
      <c r="U1126" t="e">
        <v>#N/A</v>
      </c>
      <c r="V1126" t="e">
        <v>#N/A</v>
      </c>
      <c r="W1126" t="e">
        <v>#N/A</v>
      </c>
      <c r="X1126">
        <v>38.26</v>
      </c>
    </row>
    <row r="1127" spans="1:24" x14ac:dyDescent="0.55000000000000004">
      <c r="A1127" s="5">
        <v>38111</v>
      </c>
      <c r="B1127">
        <v>1</v>
      </c>
      <c r="C1127">
        <v>1</v>
      </c>
      <c r="D1127">
        <v>1.19</v>
      </c>
      <c r="E1127">
        <v>1.57</v>
      </c>
      <c r="F1127">
        <v>2.3199999999999998</v>
      </c>
      <c r="G1127">
        <v>2.88</v>
      </c>
      <c r="H1127">
        <v>3.66</v>
      </c>
      <c r="I1127">
        <v>4.1500000000000004</v>
      </c>
      <c r="J1127">
        <v>4.5599999999999996</v>
      </c>
      <c r="K1127">
        <v>5.34</v>
      </c>
      <c r="L1127" t="e">
        <v>#N/A</v>
      </c>
      <c r="M1127">
        <v>1.26</v>
      </c>
      <c r="N1127">
        <v>2.1</v>
      </c>
      <c r="O1127" t="e">
        <v>#N/A</v>
      </c>
      <c r="P1127" t="e">
        <v>#N/A</v>
      </c>
      <c r="Q1127">
        <v>1.1000000000000001</v>
      </c>
      <c r="R1127">
        <v>1.1299999999999999</v>
      </c>
      <c r="S1127">
        <v>1.18</v>
      </c>
      <c r="T1127">
        <v>1.38</v>
      </c>
      <c r="U1127">
        <v>1.82</v>
      </c>
      <c r="V1127" t="e">
        <v>#N/A</v>
      </c>
      <c r="W1127" t="e">
        <v>#N/A</v>
      </c>
      <c r="X1127">
        <v>38.86</v>
      </c>
    </row>
    <row r="1128" spans="1:24" x14ac:dyDescent="0.55000000000000004">
      <c r="A1128" s="5">
        <v>38112</v>
      </c>
      <c r="B1128">
        <v>0.99</v>
      </c>
      <c r="C1128">
        <v>0.99</v>
      </c>
      <c r="D1128">
        <v>1.17</v>
      </c>
      <c r="E1128">
        <v>1.56</v>
      </c>
      <c r="F1128">
        <v>2.34</v>
      </c>
      <c r="G1128">
        <v>2.91</v>
      </c>
      <c r="H1128">
        <v>3.71</v>
      </c>
      <c r="I1128">
        <v>4.18</v>
      </c>
      <c r="J1128">
        <v>4.6100000000000003</v>
      </c>
      <c r="K1128">
        <v>5.38</v>
      </c>
      <c r="L1128" t="e">
        <v>#N/A</v>
      </c>
      <c r="M1128">
        <v>1.29</v>
      </c>
      <c r="N1128">
        <v>2.1</v>
      </c>
      <c r="O1128" t="e">
        <v>#N/A</v>
      </c>
      <c r="P1128" t="e">
        <v>#N/A</v>
      </c>
      <c r="Q1128">
        <v>1.1000000000000001</v>
      </c>
      <c r="R1128">
        <v>1.1299999999999999</v>
      </c>
      <c r="S1128">
        <v>1.18</v>
      </c>
      <c r="T1128">
        <v>1.3781300000000001</v>
      </c>
      <c r="U1128">
        <v>1.81375</v>
      </c>
      <c r="V1128" t="e">
        <v>#N/A</v>
      </c>
      <c r="W1128" t="e">
        <v>#N/A</v>
      </c>
      <c r="X1128">
        <v>39.69</v>
      </c>
    </row>
    <row r="1129" spans="1:24" x14ac:dyDescent="0.55000000000000004">
      <c r="A1129" s="5">
        <v>38113</v>
      </c>
      <c r="B1129">
        <v>1</v>
      </c>
      <c r="C1129">
        <v>1</v>
      </c>
      <c r="D1129">
        <v>1.21</v>
      </c>
      <c r="E1129">
        <v>1.61</v>
      </c>
      <c r="F1129">
        <v>2.39</v>
      </c>
      <c r="G1129">
        <v>2.94</v>
      </c>
      <c r="H1129">
        <v>3.72</v>
      </c>
      <c r="I1129">
        <v>4.2</v>
      </c>
      <c r="J1129">
        <v>4.63</v>
      </c>
      <c r="K1129">
        <v>5.41</v>
      </c>
      <c r="L1129" t="e">
        <v>#N/A</v>
      </c>
      <c r="M1129">
        <v>1.34</v>
      </c>
      <c r="N1129">
        <v>2.15</v>
      </c>
      <c r="O1129" t="e">
        <v>#N/A</v>
      </c>
      <c r="P1129" t="e">
        <v>#N/A</v>
      </c>
      <c r="Q1129">
        <v>1.1000000000000001</v>
      </c>
      <c r="R1129">
        <v>1.1299999999999999</v>
      </c>
      <c r="S1129">
        <v>1.18</v>
      </c>
      <c r="T1129">
        <v>1.39</v>
      </c>
      <c r="U1129">
        <v>1.84</v>
      </c>
      <c r="V1129" t="e">
        <v>#N/A</v>
      </c>
      <c r="W1129" t="e">
        <v>#N/A</v>
      </c>
      <c r="X1129">
        <v>39.409999999999997</v>
      </c>
    </row>
    <row r="1130" spans="1:24" x14ac:dyDescent="0.55000000000000004">
      <c r="A1130" s="5">
        <v>38114</v>
      </c>
      <c r="B1130">
        <v>0.99</v>
      </c>
      <c r="C1130">
        <v>1.07</v>
      </c>
      <c r="D1130">
        <v>1.35</v>
      </c>
      <c r="E1130">
        <v>1.83</v>
      </c>
      <c r="F1130">
        <v>2.64</v>
      </c>
      <c r="G1130">
        <v>3.19</v>
      </c>
      <c r="H1130">
        <v>3.96</v>
      </c>
      <c r="I1130">
        <v>4.41</v>
      </c>
      <c r="J1130">
        <v>4.79</v>
      </c>
      <c r="K1130">
        <v>5.53</v>
      </c>
      <c r="L1130" t="e">
        <v>#N/A</v>
      </c>
      <c r="M1130">
        <v>1.5</v>
      </c>
      <c r="N1130">
        <v>2.2400000000000002</v>
      </c>
      <c r="O1130" t="e">
        <v>#N/A</v>
      </c>
      <c r="P1130" t="e">
        <v>#N/A</v>
      </c>
      <c r="Q1130">
        <v>1.1000000000000001</v>
      </c>
      <c r="R1130">
        <v>1.1375</v>
      </c>
      <c r="S1130">
        <v>1.19</v>
      </c>
      <c r="T1130">
        <v>1.42</v>
      </c>
      <c r="U1130">
        <v>1.8812500000000001</v>
      </c>
      <c r="V1130" t="e">
        <v>#N/A</v>
      </c>
      <c r="W1130" t="e">
        <v>#N/A</v>
      </c>
      <c r="X1130">
        <v>39.979999999999997</v>
      </c>
    </row>
    <row r="1131" spans="1:24" x14ac:dyDescent="0.55000000000000004">
      <c r="A1131" s="5">
        <v>38117</v>
      </c>
      <c r="B1131">
        <v>1</v>
      </c>
      <c r="C1131">
        <v>1.08</v>
      </c>
      <c r="D1131">
        <v>1.36</v>
      </c>
      <c r="E1131">
        <v>1.85</v>
      </c>
      <c r="F1131">
        <v>2.61</v>
      </c>
      <c r="G1131">
        <v>3.18</v>
      </c>
      <c r="H1131">
        <v>3.95</v>
      </c>
      <c r="I1131">
        <v>4.41</v>
      </c>
      <c r="J1131">
        <v>4.8099999999999996</v>
      </c>
      <c r="K1131">
        <v>5.54</v>
      </c>
      <c r="L1131" t="e">
        <v>#N/A</v>
      </c>
      <c r="M1131">
        <v>1.53</v>
      </c>
      <c r="N1131">
        <v>2.25</v>
      </c>
      <c r="O1131" t="e">
        <v>#N/A</v>
      </c>
      <c r="P1131" t="e">
        <v>#N/A</v>
      </c>
      <c r="Q1131">
        <v>1.1000000000000001</v>
      </c>
      <c r="R1131">
        <v>1.1599999999999999</v>
      </c>
      <c r="S1131">
        <v>1.24</v>
      </c>
      <c r="T1131">
        <v>1.53</v>
      </c>
      <c r="U1131">
        <v>2.0699999999999998</v>
      </c>
      <c r="V1131" t="e">
        <v>#N/A</v>
      </c>
      <c r="W1131" t="e">
        <v>#N/A</v>
      </c>
      <c r="X1131">
        <v>38.9</v>
      </c>
    </row>
    <row r="1132" spans="1:24" x14ac:dyDescent="0.55000000000000004">
      <c r="A1132" s="5">
        <v>38118</v>
      </c>
      <c r="B1132">
        <v>0.96</v>
      </c>
      <c r="C1132">
        <v>1.05</v>
      </c>
      <c r="D1132">
        <v>1.35</v>
      </c>
      <c r="E1132">
        <v>1.83</v>
      </c>
      <c r="F1132">
        <v>2.61</v>
      </c>
      <c r="G1132">
        <v>3.19</v>
      </c>
      <c r="H1132">
        <v>3.94</v>
      </c>
      <c r="I1132">
        <v>4.3899999999999997</v>
      </c>
      <c r="J1132">
        <v>4.79</v>
      </c>
      <c r="K1132">
        <v>5.53</v>
      </c>
      <c r="L1132" t="e">
        <v>#N/A</v>
      </c>
      <c r="M1132">
        <v>1.49</v>
      </c>
      <c r="N1132">
        <v>2.21</v>
      </c>
      <c r="O1132" t="e">
        <v>#N/A</v>
      </c>
      <c r="P1132" t="e">
        <v>#N/A</v>
      </c>
      <c r="Q1132">
        <v>1.1000000000000001</v>
      </c>
      <c r="R1132">
        <v>1.1599999999999999</v>
      </c>
      <c r="S1132">
        <v>1.24</v>
      </c>
      <c r="T1132">
        <v>1.53</v>
      </c>
      <c r="U1132">
        <v>2.06</v>
      </c>
      <c r="V1132" t="e">
        <v>#N/A</v>
      </c>
      <c r="W1132" t="e">
        <v>#N/A</v>
      </c>
      <c r="X1132">
        <v>40.299999999999997</v>
      </c>
    </row>
    <row r="1133" spans="1:24" x14ac:dyDescent="0.55000000000000004">
      <c r="A1133" s="5">
        <v>38119</v>
      </c>
      <c r="B1133">
        <v>0.98</v>
      </c>
      <c r="C1133">
        <v>1.04</v>
      </c>
      <c r="D1133">
        <v>1.33</v>
      </c>
      <c r="E1133">
        <v>1.81</v>
      </c>
      <c r="F1133">
        <v>2.62</v>
      </c>
      <c r="G1133">
        <v>3.19</v>
      </c>
      <c r="H1133">
        <v>3.96</v>
      </c>
      <c r="I1133">
        <v>4.41</v>
      </c>
      <c r="J1133">
        <v>4.83</v>
      </c>
      <c r="K1133">
        <v>5.57</v>
      </c>
      <c r="L1133" t="e">
        <v>#N/A</v>
      </c>
      <c r="M1133">
        <v>1.42</v>
      </c>
      <c r="N1133">
        <v>2.17</v>
      </c>
      <c r="O1133" t="e">
        <v>#N/A</v>
      </c>
      <c r="P1133" t="e">
        <v>#N/A</v>
      </c>
      <c r="Q1133">
        <v>1.1000000000000001</v>
      </c>
      <c r="R1133">
        <v>1.1599999999999999</v>
      </c>
      <c r="S1133">
        <v>1.24</v>
      </c>
      <c r="T1133">
        <v>1.52</v>
      </c>
      <c r="U1133">
        <v>2.04</v>
      </c>
      <c r="V1133" t="e">
        <v>#N/A</v>
      </c>
      <c r="W1133" t="e">
        <v>#N/A</v>
      </c>
      <c r="X1133">
        <v>40.299999999999997</v>
      </c>
    </row>
    <row r="1134" spans="1:24" x14ac:dyDescent="0.55000000000000004">
      <c r="A1134" s="5">
        <v>38120</v>
      </c>
      <c r="B1134">
        <v>1</v>
      </c>
      <c r="C1134">
        <v>1</v>
      </c>
      <c r="D1134">
        <v>1.34</v>
      </c>
      <c r="E1134">
        <v>1.84</v>
      </c>
      <c r="F1134">
        <v>2.67</v>
      </c>
      <c r="G1134">
        <v>3.24</v>
      </c>
      <c r="H1134">
        <v>4.01</v>
      </c>
      <c r="I1134">
        <v>4.46</v>
      </c>
      <c r="J1134">
        <v>4.8499999999999996</v>
      </c>
      <c r="K1134">
        <v>5.61</v>
      </c>
      <c r="L1134" t="e">
        <v>#N/A</v>
      </c>
      <c r="M1134">
        <v>1.43</v>
      </c>
      <c r="N1134">
        <v>2.1800000000000002</v>
      </c>
      <c r="O1134" t="e">
        <v>#N/A</v>
      </c>
      <c r="P1134" t="e">
        <v>#N/A</v>
      </c>
      <c r="Q1134">
        <v>1.1000000000000001</v>
      </c>
      <c r="R1134">
        <v>1.1637500000000001</v>
      </c>
      <c r="S1134">
        <v>1.25</v>
      </c>
      <c r="T1134">
        <v>1.54</v>
      </c>
      <c r="U1134">
        <v>2.0674999999999999</v>
      </c>
      <c r="V1134" t="e">
        <v>#N/A</v>
      </c>
      <c r="W1134" t="e">
        <v>#N/A</v>
      </c>
      <c r="X1134">
        <v>40.94</v>
      </c>
    </row>
    <row r="1135" spans="1:24" x14ac:dyDescent="0.55000000000000004">
      <c r="A1135" s="5">
        <v>38121</v>
      </c>
      <c r="B1135">
        <v>1.02</v>
      </c>
      <c r="C1135">
        <v>0.99</v>
      </c>
      <c r="D1135">
        <v>1.34</v>
      </c>
      <c r="E1135">
        <v>1.81</v>
      </c>
      <c r="F1135">
        <v>2.59</v>
      </c>
      <c r="G1135">
        <v>3.16</v>
      </c>
      <c r="H1135">
        <v>3.92</v>
      </c>
      <c r="I1135">
        <v>4.3899999999999997</v>
      </c>
      <c r="J1135">
        <v>4.79</v>
      </c>
      <c r="K1135">
        <v>5.54</v>
      </c>
      <c r="L1135" t="e">
        <v>#N/A</v>
      </c>
      <c r="M1135">
        <v>1.41</v>
      </c>
      <c r="N1135">
        <v>2.16</v>
      </c>
      <c r="O1135" t="e">
        <v>#N/A</v>
      </c>
      <c r="P1135" t="e">
        <v>#N/A</v>
      </c>
      <c r="Q1135">
        <v>1.1000000000000001</v>
      </c>
      <c r="R1135">
        <v>1.17</v>
      </c>
      <c r="S1135">
        <v>1.26</v>
      </c>
      <c r="T1135">
        <v>1.56</v>
      </c>
      <c r="U1135">
        <v>2.1068799999999999</v>
      </c>
      <c r="V1135" t="e">
        <v>#N/A</v>
      </c>
      <c r="W1135" t="e">
        <v>#N/A</v>
      </c>
      <c r="X1135">
        <v>41.42</v>
      </c>
    </row>
    <row r="1136" spans="1:24" x14ac:dyDescent="0.55000000000000004">
      <c r="A1136" s="5">
        <v>38124</v>
      </c>
      <c r="B1136">
        <v>1.05</v>
      </c>
      <c r="C1136">
        <v>1.06</v>
      </c>
      <c r="D1136">
        <v>1.35</v>
      </c>
      <c r="E1136">
        <v>1.8</v>
      </c>
      <c r="F1136">
        <v>2.5099999999999998</v>
      </c>
      <c r="G1136">
        <v>3.07</v>
      </c>
      <c r="H1136">
        <v>3.83</v>
      </c>
      <c r="I1136">
        <v>4.29</v>
      </c>
      <c r="J1136">
        <v>4.7</v>
      </c>
      <c r="K1136">
        <v>5.47</v>
      </c>
      <c r="L1136" t="e">
        <v>#N/A</v>
      </c>
      <c r="M1136">
        <v>1.33</v>
      </c>
      <c r="N1136">
        <v>2.0699999999999998</v>
      </c>
      <c r="O1136" t="e">
        <v>#N/A</v>
      </c>
      <c r="P1136" t="e">
        <v>#N/A</v>
      </c>
      <c r="Q1136">
        <v>1.1000000000000001</v>
      </c>
      <c r="R1136">
        <v>1.1675</v>
      </c>
      <c r="S1136">
        <v>1.25813</v>
      </c>
      <c r="T1136">
        <v>1.53</v>
      </c>
      <c r="U1136">
        <v>2.0274999999999999</v>
      </c>
      <c r="V1136" t="e">
        <v>#N/A</v>
      </c>
      <c r="W1136" t="e">
        <v>#N/A</v>
      </c>
      <c r="X1136">
        <v>41.53</v>
      </c>
    </row>
    <row r="1137" spans="1:24" x14ac:dyDescent="0.55000000000000004">
      <c r="A1137" s="5">
        <v>38125</v>
      </c>
      <c r="B1137">
        <v>1</v>
      </c>
      <c r="C1137">
        <v>1.05</v>
      </c>
      <c r="D1137">
        <v>1.37</v>
      </c>
      <c r="E1137">
        <v>1.83</v>
      </c>
      <c r="F1137">
        <v>2.58</v>
      </c>
      <c r="G1137">
        <v>3.13</v>
      </c>
      <c r="H1137">
        <v>3.87</v>
      </c>
      <c r="I1137">
        <v>4.34</v>
      </c>
      <c r="J1137">
        <v>4.74</v>
      </c>
      <c r="K1137">
        <v>5.48</v>
      </c>
      <c r="L1137" t="e">
        <v>#N/A</v>
      </c>
      <c r="M1137">
        <v>1.33</v>
      </c>
      <c r="N1137">
        <v>2.0499999999999998</v>
      </c>
      <c r="O1137" t="e">
        <v>#N/A</v>
      </c>
      <c r="P1137" t="e">
        <v>#N/A</v>
      </c>
      <c r="Q1137">
        <v>1.1000000000000001</v>
      </c>
      <c r="R1137">
        <v>1.17</v>
      </c>
      <c r="S1137">
        <v>1.26</v>
      </c>
      <c r="T1137">
        <v>1.5337499999999999</v>
      </c>
      <c r="U1137">
        <v>2.0299999999999998</v>
      </c>
      <c r="V1137" t="e">
        <v>#N/A</v>
      </c>
      <c r="W1137" t="e">
        <v>#N/A</v>
      </c>
      <c r="X1137">
        <v>40.32</v>
      </c>
    </row>
    <row r="1138" spans="1:24" x14ac:dyDescent="0.55000000000000004">
      <c r="A1138" s="5">
        <v>38126</v>
      </c>
      <c r="B1138">
        <v>1</v>
      </c>
      <c r="C1138">
        <v>1.04</v>
      </c>
      <c r="D1138">
        <v>1.38</v>
      </c>
      <c r="E1138">
        <v>1.85</v>
      </c>
      <c r="F1138">
        <v>2.61</v>
      </c>
      <c r="G1138">
        <v>3.18</v>
      </c>
      <c r="H1138">
        <v>3.93</v>
      </c>
      <c r="I1138">
        <v>4.3899999999999997</v>
      </c>
      <c r="J1138">
        <v>4.79</v>
      </c>
      <c r="K1138">
        <v>5.54</v>
      </c>
      <c r="L1138" t="e">
        <v>#N/A</v>
      </c>
      <c r="M1138">
        <v>1.32</v>
      </c>
      <c r="N1138">
        <v>2.0299999999999998</v>
      </c>
      <c r="O1138" t="e">
        <v>#N/A</v>
      </c>
      <c r="P1138" t="e">
        <v>#N/A</v>
      </c>
      <c r="Q1138">
        <v>1.1000000000000001</v>
      </c>
      <c r="R1138">
        <v>1.1725000000000001</v>
      </c>
      <c r="S1138">
        <v>1.27</v>
      </c>
      <c r="T1138">
        <v>1.55</v>
      </c>
      <c r="U1138">
        <v>2.0699999999999998</v>
      </c>
      <c r="V1138" t="e">
        <v>#N/A</v>
      </c>
      <c r="W1138" t="e">
        <v>#N/A</v>
      </c>
      <c r="X1138">
        <v>41.61</v>
      </c>
    </row>
    <row r="1139" spans="1:24" x14ac:dyDescent="0.55000000000000004">
      <c r="A1139" s="5">
        <v>38127</v>
      </c>
      <c r="B1139">
        <v>1</v>
      </c>
      <c r="C1139">
        <v>1.03</v>
      </c>
      <c r="D1139">
        <v>1.36</v>
      </c>
      <c r="E1139">
        <v>1.81</v>
      </c>
      <c r="F1139">
        <v>2.5499999999999998</v>
      </c>
      <c r="G1139">
        <v>3.12</v>
      </c>
      <c r="H1139">
        <v>3.86</v>
      </c>
      <c r="I1139">
        <v>4.33</v>
      </c>
      <c r="J1139">
        <v>4.72</v>
      </c>
      <c r="K1139">
        <v>5.47</v>
      </c>
      <c r="L1139" t="e">
        <v>#N/A</v>
      </c>
      <c r="M1139">
        <v>1.25</v>
      </c>
      <c r="N1139">
        <v>1.96</v>
      </c>
      <c r="O1139" t="e">
        <v>#N/A</v>
      </c>
      <c r="P1139" t="e">
        <v>#N/A</v>
      </c>
      <c r="Q1139">
        <v>1.1000000000000001</v>
      </c>
      <c r="R1139">
        <v>1.18</v>
      </c>
      <c r="S1139">
        <v>1.28</v>
      </c>
      <c r="T1139">
        <v>1.5687500000000001</v>
      </c>
      <c r="U1139">
        <v>2.09</v>
      </c>
      <c r="V1139" t="e">
        <v>#N/A</v>
      </c>
      <c r="W1139" t="e">
        <v>#N/A</v>
      </c>
      <c r="X1139">
        <v>40.92</v>
      </c>
    </row>
    <row r="1140" spans="1:24" x14ac:dyDescent="0.55000000000000004">
      <c r="A1140" s="5">
        <v>38128</v>
      </c>
      <c r="B1140">
        <v>0.99</v>
      </c>
      <c r="C1140">
        <v>1.03</v>
      </c>
      <c r="D1140">
        <v>1.39</v>
      </c>
      <c r="E1140">
        <v>1.84</v>
      </c>
      <c r="F1140">
        <v>2.6</v>
      </c>
      <c r="G1140">
        <v>3.18</v>
      </c>
      <c r="H1140">
        <v>3.91</v>
      </c>
      <c r="I1140">
        <v>4.37</v>
      </c>
      <c r="J1140">
        <v>4.76</v>
      </c>
      <c r="K1140">
        <v>5.5</v>
      </c>
      <c r="L1140" t="e">
        <v>#N/A</v>
      </c>
      <c r="M1140">
        <v>1.34</v>
      </c>
      <c r="N1140">
        <v>2.04</v>
      </c>
      <c r="O1140" t="e">
        <v>#N/A</v>
      </c>
      <c r="P1140" t="e">
        <v>#N/A</v>
      </c>
      <c r="Q1140">
        <v>1.1000000000000001</v>
      </c>
      <c r="R1140">
        <v>1.18</v>
      </c>
      <c r="S1140">
        <v>1.28</v>
      </c>
      <c r="T1140">
        <v>1.56</v>
      </c>
      <c r="U1140">
        <v>2.0699999999999998</v>
      </c>
      <c r="V1140" t="e">
        <v>#N/A</v>
      </c>
      <c r="W1140" t="e">
        <v>#N/A</v>
      </c>
      <c r="X1140">
        <v>39.83</v>
      </c>
    </row>
    <row r="1141" spans="1:24" x14ac:dyDescent="0.55000000000000004">
      <c r="A1141" s="5">
        <v>38131</v>
      </c>
      <c r="B1141">
        <v>1</v>
      </c>
      <c r="C1141">
        <v>1.07</v>
      </c>
      <c r="D1141">
        <v>1.41</v>
      </c>
      <c r="E1141">
        <v>1.86</v>
      </c>
      <c r="F1141">
        <v>2.59</v>
      </c>
      <c r="G1141">
        <v>3.17</v>
      </c>
      <c r="H1141">
        <v>3.9</v>
      </c>
      <c r="I1141">
        <v>4.3600000000000003</v>
      </c>
      <c r="J1141">
        <v>4.75</v>
      </c>
      <c r="K1141">
        <v>5.48</v>
      </c>
      <c r="L1141" t="e">
        <v>#N/A</v>
      </c>
      <c r="M1141">
        <v>1.27</v>
      </c>
      <c r="N1141">
        <v>2.0099999999999998</v>
      </c>
      <c r="O1141" t="e">
        <v>#N/A</v>
      </c>
      <c r="P1141" t="e">
        <v>#N/A</v>
      </c>
      <c r="Q1141">
        <v>1.1000000000000001</v>
      </c>
      <c r="R1141">
        <v>1.19</v>
      </c>
      <c r="S1141">
        <v>1.29</v>
      </c>
      <c r="T1141">
        <v>1.59</v>
      </c>
      <c r="U1141">
        <v>2.13</v>
      </c>
      <c r="V1141" t="e">
        <v>#N/A</v>
      </c>
      <c r="W1141" t="e">
        <v>#N/A</v>
      </c>
      <c r="X1141">
        <v>42.03</v>
      </c>
    </row>
    <row r="1142" spans="1:24" x14ac:dyDescent="0.55000000000000004">
      <c r="A1142" s="5">
        <v>38132</v>
      </c>
      <c r="B1142">
        <v>1</v>
      </c>
      <c r="C1142">
        <v>1.07</v>
      </c>
      <c r="D1142">
        <v>1.41</v>
      </c>
      <c r="E1142">
        <v>1.84</v>
      </c>
      <c r="F1142">
        <v>2.58</v>
      </c>
      <c r="G1142">
        <v>3.16</v>
      </c>
      <c r="H1142">
        <v>3.89</v>
      </c>
      <c r="I1142">
        <v>4.34</v>
      </c>
      <c r="J1142">
        <v>4.7300000000000004</v>
      </c>
      <c r="K1142">
        <v>5.45</v>
      </c>
      <c r="L1142" t="e">
        <v>#N/A</v>
      </c>
      <c r="M1142">
        <v>1.29</v>
      </c>
      <c r="N1142">
        <v>2.0299999999999998</v>
      </c>
      <c r="O1142" t="e">
        <v>#N/A</v>
      </c>
      <c r="P1142" t="e">
        <v>#N/A</v>
      </c>
      <c r="Q1142">
        <v>1.1000000000000001</v>
      </c>
      <c r="R1142">
        <v>1.19</v>
      </c>
      <c r="S1142">
        <v>1.29</v>
      </c>
      <c r="T1142">
        <v>1.5825</v>
      </c>
      <c r="U1142">
        <v>2.1</v>
      </c>
      <c r="V1142" t="e">
        <v>#N/A</v>
      </c>
      <c r="W1142" t="e">
        <v>#N/A</v>
      </c>
      <c r="X1142">
        <v>41.45</v>
      </c>
    </row>
    <row r="1143" spans="1:24" x14ac:dyDescent="0.55000000000000004">
      <c r="A1143" s="5">
        <v>38133</v>
      </c>
      <c r="B1143">
        <v>0.99</v>
      </c>
      <c r="C1143">
        <v>1.08</v>
      </c>
      <c r="D1143">
        <v>1.39</v>
      </c>
      <c r="E1143">
        <v>1.81</v>
      </c>
      <c r="F1143">
        <v>2.52</v>
      </c>
      <c r="G1143">
        <v>3.08</v>
      </c>
      <c r="H1143">
        <v>3.81</v>
      </c>
      <c r="I1143">
        <v>4.2699999999999996</v>
      </c>
      <c r="J1143">
        <v>4.67</v>
      </c>
      <c r="K1143">
        <v>5.41</v>
      </c>
      <c r="L1143" t="e">
        <v>#N/A</v>
      </c>
      <c r="M1143">
        <v>1.23</v>
      </c>
      <c r="N1143">
        <v>1.99</v>
      </c>
      <c r="O1143" t="e">
        <v>#N/A</v>
      </c>
      <c r="P1143" t="e">
        <v>#N/A</v>
      </c>
      <c r="Q1143">
        <v>1.1000000000000001</v>
      </c>
      <c r="R1143">
        <v>1.2</v>
      </c>
      <c r="S1143">
        <v>1.3</v>
      </c>
      <c r="T1143">
        <v>1.58813</v>
      </c>
      <c r="U1143">
        <v>2.1025</v>
      </c>
      <c r="V1143" t="e">
        <v>#N/A</v>
      </c>
      <c r="W1143" t="e">
        <v>#N/A</v>
      </c>
      <c r="X1143">
        <v>40.6</v>
      </c>
    </row>
    <row r="1144" spans="1:24" x14ac:dyDescent="0.55000000000000004">
      <c r="A1144" s="5">
        <v>38134</v>
      </c>
      <c r="B1144">
        <v>1</v>
      </c>
      <c r="C1144">
        <v>1.06</v>
      </c>
      <c r="D1144">
        <v>1.37</v>
      </c>
      <c r="E1144">
        <v>1.77</v>
      </c>
      <c r="F1144">
        <v>2.46</v>
      </c>
      <c r="G1144">
        <v>3.02</v>
      </c>
      <c r="H1144">
        <v>3.74</v>
      </c>
      <c r="I1144">
        <v>4.2</v>
      </c>
      <c r="J1144">
        <v>4.5999999999999996</v>
      </c>
      <c r="K1144">
        <v>5.34</v>
      </c>
      <c r="L1144" t="e">
        <v>#N/A</v>
      </c>
      <c r="M1144">
        <v>1.19</v>
      </c>
      <c r="N1144">
        <v>1.97</v>
      </c>
      <c r="O1144" t="e">
        <v>#N/A</v>
      </c>
      <c r="P1144" t="e">
        <v>#N/A</v>
      </c>
      <c r="Q1144">
        <v>1.1100000000000001</v>
      </c>
      <c r="R1144">
        <v>1.20875</v>
      </c>
      <c r="S1144">
        <v>1.31</v>
      </c>
      <c r="T1144">
        <v>1.5787500000000001</v>
      </c>
      <c r="U1144">
        <v>2.0762499999999999</v>
      </c>
      <c r="V1144" t="e">
        <v>#N/A</v>
      </c>
      <c r="W1144" t="e">
        <v>#N/A</v>
      </c>
      <c r="X1144">
        <v>39.25</v>
      </c>
    </row>
    <row r="1145" spans="1:24" x14ac:dyDescent="0.55000000000000004">
      <c r="A1145" s="5">
        <v>38135</v>
      </c>
      <c r="B1145">
        <v>1.02</v>
      </c>
      <c r="C1145">
        <v>1.08</v>
      </c>
      <c r="D1145">
        <v>1.39</v>
      </c>
      <c r="E1145">
        <v>1.83</v>
      </c>
      <c r="F1145">
        <v>2.54</v>
      </c>
      <c r="G1145">
        <v>3.1</v>
      </c>
      <c r="H1145">
        <v>3.81</v>
      </c>
      <c r="I1145">
        <v>4.26</v>
      </c>
      <c r="J1145">
        <v>4.66</v>
      </c>
      <c r="K1145">
        <v>5.39</v>
      </c>
      <c r="L1145" t="e">
        <v>#N/A</v>
      </c>
      <c r="M1145">
        <v>1.26</v>
      </c>
      <c r="N1145">
        <v>2</v>
      </c>
      <c r="O1145" t="e">
        <v>#N/A</v>
      </c>
      <c r="P1145" t="e">
        <v>#N/A</v>
      </c>
      <c r="Q1145">
        <v>1.11375</v>
      </c>
      <c r="R1145">
        <v>1.2150000000000001</v>
      </c>
      <c r="S1145">
        <v>1.3149999999999999</v>
      </c>
      <c r="T1145">
        <v>1.5774999999999999</v>
      </c>
      <c r="U1145">
        <v>2.0575000000000001</v>
      </c>
      <c r="V1145" t="e">
        <v>#N/A</v>
      </c>
      <c r="W1145" t="e">
        <v>#N/A</v>
      </c>
      <c r="X1145">
        <v>39.9</v>
      </c>
    </row>
    <row r="1146" spans="1:24" x14ac:dyDescent="0.55000000000000004">
      <c r="A1146" s="5">
        <v>38139</v>
      </c>
      <c r="B1146">
        <v>1.02</v>
      </c>
      <c r="C1146">
        <v>1.17</v>
      </c>
      <c r="D1146">
        <v>1.44</v>
      </c>
      <c r="E1146">
        <v>1.89</v>
      </c>
      <c r="F1146">
        <v>2.6</v>
      </c>
      <c r="G1146">
        <v>3.14</v>
      </c>
      <c r="H1146">
        <v>3.86</v>
      </c>
      <c r="I1146">
        <v>4.3099999999999996</v>
      </c>
      <c r="J1146">
        <v>4.71</v>
      </c>
      <c r="K1146">
        <v>5.45</v>
      </c>
      <c r="L1146" t="e">
        <v>#N/A</v>
      </c>
      <c r="M1146">
        <v>1.22</v>
      </c>
      <c r="N1146">
        <v>1.97</v>
      </c>
      <c r="O1146" t="e">
        <v>#N/A</v>
      </c>
      <c r="P1146" t="e">
        <v>#N/A</v>
      </c>
      <c r="Q1146">
        <v>1.125</v>
      </c>
      <c r="R1146">
        <v>1.2237499999999999</v>
      </c>
      <c r="S1146">
        <v>1.3268800000000001</v>
      </c>
      <c r="T1146">
        <v>1.605</v>
      </c>
      <c r="U1146">
        <v>2.1112500000000001</v>
      </c>
      <c r="V1146" t="e">
        <v>#N/A</v>
      </c>
      <c r="W1146" t="e">
        <v>#N/A</v>
      </c>
      <c r="X1146">
        <v>42.33</v>
      </c>
    </row>
    <row r="1147" spans="1:24" x14ac:dyDescent="0.55000000000000004">
      <c r="A1147" s="5">
        <v>38140</v>
      </c>
      <c r="B1147">
        <v>0.98</v>
      </c>
      <c r="C1147">
        <v>1.17</v>
      </c>
      <c r="D1147">
        <v>1.45</v>
      </c>
      <c r="E1147">
        <v>1.92</v>
      </c>
      <c r="F1147">
        <v>2.65</v>
      </c>
      <c r="G1147">
        <v>3.19</v>
      </c>
      <c r="H1147">
        <v>3.91</v>
      </c>
      <c r="I1147">
        <v>4.3499999999999996</v>
      </c>
      <c r="J1147">
        <v>4.74</v>
      </c>
      <c r="K1147">
        <v>5.47</v>
      </c>
      <c r="L1147" t="e">
        <v>#N/A</v>
      </c>
      <c r="M1147">
        <v>1.29</v>
      </c>
      <c r="N1147">
        <v>2.04</v>
      </c>
      <c r="O1147" t="e">
        <v>#N/A</v>
      </c>
      <c r="P1147" t="e">
        <v>#N/A</v>
      </c>
      <c r="Q1147">
        <v>1.1312500000000001</v>
      </c>
      <c r="R1147">
        <v>1.23125</v>
      </c>
      <c r="S1147">
        <v>1.34</v>
      </c>
      <c r="T1147">
        <v>1.6274999999999999</v>
      </c>
      <c r="U1147">
        <v>2.15</v>
      </c>
      <c r="V1147" t="e">
        <v>#N/A</v>
      </c>
      <c r="W1147" t="e">
        <v>#N/A</v>
      </c>
      <c r="X1147">
        <v>39.96</v>
      </c>
    </row>
    <row r="1148" spans="1:24" x14ac:dyDescent="0.55000000000000004">
      <c r="A1148" s="5">
        <v>38141</v>
      </c>
      <c r="B1148">
        <v>0.99</v>
      </c>
      <c r="C1148">
        <v>1.17</v>
      </c>
      <c r="D1148">
        <v>1.45</v>
      </c>
      <c r="E1148">
        <v>1.91</v>
      </c>
      <c r="F1148">
        <v>2.63</v>
      </c>
      <c r="G1148">
        <v>3.17</v>
      </c>
      <c r="H1148">
        <v>3.89</v>
      </c>
      <c r="I1148">
        <v>4.34</v>
      </c>
      <c r="J1148">
        <v>4.71</v>
      </c>
      <c r="K1148">
        <v>5.46</v>
      </c>
      <c r="L1148" t="e">
        <v>#N/A</v>
      </c>
      <c r="M1148">
        <v>1.31</v>
      </c>
      <c r="N1148">
        <v>2.0499999999999998</v>
      </c>
      <c r="O1148" t="e">
        <v>#N/A</v>
      </c>
      <c r="P1148" t="e">
        <v>#N/A</v>
      </c>
      <c r="Q1148">
        <v>1.1499999999999999</v>
      </c>
      <c r="R1148">
        <v>1.2549999999999999</v>
      </c>
      <c r="S1148">
        <v>1.36</v>
      </c>
      <c r="T1148">
        <v>1.66</v>
      </c>
      <c r="U1148">
        <v>2.1862499999999998</v>
      </c>
      <c r="V1148" t="e">
        <v>#N/A</v>
      </c>
      <c r="W1148" t="e">
        <v>#N/A</v>
      </c>
      <c r="X1148">
        <v>39.29</v>
      </c>
    </row>
    <row r="1149" spans="1:24" x14ac:dyDescent="0.55000000000000004">
      <c r="A1149" s="5">
        <v>38142</v>
      </c>
      <c r="B1149">
        <v>0.99</v>
      </c>
      <c r="C1149">
        <v>1.21</v>
      </c>
      <c r="D1149">
        <v>1.51</v>
      </c>
      <c r="E1149">
        <v>1.97</v>
      </c>
      <c r="F1149">
        <v>2.7</v>
      </c>
      <c r="G1149">
        <v>3.25</v>
      </c>
      <c r="H1149">
        <v>3.97</v>
      </c>
      <c r="I1149">
        <v>4.41</v>
      </c>
      <c r="J1149">
        <v>4.78</v>
      </c>
      <c r="K1149">
        <v>5.51</v>
      </c>
      <c r="L1149" t="e">
        <v>#N/A</v>
      </c>
      <c r="M1149">
        <v>1.37</v>
      </c>
      <c r="N1149">
        <v>2.11</v>
      </c>
      <c r="O1149" t="e">
        <v>#N/A</v>
      </c>
      <c r="P1149" t="e">
        <v>#N/A</v>
      </c>
      <c r="Q1149">
        <v>1.1599999999999999</v>
      </c>
      <c r="R1149">
        <v>1.27</v>
      </c>
      <c r="S1149">
        <v>1.37375</v>
      </c>
      <c r="T1149">
        <v>1.6737500000000001</v>
      </c>
      <c r="U1149">
        <v>2.2000000000000002</v>
      </c>
      <c r="V1149" t="e">
        <v>#N/A</v>
      </c>
      <c r="W1149" t="e">
        <v>#N/A</v>
      </c>
      <c r="X1149">
        <v>38.44</v>
      </c>
    </row>
    <row r="1150" spans="1:24" x14ac:dyDescent="0.55000000000000004">
      <c r="A1150" s="5">
        <v>38145</v>
      </c>
      <c r="B1150">
        <v>0.99</v>
      </c>
      <c r="C1150">
        <v>1.24</v>
      </c>
      <c r="D1150">
        <v>1.54</v>
      </c>
      <c r="E1150">
        <v>1.96</v>
      </c>
      <c r="F1150">
        <v>2.67</v>
      </c>
      <c r="G1150">
        <v>3.22</v>
      </c>
      <c r="H1150">
        <v>3.95</v>
      </c>
      <c r="I1150">
        <v>4.3899999999999997</v>
      </c>
      <c r="J1150">
        <v>4.78</v>
      </c>
      <c r="K1150">
        <v>5.51</v>
      </c>
      <c r="L1150" t="e">
        <v>#N/A</v>
      </c>
      <c r="M1150">
        <v>1.37</v>
      </c>
      <c r="N1150">
        <v>2.11</v>
      </c>
      <c r="O1150" t="e">
        <v>#N/A</v>
      </c>
      <c r="P1150" t="e">
        <v>#N/A</v>
      </c>
      <c r="Q1150">
        <v>1.17</v>
      </c>
      <c r="R1150">
        <v>1.2862499999999999</v>
      </c>
      <c r="S1150">
        <v>1.4</v>
      </c>
      <c r="T1150">
        <v>1.71</v>
      </c>
      <c r="U1150">
        <v>2.2599999999999998</v>
      </c>
      <c r="V1150" t="e">
        <v>#N/A</v>
      </c>
      <c r="W1150" t="e">
        <v>#N/A</v>
      </c>
      <c r="X1150">
        <v>38.72</v>
      </c>
    </row>
    <row r="1151" spans="1:24" x14ac:dyDescent="0.55000000000000004">
      <c r="A1151" s="5">
        <v>38146</v>
      </c>
      <c r="B1151">
        <v>0.97</v>
      </c>
      <c r="C1151">
        <v>1.27</v>
      </c>
      <c r="D1151">
        <v>1.56</v>
      </c>
      <c r="E1151">
        <v>2.02</v>
      </c>
      <c r="F1151">
        <v>2.73</v>
      </c>
      <c r="G1151">
        <v>3.24</v>
      </c>
      <c r="H1151">
        <v>3.96</v>
      </c>
      <c r="I1151">
        <v>4.4000000000000004</v>
      </c>
      <c r="J1151">
        <v>4.78</v>
      </c>
      <c r="K1151">
        <v>5.5</v>
      </c>
      <c r="L1151" t="e">
        <v>#N/A</v>
      </c>
      <c r="M1151">
        <v>1.43</v>
      </c>
      <c r="N1151">
        <v>2.15</v>
      </c>
      <c r="O1151" t="e">
        <v>#N/A</v>
      </c>
      <c r="P1151" t="e">
        <v>#N/A</v>
      </c>
      <c r="Q1151">
        <v>1.17875</v>
      </c>
      <c r="R1151">
        <v>1.29</v>
      </c>
      <c r="S1151">
        <v>1.41</v>
      </c>
      <c r="T1151">
        <v>1.71</v>
      </c>
      <c r="U1151">
        <v>2.2324999999999999</v>
      </c>
      <c r="V1151" t="e">
        <v>#N/A</v>
      </c>
      <c r="W1151" t="e">
        <v>#N/A</v>
      </c>
      <c r="X1151">
        <v>37.18</v>
      </c>
    </row>
    <row r="1152" spans="1:24" x14ac:dyDescent="0.55000000000000004">
      <c r="A1152" s="5">
        <v>38147</v>
      </c>
      <c r="B1152">
        <v>0.99</v>
      </c>
      <c r="C1152">
        <v>1.27</v>
      </c>
      <c r="D1152">
        <v>1.61</v>
      </c>
      <c r="E1152">
        <v>2.14</v>
      </c>
      <c r="F1152">
        <v>2.79</v>
      </c>
      <c r="G1152">
        <v>3.31</v>
      </c>
      <c r="H1152">
        <v>4.01</v>
      </c>
      <c r="I1152">
        <v>4.4400000000000004</v>
      </c>
      <c r="J1152">
        <v>4.82</v>
      </c>
      <c r="K1152">
        <v>5.54</v>
      </c>
      <c r="L1152" t="e">
        <v>#N/A</v>
      </c>
      <c r="M1152">
        <v>1.47</v>
      </c>
      <c r="N1152">
        <v>2.2000000000000002</v>
      </c>
      <c r="O1152" t="e">
        <v>#N/A</v>
      </c>
      <c r="P1152" t="e">
        <v>#N/A</v>
      </c>
      <c r="Q1152">
        <v>1.19</v>
      </c>
      <c r="R1152">
        <v>1.3</v>
      </c>
      <c r="S1152">
        <v>1.4275</v>
      </c>
      <c r="T1152">
        <v>1.73813</v>
      </c>
      <c r="U1152">
        <v>2.2799999999999998</v>
      </c>
      <c r="V1152" t="e">
        <v>#N/A</v>
      </c>
      <c r="W1152" t="e">
        <v>#N/A</v>
      </c>
      <c r="X1152">
        <v>37.6</v>
      </c>
    </row>
    <row r="1153" spans="1:24" x14ac:dyDescent="0.55000000000000004">
      <c r="A1153" s="5">
        <v>38148</v>
      </c>
      <c r="B1153">
        <v>1</v>
      </c>
      <c r="C1153">
        <v>1.3</v>
      </c>
      <c r="D1153">
        <v>1.65</v>
      </c>
      <c r="E1153">
        <v>2.14</v>
      </c>
      <c r="F1153">
        <v>2.81</v>
      </c>
      <c r="G1153">
        <v>3.32</v>
      </c>
      <c r="H1153">
        <v>4</v>
      </c>
      <c r="I1153">
        <v>4.43</v>
      </c>
      <c r="J1153">
        <v>4.8099999999999996</v>
      </c>
      <c r="K1153">
        <v>5.52</v>
      </c>
      <c r="L1153" t="e">
        <v>#N/A</v>
      </c>
      <c r="M1153">
        <v>1.45</v>
      </c>
      <c r="N1153">
        <v>2.1800000000000002</v>
      </c>
      <c r="O1153" t="e">
        <v>#N/A</v>
      </c>
      <c r="P1153" t="e">
        <v>#N/A</v>
      </c>
      <c r="Q1153">
        <v>1.2112499999999999</v>
      </c>
      <c r="R1153">
        <v>1.34</v>
      </c>
      <c r="S1153">
        <v>1.46875</v>
      </c>
      <c r="T1153">
        <v>1.7949999999999999</v>
      </c>
      <c r="U1153">
        <v>2.3650000000000002</v>
      </c>
      <c r="V1153" t="e">
        <v>#N/A</v>
      </c>
      <c r="W1153" t="e">
        <v>#N/A</v>
      </c>
      <c r="X1153">
        <v>38.450000000000003</v>
      </c>
    </row>
    <row r="1154" spans="1:24" x14ac:dyDescent="0.55000000000000004">
      <c r="A1154" s="5">
        <v>38149</v>
      </c>
      <c r="B1154">
        <v>1</v>
      </c>
      <c r="C1154" t="e">
        <v>#N/A</v>
      </c>
      <c r="D1154" t="e">
        <v>#N/A</v>
      </c>
      <c r="E1154" t="e">
        <v>#N/A</v>
      </c>
      <c r="F1154" t="e">
        <v>#N/A</v>
      </c>
      <c r="G1154" t="e">
        <v>#N/A</v>
      </c>
      <c r="H1154" t="e">
        <v>#N/A</v>
      </c>
      <c r="I1154" t="e">
        <v>#N/A</v>
      </c>
      <c r="J1154" t="e">
        <v>#N/A</v>
      </c>
      <c r="K1154" t="e">
        <v>#N/A</v>
      </c>
      <c r="L1154" t="e">
        <v>#N/A</v>
      </c>
      <c r="M1154" t="e">
        <v>#N/A</v>
      </c>
      <c r="N1154" t="e">
        <v>#N/A</v>
      </c>
      <c r="O1154" t="e">
        <v>#N/A</v>
      </c>
      <c r="P1154" t="e">
        <v>#N/A</v>
      </c>
      <c r="Q1154">
        <v>1.23875</v>
      </c>
      <c r="R1154">
        <v>1.37</v>
      </c>
      <c r="S1154">
        <v>1.52</v>
      </c>
      <c r="T1154">
        <v>1.86</v>
      </c>
      <c r="U1154">
        <v>2.4331299999999998</v>
      </c>
      <c r="V1154" t="e">
        <v>#N/A</v>
      </c>
      <c r="W1154" t="e">
        <v>#N/A</v>
      </c>
      <c r="X1154" t="e">
        <v>#N/A</v>
      </c>
    </row>
    <row r="1155" spans="1:24" x14ac:dyDescent="0.55000000000000004">
      <c r="A1155" s="5">
        <v>38152</v>
      </c>
      <c r="B1155">
        <v>1.02</v>
      </c>
      <c r="C1155">
        <v>1.41</v>
      </c>
      <c r="D1155">
        <v>1.77</v>
      </c>
      <c r="E1155">
        <v>2.25</v>
      </c>
      <c r="F1155">
        <v>2.97</v>
      </c>
      <c r="G1155">
        <v>3.45</v>
      </c>
      <c r="H1155">
        <v>4.0999999999999996</v>
      </c>
      <c r="I1155">
        <v>4.51</v>
      </c>
      <c r="J1155">
        <v>4.8899999999999997</v>
      </c>
      <c r="K1155">
        <v>5.59</v>
      </c>
      <c r="L1155" t="e">
        <v>#N/A</v>
      </c>
      <c r="M1155">
        <v>1.55</v>
      </c>
      <c r="N1155">
        <v>2.2599999999999998</v>
      </c>
      <c r="O1155" t="e">
        <v>#N/A</v>
      </c>
      <c r="P1155" t="e">
        <v>#N/A</v>
      </c>
      <c r="Q1155">
        <v>1.2524999999999999</v>
      </c>
      <c r="R1155">
        <v>1.3887499999999999</v>
      </c>
      <c r="S1155">
        <v>1.54125</v>
      </c>
      <c r="T1155">
        <v>1.895</v>
      </c>
      <c r="U1155">
        <v>2.48</v>
      </c>
      <c r="V1155" t="e">
        <v>#N/A</v>
      </c>
      <c r="W1155" t="e">
        <v>#N/A</v>
      </c>
      <c r="X1155">
        <v>37.58</v>
      </c>
    </row>
    <row r="1156" spans="1:24" x14ac:dyDescent="0.55000000000000004">
      <c r="A1156" s="5">
        <v>38153</v>
      </c>
      <c r="B1156">
        <v>1.03</v>
      </c>
      <c r="C1156">
        <v>1.34</v>
      </c>
      <c r="D1156">
        <v>1.68</v>
      </c>
      <c r="E1156">
        <v>2.16</v>
      </c>
      <c r="F1156">
        <v>2.77</v>
      </c>
      <c r="G1156">
        <v>3.26</v>
      </c>
      <c r="H1156">
        <v>3.9</v>
      </c>
      <c r="I1156">
        <v>4.3099999999999996</v>
      </c>
      <c r="J1156">
        <v>4.6900000000000004</v>
      </c>
      <c r="K1156">
        <v>5.41</v>
      </c>
      <c r="L1156" t="e">
        <v>#N/A</v>
      </c>
      <c r="M1156">
        <v>1.38</v>
      </c>
      <c r="N1156">
        <v>2.16</v>
      </c>
      <c r="O1156" t="e">
        <v>#N/A</v>
      </c>
      <c r="P1156" t="e">
        <v>#N/A</v>
      </c>
      <c r="Q1156">
        <v>1.2787500000000001</v>
      </c>
      <c r="R1156">
        <v>1.4075</v>
      </c>
      <c r="S1156">
        <v>1.56</v>
      </c>
      <c r="T1156">
        <v>1.91875</v>
      </c>
      <c r="U1156">
        <v>2.5</v>
      </c>
      <c r="V1156" t="e">
        <v>#N/A</v>
      </c>
      <c r="W1156" t="e">
        <v>#N/A</v>
      </c>
      <c r="X1156">
        <v>37.18</v>
      </c>
    </row>
    <row r="1157" spans="1:24" x14ac:dyDescent="0.55000000000000004">
      <c r="A1157" s="5">
        <v>38154</v>
      </c>
      <c r="B1157">
        <v>1</v>
      </c>
      <c r="C1157">
        <v>1.3</v>
      </c>
      <c r="D1157">
        <v>1.69</v>
      </c>
      <c r="E1157">
        <v>2.2400000000000002</v>
      </c>
      <c r="F1157">
        <v>2.84</v>
      </c>
      <c r="G1157">
        <v>3.31</v>
      </c>
      <c r="H1157">
        <v>3.96</v>
      </c>
      <c r="I1157">
        <v>4.3600000000000003</v>
      </c>
      <c r="J1157">
        <v>4.74</v>
      </c>
      <c r="K1157">
        <v>5.46</v>
      </c>
      <c r="L1157" t="e">
        <v>#N/A</v>
      </c>
      <c r="M1157">
        <v>1.43</v>
      </c>
      <c r="N1157">
        <v>2.1800000000000002</v>
      </c>
      <c r="O1157" t="e">
        <v>#N/A</v>
      </c>
      <c r="P1157" t="e">
        <v>#N/A</v>
      </c>
      <c r="Q1157">
        <v>1.2637499999999999</v>
      </c>
      <c r="R1157">
        <v>1.3812500000000001</v>
      </c>
      <c r="S1157">
        <v>1.5337499999999999</v>
      </c>
      <c r="T1157">
        <v>1.845</v>
      </c>
      <c r="U1157">
        <v>2.3725000000000001</v>
      </c>
      <c r="V1157" t="e">
        <v>#N/A</v>
      </c>
      <c r="W1157" t="e">
        <v>#N/A</v>
      </c>
      <c r="X1157">
        <v>37.33</v>
      </c>
    </row>
    <row r="1158" spans="1:24" x14ac:dyDescent="0.55000000000000004">
      <c r="A1158" s="5">
        <v>38155</v>
      </c>
      <c r="B1158">
        <v>1.01</v>
      </c>
      <c r="C1158">
        <v>1.28</v>
      </c>
      <c r="D1158">
        <v>1.66</v>
      </c>
      <c r="E1158">
        <v>2.21</v>
      </c>
      <c r="F1158">
        <v>2.81</v>
      </c>
      <c r="G1158">
        <v>3.28</v>
      </c>
      <c r="H1158">
        <v>3.93</v>
      </c>
      <c r="I1158">
        <v>4.33</v>
      </c>
      <c r="J1158">
        <v>4.71</v>
      </c>
      <c r="K1158">
        <v>5.42</v>
      </c>
      <c r="L1158" t="e">
        <v>#N/A</v>
      </c>
      <c r="M1158">
        <v>1.42</v>
      </c>
      <c r="N1158">
        <v>2.16</v>
      </c>
      <c r="O1158" t="e">
        <v>#N/A</v>
      </c>
      <c r="P1158" t="e">
        <v>#N/A</v>
      </c>
      <c r="Q1158">
        <v>1.28</v>
      </c>
      <c r="R1158">
        <v>1.4</v>
      </c>
      <c r="S1158">
        <v>1.55</v>
      </c>
      <c r="T1158">
        <v>1.87063</v>
      </c>
      <c r="U1158">
        <v>2.4312499999999999</v>
      </c>
      <c r="V1158" t="e">
        <v>#N/A</v>
      </c>
      <c r="W1158" t="e">
        <v>#N/A</v>
      </c>
      <c r="X1158">
        <v>38.51</v>
      </c>
    </row>
    <row r="1159" spans="1:24" x14ac:dyDescent="0.55000000000000004">
      <c r="A1159" s="5">
        <v>38156</v>
      </c>
      <c r="B1159">
        <v>1</v>
      </c>
      <c r="C1159">
        <v>1.29</v>
      </c>
      <c r="D1159">
        <v>1.68</v>
      </c>
      <c r="E1159">
        <v>2.2400000000000002</v>
      </c>
      <c r="F1159">
        <v>2.81</v>
      </c>
      <c r="G1159">
        <v>3.28</v>
      </c>
      <c r="H1159">
        <v>3.94</v>
      </c>
      <c r="I1159">
        <v>4.34</v>
      </c>
      <c r="J1159">
        <v>4.72</v>
      </c>
      <c r="K1159">
        <v>5.43</v>
      </c>
      <c r="L1159" t="e">
        <v>#N/A</v>
      </c>
      <c r="M1159">
        <v>1.4</v>
      </c>
      <c r="N1159">
        <v>2.15</v>
      </c>
      <c r="O1159" t="e">
        <v>#N/A</v>
      </c>
      <c r="P1159" t="e">
        <v>#N/A</v>
      </c>
      <c r="Q1159">
        <v>1.28</v>
      </c>
      <c r="R1159">
        <v>1.4</v>
      </c>
      <c r="S1159">
        <v>1.55</v>
      </c>
      <c r="T1159">
        <v>1.85063</v>
      </c>
      <c r="U1159">
        <v>2.3818800000000002</v>
      </c>
      <c r="V1159" t="e">
        <v>#N/A</v>
      </c>
      <c r="W1159" t="e">
        <v>#N/A</v>
      </c>
      <c r="X1159">
        <v>38.68</v>
      </c>
    </row>
    <row r="1160" spans="1:24" x14ac:dyDescent="0.55000000000000004">
      <c r="A1160" s="5">
        <v>38159</v>
      </c>
      <c r="B1160">
        <v>1</v>
      </c>
      <c r="C1160">
        <v>1.33</v>
      </c>
      <c r="D1160">
        <v>1.7</v>
      </c>
      <c r="E1160">
        <v>2.17</v>
      </c>
      <c r="F1160">
        <v>2.8</v>
      </c>
      <c r="G1160">
        <v>3.26</v>
      </c>
      <c r="H1160">
        <v>3.91</v>
      </c>
      <c r="I1160">
        <v>4.33</v>
      </c>
      <c r="J1160">
        <v>4.7</v>
      </c>
      <c r="K1160">
        <v>5.42</v>
      </c>
      <c r="L1160" t="e">
        <v>#N/A</v>
      </c>
      <c r="M1160">
        <v>1.4</v>
      </c>
      <c r="N1160">
        <v>2.16</v>
      </c>
      <c r="O1160" t="e">
        <v>#N/A</v>
      </c>
      <c r="P1160" t="e">
        <v>#N/A</v>
      </c>
      <c r="Q1160">
        <v>1.2849999999999999</v>
      </c>
      <c r="R1160">
        <v>1.4025000000000001</v>
      </c>
      <c r="S1160">
        <v>1.55938</v>
      </c>
      <c r="T1160">
        <v>1.86375</v>
      </c>
      <c r="U1160">
        <v>2.4018799999999998</v>
      </c>
      <c r="V1160" t="e">
        <v>#N/A</v>
      </c>
      <c r="W1160" t="e">
        <v>#N/A</v>
      </c>
      <c r="X1160">
        <v>37.69</v>
      </c>
    </row>
    <row r="1161" spans="1:24" x14ac:dyDescent="0.55000000000000004">
      <c r="A1161" s="5">
        <v>38160</v>
      </c>
      <c r="B1161">
        <v>1</v>
      </c>
      <c r="C1161">
        <v>1.32</v>
      </c>
      <c r="D1161">
        <v>1.69</v>
      </c>
      <c r="E1161">
        <v>2.21</v>
      </c>
      <c r="F1161">
        <v>2.8</v>
      </c>
      <c r="G1161">
        <v>3.28</v>
      </c>
      <c r="H1161">
        <v>3.92</v>
      </c>
      <c r="I1161">
        <v>4.34</v>
      </c>
      <c r="J1161">
        <v>4.72</v>
      </c>
      <c r="K1161">
        <v>5.43</v>
      </c>
      <c r="L1161" t="e">
        <v>#N/A</v>
      </c>
      <c r="M1161">
        <v>1.41</v>
      </c>
      <c r="N1161">
        <v>2.17</v>
      </c>
      <c r="O1161" t="e">
        <v>#N/A</v>
      </c>
      <c r="P1161" t="e">
        <v>#N/A</v>
      </c>
      <c r="Q1161">
        <v>1.29125</v>
      </c>
      <c r="R1161">
        <v>1.4025000000000001</v>
      </c>
      <c r="S1161">
        <v>1.55938</v>
      </c>
      <c r="T1161">
        <v>1.855</v>
      </c>
      <c r="U1161">
        <v>2.38</v>
      </c>
      <c r="V1161" t="e">
        <v>#N/A</v>
      </c>
      <c r="W1161" t="e">
        <v>#N/A</v>
      </c>
      <c r="X1161">
        <v>38.11</v>
      </c>
    </row>
    <row r="1162" spans="1:24" x14ac:dyDescent="0.55000000000000004">
      <c r="A1162" s="5">
        <v>38161</v>
      </c>
      <c r="B1162">
        <v>1.02</v>
      </c>
      <c r="C1162">
        <v>1.29</v>
      </c>
      <c r="D1162">
        <v>1.69</v>
      </c>
      <c r="E1162">
        <v>2.15</v>
      </c>
      <c r="F1162">
        <v>2.78</v>
      </c>
      <c r="G1162">
        <v>3.25</v>
      </c>
      <c r="H1162">
        <v>3.9</v>
      </c>
      <c r="I1162">
        <v>4.33</v>
      </c>
      <c r="J1162">
        <v>4.71</v>
      </c>
      <c r="K1162">
        <v>5.41</v>
      </c>
      <c r="L1162" t="e">
        <v>#N/A</v>
      </c>
      <c r="M1162">
        <v>1.42</v>
      </c>
      <c r="N1162">
        <v>2.1800000000000002</v>
      </c>
      <c r="O1162" t="e">
        <v>#N/A</v>
      </c>
      <c r="P1162" t="e">
        <v>#N/A</v>
      </c>
      <c r="Q1162">
        <v>1.3</v>
      </c>
      <c r="R1162">
        <v>1.41</v>
      </c>
      <c r="S1162">
        <v>1.57</v>
      </c>
      <c r="T1162">
        <v>1.87</v>
      </c>
      <c r="U1162">
        <v>2.4075000000000002</v>
      </c>
      <c r="V1162" t="e">
        <v>#N/A</v>
      </c>
      <c r="W1162" t="e">
        <v>#N/A</v>
      </c>
      <c r="X1162">
        <v>37.56</v>
      </c>
    </row>
    <row r="1163" spans="1:24" x14ac:dyDescent="0.55000000000000004">
      <c r="A1163" s="5">
        <v>38162</v>
      </c>
      <c r="B1163">
        <v>1.03</v>
      </c>
      <c r="C1163">
        <v>1.29</v>
      </c>
      <c r="D1163">
        <v>1.68</v>
      </c>
      <c r="E1163">
        <v>2.11</v>
      </c>
      <c r="F1163">
        <v>2.74</v>
      </c>
      <c r="G1163">
        <v>3.21</v>
      </c>
      <c r="H1163">
        <v>3.85</v>
      </c>
      <c r="I1163">
        <v>4.2699999999999996</v>
      </c>
      <c r="J1163">
        <v>4.66</v>
      </c>
      <c r="K1163">
        <v>5.36</v>
      </c>
      <c r="L1163" t="e">
        <v>#N/A</v>
      </c>
      <c r="M1163">
        <v>1.4</v>
      </c>
      <c r="N1163">
        <v>2.15</v>
      </c>
      <c r="O1163" t="e">
        <v>#N/A</v>
      </c>
      <c r="P1163" t="e">
        <v>#N/A</v>
      </c>
      <c r="Q1163">
        <v>1.32</v>
      </c>
      <c r="R1163">
        <v>1.43875</v>
      </c>
      <c r="S1163">
        <v>1.5862499999999999</v>
      </c>
      <c r="T1163">
        <v>1.8825000000000001</v>
      </c>
      <c r="U1163">
        <v>2.40625</v>
      </c>
      <c r="V1163" t="e">
        <v>#N/A</v>
      </c>
      <c r="W1163" t="e">
        <v>#N/A</v>
      </c>
      <c r="X1163">
        <v>37.81</v>
      </c>
    </row>
    <row r="1164" spans="1:24" x14ac:dyDescent="0.55000000000000004">
      <c r="A1164" s="5">
        <v>38163</v>
      </c>
      <c r="B1164">
        <v>1.05</v>
      </c>
      <c r="C1164">
        <v>1.31</v>
      </c>
      <c r="D1164">
        <v>1.69</v>
      </c>
      <c r="E1164">
        <v>2.14</v>
      </c>
      <c r="F1164">
        <v>2.74</v>
      </c>
      <c r="G1164">
        <v>3.2</v>
      </c>
      <c r="H1164">
        <v>3.85</v>
      </c>
      <c r="I1164">
        <v>4.2699999999999996</v>
      </c>
      <c r="J1164">
        <v>4.66</v>
      </c>
      <c r="K1164">
        <v>5.37</v>
      </c>
      <c r="L1164" t="e">
        <v>#N/A</v>
      </c>
      <c r="M1164">
        <v>1.43</v>
      </c>
      <c r="N1164">
        <v>2.16</v>
      </c>
      <c r="O1164" t="e">
        <v>#N/A</v>
      </c>
      <c r="P1164" t="e">
        <v>#N/A</v>
      </c>
      <c r="Q1164">
        <v>1.33</v>
      </c>
      <c r="R1164">
        <v>1.4412499999999999</v>
      </c>
      <c r="S1164">
        <v>1.58</v>
      </c>
      <c r="T1164">
        <v>1.86625</v>
      </c>
      <c r="U1164">
        <v>2.38</v>
      </c>
      <c r="V1164" t="e">
        <v>#N/A</v>
      </c>
      <c r="W1164" t="e">
        <v>#N/A</v>
      </c>
      <c r="X1164">
        <v>37.340000000000003</v>
      </c>
    </row>
    <row r="1165" spans="1:24" x14ac:dyDescent="0.55000000000000004">
      <c r="A1165" s="5">
        <v>38166</v>
      </c>
      <c r="B1165">
        <v>1.0900000000000001</v>
      </c>
      <c r="C1165">
        <v>1.38</v>
      </c>
      <c r="D1165">
        <v>1.77</v>
      </c>
      <c r="E1165">
        <v>2.2999999999999998</v>
      </c>
      <c r="F1165">
        <v>2.86</v>
      </c>
      <c r="G1165">
        <v>3.32</v>
      </c>
      <c r="H1165">
        <v>3.97</v>
      </c>
      <c r="I1165">
        <v>4.37</v>
      </c>
      <c r="J1165">
        <v>4.76</v>
      </c>
      <c r="K1165">
        <v>5.46</v>
      </c>
      <c r="L1165" t="e">
        <v>#N/A</v>
      </c>
      <c r="M1165">
        <v>1.52</v>
      </c>
      <c r="N1165">
        <v>2.23</v>
      </c>
      <c r="O1165" t="e">
        <v>#N/A</v>
      </c>
      <c r="P1165" t="e">
        <v>#N/A</v>
      </c>
      <c r="Q1165">
        <v>1.34</v>
      </c>
      <c r="R1165">
        <v>1.44625</v>
      </c>
      <c r="S1165">
        <v>1.5862499999999999</v>
      </c>
      <c r="T1165">
        <v>1.87</v>
      </c>
      <c r="U1165">
        <v>2.38</v>
      </c>
      <c r="V1165" t="e">
        <v>#N/A</v>
      </c>
      <c r="W1165" t="e">
        <v>#N/A</v>
      </c>
      <c r="X1165">
        <v>36.25</v>
      </c>
    </row>
    <row r="1166" spans="1:24" x14ac:dyDescent="0.55000000000000004">
      <c r="A1166" s="5">
        <v>38167</v>
      </c>
      <c r="B1166">
        <v>1.1299999999999999</v>
      </c>
      <c r="C1166">
        <v>1.38</v>
      </c>
      <c r="D1166">
        <v>1.75</v>
      </c>
      <c r="E1166">
        <v>2.2000000000000002</v>
      </c>
      <c r="F1166">
        <v>2.83</v>
      </c>
      <c r="G1166">
        <v>3.28</v>
      </c>
      <c r="H1166">
        <v>3.92</v>
      </c>
      <c r="I1166">
        <v>4.33</v>
      </c>
      <c r="J1166">
        <v>4.7</v>
      </c>
      <c r="K1166">
        <v>5.41</v>
      </c>
      <c r="L1166" t="e">
        <v>#N/A</v>
      </c>
      <c r="M1166">
        <v>1.5</v>
      </c>
      <c r="N1166">
        <v>2.2000000000000002</v>
      </c>
      <c r="O1166" t="e">
        <v>#N/A</v>
      </c>
      <c r="P1166" t="e">
        <v>#N/A</v>
      </c>
      <c r="Q1166">
        <v>1.36</v>
      </c>
      <c r="R1166">
        <v>1.4650000000000001</v>
      </c>
      <c r="S1166">
        <v>1.6</v>
      </c>
      <c r="T1166">
        <v>1.94</v>
      </c>
      <c r="U1166">
        <v>2.4662500000000001</v>
      </c>
      <c r="V1166" t="e">
        <v>#N/A</v>
      </c>
      <c r="W1166" t="e">
        <v>#N/A</v>
      </c>
      <c r="X1166">
        <v>35.6</v>
      </c>
    </row>
    <row r="1167" spans="1:24" x14ac:dyDescent="0.55000000000000004">
      <c r="A1167" s="5">
        <v>38168</v>
      </c>
      <c r="B1167">
        <v>1.38</v>
      </c>
      <c r="C1167">
        <v>1.33</v>
      </c>
      <c r="D1167">
        <v>1.68</v>
      </c>
      <c r="E1167">
        <v>2.09</v>
      </c>
      <c r="F1167">
        <v>2.7</v>
      </c>
      <c r="G1167">
        <v>3.16</v>
      </c>
      <c r="H1167">
        <v>3.81</v>
      </c>
      <c r="I1167">
        <v>4.24</v>
      </c>
      <c r="J1167">
        <v>4.62</v>
      </c>
      <c r="K1167">
        <v>5.33</v>
      </c>
      <c r="L1167" t="e">
        <v>#N/A</v>
      </c>
      <c r="M1167">
        <v>1.38</v>
      </c>
      <c r="N1167">
        <v>2.1</v>
      </c>
      <c r="O1167" t="e">
        <v>#N/A</v>
      </c>
      <c r="P1167" t="e">
        <v>#N/A</v>
      </c>
      <c r="Q1167">
        <v>1.3687499999999999</v>
      </c>
      <c r="R1167">
        <v>1.47</v>
      </c>
      <c r="S1167">
        <v>1.61</v>
      </c>
      <c r="T1167">
        <v>1.94</v>
      </c>
      <c r="U1167">
        <v>2.4624999999999999</v>
      </c>
      <c r="V1167" t="e">
        <v>#N/A</v>
      </c>
      <c r="W1167" t="e">
        <v>#N/A</v>
      </c>
      <c r="X1167">
        <v>36.92</v>
      </c>
    </row>
    <row r="1168" spans="1:24" x14ac:dyDescent="0.55000000000000004">
      <c r="A1168" s="5">
        <v>38169</v>
      </c>
      <c r="B1168">
        <v>1.4</v>
      </c>
      <c r="C1168">
        <v>1.22</v>
      </c>
      <c r="D1168">
        <v>1.64</v>
      </c>
      <c r="E1168">
        <v>2.0699999999999998</v>
      </c>
      <c r="F1168">
        <v>2.64</v>
      </c>
      <c r="G1168">
        <v>3.08</v>
      </c>
      <c r="H1168">
        <v>3.74</v>
      </c>
      <c r="I1168">
        <v>4.18</v>
      </c>
      <c r="J1168">
        <v>4.57</v>
      </c>
      <c r="K1168">
        <v>5.31</v>
      </c>
      <c r="L1168" t="e">
        <v>#N/A</v>
      </c>
      <c r="M1168">
        <v>1.3</v>
      </c>
      <c r="N1168">
        <v>2.04</v>
      </c>
      <c r="O1168" t="e">
        <v>#N/A</v>
      </c>
      <c r="P1168" t="e">
        <v>#N/A</v>
      </c>
      <c r="Q1168">
        <v>1.3612500000000001</v>
      </c>
      <c r="R1168">
        <v>1.4724999999999999</v>
      </c>
      <c r="S1168">
        <v>1.6</v>
      </c>
      <c r="T1168">
        <v>1.8975</v>
      </c>
      <c r="U1168">
        <v>2.3849999999999998</v>
      </c>
      <c r="V1168" t="e">
        <v>#N/A</v>
      </c>
      <c r="W1168" t="e">
        <v>#N/A</v>
      </c>
      <c r="X1168">
        <v>38.56</v>
      </c>
    </row>
    <row r="1169" spans="1:24" x14ac:dyDescent="0.55000000000000004">
      <c r="A1169" s="5">
        <v>38170</v>
      </c>
      <c r="B1169">
        <v>1.25</v>
      </c>
      <c r="C1169">
        <v>1.3</v>
      </c>
      <c r="D1169">
        <v>1.61</v>
      </c>
      <c r="E1169">
        <v>2.02</v>
      </c>
      <c r="F1169">
        <v>2.54</v>
      </c>
      <c r="G1169">
        <v>2.96</v>
      </c>
      <c r="H1169">
        <v>3.62</v>
      </c>
      <c r="I1169">
        <v>4.08</v>
      </c>
      <c r="J1169">
        <v>4.4800000000000004</v>
      </c>
      <c r="K1169">
        <v>5.22</v>
      </c>
      <c r="L1169" t="e">
        <v>#N/A</v>
      </c>
      <c r="M1169">
        <v>1.21</v>
      </c>
      <c r="N1169">
        <v>1.96</v>
      </c>
      <c r="O1169" t="e">
        <v>#N/A</v>
      </c>
      <c r="P1169" t="e">
        <v>#N/A</v>
      </c>
      <c r="Q1169">
        <v>1.36</v>
      </c>
      <c r="R1169">
        <v>1.4712499999999999</v>
      </c>
      <c r="S1169">
        <v>1.6</v>
      </c>
      <c r="T1169">
        <v>1.8812500000000001</v>
      </c>
      <c r="U1169">
        <v>2.34</v>
      </c>
      <c r="V1169" t="e">
        <v>#N/A</v>
      </c>
      <c r="W1169" t="e">
        <v>#N/A</v>
      </c>
      <c r="X1169">
        <v>38.369999999999997</v>
      </c>
    </row>
    <row r="1170" spans="1:24" x14ac:dyDescent="0.55000000000000004">
      <c r="A1170" s="5">
        <v>38173</v>
      </c>
      <c r="B1170" t="e">
        <v>#N/A</v>
      </c>
      <c r="C1170" t="e">
        <v>#N/A</v>
      </c>
      <c r="D1170" t="e">
        <v>#N/A</v>
      </c>
      <c r="E1170" t="e">
        <v>#N/A</v>
      </c>
      <c r="F1170" t="e">
        <v>#N/A</v>
      </c>
      <c r="G1170" t="e">
        <v>#N/A</v>
      </c>
      <c r="H1170" t="e">
        <v>#N/A</v>
      </c>
      <c r="I1170" t="e">
        <v>#N/A</v>
      </c>
      <c r="J1170" t="e">
        <v>#N/A</v>
      </c>
      <c r="K1170" t="e">
        <v>#N/A</v>
      </c>
      <c r="L1170" t="e">
        <v>#N/A</v>
      </c>
      <c r="M1170" t="e">
        <v>#N/A</v>
      </c>
      <c r="N1170" t="e">
        <v>#N/A</v>
      </c>
      <c r="O1170" t="e">
        <v>#N/A</v>
      </c>
      <c r="P1170" t="e">
        <v>#N/A</v>
      </c>
      <c r="Q1170">
        <v>1.3512500000000001</v>
      </c>
      <c r="R1170">
        <v>1.46</v>
      </c>
      <c r="S1170">
        <v>1.5774999999999999</v>
      </c>
      <c r="T1170">
        <v>1.83375</v>
      </c>
      <c r="U1170">
        <v>2.25</v>
      </c>
      <c r="V1170" t="e">
        <v>#N/A</v>
      </c>
      <c r="W1170" t="e">
        <v>#N/A</v>
      </c>
      <c r="X1170" t="e">
        <v>#N/A</v>
      </c>
    </row>
    <row r="1171" spans="1:24" x14ac:dyDescent="0.55000000000000004">
      <c r="A1171" s="5">
        <v>38174</v>
      </c>
      <c r="B1171">
        <v>1.3</v>
      </c>
      <c r="C1171">
        <v>1.34</v>
      </c>
      <c r="D1171">
        <v>1.68</v>
      </c>
      <c r="E1171">
        <v>2.15</v>
      </c>
      <c r="F1171">
        <v>2.56</v>
      </c>
      <c r="G1171">
        <v>2.99</v>
      </c>
      <c r="H1171">
        <v>3.65</v>
      </c>
      <c r="I1171">
        <v>4.0999999999999996</v>
      </c>
      <c r="J1171">
        <v>4.49</v>
      </c>
      <c r="K1171">
        <v>5.24</v>
      </c>
      <c r="L1171" t="e">
        <v>#N/A</v>
      </c>
      <c r="M1171">
        <v>1.23</v>
      </c>
      <c r="N1171">
        <v>1.97</v>
      </c>
      <c r="O1171" t="e">
        <v>#N/A</v>
      </c>
      <c r="P1171" t="e">
        <v>#N/A</v>
      </c>
      <c r="Q1171">
        <v>1.35063</v>
      </c>
      <c r="R1171">
        <v>1.46</v>
      </c>
      <c r="S1171">
        <v>1.58</v>
      </c>
      <c r="T1171">
        <v>1.84</v>
      </c>
      <c r="U1171">
        <v>2.2487499999999998</v>
      </c>
      <c r="V1171" t="e">
        <v>#N/A</v>
      </c>
      <c r="W1171" t="e">
        <v>#N/A</v>
      </c>
      <c r="X1171">
        <v>39.56</v>
      </c>
    </row>
    <row r="1172" spans="1:24" x14ac:dyDescent="0.55000000000000004">
      <c r="A1172" s="5">
        <v>38175</v>
      </c>
      <c r="B1172">
        <v>1.26</v>
      </c>
      <c r="C1172">
        <v>1.3</v>
      </c>
      <c r="D1172">
        <v>1.64</v>
      </c>
      <c r="E1172">
        <v>2</v>
      </c>
      <c r="F1172">
        <v>2.56</v>
      </c>
      <c r="G1172">
        <v>2.99</v>
      </c>
      <c r="H1172">
        <v>3.67</v>
      </c>
      <c r="I1172">
        <v>4.0999999999999996</v>
      </c>
      <c r="J1172">
        <v>4.5</v>
      </c>
      <c r="K1172">
        <v>5.24</v>
      </c>
      <c r="L1172" t="e">
        <v>#N/A</v>
      </c>
      <c r="M1172">
        <v>1.23</v>
      </c>
      <c r="N1172">
        <v>2</v>
      </c>
      <c r="O1172" t="e">
        <v>#N/A</v>
      </c>
      <c r="P1172" t="e">
        <v>#N/A</v>
      </c>
      <c r="Q1172">
        <v>1.35</v>
      </c>
      <c r="R1172">
        <v>1.46</v>
      </c>
      <c r="S1172">
        <v>1.58125</v>
      </c>
      <c r="T1172">
        <v>1.8412500000000001</v>
      </c>
      <c r="U1172">
        <v>2.2599999999999998</v>
      </c>
      <c r="V1172" t="e">
        <v>#N/A</v>
      </c>
      <c r="W1172" t="e">
        <v>#N/A</v>
      </c>
      <c r="X1172">
        <v>39.18</v>
      </c>
    </row>
    <row r="1173" spans="1:24" x14ac:dyDescent="0.55000000000000004">
      <c r="A1173" s="5">
        <v>38176</v>
      </c>
      <c r="B1173">
        <v>1.26</v>
      </c>
      <c r="C1173">
        <v>1.27</v>
      </c>
      <c r="D1173">
        <v>1.63</v>
      </c>
      <c r="E1173">
        <v>1.99</v>
      </c>
      <c r="F1173">
        <v>2.5499999999999998</v>
      </c>
      <c r="G1173">
        <v>2.97</v>
      </c>
      <c r="H1173">
        <v>3.65</v>
      </c>
      <c r="I1173">
        <v>4.09</v>
      </c>
      <c r="J1173">
        <v>4.49</v>
      </c>
      <c r="K1173">
        <v>5.24</v>
      </c>
      <c r="L1173" t="e">
        <v>#N/A</v>
      </c>
      <c r="M1173">
        <v>1.22</v>
      </c>
      <c r="N1173">
        <v>2.02</v>
      </c>
      <c r="O1173" t="e">
        <v>#N/A</v>
      </c>
      <c r="P1173" t="e">
        <v>#N/A</v>
      </c>
      <c r="Q1173">
        <v>1.36313</v>
      </c>
      <c r="R1173">
        <v>1.47</v>
      </c>
      <c r="S1173">
        <v>1.59</v>
      </c>
      <c r="T1173">
        <v>1.8412500000000001</v>
      </c>
      <c r="U1173">
        <v>2.2599999999999998</v>
      </c>
      <c r="V1173" t="e">
        <v>#N/A</v>
      </c>
      <c r="W1173" t="e">
        <v>#N/A</v>
      </c>
      <c r="X1173">
        <v>40.270000000000003</v>
      </c>
    </row>
    <row r="1174" spans="1:24" x14ac:dyDescent="0.55000000000000004">
      <c r="A1174" s="5">
        <v>38177</v>
      </c>
      <c r="B1174">
        <v>1.24</v>
      </c>
      <c r="C1174">
        <v>1.28</v>
      </c>
      <c r="D1174">
        <v>1.63</v>
      </c>
      <c r="E1174">
        <v>2</v>
      </c>
      <c r="F1174">
        <v>2.5499999999999998</v>
      </c>
      <c r="G1174">
        <v>2.96</v>
      </c>
      <c r="H1174">
        <v>3.64</v>
      </c>
      <c r="I1174">
        <v>4.08</v>
      </c>
      <c r="J1174">
        <v>4.49</v>
      </c>
      <c r="K1174">
        <v>5.23</v>
      </c>
      <c r="L1174" t="e">
        <v>#N/A</v>
      </c>
      <c r="M1174">
        <v>1.23</v>
      </c>
      <c r="N1174">
        <v>2.02</v>
      </c>
      <c r="O1174" t="e">
        <v>#N/A</v>
      </c>
      <c r="P1174" t="e">
        <v>#N/A</v>
      </c>
      <c r="Q1174">
        <v>1.3668800000000001</v>
      </c>
      <c r="R1174">
        <v>1.47</v>
      </c>
      <c r="S1174">
        <v>1.59</v>
      </c>
      <c r="T1174">
        <v>1.84</v>
      </c>
      <c r="U1174">
        <v>2.25</v>
      </c>
      <c r="V1174" t="e">
        <v>#N/A</v>
      </c>
      <c r="W1174" t="e">
        <v>#N/A</v>
      </c>
      <c r="X1174">
        <v>39.9</v>
      </c>
    </row>
    <row r="1175" spans="1:24" x14ac:dyDescent="0.55000000000000004">
      <c r="A1175" s="5">
        <v>38180</v>
      </c>
      <c r="B1175">
        <v>1.26</v>
      </c>
      <c r="C1175">
        <v>1.34</v>
      </c>
      <c r="D1175">
        <v>1.67</v>
      </c>
      <c r="E1175">
        <v>2.02</v>
      </c>
      <c r="F1175">
        <v>2.5299999999999998</v>
      </c>
      <c r="G1175">
        <v>2.96</v>
      </c>
      <c r="H1175">
        <v>3.62</v>
      </c>
      <c r="I1175">
        <v>4.0599999999999996</v>
      </c>
      <c r="J1175">
        <v>4.46</v>
      </c>
      <c r="K1175">
        <v>5.22</v>
      </c>
      <c r="L1175" t="e">
        <v>#N/A</v>
      </c>
      <c r="M1175">
        <v>1.24</v>
      </c>
      <c r="N1175">
        <v>2.02</v>
      </c>
      <c r="O1175" t="e">
        <v>#N/A</v>
      </c>
      <c r="P1175" t="e">
        <v>#N/A</v>
      </c>
      <c r="Q1175">
        <v>1.38</v>
      </c>
      <c r="R1175">
        <v>1.48</v>
      </c>
      <c r="S1175">
        <v>1.6</v>
      </c>
      <c r="T1175">
        <v>1.8412500000000001</v>
      </c>
      <c r="U1175">
        <v>2.25</v>
      </c>
      <c r="V1175" t="e">
        <v>#N/A</v>
      </c>
      <c r="W1175" t="e">
        <v>#N/A</v>
      </c>
      <c r="X1175">
        <v>39.299999999999997</v>
      </c>
    </row>
    <row r="1176" spans="1:24" x14ac:dyDescent="0.55000000000000004">
      <c r="A1176" s="5">
        <v>38181</v>
      </c>
      <c r="B1176">
        <v>1.24</v>
      </c>
      <c r="C1176">
        <v>1.34</v>
      </c>
      <c r="D1176">
        <v>1.69</v>
      </c>
      <c r="E1176">
        <v>2.0499999999999998</v>
      </c>
      <c r="F1176">
        <v>2.58</v>
      </c>
      <c r="G1176">
        <v>3</v>
      </c>
      <c r="H1176">
        <v>3.66</v>
      </c>
      <c r="I1176">
        <v>4.0999999999999996</v>
      </c>
      <c r="J1176">
        <v>4.5</v>
      </c>
      <c r="K1176">
        <v>5.25</v>
      </c>
      <c r="L1176" t="e">
        <v>#N/A</v>
      </c>
      <c r="M1176">
        <v>1.26</v>
      </c>
      <c r="N1176">
        <v>2.0299999999999998</v>
      </c>
      <c r="O1176" t="e">
        <v>#N/A</v>
      </c>
      <c r="P1176" t="e">
        <v>#N/A</v>
      </c>
      <c r="Q1176">
        <v>1.38</v>
      </c>
      <c r="R1176">
        <v>1.4824999999999999</v>
      </c>
      <c r="S1176">
        <v>1.6</v>
      </c>
      <c r="T1176">
        <v>1.86</v>
      </c>
      <c r="U1176">
        <v>2.2712500000000002</v>
      </c>
      <c r="V1176" t="e">
        <v>#N/A</v>
      </c>
      <c r="W1176" t="e">
        <v>#N/A</v>
      </c>
      <c r="X1176">
        <v>39.549999999999997</v>
      </c>
    </row>
    <row r="1177" spans="1:24" x14ac:dyDescent="0.55000000000000004">
      <c r="A1177" s="5">
        <v>38182</v>
      </c>
      <c r="B1177">
        <v>1.24</v>
      </c>
      <c r="C1177">
        <v>1.34</v>
      </c>
      <c r="D1177">
        <v>1.69</v>
      </c>
      <c r="E1177">
        <v>2.08</v>
      </c>
      <c r="F1177">
        <v>2.62</v>
      </c>
      <c r="G1177">
        <v>3.02</v>
      </c>
      <c r="H1177">
        <v>3.68</v>
      </c>
      <c r="I1177">
        <v>4.0999999999999996</v>
      </c>
      <c r="J1177">
        <v>4.5</v>
      </c>
      <c r="K1177">
        <v>5.24</v>
      </c>
      <c r="L1177" t="e">
        <v>#N/A</v>
      </c>
      <c r="M1177">
        <v>1.27</v>
      </c>
      <c r="N1177">
        <v>2.02</v>
      </c>
      <c r="O1177" t="e">
        <v>#N/A</v>
      </c>
      <c r="P1177" t="e">
        <v>#N/A</v>
      </c>
      <c r="Q1177">
        <v>1.39</v>
      </c>
      <c r="R1177">
        <v>1.49</v>
      </c>
      <c r="S1177">
        <v>1.61</v>
      </c>
      <c r="T1177">
        <v>1.87</v>
      </c>
      <c r="U1177">
        <v>2.2837499999999999</v>
      </c>
      <c r="V1177" t="e">
        <v>#N/A</v>
      </c>
      <c r="W1177" t="e">
        <v>#N/A</v>
      </c>
      <c r="X1177">
        <v>40.98</v>
      </c>
    </row>
    <row r="1178" spans="1:24" x14ac:dyDescent="0.55000000000000004">
      <c r="A1178" s="5">
        <v>38183</v>
      </c>
      <c r="B1178">
        <v>1.3</v>
      </c>
      <c r="C1178">
        <v>1.35</v>
      </c>
      <c r="D1178">
        <v>1.68</v>
      </c>
      <c r="E1178">
        <v>2.11</v>
      </c>
      <c r="F1178">
        <v>2.64</v>
      </c>
      <c r="G1178">
        <v>3.04</v>
      </c>
      <c r="H1178">
        <v>3.69</v>
      </c>
      <c r="I1178">
        <v>4.0999999999999996</v>
      </c>
      <c r="J1178">
        <v>4.5</v>
      </c>
      <c r="K1178">
        <v>5.24</v>
      </c>
      <c r="L1178" t="e">
        <v>#N/A</v>
      </c>
      <c r="M1178">
        <v>1.27</v>
      </c>
      <c r="N1178">
        <v>2.0099999999999998</v>
      </c>
      <c r="O1178" t="e">
        <v>#N/A</v>
      </c>
      <c r="P1178" t="e">
        <v>#N/A</v>
      </c>
      <c r="Q1178">
        <v>1.41</v>
      </c>
      <c r="R1178">
        <v>1.51</v>
      </c>
      <c r="S1178">
        <v>1.62</v>
      </c>
      <c r="T1178">
        <v>1.88</v>
      </c>
      <c r="U1178">
        <v>2.31</v>
      </c>
      <c r="V1178" t="e">
        <v>#N/A</v>
      </c>
      <c r="W1178" t="e">
        <v>#N/A</v>
      </c>
      <c r="X1178">
        <v>40.700000000000003</v>
      </c>
    </row>
    <row r="1179" spans="1:24" x14ac:dyDescent="0.55000000000000004">
      <c r="A1179" s="5">
        <v>38184</v>
      </c>
      <c r="B1179">
        <v>1.24</v>
      </c>
      <c r="C1179">
        <v>1.35</v>
      </c>
      <c r="D1179">
        <v>1.66</v>
      </c>
      <c r="E1179">
        <v>2.08</v>
      </c>
      <c r="F1179">
        <v>2.54</v>
      </c>
      <c r="G1179">
        <v>2.93</v>
      </c>
      <c r="H1179">
        <v>3.56</v>
      </c>
      <c r="I1179">
        <v>3.99</v>
      </c>
      <c r="J1179">
        <v>4.38</v>
      </c>
      <c r="K1179">
        <v>5.14</v>
      </c>
      <c r="L1179" t="e">
        <v>#N/A</v>
      </c>
      <c r="M1179">
        <v>1.19</v>
      </c>
      <c r="N1179">
        <v>1.94</v>
      </c>
      <c r="O1179" t="e">
        <v>#N/A</v>
      </c>
      <c r="P1179" t="e">
        <v>#N/A</v>
      </c>
      <c r="Q1179">
        <v>1.42</v>
      </c>
      <c r="R1179">
        <v>1.52</v>
      </c>
      <c r="S1179">
        <v>1.63</v>
      </c>
      <c r="T1179">
        <v>1.8912500000000001</v>
      </c>
      <c r="U1179">
        <v>2.33</v>
      </c>
      <c r="V1179" t="e">
        <v>#N/A</v>
      </c>
      <c r="W1179" t="e">
        <v>#N/A</v>
      </c>
      <c r="X1179">
        <v>41.1</v>
      </c>
    </row>
    <row r="1180" spans="1:24" x14ac:dyDescent="0.55000000000000004">
      <c r="A1180" s="5">
        <v>38187</v>
      </c>
      <c r="B1180">
        <v>1.25</v>
      </c>
      <c r="C1180">
        <v>1.35</v>
      </c>
      <c r="D1180">
        <v>1.68</v>
      </c>
      <c r="E1180">
        <v>2.1</v>
      </c>
      <c r="F1180">
        <v>2.56</v>
      </c>
      <c r="G1180">
        <v>2.94</v>
      </c>
      <c r="H1180">
        <v>3.57</v>
      </c>
      <c r="I1180">
        <v>3.99</v>
      </c>
      <c r="J1180">
        <v>4.38</v>
      </c>
      <c r="K1180">
        <v>5.14</v>
      </c>
      <c r="L1180" t="e">
        <v>#N/A</v>
      </c>
      <c r="M1180">
        <v>1.21</v>
      </c>
      <c r="N1180">
        <v>1.96</v>
      </c>
      <c r="O1180" t="e">
        <v>#N/A</v>
      </c>
      <c r="P1180" t="e">
        <v>#N/A</v>
      </c>
      <c r="Q1180">
        <v>1.42</v>
      </c>
      <c r="R1180">
        <v>1.52</v>
      </c>
      <c r="S1180">
        <v>1.63</v>
      </c>
      <c r="T1180">
        <v>1.86</v>
      </c>
      <c r="U1180">
        <v>2.2625000000000002</v>
      </c>
      <c r="V1180" t="e">
        <v>#N/A</v>
      </c>
      <c r="W1180" t="e">
        <v>#N/A</v>
      </c>
      <c r="X1180">
        <v>41.55</v>
      </c>
    </row>
    <row r="1181" spans="1:24" x14ac:dyDescent="0.55000000000000004">
      <c r="A1181" s="5">
        <v>38188</v>
      </c>
      <c r="B1181">
        <v>1.25</v>
      </c>
      <c r="C1181">
        <v>1.36</v>
      </c>
      <c r="D1181">
        <v>1.7</v>
      </c>
      <c r="E1181">
        <v>2.13</v>
      </c>
      <c r="F1181">
        <v>2.67</v>
      </c>
      <c r="G1181">
        <v>3.06</v>
      </c>
      <c r="H1181">
        <v>3.68</v>
      </c>
      <c r="I1181">
        <v>4.09</v>
      </c>
      <c r="J1181">
        <v>4.47</v>
      </c>
      <c r="K1181">
        <v>5.21</v>
      </c>
      <c r="L1181" t="e">
        <v>#N/A</v>
      </c>
      <c r="M1181">
        <v>1.32</v>
      </c>
      <c r="N1181">
        <v>2.0499999999999998</v>
      </c>
      <c r="O1181" t="e">
        <v>#N/A</v>
      </c>
      <c r="P1181" t="e">
        <v>#N/A</v>
      </c>
      <c r="Q1181">
        <v>1.42625</v>
      </c>
      <c r="R1181">
        <v>1.5287500000000001</v>
      </c>
      <c r="S1181">
        <v>1.6325000000000001</v>
      </c>
      <c r="T1181">
        <v>1.87</v>
      </c>
      <c r="U1181">
        <v>2.2712500000000002</v>
      </c>
      <c r="V1181" t="e">
        <v>#N/A</v>
      </c>
      <c r="W1181" t="e">
        <v>#N/A</v>
      </c>
      <c r="X1181">
        <v>40.86</v>
      </c>
    </row>
    <row r="1182" spans="1:24" x14ac:dyDescent="0.55000000000000004">
      <c r="A1182" s="5">
        <v>38189</v>
      </c>
      <c r="B1182">
        <v>1.25</v>
      </c>
      <c r="C1182">
        <v>1.35</v>
      </c>
      <c r="D1182">
        <v>1.71</v>
      </c>
      <c r="E1182">
        <v>2.14</v>
      </c>
      <c r="F1182">
        <v>2.71</v>
      </c>
      <c r="G1182">
        <v>3.1</v>
      </c>
      <c r="H1182">
        <v>3.72</v>
      </c>
      <c r="I1182">
        <v>4.13</v>
      </c>
      <c r="J1182">
        <v>4.5</v>
      </c>
      <c r="K1182">
        <v>5.24</v>
      </c>
      <c r="L1182" t="e">
        <v>#N/A</v>
      </c>
      <c r="M1182">
        <v>1.35</v>
      </c>
      <c r="N1182">
        <v>2.0499999999999998</v>
      </c>
      <c r="O1182" t="e">
        <v>#N/A</v>
      </c>
      <c r="P1182" t="e">
        <v>#N/A</v>
      </c>
      <c r="Q1182">
        <v>1.43313</v>
      </c>
      <c r="R1182">
        <v>1.54</v>
      </c>
      <c r="S1182">
        <v>1.65</v>
      </c>
      <c r="T1182">
        <v>1.92</v>
      </c>
      <c r="U1182">
        <v>2.37</v>
      </c>
      <c r="V1182" t="e">
        <v>#N/A</v>
      </c>
      <c r="W1182" t="e">
        <v>#N/A</v>
      </c>
      <c r="X1182">
        <v>40.630000000000003</v>
      </c>
    </row>
    <row r="1183" spans="1:24" x14ac:dyDescent="0.55000000000000004">
      <c r="A1183" s="5">
        <v>38190</v>
      </c>
      <c r="B1183">
        <v>1.26</v>
      </c>
      <c r="C1183">
        <v>1.37</v>
      </c>
      <c r="D1183">
        <v>1.71</v>
      </c>
      <c r="E1183">
        <v>2.12</v>
      </c>
      <c r="F1183">
        <v>2.69</v>
      </c>
      <c r="G1183">
        <v>3.09</v>
      </c>
      <c r="H1183">
        <v>3.71</v>
      </c>
      <c r="I1183">
        <v>4.1100000000000003</v>
      </c>
      <c r="J1183">
        <v>4.4800000000000004</v>
      </c>
      <c r="K1183">
        <v>5.22</v>
      </c>
      <c r="L1183" t="e">
        <v>#N/A</v>
      </c>
      <c r="M1183">
        <v>1.34</v>
      </c>
      <c r="N1183">
        <v>2.0299999999999998</v>
      </c>
      <c r="O1183" t="e">
        <v>#N/A</v>
      </c>
      <c r="P1183" t="e">
        <v>#N/A</v>
      </c>
      <c r="Q1183">
        <v>1.45</v>
      </c>
      <c r="R1183">
        <v>1.55</v>
      </c>
      <c r="S1183">
        <v>1.66</v>
      </c>
      <c r="T1183">
        <v>1.93</v>
      </c>
      <c r="U1183">
        <v>2.39</v>
      </c>
      <c r="V1183" t="e">
        <v>#N/A</v>
      </c>
      <c r="W1183" t="e">
        <v>#N/A</v>
      </c>
      <c r="X1183">
        <v>41.51</v>
      </c>
    </row>
    <row r="1184" spans="1:24" x14ac:dyDescent="0.55000000000000004">
      <c r="A1184" s="5">
        <v>38191</v>
      </c>
      <c r="B1184">
        <v>1.25</v>
      </c>
      <c r="C1184">
        <v>1.38</v>
      </c>
      <c r="D1184">
        <v>1.71</v>
      </c>
      <c r="E1184">
        <v>2.12</v>
      </c>
      <c r="F1184">
        <v>2.69</v>
      </c>
      <c r="G1184">
        <v>3.08</v>
      </c>
      <c r="H1184">
        <v>3.69</v>
      </c>
      <c r="I1184">
        <v>4.08</v>
      </c>
      <c r="J1184">
        <v>4.45</v>
      </c>
      <c r="K1184">
        <v>5.2</v>
      </c>
      <c r="L1184" t="e">
        <v>#N/A</v>
      </c>
      <c r="M1184">
        <v>1.31</v>
      </c>
      <c r="N1184">
        <v>2</v>
      </c>
      <c r="O1184" t="e">
        <v>#N/A</v>
      </c>
      <c r="P1184" t="e">
        <v>#N/A</v>
      </c>
      <c r="Q1184">
        <v>1.45</v>
      </c>
      <c r="R1184">
        <v>1.55</v>
      </c>
      <c r="S1184">
        <v>1.66</v>
      </c>
      <c r="T1184">
        <v>1.93</v>
      </c>
      <c r="U1184">
        <v>2.39</v>
      </c>
      <c r="V1184" t="e">
        <v>#N/A</v>
      </c>
      <c r="W1184" t="e">
        <v>#N/A</v>
      </c>
      <c r="X1184">
        <v>41.82</v>
      </c>
    </row>
    <row r="1185" spans="1:24" x14ac:dyDescent="0.55000000000000004">
      <c r="A1185" s="5">
        <v>38194</v>
      </c>
      <c r="B1185">
        <v>1.27</v>
      </c>
      <c r="C1185">
        <v>1.45</v>
      </c>
      <c r="D1185">
        <v>1.78</v>
      </c>
      <c r="E1185">
        <v>2.1800000000000002</v>
      </c>
      <c r="F1185">
        <v>2.75</v>
      </c>
      <c r="G1185">
        <v>3.13</v>
      </c>
      <c r="H1185">
        <v>3.73</v>
      </c>
      <c r="I1185">
        <v>4.13</v>
      </c>
      <c r="J1185">
        <v>4.49</v>
      </c>
      <c r="K1185">
        <v>5.23</v>
      </c>
      <c r="L1185" t="e">
        <v>#N/A</v>
      </c>
      <c r="M1185">
        <v>1.37</v>
      </c>
      <c r="N1185">
        <v>2.0499999999999998</v>
      </c>
      <c r="O1185" t="e">
        <v>#N/A</v>
      </c>
      <c r="P1185" t="e">
        <v>#N/A</v>
      </c>
      <c r="Q1185">
        <v>1.4618800000000001</v>
      </c>
      <c r="R1185">
        <v>1.5549999999999999</v>
      </c>
      <c r="S1185">
        <v>1.66188</v>
      </c>
      <c r="T1185">
        <v>1.93</v>
      </c>
      <c r="U1185">
        <v>2.39</v>
      </c>
      <c r="V1185" t="e">
        <v>#N/A</v>
      </c>
      <c r="W1185" t="e">
        <v>#N/A</v>
      </c>
      <c r="X1185">
        <v>41.45</v>
      </c>
    </row>
    <row r="1186" spans="1:24" x14ac:dyDescent="0.55000000000000004">
      <c r="A1186" s="5">
        <v>38195</v>
      </c>
      <c r="B1186">
        <v>1.27</v>
      </c>
      <c r="C1186">
        <v>1.46</v>
      </c>
      <c r="D1186">
        <v>1.79</v>
      </c>
      <c r="E1186">
        <v>2.19</v>
      </c>
      <c r="F1186">
        <v>2.82</v>
      </c>
      <c r="G1186">
        <v>3.23</v>
      </c>
      <c r="H1186">
        <v>3.85</v>
      </c>
      <c r="I1186">
        <v>4.25</v>
      </c>
      <c r="J1186">
        <v>4.62</v>
      </c>
      <c r="K1186">
        <v>5.35</v>
      </c>
      <c r="L1186" t="e">
        <v>#N/A</v>
      </c>
      <c r="M1186">
        <v>1.47</v>
      </c>
      <c r="N1186">
        <v>2.15</v>
      </c>
      <c r="O1186">
        <v>2.4900000000000002</v>
      </c>
      <c r="P1186" t="e">
        <v>#N/A</v>
      </c>
      <c r="Q1186">
        <v>1.47</v>
      </c>
      <c r="R1186">
        <v>1.56125</v>
      </c>
      <c r="S1186">
        <v>1.67</v>
      </c>
      <c r="T1186">
        <v>1.96</v>
      </c>
      <c r="U1186">
        <v>2.4300000000000002</v>
      </c>
      <c r="V1186" t="e">
        <v>#N/A</v>
      </c>
      <c r="W1186" t="e">
        <v>#N/A</v>
      </c>
      <c r="X1186">
        <v>41.83</v>
      </c>
    </row>
    <row r="1187" spans="1:24" x14ac:dyDescent="0.55000000000000004">
      <c r="A1187" s="5">
        <v>38196</v>
      </c>
      <c r="B1187">
        <v>1.29</v>
      </c>
      <c r="C1187">
        <v>1.46</v>
      </c>
      <c r="D1187">
        <v>1.78</v>
      </c>
      <c r="E1187">
        <v>2.17</v>
      </c>
      <c r="F1187">
        <v>2.78</v>
      </c>
      <c r="G1187">
        <v>3.19</v>
      </c>
      <c r="H1187">
        <v>3.82</v>
      </c>
      <c r="I1187">
        <v>4.2300000000000004</v>
      </c>
      <c r="J1187">
        <v>4.6100000000000003</v>
      </c>
      <c r="K1187">
        <v>5.35</v>
      </c>
      <c r="L1187" t="e">
        <v>#N/A</v>
      </c>
      <c r="M1187">
        <v>1.42</v>
      </c>
      <c r="N1187">
        <v>2.11</v>
      </c>
      <c r="O1187">
        <v>2.46</v>
      </c>
      <c r="P1187" t="e">
        <v>#N/A</v>
      </c>
      <c r="Q1187">
        <v>1.48</v>
      </c>
      <c r="R1187">
        <v>1.5774999999999999</v>
      </c>
      <c r="S1187">
        <v>1.68</v>
      </c>
      <c r="T1187">
        <v>1.98</v>
      </c>
      <c r="U1187">
        <v>2.4700000000000002</v>
      </c>
      <c r="V1187" t="e">
        <v>#N/A</v>
      </c>
      <c r="W1187" t="e">
        <v>#N/A</v>
      </c>
      <c r="X1187">
        <v>42.81</v>
      </c>
    </row>
    <row r="1188" spans="1:24" x14ac:dyDescent="0.55000000000000004">
      <c r="A1188" s="5">
        <v>38197</v>
      </c>
      <c r="B1188">
        <v>1.3</v>
      </c>
      <c r="C1188">
        <v>1.45</v>
      </c>
      <c r="D1188">
        <v>1.77</v>
      </c>
      <c r="E1188">
        <v>2.15</v>
      </c>
      <c r="F1188">
        <v>2.75</v>
      </c>
      <c r="G1188">
        <v>3.16</v>
      </c>
      <c r="H1188">
        <v>3.8</v>
      </c>
      <c r="I1188">
        <v>4.2300000000000004</v>
      </c>
      <c r="J1188">
        <v>4.5999999999999996</v>
      </c>
      <c r="K1188">
        <v>5.34</v>
      </c>
      <c r="L1188" t="e">
        <v>#N/A</v>
      </c>
      <c r="M1188">
        <v>1.37</v>
      </c>
      <c r="N1188">
        <v>2.0699999999999998</v>
      </c>
      <c r="O1188">
        <v>2.44</v>
      </c>
      <c r="P1188" t="e">
        <v>#N/A</v>
      </c>
      <c r="Q1188">
        <v>1.4918800000000001</v>
      </c>
      <c r="R1188">
        <v>1.59375</v>
      </c>
      <c r="S1188">
        <v>1.6937500000000001</v>
      </c>
      <c r="T1188">
        <v>1.9862500000000001</v>
      </c>
      <c r="U1188">
        <v>2.4624999999999999</v>
      </c>
      <c r="V1188" t="e">
        <v>#N/A</v>
      </c>
      <c r="W1188" t="e">
        <v>#N/A</v>
      </c>
      <c r="X1188">
        <v>42.69</v>
      </c>
    </row>
    <row r="1189" spans="1:24" x14ac:dyDescent="0.55000000000000004">
      <c r="A1189" s="5">
        <v>38198</v>
      </c>
      <c r="B1189">
        <v>1.29</v>
      </c>
      <c r="C1189">
        <v>1.45</v>
      </c>
      <c r="D1189">
        <v>1.77</v>
      </c>
      <c r="E1189">
        <v>2.13</v>
      </c>
      <c r="F1189">
        <v>2.68</v>
      </c>
      <c r="G1189">
        <v>3.09</v>
      </c>
      <c r="H1189">
        <v>3.71</v>
      </c>
      <c r="I1189">
        <v>4.13</v>
      </c>
      <c r="J1189">
        <v>4.5</v>
      </c>
      <c r="K1189">
        <v>5.24</v>
      </c>
      <c r="L1189" t="e">
        <v>#N/A</v>
      </c>
      <c r="M1189">
        <v>1.3</v>
      </c>
      <c r="N1189">
        <v>2.0099999999999998</v>
      </c>
      <c r="O1189">
        <v>2.38</v>
      </c>
      <c r="P1189" t="e">
        <v>#N/A</v>
      </c>
      <c r="Q1189">
        <v>1.5037499999999999</v>
      </c>
      <c r="R1189">
        <v>1.6</v>
      </c>
      <c r="S1189">
        <v>1.7</v>
      </c>
      <c r="T1189">
        <v>1.98</v>
      </c>
      <c r="U1189">
        <v>2.4337499999999999</v>
      </c>
      <c r="V1189" t="e">
        <v>#N/A</v>
      </c>
      <c r="W1189" t="e">
        <v>#N/A</v>
      </c>
      <c r="X1189">
        <v>43.72</v>
      </c>
    </row>
    <row r="1190" spans="1:24" x14ac:dyDescent="0.55000000000000004">
      <c r="A1190" s="5">
        <v>38201</v>
      </c>
      <c r="B1190">
        <v>1.28</v>
      </c>
      <c r="C1190">
        <v>1.5</v>
      </c>
      <c r="D1190">
        <v>1.78</v>
      </c>
      <c r="E1190">
        <v>2.12</v>
      </c>
      <c r="F1190">
        <v>2.66</v>
      </c>
      <c r="G1190">
        <v>3.06</v>
      </c>
      <c r="H1190">
        <v>3.68</v>
      </c>
      <c r="I1190">
        <v>4.0999999999999996</v>
      </c>
      <c r="J1190">
        <v>4.4800000000000004</v>
      </c>
      <c r="K1190">
        <v>5.22</v>
      </c>
      <c r="L1190" t="e">
        <v>#N/A</v>
      </c>
      <c r="M1190">
        <v>1.26</v>
      </c>
      <c r="N1190">
        <v>2</v>
      </c>
      <c r="O1190">
        <v>2.37</v>
      </c>
      <c r="P1190" t="e">
        <v>#N/A</v>
      </c>
      <c r="Q1190">
        <v>1.5137499999999999</v>
      </c>
      <c r="R1190">
        <v>1.59375</v>
      </c>
      <c r="S1190">
        <v>1.69</v>
      </c>
      <c r="T1190">
        <v>1.9375</v>
      </c>
      <c r="U1190">
        <v>2.35</v>
      </c>
      <c r="V1190" t="e">
        <v>#N/A</v>
      </c>
      <c r="W1190" t="e">
        <v>#N/A</v>
      </c>
      <c r="X1190">
        <v>43.83</v>
      </c>
    </row>
    <row r="1191" spans="1:24" x14ac:dyDescent="0.55000000000000004">
      <c r="A1191" s="5">
        <v>38202</v>
      </c>
      <c r="B1191">
        <v>1.24</v>
      </c>
      <c r="C1191">
        <v>1.48</v>
      </c>
      <c r="D1191">
        <v>1.77</v>
      </c>
      <c r="E1191">
        <v>2.11</v>
      </c>
      <c r="F1191">
        <v>2.66</v>
      </c>
      <c r="G1191">
        <v>3.05</v>
      </c>
      <c r="H1191">
        <v>3.67</v>
      </c>
      <c r="I1191">
        <v>4.08</v>
      </c>
      <c r="J1191">
        <v>4.45</v>
      </c>
      <c r="K1191">
        <v>5.2</v>
      </c>
      <c r="L1191" t="e">
        <v>#N/A</v>
      </c>
      <c r="M1191">
        <v>1.24</v>
      </c>
      <c r="N1191">
        <v>1.98</v>
      </c>
      <c r="O1191">
        <v>2.36</v>
      </c>
      <c r="P1191" t="e">
        <v>#N/A</v>
      </c>
      <c r="Q1191">
        <v>1.5249999999999999</v>
      </c>
      <c r="R1191">
        <v>1.6</v>
      </c>
      <c r="S1191">
        <v>1.7</v>
      </c>
      <c r="T1191">
        <v>1.9550000000000001</v>
      </c>
      <c r="U1191">
        <v>2.3731300000000002</v>
      </c>
      <c r="V1191" t="e">
        <v>#N/A</v>
      </c>
      <c r="W1191" t="e">
        <v>#N/A</v>
      </c>
      <c r="X1191">
        <v>44.13</v>
      </c>
    </row>
    <row r="1192" spans="1:24" x14ac:dyDescent="0.55000000000000004">
      <c r="A1192" s="5">
        <v>38203</v>
      </c>
      <c r="B1192">
        <v>1.22</v>
      </c>
      <c r="C1192">
        <v>1.49</v>
      </c>
      <c r="D1192">
        <v>1.76</v>
      </c>
      <c r="E1192">
        <v>2.11</v>
      </c>
      <c r="F1192">
        <v>2.66</v>
      </c>
      <c r="G1192">
        <v>3.05</v>
      </c>
      <c r="H1192">
        <v>3.66</v>
      </c>
      <c r="I1192">
        <v>4.08</v>
      </c>
      <c r="J1192">
        <v>4.45</v>
      </c>
      <c r="K1192">
        <v>5.2</v>
      </c>
      <c r="L1192" t="e">
        <v>#N/A</v>
      </c>
      <c r="M1192">
        <v>1.27</v>
      </c>
      <c r="N1192">
        <v>2</v>
      </c>
      <c r="O1192">
        <v>2.35</v>
      </c>
      <c r="P1192" t="e">
        <v>#N/A</v>
      </c>
      <c r="Q1192">
        <v>1.54</v>
      </c>
      <c r="R1192">
        <v>1.61</v>
      </c>
      <c r="S1192">
        <v>1.7</v>
      </c>
      <c r="T1192">
        <v>1.94</v>
      </c>
      <c r="U1192">
        <v>2.35</v>
      </c>
      <c r="V1192" t="e">
        <v>#N/A</v>
      </c>
      <c r="W1192" t="e">
        <v>#N/A</v>
      </c>
      <c r="X1192">
        <v>42.73</v>
      </c>
    </row>
    <row r="1193" spans="1:24" x14ac:dyDescent="0.55000000000000004">
      <c r="A1193" s="5">
        <v>38204</v>
      </c>
      <c r="B1193">
        <v>1.3</v>
      </c>
      <c r="C1193">
        <v>1.48</v>
      </c>
      <c r="D1193">
        <v>1.75</v>
      </c>
      <c r="E1193">
        <v>2.09</v>
      </c>
      <c r="F1193">
        <v>2.64</v>
      </c>
      <c r="G1193">
        <v>3.04</v>
      </c>
      <c r="H1193">
        <v>3.64</v>
      </c>
      <c r="I1193">
        <v>4.05</v>
      </c>
      <c r="J1193">
        <v>4.43</v>
      </c>
      <c r="K1193">
        <v>5.18</v>
      </c>
      <c r="L1193" t="e">
        <v>#N/A</v>
      </c>
      <c r="M1193">
        <v>1.23</v>
      </c>
      <c r="N1193">
        <v>1.96</v>
      </c>
      <c r="O1193">
        <v>2.3199999999999998</v>
      </c>
      <c r="P1193" t="e">
        <v>#N/A</v>
      </c>
      <c r="Q1193">
        <v>1.5625</v>
      </c>
      <c r="R1193">
        <v>1.6287499999999999</v>
      </c>
      <c r="S1193">
        <v>1.71</v>
      </c>
      <c r="T1193">
        <v>1.95</v>
      </c>
      <c r="U1193">
        <v>2.36</v>
      </c>
      <c r="V1193" t="e">
        <v>#N/A</v>
      </c>
      <c r="W1193" t="e">
        <v>#N/A</v>
      </c>
      <c r="X1193">
        <v>44.39</v>
      </c>
    </row>
    <row r="1194" spans="1:24" x14ac:dyDescent="0.55000000000000004">
      <c r="A1194" s="5">
        <v>38205</v>
      </c>
      <c r="B1194">
        <v>1.32</v>
      </c>
      <c r="C1194">
        <v>1.44</v>
      </c>
      <c r="D1194">
        <v>1.67</v>
      </c>
      <c r="E1194">
        <v>1.91</v>
      </c>
      <c r="F1194">
        <v>2.4</v>
      </c>
      <c r="G1194">
        <v>2.79</v>
      </c>
      <c r="H1194">
        <v>3.4</v>
      </c>
      <c r="I1194">
        <v>3.84</v>
      </c>
      <c r="J1194">
        <v>4.24</v>
      </c>
      <c r="K1194">
        <v>5.04</v>
      </c>
      <c r="L1194" t="e">
        <v>#N/A</v>
      </c>
      <c r="M1194">
        <v>1.06</v>
      </c>
      <c r="N1194">
        <v>1.82</v>
      </c>
      <c r="O1194">
        <v>2.2200000000000002</v>
      </c>
      <c r="P1194" t="e">
        <v>#N/A</v>
      </c>
      <c r="Q1194">
        <v>1.57375</v>
      </c>
      <c r="R1194">
        <v>1.6312500000000001</v>
      </c>
      <c r="S1194">
        <v>1.71</v>
      </c>
      <c r="T1194">
        <v>1.9412499999999999</v>
      </c>
      <c r="U1194">
        <v>2.3412500000000001</v>
      </c>
      <c r="V1194" t="e">
        <v>#N/A</v>
      </c>
      <c r="W1194" t="e">
        <v>#N/A</v>
      </c>
      <c r="X1194">
        <v>43.95</v>
      </c>
    </row>
    <row r="1195" spans="1:24" x14ac:dyDescent="0.55000000000000004">
      <c r="A1195" s="5">
        <v>38208</v>
      </c>
      <c r="B1195">
        <v>1.35</v>
      </c>
      <c r="C1195">
        <v>1.51</v>
      </c>
      <c r="D1195">
        <v>1.73</v>
      </c>
      <c r="E1195">
        <v>1.97</v>
      </c>
      <c r="F1195">
        <v>2.4500000000000002</v>
      </c>
      <c r="G1195">
        <v>2.86</v>
      </c>
      <c r="H1195">
        <v>3.45</v>
      </c>
      <c r="I1195">
        <v>3.88</v>
      </c>
      <c r="J1195">
        <v>4.28</v>
      </c>
      <c r="K1195">
        <v>5.0599999999999996</v>
      </c>
      <c r="L1195" t="e">
        <v>#N/A</v>
      </c>
      <c r="M1195">
        <v>1.08</v>
      </c>
      <c r="N1195">
        <v>1.85</v>
      </c>
      <c r="O1195">
        <v>2.23</v>
      </c>
      <c r="P1195" t="e">
        <v>#N/A</v>
      </c>
      <c r="Q1195">
        <v>1.5687500000000001</v>
      </c>
      <c r="R1195">
        <v>1.6112500000000001</v>
      </c>
      <c r="S1195">
        <v>1.67</v>
      </c>
      <c r="T1195">
        <v>1.86</v>
      </c>
      <c r="U1195">
        <v>2.1937500000000001</v>
      </c>
      <c r="V1195" t="e">
        <v>#N/A</v>
      </c>
      <c r="W1195" t="e">
        <v>#N/A</v>
      </c>
      <c r="X1195">
        <v>44.86</v>
      </c>
    </row>
    <row r="1196" spans="1:24" x14ac:dyDescent="0.55000000000000004">
      <c r="A1196" s="5">
        <v>38209</v>
      </c>
      <c r="B1196">
        <v>1.43</v>
      </c>
      <c r="C1196">
        <v>1.5</v>
      </c>
      <c r="D1196">
        <v>1.75</v>
      </c>
      <c r="E1196">
        <v>2.0099999999999998</v>
      </c>
      <c r="F1196">
        <v>2.5499999999999998</v>
      </c>
      <c r="G1196">
        <v>2.94</v>
      </c>
      <c r="H1196">
        <v>3.52</v>
      </c>
      <c r="I1196">
        <v>3.94</v>
      </c>
      <c r="J1196">
        <v>4.32</v>
      </c>
      <c r="K1196">
        <v>5.08</v>
      </c>
      <c r="L1196" t="e">
        <v>#N/A</v>
      </c>
      <c r="M1196">
        <v>1.17</v>
      </c>
      <c r="N1196">
        <v>1.9</v>
      </c>
      <c r="O1196">
        <v>2.2599999999999998</v>
      </c>
      <c r="P1196" t="e">
        <v>#N/A</v>
      </c>
      <c r="Q1196">
        <v>1.5787500000000001</v>
      </c>
      <c r="R1196">
        <v>1.62</v>
      </c>
      <c r="S1196">
        <v>1.68</v>
      </c>
      <c r="T1196">
        <v>1.88</v>
      </c>
      <c r="U1196">
        <v>2.2137500000000001</v>
      </c>
      <c r="V1196" t="e">
        <v>#N/A</v>
      </c>
      <c r="W1196" t="e">
        <v>#N/A</v>
      </c>
      <c r="X1196">
        <v>44.51</v>
      </c>
    </row>
    <row r="1197" spans="1:24" x14ac:dyDescent="0.55000000000000004">
      <c r="A1197" s="5">
        <v>38210</v>
      </c>
      <c r="B1197">
        <v>1.5</v>
      </c>
      <c r="C1197">
        <v>1.44</v>
      </c>
      <c r="D1197">
        <v>1.73</v>
      </c>
      <c r="E1197">
        <v>2</v>
      </c>
      <c r="F1197">
        <v>2.54</v>
      </c>
      <c r="G1197">
        <v>2.91</v>
      </c>
      <c r="H1197">
        <v>3.51</v>
      </c>
      <c r="I1197">
        <v>3.92</v>
      </c>
      <c r="J1197">
        <v>4.3</v>
      </c>
      <c r="K1197">
        <v>5.07</v>
      </c>
      <c r="L1197" t="e">
        <v>#N/A</v>
      </c>
      <c r="M1197">
        <v>1.1299999999999999</v>
      </c>
      <c r="N1197">
        <v>1.86</v>
      </c>
      <c r="O1197">
        <v>2.23</v>
      </c>
      <c r="P1197" t="e">
        <v>#N/A</v>
      </c>
      <c r="Q1197">
        <v>1.6</v>
      </c>
      <c r="R1197">
        <v>1.6425000000000001</v>
      </c>
      <c r="S1197">
        <v>1.71</v>
      </c>
      <c r="T1197">
        <v>1.92</v>
      </c>
      <c r="U1197">
        <v>2.2774999999999999</v>
      </c>
      <c r="V1197" t="e">
        <v>#N/A</v>
      </c>
      <c r="W1197" t="e">
        <v>#N/A</v>
      </c>
      <c r="X1197">
        <v>44.72</v>
      </c>
    </row>
    <row r="1198" spans="1:24" x14ac:dyDescent="0.55000000000000004">
      <c r="A1198" s="5">
        <v>38211</v>
      </c>
      <c r="B1198">
        <v>1.51</v>
      </c>
      <c r="C1198">
        <v>1.43</v>
      </c>
      <c r="D1198">
        <v>1.73</v>
      </c>
      <c r="E1198">
        <v>1.99</v>
      </c>
      <c r="F1198">
        <v>2.52</v>
      </c>
      <c r="G1198">
        <v>2.89</v>
      </c>
      <c r="H1198">
        <v>3.47</v>
      </c>
      <c r="I1198">
        <v>3.89</v>
      </c>
      <c r="J1198">
        <v>4.2699999999999996</v>
      </c>
      <c r="K1198">
        <v>5.05</v>
      </c>
      <c r="L1198" t="e">
        <v>#N/A</v>
      </c>
      <c r="M1198">
        <v>1.07</v>
      </c>
      <c r="N1198">
        <v>1.81</v>
      </c>
      <c r="O1198">
        <v>2.1800000000000002</v>
      </c>
      <c r="P1198" t="e">
        <v>#N/A</v>
      </c>
      <c r="Q1198">
        <v>1.6</v>
      </c>
      <c r="R1198">
        <v>1.65</v>
      </c>
      <c r="S1198">
        <v>1.7112499999999999</v>
      </c>
      <c r="T1198">
        <v>1.92</v>
      </c>
      <c r="U1198">
        <v>2.2675000000000001</v>
      </c>
      <c r="V1198" t="e">
        <v>#N/A</v>
      </c>
      <c r="W1198" t="e">
        <v>#N/A</v>
      </c>
      <c r="X1198">
        <v>45.52</v>
      </c>
    </row>
    <row r="1199" spans="1:24" x14ac:dyDescent="0.55000000000000004">
      <c r="A1199" s="5">
        <v>38212</v>
      </c>
      <c r="B1199">
        <v>1.48</v>
      </c>
      <c r="C1199">
        <v>1.44</v>
      </c>
      <c r="D1199">
        <v>1.72</v>
      </c>
      <c r="E1199">
        <v>1.97</v>
      </c>
      <c r="F1199">
        <v>2.4700000000000002</v>
      </c>
      <c r="G1199">
        <v>2.85</v>
      </c>
      <c r="H1199">
        <v>3.42</v>
      </c>
      <c r="I1199">
        <v>3.85</v>
      </c>
      <c r="J1199">
        <v>4.22</v>
      </c>
      <c r="K1199">
        <v>5.0199999999999996</v>
      </c>
      <c r="L1199" t="e">
        <v>#N/A</v>
      </c>
      <c r="M1199">
        <v>1.01</v>
      </c>
      <c r="N1199">
        <v>1.77</v>
      </c>
      <c r="O1199">
        <v>2.14</v>
      </c>
      <c r="P1199" t="e">
        <v>#N/A</v>
      </c>
      <c r="Q1199">
        <v>1.6</v>
      </c>
      <c r="R1199">
        <v>1.6575</v>
      </c>
      <c r="S1199">
        <v>1.72</v>
      </c>
      <c r="T1199">
        <v>1.9212499999999999</v>
      </c>
      <c r="U1199">
        <v>2.2574999999999998</v>
      </c>
      <c r="V1199" t="e">
        <v>#N/A</v>
      </c>
      <c r="W1199" t="e">
        <v>#N/A</v>
      </c>
      <c r="X1199">
        <v>46.61</v>
      </c>
    </row>
    <row r="1200" spans="1:24" x14ac:dyDescent="0.55000000000000004">
      <c r="A1200" s="5">
        <v>38215</v>
      </c>
      <c r="B1200">
        <v>1.43</v>
      </c>
      <c r="C1200">
        <v>1.49</v>
      </c>
      <c r="D1200">
        <v>1.77</v>
      </c>
      <c r="E1200">
        <v>2.0099999999999998</v>
      </c>
      <c r="F1200">
        <v>2.5099999999999998</v>
      </c>
      <c r="G1200">
        <v>2.87</v>
      </c>
      <c r="H1200">
        <v>3.45</v>
      </c>
      <c r="I1200">
        <v>3.89</v>
      </c>
      <c r="J1200">
        <v>4.26</v>
      </c>
      <c r="K1200">
        <v>5.0599999999999996</v>
      </c>
      <c r="L1200" t="e">
        <v>#N/A</v>
      </c>
      <c r="M1200">
        <v>1.06</v>
      </c>
      <c r="N1200">
        <v>1.82</v>
      </c>
      <c r="O1200">
        <v>2.19</v>
      </c>
      <c r="P1200" t="e">
        <v>#N/A</v>
      </c>
      <c r="Q1200">
        <v>1.6</v>
      </c>
      <c r="R1200">
        <v>1.66</v>
      </c>
      <c r="S1200">
        <v>1.72</v>
      </c>
      <c r="T1200">
        <v>1.92</v>
      </c>
      <c r="U1200">
        <v>2.2400000000000002</v>
      </c>
      <c r="V1200" t="e">
        <v>#N/A</v>
      </c>
      <c r="W1200" t="e">
        <v>#N/A</v>
      </c>
      <c r="X1200">
        <v>46.02</v>
      </c>
    </row>
    <row r="1201" spans="1:24" x14ac:dyDescent="0.55000000000000004">
      <c r="A1201" s="5">
        <v>38216</v>
      </c>
      <c r="B1201">
        <v>1.2</v>
      </c>
      <c r="C1201">
        <v>1.48</v>
      </c>
      <c r="D1201">
        <v>1.75</v>
      </c>
      <c r="E1201">
        <v>1.98</v>
      </c>
      <c r="F1201">
        <v>2.44</v>
      </c>
      <c r="G1201">
        <v>2.81</v>
      </c>
      <c r="H1201">
        <v>3.39</v>
      </c>
      <c r="I1201">
        <v>3.83</v>
      </c>
      <c r="J1201">
        <v>4.21</v>
      </c>
      <c r="K1201">
        <v>5.0199999999999996</v>
      </c>
      <c r="L1201" t="e">
        <v>#N/A</v>
      </c>
      <c r="M1201">
        <v>1.06</v>
      </c>
      <c r="N1201">
        <v>1.82</v>
      </c>
      <c r="O1201">
        <v>2.1800000000000002</v>
      </c>
      <c r="P1201" t="e">
        <v>#N/A</v>
      </c>
      <c r="Q1201">
        <v>1.6</v>
      </c>
      <c r="R1201">
        <v>1.67</v>
      </c>
      <c r="S1201">
        <v>1.73</v>
      </c>
      <c r="T1201">
        <v>1.94</v>
      </c>
      <c r="U1201">
        <v>2.2712500000000002</v>
      </c>
      <c r="V1201" t="e">
        <v>#N/A</v>
      </c>
      <c r="W1201" t="e">
        <v>#N/A</v>
      </c>
      <c r="X1201">
        <v>46.75</v>
      </c>
    </row>
    <row r="1202" spans="1:24" x14ac:dyDescent="0.55000000000000004">
      <c r="A1202" s="5">
        <v>38217</v>
      </c>
      <c r="B1202">
        <v>1.39</v>
      </c>
      <c r="C1202">
        <v>1.49</v>
      </c>
      <c r="D1202">
        <v>1.74</v>
      </c>
      <c r="E1202">
        <v>1.97</v>
      </c>
      <c r="F1202">
        <v>2.44</v>
      </c>
      <c r="G1202">
        <v>2.82</v>
      </c>
      <c r="H1202">
        <v>3.41</v>
      </c>
      <c r="I1202">
        <v>3.85</v>
      </c>
      <c r="J1202">
        <v>4.2300000000000004</v>
      </c>
      <c r="K1202">
        <v>5.04</v>
      </c>
      <c r="L1202" t="e">
        <v>#N/A</v>
      </c>
      <c r="M1202">
        <v>1.0900000000000001</v>
      </c>
      <c r="N1202">
        <v>1.83</v>
      </c>
      <c r="O1202">
        <v>2.2200000000000002</v>
      </c>
      <c r="P1202" t="e">
        <v>#N/A</v>
      </c>
      <c r="Q1202">
        <v>1.6</v>
      </c>
      <c r="R1202">
        <v>1.67</v>
      </c>
      <c r="S1202">
        <v>1.73</v>
      </c>
      <c r="T1202">
        <v>1.9212499999999999</v>
      </c>
      <c r="U1202">
        <v>2.23</v>
      </c>
      <c r="V1202" t="e">
        <v>#N/A</v>
      </c>
      <c r="W1202" t="e">
        <v>#N/A</v>
      </c>
      <c r="X1202">
        <v>47.36</v>
      </c>
    </row>
    <row r="1203" spans="1:24" x14ac:dyDescent="0.55000000000000004">
      <c r="A1203" s="5">
        <v>38218</v>
      </c>
      <c r="B1203">
        <v>1.5</v>
      </c>
      <c r="C1203">
        <v>1.48</v>
      </c>
      <c r="D1203">
        <v>1.73</v>
      </c>
      <c r="E1203">
        <v>1.96</v>
      </c>
      <c r="F1203">
        <v>2.4300000000000002</v>
      </c>
      <c r="G1203">
        <v>2.8</v>
      </c>
      <c r="H1203">
        <v>3.39</v>
      </c>
      <c r="I1203">
        <v>3.84</v>
      </c>
      <c r="J1203">
        <v>4.22</v>
      </c>
      <c r="K1203">
        <v>5.03</v>
      </c>
      <c r="L1203" t="e">
        <v>#N/A</v>
      </c>
      <c r="M1203">
        <v>1</v>
      </c>
      <c r="N1203">
        <v>1.76</v>
      </c>
      <c r="O1203">
        <v>2.17</v>
      </c>
      <c r="P1203" t="e">
        <v>#N/A</v>
      </c>
      <c r="Q1203">
        <v>1.61</v>
      </c>
      <c r="R1203">
        <v>1.68</v>
      </c>
      <c r="S1203">
        <v>1.74</v>
      </c>
      <c r="T1203">
        <v>1.9375</v>
      </c>
      <c r="U1203">
        <v>2.25</v>
      </c>
      <c r="V1203" t="e">
        <v>#N/A</v>
      </c>
      <c r="W1203" t="e">
        <v>#N/A</v>
      </c>
      <c r="X1203">
        <v>48.66</v>
      </c>
    </row>
    <row r="1204" spans="1:24" x14ac:dyDescent="0.55000000000000004">
      <c r="A1204" s="5">
        <v>38219</v>
      </c>
      <c r="B1204">
        <v>1.5</v>
      </c>
      <c r="C1204">
        <v>1.49</v>
      </c>
      <c r="D1204">
        <v>1.74</v>
      </c>
      <c r="E1204">
        <v>1.98</v>
      </c>
      <c r="F1204">
        <v>2.46</v>
      </c>
      <c r="G1204">
        <v>2.83</v>
      </c>
      <c r="H1204">
        <v>3.42</v>
      </c>
      <c r="I1204">
        <v>3.86</v>
      </c>
      <c r="J1204">
        <v>4.24</v>
      </c>
      <c r="K1204">
        <v>5.03</v>
      </c>
      <c r="L1204" t="e">
        <v>#N/A</v>
      </c>
      <c r="M1204">
        <v>1.06</v>
      </c>
      <c r="N1204">
        <v>1.79</v>
      </c>
      <c r="O1204">
        <v>2.17</v>
      </c>
      <c r="P1204" t="e">
        <v>#N/A</v>
      </c>
      <c r="Q1204">
        <v>1.61</v>
      </c>
      <c r="R1204">
        <v>1.68</v>
      </c>
      <c r="S1204">
        <v>1.74</v>
      </c>
      <c r="T1204">
        <v>1.93</v>
      </c>
      <c r="U1204">
        <v>2.23</v>
      </c>
      <c r="V1204" t="e">
        <v>#N/A</v>
      </c>
      <c r="W1204" t="e">
        <v>#N/A</v>
      </c>
      <c r="X1204">
        <v>47.6</v>
      </c>
    </row>
    <row r="1205" spans="1:24" x14ac:dyDescent="0.55000000000000004">
      <c r="A1205" s="5">
        <v>38222</v>
      </c>
      <c r="B1205">
        <v>1.51</v>
      </c>
      <c r="C1205">
        <v>1.54</v>
      </c>
      <c r="D1205">
        <v>1.8</v>
      </c>
      <c r="E1205">
        <v>2.0299999999999998</v>
      </c>
      <c r="F1205">
        <v>2.5</v>
      </c>
      <c r="G1205">
        <v>2.87</v>
      </c>
      <c r="H1205">
        <v>3.46</v>
      </c>
      <c r="I1205">
        <v>3.9</v>
      </c>
      <c r="J1205">
        <v>4.28</v>
      </c>
      <c r="K1205">
        <v>5.08</v>
      </c>
      <c r="L1205" t="e">
        <v>#N/A</v>
      </c>
      <c r="M1205">
        <v>1.1299999999999999</v>
      </c>
      <c r="N1205">
        <v>1.86</v>
      </c>
      <c r="O1205">
        <v>2.23</v>
      </c>
      <c r="P1205" t="e">
        <v>#N/A</v>
      </c>
      <c r="Q1205">
        <v>1.615</v>
      </c>
      <c r="R1205">
        <v>1.68625</v>
      </c>
      <c r="S1205">
        <v>1.75</v>
      </c>
      <c r="T1205">
        <v>1.95</v>
      </c>
      <c r="U1205">
        <v>2.2662499999999999</v>
      </c>
      <c r="V1205" t="e">
        <v>#N/A</v>
      </c>
      <c r="W1205" t="e">
        <v>#N/A</v>
      </c>
      <c r="X1205">
        <v>46</v>
      </c>
    </row>
    <row r="1206" spans="1:24" x14ac:dyDescent="0.55000000000000004">
      <c r="A1206" s="5">
        <v>38223</v>
      </c>
      <c r="B1206">
        <v>1.51</v>
      </c>
      <c r="C1206">
        <v>1.54</v>
      </c>
      <c r="D1206">
        <v>1.8</v>
      </c>
      <c r="E1206">
        <v>2.0299999999999998</v>
      </c>
      <c r="F1206">
        <v>2.5</v>
      </c>
      <c r="G1206">
        <v>2.87</v>
      </c>
      <c r="H1206">
        <v>3.46</v>
      </c>
      <c r="I1206">
        <v>3.91</v>
      </c>
      <c r="J1206">
        <v>4.28</v>
      </c>
      <c r="K1206">
        <v>5.08</v>
      </c>
      <c r="L1206" t="e">
        <v>#N/A</v>
      </c>
      <c r="M1206">
        <v>1.1599999999999999</v>
      </c>
      <c r="N1206">
        <v>1.87</v>
      </c>
      <c r="O1206">
        <v>2.2400000000000002</v>
      </c>
      <c r="P1206" t="e">
        <v>#N/A</v>
      </c>
      <c r="Q1206">
        <v>1.625</v>
      </c>
      <c r="R1206">
        <v>1.6975</v>
      </c>
      <c r="S1206">
        <v>1.76</v>
      </c>
      <c r="T1206">
        <v>1.98</v>
      </c>
      <c r="U1206">
        <v>2.3112499999999998</v>
      </c>
      <c r="V1206" t="e">
        <v>#N/A</v>
      </c>
      <c r="W1206" t="e">
        <v>#N/A</v>
      </c>
      <c r="X1206">
        <v>45.68</v>
      </c>
    </row>
    <row r="1207" spans="1:24" x14ac:dyDescent="0.55000000000000004">
      <c r="A1207" s="5">
        <v>38224</v>
      </c>
      <c r="B1207">
        <v>1.55</v>
      </c>
      <c r="C1207">
        <v>1.54</v>
      </c>
      <c r="D1207">
        <v>1.79</v>
      </c>
      <c r="E1207">
        <v>2.0299999999999998</v>
      </c>
      <c r="F1207">
        <v>2.5099999999999998</v>
      </c>
      <c r="G1207">
        <v>2.88</v>
      </c>
      <c r="H1207">
        <v>3.46</v>
      </c>
      <c r="I1207">
        <v>3.89</v>
      </c>
      <c r="J1207">
        <v>4.26</v>
      </c>
      <c r="K1207">
        <v>5.0599999999999996</v>
      </c>
      <c r="L1207" t="e">
        <v>#N/A</v>
      </c>
      <c r="M1207">
        <v>1.17</v>
      </c>
      <c r="N1207">
        <v>1.88</v>
      </c>
      <c r="O1207">
        <v>2.25</v>
      </c>
      <c r="P1207" t="e">
        <v>#N/A</v>
      </c>
      <c r="Q1207">
        <v>1.63</v>
      </c>
      <c r="R1207">
        <v>1.7</v>
      </c>
      <c r="S1207">
        <v>1.77</v>
      </c>
      <c r="T1207">
        <v>1.98</v>
      </c>
      <c r="U1207">
        <v>2.2999999999999998</v>
      </c>
      <c r="V1207" t="e">
        <v>#N/A</v>
      </c>
      <c r="W1207" t="e">
        <v>#N/A</v>
      </c>
      <c r="X1207">
        <v>43.83</v>
      </c>
    </row>
    <row r="1208" spans="1:24" x14ac:dyDescent="0.55000000000000004">
      <c r="A1208" s="5">
        <v>38225</v>
      </c>
      <c r="B1208">
        <v>1.55</v>
      </c>
      <c r="C1208">
        <v>1.55</v>
      </c>
      <c r="D1208">
        <v>1.79</v>
      </c>
      <c r="E1208">
        <v>2.02</v>
      </c>
      <c r="F1208">
        <v>2.48</v>
      </c>
      <c r="G1208">
        <v>2.85</v>
      </c>
      <c r="H1208">
        <v>3.42</v>
      </c>
      <c r="I1208">
        <v>3.85</v>
      </c>
      <c r="J1208">
        <v>4.22</v>
      </c>
      <c r="K1208">
        <v>5.03</v>
      </c>
      <c r="L1208" t="e">
        <v>#N/A</v>
      </c>
      <c r="M1208">
        <v>1.1399999999999999</v>
      </c>
      <c r="N1208">
        <v>1.86</v>
      </c>
      <c r="O1208">
        <v>2.23</v>
      </c>
      <c r="P1208" t="e">
        <v>#N/A</v>
      </c>
      <c r="Q1208">
        <v>1.64</v>
      </c>
      <c r="R1208">
        <v>1.71</v>
      </c>
      <c r="S1208">
        <v>1.78125</v>
      </c>
      <c r="T1208">
        <v>1.99</v>
      </c>
      <c r="U1208">
        <v>2.3199999999999998</v>
      </c>
      <c r="V1208" t="e">
        <v>#N/A</v>
      </c>
      <c r="W1208" t="e">
        <v>#N/A</v>
      </c>
      <c r="X1208">
        <v>43.06</v>
      </c>
    </row>
    <row r="1209" spans="1:24" x14ac:dyDescent="0.55000000000000004">
      <c r="A1209" s="5">
        <v>38226</v>
      </c>
      <c r="B1209">
        <v>1.52</v>
      </c>
      <c r="C1209">
        <v>1.56</v>
      </c>
      <c r="D1209">
        <v>1.8</v>
      </c>
      <c r="E1209">
        <v>2.0299999999999998</v>
      </c>
      <c r="F1209">
        <v>2.48</v>
      </c>
      <c r="G1209">
        <v>2.85</v>
      </c>
      <c r="H1209">
        <v>3.43</v>
      </c>
      <c r="I1209">
        <v>3.86</v>
      </c>
      <c r="J1209">
        <v>4.2300000000000004</v>
      </c>
      <c r="K1209">
        <v>5.0199999999999996</v>
      </c>
      <c r="L1209" t="e">
        <v>#N/A</v>
      </c>
      <c r="M1209">
        <v>1.1399999999999999</v>
      </c>
      <c r="N1209">
        <v>1.86</v>
      </c>
      <c r="O1209">
        <v>2.2200000000000002</v>
      </c>
      <c r="P1209" t="e">
        <v>#N/A</v>
      </c>
      <c r="Q1209">
        <v>1.65</v>
      </c>
      <c r="R1209">
        <v>1.72</v>
      </c>
      <c r="S1209">
        <v>1.79</v>
      </c>
      <c r="T1209">
        <v>1.99</v>
      </c>
      <c r="U1209">
        <v>2.2999999999999998</v>
      </c>
      <c r="V1209" t="e">
        <v>#N/A</v>
      </c>
      <c r="W1209" t="e">
        <v>#N/A</v>
      </c>
      <c r="X1209">
        <v>43.11</v>
      </c>
    </row>
    <row r="1210" spans="1:24" x14ac:dyDescent="0.55000000000000004">
      <c r="A1210" s="5">
        <v>38229</v>
      </c>
      <c r="B1210">
        <v>1.54</v>
      </c>
      <c r="C1210">
        <v>1.61</v>
      </c>
      <c r="D1210">
        <v>1.83</v>
      </c>
      <c r="E1210">
        <v>2.04</v>
      </c>
      <c r="F1210">
        <v>2.4700000000000002</v>
      </c>
      <c r="G1210">
        <v>2.82</v>
      </c>
      <c r="H1210">
        <v>3.4</v>
      </c>
      <c r="I1210">
        <v>3.82</v>
      </c>
      <c r="J1210">
        <v>4.1900000000000004</v>
      </c>
      <c r="K1210">
        <v>4.99</v>
      </c>
      <c r="L1210" t="e">
        <v>#N/A</v>
      </c>
      <c r="M1210">
        <v>1.1200000000000001</v>
      </c>
      <c r="N1210">
        <v>1.83</v>
      </c>
      <c r="O1210">
        <v>2.2000000000000002</v>
      </c>
      <c r="P1210" t="e">
        <v>#N/A</v>
      </c>
      <c r="Q1210" t="e">
        <v>#N/A</v>
      </c>
      <c r="R1210" t="e">
        <v>#N/A</v>
      </c>
      <c r="S1210" t="e">
        <v>#N/A</v>
      </c>
      <c r="T1210" t="e">
        <v>#N/A</v>
      </c>
      <c r="U1210" t="e">
        <v>#N/A</v>
      </c>
      <c r="V1210" t="e">
        <v>#N/A</v>
      </c>
      <c r="W1210" t="e">
        <v>#N/A</v>
      </c>
      <c r="X1210">
        <v>42.32</v>
      </c>
    </row>
    <row r="1211" spans="1:24" x14ac:dyDescent="0.55000000000000004">
      <c r="A1211" s="5">
        <v>38230</v>
      </c>
      <c r="B1211">
        <v>1.55</v>
      </c>
      <c r="C1211">
        <v>1.59</v>
      </c>
      <c r="D1211">
        <v>1.79</v>
      </c>
      <c r="E1211">
        <v>1.99</v>
      </c>
      <c r="F1211">
        <v>2.41</v>
      </c>
      <c r="G1211">
        <v>2.75</v>
      </c>
      <c r="H1211">
        <v>3.33</v>
      </c>
      <c r="I1211">
        <v>3.76</v>
      </c>
      <c r="J1211">
        <v>4.13</v>
      </c>
      <c r="K1211">
        <v>4.93</v>
      </c>
      <c r="L1211" t="e">
        <v>#N/A</v>
      </c>
      <c r="M1211">
        <v>1.06</v>
      </c>
      <c r="N1211">
        <v>1.78</v>
      </c>
      <c r="O1211">
        <v>2.14</v>
      </c>
      <c r="P1211" t="e">
        <v>#N/A</v>
      </c>
      <c r="Q1211">
        <v>1.67</v>
      </c>
      <c r="R1211">
        <v>1.73</v>
      </c>
      <c r="S1211">
        <v>1.8</v>
      </c>
      <c r="T1211">
        <v>1.99</v>
      </c>
      <c r="U1211">
        <v>2.2999999999999998</v>
      </c>
      <c r="V1211" t="e">
        <v>#N/A</v>
      </c>
      <c r="W1211" t="e">
        <v>#N/A</v>
      </c>
      <c r="X1211">
        <v>42.23</v>
      </c>
    </row>
    <row r="1212" spans="1:24" x14ac:dyDescent="0.55000000000000004">
      <c r="A1212" s="5">
        <v>38231</v>
      </c>
      <c r="B1212">
        <v>1.53</v>
      </c>
      <c r="C1212">
        <v>1.58</v>
      </c>
      <c r="D1212">
        <v>1.79</v>
      </c>
      <c r="E1212">
        <v>1.99</v>
      </c>
      <c r="F1212">
        <v>2.41</v>
      </c>
      <c r="G1212">
        <v>2.74</v>
      </c>
      <c r="H1212">
        <v>3.32</v>
      </c>
      <c r="I1212">
        <v>3.76</v>
      </c>
      <c r="J1212">
        <v>4.13</v>
      </c>
      <c r="K1212">
        <v>4.93</v>
      </c>
      <c r="L1212" t="e">
        <v>#N/A</v>
      </c>
      <c r="M1212">
        <v>1.04</v>
      </c>
      <c r="N1212">
        <v>1.77</v>
      </c>
      <c r="O1212">
        <v>2.14</v>
      </c>
      <c r="P1212" t="e">
        <v>#N/A</v>
      </c>
      <c r="Q1212">
        <v>1.67</v>
      </c>
      <c r="R1212">
        <v>1.73</v>
      </c>
      <c r="S1212">
        <v>1.8</v>
      </c>
      <c r="T1212">
        <v>1.98</v>
      </c>
      <c r="U1212">
        <v>2.2599999999999998</v>
      </c>
      <c r="V1212" t="e">
        <v>#N/A</v>
      </c>
      <c r="W1212" t="e">
        <v>#N/A</v>
      </c>
      <c r="X1212">
        <v>43.89</v>
      </c>
    </row>
    <row r="1213" spans="1:24" x14ac:dyDescent="0.55000000000000004">
      <c r="A1213" s="5">
        <v>38232</v>
      </c>
      <c r="B1213">
        <v>1.51</v>
      </c>
      <c r="C1213">
        <v>1.6</v>
      </c>
      <c r="D1213">
        <v>1.8</v>
      </c>
      <c r="E1213">
        <v>2.02</v>
      </c>
      <c r="F1213">
        <v>2.46</v>
      </c>
      <c r="G1213">
        <v>2.8</v>
      </c>
      <c r="H1213">
        <v>3.4</v>
      </c>
      <c r="I1213">
        <v>3.83</v>
      </c>
      <c r="J1213">
        <v>4.2</v>
      </c>
      <c r="K1213">
        <v>4.99</v>
      </c>
      <c r="L1213" t="e">
        <v>#N/A</v>
      </c>
      <c r="M1213">
        <v>1.08</v>
      </c>
      <c r="N1213">
        <v>1.83</v>
      </c>
      <c r="O1213">
        <v>2.1800000000000002</v>
      </c>
      <c r="P1213" t="e">
        <v>#N/A</v>
      </c>
      <c r="Q1213">
        <v>1.68625</v>
      </c>
      <c r="R1213">
        <v>1.7462500000000001</v>
      </c>
      <c r="S1213">
        <v>1.81</v>
      </c>
      <c r="T1213">
        <v>1.98125</v>
      </c>
      <c r="U1213">
        <v>2.2637499999999999</v>
      </c>
      <c r="V1213" t="e">
        <v>#N/A</v>
      </c>
      <c r="W1213" t="e">
        <v>#N/A</v>
      </c>
      <c r="X1213">
        <v>44.04</v>
      </c>
    </row>
    <row r="1214" spans="1:24" x14ac:dyDescent="0.55000000000000004">
      <c r="A1214" s="5">
        <v>38233</v>
      </c>
      <c r="B1214">
        <v>1.48</v>
      </c>
      <c r="C1214">
        <v>1.65</v>
      </c>
      <c r="D1214">
        <v>1.87</v>
      </c>
      <c r="E1214">
        <v>2.12</v>
      </c>
      <c r="F1214">
        <v>2.61</v>
      </c>
      <c r="G1214">
        <v>2.94</v>
      </c>
      <c r="H1214">
        <v>3.52</v>
      </c>
      <c r="I1214">
        <v>3.93</v>
      </c>
      <c r="J1214">
        <v>4.3</v>
      </c>
      <c r="K1214">
        <v>5.07</v>
      </c>
      <c r="L1214" t="e">
        <v>#N/A</v>
      </c>
      <c r="M1214">
        <v>1.1599999999999999</v>
      </c>
      <c r="N1214">
        <v>1.88</v>
      </c>
      <c r="O1214">
        <v>2.23</v>
      </c>
      <c r="P1214" t="e">
        <v>#N/A</v>
      </c>
      <c r="Q1214">
        <v>1.69625</v>
      </c>
      <c r="R1214">
        <v>1.7562500000000001</v>
      </c>
      <c r="S1214">
        <v>1.82</v>
      </c>
      <c r="T1214">
        <v>2.0099999999999998</v>
      </c>
      <c r="U1214">
        <v>2.30375</v>
      </c>
      <c r="V1214" t="e">
        <v>#N/A</v>
      </c>
      <c r="W1214" t="e">
        <v>#N/A</v>
      </c>
      <c r="X1214">
        <v>43.94</v>
      </c>
    </row>
    <row r="1215" spans="1:24" x14ac:dyDescent="0.55000000000000004">
      <c r="A1215" s="5">
        <v>38236</v>
      </c>
      <c r="B1215" t="e">
        <v>#N/A</v>
      </c>
      <c r="C1215" t="e">
        <v>#N/A</v>
      </c>
      <c r="D1215" t="e">
        <v>#N/A</v>
      </c>
      <c r="E1215" t="e">
        <v>#N/A</v>
      </c>
      <c r="F1215" t="e">
        <v>#N/A</v>
      </c>
      <c r="G1215" t="e">
        <v>#N/A</v>
      </c>
      <c r="H1215" t="e">
        <v>#N/A</v>
      </c>
      <c r="I1215" t="e">
        <v>#N/A</v>
      </c>
      <c r="J1215" t="e">
        <v>#N/A</v>
      </c>
      <c r="K1215" t="e">
        <v>#N/A</v>
      </c>
      <c r="L1215" t="e">
        <v>#N/A</v>
      </c>
      <c r="M1215" t="e">
        <v>#N/A</v>
      </c>
      <c r="N1215" t="e">
        <v>#N/A</v>
      </c>
      <c r="O1215" t="e">
        <v>#N/A</v>
      </c>
      <c r="P1215" t="e">
        <v>#N/A</v>
      </c>
      <c r="Q1215">
        <v>1.7224999999999999</v>
      </c>
      <c r="R1215">
        <v>1.7762500000000001</v>
      </c>
      <c r="S1215">
        <v>1.85</v>
      </c>
      <c r="T1215">
        <v>2.08</v>
      </c>
      <c r="U1215">
        <v>2.4300000000000002</v>
      </c>
      <c r="V1215" t="e">
        <v>#N/A</v>
      </c>
      <c r="W1215" t="e">
        <v>#N/A</v>
      </c>
      <c r="X1215" t="e">
        <v>#N/A</v>
      </c>
    </row>
    <row r="1216" spans="1:24" x14ac:dyDescent="0.55000000000000004">
      <c r="A1216" s="5">
        <v>38237</v>
      </c>
      <c r="B1216">
        <v>1.54</v>
      </c>
      <c r="C1216">
        <v>1.66</v>
      </c>
      <c r="D1216">
        <v>1.91</v>
      </c>
      <c r="E1216">
        <v>2.13</v>
      </c>
      <c r="F1216">
        <v>2.58</v>
      </c>
      <c r="G1216">
        <v>2.91</v>
      </c>
      <c r="H1216">
        <v>3.48</v>
      </c>
      <c r="I1216">
        <v>3.89</v>
      </c>
      <c r="J1216">
        <v>4.26</v>
      </c>
      <c r="K1216">
        <v>5.03</v>
      </c>
      <c r="L1216" t="e">
        <v>#N/A</v>
      </c>
      <c r="M1216">
        <v>1.1399999999999999</v>
      </c>
      <c r="N1216">
        <v>1.86</v>
      </c>
      <c r="O1216">
        <v>2.2200000000000002</v>
      </c>
      <c r="P1216" t="e">
        <v>#N/A</v>
      </c>
      <c r="Q1216">
        <v>1.7375</v>
      </c>
      <c r="R1216">
        <v>1.7837499999999999</v>
      </c>
      <c r="S1216">
        <v>1.86</v>
      </c>
      <c r="T1216">
        <v>2.08</v>
      </c>
      <c r="U1216">
        <v>2.4237500000000001</v>
      </c>
      <c r="V1216" t="e">
        <v>#N/A</v>
      </c>
      <c r="W1216" t="e">
        <v>#N/A</v>
      </c>
      <c r="X1216">
        <v>43.18</v>
      </c>
    </row>
    <row r="1217" spans="1:24" x14ac:dyDescent="0.55000000000000004">
      <c r="A1217" s="5">
        <v>38238</v>
      </c>
      <c r="B1217">
        <v>1.51</v>
      </c>
      <c r="C1217">
        <v>1.65</v>
      </c>
      <c r="D1217">
        <v>1.88</v>
      </c>
      <c r="E1217">
        <v>2.09</v>
      </c>
      <c r="F1217">
        <v>2.5</v>
      </c>
      <c r="G1217">
        <v>2.83</v>
      </c>
      <c r="H1217">
        <v>3.4</v>
      </c>
      <c r="I1217">
        <v>3.8</v>
      </c>
      <c r="J1217">
        <v>4.18</v>
      </c>
      <c r="K1217">
        <v>4.96</v>
      </c>
      <c r="L1217" t="e">
        <v>#N/A</v>
      </c>
      <c r="M1217">
        <v>1.1000000000000001</v>
      </c>
      <c r="N1217">
        <v>1.82</v>
      </c>
      <c r="O1217">
        <v>2.1800000000000002</v>
      </c>
      <c r="P1217" t="e">
        <v>#N/A</v>
      </c>
      <c r="Q1217">
        <v>1.74</v>
      </c>
      <c r="R1217">
        <v>1.7887500000000001</v>
      </c>
      <c r="S1217">
        <v>1.8625</v>
      </c>
      <c r="T1217">
        <v>2.085</v>
      </c>
      <c r="U1217">
        <v>2.4300000000000002</v>
      </c>
      <c r="V1217" t="e">
        <v>#N/A</v>
      </c>
      <c r="W1217" t="e">
        <v>#N/A</v>
      </c>
      <c r="X1217">
        <v>42.77</v>
      </c>
    </row>
    <row r="1218" spans="1:24" x14ac:dyDescent="0.55000000000000004">
      <c r="A1218" s="5">
        <v>38239</v>
      </c>
      <c r="B1218">
        <v>1.49</v>
      </c>
      <c r="C1218">
        <v>1.64</v>
      </c>
      <c r="D1218">
        <v>1.88</v>
      </c>
      <c r="E1218">
        <v>2.09</v>
      </c>
      <c r="F1218">
        <v>2.5</v>
      </c>
      <c r="G1218">
        <v>2.85</v>
      </c>
      <c r="H1218">
        <v>3.41</v>
      </c>
      <c r="I1218">
        <v>3.84</v>
      </c>
      <c r="J1218">
        <v>4.22</v>
      </c>
      <c r="K1218">
        <v>4.99</v>
      </c>
      <c r="L1218" t="e">
        <v>#N/A</v>
      </c>
      <c r="M1218">
        <v>1.1100000000000001</v>
      </c>
      <c r="N1218">
        <v>1.83</v>
      </c>
      <c r="O1218">
        <v>2.19</v>
      </c>
      <c r="P1218" t="e">
        <v>#N/A</v>
      </c>
      <c r="Q1218">
        <v>1.75</v>
      </c>
      <c r="R1218">
        <v>1.8</v>
      </c>
      <c r="S1218">
        <v>1.87</v>
      </c>
      <c r="T1218">
        <v>2.0699999999999998</v>
      </c>
      <c r="U1218">
        <v>2.36375</v>
      </c>
      <c r="V1218" t="e">
        <v>#N/A</v>
      </c>
      <c r="W1218" t="e">
        <v>#N/A</v>
      </c>
      <c r="X1218">
        <v>44.53</v>
      </c>
    </row>
    <row r="1219" spans="1:24" x14ac:dyDescent="0.55000000000000004">
      <c r="A1219" s="5">
        <v>38240</v>
      </c>
      <c r="B1219">
        <v>1.48</v>
      </c>
      <c r="C1219">
        <v>1.66</v>
      </c>
      <c r="D1219">
        <v>1.87</v>
      </c>
      <c r="E1219">
        <v>2.08</v>
      </c>
      <c r="F1219">
        <v>2.5</v>
      </c>
      <c r="G1219">
        <v>2.84</v>
      </c>
      <c r="H1219">
        <v>3.4</v>
      </c>
      <c r="I1219">
        <v>3.79</v>
      </c>
      <c r="J1219">
        <v>4.1900000000000004</v>
      </c>
      <c r="K1219">
        <v>4.97</v>
      </c>
      <c r="L1219" t="e">
        <v>#N/A</v>
      </c>
      <c r="M1219">
        <v>1.1399999999999999</v>
      </c>
      <c r="N1219">
        <v>1.83</v>
      </c>
      <c r="O1219">
        <v>2.19</v>
      </c>
      <c r="P1219" t="e">
        <v>#N/A</v>
      </c>
      <c r="Q1219">
        <v>1.7575000000000001</v>
      </c>
      <c r="R1219">
        <v>1.81</v>
      </c>
      <c r="S1219">
        <v>1.8743799999999999</v>
      </c>
      <c r="T1219">
        <v>2.0699999999999998</v>
      </c>
      <c r="U1219">
        <v>2.36</v>
      </c>
      <c r="V1219" t="e">
        <v>#N/A</v>
      </c>
      <c r="W1219" t="e">
        <v>#N/A</v>
      </c>
      <c r="X1219">
        <v>42.84</v>
      </c>
    </row>
    <row r="1220" spans="1:24" x14ac:dyDescent="0.55000000000000004">
      <c r="A1220" s="5">
        <v>38243</v>
      </c>
      <c r="B1220">
        <v>1.51</v>
      </c>
      <c r="C1220">
        <v>1.66</v>
      </c>
      <c r="D1220">
        <v>1.89</v>
      </c>
      <c r="E1220">
        <v>2.1</v>
      </c>
      <c r="F1220">
        <v>2.5</v>
      </c>
      <c r="G1220">
        <v>2.83</v>
      </c>
      <c r="H1220">
        <v>3.38</v>
      </c>
      <c r="I1220">
        <v>3.78</v>
      </c>
      <c r="J1220">
        <v>4.16</v>
      </c>
      <c r="K1220">
        <v>4.9400000000000004</v>
      </c>
      <c r="L1220" t="e">
        <v>#N/A</v>
      </c>
      <c r="M1220">
        <v>1.1100000000000001</v>
      </c>
      <c r="N1220">
        <v>1.81</v>
      </c>
      <c r="O1220">
        <v>2.16</v>
      </c>
      <c r="P1220" t="e">
        <v>#N/A</v>
      </c>
      <c r="Q1220">
        <v>1.76</v>
      </c>
      <c r="R1220">
        <v>1.8149999999999999</v>
      </c>
      <c r="S1220">
        <v>1.88</v>
      </c>
      <c r="T1220">
        <v>2.06</v>
      </c>
      <c r="U1220">
        <v>2.355</v>
      </c>
      <c r="V1220" t="e">
        <v>#N/A</v>
      </c>
      <c r="W1220" t="e">
        <v>#N/A</v>
      </c>
      <c r="X1220">
        <v>43.86</v>
      </c>
    </row>
    <row r="1221" spans="1:24" x14ac:dyDescent="0.55000000000000004">
      <c r="A1221" s="5">
        <v>38244</v>
      </c>
      <c r="B1221">
        <v>1.4</v>
      </c>
      <c r="C1221">
        <v>1.66</v>
      </c>
      <c r="D1221">
        <v>1.88</v>
      </c>
      <c r="E1221">
        <v>2.08</v>
      </c>
      <c r="F1221">
        <v>2.4700000000000002</v>
      </c>
      <c r="G1221">
        <v>2.81</v>
      </c>
      <c r="H1221">
        <v>3.35</v>
      </c>
      <c r="I1221">
        <v>3.76</v>
      </c>
      <c r="J1221">
        <v>4.1500000000000004</v>
      </c>
      <c r="K1221">
        <v>4.93</v>
      </c>
      <c r="L1221" t="e">
        <v>#N/A</v>
      </c>
      <c r="M1221">
        <v>1.1100000000000001</v>
      </c>
      <c r="N1221">
        <v>1.81</v>
      </c>
      <c r="O1221">
        <v>2.17</v>
      </c>
      <c r="P1221" t="e">
        <v>#N/A</v>
      </c>
      <c r="Q1221">
        <v>1.7787500000000001</v>
      </c>
      <c r="R1221">
        <v>1.8225</v>
      </c>
      <c r="S1221">
        <v>1.88</v>
      </c>
      <c r="T1221">
        <v>2.06</v>
      </c>
      <c r="U1221">
        <v>2.33</v>
      </c>
      <c r="V1221" t="e">
        <v>#N/A</v>
      </c>
      <c r="W1221" t="e">
        <v>#N/A</v>
      </c>
      <c r="X1221">
        <v>44.62</v>
      </c>
    </row>
    <row r="1222" spans="1:24" x14ac:dyDescent="0.55000000000000004">
      <c r="A1222" s="5">
        <v>38245</v>
      </c>
      <c r="B1222">
        <v>1.57</v>
      </c>
      <c r="C1222">
        <v>1.67</v>
      </c>
      <c r="D1222">
        <v>1.88</v>
      </c>
      <c r="E1222">
        <v>2.09</v>
      </c>
      <c r="F1222">
        <v>2.5099999999999998</v>
      </c>
      <c r="G1222">
        <v>2.84</v>
      </c>
      <c r="H1222">
        <v>3.39</v>
      </c>
      <c r="I1222">
        <v>3.8</v>
      </c>
      <c r="J1222">
        <v>4.18</v>
      </c>
      <c r="K1222">
        <v>4.96</v>
      </c>
      <c r="L1222" t="e">
        <v>#N/A</v>
      </c>
      <c r="M1222">
        <v>1.1599999999999999</v>
      </c>
      <c r="N1222">
        <v>1.86</v>
      </c>
      <c r="O1222">
        <v>2.21</v>
      </c>
      <c r="P1222" t="e">
        <v>#N/A</v>
      </c>
      <c r="Q1222">
        <v>1.7875000000000001</v>
      </c>
      <c r="R1222">
        <v>1.8274999999999999</v>
      </c>
      <c r="S1222">
        <v>1.8881300000000001</v>
      </c>
      <c r="T1222">
        <v>2.0562499999999999</v>
      </c>
      <c r="U1222">
        <v>2.3199999999999998</v>
      </c>
      <c r="V1222" t="e">
        <v>#N/A</v>
      </c>
      <c r="W1222" t="e">
        <v>#N/A</v>
      </c>
      <c r="X1222">
        <v>43.83</v>
      </c>
    </row>
    <row r="1223" spans="1:24" x14ac:dyDescent="0.55000000000000004">
      <c r="A1223" s="5">
        <v>38246</v>
      </c>
      <c r="B1223">
        <v>1.61</v>
      </c>
      <c r="C1223">
        <v>1.67</v>
      </c>
      <c r="D1223">
        <v>1.87</v>
      </c>
      <c r="E1223">
        <v>2.06</v>
      </c>
      <c r="F1223">
        <v>2.44</v>
      </c>
      <c r="G1223">
        <v>2.75</v>
      </c>
      <c r="H1223">
        <v>3.29</v>
      </c>
      <c r="I1223">
        <v>3.69</v>
      </c>
      <c r="J1223">
        <v>4.08</v>
      </c>
      <c r="K1223">
        <v>4.8600000000000003</v>
      </c>
      <c r="L1223" t="e">
        <v>#N/A</v>
      </c>
      <c r="M1223">
        <v>1.1200000000000001</v>
      </c>
      <c r="N1223">
        <v>1.81</v>
      </c>
      <c r="O1223">
        <v>2.17</v>
      </c>
      <c r="P1223" t="e">
        <v>#N/A</v>
      </c>
      <c r="Q1223">
        <v>1.81125</v>
      </c>
      <c r="R1223">
        <v>1.86</v>
      </c>
      <c r="S1223">
        <v>1.91</v>
      </c>
      <c r="T1223">
        <v>2.08</v>
      </c>
      <c r="U1223">
        <v>2.34375</v>
      </c>
      <c r="V1223" t="e">
        <v>#N/A</v>
      </c>
      <c r="W1223" t="e">
        <v>#N/A</v>
      </c>
      <c r="X1223">
        <v>44.03</v>
      </c>
    </row>
    <row r="1224" spans="1:24" x14ac:dyDescent="0.55000000000000004">
      <c r="A1224" s="5">
        <v>38247</v>
      </c>
      <c r="B1224">
        <v>1.58</v>
      </c>
      <c r="C1224">
        <v>1.71</v>
      </c>
      <c r="D1224">
        <v>1.9</v>
      </c>
      <c r="E1224">
        <v>2.11</v>
      </c>
      <c r="F1224">
        <v>2.5299999999999998</v>
      </c>
      <c r="G1224">
        <v>2.83</v>
      </c>
      <c r="H1224">
        <v>3.35</v>
      </c>
      <c r="I1224">
        <v>3.75</v>
      </c>
      <c r="J1224">
        <v>4.1399999999999997</v>
      </c>
      <c r="K1224">
        <v>4.91</v>
      </c>
      <c r="L1224" t="e">
        <v>#N/A</v>
      </c>
      <c r="M1224">
        <v>1.17</v>
      </c>
      <c r="N1224">
        <v>1.85</v>
      </c>
      <c r="O1224">
        <v>2.2000000000000002</v>
      </c>
      <c r="P1224" t="e">
        <v>#N/A</v>
      </c>
      <c r="Q1224">
        <v>1.82</v>
      </c>
      <c r="R1224">
        <v>1.86</v>
      </c>
      <c r="S1224">
        <v>1.91</v>
      </c>
      <c r="T1224">
        <v>2.06</v>
      </c>
      <c r="U1224">
        <v>2.2837499999999999</v>
      </c>
      <c r="V1224" t="e">
        <v>#N/A</v>
      </c>
      <c r="W1224" t="e">
        <v>#N/A</v>
      </c>
      <c r="X1224">
        <v>45.63</v>
      </c>
    </row>
    <row r="1225" spans="1:24" x14ac:dyDescent="0.55000000000000004">
      <c r="A1225" s="5">
        <v>38250</v>
      </c>
      <c r="B1225">
        <v>1.64</v>
      </c>
      <c r="C1225">
        <v>1.73</v>
      </c>
      <c r="D1225">
        <v>1.92</v>
      </c>
      <c r="E1225">
        <v>2.1</v>
      </c>
      <c r="F1225">
        <v>2.46</v>
      </c>
      <c r="G1225">
        <v>2.75</v>
      </c>
      <c r="H1225">
        <v>3.28</v>
      </c>
      <c r="I1225">
        <v>3.68</v>
      </c>
      <c r="J1225">
        <v>4.07</v>
      </c>
      <c r="K1225">
        <v>4.8499999999999996</v>
      </c>
      <c r="L1225" t="e">
        <v>#N/A</v>
      </c>
      <c r="M1225">
        <v>1.0900000000000001</v>
      </c>
      <c r="N1225">
        <v>1.8</v>
      </c>
      <c r="O1225">
        <v>2.17</v>
      </c>
      <c r="P1225" t="e">
        <v>#N/A</v>
      </c>
      <c r="Q1225">
        <v>1.8274999999999999</v>
      </c>
      <c r="R1225">
        <v>1.8687499999999999</v>
      </c>
      <c r="S1225">
        <v>1.91875</v>
      </c>
      <c r="T1225">
        <v>2.08</v>
      </c>
      <c r="U1225">
        <v>2.34</v>
      </c>
      <c r="V1225" t="e">
        <v>#N/A</v>
      </c>
      <c r="W1225" t="e">
        <v>#N/A</v>
      </c>
      <c r="X1225">
        <v>46.33</v>
      </c>
    </row>
    <row r="1226" spans="1:24" x14ac:dyDescent="0.55000000000000004">
      <c r="A1226" s="5">
        <v>38251</v>
      </c>
      <c r="B1226">
        <v>1.7</v>
      </c>
      <c r="C1226">
        <v>1.72</v>
      </c>
      <c r="D1226">
        <v>1.93</v>
      </c>
      <c r="E1226">
        <v>2.12</v>
      </c>
      <c r="F1226">
        <v>2.4900000000000002</v>
      </c>
      <c r="G1226">
        <v>2.79</v>
      </c>
      <c r="H1226">
        <v>3.28</v>
      </c>
      <c r="I1226">
        <v>3.66</v>
      </c>
      <c r="J1226">
        <v>4.05</v>
      </c>
      <c r="K1226">
        <v>4.82</v>
      </c>
      <c r="L1226" t="e">
        <v>#N/A</v>
      </c>
      <c r="M1226">
        <v>1.1399999999999999</v>
      </c>
      <c r="N1226">
        <v>1.8</v>
      </c>
      <c r="O1226">
        <v>2.16</v>
      </c>
      <c r="P1226" t="e">
        <v>#N/A</v>
      </c>
      <c r="Q1226">
        <v>1.8325</v>
      </c>
      <c r="R1226">
        <v>1.875</v>
      </c>
      <c r="S1226">
        <v>1.93</v>
      </c>
      <c r="T1226">
        <v>2.09</v>
      </c>
      <c r="U1226">
        <v>2.3224999999999998</v>
      </c>
      <c r="V1226" t="e">
        <v>#N/A</v>
      </c>
      <c r="W1226" t="e">
        <v>#N/A</v>
      </c>
      <c r="X1226">
        <v>47.11</v>
      </c>
    </row>
    <row r="1227" spans="1:24" x14ac:dyDescent="0.55000000000000004">
      <c r="A1227" s="5">
        <v>38252</v>
      </c>
      <c r="B1227">
        <v>1.78</v>
      </c>
      <c r="C1227">
        <v>1.71</v>
      </c>
      <c r="D1227">
        <v>1.93</v>
      </c>
      <c r="E1227">
        <v>2.12</v>
      </c>
      <c r="F1227">
        <v>2.5</v>
      </c>
      <c r="G1227">
        <v>2.78</v>
      </c>
      <c r="H1227">
        <v>3.26</v>
      </c>
      <c r="I1227">
        <v>3.62</v>
      </c>
      <c r="J1227">
        <v>4</v>
      </c>
      <c r="K1227">
        <v>4.75</v>
      </c>
      <c r="L1227" t="e">
        <v>#N/A</v>
      </c>
      <c r="M1227">
        <v>1.0900000000000001</v>
      </c>
      <c r="N1227">
        <v>1.73</v>
      </c>
      <c r="O1227">
        <v>2.09</v>
      </c>
      <c r="P1227" t="e">
        <v>#N/A</v>
      </c>
      <c r="Q1227">
        <v>1.84</v>
      </c>
      <c r="R1227">
        <v>1.8825000000000001</v>
      </c>
      <c r="S1227">
        <v>1.9412499999999999</v>
      </c>
      <c r="T1227">
        <v>2.11</v>
      </c>
      <c r="U1227">
        <v>2.36</v>
      </c>
      <c r="V1227" t="e">
        <v>#N/A</v>
      </c>
      <c r="W1227" t="e">
        <v>#N/A</v>
      </c>
      <c r="X1227">
        <v>48.41</v>
      </c>
    </row>
    <row r="1228" spans="1:24" x14ac:dyDescent="0.55000000000000004">
      <c r="A1228" s="5">
        <v>38253</v>
      </c>
      <c r="B1228">
        <v>1.8</v>
      </c>
      <c r="C1228">
        <v>1.72</v>
      </c>
      <c r="D1228">
        <v>1.95</v>
      </c>
      <c r="E1228">
        <v>2.16</v>
      </c>
      <c r="F1228">
        <v>2.57</v>
      </c>
      <c r="G1228">
        <v>2.83</v>
      </c>
      <c r="H1228">
        <v>3.3</v>
      </c>
      <c r="I1228">
        <v>3.66</v>
      </c>
      <c r="J1228">
        <v>4.0199999999999996</v>
      </c>
      <c r="K1228">
        <v>4.78</v>
      </c>
      <c r="L1228" t="e">
        <v>#N/A</v>
      </c>
      <c r="M1228">
        <v>1.1100000000000001</v>
      </c>
      <c r="N1228">
        <v>1.76</v>
      </c>
      <c r="O1228">
        <v>2.12</v>
      </c>
      <c r="P1228" t="e">
        <v>#N/A</v>
      </c>
      <c r="Q1228">
        <v>1.84</v>
      </c>
      <c r="R1228">
        <v>1.89</v>
      </c>
      <c r="S1228">
        <v>1.95</v>
      </c>
      <c r="T1228">
        <v>2.12</v>
      </c>
      <c r="U1228">
        <v>2.36</v>
      </c>
      <c r="V1228" t="e">
        <v>#N/A</v>
      </c>
      <c r="W1228" t="e">
        <v>#N/A</v>
      </c>
      <c r="X1228">
        <v>48.37</v>
      </c>
    </row>
    <row r="1229" spans="1:24" x14ac:dyDescent="0.55000000000000004">
      <c r="A1229" s="5">
        <v>38254</v>
      </c>
      <c r="B1229">
        <v>1.76</v>
      </c>
      <c r="C1229">
        <v>1.73</v>
      </c>
      <c r="D1229">
        <v>1.99</v>
      </c>
      <c r="E1229">
        <v>2.2000000000000002</v>
      </c>
      <c r="F1229">
        <v>2.62</v>
      </c>
      <c r="G1229">
        <v>2.88</v>
      </c>
      <c r="H1229">
        <v>3.33</v>
      </c>
      <c r="I1229">
        <v>3.69</v>
      </c>
      <c r="J1229">
        <v>4.04</v>
      </c>
      <c r="K1229">
        <v>4.78</v>
      </c>
      <c r="L1229" t="e">
        <v>#N/A</v>
      </c>
      <c r="M1229">
        <v>1.1299999999999999</v>
      </c>
      <c r="N1229">
        <v>1.78</v>
      </c>
      <c r="O1229">
        <v>2.12</v>
      </c>
      <c r="P1229" t="e">
        <v>#N/A</v>
      </c>
      <c r="Q1229">
        <v>1.84</v>
      </c>
      <c r="R1229">
        <v>1.9</v>
      </c>
      <c r="S1229">
        <v>1.96</v>
      </c>
      <c r="T1229">
        <v>2.14</v>
      </c>
      <c r="U1229">
        <v>2.41</v>
      </c>
      <c r="V1229" t="e">
        <v>#N/A</v>
      </c>
      <c r="W1229" t="e">
        <v>#N/A</v>
      </c>
      <c r="X1229">
        <v>48.86</v>
      </c>
    </row>
    <row r="1230" spans="1:24" x14ac:dyDescent="0.55000000000000004">
      <c r="A1230" s="5">
        <v>38257</v>
      </c>
      <c r="B1230">
        <v>1.76</v>
      </c>
      <c r="C1230">
        <v>1.74</v>
      </c>
      <c r="D1230">
        <v>2</v>
      </c>
      <c r="E1230">
        <v>2.2000000000000002</v>
      </c>
      <c r="F1230">
        <v>2.59</v>
      </c>
      <c r="G1230">
        <v>2.84</v>
      </c>
      <c r="H1230">
        <v>3.29</v>
      </c>
      <c r="I1230">
        <v>3.65</v>
      </c>
      <c r="J1230">
        <v>4.01</v>
      </c>
      <c r="K1230">
        <v>4.75</v>
      </c>
      <c r="L1230" t="e">
        <v>#N/A</v>
      </c>
      <c r="M1230">
        <v>1.04</v>
      </c>
      <c r="N1230">
        <v>1.72</v>
      </c>
      <c r="O1230">
        <v>2.09</v>
      </c>
      <c r="P1230" t="e">
        <v>#N/A</v>
      </c>
      <c r="Q1230">
        <v>1.84</v>
      </c>
      <c r="R1230">
        <v>1.9</v>
      </c>
      <c r="S1230">
        <v>1.97</v>
      </c>
      <c r="T1230">
        <v>2.17</v>
      </c>
      <c r="U1230">
        <v>2.4500000000000002</v>
      </c>
      <c r="V1230" t="e">
        <v>#N/A</v>
      </c>
      <c r="W1230" t="e">
        <v>#N/A</v>
      </c>
      <c r="X1230">
        <v>49.56</v>
      </c>
    </row>
    <row r="1231" spans="1:24" x14ac:dyDescent="0.55000000000000004">
      <c r="A1231" s="5">
        <v>38258</v>
      </c>
      <c r="B1231">
        <v>1.72</v>
      </c>
      <c r="C1231">
        <v>1.72</v>
      </c>
      <c r="D1231">
        <v>1.99</v>
      </c>
      <c r="E1231">
        <v>2.1800000000000002</v>
      </c>
      <c r="F1231">
        <v>2.5499999999999998</v>
      </c>
      <c r="G1231">
        <v>2.8</v>
      </c>
      <c r="H1231">
        <v>3.28</v>
      </c>
      <c r="I1231">
        <v>3.66</v>
      </c>
      <c r="J1231">
        <v>4.0199999999999996</v>
      </c>
      <c r="K1231">
        <v>4.78</v>
      </c>
      <c r="L1231" t="e">
        <v>#N/A</v>
      </c>
      <c r="M1231">
        <v>1</v>
      </c>
      <c r="N1231">
        <v>1.7</v>
      </c>
      <c r="O1231">
        <v>2.0699999999999998</v>
      </c>
      <c r="P1231" t="e">
        <v>#N/A</v>
      </c>
      <c r="Q1231">
        <v>1.84</v>
      </c>
      <c r="R1231">
        <v>1.9</v>
      </c>
      <c r="S1231">
        <v>1.9750000000000001</v>
      </c>
      <c r="T1231">
        <v>2.17</v>
      </c>
      <c r="U1231">
        <v>2.44</v>
      </c>
      <c r="V1231" t="e">
        <v>#N/A</v>
      </c>
      <c r="W1231" t="e">
        <v>#N/A</v>
      </c>
      <c r="X1231">
        <v>49.76</v>
      </c>
    </row>
    <row r="1232" spans="1:24" x14ac:dyDescent="0.55000000000000004">
      <c r="A1232" s="5">
        <v>38259</v>
      </c>
      <c r="B1232">
        <v>1.76</v>
      </c>
      <c r="C1232">
        <v>1.72</v>
      </c>
      <c r="D1232">
        <v>1.99</v>
      </c>
      <c r="E1232">
        <v>2.2000000000000002</v>
      </c>
      <c r="F1232">
        <v>2.61</v>
      </c>
      <c r="G1232">
        <v>2.89</v>
      </c>
      <c r="H1232">
        <v>3.37</v>
      </c>
      <c r="I1232">
        <v>3.75</v>
      </c>
      <c r="J1232">
        <v>4.0999999999999996</v>
      </c>
      <c r="K1232">
        <v>4.8499999999999996</v>
      </c>
      <c r="L1232" t="e">
        <v>#N/A</v>
      </c>
      <c r="M1232">
        <v>1.07</v>
      </c>
      <c r="N1232">
        <v>1.76</v>
      </c>
      <c r="O1232">
        <v>2.12</v>
      </c>
      <c r="P1232" t="e">
        <v>#N/A</v>
      </c>
      <c r="Q1232">
        <v>1.84</v>
      </c>
      <c r="R1232">
        <v>1.9</v>
      </c>
      <c r="S1232">
        <v>2.00563</v>
      </c>
      <c r="T1232">
        <v>2.1687500000000002</v>
      </c>
      <c r="U1232">
        <v>2.4437500000000001</v>
      </c>
      <c r="V1232" t="e">
        <v>#N/A</v>
      </c>
      <c r="W1232" t="e">
        <v>#N/A</v>
      </c>
      <c r="X1232">
        <v>49.53</v>
      </c>
    </row>
    <row r="1233" spans="1:24" x14ac:dyDescent="0.55000000000000004">
      <c r="A1233" s="5">
        <v>38260</v>
      </c>
      <c r="B1233">
        <v>1.94</v>
      </c>
      <c r="C1233">
        <v>1.71</v>
      </c>
      <c r="D1233">
        <v>2</v>
      </c>
      <c r="E1233">
        <v>2.21</v>
      </c>
      <c r="F1233">
        <v>2.63</v>
      </c>
      <c r="G1233">
        <v>2.89</v>
      </c>
      <c r="H1233">
        <v>3.38</v>
      </c>
      <c r="I1233">
        <v>3.79</v>
      </c>
      <c r="J1233">
        <v>4.1399999999999997</v>
      </c>
      <c r="K1233">
        <v>4.8899999999999997</v>
      </c>
      <c r="L1233" t="e">
        <v>#N/A</v>
      </c>
      <c r="M1233">
        <v>1.05</v>
      </c>
      <c r="N1233">
        <v>1.77</v>
      </c>
      <c r="O1233">
        <v>2.12</v>
      </c>
      <c r="P1233" t="e">
        <v>#N/A</v>
      </c>
      <c r="Q1233">
        <v>1.84</v>
      </c>
      <c r="R1233">
        <v>1.91</v>
      </c>
      <c r="S1233">
        <v>2.02</v>
      </c>
      <c r="T1233">
        <v>2.19625</v>
      </c>
      <c r="U1233">
        <v>2.4824999999999999</v>
      </c>
      <c r="V1233" t="e">
        <v>#N/A</v>
      </c>
      <c r="W1233" t="e">
        <v>#N/A</v>
      </c>
      <c r="X1233">
        <v>49.56</v>
      </c>
    </row>
    <row r="1234" spans="1:24" x14ac:dyDescent="0.55000000000000004">
      <c r="A1234" s="5">
        <v>38261</v>
      </c>
      <c r="B1234">
        <v>1.86</v>
      </c>
      <c r="C1234">
        <v>1.71</v>
      </c>
      <c r="D1234">
        <v>2</v>
      </c>
      <c r="E1234">
        <v>2.21</v>
      </c>
      <c r="F1234">
        <v>2.63</v>
      </c>
      <c r="G1234">
        <v>2.92</v>
      </c>
      <c r="H1234">
        <v>3.44</v>
      </c>
      <c r="I1234">
        <v>3.85</v>
      </c>
      <c r="J1234">
        <v>4.21</v>
      </c>
      <c r="K1234">
        <v>4.95</v>
      </c>
      <c r="L1234" t="e">
        <v>#N/A</v>
      </c>
      <c r="M1234">
        <v>1.0900000000000001</v>
      </c>
      <c r="N1234">
        <v>1.83</v>
      </c>
      <c r="O1234">
        <v>2.1800000000000002</v>
      </c>
      <c r="P1234" t="e">
        <v>#N/A</v>
      </c>
      <c r="Q1234">
        <v>1.84</v>
      </c>
      <c r="R1234">
        <v>1.91625</v>
      </c>
      <c r="S1234">
        <v>2.0274999999999999</v>
      </c>
      <c r="T1234">
        <v>2.2000000000000002</v>
      </c>
      <c r="U1234">
        <v>2.48875</v>
      </c>
      <c r="V1234" t="e">
        <v>#N/A</v>
      </c>
      <c r="W1234" t="e">
        <v>#N/A</v>
      </c>
      <c r="X1234">
        <v>50.16</v>
      </c>
    </row>
    <row r="1235" spans="1:24" x14ac:dyDescent="0.55000000000000004">
      <c r="A1235" s="5">
        <v>38264</v>
      </c>
      <c r="B1235">
        <v>1.77</v>
      </c>
      <c r="C1235">
        <v>1.71</v>
      </c>
      <c r="D1235">
        <v>2.04</v>
      </c>
      <c r="E1235">
        <v>2.25</v>
      </c>
      <c r="F1235">
        <v>2.65</v>
      </c>
      <c r="G1235">
        <v>2.93</v>
      </c>
      <c r="H1235">
        <v>3.44</v>
      </c>
      <c r="I1235">
        <v>3.84</v>
      </c>
      <c r="J1235">
        <v>4.1900000000000004</v>
      </c>
      <c r="K1235">
        <v>4.93</v>
      </c>
      <c r="L1235" t="e">
        <v>#N/A</v>
      </c>
      <c r="M1235">
        <v>1.1299999999999999</v>
      </c>
      <c r="N1235">
        <v>1.86</v>
      </c>
      <c r="O1235">
        <v>2.19</v>
      </c>
      <c r="P1235" t="e">
        <v>#N/A</v>
      </c>
      <c r="Q1235">
        <v>1.84</v>
      </c>
      <c r="R1235">
        <v>1.92</v>
      </c>
      <c r="S1235">
        <v>2.03125</v>
      </c>
      <c r="T1235">
        <v>2.21</v>
      </c>
      <c r="U1235">
        <v>2.5037500000000001</v>
      </c>
      <c r="V1235" t="e">
        <v>#N/A</v>
      </c>
      <c r="W1235" t="e">
        <v>#N/A</v>
      </c>
      <c r="X1235">
        <v>49.85</v>
      </c>
    </row>
    <row r="1236" spans="1:24" x14ac:dyDescent="0.55000000000000004">
      <c r="A1236" s="5">
        <v>38265</v>
      </c>
      <c r="B1236">
        <v>1.73</v>
      </c>
      <c r="C1236">
        <v>1.71</v>
      </c>
      <c r="D1236">
        <v>2.0299999999999998</v>
      </c>
      <c r="E1236">
        <v>2.23</v>
      </c>
      <c r="F1236">
        <v>2.65</v>
      </c>
      <c r="G1236">
        <v>2.93</v>
      </c>
      <c r="H1236">
        <v>3.44</v>
      </c>
      <c r="I1236">
        <v>3.83</v>
      </c>
      <c r="J1236">
        <v>4.18</v>
      </c>
      <c r="K1236">
        <v>4.93</v>
      </c>
      <c r="L1236" t="e">
        <v>#N/A</v>
      </c>
      <c r="M1236">
        <v>1.1100000000000001</v>
      </c>
      <c r="N1236">
        <v>1.84</v>
      </c>
      <c r="O1236">
        <v>2.1800000000000002</v>
      </c>
      <c r="P1236" t="e">
        <v>#N/A</v>
      </c>
      <c r="Q1236">
        <v>1.84</v>
      </c>
      <c r="R1236">
        <v>1.93</v>
      </c>
      <c r="S1236">
        <v>2.04</v>
      </c>
      <c r="T1236">
        <v>2.2118799999999998</v>
      </c>
      <c r="U1236">
        <v>2.50875</v>
      </c>
      <c r="V1236" t="e">
        <v>#N/A</v>
      </c>
      <c r="W1236" t="e">
        <v>#N/A</v>
      </c>
      <c r="X1236">
        <v>51.08</v>
      </c>
    </row>
    <row r="1237" spans="1:24" x14ac:dyDescent="0.55000000000000004">
      <c r="A1237" s="5">
        <v>38266</v>
      </c>
      <c r="B1237">
        <v>1.74</v>
      </c>
      <c r="C1237">
        <v>1.71</v>
      </c>
      <c r="D1237">
        <v>2.04</v>
      </c>
      <c r="E1237">
        <v>2.2599999999999998</v>
      </c>
      <c r="F1237">
        <v>2.7</v>
      </c>
      <c r="G1237">
        <v>2.99</v>
      </c>
      <c r="H1237">
        <v>3.51</v>
      </c>
      <c r="I1237">
        <v>3.88</v>
      </c>
      <c r="J1237">
        <v>4.2300000000000004</v>
      </c>
      <c r="K1237">
        <v>4.97</v>
      </c>
      <c r="L1237" t="e">
        <v>#N/A</v>
      </c>
      <c r="M1237">
        <v>1.18</v>
      </c>
      <c r="N1237">
        <v>1.9</v>
      </c>
      <c r="O1237">
        <v>2.2400000000000002</v>
      </c>
      <c r="P1237" t="e">
        <v>#N/A</v>
      </c>
      <c r="Q1237">
        <v>1.84</v>
      </c>
      <c r="R1237">
        <v>1.93</v>
      </c>
      <c r="S1237">
        <v>2.0449999999999999</v>
      </c>
      <c r="T1237">
        <v>2.2162500000000001</v>
      </c>
      <c r="U1237">
        <v>2.5099999999999998</v>
      </c>
      <c r="V1237" t="e">
        <v>#N/A</v>
      </c>
      <c r="W1237" t="e">
        <v>#N/A</v>
      </c>
      <c r="X1237">
        <v>51.98</v>
      </c>
    </row>
    <row r="1238" spans="1:24" x14ac:dyDescent="0.55000000000000004">
      <c r="A1238" s="5">
        <v>38267</v>
      </c>
      <c r="B1238">
        <v>1.76</v>
      </c>
      <c r="C1238">
        <v>1.7</v>
      </c>
      <c r="D1238">
        <v>2.0299999999999998</v>
      </c>
      <c r="E1238">
        <v>2.2599999999999998</v>
      </c>
      <c r="F1238">
        <v>2.72</v>
      </c>
      <c r="G1238">
        <v>3.01</v>
      </c>
      <c r="H1238">
        <v>3.53</v>
      </c>
      <c r="I1238">
        <v>3.92</v>
      </c>
      <c r="J1238">
        <v>4.26</v>
      </c>
      <c r="K1238">
        <v>5</v>
      </c>
      <c r="L1238" t="e">
        <v>#N/A</v>
      </c>
      <c r="M1238">
        <v>1.18</v>
      </c>
      <c r="N1238">
        <v>1.89</v>
      </c>
      <c r="O1238">
        <v>2.25</v>
      </c>
      <c r="P1238" t="e">
        <v>#N/A</v>
      </c>
      <c r="Q1238">
        <v>1.85625</v>
      </c>
      <c r="R1238">
        <v>1.95</v>
      </c>
      <c r="S1238">
        <v>2.06</v>
      </c>
      <c r="T1238">
        <v>2.2400000000000002</v>
      </c>
      <c r="U1238">
        <v>2.5425</v>
      </c>
      <c r="V1238" t="e">
        <v>#N/A</v>
      </c>
      <c r="W1238" t="e">
        <v>#N/A</v>
      </c>
      <c r="X1238">
        <v>52.56</v>
      </c>
    </row>
    <row r="1239" spans="1:24" x14ac:dyDescent="0.55000000000000004">
      <c r="A1239" s="5">
        <v>38268</v>
      </c>
      <c r="B1239">
        <v>1.71</v>
      </c>
      <c r="C1239">
        <v>1.71</v>
      </c>
      <c r="D1239">
        <v>2.0099999999999998</v>
      </c>
      <c r="E1239">
        <v>2.21</v>
      </c>
      <c r="F1239">
        <v>2.61</v>
      </c>
      <c r="G1239">
        <v>2.88</v>
      </c>
      <c r="H1239">
        <v>3.39</v>
      </c>
      <c r="I1239">
        <v>3.8</v>
      </c>
      <c r="J1239">
        <v>4.1500000000000004</v>
      </c>
      <c r="K1239">
        <v>4.91</v>
      </c>
      <c r="L1239" t="e">
        <v>#N/A</v>
      </c>
      <c r="M1239">
        <v>1.07</v>
      </c>
      <c r="N1239">
        <v>1.78</v>
      </c>
      <c r="O1239">
        <v>2.17</v>
      </c>
      <c r="P1239" t="e">
        <v>#N/A</v>
      </c>
      <c r="Q1239">
        <v>1.8581300000000001</v>
      </c>
      <c r="R1239">
        <v>1.9524999999999999</v>
      </c>
      <c r="S1239">
        <v>2.06</v>
      </c>
      <c r="T1239">
        <v>2.2400000000000002</v>
      </c>
      <c r="U1239">
        <v>2.5387499999999998</v>
      </c>
      <c r="V1239" t="e">
        <v>#N/A</v>
      </c>
      <c r="W1239" t="e">
        <v>#N/A</v>
      </c>
      <c r="X1239">
        <v>53.4</v>
      </c>
    </row>
    <row r="1240" spans="1:24" x14ac:dyDescent="0.55000000000000004">
      <c r="A1240" s="5">
        <v>38271</v>
      </c>
      <c r="B1240" t="e">
        <v>#N/A</v>
      </c>
      <c r="C1240" t="e">
        <v>#N/A</v>
      </c>
      <c r="D1240" t="e">
        <v>#N/A</v>
      </c>
      <c r="E1240" t="e">
        <v>#N/A</v>
      </c>
      <c r="F1240" t="e">
        <v>#N/A</v>
      </c>
      <c r="G1240" t="e">
        <v>#N/A</v>
      </c>
      <c r="H1240" t="e">
        <v>#N/A</v>
      </c>
      <c r="I1240" t="e">
        <v>#N/A</v>
      </c>
      <c r="J1240" t="e">
        <v>#N/A</v>
      </c>
      <c r="K1240" t="e">
        <v>#N/A</v>
      </c>
      <c r="L1240" t="e">
        <v>#N/A</v>
      </c>
      <c r="M1240" t="e">
        <v>#N/A</v>
      </c>
      <c r="N1240" t="e">
        <v>#N/A</v>
      </c>
      <c r="O1240" t="e">
        <v>#N/A</v>
      </c>
      <c r="P1240" t="e">
        <v>#N/A</v>
      </c>
      <c r="Q1240">
        <v>1.8625</v>
      </c>
      <c r="R1240">
        <v>1.95</v>
      </c>
      <c r="S1240">
        <v>2.0525000000000002</v>
      </c>
      <c r="T1240">
        <v>2.2062499999999998</v>
      </c>
      <c r="U1240">
        <v>2.4537499999999999</v>
      </c>
      <c r="V1240" t="e">
        <v>#N/A</v>
      </c>
      <c r="W1240" t="e">
        <v>#N/A</v>
      </c>
      <c r="X1240">
        <v>53.65</v>
      </c>
    </row>
    <row r="1241" spans="1:24" x14ac:dyDescent="0.55000000000000004">
      <c r="A1241" s="5">
        <v>38272</v>
      </c>
      <c r="B1241">
        <v>1.78</v>
      </c>
      <c r="C1241">
        <v>1.72</v>
      </c>
      <c r="D1241">
        <v>2.02</v>
      </c>
      <c r="E1241">
        <v>2.2000000000000002</v>
      </c>
      <c r="F1241">
        <v>2.56</v>
      </c>
      <c r="G1241">
        <v>2.84</v>
      </c>
      <c r="H1241">
        <v>3.35</v>
      </c>
      <c r="I1241">
        <v>3.77</v>
      </c>
      <c r="J1241">
        <v>4.12</v>
      </c>
      <c r="K1241">
        <v>4.88</v>
      </c>
      <c r="L1241" t="e">
        <v>#N/A</v>
      </c>
      <c r="M1241">
        <v>1.04</v>
      </c>
      <c r="N1241">
        <v>1.75</v>
      </c>
      <c r="O1241">
        <v>2.14</v>
      </c>
      <c r="P1241" t="e">
        <v>#N/A</v>
      </c>
      <c r="Q1241">
        <v>1.8674999999999999</v>
      </c>
      <c r="R1241">
        <v>1.9512499999999999</v>
      </c>
      <c r="S1241">
        <v>2.0581299999999998</v>
      </c>
      <c r="T1241">
        <v>2.2037499999999999</v>
      </c>
      <c r="U1241">
        <v>2.4437500000000001</v>
      </c>
      <c r="V1241" t="e">
        <v>#N/A</v>
      </c>
      <c r="W1241" t="e">
        <v>#N/A</v>
      </c>
      <c r="X1241">
        <v>53.49</v>
      </c>
    </row>
    <row r="1242" spans="1:24" x14ac:dyDescent="0.55000000000000004">
      <c r="A1242" s="5">
        <v>38273</v>
      </c>
      <c r="B1242">
        <v>1.73</v>
      </c>
      <c r="C1242">
        <v>1.72</v>
      </c>
      <c r="D1242">
        <v>2</v>
      </c>
      <c r="E1242">
        <v>2.17</v>
      </c>
      <c r="F1242">
        <v>2.5299999999999998</v>
      </c>
      <c r="G1242">
        <v>2.8</v>
      </c>
      <c r="H1242">
        <v>3.32</v>
      </c>
      <c r="I1242">
        <v>3.74</v>
      </c>
      <c r="J1242">
        <v>4.09</v>
      </c>
      <c r="K1242">
        <v>4.8600000000000003</v>
      </c>
      <c r="L1242" t="e">
        <v>#N/A</v>
      </c>
      <c r="M1242">
        <v>1</v>
      </c>
      <c r="N1242">
        <v>1.72</v>
      </c>
      <c r="O1242">
        <v>2.12</v>
      </c>
      <c r="P1242" t="e">
        <v>#N/A</v>
      </c>
      <c r="Q1242">
        <v>1.87</v>
      </c>
      <c r="R1242">
        <v>1.96</v>
      </c>
      <c r="S1242">
        <v>2.0699999999999998</v>
      </c>
      <c r="T1242">
        <v>2.21</v>
      </c>
      <c r="U1242">
        <v>2.4500000000000002</v>
      </c>
      <c r="V1242" t="e">
        <v>#N/A</v>
      </c>
      <c r="W1242" t="e">
        <v>#N/A</v>
      </c>
      <c r="X1242">
        <v>53.86</v>
      </c>
    </row>
    <row r="1243" spans="1:24" x14ac:dyDescent="0.55000000000000004">
      <c r="A1243" s="5">
        <v>38274</v>
      </c>
      <c r="B1243">
        <v>1.77</v>
      </c>
      <c r="C1243">
        <v>1.74</v>
      </c>
      <c r="D1243">
        <v>1.99</v>
      </c>
      <c r="E1243">
        <v>2.15</v>
      </c>
      <c r="F1243">
        <v>2.48</v>
      </c>
      <c r="G1243">
        <v>2.76</v>
      </c>
      <c r="H1243">
        <v>3.26</v>
      </c>
      <c r="I1243">
        <v>3.68</v>
      </c>
      <c r="J1243">
        <v>4.03</v>
      </c>
      <c r="K1243">
        <v>4.8099999999999996</v>
      </c>
      <c r="L1243" t="e">
        <v>#N/A</v>
      </c>
      <c r="M1243">
        <v>0.94</v>
      </c>
      <c r="N1243">
        <v>1.68</v>
      </c>
      <c r="O1243">
        <v>2.1</v>
      </c>
      <c r="P1243" t="e">
        <v>#N/A</v>
      </c>
      <c r="Q1243">
        <v>1.8887499999999999</v>
      </c>
      <c r="R1243">
        <v>1.9712499999999999</v>
      </c>
      <c r="S1243">
        <v>2.0699999999999998</v>
      </c>
      <c r="T1243">
        <v>2.2000000000000002</v>
      </c>
      <c r="U1243">
        <v>2.4175</v>
      </c>
      <c r="V1243" t="e">
        <v>#N/A</v>
      </c>
      <c r="W1243" t="e">
        <v>#N/A</v>
      </c>
      <c r="X1243">
        <v>54.69</v>
      </c>
    </row>
    <row r="1244" spans="1:24" x14ac:dyDescent="0.55000000000000004">
      <c r="A1244" s="5">
        <v>38275</v>
      </c>
      <c r="B1244">
        <v>1.79</v>
      </c>
      <c r="C1244">
        <v>1.76</v>
      </c>
      <c r="D1244">
        <v>2</v>
      </c>
      <c r="E1244">
        <v>2.1800000000000002</v>
      </c>
      <c r="F1244">
        <v>2.5299999999999998</v>
      </c>
      <c r="G1244">
        <v>2.8</v>
      </c>
      <c r="H1244">
        <v>3.31</v>
      </c>
      <c r="I1244">
        <v>3.72</v>
      </c>
      <c r="J1244">
        <v>4.07</v>
      </c>
      <c r="K1244">
        <v>4.84</v>
      </c>
      <c r="L1244" t="e">
        <v>#N/A</v>
      </c>
      <c r="M1244">
        <v>0.97</v>
      </c>
      <c r="N1244">
        <v>1.7</v>
      </c>
      <c r="O1244">
        <v>2.1</v>
      </c>
      <c r="P1244" t="e">
        <v>#N/A</v>
      </c>
      <c r="Q1244">
        <v>1.89</v>
      </c>
      <c r="R1244">
        <v>1.9712499999999999</v>
      </c>
      <c r="S1244">
        <v>2.0699999999999998</v>
      </c>
      <c r="T1244">
        <v>2.1974999999999998</v>
      </c>
      <c r="U1244">
        <v>2.4049999999999998</v>
      </c>
      <c r="V1244" t="e">
        <v>#N/A</v>
      </c>
      <c r="W1244" t="e">
        <v>#N/A</v>
      </c>
      <c r="X1244">
        <v>54.89</v>
      </c>
    </row>
    <row r="1245" spans="1:24" x14ac:dyDescent="0.55000000000000004">
      <c r="A1245" s="5">
        <v>38278</v>
      </c>
      <c r="B1245">
        <v>1.73</v>
      </c>
      <c r="C1245">
        <v>1.81</v>
      </c>
      <c r="D1245">
        <v>2.0499999999999998</v>
      </c>
      <c r="E1245">
        <v>2.21</v>
      </c>
      <c r="F1245">
        <v>2.5499999999999998</v>
      </c>
      <c r="G1245">
        <v>2.82</v>
      </c>
      <c r="H1245">
        <v>3.31</v>
      </c>
      <c r="I1245">
        <v>3.72</v>
      </c>
      <c r="J1245">
        <v>4.07</v>
      </c>
      <c r="K1245">
        <v>4.84</v>
      </c>
      <c r="L1245" t="e">
        <v>#N/A</v>
      </c>
      <c r="M1245">
        <v>0.99</v>
      </c>
      <c r="N1245">
        <v>1.71</v>
      </c>
      <c r="O1245">
        <v>2.1</v>
      </c>
      <c r="P1245" t="e">
        <v>#N/A</v>
      </c>
      <c r="Q1245">
        <v>1.91</v>
      </c>
      <c r="R1245">
        <v>1.98</v>
      </c>
      <c r="S1245">
        <v>2.0787499999999999</v>
      </c>
      <c r="T1245">
        <v>2.2012499999999999</v>
      </c>
      <c r="U1245">
        <v>2.42313</v>
      </c>
      <c r="V1245" t="e">
        <v>#N/A</v>
      </c>
      <c r="W1245" t="e">
        <v>#N/A</v>
      </c>
      <c r="X1245">
        <v>53.59</v>
      </c>
    </row>
    <row r="1246" spans="1:24" x14ac:dyDescent="0.55000000000000004">
      <c r="A1246" s="5">
        <v>38279</v>
      </c>
      <c r="B1246">
        <v>1.72</v>
      </c>
      <c r="C1246">
        <v>1.82</v>
      </c>
      <c r="D1246">
        <v>2.0499999999999998</v>
      </c>
      <c r="E1246">
        <v>2.2200000000000002</v>
      </c>
      <c r="F1246">
        <v>2.57</v>
      </c>
      <c r="G1246">
        <v>2.84</v>
      </c>
      <c r="H1246">
        <v>3.32</v>
      </c>
      <c r="I1246">
        <v>3.73</v>
      </c>
      <c r="J1246">
        <v>4.07</v>
      </c>
      <c r="K1246">
        <v>4.83</v>
      </c>
      <c r="L1246" t="e">
        <v>#N/A</v>
      </c>
      <c r="M1246">
        <v>0.99</v>
      </c>
      <c r="N1246">
        <v>1.7</v>
      </c>
      <c r="O1246">
        <v>2.1</v>
      </c>
      <c r="P1246" t="e">
        <v>#N/A</v>
      </c>
      <c r="Q1246">
        <v>1.91</v>
      </c>
      <c r="R1246">
        <v>1.98</v>
      </c>
      <c r="S1246">
        <v>2.08</v>
      </c>
      <c r="T1246">
        <v>2.2112500000000002</v>
      </c>
      <c r="U1246">
        <v>2.4362499999999998</v>
      </c>
      <c r="V1246" t="e">
        <v>#N/A</v>
      </c>
      <c r="W1246" t="e">
        <v>#N/A</v>
      </c>
      <c r="X1246">
        <v>53.28</v>
      </c>
    </row>
    <row r="1247" spans="1:24" x14ac:dyDescent="0.55000000000000004">
      <c r="A1247" s="5">
        <v>38280</v>
      </c>
      <c r="B1247">
        <v>1.74</v>
      </c>
      <c r="C1247">
        <v>1.82</v>
      </c>
      <c r="D1247">
        <v>2.04</v>
      </c>
      <c r="E1247">
        <v>2.2000000000000002</v>
      </c>
      <c r="F1247">
        <v>2.5299999999999998</v>
      </c>
      <c r="G1247">
        <v>2.78</v>
      </c>
      <c r="H1247">
        <v>3.26</v>
      </c>
      <c r="I1247">
        <v>3.66</v>
      </c>
      <c r="J1247">
        <v>4.01</v>
      </c>
      <c r="K1247">
        <v>4.7699999999999996</v>
      </c>
      <c r="L1247" t="e">
        <v>#N/A</v>
      </c>
      <c r="M1247">
        <v>0.92</v>
      </c>
      <c r="N1247">
        <v>1.66</v>
      </c>
      <c r="O1247">
        <v>2.06</v>
      </c>
      <c r="P1247" t="e">
        <v>#N/A</v>
      </c>
      <c r="Q1247">
        <v>1.91</v>
      </c>
      <c r="R1247">
        <v>1.99</v>
      </c>
      <c r="S1247">
        <v>2.09</v>
      </c>
      <c r="T1247">
        <v>2.2200000000000002</v>
      </c>
      <c r="U1247">
        <v>2.44</v>
      </c>
      <c r="V1247" t="e">
        <v>#N/A</v>
      </c>
      <c r="W1247" t="e">
        <v>#N/A</v>
      </c>
      <c r="X1247">
        <v>54.93</v>
      </c>
    </row>
    <row r="1248" spans="1:24" x14ac:dyDescent="0.55000000000000004">
      <c r="A1248" s="5">
        <v>38281</v>
      </c>
      <c r="B1248">
        <v>1.76</v>
      </c>
      <c r="C1248">
        <v>1.85</v>
      </c>
      <c r="D1248">
        <v>2.06</v>
      </c>
      <c r="E1248">
        <v>2.23</v>
      </c>
      <c r="F1248">
        <v>2.57</v>
      </c>
      <c r="G1248">
        <v>2.83</v>
      </c>
      <c r="H1248">
        <v>3.29</v>
      </c>
      <c r="I1248">
        <v>3.68</v>
      </c>
      <c r="J1248">
        <v>4.01</v>
      </c>
      <c r="K1248">
        <v>4.76</v>
      </c>
      <c r="L1248" t="e">
        <v>#N/A</v>
      </c>
      <c r="M1248">
        <v>0.85</v>
      </c>
      <c r="N1248">
        <v>1.62</v>
      </c>
      <c r="O1248">
        <v>2.04</v>
      </c>
      <c r="P1248" t="e">
        <v>#N/A</v>
      </c>
      <c r="Q1248">
        <v>1.9325000000000001</v>
      </c>
      <c r="R1248">
        <v>2.0099999999999998</v>
      </c>
      <c r="S1248">
        <v>2.1</v>
      </c>
      <c r="T1248">
        <v>2.2200000000000002</v>
      </c>
      <c r="U1248">
        <v>2.42</v>
      </c>
      <c r="V1248" t="e">
        <v>#N/A</v>
      </c>
      <c r="W1248" t="e">
        <v>#N/A</v>
      </c>
      <c r="X1248">
        <v>54.51</v>
      </c>
    </row>
    <row r="1249" spans="1:24" x14ac:dyDescent="0.55000000000000004">
      <c r="A1249" s="5">
        <v>38282</v>
      </c>
      <c r="B1249">
        <v>1.72</v>
      </c>
      <c r="C1249">
        <v>1.85</v>
      </c>
      <c r="D1249">
        <v>2.0699999999999998</v>
      </c>
      <c r="E1249">
        <v>2.23</v>
      </c>
      <c r="F1249">
        <v>2.5499999999999998</v>
      </c>
      <c r="G1249">
        <v>2.79</v>
      </c>
      <c r="H1249">
        <v>3.26</v>
      </c>
      <c r="I1249">
        <v>3.66</v>
      </c>
      <c r="J1249">
        <v>4</v>
      </c>
      <c r="K1249">
        <v>4.75</v>
      </c>
      <c r="L1249" t="e">
        <v>#N/A</v>
      </c>
      <c r="M1249">
        <v>0.83</v>
      </c>
      <c r="N1249">
        <v>1.64</v>
      </c>
      <c r="O1249">
        <v>2.06</v>
      </c>
      <c r="P1249" t="e">
        <v>#N/A</v>
      </c>
      <c r="Q1249">
        <v>1.94</v>
      </c>
      <c r="R1249">
        <v>2.02</v>
      </c>
      <c r="S1249">
        <v>2.11</v>
      </c>
      <c r="T1249">
        <v>2.2431299999999998</v>
      </c>
      <c r="U1249">
        <v>2.4700000000000002</v>
      </c>
      <c r="V1249" t="e">
        <v>#N/A</v>
      </c>
      <c r="W1249" t="e">
        <v>#N/A</v>
      </c>
      <c r="X1249">
        <v>55.83</v>
      </c>
    </row>
    <row r="1250" spans="1:24" x14ac:dyDescent="0.55000000000000004">
      <c r="A1250" s="5">
        <v>38285</v>
      </c>
      <c r="B1250">
        <v>1.76</v>
      </c>
      <c r="C1250">
        <v>1.9</v>
      </c>
      <c r="D1250">
        <v>2.1</v>
      </c>
      <c r="E1250">
        <v>2.2400000000000002</v>
      </c>
      <c r="F1250">
        <v>2.54</v>
      </c>
      <c r="G1250">
        <v>2.78</v>
      </c>
      <c r="H1250">
        <v>3.25</v>
      </c>
      <c r="I1250">
        <v>3.63</v>
      </c>
      <c r="J1250">
        <v>3.99</v>
      </c>
      <c r="K1250">
        <v>4.74</v>
      </c>
      <c r="L1250" t="e">
        <v>#N/A</v>
      </c>
      <c r="M1250">
        <v>0.83</v>
      </c>
      <c r="N1250">
        <v>1.63</v>
      </c>
      <c r="O1250">
        <v>2.0499999999999998</v>
      </c>
      <c r="P1250" t="e">
        <v>#N/A</v>
      </c>
      <c r="Q1250">
        <v>1.9512499999999999</v>
      </c>
      <c r="R1250">
        <v>2.0249999999999999</v>
      </c>
      <c r="S1250">
        <v>2.11</v>
      </c>
      <c r="T1250">
        <v>2.2250000000000001</v>
      </c>
      <c r="U1250">
        <v>2.42</v>
      </c>
      <c r="V1250" t="e">
        <v>#N/A</v>
      </c>
      <c r="W1250" t="e">
        <v>#N/A</v>
      </c>
      <c r="X1250">
        <v>55.52</v>
      </c>
    </row>
    <row r="1251" spans="1:24" x14ac:dyDescent="0.55000000000000004">
      <c r="A1251" s="5">
        <v>38286</v>
      </c>
      <c r="B1251">
        <v>1.72</v>
      </c>
      <c r="C1251">
        <v>1.91</v>
      </c>
      <c r="D1251">
        <v>2.1</v>
      </c>
      <c r="E1251">
        <v>2.2400000000000002</v>
      </c>
      <c r="F1251">
        <v>2.54</v>
      </c>
      <c r="G1251">
        <v>2.8</v>
      </c>
      <c r="H1251">
        <v>3.26</v>
      </c>
      <c r="I1251">
        <v>3.65</v>
      </c>
      <c r="J1251">
        <v>4.01</v>
      </c>
      <c r="K1251">
        <v>4.75</v>
      </c>
      <c r="L1251" t="e">
        <v>#N/A</v>
      </c>
      <c r="M1251">
        <v>0.81</v>
      </c>
      <c r="N1251">
        <v>1.63</v>
      </c>
      <c r="O1251">
        <v>2.0699999999999998</v>
      </c>
      <c r="P1251" t="e">
        <v>#N/A</v>
      </c>
      <c r="Q1251">
        <v>1.95875</v>
      </c>
      <c r="R1251">
        <v>2.0299999999999998</v>
      </c>
      <c r="S1251">
        <v>2.11938</v>
      </c>
      <c r="T1251">
        <v>2.2400000000000002</v>
      </c>
      <c r="U1251">
        <v>2.4412500000000001</v>
      </c>
      <c r="V1251" t="e">
        <v>#N/A</v>
      </c>
      <c r="W1251" t="e">
        <v>#N/A</v>
      </c>
      <c r="X1251">
        <v>56.37</v>
      </c>
    </row>
    <row r="1252" spans="1:24" x14ac:dyDescent="0.55000000000000004">
      <c r="A1252" s="5">
        <v>38287</v>
      </c>
      <c r="B1252">
        <v>1.77</v>
      </c>
      <c r="C1252">
        <v>1.92</v>
      </c>
      <c r="D1252">
        <v>2.13</v>
      </c>
      <c r="E1252">
        <v>2.2999999999999998</v>
      </c>
      <c r="F1252">
        <v>2.63</v>
      </c>
      <c r="G1252">
        <v>2.89</v>
      </c>
      <c r="H1252">
        <v>3.37</v>
      </c>
      <c r="I1252">
        <v>3.76</v>
      </c>
      <c r="J1252">
        <v>4.1100000000000003</v>
      </c>
      <c r="K1252">
        <v>4.8499999999999996</v>
      </c>
      <c r="L1252" t="e">
        <v>#N/A</v>
      </c>
      <c r="M1252">
        <v>0.9</v>
      </c>
      <c r="N1252">
        <v>1.73</v>
      </c>
      <c r="O1252">
        <v>2.17</v>
      </c>
      <c r="P1252" t="e">
        <v>#N/A</v>
      </c>
      <c r="Q1252">
        <v>1.96</v>
      </c>
      <c r="R1252">
        <v>2.04</v>
      </c>
      <c r="S1252">
        <v>2.13</v>
      </c>
      <c r="T1252">
        <v>2.2549999999999999</v>
      </c>
      <c r="U1252">
        <v>2.4637500000000001</v>
      </c>
      <c r="V1252" t="e">
        <v>#N/A</v>
      </c>
      <c r="W1252" t="e">
        <v>#N/A</v>
      </c>
      <c r="X1252">
        <v>52.52</v>
      </c>
    </row>
    <row r="1253" spans="1:24" x14ac:dyDescent="0.55000000000000004">
      <c r="A1253" s="5">
        <v>38288</v>
      </c>
      <c r="B1253">
        <v>1.79</v>
      </c>
      <c r="C1253">
        <v>1.91</v>
      </c>
      <c r="D1253">
        <v>2.14</v>
      </c>
      <c r="E1253">
        <v>2.29</v>
      </c>
      <c r="F1253">
        <v>2.59</v>
      </c>
      <c r="G1253">
        <v>2.86</v>
      </c>
      <c r="H1253">
        <v>3.34</v>
      </c>
      <c r="I1253">
        <v>3.74</v>
      </c>
      <c r="J1253">
        <v>4.09</v>
      </c>
      <c r="K1253">
        <v>4.83</v>
      </c>
      <c r="L1253" t="e">
        <v>#N/A</v>
      </c>
      <c r="M1253">
        <v>0.85</v>
      </c>
      <c r="N1253">
        <v>1.68</v>
      </c>
      <c r="O1253">
        <v>2.12</v>
      </c>
      <c r="P1253" t="e">
        <v>#N/A</v>
      </c>
      <c r="Q1253">
        <v>1.99</v>
      </c>
      <c r="R1253">
        <v>2.11</v>
      </c>
      <c r="S1253">
        <v>2.16</v>
      </c>
      <c r="T1253">
        <v>2.2999999999999998</v>
      </c>
      <c r="U1253">
        <v>2.5299999999999998</v>
      </c>
      <c r="V1253" t="e">
        <v>#N/A</v>
      </c>
      <c r="W1253" t="e">
        <v>#N/A</v>
      </c>
      <c r="X1253">
        <v>50.95</v>
      </c>
    </row>
    <row r="1254" spans="1:24" x14ac:dyDescent="0.55000000000000004">
      <c r="A1254" s="5">
        <v>38289</v>
      </c>
      <c r="B1254">
        <v>1.79</v>
      </c>
      <c r="C1254">
        <v>1.91</v>
      </c>
      <c r="D1254">
        <v>2.13</v>
      </c>
      <c r="E1254">
        <v>2.2799999999999998</v>
      </c>
      <c r="F1254">
        <v>2.56</v>
      </c>
      <c r="G1254">
        <v>2.82</v>
      </c>
      <c r="H1254">
        <v>3.3</v>
      </c>
      <c r="I1254">
        <v>3.7</v>
      </c>
      <c r="J1254">
        <v>4.05</v>
      </c>
      <c r="K1254">
        <v>4.79</v>
      </c>
      <c r="L1254" t="e">
        <v>#N/A</v>
      </c>
      <c r="M1254">
        <v>0.81</v>
      </c>
      <c r="N1254">
        <v>1.63</v>
      </c>
      <c r="O1254">
        <v>2.09</v>
      </c>
      <c r="P1254" t="e">
        <v>#N/A</v>
      </c>
      <c r="Q1254">
        <v>2</v>
      </c>
      <c r="R1254">
        <v>2.1150000000000002</v>
      </c>
      <c r="S1254">
        <v>2.17</v>
      </c>
      <c r="T1254">
        <v>2.3125</v>
      </c>
      <c r="U1254">
        <v>2.5462500000000001</v>
      </c>
      <c r="V1254" t="e">
        <v>#N/A</v>
      </c>
      <c r="W1254" t="e">
        <v>#N/A</v>
      </c>
      <c r="X1254">
        <v>51.78</v>
      </c>
    </row>
    <row r="1255" spans="1:24" x14ac:dyDescent="0.55000000000000004">
      <c r="A1255" s="5">
        <v>38292</v>
      </c>
      <c r="B1255">
        <v>1.83</v>
      </c>
      <c r="C1255">
        <v>1.99</v>
      </c>
      <c r="D1255">
        <v>2.2000000000000002</v>
      </c>
      <c r="E1255">
        <v>2.34</v>
      </c>
      <c r="F1255">
        <v>2.61</v>
      </c>
      <c r="G1255">
        <v>2.89</v>
      </c>
      <c r="H1255">
        <v>3.36</v>
      </c>
      <c r="I1255">
        <v>3.76</v>
      </c>
      <c r="J1255">
        <v>4.1100000000000003</v>
      </c>
      <c r="K1255">
        <v>4.84</v>
      </c>
      <c r="L1255" t="e">
        <v>#N/A</v>
      </c>
      <c r="M1255">
        <v>0.84</v>
      </c>
      <c r="N1255">
        <v>1.67</v>
      </c>
      <c r="O1255">
        <v>2.13</v>
      </c>
      <c r="P1255" t="e">
        <v>#N/A</v>
      </c>
      <c r="Q1255">
        <v>2.0162499999999999</v>
      </c>
      <c r="R1255">
        <v>2.1274999999999999</v>
      </c>
      <c r="S1255">
        <v>2.1800000000000002</v>
      </c>
      <c r="T1255">
        <v>2.3199999999999998</v>
      </c>
      <c r="U1255">
        <v>2.5437500000000002</v>
      </c>
      <c r="V1255" t="e">
        <v>#N/A</v>
      </c>
      <c r="W1255" t="e">
        <v>#N/A</v>
      </c>
      <c r="X1255">
        <v>50.1</v>
      </c>
    </row>
    <row r="1256" spans="1:24" x14ac:dyDescent="0.55000000000000004">
      <c r="A1256" s="5">
        <v>38293</v>
      </c>
      <c r="B1256">
        <v>1.74</v>
      </c>
      <c r="C1256">
        <v>1.97</v>
      </c>
      <c r="D1256">
        <v>2.19</v>
      </c>
      <c r="E1256">
        <v>2.33</v>
      </c>
      <c r="F1256">
        <v>2.6</v>
      </c>
      <c r="G1256">
        <v>2.86</v>
      </c>
      <c r="H1256">
        <v>3.34</v>
      </c>
      <c r="I1256">
        <v>3.75</v>
      </c>
      <c r="J1256">
        <v>4.0999999999999996</v>
      </c>
      <c r="K1256">
        <v>4.84</v>
      </c>
      <c r="L1256" t="e">
        <v>#N/A</v>
      </c>
      <c r="M1256">
        <v>0.78</v>
      </c>
      <c r="N1256">
        <v>1.61</v>
      </c>
      <c r="O1256">
        <v>2.0699999999999998</v>
      </c>
      <c r="P1256" t="e">
        <v>#N/A</v>
      </c>
      <c r="Q1256">
        <v>2.03938</v>
      </c>
      <c r="R1256">
        <v>2.14</v>
      </c>
      <c r="S1256">
        <v>2.19</v>
      </c>
      <c r="T1256">
        <v>2.34</v>
      </c>
      <c r="U1256">
        <v>2.5787499999999999</v>
      </c>
      <c r="V1256" t="e">
        <v>#N/A</v>
      </c>
      <c r="W1256" t="e">
        <v>#N/A</v>
      </c>
      <c r="X1256">
        <v>49.6</v>
      </c>
    </row>
    <row r="1257" spans="1:24" x14ac:dyDescent="0.55000000000000004">
      <c r="A1257" s="5">
        <v>38294</v>
      </c>
      <c r="B1257">
        <v>1.73</v>
      </c>
      <c r="C1257">
        <v>1.96</v>
      </c>
      <c r="D1257">
        <v>2.1800000000000002</v>
      </c>
      <c r="E1257">
        <v>2.3199999999999998</v>
      </c>
      <c r="F1257">
        <v>2.6</v>
      </c>
      <c r="G1257">
        <v>2.85</v>
      </c>
      <c r="H1257">
        <v>3.35</v>
      </c>
      <c r="I1257">
        <v>3.74</v>
      </c>
      <c r="J1257">
        <v>4.09</v>
      </c>
      <c r="K1257">
        <v>4.83</v>
      </c>
      <c r="L1257" t="e">
        <v>#N/A</v>
      </c>
      <c r="M1257">
        <v>0.78</v>
      </c>
      <c r="N1257">
        <v>1.61</v>
      </c>
      <c r="O1257">
        <v>2.0499999999999998</v>
      </c>
      <c r="P1257" t="e">
        <v>#N/A</v>
      </c>
      <c r="Q1257">
        <v>2.0499999999999998</v>
      </c>
      <c r="R1257">
        <v>2.15</v>
      </c>
      <c r="S1257">
        <v>2.2000000000000002</v>
      </c>
      <c r="T1257">
        <v>2.3574999999999999</v>
      </c>
      <c r="U1257">
        <v>2.61</v>
      </c>
      <c r="V1257" t="e">
        <v>#N/A</v>
      </c>
      <c r="W1257" t="e">
        <v>#N/A</v>
      </c>
      <c r="X1257">
        <v>50.9</v>
      </c>
    </row>
    <row r="1258" spans="1:24" x14ac:dyDescent="0.55000000000000004">
      <c r="A1258" s="5">
        <v>38295</v>
      </c>
      <c r="B1258">
        <v>1.77</v>
      </c>
      <c r="C1258">
        <v>1.98</v>
      </c>
      <c r="D1258">
        <v>2.19</v>
      </c>
      <c r="E1258">
        <v>2.34</v>
      </c>
      <c r="F1258">
        <v>2.63</v>
      </c>
      <c r="G1258">
        <v>2.89</v>
      </c>
      <c r="H1258">
        <v>3.37</v>
      </c>
      <c r="I1258">
        <v>3.76</v>
      </c>
      <c r="J1258">
        <v>4.0999999999999996</v>
      </c>
      <c r="K1258">
        <v>4.82</v>
      </c>
      <c r="L1258" t="e">
        <v>#N/A</v>
      </c>
      <c r="M1258">
        <v>0.84</v>
      </c>
      <c r="N1258">
        <v>1.65</v>
      </c>
      <c r="O1258">
        <v>2.08</v>
      </c>
      <c r="P1258" t="e">
        <v>#N/A</v>
      </c>
      <c r="Q1258">
        <v>2.0612499999999998</v>
      </c>
      <c r="R1258">
        <v>2.17</v>
      </c>
      <c r="S1258">
        <v>2.21</v>
      </c>
      <c r="T1258">
        <v>2.35</v>
      </c>
      <c r="U1258">
        <v>2.58</v>
      </c>
      <c r="V1258" t="e">
        <v>#N/A</v>
      </c>
      <c r="W1258" t="e">
        <v>#N/A</v>
      </c>
      <c r="X1258">
        <v>48.8</v>
      </c>
    </row>
    <row r="1259" spans="1:24" x14ac:dyDescent="0.55000000000000004">
      <c r="A1259" s="5">
        <v>38296</v>
      </c>
      <c r="B1259">
        <v>1.76</v>
      </c>
      <c r="C1259">
        <v>2.0299999999999998</v>
      </c>
      <c r="D1259">
        <v>2.27</v>
      </c>
      <c r="E1259">
        <v>2.44</v>
      </c>
      <c r="F1259">
        <v>2.8</v>
      </c>
      <c r="G1259">
        <v>3.04</v>
      </c>
      <c r="H1259">
        <v>3.51</v>
      </c>
      <c r="I1259">
        <v>3.88</v>
      </c>
      <c r="J1259">
        <v>4.21</v>
      </c>
      <c r="K1259">
        <v>4.92</v>
      </c>
      <c r="L1259" t="e">
        <v>#N/A</v>
      </c>
      <c r="M1259">
        <v>0.91</v>
      </c>
      <c r="N1259">
        <v>1.71</v>
      </c>
      <c r="O1259">
        <v>2.14</v>
      </c>
      <c r="P1259" t="e">
        <v>#N/A</v>
      </c>
      <c r="Q1259">
        <v>2.0699999999999998</v>
      </c>
      <c r="R1259">
        <v>2.1800000000000002</v>
      </c>
      <c r="S1259">
        <v>2.2200000000000002</v>
      </c>
      <c r="T1259">
        <v>2.37</v>
      </c>
      <c r="U1259">
        <v>2.61</v>
      </c>
      <c r="V1259" t="e">
        <v>#N/A</v>
      </c>
      <c r="W1259" t="e">
        <v>#N/A</v>
      </c>
      <c r="X1259">
        <v>49.65</v>
      </c>
    </row>
    <row r="1260" spans="1:24" x14ac:dyDescent="0.55000000000000004">
      <c r="A1260" s="5">
        <v>38299</v>
      </c>
      <c r="B1260">
        <v>1.8</v>
      </c>
      <c r="C1260">
        <v>2.0699999999999998</v>
      </c>
      <c r="D1260">
        <v>2.2999999999999998</v>
      </c>
      <c r="E1260">
        <v>2.4700000000000002</v>
      </c>
      <c r="F1260">
        <v>2.8</v>
      </c>
      <c r="G1260">
        <v>3.08</v>
      </c>
      <c r="H1260">
        <v>3.51</v>
      </c>
      <c r="I1260">
        <v>3.88</v>
      </c>
      <c r="J1260">
        <v>4.22</v>
      </c>
      <c r="K1260">
        <v>4.95</v>
      </c>
      <c r="L1260" t="e">
        <v>#N/A</v>
      </c>
      <c r="M1260">
        <v>0.92</v>
      </c>
      <c r="N1260">
        <v>1.72</v>
      </c>
      <c r="O1260">
        <v>2.16</v>
      </c>
      <c r="P1260" t="e">
        <v>#N/A</v>
      </c>
      <c r="Q1260">
        <v>2.0868799999999998</v>
      </c>
      <c r="R1260">
        <v>2.2093799999999999</v>
      </c>
      <c r="S1260">
        <v>2.2599999999999998</v>
      </c>
      <c r="T1260">
        <v>2.4500000000000002</v>
      </c>
      <c r="U1260">
        <v>2.7574999999999998</v>
      </c>
      <c r="V1260" t="e">
        <v>#N/A</v>
      </c>
      <c r="W1260" t="e">
        <v>#N/A</v>
      </c>
      <c r="X1260">
        <v>49.1</v>
      </c>
    </row>
    <row r="1261" spans="1:24" x14ac:dyDescent="0.55000000000000004">
      <c r="A1261" s="5">
        <v>38300</v>
      </c>
      <c r="B1261">
        <v>1.79</v>
      </c>
      <c r="C1261">
        <v>2.08</v>
      </c>
      <c r="D1261">
        <v>2.29</v>
      </c>
      <c r="E1261">
        <v>2.46</v>
      </c>
      <c r="F1261">
        <v>2.8</v>
      </c>
      <c r="G1261">
        <v>3.05</v>
      </c>
      <c r="H1261">
        <v>3.53</v>
      </c>
      <c r="I1261">
        <v>3.88</v>
      </c>
      <c r="J1261">
        <v>4.22</v>
      </c>
      <c r="K1261">
        <v>4.95</v>
      </c>
      <c r="L1261" t="e">
        <v>#N/A</v>
      </c>
      <c r="M1261">
        <v>0.96</v>
      </c>
      <c r="N1261">
        <v>1.74</v>
      </c>
      <c r="O1261">
        <v>2.17</v>
      </c>
      <c r="P1261" t="e">
        <v>#N/A</v>
      </c>
      <c r="Q1261">
        <v>2.0912500000000001</v>
      </c>
      <c r="R1261">
        <v>2.2200000000000002</v>
      </c>
      <c r="S1261">
        <v>2.2737500000000002</v>
      </c>
      <c r="T1261">
        <v>2.4637500000000001</v>
      </c>
      <c r="U1261">
        <v>2.7662499999999999</v>
      </c>
      <c r="V1261" t="e">
        <v>#N/A</v>
      </c>
      <c r="W1261" t="e">
        <v>#N/A</v>
      </c>
      <c r="X1261">
        <v>47.4</v>
      </c>
    </row>
    <row r="1262" spans="1:24" x14ac:dyDescent="0.55000000000000004">
      <c r="A1262" s="5">
        <v>38301</v>
      </c>
      <c r="B1262">
        <v>1.92</v>
      </c>
      <c r="C1262">
        <v>2.08</v>
      </c>
      <c r="D1262">
        <v>2.29</v>
      </c>
      <c r="E1262">
        <v>2.4700000000000002</v>
      </c>
      <c r="F1262">
        <v>2.82</v>
      </c>
      <c r="G1262">
        <v>3.07</v>
      </c>
      <c r="H1262">
        <v>3.56</v>
      </c>
      <c r="I1262">
        <v>3.89</v>
      </c>
      <c r="J1262">
        <v>4.25</v>
      </c>
      <c r="K1262">
        <v>4.97</v>
      </c>
      <c r="L1262" t="e">
        <v>#N/A</v>
      </c>
      <c r="M1262">
        <v>0.97</v>
      </c>
      <c r="N1262">
        <v>1.75</v>
      </c>
      <c r="O1262">
        <v>2.19</v>
      </c>
      <c r="P1262" t="e">
        <v>#N/A</v>
      </c>
      <c r="Q1262">
        <v>2.09</v>
      </c>
      <c r="R1262">
        <v>2.2200000000000002</v>
      </c>
      <c r="S1262">
        <v>2.2762500000000001</v>
      </c>
      <c r="T1262">
        <v>2.4725000000000001</v>
      </c>
      <c r="U1262">
        <v>2.7762500000000001</v>
      </c>
      <c r="V1262" t="e">
        <v>#N/A</v>
      </c>
      <c r="W1262" t="e">
        <v>#N/A</v>
      </c>
      <c r="X1262">
        <v>48.7</v>
      </c>
    </row>
    <row r="1263" spans="1:24" x14ac:dyDescent="0.55000000000000004">
      <c r="A1263" s="5">
        <v>38302</v>
      </c>
      <c r="B1263" t="e">
        <v>#N/A</v>
      </c>
      <c r="C1263" t="e">
        <v>#N/A</v>
      </c>
      <c r="D1263" t="e">
        <v>#N/A</v>
      </c>
      <c r="E1263" t="e">
        <v>#N/A</v>
      </c>
      <c r="F1263" t="e">
        <v>#N/A</v>
      </c>
      <c r="G1263" t="e">
        <v>#N/A</v>
      </c>
      <c r="H1263" t="e">
        <v>#N/A</v>
      </c>
      <c r="I1263" t="e">
        <v>#N/A</v>
      </c>
      <c r="J1263" t="e">
        <v>#N/A</v>
      </c>
      <c r="K1263" t="e">
        <v>#N/A</v>
      </c>
      <c r="L1263" t="e">
        <v>#N/A</v>
      </c>
      <c r="M1263" t="e">
        <v>#N/A</v>
      </c>
      <c r="N1263" t="e">
        <v>#N/A</v>
      </c>
      <c r="O1263" t="e">
        <v>#N/A</v>
      </c>
      <c r="P1263" t="e">
        <v>#N/A</v>
      </c>
      <c r="Q1263">
        <v>2.1</v>
      </c>
      <c r="R1263">
        <v>2.23813</v>
      </c>
      <c r="S1263">
        <v>2.29</v>
      </c>
      <c r="T1263">
        <v>2.4900000000000002</v>
      </c>
      <c r="U1263">
        <v>2.7987500000000001</v>
      </c>
      <c r="V1263" t="e">
        <v>#N/A</v>
      </c>
      <c r="W1263" t="e">
        <v>#N/A</v>
      </c>
      <c r="X1263">
        <v>47.5</v>
      </c>
    </row>
    <row r="1264" spans="1:24" x14ac:dyDescent="0.55000000000000004">
      <c r="A1264" s="5">
        <v>38303</v>
      </c>
      <c r="B1264">
        <v>2.02</v>
      </c>
      <c r="C1264">
        <v>2.08</v>
      </c>
      <c r="D1264">
        <v>2.31</v>
      </c>
      <c r="E1264">
        <v>2.4900000000000002</v>
      </c>
      <c r="F1264">
        <v>2.86</v>
      </c>
      <c r="G1264">
        <v>3.1</v>
      </c>
      <c r="H1264">
        <v>3.53</v>
      </c>
      <c r="I1264">
        <v>3.89</v>
      </c>
      <c r="J1264">
        <v>4.2</v>
      </c>
      <c r="K1264">
        <v>4.91</v>
      </c>
      <c r="L1264" t="e">
        <v>#N/A</v>
      </c>
      <c r="M1264">
        <v>0.94</v>
      </c>
      <c r="N1264">
        <v>1.71</v>
      </c>
      <c r="O1264">
        <v>2.13</v>
      </c>
      <c r="P1264" t="e">
        <v>#N/A</v>
      </c>
      <c r="Q1264">
        <v>2.1012499999999998</v>
      </c>
      <c r="R1264">
        <v>2.2400000000000002</v>
      </c>
      <c r="S1264">
        <v>2.29</v>
      </c>
      <c r="T1264">
        <v>2.4900000000000002</v>
      </c>
      <c r="U1264">
        <v>2.8</v>
      </c>
      <c r="V1264" t="e">
        <v>#N/A</v>
      </c>
      <c r="W1264" t="e">
        <v>#N/A</v>
      </c>
      <c r="X1264">
        <v>47.3</v>
      </c>
    </row>
    <row r="1265" spans="1:24" x14ac:dyDescent="0.55000000000000004">
      <c r="A1265" s="5">
        <v>38306</v>
      </c>
      <c r="B1265">
        <v>2.06</v>
      </c>
      <c r="C1265">
        <v>2.12</v>
      </c>
      <c r="D1265">
        <v>2.34</v>
      </c>
      <c r="E1265">
        <v>2.5299999999999998</v>
      </c>
      <c r="F1265">
        <v>2.89</v>
      </c>
      <c r="G1265">
        <v>3.12</v>
      </c>
      <c r="H1265">
        <v>3.53</v>
      </c>
      <c r="I1265">
        <v>3.89</v>
      </c>
      <c r="J1265">
        <v>4.2</v>
      </c>
      <c r="K1265">
        <v>4.91</v>
      </c>
      <c r="L1265" t="e">
        <v>#N/A</v>
      </c>
      <c r="M1265">
        <v>0.91</v>
      </c>
      <c r="N1265">
        <v>1.67</v>
      </c>
      <c r="O1265">
        <v>2.09</v>
      </c>
      <c r="P1265" t="e">
        <v>#N/A</v>
      </c>
      <c r="Q1265">
        <v>2.11</v>
      </c>
      <c r="R1265">
        <v>2.25</v>
      </c>
      <c r="S1265">
        <v>2.2999999999999998</v>
      </c>
      <c r="T1265">
        <v>2.4918800000000001</v>
      </c>
      <c r="U1265">
        <v>2.8</v>
      </c>
      <c r="V1265" t="e">
        <v>#N/A</v>
      </c>
      <c r="W1265" t="e">
        <v>#N/A</v>
      </c>
      <c r="X1265">
        <v>46.95</v>
      </c>
    </row>
    <row r="1266" spans="1:24" x14ac:dyDescent="0.55000000000000004">
      <c r="A1266" s="5">
        <v>38307</v>
      </c>
      <c r="B1266">
        <v>1.98</v>
      </c>
      <c r="C1266">
        <v>2.14</v>
      </c>
      <c r="D1266">
        <v>2.36</v>
      </c>
      <c r="E1266">
        <v>2.54</v>
      </c>
      <c r="F1266">
        <v>2.91</v>
      </c>
      <c r="G1266">
        <v>3.14</v>
      </c>
      <c r="H1266">
        <v>3.56</v>
      </c>
      <c r="I1266">
        <v>3.91</v>
      </c>
      <c r="J1266">
        <v>4.21</v>
      </c>
      <c r="K1266">
        <v>4.92</v>
      </c>
      <c r="L1266" t="e">
        <v>#N/A</v>
      </c>
      <c r="M1266">
        <v>0.92</v>
      </c>
      <c r="N1266">
        <v>1.68</v>
      </c>
      <c r="O1266">
        <v>2.1</v>
      </c>
      <c r="P1266" t="e">
        <v>#N/A</v>
      </c>
      <c r="Q1266">
        <v>2.1274999999999999</v>
      </c>
      <c r="R1266">
        <v>2.2599999999999998</v>
      </c>
      <c r="S1266">
        <v>2.31</v>
      </c>
      <c r="T1266">
        <v>2.5099999999999998</v>
      </c>
      <c r="U1266">
        <v>2.84</v>
      </c>
      <c r="V1266" t="e">
        <v>#N/A</v>
      </c>
      <c r="W1266" t="e">
        <v>#N/A</v>
      </c>
      <c r="X1266">
        <v>46.1</v>
      </c>
    </row>
    <row r="1267" spans="1:24" x14ac:dyDescent="0.55000000000000004">
      <c r="A1267" s="5">
        <v>38308</v>
      </c>
      <c r="B1267">
        <v>1.99</v>
      </c>
      <c r="C1267">
        <v>2.13</v>
      </c>
      <c r="D1267">
        <v>2.33</v>
      </c>
      <c r="E1267">
        <v>2.5</v>
      </c>
      <c r="F1267">
        <v>2.85</v>
      </c>
      <c r="G1267">
        <v>3.07</v>
      </c>
      <c r="H1267">
        <v>3.47</v>
      </c>
      <c r="I1267">
        <v>3.83</v>
      </c>
      <c r="J1267">
        <v>4.1399999999999997</v>
      </c>
      <c r="K1267">
        <v>4.8499999999999996</v>
      </c>
      <c r="L1267" t="e">
        <v>#N/A</v>
      </c>
      <c r="M1267">
        <v>0.86</v>
      </c>
      <c r="N1267">
        <v>1.63</v>
      </c>
      <c r="O1267">
        <v>2.0499999999999998</v>
      </c>
      <c r="P1267" t="e">
        <v>#N/A</v>
      </c>
      <c r="Q1267">
        <v>2.13</v>
      </c>
      <c r="R1267">
        <v>2.2650000000000001</v>
      </c>
      <c r="S1267">
        <v>2.33</v>
      </c>
      <c r="T1267">
        <v>2.54</v>
      </c>
      <c r="U1267">
        <v>2.88</v>
      </c>
      <c r="V1267" t="e">
        <v>#N/A</v>
      </c>
      <c r="W1267" t="e">
        <v>#N/A</v>
      </c>
      <c r="X1267">
        <v>46.85</v>
      </c>
    </row>
    <row r="1268" spans="1:24" x14ac:dyDescent="0.55000000000000004">
      <c r="A1268" s="5">
        <v>38309</v>
      </c>
      <c r="B1268">
        <v>1.99</v>
      </c>
      <c r="C1268">
        <v>2.13</v>
      </c>
      <c r="D1268">
        <v>2.34</v>
      </c>
      <c r="E1268">
        <v>2.5099999999999998</v>
      </c>
      <c r="F1268">
        <v>2.86</v>
      </c>
      <c r="G1268">
        <v>3.08</v>
      </c>
      <c r="H1268">
        <v>3.48</v>
      </c>
      <c r="I1268">
        <v>3.81</v>
      </c>
      <c r="J1268">
        <v>4.12</v>
      </c>
      <c r="K1268">
        <v>4.82</v>
      </c>
      <c r="L1268" t="e">
        <v>#N/A</v>
      </c>
      <c r="M1268">
        <v>0.88</v>
      </c>
      <c r="N1268">
        <v>1.64</v>
      </c>
      <c r="O1268">
        <v>2.0299999999999998</v>
      </c>
      <c r="P1268" t="e">
        <v>#N/A</v>
      </c>
      <c r="Q1268">
        <v>2.14</v>
      </c>
      <c r="R1268">
        <v>2.2799999999999998</v>
      </c>
      <c r="S1268">
        <v>2.3387500000000001</v>
      </c>
      <c r="T1268">
        <v>2.54</v>
      </c>
      <c r="U1268">
        <v>2.84</v>
      </c>
      <c r="V1268" t="e">
        <v>#N/A</v>
      </c>
      <c r="W1268" t="e">
        <v>#N/A</v>
      </c>
      <c r="X1268">
        <v>46.3</v>
      </c>
    </row>
    <row r="1269" spans="1:24" x14ac:dyDescent="0.55000000000000004">
      <c r="A1269" s="5">
        <v>38310</v>
      </c>
      <c r="B1269">
        <v>1.99</v>
      </c>
      <c r="C1269">
        <v>2.15</v>
      </c>
      <c r="D1269">
        <v>2.36</v>
      </c>
      <c r="E1269">
        <v>2.56</v>
      </c>
      <c r="F1269">
        <v>2.95</v>
      </c>
      <c r="G1269">
        <v>3.17</v>
      </c>
      <c r="H1269">
        <v>3.57</v>
      </c>
      <c r="I1269">
        <v>3.91</v>
      </c>
      <c r="J1269">
        <v>4.2</v>
      </c>
      <c r="K1269">
        <v>4.8899999999999997</v>
      </c>
      <c r="L1269" t="e">
        <v>#N/A</v>
      </c>
      <c r="M1269">
        <v>0.93</v>
      </c>
      <c r="N1269">
        <v>1.67</v>
      </c>
      <c r="O1269">
        <v>2.06</v>
      </c>
      <c r="P1269" t="e">
        <v>#N/A</v>
      </c>
      <c r="Q1269">
        <v>2.15</v>
      </c>
      <c r="R1269">
        <v>2.2843800000000001</v>
      </c>
      <c r="S1269">
        <v>2.3450000000000002</v>
      </c>
      <c r="T1269">
        <v>2.5499999999999998</v>
      </c>
      <c r="U1269">
        <v>2.86</v>
      </c>
      <c r="V1269" t="e">
        <v>#N/A</v>
      </c>
      <c r="W1269" t="e">
        <v>#N/A</v>
      </c>
      <c r="X1269">
        <v>48.9</v>
      </c>
    </row>
    <row r="1270" spans="1:24" x14ac:dyDescent="0.55000000000000004">
      <c r="A1270" s="5">
        <v>38313</v>
      </c>
      <c r="B1270">
        <v>2.0099999999999998</v>
      </c>
      <c r="C1270">
        <v>2.2000000000000002</v>
      </c>
      <c r="D1270">
        <v>2.4300000000000002</v>
      </c>
      <c r="E1270">
        <v>2.6</v>
      </c>
      <c r="F1270">
        <v>2.95</v>
      </c>
      <c r="G1270">
        <v>3.18</v>
      </c>
      <c r="H1270">
        <v>3.56</v>
      </c>
      <c r="I1270">
        <v>3.9</v>
      </c>
      <c r="J1270">
        <v>4.18</v>
      </c>
      <c r="K1270">
        <v>4.8499999999999996</v>
      </c>
      <c r="L1270" t="e">
        <v>#N/A</v>
      </c>
      <c r="M1270">
        <v>0.89</v>
      </c>
      <c r="N1270">
        <v>1.62</v>
      </c>
      <c r="O1270">
        <v>2.0099999999999998</v>
      </c>
      <c r="P1270" t="e">
        <v>#N/A</v>
      </c>
      <c r="Q1270">
        <v>2.16</v>
      </c>
      <c r="R1270">
        <v>2.2974999999999999</v>
      </c>
      <c r="S1270">
        <v>2.36</v>
      </c>
      <c r="T1270">
        <v>2.58</v>
      </c>
      <c r="U1270">
        <v>2.9137499999999998</v>
      </c>
      <c r="V1270" t="e">
        <v>#N/A</v>
      </c>
      <c r="W1270" t="e">
        <v>#N/A</v>
      </c>
      <c r="X1270">
        <v>48.48</v>
      </c>
    </row>
    <row r="1271" spans="1:24" x14ac:dyDescent="0.55000000000000004">
      <c r="A1271" s="5">
        <v>38314</v>
      </c>
      <c r="B1271">
        <v>2</v>
      </c>
      <c r="C1271">
        <v>2.19</v>
      </c>
      <c r="D1271">
        <v>2.41</v>
      </c>
      <c r="E1271">
        <v>2.6</v>
      </c>
      <c r="F1271">
        <v>2.98</v>
      </c>
      <c r="G1271">
        <v>3.2</v>
      </c>
      <c r="H1271">
        <v>3.58</v>
      </c>
      <c r="I1271">
        <v>3.92</v>
      </c>
      <c r="J1271">
        <v>4.1900000000000004</v>
      </c>
      <c r="K1271">
        <v>4.8499999999999996</v>
      </c>
      <c r="L1271" t="e">
        <v>#N/A</v>
      </c>
      <c r="M1271">
        <v>0.93</v>
      </c>
      <c r="N1271">
        <v>1.65</v>
      </c>
      <c r="O1271">
        <v>2.04</v>
      </c>
      <c r="P1271" t="e">
        <v>#N/A</v>
      </c>
      <c r="Q1271">
        <v>2.1800000000000002</v>
      </c>
      <c r="R1271">
        <v>2.31</v>
      </c>
      <c r="S1271">
        <v>2.38</v>
      </c>
      <c r="T1271">
        <v>2.5912500000000001</v>
      </c>
      <c r="U1271">
        <v>2.9337499999999999</v>
      </c>
      <c r="V1271" t="e">
        <v>#N/A</v>
      </c>
      <c r="W1271" t="e">
        <v>#N/A</v>
      </c>
      <c r="X1271">
        <v>48.74</v>
      </c>
    </row>
    <row r="1272" spans="1:24" x14ac:dyDescent="0.55000000000000004">
      <c r="A1272" s="5">
        <v>38315</v>
      </c>
      <c r="B1272">
        <v>2.02</v>
      </c>
      <c r="C1272">
        <v>2.1800000000000002</v>
      </c>
      <c r="D1272">
        <v>2.4</v>
      </c>
      <c r="E1272">
        <v>2.6</v>
      </c>
      <c r="F1272">
        <v>3.01</v>
      </c>
      <c r="G1272">
        <v>3.23</v>
      </c>
      <c r="H1272">
        <v>3.61</v>
      </c>
      <c r="I1272">
        <v>3.93</v>
      </c>
      <c r="J1272">
        <v>4.2</v>
      </c>
      <c r="K1272">
        <v>4.8499999999999996</v>
      </c>
      <c r="L1272" t="e">
        <v>#N/A</v>
      </c>
      <c r="M1272">
        <v>0.93</v>
      </c>
      <c r="N1272">
        <v>1.64</v>
      </c>
      <c r="O1272">
        <v>2.0299999999999998</v>
      </c>
      <c r="P1272" t="e">
        <v>#N/A</v>
      </c>
      <c r="Q1272">
        <v>2.1806299999999998</v>
      </c>
      <c r="R1272">
        <v>2.31</v>
      </c>
      <c r="S1272">
        <v>2.38063</v>
      </c>
      <c r="T1272">
        <v>2.5968800000000001</v>
      </c>
      <c r="U1272">
        <v>2.9312499999999999</v>
      </c>
      <c r="V1272" t="e">
        <v>#N/A</v>
      </c>
      <c r="W1272" t="e">
        <v>#N/A</v>
      </c>
      <c r="X1272">
        <v>49.14</v>
      </c>
    </row>
    <row r="1273" spans="1:24" x14ac:dyDescent="0.55000000000000004">
      <c r="A1273" s="5">
        <v>38316</v>
      </c>
      <c r="B1273" t="e">
        <v>#N/A</v>
      </c>
      <c r="C1273" t="e">
        <v>#N/A</v>
      </c>
      <c r="D1273" t="e">
        <v>#N/A</v>
      </c>
      <c r="E1273" t="e">
        <v>#N/A</v>
      </c>
      <c r="F1273" t="e">
        <v>#N/A</v>
      </c>
      <c r="G1273" t="e">
        <v>#N/A</v>
      </c>
      <c r="H1273" t="e">
        <v>#N/A</v>
      </c>
      <c r="I1273" t="e">
        <v>#N/A</v>
      </c>
      <c r="J1273" t="e">
        <v>#N/A</v>
      </c>
      <c r="K1273" t="e">
        <v>#N/A</v>
      </c>
      <c r="L1273" t="e">
        <v>#N/A</v>
      </c>
      <c r="M1273" t="e">
        <v>#N/A</v>
      </c>
      <c r="N1273" t="e">
        <v>#N/A</v>
      </c>
      <c r="O1273" t="e">
        <v>#N/A</v>
      </c>
      <c r="P1273" t="e">
        <v>#N/A</v>
      </c>
      <c r="Q1273">
        <v>2.1937500000000001</v>
      </c>
      <c r="R1273">
        <v>2.3275000000000001</v>
      </c>
      <c r="S1273">
        <v>2.39</v>
      </c>
      <c r="T1273">
        <v>2.61</v>
      </c>
      <c r="U1273">
        <v>2.95</v>
      </c>
      <c r="V1273" t="e">
        <v>#N/A</v>
      </c>
      <c r="W1273" t="e">
        <v>#N/A</v>
      </c>
      <c r="X1273" t="e">
        <v>#N/A</v>
      </c>
    </row>
    <row r="1274" spans="1:24" x14ac:dyDescent="0.55000000000000004">
      <c r="A1274" s="5">
        <v>38317</v>
      </c>
      <c r="B1274">
        <v>2.0099999999999998</v>
      </c>
      <c r="C1274">
        <v>2.21</v>
      </c>
      <c r="D1274">
        <v>2.4</v>
      </c>
      <c r="E1274">
        <v>2.61</v>
      </c>
      <c r="F1274">
        <v>3.03</v>
      </c>
      <c r="G1274">
        <v>3.25</v>
      </c>
      <c r="H1274">
        <v>3.64</v>
      </c>
      <c r="I1274">
        <v>3.98</v>
      </c>
      <c r="J1274">
        <v>4.24</v>
      </c>
      <c r="K1274">
        <v>4.9000000000000004</v>
      </c>
      <c r="L1274" t="e">
        <v>#N/A</v>
      </c>
      <c r="M1274">
        <v>0.94</v>
      </c>
      <c r="N1274">
        <v>1.66</v>
      </c>
      <c r="O1274">
        <v>2.06</v>
      </c>
      <c r="P1274" t="e">
        <v>#N/A</v>
      </c>
      <c r="Q1274">
        <v>2.2075</v>
      </c>
      <c r="R1274">
        <v>2.34</v>
      </c>
      <c r="S1274">
        <v>2.4</v>
      </c>
      <c r="T1274">
        <v>2.63</v>
      </c>
      <c r="U1274">
        <v>2.9750000000000001</v>
      </c>
      <c r="V1274" t="e">
        <v>#N/A</v>
      </c>
      <c r="W1274" t="e">
        <v>#N/A</v>
      </c>
      <c r="X1274" t="e">
        <v>#N/A</v>
      </c>
    </row>
    <row r="1275" spans="1:24" x14ac:dyDescent="0.55000000000000004">
      <c r="A1275" s="5">
        <v>38320</v>
      </c>
      <c r="B1275">
        <v>2.0299999999999998</v>
      </c>
      <c r="C1275">
        <v>2.23</v>
      </c>
      <c r="D1275">
        <v>2.46</v>
      </c>
      <c r="E1275">
        <v>2.66</v>
      </c>
      <c r="F1275">
        <v>3.07</v>
      </c>
      <c r="G1275">
        <v>3.31</v>
      </c>
      <c r="H1275">
        <v>3.72</v>
      </c>
      <c r="I1275">
        <v>4.0599999999999996</v>
      </c>
      <c r="J1275">
        <v>4.34</v>
      </c>
      <c r="K1275">
        <v>4.99</v>
      </c>
      <c r="L1275" t="e">
        <v>#N/A</v>
      </c>
      <c r="M1275">
        <v>0.98</v>
      </c>
      <c r="N1275">
        <v>1.74</v>
      </c>
      <c r="O1275">
        <v>2.11</v>
      </c>
      <c r="P1275" t="e">
        <v>#N/A</v>
      </c>
      <c r="Q1275">
        <v>2.2799999999999998</v>
      </c>
      <c r="R1275">
        <v>2.34</v>
      </c>
      <c r="S1275">
        <v>2.4</v>
      </c>
      <c r="T1275">
        <v>2.6237499999999998</v>
      </c>
      <c r="U1275">
        <v>2.96</v>
      </c>
      <c r="V1275" t="e">
        <v>#N/A</v>
      </c>
      <c r="W1275" t="e">
        <v>#N/A</v>
      </c>
      <c r="X1275">
        <v>49.71</v>
      </c>
    </row>
    <row r="1276" spans="1:24" x14ac:dyDescent="0.55000000000000004">
      <c r="A1276" s="5">
        <v>38321</v>
      </c>
      <c r="B1276">
        <v>2.02</v>
      </c>
      <c r="C1276">
        <v>2.23</v>
      </c>
      <c r="D1276">
        <v>2.44</v>
      </c>
      <c r="E1276">
        <v>2.63</v>
      </c>
      <c r="F1276">
        <v>3.02</v>
      </c>
      <c r="G1276">
        <v>3.29</v>
      </c>
      <c r="H1276">
        <v>3.72</v>
      </c>
      <c r="I1276">
        <v>4.07</v>
      </c>
      <c r="J1276">
        <v>4.3600000000000003</v>
      </c>
      <c r="K1276">
        <v>5.03</v>
      </c>
      <c r="L1276" t="e">
        <v>#N/A</v>
      </c>
      <c r="M1276">
        <v>0.96</v>
      </c>
      <c r="N1276">
        <v>1.75</v>
      </c>
      <c r="O1276">
        <v>2.15</v>
      </c>
      <c r="P1276" t="e">
        <v>#N/A</v>
      </c>
      <c r="Q1276">
        <v>2.29</v>
      </c>
      <c r="R1276">
        <v>2.3487499999999999</v>
      </c>
      <c r="S1276">
        <v>2.41</v>
      </c>
      <c r="T1276">
        <v>2.6349999999999998</v>
      </c>
      <c r="U1276">
        <v>2.98</v>
      </c>
      <c r="V1276" t="e">
        <v>#N/A</v>
      </c>
      <c r="W1276" t="e">
        <v>#N/A</v>
      </c>
      <c r="X1276">
        <v>49.16</v>
      </c>
    </row>
    <row r="1277" spans="1:24" x14ac:dyDescent="0.55000000000000004">
      <c r="A1277" s="5">
        <v>38322</v>
      </c>
      <c r="B1277">
        <v>2.04</v>
      </c>
      <c r="C1277">
        <v>2.2200000000000002</v>
      </c>
      <c r="D1277">
        <v>2.4</v>
      </c>
      <c r="E1277">
        <v>2.6</v>
      </c>
      <c r="F1277">
        <v>3.01</v>
      </c>
      <c r="G1277">
        <v>3.28</v>
      </c>
      <c r="H1277">
        <v>3.72</v>
      </c>
      <c r="I1277">
        <v>4.08</v>
      </c>
      <c r="J1277">
        <v>4.38</v>
      </c>
      <c r="K1277">
        <v>5.04</v>
      </c>
      <c r="L1277" t="e">
        <v>#N/A</v>
      </c>
      <c r="M1277">
        <v>0.99</v>
      </c>
      <c r="N1277">
        <v>1.79</v>
      </c>
      <c r="O1277">
        <v>2.1800000000000002</v>
      </c>
      <c r="P1277" t="e">
        <v>#N/A</v>
      </c>
      <c r="Q1277">
        <v>2.3062499999999999</v>
      </c>
      <c r="R1277">
        <v>2.3537499999999998</v>
      </c>
      <c r="S1277">
        <v>2.4187500000000002</v>
      </c>
      <c r="T1277">
        <v>2.6324999999999998</v>
      </c>
      <c r="U1277">
        <v>2.96</v>
      </c>
      <c r="V1277" t="e">
        <v>#N/A</v>
      </c>
      <c r="W1277" t="e">
        <v>#N/A</v>
      </c>
      <c r="X1277">
        <v>45.56</v>
      </c>
    </row>
    <row r="1278" spans="1:24" x14ac:dyDescent="0.55000000000000004">
      <c r="A1278" s="5">
        <v>38323</v>
      </c>
      <c r="B1278">
        <v>2</v>
      </c>
      <c r="C1278">
        <v>2.2200000000000002</v>
      </c>
      <c r="D1278">
        <v>2.41</v>
      </c>
      <c r="E1278">
        <v>2.62</v>
      </c>
      <c r="F1278">
        <v>3.04</v>
      </c>
      <c r="G1278">
        <v>3.3</v>
      </c>
      <c r="H1278">
        <v>3.75</v>
      </c>
      <c r="I1278">
        <v>4.0999999999999996</v>
      </c>
      <c r="J1278">
        <v>4.4000000000000004</v>
      </c>
      <c r="K1278">
        <v>5.07</v>
      </c>
      <c r="L1278" t="e">
        <v>#N/A</v>
      </c>
      <c r="M1278">
        <v>1.03</v>
      </c>
      <c r="N1278">
        <v>1.83</v>
      </c>
      <c r="O1278">
        <v>2.2000000000000002</v>
      </c>
      <c r="P1278" t="e">
        <v>#N/A</v>
      </c>
      <c r="Q1278">
        <v>2.3312499999999998</v>
      </c>
      <c r="R1278">
        <v>2.3762500000000002</v>
      </c>
      <c r="S1278">
        <v>2.4375</v>
      </c>
      <c r="T1278">
        <v>2.65</v>
      </c>
      <c r="U1278">
        <v>2.9824999999999999</v>
      </c>
      <c r="V1278" t="e">
        <v>#N/A</v>
      </c>
      <c r="W1278" t="e">
        <v>#N/A</v>
      </c>
      <c r="X1278">
        <v>43.31</v>
      </c>
    </row>
    <row r="1279" spans="1:24" x14ac:dyDescent="0.55000000000000004">
      <c r="A1279" s="5">
        <v>38324</v>
      </c>
      <c r="B1279">
        <v>1.98</v>
      </c>
      <c r="C1279">
        <v>2.21</v>
      </c>
      <c r="D1279">
        <v>2.39</v>
      </c>
      <c r="E1279">
        <v>2.58</v>
      </c>
      <c r="F1279">
        <v>2.94</v>
      </c>
      <c r="G1279">
        <v>3.19</v>
      </c>
      <c r="H1279">
        <v>3.61</v>
      </c>
      <c r="I1279">
        <v>3.96</v>
      </c>
      <c r="J1279">
        <v>4.2699999999999996</v>
      </c>
      <c r="K1279">
        <v>4.95</v>
      </c>
      <c r="L1279" t="e">
        <v>#N/A</v>
      </c>
      <c r="M1279">
        <v>0.93</v>
      </c>
      <c r="N1279">
        <v>1.73</v>
      </c>
      <c r="O1279">
        <v>2.1</v>
      </c>
      <c r="P1279" t="e">
        <v>#N/A</v>
      </c>
      <c r="Q1279">
        <v>2.34</v>
      </c>
      <c r="R1279">
        <v>2.38</v>
      </c>
      <c r="S1279">
        <v>2.44</v>
      </c>
      <c r="T1279">
        <v>2.6612499999999999</v>
      </c>
      <c r="U1279">
        <v>3</v>
      </c>
      <c r="V1279" t="e">
        <v>#N/A</v>
      </c>
      <c r="W1279" t="e">
        <v>#N/A</v>
      </c>
      <c r="X1279">
        <v>42.56</v>
      </c>
    </row>
    <row r="1280" spans="1:24" x14ac:dyDescent="0.55000000000000004">
      <c r="A1280" s="5">
        <v>38327</v>
      </c>
      <c r="B1280">
        <v>2.04</v>
      </c>
      <c r="C1280">
        <v>2.25</v>
      </c>
      <c r="D1280">
        <v>2.44</v>
      </c>
      <c r="E1280">
        <v>2.6</v>
      </c>
      <c r="F1280">
        <v>2.93</v>
      </c>
      <c r="G1280">
        <v>3.17</v>
      </c>
      <c r="H1280">
        <v>3.59</v>
      </c>
      <c r="I1280">
        <v>3.94</v>
      </c>
      <c r="J1280">
        <v>4.24</v>
      </c>
      <c r="K1280">
        <v>4.92</v>
      </c>
      <c r="L1280" t="e">
        <v>#N/A</v>
      </c>
      <c r="M1280">
        <v>0.93</v>
      </c>
      <c r="N1280">
        <v>1.7</v>
      </c>
      <c r="O1280">
        <v>2.08</v>
      </c>
      <c r="P1280" t="e">
        <v>#N/A</v>
      </c>
      <c r="Q1280">
        <v>2.35</v>
      </c>
      <c r="R1280">
        <v>2.3887499999999999</v>
      </c>
      <c r="S1280">
        <v>2.44</v>
      </c>
      <c r="T1280">
        <v>2.6312500000000001</v>
      </c>
      <c r="U1280">
        <v>2.93</v>
      </c>
      <c r="V1280" t="e">
        <v>#N/A</v>
      </c>
      <c r="W1280" t="e">
        <v>#N/A</v>
      </c>
      <c r="X1280">
        <v>42.96</v>
      </c>
    </row>
    <row r="1281" spans="1:24" x14ac:dyDescent="0.55000000000000004">
      <c r="A1281" s="5">
        <v>38328</v>
      </c>
      <c r="B1281">
        <v>1.99</v>
      </c>
      <c r="C1281">
        <v>2.25</v>
      </c>
      <c r="D1281">
        <v>2.4300000000000002</v>
      </c>
      <c r="E1281">
        <v>2.6</v>
      </c>
      <c r="F1281">
        <v>2.95</v>
      </c>
      <c r="G1281">
        <v>3.19</v>
      </c>
      <c r="H1281">
        <v>3.6</v>
      </c>
      <c r="I1281">
        <v>3.94</v>
      </c>
      <c r="J1281">
        <v>4.2300000000000004</v>
      </c>
      <c r="K1281">
        <v>4.91</v>
      </c>
      <c r="L1281" t="e">
        <v>#N/A</v>
      </c>
      <c r="M1281">
        <v>0.94</v>
      </c>
      <c r="N1281">
        <v>1.69</v>
      </c>
      <c r="O1281">
        <v>2.08</v>
      </c>
      <c r="P1281" t="e">
        <v>#N/A</v>
      </c>
      <c r="Q1281">
        <v>2.36</v>
      </c>
      <c r="R1281">
        <v>2.4</v>
      </c>
      <c r="S1281">
        <v>2.4500000000000002</v>
      </c>
      <c r="T1281">
        <v>2.64</v>
      </c>
      <c r="U1281">
        <v>2.92563</v>
      </c>
      <c r="V1281" t="e">
        <v>#N/A</v>
      </c>
      <c r="W1281" t="e">
        <v>#N/A</v>
      </c>
      <c r="X1281">
        <v>41.51</v>
      </c>
    </row>
    <row r="1282" spans="1:24" x14ac:dyDescent="0.55000000000000004">
      <c r="A1282" s="5">
        <v>38329</v>
      </c>
      <c r="B1282">
        <v>2.0099999999999998</v>
      </c>
      <c r="C1282">
        <v>2.2400000000000002</v>
      </c>
      <c r="D1282">
        <v>2.42</v>
      </c>
      <c r="E1282">
        <v>2.59</v>
      </c>
      <c r="F1282">
        <v>2.91</v>
      </c>
      <c r="G1282">
        <v>3.12</v>
      </c>
      <c r="H1282">
        <v>3.53</v>
      </c>
      <c r="I1282">
        <v>3.85</v>
      </c>
      <c r="J1282">
        <v>4.1399999999999997</v>
      </c>
      <c r="K1282">
        <v>4.8</v>
      </c>
      <c r="L1282" t="e">
        <v>#N/A</v>
      </c>
      <c r="M1282">
        <v>0.87</v>
      </c>
      <c r="N1282">
        <v>1.62</v>
      </c>
      <c r="O1282">
        <v>2</v>
      </c>
      <c r="P1282" t="e">
        <v>#N/A</v>
      </c>
      <c r="Q1282">
        <v>2.37</v>
      </c>
      <c r="R1282">
        <v>2.41</v>
      </c>
      <c r="S1282">
        <v>2.46</v>
      </c>
      <c r="T1282">
        <v>2.6524999999999999</v>
      </c>
      <c r="U1282">
        <v>2.94875</v>
      </c>
      <c r="V1282" t="e">
        <v>#N/A</v>
      </c>
      <c r="W1282" t="e">
        <v>#N/A</v>
      </c>
      <c r="X1282">
        <v>41.96</v>
      </c>
    </row>
    <row r="1283" spans="1:24" x14ac:dyDescent="0.55000000000000004">
      <c r="A1283" s="5">
        <v>38330</v>
      </c>
      <c r="B1283">
        <v>2.0499999999999998</v>
      </c>
      <c r="C1283">
        <v>2.2400000000000002</v>
      </c>
      <c r="D1283">
        <v>2.42</v>
      </c>
      <c r="E1283">
        <v>2.59</v>
      </c>
      <c r="F1283">
        <v>2.93</v>
      </c>
      <c r="G1283">
        <v>3.15</v>
      </c>
      <c r="H1283">
        <v>3.54</v>
      </c>
      <c r="I1283">
        <v>3.87</v>
      </c>
      <c r="J1283">
        <v>4.1900000000000004</v>
      </c>
      <c r="K1283">
        <v>4.84</v>
      </c>
      <c r="L1283" t="e">
        <v>#N/A</v>
      </c>
      <c r="M1283">
        <v>0.9</v>
      </c>
      <c r="N1283">
        <v>1.64</v>
      </c>
      <c r="O1283">
        <v>2.0299999999999998</v>
      </c>
      <c r="P1283" t="e">
        <v>#N/A</v>
      </c>
      <c r="Q1283">
        <v>2.39</v>
      </c>
      <c r="R1283">
        <v>2.42</v>
      </c>
      <c r="S1283">
        <v>2.4700000000000002</v>
      </c>
      <c r="T1283">
        <v>2.66</v>
      </c>
      <c r="U1283">
        <v>2.9312499999999999</v>
      </c>
      <c r="V1283" t="e">
        <v>#N/A</v>
      </c>
      <c r="W1283" t="e">
        <v>#N/A</v>
      </c>
      <c r="X1283">
        <v>42.41</v>
      </c>
    </row>
    <row r="1284" spans="1:24" x14ac:dyDescent="0.55000000000000004">
      <c r="A1284" s="5">
        <v>38331</v>
      </c>
      <c r="B1284">
        <v>2.09</v>
      </c>
      <c r="C1284">
        <v>2.25</v>
      </c>
      <c r="D1284">
        <v>2.44</v>
      </c>
      <c r="E1284">
        <v>2.61</v>
      </c>
      <c r="F1284">
        <v>2.95</v>
      </c>
      <c r="G1284">
        <v>3.15</v>
      </c>
      <c r="H1284">
        <v>3.52</v>
      </c>
      <c r="I1284">
        <v>3.85</v>
      </c>
      <c r="J1284">
        <v>4.16</v>
      </c>
      <c r="K1284">
        <v>4.83</v>
      </c>
      <c r="L1284" t="e">
        <v>#N/A</v>
      </c>
      <c r="M1284">
        <v>0.93</v>
      </c>
      <c r="N1284">
        <v>1.66</v>
      </c>
      <c r="O1284">
        <v>2.0499999999999998</v>
      </c>
      <c r="P1284" t="e">
        <v>#N/A</v>
      </c>
      <c r="Q1284">
        <v>2.3975</v>
      </c>
      <c r="R1284">
        <v>2.4249999999999998</v>
      </c>
      <c r="S1284">
        <v>2.48</v>
      </c>
      <c r="T1284">
        <v>2.67</v>
      </c>
      <c r="U1284">
        <v>2.94</v>
      </c>
      <c r="V1284" t="e">
        <v>#N/A</v>
      </c>
      <c r="W1284" t="e">
        <v>#N/A</v>
      </c>
      <c r="X1284">
        <v>40.71</v>
      </c>
    </row>
    <row r="1285" spans="1:24" x14ac:dyDescent="0.55000000000000004">
      <c r="A1285" s="5">
        <v>38334</v>
      </c>
      <c r="B1285">
        <v>2.1800000000000002</v>
      </c>
      <c r="C1285">
        <v>2.2400000000000002</v>
      </c>
      <c r="D1285">
        <v>2.5</v>
      </c>
      <c r="E1285">
        <v>2.66</v>
      </c>
      <c r="F1285">
        <v>2.98</v>
      </c>
      <c r="G1285">
        <v>3.18</v>
      </c>
      <c r="H1285">
        <v>3.54</v>
      </c>
      <c r="I1285">
        <v>3.85</v>
      </c>
      <c r="J1285">
        <v>4.16</v>
      </c>
      <c r="K1285">
        <v>4.8099999999999996</v>
      </c>
      <c r="L1285" t="e">
        <v>#N/A</v>
      </c>
      <c r="M1285">
        <v>0.92</v>
      </c>
      <c r="N1285">
        <v>1.65</v>
      </c>
      <c r="O1285">
        <v>2.0299999999999998</v>
      </c>
      <c r="P1285" t="e">
        <v>#N/A</v>
      </c>
      <c r="Q1285">
        <v>2.4024999999999999</v>
      </c>
      <c r="R1285">
        <v>2.4362499999999998</v>
      </c>
      <c r="S1285">
        <v>2.4900000000000002</v>
      </c>
      <c r="T1285">
        <v>2.69</v>
      </c>
      <c r="U1285">
        <v>2.96</v>
      </c>
      <c r="V1285" t="e">
        <v>#N/A</v>
      </c>
      <c r="W1285" t="e">
        <v>#N/A</v>
      </c>
      <c r="X1285">
        <v>41.06</v>
      </c>
    </row>
    <row r="1286" spans="1:24" x14ac:dyDescent="0.55000000000000004">
      <c r="A1286" s="5">
        <v>38335</v>
      </c>
      <c r="B1286">
        <v>2.2400000000000002</v>
      </c>
      <c r="C1286">
        <v>2.21</v>
      </c>
      <c r="D1286">
        <v>2.48</v>
      </c>
      <c r="E1286">
        <v>2.65</v>
      </c>
      <c r="F1286">
        <v>2.99</v>
      </c>
      <c r="G1286">
        <v>3.17</v>
      </c>
      <c r="H1286">
        <v>3.53</v>
      </c>
      <c r="I1286">
        <v>3.83</v>
      </c>
      <c r="J1286">
        <v>4.1399999999999997</v>
      </c>
      <c r="K1286">
        <v>4.79</v>
      </c>
      <c r="L1286" t="e">
        <v>#N/A</v>
      </c>
      <c r="M1286">
        <v>0.89</v>
      </c>
      <c r="N1286">
        <v>1.62</v>
      </c>
      <c r="O1286">
        <v>2</v>
      </c>
      <c r="P1286" t="e">
        <v>#N/A</v>
      </c>
      <c r="Q1286">
        <v>2.4068800000000001</v>
      </c>
      <c r="R1286">
        <v>2.44</v>
      </c>
      <c r="S1286">
        <v>2.5</v>
      </c>
      <c r="T1286">
        <v>2.71</v>
      </c>
      <c r="U1286">
        <v>2.9950000000000001</v>
      </c>
      <c r="V1286" t="e">
        <v>#N/A</v>
      </c>
      <c r="W1286" t="e">
        <v>#N/A</v>
      </c>
      <c r="X1286">
        <v>41.76</v>
      </c>
    </row>
    <row r="1287" spans="1:24" x14ac:dyDescent="0.55000000000000004">
      <c r="A1287" s="5">
        <v>38336</v>
      </c>
      <c r="B1287">
        <v>2.31</v>
      </c>
      <c r="C1287">
        <v>2.21</v>
      </c>
      <c r="D1287">
        <v>2.4700000000000002</v>
      </c>
      <c r="E1287">
        <v>2.64</v>
      </c>
      <c r="F1287">
        <v>2.97</v>
      </c>
      <c r="G1287">
        <v>3.14</v>
      </c>
      <c r="H1287">
        <v>3.48</v>
      </c>
      <c r="I1287">
        <v>3.78</v>
      </c>
      <c r="J1287">
        <v>4.09</v>
      </c>
      <c r="K1287">
        <v>4.72</v>
      </c>
      <c r="L1287" t="e">
        <v>#N/A</v>
      </c>
      <c r="M1287">
        <v>0.83</v>
      </c>
      <c r="N1287">
        <v>1.57</v>
      </c>
      <c r="O1287">
        <v>1.93</v>
      </c>
      <c r="P1287" t="e">
        <v>#N/A</v>
      </c>
      <c r="Q1287">
        <v>2.41</v>
      </c>
      <c r="R1287">
        <v>2.44</v>
      </c>
      <c r="S1287">
        <v>2.5012500000000002</v>
      </c>
      <c r="T1287">
        <v>2.71</v>
      </c>
      <c r="U1287">
        <v>2.9975000000000001</v>
      </c>
      <c r="V1287" t="e">
        <v>#N/A</v>
      </c>
      <c r="W1287" t="e">
        <v>#N/A</v>
      </c>
      <c r="X1287">
        <v>44.21</v>
      </c>
    </row>
    <row r="1288" spans="1:24" x14ac:dyDescent="0.55000000000000004">
      <c r="A1288" s="5">
        <v>38337</v>
      </c>
      <c r="B1288">
        <v>2.2599999999999998</v>
      </c>
      <c r="C1288">
        <v>2.2000000000000002</v>
      </c>
      <c r="D1288">
        <v>2.4700000000000002</v>
      </c>
      <c r="E1288">
        <v>2.66</v>
      </c>
      <c r="F1288">
        <v>3.01</v>
      </c>
      <c r="G1288">
        <v>3.21</v>
      </c>
      <c r="H1288">
        <v>3.58</v>
      </c>
      <c r="I1288">
        <v>3.89</v>
      </c>
      <c r="J1288">
        <v>4.1900000000000004</v>
      </c>
      <c r="K1288">
        <v>4.84</v>
      </c>
      <c r="L1288" t="e">
        <v>#N/A</v>
      </c>
      <c r="M1288">
        <v>0.9</v>
      </c>
      <c r="N1288">
        <v>1.64</v>
      </c>
      <c r="O1288">
        <v>2</v>
      </c>
      <c r="P1288" t="e">
        <v>#N/A</v>
      </c>
      <c r="Q1288">
        <v>2.41</v>
      </c>
      <c r="R1288">
        <v>2.4500000000000002</v>
      </c>
      <c r="S1288">
        <v>2.5099999999999998</v>
      </c>
      <c r="T1288">
        <v>2.72</v>
      </c>
      <c r="U1288">
        <v>3</v>
      </c>
      <c r="V1288" t="e">
        <v>#N/A</v>
      </c>
      <c r="W1288" t="e">
        <v>#N/A</v>
      </c>
      <c r="X1288">
        <v>44.16</v>
      </c>
    </row>
    <row r="1289" spans="1:24" x14ac:dyDescent="0.55000000000000004">
      <c r="A1289" s="5">
        <v>38338</v>
      </c>
      <c r="B1289">
        <v>2.23</v>
      </c>
      <c r="C1289">
        <v>2.2000000000000002</v>
      </c>
      <c r="D1289">
        <v>2.48</v>
      </c>
      <c r="E1289">
        <v>2.67</v>
      </c>
      <c r="F1289">
        <v>3.03</v>
      </c>
      <c r="G1289">
        <v>3.22</v>
      </c>
      <c r="H1289">
        <v>3.59</v>
      </c>
      <c r="I1289">
        <v>3.91</v>
      </c>
      <c r="J1289">
        <v>4.21</v>
      </c>
      <c r="K1289">
        <v>4.8499999999999996</v>
      </c>
      <c r="L1289" t="e">
        <v>#N/A</v>
      </c>
      <c r="M1289">
        <v>0.9</v>
      </c>
      <c r="N1289">
        <v>1.64</v>
      </c>
      <c r="O1289">
        <v>2</v>
      </c>
      <c r="P1289" t="e">
        <v>#N/A</v>
      </c>
      <c r="Q1289">
        <v>2.4125000000000001</v>
      </c>
      <c r="R1289">
        <v>2.46</v>
      </c>
      <c r="S1289">
        <v>2.52</v>
      </c>
      <c r="T1289">
        <v>2.73875</v>
      </c>
      <c r="U1289">
        <v>3.0375000000000001</v>
      </c>
      <c r="V1289" t="e">
        <v>#N/A</v>
      </c>
      <c r="W1289" t="e">
        <v>#N/A</v>
      </c>
      <c r="X1289">
        <v>46.31</v>
      </c>
    </row>
    <row r="1290" spans="1:24" x14ac:dyDescent="0.55000000000000004">
      <c r="A1290" s="5">
        <v>38341</v>
      </c>
      <c r="B1290">
        <v>2.2599999999999998</v>
      </c>
      <c r="C1290">
        <v>2.2200000000000002</v>
      </c>
      <c r="D1290">
        <v>2.54</v>
      </c>
      <c r="E1290">
        <v>2.72</v>
      </c>
      <c r="F1290">
        <v>3.06</v>
      </c>
      <c r="G1290">
        <v>3.23</v>
      </c>
      <c r="H1290">
        <v>3.59</v>
      </c>
      <c r="I1290">
        <v>3.91</v>
      </c>
      <c r="J1290">
        <v>4.21</v>
      </c>
      <c r="K1290">
        <v>4.84</v>
      </c>
      <c r="L1290" t="e">
        <v>#N/A</v>
      </c>
      <c r="M1290">
        <v>0.89</v>
      </c>
      <c r="N1290">
        <v>1.62</v>
      </c>
      <c r="O1290">
        <v>1.97</v>
      </c>
      <c r="P1290" t="e">
        <v>#N/A</v>
      </c>
      <c r="Q1290">
        <v>2.4131300000000002</v>
      </c>
      <c r="R1290">
        <v>2.46</v>
      </c>
      <c r="S1290">
        <v>2.5212500000000002</v>
      </c>
      <c r="T1290">
        <v>2.75</v>
      </c>
      <c r="U1290">
        <v>3.06</v>
      </c>
      <c r="V1290" t="e">
        <v>#N/A</v>
      </c>
      <c r="W1290" t="e">
        <v>#N/A</v>
      </c>
      <c r="X1290">
        <v>45.57</v>
      </c>
    </row>
    <row r="1291" spans="1:24" x14ac:dyDescent="0.55000000000000004">
      <c r="A1291" s="5">
        <v>38342</v>
      </c>
      <c r="B1291">
        <v>2.2400000000000002</v>
      </c>
      <c r="C1291">
        <v>2.2000000000000002</v>
      </c>
      <c r="D1291">
        <v>2.54</v>
      </c>
      <c r="E1291">
        <v>2.72</v>
      </c>
      <c r="F1291">
        <v>3.05</v>
      </c>
      <c r="G1291">
        <v>3.22</v>
      </c>
      <c r="H1291">
        <v>3.57</v>
      </c>
      <c r="I1291">
        <v>3.89</v>
      </c>
      <c r="J1291">
        <v>4.18</v>
      </c>
      <c r="K1291">
        <v>4.82</v>
      </c>
      <c r="L1291" t="e">
        <v>#N/A</v>
      </c>
      <c r="M1291">
        <v>0.86</v>
      </c>
      <c r="N1291">
        <v>1.59</v>
      </c>
      <c r="O1291">
        <v>1.89</v>
      </c>
      <c r="P1291" t="e">
        <v>#N/A</v>
      </c>
      <c r="Q1291">
        <v>2.415</v>
      </c>
      <c r="R1291">
        <v>2.4612500000000002</v>
      </c>
      <c r="S1291">
        <v>2.5299999999999998</v>
      </c>
      <c r="T1291">
        <v>2.76</v>
      </c>
      <c r="U1291">
        <v>3.08</v>
      </c>
      <c r="V1291" t="e">
        <v>#N/A</v>
      </c>
      <c r="W1291" t="e">
        <v>#N/A</v>
      </c>
      <c r="X1291">
        <v>45.76</v>
      </c>
    </row>
    <row r="1292" spans="1:24" x14ac:dyDescent="0.55000000000000004">
      <c r="A1292" s="5">
        <v>38343</v>
      </c>
      <c r="B1292">
        <v>2.25</v>
      </c>
      <c r="C1292">
        <v>2.1800000000000002</v>
      </c>
      <c r="D1292">
        <v>2.5299999999999998</v>
      </c>
      <c r="E1292">
        <v>2.71</v>
      </c>
      <c r="F1292">
        <v>3.04</v>
      </c>
      <c r="G1292">
        <v>3.21</v>
      </c>
      <c r="H1292">
        <v>3.57</v>
      </c>
      <c r="I1292">
        <v>3.91</v>
      </c>
      <c r="J1292">
        <v>4.21</v>
      </c>
      <c r="K1292">
        <v>4.8499999999999996</v>
      </c>
      <c r="L1292" t="e">
        <v>#N/A</v>
      </c>
      <c r="M1292">
        <v>0.89</v>
      </c>
      <c r="N1292">
        <v>1.63</v>
      </c>
      <c r="O1292">
        <v>1.94</v>
      </c>
      <c r="P1292" t="e">
        <v>#N/A</v>
      </c>
      <c r="Q1292">
        <v>2.4168799999999999</v>
      </c>
      <c r="R1292">
        <v>2.4624999999999999</v>
      </c>
      <c r="S1292">
        <v>2.5299999999999998</v>
      </c>
      <c r="T1292">
        <v>2.76</v>
      </c>
      <c r="U1292">
        <v>3.09</v>
      </c>
      <c r="V1292" t="e">
        <v>#N/A</v>
      </c>
      <c r="W1292" t="e">
        <v>#N/A</v>
      </c>
      <c r="X1292">
        <v>44.05</v>
      </c>
    </row>
    <row r="1293" spans="1:24" x14ac:dyDescent="0.55000000000000004">
      <c r="A1293" s="5">
        <v>38344</v>
      </c>
      <c r="B1293">
        <v>2.34</v>
      </c>
      <c r="C1293">
        <v>2.19</v>
      </c>
      <c r="D1293">
        <v>2.54</v>
      </c>
      <c r="E1293">
        <v>2.7</v>
      </c>
      <c r="F1293">
        <v>3.02</v>
      </c>
      <c r="G1293">
        <v>3.21</v>
      </c>
      <c r="H1293">
        <v>3.58</v>
      </c>
      <c r="I1293">
        <v>3.92</v>
      </c>
      <c r="J1293">
        <v>4.2300000000000004</v>
      </c>
      <c r="K1293">
        <v>4.8600000000000003</v>
      </c>
      <c r="L1293" t="e">
        <v>#N/A</v>
      </c>
      <c r="M1293">
        <v>0.88</v>
      </c>
      <c r="N1293">
        <v>1.62</v>
      </c>
      <c r="O1293">
        <v>1.95</v>
      </c>
      <c r="P1293" t="e">
        <v>#N/A</v>
      </c>
      <c r="Q1293">
        <v>2.4175</v>
      </c>
      <c r="R1293">
        <v>2.46875</v>
      </c>
      <c r="S1293">
        <v>2.5487500000000001</v>
      </c>
      <c r="T1293">
        <v>2.77</v>
      </c>
      <c r="U1293">
        <v>3.08</v>
      </c>
      <c r="V1293" t="e">
        <v>#N/A</v>
      </c>
      <c r="W1293" t="e">
        <v>#N/A</v>
      </c>
      <c r="X1293">
        <v>42.19</v>
      </c>
    </row>
    <row r="1294" spans="1:24" x14ac:dyDescent="0.55000000000000004">
      <c r="A1294" s="5">
        <v>38345</v>
      </c>
      <c r="B1294">
        <v>2.27</v>
      </c>
      <c r="C1294" t="e">
        <v>#N/A</v>
      </c>
      <c r="D1294" t="e">
        <v>#N/A</v>
      </c>
      <c r="E1294" t="e">
        <v>#N/A</v>
      </c>
      <c r="F1294" t="e">
        <v>#N/A</v>
      </c>
      <c r="G1294" t="e">
        <v>#N/A</v>
      </c>
      <c r="H1294" t="e">
        <v>#N/A</v>
      </c>
      <c r="I1294" t="e">
        <v>#N/A</v>
      </c>
      <c r="J1294" t="e">
        <v>#N/A</v>
      </c>
      <c r="K1294" t="e">
        <v>#N/A</v>
      </c>
      <c r="L1294" t="e">
        <v>#N/A</v>
      </c>
      <c r="M1294" t="e">
        <v>#N/A</v>
      </c>
      <c r="N1294" t="e">
        <v>#N/A</v>
      </c>
      <c r="O1294" t="e">
        <v>#N/A</v>
      </c>
      <c r="P1294" t="e">
        <v>#N/A</v>
      </c>
      <c r="Q1294">
        <v>2.42</v>
      </c>
      <c r="R1294">
        <v>2.4700000000000002</v>
      </c>
      <c r="S1294">
        <v>2.5499999999999998</v>
      </c>
      <c r="T1294">
        <v>2.7662499999999999</v>
      </c>
      <c r="U1294">
        <v>3.08</v>
      </c>
      <c r="V1294" t="e">
        <v>#N/A</v>
      </c>
      <c r="W1294" t="e">
        <v>#N/A</v>
      </c>
      <c r="X1294" t="e">
        <v>#N/A</v>
      </c>
    </row>
    <row r="1295" spans="1:24" x14ac:dyDescent="0.55000000000000004">
      <c r="A1295" s="5">
        <v>38348</v>
      </c>
      <c r="B1295">
        <v>2.2400000000000002</v>
      </c>
      <c r="C1295">
        <v>2.2599999999999998</v>
      </c>
      <c r="D1295">
        <v>2.63</v>
      </c>
      <c r="E1295">
        <v>2.78</v>
      </c>
      <c r="F1295">
        <v>3.07</v>
      </c>
      <c r="G1295">
        <v>3.26</v>
      </c>
      <c r="H1295">
        <v>3.65</v>
      </c>
      <c r="I1295">
        <v>3.99</v>
      </c>
      <c r="J1295">
        <v>4.3</v>
      </c>
      <c r="K1295">
        <v>4.95</v>
      </c>
      <c r="L1295" t="e">
        <v>#N/A</v>
      </c>
      <c r="M1295">
        <v>0.94</v>
      </c>
      <c r="N1295">
        <v>1.67</v>
      </c>
      <c r="O1295">
        <v>1.98</v>
      </c>
      <c r="P1295" t="e">
        <v>#N/A</v>
      </c>
      <c r="Q1295" t="e">
        <v>#N/A</v>
      </c>
      <c r="R1295" t="e">
        <v>#N/A</v>
      </c>
      <c r="S1295" t="e">
        <v>#N/A</v>
      </c>
      <c r="T1295" t="e">
        <v>#N/A</v>
      </c>
      <c r="U1295" t="e">
        <v>#N/A</v>
      </c>
      <c r="V1295" t="e">
        <v>#N/A</v>
      </c>
      <c r="W1295" t="e">
        <v>#N/A</v>
      </c>
      <c r="X1295">
        <v>41.26</v>
      </c>
    </row>
    <row r="1296" spans="1:24" x14ac:dyDescent="0.55000000000000004">
      <c r="A1296" s="5">
        <v>38349</v>
      </c>
      <c r="B1296">
        <v>2.2400000000000002</v>
      </c>
      <c r="C1296">
        <v>2.25</v>
      </c>
      <c r="D1296">
        <v>2.62</v>
      </c>
      <c r="E1296">
        <v>2.77</v>
      </c>
      <c r="F1296">
        <v>3.08</v>
      </c>
      <c r="G1296">
        <v>3.27</v>
      </c>
      <c r="H1296">
        <v>3.66</v>
      </c>
      <c r="I1296">
        <v>4</v>
      </c>
      <c r="J1296">
        <v>4.3099999999999996</v>
      </c>
      <c r="K1296">
        <v>4.9400000000000004</v>
      </c>
      <c r="L1296" t="e">
        <v>#N/A</v>
      </c>
      <c r="M1296">
        <v>0.95</v>
      </c>
      <c r="N1296">
        <v>1.69</v>
      </c>
      <c r="O1296">
        <v>2</v>
      </c>
      <c r="P1296" t="e">
        <v>#N/A</v>
      </c>
      <c r="Q1296" t="e">
        <v>#N/A</v>
      </c>
      <c r="R1296" t="e">
        <v>#N/A</v>
      </c>
      <c r="S1296" t="e">
        <v>#N/A</v>
      </c>
      <c r="T1296" t="e">
        <v>#N/A</v>
      </c>
      <c r="U1296" t="e">
        <v>#N/A</v>
      </c>
      <c r="V1296" t="e">
        <v>#N/A</v>
      </c>
      <c r="W1296" t="e">
        <v>#N/A</v>
      </c>
      <c r="X1296">
        <v>41.78</v>
      </c>
    </row>
    <row r="1297" spans="1:24" x14ac:dyDescent="0.55000000000000004">
      <c r="A1297" s="5">
        <v>38350</v>
      </c>
      <c r="B1297">
        <v>2.23</v>
      </c>
      <c r="C1297">
        <v>2.2200000000000002</v>
      </c>
      <c r="D1297">
        <v>2.6</v>
      </c>
      <c r="E1297">
        <v>2.77</v>
      </c>
      <c r="F1297">
        <v>3.12</v>
      </c>
      <c r="G1297">
        <v>3.32</v>
      </c>
      <c r="H1297">
        <v>3.69</v>
      </c>
      <c r="I1297">
        <v>4.03</v>
      </c>
      <c r="J1297">
        <v>4.33</v>
      </c>
      <c r="K1297">
        <v>4.96</v>
      </c>
      <c r="L1297" t="e">
        <v>#N/A</v>
      </c>
      <c r="M1297">
        <v>0.99</v>
      </c>
      <c r="N1297">
        <v>1.73</v>
      </c>
      <c r="O1297">
        <v>2.0299999999999998</v>
      </c>
      <c r="P1297" t="e">
        <v>#N/A</v>
      </c>
      <c r="Q1297">
        <v>2.42</v>
      </c>
      <c r="R1297">
        <v>2.4737499999999999</v>
      </c>
      <c r="S1297">
        <v>2.56</v>
      </c>
      <c r="T1297">
        <v>2.7749999999999999</v>
      </c>
      <c r="U1297">
        <v>3.1</v>
      </c>
      <c r="V1297" t="e">
        <v>#N/A</v>
      </c>
      <c r="W1297" t="e">
        <v>#N/A</v>
      </c>
      <c r="X1297">
        <v>43.69</v>
      </c>
    </row>
    <row r="1298" spans="1:24" x14ac:dyDescent="0.55000000000000004">
      <c r="A1298" s="5">
        <v>38351</v>
      </c>
      <c r="B1298">
        <v>2.2400000000000002</v>
      </c>
      <c r="C1298">
        <v>2.2200000000000002</v>
      </c>
      <c r="D1298">
        <v>2.59</v>
      </c>
      <c r="E1298">
        <v>2.76</v>
      </c>
      <c r="F1298">
        <v>3.1</v>
      </c>
      <c r="G1298">
        <v>3.27</v>
      </c>
      <c r="H1298">
        <v>3.64</v>
      </c>
      <c r="I1298">
        <v>3.97</v>
      </c>
      <c r="J1298">
        <v>4.2699999999999996</v>
      </c>
      <c r="K1298">
        <v>4.92</v>
      </c>
      <c r="L1298" t="e">
        <v>#N/A</v>
      </c>
      <c r="M1298">
        <v>0.97</v>
      </c>
      <c r="N1298">
        <v>1.7</v>
      </c>
      <c r="O1298">
        <v>2</v>
      </c>
      <c r="P1298" t="e">
        <v>#N/A</v>
      </c>
      <c r="Q1298">
        <v>2.39</v>
      </c>
      <c r="R1298">
        <v>2.48</v>
      </c>
      <c r="S1298">
        <v>2.56</v>
      </c>
      <c r="T1298">
        <v>2.79</v>
      </c>
      <c r="U1298">
        <v>3.12</v>
      </c>
      <c r="V1298" t="e">
        <v>#N/A</v>
      </c>
      <c r="W1298" t="e">
        <v>#N/A</v>
      </c>
      <c r="X1298">
        <v>43.36</v>
      </c>
    </row>
    <row r="1299" spans="1:24" x14ac:dyDescent="0.55000000000000004">
      <c r="A1299" s="5">
        <v>38352</v>
      </c>
      <c r="B1299">
        <v>1.97</v>
      </c>
      <c r="C1299">
        <v>2.2200000000000002</v>
      </c>
      <c r="D1299">
        <v>2.59</v>
      </c>
      <c r="E1299">
        <v>2.75</v>
      </c>
      <c r="F1299">
        <v>3.08</v>
      </c>
      <c r="G1299">
        <v>3.25</v>
      </c>
      <c r="H1299">
        <v>3.63</v>
      </c>
      <c r="I1299">
        <v>3.94</v>
      </c>
      <c r="J1299">
        <v>4.24</v>
      </c>
      <c r="K1299">
        <v>4.8499999999999996</v>
      </c>
      <c r="L1299" t="e">
        <v>#N/A</v>
      </c>
      <c r="M1299">
        <v>0.99</v>
      </c>
      <c r="N1299">
        <v>1.68</v>
      </c>
      <c r="O1299">
        <v>1.96</v>
      </c>
      <c r="P1299" t="e">
        <v>#N/A</v>
      </c>
      <c r="Q1299">
        <v>2.4</v>
      </c>
      <c r="R1299">
        <v>2.4900000000000002</v>
      </c>
      <c r="S1299">
        <v>2.5643799999999999</v>
      </c>
      <c r="T1299">
        <v>2.7806299999999999</v>
      </c>
      <c r="U1299">
        <v>3.1</v>
      </c>
      <c r="V1299" t="e">
        <v>#N/A</v>
      </c>
      <c r="W1299" t="e">
        <v>#N/A</v>
      </c>
      <c r="X1299" t="e">
        <v>#N/A</v>
      </c>
    </row>
    <row r="1300" spans="1:24" x14ac:dyDescent="0.55000000000000004">
      <c r="A1300" s="5">
        <v>38355</v>
      </c>
      <c r="B1300">
        <v>2.31</v>
      </c>
      <c r="C1300">
        <v>2.3199999999999998</v>
      </c>
      <c r="D1300">
        <v>2.63</v>
      </c>
      <c r="E1300">
        <v>2.79</v>
      </c>
      <c r="F1300">
        <v>3.1</v>
      </c>
      <c r="G1300">
        <v>3.28</v>
      </c>
      <c r="H1300">
        <v>3.64</v>
      </c>
      <c r="I1300">
        <v>3.94</v>
      </c>
      <c r="J1300">
        <v>4.2300000000000004</v>
      </c>
      <c r="K1300">
        <v>4.84</v>
      </c>
      <c r="L1300" t="e">
        <v>#N/A</v>
      </c>
      <c r="M1300">
        <v>1.02</v>
      </c>
      <c r="N1300">
        <v>1.7</v>
      </c>
      <c r="O1300">
        <v>1.96</v>
      </c>
      <c r="P1300" t="e">
        <v>#N/A</v>
      </c>
      <c r="Q1300" t="e">
        <v>#N/A</v>
      </c>
      <c r="R1300" t="e">
        <v>#N/A</v>
      </c>
      <c r="S1300" t="e">
        <v>#N/A</v>
      </c>
      <c r="T1300" t="e">
        <v>#N/A</v>
      </c>
      <c r="U1300" t="e">
        <v>#N/A</v>
      </c>
      <c r="V1300" t="e">
        <v>#N/A</v>
      </c>
      <c r="W1300" t="e">
        <v>#N/A</v>
      </c>
      <c r="X1300">
        <v>42.16</v>
      </c>
    </row>
    <row r="1301" spans="1:24" x14ac:dyDescent="0.55000000000000004">
      <c r="A1301" s="5">
        <v>38356</v>
      </c>
      <c r="B1301">
        <v>2.25</v>
      </c>
      <c r="C1301">
        <v>2.33</v>
      </c>
      <c r="D1301">
        <v>2.63</v>
      </c>
      <c r="E1301">
        <v>2.82</v>
      </c>
      <c r="F1301">
        <v>3.2</v>
      </c>
      <c r="G1301">
        <v>3.38</v>
      </c>
      <c r="H1301">
        <v>3.72</v>
      </c>
      <c r="I1301">
        <v>4.0199999999999996</v>
      </c>
      <c r="J1301">
        <v>4.29</v>
      </c>
      <c r="K1301">
        <v>4.91</v>
      </c>
      <c r="L1301" t="e">
        <v>#N/A</v>
      </c>
      <c r="M1301">
        <v>1.1000000000000001</v>
      </c>
      <c r="N1301">
        <v>1.78</v>
      </c>
      <c r="O1301">
        <v>2.02</v>
      </c>
      <c r="P1301" t="e">
        <v>#N/A</v>
      </c>
      <c r="Q1301">
        <v>2.4</v>
      </c>
      <c r="R1301">
        <v>2.4900000000000002</v>
      </c>
      <c r="S1301">
        <v>2.57</v>
      </c>
      <c r="T1301">
        <v>2.79</v>
      </c>
      <c r="U1301">
        <v>3.11</v>
      </c>
      <c r="V1301" t="e">
        <v>#N/A</v>
      </c>
      <c r="W1301" t="e">
        <v>#N/A</v>
      </c>
      <c r="X1301">
        <v>43.96</v>
      </c>
    </row>
    <row r="1302" spans="1:24" x14ac:dyDescent="0.55000000000000004">
      <c r="A1302" s="5">
        <v>38357</v>
      </c>
      <c r="B1302">
        <v>2.25</v>
      </c>
      <c r="C1302">
        <v>2.33</v>
      </c>
      <c r="D1302">
        <v>2.63</v>
      </c>
      <c r="E1302">
        <v>2.83</v>
      </c>
      <c r="F1302">
        <v>3.22</v>
      </c>
      <c r="G1302">
        <v>3.39</v>
      </c>
      <c r="H1302">
        <v>3.73</v>
      </c>
      <c r="I1302">
        <v>4.0199999999999996</v>
      </c>
      <c r="J1302">
        <v>4.29</v>
      </c>
      <c r="K1302">
        <v>4.88</v>
      </c>
      <c r="L1302" t="e">
        <v>#N/A</v>
      </c>
      <c r="M1302">
        <v>1.1299999999999999</v>
      </c>
      <c r="N1302">
        <v>1.79</v>
      </c>
      <c r="O1302">
        <v>2.04</v>
      </c>
      <c r="P1302" t="e">
        <v>#N/A</v>
      </c>
      <c r="Q1302">
        <v>2.4</v>
      </c>
      <c r="R1302">
        <v>2.5062500000000001</v>
      </c>
      <c r="S1302">
        <v>2.59</v>
      </c>
      <c r="T1302">
        <v>2.8275000000000001</v>
      </c>
      <c r="U1302">
        <v>3.1806299999999998</v>
      </c>
      <c r="V1302" t="e">
        <v>#N/A</v>
      </c>
      <c r="W1302" t="e">
        <v>#N/A</v>
      </c>
      <c r="X1302">
        <v>43.41</v>
      </c>
    </row>
    <row r="1303" spans="1:24" x14ac:dyDescent="0.55000000000000004">
      <c r="A1303" s="5">
        <v>38358</v>
      </c>
      <c r="B1303">
        <v>2.25</v>
      </c>
      <c r="C1303">
        <v>2.31</v>
      </c>
      <c r="D1303">
        <v>2.63</v>
      </c>
      <c r="E1303">
        <v>2.82</v>
      </c>
      <c r="F1303">
        <v>3.18</v>
      </c>
      <c r="G1303">
        <v>3.36</v>
      </c>
      <c r="H1303">
        <v>3.71</v>
      </c>
      <c r="I1303">
        <v>4.01</v>
      </c>
      <c r="J1303">
        <v>4.29</v>
      </c>
      <c r="K1303">
        <v>4.88</v>
      </c>
      <c r="L1303" t="e">
        <v>#N/A</v>
      </c>
      <c r="M1303">
        <v>1.1200000000000001</v>
      </c>
      <c r="N1303">
        <v>1.76</v>
      </c>
      <c r="O1303">
        <v>2.0299999999999998</v>
      </c>
      <c r="P1303" t="e">
        <v>#N/A</v>
      </c>
      <c r="Q1303">
        <v>2.42</v>
      </c>
      <c r="R1303">
        <v>2.52</v>
      </c>
      <c r="S1303">
        <v>2.61</v>
      </c>
      <c r="T1303">
        <v>2.84</v>
      </c>
      <c r="U1303">
        <v>3.19</v>
      </c>
      <c r="V1303" t="e">
        <v>#N/A</v>
      </c>
      <c r="W1303" t="e">
        <v>#N/A</v>
      </c>
      <c r="X1303">
        <v>45.51</v>
      </c>
    </row>
    <row r="1304" spans="1:24" x14ac:dyDescent="0.55000000000000004">
      <c r="A1304" s="5">
        <v>38359</v>
      </c>
      <c r="B1304">
        <v>2.2400000000000002</v>
      </c>
      <c r="C1304">
        <v>2.3199999999999998</v>
      </c>
      <c r="D1304">
        <v>2.63</v>
      </c>
      <c r="E1304">
        <v>2.82</v>
      </c>
      <c r="F1304">
        <v>3.2</v>
      </c>
      <c r="G1304">
        <v>3.4</v>
      </c>
      <c r="H1304">
        <v>3.73</v>
      </c>
      <c r="I1304">
        <v>4.03</v>
      </c>
      <c r="J1304">
        <v>4.29</v>
      </c>
      <c r="K1304">
        <v>4.88</v>
      </c>
      <c r="L1304" t="e">
        <v>#N/A</v>
      </c>
      <c r="M1304">
        <v>1.1599999999999999</v>
      </c>
      <c r="N1304">
        <v>1.8</v>
      </c>
      <c r="O1304">
        <v>2.06</v>
      </c>
      <c r="P1304" t="e">
        <v>#N/A</v>
      </c>
      <c r="Q1304">
        <v>2.4300000000000002</v>
      </c>
      <c r="R1304">
        <v>2.52</v>
      </c>
      <c r="S1304">
        <v>2.61</v>
      </c>
      <c r="T1304">
        <v>2.835</v>
      </c>
      <c r="U1304">
        <v>3.16</v>
      </c>
      <c r="V1304" t="e">
        <v>#N/A</v>
      </c>
      <c r="W1304" t="e">
        <v>#N/A</v>
      </c>
      <c r="X1304">
        <v>45.32</v>
      </c>
    </row>
    <row r="1305" spans="1:24" x14ac:dyDescent="0.55000000000000004">
      <c r="A1305" s="5">
        <v>38362</v>
      </c>
      <c r="B1305">
        <v>2.2599999999999998</v>
      </c>
      <c r="C1305">
        <v>2.36</v>
      </c>
      <c r="D1305">
        <v>2.67</v>
      </c>
      <c r="E1305">
        <v>2.86</v>
      </c>
      <c r="F1305">
        <v>3.23</v>
      </c>
      <c r="G1305">
        <v>3.41</v>
      </c>
      <c r="H1305">
        <v>3.75</v>
      </c>
      <c r="I1305">
        <v>4.03</v>
      </c>
      <c r="J1305">
        <v>4.29</v>
      </c>
      <c r="K1305">
        <v>4.8600000000000003</v>
      </c>
      <c r="L1305" t="e">
        <v>#N/A</v>
      </c>
      <c r="M1305">
        <v>1.1299999999999999</v>
      </c>
      <c r="N1305">
        <v>1.77</v>
      </c>
      <c r="O1305">
        <v>2.0499999999999998</v>
      </c>
      <c r="P1305" t="e">
        <v>#N/A</v>
      </c>
      <c r="Q1305">
        <v>2.44</v>
      </c>
      <c r="R1305">
        <v>2.5299999999999998</v>
      </c>
      <c r="S1305">
        <v>2.62</v>
      </c>
      <c r="T1305">
        <v>2.85</v>
      </c>
      <c r="U1305">
        <v>3.1912500000000001</v>
      </c>
      <c r="V1305" t="e">
        <v>#N/A</v>
      </c>
      <c r="W1305" t="e">
        <v>#N/A</v>
      </c>
      <c r="X1305">
        <v>45.31</v>
      </c>
    </row>
    <row r="1306" spans="1:24" x14ac:dyDescent="0.55000000000000004">
      <c r="A1306" s="5">
        <v>38363</v>
      </c>
      <c r="B1306">
        <v>2.2400000000000002</v>
      </c>
      <c r="C1306">
        <v>2.34</v>
      </c>
      <c r="D1306">
        <v>2.67</v>
      </c>
      <c r="E1306">
        <v>2.86</v>
      </c>
      <c r="F1306">
        <v>3.24</v>
      </c>
      <c r="G1306">
        <v>3.41</v>
      </c>
      <c r="H1306">
        <v>3.73</v>
      </c>
      <c r="I1306">
        <v>4</v>
      </c>
      <c r="J1306">
        <v>4.26</v>
      </c>
      <c r="K1306">
        <v>4.83</v>
      </c>
      <c r="L1306" t="e">
        <v>#N/A</v>
      </c>
      <c r="M1306">
        <v>1.1299999999999999</v>
      </c>
      <c r="N1306">
        <v>1.76</v>
      </c>
      <c r="O1306">
        <v>2.0299999999999998</v>
      </c>
      <c r="P1306" t="e">
        <v>#N/A</v>
      </c>
      <c r="Q1306">
        <v>2.4424999999999999</v>
      </c>
      <c r="R1306">
        <v>2.5301300000000002</v>
      </c>
      <c r="S1306">
        <v>2.63</v>
      </c>
      <c r="T1306">
        <v>2.86</v>
      </c>
      <c r="U1306">
        <v>3.21</v>
      </c>
      <c r="V1306" t="e">
        <v>#N/A</v>
      </c>
      <c r="W1306" t="e">
        <v>#N/A</v>
      </c>
      <c r="X1306">
        <v>45.66</v>
      </c>
    </row>
    <row r="1307" spans="1:24" x14ac:dyDescent="0.55000000000000004">
      <c r="A1307" s="5">
        <v>38364</v>
      </c>
      <c r="B1307">
        <v>2.25</v>
      </c>
      <c r="C1307">
        <v>2.34</v>
      </c>
      <c r="D1307">
        <v>2.64</v>
      </c>
      <c r="E1307">
        <v>2.84</v>
      </c>
      <c r="F1307">
        <v>3.22</v>
      </c>
      <c r="G1307">
        <v>3.38</v>
      </c>
      <c r="H1307">
        <v>3.72</v>
      </c>
      <c r="I1307">
        <v>4</v>
      </c>
      <c r="J1307">
        <v>4.25</v>
      </c>
      <c r="K1307">
        <v>4.8099999999999996</v>
      </c>
      <c r="L1307" t="e">
        <v>#N/A</v>
      </c>
      <c r="M1307">
        <v>1.1200000000000001</v>
      </c>
      <c r="N1307">
        <v>1.73</v>
      </c>
      <c r="O1307">
        <v>2</v>
      </c>
      <c r="P1307" t="e">
        <v>#N/A</v>
      </c>
      <c r="Q1307">
        <v>2.4500000000000002</v>
      </c>
      <c r="R1307">
        <v>2.54</v>
      </c>
      <c r="S1307">
        <v>2.64</v>
      </c>
      <c r="T1307">
        <v>2.87</v>
      </c>
      <c r="U1307">
        <v>3.22</v>
      </c>
      <c r="V1307" t="e">
        <v>#N/A</v>
      </c>
      <c r="W1307" t="e">
        <v>#N/A</v>
      </c>
      <c r="X1307">
        <v>46.46</v>
      </c>
    </row>
    <row r="1308" spans="1:24" x14ac:dyDescent="0.55000000000000004">
      <c r="A1308" s="5">
        <v>38365</v>
      </c>
      <c r="B1308">
        <v>2.29</v>
      </c>
      <c r="C1308">
        <v>2.35</v>
      </c>
      <c r="D1308">
        <v>2.65</v>
      </c>
      <c r="E1308">
        <v>2.84</v>
      </c>
      <c r="F1308">
        <v>3.21</v>
      </c>
      <c r="G1308">
        <v>3.36</v>
      </c>
      <c r="H1308">
        <v>3.68</v>
      </c>
      <c r="I1308">
        <v>3.95</v>
      </c>
      <c r="J1308">
        <v>4.2</v>
      </c>
      <c r="K1308">
        <v>4.75</v>
      </c>
      <c r="L1308" t="e">
        <v>#N/A</v>
      </c>
      <c r="M1308">
        <v>1.08</v>
      </c>
      <c r="N1308">
        <v>1.7</v>
      </c>
      <c r="O1308">
        <v>1.97</v>
      </c>
      <c r="P1308" t="e">
        <v>#N/A</v>
      </c>
      <c r="Q1308">
        <v>2.48</v>
      </c>
      <c r="R1308">
        <v>2.56</v>
      </c>
      <c r="S1308">
        <v>2.66</v>
      </c>
      <c r="T1308">
        <v>2.89</v>
      </c>
      <c r="U1308">
        <v>3.2212499999999999</v>
      </c>
      <c r="V1308" t="e">
        <v>#N/A</v>
      </c>
      <c r="W1308" t="e">
        <v>#N/A</v>
      </c>
      <c r="X1308">
        <v>48.11</v>
      </c>
    </row>
    <row r="1309" spans="1:24" x14ac:dyDescent="0.55000000000000004">
      <c r="A1309" s="5">
        <v>38366</v>
      </c>
      <c r="B1309">
        <v>2.29</v>
      </c>
      <c r="C1309">
        <v>2.37</v>
      </c>
      <c r="D1309">
        <v>2.68</v>
      </c>
      <c r="E1309">
        <v>2.87</v>
      </c>
      <c r="F1309">
        <v>3.24</v>
      </c>
      <c r="G1309">
        <v>3.41</v>
      </c>
      <c r="H1309">
        <v>3.71</v>
      </c>
      <c r="I1309">
        <v>3.97</v>
      </c>
      <c r="J1309">
        <v>4.2300000000000004</v>
      </c>
      <c r="K1309">
        <v>4.76</v>
      </c>
      <c r="L1309" t="e">
        <v>#N/A</v>
      </c>
      <c r="M1309">
        <v>1.1299999999999999</v>
      </c>
      <c r="N1309">
        <v>1.72</v>
      </c>
      <c r="O1309">
        <v>1.97</v>
      </c>
      <c r="P1309" t="e">
        <v>#N/A</v>
      </c>
      <c r="Q1309">
        <v>2.48</v>
      </c>
      <c r="R1309">
        <v>2.56</v>
      </c>
      <c r="S1309">
        <v>2.66</v>
      </c>
      <c r="T1309">
        <v>2.89</v>
      </c>
      <c r="U1309">
        <v>3.22</v>
      </c>
      <c r="V1309" t="e">
        <v>#N/A</v>
      </c>
      <c r="W1309" t="e">
        <v>#N/A</v>
      </c>
      <c r="X1309">
        <v>48.41</v>
      </c>
    </row>
    <row r="1310" spans="1:24" x14ac:dyDescent="0.55000000000000004">
      <c r="A1310" s="5">
        <v>38369</v>
      </c>
      <c r="B1310" t="e">
        <v>#N/A</v>
      </c>
      <c r="C1310" t="e">
        <v>#N/A</v>
      </c>
      <c r="D1310" t="e">
        <v>#N/A</v>
      </c>
      <c r="E1310" t="e">
        <v>#N/A</v>
      </c>
      <c r="F1310" t="e">
        <v>#N/A</v>
      </c>
      <c r="G1310" t="e">
        <v>#N/A</v>
      </c>
      <c r="H1310" t="e">
        <v>#N/A</v>
      </c>
      <c r="I1310" t="e">
        <v>#N/A</v>
      </c>
      <c r="J1310" t="e">
        <v>#N/A</v>
      </c>
      <c r="K1310" t="e">
        <v>#N/A</v>
      </c>
      <c r="L1310" t="e">
        <v>#N/A</v>
      </c>
      <c r="M1310" t="e">
        <v>#N/A</v>
      </c>
      <c r="N1310" t="e">
        <v>#N/A</v>
      </c>
      <c r="O1310" t="e">
        <v>#N/A</v>
      </c>
      <c r="P1310" t="e">
        <v>#N/A</v>
      </c>
      <c r="Q1310">
        <v>2.5</v>
      </c>
      <c r="R1310">
        <v>2.57</v>
      </c>
      <c r="S1310">
        <v>2.67</v>
      </c>
      <c r="T1310">
        <v>2.9</v>
      </c>
      <c r="U1310">
        <v>3.23813</v>
      </c>
      <c r="V1310" t="e">
        <v>#N/A</v>
      </c>
      <c r="W1310" t="e">
        <v>#N/A</v>
      </c>
      <c r="X1310" t="e">
        <v>#N/A</v>
      </c>
    </row>
    <row r="1311" spans="1:24" x14ac:dyDescent="0.55000000000000004">
      <c r="A1311" s="5">
        <v>38370</v>
      </c>
      <c r="B1311">
        <v>2.31</v>
      </c>
      <c r="C1311">
        <v>2.39</v>
      </c>
      <c r="D1311">
        <v>2.71</v>
      </c>
      <c r="E1311">
        <v>2.9</v>
      </c>
      <c r="F1311">
        <v>3.26</v>
      </c>
      <c r="G1311">
        <v>3.42</v>
      </c>
      <c r="H1311">
        <v>3.72</v>
      </c>
      <c r="I1311">
        <v>3.97</v>
      </c>
      <c r="J1311">
        <v>4.21</v>
      </c>
      <c r="K1311">
        <v>4.7300000000000004</v>
      </c>
      <c r="L1311" t="e">
        <v>#N/A</v>
      </c>
      <c r="M1311">
        <v>1.1499999999999999</v>
      </c>
      <c r="N1311">
        <v>1.71</v>
      </c>
      <c r="O1311">
        <v>1.93</v>
      </c>
      <c r="P1311" t="e">
        <v>#N/A</v>
      </c>
      <c r="Q1311">
        <v>2.5</v>
      </c>
      <c r="R1311">
        <v>2.57</v>
      </c>
      <c r="S1311">
        <v>2.67</v>
      </c>
      <c r="T1311">
        <v>2.9024999999999999</v>
      </c>
      <c r="U1311">
        <v>3.2475000000000001</v>
      </c>
      <c r="V1311" t="e">
        <v>#N/A</v>
      </c>
      <c r="W1311" t="e">
        <v>#N/A</v>
      </c>
      <c r="X1311">
        <v>48.46</v>
      </c>
    </row>
    <row r="1312" spans="1:24" x14ac:dyDescent="0.55000000000000004">
      <c r="A1312" s="5">
        <v>38371</v>
      </c>
      <c r="B1312">
        <v>2.19</v>
      </c>
      <c r="C1312">
        <v>2.37</v>
      </c>
      <c r="D1312">
        <v>2.69</v>
      </c>
      <c r="E1312">
        <v>2.88</v>
      </c>
      <c r="F1312">
        <v>3.26</v>
      </c>
      <c r="G1312">
        <v>3.42</v>
      </c>
      <c r="H1312">
        <v>3.73</v>
      </c>
      <c r="I1312">
        <v>3.97</v>
      </c>
      <c r="J1312">
        <v>4.2</v>
      </c>
      <c r="K1312">
        <v>4.71</v>
      </c>
      <c r="L1312" t="e">
        <v>#N/A</v>
      </c>
      <c r="M1312">
        <v>1.17</v>
      </c>
      <c r="N1312">
        <v>1.7</v>
      </c>
      <c r="O1312">
        <v>1.95</v>
      </c>
      <c r="P1312" t="e">
        <v>#N/A</v>
      </c>
      <c r="Q1312">
        <v>2.5037500000000001</v>
      </c>
      <c r="R1312">
        <v>2.5731299999999999</v>
      </c>
      <c r="S1312">
        <v>2.68</v>
      </c>
      <c r="T1312">
        <v>2.91</v>
      </c>
      <c r="U1312">
        <v>3.25</v>
      </c>
      <c r="V1312" t="e">
        <v>#N/A</v>
      </c>
      <c r="W1312" t="e">
        <v>#N/A</v>
      </c>
      <c r="X1312">
        <v>47.61</v>
      </c>
    </row>
    <row r="1313" spans="1:24" x14ac:dyDescent="0.55000000000000004">
      <c r="A1313" s="5">
        <v>38372</v>
      </c>
      <c r="B1313">
        <v>2.25</v>
      </c>
      <c r="C1313">
        <v>2.35</v>
      </c>
      <c r="D1313">
        <v>2.67</v>
      </c>
      <c r="E1313">
        <v>2.85</v>
      </c>
      <c r="F1313">
        <v>3.21</v>
      </c>
      <c r="G1313">
        <v>3.38</v>
      </c>
      <c r="H1313">
        <v>3.68</v>
      </c>
      <c r="I1313">
        <v>3.94</v>
      </c>
      <c r="J1313">
        <v>4.17</v>
      </c>
      <c r="K1313">
        <v>4.7</v>
      </c>
      <c r="L1313" t="e">
        <v>#N/A</v>
      </c>
      <c r="M1313">
        <v>1.1599999999999999</v>
      </c>
      <c r="N1313">
        <v>1.7</v>
      </c>
      <c r="O1313">
        <v>1.94</v>
      </c>
      <c r="P1313" t="e">
        <v>#N/A</v>
      </c>
      <c r="Q1313">
        <v>2.52</v>
      </c>
      <c r="R1313">
        <v>2.5893799999999998</v>
      </c>
      <c r="S1313">
        <v>2.6924999999999999</v>
      </c>
      <c r="T1313">
        <v>2.92</v>
      </c>
      <c r="U1313">
        <v>3.25</v>
      </c>
      <c r="V1313" t="e">
        <v>#N/A</v>
      </c>
      <c r="W1313" t="e">
        <v>#N/A</v>
      </c>
      <c r="X1313">
        <v>47.01</v>
      </c>
    </row>
    <row r="1314" spans="1:24" x14ac:dyDescent="0.55000000000000004">
      <c r="A1314" s="5">
        <v>38373</v>
      </c>
      <c r="B1314">
        <v>2.2599999999999998</v>
      </c>
      <c r="C1314">
        <v>2.36</v>
      </c>
      <c r="D1314">
        <v>2.66</v>
      </c>
      <c r="E1314">
        <v>2.83</v>
      </c>
      <c r="F1314">
        <v>3.16</v>
      </c>
      <c r="G1314">
        <v>3.33</v>
      </c>
      <c r="H1314">
        <v>3.65</v>
      </c>
      <c r="I1314">
        <v>3.92</v>
      </c>
      <c r="J1314">
        <v>4.16</v>
      </c>
      <c r="K1314">
        <v>4.6900000000000004</v>
      </c>
      <c r="L1314" t="e">
        <v>#N/A</v>
      </c>
      <c r="M1314">
        <v>1.1399999999999999</v>
      </c>
      <c r="N1314">
        <v>1.69</v>
      </c>
      <c r="O1314">
        <v>1.93</v>
      </c>
      <c r="P1314" t="e">
        <v>#N/A</v>
      </c>
      <c r="Q1314">
        <v>2.5299999999999998</v>
      </c>
      <c r="R1314">
        <v>2.61</v>
      </c>
      <c r="S1314">
        <v>2.7</v>
      </c>
      <c r="T1314">
        <v>2.92</v>
      </c>
      <c r="U1314">
        <v>3.23563</v>
      </c>
      <c r="V1314" t="e">
        <v>#N/A</v>
      </c>
      <c r="W1314" t="e">
        <v>#N/A</v>
      </c>
      <c r="X1314">
        <v>48.31</v>
      </c>
    </row>
    <row r="1315" spans="1:24" x14ac:dyDescent="0.55000000000000004">
      <c r="A1315" s="5">
        <v>38376</v>
      </c>
      <c r="B1315">
        <v>2.2599999999999998</v>
      </c>
      <c r="C1315">
        <v>2.37</v>
      </c>
      <c r="D1315">
        <v>2.69</v>
      </c>
      <c r="E1315">
        <v>2.86</v>
      </c>
      <c r="F1315">
        <v>3.2</v>
      </c>
      <c r="G1315">
        <v>3.36</v>
      </c>
      <c r="H1315">
        <v>3.65</v>
      </c>
      <c r="I1315">
        <v>3.9</v>
      </c>
      <c r="J1315">
        <v>4.1399999999999997</v>
      </c>
      <c r="K1315">
        <v>4.6500000000000004</v>
      </c>
      <c r="L1315" t="e">
        <v>#N/A</v>
      </c>
      <c r="M1315">
        <v>1.1299999999999999</v>
      </c>
      <c r="N1315">
        <v>1.68</v>
      </c>
      <c r="O1315">
        <v>1.9</v>
      </c>
      <c r="P1315" t="e">
        <v>#N/A</v>
      </c>
      <c r="Q1315">
        <v>2.5443799999999999</v>
      </c>
      <c r="R1315">
        <v>2.61375</v>
      </c>
      <c r="S1315">
        <v>2.7</v>
      </c>
      <c r="T1315">
        <v>2.91</v>
      </c>
      <c r="U1315">
        <v>3.2050000000000001</v>
      </c>
      <c r="V1315" t="e">
        <v>#N/A</v>
      </c>
      <c r="W1315" t="e">
        <v>#N/A</v>
      </c>
      <c r="X1315">
        <v>48.61</v>
      </c>
    </row>
    <row r="1316" spans="1:24" x14ac:dyDescent="0.55000000000000004">
      <c r="A1316" s="5">
        <v>38377</v>
      </c>
      <c r="B1316">
        <v>2.29</v>
      </c>
      <c r="C1316">
        <v>2.39</v>
      </c>
      <c r="D1316">
        <v>2.7</v>
      </c>
      <c r="E1316">
        <v>2.88</v>
      </c>
      <c r="F1316">
        <v>3.23</v>
      </c>
      <c r="G1316">
        <v>3.39</v>
      </c>
      <c r="H1316">
        <v>3.71</v>
      </c>
      <c r="I1316">
        <v>3.97</v>
      </c>
      <c r="J1316">
        <v>4.2</v>
      </c>
      <c r="K1316">
        <v>4.72</v>
      </c>
      <c r="L1316" t="e">
        <v>#N/A</v>
      </c>
      <c r="M1316">
        <v>1.1599999999999999</v>
      </c>
      <c r="N1316">
        <v>1.74</v>
      </c>
      <c r="O1316">
        <v>2</v>
      </c>
      <c r="P1316" t="e">
        <v>#N/A</v>
      </c>
      <c r="Q1316">
        <v>2.5499999999999998</v>
      </c>
      <c r="R1316">
        <v>2.6175000000000002</v>
      </c>
      <c r="S1316">
        <v>2.7</v>
      </c>
      <c r="T1316">
        <v>2.9187500000000002</v>
      </c>
      <c r="U1316">
        <v>3.2162500000000001</v>
      </c>
      <c r="V1316" t="e">
        <v>#N/A</v>
      </c>
      <c r="W1316" t="e">
        <v>#N/A</v>
      </c>
      <c r="X1316">
        <v>49.43</v>
      </c>
    </row>
    <row r="1317" spans="1:24" x14ac:dyDescent="0.55000000000000004">
      <c r="A1317" s="5">
        <v>38378</v>
      </c>
      <c r="B1317">
        <v>2.33</v>
      </c>
      <c r="C1317">
        <v>2.41</v>
      </c>
      <c r="D1317">
        <v>2.71</v>
      </c>
      <c r="E1317">
        <v>2.9</v>
      </c>
      <c r="F1317">
        <v>3.27</v>
      </c>
      <c r="G1317">
        <v>3.43</v>
      </c>
      <c r="H1317">
        <v>3.73</v>
      </c>
      <c r="I1317">
        <v>3.98</v>
      </c>
      <c r="J1317">
        <v>4.21</v>
      </c>
      <c r="K1317">
        <v>4.72</v>
      </c>
      <c r="L1317" t="e">
        <v>#N/A</v>
      </c>
      <c r="M1317">
        <v>1.1499999999999999</v>
      </c>
      <c r="N1317">
        <v>1.72</v>
      </c>
      <c r="O1317">
        <v>1.99</v>
      </c>
      <c r="P1317" t="e">
        <v>#N/A</v>
      </c>
      <c r="Q1317">
        <v>2.5587499999999999</v>
      </c>
      <c r="R1317">
        <v>2.6262500000000002</v>
      </c>
      <c r="S1317">
        <v>2.71</v>
      </c>
      <c r="T1317">
        <v>2.93</v>
      </c>
      <c r="U1317">
        <v>3.24</v>
      </c>
      <c r="V1317" t="e">
        <v>#N/A</v>
      </c>
      <c r="W1317" t="e">
        <v>#N/A</v>
      </c>
      <c r="X1317">
        <v>48.8</v>
      </c>
    </row>
    <row r="1318" spans="1:24" x14ac:dyDescent="0.55000000000000004">
      <c r="A1318" s="5">
        <v>38379</v>
      </c>
      <c r="B1318">
        <v>2.39</v>
      </c>
      <c r="C1318">
        <v>2.44</v>
      </c>
      <c r="D1318">
        <v>2.72</v>
      </c>
      <c r="E1318">
        <v>2.91</v>
      </c>
      <c r="F1318">
        <v>3.28</v>
      </c>
      <c r="G1318">
        <v>3.45</v>
      </c>
      <c r="H1318">
        <v>3.75</v>
      </c>
      <c r="I1318">
        <v>4</v>
      </c>
      <c r="J1318">
        <v>4.22</v>
      </c>
      <c r="K1318">
        <v>4.7300000000000004</v>
      </c>
      <c r="L1318" t="e">
        <v>#N/A</v>
      </c>
      <c r="M1318">
        <v>1.1599999999999999</v>
      </c>
      <c r="N1318">
        <v>1.72</v>
      </c>
      <c r="O1318">
        <v>1.99</v>
      </c>
      <c r="P1318" t="e">
        <v>#N/A</v>
      </c>
      <c r="Q1318">
        <v>2.5775000000000001</v>
      </c>
      <c r="R1318">
        <v>2.64</v>
      </c>
      <c r="S1318">
        <v>2.73</v>
      </c>
      <c r="T1318">
        <v>2.94</v>
      </c>
      <c r="U1318">
        <v>3.26</v>
      </c>
      <c r="V1318" t="e">
        <v>#N/A</v>
      </c>
      <c r="W1318" t="e">
        <v>#N/A</v>
      </c>
      <c r="X1318">
        <v>48.8</v>
      </c>
    </row>
    <row r="1319" spans="1:24" x14ac:dyDescent="0.55000000000000004">
      <c r="A1319" s="5">
        <v>38380</v>
      </c>
      <c r="B1319">
        <v>2.48</v>
      </c>
      <c r="C1319">
        <v>2.46</v>
      </c>
      <c r="D1319">
        <v>2.71</v>
      </c>
      <c r="E1319">
        <v>2.89</v>
      </c>
      <c r="F1319">
        <v>3.25</v>
      </c>
      <c r="G1319">
        <v>3.41</v>
      </c>
      <c r="H1319">
        <v>3.69</v>
      </c>
      <c r="I1319">
        <v>3.93</v>
      </c>
      <c r="J1319">
        <v>4.16</v>
      </c>
      <c r="K1319">
        <v>4.66</v>
      </c>
      <c r="L1319" t="e">
        <v>#N/A</v>
      </c>
      <c r="M1319">
        <v>1.1100000000000001</v>
      </c>
      <c r="N1319">
        <v>1.65</v>
      </c>
      <c r="O1319">
        <v>1.94</v>
      </c>
      <c r="P1319" t="e">
        <v>#N/A</v>
      </c>
      <c r="Q1319">
        <v>2.59</v>
      </c>
      <c r="R1319">
        <v>2.65</v>
      </c>
      <c r="S1319">
        <v>2.7425000000000002</v>
      </c>
      <c r="T1319">
        <v>2.96</v>
      </c>
      <c r="U1319">
        <v>3.27</v>
      </c>
      <c r="V1319" t="e">
        <v>#N/A</v>
      </c>
      <c r="W1319" t="e">
        <v>#N/A</v>
      </c>
      <c r="X1319">
        <v>47.15</v>
      </c>
    </row>
    <row r="1320" spans="1:24" x14ac:dyDescent="0.55000000000000004">
      <c r="A1320" s="5">
        <v>38383</v>
      </c>
      <c r="B1320">
        <v>2.5</v>
      </c>
      <c r="C1320">
        <v>2.5099999999999998</v>
      </c>
      <c r="D1320">
        <v>2.79</v>
      </c>
      <c r="E1320">
        <v>2.96</v>
      </c>
      <c r="F1320">
        <v>3.29</v>
      </c>
      <c r="G1320">
        <v>3.43</v>
      </c>
      <c r="H1320">
        <v>3.71</v>
      </c>
      <c r="I1320">
        <v>3.92</v>
      </c>
      <c r="J1320">
        <v>4.1399999999999997</v>
      </c>
      <c r="K1320">
        <v>4.6399999999999997</v>
      </c>
      <c r="L1320" t="e">
        <v>#N/A</v>
      </c>
      <c r="M1320">
        <v>1.1299999999999999</v>
      </c>
      <c r="N1320">
        <v>1.65</v>
      </c>
      <c r="O1320">
        <v>1.92</v>
      </c>
      <c r="P1320" t="e">
        <v>#N/A</v>
      </c>
      <c r="Q1320">
        <v>2.59</v>
      </c>
      <c r="R1320">
        <v>2.66</v>
      </c>
      <c r="S1320">
        <v>2.75</v>
      </c>
      <c r="T1320">
        <v>2.96</v>
      </c>
      <c r="U1320">
        <v>3.26125</v>
      </c>
      <c r="V1320" t="e">
        <v>#N/A</v>
      </c>
      <c r="W1320" t="e">
        <v>#N/A</v>
      </c>
      <c r="X1320">
        <v>48.25</v>
      </c>
    </row>
    <row r="1321" spans="1:24" x14ac:dyDescent="0.55000000000000004">
      <c r="A1321" s="5">
        <v>38384</v>
      </c>
      <c r="B1321">
        <v>2.4</v>
      </c>
      <c r="C1321">
        <v>2.5099999999999998</v>
      </c>
      <c r="D1321">
        <v>2.77</v>
      </c>
      <c r="E1321">
        <v>2.95</v>
      </c>
      <c r="F1321">
        <v>3.29</v>
      </c>
      <c r="G1321">
        <v>3.43</v>
      </c>
      <c r="H1321">
        <v>3.71</v>
      </c>
      <c r="I1321">
        <v>3.93</v>
      </c>
      <c r="J1321">
        <v>4.1500000000000004</v>
      </c>
      <c r="K1321">
        <v>4.6500000000000004</v>
      </c>
      <c r="L1321" t="e">
        <v>#N/A</v>
      </c>
      <c r="M1321">
        <v>1.1499999999999999</v>
      </c>
      <c r="N1321">
        <v>1.67</v>
      </c>
      <c r="O1321">
        <v>1.94</v>
      </c>
      <c r="P1321" t="e">
        <v>#N/A</v>
      </c>
      <c r="Q1321">
        <v>2.59</v>
      </c>
      <c r="R1321">
        <v>2.66</v>
      </c>
      <c r="S1321">
        <v>2.75</v>
      </c>
      <c r="T1321">
        <v>2.96875</v>
      </c>
      <c r="U1321">
        <v>3.2718799999999999</v>
      </c>
      <c r="V1321" t="e">
        <v>#N/A</v>
      </c>
      <c r="W1321" t="e">
        <v>#N/A</v>
      </c>
      <c r="X1321">
        <v>47.1</v>
      </c>
    </row>
    <row r="1322" spans="1:24" x14ac:dyDescent="0.55000000000000004">
      <c r="A1322" s="5">
        <v>38385</v>
      </c>
      <c r="B1322">
        <v>2.29</v>
      </c>
      <c r="C1322">
        <v>2.5099999999999998</v>
      </c>
      <c r="D1322">
        <v>2.76</v>
      </c>
      <c r="E1322">
        <v>2.95</v>
      </c>
      <c r="F1322">
        <v>3.32</v>
      </c>
      <c r="G1322">
        <v>3.47</v>
      </c>
      <c r="H1322">
        <v>3.73</v>
      </c>
      <c r="I1322">
        <v>3.93</v>
      </c>
      <c r="J1322">
        <v>4.1500000000000004</v>
      </c>
      <c r="K1322">
        <v>4.63</v>
      </c>
      <c r="L1322" t="e">
        <v>#N/A</v>
      </c>
      <c r="M1322">
        <v>1.18</v>
      </c>
      <c r="N1322">
        <v>1.7</v>
      </c>
      <c r="O1322">
        <v>1.96</v>
      </c>
      <c r="P1322" t="e">
        <v>#N/A</v>
      </c>
      <c r="Q1322">
        <v>2.59</v>
      </c>
      <c r="R1322">
        <v>2.66</v>
      </c>
      <c r="S1322">
        <v>2.75</v>
      </c>
      <c r="T1322">
        <v>2.97</v>
      </c>
      <c r="U1322">
        <v>3.28</v>
      </c>
      <c r="V1322" t="e">
        <v>#N/A</v>
      </c>
      <c r="W1322" t="e">
        <v>#N/A</v>
      </c>
      <c r="X1322">
        <v>46.65</v>
      </c>
    </row>
    <row r="1323" spans="1:24" x14ac:dyDescent="0.55000000000000004">
      <c r="A1323" s="5">
        <v>38386</v>
      </c>
      <c r="B1323">
        <v>2.4900000000000002</v>
      </c>
      <c r="C1323">
        <v>2.48</v>
      </c>
      <c r="D1323">
        <v>2.76</v>
      </c>
      <c r="E1323">
        <v>2.96</v>
      </c>
      <c r="F1323">
        <v>3.34</v>
      </c>
      <c r="G1323">
        <v>3.51</v>
      </c>
      <c r="H1323">
        <v>3.76</v>
      </c>
      <c r="I1323">
        <v>3.97</v>
      </c>
      <c r="J1323">
        <v>4.18</v>
      </c>
      <c r="K1323">
        <v>4.6399999999999997</v>
      </c>
      <c r="L1323" t="e">
        <v>#N/A</v>
      </c>
      <c r="M1323">
        <v>1.2</v>
      </c>
      <c r="N1323">
        <v>1.73</v>
      </c>
      <c r="O1323">
        <v>1.97</v>
      </c>
      <c r="P1323" t="e">
        <v>#N/A</v>
      </c>
      <c r="Q1323">
        <v>2.59</v>
      </c>
      <c r="R1323">
        <v>2.68</v>
      </c>
      <c r="S1323">
        <v>2.77</v>
      </c>
      <c r="T1323">
        <v>2.99</v>
      </c>
      <c r="U1323">
        <v>3.31</v>
      </c>
      <c r="V1323" t="e">
        <v>#N/A</v>
      </c>
      <c r="W1323" t="e">
        <v>#N/A</v>
      </c>
      <c r="X1323">
        <v>46.4</v>
      </c>
    </row>
    <row r="1324" spans="1:24" x14ac:dyDescent="0.55000000000000004">
      <c r="A1324" s="5">
        <v>38387</v>
      </c>
      <c r="B1324">
        <v>2.5099999999999998</v>
      </c>
      <c r="C1324">
        <v>2.4700000000000002</v>
      </c>
      <c r="D1324">
        <v>2.75</v>
      </c>
      <c r="E1324">
        <v>2.93</v>
      </c>
      <c r="F1324">
        <v>3.29</v>
      </c>
      <c r="G1324">
        <v>3.44</v>
      </c>
      <c r="H1324">
        <v>3.68</v>
      </c>
      <c r="I1324">
        <v>3.88</v>
      </c>
      <c r="J1324">
        <v>4.09</v>
      </c>
      <c r="K1324">
        <v>4.54</v>
      </c>
      <c r="L1324" t="e">
        <v>#N/A</v>
      </c>
      <c r="M1324">
        <v>1.1100000000000001</v>
      </c>
      <c r="N1324">
        <v>1.65</v>
      </c>
      <c r="O1324">
        <v>1.88</v>
      </c>
      <c r="P1324" t="e">
        <v>#N/A</v>
      </c>
      <c r="Q1324">
        <v>2.59</v>
      </c>
      <c r="R1324">
        <v>2.68</v>
      </c>
      <c r="S1324">
        <v>2.77</v>
      </c>
      <c r="T1324">
        <v>2.9937499999999999</v>
      </c>
      <c r="U1324">
        <v>3.3262499999999999</v>
      </c>
      <c r="V1324" t="e">
        <v>#N/A</v>
      </c>
      <c r="W1324" t="e">
        <v>#N/A</v>
      </c>
      <c r="X1324">
        <v>46.45</v>
      </c>
    </row>
    <row r="1325" spans="1:24" x14ac:dyDescent="0.55000000000000004">
      <c r="A1325" s="5">
        <v>38390</v>
      </c>
      <c r="B1325">
        <v>2.5</v>
      </c>
      <c r="C1325">
        <v>2.5099999999999998</v>
      </c>
      <c r="D1325">
        <v>2.78</v>
      </c>
      <c r="E1325">
        <v>2.96</v>
      </c>
      <c r="F1325">
        <v>3.31</v>
      </c>
      <c r="G1325">
        <v>3.46</v>
      </c>
      <c r="H1325">
        <v>3.67</v>
      </c>
      <c r="I1325">
        <v>3.87</v>
      </c>
      <c r="J1325">
        <v>4.07</v>
      </c>
      <c r="K1325">
        <v>4.49</v>
      </c>
      <c r="L1325" t="e">
        <v>#N/A</v>
      </c>
      <c r="M1325">
        <v>1.1100000000000001</v>
      </c>
      <c r="N1325">
        <v>1.62</v>
      </c>
      <c r="O1325">
        <v>1.84</v>
      </c>
      <c r="P1325" t="e">
        <v>#N/A</v>
      </c>
      <c r="Q1325">
        <v>2.59</v>
      </c>
      <c r="R1325">
        <v>2.6825000000000001</v>
      </c>
      <c r="S1325">
        <v>2.77</v>
      </c>
      <c r="T1325">
        <v>2.99</v>
      </c>
      <c r="U1325">
        <v>3.31</v>
      </c>
      <c r="V1325" t="e">
        <v>#N/A</v>
      </c>
      <c r="W1325" t="e">
        <v>#N/A</v>
      </c>
      <c r="X1325">
        <v>45.35</v>
      </c>
    </row>
    <row r="1326" spans="1:24" x14ac:dyDescent="0.55000000000000004">
      <c r="A1326" s="5">
        <v>38391</v>
      </c>
      <c r="B1326">
        <v>2.48</v>
      </c>
      <c r="C1326">
        <v>2.4900000000000002</v>
      </c>
      <c r="D1326">
        <v>2.78</v>
      </c>
      <c r="E1326">
        <v>2.97</v>
      </c>
      <c r="F1326">
        <v>3.33</v>
      </c>
      <c r="G1326">
        <v>3.47</v>
      </c>
      <c r="H1326">
        <v>3.68</v>
      </c>
      <c r="I1326">
        <v>3.86</v>
      </c>
      <c r="J1326">
        <v>4.05</v>
      </c>
      <c r="K1326">
        <v>4.46</v>
      </c>
      <c r="L1326" t="e">
        <v>#N/A</v>
      </c>
      <c r="M1326">
        <v>1.07</v>
      </c>
      <c r="N1326">
        <v>1.57</v>
      </c>
      <c r="O1326">
        <v>1.79</v>
      </c>
      <c r="P1326" t="e">
        <v>#N/A</v>
      </c>
      <c r="Q1326">
        <v>2.59</v>
      </c>
      <c r="R1326">
        <v>2.6850000000000001</v>
      </c>
      <c r="S1326">
        <v>2.7706300000000001</v>
      </c>
      <c r="T1326">
        <v>2.9925000000000002</v>
      </c>
      <c r="U1326">
        <v>3.32</v>
      </c>
      <c r="V1326" t="e">
        <v>#N/A</v>
      </c>
      <c r="W1326" t="e">
        <v>#N/A</v>
      </c>
      <c r="X1326">
        <v>45.4</v>
      </c>
    </row>
    <row r="1327" spans="1:24" x14ac:dyDescent="0.55000000000000004">
      <c r="A1327" s="5">
        <v>38392</v>
      </c>
      <c r="B1327">
        <v>2.5</v>
      </c>
      <c r="C1327">
        <v>2.5099999999999998</v>
      </c>
      <c r="D1327">
        <v>2.77</v>
      </c>
      <c r="E1327">
        <v>2.93</v>
      </c>
      <c r="F1327">
        <v>3.24</v>
      </c>
      <c r="G1327">
        <v>3.38</v>
      </c>
      <c r="H1327">
        <v>3.58</v>
      </c>
      <c r="I1327">
        <v>3.79</v>
      </c>
      <c r="J1327">
        <v>4</v>
      </c>
      <c r="K1327">
        <v>4.43</v>
      </c>
      <c r="L1327" t="e">
        <v>#N/A</v>
      </c>
      <c r="M1327">
        <v>0.95</v>
      </c>
      <c r="N1327">
        <v>1.49</v>
      </c>
      <c r="O1327">
        <v>1.73</v>
      </c>
      <c r="P1327" t="e">
        <v>#N/A</v>
      </c>
      <c r="Q1327">
        <v>2.59</v>
      </c>
      <c r="R1327">
        <v>2.6893799999999999</v>
      </c>
      <c r="S1327">
        <v>2.7743799999999998</v>
      </c>
      <c r="T1327">
        <v>3</v>
      </c>
      <c r="U1327">
        <v>3.33</v>
      </c>
      <c r="V1327" t="e">
        <v>#N/A</v>
      </c>
      <c r="W1327" t="e">
        <v>#N/A</v>
      </c>
      <c r="X1327">
        <v>45.45</v>
      </c>
    </row>
    <row r="1328" spans="1:24" x14ac:dyDescent="0.55000000000000004">
      <c r="A1328" s="5">
        <v>38393</v>
      </c>
      <c r="B1328">
        <v>2.5099999999999998</v>
      </c>
      <c r="C1328">
        <v>2.5099999999999998</v>
      </c>
      <c r="D1328">
        <v>2.78</v>
      </c>
      <c r="E1328">
        <v>2.96</v>
      </c>
      <c r="F1328">
        <v>3.29</v>
      </c>
      <c r="G1328">
        <v>3.43</v>
      </c>
      <c r="H1328">
        <v>3.65</v>
      </c>
      <c r="I1328">
        <v>3.86</v>
      </c>
      <c r="J1328">
        <v>4.07</v>
      </c>
      <c r="K1328">
        <v>4.5199999999999996</v>
      </c>
      <c r="L1328" t="e">
        <v>#N/A</v>
      </c>
      <c r="M1328">
        <v>0.99</v>
      </c>
      <c r="N1328">
        <v>1.57</v>
      </c>
      <c r="O1328">
        <v>1.8</v>
      </c>
      <c r="P1328" t="e">
        <v>#N/A</v>
      </c>
      <c r="Q1328">
        <v>2.59</v>
      </c>
      <c r="R1328">
        <v>2.7</v>
      </c>
      <c r="S1328">
        <v>2.79</v>
      </c>
      <c r="T1328">
        <v>2.9931299999999998</v>
      </c>
      <c r="U1328">
        <v>3.28</v>
      </c>
      <c r="V1328" t="e">
        <v>#N/A</v>
      </c>
      <c r="W1328" t="e">
        <v>#N/A</v>
      </c>
      <c r="X1328">
        <v>47.05</v>
      </c>
    </row>
    <row r="1329" spans="1:24" x14ac:dyDescent="0.55000000000000004">
      <c r="A1329" s="5">
        <v>38394</v>
      </c>
      <c r="B1329">
        <v>2.5</v>
      </c>
      <c r="C1329">
        <v>2.5499999999999998</v>
      </c>
      <c r="D1329">
        <v>2.83</v>
      </c>
      <c r="E1329">
        <v>3</v>
      </c>
      <c r="F1329">
        <v>3.34</v>
      </c>
      <c r="G1329">
        <v>3.48</v>
      </c>
      <c r="H1329">
        <v>3.7</v>
      </c>
      <c r="I1329">
        <v>3.9</v>
      </c>
      <c r="J1329">
        <v>4.0999999999999996</v>
      </c>
      <c r="K1329">
        <v>4.55</v>
      </c>
      <c r="L1329" t="e">
        <v>#N/A</v>
      </c>
      <c r="M1329">
        <v>1</v>
      </c>
      <c r="N1329">
        <v>1.57</v>
      </c>
      <c r="O1329">
        <v>1.78</v>
      </c>
      <c r="P1329" t="e">
        <v>#N/A</v>
      </c>
      <c r="Q1329">
        <v>2.59</v>
      </c>
      <c r="R1329">
        <v>2.7</v>
      </c>
      <c r="S1329">
        <v>2.7943799999999999</v>
      </c>
      <c r="T1329">
        <v>3.01</v>
      </c>
      <c r="U1329">
        <v>3.31</v>
      </c>
      <c r="V1329" t="e">
        <v>#N/A</v>
      </c>
      <c r="W1329" t="e">
        <v>#N/A</v>
      </c>
      <c r="X1329">
        <v>47.15</v>
      </c>
    </row>
    <row r="1330" spans="1:24" x14ac:dyDescent="0.55000000000000004">
      <c r="A1330" s="5">
        <v>38397</v>
      </c>
      <c r="B1330">
        <v>2.5099999999999998</v>
      </c>
      <c r="C1330">
        <v>2.59</v>
      </c>
      <c r="D1330">
        <v>2.84</v>
      </c>
      <c r="E1330">
        <v>3.03</v>
      </c>
      <c r="F1330">
        <v>3.38</v>
      </c>
      <c r="G1330">
        <v>3.51</v>
      </c>
      <c r="H1330">
        <v>3.7</v>
      </c>
      <c r="I1330">
        <v>3.88</v>
      </c>
      <c r="J1330">
        <v>4.08</v>
      </c>
      <c r="K1330">
        <v>4.51</v>
      </c>
      <c r="L1330" t="e">
        <v>#N/A</v>
      </c>
      <c r="M1330">
        <v>0.98</v>
      </c>
      <c r="N1330">
        <v>1.54</v>
      </c>
      <c r="O1330">
        <v>1.73</v>
      </c>
      <c r="P1330" t="e">
        <v>#N/A</v>
      </c>
      <c r="Q1330">
        <v>2.59</v>
      </c>
      <c r="R1330">
        <v>2.71</v>
      </c>
      <c r="S1330">
        <v>2.8</v>
      </c>
      <c r="T1330">
        <v>3.0262500000000001</v>
      </c>
      <c r="U1330">
        <v>3.3475000000000001</v>
      </c>
      <c r="V1330" t="e">
        <v>#N/A</v>
      </c>
      <c r="W1330" t="e">
        <v>#N/A</v>
      </c>
      <c r="X1330">
        <v>47.5</v>
      </c>
    </row>
    <row r="1331" spans="1:24" x14ac:dyDescent="0.55000000000000004">
      <c r="A1331" s="5">
        <v>38398</v>
      </c>
      <c r="B1331">
        <v>2.5299999999999998</v>
      </c>
      <c r="C1331">
        <v>2.59</v>
      </c>
      <c r="D1331">
        <v>2.86</v>
      </c>
      <c r="E1331">
        <v>3.03</v>
      </c>
      <c r="F1331">
        <v>3.37</v>
      </c>
      <c r="G1331">
        <v>3.51</v>
      </c>
      <c r="H1331">
        <v>3.71</v>
      </c>
      <c r="I1331">
        <v>3.91</v>
      </c>
      <c r="J1331">
        <v>4.0999999999999996</v>
      </c>
      <c r="K1331">
        <v>4.55</v>
      </c>
      <c r="L1331" t="e">
        <v>#N/A</v>
      </c>
      <c r="M1331">
        <v>1.06</v>
      </c>
      <c r="N1331">
        <v>1.61</v>
      </c>
      <c r="O1331">
        <v>1.78</v>
      </c>
      <c r="P1331" t="e">
        <v>#N/A</v>
      </c>
      <c r="Q1331">
        <v>2.59</v>
      </c>
      <c r="R1331">
        <v>2.71</v>
      </c>
      <c r="S1331">
        <v>2.81</v>
      </c>
      <c r="T1331">
        <v>3.03125</v>
      </c>
      <c r="U1331">
        <v>3.36</v>
      </c>
      <c r="V1331" t="e">
        <v>#N/A</v>
      </c>
      <c r="W1331" t="e">
        <v>#N/A</v>
      </c>
      <c r="X1331">
        <v>47.3</v>
      </c>
    </row>
    <row r="1332" spans="1:24" x14ac:dyDescent="0.55000000000000004">
      <c r="A1332" s="5">
        <v>38399</v>
      </c>
      <c r="B1332">
        <v>2.48</v>
      </c>
      <c r="C1332">
        <v>2.57</v>
      </c>
      <c r="D1332">
        <v>2.86</v>
      </c>
      <c r="E1332">
        <v>3.05</v>
      </c>
      <c r="F1332">
        <v>3.41</v>
      </c>
      <c r="G1332">
        <v>3.56</v>
      </c>
      <c r="H1332">
        <v>3.78</v>
      </c>
      <c r="I1332">
        <v>3.97</v>
      </c>
      <c r="J1332">
        <v>4.16</v>
      </c>
      <c r="K1332">
        <v>4.5999999999999996</v>
      </c>
      <c r="L1332" t="e">
        <v>#N/A</v>
      </c>
      <c r="M1332">
        <v>1.1000000000000001</v>
      </c>
      <c r="N1332">
        <v>1.65</v>
      </c>
      <c r="O1332">
        <v>1.81</v>
      </c>
      <c r="P1332" t="e">
        <v>#N/A</v>
      </c>
      <c r="Q1332">
        <v>2.59</v>
      </c>
      <c r="R1332">
        <v>2.71875</v>
      </c>
      <c r="S1332">
        <v>2.82</v>
      </c>
      <c r="T1332">
        <v>3.04</v>
      </c>
      <c r="U1332">
        <v>3.3712499999999999</v>
      </c>
      <c r="V1332" t="e">
        <v>#N/A</v>
      </c>
      <c r="W1332" t="e">
        <v>#N/A</v>
      </c>
      <c r="X1332">
        <v>48.35</v>
      </c>
    </row>
    <row r="1333" spans="1:24" x14ac:dyDescent="0.55000000000000004">
      <c r="A1333" s="5">
        <v>38400</v>
      </c>
      <c r="B1333">
        <v>2.5</v>
      </c>
      <c r="C1333">
        <v>2.58</v>
      </c>
      <c r="D1333">
        <v>2.85</v>
      </c>
      <c r="E1333">
        <v>3.03</v>
      </c>
      <c r="F1333">
        <v>3.38</v>
      </c>
      <c r="G1333">
        <v>3.55</v>
      </c>
      <c r="H1333">
        <v>3.78</v>
      </c>
      <c r="I1333">
        <v>3.99</v>
      </c>
      <c r="J1333">
        <v>4.1900000000000004</v>
      </c>
      <c r="K1333">
        <v>4.6500000000000004</v>
      </c>
      <c r="L1333" t="e">
        <v>#N/A</v>
      </c>
      <c r="M1333">
        <v>1.08</v>
      </c>
      <c r="N1333">
        <v>1.65</v>
      </c>
      <c r="O1333">
        <v>1.83</v>
      </c>
      <c r="P1333" t="e">
        <v>#N/A</v>
      </c>
      <c r="Q1333">
        <v>2.5981299999999998</v>
      </c>
      <c r="R1333">
        <v>2.74</v>
      </c>
      <c r="S1333">
        <v>2.8475000000000001</v>
      </c>
      <c r="T1333">
        <v>3.08</v>
      </c>
      <c r="U1333">
        <v>3.4212500000000001</v>
      </c>
      <c r="V1333" t="e">
        <v>#N/A</v>
      </c>
      <c r="W1333" t="e">
        <v>#N/A</v>
      </c>
      <c r="X1333">
        <v>47.5</v>
      </c>
    </row>
    <row r="1334" spans="1:24" x14ac:dyDescent="0.55000000000000004">
      <c r="A1334" s="5">
        <v>38401</v>
      </c>
      <c r="B1334">
        <v>2.5099999999999998</v>
      </c>
      <c r="C1334">
        <v>2.61</v>
      </c>
      <c r="D1334">
        <v>2.9</v>
      </c>
      <c r="E1334">
        <v>3.09</v>
      </c>
      <c r="F1334">
        <v>3.45</v>
      </c>
      <c r="G1334">
        <v>3.62</v>
      </c>
      <c r="H1334">
        <v>3.86</v>
      </c>
      <c r="I1334">
        <v>4.07</v>
      </c>
      <c r="J1334">
        <v>4.2699999999999996</v>
      </c>
      <c r="K1334">
        <v>4.72</v>
      </c>
      <c r="L1334" t="e">
        <v>#N/A</v>
      </c>
      <c r="M1334">
        <v>1.08</v>
      </c>
      <c r="N1334">
        <v>1.67</v>
      </c>
      <c r="O1334">
        <v>1.86</v>
      </c>
      <c r="P1334" t="e">
        <v>#N/A</v>
      </c>
      <c r="Q1334">
        <v>2.59938</v>
      </c>
      <c r="R1334">
        <v>2.74</v>
      </c>
      <c r="S1334">
        <v>2.85</v>
      </c>
      <c r="T1334">
        <v>3.08</v>
      </c>
      <c r="U1334">
        <v>3.4125000000000001</v>
      </c>
      <c r="V1334" t="e">
        <v>#N/A</v>
      </c>
      <c r="W1334" t="e">
        <v>#N/A</v>
      </c>
      <c r="X1334">
        <v>48.45</v>
      </c>
    </row>
    <row r="1335" spans="1:24" x14ac:dyDescent="0.55000000000000004">
      <c r="A1335" s="5">
        <v>38404</v>
      </c>
      <c r="B1335" t="e">
        <v>#N/A</v>
      </c>
      <c r="C1335" t="e">
        <v>#N/A</v>
      </c>
      <c r="D1335" t="e">
        <v>#N/A</v>
      </c>
      <c r="E1335" t="e">
        <v>#N/A</v>
      </c>
      <c r="F1335" t="e">
        <v>#N/A</v>
      </c>
      <c r="G1335" t="e">
        <v>#N/A</v>
      </c>
      <c r="H1335" t="e">
        <v>#N/A</v>
      </c>
      <c r="I1335" t="e">
        <v>#N/A</v>
      </c>
      <c r="J1335" t="e">
        <v>#N/A</v>
      </c>
      <c r="K1335" t="e">
        <v>#N/A</v>
      </c>
      <c r="L1335" t="e">
        <v>#N/A</v>
      </c>
      <c r="M1335" t="e">
        <v>#N/A</v>
      </c>
      <c r="N1335" t="e">
        <v>#N/A</v>
      </c>
      <c r="O1335" t="e">
        <v>#N/A</v>
      </c>
      <c r="P1335" t="e">
        <v>#N/A</v>
      </c>
      <c r="Q1335">
        <v>2.61</v>
      </c>
      <c r="R1335">
        <v>2.75</v>
      </c>
      <c r="S1335">
        <v>2.86</v>
      </c>
      <c r="T1335">
        <v>3.1062500000000002</v>
      </c>
      <c r="U1335">
        <v>3.46</v>
      </c>
      <c r="V1335" t="e">
        <v>#N/A</v>
      </c>
      <c r="W1335" t="e">
        <v>#N/A</v>
      </c>
      <c r="X1335" t="e">
        <v>#N/A</v>
      </c>
    </row>
    <row r="1336" spans="1:24" x14ac:dyDescent="0.55000000000000004">
      <c r="A1336" s="5">
        <v>38405</v>
      </c>
      <c r="B1336">
        <v>2.57</v>
      </c>
      <c r="C1336">
        <v>2.67</v>
      </c>
      <c r="D1336">
        <v>2.94</v>
      </c>
      <c r="E1336">
        <v>3.12</v>
      </c>
      <c r="F1336">
        <v>3.46</v>
      </c>
      <c r="G1336">
        <v>3.62</v>
      </c>
      <c r="H1336">
        <v>3.88</v>
      </c>
      <c r="I1336">
        <v>4.09</v>
      </c>
      <c r="J1336">
        <v>4.29</v>
      </c>
      <c r="K1336">
        <v>4.75</v>
      </c>
      <c r="L1336" t="e">
        <v>#N/A</v>
      </c>
      <c r="M1336">
        <v>1.07</v>
      </c>
      <c r="N1336">
        <v>1.67</v>
      </c>
      <c r="O1336">
        <v>1.9</v>
      </c>
      <c r="P1336" t="e">
        <v>#N/A</v>
      </c>
      <c r="Q1336">
        <v>2.62</v>
      </c>
      <c r="R1336">
        <v>2.76</v>
      </c>
      <c r="S1336">
        <v>2.87</v>
      </c>
      <c r="T1336">
        <v>3.11</v>
      </c>
      <c r="U1336">
        <v>3.46</v>
      </c>
      <c r="V1336" t="e">
        <v>#N/A</v>
      </c>
      <c r="W1336" t="e">
        <v>#N/A</v>
      </c>
      <c r="X1336">
        <v>51</v>
      </c>
    </row>
    <row r="1337" spans="1:24" x14ac:dyDescent="0.55000000000000004">
      <c r="A1337" s="5">
        <v>38406</v>
      </c>
      <c r="B1337">
        <v>2.5299999999999998</v>
      </c>
      <c r="C1337">
        <v>2.67</v>
      </c>
      <c r="D1337">
        <v>2.94</v>
      </c>
      <c r="E1337">
        <v>3.12</v>
      </c>
      <c r="F1337">
        <v>3.46</v>
      </c>
      <c r="G1337">
        <v>3.63</v>
      </c>
      <c r="H1337">
        <v>3.87</v>
      </c>
      <c r="I1337">
        <v>4.08</v>
      </c>
      <c r="J1337">
        <v>4.2699999999999996</v>
      </c>
      <c r="K1337">
        <v>4.7300000000000004</v>
      </c>
      <c r="L1337" t="e">
        <v>#N/A</v>
      </c>
      <c r="M1337">
        <v>1.06</v>
      </c>
      <c r="N1337">
        <v>1.64</v>
      </c>
      <c r="O1337">
        <v>1.88</v>
      </c>
      <c r="P1337" t="e">
        <v>#N/A</v>
      </c>
      <c r="Q1337">
        <v>2.65</v>
      </c>
      <c r="R1337">
        <v>2.76125</v>
      </c>
      <c r="S1337">
        <v>2.8731300000000002</v>
      </c>
      <c r="T1337">
        <v>3.1124999999999998</v>
      </c>
      <c r="U1337">
        <v>3.4662500000000001</v>
      </c>
      <c r="V1337" t="e">
        <v>#N/A</v>
      </c>
      <c r="W1337" t="e">
        <v>#N/A</v>
      </c>
      <c r="X1337">
        <v>51.73</v>
      </c>
    </row>
    <row r="1338" spans="1:24" x14ac:dyDescent="0.55000000000000004">
      <c r="A1338" s="5">
        <v>38407</v>
      </c>
      <c r="B1338">
        <v>2.5499999999999998</v>
      </c>
      <c r="C1338">
        <v>2.69</v>
      </c>
      <c r="D1338">
        <v>2.94</v>
      </c>
      <c r="E1338">
        <v>3.13</v>
      </c>
      <c r="F1338">
        <v>3.52</v>
      </c>
      <c r="G1338">
        <v>3.67</v>
      </c>
      <c r="H1338">
        <v>3.91</v>
      </c>
      <c r="I1338">
        <v>4.0999999999999996</v>
      </c>
      <c r="J1338">
        <v>4.29</v>
      </c>
      <c r="K1338">
        <v>4.74</v>
      </c>
      <c r="L1338" t="e">
        <v>#N/A</v>
      </c>
      <c r="M1338">
        <v>1.1000000000000001</v>
      </c>
      <c r="N1338">
        <v>1.65</v>
      </c>
      <c r="O1338">
        <v>1.9</v>
      </c>
      <c r="P1338" t="e">
        <v>#N/A</v>
      </c>
      <c r="Q1338">
        <v>2.67</v>
      </c>
      <c r="R1338">
        <v>2.78</v>
      </c>
      <c r="S1338">
        <v>2.89</v>
      </c>
      <c r="T1338">
        <v>3.13</v>
      </c>
      <c r="U1338">
        <v>3.4849999999999999</v>
      </c>
      <c r="V1338" t="e">
        <v>#N/A</v>
      </c>
      <c r="W1338" t="e">
        <v>#N/A</v>
      </c>
      <c r="X1338">
        <v>52.05</v>
      </c>
    </row>
    <row r="1339" spans="1:24" x14ac:dyDescent="0.55000000000000004">
      <c r="A1339" s="5">
        <v>38408</v>
      </c>
      <c r="B1339">
        <v>2.54</v>
      </c>
      <c r="C1339">
        <v>2.74</v>
      </c>
      <c r="D1339">
        <v>2.95</v>
      </c>
      <c r="E1339">
        <v>3.15</v>
      </c>
      <c r="F1339">
        <v>3.54</v>
      </c>
      <c r="G1339">
        <v>3.68</v>
      </c>
      <c r="H1339">
        <v>3.91</v>
      </c>
      <c r="I1339">
        <v>4.09</v>
      </c>
      <c r="J1339">
        <v>4.2699999999999996</v>
      </c>
      <c r="K1339">
        <v>4.72</v>
      </c>
      <c r="L1339" t="e">
        <v>#N/A</v>
      </c>
      <c r="M1339">
        <v>1.1100000000000001</v>
      </c>
      <c r="N1339">
        <v>1.64</v>
      </c>
      <c r="O1339">
        <v>1.9</v>
      </c>
      <c r="P1339" t="e">
        <v>#N/A</v>
      </c>
      <c r="Q1339">
        <v>2.69</v>
      </c>
      <c r="R1339">
        <v>2.79</v>
      </c>
      <c r="S1339">
        <v>2.91</v>
      </c>
      <c r="T1339">
        <v>3.15</v>
      </c>
      <c r="U1339">
        <v>3.51</v>
      </c>
      <c r="V1339" t="e">
        <v>#N/A</v>
      </c>
      <c r="W1339" t="e">
        <v>#N/A</v>
      </c>
      <c r="X1339">
        <v>52.2</v>
      </c>
    </row>
    <row r="1340" spans="1:24" x14ac:dyDescent="0.55000000000000004">
      <c r="A1340" s="5">
        <v>38411</v>
      </c>
      <c r="B1340">
        <v>2.52</v>
      </c>
      <c r="C1340">
        <v>2.76</v>
      </c>
      <c r="D1340">
        <v>3.01</v>
      </c>
      <c r="E1340">
        <v>3.2</v>
      </c>
      <c r="F1340">
        <v>3.59</v>
      </c>
      <c r="G1340">
        <v>3.75</v>
      </c>
      <c r="H1340">
        <v>4</v>
      </c>
      <c r="I1340">
        <v>4.18</v>
      </c>
      <c r="J1340">
        <v>4.3600000000000003</v>
      </c>
      <c r="K1340">
        <v>4.79</v>
      </c>
      <c r="L1340" t="e">
        <v>#N/A</v>
      </c>
      <c r="M1340">
        <v>1.18</v>
      </c>
      <c r="N1340">
        <v>1.7</v>
      </c>
      <c r="O1340">
        <v>1.96</v>
      </c>
      <c r="P1340" t="e">
        <v>#N/A</v>
      </c>
      <c r="Q1340">
        <v>2.7162500000000001</v>
      </c>
      <c r="R1340">
        <v>2.8</v>
      </c>
      <c r="S1340">
        <v>2.92</v>
      </c>
      <c r="T1340">
        <v>3.16</v>
      </c>
      <c r="U1340">
        <v>3.53</v>
      </c>
      <c r="V1340" t="e">
        <v>#N/A</v>
      </c>
      <c r="W1340" t="e">
        <v>#N/A</v>
      </c>
      <c r="X1340">
        <v>51.75</v>
      </c>
    </row>
    <row r="1341" spans="1:24" x14ac:dyDescent="0.55000000000000004">
      <c r="A1341" s="5">
        <v>38412</v>
      </c>
      <c r="B1341">
        <v>2.39</v>
      </c>
      <c r="C1341">
        <v>2.75</v>
      </c>
      <c r="D1341">
        <v>3</v>
      </c>
      <c r="E1341">
        <v>3.2</v>
      </c>
      <c r="F1341">
        <v>3.59</v>
      </c>
      <c r="G1341">
        <v>3.76</v>
      </c>
      <c r="H1341">
        <v>4.0199999999999996</v>
      </c>
      <c r="I1341">
        <v>4.1900000000000004</v>
      </c>
      <c r="J1341">
        <v>4.38</v>
      </c>
      <c r="K1341">
        <v>4.8</v>
      </c>
      <c r="L1341" t="e">
        <v>#N/A</v>
      </c>
      <c r="M1341">
        <v>1.17</v>
      </c>
      <c r="N1341">
        <v>1.69</v>
      </c>
      <c r="O1341">
        <v>1.95</v>
      </c>
      <c r="P1341" t="e">
        <v>#N/A</v>
      </c>
      <c r="Q1341">
        <v>2.72</v>
      </c>
      <c r="R1341">
        <v>2.81</v>
      </c>
      <c r="S1341">
        <v>2.93</v>
      </c>
      <c r="T1341">
        <v>3.19</v>
      </c>
      <c r="U1341">
        <v>3.57</v>
      </c>
      <c r="V1341" t="e">
        <v>#N/A</v>
      </c>
      <c r="W1341" t="e">
        <v>#N/A</v>
      </c>
      <c r="X1341">
        <v>51.67</v>
      </c>
    </row>
    <row r="1342" spans="1:24" x14ac:dyDescent="0.55000000000000004">
      <c r="A1342" s="5">
        <v>38413</v>
      </c>
      <c r="B1342">
        <v>2.48</v>
      </c>
      <c r="C1342">
        <v>2.74</v>
      </c>
      <c r="D1342">
        <v>3</v>
      </c>
      <c r="E1342">
        <v>3.19</v>
      </c>
      <c r="F1342">
        <v>3.57</v>
      </c>
      <c r="G1342">
        <v>3.75</v>
      </c>
      <c r="H1342">
        <v>4</v>
      </c>
      <c r="I1342">
        <v>4.2</v>
      </c>
      <c r="J1342">
        <v>4.38</v>
      </c>
      <c r="K1342">
        <v>4.82</v>
      </c>
      <c r="L1342" t="e">
        <v>#N/A</v>
      </c>
      <c r="M1342">
        <v>1.1399999999999999</v>
      </c>
      <c r="N1342">
        <v>1.69</v>
      </c>
      <c r="O1342">
        <v>1.95</v>
      </c>
      <c r="P1342" t="e">
        <v>#N/A</v>
      </c>
      <c r="Q1342">
        <v>2.72</v>
      </c>
      <c r="R1342">
        <v>2.82</v>
      </c>
      <c r="S1342">
        <v>2.94</v>
      </c>
      <c r="T1342">
        <v>3.19</v>
      </c>
      <c r="U1342">
        <v>3.57</v>
      </c>
      <c r="V1342" t="e">
        <v>#N/A</v>
      </c>
      <c r="W1342" t="e">
        <v>#N/A</v>
      </c>
      <c r="X1342">
        <v>53</v>
      </c>
    </row>
    <row r="1343" spans="1:24" x14ac:dyDescent="0.55000000000000004">
      <c r="A1343" s="5">
        <v>38414</v>
      </c>
      <c r="B1343">
        <v>2.5099999999999998</v>
      </c>
      <c r="C1343">
        <v>2.76</v>
      </c>
      <c r="D1343">
        <v>3</v>
      </c>
      <c r="E1343">
        <v>3.19</v>
      </c>
      <c r="F1343">
        <v>3.59</v>
      </c>
      <c r="G1343">
        <v>3.76</v>
      </c>
      <c r="H1343">
        <v>4.0199999999999996</v>
      </c>
      <c r="I1343">
        <v>4.2</v>
      </c>
      <c r="J1343">
        <v>4.3899999999999997</v>
      </c>
      <c r="K1343">
        <v>4.82</v>
      </c>
      <c r="L1343" t="e">
        <v>#N/A</v>
      </c>
      <c r="M1343">
        <v>1.1499999999999999</v>
      </c>
      <c r="N1343">
        <v>1.69</v>
      </c>
      <c r="O1343">
        <v>1.93</v>
      </c>
      <c r="P1343" t="e">
        <v>#N/A</v>
      </c>
      <c r="Q1343">
        <v>2.7456299999999998</v>
      </c>
      <c r="R1343">
        <v>2.84</v>
      </c>
      <c r="S1343">
        <v>2.95</v>
      </c>
      <c r="T1343">
        <v>3.2</v>
      </c>
      <c r="U1343">
        <v>3.57</v>
      </c>
      <c r="V1343" t="e">
        <v>#N/A</v>
      </c>
      <c r="W1343" t="e">
        <v>#N/A</v>
      </c>
      <c r="X1343">
        <v>53.6</v>
      </c>
    </row>
    <row r="1344" spans="1:24" x14ac:dyDescent="0.55000000000000004">
      <c r="A1344" s="5">
        <v>38415</v>
      </c>
      <c r="B1344">
        <v>2.5</v>
      </c>
      <c r="C1344">
        <v>2.76</v>
      </c>
      <c r="D1344">
        <v>3.01</v>
      </c>
      <c r="E1344">
        <v>3.2</v>
      </c>
      <c r="F1344">
        <v>3.57</v>
      </c>
      <c r="G1344">
        <v>3.73</v>
      </c>
      <c r="H1344">
        <v>3.97</v>
      </c>
      <c r="I1344">
        <v>4.1500000000000004</v>
      </c>
      <c r="J1344">
        <v>4.32</v>
      </c>
      <c r="K1344">
        <v>4.7300000000000004</v>
      </c>
      <c r="L1344" t="e">
        <v>#N/A</v>
      </c>
      <c r="M1344">
        <v>1.1200000000000001</v>
      </c>
      <c r="N1344">
        <v>1.65</v>
      </c>
      <c r="O1344">
        <v>1.86</v>
      </c>
      <c r="P1344" t="e">
        <v>#N/A</v>
      </c>
      <c r="Q1344">
        <v>2.75</v>
      </c>
      <c r="R1344">
        <v>2.8468800000000001</v>
      </c>
      <c r="S1344">
        <v>2.9587500000000002</v>
      </c>
      <c r="T1344">
        <v>3.2</v>
      </c>
      <c r="U1344">
        <v>3.57125</v>
      </c>
      <c r="V1344" t="e">
        <v>#N/A</v>
      </c>
      <c r="W1344" t="e">
        <v>#N/A</v>
      </c>
      <c r="X1344">
        <v>53.7</v>
      </c>
    </row>
    <row r="1345" spans="1:24" x14ac:dyDescent="0.55000000000000004">
      <c r="A1345" s="5">
        <v>38418</v>
      </c>
      <c r="B1345">
        <v>2.5099999999999998</v>
      </c>
      <c r="C1345">
        <v>2.76</v>
      </c>
      <c r="D1345">
        <v>3.02</v>
      </c>
      <c r="E1345">
        <v>3.22</v>
      </c>
      <c r="F1345">
        <v>3.61</v>
      </c>
      <c r="G1345">
        <v>3.76</v>
      </c>
      <c r="H1345">
        <v>3.99</v>
      </c>
      <c r="I1345">
        <v>4.1500000000000004</v>
      </c>
      <c r="J1345">
        <v>4.3099999999999996</v>
      </c>
      <c r="K1345">
        <v>4.7</v>
      </c>
      <c r="L1345" t="e">
        <v>#N/A</v>
      </c>
      <c r="M1345">
        <v>1.1299999999999999</v>
      </c>
      <c r="N1345">
        <v>1.63</v>
      </c>
      <c r="O1345">
        <v>1.81</v>
      </c>
      <c r="P1345" t="e">
        <v>#N/A</v>
      </c>
      <c r="Q1345">
        <v>2.76</v>
      </c>
      <c r="R1345">
        <v>2.85</v>
      </c>
      <c r="S1345">
        <v>2.96</v>
      </c>
      <c r="T1345">
        <v>3.2</v>
      </c>
      <c r="U1345">
        <v>3.56</v>
      </c>
      <c r="V1345" t="e">
        <v>#N/A</v>
      </c>
      <c r="W1345" t="e">
        <v>#N/A</v>
      </c>
      <c r="X1345">
        <v>53.9</v>
      </c>
    </row>
    <row r="1346" spans="1:24" x14ac:dyDescent="0.55000000000000004">
      <c r="A1346" s="5">
        <v>38419</v>
      </c>
      <c r="B1346">
        <v>2.4900000000000002</v>
      </c>
      <c r="C1346">
        <v>2.75</v>
      </c>
      <c r="D1346">
        <v>3.03</v>
      </c>
      <c r="E1346">
        <v>3.23</v>
      </c>
      <c r="F1346">
        <v>3.62</v>
      </c>
      <c r="G1346">
        <v>3.79</v>
      </c>
      <c r="H1346">
        <v>4.05</v>
      </c>
      <c r="I1346">
        <v>4.22</v>
      </c>
      <c r="J1346">
        <v>4.38</v>
      </c>
      <c r="K1346">
        <v>4.78</v>
      </c>
      <c r="L1346" t="e">
        <v>#N/A</v>
      </c>
      <c r="M1346">
        <v>1.1599999999999999</v>
      </c>
      <c r="N1346">
        <v>1.67</v>
      </c>
      <c r="O1346">
        <v>1.84</v>
      </c>
      <c r="P1346" t="e">
        <v>#N/A</v>
      </c>
      <c r="Q1346">
        <v>2.77</v>
      </c>
      <c r="R1346">
        <v>2.86</v>
      </c>
      <c r="S1346">
        <v>2.97</v>
      </c>
      <c r="T1346">
        <v>3.21</v>
      </c>
      <c r="U1346">
        <v>3.58</v>
      </c>
      <c r="V1346" t="e">
        <v>#N/A</v>
      </c>
      <c r="W1346" t="e">
        <v>#N/A</v>
      </c>
      <c r="X1346">
        <v>54.55</v>
      </c>
    </row>
    <row r="1347" spans="1:24" x14ac:dyDescent="0.55000000000000004">
      <c r="A1347" s="5">
        <v>38420</v>
      </c>
      <c r="B1347">
        <v>2.5</v>
      </c>
      <c r="C1347">
        <v>2.76</v>
      </c>
      <c r="D1347">
        <v>3.03</v>
      </c>
      <c r="E1347">
        <v>3.24</v>
      </c>
      <c r="F1347">
        <v>3.66</v>
      </c>
      <c r="G1347">
        <v>3.87</v>
      </c>
      <c r="H1347">
        <v>4.16</v>
      </c>
      <c r="I1347">
        <v>4.3499999999999996</v>
      </c>
      <c r="J1347">
        <v>4.5199999999999996</v>
      </c>
      <c r="K1347">
        <v>4.92</v>
      </c>
      <c r="L1347" t="e">
        <v>#N/A</v>
      </c>
      <c r="M1347">
        <v>1.23</v>
      </c>
      <c r="N1347">
        <v>1.77</v>
      </c>
      <c r="O1347">
        <v>1.93</v>
      </c>
      <c r="P1347" t="e">
        <v>#N/A</v>
      </c>
      <c r="Q1347">
        <v>2.7712500000000002</v>
      </c>
      <c r="R1347">
        <v>2.8618800000000002</v>
      </c>
      <c r="S1347">
        <v>2.98</v>
      </c>
      <c r="T1347">
        <v>3.22</v>
      </c>
      <c r="U1347">
        <v>3.6</v>
      </c>
      <c r="V1347" t="e">
        <v>#N/A</v>
      </c>
      <c r="W1347" t="e">
        <v>#N/A</v>
      </c>
      <c r="X1347">
        <v>54.75</v>
      </c>
    </row>
    <row r="1348" spans="1:24" x14ac:dyDescent="0.55000000000000004">
      <c r="A1348" s="5">
        <v>38421</v>
      </c>
      <c r="B1348">
        <v>2.52</v>
      </c>
      <c r="C1348">
        <v>2.75</v>
      </c>
      <c r="D1348">
        <v>3.04</v>
      </c>
      <c r="E1348">
        <v>3.25</v>
      </c>
      <c r="F1348">
        <v>3.68</v>
      </c>
      <c r="G1348">
        <v>3.87</v>
      </c>
      <c r="H1348">
        <v>4.13</v>
      </c>
      <c r="I1348">
        <v>4.29</v>
      </c>
      <c r="J1348">
        <v>4.4800000000000004</v>
      </c>
      <c r="K1348">
        <v>4.8499999999999996</v>
      </c>
      <c r="L1348" t="e">
        <v>#N/A</v>
      </c>
      <c r="M1348">
        <v>1.25</v>
      </c>
      <c r="N1348">
        <v>1.76</v>
      </c>
      <c r="O1348">
        <v>1.93</v>
      </c>
      <c r="P1348" t="e">
        <v>#N/A</v>
      </c>
      <c r="Q1348">
        <v>2.8</v>
      </c>
      <c r="R1348">
        <v>2.9</v>
      </c>
      <c r="S1348">
        <v>3</v>
      </c>
      <c r="T1348">
        <v>3.25</v>
      </c>
      <c r="U1348">
        <v>3.64</v>
      </c>
      <c r="V1348" t="e">
        <v>#N/A</v>
      </c>
      <c r="W1348" t="e">
        <v>#N/A</v>
      </c>
      <c r="X1348">
        <v>53.52</v>
      </c>
    </row>
    <row r="1349" spans="1:24" x14ac:dyDescent="0.55000000000000004">
      <c r="A1349" s="5">
        <v>38422</v>
      </c>
      <c r="B1349">
        <v>2.5099999999999998</v>
      </c>
      <c r="C1349">
        <v>2.76</v>
      </c>
      <c r="D1349">
        <v>3.06</v>
      </c>
      <c r="E1349">
        <v>3.28</v>
      </c>
      <c r="F1349">
        <v>3.73</v>
      </c>
      <c r="G1349">
        <v>3.94</v>
      </c>
      <c r="H1349">
        <v>4.22</v>
      </c>
      <c r="I1349">
        <v>4.3899999999999997</v>
      </c>
      <c r="J1349">
        <v>4.5599999999999996</v>
      </c>
      <c r="K1349">
        <v>4.93</v>
      </c>
      <c r="L1349" t="e">
        <v>#N/A</v>
      </c>
      <c r="M1349">
        <v>1.34</v>
      </c>
      <c r="N1349">
        <v>1.82</v>
      </c>
      <c r="O1349">
        <v>1.99</v>
      </c>
      <c r="P1349" t="e">
        <v>#N/A</v>
      </c>
      <c r="Q1349">
        <v>2.81</v>
      </c>
      <c r="R1349">
        <v>2.91</v>
      </c>
      <c r="S1349">
        <v>3.01</v>
      </c>
      <c r="T1349">
        <v>3.25875</v>
      </c>
      <c r="U1349">
        <v>3.65</v>
      </c>
      <c r="V1349" t="e">
        <v>#N/A</v>
      </c>
      <c r="W1349" t="e">
        <v>#N/A</v>
      </c>
      <c r="X1349">
        <v>54.4</v>
      </c>
    </row>
    <row r="1350" spans="1:24" x14ac:dyDescent="0.55000000000000004">
      <c r="A1350" s="5">
        <v>38425</v>
      </c>
      <c r="B1350">
        <v>2.59</v>
      </c>
      <c r="C1350">
        <v>2.8</v>
      </c>
      <c r="D1350">
        <v>3.1</v>
      </c>
      <c r="E1350">
        <v>3.32</v>
      </c>
      <c r="F1350">
        <v>3.75</v>
      </c>
      <c r="G1350">
        <v>3.95</v>
      </c>
      <c r="H1350">
        <v>4.2</v>
      </c>
      <c r="I1350">
        <v>4.3600000000000003</v>
      </c>
      <c r="J1350">
        <v>4.5199999999999996</v>
      </c>
      <c r="K1350">
        <v>4.9000000000000004</v>
      </c>
      <c r="L1350" t="e">
        <v>#N/A</v>
      </c>
      <c r="M1350">
        <v>1.34</v>
      </c>
      <c r="N1350">
        <v>1.82</v>
      </c>
      <c r="O1350">
        <v>1.98</v>
      </c>
      <c r="P1350" t="e">
        <v>#N/A</v>
      </c>
      <c r="Q1350">
        <v>2.82</v>
      </c>
      <c r="R1350">
        <v>2.92</v>
      </c>
      <c r="S1350">
        <v>3.02</v>
      </c>
      <c r="T1350">
        <v>3.2737500000000002</v>
      </c>
      <c r="U1350">
        <v>3.68</v>
      </c>
      <c r="V1350" t="e">
        <v>#N/A</v>
      </c>
      <c r="W1350" t="e">
        <v>#N/A</v>
      </c>
      <c r="X1350">
        <v>54.9</v>
      </c>
    </row>
    <row r="1351" spans="1:24" x14ac:dyDescent="0.55000000000000004">
      <c r="A1351" s="5">
        <v>38426</v>
      </c>
      <c r="B1351">
        <v>2.61</v>
      </c>
      <c r="C1351">
        <v>2.81</v>
      </c>
      <c r="D1351">
        <v>3.1</v>
      </c>
      <c r="E1351">
        <v>3.32</v>
      </c>
      <c r="F1351">
        <v>3.75</v>
      </c>
      <c r="G1351">
        <v>3.96</v>
      </c>
      <c r="H1351">
        <v>4.22</v>
      </c>
      <c r="I1351">
        <v>4.38</v>
      </c>
      <c r="J1351">
        <v>4.54</v>
      </c>
      <c r="K1351">
        <v>4.93</v>
      </c>
      <c r="L1351" t="e">
        <v>#N/A</v>
      </c>
      <c r="M1351">
        <v>1.34</v>
      </c>
      <c r="N1351">
        <v>1.82</v>
      </c>
      <c r="O1351">
        <v>1.99</v>
      </c>
      <c r="P1351" t="e">
        <v>#N/A</v>
      </c>
      <c r="Q1351">
        <v>2.83</v>
      </c>
      <c r="R1351">
        <v>2.93</v>
      </c>
      <c r="S1351">
        <v>3.03</v>
      </c>
      <c r="T1351">
        <v>3.2856299999999998</v>
      </c>
      <c r="U1351">
        <v>3.69</v>
      </c>
      <c r="V1351" t="e">
        <v>#N/A</v>
      </c>
      <c r="W1351" t="e">
        <v>#N/A</v>
      </c>
      <c r="X1351">
        <v>55.05</v>
      </c>
    </row>
    <row r="1352" spans="1:24" x14ac:dyDescent="0.55000000000000004">
      <c r="A1352" s="5">
        <v>38427</v>
      </c>
      <c r="B1352">
        <v>2.57</v>
      </c>
      <c r="C1352">
        <v>2.8</v>
      </c>
      <c r="D1352">
        <v>3.09</v>
      </c>
      <c r="E1352">
        <v>3.3</v>
      </c>
      <c r="F1352">
        <v>3.72</v>
      </c>
      <c r="G1352">
        <v>3.92</v>
      </c>
      <c r="H1352">
        <v>4.18</v>
      </c>
      <c r="I1352">
        <v>4.3499999999999996</v>
      </c>
      <c r="J1352">
        <v>4.5199999999999996</v>
      </c>
      <c r="K1352">
        <v>4.91</v>
      </c>
      <c r="L1352" t="e">
        <v>#N/A</v>
      </c>
      <c r="M1352">
        <v>1.29</v>
      </c>
      <c r="N1352">
        <v>1.79</v>
      </c>
      <c r="O1352">
        <v>1.96</v>
      </c>
      <c r="P1352" t="e">
        <v>#N/A</v>
      </c>
      <c r="Q1352">
        <v>2.8337500000000002</v>
      </c>
      <c r="R1352">
        <v>2.94</v>
      </c>
      <c r="S1352">
        <v>3.04</v>
      </c>
      <c r="T1352">
        <v>3.3</v>
      </c>
      <c r="U1352">
        <v>3.71</v>
      </c>
      <c r="V1352" t="e">
        <v>#N/A</v>
      </c>
      <c r="W1352" t="e">
        <v>#N/A</v>
      </c>
      <c r="X1352">
        <v>56.5</v>
      </c>
    </row>
    <row r="1353" spans="1:24" x14ac:dyDescent="0.55000000000000004">
      <c r="A1353" s="5">
        <v>38428</v>
      </c>
      <c r="B1353">
        <v>2.68</v>
      </c>
      <c r="C1353">
        <v>2.79</v>
      </c>
      <c r="D1353">
        <v>3.08</v>
      </c>
      <c r="E1353">
        <v>3.29</v>
      </c>
      <c r="F1353">
        <v>3.7</v>
      </c>
      <c r="G1353">
        <v>3.89</v>
      </c>
      <c r="H1353">
        <v>4.1399999999999997</v>
      </c>
      <c r="I1353">
        <v>4.3</v>
      </c>
      <c r="J1353">
        <v>4.47</v>
      </c>
      <c r="K1353">
        <v>4.87</v>
      </c>
      <c r="L1353" t="e">
        <v>#N/A</v>
      </c>
      <c r="M1353">
        <v>1.23</v>
      </c>
      <c r="N1353">
        <v>1.73</v>
      </c>
      <c r="O1353">
        <v>1.9</v>
      </c>
      <c r="P1353" t="e">
        <v>#N/A</v>
      </c>
      <c r="Q1353">
        <v>2.85</v>
      </c>
      <c r="R1353">
        <v>2.96</v>
      </c>
      <c r="S1353">
        <v>3.05</v>
      </c>
      <c r="T1353">
        <v>3.2962500000000001</v>
      </c>
      <c r="U1353">
        <v>3.69</v>
      </c>
      <c r="V1353" t="e">
        <v>#N/A</v>
      </c>
      <c r="W1353" t="e">
        <v>#N/A</v>
      </c>
      <c r="X1353">
        <v>56.4</v>
      </c>
    </row>
    <row r="1354" spans="1:24" x14ac:dyDescent="0.55000000000000004">
      <c r="A1354" s="5">
        <v>38429</v>
      </c>
      <c r="B1354">
        <v>2.7</v>
      </c>
      <c r="C1354">
        <v>2.81</v>
      </c>
      <c r="D1354">
        <v>3.11</v>
      </c>
      <c r="E1354">
        <v>3.32</v>
      </c>
      <c r="F1354">
        <v>3.72</v>
      </c>
      <c r="G1354">
        <v>3.91</v>
      </c>
      <c r="H1354">
        <v>4.18</v>
      </c>
      <c r="I1354">
        <v>4.34</v>
      </c>
      <c r="J1354">
        <v>4.51</v>
      </c>
      <c r="K1354">
        <v>4.92</v>
      </c>
      <c r="L1354" t="e">
        <v>#N/A</v>
      </c>
      <c r="M1354">
        <v>1.26</v>
      </c>
      <c r="N1354">
        <v>1.77</v>
      </c>
      <c r="O1354">
        <v>1.94</v>
      </c>
      <c r="P1354" t="e">
        <v>#N/A</v>
      </c>
      <c r="Q1354">
        <v>2.85</v>
      </c>
      <c r="R1354">
        <v>2.96</v>
      </c>
      <c r="S1354">
        <v>3.05</v>
      </c>
      <c r="T1354">
        <v>3.3</v>
      </c>
      <c r="U1354">
        <v>3.6924999999999999</v>
      </c>
      <c r="V1354" t="e">
        <v>#N/A</v>
      </c>
      <c r="W1354" t="e">
        <v>#N/A</v>
      </c>
      <c r="X1354">
        <v>56.8</v>
      </c>
    </row>
    <row r="1355" spans="1:24" x14ac:dyDescent="0.55000000000000004">
      <c r="A1355" s="5">
        <v>38432</v>
      </c>
      <c r="B1355">
        <v>2.71</v>
      </c>
      <c r="C1355">
        <v>2.85</v>
      </c>
      <c r="D1355">
        <v>3.13</v>
      </c>
      <c r="E1355">
        <v>3.33</v>
      </c>
      <c r="F1355">
        <v>3.72</v>
      </c>
      <c r="G1355">
        <v>3.93</v>
      </c>
      <c r="H1355">
        <v>4.18</v>
      </c>
      <c r="I1355">
        <v>4.3499999999999996</v>
      </c>
      <c r="J1355">
        <v>4.53</v>
      </c>
      <c r="K1355">
        <v>4.9400000000000004</v>
      </c>
      <c r="L1355" t="e">
        <v>#N/A</v>
      </c>
      <c r="M1355">
        <v>1.28</v>
      </c>
      <c r="N1355">
        <v>1.8</v>
      </c>
      <c r="O1355">
        <v>1.95</v>
      </c>
      <c r="P1355" t="e">
        <v>#N/A</v>
      </c>
      <c r="Q1355">
        <v>2.85</v>
      </c>
      <c r="R1355">
        <v>2.96</v>
      </c>
      <c r="S1355">
        <v>3.0525000000000002</v>
      </c>
      <c r="T1355">
        <v>3.31</v>
      </c>
      <c r="U1355">
        <v>3.7137500000000001</v>
      </c>
      <c r="V1355" t="e">
        <v>#N/A</v>
      </c>
      <c r="W1355" t="e">
        <v>#N/A</v>
      </c>
      <c r="X1355">
        <v>56.7</v>
      </c>
    </row>
    <row r="1356" spans="1:24" x14ac:dyDescent="0.55000000000000004">
      <c r="A1356" s="5">
        <v>38433</v>
      </c>
      <c r="B1356">
        <v>2.72</v>
      </c>
      <c r="C1356">
        <v>2.89</v>
      </c>
      <c r="D1356">
        <v>3.17</v>
      </c>
      <c r="E1356">
        <v>3.4</v>
      </c>
      <c r="F1356">
        <v>3.86</v>
      </c>
      <c r="G1356">
        <v>4.0599999999999996</v>
      </c>
      <c r="H1356">
        <v>4.3099999999999996</v>
      </c>
      <c r="I1356">
        <v>4.45</v>
      </c>
      <c r="J1356">
        <v>4.63</v>
      </c>
      <c r="K1356">
        <v>5.01</v>
      </c>
      <c r="L1356" t="e">
        <v>#N/A</v>
      </c>
      <c r="M1356">
        <v>1.37</v>
      </c>
      <c r="N1356">
        <v>1.87</v>
      </c>
      <c r="O1356">
        <v>2.02</v>
      </c>
      <c r="P1356" t="e">
        <v>#N/A</v>
      </c>
      <c r="Q1356">
        <v>2.85</v>
      </c>
      <c r="R1356">
        <v>2.97</v>
      </c>
      <c r="S1356">
        <v>3.06</v>
      </c>
      <c r="T1356">
        <v>3.32</v>
      </c>
      <c r="U1356">
        <v>3.72</v>
      </c>
      <c r="V1356" t="e">
        <v>#N/A</v>
      </c>
      <c r="W1356" t="e">
        <v>#N/A</v>
      </c>
      <c r="X1356">
        <v>55.95</v>
      </c>
    </row>
    <row r="1357" spans="1:24" x14ac:dyDescent="0.55000000000000004">
      <c r="A1357" s="5">
        <v>38434</v>
      </c>
      <c r="B1357">
        <v>2.73</v>
      </c>
      <c r="C1357">
        <v>2.83</v>
      </c>
      <c r="D1357">
        <v>3.14</v>
      </c>
      <c r="E1357">
        <v>3.38</v>
      </c>
      <c r="F1357">
        <v>3.84</v>
      </c>
      <c r="G1357">
        <v>4.05</v>
      </c>
      <c r="H1357">
        <v>4.3</v>
      </c>
      <c r="I1357">
        <v>4.45</v>
      </c>
      <c r="J1357">
        <v>4.6100000000000003</v>
      </c>
      <c r="K1357">
        <v>4.99</v>
      </c>
      <c r="L1357" t="e">
        <v>#N/A</v>
      </c>
      <c r="M1357">
        <v>1.44</v>
      </c>
      <c r="N1357">
        <v>1.92</v>
      </c>
      <c r="O1357">
        <v>2.04</v>
      </c>
      <c r="P1357" t="e">
        <v>#N/A</v>
      </c>
      <c r="Q1357">
        <v>2.85</v>
      </c>
      <c r="R1357">
        <v>2.9937499999999999</v>
      </c>
      <c r="S1357">
        <v>3.09</v>
      </c>
      <c r="T1357">
        <v>3.3675000000000002</v>
      </c>
      <c r="U1357">
        <v>3.81</v>
      </c>
      <c r="V1357" t="e">
        <v>#N/A</v>
      </c>
      <c r="W1357" t="e">
        <v>#N/A</v>
      </c>
      <c r="X1357">
        <v>49.43</v>
      </c>
    </row>
    <row r="1358" spans="1:24" x14ac:dyDescent="0.55000000000000004">
      <c r="A1358" s="5">
        <v>38435</v>
      </c>
      <c r="B1358">
        <v>2.75</v>
      </c>
      <c r="C1358">
        <v>2.84</v>
      </c>
      <c r="D1358">
        <v>3.16</v>
      </c>
      <c r="E1358">
        <v>3.41</v>
      </c>
      <c r="F1358">
        <v>3.88</v>
      </c>
      <c r="G1358">
        <v>4.0599999999999996</v>
      </c>
      <c r="H1358">
        <v>4.3</v>
      </c>
      <c r="I1358">
        <v>4.4400000000000004</v>
      </c>
      <c r="J1358">
        <v>4.5999999999999996</v>
      </c>
      <c r="K1358">
        <v>4.97</v>
      </c>
      <c r="L1358" t="e">
        <v>#N/A</v>
      </c>
      <c r="M1358">
        <v>1.45</v>
      </c>
      <c r="N1358">
        <v>1.9</v>
      </c>
      <c r="O1358">
        <v>2.0299999999999998</v>
      </c>
      <c r="P1358" t="e">
        <v>#N/A</v>
      </c>
      <c r="Q1358">
        <v>2.85</v>
      </c>
      <c r="R1358">
        <v>3</v>
      </c>
      <c r="S1358">
        <v>3.09</v>
      </c>
      <c r="T1358">
        <v>3.37</v>
      </c>
      <c r="U1358">
        <v>3.8187500000000001</v>
      </c>
      <c r="V1358" t="e">
        <v>#N/A</v>
      </c>
      <c r="W1358" t="e">
        <v>#N/A</v>
      </c>
      <c r="X1358">
        <v>49.7</v>
      </c>
    </row>
    <row r="1359" spans="1:24" x14ac:dyDescent="0.55000000000000004">
      <c r="A1359" s="5">
        <v>38436</v>
      </c>
      <c r="B1359">
        <v>2.8</v>
      </c>
      <c r="C1359" t="e">
        <v>#N/A</v>
      </c>
      <c r="D1359" t="e">
        <v>#N/A</v>
      </c>
      <c r="E1359" t="e">
        <v>#N/A</v>
      </c>
      <c r="F1359" t="e">
        <v>#N/A</v>
      </c>
      <c r="G1359" t="e">
        <v>#N/A</v>
      </c>
      <c r="H1359" t="e">
        <v>#N/A</v>
      </c>
      <c r="I1359" t="e">
        <v>#N/A</v>
      </c>
      <c r="J1359" t="e">
        <v>#N/A</v>
      </c>
      <c r="K1359" t="e">
        <v>#N/A</v>
      </c>
      <c r="L1359" t="e">
        <v>#N/A</v>
      </c>
      <c r="M1359" t="e">
        <v>#N/A</v>
      </c>
      <c r="N1359" t="e">
        <v>#N/A</v>
      </c>
      <c r="O1359" t="e">
        <v>#N/A</v>
      </c>
      <c r="P1359" t="e">
        <v>#N/A</v>
      </c>
      <c r="Q1359" t="e">
        <v>#N/A</v>
      </c>
      <c r="R1359" t="e">
        <v>#N/A</v>
      </c>
      <c r="S1359" t="e">
        <v>#N/A</v>
      </c>
      <c r="T1359" t="e">
        <v>#N/A</v>
      </c>
      <c r="U1359" t="e">
        <v>#N/A</v>
      </c>
      <c r="V1359" t="e">
        <v>#N/A</v>
      </c>
      <c r="W1359" t="e">
        <v>#N/A</v>
      </c>
      <c r="X1359" t="e">
        <v>#N/A</v>
      </c>
    </row>
    <row r="1360" spans="1:24" x14ac:dyDescent="0.55000000000000004">
      <c r="A1360" s="5">
        <v>38439</v>
      </c>
      <c r="B1360">
        <v>2.79</v>
      </c>
      <c r="C1360">
        <v>2.84</v>
      </c>
      <c r="D1360">
        <v>3.19</v>
      </c>
      <c r="E1360">
        <v>3.43</v>
      </c>
      <c r="F1360">
        <v>3.9</v>
      </c>
      <c r="G1360">
        <v>4.09</v>
      </c>
      <c r="H1360">
        <v>4.33</v>
      </c>
      <c r="I1360">
        <v>4.4800000000000004</v>
      </c>
      <c r="J1360">
        <v>4.6399999999999997</v>
      </c>
      <c r="K1360">
        <v>5.01</v>
      </c>
      <c r="L1360" t="e">
        <v>#N/A</v>
      </c>
      <c r="M1360">
        <v>1.48</v>
      </c>
      <c r="N1360">
        <v>1.94</v>
      </c>
      <c r="O1360">
        <v>2.0499999999999998</v>
      </c>
      <c r="P1360" t="e">
        <v>#N/A</v>
      </c>
      <c r="Q1360" t="e">
        <v>#N/A</v>
      </c>
      <c r="R1360" t="e">
        <v>#N/A</v>
      </c>
      <c r="S1360" t="e">
        <v>#N/A</v>
      </c>
      <c r="T1360" t="e">
        <v>#N/A</v>
      </c>
      <c r="U1360" t="e">
        <v>#N/A</v>
      </c>
      <c r="V1360" t="e">
        <v>#N/A</v>
      </c>
      <c r="W1360" t="e">
        <v>#N/A</v>
      </c>
      <c r="X1360">
        <v>54.06</v>
      </c>
    </row>
    <row r="1361" spans="1:24" x14ac:dyDescent="0.55000000000000004">
      <c r="A1361" s="5">
        <v>38440</v>
      </c>
      <c r="B1361">
        <v>2.72</v>
      </c>
      <c r="C1361">
        <v>2.84</v>
      </c>
      <c r="D1361">
        <v>3.17</v>
      </c>
      <c r="E1361">
        <v>3.41</v>
      </c>
      <c r="F1361">
        <v>3.87</v>
      </c>
      <c r="G1361">
        <v>4.05</v>
      </c>
      <c r="H1361">
        <v>4.3</v>
      </c>
      <c r="I1361">
        <v>4.4400000000000004</v>
      </c>
      <c r="J1361">
        <v>4.5999999999999996</v>
      </c>
      <c r="K1361">
        <v>4.9800000000000004</v>
      </c>
      <c r="L1361" t="e">
        <v>#N/A</v>
      </c>
      <c r="M1361">
        <v>1.45</v>
      </c>
      <c r="N1361">
        <v>1.91</v>
      </c>
      <c r="O1361">
        <v>2.0299999999999998</v>
      </c>
      <c r="P1361" t="e">
        <v>#N/A</v>
      </c>
      <c r="Q1361">
        <v>2.85</v>
      </c>
      <c r="R1361">
        <v>3</v>
      </c>
      <c r="S1361">
        <v>3.0924999999999998</v>
      </c>
      <c r="T1361">
        <v>3.38</v>
      </c>
      <c r="U1361">
        <v>3.85</v>
      </c>
      <c r="V1361" t="e">
        <v>#N/A</v>
      </c>
      <c r="W1361" t="e">
        <v>#N/A</v>
      </c>
      <c r="X1361">
        <v>54.26</v>
      </c>
    </row>
    <row r="1362" spans="1:24" x14ac:dyDescent="0.55000000000000004">
      <c r="A1362" s="5">
        <v>38441</v>
      </c>
      <c r="B1362">
        <v>2.74</v>
      </c>
      <c r="C1362">
        <v>2.83</v>
      </c>
      <c r="D1362">
        <v>3.15</v>
      </c>
      <c r="E1362">
        <v>3.39</v>
      </c>
      <c r="F1362">
        <v>3.86</v>
      </c>
      <c r="G1362">
        <v>4.03</v>
      </c>
      <c r="H1362">
        <v>4.26</v>
      </c>
      <c r="I1362">
        <v>4.4000000000000004</v>
      </c>
      <c r="J1362">
        <v>4.5599999999999996</v>
      </c>
      <c r="K1362">
        <v>4.93</v>
      </c>
      <c r="L1362" t="e">
        <v>#N/A</v>
      </c>
      <c r="M1362">
        <v>1.42</v>
      </c>
      <c r="N1362">
        <v>1.89</v>
      </c>
      <c r="O1362">
        <v>1.98</v>
      </c>
      <c r="P1362" t="e">
        <v>#N/A</v>
      </c>
      <c r="Q1362">
        <v>2.86</v>
      </c>
      <c r="R1362">
        <v>3.01</v>
      </c>
      <c r="S1362">
        <v>3.1</v>
      </c>
      <c r="T1362">
        <v>3.39</v>
      </c>
      <c r="U1362">
        <v>3.84</v>
      </c>
      <c r="V1362" t="e">
        <v>#N/A</v>
      </c>
      <c r="W1362" t="e">
        <v>#N/A</v>
      </c>
      <c r="X1362">
        <v>53.96</v>
      </c>
    </row>
    <row r="1363" spans="1:24" x14ac:dyDescent="0.55000000000000004">
      <c r="A1363" s="5">
        <v>38442</v>
      </c>
      <c r="B1363">
        <v>2.96</v>
      </c>
      <c r="C1363">
        <v>2.79</v>
      </c>
      <c r="D1363">
        <v>3.13</v>
      </c>
      <c r="E1363">
        <v>3.35</v>
      </c>
      <c r="F1363">
        <v>3.8</v>
      </c>
      <c r="G1363">
        <v>3.96</v>
      </c>
      <c r="H1363">
        <v>4.18</v>
      </c>
      <c r="I1363">
        <v>4.33</v>
      </c>
      <c r="J1363">
        <v>4.5</v>
      </c>
      <c r="K1363">
        <v>4.88</v>
      </c>
      <c r="L1363" t="e">
        <v>#N/A</v>
      </c>
      <c r="M1363">
        <v>1.31</v>
      </c>
      <c r="N1363">
        <v>1.79</v>
      </c>
      <c r="O1363">
        <v>1.91</v>
      </c>
      <c r="P1363" t="e">
        <v>#N/A</v>
      </c>
      <c r="Q1363">
        <v>2.87</v>
      </c>
      <c r="R1363">
        <v>3.03</v>
      </c>
      <c r="S1363">
        <v>3.12</v>
      </c>
      <c r="T1363">
        <v>3.4</v>
      </c>
      <c r="U1363">
        <v>3.8450000000000002</v>
      </c>
      <c r="V1363" t="e">
        <v>#N/A</v>
      </c>
      <c r="W1363" t="e">
        <v>#N/A</v>
      </c>
      <c r="X1363">
        <v>55.31</v>
      </c>
    </row>
    <row r="1364" spans="1:24" x14ac:dyDescent="0.55000000000000004">
      <c r="A1364" s="5">
        <v>38443</v>
      </c>
      <c r="B1364">
        <v>2.83</v>
      </c>
      <c r="C1364">
        <v>2.8</v>
      </c>
      <c r="D1364">
        <v>3.13</v>
      </c>
      <c r="E1364">
        <v>3.34</v>
      </c>
      <c r="F1364">
        <v>3.75</v>
      </c>
      <c r="G1364">
        <v>3.9</v>
      </c>
      <c r="H1364">
        <v>4.13</v>
      </c>
      <c r="I1364">
        <v>4.29</v>
      </c>
      <c r="J1364">
        <v>4.46</v>
      </c>
      <c r="K1364">
        <v>4.8499999999999996</v>
      </c>
      <c r="L1364" t="e">
        <v>#N/A</v>
      </c>
      <c r="M1364">
        <v>1.28</v>
      </c>
      <c r="N1364">
        <v>1.77</v>
      </c>
      <c r="O1364">
        <v>1.88</v>
      </c>
      <c r="P1364" t="e">
        <v>#N/A</v>
      </c>
      <c r="Q1364">
        <v>2.87</v>
      </c>
      <c r="R1364">
        <v>3.03</v>
      </c>
      <c r="S1364">
        <v>3.12</v>
      </c>
      <c r="T1364">
        <v>3.3849999999999998</v>
      </c>
      <c r="U1364">
        <v>3.81</v>
      </c>
      <c r="V1364" t="e">
        <v>#N/A</v>
      </c>
      <c r="W1364" t="e">
        <v>#N/A</v>
      </c>
      <c r="X1364">
        <v>57.26</v>
      </c>
    </row>
    <row r="1365" spans="1:24" x14ac:dyDescent="0.55000000000000004">
      <c r="A1365" s="5">
        <v>38446</v>
      </c>
      <c r="B1365">
        <v>2.78</v>
      </c>
      <c r="C1365">
        <v>2.8</v>
      </c>
      <c r="D1365">
        <v>3.14</v>
      </c>
      <c r="E1365">
        <v>3.34</v>
      </c>
      <c r="F1365">
        <v>3.74</v>
      </c>
      <c r="G1365">
        <v>3.9</v>
      </c>
      <c r="H1365">
        <v>4.13</v>
      </c>
      <c r="I1365">
        <v>4.3</v>
      </c>
      <c r="J1365">
        <v>4.47</v>
      </c>
      <c r="K1365">
        <v>4.84</v>
      </c>
      <c r="L1365" t="e">
        <v>#N/A</v>
      </c>
      <c r="M1365">
        <v>1.28</v>
      </c>
      <c r="N1365">
        <v>1.79</v>
      </c>
      <c r="O1365">
        <v>1.9</v>
      </c>
      <c r="P1365" t="e">
        <v>#N/A</v>
      </c>
      <c r="Q1365">
        <v>2.8706299999999998</v>
      </c>
      <c r="R1365">
        <v>3.03</v>
      </c>
      <c r="S1365">
        <v>3.12</v>
      </c>
      <c r="T1365">
        <v>3.3725000000000001</v>
      </c>
      <c r="U1365">
        <v>3.7862499999999999</v>
      </c>
      <c r="V1365" t="e">
        <v>#N/A</v>
      </c>
      <c r="W1365" t="e">
        <v>#N/A</v>
      </c>
      <c r="X1365">
        <v>56.86</v>
      </c>
    </row>
    <row r="1366" spans="1:24" x14ac:dyDescent="0.55000000000000004">
      <c r="A1366" s="5">
        <v>38447</v>
      </c>
      <c r="B1366">
        <v>2.72</v>
      </c>
      <c r="C1366">
        <v>2.79</v>
      </c>
      <c r="D1366">
        <v>3.13</v>
      </c>
      <c r="E1366">
        <v>3.34</v>
      </c>
      <c r="F1366">
        <v>3.75</v>
      </c>
      <c r="G1366">
        <v>3.91</v>
      </c>
      <c r="H1366">
        <v>4.1500000000000004</v>
      </c>
      <c r="I1366">
        <v>4.3099999999999996</v>
      </c>
      <c r="J1366">
        <v>4.4800000000000004</v>
      </c>
      <c r="K1366">
        <v>4.87</v>
      </c>
      <c r="L1366" t="e">
        <v>#N/A</v>
      </c>
      <c r="M1366">
        <v>1.32</v>
      </c>
      <c r="N1366">
        <v>1.81</v>
      </c>
      <c r="O1366">
        <v>1.93</v>
      </c>
      <c r="P1366" t="e">
        <v>#N/A</v>
      </c>
      <c r="Q1366">
        <v>2.89</v>
      </c>
      <c r="R1366">
        <v>3.04</v>
      </c>
      <c r="S1366">
        <v>3.1225000000000001</v>
      </c>
      <c r="T1366">
        <v>3.38</v>
      </c>
      <c r="U1366">
        <v>3.7862499999999999</v>
      </c>
      <c r="V1366" t="e">
        <v>#N/A</v>
      </c>
      <c r="W1366" t="e">
        <v>#N/A</v>
      </c>
      <c r="X1366">
        <v>55.83</v>
      </c>
    </row>
    <row r="1367" spans="1:24" x14ac:dyDescent="0.55000000000000004">
      <c r="A1367" s="5">
        <v>38448</v>
      </c>
      <c r="B1367">
        <v>2.73</v>
      </c>
      <c r="C1367">
        <v>2.76</v>
      </c>
      <c r="D1367">
        <v>3.11</v>
      </c>
      <c r="E1367">
        <v>3.31</v>
      </c>
      <c r="F1367">
        <v>3.7</v>
      </c>
      <c r="G1367">
        <v>3.86</v>
      </c>
      <c r="H1367">
        <v>4.09</v>
      </c>
      <c r="I1367">
        <v>4.26</v>
      </c>
      <c r="J1367">
        <v>4.4400000000000004</v>
      </c>
      <c r="K1367">
        <v>4.8499999999999996</v>
      </c>
      <c r="L1367" t="e">
        <v>#N/A</v>
      </c>
      <c r="M1367">
        <v>1.3</v>
      </c>
      <c r="N1367">
        <v>1.8</v>
      </c>
      <c r="O1367">
        <v>1.93</v>
      </c>
      <c r="P1367" t="e">
        <v>#N/A</v>
      </c>
      <c r="Q1367">
        <v>2.8912499999999999</v>
      </c>
      <c r="R1367">
        <v>3.04</v>
      </c>
      <c r="S1367">
        <v>3.1231300000000002</v>
      </c>
      <c r="T1367">
        <v>3.3893800000000001</v>
      </c>
      <c r="U1367">
        <v>3.79</v>
      </c>
      <c r="V1367" t="e">
        <v>#N/A</v>
      </c>
      <c r="W1367" t="e">
        <v>#N/A</v>
      </c>
      <c r="X1367">
        <v>55.88</v>
      </c>
    </row>
    <row r="1368" spans="1:24" x14ac:dyDescent="0.55000000000000004">
      <c r="A1368" s="5">
        <v>38449</v>
      </c>
      <c r="B1368">
        <v>2.76</v>
      </c>
      <c r="C1368">
        <v>2.77</v>
      </c>
      <c r="D1368">
        <v>3.12</v>
      </c>
      <c r="E1368">
        <v>3.32</v>
      </c>
      <c r="F1368">
        <v>3.72</v>
      </c>
      <c r="G1368">
        <v>3.89</v>
      </c>
      <c r="H1368">
        <v>4.13</v>
      </c>
      <c r="I1368">
        <v>4.3</v>
      </c>
      <c r="J1368">
        <v>4.49</v>
      </c>
      <c r="K1368">
        <v>4.9000000000000004</v>
      </c>
      <c r="L1368" t="e">
        <v>#N/A</v>
      </c>
      <c r="M1368">
        <v>1.36</v>
      </c>
      <c r="N1368">
        <v>1.85</v>
      </c>
      <c r="O1368">
        <v>1.99</v>
      </c>
      <c r="P1368" t="e">
        <v>#N/A</v>
      </c>
      <c r="Q1368">
        <v>2.91</v>
      </c>
      <c r="R1368">
        <v>3.05</v>
      </c>
      <c r="S1368">
        <v>3.13</v>
      </c>
      <c r="T1368">
        <v>3.38375</v>
      </c>
      <c r="U1368">
        <v>3.7675000000000001</v>
      </c>
      <c r="V1368" t="e">
        <v>#N/A</v>
      </c>
      <c r="W1368" t="e">
        <v>#N/A</v>
      </c>
      <c r="X1368">
        <v>54.16</v>
      </c>
    </row>
    <row r="1369" spans="1:24" x14ac:dyDescent="0.55000000000000004">
      <c r="A1369" s="5">
        <v>38450</v>
      </c>
      <c r="B1369">
        <v>2.75</v>
      </c>
      <c r="C1369">
        <v>2.79</v>
      </c>
      <c r="D1369">
        <v>3.14</v>
      </c>
      <c r="E1369">
        <v>3.35</v>
      </c>
      <c r="F1369">
        <v>3.77</v>
      </c>
      <c r="G1369">
        <v>3.94</v>
      </c>
      <c r="H1369">
        <v>4.17</v>
      </c>
      <c r="I1369">
        <v>4.32</v>
      </c>
      <c r="J1369">
        <v>4.5</v>
      </c>
      <c r="K1369">
        <v>4.88</v>
      </c>
      <c r="L1369" t="e">
        <v>#N/A</v>
      </c>
      <c r="M1369">
        <v>1.37</v>
      </c>
      <c r="N1369">
        <v>1.84</v>
      </c>
      <c r="O1369">
        <v>1.97</v>
      </c>
      <c r="P1369" t="e">
        <v>#N/A</v>
      </c>
      <c r="Q1369">
        <v>2.92</v>
      </c>
      <c r="R1369">
        <v>3.05</v>
      </c>
      <c r="S1369">
        <v>3.13</v>
      </c>
      <c r="T1369">
        <v>3.39</v>
      </c>
      <c r="U1369">
        <v>3.7887499999999998</v>
      </c>
      <c r="V1369" t="e">
        <v>#N/A</v>
      </c>
      <c r="W1369" t="e">
        <v>#N/A</v>
      </c>
      <c r="X1369">
        <v>53.46</v>
      </c>
    </row>
    <row r="1370" spans="1:24" x14ac:dyDescent="0.55000000000000004">
      <c r="A1370" s="5">
        <v>38453</v>
      </c>
      <c r="B1370">
        <v>2.78</v>
      </c>
      <c r="C1370">
        <v>2.76</v>
      </c>
      <c r="D1370">
        <v>3.17</v>
      </c>
      <c r="E1370">
        <v>3.37</v>
      </c>
      <c r="F1370">
        <v>3.75</v>
      </c>
      <c r="G1370">
        <v>3.91</v>
      </c>
      <c r="H1370">
        <v>4.13</v>
      </c>
      <c r="I1370">
        <v>4.28</v>
      </c>
      <c r="J1370">
        <v>4.45</v>
      </c>
      <c r="K1370">
        <v>4.84</v>
      </c>
      <c r="L1370" t="e">
        <v>#N/A</v>
      </c>
      <c r="M1370">
        <v>1.35</v>
      </c>
      <c r="N1370">
        <v>1.82</v>
      </c>
      <c r="O1370">
        <v>1.94</v>
      </c>
      <c r="P1370" t="e">
        <v>#N/A</v>
      </c>
      <c r="Q1370">
        <v>2.93</v>
      </c>
      <c r="R1370">
        <v>3.06</v>
      </c>
      <c r="S1370">
        <v>3.14</v>
      </c>
      <c r="T1370">
        <v>3.4</v>
      </c>
      <c r="U1370">
        <v>3.8</v>
      </c>
      <c r="V1370" t="e">
        <v>#N/A</v>
      </c>
      <c r="W1370" t="e">
        <v>#N/A</v>
      </c>
      <c r="X1370">
        <v>53.71</v>
      </c>
    </row>
    <row r="1371" spans="1:24" x14ac:dyDescent="0.55000000000000004">
      <c r="A1371" s="5">
        <v>38454</v>
      </c>
      <c r="B1371">
        <v>2.77</v>
      </c>
      <c r="C1371">
        <v>2.76</v>
      </c>
      <c r="D1371">
        <v>3.16</v>
      </c>
      <c r="E1371">
        <v>3.34</v>
      </c>
      <c r="F1371">
        <v>3.71</v>
      </c>
      <c r="G1371">
        <v>3.85</v>
      </c>
      <c r="H1371">
        <v>4.05</v>
      </c>
      <c r="I1371">
        <v>4.2</v>
      </c>
      <c r="J1371">
        <v>4.38</v>
      </c>
      <c r="K1371">
        <v>4.78</v>
      </c>
      <c r="L1371" t="e">
        <v>#N/A</v>
      </c>
      <c r="M1371">
        <v>1.29</v>
      </c>
      <c r="N1371">
        <v>1.73</v>
      </c>
      <c r="O1371">
        <v>1.89</v>
      </c>
      <c r="P1371" t="e">
        <v>#N/A</v>
      </c>
      <c r="Q1371">
        <v>2.95</v>
      </c>
      <c r="R1371">
        <v>3.0687500000000001</v>
      </c>
      <c r="S1371">
        <v>3.14</v>
      </c>
      <c r="T1371">
        <v>3.41</v>
      </c>
      <c r="U1371">
        <v>3.81</v>
      </c>
      <c r="V1371" t="e">
        <v>#N/A</v>
      </c>
      <c r="W1371" t="e">
        <v>#N/A</v>
      </c>
      <c r="X1371">
        <v>51.54</v>
      </c>
    </row>
    <row r="1372" spans="1:24" x14ac:dyDescent="0.55000000000000004">
      <c r="A1372" s="5">
        <v>38455</v>
      </c>
      <c r="B1372">
        <v>2.76</v>
      </c>
      <c r="C1372">
        <v>2.77</v>
      </c>
      <c r="D1372">
        <v>3.15</v>
      </c>
      <c r="E1372">
        <v>3.32</v>
      </c>
      <c r="F1372">
        <v>3.66</v>
      </c>
      <c r="G1372">
        <v>3.83</v>
      </c>
      <c r="H1372">
        <v>4.03</v>
      </c>
      <c r="I1372">
        <v>4.2</v>
      </c>
      <c r="J1372">
        <v>4.38</v>
      </c>
      <c r="K1372">
        <v>4.8</v>
      </c>
      <c r="L1372" t="e">
        <v>#N/A</v>
      </c>
      <c r="M1372">
        <v>1.31</v>
      </c>
      <c r="N1372">
        <v>1.74</v>
      </c>
      <c r="O1372">
        <v>1.9</v>
      </c>
      <c r="P1372" t="e">
        <v>#N/A</v>
      </c>
      <c r="Q1372">
        <v>2.9537499999999999</v>
      </c>
      <c r="R1372">
        <v>3.07</v>
      </c>
      <c r="S1372">
        <v>3.1406299999999998</v>
      </c>
      <c r="T1372">
        <v>3.41</v>
      </c>
      <c r="U1372">
        <v>3.7825000000000002</v>
      </c>
      <c r="V1372" t="e">
        <v>#N/A</v>
      </c>
      <c r="W1372" t="e">
        <v>#N/A</v>
      </c>
      <c r="X1372">
        <v>50.21</v>
      </c>
    </row>
    <row r="1373" spans="1:24" x14ac:dyDescent="0.55000000000000004">
      <c r="A1373" s="5">
        <v>38456</v>
      </c>
      <c r="B1373">
        <v>2.79</v>
      </c>
      <c r="C1373">
        <v>2.78</v>
      </c>
      <c r="D1373">
        <v>3.14</v>
      </c>
      <c r="E1373">
        <v>3.3</v>
      </c>
      <c r="F1373">
        <v>3.6</v>
      </c>
      <c r="G1373">
        <v>3.76</v>
      </c>
      <c r="H1373">
        <v>3.99</v>
      </c>
      <c r="I1373">
        <v>4.17</v>
      </c>
      <c r="J1373">
        <v>4.37</v>
      </c>
      <c r="K1373">
        <v>4.8</v>
      </c>
      <c r="L1373" t="e">
        <v>#N/A</v>
      </c>
      <c r="M1373">
        <v>1.26</v>
      </c>
      <c r="N1373">
        <v>1.72</v>
      </c>
      <c r="O1373">
        <v>1.9</v>
      </c>
      <c r="P1373" t="e">
        <v>#N/A</v>
      </c>
      <c r="Q1373">
        <v>2.97</v>
      </c>
      <c r="R1373">
        <v>3.0787499999999999</v>
      </c>
      <c r="S1373">
        <v>3.15</v>
      </c>
      <c r="T1373">
        <v>3.39</v>
      </c>
      <c r="U1373">
        <v>3.74</v>
      </c>
      <c r="V1373" t="e">
        <v>#N/A</v>
      </c>
      <c r="W1373" t="e">
        <v>#N/A</v>
      </c>
      <c r="X1373">
        <v>51.11</v>
      </c>
    </row>
    <row r="1374" spans="1:24" x14ac:dyDescent="0.55000000000000004">
      <c r="A1374" s="5">
        <v>38457</v>
      </c>
      <c r="B1374">
        <v>2.82</v>
      </c>
      <c r="C1374">
        <v>2.79</v>
      </c>
      <c r="D1374">
        <v>3.12</v>
      </c>
      <c r="E1374">
        <v>3.26</v>
      </c>
      <c r="F1374">
        <v>3.54</v>
      </c>
      <c r="G1374">
        <v>3.68</v>
      </c>
      <c r="H1374">
        <v>3.9</v>
      </c>
      <c r="I1374">
        <v>4.09</v>
      </c>
      <c r="J1374">
        <v>4.2699999999999996</v>
      </c>
      <c r="K1374">
        <v>4.7300000000000004</v>
      </c>
      <c r="L1374" t="e">
        <v>#N/A</v>
      </c>
      <c r="M1374">
        <v>1.2</v>
      </c>
      <c r="N1374">
        <v>1.67</v>
      </c>
      <c r="O1374">
        <v>1.85</v>
      </c>
      <c r="P1374" t="e">
        <v>#N/A</v>
      </c>
      <c r="Q1374">
        <v>2.98</v>
      </c>
      <c r="R1374">
        <v>3.08</v>
      </c>
      <c r="S1374">
        <v>3.15</v>
      </c>
      <c r="T1374">
        <v>3.36375</v>
      </c>
      <c r="U1374">
        <v>3.67</v>
      </c>
      <c r="V1374" t="e">
        <v>#N/A</v>
      </c>
      <c r="W1374" t="e">
        <v>#N/A</v>
      </c>
      <c r="X1374">
        <v>50.61</v>
      </c>
    </row>
    <row r="1375" spans="1:24" x14ac:dyDescent="0.55000000000000004">
      <c r="A1375" s="5">
        <v>38460</v>
      </c>
      <c r="B1375">
        <v>2.75</v>
      </c>
      <c r="C1375">
        <v>2.9</v>
      </c>
      <c r="D1375">
        <v>3.15</v>
      </c>
      <c r="E1375">
        <v>3.29</v>
      </c>
      <c r="F1375">
        <v>3.55</v>
      </c>
      <c r="G1375">
        <v>3.69</v>
      </c>
      <c r="H1375">
        <v>3.9</v>
      </c>
      <c r="I1375">
        <v>4.08</v>
      </c>
      <c r="J1375">
        <v>4.2699999999999996</v>
      </c>
      <c r="K1375">
        <v>4.7</v>
      </c>
      <c r="L1375" t="e">
        <v>#N/A</v>
      </c>
      <c r="M1375">
        <v>1.19</v>
      </c>
      <c r="N1375">
        <v>1.66</v>
      </c>
      <c r="O1375">
        <v>1.83</v>
      </c>
      <c r="P1375" t="e">
        <v>#N/A</v>
      </c>
      <c r="Q1375">
        <v>2.99</v>
      </c>
      <c r="R1375">
        <v>3.08</v>
      </c>
      <c r="S1375">
        <v>3.1447500000000002</v>
      </c>
      <c r="T1375">
        <v>3.3281299999999998</v>
      </c>
      <c r="U1375">
        <v>3.5987499999999999</v>
      </c>
      <c r="V1375" t="e">
        <v>#N/A</v>
      </c>
      <c r="W1375" t="e">
        <v>#N/A</v>
      </c>
      <c r="X1375">
        <v>50.52</v>
      </c>
    </row>
    <row r="1376" spans="1:24" x14ac:dyDescent="0.55000000000000004">
      <c r="A1376" s="5">
        <v>38461</v>
      </c>
      <c r="B1376">
        <v>2.74</v>
      </c>
      <c r="C1376">
        <v>2.91</v>
      </c>
      <c r="D1376">
        <v>3.13</v>
      </c>
      <c r="E1376">
        <v>3.26</v>
      </c>
      <c r="F1376">
        <v>3.5</v>
      </c>
      <c r="G1376">
        <v>3.64</v>
      </c>
      <c r="H1376">
        <v>3.85</v>
      </c>
      <c r="I1376">
        <v>4.0199999999999996</v>
      </c>
      <c r="J1376">
        <v>4.21</v>
      </c>
      <c r="K1376">
        <v>4.6399999999999997</v>
      </c>
      <c r="L1376" t="e">
        <v>#N/A</v>
      </c>
      <c r="M1376">
        <v>1.1299999999999999</v>
      </c>
      <c r="N1376">
        <v>1.62</v>
      </c>
      <c r="O1376">
        <v>1.78</v>
      </c>
      <c r="P1376" t="e">
        <v>#N/A</v>
      </c>
      <c r="Q1376">
        <v>3</v>
      </c>
      <c r="R1376">
        <v>3.08</v>
      </c>
      <c r="S1376">
        <v>3.15</v>
      </c>
      <c r="T1376">
        <v>3.3562500000000002</v>
      </c>
      <c r="U1376">
        <v>3.6524999999999999</v>
      </c>
      <c r="V1376" t="e">
        <v>#N/A</v>
      </c>
      <c r="W1376" t="e">
        <v>#N/A</v>
      </c>
      <c r="X1376">
        <v>52.33</v>
      </c>
    </row>
    <row r="1377" spans="1:24" x14ac:dyDescent="0.55000000000000004">
      <c r="A1377" s="5">
        <v>38462</v>
      </c>
      <c r="B1377">
        <v>2.74</v>
      </c>
      <c r="C1377">
        <v>2.87</v>
      </c>
      <c r="D1377">
        <v>3.11</v>
      </c>
      <c r="E1377">
        <v>3.25</v>
      </c>
      <c r="F1377">
        <v>3.52</v>
      </c>
      <c r="G1377">
        <v>3.65</v>
      </c>
      <c r="H1377">
        <v>3.86</v>
      </c>
      <c r="I1377">
        <v>4.03</v>
      </c>
      <c r="J1377">
        <v>4.22</v>
      </c>
      <c r="K1377">
        <v>4.66</v>
      </c>
      <c r="L1377" t="e">
        <v>#N/A</v>
      </c>
      <c r="M1377">
        <v>1.1100000000000001</v>
      </c>
      <c r="N1377">
        <v>1.6</v>
      </c>
      <c r="O1377">
        <v>1.79</v>
      </c>
      <c r="P1377" t="e">
        <v>#N/A</v>
      </c>
      <c r="Q1377">
        <v>3.0006300000000001</v>
      </c>
      <c r="R1377">
        <v>3.08</v>
      </c>
      <c r="S1377">
        <v>3.15</v>
      </c>
      <c r="T1377">
        <v>3.3387500000000001</v>
      </c>
      <c r="U1377">
        <v>3.6124999999999998</v>
      </c>
      <c r="V1377" t="e">
        <v>#N/A</v>
      </c>
      <c r="W1377" t="e">
        <v>#N/A</v>
      </c>
      <c r="X1377">
        <v>52.45</v>
      </c>
    </row>
    <row r="1378" spans="1:24" x14ac:dyDescent="0.55000000000000004">
      <c r="A1378" s="5">
        <v>38463</v>
      </c>
      <c r="B1378">
        <v>2.75</v>
      </c>
      <c r="C1378">
        <v>2.88</v>
      </c>
      <c r="D1378">
        <v>3.13</v>
      </c>
      <c r="E1378">
        <v>3.31</v>
      </c>
      <c r="F1378">
        <v>3.65</v>
      </c>
      <c r="G1378">
        <v>3.77</v>
      </c>
      <c r="H1378">
        <v>3.97</v>
      </c>
      <c r="I1378">
        <v>4.13</v>
      </c>
      <c r="J1378">
        <v>4.32</v>
      </c>
      <c r="K1378">
        <v>4.7300000000000004</v>
      </c>
      <c r="L1378" t="e">
        <v>#N/A</v>
      </c>
      <c r="M1378">
        <v>1.17</v>
      </c>
      <c r="N1378">
        <v>1.66</v>
      </c>
      <c r="O1378">
        <v>1.84</v>
      </c>
      <c r="P1378" t="e">
        <v>#N/A</v>
      </c>
      <c r="Q1378">
        <v>3.02</v>
      </c>
      <c r="R1378">
        <v>3.0931299999999999</v>
      </c>
      <c r="S1378">
        <v>3.1606299999999998</v>
      </c>
      <c r="T1378">
        <v>3.3512499999999998</v>
      </c>
      <c r="U1378">
        <v>3.6287500000000001</v>
      </c>
      <c r="V1378" t="e">
        <v>#N/A</v>
      </c>
      <c r="W1378" t="e">
        <v>#N/A</v>
      </c>
      <c r="X1378">
        <v>52.49</v>
      </c>
    </row>
    <row r="1379" spans="1:24" x14ac:dyDescent="0.55000000000000004">
      <c r="A1379" s="5">
        <v>38464</v>
      </c>
      <c r="B1379">
        <v>2.74</v>
      </c>
      <c r="C1379">
        <v>2.93</v>
      </c>
      <c r="D1379">
        <v>3.14</v>
      </c>
      <c r="E1379">
        <v>3.3</v>
      </c>
      <c r="F1379">
        <v>3.62</v>
      </c>
      <c r="G1379">
        <v>3.73</v>
      </c>
      <c r="H1379">
        <v>3.92</v>
      </c>
      <c r="I1379">
        <v>4.08</v>
      </c>
      <c r="J1379">
        <v>4.26</v>
      </c>
      <c r="K1379">
        <v>4.68</v>
      </c>
      <c r="L1379" t="e">
        <v>#N/A</v>
      </c>
      <c r="M1379">
        <v>1.1100000000000001</v>
      </c>
      <c r="N1379">
        <v>1.61</v>
      </c>
      <c r="O1379">
        <v>1.8</v>
      </c>
      <c r="P1379" t="e">
        <v>#N/A</v>
      </c>
      <c r="Q1379">
        <v>3.03</v>
      </c>
      <c r="R1379">
        <v>3.1025</v>
      </c>
      <c r="S1379">
        <v>3.17</v>
      </c>
      <c r="T1379">
        <v>3.3818800000000002</v>
      </c>
      <c r="U1379">
        <v>3.6906300000000001</v>
      </c>
      <c r="V1379" t="e">
        <v>#N/A</v>
      </c>
      <c r="W1379" t="e">
        <v>#N/A</v>
      </c>
      <c r="X1379">
        <v>54.16</v>
      </c>
    </row>
    <row r="1380" spans="1:24" x14ac:dyDescent="0.55000000000000004">
      <c r="A1380" s="5">
        <v>38467</v>
      </c>
      <c r="B1380">
        <v>2.82</v>
      </c>
      <c r="C1380">
        <v>2.93</v>
      </c>
      <c r="D1380">
        <v>3.19</v>
      </c>
      <c r="E1380">
        <v>3.34</v>
      </c>
      <c r="F1380">
        <v>3.64</v>
      </c>
      <c r="G1380">
        <v>3.75</v>
      </c>
      <c r="H1380">
        <v>3.94</v>
      </c>
      <c r="I1380">
        <v>4.08</v>
      </c>
      <c r="J1380">
        <v>4.26</v>
      </c>
      <c r="K1380">
        <v>4.6500000000000004</v>
      </c>
      <c r="L1380" t="e">
        <v>#N/A</v>
      </c>
      <c r="M1380">
        <v>1.1499999999999999</v>
      </c>
      <c r="N1380">
        <v>1.63</v>
      </c>
      <c r="O1380">
        <v>1.83</v>
      </c>
      <c r="P1380" t="e">
        <v>#N/A</v>
      </c>
      <c r="Q1380">
        <v>3.04</v>
      </c>
      <c r="R1380">
        <v>3.1081300000000001</v>
      </c>
      <c r="S1380">
        <v>3.18</v>
      </c>
      <c r="T1380">
        <v>3.39</v>
      </c>
      <c r="U1380">
        <v>3.69</v>
      </c>
      <c r="V1380" t="e">
        <v>#N/A</v>
      </c>
      <c r="W1380" t="e">
        <v>#N/A</v>
      </c>
      <c r="X1380">
        <v>53.16</v>
      </c>
    </row>
    <row r="1381" spans="1:24" x14ac:dyDescent="0.55000000000000004">
      <c r="A1381" s="5">
        <v>38468</v>
      </c>
      <c r="B1381">
        <v>2.78</v>
      </c>
      <c r="C1381">
        <v>2.91</v>
      </c>
      <c r="D1381">
        <v>3.18</v>
      </c>
      <c r="E1381">
        <v>3.35</v>
      </c>
      <c r="F1381">
        <v>3.67</v>
      </c>
      <c r="G1381">
        <v>3.77</v>
      </c>
      <c r="H1381">
        <v>3.96</v>
      </c>
      <c r="I1381">
        <v>4.0999999999999996</v>
      </c>
      <c r="J1381">
        <v>4.28</v>
      </c>
      <c r="K1381">
        <v>4.67</v>
      </c>
      <c r="L1381" t="e">
        <v>#N/A</v>
      </c>
      <c r="M1381">
        <v>1.17</v>
      </c>
      <c r="N1381">
        <v>1.66</v>
      </c>
      <c r="O1381">
        <v>1.86</v>
      </c>
      <c r="P1381" t="e">
        <v>#N/A</v>
      </c>
      <c r="Q1381">
        <v>3.06</v>
      </c>
      <c r="R1381">
        <v>3.1156299999999999</v>
      </c>
      <c r="S1381">
        <v>3.1868799999999999</v>
      </c>
      <c r="T1381">
        <v>3.4</v>
      </c>
      <c r="U1381">
        <v>3.7056300000000002</v>
      </c>
      <c r="V1381" t="e">
        <v>#N/A</v>
      </c>
      <c r="W1381" t="e">
        <v>#N/A</v>
      </c>
      <c r="X1381">
        <v>54.33</v>
      </c>
    </row>
    <row r="1382" spans="1:24" x14ac:dyDescent="0.55000000000000004">
      <c r="A1382" s="5">
        <v>38469</v>
      </c>
      <c r="B1382">
        <v>2.63</v>
      </c>
      <c r="C1382">
        <v>2.89</v>
      </c>
      <c r="D1382">
        <v>3.17</v>
      </c>
      <c r="E1382">
        <v>3.33</v>
      </c>
      <c r="F1382">
        <v>3.64</v>
      </c>
      <c r="G1382">
        <v>3.75</v>
      </c>
      <c r="H1382">
        <v>3.92</v>
      </c>
      <c r="I1382">
        <v>4.0599999999999996</v>
      </c>
      <c r="J1382">
        <v>4.25</v>
      </c>
      <c r="K1382">
        <v>4.6500000000000004</v>
      </c>
      <c r="L1382" t="e">
        <v>#N/A</v>
      </c>
      <c r="M1382">
        <v>1.17</v>
      </c>
      <c r="N1382">
        <v>1.65</v>
      </c>
      <c r="O1382">
        <v>1.87</v>
      </c>
      <c r="P1382" t="e">
        <v>#N/A</v>
      </c>
      <c r="Q1382">
        <v>3.0643799999999999</v>
      </c>
      <c r="R1382">
        <v>3.12</v>
      </c>
      <c r="S1382">
        <v>3.19</v>
      </c>
      <c r="T1382">
        <v>3.4137499999999998</v>
      </c>
      <c r="U1382">
        <v>3.73</v>
      </c>
      <c r="V1382" t="e">
        <v>#N/A</v>
      </c>
      <c r="W1382" t="e">
        <v>#N/A</v>
      </c>
      <c r="X1382">
        <v>51.37</v>
      </c>
    </row>
    <row r="1383" spans="1:24" x14ac:dyDescent="0.55000000000000004">
      <c r="A1383" s="5">
        <v>38470</v>
      </c>
      <c r="B1383">
        <v>2.89</v>
      </c>
      <c r="C1383">
        <v>2.88</v>
      </c>
      <c r="D1383">
        <v>3.15</v>
      </c>
      <c r="E1383">
        <v>3.3</v>
      </c>
      <c r="F1383">
        <v>3.59</v>
      </c>
      <c r="G1383">
        <v>3.67</v>
      </c>
      <c r="H1383">
        <v>3.85</v>
      </c>
      <c r="I1383">
        <v>3.99</v>
      </c>
      <c r="J1383">
        <v>4.1900000000000004</v>
      </c>
      <c r="K1383">
        <v>4.5999999999999996</v>
      </c>
      <c r="L1383" t="e">
        <v>#N/A</v>
      </c>
      <c r="M1383">
        <v>1.1100000000000001</v>
      </c>
      <c r="N1383">
        <v>1.58</v>
      </c>
      <c r="O1383">
        <v>1.8</v>
      </c>
      <c r="P1383" t="e">
        <v>#N/A</v>
      </c>
      <c r="Q1383">
        <v>3.0812499999999998</v>
      </c>
      <c r="R1383">
        <v>3.14</v>
      </c>
      <c r="S1383">
        <v>3.21</v>
      </c>
      <c r="T1383">
        <v>3.4137499999999998</v>
      </c>
      <c r="U1383">
        <v>3.71</v>
      </c>
      <c r="V1383" t="e">
        <v>#N/A</v>
      </c>
      <c r="W1383" t="e">
        <v>#N/A</v>
      </c>
      <c r="X1383">
        <v>51.92</v>
      </c>
    </row>
    <row r="1384" spans="1:24" x14ac:dyDescent="0.55000000000000004">
      <c r="A1384" s="5">
        <v>38471</v>
      </c>
      <c r="B1384">
        <v>2.97</v>
      </c>
      <c r="C1384">
        <v>2.9</v>
      </c>
      <c r="D1384">
        <v>3.17</v>
      </c>
      <c r="E1384">
        <v>3.33</v>
      </c>
      <c r="F1384">
        <v>3.66</v>
      </c>
      <c r="G1384">
        <v>3.73</v>
      </c>
      <c r="H1384">
        <v>3.9</v>
      </c>
      <c r="I1384">
        <v>4.03</v>
      </c>
      <c r="J1384">
        <v>4.21</v>
      </c>
      <c r="K1384">
        <v>4.6100000000000003</v>
      </c>
      <c r="L1384" t="e">
        <v>#N/A</v>
      </c>
      <c r="M1384">
        <v>1.17</v>
      </c>
      <c r="N1384">
        <v>1.61</v>
      </c>
      <c r="O1384">
        <v>1.82</v>
      </c>
      <c r="P1384" t="e">
        <v>#N/A</v>
      </c>
      <c r="Q1384">
        <v>3.0887500000000001</v>
      </c>
      <c r="R1384">
        <v>3.14</v>
      </c>
      <c r="S1384">
        <v>3.21</v>
      </c>
      <c r="T1384">
        <v>3.4087499999999999</v>
      </c>
      <c r="U1384">
        <v>3.6862499999999998</v>
      </c>
      <c r="V1384" t="e">
        <v>#N/A</v>
      </c>
      <c r="W1384" t="e">
        <v>#N/A</v>
      </c>
      <c r="X1384">
        <v>49.2</v>
      </c>
    </row>
    <row r="1385" spans="1:24" x14ac:dyDescent="0.55000000000000004">
      <c r="A1385" s="5">
        <v>38474</v>
      </c>
      <c r="B1385">
        <v>2.98</v>
      </c>
      <c r="C1385">
        <v>2.93</v>
      </c>
      <c r="D1385">
        <v>3.19</v>
      </c>
      <c r="E1385">
        <v>3.34</v>
      </c>
      <c r="F1385">
        <v>3.64</v>
      </c>
      <c r="G1385">
        <v>3.71</v>
      </c>
      <c r="H1385">
        <v>3.88</v>
      </c>
      <c r="I1385">
        <v>4.0199999999999996</v>
      </c>
      <c r="J1385">
        <v>4.21</v>
      </c>
      <c r="K1385">
        <v>4.6100000000000003</v>
      </c>
      <c r="L1385" t="e">
        <v>#N/A</v>
      </c>
      <c r="M1385">
        <v>1.18</v>
      </c>
      <c r="N1385">
        <v>1.61</v>
      </c>
      <c r="O1385">
        <v>1.82</v>
      </c>
      <c r="P1385" t="e">
        <v>#N/A</v>
      </c>
      <c r="Q1385" t="e">
        <v>#N/A</v>
      </c>
      <c r="R1385" t="e">
        <v>#N/A</v>
      </c>
      <c r="S1385" t="e">
        <v>#N/A</v>
      </c>
      <c r="T1385" t="e">
        <v>#N/A</v>
      </c>
      <c r="U1385" t="e">
        <v>#N/A</v>
      </c>
      <c r="V1385" t="e">
        <v>#N/A</v>
      </c>
      <c r="W1385" t="e">
        <v>#N/A</v>
      </c>
      <c r="X1385">
        <v>50.94</v>
      </c>
    </row>
    <row r="1386" spans="1:24" x14ac:dyDescent="0.55000000000000004">
      <c r="A1386" s="5">
        <v>38475</v>
      </c>
      <c r="B1386">
        <v>2.95</v>
      </c>
      <c r="C1386">
        <v>2.91</v>
      </c>
      <c r="D1386">
        <v>3.19</v>
      </c>
      <c r="E1386">
        <v>3.35</v>
      </c>
      <c r="F1386">
        <v>3.68</v>
      </c>
      <c r="G1386">
        <v>3.73</v>
      </c>
      <c r="H1386">
        <v>3.9</v>
      </c>
      <c r="I1386">
        <v>4.03</v>
      </c>
      <c r="J1386">
        <v>4.21</v>
      </c>
      <c r="K1386">
        <v>4.5999999999999996</v>
      </c>
      <c r="L1386" t="e">
        <v>#N/A</v>
      </c>
      <c r="M1386">
        <v>1.24</v>
      </c>
      <c r="N1386">
        <v>1.64</v>
      </c>
      <c r="O1386">
        <v>1.84</v>
      </c>
      <c r="P1386" t="e">
        <v>#N/A</v>
      </c>
      <c r="Q1386">
        <v>3.09</v>
      </c>
      <c r="R1386">
        <v>3.145</v>
      </c>
      <c r="S1386">
        <v>3.2193800000000001</v>
      </c>
      <c r="T1386">
        <v>3.4312499999999999</v>
      </c>
      <c r="U1386">
        <v>3.7112500000000002</v>
      </c>
      <c r="V1386" t="e">
        <v>#N/A</v>
      </c>
      <c r="W1386" t="e">
        <v>#N/A</v>
      </c>
      <c r="X1386">
        <v>49.6</v>
      </c>
    </row>
    <row r="1387" spans="1:24" x14ac:dyDescent="0.55000000000000004">
      <c r="A1387" s="5">
        <v>38476</v>
      </c>
      <c r="B1387">
        <v>2.99</v>
      </c>
      <c r="C1387">
        <v>2.87</v>
      </c>
      <c r="D1387">
        <v>3.17</v>
      </c>
      <c r="E1387">
        <v>3.32</v>
      </c>
      <c r="F1387">
        <v>3.63</v>
      </c>
      <c r="G1387">
        <v>3.7</v>
      </c>
      <c r="H1387">
        <v>3.87</v>
      </c>
      <c r="I1387">
        <v>4.01</v>
      </c>
      <c r="J1387">
        <v>4.2</v>
      </c>
      <c r="K1387">
        <v>4.6399999999999997</v>
      </c>
      <c r="L1387" t="e">
        <v>#N/A</v>
      </c>
      <c r="M1387">
        <v>1.21</v>
      </c>
      <c r="N1387">
        <v>1.63</v>
      </c>
      <c r="O1387">
        <v>1.86</v>
      </c>
      <c r="P1387" t="e">
        <v>#N/A</v>
      </c>
      <c r="Q1387">
        <v>3.09</v>
      </c>
      <c r="R1387">
        <v>3.15</v>
      </c>
      <c r="S1387">
        <v>3.22</v>
      </c>
      <c r="T1387">
        <v>3.43</v>
      </c>
      <c r="U1387">
        <v>3.71</v>
      </c>
      <c r="V1387" t="e">
        <v>#N/A</v>
      </c>
      <c r="W1387" t="e">
        <v>#N/A</v>
      </c>
      <c r="X1387">
        <v>50.22</v>
      </c>
    </row>
    <row r="1388" spans="1:24" x14ac:dyDescent="0.55000000000000004">
      <c r="A1388" s="5">
        <v>38477</v>
      </c>
      <c r="B1388">
        <v>2.99</v>
      </c>
      <c r="C1388">
        <v>2.81</v>
      </c>
      <c r="D1388">
        <v>3.14</v>
      </c>
      <c r="E1388">
        <v>3.29</v>
      </c>
      <c r="F1388">
        <v>3.58</v>
      </c>
      <c r="G1388">
        <v>3.65</v>
      </c>
      <c r="H1388">
        <v>3.82</v>
      </c>
      <c r="I1388">
        <v>3.98</v>
      </c>
      <c r="J1388">
        <v>4.1900000000000004</v>
      </c>
      <c r="K1388">
        <v>4.6399999999999997</v>
      </c>
      <c r="L1388" t="e">
        <v>#N/A</v>
      </c>
      <c r="M1388">
        <v>1.18</v>
      </c>
      <c r="N1388">
        <v>1.62</v>
      </c>
      <c r="O1388">
        <v>1.86</v>
      </c>
      <c r="P1388" t="e">
        <v>#N/A</v>
      </c>
      <c r="Q1388">
        <v>3.09</v>
      </c>
      <c r="R1388">
        <v>3.16</v>
      </c>
      <c r="S1388">
        <v>3.2284999999999999</v>
      </c>
      <c r="T1388">
        <v>3.43</v>
      </c>
      <c r="U1388">
        <v>3.7</v>
      </c>
      <c r="V1388" t="e">
        <v>#N/A</v>
      </c>
      <c r="W1388" t="e">
        <v>#N/A</v>
      </c>
      <c r="X1388">
        <v>51.12</v>
      </c>
    </row>
    <row r="1389" spans="1:24" x14ac:dyDescent="0.55000000000000004">
      <c r="A1389" s="5">
        <v>38478</v>
      </c>
      <c r="B1389">
        <v>2.98</v>
      </c>
      <c r="C1389">
        <v>2.87</v>
      </c>
      <c r="D1389">
        <v>3.19</v>
      </c>
      <c r="E1389">
        <v>3.37</v>
      </c>
      <c r="F1389">
        <v>3.73</v>
      </c>
      <c r="G1389">
        <v>3.8</v>
      </c>
      <c r="H1389">
        <v>3.95</v>
      </c>
      <c r="I1389">
        <v>4.09</v>
      </c>
      <c r="J1389">
        <v>4.28</v>
      </c>
      <c r="K1389">
        <v>4.6900000000000004</v>
      </c>
      <c r="L1389" t="e">
        <v>#N/A</v>
      </c>
      <c r="M1389">
        <v>1.27</v>
      </c>
      <c r="N1389">
        <v>1.69</v>
      </c>
      <c r="O1389">
        <v>1.89</v>
      </c>
      <c r="P1389" t="e">
        <v>#N/A</v>
      </c>
      <c r="Q1389">
        <v>3.09</v>
      </c>
      <c r="R1389">
        <v>3.16</v>
      </c>
      <c r="S1389">
        <v>3.23</v>
      </c>
      <c r="T1389">
        <v>3.41188</v>
      </c>
      <c r="U1389">
        <v>3.66</v>
      </c>
      <c r="V1389" t="e">
        <v>#N/A</v>
      </c>
      <c r="W1389" t="e">
        <v>#N/A</v>
      </c>
      <c r="X1389">
        <v>51.3</v>
      </c>
    </row>
    <row r="1390" spans="1:24" x14ac:dyDescent="0.55000000000000004">
      <c r="A1390" s="5">
        <v>38481</v>
      </c>
      <c r="B1390">
        <v>2.99</v>
      </c>
      <c r="C1390">
        <v>2.91</v>
      </c>
      <c r="D1390">
        <v>3.22</v>
      </c>
      <c r="E1390">
        <v>3.4</v>
      </c>
      <c r="F1390">
        <v>3.76</v>
      </c>
      <c r="G1390">
        <v>3.83</v>
      </c>
      <c r="H1390">
        <v>3.99</v>
      </c>
      <c r="I1390">
        <v>4.1100000000000003</v>
      </c>
      <c r="J1390">
        <v>4.29</v>
      </c>
      <c r="K1390">
        <v>4.6900000000000004</v>
      </c>
      <c r="L1390" t="e">
        <v>#N/A</v>
      </c>
      <c r="M1390">
        <v>1.28</v>
      </c>
      <c r="N1390">
        <v>1.69</v>
      </c>
      <c r="O1390">
        <v>1.88</v>
      </c>
      <c r="P1390" t="e">
        <v>#N/A</v>
      </c>
      <c r="Q1390">
        <v>3.09</v>
      </c>
      <c r="R1390">
        <v>3.17</v>
      </c>
      <c r="S1390">
        <v>3.25</v>
      </c>
      <c r="T1390">
        <v>3.49125</v>
      </c>
      <c r="U1390">
        <v>3.8</v>
      </c>
      <c r="V1390" t="e">
        <v>#N/A</v>
      </c>
      <c r="W1390" t="e">
        <v>#N/A</v>
      </c>
      <c r="X1390">
        <v>52.04</v>
      </c>
    </row>
    <row r="1391" spans="1:24" x14ac:dyDescent="0.55000000000000004">
      <c r="A1391" s="5">
        <v>38482</v>
      </c>
      <c r="B1391">
        <v>2.99</v>
      </c>
      <c r="C1391">
        <v>2.9</v>
      </c>
      <c r="D1391">
        <v>3.2</v>
      </c>
      <c r="E1391">
        <v>3.37</v>
      </c>
      <c r="F1391">
        <v>3.69</v>
      </c>
      <c r="G1391">
        <v>3.79</v>
      </c>
      <c r="H1391">
        <v>3.93</v>
      </c>
      <c r="I1391">
        <v>4.04</v>
      </c>
      <c r="J1391">
        <v>4.2300000000000004</v>
      </c>
      <c r="K1391">
        <v>4.6500000000000004</v>
      </c>
      <c r="L1391" t="e">
        <v>#N/A</v>
      </c>
      <c r="M1391">
        <v>1.24</v>
      </c>
      <c r="N1391">
        <v>1.65</v>
      </c>
      <c r="O1391">
        <v>1.85</v>
      </c>
      <c r="P1391" t="e">
        <v>#N/A</v>
      </c>
      <c r="Q1391">
        <v>3.09</v>
      </c>
      <c r="R1391">
        <v>3.17</v>
      </c>
      <c r="S1391">
        <v>3.25</v>
      </c>
      <c r="T1391">
        <v>3.4925000000000002</v>
      </c>
      <c r="U1391">
        <v>3.8025000000000002</v>
      </c>
      <c r="V1391" t="e">
        <v>#N/A</v>
      </c>
      <c r="W1391" t="e">
        <v>#N/A</v>
      </c>
      <c r="X1391">
        <v>51.76</v>
      </c>
    </row>
    <row r="1392" spans="1:24" x14ac:dyDescent="0.55000000000000004">
      <c r="A1392" s="5">
        <v>38483</v>
      </c>
      <c r="B1392">
        <v>2.99</v>
      </c>
      <c r="C1392">
        <v>2.87</v>
      </c>
      <c r="D1392">
        <v>3.18</v>
      </c>
      <c r="E1392">
        <v>3.35</v>
      </c>
      <c r="F1392">
        <v>3.68</v>
      </c>
      <c r="G1392">
        <v>3.78</v>
      </c>
      <c r="H1392">
        <v>3.91</v>
      </c>
      <c r="I1392">
        <v>4.01</v>
      </c>
      <c r="J1392">
        <v>4.21</v>
      </c>
      <c r="K1392">
        <v>4.6100000000000003</v>
      </c>
      <c r="L1392" t="e">
        <v>#N/A</v>
      </c>
      <c r="M1392">
        <v>1.24</v>
      </c>
      <c r="N1392">
        <v>1.64</v>
      </c>
      <c r="O1392">
        <v>1.82</v>
      </c>
      <c r="P1392" t="e">
        <v>#N/A</v>
      </c>
      <c r="Q1392">
        <v>3.09</v>
      </c>
      <c r="R1392">
        <v>3.1749999999999998</v>
      </c>
      <c r="S1392">
        <v>3.26</v>
      </c>
      <c r="T1392">
        <v>3.4750000000000001</v>
      </c>
      <c r="U1392">
        <v>3.7749999999999999</v>
      </c>
      <c r="V1392" t="e">
        <v>#N/A</v>
      </c>
      <c r="W1392" t="e">
        <v>#N/A</v>
      </c>
      <c r="X1392">
        <v>50.39</v>
      </c>
    </row>
    <row r="1393" spans="1:24" x14ac:dyDescent="0.55000000000000004">
      <c r="A1393" s="5">
        <v>38484</v>
      </c>
      <c r="B1393">
        <v>3.01</v>
      </c>
      <c r="C1393">
        <v>2.88</v>
      </c>
      <c r="D1393">
        <v>3.17</v>
      </c>
      <c r="E1393">
        <v>3.34</v>
      </c>
      <c r="F1393">
        <v>3.66</v>
      </c>
      <c r="G1393">
        <v>3.75</v>
      </c>
      <c r="H1393">
        <v>3.87</v>
      </c>
      <c r="I1393">
        <v>3.99</v>
      </c>
      <c r="J1393">
        <v>4.18</v>
      </c>
      <c r="K1393">
        <v>4.59</v>
      </c>
      <c r="L1393" t="e">
        <v>#N/A</v>
      </c>
      <c r="M1393">
        <v>1.27</v>
      </c>
      <c r="N1393">
        <v>1.66</v>
      </c>
      <c r="O1393">
        <v>1.83</v>
      </c>
      <c r="P1393" t="e">
        <v>#N/A</v>
      </c>
      <c r="Q1393">
        <v>3.09</v>
      </c>
      <c r="R1393">
        <v>3.1850000000000001</v>
      </c>
      <c r="S1393">
        <v>3.2681300000000002</v>
      </c>
      <c r="T1393">
        <v>3.49</v>
      </c>
      <c r="U1393">
        <v>3.78125</v>
      </c>
      <c r="V1393" t="e">
        <v>#N/A</v>
      </c>
      <c r="W1393" t="e">
        <v>#N/A</v>
      </c>
      <c r="X1393">
        <v>48.83</v>
      </c>
    </row>
    <row r="1394" spans="1:24" x14ac:dyDescent="0.55000000000000004">
      <c r="A1394" s="5">
        <v>38485</v>
      </c>
      <c r="B1394">
        <v>3.01</v>
      </c>
      <c r="C1394">
        <v>2.83</v>
      </c>
      <c r="D1394">
        <v>3.13</v>
      </c>
      <c r="E1394">
        <v>3.29</v>
      </c>
      <c r="F1394">
        <v>3.61</v>
      </c>
      <c r="G1394">
        <v>3.71</v>
      </c>
      <c r="H1394">
        <v>3.83</v>
      </c>
      <c r="I1394">
        <v>3.95</v>
      </c>
      <c r="J1394">
        <v>4.12</v>
      </c>
      <c r="K1394">
        <v>4.5599999999999996</v>
      </c>
      <c r="L1394" t="e">
        <v>#N/A</v>
      </c>
      <c r="M1394">
        <v>1.3</v>
      </c>
      <c r="N1394">
        <v>1.66</v>
      </c>
      <c r="O1394">
        <v>1.83</v>
      </c>
      <c r="P1394" t="e">
        <v>#N/A</v>
      </c>
      <c r="Q1394">
        <v>3.09</v>
      </c>
      <c r="R1394">
        <v>3.19</v>
      </c>
      <c r="S1394">
        <v>3.27</v>
      </c>
      <c r="T1394">
        <v>3.49</v>
      </c>
      <c r="U1394">
        <v>3.77</v>
      </c>
      <c r="V1394" t="e">
        <v>#N/A</v>
      </c>
      <c r="W1394" t="e">
        <v>#N/A</v>
      </c>
      <c r="X1394">
        <v>48.65</v>
      </c>
    </row>
    <row r="1395" spans="1:24" x14ac:dyDescent="0.55000000000000004">
      <c r="A1395" s="5">
        <v>38488</v>
      </c>
      <c r="B1395">
        <v>3.06</v>
      </c>
      <c r="C1395">
        <v>2.89</v>
      </c>
      <c r="D1395">
        <v>3.18</v>
      </c>
      <c r="E1395">
        <v>3.33</v>
      </c>
      <c r="F1395">
        <v>3.61</v>
      </c>
      <c r="G1395">
        <v>3.71</v>
      </c>
      <c r="H1395">
        <v>3.83</v>
      </c>
      <c r="I1395">
        <v>3.9</v>
      </c>
      <c r="J1395">
        <v>4.13</v>
      </c>
      <c r="K1395">
        <v>4.5599999999999996</v>
      </c>
      <c r="L1395" t="e">
        <v>#N/A</v>
      </c>
      <c r="M1395">
        <v>1.3</v>
      </c>
      <c r="N1395">
        <v>1.66</v>
      </c>
      <c r="O1395">
        <v>1.83</v>
      </c>
      <c r="P1395" t="e">
        <v>#N/A</v>
      </c>
      <c r="Q1395">
        <v>3.09</v>
      </c>
      <c r="R1395">
        <v>3.19</v>
      </c>
      <c r="S1395">
        <v>3.27</v>
      </c>
      <c r="T1395">
        <v>3.48</v>
      </c>
      <c r="U1395">
        <v>3.7406299999999999</v>
      </c>
      <c r="V1395" t="e">
        <v>#N/A</v>
      </c>
      <c r="W1395" t="e">
        <v>#N/A</v>
      </c>
      <c r="X1395">
        <v>48.64</v>
      </c>
    </row>
    <row r="1396" spans="1:24" x14ac:dyDescent="0.55000000000000004">
      <c r="A1396" s="5">
        <v>38489</v>
      </c>
      <c r="B1396">
        <v>2.99</v>
      </c>
      <c r="C1396">
        <v>2.88</v>
      </c>
      <c r="D1396">
        <v>3.17</v>
      </c>
      <c r="E1396">
        <v>3.32</v>
      </c>
      <c r="F1396">
        <v>3.61</v>
      </c>
      <c r="G1396">
        <v>3.71</v>
      </c>
      <c r="H1396">
        <v>3.82</v>
      </c>
      <c r="I1396">
        <v>3.88</v>
      </c>
      <c r="J1396">
        <v>4.12</v>
      </c>
      <c r="K1396">
        <v>4.54</v>
      </c>
      <c r="L1396" t="e">
        <v>#N/A</v>
      </c>
      <c r="M1396">
        <v>1.28</v>
      </c>
      <c r="N1396">
        <v>1.64</v>
      </c>
      <c r="O1396">
        <v>1.8</v>
      </c>
      <c r="P1396" t="e">
        <v>#N/A</v>
      </c>
      <c r="Q1396">
        <v>3.09</v>
      </c>
      <c r="R1396">
        <v>3.19</v>
      </c>
      <c r="S1396">
        <v>3.27</v>
      </c>
      <c r="T1396">
        <v>3.48</v>
      </c>
      <c r="U1396">
        <v>3.7312500000000002</v>
      </c>
      <c r="V1396" t="e">
        <v>#N/A</v>
      </c>
      <c r="W1396" t="e">
        <v>#N/A</v>
      </c>
      <c r="X1396">
        <v>48.97</v>
      </c>
    </row>
    <row r="1397" spans="1:24" x14ac:dyDescent="0.55000000000000004">
      <c r="A1397" s="5">
        <v>38490</v>
      </c>
      <c r="B1397">
        <v>3</v>
      </c>
      <c r="C1397">
        <v>2.86</v>
      </c>
      <c r="D1397">
        <v>3.15</v>
      </c>
      <c r="E1397">
        <v>3.29</v>
      </c>
      <c r="F1397">
        <v>3.56</v>
      </c>
      <c r="G1397">
        <v>3.67</v>
      </c>
      <c r="H1397">
        <v>3.77</v>
      </c>
      <c r="I1397">
        <v>3.83</v>
      </c>
      <c r="J1397">
        <v>4.07</v>
      </c>
      <c r="K1397">
        <v>4.49</v>
      </c>
      <c r="L1397" t="e">
        <v>#N/A</v>
      </c>
      <c r="M1397">
        <v>1.28</v>
      </c>
      <c r="N1397">
        <v>1.65</v>
      </c>
      <c r="O1397">
        <v>1.8</v>
      </c>
      <c r="P1397" t="e">
        <v>#N/A</v>
      </c>
      <c r="Q1397">
        <v>3.09</v>
      </c>
      <c r="R1397">
        <v>3.1974999999999998</v>
      </c>
      <c r="S1397">
        <v>3.28</v>
      </c>
      <c r="T1397">
        <v>3.49</v>
      </c>
      <c r="U1397">
        <v>3.74</v>
      </c>
      <c r="V1397" t="e">
        <v>#N/A</v>
      </c>
      <c r="W1397" t="e">
        <v>#N/A</v>
      </c>
      <c r="X1397">
        <v>46.99</v>
      </c>
    </row>
    <row r="1398" spans="1:24" x14ac:dyDescent="0.55000000000000004">
      <c r="A1398" s="5">
        <v>38491</v>
      </c>
      <c r="B1398">
        <v>3.02</v>
      </c>
      <c r="C1398">
        <v>2.87</v>
      </c>
      <c r="D1398">
        <v>3.14</v>
      </c>
      <c r="E1398">
        <v>3.31</v>
      </c>
      <c r="F1398">
        <v>3.64</v>
      </c>
      <c r="G1398">
        <v>3.73</v>
      </c>
      <c r="H1398">
        <v>3.84</v>
      </c>
      <c r="I1398">
        <v>3.86</v>
      </c>
      <c r="J1398">
        <v>4.1100000000000003</v>
      </c>
      <c r="K1398">
        <v>4.5199999999999996</v>
      </c>
      <c r="L1398" t="e">
        <v>#N/A</v>
      </c>
      <c r="M1398">
        <v>1.34</v>
      </c>
      <c r="N1398">
        <v>1.69</v>
      </c>
      <c r="O1398">
        <v>1.83</v>
      </c>
      <c r="P1398" t="e">
        <v>#N/A</v>
      </c>
      <c r="Q1398">
        <v>3.09</v>
      </c>
      <c r="R1398">
        <v>3.21</v>
      </c>
      <c r="S1398">
        <v>3.2843800000000001</v>
      </c>
      <c r="T1398">
        <v>3.48875</v>
      </c>
      <c r="U1398">
        <v>3.7341299999999999</v>
      </c>
      <c r="V1398" t="e">
        <v>#N/A</v>
      </c>
      <c r="W1398" t="e">
        <v>#N/A</v>
      </c>
      <c r="X1398">
        <v>47</v>
      </c>
    </row>
    <row r="1399" spans="1:24" x14ac:dyDescent="0.55000000000000004">
      <c r="A1399" s="5">
        <v>38492</v>
      </c>
      <c r="B1399">
        <v>3.01</v>
      </c>
      <c r="C1399">
        <v>2.9</v>
      </c>
      <c r="D1399">
        <v>3.17</v>
      </c>
      <c r="E1399">
        <v>3.35</v>
      </c>
      <c r="F1399">
        <v>3.69</v>
      </c>
      <c r="G1399">
        <v>3.77</v>
      </c>
      <c r="H1399">
        <v>3.88</v>
      </c>
      <c r="I1399">
        <v>3.89</v>
      </c>
      <c r="J1399">
        <v>4.13</v>
      </c>
      <c r="K1399">
        <v>4.5199999999999996</v>
      </c>
      <c r="L1399" t="e">
        <v>#N/A</v>
      </c>
      <c r="M1399">
        <v>1.33</v>
      </c>
      <c r="N1399">
        <v>1.67</v>
      </c>
      <c r="O1399">
        <v>1.8</v>
      </c>
      <c r="P1399" t="e">
        <v>#N/A</v>
      </c>
      <c r="Q1399">
        <v>3.09</v>
      </c>
      <c r="R1399">
        <v>3.21</v>
      </c>
      <c r="S1399">
        <v>3.29</v>
      </c>
      <c r="T1399">
        <v>3.51</v>
      </c>
      <c r="U1399">
        <v>3.7718799999999999</v>
      </c>
      <c r="V1399" t="e">
        <v>#N/A</v>
      </c>
      <c r="W1399" t="e">
        <v>#N/A</v>
      </c>
      <c r="X1399">
        <v>47.25</v>
      </c>
    </row>
    <row r="1400" spans="1:24" x14ac:dyDescent="0.55000000000000004">
      <c r="A1400" s="5">
        <v>38495</v>
      </c>
      <c r="B1400">
        <v>3.01</v>
      </c>
      <c r="C1400">
        <v>2.97</v>
      </c>
      <c r="D1400">
        <v>3.19</v>
      </c>
      <c r="E1400">
        <v>3.35</v>
      </c>
      <c r="F1400">
        <v>3.65</v>
      </c>
      <c r="G1400">
        <v>3.73</v>
      </c>
      <c r="H1400">
        <v>3.83</v>
      </c>
      <c r="I1400">
        <v>3.83</v>
      </c>
      <c r="J1400">
        <v>4.07</v>
      </c>
      <c r="K1400">
        <v>4.46</v>
      </c>
      <c r="L1400" t="e">
        <v>#N/A</v>
      </c>
      <c r="M1400">
        <v>1.33</v>
      </c>
      <c r="N1400">
        <v>1.65</v>
      </c>
      <c r="O1400">
        <v>1.76</v>
      </c>
      <c r="P1400" t="e">
        <v>#N/A</v>
      </c>
      <c r="Q1400">
        <v>3.09</v>
      </c>
      <c r="R1400">
        <v>3.21</v>
      </c>
      <c r="S1400">
        <v>3.2937500000000002</v>
      </c>
      <c r="T1400">
        <v>3.52</v>
      </c>
      <c r="U1400">
        <v>3.7974999999999999</v>
      </c>
      <c r="V1400" t="e">
        <v>#N/A</v>
      </c>
      <c r="W1400" t="e">
        <v>#N/A</v>
      </c>
      <c r="X1400">
        <v>48.68</v>
      </c>
    </row>
    <row r="1401" spans="1:24" x14ac:dyDescent="0.55000000000000004">
      <c r="A1401" s="5">
        <v>38496</v>
      </c>
      <c r="B1401">
        <v>2.99</v>
      </c>
      <c r="C1401">
        <v>2.94</v>
      </c>
      <c r="D1401">
        <v>3.17</v>
      </c>
      <c r="E1401">
        <v>3.32</v>
      </c>
      <c r="F1401">
        <v>3.61</v>
      </c>
      <c r="G1401">
        <v>3.68</v>
      </c>
      <c r="H1401">
        <v>3.78</v>
      </c>
      <c r="I1401">
        <v>3.8</v>
      </c>
      <c r="J1401">
        <v>4.04</v>
      </c>
      <c r="K1401">
        <v>4.43</v>
      </c>
      <c r="L1401" t="e">
        <v>#N/A</v>
      </c>
      <c r="M1401">
        <v>1.3</v>
      </c>
      <c r="N1401">
        <v>1.62</v>
      </c>
      <c r="O1401">
        <v>1.74</v>
      </c>
      <c r="P1401" t="e">
        <v>#N/A</v>
      </c>
      <c r="Q1401">
        <v>3.09</v>
      </c>
      <c r="R1401">
        <v>3.2106300000000001</v>
      </c>
      <c r="S1401">
        <v>3.2987500000000001</v>
      </c>
      <c r="T1401">
        <v>3.51</v>
      </c>
      <c r="U1401">
        <v>3.76</v>
      </c>
      <c r="V1401" t="e">
        <v>#N/A</v>
      </c>
      <c r="W1401" t="e">
        <v>#N/A</v>
      </c>
      <c r="X1401">
        <v>49.14</v>
      </c>
    </row>
    <row r="1402" spans="1:24" x14ac:dyDescent="0.55000000000000004">
      <c r="A1402" s="5">
        <v>38497</v>
      </c>
      <c r="B1402">
        <v>3.01</v>
      </c>
      <c r="C1402">
        <v>2.95</v>
      </c>
      <c r="D1402">
        <v>3.17</v>
      </c>
      <c r="E1402">
        <v>3.32</v>
      </c>
      <c r="F1402">
        <v>3.61</v>
      </c>
      <c r="G1402">
        <v>3.68</v>
      </c>
      <c r="H1402">
        <v>3.81</v>
      </c>
      <c r="I1402">
        <v>3.85</v>
      </c>
      <c r="J1402">
        <v>4.08</v>
      </c>
      <c r="K1402">
        <v>4.4800000000000004</v>
      </c>
      <c r="L1402" t="e">
        <v>#N/A</v>
      </c>
      <c r="M1402">
        <v>1.31</v>
      </c>
      <c r="N1402">
        <v>1.66</v>
      </c>
      <c r="O1402">
        <v>1.8</v>
      </c>
      <c r="P1402" t="e">
        <v>#N/A</v>
      </c>
      <c r="Q1402">
        <v>3.09063</v>
      </c>
      <c r="R1402">
        <v>3.2143799999999998</v>
      </c>
      <c r="S1402">
        <v>3.31</v>
      </c>
      <c r="T1402">
        <v>3.51</v>
      </c>
      <c r="U1402">
        <v>3.7518799999999999</v>
      </c>
      <c r="V1402" t="e">
        <v>#N/A</v>
      </c>
      <c r="W1402" t="e">
        <v>#N/A</v>
      </c>
      <c r="X1402">
        <v>50.37</v>
      </c>
    </row>
    <row r="1403" spans="1:24" x14ac:dyDescent="0.55000000000000004">
      <c r="A1403" s="5">
        <v>38498</v>
      </c>
      <c r="B1403">
        <v>3.01</v>
      </c>
      <c r="C1403">
        <v>2.94</v>
      </c>
      <c r="D1403">
        <v>3.15</v>
      </c>
      <c r="E1403">
        <v>3.31</v>
      </c>
      <c r="F1403">
        <v>3.64</v>
      </c>
      <c r="G1403">
        <v>3.72</v>
      </c>
      <c r="H1403">
        <v>3.82</v>
      </c>
      <c r="I1403">
        <v>3.92</v>
      </c>
      <c r="J1403">
        <v>4.08</v>
      </c>
      <c r="K1403">
        <v>4.49</v>
      </c>
      <c r="L1403" t="e">
        <v>#N/A</v>
      </c>
      <c r="M1403">
        <v>1.35</v>
      </c>
      <c r="N1403">
        <v>1.69</v>
      </c>
      <c r="O1403">
        <v>1.85</v>
      </c>
      <c r="P1403" t="e">
        <v>#N/A</v>
      </c>
      <c r="Q1403">
        <v>3.1006300000000002</v>
      </c>
      <c r="R1403">
        <v>3.2218800000000001</v>
      </c>
      <c r="S1403">
        <v>3.32</v>
      </c>
      <c r="T1403">
        <v>3.52</v>
      </c>
      <c r="U1403">
        <v>3.76</v>
      </c>
      <c r="V1403" t="e">
        <v>#N/A</v>
      </c>
      <c r="W1403" t="e">
        <v>#N/A</v>
      </c>
      <c r="X1403">
        <v>50.89</v>
      </c>
    </row>
    <row r="1404" spans="1:24" x14ac:dyDescent="0.55000000000000004">
      <c r="A1404" s="5">
        <v>38499</v>
      </c>
      <c r="B1404">
        <v>3.01</v>
      </c>
      <c r="C1404">
        <v>2.97</v>
      </c>
      <c r="D1404">
        <v>3.14</v>
      </c>
      <c r="E1404">
        <v>3.31</v>
      </c>
      <c r="F1404">
        <v>3.64</v>
      </c>
      <c r="G1404">
        <v>3.72</v>
      </c>
      <c r="H1404">
        <v>3.82</v>
      </c>
      <c r="I1404">
        <v>3.92</v>
      </c>
      <c r="J1404">
        <v>4.08</v>
      </c>
      <c r="K1404">
        <v>4.49</v>
      </c>
      <c r="L1404" t="e">
        <v>#N/A</v>
      </c>
      <c r="M1404">
        <v>1.32</v>
      </c>
      <c r="N1404">
        <v>1.67</v>
      </c>
      <c r="O1404">
        <v>1.83</v>
      </c>
      <c r="P1404" t="e">
        <v>#N/A</v>
      </c>
      <c r="Q1404">
        <v>3.1112500000000001</v>
      </c>
      <c r="R1404">
        <v>3.23</v>
      </c>
      <c r="S1404">
        <v>3.33</v>
      </c>
      <c r="T1404">
        <v>3.53</v>
      </c>
      <c r="U1404">
        <v>3.78</v>
      </c>
      <c r="V1404" t="e">
        <v>#N/A</v>
      </c>
      <c r="W1404" t="e">
        <v>#N/A</v>
      </c>
      <c r="X1404">
        <v>51.65</v>
      </c>
    </row>
    <row r="1405" spans="1:24" x14ac:dyDescent="0.55000000000000004">
      <c r="A1405" s="5">
        <v>38503</v>
      </c>
      <c r="B1405">
        <v>3.09</v>
      </c>
      <c r="C1405">
        <v>2.99</v>
      </c>
      <c r="D1405">
        <v>3.18</v>
      </c>
      <c r="E1405">
        <v>3.32</v>
      </c>
      <c r="F1405">
        <v>3.6</v>
      </c>
      <c r="G1405">
        <v>3.65</v>
      </c>
      <c r="H1405">
        <v>3.76</v>
      </c>
      <c r="I1405">
        <v>3.86</v>
      </c>
      <c r="J1405">
        <v>4</v>
      </c>
      <c r="K1405">
        <v>4.4000000000000004</v>
      </c>
      <c r="L1405" t="e">
        <v>#N/A</v>
      </c>
      <c r="M1405">
        <v>1.29</v>
      </c>
      <c r="N1405">
        <v>1.63</v>
      </c>
      <c r="O1405">
        <v>1.78</v>
      </c>
      <c r="P1405" t="e">
        <v>#N/A</v>
      </c>
      <c r="Q1405">
        <v>3.13</v>
      </c>
      <c r="R1405">
        <v>3.24</v>
      </c>
      <c r="S1405">
        <v>3.3374999999999999</v>
      </c>
      <c r="T1405">
        <v>3.5375000000000001</v>
      </c>
      <c r="U1405">
        <v>3.78</v>
      </c>
      <c r="V1405" t="e">
        <v>#N/A</v>
      </c>
      <c r="W1405" t="e">
        <v>#N/A</v>
      </c>
      <c r="X1405">
        <v>52.08</v>
      </c>
    </row>
    <row r="1406" spans="1:24" x14ac:dyDescent="0.55000000000000004">
      <c r="A1406" s="5">
        <v>38504</v>
      </c>
      <c r="B1406">
        <v>3.02</v>
      </c>
      <c r="C1406">
        <v>2.97</v>
      </c>
      <c r="D1406">
        <v>3.12</v>
      </c>
      <c r="E1406">
        <v>3.25</v>
      </c>
      <c r="F1406">
        <v>3.5</v>
      </c>
      <c r="G1406">
        <v>3.55</v>
      </c>
      <c r="H1406">
        <v>3.63</v>
      </c>
      <c r="I1406">
        <v>3.74</v>
      </c>
      <c r="J1406">
        <v>3.91</v>
      </c>
      <c r="K1406">
        <v>4.3099999999999996</v>
      </c>
      <c r="L1406" t="e">
        <v>#N/A</v>
      </c>
      <c r="M1406">
        <v>1.19</v>
      </c>
      <c r="N1406">
        <v>1.54</v>
      </c>
      <c r="O1406">
        <v>1.69</v>
      </c>
      <c r="P1406" t="e">
        <v>#N/A</v>
      </c>
      <c r="Q1406">
        <v>3.14</v>
      </c>
      <c r="R1406">
        <v>3.25</v>
      </c>
      <c r="S1406">
        <v>3.35</v>
      </c>
      <c r="T1406">
        <v>3.54</v>
      </c>
      <c r="U1406">
        <v>3.76</v>
      </c>
      <c r="V1406" t="e">
        <v>#N/A</v>
      </c>
      <c r="W1406" t="e">
        <v>#N/A</v>
      </c>
      <c r="X1406">
        <v>54.4</v>
      </c>
    </row>
    <row r="1407" spans="1:24" x14ac:dyDescent="0.55000000000000004">
      <c r="A1407" s="5">
        <v>38505</v>
      </c>
      <c r="B1407">
        <v>3</v>
      </c>
      <c r="C1407">
        <v>2.97</v>
      </c>
      <c r="D1407">
        <v>3.13</v>
      </c>
      <c r="E1407">
        <v>3.26</v>
      </c>
      <c r="F1407">
        <v>3.52</v>
      </c>
      <c r="G1407">
        <v>3.56</v>
      </c>
      <c r="H1407">
        <v>3.65</v>
      </c>
      <c r="I1407">
        <v>3.74</v>
      </c>
      <c r="J1407">
        <v>3.89</v>
      </c>
      <c r="K1407">
        <v>4.28</v>
      </c>
      <c r="L1407" t="e">
        <v>#N/A</v>
      </c>
      <c r="M1407">
        <v>1.23</v>
      </c>
      <c r="N1407">
        <v>1.55</v>
      </c>
      <c r="O1407">
        <v>1.69</v>
      </c>
      <c r="P1407" t="e">
        <v>#N/A</v>
      </c>
      <c r="Q1407">
        <v>3.15</v>
      </c>
      <c r="R1407">
        <v>3.26</v>
      </c>
      <c r="S1407">
        <v>3.35</v>
      </c>
      <c r="T1407">
        <v>3.52</v>
      </c>
      <c r="U1407">
        <v>3.7025000000000001</v>
      </c>
      <c r="V1407" t="e">
        <v>#N/A</v>
      </c>
      <c r="W1407" t="e">
        <v>#N/A</v>
      </c>
      <c r="X1407">
        <v>53.46</v>
      </c>
    </row>
    <row r="1408" spans="1:24" x14ac:dyDescent="0.55000000000000004">
      <c r="A1408" s="5">
        <v>38506</v>
      </c>
      <c r="B1408">
        <v>2.99</v>
      </c>
      <c r="C1408">
        <v>3.01</v>
      </c>
      <c r="D1408">
        <v>3.13</v>
      </c>
      <c r="E1408">
        <v>3.28</v>
      </c>
      <c r="F1408">
        <v>3.57</v>
      </c>
      <c r="G1408">
        <v>3.63</v>
      </c>
      <c r="H1408">
        <v>3.73</v>
      </c>
      <c r="I1408">
        <v>3.83</v>
      </c>
      <c r="J1408">
        <v>3.98</v>
      </c>
      <c r="K1408">
        <v>4.34</v>
      </c>
      <c r="L1408" t="e">
        <v>#N/A</v>
      </c>
      <c r="M1408">
        <v>1.31</v>
      </c>
      <c r="N1408">
        <v>1.61</v>
      </c>
      <c r="O1408">
        <v>1.73</v>
      </c>
      <c r="P1408" t="e">
        <v>#N/A</v>
      </c>
      <c r="Q1408">
        <v>3.16</v>
      </c>
      <c r="R1408">
        <v>3.2662499999999999</v>
      </c>
      <c r="S1408">
        <v>3.36</v>
      </c>
      <c r="T1408">
        <v>3.53</v>
      </c>
      <c r="U1408">
        <v>3.71</v>
      </c>
      <c r="V1408" t="e">
        <v>#N/A</v>
      </c>
      <c r="W1408" t="e">
        <v>#N/A</v>
      </c>
      <c r="X1408">
        <v>55.08</v>
      </c>
    </row>
    <row r="1409" spans="1:24" x14ac:dyDescent="0.55000000000000004">
      <c r="A1409" s="5">
        <v>38509</v>
      </c>
      <c r="B1409">
        <v>3</v>
      </c>
      <c r="C1409">
        <v>3.02</v>
      </c>
      <c r="D1409">
        <v>3.15</v>
      </c>
      <c r="E1409">
        <v>3.3</v>
      </c>
      <c r="F1409">
        <v>3.59</v>
      </c>
      <c r="G1409">
        <v>3.64</v>
      </c>
      <c r="H1409">
        <v>3.73</v>
      </c>
      <c r="I1409">
        <v>3.82</v>
      </c>
      <c r="J1409">
        <v>3.96</v>
      </c>
      <c r="K1409">
        <v>4.3099999999999996</v>
      </c>
      <c r="L1409" t="e">
        <v>#N/A</v>
      </c>
      <c r="M1409">
        <v>1.3</v>
      </c>
      <c r="N1409">
        <v>1.6</v>
      </c>
      <c r="O1409">
        <v>1.71</v>
      </c>
      <c r="P1409" t="e">
        <v>#N/A</v>
      </c>
      <c r="Q1409">
        <v>3.17</v>
      </c>
      <c r="R1409">
        <v>3.27</v>
      </c>
      <c r="S1409">
        <v>3.37</v>
      </c>
      <c r="T1409">
        <v>3.54</v>
      </c>
      <c r="U1409">
        <v>3.73</v>
      </c>
      <c r="V1409" t="e">
        <v>#N/A</v>
      </c>
      <c r="W1409" t="e">
        <v>#N/A</v>
      </c>
      <c r="X1409">
        <v>54.46</v>
      </c>
    </row>
    <row r="1410" spans="1:24" x14ac:dyDescent="0.55000000000000004">
      <c r="A1410" s="5">
        <v>38510</v>
      </c>
      <c r="B1410">
        <v>2.96</v>
      </c>
      <c r="C1410">
        <v>3.02</v>
      </c>
      <c r="D1410">
        <v>3.14</v>
      </c>
      <c r="E1410">
        <v>3.28</v>
      </c>
      <c r="F1410">
        <v>3.57</v>
      </c>
      <c r="G1410">
        <v>3.62</v>
      </c>
      <c r="H1410">
        <v>3.7</v>
      </c>
      <c r="I1410">
        <v>3.78</v>
      </c>
      <c r="J1410">
        <v>3.92</v>
      </c>
      <c r="K1410">
        <v>4.26</v>
      </c>
      <c r="L1410" t="e">
        <v>#N/A</v>
      </c>
      <c r="M1410">
        <v>1.31</v>
      </c>
      <c r="N1410">
        <v>1.6</v>
      </c>
      <c r="O1410">
        <v>1.71</v>
      </c>
      <c r="P1410" t="e">
        <v>#N/A</v>
      </c>
      <c r="Q1410">
        <v>3.1837499999999999</v>
      </c>
      <c r="R1410">
        <v>3.27</v>
      </c>
      <c r="S1410">
        <v>3.37</v>
      </c>
      <c r="T1410">
        <v>3.54</v>
      </c>
      <c r="U1410">
        <v>3.7206299999999999</v>
      </c>
      <c r="V1410" t="e">
        <v>#N/A</v>
      </c>
      <c r="W1410" t="e">
        <v>#N/A</v>
      </c>
      <c r="X1410">
        <v>53.84</v>
      </c>
    </row>
    <row r="1411" spans="1:24" x14ac:dyDescent="0.55000000000000004">
      <c r="A1411" s="5">
        <v>38511</v>
      </c>
      <c r="B1411">
        <v>2.96</v>
      </c>
      <c r="C1411">
        <v>3.02</v>
      </c>
      <c r="D1411">
        <v>3.15</v>
      </c>
      <c r="E1411">
        <v>3.3</v>
      </c>
      <c r="F1411">
        <v>3.6</v>
      </c>
      <c r="G1411">
        <v>3.65</v>
      </c>
      <c r="H1411">
        <v>3.73</v>
      </c>
      <c r="I1411">
        <v>3.81</v>
      </c>
      <c r="J1411">
        <v>3.95</v>
      </c>
      <c r="K1411">
        <v>4.29</v>
      </c>
      <c r="L1411" t="e">
        <v>#N/A</v>
      </c>
      <c r="M1411">
        <v>1.34</v>
      </c>
      <c r="N1411">
        <v>1.63</v>
      </c>
      <c r="O1411">
        <v>1.73</v>
      </c>
      <c r="P1411" t="e">
        <v>#N/A</v>
      </c>
      <c r="Q1411">
        <v>3.19</v>
      </c>
      <c r="R1411">
        <v>3.27563</v>
      </c>
      <c r="S1411">
        <v>3.3793799999999998</v>
      </c>
      <c r="T1411">
        <v>3.54</v>
      </c>
      <c r="U1411">
        <v>3.73</v>
      </c>
      <c r="V1411" t="e">
        <v>#N/A</v>
      </c>
      <c r="W1411" t="e">
        <v>#N/A</v>
      </c>
      <c r="X1411">
        <v>52.51</v>
      </c>
    </row>
    <row r="1412" spans="1:24" x14ac:dyDescent="0.55000000000000004">
      <c r="A1412" s="5">
        <v>38512</v>
      </c>
      <c r="B1412">
        <v>3.01</v>
      </c>
      <c r="C1412">
        <v>2.99</v>
      </c>
      <c r="D1412">
        <v>3.14</v>
      </c>
      <c r="E1412">
        <v>3.31</v>
      </c>
      <c r="F1412">
        <v>3.64</v>
      </c>
      <c r="G1412">
        <v>3.68</v>
      </c>
      <c r="H1412">
        <v>3.76</v>
      </c>
      <c r="I1412">
        <v>3.84</v>
      </c>
      <c r="J1412">
        <v>3.98</v>
      </c>
      <c r="K1412">
        <v>4.3099999999999996</v>
      </c>
      <c r="L1412" t="e">
        <v>#N/A</v>
      </c>
      <c r="M1412">
        <v>1.37</v>
      </c>
      <c r="N1412">
        <v>1.64</v>
      </c>
      <c r="O1412">
        <v>1.75</v>
      </c>
      <c r="P1412" t="e">
        <v>#N/A</v>
      </c>
      <c r="Q1412">
        <v>3.21</v>
      </c>
      <c r="R1412">
        <v>3.3</v>
      </c>
      <c r="S1412">
        <v>3.39</v>
      </c>
      <c r="T1412">
        <v>3.57</v>
      </c>
      <c r="U1412">
        <v>3.7743799999999998</v>
      </c>
      <c r="V1412" t="e">
        <v>#N/A</v>
      </c>
      <c r="W1412" t="e">
        <v>#N/A</v>
      </c>
      <c r="X1412">
        <v>54.36</v>
      </c>
    </row>
    <row r="1413" spans="1:24" x14ac:dyDescent="0.55000000000000004">
      <c r="A1413" s="5">
        <v>38513</v>
      </c>
      <c r="B1413">
        <v>3.01</v>
      </c>
      <c r="C1413">
        <v>3.01</v>
      </c>
      <c r="D1413">
        <v>3.14</v>
      </c>
      <c r="E1413">
        <v>3.33</v>
      </c>
      <c r="F1413">
        <v>3.71</v>
      </c>
      <c r="G1413">
        <v>3.75</v>
      </c>
      <c r="H1413">
        <v>3.84</v>
      </c>
      <c r="I1413">
        <v>3.92</v>
      </c>
      <c r="J1413">
        <v>4.05</v>
      </c>
      <c r="K1413">
        <v>4.3899999999999997</v>
      </c>
      <c r="L1413" t="e">
        <v>#N/A</v>
      </c>
      <c r="M1413">
        <v>1.47</v>
      </c>
      <c r="N1413">
        <v>1.74</v>
      </c>
      <c r="O1413">
        <v>1.83</v>
      </c>
      <c r="P1413" t="e">
        <v>#N/A</v>
      </c>
      <c r="Q1413">
        <v>3.2162500000000001</v>
      </c>
      <c r="R1413">
        <v>3.3081299999999998</v>
      </c>
      <c r="S1413">
        <v>3.4</v>
      </c>
      <c r="T1413">
        <v>3.5918800000000002</v>
      </c>
      <c r="U1413">
        <v>3.8187500000000001</v>
      </c>
      <c r="V1413" t="e">
        <v>#N/A</v>
      </c>
      <c r="W1413" t="e">
        <v>#N/A</v>
      </c>
      <c r="X1413">
        <v>53.55</v>
      </c>
    </row>
    <row r="1414" spans="1:24" x14ac:dyDescent="0.55000000000000004">
      <c r="A1414" s="5">
        <v>38516</v>
      </c>
      <c r="B1414">
        <v>3.04</v>
      </c>
      <c r="C1414">
        <v>3.03</v>
      </c>
      <c r="D1414">
        <v>3.22</v>
      </c>
      <c r="E1414">
        <v>3.38</v>
      </c>
      <c r="F1414">
        <v>3.71</v>
      </c>
      <c r="G1414">
        <v>3.77</v>
      </c>
      <c r="H1414">
        <v>3.87</v>
      </c>
      <c r="I1414">
        <v>3.96</v>
      </c>
      <c r="J1414">
        <v>4.09</v>
      </c>
      <c r="K1414">
        <v>4.4400000000000004</v>
      </c>
      <c r="L1414" t="e">
        <v>#N/A</v>
      </c>
      <c r="M1414">
        <v>1.49</v>
      </c>
      <c r="N1414">
        <v>1.76</v>
      </c>
      <c r="O1414">
        <v>1.88</v>
      </c>
      <c r="P1414" t="e">
        <v>#N/A</v>
      </c>
      <c r="Q1414">
        <v>3.22</v>
      </c>
      <c r="R1414">
        <v>3.3131300000000001</v>
      </c>
      <c r="S1414">
        <v>3.41</v>
      </c>
      <c r="T1414">
        <v>3.6212499999999999</v>
      </c>
      <c r="U1414">
        <v>3.8618800000000002</v>
      </c>
      <c r="V1414" t="e">
        <v>#N/A</v>
      </c>
      <c r="W1414" t="e">
        <v>#N/A</v>
      </c>
      <c r="X1414">
        <v>55.47</v>
      </c>
    </row>
    <row r="1415" spans="1:24" x14ac:dyDescent="0.55000000000000004">
      <c r="A1415" s="5">
        <v>38517</v>
      </c>
      <c r="B1415">
        <v>3.01</v>
      </c>
      <c r="C1415">
        <v>3.01</v>
      </c>
      <c r="D1415">
        <v>3.22</v>
      </c>
      <c r="E1415">
        <v>3.39</v>
      </c>
      <c r="F1415">
        <v>3.71</v>
      </c>
      <c r="G1415">
        <v>3.78</v>
      </c>
      <c r="H1415">
        <v>3.89</v>
      </c>
      <c r="I1415">
        <v>3.99</v>
      </c>
      <c r="J1415">
        <v>4.13</v>
      </c>
      <c r="K1415">
        <v>4.49</v>
      </c>
      <c r="L1415" t="e">
        <v>#N/A</v>
      </c>
      <c r="M1415">
        <v>1.5</v>
      </c>
      <c r="N1415">
        <v>1.79</v>
      </c>
      <c r="O1415">
        <v>1.91</v>
      </c>
      <c r="P1415" t="e">
        <v>#N/A</v>
      </c>
      <c r="Q1415">
        <v>3.2362500000000001</v>
      </c>
      <c r="R1415">
        <v>3.32</v>
      </c>
      <c r="S1415">
        <v>3.4137499999999998</v>
      </c>
      <c r="T1415">
        <v>3.62</v>
      </c>
      <c r="U1415">
        <v>3.85</v>
      </c>
      <c r="V1415" t="e">
        <v>#N/A</v>
      </c>
      <c r="W1415" t="e">
        <v>#N/A</v>
      </c>
      <c r="X1415">
        <v>55.03</v>
      </c>
    </row>
    <row r="1416" spans="1:24" x14ac:dyDescent="0.55000000000000004">
      <c r="A1416" s="5">
        <v>38518</v>
      </c>
      <c r="B1416">
        <v>3.05</v>
      </c>
      <c r="C1416">
        <v>3</v>
      </c>
      <c r="D1416">
        <v>3.22</v>
      </c>
      <c r="E1416">
        <v>3.39</v>
      </c>
      <c r="F1416">
        <v>3.72</v>
      </c>
      <c r="G1416">
        <v>3.79</v>
      </c>
      <c r="H1416">
        <v>3.9</v>
      </c>
      <c r="I1416">
        <v>3.99</v>
      </c>
      <c r="J1416">
        <v>4.12</v>
      </c>
      <c r="K1416">
        <v>4.49</v>
      </c>
      <c r="L1416" t="e">
        <v>#N/A</v>
      </c>
      <c r="M1416">
        <v>1.52</v>
      </c>
      <c r="N1416">
        <v>1.79</v>
      </c>
      <c r="O1416">
        <v>1.91</v>
      </c>
      <c r="P1416" t="e">
        <v>#N/A</v>
      </c>
      <c r="Q1416">
        <v>3.24</v>
      </c>
      <c r="R1416">
        <v>3.3287499999999999</v>
      </c>
      <c r="S1416">
        <v>3.4206300000000001</v>
      </c>
      <c r="T1416">
        <v>3.6274999999999999</v>
      </c>
      <c r="U1416">
        <v>3.85</v>
      </c>
      <c r="V1416" t="e">
        <v>#N/A</v>
      </c>
      <c r="W1416" t="e">
        <v>#N/A</v>
      </c>
      <c r="X1416">
        <v>55.53</v>
      </c>
    </row>
    <row r="1417" spans="1:24" x14ac:dyDescent="0.55000000000000004">
      <c r="A1417" s="5">
        <v>38519</v>
      </c>
      <c r="B1417">
        <v>3</v>
      </c>
      <c r="C1417">
        <v>2.98</v>
      </c>
      <c r="D1417">
        <v>3.21</v>
      </c>
      <c r="E1417">
        <v>3.38</v>
      </c>
      <c r="F1417">
        <v>3.7</v>
      </c>
      <c r="G1417">
        <v>3.76</v>
      </c>
      <c r="H1417">
        <v>3.87</v>
      </c>
      <c r="I1417">
        <v>3.96</v>
      </c>
      <c r="J1417">
        <v>4.09</v>
      </c>
      <c r="K1417">
        <v>4.45</v>
      </c>
      <c r="L1417" t="e">
        <v>#N/A</v>
      </c>
      <c r="M1417">
        <v>1.48</v>
      </c>
      <c r="N1417">
        <v>1.75</v>
      </c>
      <c r="O1417">
        <v>1.86</v>
      </c>
      <c r="P1417" t="e">
        <v>#N/A</v>
      </c>
      <c r="Q1417">
        <v>3.26</v>
      </c>
      <c r="R1417">
        <v>3.35</v>
      </c>
      <c r="S1417">
        <v>3.43</v>
      </c>
      <c r="T1417">
        <v>3.64</v>
      </c>
      <c r="U1417">
        <v>3.87</v>
      </c>
      <c r="V1417" t="e">
        <v>#N/A</v>
      </c>
      <c r="W1417" t="e">
        <v>#N/A</v>
      </c>
      <c r="X1417">
        <v>56.48</v>
      </c>
    </row>
    <row r="1418" spans="1:24" x14ac:dyDescent="0.55000000000000004">
      <c r="A1418" s="5">
        <v>38520</v>
      </c>
      <c r="B1418">
        <v>2.99</v>
      </c>
      <c r="C1418">
        <v>2.99</v>
      </c>
      <c r="D1418">
        <v>3.23</v>
      </c>
      <c r="E1418">
        <v>3.39</v>
      </c>
      <c r="F1418">
        <v>3.72</v>
      </c>
      <c r="G1418">
        <v>3.76</v>
      </c>
      <c r="H1418">
        <v>3.88</v>
      </c>
      <c r="I1418">
        <v>3.97</v>
      </c>
      <c r="J1418">
        <v>4.09</v>
      </c>
      <c r="K1418">
        <v>4.4400000000000004</v>
      </c>
      <c r="L1418" t="e">
        <v>#N/A</v>
      </c>
      <c r="M1418">
        <v>1.45</v>
      </c>
      <c r="N1418">
        <v>1.72</v>
      </c>
      <c r="O1418">
        <v>1.86</v>
      </c>
      <c r="P1418" t="e">
        <v>#N/A</v>
      </c>
      <c r="Q1418">
        <v>3.27</v>
      </c>
      <c r="R1418">
        <v>3.3593799999999998</v>
      </c>
      <c r="S1418">
        <v>3.4393799999999999</v>
      </c>
      <c r="T1418">
        <v>3.64</v>
      </c>
      <c r="U1418">
        <v>3.86</v>
      </c>
      <c r="V1418" t="e">
        <v>#N/A</v>
      </c>
      <c r="W1418" t="e">
        <v>#N/A</v>
      </c>
      <c r="X1418">
        <v>58.4</v>
      </c>
    </row>
    <row r="1419" spans="1:24" x14ac:dyDescent="0.55000000000000004">
      <c r="A1419" s="5">
        <v>38523</v>
      </c>
      <c r="B1419">
        <v>3.01</v>
      </c>
      <c r="C1419">
        <v>3.02</v>
      </c>
      <c r="D1419">
        <v>3.26</v>
      </c>
      <c r="E1419">
        <v>3.42</v>
      </c>
      <c r="F1419">
        <v>3.72</v>
      </c>
      <c r="G1419">
        <v>3.78</v>
      </c>
      <c r="H1419">
        <v>3.88</v>
      </c>
      <c r="I1419">
        <v>3.98</v>
      </c>
      <c r="J1419">
        <v>4.1100000000000003</v>
      </c>
      <c r="K1419">
        <v>4.46</v>
      </c>
      <c r="L1419" t="e">
        <v>#N/A</v>
      </c>
      <c r="M1419">
        <v>1.46</v>
      </c>
      <c r="N1419">
        <v>1.74</v>
      </c>
      <c r="O1419">
        <v>1.88</v>
      </c>
      <c r="P1419" t="e">
        <v>#N/A</v>
      </c>
      <c r="Q1419">
        <v>3.28</v>
      </c>
      <c r="R1419">
        <v>3.3624999999999998</v>
      </c>
      <c r="S1419">
        <v>3.4437500000000001</v>
      </c>
      <c r="T1419">
        <v>3.64</v>
      </c>
      <c r="U1419">
        <v>3.8624999999999998</v>
      </c>
      <c r="V1419" t="e">
        <v>#N/A</v>
      </c>
      <c r="W1419" t="e">
        <v>#N/A</v>
      </c>
      <c r="X1419">
        <v>59.19</v>
      </c>
    </row>
    <row r="1420" spans="1:24" x14ac:dyDescent="0.55000000000000004">
      <c r="A1420" s="5">
        <v>38524</v>
      </c>
      <c r="B1420">
        <v>2.96</v>
      </c>
      <c r="C1420">
        <v>3.02</v>
      </c>
      <c r="D1420">
        <v>3.28</v>
      </c>
      <c r="E1420">
        <v>3.42</v>
      </c>
      <c r="F1420">
        <v>3.71</v>
      </c>
      <c r="G1420">
        <v>3.75</v>
      </c>
      <c r="H1420">
        <v>3.84</v>
      </c>
      <c r="I1420">
        <v>3.93</v>
      </c>
      <c r="J1420">
        <v>4.0599999999999996</v>
      </c>
      <c r="K1420">
        <v>4.4000000000000004</v>
      </c>
      <c r="L1420" t="e">
        <v>#N/A</v>
      </c>
      <c r="M1420">
        <v>1.44</v>
      </c>
      <c r="N1420">
        <v>1.72</v>
      </c>
      <c r="O1420">
        <v>1.86</v>
      </c>
      <c r="P1420" t="e">
        <v>#N/A</v>
      </c>
      <c r="Q1420">
        <v>3.3</v>
      </c>
      <c r="R1420">
        <v>3.37</v>
      </c>
      <c r="S1420">
        <v>3.4518800000000001</v>
      </c>
      <c r="T1420">
        <v>3.66</v>
      </c>
      <c r="U1420">
        <v>3.8937499999999998</v>
      </c>
      <c r="V1420" t="e">
        <v>#N/A</v>
      </c>
      <c r="W1420" t="e">
        <v>#N/A</v>
      </c>
      <c r="X1420">
        <v>58.9</v>
      </c>
    </row>
    <row r="1421" spans="1:24" x14ac:dyDescent="0.55000000000000004">
      <c r="A1421" s="5">
        <v>38525</v>
      </c>
      <c r="B1421">
        <v>2.93</v>
      </c>
      <c r="C1421">
        <v>3.03</v>
      </c>
      <c r="D1421">
        <v>3.25</v>
      </c>
      <c r="E1421">
        <v>3.37</v>
      </c>
      <c r="F1421">
        <v>3.62</v>
      </c>
      <c r="G1421">
        <v>3.65</v>
      </c>
      <c r="H1421">
        <v>3.72</v>
      </c>
      <c r="I1421">
        <v>3.81</v>
      </c>
      <c r="J1421">
        <v>3.95</v>
      </c>
      <c r="K1421">
        <v>4.3099999999999996</v>
      </c>
      <c r="L1421" t="e">
        <v>#N/A</v>
      </c>
      <c r="M1421">
        <v>1.4</v>
      </c>
      <c r="N1421">
        <v>1.68</v>
      </c>
      <c r="O1421">
        <v>1.82</v>
      </c>
      <c r="P1421" t="e">
        <v>#N/A</v>
      </c>
      <c r="Q1421">
        <v>3.3</v>
      </c>
      <c r="R1421">
        <v>3.3712499999999999</v>
      </c>
      <c r="S1421">
        <v>3.46</v>
      </c>
      <c r="T1421">
        <v>3.65313</v>
      </c>
      <c r="U1421">
        <v>3.8581300000000001</v>
      </c>
      <c r="V1421" t="e">
        <v>#N/A</v>
      </c>
      <c r="W1421" t="e">
        <v>#N/A</v>
      </c>
      <c r="X1421">
        <v>58.27</v>
      </c>
    </row>
    <row r="1422" spans="1:24" x14ac:dyDescent="0.55000000000000004">
      <c r="A1422" s="5">
        <v>38526</v>
      </c>
      <c r="B1422">
        <v>3.05</v>
      </c>
      <c r="C1422">
        <v>3.07</v>
      </c>
      <c r="D1422">
        <v>3.27</v>
      </c>
      <c r="E1422">
        <v>3.39</v>
      </c>
      <c r="F1422">
        <v>3.63</v>
      </c>
      <c r="G1422">
        <v>3.66</v>
      </c>
      <c r="H1422">
        <v>3.74</v>
      </c>
      <c r="I1422">
        <v>3.82</v>
      </c>
      <c r="J1422">
        <v>3.96</v>
      </c>
      <c r="K1422">
        <v>4.32</v>
      </c>
      <c r="L1422" t="e">
        <v>#N/A</v>
      </c>
      <c r="M1422">
        <v>1.4</v>
      </c>
      <c r="N1422">
        <v>1.68</v>
      </c>
      <c r="O1422">
        <v>1.82</v>
      </c>
      <c r="P1422" t="e">
        <v>#N/A</v>
      </c>
      <c r="Q1422">
        <v>3.3143799999999999</v>
      </c>
      <c r="R1422">
        <v>3.4</v>
      </c>
      <c r="S1422">
        <v>3.47</v>
      </c>
      <c r="T1422">
        <v>3.65</v>
      </c>
      <c r="U1422">
        <v>3.8325</v>
      </c>
      <c r="V1422" t="e">
        <v>#N/A</v>
      </c>
      <c r="W1422" t="e">
        <v>#N/A</v>
      </c>
      <c r="X1422">
        <v>59.23</v>
      </c>
    </row>
    <row r="1423" spans="1:24" x14ac:dyDescent="0.55000000000000004">
      <c r="A1423" s="5">
        <v>38527</v>
      </c>
      <c r="B1423">
        <v>3.07</v>
      </c>
      <c r="C1423">
        <v>3.09</v>
      </c>
      <c r="D1423">
        <v>3.27</v>
      </c>
      <c r="E1423">
        <v>3.38</v>
      </c>
      <c r="F1423">
        <v>3.59</v>
      </c>
      <c r="G1423">
        <v>3.63</v>
      </c>
      <c r="H1423">
        <v>3.69</v>
      </c>
      <c r="I1423">
        <v>3.78</v>
      </c>
      <c r="J1423">
        <v>3.92</v>
      </c>
      <c r="K1423">
        <v>4.28</v>
      </c>
      <c r="L1423" t="e">
        <v>#N/A</v>
      </c>
      <c r="M1423">
        <v>1.37</v>
      </c>
      <c r="N1423">
        <v>1.65</v>
      </c>
      <c r="O1423">
        <v>1.8</v>
      </c>
      <c r="P1423" t="e">
        <v>#N/A</v>
      </c>
      <c r="Q1423">
        <v>3.32</v>
      </c>
      <c r="R1423">
        <v>3.41</v>
      </c>
      <c r="S1423">
        <v>3.4781300000000002</v>
      </c>
      <c r="T1423">
        <v>3.6537500000000001</v>
      </c>
      <c r="U1423">
        <v>3.83</v>
      </c>
      <c r="V1423" t="e">
        <v>#N/A</v>
      </c>
      <c r="W1423" t="e">
        <v>#N/A</v>
      </c>
      <c r="X1423">
        <v>59.63</v>
      </c>
    </row>
    <row r="1424" spans="1:24" x14ac:dyDescent="0.55000000000000004">
      <c r="A1424" s="5">
        <v>38530</v>
      </c>
      <c r="B1424">
        <v>3.17</v>
      </c>
      <c r="C1424">
        <v>3.15</v>
      </c>
      <c r="D1424">
        <v>3.33</v>
      </c>
      <c r="E1424">
        <v>3.42</v>
      </c>
      <c r="F1424">
        <v>3.6</v>
      </c>
      <c r="G1424">
        <v>3.62</v>
      </c>
      <c r="H1424">
        <v>3.69</v>
      </c>
      <c r="I1424">
        <v>3.77</v>
      </c>
      <c r="J1424">
        <v>3.9</v>
      </c>
      <c r="K1424">
        <v>4.25</v>
      </c>
      <c r="L1424" t="e">
        <v>#N/A</v>
      </c>
      <c r="M1424">
        <v>1.34</v>
      </c>
      <c r="N1424">
        <v>1.62</v>
      </c>
      <c r="O1424">
        <v>1.77</v>
      </c>
      <c r="P1424" t="e">
        <v>#N/A</v>
      </c>
      <c r="Q1424">
        <v>3.3256299999999999</v>
      </c>
      <c r="R1424">
        <v>3.4106299999999998</v>
      </c>
      <c r="S1424">
        <v>3.48</v>
      </c>
      <c r="T1424">
        <v>3.65</v>
      </c>
      <c r="U1424">
        <v>3.81</v>
      </c>
      <c r="V1424" t="e">
        <v>#N/A</v>
      </c>
      <c r="W1424" t="e">
        <v>#N/A</v>
      </c>
      <c r="X1424">
        <v>59.78</v>
      </c>
    </row>
    <row r="1425" spans="1:24" x14ac:dyDescent="0.55000000000000004">
      <c r="A1425" s="5">
        <v>38531</v>
      </c>
      <c r="B1425">
        <v>3.17</v>
      </c>
      <c r="C1425">
        <v>3.14</v>
      </c>
      <c r="D1425">
        <v>3.35</v>
      </c>
      <c r="E1425">
        <v>3.46</v>
      </c>
      <c r="F1425">
        <v>3.65</v>
      </c>
      <c r="G1425">
        <v>3.68</v>
      </c>
      <c r="H1425">
        <v>3.76</v>
      </c>
      <c r="I1425">
        <v>3.84</v>
      </c>
      <c r="J1425">
        <v>3.97</v>
      </c>
      <c r="K1425">
        <v>4.3</v>
      </c>
      <c r="L1425" t="e">
        <v>#N/A</v>
      </c>
      <c r="M1425">
        <v>1.4</v>
      </c>
      <c r="N1425">
        <v>1.67</v>
      </c>
      <c r="O1425">
        <v>1.81</v>
      </c>
      <c r="P1425" t="e">
        <v>#N/A</v>
      </c>
      <c r="Q1425">
        <v>3.33</v>
      </c>
      <c r="R1425">
        <v>3.42</v>
      </c>
      <c r="S1425">
        <v>3.49</v>
      </c>
      <c r="T1425">
        <v>3.66</v>
      </c>
      <c r="U1425">
        <v>3.8312499999999998</v>
      </c>
      <c r="V1425" t="e">
        <v>#N/A</v>
      </c>
      <c r="W1425" t="e">
        <v>#N/A</v>
      </c>
      <c r="X1425">
        <v>58.32</v>
      </c>
    </row>
    <row r="1426" spans="1:24" x14ac:dyDescent="0.55000000000000004">
      <c r="A1426" s="5">
        <v>38532</v>
      </c>
      <c r="B1426">
        <v>3.2</v>
      </c>
      <c r="C1426">
        <v>3.13</v>
      </c>
      <c r="D1426">
        <v>3.33</v>
      </c>
      <c r="E1426">
        <v>3.44</v>
      </c>
      <c r="F1426">
        <v>3.65</v>
      </c>
      <c r="G1426">
        <v>3.69</v>
      </c>
      <c r="H1426">
        <v>3.77</v>
      </c>
      <c r="I1426">
        <v>3.85</v>
      </c>
      <c r="J1426">
        <v>3.99</v>
      </c>
      <c r="K1426">
        <v>4.33</v>
      </c>
      <c r="L1426" t="e">
        <v>#N/A</v>
      </c>
      <c r="M1426">
        <v>1.42</v>
      </c>
      <c r="N1426">
        <v>1.69</v>
      </c>
      <c r="O1426">
        <v>1.83</v>
      </c>
      <c r="P1426" t="e">
        <v>#N/A</v>
      </c>
      <c r="Q1426">
        <v>3.34</v>
      </c>
      <c r="R1426">
        <v>3.43</v>
      </c>
      <c r="S1426">
        <v>3.5043799999999998</v>
      </c>
      <c r="T1426">
        <v>3.69</v>
      </c>
      <c r="U1426">
        <v>3.8612500000000001</v>
      </c>
      <c r="V1426" t="e">
        <v>#N/A</v>
      </c>
      <c r="W1426" t="e">
        <v>#N/A</v>
      </c>
      <c r="X1426">
        <v>57.23</v>
      </c>
    </row>
    <row r="1427" spans="1:24" x14ac:dyDescent="0.55000000000000004">
      <c r="A1427" s="5">
        <v>38533</v>
      </c>
      <c r="B1427">
        <v>3.35</v>
      </c>
      <c r="C1427">
        <v>3.13</v>
      </c>
      <c r="D1427">
        <v>3.34</v>
      </c>
      <c r="E1427">
        <v>3.45</v>
      </c>
      <c r="F1427">
        <v>3.66</v>
      </c>
      <c r="G1427">
        <v>3.67</v>
      </c>
      <c r="H1427">
        <v>3.72</v>
      </c>
      <c r="I1427">
        <v>3.8</v>
      </c>
      <c r="J1427">
        <v>3.94</v>
      </c>
      <c r="K1427">
        <v>4.28</v>
      </c>
      <c r="L1427" t="e">
        <v>#N/A</v>
      </c>
      <c r="M1427">
        <v>1.41</v>
      </c>
      <c r="N1427">
        <v>1.67</v>
      </c>
      <c r="O1427">
        <v>1.79</v>
      </c>
      <c r="P1427" t="e">
        <v>#N/A</v>
      </c>
      <c r="Q1427">
        <v>3.34</v>
      </c>
      <c r="R1427">
        <v>3.45</v>
      </c>
      <c r="S1427">
        <v>3.5162499999999999</v>
      </c>
      <c r="T1427">
        <v>3.71</v>
      </c>
      <c r="U1427">
        <v>3.88</v>
      </c>
      <c r="V1427" t="e">
        <v>#N/A</v>
      </c>
      <c r="W1427" t="e">
        <v>#N/A</v>
      </c>
      <c r="X1427">
        <v>56.63</v>
      </c>
    </row>
    <row r="1428" spans="1:24" x14ac:dyDescent="0.55000000000000004">
      <c r="A1428" s="5">
        <v>38534</v>
      </c>
      <c r="B1428">
        <v>3.36</v>
      </c>
      <c r="C1428">
        <v>3.17</v>
      </c>
      <c r="D1428">
        <v>3.38</v>
      </c>
      <c r="E1428">
        <v>3.51</v>
      </c>
      <c r="F1428">
        <v>3.76</v>
      </c>
      <c r="G1428">
        <v>3.77</v>
      </c>
      <c r="H1428">
        <v>3.84</v>
      </c>
      <c r="I1428">
        <v>3.92</v>
      </c>
      <c r="J1428">
        <v>4.0599999999999996</v>
      </c>
      <c r="K1428">
        <v>4.37</v>
      </c>
      <c r="L1428" t="e">
        <v>#N/A</v>
      </c>
      <c r="M1428">
        <v>1.5</v>
      </c>
      <c r="N1428">
        <v>1.75</v>
      </c>
      <c r="O1428">
        <v>1.84</v>
      </c>
      <c r="P1428" t="e">
        <v>#N/A</v>
      </c>
      <c r="Q1428">
        <v>3.34</v>
      </c>
      <c r="R1428">
        <v>3.4562499999999998</v>
      </c>
      <c r="S1428">
        <v>3.5287500000000001</v>
      </c>
      <c r="T1428">
        <v>3.7337500000000001</v>
      </c>
      <c r="U1428">
        <v>3.9037500000000001</v>
      </c>
      <c r="V1428" t="e">
        <v>#N/A</v>
      </c>
      <c r="W1428" t="e">
        <v>#N/A</v>
      </c>
      <c r="X1428">
        <v>59.11</v>
      </c>
    </row>
    <row r="1429" spans="1:24" x14ac:dyDescent="0.55000000000000004">
      <c r="A1429" s="5">
        <v>38537</v>
      </c>
      <c r="B1429" t="e">
        <v>#N/A</v>
      </c>
      <c r="C1429" t="e">
        <v>#N/A</v>
      </c>
      <c r="D1429" t="e">
        <v>#N/A</v>
      </c>
      <c r="E1429" t="e">
        <v>#N/A</v>
      </c>
      <c r="F1429" t="e">
        <v>#N/A</v>
      </c>
      <c r="G1429" t="e">
        <v>#N/A</v>
      </c>
      <c r="H1429" t="e">
        <v>#N/A</v>
      </c>
      <c r="I1429" t="e">
        <v>#N/A</v>
      </c>
      <c r="J1429" t="e">
        <v>#N/A</v>
      </c>
      <c r="K1429" t="e">
        <v>#N/A</v>
      </c>
      <c r="L1429" t="e">
        <v>#N/A</v>
      </c>
      <c r="M1429" t="e">
        <v>#N/A</v>
      </c>
      <c r="N1429" t="e">
        <v>#N/A</v>
      </c>
      <c r="O1429" t="e">
        <v>#N/A</v>
      </c>
      <c r="P1429" t="e">
        <v>#N/A</v>
      </c>
      <c r="Q1429">
        <v>3.34</v>
      </c>
      <c r="R1429">
        <v>3.4662500000000001</v>
      </c>
      <c r="S1429">
        <v>3.5474999999999999</v>
      </c>
      <c r="T1429">
        <v>3.7706300000000001</v>
      </c>
      <c r="U1429">
        <v>3.9874999999999998</v>
      </c>
      <c r="V1429" t="e">
        <v>#N/A</v>
      </c>
      <c r="W1429" t="e">
        <v>#N/A</v>
      </c>
      <c r="X1429" t="e">
        <v>#N/A</v>
      </c>
    </row>
    <row r="1430" spans="1:24" x14ac:dyDescent="0.55000000000000004">
      <c r="A1430" s="5">
        <v>38538</v>
      </c>
      <c r="B1430">
        <v>3.27</v>
      </c>
      <c r="C1430">
        <v>3.22</v>
      </c>
      <c r="D1430">
        <v>3.43</v>
      </c>
      <c r="E1430">
        <v>3.55</v>
      </c>
      <c r="F1430">
        <v>3.79</v>
      </c>
      <c r="G1430">
        <v>3.82</v>
      </c>
      <c r="H1430">
        <v>3.9</v>
      </c>
      <c r="I1430">
        <v>3.98</v>
      </c>
      <c r="J1430">
        <v>4.1100000000000003</v>
      </c>
      <c r="K1430">
        <v>4.43</v>
      </c>
      <c r="L1430" t="e">
        <v>#N/A</v>
      </c>
      <c r="M1430">
        <v>1.55</v>
      </c>
      <c r="N1430">
        <v>1.8</v>
      </c>
      <c r="O1430">
        <v>1.9</v>
      </c>
      <c r="P1430" t="e">
        <v>#N/A</v>
      </c>
      <c r="Q1430">
        <v>3.34</v>
      </c>
      <c r="R1430">
        <v>3.47</v>
      </c>
      <c r="S1430">
        <v>3.55</v>
      </c>
      <c r="T1430">
        <v>3.77813</v>
      </c>
      <c r="U1430">
        <v>3.9993799999999999</v>
      </c>
      <c r="V1430" t="e">
        <v>#N/A</v>
      </c>
      <c r="W1430" t="e">
        <v>#N/A</v>
      </c>
      <c r="X1430">
        <v>59.71</v>
      </c>
    </row>
    <row r="1431" spans="1:24" x14ac:dyDescent="0.55000000000000004">
      <c r="A1431" s="5">
        <v>38539</v>
      </c>
      <c r="B1431">
        <v>2.99</v>
      </c>
      <c r="C1431">
        <v>3.19</v>
      </c>
      <c r="D1431">
        <v>3.41</v>
      </c>
      <c r="E1431">
        <v>3.53</v>
      </c>
      <c r="F1431">
        <v>3.77</v>
      </c>
      <c r="G1431">
        <v>3.8</v>
      </c>
      <c r="H1431">
        <v>3.86</v>
      </c>
      <c r="I1431">
        <v>3.95</v>
      </c>
      <c r="J1431">
        <v>4.08</v>
      </c>
      <c r="K1431">
        <v>4.4000000000000004</v>
      </c>
      <c r="L1431" t="e">
        <v>#N/A</v>
      </c>
      <c r="M1431">
        <v>1.52</v>
      </c>
      <c r="N1431">
        <v>1.78</v>
      </c>
      <c r="O1431">
        <v>1.9</v>
      </c>
      <c r="P1431" t="e">
        <v>#N/A</v>
      </c>
      <c r="Q1431">
        <v>3.34</v>
      </c>
      <c r="R1431">
        <v>3.4756300000000002</v>
      </c>
      <c r="S1431">
        <v>3.56</v>
      </c>
      <c r="T1431">
        <v>3.7743799999999998</v>
      </c>
      <c r="U1431">
        <v>3.99</v>
      </c>
      <c r="V1431" t="e">
        <v>#N/A</v>
      </c>
      <c r="W1431" t="e">
        <v>#N/A</v>
      </c>
      <c r="X1431">
        <v>61.24</v>
      </c>
    </row>
    <row r="1432" spans="1:24" x14ac:dyDescent="0.55000000000000004">
      <c r="A1432" s="5">
        <v>38540</v>
      </c>
      <c r="B1432">
        <v>3.18</v>
      </c>
      <c r="C1432">
        <v>3.15</v>
      </c>
      <c r="D1432">
        <v>3.37</v>
      </c>
      <c r="E1432">
        <v>3.48</v>
      </c>
      <c r="F1432">
        <v>3.71</v>
      </c>
      <c r="G1432">
        <v>3.75</v>
      </c>
      <c r="H1432">
        <v>3.83</v>
      </c>
      <c r="I1432">
        <v>3.92</v>
      </c>
      <c r="J1432">
        <v>4.05</v>
      </c>
      <c r="K1432">
        <v>4.37</v>
      </c>
      <c r="L1432" t="e">
        <v>#N/A</v>
      </c>
      <c r="M1432">
        <v>1.5</v>
      </c>
      <c r="N1432">
        <v>1.77</v>
      </c>
      <c r="O1432">
        <v>1.89</v>
      </c>
      <c r="P1432" t="e">
        <v>#N/A</v>
      </c>
      <c r="Q1432">
        <v>3.35</v>
      </c>
      <c r="R1432">
        <v>3.4785699999999999</v>
      </c>
      <c r="S1432">
        <v>3.55</v>
      </c>
      <c r="T1432">
        <v>3.7285699999999999</v>
      </c>
      <c r="U1432">
        <v>3.875</v>
      </c>
      <c r="V1432" t="e">
        <v>#N/A</v>
      </c>
      <c r="W1432" t="e">
        <v>#N/A</v>
      </c>
      <c r="X1432">
        <v>60.76</v>
      </c>
    </row>
    <row r="1433" spans="1:24" x14ac:dyDescent="0.55000000000000004">
      <c r="A1433" s="5">
        <v>38541</v>
      </c>
      <c r="B1433">
        <v>3.22</v>
      </c>
      <c r="C1433">
        <v>3.17</v>
      </c>
      <c r="D1433">
        <v>3.39</v>
      </c>
      <c r="E1433">
        <v>3.52</v>
      </c>
      <c r="F1433">
        <v>3.78</v>
      </c>
      <c r="G1433">
        <v>3.82</v>
      </c>
      <c r="H1433">
        <v>3.89</v>
      </c>
      <c r="I1433">
        <v>3.98</v>
      </c>
      <c r="J1433">
        <v>4.1100000000000003</v>
      </c>
      <c r="K1433">
        <v>4.42</v>
      </c>
      <c r="L1433" t="e">
        <v>#N/A</v>
      </c>
      <c r="M1433">
        <v>1.56</v>
      </c>
      <c r="N1433">
        <v>1.83</v>
      </c>
      <c r="O1433">
        <v>1.95</v>
      </c>
      <c r="P1433" t="e">
        <v>#N/A</v>
      </c>
      <c r="Q1433">
        <v>3.36</v>
      </c>
      <c r="R1433">
        <v>3.48</v>
      </c>
      <c r="S1433">
        <v>3.5606300000000002</v>
      </c>
      <c r="T1433">
        <v>3.7675000000000001</v>
      </c>
      <c r="U1433">
        <v>3.9649999999999999</v>
      </c>
      <c r="V1433" t="e">
        <v>#N/A</v>
      </c>
      <c r="W1433" t="e">
        <v>#N/A</v>
      </c>
      <c r="X1433">
        <v>59.71</v>
      </c>
    </row>
    <row r="1434" spans="1:24" x14ac:dyDescent="0.55000000000000004">
      <c r="A1434" s="5">
        <v>38544</v>
      </c>
      <c r="B1434">
        <v>3.23</v>
      </c>
      <c r="C1434">
        <v>3.19</v>
      </c>
      <c r="D1434">
        <v>3.46</v>
      </c>
      <c r="E1434">
        <v>3.58</v>
      </c>
      <c r="F1434">
        <v>3.81</v>
      </c>
      <c r="G1434">
        <v>3.85</v>
      </c>
      <c r="H1434">
        <v>3.91</v>
      </c>
      <c r="I1434">
        <v>3.99</v>
      </c>
      <c r="J1434">
        <v>4.1100000000000003</v>
      </c>
      <c r="K1434">
        <v>4.42</v>
      </c>
      <c r="L1434" t="e">
        <v>#N/A</v>
      </c>
      <c r="M1434">
        <v>1.55</v>
      </c>
      <c r="N1434">
        <v>1.81</v>
      </c>
      <c r="O1434">
        <v>1.93</v>
      </c>
      <c r="P1434" t="e">
        <v>#N/A</v>
      </c>
      <c r="Q1434">
        <v>3.38</v>
      </c>
      <c r="R1434">
        <v>3.49</v>
      </c>
      <c r="S1434">
        <v>3.57</v>
      </c>
      <c r="T1434">
        <v>3.79</v>
      </c>
      <c r="U1434">
        <v>4.0025000000000004</v>
      </c>
      <c r="V1434" t="e">
        <v>#N/A</v>
      </c>
      <c r="W1434" t="e">
        <v>#N/A</v>
      </c>
      <c r="X1434">
        <v>59.23</v>
      </c>
    </row>
    <row r="1435" spans="1:24" x14ac:dyDescent="0.55000000000000004">
      <c r="A1435" s="5">
        <v>38545</v>
      </c>
      <c r="B1435">
        <v>3.23</v>
      </c>
      <c r="C1435">
        <v>3.21</v>
      </c>
      <c r="D1435">
        <v>3.48</v>
      </c>
      <c r="E1435">
        <v>3.59</v>
      </c>
      <c r="F1435">
        <v>3.82</v>
      </c>
      <c r="G1435">
        <v>3.88</v>
      </c>
      <c r="H1435">
        <v>3.94</v>
      </c>
      <c r="I1435">
        <v>4.03</v>
      </c>
      <c r="J1435">
        <v>4.1500000000000004</v>
      </c>
      <c r="K1435">
        <v>4.46</v>
      </c>
      <c r="L1435" t="e">
        <v>#N/A</v>
      </c>
      <c r="M1435">
        <v>1.57</v>
      </c>
      <c r="N1435">
        <v>1.83</v>
      </c>
      <c r="O1435">
        <v>1.95</v>
      </c>
      <c r="P1435" t="e">
        <v>#N/A</v>
      </c>
      <c r="Q1435">
        <v>3.38</v>
      </c>
      <c r="R1435">
        <v>3.4918800000000001</v>
      </c>
      <c r="S1435">
        <v>3.58</v>
      </c>
      <c r="T1435">
        <v>3.81</v>
      </c>
      <c r="U1435">
        <v>4.01938</v>
      </c>
      <c r="V1435" t="e">
        <v>#N/A</v>
      </c>
      <c r="W1435" t="e">
        <v>#N/A</v>
      </c>
      <c r="X1435">
        <v>60.49</v>
      </c>
    </row>
    <row r="1436" spans="1:24" x14ac:dyDescent="0.55000000000000004">
      <c r="A1436" s="5">
        <v>38546</v>
      </c>
      <c r="B1436">
        <v>3.27</v>
      </c>
      <c r="C1436">
        <v>3.22</v>
      </c>
      <c r="D1436">
        <v>3.46</v>
      </c>
      <c r="E1436">
        <v>3.59</v>
      </c>
      <c r="F1436">
        <v>3.84</v>
      </c>
      <c r="G1436">
        <v>3.89</v>
      </c>
      <c r="H1436">
        <v>3.96</v>
      </c>
      <c r="I1436">
        <v>4.04</v>
      </c>
      <c r="J1436">
        <v>4.17</v>
      </c>
      <c r="K1436">
        <v>4.47</v>
      </c>
      <c r="L1436" t="e">
        <v>#N/A</v>
      </c>
      <c r="M1436">
        <v>1.61</v>
      </c>
      <c r="N1436">
        <v>1.87</v>
      </c>
      <c r="O1436">
        <v>1.98</v>
      </c>
      <c r="P1436" t="e">
        <v>#N/A</v>
      </c>
      <c r="Q1436">
        <v>3.3881299999999999</v>
      </c>
      <c r="R1436">
        <v>3.5</v>
      </c>
      <c r="S1436">
        <v>3.5987499999999999</v>
      </c>
      <c r="T1436">
        <v>3.82</v>
      </c>
      <c r="U1436">
        <v>4.05</v>
      </c>
      <c r="V1436" t="e">
        <v>#N/A</v>
      </c>
      <c r="W1436" t="e">
        <v>#N/A</v>
      </c>
      <c r="X1436">
        <v>60</v>
      </c>
    </row>
    <row r="1437" spans="1:24" x14ac:dyDescent="0.55000000000000004">
      <c r="A1437" s="5">
        <v>38547</v>
      </c>
      <c r="B1437">
        <v>3.32</v>
      </c>
      <c r="C1437">
        <v>3.23</v>
      </c>
      <c r="D1437">
        <v>3.47</v>
      </c>
      <c r="E1437">
        <v>3.6</v>
      </c>
      <c r="F1437">
        <v>3.86</v>
      </c>
      <c r="G1437">
        <v>3.91</v>
      </c>
      <c r="H1437">
        <v>3.98</v>
      </c>
      <c r="I1437">
        <v>4.0599999999999996</v>
      </c>
      <c r="J1437">
        <v>4.1900000000000004</v>
      </c>
      <c r="K1437">
        <v>4.49</v>
      </c>
      <c r="L1437" t="e">
        <v>#N/A</v>
      </c>
      <c r="M1437">
        <v>1.71</v>
      </c>
      <c r="N1437">
        <v>1.94</v>
      </c>
      <c r="O1437">
        <v>2.0499999999999998</v>
      </c>
      <c r="P1437" t="e">
        <v>#N/A</v>
      </c>
      <c r="Q1437">
        <v>3.4087499999999999</v>
      </c>
      <c r="R1437">
        <v>3.5156299999999998</v>
      </c>
      <c r="S1437">
        <v>3.6087500000000001</v>
      </c>
      <c r="T1437">
        <v>3.83</v>
      </c>
      <c r="U1437">
        <v>4.05063</v>
      </c>
      <c r="V1437" t="e">
        <v>#N/A</v>
      </c>
      <c r="W1437" t="e">
        <v>#N/A</v>
      </c>
      <c r="X1437">
        <v>57.83</v>
      </c>
    </row>
    <row r="1438" spans="1:24" x14ac:dyDescent="0.55000000000000004">
      <c r="A1438" s="5">
        <v>38548</v>
      </c>
      <c r="B1438">
        <v>3.32</v>
      </c>
      <c r="C1438">
        <v>3.26</v>
      </c>
      <c r="D1438">
        <v>3.48</v>
      </c>
      <c r="E1438">
        <v>3.61</v>
      </c>
      <c r="F1438">
        <v>3.86</v>
      </c>
      <c r="G1438">
        <v>3.92</v>
      </c>
      <c r="H1438">
        <v>3.98</v>
      </c>
      <c r="I1438">
        <v>4.0599999999999996</v>
      </c>
      <c r="J1438">
        <v>4.18</v>
      </c>
      <c r="K1438">
        <v>4.47</v>
      </c>
      <c r="L1438" t="e">
        <v>#N/A</v>
      </c>
      <c r="M1438">
        <v>1.75</v>
      </c>
      <c r="N1438">
        <v>1.95</v>
      </c>
      <c r="O1438">
        <v>2.06</v>
      </c>
      <c r="P1438" t="e">
        <v>#N/A</v>
      </c>
      <c r="Q1438">
        <v>3.4168799999999999</v>
      </c>
      <c r="R1438">
        <v>3.52</v>
      </c>
      <c r="S1438">
        <v>3.6143800000000001</v>
      </c>
      <c r="T1438">
        <v>3.84</v>
      </c>
      <c r="U1438">
        <v>4.05375</v>
      </c>
      <c r="V1438" t="e">
        <v>#N/A</v>
      </c>
      <c r="W1438" t="e">
        <v>#N/A</v>
      </c>
      <c r="X1438">
        <v>58.36</v>
      </c>
    </row>
    <row r="1439" spans="1:24" x14ac:dyDescent="0.55000000000000004">
      <c r="A1439" s="5">
        <v>38551</v>
      </c>
      <c r="B1439">
        <v>3.19</v>
      </c>
      <c r="C1439">
        <v>3.3</v>
      </c>
      <c r="D1439">
        <v>3.54</v>
      </c>
      <c r="E1439">
        <v>3.66</v>
      </c>
      <c r="F1439">
        <v>3.89</v>
      </c>
      <c r="G1439">
        <v>3.94</v>
      </c>
      <c r="H1439">
        <v>4.01</v>
      </c>
      <c r="I1439">
        <v>4.0999999999999996</v>
      </c>
      <c r="J1439">
        <v>4.22</v>
      </c>
      <c r="K1439">
        <v>4.53</v>
      </c>
      <c r="L1439" t="e">
        <v>#N/A</v>
      </c>
      <c r="M1439">
        <v>1.79</v>
      </c>
      <c r="N1439">
        <v>1.98</v>
      </c>
      <c r="O1439">
        <v>2.1</v>
      </c>
      <c r="P1439" t="e">
        <v>#N/A</v>
      </c>
      <c r="Q1439">
        <v>3.43</v>
      </c>
      <c r="R1439">
        <v>3.52</v>
      </c>
      <c r="S1439">
        <v>3.62</v>
      </c>
      <c r="T1439">
        <v>3.85</v>
      </c>
      <c r="U1439">
        <v>4.07125</v>
      </c>
      <c r="V1439" t="e">
        <v>#N/A</v>
      </c>
      <c r="W1439" t="e">
        <v>#N/A</v>
      </c>
      <c r="X1439">
        <v>57.12</v>
      </c>
    </row>
    <row r="1440" spans="1:24" x14ac:dyDescent="0.55000000000000004">
      <c r="A1440" s="5">
        <v>38552</v>
      </c>
      <c r="B1440">
        <v>3.13</v>
      </c>
      <c r="C1440">
        <v>3.31</v>
      </c>
      <c r="D1440">
        <v>3.54</v>
      </c>
      <c r="E1440">
        <v>3.65</v>
      </c>
      <c r="F1440">
        <v>3.88</v>
      </c>
      <c r="G1440">
        <v>3.93</v>
      </c>
      <c r="H1440">
        <v>3.99</v>
      </c>
      <c r="I1440">
        <v>4.07</v>
      </c>
      <c r="J1440">
        <v>4.2</v>
      </c>
      <c r="K1440">
        <v>4.5</v>
      </c>
      <c r="L1440" t="e">
        <v>#N/A</v>
      </c>
      <c r="M1440">
        <v>1.74</v>
      </c>
      <c r="N1440">
        <v>1.92</v>
      </c>
      <c r="O1440">
        <v>2.0499999999999998</v>
      </c>
      <c r="P1440" t="e">
        <v>#N/A</v>
      </c>
      <c r="Q1440">
        <v>3.4325000000000001</v>
      </c>
      <c r="R1440">
        <v>3.53</v>
      </c>
      <c r="S1440">
        <v>3.63</v>
      </c>
      <c r="T1440">
        <v>3.87</v>
      </c>
      <c r="U1440">
        <v>4.09938</v>
      </c>
      <c r="V1440" t="e">
        <v>#N/A</v>
      </c>
      <c r="W1440" t="e">
        <v>#N/A</v>
      </c>
      <c r="X1440">
        <v>57.61</v>
      </c>
    </row>
    <row r="1441" spans="1:24" x14ac:dyDescent="0.55000000000000004">
      <c r="A1441" s="5">
        <v>38553</v>
      </c>
      <c r="B1441">
        <v>3.25</v>
      </c>
      <c r="C1441">
        <v>3.3</v>
      </c>
      <c r="D1441">
        <v>3.54</v>
      </c>
      <c r="E1441">
        <v>3.66</v>
      </c>
      <c r="F1441">
        <v>3.9</v>
      </c>
      <c r="G1441">
        <v>3.93</v>
      </c>
      <c r="H1441">
        <v>3.99</v>
      </c>
      <c r="I1441">
        <v>4.0599999999999996</v>
      </c>
      <c r="J1441">
        <v>4.17</v>
      </c>
      <c r="K1441">
        <v>4.47</v>
      </c>
      <c r="L1441" t="e">
        <v>#N/A</v>
      </c>
      <c r="M1441">
        <v>1.72</v>
      </c>
      <c r="N1441">
        <v>1.9</v>
      </c>
      <c r="O1441">
        <v>2.0099999999999998</v>
      </c>
      <c r="P1441" t="e">
        <v>#N/A</v>
      </c>
      <c r="Q1441">
        <v>3.4381300000000001</v>
      </c>
      <c r="R1441">
        <v>3.53938</v>
      </c>
      <c r="S1441">
        <v>3.64</v>
      </c>
      <c r="T1441">
        <v>3.86</v>
      </c>
      <c r="U1441">
        <v>4.0812499999999998</v>
      </c>
      <c r="V1441" t="e">
        <v>#N/A</v>
      </c>
      <c r="W1441" t="e">
        <v>#N/A</v>
      </c>
      <c r="X1441">
        <v>56.73</v>
      </c>
    </row>
    <row r="1442" spans="1:24" x14ac:dyDescent="0.55000000000000004">
      <c r="A1442" s="5">
        <v>38554</v>
      </c>
      <c r="B1442">
        <v>3.27</v>
      </c>
      <c r="C1442">
        <v>3.35</v>
      </c>
      <c r="D1442">
        <v>3.6</v>
      </c>
      <c r="E1442">
        <v>3.72</v>
      </c>
      <c r="F1442">
        <v>3.96</v>
      </c>
      <c r="G1442">
        <v>4.01</v>
      </c>
      <c r="H1442">
        <v>4.09</v>
      </c>
      <c r="I1442">
        <v>4.16</v>
      </c>
      <c r="J1442">
        <v>4.28</v>
      </c>
      <c r="K1442">
        <v>4.58</v>
      </c>
      <c r="L1442" t="e">
        <v>#N/A</v>
      </c>
      <c r="M1442">
        <v>1.77</v>
      </c>
      <c r="N1442">
        <v>1.95</v>
      </c>
      <c r="O1442">
        <v>2.0699999999999998</v>
      </c>
      <c r="P1442" t="e">
        <v>#N/A</v>
      </c>
      <c r="Q1442">
        <v>3.46</v>
      </c>
      <c r="R1442">
        <v>3.56</v>
      </c>
      <c r="S1442">
        <v>3.65</v>
      </c>
      <c r="T1442">
        <v>3.8706299999999998</v>
      </c>
      <c r="U1442">
        <v>4.0943800000000001</v>
      </c>
      <c r="V1442" t="e">
        <v>#N/A</v>
      </c>
      <c r="W1442" t="e">
        <v>#N/A</v>
      </c>
      <c r="X1442">
        <v>57.31</v>
      </c>
    </row>
    <row r="1443" spans="1:24" x14ac:dyDescent="0.55000000000000004">
      <c r="A1443" s="5">
        <v>38555</v>
      </c>
      <c r="B1443">
        <v>3.25</v>
      </c>
      <c r="C1443">
        <v>3.38</v>
      </c>
      <c r="D1443">
        <v>3.61</v>
      </c>
      <c r="E1443">
        <v>3.72</v>
      </c>
      <c r="F1443">
        <v>3.92</v>
      </c>
      <c r="G1443">
        <v>3.97</v>
      </c>
      <c r="H1443">
        <v>4.04</v>
      </c>
      <c r="I1443">
        <v>4.1100000000000003</v>
      </c>
      <c r="J1443">
        <v>4.2300000000000004</v>
      </c>
      <c r="K1443">
        <v>4.5199999999999996</v>
      </c>
      <c r="L1443" t="e">
        <v>#N/A</v>
      </c>
      <c r="M1443">
        <v>1.72</v>
      </c>
      <c r="N1443">
        <v>1.89</v>
      </c>
      <c r="O1443">
        <v>2.0099999999999998</v>
      </c>
      <c r="P1443" t="e">
        <v>#N/A</v>
      </c>
      <c r="Q1443">
        <v>3.4637500000000001</v>
      </c>
      <c r="R1443">
        <v>3.56</v>
      </c>
      <c r="S1443">
        <v>3.66</v>
      </c>
      <c r="T1443">
        <v>3.8843800000000002</v>
      </c>
      <c r="U1443">
        <v>4.1206300000000002</v>
      </c>
      <c r="V1443" t="e">
        <v>#N/A</v>
      </c>
      <c r="W1443" t="e">
        <v>#N/A</v>
      </c>
      <c r="X1443">
        <v>57.75</v>
      </c>
    </row>
    <row r="1444" spans="1:24" x14ac:dyDescent="0.55000000000000004">
      <c r="A1444" s="5">
        <v>38558</v>
      </c>
      <c r="B1444">
        <v>3.28</v>
      </c>
      <c r="C1444">
        <v>3.44</v>
      </c>
      <c r="D1444">
        <v>3.68</v>
      </c>
      <c r="E1444">
        <v>3.77</v>
      </c>
      <c r="F1444">
        <v>3.95</v>
      </c>
      <c r="G1444">
        <v>3.99</v>
      </c>
      <c r="H1444">
        <v>4.0599999999999996</v>
      </c>
      <c r="I1444">
        <v>4.1399999999999997</v>
      </c>
      <c r="J1444">
        <v>4.25</v>
      </c>
      <c r="K1444">
        <v>4.53</v>
      </c>
      <c r="L1444" t="e">
        <v>#N/A</v>
      </c>
      <c r="M1444">
        <v>1.76</v>
      </c>
      <c r="N1444">
        <v>1.94</v>
      </c>
      <c r="O1444">
        <v>2.0699999999999998</v>
      </c>
      <c r="P1444" t="e">
        <v>#N/A</v>
      </c>
      <c r="Q1444">
        <v>3.48</v>
      </c>
      <c r="R1444">
        <v>3.5649999999999999</v>
      </c>
      <c r="S1444">
        <v>3.6625000000000001</v>
      </c>
      <c r="T1444">
        <v>3.8812500000000001</v>
      </c>
      <c r="U1444">
        <v>4.1100000000000003</v>
      </c>
      <c r="V1444" t="e">
        <v>#N/A</v>
      </c>
      <c r="W1444" t="e">
        <v>#N/A</v>
      </c>
      <c r="X1444">
        <v>58.16</v>
      </c>
    </row>
    <row r="1445" spans="1:24" x14ac:dyDescent="0.55000000000000004">
      <c r="A1445" s="5">
        <v>38559</v>
      </c>
      <c r="B1445">
        <v>3.25</v>
      </c>
      <c r="C1445">
        <v>3.43</v>
      </c>
      <c r="D1445">
        <v>3.67</v>
      </c>
      <c r="E1445">
        <v>3.76</v>
      </c>
      <c r="F1445">
        <v>3.95</v>
      </c>
      <c r="G1445">
        <v>4</v>
      </c>
      <c r="H1445">
        <v>4.0599999999999996</v>
      </c>
      <c r="I1445">
        <v>4.1399999999999997</v>
      </c>
      <c r="J1445">
        <v>4.24</v>
      </c>
      <c r="K1445">
        <v>4.53</v>
      </c>
      <c r="L1445" t="e">
        <v>#N/A</v>
      </c>
      <c r="M1445">
        <v>1.76</v>
      </c>
      <c r="N1445">
        <v>1.92</v>
      </c>
      <c r="O1445">
        <v>2.0499999999999998</v>
      </c>
      <c r="P1445" t="e">
        <v>#N/A</v>
      </c>
      <c r="Q1445">
        <v>3.4812500000000002</v>
      </c>
      <c r="R1445">
        <v>3.57</v>
      </c>
      <c r="S1445">
        <v>3.66913</v>
      </c>
      <c r="T1445">
        <v>3.89438</v>
      </c>
      <c r="U1445">
        <v>4.13</v>
      </c>
      <c r="V1445" t="e">
        <v>#N/A</v>
      </c>
      <c r="W1445" t="e">
        <v>#N/A</v>
      </c>
      <c r="X1445">
        <v>59.05</v>
      </c>
    </row>
    <row r="1446" spans="1:24" x14ac:dyDescent="0.55000000000000004">
      <c r="A1446" s="5">
        <v>38560</v>
      </c>
      <c r="B1446">
        <v>3.27</v>
      </c>
      <c r="C1446">
        <v>3.4</v>
      </c>
      <c r="D1446">
        <v>3.67</v>
      </c>
      <c r="E1446">
        <v>3.77</v>
      </c>
      <c r="F1446">
        <v>3.99</v>
      </c>
      <c r="G1446">
        <v>4.04</v>
      </c>
      <c r="H1446">
        <v>4.09</v>
      </c>
      <c r="I1446">
        <v>4.16</v>
      </c>
      <c r="J1446">
        <v>4.2699999999999996</v>
      </c>
      <c r="K1446">
        <v>4.55</v>
      </c>
      <c r="L1446" t="e">
        <v>#N/A</v>
      </c>
      <c r="M1446">
        <v>1.78</v>
      </c>
      <c r="N1446">
        <v>1.92</v>
      </c>
      <c r="O1446">
        <v>2.06</v>
      </c>
      <c r="P1446" t="e">
        <v>#N/A</v>
      </c>
      <c r="Q1446">
        <v>3.49</v>
      </c>
      <c r="R1446">
        <v>3.58</v>
      </c>
      <c r="S1446">
        <v>3.68</v>
      </c>
      <c r="T1446">
        <v>3.9</v>
      </c>
      <c r="U1446">
        <v>4.1360000000000001</v>
      </c>
      <c r="V1446" t="e">
        <v>#N/A</v>
      </c>
      <c r="W1446" t="e">
        <v>#N/A</v>
      </c>
      <c r="X1446">
        <v>59.12</v>
      </c>
    </row>
    <row r="1447" spans="1:24" x14ac:dyDescent="0.55000000000000004">
      <c r="A1447" s="5">
        <v>38561</v>
      </c>
      <c r="B1447">
        <v>3.27</v>
      </c>
      <c r="C1447">
        <v>3.41</v>
      </c>
      <c r="D1447">
        <v>3.66</v>
      </c>
      <c r="E1447">
        <v>3.75</v>
      </c>
      <c r="F1447">
        <v>3.96</v>
      </c>
      <c r="G1447">
        <v>4</v>
      </c>
      <c r="H1447">
        <v>4.04</v>
      </c>
      <c r="I1447">
        <v>4.0999999999999996</v>
      </c>
      <c r="J1447">
        <v>4.2</v>
      </c>
      <c r="K1447">
        <v>4.4800000000000004</v>
      </c>
      <c r="L1447" t="e">
        <v>#N/A</v>
      </c>
      <c r="M1447">
        <v>1.73</v>
      </c>
      <c r="N1447">
        <v>1.86</v>
      </c>
      <c r="O1447">
        <v>2.02</v>
      </c>
      <c r="P1447" t="e">
        <v>#N/A</v>
      </c>
      <c r="Q1447">
        <v>3.51</v>
      </c>
      <c r="R1447">
        <v>3.6</v>
      </c>
      <c r="S1447">
        <v>3.69313</v>
      </c>
      <c r="T1447">
        <v>3.9218799999999998</v>
      </c>
      <c r="U1447">
        <v>4.1731299999999996</v>
      </c>
      <c r="V1447" t="e">
        <v>#N/A</v>
      </c>
      <c r="W1447" t="e">
        <v>#N/A</v>
      </c>
      <c r="X1447">
        <v>59.91</v>
      </c>
    </row>
    <row r="1448" spans="1:24" x14ac:dyDescent="0.55000000000000004">
      <c r="A1448" s="5">
        <v>38562</v>
      </c>
      <c r="B1448">
        <v>3.31</v>
      </c>
      <c r="C1448">
        <v>3.42</v>
      </c>
      <c r="D1448">
        <v>3.69</v>
      </c>
      <c r="E1448">
        <v>3.8</v>
      </c>
      <c r="F1448">
        <v>4.0199999999999996</v>
      </c>
      <c r="G1448">
        <v>4.0599999999999996</v>
      </c>
      <c r="H1448">
        <v>4.12</v>
      </c>
      <c r="I1448">
        <v>4.1900000000000004</v>
      </c>
      <c r="J1448">
        <v>4.28</v>
      </c>
      <c r="K1448">
        <v>4.5599999999999996</v>
      </c>
      <c r="L1448" t="e">
        <v>#N/A</v>
      </c>
      <c r="M1448">
        <v>1.8</v>
      </c>
      <c r="N1448">
        <v>1.92</v>
      </c>
      <c r="O1448">
        <v>2.0299999999999998</v>
      </c>
      <c r="P1448" t="e">
        <v>#N/A</v>
      </c>
      <c r="Q1448">
        <v>3.5187499999999998</v>
      </c>
      <c r="R1448">
        <v>3.6087500000000001</v>
      </c>
      <c r="S1448">
        <v>3.7</v>
      </c>
      <c r="T1448">
        <v>3.9237500000000001</v>
      </c>
      <c r="U1448">
        <v>4.1624999999999996</v>
      </c>
      <c r="V1448" t="e">
        <v>#N/A</v>
      </c>
      <c r="W1448" t="e">
        <v>#N/A</v>
      </c>
      <c r="X1448">
        <v>60.71</v>
      </c>
    </row>
    <row r="1449" spans="1:24" x14ac:dyDescent="0.55000000000000004">
      <c r="A1449" s="5">
        <v>38565</v>
      </c>
      <c r="B1449">
        <v>3.3</v>
      </c>
      <c r="C1449">
        <v>3.48</v>
      </c>
      <c r="D1449">
        <v>3.73</v>
      </c>
      <c r="E1449">
        <v>3.83</v>
      </c>
      <c r="F1449">
        <v>4.04</v>
      </c>
      <c r="G1449">
        <v>4.09</v>
      </c>
      <c r="H1449">
        <v>4.16</v>
      </c>
      <c r="I1449">
        <v>4.22</v>
      </c>
      <c r="J1449">
        <v>4.32</v>
      </c>
      <c r="K1449">
        <v>4.59</v>
      </c>
      <c r="L1449" t="e">
        <v>#N/A</v>
      </c>
      <c r="M1449">
        <v>1.79</v>
      </c>
      <c r="N1449">
        <v>1.95</v>
      </c>
      <c r="O1449">
        <v>2.08</v>
      </c>
      <c r="P1449" t="e">
        <v>#N/A</v>
      </c>
      <c r="Q1449">
        <v>3.5337499999999999</v>
      </c>
      <c r="R1449">
        <v>3.62</v>
      </c>
      <c r="S1449">
        <v>3.71</v>
      </c>
      <c r="T1449">
        <v>3.9506299999999999</v>
      </c>
      <c r="U1449">
        <v>4.22</v>
      </c>
      <c r="V1449" t="e">
        <v>#N/A</v>
      </c>
      <c r="W1449" t="e">
        <v>#N/A</v>
      </c>
      <c r="X1449">
        <v>61.51</v>
      </c>
    </row>
    <row r="1450" spans="1:24" x14ac:dyDescent="0.55000000000000004">
      <c r="A1450" s="5">
        <v>38566</v>
      </c>
      <c r="B1450">
        <v>3.2</v>
      </c>
      <c r="C1450">
        <v>3.49</v>
      </c>
      <c r="D1450">
        <v>3.73</v>
      </c>
      <c r="E1450">
        <v>3.84</v>
      </c>
      <c r="F1450">
        <v>4.0599999999999996</v>
      </c>
      <c r="G1450">
        <v>4.0999999999999996</v>
      </c>
      <c r="H1450">
        <v>4.17</v>
      </c>
      <c r="I1450">
        <v>4.24</v>
      </c>
      <c r="J1450">
        <v>4.34</v>
      </c>
      <c r="K1450">
        <v>4.62</v>
      </c>
      <c r="L1450" t="e">
        <v>#N/A</v>
      </c>
      <c r="M1450">
        <v>1.8</v>
      </c>
      <c r="N1450">
        <v>1.99</v>
      </c>
      <c r="O1450">
        <v>2.12</v>
      </c>
      <c r="P1450" t="e">
        <v>#N/A</v>
      </c>
      <c r="Q1450">
        <v>3.54</v>
      </c>
      <c r="R1450">
        <v>3.63</v>
      </c>
      <c r="S1450">
        <v>3.72</v>
      </c>
      <c r="T1450">
        <v>3.96</v>
      </c>
      <c r="U1450">
        <v>4.2300000000000004</v>
      </c>
      <c r="V1450" t="e">
        <v>#N/A</v>
      </c>
      <c r="W1450" t="e">
        <v>#N/A</v>
      </c>
      <c r="X1450">
        <v>61.87</v>
      </c>
    </row>
    <row r="1451" spans="1:24" x14ac:dyDescent="0.55000000000000004">
      <c r="A1451" s="5">
        <v>38567</v>
      </c>
      <c r="B1451">
        <v>3.35</v>
      </c>
      <c r="C1451">
        <v>3.46</v>
      </c>
      <c r="D1451">
        <v>3.72</v>
      </c>
      <c r="E1451">
        <v>3.82</v>
      </c>
      <c r="F1451">
        <v>4.0199999999999996</v>
      </c>
      <c r="G1451">
        <v>4.07</v>
      </c>
      <c r="H1451">
        <v>4.13</v>
      </c>
      <c r="I1451">
        <v>4.2</v>
      </c>
      <c r="J1451">
        <v>4.3</v>
      </c>
      <c r="K1451">
        <v>4.58</v>
      </c>
      <c r="L1451" t="e">
        <v>#N/A</v>
      </c>
      <c r="M1451">
        <v>1.75</v>
      </c>
      <c r="N1451">
        <v>1.93</v>
      </c>
      <c r="O1451">
        <v>2.06</v>
      </c>
      <c r="P1451" t="e">
        <v>#N/A</v>
      </c>
      <c r="Q1451">
        <v>3.55</v>
      </c>
      <c r="R1451">
        <v>3.64</v>
      </c>
      <c r="S1451">
        <v>3.7331300000000001</v>
      </c>
      <c r="T1451">
        <v>3.9681299999999999</v>
      </c>
      <c r="U1451">
        <v>4.2312500000000002</v>
      </c>
      <c r="V1451" t="e">
        <v>#N/A</v>
      </c>
      <c r="W1451" t="e">
        <v>#N/A</v>
      </c>
      <c r="X1451">
        <v>60.76</v>
      </c>
    </row>
    <row r="1452" spans="1:24" x14ac:dyDescent="0.55000000000000004">
      <c r="A1452" s="5">
        <v>38568</v>
      </c>
      <c r="B1452">
        <v>3.44</v>
      </c>
      <c r="C1452">
        <v>3.47</v>
      </c>
      <c r="D1452">
        <v>3.72</v>
      </c>
      <c r="E1452">
        <v>3.83</v>
      </c>
      <c r="F1452">
        <v>4.04</v>
      </c>
      <c r="G1452">
        <v>4.09</v>
      </c>
      <c r="H1452">
        <v>4.1500000000000004</v>
      </c>
      <c r="I1452">
        <v>4.22</v>
      </c>
      <c r="J1452">
        <v>4.32</v>
      </c>
      <c r="K1452">
        <v>4.5999999999999996</v>
      </c>
      <c r="L1452" t="e">
        <v>#N/A</v>
      </c>
      <c r="M1452">
        <v>1.77</v>
      </c>
      <c r="N1452">
        <v>1.94</v>
      </c>
      <c r="O1452">
        <v>2.0499999999999998</v>
      </c>
      <c r="P1452" t="e">
        <v>#N/A</v>
      </c>
      <c r="Q1452">
        <v>3.5587499999999999</v>
      </c>
      <c r="R1452">
        <v>3.66</v>
      </c>
      <c r="S1452">
        <v>3.74688</v>
      </c>
      <c r="T1452">
        <v>3.97</v>
      </c>
      <c r="U1452">
        <v>4.22</v>
      </c>
      <c r="V1452" t="e">
        <v>#N/A</v>
      </c>
      <c r="W1452" t="e">
        <v>#N/A</v>
      </c>
      <c r="X1452">
        <v>61.6</v>
      </c>
    </row>
    <row r="1453" spans="1:24" x14ac:dyDescent="0.55000000000000004">
      <c r="A1453" s="5">
        <v>38569</v>
      </c>
      <c r="B1453">
        <v>3.49</v>
      </c>
      <c r="C1453">
        <v>3.52</v>
      </c>
      <c r="D1453">
        <v>3.75</v>
      </c>
      <c r="E1453">
        <v>3.87</v>
      </c>
      <c r="F1453">
        <v>4.1100000000000003</v>
      </c>
      <c r="G1453">
        <v>4.16</v>
      </c>
      <c r="H1453">
        <v>4.24</v>
      </c>
      <c r="I1453">
        <v>4.3</v>
      </c>
      <c r="J1453">
        <v>4.4000000000000004</v>
      </c>
      <c r="K1453">
        <v>4.66</v>
      </c>
      <c r="L1453" t="e">
        <v>#N/A</v>
      </c>
      <c r="M1453">
        <v>1.83</v>
      </c>
      <c r="N1453">
        <v>2</v>
      </c>
      <c r="O1453">
        <v>2.1</v>
      </c>
      <c r="P1453" t="e">
        <v>#N/A</v>
      </c>
      <c r="Q1453">
        <v>3.56</v>
      </c>
      <c r="R1453">
        <v>3.6675</v>
      </c>
      <c r="S1453">
        <v>3.75</v>
      </c>
      <c r="T1453">
        <v>3.9787499999999998</v>
      </c>
      <c r="U1453">
        <v>4.2300000000000004</v>
      </c>
      <c r="V1453" t="e">
        <v>#N/A</v>
      </c>
      <c r="W1453" t="e">
        <v>#N/A</v>
      </c>
      <c r="X1453">
        <v>62.44</v>
      </c>
    </row>
    <row r="1454" spans="1:24" x14ac:dyDescent="0.55000000000000004">
      <c r="A1454" s="5">
        <v>38572</v>
      </c>
      <c r="B1454">
        <v>3.5</v>
      </c>
      <c r="C1454">
        <v>3.54</v>
      </c>
      <c r="D1454">
        <v>3.82</v>
      </c>
      <c r="E1454">
        <v>3.93</v>
      </c>
      <c r="F1454">
        <v>4.16</v>
      </c>
      <c r="G1454">
        <v>4.22</v>
      </c>
      <c r="H1454">
        <v>4.28</v>
      </c>
      <c r="I1454">
        <v>4.34</v>
      </c>
      <c r="J1454">
        <v>4.42</v>
      </c>
      <c r="K1454">
        <v>4.68</v>
      </c>
      <c r="L1454" t="e">
        <v>#N/A</v>
      </c>
      <c r="M1454">
        <v>1.85</v>
      </c>
      <c r="N1454">
        <v>2.02</v>
      </c>
      <c r="O1454">
        <v>2.11</v>
      </c>
      <c r="P1454" t="e">
        <v>#N/A</v>
      </c>
      <c r="Q1454">
        <v>3.57</v>
      </c>
      <c r="R1454">
        <v>3.68</v>
      </c>
      <c r="S1454">
        <v>3.76</v>
      </c>
      <c r="T1454">
        <v>4.0031299999999996</v>
      </c>
      <c r="U1454">
        <v>4.2862499999999999</v>
      </c>
      <c r="V1454" t="e">
        <v>#N/A</v>
      </c>
      <c r="W1454" t="e">
        <v>#N/A</v>
      </c>
      <c r="X1454">
        <v>63.92</v>
      </c>
    </row>
    <row r="1455" spans="1:24" x14ac:dyDescent="0.55000000000000004">
      <c r="A1455" s="5">
        <v>38573</v>
      </c>
      <c r="B1455">
        <v>3.47</v>
      </c>
      <c r="C1455">
        <v>3.52</v>
      </c>
      <c r="D1455">
        <v>3.79</v>
      </c>
      <c r="E1455">
        <v>3.9</v>
      </c>
      <c r="F1455">
        <v>4.13</v>
      </c>
      <c r="G1455">
        <v>4.1900000000000004</v>
      </c>
      <c r="H1455">
        <v>4.25</v>
      </c>
      <c r="I1455">
        <v>4.3099999999999996</v>
      </c>
      <c r="J1455">
        <v>4.41</v>
      </c>
      <c r="K1455">
        <v>4.66</v>
      </c>
      <c r="L1455" t="e">
        <v>#N/A</v>
      </c>
      <c r="M1455">
        <v>1.86</v>
      </c>
      <c r="N1455">
        <v>2.02</v>
      </c>
      <c r="O1455">
        <v>2.1</v>
      </c>
      <c r="P1455" t="e">
        <v>#N/A</v>
      </c>
      <c r="Q1455">
        <v>3.57063</v>
      </c>
      <c r="R1455">
        <v>3.68</v>
      </c>
      <c r="S1455">
        <v>3.78</v>
      </c>
      <c r="T1455">
        <v>4.02475</v>
      </c>
      <c r="U1455">
        <v>4.32</v>
      </c>
      <c r="V1455" t="e">
        <v>#N/A</v>
      </c>
      <c r="W1455" t="e">
        <v>#N/A</v>
      </c>
      <c r="X1455">
        <v>63.13</v>
      </c>
    </row>
    <row r="1456" spans="1:24" x14ac:dyDescent="0.55000000000000004">
      <c r="A1456" s="5">
        <v>38574</v>
      </c>
      <c r="B1456">
        <v>3.48</v>
      </c>
      <c r="C1456">
        <v>3.51</v>
      </c>
      <c r="D1456">
        <v>3.78</v>
      </c>
      <c r="E1456">
        <v>3.9</v>
      </c>
      <c r="F1456">
        <v>4.13</v>
      </c>
      <c r="G1456">
        <v>4.18</v>
      </c>
      <c r="H1456">
        <v>4.24</v>
      </c>
      <c r="I1456">
        <v>4.3</v>
      </c>
      <c r="J1456">
        <v>4.4000000000000004</v>
      </c>
      <c r="K1456">
        <v>4.6500000000000004</v>
      </c>
      <c r="L1456" t="e">
        <v>#N/A</v>
      </c>
      <c r="M1456">
        <v>1.85</v>
      </c>
      <c r="N1456">
        <v>2.0099999999999998</v>
      </c>
      <c r="O1456">
        <v>2.11</v>
      </c>
      <c r="P1456" t="e">
        <v>#N/A</v>
      </c>
      <c r="Q1456">
        <v>3.57</v>
      </c>
      <c r="R1456">
        <v>3.68</v>
      </c>
      <c r="S1456">
        <v>3.78</v>
      </c>
      <c r="T1456">
        <v>4.0125000000000002</v>
      </c>
      <c r="U1456">
        <v>4.29</v>
      </c>
      <c r="V1456" t="e">
        <v>#N/A</v>
      </c>
      <c r="W1456" t="e">
        <v>#N/A</v>
      </c>
      <c r="X1456">
        <v>64.8</v>
      </c>
    </row>
    <row r="1457" spans="1:24" x14ac:dyDescent="0.55000000000000004">
      <c r="A1457" s="5">
        <v>38575</v>
      </c>
      <c r="B1457">
        <v>3.51</v>
      </c>
      <c r="C1457">
        <v>3.51</v>
      </c>
      <c r="D1457">
        <v>3.78</v>
      </c>
      <c r="E1457">
        <v>3.89</v>
      </c>
      <c r="F1457">
        <v>4.0999999999999996</v>
      </c>
      <c r="G1457">
        <v>4.1399999999999997</v>
      </c>
      <c r="H1457">
        <v>4.18</v>
      </c>
      <c r="I1457">
        <v>4.24</v>
      </c>
      <c r="J1457">
        <v>4.32</v>
      </c>
      <c r="K1457">
        <v>4.5999999999999996</v>
      </c>
      <c r="L1457" t="e">
        <v>#N/A</v>
      </c>
      <c r="M1457">
        <v>1.8</v>
      </c>
      <c r="N1457">
        <v>1.97</v>
      </c>
      <c r="O1457">
        <v>2.0699999999999998</v>
      </c>
      <c r="P1457" t="e">
        <v>#N/A</v>
      </c>
      <c r="Q1457">
        <v>3.57125</v>
      </c>
      <c r="R1457">
        <v>3.7</v>
      </c>
      <c r="S1457">
        <v>3.79</v>
      </c>
      <c r="T1457">
        <v>4.03</v>
      </c>
      <c r="U1457">
        <v>4.3099999999999996</v>
      </c>
      <c r="V1457" t="e">
        <v>#N/A</v>
      </c>
      <c r="W1457" t="e">
        <v>#N/A</v>
      </c>
      <c r="X1457">
        <v>65.67</v>
      </c>
    </row>
    <row r="1458" spans="1:24" x14ac:dyDescent="0.55000000000000004">
      <c r="A1458" s="5">
        <v>38576</v>
      </c>
      <c r="B1458">
        <v>3.55</v>
      </c>
      <c r="C1458">
        <v>3.52</v>
      </c>
      <c r="D1458">
        <v>3.79</v>
      </c>
      <c r="E1458">
        <v>3.88</v>
      </c>
      <c r="F1458">
        <v>4.05</v>
      </c>
      <c r="G1458">
        <v>4.08</v>
      </c>
      <c r="H1458">
        <v>4.1100000000000003</v>
      </c>
      <c r="I1458">
        <v>4.16</v>
      </c>
      <c r="J1458">
        <v>4.24</v>
      </c>
      <c r="K1458">
        <v>4.5199999999999996</v>
      </c>
      <c r="L1458" t="e">
        <v>#N/A</v>
      </c>
      <c r="M1458">
        <v>1.73</v>
      </c>
      <c r="N1458">
        <v>1.91</v>
      </c>
      <c r="O1458">
        <v>2.0099999999999998</v>
      </c>
      <c r="P1458" t="e">
        <v>#N/A</v>
      </c>
      <c r="Q1458">
        <v>3.5724999999999998</v>
      </c>
      <c r="R1458">
        <v>3.7</v>
      </c>
      <c r="S1458">
        <v>3.79</v>
      </c>
      <c r="T1458">
        <v>4.0231300000000001</v>
      </c>
      <c r="U1458">
        <v>4.28</v>
      </c>
      <c r="V1458" t="e">
        <v>#N/A</v>
      </c>
      <c r="W1458" t="e">
        <v>#N/A</v>
      </c>
      <c r="X1458">
        <v>66.709999999999994</v>
      </c>
    </row>
    <row r="1459" spans="1:24" x14ac:dyDescent="0.55000000000000004">
      <c r="A1459" s="5">
        <v>38579</v>
      </c>
      <c r="B1459">
        <v>3.61</v>
      </c>
      <c r="C1459">
        <v>3.54</v>
      </c>
      <c r="D1459">
        <v>3.82</v>
      </c>
      <c r="E1459">
        <v>3.91</v>
      </c>
      <c r="F1459">
        <v>4.08</v>
      </c>
      <c r="G1459">
        <v>4.1100000000000003</v>
      </c>
      <c r="H1459">
        <v>4.1500000000000004</v>
      </c>
      <c r="I1459">
        <v>4.2</v>
      </c>
      <c r="J1459">
        <v>4.2699999999999996</v>
      </c>
      <c r="K1459">
        <v>4.53</v>
      </c>
      <c r="L1459" t="e">
        <v>#N/A</v>
      </c>
      <c r="M1459">
        <v>1.74</v>
      </c>
      <c r="N1459">
        <v>1.92</v>
      </c>
      <c r="O1459">
        <v>2.04</v>
      </c>
      <c r="P1459" t="e">
        <v>#N/A</v>
      </c>
      <c r="Q1459">
        <v>3.5825</v>
      </c>
      <c r="R1459">
        <v>3.7075</v>
      </c>
      <c r="S1459">
        <v>3.7968799999999998</v>
      </c>
      <c r="T1459">
        <v>4.0262500000000001</v>
      </c>
      <c r="U1459">
        <v>4.2699999999999996</v>
      </c>
      <c r="V1459" t="e">
        <v>#N/A</v>
      </c>
      <c r="W1459" t="e">
        <v>#N/A</v>
      </c>
      <c r="X1459">
        <v>66.209999999999994</v>
      </c>
    </row>
    <row r="1460" spans="1:24" x14ac:dyDescent="0.55000000000000004">
      <c r="A1460" s="5">
        <v>38580</v>
      </c>
      <c r="B1460">
        <v>3.46</v>
      </c>
      <c r="C1460">
        <v>3.54</v>
      </c>
      <c r="D1460">
        <v>3.8</v>
      </c>
      <c r="E1460">
        <v>3.88</v>
      </c>
      <c r="F1460">
        <v>4.03</v>
      </c>
      <c r="G1460">
        <v>4.0599999999999996</v>
      </c>
      <c r="H1460">
        <v>4.0999999999999996</v>
      </c>
      <c r="I1460">
        <v>4.1500000000000004</v>
      </c>
      <c r="J1460">
        <v>4.2300000000000004</v>
      </c>
      <c r="K1460">
        <v>4.49</v>
      </c>
      <c r="L1460" t="e">
        <v>#N/A</v>
      </c>
      <c r="M1460">
        <v>1.68</v>
      </c>
      <c r="N1460">
        <v>1.87</v>
      </c>
      <c r="O1460">
        <v>2</v>
      </c>
      <c r="P1460" t="e">
        <v>#N/A</v>
      </c>
      <c r="Q1460">
        <v>3.58813</v>
      </c>
      <c r="R1460">
        <v>3.7106300000000001</v>
      </c>
      <c r="S1460">
        <v>3.8018800000000001</v>
      </c>
      <c r="T1460">
        <v>4.04</v>
      </c>
      <c r="U1460">
        <v>4.29</v>
      </c>
      <c r="V1460" t="e">
        <v>#N/A</v>
      </c>
      <c r="W1460" t="e">
        <v>#N/A</v>
      </c>
      <c r="X1460">
        <v>66.11</v>
      </c>
    </row>
    <row r="1461" spans="1:24" x14ac:dyDescent="0.55000000000000004">
      <c r="A1461" s="5">
        <v>38581</v>
      </c>
      <c r="B1461">
        <v>3.57</v>
      </c>
      <c r="C1461">
        <v>3.52</v>
      </c>
      <c r="D1461">
        <v>3.8</v>
      </c>
      <c r="E1461">
        <v>3.89</v>
      </c>
      <c r="F1461">
        <v>4.07</v>
      </c>
      <c r="G1461">
        <v>4.0999999999999996</v>
      </c>
      <c r="H1461">
        <v>4.1500000000000004</v>
      </c>
      <c r="I1461">
        <v>4.2</v>
      </c>
      <c r="J1461">
        <v>4.28</v>
      </c>
      <c r="K1461">
        <v>4.53</v>
      </c>
      <c r="L1461" t="e">
        <v>#N/A</v>
      </c>
      <c r="M1461">
        <v>1.73</v>
      </c>
      <c r="N1461">
        <v>1.91</v>
      </c>
      <c r="O1461">
        <v>2.0299999999999998</v>
      </c>
      <c r="P1461" t="e">
        <v>#N/A</v>
      </c>
      <c r="Q1461">
        <v>3.59</v>
      </c>
      <c r="R1461">
        <v>3.7118799999999998</v>
      </c>
      <c r="S1461">
        <v>3.81</v>
      </c>
      <c r="T1461">
        <v>4.03</v>
      </c>
      <c r="U1461">
        <v>4.2606299999999999</v>
      </c>
      <c r="V1461" t="e">
        <v>#N/A</v>
      </c>
      <c r="W1461" t="e">
        <v>#N/A</v>
      </c>
      <c r="X1461">
        <v>63.29</v>
      </c>
    </row>
    <row r="1462" spans="1:24" x14ac:dyDescent="0.55000000000000004">
      <c r="A1462" s="5">
        <v>38582</v>
      </c>
      <c r="B1462">
        <v>3.5</v>
      </c>
      <c r="C1462">
        <v>3.5</v>
      </c>
      <c r="D1462">
        <v>3.78</v>
      </c>
      <c r="E1462">
        <v>3.86</v>
      </c>
      <c r="F1462">
        <v>4.01</v>
      </c>
      <c r="G1462">
        <v>4.04</v>
      </c>
      <c r="H1462">
        <v>4.08</v>
      </c>
      <c r="I1462">
        <v>4.13</v>
      </c>
      <c r="J1462">
        <v>4.21</v>
      </c>
      <c r="K1462">
        <v>4.4800000000000004</v>
      </c>
      <c r="L1462" t="e">
        <v>#N/A</v>
      </c>
      <c r="M1462">
        <v>1.68</v>
      </c>
      <c r="N1462">
        <v>1.86</v>
      </c>
      <c r="O1462">
        <v>1.99</v>
      </c>
      <c r="P1462" t="e">
        <v>#N/A</v>
      </c>
      <c r="Q1462">
        <v>3.6093799999999998</v>
      </c>
      <c r="R1462">
        <v>3.73</v>
      </c>
      <c r="S1462">
        <v>3.82</v>
      </c>
      <c r="T1462">
        <v>4.04</v>
      </c>
      <c r="U1462">
        <v>4.28</v>
      </c>
      <c r="V1462" t="e">
        <v>#N/A</v>
      </c>
      <c r="W1462" t="e">
        <v>#N/A</v>
      </c>
      <c r="X1462">
        <v>63.47</v>
      </c>
    </row>
    <row r="1463" spans="1:24" x14ac:dyDescent="0.55000000000000004">
      <c r="A1463" s="5">
        <v>38583</v>
      </c>
      <c r="B1463">
        <v>3.54</v>
      </c>
      <c r="C1463">
        <v>3.52</v>
      </c>
      <c r="D1463">
        <v>3.81</v>
      </c>
      <c r="E1463">
        <v>3.89</v>
      </c>
      <c r="F1463">
        <v>4.03</v>
      </c>
      <c r="G1463">
        <v>4.05</v>
      </c>
      <c r="H1463">
        <v>4.08</v>
      </c>
      <c r="I1463">
        <v>4.13</v>
      </c>
      <c r="J1463">
        <v>4.21</v>
      </c>
      <c r="K1463">
        <v>4.47</v>
      </c>
      <c r="L1463" t="e">
        <v>#N/A</v>
      </c>
      <c r="M1463">
        <v>1.66</v>
      </c>
      <c r="N1463">
        <v>1.85</v>
      </c>
      <c r="O1463">
        <v>1.99</v>
      </c>
      <c r="P1463" t="e">
        <v>#N/A</v>
      </c>
      <c r="Q1463">
        <v>3.62</v>
      </c>
      <c r="R1463">
        <v>3.7306300000000001</v>
      </c>
      <c r="S1463">
        <v>3.8228800000000001</v>
      </c>
      <c r="T1463">
        <v>4.04</v>
      </c>
      <c r="U1463">
        <v>4.2606299999999999</v>
      </c>
      <c r="V1463" t="e">
        <v>#N/A</v>
      </c>
      <c r="W1463" t="e">
        <v>#N/A</v>
      </c>
      <c r="X1463">
        <v>65.510000000000005</v>
      </c>
    </row>
    <row r="1464" spans="1:24" x14ac:dyDescent="0.55000000000000004">
      <c r="A1464" s="5">
        <v>38586</v>
      </c>
      <c r="B1464">
        <v>3.51</v>
      </c>
      <c r="C1464">
        <v>3.53</v>
      </c>
      <c r="D1464">
        <v>3.82</v>
      </c>
      <c r="E1464">
        <v>3.89</v>
      </c>
      <c r="F1464">
        <v>4.03</v>
      </c>
      <c r="G1464">
        <v>4.0599999999999996</v>
      </c>
      <c r="H1464">
        <v>4.08</v>
      </c>
      <c r="I1464">
        <v>4.1399999999999997</v>
      </c>
      <c r="J1464">
        <v>4.22</v>
      </c>
      <c r="K1464">
        <v>4.4800000000000004</v>
      </c>
      <c r="L1464" t="e">
        <v>#N/A</v>
      </c>
      <c r="M1464">
        <v>1.67</v>
      </c>
      <c r="N1464">
        <v>1.86</v>
      </c>
      <c r="O1464">
        <v>2</v>
      </c>
      <c r="P1464" t="e">
        <v>#N/A</v>
      </c>
      <c r="Q1464">
        <v>3.64</v>
      </c>
      <c r="R1464">
        <v>3.7366299999999999</v>
      </c>
      <c r="S1464">
        <v>3.83</v>
      </c>
      <c r="T1464">
        <v>4.05</v>
      </c>
      <c r="U1464">
        <v>4.2787499999999996</v>
      </c>
      <c r="V1464" t="e">
        <v>#N/A</v>
      </c>
      <c r="W1464" t="e">
        <v>#N/A</v>
      </c>
      <c r="X1464">
        <v>65.459999999999994</v>
      </c>
    </row>
    <row r="1465" spans="1:24" x14ac:dyDescent="0.55000000000000004">
      <c r="A1465" s="5">
        <v>38587</v>
      </c>
      <c r="B1465">
        <v>3.49</v>
      </c>
      <c r="C1465">
        <v>3.53</v>
      </c>
      <c r="D1465">
        <v>3.81</v>
      </c>
      <c r="E1465">
        <v>3.88</v>
      </c>
      <c r="F1465">
        <v>4.01</v>
      </c>
      <c r="G1465">
        <v>4.03</v>
      </c>
      <c r="H1465">
        <v>4.07</v>
      </c>
      <c r="I1465">
        <v>4.12</v>
      </c>
      <c r="J1465">
        <v>4.2</v>
      </c>
      <c r="K1465">
        <v>4.46</v>
      </c>
      <c r="L1465" t="e">
        <v>#N/A</v>
      </c>
      <c r="M1465">
        <v>1.65</v>
      </c>
      <c r="N1465">
        <v>1.85</v>
      </c>
      <c r="O1465">
        <v>1.99</v>
      </c>
      <c r="P1465" t="e">
        <v>#N/A</v>
      </c>
      <c r="Q1465">
        <v>3.6412499999999999</v>
      </c>
      <c r="R1465">
        <v>3.74</v>
      </c>
      <c r="S1465">
        <v>3.8362500000000002</v>
      </c>
      <c r="T1465">
        <v>4.0531300000000003</v>
      </c>
      <c r="U1465">
        <v>4.2737499999999997</v>
      </c>
      <c r="V1465" t="e">
        <v>#N/A</v>
      </c>
      <c r="W1465" t="e">
        <v>#N/A</v>
      </c>
      <c r="X1465">
        <v>65.81</v>
      </c>
    </row>
    <row r="1466" spans="1:24" x14ac:dyDescent="0.55000000000000004">
      <c r="A1466" s="5">
        <v>38588</v>
      </c>
      <c r="B1466">
        <v>3.5</v>
      </c>
      <c r="C1466">
        <v>3.53</v>
      </c>
      <c r="D1466">
        <v>3.81</v>
      </c>
      <c r="E1466">
        <v>3.87</v>
      </c>
      <c r="F1466">
        <v>3.99</v>
      </c>
      <c r="G1466">
        <v>4.03</v>
      </c>
      <c r="H1466">
        <v>4.0599999999999996</v>
      </c>
      <c r="I1466">
        <v>4.1100000000000003</v>
      </c>
      <c r="J1466">
        <v>4.1900000000000004</v>
      </c>
      <c r="K1466">
        <v>4.46</v>
      </c>
      <c r="L1466" t="e">
        <v>#N/A</v>
      </c>
      <c r="M1466">
        <v>1.64</v>
      </c>
      <c r="N1466">
        <v>1.83</v>
      </c>
      <c r="O1466">
        <v>1.97</v>
      </c>
      <c r="P1466" t="e">
        <v>#N/A</v>
      </c>
      <c r="Q1466">
        <v>3.6406299999999998</v>
      </c>
      <c r="R1466">
        <v>3.74</v>
      </c>
      <c r="S1466">
        <v>3.84063</v>
      </c>
      <c r="T1466">
        <v>4.05</v>
      </c>
      <c r="U1466">
        <v>4.25875</v>
      </c>
      <c r="V1466" t="e">
        <v>#N/A</v>
      </c>
      <c r="W1466" t="e">
        <v>#N/A</v>
      </c>
      <c r="X1466">
        <v>67.099999999999994</v>
      </c>
    </row>
    <row r="1467" spans="1:24" x14ac:dyDescent="0.55000000000000004">
      <c r="A1467" s="5">
        <v>38589</v>
      </c>
      <c r="B1467">
        <v>3.55</v>
      </c>
      <c r="C1467">
        <v>3.54</v>
      </c>
      <c r="D1467">
        <v>3.81</v>
      </c>
      <c r="E1467">
        <v>3.87</v>
      </c>
      <c r="F1467">
        <v>4</v>
      </c>
      <c r="G1467">
        <v>4.03</v>
      </c>
      <c r="H1467">
        <v>4.0599999999999996</v>
      </c>
      <c r="I1467">
        <v>4.1100000000000003</v>
      </c>
      <c r="J1467">
        <v>4.18</v>
      </c>
      <c r="K1467">
        <v>4.45</v>
      </c>
      <c r="L1467" t="e">
        <v>#N/A</v>
      </c>
      <c r="M1467">
        <v>1.62</v>
      </c>
      <c r="N1467">
        <v>1.8</v>
      </c>
      <c r="O1467">
        <v>1.94</v>
      </c>
      <c r="P1467" t="e">
        <v>#N/A</v>
      </c>
      <c r="Q1467">
        <v>3.6693799999999999</v>
      </c>
      <c r="R1467">
        <v>3.76</v>
      </c>
      <c r="S1467">
        <v>3.86</v>
      </c>
      <c r="T1467">
        <v>4.0599999999999996</v>
      </c>
      <c r="U1467">
        <v>4.2699999999999996</v>
      </c>
      <c r="V1467" t="e">
        <v>#N/A</v>
      </c>
      <c r="W1467" t="e">
        <v>#N/A</v>
      </c>
      <c r="X1467">
        <v>67.290000000000006</v>
      </c>
    </row>
    <row r="1468" spans="1:24" x14ac:dyDescent="0.55000000000000004">
      <c r="A1468" s="5">
        <v>38590</v>
      </c>
      <c r="B1468">
        <v>3.54</v>
      </c>
      <c r="C1468">
        <v>3.55</v>
      </c>
      <c r="D1468">
        <v>3.82</v>
      </c>
      <c r="E1468">
        <v>3.9</v>
      </c>
      <c r="F1468">
        <v>4.0599999999999996</v>
      </c>
      <c r="G1468">
        <v>4.07</v>
      </c>
      <c r="H1468">
        <v>4.09</v>
      </c>
      <c r="I1468">
        <v>4.13</v>
      </c>
      <c r="J1468">
        <v>4.2</v>
      </c>
      <c r="K1468">
        <v>4.46</v>
      </c>
      <c r="L1468" t="e">
        <v>#N/A</v>
      </c>
      <c r="M1468">
        <v>1.65</v>
      </c>
      <c r="N1468">
        <v>1.81</v>
      </c>
      <c r="O1468">
        <v>1.94</v>
      </c>
      <c r="P1468" t="e">
        <v>#N/A</v>
      </c>
      <c r="Q1468">
        <v>3.67</v>
      </c>
      <c r="R1468">
        <v>3.76</v>
      </c>
      <c r="S1468">
        <v>3.86</v>
      </c>
      <c r="T1468">
        <v>4.0612500000000002</v>
      </c>
      <c r="U1468">
        <v>4.2699999999999996</v>
      </c>
      <c r="V1468" t="e">
        <v>#N/A</v>
      </c>
      <c r="W1468" t="e">
        <v>#N/A</v>
      </c>
      <c r="X1468">
        <v>66.05</v>
      </c>
    </row>
    <row r="1469" spans="1:24" x14ac:dyDescent="0.55000000000000004">
      <c r="A1469" s="5">
        <v>38593</v>
      </c>
      <c r="B1469">
        <v>3.54</v>
      </c>
      <c r="C1469">
        <v>3.54</v>
      </c>
      <c r="D1469">
        <v>3.83</v>
      </c>
      <c r="E1469">
        <v>3.91</v>
      </c>
      <c r="F1469">
        <v>4.0599999999999996</v>
      </c>
      <c r="G1469">
        <v>4.07</v>
      </c>
      <c r="H1469">
        <v>4.08</v>
      </c>
      <c r="I1469">
        <v>4.13</v>
      </c>
      <c r="J1469">
        <v>4.2</v>
      </c>
      <c r="K1469">
        <v>4.45</v>
      </c>
      <c r="L1469" t="e">
        <v>#N/A</v>
      </c>
      <c r="M1469">
        <v>1.63</v>
      </c>
      <c r="N1469">
        <v>1.79</v>
      </c>
      <c r="O1469">
        <v>1.92</v>
      </c>
      <c r="P1469" t="e">
        <v>#N/A</v>
      </c>
      <c r="Q1469" t="e">
        <v>#N/A</v>
      </c>
      <c r="R1469" t="e">
        <v>#N/A</v>
      </c>
      <c r="S1469" t="e">
        <v>#N/A</v>
      </c>
      <c r="T1469" t="e">
        <v>#N/A</v>
      </c>
      <c r="U1469" t="e">
        <v>#N/A</v>
      </c>
      <c r="V1469" t="e">
        <v>#N/A</v>
      </c>
      <c r="W1469" t="e">
        <v>#N/A</v>
      </c>
      <c r="X1469">
        <v>67.41</v>
      </c>
    </row>
    <row r="1470" spans="1:24" x14ac:dyDescent="0.55000000000000004">
      <c r="A1470" s="5">
        <v>38594</v>
      </c>
      <c r="B1470">
        <v>3.52</v>
      </c>
      <c r="C1470">
        <v>3.54</v>
      </c>
      <c r="D1470">
        <v>3.79</v>
      </c>
      <c r="E1470">
        <v>3.85</v>
      </c>
      <c r="F1470">
        <v>3.97</v>
      </c>
      <c r="G1470">
        <v>4.01</v>
      </c>
      <c r="H1470">
        <v>4.03</v>
      </c>
      <c r="I1470">
        <v>4.08</v>
      </c>
      <c r="J1470">
        <v>4.16</v>
      </c>
      <c r="K1470">
        <v>4.43</v>
      </c>
      <c r="L1470" t="e">
        <v>#N/A</v>
      </c>
      <c r="M1470">
        <v>1.52</v>
      </c>
      <c r="N1470">
        <v>1.71</v>
      </c>
      <c r="O1470">
        <v>1.9</v>
      </c>
      <c r="P1470" t="e">
        <v>#N/A</v>
      </c>
      <c r="Q1470">
        <v>3.69313</v>
      </c>
      <c r="R1470">
        <v>3.77</v>
      </c>
      <c r="S1470">
        <v>3.87</v>
      </c>
      <c r="T1470">
        <v>4.08</v>
      </c>
      <c r="U1470">
        <v>4.3106299999999997</v>
      </c>
      <c r="V1470" t="e">
        <v>#N/A</v>
      </c>
      <c r="W1470" t="e">
        <v>#N/A</v>
      </c>
      <c r="X1470">
        <v>69.91</v>
      </c>
    </row>
    <row r="1471" spans="1:24" x14ac:dyDescent="0.55000000000000004">
      <c r="A1471" s="5">
        <v>38595</v>
      </c>
      <c r="B1471">
        <v>3.63</v>
      </c>
      <c r="C1471">
        <v>3.52</v>
      </c>
      <c r="D1471">
        <v>3.74</v>
      </c>
      <c r="E1471">
        <v>3.77</v>
      </c>
      <c r="F1471">
        <v>3.84</v>
      </c>
      <c r="G1471">
        <v>3.83</v>
      </c>
      <c r="H1471">
        <v>3.87</v>
      </c>
      <c r="I1471">
        <v>3.93</v>
      </c>
      <c r="J1471">
        <v>4.0199999999999996</v>
      </c>
      <c r="K1471">
        <v>4.3</v>
      </c>
      <c r="L1471" t="e">
        <v>#N/A</v>
      </c>
      <c r="M1471">
        <v>1.43</v>
      </c>
      <c r="N1471">
        <v>1.65</v>
      </c>
      <c r="O1471">
        <v>1.87</v>
      </c>
      <c r="P1471" t="e">
        <v>#N/A</v>
      </c>
      <c r="Q1471">
        <v>3.7</v>
      </c>
      <c r="R1471">
        <v>3.77</v>
      </c>
      <c r="S1471">
        <v>3.87</v>
      </c>
      <c r="T1471">
        <v>4.0549999999999997</v>
      </c>
      <c r="U1471">
        <v>4.24</v>
      </c>
      <c r="V1471" t="e">
        <v>#N/A</v>
      </c>
      <c r="W1471" t="e">
        <v>#N/A</v>
      </c>
      <c r="X1471">
        <v>68.63</v>
      </c>
    </row>
    <row r="1472" spans="1:24" x14ac:dyDescent="0.55000000000000004">
      <c r="A1472" s="5">
        <v>38596</v>
      </c>
      <c r="B1472">
        <v>3.57</v>
      </c>
      <c r="C1472">
        <v>3.48</v>
      </c>
      <c r="D1472">
        <v>3.62</v>
      </c>
      <c r="E1472">
        <v>3.66</v>
      </c>
      <c r="F1472">
        <v>3.72</v>
      </c>
      <c r="G1472">
        <v>3.8</v>
      </c>
      <c r="H1472">
        <v>3.85</v>
      </c>
      <c r="I1472">
        <v>3.91</v>
      </c>
      <c r="J1472">
        <v>4.0199999999999996</v>
      </c>
      <c r="K1472">
        <v>4.3099999999999996</v>
      </c>
      <c r="L1472" t="e">
        <v>#N/A</v>
      </c>
      <c r="M1472">
        <v>1.38</v>
      </c>
      <c r="N1472">
        <v>1.61</v>
      </c>
      <c r="O1472">
        <v>1.85</v>
      </c>
      <c r="P1472" t="e">
        <v>#N/A</v>
      </c>
      <c r="Q1472">
        <v>3.7162500000000001</v>
      </c>
      <c r="R1472">
        <v>3.7793800000000002</v>
      </c>
      <c r="S1472">
        <v>3.855</v>
      </c>
      <c r="T1472">
        <v>3.9962499999999999</v>
      </c>
      <c r="U1472">
        <v>4.13</v>
      </c>
      <c r="V1472" t="e">
        <v>#N/A</v>
      </c>
      <c r="W1472" t="e">
        <v>#N/A</v>
      </c>
      <c r="X1472">
        <v>69.5</v>
      </c>
    </row>
    <row r="1473" spans="1:24" x14ac:dyDescent="0.55000000000000004">
      <c r="A1473" s="5">
        <v>38597</v>
      </c>
      <c r="B1473">
        <v>3.49</v>
      </c>
      <c r="C1473">
        <v>3.46</v>
      </c>
      <c r="D1473">
        <v>3.63</v>
      </c>
      <c r="E1473">
        <v>3.67</v>
      </c>
      <c r="F1473">
        <v>3.75</v>
      </c>
      <c r="G1473">
        <v>3.79</v>
      </c>
      <c r="H1473">
        <v>3.85</v>
      </c>
      <c r="I1473">
        <v>3.92</v>
      </c>
      <c r="J1473">
        <v>4.03</v>
      </c>
      <c r="K1473">
        <v>4.33</v>
      </c>
      <c r="L1473" t="e">
        <v>#N/A</v>
      </c>
      <c r="M1473">
        <v>1.32</v>
      </c>
      <c r="N1473">
        <v>1.59</v>
      </c>
      <c r="O1473">
        <v>1.84</v>
      </c>
      <c r="P1473" t="e">
        <v>#N/A</v>
      </c>
      <c r="Q1473">
        <v>3.68</v>
      </c>
      <c r="R1473">
        <v>3.7225000000000001</v>
      </c>
      <c r="S1473">
        <v>3.7610000000000001</v>
      </c>
      <c r="T1473">
        <v>3.8487499999999999</v>
      </c>
      <c r="U1473">
        <v>3.9587500000000002</v>
      </c>
      <c r="V1473" t="e">
        <v>#N/A</v>
      </c>
      <c r="W1473" t="e">
        <v>#N/A</v>
      </c>
      <c r="X1473">
        <v>66.91</v>
      </c>
    </row>
    <row r="1474" spans="1:24" x14ac:dyDescent="0.55000000000000004">
      <c r="A1474" s="5">
        <v>38600</v>
      </c>
      <c r="B1474" t="e">
        <v>#N/A</v>
      </c>
      <c r="C1474" t="e">
        <v>#N/A</v>
      </c>
      <c r="D1474" t="e">
        <v>#N/A</v>
      </c>
      <c r="E1474" t="e">
        <v>#N/A</v>
      </c>
      <c r="F1474" t="e">
        <v>#N/A</v>
      </c>
      <c r="G1474" t="e">
        <v>#N/A</v>
      </c>
      <c r="H1474" t="e">
        <v>#N/A</v>
      </c>
      <c r="I1474" t="e">
        <v>#N/A</v>
      </c>
      <c r="J1474" t="e">
        <v>#N/A</v>
      </c>
      <c r="K1474" t="e">
        <v>#N/A</v>
      </c>
      <c r="L1474" t="e">
        <v>#N/A</v>
      </c>
      <c r="M1474" t="e">
        <v>#N/A</v>
      </c>
      <c r="N1474" t="e">
        <v>#N/A</v>
      </c>
      <c r="O1474" t="e">
        <v>#N/A</v>
      </c>
      <c r="P1474" t="e">
        <v>#N/A</v>
      </c>
      <c r="Q1474">
        <v>3.6893799999999999</v>
      </c>
      <c r="R1474">
        <v>3.7337500000000001</v>
      </c>
      <c r="S1474">
        <v>3.7762500000000001</v>
      </c>
      <c r="T1474">
        <v>3.8712499999999999</v>
      </c>
      <c r="U1474">
        <v>4.0075000000000003</v>
      </c>
      <c r="V1474" t="e">
        <v>#N/A</v>
      </c>
      <c r="W1474" t="e">
        <v>#N/A</v>
      </c>
      <c r="X1474" t="e">
        <v>#N/A</v>
      </c>
    </row>
    <row r="1475" spans="1:24" x14ac:dyDescent="0.55000000000000004">
      <c r="A1475" s="5">
        <v>38601</v>
      </c>
      <c r="B1475">
        <v>3.57</v>
      </c>
      <c r="C1475">
        <v>3.52</v>
      </c>
      <c r="D1475">
        <v>3.7</v>
      </c>
      <c r="E1475">
        <v>3.73</v>
      </c>
      <c r="F1475">
        <v>3.8</v>
      </c>
      <c r="G1475">
        <v>3.83</v>
      </c>
      <c r="H1475">
        <v>3.89</v>
      </c>
      <c r="I1475">
        <v>3.97</v>
      </c>
      <c r="J1475">
        <v>4.09</v>
      </c>
      <c r="K1475">
        <v>4.3899999999999997</v>
      </c>
      <c r="L1475" t="e">
        <v>#N/A</v>
      </c>
      <c r="M1475">
        <v>1.4</v>
      </c>
      <c r="N1475">
        <v>1.65</v>
      </c>
      <c r="O1475">
        <v>1.92</v>
      </c>
      <c r="P1475" t="e">
        <v>#N/A</v>
      </c>
      <c r="Q1475">
        <v>3.7025000000000001</v>
      </c>
      <c r="R1475">
        <v>3.74</v>
      </c>
      <c r="S1475">
        <v>3.79</v>
      </c>
      <c r="T1475">
        <v>3.91</v>
      </c>
      <c r="U1475">
        <v>4.0556299999999998</v>
      </c>
      <c r="V1475" t="e">
        <v>#N/A</v>
      </c>
      <c r="W1475" t="e">
        <v>#N/A</v>
      </c>
      <c r="X1475">
        <v>65.83</v>
      </c>
    </row>
    <row r="1476" spans="1:24" x14ac:dyDescent="0.55000000000000004">
      <c r="A1476" s="5">
        <v>38602</v>
      </c>
      <c r="B1476">
        <v>3.48</v>
      </c>
      <c r="C1476">
        <v>3.49</v>
      </c>
      <c r="D1476">
        <v>3.73</v>
      </c>
      <c r="E1476">
        <v>3.77</v>
      </c>
      <c r="F1476">
        <v>3.87</v>
      </c>
      <c r="G1476">
        <v>3.89</v>
      </c>
      <c r="H1476">
        <v>3.93</v>
      </c>
      <c r="I1476">
        <v>4.01</v>
      </c>
      <c r="J1476">
        <v>4.1500000000000004</v>
      </c>
      <c r="K1476">
        <v>4.46</v>
      </c>
      <c r="L1476" t="e">
        <v>#N/A</v>
      </c>
      <c r="M1476">
        <v>1.43</v>
      </c>
      <c r="N1476">
        <v>1.69</v>
      </c>
      <c r="O1476">
        <v>1.96</v>
      </c>
      <c r="P1476" t="e">
        <v>#N/A</v>
      </c>
      <c r="Q1476">
        <v>3.70438</v>
      </c>
      <c r="R1476">
        <v>3.7456299999999998</v>
      </c>
      <c r="S1476">
        <v>3.79813</v>
      </c>
      <c r="T1476">
        <v>3.9218799999999998</v>
      </c>
      <c r="U1476">
        <v>4.08</v>
      </c>
      <c r="V1476" t="e">
        <v>#N/A</v>
      </c>
      <c r="W1476" t="e">
        <v>#N/A</v>
      </c>
      <c r="X1476">
        <v>64.38</v>
      </c>
    </row>
    <row r="1477" spans="1:24" x14ac:dyDescent="0.55000000000000004">
      <c r="A1477" s="5">
        <v>38603</v>
      </c>
      <c r="B1477">
        <v>3.49</v>
      </c>
      <c r="C1477">
        <v>3.48</v>
      </c>
      <c r="D1477">
        <v>3.73</v>
      </c>
      <c r="E1477">
        <v>3.77</v>
      </c>
      <c r="F1477">
        <v>3.87</v>
      </c>
      <c r="G1477">
        <v>3.89</v>
      </c>
      <c r="H1477">
        <v>3.94</v>
      </c>
      <c r="I1477">
        <v>4.03</v>
      </c>
      <c r="J1477">
        <v>4.1500000000000004</v>
      </c>
      <c r="K1477">
        <v>4.45</v>
      </c>
      <c r="L1477" t="e">
        <v>#N/A</v>
      </c>
      <c r="M1477">
        <v>1.38</v>
      </c>
      <c r="N1477">
        <v>1.68</v>
      </c>
      <c r="O1477">
        <v>1.94</v>
      </c>
      <c r="P1477" t="e">
        <v>#N/A</v>
      </c>
      <c r="Q1477">
        <v>3.7281300000000002</v>
      </c>
      <c r="R1477">
        <v>3.78</v>
      </c>
      <c r="S1477">
        <v>3.8337500000000002</v>
      </c>
      <c r="T1477">
        <v>3.97</v>
      </c>
      <c r="U1477">
        <v>4.1281299999999996</v>
      </c>
      <c r="V1477" t="e">
        <v>#N/A</v>
      </c>
      <c r="W1477" t="e">
        <v>#N/A</v>
      </c>
      <c r="X1477">
        <v>64.8</v>
      </c>
    </row>
    <row r="1478" spans="1:24" x14ac:dyDescent="0.55000000000000004">
      <c r="A1478" s="5">
        <v>38604</v>
      </c>
      <c r="B1478">
        <v>3.49</v>
      </c>
      <c r="C1478">
        <v>3.49</v>
      </c>
      <c r="D1478">
        <v>3.73</v>
      </c>
      <c r="E1478">
        <v>3.78</v>
      </c>
      <c r="F1478">
        <v>3.88</v>
      </c>
      <c r="G1478">
        <v>3.9</v>
      </c>
      <c r="H1478">
        <v>3.94</v>
      </c>
      <c r="I1478">
        <v>4.01</v>
      </c>
      <c r="J1478">
        <v>4.1399999999999997</v>
      </c>
      <c r="K1478">
        <v>4.45</v>
      </c>
      <c r="L1478" t="e">
        <v>#N/A</v>
      </c>
      <c r="M1478">
        <v>1.32</v>
      </c>
      <c r="N1478">
        <v>1.64</v>
      </c>
      <c r="O1478">
        <v>1.91</v>
      </c>
      <c r="P1478" t="e">
        <v>#N/A</v>
      </c>
      <c r="Q1478">
        <v>3.74</v>
      </c>
      <c r="R1478">
        <v>3.79</v>
      </c>
      <c r="S1478">
        <v>3.85</v>
      </c>
      <c r="T1478">
        <v>3.99</v>
      </c>
      <c r="U1478">
        <v>4.1462500000000002</v>
      </c>
      <c r="V1478" t="e">
        <v>#N/A</v>
      </c>
      <c r="W1478" t="e">
        <v>#N/A</v>
      </c>
      <c r="X1478">
        <v>64.209999999999994</v>
      </c>
    </row>
    <row r="1479" spans="1:24" x14ac:dyDescent="0.55000000000000004">
      <c r="A1479" s="5">
        <v>38607</v>
      </c>
      <c r="B1479">
        <v>3.5</v>
      </c>
      <c r="C1479">
        <v>3.51</v>
      </c>
      <c r="D1479">
        <v>3.79</v>
      </c>
      <c r="E1479">
        <v>3.83</v>
      </c>
      <c r="F1479">
        <v>3.92</v>
      </c>
      <c r="G1479">
        <v>3.93</v>
      </c>
      <c r="H1479">
        <v>3.98</v>
      </c>
      <c r="I1479">
        <v>4.0599999999999996</v>
      </c>
      <c r="J1479">
        <v>4.18</v>
      </c>
      <c r="K1479">
        <v>4.5</v>
      </c>
      <c r="L1479" t="e">
        <v>#N/A</v>
      </c>
      <c r="M1479">
        <v>1.37</v>
      </c>
      <c r="N1479">
        <v>1.69</v>
      </c>
      <c r="O1479">
        <v>1.94</v>
      </c>
      <c r="P1479" t="e">
        <v>#N/A</v>
      </c>
      <c r="Q1479">
        <v>3.75</v>
      </c>
      <c r="R1479">
        <v>3.7962500000000001</v>
      </c>
      <c r="S1479">
        <v>3.8568799999999999</v>
      </c>
      <c r="T1479">
        <v>3.99</v>
      </c>
      <c r="U1479">
        <v>4.1462500000000002</v>
      </c>
      <c r="V1479" t="e">
        <v>#N/A</v>
      </c>
      <c r="W1479" t="e">
        <v>#N/A</v>
      </c>
      <c r="X1479">
        <v>63.29</v>
      </c>
    </row>
    <row r="1480" spans="1:24" x14ac:dyDescent="0.55000000000000004">
      <c r="A1480" s="5">
        <v>38608</v>
      </c>
      <c r="B1480">
        <v>3.45</v>
      </c>
      <c r="C1480">
        <v>3.47</v>
      </c>
      <c r="D1480">
        <v>3.77</v>
      </c>
      <c r="E1480">
        <v>3.81</v>
      </c>
      <c r="F1480">
        <v>3.88</v>
      </c>
      <c r="G1480">
        <v>3.88</v>
      </c>
      <c r="H1480">
        <v>3.93</v>
      </c>
      <c r="I1480">
        <v>4.01</v>
      </c>
      <c r="J1480">
        <v>4.1399999999999997</v>
      </c>
      <c r="K1480">
        <v>4.47</v>
      </c>
      <c r="L1480" t="e">
        <v>#N/A</v>
      </c>
      <c r="M1480">
        <v>1.34</v>
      </c>
      <c r="N1480">
        <v>1.67</v>
      </c>
      <c r="O1480">
        <v>1.91</v>
      </c>
      <c r="P1480" t="e">
        <v>#N/A</v>
      </c>
      <c r="Q1480">
        <v>3.7681300000000002</v>
      </c>
      <c r="R1480">
        <v>3.81</v>
      </c>
      <c r="S1480">
        <v>3.87</v>
      </c>
      <c r="T1480">
        <v>4.0137499999999999</v>
      </c>
      <c r="U1480">
        <v>4.1849999999999996</v>
      </c>
      <c r="V1480" t="e">
        <v>#N/A</v>
      </c>
      <c r="W1480" t="e">
        <v>#N/A</v>
      </c>
      <c r="X1480">
        <v>63.18</v>
      </c>
    </row>
    <row r="1481" spans="1:24" x14ac:dyDescent="0.55000000000000004">
      <c r="A1481" s="5">
        <v>38609</v>
      </c>
      <c r="B1481">
        <v>3.54</v>
      </c>
      <c r="C1481">
        <v>3.42</v>
      </c>
      <c r="D1481">
        <v>3.76</v>
      </c>
      <c r="E1481">
        <v>3.81</v>
      </c>
      <c r="F1481">
        <v>3.9</v>
      </c>
      <c r="G1481">
        <v>3.91</v>
      </c>
      <c r="H1481">
        <v>3.96</v>
      </c>
      <c r="I1481">
        <v>4.04</v>
      </c>
      <c r="J1481">
        <v>4.17</v>
      </c>
      <c r="K1481">
        <v>4.5</v>
      </c>
      <c r="L1481" t="e">
        <v>#N/A</v>
      </c>
      <c r="M1481">
        <v>1.36</v>
      </c>
      <c r="N1481">
        <v>1.68</v>
      </c>
      <c r="O1481">
        <v>1.92</v>
      </c>
      <c r="P1481" t="e">
        <v>#N/A</v>
      </c>
      <c r="Q1481">
        <v>3.7718799999999999</v>
      </c>
      <c r="R1481">
        <v>3.82</v>
      </c>
      <c r="S1481">
        <v>3.8743799999999999</v>
      </c>
      <c r="T1481">
        <v>4.0068799999999998</v>
      </c>
      <c r="U1481">
        <v>4.1512500000000001</v>
      </c>
      <c r="V1481" t="e">
        <v>#N/A</v>
      </c>
      <c r="W1481" t="e">
        <v>#N/A</v>
      </c>
      <c r="X1481">
        <v>65.2</v>
      </c>
    </row>
    <row r="1482" spans="1:24" x14ac:dyDescent="0.55000000000000004">
      <c r="A1482" s="5">
        <v>38610</v>
      </c>
      <c r="B1482">
        <v>3.67</v>
      </c>
      <c r="C1482">
        <v>3.45</v>
      </c>
      <c r="D1482">
        <v>3.77</v>
      </c>
      <c r="E1482">
        <v>3.81</v>
      </c>
      <c r="F1482">
        <v>3.9</v>
      </c>
      <c r="G1482">
        <v>3.93</v>
      </c>
      <c r="H1482">
        <v>3.99</v>
      </c>
      <c r="I1482">
        <v>4.08</v>
      </c>
      <c r="J1482">
        <v>4.22</v>
      </c>
      <c r="K1482">
        <v>4.5599999999999996</v>
      </c>
      <c r="L1482" t="e">
        <v>#N/A</v>
      </c>
      <c r="M1482">
        <v>1.37</v>
      </c>
      <c r="N1482">
        <v>1.71</v>
      </c>
      <c r="O1482">
        <v>1.96</v>
      </c>
      <c r="P1482" t="e">
        <v>#N/A</v>
      </c>
      <c r="Q1482">
        <v>3.78938</v>
      </c>
      <c r="R1482">
        <v>3.835</v>
      </c>
      <c r="S1482">
        <v>3.8856299999999999</v>
      </c>
      <c r="T1482">
        <v>4.01</v>
      </c>
      <c r="U1482">
        <v>4.16</v>
      </c>
      <c r="V1482" t="e">
        <v>#N/A</v>
      </c>
      <c r="W1482" t="e">
        <v>#N/A</v>
      </c>
      <c r="X1482">
        <v>64.64</v>
      </c>
    </row>
    <row r="1483" spans="1:24" x14ac:dyDescent="0.55000000000000004">
      <c r="A1483" s="5">
        <v>38611</v>
      </c>
      <c r="B1483">
        <v>3.62</v>
      </c>
      <c r="C1483">
        <v>3.5</v>
      </c>
      <c r="D1483">
        <v>3.81</v>
      </c>
      <c r="E1483">
        <v>3.86</v>
      </c>
      <c r="F1483">
        <v>3.97</v>
      </c>
      <c r="G1483">
        <v>4</v>
      </c>
      <c r="H1483">
        <v>4.05</v>
      </c>
      <c r="I1483">
        <v>4.13</v>
      </c>
      <c r="J1483">
        <v>4.26</v>
      </c>
      <c r="K1483">
        <v>4.6100000000000003</v>
      </c>
      <c r="L1483" t="e">
        <v>#N/A</v>
      </c>
      <c r="M1483">
        <v>1.4</v>
      </c>
      <c r="N1483">
        <v>1.73</v>
      </c>
      <c r="O1483">
        <v>1.97</v>
      </c>
      <c r="P1483" t="e">
        <v>#N/A</v>
      </c>
      <c r="Q1483">
        <v>3.7962500000000001</v>
      </c>
      <c r="R1483">
        <v>3.84</v>
      </c>
      <c r="S1483">
        <v>3.89</v>
      </c>
      <c r="T1483">
        <v>4.0199999999999996</v>
      </c>
      <c r="U1483">
        <v>4.1712499999999997</v>
      </c>
      <c r="V1483" t="e">
        <v>#N/A</v>
      </c>
      <c r="W1483" t="e">
        <v>#N/A</v>
      </c>
      <c r="X1483">
        <v>62.91</v>
      </c>
    </row>
    <row r="1484" spans="1:24" x14ac:dyDescent="0.55000000000000004">
      <c r="A1484" s="5">
        <v>38614</v>
      </c>
      <c r="B1484">
        <v>3.62</v>
      </c>
      <c r="C1484">
        <v>3.58</v>
      </c>
      <c r="D1484">
        <v>3.84</v>
      </c>
      <c r="E1484">
        <v>3.87</v>
      </c>
      <c r="F1484">
        <v>3.93</v>
      </c>
      <c r="G1484">
        <v>3.95</v>
      </c>
      <c r="H1484">
        <v>4.0199999999999996</v>
      </c>
      <c r="I1484">
        <v>4.1100000000000003</v>
      </c>
      <c r="J1484">
        <v>4.25</v>
      </c>
      <c r="K1484">
        <v>4.5999999999999996</v>
      </c>
      <c r="L1484" t="e">
        <v>#N/A</v>
      </c>
      <c r="M1484">
        <v>1.35</v>
      </c>
      <c r="N1484">
        <v>1.7</v>
      </c>
      <c r="O1484">
        <v>1.94</v>
      </c>
      <c r="P1484" t="e">
        <v>#N/A</v>
      </c>
      <c r="Q1484">
        <v>3.8118799999999999</v>
      </c>
      <c r="R1484">
        <v>3.86063</v>
      </c>
      <c r="S1484">
        <v>3.92</v>
      </c>
      <c r="T1484">
        <v>4.0706300000000004</v>
      </c>
      <c r="U1484">
        <v>4.2462499999999999</v>
      </c>
      <c r="V1484" t="e">
        <v>#N/A</v>
      </c>
      <c r="W1484" t="e">
        <v>#N/A</v>
      </c>
      <c r="X1484">
        <v>67.209999999999994</v>
      </c>
    </row>
    <row r="1485" spans="1:24" x14ac:dyDescent="0.55000000000000004">
      <c r="A1485" s="5">
        <v>38615</v>
      </c>
      <c r="B1485">
        <v>3.67</v>
      </c>
      <c r="C1485">
        <v>3.61</v>
      </c>
      <c r="D1485">
        <v>3.89</v>
      </c>
      <c r="E1485">
        <v>3.92</v>
      </c>
      <c r="F1485">
        <v>4</v>
      </c>
      <c r="G1485">
        <v>4.01</v>
      </c>
      <c r="H1485">
        <v>4.0599999999999996</v>
      </c>
      <c r="I1485">
        <v>4.1399999999999997</v>
      </c>
      <c r="J1485">
        <v>4.26</v>
      </c>
      <c r="K1485">
        <v>4.59</v>
      </c>
      <c r="L1485" t="e">
        <v>#N/A</v>
      </c>
      <c r="M1485">
        <v>1.43</v>
      </c>
      <c r="N1485">
        <v>1.74</v>
      </c>
      <c r="O1485">
        <v>1.95</v>
      </c>
      <c r="P1485" t="e">
        <v>#N/A</v>
      </c>
      <c r="Q1485">
        <v>3.8187500000000001</v>
      </c>
      <c r="R1485">
        <v>3.86313</v>
      </c>
      <c r="S1485">
        <v>3.9243800000000002</v>
      </c>
      <c r="T1485">
        <v>4.0581300000000002</v>
      </c>
      <c r="U1485">
        <v>4.22</v>
      </c>
      <c r="V1485" t="e">
        <v>#N/A</v>
      </c>
      <c r="W1485" t="e">
        <v>#N/A</v>
      </c>
      <c r="X1485">
        <v>66.239999999999995</v>
      </c>
    </row>
    <row r="1486" spans="1:24" x14ac:dyDescent="0.55000000000000004">
      <c r="A1486" s="5">
        <v>38616</v>
      </c>
      <c r="B1486">
        <v>3.72</v>
      </c>
      <c r="C1486">
        <v>3.41</v>
      </c>
      <c r="D1486">
        <v>3.83</v>
      </c>
      <c r="E1486">
        <v>3.88</v>
      </c>
      <c r="F1486">
        <v>3.96</v>
      </c>
      <c r="G1486">
        <v>3.96</v>
      </c>
      <c r="H1486">
        <v>4.01</v>
      </c>
      <c r="I1486">
        <v>4.08</v>
      </c>
      <c r="J1486">
        <v>4.1900000000000004</v>
      </c>
      <c r="K1486">
        <v>4.5199999999999996</v>
      </c>
      <c r="L1486" t="e">
        <v>#N/A</v>
      </c>
      <c r="M1486">
        <v>1.36</v>
      </c>
      <c r="N1486">
        <v>1.68</v>
      </c>
      <c r="O1486">
        <v>1.91</v>
      </c>
      <c r="P1486" t="e">
        <v>#N/A</v>
      </c>
      <c r="Q1486">
        <v>3.83</v>
      </c>
      <c r="R1486">
        <v>3.89</v>
      </c>
      <c r="S1486">
        <v>3.96</v>
      </c>
      <c r="T1486">
        <v>4.1100000000000003</v>
      </c>
      <c r="U1486">
        <v>4.2699999999999996</v>
      </c>
      <c r="V1486" t="e">
        <v>#N/A</v>
      </c>
      <c r="W1486" t="e">
        <v>#N/A</v>
      </c>
      <c r="X1486">
        <v>66.959999999999994</v>
      </c>
    </row>
    <row r="1487" spans="1:24" x14ac:dyDescent="0.55000000000000004">
      <c r="A1487" s="5">
        <v>38617</v>
      </c>
      <c r="B1487">
        <v>3.77</v>
      </c>
      <c r="C1487">
        <v>3.47</v>
      </c>
      <c r="D1487">
        <v>3.81</v>
      </c>
      <c r="E1487">
        <v>3.86</v>
      </c>
      <c r="F1487">
        <v>3.95</v>
      </c>
      <c r="G1487">
        <v>3.95</v>
      </c>
      <c r="H1487">
        <v>3.99</v>
      </c>
      <c r="I1487">
        <v>4.07</v>
      </c>
      <c r="J1487">
        <v>4.1900000000000004</v>
      </c>
      <c r="K1487">
        <v>4.5199999999999996</v>
      </c>
      <c r="L1487" t="e">
        <v>#N/A</v>
      </c>
      <c r="M1487">
        <v>1.36</v>
      </c>
      <c r="N1487">
        <v>1.67</v>
      </c>
      <c r="O1487">
        <v>1.9</v>
      </c>
      <c r="P1487" t="e">
        <v>#N/A</v>
      </c>
      <c r="Q1487">
        <v>3.83</v>
      </c>
      <c r="R1487">
        <v>3.8937499999999998</v>
      </c>
      <c r="S1487">
        <v>3.9606300000000001</v>
      </c>
      <c r="T1487">
        <v>4.09</v>
      </c>
      <c r="U1487">
        <v>4.2300000000000004</v>
      </c>
      <c r="V1487" t="e">
        <v>#N/A</v>
      </c>
      <c r="W1487" t="e">
        <v>#N/A</v>
      </c>
      <c r="X1487">
        <v>67.069999999999993</v>
      </c>
    </row>
    <row r="1488" spans="1:24" x14ac:dyDescent="0.55000000000000004">
      <c r="A1488" s="5">
        <v>38618</v>
      </c>
      <c r="B1488">
        <v>3.76</v>
      </c>
      <c r="C1488">
        <v>3.48</v>
      </c>
      <c r="D1488">
        <v>3.82</v>
      </c>
      <c r="E1488">
        <v>3.89</v>
      </c>
      <c r="F1488">
        <v>4.0199999999999996</v>
      </c>
      <c r="G1488">
        <v>4.03</v>
      </c>
      <c r="H1488">
        <v>4.07</v>
      </c>
      <c r="I1488">
        <v>4.1399999999999997</v>
      </c>
      <c r="J1488">
        <v>4.25</v>
      </c>
      <c r="K1488">
        <v>4.57</v>
      </c>
      <c r="L1488" t="e">
        <v>#N/A</v>
      </c>
      <c r="M1488">
        <v>1.43</v>
      </c>
      <c r="N1488">
        <v>1.74</v>
      </c>
      <c r="O1488">
        <v>1.95</v>
      </c>
      <c r="P1488" t="e">
        <v>#N/A</v>
      </c>
      <c r="Q1488">
        <v>3.83</v>
      </c>
      <c r="R1488">
        <v>3.9012500000000001</v>
      </c>
      <c r="S1488">
        <v>3.97</v>
      </c>
      <c r="T1488">
        <v>4.1181299999999998</v>
      </c>
      <c r="U1488">
        <v>4.2787499999999996</v>
      </c>
      <c r="V1488" t="e">
        <v>#N/A</v>
      </c>
      <c r="W1488" t="e">
        <v>#N/A</v>
      </c>
      <c r="X1488">
        <v>64.67</v>
      </c>
    </row>
    <row r="1489" spans="1:24" x14ac:dyDescent="0.55000000000000004">
      <c r="A1489" s="5">
        <v>38621</v>
      </c>
      <c r="B1489">
        <v>3.83</v>
      </c>
      <c r="C1489">
        <v>3.52</v>
      </c>
      <c r="D1489">
        <v>3.88</v>
      </c>
      <c r="E1489">
        <v>3.95</v>
      </c>
      <c r="F1489">
        <v>4.07</v>
      </c>
      <c r="G1489">
        <v>4.08</v>
      </c>
      <c r="H1489">
        <v>4.1100000000000003</v>
      </c>
      <c r="I1489">
        <v>4.18</v>
      </c>
      <c r="J1489">
        <v>4.3</v>
      </c>
      <c r="K1489">
        <v>4.5999999999999996</v>
      </c>
      <c r="L1489" t="e">
        <v>#N/A</v>
      </c>
      <c r="M1489">
        <v>1.48</v>
      </c>
      <c r="N1489">
        <v>1.78</v>
      </c>
      <c r="O1489">
        <v>1.99</v>
      </c>
      <c r="P1489" t="e">
        <v>#N/A</v>
      </c>
      <c r="Q1489">
        <v>3.8374999999999999</v>
      </c>
      <c r="R1489">
        <v>3.92</v>
      </c>
      <c r="S1489">
        <v>4</v>
      </c>
      <c r="T1489">
        <v>4.1668799999999999</v>
      </c>
      <c r="U1489">
        <v>4.3531300000000002</v>
      </c>
      <c r="V1489" t="e">
        <v>#N/A</v>
      </c>
      <c r="W1489" t="e">
        <v>#N/A</v>
      </c>
      <c r="X1489">
        <v>65.98</v>
      </c>
    </row>
    <row r="1490" spans="1:24" x14ac:dyDescent="0.55000000000000004">
      <c r="A1490" s="5">
        <v>38622</v>
      </c>
      <c r="B1490">
        <v>3.73</v>
      </c>
      <c r="C1490">
        <v>3.49</v>
      </c>
      <c r="D1490">
        <v>3.87</v>
      </c>
      <c r="E1490">
        <v>3.95</v>
      </c>
      <c r="F1490">
        <v>4.08</v>
      </c>
      <c r="G1490">
        <v>4.09</v>
      </c>
      <c r="H1490">
        <v>4.13</v>
      </c>
      <c r="I1490">
        <v>4.2</v>
      </c>
      <c r="J1490">
        <v>4.3</v>
      </c>
      <c r="K1490">
        <v>4.5999999999999996</v>
      </c>
      <c r="L1490" t="e">
        <v>#N/A</v>
      </c>
      <c r="M1490">
        <v>1.47</v>
      </c>
      <c r="N1490">
        <v>1.77</v>
      </c>
      <c r="O1490">
        <v>1.95</v>
      </c>
      <c r="P1490" t="e">
        <v>#N/A</v>
      </c>
      <c r="Q1490">
        <v>3.84</v>
      </c>
      <c r="R1490">
        <v>3.92875</v>
      </c>
      <c r="S1490">
        <v>4.01</v>
      </c>
      <c r="T1490">
        <v>4.1831300000000002</v>
      </c>
      <c r="U1490">
        <v>4.37188</v>
      </c>
      <c r="V1490" t="e">
        <v>#N/A</v>
      </c>
      <c r="W1490" t="e">
        <v>#N/A</v>
      </c>
      <c r="X1490">
        <v>64.94</v>
      </c>
    </row>
    <row r="1491" spans="1:24" x14ac:dyDescent="0.55000000000000004">
      <c r="A1491" s="5">
        <v>38623</v>
      </c>
      <c r="B1491">
        <v>3.76</v>
      </c>
      <c r="C1491">
        <v>3.46</v>
      </c>
      <c r="D1491">
        <v>3.87</v>
      </c>
      <c r="E1491">
        <v>3.95</v>
      </c>
      <c r="F1491">
        <v>4.09</v>
      </c>
      <c r="G1491">
        <v>4.09</v>
      </c>
      <c r="H1491">
        <v>4.1100000000000003</v>
      </c>
      <c r="I1491">
        <v>4.17</v>
      </c>
      <c r="J1491">
        <v>4.26</v>
      </c>
      <c r="K1491">
        <v>4.55</v>
      </c>
      <c r="L1491" t="e">
        <v>#N/A</v>
      </c>
      <c r="M1491">
        <v>1.44</v>
      </c>
      <c r="N1491">
        <v>1.73</v>
      </c>
      <c r="O1491">
        <v>1.9</v>
      </c>
      <c r="P1491" t="e">
        <v>#N/A</v>
      </c>
      <c r="Q1491">
        <v>3.84063</v>
      </c>
      <c r="R1491">
        <v>3.9381300000000001</v>
      </c>
      <c r="S1491">
        <v>4.0203800000000003</v>
      </c>
      <c r="T1491">
        <v>4.2</v>
      </c>
      <c r="U1491">
        <v>4.4006299999999996</v>
      </c>
      <c r="V1491" t="e">
        <v>#N/A</v>
      </c>
      <c r="W1491" t="e">
        <v>#N/A</v>
      </c>
      <c r="X1491">
        <v>66.36</v>
      </c>
    </row>
    <row r="1492" spans="1:24" x14ac:dyDescent="0.55000000000000004">
      <c r="A1492" s="5">
        <v>38624</v>
      </c>
      <c r="B1492">
        <v>3.82</v>
      </c>
      <c r="C1492">
        <v>3.54</v>
      </c>
      <c r="D1492">
        <v>3.89</v>
      </c>
      <c r="E1492">
        <v>3.97</v>
      </c>
      <c r="F1492">
        <v>4.13</v>
      </c>
      <c r="G1492">
        <v>4.13</v>
      </c>
      <c r="H1492">
        <v>4.1399999999999997</v>
      </c>
      <c r="I1492">
        <v>4.2</v>
      </c>
      <c r="J1492">
        <v>4.29</v>
      </c>
      <c r="K1492">
        <v>4.59</v>
      </c>
      <c r="L1492" t="e">
        <v>#N/A</v>
      </c>
      <c r="M1492">
        <v>1.45</v>
      </c>
      <c r="N1492">
        <v>1.75</v>
      </c>
      <c r="O1492">
        <v>1.93</v>
      </c>
      <c r="P1492" t="e">
        <v>#N/A</v>
      </c>
      <c r="Q1492">
        <v>3.86</v>
      </c>
      <c r="R1492">
        <v>3.96</v>
      </c>
      <c r="S1492">
        <v>4.0543800000000001</v>
      </c>
      <c r="T1492">
        <v>4.2162499999999996</v>
      </c>
      <c r="U1492">
        <v>4.4068800000000001</v>
      </c>
      <c r="V1492" t="e">
        <v>#N/A</v>
      </c>
      <c r="W1492" t="e">
        <v>#N/A</v>
      </c>
      <c r="X1492">
        <v>66.83</v>
      </c>
    </row>
    <row r="1493" spans="1:24" x14ac:dyDescent="0.55000000000000004">
      <c r="A1493" s="5">
        <v>38625</v>
      </c>
      <c r="B1493">
        <v>3.93</v>
      </c>
      <c r="C1493">
        <v>3.55</v>
      </c>
      <c r="D1493">
        <v>3.93</v>
      </c>
      <c r="E1493">
        <v>4.01</v>
      </c>
      <c r="F1493">
        <v>4.18</v>
      </c>
      <c r="G1493">
        <v>4.18</v>
      </c>
      <c r="H1493">
        <v>4.18</v>
      </c>
      <c r="I1493">
        <v>4.2300000000000004</v>
      </c>
      <c r="J1493">
        <v>4.34</v>
      </c>
      <c r="K1493">
        <v>4.62</v>
      </c>
      <c r="L1493" t="e">
        <v>#N/A</v>
      </c>
      <c r="M1493">
        <v>1.46</v>
      </c>
      <c r="N1493">
        <v>1.78</v>
      </c>
      <c r="O1493">
        <v>1.95</v>
      </c>
      <c r="P1493" t="e">
        <v>#N/A</v>
      </c>
      <c r="Q1493">
        <v>3.86375</v>
      </c>
      <c r="R1493">
        <v>3.97</v>
      </c>
      <c r="S1493">
        <v>4.0650000000000004</v>
      </c>
      <c r="T1493">
        <v>4.2306299999999997</v>
      </c>
      <c r="U1493">
        <v>4.4400000000000004</v>
      </c>
      <c r="V1493" t="e">
        <v>#N/A</v>
      </c>
      <c r="W1493" t="e">
        <v>#N/A</v>
      </c>
      <c r="X1493">
        <v>66.209999999999994</v>
      </c>
    </row>
    <row r="1494" spans="1:24" x14ac:dyDescent="0.55000000000000004">
      <c r="A1494" s="5">
        <v>38628</v>
      </c>
      <c r="B1494">
        <v>3.87</v>
      </c>
      <c r="C1494">
        <v>3.61</v>
      </c>
      <c r="D1494">
        <v>4.0199999999999996</v>
      </c>
      <c r="E1494">
        <v>4.09</v>
      </c>
      <c r="F1494">
        <v>4.21</v>
      </c>
      <c r="G1494">
        <v>4.2300000000000004</v>
      </c>
      <c r="H1494">
        <v>4.25</v>
      </c>
      <c r="I1494">
        <v>4.3099999999999996</v>
      </c>
      <c r="J1494">
        <v>4.3899999999999997</v>
      </c>
      <c r="K1494">
        <v>4.67</v>
      </c>
      <c r="L1494" t="e">
        <v>#N/A</v>
      </c>
      <c r="M1494">
        <v>1.54</v>
      </c>
      <c r="N1494">
        <v>1.84</v>
      </c>
      <c r="O1494">
        <v>2.02</v>
      </c>
      <c r="P1494" t="e">
        <v>#N/A</v>
      </c>
      <c r="Q1494">
        <v>3.88</v>
      </c>
      <c r="R1494">
        <v>3.9750000000000001</v>
      </c>
      <c r="S1494">
        <v>4.0768800000000001</v>
      </c>
      <c r="T1494">
        <v>4.2668799999999996</v>
      </c>
      <c r="U1494">
        <v>4.4843799999999998</v>
      </c>
      <c r="V1494" t="e">
        <v>#N/A</v>
      </c>
      <c r="W1494" t="e">
        <v>#N/A</v>
      </c>
      <c r="X1494">
        <v>65.36</v>
      </c>
    </row>
    <row r="1495" spans="1:24" x14ac:dyDescent="0.55000000000000004">
      <c r="A1495" s="5">
        <v>38629</v>
      </c>
      <c r="B1495">
        <v>3.75</v>
      </c>
      <c r="C1495">
        <v>3.63</v>
      </c>
      <c r="D1495">
        <v>4.0199999999999996</v>
      </c>
      <c r="E1495">
        <v>4.09</v>
      </c>
      <c r="F1495">
        <v>4.22</v>
      </c>
      <c r="G1495">
        <v>4.22</v>
      </c>
      <c r="H1495">
        <v>4.24</v>
      </c>
      <c r="I1495">
        <v>4.3</v>
      </c>
      <c r="J1495">
        <v>4.38</v>
      </c>
      <c r="K1495">
        <v>4.66</v>
      </c>
      <c r="L1495" t="e">
        <v>#N/A</v>
      </c>
      <c r="M1495">
        <v>1.56</v>
      </c>
      <c r="N1495">
        <v>1.87</v>
      </c>
      <c r="O1495">
        <v>2.0099999999999998</v>
      </c>
      <c r="P1495" t="e">
        <v>#N/A</v>
      </c>
      <c r="Q1495">
        <v>3.89</v>
      </c>
      <c r="R1495">
        <v>3.98875</v>
      </c>
      <c r="S1495">
        <v>4.09</v>
      </c>
      <c r="T1495">
        <v>4.29</v>
      </c>
      <c r="U1495">
        <v>4.53</v>
      </c>
      <c r="V1495" t="e">
        <v>#N/A</v>
      </c>
      <c r="W1495" t="e">
        <v>#N/A</v>
      </c>
      <c r="X1495">
        <v>63.74</v>
      </c>
    </row>
    <row r="1496" spans="1:24" x14ac:dyDescent="0.55000000000000004">
      <c r="A1496" s="5">
        <v>38630</v>
      </c>
      <c r="B1496">
        <v>3.75</v>
      </c>
      <c r="C1496">
        <v>3.58</v>
      </c>
      <c r="D1496">
        <v>4</v>
      </c>
      <c r="E1496">
        <v>4.07</v>
      </c>
      <c r="F1496">
        <v>4.21</v>
      </c>
      <c r="G1496">
        <v>4.2</v>
      </c>
      <c r="H1496">
        <v>4.2300000000000004</v>
      </c>
      <c r="I1496">
        <v>4.28</v>
      </c>
      <c r="J1496">
        <v>4.3600000000000003</v>
      </c>
      <c r="K1496">
        <v>4.63</v>
      </c>
      <c r="L1496" t="e">
        <v>#N/A</v>
      </c>
      <c r="M1496">
        <v>1.57</v>
      </c>
      <c r="N1496">
        <v>1.86</v>
      </c>
      <c r="O1496">
        <v>2</v>
      </c>
      <c r="P1496" t="e">
        <v>#N/A</v>
      </c>
      <c r="Q1496">
        <v>3.89</v>
      </c>
      <c r="R1496">
        <v>3.9937499999999999</v>
      </c>
      <c r="S1496">
        <v>4.0999999999999996</v>
      </c>
      <c r="T1496">
        <v>4.29</v>
      </c>
      <c r="U1496">
        <v>4.5106299999999999</v>
      </c>
      <c r="V1496" t="e">
        <v>#N/A</v>
      </c>
      <c r="W1496" t="e">
        <v>#N/A</v>
      </c>
      <c r="X1496">
        <v>62.56</v>
      </c>
    </row>
    <row r="1497" spans="1:24" x14ac:dyDescent="0.55000000000000004">
      <c r="A1497" s="5">
        <v>38631</v>
      </c>
      <c r="B1497">
        <v>3.76</v>
      </c>
      <c r="C1497">
        <v>3.61</v>
      </c>
      <c r="D1497">
        <v>4</v>
      </c>
      <c r="E1497">
        <v>4.07</v>
      </c>
      <c r="F1497">
        <v>4.2</v>
      </c>
      <c r="G1497">
        <v>4.21</v>
      </c>
      <c r="H1497">
        <v>4.2300000000000004</v>
      </c>
      <c r="I1497">
        <v>4.28</v>
      </c>
      <c r="J1497">
        <v>4.37</v>
      </c>
      <c r="K1497">
        <v>4.6399999999999997</v>
      </c>
      <c r="L1497" t="e">
        <v>#N/A</v>
      </c>
      <c r="M1497">
        <v>1.64</v>
      </c>
      <c r="N1497">
        <v>1.91</v>
      </c>
      <c r="O1497">
        <v>2.06</v>
      </c>
      <c r="P1497" t="e">
        <v>#N/A</v>
      </c>
      <c r="Q1497">
        <v>3.9353799999999999</v>
      </c>
      <c r="R1497">
        <v>4.01</v>
      </c>
      <c r="S1497">
        <v>4.1100000000000003</v>
      </c>
      <c r="T1497">
        <v>4.29</v>
      </c>
      <c r="U1497">
        <v>4.5</v>
      </c>
      <c r="V1497" t="e">
        <v>#N/A</v>
      </c>
      <c r="W1497" t="e">
        <v>#N/A</v>
      </c>
      <c r="X1497">
        <v>61.81</v>
      </c>
    </row>
    <row r="1498" spans="1:24" x14ac:dyDescent="0.55000000000000004">
      <c r="A1498" s="5">
        <v>38632</v>
      </c>
      <c r="B1498">
        <v>3.73</v>
      </c>
      <c r="C1498">
        <v>3.63</v>
      </c>
      <c r="D1498">
        <v>4</v>
      </c>
      <c r="E1498">
        <v>4.0599999999999996</v>
      </c>
      <c r="F1498">
        <v>4.18</v>
      </c>
      <c r="G1498">
        <v>4.1900000000000004</v>
      </c>
      <c r="H1498">
        <v>4.2300000000000004</v>
      </c>
      <c r="I1498">
        <v>4.28</v>
      </c>
      <c r="J1498">
        <v>4.3499999999999996</v>
      </c>
      <c r="K1498">
        <v>4.62</v>
      </c>
      <c r="L1498" t="e">
        <v>#N/A</v>
      </c>
      <c r="M1498">
        <v>1.64</v>
      </c>
      <c r="N1498">
        <v>1.9</v>
      </c>
      <c r="O1498">
        <v>2.0299999999999998</v>
      </c>
      <c r="P1498" t="e">
        <v>#N/A</v>
      </c>
      <c r="Q1498">
        <v>3.94</v>
      </c>
      <c r="R1498">
        <v>4.0106299999999999</v>
      </c>
      <c r="S1498">
        <v>4.1150000000000002</v>
      </c>
      <c r="T1498">
        <v>4.3</v>
      </c>
      <c r="U1498">
        <v>4.5187499999999998</v>
      </c>
      <c r="V1498" t="e">
        <v>#N/A</v>
      </c>
      <c r="W1498" t="e">
        <v>#N/A</v>
      </c>
      <c r="X1498">
        <v>61.81</v>
      </c>
    </row>
    <row r="1499" spans="1:24" x14ac:dyDescent="0.55000000000000004">
      <c r="A1499" s="5">
        <v>38635</v>
      </c>
      <c r="B1499" t="e">
        <v>#N/A</v>
      </c>
      <c r="C1499" t="e">
        <v>#N/A</v>
      </c>
      <c r="D1499" t="e">
        <v>#N/A</v>
      </c>
      <c r="E1499" t="e">
        <v>#N/A</v>
      </c>
      <c r="F1499" t="e">
        <v>#N/A</v>
      </c>
      <c r="G1499" t="e">
        <v>#N/A</v>
      </c>
      <c r="H1499" t="e">
        <v>#N/A</v>
      </c>
      <c r="I1499" t="e">
        <v>#N/A</v>
      </c>
      <c r="J1499" t="e">
        <v>#N/A</v>
      </c>
      <c r="K1499" t="e">
        <v>#N/A</v>
      </c>
      <c r="L1499" t="e">
        <v>#N/A</v>
      </c>
      <c r="M1499" t="e">
        <v>#N/A</v>
      </c>
      <c r="N1499" t="e">
        <v>#N/A</v>
      </c>
      <c r="O1499" t="e">
        <v>#N/A</v>
      </c>
      <c r="P1499" t="e">
        <v>#N/A</v>
      </c>
      <c r="Q1499">
        <v>3.94</v>
      </c>
      <c r="R1499">
        <v>4.0143800000000001</v>
      </c>
      <c r="S1499">
        <v>4.1231299999999997</v>
      </c>
      <c r="T1499">
        <v>4.3025000000000002</v>
      </c>
      <c r="U1499">
        <v>4.5199999999999996</v>
      </c>
      <c r="V1499" t="e">
        <v>#N/A</v>
      </c>
      <c r="W1499" t="e">
        <v>#N/A</v>
      </c>
      <c r="X1499">
        <v>60.71</v>
      </c>
    </row>
    <row r="1500" spans="1:24" x14ac:dyDescent="0.55000000000000004">
      <c r="A1500" s="5">
        <v>38636</v>
      </c>
      <c r="B1500">
        <v>3.72</v>
      </c>
      <c r="C1500">
        <v>3.73</v>
      </c>
      <c r="D1500">
        <v>4.0999999999999996</v>
      </c>
      <c r="E1500">
        <v>4.1399999999999997</v>
      </c>
      <c r="F1500">
        <v>4.22</v>
      </c>
      <c r="G1500">
        <v>4.2300000000000004</v>
      </c>
      <c r="H1500">
        <v>4.2699999999999996</v>
      </c>
      <c r="I1500">
        <v>4.32</v>
      </c>
      <c r="J1500">
        <v>4.3899999999999997</v>
      </c>
      <c r="K1500">
        <v>4.6500000000000004</v>
      </c>
      <c r="L1500" t="e">
        <v>#N/A</v>
      </c>
      <c r="M1500">
        <v>1.67</v>
      </c>
      <c r="N1500">
        <v>1.92</v>
      </c>
      <c r="O1500">
        <v>2.0499999999999998</v>
      </c>
      <c r="P1500" t="e">
        <v>#N/A</v>
      </c>
      <c r="Q1500">
        <v>3.9412500000000001</v>
      </c>
      <c r="R1500">
        <v>4.0199999999999996</v>
      </c>
      <c r="S1500">
        <v>4.13</v>
      </c>
      <c r="T1500">
        <v>4.3099999999999996</v>
      </c>
      <c r="U1500">
        <v>4.5199999999999996</v>
      </c>
      <c r="V1500" t="e">
        <v>#N/A</v>
      </c>
      <c r="W1500" t="e">
        <v>#N/A</v>
      </c>
      <c r="X1500">
        <v>63.84</v>
      </c>
    </row>
    <row r="1501" spans="1:24" x14ac:dyDescent="0.55000000000000004">
      <c r="A1501" s="5">
        <v>38637</v>
      </c>
      <c r="B1501">
        <v>3.36</v>
      </c>
      <c r="C1501">
        <v>3.7</v>
      </c>
      <c r="D1501">
        <v>4.0999999999999996</v>
      </c>
      <c r="E1501">
        <v>4.1399999999999997</v>
      </c>
      <c r="F1501">
        <v>4.24</v>
      </c>
      <c r="G1501">
        <v>4.2699999999999996</v>
      </c>
      <c r="H1501">
        <v>4.32</v>
      </c>
      <c r="I1501">
        <v>4.37</v>
      </c>
      <c r="J1501">
        <v>4.45</v>
      </c>
      <c r="K1501">
        <v>4.71</v>
      </c>
      <c r="L1501" t="e">
        <v>#N/A</v>
      </c>
      <c r="M1501">
        <v>1.71</v>
      </c>
      <c r="N1501">
        <v>1.96</v>
      </c>
      <c r="O1501">
        <v>2.1</v>
      </c>
      <c r="P1501" t="e">
        <v>#N/A</v>
      </c>
      <c r="Q1501">
        <v>3.94563</v>
      </c>
      <c r="R1501">
        <v>4.0256299999999996</v>
      </c>
      <c r="S1501">
        <v>4.1399999999999997</v>
      </c>
      <c r="T1501">
        <v>4.3287500000000003</v>
      </c>
      <c r="U1501">
        <v>4.5456300000000001</v>
      </c>
      <c r="V1501" t="e">
        <v>#N/A</v>
      </c>
      <c r="W1501" t="e">
        <v>#N/A</v>
      </c>
      <c r="X1501">
        <v>64.13</v>
      </c>
    </row>
    <row r="1502" spans="1:24" x14ac:dyDescent="0.55000000000000004">
      <c r="A1502" s="5">
        <v>38638</v>
      </c>
      <c r="B1502">
        <v>3.75</v>
      </c>
      <c r="C1502">
        <v>3.75</v>
      </c>
      <c r="D1502">
        <v>4.09</v>
      </c>
      <c r="E1502">
        <v>4.1399999999999997</v>
      </c>
      <c r="F1502">
        <v>4.24</v>
      </c>
      <c r="G1502">
        <v>4.2699999999999996</v>
      </c>
      <c r="H1502">
        <v>4.32</v>
      </c>
      <c r="I1502">
        <v>4.38</v>
      </c>
      <c r="J1502">
        <v>4.4800000000000004</v>
      </c>
      <c r="K1502">
        <v>4.7699999999999996</v>
      </c>
      <c r="L1502" t="e">
        <v>#N/A</v>
      </c>
      <c r="M1502">
        <v>1.73</v>
      </c>
      <c r="N1502">
        <v>1.96</v>
      </c>
      <c r="O1502">
        <v>2.12</v>
      </c>
      <c r="P1502" t="e">
        <v>#N/A</v>
      </c>
      <c r="Q1502">
        <v>3.97</v>
      </c>
      <c r="R1502">
        <v>4.05</v>
      </c>
      <c r="S1502">
        <v>4.1500000000000004</v>
      </c>
      <c r="T1502">
        <v>4.3418799999999997</v>
      </c>
      <c r="U1502">
        <v>4.5674999999999999</v>
      </c>
      <c r="V1502" t="e">
        <v>#N/A</v>
      </c>
      <c r="W1502" t="e">
        <v>#N/A</v>
      </c>
      <c r="X1502">
        <v>63.05</v>
      </c>
    </row>
    <row r="1503" spans="1:24" x14ac:dyDescent="0.55000000000000004">
      <c r="A1503" s="5">
        <v>38639</v>
      </c>
      <c r="B1503">
        <v>3.77</v>
      </c>
      <c r="C1503">
        <v>3.78</v>
      </c>
      <c r="D1503">
        <v>4.08</v>
      </c>
      <c r="E1503">
        <v>4.1500000000000004</v>
      </c>
      <c r="F1503">
        <v>4.2699999999999996</v>
      </c>
      <c r="G1503">
        <v>4.3</v>
      </c>
      <c r="H1503">
        <v>4.34</v>
      </c>
      <c r="I1503">
        <v>4.4000000000000004</v>
      </c>
      <c r="J1503">
        <v>4.4800000000000004</v>
      </c>
      <c r="K1503">
        <v>4.76</v>
      </c>
      <c r="L1503" t="e">
        <v>#N/A</v>
      </c>
      <c r="M1503">
        <v>1.71</v>
      </c>
      <c r="N1503">
        <v>1.98</v>
      </c>
      <c r="O1503">
        <v>2.1</v>
      </c>
      <c r="P1503" t="e">
        <v>#N/A</v>
      </c>
      <c r="Q1503">
        <v>3.98</v>
      </c>
      <c r="R1503">
        <v>4.0599999999999996</v>
      </c>
      <c r="S1503">
        <v>4.1593799999999996</v>
      </c>
      <c r="T1503">
        <v>4.3499999999999996</v>
      </c>
      <c r="U1503">
        <v>4.5737500000000004</v>
      </c>
      <c r="V1503" t="e">
        <v>#N/A</v>
      </c>
      <c r="W1503" t="e">
        <v>#N/A</v>
      </c>
      <c r="X1503">
        <v>62.61</v>
      </c>
    </row>
    <row r="1504" spans="1:24" x14ac:dyDescent="0.55000000000000004">
      <c r="A1504" s="5">
        <v>38642</v>
      </c>
      <c r="B1504">
        <v>3.82</v>
      </c>
      <c r="C1504">
        <v>3.86</v>
      </c>
      <c r="D1504">
        <v>4.17</v>
      </c>
      <c r="E1504">
        <v>4.21</v>
      </c>
      <c r="F1504">
        <v>4.29</v>
      </c>
      <c r="G1504">
        <v>4.3099999999999996</v>
      </c>
      <c r="H1504">
        <v>4.3600000000000003</v>
      </c>
      <c r="I1504">
        <v>4.41</v>
      </c>
      <c r="J1504">
        <v>4.5</v>
      </c>
      <c r="K1504">
        <v>4.7699999999999996</v>
      </c>
      <c r="L1504" t="e">
        <v>#N/A</v>
      </c>
      <c r="M1504">
        <v>1.68</v>
      </c>
      <c r="N1504">
        <v>1.94</v>
      </c>
      <c r="O1504">
        <v>2.11</v>
      </c>
      <c r="P1504" t="e">
        <v>#N/A</v>
      </c>
      <c r="Q1504">
        <v>3.99688</v>
      </c>
      <c r="R1504">
        <v>4.0631300000000001</v>
      </c>
      <c r="S1504">
        <v>4.1675000000000004</v>
      </c>
      <c r="T1504">
        <v>4.3531300000000002</v>
      </c>
      <c r="U1504">
        <v>4.5718800000000002</v>
      </c>
      <c r="V1504" t="e">
        <v>#N/A</v>
      </c>
      <c r="W1504" t="e">
        <v>#N/A</v>
      </c>
      <c r="X1504">
        <v>64.260000000000005</v>
      </c>
    </row>
    <row r="1505" spans="1:24" x14ac:dyDescent="0.55000000000000004">
      <c r="A1505" s="5">
        <v>38643</v>
      </c>
      <c r="B1505">
        <v>3.71</v>
      </c>
      <c r="C1505">
        <v>3.85</v>
      </c>
      <c r="D1505">
        <v>4.1500000000000004</v>
      </c>
      <c r="E1505">
        <v>4.1900000000000004</v>
      </c>
      <c r="F1505">
        <v>4.2699999999999996</v>
      </c>
      <c r="G1505">
        <v>4.3</v>
      </c>
      <c r="H1505">
        <v>4.34</v>
      </c>
      <c r="I1505">
        <v>4.4000000000000004</v>
      </c>
      <c r="J1505">
        <v>4.49</v>
      </c>
      <c r="K1505">
        <v>4.78</v>
      </c>
      <c r="L1505" t="e">
        <v>#N/A</v>
      </c>
      <c r="M1505">
        <v>1.66</v>
      </c>
      <c r="N1505">
        <v>1.92</v>
      </c>
      <c r="O1505">
        <v>2.08</v>
      </c>
      <c r="P1505" t="e">
        <v>#N/A</v>
      </c>
      <c r="Q1505">
        <v>4</v>
      </c>
      <c r="R1505">
        <v>4.07</v>
      </c>
      <c r="S1505">
        <v>4.1741299999999999</v>
      </c>
      <c r="T1505">
        <v>4.3600000000000003</v>
      </c>
      <c r="U1505">
        <v>4.5793799999999996</v>
      </c>
      <c r="V1505" t="e">
        <v>#N/A</v>
      </c>
      <c r="W1505" t="e">
        <v>#N/A</v>
      </c>
      <c r="X1505">
        <v>62.94</v>
      </c>
    </row>
    <row r="1506" spans="1:24" x14ac:dyDescent="0.55000000000000004">
      <c r="A1506" s="5">
        <v>38644</v>
      </c>
      <c r="B1506">
        <v>3.71</v>
      </c>
      <c r="C1506">
        <v>3.86</v>
      </c>
      <c r="D1506">
        <v>4.1500000000000004</v>
      </c>
      <c r="E1506">
        <v>4.18</v>
      </c>
      <c r="F1506">
        <v>4.25</v>
      </c>
      <c r="G1506">
        <v>4.28</v>
      </c>
      <c r="H1506">
        <v>4.32</v>
      </c>
      <c r="I1506">
        <v>4.38</v>
      </c>
      <c r="J1506">
        <v>4.47</v>
      </c>
      <c r="K1506">
        <v>4.76</v>
      </c>
      <c r="L1506" t="e">
        <v>#N/A</v>
      </c>
      <c r="M1506">
        <v>1.66</v>
      </c>
      <c r="N1506">
        <v>1.92</v>
      </c>
      <c r="O1506">
        <v>2.11</v>
      </c>
      <c r="P1506" t="e">
        <v>#N/A</v>
      </c>
      <c r="Q1506">
        <v>4.0031299999999996</v>
      </c>
      <c r="R1506">
        <v>4.08</v>
      </c>
      <c r="S1506">
        <v>4.1806299999999998</v>
      </c>
      <c r="T1506">
        <v>4.3499999999999996</v>
      </c>
      <c r="U1506">
        <v>4.5512499999999996</v>
      </c>
      <c r="V1506" t="e">
        <v>#N/A</v>
      </c>
      <c r="W1506" t="e">
        <v>#N/A</v>
      </c>
      <c r="X1506">
        <v>62.11</v>
      </c>
    </row>
    <row r="1507" spans="1:24" x14ac:dyDescent="0.55000000000000004">
      <c r="A1507" s="5">
        <v>38645</v>
      </c>
      <c r="B1507">
        <v>3.77</v>
      </c>
      <c r="C1507">
        <v>3.85</v>
      </c>
      <c r="D1507">
        <v>4.16</v>
      </c>
      <c r="E1507">
        <v>4.2</v>
      </c>
      <c r="F1507">
        <v>4.2699999999999996</v>
      </c>
      <c r="G1507">
        <v>4.29</v>
      </c>
      <c r="H1507">
        <v>4.33</v>
      </c>
      <c r="I1507">
        <v>4.38</v>
      </c>
      <c r="J1507">
        <v>4.46</v>
      </c>
      <c r="K1507">
        <v>4.75</v>
      </c>
      <c r="L1507" t="e">
        <v>#N/A</v>
      </c>
      <c r="M1507">
        <v>1.68</v>
      </c>
      <c r="N1507">
        <v>1.92</v>
      </c>
      <c r="O1507">
        <v>2.09</v>
      </c>
      <c r="P1507" t="e">
        <v>#N/A</v>
      </c>
      <c r="Q1507">
        <v>4.03125</v>
      </c>
      <c r="R1507">
        <v>4.1168800000000001</v>
      </c>
      <c r="S1507">
        <v>4.1937499999999996</v>
      </c>
      <c r="T1507">
        <v>4.3712499999999999</v>
      </c>
      <c r="U1507">
        <v>4.5837500000000002</v>
      </c>
      <c r="V1507" t="e">
        <v>#N/A</v>
      </c>
      <c r="W1507" t="e">
        <v>#N/A</v>
      </c>
      <c r="X1507">
        <v>61.04</v>
      </c>
    </row>
    <row r="1508" spans="1:24" x14ac:dyDescent="0.55000000000000004">
      <c r="A1508" s="5">
        <v>38646</v>
      </c>
      <c r="B1508">
        <v>3.76</v>
      </c>
      <c r="C1508">
        <v>3.87</v>
      </c>
      <c r="D1508">
        <v>4.16</v>
      </c>
      <c r="E1508">
        <v>4.18</v>
      </c>
      <c r="F1508">
        <v>4.22</v>
      </c>
      <c r="G1508">
        <v>4.2300000000000004</v>
      </c>
      <c r="H1508">
        <v>4.26</v>
      </c>
      <c r="I1508">
        <v>4.3099999999999996</v>
      </c>
      <c r="J1508">
        <v>4.3899999999999997</v>
      </c>
      <c r="K1508">
        <v>4.68</v>
      </c>
      <c r="L1508" t="e">
        <v>#N/A</v>
      </c>
      <c r="M1508">
        <v>1.66</v>
      </c>
      <c r="N1508">
        <v>1.89</v>
      </c>
      <c r="O1508">
        <v>2.0699999999999998</v>
      </c>
      <c r="P1508" t="e">
        <v>#N/A</v>
      </c>
      <c r="Q1508">
        <v>4.0374999999999996</v>
      </c>
      <c r="R1508">
        <v>4.12</v>
      </c>
      <c r="S1508">
        <v>4.2</v>
      </c>
      <c r="T1508">
        <v>4.3706300000000002</v>
      </c>
      <c r="U1508">
        <v>4.58</v>
      </c>
      <c r="V1508" t="e">
        <v>#N/A</v>
      </c>
      <c r="W1508" t="e">
        <v>#N/A</v>
      </c>
      <c r="X1508">
        <v>61.05</v>
      </c>
    </row>
    <row r="1509" spans="1:24" x14ac:dyDescent="0.55000000000000004">
      <c r="A1509" s="5">
        <v>38649</v>
      </c>
      <c r="B1509">
        <v>3.76</v>
      </c>
      <c r="C1509">
        <v>3.92</v>
      </c>
      <c r="D1509">
        <v>4.2</v>
      </c>
      <c r="E1509">
        <v>4.22</v>
      </c>
      <c r="F1509">
        <v>4.25</v>
      </c>
      <c r="G1509">
        <v>4.28</v>
      </c>
      <c r="H1509">
        <v>4.32</v>
      </c>
      <c r="I1509">
        <v>4.37</v>
      </c>
      <c r="J1509">
        <v>4.45</v>
      </c>
      <c r="K1509">
        <v>4.74</v>
      </c>
      <c r="L1509" t="e">
        <v>#N/A</v>
      </c>
      <c r="M1509">
        <v>1.71</v>
      </c>
      <c r="N1509">
        <v>1.93</v>
      </c>
      <c r="O1509">
        <v>2.11</v>
      </c>
      <c r="P1509" t="e">
        <v>#N/A</v>
      </c>
      <c r="Q1509">
        <v>4.0512499999999996</v>
      </c>
      <c r="R1509">
        <v>4.1256300000000001</v>
      </c>
      <c r="S1509">
        <v>4.2062499999999998</v>
      </c>
      <c r="T1509">
        <v>4.3756300000000001</v>
      </c>
      <c r="U1509">
        <v>4.5724999999999998</v>
      </c>
      <c r="V1509" t="e">
        <v>#N/A</v>
      </c>
      <c r="W1509" t="e">
        <v>#N/A</v>
      </c>
      <c r="X1509">
        <v>60.63</v>
      </c>
    </row>
    <row r="1510" spans="1:24" x14ac:dyDescent="0.55000000000000004">
      <c r="A1510" s="5">
        <v>38650</v>
      </c>
      <c r="B1510">
        <v>3.74</v>
      </c>
      <c r="C1510">
        <v>3.93</v>
      </c>
      <c r="D1510">
        <v>4.21</v>
      </c>
      <c r="E1510">
        <v>4.26</v>
      </c>
      <c r="F1510">
        <v>4.34</v>
      </c>
      <c r="G1510">
        <v>4.3600000000000003</v>
      </c>
      <c r="H1510">
        <v>4.41</v>
      </c>
      <c r="I1510">
        <v>4.46</v>
      </c>
      <c r="J1510">
        <v>4.54</v>
      </c>
      <c r="K1510">
        <v>4.8</v>
      </c>
      <c r="L1510" t="e">
        <v>#N/A</v>
      </c>
      <c r="M1510">
        <v>1.81</v>
      </c>
      <c r="N1510">
        <v>2.0499999999999998</v>
      </c>
      <c r="O1510">
        <v>2.1800000000000002</v>
      </c>
      <c r="P1510" t="e">
        <v>#N/A</v>
      </c>
      <c r="Q1510">
        <v>4.0599999999999996</v>
      </c>
      <c r="R1510">
        <v>4.13</v>
      </c>
      <c r="S1510">
        <v>4.21563</v>
      </c>
      <c r="T1510">
        <v>4.3906299999999998</v>
      </c>
      <c r="U1510">
        <v>4.5999999999999996</v>
      </c>
      <c r="V1510" t="e">
        <v>#N/A</v>
      </c>
      <c r="W1510" t="e">
        <v>#N/A</v>
      </c>
      <c r="X1510">
        <v>62.83</v>
      </c>
    </row>
    <row r="1511" spans="1:24" x14ac:dyDescent="0.55000000000000004">
      <c r="A1511" s="5">
        <v>38651</v>
      </c>
      <c r="B1511">
        <v>3.75</v>
      </c>
      <c r="C1511">
        <v>3.9</v>
      </c>
      <c r="D1511">
        <v>4.21</v>
      </c>
      <c r="E1511">
        <v>4.2699999999999996</v>
      </c>
      <c r="F1511">
        <v>4.38</v>
      </c>
      <c r="G1511">
        <v>4.42</v>
      </c>
      <c r="H1511">
        <v>4.46</v>
      </c>
      <c r="I1511">
        <v>4.5199999999999996</v>
      </c>
      <c r="J1511">
        <v>4.5999999999999996</v>
      </c>
      <c r="K1511">
        <v>4.87</v>
      </c>
      <c r="L1511" t="e">
        <v>#N/A</v>
      </c>
      <c r="M1511">
        <v>1.84</v>
      </c>
      <c r="N1511">
        <v>2.06</v>
      </c>
      <c r="O1511">
        <v>2.21</v>
      </c>
      <c r="P1511" t="e">
        <v>#N/A</v>
      </c>
      <c r="Q1511">
        <v>4.07</v>
      </c>
      <c r="R1511">
        <v>4.14438</v>
      </c>
      <c r="S1511">
        <v>4.2300000000000004</v>
      </c>
      <c r="T1511">
        <v>4.4218799999999998</v>
      </c>
      <c r="U1511">
        <v>4.6687500000000002</v>
      </c>
      <c r="V1511" t="e">
        <v>#N/A</v>
      </c>
      <c r="W1511" t="e">
        <v>#N/A</v>
      </c>
      <c r="X1511">
        <v>60.85</v>
      </c>
    </row>
    <row r="1512" spans="1:24" x14ac:dyDescent="0.55000000000000004">
      <c r="A1512" s="5">
        <v>38652</v>
      </c>
      <c r="B1512">
        <v>3.85</v>
      </c>
      <c r="C1512">
        <v>3.88</v>
      </c>
      <c r="D1512">
        <v>4.2</v>
      </c>
      <c r="E1512">
        <v>4.26</v>
      </c>
      <c r="F1512">
        <v>4.3600000000000003</v>
      </c>
      <c r="G1512">
        <v>4.3899999999999997</v>
      </c>
      <c r="H1512">
        <v>4.43</v>
      </c>
      <c r="I1512">
        <v>4.49</v>
      </c>
      <c r="J1512">
        <v>4.57</v>
      </c>
      <c r="K1512">
        <v>4.84</v>
      </c>
      <c r="L1512" t="e">
        <v>#N/A</v>
      </c>
      <c r="M1512">
        <v>1.81</v>
      </c>
      <c r="N1512">
        <v>2.0099999999999998</v>
      </c>
      <c r="O1512">
        <v>2.15</v>
      </c>
      <c r="P1512" t="e">
        <v>#N/A</v>
      </c>
      <c r="Q1512">
        <v>4.0812499999999998</v>
      </c>
      <c r="R1512">
        <v>4.1606300000000003</v>
      </c>
      <c r="S1512">
        <v>4.2431299999999998</v>
      </c>
      <c r="T1512">
        <v>4.4362500000000002</v>
      </c>
      <c r="U1512">
        <v>4.6737500000000001</v>
      </c>
      <c r="V1512" t="e">
        <v>#N/A</v>
      </c>
      <c r="W1512" t="e">
        <v>#N/A</v>
      </c>
      <c r="X1512">
        <v>61.03</v>
      </c>
    </row>
    <row r="1513" spans="1:24" x14ac:dyDescent="0.55000000000000004">
      <c r="A1513" s="5">
        <v>38653</v>
      </c>
      <c r="B1513">
        <v>3.9</v>
      </c>
      <c r="C1513">
        <v>3.93</v>
      </c>
      <c r="D1513">
        <v>4.22</v>
      </c>
      <c r="E1513">
        <v>4.28</v>
      </c>
      <c r="F1513">
        <v>4.4000000000000004</v>
      </c>
      <c r="G1513">
        <v>4.42</v>
      </c>
      <c r="H1513">
        <v>4.46</v>
      </c>
      <c r="I1513">
        <v>4.51</v>
      </c>
      <c r="J1513">
        <v>4.58</v>
      </c>
      <c r="K1513">
        <v>4.84</v>
      </c>
      <c r="L1513" t="e">
        <v>#N/A</v>
      </c>
      <c r="M1513">
        <v>1.82</v>
      </c>
      <c r="N1513">
        <v>2.0099999999999998</v>
      </c>
      <c r="O1513">
        <v>2.14</v>
      </c>
      <c r="P1513" t="e">
        <v>#N/A</v>
      </c>
      <c r="Q1513">
        <v>4.0887500000000001</v>
      </c>
      <c r="R1513">
        <v>4.2</v>
      </c>
      <c r="S1513">
        <v>4.25</v>
      </c>
      <c r="T1513">
        <v>4.4474999999999998</v>
      </c>
      <c r="U1513">
        <v>4.67788</v>
      </c>
      <c r="V1513" t="e">
        <v>#N/A</v>
      </c>
      <c r="W1513" t="e">
        <v>#N/A</v>
      </c>
      <c r="X1513">
        <v>61.3</v>
      </c>
    </row>
    <row r="1514" spans="1:24" x14ac:dyDescent="0.55000000000000004">
      <c r="A1514" s="5">
        <v>38656</v>
      </c>
      <c r="B1514">
        <v>4.0199999999999996</v>
      </c>
      <c r="C1514">
        <v>3.98</v>
      </c>
      <c r="D1514">
        <v>4.26</v>
      </c>
      <c r="E1514">
        <v>4.3099999999999996</v>
      </c>
      <c r="F1514">
        <v>4.4000000000000004</v>
      </c>
      <c r="G1514">
        <v>4.41</v>
      </c>
      <c r="H1514">
        <v>4.45</v>
      </c>
      <c r="I1514">
        <v>4.49</v>
      </c>
      <c r="J1514">
        <v>4.57</v>
      </c>
      <c r="K1514">
        <v>4.84</v>
      </c>
      <c r="L1514" t="e">
        <v>#N/A</v>
      </c>
      <c r="M1514">
        <v>1.81</v>
      </c>
      <c r="N1514">
        <v>2</v>
      </c>
      <c r="O1514">
        <v>2.13</v>
      </c>
      <c r="P1514" t="e">
        <v>#N/A</v>
      </c>
      <c r="Q1514">
        <v>4.09</v>
      </c>
      <c r="R1514">
        <v>4.2081299999999997</v>
      </c>
      <c r="S1514">
        <v>4.26</v>
      </c>
      <c r="T1514">
        <v>4.4662499999999996</v>
      </c>
      <c r="U1514">
        <v>4.72</v>
      </c>
      <c r="V1514" t="e">
        <v>#N/A</v>
      </c>
      <c r="W1514" t="e">
        <v>#N/A</v>
      </c>
      <c r="X1514">
        <v>59.8</v>
      </c>
    </row>
    <row r="1515" spans="1:24" x14ac:dyDescent="0.55000000000000004">
      <c r="A1515" s="5">
        <v>38657</v>
      </c>
      <c r="B1515">
        <v>3.99</v>
      </c>
      <c r="C1515">
        <v>3.96</v>
      </c>
      <c r="D1515">
        <v>4.25</v>
      </c>
      <c r="E1515">
        <v>4.3099999999999996</v>
      </c>
      <c r="F1515">
        <v>4.42</v>
      </c>
      <c r="G1515">
        <v>4.4400000000000004</v>
      </c>
      <c r="H1515">
        <v>4.47</v>
      </c>
      <c r="I1515">
        <v>4.51</v>
      </c>
      <c r="J1515">
        <v>4.58</v>
      </c>
      <c r="K1515">
        <v>4.8499999999999996</v>
      </c>
      <c r="L1515" t="e">
        <v>#N/A</v>
      </c>
      <c r="M1515">
        <v>1.84</v>
      </c>
      <c r="N1515">
        <v>2</v>
      </c>
      <c r="O1515">
        <v>2.14</v>
      </c>
      <c r="P1515" t="e">
        <v>#N/A</v>
      </c>
      <c r="Q1515">
        <v>4.09</v>
      </c>
      <c r="R1515">
        <v>4.21</v>
      </c>
      <c r="S1515">
        <v>4.2606299999999999</v>
      </c>
      <c r="T1515">
        <v>4.4693800000000001</v>
      </c>
      <c r="U1515">
        <v>4.71563</v>
      </c>
      <c r="V1515" t="e">
        <v>#N/A</v>
      </c>
      <c r="W1515" t="e">
        <v>#N/A</v>
      </c>
      <c r="X1515">
        <v>59.85</v>
      </c>
    </row>
    <row r="1516" spans="1:24" x14ac:dyDescent="0.55000000000000004">
      <c r="A1516" s="5">
        <v>38658</v>
      </c>
      <c r="B1516">
        <v>3.99</v>
      </c>
      <c r="C1516">
        <v>3.94</v>
      </c>
      <c r="D1516">
        <v>4.25</v>
      </c>
      <c r="E1516">
        <v>4.3099999999999996</v>
      </c>
      <c r="F1516">
        <v>4.43</v>
      </c>
      <c r="G1516">
        <v>4.46</v>
      </c>
      <c r="H1516">
        <v>4.5</v>
      </c>
      <c r="I1516">
        <v>4.54</v>
      </c>
      <c r="J1516">
        <v>4.6100000000000003</v>
      </c>
      <c r="K1516">
        <v>4.88</v>
      </c>
      <c r="L1516" t="e">
        <v>#N/A</v>
      </c>
      <c r="M1516">
        <v>1.87</v>
      </c>
      <c r="N1516">
        <v>2.02</v>
      </c>
      <c r="O1516">
        <v>2.15</v>
      </c>
      <c r="P1516" t="e">
        <v>#N/A</v>
      </c>
      <c r="Q1516">
        <v>4.09</v>
      </c>
      <c r="R1516">
        <v>4.22</v>
      </c>
      <c r="S1516">
        <v>4.28</v>
      </c>
      <c r="T1516">
        <v>4.49</v>
      </c>
      <c r="U1516">
        <v>4.75563</v>
      </c>
      <c r="V1516" t="e">
        <v>#N/A</v>
      </c>
      <c r="W1516" t="e">
        <v>#N/A</v>
      </c>
      <c r="X1516">
        <v>59.75</v>
      </c>
    </row>
    <row r="1517" spans="1:24" x14ac:dyDescent="0.55000000000000004">
      <c r="A1517" s="5">
        <v>38659</v>
      </c>
      <c r="B1517">
        <v>4.01</v>
      </c>
      <c r="C1517">
        <v>3.94</v>
      </c>
      <c r="D1517">
        <v>4.2699999999999996</v>
      </c>
      <c r="E1517">
        <v>4.33</v>
      </c>
      <c r="F1517">
        <v>4.47</v>
      </c>
      <c r="G1517">
        <v>4.5</v>
      </c>
      <c r="H1517">
        <v>4.55</v>
      </c>
      <c r="I1517">
        <v>4.59</v>
      </c>
      <c r="J1517">
        <v>4.6500000000000004</v>
      </c>
      <c r="K1517">
        <v>4.9400000000000004</v>
      </c>
      <c r="L1517" t="e">
        <v>#N/A</v>
      </c>
      <c r="M1517">
        <v>1.91</v>
      </c>
      <c r="N1517">
        <v>2.0299999999999998</v>
      </c>
      <c r="O1517">
        <v>2.1800000000000002</v>
      </c>
      <c r="P1517" t="e">
        <v>#N/A</v>
      </c>
      <c r="Q1517">
        <v>4.09</v>
      </c>
      <c r="R1517">
        <v>4.2337499999999997</v>
      </c>
      <c r="S1517">
        <v>4.2906300000000002</v>
      </c>
      <c r="T1517">
        <v>4.51</v>
      </c>
      <c r="U1517">
        <v>4.7699999999999996</v>
      </c>
      <c r="V1517" t="e">
        <v>#N/A</v>
      </c>
      <c r="W1517" t="e">
        <v>#N/A</v>
      </c>
      <c r="X1517">
        <v>61.7</v>
      </c>
    </row>
    <row r="1518" spans="1:24" x14ac:dyDescent="0.55000000000000004">
      <c r="A1518" s="5">
        <v>38660</v>
      </c>
      <c r="B1518">
        <v>4</v>
      </c>
      <c r="C1518">
        <v>3.98</v>
      </c>
      <c r="D1518">
        <v>4.2699999999999996</v>
      </c>
      <c r="E1518">
        <v>4.34</v>
      </c>
      <c r="F1518">
        <v>4.47</v>
      </c>
      <c r="G1518">
        <v>4.5</v>
      </c>
      <c r="H1518">
        <v>4.5599999999999996</v>
      </c>
      <c r="I1518">
        <v>4.5999999999999996</v>
      </c>
      <c r="J1518">
        <v>4.66</v>
      </c>
      <c r="K1518">
        <v>4.95</v>
      </c>
      <c r="L1518" t="e">
        <v>#N/A</v>
      </c>
      <c r="M1518">
        <v>1.9</v>
      </c>
      <c r="N1518">
        <v>2.06</v>
      </c>
      <c r="O1518">
        <v>2.2000000000000002</v>
      </c>
      <c r="P1518" t="e">
        <v>#N/A</v>
      </c>
      <c r="Q1518">
        <v>4.09</v>
      </c>
      <c r="R1518">
        <v>4.24</v>
      </c>
      <c r="S1518">
        <v>4.3</v>
      </c>
      <c r="T1518">
        <v>4.53</v>
      </c>
      <c r="U1518">
        <v>4.8099999999999996</v>
      </c>
      <c r="V1518" t="e">
        <v>#N/A</v>
      </c>
      <c r="W1518" t="e">
        <v>#N/A</v>
      </c>
      <c r="X1518">
        <v>60.6</v>
      </c>
    </row>
    <row r="1519" spans="1:24" x14ac:dyDescent="0.55000000000000004">
      <c r="A1519" s="5">
        <v>38663</v>
      </c>
      <c r="B1519">
        <v>3.99</v>
      </c>
      <c r="C1519">
        <v>3.96</v>
      </c>
      <c r="D1519">
        <v>4.3099999999999996</v>
      </c>
      <c r="E1519">
        <v>4.3600000000000003</v>
      </c>
      <c r="F1519">
        <v>4.47</v>
      </c>
      <c r="G1519">
        <v>4.5</v>
      </c>
      <c r="H1519">
        <v>4.55</v>
      </c>
      <c r="I1519">
        <v>4.59</v>
      </c>
      <c r="J1519">
        <v>4.6500000000000004</v>
      </c>
      <c r="K1519">
        <v>4.93</v>
      </c>
      <c r="L1519" t="e">
        <v>#N/A</v>
      </c>
      <c r="M1519">
        <v>1.91</v>
      </c>
      <c r="N1519">
        <v>2.0299999999999998</v>
      </c>
      <c r="O1519">
        <v>2.16</v>
      </c>
      <c r="P1519" t="e">
        <v>#N/A</v>
      </c>
      <c r="Q1519">
        <v>4.09</v>
      </c>
      <c r="R1519">
        <v>4.24125</v>
      </c>
      <c r="S1519">
        <v>4.3043800000000001</v>
      </c>
      <c r="T1519">
        <v>4.53</v>
      </c>
      <c r="U1519">
        <v>4.8099999999999996</v>
      </c>
      <c r="V1519" t="e">
        <v>#N/A</v>
      </c>
      <c r="W1519" t="e">
        <v>#N/A</v>
      </c>
      <c r="X1519">
        <v>59.4</v>
      </c>
    </row>
    <row r="1520" spans="1:24" x14ac:dyDescent="0.55000000000000004">
      <c r="A1520" s="5">
        <v>38664</v>
      </c>
      <c r="B1520">
        <v>3.95</v>
      </c>
      <c r="C1520">
        <v>3.96</v>
      </c>
      <c r="D1520">
        <v>4.3</v>
      </c>
      <c r="E1520">
        <v>4.34</v>
      </c>
      <c r="F1520">
        <v>4.43</v>
      </c>
      <c r="G1520">
        <v>4.47</v>
      </c>
      <c r="H1520">
        <v>4.49</v>
      </c>
      <c r="I1520">
        <v>4.5199999999999996</v>
      </c>
      <c r="J1520">
        <v>4.57</v>
      </c>
      <c r="K1520">
        <v>4.8600000000000003</v>
      </c>
      <c r="L1520" t="e">
        <v>#N/A</v>
      </c>
      <c r="M1520">
        <v>1.9</v>
      </c>
      <c r="N1520">
        <v>2.0099999999999998</v>
      </c>
      <c r="O1520">
        <v>2.13</v>
      </c>
      <c r="P1520" t="e">
        <v>#N/A</v>
      </c>
      <c r="Q1520">
        <v>4.0999999999999996</v>
      </c>
      <c r="R1520">
        <v>4.25</v>
      </c>
      <c r="S1520">
        <v>4.3099999999999996</v>
      </c>
      <c r="T1520">
        <v>4.53</v>
      </c>
      <c r="U1520">
        <v>4.8</v>
      </c>
      <c r="V1520" t="e">
        <v>#N/A</v>
      </c>
      <c r="W1520" t="e">
        <v>#N/A</v>
      </c>
      <c r="X1520">
        <v>59.7</v>
      </c>
    </row>
    <row r="1521" spans="1:24" x14ac:dyDescent="0.55000000000000004">
      <c r="A1521" s="5">
        <v>38665</v>
      </c>
      <c r="B1521">
        <v>4.0199999999999996</v>
      </c>
      <c r="C1521">
        <v>3.99</v>
      </c>
      <c r="D1521">
        <v>4.32</v>
      </c>
      <c r="E1521">
        <v>4.37</v>
      </c>
      <c r="F1521">
        <v>4.49</v>
      </c>
      <c r="G1521">
        <v>4.53</v>
      </c>
      <c r="H1521">
        <v>4.55</v>
      </c>
      <c r="I1521">
        <v>4.58</v>
      </c>
      <c r="J1521">
        <v>4.6399999999999997</v>
      </c>
      <c r="K1521">
        <v>4.93</v>
      </c>
      <c r="L1521" t="e">
        <v>#N/A</v>
      </c>
      <c r="M1521">
        <v>1.99</v>
      </c>
      <c r="N1521">
        <v>2.08</v>
      </c>
      <c r="O1521">
        <v>2.19</v>
      </c>
      <c r="P1521" t="e">
        <v>#N/A</v>
      </c>
      <c r="Q1521">
        <v>4.1137499999999996</v>
      </c>
      <c r="R1521">
        <v>4.2675000000000001</v>
      </c>
      <c r="S1521">
        <v>4.33</v>
      </c>
      <c r="T1521">
        <v>4.54</v>
      </c>
      <c r="U1521">
        <v>4.7837500000000004</v>
      </c>
      <c r="V1521" t="e">
        <v>#N/A</v>
      </c>
      <c r="W1521" t="e">
        <v>#N/A</v>
      </c>
      <c r="X1521">
        <v>59.65</v>
      </c>
    </row>
    <row r="1522" spans="1:24" x14ac:dyDescent="0.55000000000000004">
      <c r="A1522" s="5">
        <v>38666</v>
      </c>
      <c r="B1522">
        <v>3.98</v>
      </c>
      <c r="C1522">
        <v>3.97</v>
      </c>
      <c r="D1522">
        <v>4.3</v>
      </c>
      <c r="E1522">
        <v>4.34</v>
      </c>
      <c r="F1522">
        <v>4.4400000000000004</v>
      </c>
      <c r="G1522">
        <v>4.4800000000000004</v>
      </c>
      <c r="H1522">
        <v>4.49</v>
      </c>
      <c r="I1522">
        <v>4.51</v>
      </c>
      <c r="J1522">
        <v>4.55</v>
      </c>
      <c r="K1522">
        <v>4.8499999999999996</v>
      </c>
      <c r="L1522" t="e">
        <v>#N/A</v>
      </c>
      <c r="M1522">
        <v>2.02</v>
      </c>
      <c r="N1522">
        <v>2.0699999999999998</v>
      </c>
      <c r="O1522">
        <v>2.15</v>
      </c>
      <c r="P1522" t="e">
        <v>#N/A</v>
      </c>
      <c r="Q1522">
        <v>4.1150000000000002</v>
      </c>
      <c r="R1522">
        <v>4.2699999999999996</v>
      </c>
      <c r="S1522">
        <v>4.3322500000000002</v>
      </c>
      <c r="T1522">
        <v>4.5599999999999996</v>
      </c>
      <c r="U1522">
        <v>4.8287500000000003</v>
      </c>
      <c r="V1522" t="e">
        <v>#N/A</v>
      </c>
      <c r="W1522" t="e">
        <v>#N/A</v>
      </c>
      <c r="X1522">
        <v>57.8</v>
      </c>
    </row>
    <row r="1523" spans="1:24" x14ac:dyDescent="0.55000000000000004">
      <c r="A1523" s="5">
        <v>38667</v>
      </c>
      <c r="B1523" t="e">
        <v>#N/A</v>
      </c>
      <c r="C1523" t="e">
        <v>#N/A</v>
      </c>
      <c r="D1523" t="e">
        <v>#N/A</v>
      </c>
      <c r="E1523" t="e">
        <v>#N/A</v>
      </c>
      <c r="F1523" t="e">
        <v>#N/A</v>
      </c>
      <c r="G1523" t="e">
        <v>#N/A</v>
      </c>
      <c r="H1523" t="e">
        <v>#N/A</v>
      </c>
      <c r="I1523" t="e">
        <v>#N/A</v>
      </c>
      <c r="J1523" t="e">
        <v>#N/A</v>
      </c>
      <c r="K1523" t="e">
        <v>#N/A</v>
      </c>
      <c r="L1523" t="e">
        <v>#N/A</v>
      </c>
      <c r="M1523" t="e">
        <v>#N/A</v>
      </c>
      <c r="N1523" t="e">
        <v>#N/A</v>
      </c>
      <c r="O1523" t="e">
        <v>#N/A</v>
      </c>
      <c r="P1523" t="e">
        <v>#N/A</v>
      </c>
      <c r="Q1523">
        <v>4.12</v>
      </c>
      <c r="R1523">
        <v>4.2699999999999996</v>
      </c>
      <c r="S1523">
        <v>4.34</v>
      </c>
      <c r="T1523">
        <v>4.55</v>
      </c>
      <c r="U1523">
        <v>4.8012499999999996</v>
      </c>
      <c r="V1523" t="e">
        <v>#N/A</v>
      </c>
      <c r="W1523" t="e">
        <v>#N/A</v>
      </c>
      <c r="X1523">
        <v>57.45</v>
      </c>
    </row>
    <row r="1524" spans="1:24" x14ac:dyDescent="0.55000000000000004">
      <c r="A1524" s="5">
        <v>38670</v>
      </c>
      <c r="B1524">
        <v>4.03</v>
      </c>
      <c r="C1524">
        <v>4.0199999999999996</v>
      </c>
      <c r="D1524">
        <v>4.3499999999999996</v>
      </c>
      <c r="E1524">
        <v>4.4000000000000004</v>
      </c>
      <c r="F1524">
        <v>4.5</v>
      </c>
      <c r="G1524">
        <v>4.5199999999999996</v>
      </c>
      <c r="H1524">
        <v>4.54</v>
      </c>
      <c r="I1524">
        <v>4.57</v>
      </c>
      <c r="J1524">
        <v>4.6100000000000003</v>
      </c>
      <c r="K1524">
        <v>4.9000000000000004</v>
      </c>
      <c r="L1524" t="e">
        <v>#N/A</v>
      </c>
      <c r="M1524">
        <v>2.1</v>
      </c>
      <c r="N1524">
        <v>2.14</v>
      </c>
      <c r="O1524">
        <v>2.21</v>
      </c>
      <c r="P1524" t="e">
        <v>#N/A</v>
      </c>
      <c r="Q1524">
        <v>4.1212499999999999</v>
      </c>
      <c r="R1524">
        <v>4.2699999999999996</v>
      </c>
      <c r="S1524">
        <v>4.34</v>
      </c>
      <c r="T1524">
        <v>4.5575000000000001</v>
      </c>
      <c r="U1524">
        <v>4.8062500000000004</v>
      </c>
      <c r="V1524" t="e">
        <v>#N/A</v>
      </c>
      <c r="W1524" t="e">
        <v>#N/A</v>
      </c>
      <c r="X1524">
        <v>57.6</v>
      </c>
    </row>
    <row r="1525" spans="1:24" x14ac:dyDescent="0.55000000000000004">
      <c r="A1525" s="5">
        <v>38671</v>
      </c>
      <c r="B1525">
        <v>3.97</v>
      </c>
      <c r="C1525">
        <v>4.01</v>
      </c>
      <c r="D1525">
        <v>4.34</v>
      </c>
      <c r="E1525">
        <v>4.38</v>
      </c>
      <c r="F1525">
        <v>4.47</v>
      </c>
      <c r="G1525">
        <v>4.5</v>
      </c>
      <c r="H1525">
        <v>4.51</v>
      </c>
      <c r="I1525">
        <v>4.5199999999999996</v>
      </c>
      <c r="J1525">
        <v>4.5599999999999996</v>
      </c>
      <c r="K1525">
        <v>4.83</v>
      </c>
      <c r="L1525" t="e">
        <v>#N/A</v>
      </c>
      <c r="M1525">
        <v>2.08</v>
      </c>
      <c r="N1525">
        <v>2.12</v>
      </c>
      <c r="O1525">
        <v>2.16</v>
      </c>
      <c r="P1525" t="e">
        <v>#N/A</v>
      </c>
      <c r="Q1525">
        <v>4.1399999999999997</v>
      </c>
      <c r="R1525">
        <v>4.28</v>
      </c>
      <c r="S1525">
        <v>4.3499999999999996</v>
      </c>
      <c r="T1525">
        <v>4.57</v>
      </c>
      <c r="U1525">
        <v>4.8381299999999996</v>
      </c>
      <c r="V1525" t="e">
        <v>#N/A</v>
      </c>
      <c r="W1525" t="e">
        <v>#N/A</v>
      </c>
      <c r="X1525">
        <v>57.05</v>
      </c>
    </row>
    <row r="1526" spans="1:24" x14ac:dyDescent="0.55000000000000004">
      <c r="A1526" s="5">
        <v>38672</v>
      </c>
      <c r="B1526">
        <v>3.96</v>
      </c>
      <c r="C1526">
        <v>4</v>
      </c>
      <c r="D1526">
        <v>4.3</v>
      </c>
      <c r="E1526">
        <v>4.34</v>
      </c>
      <c r="F1526">
        <v>4.42</v>
      </c>
      <c r="G1526">
        <v>4.43</v>
      </c>
      <c r="H1526">
        <v>4.43</v>
      </c>
      <c r="I1526">
        <v>4.45</v>
      </c>
      <c r="J1526">
        <v>4.49</v>
      </c>
      <c r="K1526">
        <v>4.7699999999999996</v>
      </c>
      <c r="L1526" t="e">
        <v>#N/A</v>
      </c>
      <c r="M1526">
        <v>2.0299999999999998</v>
      </c>
      <c r="N1526">
        <v>2.0699999999999998</v>
      </c>
      <c r="O1526">
        <v>2.12</v>
      </c>
      <c r="P1526" t="e">
        <v>#N/A</v>
      </c>
      <c r="Q1526">
        <v>4.1399999999999997</v>
      </c>
      <c r="R1526">
        <v>4.2874999999999996</v>
      </c>
      <c r="S1526">
        <v>4.3681299999999998</v>
      </c>
      <c r="T1526">
        <v>4.58</v>
      </c>
      <c r="U1526">
        <v>4.8366300000000004</v>
      </c>
      <c r="V1526" t="e">
        <v>#N/A</v>
      </c>
      <c r="W1526" t="e">
        <v>#N/A</v>
      </c>
      <c r="X1526">
        <v>57.85</v>
      </c>
    </row>
    <row r="1527" spans="1:24" x14ac:dyDescent="0.55000000000000004">
      <c r="A1527" s="5">
        <v>38673</v>
      </c>
      <c r="B1527">
        <v>3.98</v>
      </c>
      <c r="C1527">
        <v>4.01</v>
      </c>
      <c r="D1527">
        <v>4.3</v>
      </c>
      <c r="E1527">
        <v>4.32</v>
      </c>
      <c r="F1527">
        <v>4.37</v>
      </c>
      <c r="G1527">
        <v>4.3899999999999997</v>
      </c>
      <c r="H1527">
        <v>4.3899999999999997</v>
      </c>
      <c r="I1527">
        <v>4.42</v>
      </c>
      <c r="J1527">
        <v>4.46</v>
      </c>
      <c r="K1527">
        <v>4.75</v>
      </c>
      <c r="L1527" t="e">
        <v>#N/A</v>
      </c>
      <c r="M1527">
        <v>2</v>
      </c>
      <c r="N1527">
        <v>2.04</v>
      </c>
      <c r="O1527">
        <v>2.1</v>
      </c>
      <c r="P1527" t="e">
        <v>#N/A</v>
      </c>
      <c r="Q1527">
        <v>4.1593799999999996</v>
      </c>
      <c r="R1527">
        <v>4.3</v>
      </c>
      <c r="S1527">
        <v>4.37</v>
      </c>
      <c r="T1527">
        <v>4.58</v>
      </c>
      <c r="U1527">
        <v>4.8</v>
      </c>
      <c r="V1527" t="e">
        <v>#N/A</v>
      </c>
      <c r="W1527" t="e">
        <v>#N/A</v>
      </c>
      <c r="X1527">
        <v>56.2</v>
      </c>
    </row>
    <row r="1528" spans="1:24" x14ac:dyDescent="0.55000000000000004">
      <c r="A1528" s="5">
        <v>38674</v>
      </c>
      <c r="B1528">
        <v>4</v>
      </c>
      <c r="C1528">
        <v>4.01</v>
      </c>
      <c r="D1528">
        <v>4.3099999999999996</v>
      </c>
      <c r="E1528">
        <v>4.34</v>
      </c>
      <c r="F1528">
        <v>4.4000000000000004</v>
      </c>
      <c r="G1528">
        <v>4.41</v>
      </c>
      <c r="H1528">
        <v>4.43</v>
      </c>
      <c r="I1528">
        <v>4.45</v>
      </c>
      <c r="J1528">
        <v>4.5</v>
      </c>
      <c r="K1528">
        <v>4.79</v>
      </c>
      <c r="L1528" t="e">
        <v>#N/A</v>
      </c>
      <c r="M1528">
        <v>2.0499999999999998</v>
      </c>
      <c r="N1528">
        <v>2.09</v>
      </c>
      <c r="O1528">
        <v>2.15</v>
      </c>
      <c r="P1528" t="e">
        <v>#N/A</v>
      </c>
      <c r="Q1528">
        <v>4.1656300000000002</v>
      </c>
      <c r="R1528">
        <v>4.3012499999999996</v>
      </c>
      <c r="S1528">
        <v>4.3724999999999996</v>
      </c>
      <c r="T1528">
        <v>4.57</v>
      </c>
      <c r="U1528">
        <v>4.7818800000000001</v>
      </c>
      <c r="V1528" t="e">
        <v>#N/A</v>
      </c>
      <c r="W1528" t="e">
        <v>#N/A</v>
      </c>
      <c r="X1528">
        <v>56.3</v>
      </c>
    </row>
    <row r="1529" spans="1:24" x14ac:dyDescent="0.55000000000000004">
      <c r="A1529" s="5">
        <v>38677</v>
      </c>
      <c r="B1529">
        <v>4.03</v>
      </c>
      <c r="C1529">
        <v>4</v>
      </c>
      <c r="D1529">
        <v>4.3</v>
      </c>
      <c r="E1529">
        <v>4.33</v>
      </c>
      <c r="F1529">
        <v>4.3899999999999997</v>
      </c>
      <c r="G1529">
        <v>4.3899999999999997</v>
      </c>
      <c r="H1529">
        <v>4.3899999999999997</v>
      </c>
      <c r="I1529">
        <v>4.42</v>
      </c>
      <c r="J1529">
        <v>4.46</v>
      </c>
      <c r="K1529">
        <v>4.76</v>
      </c>
      <c r="L1529" t="e">
        <v>#N/A</v>
      </c>
      <c r="M1529">
        <v>1.99</v>
      </c>
      <c r="N1529">
        <v>2.08</v>
      </c>
      <c r="O1529">
        <v>2.14</v>
      </c>
      <c r="P1529" t="e">
        <v>#N/A</v>
      </c>
      <c r="Q1529">
        <v>4.17</v>
      </c>
      <c r="R1529">
        <v>4.3087499999999999</v>
      </c>
      <c r="S1529">
        <v>4.38</v>
      </c>
      <c r="T1529">
        <v>4.59</v>
      </c>
      <c r="U1529">
        <v>4.8012499999999996</v>
      </c>
      <c r="V1529" t="e">
        <v>#N/A</v>
      </c>
      <c r="W1529" t="e">
        <v>#N/A</v>
      </c>
      <c r="X1529">
        <v>57.75</v>
      </c>
    </row>
    <row r="1530" spans="1:24" x14ac:dyDescent="0.55000000000000004">
      <c r="A1530" s="5">
        <v>38678</v>
      </c>
      <c r="B1530">
        <v>3.99</v>
      </c>
      <c r="C1530">
        <v>3.93</v>
      </c>
      <c r="D1530">
        <v>4.2300000000000004</v>
      </c>
      <c r="E1530">
        <v>4.26</v>
      </c>
      <c r="F1530">
        <v>4.32</v>
      </c>
      <c r="G1530">
        <v>4.33</v>
      </c>
      <c r="H1530">
        <v>4.34</v>
      </c>
      <c r="I1530">
        <v>4.37</v>
      </c>
      <c r="J1530">
        <v>4.43</v>
      </c>
      <c r="K1530">
        <v>4.76</v>
      </c>
      <c r="L1530" t="e">
        <v>#N/A</v>
      </c>
      <c r="M1530">
        <v>1.93</v>
      </c>
      <c r="N1530">
        <v>2.0299999999999998</v>
      </c>
      <c r="O1530">
        <v>2.13</v>
      </c>
      <c r="P1530" t="e">
        <v>#N/A</v>
      </c>
      <c r="Q1530">
        <v>4.1937499999999996</v>
      </c>
      <c r="R1530">
        <v>4.32</v>
      </c>
      <c r="S1530">
        <v>4.3937499999999998</v>
      </c>
      <c r="T1530">
        <v>4.59</v>
      </c>
      <c r="U1530">
        <v>4.79</v>
      </c>
      <c r="V1530" t="e">
        <v>#N/A</v>
      </c>
      <c r="W1530" t="e">
        <v>#N/A</v>
      </c>
      <c r="X1530">
        <v>58.3</v>
      </c>
    </row>
    <row r="1531" spans="1:24" x14ac:dyDescent="0.55000000000000004">
      <c r="A1531" s="5">
        <v>38679</v>
      </c>
      <c r="B1531">
        <v>4.01</v>
      </c>
      <c r="C1531">
        <v>3.95</v>
      </c>
      <c r="D1531">
        <v>4.29</v>
      </c>
      <c r="E1531">
        <v>4.3099999999999996</v>
      </c>
      <c r="F1531">
        <v>4.3600000000000003</v>
      </c>
      <c r="G1531">
        <v>4.3600000000000003</v>
      </c>
      <c r="H1531">
        <v>4.38</v>
      </c>
      <c r="I1531">
        <v>4.41</v>
      </c>
      <c r="J1531">
        <v>4.47</v>
      </c>
      <c r="K1531">
        <v>4.8</v>
      </c>
      <c r="L1531" t="e">
        <v>#N/A</v>
      </c>
      <c r="M1531">
        <v>1.97</v>
      </c>
      <c r="N1531">
        <v>2.08</v>
      </c>
      <c r="O1531">
        <v>2.1800000000000002</v>
      </c>
      <c r="P1531" t="e">
        <v>#N/A</v>
      </c>
      <c r="Q1531">
        <v>4.1912500000000001</v>
      </c>
      <c r="R1531">
        <v>4.3187499999999996</v>
      </c>
      <c r="S1531">
        <v>4.3899999999999997</v>
      </c>
      <c r="T1531">
        <v>4.5599999999999996</v>
      </c>
      <c r="U1531">
        <v>4.7275</v>
      </c>
      <c r="V1531" t="e">
        <v>#N/A</v>
      </c>
      <c r="W1531" t="e">
        <v>#N/A</v>
      </c>
      <c r="X1531">
        <v>58.35</v>
      </c>
    </row>
    <row r="1532" spans="1:24" x14ac:dyDescent="0.55000000000000004">
      <c r="A1532" s="5">
        <v>38680</v>
      </c>
      <c r="B1532" t="e">
        <v>#N/A</v>
      </c>
      <c r="C1532" t="e">
        <v>#N/A</v>
      </c>
      <c r="D1532" t="e">
        <v>#N/A</v>
      </c>
      <c r="E1532" t="e">
        <v>#N/A</v>
      </c>
      <c r="F1532" t="e">
        <v>#N/A</v>
      </c>
      <c r="G1532" t="e">
        <v>#N/A</v>
      </c>
      <c r="H1532" t="e">
        <v>#N/A</v>
      </c>
      <c r="I1532" t="e">
        <v>#N/A</v>
      </c>
      <c r="J1532" t="e">
        <v>#N/A</v>
      </c>
      <c r="K1532" t="e">
        <v>#N/A</v>
      </c>
      <c r="L1532" t="e">
        <v>#N/A</v>
      </c>
      <c r="M1532" t="e">
        <v>#N/A</v>
      </c>
      <c r="N1532" t="e">
        <v>#N/A</v>
      </c>
      <c r="O1532" t="e">
        <v>#N/A</v>
      </c>
      <c r="P1532" t="e">
        <v>#N/A</v>
      </c>
      <c r="Q1532">
        <v>4.2</v>
      </c>
      <c r="R1532">
        <v>4.33</v>
      </c>
      <c r="S1532">
        <v>4.4000000000000004</v>
      </c>
      <c r="T1532">
        <v>4.57</v>
      </c>
      <c r="U1532">
        <v>4.74125</v>
      </c>
      <c r="V1532" t="e">
        <v>#N/A</v>
      </c>
      <c r="W1532" t="e">
        <v>#N/A</v>
      </c>
      <c r="X1532" t="e">
        <v>#N/A</v>
      </c>
    </row>
    <row r="1533" spans="1:24" x14ac:dyDescent="0.55000000000000004">
      <c r="A1533" s="5">
        <v>38681</v>
      </c>
      <c r="B1533">
        <v>4.03</v>
      </c>
      <c r="C1533">
        <v>3.95</v>
      </c>
      <c r="D1533">
        <v>4.2699999999999996</v>
      </c>
      <c r="E1533">
        <v>4.29</v>
      </c>
      <c r="F1533">
        <v>4.33</v>
      </c>
      <c r="G1533">
        <v>4.33</v>
      </c>
      <c r="H1533">
        <v>4.34</v>
      </c>
      <c r="I1533">
        <v>4.37</v>
      </c>
      <c r="J1533">
        <v>4.43</v>
      </c>
      <c r="K1533">
        <v>4.76</v>
      </c>
      <c r="L1533" t="e">
        <v>#N/A</v>
      </c>
      <c r="M1533">
        <v>1.94</v>
      </c>
      <c r="N1533">
        <v>2.0499999999999998</v>
      </c>
      <c r="O1533">
        <v>2.15</v>
      </c>
      <c r="P1533" t="e">
        <v>#N/A</v>
      </c>
      <c r="Q1533">
        <v>4.21</v>
      </c>
      <c r="R1533">
        <v>4.33</v>
      </c>
      <c r="S1533">
        <v>4.4006299999999996</v>
      </c>
      <c r="T1533">
        <v>4.5706300000000004</v>
      </c>
      <c r="U1533">
        <v>4.7350000000000003</v>
      </c>
      <c r="V1533" t="e">
        <v>#N/A</v>
      </c>
      <c r="W1533" t="e">
        <v>#N/A</v>
      </c>
      <c r="X1533" t="e">
        <v>#N/A</v>
      </c>
    </row>
    <row r="1534" spans="1:24" x14ac:dyDescent="0.55000000000000004">
      <c r="A1534" s="5">
        <v>38684</v>
      </c>
      <c r="B1534">
        <v>4.01</v>
      </c>
      <c r="C1534">
        <v>3.98</v>
      </c>
      <c r="D1534">
        <v>4.3099999999999996</v>
      </c>
      <c r="E1534">
        <v>4.32</v>
      </c>
      <c r="F1534">
        <v>4.33</v>
      </c>
      <c r="G1534">
        <v>4.32</v>
      </c>
      <c r="H1534">
        <v>4.32</v>
      </c>
      <c r="I1534">
        <v>4.3499999999999996</v>
      </c>
      <c r="J1534">
        <v>4.41</v>
      </c>
      <c r="K1534">
        <v>4.71</v>
      </c>
      <c r="L1534" t="e">
        <v>#N/A</v>
      </c>
      <c r="M1534">
        <v>1.94</v>
      </c>
      <c r="N1534">
        <v>2.04</v>
      </c>
      <c r="O1534">
        <v>2.13</v>
      </c>
      <c r="P1534" t="e">
        <v>#N/A</v>
      </c>
      <c r="Q1534">
        <v>4.22</v>
      </c>
      <c r="R1534">
        <v>4.34</v>
      </c>
      <c r="S1534">
        <v>4.40625</v>
      </c>
      <c r="T1534">
        <v>4.58</v>
      </c>
      <c r="U1534">
        <v>4.75563</v>
      </c>
      <c r="V1534" t="e">
        <v>#N/A</v>
      </c>
      <c r="W1534" t="e">
        <v>#N/A</v>
      </c>
      <c r="X1534">
        <v>57.36</v>
      </c>
    </row>
    <row r="1535" spans="1:24" x14ac:dyDescent="0.55000000000000004">
      <c r="A1535" s="5">
        <v>38685</v>
      </c>
      <c r="B1535">
        <v>3.99</v>
      </c>
      <c r="C1535">
        <v>3.98</v>
      </c>
      <c r="D1535">
        <v>4.32</v>
      </c>
      <c r="E1535">
        <v>4.3499999999999996</v>
      </c>
      <c r="F1535">
        <v>4.4000000000000004</v>
      </c>
      <c r="G1535">
        <v>4.4000000000000004</v>
      </c>
      <c r="H1535">
        <v>4.4000000000000004</v>
      </c>
      <c r="I1535">
        <v>4.42</v>
      </c>
      <c r="J1535">
        <v>4.4800000000000004</v>
      </c>
      <c r="K1535">
        <v>4.78</v>
      </c>
      <c r="L1535" t="e">
        <v>#N/A</v>
      </c>
      <c r="M1535">
        <v>2.0299999999999998</v>
      </c>
      <c r="N1535">
        <v>2.11</v>
      </c>
      <c r="O1535">
        <v>2.1800000000000002</v>
      </c>
      <c r="P1535" t="e">
        <v>#N/A</v>
      </c>
      <c r="Q1535">
        <v>4.2906300000000002</v>
      </c>
      <c r="R1535">
        <v>4.3512500000000003</v>
      </c>
      <c r="S1535">
        <v>4.41</v>
      </c>
      <c r="T1535">
        <v>4.58</v>
      </c>
      <c r="U1535">
        <v>4.7393799999999997</v>
      </c>
      <c r="V1535" t="e">
        <v>#N/A</v>
      </c>
      <c r="W1535" t="e">
        <v>#N/A</v>
      </c>
      <c r="X1535">
        <v>56.46</v>
      </c>
    </row>
    <row r="1536" spans="1:24" x14ac:dyDescent="0.55000000000000004">
      <c r="A1536" s="5">
        <v>38686</v>
      </c>
      <c r="B1536">
        <v>4.03</v>
      </c>
      <c r="C1536">
        <v>3.95</v>
      </c>
      <c r="D1536">
        <v>4.3099999999999996</v>
      </c>
      <c r="E1536">
        <v>4.34</v>
      </c>
      <c r="F1536">
        <v>4.42</v>
      </c>
      <c r="G1536">
        <v>4.41</v>
      </c>
      <c r="H1536">
        <v>4.42</v>
      </c>
      <c r="I1536">
        <v>4.45</v>
      </c>
      <c r="J1536">
        <v>4.49</v>
      </c>
      <c r="K1536">
        <v>4.8099999999999996</v>
      </c>
      <c r="L1536" t="e">
        <v>#N/A</v>
      </c>
      <c r="M1536">
        <v>2.0699999999999998</v>
      </c>
      <c r="N1536">
        <v>2.12</v>
      </c>
      <c r="O1536">
        <v>2.17</v>
      </c>
      <c r="P1536" t="e">
        <v>#N/A</v>
      </c>
      <c r="Q1536">
        <v>4.2937500000000002</v>
      </c>
      <c r="R1536">
        <v>4.3600000000000003</v>
      </c>
      <c r="S1536">
        <v>4.42</v>
      </c>
      <c r="T1536">
        <v>4.6006299999999998</v>
      </c>
      <c r="U1536">
        <v>4.79</v>
      </c>
      <c r="V1536" t="e">
        <v>#N/A</v>
      </c>
      <c r="W1536" t="e">
        <v>#N/A</v>
      </c>
      <c r="X1536">
        <v>57.33</v>
      </c>
    </row>
    <row r="1537" spans="1:24" x14ac:dyDescent="0.55000000000000004">
      <c r="A1537" s="5">
        <v>38687</v>
      </c>
      <c r="B1537">
        <v>4.03</v>
      </c>
      <c r="C1537">
        <v>3.97</v>
      </c>
      <c r="D1537">
        <v>4.32</v>
      </c>
      <c r="E1537">
        <v>4.3600000000000003</v>
      </c>
      <c r="F1537">
        <v>4.45</v>
      </c>
      <c r="G1537">
        <v>4.4400000000000004</v>
      </c>
      <c r="H1537">
        <v>4.45</v>
      </c>
      <c r="I1537">
        <v>4.47</v>
      </c>
      <c r="J1537">
        <v>4.5199999999999996</v>
      </c>
      <c r="K1537">
        <v>4.83</v>
      </c>
      <c r="L1537" t="e">
        <v>#N/A</v>
      </c>
      <c r="M1537">
        <v>2.08</v>
      </c>
      <c r="N1537">
        <v>2.15</v>
      </c>
      <c r="O1537">
        <v>2.21</v>
      </c>
      <c r="P1537" t="e">
        <v>#N/A</v>
      </c>
      <c r="Q1537">
        <v>4.3112500000000002</v>
      </c>
      <c r="R1537">
        <v>4.38</v>
      </c>
      <c r="S1537">
        <v>4.4400000000000004</v>
      </c>
      <c r="T1537">
        <v>4.6293800000000003</v>
      </c>
      <c r="U1537">
        <v>4.82125</v>
      </c>
      <c r="V1537" t="e">
        <v>#N/A</v>
      </c>
      <c r="W1537" t="e">
        <v>#N/A</v>
      </c>
      <c r="X1537">
        <v>58.46</v>
      </c>
    </row>
    <row r="1538" spans="1:24" x14ac:dyDescent="0.55000000000000004">
      <c r="A1538" s="5">
        <v>38688</v>
      </c>
      <c r="B1538">
        <v>4</v>
      </c>
      <c r="C1538">
        <v>3.99</v>
      </c>
      <c r="D1538">
        <v>4.3099999999999996</v>
      </c>
      <c r="E1538">
        <v>4.3499999999999996</v>
      </c>
      <c r="F1538">
        <v>4.43</v>
      </c>
      <c r="G1538">
        <v>4.43</v>
      </c>
      <c r="H1538">
        <v>4.45</v>
      </c>
      <c r="I1538">
        <v>4.4800000000000004</v>
      </c>
      <c r="J1538">
        <v>4.5199999999999996</v>
      </c>
      <c r="K1538">
        <v>4.8099999999999996</v>
      </c>
      <c r="L1538" t="e">
        <v>#N/A</v>
      </c>
      <c r="M1538">
        <v>2.09</v>
      </c>
      <c r="N1538">
        <v>2.16</v>
      </c>
      <c r="O1538">
        <v>2.21</v>
      </c>
      <c r="P1538" t="e">
        <v>#N/A</v>
      </c>
      <c r="Q1538">
        <v>4.32</v>
      </c>
      <c r="R1538">
        <v>4.3887499999999999</v>
      </c>
      <c r="S1538">
        <v>4.4468800000000002</v>
      </c>
      <c r="T1538">
        <v>4.6449999999999996</v>
      </c>
      <c r="U1538">
        <v>4.8499999999999996</v>
      </c>
      <c r="V1538" t="e">
        <v>#N/A</v>
      </c>
      <c r="W1538" t="e">
        <v>#N/A</v>
      </c>
      <c r="X1538">
        <v>59.31</v>
      </c>
    </row>
    <row r="1539" spans="1:24" x14ac:dyDescent="0.55000000000000004">
      <c r="A1539" s="5">
        <v>38691</v>
      </c>
      <c r="B1539">
        <v>4.0199999999999996</v>
      </c>
      <c r="C1539">
        <v>4.04</v>
      </c>
      <c r="D1539">
        <v>4.3499999999999996</v>
      </c>
      <c r="E1539">
        <v>4.3899999999999997</v>
      </c>
      <c r="F1539">
        <v>4.47</v>
      </c>
      <c r="G1539">
        <v>4.4800000000000004</v>
      </c>
      <c r="H1539">
        <v>4.5</v>
      </c>
      <c r="I1539">
        <v>4.53</v>
      </c>
      <c r="J1539">
        <v>4.57</v>
      </c>
      <c r="K1539">
        <v>4.8499999999999996</v>
      </c>
      <c r="L1539" t="e">
        <v>#N/A</v>
      </c>
      <c r="M1539">
        <v>2.09</v>
      </c>
      <c r="N1539">
        <v>2.17</v>
      </c>
      <c r="O1539">
        <v>2.2200000000000002</v>
      </c>
      <c r="P1539" t="e">
        <v>#N/A</v>
      </c>
      <c r="Q1539">
        <v>4.3312499999999998</v>
      </c>
      <c r="R1539">
        <v>4.39438</v>
      </c>
      <c r="S1539">
        <v>4.45</v>
      </c>
      <c r="T1539">
        <v>4.6493799999999998</v>
      </c>
      <c r="U1539">
        <v>4.86625</v>
      </c>
      <c r="V1539" t="e">
        <v>#N/A</v>
      </c>
      <c r="W1539" t="e">
        <v>#N/A</v>
      </c>
      <c r="X1539">
        <v>59.91</v>
      </c>
    </row>
    <row r="1540" spans="1:24" x14ac:dyDescent="0.55000000000000004">
      <c r="A1540" s="5">
        <v>38692</v>
      </c>
      <c r="B1540">
        <v>3.97</v>
      </c>
      <c r="C1540">
        <v>4.04</v>
      </c>
      <c r="D1540">
        <v>4.33</v>
      </c>
      <c r="E1540">
        <v>4.3600000000000003</v>
      </c>
      <c r="F1540">
        <v>4.42</v>
      </c>
      <c r="G1540">
        <v>4.41</v>
      </c>
      <c r="H1540">
        <v>4.42</v>
      </c>
      <c r="I1540">
        <v>4.4400000000000004</v>
      </c>
      <c r="J1540">
        <v>4.49</v>
      </c>
      <c r="K1540">
        <v>4.79</v>
      </c>
      <c r="L1540" t="e">
        <v>#N/A</v>
      </c>
      <c r="M1540">
        <v>2.06</v>
      </c>
      <c r="N1540">
        <v>2.12</v>
      </c>
      <c r="O1540">
        <v>2.1800000000000002</v>
      </c>
      <c r="P1540" t="e">
        <v>#N/A</v>
      </c>
      <c r="Q1540">
        <v>4.3393800000000002</v>
      </c>
      <c r="R1540">
        <v>4.4000000000000004</v>
      </c>
      <c r="S1540">
        <v>4.45688</v>
      </c>
      <c r="T1540">
        <v>4.6512500000000001</v>
      </c>
      <c r="U1540">
        <v>4.8681299999999998</v>
      </c>
      <c r="V1540" t="e">
        <v>#N/A</v>
      </c>
      <c r="W1540" t="e">
        <v>#N/A</v>
      </c>
      <c r="X1540">
        <v>59.96</v>
      </c>
    </row>
    <row r="1541" spans="1:24" x14ac:dyDescent="0.55000000000000004">
      <c r="A1541" s="5">
        <v>38693</v>
      </c>
      <c r="B1541">
        <v>3.98</v>
      </c>
      <c r="C1541">
        <v>4.03</v>
      </c>
      <c r="D1541">
        <v>4.32</v>
      </c>
      <c r="E1541">
        <v>4.3499999999999996</v>
      </c>
      <c r="F1541">
        <v>4.42</v>
      </c>
      <c r="G1541">
        <v>4.42</v>
      </c>
      <c r="H1541">
        <v>4.43</v>
      </c>
      <c r="I1541">
        <v>4.46</v>
      </c>
      <c r="J1541">
        <v>4.5199999999999996</v>
      </c>
      <c r="K1541">
        <v>4.8</v>
      </c>
      <c r="L1541" t="e">
        <v>#N/A</v>
      </c>
      <c r="M1541">
        <v>2.12</v>
      </c>
      <c r="N1541">
        <v>2.1800000000000002</v>
      </c>
      <c r="O1541">
        <v>2.23</v>
      </c>
      <c r="P1541" t="e">
        <v>#N/A</v>
      </c>
      <c r="Q1541">
        <v>4.34</v>
      </c>
      <c r="R1541">
        <v>4.40313</v>
      </c>
      <c r="S1541">
        <v>4.46</v>
      </c>
      <c r="T1541">
        <v>4.6368799999999997</v>
      </c>
      <c r="U1541">
        <v>4.83</v>
      </c>
      <c r="V1541" t="e">
        <v>#N/A</v>
      </c>
      <c r="W1541" t="e">
        <v>#N/A</v>
      </c>
      <c r="X1541">
        <v>59.21</v>
      </c>
    </row>
    <row r="1542" spans="1:24" x14ac:dyDescent="0.55000000000000004">
      <c r="A1542" s="5">
        <v>38694</v>
      </c>
      <c r="B1542">
        <v>4.09</v>
      </c>
      <c r="C1542">
        <v>3.94</v>
      </c>
      <c r="D1542">
        <v>4.2699999999999996</v>
      </c>
      <c r="E1542">
        <v>4.3</v>
      </c>
      <c r="F1542">
        <v>4.37</v>
      </c>
      <c r="G1542">
        <v>4.3600000000000003</v>
      </c>
      <c r="H1542">
        <v>4.3600000000000003</v>
      </c>
      <c r="I1542">
        <v>4.3899999999999997</v>
      </c>
      <c r="J1542">
        <v>4.47</v>
      </c>
      <c r="K1542">
        <v>4.75</v>
      </c>
      <c r="L1542" t="e">
        <v>#N/A</v>
      </c>
      <c r="M1542">
        <v>2.08</v>
      </c>
      <c r="N1542">
        <v>2.14</v>
      </c>
      <c r="O1542">
        <v>2.19</v>
      </c>
      <c r="P1542" t="e">
        <v>#N/A</v>
      </c>
      <c r="Q1542">
        <v>4.3600000000000003</v>
      </c>
      <c r="R1542">
        <v>4.4275000000000002</v>
      </c>
      <c r="S1542">
        <v>4.4800000000000004</v>
      </c>
      <c r="T1542">
        <v>4.6493799999999998</v>
      </c>
      <c r="U1542">
        <v>4.8281299999999998</v>
      </c>
      <c r="V1542" t="e">
        <v>#N/A</v>
      </c>
      <c r="W1542" t="e">
        <v>#N/A</v>
      </c>
      <c r="X1542">
        <v>60.66</v>
      </c>
    </row>
    <row r="1543" spans="1:24" x14ac:dyDescent="0.55000000000000004">
      <c r="A1543" s="5">
        <v>38695</v>
      </c>
      <c r="B1543">
        <v>4.16</v>
      </c>
      <c r="C1543">
        <v>3.94</v>
      </c>
      <c r="D1543">
        <v>4.2699999999999996</v>
      </c>
      <c r="E1543">
        <v>4.33</v>
      </c>
      <c r="F1543">
        <v>4.43</v>
      </c>
      <c r="G1543">
        <v>4.43</v>
      </c>
      <c r="H1543">
        <v>4.4400000000000004</v>
      </c>
      <c r="I1543">
        <v>4.47</v>
      </c>
      <c r="J1543">
        <v>4.54</v>
      </c>
      <c r="K1543">
        <v>4.83</v>
      </c>
      <c r="L1543" t="e">
        <v>#N/A</v>
      </c>
      <c r="M1543">
        <v>2.13</v>
      </c>
      <c r="N1543">
        <v>2.1800000000000002</v>
      </c>
      <c r="O1543">
        <v>2.23</v>
      </c>
      <c r="P1543" t="e">
        <v>#N/A</v>
      </c>
      <c r="Q1543">
        <v>4.3618800000000002</v>
      </c>
      <c r="R1543">
        <v>4.43</v>
      </c>
      <c r="S1543">
        <v>4.4800000000000004</v>
      </c>
      <c r="T1543">
        <v>4.6399999999999997</v>
      </c>
      <c r="U1543">
        <v>4.8099999999999996</v>
      </c>
      <c r="V1543" t="e">
        <v>#N/A</v>
      </c>
      <c r="W1543" t="e">
        <v>#N/A</v>
      </c>
      <c r="X1543">
        <v>59.41</v>
      </c>
    </row>
    <row r="1544" spans="1:24" x14ac:dyDescent="0.55000000000000004">
      <c r="A1544" s="5">
        <v>38698</v>
      </c>
      <c r="B1544">
        <v>4.24</v>
      </c>
      <c r="C1544">
        <v>3.9</v>
      </c>
      <c r="D1544">
        <v>4.34</v>
      </c>
      <c r="E1544">
        <v>4.38</v>
      </c>
      <c r="F1544">
        <v>4.45</v>
      </c>
      <c r="G1544">
        <v>4.45</v>
      </c>
      <c r="H1544">
        <v>4.46</v>
      </c>
      <c r="I1544">
        <v>4.49</v>
      </c>
      <c r="J1544">
        <v>4.5599999999999996</v>
      </c>
      <c r="K1544">
        <v>4.82</v>
      </c>
      <c r="L1544" t="e">
        <v>#N/A</v>
      </c>
      <c r="M1544">
        <v>2.12</v>
      </c>
      <c r="N1544">
        <v>2.17</v>
      </c>
      <c r="O1544">
        <v>2.2200000000000002</v>
      </c>
      <c r="P1544" t="e">
        <v>#N/A</v>
      </c>
      <c r="Q1544">
        <v>4.3674999999999997</v>
      </c>
      <c r="R1544">
        <v>4.4375</v>
      </c>
      <c r="S1544">
        <v>4.4887499999999996</v>
      </c>
      <c r="T1544">
        <v>4.6550000000000002</v>
      </c>
      <c r="U1544">
        <v>4.84375</v>
      </c>
      <c r="V1544" t="e">
        <v>#N/A</v>
      </c>
      <c r="W1544" t="e">
        <v>#N/A</v>
      </c>
      <c r="X1544">
        <v>61.36</v>
      </c>
    </row>
    <row r="1545" spans="1:24" x14ac:dyDescent="0.55000000000000004">
      <c r="A1545" s="5">
        <v>38699</v>
      </c>
      <c r="B1545">
        <v>4.2300000000000004</v>
      </c>
      <c r="C1545">
        <v>3.91</v>
      </c>
      <c r="D1545">
        <v>4.34</v>
      </c>
      <c r="E1545">
        <v>4.37</v>
      </c>
      <c r="F1545">
        <v>4.43</v>
      </c>
      <c r="G1545">
        <v>4.43</v>
      </c>
      <c r="H1545">
        <v>4.4400000000000004</v>
      </c>
      <c r="I1545">
        <v>4.47</v>
      </c>
      <c r="J1545">
        <v>4.54</v>
      </c>
      <c r="K1545">
        <v>4.8099999999999996</v>
      </c>
      <c r="L1545" t="e">
        <v>#N/A</v>
      </c>
      <c r="M1545">
        <v>2.1</v>
      </c>
      <c r="N1545">
        <v>2.16</v>
      </c>
      <c r="O1545">
        <v>2.21</v>
      </c>
      <c r="P1545" t="e">
        <v>#N/A</v>
      </c>
      <c r="Q1545">
        <v>4.3693799999999996</v>
      </c>
      <c r="R1545">
        <v>4.4400000000000004</v>
      </c>
      <c r="S1545">
        <v>4.49125</v>
      </c>
      <c r="T1545">
        <v>4.67</v>
      </c>
      <c r="U1545">
        <v>4.8600000000000003</v>
      </c>
      <c r="V1545" t="e">
        <v>#N/A</v>
      </c>
      <c r="W1545" t="e">
        <v>#N/A</v>
      </c>
      <c r="X1545">
        <v>61.36</v>
      </c>
    </row>
    <row r="1546" spans="1:24" x14ac:dyDescent="0.55000000000000004">
      <c r="A1546" s="5">
        <v>38700</v>
      </c>
      <c r="B1546">
        <v>4.26</v>
      </c>
      <c r="C1546">
        <v>3.89</v>
      </c>
      <c r="D1546">
        <v>4.3</v>
      </c>
      <c r="E1546">
        <v>4.32</v>
      </c>
      <c r="F1546">
        <v>4.37</v>
      </c>
      <c r="G1546">
        <v>4.3600000000000003</v>
      </c>
      <c r="H1546">
        <v>4.3600000000000003</v>
      </c>
      <c r="I1546">
        <v>4.38</v>
      </c>
      <c r="J1546">
        <v>4.45</v>
      </c>
      <c r="K1546">
        <v>4.7300000000000004</v>
      </c>
      <c r="L1546" t="e">
        <v>#N/A</v>
      </c>
      <c r="M1546">
        <v>2.04</v>
      </c>
      <c r="N1546">
        <v>2.1</v>
      </c>
      <c r="O1546">
        <v>2.15</v>
      </c>
      <c r="P1546" t="e">
        <v>#N/A</v>
      </c>
      <c r="Q1546">
        <v>4.37</v>
      </c>
      <c r="R1546">
        <v>4.4400000000000004</v>
      </c>
      <c r="S1546">
        <v>4.49125</v>
      </c>
      <c r="T1546">
        <v>4.6624999999999996</v>
      </c>
      <c r="U1546">
        <v>4.83</v>
      </c>
      <c r="V1546" t="e">
        <v>#N/A</v>
      </c>
      <c r="W1546" t="e">
        <v>#N/A</v>
      </c>
      <c r="X1546">
        <v>60.86</v>
      </c>
    </row>
    <row r="1547" spans="1:24" x14ac:dyDescent="0.55000000000000004">
      <c r="A1547" s="5">
        <v>38701</v>
      </c>
      <c r="B1547">
        <v>4.29</v>
      </c>
      <c r="C1547">
        <v>3.93</v>
      </c>
      <c r="D1547">
        <v>4.3099999999999996</v>
      </c>
      <c r="E1547">
        <v>4.33</v>
      </c>
      <c r="F1547">
        <v>4.37</v>
      </c>
      <c r="G1547">
        <v>4.37</v>
      </c>
      <c r="H1547">
        <v>4.38</v>
      </c>
      <c r="I1547">
        <v>4.41</v>
      </c>
      <c r="J1547">
        <v>4.47</v>
      </c>
      <c r="K1547">
        <v>4.75</v>
      </c>
      <c r="L1547" t="e">
        <v>#N/A</v>
      </c>
      <c r="M1547">
        <v>2.06</v>
      </c>
      <c r="N1547">
        <v>2.12</v>
      </c>
      <c r="O1547">
        <v>2.16</v>
      </c>
      <c r="P1547" t="e">
        <v>#N/A</v>
      </c>
      <c r="Q1547">
        <v>4.37</v>
      </c>
      <c r="R1547">
        <v>4.4474999999999998</v>
      </c>
      <c r="S1547">
        <v>4.49688</v>
      </c>
      <c r="T1547">
        <v>4.66</v>
      </c>
      <c r="U1547">
        <v>4.8018799999999997</v>
      </c>
      <c r="V1547" t="e">
        <v>#N/A</v>
      </c>
      <c r="W1547" t="e">
        <v>#N/A</v>
      </c>
      <c r="X1547">
        <v>60.01</v>
      </c>
    </row>
    <row r="1548" spans="1:24" x14ac:dyDescent="0.55000000000000004">
      <c r="A1548" s="5">
        <v>38702</v>
      </c>
      <c r="B1548">
        <v>4.25</v>
      </c>
      <c r="C1548">
        <v>3.93</v>
      </c>
      <c r="D1548">
        <v>4.3</v>
      </c>
      <c r="E1548">
        <v>4.32</v>
      </c>
      <c r="F1548">
        <v>4.37</v>
      </c>
      <c r="G1548">
        <v>4.3499999999999996</v>
      </c>
      <c r="H1548">
        <v>4.3600000000000003</v>
      </c>
      <c r="I1548">
        <v>4.3899999999999997</v>
      </c>
      <c r="J1548">
        <v>4.45</v>
      </c>
      <c r="K1548">
        <v>4.72</v>
      </c>
      <c r="L1548" t="e">
        <v>#N/A</v>
      </c>
      <c r="M1548">
        <v>2.08</v>
      </c>
      <c r="N1548">
        <v>2.11</v>
      </c>
      <c r="O1548">
        <v>2.14</v>
      </c>
      <c r="P1548" t="e">
        <v>#N/A</v>
      </c>
      <c r="Q1548">
        <v>4.37</v>
      </c>
      <c r="R1548">
        <v>4.45</v>
      </c>
      <c r="S1548">
        <v>4.5</v>
      </c>
      <c r="T1548">
        <v>4.6668799999999999</v>
      </c>
      <c r="U1548">
        <v>4.8081300000000002</v>
      </c>
      <c r="V1548" t="e">
        <v>#N/A</v>
      </c>
      <c r="W1548" t="e">
        <v>#N/A</v>
      </c>
      <c r="X1548">
        <v>58.01</v>
      </c>
    </row>
    <row r="1549" spans="1:24" x14ac:dyDescent="0.55000000000000004">
      <c r="A1549" s="5">
        <v>38705</v>
      </c>
      <c r="B1549">
        <v>4.25</v>
      </c>
      <c r="C1549">
        <v>3.96</v>
      </c>
      <c r="D1549">
        <v>4.37</v>
      </c>
      <c r="E1549">
        <v>4.38</v>
      </c>
      <c r="F1549">
        <v>4.38</v>
      </c>
      <c r="G1549">
        <v>4.37</v>
      </c>
      <c r="H1549">
        <v>4.37</v>
      </c>
      <c r="I1549">
        <v>4.3899999999999997</v>
      </c>
      <c r="J1549">
        <v>4.45</v>
      </c>
      <c r="K1549">
        <v>4.72</v>
      </c>
      <c r="L1549" t="e">
        <v>#N/A</v>
      </c>
      <c r="M1549">
        <v>2.09</v>
      </c>
      <c r="N1549">
        <v>2.11</v>
      </c>
      <c r="O1549">
        <v>2.12</v>
      </c>
      <c r="P1549" t="e">
        <v>#N/A</v>
      </c>
      <c r="Q1549">
        <v>4.37</v>
      </c>
      <c r="R1549">
        <v>4.45</v>
      </c>
      <c r="S1549">
        <v>4.5</v>
      </c>
      <c r="T1549">
        <v>4.6631299999999998</v>
      </c>
      <c r="U1549">
        <v>4.8099999999999996</v>
      </c>
      <c r="V1549" t="e">
        <v>#N/A</v>
      </c>
      <c r="W1549" t="e">
        <v>#N/A</v>
      </c>
      <c r="X1549">
        <v>57.31</v>
      </c>
    </row>
    <row r="1550" spans="1:24" x14ac:dyDescent="0.55000000000000004">
      <c r="A1550" s="5">
        <v>38706</v>
      </c>
      <c r="B1550">
        <v>4.3</v>
      </c>
      <c r="C1550">
        <v>3.95</v>
      </c>
      <c r="D1550">
        <v>4.37</v>
      </c>
      <c r="E1550">
        <v>4.3899999999999997</v>
      </c>
      <c r="F1550">
        <v>4.42</v>
      </c>
      <c r="G1550">
        <v>4.41</v>
      </c>
      <c r="H1550">
        <v>4.4000000000000004</v>
      </c>
      <c r="I1550">
        <v>4.41</v>
      </c>
      <c r="J1550">
        <v>4.47</v>
      </c>
      <c r="K1550">
        <v>4.74</v>
      </c>
      <c r="L1550" t="e">
        <v>#N/A</v>
      </c>
      <c r="M1550">
        <v>2.1</v>
      </c>
      <c r="N1550">
        <v>2.12</v>
      </c>
      <c r="O1550">
        <v>2.12</v>
      </c>
      <c r="P1550" t="e">
        <v>#N/A</v>
      </c>
      <c r="Q1550">
        <v>4.37</v>
      </c>
      <c r="R1550">
        <v>4.45</v>
      </c>
      <c r="S1550">
        <v>4.5012499999999998</v>
      </c>
      <c r="T1550">
        <v>4.6712499999999997</v>
      </c>
      <c r="U1550">
        <v>4.8262499999999999</v>
      </c>
      <c r="V1550" t="e">
        <v>#N/A</v>
      </c>
      <c r="W1550" t="e">
        <v>#N/A</v>
      </c>
      <c r="X1550">
        <v>57.81</v>
      </c>
    </row>
    <row r="1551" spans="1:24" x14ac:dyDescent="0.55000000000000004">
      <c r="A1551" s="5">
        <v>38707</v>
      </c>
      <c r="B1551">
        <v>4.08</v>
      </c>
      <c r="C1551">
        <v>3.98</v>
      </c>
      <c r="D1551">
        <v>4.3499999999999996</v>
      </c>
      <c r="E1551">
        <v>4.38</v>
      </c>
      <c r="F1551">
        <v>4.43</v>
      </c>
      <c r="G1551">
        <v>4.43</v>
      </c>
      <c r="H1551">
        <v>4.42</v>
      </c>
      <c r="I1551">
        <v>4.4400000000000004</v>
      </c>
      <c r="J1551">
        <v>4.49</v>
      </c>
      <c r="K1551">
        <v>4.75</v>
      </c>
      <c r="L1551" t="e">
        <v>#N/A</v>
      </c>
      <c r="M1551">
        <v>2.13</v>
      </c>
      <c r="N1551">
        <v>2.14</v>
      </c>
      <c r="O1551">
        <v>2.12</v>
      </c>
      <c r="P1551" t="e">
        <v>#N/A</v>
      </c>
      <c r="Q1551">
        <v>4.37</v>
      </c>
      <c r="R1551">
        <v>4.4537500000000003</v>
      </c>
      <c r="S1551">
        <v>4.5037500000000001</v>
      </c>
      <c r="T1551">
        <v>4.6837499999999999</v>
      </c>
      <c r="U1551">
        <v>4.8499999999999996</v>
      </c>
      <c r="V1551" t="e">
        <v>#N/A</v>
      </c>
      <c r="W1551" t="e">
        <v>#N/A</v>
      </c>
      <c r="X1551">
        <v>58.56</v>
      </c>
    </row>
    <row r="1552" spans="1:24" x14ac:dyDescent="0.55000000000000004">
      <c r="A1552" s="5">
        <v>38708</v>
      </c>
      <c r="B1552">
        <v>4.25</v>
      </c>
      <c r="C1552">
        <v>3.98</v>
      </c>
      <c r="D1552">
        <v>4.32</v>
      </c>
      <c r="E1552">
        <v>4.3499999999999996</v>
      </c>
      <c r="F1552">
        <v>4.4000000000000004</v>
      </c>
      <c r="G1552">
        <v>4.38</v>
      </c>
      <c r="H1552">
        <v>4.38</v>
      </c>
      <c r="I1552">
        <v>4.3899999999999997</v>
      </c>
      <c r="J1552">
        <v>4.4400000000000004</v>
      </c>
      <c r="K1552">
        <v>4.6900000000000004</v>
      </c>
      <c r="L1552" t="e">
        <v>#N/A</v>
      </c>
      <c r="M1552">
        <v>2.1</v>
      </c>
      <c r="N1552">
        <v>2.11</v>
      </c>
      <c r="O1552">
        <v>2.09</v>
      </c>
      <c r="P1552" t="e">
        <v>#N/A</v>
      </c>
      <c r="Q1552">
        <v>4.3787500000000001</v>
      </c>
      <c r="R1552">
        <v>4.4681300000000004</v>
      </c>
      <c r="S1552">
        <v>4.51938</v>
      </c>
      <c r="T1552">
        <v>4.71</v>
      </c>
      <c r="U1552">
        <v>4.88</v>
      </c>
      <c r="V1552" t="e">
        <v>#N/A</v>
      </c>
      <c r="W1552" t="e">
        <v>#N/A</v>
      </c>
      <c r="X1552">
        <v>58.08</v>
      </c>
    </row>
    <row r="1553" spans="1:24" x14ac:dyDescent="0.55000000000000004">
      <c r="A1553" s="5">
        <v>38709</v>
      </c>
      <c r="B1553">
        <v>4.21</v>
      </c>
      <c r="C1553">
        <v>3.99</v>
      </c>
      <c r="D1553">
        <v>4.32</v>
      </c>
      <c r="E1553">
        <v>4.33</v>
      </c>
      <c r="F1553">
        <v>4.37</v>
      </c>
      <c r="G1553">
        <v>4.34</v>
      </c>
      <c r="H1553">
        <v>4.32</v>
      </c>
      <c r="I1553">
        <v>4.33</v>
      </c>
      <c r="J1553">
        <v>4.38</v>
      </c>
      <c r="K1553">
        <v>4.63</v>
      </c>
      <c r="L1553" t="e">
        <v>#N/A</v>
      </c>
      <c r="M1553">
        <v>2.06</v>
      </c>
      <c r="N1553">
        <v>2.0699999999999998</v>
      </c>
      <c r="O1553">
        <v>2.04</v>
      </c>
      <c r="P1553" t="e">
        <v>#N/A</v>
      </c>
      <c r="Q1553">
        <v>4.38</v>
      </c>
      <c r="R1553">
        <v>4.47</v>
      </c>
      <c r="S1553">
        <v>4.5206299999999997</v>
      </c>
      <c r="T1553">
        <v>4.7</v>
      </c>
      <c r="U1553">
        <v>4.8506299999999998</v>
      </c>
      <c r="V1553" t="e">
        <v>#N/A</v>
      </c>
      <c r="W1553" t="e">
        <v>#N/A</v>
      </c>
      <c r="X1553">
        <v>58.08</v>
      </c>
    </row>
    <row r="1554" spans="1:24" x14ac:dyDescent="0.55000000000000004">
      <c r="A1554" s="5">
        <v>38713</v>
      </c>
      <c r="B1554">
        <v>4.26</v>
      </c>
      <c r="C1554">
        <v>3.98</v>
      </c>
      <c r="D1554">
        <v>4.3499999999999996</v>
      </c>
      <c r="E1554">
        <v>4.3499999999999996</v>
      </c>
      <c r="F1554">
        <v>4.3499999999999996</v>
      </c>
      <c r="G1554">
        <v>4.3099999999999996</v>
      </c>
      <c r="H1554">
        <v>4.3</v>
      </c>
      <c r="I1554">
        <v>4.3099999999999996</v>
      </c>
      <c r="J1554">
        <v>4.34</v>
      </c>
      <c r="K1554">
        <v>4.58</v>
      </c>
      <c r="L1554" t="e">
        <v>#N/A</v>
      </c>
      <c r="M1554">
        <v>2.0499999999999998</v>
      </c>
      <c r="N1554">
        <v>2.0499999999999998</v>
      </c>
      <c r="O1554">
        <v>2.0099999999999998</v>
      </c>
      <c r="P1554" t="e">
        <v>#N/A</v>
      </c>
      <c r="Q1554" t="e">
        <v>#N/A</v>
      </c>
      <c r="R1554" t="e">
        <v>#N/A</v>
      </c>
      <c r="S1554" t="e">
        <v>#N/A</v>
      </c>
      <c r="T1554" t="e">
        <v>#N/A</v>
      </c>
      <c r="U1554" t="e">
        <v>#N/A</v>
      </c>
      <c r="V1554" t="e">
        <v>#N/A</v>
      </c>
      <c r="W1554" t="e">
        <v>#N/A</v>
      </c>
      <c r="X1554">
        <v>58.16</v>
      </c>
    </row>
    <row r="1555" spans="1:24" x14ac:dyDescent="0.55000000000000004">
      <c r="A1555" s="5">
        <v>38714</v>
      </c>
      <c r="B1555">
        <v>4.1900000000000004</v>
      </c>
      <c r="C1555">
        <v>3.95</v>
      </c>
      <c r="D1555">
        <v>4.33</v>
      </c>
      <c r="E1555">
        <v>4.34</v>
      </c>
      <c r="F1555">
        <v>4.37</v>
      </c>
      <c r="G1555">
        <v>4.34</v>
      </c>
      <c r="H1555">
        <v>4.32</v>
      </c>
      <c r="I1555">
        <v>4.34</v>
      </c>
      <c r="J1555">
        <v>4.38</v>
      </c>
      <c r="K1555">
        <v>4.62</v>
      </c>
      <c r="L1555" t="e">
        <v>#N/A</v>
      </c>
      <c r="M1555">
        <v>2.09</v>
      </c>
      <c r="N1555">
        <v>2.1</v>
      </c>
      <c r="O1555">
        <v>2.0499999999999998</v>
      </c>
      <c r="P1555" t="e">
        <v>#N/A</v>
      </c>
      <c r="Q1555">
        <v>4.3887499999999999</v>
      </c>
      <c r="R1555">
        <v>4.47</v>
      </c>
      <c r="S1555">
        <v>4.5268800000000002</v>
      </c>
      <c r="T1555">
        <v>4.6900000000000004</v>
      </c>
      <c r="U1555">
        <v>4.82</v>
      </c>
      <c r="V1555" t="e">
        <v>#N/A</v>
      </c>
      <c r="W1555" t="e">
        <v>#N/A</v>
      </c>
      <c r="X1555">
        <v>59.81</v>
      </c>
    </row>
    <row r="1556" spans="1:24" x14ac:dyDescent="0.55000000000000004">
      <c r="A1556" s="5">
        <v>38715</v>
      </c>
      <c r="B1556">
        <v>4.18</v>
      </c>
      <c r="C1556">
        <v>4.01</v>
      </c>
      <c r="D1556">
        <v>4.34</v>
      </c>
      <c r="E1556">
        <v>4.3499999999999996</v>
      </c>
      <c r="F1556">
        <v>4.38</v>
      </c>
      <c r="G1556">
        <v>4.3499999999999996</v>
      </c>
      <c r="H1556">
        <v>4.33</v>
      </c>
      <c r="I1556">
        <v>4.34</v>
      </c>
      <c r="J1556">
        <v>4.37</v>
      </c>
      <c r="K1556">
        <v>4.5999999999999996</v>
      </c>
      <c r="L1556" t="e">
        <v>#N/A</v>
      </c>
      <c r="M1556">
        <v>2.0699999999999998</v>
      </c>
      <c r="N1556">
        <v>2.0699999999999998</v>
      </c>
      <c r="O1556">
        <v>2.04</v>
      </c>
      <c r="P1556" t="e">
        <v>#N/A</v>
      </c>
      <c r="Q1556">
        <v>4.3849999999999998</v>
      </c>
      <c r="R1556">
        <v>4.4725000000000001</v>
      </c>
      <c r="S1556">
        <v>4.53</v>
      </c>
      <c r="T1556">
        <v>4.6900000000000004</v>
      </c>
      <c r="U1556">
        <v>4.82125</v>
      </c>
      <c r="V1556" t="e">
        <v>#N/A</v>
      </c>
      <c r="W1556" t="e">
        <v>#N/A</v>
      </c>
      <c r="X1556">
        <v>60.26</v>
      </c>
    </row>
    <row r="1557" spans="1:24" x14ac:dyDescent="0.55000000000000004">
      <c r="A1557" s="5">
        <v>38716</v>
      </c>
      <c r="B1557">
        <v>4.09</v>
      </c>
      <c r="C1557">
        <v>4.08</v>
      </c>
      <c r="D1557">
        <v>4.37</v>
      </c>
      <c r="E1557">
        <v>4.38</v>
      </c>
      <c r="F1557">
        <v>4.41</v>
      </c>
      <c r="G1557">
        <v>4.37</v>
      </c>
      <c r="H1557">
        <v>4.3499999999999996</v>
      </c>
      <c r="I1557">
        <v>4.3600000000000003</v>
      </c>
      <c r="J1557">
        <v>4.3899999999999997</v>
      </c>
      <c r="K1557">
        <v>4.6100000000000003</v>
      </c>
      <c r="L1557" t="e">
        <v>#N/A</v>
      </c>
      <c r="M1557">
        <v>2.0499999999999998</v>
      </c>
      <c r="N1557">
        <v>2.06</v>
      </c>
      <c r="O1557">
        <v>2.04</v>
      </c>
      <c r="P1557" t="e">
        <v>#N/A</v>
      </c>
      <c r="Q1557">
        <v>4.3899999999999997</v>
      </c>
      <c r="R1557">
        <v>4.4793799999999999</v>
      </c>
      <c r="S1557">
        <v>4.5362499999999999</v>
      </c>
      <c r="T1557">
        <v>4.7</v>
      </c>
      <c r="U1557">
        <v>4.8387500000000001</v>
      </c>
      <c r="V1557" t="e">
        <v>#N/A</v>
      </c>
      <c r="W1557" t="e">
        <v>#N/A</v>
      </c>
      <c r="X1557">
        <v>61.06</v>
      </c>
    </row>
    <row r="1558" spans="1:24" x14ac:dyDescent="0.55000000000000004">
      <c r="A1558" s="5">
        <v>38720</v>
      </c>
      <c r="B1558">
        <v>4.34</v>
      </c>
      <c r="C1558">
        <v>4.16</v>
      </c>
      <c r="D1558">
        <v>4.4000000000000004</v>
      </c>
      <c r="E1558">
        <v>4.38</v>
      </c>
      <c r="F1558">
        <v>4.34</v>
      </c>
      <c r="G1558">
        <v>4.3</v>
      </c>
      <c r="H1558">
        <v>4.3</v>
      </c>
      <c r="I1558">
        <v>4.32</v>
      </c>
      <c r="J1558">
        <v>4.37</v>
      </c>
      <c r="K1558">
        <v>4.62</v>
      </c>
      <c r="L1558" t="e">
        <v>#N/A</v>
      </c>
      <c r="M1558">
        <v>2</v>
      </c>
      <c r="N1558">
        <v>2.0299999999999998</v>
      </c>
      <c r="O1558">
        <v>2.06</v>
      </c>
      <c r="P1558" t="e">
        <v>#N/A</v>
      </c>
      <c r="Q1558">
        <v>4.3975</v>
      </c>
      <c r="R1558">
        <v>4.4831300000000001</v>
      </c>
      <c r="S1558">
        <v>4.5443800000000003</v>
      </c>
      <c r="T1558">
        <v>4.71</v>
      </c>
      <c r="U1558">
        <v>4.8499999999999996</v>
      </c>
      <c r="V1558" t="e">
        <v>#N/A</v>
      </c>
      <c r="W1558" t="e">
        <v>#N/A</v>
      </c>
      <c r="X1558">
        <v>63.11</v>
      </c>
    </row>
    <row r="1559" spans="1:24" x14ac:dyDescent="0.55000000000000004">
      <c r="A1559" s="5">
        <v>38721</v>
      </c>
      <c r="B1559">
        <v>4.22</v>
      </c>
      <c r="C1559">
        <v>4.1900000000000004</v>
      </c>
      <c r="D1559">
        <v>4.37</v>
      </c>
      <c r="E1559">
        <v>4.3499999999999996</v>
      </c>
      <c r="F1559">
        <v>4.3099999999999996</v>
      </c>
      <c r="G1559">
        <v>4.28</v>
      </c>
      <c r="H1559">
        <v>4.28</v>
      </c>
      <c r="I1559">
        <v>4.3099999999999996</v>
      </c>
      <c r="J1559">
        <v>4.3600000000000003</v>
      </c>
      <c r="K1559">
        <v>4.5999999999999996</v>
      </c>
      <c r="L1559" t="e">
        <v>#N/A</v>
      </c>
      <c r="M1559">
        <v>1.97</v>
      </c>
      <c r="N1559">
        <v>2.0099999999999998</v>
      </c>
      <c r="O1559">
        <v>2.02</v>
      </c>
      <c r="P1559" t="e">
        <v>#N/A</v>
      </c>
      <c r="Q1559">
        <v>4.4000000000000004</v>
      </c>
      <c r="R1559">
        <v>4.4800000000000004</v>
      </c>
      <c r="S1559">
        <v>4.5406300000000002</v>
      </c>
      <c r="T1559">
        <v>4.68</v>
      </c>
      <c r="U1559">
        <v>4.7962499999999997</v>
      </c>
      <c r="V1559" t="e">
        <v>#N/A</v>
      </c>
      <c r="W1559" t="e">
        <v>#N/A</v>
      </c>
      <c r="X1559">
        <v>63.41</v>
      </c>
    </row>
    <row r="1560" spans="1:24" x14ac:dyDescent="0.55000000000000004">
      <c r="A1560" s="5">
        <v>38722</v>
      </c>
      <c r="B1560">
        <v>4.24</v>
      </c>
      <c r="C1560">
        <v>4.2</v>
      </c>
      <c r="D1560">
        <v>4.37</v>
      </c>
      <c r="E1560">
        <v>4.3600000000000003</v>
      </c>
      <c r="F1560">
        <v>4.32</v>
      </c>
      <c r="G1560">
        <v>4.29</v>
      </c>
      <c r="H1560">
        <v>4.29</v>
      </c>
      <c r="I1560">
        <v>4.3099999999999996</v>
      </c>
      <c r="J1560">
        <v>4.3600000000000003</v>
      </c>
      <c r="K1560">
        <v>4.6100000000000003</v>
      </c>
      <c r="L1560" t="e">
        <v>#N/A</v>
      </c>
      <c r="M1560">
        <v>2.0099999999999998</v>
      </c>
      <c r="N1560">
        <v>2.04</v>
      </c>
      <c r="O1560">
        <v>2.06</v>
      </c>
      <c r="P1560" t="e">
        <v>#N/A</v>
      </c>
      <c r="Q1560">
        <v>4.4187500000000002</v>
      </c>
      <c r="R1560">
        <v>4.49</v>
      </c>
      <c r="S1560">
        <v>4.55</v>
      </c>
      <c r="T1560">
        <v>4.68</v>
      </c>
      <c r="U1560">
        <v>4.78688</v>
      </c>
      <c r="V1560" t="e">
        <v>#N/A</v>
      </c>
      <c r="W1560" t="e">
        <v>#N/A</v>
      </c>
      <c r="X1560">
        <v>62.81</v>
      </c>
    </row>
    <row r="1561" spans="1:24" x14ac:dyDescent="0.55000000000000004">
      <c r="A1561" s="5">
        <v>38723</v>
      </c>
      <c r="B1561">
        <v>4.22</v>
      </c>
      <c r="C1561">
        <v>4.22</v>
      </c>
      <c r="D1561">
        <v>4.3899999999999997</v>
      </c>
      <c r="E1561">
        <v>4.38</v>
      </c>
      <c r="F1561">
        <v>4.3600000000000003</v>
      </c>
      <c r="G1561">
        <v>4.32</v>
      </c>
      <c r="H1561">
        <v>4.32</v>
      </c>
      <c r="I1561">
        <v>4.33</v>
      </c>
      <c r="J1561">
        <v>4.38</v>
      </c>
      <c r="K1561">
        <v>4.63</v>
      </c>
      <c r="L1561" t="e">
        <v>#N/A</v>
      </c>
      <c r="M1561">
        <v>1.99</v>
      </c>
      <c r="N1561">
        <v>2.0499999999999998</v>
      </c>
      <c r="O1561">
        <v>2.0699999999999998</v>
      </c>
      <c r="P1561" t="e">
        <v>#N/A</v>
      </c>
      <c r="Q1561">
        <v>4.42</v>
      </c>
      <c r="R1561">
        <v>4.49</v>
      </c>
      <c r="S1561">
        <v>4.55</v>
      </c>
      <c r="T1561">
        <v>4.68</v>
      </c>
      <c r="U1561">
        <v>4.79</v>
      </c>
      <c r="V1561" t="e">
        <v>#N/A</v>
      </c>
      <c r="W1561" t="e">
        <v>#N/A</v>
      </c>
      <c r="X1561">
        <v>64.209999999999994</v>
      </c>
    </row>
    <row r="1562" spans="1:24" x14ac:dyDescent="0.55000000000000004">
      <c r="A1562" s="5">
        <v>38726</v>
      </c>
      <c r="B1562">
        <v>4.25</v>
      </c>
      <c r="C1562">
        <v>4.2300000000000004</v>
      </c>
      <c r="D1562">
        <v>4.4000000000000004</v>
      </c>
      <c r="E1562">
        <v>4.3899999999999997</v>
      </c>
      <c r="F1562">
        <v>4.3600000000000003</v>
      </c>
      <c r="G1562">
        <v>4.32</v>
      </c>
      <c r="H1562">
        <v>4.32</v>
      </c>
      <c r="I1562">
        <v>4.34</v>
      </c>
      <c r="J1562">
        <v>4.38</v>
      </c>
      <c r="K1562">
        <v>4.63</v>
      </c>
      <c r="L1562" t="e">
        <v>#N/A</v>
      </c>
      <c r="M1562">
        <v>1.97</v>
      </c>
      <c r="N1562">
        <v>2.0499999999999998</v>
      </c>
      <c r="O1562">
        <v>2.09</v>
      </c>
      <c r="P1562" t="e">
        <v>#N/A</v>
      </c>
      <c r="Q1562">
        <v>4.4368800000000004</v>
      </c>
      <c r="R1562">
        <v>4.5006300000000001</v>
      </c>
      <c r="S1562">
        <v>4.5599999999999996</v>
      </c>
      <c r="T1562">
        <v>4.7</v>
      </c>
      <c r="U1562">
        <v>4.8081300000000002</v>
      </c>
      <c r="V1562" t="e">
        <v>#N/A</v>
      </c>
      <c r="W1562" t="e">
        <v>#N/A</v>
      </c>
      <c r="X1562">
        <v>63.56</v>
      </c>
    </row>
    <row r="1563" spans="1:24" x14ac:dyDescent="0.55000000000000004">
      <c r="A1563" s="5">
        <v>38727</v>
      </c>
      <c r="B1563">
        <v>4.24</v>
      </c>
      <c r="C1563">
        <v>4.29</v>
      </c>
      <c r="D1563">
        <v>4.42</v>
      </c>
      <c r="E1563">
        <v>4.42</v>
      </c>
      <c r="F1563">
        <v>4.41</v>
      </c>
      <c r="G1563">
        <v>4.3600000000000003</v>
      </c>
      <c r="H1563">
        <v>4.3600000000000003</v>
      </c>
      <c r="I1563">
        <v>4.38</v>
      </c>
      <c r="J1563">
        <v>4.43</v>
      </c>
      <c r="K1563">
        <v>4.68</v>
      </c>
      <c r="L1563" t="e">
        <v>#N/A</v>
      </c>
      <c r="M1563">
        <v>1.98</v>
      </c>
      <c r="N1563">
        <v>2.06</v>
      </c>
      <c r="O1563">
        <v>2.1</v>
      </c>
      <c r="P1563" t="e">
        <v>#N/A</v>
      </c>
      <c r="Q1563">
        <v>4.4400000000000004</v>
      </c>
      <c r="R1563">
        <v>4.5062499999999996</v>
      </c>
      <c r="S1563">
        <v>4.5685000000000002</v>
      </c>
      <c r="T1563">
        <v>4.7</v>
      </c>
      <c r="U1563">
        <v>4.8099999999999996</v>
      </c>
      <c r="V1563" t="e">
        <v>#N/A</v>
      </c>
      <c r="W1563" t="e">
        <v>#N/A</v>
      </c>
      <c r="X1563">
        <v>63.41</v>
      </c>
    </row>
    <row r="1564" spans="1:24" x14ac:dyDescent="0.55000000000000004">
      <c r="A1564" s="5">
        <v>38728</v>
      </c>
      <c r="B1564">
        <v>4.24</v>
      </c>
      <c r="C1564">
        <v>4.3</v>
      </c>
      <c r="D1564">
        <v>4.45</v>
      </c>
      <c r="E1564">
        <v>4.4400000000000004</v>
      </c>
      <c r="F1564">
        <v>4.4400000000000004</v>
      </c>
      <c r="G1564">
        <v>4.3899999999999997</v>
      </c>
      <c r="H1564">
        <v>4.3899999999999997</v>
      </c>
      <c r="I1564">
        <v>4.41</v>
      </c>
      <c r="J1564">
        <v>4.46</v>
      </c>
      <c r="K1564">
        <v>4.7</v>
      </c>
      <c r="L1564" t="e">
        <v>#N/A</v>
      </c>
      <c r="M1564">
        <v>2</v>
      </c>
      <c r="N1564">
        <v>2.0699999999999998</v>
      </c>
      <c r="O1564">
        <v>2.11</v>
      </c>
      <c r="P1564" t="e">
        <v>#N/A</v>
      </c>
      <c r="Q1564">
        <v>4.44163</v>
      </c>
      <c r="R1564">
        <v>4.51</v>
      </c>
      <c r="S1564">
        <v>4.58</v>
      </c>
      <c r="T1564">
        <v>4.72</v>
      </c>
      <c r="U1564">
        <v>4.8499999999999996</v>
      </c>
      <c r="V1564" t="e">
        <v>#N/A</v>
      </c>
      <c r="W1564" t="e">
        <v>#N/A</v>
      </c>
      <c r="X1564">
        <v>63.91</v>
      </c>
    </row>
    <row r="1565" spans="1:24" x14ac:dyDescent="0.55000000000000004">
      <c r="A1565" s="5">
        <v>38729</v>
      </c>
      <c r="B1565">
        <v>4.28</v>
      </c>
      <c r="C1565">
        <v>4.32</v>
      </c>
      <c r="D1565">
        <v>4.43</v>
      </c>
      <c r="E1565">
        <v>4.42</v>
      </c>
      <c r="F1565">
        <v>4.3899999999999997</v>
      </c>
      <c r="G1565">
        <v>4.3499999999999996</v>
      </c>
      <c r="H1565">
        <v>4.3499999999999996</v>
      </c>
      <c r="I1565">
        <v>4.37</v>
      </c>
      <c r="J1565">
        <v>4.42</v>
      </c>
      <c r="K1565">
        <v>4.66</v>
      </c>
      <c r="L1565" t="e">
        <v>#N/A</v>
      </c>
      <c r="M1565">
        <v>1.94</v>
      </c>
      <c r="N1565">
        <v>2.0099999999999998</v>
      </c>
      <c r="O1565">
        <v>2.06</v>
      </c>
      <c r="P1565" t="e">
        <v>#N/A</v>
      </c>
      <c r="Q1565">
        <v>4.47</v>
      </c>
      <c r="R1565">
        <v>4.5268800000000002</v>
      </c>
      <c r="S1565">
        <v>4.5999999999999996</v>
      </c>
      <c r="T1565">
        <v>4.7387499999999996</v>
      </c>
      <c r="U1565">
        <v>4.8600000000000003</v>
      </c>
      <c r="V1565" t="e">
        <v>#N/A</v>
      </c>
      <c r="W1565" t="e">
        <v>#N/A</v>
      </c>
      <c r="X1565">
        <v>63.96</v>
      </c>
    </row>
    <row r="1566" spans="1:24" x14ac:dyDescent="0.55000000000000004">
      <c r="A1566" s="5">
        <v>38730</v>
      </c>
      <c r="B1566">
        <v>4.3</v>
      </c>
      <c r="C1566">
        <v>4.33</v>
      </c>
      <c r="D1566">
        <v>4.43</v>
      </c>
      <c r="E1566">
        <v>4.4000000000000004</v>
      </c>
      <c r="F1566">
        <v>4.34</v>
      </c>
      <c r="G1566">
        <v>4.29</v>
      </c>
      <c r="H1566">
        <v>4.28</v>
      </c>
      <c r="I1566">
        <v>4.3</v>
      </c>
      <c r="J1566">
        <v>4.3600000000000003</v>
      </c>
      <c r="K1566">
        <v>4.59</v>
      </c>
      <c r="L1566" t="e">
        <v>#N/A</v>
      </c>
      <c r="M1566">
        <v>1.9</v>
      </c>
      <c r="N1566">
        <v>1.97</v>
      </c>
      <c r="O1566">
        <v>2.0299999999999998</v>
      </c>
      <c r="P1566" t="e">
        <v>#N/A</v>
      </c>
      <c r="Q1566">
        <v>4.47</v>
      </c>
      <c r="R1566">
        <v>4.52813</v>
      </c>
      <c r="S1566">
        <v>4.5999999999999996</v>
      </c>
      <c r="T1566">
        <v>4.7343799999999998</v>
      </c>
      <c r="U1566">
        <v>4.8468799999999996</v>
      </c>
      <c r="V1566" t="e">
        <v>#N/A</v>
      </c>
      <c r="W1566" t="e">
        <v>#N/A</v>
      </c>
      <c r="X1566">
        <v>63.86</v>
      </c>
    </row>
    <row r="1567" spans="1:24" x14ac:dyDescent="0.55000000000000004">
      <c r="A1567" s="5">
        <v>38733</v>
      </c>
      <c r="B1567" t="e">
        <v>#N/A</v>
      </c>
      <c r="C1567" t="e">
        <v>#N/A</v>
      </c>
      <c r="D1567" t="e">
        <v>#N/A</v>
      </c>
      <c r="E1567" t="e">
        <v>#N/A</v>
      </c>
      <c r="F1567" t="e">
        <v>#N/A</v>
      </c>
      <c r="G1567" t="e">
        <v>#N/A</v>
      </c>
      <c r="H1567" t="e">
        <v>#N/A</v>
      </c>
      <c r="I1567" t="e">
        <v>#N/A</v>
      </c>
      <c r="J1567" t="e">
        <v>#N/A</v>
      </c>
      <c r="K1567" t="e">
        <v>#N/A</v>
      </c>
      <c r="L1567" t="e">
        <v>#N/A</v>
      </c>
      <c r="M1567" t="e">
        <v>#N/A</v>
      </c>
      <c r="N1567" t="e">
        <v>#N/A</v>
      </c>
      <c r="O1567" t="e">
        <v>#N/A</v>
      </c>
      <c r="P1567" t="e">
        <v>#N/A</v>
      </c>
      <c r="Q1567">
        <v>4.4800000000000004</v>
      </c>
      <c r="R1567">
        <v>4.5350000000000001</v>
      </c>
      <c r="S1567">
        <v>4.5999999999999996</v>
      </c>
      <c r="T1567">
        <v>4.7212500000000004</v>
      </c>
      <c r="U1567">
        <v>4.82</v>
      </c>
      <c r="V1567" t="e">
        <v>#N/A</v>
      </c>
      <c r="W1567" t="e">
        <v>#N/A</v>
      </c>
      <c r="X1567" t="e">
        <v>#N/A</v>
      </c>
    </row>
    <row r="1568" spans="1:24" x14ac:dyDescent="0.55000000000000004">
      <c r="A1568" s="5">
        <v>38734</v>
      </c>
      <c r="B1568">
        <v>4.32</v>
      </c>
      <c r="C1568">
        <v>4.38</v>
      </c>
      <c r="D1568">
        <v>4.47</v>
      </c>
      <c r="E1568">
        <v>4.42</v>
      </c>
      <c r="F1568">
        <v>4.33</v>
      </c>
      <c r="G1568">
        <v>4.28</v>
      </c>
      <c r="H1568">
        <v>4.2699999999999996</v>
      </c>
      <c r="I1568">
        <v>4.29</v>
      </c>
      <c r="J1568">
        <v>4.34</v>
      </c>
      <c r="K1568">
        <v>4.57</v>
      </c>
      <c r="L1568" t="e">
        <v>#N/A</v>
      </c>
      <c r="M1568">
        <v>1.87</v>
      </c>
      <c r="N1568">
        <v>1.95</v>
      </c>
      <c r="O1568">
        <v>2.0099999999999998</v>
      </c>
      <c r="P1568" t="e">
        <v>#N/A</v>
      </c>
      <c r="Q1568">
        <v>4.4831300000000001</v>
      </c>
      <c r="R1568">
        <v>4.5393800000000004</v>
      </c>
      <c r="S1568">
        <v>4.6022499999999997</v>
      </c>
      <c r="T1568">
        <v>4.72</v>
      </c>
      <c r="U1568">
        <v>4.82</v>
      </c>
      <c r="V1568" t="e">
        <v>#N/A</v>
      </c>
      <c r="W1568" t="e">
        <v>#N/A</v>
      </c>
      <c r="X1568">
        <v>66.36</v>
      </c>
    </row>
    <row r="1569" spans="1:24" x14ac:dyDescent="0.55000000000000004">
      <c r="A1569" s="5">
        <v>38735</v>
      </c>
      <c r="B1569">
        <v>4.24</v>
      </c>
      <c r="C1569">
        <v>4.3499999999999996</v>
      </c>
      <c r="D1569">
        <v>4.46</v>
      </c>
      <c r="E1569">
        <v>4.42</v>
      </c>
      <c r="F1569">
        <v>4.33</v>
      </c>
      <c r="G1569">
        <v>4.29</v>
      </c>
      <c r="H1569">
        <v>4.28</v>
      </c>
      <c r="I1569">
        <v>4.3</v>
      </c>
      <c r="J1569">
        <v>4.34</v>
      </c>
      <c r="K1569">
        <v>4.58</v>
      </c>
      <c r="L1569" t="e">
        <v>#N/A</v>
      </c>
      <c r="M1569">
        <v>1.88</v>
      </c>
      <c r="N1569">
        <v>1.97</v>
      </c>
      <c r="O1569">
        <v>2.02</v>
      </c>
      <c r="P1569" t="e">
        <v>#N/A</v>
      </c>
      <c r="Q1569">
        <v>4.49</v>
      </c>
      <c r="R1569">
        <v>4.54</v>
      </c>
      <c r="S1569">
        <v>4.601</v>
      </c>
      <c r="T1569">
        <v>4.72</v>
      </c>
      <c r="U1569">
        <v>4.8</v>
      </c>
      <c r="V1569" t="e">
        <v>#N/A</v>
      </c>
      <c r="W1569" t="e">
        <v>#N/A</v>
      </c>
      <c r="X1569">
        <v>65.760000000000005</v>
      </c>
    </row>
    <row r="1570" spans="1:24" x14ac:dyDescent="0.55000000000000004">
      <c r="A1570" s="5">
        <v>38736</v>
      </c>
      <c r="B1570">
        <v>4.2300000000000004</v>
      </c>
      <c r="C1570">
        <v>4.3499999999999996</v>
      </c>
      <c r="D1570">
        <v>4.47</v>
      </c>
      <c r="E1570">
        <v>4.43</v>
      </c>
      <c r="F1570">
        <v>4.37</v>
      </c>
      <c r="G1570">
        <v>4.32</v>
      </c>
      <c r="H1570">
        <v>4.3099999999999996</v>
      </c>
      <c r="I1570">
        <v>4.33</v>
      </c>
      <c r="J1570">
        <v>4.38</v>
      </c>
      <c r="K1570">
        <v>4.6100000000000003</v>
      </c>
      <c r="L1570" t="e">
        <v>#N/A</v>
      </c>
      <c r="M1570">
        <v>1.9</v>
      </c>
      <c r="N1570">
        <v>1.97</v>
      </c>
      <c r="O1570">
        <v>2.04</v>
      </c>
      <c r="P1570" t="e">
        <v>#N/A</v>
      </c>
      <c r="Q1570">
        <v>4.51</v>
      </c>
      <c r="R1570">
        <v>4.55</v>
      </c>
      <c r="S1570">
        <v>4.6137499999999996</v>
      </c>
      <c r="T1570">
        <v>4.7300000000000004</v>
      </c>
      <c r="U1570">
        <v>4.8256300000000003</v>
      </c>
      <c r="V1570" t="e">
        <v>#N/A</v>
      </c>
      <c r="W1570" t="e">
        <v>#N/A</v>
      </c>
      <c r="X1570">
        <v>66.86</v>
      </c>
    </row>
    <row r="1571" spans="1:24" x14ac:dyDescent="0.55000000000000004">
      <c r="A1571" s="5">
        <v>38737</v>
      </c>
      <c r="B1571">
        <v>4.24</v>
      </c>
      <c r="C1571">
        <v>4.3499999999999996</v>
      </c>
      <c r="D1571">
        <v>4.4800000000000004</v>
      </c>
      <c r="E1571">
        <v>4.4400000000000004</v>
      </c>
      <c r="F1571">
        <v>4.37</v>
      </c>
      <c r="G1571">
        <v>4.32</v>
      </c>
      <c r="H1571">
        <v>4.3099999999999996</v>
      </c>
      <c r="I1571">
        <v>4.32</v>
      </c>
      <c r="J1571">
        <v>4.37</v>
      </c>
      <c r="K1571">
        <v>4.59</v>
      </c>
      <c r="L1571" t="e">
        <v>#N/A</v>
      </c>
      <c r="M1571">
        <v>1.84</v>
      </c>
      <c r="N1571">
        <v>1.94</v>
      </c>
      <c r="O1571">
        <v>1.99</v>
      </c>
      <c r="P1571" t="e">
        <v>#N/A</v>
      </c>
      <c r="Q1571">
        <v>4.51938</v>
      </c>
      <c r="R1571">
        <v>4.55938</v>
      </c>
      <c r="S1571">
        <v>4.62</v>
      </c>
      <c r="T1571">
        <v>4.74</v>
      </c>
      <c r="U1571">
        <v>4.84</v>
      </c>
      <c r="V1571" t="e">
        <v>#N/A</v>
      </c>
      <c r="W1571" t="e">
        <v>#N/A</v>
      </c>
      <c r="X1571">
        <v>68.16</v>
      </c>
    </row>
    <row r="1572" spans="1:24" x14ac:dyDescent="0.55000000000000004">
      <c r="A1572" s="5">
        <v>38740</v>
      </c>
      <c r="B1572">
        <v>4.26</v>
      </c>
      <c r="C1572">
        <v>4.38</v>
      </c>
      <c r="D1572">
        <v>4.5</v>
      </c>
      <c r="E1572">
        <v>4.45</v>
      </c>
      <c r="F1572">
        <v>4.3499999999999996</v>
      </c>
      <c r="G1572">
        <v>4.3099999999999996</v>
      </c>
      <c r="H1572">
        <v>4.3</v>
      </c>
      <c r="I1572">
        <v>4.3099999999999996</v>
      </c>
      <c r="J1572">
        <v>4.3600000000000003</v>
      </c>
      <c r="K1572">
        <v>4.59</v>
      </c>
      <c r="L1572" t="e">
        <v>#N/A</v>
      </c>
      <c r="M1572">
        <v>1.84</v>
      </c>
      <c r="N1572">
        <v>1.94</v>
      </c>
      <c r="O1572">
        <v>2</v>
      </c>
      <c r="P1572" t="e">
        <v>#N/A</v>
      </c>
      <c r="Q1572">
        <v>4.53</v>
      </c>
      <c r="R1572">
        <v>4.57</v>
      </c>
      <c r="S1572">
        <v>4.6228800000000003</v>
      </c>
      <c r="T1572">
        <v>4.7300000000000004</v>
      </c>
      <c r="U1572">
        <v>4.8172499999999996</v>
      </c>
      <c r="V1572" t="e">
        <v>#N/A</v>
      </c>
      <c r="W1572" t="e">
        <v>#N/A</v>
      </c>
      <c r="X1572">
        <v>68.06</v>
      </c>
    </row>
    <row r="1573" spans="1:24" x14ac:dyDescent="0.55000000000000004">
      <c r="A1573" s="5">
        <v>38741</v>
      </c>
      <c r="B1573">
        <v>4.28</v>
      </c>
      <c r="C1573">
        <v>4.4000000000000004</v>
      </c>
      <c r="D1573">
        <v>4.51</v>
      </c>
      <c r="E1573">
        <v>4.46</v>
      </c>
      <c r="F1573">
        <v>4.37</v>
      </c>
      <c r="G1573">
        <v>4.33</v>
      </c>
      <c r="H1573">
        <v>4.32</v>
      </c>
      <c r="I1573">
        <v>4.34</v>
      </c>
      <c r="J1573">
        <v>4.4000000000000004</v>
      </c>
      <c r="K1573">
        <v>4.63</v>
      </c>
      <c r="L1573" t="e">
        <v>#N/A</v>
      </c>
      <c r="M1573">
        <v>1.87</v>
      </c>
      <c r="N1573">
        <v>1.97</v>
      </c>
      <c r="O1573">
        <v>1.99</v>
      </c>
      <c r="P1573" t="e">
        <v>#N/A</v>
      </c>
      <c r="Q1573">
        <v>4.5337500000000004</v>
      </c>
      <c r="R1573">
        <v>4.5724999999999998</v>
      </c>
      <c r="S1573">
        <v>4.63</v>
      </c>
      <c r="T1573">
        <v>4.74</v>
      </c>
      <c r="U1573">
        <v>4.8368799999999998</v>
      </c>
      <c r="V1573" t="e">
        <v>#N/A</v>
      </c>
      <c r="W1573" t="e">
        <v>#N/A</v>
      </c>
      <c r="X1573">
        <v>66.83</v>
      </c>
    </row>
    <row r="1574" spans="1:24" x14ac:dyDescent="0.55000000000000004">
      <c r="A1574" s="5">
        <v>38742</v>
      </c>
      <c r="B1574">
        <v>4.3600000000000003</v>
      </c>
      <c r="C1574">
        <v>4.42</v>
      </c>
      <c r="D1574">
        <v>4.54</v>
      </c>
      <c r="E1574">
        <v>4.51</v>
      </c>
      <c r="F1574">
        <v>4.46</v>
      </c>
      <c r="G1574">
        <v>4.41</v>
      </c>
      <c r="H1574">
        <v>4.41</v>
      </c>
      <c r="I1574">
        <v>4.43</v>
      </c>
      <c r="J1574">
        <v>4.49</v>
      </c>
      <c r="K1574">
        <v>4.72</v>
      </c>
      <c r="L1574" t="e">
        <v>#N/A</v>
      </c>
      <c r="M1574">
        <v>1.98</v>
      </c>
      <c r="N1574">
        <v>2.0299999999999998</v>
      </c>
      <c r="O1574">
        <v>2.1</v>
      </c>
      <c r="P1574" t="e">
        <v>#N/A</v>
      </c>
      <c r="Q1574">
        <v>4.54</v>
      </c>
      <c r="R1574">
        <v>4.58</v>
      </c>
      <c r="S1574">
        <v>4.6397500000000003</v>
      </c>
      <c r="T1574">
        <v>4.75</v>
      </c>
      <c r="U1574">
        <v>4.8512500000000003</v>
      </c>
      <c r="V1574" t="e">
        <v>#N/A</v>
      </c>
      <c r="W1574" t="e">
        <v>#N/A</v>
      </c>
      <c r="X1574">
        <v>65.599999999999994</v>
      </c>
    </row>
    <row r="1575" spans="1:24" x14ac:dyDescent="0.55000000000000004">
      <c r="A1575" s="5">
        <v>38743</v>
      </c>
      <c r="B1575">
        <v>4.37</v>
      </c>
      <c r="C1575">
        <v>4.45</v>
      </c>
      <c r="D1575">
        <v>4.54</v>
      </c>
      <c r="E1575">
        <v>4.5199999999999996</v>
      </c>
      <c r="F1575">
        <v>4.49</v>
      </c>
      <c r="G1575">
        <v>4.45</v>
      </c>
      <c r="H1575">
        <v>4.4400000000000004</v>
      </c>
      <c r="I1575">
        <v>4.46</v>
      </c>
      <c r="J1575">
        <v>4.53</v>
      </c>
      <c r="K1575">
        <v>4.76</v>
      </c>
      <c r="L1575" t="e">
        <v>#N/A</v>
      </c>
      <c r="M1575">
        <v>1.97</v>
      </c>
      <c r="N1575">
        <v>2.0099999999999998</v>
      </c>
      <c r="O1575">
        <v>2.08</v>
      </c>
      <c r="P1575" t="e">
        <v>#N/A</v>
      </c>
      <c r="Q1575">
        <v>4.5599999999999996</v>
      </c>
      <c r="R1575">
        <v>4.5999999999999996</v>
      </c>
      <c r="S1575">
        <v>4.66</v>
      </c>
      <c r="T1575">
        <v>4.77813</v>
      </c>
      <c r="U1575">
        <v>4.8899999999999997</v>
      </c>
      <c r="V1575" t="e">
        <v>#N/A</v>
      </c>
      <c r="W1575" t="e">
        <v>#N/A</v>
      </c>
      <c r="X1575">
        <v>65.8</v>
      </c>
    </row>
    <row r="1576" spans="1:24" x14ac:dyDescent="0.55000000000000004">
      <c r="A1576" s="5">
        <v>38744</v>
      </c>
      <c r="B1576">
        <v>4.42</v>
      </c>
      <c r="C1576">
        <v>4.45</v>
      </c>
      <c r="D1576">
        <v>4.55</v>
      </c>
      <c r="E1576">
        <v>4.54</v>
      </c>
      <c r="F1576">
        <v>4.51</v>
      </c>
      <c r="G1576">
        <v>4.46</v>
      </c>
      <c r="H1576">
        <v>4.45</v>
      </c>
      <c r="I1576">
        <v>4.47</v>
      </c>
      <c r="J1576">
        <v>4.5199999999999996</v>
      </c>
      <c r="K1576">
        <v>4.75</v>
      </c>
      <c r="L1576" t="e">
        <v>#N/A</v>
      </c>
      <c r="M1576">
        <v>1.93</v>
      </c>
      <c r="N1576">
        <v>2.02</v>
      </c>
      <c r="O1576">
        <v>2.0499999999999998</v>
      </c>
      <c r="P1576" t="e">
        <v>#N/A</v>
      </c>
      <c r="Q1576">
        <v>4.56813</v>
      </c>
      <c r="R1576">
        <v>4.6093799999999998</v>
      </c>
      <c r="S1576">
        <v>4.6675000000000004</v>
      </c>
      <c r="T1576">
        <v>4.7906300000000002</v>
      </c>
      <c r="U1576">
        <v>4.9168799999999999</v>
      </c>
      <c r="V1576" t="e">
        <v>#N/A</v>
      </c>
      <c r="W1576" t="e">
        <v>#N/A</v>
      </c>
      <c r="X1576">
        <v>67.81</v>
      </c>
    </row>
    <row r="1577" spans="1:24" x14ac:dyDescent="0.55000000000000004">
      <c r="A1577" s="5">
        <v>38747</v>
      </c>
      <c r="B1577">
        <v>4.4800000000000004</v>
      </c>
      <c r="C1577">
        <v>4.4800000000000004</v>
      </c>
      <c r="D1577">
        <v>4.62</v>
      </c>
      <c r="E1577">
        <v>4.59</v>
      </c>
      <c r="F1577">
        <v>4.5199999999999996</v>
      </c>
      <c r="G1577">
        <v>4.47</v>
      </c>
      <c r="H1577">
        <v>4.46</v>
      </c>
      <c r="I1577">
        <v>4.49</v>
      </c>
      <c r="J1577">
        <v>4.54</v>
      </c>
      <c r="K1577">
        <v>4.7699999999999996</v>
      </c>
      <c r="L1577" t="e">
        <v>#N/A</v>
      </c>
      <c r="M1577">
        <v>1.92</v>
      </c>
      <c r="N1577">
        <v>2.0299999999999998</v>
      </c>
      <c r="O1577">
        <v>2.0699999999999998</v>
      </c>
      <c r="P1577" t="e">
        <v>#N/A</v>
      </c>
      <c r="Q1577">
        <v>4.57</v>
      </c>
      <c r="R1577">
        <v>4.6268799999999999</v>
      </c>
      <c r="S1577">
        <v>4.68</v>
      </c>
      <c r="T1577">
        <v>4.8112500000000002</v>
      </c>
      <c r="U1577">
        <v>4.9400000000000004</v>
      </c>
      <c r="V1577" t="e">
        <v>#N/A</v>
      </c>
      <c r="W1577" t="e">
        <v>#N/A</v>
      </c>
      <c r="X1577">
        <v>68.36</v>
      </c>
    </row>
    <row r="1578" spans="1:24" x14ac:dyDescent="0.55000000000000004">
      <c r="A1578" s="5">
        <v>38748</v>
      </c>
      <c r="B1578">
        <v>4.47</v>
      </c>
      <c r="C1578">
        <v>4.47</v>
      </c>
      <c r="D1578">
        <v>4.59</v>
      </c>
      <c r="E1578">
        <v>4.58</v>
      </c>
      <c r="F1578">
        <v>4.54</v>
      </c>
      <c r="G1578">
        <v>4.49</v>
      </c>
      <c r="H1578">
        <v>4.47</v>
      </c>
      <c r="I1578">
        <v>4.49</v>
      </c>
      <c r="J1578">
        <v>4.53</v>
      </c>
      <c r="K1578">
        <v>4.74</v>
      </c>
      <c r="L1578" t="e">
        <v>#N/A</v>
      </c>
      <c r="M1578">
        <v>1.89</v>
      </c>
      <c r="N1578">
        <v>2</v>
      </c>
      <c r="O1578">
        <v>2.02</v>
      </c>
      <c r="P1578" t="e">
        <v>#N/A</v>
      </c>
      <c r="Q1578">
        <v>4.57</v>
      </c>
      <c r="R1578">
        <v>4.6293800000000003</v>
      </c>
      <c r="S1578">
        <v>4.68</v>
      </c>
      <c r="T1578">
        <v>4.8099999999999996</v>
      </c>
      <c r="U1578">
        <v>4.9400000000000004</v>
      </c>
      <c r="V1578" t="e">
        <v>#N/A</v>
      </c>
      <c r="W1578" t="e">
        <v>#N/A</v>
      </c>
      <c r="X1578">
        <v>67.86</v>
      </c>
    </row>
    <row r="1579" spans="1:24" x14ac:dyDescent="0.55000000000000004">
      <c r="A1579" s="5">
        <v>38749</v>
      </c>
      <c r="B1579">
        <v>4.47</v>
      </c>
      <c r="C1579">
        <v>4.47</v>
      </c>
      <c r="D1579">
        <v>4.5999999999999996</v>
      </c>
      <c r="E1579">
        <v>4.5999999999999996</v>
      </c>
      <c r="F1579">
        <v>4.59</v>
      </c>
      <c r="G1579">
        <v>4.54</v>
      </c>
      <c r="H1579">
        <v>4.51</v>
      </c>
      <c r="I1579">
        <v>4.5199999999999996</v>
      </c>
      <c r="J1579">
        <v>4.57</v>
      </c>
      <c r="K1579">
        <v>4.7699999999999996</v>
      </c>
      <c r="L1579" t="e">
        <v>#N/A</v>
      </c>
      <c r="M1579">
        <v>1.94</v>
      </c>
      <c r="N1579">
        <v>2.02</v>
      </c>
      <c r="O1579">
        <v>2.0299999999999998</v>
      </c>
      <c r="P1579" t="e">
        <v>#N/A</v>
      </c>
      <c r="Q1579">
        <v>4.5706300000000004</v>
      </c>
      <c r="R1579">
        <v>4.63</v>
      </c>
      <c r="S1579">
        <v>4.6900000000000004</v>
      </c>
      <c r="T1579">
        <v>4.8224999999999998</v>
      </c>
      <c r="U1579">
        <v>4.9506300000000003</v>
      </c>
      <c r="V1579" t="e">
        <v>#N/A</v>
      </c>
      <c r="W1579" t="e">
        <v>#N/A</v>
      </c>
      <c r="X1579">
        <v>66.61</v>
      </c>
    </row>
    <row r="1580" spans="1:24" x14ac:dyDescent="0.55000000000000004">
      <c r="A1580" s="5">
        <v>38750</v>
      </c>
      <c r="B1580">
        <v>4.4800000000000004</v>
      </c>
      <c r="C1580">
        <v>4.4800000000000004</v>
      </c>
      <c r="D1580">
        <v>4.62</v>
      </c>
      <c r="E1580">
        <v>4.6100000000000003</v>
      </c>
      <c r="F1580">
        <v>4.59</v>
      </c>
      <c r="G1580">
        <v>4.54</v>
      </c>
      <c r="H1580">
        <v>4.51</v>
      </c>
      <c r="I1580">
        <v>4.53</v>
      </c>
      <c r="J1580">
        <v>4.57</v>
      </c>
      <c r="K1580">
        <v>4.76</v>
      </c>
      <c r="L1580" t="e">
        <v>#N/A</v>
      </c>
      <c r="M1580">
        <v>1.96</v>
      </c>
      <c r="N1580">
        <v>2.04</v>
      </c>
      <c r="O1580">
        <v>2.02</v>
      </c>
      <c r="P1580" t="e">
        <v>#N/A</v>
      </c>
      <c r="Q1580">
        <v>4.5703800000000001</v>
      </c>
      <c r="R1580">
        <v>4.6399999999999997</v>
      </c>
      <c r="S1580">
        <v>4.71</v>
      </c>
      <c r="T1580">
        <v>4.8600000000000003</v>
      </c>
      <c r="U1580">
        <v>5</v>
      </c>
      <c r="V1580" t="e">
        <v>#N/A</v>
      </c>
      <c r="W1580" t="e">
        <v>#N/A</v>
      </c>
      <c r="X1580">
        <v>64.709999999999994</v>
      </c>
    </row>
    <row r="1581" spans="1:24" x14ac:dyDescent="0.55000000000000004">
      <c r="A1581" s="5">
        <v>38751</v>
      </c>
      <c r="B1581">
        <v>4.51</v>
      </c>
      <c r="C1581">
        <v>4.4800000000000004</v>
      </c>
      <c r="D1581">
        <v>4.63</v>
      </c>
      <c r="E1581">
        <v>4.62</v>
      </c>
      <c r="F1581">
        <v>4.59</v>
      </c>
      <c r="G1581">
        <v>4.54</v>
      </c>
      <c r="H1581">
        <v>4.5</v>
      </c>
      <c r="I1581">
        <v>4.51</v>
      </c>
      <c r="J1581">
        <v>4.54</v>
      </c>
      <c r="K1581">
        <v>4.7</v>
      </c>
      <c r="L1581" t="e">
        <v>#N/A</v>
      </c>
      <c r="M1581">
        <v>1.93</v>
      </c>
      <c r="N1581">
        <v>2</v>
      </c>
      <c r="O1581">
        <v>1.96</v>
      </c>
      <c r="P1581" t="e">
        <v>#N/A</v>
      </c>
      <c r="Q1581">
        <v>4.57</v>
      </c>
      <c r="R1581">
        <v>4.6399999999999997</v>
      </c>
      <c r="S1581">
        <v>4.71</v>
      </c>
      <c r="T1581">
        <v>4.8600000000000003</v>
      </c>
      <c r="U1581">
        <v>5</v>
      </c>
      <c r="V1581" t="e">
        <v>#N/A</v>
      </c>
      <c r="W1581" t="e">
        <v>#N/A</v>
      </c>
      <c r="X1581">
        <v>65.41</v>
      </c>
    </row>
    <row r="1582" spans="1:24" x14ac:dyDescent="0.55000000000000004">
      <c r="A1582" s="5">
        <v>38754</v>
      </c>
      <c r="B1582">
        <v>4.51</v>
      </c>
      <c r="C1582">
        <v>4.4800000000000004</v>
      </c>
      <c r="D1582">
        <v>4.68</v>
      </c>
      <c r="E1582">
        <v>4.66</v>
      </c>
      <c r="F1582">
        <v>4.62</v>
      </c>
      <c r="G1582">
        <v>4.57</v>
      </c>
      <c r="H1582">
        <v>4.51</v>
      </c>
      <c r="I1582">
        <v>4.5199999999999996</v>
      </c>
      <c r="J1582">
        <v>4.55</v>
      </c>
      <c r="K1582">
        <v>4.6900000000000004</v>
      </c>
      <c r="L1582" t="e">
        <v>#N/A</v>
      </c>
      <c r="M1582">
        <v>1.93</v>
      </c>
      <c r="N1582">
        <v>2</v>
      </c>
      <c r="O1582">
        <v>1.95</v>
      </c>
      <c r="P1582" t="e">
        <v>#N/A</v>
      </c>
      <c r="Q1582">
        <v>4.57</v>
      </c>
      <c r="R1582">
        <v>4.6500000000000004</v>
      </c>
      <c r="S1582">
        <v>4.7149999999999999</v>
      </c>
      <c r="T1582">
        <v>4.87</v>
      </c>
      <c r="U1582">
        <v>5.0199999999999996</v>
      </c>
      <c r="V1582" t="e">
        <v>#N/A</v>
      </c>
      <c r="W1582" t="e">
        <v>#N/A</v>
      </c>
      <c r="X1582">
        <v>65.11</v>
      </c>
    </row>
    <row r="1583" spans="1:24" x14ac:dyDescent="0.55000000000000004">
      <c r="A1583" s="5">
        <v>38755</v>
      </c>
      <c r="B1583">
        <v>4.47</v>
      </c>
      <c r="C1583">
        <v>4.49</v>
      </c>
      <c r="D1583">
        <v>4.67</v>
      </c>
      <c r="E1583">
        <v>4.6500000000000004</v>
      </c>
      <c r="F1583">
        <v>4.6100000000000003</v>
      </c>
      <c r="G1583">
        <v>4.57</v>
      </c>
      <c r="H1583">
        <v>4.5199999999999996</v>
      </c>
      <c r="I1583">
        <v>4.54</v>
      </c>
      <c r="J1583">
        <v>4.57</v>
      </c>
      <c r="K1583">
        <v>4.7300000000000004</v>
      </c>
      <c r="L1583" t="e">
        <v>#N/A</v>
      </c>
      <c r="M1583">
        <v>1.95</v>
      </c>
      <c r="N1583">
        <v>2.02</v>
      </c>
      <c r="O1583">
        <v>1.99</v>
      </c>
      <c r="P1583" t="e">
        <v>#N/A</v>
      </c>
      <c r="Q1583">
        <v>4.57</v>
      </c>
      <c r="R1583">
        <v>4.6500000000000004</v>
      </c>
      <c r="S1583">
        <v>4.72</v>
      </c>
      <c r="T1583">
        <v>4.8899999999999997</v>
      </c>
      <c r="U1583">
        <v>5.0431299999999997</v>
      </c>
      <c r="V1583" t="e">
        <v>#N/A</v>
      </c>
      <c r="W1583" t="e">
        <v>#N/A</v>
      </c>
      <c r="X1583">
        <v>63.01</v>
      </c>
    </row>
    <row r="1584" spans="1:24" x14ac:dyDescent="0.55000000000000004">
      <c r="A1584" s="5">
        <v>38756</v>
      </c>
      <c r="B1584">
        <v>4.4800000000000004</v>
      </c>
      <c r="C1584">
        <v>4.5</v>
      </c>
      <c r="D1584">
        <v>4.67</v>
      </c>
      <c r="E1584">
        <v>4.66</v>
      </c>
      <c r="F1584">
        <v>4.6399999999999997</v>
      </c>
      <c r="G1584">
        <v>4.6100000000000003</v>
      </c>
      <c r="H1584">
        <v>4.55</v>
      </c>
      <c r="I1584">
        <v>4.55</v>
      </c>
      <c r="J1584">
        <v>4.5599999999999996</v>
      </c>
      <c r="K1584">
        <v>4.75</v>
      </c>
      <c r="L1584" t="e">
        <v>#N/A</v>
      </c>
      <c r="M1584">
        <v>2.0099999999999998</v>
      </c>
      <c r="N1584">
        <v>2.0699999999999998</v>
      </c>
      <c r="O1584">
        <v>2.02</v>
      </c>
      <c r="P1584" t="e">
        <v>#N/A</v>
      </c>
      <c r="Q1584">
        <v>4.57</v>
      </c>
      <c r="R1584">
        <v>4.6500000000000004</v>
      </c>
      <c r="S1584">
        <v>4.72</v>
      </c>
      <c r="T1584">
        <v>4.8887499999999999</v>
      </c>
      <c r="U1584">
        <v>5.03</v>
      </c>
      <c r="V1584" t="e">
        <v>#N/A</v>
      </c>
      <c r="W1584" t="e">
        <v>#N/A</v>
      </c>
      <c r="X1584">
        <v>62.51</v>
      </c>
    </row>
    <row r="1585" spans="1:24" x14ac:dyDescent="0.55000000000000004">
      <c r="A1585" s="5">
        <v>38757</v>
      </c>
      <c r="B1585">
        <v>4.5199999999999996</v>
      </c>
      <c r="C1585">
        <v>4.5199999999999996</v>
      </c>
      <c r="D1585">
        <v>4.67</v>
      </c>
      <c r="E1585">
        <v>4.66</v>
      </c>
      <c r="F1585">
        <v>4.66</v>
      </c>
      <c r="G1585">
        <v>4.62</v>
      </c>
      <c r="H1585">
        <v>4.55</v>
      </c>
      <c r="I1585">
        <v>4.55</v>
      </c>
      <c r="J1585">
        <v>4.54</v>
      </c>
      <c r="K1585">
        <v>4.72</v>
      </c>
      <c r="L1585">
        <v>4.51</v>
      </c>
      <c r="M1585">
        <v>2</v>
      </c>
      <c r="N1585">
        <v>2.0499999999999998</v>
      </c>
      <c r="O1585">
        <v>1.99</v>
      </c>
      <c r="P1585" t="e">
        <v>#N/A</v>
      </c>
      <c r="Q1585">
        <v>4.57</v>
      </c>
      <c r="R1585">
        <v>4.66</v>
      </c>
      <c r="S1585">
        <v>4.74</v>
      </c>
      <c r="T1585">
        <v>4.91</v>
      </c>
      <c r="U1585">
        <v>5.0625</v>
      </c>
      <c r="V1585" t="e">
        <v>#N/A</v>
      </c>
      <c r="W1585" t="e">
        <v>#N/A</v>
      </c>
      <c r="X1585">
        <v>62.66</v>
      </c>
    </row>
    <row r="1586" spans="1:24" x14ac:dyDescent="0.55000000000000004">
      <c r="A1586" s="5">
        <v>38758</v>
      </c>
      <c r="B1586">
        <v>4.51</v>
      </c>
      <c r="C1586">
        <v>4.53</v>
      </c>
      <c r="D1586">
        <v>4.7</v>
      </c>
      <c r="E1586">
        <v>4.7</v>
      </c>
      <c r="F1586">
        <v>4.6900000000000004</v>
      </c>
      <c r="G1586">
        <v>4.67</v>
      </c>
      <c r="H1586">
        <v>4.59</v>
      </c>
      <c r="I1586">
        <v>4.59</v>
      </c>
      <c r="J1586">
        <v>4.59</v>
      </c>
      <c r="K1586">
        <v>4.76</v>
      </c>
      <c r="L1586">
        <v>4.55</v>
      </c>
      <c r="M1586">
        <v>2.02</v>
      </c>
      <c r="N1586">
        <v>2.09</v>
      </c>
      <c r="O1586">
        <v>2.02</v>
      </c>
      <c r="P1586" t="e">
        <v>#N/A</v>
      </c>
      <c r="Q1586">
        <v>4.57</v>
      </c>
      <c r="R1586">
        <v>4.6725000000000003</v>
      </c>
      <c r="S1586">
        <v>4.7406300000000003</v>
      </c>
      <c r="T1586">
        <v>4.9193800000000003</v>
      </c>
      <c r="U1586">
        <v>5.0793799999999996</v>
      </c>
      <c r="V1586" t="e">
        <v>#N/A</v>
      </c>
      <c r="W1586" t="e">
        <v>#N/A</v>
      </c>
      <c r="X1586">
        <v>62.01</v>
      </c>
    </row>
    <row r="1587" spans="1:24" x14ac:dyDescent="0.55000000000000004">
      <c r="A1587" s="5">
        <v>38761</v>
      </c>
      <c r="B1587">
        <v>4.4400000000000004</v>
      </c>
      <c r="C1587">
        <v>4.55</v>
      </c>
      <c r="D1587">
        <v>4.71</v>
      </c>
      <c r="E1587">
        <v>4.7</v>
      </c>
      <c r="F1587">
        <v>4.68</v>
      </c>
      <c r="G1587">
        <v>4.66</v>
      </c>
      <c r="H1587">
        <v>4.58</v>
      </c>
      <c r="I1587">
        <v>4.58</v>
      </c>
      <c r="J1587">
        <v>4.58</v>
      </c>
      <c r="K1587">
        <v>4.76</v>
      </c>
      <c r="L1587">
        <v>4.5599999999999996</v>
      </c>
      <c r="M1587">
        <v>2.0299999999999998</v>
      </c>
      <c r="N1587">
        <v>2.08</v>
      </c>
      <c r="O1587">
        <v>2.02</v>
      </c>
      <c r="P1587" t="e">
        <v>#N/A</v>
      </c>
      <c r="Q1587">
        <v>4.57</v>
      </c>
      <c r="R1587">
        <v>4.6781300000000003</v>
      </c>
      <c r="S1587">
        <v>4.7487500000000002</v>
      </c>
      <c r="T1587">
        <v>4.9306299999999998</v>
      </c>
      <c r="U1587">
        <v>5.1031300000000002</v>
      </c>
      <c r="V1587" t="e">
        <v>#N/A</v>
      </c>
      <c r="W1587" t="e">
        <v>#N/A</v>
      </c>
      <c r="X1587">
        <v>61.26</v>
      </c>
    </row>
    <row r="1588" spans="1:24" x14ac:dyDescent="0.55000000000000004">
      <c r="A1588" s="5">
        <v>38762</v>
      </c>
      <c r="B1588">
        <v>4.45</v>
      </c>
      <c r="C1588">
        <v>4.55</v>
      </c>
      <c r="D1588">
        <v>4.72</v>
      </c>
      <c r="E1588">
        <v>4.71</v>
      </c>
      <c r="F1588">
        <v>4.6900000000000004</v>
      </c>
      <c r="G1588">
        <v>4.68</v>
      </c>
      <c r="H1588">
        <v>4.6100000000000003</v>
      </c>
      <c r="I1588">
        <v>4.6100000000000003</v>
      </c>
      <c r="J1588">
        <v>4.62</v>
      </c>
      <c r="K1588">
        <v>4.8</v>
      </c>
      <c r="L1588">
        <v>4.5999999999999996</v>
      </c>
      <c r="M1588">
        <v>2.09</v>
      </c>
      <c r="N1588">
        <v>2.14</v>
      </c>
      <c r="O1588">
        <v>2.08</v>
      </c>
      <c r="P1588" t="e">
        <v>#N/A</v>
      </c>
      <c r="Q1588">
        <v>4.57</v>
      </c>
      <c r="R1588">
        <v>4.68</v>
      </c>
      <c r="S1588">
        <v>4.75</v>
      </c>
      <c r="T1588">
        <v>4.93</v>
      </c>
      <c r="U1588">
        <v>5.09</v>
      </c>
      <c r="V1588" t="e">
        <v>#N/A</v>
      </c>
      <c r="W1588" t="e">
        <v>#N/A</v>
      </c>
      <c r="X1588">
        <v>59.61</v>
      </c>
    </row>
    <row r="1589" spans="1:24" x14ac:dyDescent="0.55000000000000004">
      <c r="A1589" s="5">
        <v>38763</v>
      </c>
      <c r="B1589">
        <v>4.5</v>
      </c>
      <c r="C1589">
        <v>4.55</v>
      </c>
      <c r="D1589">
        <v>4.7</v>
      </c>
      <c r="E1589">
        <v>4.7</v>
      </c>
      <c r="F1589">
        <v>4.71</v>
      </c>
      <c r="G1589">
        <v>4.68</v>
      </c>
      <c r="H1589">
        <v>4.5999999999999996</v>
      </c>
      <c r="I1589">
        <v>4.5999999999999996</v>
      </c>
      <c r="J1589">
        <v>4.6100000000000003</v>
      </c>
      <c r="K1589">
        <v>4.78</v>
      </c>
      <c r="L1589">
        <v>4.58</v>
      </c>
      <c r="M1589">
        <v>2.08</v>
      </c>
      <c r="N1589">
        <v>2.13</v>
      </c>
      <c r="O1589">
        <v>2.0699999999999998</v>
      </c>
      <c r="P1589" t="e">
        <v>#N/A</v>
      </c>
      <c r="Q1589">
        <v>4.57</v>
      </c>
      <c r="R1589">
        <v>4.68</v>
      </c>
      <c r="S1589">
        <v>4.75</v>
      </c>
      <c r="T1589">
        <v>4.93</v>
      </c>
      <c r="U1589">
        <v>5.0949999999999998</v>
      </c>
      <c r="V1589" t="e">
        <v>#N/A</v>
      </c>
      <c r="W1589" t="e">
        <v>#N/A</v>
      </c>
      <c r="X1589">
        <v>57.61</v>
      </c>
    </row>
    <row r="1590" spans="1:24" x14ac:dyDescent="0.55000000000000004">
      <c r="A1590" s="5">
        <v>38764</v>
      </c>
      <c r="B1590">
        <v>4.4800000000000004</v>
      </c>
      <c r="C1590">
        <v>4.55</v>
      </c>
      <c r="D1590">
        <v>4.6900000000000004</v>
      </c>
      <c r="E1590">
        <v>4.6900000000000004</v>
      </c>
      <c r="F1590">
        <v>4.6900000000000004</v>
      </c>
      <c r="G1590">
        <v>4.67</v>
      </c>
      <c r="H1590">
        <v>4.59</v>
      </c>
      <c r="I1590">
        <v>4.59</v>
      </c>
      <c r="J1590">
        <v>4.59</v>
      </c>
      <c r="K1590">
        <v>4.7699999999999996</v>
      </c>
      <c r="L1590">
        <v>4.57</v>
      </c>
      <c r="M1590">
        <v>2.0299999999999998</v>
      </c>
      <c r="N1590">
        <v>2.1</v>
      </c>
      <c r="O1590">
        <v>2.04</v>
      </c>
      <c r="P1590" t="e">
        <v>#N/A</v>
      </c>
      <c r="Q1590">
        <v>4.57</v>
      </c>
      <c r="R1590">
        <v>4.6912500000000001</v>
      </c>
      <c r="S1590">
        <v>4.7699999999999996</v>
      </c>
      <c r="T1590">
        <v>4.9400000000000004</v>
      </c>
      <c r="U1590">
        <v>5.1012500000000003</v>
      </c>
      <c r="V1590" t="e">
        <v>#N/A</v>
      </c>
      <c r="W1590" t="e">
        <v>#N/A</v>
      </c>
      <c r="X1590">
        <v>58.61</v>
      </c>
    </row>
    <row r="1591" spans="1:24" x14ac:dyDescent="0.55000000000000004">
      <c r="A1591" s="5">
        <v>38765</v>
      </c>
      <c r="B1591">
        <v>4.4800000000000004</v>
      </c>
      <c r="C1591">
        <v>4.54</v>
      </c>
      <c r="D1591">
        <v>4.6900000000000004</v>
      </c>
      <c r="E1591">
        <v>4.68</v>
      </c>
      <c r="F1591">
        <v>4.66</v>
      </c>
      <c r="G1591">
        <v>4.6399999999999997</v>
      </c>
      <c r="H1591">
        <v>4.55</v>
      </c>
      <c r="I1591">
        <v>4.54</v>
      </c>
      <c r="J1591">
        <v>4.54</v>
      </c>
      <c r="K1591">
        <v>4.71</v>
      </c>
      <c r="L1591">
        <v>4.51</v>
      </c>
      <c r="M1591">
        <v>1.95</v>
      </c>
      <c r="N1591">
        <v>2.0299999999999998</v>
      </c>
      <c r="O1591">
        <v>1.99</v>
      </c>
      <c r="P1591" t="e">
        <v>#N/A</v>
      </c>
      <c r="Q1591">
        <v>4.57</v>
      </c>
      <c r="R1591">
        <v>4.6900000000000004</v>
      </c>
      <c r="S1591">
        <v>4.7699999999999996</v>
      </c>
      <c r="T1591">
        <v>4.9400000000000004</v>
      </c>
      <c r="U1591">
        <v>5.0999999999999996</v>
      </c>
      <c r="V1591" t="e">
        <v>#N/A</v>
      </c>
      <c r="W1591" t="e">
        <v>#N/A</v>
      </c>
      <c r="X1591">
        <v>59.76</v>
      </c>
    </row>
    <row r="1592" spans="1:24" x14ac:dyDescent="0.55000000000000004">
      <c r="A1592" s="5">
        <v>38768</v>
      </c>
      <c r="B1592" t="e">
        <v>#N/A</v>
      </c>
      <c r="C1592" t="e">
        <v>#N/A</v>
      </c>
      <c r="D1592" t="e">
        <v>#N/A</v>
      </c>
      <c r="E1592" t="e">
        <v>#N/A</v>
      </c>
      <c r="F1592" t="e">
        <v>#N/A</v>
      </c>
      <c r="G1592" t="e">
        <v>#N/A</v>
      </c>
      <c r="H1592" t="e">
        <v>#N/A</v>
      </c>
      <c r="I1592" t="e">
        <v>#N/A</v>
      </c>
      <c r="J1592" t="e">
        <v>#N/A</v>
      </c>
      <c r="K1592" t="e">
        <v>#N/A</v>
      </c>
      <c r="L1592" t="e">
        <v>#N/A</v>
      </c>
      <c r="M1592" t="e">
        <v>#N/A</v>
      </c>
      <c r="N1592" t="e">
        <v>#N/A</v>
      </c>
      <c r="O1592" t="e">
        <v>#N/A</v>
      </c>
      <c r="P1592" t="e">
        <v>#N/A</v>
      </c>
      <c r="Q1592">
        <v>4.57</v>
      </c>
      <c r="R1592">
        <v>4.6950000000000003</v>
      </c>
      <c r="S1592">
        <v>4.7703100000000003</v>
      </c>
      <c r="T1592">
        <v>4.9400000000000004</v>
      </c>
      <c r="U1592">
        <v>5.0999999999999996</v>
      </c>
      <c r="V1592" t="e">
        <v>#N/A</v>
      </c>
      <c r="W1592" t="e">
        <v>#N/A</v>
      </c>
      <c r="X1592" t="e">
        <v>#N/A</v>
      </c>
    </row>
    <row r="1593" spans="1:24" x14ac:dyDescent="0.55000000000000004">
      <c r="A1593" s="5">
        <v>38769</v>
      </c>
      <c r="B1593">
        <v>4.54</v>
      </c>
      <c r="C1593">
        <v>4.5599999999999996</v>
      </c>
      <c r="D1593">
        <v>4.7300000000000004</v>
      </c>
      <c r="E1593">
        <v>4.7300000000000004</v>
      </c>
      <c r="F1593">
        <v>4.71</v>
      </c>
      <c r="G1593">
        <v>4.68</v>
      </c>
      <c r="H1593">
        <v>4.59</v>
      </c>
      <c r="I1593">
        <v>4.58</v>
      </c>
      <c r="J1593">
        <v>4.57</v>
      </c>
      <c r="K1593">
        <v>4.72</v>
      </c>
      <c r="L1593">
        <v>4.53</v>
      </c>
      <c r="M1593">
        <v>1.97</v>
      </c>
      <c r="N1593">
        <v>2.04</v>
      </c>
      <c r="O1593">
        <v>2.0099999999999998</v>
      </c>
      <c r="P1593" t="e">
        <v>#N/A</v>
      </c>
      <c r="Q1593">
        <v>4.57</v>
      </c>
      <c r="R1593">
        <v>4.6974999999999998</v>
      </c>
      <c r="S1593">
        <v>4.7737499999999997</v>
      </c>
      <c r="T1593">
        <v>4.9400000000000004</v>
      </c>
      <c r="U1593">
        <v>5.0999999999999996</v>
      </c>
      <c r="V1593" t="e">
        <v>#N/A</v>
      </c>
      <c r="W1593" t="e">
        <v>#N/A</v>
      </c>
      <c r="X1593">
        <v>61.21</v>
      </c>
    </row>
    <row r="1594" spans="1:24" x14ac:dyDescent="0.55000000000000004">
      <c r="A1594" s="5">
        <v>38770</v>
      </c>
      <c r="B1594">
        <v>4.49</v>
      </c>
      <c r="C1594">
        <v>4.57</v>
      </c>
      <c r="D1594">
        <v>4.7</v>
      </c>
      <c r="E1594">
        <v>4.6900000000000004</v>
      </c>
      <c r="F1594">
        <v>4.68</v>
      </c>
      <c r="G1594">
        <v>4.66</v>
      </c>
      <c r="H1594">
        <v>4.57</v>
      </c>
      <c r="I1594">
        <v>4.55</v>
      </c>
      <c r="J1594">
        <v>4.53</v>
      </c>
      <c r="K1594">
        <v>4.68</v>
      </c>
      <c r="L1594">
        <v>4.4800000000000004</v>
      </c>
      <c r="M1594">
        <v>1.93</v>
      </c>
      <c r="N1594">
        <v>2.0099999999999998</v>
      </c>
      <c r="O1594">
        <v>1.98</v>
      </c>
      <c r="P1594" t="e">
        <v>#N/A</v>
      </c>
      <c r="Q1594">
        <v>4.57125</v>
      </c>
      <c r="R1594">
        <v>4.7</v>
      </c>
      <c r="S1594">
        <v>4.78</v>
      </c>
      <c r="T1594">
        <v>4.96</v>
      </c>
      <c r="U1594">
        <v>5.13063</v>
      </c>
      <c r="V1594" t="e">
        <v>#N/A</v>
      </c>
      <c r="W1594" t="e">
        <v>#N/A</v>
      </c>
      <c r="X1594">
        <v>59.03</v>
      </c>
    </row>
    <row r="1595" spans="1:24" x14ac:dyDescent="0.55000000000000004">
      <c r="A1595" s="5">
        <v>38771</v>
      </c>
      <c r="B1595">
        <v>4.47</v>
      </c>
      <c r="C1595">
        <v>4.59</v>
      </c>
      <c r="D1595">
        <v>4.7300000000000004</v>
      </c>
      <c r="E1595">
        <v>4.7300000000000004</v>
      </c>
      <c r="F1595">
        <v>4.72</v>
      </c>
      <c r="G1595">
        <v>4.7</v>
      </c>
      <c r="H1595">
        <v>4.63</v>
      </c>
      <c r="I1595">
        <v>4.58</v>
      </c>
      <c r="J1595">
        <v>4.5599999999999996</v>
      </c>
      <c r="K1595">
        <v>4.7</v>
      </c>
      <c r="L1595">
        <v>4.51</v>
      </c>
      <c r="M1595">
        <v>1.97</v>
      </c>
      <c r="N1595">
        <v>2.0299999999999998</v>
      </c>
      <c r="O1595">
        <v>2</v>
      </c>
      <c r="P1595" t="e">
        <v>#N/A</v>
      </c>
      <c r="Q1595">
        <v>4.5806300000000002</v>
      </c>
      <c r="R1595">
        <v>4.7112499999999997</v>
      </c>
      <c r="S1595">
        <v>4.8</v>
      </c>
      <c r="T1595">
        <v>4.9637500000000001</v>
      </c>
      <c r="U1595">
        <v>5.1206300000000002</v>
      </c>
      <c r="V1595" t="e">
        <v>#N/A</v>
      </c>
      <c r="W1595" t="e">
        <v>#N/A</v>
      </c>
      <c r="X1595">
        <v>58.03</v>
      </c>
    </row>
    <row r="1596" spans="1:24" x14ac:dyDescent="0.55000000000000004">
      <c r="A1596" s="5">
        <v>38772</v>
      </c>
      <c r="B1596">
        <v>4.4800000000000004</v>
      </c>
      <c r="C1596">
        <v>4.5999999999999996</v>
      </c>
      <c r="D1596">
        <v>4.7300000000000004</v>
      </c>
      <c r="E1596">
        <v>4.7300000000000004</v>
      </c>
      <c r="F1596">
        <v>4.74</v>
      </c>
      <c r="G1596">
        <v>4.7</v>
      </c>
      <c r="H1596">
        <v>4.6399999999999997</v>
      </c>
      <c r="I1596">
        <v>4.5999999999999996</v>
      </c>
      <c r="J1596">
        <v>4.58</v>
      </c>
      <c r="K1596">
        <v>4.71</v>
      </c>
      <c r="L1596">
        <v>4.5199999999999996</v>
      </c>
      <c r="M1596">
        <v>1.94</v>
      </c>
      <c r="N1596">
        <v>2.02</v>
      </c>
      <c r="O1596">
        <v>1.98</v>
      </c>
      <c r="P1596" t="e">
        <v>#N/A</v>
      </c>
      <c r="Q1596">
        <v>4.6050000000000004</v>
      </c>
      <c r="R1596">
        <v>4.72</v>
      </c>
      <c r="S1596">
        <v>4.8099999999999996</v>
      </c>
      <c r="T1596">
        <v>4.9800000000000004</v>
      </c>
      <c r="U1596">
        <v>5.14</v>
      </c>
      <c r="V1596" t="e">
        <v>#N/A</v>
      </c>
      <c r="W1596" t="e">
        <v>#N/A</v>
      </c>
      <c r="X1596">
        <v>61.46</v>
      </c>
    </row>
    <row r="1597" spans="1:24" x14ac:dyDescent="0.55000000000000004">
      <c r="A1597" s="5">
        <v>38775</v>
      </c>
      <c r="B1597">
        <v>4.5199999999999996</v>
      </c>
      <c r="C1597">
        <v>4.62</v>
      </c>
      <c r="D1597">
        <v>4.76</v>
      </c>
      <c r="E1597">
        <v>4.76</v>
      </c>
      <c r="F1597">
        <v>4.74</v>
      </c>
      <c r="G1597">
        <v>4.71</v>
      </c>
      <c r="H1597">
        <v>4.66</v>
      </c>
      <c r="I1597">
        <v>4.6100000000000003</v>
      </c>
      <c r="J1597">
        <v>4.59</v>
      </c>
      <c r="K1597">
        <v>4.74</v>
      </c>
      <c r="L1597">
        <v>4.55</v>
      </c>
      <c r="M1597">
        <v>1.96</v>
      </c>
      <c r="N1597">
        <v>2.04</v>
      </c>
      <c r="O1597">
        <v>2.0099999999999998</v>
      </c>
      <c r="P1597" t="e">
        <v>#N/A</v>
      </c>
      <c r="Q1597">
        <v>4.63</v>
      </c>
      <c r="R1597">
        <v>4.7287499999999998</v>
      </c>
      <c r="S1597">
        <v>4.82</v>
      </c>
      <c r="T1597">
        <v>4.99</v>
      </c>
      <c r="U1597">
        <v>5.15</v>
      </c>
      <c r="V1597" t="e">
        <v>#N/A</v>
      </c>
      <c r="W1597" t="e">
        <v>#N/A</v>
      </c>
      <c r="X1597">
        <v>61.01</v>
      </c>
    </row>
    <row r="1598" spans="1:24" x14ac:dyDescent="0.55000000000000004">
      <c r="A1598" s="5">
        <v>38776</v>
      </c>
      <c r="B1598">
        <v>4.5199999999999996</v>
      </c>
      <c r="C1598">
        <v>4.62</v>
      </c>
      <c r="D1598">
        <v>4.74</v>
      </c>
      <c r="E1598">
        <v>4.7300000000000004</v>
      </c>
      <c r="F1598">
        <v>4.6900000000000004</v>
      </c>
      <c r="G1598">
        <v>4.67</v>
      </c>
      <c r="H1598">
        <v>4.6100000000000003</v>
      </c>
      <c r="I1598">
        <v>4.57</v>
      </c>
      <c r="J1598">
        <v>4.55</v>
      </c>
      <c r="K1598">
        <v>4.7</v>
      </c>
      <c r="L1598">
        <v>4.51</v>
      </c>
      <c r="M1598">
        <v>1.93</v>
      </c>
      <c r="N1598">
        <v>2.02</v>
      </c>
      <c r="O1598">
        <v>1.98</v>
      </c>
      <c r="P1598" t="e">
        <v>#N/A</v>
      </c>
      <c r="Q1598">
        <v>4.6331300000000004</v>
      </c>
      <c r="R1598">
        <v>4.7300000000000004</v>
      </c>
      <c r="S1598">
        <v>4.8224999999999998</v>
      </c>
      <c r="T1598">
        <v>4.99</v>
      </c>
      <c r="U1598">
        <v>5.15</v>
      </c>
      <c r="V1598" t="e">
        <v>#N/A</v>
      </c>
      <c r="W1598" t="e">
        <v>#N/A</v>
      </c>
      <c r="X1598">
        <v>61.37</v>
      </c>
    </row>
    <row r="1599" spans="1:24" x14ac:dyDescent="0.55000000000000004">
      <c r="A1599" s="5">
        <v>38777</v>
      </c>
      <c r="B1599">
        <v>4.5199999999999996</v>
      </c>
      <c r="C1599">
        <v>4.5999999999999996</v>
      </c>
      <c r="D1599">
        <v>4.75</v>
      </c>
      <c r="E1599">
        <v>4.74</v>
      </c>
      <c r="F1599">
        <v>4.71</v>
      </c>
      <c r="G1599">
        <v>4.68</v>
      </c>
      <c r="H1599">
        <v>4.63</v>
      </c>
      <c r="I1599">
        <v>4.5999999999999996</v>
      </c>
      <c r="J1599">
        <v>4.59</v>
      </c>
      <c r="K1599">
        <v>4.74</v>
      </c>
      <c r="L1599">
        <v>4.5599999999999996</v>
      </c>
      <c r="M1599">
        <v>1.92</v>
      </c>
      <c r="N1599">
        <v>2.02</v>
      </c>
      <c r="O1599">
        <v>2</v>
      </c>
      <c r="P1599" t="e">
        <v>#N/A</v>
      </c>
      <c r="Q1599">
        <v>4.6399999999999997</v>
      </c>
      <c r="R1599">
        <v>4.7365599999999999</v>
      </c>
      <c r="S1599">
        <v>4.83</v>
      </c>
      <c r="T1599">
        <v>4.9762500000000003</v>
      </c>
      <c r="U1599">
        <v>5.1187500000000004</v>
      </c>
      <c r="V1599" t="e">
        <v>#N/A</v>
      </c>
      <c r="W1599" t="e">
        <v>#N/A</v>
      </c>
      <c r="X1599">
        <v>62.01</v>
      </c>
    </row>
    <row r="1600" spans="1:24" x14ac:dyDescent="0.55000000000000004">
      <c r="A1600" s="5">
        <v>38778</v>
      </c>
      <c r="B1600">
        <v>4.5</v>
      </c>
      <c r="C1600">
        <v>4.62</v>
      </c>
      <c r="D1600">
        <v>4.75</v>
      </c>
      <c r="E1600">
        <v>4.74</v>
      </c>
      <c r="F1600">
        <v>4.72</v>
      </c>
      <c r="G1600">
        <v>4.72</v>
      </c>
      <c r="H1600">
        <v>4.68</v>
      </c>
      <c r="I1600">
        <v>4.66</v>
      </c>
      <c r="J1600">
        <v>4.6399999999999997</v>
      </c>
      <c r="K1600">
        <v>4.8</v>
      </c>
      <c r="L1600">
        <v>4.62</v>
      </c>
      <c r="M1600">
        <v>1.94</v>
      </c>
      <c r="N1600">
        <v>2.0499999999999998</v>
      </c>
      <c r="O1600">
        <v>2.0299999999999998</v>
      </c>
      <c r="P1600" t="e">
        <v>#N/A</v>
      </c>
      <c r="Q1600">
        <v>4.6606300000000003</v>
      </c>
      <c r="R1600">
        <v>4.7506300000000001</v>
      </c>
      <c r="S1600">
        <v>4.84</v>
      </c>
      <c r="T1600">
        <v>4.99</v>
      </c>
      <c r="U1600">
        <v>5.14</v>
      </c>
      <c r="V1600" t="e">
        <v>#N/A</v>
      </c>
      <c r="W1600" t="e">
        <v>#N/A</v>
      </c>
      <c r="X1600">
        <v>63.36</v>
      </c>
    </row>
    <row r="1601" spans="1:24" x14ac:dyDescent="0.55000000000000004">
      <c r="A1601" s="5">
        <v>38779</v>
      </c>
      <c r="B1601">
        <v>4.51</v>
      </c>
      <c r="C1601">
        <v>4.62</v>
      </c>
      <c r="D1601">
        <v>4.75</v>
      </c>
      <c r="E1601">
        <v>4.75</v>
      </c>
      <c r="F1601">
        <v>4.76</v>
      </c>
      <c r="G1601">
        <v>4.75</v>
      </c>
      <c r="H1601">
        <v>4.71</v>
      </c>
      <c r="I1601">
        <v>4.6900000000000004</v>
      </c>
      <c r="J1601">
        <v>4.68</v>
      </c>
      <c r="K1601">
        <v>4.84</v>
      </c>
      <c r="L1601">
        <v>4.66</v>
      </c>
      <c r="M1601">
        <v>1.95</v>
      </c>
      <c r="N1601">
        <v>2.0699999999999998</v>
      </c>
      <c r="O1601">
        <v>2.04</v>
      </c>
      <c r="P1601" t="e">
        <v>#N/A</v>
      </c>
      <c r="Q1601">
        <v>4.67</v>
      </c>
      <c r="R1601">
        <v>4.7593800000000002</v>
      </c>
      <c r="S1601">
        <v>4.8499999999999996</v>
      </c>
      <c r="T1601">
        <v>5</v>
      </c>
      <c r="U1601">
        <v>5.1593799999999996</v>
      </c>
      <c r="V1601" t="e">
        <v>#N/A</v>
      </c>
      <c r="W1601" t="e">
        <v>#N/A</v>
      </c>
      <c r="X1601">
        <v>63.61</v>
      </c>
    </row>
    <row r="1602" spans="1:24" x14ac:dyDescent="0.55000000000000004">
      <c r="A1602" s="5">
        <v>38782</v>
      </c>
      <c r="B1602">
        <v>4.51</v>
      </c>
      <c r="C1602">
        <v>4.5999999999999996</v>
      </c>
      <c r="D1602">
        <v>4.7699999999999996</v>
      </c>
      <c r="E1602">
        <v>4.7699999999999996</v>
      </c>
      <c r="F1602">
        <v>4.7699999999999996</v>
      </c>
      <c r="G1602">
        <v>4.7699999999999996</v>
      </c>
      <c r="H1602">
        <v>4.76</v>
      </c>
      <c r="I1602">
        <v>4.74</v>
      </c>
      <c r="J1602">
        <v>4.74</v>
      </c>
      <c r="K1602">
        <v>4.91</v>
      </c>
      <c r="L1602">
        <v>4.72</v>
      </c>
      <c r="M1602">
        <v>2.0299999999999998</v>
      </c>
      <c r="N1602">
        <v>2.14</v>
      </c>
      <c r="O1602">
        <v>2.11</v>
      </c>
      <c r="P1602" t="e">
        <v>#N/A</v>
      </c>
      <c r="Q1602">
        <v>4.6900000000000004</v>
      </c>
      <c r="R1602">
        <v>4.7643800000000001</v>
      </c>
      <c r="S1602">
        <v>4.8600000000000003</v>
      </c>
      <c r="T1602">
        <v>5.01</v>
      </c>
      <c r="U1602">
        <v>5.17875</v>
      </c>
      <c r="V1602" t="e">
        <v>#N/A</v>
      </c>
      <c r="W1602" t="e">
        <v>#N/A</v>
      </c>
      <c r="X1602">
        <v>62.46</v>
      </c>
    </row>
    <row r="1603" spans="1:24" x14ac:dyDescent="0.55000000000000004">
      <c r="A1603" s="5">
        <v>38783</v>
      </c>
      <c r="B1603">
        <v>4.51</v>
      </c>
      <c r="C1603">
        <v>4.5999999999999996</v>
      </c>
      <c r="D1603">
        <v>4.7699999999999996</v>
      </c>
      <c r="E1603">
        <v>4.7699999999999996</v>
      </c>
      <c r="F1603">
        <v>4.7699999999999996</v>
      </c>
      <c r="G1603">
        <v>4.79</v>
      </c>
      <c r="H1603">
        <v>4.76</v>
      </c>
      <c r="I1603">
        <v>4.75</v>
      </c>
      <c r="J1603">
        <v>4.74</v>
      </c>
      <c r="K1603">
        <v>4.91</v>
      </c>
      <c r="L1603">
        <v>4.72</v>
      </c>
      <c r="M1603">
        <v>2.0499999999999998</v>
      </c>
      <c r="N1603">
        <v>2.16</v>
      </c>
      <c r="O1603">
        <v>2.11</v>
      </c>
      <c r="P1603" t="e">
        <v>#N/A</v>
      </c>
      <c r="Q1603">
        <v>4.6912500000000001</v>
      </c>
      <c r="R1603">
        <v>4.7699999999999996</v>
      </c>
      <c r="S1603">
        <v>4.87</v>
      </c>
      <c r="T1603">
        <v>5.0306300000000004</v>
      </c>
      <c r="U1603">
        <v>5.2056300000000002</v>
      </c>
      <c r="V1603" t="e">
        <v>#N/A</v>
      </c>
      <c r="W1603" t="e">
        <v>#N/A</v>
      </c>
      <c r="X1603">
        <v>61.51</v>
      </c>
    </row>
    <row r="1604" spans="1:24" x14ac:dyDescent="0.55000000000000004">
      <c r="A1604" s="5">
        <v>38784</v>
      </c>
      <c r="B1604">
        <v>4.51</v>
      </c>
      <c r="C1604">
        <v>4.58</v>
      </c>
      <c r="D1604">
        <v>4.7699999999999996</v>
      </c>
      <c r="E1604">
        <v>4.76</v>
      </c>
      <c r="F1604">
        <v>4.72</v>
      </c>
      <c r="G1604">
        <v>4.7699999999999996</v>
      </c>
      <c r="H1604">
        <v>4.75</v>
      </c>
      <c r="I1604">
        <v>4.74</v>
      </c>
      <c r="J1604">
        <v>4.7300000000000004</v>
      </c>
      <c r="K1604">
        <v>4.91</v>
      </c>
      <c r="L1604">
        <v>4.72</v>
      </c>
      <c r="M1604">
        <v>2.09</v>
      </c>
      <c r="N1604">
        <v>2.2000000000000002</v>
      </c>
      <c r="O1604">
        <v>2.15</v>
      </c>
      <c r="P1604" t="e">
        <v>#N/A</v>
      </c>
      <c r="Q1604">
        <v>4.6981299999999999</v>
      </c>
      <c r="R1604">
        <v>4.7787499999999996</v>
      </c>
      <c r="S1604">
        <v>4.88</v>
      </c>
      <c r="T1604">
        <v>5.03</v>
      </c>
      <c r="U1604">
        <v>5.19</v>
      </c>
      <c r="V1604" t="e">
        <v>#N/A</v>
      </c>
      <c r="W1604" t="e">
        <v>#N/A</v>
      </c>
      <c r="X1604">
        <v>60.06</v>
      </c>
    </row>
    <row r="1605" spans="1:24" x14ac:dyDescent="0.55000000000000004">
      <c r="A1605" s="5">
        <v>38785</v>
      </c>
      <c r="B1605">
        <v>4.51</v>
      </c>
      <c r="C1605">
        <v>4.5999999999999996</v>
      </c>
      <c r="D1605">
        <v>4.7699999999999996</v>
      </c>
      <c r="E1605">
        <v>4.76</v>
      </c>
      <c r="F1605">
        <v>4.72</v>
      </c>
      <c r="G1605">
        <v>4.7699999999999996</v>
      </c>
      <c r="H1605">
        <v>4.75</v>
      </c>
      <c r="I1605">
        <v>4.74</v>
      </c>
      <c r="J1605">
        <v>4.74</v>
      </c>
      <c r="K1605">
        <v>4.91</v>
      </c>
      <c r="L1605">
        <v>4.72</v>
      </c>
      <c r="M1605">
        <v>2.09</v>
      </c>
      <c r="N1605">
        <v>2.2000000000000002</v>
      </c>
      <c r="O1605">
        <v>2.15</v>
      </c>
      <c r="P1605" t="e">
        <v>#N/A</v>
      </c>
      <c r="Q1605">
        <v>4.72</v>
      </c>
      <c r="R1605">
        <v>4.8075000000000001</v>
      </c>
      <c r="S1605">
        <v>4.8899999999999997</v>
      </c>
      <c r="T1605">
        <v>5.04</v>
      </c>
      <c r="U1605">
        <v>5.1987500000000004</v>
      </c>
      <c r="V1605" t="e">
        <v>#N/A</v>
      </c>
      <c r="W1605" t="e">
        <v>#N/A</v>
      </c>
      <c r="X1605">
        <v>60.51</v>
      </c>
    </row>
    <row r="1606" spans="1:24" x14ac:dyDescent="0.55000000000000004">
      <c r="A1606" s="5">
        <v>38786</v>
      </c>
      <c r="B1606">
        <v>4.51</v>
      </c>
      <c r="C1606">
        <v>4.62</v>
      </c>
      <c r="D1606">
        <v>4.78</v>
      </c>
      <c r="E1606">
        <v>4.7699999999999996</v>
      </c>
      <c r="F1606">
        <v>4.74</v>
      </c>
      <c r="G1606">
        <v>4.8</v>
      </c>
      <c r="H1606">
        <v>4.7699999999999996</v>
      </c>
      <c r="I1606">
        <v>4.76</v>
      </c>
      <c r="J1606">
        <v>4.76</v>
      </c>
      <c r="K1606">
        <v>4.93</v>
      </c>
      <c r="L1606">
        <v>4.74</v>
      </c>
      <c r="M1606">
        <v>2.15</v>
      </c>
      <c r="N1606">
        <v>2.23</v>
      </c>
      <c r="O1606">
        <v>2.17</v>
      </c>
      <c r="P1606" t="e">
        <v>#N/A</v>
      </c>
      <c r="Q1606">
        <v>4.74</v>
      </c>
      <c r="R1606">
        <v>4.8099999999999996</v>
      </c>
      <c r="S1606">
        <v>4.9000000000000004</v>
      </c>
      <c r="T1606">
        <v>5.0487500000000001</v>
      </c>
      <c r="U1606">
        <v>5.2</v>
      </c>
      <c r="V1606" t="e">
        <v>#N/A</v>
      </c>
      <c r="W1606" t="e">
        <v>#N/A</v>
      </c>
      <c r="X1606">
        <v>59.91</v>
      </c>
    </row>
    <row r="1607" spans="1:24" x14ac:dyDescent="0.55000000000000004">
      <c r="A1607" s="5">
        <v>38789</v>
      </c>
      <c r="B1607">
        <v>4.5199999999999996</v>
      </c>
      <c r="C1607">
        <v>4.6100000000000003</v>
      </c>
      <c r="D1607">
        <v>4.83</v>
      </c>
      <c r="E1607">
        <v>4.8</v>
      </c>
      <c r="F1607">
        <v>4.74</v>
      </c>
      <c r="G1607">
        <v>4.8099999999999996</v>
      </c>
      <c r="H1607">
        <v>4.78</v>
      </c>
      <c r="I1607">
        <v>4.78</v>
      </c>
      <c r="J1607">
        <v>4.7699999999999996</v>
      </c>
      <c r="K1607">
        <v>4.95</v>
      </c>
      <c r="L1607">
        <v>4.7699999999999996</v>
      </c>
      <c r="M1607">
        <v>2.17</v>
      </c>
      <c r="N1607">
        <v>2.2400000000000002</v>
      </c>
      <c r="O1607">
        <v>2.2000000000000002</v>
      </c>
      <c r="P1607" t="e">
        <v>#N/A</v>
      </c>
      <c r="Q1607">
        <v>4.7487500000000002</v>
      </c>
      <c r="R1607">
        <v>4.8193799999999998</v>
      </c>
      <c r="S1607">
        <v>4.91</v>
      </c>
      <c r="T1607">
        <v>5.07</v>
      </c>
      <c r="U1607">
        <v>5.23475</v>
      </c>
      <c r="V1607" t="e">
        <v>#N/A</v>
      </c>
      <c r="W1607" t="e">
        <v>#N/A</v>
      </c>
      <c r="X1607">
        <v>61.81</v>
      </c>
    </row>
    <row r="1608" spans="1:24" x14ac:dyDescent="0.55000000000000004">
      <c r="A1608" s="5">
        <v>38790</v>
      </c>
      <c r="B1608">
        <v>4.51</v>
      </c>
      <c r="C1608">
        <v>4.59</v>
      </c>
      <c r="D1608">
        <v>4.8</v>
      </c>
      <c r="E1608">
        <v>4.75</v>
      </c>
      <c r="F1608">
        <v>4.66</v>
      </c>
      <c r="G1608">
        <v>4.72</v>
      </c>
      <c r="H1608">
        <v>4.68</v>
      </c>
      <c r="I1608">
        <v>4.6900000000000004</v>
      </c>
      <c r="J1608">
        <v>4.71</v>
      </c>
      <c r="K1608">
        <v>4.8899999999999997</v>
      </c>
      <c r="L1608">
        <v>4.71</v>
      </c>
      <c r="M1608">
        <v>2.0699999999999998</v>
      </c>
      <c r="N1608">
        <v>2.17</v>
      </c>
      <c r="O1608">
        <v>2.15</v>
      </c>
      <c r="P1608" t="e">
        <v>#N/A</v>
      </c>
      <c r="Q1608">
        <v>4.7509399999999999</v>
      </c>
      <c r="R1608">
        <v>4.8262499999999999</v>
      </c>
      <c r="S1608">
        <v>4.9168799999999999</v>
      </c>
      <c r="T1608">
        <v>5.07125</v>
      </c>
      <c r="U1608">
        <v>5.2262500000000003</v>
      </c>
      <c r="V1608" t="e">
        <v>#N/A</v>
      </c>
      <c r="W1608" t="e">
        <v>#N/A</v>
      </c>
      <c r="X1608">
        <v>63.01</v>
      </c>
    </row>
    <row r="1609" spans="1:24" x14ac:dyDescent="0.55000000000000004">
      <c r="A1609" s="5">
        <v>38791</v>
      </c>
      <c r="B1609">
        <v>4.47</v>
      </c>
      <c r="C1609">
        <v>4.63</v>
      </c>
      <c r="D1609">
        <v>4.8099999999999996</v>
      </c>
      <c r="E1609">
        <v>4.7699999999999996</v>
      </c>
      <c r="F1609">
        <v>4.6900000000000004</v>
      </c>
      <c r="G1609">
        <v>4.72</v>
      </c>
      <c r="H1609">
        <v>4.6900000000000004</v>
      </c>
      <c r="I1609">
        <v>4.7</v>
      </c>
      <c r="J1609">
        <v>4.7300000000000004</v>
      </c>
      <c r="K1609">
        <v>4.93</v>
      </c>
      <c r="L1609">
        <v>4.75</v>
      </c>
      <c r="M1609">
        <v>2.0699999999999998</v>
      </c>
      <c r="N1609">
        <v>2.1800000000000002</v>
      </c>
      <c r="O1609">
        <v>2.17</v>
      </c>
      <c r="P1609" t="e">
        <v>#N/A</v>
      </c>
      <c r="Q1609">
        <v>4.7525000000000004</v>
      </c>
      <c r="R1609">
        <v>4.83</v>
      </c>
      <c r="S1609">
        <v>4.92</v>
      </c>
      <c r="T1609">
        <v>5.0412499999999998</v>
      </c>
      <c r="U1609">
        <v>5.16</v>
      </c>
      <c r="V1609" t="e">
        <v>#N/A</v>
      </c>
      <c r="W1609" t="e">
        <v>#N/A</v>
      </c>
      <c r="X1609">
        <v>62.11</v>
      </c>
    </row>
    <row r="1610" spans="1:24" x14ac:dyDescent="0.55000000000000004">
      <c r="A1610" s="5">
        <v>38792</v>
      </c>
      <c r="B1610">
        <v>4.55</v>
      </c>
      <c r="C1610">
        <v>4.62</v>
      </c>
      <c r="D1610">
        <v>4.7699999999999996</v>
      </c>
      <c r="E1610">
        <v>4.72</v>
      </c>
      <c r="F1610">
        <v>4.62</v>
      </c>
      <c r="G1610">
        <v>4.62</v>
      </c>
      <c r="H1610">
        <v>4.5999999999999996</v>
      </c>
      <c r="I1610">
        <v>4.6100000000000003</v>
      </c>
      <c r="J1610">
        <v>4.6500000000000004</v>
      </c>
      <c r="K1610">
        <v>4.8600000000000003</v>
      </c>
      <c r="L1610">
        <v>4.7</v>
      </c>
      <c r="M1610">
        <v>1.98</v>
      </c>
      <c r="N1610">
        <v>2.12</v>
      </c>
      <c r="O1610">
        <v>2.13</v>
      </c>
      <c r="P1610" t="e">
        <v>#N/A</v>
      </c>
      <c r="Q1610">
        <v>4.7762500000000001</v>
      </c>
      <c r="R1610">
        <v>4.8499999999999996</v>
      </c>
      <c r="S1610">
        <v>4.93</v>
      </c>
      <c r="T1610">
        <v>5.0562500000000004</v>
      </c>
      <c r="U1610">
        <v>5.1731299999999996</v>
      </c>
      <c r="V1610" t="e">
        <v>#N/A</v>
      </c>
      <c r="W1610" t="e">
        <v>#N/A</v>
      </c>
      <c r="X1610">
        <v>63.46</v>
      </c>
    </row>
    <row r="1611" spans="1:24" x14ac:dyDescent="0.55000000000000004">
      <c r="A1611" s="5">
        <v>38793</v>
      </c>
      <c r="B1611">
        <v>4.5999999999999996</v>
      </c>
      <c r="C1611">
        <v>4.6399999999999997</v>
      </c>
      <c r="D1611">
        <v>4.78</v>
      </c>
      <c r="E1611">
        <v>4.74</v>
      </c>
      <c r="F1611">
        <v>4.6500000000000004</v>
      </c>
      <c r="G1611">
        <v>4.6399999999999997</v>
      </c>
      <c r="H1611">
        <v>4.62</v>
      </c>
      <c r="I1611">
        <v>4.63</v>
      </c>
      <c r="J1611">
        <v>4.68</v>
      </c>
      <c r="K1611">
        <v>4.8899999999999997</v>
      </c>
      <c r="L1611">
        <v>4.72</v>
      </c>
      <c r="M1611">
        <v>2</v>
      </c>
      <c r="N1611">
        <v>2.16</v>
      </c>
      <c r="O1611">
        <v>2.16</v>
      </c>
      <c r="P1611" t="e">
        <v>#N/A</v>
      </c>
      <c r="Q1611">
        <v>4.78</v>
      </c>
      <c r="R1611">
        <v>4.8506299999999998</v>
      </c>
      <c r="S1611">
        <v>4.93</v>
      </c>
      <c r="T1611">
        <v>5.03</v>
      </c>
      <c r="U1611">
        <v>5.12</v>
      </c>
      <c r="V1611" t="e">
        <v>#N/A</v>
      </c>
      <c r="W1611" t="e">
        <v>#N/A</v>
      </c>
      <c r="X1611">
        <v>62.81</v>
      </c>
    </row>
    <row r="1612" spans="1:24" x14ac:dyDescent="0.55000000000000004">
      <c r="A1612" s="5">
        <v>38796</v>
      </c>
      <c r="B1612">
        <v>4.55</v>
      </c>
      <c r="C1612">
        <v>4.66</v>
      </c>
      <c r="D1612">
        <v>4.79</v>
      </c>
      <c r="E1612">
        <v>4.74</v>
      </c>
      <c r="F1612">
        <v>4.6500000000000004</v>
      </c>
      <c r="G1612">
        <v>4.62</v>
      </c>
      <c r="H1612">
        <v>4.6100000000000003</v>
      </c>
      <c r="I1612">
        <v>4.62</v>
      </c>
      <c r="J1612">
        <v>4.66</v>
      </c>
      <c r="K1612">
        <v>4.87</v>
      </c>
      <c r="L1612">
        <v>4.7</v>
      </c>
      <c r="M1612">
        <v>2.0099999999999998</v>
      </c>
      <c r="N1612">
        <v>2.15</v>
      </c>
      <c r="O1612">
        <v>2.15</v>
      </c>
      <c r="P1612" t="e">
        <v>#N/A</v>
      </c>
      <c r="Q1612">
        <v>4.7937500000000002</v>
      </c>
      <c r="R1612">
        <v>4.8581300000000001</v>
      </c>
      <c r="S1612">
        <v>4.9353800000000003</v>
      </c>
      <c r="T1612">
        <v>5.0318800000000001</v>
      </c>
      <c r="U1612">
        <v>5.1268799999999999</v>
      </c>
      <c r="V1612" t="e">
        <v>#N/A</v>
      </c>
      <c r="W1612" t="e">
        <v>#N/A</v>
      </c>
      <c r="X1612">
        <v>60.31</v>
      </c>
    </row>
    <row r="1613" spans="1:24" x14ac:dyDescent="0.55000000000000004">
      <c r="A1613" s="5">
        <v>38797</v>
      </c>
      <c r="B1613">
        <v>4.54</v>
      </c>
      <c r="C1613">
        <v>4.6900000000000004</v>
      </c>
      <c r="D1613">
        <v>4.82</v>
      </c>
      <c r="E1613">
        <v>4.79</v>
      </c>
      <c r="F1613">
        <v>4.72</v>
      </c>
      <c r="G1613">
        <v>4.71</v>
      </c>
      <c r="H1613">
        <v>4.68</v>
      </c>
      <c r="I1613">
        <v>4.6900000000000004</v>
      </c>
      <c r="J1613">
        <v>4.71</v>
      </c>
      <c r="K1613">
        <v>4.91</v>
      </c>
      <c r="L1613">
        <v>4.74</v>
      </c>
      <c r="M1613">
        <v>2.11</v>
      </c>
      <c r="N1613">
        <v>2.23</v>
      </c>
      <c r="O1613">
        <v>2.21</v>
      </c>
      <c r="P1613" t="e">
        <v>#N/A</v>
      </c>
      <c r="Q1613">
        <v>4.8</v>
      </c>
      <c r="R1613">
        <v>4.8643799999999997</v>
      </c>
      <c r="S1613">
        <v>4.9400000000000004</v>
      </c>
      <c r="T1613">
        <v>5.05</v>
      </c>
      <c r="U1613">
        <v>5.1437499999999998</v>
      </c>
      <c r="V1613" t="e">
        <v>#N/A</v>
      </c>
      <c r="W1613" t="e">
        <v>#N/A</v>
      </c>
      <c r="X1613">
        <v>60.41</v>
      </c>
    </row>
    <row r="1614" spans="1:24" x14ac:dyDescent="0.55000000000000004">
      <c r="A1614" s="5">
        <v>38798</v>
      </c>
      <c r="B1614">
        <v>4.58</v>
      </c>
      <c r="C1614">
        <v>4.6900000000000004</v>
      </c>
      <c r="D1614">
        <v>4.8099999999999996</v>
      </c>
      <c r="E1614">
        <v>4.78</v>
      </c>
      <c r="F1614">
        <v>4.74</v>
      </c>
      <c r="G1614">
        <v>4.72</v>
      </c>
      <c r="H1614">
        <v>4.6900000000000004</v>
      </c>
      <c r="I1614">
        <v>4.7</v>
      </c>
      <c r="J1614">
        <v>4.7</v>
      </c>
      <c r="K1614">
        <v>4.91</v>
      </c>
      <c r="L1614">
        <v>4.7300000000000004</v>
      </c>
      <c r="M1614">
        <v>2.13</v>
      </c>
      <c r="N1614">
        <v>2.23</v>
      </c>
      <c r="O1614">
        <v>2.2000000000000002</v>
      </c>
      <c r="P1614" t="e">
        <v>#N/A</v>
      </c>
      <c r="Q1614">
        <v>4.80938</v>
      </c>
      <c r="R1614">
        <v>4.8731299999999997</v>
      </c>
      <c r="S1614">
        <v>4.95031</v>
      </c>
      <c r="T1614">
        <v>5.0693799999999998</v>
      </c>
      <c r="U1614">
        <v>5.1812500000000004</v>
      </c>
      <c r="V1614" t="e">
        <v>#N/A</v>
      </c>
      <c r="W1614" t="e">
        <v>#N/A</v>
      </c>
      <c r="X1614">
        <v>60.03</v>
      </c>
    </row>
    <row r="1615" spans="1:24" x14ac:dyDescent="0.55000000000000004">
      <c r="A1615" s="5">
        <v>38799</v>
      </c>
      <c r="B1615">
        <v>4.6399999999999997</v>
      </c>
      <c r="C1615">
        <v>4.67</v>
      </c>
      <c r="D1615">
        <v>4.8099999999999996</v>
      </c>
      <c r="E1615">
        <v>4.8</v>
      </c>
      <c r="F1615">
        <v>4.7699999999999996</v>
      </c>
      <c r="G1615">
        <v>4.74</v>
      </c>
      <c r="H1615">
        <v>4.7300000000000004</v>
      </c>
      <c r="I1615">
        <v>4.7300000000000004</v>
      </c>
      <c r="J1615">
        <v>4.7300000000000004</v>
      </c>
      <c r="K1615">
        <v>4.93</v>
      </c>
      <c r="L1615">
        <v>4.75</v>
      </c>
      <c r="M1615">
        <v>2.15</v>
      </c>
      <c r="N1615">
        <v>2.2400000000000002</v>
      </c>
      <c r="O1615">
        <v>2.21</v>
      </c>
      <c r="P1615" t="e">
        <v>#N/A</v>
      </c>
      <c r="Q1615">
        <v>4.81813</v>
      </c>
      <c r="R1615">
        <v>4.8899999999999997</v>
      </c>
      <c r="S1615">
        <v>4.96</v>
      </c>
      <c r="T1615">
        <v>5.0793799999999996</v>
      </c>
      <c r="U1615">
        <v>5.19</v>
      </c>
      <c r="V1615" t="e">
        <v>#N/A</v>
      </c>
      <c r="W1615" t="e">
        <v>#N/A</v>
      </c>
      <c r="X1615">
        <v>62.13</v>
      </c>
    </row>
    <row r="1616" spans="1:24" x14ac:dyDescent="0.55000000000000004">
      <c r="A1616" s="5">
        <v>38800</v>
      </c>
      <c r="B1616">
        <v>4.6900000000000004</v>
      </c>
      <c r="C1616">
        <v>4.6500000000000004</v>
      </c>
      <c r="D1616">
        <v>4.78</v>
      </c>
      <c r="E1616">
        <v>4.76</v>
      </c>
      <c r="F1616">
        <v>4.72</v>
      </c>
      <c r="G1616">
        <v>4.67</v>
      </c>
      <c r="H1616">
        <v>4.66</v>
      </c>
      <c r="I1616">
        <v>4.66</v>
      </c>
      <c r="J1616">
        <v>4.67</v>
      </c>
      <c r="K1616">
        <v>4.87</v>
      </c>
      <c r="L1616">
        <v>4.7</v>
      </c>
      <c r="M1616">
        <v>2.11</v>
      </c>
      <c r="N1616">
        <v>2.2000000000000002</v>
      </c>
      <c r="O1616">
        <v>2.16</v>
      </c>
      <c r="P1616" t="e">
        <v>#N/A</v>
      </c>
      <c r="Q1616">
        <v>4.8206300000000004</v>
      </c>
      <c r="R1616">
        <v>4.9000000000000004</v>
      </c>
      <c r="S1616">
        <v>4.9647500000000004</v>
      </c>
      <c r="T1616">
        <v>5.0881299999999996</v>
      </c>
      <c r="U1616">
        <v>5.21</v>
      </c>
      <c r="V1616" t="e">
        <v>#N/A</v>
      </c>
      <c r="W1616" t="e">
        <v>#N/A</v>
      </c>
      <c r="X1616">
        <v>63.9</v>
      </c>
    </row>
    <row r="1617" spans="1:24" x14ac:dyDescent="0.55000000000000004">
      <c r="A1617" s="5">
        <v>38803</v>
      </c>
      <c r="B1617">
        <v>4.7699999999999996</v>
      </c>
      <c r="C1617">
        <v>4.63</v>
      </c>
      <c r="D1617">
        <v>4.8</v>
      </c>
      <c r="E1617">
        <v>4.7699999999999996</v>
      </c>
      <c r="F1617">
        <v>4.72</v>
      </c>
      <c r="G1617">
        <v>4.6900000000000004</v>
      </c>
      <c r="H1617">
        <v>4.6900000000000004</v>
      </c>
      <c r="I1617">
        <v>4.6900000000000004</v>
      </c>
      <c r="J1617">
        <v>4.7</v>
      </c>
      <c r="K1617">
        <v>4.91</v>
      </c>
      <c r="L1617">
        <v>4.7300000000000004</v>
      </c>
      <c r="M1617">
        <v>2.14</v>
      </c>
      <c r="N1617">
        <v>2.23</v>
      </c>
      <c r="O1617">
        <v>2.21</v>
      </c>
      <c r="P1617" t="e">
        <v>#N/A</v>
      </c>
      <c r="Q1617">
        <v>4.8218800000000002</v>
      </c>
      <c r="R1617">
        <v>4.9000000000000004</v>
      </c>
      <c r="S1617">
        <v>4.96</v>
      </c>
      <c r="T1617">
        <v>5.0618800000000004</v>
      </c>
      <c r="U1617">
        <v>5.1693800000000003</v>
      </c>
      <c r="V1617" t="e">
        <v>#N/A</v>
      </c>
      <c r="W1617" t="e">
        <v>#N/A</v>
      </c>
      <c r="X1617">
        <v>63.75</v>
      </c>
    </row>
    <row r="1618" spans="1:24" x14ac:dyDescent="0.55000000000000004">
      <c r="A1618" s="5">
        <v>38804</v>
      </c>
      <c r="B1618">
        <v>4.7</v>
      </c>
      <c r="C1618">
        <v>4.6500000000000004</v>
      </c>
      <c r="D1618">
        <v>4.83</v>
      </c>
      <c r="E1618">
        <v>4.82</v>
      </c>
      <c r="F1618">
        <v>4.8099999999999996</v>
      </c>
      <c r="G1618">
        <v>4.79</v>
      </c>
      <c r="H1618">
        <v>4.79</v>
      </c>
      <c r="I1618">
        <v>4.79</v>
      </c>
      <c r="J1618">
        <v>4.79</v>
      </c>
      <c r="K1618">
        <v>4.9800000000000004</v>
      </c>
      <c r="L1618">
        <v>4.8</v>
      </c>
      <c r="M1618">
        <v>2.2200000000000002</v>
      </c>
      <c r="N1618">
        <v>2.2999999999999998</v>
      </c>
      <c r="O1618">
        <v>2.2799999999999998</v>
      </c>
      <c r="P1618" t="e">
        <v>#N/A</v>
      </c>
      <c r="Q1618">
        <v>4.8224999999999998</v>
      </c>
      <c r="R1618">
        <v>4.9000000000000004</v>
      </c>
      <c r="S1618">
        <v>4.96</v>
      </c>
      <c r="T1618">
        <v>5.06813</v>
      </c>
      <c r="U1618">
        <v>5.18</v>
      </c>
      <c r="V1618" t="e">
        <v>#N/A</v>
      </c>
      <c r="W1618" t="e">
        <v>#N/A</v>
      </c>
      <c r="X1618">
        <v>65.650000000000006</v>
      </c>
    </row>
    <row r="1619" spans="1:24" x14ac:dyDescent="0.55000000000000004">
      <c r="A1619" s="5">
        <v>38805</v>
      </c>
      <c r="B1619">
        <v>4.6900000000000004</v>
      </c>
      <c r="C1619">
        <v>4.63</v>
      </c>
      <c r="D1619">
        <v>4.83</v>
      </c>
      <c r="E1619">
        <v>4.83</v>
      </c>
      <c r="F1619">
        <v>4.82</v>
      </c>
      <c r="G1619">
        <v>4.8099999999999996</v>
      </c>
      <c r="H1619">
        <v>4.79</v>
      </c>
      <c r="I1619">
        <v>4.79</v>
      </c>
      <c r="J1619">
        <v>4.8099999999999996</v>
      </c>
      <c r="K1619">
        <v>5.0199999999999996</v>
      </c>
      <c r="L1619">
        <v>4.84</v>
      </c>
      <c r="M1619">
        <v>2.2400000000000002</v>
      </c>
      <c r="N1619">
        <v>2.3199999999999998</v>
      </c>
      <c r="O1619">
        <v>2.31</v>
      </c>
      <c r="P1619" t="e">
        <v>#N/A</v>
      </c>
      <c r="Q1619">
        <v>4.8287500000000003</v>
      </c>
      <c r="R1619">
        <v>4.9162499999999998</v>
      </c>
      <c r="S1619">
        <v>4.9793799999999999</v>
      </c>
      <c r="T1619">
        <v>5.1100000000000003</v>
      </c>
      <c r="U1619">
        <v>5.25</v>
      </c>
      <c r="V1619" t="e">
        <v>#N/A</v>
      </c>
      <c r="W1619" t="e">
        <v>#N/A</v>
      </c>
      <c r="X1619">
        <v>66</v>
      </c>
    </row>
    <row r="1620" spans="1:24" x14ac:dyDescent="0.55000000000000004">
      <c r="A1620" s="5">
        <v>38806</v>
      </c>
      <c r="B1620">
        <v>4.76</v>
      </c>
      <c r="C1620">
        <v>4.6100000000000003</v>
      </c>
      <c r="D1620">
        <v>4.84</v>
      </c>
      <c r="E1620">
        <v>4.84</v>
      </c>
      <c r="F1620">
        <v>4.84</v>
      </c>
      <c r="G1620">
        <v>4.84</v>
      </c>
      <c r="H1620">
        <v>4.83</v>
      </c>
      <c r="I1620">
        <v>4.83</v>
      </c>
      <c r="J1620">
        <v>4.8600000000000003</v>
      </c>
      <c r="K1620">
        <v>5.07</v>
      </c>
      <c r="L1620">
        <v>4.8899999999999997</v>
      </c>
      <c r="M1620">
        <v>2.25</v>
      </c>
      <c r="N1620">
        <v>2.35</v>
      </c>
      <c r="O1620">
        <v>2.34</v>
      </c>
      <c r="P1620" t="e">
        <v>#N/A</v>
      </c>
      <c r="Q1620">
        <v>4.8256300000000003</v>
      </c>
      <c r="R1620">
        <v>4.9231299999999996</v>
      </c>
      <c r="S1620">
        <v>4.99</v>
      </c>
      <c r="T1620">
        <v>5.12</v>
      </c>
      <c r="U1620">
        <v>5.25</v>
      </c>
      <c r="V1620" t="e">
        <v>#N/A</v>
      </c>
      <c r="W1620" t="e">
        <v>#N/A</v>
      </c>
      <c r="X1620">
        <v>66.7</v>
      </c>
    </row>
    <row r="1621" spans="1:24" x14ac:dyDescent="0.55000000000000004">
      <c r="A1621" s="5">
        <v>38807</v>
      </c>
      <c r="B1621">
        <v>5</v>
      </c>
      <c r="C1621">
        <v>4.63</v>
      </c>
      <c r="D1621">
        <v>4.8099999999999996</v>
      </c>
      <c r="E1621">
        <v>4.82</v>
      </c>
      <c r="F1621">
        <v>4.82</v>
      </c>
      <c r="G1621">
        <v>4.83</v>
      </c>
      <c r="H1621">
        <v>4.82</v>
      </c>
      <c r="I1621">
        <v>4.83</v>
      </c>
      <c r="J1621">
        <v>4.8600000000000003</v>
      </c>
      <c r="K1621">
        <v>5.07</v>
      </c>
      <c r="L1621">
        <v>4.9000000000000004</v>
      </c>
      <c r="M1621">
        <v>2.2400000000000002</v>
      </c>
      <c r="N1621">
        <v>2.35</v>
      </c>
      <c r="O1621">
        <v>2.33</v>
      </c>
      <c r="P1621" t="e">
        <v>#N/A</v>
      </c>
      <c r="Q1621">
        <v>4.8293799999999996</v>
      </c>
      <c r="R1621">
        <v>4.93</v>
      </c>
      <c r="S1621">
        <v>5</v>
      </c>
      <c r="T1621">
        <v>5.14</v>
      </c>
      <c r="U1621">
        <v>5.2874999999999996</v>
      </c>
      <c r="V1621" t="e">
        <v>#N/A</v>
      </c>
      <c r="W1621" t="e">
        <v>#N/A</v>
      </c>
      <c r="X1621">
        <v>66.25</v>
      </c>
    </row>
    <row r="1622" spans="1:24" x14ac:dyDescent="0.55000000000000004">
      <c r="A1622" s="5">
        <v>38810</v>
      </c>
      <c r="B1622">
        <v>4.87</v>
      </c>
      <c r="C1622">
        <v>4.67</v>
      </c>
      <c r="D1622">
        <v>4.8600000000000003</v>
      </c>
      <c r="E1622">
        <v>4.8600000000000003</v>
      </c>
      <c r="F1622">
        <v>4.8600000000000003</v>
      </c>
      <c r="G1622">
        <v>4.8499999999999996</v>
      </c>
      <c r="H1622">
        <v>4.8499999999999996</v>
      </c>
      <c r="I1622">
        <v>4.8600000000000003</v>
      </c>
      <c r="J1622">
        <v>4.88</v>
      </c>
      <c r="K1622">
        <v>5.08</v>
      </c>
      <c r="L1622">
        <v>4.9000000000000004</v>
      </c>
      <c r="M1622">
        <v>2.2599999999999998</v>
      </c>
      <c r="N1622">
        <v>2.36</v>
      </c>
      <c r="O1622">
        <v>2.34</v>
      </c>
      <c r="P1622" t="e">
        <v>#N/A</v>
      </c>
      <c r="Q1622">
        <v>4.83</v>
      </c>
      <c r="R1622">
        <v>4.93</v>
      </c>
      <c r="S1622">
        <v>5</v>
      </c>
      <c r="T1622">
        <v>5.1431300000000002</v>
      </c>
      <c r="U1622">
        <v>5.29</v>
      </c>
      <c r="V1622" t="e">
        <v>#N/A</v>
      </c>
      <c r="W1622" t="e">
        <v>#N/A</v>
      </c>
      <c r="X1622">
        <v>66.069999999999993</v>
      </c>
    </row>
    <row r="1623" spans="1:24" x14ac:dyDescent="0.55000000000000004">
      <c r="A1623" s="5">
        <v>38811</v>
      </c>
      <c r="B1623">
        <v>4.76</v>
      </c>
      <c r="C1623">
        <v>4.68</v>
      </c>
      <c r="D1623">
        <v>4.8499999999999996</v>
      </c>
      <c r="E1623">
        <v>4.8499999999999996</v>
      </c>
      <c r="F1623">
        <v>4.84</v>
      </c>
      <c r="G1623">
        <v>4.83</v>
      </c>
      <c r="H1623">
        <v>4.82</v>
      </c>
      <c r="I1623">
        <v>4.84</v>
      </c>
      <c r="J1623">
        <v>4.87</v>
      </c>
      <c r="K1623">
        <v>5.09</v>
      </c>
      <c r="L1623">
        <v>4.91</v>
      </c>
      <c r="M1623">
        <v>2.27</v>
      </c>
      <c r="N1623">
        <v>2.38</v>
      </c>
      <c r="O1623">
        <v>2.36</v>
      </c>
      <c r="P1623" t="e">
        <v>#N/A</v>
      </c>
      <c r="Q1623">
        <v>4.8375000000000004</v>
      </c>
      <c r="R1623">
        <v>4.9400000000000004</v>
      </c>
      <c r="S1623">
        <v>5.01</v>
      </c>
      <c r="T1623">
        <v>5.16</v>
      </c>
      <c r="U1623">
        <v>5.31</v>
      </c>
      <c r="V1623" t="e">
        <v>#N/A</v>
      </c>
      <c r="W1623" t="e">
        <v>#N/A</v>
      </c>
      <c r="X1623">
        <v>65.75</v>
      </c>
    </row>
    <row r="1624" spans="1:24" x14ac:dyDescent="0.55000000000000004">
      <c r="A1624" s="5">
        <v>38812</v>
      </c>
      <c r="B1624">
        <v>4.76</v>
      </c>
      <c r="C1624">
        <v>4.67</v>
      </c>
      <c r="D1624">
        <v>4.83</v>
      </c>
      <c r="E1624">
        <v>4.82</v>
      </c>
      <c r="F1624">
        <v>4.8099999999999996</v>
      </c>
      <c r="G1624">
        <v>4.79</v>
      </c>
      <c r="H1624">
        <v>4.79</v>
      </c>
      <c r="I1624">
        <v>4.8</v>
      </c>
      <c r="J1624">
        <v>4.84</v>
      </c>
      <c r="K1624">
        <v>5.07</v>
      </c>
      <c r="L1624">
        <v>4.9000000000000004</v>
      </c>
      <c r="M1624">
        <v>2.23</v>
      </c>
      <c r="N1624">
        <v>2.34</v>
      </c>
      <c r="O1624">
        <v>2.33</v>
      </c>
      <c r="P1624" t="e">
        <v>#N/A</v>
      </c>
      <c r="Q1624">
        <v>4.84</v>
      </c>
      <c r="R1624">
        <v>4.9450000000000003</v>
      </c>
      <c r="S1624">
        <v>5.0137499999999999</v>
      </c>
      <c r="T1624">
        <v>5.16</v>
      </c>
      <c r="U1624">
        <v>5.28125</v>
      </c>
      <c r="V1624" t="e">
        <v>#N/A</v>
      </c>
      <c r="W1624" t="e">
        <v>#N/A</v>
      </c>
      <c r="X1624">
        <v>66.760000000000005</v>
      </c>
    </row>
    <row r="1625" spans="1:24" x14ac:dyDescent="0.55000000000000004">
      <c r="A1625" s="5">
        <v>38813</v>
      </c>
      <c r="B1625">
        <v>4.76</v>
      </c>
      <c r="C1625">
        <v>4.68</v>
      </c>
      <c r="D1625">
        <v>4.8499999999999996</v>
      </c>
      <c r="E1625">
        <v>4.8499999999999996</v>
      </c>
      <c r="F1625">
        <v>4.84</v>
      </c>
      <c r="G1625">
        <v>4.83</v>
      </c>
      <c r="H1625">
        <v>4.84</v>
      </c>
      <c r="I1625">
        <v>4.8600000000000003</v>
      </c>
      <c r="J1625">
        <v>4.9000000000000004</v>
      </c>
      <c r="K1625">
        <v>5.13</v>
      </c>
      <c r="L1625">
        <v>4.96</v>
      </c>
      <c r="M1625">
        <v>2.25</v>
      </c>
      <c r="N1625">
        <v>2.38</v>
      </c>
      <c r="O1625">
        <v>2.37</v>
      </c>
      <c r="P1625" t="e">
        <v>#N/A</v>
      </c>
      <c r="Q1625">
        <v>4.8487499999999999</v>
      </c>
      <c r="R1625">
        <v>4.9574999999999996</v>
      </c>
      <c r="S1625">
        <v>5.0225</v>
      </c>
      <c r="T1625">
        <v>5.16</v>
      </c>
      <c r="U1625">
        <v>5.2893800000000004</v>
      </c>
      <c r="V1625" t="e">
        <v>#N/A</v>
      </c>
      <c r="W1625" t="e">
        <v>#N/A</v>
      </c>
      <c r="X1625">
        <v>67.22</v>
      </c>
    </row>
    <row r="1626" spans="1:24" x14ac:dyDescent="0.55000000000000004">
      <c r="A1626" s="5">
        <v>38814</v>
      </c>
      <c r="B1626">
        <v>4.76</v>
      </c>
      <c r="C1626">
        <v>4.6900000000000004</v>
      </c>
      <c r="D1626">
        <v>4.8499999999999996</v>
      </c>
      <c r="E1626">
        <v>4.8600000000000003</v>
      </c>
      <c r="F1626">
        <v>4.8899999999999997</v>
      </c>
      <c r="G1626">
        <v>4.8899999999999997</v>
      </c>
      <c r="H1626">
        <v>4.8899999999999997</v>
      </c>
      <c r="I1626">
        <v>4.92</v>
      </c>
      <c r="J1626">
        <v>4.97</v>
      </c>
      <c r="K1626">
        <v>5.2</v>
      </c>
      <c r="L1626">
        <v>5.04</v>
      </c>
      <c r="M1626">
        <v>2.31</v>
      </c>
      <c r="N1626">
        <v>2.4300000000000002</v>
      </c>
      <c r="O1626">
        <v>2.4300000000000002</v>
      </c>
      <c r="P1626" t="e">
        <v>#N/A</v>
      </c>
      <c r="Q1626">
        <v>4.8518800000000004</v>
      </c>
      <c r="R1626">
        <v>4.9612499999999997</v>
      </c>
      <c r="S1626">
        <v>5.02813</v>
      </c>
      <c r="T1626">
        <v>5.1687500000000002</v>
      </c>
      <c r="U1626">
        <v>5.2949999999999999</v>
      </c>
      <c r="V1626" t="e">
        <v>#N/A</v>
      </c>
      <c r="W1626" t="e">
        <v>#N/A</v>
      </c>
      <c r="X1626">
        <v>67.02</v>
      </c>
    </row>
    <row r="1627" spans="1:24" x14ac:dyDescent="0.55000000000000004">
      <c r="A1627" s="5">
        <v>38817</v>
      </c>
      <c r="B1627">
        <v>4.78</v>
      </c>
      <c r="C1627">
        <v>4.6900000000000004</v>
      </c>
      <c r="D1627">
        <v>4.8899999999999997</v>
      </c>
      <c r="E1627">
        <v>4.8899999999999997</v>
      </c>
      <c r="F1627">
        <v>4.8899999999999997</v>
      </c>
      <c r="G1627">
        <v>4.8899999999999997</v>
      </c>
      <c r="H1627">
        <v>4.8899999999999997</v>
      </c>
      <c r="I1627">
        <v>4.92</v>
      </c>
      <c r="J1627">
        <v>4.97</v>
      </c>
      <c r="K1627">
        <v>5.21</v>
      </c>
      <c r="L1627">
        <v>5.04</v>
      </c>
      <c r="M1627">
        <v>2.29</v>
      </c>
      <c r="N1627">
        <v>2.41</v>
      </c>
      <c r="O1627">
        <v>2.42</v>
      </c>
      <c r="P1627" t="e">
        <v>#N/A</v>
      </c>
      <c r="Q1627">
        <v>4.8600000000000003</v>
      </c>
      <c r="R1627">
        <v>4.97</v>
      </c>
      <c r="S1627">
        <v>5.0446900000000001</v>
      </c>
      <c r="T1627">
        <v>5.2081299999999997</v>
      </c>
      <c r="U1627">
        <v>5.3506299999999998</v>
      </c>
      <c r="V1627" t="e">
        <v>#N/A</v>
      </c>
      <c r="W1627" t="e">
        <v>#N/A</v>
      </c>
      <c r="X1627">
        <v>68.290000000000006</v>
      </c>
    </row>
    <row r="1628" spans="1:24" x14ac:dyDescent="0.55000000000000004">
      <c r="A1628" s="5">
        <v>38818</v>
      </c>
      <c r="B1628">
        <v>4.74</v>
      </c>
      <c r="C1628">
        <v>4.7</v>
      </c>
      <c r="D1628">
        <v>4.88</v>
      </c>
      <c r="E1628">
        <v>4.88</v>
      </c>
      <c r="F1628">
        <v>4.88</v>
      </c>
      <c r="G1628">
        <v>4.8600000000000003</v>
      </c>
      <c r="H1628">
        <v>4.8600000000000003</v>
      </c>
      <c r="I1628">
        <v>4.88</v>
      </c>
      <c r="J1628">
        <v>4.93</v>
      </c>
      <c r="K1628">
        <v>5.17</v>
      </c>
      <c r="L1628">
        <v>5</v>
      </c>
      <c r="M1628">
        <v>2.23</v>
      </c>
      <c r="N1628">
        <v>2.37</v>
      </c>
      <c r="O1628">
        <v>2.39</v>
      </c>
      <c r="P1628" t="e">
        <v>#N/A</v>
      </c>
      <c r="Q1628">
        <v>4.88</v>
      </c>
      <c r="R1628">
        <v>4.9768800000000004</v>
      </c>
      <c r="S1628">
        <v>5.05</v>
      </c>
      <c r="T1628">
        <v>5.2043799999999996</v>
      </c>
      <c r="U1628">
        <v>5.34063</v>
      </c>
      <c r="V1628" t="e">
        <v>#N/A</v>
      </c>
      <c r="W1628" t="e">
        <v>#N/A</v>
      </c>
      <c r="X1628">
        <v>69.03</v>
      </c>
    </row>
    <row r="1629" spans="1:24" x14ac:dyDescent="0.55000000000000004">
      <c r="A1629" s="5">
        <v>38819</v>
      </c>
      <c r="B1629">
        <v>4.78</v>
      </c>
      <c r="C1629">
        <v>4.7</v>
      </c>
      <c r="D1629">
        <v>4.91</v>
      </c>
      <c r="E1629">
        <v>4.91</v>
      </c>
      <c r="F1629">
        <v>4.91</v>
      </c>
      <c r="G1629">
        <v>4.9000000000000004</v>
      </c>
      <c r="H1629">
        <v>4.91</v>
      </c>
      <c r="I1629">
        <v>4.93</v>
      </c>
      <c r="J1629">
        <v>4.9800000000000004</v>
      </c>
      <c r="K1629">
        <v>5.22</v>
      </c>
      <c r="L1629">
        <v>5.05</v>
      </c>
      <c r="M1629">
        <v>2.25</v>
      </c>
      <c r="N1629">
        <v>2.41</v>
      </c>
      <c r="O1629">
        <v>2.44</v>
      </c>
      <c r="P1629" t="e">
        <v>#N/A</v>
      </c>
      <c r="Q1629">
        <v>4.9012500000000001</v>
      </c>
      <c r="R1629">
        <v>4.9974999999999996</v>
      </c>
      <c r="S1629">
        <v>5.0682499999999999</v>
      </c>
      <c r="T1629">
        <v>5.2087500000000002</v>
      </c>
      <c r="U1629">
        <v>5.33</v>
      </c>
      <c r="V1629" t="e">
        <v>#N/A</v>
      </c>
      <c r="W1629" t="e">
        <v>#N/A</v>
      </c>
      <c r="X1629">
        <v>68.53</v>
      </c>
    </row>
    <row r="1630" spans="1:24" x14ac:dyDescent="0.55000000000000004">
      <c r="A1630" s="5">
        <v>38820</v>
      </c>
      <c r="B1630">
        <v>4.82</v>
      </c>
      <c r="C1630">
        <v>4.7</v>
      </c>
      <c r="D1630">
        <v>4.9400000000000004</v>
      </c>
      <c r="E1630">
        <v>4.95</v>
      </c>
      <c r="F1630">
        <v>4.96</v>
      </c>
      <c r="G1630">
        <v>4.96</v>
      </c>
      <c r="H1630">
        <v>4.97</v>
      </c>
      <c r="I1630">
        <v>5</v>
      </c>
      <c r="J1630">
        <v>5.05</v>
      </c>
      <c r="K1630">
        <v>5.28</v>
      </c>
      <c r="L1630">
        <v>5.1100000000000003</v>
      </c>
      <c r="M1630">
        <v>2.31</v>
      </c>
      <c r="N1630">
        <v>2.48</v>
      </c>
      <c r="O1630">
        <v>2.5</v>
      </c>
      <c r="P1630" t="e">
        <v>#N/A</v>
      </c>
      <c r="Q1630">
        <v>4.91</v>
      </c>
      <c r="R1630">
        <v>5.0025000000000004</v>
      </c>
      <c r="S1630">
        <v>5.0768800000000001</v>
      </c>
      <c r="T1630">
        <v>5.2212500000000004</v>
      </c>
      <c r="U1630">
        <v>5.3606299999999996</v>
      </c>
      <c r="V1630" t="e">
        <v>#N/A</v>
      </c>
      <c r="W1630" t="e">
        <v>#N/A</v>
      </c>
      <c r="X1630">
        <v>69.53</v>
      </c>
    </row>
    <row r="1631" spans="1:24" x14ac:dyDescent="0.55000000000000004">
      <c r="A1631" s="5">
        <v>38821</v>
      </c>
      <c r="B1631">
        <v>4.8</v>
      </c>
      <c r="C1631" t="e">
        <v>#N/A</v>
      </c>
      <c r="D1631" t="e">
        <v>#N/A</v>
      </c>
      <c r="E1631" t="e">
        <v>#N/A</v>
      </c>
      <c r="F1631" t="e">
        <v>#N/A</v>
      </c>
      <c r="G1631" t="e">
        <v>#N/A</v>
      </c>
      <c r="H1631" t="e">
        <v>#N/A</v>
      </c>
      <c r="I1631" t="e">
        <v>#N/A</v>
      </c>
      <c r="J1631" t="e">
        <v>#N/A</v>
      </c>
      <c r="K1631" t="e">
        <v>#N/A</v>
      </c>
      <c r="L1631" t="e">
        <v>#N/A</v>
      </c>
      <c r="M1631" t="e">
        <v>#N/A</v>
      </c>
      <c r="N1631" t="e">
        <v>#N/A</v>
      </c>
      <c r="O1631" t="e">
        <v>#N/A</v>
      </c>
      <c r="P1631" t="e">
        <v>#N/A</v>
      </c>
      <c r="Q1631" t="e">
        <v>#N/A</v>
      </c>
      <c r="R1631" t="e">
        <v>#N/A</v>
      </c>
      <c r="S1631" t="e">
        <v>#N/A</v>
      </c>
      <c r="T1631" t="e">
        <v>#N/A</v>
      </c>
      <c r="U1631" t="e">
        <v>#N/A</v>
      </c>
      <c r="V1631" t="e">
        <v>#N/A</v>
      </c>
      <c r="W1631" t="e">
        <v>#N/A</v>
      </c>
      <c r="X1631" t="e">
        <v>#N/A</v>
      </c>
    </row>
    <row r="1632" spans="1:24" x14ac:dyDescent="0.55000000000000004">
      <c r="A1632" s="5">
        <v>38824</v>
      </c>
      <c r="B1632">
        <v>4.78</v>
      </c>
      <c r="C1632">
        <v>4.72</v>
      </c>
      <c r="D1632">
        <v>4.93</v>
      </c>
      <c r="E1632">
        <v>4.93</v>
      </c>
      <c r="F1632">
        <v>4.91</v>
      </c>
      <c r="G1632">
        <v>4.91</v>
      </c>
      <c r="H1632">
        <v>4.93</v>
      </c>
      <c r="I1632">
        <v>4.96</v>
      </c>
      <c r="J1632">
        <v>5.01</v>
      </c>
      <c r="K1632">
        <v>5.25</v>
      </c>
      <c r="L1632">
        <v>5.08</v>
      </c>
      <c r="M1632">
        <v>2.25</v>
      </c>
      <c r="N1632">
        <v>2.4300000000000002</v>
      </c>
      <c r="O1632">
        <v>2.4500000000000002</v>
      </c>
      <c r="P1632" t="e">
        <v>#N/A</v>
      </c>
      <c r="Q1632" t="e">
        <v>#N/A</v>
      </c>
      <c r="R1632" t="e">
        <v>#N/A</v>
      </c>
      <c r="S1632" t="e">
        <v>#N/A</v>
      </c>
      <c r="T1632" t="e">
        <v>#N/A</v>
      </c>
      <c r="U1632" t="e">
        <v>#N/A</v>
      </c>
      <c r="V1632" t="e">
        <v>#N/A</v>
      </c>
      <c r="W1632" t="e">
        <v>#N/A</v>
      </c>
      <c r="X1632">
        <v>70.3</v>
      </c>
    </row>
    <row r="1633" spans="1:24" x14ac:dyDescent="0.55000000000000004">
      <c r="A1633" s="5">
        <v>38825</v>
      </c>
      <c r="B1633">
        <v>4.72</v>
      </c>
      <c r="C1633">
        <v>4.72</v>
      </c>
      <c r="D1633">
        <v>4.9000000000000004</v>
      </c>
      <c r="E1633">
        <v>4.88</v>
      </c>
      <c r="F1633">
        <v>4.84</v>
      </c>
      <c r="G1633">
        <v>4.8600000000000003</v>
      </c>
      <c r="H1633">
        <v>4.87</v>
      </c>
      <c r="I1633">
        <v>4.92</v>
      </c>
      <c r="J1633">
        <v>4.99</v>
      </c>
      <c r="K1633">
        <v>5.23</v>
      </c>
      <c r="L1633">
        <v>5.07</v>
      </c>
      <c r="M1633">
        <v>2.1800000000000002</v>
      </c>
      <c r="N1633">
        <v>2.38</v>
      </c>
      <c r="O1633">
        <v>2.42</v>
      </c>
      <c r="P1633" t="e">
        <v>#N/A</v>
      </c>
      <c r="Q1633">
        <v>4.9225000000000003</v>
      </c>
      <c r="R1633">
        <v>5.01</v>
      </c>
      <c r="S1633">
        <v>5.08</v>
      </c>
      <c r="T1633">
        <v>5.22</v>
      </c>
      <c r="U1633">
        <v>5.3356300000000001</v>
      </c>
      <c r="V1633" t="e">
        <v>#N/A</v>
      </c>
      <c r="W1633" t="e">
        <v>#N/A</v>
      </c>
      <c r="X1633">
        <v>71.28</v>
      </c>
    </row>
    <row r="1634" spans="1:24" x14ac:dyDescent="0.55000000000000004">
      <c r="A1634" s="5">
        <v>38826</v>
      </c>
      <c r="B1634">
        <v>4.7</v>
      </c>
      <c r="C1634">
        <v>4.7300000000000004</v>
      </c>
      <c r="D1634">
        <v>4.9000000000000004</v>
      </c>
      <c r="E1634">
        <v>4.8899999999999997</v>
      </c>
      <c r="F1634">
        <v>4.8600000000000003</v>
      </c>
      <c r="G1634">
        <v>4.87</v>
      </c>
      <c r="H1634">
        <v>4.91</v>
      </c>
      <c r="I1634">
        <v>4.96</v>
      </c>
      <c r="J1634">
        <v>5.04</v>
      </c>
      <c r="K1634">
        <v>5.29</v>
      </c>
      <c r="L1634">
        <v>5.13</v>
      </c>
      <c r="M1634">
        <v>2.16</v>
      </c>
      <c r="N1634">
        <v>2.38</v>
      </c>
      <c r="O1634">
        <v>2.44</v>
      </c>
      <c r="P1634" t="e">
        <v>#N/A</v>
      </c>
      <c r="Q1634">
        <v>4.9293800000000001</v>
      </c>
      <c r="R1634">
        <v>5.01</v>
      </c>
      <c r="S1634">
        <v>5.0746900000000004</v>
      </c>
      <c r="T1634">
        <v>5.1856299999999997</v>
      </c>
      <c r="U1634">
        <v>5.28</v>
      </c>
      <c r="V1634" t="e">
        <v>#N/A</v>
      </c>
      <c r="W1634" t="e">
        <v>#N/A</v>
      </c>
      <c r="X1634">
        <v>72.069999999999993</v>
      </c>
    </row>
    <row r="1635" spans="1:24" x14ac:dyDescent="0.55000000000000004">
      <c r="A1635" s="5">
        <v>38827</v>
      </c>
      <c r="B1635">
        <v>4.7300000000000004</v>
      </c>
      <c r="C1635">
        <v>4.7300000000000004</v>
      </c>
      <c r="D1635">
        <v>4.9000000000000004</v>
      </c>
      <c r="E1635">
        <v>4.9000000000000004</v>
      </c>
      <c r="F1635">
        <v>4.8899999999999997</v>
      </c>
      <c r="G1635">
        <v>4.8899999999999997</v>
      </c>
      <c r="H1635">
        <v>4.92</v>
      </c>
      <c r="I1635">
        <v>4.97</v>
      </c>
      <c r="J1635">
        <v>5.04</v>
      </c>
      <c r="K1635">
        <v>5.29</v>
      </c>
      <c r="L1635">
        <v>5.14</v>
      </c>
      <c r="M1635">
        <v>2.2000000000000002</v>
      </c>
      <c r="N1635">
        <v>2.42</v>
      </c>
      <c r="O1635">
        <v>2.46</v>
      </c>
      <c r="P1635" t="e">
        <v>#N/A</v>
      </c>
      <c r="Q1635">
        <v>4.95</v>
      </c>
      <c r="R1635">
        <v>5.0293799999999997</v>
      </c>
      <c r="S1635">
        <v>5.09</v>
      </c>
      <c r="T1635">
        <v>5.2050000000000001</v>
      </c>
      <c r="U1635">
        <v>5.30938</v>
      </c>
      <c r="V1635" t="e">
        <v>#N/A</v>
      </c>
      <c r="W1635" t="e">
        <v>#N/A</v>
      </c>
      <c r="X1635">
        <v>71.959999999999994</v>
      </c>
    </row>
    <row r="1636" spans="1:24" x14ac:dyDescent="0.55000000000000004">
      <c r="A1636" s="5">
        <v>38828</v>
      </c>
      <c r="B1636">
        <v>4.74</v>
      </c>
      <c r="C1636">
        <v>4.75</v>
      </c>
      <c r="D1636">
        <v>4.9000000000000004</v>
      </c>
      <c r="E1636">
        <v>4.9000000000000004</v>
      </c>
      <c r="F1636">
        <v>4.9000000000000004</v>
      </c>
      <c r="G1636">
        <v>4.8899999999999997</v>
      </c>
      <c r="H1636">
        <v>4.92</v>
      </c>
      <c r="I1636">
        <v>4.95</v>
      </c>
      <c r="J1636">
        <v>5.01</v>
      </c>
      <c r="K1636">
        <v>5.25</v>
      </c>
      <c r="L1636">
        <v>5.0999999999999996</v>
      </c>
      <c r="M1636">
        <v>2.19</v>
      </c>
      <c r="N1636">
        <v>2.39</v>
      </c>
      <c r="O1636">
        <v>2.4300000000000002</v>
      </c>
      <c r="P1636" t="e">
        <v>#N/A</v>
      </c>
      <c r="Q1636">
        <v>4.9593800000000003</v>
      </c>
      <c r="R1636">
        <v>5.03688</v>
      </c>
      <c r="S1636">
        <v>5.0999999999999996</v>
      </c>
      <c r="T1636">
        <v>5.22</v>
      </c>
      <c r="U1636">
        <v>5.3287500000000003</v>
      </c>
      <c r="V1636" t="e">
        <v>#N/A</v>
      </c>
      <c r="W1636" t="e">
        <v>#N/A</v>
      </c>
      <c r="X1636">
        <v>73.73</v>
      </c>
    </row>
    <row r="1637" spans="1:24" x14ac:dyDescent="0.55000000000000004">
      <c r="A1637" s="5">
        <v>38831</v>
      </c>
      <c r="B1637">
        <v>4.7699999999999996</v>
      </c>
      <c r="C1637">
        <v>4.75</v>
      </c>
      <c r="D1637">
        <v>4.93</v>
      </c>
      <c r="E1637">
        <v>4.92</v>
      </c>
      <c r="F1637">
        <v>4.8899999999999997</v>
      </c>
      <c r="G1637">
        <v>4.88</v>
      </c>
      <c r="H1637">
        <v>4.9000000000000004</v>
      </c>
      <c r="I1637">
        <v>4.9400000000000004</v>
      </c>
      <c r="J1637">
        <v>4.99</v>
      </c>
      <c r="K1637">
        <v>5.22</v>
      </c>
      <c r="L1637">
        <v>5.07</v>
      </c>
      <c r="M1637">
        <v>2.21</v>
      </c>
      <c r="N1637">
        <v>2.39</v>
      </c>
      <c r="O1637">
        <v>2.4300000000000002</v>
      </c>
      <c r="P1637" t="e">
        <v>#N/A</v>
      </c>
      <c r="Q1637">
        <v>4.97</v>
      </c>
      <c r="R1637">
        <v>5.04</v>
      </c>
      <c r="S1637">
        <v>5.1074999999999999</v>
      </c>
      <c r="T1637">
        <v>5.23</v>
      </c>
      <c r="U1637">
        <v>5.35</v>
      </c>
      <c r="V1637" t="e">
        <v>#N/A</v>
      </c>
      <c r="W1637" t="e">
        <v>#N/A</v>
      </c>
      <c r="X1637">
        <v>70.19</v>
      </c>
    </row>
    <row r="1638" spans="1:24" x14ac:dyDescent="0.55000000000000004">
      <c r="A1638" s="5">
        <v>38832</v>
      </c>
      <c r="B1638">
        <v>4.74</v>
      </c>
      <c r="C1638">
        <v>4.79</v>
      </c>
      <c r="D1638">
        <v>4.96</v>
      </c>
      <c r="E1638">
        <v>4.95</v>
      </c>
      <c r="F1638">
        <v>4.95</v>
      </c>
      <c r="G1638">
        <v>4.9400000000000004</v>
      </c>
      <c r="H1638">
        <v>4.9800000000000004</v>
      </c>
      <c r="I1638">
        <v>5.0199999999999996</v>
      </c>
      <c r="J1638">
        <v>5.07</v>
      </c>
      <c r="K1638">
        <v>5.31</v>
      </c>
      <c r="L1638">
        <v>5.16</v>
      </c>
      <c r="M1638">
        <v>2.38</v>
      </c>
      <c r="N1638">
        <v>2.4700000000000002</v>
      </c>
      <c r="O1638">
        <v>2.5099999999999998</v>
      </c>
      <c r="P1638" t="e">
        <v>#N/A</v>
      </c>
      <c r="Q1638">
        <v>4.9893799999999997</v>
      </c>
      <c r="R1638">
        <v>5.0468799999999998</v>
      </c>
      <c r="S1638">
        <v>5.1100000000000003</v>
      </c>
      <c r="T1638">
        <v>5.2231300000000003</v>
      </c>
      <c r="U1638">
        <v>5.3337500000000002</v>
      </c>
      <c r="V1638" t="e">
        <v>#N/A</v>
      </c>
      <c r="W1638" t="e">
        <v>#N/A</v>
      </c>
      <c r="X1638">
        <v>67.430000000000007</v>
      </c>
    </row>
    <row r="1639" spans="1:24" x14ac:dyDescent="0.55000000000000004">
      <c r="A1639" s="5">
        <v>38833</v>
      </c>
      <c r="B1639">
        <v>4.7300000000000004</v>
      </c>
      <c r="C1639">
        <v>4.79</v>
      </c>
      <c r="D1639">
        <v>4.9800000000000004</v>
      </c>
      <c r="E1639">
        <v>4.9800000000000004</v>
      </c>
      <c r="F1639">
        <v>4.99</v>
      </c>
      <c r="G1639">
        <v>4.99</v>
      </c>
      <c r="H1639">
        <v>5.0199999999999996</v>
      </c>
      <c r="I1639">
        <v>5.0599999999999996</v>
      </c>
      <c r="J1639">
        <v>5.12</v>
      </c>
      <c r="K1639">
        <v>5.34</v>
      </c>
      <c r="L1639">
        <v>5.18</v>
      </c>
      <c r="M1639">
        <v>2.39</v>
      </c>
      <c r="N1639">
        <v>2.5099999999999998</v>
      </c>
      <c r="O1639">
        <v>2.54</v>
      </c>
      <c r="P1639" t="e">
        <v>#N/A</v>
      </c>
      <c r="Q1639">
        <v>5</v>
      </c>
      <c r="R1639">
        <v>5.05938</v>
      </c>
      <c r="S1639">
        <v>5.1256300000000001</v>
      </c>
      <c r="T1639">
        <v>5.2575000000000003</v>
      </c>
      <c r="U1639">
        <v>5.3831300000000004</v>
      </c>
      <c r="V1639" t="e">
        <v>#N/A</v>
      </c>
      <c r="W1639" t="e">
        <v>#N/A</v>
      </c>
      <c r="X1639">
        <v>71.709999999999994</v>
      </c>
    </row>
    <row r="1640" spans="1:24" x14ac:dyDescent="0.55000000000000004">
      <c r="A1640" s="5">
        <v>38834</v>
      </c>
      <c r="B1640">
        <v>4.79</v>
      </c>
      <c r="C1640">
        <v>4.78</v>
      </c>
      <c r="D1640">
        <v>4.93</v>
      </c>
      <c r="E1640">
        <v>4.93</v>
      </c>
      <c r="F1640">
        <v>4.91</v>
      </c>
      <c r="G1640">
        <v>4.92</v>
      </c>
      <c r="H1640">
        <v>4.95</v>
      </c>
      <c r="I1640">
        <v>5</v>
      </c>
      <c r="J1640">
        <v>5.09</v>
      </c>
      <c r="K1640">
        <v>5.32</v>
      </c>
      <c r="L1640">
        <v>5.18</v>
      </c>
      <c r="M1640">
        <v>2.33</v>
      </c>
      <c r="N1640">
        <v>2.4500000000000002</v>
      </c>
      <c r="O1640">
        <v>2.5</v>
      </c>
      <c r="P1640" t="e">
        <v>#N/A</v>
      </c>
      <c r="Q1640">
        <v>5.0225</v>
      </c>
      <c r="R1640">
        <v>5.0837500000000002</v>
      </c>
      <c r="S1640">
        <v>5.1487499999999997</v>
      </c>
      <c r="T1640">
        <v>5.2893800000000004</v>
      </c>
      <c r="U1640">
        <v>5.4206300000000001</v>
      </c>
      <c r="V1640" t="e">
        <v>#N/A</v>
      </c>
      <c r="W1640" t="e">
        <v>#N/A</v>
      </c>
      <c r="X1640">
        <v>70.760000000000005</v>
      </c>
    </row>
    <row r="1641" spans="1:24" x14ac:dyDescent="0.55000000000000004">
      <c r="A1641" s="5">
        <v>38835</v>
      </c>
      <c r="B1641">
        <v>4.8600000000000003</v>
      </c>
      <c r="C1641">
        <v>4.7699999999999996</v>
      </c>
      <c r="D1641">
        <v>4.91</v>
      </c>
      <c r="E1641">
        <v>4.9000000000000004</v>
      </c>
      <c r="F1641">
        <v>4.87</v>
      </c>
      <c r="G1641">
        <v>4.87</v>
      </c>
      <c r="H1641">
        <v>4.92</v>
      </c>
      <c r="I1641">
        <v>4.9800000000000004</v>
      </c>
      <c r="J1641">
        <v>5.07</v>
      </c>
      <c r="K1641">
        <v>5.31</v>
      </c>
      <c r="L1641">
        <v>5.17</v>
      </c>
      <c r="M1641">
        <v>2.25</v>
      </c>
      <c r="N1641">
        <v>2.39</v>
      </c>
      <c r="O1641">
        <v>2.44</v>
      </c>
      <c r="P1641" t="e">
        <v>#N/A</v>
      </c>
      <c r="Q1641">
        <v>5.04</v>
      </c>
      <c r="R1641">
        <v>5.08</v>
      </c>
      <c r="S1641">
        <v>5.13</v>
      </c>
      <c r="T1641">
        <v>5.22</v>
      </c>
      <c r="U1641">
        <v>5.3306300000000002</v>
      </c>
      <c r="V1641" t="e">
        <v>#N/A</v>
      </c>
      <c r="W1641" t="e">
        <v>#N/A</v>
      </c>
      <c r="X1641">
        <v>71.8</v>
      </c>
    </row>
    <row r="1642" spans="1:24" x14ac:dyDescent="0.55000000000000004">
      <c r="A1642" s="5">
        <v>38838</v>
      </c>
      <c r="B1642">
        <v>4.84</v>
      </c>
      <c r="C1642">
        <v>4.82</v>
      </c>
      <c r="D1642">
        <v>4.9800000000000004</v>
      </c>
      <c r="E1642">
        <v>4.97</v>
      </c>
      <c r="F1642">
        <v>4.9400000000000004</v>
      </c>
      <c r="G1642">
        <v>4.95</v>
      </c>
      <c r="H1642">
        <v>4.99</v>
      </c>
      <c r="I1642">
        <v>5.04</v>
      </c>
      <c r="J1642">
        <v>5.14</v>
      </c>
      <c r="K1642">
        <v>5.38</v>
      </c>
      <c r="L1642">
        <v>5.23</v>
      </c>
      <c r="M1642">
        <v>2.27</v>
      </c>
      <c r="N1642">
        <v>2.42</v>
      </c>
      <c r="O1642">
        <v>2.48</v>
      </c>
      <c r="P1642" t="e">
        <v>#N/A</v>
      </c>
      <c r="Q1642" t="e">
        <v>#N/A</v>
      </c>
      <c r="R1642" t="e">
        <v>#N/A</v>
      </c>
      <c r="S1642" t="e">
        <v>#N/A</v>
      </c>
      <c r="T1642" t="e">
        <v>#N/A</v>
      </c>
      <c r="U1642" t="e">
        <v>#N/A</v>
      </c>
      <c r="V1642" t="e">
        <v>#N/A</v>
      </c>
      <c r="W1642" t="e">
        <v>#N/A</v>
      </c>
      <c r="X1642">
        <v>73.75</v>
      </c>
    </row>
    <row r="1643" spans="1:24" x14ac:dyDescent="0.55000000000000004">
      <c r="A1643" s="5">
        <v>38839</v>
      </c>
      <c r="B1643">
        <v>4.79</v>
      </c>
      <c r="C1643">
        <v>4.8099999999999996</v>
      </c>
      <c r="D1643">
        <v>4.9800000000000004</v>
      </c>
      <c r="E1643">
        <v>4.96</v>
      </c>
      <c r="F1643">
        <v>4.92</v>
      </c>
      <c r="G1643">
        <v>4.9400000000000004</v>
      </c>
      <c r="H1643">
        <v>4.9800000000000004</v>
      </c>
      <c r="I1643">
        <v>5.03</v>
      </c>
      <c r="J1643">
        <v>5.12</v>
      </c>
      <c r="K1643">
        <v>5.35</v>
      </c>
      <c r="L1643">
        <v>5.2</v>
      </c>
      <c r="M1643">
        <v>2.27</v>
      </c>
      <c r="N1643">
        <v>2.4300000000000002</v>
      </c>
      <c r="O1643">
        <v>2.4900000000000002</v>
      </c>
      <c r="P1643" t="e">
        <v>#N/A</v>
      </c>
      <c r="Q1643">
        <v>5.0518799999999997</v>
      </c>
      <c r="R1643">
        <v>5.0918799999999997</v>
      </c>
      <c r="S1643">
        <v>5.1456299999999997</v>
      </c>
      <c r="T1643">
        <v>5.2518799999999999</v>
      </c>
      <c r="U1643">
        <v>5.38063</v>
      </c>
      <c r="V1643" t="e">
        <v>#N/A</v>
      </c>
      <c r="W1643" t="e">
        <v>#N/A</v>
      </c>
      <c r="X1643">
        <v>74.62</v>
      </c>
    </row>
    <row r="1644" spans="1:24" x14ac:dyDescent="0.55000000000000004">
      <c r="A1644" s="5">
        <v>38840</v>
      </c>
      <c r="B1644">
        <v>4.8099999999999996</v>
      </c>
      <c r="C1644">
        <v>4.82</v>
      </c>
      <c r="D1644">
        <v>5</v>
      </c>
      <c r="E1644">
        <v>4.9800000000000004</v>
      </c>
      <c r="F1644">
        <v>4.9400000000000004</v>
      </c>
      <c r="G1644">
        <v>4.96</v>
      </c>
      <c r="H1644">
        <v>5.01</v>
      </c>
      <c r="I1644">
        <v>5.0599999999999996</v>
      </c>
      <c r="J1644">
        <v>5.15</v>
      </c>
      <c r="K1644">
        <v>5.38</v>
      </c>
      <c r="L1644">
        <v>5.24</v>
      </c>
      <c r="M1644">
        <v>2.2999999999999998</v>
      </c>
      <c r="N1644">
        <v>2.4700000000000002</v>
      </c>
      <c r="O1644">
        <v>2.52</v>
      </c>
      <c r="P1644" t="e">
        <v>#N/A</v>
      </c>
      <c r="Q1644">
        <v>5.0587499999999999</v>
      </c>
      <c r="R1644">
        <v>5.0975000000000001</v>
      </c>
      <c r="S1644">
        <v>5.15</v>
      </c>
      <c r="T1644">
        <v>5.2518799999999999</v>
      </c>
      <c r="U1644">
        <v>5.38</v>
      </c>
      <c r="V1644" t="e">
        <v>#N/A</v>
      </c>
      <c r="W1644" t="e">
        <v>#N/A</v>
      </c>
      <c r="X1644">
        <v>72.260000000000005</v>
      </c>
    </row>
    <row r="1645" spans="1:24" x14ac:dyDescent="0.55000000000000004">
      <c r="A1645" s="5">
        <v>38841</v>
      </c>
      <c r="B1645">
        <v>4.83</v>
      </c>
      <c r="C1645">
        <v>4.8</v>
      </c>
      <c r="D1645">
        <v>5.01</v>
      </c>
      <c r="E1645">
        <v>5</v>
      </c>
      <c r="F1645">
        <v>4.97</v>
      </c>
      <c r="G1645">
        <v>4.99</v>
      </c>
      <c r="H1645">
        <v>5.03</v>
      </c>
      <c r="I1645">
        <v>5.08</v>
      </c>
      <c r="J1645">
        <v>5.16</v>
      </c>
      <c r="K1645">
        <v>5.38</v>
      </c>
      <c r="L1645">
        <v>5.23</v>
      </c>
      <c r="M1645">
        <v>2.34</v>
      </c>
      <c r="N1645">
        <v>2.4900000000000002</v>
      </c>
      <c r="O1645">
        <v>2.54</v>
      </c>
      <c r="P1645" t="e">
        <v>#N/A</v>
      </c>
      <c r="Q1645">
        <v>5.0691300000000004</v>
      </c>
      <c r="R1645">
        <v>5.1100000000000003</v>
      </c>
      <c r="S1645">
        <v>5.16</v>
      </c>
      <c r="T1645">
        <v>5.2725</v>
      </c>
      <c r="U1645">
        <v>5.4</v>
      </c>
      <c r="V1645" t="e">
        <v>#N/A</v>
      </c>
      <c r="W1645" t="e">
        <v>#N/A</v>
      </c>
      <c r="X1645">
        <v>69.98</v>
      </c>
    </row>
    <row r="1646" spans="1:24" x14ac:dyDescent="0.55000000000000004">
      <c r="A1646" s="5">
        <v>38842</v>
      </c>
      <c r="B1646">
        <v>4.83</v>
      </c>
      <c r="C1646">
        <v>4.83</v>
      </c>
      <c r="D1646">
        <v>5</v>
      </c>
      <c r="E1646">
        <v>4.9800000000000004</v>
      </c>
      <c r="F1646">
        <v>4.9400000000000004</v>
      </c>
      <c r="G1646">
        <v>4.96</v>
      </c>
      <c r="H1646">
        <v>4.99</v>
      </c>
      <c r="I1646">
        <v>5.03</v>
      </c>
      <c r="J1646">
        <v>5.12</v>
      </c>
      <c r="K1646">
        <v>5.35</v>
      </c>
      <c r="L1646">
        <v>5.2</v>
      </c>
      <c r="M1646">
        <v>2.29</v>
      </c>
      <c r="N1646">
        <v>2.4500000000000002</v>
      </c>
      <c r="O1646">
        <v>2.5099999999999998</v>
      </c>
      <c r="P1646" t="e">
        <v>#N/A</v>
      </c>
      <c r="Q1646">
        <v>5.0756300000000003</v>
      </c>
      <c r="R1646">
        <v>5.1187500000000004</v>
      </c>
      <c r="S1646">
        <v>5.1662499999999998</v>
      </c>
      <c r="T1646">
        <v>5.28125</v>
      </c>
      <c r="U1646">
        <v>5.4181299999999997</v>
      </c>
      <c r="V1646" t="e">
        <v>#N/A</v>
      </c>
      <c r="W1646" t="e">
        <v>#N/A</v>
      </c>
      <c r="X1646">
        <v>70.09</v>
      </c>
    </row>
    <row r="1647" spans="1:24" x14ac:dyDescent="0.55000000000000004">
      <c r="A1647" s="5">
        <v>38845</v>
      </c>
      <c r="B1647">
        <v>4.88</v>
      </c>
      <c r="C1647">
        <v>4.87</v>
      </c>
      <c r="D1647">
        <v>5.03</v>
      </c>
      <c r="E1647">
        <v>5.01</v>
      </c>
      <c r="F1647">
        <v>4.97</v>
      </c>
      <c r="G1647">
        <v>4.99</v>
      </c>
      <c r="H1647">
        <v>5.01</v>
      </c>
      <c r="I1647">
        <v>5.05</v>
      </c>
      <c r="J1647">
        <v>5.12</v>
      </c>
      <c r="K1647">
        <v>5.34</v>
      </c>
      <c r="L1647">
        <v>5.19</v>
      </c>
      <c r="M1647">
        <v>2.3199999999999998</v>
      </c>
      <c r="N1647">
        <v>2.4500000000000002</v>
      </c>
      <c r="O1647">
        <v>2.4900000000000002</v>
      </c>
      <c r="P1647" t="e">
        <v>#N/A</v>
      </c>
      <c r="Q1647">
        <v>5.08</v>
      </c>
      <c r="R1647">
        <v>5.12</v>
      </c>
      <c r="S1647">
        <v>5.16</v>
      </c>
      <c r="T1647">
        <v>5.2631300000000003</v>
      </c>
      <c r="U1647">
        <v>5.3881300000000003</v>
      </c>
      <c r="V1647" t="e">
        <v>#N/A</v>
      </c>
      <c r="W1647" t="e">
        <v>#N/A</v>
      </c>
      <c r="X1647">
        <v>69.75</v>
      </c>
    </row>
    <row r="1648" spans="1:24" x14ac:dyDescent="0.55000000000000004">
      <c r="A1648" s="5">
        <v>38846</v>
      </c>
      <c r="B1648">
        <v>4.78</v>
      </c>
      <c r="C1648">
        <v>4.88</v>
      </c>
      <c r="D1648">
        <v>5.03</v>
      </c>
      <c r="E1648">
        <v>5.01</v>
      </c>
      <c r="F1648">
        <v>4.97</v>
      </c>
      <c r="G1648">
        <v>4.9800000000000004</v>
      </c>
      <c r="H1648">
        <v>5.01</v>
      </c>
      <c r="I1648">
        <v>5.05</v>
      </c>
      <c r="J1648">
        <v>5.13</v>
      </c>
      <c r="K1648">
        <v>5.35</v>
      </c>
      <c r="L1648">
        <v>5.2</v>
      </c>
      <c r="M1648">
        <v>2.29</v>
      </c>
      <c r="N1648">
        <v>2.4300000000000002</v>
      </c>
      <c r="O1648">
        <v>2.48</v>
      </c>
      <c r="P1648" t="e">
        <v>#N/A</v>
      </c>
      <c r="Q1648">
        <v>5.08</v>
      </c>
      <c r="R1648">
        <v>5.12</v>
      </c>
      <c r="S1648">
        <v>5.16188</v>
      </c>
      <c r="T1648">
        <v>5.2718800000000003</v>
      </c>
      <c r="U1648">
        <v>5.4087500000000004</v>
      </c>
      <c r="V1648" t="e">
        <v>#N/A</v>
      </c>
      <c r="W1648" t="e">
        <v>#N/A</v>
      </c>
      <c r="X1648">
        <v>70.709999999999994</v>
      </c>
    </row>
    <row r="1649" spans="1:24" x14ac:dyDescent="0.55000000000000004">
      <c r="A1649" s="5">
        <v>38847</v>
      </c>
      <c r="B1649">
        <v>4.88</v>
      </c>
      <c r="C1649">
        <v>4.88</v>
      </c>
      <c r="D1649">
        <v>5.03</v>
      </c>
      <c r="E1649">
        <v>5.0199999999999996</v>
      </c>
      <c r="F1649">
        <v>5.01</v>
      </c>
      <c r="G1649">
        <v>5</v>
      </c>
      <c r="H1649">
        <v>5.03</v>
      </c>
      <c r="I1649">
        <v>5.0599999999999996</v>
      </c>
      <c r="J1649">
        <v>5.13</v>
      </c>
      <c r="K1649">
        <v>5.34</v>
      </c>
      <c r="L1649">
        <v>5.19</v>
      </c>
      <c r="M1649">
        <v>2.2999999999999998</v>
      </c>
      <c r="N1649">
        <v>2.4300000000000002</v>
      </c>
      <c r="O1649">
        <v>2.46</v>
      </c>
      <c r="P1649" t="e">
        <v>#N/A</v>
      </c>
      <c r="Q1649">
        <v>5.08</v>
      </c>
      <c r="R1649">
        <v>5.12</v>
      </c>
      <c r="S1649">
        <v>5.1643800000000004</v>
      </c>
      <c r="T1649">
        <v>5.27</v>
      </c>
      <c r="U1649">
        <v>5.4018800000000002</v>
      </c>
      <c r="V1649" t="e">
        <v>#N/A</v>
      </c>
      <c r="W1649" t="e">
        <v>#N/A</v>
      </c>
      <c r="X1649">
        <v>72.150000000000006</v>
      </c>
    </row>
    <row r="1650" spans="1:24" x14ac:dyDescent="0.55000000000000004">
      <c r="A1650" s="5">
        <v>38848</v>
      </c>
      <c r="B1650">
        <v>4.99</v>
      </c>
      <c r="C1650">
        <v>4.82</v>
      </c>
      <c r="D1650">
        <v>4.99</v>
      </c>
      <c r="E1650">
        <v>4.99</v>
      </c>
      <c r="F1650">
        <v>4.99</v>
      </c>
      <c r="G1650">
        <v>5.01</v>
      </c>
      <c r="H1650">
        <v>5.04</v>
      </c>
      <c r="I1650">
        <v>5.07</v>
      </c>
      <c r="J1650">
        <v>5.14</v>
      </c>
      <c r="K1650">
        <v>5.38</v>
      </c>
      <c r="L1650">
        <v>5.23</v>
      </c>
      <c r="M1650">
        <v>2.2599999999999998</v>
      </c>
      <c r="N1650">
        <v>2.4300000000000002</v>
      </c>
      <c r="O1650">
        <v>2.4700000000000002</v>
      </c>
      <c r="P1650" t="e">
        <v>#N/A</v>
      </c>
      <c r="Q1650">
        <v>5.0806300000000002</v>
      </c>
      <c r="R1650">
        <v>5.1287500000000001</v>
      </c>
      <c r="S1650">
        <v>5.17</v>
      </c>
      <c r="T1650">
        <v>5.28</v>
      </c>
      <c r="U1650">
        <v>5.4206300000000001</v>
      </c>
      <c r="V1650" t="e">
        <v>#N/A</v>
      </c>
      <c r="W1650" t="e">
        <v>#N/A</v>
      </c>
      <c r="X1650">
        <v>73</v>
      </c>
    </row>
    <row r="1651" spans="1:24" x14ac:dyDescent="0.55000000000000004">
      <c r="A1651" s="5">
        <v>38849</v>
      </c>
      <c r="B1651">
        <v>5.01</v>
      </c>
      <c r="C1651">
        <v>4.8499999999999996</v>
      </c>
      <c r="D1651">
        <v>5</v>
      </c>
      <c r="E1651">
        <v>5</v>
      </c>
      <c r="F1651">
        <v>5.01</v>
      </c>
      <c r="G1651">
        <v>5.03</v>
      </c>
      <c r="H1651">
        <v>5.08</v>
      </c>
      <c r="I1651">
        <v>5.12</v>
      </c>
      <c r="J1651">
        <v>5.19</v>
      </c>
      <c r="K1651">
        <v>5.44</v>
      </c>
      <c r="L1651">
        <v>5.29</v>
      </c>
      <c r="M1651">
        <v>2.2999999999999998</v>
      </c>
      <c r="N1651">
        <v>2.4700000000000002</v>
      </c>
      <c r="O1651">
        <v>2.5099999999999998</v>
      </c>
      <c r="P1651" t="e">
        <v>#N/A</v>
      </c>
      <c r="Q1651">
        <v>5.0806300000000002</v>
      </c>
      <c r="R1651">
        <v>5.13</v>
      </c>
      <c r="S1651">
        <v>5.17</v>
      </c>
      <c r="T1651">
        <v>5.2787499999999996</v>
      </c>
      <c r="U1651">
        <v>5.4056300000000004</v>
      </c>
      <c r="V1651" t="e">
        <v>#N/A</v>
      </c>
      <c r="W1651" t="e">
        <v>#N/A</v>
      </c>
      <c r="X1651">
        <v>71.87</v>
      </c>
    </row>
    <row r="1652" spans="1:24" x14ac:dyDescent="0.55000000000000004">
      <c r="A1652" s="5">
        <v>38852</v>
      </c>
      <c r="B1652">
        <v>5.01</v>
      </c>
      <c r="C1652">
        <v>4.8600000000000003</v>
      </c>
      <c r="D1652">
        <v>5.0199999999999996</v>
      </c>
      <c r="E1652">
        <v>5.01</v>
      </c>
      <c r="F1652">
        <v>4.99</v>
      </c>
      <c r="G1652">
        <v>5.01</v>
      </c>
      <c r="H1652">
        <v>5.04</v>
      </c>
      <c r="I1652">
        <v>5.08</v>
      </c>
      <c r="J1652">
        <v>5.15</v>
      </c>
      <c r="K1652">
        <v>5.41</v>
      </c>
      <c r="L1652">
        <v>5.26</v>
      </c>
      <c r="M1652">
        <v>2.33</v>
      </c>
      <c r="N1652">
        <v>2.4700000000000002</v>
      </c>
      <c r="O1652">
        <v>2.5099999999999998</v>
      </c>
      <c r="P1652" t="e">
        <v>#N/A</v>
      </c>
      <c r="Q1652">
        <v>5.0806300000000002</v>
      </c>
      <c r="R1652">
        <v>5.13</v>
      </c>
      <c r="S1652">
        <v>5.1706300000000001</v>
      </c>
      <c r="T1652">
        <v>5.2737499999999997</v>
      </c>
      <c r="U1652">
        <v>5.3937499999999998</v>
      </c>
      <c r="V1652" t="e">
        <v>#N/A</v>
      </c>
      <c r="W1652" t="e">
        <v>#N/A</v>
      </c>
      <c r="X1652">
        <v>69.25</v>
      </c>
    </row>
    <row r="1653" spans="1:24" x14ac:dyDescent="0.55000000000000004">
      <c r="A1653" s="5">
        <v>38853</v>
      </c>
      <c r="B1653">
        <v>4.9800000000000004</v>
      </c>
      <c r="C1653">
        <v>4.83</v>
      </c>
      <c r="D1653">
        <v>4.99</v>
      </c>
      <c r="E1653">
        <v>4.9800000000000004</v>
      </c>
      <c r="F1653">
        <v>4.96</v>
      </c>
      <c r="G1653">
        <v>4.97</v>
      </c>
      <c r="H1653">
        <v>4.99</v>
      </c>
      <c r="I1653">
        <v>5.03</v>
      </c>
      <c r="J1653">
        <v>5.0999999999999996</v>
      </c>
      <c r="K1653">
        <v>5.36</v>
      </c>
      <c r="L1653">
        <v>5.22</v>
      </c>
      <c r="M1653">
        <v>2.2999999999999998</v>
      </c>
      <c r="N1653">
        <v>2.44</v>
      </c>
      <c r="O1653">
        <v>2.4700000000000002</v>
      </c>
      <c r="P1653" t="e">
        <v>#N/A</v>
      </c>
      <c r="Q1653">
        <v>5.0806300000000002</v>
      </c>
      <c r="R1653">
        <v>5.1312499999999996</v>
      </c>
      <c r="S1653">
        <v>5.1725000000000003</v>
      </c>
      <c r="T1653">
        <v>5.27813</v>
      </c>
      <c r="U1653">
        <v>5.39</v>
      </c>
      <c r="V1653" t="e">
        <v>#N/A</v>
      </c>
      <c r="W1653" t="e">
        <v>#N/A</v>
      </c>
      <c r="X1653">
        <v>69.400000000000006</v>
      </c>
    </row>
    <row r="1654" spans="1:24" x14ac:dyDescent="0.55000000000000004">
      <c r="A1654" s="5">
        <v>38854</v>
      </c>
      <c r="B1654">
        <v>4.96</v>
      </c>
      <c r="C1654">
        <v>4.83</v>
      </c>
      <c r="D1654">
        <v>5</v>
      </c>
      <c r="E1654">
        <v>4.99</v>
      </c>
      <c r="F1654">
        <v>4.97</v>
      </c>
      <c r="G1654">
        <v>5</v>
      </c>
      <c r="H1654">
        <v>5.03</v>
      </c>
      <c r="I1654">
        <v>5.08</v>
      </c>
      <c r="J1654">
        <v>5.16</v>
      </c>
      <c r="K1654">
        <v>5.42</v>
      </c>
      <c r="L1654">
        <v>5.28</v>
      </c>
      <c r="M1654">
        <v>2.3199999999999998</v>
      </c>
      <c r="N1654">
        <v>2.4700000000000002</v>
      </c>
      <c r="O1654">
        <v>2.52</v>
      </c>
      <c r="P1654" t="e">
        <v>#N/A</v>
      </c>
      <c r="Q1654">
        <v>5.08</v>
      </c>
      <c r="R1654">
        <v>5.1318799999999998</v>
      </c>
      <c r="S1654">
        <v>5.1738099999999996</v>
      </c>
      <c r="T1654">
        <v>5.27</v>
      </c>
      <c r="U1654">
        <v>5.3762499999999998</v>
      </c>
      <c r="V1654" t="e">
        <v>#N/A</v>
      </c>
      <c r="W1654" t="e">
        <v>#N/A</v>
      </c>
      <c r="X1654">
        <v>68.650000000000006</v>
      </c>
    </row>
    <row r="1655" spans="1:24" x14ac:dyDescent="0.55000000000000004">
      <c r="A1655" s="5">
        <v>38855</v>
      </c>
      <c r="B1655">
        <v>5</v>
      </c>
      <c r="C1655">
        <v>4.83</v>
      </c>
      <c r="D1655">
        <v>4.9800000000000004</v>
      </c>
      <c r="E1655">
        <v>4.96</v>
      </c>
      <c r="F1655">
        <v>4.9400000000000004</v>
      </c>
      <c r="G1655">
        <v>4.9400000000000004</v>
      </c>
      <c r="H1655">
        <v>4.96</v>
      </c>
      <c r="I1655">
        <v>5</v>
      </c>
      <c r="J1655">
        <v>5.08</v>
      </c>
      <c r="K1655">
        <v>5.32</v>
      </c>
      <c r="L1655">
        <v>5.18</v>
      </c>
      <c r="M1655">
        <v>2.27</v>
      </c>
      <c r="N1655">
        <v>2.41</v>
      </c>
      <c r="O1655">
        <v>2.4500000000000002</v>
      </c>
      <c r="P1655" t="e">
        <v>#N/A</v>
      </c>
      <c r="Q1655">
        <v>5.0806300000000002</v>
      </c>
      <c r="R1655">
        <v>5.1406299999999998</v>
      </c>
      <c r="S1655">
        <v>5.1893799999999999</v>
      </c>
      <c r="T1655">
        <v>5.2968799999999998</v>
      </c>
      <c r="U1655">
        <v>5.4124999999999996</v>
      </c>
      <c r="V1655" t="e">
        <v>#N/A</v>
      </c>
      <c r="W1655" t="e">
        <v>#N/A</v>
      </c>
      <c r="X1655">
        <v>69.63</v>
      </c>
    </row>
    <row r="1656" spans="1:24" x14ac:dyDescent="0.55000000000000004">
      <c r="A1656" s="5">
        <v>38856</v>
      </c>
      <c r="B1656">
        <v>5</v>
      </c>
      <c r="C1656">
        <v>4.82</v>
      </c>
      <c r="D1656">
        <v>5</v>
      </c>
      <c r="E1656">
        <v>4.9800000000000004</v>
      </c>
      <c r="F1656">
        <v>4.96</v>
      </c>
      <c r="G1656">
        <v>4.95</v>
      </c>
      <c r="H1656">
        <v>4.96</v>
      </c>
      <c r="I1656">
        <v>4.9800000000000004</v>
      </c>
      <c r="J1656">
        <v>5.05</v>
      </c>
      <c r="K1656">
        <v>5.28</v>
      </c>
      <c r="L1656">
        <v>5.14</v>
      </c>
      <c r="M1656">
        <v>2.31</v>
      </c>
      <c r="N1656">
        <v>2.4300000000000002</v>
      </c>
      <c r="O1656">
        <v>2.44</v>
      </c>
      <c r="P1656" t="e">
        <v>#N/A</v>
      </c>
      <c r="Q1656">
        <v>5.08</v>
      </c>
      <c r="R1656">
        <v>5.1422499999999998</v>
      </c>
      <c r="S1656">
        <v>5.1937499999999996</v>
      </c>
      <c r="T1656">
        <v>5.3</v>
      </c>
      <c r="U1656">
        <v>5.4009999999999998</v>
      </c>
      <c r="V1656" t="e">
        <v>#N/A</v>
      </c>
      <c r="W1656" t="e">
        <v>#N/A</v>
      </c>
      <c r="X1656">
        <v>68.44</v>
      </c>
    </row>
    <row r="1657" spans="1:24" x14ac:dyDescent="0.55000000000000004">
      <c r="A1657" s="5">
        <v>38859</v>
      </c>
      <c r="B1657">
        <v>5</v>
      </c>
      <c r="C1657">
        <v>4.83</v>
      </c>
      <c r="D1657">
        <v>5.0199999999999996</v>
      </c>
      <c r="E1657">
        <v>4.99</v>
      </c>
      <c r="F1657">
        <v>4.9400000000000004</v>
      </c>
      <c r="G1657">
        <v>4.9400000000000004</v>
      </c>
      <c r="H1657">
        <v>4.9400000000000004</v>
      </c>
      <c r="I1657">
        <v>4.96</v>
      </c>
      <c r="J1657">
        <v>5.04</v>
      </c>
      <c r="K1657">
        <v>5.28</v>
      </c>
      <c r="L1657">
        <v>5.13</v>
      </c>
      <c r="M1657">
        <v>2.31</v>
      </c>
      <c r="N1657">
        <v>2.4300000000000002</v>
      </c>
      <c r="O1657">
        <v>2.4500000000000002</v>
      </c>
      <c r="P1657" t="e">
        <v>#N/A</v>
      </c>
      <c r="Q1657">
        <v>5.0806300000000002</v>
      </c>
      <c r="R1657">
        <v>5.1506299999999996</v>
      </c>
      <c r="S1657">
        <v>5.2074999999999996</v>
      </c>
      <c r="T1657">
        <v>5.3087499999999999</v>
      </c>
      <c r="U1657">
        <v>5.4</v>
      </c>
      <c r="V1657" t="e">
        <v>#N/A</v>
      </c>
      <c r="W1657" t="e">
        <v>#N/A</v>
      </c>
      <c r="X1657">
        <v>69.23</v>
      </c>
    </row>
    <row r="1658" spans="1:24" x14ac:dyDescent="0.55000000000000004">
      <c r="A1658" s="5">
        <v>38860</v>
      </c>
      <c r="B1658">
        <v>4.9400000000000004</v>
      </c>
      <c r="C1658">
        <v>4.84</v>
      </c>
      <c r="D1658">
        <v>5.0199999999999996</v>
      </c>
      <c r="E1658">
        <v>5</v>
      </c>
      <c r="F1658">
        <v>4.97</v>
      </c>
      <c r="G1658">
        <v>4.97</v>
      </c>
      <c r="H1658">
        <v>4.9800000000000004</v>
      </c>
      <c r="I1658">
        <v>5</v>
      </c>
      <c r="J1658">
        <v>5.07</v>
      </c>
      <c r="K1658">
        <v>5.3</v>
      </c>
      <c r="L1658">
        <v>5.16</v>
      </c>
      <c r="M1658">
        <v>2.2999999999999998</v>
      </c>
      <c r="N1658">
        <v>2.44</v>
      </c>
      <c r="O1658">
        <v>2.46</v>
      </c>
      <c r="P1658" t="e">
        <v>#N/A</v>
      </c>
      <c r="Q1658">
        <v>5.0812499999999998</v>
      </c>
      <c r="R1658">
        <v>5.1518800000000002</v>
      </c>
      <c r="S1658">
        <v>5.21</v>
      </c>
      <c r="T1658">
        <v>5.3174999999999999</v>
      </c>
      <c r="U1658">
        <v>5.4131299999999998</v>
      </c>
      <c r="V1658" t="e">
        <v>#N/A</v>
      </c>
      <c r="W1658" t="e">
        <v>#N/A</v>
      </c>
      <c r="X1658">
        <v>70.78</v>
      </c>
    </row>
    <row r="1659" spans="1:24" x14ac:dyDescent="0.55000000000000004">
      <c r="A1659" s="5">
        <v>38861</v>
      </c>
      <c r="B1659">
        <v>4.9000000000000004</v>
      </c>
      <c r="C1659">
        <v>4.82</v>
      </c>
      <c r="D1659">
        <v>4.99</v>
      </c>
      <c r="E1659">
        <v>4.97</v>
      </c>
      <c r="F1659">
        <v>4.9400000000000004</v>
      </c>
      <c r="G1659">
        <v>4.92</v>
      </c>
      <c r="H1659">
        <v>4.93</v>
      </c>
      <c r="I1659">
        <v>4.96</v>
      </c>
      <c r="J1659">
        <v>5.03</v>
      </c>
      <c r="K1659">
        <v>5.27</v>
      </c>
      <c r="L1659">
        <v>5.13</v>
      </c>
      <c r="M1659">
        <v>2.29</v>
      </c>
      <c r="N1659">
        <v>2.42</v>
      </c>
      <c r="O1659">
        <v>2.44</v>
      </c>
      <c r="P1659" t="e">
        <v>#N/A</v>
      </c>
      <c r="Q1659">
        <v>5.0812499999999998</v>
      </c>
      <c r="R1659">
        <v>5.1537499999999996</v>
      </c>
      <c r="S1659">
        <v>5.2143800000000002</v>
      </c>
      <c r="T1659">
        <v>5.31</v>
      </c>
      <c r="U1659">
        <v>5.4</v>
      </c>
      <c r="V1659" t="e">
        <v>#N/A</v>
      </c>
      <c r="W1659" t="e">
        <v>#N/A</v>
      </c>
      <c r="X1659">
        <v>69.47</v>
      </c>
    </row>
    <row r="1660" spans="1:24" x14ac:dyDescent="0.55000000000000004">
      <c r="A1660" s="5">
        <v>38862</v>
      </c>
      <c r="B1660">
        <v>5.01</v>
      </c>
      <c r="C1660">
        <v>4.82</v>
      </c>
      <c r="D1660">
        <v>5.01</v>
      </c>
      <c r="E1660">
        <v>5</v>
      </c>
      <c r="F1660">
        <v>4.9800000000000004</v>
      </c>
      <c r="G1660">
        <v>4.97</v>
      </c>
      <c r="H1660">
        <v>4.97</v>
      </c>
      <c r="I1660">
        <v>4.99</v>
      </c>
      <c r="J1660">
        <v>5.07</v>
      </c>
      <c r="K1660">
        <v>5.31</v>
      </c>
      <c r="L1660">
        <v>5.17</v>
      </c>
      <c r="M1660">
        <v>2.33</v>
      </c>
      <c r="N1660">
        <v>2.46</v>
      </c>
      <c r="O1660">
        <v>2.48</v>
      </c>
      <c r="P1660" t="e">
        <v>#N/A</v>
      </c>
      <c r="Q1660">
        <v>5.09063</v>
      </c>
      <c r="R1660">
        <v>5.1631299999999998</v>
      </c>
      <c r="S1660">
        <v>5.22</v>
      </c>
      <c r="T1660">
        <v>5.3168800000000003</v>
      </c>
      <c r="U1660">
        <v>5.4037499999999996</v>
      </c>
      <c r="V1660" t="e">
        <v>#N/A</v>
      </c>
      <c r="W1660" t="e">
        <v>#N/A</v>
      </c>
      <c r="X1660">
        <v>70.92</v>
      </c>
    </row>
    <row r="1661" spans="1:24" x14ac:dyDescent="0.55000000000000004">
      <c r="A1661" s="5">
        <v>38863</v>
      </c>
      <c r="B1661">
        <v>4.99</v>
      </c>
      <c r="C1661">
        <v>4.84</v>
      </c>
      <c r="D1661">
        <v>5.0199999999999996</v>
      </c>
      <c r="E1661">
        <v>5</v>
      </c>
      <c r="F1661">
        <v>4.96</v>
      </c>
      <c r="G1661">
        <v>4.9400000000000004</v>
      </c>
      <c r="H1661">
        <v>4.95</v>
      </c>
      <c r="I1661">
        <v>4.97</v>
      </c>
      <c r="J1661">
        <v>5.0599999999999996</v>
      </c>
      <c r="K1661">
        <v>5.3</v>
      </c>
      <c r="L1661">
        <v>5.16</v>
      </c>
      <c r="M1661">
        <v>2.2999999999999998</v>
      </c>
      <c r="N1661">
        <v>2.44</v>
      </c>
      <c r="O1661">
        <v>2.4700000000000002</v>
      </c>
      <c r="P1661" t="e">
        <v>#N/A</v>
      </c>
      <c r="Q1661">
        <v>5.0925000000000002</v>
      </c>
      <c r="R1661">
        <v>5.1675000000000004</v>
      </c>
      <c r="S1661">
        <v>5.2268800000000004</v>
      </c>
      <c r="T1661">
        <v>5.32</v>
      </c>
      <c r="U1661">
        <v>5.41594</v>
      </c>
      <c r="V1661" t="e">
        <v>#N/A</v>
      </c>
      <c r="W1661" t="e">
        <v>#N/A</v>
      </c>
      <c r="X1661">
        <v>71.349999999999994</v>
      </c>
    </row>
    <row r="1662" spans="1:24" x14ac:dyDescent="0.55000000000000004">
      <c r="A1662" s="5">
        <v>38867</v>
      </c>
      <c r="B1662">
        <v>5.0199999999999996</v>
      </c>
      <c r="C1662">
        <v>4.84</v>
      </c>
      <c r="D1662">
        <v>5.04</v>
      </c>
      <c r="E1662">
        <v>5.0199999999999996</v>
      </c>
      <c r="F1662">
        <v>4.99</v>
      </c>
      <c r="G1662">
        <v>4.99</v>
      </c>
      <c r="H1662">
        <v>4.99</v>
      </c>
      <c r="I1662">
        <v>5.01</v>
      </c>
      <c r="J1662">
        <v>5.09</v>
      </c>
      <c r="K1662">
        <v>5.33</v>
      </c>
      <c r="L1662">
        <v>5.19</v>
      </c>
      <c r="M1662">
        <v>2.3199999999999998</v>
      </c>
      <c r="N1662">
        <v>2.4500000000000002</v>
      </c>
      <c r="O1662">
        <v>2.4900000000000002</v>
      </c>
      <c r="P1662" t="e">
        <v>#N/A</v>
      </c>
      <c r="Q1662">
        <v>5.1090600000000004</v>
      </c>
      <c r="R1662">
        <v>5.1706300000000001</v>
      </c>
      <c r="S1662">
        <v>5.2306299999999997</v>
      </c>
      <c r="T1662">
        <v>5.3203100000000001</v>
      </c>
      <c r="U1662">
        <v>5.4112499999999999</v>
      </c>
      <c r="V1662" t="e">
        <v>#N/A</v>
      </c>
      <c r="W1662" t="e">
        <v>#N/A</v>
      </c>
      <c r="X1662">
        <v>71.849999999999994</v>
      </c>
    </row>
    <row r="1663" spans="1:24" x14ac:dyDescent="0.55000000000000004">
      <c r="A1663" s="5">
        <v>38868</v>
      </c>
      <c r="B1663">
        <v>5.05</v>
      </c>
      <c r="C1663">
        <v>4.8600000000000003</v>
      </c>
      <c r="D1663">
        <v>5.08</v>
      </c>
      <c r="E1663">
        <v>5.07</v>
      </c>
      <c r="F1663">
        <v>5.04</v>
      </c>
      <c r="G1663">
        <v>5.03</v>
      </c>
      <c r="H1663">
        <v>5.04</v>
      </c>
      <c r="I1663">
        <v>5.0599999999999996</v>
      </c>
      <c r="J1663">
        <v>5.12</v>
      </c>
      <c r="K1663">
        <v>5.35</v>
      </c>
      <c r="L1663">
        <v>5.21</v>
      </c>
      <c r="M1663">
        <v>2.36</v>
      </c>
      <c r="N1663">
        <v>2.48</v>
      </c>
      <c r="O1663">
        <v>2.5</v>
      </c>
      <c r="P1663" t="e">
        <v>#N/A</v>
      </c>
      <c r="Q1663">
        <v>5.1106299999999996</v>
      </c>
      <c r="R1663">
        <v>5.1781300000000003</v>
      </c>
      <c r="S1663">
        <v>5.23813</v>
      </c>
      <c r="T1663">
        <v>5.33</v>
      </c>
      <c r="U1663">
        <v>5.4262499999999996</v>
      </c>
      <c r="V1663" t="e">
        <v>#N/A</v>
      </c>
      <c r="W1663" t="e">
        <v>#N/A</v>
      </c>
      <c r="X1663">
        <v>71.42</v>
      </c>
    </row>
    <row r="1664" spans="1:24" x14ac:dyDescent="0.55000000000000004">
      <c r="A1664" s="5">
        <v>38869</v>
      </c>
      <c r="B1664">
        <v>5.0199999999999996</v>
      </c>
      <c r="C1664">
        <v>4.83</v>
      </c>
      <c r="D1664">
        <v>5.0599999999999996</v>
      </c>
      <c r="E1664">
        <v>5.05</v>
      </c>
      <c r="F1664">
        <v>5.04</v>
      </c>
      <c r="G1664">
        <v>5.0199999999999996</v>
      </c>
      <c r="H1664">
        <v>5.03</v>
      </c>
      <c r="I1664">
        <v>5.05</v>
      </c>
      <c r="J1664">
        <v>5.1100000000000003</v>
      </c>
      <c r="K1664">
        <v>5.34</v>
      </c>
      <c r="L1664">
        <v>5.2</v>
      </c>
      <c r="M1664">
        <v>2.34</v>
      </c>
      <c r="N1664">
        <v>2.46</v>
      </c>
      <c r="O1664">
        <v>2.4900000000000002</v>
      </c>
      <c r="P1664" t="e">
        <v>#N/A</v>
      </c>
      <c r="Q1664">
        <v>5.1293800000000003</v>
      </c>
      <c r="R1664">
        <v>5.21</v>
      </c>
      <c r="S1664">
        <v>5.2706299999999997</v>
      </c>
      <c r="T1664">
        <v>5.3881300000000003</v>
      </c>
      <c r="U1664">
        <v>5.50563</v>
      </c>
      <c r="V1664" t="e">
        <v>#N/A</v>
      </c>
      <c r="W1664" t="e">
        <v>#N/A</v>
      </c>
      <c r="X1664">
        <v>70.11</v>
      </c>
    </row>
    <row r="1665" spans="1:24" x14ac:dyDescent="0.55000000000000004">
      <c r="A1665" s="5">
        <v>38870</v>
      </c>
      <c r="B1665">
        <v>4.97</v>
      </c>
      <c r="C1665">
        <v>4.8099999999999996</v>
      </c>
      <c r="D1665">
        <v>5.01</v>
      </c>
      <c r="E1665">
        <v>4.9800000000000004</v>
      </c>
      <c r="F1665">
        <v>4.92</v>
      </c>
      <c r="G1665">
        <v>4.91</v>
      </c>
      <c r="H1665">
        <v>4.9000000000000004</v>
      </c>
      <c r="I1665">
        <v>4.92</v>
      </c>
      <c r="J1665">
        <v>5</v>
      </c>
      <c r="K1665">
        <v>5.24</v>
      </c>
      <c r="L1665">
        <v>5.0999999999999996</v>
      </c>
      <c r="M1665">
        <v>2.2400000000000002</v>
      </c>
      <c r="N1665">
        <v>2.37</v>
      </c>
      <c r="O1665">
        <v>2.41</v>
      </c>
      <c r="P1665" t="e">
        <v>#N/A</v>
      </c>
      <c r="Q1665">
        <v>5.1375000000000002</v>
      </c>
      <c r="R1665">
        <v>5.21</v>
      </c>
      <c r="S1665">
        <v>5.27</v>
      </c>
      <c r="T1665">
        <v>5.38</v>
      </c>
      <c r="U1665">
        <v>5.4824999999999999</v>
      </c>
      <c r="V1665" t="e">
        <v>#N/A</v>
      </c>
      <c r="W1665" t="e">
        <v>#N/A</v>
      </c>
      <c r="X1665">
        <v>72.73</v>
      </c>
    </row>
    <row r="1666" spans="1:24" x14ac:dyDescent="0.55000000000000004">
      <c r="A1666" s="5">
        <v>38873</v>
      </c>
      <c r="B1666">
        <v>5.01</v>
      </c>
      <c r="C1666">
        <v>4.8499999999999996</v>
      </c>
      <c r="D1666">
        <v>5.04</v>
      </c>
      <c r="E1666">
        <v>5.0199999999999996</v>
      </c>
      <c r="F1666">
        <v>4.99</v>
      </c>
      <c r="G1666">
        <v>4.95</v>
      </c>
      <c r="H1666">
        <v>4.95</v>
      </c>
      <c r="I1666">
        <v>4.97</v>
      </c>
      <c r="J1666">
        <v>5.0199999999999996</v>
      </c>
      <c r="K1666">
        <v>5.24</v>
      </c>
      <c r="L1666">
        <v>5.0999999999999996</v>
      </c>
      <c r="M1666">
        <v>2.29</v>
      </c>
      <c r="N1666">
        <v>2.4</v>
      </c>
      <c r="O1666">
        <v>2.42</v>
      </c>
      <c r="P1666" t="e">
        <v>#N/A</v>
      </c>
      <c r="Q1666">
        <v>5.13</v>
      </c>
      <c r="R1666">
        <v>5.1862500000000002</v>
      </c>
      <c r="S1666">
        <v>5.2362500000000001</v>
      </c>
      <c r="T1666">
        <v>5.3174999999999999</v>
      </c>
      <c r="U1666">
        <v>5.39438</v>
      </c>
      <c r="V1666" t="e">
        <v>#N/A</v>
      </c>
      <c r="W1666" t="e">
        <v>#N/A</v>
      </c>
      <c r="X1666">
        <v>72.5</v>
      </c>
    </row>
    <row r="1667" spans="1:24" x14ac:dyDescent="0.55000000000000004">
      <c r="A1667" s="5">
        <v>38874</v>
      </c>
      <c r="B1667">
        <v>4.99</v>
      </c>
      <c r="C1667">
        <v>4.8600000000000003</v>
      </c>
      <c r="D1667">
        <v>5.05</v>
      </c>
      <c r="E1667">
        <v>5.03</v>
      </c>
      <c r="F1667">
        <v>4.99</v>
      </c>
      <c r="G1667">
        <v>4.96</v>
      </c>
      <c r="H1667">
        <v>4.95</v>
      </c>
      <c r="I1667">
        <v>4.96</v>
      </c>
      <c r="J1667">
        <v>5.01</v>
      </c>
      <c r="K1667">
        <v>5.22</v>
      </c>
      <c r="L1667">
        <v>5.08</v>
      </c>
      <c r="M1667">
        <v>2.33</v>
      </c>
      <c r="N1667">
        <v>2.44</v>
      </c>
      <c r="O1667">
        <v>2.4700000000000002</v>
      </c>
      <c r="P1667" t="e">
        <v>#N/A</v>
      </c>
      <c r="Q1667">
        <v>5.1447500000000002</v>
      </c>
      <c r="R1667">
        <v>5.21</v>
      </c>
      <c r="S1667">
        <v>5.27</v>
      </c>
      <c r="T1667">
        <v>5.3687500000000004</v>
      </c>
      <c r="U1667">
        <v>5.4556300000000002</v>
      </c>
      <c r="V1667" t="e">
        <v>#N/A</v>
      </c>
      <c r="W1667" t="e">
        <v>#N/A</v>
      </c>
      <c r="X1667">
        <v>72.430000000000007</v>
      </c>
    </row>
    <row r="1668" spans="1:24" x14ac:dyDescent="0.55000000000000004">
      <c r="A1668" s="5">
        <v>38875</v>
      </c>
      <c r="B1668">
        <v>4.99</v>
      </c>
      <c r="C1668">
        <v>4.8600000000000003</v>
      </c>
      <c r="D1668">
        <v>5.0599999999999996</v>
      </c>
      <c r="E1668">
        <v>5.05</v>
      </c>
      <c r="F1668">
        <v>5.0199999999999996</v>
      </c>
      <c r="G1668">
        <v>4.99</v>
      </c>
      <c r="H1668">
        <v>4.97</v>
      </c>
      <c r="I1668">
        <v>4.9800000000000004</v>
      </c>
      <c r="J1668">
        <v>5.0199999999999996</v>
      </c>
      <c r="K1668">
        <v>5.23</v>
      </c>
      <c r="L1668">
        <v>5.09</v>
      </c>
      <c r="M1668">
        <v>2.38</v>
      </c>
      <c r="N1668">
        <v>2.48</v>
      </c>
      <c r="O1668">
        <v>2.5099999999999998</v>
      </c>
      <c r="P1668" t="e">
        <v>#N/A</v>
      </c>
      <c r="Q1668">
        <v>5.15</v>
      </c>
      <c r="R1668">
        <v>5.22</v>
      </c>
      <c r="S1668">
        <v>5.2824999999999998</v>
      </c>
      <c r="T1668">
        <v>5.38</v>
      </c>
      <c r="U1668">
        <v>5.4718799999999996</v>
      </c>
      <c r="V1668" t="e">
        <v>#N/A</v>
      </c>
      <c r="W1668" t="e">
        <v>#N/A</v>
      </c>
      <c r="X1668">
        <v>70.900000000000006</v>
      </c>
    </row>
    <row r="1669" spans="1:24" x14ac:dyDescent="0.55000000000000004">
      <c r="A1669" s="5">
        <v>38876</v>
      </c>
      <c r="B1669">
        <v>5.0199999999999996</v>
      </c>
      <c r="C1669">
        <v>4.87</v>
      </c>
      <c r="D1669">
        <v>5.0599999999999996</v>
      </c>
      <c r="E1669">
        <v>5.04</v>
      </c>
      <c r="F1669">
        <v>5.01</v>
      </c>
      <c r="G1669">
        <v>4.97</v>
      </c>
      <c r="H1669">
        <v>4.95</v>
      </c>
      <c r="I1669">
        <v>4.96</v>
      </c>
      <c r="J1669">
        <v>5</v>
      </c>
      <c r="K1669">
        <v>5.2</v>
      </c>
      <c r="L1669">
        <v>5.0599999999999996</v>
      </c>
      <c r="M1669">
        <v>2.37</v>
      </c>
      <c r="N1669">
        <v>2.4700000000000002</v>
      </c>
      <c r="O1669">
        <v>2.4900000000000002</v>
      </c>
      <c r="P1669" t="e">
        <v>#N/A</v>
      </c>
      <c r="Q1669">
        <v>5.17</v>
      </c>
      <c r="R1669">
        <v>5.24</v>
      </c>
      <c r="S1669">
        <v>5.3</v>
      </c>
      <c r="T1669">
        <v>5.3906299999999998</v>
      </c>
      <c r="U1669">
        <v>5.47438</v>
      </c>
      <c r="V1669" t="e">
        <v>#N/A</v>
      </c>
      <c r="W1669" t="e">
        <v>#N/A</v>
      </c>
      <c r="X1669">
        <v>70.25</v>
      </c>
    </row>
    <row r="1670" spans="1:24" x14ac:dyDescent="0.55000000000000004">
      <c r="A1670" s="5">
        <v>38877</v>
      </c>
      <c r="B1670">
        <v>5</v>
      </c>
      <c r="C1670">
        <v>4.88</v>
      </c>
      <c r="D1670">
        <v>5.07</v>
      </c>
      <c r="E1670">
        <v>5.05</v>
      </c>
      <c r="F1670">
        <v>5.01</v>
      </c>
      <c r="G1670">
        <v>4.96</v>
      </c>
      <c r="H1670">
        <v>4.95</v>
      </c>
      <c r="I1670">
        <v>4.95</v>
      </c>
      <c r="J1670">
        <v>4.9800000000000004</v>
      </c>
      <c r="K1670">
        <v>5.17</v>
      </c>
      <c r="L1670">
        <v>5.03</v>
      </c>
      <c r="M1670">
        <v>2.35</v>
      </c>
      <c r="N1670">
        <v>2.4500000000000002</v>
      </c>
      <c r="O1670">
        <v>2.46</v>
      </c>
      <c r="P1670" t="e">
        <v>#N/A</v>
      </c>
      <c r="Q1670">
        <v>5.1762499999999996</v>
      </c>
      <c r="R1670">
        <v>5.25</v>
      </c>
      <c r="S1670">
        <v>5.31</v>
      </c>
      <c r="T1670">
        <v>5.4050000000000002</v>
      </c>
      <c r="U1670">
        <v>5.4931299999999998</v>
      </c>
      <c r="V1670" t="e">
        <v>#N/A</v>
      </c>
      <c r="W1670" t="e">
        <v>#N/A</v>
      </c>
      <c r="X1670">
        <v>71.62</v>
      </c>
    </row>
    <row r="1671" spans="1:24" x14ac:dyDescent="0.55000000000000004">
      <c r="A1671" s="5">
        <v>38880</v>
      </c>
      <c r="B1671">
        <v>5.01</v>
      </c>
      <c r="C1671">
        <v>4.93</v>
      </c>
      <c r="D1671">
        <v>5.13</v>
      </c>
      <c r="E1671">
        <v>5.09</v>
      </c>
      <c r="F1671">
        <v>5.0199999999999996</v>
      </c>
      <c r="G1671">
        <v>4.97</v>
      </c>
      <c r="H1671">
        <v>4.95</v>
      </c>
      <c r="I1671">
        <v>4.96</v>
      </c>
      <c r="J1671">
        <v>4.99</v>
      </c>
      <c r="K1671">
        <v>5.17</v>
      </c>
      <c r="L1671">
        <v>5.03</v>
      </c>
      <c r="M1671">
        <v>2.37</v>
      </c>
      <c r="N1671">
        <v>2.4500000000000002</v>
      </c>
      <c r="O1671">
        <v>2.46</v>
      </c>
      <c r="P1671" t="e">
        <v>#N/A</v>
      </c>
      <c r="Q1671">
        <v>5.1837499999999999</v>
      </c>
      <c r="R1671">
        <v>5.26</v>
      </c>
      <c r="S1671">
        <v>5.3193799999999998</v>
      </c>
      <c r="T1671">
        <v>5.4181299999999997</v>
      </c>
      <c r="U1671">
        <v>5.5012499999999998</v>
      </c>
      <c r="V1671" t="e">
        <v>#N/A</v>
      </c>
      <c r="W1671" t="e">
        <v>#N/A</v>
      </c>
      <c r="X1671">
        <v>70.28</v>
      </c>
    </row>
    <row r="1672" spans="1:24" x14ac:dyDescent="0.55000000000000004">
      <c r="A1672" s="5">
        <v>38881</v>
      </c>
      <c r="B1672">
        <v>5</v>
      </c>
      <c r="C1672">
        <v>4.8899999999999997</v>
      </c>
      <c r="D1672">
        <v>5.13</v>
      </c>
      <c r="E1672">
        <v>5.09</v>
      </c>
      <c r="F1672">
        <v>5.0199999999999996</v>
      </c>
      <c r="G1672">
        <v>4.96</v>
      </c>
      <c r="H1672">
        <v>4.93</v>
      </c>
      <c r="I1672">
        <v>4.9400000000000004</v>
      </c>
      <c r="J1672">
        <v>4.97</v>
      </c>
      <c r="K1672">
        <v>5.15</v>
      </c>
      <c r="L1672">
        <v>5.01</v>
      </c>
      <c r="M1672">
        <v>2.37</v>
      </c>
      <c r="N1672">
        <v>2.44</v>
      </c>
      <c r="O1672">
        <v>2.4500000000000002</v>
      </c>
      <c r="P1672" t="e">
        <v>#N/A</v>
      </c>
      <c r="Q1672">
        <v>5.1987500000000004</v>
      </c>
      <c r="R1672">
        <v>5.27</v>
      </c>
      <c r="S1672">
        <v>5.3293799999999996</v>
      </c>
      <c r="T1672">
        <v>5.42</v>
      </c>
      <c r="U1672">
        <v>5.5</v>
      </c>
      <c r="V1672" t="e">
        <v>#N/A</v>
      </c>
      <c r="W1672" t="e">
        <v>#N/A</v>
      </c>
      <c r="X1672">
        <v>68.48</v>
      </c>
    </row>
    <row r="1673" spans="1:24" x14ac:dyDescent="0.55000000000000004">
      <c r="A1673" s="5">
        <v>38882</v>
      </c>
      <c r="B1673">
        <v>5</v>
      </c>
      <c r="C1673">
        <v>4.9000000000000004</v>
      </c>
      <c r="D1673">
        <v>5.17</v>
      </c>
      <c r="E1673">
        <v>5.15</v>
      </c>
      <c r="F1673">
        <v>5.1100000000000003</v>
      </c>
      <c r="G1673">
        <v>5.0599999999999996</v>
      </c>
      <c r="H1673">
        <v>5.03</v>
      </c>
      <c r="I1673">
        <v>5.04</v>
      </c>
      <c r="J1673">
        <v>5.05</v>
      </c>
      <c r="K1673">
        <v>5.23</v>
      </c>
      <c r="L1673">
        <v>5.09</v>
      </c>
      <c r="M1673">
        <v>2.42</v>
      </c>
      <c r="N1673">
        <v>2.5</v>
      </c>
      <c r="O1673">
        <v>2.5</v>
      </c>
      <c r="P1673" t="e">
        <v>#N/A</v>
      </c>
      <c r="Q1673">
        <v>5.2081299999999997</v>
      </c>
      <c r="R1673">
        <v>5.27813</v>
      </c>
      <c r="S1673">
        <v>5.34063</v>
      </c>
      <c r="T1673">
        <v>5.4356299999999997</v>
      </c>
      <c r="U1673">
        <v>5.5162500000000003</v>
      </c>
      <c r="V1673" t="e">
        <v>#N/A</v>
      </c>
      <c r="W1673" t="e">
        <v>#N/A</v>
      </c>
      <c r="X1673">
        <v>69.12</v>
      </c>
    </row>
    <row r="1674" spans="1:24" x14ac:dyDescent="0.55000000000000004">
      <c r="A1674" s="5">
        <v>38883</v>
      </c>
      <c r="B1674">
        <v>5.0199999999999996</v>
      </c>
      <c r="C1674">
        <v>4.8499999999999996</v>
      </c>
      <c r="D1674">
        <v>5.16</v>
      </c>
      <c r="E1674">
        <v>5.15</v>
      </c>
      <c r="F1674">
        <v>5.14</v>
      </c>
      <c r="G1674">
        <v>5.0999999999999996</v>
      </c>
      <c r="H1674">
        <v>5.08</v>
      </c>
      <c r="I1674">
        <v>5.08</v>
      </c>
      <c r="J1674">
        <v>5.0999999999999996</v>
      </c>
      <c r="K1674">
        <v>5.27</v>
      </c>
      <c r="L1674">
        <v>5.13</v>
      </c>
      <c r="M1674">
        <v>2.44</v>
      </c>
      <c r="N1674">
        <v>2.52</v>
      </c>
      <c r="O1674">
        <v>2.52</v>
      </c>
      <c r="P1674" t="e">
        <v>#N/A</v>
      </c>
      <c r="Q1674">
        <v>5.2518799999999999</v>
      </c>
      <c r="R1674">
        <v>5.3331299999999997</v>
      </c>
      <c r="S1674">
        <v>5.3956299999999997</v>
      </c>
      <c r="T1674">
        <v>5.5162500000000003</v>
      </c>
      <c r="U1674">
        <v>5.6174999999999997</v>
      </c>
      <c r="V1674" t="e">
        <v>#N/A</v>
      </c>
      <c r="W1674" t="e">
        <v>#N/A</v>
      </c>
      <c r="X1674">
        <v>69.78</v>
      </c>
    </row>
    <row r="1675" spans="1:24" x14ac:dyDescent="0.55000000000000004">
      <c r="A1675" s="5">
        <v>38884</v>
      </c>
      <c r="B1675">
        <v>4.9400000000000004</v>
      </c>
      <c r="C1675">
        <v>4.88</v>
      </c>
      <c r="D1675">
        <v>5.19</v>
      </c>
      <c r="E1675">
        <v>5.18</v>
      </c>
      <c r="F1675">
        <v>5.16</v>
      </c>
      <c r="G1675">
        <v>5.13</v>
      </c>
      <c r="H1675">
        <v>5.0999999999999996</v>
      </c>
      <c r="I1675">
        <v>5.0999999999999996</v>
      </c>
      <c r="J1675">
        <v>5.13</v>
      </c>
      <c r="K1675">
        <v>5.31</v>
      </c>
      <c r="L1675">
        <v>5.17</v>
      </c>
      <c r="M1675">
        <v>2.4700000000000002</v>
      </c>
      <c r="N1675">
        <v>2.54</v>
      </c>
      <c r="O1675">
        <v>2.54</v>
      </c>
      <c r="P1675" t="e">
        <v>#N/A</v>
      </c>
      <c r="Q1675">
        <v>5.2668799999999996</v>
      </c>
      <c r="R1675">
        <v>5.3506299999999998</v>
      </c>
      <c r="S1675">
        <v>5.4137500000000003</v>
      </c>
      <c r="T1675">
        <v>5.53</v>
      </c>
      <c r="U1675">
        <v>5.63</v>
      </c>
      <c r="V1675" t="e">
        <v>#N/A</v>
      </c>
      <c r="W1675" t="e">
        <v>#N/A</v>
      </c>
      <c r="X1675">
        <v>69.75</v>
      </c>
    </row>
    <row r="1676" spans="1:24" x14ac:dyDescent="0.55000000000000004">
      <c r="A1676" s="5">
        <v>38887</v>
      </c>
      <c r="B1676">
        <v>4.95</v>
      </c>
      <c r="C1676">
        <v>4.93</v>
      </c>
      <c r="D1676">
        <v>5.25</v>
      </c>
      <c r="E1676">
        <v>5.23</v>
      </c>
      <c r="F1676">
        <v>5.19</v>
      </c>
      <c r="G1676">
        <v>5.15</v>
      </c>
      <c r="H1676">
        <v>5.12</v>
      </c>
      <c r="I1676">
        <v>5.13</v>
      </c>
      <c r="J1676">
        <v>5.14</v>
      </c>
      <c r="K1676">
        <v>5.32</v>
      </c>
      <c r="L1676">
        <v>5.18</v>
      </c>
      <c r="M1676">
        <v>2.5099999999999998</v>
      </c>
      <c r="N1676">
        <v>2.58</v>
      </c>
      <c r="O1676">
        <v>2.56</v>
      </c>
      <c r="P1676" t="e">
        <v>#N/A</v>
      </c>
      <c r="Q1676">
        <v>5.2793799999999997</v>
      </c>
      <c r="R1676">
        <v>5.36</v>
      </c>
      <c r="S1676">
        <v>5.4243800000000002</v>
      </c>
      <c r="T1676">
        <v>5.55</v>
      </c>
      <c r="U1676">
        <v>5.6606300000000003</v>
      </c>
      <c r="V1676" t="e">
        <v>#N/A</v>
      </c>
      <c r="W1676" t="e">
        <v>#N/A</v>
      </c>
      <c r="X1676">
        <v>69.209999999999994</v>
      </c>
    </row>
    <row r="1677" spans="1:24" x14ac:dyDescent="0.55000000000000004">
      <c r="A1677" s="5">
        <v>38888</v>
      </c>
      <c r="B1677">
        <v>4.92</v>
      </c>
      <c r="C1677">
        <v>4.92</v>
      </c>
      <c r="D1677">
        <v>5.24</v>
      </c>
      <c r="E1677">
        <v>5.23</v>
      </c>
      <c r="F1677">
        <v>5.19</v>
      </c>
      <c r="G1677">
        <v>5.16</v>
      </c>
      <c r="H1677">
        <v>5.13</v>
      </c>
      <c r="I1677">
        <v>5.14</v>
      </c>
      <c r="J1677">
        <v>5.15</v>
      </c>
      <c r="K1677">
        <v>5.33</v>
      </c>
      <c r="L1677">
        <v>5.19</v>
      </c>
      <c r="M1677">
        <v>2.52</v>
      </c>
      <c r="N1677">
        <v>2.58</v>
      </c>
      <c r="O1677">
        <v>2.57</v>
      </c>
      <c r="P1677" t="e">
        <v>#N/A</v>
      </c>
      <c r="Q1677">
        <v>5.2943800000000003</v>
      </c>
      <c r="R1677">
        <v>5.37</v>
      </c>
      <c r="S1677">
        <v>5.4368800000000004</v>
      </c>
      <c r="T1677">
        <v>5.5531300000000003</v>
      </c>
      <c r="U1677">
        <v>5.66188</v>
      </c>
      <c r="V1677" t="e">
        <v>#N/A</v>
      </c>
      <c r="W1677" t="e">
        <v>#N/A</v>
      </c>
      <c r="X1677">
        <v>69.3</v>
      </c>
    </row>
    <row r="1678" spans="1:24" x14ac:dyDescent="0.55000000000000004">
      <c r="A1678" s="5">
        <v>38889</v>
      </c>
      <c r="B1678">
        <v>4.91</v>
      </c>
      <c r="C1678">
        <v>4.92</v>
      </c>
      <c r="D1678">
        <v>5.23</v>
      </c>
      <c r="E1678">
        <v>5.22</v>
      </c>
      <c r="F1678">
        <v>5.2</v>
      </c>
      <c r="G1678">
        <v>5.16</v>
      </c>
      <c r="H1678">
        <v>5.14</v>
      </c>
      <c r="I1678">
        <v>5.14</v>
      </c>
      <c r="J1678">
        <v>5.16</v>
      </c>
      <c r="K1678">
        <v>5.32</v>
      </c>
      <c r="L1678">
        <v>5.19</v>
      </c>
      <c r="M1678">
        <v>2.5299999999999998</v>
      </c>
      <c r="N1678">
        <v>2.59</v>
      </c>
      <c r="O1678">
        <v>2.58</v>
      </c>
      <c r="P1678" t="e">
        <v>#N/A</v>
      </c>
      <c r="Q1678">
        <v>5.3021900000000004</v>
      </c>
      <c r="R1678">
        <v>5.38</v>
      </c>
      <c r="S1678">
        <v>5.4487500000000004</v>
      </c>
      <c r="T1678">
        <v>5.5668800000000003</v>
      </c>
      <c r="U1678">
        <v>5.68</v>
      </c>
      <c r="V1678" t="e">
        <v>#N/A</v>
      </c>
      <c r="W1678" t="e">
        <v>#N/A</v>
      </c>
      <c r="X1678">
        <v>70.069999999999993</v>
      </c>
    </row>
    <row r="1679" spans="1:24" x14ac:dyDescent="0.55000000000000004">
      <c r="A1679" s="5">
        <v>38890</v>
      </c>
      <c r="B1679">
        <v>4.9800000000000004</v>
      </c>
      <c r="C1679">
        <v>4.92</v>
      </c>
      <c r="D1679">
        <v>5.24</v>
      </c>
      <c r="E1679">
        <v>5.24</v>
      </c>
      <c r="F1679">
        <v>5.23</v>
      </c>
      <c r="G1679">
        <v>5.21</v>
      </c>
      <c r="H1679">
        <v>5.18</v>
      </c>
      <c r="I1679">
        <v>5.18</v>
      </c>
      <c r="J1679">
        <v>5.2</v>
      </c>
      <c r="K1679">
        <v>5.37</v>
      </c>
      <c r="L1679">
        <v>5.23</v>
      </c>
      <c r="M1679">
        <v>2.56</v>
      </c>
      <c r="N1679">
        <v>2.61</v>
      </c>
      <c r="O1679">
        <v>2.6</v>
      </c>
      <c r="P1679" t="e">
        <v>#N/A</v>
      </c>
      <c r="Q1679">
        <v>5.3224999999999998</v>
      </c>
      <c r="R1679">
        <v>5.4</v>
      </c>
      <c r="S1679">
        <v>5.46</v>
      </c>
      <c r="T1679">
        <v>5.5718800000000002</v>
      </c>
      <c r="U1679">
        <v>5.6887499999999998</v>
      </c>
      <c r="V1679" t="e">
        <v>#N/A</v>
      </c>
      <c r="W1679" t="e">
        <v>#N/A</v>
      </c>
      <c r="X1679">
        <v>70.62</v>
      </c>
    </row>
    <row r="1680" spans="1:24" x14ac:dyDescent="0.55000000000000004">
      <c r="A1680" s="5">
        <v>38891</v>
      </c>
      <c r="B1680">
        <v>4.9800000000000004</v>
      </c>
      <c r="C1680">
        <v>4.9800000000000004</v>
      </c>
      <c r="D1680">
        <v>5.27</v>
      </c>
      <c r="E1680">
        <v>5.27</v>
      </c>
      <c r="F1680">
        <v>5.27</v>
      </c>
      <c r="G1680">
        <v>5.23</v>
      </c>
      <c r="H1680">
        <v>5.21</v>
      </c>
      <c r="I1680">
        <v>5.21</v>
      </c>
      <c r="J1680">
        <v>5.23</v>
      </c>
      <c r="K1680">
        <v>5.4</v>
      </c>
      <c r="L1680">
        <v>5.26</v>
      </c>
      <c r="M1680">
        <v>2.58</v>
      </c>
      <c r="N1680">
        <v>2.64</v>
      </c>
      <c r="O1680">
        <v>2.63</v>
      </c>
      <c r="P1680" t="e">
        <v>#N/A</v>
      </c>
      <c r="Q1680">
        <v>5.335</v>
      </c>
      <c r="R1680">
        <v>5.4131299999999998</v>
      </c>
      <c r="S1680">
        <v>5.48</v>
      </c>
      <c r="T1680">
        <v>5.6043799999999999</v>
      </c>
      <c r="U1680">
        <v>5.7326300000000003</v>
      </c>
      <c r="V1680" t="e">
        <v>#N/A</v>
      </c>
      <c r="W1680" t="e">
        <v>#N/A</v>
      </c>
      <c r="X1680">
        <v>70.5</v>
      </c>
    </row>
    <row r="1681" spans="1:24" x14ac:dyDescent="0.55000000000000004">
      <c r="A1681" s="5">
        <v>38894</v>
      </c>
      <c r="B1681">
        <v>5.03</v>
      </c>
      <c r="C1681">
        <v>5.03</v>
      </c>
      <c r="D1681">
        <v>5.32</v>
      </c>
      <c r="E1681">
        <v>5.3</v>
      </c>
      <c r="F1681">
        <v>5.27</v>
      </c>
      <c r="G1681">
        <v>5.25</v>
      </c>
      <c r="H1681">
        <v>5.22</v>
      </c>
      <c r="I1681">
        <v>5.23</v>
      </c>
      <c r="J1681">
        <v>5.25</v>
      </c>
      <c r="K1681">
        <v>5.42</v>
      </c>
      <c r="L1681">
        <v>5.28</v>
      </c>
      <c r="M1681">
        <v>2.61</v>
      </c>
      <c r="N1681">
        <v>2.67</v>
      </c>
      <c r="O1681">
        <v>2.66</v>
      </c>
      <c r="P1681" t="e">
        <v>#N/A</v>
      </c>
      <c r="Q1681">
        <v>5.34063</v>
      </c>
      <c r="R1681">
        <v>5.42</v>
      </c>
      <c r="S1681">
        <v>5.49</v>
      </c>
      <c r="T1681">
        <v>5.6193799999999996</v>
      </c>
      <c r="U1681">
        <v>5.75</v>
      </c>
      <c r="V1681" t="e">
        <v>#N/A</v>
      </c>
      <c r="W1681" t="e">
        <v>#N/A</v>
      </c>
      <c r="X1681">
        <v>71.63</v>
      </c>
    </row>
    <row r="1682" spans="1:24" x14ac:dyDescent="0.55000000000000004">
      <c r="A1682" s="5">
        <v>38895</v>
      </c>
      <c r="B1682">
        <v>5.0199999999999996</v>
      </c>
      <c r="C1682">
        <v>5.05</v>
      </c>
      <c r="D1682">
        <v>5.31</v>
      </c>
      <c r="E1682">
        <v>5.28</v>
      </c>
      <c r="F1682">
        <v>5.24</v>
      </c>
      <c r="G1682">
        <v>5.22</v>
      </c>
      <c r="H1682">
        <v>5.19</v>
      </c>
      <c r="I1682">
        <v>5.2</v>
      </c>
      <c r="J1682">
        <v>5.21</v>
      </c>
      <c r="K1682">
        <v>5.38</v>
      </c>
      <c r="L1682">
        <v>5.24</v>
      </c>
      <c r="M1682">
        <v>2.58</v>
      </c>
      <c r="N1682">
        <v>2.63</v>
      </c>
      <c r="O1682">
        <v>2.63</v>
      </c>
      <c r="P1682" t="e">
        <v>#N/A</v>
      </c>
      <c r="Q1682">
        <v>5.35</v>
      </c>
      <c r="R1682">
        <v>5.43</v>
      </c>
      <c r="S1682">
        <v>5.5</v>
      </c>
      <c r="T1682">
        <v>5.6262499999999998</v>
      </c>
      <c r="U1682">
        <v>5.7512499999999998</v>
      </c>
      <c r="V1682" t="e">
        <v>#N/A</v>
      </c>
      <c r="W1682" t="e">
        <v>#N/A</v>
      </c>
      <c r="X1682">
        <v>72.05</v>
      </c>
    </row>
    <row r="1683" spans="1:24" x14ac:dyDescent="0.55000000000000004">
      <c r="A1683" s="5">
        <v>38896</v>
      </c>
      <c r="B1683">
        <v>5.0599999999999996</v>
      </c>
      <c r="C1683">
        <v>5.01</v>
      </c>
      <c r="D1683">
        <v>5.31</v>
      </c>
      <c r="E1683">
        <v>5.3</v>
      </c>
      <c r="F1683">
        <v>5.29</v>
      </c>
      <c r="G1683">
        <v>5.26</v>
      </c>
      <c r="H1683">
        <v>5.23</v>
      </c>
      <c r="I1683">
        <v>5.23</v>
      </c>
      <c r="J1683">
        <v>5.25</v>
      </c>
      <c r="K1683">
        <v>5.42</v>
      </c>
      <c r="L1683">
        <v>5.28</v>
      </c>
      <c r="M1683">
        <v>2.64</v>
      </c>
      <c r="N1683">
        <v>2.68</v>
      </c>
      <c r="O1683">
        <v>2.68</v>
      </c>
      <c r="P1683" t="e">
        <v>#N/A</v>
      </c>
      <c r="Q1683">
        <v>5.35</v>
      </c>
      <c r="R1683">
        <v>5.43</v>
      </c>
      <c r="S1683">
        <v>5.4987500000000002</v>
      </c>
      <c r="T1683">
        <v>5.6174999999999997</v>
      </c>
      <c r="U1683">
        <v>5.73813</v>
      </c>
      <c r="V1683" t="e">
        <v>#N/A</v>
      </c>
      <c r="W1683" t="e">
        <v>#N/A</v>
      </c>
      <c r="X1683">
        <v>72.150000000000006</v>
      </c>
    </row>
    <row r="1684" spans="1:24" x14ac:dyDescent="0.55000000000000004">
      <c r="A1684" s="5">
        <v>38897</v>
      </c>
      <c r="B1684">
        <v>5.08</v>
      </c>
      <c r="C1684">
        <v>5.01</v>
      </c>
      <c r="D1684">
        <v>5.26</v>
      </c>
      <c r="E1684">
        <v>5.25</v>
      </c>
      <c r="F1684">
        <v>5.21</v>
      </c>
      <c r="G1684">
        <v>5.19</v>
      </c>
      <c r="H1684">
        <v>5.17</v>
      </c>
      <c r="I1684">
        <v>5.18</v>
      </c>
      <c r="J1684">
        <v>5.22</v>
      </c>
      <c r="K1684">
        <v>5.39</v>
      </c>
      <c r="L1684">
        <v>5.26</v>
      </c>
      <c r="M1684">
        <v>2.57</v>
      </c>
      <c r="N1684">
        <v>2.61</v>
      </c>
      <c r="O1684">
        <v>2.64</v>
      </c>
      <c r="P1684" t="e">
        <v>#N/A</v>
      </c>
      <c r="Q1684">
        <v>5.3462500000000004</v>
      </c>
      <c r="R1684">
        <v>5.4406299999999996</v>
      </c>
      <c r="S1684">
        <v>5.5081300000000004</v>
      </c>
      <c r="T1684">
        <v>5.64</v>
      </c>
      <c r="U1684">
        <v>5.7662500000000003</v>
      </c>
      <c r="V1684" t="e">
        <v>#N/A</v>
      </c>
      <c r="W1684" t="e">
        <v>#N/A</v>
      </c>
      <c r="X1684">
        <v>73.5</v>
      </c>
    </row>
    <row r="1685" spans="1:24" x14ac:dyDescent="0.55000000000000004">
      <c r="A1685" s="5">
        <v>38898</v>
      </c>
      <c r="B1685">
        <v>5.05</v>
      </c>
      <c r="C1685">
        <v>5.01</v>
      </c>
      <c r="D1685">
        <v>5.24</v>
      </c>
      <c r="E1685">
        <v>5.21</v>
      </c>
      <c r="F1685">
        <v>5.16</v>
      </c>
      <c r="G1685">
        <v>5.13</v>
      </c>
      <c r="H1685">
        <v>5.0999999999999996</v>
      </c>
      <c r="I1685">
        <v>5.1100000000000003</v>
      </c>
      <c r="J1685">
        <v>5.15</v>
      </c>
      <c r="K1685">
        <v>5.31</v>
      </c>
      <c r="L1685">
        <v>5.19</v>
      </c>
      <c r="M1685">
        <v>2.4700000000000002</v>
      </c>
      <c r="N1685">
        <v>2.54</v>
      </c>
      <c r="O1685">
        <v>2.56</v>
      </c>
      <c r="P1685" t="e">
        <v>#N/A</v>
      </c>
      <c r="Q1685">
        <v>5.3343800000000003</v>
      </c>
      <c r="R1685">
        <v>5.42</v>
      </c>
      <c r="S1685">
        <v>5.4806299999999997</v>
      </c>
      <c r="T1685">
        <v>5.5893800000000002</v>
      </c>
      <c r="U1685">
        <v>5.69313</v>
      </c>
      <c r="V1685" t="e">
        <v>#N/A</v>
      </c>
      <c r="W1685" t="e">
        <v>#N/A</v>
      </c>
      <c r="X1685">
        <v>73.94</v>
      </c>
    </row>
    <row r="1686" spans="1:24" x14ac:dyDescent="0.55000000000000004">
      <c r="A1686" s="5">
        <v>38901</v>
      </c>
      <c r="B1686">
        <v>5.25</v>
      </c>
      <c r="C1686">
        <v>5.08</v>
      </c>
      <c r="D1686">
        <v>5.31</v>
      </c>
      <c r="E1686">
        <v>5.26</v>
      </c>
      <c r="F1686">
        <v>5.17</v>
      </c>
      <c r="G1686">
        <v>5.14</v>
      </c>
      <c r="H1686">
        <v>5.1100000000000003</v>
      </c>
      <c r="I1686">
        <v>5.12</v>
      </c>
      <c r="J1686">
        <v>5.15</v>
      </c>
      <c r="K1686">
        <v>5.33</v>
      </c>
      <c r="L1686">
        <v>5.2</v>
      </c>
      <c r="M1686">
        <v>2.4900000000000002</v>
      </c>
      <c r="N1686">
        <v>2.56</v>
      </c>
      <c r="O1686">
        <v>2.58</v>
      </c>
      <c r="P1686" t="e">
        <v>#N/A</v>
      </c>
      <c r="Q1686">
        <v>5.3337500000000002</v>
      </c>
      <c r="R1686">
        <v>5.42</v>
      </c>
      <c r="S1686">
        <v>5.48</v>
      </c>
      <c r="T1686">
        <v>5.58</v>
      </c>
      <c r="U1686">
        <v>5.6781300000000003</v>
      </c>
      <c r="V1686" t="e">
        <v>#N/A</v>
      </c>
      <c r="W1686" t="e">
        <v>#N/A</v>
      </c>
      <c r="X1686" t="e">
        <v>#N/A</v>
      </c>
    </row>
    <row r="1687" spans="1:24" x14ac:dyDescent="0.55000000000000004">
      <c r="A1687" s="5">
        <v>38902</v>
      </c>
      <c r="B1687" t="e">
        <v>#N/A</v>
      </c>
      <c r="C1687" t="e">
        <v>#N/A</v>
      </c>
      <c r="D1687" t="e">
        <v>#N/A</v>
      </c>
      <c r="E1687" t="e">
        <v>#N/A</v>
      </c>
      <c r="F1687" t="e">
        <v>#N/A</v>
      </c>
      <c r="G1687" t="e">
        <v>#N/A</v>
      </c>
      <c r="H1687" t="e">
        <v>#N/A</v>
      </c>
      <c r="I1687" t="e">
        <v>#N/A</v>
      </c>
      <c r="J1687" t="e">
        <v>#N/A</v>
      </c>
      <c r="K1687" t="e">
        <v>#N/A</v>
      </c>
      <c r="L1687" t="e">
        <v>#N/A</v>
      </c>
      <c r="M1687" t="e">
        <v>#N/A</v>
      </c>
      <c r="N1687" t="e">
        <v>#N/A</v>
      </c>
      <c r="O1687" t="e">
        <v>#N/A</v>
      </c>
      <c r="P1687" t="e">
        <v>#N/A</v>
      </c>
      <c r="Q1687">
        <v>5.3343800000000003</v>
      </c>
      <c r="R1687">
        <v>5.4237500000000001</v>
      </c>
      <c r="S1687">
        <v>5.4856299999999996</v>
      </c>
      <c r="T1687">
        <v>5.59</v>
      </c>
      <c r="U1687">
        <v>5.69</v>
      </c>
      <c r="V1687" t="e">
        <v>#N/A</v>
      </c>
      <c r="W1687" t="e">
        <v>#N/A</v>
      </c>
      <c r="X1687" t="e">
        <v>#N/A</v>
      </c>
    </row>
    <row r="1688" spans="1:24" x14ac:dyDescent="0.55000000000000004">
      <c r="A1688" s="5">
        <v>38903</v>
      </c>
      <c r="B1688">
        <v>5.25</v>
      </c>
      <c r="C1688">
        <v>5.01</v>
      </c>
      <c r="D1688">
        <v>5.32</v>
      </c>
      <c r="E1688">
        <v>5.29</v>
      </c>
      <c r="F1688">
        <v>5.24</v>
      </c>
      <c r="G1688">
        <v>5.21</v>
      </c>
      <c r="H1688">
        <v>5.19</v>
      </c>
      <c r="I1688">
        <v>5.19</v>
      </c>
      <c r="J1688">
        <v>5.23</v>
      </c>
      <c r="K1688">
        <v>5.39</v>
      </c>
      <c r="L1688">
        <v>5.27</v>
      </c>
      <c r="M1688">
        <v>2.57</v>
      </c>
      <c r="N1688">
        <v>2.63</v>
      </c>
      <c r="O1688">
        <v>2.64</v>
      </c>
      <c r="P1688" t="e">
        <v>#N/A</v>
      </c>
      <c r="Q1688">
        <v>5.3368799999999998</v>
      </c>
      <c r="R1688">
        <v>5.4268799999999997</v>
      </c>
      <c r="S1688">
        <v>5.4887499999999996</v>
      </c>
      <c r="T1688">
        <v>5.5918799999999997</v>
      </c>
      <c r="U1688">
        <v>5.69313</v>
      </c>
      <c r="V1688" t="e">
        <v>#N/A</v>
      </c>
      <c r="W1688" t="e">
        <v>#N/A</v>
      </c>
      <c r="X1688">
        <v>75.2</v>
      </c>
    </row>
    <row r="1689" spans="1:24" x14ac:dyDescent="0.55000000000000004">
      <c r="A1689" s="5">
        <v>38904</v>
      </c>
      <c r="B1689">
        <v>5.24</v>
      </c>
      <c r="C1689">
        <v>5</v>
      </c>
      <c r="D1689">
        <v>5.31</v>
      </c>
      <c r="E1689">
        <v>5.28</v>
      </c>
      <c r="F1689">
        <v>5.22</v>
      </c>
      <c r="G1689">
        <v>5.17</v>
      </c>
      <c r="H1689">
        <v>5.15</v>
      </c>
      <c r="I1689">
        <v>5.16</v>
      </c>
      <c r="J1689">
        <v>5.19</v>
      </c>
      <c r="K1689">
        <v>5.35</v>
      </c>
      <c r="L1689">
        <v>5.23</v>
      </c>
      <c r="M1689">
        <v>2.52</v>
      </c>
      <c r="N1689">
        <v>2.59</v>
      </c>
      <c r="O1689">
        <v>2.61</v>
      </c>
      <c r="P1689" t="e">
        <v>#N/A</v>
      </c>
      <c r="Q1689">
        <v>5.3449999999999998</v>
      </c>
      <c r="R1689">
        <v>5.4393799999999999</v>
      </c>
      <c r="S1689">
        <v>5.5071899999999996</v>
      </c>
      <c r="T1689">
        <v>5.6293800000000003</v>
      </c>
      <c r="U1689">
        <v>5.7493800000000004</v>
      </c>
      <c r="V1689" t="e">
        <v>#N/A</v>
      </c>
      <c r="W1689" t="e">
        <v>#N/A</v>
      </c>
      <c r="X1689">
        <v>75</v>
      </c>
    </row>
    <row r="1690" spans="1:24" x14ac:dyDescent="0.55000000000000004">
      <c r="A1690" s="5">
        <v>38905</v>
      </c>
      <c r="B1690">
        <v>5.22</v>
      </c>
      <c r="C1690">
        <v>5.0199999999999996</v>
      </c>
      <c r="D1690">
        <v>5.28</v>
      </c>
      <c r="E1690">
        <v>5.25</v>
      </c>
      <c r="F1690">
        <v>5.17</v>
      </c>
      <c r="G1690">
        <v>5.13</v>
      </c>
      <c r="H1690">
        <v>5.0999999999999996</v>
      </c>
      <c r="I1690">
        <v>5.0999999999999996</v>
      </c>
      <c r="J1690">
        <v>5.14</v>
      </c>
      <c r="K1690">
        <v>5.29</v>
      </c>
      <c r="L1690">
        <v>5.18</v>
      </c>
      <c r="M1690">
        <v>2.4700000000000002</v>
      </c>
      <c r="N1690">
        <v>2.5499999999999998</v>
      </c>
      <c r="O1690">
        <v>2.56</v>
      </c>
      <c r="P1690" t="e">
        <v>#N/A</v>
      </c>
      <c r="Q1690">
        <v>5.34938</v>
      </c>
      <c r="R1690">
        <v>5.44</v>
      </c>
      <c r="S1690">
        <v>5.51</v>
      </c>
      <c r="T1690">
        <v>5.63</v>
      </c>
      <c r="U1690">
        <v>5.7487500000000002</v>
      </c>
      <c r="V1690" t="e">
        <v>#N/A</v>
      </c>
      <c r="W1690" t="e">
        <v>#N/A</v>
      </c>
      <c r="X1690">
        <v>73.760000000000005</v>
      </c>
    </row>
    <row r="1691" spans="1:24" x14ac:dyDescent="0.55000000000000004">
      <c r="A1691" s="5">
        <v>38908</v>
      </c>
      <c r="B1691">
        <v>5.24</v>
      </c>
      <c r="C1691">
        <v>5.0599999999999996</v>
      </c>
      <c r="D1691">
        <v>5.32</v>
      </c>
      <c r="E1691">
        <v>5.27</v>
      </c>
      <c r="F1691">
        <v>5.17</v>
      </c>
      <c r="G1691">
        <v>5.13</v>
      </c>
      <c r="H1691">
        <v>5.0999999999999996</v>
      </c>
      <c r="I1691">
        <v>5.0999999999999996</v>
      </c>
      <c r="J1691">
        <v>5.13</v>
      </c>
      <c r="K1691">
        <v>5.29</v>
      </c>
      <c r="L1691">
        <v>5.17</v>
      </c>
      <c r="M1691">
        <v>2.4900000000000002</v>
      </c>
      <c r="N1691">
        <v>2.56</v>
      </c>
      <c r="O1691">
        <v>2.56</v>
      </c>
      <c r="P1691" t="e">
        <v>#N/A</v>
      </c>
      <c r="Q1691">
        <v>5.3556299999999997</v>
      </c>
      <c r="R1691">
        <v>5.4393799999999999</v>
      </c>
      <c r="S1691">
        <v>5.5</v>
      </c>
      <c r="T1691">
        <v>5.61</v>
      </c>
      <c r="U1691">
        <v>5.7131299999999996</v>
      </c>
      <c r="V1691" t="e">
        <v>#N/A</v>
      </c>
      <c r="W1691" t="e">
        <v>#N/A</v>
      </c>
      <c r="X1691">
        <v>73.5</v>
      </c>
    </row>
    <row r="1692" spans="1:24" x14ac:dyDescent="0.55000000000000004">
      <c r="A1692" s="5">
        <v>38909</v>
      </c>
      <c r="B1692">
        <v>5.25</v>
      </c>
      <c r="C1692">
        <v>5.05</v>
      </c>
      <c r="D1692">
        <v>5.3</v>
      </c>
      <c r="E1692">
        <v>5.26</v>
      </c>
      <c r="F1692">
        <v>5.17</v>
      </c>
      <c r="G1692">
        <v>5.1100000000000003</v>
      </c>
      <c r="H1692">
        <v>5.07</v>
      </c>
      <c r="I1692">
        <v>5.08</v>
      </c>
      <c r="J1692">
        <v>5.0999999999999996</v>
      </c>
      <c r="K1692">
        <v>5.26</v>
      </c>
      <c r="L1692">
        <v>5.14</v>
      </c>
      <c r="M1692">
        <v>2.48</v>
      </c>
      <c r="N1692">
        <v>2.5299999999999998</v>
      </c>
      <c r="O1692">
        <v>2.5499999999999998</v>
      </c>
      <c r="P1692" t="e">
        <v>#N/A</v>
      </c>
      <c r="Q1692">
        <v>5.3568800000000003</v>
      </c>
      <c r="R1692">
        <v>5.44</v>
      </c>
      <c r="S1692">
        <v>5.5</v>
      </c>
      <c r="T1692">
        <v>5.61</v>
      </c>
      <c r="U1692">
        <v>5.71</v>
      </c>
      <c r="V1692" t="e">
        <v>#N/A</v>
      </c>
      <c r="W1692" t="e">
        <v>#N/A</v>
      </c>
      <c r="X1692">
        <v>74.05</v>
      </c>
    </row>
    <row r="1693" spans="1:24" x14ac:dyDescent="0.55000000000000004">
      <c r="A1693" s="5">
        <v>38910</v>
      </c>
      <c r="B1693">
        <v>5.27</v>
      </c>
      <c r="C1693">
        <v>5.0599999999999996</v>
      </c>
      <c r="D1693">
        <v>5.3</v>
      </c>
      <c r="E1693">
        <v>5.26</v>
      </c>
      <c r="F1693">
        <v>5.17</v>
      </c>
      <c r="G1693">
        <v>5.12</v>
      </c>
      <c r="H1693">
        <v>5.08</v>
      </c>
      <c r="I1693">
        <v>5.09</v>
      </c>
      <c r="J1693">
        <v>5.0999999999999996</v>
      </c>
      <c r="K1693">
        <v>5.26</v>
      </c>
      <c r="L1693">
        <v>5.14</v>
      </c>
      <c r="M1693">
        <v>2.4900000000000002</v>
      </c>
      <c r="N1693">
        <v>2.54</v>
      </c>
      <c r="O1693">
        <v>2.5499999999999998</v>
      </c>
      <c r="P1693" t="e">
        <v>#N/A</v>
      </c>
      <c r="Q1693">
        <v>5.3587499999999997</v>
      </c>
      <c r="R1693">
        <v>5.44</v>
      </c>
      <c r="S1693">
        <v>5.5003099999999998</v>
      </c>
      <c r="T1693">
        <v>5.6081300000000001</v>
      </c>
      <c r="U1693">
        <v>5.7012499999999999</v>
      </c>
      <c r="V1693" t="e">
        <v>#N/A</v>
      </c>
      <c r="W1693" t="e">
        <v>#N/A</v>
      </c>
      <c r="X1693">
        <v>74.989999999999995</v>
      </c>
    </row>
    <row r="1694" spans="1:24" x14ac:dyDescent="0.55000000000000004">
      <c r="A1694" s="5">
        <v>38911</v>
      </c>
      <c r="B1694">
        <v>5.26</v>
      </c>
      <c r="C1694">
        <v>5.05</v>
      </c>
      <c r="D1694">
        <v>5.27</v>
      </c>
      <c r="E1694">
        <v>5.22</v>
      </c>
      <c r="F1694">
        <v>5.12</v>
      </c>
      <c r="G1694">
        <v>5.07</v>
      </c>
      <c r="H1694">
        <v>5.04</v>
      </c>
      <c r="I1694">
        <v>5.05</v>
      </c>
      <c r="J1694">
        <v>5.08</v>
      </c>
      <c r="K1694">
        <v>5.23</v>
      </c>
      <c r="L1694">
        <v>5.12</v>
      </c>
      <c r="M1694">
        <v>2.46</v>
      </c>
      <c r="N1694">
        <v>2.5099999999999998</v>
      </c>
      <c r="O1694">
        <v>2.52</v>
      </c>
      <c r="P1694" t="e">
        <v>#N/A</v>
      </c>
      <c r="Q1694">
        <v>5.3687500000000004</v>
      </c>
      <c r="R1694">
        <v>5.4481299999999999</v>
      </c>
      <c r="S1694">
        <v>5.5068799999999998</v>
      </c>
      <c r="T1694">
        <v>5.6093799999999998</v>
      </c>
      <c r="U1694">
        <v>5.6981299999999999</v>
      </c>
      <c r="V1694" t="e">
        <v>#N/A</v>
      </c>
      <c r="W1694" t="e">
        <v>#N/A</v>
      </c>
      <c r="X1694">
        <v>76.7</v>
      </c>
    </row>
    <row r="1695" spans="1:24" x14ac:dyDescent="0.55000000000000004">
      <c r="A1695" s="5">
        <v>38912</v>
      </c>
      <c r="B1695">
        <v>5.26</v>
      </c>
      <c r="C1695">
        <v>5.0599999999999996</v>
      </c>
      <c r="D1695">
        <v>5.26</v>
      </c>
      <c r="E1695">
        <v>5.2</v>
      </c>
      <c r="F1695">
        <v>5.08</v>
      </c>
      <c r="G1695">
        <v>5.05</v>
      </c>
      <c r="H1695">
        <v>5.0199999999999996</v>
      </c>
      <c r="I1695">
        <v>5.03</v>
      </c>
      <c r="J1695">
        <v>5.07</v>
      </c>
      <c r="K1695">
        <v>5.23</v>
      </c>
      <c r="L1695">
        <v>5.1100000000000003</v>
      </c>
      <c r="M1695">
        <v>2.44</v>
      </c>
      <c r="N1695">
        <v>2.5</v>
      </c>
      <c r="O1695">
        <v>2.5099999999999998</v>
      </c>
      <c r="P1695" t="e">
        <v>#N/A</v>
      </c>
      <c r="Q1695">
        <v>5.3687500000000004</v>
      </c>
      <c r="R1695">
        <v>5.44</v>
      </c>
      <c r="S1695">
        <v>5.4981299999999997</v>
      </c>
      <c r="T1695">
        <v>5.58</v>
      </c>
      <c r="U1695">
        <v>5.66</v>
      </c>
      <c r="V1695" t="e">
        <v>#N/A</v>
      </c>
      <c r="W1695" t="e">
        <v>#N/A</v>
      </c>
      <c r="X1695">
        <v>76.8</v>
      </c>
    </row>
    <row r="1696" spans="1:24" x14ac:dyDescent="0.55000000000000004">
      <c r="A1696" s="5">
        <v>38915</v>
      </c>
      <c r="B1696">
        <v>5.28</v>
      </c>
      <c r="C1696">
        <v>5.1100000000000003</v>
      </c>
      <c r="D1696">
        <v>5.3</v>
      </c>
      <c r="E1696">
        <v>5.24</v>
      </c>
      <c r="F1696">
        <v>5.12</v>
      </c>
      <c r="G1696">
        <v>5.07</v>
      </c>
      <c r="H1696">
        <v>5.04</v>
      </c>
      <c r="I1696">
        <v>5.04</v>
      </c>
      <c r="J1696">
        <v>5.07</v>
      </c>
      <c r="K1696">
        <v>5.23</v>
      </c>
      <c r="L1696">
        <v>5.0999999999999996</v>
      </c>
      <c r="M1696">
        <v>2.4500000000000002</v>
      </c>
      <c r="N1696">
        <v>2.4900000000000002</v>
      </c>
      <c r="O1696">
        <v>2.5</v>
      </c>
      <c r="P1696" t="e">
        <v>#N/A</v>
      </c>
      <c r="Q1696">
        <v>5.37</v>
      </c>
      <c r="R1696">
        <v>5.44</v>
      </c>
      <c r="S1696">
        <v>5.49</v>
      </c>
      <c r="T1696">
        <v>5.56</v>
      </c>
      <c r="U1696">
        <v>5.6281299999999996</v>
      </c>
      <c r="V1696" t="e">
        <v>#N/A</v>
      </c>
      <c r="W1696" t="e">
        <v>#N/A</v>
      </c>
      <c r="X1696">
        <v>75.7</v>
      </c>
    </row>
    <row r="1697" spans="1:24" x14ac:dyDescent="0.55000000000000004">
      <c r="A1697" s="5">
        <v>38916</v>
      </c>
      <c r="B1697">
        <v>5.22</v>
      </c>
      <c r="C1697">
        <v>5.13</v>
      </c>
      <c r="D1697">
        <v>5.33</v>
      </c>
      <c r="E1697">
        <v>5.28</v>
      </c>
      <c r="F1697">
        <v>5.19</v>
      </c>
      <c r="G1697">
        <v>5.13</v>
      </c>
      <c r="H1697">
        <v>5.0999999999999996</v>
      </c>
      <c r="I1697">
        <v>5.0999999999999996</v>
      </c>
      <c r="J1697">
        <v>5.13</v>
      </c>
      <c r="K1697">
        <v>5.29</v>
      </c>
      <c r="L1697">
        <v>5.16</v>
      </c>
      <c r="M1697">
        <v>2.52</v>
      </c>
      <c r="N1697">
        <v>2.5499999999999998</v>
      </c>
      <c r="O1697">
        <v>2.56</v>
      </c>
      <c r="P1697" t="e">
        <v>#N/A</v>
      </c>
      <c r="Q1697">
        <v>5.3781299999999996</v>
      </c>
      <c r="R1697">
        <v>5.4493799999999997</v>
      </c>
      <c r="S1697">
        <v>5.5</v>
      </c>
      <c r="T1697">
        <v>5.5824999999999996</v>
      </c>
      <c r="U1697">
        <v>5.6593799999999996</v>
      </c>
      <c r="V1697" t="e">
        <v>#N/A</v>
      </c>
      <c r="W1697" t="e">
        <v>#N/A</v>
      </c>
      <c r="X1697">
        <v>73.87</v>
      </c>
    </row>
    <row r="1698" spans="1:24" x14ac:dyDescent="0.55000000000000004">
      <c r="A1698" s="5">
        <v>38917</v>
      </c>
      <c r="B1698">
        <v>5.23</v>
      </c>
      <c r="C1698">
        <v>5.1100000000000003</v>
      </c>
      <c r="D1698">
        <v>5.28</v>
      </c>
      <c r="E1698">
        <v>5.22</v>
      </c>
      <c r="F1698">
        <v>5.12</v>
      </c>
      <c r="G1698">
        <v>5.0599999999999996</v>
      </c>
      <c r="H1698">
        <v>5.0199999999999996</v>
      </c>
      <c r="I1698">
        <v>5.0199999999999996</v>
      </c>
      <c r="J1698">
        <v>5.0599999999999996</v>
      </c>
      <c r="K1698">
        <v>5.22</v>
      </c>
      <c r="L1698">
        <v>5.0999999999999996</v>
      </c>
      <c r="M1698">
        <v>2.4500000000000002</v>
      </c>
      <c r="N1698">
        <v>2.4900000000000002</v>
      </c>
      <c r="O1698">
        <v>2.5</v>
      </c>
      <c r="P1698" t="e">
        <v>#N/A</v>
      </c>
      <c r="Q1698">
        <v>5.3891299999999998</v>
      </c>
      <c r="R1698">
        <v>5.46</v>
      </c>
      <c r="S1698">
        <v>5.52</v>
      </c>
      <c r="T1698">
        <v>5.6103800000000001</v>
      </c>
      <c r="U1698">
        <v>5.7035</v>
      </c>
      <c r="V1698" t="e">
        <v>#N/A</v>
      </c>
      <c r="W1698" t="e">
        <v>#N/A</v>
      </c>
      <c r="X1698">
        <v>72.790000000000006</v>
      </c>
    </row>
    <row r="1699" spans="1:24" x14ac:dyDescent="0.55000000000000004">
      <c r="A1699" s="5">
        <v>38918</v>
      </c>
      <c r="B1699">
        <v>5.24</v>
      </c>
      <c r="C1699">
        <v>5.08</v>
      </c>
      <c r="D1699">
        <v>5.24</v>
      </c>
      <c r="E1699">
        <v>5.18</v>
      </c>
      <c r="F1699">
        <v>5.0599999999999996</v>
      </c>
      <c r="G1699">
        <v>5.01</v>
      </c>
      <c r="H1699">
        <v>4.9800000000000004</v>
      </c>
      <c r="I1699">
        <v>4.99</v>
      </c>
      <c r="J1699">
        <v>5.03</v>
      </c>
      <c r="K1699">
        <v>5.2</v>
      </c>
      <c r="L1699">
        <v>5.08</v>
      </c>
      <c r="M1699">
        <v>2.4</v>
      </c>
      <c r="N1699">
        <v>2.4500000000000002</v>
      </c>
      <c r="O1699">
        <v>2.4700000000000002</v>
      </c>
      <c r="P1699" t="e">
        <v>#N/A</v>
      </c>
      <c r="Q1699">
        <v>5.4</v>
      </c>
      <c r="R1699">
        <v>5.46</v>
      </c>
      <c r="S1699">
        <v>5.5106299999999999</v>
      </c>
      <c r="T1699">
        <v>5.5943800000000001</v>
      </c>
      <c r="U1699">
        <v>5.6612499999999999</v>
      </c>
      <c r="V1699" t="e">
        <v>#N/A</v>
      </c>
      <c r="W1699" t="e">
        <v>#N/A</v>
      </c>
      <c r="X1699">
        <v>74</v>
      </c>
    </row>
    <row r="1700" spans="1:24" x14ac:dyDescent="0.55000000000000004">
      <c r="A1700" s="5">
        <v>38919</v>
      </c>
      <c r="B1700">
        <v>5.23</v>
      </c>
      <c r="C1700">
        <v>5.0999999999999996</v>
      </c>
      <c r="D1700">
        <v>5.25</v>
      </c>
      <c r="E1700">
        <v>5.19</v>
      </c>
      <c r="F1700">
        <v>5.08</v>
      </c>
      <c r="G1700">
        <v>5.0199999999999996</v>
      </c>
      <c r="H1700">
        <v>4.99</v>
      </c>
      <c r="I1700">
        <v>5</v>
      </c>
      <c r="J1700">
        <v>5.05</v>
      </c>
      <c r="K1700">
        <v>5.21</v>
      </c>
      <c r="L1700">
        <v>5.0999999999999996</v>
      </c>
      <c r="M1700">
        <v>2.42</v>
      </c>
      <c r="N1700">
        <v>2.4900000000000002</v>
      </c>
      <c r="O1700">
        <v>2.5</v>
      </c>
      <c r="P1700" t="e">
        <v>#N/A</v>
      </c>
      <c r="Q1700">
        <v>5.3849999999999998</v>
      </c>
      <c r="R1700">
        <v>5.44</v>
      </c>
      <c r="S1700">
        <v>5.4850000000000003</v>
      </c>
      <c r="T1700">
        <v>5.55</v>
      </c>
      <c r="U1700">
        <v>5.6</v>
      </c>
      <c r="V1700" t="e">
        <v>#N/A</v>
      </c>
      <c r="W1700" t="e">
        <v>#N/A</v>
      </c>
      <c r="X1700">
        <v>73.52</v>
      </c>
    </row>
    <row r="1701" spans="1:24" x14ac:dyDescent="0.55000000000000004">
      <c r="A1701" s="5">
        <v>38922</v>
      </c>
      <c r="B1701">
        <v>5.24</v>
      </c>
      <c r="C1701">
        <v>5.0999999999999996</v>
      </c>
      <c r="D1701">
        <v>5.27</v>
      </c>
      <c r="E1701">
        <v>5.21</v>
      </c>
      <c r="F1701">
        <v>5.0999999999999996</v>
      </c>
      <c r="G1701">
        <v>5.03</v>
      </c>
      <c r="H1701">
        <v>4.99</v>
      </c>
      <c r="I1701">
        <v>5</v>
      </c>
      <c r="J1701">
        <v>5.05</v>
      </c>
      <c r="K1701">
        <v>5.22</v>
      </c>
      <c r="L1701">
        <v>5.1100000000000003</v>
      </c>
      <c r="M1701">
        <v>2.44</v>
      </c>
      <c r="N1701">
        <v>2.4900000000000002</v>
      </c>
      <c r="O1701">
        <v>2.5099999999999998</v>
      </c>
      <c r="P1701" t="e">
        <v>#N/A</v>
      </c>
      <c r="Q1701">
        <v>5.3937499999999998</v>
      </c>
      <c r="R1701">
        <v>5.4450000000000003</v>
      </c>
      <c r="S1701">
        <v>5.49</v>
      </c>
      <c r="T1701">
        <v>5.5581300000000002</v>
      </c>
      <c r="U1701">
        <v>5.62</v>
      </c>
      <c r="V1701" t="e">
        <v>#N/A</v>
      </c>
      <c r="W1701" t="e">
        <v>#N/A</v>
      </c>
      <c r="X1701">
        <v>74.290000000000006</v>
      </c>
    </row>
    <row r="1702" spans="1:24" x14ac:dyDescent="0.55000000000000004">
      <c r="A1702" s="5">
        <v>38923</v>
      </c>
      <c r="B1702">
        <v>5.24</v>
      </c>
      <c r="C1702">
        <v>5.13</v>
      </c>
      <c r="D1702">
        <v>5.25</v>
      </c>
      <c r="E1702">
        <v>5.21</v>
      </c>
      <c r="F1702">
        <v>5.1100000000000003</v>
      </c>
      <c r="G1702">
        <v>5.05</v>
      </c>
      <c r="H1702">
        <v>5.0199999999999996</v>
      </c>
      <c r="I1702">
        <v>5.03</v>
      </c>
      <c r="J1702">
        <v>5.07</v>
      </c>
      <c r="K1702">
        <v>5.24</v>
      </c>
      <c r="L1702">
        <v>5.13</v>
      </c>
      <c r="M1702">
        <v>2.4500000000000002</v>
      </c>
      <c r="N1702">
        <v>2.48</v>
      </c>
      <c r="O1702">
        <v>2.4900000000000002</v>
      </c>
      <c r="P1702" t="e">
        <v>#N/A</v>
      </c>
      <c r="Q1702">
        <v>5.3981300000000001</v>
      </c>
      <c r="R1702">
        <v>5.4481299999999999</v>
      </c>
      <c r="S1702">
        <v>5.49</v>
      </c>
      <c r="T1702">
        <v>5.56</v>
      </c>
      <c r="U1702">
        <v>5.6181299999999998</v>
      </c>
      <c r="V1702" t="e">
        <v>#N/A</v>
      </c>
      <c r="W1702" t="e">
        <v>#N/A</v>
      </c>
      <c r="X1702">
        <v>73.459999999999994</v>
      </c>
    </row>
    <row r="1703" spans="1:24" x14ac:dyDescent="0.55000000000000004">
      <c r="A1703" s="5">
        <v>38924</v>
      </c>
      <c r="B1703">
        <v>5.24</v>
      </c>
      <c r="C1703">
        <v>5.1100000000000003</v>
      </c>
      <c r="D1703">
        <v>5.21</v>
      </c>
      <c r="E1703">
        <v>5.16</v>
      </c>
      <c r="F1703">
        <v>5.0599999999999996</v>
      </c>
      <c r="G1703">
        <v>5.0199999999999996</v>
      </c>
      <c r="H1703">
        <v>4.99</v>
      </c>
      <c r="I1703">
        <v>5</v>
      </c>
      <c r="J1703">
        <v>5.04</v>
      </c>
      <c r="K1703">
        <v>5.22</v>
      </c>
      <c r="L1703">
        <v>5.0999999999999996</v>
      </c>
      <c r="M1703">
        <v>2.41</v>
      </c>
      <c r="N1703">
        <v>2.44</v>
      </c>
      <c r="O1703">
        <v>2.4500000000000002</v>
      </c>
      <c r="P1703" t="e">
        <v>#N/A</v>
      </c>
      <c r="Q1703">
        <v>5.4</v>
      </c>
      <c r="R1703">
        <v>5.45</v>
      </c>
      <c r="S1703">
        <v>5.5</v>
      </c>
      <c r="T1703">
        <v>5.5718800000000002</v>
      </c>
      <c r="U1703">
        <v>5.6381300000000003</v>
      </c>
      <c r="V1703" t="e">
        <v>#N/A</v>
      </c>
      <c r="W1703" t="e">
        <v>#N/A</v>
      </c>
      <c r="X1703">
        <v>73.819999999999993</v>
      </c>
    </row>
    <row r="1704" spans="1:24" x14ac:dyDescent="0.55000000000000004">
      <c r="A1704" s="5">
        <v>38925</v>
      </c>
      <c r="B1704">
        <v>5.27</v>
      </c>
      <c r="C1704">
        <v>5.0999999999999996</v>
      </c>
      <c r="D1704">
        <v>5.2</v>
      </c>
      <c r="E1704">
        <v>5.16</v>
      </c>
      <c r="F1704">
        <v>5.07</v>
      </c>
      <c r="G1704">
        <v>5.01</v>
      </c>
      <c r="H1704">
        <v>4.9800000000000004</v>
      </c>
      <c r="I1704">
        <v>5</v>
      </c>
      <c r="J1704">
        <v>5.07</v>
      </c>
      <c r="K1704">
        <v>5.22</v>
      </c>
      <c r="L1704">
        <v>5.1100000000000003</v>
      </c>
      <c r="M1704">
        <v>2.41</v>
      </c>
      <c r="N1704">
        <v>2.4700000000000002</v>
      </c>
      <c r="O1704">
        <v>2.4500000000000002</v>
      </c>
      <c r="P1704" t="e">
        <v>#N/A</v>
      </c>
      <c r="Q1704">
        <v>5.4</v>
      </c>
      <c r="R1704">
        <v>5.4450000000000003</v>
      </c>
      <c r="S1704">
        <v>5.4850000000000003</v>
      </c>
      <c r="T1704">
        <v>5.5431299999999997</v>
      </c>
      <c r="U1704">
        <v>5.5856300000000001</v>
      </c>
      <c r="V1704" t="e">
        <v>#N/A</v>
      </c>
      <c r="W1704" t="e">
        <v>#N/A</v>
      </c>
      <c r="X1704">
        <v>74.5</v>
      </c>
    </row>
    <row r="1705" spans="1:24" x14ac:dyDescent="0.55000000000000004">
      <c r="A1705" s="5">
        <v>38926</v>
      </c>
      <c r="B1705">
        <v>5.26</v>
      </c>
      <c r="C1705">
        <v>5.07</v>
      </c>
      <c r="D1705">
        <v>5.15</v>
      </c>
      <c r="E1705">
        <v>5.0999999999999996</v>
      </c>
      <c r="F1705">
        <v>4.9800000000000004</v>
      </c>
      <c r="G1705">
        <v>4.9400000000000004</v>
      </c>
      <c r="H1705">
        <v>4.92</v>
      </c>
      <c r="I1705">
        <v>4.9400000000000004</v>
      </c>
      <c r="J1705">
        <v>5</v>
      </c>
      <c r="K1705">
        <v>5.17</v>
      </c>
      <c r="L1705">
        <v>5.07</v>
      </c>
      <c r="M1705">
        <v>2.38</v>
      </c>
      <c r="N1705">
        <v>2.41</v>
      </c>
      <c r="O1705">
        <v>2.42</v>
      </c>
      <c r="P1705" t="e">
        <v>#N/A</v>
      </c>
      <c r="Q1705">
        <v>5.4018800000000002</v>
      </c>
      <c r="R1705">
        <v>5.4481299999999999</v>
      </c>
      <c r="S1705">
        <v>5.4887499999999996</v>
      </c>
      <c r="T1705">
        <v>5.5481299999999996</v>
      </c>
      <c r="U1705">
        <v>5.59</v>
      </c>
      <c r="V1705" t="e">
        <v>#N/A</v>
      </c>
      <c r="W1705" t="e">
        <v>#N/A</v>
      </c>
      <c r="X1705">
        <v>73.3</v>
      </c>
    </row>
    <row r="1706" spans="1:24" x14ac:dyDescent="0.55000000000000004">
      <c r="A1706" s="5">
        <v>38929</v>
      </c>
      <c r="B1706">
        <v>5.31</v>
      </c>
      <c r="C1706">
        <v>5.0999999999999996</v>
      </c>
      <c r="D1706">
        <v>5.18</v>
      </c>
      <c r="E1706">
        <v>5.1100000000000003</v>
      </c>
      <c r="F1706">
        <v>4.97</v>
      </c>
      <c r="G1706">
        <v>4.93</v>
      </c>
      <c r="H1706">
        <v>4.91</v>
      </c>
      <c r="I1706">
        <v>4.93</v>
      </c>
      <c r="J1706">
        <v>4.99</v>
      </c>
      <c r="K1706">
        <v>5.17</v>
      </c>
      <c r="L1706">
        <v>5.07</v>
      </c>
      <c r="M1706">
        <v>2.37</v>
      </c>
      <c r="N1706">
        <v>2.41</v>
      </c>
      <c r="O1706">
        <v>2.42</v>
      </c>
      <c r="P1706" t="e">
        <v>#N/A</v>
      </c>
      <c r="Q1706">
        <v>5.3906299999999998</v>
      </c>
      <c r="R1706">
        <v>5.43</v>
      </c>
      <c r="S1706">
        <v>5.46563</v>
      </c>
      <c r="T1706">
        <v>5.51</v>
      </c>
      <c r="U1706">
        <v>5.5393800000000004</v>
      </c>
      <c r="V1706" t="e">
        <v>#N/A</v>
      </c>
      <c r="W1706" t="e">
        <v>#N/A</v>
      </c>
      <c r="X1706">
        <v>74.56</v>
      </c>
    </row>
    <row r="1707" spans="1:24" x14ac:dyDescent="0.55000000000000004">
      <c r="A1707" s="5">
        <v>38930</v>
      </c>
      <c r="B1707">
        <v>5.27</v>
      </c>
      <c r="C1707">
        <v>5.12</v>
      </c>
      <c r="D1707">
        <v>5.18</v>
      </c>
      <c r="E1707">
        <v>5.1100000000000003</v>
      </c>
      <c r="F1707">
        <v>4.97</v>
      </c>
      <c r="G1707">
        <v>4.91</v>
      </c>
      <c r="H1707">
        <v>4.9000000000000004</v>
      </c>
      <c r="I1707">
        <v>4.92</v>
      </c>
      <c r="J1707">
        <v>4.99</v>
      </c>
      <c r="K1707">
        <v>5.17</v>
      </c>
      <c r="L1707">
        <v>5.07</v>
      </c>
      <c r="M1707">
        <v>2.35</v>
      </c>
      <c r="N1707">
        <v>2.4</v>
      </c>
      <c r="O1707">
        <v>2.42</v>
      </c>
      <c r="P1707" t="e">
        <v>#N/A</v>
      </c>
      <c r="Q1707">
        <v>5.39</v>
      </c>
      <c r="R1707">
        <v>5.43</v>
      </c>
      <c r="S1707">
        <v>5.4675000000000002</v>
      </c>
      <c r="T1707">
        <v>5.5131300000000003</v>
      </c>
      <c r="U1707">
        <v>5.5356300000000003</v>
      </c>
      <c r="V1707" t="e">
        <v>#N/A</v>
      </c>
      <c r="W1707" t="e">
        <v>#N/A</v>
      </c>
      <c r="X1707">
        <v>74.930000000000007</v>
      </c>
    </row>
    <row r="1708" spans="1:24" x14ac:dyDescent="0.55000000000000004">
      <c r="A1708" s="5">
        <v>38931</v>
      </c>
      <c r="B1708">
        <v>5.25</v>
      </c>
      <c r="C1708">
        <v>5.0999999999999996</v>
      </c>
      <c r="D1708">
        <v>5.18</v>
      </c>
      <c r="E1708">
        <v>5.1100000000000003</v>
      </c>
      <c r="F1708">
        <v>4.97</v>
      </c>
      <c r="G1708">
        <v>4.9000000000000004</v>
      </c>
      <c r="H1708">
        <v>4.88</v>
      </c>
      <c r="I1708">
        <v>4.9000000000000004</v>
      </c>
      <c r="J1708">
        <v>4.96</v>
      </c>
      <c r="K1708">
        <v>5.14</v>
      </c>
      <c r="L1708">
        <v>5.05</v>
      </c>
      <c r="M1708">
        <v>2.2999999999999998</v>
      </c>
      <c r="N1708">
        <v>2.36</v>
      </c>
      <c r="O1708">
        <v>2.39</v>
      </c>
      <c r="P1708" t="e">
        <v>#N/A</v>
      </c>
      <c r="Q1708">
        <v>5.3956299999999997</v>
      </c>
      <c r="R1708">
        <v>5.4331300000000002</v>
      </c>
      <c r="S1708">
        <v>5.4718799999999996</v>
      </c>
      <c r="T1708">
        <v>5.5175000000000001</v>
      </c>
      <c r="U1708">
        <v>5.53</v>
      </c>
      <c r="V1708" t="e">
        <v>#N/A</v>
      </c>
      <c r="W1708" t="e">
        <v>#N/A</v>
      </c>
      <c r="X1708">
        <v>76.16</v>
      </c>
    </row>
    <row r="1709" spans="1:24" x14ac:dyDescent="0.55000000000000004">
      <c r="A1709" s="5">
        <v>38932</v>
      </c>
      <c r="B1709">
        <v>5.27</v>
      </c>
      <c r="C1709">
        <v>5.1100000000000003</v>
      </c>
      <c r="D1709">
        <v>5.19</v>
      </c>
      <c r="E1709">
        <v>5.12</v>
      </c>
      <c r="F1709">
        <v>4.9800000000000004</v>
      </c>
      <c r="G1709">
        <v>4.92</v>
      </c>
      <c r="H1709">
        <v>4.9000000000000004</v>
      </c>
      <c r="I1709">
        <v>4.91</v>
      </c>
      <c r="J1709">
        <v>4.96</v>
      </c>
      <c r="K1709">
        <v>5.13</v>
      </c>
      <c r="L1709">
        <v>5.04</v>
      </c>
      <c r="M1709">
        <v>2.31</v>
      </c>
      <c r="N1709">
        <v>2.35</v>
      </c>
      <c r="O1709">
        <v>2.38</v>
      </c>
      <c r="P1709" t="e">
        <v>#N/A</v>
      </c>
      <c r="Q1709">
        <v>5.40625</v>
      </c>
      <c r="R1709">
        <v>5.4456300000000004</v>
      </c>
      <c r="S1709">
        <v>5.48</v>
      </c>
      <c r="T1709">
        <v>5.5274999999999999</v>
      </c>
      <c r="U1709">
        <v>5.54</v>
      </c>
      <c r="V1709" t="e">
        <v>#N/A</v>
      </c>
      <c r="W1709" t="e">
        <v>#N/A</v>
      </c>
      <c r="X1709">
        <v>75.59</v>
      </c>
    </row>
    <row r="1710" spans="1:24" x14ac:dyDescent="0.55000000000000004">
      <c r="A1710" s="5">
        <v>38933</v>
      </c>
      <c r="B1710">
        <v>5.25</v>
      </c>
      <c r="C1710">
        <v>5.09</v>
      </c>
      <c r="D1710">
        <v>5.15</v>
      </c>
      <c r="E1710">
        <v>5.07</v>
      </c>
      <c r="F1710">
        <v>4.91</v>
      </c>
      <c r="G1710">
        <v>4.8600000000000003</v>
      </c>
      <c r="H1710">
        <v>4.84</v>
      </c>
      <c r="I1710">
        <v>4.8499999999999996</v>
      </c>
      <c r="J1710">
        <v>4.91</v>
      </c>
      <c r="K1710">
        <v>5.09</v>
      </c>
      <c r="L1710">
        <v>5</v>
      </c>
      <c r="M1710">
        <v>2.25</v>
      </c>
      <c r="N1710">
        <v>2.2999999999999998</v>
      </c>
      <c r="O1710">
        <v>2.33</v>
      </c>
      <c r="P1710" t="e">
        <v>#N/A</v>
      </c>
      <c r="Q1710">
        <v>5.42</v>
      </c>
      <c r="R1710">
        <v>5.46</v>
      </c>
      <c r="S1710">
        <v>5.4993800000000004</v>
      </c>
      <c r="T1710">
        <v>5.5518799999999997</v>
      </c>
      <c r="U1710">
        <v>5.5731299999999999</v>
      </c>
      <c r="V1710" t="e">
        <v>#N/A</v>
      </c>
      <c r="W1710" t="e">
        <v>#N/A</v>
      </c>
      <c r="X1710">
        <v>74.78</v>
      </c>
    </row>
    <row r="1711" spans="1:24" x14ac:dyDescent="0.55000000000000004">
      <c r="A1711" s="5">
        <v>38936</v>
      </c>
      <c r="B1711">
        <v>5.24</v>
      </c>
      <c r="C1711">
        <v>5.12</v>
      </c>
      <c r="D1711">
        <v>5.2</v>
      </c>
      <c r="E1711">
        <v>5.12</v>
      </c>
      <c r="F1711">
        <v>4.96</v>
      </c>
      <c r="G1711">
        <v>4.8899999999999997</v>
      </c>
      <c r="H1711">
        <v>4.8600000000000003</v>
      </c>
      <c r="I1711">
        <v>4.87</v>
      </c>
      <c r="J1711">
        <v>4.93</v>
      </c>
      <c r="K1711">
        <v>5.09</v>
      </c>
      <c r="L1711">
        <v>5</v>
      </c>
      <c r="M1711">
        <v>2.25</v>
      </c>
      <c r="N1711">
        <v>2.29</v>
      </c>
      <c r="O1711">
        <v>2.31</v>
      </c>
      <c r="P1711" t="e">
        <v>#N/A</v>
      </c>
      <c r="Q1711">
        <v>5.3681299999999998</v>
      </c>
      <c r="R1711">
        <v>5.4043799999999997</v>
      </c>
      <c r="S1711">
        <v>5.44</v>
      </c>
      <c r="T1711">
        <v>5.49</v>
      </c>
      <c r="U1711">
        <v>5.5012499999999998</v>
      </c>
      <c r="V1711" t="e">
        <v>#N/A</v>
      </c>
      <c r="W1711" t="e">
        <v>#N/A</v>
      </c>
      <c r="X1711">
        <v>77.05</v>
      </c>
    </row>
    <row r="1712" spans="1:24" x14ac:dyDescent="0.55000000000000004">
      <c r="A1712" s="5">
        <v>38937</v>
      </c>
      <c r="B1712">
        <v>5.26</v>
      </c>
      <c r="C1712">
        <v>5.0999999999999996</v>
      </c>
      <c r="D1712">
        <v>5.16</v>
      </c>
      <c r="E1712">
        <v>5.08</v>
      </c>
      <c r="F1712">
        <v>4.91</v>
      </c>
      <c r="G1712">
        <v>4.8600000000000003</v>
      </c>
      <c r="H1712">
        <v>4.8499999999999996</v>
      </c>
      <c r="I1712">
        <v>4.8600000000000003</v>
      </c>
      <c r="J1712">
        <v>4.93</v>
      </c>
      <c r="K1712">
        <v>5.1100000000000003</v>
      </c>
      <c r="L1712">
        <v>5.0199999999999996</v>
      </c>
      <c r="M1712">
        <v>2.23</v>
      </c>
      <c r="N1712">
        <v>2.27</v>
      </c>
      <c r="O1712">
        <v>2.2999999999999998</v>
      </c>
      <c r="P1712" t="e">
        <v>#N/A</v>
      </c>
      <c r="Q1712">
        <v>5.37</v>
      </c>
      <c r="R1712">
        <v>5.41</v>
      </c>
      <c r="S1712">
        <v>5.4459400000000002</v>
      </c>
      <c r="T1712">
        <v>5.5</v>
      </c>
      <c r="U1712">
        <v>5.5131300000000003</v>
      </c>
      <c r="V1712" t="e">
        <v>#N/A</v>
      </c>
      <c r="W1712" t="e">
        <v>#N/A</v>
      </c>
      <c r="X1712">
        <v>76.290000000000006</v>
      </c>
    </row>
    <row r="1713" spans="1:24" x14ac:dyDescent="0.55000000000000004">
      <c r="A1713" s="5">
        <v>38938</v>
      </c>
      <c r="B1713">
        <v>5.25</v>
      </c>
      <c r="C1713">
        <v>5.07</v>
      </c>
      <c r="D1713">
        <v>5.15</v>
      </c>
      <c r="E1713">
        <v>5.07</v>
      </c>
      <c r="F1713">
        <v>4.91</v>
      </c>
      <c r="G1713">
        <v>4.88</v>
      </c>
      <c r="H1713">
        <v>4.8600000000000003</v>
      </c>
      <c r="I1713">
        <v>4.87</v>
      </c>
      <c r="J1713">
        <v>4.92</v>
      </c>
      <c r="K1713">
        <v>5.13</v>
      </c>
      <c r="L1713">
        <v>5.05</v>
      </c>
      <c r="M1713">
        <v>2.21</v>
      </c>
      <c r="N1713">
        <v>2.2799999999999998</v>
      </c>
      <c r="O1713">
        <v>2.31</v>
      </c>
      <c r="P1713" t="e">
        <v>#N/A</v>
      </c>
      <c r="Q1713">
        <v>5.33</v>
      </c>
      <c r="R1713">
        <v>5.37</v>
      </c>
      <c r="S1713">
        <v>5.4037499999999996</v>
      </c>
      <c r="T1713">
        <v>5.46</v>
      </c>
      <c r="U1713">
        <v>5.4812500000000002</v>
      </c>
      <c r="V1713" t="e">
        <v>#N/A</v>
      </c>
      <c r="W1713" t="e">
        <v>#N/A</v>
      </c>
      <c r="X1713">
        <v>76.28</v>
      </c>
    </row>
    <row r="1714" spans="1:24" x14ac:dyDescent="0.55000000000000004">
      <c r="A1714" s="5">
        <v>38939</v>
      </c>
      <c r="B1714">
        <v>5.24</v>
      </c>
      <c r="C1714">
        <v>5.05</v>
      </c>
      <c r="D1714">
        <v>5.16</v>
      </c>
      <c r="E1714">
        <v>5.08</v>
      </c>
      <c r="F1714">
        <v>4.93</v>
      </c>
      <c r="G1714">
        <v>4.8899999999999997</v>
      </c>
      <c r="H1714">
        <v>4.8600000000000003</v>
      </c>
      <c r="I1714">
        <v>4.87</v>
      </c>
      <c r="J1714">
        <v>4.93</v>
      </c>
      <c r="K1714">
        <v>5.15</v>
      </c>
      <c r="L1714">
        <v>5.0599999999999996</v>
      </c>
      <c r="M1714">
        <v>2.2400000000000002</v>
      </c>
      <c r="N1714">
        <v>2.2999999999999998</v>
      </c>
      <c r="O1714">
        <v>2.34</v>
      </c>
      <c r="P1714" t="e">
        <v>#N/A</v>
      </c>
      <c r="Q1714">
        <v>5.33</v>
      </c>
      <c r="R1714">
        <v>5.37</v>
      </c>
      <c r="S1714">
        <v>5.4018800000000002</v>
      </c>
      <c r="T1714">
        <v>5.4587500000000002</v>
      </c>
      <c r="U1714">
        <v>5.4749999999999996</v>
      </c>
      <c r="V1714" t="e">
        <v>#N/A</v>
      </c>
      <c r="W1714" t="e">
        <v>#N/A</v>
      </c>
      <c r="X1714">
        <v>74.17</v>
      </c>
    </row>
    <row r="1715" spans="1:24" x14ac:dyDescent="0.55000000000000004">
      <c r="A1715" s="5">
        <v>38940</v>
      </c>
      <c r="B1715">
        <v>5.24</v>
      </c>
      <c r="C1715">
        <v>5.07</v>
      </c>
      <c r="D1715">
        <v>5.2</v>
      </c>
      <c r="E1715">
        <v>5.12</v>
      </c>
      <c r="F1715">
        <v>4.96</v>
      </c>
      <c r="G1715">
        <v>4.93</v>
      </c>
      <c r="H1715">
        <v>4.91</v>
      </c>
      <c r="I1715">
        <v>4.92</v>
      </c>
      <c r="J1715">
        <v>4.97</v>
      </c>
      <c r="K1715">
        <v>5.18</v>
      </c>
      <c r="L1715">
        <v>5.09</v>
      </c>
      <c r="M1715">
        <v>2.27</v>
      </c>
      <c r="N1715">
        <v>2.33</v>
      </c>
      <c r="O1715">
        <v>2.36</v>
      </c>
      <c r="P1715" t="e">
        <v>#N/A</v>
      </c>
      <c r="Q1715">
        <v>5.33</v>
      </c>
      <c r="R1715">
        <v>5.37</v>
      </c>
      <c r="S1715">
        <v>5.4050000000000002</v>
      </c>
      <c r="T1715">
        <v>5.4725000000000001</v>
      </c>
      <c r="U1715">
        <v>5.5012499999999998</v>
      </c>
      <c r="V1715" t="e">
        <v>#N/A</v>
      </c>
      <c r="W1715" t="e">
        <v>#N/A</v>
      </c>
      <c r="X1715">
        <v>74.38</v>
      </c>
    </row>
    <row r="1716" spans="1:24" x14ac:dyDescent="0.55000000000000004">
      <c r="A1716" s="5">
        <v>38943</v>
      </c>
      <c r="B1716">
        <v>5.26</v>
      </c>
      <c r="C1716">
        <v>5.12</v>
      </c>
      <c r="D1716">
        <v>5.24</v>
      </c>
      <c r="E1716">
        <v>5.17</v>
      </c>
      <c r="F1716">
        <v>5.01</v>
      </c>
      <c r="G1716">
        <v>4.9800000000000004</v>
      </c>
      <c r="H1716">
        <v>4.95</v>
      </c>
      <c r="I1716">
        <v>4.96</v>
      </c>
      <c r="J1716">
        <v>5</v>
      </c>
      <c r="K1716">
        <v>5.21</v>
      </c>
      <c r="L1716">
        <v>5.12</v>
      </c>
      <c r="M1716">
        <v>2.31</v>
      </c>
      <c r="N1716">
        <v>2.36</v>
      </c>
      <c r="O1716">
        <v>2.39</v>
      </c>
      <c r="P1716" t="e">
        <v>#N/A</v>
      </c>
      <c r="Q1716">
        <v>5.33</v>
      </c>
      <c r="R1716">
        <v>5.3762499999999998</v>
      </c>
      <c r="S1716">
        <v>5.4162499999999998</v>
      </c>
      <c r="T1716">
        <v>5.5</v>
      </c>
      <c r="U1716">
        <v>5.55</v>
      </c>
      <c r="V1716" t="e">
        <v>#N/A</v>
      </c>
      <c r="W1716" t="e">
        <v>#N/A</v>
      </c>
      <c r="X1716">
        <v>73.33</v>
      </c>
    </row>
    <row r="1717" spans="1:24" x14ac:dyDescent="0.55000000000000004">
      <c r="A1717" s="5">
        <v>38944</v>
      </c>
      <c r="B1717">
        <v>5.24</v>
      </c>
      <c r="C1717">
        <v>5.0999999999999996</v>
      </c>
      <c r="D1717">
        <v>5.19</v>
      </c>
      <c r="E1717">
        <v>5.1100000000000003</v>
      </c>
      <c r="F1717">
        <v>4.9400000000000004</v>
      </c>
      <c r="G1717">
        <v>4.91</v>
      </c>
      <c r="H1717">
        <v>4.88</v>
      </c>
      <c r="I1717">
        <v>4.8899999999999997</v>
      </c>
      <c r="J1717">
        <v>4.93</v>
      </c>
      <c r="K1717">
        <v>5.13</v>
      </c>
      <c r="L1717">
        <v>5.05</v>
      </c>
      <c r="M1717">
        <v>2.27</v>
      </c>
      <c r="N1717">
        <v>2.3199999999999998</v>
      </c>
      <c r="O1717">
        <v>2.35</v>
      </c>
      <c r="P1717" t="e">
        <v>#N/A</v>
      </c>
      <c r="Q1717">
        <v>5.33</v>
      </c>
      <c r="R1717">
        <v>5.38063</v>
      </c>
      <c r="S1717">
        <v>5.4262499999999996</v>
      </c>
      <c r="T1717">
        <v>5.5149999999999997</v>
      </c>
      <c r="U1717">
        <v>5.5674999999999999</v>
      </c>
      <c r="V1717" t="e">
        <v>#N/A</v>
      </c>
      <c r="W1717" t="e">
        <v>#N/A</v>
      </c>
      <c r="X1717">
        <v>72.95</v>
      </c>
    </row>
    <row r="1718" spans="1:24" x14ac:dyDescent="0.55000000000000004">
      <c r="A1718" s="5">
        <v>38945</v>
      </c>
      <c r="B1718">
        <v>5.17</v>
      </c>
      <c r="C1718">
        <v>5.07</v>
      </c>
      <c r="D1718">
        <v>5.16</v>
      </c>
      <c r="E1718">
        <v>5.0599999999999996</v>
      </c>
      <c r="F1718">
        <v>4.87</v>
      </c>
      <c r="G1718">
        <v>4.83</v>
      </c>
      <c r="H1718">
        <v>4.8099999999999996</v>
      </c>
      <c r="I1718">
        <v>4.82</v>
      </c>
      <c r="J1718">
        <v>4.87</v>
      </c>
      <c r="K1718">
        <v>5.08</v>
      </c>
      <c r="L1718">
        <v>5</v>
      </c>
      <c r="M1718">
        <v>2.25</v>
      </c>
      <c r="N1718">
        <v>2.2799999999999998</v>
      </c>
      <c r="O1718">
        <v>2.3199999999999998</v>
      </c>
      <c r="P1718" t="e">
        <v>#N/A</v>
      </c>
      <c r="Q1718">
        <v>5.33</v>
      </c>
      <c r="R1718">
        <v>5.37</v>
      </c>
      <c r="S1718">
        <v>5.41</v>
      </c>
      <c r="T1718">
        <v>5.48813</v>
      </c>
      <c r="U1718">
        <v>5.5168799999999996</v>
      </c>
      <c r="V1718" t="e">
        <v>#N/A</v>
      </c>
      <c r="W1718" t="e">
        <v>#N/A</v>
      </c>
      <c r="X1718">
        <v>71.64</v>
      </c>
    </row>
    <row r="1719" spans="1:24" x14ac:dyDescent="0.55000000000000004">
      <c r="A1719" s="5">
        <v>38946</v>
      </c>
      <c r="B1719">
        <v>5.2</v>
      </c>
      <c r="C1719">
        <v>5.09</v>
      </c>
      <c r="D1719">
        <v>5.18</v>
      </c>
      <c r="E1719">
        <v>5.08</v>
      </c>
      <c r="F1719">
        <v>4.8899999999999997</v>
      </c>
      <c r="G1719">
        <v>4.84</v>
      </c>
      <c r="H1719">
        <v>4.82</v>
      </c>
      <c r="I1719">
        <v>4.82</v>
      </c>
      <c r="J1719">
        <v>4.87</v>
      </c>
      <c r="K1719">
        <v>5.08</v>
      </c>
      <c r="L1719">
        <v>5</v>
      </c>
      <c r="M1719">
        <v>2.27</v>
      </c>
      <c r="N1719">
        <v>2.2799999999999998</v>
      </c>
      <c r="O1719">
        <v>2.3199999999999998</v>
      </c>
      <c r="P1719" t="e">
        <v>#N/A</v>
      </c>
      <c r="Q1719">
        <v>5.3250000000000002</v>
      </c>
      <c r="R1719">
        <v>5.36</v>
      </c>
      <c r="S1719">
        <v>5.3925000000000001</v>
      </c>
      <c r="T1719">
        <v>5.45</v>
      </c>
      <c r="U1719">
        <v>5.4587500000000002</v>
      </c>
      <c r="V1719" t="e">
        <v>#N/A</v>
      </c>
      <c r="W1719" t="e">
        <v>#N/A</v>
      </c>
      <c r="X1719">
        <v>70.12</v>
      </c>
    </row>
    <row r="1720" spans="1:24" x14ac:dyDescent="0.55000000000000004">
      <c r="A1720" s="5">
        <v>38947</v>
      </c>
      <c r="B1720">
        <v>5.25</v>
      </c>
      <c r="C1720">
        <v>5.0999999999999996</v>
      </c>
      <c r="D1720">
        <v>5.19</v>
      </c>
      <c r="E1720">
        <v>5.08</v>
      </c>
      <c r="F1720">
        <v>4.87</v>
      </c>
      <c r="G1720">
        <v>4.82</v>
      </c>
      <c r="H1720">
        <v>4.78</v>
      </c>
      <c r="I1720">
        <v>4.78</v>
      </c>
      <c r="J1720">
        <v>4.84</v>
      </c>
      <c r="K1720">
        <v>5.05</v>
      </c>
      <c r="L1720">
        <v>4.97</v>
      </c>
      <c r="M1720">
        <v>2.23</v>
      </c>
      <c r="N1720">
        <v>2.2599999999999998</v>
      </c>
      <c r="O1720">
        <v>2.2999999999999998</v>
      </c>
      <c r="P1720" t="e">
        <v>#N/A</v>
      </c>
      <c r="Q1720">
        <v>5.3256300000000003</v>
      </c>
      <c r="R1720">
        <v>5.36313</v>
      </c>
      <c r="S1720">
        <v>5.3993799999999998</v>
      </c>
      <c r="T1720">
        <v>5.46563</v>
      </c>
      <c r="U1720">
        <v>5.4850000000000003</v>
      </c>
      <c r="V1720" t="e">
        <v>#N/A</v>
      </c>
      <c r="W1720" t="e">
        <v>#N/A</v>
      </c>
      <c r="X1720">
        <v>70.930000000000007</v>
      </c>
    </row>
    <row r="1721" spans="1:24" x14ac:dyDescent="0.55000000000000004">
      <c r="A1721" s="5">
        <v>38950</v>
      </c>
      <c r="B1721">
        <v>5.24</v>
      </c>
      <c r="C1721">
        <v>5.1100000000000003</v>
      </c>
      <c r="D1721">
        <v>5.18</v>
      </c>
      <c r="E1721">
        <v>5.07</v>
      </c>
      <c r="F1721">
        <v>4.8499999999999996</v>
      </c>
      <c r="G1721">
        <v>4.79</v>
      </c>
      <c r="H1721">
        <v>4.7699999999999996</v>
      </c>
      <c r="I1721">
        <v>4.7699999999999996</v>
      </c>
      <c r="J1721">
        <v>4.82</v>
      </c>
      <c r="K1721">
        <v>5.04</v>
      </c>
      <c r="L1721">
        <v>4.96</v>
      </c>
      <c r="M1721">
        <v>2.2200000000000002</v>
      </c>
      <c r="N1721">
        <v>2.23</v>
      </c>
      <c r="O1721">
        <v>2.27</v>
      </c>
      <c r="P1721" t="e">
        <v>#N/A</v>
      </c>
      <c r="Q1721">
        <v>5.3243799999999997</v>
      </c>
      <c r="R1721">
        <v>5.36</v>
      </c>
      <c r="S1721">
        <v>5.3981300000000001</v>
      </c>
      <c r="T1721">
        <v>5.4574999999999996</v>
      </c>
      <c r="U1721">
        <v>5.4625000000000004</v>
      </c>
      <c r="V1721" t="e">
        <v>#N/A</v>
      </c>
      <c r="W1721" t="e">
        <v>#N/A</v>
      </c>
      <c r="X1721">
        <v>72.45</v>
      </c>
    </row>
    <row r="1722" spans="1:24" x14ac:dyDescent="0.55000000000000004">
      <c r="A1722" s="5">
        <v>38951</v>
      </c>
      <c r="B1722">
        <v>5.24</v>
      </c>
      <c r="C1722">
        <v>5.0999999999999996</v>
      </c>
      <c r="D1722">
        <v>5.17</v>
      </c>
      <c r="E1722">
        <v>5.07</v>
      </c>
      <c r="F1722">
        <v>4.87</v>
      </c>
      <c r="G1722">
        <v>4.79</v>
      </c>
      <c r="H1722">
        <v>4.7699999999999996</v>
      </c>
      <c r="I1722">
        <v>4.7699999999999996</v>
      </c>
      <c r="J1722">
        <v>4.82</v>
      </c>
      <c r="K1722">
        <v>5.03</v>
      </c>
      <c r="L1722">
        <v>4.95</v>
      </c>
      <c r="M1722">
        <v>2.21</v>
      </c>
      <c r="N1722">
        <v>2.2200000000000002</v>
      </c>
      <c r="O1722">
        <v>2.2400000000000002</v>
      </c>
      <c r="P1722" t="e">
        <v>#N/A</v>
      </c>
      <c r="Q1722">
        <v>5.3256300000000003</v>
      </c>
      <c r="R1722">
        <v>5.36</v>
      </c>
      <c r="S1722">
        <v>5.4</v>
      </c>
      <c r="T1722">
        <v>5.4612499999999997</v>
      </c>
      <c r="U1722">
        <v>5.47</v>
      </c>
      <c r="V1722" t="e">
        <v>#N/A</v>
      </c>
      <c r="W1722" t="e">
        <v>#N/A</v>
      </c>
      <c r="X1722">
        <v>72.55</v>
      </c>
    </row>
    <row r="1723" spans="1:24" x14ac:dyDescent="0.55000000000000004">
      <c r="A1723" s="5">
        <v>38952</v>
      </c>
      <c r="B1723">
        <v>5.25</v>
      </c>
      <c r="C1723">
        <v>5.09</v>
      </c>
      <c r="D1723">
        <v>5.17</v>
      </c>
      <c r="E1723">
        <v>5.07</v>
      </c>
      <c r="F1723">
        <v>4.87</v>
      </c>
      <c r="G1723">
        <v>4.8099999999999996</v>
      </c>
      <c r="H1723">
        <v>4.7699999999999996</v>
      </c>
      <c r="I1723">
        <v>4.78</v>
      </c>
      <c r="J1723">
        <v>4.82</v>
      </c>
      <c r="K1723">
        <v>5.03</v>
      </c>
      <c r="L1723">
        <v>4.95</v>
      </c>
      <c r="M1723">
        <v>2.25</v>
      </c>
      <c r="N1723">
        <v>2.25</v>
      </c>
      <c r="O1723">
        <v>2.2599999999999998</v>
      </c>
      <c r="P1723" t="e">
        <v>#N/A</v>
      </c>
      <c r="Q1723">
        <v>5.3243799999999997</v>
      </c>
      <c r="R1723">
        <v>5.36</v>
      </c>
      <c r="S1723">
        <v>5.4</v>
      </c>
      <c r="T1723">
        <v>5.46</v>
      </c>
      <c r="U1723">
        <v>5.4725000000000001</v>
      </c>
      <c r="V1723" t="e">
        <v>#N/A</v>
      </c>
      <c r="W1723" t="e">
        <v>#N/A</v>
      </c>
      <c r="X1723">
        <v>71.45</v>
      </c>
    </row>
    <row r="1724" spans="1:24" x14ac:dyDescent="0.55000000000000004">
      <c r="A1724" s="5">
        <v>38953</v>
      </c>
      <c r="B1724">
        <v>5.25</v>
      </c>
      <c r="C1724">
        <v>5.09</v>
      </c>
      <c r="D1724">
        <v>5.17</v>
      </c>
      <c r="E1724">
        <v>5.07</v>
      </c>
      <c r="F1724">
        <v>4.88</v>
      </c>
      <c r="G1724">
        <v>4.8</v>
      </c>
      <c r="H1724">
        <v>4.78</v>
      </c>
      <c r="I1724">
        <v>4.78</v>
      </c>
      <c r="J1724">
        <v>4.8099999999999996</v>
      </c>
      <c r="K1724">
        <v>5.0199999999999996</v>
      </c>
      <c r="L1724">
        <v>4.9400000000000004</v>
      </c>
      <c r="M1724">
        <v>2.29</v>
      </c>
      <c r="N1724">
        <v>2.2799999999999998</v>
      </c>
      <c r="O1724">
        <v>2.27</v>
      </c>
      <c r="P1724" t="e">
        <v>#N/A</v>
      </c>
      <c r="Q1724">
        <v>5.3281299999999998</v>
      </c>
      <c r="R1724">
        <v>5.36</v>
      </c>
      <c r="S1724">
        <v>5.4</v>
      </c>
      <c r="T1724">
        <v>5.46</v>
      </c>
      <c r="U1724">
        <v>5.47</v>
      </c>
      <c r="V1724" t="e">
        <v>#N/A</v>
      </c>
      <c r="W1724" t="e">
        <v>#N/A</v>
      </c>
      <c r="X1724">
        <v>72.02</v>
      </c>
    </row>
    <row r="1725" spans="1:24" x14ac:dyDescent="0.55000000000000004">
      <c r="A1725" s="5">
        <v>38954</v>
      </c>
      <c r="B1725">
        <v>5.25</v>
      </c>
      <c r="C1725">
        <v>5.1100000000000003</v>
      </c>
      <c r="D1725">
        <v>5.16</v>
      </c>
      <c r="E1725">
        <v>5.0599999999999996</v>
      </c>
      <c r="F1725">
        <v>4.8600000000000003</v>
      </c>
      <c r="G1725">
        <v>4.79</v>
      </c>
      <c r="H1725">
        <v>4.76</v>
      </c>
      <c r="I1725">
        <v>4.76</v>
      </c>
      <c r="J1725">
        <v>4.79</v>
      </c>
      <c r="K1725">
        <v>5.01</v>
      </c>
      <c r="L1725">
        <v>4.93</v>
      </c>
      <c r="M1725">
        <v>2.2599999999999998</v>
      </c>
      <c r="N1725">
        <v>2.2400000000000002</v>
      </c>
      <c r="O1725">
        <v>2.25</v>
      </c>
      <c r="P1725" t="e">
        <v>#N/A</v>
      </c>
      <c r="Q1725">
        <v>5.33</v>
      </c>
      <c r="R1725">
        <v>5.36</v>
      </c>
      <c r="S1725">
        <v>5.4</v>
      </c>
      <c r="T1725">
        <v>5.4537500000000003</v>
      </c>
      <c r="U1725">
        <v>5.4606300000000001</v>
      </c>
      <c r="V1725" t="e">
        <v>#N/A</v>
      </c>
      <c r="W1725" t="e">
        <v>#N/A</v>
      </c>
      <c r="X1725">
        <v>72.13</v>
      </c>
    </row>
    <row r="1726" spans="1:24" x14ac:dyDescent="0.55000000000000004">
      <c r="A1726" s="5">
        <v>38957</v>
      </c>
      <c r="B1726">
        <v>5.25</v>
      </c>
      <c r="C1726">
        <v>5.0999999999999996</v>
      </c>
      <c r="D1726">
        <v>5.18</v>
      </c>
      <c r="E1726">
        <v>5.08</v>
      </c>
      <c r="F1726">
        <v>4.88</v>
      </c>
      <c r="G1726">
        <v>4.8</v>
      </c>
      <c r="H1726">
        <v>4.7699999999999996</v>
      </c>
      <c r="I1726">
        <v>4.7699999999999996</v>
      </c>
      <c r="J1726">
        <v>4.8</v>
      </c>
      <c r="K1726">
        <v>5.01</v>
      </c>
      <c r="L1726">
        <v>4.9400000000000004</v>
      </c>
      <c r="M1726">
        <v>2.31</v>
      </c>
      <c r="N1726">
        <v>2.2799999999999998</v>
      </c>
      <c r="O1726">
        <v>2.2799999999999998</v>
      </c>
      <c r="P1726" t="e">
        <v>#N/A</v>
      </c>
      <c r="Q1726" t="e">
        <v>#N/A</v>
      </c>
      <c r="R1726" t="e">
        <v>#N/A</v>
      </c>
      <c r="S1726" t="e">
        <v>#N/A</v>
      </c>
      <c r="T1726" t="e">
        <v>#N/A</v>
      </c>
      <c r="U1726" t="e">
        <v>#N/A</v>
      </c>
      <c r="V1726" t="e">
        <v>#N/A</v>
      </c>
      <c r="W1726" t="e">
        <v>#N/A</v>
      </c>
      <c r="X1726">
        <v>70.47</v>
      </c>
    </row>
    <row r="1727" spans="1:24" x14ac:dyDescent="0.55000000000000004">
      <c r="A1727" s="5">
        <v>38958</v>
      </c>
      <c r="B1727">
        <v>5.23</v>
      </c>
      <c r="C1727">
        <v>5.07</v>
      </c>
      <c r="D1727">
        <v>5.16</v>
      </c>
      <c r="E1727">
        <v>5.0599999999999996</v>
      </c>
      <c r="F1727">
        <v>4.87</v>
      </c>
      <c r="G1727">
        <v>4.79</v>
      </c>
      <c r="H1727">
        <v>4.7699999999999996</v>
      </c>
      <c r="I1727">
        <v>4.7699999999999996</v>
      </c>
      <c r="J1727">
        <v>4.79</v>
      </c>
      <c r="K1727">
        <v>5</v>
      </c>
      <c r="L1727">
        <v>4.93</v>
      </c>
      <c r="M1727">
        <v>2.2999999999999998</v>
      </c>
      <c r="N1727">
        <v>2.29</v>
      </c>
      <c r="O1727">
        <v>2.2799999999999998</v>
      </c>
      <c r="P1727" t="e">
        <v>#N/A</v>
      </c>
      <c r="Q1727">
        <v>5.33</v>
      </c>
      <c r="R1727">
        <v>5.36</v>
      </c>
      <c r="S1727">
        <v>5.4</v>
      </c>
      <c r="T1727">
        <v>5.4606300000000001</v>
      </c>
      <c r="U1727">
        <v>5.4675000000000002</v>
      </c>
      <c r="V1727" t="e">
        <v>#N/A</v>
      </c>
      <c r="W1727" t="e">
        <v>#N/A</v>
      </c>
      <c r="X1727">
        <v>69.739999999999995</v>
      </c>
    </row>
    <row r="1728" spans="1:24" x14ac:dyDescent="0.55000000000000004">
      <c r="A1728" s="5">
        <v>38959</v>
      </c>
      <c r="B1728">
        <v>5.25</v>
      </c>
      <c r="C1728">
        <v>5.05</v>
      </c>
      <c r="D1728">
        <v>5.14</v>
      </c>
      <c r="E1728">
        <v>5.03</v>
      </c>
      <c r="F1728">
        <v>4.83</v>
      </c>
      <c r="G1728">
        <v>4.76</v>
      </c>
      <c r="H1728">
        <v>4.72</v>
      </c>
      <c r="I1728">
        <v>4.72</v>
      </c>
      <c r="J1728">
        <v>4.76</v>
      </c>
      <c r="K1728">
        <v>4.9800000000000004</v>
      </c>
      <c r="L1728">
        <v>4.91</v>
      </c>
      <c r="M1728">
        <v>2.31</v>
      </c>
      <c r="N1728">
        <v>2.2799999999999998</v>
      </c>
      <c r="O1728">
        <v>2.2599999999999998</v>
      </c>
      <c r="P1728" t="e">
        <v>#N/A</v>
      </c>
      <c r="Q1728">
        <v>5.33</v>
      </c>
      <c r="R1728">
        <v>5.36</v>
      </c>
      <c r="S1728">
        <v>5.4</v>
      </c>
      <c r="T1728">
        <v>5.4493799999999997</v>
      </c>
      <c r="U1728">
        <v>5.45</v>
      </c>
      <c r="V1728" t="e">
        <v>#N/A</v>
      </c>
      <c r="W1728" t="e">
        <v>#N/A</v>
      </c>
      <c r="X1728">
        <v>70.2</v>
      </c>
    </row>
    <row r="1729" spans="1:24" x14ac:dyDescent="0.55000000000000004">
      <c r="A1729" s="5">
        <v>38960</v>
      </c>
      <c r="B1729">
        <v>5.31</v>
      </c>
      <c r="C1729">
        <v>5.05</v>
      </c>
      <c r="D1729">
        <v>5.1100000000000003</v>
      </c>
      <c r="E1729">
        <v>5.01</v>
      </c>
      <c r="F1729">
        <v>4.79</v>
      </c>
      <c r="G1729">
        <v>4.71</v>
      </c>
      <c r="H1729">
        <v>4.7</v>
      </c>
      <c r="I1729">
        <v>4.7</v>
      </c>
      <c r="J1729">
        <v>4.74</v>
      </c>
      <c r="K1729">
        <v>4.95</v>
      </c>
      <c r="L1729">
        <v>4.88</v>
      </c>
      <c r="M1729">
        <v>2.2599999999999998</v>
      </c>
      <c r="N1729">
        <v>2.2400000000000002</v>
      </c>
      <c r="O1729">
        <v>2.23</v>
      </c>
      <c r="P1729" t="e">
        <v>#N/A</v>
      </c>
      <c r="Q1729">
        <v>5.33</v>
      </c>
      <c r="R1729">
        <v>5.36</v>
      </c>
      <c r="S1729">
        <v>5.3975</v>
      </c>
      <c r="T1729">
        <v>5.4312500000000004</v>
      </c>
      <c r="U1729">
        <v>5.41</v>
      </c>
      <c r="V1729" t="e">
        <v>#N/A</v>
      </c>
      <c r="W1729" t="e">
        <v>#N/A</v>
      </c>
      <c r="X1729">
        <v>70.38</v>
      </c>
    </row>
    <row r="1730" spans="1:24" x14ac:dyDescent="0.55000000000000004">
      <c r="A1730" s="5">
        <v>38961</v>
      </c>
      <c r="B1730">
        <v>5.25</v>
      </c>
      <c r="C1730">
        <v>5.0199999999999996</v>
      </c>
      <c r="D1730">
        <v>5.0999999999999996</v>
      </c>
      <c r="E1730">
        <v>4.99</v>
      </c>
      <c r="F1730">
        <v>4.7699999999999996</v>
      </c>
      <c r="G1730">
        <v>4.7</v>
      </c>
      <c r="H1730">
        <v>4.68</v>
      </c>
      <c r="I1730">
        <v>4.6900000000000004</v>
      </c>
      <c r="J1730">
        <v>4.7300000000000004</v>
      </c>
      <c r="K1730">
        <v>4.95</v>
      </c>
      <c r="L1730">
        <v>4.87</v>
      </c>
      <c r="M1730">
        <v>2.2799999999999998</v>
      </c>
      <c r="N1730">
        <v>2.25</v>
      </c>
      <c r="O1730">
        <v>2.2400000000000002</v>
      </c>
      <c r="P1730" t="e">
        <v>#N/A</v>
      </c>
      <c r="Q1730">
        <v>5.33</v>
      </c>
      <c r="R1730">
        <v>5.36</v>
      </c>
      <c r="S1730">
        <v>5.3906299999999998</v>
      </c>
      <c r="T1730">
        <v>5.42</v>
      </c>
      <c r="U1730">
        <v>5.3887499999999999</v>
      </c>
      <c r="V1730" t="e">
        <v>#N/A</v>
      </c>
      <c r="W1730" t="e">
        <v>#N/A</v>
      </c>
      <c r="X1730">
        <v>69.239999999999995</v>
      </c>
    </row>
    <row r="1731" spans="1:24" x14ac:dyDescent="0.55000000000000004">
      <c r="A1731" s="5">
        <v>38964</v>
      </c>
      <c r="B1731" t="e">
        <v>#N/A</v>
      </c>
      <c r="C1731" t="e">
        <v>#N/A</v>
      </c>
      <c r="D1731" t="e">
        <v>#N/A</v>
      </c>
      <c r="E1731" t="e">
        <v>#N/A</v>
      </c>
      <c r="F1731" t="e">
        <v>#N/A</v>
      </c>
      <c r="G1731" t="e">
        <v>#N/A</v>
      </c>
      <c r="H1731" t="e">
        <v>#N/A</v>
      </c>
      <c r="I1731" t="e">
        <v>#N/A</v>
      </c>
      <c r="J1731" t="e">
        <v>#N/A</v>
      </c>
      <c r="K1731" t="e">
        <v>#N/A</v>
      </c>
      <c r="L1731" t="e">
        <v>#N/A</v>
      </c>
      <c r="M1731" t="e">
        <v>#N/A</v>
      </c>
      <c r="N1731" t="e">
        <v>#N/A</v>
      </c>
      <c r="O1731" t="e">
        <v>#N/A</v>
      </c>
      <c r="P1731" t="e">
        <v>#N/A</v>
      </c>
      <c r="Q1731">
        <v>5.33</v>
      </c>
      <c r="R1731">
        <v>5.36</v>
      </c>
      <c r="S1731">
        <v>5.39</v>
      </c>
      <c r="T1731">
        <v>5.4187500000000002</v>
      </c>
      <c r="U1731">
        <v>5.38375</v>
      </c>
      <c r="V1731" t="e">
        <v>#N/A</v>
      </c>
      <c r="W1731" t="e">
        <v>#N/A</v>
      </c>
      <c r="X1731" t="e">
        <v>#N/A</v>
      </c>
    </row>
    <row r="1732" spans="1:24" x14ac:dyDescent="0.55000000000000004">
      <c r="A1732" s="5">
        <v>38965</v>
      </c>
      <c r="B1732">
        <v>5.26</v>
      </c>
      <c r="C1732">
        <v>5</v>
      </c>
      <c r="D1732">
        <v>5.13</v>
      </c>
      <c r="E1732">
        <v>5.0199999999999996</v>
      </c>
      <c r="F1732">
        <v>4.8</v>
      </c>
      <c r="G1732">
        <v>4.7300000000000004</v>
      </c>
      <c r="H1732">
        <v>4.7300000000000004</v>
      </c>
      <c r="I1732">
        <v>4.74</v>
      </c>
      <c r="J1732">
        <v>4.78</v>
      </c>
      <c r="K1732">
        <v>5.01</v>
      </c>
      <c r="L1732">
        <v>4.93</v>
      </c>
      <c r="M1732">
        <v>2.34</v>
      </c>
      <c r="N1732">
        <v>2.31</v>
      </c>
      <c r="O1732">
        <v>2.31</v>
      </c>
      <c r="P1732" t="e">
        <v>#N/A</v>
      </c>
      <c r="Q1732">
        <v>5.33</v>
      </c>
      <c r="R1732">
        <v>5.36</v>
      </c>
      <c r="S1732">
        <v>5.39</v>
      </c>
      <c r="T1732">
        <v>5.4193800000000003</v>
      </c>
      <c r="U1732">
        <v>5.3818799999999998</v>
      </c>
      <c r="V1732" t="e">
        <v>#N/A</v>
      </c>
      <c r="W1732" t="e">
        <v>#N/A</v>
      </c>
      <c r="X1732">
        <v>68.7</v>
      </c>
    </row>
    <row r="1733" spans="1:24" x14ac:dyDescent="0.55000000000000004">
      <c r="A1733" s="5">
        <v>38966</v>
      </c>
      <c r="B1733">
        <v>5.21</v>
      </c>
      <c r="C1733">
        <v>4.97</v>
      </c>
      <c r="D1733">
        <v>5.12</v>
      </c>
      <c r="E1733">
        <v>5.0199999999999996</v>
      </c>
      <c r="F1733">
        <v>4.82</v>
      </c>
      <c r="G1733">
        <v>4.76</v>
      </c>
      <c r="H1733">
        <v>4.75</v>
      </c>
      <c r="I1733">
        <v>4.76</v>
      </c>
      <c r="J1733">
        <v>4.8</v>
      </c>
      <c r="K1733">
        <v>5.0199999999999996</v>
      </c>
      <c r="L1733">
        <v>4.95</v>
      </c>
      <c r="M1733">
        <v>2.34</v>
      </c>
      <c r="N1733">
        <v>2.3199999999999998</v>
      </c>
      <c r="O1733">
        <v>2.3199999999999998</v>
      </c>
      <c r="P1733" t="e">
        <v>#N/A</v>
      </c>
      <c r="Q1733">
        <v>5.33</v>
      </c>
      <c r="R1733">
        <v>5.36</v>
      </c>
      <c r="S1733">
        <v>5.39</v>
      </c>
      <c r="T1733">
        <v>5.42</v>
      </c>
      <c r="U1733">
        <v>5.4</v>
      </c>
      <c r="V1733" t="e">
        <v>#N/A</v>
      </c>
      <c r="W1733" t="e">
        <v>#N/A</v>
      </c>
      <c r="X1733">
        <v>67.75</v>
      </c>
    </row>
    <row r="1734" spans="1:24" x14ac:dyDescent="0.55000000000000004">
      <c r="A1734" s="5">
        <v>38967</v>
      </c>
      <c r="B1734">
        <v>5.23</v>
      </c>
      <c r="C1734">
        <v>4.97</v>
      </c>
      <c r="D1734">
        <v>5.13</v>
      </c>
      <c r="E1734">
        <v>5.0199999999999996</v>
      </c>
      <c r="F1734">
        <v>4.82</v>
      </c>
      <c r="G1734">
        <v>4.76</v>
      </c>
      <c r="H1734">
        <v>4.74</v>
      </c>
      <c r="I1734">
        <v>4.75</v>
      </c>
      <c r="J1734">
        <v>4.8</v>
      </c>
      <c r="K1734">
        <v>5.01</v>
      </c>
      <c r="L1734">
        <v>4.9400000000000004</v>
      </c>
      <c r="M1734">
        <v>2.38</v>
      </c>
      <c r="N1734">
        <v>2.34</v>
      </c>
      <c r="O1734">
        <v>2.33</v>
      </c>
      <c r="P1734" t="e">
        <v>#N/A</v>
      </c>
      <c r="Q1734">
        <v>5.33</v>
      </c>
      <c r="R1734">
        <v>5.36</v>
      </c>
      <c r="S1734">
        <v>5.39</v>
      </c>
      <c r="T1734">
        <v>5.4206300000000001</v>
      </c>
      <c r="U1734">
        <v>5.4</v>
      </c>
      <c r="V1734" t="e">
        <v>#N/A</v>
      </c>
      <c r="W1734" t="e">
        <v>#N/A</v>
      </c>
      <c r="X1734">
        <v>67.37</v>
      </c>
    </row>
    <row r="1735" spans="1:24" x14ac:dyDescent="0.55000000000000004">
      <c r="A1735" s="5">
        <v>38968</v>
      </c>
      <c r="B1735">
        <v>5.23</v>
      </c>
      <c r="C1735">
        <v>4.93</v>
      </c>
      <c r="D1735">
        <v>5.0999999999999996</v>
      </c>
      <c r="E1735">
        <v>5</v>
      </c>
      <c r="F1735">
        <v>4.8</v>
      </c>
      <c r="G1735">
        <v>4.7300000000000004</v>
      </c>
      <c r="H1735">
        <v>4.71</v>
      </c>
      <c r="I1735">
        <v>4.72</v>
      </c>
      <c r="J1735">
        <v>4.78</v>
      </c>
      <c r="K1735">
        <v>4.99</v>
      </c>
      <c r="L1735">
        <v>4.92</v>
      </c>
      <c r="M1735">
        <v>2.39</v>
      </c>
      <c r="N1735">
        <v>2.35</v>
      </c>
      <c r="O1735">
        <v>2.34</v>
      </c>
      <c r="P1735" t="e">
        <v>#N/A</v>
      </c>
      <c r="Q1735">
        <v>5.33</v>
      </c>
      <c r="R1735">
        <v>5.36</v>
      </c>
      <c r="S1735">
        <v>5.39</v>
      </c>
      <c r="T1735">
        <v>5.42</v>
      </c>
      <c r="U1735">
        <v>5.3956299999999997</v>
      </c>
      <c r="V1735" t="e">
        <v>#N/A</v>
      </c>
      <c r="W1735" t="e">
        <v>#N/A</v>
      </c>
      <c r="X1735">
        <v>66.3</v>
      </c>
    </row>
    <row r="1736" spans="1:24" x14ac:dyDescent="0.55000000000000004">
      <c r="A1736" s="5">
        <v>38971</v>
      </c>
      <c r="B1736">
        <v>5.24</v>
      </c>
      <c r="C1736">
        <v>4.93</v>
      </c>
      <c r="D1736">
        <v>5.13</v>
      </c>
      <c r="E1736">
        <v>5.03</v>
      </c>
      <c r="F1736">
        <v>4.83</v>
      </c>
      <c r="G1736">
        <v>4.7699999999999996</v>
      </c>
      <c r="H1736">
        <v>4.74</v>
      </c>
      <c r="I1736">
        <v>4.75</v>
      </c>
      <c r="J1736">
        <v>4.8</v>
      </c>
      <c r="K1736">
        <v>5.0199999999999996</v>
      </c>
      <c r="L1736">
        <v>4.95</v>
      </c>
      <c r="M1736">
        <v>2.4300000000000002</v>
      </c>
      <c r="N1736">
        <v>2.38</v>
      </c>
      <c r="O1736">
        <v>2.37</v>
      </c>
      <c r="P1736" t="e">
        <v>#N/A</v>
      </c>
      <c r="Q1736">
        <v>5.33</v>
      </c>
      <c r="R1736">
        <v>5.36</v>
      </c>
      <c r="S1736">
        <v>5.39</v>
      </c>
      <c r="T1736">
        <v>5.42</v>
      </c>
      <c r="U1736">
        <v>5.4</v>
      </c>
      <c r="V1736" t="e">
        <v>#N/A</v>
      </c>
      <c r="W1736" t="e">
        <v>#N/A</v>
      </c>
      <c r="X1736">
        <v>65.42</v>
      </c>
    </row>
    <row r="1737" spans="1:24" x14ac:dyDescent="0.55000000000000004">
      <c r="A1737" s="5">
        <v>38972</v>
      </c>
      <c r="B1737">
        <v>5.21</v>
      </c>
      <c r="C1737">
        <v>4.9000000000000004</v>
      </c>
      <c r="D1737">
        <v>5.12</v>
      </c>
      <c r="E1737">
        <v>5.0199999999999996</v>
      </c>
      <c r="F1737">
        <v>4.82</v>
      </c>
      <c r="G1737">
        <v>4.74</v>
      </c>
      <c r="H1737">
        <v>4.71</v>
      </c>
      <c r="I1737">
        <v>4.7300000000000004</v>
      </c>
      <c r="J1737">
        <v>4.78</v>
      </c>
      <c r="K1737">
        <v>4.9800000000000004</v>
      </c>
      <c r="L1737">
        <v>4.91</v>
      </c>
      <c r="M1737">
        <v>2.41</v>
      </c>
      <c r="N1737">
        <v>2.36</v>
      </c>
      <c r="O1737">
        <v>2.34</v>
      </c>
      <c r="P1737" t="e">
        <v>#N/A</v>
      </c>
      <c r="Q1737">
        <v>5.33</v>
      </c>
      <c r="R1737">
        <v>5.36</v>
      </c>
      <c r="S1737">
        <v>5.39</v>
      </c>
      <c r="T1737">
        <v>5.43</v>
      </c>
      <c r="U1737">
        <v>5.4293800000000001</v>
      </c>
      <c r="V1737" t="e">
        <v>#N/A</v>
      </c>
      <c r="W1737" t="e">
        <v>#N/A</v>
      </c>
      <c r="X1737">
        <v>63.81</v>
      </c>
    </row>
    <row r="1738" spans="1:24" x14ac:dyDescent="0.55000000000000004">
      <c r="A1738" s="5">
        <v>38973</v>
      </c>
      <c r="B1738">
        <v>5.26</v>
      </c>
      <c r="C1738">
        <v>4.91</v>
      </c>
      <c r="D1738">
        <v>5.08</v>
      </c>
      <c r="E1738">
        <v>4.99</v>
      </c>
      <c r="F1738">
        <v>4.8</v>
      </c>
      <c r="G1738">
        <v>4.72</v>
      </c>
      <c r="H1738">
        <v>4.7</v>
      </c>
      <c r="I1738">
        <v>4.72</v>
      </c>
      <c r="J1738">
        <v>4.7699999999999996</v>
      </c>
      <c r="K1738">
        <v>4.97</v>
      </c>
      <c r="L1738">
        <v>4.9000000000000004</v>
      </c>
      <c r="M1738">
        <v>2.39</v>
      </c>
      <c r="N1738">
        <v>2.35</v>
      </c>
      <c r="O1738">
        <v>2.33</v>
      </c>
      <c r="P1738" t="e">
        <v>#N/A</v>
      </c>
      <c r="Q1738">
        <v>5.33</v>
      </c>
      <c r="R1738">
        <v>5.36</v>
      </c>
      <c r="S1738">
        <v>5.39</v>
      </c>
      <c r="T1738">
        <v>5.4249999999999998</v>
      </c>
      <c r="U1738">
        <v>5.4093799999999996</v>
      </c>
      <c r="V1738" t="e">
        <v>#N/A</v>
      </c>
      <c r="W1738" t="e">
        <v>#N/A</v>
      </c>
      <c r="X1738">
        <v>64.09</v>
      </c>
    </row>
    <row r="1739" spans="1:24" x14ac:dyDescent="0.55000000000000004">
      <c r="A1739" s="5">
        <v>38974</v>
      </c>
      <c r="B1739">
        <v>5.26</v>
      </c>
      <c r="C1739">
        <v>4.95</v>
      </c>
      <c r="D1739">
        <v>5.12</v>
      </c>
      <c r="E1739">
        <v>5.0199999999999996</v>
      </c>
      <c r="F1739">
        <v>4.83</v>
      </c>
      <c r="G1739">
        <v>4.7699999999999996</v>
      </c>
      <c r="H1739">
        <v>4.74</v>
      </c>
      <c r="I1739">
        <v>4.75</v>
      </c>
      <c r="J1739">
        <v>4.79</v>
      </c>
      <c r="K1739">
        <v>4.99</v>
      </c>
      <c r="L1739">
        <v>4.92</v>
      </c>
      <c r="M1739">
        <v>2.39</v>
      </c>
      <c r="N1739">
        <v>2.35</v>
      </c>
      <c r="O1739">
        <v>2.3199999999999998</v>
      </c>
      <c r="P1739" t="e">
        <v>#N/A</v>
      </c>
      <c r="Q1739">
        <v>5.33</v>
      </c>
      <c r="R1739">
        <v>5.36</v>
      </c>
      <c r="S1739">
        <v>5.39</v>
      </c>
      <c r="T1739">
        <v>5.4231299999999996</v>
      </c>
      <c r="U1739">
        <v>5.4</v>
      </c>
      <c r="V1739" t="e">
        <v>#N/A</v>
      </c>
      <c r="W1739" t="e">
        <v>#N/A</v>
      </c>
      <c r="X1739">
        <v>63.27</v>
      </c>
    </row>
    <row r="1740" spans="1:24" x14ac:dyDescent="0.55000000000000004">
      <c r="A1740" s="5">
        <v>38975</v>
      </c>
      <c r="B1740">
        <v>5.25</v>
      </c>
      <c r="C1740">
        <v>4.96</v>
      </c>
      <c r="D1740">
        <v>5.1100000000000003</v>
      </c>
      <c r="E1740">
        <v>5.03</v>
      </c>
      <c r="F1740">
        <v>4.87</v>
      </c>
      <c r="G1740">
        <v>4.79</v>
      </c>
      <c r="H1740">
        <v>4.76</v>
      </c>
      <c r="I1740">
        <v>4.7699999999999996</v>
      </c>
      <c r="J1740">
        <v>4.8</v>
      </c>
      <c r="K1740">
        <v>5</v>
      </c>
      <c r="L1740">
        <v>4.92</v>
      </c>
      <c r="M1740">
        <v>2.4500000000000002</v>
      </c>
      <c r="N1740">
        <v>2.38</v>
      </c>
      <c r="O1740">
        <v>2.36</v>
      </c>
      <c r="P1740" t="e">
        <v>#N/A</v>
      </c>
      <c r="Q1740">
        <v>5.33</v>
      </c>
      <c r="R1740">
        <v>5.36</v>
      </c>
      <c r="S1740">
        <v>5.39</v>
      </c>
      <c r="T1740">
        <v>5.4381300000000001</v>
      </c>
      <c r="U1740">
        <v>5.43</v>
      </c>
      <c r="V1740" t="e">
        <v>#N/A</v>
      </c>
      <c r="W1740" t="e">
        <v>#N/A</v>
      </c>
      <c r="X1740">
        <v>63.3</v>
      </c>
    </row>
    <row r="1741" spans="1:24" x14ac:dyDescent="0.55000000000000004">
      <c r="A1741" s="5">
        <v>38978</v>
      </c>
      <c r="B1741">
        <v>5.23</v>
      </c>
      <c r="C1741">
        <v>4.9400000000000004</v>
      </c>
      <c r="D1741">
        <v>5.12</v>
      </c>
      <c r="E1741">
        <v>5.04</v>
      </c>
      <c r="F1741">
        <v>4.88</v>
      </c>
      <c r="G1741">
        <v>4.8</v>
      </c>
      <c r="H1741">
        <v>4.7699999999999996</v>
      </c>
      <c r="I1741">
        <v>4.78</v>
      </c>
      <c r="J1741">
        <v>4.8099999999999996</v>
      </c>
      <c r="K1741">
        <v>5.01</v>
      </c>
      <c r="L1741">
        <v>4.93</v>
      </c>
      <c r="M1741">
        <v>2.46</v>
      </c>
      <c r="N1741">
        <v>2.39</v>
      </c>
      <c r="O1741">
        <v>2.37</v>
      </c>
      <c r="P1741" t="e">
        <v>#N/A</v>
      </c>
      <c r="Q1741">
        <v>5.33</v>
      </c>
      <c r="R1741">
        <v>5.36</v>
      </c>
      <c r="S1741">
        <v>5.39</v>
      </c>
      <c r="T1741">
        <v>5.4393799999999999</v>
      </c>
      <c r="U1741">
        <v>5.4556300000000002</v>
      </c>
      <c r="V1741" t="e">
        <v>#N/A</v>
      </c>
      <c r="W1741" t="e">
        <v>#N/A</v>
      </c>
      <c r="X1741">
        <v>63.84</v>
      </c>
    </row>
    <row r="1742" spans="1:24" x14ac:dyDescent="0.55000000000000004">
      <c r="A1742" s="5">
        <v>38979</v>
      </c>
      <c r="B1742">
        <v>5.21</v>
      </c>
      <c r="C1742">
        <v>4.9400000000000004</v>
      </c>
      <c r="D1742">
        <v>5.09</v>
      </c>
      <c r="E1742">
        <v>4.99</v>
      </c>
      <c r="F1742">
        <v>4.79</v>
      </c>
      <c r="G1742">
        <v>4.72</v>
      </c>
      <c r="H1742">
        <v>4.6900000000000004</v>
      </c>
      <c r="I1742">
        <v>4.6900000000000004</v>
      </c>
      <c r="J1742">
        <v>4.74</v>
      </c>
      <c r="K1742">
        <v>4.9400000000000004</v>
      </c>
      <c r="L1742">
        <v>4.8600000000000003</v>
      </c>
      <c r="M1742">
        <v>2.42</v>
      </c>
      <c r="N1742">
        <v>2.35</v>
      </c>
      <c r="O1742">
        <v>2.33</v>
      </c>
      <c r="P1742" t="e">
        <v>#N/A</v>
      </c>
      <c r="Q1742">
        <v>5.33</v>
      </c>
      <c r="R1742">
        <v>5.36</v>
      </c>
      <c r="S1742">
        <v>5.39</v>
      </c>
      <c r="T1742">
        <v>5.44</v>
      </c>
      <c r="U1742">
        <v>5.46</v>
      </c>
      <c r="V1742" t="e">
        <v>#N/A</v>
      </c>
      <c r="W1742" t="e">
        <v>#N/A</v>
      </c>
      <c r="X1742">
        <v>61.77</v>
      </c>
    </row>
    <row r="1743" spans="1:24" x14ac:dyDescent="0.55000000000000004">
      <c r="A1743" s="5">
        <v>38980</v>
      </c>
      <c r="B1743">
        <v>5.23</v>
      </c>
      <c r="C1743">
        <v>4.93</v>
      </c>
      <c r="D1743">
        <v>5.09</v>
      </c>
      <c r="E1743">
        <v>5</v>
      </c>
      <c r="F1743">
        <v>4.8099999999999996</v>
      </c>
      <c r="G1743">
        <v>4.7300000000000004</v>
      </c>
      <c r="H1743">
        <v>4.7</v>
      </c>
      <c r="I1743">
        <v>4.7</v>
      </c>
      <c r="J1743">
        <v>4.7300000000000004</v>
      </c>
      <c r="K1743">
        <v>4.93</v>
      </c>
      <c r="L1743">
        <v>4.8499999999999996</v>
      </c>
      <c r="M1743">
        <v>2.48</v>
      </c>
      <c r="N1743">
        <v>2.39</v>
      </c>
      <c r="O1743">
        <v>2.35</v>
      </c>
      <c r="P1743" t="e">
        <v>#N/A</v>
      </c>
      <c r="Q1743">
        <v>5.33</v>
      </c>
      <c r="R1743">
        <v>5.3574999999999999</v>
      </c>
      <c r="S1743">
        <v>5.3868799999999997</v>
      </c>
      <c r="T1743">
        <v>5.4184400000000004</v>
      </c>
      <c r="U1743">
        <v>5.4012500000000001</v>
      </c>
      <c r="V1743" t="e">
        <v>#N/A</v>
      </c>
      <c r="W1743" t="e">
        <v>#N/A</v>
      </c>
      <c r="X1743">
        <v>60</v>
      </c>
    </row>
    <row r="1744" spans="1:24" x14ac:dyDescent="0.55000000000000004">
      <c r="A1744" s="5">
        <v>38981</v>
      </c>
      <c r="B1744">
        <v>5.24</v>
      </c>
      <c r="C1744">
        <v>4.92</v>
      </c>
      <c r="D1744">
        <v>5.04</v>
      </c>
      <c r="E1744">
        <v>4.93</v>
      </c>
      <c r="F1744">
        <v>4.71</v>
      </c>
      <c r="G1744">
        <v>4.6100000000000003</v>
      </c>
      <c r="H1744">
        <v>4.5999999999999996</v>
      </c>
      <c r="I1744">
        <v>4.6100000000000003</v>
      </c>
      <c r="J1744">
        <v>4.6500000000000004</v>
      </c>
      <c r="K1744">
        <v>4.8600000000000003</v>
      </c>
      <c r="L1744">
        <v>4.78</v>
      </c>
      <c r="M1744">
        <v>2.4</v>
      </c>
      <c r="N1744">
        <v>2.31</v>
      </c>
      <c r="O1744">
        <v>2.2999999999999998</v>
      </c>
      <c r="P1744" t="e">
        <v>#N/A</v>
      </c>
      <c r="Q1744">
        <v>5.33</v>
      </c>
      <c r="R1744">
        <v>5.36</v>
      </c>
      <c r="S1744">
        <v>5.3887499999999999</v>
      </c>
      <c r="T1744">
        <v>5.42</v>
      </c>
      <c r="U1744">
        <v>5.4162499999999998</v>
      </c>
      <c r="V1744" t="e">
        <v>#N/A</v>
      </c>
      <c r="W1744" t="e">
        <v>#N/A</v>
      </c>
      <c r="X1744">
        <v>61.62</v>
      </c>
    </row>
    <row r="1745" spans="1:24" x14ac:dyDescent="0.55000000000000004">
      <c r="A1745" s="5">
        <v>38982</v>
      </c>
      <c r="B1745">
        <v>5.27</v>
      </c>
      <c r="C1745">
        <v>4.93</v>
      </c>
      <c r="D1745">
        <v>5.0199999999999996</v>
      </c>
      <c r="E1745">
        <v>4.9000000000000004</v>
      </c>
      <c r="F1745">
        <v>4.67</v>
      </c>
      <c r="G1745">
        <v>4.58</v>
      </c>
      <c r="H1745">
        <v>4.55</v>
      </c>
      <c r="I1745">
        <v>4.5599999999999996</v>
      </c>
      <c r="J1745">
        <v>4.5999999999999996</v>
      </c>
      <c r="K1745">
        <v>4.82</v>
      </c>
      <c r="L1745">
        <v>4.74</v>
      </c>
      <c r="M1745">
        <v>2.35</v>
      </c>
      <c r="N1745">
        <v>2.27</v>
      </c>
      <c r="O1745">
        <v>2.25</v>
      </c>
      <c r="P1745" t="e">
        <v>#N/A</v>
      </c>
      <c r="Q1745">
        <v>5.3262499999999999</v>
      </c>
      <c r="R1745">
        <v>5.35</v>
      </c>
      <c r="S1745">
        <v>5.3706300000000002</v>
      </c>
      <c r="T1745">
        <v>5.3775000000000004</v>
      </c>
      <c r="U1745">
        <v>5.3068799999999996</v>
      </c>
      <c r="V1745" t="e">
        <v>#N/A</v>
      </c>
      <c r="W1745" t="e">
        <v>#N/A</v>
      </c>
      <c r="X1745">
        <v>59.79</v>
      </c>
    </row>
    <row r="1746" spans="1:24" x14ac:dyDescent="0.55000000000000004">
      <c r="A1746" s="5">
        <v>38985</v>
      </c>
      <c r="B1746">
        <v>5.3</v>
      </c>
      <c r="C1746">
        <v>4.88</v>
      </c>
      <c r="D1746">
        <v>5.01</v>
      </c>
      <c r="E1746">
        <v>4.88</v>
      </c>
      <c r="F1746">
        <v>4.63</v>
      </c>
      <c r="G1746">
        <v>4.54</v>
      </c>
      <c r="H1746">
        <v>4.51</v>
      </c>
      <c r="I1746">
        <v>4.51</v>
      </c>
      <c r="J1746">
        <v>4.5599999999999996</v>
      </c>
      <c r="K1746">
        <v>4.7699999999999996</v>
      </c>
      <c r="L1746">
        <v>4.7</v>
      </c>
      <c r="M1746">
        <v>2.3199999999999998</v>
      </c>
      <c r="N1746">
        <v>2.2400000000000002</v>
      </c>
      <c r="O1746">
        <v>2.2200000000000002</v>
      </c>
      <c r="P1746" t="e">
        <v>#N/A</v>
      </c>
      <c r="Q1746">
        <v>5.3259999999999996</v>
      </c>
      <c r="R1746">
        <v>5.35</v>
      </c>
      <c r="S1746">
        <v>5.3678100000000004</v>
      </c>
      <c r="T1746">
        <v>5.37</v>
      </c>
      <c r="U1746">
        <v>5.29</v>
      </c>
      <c r="V1746" t="e">
        <v>#N/A</v>
      </c>
      <c r="W1746" t="e">
        <v>#N/A</v>
      </c>
      <c r="X1746">
        <v>60.74</v>
      </c>
    </row>
    <row r="1747" spans="1:24" x14ac:dyDescent="0.55000000000000004">
      <c r="A1747" s="5">
        <v>38986</v>
      </c>
      <c r="B1747">
        <v>5.25</v>
      </c>
      <c r="C1747">
        <v>4.88</v>
      </c>
      <c r="D1747">
        <v>5.0199999999999996</v>
      </c>
      <c r="E1747">
        <v>4.91</v>
      </c>
      <c r="F1747">
        <v>4.68</v>
      </c>
      <c r="G1747">
        <v>4.59</v>
      </c>
      <c r="H1747">
        <v>4.55</v>
      </c>
      <c r="I1747">
        <v>4.55</v>
      </c>
      <c r="J1747">
        <v>4.59</v>
      </c>
      <c r="K1747">
        <v>4.79</v>
      </c>
      <c r="L1747">
        <v>4.71</v>
      </c>
      <c r="M1747">
        <v>2.3199999999999998</v>
      </c>
      <c r="N1747">
        <v>2.25</v>
      </c>
      <c r="O1747">
        <v>2.2400000000000002</v>
      </c>
      <c r="P1747" t="e">
        <v>#N/A</v>
      </c>
      <c r="Q1747">
        <v>5.3237500000000004</v>
      </c>
      <c r="R1747">
        <v>5.35</v>
      </c>
      <c r="S1747">
        <v>5.3637499999999996</v>
      </c>
      <c r="T1747">
        <v>5.36</v>
      </c>
      <c r="U1747">
        <v>5.2774999999999999</v>
      </c>
      <c r="V1747" t="e">
        <v>#N/A</v>
      </c>
      <c r="W1747" t="e">
        <v>#N/A</v>
      </c>
      <c r="X1747">
        <v>60.63</v>
      </c>
    </row>
    <row r="1748" spans="1:24" x14ac:dyDescent="0.55000000000000004">
      <c r="A1748" s="5">
        <v>38987</v>
      </c>
      <c r="B1748">
        <v>5.3</v>
      </c>
      <c r="C1748">
        <v>4.88</v>
      </c>
      <c r="D1748">
        <v>5.01</v>
      </c>
      <c r="E1748">
        <v>4.8899999999999997</v>
      </c>
      <c r="F1748">
        <v>4.66</v>
      </c>
      <c r="G1748">
        <v>4.59</v>
      </c>
      <c r="H1748">
        <v>4.5599999999999996</v>
      </c>
      <c r="I1748">
        <v>4.5599999999999996</v>
      </c>
      <c r="J1748">
        <v>4.5999999999999996</v>
      </c>
      <c r="K1748">
        <v>4.8099999999999996</v>
      </c>
      <c r="L1748">
        <v>4.7300000000000004</v>
      </c>
      <c r="M1748">
        <v>2.3199999999999998</v>
      </c>
      <c r="N1748">
        <v>2.2599999999999998</v>
      </c>
      <c r="O1748">
        <v>2.25</v>
      </c>
      <c r="P1748" t="e">
        <v>#N/A</v>
      </c>
      <c r="Q1748">
        <v>5.3243799999999997</v>
      </c>
      <c r="R1748">
        <v>5.35</v>
      </c>
      <c r="S1748">
        <v>5.3668800000000001</v>
      </c>
      <c r="T1748">
        <v>5.37188</v>
      </c>
      <c r="U1748">
        <v>5.3087499999999999</v>
      </c>
      <c r="V1748" t="e">
        <v>#N/A</v>
      </c>
      <c r="W1748" t="e">
        <v>#N/A</v>
      </c>
      <c r="X1748">
        <v>62.96</v>
      </c>
    </row>
    <row r="1749" spans="1:24" x14ac:dyDescent="0.55000000000000004">
      <c r="A1749" s="5">
        <v>38988</v>
      </c>
      <c r="B1749">
        <v>5.28</v>
      </c>
      <c r="C1749">
        <v>4.87</v>
      </c>
      <c r="D1749">
        <v>5.01</v>
      </c>
      <c r="E1749">
        <v>4.9000000000000004</v>
      </c>
      <c r="F1749">
        <v>4.68</v>
      </c>
      <c r="G1749">
        <v>4.5999999999999996</v>
      </c>
      <c r="H1749">
        <v>4.57</v>
      </c>
      <c r="I1749">
        <v>4.58</v>
      </c>
      <c r="J1749">
        <v>4.63</v>
      </c>
      <c r="K1749">
        <v>4.84</v>
      </c>
      <c r="L1749">
        <v>4.76</v>
      </c>
      <c r="M1749">
        <v>2.33</v>
      </c>
      <c r="N1749">
        <v>2.27</v>
      </c>
      <c r="O1749">
        <v>2.2599999999999998</v>
      </c>
      <c r="P1749" t="e">
        <v>#N/A</v>
      </c>
      <c r="Q1749">
        <v>5.3224999999999998</v>
      </c>
      <c r="R1749">
        <v>5.35</v>
      </c>
      <c r="S1749">
        <v>5.3716299999999997</v>
      </c>
      <c r="T1749">
        <v>5.37</v>
      </c>
      <c r="U1749">
        <v>5.2993800000000002</v>
      </c>
      <c r="V1749" t="e">
        <v>#N/A</v>
      </c>
      <c r="W1749" t="e">
        <v>#N/A</v>
      </c>
      <c r="X1749">
        <v>62.46</v>
      </c>
    </row>
    <row r="1750" spans="1:24" x14ac:dyDescent="0.55000000000000004">
      <c r="A1750" s="5">
        <v>38989</v>
      </c>
      <c r="B1750">
        <v>5.34</v>
      </c>
      <c r="C1750">
        <v>4.8899999999999997</v>
      </c>
      <c r="D1750">
        <v>5.0199999999999996</v>
      </c>
      <c r="E1750">
        <v>4.91</v>
      </c>
      <c r="F1750">
        <v>4.71</v>
      </c>
      <c r="G1750">
        <v>4.62</v>
      </c>
      <c r="H1750">
        <v>4.59</v>
      </c>
      <c r="I1750">
        <v>4.5999999999999996</v>
      </c>
      <c r="J1750">
        <v>4.6399999999999997</v>
      </c>
      <c r="K1750">
        <v>4.84</v>
      </c>
      <c r="L1750">
        <v>4.7699999999999996</v>
      </c>
      <c r="M1750">
        <v>2.34</v>
      </c>
      <c r="N1750">
        <v>2.27</v>
      </c>
      <c r="O1750">
        <v>2.27</v>
      </c>
      <c r="P1750" t="e">
        <v>#N/A</v>
      </c>
      <c r="Q1750">
        <v>5.3218800000000002</v>
      </c>
      <c r="R1750">
        <v>5.35</v>
      </c>
      <c r="S1750">
        <v>5.37</v>
      </c>
      <c r="T1750">
        <v>5.37</v>
      </c>
      <c r="U1750">
        <v>5.2975000000000003</v>
      </c>
      <c r="V1750" t="e">
        <v>#N/A</v>
      </c>
      <c r="W1750" t="e">
        <v>#N/A</v>
      </c>
      <c r="X1750">
        <v>62.9</v>
      </c>
    </row>
    <row r="1751" spans="1:24" x14ac:dyDescent="0.55000000000000004">
      <c r="A1751" s="5">
        <v>38992</v>
      </c>
      <c r="B1751">
        <v>5.33</v>
      </c>
      <c r="C1751">
        <v>4.88</v>
      </c>
      <c r="D1751">
        <v>5.0199999999999996</v>
      </c>
      <c r="E1751">
        <v>4.9000000000000004</v>
      </c>
      <c r="F1751">
        <v>4.66</v>
      </c>
      <c r="G1751">
        <v>4.59</v>
      </c>
      <c r="H1751">
        <v>4.5599999999999996</v>
      </c>
      <c r="I1751">
        <v>4.57</v>
      </c>
      <c r="J1751">
        <v>4.62</v>
      </c>
      <c r="K1751">
        <v>4.83</v>
      </c>
      <c r="L1751">
        <v>4.76</v>
      </c>
      <c r="M1751">
        <v>2.31</v>
      </c>
      <c r="N1751">
        <v>2.27</v>
      </c>
      <c r="O1751">
        <v>2.2599999999999998</v>
      </c>
      <c r="P1751" t="e">
        <v>#N/A</v>
      </c>
      <c r="Q1751">
        <v>5.3224999999999998</v>
      </c>
      <c r="R1751">
        <v>5.35</v>
      </c>
      <c r="S1751">
        <v>5.37</v>
      </c>
      <c r="T1751">
        <v>5.3768799999999999</v>
      </c>
      <c r="U1751">
        <v>5.32</v>
      </c>
      <c r="V1751" t="e">
        <v>#N/A</v>
      </c>
      <c r="W1751" t="e">
        <v>#N/A</v>
      </c>
      <c r="X1751">
        <v>60.96</v>
      </c>
    </row>
    <row r="1752" spans="1:24" x14ac:dyDescent="0.55000000000000004">
      <c r="A1752" s="5">
        <v>38993</v>
      </c>
      <c r="B1752">
        <v>5.25</v>
      </c>
      <c r="C1752">
        <v>4.9000000000000004</v>
      </c>
      <c r="D1752">
        <v>5.0199999999999996</v>
      </c>
      <c r="E1752">
        <v>4.9000000000000004</v>
      </c>
      <c r="F1752">
        <v>4.67</v>
      </c>
      <c r="G1752">
        <v>4.59</v>
      </c>
      <c r="H1752">
        <v>4.5599999999999996</v>
      </c>
      <c r="I1752">
        <v>4.57</v>
      </c>
      <c r="J1752">
        <v>4.62</v>
      </c>
      <c r="K1752">
        <v>4.83</v>
      </c>
      <c r="L1752">
        <v>4.76</v>
      </c>
      <c r="M1752">
        <v>2.35</v>
      </c>
      <c r="N1752">
        <v>2.29</v>
      </c>
      <c r="O1752">
        <v>2.2799999999999998</v>
      </c>
      <c r="P1752" t="e">
        <v>#N/A</v>
      </c>
      <c r="Q1752">
        <v>5.32125</v>
      </c>
      <c r="R1752">
        <v>5.35</v>
      </c>
      <c r="S1752">
        <v>5.37</v>
      </c>
      <c r="T1752">
        <v>5.3624999999999998</v>
      </c>
      <c r="U1752">
        <v>5.2712500000000002</v>
      </c>
      <c r="V1752" t="e">
        <v>#N/A</v>
      </c>
      <c r="W1752" t="e">
        <v>#N/A</v>
      </c>
      <c r="X1752">
        <v>58.64</v>
      </c>
    </row>
    <row r="1753" spans="1:24" x14ac:dyDescent="0.55000000000000004">
      <c r="A1753" s="5">
        <v>38994</v>
      </c>
      <c r="B1753">
        <v>5.23</v>
      </c>
      <c r="C1753">
        <v>4.93</v>
      </c>
      <c r="D1753">
        <v>5</v>
      </c>
      <c r="E1753">
        <v>4.87</v>
      </c>
      <c r="F1753">
        <v>4.5999999999999996</v>
      </c>
      <c r="G1753">
        <v>4.53</v>
      </c>
      <c r="H1753">
        <v>4.5</v>
      </c>
      <c r="I1753">
        <v>4.5199999999999996</v>
      </c>
      <c r="J1753">
        <v>4.57</v>
      </c>
      <c r="K1753">
        <v>4.79</v>
      </c>
      <c r="L1753">
        <v>4.72</v>
      </c>
      <c r="M1753">
        <v>2.33</v>
      </c>
      <c r="N1753">
        <v>2.27</v>
      </c>
      <c r="O1753">
        <v>2.2400000000000002</v>
      </c>
      <c r="P1753" t="e">
        <v>#N/A</v>
      </c>
      <c r="Q1753">
        <v>5.32</v>
      </c>
      <c r="R1753">
        <v>5.35</v>
      </c>
      <c r="S1753">
        <v>5.37</v>
      </c>
      <c r="T1753">
        <v>5.37</v>
      </c>
      <c r="U1753">
        <v>5.2887500000000003</v>
      </c>
      <c r="V1753" t="e">
        <v>#N/A</v>
      </c>
      <c r="W1753" t="e">
        <v>#N/A</v>
      </c>
      <c r="X1753">
        <v>59.53</v>
      </c>
    </row>
    <row r="1754" spans="1:24" x14ac:dyDescent="0.55000000000000004">
      <c r="A1754" s="5">
        <v>38995</v>
      </c>
      <c r="B1754">
        <v>5.23</v>
      </c>
      <c r="C1754">
        <v>4.9400000000000004</v>
      </c>
      <c r="D1754">
        <v>5.03</v>
      </c>
      <c r="E1754">
        <v>4.9000000000000004</v>
      </c>
      <c r="F1754">
        <v>4.6500000000000004</v>
      </c>
      <c r="G1754">
        <v>4.58</v>
      </c>
      <c r="H1754">
        <v>4.55</v>
      </c>
      <c r="I1754">
        <v>4.5599999999999996</v>
      </c>
      <c r="J1754">
        <v>4.6100000000000003</v>
      </c>
      <c r="K1754">
        <v>4.84</v>
      </c>
      <c r="L1754">
        <v>4.76</v>
      </c>
      <c r="M1754">
        <v>2.38</v>
      </c>
      <c r="N1754">
        <v>2.31</v>
      </c>
      <c r="O1754">
        <v>2.27</v>
      </c>
      <c r="P1754" t="e">
        <v>#N/A</v>
      </c>
      <c r="Q1754">
        <v>5.32</v>
      </c>
      <c r="R1754">
        <v>5.35</v>
      </c>
      <c r="S1754">
        <v>5.3681299999999998</v>
      </c>
      <c r="T1754">
        <v>5.3574999999999999</v>
      </c>
      <c r="U1754">
        <v>5.24</v>
      </c>
      <c r="V1754" t="e">
        <v>#N/A</v>
      </c>
      <c r="W1754" t="e">
        <v>#N/A</v>
      </c>
      <c r="X1754">
        <v>60.02</v>
      </c>
    </row>
    <row r="1755" spans="1:24" x14ac:dyDescent="0.55000000000000004">
      <c r="A1755" s="5">
        <v>38996</v>
      </c>
      <c r="B1755">
        <v>5.22</v>
      </c>
      <c r="C1755">
        <v>4.95</v>
      </c>
      <c r="D1755">
        <v>5.05</v>
      </c>
      <c r="E1755">
        <v>4.9400000000000004</v>
      </c>
      <c r="F1755">
        <v>4.74</v>
      </c>
      <c r="G1755">
        <v>4.67</v>
      </c>
      <c r="H1755">
        <v>4.6399999999999997</v>
      </c>
      <c r="I1755">
        <v>4.6500000000000004</v>
      </c>
      <c r="J1755">
        <v>4.7</v>
      </c>
      <c r="K1755">
        <v>4.92</v>
      </c>
      <c r="L1755">
        <v>4.84</v>
      </c>
      <c r="M1755">
        <v>2.46</v>
      </c>
      <c r="N1755">
        <v>2.37</v>
      </c>
      <c r="O1755">
        <v>2.3199999999999998</v>
      </c>
      <c r="P1755" t="e">
        <v>#N/A</v>
      </c>
      <c r="Q1755">
        <v>5.32</v>
      </c>
      <c r="R1755">
        <v>5.35</v>
      </c>
      <c r="S1755">
        <v>5.37</v>
      </c>
      <c r="T1755">
        <v>5.3687500000000004</v>
      </c>
      <c r="U1755">
        <v>5.2643800000000001</v>
      </c>
      <c r="V1755" t="e">
        <v>#N/A</v>
      </c>
      <c r="W1755" t="e">
        <v>#N/A</v>
      </c>
      <c r="X1755">
        <v>59.68</v>
      </c>
    </row>
    <row r="1756" spans="1:24" x14ac:dyDescent="0.55000000000000004">
      <c r="A1756" s="5">
        <v>38999</v>
      </c>
      <c r="B1756" t="e">
        <v>#N/A</v>
      </c>
      <c r="C1756" t="e">
        <v>#N/A</v>
      </c>
      <c r="D1756" t="e">
        <v>#N/A</v>
      </c>
      <c r="E1756" t="e">
        <v>#N/A</v>
      </c>
      <c r="F1756" t="e">
        <v>#N/A</v>
      </c>
      <c r="G1756" t="e">
        <v>#N/A</v>
      </c>
      <c r="H1756" t="e">
        <v>#N/A</v>
      </c>
      <c r="I1756" t="e">
        <v>#N/A</v>
      </c>
      <c r="J1756" t="e">
        <v>#N/A</v>
      </c>
      <c r="K1756" t="e">
        <v>#N/A</v>
      </c>
      <c r="L1756" t="e">
        <v>#N/A</v>
      </c>
      <c r="M1756" t="e">
        <v>#N/A</v>
      </c>
      <c r="N1756" t="e">
        <v>#N/A</v>
      </c>
      <c r="O1756" t="e">
        <v>#N/A</v>
      </c>
      <c r="P1756" t="e">
        <v>#N/A</v>
      </c>
      <c r="Q1756">
        <v>5.32</v>
      </c>
      <c r="R1756">
        <v>5.35</v>
      </c>
      <c r="S1756">
        <v>5.37</v>
      </c>
      <c r="T1756">
        <v>5.3793800000000003</v>
      </c>
      <c r="U1756">
        <v>5.3206300000000004</v>
      </c>
      <c r="V1756" t="e">
        <v>#N/A</v>
      </c>
      <c r="W1756" t="e">
        <v>#N/A</v>
      </c>
      <c r="X1756">
        <v>59.93</v>
      </c>
    </row>
    <row r="1757" spans="1:24" x14ac:dyDescent="0.55000000000000004">
      <c r="A1757" s="5">
        <v>39000</v>
      </c>
      <c r="B1757">
        <v>5.28</v>
      </c>
      <c r="C1757">
        <v>5</v>
      </c>
      <c r="D1757">
        <v>5.0999999999999996</v>
      </c>
      <c r="E1757">
        <v>5</v>
      </c>
      <c r="F1757">
        <v>4.82</v>
      </c>
      <c r="G1757">
        <v>4.75</v>
      </c>
      <c r="H1757">
        <v>4.71</v>
      </c>
      <c r="I1757">
        <v>4.71</v>
      </c>
      <c r="J1757">
        <v>4.75</v>
      </c>
      <c r="K1757">
        <v>4.96</v>
      </c>
      <c r="L1757">
        <v>4.88</v>
      </c>
      <c r="M1757">
        <v>2.5099999999999998</v>
      </c>
      <c r="N1757">
        <v>2.42</v>
      </c>
      <c r="O1757">
        <v>2.37</v>
      </c>
      <c r="P1757" t="e">
        <v>#N/A</v>
      </c>
      <c r="Q1757">
        <v>5.32</v>
      </c>
      <c r="R1757">
        <v>5.35</v>
      </c>
      <c r="S1757">
        <v>5.37188</v>
      </c>
      <c r="T1757">
        <v>5.3887499999999999</v>
      </c>
      <c r="U1757">
        <v>5.3481300000000003</v>
      </c>
      <c r="V1757" t="e">
        <v>#N/A</v>
      </c>
      <c r="W1757" t="e">
        <v>#N/A</v>
      </c>
      <c r="X1757">
        <v>58.5</v>
      </c>
    </row>
    <row r="1758" spans="1:24" x14ac:dyDescent="0.55000000000000004">
      <c r="A1758" s="5">
        <v>39001</v>
      </c>
      <c r="B1758">
        <v>5.25</v>
      </c>
      <c r="C1758">
        <v>5.0199999999999996</v>
      </c>
      <c r="D1758">
        <v>5.1100000000000003</v>
      </c>
      <c r="E1758">
        <v>5.0199999999999996</v>
      </c>
      <c r="F1758">
        <v>4.8499999999999996</v>
      </c>
      <c r="G1758">
        <v>4.78</v>
      </c>
      <c r="H1758">
        <v>4.75</v>
      </c>
      <c r="I1758">
        <v>4.75</v>
      </c>
      <c r="J1758">
        <v>4.78</v>
      </c>
      <c r="K1758">
        <v>4.99</v>
      </c>
      <c r="L1758">
        <v>4.91</v>
      </c>
      <c r="M1758">
        <v>2.54</v>
      </c>
      <c r="N1758">
        <v>2.4500000000000002</v>
      </c>
      <c r="O1758">
        <v>2.41</v>
      </c>
      <c r="P1758" t="e">
        <v>#N/A</v>
      </c>
      <c r="Q1758">
        <v>5.32</v>
      </c>
      <c r="R1758">
        <v>5.35</v>
      </c>
      <c r="S1758">
        <v>5.3734400000000004</v>
      </c>
      <c r="T1758">
        <v>5.39</v>
      </c>
      <c r="U1758">
        <v>5.3562500000000002</v>
      </c>
      <c r="V1758" t="e">
        <v>#N/A</v>
      </c>
      <c r="W1758" t="e">
        <v>#N/A</v>
      </c>
      <c r="X1758">
        <v>57.56</v>
      </c>
    </row>
    <row r="1759" spans="1:24" x14ac:dyDescent="0.55000000000000004">
      <c r="A1759" s="5">
        <v>39002</v>
      </c>
      <c r="B1759">
        <v>5.25</v>
      </c>
      <c r="C1759">
        <v>5.0599999999999996</v>
      </c>
      <c r="D1759">
        <v>5.13</v>
      </c>
      <c r="E1759">
        <v>5.03</v>
      </c>
      <c r="F1759">
        <v>4.8499999999999996</v>
      </c>
      <c r="G1759">
        <v>4.78</v>
      </c>
      <c r="H1759">
        <v>4.74</v>
      </c>
      <c r="I1759">
        <v>4.74</v>
      </c>
      <c r="J1759">
        <v>4.79</v>
      </c>
      <c r="K1759">
        <v>4.99</v>
      </c>
      <c r="L1759">
        <v>4.91</v>
      </c>
      <c r="M1759">
        <v>2.54</v>
      </c>
      <c r="N1759">
        <v>2.44</v>
      </c>
      <c r="O1759">
        <v>2.42</v>
      </c>
      <c r="P1759" t="e">
        <v>#N/A</v>
      </c>
      <c r="Q1759">
        <v>5.32</v>
      </c>
      <c r="R1759">
        <v>5.35</v>
      </c>
      <c r="S1759">
        <v>5.3737500000000002</v>
      </c>
      <c r="T1759">
        <v>5.4</v>
      </c>
      <c r="U1759">
        <v>5.3912500000000003</v>
      </c>
      <c r="V1759" t="e">
        <v>#N/A</v>
      </c>
      <c r="W1759" t="e">
        <v>#N/A</v>
      </c>
      <c r="X1759">
        <v>58.23</v>
      </c>
    </row>
    <row r="1760" spans="1:24" x14ac:dyDescent="0.55000000000000004">
      <c r="A1760" s="5">
        <v>39003</v>
      </c>
      <c r="B1760">
        <v>5.21</v>
      </c>
      <c r="C1760">
        <v>5.05</v>
      </c>
      <c r="D1760">
        <v>5.13</v>
      </c>
      <c r="E1760">
        <v>5.05</v>
      </c>
      <c r="F1760">
        <v>4.87</v>
      </c>
      <c r="G1760">
        <v>4.79</v>
      </c>
      <c r="H1760">
        <v>4.7699999999999996</v>
      </c>
      <c r="I1760">
        <v>4.7699999999999996</v>
      </c>
      <c r="J1760">
        <v>4.8099999999999996</v>
      </c>
      <c r="K1760">
        <v>5.0199999999999996</v>
      </c>
      <c r="L1760">
        <v>4.9400000000000004</v>
      </c>
      <c r="M1760">
        <v>2.57</v>
      </c>
      <c r="N1760">
        <v>2.4700000000000002</v>
      </c>
      <c r="O1760">
        <v>2.44</v>
      </c>
      <c r="P1760" t="e">
        <v>#N/A</v>
      </c>
      <c r="Q1760">
        <v>5.32</v>
      </c>
      <c r="R1760">
        <v>5.35</v>
      </c>
      <c r="S1760">
        <v>5.3737500000000002</v>
      </c>
      <c r="T1760">
        <v>5.4</v>
      </c>
      <c r="U1760">
        <v>5.39</v>
      </c>
      <c r="V1760" t="e">
        <v>#N/A</v>
      </c>
      <c r="W1760" t="e">
        <v>#N/A</v>
      </c>
      <c r="X1760">
        <v>58.69</v>
      </c>
    </row>
    <row r="1761" spans="1:24" x14ac:dyDescent="0.55000000000000004">
      <c r="A1761" s="5">
        <v>39006</v>
      </c>
      <c r="B1761">
        <v>5.28</v>
      </c>
      <c r="C1761">
        <v>5.09</v>
      </c>
      <c r="D1761">
        <v>5.15</v>
      </c>
      <c r="E1761">
        <v>5.05</v>
      </c>
      <c r="F1761">
        <v>4.8499999999999996</v>
      </c>
      <c r="G1761">
        <v>4.78</v>
      </c>
      <c r="H1761">
        <v>4.76</v>
      </c>
      <c r="I1761">
        <v>4.76</v>
      </c>
      <c r="J1761">
        <v>4.79</v>
      </c>
      <c r="K1761">
        <v>5</v>
      </c>
      <c r="L1761">
        <v>4.92</v>
      </c>
      <c r="M1761">
        <v>2.56</v>
      </c>
      <c r="N1761">
        <v>2.4500000000000002</v>
      </c>
      <c r="O1761">
        <v>2.4300000000000002</v>
      </c>
      <c r="P1761" t="e">
        <v>#N/A</v>
      </c>
      <c r="Q1761">
        <v>5.32</v>
      </c>
      <c r="R1761">
        <v>5.35</v>
      </c>
      <c r="S1761">
        <v>5.3743800000000004</v>
      </c>
      <c r="T1761">
        <v>5.4068800000000001</v>
      </c>
      <c r="U1761">
        <v>5.40625</v>
      </c>
      <c r="V1761" t="e">
        <v>#N/A</v>
      </c>
      <c r="W1761" t="e">
        <v>#N/A</v>
      </c>
      <c r="X1761">
        <v>59.91</v>
      </c>
    </row>
    <row r="1762" spans="1:24" x14ac:dyDescent="0.55000000000000004">
      <c r="A1762" s="5">
        <v>39007</v>
      </c>
      <c r="B1762">
        <v>5.21</v>
      </c>
      <c r="C1762">
        <v>5.09</v>
      </c>
      <c r="D1762">
        <v>5.15</v>
      </c>
      <c r="E1762">
        <v>5.04</v>
      </c>
      <c r="F1762">
        <v>4.83</v>
      </c>
      <c r="G1762">
        <v>4.7699999999999996</v>
      </c>
      <c r="H1762">
        <v>4.7300000000000004</v>
      </c>
      <c r="I1762">
        <v>4.74</v>
      </c>
      <c r="J1762">
        <v>4.78</v>
      </c>
      <c r="K1762">
        <v>4.99</v>
      </c>
      <c r="L1762">
        <v>4.91</v>
      </c>
      <c r="M1762">
        <v>2.56</v>
      </c>
      <c r="N1762">
        <v>2.46</v>
      </c>
      <c r="O1762">
        <v>2.4300000000000002</v>
      </c>
      <c r="P1762" t="e">
        <v>#N/A</v>
      </c>
      <c r="Q1762">
        <v>5.32</v>
      </c>
      <c r="R1762">
        <v>5.35</v>
      </c>
      <c r="S1762">
        <v>5.3743800000000004</v>
      </c>
      <c r="T1762">
        <v>5.4024999999999999</v>
      </c>
      <c r="U1762">
        <v>5.3893800000000001</v>
      </c>
      <c r="V1762" t="e">
        <v>#N/A</v>
      </c>
      <c r="W1762" t="e">
        <v>#N/A</v>
      </c>
      <c r="X1762">
        <v>58.91</v>
      </c>
    </row>
    <row r="1763" spans="1:24" x14ac:dyDescent="0.55000000000000004">
      <c r="A1763" s="5">
        <v>39008</v>
      </c>
      <c r="B1763">
        <v>5.23</v>
      </c>
      <c r="C1763">
        <v>5.09</v>
      </c>
      <c r="D1763">
        <v>5.14</v>
      </c>
      <c r="E1763">
        <v>5.04</v>
      </c>
      <c r="F1763">
        <v>4.8499999999999996</v>
      </c>
      <c r="G1763">
        <v>4.7699999999999996</v>
      </c>
      <c r="H1763">
        <v>4.74</v>
      </c>
      <c r="I1763">
        <v>4.7300000000000004</v>
      </c>
      <c r="J1763">
        <v>4.7699999999999996</v>
      </c>
      <c r="K1763">
        <v>4.97</v>
      </c>
      <c r="L1763">
        <v>4.8899999999999997</v>
      </c>
      <c r="M1763">
        <v>2.58</v>
      </c>
      <c r="N1763">
        <v>2.46</v>
      </c>
      <c r="O1763">
        <v>2.4300000000000002</v>
      </c>
      <c r="P1763" t="e">
        <v>#N/A</v>
      </c>
      <c r="Q1763">
        <v>5.32</v>
      </c>
      <c r="R1763">
        <v>5.35</v>
      </c>
      <c r="S1763">
        <v>5.3737500000000002</v>
      </c>
      <c r="T1763">
        <v>5.4068800000000001</v>
      </c>
      <c r="U1763">
        <v>5.39</v>
      </c>
      <c r="V1763" t="e">
        <v>#N/A</v>
      </c>
      <c r="W1763" t="e">
        <v>#N/A</v>
      </c>
      <c r="X1763">
        <v>57.66</v>
      </c>
    </row>
    <row r="1764" spans="1:24" x14ac:dyDescent="0.55000000000000004">
      <c r="A1764" s="5">
        <v>39009</v>
      </c>
      <c r="B1764">
        <v>5.22</v>
      </c>
      <c r="C1764">
        <v>5.0999999999999996</v>
      </c>
      <c r="D1764">
        <v>5.16</v>
      </c>
      <c r="E1764">
        <v>5.05</v>
      </c>
      <c r="F1764">
        <v>4.8499999999999996</v>
      </c>
      <c r="G1764">
        <v>4.79</v>
      </c>
      <c r="H1764">
        <v>4.75</v>
      </c>
      <c r="I1764">
        <v>4.75</v>
      </c>
      <c r="J1764">
        <v>4.79</v>
      </c>
      <c r="K1764">
        <v>4.99</v>
      </c>
      <c r="L1764">
        <v>4.91</v>
      </c>
      <c r="M1764">
        <v>2.61</v>
      </c>
      <c r="N1764">
        <v>2.4900000000000002</v>
      </c>
      <c r="O1764">
        <v>2.46</v>
      </c>
      <c r="P1764" t="e">
        <v>#N/A</v>
      </c>
      <c r="Q1764">
        <v>5.32</v>
      </c>
      <c r="R1764">
        <v>5.35</v>
      </c>
      <c r="S1764">
        <v>5.3737500000000002</v>
      </c>
      <c r="T1764">
        <v>5.4006299999999996</v>
      </c>
      <c r="U1764">
        <v>5.3825000000000003</v>
      </c>
      <c r="V1764" t="e">
        <v>#N/A</v>
      </c>
      <c r="W1764" t="e">
        <v>#N/A</v>
      </c>
      <c r="X1764">
        <v>58.55</v>
      </c>
    </row>
    <row r="1765" spans="1:24" x14ac:dyDescent="0.55000000000000004">
      <c r="A1765" s="5">
        <v>39010</v>
      </c>
      <c r="B1765">
        <v>5.25</v>
      </c>
      <c r="C1765">
        <v>5.09</v>
      </c>
      <c r="D1765">
        <v>5.14</v>
      </c>
      <c r="E1765">
        <v>5.05</v>
      </c>
      <c r="F1765">
        <v>4.87</v>
      </c>
      <c r="G1765">
        <v>4.8</v>
      </c>
      <c r="H1765">
        <v>4.76</v>
      </c>
      <c r="I1765">
        <v>4.76</v>
      </c>
      <c r="J1765">
        <v>4.79</v>
      </c>
      <c r="K1765">
        <v>4.99</v>
      </c>
      <c r="L1765">
        <v>4.91</v>
      </c>
      <c r="M1765">
        <v>2.61</v>
      </c>
      <c r="N1765">
        <v>2.4900000000000002</v>
      </c>
      <c r="O1765">
        <v>2.46</v>
      </c>
      <c r="P1765" t="e">
        <v>#N/A</v>
      </c>
      <c r="Q1765">
        <v>5.32</v>
      </c>
      <c r="R1765">
        <v>5.35</v>
      </c>
      <c r="S1765">
        <v>5.3756300000000001</v>
      </c>
      <c r="T1765">
        <v>5.4087500000000004</v>
      </c>
      <c r="U1765">
        <v>5.4</v>
      </c>
      <c r="V1765" t="e">
        <v>#N/A</v>
      </c>
      <c r="W1765" t="e">
        <v>#N/A</v>
      </c>
      <c r="X1765">
        <v>57.35</v>
      </c>
    </row>
    <row r="1766" spans="1:24" x14ac:dyDescent="0.55000000000000004">
      <c r="A1766" s="5">
        <v>39013</v>
      </c>
      <c r="B1766">
        <v>5.24</v>
      </c>
      <c r="C1766">
        <v>5.12</v>
      </c>
      <c r="D1766">
        <v>5.18</v>
      </c>
      <c r="E1766">
        <v>5.09</v>
      </c>
      <c r="F1766">
        <v>4.9000000000000004</v>
      </c>
      <c r="G1766">
        <v>4.84</v>
      </c>
      <c r="H1766">
        <v>4.8</v>
      </c>
      <c r="I1766">
        <v>4.8</v>
      </c>
      <c r="J1766">
        <v>4.83</v>
      </c>
      <c r="K1766">
        <v>5.03</v>
      </c>
      <c r="L1766">
        <v>4.95</v>
      </c>
      <c r="M1766">
        <v>2.65</v>
      </c>
      <c r="N1766">
        <v>2.5299999999999998</v>
      </c>
      <c r="O1766">
        <v>2.5</v>
      </c>
      <c r="P1766" t="e">
        <v>#N/A</v>
      </c>
      <c r="Q1766">
        <v>5.32</v>
      </c>
      <c r="R1766">
        <v>5.35</v>
      </c>
      <c r="S1766">
        <v>5.3768799999999999</v>
      </c>
      <c r="T1766">
        <v>5.4168799999999999</v>
      </c>
      <c r="U1766">
        <v>5.4218799999999998</v>
      </c>
      <c r="V1766" t="e">
        <v>#N/A</v>
      </c>
      <c r="W1766" t="e">
        <v>#N/A</v>
      </c>
      <c r="X1766">
        <v>56.74</v>
      </c>
    </row>
    <row r="1767" spans="1:24" x14ac:dyDescent="0.55000000000000004">
      <c r="A1767" s="5">
        <v>39014</v>
      </c>
      <c r="B1767">
        <v>5.24</v>
      </c>
      <c r="C1767">
        <v>5.13</v>
      </c>
      <c r="D1767">
        <v>5.19</v>
      </c>
      <c r="E1767">
        <v>5.0999999999999996</v>
      </c>
      <c r="F1767">
        <v>4.91</v>
      </c>
      <c r="G1767">
        <v>4.84</v>
      </c>
      <c r="H1767">
        <v>4.8099999999999996</v>
      </c>
      <c r="I1767">
        <v>4.8099999999999996</v>
      </c>
      <c r="J1767">
        <v>4.83</v>
      </c>
      <c r="K1767">
        <v>5.03</v>
      </c>
      <c r="L1767">
        <v>4.95</v>
      </c>
      <c r="M1767">
        <v>2.63</v>
      </c>
      <c r="N1767">
        <v>2.52</v>
      </c>
      <c r="O1767">
        <v>2.4900000000000002</v>
      </c>
      <c r="P1767" t="e">
        <v>#N/A</v>
      </c>
      <c r="Q1767">
        <v>5.32</v>
      </c>
      <c r="R1767">
        <v>5.35</v>
      </c>
      <c r="S1767">
        <v>5.38</v>
      </c>
      <c r="T1767">
        <v>5.4262499999999996</v>
      </c>
      <c r="U1767">
        <v>5.4362500000000002</v>
      </c>
      <c r="V1767" t="e">
        <v>#N/A</v>
      </c>
      <c r="W1767" t="e">
        <v>#N/A</v>
      </c>
      <c r="X1767">
        <v>57.55</v>
      </c>
    </row>
    <row r="1768" spans="1:24" x14ac:dyDescent="0.55000000000000004">
      <c r="A1768" s="5">
        <v>39015</v>
      </c>
      <c r="B1768">
        <v>5.26</v>
      </c>
      <c r="C1768">
        <v>5.12</v>
      </c>
      <c r="D1768">
        <v>5.18</v>
      </c>
      <c r="E1768">
        <v>5.08</v>
      </c>
      <c r="F1768">
        <v>4.88</v>
      </c>
      <c r="G1768">
        <v>4.79</v>
      </c>
      <c r="H1768">
        <v>4.75</v>
      </c>
      <c r="I1768">
        <v>4.75</v>
      </c>
      <c r="J1768">
        <v>4.78</v>
      </c>
      <c r="K1768">
        <v>4.9800000000000004</v>
      </c>
      <c r="L1768">
        <v>4.8899999999999997</v>
      </c>
      <c r="M1768">
        <v>2.5499999999999998</v>
      </c>
      <c r="N1768">
        <v>2.44</v>
      </c>
      <c r="O1768">
        <v>2.41</v>
      </c>
      <c r="P1768" t="e">
        <v>#N/A</v>
      </c>
      <c r="Q1768">
        <v>5.32</v>
      </c>
      <c r="R1768">
        <v>5.35</v>
      </c>
      <c r="S1768">
        <v>5.38</v>
      </c>
      <c r="T1768">
        <v>5.43</v>
      </c>
      <c r="U1768">
        <v>5.4393799999999999</v>
      </c>
      <c r="V1768" t="e">
        <v>#N/A</v>
      </c>
      <c r="W1768" t="e">
        <v>#N/A</v>
      </c>
      <c r="X1768">
        <v>59.09</v>
      </c>
    </row>
    <row r="1769" spans="1:24" x14ac:dyDescent="0.55000000000000004">
      <c r="A1769" s="5">
        <v>39016</v>
      </c>
      <c r="B1769">
        <v>5.23</v>
      </c>
      <c r="C1769">
        <v>5.12</v>
      </c>
      <c r="D1769">
        <v>5.18</v>
      </c>
      <c r="E1769">
        <v>5.0599999999999996</v>
      </c>
      <c r="F1769">
        <v>4.8099999999999996</v>
      </c>
      <c r="G1769">
        <v>4.74</v>
      </c>
      <c r="H1769">
        <v>4.6900000000000004</v>
      </c>
      <c r="I1769">
        <v>4.7</v>
      </c>
      <c r="J1769">
        <v>4.7300000000000004</v>
      </c>
      <c r="K1769">
        <v>4.93</v>
      </c>
      <c r="L1769">
        <v>4.84</v>
      </c>
      <c r="M1769">
        <v>2.52</v>
      </c>
      <c r="N1769">
        <v>2.41</v>
      </c>
      <c r="O1769">
        <v>2.36</v>
      </c>
      <c r="P1769" t="e">
        <v>#N/A</v>
      </c>
      <c r="Q1769">
        <v>5.32</v>
      </c>
      <c r="R1769">
        <v>5.35</v>
      </c>
      <c r="S1769">
        <v>5.3762499999999998</v>
      </c>
      <c r="T1769">
        <v>5.4162499999999998</v>
      </c>
      <c r="U1769">
        <v>5.4068800000000001</v>
      </c>
      <c r="V1769" t="e">
        <v>#N/A</v>
      </c>
      <c r="W1769" t="e">
        <v>#N/A</v>
      </c>
      <c r="X1769">
        <v>60.27</v>
      </c>
    </row>
    <row r="1770" spans="1:24" x14ac:dyDescent="0.55000000000000004">
      <c r="A1770" s="5">
        <v>39017</v>
      </c>
      <c r="B1770">
        <v>5.23</v>
      </c>
      <c r="C1770">
        <v>5.1100000000000003</v>
      </c>
      <c r="D1770">
        <v>5.15</v>
      </c>
      <c r="E1770">
        <v>5.0199999999999996</v>
      </c>
      <c r="F1770">
        <v>4.76</v>
      </c>
      <c r="G1770">
        <v>4.68</v>
      </c>
      <c r="H1770">
        <v>4.6399999999999997</v>
      </c>
      <c r="I1770">
        <v>4.6399999999999997</v>
      </c>
      <c r="J1770">
        <v>4.68</v>
      </c>
      <c r="K1770">
        <v>4.88</v>
      </c>
      <c r="L1770">
        <v>4.8</v>
      </c>
      <c r="M1770">
        <v>2.48</v>
      </c>
      <c r="N1770">
        <v>2.37</v>
      </c>
      <c r="O1770">
        <v>2.33</v>
      </c>
      <c r="P1770" t="e">
        <v>#N/A</v>
      </c>
      <c r="Q1770">
        <v>5.32</v>
      </c>
      <c r="R1770">
        <v>5.35</v>
      </c>
      <c r="S1770">
        <v>5.3756300000000001</v>
      </c>
      <c r="T1770">
        <v>5.4</v>
      </c>
      <c r="U1770">
        <v>5.37</v>
      </c>
      <c r="V1770" t="e">
        <v>#N/A</v>
      </c>
      <c r="W1770" t="e">
        <v>#N/A</v>
      </c>
      <c r="X1770">
        <v>60.75</v>
      </c>
    </row>
    <row r="1771" spans="1:24" x14ac:dyDescent="0.55000000000000004">
      <c r="A1771" s="5">
        <v>39020</v>
      </c>
      <c r="B1771">
        <v>5.27</v>
      </c>
      <c r="C1771">
        <v>5.0999999999999996</v>
      </c>
      <c r="D1771">
        <v>5.16</v>
      </c>
      <c r="E1771">
        <v>5.03</v>
      </c>
      <c r="F1771">
        <v>4.78</v>
      </c>
      <c r="G1771">
        <v>4.68</v>
      </c>
      <c r="H1771">
        <v>4.6399999999999997</v>
      </c>
      <c r="I1771">
        <v>4.6399999999999997</v>
      </c>
      <c r="J1771">
        <v>4.68</v>
      </c>
      <c r="K1771">
        <v>4.88</v>
      </c>
      <c r="L1771">
        <v>4.78</v>
      </c>
      <c r="M1771">
        <v>2.5099999999999998</v>
      </c>
      <c r="N1771">
        <v>2.39</v>
      </c>
      <c r="O1771">
        <v>2.34</v>
      </c>
      <c r="P1771" t="e">
        <v>#N/A</v>
      </c>
      <c r="Q1771">
        <v>5.32</v>
      </c>
      <c r="R1771">
        <v>5.3593799999999998</v>
      </c>
      <c r="S1771">
        <v>5.3712499999999999</v>
      </c>
      <c r="T1771">
        <v>5.3893800000000001</v>
      </c>
      <c r="U1771">
        <v>5.3306300000000002</v>
      </c>
      <c r="V1771" t="e">
        <v>#N/A</v>
      </c>
      <c r="W1771" t="e">
        <v>#N/A</v>
      </c>
      <c r="X1771">
        <v>58.41</v>
      </c>
    </row>
    <row r="1772" spans="1:24" x14ac:dyDescent="0.55000000000000004">
      <c r="A1772" s="5">
        <v>39021</v>
      </c>
      <c r="B1772">
        <v>5.31</v>
      </c>
      <c r="C1772">
        <v>5.08</v>
      </c>
      <c r="D1772">
        <v>5.13</v>
      </c>
      <c r="E1772">
        <v>4.99</v>
      </c>
      <c r="F1772">
        <v>4.71</v>
      </c>
      <c r="G1772">
        <v>4.62</v>
      </c>
      <c r="H1772">
        <v>4.57</v>
      </c>
      <c r="I1772">
        <v>4.57</v>
      </c>
      <c r="J1772">
        <v>4.6100000000000003</v>
      </c>
      <c r="K1772">
        <v>4.8099999999999996</v>
      </c>
      <c r="L1772">
        <v>4.72</v>
      </c>
      <c r="M1772">
        <v>2.4700000000000002</v>
      </c>
      <c r="N1772">
        <v>2.34</v>
      </c>
      <c r="O1772">
        <v>2.2799999999999998</v>
      </c>
      <c r="P1772" t="e">
        <v>#N/A</v>
      </c>
      <c r="Q1772">
        <v>5.32</v>
      </c>
      <c r="R1772">
        <v>5.36</v>
      </c>
      <c r="S1772">
        <v>5.3706300000000002</v>
      </c>
      <c r="T1772">
        <v>5.3875000000000002</v>
      </c>
      <c r="U1772">
        <v>5.3412499999999996</v>
      </c>
      <c r="V1772" t="e">
        <v>#N/A</v>
      </c>
      <c r="W1772" t="e">
        <v>#N/A</v>
      </c>
      <c r="X1772">
        <v>58.72</v>
      </c>
    </row>
    <row r="1773" spans="1:24" x14ac:dyDescent="0.55000000000000004">
      <c r="A1773" s="5">
        <v>39022</v>
      </c>
      <c r="B1773">
        <v>5.23</v>
      </c>
      <c r="C1773">
        <v>5.07</v>
      </c>
      <c r="D1773">
        <v>5.0999999999999996</v>
      </c>
      <c r="E1773">
        <v>4.95</v>
      </c>
      <c r="F1773">
        <v>4.66</v>
      </c>
      <c r="G1773">
        <v>4.5599999999999996</v>
      </c>
      <c r="H1773">
        <v>4.5199999999999996</v>
      </c>
      <c r="I1773">
        <v>4.5199999999999996</v>
      </c>
      <c r="J1773">
        <v>4.57</v>
      </c>
      <c r="K1773">
        <v>4.7699999999999996</v>
      </c>
      <c r="L1773">
        <v>4.68</v>
      </c>
      <c r="M1773">
        <v>2.41</v>
      </c>
      <c r="N1773">
        <v>2.29</v>
      </c>
      <c r="O1773">
        <v>2.2400000000000002</v>
      </c>
      <c r="P1773" t="e">
        <v>#N/A</v>
      </c>
      <c r="Q1773">
        <v>5.32</v>
      </c>
      <c r="R1773">
        <v>5.36</v>
      </c>
      <c r="S1773">
        <v>5.37</v>
      </c>
      <c r="T1773">
        <v>5.3706300000000002</v>
      </c>
      <c r="U1773">
        <v>5.3</v>
      </c>
      <c r="V1773" t="e">
        <v>#N/A</v>
      </c>
      <c r="W1773" t="e">
        <v>#N/A</v>
      </c>
      <c r="X1773">
        <v>58.64</v>
      </c>
    </row>
    <row r="1774" spans="1:24" x14ac:dyDescent="0.55000000000000004">
      <c r="A1774" s="5">
        <v>39023</v>
      </c>
      <c r="B1774">
        <v>5.22</v>
      </c>
      <c r="C1774">
        <v>5.07</v>
      </c>
      <c r="D1774">
        <v>5.13</v>
      </c>
      <c r="E1774">
        <v>4.97</v>
      </c>
      <c r="F1774">
        <v>4.67</v>
      </c>
      <c r="G1774">
        <v>4.5999999999999996</v>
      </c>
      <c r="H1774">
        <v>4.55</v>
      </c>
      <c r="I1774">
        <v>4.5599999999999996</v>
      </c>
      <c r="J1774">
        <v>4.5999999999999996</v>
      </c>
      <c r="K1774">
        <v>4.8</v>
      </c>
      <c r="L1774">
        <v>4.72</v>
      </c>
      <c r="M1774">
        <v>2.44</v>
      </c>
      <c r="N1774">
        <v>2.3199999999999998</v>
      </c>
      <c r="O1774">
        <v>2.2799999999999998</v>
      </c>
      <c r="P1774" t="e">
        <v>#N/A</v>
      </c>
      <c r="Q1774">
        <v>5.32</v>
      </c>
      <c r="R1774">
        <v>5.36</v>
      </c>
      <c r="S1774">
        <v>5.3681299999999998</v>
      </c>
      <c r="T1774">
        <v>5.3537499999999998</v>
      </c>
      <c r="U1774">
        <v>5.25875</v>
      </c>
      <c r="V1774" t="e">
        <v>#N/A</v>
      </c>
      <c r="W1774" t="e">
        <v>#N/A</v>
      </c>
      <c r="X1774">
        <v>57.87</v>
      </c>
    </row>
    <row r="1775" spans="1:24" x14ac:dyDescent="0.55000000000000004">
      <c r="A1775" s="5">
        <v>39024</v>
      </c>
      <c r="B1775">
        <v>5.25</v>
      </c>
      <c r="C1775">
        <v>5.09</v>
      </c>
      <c r="D1775">
        <v>5.18</v>
      </c>
      <c r="E1775">
        <v>5.0599999999999996</v>
      </c>
      <c r="F1775">
        <v>4.82</v>
      </c>
      <c r="G1775">
        <v>4.74</v>
      </c>
      <c r="H1775">
        <v>4.7</v>
      </c>
      <c r="I1775">
        <v>4.7</v>
      </c>
      <c r="J1775">
        <v>4.72</v>
      </c>
      <c r="K1775">
        <v>4.9000000000000004</v>
      </c>
      <c r="L1775">
        <v>4.8099999999999996</v>
      </c>
      <c r="M1775">
        <v>2.52</v>
      </c>
      <c r="N1775">
        <v>2.4</v>
      </c>
      <c r="O1775">
        <v>2.34</v>
      </c>
      <c r="P1775" t="e">
        <v>#N/A</v>
      </c>
      <c r="Q1775">
        <v>5.32</v>
      </c>
      <c r="R1775">
        <v>5.36</v>
      </c>
      <c r="S1775">
        <v>5.37</v>
      </c>
      <c r="T1775">
        <v>5.3593799999999998</v>
      </c>
      <c r="U1775">
        <v>5.2681300000000002</v>
      </c>
      <c r="V1775" t="e">
        <v>#N/A</v>
      </c>
      <c r="W1775" t="e">
        <v>#N/A</v>
      </c>
      <c r="X1775">
        <v>59.13</v>
      </c>
    </row>
    <row r="1776" spans="1:24" x14ac:dyDescent="0.55000000000000004">
      <c r="A1776" s="5">
        <v>39027</v>
      </c>
      <c r="B1776" t="e">
        <v>#N/A</v>
      </c>
      <c r="C1776">
        <v>5.09</v>
      </c>
      <c r="D1776">
        <v>5.18</v>
      </c>
      <c r="E1776">
        <v>5.0599999999999996</v>
      </c>
      <c r="F1776">
        <v>4.82</v>
      </c>
      <c r="G1776">
        <v>4.74</v>
      </c>
      <c r="H1776">
        <v>4.6900000000000004</v>
      </c>
      <c r="I1776">
        <v>4.6900000000000004</v>
      </c>
      <c r="J1776">
        <v>4.71</v>
      </c>
      <c r="K1776">
        <v>4.8899999999999997</v>
      </c>
      <c r="L1776">
        <v>4.79</v>
      </c>
      <c r="M1776">
        <v>2.48</v>
      </c>
      <c r="N1776">
        <v>2.36</v>
      </c>
      <c r="O1776">
        <v>2.29</v>
      </c>
      <c r="P1776" t="e">
        <v>#N/A</v>
      </c>
      <c r="Q1776">
        <v>5.32</v>
      </c>
      <c r="R1776">
        <v>5.36</v>
      </c>
      <c r="S1776">
        <v>5.3753099999999998</v>
      </c>
      <c r="T1776">
        <v>5.4006299999999996</v>
      </c>
      <c r="U1776">
        <v>5.3781299999999996</v>
      </c>
      <c r="V1776" t="e">
        <v>#N/A</v>
      </c>
      <c r="W1776" t="e">
        <v>#N/A</v>
      </c>
      <c r="X1776">
        <v>60.11</v>
      </c>
    </row>
    <row r="1777" spans="1:24" x14ac:dyDescent="0.55000000000000004">
      <c r="A1777" s="5">
        <v>39028</v>
      </c>
      <c r="B1777">
        <v>5.22</v>
      </c>
      <c r="C1777">
        <v>5.08</v>
      </c>
      <c r="D1777">
        <v>5.16</v>
      </c>
      <c r="E1777">
        <v>5.03</v>
      </c>
      <c r="F1777">
        <v>4.7699999999999996</v>
      </c>
      <c r="G1777">
        <v>4.6900000000000004</v>
      </c>
      <c r="H1777">
        <v>4.63</v>
      </c>
      <c r="I1777">
        <v>4.63</v>
      </c>
      <c r="J1777">
        <v>4.66</v>
      </c>
      <c r="K1777">
        <v>4.8499999999999996</v>
      </c>
      <c r="L1777">
        <v>4.76</v>
      </c>
      <c r="M1777">
        <v>2.44</v>
      </c>
      <c r="N1777">
        <v>2.3199999999999998</v>
      </c>
      <c r="O1777">
        <v>2.2599999999999998</v>
      </c>
      <c r="P1777" t="e">
        <v>#N/A</v>
      </c>
      <c r="Q1777">
        <v>5.32</v>
      </c>
      <c r="R1777">
        <v>5.36</v>
      </c>
      <c r="S1777">
        <v>5.3753500000000001</v>
      </c>
      <c r="T1777">
        <v>5.3981300000000001</v>
      </c>
      <c r="U1777">
        <v>5.3650000000000002</v>
      </c>
      <c r="V1777" t="e">
        <v>#N/A</v>
      </c>
      <c r="W1777" t="e">
        <v>#N/A</v>
      </c>
      <c r="X1777">
        <v>58.94</v>
      </c>
    </row>
    <row r="1778" spans="1:24" x14ac:dyDescent="0.55000000000000004">
      <c r="A1778" s="5">
        <v>39029</v>
      </c>
      <c r="B1778">
        <v>5.22</v>
      </c>
      <c r="C1778">
        <v>5.0999999999999996</v>
      </c>
      <c r="D1778">
        <v>5.16</v>
      </c>
      <c r="E1778">
        <v>5.0199999999999996</v>
      </c>
      <c r="F1778">
        <v>4.75</v>
      </c>
      <c r="G1778">
        <v>4.6500000000000004</v>
      </c>
      <c r="H1778">
        <v>4.6100000000000003</v>
      </c>
      <c r="I1778">
        <v>4.6100000000000003</v>
      </c>
      <c r="J1778">
        <v>4.6399999999999997</v>
      </c>
      <c r="K1778">
        <v>4.82</v>
      </c>
      <c r="L1778">
        <v>4.7300000000000004</v>
      </c>
      <c r="M1778">
        <v>2.41</v>
      </c>
      <c r="N1778">
        <v>2.29</v>
      </c>
      <c r="O1778">
        <v>2.2200000000000002</v>
      </c>
      <c r="P1778" t="e">
        <v>#N/A</v>
      </c>
      <c r="Q1778">
        <v>5.32</v>
      </c>
      <c r="R1778">
        <v>5.36</v>
      </c>
      <c r="S1778">
        <v>5.3744199999999998</v>
      </c>
      <c r="T1778">
        <v>5.38063</v>
      </c>
      <c r="U1778">
        <v>5.31813</v>
      </c>
      <c r="V1778" t="e">
        <v>#N/A</v>
      </c>
      <c r="W1778" t="e">
        <v>#N/A</v>
      </c>
      <c r="X1778">
        <v>59.93</v>
      </c>
    </row>
    <row r="1779" spans="1:24" x14ac:dyDescent="0.55000000000000004">
      <c r="A1779" s="5">
        <v>39030</v>
      </c>
      <c r="B1779">
        <v>5.23</v>
      </c>
      <c r="C1779">
        <v>5.09</v>
      </c>
      <c r="D1779">
        <v>5.16</v>
      </c>
      <c r="E1779">
        <v>5.0199999999999996</v>
      </c>
      <c r="F1779">
        <v>4.75</v>
      </c>
      <c r="G1779">
        <v>4.66</v>
      </c>
      <c r="H1779">
        <v>4.5999999999999996</v>
      </c>
      <c r="I1779">
        <v>4.5999999999999996</v>
      </c>
      <c r="J1779">
        <v>4.62</v>
      </c>
      <c r="K1779">
        <v>4.82</v>
      </c>
      <c r="L1779">
        <v>4.7300000000000004</v>
      </c>
      <c r="M1779">
        <v>2.41</v>
      </c>
      <c r="N1779">
        <v>2.2799999999999998</v>
      </c>
      <c r="O1779">
        <v>2.23</v>
      </c>
      <c r="P1779" t="e">
        <v>#N/A</v>
      </c>
      <c r="Q1779">
        <v>5.32</v>
      </c>
      <c r="R1779">
        <v>5.36</v>
      </c>
      <c r="S1779">
        <v>5.3762499999999998</v>
      </c>
      <c r="T1779">
        <v>5.3862500000000004</v>
      </c>
      <c r="U1779">
        <v>5.33</v>
      </c>
      <c r="V1779" t="e">
        <v>#N/A</v>
      </c>
      <c r="W1779" t="e">
        <v>#N/A</v>
      </c>
      <c r="X1779">
        <v>61.18</v>
      </c>
    </row>
    <row r="1780" spans="1:24" x14ac:dyDescent="0.55000000000000004">
      <c r="A1780" s="5">
        <v>39031</v>
      </c>
      <c r="B1780">
        <v>5.23</v>
      </c>
      <c r="C1780">
        <v>5.0999999999999996</v>
      </c>
      <c r="D1780">
        <v>5.16</v>
      </c>
      <c r="E1780">
        <v>5.01</v>
      </c>
      <c r="F1780">
        <v>4.7300000000000004</v>
      </c>
      <c r="G1780">
        <v>4.63</v>
      </c>
      <c r="H1780">
        <v>4.57</v>
      </c>
      <c r="I1780">
        <v>4.57</v>
      </c>
      <c r="J1780">
        <v>4.59</v>
      </c>
      <c r="K1780">
        <v>4.78</v>
      </c>
      <c r="L1780">
        <v>4.6900000000000004</v>
      </c>
      <c r="M1780">
        <v>2.37</v>
      </c>
      <c r="N1780">
        <v>2.25</v>
      </c>
      <c r="O1780">
        <v>2.19</v>
      </c>
      <c r="P1780" t="e">
        <v>#N/A</v>
      </c>
      <c r="Q1780">
        <v>5.32</v>
      </c>
      <c r="R1780">
        <v>5.36</v>
      </c>
      <c r="S1780">
        <v>5.3743800000000004</v>
      </c>
      <c r="T1780">
        <v>5.38</v>
      </c>
      <c r="U1780">
        <v>5.3112500000000002</v>
      </c>
      <c r="V1780" t="e">
        <v>#N/A</v>
      </c>
      <c r="W1780" t="e">
        <v>#N/A</v>
      </c>
      <c r="X1780">
        <v>59.66</v>
      </c>
    </row>
    <row r="1781" spans="1:24" x14ac:dyDescent="0.55000000000000004">
      <c r="A1781" s="5">
        <v>39034</v>
      </c>
      <c r="B1781">
        <v>5.27</v>
      </c>
      <c r="C1781">
        <v>5.09</v>
      </c>
      <c r="D1781">
        <v>5.16</v>
      </c>
      <c r="E1781">
        <v>5.03</v>
      </c>
      <c r="F1781">
        <v>4.76</v>
      </c>
      <c r="G1781">
        <v>4.66</v>
      </c>
      <c r="H1781">
        <v>4.5999999999999996</v>
      </c>
      <c r="I1781">
        <v>4.5999999999999996</v>
      </c>
      <c r="J1781">
        <v>4.6100000000000003</v>
      </c>
      <c r="K1781">
        <v>4.8</v>
      </c>
      <c r="L1781">
        <v>4.71</v>
      </c>
      <c r="M1781">
        <v>2.42</v>
      </c>
      <c r="N1781">
        <v>2.29</v>
      </c>
      <c r="O1781">
        <v>2.2200000000000002</v>
      </c>
      <c r="P1781" t="e">
        <v>#N/A</v>
      </c>
      <c r="Q1781">
        <v>5.32</v>
      </c>
      <c r="R1781">
        <v>5.36</v>
      </c>
      <c r="S1781">
        <v>5.3737500000000002</v>
      </c>
      <c r="T1781">
        <v>5.3768799999999999</v>
      </c>
      <c r="U1781">
        <v>5.3</v>
      </c>
      <c r="V1781" t="e">
        <v>#N/A</v>
      </c>
      <c r="W1781" t="e">
        <v>#N/A</v>
      </c>
      <c r="X1781">
        <v>58.59</v>
      </c>
    </row>
    <row r="1782" spans="1:24" x14ac:dyDescent="0.55000000000000004">
      <c r="A1782" s="5">
        <v>39035</v>
      </c>
      <c r="B1782" t="e">
        <v>#N/A</v>
      </c>
      <c r="C1782">
        <v>5.09</v>
      </c>
      <c r="D1782">
        <v>5.15</v>
      </c>
      <c r="E1782">
        <v>5.01</v>
      </c>
      <c r="F1782">
        <v>4.74</v>
      </c>
      <c r="G1782">
        <v>4.63</v>
      </c>
      <c r="H1782">
        <v>4.57</v>
      </c>
      <c r="I1782">
        <v>4.57</v>
      </c>
      <c r="J1782">
        <v>4.57</v>
      </c>
      <c r="K1782">
        <v>4.76</v>
      </c>
      <c r="L1782">
        <v>4.66</v>
      </c>
      <c r="M1782">
        <v>2.41</v>
      </c>
      <c r="N1782">
        <v>2.2799999999999998</v>
      </c>
      <c r="O1782">
        <v>2.19</v>
      </c>
      <c r="P1782" t="e">
        <v>#N/A</v>
      </c>
      <c r="Q1782">
        <v>5.32</v>
      </c>
      <c r="R1782">
        <v>5.36</v>
      </c>
      <c r="S1782">
        <v>5.375</v>
      </c>
      <c r="T1782">
        <v>5.3875000000000002</v>
      </c>
      <c r="U1782">
        <v>5.3362499999999997</v>
      </c>
      <c r="V1782" t="e">
        <v>#N/A</v>
      </c>
      <c r="W1782" t="e">
        <v>#N/A</v>
      </c>
      <c r="X1782">
        <v>58.28</v>
      </c>
    </row>
    <row r="1783" spans="1:24" x14ac:dyDescent="0.55000000000000004">
      <c r="A1783" s="5">
        <v>39036</v>
      </c>
      <c r="B1783">
        <v>5.29</v>
      </c>
      <c r="C1783">
        <v>5.09</v>
      </c>
      <c r="D1783">
        <v>5.16</v>
      </c>
      <c r="E1783">
        <v>5.04</v>
      </c>
      <c r="F1783">
        <v>4.8</v>
      </c>
      <c r="G1783">
        <v>4.6900000000000004</v>
      </c>
      <c r="H1783">
        <v>4.62</v>
      </c>
      <c r="I1783">
        <v>4.62</v>
      </c>
      <c r="J1783">
        <v>4.6100000000000003</v>
      </c>
      <c r="K1783">
        <v>4.8</v>
      </c>
      <c r="L1783">
        <v>4.6900000000000004</v>
      </c>
      <c r="M1783">
        <v>2.4500000000000002</v>
      </c>
      <c r="N1783">
        <v>2.2999999999999998</v>
      </c>
      <c r="O1783">
        <v>2.2200000000000002</v>
      </c>
      <c r="P1783" t="e">
        <v>#N/A</v>
      </c>
      <c r="Q1783">
        <v>5.32</v>
      </c>
      <c r="R1783">
        <v>5.36</v>
      </c>
      <c r="S1783">
        <v>5.3731299999999997</v>
      </c>
      <c r="T1783">
        <v>5.3781299999999996</v>
      </c>
      <c r="U1783">
        <v>5.3025000000000002</v>
      </c>
      <c r="V1783" t="e">
        <v>#N/A</v>
      </c>
      <c r="W1783" t="e">
        <v>#N/A</v>
      </c>
      <c r="X1783">
        <v>58.79</v>
      </c>
    </row>
    <row r="1784" spans="1:24" x14ac:dyDescent="0.55000000000000004">
      <c r="A1784" s="5">
        <v>39037</v>
      </c>
      <c r="B1784">
        <v>5.25</v>
      </c>
      <c r="C1784">
        <v>5.09</v>
      </c>
      <c r="D1784">
        <v>5.17</v>
      </c>
      <c r="E1784">
        <v>5.0599999999999996</v>
      </c>
      <c r="F1784">
        <v>4.8499999999999996</v>
      </c>
      <c r="G1784">
        <v>4.75</v>
      </c>
      <c r="H1784">
        <v>4.67</v>
      </c>
      <c r="I1784">
        <v>4.66</v>
      </c>
      <c r="J1784">
        <v>4.66</v>
      </c>
      <c r="K1784">
        <v>4.84</v>
      </c>
      <c r="L1784">
        <v>4.74</v>
      </c>
      <c r="M1784">
        <v>2.5299999999999998</v>
      </c>
      <c r="N1784">
        <v>2.38</v>
      </c>
      <c r="O1784">
        <v>2.2799999999999998</v>
      </c>
      <c r="P1784" t="e">
        <v>#N/A</v>
      </c>
      <c r="Q1784">
        <v>5.32</v>
      </c>
      <c r="R1784">
        <v>5.36</v>
      </c>
      <c r="S1784">
        <v>5.375</v>
      </c>
      <c r="T1784">
        <v>5.39</v>
      </c>
      <c r="U1784">
        <v>5.3381299999999996</v>
      </c>
      <c r="V1784" t="e">
        <v>#N/A</v>
      </c>
      <c r="W1784" t="e">
        <v>#N/A</v>
      </c>
      <c r="X1784">
        <v>56.23</v>
      </c>
    </row>
    <row r="1785" spans="1:24" x14ac:dyDescent="0.55000000000000004">
      <c r="A1785" s="5">
        <v>39038</v>
      </c>
      <c r="B1785">
        <v>5.2</v>
      </c>
      <c r="C1785">
        <v>5.09</v>
      </c>
      <c r="D1785">
        <v>5.14</v>
      </c>
      <c r="E1785">
        <v>5.0199999999999996</v>
      </c>
      <c r="F1785">
        <v>4.76</v>
      </c>
      <c r="G1785">
        <v>4.67</v>
      </c>
      <c r="H1785">
        <v>4.5999999999999996</v>
      </c>
      <c r="I1785">
        <v>4.5999999999999996</v>
      </c>
      <c r="J1785">
        <v>4.6100000000000003</v>
      </c>
      <c r="K1785">
        <v>4.79</v>
      </c>
      <c r="L1785">
        <v>4.6900000000000004</v>
      </c>
      <c r="M1785">
        <v>2.48</v>
      </c>
      <c r="N1785">
        <v>2.33</v>
      </c>
      <c r="O1785">
        <v>2.25</v>
      </c>
      <c r="P1785" t="e">
        <v>#N/A</v>
      </c>
      <c r="Q1785">
        <v>5.32</v>
      </c>
      <c r="R1785">
        <v>5.36</v>
      </c>
      <c r="S1785">
        <v>5.375</v>
      </c>
      <c r="T1785">
        <v>5.39</v>
      </c>
      <c r="U1785">
        <v>5.3537499999999998</v>
      </c>
      <c r="V1785" t="e">
        <v>#N/A</v>
      </c>
      <c r="W1785" t="e">
        <v>#N/A</v>
      </c>
      <c r="X1785">
        <v>55.9</v>
      </c>
    </row>
    <row r="1786" spans="1:24" x14ac:dyDescent="0.55000000000000004">
      <c r="A1786" s="5">
        <v>39041</v>
      </c>
      <c r="B1786">
        <v>5.25</v>
      </c>
      <c r="C1786">
        <v>5.08</v>
      </c>
      <c r="D1786">
        <v>5.15</v>
      </c>
      <c r="E1786">
        <v>5.0199999999999996</v>
      </c>
      <c r="F1786">
        <v>4.76</v>
      </c>
      <c r="G1786">
        <v>4.66</v>
      </c>
      <c r="H1786">
        <v>4.5999999999999996</v>
      </c>
      <c r="I1786">
        <v>4.59</v>
      </c>
      <c r="J1786">
        <v>4.5999999999999996</v>
      </c>
      <c r="K1786">
        <v>4.78</v>
      </c>
      <c r="L1786">
        <v>4.68</v>
      </c>
      <c r="M1786">
        <v>2.4700000000000002</v>
      </c>
      <c r="N1786">
        <v>2.33</v>
      </c>
      <c r="O1786">
        <v>2.25</v>
      </c>
      <c r="P1786" t="e">
        <v>#N/A</v>
      </c>
      <c r="Q1786">
        <v>5.32</v>
      </c>
      <c r="R1786">
        <v>5.36</v>
      </c>
      <c r="S1786">
        <v>5.3706300000000002</v>
      </c>
      <c r="T1786">
        <v>5.37</v>
      </c>
      <c r="U1786">
        <v>5.2993800000000002</v>
      </c>
      <c r="V1786" t="e">
        <v>#N/A</v>
      </c>
      <c r="W1786" t="e">
        <v>#N/A</v>
      </c>
      <c r="X1786">
        <v>56.42</v>
      </c>
    </row>
    <row r="1787" spans="1:24" x14ac:dyDescent="0.55000000000000004">
      <c r="A1787" s="5">
        <v>39042</v>
      </c>
      <c r="B1787">
        <v>5.29</v>
      </c>
      <c r="C1787">
        <v>5.07</v>
      </c>
      <c r="D1787">
        <v>5.15</v>
      </c>
      <c r="E1787">
        <v>5.0199999999999996</v>
      </c>
      <c r="F1787">
        <v>4.75</v>
      </c>
      <c r="G1787">
        <v>4.6500000000000004</v>
      </c>
      <c r="H1787">
        <v>4.58</v>
      </c>
      <c r="I1787">
        <v>4.58</v>
      </c>
      <c r="J1787">
        <v>4.58</v>
      </c>
      <c r="K1787">
        <v>4.76</v>
      </c>
      <c r="L1787">
        <v>4.66</v>
      </c>
      <c r="M1787">
        <v>2.4300000000000002</v>
      </c>
      <c r="N1787">
        <v>2.31</v>
      </c>
      <c r="O1787">
        <v>2.2400000000000002</v>
      </c>
      <c r="P1787" t="e">
        <v>#N/A</v>
      </c>
      <c r="Q1787">
        <v>5.32</v>
      </c>
      <c r="R1787">
        <v>5.36</v>
      </c>
      <c r="S1787">
        <v>5.37</v>
      </c>
      <c r="T1787">
        <v>5.37</v>
      </c>
      <c r="U1787">
        <v>5.3</v>
      </c>
      <c r="V1787" t="e">
        <v>#N/A</v>
      </c>
      <c r="W1787" t="e">
        <v>#N/A</v>
      </c>
      <c r="X1787">
        <v>58.01</v>
      </c>
    </row>
    <row r="1788" spans="1:24" x14ac:dyDescent="0.55000000000000004">
      <c r="A1788" s="5">
        <v>39043</v>
      </c>
      <c r="B1788">
        <v>5.26</v>
      </c>
      <c r="C1788">
        <v>5.05</v>
      </c>
      <c r="D1788">
        <v>5.15</v>
      </c>
      <c r="E1788">
        <v>5.01</v>
      </c>
      <c r="F1788">
        <v>4.74</v>
      </c>
      <c r="G1788">
        <v>4.63</v>
      </c>
      <c r="H1788">
        <v>4.57</v>
      </c>
      <c r="I1788">
        <v>4.57</v>
      </c>
      <c r="J1788">
        <v>4.57</v>
      </c>
      <c r="K1788">
        <v>4.76</v>
      </c>
      <c r="L1788">
        <v>4.6500000000000004</v>
      </c>
      <c r="M1788">
        <v>2.42</v>
      </c>
      <c r="N1788">
        <v>2.2999999999999998</v>
      </c>
      <c r="O1788">
        <v>2.2400000000000002</v>
      </c>
      <c r="P1788" t="e">
        <v>#N/A</v>
      </c>
      <c r="Q1788">
        <v>5.32</v>
      </c>
      <c r="R1788">
        <v>5.36</v>
      </c>
      <c r="S1788">
        <v>5.37</v>
      </c>
      <c r="T1788">
        <v>5.37</v>
      </c>
      <c r="U1788">
        <v>5.3</v>
      </c>
      <c r="V1788" t="e">
        <v>#N/A</v>
      </c>
      <c r="W1788" t="e">
        <v>#N/A</v>
      </c>
      <c r="X1788">
        <v>57.28</v>
      </c>
    </row>
    <row r="1789" spans="1:24" x14ac:dyDescent="0.55000000000000004">
      <c r="A1789" s="5">
        <v>39044</v>
      </c>
      <c r="B1789" t="e">
        <v>#N/A</v>
      </c>
      <c r="C1789" t="e">
        <v>#N/A</v>
      </c>
      <c r="D1789" t="e">
        <v>#N/A</v>
      </c>
      <c r="E1789" t="e">
        <v>#N/A</v>
      </c>
      <c r="F1789" t="e">
        <v>#N/A</v>
      </c>
      <c r="G1789" t="e">
        <v>#N/A</v>
      </c>
      <c r="H1789" t="e">
        <v>#N/A</v>
      </c>
      <c r="I1789" t="e">
        <v>#N/A</v>
      </c>
      <c r="J1789" t="e">
        <v>#N/A</v>
      </c>
      <c r="K1789" t="e">
        <v>#N/A</v>
      </c>
      <c r="L1789" t="e">
        <v>#N/A</v>
      </c>
      <c r="M1789" t="e">
        <v>#N/A</v>
      </c>
      <c r="N1789" t="e">
        <v>#N/A</v>
      </c>
      <c r="O1789" t="e">
        <v>#N/A</v>
      </c>
      <c r="P1789" t="e">
        <v>#N/A</v>
      </c>
      <c r="Q1789">
        <v>5.32</v>
      </c>
      <c r="R1789">
        <v>5.36</v>
      </c>
      <c r="S1789">
        <v>5.37</v>
      </c>
      <c r="T1789">
        <v>5.3687500000000004</v>
      </c>
      <c r="U1789">
        <v>5.2981299999999996</v>
      </c>
      <c r="V1789" t="e">
        <v>#N/A</v>
      </c>
      <c r="W1789" t="e">
        <v>#N/A</v>
      </c>
      <c r="X1789" t="e">
        <v>#N/A</v>
      </c>
    </row>
    <row r="1790" spans="1:24" x14ac:dyDescent="0.55000000000000004">
      <c r="A1790" s="5">
        <v>39045</v>
      </c>
      <c r="B1790">
        <v>5.24</v>
      </c>
      <c r="C1790">
        <v>5.04</v>
      </c>
      <c r="D1790">
        <v>5.13</v>
      </c>
      <c r="E1790">
        <v>5</v>
      </c>
      <c r="F1790">
        <v>4.7300000000000004</v>
      </c>
      <c r="G1790">
        <v>4.62</v>
      </c>
      <c r="H1790">
        <v>4.55</v>
      </c>
      <c r="I1790">
        <v>4.55</v>
      </c>
      <c r="J1790">
        <v>4.55</v>
      </c>
      <c r="K1790">
        <v>4.74</v>
      </c>
      <c r="L1790">
        <v>4.63</v>
      </c>
      <c r="M1790">
        <v>2.38</v>
      </c>
      <c r="N1790">
        <v>2.27</v>
      </c>
      <c r="O1790">
        <v>2.21</v>
      </c>
      <c r="P1790" t="e">
        <v>#N/A</v>
      </c>
      <c r="Q1790">
        <v>5.32</v>
      </c>
      <c r="R1790">
        <v>5.36</v>
      </c>
      <c r="S1790">
        <v>5.37</v>
      </c>
      <c r="T1790">
        <v>5.3637499999999996</v>
      </c>
      <c r="U1790">
        <v>5.2874999999999996</v>
      </c>
      <c r="V1790" t="e">
        <v>#N/A</v>
      </c>
      <c r="W1790" t="e">
        <v>#N/A</v>
      </c>
      <c r="X1790" t="e">
        <v>#N/A</v>
      </c>
    </row>
    <row r="1791" spans="1:24" x14ac:dyDescent="0.55000000000000004">
      <c r="A1791" s="5">
        <v>39048</v>
      </c>
      <c r="B1791">
        <v>5.32</v>
      </c>
      <c r="C1791">
        <v>5.05</v>
      </c>
      <c r="D1791">
        <v>5.14</v>
      </c>
      <c r="E1791">
        <v>5</v>
      </c>
      <c r="F1791">
        <v>4.71</v>
      </c>
      <c r="G1791">
        <v>4.5999999999999996</v>
      </c>
      <c r="H1791">
        <v>4.54</v>
      </c>
      <c r="I1791">
        <v>4.54</v>
      </c>
      <c r="J1791">
        <v>4.54</v>
      </c>
      <c r="K1791">
        <v>4.7300000000000004</v>
      </c>
      <c r="L1791">
        <v>4.62</v>
      </c>
      <c r="M1791">
        <v>2.33</v>
      </c>
      <c r="N1791">
        <v>2.2400000000000002</v>
      </c>
      <c r="O1791">
        <v>2.19</v>
      </c>
      <c r="P1791" t="e">
        <v>#N/A</v>
      </c>
      <c r="Q1791">
        <v>5.32</v>
      </c>
      <c r="R1791">
        <v>5.36</v>
      </c>
      <c r="S1791">
        <v>5.37</v>
      </c>
      <c r="T1791">
        <v>5.3612500000000001</v>
      </c>
      <c r="U1791">
        <v>5.2850000000000001</v>
      </c>
      <c r="V1791" t="e">
        <v>#N/A</v>
      </c>
      <c r="W1791" t="e">
        <v>#N/A</v>
      </c>
      <c r="X1791">
        <v>60.3</v>
      </c>
    </row>
    <row r="1792" spans="1:24" x14ac:dyDescent="0.55000000000000004">
      <c r="A1792" s="5">
        <v>39049</v>
      </c>
      <c r="B1792">
        <v>5.24</v>
      </c>
      <c r="C1792">
        <v>5.04</v>
      </c>
      <c r="D1792">
        <v>5.13</v>
      </c>
      <c r="E1792">
        <v>4.9800000000000004</v>
      </c>
      <c r="F1792">
        <v>4.67</v>
      </c>
      <c r="G1792">
        <v>4.57</v>
      </c>
      <c r="H1792">
        <v>4.5</v>
      </c>
      <c r="I1792">
        <v>4.5</v>
      </c>
      <c r="J1792">
        <v>4.51</v>
      </c>
      <c r="K1792">
        <v>4.7</v>
      </c>
      <c r="L1792">
        <v>4.59</v>
      </c>
      <c r="M1792">
        <v>2.2799999999999998</v>
      </c>
      <c r="N1792">
        <v>2.21</v>
      </c>
      <c r="O1792">
        <v>2.17</v>
      </c>
      <c r="P1792" t="e">
        <v>#N/A</v>
      </c>
      <c r="Q1792">
        <v>5.32</v>
      </c>
      <c r="R1792">
        <v>5.36</v>
      </c>
      <c r="S1792">
        <v>5.37</v>
      </c>
      <c r="T1792">
        <v>5.3543799999999999</v>
      </c>
      <c r="U1792">
        <v>5.2681300000000002</v>
      </c>
      <c r="V1792" t="e">
        <v>#N/A</v>
      </c>
      <c r="W1792" t="e">
        <v>#N/A</v>
      </c>
      <c r="X1792">
        <v>60.97</v>
      </c>
    </row>
    <row r="1793" spans="1:24" x14ac:dyDescent="0.55000000000000004">
      <c r="A1793" s="5">
        <v>39050</v>
      </c>
      <c r="B1793">
        <v>5.26</v>
      </c>
      <c r="C1793">
        <v>5.04</v>
      </c>
      <c r="D1793">
        <v>5.13</v>
      </c>
      <c r="E1793">
        <v>4.9800000000000004</v>
      </c>
      <c r="F1793">
        <v>4.6900000000000004</v>
      </c>
      <c r="G1793">
        <v>4.58</v>
      </c>
      <c r="H1793">
        <v>4.51</v>
      </c>
      <c r="I1793">
        <v>4.51</v>
      </c>
      <c r="J1793">
        <v>4.5199999999999996</v>
      </c>
      <c r="K1793">
        <v>4.72</v>
      </c>
      <c r="L1793">
        <v>4.6100000000000003</v>
      </c>
      <c r="M1793">
        <v>2.2799999999999998</v>
      </c>
      <c r="N1793">
        <v>2.2200000000000002</v>
      </c>
      <c r="O1793">
        <v>2.19</v>
      </c>
      <c r="P1793" t="e">
        <v>#N/A</v>
      </c>
      <c r="Q1793">
        <v>5.34938</v>
      </c>
      <c r="R1793">
        <v>5.36</v>
      </c>
      <c r="S1793">
        <v>5.3693799999999996</v>
      </c>
      <c r="T1793">
        <v>5.3481300000000003</v>
      </c>
      <c r="U1793">
        <v>5.24</v>
      </c>
      <c r="V1793" t="e">
        <v>#N/A</v>
      </c>
      <c r="W1793" t="e">
        <v>#N/A</v>
      </c>
      <c r="X1793">
        <v>62.45</v>
      </c>
    </row>
    <row r="1794" spans="1:24" x14ac:dyDescent="0.55000000000000004">
      <c r="A1794" s="5">
        <v>39051</v>
      </c>
      <c r="B1794">
        <v>5.31</v>
      </c>
      <c r="C1794">
        <v>5.03</v>
      </c>
      <c r="D1794">
        <v>5.0999999999999996</v>
      </c>
      <c r="E1794">
        <v>4.9400000000000004</v>
      </c>
      <c r="F1794">
        <v>4.62</v>
      </c>
      <c r="G1794">
        <v>4.5199999999999996</v>
      </c>
      <c r="H1794">
        <v>4.45</v>
      </c>
      <c r="I1794">
        <v>4.45</v>
      </c>
      <c r="J1794">
        <v>4.46</v>
      </c>
      <c r="K1794">
        <v>4.66</v>
      </c>
      <c r="L1794">
        <v>4.5599999999999996</v>
      </c>
      <c r="M1794">
        <v>2.21</v>
      </c>
      <c r="N1794">
        <v>2.16</v>
      </c>
      <c r="O1794">
        <v>2.13</v>
      </c>
      <c r="P1794" t="e">
        <v>#N/A</v>
      </c>
      <c r="Q1794">
        <v>5.35</v>
      </c>
      <c r="R1794">
        <v>5.36</v>
      </c>
      <c r="S1794">
        <v>5.37</v>
      </c>
      <c r="T1794">
        <v>5.3468799999999996</v>
      </c>
      <c r="U1794">
        <v>5.24</v>
      </c>
      <c r="V1794" t="e">
        <v>#N/A</v>
      </c>
      <c r="W1794" t="e">
        <v>#N/A</v>
      </c>
      <c r="X1794">
        <v>62.97</v>
      </c>
    </row>
    <row r="1795" spans="1:24" x14ac:dyDescent="0.55000000000000004">
      <c r="A1795" s="5">
        <v>39052</v>
      </c>
      <c r="B1795">
        <v>5.27</v>
      </c>
      <c r="C1795">
        <v>5.03</v>
      </c>
      <c r="D1795">
        <v>5.05</v>
      </c>
      <c r="E1795">
        <v>4.87</v>
      </c>
      <c r="F1795">
        <v>4.5199999999999996</v>
      </c>
      <c r="G1795">
        <v>4.43</v>
      </c>
      <c r="H1795">
        <v>4.3899999999999997</v>
      </c>
      <c r="I1795">
        <v>4.3899999999999997</v>
      </c>
      <c r="J1795">
        <v>4.43</v>
      </c>
      <c r="K1795">
        <v>4.6399999999999997</v>
      </c>
      <c r="L1795">
        <v>4.54</v>
      </c>
      <c r="M1795">
        <v>2.12</v>
      </c>
      <c r="N1795">
        <v>2.1</v>
      </c>
      <c r="O1795">
        <v>2.09</v>
      </c>
      <c r="P1795" t="e">
        <v>#N/A</v>
      </c>
      <c r="Q1795">
        <v>5.35</v>
      </c>
      <c r="R1795">
        <v>5.36</v>
      </c>
      <c r="S1795">
        <v>5.3656300000000003</v>
      </c>
      <c r="T1795">
        <v>5.3287500000000003</v>
      </c>
      <c r="U1795">
        <v>5.2081299999999997</v>
      </c>
      <c r="V1795" t="e">
        <v>#N/A</v>
      </c>
      <c r="W1795" t="e">
        <v>#N/A</v>
      </c>
      <c r="X1795">
        <v>63.43</v>
      </c>
    </row>
    <row r="1796" spans="1:24" x14ac:dyDescent="0.55000000000000004">
      <c r="A1796" s="5">
        <v>39055</v>
      </c>
      <c r="B1796">
        <v>5.22</v>
      </c>
      <c r="C1796">
        <v>5.01</v>
      </c>
      <c r="D1796">
        <v>5.04</v>
      </c>
      <c r="E1796">
        <v>4.87</v>
      </c>
      <c r="F1796">
        <v>4.5199999999999996</v>
      </c>
      <c r="G1796">
        <v>4.43</v>
      </c>
      <c r="H1796">
        <v>4.3899999999999997</v>
      </c>
      <c r="I1796">
        <v>4.3899999999999997</v>
      </c>
      <c r="J1796">
        <v>4.43</v>
      </c>
      <c r="K1796">
        <v>4.6500000000000004</v>
      </c>
      <c r="L1796">
        <v>4.55</v>
      </c>
      <c r="M1796">
        <v>2.13</v>
      </c>
      <c r="N1796">
        <v>2.11</v>
      </c>
      <c r="O1796">
        <v>2.1</v>
      </c>
      <c r="P1796" t="e">
        <v>#N/A</v>
      </c>
      <c r="Q1796">
        <v>5.35</v>
      </c>
      <c r="R1796">
        <v>5.3521900000000002</v>
      </c>
      <c r="S1796">
        <v>5.3525</v>
      </c>
      <c r="T1796">
        <v>5.2931299999999997</v>
      </c>
      <c r="U1796">
        <v>5.1168800000000001</v>
      </c>
      <c r="V1796" t="e">
        <v>#N/A</v>
      </c>
      <c r="W1796" t="e">
        <v>#N/A</v>
      </c>
      <c r="X1796">
        <v>62.39</v>
      </c>
    </row>
    <row r="1797" spans="1:24" x14ac:dyDescent="0.55000000000000004">
      <c r="A1797" s="5">
        <v>39056</v>
      </c>
      <c r="B1797">
        <v>5.21</v>
      </c>
      <c r="C1797">
        <v>4.99</v>
      </c>
      <c r="D1797">
        <v>5.03</v>
      </c>
      <c r="E1797">
        <v>4.8600000000000003</v>
      </c>
      <c r="F1797">
        <v>4.5199999999999996</v>
      </c>
      <c r="G1797">
        <v>4.43</v>
      </c>
      <c r="H1797">
        <v>4.3899999999999997</v>
      </c>
      <c r="I1797">
        <v>4.4000000000000004</v>
      </c>
      <c r="J1797">
        <v>4.45</v>
      </c>
      <c r="K1797">
        <v>4.67</v>
      </c>
      <c r="L1797">
        <v>4.57</v>
      </c>
      <c r="M1797">
        <v>2.12</v>
      </c>
      <c r="N1797">
        <v>2.11</v>
      </c>
      <c r="O1797">
        <v>2.12</v>
      </c>
      <c r="P1797" t="e">
        <v>#N/A</v>
      </c>
      <c r="Q1797">
        <v>5.35</v>
      </c>
      <c r="R1797">
        <v>5.35</v>
      </c>
      <c r="S1797">
        <v>5.35</v>
      </c>
      <c r="T1797">
        <v>5.2931299999999997</v>
      </c>
      <c r="U1797">
        <v>5.1100000000000003</v>
      </c>
      <c r="V1797" t="e">
        <v>#N/A</v>
      </c>
      <c r="W1797" t="e">
        <v>#N/A</v>
      </c>
      <c r="X1797">
        <v>62.4</v>
      </c>
    </row>
    <row r="1798" spans="1:24" x14ac:dyDescent="0.55000000000000004">
      <c r="A1798" s="5">
        <v>39057</v>
      </c>
      <c r="B1798">
        <v>5.22</v>
      </c>
      <c r="C1798">
        <v>4.99</v>
      </c>
      <c r="D1798">
        <v>5.05</v>
      </c>
      <c r="E1798">
        <v>4.9000000000000004</v>
      </c>
      <c r="F1798">
        <v>4.59</v>
      </c>
      <c r="G1798">
        <v>4.4800000000000004</v>
      </c>
      <c r="H1798">
        <v>4.4400000000000004</v>
      </c>
      <c r="I1798">
        <v>4.4400000000000004</v>
      </c>
      <c r="J1798">
        <v>4.4800000000000004</v>
      </c>
      <c r="K1798">
        <v>4.6900000000000004</v>
      </c>
      <c r="L1798">
        <v>4.5999999999999996</v>
      </c>
      <c r="M1798">
        <v>2.17</v>
      </c>
      <c r="N1798">
        <v>2.14</v>
      </c>
      <c r="O1798">
        <v>2.15</v>
      </c>
      <c r="P1798" t="e">
        <v>#N/A</v>
      </c>
      <c r="Q1798">
        <v>5.35</v>
      </c>
      <c r="R1798">
        <v>5.35</v>
      </c>
      <c r="S1798">
        <v>5.35</v>
      </c>
      <c r="T1798">
        <v>5.3</v>
      </c>
      <c r="U1798">
        <v>5.1237500000000002</v>
      </c>
      <c r="V1798" t="e">
        <v>#N/A</v>
      </c>
      <c r="W1798" t="e">
        <v>#N/A</v>
      </c>
      <c r="X1798">
        <v>62.2</v>
      </c>
    </row>
    <row r="1799" spans="1:24" x14ac:dyDescent="0.55000000000000004">
      <c r="A1799" s="5">
        <v>39058</v>
      </c>
      <c r="B1799">
        <v>5.25</v>
      </c>
      <c r="C1799">
        <v>4.9800000000000004</v>
      </c>
      <c r="D1799">
        <v>5.05</v>
      </c>
      <c r="E1799">
        <v>4.9000000000000004</v>
      </c>
      <c r="F1799">
        <v>4.58</v>
      </c>
      <c r="G1799">
        <v>4.4800000000000004</v>
      </c>
      <c r="H1799">
        <v>4.45</v>
      </c>
      <c r="I1799">
        <v>4.45</v>
      </c>
      <c r="J1799">
        <v>4.49</v>
      </c>
      <c r="K1799">
        <v>4.7</v>
      </c>
      <c r="L1799">
        <v>4.5999999999999996</v>
      </c>
      <c r="M1799">
        <v>2.1800000000000002</v>
      </c>
      <c r="N1799">
        <v>2.15</v>
      </c>
      <c r="O1799">
        <v>2.17</v>
      </c>
      <c r="P1799" t="e">
        <v>#N/A</v>
      </c>
      <c r="Q1799">
        <v>5.35</v>
      </c>
      <c r="R1799">
        <v>5.35</v>
      </c>
      <c r="S1799">
        <v>5.3531300000000002</v>
      </c>
      <c r="T1799">
        <v>5.3150000000000004</v>
      </c>
      <c r="U1799">
        <v>5.15313</v>
      </c>
      <c r="V1799" t="e">
        <v>#N/A</v>
      </c>
      <c r="W1799" t="e">
        <v>#N/A</v>
      </c>
      <c r="X1799">
        <v>62.54</v>
      </c>
    </row>
    <row r="1800" spans="1:24" x14ac:dyDescent="0.55000000000000004">
      <c r="A1800" s="5">
        <v>39059</v>
      </c>
      <c r="B1800">
        <v>5.25</v>
      </c>
      <c r="C1800">
        <v>4.97</v>
      </c>
      <c r="D1800">
        <v>5.08</v>
      </c>
      <c r="E1800">
        <v>4.95</v>
      </c>
      <c r="F1800">
        <v>4.68</v>
      </c>
      <c r="G1800">
        <v>4.57</v>
      </c>
      <c r="H1800">
        <v>4.53</v>
      </c>
      <c r="I1800">
        <v>4.54</v>
      </c>
      <c r="J1800">
        <v>4.5599999999999996</v>
      </c>
      <c r="K1800">
        <v>4.76</v>
      </c>
      <c r="L1800">
        <v>4.66</v>
      </c>
      <c r="M1800">
        <v>2.25</v>
      </c>
      <c r="N1800">
        <v>2.21</v>
      </c>
      <c r="O1800">
        <v>2.2200000000000002</v>
      </c>
      <c r="P1800" t="e">
        <v>#N/A</v>
      </c>
      <c r="Q1800">
        <v>5.35</v>
      </c>
      <c r="R1800">
        <v>5.35</v>
      </c>
      <c r="S1800">
        <v>5.3556299999999997</v>
      </c>
      <c r="T1800">
        <v>5.3237500000000004</v>
      </c>
      <c r="U1800">
        <v>5.1762499999999996</v>
      </c>
      <c r="V1800" t="e">
        <v>#N/A</v>
      </c>
      <c r="W1800" t="e">
        <v>#N/A</v>
      </c>
      <c r="X1800">
        <v>62.06</v>
      </c>
    </row>
    <row r="1801" spans="1:24" x14ac:dyDescent="0.55000000000000004">
      <c r="A1801" s="5">
        <v>39062</v>
      </c>
      <c r="B1801">
        <v>5.25</v>
      </c>
      <c r="C1801">
        <v>4.93</v>
      </c>
      <c r="D1801">
        <v>5.07</v>
      </c>
      <c r="E1801">
        <v>4.9400000000000004</v>
      </c>
      <c r="F1801">
        <v>4.67</v>
      </c>
      <c r="G1801">
        <v>4.55</v>
      </c>
      <c r="H1801">
        <v>4.5</v>
      </c>
      <c r="I1801">
        <v>4.5</v>
      </c>
      <c r="J1801">
        <v>4.5199999999999996</v>
      </c>
      <c r="K1801">
        <v>4.7300000000000004</v>
      </c>
      <c r="L1801">
        <v>4.63</v>
      </c>
      <c r="M1801">
        <v>2.21</v>
      </c>
      <c r="N1801">
        <v>2.17</v>
      </c>
      <c r="O1801">
        <v>2.1800000000000002</v>
      </c>
      <c r="P1801" t="e">
        <v>#N/A</v>
      </c>
      <c r="Q1801">
        <v>5.35</v>
      </c>
      <c r="R1801">
        <v>5.35</v>
      </c>
      <c r="S1801">
        <v>5.36</v>
      </c>
      <c r="T1801">
        <v>5.3587499999999997</v>
      </c>
      <c r="U1801">
        <v>5.25</v>
      </c>
      <c r="V1801" t="e">
        <v>#N/A</v>
      </c>
      <c r="W1801" t="e">
        <v>#N/A</v>
      </c>
      <c r="X1801">
        <v>61.26</v>
      </c>
    </row>
    <row r="1802" spans="1:24" x14ac:dyDescent="0.55000000000000004">
      <c r="A1802" s="5">
        <v>39063</v>
      </c>
      <c r="B1802">
        <v>5.23</v>
      </c>
      <c r="C1802">
        <v>4.93</v>
      </c>
      <c r="D1802">
        <v>5.0599999999999996</v>
      </c>
      <c r="E1802">
        <v>4.91</v>
      </c>
      <c r="F1802">
        <v>4.6100000000000003</v>
      </c>
      <c r="G1802">
        <v>4.49</v>
      </c>
      <c r="H1802">
        <v>4.45</v>
      </c>
      <c r="I1802">
        <v>4.45</v>
      </c>
      <c r="J1802">
        <v>4.49</v>
      </c>
      <c r="K1802">
        <v>4.7</v>
      </c>
      <c r="L1802">
        <v>4.5999999999999996</v>
      </c>
      <c r="M1802">
        <v>2.1800000000000002</v>
      </c>
      <c r="N1802">
        <v>2.15</v>
      </c>
      <c r="O1802">
        <v>2.16</v>
      </c>
      <c r="P1802" t="e">
        <v>#N/A</v>
      </c>
      <c r="Q1802">
        <v>5.35</v>
      </c>
      <c r="R1802">
        <v>5.35</v>
      </c>
      <c r="S1802">
        <v>5.36</v>
      </c>
      <c r="T1802">
        <v>5.36</v>
      </c>
      <c r="U1802">
        <v>5.25</v>
      </c>
      <c r="V1802" t="e">
        <v>#N/A</v>
      </c>
      <c r="W1802" t="e">
        <v>#N/A</v>
      </c>
      <c r="X1802">
        <v>61.06</v>
      </c>
    </row>
    <row r="1803" spans="1:24" x14ac:dyDescent="0.55000000000000004">
      <c r="A1803" s="5">
        <v>39064</v>
      </c>
      <c r="B1803">
        <v>5.23</v>
      </c>
      <c r="C1803">
        <v>4.9400000000000004</v>
      </c>
      <c r="D1803">
        <v>5.07</v>
      </c>
      <c r="E1803">
        <v>4.95</v>
      </c>
      <c r="F1803">
        <v>4.7</v>
      </c>
      <c r="G1803">
        <v>4.5999999999999996</v>
      </c>
      <c r="H1803">
        <v>4.54</v>
      </c>
      <c r="I1803">
        <v>4.55</v>
      </c>
      <c r="J1803">
        <v>4.58</v>
      </c>
      <c r="K1803">
        <v>4.78</v>
      </c>
      <c r="L1803">
        <v>4.6900000000000004</v>
      </c>
      <c r="M1803">
        <v>2.2599999999999998</v>
      </c>
      <c r="N1803">
        <v>2.2200000000000002</v>
      </c>
      <c r="O1803">
        <v>2.23</v>
      </c>
      <c r="P1803" t="e">
        <v>#N/A</v>
      </c>
      <c r="Q1803">
        <v>5.35</v>
      </c>
      <c r="R1803">
        <v>5.35</v>
      </c>
      <c r="S1803">
        <v>5.36</v>
      </c>
      <c r="T1803">
        <v>5.3543799999999999</v>
      </c>
      <c r="U1803">
        <v>5.2125000000000004</v>
      </c>
      <c r="V1803" t="e">
        <v>#N/A</v>
      </c>
      <c r="W1803" t="e">
        <v>#N/A</v>
      </c>
      <c r="X1803">
        <v>61.34</v>
      </c>
    </row>
    <row r="1804" spans="1:24" x14ac:dyDescent="0.55000000000000004">
      <c r="A1804" s="5">
        <v>39065</v>
      </c>
      <c r="B1804">
        <v>5.29</v>
      </c>
      <c r="C1804">
        <v>4.96</v>
      </c>
      <c r="D1804">
        <v>5.08</v>
      </c>
      <c r="E1804">
        <v>4.97</v>
      </c>
      <c r="F1804">
        <v>4.7300000000000004</v>
      </c>
      <c r="G1804">
        <v>4.63</v>
      </c>
      <c r="H1804">
        <v>4.58</v>
      </c>
      <c r="I1804">
        <v>4.58</v>
      </c>
      <c r="J1804">
        <v>4.5999999999999996</v>
      </c>
      <c r="K1804">
        <v>4.8099999999999996</v>
      </c>
      <c r="L1804">
        <v>4.72</v>
      </c>
      <c r="M1804">
        <v>2.2599999999999998</v>
      </c>
      <c r="N1804">
        <v>2.23</v>
      </c>
      <c r="O1804">
        <v>2.2400000000000002</v>
      </c>
      <c r="P1804" t="e">
        <v>#N/A</v>
      </c>
      <c r="Q1804">
        <v>5.35</v>
      </c>
      <c r="R1804">
        <v>5.35</v>
      </c>
      <c r="S1804">
        <v>5.3606299999999996</v>
      </c>
      <c r="T1804">
        <v>5.37188</v>
      </c>
      <c r="U1804">
        <v>5.28</v>
      </c>
      <c r="V1804" t="e">
        <v>#N/A</v>
      </c>
      <c r="W1804" t="e">
        <v>#N/A</v>
      </c>
      <c r="X1804">
        <v>62.48</v>
      </c>
    </row>
    <row r="1805" spans="1:24" x14ac:dyDescent="0.55000000000000004">
      <c r="A1805" s="5">
        <v>39066</v>
      </c>
      <c r="B1805">
        <v>5.27</v>
      </c>
      <c r="C1805">
        <v>4.91</v>
      </c>
      <c r="D1805">
        <v>5.07</v>
      </c>
      <c r="E1805">
        <v>4.96</v>
      </c>
      <c r="F1805">
        <v>4.7300000000000004</v>
      </c>
      <c r="G1805">
        <v>4.62</v>
      </c>
      <c r="H1805">
        <v>4.57</v>
      </c>
      <c r="I1805">
        <v>4.57</v>
      </c>
      <c r="J1805">
        <v>4.5999999999999996</v>
      </c>
      <c r="K1805">
        <v>4.8099999999999996</v>
      </c>
      <c r="L1805">
        <v>4.72</v>
      </c>
      <c r="M1805">
        <v>2.3199999999999998</v>
      </c>
      <c r="N1805">
        <v>2.29</v>
      </c>
      <c r="O1805">
        <v>2.2799999999999998</v>
      </c>
      <c r="P1805" t="e">
        <v>#N/A</v>
      </c>
      <c r="Q1805">
        <v>5.35</v>
      </c>
      <c r="R1805">
        <v>5.35</v>
      </c>
      <c r="S1805">
        <v>5.3650000000000002</v>
      </c>
      <c r="T1805">
        <v>5.38</v>
      </c>
      <c r="U1805">
        <v>5.3025000000000002</v>
      </c>
      <c r="V1805" t="e">
        <v>#N/A</v>
      </c>
      <c r="W1805" t="e">
        <v>#N/A</v>
      </c>
      <c r="X1805">
        <v>63.4</v>
      </c>
    </row>
    <row r="1806" spans="1:24" x14ac:dyDescent="0.55000000000000004">
      <c r="A1806" s="5">
        <v>39069</v>
      </c>
      <c r="B1806">
        <v>5.21</v>
      </c>
      <c r="C1806">
        <v>4.96</v>
      </c>
      <c r="D1806">
        <v>5.09</v>
      </c>
      <c r="E1806">
        <v>4.97</v>
      </c>
      <c r="F1806">
        <v>4.71</v>
      </c>
      <c r="G1806">
        <v>4.62</v>
      </c>
      <c r="H1806">
        <v>4.57</v>
      </c>
      <c r="I1806">
        <v>4.57</v>
      </c>
      <c r="J1806">
        <v>4.5999999999999996</v>
      </c>
      <c r="K1806">
        <v>4.8099999999999996</v>
      </c>
      <c r="L1806">
        <v>4.72</v>
      </c>
      <c r="M1806">
        <v>2.35</v>
      </c>
      <c r="N1806">
        <v>2.31</v>
      </c>
      <c r="O1806">
        <v>2.31</v>
      </c>
      <c r="P1806" t="e">
        <v>#N/A</v>
      </c>
      <c r="Q1806">
        <v>5.35</v>
      </c>
      <c r="R1806">
        <v>5.35</v>
      </c>
      <c r="S1806">
        <v>5.3650000000000002</v>
      </c>
      <c r="T1806">
        <v>5.37</v>
      </c>
      <c r="U1806">
        <v>5.29</v>
      </c>
      <c r="V1806" t="e">
        <v>#N/A</v>
      </c>
      <c r="W1806" t="e">
        <v>#N/A</v>
      </c>
      <c r="X1806">
        <v>62.19</v>
      </c>
    </row>
    <row r="1807" spans="1:24" x14ac:dyDescent="0.55000000000000004">
      <c r="A1807" s="5">
        <v>39070</v>
      </c>
      <c r="B1807">
        <v>5.21</v>
      </c>
      <c r="C1807">
        <v>4.96</v>
      </c>
      <c r="D1807">
        <v>5.08</v>
      </c>
      <c r="E1807">
        <v>4.96</v>
      </c>
      <c r="F1807">
        <v>4.71</v>
      </c>
      <c r="G1807">
        <v>4.62</v>
      </c>
      <c r="H1807">
        <v>4.57</v>
      </c>
      <c r="I1807">
        <v>4.57</v>
      </c>
      <c r="J1807">
        <v>4.5999999999999996</v>
      </c>
      <c r="K1807">
        <v>4.82</v>
      </c>
      <c r="L1807">
        <v>4.7300000000000004</v>
      </c>
      <c r="M1807">
        <v>2.34</v>
      </c>
      <c r="N1807">
        <v>2.31</v>
      </c>
      <c r="O1807">
        <v>2.3199999999999998</v>
      </c>
      <c r="P1807" t="e">
        <v>#N/A</v>
      </c>
      <c r="Q1807">
        <v>5.35</v>
      </c>
      <c r="R1807">
        <v>5.35</v>
      </c>
      <c r="S1807">
        <v>5.3650000000000002</v>
      </c>
      <c r="T1807">
        <v>5.37</v>
      </c>
      <c r="U1807">
        <v>5.2843799999999996</v>
      </c>
      <c r="V1807" t="e">
        <v>#N/A</v>
      </c>
      <c r="W1807" t="e">
        <v>#N/A</v>
      </c>
      <c r="X1807">
        <v>62.87</v>
      </c>
    </row>
    <row r="1808" spans="1:24" x14ac:dyDescent="0.55000000000000004">
      <c r="A1808" s="5">
        <v>39071</v>
      </c>
      <c r="B1808">
        <v>5.26</v>
      </c>
      <c r="C1808">
        <v>4.96</v>
      </c>
      <c r="D1808">
        <v>5.08</v>
      </c>
      <c r="E1808">
        <v>4.96</v>
      </c>
      <c r="F1808">
        <v>4.71</v>
      </c>
      <c r="G1808">
        <v>4.62</v>
      </c>
      <c r="H1808">
        <v>4.57</v>
      </c>
      <c r="I1808">
        <v>4.57</v>
      </c>
      <c r="J1808">
        <v>4.5999999999999996</v>
      </c>
      <c r="K1808">
        <v>4.82</v>
      </c>
      <c r="L1808">
        <v>4.7300000000000004</v>
      </c>
      <c r="M1808">
        <v>2.35</v>
      </c>
      <c r="N1808">
        <v>2.3199999999999998</v>
      </c>
      <c r="O1808">
        <v>2.33</v>
      </c>
      <c r="P1808" t="e">
        <v>#N/A</v>
      </c>
      <c r="Q1808">
        <v>5.35</v>
      </c>
      <c r="R1808">
        <v>5.35</v>
      </c>
      <c r="S1808">
        <v>5.3650000000000002</v>
      </c>
      <c r="T1808">
        <v>5.3706300000000002</v>
      </c>
      <c r="U1808">
        <v>5.29</v>
      </c>
      <c r="V1808" t="e">
        <v>#N/A</v>
      </c>
      <c r="W1808" t="e">
        <v>#N/A</v>
      </c>
      <c r="X1808">
        <v>63.08</v>
      </c>
    </row>
    <row r="1809" spans="1:24" x14ac:dyDescent="0.55000000000000004">
      <c r="A1809" s="5">
        <v>39072</v>
      </c>
      <c r="B1809">
        <v>5.25</v>
      </c>
      <c r="C1809">
        <v>4.97</v>
      </c>
      <c r="D1809">
        <v>5.0599999999999996</v>
      </c>
      <c r="E1809">
        <v>4.93</v>
      </c>
      <c r="F1809">
        <v>4.66</v>
      </c>
      <c r="G1809">
        <v>4.57</v>
      </c>
      <c r="H1809">
        <v>4.5199999999999996</v>
      </c>
      <c r="I1809">
        <v>4.5199999999999996</v>
      </c>
      <c r="J1809">
        <v>4.55</v>
      </c>
      <c r="K1809">
        <v>4.78</v>
      </c>
      <c r="L1809">
        <v>4.7</v>
      </c>
      <c r="M1809">
        <v>2.33</v>
      </c>
      <c r="N1809">
        <v>2.29</v>
      </c>
      <c r="O1809">
        <v>2.31</v>
      </c>
      <c r="P1809" t="e">
        <v>#N/A</v>
      </c>
      <c r="Q1809">
        <v>5.35</v>
      </c>
      <c r="R1809">
        <v>5.35</v>
      </c>
      <c r="S1809">
        <v>5.3656300000000003</v>
      </c>
      <c r="T1809">
        <v>5.37</v>
      </c>
      <c r="U1809">
        <v>5.2881299999999998</v>
      </c>
      <c r="V1809" t="e">
        <v>#N/A</v>
      </c>
      <c r="W1809" t="e">
        <v>#N/A</v>
      </c>
      <c r="X1809">
        <v>62.05</v>
      </c>
    </row>
    <row r="1810" spans="1:24" x14ac:dyDescent="0.55000000000000004">
      <c r="A1810" s="5">
        <v>39073</v>
      </c>
      <c r="B1810">
        <v>5.24</v>
      </c>
      <c r="C1810">
        <v>4.99</v>
      </c>
      <c r="D1810">
        <v>5.08</v>
      </c>
      <c r="E1810">
        <v>4.96</v>
      </c>
      <c r="F1810">
        <v>4.71</v>
      </c>
      <c r="G1810">
        <v>4.6399999999999997</v>
      </c>
      <c r="H1810">
        <v>4.59</v>
      </c>
      <c r="I1810">
        <v>4.5999999999999996</v>
      </c>
      <c r="J1810">
        <v>4.63</v>
      </c>
      <c r="K1810">
        <v>4.8499999999999996</v>
      </c>
      <c r="L1810">
        <v>4.76</v>
      </c>
      <c r="M1810">
        <v>2.38</v>
      </c>
      <c r="N1810">
        <v>2.35</v>
      </c>
      <c r="O1810">
        <v>2.37</v>
      </c>
      <c r="P1810" t="e">
        <v>#N/A</v>
      </c>
      <c r="Q1810">
        <v>5.35</v>
      </c>
      <c r="R1810">
        <v>5.35</v>
      </c>
      <c r="S1810">
        <v>5.3624999999999998</v>
      </c>
      <c r="T1810">
        <v>5.36</v>
      </c>
      <c r="U1810">
        <v>5.2612500000000004</v>
      </c>
      <c r="V1810" t="e">
        <v>#N/A</v>
      </c>
      <c r="W1810" t="e">
        <v>#N/A</v>
      </c>
      <c r="X1810">
        <v>61.81</v>
      </c>
    </row>
    <row r="1811" spans="1:24" x14ac:dyDescent="0.55000000000000004">
      <c r="A1811" s="5">
        <v>39077</v>
      </c>
      <c r="B1811">
        <v>5.29</v>
      </c>
      <c r="C1811">
        <v>4.99</v>
      </c>
      <c r="D1811">
        <v>5.1100000000000003</v>
      </c>
      <c r="E1811">
        <v>4.97</v>
      </c>
      <c r="F1811">
        <v>4.71</v>
      </c>
      <c r="G1811">
        <v>4.63</v>
      </c>
      <c r="H1811">
        <v>4.58</v>
      </c>
      <c r="I1811">
        <v>4.59</v>
      </c>
      <c r="J1811">
        <v>4.6100000000000003</v>
      </c>
      <c r="K1811">
        <v>4.82</v>
      </c>
      <c r="L1811">
        <v>4.7300000000000004</v>
      </c>
      <c r="M1811">
        <v>2.37</v>
      </c>
      <c r="N1811">
        <v>2.34</v>
      </c>
      <c r="O1811">
        <v>2.34</v>
      </c>
      <c r="P1811" t="e">
        <v>#N/A</v>
      </c>
      <c r="Q1811" t="e">
        <v>#N/A</v>
      </c>
      <c r="R1811" t="e">
        <v>#N/A</v>
      </c>
      <c r="S1811" t="e">
        <v>#N/A</v>
      </c>
      <c r="T1811" t="e">
        <v>#N/A</v>
      </c>
      <c r="U1811" t="e">
        <v>#N/A</v>
      </c>
      <c r="V1811" t="e">
        <v>#N/A</v>
      </c>
      <c r="W1811" t="e">
        <v>#N/A</v>
      </c>
      <c r="X1811">
        <v>61.07</v>
      </c>
    </row>
    <row r="1812" spans="1:24" x14ac:dyDescent="0.55000000000000004">
      <c r="A1812" s="5">
        <v>39078</v>
      </c>
      <c r="B1812">
        <v>5.17</v>
      </c>
      <c r="C1812">
        <v>4.97</v>
      </c>
      <c r="D1812">
        <v>5.0999999999999996</v>
      </c>
      <c r="E1812">
        <v>4.99</v>
      </c>
      <c r="F1812">
        <v>4.7699999999999996</v>
      </c>
      <c r="G1812">
        <v>4.6900000000000004</v>
      </c>
      <c r="H1812">
        <v>4.6399999999999997</v>
      </c>
      <c r="I1812">
        <v>4.6399999999999997</v>
      </c>
      <c r="J1812">
        <v>4.66</v>
      </c>
      <c r="K1812">
        <v>4.87</v>
      </c>
      <c r="L1812">
        <v>4.78</v>
      </c>
      <c r="M1812">
        <v>2.44</v>
      </c>
      <c r="N1812">
        <v>2.39</v>
      </c>
      <c r="O1812">
        <v>2.39</v>
      </c>
      <c r="P1812" t="e">
        <v>#N/A</v>
      </c>
      <c r="Q1812">
        <v>5.35</v>
      </c>
      <c r="R1812">
        <v>5.35</v>
      </c>
      <c r="S1812">
        <v>5.3637499999999996</v>
      </c>
      <c r="T1812">
        <v>5.3606299999999996</v>
      </c>
      <c r="U1812">
        <v>5.2893800000000004</v>
      </c>
      <c r="V1812" t="e">
        <v>#N/A</v>
      </c>
      <c r="W1812" t="e">
        <v>#N/A</v>
      </c>
      <c r="X1812">
        <v>60.31</v>
      </c>
    </row>
    <row r="1813" spans="1:24" x14ac:dyDescent="0.55000000000000004">
      <c r="A1813" s="5">
        <v>39079</v>
      </c>
      <c r="B1813">
        <v>5.25</v>
      </c>
      <c r="C1813">
        <v>5</v>
      </c>
      <c r="D1813">
        <v>5.0999999999999996</v>
      </c>
      <c r="E1813">
        <v>5.01</v>
      </c>
      <c r="F1813">
        <v>4.82</v>
      </c>
      <c r="G1813">
        <v>4.72</v>
      </c>
      <c r="H1813">
        <v>4.6900000000000004</v>
      </c>
      <c r="I1813">
        <v>4.6900000000000004</v>
      </c>
      <c r="J1813">
        <v>4.7</v>
      </c>
      <c r="K1813">
        <v>4.9000000000000004</v>
      </c>
      <c r="L1813">
        <v>4.8099999999999996</v>
      </c>
      <c r="M1813">
        <v>2.46</v>
      </c>
      <c r="N1813">
        <v>2.41</v>
      </c>
      <c r="O1813">
        <v>2.4</v>
      </c>
      <c r="P1813" t="e">
        <v>#N/A</v>
      </c>
      <c r="Q1813">
        <v>5.3256300000000003</v>
      </c>
      <c r="R1813">
        <v>5.3462500000000004</v>
      </c>
      <c r="S1813">
        <v>5.36</v>
      </c>
      <c r="T1813">
        <v>5.3668800000000001</v>
      </c>
      <c r="U1813">
        <v>5.3143799999999999</v>
      </c>
      <c r="V1813" t="e">
        <v>#N/A</v>
      </c>
      <c r="W1813" t="e">
        <v>#N/A</v>
      </c>
      <c r="X1813">
        <v>60.39</v>
      </c>
    </row>
    <row r="1814" spans="1:24" x14ac:dyDescent="0.55000000000000004">
      <c r="A1814" s="5">
        <v>39080</v>
      </c>
      <c r="B1814">
        <v>5.17</v>
      </c>
      <c r="C1814">
        <v>5.0199999999999996</v>
      </c>
      <c r="D1814">
        <v>5.09</v>
      </c>
      <c r="E1814">
        <v>5</v>
      </c>
      <c r="F1814">
        <v>4.82</v>
      </c>
      <c r="G1814">
        <v>4.74</v>
      </c>
      <c r="H1814">
        <v>4.7</v>
      </c>
      <c r="I1814">
        <v>4.7</v>
      </c>
      <c r="J1814">
        <v>4.71</v>
      </c>
      <c r="K1814">
        <v>4.91</v>
      </c>
      <c r="L1814">
        <v>4.8099999999999996</v>
      </c>
      <c r="M1814">
        <v>2.44</v>
      </c>
      <c r="N1814">
        <v>2.41</v>
      </c>
      <c r="O1814">
        <v>2.4</v>
      </c>
      <c r="P1814" t="e">
        <v>#N/A</v>
      </c>
      <c r="Q1814">
        <v>5.3218800000000002</v>
      </c>
      <c r="R1814">
        <v>5.3456299999999999</v>
      </c>
      <c r="S1814">
        <v>5.36</v>
      </c>
      <c r="T1814">
        <v>5.37</v>
      </c>
      <c r="U1814">
        <v>5.3293799999999996</v>
      </c>
      <c r="V1814" t="e">
        <v>#N/A</v>
      </c>
      <c r="W1814" t="e">
        <v>#N/A</v>
      </c>
      <c r="X1814">
        <v>60.85</v>
      </c>
    </row>
    <row r="1815" spans="1:24" x14ac:dyDescent="0.55000000000000004">
      <c r="A1815" s="5">
        <v>39084</v>
      </c>
      <c r="B1815">
        <v>5.3</v>
      </c>
      <c r="C1815">
        <v>5.07</v>
      </c>
      <c r="D1815">
        <v>5.1100000000000003</v>
      </c>
      <c r="E1815">
        <v>5</v>
      </c>
      <c r="F1815">
        <v>4.8</v>
      </c>
      <c r="G1815">
        <v>4.71</v>
      </c>
      <c r="H1815">
        <v>4.68</v>
      </c>
      <c r="I1815">
        <v>4.68</v>
      </c>
      <c r="J1815">
        <v>4.68</v>
      </c>
      <c r="K1815">
        <v>4.87</v>
      </c>
      <c r="L1815">
        <v>4.79</v>
      </c>
      <c r="M1815">
        <v>2.41</v>
      </c>
      <c r="N1815">
        <v>2.38</v>
      </c>
      <c r="O1815">
        <v>2.36</v>
      </c>
      <c r="P1815" t="e">
        <v>#N/A</v>
      </c>
      <c r="Q1815">
        <v>5.3206300000000004</v>
      </c>
      <c r="R1815">
        <v>5.3449999999999998</v>
      </c>
      <c r="S1815">
        <v>5.36</v>
      </c>
      <c r="T1815">
        <v>5.37</v>
      </c>
      <c r="U1815">
        <v>5.34</v>
      </c>
      <c r="V1815" t="e">
        <v>#N/A</v>
      </c>
      <c r="W1815" t="e">
        <v>#N/A</v>
      </c>
      <c r="X1815">
        <v>60.77</v>
      </c>
    </row>
    <row r="1816" spans="1:24" x14ac:dyDescent="0.55000000000000004">
      <c r="A1816" s="5">
        <v>39085</v>
      </c>
      <c r="B1816">
        <v>5.28</v>
      </c>
      <c r="C1816">
        <v>5.05</v>
      </c>
      <c r="D1816">
        <v>5.09</v>
      </c>
      <c r="E1816">
        <v>4.9800000000000004</v>
      </c>
      <c r="F1816">
        <v>4.76</v>
      </c>
      <c r="G1816">
        <v>4.6900000000000004</v>
      </c>
      <c r="H1816">
        <v>4.66</v>
      </c>
      <c r="I1816">
        <v>4.66</v>
      </c>
      <c r="J1816">
        <v>4.67</v>
      </c>
      <c r="K1816">
        <v>4.8499999999999996</v>
      </c>
      <c r="L1816">
        <v>4.7699999999999996</v>
      </c>
      <c r="M1816">
        <v>2.39</v>
      </c>
      <c r="N1816">
        <v>2.36</v>
      </c>
      <c r="O1816">
        <v>2.35</v>
      </c>
      <c r="P1816" t="e">
        <v>#N/A</v>
      </c>
      <c r="Q1816">
        <v>5.32</v>
      </c>
      <c r="R1816">
        <v>5.3449999999999998</v>
      </c>
      <c r="S1816">
        <v>5.36</v>
      </c>
      <c r="T1816">
        <v>5.3668800000000001</v>
      </c>
      <c r="U1816">
        <v>5.3131300000000001</v>
      </c>
      <c r="V1816" t="e">
        <v>#N/A</v>
      </c>
      <c r="W1816" t="e">
        <v>#N/A</v>
      </c>
      <c r="X1816">
        <v>58.31</v>
      </c>
    </row>
    <row r="1817" spans="1:24" x14ac:dyDescent="0.55000000000000004">
      <c r="A1817" s="5">
        <v>39086</v>
      </c>
      <c r="B1817">
        <v>5.24</v>
      </c>
      <c r="C1817">
        <v>5.04</v>
      </c>
      <c r="D1817">
        <v>5.07</v>
      </c>
      <c r="E1817">
        <v>4.95</v>
      </c>
      <c r="F1817">
        <v>4.71</v>
      </c>
      <c r="G1817">
        <v>4.63</v>
      </c>
      <c r="H1817">
        <v>4.6100000000000003</v>
      </c>
      <c r="I1817">
        <v>4.6100000000000003</v>
      </c>
      <c r="J1817">
        <v>4.62</v>
      </c>
      <c r="K1817">
        <v>4.8099999999999996</v>
      </c>
      <c r="L1817">
        <v>4.72</v>
      </c>
      <c r="M1817">
        <v>2.39</v>
      </c>
      <c r="N1817">
        <v>2.36</v>
      </c>
      <c r="O1817">
        <v>2.34</v>
      </c>
      <c r="P1817" t="e">
        <v>#N/A</v>
      </c>
      <c r="Q1817">
        <v>5.32</v>
      </c>
      <c r="R1817">
        <v>5.3449999999999998</v>
      </c>
      <c r="S1817">
        <v>5.36</v>
      </c>
      <c r="T1817">
        <v>5.36</v>
      </c>
      <c r="U1817">
        <v>5.2893800000000004</v>
      </c>
      <c r="V1817" t="e">
        <v>#N/A</v>
      </c>
      <c r="W1817" t="e">
        <v>#N/A</v>
      </c>
      <c r="X1817">
        <v>55.65</v>
      </c>
    </row>
    <row r="1818" spans="1:24" x14ac:dyDescent="0.55000000000000004">
      <c r="A1818" s="5">
        <v>39087</v>
      </c>
      <c r="B1818">
        <v>5.21</v>
      </c>
      <c r="C1818">
        <v>5.05</v>
      </c>
      <c r="D1818">
        <v>5.09</v>
      </c>
      <c r="E1818">
        <v>4.9800000000000004</v>
      </c>
      <c r="F1818">
        <v>4.76</v>
      </c>
      <c r="G1818">
        <v>4.68</v>
      </c>
      <c r="H1818">
        <v>4.6500000000000004</v>
      </c>
      <c r="I1818">
        <v>4.6500000000000004</v>
      </c>
      <c r="J1818">
        <v>4.6500000000000004</v>
      </c>
      <c r="K1818">
        <v>4.84</v>
      </c>
      <c r="L1818">
        <v>4.74</v>
      </c>
      <c r="M1818">
        <v>2.41</v>
      </c>
      <c r="N1818">
        <v>2.38</v>
      </c>
      <c r="O1818">
        <v>2.36</v>
      </c>
      <c r="P1818" t="e">
        <v>#N/A</v>
      </c>
      <c r="Q1818">
        <v>5.32</v>
      </c>
      <c r="R1818">
        <v>5.3449999999999998</v>
      </c>
      <c r="S1818">
        <v>5.36</v>
      </c>
      <c r="T1818">
        <v>5.34938</v>
      </c>
      <c r="U1818">
        <v>5.2493800000000004</v>
      </c>
      <c r="V1818" t="e">
        <v>#N/A</v>
      </c>
      <c r="W1818" t="e">
        <v>#N/A</v>
      </c>
      <c r="X1818">
        <v>56.29</v>
      </c>
    </row>
    <row r="1819" spans="1:24" x14ac:dyDescent="0.55000000000000004">
      <c r="A1819" s="5">
        <v>39090</v>
      </c>
      <c r="B1819">
        <v>5.23</v>
      </c>
      <c r="C1819">
        <v>5.08</v>
      </c>
      <c r="D1819">
        <v>5.13</v>
      </c>
      <c r="E1819">
        <v>5.01</v>
      </c>
      <c r="F1819">
        <v>4.78</v>
      </c>
      <c r="G1819">
        <v>4.7</v>
      </c>
      <c r="H1819">
        <v>4.66</v>
      </c>
      <c r="I1819">
        <v>4.66</v>
      </c>
      <c r="J1819">
        <v>4.66</v>
      </c>
      <c r="K1819">
        <v>4.84</v>
      </c>
      <c r="L1819">
        <v>4.74</v>
      </c>
      <c r="M1819">
        <v>2.42</v>
      </c>
      <c r="N1819">
        <v>2.38</v>
      </c>
      <c r="O1819">
        <v>2.37</v>
      </c>
      <c r="P1819" t="e">
        <v>#N/A</v>
      </c>
      <c r="Q1819">
        <v>5.32</v>
      </c>
      <c r="R1819">
        <v>5.3456299999999999</v>
      </c>
      <c r="S1819">
        <v>5.36</v>
      </c>
      <c r="T1819">
        <v>5.37</v>
      </c>
      <c r="U1819">
        <v>5.3049999999999997</v>
      </c>
      <c r="V1819" t="e">
        <v>#N/A</v>
      </c>
      <c r="W1819" t="e">
        <v>#N/A</v>
      </c>
      <c r="X1819">
        <v>56.08</v>
      </c>
    </row>
    <row r="1820" spans="1:24" x14ac:dyDescent="0.55000000000000004">
      <c r="A1820" s="5">
        <v>39091</v>
      </c>
      <c r="B1820">
        <v>5.25</v>
      </c>
      <c r="C1820">
        <v>5.08</v>
      </c>
      <c r="D1820">
        <v>5.13</v>
      </c>
      <c r="E1820">
        <v>5.0199999999999996</v>
      </c>
      <c r="F1820">
        <v>4.79</v>
      </c>
      <c r="G1820">
        <v>4.7</v>
      </c>
      <c r="H1820">
        <v>4.6500000000000004</v>
      </c>
      <c r="I1820">
        <v>4.6500000000000004</v>
      </c>
      <c r="J1820">
        <v>4.66</v>
      </c>
      <c r="K1820">
        <v>4.83</v>
      </c>
      <c r="L1820">
        <v>4.74</v>
      </c>
      <c r="M1820">
        <v>2.4300000000000002</v>
      </c>
      <c r="N1820">
        <v>2.39</v>
      </c>
      <c r="O1820">
        <v>2.38</v>
      </c>
      <c r="P1820" t="e">
        <v>#N/A</v>
      </c>
      <c r="Q1820">
        <v>5.32</v>
      </c>
      <c r="R1820">
        <v>5.3456299999999999</v>
      </c>
      <c r="S1820">
        <v>5.36</v>
      </c>
      <c r="T1820">
        <v>5.3756300000000001</v>
      </c>
      <c r="U1820">
        <v>5.33</v>
      </c>
      <c r="V1820" t="e">
        <v>#N/A</v>
      </c>
      <c r="W1820" t="e">
        <v>#N/A</v>
      </c>
      <c r="X1820">
        <v>55.65</v>
      </c>
    </row>
    <row r="1821" spans="1:24" x14ac:dyDescent="0.55000000000000004">
      <c r="A1821" s="5">
        <v>39092</v>
      </c>
      <c r="B1821">
        <v>5.26</v>
      </c>
      <c r="C1821">
        <v>5.09</v>
      </c>
      <c r="D1821">
        <v>5.13</v>
      </c>
      <c r="E1821">
        <v>5.0199999999999996</v>
      </c>
      <c r="F1821">
        <v>4.8099999999999996</v>
      </c>
      <c r="G1821">
        <v>4.72</v>
      </c>
      <c r="H1821">
        <v>4.68</v>
      </c>
      <c r="I1821">
        <v>4.68</v>
      </c>
      <c r="J1821">
        <v>4.6900000000000004</v>
      </c>
      <c r="K1821">
        <v>4.87</v>
      </c>
      <c r="L1821">
        <v>4.7699999999999996</v>
      </c>
      <c r="M1821">
        <v>2.46</v>
      </c>
      <c r="N1821">
        <v>2.42</v>
      </c>
      <c r="O1821">
        <v>2.41</v>
      </c>
      <c r="P1821" t="e">
        <v>#N/A</v>
      </c>
      <c r="Q1821">
        <v>5.32</v>
      </c>
      <c r="R1821">
        <v>5.3449999999999998</v>
      </c>
      <c r="S1821">
        <v>5.36</v>
      </c>
      <c r="T1821">
        <v>5.37188</v>
      </c>
      <c r="U1821">
        <v>5.3237500000000004</v>
      </c>
      <c r="V1821" t="e">
        <v>#N/A</v>
      </c>
      <c r="W1821" t="e">
        <v>#N/A</v>
      </c>
      <c r="X1821">
        <v>53.95</v>
      </c>
    </row>
    <row r="1822" spans="1:24" x14ac:dyDescent="0.55000000000000004">
      <c r="A1822" s="5">
        <v>39093</v>
      </c>
      <c r="B1822">
        <v>5.27</v>
      </c>
      <c r="C1822">
        <v>5.1100000000000003</v>
      </c>
      <c r="D1822">
        <v>5.15</v>
      </c>
      <c r="E1822">
        <v>5.05</v>
      </c>
      <c r="F1822">
        <v>4.8600000000000003</v>
      </c>
      <c r="G1822">
        <v>4.78</v>
      </c>
      <c r="H1822">
        <v>4.7300000000000004</v>
      </c>
      <c r="I1822">
        <v>4.7300000000000004</v>
      </c>
      <c r="J1822">
        <v>4.74</v>
      </c>
      <c r="K1822">
        <v>4.92</v>
      </c>
      <c r="L1822">
        <v>4.82</v>
      </c>
      <c r="M1822">
        <v>2.5</v>
      </c>
      <c r="N1822">
        <v>2.4300000000000002</v>
      </c>
      <c r="O1822">
        <v>2.46</v>
      </c>
      <c r="P1822" t="e">
        <v>#N/A</v>
      </c>
      <c r="Q1822">
        <v>5.32</v>
      </c>
      <c r="R1822">
        <v>5.3449999999999998</v>
      </c>
      <c r="S1822">
        <v>5.36</v>
      </c>
      <c r="T1822">
        <v>5.3768799999999999</v>
      </c>
      <c r="U1822">
        <v>5.34</v>
      </c>
      <c r="V1822" t="e">
        <v>#N/A</v>
      </c>
      <c r="W1822" t="e">
        <v>#N/A</v>
      </c>
      <c r="X1822">
        <v>51.91</v>
      </c>
    </row>
    <row r="1823" spans="1:24" x14ac:dyDescent="0.55000000000000004">
      <c r="A1823" s="5">
        <v>39094</v>
      </c>
      <c r="B1823">
        <v>5.22</v>
      </c>
      <c r="C1823">
        <v>5.09</v>
      </c>
      <c r="D1823">
        <v>5.15</v>
      </c>
      <c r="E1823">
        <v>5.0599999999999996</v>
      </c>
      <c r="F1823">
        <v>4.88</v>
      </c>
      <c r="G1823">
        <v>4.8099999999999996</v>
      </c>
      <c r="H1823">
        <v>4.76</v>
      </c>
      <c r="I1823">
        <v>4.76</v>
      </c>
      <c r="J1823">
        <v>4.7699999999999996</v>
      </c>
      <c r="K1823">
        <v>4.96</v>
      </c>
      <c r="L1823">
        <v>4.8600000000000003</v>
      </c>
      <c r="M1823">
        <v>2.5299999999999998</v>
      </c>
      <c r="N1823">
        <v>2.4900000000000002</v>
      </c>
      <c r="O1823">
        <v>2.5</v>
      </c>
      <c r="P1823" t="e">
        <v>#N/A</v>
      </c>
      <c r="Q1823">
        <v>5.32</v>
      </c>
      <c r="R1823">
        <v>5.3449999999999998</v>
      </c>
      <c r="S1823">
        <v>5.36</v>
      </c>
      <c r="T1823">
        <v>5.3831300000000004</v>
      </c>
      <c r="U1823">
        <v>5.3674999999999997</v>
      </c>
      <c r="V1823" t="e">
        <v>#N/A</v>
      </c>
      <c r="W1823" t="e">
        <v>#N/A</v>
      </c>
      <c r="X1823">
        <v>52.96</v>
      </c>
    </row>
    <row r="1824" spans="1:24" x14ac:dyDescent="0.55000000000000004">
      <c r="A1824" s="5">
        <v>39097</v>
      </c>
      <c r="B1824" t="e">
        <v>#N/A</v>
      </c>
      <c r="C1824" t="e">
        <v>#N/A</v>
      </c>
      <c r="D1824" t="e">
        <v>#N/A</v>
      </c>
      <c r="E1824" t="e">
        <v>#N/A</v>
      </c>
      <c r="F1824" t="e">
        <v>#N/A</v>
      </c>
      <c r="G1824" t="e">
        <v>#N/A</v>
      </c>
      <c r="H1824" t="e">
        <v>#N/A</v>
      </c>
      <c r="I1824" t="e">
        <v>#N/A</v>
      </c>
      <c r="J1824" t="e">
        <v>#N/A</v>
      </c>
      <c r="K1824" t="e">
        <v>#N/A</v>
      </c>
      <c r="L1824" t="e">
        <v>#N/A</v>
      </c>
      <c r="M1824" t="e">
        <v>#N/A</v>
      </c>
      <c r="N1824" t="e">
        <v>#N/A</v>
      </c>
      <c r="O1824" t="e">
        <v>#N/A</v>
      </c>
      <c r="P1824" t="e">
        <v>#N/A</v>
      </c>
      <c r="Q1824">
        <v>5.32</v>
      </c>
      <c r="R1824">
        <v>5.3449999999999998</v>
      </c>
      <c r="S1824">
        <v>5.3602499999999997</v>
      </c>
      <c r="T1824">
        <v>5.3849999999999998</v>
      </c>
      <c r="U1824">
        <v>5.3825000000000003</v>
      </c>
      <c r="V1824" t="e">
        <v>#N/A</v>
      </c>
      <c r="W1824" t="e">
        <v>#N/A</v>
      </c>
      <c r="X1824" t="e">
        <v>#N/A</v>
      </c>
    </row>
    <row r="1825" spans="1:24" x14ac:dyDescent="0.55000000000000004">
      <c r="A1825" s="5">
        <v>39098</v>
      </c>
      <c r="B1825">
        <v>5.28</v>
      </c>
      <c r="C1825">
        <v>5.1100000000000003</v>
      </c>
      <c r="D1825">
        <v>5.16</v>
      </c>
      <c r="E1825">
        <v>5.0599999999999996</v>
      </c>
      <c r="F1825">
        <v>4.8600000000000003</v>
      </c>
      <c r="G1825">
        <v>4.79</v>
      </c>
      <c r="H1825">
        <v>4.74</v>
      </c>
      <c r="I1825">
        <v>4.74</v>
      </c>
      <c r="J1825">
        <v>4.75</v>
      </c>
      <c r="K1825">
        <v>4.9400000000000004</v>
      </c>
      <c r="L1825">
        <v>4.8499999999999996</v>
      </c>
      <c r="M1825">
        <v>2.52</v>
      </c>
      <c r="N1825">
        <v>2.48</v>
      </c>
      <c r="O1825">
        <v>2.4700000000000002</v>
      </c>
      <c r="P1825" t="e">
        <v>#N/A</v>
      </c>
      <c r="Q1825">
        <v>5.32</v>
      </c>
      <c r="R1825">
        <v>5.3443800000000001</v>
      </c>
      <c r="S1825">
        <v>5.36</v>
      </c>
      <c r="T1825">
        <v>5.3868799999999997</v>
      </c>
      <c r="U1825">
        <v>5.3793800000000003</v>
      </c>
      <c r="V1825" t="e">
        <v>#N/A</v>
      </c>
      <c r="W1825" t="e">
        <v>#N/A</v>
      </c>
      <c r="X1825">
        <v>51.23</v>
      </c>
    </row>
    <row r="1826" spans="1:24" x14ac:dyDescent="0.55000000000000004">
      <c r="A1826" s="5">
        <v>39099</v>
      </c>
      <c r="B1826">
        <v>5.25</v>
      </c>
      <c r="C1826">
        <v>5.12</v>
      </c>
      <c r="D1826">
        <v>5.16</v>
      </c>
      <c r="E1826">
        <v>5.08</v>
      </c>
      <c r="F1826">
        <v>4.91</v>
      </c>
      <c r="G1826">
        <v>4.83</v>
      </c>
      <c r="H1826">
        <v>4.78</v>
      </c>
      <c r="I1826">
        <v>4.78</v>
      </c>
      <c r="J1826">
        <v>4.79</v>
      </c>
      <c r="K1826">
        <v>4.9800000000000004</v>
      </c>
      <c r="L1826">
        <v>4.88</v>
      </c>
      <c r="M1826">
        <v>2.54</v>
      </c>
      <c r="N1826">
        <v>2.5</v>
      </c>
      <c r="O1826">
        <v>2.5</v>
      </c>
      <c r="P1826" t="e">
        <v>#N/A</v>
      </c>
      <c r="Q1826">
        <v>5.32</v>
      </c>
      <c r="R1826">
        <v>5.3443800000000001</v>
      </c>
      <c r="S1826">
        <v>5.36</v>
      </c>
      <c r="T1826">
        <v>5.3868799999999997</v>
      </c>
      <c r="U1826">
        <v>5.3706300000000002</v>
      </c>
      <c r="V1826" t="e">
        <v>#N/A</v>
      </c>
      <c r="W1826" t="e">
        <v>#N/A</v>
      </c>
      <c r="X1826">
        <v>52.3</v>
      </c>
    </row>
    <row r="1827" spans="1:24" x14ac:dyDescent="0.55000000000000004">
      <c r="A1827" s="5">
        <v>39100</v>
      </c>
      <c r="B1827">
        <v>5.23</v>
      </c>
      <c r="C1827">
        <v>5.12</v>
      </c>
      <c r="D1827">
        <v>5.16</v>
      </c>
      <c r="E1827">
        <v>5.07</v>
      </c>
      <c r="F1827">
        <v>4.8899999999999997</v>
      </c>
      <c r="G1827">
        <v>4.8</v>
      </c>
      <c r="H1827">
        <v>4.75</v>
      </c>
      <c r="I1827">
        <v>4.75</v>
      </c>
      <c r="J1827">
        <v>4.75</v>
      </c>
      <c r="K1827">
        <v>4.9400000000000004</v>
      </c>
      <c r="L1827">
        <v>4.8499999999999996</v>
      </c>
      <c r="M1827">
        <v>2.52</v>
      </c>
      <c r="N1827">
        <v>2.4700000000000002</v>
      </c>
      <c r="O1827">
        <v>2.4500000000000002</v>
      </c>
      <c r="P1827" t="e">
        <v>#N/A</v>
      </c>
      <c r="Q1827">
        <v>5.32</v>
      </c>
      <c r="R1827">
        <v>5.3449999999999998</v>
      </c>
      <c r="S1827">
        <v>5.36</v>
      </c>
      <c r="T1827">
        <v>5.3906299999999998</v>
      </c>
      <c r="U1827">
        <v>5.4043799999999997</v>
      </c>
      <c r="V1827" t="e">
        <v>#N/A</v>
      </c>
      <c r="W1827" t="e">
        <v>#N/A</v>
      </c>
      <c r="X1827">
        <v>50.51</v>
      </c>
    </row>
    <row r="1828" spans="1:24" x14ac:dyDescent="0.55000000000000004">
      <c r="A1828" s="5">
        <v>39101</v>
      </c>
      <c r="B1828">
        <v>5.25</v>
      </c>
      <c r="C1828">
        <v>5.14</v>
      </c>
      <c r="D1828">
        <v>5.17</v>
      </c>
      <c r="E1828">
        <v>5.09</v>
      </c>
      <c r="F1828">
        <v>4.93</v>
      </c>
      <c r="G1828">
        <v>4.83</v>
      </c>
      <c r="H1828">
        <v>4.78</v>
      </c>
      <c r="I1828">
        <v>4.78</v>
      </c>
      <c r="J1828">
        <v>4.78</v>
      </c>
      <c r="K1828">
        <v>4.96</v>
      </c>
      <c r="L1828">
        <v>4.87</v>
      </c>
      <c r="M1828">
        <v>2.5299999999999998</v>
      </c>
      <c r="N1828">
        <v>2.4700000000000002</v>
      </c>
      <c r="O1828">
        <v>2.4500000000000002</v>
      </c>
      <c r="P1828" t="e">
        <v>#N/A</v>
      </c>
      <c r="Q1828">
        <v>5.32</v>
      </c>
      <c r="R1828">
        <v>5.3443800000000001</v>
      </c>
      <c r="S1828">
        <v>5.36</v>
      </c>
      <c r="T1828">
        <v>5.39</v>
      </c>
      <c r="U1828">
        <v>5.3868799999999997</v>
      </c>
      <c r="V1828" t="e">
        <v>#N/A</v>
      </c>
      <c r="W1828" t="e">
        <v>#N/A</v>
      </c>
      <c r="X1828">
        <v>51.98</v>
      </c>
    </row>
    <row r="1829" spans="1:24" x14ac:dyDescent="0.55000000000000004">
      <c r="A1829" s="5">
        <v>39104</v>
      </c>
      <c r="B1829">
        <v>5.24</v>
      </c>
      <c r="C1829">
        <v>5.13</v>
      </c>
      <c r="D1829">
        <v>5.18</v>
      </c>
      <c r="E1829">
        <v>5.09</v>
      </c>
      <c r="F1829">
        <v>4.91</v>
      </c>
      <c r="G1829">
        <v>4.82</v>
      </c>
      <c r="H1829">
        <v>4.7699999999999996</v>
      </c>
      <c r="I1829">
        <v>4.76</v>
      </c>
      <c r="J1829">
        <v>4.76</v>
      </c>
      <c r="K1829">
        <v>4.9400000000000004</v>
      </c>
      <c r="L1829">
        <v>4.84</v>
      </c>
      <c r="M1829">
        <v>2.48</v>
      </c>
      <c r="N1829">
        <v>2.44</v>
      </c>
      <c r="O1829">
        <v>2.42</v>
      </c>
      <c r="P1829" t="e">
        <v>#N/A</v>
      </c>
      <c r="Q1829">
        <v>5.32</v>
      </c>
      <c r="R1829">
        <v>5.34375</v>
      </c>
      <c r="S1829">
        <v>5.36</v>
      </c>
      <c r="T1829">
        <v>5.39438</v>
      </c>
      <c r="U1829">
        <v>5.4068800000000001</v>
      </c>
      <c r="V1829" t="e">
        <v>#N/A</v>
      </c>
      <c r="W1829" t="e">
        <v>#N/A</v>
      </c>
      <c r="X1829">
        <v>51.11</v>
      </c>
    </row>
    <row r="1830" spans="1:24" x14ac:dyDescent="0.55000000000000004">
      <c r="A1830" s="5">
        <v>39105</v>
      </c>
      <c r="B1830">
        <v>5.26</v>
      </c>
      <c r="C1830">
        <v>5.14</v>
      </c>
      <c r="D1830">
        <v>5.18</v>
      </c>
      <c r="E1830">
        <v>5.0999999999999996</v>
      </c>
      <c r="F1830">
        <v>4.9400000000000004</v>
      </c>
      <c r="G1830">
        <v>4.8499999999999996</v>
      </c>
      <c r="H1830">
        <v>4.8099999999999996</v>
      </c>
      <c r="I1830">
        <v>4.8099999999999996</v>
      </c>
      <c r="J1830">
        <v>4.8099999999999996</v>
      </c>
      <c r="K1830">
        <v>5</v>
      </c>
      <c r="L1830">
        <v>4.9000000000000004</v>
      </c>
      <c r="M1830">
        <v>2.5</v>
      </c>
      <c r="N1830">
        <v>2.46</v>
      </c>
      <c r="O1830">
        <v>2.41</v>
      </c>
      <c r="P1830" t="e">
        <v>#N/A</v>
      </c>
      <c r="Q1830">
        <v>5.32</v>
      </c>
      <c r="R1830">
        <v>5.34375</v>
      </c>
      <c r="S1830">
        <v>5.36</v>
      </c>
      <c r="T1830">
        <v>5.3906299999999998</v>
      </c>
      <c r="U1830">
        <v>5.4024999999999999</v>
      </c>
      <c r="V1830" t="e">
        <v>#N/A</v>
      </c>
      <c r="W1830" t="e">
        <v>#N/A</v>
      </c>
      <c r="X1830">
        <v>53.61</v>
      </c>
    </row>
    <row r="1831" spans="1:24" x14ac:dyDescent="0.55000000000000004">
      <c r="A1831" s="5">
        <v>39106</v>
      </c>
      <c r="B1831">
        <v>5.27</v>
      </c>
      <c r="C1831">
        <v>5.13</v>
      </c>
      <c r="D1831">
        <v>5.17</v>
      </c>
      <c r="E1831">
        <v>5.09</v>
      </c>
      <c r="F1831">
        <v>4.93</v>
      </c>
      <c r="G1831">
        <v>4.8499999999999996</v>
      </c>
      <c r="H1831">
        <v>4.8099999999999996</v>
      </c>
      <c r="I1831">
        <v>4.8099999999999996</v>
      </c>
      <c r="J1831">
        <v>4.8099999999999996</v>
      </c>
      <c r="K1831">
        <v>5</v>
      </c>
      <c r="L1831">
        <v>4.91</v>
      </c>
      <c r="M1831">
        <v>2.4700000000000002</v>
      </c>
      <c r="N1831">
        <v>2.44</v>
      </c>
      <c r="O1831">
        <v>2.4</v>
      </c>
      <c r="P1831" t="e">
        <v>#N/A</v>
      </c>
      <c r="Q1831">
        <v>5.32</v>
      </c>
      <c r="R1831">
        <v>5.3449999999999998</v>
      </c>
      <c r="S1831">
        <v>5.36</v>
      </c>
      <c r="T1831">
        <v>5.3987499999999997</v>
      </c>
      <c r="U1831">
        <v>5.42</v>
      </c>
      <c r="V1831" t="e">
        <v>#N/A</v>
      </c>
      <c r="W1831" t="e">
        <v>#N/A</v>
      </c>
      <c r="X1831">
        <v>54.24</v>
      </c>
    </row>
    <row r="1832" spans="1:24" x14ac:dyDescent="0.55000000000000004">
      <c r="A1832" s="5">
        <v>39107</v>
      </c>
      <c r="B1832">
        <v>5.31</v>
      </c>
      <c r="C1832">
        <v>5.14</v>
      </c>
      <c r="D1832">
        <v>5.18</v>
      </c>
      <c r="E1832">
        <v>5.1100000000000003</v>
      </c>
      <c r="F1832">
        <v>4.9800000000000004</v>
      </c>
      <c r="G1832">
        <v>4.9000000000000004</v>
      </c>
      <c r="H1832">
        <v>4.8499999999999996</v>
      </c>
      <c r="I1832">
        <v>4.8499999999999996</v>
      </c>
      <c r="J1832">
        <v>4.87</v>
      </c>
      <c r="K1832">
        <v>5.0599999999999996</v>
      </c>
      <c r="L1832">
        <v>4.96</v>
      </c>
      <c r="M1832">
        <v>2.52</v>
      </c>
      <c r="N1832">
        <v>2.48</v>
      </c>
      <c r="O1832">
        <v>2.46</v>
      </c>
      <c r="P1832" t="e">
        <v>#N/A</v>
      </c>
      <c r="Q1832">
        <v>5.32</v>
      </c>
      <c r="R1832">
        <v>5.3443800000000001</v>
      </c>
      <c r="S1832">
        <v>5.36</v>
      </c>
      <c r="T1832">
        <v>5.3987499999999997</v>
      </c>
      <c r="U1832">
        <v>5.4168799999999999</v>
      </c>
      <c r="V1832" t="e">
        <v>#N/A</v>
      </c>
      <c r="W1832" t="e">
        <v>#N/A</v>
      </c>
      <c r="X1832">
        <v>53.49</v>
      </c>
    </row>
    <row r="1833" spans="1:24" x14ac:dyDescent="0.55000000000000004">
      <c r="A1833" s="5">
        <v>39108</v>
      </c>
      <c r="B1833">
        <v>5.26</v>
      </c>
      <c r="C1833">
        <v>5.13</v>
      </c>
      <c r="D1833">
        <v>5.18</v>
      </c>
      <c r="E1833">
        <v>5.12</v>
      </c>
      <c r="F1833">
        <v>4.99</v>
      </c>
      <c r="G1833">
        <v>4.91</v>
      </c>
      <c r="H1833">
        <v>4.87</v>
      </c>
      <c r="I1833">
        <v>4.87</v>
      </c>
      <c r="J1833">
        <v>4.88</v>
      </c>
      <c r="K1833">
        <v>5.07</v>
      </c>
      <c r="L1833">
        <v>4.9800000000000004</v>
      </c>
      <c r="M1833">
        <v>2.5099999999999998</v>
      </c>
      <c r="N1833">
        <v>2.48</v>
      </c>
      <c r="O1833">
        <v>2.4700000000000002</v>
      </c>
      <c r="P1833" t="e">
        <v>#N/A</v>
      </c>
      <c r="Q1833">
        <v>5.32</v>
      </c>
      <c r="R1833">
        <v>5.3456299999999999</v>
      </c>
      <c r="S1833">
        <v>5.36</v>
      </c>
      <c r="T1833">
        <v>5.4</v>
      </c>
      <c r="U1833">
        <v>5.4393799999999999</v>
      </c>
      <c r="V1833" t="e">
        <v>#N/A</v>
      </c>
      <c r="W1833" t="e">
        <v>#N/A</v>
      </c>
      <c r="X1833">
        <v>55.38</v>
      </c>
    </row>
    <row r="1834" spans="1:24" x14ac:dyDescent="0.55000000000000004">
      <c r="A1834" s="5">
        <v>39111</v>
      </c>
      <c r="B1834">
        <v>5.26</v>
      </c>
      <c r="C1834">
        <v>5.14</v>
      </c>
      <c r="D1834">
        <v>5.19</v>
      </c>
      <c r="E1834">
        <v>5.12</v>
      </c>
      <c r="F1834">
        <v>4.99</v>
      </c>
      <c r="G1834">
        <v>4.93</v>
      </c>
      <c r="H1834">
        <v>4.8899999999999997</v>
      </c>
      <c r="I1834">
        <v>4.8899999999999997</v>
      </c>
      <c r="J1834">
        <v>4.9000000000000004</v>
      </c>
      <c r="K1834">
        <v>5.09</v>
      </c>
      <c r="L1834">
        <v>4.99</v>
      </c>
      <c r="M1834">
        <v>2.52</v>
      </c>
      <c r="N1834">
        <v>2.5</v>
      </c>
      <c r="O1834">
        <v>2.4900000000000002</v>
      </c>
      <c r="P1834" t="e">
        <v>#N/A</v>
      </c>
      <c r="Q1834">
        <v>5.32</v>
      </c>
      <c r="R1834">
        <v>5.3449999999999998</v>
      </c>
      <c r="S1834">
        <v>5.36</v>
      </c>
      <c r="T1834">
        <v>5.4</v>
      </c>
      <c r="U1834">
        <v>5.43</v>
      </c>
      <c r="V1834" t="e">
        <v>#N/A</v>
      </c>
      <c r="W1834" t="e">
        <v>#N/A</v>
      </c>
      <c r="X1834">
        <v>54.01</v>
      </c>
    </row>
    <row r="1835" spans="1:24" x14ac:dyDescent="0.55000000000000004">
      <c r="A1835" s="5">
        <v>39112</v>
      </c>
      <c r="B1835">
        <v>5.23</v>
      </c>
      <c r="C1835">
        <v>5.13</v>
      </c>
      <c r="D1835">
        <v>5.18</v>
      </c>
      <c r="E1835">
        <v>5.1100000000000003</v>
      </c>
      <c r="F1835">
        <v>4.9800000000000004</v>
      </c>
      <c r="G1835">
        <v>4.9000000000000004</v>
      </c>
      <c r="H1835">
        <v>4.8600000000000003</v>
      </c>
      <c r="I1835">
        <v>4.8600000000000003</v>
      </c>
      <c r="J1835">
        <v>4.88</v>
      </c>
      <c r="K1835">
        <v>5.07</v>
      </c>
      <c r="L1835">
        <v>4.9800000000000004</v>
      </c>
      <c r="M1835">
        <v>2.4700000000000002</v>
      </c>
      <c r="N1835">
        <v>2.46</v>
      </c>
      <c r="O1835">
        <v>2.4500000000000002</v>
      </c>
      <c r="P1835" t="e">
        <v>#N/A</v>
      </c>
      <c r="Q1835">
        <v>5.32</v>
      </c>
      <c r="R1835">
        <v>5.3449999999999998</v>
      </c>
      <c r="S1835">
        <v>5.36</v>
      </c>
      <c r="T1835">
        <v>5.4006299999999996</v>
      </c>
      <c r="U1835">
        <v>5.44</v>
      </c>
      <c r="V1835" t="e">
        <v>#N/A</v>
      </c>
      <c r="W1835" t="e">
        <v>#N/A</v>
      </c>
      <c r="X1835">
        <v>57.03</v>
      </c>
    </row>
    <row r="1836" spans="1:24" x14ac:dyDescent="0.55000000000000004">
      <c r="A1836" s="5">
        <v>39113</v>
      </c>
      <c r="B1836">
        <v>5.33</v>
      </c>
      <c r="C1836">
        <v>5.12</v>
      </c>
      <c r="D1836">
        <v>5.16</v>
      </c>
      <c r="E1836">
        <v>5.09</v>
      </c>
      <c r="F1836">
        <v>4.9400000000000004</v>
      </c>
      <c r="G1836">
        <v>4.8499999999999996</v>
      </c>
      <c r="H1836">
        <v>4.82</v>
      </c>
      <c r="I1836">
        <v>4.82</v>
      </c>
      <c r="J1836">
        <v>4.83</v>
      </c>
      <c r="K1836">
        <v>5.0199999999999996</v>
      </c>
      <c r="L1836">
        <v>4.93</v>
      </c>
      <c r="M1836">
        <v>2.4</v>
      </c>
      <c r="N1836">
        <v>2.4</v>
      </c>
      <c r="O1836">
        <v>2.4</v>
      </c>
      <c r="P1836" t="e">
        <v>#N/A</v>
      </c>
      <c r="Q1836">
        <v>5.32</v>
      </c>
      <c r="R1836">
        <v>5.3449999999999998</v>
      </c>
      <c r="S1836">
        <v>5.36</v>
      </c>
      <c r="T1836">
        <v>5.4</v>
      </c>
      <c r="U1836">
        <v>5.43</v>
      </c>
      <c r="V1836" t="e">
        <v>#N/A</v>
      </c>
      <c r="W1836" t="e">
        <v>#N/A</v>
      </c>
      <c r="X1836">
        <v>58.17</v>
      </c>
    </row>
    <row r="1837" spans="1:24" x14ac:dyDescent="0.55000000000000004">
      <c r="A1837" s="5">
        <v>39114</v>
      </c>
      <c r="B1837">
        <v>5.29</v>
      </c>
      <c r="C1837">
        <v>5.13</v>
      </c>
      <c r="D1837">
        <v>5.16</v>
      </c>
      <c r="E1837">
        <v>5.09</v>
      </c>
      <c r="F1837">
        <v>4.96</v>
      </c>
      <c r="G1837">
        <v>4.88</v>
      </c>
      <c r="H1837">
        <v>4.84</v>
      </c>
      <c r="I1837">
        <v>4.84</v>
      </c>
      <c r="J1837">
        <v>4.84</v>
      </c>
      <c r="K1837">
        <v>5.0199999999999996</v>
      </c>
      <c r="L1837">
        <v>4.93</v>
      </c>
      <c r="M1837">
        <v>2.4300000000000002</v>
      </c>
      <c r="N1837">
        <v>2.42</v>
      </c>
      <c r="O1837">
        <v>2.42</v>
      </c>
      <c r="P1837" t="e">
        <v>#N/A</v>
      </c>
      <c r="Q1837">
        <v>5.32</v>
      </c>
      <c r="R1837">
        <v>5.3449999999999998</v>
      </c>
      <c r="S1837">
        <v>5.36</v>
      </c>
      <c r="T1837">
        <v>5.4</v>
      </c>
      <c r="U1837">
        <v>5.41</v>
      </c>
      <c r="V1837" t="e">
        <v>#N/A</v>
      </c>
      <c r="W1837" t="e">
        <v>#N/A</v>
      </c>
      <c r="X1837">
        <v>57.35</v>
      </c>
    </row>
    <row r="1838" spans="1:24" x14ac:dyDescent="0.55000000000000004">
      <c r="A1838" s="5">
        <v>39115</v>
      </c>
      <c r="B1838">
        <v>5.24</v>
      </c>
      <c r="C1838">
        <v>5.14</v>
      </c>
      <c r="D1838">
        <v>5.16</v>
      </c>
      <c r="E1838">
        <v>5.08</v>
      </c>
      <c r="F1838">
        <v>4.9400000000000004</v>
      </c>
      <c r="G1838">
        <v>4.87</v>
      </c>
      <c r="H1838">
        <v>4.82</v>
      </c>
      <c r="I1838">
        <v>4.82</v>
      </c>
      <c r="J1838">
        <v>4.83</v>
      </c>
      <c r="K1838">
        <v>5.0199999999999996</v>
      </c>
      <c r="L1838">
        <v>4.93</v>
      </c>
      <c r="M1838">
        <v>2.4</v>
      </c>
      <c r="N1838">
        <v>2.42</v>
      </c>
      <c r="O1838">
        <v>2.42</v>
      </c>
      <c r="P1838" t="e">
        <v>#N/A</v>
      </c>
      <c r="Q1838">
        <v>5.32</v>
      </c>
      <c r="R1838">
        <v>5.3449999999999998</v>
      </c>
      <c r="S1838">
        <v>5.36</v>
      </c>
      <c r="T1838">
        <v>5.4012500000000001</v>
      </c>
      <c r="U1838">
        <v>5.4312500000000004</v>
      </c>
      <c r="V1838" t="e">
        <v>#N/A</v>
      </c>
      <c r="W1838" t="e">
        <v>#N/A</v>
      </c>
      <c r="X1838">
        <v>59.01</v>
      </c>
    </row>
    <row r="1839" spans="1:24" x14ac:dyDescent="0.55000000000000004">
      <c r="A1839" s="5">
        <v>39118</v>
      </c>
      <c r="B1839">
        <v>5.25</v>
      </c>
      <c r="C1839">
        <v>5.15</v>
      </c>
      <c r="D1839">
        <v>5.16</v>
      </c>
      <c r="E1839">
        <v>5.08</v>
      </c>
      <c r="F1839">
        <v>4.92</v>
      </c>
      <c r="G1839">
        <v>4.84</v>
      </c>
      <c r="H1839">
        <v>4.8</v>
      </c>
      <c r="I1839">
        <v>4.8</v>
      </c>
      <c r="J1839">
        <v>4.8099999999999996</v>
      </c>
      <c r="K1839">
        <v>5</v>
      </c>
      <c r="L1839">
        <v>4.91</v>
      </c>
      <c r="M1839">
        <v>2.4</v>
      </c>
      <c r="N1839">
        <v>2.41</v>
      </c>
      <c r="O1839">
        <v>2.41</v>
      </c>
      <c r="P1839" t="e">
        <v>#N/A</v>
      </c>
      <c r="Q1839">
        <v>5.32</v>
      </c>
      <c r="R1839">
        <v>5.3449999999999998</v>
      </c>
      <c r="S1839">
        <v>5.36</v>
      </c>
      <c r="T1839">
        <v>5.4</v>
      </c>
      <c r="U1839">
        <v>5.4087500000000004</v>
      </c>
      <c r="V1839" t="e">
        <v>#N/A</v>
      </c>
      <c r="W1839" t="e">
        <v>#N/A</v>
      </c>
      <c r="X1839">
        <v>58.69</v>
      </c>
    </row>
    <row r="1840" spans="1:24" x14ac:dyDescent="0.55000000000000004">
      <c r="A1840" s="5">
        <v>39119</v>
      </c>
      <c r="B1840">
        <v>5.24</v>
      </c>
      <c r="C1840">
        <v>5.14</v>
      </c>
      <c r="D1840">
        <v>5.16</v>
      </c>
      <c r="E1840">
        <v>5.07</v>
      </c>
      <c r="F1840">
        <v>4.9000000000000004</v>
      </c>
      <c r="G1840">
        <v>4.8</v>
      </c>
      <c r="H1840">
        <v>4.76</v>
      </c>
      <c r="I1840">
        <v>4.76</v>
      </c>
      <c r="J1840">
        <v>4.7699999999999996</v>
      </c>
      <c r="K1840">
        <v>4.96</v>
      </c>
      <c r="L1840">
        <v>4.87</v>
      </c>
      <c r="M1840">
        <v>2.38</v>
      </c>
      <c r="N1840">
        <v>2.4</v>
      </c>
      <c r="O1840">
        <v>2.41</v>
      </c>
      <c r="P1840" t="e">
        <v>#N/A</v>
      </c>
      <c r="Q1840">
        <v>5.32</v>
      </c>
      <c r="R1840">
        <v>5.3449999999999998</v>
      </c>
      <c r="S1840">
        <v>5.36</v>
      </c>
      <c r="T1840">
        <v>5.4</v>
      </c>
      <c r="U1840">
        <v>5.4068800000000001</v>
      </c>
      <c r="V1840" t="e">
        <v>#N/A</v>
      </c>
      <c r="W1840" t="e">
        <v>#N/A</v>
      </c>
      <c r="X1840">
        <v>58.91</v>
      </c>
    </row>
    <row r="1841" spans="1:24" x14ac:dyDescent="0.55000000000000004">
      <c r="A1841" s="5">
        <v>39120</v>
      </c>
      <c r="B1841">
        <v>5.23</v>
      </c>
      <c r="C1841">
        <v>5.15</v>
      </c>
      <c r="D1841">
        <v>5.16</v>
      </c>
      <c r="E1841">
        <v>5.0599999999999996</v>
      </c>
      <c r="F1841">
        <v>4.87</v>
      </c>
      <c r="G1841">
        <v>4.7699999999999996</v>
      </c>
      <c r="H1841">
        <v>4.74</v>
      </c>
      <c r="I1841">
        <v>4.7300000000000004</v>
      </c>
      <c r="J1841">
        <v>4.74</v>
      </c>
      <c r="K1841">
        <v>4.9400000000000004</v>
      </c>
      <c r="L1841">
        <v>4.8600000000000003</v>
      </c>
      <c r="M1841">
        <v>2.38</v>
      </c>
      <c r="N1841">
        <v>2.4</v>
      </c>
      <c r="O1841">
        <v>2.4</v>
      </c>
      <c r="P1841" t="e">
        <v>#N/A</v>
      </c>
      <c r="Q1841">
        <v>5.32</v>
      </c>
      <c r="R1841">
        <v>5.3449999999999998</v>
      </c>
      <c r="S1841">
        <v>5.36</v>
      </c>
      <c r="T1841">
        <v>5.4</v>
      </c>
      <c r="U1841">
        <v>5.4018800000000002</v>
      </c>
      <c r="V1841" t="e">
        <v>#N/A</v>
      </c>
      <c r="W1841" t="e">
        <v>#N/A</v>
      </c>
      <c r="X1841">
        <v>57.75</v>
      </c>
    </row>
    <row r="1842" spans="1:24" x14ac:dyDescent="0.55000000000000004">
      <c r="A1842" s="5">
        <v>39121</v>
      </c>
      <c r="B1842">
        <v>5.25</v>
      </c>
      <c r="C1842">
        <v>5.16</v>
      </c>
      <c r="D1842">
        <v>5.16</v>
      </c>
      <c r="E1842">
        <v>5.0599999999999996</v>
      </c>
      <c r="F1842">
        <v>4.87</v>
      </c>
      <c r="G1842">
        <v>4.7699999999999996</v>
      </c>
      <c r="H1842">
        <v>4.7300000000000004</v>
      </c>
      <c r="I1842">
        <v>4.7300000000000004</v>
      </c>
      <c r="J1842">
        <v>4.7300000000000004</v>
      </c>
      <c r="K1842">
        <v>4.93</v>
      </c>
      <c r="L1842">
        <v>4.8099999999999996</v>
      </c>
      <c r="M1842">
        <v>2.37</v>
      </c>
      <c r="N1842">
        <v>2.39</v>
      </c>
      <c r="O1842">
        <v>2.39</v>
      </c>
      <c r="P1842" t="e">
        <v>#N/A</v>
      </c>
      <c r="Q1842">
        <v>5.32</v>
      </c>
      <c r="R1842">
        <v>5.3449999999999998</v>
      </c>
      <c r="S1842">
        <v>5.36</v>
      </c>
      <c r="T1842">
        <v>5.3981300000000001</v>
      </c>
      <c r="U1842">
        <v>5.3981300000000001</v>
      </c>
      <c r="V1842" t="e">
        <v>#N/A</v>
      </c>
      <c r="W1842" t="e">
        <v>#N/A</v>
      </c>
      <c r="X1842">
        <v>59.76</v>
      </c>
    </row>
    <row r="1843" spans="1:24" x14ac:dyDescent="0.55000000000000004">
      <c r="A1843" s="5">
        <v>39122</v>
      </c>
      <c r="B1843">
        <v>5.25</v>
      </c>
      <c r="C1843">
        <v>5.15</v>
      </c>
      <c r="D1843">
        <v>5.17</v>
      </c>
      <c r="E1843">
        <v>5.08</v>
      </c>
      <c r="F1843">
        <v>4.92</v>
      </c>
      <c r="G1843">
        <v>4.82</v>
      </c>
      <c r="H1843">
        <v>4.78</v>
      </c>
      <c r="I1843">
        <v>4.78</v>
      </c>
      <c r="J1843">
        <v>4.79</v>
      </c>
      <c r="K1843">
        <v>4.9800000000000004</v>
      </c>
      <c r="L1843">
        <v>4.87</v>
      </c>
      <c r="M1843">
        <v>2.41</v>
      </c>
      <c r="N1843">
        <v>2.4300000000000002</v>
      </c>
      <c r="O1843">
        <v>2.4300000000000002</v>
      </c>
      <c r="P1843" t="e">
        <v>#N/A</v>
      </c>
      <c r="Q1843">
        <v>5.32</v>
      </c>
      <c r="R1843">
        <v>5.3449999999999998</v>
      </c>
      <c r="S1843">
        <v>5.36</v>
      </c>
      <c r="T1843">
        <v>5.3975</v>
      </c>
      <c r="U1843">
        <v>5.3962500000000002</v>
      </c>
      <c r="V1843" t="e">
        <v>#N/A</v>
      </c>
      <c r="W1843" t="e">
        <v>#N/A</v>
      </c>
      <c r="X1843">
        <v>59.86</v>
      </c>
    </row>
    <row r="1844" spans="1:24" x14ac:dyDescent="0.55000000000000004">
      <c r="A1844" s="5">
        <v>39125</v>
      </c>
      <c r="B1844">
        <v>5.28</v>
      </c>
      <c r="C1844">
        <v>5.18</v>
      </c>
      <c r="D1844">
        <v>5.18</v>
      </c>
      <c r="E1844">
        <v>5.0999999999999996</v>
      </c>
      <c r="F1844">
        <v>4.9400000000000004</v>
      </c>
      <c r="G1844">
        <v>4.84</v>
      </c>
      <c r="H1844">
        <v>4.8</v>
      </c>
      <c r="I1844">
        <v>4.8</v>
      </c>
      <c r="J1844">
        <v>4.8</v>
      </c>
      <c r="K1844">
        <v>5</v>
      </c>
      <c r="L1844">
        <v>4.88</v>
      </c>
      <c r="M1844">
        <v>2.46</v>
      </c>
      <c r="N1844">
        <v>2.46</v>
      </c>
      <c r="O1844">
        <v>2.4700000000000002</v>
      </c>
      <c r="P1844" t="e">
        <v>#N/A</v>
      </c>
      <c r="Q1844">
        <v>5.32</v>
      </c>
      <c r="R1844">
        <v>5.3449999999999998</v>
      </c>
      <c r="S1844">
        <v>5.36</v>
      </c>
      <c r="T1844">
        <v>5.4</v>
      </c>
      <c r="U1844">
        <v>5.4175000000000004</v>
      </c>
      <c r="V1844" t="e">
        <v>#N/A</v>
      </c>
      <c r="W1844" t="e">
        <v>#N/A</v>
      </c>
      <c r="X1844">
        <v>57.76</v>
      </c>
    </row>
    <row r="1845" spans="1:24" x14ac:dyDescent="0.55000000000000004">
      <c r="A1845" s="5">
        <v>39126</v>
      </c>
      <c r="B1845">
        <v>5.26</v>
      </c>
      <c r="C1845">
        <v>5.17</v>
      </c>
      <c r="D1845">
        <v>5.17</v>
      </c>
      <c r="E1845">
        <v>5.0999999999999996</v>
      </c>
      <c r="F1845">
        <v>4.95</v>
      </c>
      <c r="G1845">
        <v>4.8499999999999996</v>
      </c>
      <c r="H1845">
        <v>4.8099999999999996</v>
      </c>
      <c r="I1845">
        <v>4.8099999999999996</v>
      </c>
      <c r="J1845">
        <v>4.82</v>
      </c>
      <c r="K1845">
        <v>5.0199999999999996</v>
      </c>
      <c r="L1845">
        <v>4.9000000000000004</v>
      </c>
      <c r="M1845">
        <v>2.4500000000000002</v>
      </c>
      <c r="N1845">
        <v>2.46</v>
      </c>
      <c r="O1845">
        <v>2.4700000000000002</v>
      </c>
      <c r="P1845" t="e">
        <v>#N/A</v>
      </c>
      <c r="Q1845">
        <v>5.32</v>
      </c>
      <c r="R1845">
        <v>5.3449999999999998</v>
      </c>
      <c r="S1845">
        <v>5.36</v>
      </c>
      <c r="T1845">
        <v>5.4</v>
      </c>
      <c r="U1845">
        <v>5.4237500000000001</v>
      </c>
      <c r="V1845" t="e">
        <v>#N/A</v>
      </c>
      <c r="W1845" t="e">
        <v>#N/A</v>
      </c>
      <c r="X1845">
        <v>58.98</v>
      </c>
    </row>
    <row r="1846" spans="1:24" x14ac:dyDescent="0.55000000000000004">
      <c r="A1846" s="5">
        <v>39127</v>
      </c>
      <c r="B1846">
        <v>5.27</v>
      </c>
      <c r="C1846">
        <v>5.16</v>
      </c>
      <c r="D1846">
        <v>5.16</v>
      </c>
      <c r="E1846">
        <v>5.0599999999999996</v>
      </c>
      <c r="F1846">
        <v>4.87</v>
      </c>
      <c r="G1846">
        <v>4.7699999999999996</v>
      </c>
      <c r="H1846">
        <v>4.72</v>
      </c>
      <c r="I1846">
        <v>4.72</v>
      </c>
      <c r="J1846">
        <v>4.74</v>
      </c>
      <c r="K1846">
        <v>4.9400000000000004</v>
      </c>
      <c r="L1846">
        <v>4.83</v>
      </c>
      <c r="M1846">
        <v>2.38</v>
      </c>
      <c r="N1846">
        <v>2.38</v>
      </c>
      <c r="O1846">
        <v>2.4</v>
      </c>
      <c r="P1846" t="e">
        <v>#N/A</v>
      </c>
      <c r="Q1846">
        <v>5.32</v>
      </c>
      <c r="R1846">
        <v>5.3449999999999998</v>
      </c>
      <c r="S1846">
        <v>5.36</v>
      </c>
      <c r="T1846">
        <v>5.4</v>
      </c>
      <c r="U1846">
        <v>5.4243800000000002</v>
      </c>
      <c r="V1846" t="e">
        <v>#N/A</v>
      </c>
      <c r="W1846" t="e">
        <v>#N/A</v>
      </c>
      <c r="X1846">
        <v>58</v>
      </c>
    </row>
    <row r="1847" spans="1:24" x14ac:dyDescent="0.55000000000000004">
      <c r="A1847" s="5">
        <v>39128</v>
      </c>
      <c r="B1847">
        <v>5.29</v>
      </c>
      <c r="C1847">
        <v>5.17</v>
      </c>
      <c r="D1847">
        <v>5.15</v>
      </c>
      <c r="E1847">
        <v>5.04</v>
      </c>
      <c r="F1847">
        <v>4.83</v>
      </c>
      <c r="G1847">
        <v>4.7300000000000004</v>
      </c>
      <c r="H1847">
        <v>4.68</v>
      </c>
      <c r="I1847">
        <v>4.6900000000000004</v>
      </c>
      <c r="J1847">
        <v>4.7</v>
      </c>
      <c r="K1847">
        <v>4.91</v>
      </c>
      <c r="L1847">
        <v>4.8099999999999996</v>
      </c>
      <c r="M1847">
        <v>2.38</v>
      </c>
      <c r="N1847">
        <v>2.38</v>
      </c>
      <c r="O1847">
        <v>2.39</v>
      </c>
      <c r="P1847" t="e">
        <v>#N/A</v>
      </c>
      <c r="Q1847">
        <v>5.32</v>
      </c>
      <c r="R1847">
        <v>5.3449999999999998</v>
      </c>
      <c r="S1847">
        <v>5.36</v>
      </c>
      <c r="T1847">
        <v>5.39</v>
      </c>
      <c r="U1847">
        <v>5.3881300000000003</v>
      </c>
      <c r="V1847" t="e">
        <v>#N/A</v>
      </c>
      <c r="W1847" t="e">
        <v>#N/A</v>
      </c>
      <c r="X1847">
        <v>57.92</v>
      </c>
    </row>
    <row r="1848" spans="1:24" x14ac:dyDescent="0.55000000000000004">
      <c r="A1848" s="5">
        <v>39129</v>
      </c>
      <c r="B1848">
        <v>5.24</v>
      </c>
      <c r="C1848">
        <v>5.17</v>
      </c>
      <c r="D1848">
        <v>5.15</v>
      </c>
      <c r="E1848">
        <v>5.05</v>
      </c>
      <c r="F1848">
        <v>4.83</v>
      </c>
      <c r="G1848">
        <v>4.7300000000000004</v>
      </c>
      <c r="H1848">
        <v>4.68</v>
      </c>
      <c r="I1848">
        <v>4.68</v>
      </c>
      <c r="J1848">
        <v>4.6900000000000004</v>
      </c>
      <c r="K1848">
        <v>4.9000000000000004</v>
      </c>
      <c r="L1848">
        <v>4.79</v>
      </c>
      <c r="M1848">
        <v>2.36</v>
      </c>
      <c r="N1848">
        <v>2.36</v>
      </c>
      <c r="O1848">
        <v>2.38</v>
      </c>
      <c r="P1848" t="e">
        <v>#N/A</v>
      </c>
      <c r="Q1848">
        <v>5.32</v>
      </c>
      <c r="R1848">
        <v>5.3449999999999998</v>
      </c>
      <c r="S1848">
        <v>5.36</v>
      </c>
      <c r="T1848">
        <v>5.3849999999999998</v>
      </c>
      <c r="U1848">
        <v>5.3618800000000002</v>
      </c>
      <c r="V1848" t="e">
        <v>#N/A</v>
      </c>
      <c r="W1848" t="e">
        <v>#N/A</v>
      </c>
      <c r="X1848">
        <v>59.38</v>
      </c>
    </row>
    <row r="1849" spans="1:24" x14ac:dyDescent="0.55000000000000004">
      <c r="A1849" s="5">
        <v>39132</v>
      </c>
      <c r="B1849" t="e">
        <v>#N/A</v>
      </c>
      <c r="C1849" t="e">
        <v>#N/A</v>
      </c>
      <c r="D1849" t="e">
        <v>#N/A</v>
      </c>
      <c r="E1849" t="e">
        <v>#N/A</v>
      </c>
      <c r="F1849" t="e">
        <v>#N/A</v>
      </c>
      <c r="G1849" t="e">
        <v>#N/A</v>
      </c>
      <c r="H1849" t="e">
        <v>#N/A</v>
      </c>
      <c r="I1849" t="e">
        <v>#N/A</v>
      </c>
      <c r="J1849" t="e">
        <v>#N/A</v>
      </c>
      <c r="K1849" t="e">
        <v>#N/A</v>
      </c>
      <c r="L1849" t="e">
        <v>#N/A</v>
      </c>
      <c r="M1849" t="e">
        <v>#N/A</v>
      </c>
      <c r="N1849" t="e">
        <v>#N/A</v>
      </c>
      <c r="O1849" t="e">
        <v>#N/A</v>
      </c>
      <c r="P1849" t="e">
        <v>#N/A</v>
      </c>
      <c r="Q1849">
        <v>5.32</v>
      </c>
      <c r="R1849">
        <v>5.3449999999999998</v>
      </c>
      <c r="S1849">
        <v>5.36</v>
      </c>
      <c r="T1849">
        <v>5.3881300000000003</v>
      </c>
      <c r="U1849">
        <v>5.3674999999999997</v>
      </c>
      <c r="V1849" t="e">
        <v>#N/A</v>
      </c>
      <c r="W1849" t="e">
        <v>#N/A</v>
      </c>
      <c r="X1849" t="e">
        <v>#N/A</v>
      </c>
    </row>
    <row r="1850" spans="1:24" x14ac:dyDescent="0.55000000000000004">
      <c r="A1850" s="5">
        <v>39133</v>
      </c>
      <c r="B1850">
        <v>5.27</v>
      </c>
      <c r="C1850">
        <v>5.19</v>
      </c>
      <c r="D1850">
        <v>5.16</v>
      </c>
      <c r="E1850">
        <v>5.04</v>
      </c>
      <c r="F1850">
        <v>4.8099999999999996</v>
      </c>
      <c r="G1850">
        <v>4.71</v>
      </c>
      <c r="H1850">
        <v>4.67</v>
      </c>
      <c r="I1850">
        <v>4.67</v>
      </c>
      <c r="J1850">
        <v>4.68</v>
      </c>
      <c r="K1850">
        <v>4.8899999999999997</v>
      </c>
      <c r="L1850">
        <v>4.78</v>
      </c>
      <c r="M1850">
        <v>2.35</v>
      </c>
      <c r="N1850">
        <v>2.36</v>
      </c>
      <c r="O1850">
        <v>2.37</v>
      </c>
      <c r="P1850" t="e">
        <v>#N/A</v>
      </c>
      <c r="Q1850">
        <v>5.32</v>
      </c>
      <c r="R1850">
        <v>5.3449999999999998</v>
      </c>
      <c r="S1850">
        <v>5.36</v>
      </c>
      <c r="T1850">
        <v>5.3875000000000002</v>
      </c>
      <c r="U1850">
        <v>5.3668800000000001</v>
      </c>
      <c r="V1850" t="e">
        <v>#N/A</v>
      </c>
      <c r="W1850" t="e">
        <v>#N/A</v>
      </c>
      <c r="X1850">
        <v>58.32</v>
      </c>
    </row>
    <row r="1851" spans="1:24" x14ac:dyDescent="0.55000000000000004">
      <c r="A1851" s="5">
        <v>39134</v>
      </c>
      <c r="B1851">
        <v>5.23</v>
      </c>
      <c r="C1851">
        <v>5.18</v>
      </c>
      <c r="D1851">
        <v>5.16</v>
      </c>
      <c r="E1851">
        <v>5.05</v>
      </c>
      <c r="F1851">
        <v>4.82</v>
      </c>
      <c r="G1851">
        <v>4.74</v>
      </c>
      <c r="H1851">
        <v>4.68</v>
      </c>
      <c r="I1851">
        <v>4.68</v>
      </c>
      <c r="J1851">
        <v>4.6900000000000004</v>
      </c>
      <c r="K1851">
        <v>4.9000000000000004</v>
      </c>
      <c r="L1851">
        <v>4.79</v>
      </c>
      <c r="M1851">
        <v>2.34</v>
      </c>
      <c r="N1851">
        <v>2.33</v>
      </c>
      <c r="O1851">
        <v>2.36</v>
      </c>
      <c r="P1851" t="e">
        <v>#N/A</v>
      </c>
      <c r="Q1851">
        <v>5.32</v>
      </c>
      <c r="R1851">
        <v>5.3449999999999998</v>
      </c>
      <c r="S1851">
        <v>5.36</v>
      </c>
      <c r="T1851">
        <v>5.38</v>
      </c>
      <c r="U1851">
        <v>5.3543799999999999</v>
      </c>
      <c r="V1851" t="e">
        <v>#N/A</v>
      </c>
      <c r="W1851" t="e">
        <v>#N/A</v>
      </c>
      <c r="X1851">
        <v>59.4</v>
      </c>
    </row>
    <row r="1852" spans="1:24" x14ac:dyDescent="0.55000000000000004">
      <c r="A1852" s="5">
        <v>39135</v>
      </c>
      <c r="B1852">
        <v>5.26</v>
      </c>
      <c r="C1852">
        <v>5.19</v>
      </c>
      <c r="D1852">
        <v>5.17</v>
      </c>
      <c r="E1852">
        <v>5.07</v>
      </c>
      <c r="F1852">
        <v>4.87</v>
      </c>
      <c r="G1852">
        <v>4.7699999999999996</v>
      </c>
      <c r="H1852">
        <v>4.72</v>
      </c>
      <c r="I1852">
        <v>4.72</v>
      </c>
      <c r="J1852">
        <v>4.7300000000000004</v>
      </c>
      <c r="K1852">
        <v>4.9400000000000004</v>
      </c>
      <c r="L1852">
        <v>4.83</v>
      </c>
      <c r="M1852">
        <v>2.33</v>
      </c>
      <c r="N1852">
        <v>2.35</v>
      </c>
      <c r="O1852">
        <v>2.38</v>
      </c>
      <c r="P1852" t="e">
        <v>#N/A</v>
      </c>
      <c r="Q1852">
        <v>5.32</v>
      </c>
      <c r="R1852">
        <v>5.3449999999999998</v>
      </c>
      <c r="S1852">
        <v>5.36</v>
      </c>
      <c r="T1852">
        <v>5.3881300000000003</v>
      </c>
      <c r="U1852">
        <v>5.3715599999999997</v>
      </c>
      <c r="V1852" t="e">
        <v>#N/A</v>
      </c>
      <c r="W1852" t="e">
        <v>#N/A</v>
      </c>
      <c r="X1852">
        <v>60.28</v>
      </c>
    </row>
    <row r="1853" spans="1:24" x14ac:dyDescent="0.55000000000000004">
      <c r="A1853" s="5">
        <v>39136</v>
      </c>
      <c r="B1853">
        <v>5.24</v>
      </c>
      <c r="C1853">
        <v>5.18</v>
      </c>
      <c r="D1853">
        <v>5.17</v>
      </c>
      <c r="E1853">
        <v>5.05</v>
      </c>
      <c r="F1853">
        <v>4.82</v>
      </c>
      <c r="G1853">
        <v>4.71</v>
      </c>
      <c r="H1853">
        <v>4.67</v>
      </c>
      <c r="I1853">
        <v>4.67</v>
      </c>
      <c r="J1853">
        <v>4.68</v>
      </c>
      <c r="K1853">
        <v>4.8899999999999997</v>
      </c>
      <c r="L1853">
        <v>4.79</v>
      </c>
      <c r="M1853">
        <v>2.2599999999999998</v>
      </c>
      <c r="N1853">
        <v>2.2999999999999998</v>
      </c>
      <c r="O1853">
        <v>2.34</v>
      </c>
      <c r="P1853" t="e">
        <v>#N/A</v>
      </c>
      <c r="Q1853">
        <v>5.32</v>
      </c>
      <c r="R1853">
        <v>5.3449999999999998</v>
      </c>
      <c r="S1853">
        <v>5.36</v>
      </c>
      <c r="T1853">
        <v>5.39</v>
      </c>
      <c r="U1853">
        <v>5.3887499999999999</v>
      </c>
      <c r="V1853" t="e">
        <v>#N/A</v>
      </c>
      <c r="W1853" t="e">
        <v>#N/A</v>
      </c>
      <c r="X1853">
        <v>60.28</v>
      </c>
    </row>
    <row r="1854" spans="1:24" x14ac:dyDescent="0.55000000000000004">
      <c r="A1854" s="5">
        <v>39139</v>
      </c>
      <c r="B1854">
        <v>5.3</v>
      </c>
      <c r="C1854">
        <v>5.19</v>
      </c>
      <c r="D1854">
        <v>5.18</v>
      </c>
      <c r="E1854">
        <v>5.05</v>
      </c>
      <c r="F1854">
        <v>4.7699999999999996</v>
      </c>
      <c r="G1854">
        <v>4.67</v>
      </c>
      <c r="H1854">
        <v>4.62</v>
      </c>
      <c r="I1854">
        <v>4.62</v>
      </c>
      <c r="J1854">
        <v>4.63</v>
      </c>
      <c r="K1854">
        <v>4.84</v>
      </c>
      <c r="L1854">
        <v>4.7300000000000004</v>
      </c>
      <c r="M1854">
        <v>2.21</v>
      </c>
      <c r="N1854">
        <v>2.2599999999999998</v>
      </c>
      <c r="O1854">
        <v>2.29</v>
      </c>
      <c r="P1854" t="e">
        <v>#N/A</v>
      </c>
      <c r="Q1854">
        <v>5.32</v>
      </c>
      <c r="R1854">
        <v>5.3449999999999998</v>
      </c>
      <c r="S1854">
        <v>5.36</v>
      </c>
      <c r="T1854">
        <v>5.3787500000000001</v>
      </c>
      <c r="U1854">
        <v>5.3481300000000003</v>
      </c>
      <c r="V1854" t="e">
        <v>#N/A</v>
      </c>
      <c r="W1854" t="e">
        <v>#N/A</v>
      </c>
      <c r="X1854">
        <v>61.41</v>
      </c>
    </row>
    <row r="1855" spans="1:24" x14ac:dyDescent="0.55000000000000004">
      <c r="A1855" s="5">
        <v>39140</v>
      </c>
      <c r="B1855">
        <v>5.27</v>
      </c>
      <c r="C1855">
        <v>5.14</v>
      </c>
      <c r="D1855">
        <v>5.0999999999999996</v>
      </c>
      <c r="E1855">
        <v>4.93</v>
      </c>
      <c r="F1855">
        <v>4.59</v>
      </c>
      <c r="G1855">
        <v>4.5</v>
      </c>
      <c r="H1855">
        <v>4.46</v>
      </c>
      <c r="I1855">
        <v>4.46</v>
      </c>
      <c r="J1855">
        <v>4.5</v>
      </c>
      <c r="K1855">
        <v>4.7300000000000004</v>
      </c>
      <c r="L1855">
        <v>4.62</v>
      </c>
      <c r="M1855">
        <v>2.0699999999999998</v>
      </c>
      <c r="N1855">
        <v>2.14</v>
      </c>
      <c r="O1855">
        <v>2.19</v>
      </c>
      <c r="P1855" t="e">
        <v>#N/A</v>
      </c>
      <c r="Q1855">
        <v>5.32</v>
      </c>
      <c r="R1855">
        <v>5.3449999999999998</v>
      </c>
      <c r="S1855">
        <v>5.36</v>
      </c>
      <c r="T1855">
        <v>5.37188</v>
      </c>
      <c r="U1855">
        <v>5.3306300000000002</v>
      </c>
      <c r="V1855" t="e">
        <v>#N/A</v>
      </c>
      <c r="W1855" t="e">
        <v>#N/A</v>
      </c>
      <c r="X1855">
        <v>61.46</v>
      </c>
    </row>
    <row r="1856" spans="1:24" x14ac:dyDescent="0.55000000000000004">
      <c r="A1856" s="5">
        <v>39141</v>
      </c>
      <c r="B1856">
        <v>5.41</v>
      </c>
      <c r="C1856">
        <v>5.16</v>
      </c>
      <c r="D1856">
        <v>5.12</v>
      </c>
      <c r="E1856">
        <v>4.96</v>
      </c>
      <c r="F1856">
        <v>4.6500000000000004</v>
      </c>
      <c r="G1856">
        <v>4.55</v>
      </c>
      <c r="H1856">
        <v>4.5199999999999996</v>
      </c>
      <c r="I1856">
        <v>4.53</v>
      </c>
      <c r="J1856">
        <v>4.5599999999999996</v>
      </c>
      <c r="K1856">
        <v>4.78</v>
      </c>
      <c r="L1856">
        <v>4.68</v>
      </c>
      <c r="M1856">
        <v>2.12</v>
      </c>
      <c r="N1856">
        <v>2.2000000000000002</v>
      </c>
      <c r="O1856">
        <v>2.2400000000000002</v>
      </c>
      <c r="P1856" t="e">
        <v>#N/A</v>
      </c>
      <c r="Q1856">
        <v>5.32</v>
      </c>
      <c r="R1856">
        <v>5.3381299999999996</v>
      </c>
      <c r="S1856">
        <v>5.3481300000000003</v>
      </c>
      <c r="T1856">
        <v>5.33</v>
      </c>
      <c r="U1856">
        <v>5.23813</v>
      </c>
      <c r="V1856" t="e">
        <v>#N/A</v>
      </c>
      <c r="W1856" t="e">
        <v>#N/A</v>
      </c>
      <c r="X1856">
        <v>61.78</v>
      </c>
    </row>
    <row r="1857" spans="1:24" x14ac:dyDescent="0.55000000000000004">
      <c r="A1857" s="5">
        <v>39142</v>
      </c>
      <c r="B1857">
        <v>5.31</v>
      </c>
      <c r="C1857">
        <v>5.15</v>
      </c>
      <c r="D1857">
        <v>5.1100000000000003</v>
      </c>
      <c r="E1857">
        <v>4.95</v>
      </c>
      <c r="F1857">
        <v>4.63</v>
      </c>
      <c r="G1857">
        <v>4.54</v>
      </c>
      <c r="H1857">
        <v>4.5</v>
      </c>
      <c r="I1857">
        <v>4.51</v>
      </c>
      <c r="J1857">
        <v>4.5599999999999996</v>
      </c>
      <c r="K1857">
        <v>4.78</v>
      </c>
      <c r="L1857">
        <v>4.68</v>
      </c>
      <c r="M1857">
        <v>2.11</v>
      </c>
      <c r="N1857">
        <v>2.19</v>
      </c>
      <c r="O1857">
        <v>2.23</v>
      </c>
      <c r="P1857" t="e">
        <v>#N/A</v>
      </c>
      <c r="Q1857">
        <v>5.32</v>
      </c>
      <c r="R1857">
        <v>5.3375000000000004</v>
      </c>
      <c r="S1857">
        <v>5.3475000000000001</v>
      </c>
      <c r="T1857">
        <v>5.3281299999999998</v>
      </c>
      <c r="U1857">
        <v>5.2324999999999999</v>
      </c>
      <c r="V1857" t="e">
        <v>#N/A</v>
      </c>
      <c r="W1857" t="e">
        <v>#N/A</v>
      </c>
      <c r="X1857">
        <v>61.97</v>
      </c>
    </row>
    <row r="1858" spans="1:24" x14ac:dyDescent="0.55000000000000004">
      <c r="A1858" s="5">
        <v>39143</v>
      </c>
      <c r="B1858">
        <v>5.23</v>
      </c>
      <c r="C1858">
        <v>5.12</v>
      </c>
      <c r="D1858">
        <v>5.07</v>
      </c>
      <c r="E1858">
        <v>4.9000000000000004</v>
      </c>
      <c r="F1858">
        <v>4.5599999999999996</v>
      </c>
      <c r="G1858">
        <v>4.4800000000000004</v>
      </c>
      <c r="H1858">
        <v>4.46</v>
      </c>
      <c r="I1858">
        <v>4.47</v>
      </c>
      <c r="J1858">
        <v>4.5199999999999996</v>
      </c>
      <c r="K1858">
        <v>4.75</v>
      </c>
      <c r="L1858">
        <v>4.6500000000000004</v>
      </c>
      <c r="M1858">
        <v>2.06</v>
      </c>
      <c r="N1858">
        <v>2.15</v>
      </c>
      <c r="O1858">
        <v>2.21</v>
      </c>
      <c r="P1858" t="e">
        <v>#N/A</v>
      </c>
      <c r="Q1858">
        <v>5.32</v>
      </c>
      <c r="R1858">
        <v>5.3375000000000004</v>
      </c>
      <c r="S1858">
        <v>5.3462500000000004</v>
      </c>
      <c r="T1858">
        <v>5.3193799999999998</v>
      </c>
      <c r="U1858">
        <v>5.2125000000000004</v>
      </c>
      <c r="V1858" t="e">
        <v>#N/A</v>
      </c>
      <c r="W1858" t="e">
        <v>#N/A</v>
      </c>
      <c r="X1858">
        <v>61.58</v>
      </c>
    </row>
    <row r="1859" spans="1:24" x14ac:dyDescent="0.55000000000000004">
      <c r="A1859" s="5">
        <v>39146</v>
      </c>
      <c r="B1859">
        <v>5.27</v>
      </c>
      <c r="C1859">
        <v>5.0999999999999996</v>
      </c>
      <c r="D1859">
        <v>5.08</v>
      </c>
      <c r="E1859">
        <v>4.8899999999999997</v>
      </c>
      <c r="F1859">
        <v>4.53</v>
      </c>
      <c r="G1859">
        <v>4.47</v>
      </c>
      <c r="H1859">
        <v>4.45</v>
      </c>
      <c r="I1859">
        <v>4.46</v>
      </c>
      <c r="J1859">
        <v>4.51</v>
      </c>
      <c r="K1859">
        <v>4.74</v>
      </c>
      <c r="L1859">
        <v>4.6399999999999997</v>
      </c>
      <c r="M1859">
        <v>2.06</v>
      </c>
      <c r="N1859">
        <v>2.17</v>
      </c>
      <c r="O1859">
        <v>2.2200000000000002</v>
      </c>
      <c r="P1859" t="e">
        <v>#N/A</v>
      </c>
      <c r="Q1859">
        <v>5.3191300000000004</v>
      </c>
      <c r="R1859">
        <v>5.3256300000000003</v>
      </c>
      <c r="S1859">
        <v>5.33</v>
      </c>
      <c r="T1859">
        <v>5.2591299999999999</v>
      </c>
      <c r="U1859">
        <v>5.12</v>
      </c>
      <c r="V1859" t="e">
        <v>#N/A</v>
      </c>
      <c r="W1859" t="e">
        <v>#N/A</v>
      </c>
      <c r="X1859">
        <v>60.05</v>
      </c>
    </row>
    <row r="1860" spans="1:24" x14ac:dyDescent="0.55000000000000004">
      <c r="A1860" s="5">
        <v>39147</v>
      </c>
      <c r="B1860">
        <v>5.22</v>
      </c>
      <c r="C1860">
        <v>5.14</v>
      </c>
      <c r="D1860">
        <v>5.0999999999999996</v>
      </c>
      <c r="E1860">
        <v>4.92</v>
      </c>
      <c r="F1860">
        <v>4.58</v>
      </c>
      <c r="G1860">
        <v>4.5199999999999996</v>
      </c>
      <c r="H1860">
        <v>4.4800000000000004</v>
      </c>
      <c r="I1860">
        <v>4.49</v>
      </c>
      <c r="J1860">
        <v>4.53</v>
      </c>
      <c r="K1860">
        <v>4.76</v>
      </c>
      <c r="L1860">
        <v>4.66</v>
      </c>
      <c r="M1860">
        <v>2.08</v>
      </c>
      <c r="N1860">
        <v>2.19</v>
      </c>
      <c r="O1860">
        <v>2.2400000000000002</v>
      </c>
      <c r="P1860" t="e">
        <v>#N/A</v>
      </c>
      <c r="Q1860">
        <v>5.32</v>
      </c>
      <c r="R1860">
        <v>5.33</v>
      </c>
      <c r="S1860">
        <v>5.34</v>
      </c>
      <c r="T1860">
        <v>5.2975000000000003</v>
      </c>
      <c r="U1860">
        <v>5.1812500000000004</v>
      </c>
      <c r="V1860" t="e">
        <v>#N/A</v>
      </c>
      <c r="W1860" t="e">
        <v>#N/A</v>
      </c>
      <c r="X1860">
        <v>60.66</v>
      </c>
    </row>
    <row r="1861" spans="1:24" x14ac:dyDescent="0.55000000000000004">
      <c r="A1861" s="5">
        <v>39148</v>
      </c>
      <c r="B1861">
        <v>5.24</v>
      </c>
      <c r="C1861">
        <v>5.12</v>
      </c>
      <c r="D1861">
        <v>5.09</v>
      </c>
      <c r="E1861">
        <v>4.9000000000000004</v>
      </c>
      <c r="F1861">
        <v>4.54</v>
      </c>
      <c r="G1861">
        <v>4.4800000000000004</v>
      </c>
      <c r="H1861">
        <v>4.45</v>
      </c>
      <c r="I1861">
        <v>4.46</v>
      </c>
      <c r="J1861">
        <v>4.5</v>
      </c>
      <c r="K1861">
        <v>4.7300000000000004</v>
      </c>
      <c r="L1861">
        <v>4.6399999999999997</v>
      </c>
      <c r="M1861">
        <v>2.0499999999999998</v>
      </c>
      <c r="N1861">
        <v>2.16</v>
      </c>
      <c r="O1861">
        <v>2.2200000000000002</v>
      </c>
      <c r="P1861" t="e">
        <v>#N/A</v>
      </c>
      <c r="Q1861">
        <v>5.32</v>
      </c>
      <c r="R1861">
        <v>5.33</v>
      </c>
      <c r="S1861">
        <v>5.34</v>
      </c>
      <c r="T1861">
        <v>5.29</v>
      </c>
      <c r="U1861">
        <v>5.1662499999999998</v>
      </c>
      <c r="V1861" t="e">
        <v>#N/A</v>
      </c>
      <c r="W1861" t="e">
        <v>#N/A</v>
      </c>
      <c r="X1861">
        <v>61.85</v>
      </c>
    </row>
    <row r="1862" spans="1:24" x14ac:dyDescent="0.55000000000000004">
      <c r="A1862" s="5">
        <v>39149</v>
      </c>
      <c r="B1862">
        <v>5.24</v>
      </c>
      <c r="C1862">
        <v>5.0999999999999996</v>
      </c>
      <c r="D1862">
        <v>5.08</v>
      </c>
      <c r="E1862">
        <v>4.91</v>
      </c>
      <c r="F1862">
        <v>4.5599999999999996</v>
      </c>
      <c r="G1862">
        <v>4.49</v>
      </c>
      <c r="H1862">
        <v>4.45</v>
      </c>
      <c r="I1862">
        <v>4.46</v>
      </c>
      <c r="J1862">
        <v>4.51</v>
      </c>
      <c r="K1862">
        <v>4.74</v>
      </c>
      <c r="L1862">
        <v>4.6500000000000004</v>
      </c>
      <c r="M1862">
        <v>2.06</v>
      </c>
      <c r="N1862">
        <v>2.17</v>
      </c>
      <c r="O1862">
        <v>2.2400000000000002</v>
      </c>
      <c r="P1862" t="e">
        <v>#N/A</v>
      </c>
      <c r="Q1862">
        <v>5.32</v>
      </c>
      <c r="R1862">
        <v>5.33</v>
      </c>
      <c r="S1862">
        <v>5.34</v>
      </c>
      <c r="T1862">
        <v>5.2874999999999996</v>
      </c>
      <c r="U1862">
        <v>5.1524999999999999</v>
      </c>
      <c r="V1862" t="e">
        <v>#N/A</v>
      </c>
      <c r="W1862" t="e">
        <v>#N/A</v>
      </c>
      <c r="X1862">
        <v>61.63</v>
      </c>
    </row>
    <row r="1863" spans="1:24" x14ac:dyDescent="0.55000000000000004">
      <c r="A1863" s="5">
        <v>39150</v>
      </c>
      <c r="B1863">
        <v>5.24</v>
      </c>
      <c r="C1863">
        <v>5.0999999999999996</v>
      </c>
      <c r="D1863">
        <v>5.13</v>
      </c>
      <c r="E1863">
        <v>4.9800000000000004</v>
      </c>
      <c r="F1863">
        <v>4.66</v>
      </c>
      <c r="G1863">
        <v>4.58</v>
      </c>
      <c r="H1863">
        <v>4.55</v>
      </c>
      <c r="I1863">
        <v>4.55</v>
      </c>
      <c r="J1863">
        <v>4.59</v>
      </c>
      <c r="K1863">
        <v>4.8099999999999996</v>
      </c>
      <c r="L1863">
        <v>4.72</v>
      </c>
      <c r="M1863">
        <v>2.13</v>
      </c>
      <c r="N1863">
        <v>2.25</v>
      </c>
      <c r="O1863">
        <v>2.31</v>
      </c>
      <c r="P1863" t="e">
        <v>#N/A</v>
      </c>
      <c r="Q1863">
        <v>5.32</v>
      </c>
      <c r="R1863">
        <v>5.33</v>
      </c>
      <c r="S1863">
        <v>5.34</v>
      </c>
      <c r="T1863">
        <v>5.2968799999999998</v>
      </c>
      <c r="U1863">
        <v>5.1675000000000004</v>
      </c>
      <c r="V1863" t="e">
        <v>#N/A</v>
      </c>
      <c r="W1863" t="e">
        <v>#N/A</v>
      </c>
      <c r="X1863">
        <v>60.06</v>
      </c>
    </row>
    <row r="1864" spans="1:24" x14ac:dyDescent="0.55000000000000004">
      <c r="A1864" s="5">
        <v>39153</v>
      </c>
      <c r="B1864">
        <v>5.25</v>
      </c>
      <c r="C1864">
        <v>5.09</v>
      </c>
      <c r="D1864">
        <v>5.13</v>
      </c>
      <c r="E1864">
        <v>4.96</v>
      </c>
      <c r="F1864">
        <v>4.62</v>
      </c>
      <c r="G1864">
        <v>4.55</v>
      </c>
      <c r="H1864">
        <v>4.5</v>
      </c>
      <c r="I1864">
        <v>4.51</v>
      </c>
      <c r="J1864">
        <v>4.5599999999999996</v>
      </c>
      <c r="K1864">
        <v>4.78</v>
      </c>
      <c r="L1864">
        <v>4.6900000000000004</v>
      </c>
      <c r="M1864">
        <v>2.1</v>
      </c>
      <c r="N1864">
        <v>2.2200000000000002</v>
      </c>
      <c r="O1864">
        <v>2.2999999999999998</v>
      </c>
      <c r="P1864" t="e">
        <v>#N/A</v>
      </c>
      <c r="Q1864">
        <v>5.32</v>
      </c>
      <c r="R1864">
        <v>5.34</v>
      </c>
      <c r="S1864">
        <v>5.3550000000000004</v>
      </c>
      <c r="T1864">
        <v>5.3425000000000002</v>
      </c>
      <c r="U1864">
        <v>5.2672499999999998</v>
      </c>
      <c r="V1864" t="e">
        <v>#N/A</v>
      </c>
      <c r="W1864" t="e">
        <v>#N/A</v>
      </c>
      <c r="X1864">
        <v>58.94</v>
      </c>
    </row>
    <row r="1865" spans="1:24" x14ac:dyDescent="0.55000000000000004">
      <c r="A1865" s="5">
        <v>39154</v>
      </c>
      <c r="B1865">
        <v>5.25</v>
      </c>
      <c r="C1865">
        <v>5.09</v>
      </c>
      <c r="D1865">
        <v>5.0999999999999996</v>
      </c>
      <c r="E1865">
        <v>4.9000000000000004</v>
      </c>
      <c r="F1865">
        <v>4.5199999999999996</v>
      </c>
      <c r="G1865">
        <v>4.45</v>
      </c>
      <c r="H1865">
        <v>4.41</v>
      </c>
      <c r="I1865">
        <v>4.43</v>
      </c>
      <c r="J1865">
        <v>4.5</v>
      </c>
      <c r="K1865">
        <v>4.75</v>
      </c>
      <c r="L1865">
        <v>4.66</v>
      </c>
      <c r="M1865">
        <v>2.0099999999999998</v>
      </c>
      <c r="N1865">
        <v>2.15</v>
      </c>
      <c r="O1865">
        <v>2.2599999999999998</v>
      </c>
      <c r="P1865" t="e">
        <v>#N/A</v>
      </c>
      <c r="Q1865">
        <v>5.32</v>
      </c>
      <c r="R1865">
        <v>5.34</v>
      </c>
      <c r="S1865">
        <v>5.3548799999999996</v>
      </c>
      <c r="T1865">
        <v>5.33</v>
      </c>
      <c r="U1865">
        <v>5.22</v>
      </c>
      <c r="V1865" t="e">
        <v>#N/A</v>
      </c>
      <c r="W1865" t="e">
        <v>#N/A</v>
      </c>
      <c r="X1865">
        <v>58.03</v>
      </c>
    </row>
    <row r="1866" spans="1:24" x14ac:dyDescent="0.55000000000000004">
      <c r="A1866" s="5">
        <v>39155</v>
      </c>
      <c r="B1866">
        <v>5.27</v>
      </c>
      <c r="C1866">
        <v>5.0599999999999996</v>
      </c>
      <c r="D1866">
        <v>5.0999999999999996</v>
      </c>
      <c r="E1866">
        <v>4.91</v>
      </c>
      <c r="F1866">
        <v>4.54</v>
      </c>
      <c r="G1866">
        <v>4.47</v>
      </c>
      <c r="H1866">
        <v>4.4400000000000004</v>
      </c>
      <c r="I1866">
        <v>4.46</v>
      </c>
      <c r="J1866">
        <v>4.53</v>
      </c>
      <c r="K1866">
        <v>4.78</v>
      </c>
      <c r="L1866">
        <v>4.6900000000000004</v>
      </c>
      <c r="M1866">
        <v>2.0299999999999998</v>
      </c>
      <c r="N1866">
        <v>2.1800000000000002</v>
      </c>
      <c r="O1866">
        <v>2.29</v>
      </c>
      <c r="P1866" t="e">
        <v>#N/A</v>
      </c>
      <c r="Q1866">
        <v>5.32</v>
      </c>
      <c r="R1866">
        <v>5.3387500000000001</v>
      </c>
      <c r="S1866">
        <v>5.35</v>
      </c>
      <c r="T1866">
        <v>5.2962499999999997</v>
      </c>
      <c r="U1866">
        <v>5.1418799999999996</v>
      </c>
      <c r="V1866" t="e">
        <v>#N/A</v>
      </c>
      <c r="W1866" t="e">
        <v>#N/A</v>
      </c>
      <c r="X1866">
        <v>58.15</v>
      </c>
    </row>
    <row r="1867" spans="1:24" x14ac:dyDescent="0.55000000000000004">
      <c r="A1867" s="5">
        <v>39156</v>
      </c>
      <c r="B1867">
        <v>5.29</v>
      </c>
      <c r="C1867">
        <v>5.05</v>
      </c>
      <c r="D1867">
        <v>5.12</v>
      </c>
      <c r="E1867">
        <v>4.93</v>
      </c>
      <c r="F1867">
        <v>4.57</v>
      </c>
      <c r="G1867">
        <v>4.5</v>
      </c>
      <c r="H1867">
        <v>4.46</v>
      </c>
      <c r="I1867">
        <v>4.47</v>
      </c>
      <c r="J1867">
        <v>4.54</v>
      </c>
      <c r="K1867">
        <v>4.78</v>
      </c>
      <c r="L1867">
        <v>4.6900000000000004</v>
      </c>
      <c r="M1867">
        <v>2.04</v>
      </c>
      <c r="N1867">
        <v>2.17</v>
      </c>
      <c r="O1867">
        <v>2.2599999999999998</v>
      </c>
      <c r="P1867" t="e">
        <v>#N/A</v>
      </c>
      <c r="Q1867">
        <v>5.32</v>
      </c>
      <c r="R1867">
        <v>5.34</v>
      </c>
      <c r="S1867">
        <v>5.35</v>
      </c>
      <c r="T1867">
        <v>5.3143799999999999</v>
      </c>
      <c r="U1867">
        <v>5.19</v>
      </c>
      <c r="V1867" t="e">
        <v>#N/A</v>
      </c>
      <c r="W1867" t="e">
        <v>#N/A</v>
      </c>
      <c r="X1867">
        <v>57.52</v>
      </c>
    </row>
    <row r="1868" spans="1:24" x14ac:dyDescent="0.55000000000000004">
      <c r="A1868" s="5">
        <v>39157</v>
      </c>
      <c r="B1868">
        <v>5.25</v>
      </c>
      <c r="C1868">
        <v>5.04</v>
      </c>
      <c r="D1868">
        <v>5.13</v>
      </c>
      <c r="E1868">
        <v>4.95</v>
      </c>
      <c r="F1868">
        <v>4.58</v>
      </c>
      <c r="G1868">
        <v>4.51</v>
      </c>
      <c r="H1868">
        <v>4.47</v>
      </c>
      <c r="I1868">
        <v>4.49</v>
      </c>
      <c r="J1868">
        <v>4.55</v>
      </c>
      <c r="K1868">
        <v>4.79</v>
      </c>
      <c r="L1868">
        <v>4.7</v>
      </c>
      <c r="M1868">
        <v>2.0299999999999998</v>
      </c>
      <c r="N1868">
        <v>2.16</v>
      </c>
      <c r="O1868">
        <v>2.2599999999999998</v>
      </c>
      <c r="P1868" t="e">
        <v>#N/A</v>
      </c>
      <c r="Q1868">
        <v>5.32</v>
      </c>
      <c r="R1868">
        <v>5.34</v>
      </c>
      <c r="S1868">
        <v>5.35</v>
      </c>
      <c r="T1868">
        <v>5.3206300000000004</v>
      </c>
      <c r="U1868">
        <v>5.2031299999999998</v>
      </c>
      <c r="V1868" t="e">
        <v>#N/A</v>
      </c>
      <c r="W1868" t="e">
        <v>#N/A</v>
      </c>
      <c r="X1868">
        <v>57.06</v>
      </c>
    </row>
    <row r="1869" spans="1:24" x14ac:dyDescent="0.55000000000000004">
      <c r="A1869" s="5">
        <v>39160</v>
      </c>
      <c r="B1869">
        <v>5.26</v>
      </c>
      <c r="C1869">
        <v>5.0599999999999996</v>
      </c>
      <c r="D1869">
        <v>5.13</v>
      </c>
      <c r="E1869">
        <v>4.96</v>
      </c>
      <c r="F1869">
        <v>4.6100000000000003</v>
      </c>
      <c r="G1869">
        <v>4.54</v>
      </c>
      <c r="H1869">
        <v>4.5</v>
      </c>
      <c r="I1869">
        <v>4.51</v>
      </c>
      <c r="J1869">
        <v>4.58</v>
      </c>
      <c r="K1869">
        <v>4.8099999999999996</v>
      </c>
      <c r="L1869">
        <v>4.72</v>
      </c>
      <c r="M1869">
        <v>2.04</v>
      </c>
      <c r="N1869">
        <v>2.1800000000000002</v>
      </c>
      <c r="O1869">
        <v>2.2799999999999998</v>
      </c>
      <c r="P1869" t="e">
        <v>#N/A</v>
      </c>
      <c r="Q1869">
        <v>5.32</v>
      </c>
      <c r="R1869">
        <v>5.34</v>
      </c>
      <c r="S1869">
        <v>5.35</v>
      </c>
      <c r="T1869">
        <v>5.335</v>
      </c>
      <c r="U1869">
        <v>5.2331300000000001</v>
      </c>
      <c r="V1869" t="e">
        <v>#N/A</v>
      </c>
      <c r="W1869" t="e">
        <v>#N/A</v>
      </c>
      <c r="X1869">
        <v>56.65</v>
      </c>
    </row>
    <row r="1870" spans="1:24" x14ac:dyDescent="0.55000000000000004">
      <c r="A1870" s="5">
        <v>39161</v>
      </c>
      <c r="B1870">
        <v>5.26</v>
      </c>
      <c r="C1870">
        <v>5.0599999999999996</v>
      </c>
      <c r="D1870">
        <v>5.12</v>
      </c>
      <c r="E1870">
        <v>4.9400000000000004</v>
      </c>
      <c r="F1870">
        <v>4.5999999999999996</v>
      </c>
      <c r="G1870">
        <v>4.51</v>
      </c>
      <c r="H1870">
        <v>4.47</v>
      </c>
      <c r="I1870">
        <v>4.49</v>
      </c>
      <c r="J1870">
        <v>4.5599999999999996</v>
      </c>
      <c r="K1870">
        <v>4.79</v>
      </c>
      <c r="L1870">
        <v>4.71</v>
      </c>
      <c r="M1870">
        <v>2.02</v>
      </c>
      <c r="N1870">
        <v>2.17</v>
      </c>
      <c r="O1870">
        <v>2.29</v>
      </c>
      <c r="P1870" t="e">
        <v>#N/A</v>
      </c>
      <c r="Q1870">
        <v>5.32</v>
      </c>
      <c r="R1870">
        <v>5.34</v>
      </c>
      <c r="S1870">
        <v>5.35</v>
      </c>
      <c r="T1870">
        <v>5.34</v>
      </c>
      <c r="U1870">
        <v>5.2443799999999996</v>
      </c>
      <c r="V1870" t="e">
        <v>#N/A</v>
      </c>
      <c r="W1870" t="e">
        <v>#N/A</v>
      </c>
      <c r="X1870">
        <v>56.41</v>
      </c>
    </row>
    <row r="1871" spans="1:24" x14ac:dyDescent="0.55000000000000004">
      <c r="A1871" s="5">
        <v>39162</v>
      </c>
      <c r="B1871">
        <v>5.26</v>
      </c>
      <c r="C1871">
        <v>5.05</v>
      </c>
      <c r="D1871">
        <v>5.08</v>
      </c>
      <c r="E1871">
        <v>4.8899999999999997</v>
      </c>
      <c r="F1871">
        <v>4.51</v>
      </c>
      <c r="G1871">
        <v>4.4400000000000004</v>
      </c>
      <c r="H1871">
        <v>4.43</v>
      </c>
      <c r="I1871">
        <v>4.45</v>
      </c>
      <c r="J1871">
        <v>4.53</v>
      </c>
      <c r="K1871">
        <v>4.78</v>
      </c>
      <c r="L1871">
        <v>4.7</v>
      </c>
      <c r="M1871">
        <v>1.99</v>
      </c>
      <c r="N1871">
        <v>2.14</v>
      </c>
      <c r="O1871">
        <v>2.25</v>
      </c>
      <c r="P1871" t="e">
        <v>#N/A</v>
      </c>
      <c r="Q1871">
        <v>5.32</v>
      </c>
      <c r="R1871">
        <v>5.34</v>
      </c>
      <c r="S1871">
        <v>5.35</v>
      </c>
      <c r="T1871">
        <v>5.34</v>
      </c>
      <c r="U1871">
        <v>5.2350000000000003</v>
      </c>
      <c r="V1871" t="e">
        <v>#N/A</v>
      </c>
      <c r="W1871" t="e">
        <v>#N/A</v>
      </c>
      <c r="X1871">
        <v>56.98</v>
      </c>
    </row>
    <row r="1872" spans="1:24" x14ac:dyDescent="0.55000000000000004">
      <c r="A1872" s="5">
        <v>39163</v>
      </c>
      <c r="B1872">
        <v>5.27</v>
      </c>
      <c r="C1872">
        <v>5.0599999999999996</v>
      </c>
      <c r="D1872">
        <v>5.08</v>
      </c>
      <c r="E1872">
        <v>4.91</v>
      </c>
      <c r="F1872">
        <v>4.58</v>
      </c>
      <c r="G1872">
        <v>4.51</v>
      </c>
      <c r="H1872">
        <v>4.49</v>
      </c>
      <c r="I1872">
        <v>4.5199999999999996</v>
      </c>
      <c r="J1872">
        <v>4.5999999999999996</v>
      </c>
      <c r="K1872">
        <v>4.8600000000000003</v>
      </c>
      <c r="L1872">
        <v>4.78</v>
      </c>
      <c r="M1872">
        <v>2.02</v>
      </c>
      <c r="N1872">
        <v>2.17</v>
      </c>
      <c r="O1872">
        <v>2.2799999999999998</v>
      </c>
      <c r="P1872" t="e">
        <v>#N/A</v>
      </c>
      <c r="Q1872">
        <v>5.32</v>
      </c>
      <c r="R1872">
        <v>5.3373799999999996</v>
      </c>
      <c r="S1872">
        <v>5.3463099999999999</v>
      </c>
      <c r="T1872">
        <v>5.3137499999999998</v>
      </c>
      <c r="U1872">
        <v>5.1831300000000002</v>
      </c>
      <c r="V1872" t="e">
        <v>#N/A</v>
      </c>
      <c r="W1872" t="e">
        <v>#N/A</v>
      </c>
      <c r="X1872">
        <v>60.21</v>
      </c>
    </row>
    <row r="1873" spans="1:24" x14ac:dyDescent="0.55000000000000004">
      <c r="A1873" s="5">
        <v>39164</v>
      </c>
      <c r="B1873">
        <v>5.24</v>
      </c>
      <c r="C1873">
        <v>5.08</v>
      </c>
      <c r="D1873">
        <v>5.0999999999999996</v>
      </c>
      <c r="E1873">
        <v>4.93</v>
      </c>
      <c r="F1873">
        <v>4.5999999999999996</v>
      </c>
      <c r="G1873">
        <v>4.54</v>
      </c>
      <c r="H1873">
        <v>4.5199999999999996</v>
      </c>
      <c r="I1873">
        <v>4.54</v>
      </c>
      <c r="J1873">
        <v>4.62</v>
      </c>
      <c r="K1873">
        <v>4.88</v>
      </c>
      <c r="L1873">
        <v>4.8</v>
      </c>
      <c r="M1873">
        <v>2.0299999999999998</v>
      </c>
      <c r="N1873">
        <v>2.19</v>
      </c>
      <c r="O1873">
        <v>2.29</v>
      </c>
      <c r="P1873" t="e">
        <v>#N/A</v>
      </c>
      <c r="Q1873">
        <v>5.32</v>
      </c>
      <c r="R1873">
        <v>5.3386300000000002</v>
      </c>
      <c r="S1873">
        <v>5.34788</v>
      </c>
      <c r="T1873">
        <v>5.32</v>
      </c>
      <c r="U1873">
        <v>5.2052899999999998</v>
      </c>
      <c r="V1873" t="e">
        <v>#N/A</v>
      </c>
      <c r="W1873" t="e">
        <v>#N/A</v>
      </c>
      <c r="X1873">
        <v>61.07</v>
      </c>
    </row>
    <row r="1874" spans="1:24" x14ac:dyDescent="0.55000000000000004">
      <c r="A1874" s="5">
        <v>39167</v>
      </c>
      <c r="B1874">
        <v>5.28</v>
      </c>
      <c r="C1874">
        <v>5.0599999999999996</v>
      </c>
      <c r="D1874">
        <v>5.09</v>
      </c>
      <c r="E1874">
        <v>4.91</v>
      </c>
      <c r="F1874">
        <v>4.5599999999999996</v>
      </c>
      <c r="G1874">
        <v>4.5</v>
      </c>
      <c r="H1874">
        <v>4.4800000000000004</v>
      </c>
      <c r="I1874">
        <v>4.51</v>
      </c>
      <c r="J1874">
        <v>4.5999999999999996</v>
      </c>
      <c r="K1874">
        <v>4.8600000000000003</v>
      </c>
      <c r="L1874">
        <v>4.79</v>
      </c>
      <c r="M1874">
        <v>2</v>
      </c>
      <c r="N1874">
        <v>2.16</v>
      </c>
      <c r="O1874">
        <v>2.2599999999999998</v>
      </c>
      <c r="P1874" t="e">
        <v>#N/A</v>
      </c>
      <c r="Q1874">
        <v>5.32</v>
      </c>
      <c r="R1874">
        <v>5.34</v>
      </c>
      <c r="S1874">
        <v>5.35</v>
      </c>
      <c r="T1874">
        <v>5.3287500000000003</v>
      </c>
      <c r="U1874">
        <v>5.2293799999999999</v>
      </c>
      <c r="V1874" t="e">
        <v>#N/A</v>
      </c>
      <c r="W1874" t="e">
        <v>#N/A</v>
      </c>
      <c r="X1874">
        <v>61.77</v>
      </c>
    </row>
    <row r="1875" spans="1:24" x14ac:dyDescent="0.55000000000000004">
      <c r="A1875" s="5">
        <v>39168</v>
      </c>
      <c r="B1875">
        <v>5.25</v>
      </c>
      <c r="C1875">
        <v>5.08</v>
      </c>
      <c r="D1875">
        <v>5.09</v>
      </c>
      <c r="E1875">
        <v>4.91</v>
      </c>
      <c r="F1875">
        <v>4.58</v>
      </c>
      <c r="G1875">
        <v>4.51</v>
      </c>
      <c r="H1875">
        <v>4.5</v>
      </c>
      <c r="I1875">
        <v>4.53</v>
      </c>
      <c r="J1875">
        <v>4.62</v>
      </c>
      <c r="K1875">
        <v>4.8899999999999997</v>
      </c>
      <c r="L1875">
        <v>4.8099999999999996</v>
      </c>
      <c r="M1875">
        <v>1.99</v>
      </c>
      <c r="N1875">
        <v>2.16</v>
      </c>
      <c r="O1875">
        <v>2.27</v>
      </c>
      <c r="P1875" t="e">
        <v>#N/A</v>
      </c>
      <c r="Q1875">
        <v>5.32</v>
      </c>
      <c r="R1875">
        <v>5.34</v>
      </c>
      <c r="S1875">
        <v>5.35</v>
      </c>
      <c r="T1875">
        <v>5.3296900000000003</v>
      </c>
      <c r="U1875">
        <v>5.2118799999999998</v>
      </c>
      <c r="V1875" t="e">
        <v>#N/A</v>
      </c>
      <c r="W1875" t="e">
        <v>#N/A</v>
      </c>
      <c r="X1875">
        <v>62.98</v>
      </c>
    </row>
    <row r="1876" spans="1:24" x14ac:dyDescent="0.55000000000000004">
      <c r="A1876" s="5">
        <v>39169</v>
      </c>
      <c r="B1876">
        <v>5.27</v>
      </c>
      <c r="C1876">
        <v>5.0599999999999996</v>
      </c>
      <c r="D1876">
        <v>5.08</v>
      </c>
      <c r="E1876">
        <v>4.9000000000000004</v>
      </c>
      <c r="F1876">
        <v>4.53</v>
      </c>
      <c r="G1876">
        <v>4.49</v>
      </c>
      <c r="H1876">
        <v>4.5</v>
      </c>
      <c r="I1876">
        <v>4.53</v>
      </c>
      <c r="J1876">
        <v>4.62</v>
      </c>
      <c r="K1876">
        <v>4.9000000000000004</v>
      </c>
      <c r="L1876">
        <v>4.83</v>
      </c>
      <c r="M1876">
        <v>1.98</v>
      </c>
      <c r="N1876">
        <v>2.17</v>
      </c>
      <c r="O1876">
        <v>2.2999999999999998</v>
      </c>
      <c r="P1876" t="e">
        <v>#N/A</v>
      </c>
      <c r="Q1876">
        <v>5.32</v>
      </c>
      <c r="R1876">
        <v>5.34</v>
      </c>
      <c r="S1876">
        <v>5.35</v>
      </c>
      <c r="T1876">
        <v>5.3237500000000004</v>
      </c>
      <c r="U1876">
        <v>5.2056300000000002</v>
      </c>
      <c r="V1876" t="e">
        <v>#N/A</v>
      </c>
      <c r="W1876" t="e">
        <v>#N/A</v>
      </c>
      <c r="X1876">
        <v>64.11</v>
      </c>
    </row>
    <row r="1877" spans="1:24" x14ac:dyDescent="0.55000000000000004">
      <c r="A1877" s="5">
        <v>39170</v>
      </c>
      <c r="B1877">
        <v>5.29</v>
      </c>
      <c r="C1877">
        <v>5.05</v>
      </c>
      <c r="D1877">
        <v>5.0599999999999996</v>
      </c>
      <c r="E1877">
        <v>4.9000000000000004</v>
      </c>
      <c r="F1877">
        <v>4.58</v>
      </c>
      <c r="G1877">
        <v>4.5199999999999996</v>
      </c>
      <c r="H1877">
        <v>4.53</v>
      </c>
      <c r="I1877">
        <v>4.55</v>
      </c>
      <c r="J1877">
        <v>4.6399999999999997</v>
      </c>
      <c r="K1877">
        <v>4.9000000000000004</v>
      </c>
      <c r="L1877">
        <v>4.83</v>
      </c>
      <c r="M1877">
        <v>2</v>
      </c>
      <c r="N1877">
        <v>2.1800000000000002</v>
      </c>
      <c r="O1877">
        <v>2.2999999999999998</v>
      </c>
      <c r="P1877" t="e">
        <v>#N/A</v>
      </c>
      <c r="Q1877">
        <v>5.32</v>
      </c>
      <c r="R1877">
        <v>5.34</v>
      </c>
      <c r="S1877">
        <v>5.34938</v>
      </c>
      <c r="T1877">
        <v>5.32</v>
      </c>
      <c r="U1877">
        <v>5.2</v>
      </c>
      <c r="V1877" t="e">
        <v>#N/A</v>
      </c>
      <c r="W1877" t="e">
        <v>#N/A</v>
      </c>
      <c r="X1877">
        <v>66.099999999999994</v>
      </c>
    </row>
    <row r="1878" spans="1:24" x14ac:dyDescent="0.55000000000000004">
      <c r="A1878" s="5">
        <v>39171</v>
      </c>
      <c r="B1878">
        <v>5.3</v>
      </c>
      <c r="C1878">
        <v>5.04</v>
      </c>
      <c r="D1878">
        <v>5.0599999999999996</v>
      </c>
      <c r="E1878">
        <v>4.9000000000000004</v>
      </c>
      <c r="F1878">
        <v>4.58</v>
      </c>
      <c r="G1878">
        <v>4.54</v>
      </c>
      <c r="H1878">
        <v>4.54</v>
      </c>
      <c r="I1878">
        <v>4.58</v>
      </c>
      <c r="J1878">
        <v>4.6500000000000004</v>
      </c>
      <c r="K1878">
        <v>4.92</v>
      </c>
      <c r="L1878">
        <v>4.84</v>
      </c>
      <c r="M1878">
        <v>2.0299999999999998</v>
      </c>
      <c r="N1878">
        <v>2.21</v>
      </c>
      <c r="O1878">
        <v>2.3199999999999998</v>
      </c>
      <c r="P1878" t="e">
        <v>#N/A</v>
      </c>
      <c r="Q1878">
        <v>5.32</v>
      </c>
      <c r="R1878">
        <v>5.34</v>
      </c>
      <c r="S1878">
        <v>5.35</v>
      </c>
      <c r="T1878">
        <v>5.3296900000000003</v>
      </c>
      <c r="U1878">
        <v>5.22</v>
      </c>
      <c r="V1878" t="e">
        <v>#N/A</v>
      </c>
      <c r="W1878" t="e">
        <v>#N/A</v>
      </c>
      <c r="X1878">
        <v>65.94</v>
      </c>
    </row>
    <row r="1879" spans="1:24" x14ac:dyDescent="0.55000000000000004">
      <c r="A1879" s="5">
        <v>39174</v>
      </c>
      <c r="B1879">
        <v>5.25</v>
      </c>
      <c r="C1879">
        <v>5.04</v>
      </c>
      <c r="D1879">
        <v>5.09</v>
      </c>
      <c r="E1879">
        <v>4.92</v>
      </c>
      <c r="F1879">
        <v>4.5999999999999996</v>
      </c>
      <c r="G1879">
        <v>4.53</v>
      </c>
      <c r="H1879">
        <v>4.54</v>
      </c>
      <c r="I1879">
        <v>4.57</v>
      </c>
      <c r="J1879">
        <v>4.6500000000000004</v>
      </c>
      <c r="K1879">
        <v>4.92</v>
      </c>
      <c r="L1879">
        <v>4.84</v>
      </c>
      <c r="M1879">
        <v>2.04</v>
      </c>
      <c r="N1879">
        <v>2.21</v>
      </c>
      <c r="O1879">
        <v>2.31</v>
      </c>
      <c r="P1879" t="e">
        <v>#N/A</v>
      </c>
      <c r="Q1879">
        <v>5.32</v>
      </c>
      <c r="R1879">
        <v>5.34</v>
      </c>
      <c r="S1879">
        <v>5.35</v>
      </c>
      <c r="T1879">
        <v>5.3290600000000001</v>
      </c>
      <c r="U1879">
        <v>5.2193800000000001</v>
      </c>
      <c r="V1879" t="e">
        <v>#N/A</v>
      </c>
      <c r="W1879" t="e">
        <v>#N/A</v>
      </c>
      <c r="X1879">
        <v>66.03</v>
      </c>
    </row>
    <row r="1880" spans="1:24" x14ac:dyDescent="0.55000000000000004">
      <c r="A1880" s="5">
        <v>39175</v>
      </c>
      <c r="B1880">
        <v>5.2</v>
      </c>
      <c r="C1880">
        <v>5.05</v>
      </c>
      <c r="D1880">
        <v>5.09</v>
      </c>
      <c r="E1880">
        <v>4.93</v>
      </c>
      <c r="F1880">
        <v>4.63</v>
      </c>
      <c r="G1880">
        <v>4.57</v>
      </c>
      <c r="H1880">
        <v>4.5599999999999996</v>
      </c>
      <c r="I1880">
        <v>4.59</v>
      </c>
      <c r="J1880">
        <v>4.67</v>
      </c>
      <c r="K1880">
        <v>4.93</v>
      </c>
      <c r="L1880">
        <v>4.8499999999999996</v>
      </c>
      <c r="M1880">
        <v>2.09</v>
      </c>
      <c r="N1880">
        <v>2.25</v>
      </c>
      <c r="O1880">
        <v>2.34</v>
      </c>
      <c r="P1880" t="e">
        <v>#N/A</v>
      </c>
      <c r="Q1880">
        <v>5.32</v>
      </c>
      <c r="R1880">
        <v>5.34</v>
      </c>
      <c r="S1880">
        <v>5.35</v>
      </c>
      <c r="T1880">
        <v>5.33</v>
      </c>
      <c r="U1880">
        <v>5.2287499999999998</v>
      </c>
      <c r="V1880" t="e">
        <v>#N/A</v>
      </c>
      <c r="W1880" t="e">
        <v>#N/A</v>
      </c>
      <c r="X1880">
        <v>64.59</v>
      </c>
    </row>
    <row r="1881" spans="1:24" x14ac:dyDescent="0.55000000000000004">
      <c r="A1881" s="5">
        <v>39176</v>
      </c>
      <c r="B1881">
        <v>5.21</v>
      </c>
      <c r="C1881">
        <v>5.07</v>
      </c>
      <c r="D1881">
        <v>5.08</v>
      </c>
      <c r="E1881">
        <v>4.92</v>
      </c>
      <c r="F1881">
        <v>4.6100000000000003</v>
      </c>
      <c r="G1881">
        <v>4.55</v>
      </c>
      <c r="H1881">
        <v>4.55</v>
      </c>
      <c r="I1881">
        <v>4.58</v>
      </c>
      <c r="J1881">
        <v>4.66</v>
      </c>
      <c r="K1881">
        <v>4.92</v>
      </c>
      <c r="L1881">
        <v>4.8499999999999996</v>
      </c>
      <c r="M1881">
        <v>2.06</v>
      </c>
      <c r="N1881">
        <v>2.23</v>
      </c>
      <c r="O1881">
        <v>2.33</v>
      </c>
      <c r="P1881" t="e">
        <v>#N/A</v>
      </c>
      <c r="Q1881">
        <v>5.32</v>
      </c>
      <c r="R1881">
        <v>5.34</v>
      </c>
      <c r="S1881">
        <v>5.35</v>
      </c>
      <c r="T1881">
        <v>5.3356300000000001</v>
      </c>
      <c r="U1881">
        <v>5.2365599999999999</v>
      </c>
      <c r="V1881" t="e">
        <v>#N/A</v>
      </c>
      <c r="W1881" t="e">
        <v>#N/A</v>
      </c>
      <c r="X1881">
        <v>64.400000000000006</v>
      </c>
    </row>
    <row r="1882" spans="1:24" x14ac:dyDescent="0.55000000000000004">
      <c r="A1882" s="5">
        <v>39177</v>
      </c>
      <c r="B1882">
        <v>5.3</v>
      </c>
      <c r="C1882">
        <v>5.04</v>
      </c>
      <c r="D1882">
        <v>5.07</v>
      </c>
      <c r="E1882">
        <v>4.93</v>
      </c>
      <c r="F1882">
        <v>4.63</v>
      </c>
      <c r="G1882">
        <v>4.57</v>
      </c>
      <c r="H1882">
        <v>4.57</v>
      </c>
      <c r="I1882">
        <v>4.5999999999999996</v>
      </c>
      <c r="J1882">
        <v>4.68</v>
      </c>
      <c r="K1882">
        <v>4.95</v>
      </c>
      <c r="L1882">
        <v>4.87</v>
      </c>
      <c r="M1882">
        <v>2.06</v>
      </c>
      <c r="N1882">
        <v>2.2200000000000002</v>
      </c>
      <c r="O1882">
        <v>2.34</v>
      </c>
      <c r="P1882" t="e">
        <v>#N/A</v>
      </c>
      <c r="Q1882">
        <v>5.32</v>
      </c>
      <c r="R1882">
        <v>5.34</v>
      </c>
      <c r="S1882">
        <v>5.35</v>
      </c>
      <c r="T1882">
        <v>5.3321899999999998</v>
      </c>
      <c r="U1882">
        <v>5.2287499999999998</v>
      </c>
      <c r="V1882" t="e">
        <v>#N/A</v>
      </c>
      <c r="W1882" t="e">
        <v>#N/A</v>
      </c>
      <c r="X1882">
        <v>64.260000000000005</v>
      </c>
    </row>
    <row r="1883" spans="1:24" x14ac:dyDescent="0.55000000000000004">
      <c r="A1883" s="5">
        <v>39178</v>
      </c>
      <c r="B1883">
        <v>5.3</v>
      </c>
      <c r="C1883">
        <v>5.05</v>
      </c>
      <c r="D1883">
        <v>5.0999999999999996</v>
      </c>
      <c r="E1883">
        <v>4.9800000000000004</v>
      </c>
      <c r="F1883">
        <v>4.75</v>
      </c>
      <c r="G1883">
        <v>4.68</v>
      </c>
      <c r="H1883">
        <v>4.67</v>
      </c>
      <c r="I1883">
        <v>4.6900000000000004</v>
      </c>
      <c r="J1883">
        <v>4.76</v>
      </c>
      <c r="K1883">
        <v>5</v>
      </c>
      <c r="L1883">
        <v>4.92</v>
      </c>
      <c r="M1883">
        <v>2.12</v>
      </c>
      <c r="N1883">
        <v>2.27</v>
      </c>
      <c r="O1883">
        <v>2.37</v>
      </c>
      <c r="P1883" t="e">
        <v>#N/A</v>
      </c>
      <c r="Q1883" t="e">
        <v>#N/A</v>
      </c>
      <c r="R1883" t="e">
        <v>#N/A</v>
      </c>
      <c r="S1883" t="e">
        <v>#N/A</v>
      </c>
      <c r="T1883" t="e">
        <v>#N/A</v>
      </c>
      <c r="U1883" t="e">
        <v>#N/A</v>
      </c>
      <c r="V1883" t="e">
        <v>#N/A</v>
      </c>
      <c r="W1883" t="e">
        <v>#N/A</v>
      </c>
      <c r="X1883" t="e">
        <v>#N/A</v>
      </c>
    </row>
    <row r="1884" spans="1:24" x14ac:dyDescent="0.55000000000000004">
      <c r="A1884" s="5">
        <v>39181</v>
      </c>
      <c r="B1884">
        <v>5.28</v>
      </c>
      <c r="C1884">
        <v>5.0199999999999996</v>
      </c>
      <c r="D1884">
        <v>5.1100000000000003</v>
      </c>
      <c r="E1884">
        <v>4.9800000000000004</v>
      </c>
      <c r="F1884">
        <v>4.7300000000000004</v>
      </c>
      <c r="G1884">
        <v>4.67</v>
      </c>
      <c r="H1884">
        <v>4.66</v>
      </c>
      <c r="I1884">
        <v>4.68</v>
      </c>
      <c r="J1884">
        <v>4.75</v>
      </c>
      <c r="K1884">
        <v>5</v>
      </c>
      <c r="L1884">
        <v>4.92</v>
      </c>
      <c r="M1884">
        <v>2.14</v>
      </c>
      <c r="N1884">
        <v>2.27</v>
      </c>
      <c r="O1884">
        <v>2.38</v>
      </c>
      <c r="P1884" t="e">
        <v>#N/A</v>
      </c>
      <c r="Q1884" t="e">
        <v>#N/A</v>
      </c>
      <c r="R1884" t="e">
        <v>#N/A</v>
      </c>
      <c r="S1884" t="e">
        <v>#N/A</v>
      </c>
      <c r="T1884" t="e">
        <v>#N/A</v>
      </c>
      <c r="U1884" t="e">
        <v>#N/A</v>
      </c>
      <c r="V1884" t="e">
        <v>#N/A</v>
      </c>
      <c r="W1884" t="e">
        <v>#N/A</v>
      </c>
      <c r="X1884">
        <v>61.51</v>
      </c>
    </row>
    <row r="1885" spans="1:24" x14ac:dyDescent="0.55000000000000004">
      <c r="A1885" s="5">
        <v>39182</v>
      </c>
      <c r="B1885">
        <v>5.26</v>
      </c>
      <c r="C1885">
        <v>5.03</v>
      </c>
      <c r="D1885">
        <v>5.0999999999999996</v>
      </c>
      <c r="E1885">
        <v>4.97</v>
      </c>
      <c r="F1885">
        <v>4.71</v>
      </c>
      <c r="G1885">
        <v>4.6399999999999997</v>
      </c>
      <c r="H1885">
        <v>4.63</v>
      </c>
      <c r="I1885">
        <v>4.6500000000000004</v>
      </c>
      <c r="J1885">
        <v>4.7300000000000004</v>
      </c>
      <c r="K1885">
        <v>4.99</v>
      </c>
      <c r="L1885">
        <v>4.91</v>
      </c>
      <c r="M1885">
        <v>2.12</v>
      </c>
      <c r="N1885">
        <v>2.27</v>
      </c>
      <c r="O1885">
        <v>2.37</v>
      </c>
      <c r="P1885" t="e">
        <v>#N/A</v>
      </c>
      <c r="Q1885">
        <v>5.32</v>
      </c>
      <c r="R1885">
        <v>5.34</v>
      </c>
      <c r="S1885">
        <v>5.3550000000000004</v>
      </c>
      <c r="T1885">
        <v>5.3643799999999997</v>
      </c>
      <c r="U1885">
        <v>5.31813</v>
      </c>
      <c r="V1885" t="e">
        <v>#N/A</v>
      </c>
      <c r="W1885" t="e">
        <v>#N/A</v>
      </c>
      <c r="X1885">
        <v>61.92</v>
      </c>
    </row>
    <row r="1886" spans="1:24" x14ac:dyDescent="0.55000000000000004">
      <c r="A1886" s="5">
        <v>39183</v>
      </c>
      <c r="B1886">
        <v>5.24</v>
      </c>
      <c r="C1886">
        <v>5.04</v>
      </c>
      <c r="D1886">
        <v>5.0999999999999996</v>
      </c>
      <c r="E1886">
        <v>4.97</v>
      </c>
      <c r="F1886">
        <v>4.7300000000000004</v>
      </c>
      <c r="G1886">
        <v>4.66</v>
      </c>
      <c r="H1886">
        <v>4.66</v>
      </c>
      <c r="I1886">
        <v>4.67</v>
      </c>
      <c r="J1886">
        <v>4.74</v>
      </c>
      <c r="K1886">
        <v>5</v>
      </c>
      <c r="L1886">
        <v>4.92</v>
      </c>
      <c r="M1886">
        <v>2.14</v>
      </c>
      <c r="N1886">
        <v>2.2799999999999998</v>
      </c>
      <c r="O1886">
        <v>2.38</v>
      </c>
      <c r="P1886" t="e">
        <v>#N/A</v>
      </c>
      <c r="Q1886">
        <v>5.32</v>
      </c>
      <c r="R1886">
        <v>5.34</v>
      </c>
      <c r="S1886">
        <v>5.3550000000000004</v>
      </c>
      <c r="T1886">
        <v>5.3624999999999998</v>
      </c>
      <c r="U1886">
        <v>5.3062500000000004</v>
      </c>
      <c r="V1886" t="e">
        <v>#N/A</v>
      </c>
      <c r="W1886" t="e">
        <v>#N/A</v>
      </c>
      <c r="X1886">
        <v>61.98</v>
      </c>
    </row>
    <row r="1887" spans="1:24" x14ac:dyDescent="0.55000000000000004">
      <c r="A1887" s="5">
        <v>39184</v>
      </c>
      <c r="B1887">
        <v>5.27</v>
      </c>
      <c r="C1887">
        <v>5.03</v>
      </c>
      <c r="D1887">
        <v>5.0999999999999996</v>
      </c>
      <c r="E1887">
        <v>4.97</v>
      </c>
      <c r="F1887">
        <v>4.7300000000000004</v>
      </c>
      <c r="G1887">
        <v>4.66</v>
      </c>
      <c r="H1887">
        <v>4.66</v>
      </c>
      <c r="I1887">
        <v>4.67</v>
      </c>
      <c r="J1887">
        <v>4.74</v>
      </c>
      <c r="K1887">
        <v>4.99</v>
      </c>
      <c r="L1887">
        <v>4.91</v>
      </c>
      <c r="M1887">
        <v>2.14</v>
      </c>
      <c r="N1887">
        <v>2.2799999999999998</v>
      </c>
      <c r="O1887">
        <v>2.39</v>
      </c>
      <c r="P1887" t="e">
        <v>#N/A</v>
      </c>
      <c r="Q1887">
        <v>5.32</v>
      </c>
      <c r="R1887">
        <v>5.34</v>
      </c>
      <c r="S1887">
        <v>5.3556299999999997</v>
      </c>
      <c r="T1887">
        <v>5.37</v>
      </c>
      <c r="U1887">
        <v>5.31813</v>
      </c>
      <c r="V1887" t="e">
        <v>#N/A</v>
      </c>
      <c r="W1887" t="e">
        <v>#N/A</v>
      </c>
      <c r="X1887">
        <v>63.87</v>
      </c>
    </row>
    <row r="1888" spans="1:24" x14ac:dyDescent="0.55000000000000004">
      <c r="A1888" s="5">
        <v>39185</v>
      </c>
      <c r="B1888">
        <v>5.25</v>
      </c>
      <c r="C1888">
        <v>5.0199999999999996</v>
      </c>
      <c r="D1888">
        <v>5.09</v>
      </c>
      <c r="E1888">
        <v>4.9800000000000004</v>
      </c>
      <c r="F1888">
        <v>4.76</v>
      </c>
      <c r="G1888">
        <v>4.71</v>
      </c>
      <c r="H1888">
        <v>4.68</v>
      </c>
      <c r="I1888">
        <v>4.7</v>
      </c>
      <c r="J1888">
        <v>4.76</v>
      </c>
      <c r="K1888">
        <v>5.01</v>
      </c>
      <c r="L1888">
        <v>4.93</v>
      </c>
      <c r="M1888">
        <v>2.1800000000000002</v>
      </c>
      <c r="N1888">
        <v>2.31</v>
      </c>
      <c r="O1888">
        <v>2.41</v>
      </c>
      <c r="P1888" t="e">
        <v>#N/A</v>
      </c>
      <c r="Q1888">
        <v>5.32</v>
      </c>
      <c r="R1888">
        <v>5.34</v>
      </c>
      <c r="S1888">
        <v>5.3568800000000003</v>
      </c>
      <c r="T1888">
        <v>5.37</v>
      </c>
      <c r="U1888">
        <v>5.3287500000000003</v>
      </c>
      <c r="V1888" t="e">
        <v>#N/A</v>
      </c>
      <c r="W1888" t="e">
        <v>#N/A</v>
      </c>
      <c r="X1888">
        <v>63.63</v>
      </c>
    </row>
    <row r="1889" spans="1:24" x14ac:dyDescent="0.55000000000000004">
      <c r="A1889" s="5">
        <v>39188</v>
      </c>
      <c r="B1889">
        <v>5.29</v>
      </c>
      <c r="C1889">
        <v>5.01</v>
      </c>
      <c r="D1889">
        <v>5.09</v>
      </c>
      <c r="E1889">
        <v>4.97</v>
      </c>
      <c r="F1889">
        <v>4.74</v>
      </c>
      <c r="G1889">
        <v>4.68</v>
      </c>
      <c r="H1889">
        <v>4.67</v>
      </c>
      <c r="I1889">
        <v>4.6900000000000004</v>
      </c>
      <c r="J1889">
        <v>4.74</v>
      </c>
      <c r="K1889">
        <v>4.9800000000000004</v>
      </c>
      <c r="L1889">
        <v>4.8899999999999997</v>
      </c>
      <c r="M1889">
        <v>2.1800000000000002</v>
      </c>
      <c r="N1889">
        <v>2.2999999999999998</v>
      </c>
      <c r="O1889">
        <v>2.39</v>
      </c>
      <c r="P1889" t="e">
        <v>#N/A</v>
      </c>
      <c r="Q1889">
        <v>5.32</v>
      </c>
      <c r="R1889">
        <v>5.34</v>
      </c>
      <c r="S1889">
        <v>5.3587499999999997</v>
      </c>
      <c r="T1889">
        <v>5.3740600000000001</v>
      </c>
      <c r="U1889">
        <v>5.3525</v>
      </c>
      <c r="V1889" t="e">
        <v>#N/A</v>
      </c>
      <c r="W1889" t="e">
        <v>#N/A</v>
      </c>
      <c r="X1889">
        <v>63.63</v>
      </c>
    </row>
    <row r="1890" spans="1:24" x14ac:dyDescent="0.55000000000000004">
      <c r="A1890" s="5">
        <v>39189</v>
      </c>
      <c r="B1890">
        <v>5.2</v>
      </c>
      <c r="C1890">
        <v>5.01</v>
      </c>
      <c r="D1890">
        <v>5.07</v>
      </c>
      <c r="E1890">
        <v>4.93</v>
      </c>
      <c r="F1890">
        <v>4.68</v>
      </c>
      <c r="G1890">
        <v>4.6100000000000003</v>
      </c>
      <c r="H1890">
        <v>4.6100000000000003</v>
      </c>
      <c r="I1890">
        <v>4.62</v>
      </c>
      <c r="J1890">
        <v>4.6900000000000004</v>
      </c>
      <c r="K1890">
        <v>4.93</v>
      </c>
      <c r="L1890">
        <v>4.8499999999999996</v>
      </c>
      <c r="M1890">
        <v>2.17</v>
      </c>
      <c r="N1890">
        <v>2.29</v>
      </c>
      <c r="O1890">
        <v>2.35</v>
      </c>
      <c r="P1890" t="e">
        <v>#N/A</v>
      </c>
      <c r="Q1890">
        <v>5.32</v>
      </c>
      <c r="R1890">
        <v>5.34</v>
      </c>
      <c r="S1890">
        <v>5.3598800000000004</v>
      </c>
      <c r="T1890">
        <v>5.3715599999999997</v>
      </c>
      <c r="U1890">
        <v>5.3368799999999998</v>
      </c>
      <c r="V1890" t="e">
        <v>#N/A</v>
      </c>
      <c r="W1890" t="e">
        <v>#N/A</v>
      </c>
      <c r="X1890">
        <v>63.14</v>
      </c>
    </row>
    <row r="1891" spans="1:24" x14ac:dyDescent="0.55000000000000004">
      <c r="A1891" s="5">
        <v>39190</v>
      </c>
      <c r="B1891">
        <v>5.19</v>
      </c>
      <c r="C1891">
        <v>5</v>
      </c>
      <c r="D1891">
        <v>5.04</v>
      </c>
      <c r="E1891">
        <v>4.91</v>
      </c>
      <c r="F1891">
        <v>4.6399999999999997</v>
      </c>
      <c r="G1891">
        <v>4.57</v>
      </c>
      <c r="H1891">
        <v>4.5599999999999996</v>
      </c>
      <c r="I1891">
        <v>4.58</v>
      </c>
      <c r="J1891">
        <v>4.66</v>
      </c>
      <c r="K1891">
        <v>4.9000000000000004</v>
      </c>
      <c r="L1891">
        <v>4.8099999999999996</v>
      </c>
      <c r="M1891">
        <v>2.15</v>
      </c>
      <c r="N1891">
        <v>2.2599999999999998</v>
      </c>
      <c r="O1891">
        <v>2.34</v>
      </c>
      <c r="P1891" t="e">
        <v>#N/A</v>
      </c>
      <c r="Q1891">
        <v>5.32</v>
      </c>
      <c r="R1891">
        <v>5.34</v>
      </c>
      <c r="S1891">
        <v>5.3581300000000001</v>
      </c>
      <c r="T1891">
        <v>5.3606299999999996</v>
      </c>
      <c r="U1891">
        <v>5.2887500000000003</v>
      </c>
      <c r="V1891" t="e">
        <v>#N/A</v>
      </c>
      <c r="W1891" t="e">
        <v>#N/A</v>
      </c>
      <c r="X1891">
        <v>63.14</v>
      </c>
    </row>
    <row r="1892" spans="1:24" x14ac:dyDescent="0.55000000000000004">
      <c r="A1892" s="5">
        <v>39191</v>
      </c>
      <c r="B1892">
        <v>5.23</v>
      </c>
      <c r="C1892">
        <v>4.99</v>
      </c>
      <c r="D1892">
        <v>5.04</v>
      </c>
      <c r="E1892">
        <v>4.91</v>
      </c>
      <c r="F1892">
        <v>4.6399999999999997</v>
      </c>
      <c r="G1892">
        <v>4.58</v>
      </c>
      <c r="H1892">
        <v>4.57</v>
      </c>
      <c r="I1892">
        <v>4.5999999999999996</v>
      </c>
      <c r="J1892">
        <v>4.68</v>
      </c>
      <c r="K1892">
        <v>4.92</v>
      </c>
      <c r="L1892">
        <v>4.84</v>
      </c>
      <c r="M1892">
        <v>2.13</v>
      </c>
      <c r="N1892">
        <v>2.27</v>
      </c>
      <c r="O1892">
        <v>2.35</v>
      </c>
      <c r="P1892" t="e">
        <v>#N/A</v>
      </c>
      <c r="Q1892">
        <v>5.32</v>
      </c>
      <c r="R1892">
        <v>5.34</v>
      </c>
      <c r="S1892">
        <v>5.3550000000000004</v>
      </c>
      <c r="T1892">
        <v>5.34938</v>
      </c>
      <c r="U1892">
        <v>5.2506300000000001</v>
      </c>
      <c r="V1892" t="e">
        <v>#N/A</v>
      </c>
      <c r="W1892" t="e">
        <v>#N/A</v>
      </c>
      <c r="X1892">
        <v>61.81</v>
      </c>
    </row>
    <row r="1893" spans="1:24" x14ac:dyDescent="0.55000000000000004">
      <c r="A1893" s="5">
        <v>39192</v>
      </c>
      <c r="B1893">
        <v>5.25</v>
      </c>
      <c r="C1893">
        <v>4.99</v>
      </c>
      <c r="D1893">
        <v>5.05</v>
      </c>
      <c r="E1893">
        <v>4.91</v>
      </c>
      <c r="F1893">
        <v>4.6399999999999997</v>
      </c>
      <c r="G1893">
        <v>4.58</v>
      </c>
      <c r="H1893">
        <v>4.57</v>
      </c>
      <c r="I1893">
        <v>4.5999999999999996</v>
      </c>
      <c r="J1893">
        <v>4.68</v>
      </c>
      <c r="K1893">
        <v>4.93</v>
      </c>
      <c r="L1893">
        <v>4.8499999999999996</v>
      </c>
      <c r="M1893">
        <v>2.13</v>
      </c>
      <c r="N1893">
        <v>2.27</v>
      </c>
      <c r="O1893">
        <v>2.35</v>
      </c>
      <c r="P1893" t="e">
        <v>#N/A</v>
      </c>
      <c r="Q1893">
        <v>5.32</v>
      </c>
      <c r="R1893">
        <v>5.34</v>
      </c>
      <c r="S1893">
        <v>5.3550000000000004</v>
      </c>
      <c r="T1893">
        <v>5.3543799999999999</v>
      </c>
      <c r="U1893">
        <v>5.2743799999999998</v>
      </c>
      <c r="V1893" t="e">
        <v>#N/A</v>
      </c>
      <c r="W1893" t="e">
        <v>#N/A</v>
      </c>
      <c r="X1893">
        <v>63.56</v>
      </c>
    </row>
    <row r="1894" spans="1:24" x14ac:dyDescent="0.55000000000000004">
      <c r="A1894" s="5">
        <v>39195</v>
      </c>
      <c r="B1894">
        <v>5.23</v>
      </c>
      <c r="C1894">
        <v>4.9800000000000004</v>
      </c>
      <c r="D1894">
        <v>5.04</v>
      </c>
      <c r="E1894">
        <v>4.9000000000000004</v>
      </c>
      <c r="F1894">
        <v>4.62</v>
      </c>
      <c r="G1894">
        <v>4.55</v>
      </c>
      <c r="H1894">
        <v>4.55</v>
      </c>
      <c r="I1894">
        <v>4.57</v>
      </c>
      <c r="J1894">
        <v>4.66</v>
      </c>
      <c r="K1894">
        <v>4.91</v>
      </c>
      <c r="L1894">
        <v>4.83</v>
      </c>
      <c r="M1894">
        <v>2.09</v>
      </c>
      <c r="N1894">
        <v>2.25</v>
      </c>
      <c r="O1894">
        <v>2.33</v>
      </c>
      <c r="P1894" t="e">
        <v>#N/A</v>
      </c>
      <c r="Q1894">
        <v>5.32</v>
      </c>
      <c r="R1894">
        <v>5.34</v>
      </c>
      <c r="S1894">
        <v>5.3550000000000004</v>
      </c>
      <c r="T1894">
        <v>5.3593799999999998</v>
      </c>
      <c r="U1894">
        <v>5.28</v>
      </c>
      <c r="V1894" t="e">
        <v>#N/A</v>
      </c>
      <c r="W1894" t="e">
        <v>#N/A</v>
      </c>
      <c r="X1894">
        <v>65.33</v>
      </c>
    </row>
    <row r="1895" spans="1:24" x14ac:dyDescent="0.55000000000000004">
      <c r="A1895" s="5">
        <v>39196</v>
      </c>
      <c r="B1895">
        <v>5.2</v>
      </c>
      <c r="C1895">
        <v>4.9800000000000004</v>
      </c>
      <c r="D1895">
        <v>5.03</v>
      </c>
      <c r="E1895">
        <v>4.88</v>
      </c>
      <c r="F1895">
        <v>4.58</v>
      </c>
      <c r="G1895">
        <v>4.5199999999999996</v>
      </c>
      <c r="H1895">
        <v>4.51</v>
      </c>
      <c r="I1895">
        <v>4.54</v>
      </c>
      <c r="J1895">
        <v>4.63</v>
      </c>
      <c r="K1895">
        <v>4.88</v>
      </c>
      <c r="L1895">
        <v>4.8</v>
      </c>
      <c r="M1895">
        <v>2.09</v>
      </c>
      <c r="N1895">
        <v>2.21</v>
      </c>
      <c r="O1895">
        <v>2.3199999999999998</v>
      </c>
      <c r="P1895" t="e">
        <v>#N/A</v>
      </c>
      <c r="Q1895">
        <v>5.32</v>
      </c>
      <c r="R1895">
        <v>5.34</v>
      </c>
      <c r="S1895">
        <v>5.3550000000000004</v>
      </c>
      <c r="T1895">
        <v>5.3531300000000002</v>
      </c>
      <c r="U1895">
        <v>5.26</v>
      </c>
      <c r="V1895" t="e">
        <v>#N/A</v>
      </c>
      <c r="W1895" t="e">
        <v>#N/A</v>
      </c>
      <c r="X1895">
        <v>64.099999999999994</v>
      </c>
    </row>
    <row r="1896" spans="1:24" x14ac:dyDescent="0.55000000000000004">
      <c r="A1896" s="5">
        <v>39197</v>
      </c>
      <c r="B1896">
        <v>5.19</v>
      </c>
      <c r="C1896">
        <v>4.97</v>
      </c>
      <c r="D1896">
        <v>5.03</v>
      </c>
      <c r="E1896">
        <v>4.9000000000000004</v>
      </c>
      <c r="F1896">
        <v>4.63</v>
      </c>
      <c r="G1896">
        <v>4.55</v>
      </c>
      <c r="H1896">
        <v>4.55</v>
      </c>
      <c r="I1896">
        <v>4.57</v>
      </c>
      <c r="J1896">
        <v>4.66</v>
      </c>
      <c r="K1896">
        <v>4.91</v>
      </c>
      <c r="L1896">
        <v>4.83</v>
      </c>
      <c r="M1896">
        <v>2.1</v>
      </c>
      <c r="N1896">
        <v>2.2200000000000002</v>
      </c>
      <c r="O1896">
        <v>2.34</v>
      </c>
      <c r="P1896" t="e">
        <v>#N/A</v>
      </c>
      <c r="Q1896">
        <v>5.32</v>
      </c>
      <c r="R1896">
        <v>5.34</v>
      </c>
      <c r="S1896">
        <v>5.3550000000000004</v>
      </c>
      <c r="T1896">
        <v>5.3468799999999996</v>
      </c>
      <c r="U1896">
        <v>5.2418800000000001</v>
      </c>
      <c r="V1896" t="e">
        <v>#N/A</v>
      </c>
      <c r="W1896" t="e">
        <v>#N/A</v>
      </c>
      <c r="X1896">
        <v>65.33</v>
      </c>
    </row>
    <row r="1897" spans="1:24" x14ac:dyDescent="0.55000000000000004">
      <c r="A1897" s="5">
        <v>39198</v>
      </c>
      <c r="B1897">
        <v>5.24</v>
      </c>
      <c r="C1897">
        <v>4.96</v>
      </c>
      <c r="D1897">
        <v>5.04</v>
      </c>
      <c r="E1897">
        <v>4.92</v>
      </c>
      <c r="F1897">
        <v>4.67</v>
      </c>
      <c r="G1897">
        <v>4.5999999999999996</v>
      </c>
      <c r="H1897">
        <v>4.59</v>
      </c>
      <c r="I1897">
        <v>4.6100000000000003</v>
      </c>
      <c r="J1897">
        <v>4.6900000000000004</v>
      </c>
      <c r="K1897">
        <v>4.95</v>
      </c>
      <c r="L1897">
        <v>4.87</v>
      </c>
      <c r="M1897">
        <v>2.13</v>
      </c>
      <c r="N1897">
        <v>2.2599999999999998</v>
      </c>
      <c r="O1897">
        <v>2.37</v>
      </c>
      <c r="P1897" t="e">
        <v>#N/A</v>
      </c>
      <c r="Q1897">
        <v>5.32</v>
      </c>
      <c r="R1897">
        <v>5.34</v>
      </c>
      <c r="S1897">
        <v>5.3550000000000004</v>
      </c>
      <c r="T1897">
        <v>5.3550000000000004</v>
      </c>
      <c r="U1897">
        <v>5.27</v>
      </c>
      <c r="V1897" t="e">
        <v>#N/A</v>
      </c>
      <c r="W1897" t="e">
        <v>#N/A</v>
      </c>
      <c r="X1897">
        <v>65.08</v>
      </c>
    </row>
    <row r="1898" spans="1:24" x14ac:dyDescent="0.55000000000000004">
      <c r="A1898" s="5">
        <v>39199</v>
      </c>
      <c r="B1898">
        <v>5.24</v>
      </c>
      <c r="C1898">
        <v>4.95</v>
      </c>
      <c r="D1898">
        <v>5.03</v>
      </c>
      <c r="E1898">
        <v>4.91</v>
      </c>
      <c r="F1898">
        <v>4.67</v>
      </c>
      <c r="G1898">
        <v>4.6100000000000003</v>
      </c>
      <c r="H1898">
        <v>4.59</v>
      </c>
      <c r="I1898">
        <v>4.62</v>
      </c>
      <c r="J1898">
        <v>4.71</v>
      </c>
      <c r="K1898">
        <v>4.96</v>
      </c>
      <c r="L1898">
        <v>4.8899999999999997</v>
      </c>
      <c r="M1898">
        <v>2.12</v>
      </c>
      <c r="N1898">
        <v>2.25</v>
      </c>
      <c r="O1898">
        <v>2.37</v>
      </c>
      <c r="P1898" t="e">
        <v>#N/A</v>
      </c>
      <c r="Q1898">
        <v>5.32</v>
      </c>
      <c r="R1898">
        <v>5.34</v>
      </c>
      <c r="S1898">
        <v>5.3562500000000002</v>
      </c>
      <c r="T1898">
        <v>5.36</v>
      </c>
      <c r="U1898">
        <v>5.2956300000000001</v>
      </c>
      <c r="V1898" t="e">
        <v>#N/A</v>
      </c>
      <c r="W1898" t="e">
        <v>#N/A</v>
      </c>
      <c r="X1898">
        <v>66.45</v>
      </c>
    </row>
    <row r="1899" spans="1:24" x14ac:dyDescent="0.55000000000000004">
      <c r="A1899" s="5">
        <v>39202</v>
      </c>
      <c r="B1899">
        <v>5.29</v>
      </c>
      <c r="C1899">
        <v>4.91</v>
      </c>
      <c r="D1899">
        <v>5.03</v>
      </c>
      <c r="E1899">
        <v>4.8899999999999997</v>
      </c>
      <c r="F1899">
        <v>4.5999999999999996</v>
      </c>
      <c r="G1899">
        <v>4.54</v>
      </c>
      <c r="H1899">
        <v>4.51</v>
      </c>
      <c r="I1899">
        <v>4.55</v>
      </c>
      <c r="J1899">
        <v>4.63</v>
      </c>
      <c r="K1899">
        <v>4.88</v>
      </c>
      <c r="L1899">
        <v>4.8099999999999996</v>
      </c>
      <c r="M1899">
        <v>2.06</v>
      </c>
      <c r="N1899">
        <v>2.2000000000000002</v>
      </c>
      <c r="O1899">
        <v>2.31</v>
      </c>
      <c r="P1899" t="e">
        <v>#N/A</v>
      </c>
      <c r="Q1899">
        <v>5.32</v>
      </c>
      <c r="R1899">
        <v>5.34</v>
      </c>
      <c r="S1899">
        <v>5.3550000000000004</v>
      </c>
      <c r="T1899">
        <v>5.36</v>
      </c>
      <c r="U1899">
        <v>5.2949999999999999</v>
      </c>
      <c r="V1899" t="e">
        <v>#N/A</v>
      </c>
      <c r="W1899" t="e">
        <v>#N/A</v>
      </c>
      <c r="X1899">
        <v>65.78</v>
      </c>
    </row>
    <row r="1900" spans="1:24" x14ac:dyDescent="0.55000000000000004">
      <c r="A1900" s="5">
        <v>39203</v>
      </c>
      <c r="B1900">
        <v>5.26</v>
      </c>
      <c r="C1900">
        <v>4.9000000000000004</v>
      </c>
      <c r="D1900">
        <v>5.01</v>
      </c>
      <c r="E1900">
        <v>4.8899999999999997</v>
      </c>
      <c r="F1900">
        <v>4.63</v>
      </c>
      <c r="G1900">
        <v>4.5599999999999996</v>
      </c>
      <c r="H1900">
        <v>4.54</v>
      </c>
      <c r="I1900">
        <v>4.57</v>
      </c>
      <c r="J1900">
        <v>4.6399999999999997</v>
      </c>
      <c r="K1900">
        <v>4.8899999999999997</v>
      </c>
      <c r="L1900">
        <v>4.8099999999999996</v>
      </c>
      <c r="M1900">
        <v>2.0699999999999998</v>
      </c>
      <c r="N1900">
        <v>2.19</v>
      </c>
      <c r="O1900">
        <v>2.3199999999999998</v>
      </c>
      <c r="P1900" t="e">
        <v>#N/A</v>
      </c>
      <c r="Q1900">
        <v>5.32</v>
      </c>
      <c r="R1900">
        <v>5.34</v>
      </c>
      <c r="S1900">
        <v>5.3550000000000004</v>
      </c>
      <c r="T1900">
        <v>5.35</v>
      </c>
      <c r="U1900">
        <v>5.26</v>
      </c>
      <c r="V1900" t="e">
        <v>#N/A</v>
      </c>
      <c r="W1900" t="e">
        <v>#N/A</v>
      </c>
      <c r="X1900">
        <v>64.430000000000007</v>
      </c>
    </row>
    <row r="1901" spans="1:24" x14ac:dyDescent="0.55000000000000004">
      <c r="A1901" s="5">
        <v>39204</v>
      </c>
      <c r="B1901">
        <v>5.21</v>
      </c>
      <c r="C1901">
        <v>4.91</v>
      </c>
      <c r="D1901">
        <v>5.0199999999999996</v>
      </c>
      <c r="E1901">
        <v>4.9000000000000004</v>
      </c>
      <c r="F1901">
        <v>4.6500000000000004</v>
      </c>
      <c r="G1901">
        <v>4.57</v>
      </c>
      <c r="H1901">
        <v>4.55</v>
      </c>
      <c r="I1901">
        <v>4.58</v>
      </c>
      <c r="J1901">
        <v>4.6500000000000004</v>
      </c>
      <c r="K1901">
        <v>4.8899999999999997</v>
      </c>
      <c r="L1901">
        <v>4.82</v>
      </c>
      <c r="M1901">
        <v>2.08</v>
      </c>
      <c r="N1901">
        <v>2.2200000000000002</v>
      </c>
      <c r="O1901">
        <v>2.33</v>
      </c>
      <c r="P1901" t="e">
        <v>#N/A</v>
      </c>
      <c r="Q1901">
        <v>5.32</v>
      </c>
      <c r="R1901">
        <v>5.34</v>
      </c>
      <c r="S1901">
        <v>5.3550000000000004</v>
      </c>
      <c r="T1901">
        <v>5.36</v>
      </c>
      <c r="U1901">
        <v>5.2943800000000003</v>
      </c>
      <c r="V1901" t="e">
        <v>#N/A</v>
      </c>
      <c r="W1901" t="e">
        <v>#N/A</v>
      </c>
      <c r="X1901">
        <v>63.78</v>
      </c>
    </row>
    <row r="1902" spans="1:24" x14ac:dyDescent="0.55000000000000004">
      <c r="A1902" s="5">
        <v>39205</v>
      </c>
      <c r="B1902">
        <v>5.24</v>
      </c>
      <c r="C1902">
        <v>4.9000000000000004</v>
      </c>
      <c r="D1902">
        <v>5.03</v>
      </c>
      <c r="E1902">
        <v>4.93</v>
      </c>
      <c r="F1902">
        <v>4.71</v>
      </c>
      <c r="G1902">
        <v>4.62</v>
      </c>
      <c r="H1902">
        <v>4.59</v>
      </c>
      <c r="I1902">
        <v>4.6100000000000003</v>
      </c>
      <c r="J1902">
        <v>4.68</v>
      </c>
      <c r="K1902">
        <v>4.91</v>
      </c>
      <c r="L1902">
        <v>4.84</v>
      </c>
      <c r="M1902">
        <v>2.14</v>
      </c>
      <c r="N1902">
        <v>2.25</v>
      </c>
      <c r="O1902">
        <v>2.34</v>
      </c>
      <c r="P1902" t="e">
        <v>#N/A</v>
      </c>
      <c r="Q1902">
        <v>5.32</v>
      </c>
      <c r="R1902">
        <v>5.34</v>
      </c>
      <c r="S1902">
        <v>5.3556299999999997</v>
      </c>
      <c r="T1902">
        <v>5.3581300000000001</v>
      </c>
      <c r="U1902">
        <v>5.2887500000000003</v>
      </c>
      <c r="V1902" t="e">
        <v>#N/A</v>
      </c>
      <c r="W1902" t="e">
        <v>#N/A</v>
      </c>
      <c r="X1902">
        <v>63.23</v>
      </c>
    </row>
    <row r="1903" spans="1:24" x14ac:dyDescent="0.55000000000000004">
      <c r="A1903" s="5">
        <v>39206</v>
      </c>
      <c r="B1903">
        <v>5.24</v>
      </c>
      <c r="C1903">
        <v>4.9000000000000004</v>
      </c>
      <c r="D1903">
        <v>5.03</v>
      </c>
      <c r="E1903">
        <v>4.91</v>
      </c>
      <c r="F1903">
        <v>4.68</v>
      </c>
      <c r="G1903">
        <v>4.59</v>
      </c>
      <c r="H1903">
        <v>4.55</v>
      </c>
      <c r="I1903">
        <v>4.58</v>
      </c>
      <c r="J1903">
        <v>4.6500000000000004</v>
      </c>
      <c r="K1903">
        <v>4.88</v>
      </c>
      <c r="L1903">
        <v>4.8</v>
      </c>
      <c r="M1903">
        <v>2.13</v>
      </c>
      <c r="N1903">
        <v>2.2400000000000002</v>
      </c>
      <c r="O1903">
        <v>2.35</v>
      </c>
      <c r="P1903" t="e">
        <v>#N/A</v>
      </c>
      <c r="Q1903">
        <v>5.32</v>
      </c>
      <c r="R1903">
        <v>5.34</v>
      </c>
      <c r="S1903">
        <v>5.35656</v>
      </c>
      <c r="T1903">
        <v>5.3681299999999998</v>
      </c>
      <c r="U1903">
        <v>5.32</v>
      </c>
      <c r="V1903" t="e">
        <v>#N/A</v>
      </c>
      <c r="W1903" t="e">
        <v>#N/A</v>
      </c>
      <c r="X1903">
        <v>61.89</v>
      </c>
    </row>
    <row r="1904" spans="1:24" x14ac:dyDescent="0.55000000000000004">
      <c r="A1904" s="5">
        <v>39209</v>
      </c>
      <c r="B1904">
        <v>5.24</v>
      </c>
      <c r="C1904">
        <v>4.8899999999999997</v>
      </c>
      <c r="D1904">
        <v>5.03</v>
      </c>
      <c r="E1904">
        <v>4.92</v>
      </c>
      <c r="F1904">
        <v>4.68</v>
      </c>
      <c r="G1904">
        <v>4.58</v>
      </c>
      <c r="H1904">
        <v>4.55</v>
      </c>
      <c r="I1904">
        <v>4.57</v>
      </c>
      <c r="J1904">
        <v>4.6399999999999997</v>
      </c>
      <c r="K1904">
        <v>4.8600000000000003</v>
      </c>
      <c r="L1904">
        <v>4.79</v>
      </c>
      <c r="M1904">
        <v>2.1800000000000002</v>
      </c>
      <c r="N1904">
        <v>2.27</v>
      </c>
      <c r="O1904">
        <v>2.36</v>
      </c>
      <c r="P1904" t="e">
        <v>#N/A</v>
      </c>
      <c r="Q1904" t="e">
        <v>#N/A</v>
      </c>
      <c r="R1904" t="e">
        <v>#N/A</v>
      </c>
      <c r="S1904" t="e">
        <v>#N/A</v>
      </c>
      <c r="T1904" t="e">
        <v>#N/A</v>
      </c>
      <c r="U1904" t="e">
        <v>#N/A</v>
      </c>
      <c r="V1904" t="e">
        <v>#N/A</v>
      </c>
      <c r="W1904" t="e">
        <v>#N/A</v>
      </c>
      <c r="X1904">
        <v>61.48</v>
      </c>
    </row>
    <row r="1905" spans="1:24" x14ac:dyDescent="0.55000000000000004">
      <c r="A1905" s="5">
        <v>39210</v>
      </c>
      <c r="B1905">
        <v>5.21</v>
      </c>
      <c r="C1905">
        <v>4.9000000000000004</v>
      </c>
      <c r="D1905">
        <v>5.0199999999999996</v>
      </c>
      <c r="E1905">
        <v>4.91</v>
      </c>
      <c r="F1905">
        <v>4.68</v>
      </c>
      <c r="G1905">
        <v>4.58</v>
      </c>
      <c r="H1905">
        <v>4.54</v>
      </c>
      <c r="I1905">
        <v>4.5599999999999996</v>
      </c>
      <c r="J1905">
        <v>4.63</v>
      </c>
      <c r="K1905">
        <v>4.87</v>
      </c>
      <c r="L1905">
        <v>4.8</v>
      </c>
      <c r="M1905">
        <v>2.16</v>
      </c>
      <c r="N1905">
        <v>2.27</v>
      </c>
      <c r="O1905">
        <v>2.37</v>
      </c>
      <c r="P1905" t="e">
        <v>#N/A</v>
      </c>
      <c r="Q1905">
        <v>5.32</v>
      </c>
      <c r="R1905">
        <v>5.34</v>
      </c>
      <c r="S1905">
        <v>5.3568800000000003</v>
      </c>
      <c r="T1905">
        <v>5.36</v>
      </c>
      <c r="U1905">
        <v>5.3</v>
      </c>
      <c r="V1905" t="e">
        <v>#N/A</v>
      </c>
      <c r="W1905" t="e">
        <v>#N/A</v>
      </c>
      <c r="X1905">
        <v>62.26</v>
      </c>
    </row>
    <row r="1906" spans="1:24" x14ac:dyDescent="0.55000000000000004">
      <c r="A1906" s="5">
        <v>39211</v>
      </c>
      <c r="B1906">
        <v>5.21</v>
      </c>
      <c r="C1906">
        <v>4.88</v>
      </c>
      <c r="D1906">
        <v>4.99</v>
      </c>
      <c r="E1906">
        <v>4.9000000000000004</v>
      </c>
      <c r="F1906">
        <v>4.7300000000000004</v>
      </c>
      <c r="G1906">
        <v>4.6399999999999997</v>
      </c>
      <c r="H1906">
        <v>4.58</v>
      </c>
      <c r="I1906">
        <v>4.5999999999999996</v>
      </c>
      <c r="J1906">
        <v>4.67</v>
      </c>
      <c r="K1906">
        <v>4.91</v>
      </c>
      <c r="L1906">
        <v>4.83</v>
      </c>
      <c r="M1906">
        <v>2.2000000000000002</v>
      </c>
      <c r="N1906">
        <v>2.29</v>
      </c>
      <c r="O1906">
        <v>2.39</v>
      </c>
      <c r="P1906" t="e">
        <v>#N/A</v>
      </c>
      <c r="Q1906">
        <v>5.32</v>
      </c>
      <c r="R1906">
        <v>5.34</v>
      </c>
      <c r="S1906">
        <v>5.3581300000000001</v>
      </c>
      <c r="T1906">
        <v>5.36</v>
      </c>
      <c r="U1906">
        <v>5.3</v>
      </c>
      <c r="V1906" t="e">
        <v>#N/A</v>
      </c>
      <c r="W1906" t="e">
        <v>#N/A</v>
      </c>
      <c r="X1906">
        <v>61.54</v>
      </c>
    </row>
    <row r="1907" spans="1:24" x14ac:dyDescent="0.55000000000000004">
      <c r="A1907" s="5">
        <v>39212</v>
      </c>
      <c r="B1907">
        <v>5.25</v>
      </c>
      <c r="C1907">
        <v>4.87</v>
      </c>
      <c r="D1907">
        <v>4.95</v>
      </c>
      <c r="E1907">
        <v>4.8600000000000003</v>
      </c>
      <c r="F1907">
        <v>4.7</v>
      </c>
      <c r="G1907">
        <v>4.5999999999999996</v>
      </c>
      <c r="H1907">
        <v>4.5599999999999996</v>
      </c>
      <c r="I1907">
        <v>4.58</v>
      </c>
      <c r="J1907">
        <v>4.6500000000000004</v>
      </c>
      <c r="K1907">
        <v>4.9000000000000004</v>
      </c>
      <c r="L1907">
        <v>4.83</v>
      </c>
      <c r="M1907">
        <v>2.15</v>
      </c>
      <c r="N1907">
        <v>2.27</v>
      </c>
      <c r="O1907">
        <v>2.38</v>
      </c>
      <c r="P1907" t="e">
        <v>#N/A</v>
      </c>
      <c r="Q1907">
        <v>5.32</v>
      </c>
      <c r="R1907">
        <v>5.34</v>
      </c>
      <c r="S1907">
        <v>5.36</v>
      </c>
      <c r="T1907">
        <v>5.37</v>
      </c>
      <c r="U1907">
        <v>5.33</v>
      </c>
      <c r="V1907" t="e">
        <v>#N/A</v>
      </c>
      <c r="W1907" t="e">
        <v>#N/A</v>
      </c>
      <c r="X1907">
        <v>61.85</v>
      </c>
    </row>
    <row r="1908" spans="1:24" x14ac:dyDescent="0.55000000000000004">
      <c r="A1908" s="5">
        <v>39213</v>
      </c>
      <c r="B1908">
        <v>5.27</v>
      </c>
      <c r="C1908">
        <v>4.87</v>
      </c>
      <c r="D1908">
        <v>4.91</v>
      </c>
      <c r="E1908">
        <v>4.8499999999999996</v>
      </c>
      <c r="F1908">
        <v>4.71</v>
      </c>
      <c r="G1908">
        <v>4.62</v>
      </c>
      <c r="H1908">
        <v>4.58</v>
      </c>
      <c r="I1908">
        <v>4.5999999999999996</v>
      </c>
      <c r="J1908">
        <v>4.67</v>
      </c>
      <c r="K1908">
        <v>4.92</v>
      </c>
      <c r="L1908">
        <v>4.8499999999999996</v>
      </c>
      <c r="M1908">
        <v>2.2000000000000002</v>
      </c>
      <c r="N1908">
        <v>2.2999999999999998</v>
      </c>
      <c r="O1908">
        <v>2.41</v>
      </c>
      <c r="P1908" t="e">
        <v>#N/A</v>
      </c>
      <c r="Q1908">
        <v>5.32</v>
      </c>
      <c r="R1908">
        <v>5.34</v>
      </c>
      <c r="S1908">
        <v>5.36</v>
      </c>
      <c r="T1908">
        <v>5.3587499999999997</v>
      </c>
      <c r="U1908">
        <v>5.2918799999999999</v>
      </c>
      <c r="V1908" t="e">
        <v>#N/A</v>
      </c>
      <c r="W1908" t="e">
        <v>#N/A</v>
      </c>
      <c r="X1908">
        <v>62.35</v>
      </c>
    </row>
    <row r="1909" spans="1:24" x14ac:dyDescent="0.55000000000000004">
      <c r="A1909" s="5">
        <v>39216</v>
      </c>
      <c r="B1909">
        <v>5.26</v>
      </c>
      <c r="C1909">
        <v>4.8499999999999996</v>
      </c>
      <c r="D1909">
        <v>4.9400000000000004</v>
      </c>
      <c r="E1909">
        <v>4.87</v>
      </c>
      <c r="F1909">
        <v>4.7300000000000004</v>
      </c>
      <c r="G1909">
        <v>4.6500000000000004</v>
      </c>
      <c r="H1909">
        <v>4.6100000000000003</v>
      </c>
      <c r="I1909">
        <v>4.63</v>
      </c>
      <c r="J1909">
        <v>4.6900000000000004</v>
      </c>
      <c r="K1909">
        <v>4.93</v>
      </c>
      <c r="L1909">
        <v>4.8600000000000003</v>
      </c>
      <c r="M1909">
        <v>2.2000000000000002</v>
      </c>
      <c r="N1909">
        <v>2.3199999999999998</v>
      </c>
      <c r="O1909">
        <v>2.42</v>
      </c>
      <c r="P1909" t="e">
        <v>#N/A</v>
      </c>
      <c r="Q1909">
        <v>5.32</v>
      </c>
      <c r="R1909">
        <v>5.34</v>
      </c>
      <c r="S1909">
        <v>5.36</v>
      </c>
      <c r="T1909">
        <v>5.3650000000000002</v>
      </c>
      <c r="U1909">
        <v>5.32</v>
      </c>
      <c r="V1909" t="e">
        <v>#N/A</v>
      </c>
      <c r="W1909" t="e">
        <v>#N/A</v>
      </c>
      <c r="X1909">
        <v>62.55</v>
      </c>
    </row>
    <row r="1910" spans="1:24" x14ac:dyDescent="0.55000000000000004">
      <c r="A1910" s="5">
        <v>39217</v>
      </c>
      <c r="B1910">
        <v>5.29</v>
      </c>
      <c r="C1910">
        <v>4.83</v>
      </c>
      <c r="D1910">
        <v>4.91</v>
      </c>
      <c r="E1910">
        <v>4.8499999999999996</v>
      </c>
      <c r="F1910">
        <v>4.75</v>
      </c>
      <c r="G1910">
        <v>4.66</v>
      </c>
      <c r="H1910">
        <v>4.63</v>
      </c>
      <c r="I1910">
        <v>4.6500000000000004</v>
      </c>
      <c r="J1910">
        <v>4.71</v>
      </c>
      <c r="K1910">
        <v>4.95</v>
      </c>
      <c r="L1910">
        <v>4.88</v>
      </c>
      <c r="M1910">
        <v>2.2799999999999998</v>
      </c>
      <c r="N1910">
        <v>2.37</v>
      </c>
      <c r="O1910">
        <v>2.4700000000000002</v>
      </c>
      <c r="P1910" t="e">
        <v>#N/A</v>
      </c>
      <c r="Q1910">
        <v>5.32</v>
      </c>
      <c r="R1910">
        <v>5.34</v>
      </c>
      <c r="S1910">
        <v>5.36</v>
      </c>
      <c r="T1910">
        <v>5.3668800000000001</v>
      </c>
      <c r="U1910">
        <v>5.3237500000000004</v>
      </c>
      <c r="V1910" t="e">
        <v>#N/A</v>
      </c>
      <c r="W1910" t="e">
        <v>#N/A</v>
      </c>
      <c r="X1910">
        <v>63.16</v>
      </c>
    </row>
    <row r="1911" spans="1:24" x14ac:dyDescent="0.55000000000000004">
      <c r="A1911" s="5">
        <v>39218</v>
      </c>
      <c r="B1911">
        <v>5.25</v>
      </c>
      <c r="C1911">
        <v>4.75</v>
      </c>
      <c r="D1911">
        <v>4.8600000000000003</v>
      </c>
      <c r="E1911">
        <v>4.82</v>
      </c>
      <c r="F1911">
        <v>4.7300000000000004</v>
      </c>
      <c r="G1911">
        <v>4.66</v>
      </c>
      <c r="H1911">
        <v>4.62</v>
      </c>
      <c r="I1911">
        <v>4.6399999999999997</v>
      </c>
      <c r="J1911">
        <v>4.71</v>
      </c>
      <c r="K1911">
        <v>4.95</v>
      </c>
      <c r="L1911">
        <v>4.88</v>
      </c>
      <c r="M1911">
        <v>2.2799999999999998</v>
      </c>
      <c r="N1911">
        <v>2.38</v>
      </c>
      <c r="O1911">
        <v>2.46</v>
      </c>
      <c r="P1911" t="e">
        <v>#N/A</v>
      </c>
      <c r="Q1911">
        <v>5.32</v>
      </c>
      <c r="R1911">
        <v>5.34</v>
      </c>
      <c r="S1911">
        <v>5.36</v>
      </c>
      <c r="T1911">
        <v>5.36</v>
      </c>
      <c r="U1911">
        <v>5.31</v>
      </c>
      <c r="V1911" t="e">
        <v>#N/A</v>
      </c>
      <c r="W1911" t="e">
        <v>#N/A</v>
      </c>
      <c r="X1911">
        <v>62.57</v>
      </c>
    </row>
    <row r="1912" spans="1:24" x14ac:dyDescent="0.55000000000000004">
      <c r="A1912" s="5">
        <v>39219</v>
      </c>
      <c r="B1912">
        <v>5.25</v>
      </c>
      <c r="C1912">
        <v>4.8099999999999996</v>
      </c>
      <c r="D1912">
        <v>4.9000000000000004</v>
      </c>
      <c r="E1912">
        <v>4.8600000000000003</v>
      </c>
      <c r="F1912">
        <v>4.78</v>
      </c>
      <c r="G1912">
        <v>4.71</v>
      </c>
      <c r="H1912">
        <v>4.68</v>
      </c>
      <c r="I1912">
        <v>4.6900000000000004</v>
      </c>
      <c r="J1912">
        <v>4.76</v>
      </c>
      <c r="K1912">
        <v>4.99</v>
      </c>
      <c r="L1912">
        <v>4.91</v>
      </c>
      <c r="M1912">
        <v>2.3199999999999998</v>
      </c>
      <c r="N1912">
        <v>2.41</v>
      </c>
      <c r="O1912">
        <v>2.4900000000000002</v>
      </c>
      <c r="P1912" t="e">
        <v>#N/A</v>
      </c>
      <c r="Q1912">
        <v>5.32</v>
      </c>
      <c r="R1912">
        <v>5.34</v>
      </c>
      <c r="S1912">
        <v>5.36</v>
      </c>
      <c r="T1912">
        <v>5.3609400000000003</v>
      </c>
      <c r="U1912">
        <v>5.3172499999999996</v>
      </c>
      <c r="V1912" t="e">
        <v>#N/A</v>
      </c>
      <c r="W1912" t="e">
        <v>#N/A</v>
      </c>
      <c r="X1912">
        <v>64.83</v>
      </c>
    </row>
    <row r="1913" spans="1:24" x14ac:dyDescent="0.55000000000000004">
      <c r="A1913" s="5">
        <v>39220</v>
      </c>
      <c r="B1913">
        <v>5.24</v>
      </c>
      <c r="C1913">
        <v>4.84</v>
      </c>
      <c r="D1913">
        <v>4.9800000000000004</v>
      </c>
      <c r="E1913">
        <v>4.92</v>
      </c>
      <c r="F1913">
        <v>4.82</v>
      </c>
      <c r="G1913">
        <v>4.75</v>
      </c>
      <c r="H1913">
        <v>4.74</v>
      </c>
      <c r="I1913">
        <v>4.75</v>
      </c>
      <c r="J1913">
        <v>4.8099999999999996</v>
      </c>
      <c r="K1913">
        <v>5.03</v>
      </c>
      <c r="L1913">
        <v>4.96</v>
      </c>
      <c r="M1913">
        <v>2.37</v>
      </c>
      <c r="N1913">
        <v>2.46</v>
      </c>
      <c r="O1913">
        <v>2.52</v>
      </c>
      <c r="P1913" t="e">
        <v>#N/A</v>
      </c>
      <c r="Q1913">
        <v>5.32</v>
      </c>
      <c r="R1913">
        <v>5.34</v>
      </c>
      <c r="S1913">
        <v>5.36</v>
      </c>
      <c r="T1913">
        <v>5.37</v>
      </c>
      <c r="U1913">
        <v>5.3403099999999997</v>
      </c>
      <c r="V1913" t="e">
        <v>#N/A</v>
      </c>
      <c r="W1913" t="e">
        <v>#N/A</v>
      </c>
      <c r="X1913">
        <v>64.930000000000007</v>
      </c>
    </row>
    <row r="1914" spans="1:24" x14ac:dyDescent="0.55000000000000004">
      <c r="A1914" s="5">
        <v>39223</v>
      </c>
      <c r="B1914">
        <v>5.24</v>
      </c>
      <c r="C1914">
        <v>4.88</v>
      </c>
      <c r="D1914">
        <v>5.01</v>
      </c>
      <c r="E1914">
        <v>4.95</v>
      </c>
      <c r="F1914">
        <v>4.8099999999999996</v>
      </c>
      <c r="G1914">
        <v>4.74</v>
      </c>
      <c r="H1914">
        <v>4.71</v>
      </c>
      <c r="I1914">
        <v>4.7300000000000004</v>
      </c>
      <c r="J1914">
        <v>4.79</v>
      </c>
      <c r="K1914">
        <v>5.0199999999999996</v>
      </c>
      <c r="L1914">
        <v>4.9400000000000004</v>
      </c>
      <c r="M1914">
        <v>2.36</v>
      </c>
      <c r="N1914">
        <v>2.4300000000000002</v>
      </c>
      <c r="O1914">
        <v>2.4900000000000002</v>
      </c>
      <c r="P1914" t="e">
        <v>#N/A</v>
      </c>
      <c r="Q1914">
        <v>5.32</v>
      </c>
      <c r="R1914">
        <v>5.34</v>
      </c>
      <c r="S1914">
        <v>5.36</v>
      </c>
      <c r="T1914">
        <v>5.3756300000000001</v>
      </c>
      <c r="U1914">
        <v>5.3668800000000001</v>
      </c>
      <c r="V1914" t="e">
        <v>#N/A</v>
      </c>
      <c r="W1914" t="e">
        <v>#N/A</v>
      </c>
      <c r="X1914">
        <v>66.25</v>
      </c>
    </row>
    <row r="1915" spans="1:24" x14ac:dyDescent="0.55000000000000004">
      <c r="A1915" s="5">
        <v>39224</v>
      </c>
      <c r="B1915">
        <v>5.23</v>
      </c>
      <c r="C1915">
        <v>4.93</v>
      </c>
      <c r="D1915">
        <v>5.0199999999999996</v>
      </c>
      <c r="E1915">
        <v>4.96</v>
      </c>
      <c r="F1915">
        <v>4.83</v>
      </c>
      <c r="G1915">
        <v>4.7699999999999996</v>
      </c>
      <c r="H1915">
        <v>4.76</v>
      </c>
      <c r="I1915">
        <v>4.78</v>
      </c>
      <c r="J1915">
        <v>4.83</v>
      </c>
      <c r="K1915">
        <v>5.0599999999999996</v>
      </c>
      <c r="L1915">
        <v>4.9800000000000004</v>
      </c>
      <c r="M1915">
        <v>2.42</v>
      </c>
      <c r="N1915">
        <v>2.48</v>
      </c>
      <c r="O1915">
        <v>2.54</v>
      </c>
      <c r="P1915" t="e">
        <v>#N/A</v>
      </c>
      <c r="Q1915">
        <v>5.32</v>
      </c>
      <c r="R1915">
        <v>5.34</v>
      </c>
      <c r="S1915">
        <v>5.36</v>
      </c>
      <c r="T1915">
        <v>5.3746900000000002</v>
      </c>
      <c r="U1915">
        <v>5.3568800000000003</v>
      </c>
      <c r="V1915" t="e">
        <v>#N/A</v>
      </c>
      <c r="W1915" t="e">
        <v>#N/A</v>
      </c>
      <c r="X1915">
        <v>64.91</v>
      </c>
    </row>
    <row r="1916" spans="1:24" x14ac:dyDescent="0.55000000000000004">
      <c r="A1916" s="5">
        <v>39225</v>
      </c>
      <c r="B1916">
        <v>5.25</v>
      </c>
      <c r="C1916">
        <v>4.91</v>
      </c>
      <c r="D1916">
        <v>5.01</v>
      </c>
      <c r="E1916">
        <v>4.96</v>
      </c>
      <c r="F1916">
        <v>4.8499999999999996</v>
      </c>
      <c r="G1916">
        <v>4.79</v>
      </c>
      <c r="H1916">
        <v>4.79</v>
      </c>
      <c r="I1916">
        <v>4.8</v>
      </c>
      <c r="J1916">
        <v>4.8600000000000003</v>
      </c>
      <c r="K1916">
        <v>5.09</v>
      </c>
      <c r="L1916">
        <v>5.01</v>
      </c>
      <c r="M1916">
        <v>2.44</v>
      </c>
      <c r="N1916">
        <v>2.5</v>
      </c>
      <c r="O1916">
        <v>2.5499999999999998</v>
      </c>
      <c r="P1916" t="e">
        <v>#N/A</v>
      </c>
      <c r="Q1916">
        <v>5.32</v>
      </c>
      <c r="R1916">
        <v>5.34</v>
      </c>
      <c r="S1916">
        <v>5.36</v>
      </c>
      <c r="T1916">
        <v>5.38</v>
      </c>
      <c r="U1916">
        <v>5.3787500000000001</v>
      </c>
      <c r="V1916" t="e">
        <v>#N/A</v>
      </c>
      <c r="W1916" t="e">
        <v>#N/A</v>
      </c>
      <c r="X1916">
        <v>65.099999999999994</v>
      </c>
    </row>
    <row r="1917" spans="1:24" x14ac:dyDescent="0.55000000000000004">
      <c r="A1917" s="5">
        <v>39226</v>
      </c>
      <c r="B1917">
        <v>5.24</v>
      </c>
      <c r="C1917">
        <v>4.91</v>
      </c>
      <c r="D1917">
        <v>4.99</v>
      </c>
      <c r="E1917">
        <v>4.9400000000000004</v>
      </c>
      <c r="F1917">
        <v>4.8499999999999996</v>
      </c>
      <c r="G1917">
        <v>4.8</v>
      </c>
      <c r="H1917">
        <v>4.79</v>
      </c>
      <c r="I1917">
        <v>4.8</v>
      </c>
      <c r="J1917">
        <v>4.8600000000000003</v>
      </c>
      <c r="K1917">
        <v>5.09</v>
      </c>
      <c r="L1917">
        <v>5</v>
      </c>
      <c r="M1917">
        <v>2.4300000000000002</v>
      </c>
      <c r="N1917">
        <v>2.48</v>
      </c>
      <c r="O1917">
        <v>2.52</v>
      </c>
      <c r="P1917" t="e">
        <v>#N/A</v>
      </c>
      <c r="Q1917">
        <v>5.32</v>
      </c>
      <c r="R1917">
        <v>5.34</v>
      </c>
      <c r="S1917">
        <v>5.36</v>
      </c>
      <c r="T1917">
        <v>5.38</v>
      </c>
      <c r="U1917">
        <v>5.37</v>
      </c>
      <c r="V1917" t="e">
        <v>#N/A</v>
      </c>
      <c r="W1917" t="e">
        <v>#N/A</v>
      </c>
      <c r="X1917">
        <v>63.62</v>
      </c>
    </row>
    <row r="1918" spans="1:24" x14ac:dyDescent="0.55000000000000004">
      <c r="A1918" s="5">
        <v>39227</v>
      </c>
      <c r="B1918">
        <v>5.29</v>
      </c>
      <c r="C1918">
        <v>4.88</v>
      </c>
      <c r="D1918">
        <v>4.97</v>
      </c>
      <c r="E1918">
        <v>4.93</v>
      </c>
      <c r="F1918">
        <v>4.8499999999999996</v>
      </c>
      <c r="G1918">
        <v>4.8099999999999996</v>
      </c>
      <c r="H1918">
        <v>4.8</v>
      </c>
      <c r="I1918">
        <v>4.82</v>
      </c>
      <c r="J1918">
        <v>4.8600000000000003</v>
      </c>
      <c r="K1918">
        <v>5.09</v>
      </c>
      <c r="L1918">
        <v>5.01</v>
      </c>
      <c r="M1918">
        <v>2.4300000000000002</v>
      </c>
      <c r="N1918">
        <v>2.4900000000000002</v>
      </c>
      <c r="O1918">
        <v>2.52</v>
      </c>
      <c r="P1918" t="e">
        <v>#N/A</v>
      </c>
      <c r="Q1918">
        <v>5.32</v>
      </c>
      <c r="R1918">
        <v>5.34</v>
      </c>
      <c r="S1918">
        <v>5.36</v>
      </c>
      <c r="T1918">
        <v>5.38</v>
      </c>
      <c r="U1918">
        <v>5.3710000000000004</v>
      </c>
      <c r="V1918" t="e">
        <v>#N/A</v>
      </c>
      <c r="W1918" t="e">
        <v>#N/A</v>
      </c>
      <c r="X1918">
        <v>64.59</v>
      </c>
    </row>
    <row r="1919" spans="1:24" x14ac:dyDescent="0.55000000000000004">
      <c r="A1919" s="5">
        <v>39231</v>
      </c>
      <c r="B1919">
        <v>5.29</v>
      </c>
      <c r="C1919">
        <v>4.9000000000000004</v>
      </c>
      <c r="D1919">
        <v>5</v>
      </c>
      <c r="E1919">
        <v>4.96</v>
      </c>
      <c r="F1919">
        <v>4.88</v>
      </c>
      <c r="G1919">
        <v>4.83</v>
      </c>
      <c r="H1919">
        <v>4.82</v>
      </c>
      <c r="I1919">
        <v>4.83</v>
      </c>
      <c r="J1919">
        <v>4.88</v>
      </c>
      <c r="K1919">
        <v>5.09</v>
      </c>
      <c r="L1919">
        <v>5.01</v>
      </c>
      <c r="M1919">
        <v>2.5</v>
      </c>
      <c r="N1919">
        <v>2.54</v>
      </c>
      <c r="O1919">
        <v>2.56</v>
      </c>
      <c r="P1919" t="e">
        <v>#N/A</v>
      </c>
      <c r="Q1919">
        <v>5.32</v>
      </c>
      <c r="R1919">
        <v>5.34</v>
      </c>
      <c r="S1919">
        <v>5.36</v>
      </c>
      <c r="T1919">
        <v>5.3843800000000002</v>
      </c>
      <c r="U1919">
        <v>5.39</v>
      </c>
      <c r="V1919" t="e">
        <v>#N/A</v>
      </c>
      <c r="W1919" t="e">
        <v>#N/A</v>
      </c>
      <c r="X1919">
        <v>63.19</v>
      </c>
    </row>
    <row r="1920" spans="1:24" x14ac:dyDescent="0.55000000000000004">
      <c r="A1920" s="5">
        <v>39232</v>
      </c>
      <c r="B1920">
        <v>5.25</v>
      </c>
      <c r="C1920">
        <v>4.8499999999999996</v>
      </c>
      <c r="D1920">
        <v>4.99</v>
      </c>
      <c r="E1920">
        <v>4.96</v>
      </c>
      <c r="F1920">
        <v>4.8899999999999997</v>
      </c>
      <c r="G1920">
        <v>4.8499999999999996</v>
      </c>
      <c r="H1920">
        <v>4.83</v>
      </c>
      <c r="I1920">
        <v>4.84</v>
      </c>
      <c r="J1920">
        <v>4.88</v>
      </c>
      <c r="K1920">
        <v>5.09</v>
      </c>
      <c r="L1920">
        <v>5.01</v>
      </c>
      <c r="M1920">
        <v>2.5</v>
      </c>
      <c r="N1920">
        <v>2.52</v>
      </c>
      <c r="O1920">
        <v>2.54</v>
      </c>
      <c r="P1920" t="e">
        <v>#N/A</v>
      </c>
      <c r="Q1920">
        <v>5.32</v>
      </c>
      <c r="R1920">
        <v>5.34</v>
      </c>
      <c r="S1920">
        <v>5.36</v>
      </c>
      <c r="T1920">
        <v>5.3847500000000004</v>
      </c>
      <c r="U1920">
        <v>5.39</v>
      </c>
      <c r="V1920" t="e">
        <v>#N/A</v>
      </c>
      <c r="W1920" t="e">
        <v>#N/A</v>
      </c>
      <c r="X1920">
        <v>63.47</v>
      </c>
    </row>
    <row r="1921" spans="1:24" x14ac:dyDescent="0.55000000000000004">
      <c r="A1921" s="5">
        <v>39233</v>
      </c>
      <c r="B1921">
        <v>5.28</v>
      </c>
      <c r="C1921">
        <v>4.7300000000000004</v>
      </c>
      <c r="D1921">
        <v>4.96</v>
      </c>
      <c r="E1921">
        <v>4.95</v>
      </c>
      <c r="F1921">
        <v>4.92</v>
      </c>
      <c r="G1921">
        <v>4.88</v>
      </c>
      <c r="H1921">
        <v>4.8600000000000003</v>
      </c>
      <c r="I1921">
        <v>4.87</v>
      </c>
      <c r="J1921">
        <v>4.9000000000000004</v>
      </c>
      <c r="K1921">
        <v>5.0999999999999996</v>
      </c>
      <c r="L1921">
        <v>5.01</v>
      </c>
      <c r="M1921">
        <v>2.5299999999999998</v>
      </c>
      <c r="N1921">
        <v>2.54</v>
      </c>
      <c r="O1921">
        <v>2.5299999999999998</v>
      </c>
      <c r="P1921" t="e">
        <v>#N/A</v>
      </c>
      <c r="Q1921">
        <v>5.32</v>
      </c>
      <c r="R1921">
        <v>5.34</v>
      </c>
      <c r="S1921">
        <v>5.36</v>
      </c>
      <c r="T1921">
        <v>5.3847500000000004</v>
      </c>
      <c r="U1921">
        <v>5.39</v>
      </c>
      <c r="V1921" t="e">
        <v>#N/A</v>
      </c>
      <c r="W1921" t="e">
        <v>#N/A</v>
      </c>
      <c r="X1921">
        <v>64.02</v>
      </c>
    </row>
    <row r="1922" spans="1:24" x14ac:dyDescent="0.55000000000000004">
      <c r="A1922" s="5">
        <v>39234</v>
      </c>
      <c r="B1922">
        <v>5.23</v>
      </c>
      <c r="C1922">
        <v>4.79</v>
      </c>
      <c r="D1922">
        <v>4.9800000000000004</v>
      </c>
      <c r="E1922">
        <v>4.9800000000000004</v>
      </c>
      <c r="F1922">
        <v>4.97</v>
      </c>
      <c r="G1922">
        <v>4.9400000000000004</v>
      </c>
      <c r="H1922">
        <v>4.92</v>
      </c>
      <c r="I1922">
        <v>4.92</v>
      </c>
      <c r="J1922">
        <v>4.95</v>
      </c>
      <c r="K1922">
        <v>5.15</v>
      </c>
      <c r="L1922">
        <v>5.0599999999999996</v>
      </c>
      <c r="M1922">
        <v>2.58</v>
      </c>
      <c r="N1922">
        <v>2.57</v>
      </c>
      <c r="O1922">
        <v>2.57</v>
      </c>
      <c r="P1922" t="e">
        <v>#N/A</v>
      </c>
      <c r="Q1922">
        <v>5.32</v>
      </c>
      <c r="R1922">
        <v>5.34</v>
      </c>
      <c r="S1922">
        <v>5.36</v>
      </c>
      <c r="T1922">
        <v>5.39</v>
      </c>
      <c r="U1922">
        <v>5.4206300000000001</v>
      </c>
      <c r="V1922" t="e">
        <v>#N/A</v>
      </c>
      <c r="W1922" t="e">
        <v>#N/A</v>
      </c>
      <c r="X1922">
        <v>65.09</v>
      </c>
    </row>
    <row r="1923" spans="1:24" x14ac:dyDescent="0.55000000000000004">
      <c r="A1923" s="5">
        <v>39237</v>
      </c>
      <c r="B1923">
        <v>5.24</v>
      </c>
      <c r="C1923">
        <v>4.8099999999999996</v>
      </c>
      <c r="D1923">
        <v>4.99</v>
      </c>
      <c r="E1923">
        <v>4.99</v>
      </c>
      <c r="F1923">
        <v>4.97</v>
      </c>
      <c r="G1923">
        <v>4.92</v>
      </c>
      <c r="H1923">
        <v>4.91</v>
      </c>
      <c r="I1923">
        <v>4.91</v>
      </c>
      <c r="J1923">
        <v>4.93</v>
      </c>
      <c r="K1923">
        <v>5.1100000000000003</v>
      </c>
      <c r="L1923">
        <v>5.0199999999999996</v>
      </c>
      <c r="M1923">
        <v>2.5499999999999998</v>
      </c>
      <c r="N1923">
        <v>2.5499999999999998</v>
      </c>
      <c r="O1923">
        <v>2.5299999999999998</v>
      </c>
      <c r="P1923" t="e">
        <v>#N/A</v>
      </c>
      <c r="Q1923">
        <v>5.32</v>
      </c>
      <c r="R1923">
        <v>5.34</v>
      </c>
      <c r="S1923">
        <v>5.36</v>
      </c>
      <c r="T1923">
        <v>5.39344</v>
      </c>
      <c r="U1923">
        <v>5.44</v>
      </c>
      <c r="V1923" t="e">
        <v>#N/A</v>
      </c>
      <c r="W1923" t="e">
        <v>#N/A</v>
      </c>
      <c r="X1923">
        <v>66.17</v>
      </c>
    </row>
    <row r="1924" spans="1:24" x14ac:dyDescent="0.55000000000000004">
      <c r="A1924" s="5">
        <v>39238</v>
      </c>
      <c r="B1924">
        <v>5.19</v>
      </c>
      <c r="C1924">
        <v>4.83</v>
      </c>
      <c r="D1924">
        <v>4.99</v>
      </c>
      <c r="E1924">
        <v>4.99</v>
      </c>
      <c r="F1924">
        <v>4.99</v>
      </c>
      <c r="G1924">
        <v>4.97</v>
      </c>
      <c r="H1924">
        <v>4.96</v>
      </c>
      <c r="I1924">
        <v>4.96</v>
      </c>
      <c r="J1924">
        <v>4.9800000000000004</v>
      </c>
      <c r="K1924">
        <v>5.16</v>
      </c>
      <c r="L1924">
        <v>5.07</v>
      </c>
      <c r="M1924">
        <v>2.61</v>
      </c>
      <c r="N1924">
        <v>2.6</v>
      </c>
      <c r="O1924">
        <v>2.58</v>
      </c>
      <c r="P1924" t="e">
        <v>#N/A</v>
      </c>
      <c r="Q1924">
        <v>5.32</v>
      </c>
      <c r="R1924">
        <v>5.34</v>
      </c>
      <c r="S1924">
        <v>5.36</v>
      </c>
      <c r="T1924">
        <v>5.3918799999999996</v>
      </c>
      <c r="U1924">
        <v>5.4450599999999998</v>
      </c>
      <c r="V1924" t="e">
        <v>#N/A</v>
      </c>
      <c r="W1924" t="e">
        <v>#N/A</v>
      </c>
      <c r="X1924">
        <v>65.63</v>
      </c>
    </row>
    <row r="1925" spans="1:24" x14ac:dyDescent="0.55000000000000004">
      <c r="A1925" s="5">
        <v>39239</v>
      </c>
      <c r="B1925">
        <v>5.25</v>
      </c>
      <c r="C1925">
        <v>4.8</v>
      </c>
      <c r="D1925">
        <v>4.95</v>
      </c>
      <c r="E1925">
        <v>4.96</v>
      </c>
      <c r="F1925">
        <v>4.97</v>
      </c>
      <c r="G1925">
        <v>4.9400000000000004</v>
      </c>
      <c r="H1925">
        <v>4.9400000000000004</v>
      </c>
      <c r="I1925">
        <v>4.9400000000000004</v>
      </c>
      <c r="J1925">
        <v>4.97</v>
      </c>
      <c r="K1925">
        <v>5.17</v>
      </c>
      <c r="L1925">
        <v>5.08</v>
      </c>
      <c r="M1925">
        <v>2.57</v>
      </c>
      <c r="N1925">
        <v>2.58</v>
      </c>
      <c r="O1925">
        <v>2.57</v>
      </c>
      <c r="P1925" t="e">
        <v>#N/A</v>
      </c>
      <c r="Q1925">
        <v>5.32</v>
      </c>
      <c r="R1925">
        <v>5.34</v>
      </c>
      <c r="S1925">
        <v>5.36</v>
      </c>
      <c r="T1925">
        <v>5.3959400000000004</v>
      </c>
      <c r="U1925">
        <v>5.4562499999999998</v>
      </c>
      <c r="V1925" t="e">
        <v>#N/A</v>
      </c>
      <c r="W1925" t="e">
        <v>#N/A</v>
      </c>
      <c r="X1925">
        <v>65.97</v>
      </c>
    </row>
    <row r="1926" spans="1:24" x14ac:dyDescent="0.55000000000000004">
      <c r="A1926" s="5">
        <v>39240</v>
      </c>
      <c r="B1926">
        <v>5.25</v>
      </c>
      <c r="C1926">
        <v>4.8</v>
      </c>
      <c r="D1926">
        <v>4.97</v>
      </c>
      <c r="E1926">
        <v>4.99</v>
      </c>
      <c r="F1926">
        <v>5.03</v>
      </c>
      <c r="G1926">
        <v>5.03</v>
      </c>
      <c r="H1926">
        <v>5.05</v>
      </c>
      <c r="I1926">
        <v>5.07</v>
      </c>
      <c r="J1926">
        <v>5.1100000000000003</v>
      </c>
      <c r="K1926">
        <v>5.29</v>
      </c>
      <c r="L1926">
        <v>5.2</v>
      </c>
      <c r="M1926">
        <v>2.67</v>
      </c>
      <c r="N1926">
        <v>2.7</v>
      </c>
      <c r="O1926">
        <v>2.68</v>
      </c>
      <c r="P1926" t="e">
        <v>#N/A</v>
      </c>
      <c r="Q1926">
        <v>5.32</v>
      </c>
      <c r="R1926">
        <v>5.34</v>
      </c>
      <c r="S1926">
        <v>5.36</v>
      </c>
      <c r="T1926">
        <v>5.3925000000000001</v>
      </c>
      <c r="U1926">
        <v>5.4481299999999999</v>
      </c>
      <c r="V1926" t="e">
        <v>#N/A</v>
      </c>
      <c r="W1926" t="e">
        <v>#N/A</v>
      </c>
      <c r="X1926">
        <v>66.930000000000007</v>
      </c>
    </row>
    <row r="1927" spans="1:24" x14ac:dyDescent="0.55000000000000004">
      <c r="A1927" s="5">
        <v>39241</v>
      </c>
      <c r="B1927">
        <v>5.26</v>
      </c>
      <c r="C1927">
        <v>4.7699999999999996</v>
      </c>
      <c r="D1927">
        <v>4.93</v>
      </c>
      <c r="E1927">
        <v>4.96</v>
      </c>
      <c r="F1927">
        <v>5.01</v>
      </c>
      <c r="G1927">
        <v>5.03</v>
      </c>
      <c r="H1927">
        <v>5.0599999999999996</v>
      </c>
      <c r="I1927">
        <v>5.08</v>
      </c>
      <c r="J1927">
        <v>5.12</v>
      </c>
      <c r="K1927">
        <v>5.3</v>
      </c>
      <c r="L1927">
        <v>5.22</v>
      </c>
      <c r="M1927">
        <v>2.68</v>
      </c>
      <c r="N1927">
        <v>2.69</v>
      </c>
      <c r="O1927">
        <v>2.67</v>
      </c>
      <c r="P1927" t="e">
        <v>#N/A</v>
      </c>
      <c r="Q1927">
        <v>5.32</v>
      </c>
      <c r="R1927">
        <v>5.34</v>
      </c>
      <c r="S1927">
        <v>5.36</v>
      </c>
      <c r="T1927">
        <v>5.4018800000000002</v>
      </c>
      <c r="U1927">
        <v>5.48</v>
      </c>
      <c r="V1927" t="e">
        <v>#N/A</v>
      </c>
      <c r="W1927" t="e">
        <v>#N/A</v>
      </c>
      <c r="X1927">
        <v>64.78</v>
      </c>
    </row>
    <row r="1928" spans="1:24" x14ac:dyDescent="0.55000000000000004">
      <c r="A1928" s="5">
        <v>39244</v>
      </c>
      <c r="B1928">
        <v>5.27</v>
      </c>
      <c r="C1928">
        <v>4.7300000000000004</v>
      </c>
      <c r="D1928">
        <v>4.96</v>
      </c>
      <c r="E1928">
        <v>4.9800000000000004</v>
      </c>
      <c r="F1928">
        <v>5.01</v>
      </c>
      <c r="G1928">
        <v>5.03</v>
      </c>
      <c r="H1928">
        <v>5.07</v>
      </c>
      <c r="I1928">
        <v>5.0999999999999996</v>
      </c>
      <c r="J1928">
        <v>5.14</v>
      </c>
      <c r="K1928">
        <v>5.32</v>
      </c>
      <c r="L1928">
        <v>5.24</v>
      </c>
      <c r="M1928">
        <v>2.69</v>
      </c>
      <c r="N1928">
        <v>2.72</v>
      </c>
      <c r="O1928">
        <v>2.69</v>
      </c>
      <c r="P1928" t="e">
        <v>#N/A</v>
      </c>
      <c r="Q1928">
        <v>5.32</v>
      </c>
      <c r="R1928">
        <v>5.34</v>
      </c>
      <c r="S1928">
        <v>5.36</v>
      </c>
      <c r="T1928">
        <v>5.3978099999999998</v>
      </c>
      <c r="U1928">
        <v>5.4660000000000002</v>
      </c>
      <c r="V1928" t="e">
        <v>#N/A</v>
      </c>
      <c r="W1928" t="e">
        <v>#N/A</v>
      </c>
      <c r="X1928">
        <v>65.930000000000007</v>
      </c>
    </row>
    <row r="1929" spans="1:24" x14ac:dyDescent="0.55000000000000004">
      <c r="A1929" s="5">
        <v>39245</v>
      </c>
      <c r="B1929">
        <v>5.26</v>
      </c>
      <c r="C1929">
        <v>4.72</v>
      </c>
      <c r="D1929">
        <v>4.97</v>
      </c>
      <c r="E1929">
        <v>5.01</v>
      </c>
      <c r="F1929">
        <v>5.08</v>
      </c>
      <c r="G1929">
        <v>5.13</v>
      </c>
      <c r="H1929">
        <v>5.18</v>
      </c>
      <c r="I1929">
        <v>5.21</v>
      </c>
      <c r="J1929">
        <v>5.26</v>
      </c>
      <c r="K1929">
        <v>5.44</v>
      </c>
      <c r="L1929">
        <v>5.35</v>
      </c>
      <c r="M1929">
        <v>2.79</v>
      </c>
      <c r="N1929">
        <v>2.83</v>
      </c>
      <c r="O1929">
        <v>2.79</v>
      </c>
      <c r="P1929" t="e">
        <v>#N/A</v>
      </c>
      <c r="Q1929">
        <v>5.32</v>
      </c>
      <c r="R1929">
        <v>5.34</v>
      </c>
      <c r="S1929">
        <v>5.36</v>
      </c>
      <c r="T1929">
        <v>5.4</v>
      </c>
      <c r="U1929">
        <v>5.4681899999999999</v>
      </c>
      <c r="V1929" t="e">
        <v>#N/A</v>
      </c>
      <c r="W1929" t="e">
        <v>#N/A</v>
      </c>
      <c r="X1929">
        <v>65.36</v>
      </c>
    </row>
    <row r="1930" spans="1:24" x14ac:dyDescent="0.55000000000000004">
      <c r="A1930" s="5">
        <v>39246</v>
      </c>
      <c r="B1930">
        <v>5.26</v>
      </c>
      <c r="C1930">
        <v>4.66</v>
      </c>
      <c r="D1930">
        <v>4.9400000000000004</v>
      </c>
      <c r="E1930">
        <v>4.9800000000000004</v>
      </c>
      <c r="F1930">
        <v>5.08</v>
      </c>
      <c r="G1930">
        <v>5.0999999999999996</v>
      </c>
      <c r="H1930">
        <v>5.13</v>
      </c>
      <c r="I1930">
        <v>5.16</v>
      </c>
      <c r="J1930">
        <v>5.2</v>
      </c>
      <c r="K1930">
        <v>5.36</v>
      </c>
      <c r="L1930">
        <v>5.28</v>
      </c>
      <c r="M1930">
        <v>2.74</v>
      </c>
      <c r="N1930">
        <v>2.75</v>
      </c>
      <c r="O1930">
        <v>2.71</v>
      </c>
      <c r="P1930" t="e">
        <v>#N/A</v>
      </c>
      <c r="Q1930">
        <v>5.32</v>
      </c>
      <c r="R1930">
        <v>5.34</v>
      </c>
      <c r="S1930">
        <v>5.36</v>
      </c>
      <c r="T1930">
        <v>5.4090600000000002</v>
      </c>
      <c r="U1930">
        <v>5.5059399999999998</v>
      </c>
      <c r="V1930" t="e">
        <v>#N/A</v>
      </c>
      <c r="W1930" t="e">
        <v>#N/A</v>
      </c>
      <c r="X1930">
        <v>66.17</v>
      </c>
    </row>
    <row r="1931" spans="1:24" x14ac:dyDescent="0.55000000000000004">
      <c r="A1931" s="5">
        <v>39247</v>
      </c>
      <c r="B1931">
        <v>5.28</v>
      </c>
      <c r="C1931">
        <v>4.6500000000000004</v>
      </c>
      <c r="D1931">
        <v>4.93</v>
      </c>
      <c r="E1931">
        <v>4.9800000000000004</v>
      </c>
      <c r="F1931">
        <v>5.0999999999999996</v>
      </c>
      <c r="G1931">
        <v>5.13</v>
      </c>
      <c r="H1931">
        <v>5.16</v>
      </c>
      <c r="I1931">
        <v>5.19</v>
      </c>
      <c r="J1931">
        <v>5.23</v>
      </c>
      <c r="K1931">
        <v>5.39</v>
      </c>
      <c r="L1931">
        <v>5.3</v>
      </c>
      <c r="M1931">
        <v>2.74</v>
      </c>
      <c r="N1931">
        <v>2.77</v>
      </c>
      <c r="O1931">
        <v>2.74</v>
      </c>
      <c r="P1931" t="e">
        <v>#N/A</v>
      </c>
      <c r="Q1931">
        <v>5.32</v>
      </c>
      <c r="R1931">
        <v>5.34</v>
      </c>
      <c r="S1931">
        <v>5.36</v>
      </c>
      <c r="T1931">
        <v>5.4050000000000002</v>
      </c>
      <c r="U1931">
        <v>5.49</v>
      </c>
      <c r="V1931" t="e">
        <v>#N/A</v>
      </c>
      <c r="W1931" t="e">
        <v>#N/A</v>
      </c>
      <c r="X1931">
        <v>67.62</v>
      </c>
    </row>
    <row r="1932" spans="1:24" x14ac:dyDescent="0.55000000000000004">
      <c r="A1932" s="5">
        <v>39248</v>
      </c>
      <c r="B1932">
        <v>5.26</v>
      </c>
      <c r="C1932">
        <v>4.5599999999999996</v>
      </c>
      <c r="D1932">
        <v>4.87</v>
      </c>
      <c r="E1932">
        <v>4.93</v>
      </c>
      <c r="F1932">
        <v>5.05</v>
      </c>
      <c r="G1932">
        <v>5.07</v>
      </c>
      <c r="H1932">
        <v>5.0999999999999996</v>
      </c>
      <c r="I1932">
        <v>5.12</v>
      </c>
      <c r="J1932">
        <v>5.16</v>
      </c>
      <c r="K1932">
        <v>5.34</v>
      </c>
      <c r="L1932">
        <v>5.26</v>
      </c>
      <c r="M1932">
        <v>2.68</v>
      </c>
      <c r="N1932">
        <v>2.73</v>
      </c>
      <c r="O1932">
        <v>2.72</v>
      </c>
      <c r="P1932" t="e">
        <v>#N/A</v>
      </c>
      <c r="Q1932">
        <v>5.32</v>
      </c>
      <c r="R1932">
        <v>5.34</v>
      </c>
      <c r="S1932">
        <v>5.36</v>
      </c>
      <c r="T1932">
        <v>5.4081299999999999</v>
      </c>
      <c r="U1932">
        <v>5.5065600000000003</v>
      </c>
      <c r="V1932" t="e">
        <v>#N/A</v>
      </c>
      <c r="W1932" t="e">
        <v>#N/A</v>
      </c>
      <c r="X1932">
        <v>68.040000000000006</v>
      </c>
    </row>
    <row r="1933" spans="1:24" x14ac:dyDescent="0.55000000000000004">
      <c r="A1933" s="5">
        <v>39251</v>
      </c>
      <c r="B1933">
        <v>5.23</v>
      </c>
      <c r="C1933">
        <v>4.63</v>
      </c>
      <c r="D1933">
        <v>4.93</v>
      </c>
      <c r="E1933">
        <v>4.95</v>
      </c>
      <c r="F1933">
        <v>5.01</v>
      </c>
      <c r="G1933">
        <v>5.05</v>
      </c>
      <c r="H1933">
        <v>5.07</v>
      </c>
      <c r="I1933">
        <v>5.0999999999999996</v>
      </c>
      <c r="J1933">
        <v>5.15</v>
      </c>
      <c r="K1933">
        <v>5.34</v>
      </c>
      <c r="L1933">
        <v>5.26</v>
      </c>
      <c r="M1933">
        <v>2.68</v>
      </c>
      <c r="N1933">
        <v>2.73</v>
      </c>
      <c r="O1933">
        <v>2.72</v>
      </c>
      <c r="P1933" t="e">
        <v>#N/A</v>
      </c>
      <c r="Q1933">
        <v>5.32</v>
      </c>
      <c r="R1933">
        <v>5.34</v>
      </c>
      <c r="S1933">
        <v>5.36</v>
      </c>
      <c r="T1933">
        <v>5.4</v>
      </c>
      <c r="U1933">
        <v>5.4741299999999997</v>
      </c>
      <c r="V1933" t="e">
        <v>#N/A</v>
      </c>
      <c r="W1933" t="e">
        <v>#N/A</v>
      </c>
      <c r="X1933">
        <v>69.06</v>
      </c>
    </row>
    <row r="1934" spans="1:24" x14ac:dyDescent="0.55000000000000004">
      <c r="A1934" s="5">
        <v>39252</v>
      </c>
      <c r="B1934">
        <v>5.21</v>
      </c>
      <c r="C1934">
        <v>4.6500000000000004</v>
      </c>
      <c r="D1934">
        <v>4.91</v>
      </c>
      <c r="E1934">
        <v>4.92</v>
      </c>
      <c r="F1934">
        <v>4.9400000000000004</v>
      </c>
      <c r="G1934">
        <v>4.9800000000000004</v>
      </c>
      <c r="H1934">
        <v>5</v>
      </c>
      <c r="I1934">
        <v>5.03</v>
      </c>
      <c r="J1934">
        <v>5.09</v>
      </c>
      <c r="K1934">
        <v>5.28</v>
      </c>
      <c r="L1934">
        <v>5.2</v>
      </c>
      <c r="M1934">
        <v>2.62</v>
      </c>
      <c r="N1934">
        <v>2.67</v>
      </c>
      <c r="O1934">
        <v>2.67</v>
      </c>
      <c r="P1934" t="e">
        <v>#N/A</v>
      </c>
      <c r="Q1934">
        <v>5.32</v>
      </c>
      <c r="R1934">
        <v>5.34</v>
      </c>
      <c r="S1934">
        <v>5.36</v>
      </c>
      <c r="T1934">
        <v>5.3981300000000001</v>
      </c>
      <c r="U1934">
        <v>5.4649999999999999</v>
      </c>
      <c r="V1934" t="e">
        <v>#N/A</v>
      </c>
      <c r="W1934" t="e">
        <v>#N/A</v>
      </c>
      <c r="X1934">
        <v>69.150000000000006</v>
      </c>
    </row>
    <row r="1935" spans="1:24" x14ac:dyDescent="0.55000000000000004">
      <c r="A1935" s="5">
        <v>39253</v>
      </c>
      <c r="B1935">
        <v>5.27</v>
      </c>
      <c r="C1935">
        <v>4.74</v>
      </c>
      <c r="D1935">
        <v>4.97</v>
      </c>
      <c r="E1935">
        <v>4.97</v>
      </c>
      <c r="F1935">
        <v>4.97</v>
      </c>
      <c r="G1935">
        <v>5.01</v>
      </c>
      <c r="H1935">
        <v>5.05</v>
      </c>
      <c r="I1935">
        <v>5.09</v>
      </c>
      <c r="J1935">
        <v>5.14</v>
      </c>
      <c r="K1935">
        <v>5.32</v>
      </c>
      <c r="L1935">
        <v>5.24</v>
      </c>
      <c r="M1935">
        <v>2.68</v>
      </c>
      <c r="N1935">
        <v>2.73</v>
      </c>
      <c r="O1935">
        <v>2.72</v>
      </c>
      <c r="P1935" t="e">
        <v>#N/A</v>
      </c>
      <c r="Q1935">
        <v>5.32</v>
      </c>
      <c r="R1935">
        <v>5.34</v>
      </c>
      <c r="S1935">
        <v>5.36</v>
      </c>
      <c r="T1935">
        <v>5.3931300000000002</v>
      </c>
      <c r="U1935">
        <v>5.4387499999999998</v>
      </c>
      <c r="V1935" t="e">
        <v>#N/A</v>
      </c>
      <c r="W1935" t="e">
        <v>#N/A</v>
      </c>
      <c r="X1935">
        <v>68.5</v>
      </c>
    </row>
    <row r="1936" spans="1:24" x14ac:dyDescent="0.55000000000000004">
      <c r="A1936" s="5">
        <v>39254</v>
      </c>
      <c r="B1936">
        <v>5.26</v>
      </c>
      <c r="C1936">
        <v>4.7</v>
      </c>
      <c r="D1936">
        <v>4.96</v>
      </c>
      <c r="E1936">
        <v>4.96</v>
      </c>
      <c r="F1936">
        <v>4.9800000000000004</v>
      </c>
      <c r="G1936">
        <v>5.01</v>
      </c>
      <c r="H1936">
        <v>5.0599999999999996</v>
      </c>
      <c r="I1936">
        <v>5.0999999999999996</v>
      </c>
      <c r="J1936">
        <v>5.16</v>
      </c>
      <c r="K1936">
        <v>5.36</v>
      </c>
      <c r="L1936">
        <v>5.28</v>
      </c>
      <c r="M1936">
        <v>2.69</v>
      </c>
      <c r="N1936">
        <v>2.74</v>
      </c>
      <c r="O1936">
        <v>2.72</v>
      </c>
      <c r="P1936" t="e">
        <v>#N/A</v>
      </c>
      <c r="Q1936">
        <v>5.32</v>
      </c>
      <c r="R1936">
        <v>5.34</v>
      </c>
      <c r="S1936">
        <v>5.36</v>
      </c>
      <c r="T1936">
        <v>5.39344</v>
      </c>
      <c r="U1936">
        <v>5.4531299999999998</v>
      </c>
      <c r="V1936" t="e">
        <v>#N/A</v>
      </c>
      <c r="W1936" t="e">
        <v>#N/A</v>
      </c>
      <c r="X1936">
        <v>68.349999999999994</v>
      </c>
    </row>
    <row r="1937" spans="1:24" x14ac:dyDescent="0.55000000000000004">
      <c r="A1937" s="5">
        <v>39255</v>
      </c>
      <c r="B1937">
        <v>5.24</v>
      </c>
      <c r="C1937">
        <v>4.7300000000000004</v>
      </c>
      <c r="D1937">
        <v>4.95</v>
      </c>
      <c r="E1937">
        <v>4.9400000000000004</v>
      </c>
      <c r="F1937">
        <v>4.92</v>
      </c>
      <c r="G1937">
        <v>4.97</v>
      </c>
      <c r="H1937">
        <v>5.0199999999999996</v>
      </c>
      <c r="I1937">
        <v>5.07</v>
      </c>
      <c r="J1937">
        <v>5.14</v>
      </c>
      <c r="K1937">
        <v>5.34</v>
      </c>
      <c r="L1937">
        <v>5.25</v>
      </c>
      <c r="M1937">
        <v>2.63</v>
      </c>
      <c r="N1937">
        <v>2.7</v>
      </c>
      <c r="O1937">
        <v>2.68</v>
      </c>
      <c r="P1937" t="e">
        <v>#N/A</v>
      </c>
      <c r="Q1937">
        <v>5.32</v>
      </c>
      <c r="R1937">
        <v>5.34</v>
      </c>
      <c r="S1937">
        <v>5.36</v>
      </c>
      <c r="T1937">
        <v>5.39</v>
      </c>
      <c r="U1937">
        <v>5.4493799999999997</v>
      </c>
      <c r="V1937" t="e">
        <v>#N/A</v>
      </c>
      <c r="W1937" t="e">
        <v>#N/A</v>
      </c>
      <c r="X1937">
        <v>68.849999999999994</v>
      </c>
    </row>
    <row r="1938" spans="1:24" x14ac:dyDescent="0.55000000000000004">
      <c r="A1938" s="5">
        <v>39258</v>
      </c>
      <c r="B1938">
        <v>5.29</v>
      </c>
      <c r="C1938">
        <v>4.82</v>
      </c>
      <c r="D1938">
        <v>5.01</v>
      </c>
      <c r="E1938">
        <v>4.96</v>
      </c>
      <c r="F1938">
        <v>4.87</v>
      </c>
      <c r="G1938">
        <v>4.92</v>
      </c>
      <c r="H1938">
        <v>4.97</v>
      </c>
      <c r="I1938">
        <v>5.01</v>
      </c>
      <c r="J1938">
        <v>5.09</v>
      </c>
      <c r="K1938">
        <v>5.28</v>
      </c>
      <c r="L1938">
        <v>5.2</v>
      </c>
      <c r="M1938">
        <v>2.6</v>
      </c>
      <c r="N1938">
        <v>2.67</v>
      </c>
      <c r="O1938">
        <v>2.65</v>
      </c>
      <c r="P1938" t="e">
        <v>#N/A</v>
      </c>
      <c r="Q1938">
        <v>5.32</v>
      </c>
      <c r="R1938">
        <v>5.34</v>
      </c>
      <c r="S1938">
        <v>5.36</v>
      </c>
      <c r="T1938">
        <v>5.3762499999999998</v>
      </c>
      <c r="U1938">
        <v>5.4</v>
      </c>
      <c r="V1938" t="e">
        <v>#N/A</v>
      </c>
      <c r="W1938" t="e">
        <v>#N/A</v>
      </c>
      <c r="X1938">
        <v>68.83</v>
      </c>
    </row>
    <row r="1939" spans="1:24" x14ac:dyDescent="0.55000000000000004">
      <c r="A1939" s="5">
        <v>39259</v>
      </c>
      <c r="B1939">
        <v>5.25</v>
      </c>
      <c r="C1939">
        <v>4.82</v>
      </c>
      <c r="D1939">
        <v>5.01</v>
      </c>
      <c r="E1939">
        <v>4.97</v>
      </c>
      <c r="F1939">
        <v>4.9000000000000004</v>
      </c>
      <c r="G1939">
        <v>4.95</v>
      </c>
      <c r="H1939">
        <v>4.99</v>
      </c>
      <c r="I1939">
        <v>5.03</v>
      </c>
      <c r="J1939">
        <v>5.0999999999999996</v>
      </c>
      <c r="K1939">
        <v>5.31</v>
      </c>
      <c r="L1939">
        <v>5.22</v>
      </c>
      <c r="M1939">
        <v>2.64</v>
      </c>
      <c r="N1939">
        <v>2.7</v>
      </c>
      <c r="O1939">
        <v>2.69</v>
      </c>
      <c r="P1939" t="e">
        <v>#N/A</v>
      </c>
      <c r="Q1939">
        <v>5.32</v>
      </c>
      <c r="R1939">
        <v>5.34</v>
      </c>
      <c r="S1939">
        <v>5.36</v>
      </c>
      <c r="T1939">
        <v>5.375</v>
      </c>
      <c r="U1939">
        <v>5.3875000000000002</v>
      </c>
      <c r="V1939" t="e">
        <v>#N/A</v>
      </c>
      <c r="W1939" t="e">
        <v>#N/A</v>
      </c>
      <c r="X1939">
        <v>67.78</v>
      </c>
    </row>
    <row r="1940" spans="1:24" x14ac:dyDescent="0.55000000000000004">
      <c r="A1940" s="5">
        <v>39260</v>
      </c>
      <c r="B1940">
        <v>5.26</v>
      </c>
      <c r="C1940">
        <v>4.7699999999999996</v>
      </c>
      <c r="D1940">
        <v>4.95</v>
      </c>
      <c r="E1940">
        <v>4.93</v>
      </c>
      <c r="F1940">
        <v>4.91</v>
      </c>
      <c r="G1940">
        <v>4.93</v>
      </c>
      <c r="H1940">
        <v>4.97</v>
      </c>
      <c r="I1940">
        <v>5.0199999999999996</v>
      </c>
      <c r="J1940">
        <v>5.09</v>
      </c>
      <c r="K1940">
        <v>5.28</v>
      </c>
      <c r="L1940">
        <v>5.2</v>
      </c>
      <c r="M1940">
        <v>2.64</v>
      </c>
      <c r="N1940">
        <v>2.7</v>
      </c>
      <c r="O1940">
        <v>2.67</v>
      </c>
      <c r="P1940" t="e">
        <v>#N/A</v>
      </c>
      <c r="Q1940">
        <v>5.32</v>
      </c>
      <c r="R1940">
        <v>5.34</v>
      </c>
      <c r="S1940">
        <v>5.36</v>
      </c>
      <c r="T1940">
        <v>5.375</v>
      </c>
      <c r="U1940">
        <v>5.38</v>
      </c>
      <c r="V1940" t="e">
        <v>#N/A</v>
      </c>
      <c r="W1940" t="e">
        <v>#N/A</v>
      </c>
      <c r="X1940">
        <v>68.98</v>
      </c>
    </row>
    <row r="1941" spans="1:24" x14ac:dyDescent="0.55000000000000004">
      <c r="A1941" s="5">
        <v>39261</v>
      </c>
      <c r="B1941">
        <v>5.26</v>
      </c>
      <c r="C1941">
        <v>4.78</v>
      </c>
      <c r="D1941">
        <v>4.95</v>
      </c>
      <c r="E1941">
        <v>4.95</v>
      </c>
      <c r="F1941">
        <v>4.96</v>
      </c>
      <c r="G1941">
        <v>4.9800000000000004</v>
      </c>
      <c r="H1941">
        <v>5.0199999999999996</v>
      </c>
      <c r="I1941">
        <v>5.0599999999999996</v>
      </c>
      <c r="J1941">
        <v>5.12</v>
      </c>
      <c r="K1941">
        <v>5.3</v>
      </c>
      <c r="L1941">
        <v>5.22</v>
      </c>
      <c r="M1941">
        <v>2.66</v>
      </c>
      <c r="N1941">
        <v>2.73</v>
      </c>
      <c r="O1941">
        <v>2.69</v>
      </c>
      <c r="P1941" t="e">
        <v>#N/A</v>
      </c>
      <c r="Q1941">
        <v>5.32</v>
      </c>
      <c r="R1941">
        <v>5.34</v>
      </c>
      <c r="S1941">
        <v>5.36</v>
      </c>
      <c r="T1941">
        <v>5.38</v>
      </c>
      <c r="U1941">
        <v>5.4037499999999996</v>
      </c>
      <c r="V1941" t="e">
        <v>#N/A</v>
      </c>
      <c r="W1941" t="e">
        <v>#N/A</v>
      </c>
      <c r="X1941">
        <v>69.61</v>
      </c>
    </row>
    <row r="1942" spans="1:24" x14ac:dyDescent="0.55000000000000004">
      <c r="A1942" s="5">
        <v>39262</v>
      </c>
      <c r="B1942">
        <v>5.31</v>
      </c>
      <c r="C1942">
        <v>4.82</v>
      </c>
      <c r="D1942">
        <v>4.93</v>
      </c>
      <c r="E1942">
        <v>4.91</v>
      </c>
      <c r="F1942">
        <v>4.87</v>
      </c>
      <c r="G1942">
        <v>4.8899999999999997</v>
      </c>
      <c r="H1942">
        <v>4.92</v>
      </c>
      <c r="I1942">
        <v>4.96</v>
      </c>
      <c r="J1942">
        <v>5.03</v>
      </c>
      <c r="K1942">
        <v>5.21</v>
      </c>
      <c r="L1942">
        <v>5.12</v>
      </c>
      <c r="M1942">
        <v>2.59</v>
      </c>
      <c r="N1942">
        <v>2.65</v>
      </c>
      <c r="O1942">
        <v>2.64</v>
      </c>
      <c r="P1942" t="e">
        <v>#N/A</v>
      </c>
      <c r="Q1942">
        <v>5.32</v>
      </c>
      <c r="R1942">
        <v>5.34</v>
      </c>
      <c r="S1942">
        <v>5.36</v>
      </c>
      <c r="T1942">
        <v>5.3862500000000004</v>
      </c>
      <c r="U1942">
        <v>5.42563</v>
      </c>
      <c r="V1942" t="e">
        <v>#N/A</v>
      </c>
      <c r="W1942" t="e">
        <v>#N/A</v>
      </c>
      <c r="X1942">
        <v>70.47</v>
      </c>
    </row>
    <row r="1943" spans="1:24" x14ac:dyDescent="0.55000000000000004">
      <c r="A1943" s="5">
        <v>39265</v>
      </c>
      <c r="B1943">
        <v>5.31</v>
      </c>
      <c r="C1943">
        <v>4.95</v>
      </c>
      <c r="D1943">
        <v>5.0199999999999996</v>
      </c>
      <c r="E1943">
        <v>4.97</v>
      </c>
      <c r="F1943">
        <v>4.8600000000000003</v>
      </c>
      <c r="G1943">
        <v>4.8600000000000003</v>
      </c>
      <c r="H1943">
        <v>4.9000000000000004</v>
      </c>
      <c r="I1943">
        <v>4.93</v>
      </c>
      <c r="J1943">
        <v>5</v>
      </c>
      <c r="K1943">
        <v>5.18</v>
      </c>
      <c r="L1943">
        <v>5.09</v>
      </c>
      <c r="M1943">
        <v>2.56</v>
      </c>
      <c r="N1943">
        <v>2.61</v>
      </c>
      <c r="O1943">
        <v>2.6</v>
      </c>
      <c r="P1943" t="e">
        <v>#N/A</v>
      </c>
      <c r="Q1943">
        <v>5.32</v>
      </c>
      <c r="R1943">
        <v>5.34</v>
      </c>
      <c r="S1943">
        <v>5.36</v>
      </c>
      <c r="T1943">
        <v>5.38</v>
      </c>
      <c r="U1943">
        <v>5.3893800000000001</v>
      </c>
      <c r="V1943" t="e">
        <v>#N/A</v>
      </c>
      <c r="W1943" t="e">
        <v>#N/A</v>
      </c>
      <c r="X1943">
        <v>71.11</v>
      </c>
    </row>
    <row r="1944" spans="1:24" x14ac:dyDescent="0.55000000000000004">
      <c r="A1944" s="5">
        <v>39266</v>
      </c>
      <c r="B1944">
        <v>5.24</v>
      </c>
      <c r="C1944">
        <v>4.95</v>
      </c>
      <c r="D1944">
        <v>5.0199999999999996</v>
      </c>
      <c r="E1944">
        <v>4.9800000000000004</v>
      </c>
      <c r="F1944">
        <v>4.8899999999999997</v>
      </c>
      <c r="G1944">
        <v>4.9000000000000004</v>
      </c>
      <c r="H1944">
        <v>4.95</v>
      </c>
      <c r="I1944">
        <v>4.99</v>
      </c>
      <c r="J1944">
        <v>5.05</v>
      </c>
      <c r="K1944">
        <v>5.22</v>
      </c>
      <c r="L1944">
        <v>5.14</v>
      </c>
      <c r="M1944">
        <v>2.61</v>
      </c>
      <c r="N1944">
        <v>2.68</v>
      </c>
      <c r="O1944">
        <v>2.65</v>
      </c>
      <c r="P1944" t="e">
        <v>#N/A</v>
      </c>
      <c r="Q1944">
        <v>5.32</v>
      </c>
      <c r="R1944">
        <v>5.34</v>
      </c>
      <c r="S1944">
        <v>5.36</v>
      </c>
      <c r="T1944">
        <v>5.38</v>
      </c>
      <c r="U1944">
        <v>5.3925000000000001</v>
      </c>
      <c r="V1944" t="e">
        <v>#N/A</v>
      </c>
      <c r="W1944" t="e">
        <v>#N/A</v>
      </c>
      <c r="X1944">
        <v>71.41</v>
      </c>
    </row>
    <row r="1945" spans="1:24" x14ac:dyDescent="0.55000000000000004">
      <c r="A1945" s="5">
        <v>39267</v>
      </c>
      <c r="B1945" t="e">
        <v>#N/A</v>
      </c>
      <c r="C1945" t="e">
        <v>#N/A</v>
      </c>
      <c r="D1945" t="e">
        <v>#N/A</v>
      </c>
      <c r="E1945" t="e">
        <v>#N/A</v>
      </c>
      <c r="F1945" t="e">
        <v>#N/A</v>
      </c>
      <c r="G1945" t="e">
        <v>#N/A</v>
      </c>
      <c r="H1945" t="e">
        <v>#N/A</v>
      </c>
      <c r="I1945" t="e">
        <v>#N/A</v>
      </c>
      <c r="J1945" t="e">
        <v>#N/A</v>
      </c>
      <c r="K1945" t="e">
        <v>#N/A</v>
      </c>
      <c r="L1945" t="e">
        <v>#N/A</v>
      </c>
      <c r="M1945" t="e">
        <v>#N/A</v>
      </c>
      <c r="N1945" t="e">
        <v>#N/A</v>
      </c>
      <c r="O1945" t="e">
        <v>#N/A</v>
      </c>
      <c r="P1945" t="e">
        <v>#N/A</v>
      </c>
      <c r="Q1945">
        <v>5.32</v>
      </c>
      <c r="R1945">
        <v>5.34</v>
      </c>
      <c r="S1945">
        <v>5.36</v>
      </c>
      <c r="T1945">
        <v>5.38063</v>
      </c>
      <c r="U1945">
        <v>5.4050000000000002</v>
      </c>
      <c r="V1945" t="e">
        <v>#N/A</v>
      </c>
      <c r="W1945" t="e">
        <v>#N/A</v>
      </c>
      <c r="X1945" t="e">
        <v>#N/A</v>
      </c>
    </row>
    <row r="1946" spans="1:24" x14ac:dyDescent="0.55000000000000004">
      <c r="A1946" s="5">
        <v>39268</v>
      </c>
      <c r="B1946">
        <v>5.25</v>
      </c>
      <c r="C1946">
        <v>4.95</v>
      </c>
      <c r="D1946">
        <v>5.03</v>
      </c>
      <c r="E1946">
        <v>5.0199999999999996</v>
      </c>
      <c r="F1946">
        <v>4.99</v>
      </c>
      <c r="G1946">
        <v>5</v>
      </c>
      <c r="H1946">
        <v>5.05</v>
      </c>
      <c r="I1946">
        <v>5.0999999999999996</v>
      </c>
      <c r="J1946">
        <v>5.16</v>
      </c>
      <c r="K1946">
        <v>5.32</v>
      </c>
      <c r="L1946">
        <v>5.24</v>
      </c>
      <c r="M1946">
        <v>2.69</v>
      </c>
      <c r="N1946">
        <v>2.76</v>
      </c>
      <c r="O1946">
        <v>2.73</v>
      </c>
      <c r="P1946" t="e">
        <v>#N/A</v>
      </c>
      <c r="Q1946">
        <v>5.32</v>
      </c>
      <c r="R1946">
        <v>5.34</v>
      </c>
      <c r="S1946">
        <v>5.36</v>
      </c>
      <c r="T1946">
        <v>5.3862500000000004</v>
      </c>
      <c r="U1946">
        <v>5.4175000000000004</v>
      </c>
      <c r="V1946" t="e">
        <v>#N/A</v>
      </c>
      <c r="W1946" t="e">
        <v>#N/A</v>
      </c>
      <c r="X1946">
        <v>71.81</v>
      </c>
    </row>
    <row r="1947" spans="1:24" x14ac:dyDescent="0.55000000000000004">
      <c r="A1947" s="5">
        <v>39269</v>
      </c>
      <c r="B1947">
        <v>5.22</v>
      </c>
      <c r="C1947">
        <v>4.95</v>
      </c>
      <c r="D1947">
        <v>5.01</v>
      </c>
      <c r="E1947">
        <v>5</v>
      </c>
      <c r="F1947">
        <v>4.99</v>
      </c>
      <c r="G1947">
        <v>5.0199999999999996</v>
      </c>
      <c r="H1947">
        <v>5.0999999999999996</v>
      </c>
      <c r="I1947">
        <v>5.14</v>
      </c>
      <c r="J1947">
        <v>5.19</v>
      </c>
      <c r="K1947">
        <v>5.36</v>
      </c>
      <c r="L1947">
        <v>5.28</v>
      </c>
      <c r="M1947">
        <v>2.72</v>
      </c>
      <c r="N1947">
        <v>2.79</v>
      </c>
      <c r="O1947">
        <v>2.76</v>
      </c>
      <c r="P1947" t="e">
        <v>#N/A</v>
      </c>
      <c r="Q1947">
        <v>5.32</v>
      </c>
      <c r="R1947">
        <v>5.34</v>
      </c>
      <c r="S1947">
        <v>5.36</v>
      </c>
      <c r="T1947">
        <v>5.3906299999999998</v>
      </c>
      <c r="U1947">
        <v>5.4481299999999999</v>
      </c>
      <c r="V1947" t="e">
        <v>#N/A</v>
      </c>
      <c r="W1947" t="e">
        <v>#N/A</v>
      </c>
      <c r="X1947">
        <v>72.8</v>
      </c>
    </row>
    <row r="1948" spans="1:24" x14ac:dyDescent="0.55000000000000004">
      <c r="A1948" s="5">
        <v>39272</v>
      </c>
      <c r="B1948">
        <v>5.22</v>
      </c>
      <c r="C1948">
        <v>4.97</v>
      </c>
      <c r="D1948">
        <v>5.05</v>
      </c>
      <c r="E1948">
        <v>5.03</v>
      </c>
      <c r="F1948">
        <v>4.97</v>
      </c>
      <c r="G1948">
        <v>5</v>
      </c>
      <c r="H1948">
        <v>5.07</v>
      </c>
      <c r="I1948">
        <v>5.1100000000000003</v>
      </c>
      <c r="J1948">
        <v>5.16</v>
      </c>
      <c r="K1948">
        <v>5.32</v>
      </c>
      <c r="L1948">
        <v>5.25</v>
      </c>
      <c r="M1948">
        <v>2.68</v>
      </c>
      <c r="N1948">
        <v>2.75</v>
      </c>
      <c r="O1948">
        <v>2.72</v>
      </c>
      <c r="P1948" t="e">
        <v>#N/A</v>
      </c>
      <c r="Q1948">
        <v>5.32</v>
      </c>
      <c r="R1948">
        <v>5.34</v>
      </c>
      <c r="S1948">
        <v>5.36</v>
      </c>
      <c r="T1948">
        <v>5.3962500000000002</v>
      </c>
      <c r="U1948">
        <v>5.4593800000000003</v>
      </c>
      <c r="V1948" t="e">
        <v>#N/A</v>
      </c>
      <c r="W1948" t="e">
        <v>#N/A</v>
      </c>
      <c r="X1948">
        <v>72.14</v>
      </c>
    </row>
    <row r="1949" spans="1:24" x14ac:dyDescent="0.55000000000000004">
      <c r="A1949" s="5">
        <v>39273</v>
      </c>
      <c r="B1949">
        <v>5.24</v>
      </c>
      <c r="C1949">
        <v>4.95</v>
      </c>
      <c r="D1949">
        <v>5.03</v>
      </c>
      <c r="E1949">
        <v>4.97</v>
      </c>
      <c r="F1949">
        <v>4.8499999999999996</v>
      </c>
      <c r="G1949">
        <v>4.87</v>
      </c>
      <c r="H1949">
        <v>4.93</v>
      </c>
      <c r="I1949">
        <v>4.97</v>
      </c>
      <c r="J1949">
        <v>5.03</v>
      </c>
      <c r="K1949">
        <v>5.21</v>
      </c>
      <c r="L1949">
        <v>5.14</v>
      </c>
      <c r="M1949">
        <v>2.57</v>
      </c>
      <c r="N1949">
        <v>2.64</v>
      </c>
      <c r="O1949">
        <v>2.61</v>
      </c>
      <c r="P1949" t="e">
        <v>#N/A</v>
      </c>
      <c r="Q1949">
        <v>5.32</v>
      </c>
      <c r="R1949">
        <v>5.34</v>
      </c>
      <c r="S1949">
        <v>5.36</v>
      </c>
      <c r="T1949">
        <v>5.3946899999999998</v>
      </c>
      <c r="U1949">
        <v>5.4450000000000003</v>
      </c>
      <c r="V1949" t="e">
        <v>#N/A</v>
      </c>
      <c r="W1949" t="e">
        <v>#N/A</v>
      </c>
      <c r="X1949">
        <v>72.8</v>
      </c>
    </row>
    <row r="1950" spans="1:24" x14ac:dyDescent="0.55000000000000004">
      <c r="A1950" s="5">
        <v>39274</v>
      </c>
      <c r="B1950">
        <v>5.24</v>
      </c>
      <c r="C1950">
        <v>4.95</v>
      </c>
      <c r="D1950">
        <v>5.04</v>
      </c>
      <c r="E1950">
        <v>4.99</v>
      </c>
      <c r="F1950">
        <v>4.8899999999999997</v>
      </c>
      <c r="G1950">
        <v>4.9000000000000004</v>
      </c>
      <c r="H1950">
        <v>4.9800000000000004</v>
      </c>
      <c r="I1950">
        <v>5.0199999999999996</v>
      </c>
      <c r="J1950">
        <v>5.09</v>
      </c>
      <c r="K1950">
        <v>5.26</v>
      </c>
      <c r="L1950">
        <v>5.18</v>
      </c>
      <c r="M1950">
        <v>2.63</v>
      </c>
      <c r="N1950">
        <v>2.71</v>
      </c>
      <c r="O1950">
        <v>2.68</v>
      </c>
      <c r="P1950" t="e">
        <v>#N/A</v>
      </c>
      <c r="Q1950">
        <v>5.32</v>
      </c>
      <c r="R1950">
        <v>5.34</v>
      </c>
      <c r="S1950">
        <v>5.36</v>
      </c>
      <c r="T1950">
        <v>5.38</v>
      </c>
      <c r="U1950">
        <v>5.3956299999999997</v>
      </c>
      <c r="V1950" t="e">
        <v>#N/A</v>
      </c>
      <c r="W1950" t="e">
        <v>#N/A</v>
      </c>
      <c r="X1950">
        <v>72.58</v>
      </c>
    </row>
    <row r="1951" spans="1:24" x14ac:dyDescent="0.55000000000000004">
      <c r="A1951" s="5">
        <v>39275</v>
      </c>
      <c r="B1951">
        <v>5.26</v>
      </c>
      <c r="C1951">
        <v>4.97</v>
      </c>
      <c r="D1951">
        <v>5.05</v>
      </c>
      <c r="E1951">
        <v>5.0199999999999996</v>
      </c>
      <c r="F1951">
        <v>4.9400000000000004</v>
      </c>
      <c r="G1951">
        <v>4.97</v>
      </c>
      <c r="H1951">
        <v>5.03</v>
      </c>
      <c r="I1951">
        <v>5.08</v>
      </c>
      <c r="J1951">
        <v>5.13</v>
      </c>
      <c r="K1951">
        <v>5.29</v>
      </c>
      <c r="L1951">
        <v>5.22</v>
      </c>
      <c r="M1951">
        <v>2.67</v>
      </c>
      <c r="N1951">
        <v>2.74</v>
      </c>
      <c r="O1951">
        <v>2.71</v>
      </c>
      <c r="P1951" t="e">
        <v>#N/A</v>
      </c>
      <c r="Q1951">
        <v>5.32</v>
      </c>
      <c r="R1951">
        <v>5.34</v>
      </c>
      <c r="S1951">
        <v>5.36</v>
      </c>
      <c r="T1951">
        <v>5.3860000000000001</v>
      </c>
      <c r="U1951">
        <v>5.4162499999999998</v>
      </c>
      <c r="V1951" t="e">
        <v>#N/A</v>
      </c>
      <c r="W1951" t="e">
        <v>#N/A</v>
      </c>
      <c r="X1951">
        <v>72.55</v>
      </c>
    </row>
    <row r="1952" spans="1:24" x14ac:dyDescent="0.55000000000000004">
      <c r="A1952" s="5">
        <v>39276</v>
      </c>
      <c r="B1952">
        <v>5.25</v>
      </c>
      <c r="C1952">
        <v>4.97</v>
      </c>
      <c r="D1952">
        <v>5.05</v>
      </c>
      <c r="E1952">
        <v>5.01</v>
      </c>
      <c r="F1952">
        <v>4.9400000000000004</v>
      </c>
      <c r="G1952">
        <v>4.95</v>
      </c>
      <c r="H1952">
        <v>5.01</v>
      </c>
      <c r="I1952">
        <v>5.05</v>
      </c>
      <c r="J1952">
        <v>5.1100000000000003</v>
      </c>
      <c r="K1952">
        <v>5.27</v>
      </c>
      <c r="L1952">
        <v>5.19</v>
      </c>
      <c r="M1952">
        <v>2.67</v>
      </c>
      <c r="N1952">
        <v>2.73</v>
      </c>
      <c r="O1952">
        <v>2.69</v>
      </c>
      <c r="P1952" t="e">
        <v>#N/A</v>
      </c>
      <c r="Q1952">
        <v>5.32</v>
      </c>
      <c r="R1952">
        <v>5.34</v>
      </c>
      <c r="S1952">
        <v>5.36</v>
      </c>
      <c r="T1952">
        <v>5.3875000000000002</v>
      </c>
      <c r="U1952">
        <v>5.4312500000000004</v>
      </c>
      <c r="V1952" t="e">
        <v>#N/A</v>
      </c>
      <c r="W1952" t="e">
        <v>#N/A</v>
      </c>
      <c r="X1952">
        <v>73.89</v>
      </c>
    </row>
    <row r="1953" spans="1:24" x14ac:dyDescent="0.55000000000000004">
      <c r="A1953" s="5">
        <v>39279</v>
      </c>
      <c r="B1953">
        <v>5.32</v>
      </c>
      <c r="C1953">
        <v>4.9800000000000004</v>
      </c>
      <c r="D1953">
        <v>5.08</v>
      </c>
      <c r="E1953">
        <v>5.01</v>
      </c>
      <c r="F1953">
        <v>4.8899999999999997</v>
      </c>
      <c r="G1953">
        <v>4.8899999999999997</v>
      </c>
      <c r="H1953">
        <v>4.95</v>
      </c>
      <c r="I1953">
        <v>4.99</v>
      </c>
      <c r="J1953">
        <v>5.05</v>
      </c>
      <c r="K1953">
        <v>5.21</v>
      </c>
      <c r="L1953">
        <v>5.14</v>
      </c>
      <c r="M1953">
        <v>2.66</v>
      </c>
      <c r="N1953">
        <v>2.69</v>
      </c>
      <c r="O1953">
        <v>2.66</v>
      </c>
      <c r="P1953" t="e">
        <v>#N/A</v>
      </c>
      <c r="Q1953">
        <v>5.32</v>
      </c>
      <c r="R1953">
        <v>5.34</v>
      </c>
      <c r="S1953">
        <v>5.36</v>
      </c>
      <c r="T1953">
        <v>5.3865600000000002</v>
      </c>
      <c r="U1953">
        <v>5.4203099999999997</v>
      </c>
      <c r="V1953" t="e">
        <v>#N/A</v>
      </c>
      <c r="W1953" t="e">
        <v>#N/A</v>
      </c>
      <c r="X1953">
        <v>74.11</v>
      </c>
    </row>
    <row r="1954" spans="1:24" x14ac:dyDescent="0.55000000000000004">
      <c r="A1954" s="5">
        <v>39280</v>
      </c>
      <c r="B1954">
        <v>5.28</v>
      </c>
      <c r="C1954">
        <v>4.96</v>
      </c>
      <c r="D1954">
        <v>5.08</v>
      </c>
      <c r="E1954">
        <v>5.0199999999999996</v>
      </c>
      <c r="F1954">
        <v>4.91</v>
      </c>
      <c r="G1954">
        <v>4.92</v>
      </c>
      <c r="H1954">
        <v>4.9800000000000004</v>
      </c>
      <c r="I1954">
        <v>5.0199999999999996</v>
      </c>
      <c r="J1954">
        <v>5.08</v>
      </c>
      <c r="K1954">
        <v>5.24</v>
      </c>
      <c r="L1954">
        <v>5.16</v>
      </c>
      <c r="M1954">
        <v>2.71</v>
      </c>
      <c r="N1954">
        <v>2.73</v>
      </c>
      <c r="O1954">
        <v>2.69</v>
      </c>
      <c r="P1954" t="e">
        <v>#N/A</v>
      </c>
      <c r="Q1954">
        <v>5.32</v>
      </c>
      <c r="R1954">
        <v>5.34</v>
      </c>
      <c r="S1954">
        <v>5.36</v>
      </c>
      <c r="T1954">
        <v>5.3868799999999997</v>
      </c>
      <c r="U1954">
        <v>5.41188</v>
      </c>
      <c r="V1954" t="e">
        <v>#N/A</v>
      </c>
      <c r="W1954" t="e">
        <v>#N/A</v>
      </c>
      <c r="X1954">
        <v>74.03</v>
      </c>
    </row>
    <row r="1955" spans="1:24" x14ac:dyDescent="0.55000000000000004">
      <c r="A1955" s="5">
        <v>39281</v>
      </c>
      <c r="B1955">
        <v>5.26</v>
      </c>
      <c r="C1955">
        <v>4.96</v>
      </c>
      <c r="D1955">
        <v>5.05</v>
      </c>
      <c r="E1955">
        <v>4.9800000000000004</v>
      </c>
      <c r="F1955">
        <v>4.84</v>
      </c>
      <c r="G1955">
        <v>4.8600000000000003</v>
      </c>
      <c r="H1955">
        <v>4.91</v>
      </c>
      <c r="I1955">
        <v>4.95</v>
      </c>
      <c r="J1955">
        <v>5.0199999999999996</v>
      </c>
      <c r="K1955">
        <v>5.18</v>
      </c>
      <c r="L1955">
        <v>5.0999999999999996</v>
      </c>
      <c r="M1955">
        <v>2.61</v>
      </c>
      <c r="N1955">
        <v>2.64</v>
      </c>
      <c r="O1955">
        <v>2.63</v>
      </c>
      <c r="P1955" t="e">
        <v>#N/A</v>
      </c>
      <c r="Q1955">
        <v>5.32</v>
      </c>
      <c r="R1955">
        <v>5.34</v>
      </c>
      <c r="S1955">
        <v>5.36</v>
      </c>
      <c r="T1955">
        <v>5.3825000000000003</v>
      </c>
      <c r="U1955">
        <v>5.4112499999999999</v>
      </c>
      <c r="V1955" t="e">
        <v>#N/A</v>
      </c>
      <c r="W1955" t="e">
        <v>#N/A</v>
      </c>
      <c r="X1955">
        <v>75.03</v>
      </c>
    </row>
    <row r="1956" spans="1:24" x14ac:dyDescent="0.55000000000000004">
      <c r="A1956" s="5">
        <v>39282</v>
      </c>
      <c r="B1956">
        <v>5.25</v>
      </c>
      <c r="C1956">
        <v>4.9800000000000004</v>
      </c>
      <c r="D1956">
        <v>5.0599999999999996</v>
      </c>
      <c r="E1956">
        <v>5</v>
      </c>
      <c r="F1956">
        <v>4.87</v>
      </c>
      <c r="G1956">
        <v>4.88</v>
      </c>
      <c r="H1956">
        <v>4.9400000000000004</v>
      </c>
      <c r="I1956">
        <v>4.9800000000000004</v>
      </c>
      <c r="J1956">
        <v>5.04</v>
      </c>
      <c r="K1956">
        <v>5.2</v>
      </c>
      <c r="L1956">
        <v>5.12</v>
      </c>
      <c r="M1956">
        <v>2.63</v>
      </c>
      <c r="N1956">
        <v>2.65</v>
      </c>
      <c r="O1956">
        <v>2.63</v>
      </c>
      <c r="P1956" t="e">
        <v>#N/A</v>
      </c>
      <c r="Q1956">
        <v>5.32</v>
      </c>
      <c r="R1956">
        <v>5.34</v>
      </c>
      <c r="S1956">
        <v>5.36</v>
      </c>
      <c r="T1956">
        <v>5.3843800000000002</v>
      </c>
      <c r="U1956">
        <v>5.4053100000000001</v>
      </c>
      <c r="V1956" t="e">
        <v>#N/A</v>
      </c>
      <c r="W1956" t="e">
        <v>#N/A</v>
      </c>
      <c r="X1956">
        <v>75.900000000000006</v>
      </c>
    </row>
    <row r="1957" spans="1:24" x14ac:dyDescent="0.55000000000000004">
      <c r="A1957" s="5">
        <v>39283</v>
      </c>
      <c r="B1957">
        <v>5.25</v>
      </c>
      <c r="C1957">
        <v>4.97</v>
      </c>
      <c r="D1957">
        <v>5.05</v>
      </c>
      <c r="E1957">
        <v>4.96</v>
      </c>
      <c r="F1957">
        <v>4.79</v>
      </c>
      <c r="G1957">
        <v>4.78</v>
      </c>
      <c r="H1957">
        <v>4.8499999999999996</v>
      </c>
      <c r="I1957">
        <v>4.9000000000000004</v>
      </c>
      <c r="J1957">
        <v>4.96</v>
      </c>
      <c r="K1957">
        <v>5.14</v>
      </c>
      <c r="L1957">
        <v>5.07</v>
      </c>
      <c r="M1957">
        <v>2.57</v>
      </c>
      <c r="N1957">
        <v>2.6</v>
      </c>
      <c r="O1957">
        <v>2.59</v>
      </c>
      <c r="P1957" t="e">
        <v>#N/A</v>
      </c>
      <c r="Q1957">
        <v>5.32</v>
      </c>
      <c r="R1957">
        <v>5.34</v>
      </c>
      <c r="S1957">
        <v>5.36</v>
      </c>
      <c r="T1957">
        <v>5.3811299999999997</v>
      </c>
      <c r="U1957">
        <v>5.4</v>
      </c>
      <c r="V1957" t="e">
        <v>#N/A</v>
      </c>
      <c r="W1957" t="e">
        <v>#N/A</v>
      </c>
      <c r="X1957">
        <v>75.53</v>
      </c>
    </row>
    <row r="1958" spans="1:24" x14ac:dyDescent="0.55000000000000004">
      <c r="A1958" s="5">
        <v>39286</v>
      </c>
      <c r="B1958">
        <v>5.26</v>
      </c>
      <c r="C1958">
        <v>5.0199999999999996</v>
      </c>
      <c r="D1958">
        <v>5.0999999999999996</v>
      </c>
      <c r="E1958">
        <v>5</v>
      </c>
      <c r="F1958">
        <v>4.8</v>
      </c>
      <c r="G1958">
        <v>4.8099999999999996</v>
      </c>
      <c r="H1958">
        <v>4.8600000000000003</v>
      </c>
      <c r="I1958">
        <v>4.9000000000000004</v>
      </c>
      <c r="J1958">
        <v>4.97</v>
      </c>
      <c r="K1958">
        <v>5.15</v>
      </c>
      <c r="L1958">
        <v>5.07</v>
      </c>
      <c r="M1958">
        <v>2.62</v>
      </c>
      <c r="N1958">
        <v>2.63</v>
      </c>
      <c r="O1958">
        <v>2.62</v>
      </c>
      <c r="P1958" t="e">
        <v>#N/A</v>
      </c>
      <c r="Q1958">
        <v>5.32</v>
      </c>
      <c r="R1958">
        <v>5.34</v>
      </c>
      <c r="S1958">
        <v>5.36</v>
      </c>
      <c r="T1958">
        <v>5.37</v>
      </c>
      <c r="U1958">
        <v>5.3650000000000002</v>
      </c>
      <c r="V1958" t="e">
        <v>#N/A</v>
      </c>
      <c r="W1958" t="e">
        <v>#N/A</v>
      </c>
      <c r="X1958">
        <v>74.650000000000006</v>
      </c>
    </row>
    <row r="1959" spans="1:24" x14ac:dyDescent="0.55000000000000004">
      <c r="A1959" s="5">
        <v>39287</v>
      </c>
      <c r="B1959">
        <v>5.25</v>
      </c>
      <c r="C1959">
        <v>5.0199999999999996</v>
      </c>
      <c r="D1959">
        <v>5.08</v>
      </c>
      <c r="E1959">
        <v>4.97</v>
      </c>
      <c r="F1959">
        <v>4.7699999999999996</v>
      </c>
      <c r="G1959">
        <v>4.76</v>
      </c>
      <c r="H1959">
        <v>4.82</v>
      </c>
      <c r="I1959">
        <v>4.87</v>
      </c>
      <c r="J1959">
        <v>4.9400000000000004</v>
      </c>
      <c r="K1959">
        <v>5.13</v>
      </c>
      <c r="L1959">
        <v>5.05</v>
      </c>
      <c r="M1959">
        <v>2.58</v>
      </c>
      <c r="N1959">
        <v>2.58</v>
      </c>
      <c r="O1959">
        <v>2.5499999999999998</v>
      </c>
      <c r="P1959" t="e">
        <v>#N/A</v>
      </c>
      <c r="Q1959">
        <v>5.32</v>
      </c>
      <c r="R1959">
        <v>5.34</v>
      </c>
      <c r="S1959">
        <v>5.36</v>
      </c>
      <c r="T1959">
        <v>5.3740600000000001</v>
      </c>
      <c r="U1959">
        <v>5.3787500000000001</v>
      </c>
      <c r="V1959" t="e">
        <v>#N/A</v>
      </c>
      <c r="W1959" t="e">
        <v>#N/A</v>
      </c>
      <c r="X1959">
        <v>73.38</v>
      </c>
    </row>
    <row r="1960" spans="1:24" x14ac:dyDescent="0.55000000000000004">
      <c r="A1960" s="5">
        <v>39288</v>
      </c>
      <c r="B1960">
        <v>5.32</v>
      </c>
      <c r="C1960">
        <v>4.99</v>
      </c>
      <c r="D1960">
        <v>5.05</v>
      </c>
      <c r="E1960">
        <v>4.95</v>
      </c>
      <c r="F1960">
        <v>4.74</v>
      </c>
      <c r="G1960">
        <v>4.74</v>
      </c>
      <c r="H1960">
        <v>4.8</v>
      </c>
      <c r="I1960">
        <v>4.8499999999999996</v>
      </c>
      <c r="J1960">
        <v>4.92</v>
      </c>
      <c r="K1960">
        <v>5.12</v>
      </c>
      <c r="L1960">
        <v>5.04</v>
      </c>
      <c r="M1960">
        <v>2.5499999999999998</v>
      </c>
      <c r="N1960">
        <v>2.56</v>
      </c>
      <c r="O1960">
        <v>2.54</v>
      </c>
      <c r="P1960" t="e">
        <v>#N/A</v>
      </c>
      <c r="Q1960">
        <v>5.32</v>
      </c>
      <c r="R1960">
        <v>5.34</v>
      </c>
      <c r="S1960">
        <v>5.36</v>
      </c>
      <c r="T1960">
        <v>5.3703099999999999</v>
      </c>
      <c r="U1960">
        <v>5.36</v>
      </c>
      <c r="V1960" t="e">
        <v>#N/A</v>
      </c>
      <c r="W1960" t="e">
        <v>#N/A</v>
      </c>
      <c r="X1960">
        <v>75.739999999999995</v>
      </c>
    </row>
    <row r="1961" spans="1:24" x14ac:dyDescent="0.55000000000000004">
      <c r="A1961" s="5">
        <v>39289</v>
      </c>
      <c r="B1961">
        <v>5.28</v>
      </c>
      <c r="C1961">
        <v>4.92</v>
      </c>
      <c r="D1961">
        <v>4.96</v>
      </c>
      <c r="E1961">
        <v>4.83</v>
      </c>
      <c r="F1961">
        <v>4.5599999999999996</v>
      </c>
      <c r="G1961">
        <v>4.54</v>
      </c>
      <c r="H1961">
        <v>4.6100000000000003</v>
      </c>
      <c r="I1961">
        <v>4.68</v>
      </c>
      <c r="J1961">
        <v>4.79</v>
      </c>
      <c r="K1961">
        <v>5.0199999999999996</v>
      </c>
      <c r="L1961">
        <v>4.95</v>
      </c>
      <c r="M1961">
        <v>2.4300000000000002</v>
      </c>
      <c r="N1961">
        <v>2.4700000000000002</v>
      </c>
      <c r="O1961">
        <v>2.48</v>
      </c>
      <c r="P1961" t="e">
        <v>#N/A</v>
      </c>
      <c r="Q1961">
        <v>5.32</v>
      </c>
      <c r="R1961">
        <v>5.34</v>
      </c>
      <c r="S1961">
        <v>5.36</v>
      </c>
      <c r="T1961">
        <v>5.3693799999999996</v>
      </c>
      <c r="U1961">
        <v>5.3531300000000002</v>
      </c>
      <c r="V1961" t="e">
        <v>#N/A</v>
      </c>
      <c r="W1961" t="e">
        <v>#N/A</v>
      </c>
      <c r="X1961">
        <v>74.959999999999994</v>
      </c>
    </row>
    <row r="1962" spans="1:24" x14ac:dyDescent="0.55000000000000004">
      <c r="A1962" s="5">
        <v>39290</v>
      </c>
      <c r="B1962">
        <v>5.25</v>
      </c>
      <c r="C1962">
        <v>4.8499999999999996</v>
      </c>
      <c r="D1962">
        <v>4.9400000000000004</v>
      </c>
      <c r="E1962">
        <v>4.82</v>
      </c>
      <c r="F1962">
        <v>4.5599999999999996</v>
      </c>
      <c r="G1962">
        <v>4.53</v>
      </c>
      <c r="H1962">
        <v>4.5999999999999996</v>
      </c>
      <c r="I1962">
        <v>4.68</v>
      </c>
      <c r="J1962">
        <v>4.8</v>
      </c>
      <c r="K1962">
        <v>5.03</v>
      </c>
      <c r="L1962">
        <v>4.95</v>
      </c>
      <c r="M1962">
        <v>2.4500000000000002</v>
      </c>
      <c r="N1962">
        <v>2.48</v>
      </c>
      <c r="O1962">
        <v>2.4900000000000002</v>
      </c>
      <c r="P1962" t="e">
        <v>#N/A</v>
      </c>
      <c r="Q1962">
        <v>5.32</v>
      </c>
      <c r="R1962">
        <v>5.34</v>
      </c>
      <c r="S1962">
        <v>5.3574999999999999</v>
      </c>
      <c r="T1962">
        <v>5.3268800000000001</v>
      </c>
      <c r="U1962">
        <v>5.2568799999999998</v>
      </c>
      <c r="V1962" t="e">
        <v>#N/A</v>
      </c>
      <c r="W1962" t="e">
        <v>#N/A</v>
      </c>
      <c r="X1962">
        <v>77.03</v>
      </c>
    </row>
    <row r="1963" spans="1:24" x14ac:dyDescent="0.55000000000000004">
      <c r="A1963" s="5">
        <v>39293</v>
      </c>
      <c r="B1963">
        <v>5.29</v>
      </c>
      <c r="C1963">
        <v>4.96</v>
      </c>
      <c r="D1963">
        <v>5</v>
      </c>
      <c r="E1963">
        <v>4.87</v>
      </c>
      <c r="F1963">
        <v>4.59</v>
      </c>
      <c r="G1963">
        <v>4.57</v>
      </c>
      <c r="H1963">
        <v>4.6399999999999997</v>
      </c>
      <c r="I1963">
        <v>4.71</v>
      </c>
      <c r="J1963">
        <v>4.82</v>
      </c>
      <c r="K1963">
        <v>5.05</v>
      </c>
      <c r="L1963">
        <v>4.97</v>
      </c>
      <c r="M1963">
        <v>2.4700000000000002</v>
      </c>
      <c r="N1963">
        <v>2.4900000000000002</v>
      </c>
      <c r="O1963">
        <v>2.4900000000000002</v>
      </c>
      <c r="P1963" t="e">
        <v>#N/A</v>
      </c>
      <c r="Q1963">
        <v>5.32</v>
      </c>
      <c r="R1963">
        <v>5.34</v>
      </c>
      <c r="S1963">
        <v>5.3562500000000002</v>
      </c>
      <c r="T1963">
        <v>5.3125</v>
      </c>
      <c r="U1963">
        <v>5.2231300000000003</v>
      </c>
      <c r="V1963" t="e">
        <v>#N/A</v>
      </c>
      <c r="W1963" t="e">
        <v>#N/A</v>
      </c>
      <c r="X1963">
        <v>76.819999999999993</v>
      </c>
    </row>
    <row r="1964" spans="1:24" x14ac:dyDescent="0.55000000000000004">
      <c r="A1964" s="5">
        <v>39294</v>
      </c>
      <c r="B1964">
        <v>5.28</v>
      </c>
      <c r="C1964">
        <v>4.96</v>
      </c>
      <c r="D1964">
        <v>4.99</v>
      </c>
      <c r="E1964">
        <v>4.8499999999999996</v>
      </c>
      <c r="F1964">
        <v>4.5599999999999996</v>
      </c>
      <c r="G1964">
        <v>4.55</v>
      </c>
      <c r="H1964">
        <v>4.5999999999999996</v>
      </c>
      <c r="I1964">
        <v>4.67</v>
      </c>
      <c r="J1964">
        <v>4.78</v>
      </c>
      <c r="K1964">
        <v>5</v>
      </c>
      <c r="L1964">
        <v>4.92</v>
      </c>
      <c r="M1964">
        <v>2.4300000000000002</v>
      </c>
      <c r="N1964">
        <v>2.44</v>
      </c>
      <c r="O1964">
        <v>2.4300000000000002</v>
      </c>
      <c r="P1964" t="e">
        <v>#N/A</v>
      </c>
      <c r="Q1964">
        <v>5.32</v>
      </c>
      <c r="R1964">
        <v>5.34</v>
      </c>
      <c r="S1964">
        <v>5.3586600000000004</v>
      </c>
      <c r="T1964">
        <v>5.3268800000000001</v>
      </c>
      <c r="U1964">
        <v>5.2450000000000001</v>
      </c>
      <c r="V1964" t="e">
        <v>#N/A</v>
      </c>
      <c r="W1964" t="e">
        <v>#N/A</v>
      </c>
      <c r="X1964">
        <v>78.2</v>
      </c>
    </row>
    <row r="1965" spans="1:24" x14ac:dyDescent="0.55000000000000004">
      <c r="A1965" s="5">
        <v>39295</v>
      </c>
      <c r="B1965">
        <v>5.3</v>
      </c>
      <c r="C1965">
        <v>4.8899999999999997</v>
      </c>
      <c r="D1965">
        <v>4.96</v>
      </c>
      <c r="E1965">
        <v>4.82</v>
      </c>
      <c r="F1965">
        <v>4.5599999999999996</v>
      </c>
      <c r="G1965">
        <v>4.53</v>
      </c>
      <c r="H1965">
        <v>4.5999999999999996</v>
      </c>
      <c r="I1965">
        <v>4.66</v>
      </c>
      <c r="J1965">
        <v>4.76</v>
      </c>
      <c r="K1965">
        <v>4.99</v>
      </c>
      <c r="L1965">
        <v>4.9000000000000004</v>
      </c>
      <c r="M1965">
        <v>2.4300000000000002</v>
      </c>
      <c r="N1965">
        <v>2.44</v>
      </c>
      <c r="O1965">
        <v>2.42</v>
      </c>
      <c r="P1965" t="e">
        <v>#N/A</v>
      </c>
      <c r="Q1965">
        <v>5.3274999999999997</v>
      </c>
      <c r="R1965">
        <v>5.3443800000000001</v>
      </c>
      <c r="S1965">
        <v>5.3595300000000003</v>
      </c>
      <c r="T1965">
        <v>5.30063</v>
      </c>
      <c r="U1965">
        <v>5.1868800000000004</v>
      </c>
      <c r="V1965" t="e">
        <v>#N/A</v>
      </c>
      <c r="W1965" t="e">
        <v>#N/A</v>
      </c>
      <c r="X1965">
        <v>76.489999999999995</v>
      </c>
    </row>
    <row r="1966" spans="1:24" x14ac:dyDescent="0.55000000000000004">
      <c r="A1966" s="5">
        <v>39296</v>
      </c>
      <c r="B1966">
        <v>5.24</v>
      </c>
      <c r="C1966">
        <v>4.8899999999999997</v>
      </c>
      <c r="D1966">
        <v>4.95</v>
      </c>
      <c r="E1966">
        <v>4.83</v>
      </c>
      <c r="F1966">
        <v>4.59</v>
      </c>
      <c r="G1966">
        <v>4.57</v>
      </c>
      <c r="H1966">
        <v>4.62</v>
      </c>
      <c r="I1966">
        <v>4.68</v>
      </c>
      <c r="J1966">
        <v>4.7699999999999996</v>
      </c>
      <c r="K1966">
        <v>5</v>
      </c>
      <c r="L1966">
        <v>4.91</v>
      </c>
      <c r="M1966">
        <v>2.4700000000000002</v>
      </c>
      <c r="N1966">
        <v>2.46</v>
      </c>
      <c r="O1966">
        <v>2.4500000000000002</v>
      </c>
      <c r="P1966" t="e">
        <v>#N/A</v>
      </c>
      <c r="Q1966">
        <v>5.33</v>
      </c>
      <c r="R1966">
        <v>5.3462500000000004</v>
      </c>
      <c r="S1966">
        <v>5.36</v>
      </c>
      <c r="T1966">
        <v>5.31813</v>
      </c>
      <c r="U1966">
        <v>5.23</v>
      </c>
      <c r="V1966" t="e">
        <v>#N/A</v>
      </c>
      <c r="W1966" t="e">
        <v>#N/A</v>
      </c>
      <c r="X1966">
        <v>76.84</v>
      </c>
    </row>
    <row r="1967" spans="1:24" x14ac:dyDescent="0.55000000000000004">
      <c r="A1967" s="5">
        <v>39297</v>
      </c>
      <c r="B1967">
        <v>5.24</v>
      </c>
      <c r="C1967">
        <v>4.8499999999999996</v>
      </c>
      <c r="D1967">
        <v>4.91</v>
      </c>
      <c r="E1967">
        <v>4.76</v>
      </c>
      <c r="F1967">
        <v>4.46</v>
      </c>
      <c r="G1967">
        <v>4.45</v>
      </c>
      <c r="H1967">
        <v>4.5199999999999996</v>
      </c>
      <c r="I1967">
        <v>4.59</v>
      </c>
      <c r="J1967">
        <v>4.71</v>
      </c>
      <c r="K1967">
        <v>4.96</v>
      </c>
      <c r="L1967">
        <v>4.87</v>
      </c>
      <c r="M1967">
        <v>2.41</v>
      </c>
      <c r="N1967">
        <v>2.44</v>
      </c>
      <c r="O1967">
        <v>2.4500000000000002</v>
      </c>
      <c r="P1967" t="e">
        <v>#N/A</v>
      </c>
      <c r="Q1967">
        <v>5.33</v>
      </c>
      <c r="R1967">
        <v>5.3464999999999998</v>
      </c>
      <c r="S1967">
        <v>5.36</v>
      </c>
      <c r="T1967">
        <v>5.3143799999999999</v>
      </c>
      <c r="U1967">
        <v>5.2168799999999997</v>
      </c>
      <c r="V1967" t="e">
        <v>#N/A</v>
      </c>
      <c r="W1967" t="e">
        <v>#N/A</v>
      </c>
      <c r="X1967">
        <v>75.41</v>
      </c>
    </row>
    <row r="1968" spans="1:24" x14ac:dyDescent="0.55000000000000004">
      <c r="A1968" s="5">
        <v>39300</v>
      </c>
      <c r="B1968">
        <v>5.26</v>
      </c>
      <c r="C1968">
        <v>4.88</v>
      </c>
      <c r="D1968">
        <v>4.92</v>
      </c>
      <c r="E1968">
        <v>4.76</v>
      </c>
      <c r="F1968">
        <v>4.46</v>
      </c>
      <c r="G1968">
        <v>4.45</v>
      </c>
      <c r="H1968">
        <v>4.5199999999999996</v>
      </c>
      <c r="I1968">
        <v>4.5999999999999996</v>
      </c>
      <c r="J1968">
        <v>4.72</v>
      </c>
      <c r="K1968">
        <v>4.9800000000000004</v>
      </c>
      <c r="L1968">
        <v>4.8899999999999997</v>
      </c>
      <c r="M1968">
        <v>2.44</v>
      </c>
      <c r="N1968">
        <v>2.46</v>
      </c>
      <c r="O1968">
        <v>2.4700000000000002</v>
      </c>
      <c r="P1968" t="e">
        <v>#N/A</v>
      </c>
      <c r="Q1968">
        <v>5.33</v>
      </c>
      <c r="R1968">
        <v>5.3431300000000004</v>
      </c>
      <c r="S1968">
        <v>5.3562500000000002</v>
      </c>
      <c r="T1968">
        <v>5.2568799999999998</v>
      </c>
      <c r="U1968">
        <v>5.11625</v>
      </c>
      <c r="V1968" t="e">
        <v>#N/A</v>
      </c>
      <c r="W1968" t="e">
        <v>#N/A</v>
      </c>
      <c r="X1968">
        <v>72.03</v>
      </c>
    </row>
    <row r="1969" spans="1:24" x14ac:dyDescent="0.55000000000000004">
      <c r="A1969" s="5">
        <v>39301</v>
      </c>
      <c r="B1969">
        <v>5.26</v>
      </c>
      <c r="C1969">
        <v>4.9400000000000004</v>
      </c>
      <c r="D1969">
        <v>4.9800000000000004</v>
      </c>
      <c r="E1969">
        <v>4.84</v>
      </c>
      <c r="F1969">
        <v>4.5599999999999996</v>
      </c>
      <c r="G1969">
        <v>4.55</v>
      </c>
      <c r="H1969">
        <v>4.5999999999999996</v>
      </c>
      <c r="I1969">
        <v>4.66</v>
      </c>
      <c r="J1969">
        <v>4.7699999999999996</v>
      </c>
      <c r="K1969">
        <v>5.01</v>
      </c>
      <c r="L1969">
        <v>4.92</v>
      </c>
      <c r="M1969">
        <v>2.5099999999999998</v>
      </c>
      <c r="N1969">
        <v>2.5099999999999998</v>
      </c>
      <c r="O1969">
        <v>2.5</v>
      </c>
      <c r="P1969" t="e">
        <v>#N/A</v>
      </c>
      <c r="Q1969">
        <v>5.33</v>
      </c>
      <c r="R1969">
        <v>5.3462500000000004</v>
      </c>
      <c r="S1969">
        <v>5.36</v>
      </c>
      <c r="T1969">
        <v>5.28</v>
      </c>
      <c r="U1969">
        <v>5.1574999999999998</v>
      </c>
      <c r="V1969" t="e">
        <v>#N/A</v>
      </c>
      <c r="W1969" t="e">
        <v>#N/A</v>
      </c>
      <c r="X1969">
        <v>72.25</v>
      </c>
    </row>
    <row r="1970" spans="1:24" x14ac:dyDescent="0.55000000000000004">
      <c r="A1970" s="5">
        <v>39302</v>
      </c>
      <c r="B1970">
        <v>5.27</v>
      </c>
      <c r="C1970">
        <v>4.95</v>
      </c>
      <c r="D1970">
        <v>5.01</v>
      </c>
      <c r="E1970">
        <v>4.8899999999999997</v>
      </c>
      <c r="F1970">
        <v>4.6399999999999997</v>
      </c>
      <c r="G1970">
        <v>4.6399999999999997</v>
      </c>
      <c r="H1970">
        <v>4.6900000000000004</v>
      </c>
      <c r="I1970">
        <v>4.75</v>
      </c>
      <c r="J1970">
        <v>4.84</v>
      </c>
      <c r="K1970">
        <v>5.1100000000000003</v>
      </c>
      <c r="L1970">
        <v>5.01</v>
      </c>
      <c r="M1970">
        <v>2.58</v>
      </c>
      <c r="N1970">
        <v>2.58</v>
      </c>
      <c r="O1970">
        <v>2.56</v>
      </c>
      <c r="P1970" t="e">
        <v>#N/A</v>
      </c>
      <c r="Q1970">
        <v>5.35</v>
      </c>
      <c r="R1970">
        <v>5.3637499999999996</v>
      </c>
      <c r="S1970">
        <v>5.38</v>
      </c>
      <c r="T1970">
        <v>5.3387500000000001</v>
      </c>
      <c r="U1970">
        <v>5.2374999999999998</v>
      </c>
      <c r="V1970" t="e">
        <v>#N/A</v>
      </c>
      <c r="W1970" t="e">
        <v>#N/A</v>
      </c>
      <c r="X1970">
        <v>72.23</v>
      </c>
    </row>
    <row r="1971" spans="1:24" x14ac:dyDescent="0.55000000000000004">
      <c r="A1971" s="5">
        <v>39303</v>
      </c>
      <c r="B1971">
        <v>5.41</v>
      </c>
      <c r="C1971">
        <v>4.8099999999999996</v>
      </c>
      <c r="D1971">
        <v>4.8600000000000003</v>
      </c>
      <c r="E1971">
        <v>4.74</v>
      </c>
      <c r="F1971">
        <v>4.49</v>
      </c>
      <c r="G1971">
        <v>4.51</v>
      </c>
      <c r="H1971">
        <v>4.58</v>
      </c>
      <c r="I1971">
        <v>4.66</v>
      </c>
      <c r="J1971">
        <v>4.79</v>
      </c>
      <c r="K1971">
        <v>5.0999999999999996</v>
      </c>
      <c r="L1971">
        <v>5.0199999999999996</v>
      </c>
      <c r="M1971">
        <v>2.5</v>
      </c>
      <c r="N1971">
        <v>2.54</v>
      </c>
      <c r="O1971">
        <v>2.54</v>
      </c>
      <c r="P1971" t="e">
        <v>#N/A</v>
      </c>
      <c r="Q1971">
        <v>5.5412499999999998</v>
      </c>
      <c r="R1971">
        <v>5.5112500000000004</v>
      </c>
      <c r="S1971">
        <v>5.5</v>
      </c>
      <c r="T1971">
        <v>5.3887499999999999</v>
      </c>
      <c r="U1971">
        <v>5.25875</v>
      </c>
      <c r="V1971" t="e">
        <v>#N/A</v>
      </c>
      <c r="W1971" t="e">
        <v>#N/A</v>
      </c>
      <c r="X1971">
        <v>71.62</v>
      </c>
    </row>
    <row r="1972" spans="1:24" x14ac:dyDescent="0.55000000000000004">
      <c r="A1972" s="5">
        <v>39304</v>
      </c>
      <c r="B1972">
        <v>4.68</v>
      </c>
      <c r="C1972">
        <v>4.57</v>
      </c>
      <c r="D1972">
        <v>4.8</v>
      </c>
      <c r="E1972">
        <v>4.6900000000000004</v>
      </c>
      <c r="F1972">
        <v>4.47</v>
      </c>
      <c r="G1972">
        <v>4.51</v>
      </c>
      <c r="H1972">
        <v>4.59</v>
      </c>
      <c r="I1972">
        <v>4.68</v>
      </c>
      <c r="J1972">
        <v>4.8099999999999996</v>
      </c>
      <c r="K1972">
        <v>5.1100000000000003</v>
      </c>
      <c r="L1972">
        <v>5.03</v>
      </c>
      <c r="M1972">
        <v>2.52</v>
      </c>
      <c r="N1972">
        <v>2.56</v>
      </c>
      <c r="O1972">
        <v>2.5499999999999998</v>
      </c>
      <c r="P1972" t="e">
        <v>#N/A</v>
      </c>
      <c r="Q1972">
        <v>5.6187500000000004</v>
      </c>
      <c r="R1972">
        <v>5.59375</v>
      </c>
      <c r="S1972">
        <v>5.5750000000000002</v>
      </c>
      <c r="T1972">
        <v>5.4012500000000001</v>
      </c>
      <c r="U1972">
        <v>5.2312500000000002</v>
      </c>
      <c r="V1972" t="e">
        <v>#N/A</v>
      </c>
      <c r="W1972" t="e">
        <v>#N/A</v>
      </c>
      <c r="X1972">
        <v>71.489999999999995</v>
      </c>
    </row>
    <row r="1973" spans="1:24" x14ac:dyDescent="0.55000000000000004">
      <c r="A1973" s="5">
        <v>39307</v>
      </c>
      <c r="B1973">
        <v>4.8099999999999996</v>
      </c>
      <c r="C1973">
        <v>4.74</v>
      </c>
      <c r="D1973">
        <v>4.9000000000000004</v>
      </c>
      <c r="E1973">
        <v>4.75</v>
      </c>
      <c r="F1973">
        <v>4.46</v>
      </c>
      <c r="G1973">
        <v>4.49</v>
      </c>
      <c r="H1973">
        <v>4.57</v>
      </c>
      <c r="I1973">
        <v>4.6500000000000004</v>
      </c>
      <c r="J1973">
        <v>4.78</v>
      </c>
      <c r="K1973">
        <v>5.09</v>
      </c>
      <c r="L1973">
        <v>5.01</v>
      </c>
      <c r="M1973">
        <v>2.5</v>
      </c>
      <c r="N1973">
        <v>2.52</v>
      </c>
      <c r="O1973">
        <v>2.5299999999999998</v>
      </c>
      <c r="P1973" t="e">
        <v>#N/A</v>
      </c>
      <c r="Q1973">
        <v>5.6112500000000001</v>
      </c>
      <c r="R1973">
        <v>5.5762499999999999</v>
      </c>
      <c r="S1973">
        <v>5.5575000000000001</v>
      </c>
      <c r="T1973">
        <v>5.4</v>
      </c>
      <c r="U1973">
        <v>5.2362500000000001</v>
      </c>
      <c r="V1973" t="e">
        <v>#N/A</v>
      </c>
      <c r="W1973" t="e">
        <v>#N/A</v>
      </c>
      <c r="X1973">
        <v>71.599999999999994</v>
      </c>
    </row>
    <row r="1974" spans="1:24" x14ac:dyDescent="0.55000000000000004">
      <c r="A1974" s="5">
        <v>39308</v>
      </c>
      <c r="B1974">
        <v>4.54</v>
      </c>
      <c r="C1974">
        <v>4.6399999999999997</v>
      </c>
      <c r="D1974">
        <v>4.8099999999999996</v>
      </c>
      <c r="E1974">
        <v>4.67</v>
      </c>
      <c r="F1974">
        <v>4.3899999999999997</v>
      </c>
      <c r="G1974">
        <v>4.42</v>
      </c>
      <c r="H1974">
        <v>4.51</v>
      </c>
      <c r="I1974">
        <v>4.5999999999999996</v>
      </c>
      <c r="J1974">
        <v>4.7300000000000004</v>
      </c>
      <c r="K1974">
        <v>5.0599999999999996</v>
      </c>
      <c r="L1974">
        <v>4.99</v>
      </c>
      <c r="M1974">
        <v>2.44</v>
      </c>
      <c r="N1974">
        <v>2.4900000000000002</v>
      </c>
      <c r="O1974">
        <v>2.52</v>
      </c>
      <c r="P1974" t="e">
        <v>#N/A</v>
      </c>
      <c r="Q1974">
        <v>5.5887500000000001</v>
      </c>
      <c r="R1974">
        <v>5.55</v>
      </c>
      <c r="S1974">
        <v>5.53</v>
      </c>
      <c r="T1974">
        <v>5.3987499999999997</v>
      </c>
      <c r="U1974">
        <v>5.2424999999999997</v>
      </c>
      <c r="V1974" t="e">
        <v>#N/A</v>
      </c>
      <c r="W1974" t="e">
        <v>#N/A</v>
      </c>
      <c r="X1974">
        <v>72.400000000000006</v>
      </c>
    </row>
    <row r="1975" spans="1:24" x14ac:dyDescent="0.55000000000000004">
      <c r="A1975" s="5">
        <v>39309</v>
      </c>
      <c r="B1975">
        <v>4.71</v>
      </c>
      <c r="C1975">
        <v>4.21</v>
      </c>
      <c r="D1975">
        <v>4.4800000000000004</v>
      </c>
      <c r="E1975">
        <v>4.41</v>
      </c>
      <c r="F1975">
        <v>4.2699999999999996</v>
      </c>
      <c r="G1975">
        <v>4.3099999999999996</v>
      </c>
      <c r="H1975">
        <v>4.41</v>
      </c>
      <c r="I1975">
        <v>4.5199999999999996</v>
      </c>
      <c r="J1975">
        <v>4.6900000000000004</v>
      </c>
      <c r="K1975">
        <v>5.07</v>
      </c>
      <c r="L1975">
        <v>5</v>
      </c>
      <c r="M1975">
        <v>2.37</v>
      </c>
      <c r="N1975">
        <v>2.46</v>
      </c>
      <c r="O1975">
        <v>2.54</v>
      </c>
      <c r="P1975" t="e">
        <v>#N/A</v>
      </c>
      <c r="Q1975">
        <v>5.5693799999999998</v>
      </c>
      <c r="R1975">
        <v>5.54</v>
      </c>
      <c r="S1975">
        <v>5.52</v>
      </c>
      <c r="T1975">
        <v>5.3912500000000003</v>
      </c>
      <c r="U1975">
        <v>5.2087500000000002</v>
      </c>
      <c r="V1975" t="e">
        <v>#N/A</v>
      </c>
      <c r="W1975" t="e">
        <v>#N/A</v>
      </c>
      <c r="X1975">
        <v>73.36</v>
      </c>
    </row>
    <row r="1976" spans="1:24" x14ac:dyDescent="0.55000000000000004">
      <c r="A1976" s="5">
        <v>39310</v>
      </c>
      <c r="B1976">
        <v>4.97</v>
      </c>
      <c r="C1976">
        <v>3.79</v>
      </c>
      <c r="D1976">
        <v>4.22</v>
      </c>
      <c r="E1976">
        <v>4.18</v>
      </c>
      <c r="F1976">
        <v>4.08</v>
      </c>
      <c r="G1976">
        <v>4.1500000000000004</v>
      </c>
      <c r="H1976">
        <v>4.26</v>
      </c>
      <c r="I1976">
        <v>4.3899999999999997</v>
      </c>
      <c r="J1976">
        <v>4.5999999999999996</v>
      </c>
      <c r="K1976">
        <v>4.99</v>
      </c>
      <c r="L1976">
        <v>4.92</v>
      </c>
      <c r="M1976">
        <v>2.27</v>
      </c>
      <c r="N1976">
        <v>2.39</v>
      </c>
      <c r="O1976">
        <v>2.48</v>
      </c>
      <c r="P1976" t="e">
        <v>#N/A</v>
      </c>
      <c r="Q1976">
        <v>5.5374999999999996</v>
      </c>
      <c r="R1976">
        <v>5.5237499999999997</v>
      </c>
      <c r="S1976">
        <v>5.51</v>
      </c>
      <c r="T1976">
        <v>5.3787500000000001</v>
      </c>
      <c r="U1976">
        <v>5.16188</v>
      </c>
      <c r="V1976" t="e">
        <v>#N/A</v>
      </c>
      <c r="W1976" t="e">
        <v>#N/A</v>
      </c>
      <c r="X1976">
        <v>70.989999999999995</v>
      </c>
    </row>
    <row r="1977" spans="1:24" x14ac:dyDescent="0.55000000000000004">
      <c r="A1977" s="5">
        <v>39311</v>
      </c>
      <c r="B1977">
        <v>4.91</v>
      </c>
      <c r="C1977">
        <v>3.76</v>
      </c>
      <c r="D1977">
        <v>4.1900000000000004</v>
      </c>
      <c r="E1977">
        <v>4.1900000000000004</v>
      </c>
      <c r="F1977">
        <v>4.18</v>
      </c>
      <c r="G1977">
        <v>4.25</v>
      </c>
      <c r="H1977">
        <v>4.3499999999999996</v>
      </c>
      <c r="I1977">
        <v>4.47</v>
      </c>
      <c r="J1977">
        <v>4.68</v>
      </c>
      <c r="K1977">
        <v>5.0599999999999996</v>
      </c>
      <c r="L1977">
        <v>5</v>
      </c>
      <c r="M1977">
        <v>2.3199999999999998</v>
      </c>
      <c r="N1977">
        <v>2.4500000000000002</v>
      </c>
      <c r="O1977">
        <v>2.5099999999999998</v>
      </c>
      <c r="P1977" t="e">
        <v>#N/A</v>
      </c>
      <c r="Q1977">
        <v>5.51</v>
      </c>
      <c r="R1977">
        <v>5.5062499999999996</v>
      </c>
      <c r="S1977">
        <v>5.5</v>
      </c>
      <c r="T1977">
        <v>5.3550000000000004</v>
      </c>
      <c r="U1977">
        <v>5.0737500000000004</v>
      </c>
      <c r="V1977" t="e">
        <v>#N/A</v>
      </c>
      <c r="W1977" t="e">
        <v>#N/A</v>
      </c>
      <c r="X1977">
        <v>71.900000000000006</v>
      </c>
    </row>
    <row r="1978" spans="1:24" x14ac:dyDescent="0.55000000000000004">
      <c r="A1978" s="5">
        <v>39314</v>
      </c>
      <c r="B1978">
        <v>5.03</v>
      </c>
      <c r="C1978">
        <v>3.12</v>
      </c>
      <c r="D1978">
        <v>4.17</v>
      </c>
      <c r="E1978">
        <v>4.1500000000000004</v>
      </c>
      <c r="F1978">
        <v>4.1100000000000003</v>
      </c>
      <c r="G1978">
        <v>4.1900000000000004</v>
      </c>
      <c r="H1978">
        <v>4.32</v>
      </c>
      <c r="I1978">
        <v>4.4400000000000004</v>
      </c>
      <c r="J1978">
        <v>4.6399999999999997</v>
      </c>
      <c r="K1978">
        <v>5.04</v>
      </c>
      <c r="L1978">
        <v>4.9800000000000004</v>
      </c>
      <c r="M1978">
        <v>2.33</v>
      </c>
      <c r="N1978">
        <v>2.44</v>
      </c>
      <c r="O1978">
        <v>2.5099999999999998</v>
      </c>
      <c r="P1978" t="e">
        <v>#N/A</v>
      </c>
      <c r="Q1978">
        <v>5.5012499999999998</v>
      </c>
      <c r="R1978">
        <v>5.4974999999999996</v>
      </c>
      <c r="S1978">
        <v>5.4950000000000001</v>
      </c>
      <c r="T1978">
        <v>5.3475000000000001</v>
      </c>
      <c r="U1978">
        <v>5.0774999999999997</v>
      </c>
      <c r="V1978" t="e">
        <v>#N/A</v>
      </c>
      <c r="W1978" t="e">
        <v>#N/A</v>
      </c>
      <c r="X1978">
        <v>71.12</v>
      </c>
    </row>
    <row r="1979" spans="1:24" x14ac:dyDescent="0.55000000000000004">
      <c r="A1979" s="5">
        <v>39315</v>
      </c>
      <c r="B1979">
        <v>4.8899999999999997</v>
      </c>
      <c r="C1979">
        <v>3.59</v>
      </c>
      <c r="D1979">
        <v>4.08</v>
      </c>
      <c r="E1979">
        <v>4.07</v>
      </c>
      <c r="F1979">
        <v>4.05</v>
      </c>
      <c r="G1979">
        <v>4.12</v>
      </c>
      <c r="H1979">
        <v>4.2699999999999996</v>
      </c>
      <c r="I1979">
        <v>4.41</v>
      </c>
      <c r="J1979">
        <v>4.5999999999999996</v>
      </c>
      <c r="K1979">
        <v>5</v>
      </c>
      <c r="L1979">
        <v>4.95</v>
      </c>
      <c r="M1979">
        <v>2.2799999999999998</v>
      </c>
      <c r="N1979">
        <v>2.38</v>
      </c>
      <c r="O1979">
        <v>2.46</v>
      </c>
      <c r="P1979" t="e">
        <v>#N/A</v>
      </c>
      <c r="Q1979">
        <v>5.5</v>
      </c>
      <c r="R1979">
        <v>5.4974999999999996</v>
      </c>
      <c r="S1979">
        <v>5.4943799999999996</v>
      </c>
      <c r="T1979">
        <v>5.3287500000000003</v>
      </c>
      <c r="U1979">
        <v>5.0449999999999999</v>
      </c>
      <c r="V1979" t="e">
        <v>#N/A</v>
      </c>
      <c r="W1979" t="e">
        <v>#N/A</v>
      </c>
      <c r="X1979">
        <v>69.489999999999995</v>
      </c>
    </row>
    <row r="1980" spans="1:24" x14ac:dyDescent="0.55000000000000004">
      <c r="A1980" s="5">
        <v>39316</v>
      </c>
      <c r="B1980">
        <v>4.7699999999999996</v>
      </c>
      <c r="C1980">
        <v>3.67</v>
      </c>
      <c r="D1980">
        <v>4.08</v>
      </c>
      <c r="E1980">
        <v>4.0999999999999996</v>
      </c>
      <c r="F1980">
        <v>4.1500000000000004</v>
      </c>
      <c r="G1980">
        <v>4.1900000000000004</v>
      </c>
      <c r="H1980">
        <v>4.34</v>
      </c>
      <c r="I1980">
        <v>4.46</v>
      </c>
      <c r="J1980">
        <v>4.63</v>
      </c>
      <c r="K1980">
        <v>5.01</v>
      </c>
      <c r="L1980">
        <v>4.96</v>
      </c>
      <c r="M1980">
        <v>2.33</v>
      </c>
      <c r="N1980">
        <v>2.42</v>
      </c>
      <c r="O1980">
        <v>2.46</v>
      </c>
      <c r="P1980" t="e">
        <v>#N/A</v>
      </c>
      <c r="Q1980">
        <v>5.5</v>
      </c>
      <c r="R1980">
        <v>5.5</v>
      </c>
      <c r="S1980">
        <v>5.4987500000000002</v>
      </c>
      <c r="T1980">
        <v>5.3731299999999997</v>
      </c>
      <c r="U1980">
        <v>5.1037499999999998</v>
      </c>
      <c r="V1980" t="e">
        <v>#N/A</v>
      </c>
      <c r="W1980" t="e">
        <v>#N/A</v>
      </c>
      <c r="X1980">
        <v>69.3</v>
      </c>
    </row>
    <row r="1981" spans="1:24" x14ac:dyDescent="0.55000000000000004">
      <c r="A1981" s="5">
        <v>39317</v>
      </c>
      <c r="B1981">
        <v>4.88</v>
      </c>
      <c r="C1981">
        <v>3.89</v>
      </c>
      <c r="D1981">
        <v>4.1900000000000004</v>
      </c>
      <c r="E1981">
        <v>4.1900000000000004</v>
      </c>
      <c r="F1981">
        <v>4.2</v>
      </c>
      <c r="G1981">
        <v>4.24</v>
      </c>
      <c r="H1981">
        <v>4.3600000000000003</v>
      </c>
      <c r="I1981">
        <v>4.47</v>
      </c>
      <c r="J1981">
        <v>4.62</v>
      </c>
      <c r="K1981">
        <v>4.9800000000000004</v>
      </c>
      <c r="L1981">
        <v>4.93</v>
      </c>
      <c r="M1981">
        <v>2.33</v>
      </c>
      <c r="N1981">
        <v>2.39</v>
      </c>
      <c r="O1981">
        <v>2.4300000000000002</v>
      </c>
      <c r="P1981" t="e">
        <v>#N/A</v>
      </c>
      <c r="Q1981">
        <v>5.5049999999999999</v>
      </c>
      <c r="R1981">
        <v>5.5062499999999996</v>
      </c>
      <c r="S1981">
        <v>5.5049999999999999</v>
      </c>
      <c r="T1981">
        <v>5.4312500000000004</v>
      </c>
      <c r="U1981">
        <v>5.21875</v>
      </c>
      <c r="V1981" t="e">
        <v>#N/A</v>
      </c>
      <c r="W1981" t="e">
        <v>#N/A</v>
      </c>
      <c r="X1981">
        <v>69.86</v>
      </c>
    </row>
    <row r="1982" spans="1:24" x14ac:dyDescent="0.55000000000000004">
      <c r="A1982" s="5">
        <v>39318</v>
      </c>
      <c r="B1982">
        <v>5.1100000000000003</v>
      </c>
      <c r="C1982">
        <v>4.24</v>
      </c>
      <c r="D1982">
        <v>4.32</v>
      </c>
      <c r="E1982">
        <v>4.3099999999999996</v>
      </c>
      <c r="F1982">
        <v>4.3</v>
      </c>
      <c r="G1982">
        <v>4.3099999999999996</v>
      </c>
      <c r="H1982">
        <v>4.42</v>
      </c>
      <c r="I1982">
        <v>4.5</v>
      </c>
      <c r="J1982">
        <v>4.63</v>
      </c>
      <c r="K1982">
        <v>4.95</v>
      </c>
      <c r="L1982">
        <v>4.88</v>
      </c>
      <c r="M1982">
        <v>2.39</v>
      </c>
      <c r="N1982">
        <v>2.4</v>
      </c>
      <c r="O1982">
        <v>2.42</v>
      </c>
      <c r="P1982" t="e">
        <v>#N/A</v>
      </c>
      <c r="Q1982">
        <v>5.5025000000000004</v>
      </c>
      <c r="R1982">
        <v>5.50563</v>
      </c>
      <c r="S1982">
        <v>5.50563</v>
      </c>
      <c r="T1982">
        <v>5.4112499999999999</v>
      </c>
      <c r="U1982">
        <v>5.2</v>
      </c>
      <c r="V1982" t="e">
        <v>#N/A</v>
      </c>
      <c r="W1982" t="e">
        <v>#N/A</v>
      </c>
      <c r="X1982">
        <v>71.17</v>
      </c>
    </row>
    <row r="1983" spans="1:24" x14ac:dyDescent="0.55000000000000004">
      <c r="A1983" s="5">
        <v>39321</v>
      </c>
      <c r="B1983">
        <v>5.27</v>
      </c>
      <c r="C1983">
        <v>4.63</v>
      </c>
      <c r="D1983">
        <v>4.6900000000000004</v>
      </c>
      <c r="E1983">
        <v>4.55</v>
      </c>
      <c r="F1983">
        <v>4.28</v>
      </c>
      <c r="G1983">
        <v>4.28</v>
      </c>
      <c r="H1983">
        <v>4.3899999999999997</v>
      </c>
      <c r="I1983">
        <v>4.47</v>
      </c>
      <c r="J1983">
        <v>4.5999999999999996</v>
      </c>
      <c r="K1983">
        <v>4.92</v>
      </c>
      <c r="L1983">
        <v>4.87</v>
      </c>
      <c r="M1983">
        <v>2.36</v>
      </c>
      <c r="N1983">
        <v>2.38</v>
      </c>
      <c r="O1983">
        <v>2.4300000000000002</v>
      </c>
      <c r="P1983" t="e">
        <v>#N/A</v>
      </c>
      <c r="Q1983" t="e">
        <v>#N/A</v>
      </c>
      <c r="R1983" t="e">
        <v>#N/A</v>
      </c>
      <c r="S1983" t="e">
        <v>#N/A</v>
      </c>
      <c r="T1983" t="e">
        <v>#N/A</v>
      </c>
      <c r="U1983" t="e">
        <v>#N/A</v>
      </c>
      <c r="V1983" t="e">
        <v>#N/A</v>
      </c>
      <c r="W1983" t="e">
        <v>#N/A</v>
      </c>
      <c r="X1983">
        <v>71.98</v>
      </c>
    </row>
    <row r="1984" spans="1:24" x14ac:dyDescent="0.55000000000000004">
      <c r="A1984" s="5">
        <v>39322</v>
      </c>
      <c r="B1984">
        <v>5.3</v>
      </c>
      <c r="C1984">
        <v>4.4000000000000004</v>
      </c>
      <c r="D1984">
        <v>4.4800000000000004</v>
      </c>
      <c r="E1984">
        <v>4.3600000000000003</v>
      </c>
      <c r="F1984">
        <v>4.13</v>
      </c>
      <c r="G1984">
        <v>4.1399999999999997</v>
      </c>
      <c r="H1984">
        <v>4.25</v>
      </c>
      <c r="I1984">
        <v>4.3600000000000003</v>
      </c>
      <c r="J1984">
        <v>4.53</v>
      </c>
      <c r="K1984">
        <v>4.9000000000000004</v>
      </c>
      <c r="L1984">
        <v>4.8600000000000003</v>
      </c>
      <c r="M1984">
        <v>2.29</v>
      </c>
      <c r="N1984">
        <v>2.33</v>
      </c>
      <c r="O1984">
        <v>2.42</v>
      </c>
      <c r="P1984" t="e">
        <v>#N/A</v>
      </c>
      <c r="Q1984">
        <v>5.5075000000000003</v>
      </c>
      <c r="R1984">
        <v>5.5093800000000002</v>
      </c>
      <c r="S1984">
        <v>5.51</v>
      </c>
      <c r="T1984">
        <v>5.4275000000000002</v>
      </c>
      <c r="U1984">
        <v>5.2125000000000004</v>
      </c>
      <c r="V1984" t="e">
        <v>#N/A</v>
      </c>
      <c r="W1984" t="e">
        <v>#N/A</v>
      </c>
      <c r="X1984">
        <v>71.790000000000006</v>
      </c>
    </row>
    <row r="1985" spans="1:24" x14ac:dyDescent="0.55000000000000004">
      <c r="A1985" s="5">
        <v>39323</v>
      </c>
      <c r="B1985">
        <v>5</v>
      </c>
      <c r="C1985">
        <v>3.98</v>
      </c>
      <c r="D1985">
        <v>4.3</v>
      </c>
      <c r="E1985">
        <v>4.24</v>
      </c>
      <c r="F1985">
        <v>4.1399999999999997</v>
      </c>
      <c r="G1985">
        <v>4.1900000000000004</v>
      </c>
      <c r="H1985">
        <v>4.3099999999999996</v>
      </c>
      <c r="I1985">
        <v>4.41</v>
      </c>
      <c r="J1985">
        <v>4.57</v>
      </c>
      <c r="K1985">
        <v>4.93</v>
      </c>
      <c r="L1985">
        <v>4.88</v>
      </c>
      <c r="M1985">
        <v>2.3199999999999998</v>
      </c>
      <c r="N1985">
        <v>2.38</v>
      </c>
      <c r="O1985">
        <v>2.4500000000000002</v>
      </c>
      <c r="P1985" t="e">
        <v>#N/A</v>
      </c>
      <c r="Q1985">
        <v>5.5650000000000004</v>
      </c>
      <c r="R1985">
        <v>5.55</v>
      </c>
      <c r="S1985">
        <v>5.5412499999999998</v>
      </c>
      <c r="T1985">
        <v>5.4275000000000002</v>
      </c>
      <c r="U1985">
        <v>5.18</v>
      </c>
      <c r="V1985" t="e">
        <v>#N/A</v>
      </c>
      <c r="W1985" t="e">
        <v>#N/A</v>
      </c>
      <c r="X1985">
        <v>73.52</v>
      </c>
    </row>
    <row r="1986" spans="1:24" x14ac:dyDescent="0.55000000000000004">
      <c r="A1986" s="5">
        <v>39324</v>
      </c>
      <c r="B1986">
        <v>5</v>
      </c>
      <c r="C1986">
        <v>3.84</v>
      </c>
      <c r="D1986">
        <v>4.21</v>
      </c>
      <c r="E1986">
        <v>4.17</v>
      </c>
      <c r="F1986">
        <v>4.08</v>
      </c>
      <c r="G1986">
        <v>4.1399999999999997</v>
      </c>
      <c r="H1986">
        <v>4.21</v>
      </c>
      <c r="I1986">
        <v>4.33</v>
      </c>
      <c r="J1986">
        <v>4.51</v>
      </c>
      <c r="K1986">
        <v>4.87</v>
      </c>
      <c r="L1986">
        <v>4.83</v>
      </c>
      <c r="M1986">
        <v>2.2599999999999998</v>
      </c>
      <c r="N1986">
        <v>2.3199999999999998</v>
      </c>
      <c r="O1986">
        <v>2.4</v>
      </c>
      <c r="P1986" t="e">
        <v>#N/A</v>
      </c>
      <c r="Q1986">
        <v>5.665</v>
      </c>
      <c r="R1986">
        <v>5.6137499999999996</v>
      </c>
      <c r="S1986">
        <v>5.58</v>
      </c>
      <c r="T1986">
        <v>5.4625000000000004</v>
      </c>
      <c r="U1986">
        <v>5.2074999999999996</v>
      </c>
      <c r="V1986" t="e">
        <v>#N/A</v>
      </c>
      <c r="W1986" t="e">
        <v>#N/A</v>
      </c>
      <c r="X1986">
        <v>73.37</v>
      </c>
    </row>
    <row r="1987" spans="1:24" x14ac:dyDescent="0.55000000000000004">
      <c r="A1987" s="5">
        <v>39325</v>
      </c>
      <c r="B1987">
        <v>4.96</v>
      </c>
      <c r="C1987">
        <v>4.01</v>
      </c>
      <c r="D1987">
        <v>4.21</v>
      </c>
      <c r="E1987">
        <v>4.1900000000000004</v>
      </c>
      <c r="F1987">
        <v>4.1500000000000004</v>
      </c>
      <c r="G1987">
        <v>4.16</v>
      </c>
      <c r="H1987">
        <v>4.25</v>
      </c>
      <c r="I1987">
        <v>4.3600000000000003</v>
      </c>
      <c r="J1987">
        <v>4.54</v>
      </c>
      <c r="K1987">
        <v>4.87</v>
      </c>
      <c r="L1987">
        <v>4.83</v>
      </c>
      <c r="M1987">
        <v>2.2799999999999998</v>
      </c>
      <c r="N1987">
        <v>2.34</v>
      </c>
      <c r="O1987">
        <v>2.41</v>
      </c>
      <c r="P1987" t="e">
        <v>#N/A</v>
      </c>
      <c r="Q1987">
        <v>5.72</v>
      </c>
      <c r="R1987">
        <v>5.6550000000000002</v>
      </c>
      <c r="S1987">
        <v>5.6212499999999999</v>
      </c>
      <c r="T1987">
        <v>5.5350000000000001</v>
      </c>
      <c r="U1987">
        <v>5.2750000000000004</v>
      </c>
      <c r="V1987" t="e">
        <v>#N/A</v>
      </c>
      <c r="W1987" t="e">
        <v>#N/A</v>
      </c>
      <c r="X1987">
        <v>73.98</v>
      </c>
    </row>
    <row r="1988" spans="1:24" x14ac:dyDescent="0.55000000000000004">
      <c r="A1988" s="5">
        <v>39328</v>
      </c>
      <c r="B1988" t="e">
        <v>#N/A</v>
      </c>
      <c r="C1988" t="e">
        <v>#N/A</v>
      </c>
      <c r="D1988" t="e">
        <v>#N/A</v>
      </c>
      <c r="E1988" t="e">
        <v>#N/A</v>
      </c>
      <c r="F1988" t="e">
        <v>#N/A</v>
      </c>
      <c r="G1988" t="e">
        <v>#N/A</v>
      </c>
      <c r="H1988" t="e">
        <v>#N/A</v>
      </c>
      <c r="I1988" t="e">
        <v>#N/A</v>
      </c>
      <c r="J1988" t="e">
        <v>#N/A</v>
      </c>
      <c r="K1988" t="e">
        <v>#N/A</v>
      </c>
      <c r="L1988" t="e">
        <v>#N/A</v>
      </c>
      <c r="M1988" t="e">
        <v>#N/A</v>
      </c>
      <c r="N1988" t="e">
        <v>#N/A</v>
      </c>
      <c r="O1988" t="e">
        <v>#N/A</v>
      </c>
      <c r="P1988" t="e">
        <v>#N/A</v>
      </c>
      <c r="Q1988">
        <v>5.7649999999999997</v>
      </c>
      <c r="R1988">
        <v>5.6974999999999998</v>
      </c>
      <c r="S1988">
        <v>5.6687500000000002</v>
      </c>
      <c r="T1988">
        <v>5.5487500000000001</v>
      </c>
      <c r="U1988">
        <v>5.26</v>
      </c>
      <c r="V1988" t="e">
        <v>#N/A</v>
      </c>
      <c r="W1988" t="e">
        <v>#N/A</v>
      </c>
      <c r="X1988" t="e">
        <v>#N/A</v>
      </c>
    </row>
    <row r="1989" spans="1:24" x14ac:dyDescent="0.55000000000000004">
      <c r="A1989" s="5">
        <v>39329</v>
      </c>
      <c r="B1989">
        <v>5.22</v>
      </c>
      <c r="C1989">
        <v>4.47</v>
      </c>
      <c r="D1989">
        <v>4.5199999999999996</v>
      </c>
      <c r="E1989">
        <v>4.3899999999999997</v>
      </c>
      <c r="F1989">
        <v>4.13</v>
      </c>
      <c r="G1989">
        <v>4.16</v>
      </c>
      <c r="H1989">
        <v>4.26</v>
      </c>
      <c r="I1989">
        <v>4.38</v>
      </c>
      <c r="J1989">
        <v>4.5599999999999996</v>
      </c>
      <c r="K1989">
        <v>4.88</v>
      </c>
      <c r="L1989">
        <v>4.84</v>
      </c>
      <c r="M1989">
        <v>2.29</v>
      </c>
      <c r="N1989">
        <v>2.36</v>
      </c>
      <c r="O1989">
        <v>2.41</v>
      </c>
      <c r="P1989" t="e">
        <v>#N/A</v>
      </c>
      <c r="Q1989">
        <v>5.7975000000000003</v>
      </c>
      <c r="R1989">
        <v>5.7287499999999998</v>
      </c>
      <c r="S1989">
        <v>5.6981299999999999</v>
      </c>
      <c r="T1989">
        <v>5.5637499999999998</v>
      </c>
      <c r="U1989">
        <v>5.2525000000000004</v>
      </c>
      <c r="V1989" t="e">
        <v>#N/A</v>
      </c>
      <c r="W1989" t="e">
        <v>#N/A</v>
      </c>
      <c r="X1989">
        <v>75.069999999999993</v>
      </c>
    </row>
    <row r="1990" spans="1:24" x14ac:dyDescent="0.55000000000000004">
      <c r="A1990" s="5">
        <v>39330</v>
      </c>
      <c r="B1990">
        <v>5.18</v>
      </c>
      <c r="C1990">
        <v>4.3600000000000003</v>
      </c>
      <c r="D1990">
        <v>4.41</v>
      </c>
      <c r="E1990">
        <v>4.28</v>
      </c>
      <c r="F1990">
        <v>4.03</v>
      </c>
      <c r="G1990">
        <v>4.05</v>
      </c>
      <c r="H1990">
        <v>4.16</v>
      </c>
      <c r="I1990">
        <v>4.29</v>
      </c>
      <c r="J1990">
        <v>4.4800000000000004</v>
      </c>
      <c r="K1990">
        <v>4.82</v>
      </c>
      <c r="L1990">
        <v>4.78</v>
      </c>
      <c r="M1990">
        <v>2.19</v>
      </c>
      <c r="N1990">
        <v>2.29</v>
      </c>
      <c r="O1990">
        <v>2.36</v>
      </c>
      <c r="P1990" t="e">
        <v>#N/A</v>
      </c>
      <c r="Q1990">
        <v>5.8187499999999996</v>
      </c>
      <c r="R1990">
        <v>5.75</v>
      </c>
      <c r="S1990">
        <v>5.72</v>
      </c>
      <c r="T1990">
        <v>5.5949999999999998</v>
      </c>
      <c r="U1990">
        <v>5.2824999999999998</v>
      </c>
      <c r="V1990" t="e">
        <v>#N/A</v>
      </c>
      <c r="W1990" t="e">
        <v>#N/A</v>
      </c>
      <c r="X1990">
        <v>75.739999999999995</v>
      </c>
    </row>
    <row r="1991" spans="1:24" x14ac:dyDescent="0.55000000000000004">
      <c r="A1991" s="5">
        <v>39331</v>
      </c>
      <c r="B1991">
        <v>4.9800000000000004</v>
      </c>
      <c r="C1991">
        <v>4.29</v>
      </c>
      <c r="D1991">
        <v>4.42</v>
      </c>
      <c r="E1991">
        <v>4.3</v>
      </c>
      <c r="F1991">
        <v>4.08</v>
      </c>
      <c r="G1991">
        <v>4.09</v>
      </c>
      <c r="H1991">
        <v>4.2</v>
      </c>
      <c r="I1991">
        <v>4.32</v>
      </c>
      <c r="J1991">
        <v>4.51</v>
      </c>
      <c r="K1991">
        <v>4.84</v>
      </c>
      <c r="L1991">
        <v>4.79</v>
      </c>
      <c r="M1991">
        <v>2.23</v>
      </c>
      <c r="N1991">
        <v>2.3199999999999998</v>
      </c>
      <c r="O1991">
        <v>2.38</v>
      </c>
      <c r="P1991" t="e">
        <v>#N/A</v>
      </c>
      <c r="Q1991">
        <v>5.82</v>
      </c>
      <c r="R1991">
        <v>5.7537500000000001</v>
      </c>
      <c r="S1991">
        <v>5.7237499999999999</v>
      </c>
      <c r="T1991">
        <v>5.5625</v>
      </c>
      <c r="U1991">
        <v>5.2281300000000002</v>
      </c>
      <c r="V1991" t="e">
        <v>#N/A</v>
      </c>
      <c r="W1991" t="e">
        <v>#N/A</v>
      </c>
      <c r="X1991">
        <v>76.34</v>
      </c>
    </row>
    <row r="1992" spans="1:24" x14ac:dyDescent="0.55000000000000004">
      <c r="A1992" s="5">
        <v>39332</v>
      </c>
      <c r="B1992">
        <v>4.8600000000000003</v>
      </c>
      <c r="C1992">
        <v>4.07</v>
      </c>
      <c r="D1992">
        <v>4.2</v>
      </c>
      <c r="E1992">
        <v>4.0999999999999996</v>
      </c>
      <c r="F1992">
        <v>3.9</v>
      </c>
      <c r="G1992">
        <v>3.92</v>
      </c>
      <c r="H1992">
        <v>4.03</v>
      </c>
      <c r="I1992">
        <v>4.17</v>
      </c>
      <c r="J1992">
        <v>4.38</v>
      </c>
      <c r="K1992">
        <v>4.7300000000000004</v>
      </c>
      <c r="L1992">
        <v>4.7</v>
      </c>
      <c r="M1992">
        <v>2.0699999999999998</v>
      </c>
      <c r="N1992">
        <v>2.19</v>
      </c>
      <c r="O1992">
        <v>2.27</v>
      </c>
      <c r="P1992" t="e">
        <v>#N/A</v>
      </c>
      <c r="Q1992">
        <v>5.8237500000000004</v>
      </c>
      <c r="R1992">
        <v>5.7537500000000001</v>
      </c>
      <c r="S1992">
        <v>5.7249999999999996</v>
      </c>
      <c r="T1992">
        <v>5.5724999999999998</v>
      </c>
      <c r="U1992">
        <v>5.2262500000000003</v>
      </c>
      <c r="V1992" t="e">
        <v>#N/A</v>
      </c>
      <c r="W1992" t="e">
        <v>#N/A</v>
      </c>
      <c r="X1992">
        <v>76.7</v>
      </c>
    </row>
    <row r="1993" spans="1:24" x14ac:dyDescent="0.55000000000000004">
      <c r="A1993" s="5">
        <v>39335</v>
      </c>
      <c r="B1993">
        <v>5.07</v>
      </c>
      <c r="C1993">
        <v>3.96</v>
      </c>
      <c r="D1993">
        <v>4.2</v>
      </c>
      <c r="E1993">
        <v>4.09</v>
      </c>
      <c r="F1993">
        <v>3.87</v>
      </c>
      <c r="G1993">
        <v>3.89</v>
      </c>
      <c r="H1993">
        <v>4</v>
      </c>
      <c r="I1993">
        <v>4.13</v>
      </c>
      <c r="J1993">
        <v>4.34</v>
      </c>
      <c r="K1993">
        <v>4.68</v>
      </c>
      <c r="L1993">
        <v>4.6500000000000004</v>
      </c>
      <c r="M1993">
        <v>2.02</v>
      </c>
      <c r="N1993">
        <v>2.14</v>
      </c>
      <c r="O1993">
        <v>2.2200000000000002</v>
      </c>
      <c r="P1993" t="e">
        <v>#N/A</v>
      </c>
      <c r="Q1993">
        <v>5.8062500000000004</v>
      </c>
      <c r="R1993">
        <v>5.7337499999999997</v>
      </c>
      <c r="S1993">
        <v>5.7037500000000003</v>
      </c>
      <c r="T1993">
        <v>5.4787499999999998</v>
      </c>
      <c r="U1993">
        <v>5.0693799999999998</v>
      </c>
      <c r="V1993" t="e">
        <v>#N/A</v>
      </c>
      <c r="W1993" t="e">
        <v>#N/A</v>
      </c>
      <c r="X1993">
        <v>77.53</v>
      </c>
    </row>
    <row r="1994" spans="1:24" x14ac:dyDescent="0.55000000000000004">
      <c r="A1994" s="5">
        <v>39336</v>
      </c>
      <c r="B1994">
        <v>5.0599999999999996</v>
      </c>
      <c r="C1994">
        <v>4.1100000000000003</v>
      </c>
      <c r="D1994">
        <v>4.2699999999999996</v>
      </c>
      <c r="E1994">
        <v>4.16</v>
      </c>
      <c r="F1994">
        <v>3.95</v>
      </c>
      <c r="G1994">
        <v>3.97</v>
      </c>
      <c r="H1994">
        <v>4.07</v>
      </c>
      <c r="I1994">
        <v>4.1900000000000004</v>
      </c>
      <c r="J1994">
        <v>4.37</v>
      </c>
      <c r="K1994">
        <v>4.68</v>
      </c>
      <c r="L1994">
        <v>4.6500000000000004</v>
      </c>
      <c r="M1994">
        <v>2.06</v>
      </c>
      <c r="N1994">
        <v>2.16</v>
      </c>
      <c r="O1994">
        <v>2.21</v>
      </c>
      <c r="P1994" t="e">
        <v>#N/A</v>
      </c>
      <c r="Q1994">
        <v>5.8031300000000003</v>
      </c>
      <c r="R1994">
        <v>5.7331300000000001</v>
      </c>
      <c r="S1994">
        <v>5.7031299999999998</v>
      </c>
      <c r="T1994">
        <v>5.4887499999999996</v>
      </c>
      <c r="U1994">
        <v>5.0824999999999996</v>
      </c>
      <c r="V1994" t="e">
        <v>#N/A</v>
      </c>
      <c r="W1994" t="e">
        <v>#N/A</v>
      </c>
      <c r="X1994">
        <v>78.16</v>
      </c>
    </row>
    <row r="1995" spans="1:24" x14ac:dyDescent="0.55000000000000004">
      <c r="A1995" s="5">
        <v>39337</v>
      </c>
      <c r="B1995">
        <v>5.18</v>
      </c>
      <c r="C1995">
        <v>4.03</v>
      </c>
      <c r="D1995">
        <v>4.2</v>
      </c>
      <c r="E1995">
        <v>4.12</v>
      </c>
      <c r="F1995">
        <v>3.95</v>
      </c>
      <c r="G1995">
        <v>3.99</v>
      </c>
      <c r="H1995">
        <v>4.1100000000000003</v>
      </c>
      <c r="I1995">
        <v>4.2300000000000004</v>
      </c>
      <c r="J1995">
        <v>4.41</v>
      </c>
      <c r="K1995">
        <v>4.72</v>
      </c>
      <c r="L1995">
        <v>4.68</v>
      </c>
      <c r="M1995">
        <v>2.0699999999999998</v>
      </c>
      <c r="N1995">
        <v>2.1800000000000002</v>
      </c>
      <c r="O1995">
        <v>2.23</v>
      </c>
      <c r="P1995" t="e">
        <v>#N/A</v>
      </c>
      <c r="Q1995">
        <v>5.8</v>
      </c>
      <c r="R1995">
        <v>5.7324999999999999</v>
      </c>
      <c r="S1995">
        <v>5.7031299999999998</v>
      </c>
      <c r="T1995">
        <v>5.5187499999999998</v>
      </c>
      <c r="U1995">
        <v>5.1237500000000002</v>
      </c>
      <c r="V1995" t="e">
        <v>#N/A</v>
      </c>
      <c r="W1995" t="e">
        <v>#N/A</v>
      </c>
      <c r="X1995">
        <v>79.849999999999994</v>
      </c>
    </row>
    <row r="1996" spans="1:24" x14ac:dyDescent="0.55000000000000004">
      <c r="A1996" s="5">
        <v>39338</v>
      </c>
      <c r="B1996">
        <v>5.09</v>
      </c>
      <c r="C1996">
        <v>4.08</v>
      </c>
      <c r="D1996">
        <v>4.2699999999999996</v>
      </c>
      <c r="E1996">
        <v>4.2</v>
      </c>
      <c r="F1996">
        <v>4.08</v>
      </c>
      <c r="G1996">
        <v>4.1100000000000003</v>
      </c>
      <c r="H1996">
        <v>4.22</v>
      </c>
      <c r="I1996">
        <v>4.33</v>
      </c>
      <c r="J1996">
        <v>4.49</v>
      </c>
      <c r="K1996">
        <v>4.79</v>
      </c>
      <c r="L1996">
        <v>4.75</v>
      </c>
      <c r="M1996">
        <v>2.15</v>
      </c>
      <c r="N1996">
        <v>2.2400000000000002</v>
      </c>
      <c r="O1996">
        <v>2.27</v>
      </c>
      <c r="P1996" t="e">
        <v>#N/A</v>
      </c>
      <c r="Q1996">
        <v>5.7525000000000004</v>
      </c>
      <c r="R1996">
        <v>5.7168799999999997</v>
      </c>
      <c r="S1996">
        <v>5.6943799999999998</v>
      </c>
      <c r="T1996">
        <v>5.5093800000000002</v>
      </c>
      <c r="U1996">
        <v>5.13</v>
      </c>
      <c r="V1996" t="e">
        <v>#N/A</v>
      </c>
      <c r="W1996" t="e">
        <v>#N/A</v>
      </c>
      <c r="X1996">
        <v>80.05</v>
      </c>
    </row>
    <row r="1997" spans="1:24" x14ac:dyDescent="0.55000000000000004">
      <c r="A1997" s="5">
        <v>39339</v>
      </c>
      <c r="B1997">
        <v>5.25</v>
      </c>
      <c r="C1997">
        <v>4.01</v>
      </c>
      <c r="D1997">
        <v>4.22</v>
      </c>
      <c r="E1997">
        <v>4.16</v>
      </c>
      <c r="F1997">
        <v>4.05</v>
      </c>
      <c r="G1997">
        <v>4.07</v>
      </c>
      <c r="H1997">
        <v>4.18</v>
      </c>
      <c r="I1997">
        <v>4.3</v>
      </c>
      <c r="J1997">
        <v>4.47</v>
      </c>
      <c r="K1997">
        <v>4.7699999999999996</v>
      </c>
      <c r="L1997">
        <v>4.72</v>
      </c>
      <c r="M1997">
        <v>2.11</v>
      </c>
      <c r="N1997">
        <v>2.2000000000000002</v>
      </c>
      <c r="O1997">
        <v>2.23</v>
      </c>
      <c r="P1997" t="e">
        <v>#N/A</v>
      </c>
      <c r="Q1997">
        <v>5.6137499999999996</v>
      </c>
      <c r="R1997">
        <v>5.6312499999999996</v>
      </c>
      <c r="S1997">
        <v>5.6462500000000002</v>
      </c>
      <c r="T1997">
        <v>5.4574999999999996</v>
      </c>
      <c r="U1997">
        <v>5.1237500000000002</v>
      </c>
      <c r="V1997" t="e">
        <v>#N/A</v>
      </c>
      <c r="W1997" t="e">
        <v>#N/A</v>
      </c>
      <c r="X1997">
        <v>79.14</v>
      </c>
    </row>
    <row r="1998" spans="1:24" x14ac:dyDescent="0.55000000000000004">
      <c r="A1998" s="5">
        <v>39342</v>
      </c>
      <c r="B1998">
        <v>5.33</v>
      </c>
      <c r="C1998">
        <v>4.1500000000000004</v>
      </c>
      <c r="D1998">
        <v>4.3099999999999996</v>
      </c>
      <c r="E1998">
        <v>4.2300000000000004</v>
      </c>
      <c r="F1998">
        <v>4.08</v>
      </c>
      <c r="G1998">
        <v>4.1100000000000003</v>
      </c>
      <c r="H1998">
        <v>4.21</v>
      </c>
      <c r="I1998">
        <v>4.32</v>
      </c>
      <c r="J1998">
        <v>4.4800000000000004</v>
      </c>
      <c r="K1998">
        <v>4.76</v>
      </c>
      <c r="L1998">
        <v>4.72</v>
      </c>
      <c r="M1998">
        <v>2.13</v>
      </c>
      <c r="N1998">
        <v>2.21</v>
      </c>
      <c r="O1998">
        <v>2.2200000000000002</v>
      </c>
      <c r="P1998" t="e">
        <v>#N/A</v>
      </c>
      <c r="Q1998">
        <v>5.5025000000000004</v>
      </c>
      <c r="R1998">
        <v>5.5650000000000004</v>
      </c>
      <c r="S1998">
        <v>5.5975000000000001</v>
      </c>
      <c r="T1998">
        <v>5.42</v>
      </c>
      <c r="U1998">
        <v>5.1137499999999996</v>
      </c>
      <c r="V1998" t="e">
        <v>#N/A</v>
      </c>
      <c r="W1998" t="e">
        <v>#N/A</v>
      </c>
      <c r="X1998">
        <v>80.55</v>
      </c>
    </row>
    <row r="1999" spans="1:24" x14ac:dyDescent="0.55000000000000004">
      <c r="A1999" s="5">
        <v>39343</v>
      </c>
      <c r="B1999">
        <v>4.92</v>
      </c>
      <c r="C1999">
        <v>4.01</v>
      </c>
      <c r="D1999">
        <v>4.12</v>
      </c>
      <c r="E1999">
        <v>4.08</v>
      </c>
      <c r="F1999">
        <v>4</v>
      </c>
      <c r="G1999">
        <v>4.04</v>
      </c>
      <c r="H1999">
        <v>4.1900000000000004</v>
      </c>
      <c r="I1999">
        <v>4.32</v>
      </c>
      <c r="J1999">
        <v>4.5</v>
      </c>
      <c r="K1999">
        <v>4.8099999999999996</v>
      </c>
      <c r="L1999">
        <v>4.7699999999999996</v>
      </c>
      <c r="M1999">
        <v>2.09</v>
      </c>
      <c r="N1999">
        <v>2.19</v>
      </c>
      <c r="O1999">
        <v>2.2000000000000002</v>
      </c>
      <c r="P1999" t="e">
        <v>#N/A</v>
      </c>
      <c r="Q1999">
        <v>5.4962499999999999</v>
      </c>
      <c r="R1999">
        <v>5.55375</v>
      </c>
      <c r="S1999">
        <v>5.5875000000000004</v>
      </c>
      <c r="T1999">
        <v>5.42</v>
      </c>
      <c r="U1999">
        <v>5.1124999999999998</v>
      </c>
      <c r="V1999" t="e">
        <v>#N/A</v>
      </c>
      <c r="W1999" t="e">
        <v>#N/A</v>
      </c>
      <c r="X1999">
        <v>81.510000000000005</v>
      </c>
    </row>
    <row r="2000" spans="1:24" x14ac:dyDescent="0.55000000000000004">
      <c r="A2000" s="5">
        <v>39344</v>
      </c>
      <c r="B2000">
        <v>4.74</v>
      </c>
      <c r="C2000">
        <v>3.93</v>
      </c>
      <c r="D2000">
        <v>4.09</v>
      </c>
      <c r="E2000">
        <v>4.0599999999999996</v>
      </c>
      <c r="F2000">
        <v>4</v>
      </c>
      <c r="G2000">
        <v>4.0599999999999996</v>
      </c>
      <c r="H2000">
        <v>4.2</v>
      </c>
      <c r="I2000">
        <v>4.33</v>
      </c>
      <c r="J2000">
        <v>4.53</v>
      </c>
      <c r="K2000">
        <v>4.8600000000000003</v>
      </c>
      <c r="L2000">
        <v>4.83</v>
      </c>
      <c r="M2000">
        <v>2.08</v>
      </c>
      <c r="N2000">
        <v>2.21</v>
      </c>
      <c r="O2000">
        <v>2.25</v>
      </c>
      <c r="P2000" t="e">
        <v>#N/A</v>
      </c>
      <c r="Q2000">
        <v>5.1487499999999997</v>
      </c>
      <c r="R2000">
        <v>5.1937499999999996</v>
      </c>
      <c r="S2000">
        <v>5.2374999999999998</v>
      </c>
      <c r="T2000">
        <v>5.1100000000000003</v>
      </c>
      <c r="U2000">
        <v>4.8775000000000004</v>
      </c>
      <c r="V2000" t="e">
        <v>#N/A</v>
      </c>
      <c r="W2000" t="e">
        <v>#N/A</v>
      </c>
      <c r="X2000">
        <v>81.99</v>
      </c>
    </row>
    <row r="2001" spans="1:24" x14ac:dyDescent="0.55000000000000004">
      <c r="A2001" s="5">
        <v>39345</v>
      </c>
      <c r="B2001">
        <v>4.7699999999999996</v>
      </c>
      <c r="C2001">
        <v>3.79</v>
      </c>
      <c r="D2001">
        <v>4.1100000000000003</v>
      </c>
      <c r="E2001">
        <v>4.0999999999999996</v>
      </c>
      <c r="F2001">
        <v>4.0999999999999996</v>
      </c>
      <c r="G2001">
        <v>4.1900000000000004</v>
      </c>
      <c r="H2001">
        <v>4.3499999999999996</v>
      </c>
      <c r="I2001">
        <v>4.49</v>
      </c>
      <c r="J2001">
        <v>4.6900000000000004</v>
      </c>
      <c r="K2001">
        <v>4.99</v>
      </c>
      <c r="L2001">
        <v>4.96</v>
      </c>
      <c r="M2001">
        <v>2.2200000000000002</v>
      </c>
      <c r="N2001">
        <v>2.34</v>
      </c>
      <c r="O2001">
        <v>2.37</v>
      </c>
      <c r="P2001" t="e">
        <v>#N/A</v>
      </c>
      <c r="Q2001">
        <v>5.1362500000000004</v>
      </c>
      <c r="R2001">
        <v>5.1749999999999998</v>
      </c>
      <c r="S2001">
        <v>5.21</v>
      </c>
      <c r="T2001">
        <v>5.0693799999999998</v>
      </c>
      <c r="U2001">
        <v>4.8462500000000004</v>
      </c>
      <c r="V2001" t="e">
        <v>#N/A</v>
      </c>
      <c r="W2001" t="e">
        <v>#N/A</v>
      </c>
      <c r="X2001">
        <v>83.85</v>
      </c>
    </row>
    <row r="2002" spans="1:24" x14ac:dyDescent="0.55000000000000004">
      <c r="A2002" s="5">
        <v>39346</v>
      </c>
      <c r="B2002">
        <v>4.76</v>
      </c>
      <c r="C2002">
        <v>3.74</v>
      </c>
      <c r="D2002">
        <v>4.0999999999999996</v>
      </c>
      <c r="E2002">
        <v>4.09</v>
      </c>
      <c r="F2002">
        <v>4.0599999999999996</v>
      </c>
      <c r="G2002">
        <v>4.1500000000000004</v>
      </c>
      <c r="H2002">
        <v>4.3099999999999996</v>
      </c>
      <c r="I2002">
        <v>4.4400000000000004</v>
      </c>
      <c r="J2002">
        <v>4.6399999999999997</v>
      </c>
      <c r="K2002">
        <v>4.95</v>
      </c>
      <c r="L2002">
        <v>4.8899999999999997</v>
      </c>
      <c r="M2002">
        <v>2.1800000000000002</v>
      </c>
      <c r="N2002">
        <v>2.31</v>
      </c>
      <c r="O2002">
        <v>2.34</v>
      </c>
      <c r="P2002" t="e">
        <v>#N/A</v>
      </c>
      <c r="Q2002">
        <v>5.1312499999999996</v>
      </c>
      <c r="R2002">
        <v>5.1712499999999997</v>
      </c>
      <c r="S2002">
        <v>5.2024999999999997</v>
      </c>
      <c r="T2002">
        <v>5.0949999999999998</v>
      </c>
      <c r="U2002">
        <v>4.9037499999999996</v>
      </c>
      <c r="V2002" t="e">
        <v>#N/A</v>
      </c>
      <c r="W2002" t="e">
        <v>#N/A</v>
      </c>
      <c r="X2002">
        <v>83.38</v>
      </c>
    </row>
    <row r="2003" spans="1:24" x14ac:dyDescent="0.55000000000000004">
      <c r="A2003" s="5">
        <v>39349</v>
      </c>
      <c r="B2003">
        <v>4.74</v>
      </c>
      <c r="C2003">
        <v>3.84</v>
      </c>
      <c r="D2003">
        <v>4.1100000000000003</v>
      </c>
      <c r="E2003">
        <v>4.09</v>
      </c>
      <c r="F2003">
        <v>4.05</v>
      </c>
      <c r="G2003">
        <v>4.1399999999999997</v>
      </c>
      <c r="H2003">
        <v>4.3099999999999996</v>
      </c>
      <c r="I2003">
        <v>4.4400000000000004</v>
      </c>
      <c r="J2003">
        <v>4.63</v>
      </c>
      <c r="K2003">
        <v>4.9400000000000004</v>
      </c>
      <c r="L2003">
        <v>4.88</v>
      </c>
      <c r="M2003">
        <v>2.21</v>
      </c>
      <c r="N2003">
        <v>2.33</v>
      </c>
      <c r="O2003">
        <v>2.35</v>
      </c>
      <c r="P2003" t="e">
        <v>#N/A</v>
      </c>
      <c r="Q2003">
        <v>5.1287500000000001</v>
      </c>
      <c r="R2003">
        <v>5.17</v>
      </c>
      <c r="S2003">
        <v>5.2</v>
      </c>
      <c r="T2003">
        <v>5.1062500000000002</v>
      </c>
      <c r="U2003">
        <v>4.9106300000000003</v>
      </c>
      <c r="V2003" t="e">
        <v>#N/A</v>
      </c>
      <c r="W2003" t="e">
        <v>#N/A</v>
      </c>
      <c r="X2003">
        <v>82.51</v>
      </c>
    </row>
    <row r="2004" spans="1:24" x14ac:dyDescent="0.55000000000000004">
      <c r="A2004" s="5">
        <v>39350</v>
      </c>
      <c r="B2004">
        <v>4.82</v>
      </c>
      <c r="C2004">
        <v>3.79</v>
      </c>
      <c r="D2004">
        <v>4.0599999999999996</v>
      </c>
      <c r="E2004">
        <v>4.04</v>
      </c>
      <c r="F2004">
        <v>4</v>
      </c>
      <c r="G2004">
        <v>4.09</v>
      </c>
      <c r="H2004">
        <v>4.26</v>
      </c>
      <c r="I2004">
        <v>4.41</v>
      </c>
      <c r="J2004">
        <v>4.63</v>
      </c>
      <c r="K2004">
        <v>4.9400000000000004</v>
      </c>
      <c r="L2004">
        <v>4.8899999999999997</v>
      </c>
      <c r="M2004">
        <v>2.19</v>
      </c>
      <c r="N2004">
        <v>2.34</v>
      </c>
      <c r="O2004">
        <v>2.39</v>
      </c>
      <c r="P2004" t="e">
        <v>#N/A</v>
      </c>
      <c r="Q2004">
        <v>5.1287500000000001</v>
      </c>
      <c r="R2004">
        <v>5.1687500000000002</v>
      </c>
      <c r="S2004">
        <v>5.2</v>
      </c>
      <c r="T2004">
        <v>5.1412500000000003</v>
      </c>
      <c r="U2004">
        <v>4.9275000000000002</v>
      </c>
      <c r="V2004" t="e">
        <v>#N/A</v>
      </c>
      <c r="W2004" t="e">
        <v>#N/A</v>
      </c>
      <c r="X2004">
        <v>81.2</v>
      </c>
    </row>
    <row r="2005" spans="1:24" x14ac:dyDescent="0.55000000000000004">
      <c r="A2005" s="5">
        <v>39351</v>
      </c>
      <c r="B2005">
        <v>4.88</v>
      </c>
      <c r="C2005">
        <v>3.73</v>
      </c>
      <c r="D2005">
        <v>4.0599999999999996</v>
      </c>
      <c r="E2005">
        <v>4.03</v>
      </c>
      <c r="F2005">
        <v>3.97</v>
      </c>
      <c r="G2005">
        <v>4.07</v>
      </c>
      <c r="H2005">
        <v>4.2699999999999996</v>
      </c>
      <c r="I2005">
        <v>4.43</v>
      </c>
      <c r="J2005">
        <v>4.63</v>
      </c>
      <c r="K2005">
        <v>4.95</v>
      </c>
      <c r="L2005">
        <v>4.9000000000000004</v>
      </c>
      <c r="M2005">
        <v>2.19</v>
      </c>
      <c r="N2005">
        <v>2.34</v>
      </c>
      <c r="O2005">
        <v>2.37</v>
      </c>
      <c r="P2005" t="e">
        <v>#N/A</v>
      </c>
      <c r="Q2005">
        <v>5.1287500000000001</v>
      </c>
      <c r="R2005">
        <v>5.1681299999999997</v>
      </c>
      <c r="S2005">
        <v>5.1981299999999999</v>
      </c>
      <c r="T2005">
        <v>5.1425000000000001</v>
      </c>
      <c r="U2005">
        <v>4.93</v>
      </c>
      <c r="V2005" t="e">
        <v>#N/A</v>
      </c>
      <c r="W2005" t="e">
        <v>#N/A</v>
      </c>
      <c r="X2005">
        <v>80.31</v>
      </c>
    </row>
    <row r="2006" spans="1:24" x14ac:dyDescent="0.55000000000000004">
      <c r="A2006" s="5">
        <v>39352</v>
      </c>
      <c r="B2006">
        <v>4.93</v>
      </c>
      <c r="C2006">
        <v>3.71</v>
      </c>
      <c r="D2006">
        <v>4.07</v>
      </c>
      <c r="E2006">
        <v>4.03</v>
      </c>
      <c r="F2006">
        <v>3.95</v>
      </c>
      <c r="G2006">
        <v>4.0199999999999996</v>
      </c>
      <c r="H2006">
        <v>4.22</v>
      </c>
      <c r="I2006">
        <v>4.37</v>
      </c>
      <c r="J2006">
        <v>4.58</v>
      </c>
      <c r="K2006">
        <v>4.8899999999999997</v>
      </c>
      <c r="L2006">
        <v>4.84</v>
      </c>
      <c r="M2006">
        <v>2.11</v>
      </c>
      <c r="N2006">
        <v>2.27</v>
      </c>
      <c r="O2006">
        <v>2.2999999999999998</v>
      </c>
      <c r="P2006" t="e">
        <v>#N/A</v>
      </c>
      <c r="Q2006">
        <v>5.1275000000000004</v>
      </c>
      <c r="R2006">
        <v>5.1687500000000002</v>
      </c>
      <c r="S2006">
        <v>5.2306299999999997</v>
      </c>
      <c r="T2006">
        <v>5.14438</v>
      </c>
      <c r="U2006">
        <v>4.9349999999999996</v>
      </c>
      <c r="V2006" t="e">
        <v>#N/A</v>
      </c>
      <c r="W2006" t="e">
        <v>#N/A</v>
      </c>
      <c r="X2006">
        <v>82.86</v>
      </c>
    </row>
    <row r="2007" spans="1:24" x14ac:dyDescent="0.55000000000000004">
      <c r="A2007" s="5">
        <v>39353</v>
      </c>
      <c r="B2007">
        <v>4.58</v>
      </c>
      <c r="C2007">
        <v>3.82</v>
      </c>
      <c r="D2007">
        <v>4.09</v>
      </c>
      <c r="E2007">
        <v>4.05</v>
      </c>
      <c r="F2007">
        <v>3.97</v>
      </c>
      <c r="G2007">
        <v>4.03</v>
      </c>
      <c r="H2007">
        <v>4.2300000000000004</v>
      </c>
      <c r="I2007">
        <v>4.38</v>
      </c>
      <c r="J2007">
        <v>4.59</v>
      </c>
      <c r="K2007">
        <v>4.8899999999999997</v>
      </c>
      <c r="L2007">
        <v>4.83</v>
      </c>
      <c r="M2007">
        <v>2.12</v>
      </c>
      <c r="N2007">
        <v>2.27</v>
      </c>
      <c r="O2007">
        <v>2.29</v>
      </c>
      <c r="P2007" t="e">
        <v>#N/A</v>
      </c>
      <c r="Q2007">
        <v>5.1237500000000002</v>
      </c>
      <c r="R2007">
        <v>5.1662499999999998</v>
      </c>
      <c r="S2007">
        <v>5.2287499999999998</v>
      </c>
      <c r="T2007">
        <v>5.1325000000000003</v>
      </c>
      <c r="U2007">
        <v>4.9012500000000001</v>
      </c>
      <c r="V2007" t="e">
        <v>#N/A</v>
      </c>
      <c r="W2007" t="e">
        <v>#N/A</v>
      </c>
      <c r="X2007">
        <v>81.64</v>
      </c>
    </row>
    <row r="2008" spans="1:24" x14ac:dyDescent="0.55000000000000004">
      <c r="A2008" s="5">
        <v>39356</v>
      </c>
      <c r="B2008">
        <v>4.92</v>
      </c>
      <c r="C2008">
        <v>3.92</v>
      </c>
      <c r="D2008">
        <v>4.1500000000000004</v>
      </c>
      <c r="E2008">
        <v>4.1100000000000003</v>
      </c>
      <c r="F2008">
        <v>4.0199999999999996</v>
      </c>
      <c r="G2008">
        <v>4.05</v>
      </c>
      <c r="H2008">
        <v>4.24</v>
      </c>
      <c r="I2008">
        <v>4.37</v>
      </c>
      <c r="J2008">
        <v>4.5599999999999996</v>
      </c>
      <c r="K2008">
        <v>4.8499999999999996</v>
      </c>
      <c r="L2008">
        <v>4.79</v>
      </c>
      <c r="M2008">
        <v>2.11</v>
      </c>
      <c r="N2008">
        <v>2.2599999999999998</v>
      </c>
      <c r="O2008">
        <v>2.27</v>
      </c>
      <c r="P2008" t="e">
        <v>#N/A</v>
      </c>
      <c r="Q2008">
        <v>5.1206300000000002</v>
      </c>
      <c r="R2008">
        <v>5.1662499999999998</v>
      </c>
      <c r="S2008">
        <v>5.23</v>
      </c>
      <c r="T2008">
        <v>5.1462500000000002</v>
      </c>
      <c r="U2008">
        <v>4.9349999999999996</v>
      </c>
      <c r="V2008" t="e">
        <v>#N/A</v>
      </c>
      <c r="W2008" t="e">
        <v>#N/A</v>
      </c>
      <c r="X2008">
        <v>80.31</v>
      </c>
    </row>
    <row r="2009" spans="1:24" x14ac:dyDescent="0.55000000000000004">
      <c r="A2009" s="5">
        <v>39357</v>
      </c>
      <c r="B2009">
        <v>4.78</v>
      </c>
      <c r="C2009">
        <v>3.96</v>
      </c>
      <c r="D2009">
        <v>4.16</v>
      </c>
      <c r="E2009">
        <v>4.0999999999999996</v>
      </c>
      <c r="F2009">
        <v>3.98</v>
      </c>
      <c r="G2009">
        <v>4.01</v>
      </c>
      <c r="H2009">
        <v>4.2</v>
      </c>
      <c r="I2009">
        <v>4.34</v>
      </c>
      <c r="J2009">
        <v>4.54</v>
      </c>
      <c r="K2009">
        <v>4.83</v>
      </c>
      <c r="L2009">
        <v>4.7699999999999996</v>
      </c>
      <c r="M2009">
        <v>2.08</v>
      </c>
      <c r="N2009">
        <v>2.23</v>
      </c>
      <c r="O2009">
        <v>2.2400000000000002</v>
      </c>
      <c r="P2009" t="e">
        <v>#N/A</v>
      </c>
      <c r="Q2009">
        <v>5.1262499999999998</v>
      </c>
      <c r="R2009">
        <v>5.1693800000000003</v>
      </c>
      <c r="S2009">
        <v>5.24</v>
      </c>
      <c r="T2009">
        <v>5.1624999999999996</v>
      </c>
      <c r="U2009">
        <v>4.9756299999999998</v>
      </c>
      <c r="V2009" t="e">
        <v>#N/A</v>
      </c>
      <c r="W2009" t="e">
        <v>#N/A</v>
      </c>
      <c r="X2009">
        <v>80</v>
      </c>
    </row>
    <row r="2010" spans="1:24" x14ac:dyDescent="0.55000000000000004">
      <c r="A2010" s="5">
        <v>39358</v>
      </c>
      <c r="B2010">
        <v>4.68</v>
      </c>
      <c r="C2010">
        <v>3.96</v>
      </c>
      <c r="D2010">
        <v>4.16</v>
      </c>
      <c r="E2010">
        <v>4.1100000000000003</v>
      </c>
      <c r="F2010">
        <v>4.0199999999999996</v>
      </c>
      <c r="G2010">
        <v>4.07</v>
      </c>
      <c r="H2010">
        <v>4.24</v>
      </c>
      <c r="I2010">
        <v>4.37</v>
      </c>
      <c r="J2010">
        <v>4.55</v>
      </c>
      <c r="K2010">
        <v>4.8499999999999996</v>
      </c>
      <c r="L2010">
        <v>4.79</v>
      </c>
      <c r="M2010">
        <v>2.11</v>
      </c>
      <c r="N2010">
        <v>2.25</v>
      </c>
      <c r="O2010">
        <v>2.2799999999999998</v>
      </c>
      <c r="P2010" t="e">
        <v>#N/A</v>
      </c>
      <c r="Q2010">
        <v>5.125</v>
      </c>
      <c r="R2010">
        <v>5.1687500000000002</v>
      </c>
      <c r="S2010">
        <v>5.2437500000000004</v>
      </c>
      <c r="T2010">
        <v>5.1662499999999998</v>
      </c>
      <c r="U2010">
        <v>4.9543799999999996</v>
      </c>
      <c r="V2010" t="e">
        <v>#N/A</v>
      </c>
      <c r="W2010" t="e">
        <v>#N/A</v>
      </c>
      <c r="X2010">
        <v>79.97</v>
      </c>
    </row>
    <row r="2011" spans="1:24" x14ac:dyDescent="0.55000000000000004">
      <c r="A2011" s="5">
        <v>39359</v>
      </c>
      <c r="B2011">
        <v>4.74</v>
      </c>
      <c r="C2011">
        <v>3.96</v>
      </c>
      <c r="D2011">
        <v>4.1500000000000004</v>
      </c>
      <c r="E2011">
        <v>4.0999999999999996</v>
      </c>
      <c r="F2011">
        <v>4</v>
      </c>
      <c r="G2011">
        <v>4.0599999999999996</v>
      </c>
      <c r="H2011">
        <v>4.22</v>
      </c>
      <c r="I2011">
        <v>4.3499999999999996</v>
      </c>
      <c r="J2011">
        <v>4.54</v>
      </c>
      <c r="K2011">
        <v>4.83</v>
      </c>
      <c r="L2011">
        <v>4.7699999999999996</v>
      </c>
      <c r="M2011">
        <v>2.09</v>
      </c>
      <c r="N2011">
        <v>2.2400000000000002</v>
      </c>
      <c r="O2011">
        <v>2.2599999999999998</v>
      </c>
      <c r="P2011" t="e">
        <v>#N/A</v>
      </c>
      <c r="Q2011">
        <v>5.125</v>
      </c>
      <c r="R2011">
        <v>5.1675000000000004</v>
      </c>
      <c r="S2011">
        <v>5.2437500000000004</v>
      </c>
      <c r="T2011">
        <v>5.1781300000000003</v>
      </c>
      <c r="U2011">
        <v>4.9950000000000001</v>
      </c>
      <c r="V2011" t="e">
        <v>#N/A</v>
      </c>
      <c r="W2011" t="e">
        <v>#N/A</v>
      </c>
      <c r="X2011">
        <v>81.48</v>
      </c>
    </row>
    <row r="2012" spans="1:24" x14ac:dyDescent="0.55000000000000004">
      <c r="A2012" s="5">
        <v>39360</v>
      </c>
      <c r="B2012">
        <v>4.7699999999999996</v>
      </c>
      <c r="C2012">
        <v>4</v>
      </c>
      <c r="D2012">
        <v>4.2</v>
      </c>
      <c r="E2012">
        <v>4.16</v>
      </c>
      <c r="F2012">
        <v>4.08</v>
      </c>
      <c r="G2012">
        <v>4.16</v>
      </c>
      <c r="H2012">
        <v>4.33</v>
      </c>
      <c r="I2012">
        <v>4.46</v>
      </c>
      <c r="J2012">
        <v>4.6500000000000004</v>
      </c>
      <c r="K2012">
        <v>4.9400000000000004</v>
      </c>
      <c r="L2012">
        <v>4.87</v>
      </c>
      <c r="M2012">
        <v>2.19</v>
      </c>
      <c r="N2012">
        <v>2.34</v>
      </c>
      <c r="O2012">
        <v>2.37</v>
      </c>
      <c r="P2012" t="e">
        <v>#N/A</v>
      </c>
      <c r="Q2012">
        <v>5.12188</v>
      </c>
      <c r="R2012">
        <v>5.1656300000000002</v>
      </c>
      <c r="S2012">
        <v>5.2431299999999998</v>
      </c>
      <c r="T2012">
        <v>5.1749999999999998</v>
      </c>
      <c r="U2012">
        <v>4.9874999999999998</v>
      </c>
      <c r="V2012" t="e">
        <v>#N/A</v>
      </c>
      <c r="W2012" t="e">
        <v>#N/A</v>
      </c>
      <c r="X2012">
        <v>81.2</v>
      </c>
    </row>
    <row r="2013" spans="1:24" x14ac:dyDescent="0.55000000000000004">
      <c r="A2013" s="5">
        <v>39363</v>
      </c>
      <c r="B2013" t="e">
        <v>#N/A</v>
      </c>
      <c r="C2013" t="e">
        <v>#N/A</v>
      </c>
      <c r="D2013" t="e">
        <v>#N/A</v>
      </c>
      <c r="E2013" t="e">
        <v>#N/A</v>
      </c>
      <c r="F2013" t="e">
        <v>#N/A</v>
      </c>
      <c r="G2013" t="e">
        <v>#N/A</v>
      </c>
      <c r="H2013" t="e">
        <v>#N/A</v>
      </c>
      <c r="I2013" t="e">
        <v>#N/A</v>
      </c>
      <c r="J2013" t="e">
        <v>#N/A</v>
      </c>
      <c r="K2013" t="e">
        <v>#N/A</v>
      </c>
      <c r="L2013" t="e">
        <v>#N/A</v>
      </c>
      <c r="M2013" t="e">
        <v>#N/A</v>
      </c>
      <c r="N2013" t="e">
        <v>#N/A</v>
      </c>
      <c r="O2013" t="e">
        <v>#N/A</v>
      </c>
      <c r="P2013" t="e">
        <v>#N/A</v>
      </c>
      <c r="Q2013">
        <v>5.12</v>
      </c>
      <c r="R2013">
        <v>5.1668799999999999</v>
      </c>
      <c r="S2013">
        <v>5.2531299999999996</v>
      </c>
      <c r="T2013">
        <v>5.2175000000000002</v>
      </c>
      <c r="U2013">
        <v>5.0724999999999998</v>
      </c>
      <c r="V2013" t="e">
        <v>#N/A</v>
      </c>
      <c r="W2013" t="e">
        <v>#N/A</v>
      </c>
      <c r="X2013">
        <v>78.97</v>
      </c>
    </row>
    <row r="2014" spans="1:24" x14ac:dyDescent="0.55000000000000004">
      <c r="A2014" s="5">
        <v>39364</v>
      </c>
      <c r="B2014">
        <v>4.91</v>
      </c>
      <c r="C2014">
        <v>4.0599999999999996</v>
      </c>
      <c r="D2014">
        <v>4.28</v>
      </c>
      <c r="E2014">
        <v>4.2300000000000004</v>
      </c>
      <c r="F2014">
        <v>4.1500000000000004</v>
      </c>
      <c r="G2014">
        <v>4.21</v>
      </c>
      <c r="H2014">
        <v>4.38</v>
      </c>
      <c r="I2014">
        <v>4.49</v>
      </c>
      <c r="J2014">
        <v>4.67</v>
      </c>
      <c r="K2014">
        <v>4.93</v>
      </c>
      <c r="L2014">
        <v>4.87</v>
      </c>
      <c r="M2014">
        <v>2.2000000000000002</v>
      </c>
      <c r="N2014">
        <v>2.34</v>
      </c>
      <c r="O2014">
        <v>2.36</v>
      </c>
      <c r="P2014" t="e">
        <v>#N/A</v>
      </c>
      <c r="Q2014">
        <v>5.11625</v>
      </c>
      <c r="R2014">
        <v>5.1643800000000004</v>
      </c>
      <c r="S2014">
        <v>5.2487500000000002</v>
      </c>
      <c r="T2014">
        <v>5.2125000000000004</v>
      </c>
      <c r="U2014">
        <v>5.0612500000000002</v>
      </c>
      <c r="V2014" t="e">
        <v>#N/A</v>
      </c>
      <c r="W2014" t="e">
        <v>#N/A</v>
      </c>
      <c r="X2014">
        <v>80.23</v>
      </c>
    </row>
    <row r="2015" spans="1:24" x14ac:dyDescent="0.55000000000000004">
      <c r="A2015" s="5">
        <v>39365</v>
      </c>
      <c r="B2015">
        <v>4.5199999999999996</v>
      </c>
      <c r="C2015">
        <v>4.0599999999999996</v>
      </c>
      <c r="D2015">
        <v>4.2699999999999996</v>
      </c>
      <c r="E2015">
        <v>4.2300000000000004</v>
      </c>
      <c r="F2015">
        <v>4.1500000000000004</v>
      </c>
      <c r="G2015">
        <v>4.21</v>
      </c>
      <c r="H2015">
        <v>4.37</v>
      </c>
      <c r="I2015">
        <v>4.49</v>
      </c>
      <c r="J2015">
        <v>4.6500000000000004</v>
      </c>
      <c r="K2015">
        <v>4.93</v>
      </c>
      <c r="L2015">
        <v>4.8600000000000003</v>
      </c>
      <c r="M2015">
        <v>2.19</v>
      </c>
      <c r="N2015">
        <v>2.33</v>
      </c>
      <c r="O2015">
        <v>2.35</v>
      </c>
      <c r="P2015" t="e">
        <v>#N/A</v>
      </c>
      <c r="Q2015">
        <v>5.1100000000000003</v>
      </c>
      <c r="R2015">
        <v>5.1612499999999999</v>
      </c>
      <c r="S2015">
        <v>5.2474999999999996</v>
      </c>
      <c r="T2015">
        <v>5.2212500000000004</v>
      </c>
      <c r="U2015">
        <v>5.0887500000000001</v>
      </c>
      <c r="V2015" t="e">
        <v>#N/A</v>
      </c>
      <c r="W2015" t="e">
        <v>#N/A</v>
      </c>
      <c r="X2015">
        <v>81.3</v>
      </c>
    </row>
    <row r="2016" spans="1:24" x14ac:dyDescent="0.55000000000000004">
      <c r="A2016" s="5">
        <v>39366</v>
      </c>
      <c r="B2016">
        <v>4.75</v>
      </c>
      <c r="C2016">
        <v>4.12</v>
      </c>
      <c r="D2016">
        <v>4.2699999999999996</v>
      </c>
      <c r="E2016">
        <v>4.22</v>
      </c>
      <c r="F2016">
        <v>4.13</v>
      </c>
      <c r="G2016">
        <v>4.18</v>
      </c>
      <c r="H2016">
        <v>4.3600000000000003</v>
      </c>
      <c r="I2016">
        <v>4.4800000000000004</v>
      </c>
      <c r="J2016">
        <v>4.66</v>
      </c>
      <c r="K2016">
        <v>4.95</v>
      </c>
      <c r="L2016">
        <v>4.87</v>
      </c>
      <c r="M2016">
        <v>2.17</v>
      </c>
      <c r="N2016">
        <v>2.3199999999999998</v>
      </c>
      <c r="O2016">
        <v>2.36</v>
      </c>
      <c r="P2016" t="e">
        <v>#N/A</v>
      </c>
      <c r="Q2016">
        <v>5.0912499999999996</v>
      </c>
      <c r="R2016">
        <v>5.1550000000000002</v>
      </c>
      <c r="S2016">
        <v>5.2424999999999997</v>
      </c>
      <c r="T2016">
        <v>5.2050000000000001</v>
      </c>
      <c r="U2016">
        <v>5.0687499999999996</v>
      </c>
      <c r="V2016" t="e">
        <v>#N/A</v>
      </c>
      <c r="W2016" t="e">
        <v>#N/A</v>
      </c>
      <c r="X2016">
        <v>83.05</v>
      </c>
    </row>
    <row r="2017" spans="1:24" x14ac:dyDescent="0.55000000000000004">
      <c r="A2017" s="5">
        <v>39367</v>
      </c>
      <c r="B2017">
        <v>4.75</v>
      </c>
      <c r="C2017">
        <v>4.2</v>
      </c>
      <c r="D2017">
        <v>4.3099999999999996</v>
      </c>
      <c r="E2017">
        <v>4.28</v>
      </c>
      <c r="F2017">
        <v>4.2300000000000004</v>
      </c>
      <c r="G2017">
        <v>4.2699999999999996</v>
      </c>
      <c r="H2017">
        <v>4.42</v>
      </c>
      <c r="I2017">
        <v>4.53</v>
      </c>
      <c r="J2017">
        <v>4.7</v>
      </c>
      <c r="K2017">
        <v>4.9800000000000004</v>
      </c>
      <c r="L2017">
        <v>4.91</v>
      </c>
      <c r="M2017">
        <v>2.2200000000000002</v>
      </c>
      <c r="N2017">
        <v>2.36</v>
      </c>
      <c r="O2017">
        <v>2.4</v>
      </c>
      <c r="P2017" t="e">
        <v>#N/A</v>
      </c>
      <c r="Q2017">
        <v>5.0599999999999996</v>
      </c>
      <c r="R2017">
        <v>5.13375</v>
      </c>
      <c r="S2017">
        <v>5.2237499999999999</v>
      </c>
      <c r="T2017">
        <v>5.1375000000000002</v>
      </c>
      <c r="U2017">
        <v>4.9950000000000001</v>
      </c>
      <c r="V2017" t="e">
        <v>#N/A</v>
      </c>
      <c r="W2017" t="e">
        <v>#N/A</v>
      </c>
      <c r="X2017">
        <v>83.73</v>
      </c>
    </row>
    <row r="2018" spans="1:24" x14ac:dyDescent="0.55000000000000004">
      <c r="A2018" s="5">
        <v>39370</v>
      </c>
      <c r="B2018">
        <v>4.8099999999999996</v>
      </c>
      <c r="C2018">
        <v>4.3</v>
      </c>
      <c r="D2018">
        <v>4.4000000000000004</v>
      </c>
      <c r="E2018">
        <v>4.33</v>
      </c>
      <c r="F2018">
        <v>4.22</v>
      </c>
      <c r="G2018">
        <v>4.25</v>
      </c>
      <c r="H2018">
        <v>4.4000000000000004</v>
      </c>
      <c r="I2018">
        <v>4.5199999999999996</v>
      </c>
      <c r="J2018">
        <v>4.6900000000000004</v>
      </c>
      <c r="K2018">
        <v>4.9800000000000004</v>
      </c>
      <c r="L2018">
        <v>4.91</v>
      </c>
      <c r="M2018">
        <v>2.1800000000000002</v>
      </c>
      <c r="N2018">
        <v>2.34</v>
      </c>
      <c r="O2018">
        <v>2.4</v>
      </c>
      <c r="P2018" t="e">
        <v>#N/A</v>
      </c>
      <c r="Q2018">
        <v>5.0449999999999999</v>
      </c>
      <c r="R2018">
        <v>5.1168800000000001</v>
      </c>
      <c r="S2018">
        <v>5.2143800000000002</v>
      </c>
      <c r="T2018">
        <v>5.1462500000000002</v>
      </c>
      <c r="U2018">
        <v>5.04</v>
      </c>
      <c r="V2018" t="e">
        <v>#N/A</v>
      </c>
      <c r="W2018" t="e">
        <v>#N/A</v>
      </c>
      <c r="X2018">
        <v>86.19</v>
      </c>
    </row>
    <row r="2019" spans="1:24" x14ac:dyDescent="0.55000000000000004">
      <c r="A2019" s="5">
        <v>39371</v>
      </c>
      <c r="B2019">
        <v>4.68</v>
      </c>
      <c r="C2019">
        <v>4.25</v>
      </c>
      <c r="D2019">
        <v>4.33</v>
      </c>
      <c r="E2019">
        <v>4.26</v>
      </c>
      <c r="F2019">
        <v>4.12</v>
      </c>
      <c r="G2019">
        <v>4.17</v>
      </c>
      <c r="H2019">
        <v>4.34</v>
      </c>
      <c r="I2019">
        <v>4.47</v>
      </c>
      <c r="J2019">
        <v>4.66</v>
      </c>
      <c r="K2019">
        <v>4.97</v>
      </c>
      <c r="L2019">
        <v>4.9000000000000004</v>
      </c>
      <c r="M2019">
        <v>2.11</v>
      </c>
      <c r="N2019">
        <v>2.31</v>
      </c>
      <c r="O2019">
        <v>2.39</v>
      </c>
      <c r="P2019" t="e">
        <v>#N/A</v>
      </c>
      <c r="Q2019">
        <v>5.0350000000000001</v>
      </c>
      <c r="R2019">
        <v>5.1074999999999999</v>
      </c>
      <c r="S2019">
        <v>5.2087500000000002</v>
      </c>
      <c r="T2019">
        <v>5.13375</v>
      </c>
      <c r="U2019">
        <v>5.0153100000000004</v>
      </c>
      <c r="V2019" t="e">
        <v>#N/A</v>
      </c>
      <c r="W2019" t="e">
        <v>#N/A</v>
      </c>
      <c r="X2019">
        <v>87.58</v>
      </c>
    </row>
    <row r="2020" spans="1:24" x14ac:dyDescent="0.55000000000000004">
      <c r="A2020" s="5">
        <v>39372</v>
      </c>
      <c r="B2020">
        <v>4.7</v>
      </c>
      <c r="C2020">
        <v>4.01</v>
      </c>
      <c r="D2020">
        <v>4.17</v>
      </c>
      <c r="E2020">
        <v>4.1100000000000003</v>
      </c>
      <c r="F2020">
        <v>4</v>
      </c>
      <c r="G2020">
        <v>4.04</v>
      </c>
      <c r="H2020">
        <v>4.22</v>
      </c>
      <c r="I2020">
        <v>4.3600000000000003</v>
      </c>
      <c r="J2020">
        <v>4.57</v>
      </c>
      <c r="K2020">
        <v>4.88</v>
      </c>
      <c r="L2020">
        <v>4.82</v>
      </c>
      <c r="M2020">
        <v>2.0099999999999998</v>
      </c>
      <c r="N2020">
        <v>2.2200000000000002</v>
      </c>
      <c r="O2020">
        <v>2.2999999999999998</v>
      </c>
      <c r="P2020" t="e">
        <v>#N/A</v>
      </c>
      <c r="Q2020">
        <v>5.0212500000000002</v>
      </c>
      <c r="R2020">
        <v>5.0975000000000001</v>
      </c>
      <c r="S2020">
        <v>5.1987500000000004</v>
      </c>
      <c r="T2020">
        <v>5.1062500000000002</v>
      </c>
      <c r="U2020">
        <v>4.9637500000000001</v>
      </c>
      <c r="V2020" t="e">
        <v>#N/A</v>
      </c>
      <c r="W2020" t="e">
        <v>#N/A</v>
      </c>
      <c r="X2020">
        <v>87.19</v>
      </c>
    </row>
    <row r="2021" spans="1:24" x14ac:dyDescent="0.55000000000000004">
      <c r="A2021" s="5">
        <v>39373</v>
      </c>
      <c r="B2021">
        <v>4.6900000000000004</v>
      </c>
      <c r="C2021">
        <v>3.76</v>
      </c>
      <c r="D2021">
        <v>4.09</v>
      </c>
      <c r="E2021">
        <v>4.03</v>
      </c>
      <c r="F2021">
        <v>3.93</v>
      </c>
      <c r="G2021">
        <v>3.98</v>
      </c>
      <c r="H2021">
        <v>4.17</v>
      </c>
      <c r="I2021">
        <v>4.3099999999999996</v>
      </c>
      <c r="J2021">
        <v>4.5199999999999996</v>
      </c>
      <c r="K2021">
        <v>4.84</v>
      </c>
      <c r="L2021">
        <v>4.78</v>
      </c>
      <c r="M2021">
        <v>1.96</v>
      </c>
      <c r="N2021">
        <v>2.2000000000000002</v>
      </c>
      <c r="O2021">
        <v>2.29</v>
      </c>
      <c r="P2021" t="e">
        <v>#N/A</v>
      </c>
      <c r="Q2021">
        <v>4.9974999999999996</v>
      </c>
      <c r="R2021">
        <v>5.08</v>
      </c>
      <c r="S2021">
        <v>5.18</v>
      </c>
      <c r="T2021">
        <v>5.0787500000000003</v>
      </c>
      <c r="U2021">
        <v>4.8987499999999997</v>
      </c>
      <c r="V2021" t="e">
        <v>#N/A</v>
      </c>
      <c r="W2021" t="e">
        <v>#N/A</v>
      </c>
      <c r="X2021">
        <v>89.48</v>
      </c>
    </row>
    <row r="2022" spans="1:24" x14ac:dyDescent="0.55000000000000004">
      <c r="A2022" s="5">
        <v>39374</v>
      </c>
      <c r="B2022">
        <v>4.7699999999999996</v>
      </c>
      <c r="C2022">
        <v>3.86</v>
      </c>
      <c r="D2022">
        <v>4.07</v>
      </c>
      <c r="E2022">
        <v>3.98</v>
      </c>
      <c r="F2022">
        <v>3.8</v>
      </c>
      <c r="G2022">
        <v>3.85</v>
      </c>
      <c r="H2022">
        <v>4.03</v>
      </c>
      <c r="I2022">
        <v>4.1900000000000004</v>
      </c>
      <c r="J2022">
        <v>4.41</v>
      </c>
      <c r="K2022">
        <v>4.74</v>
      </c>
      <c r="L2022">
        <v>4.68</v>
      </c>
      <c r="M2022">
        <v>1.84</v>
      </c>
      <c r="N2022">
        <v>2.09</v>
      </c>
      <c r="O2022">
        <v>2.1800000000000002</v>
      </c>
      <c r="P2022" t="e">
        <v>#N/A</v>
      </c>
      <c r="Q2022">
        <v>4.95</v>
      </c>
      <c r="R2022">
        <v>5.0462499999999997</v>
      </c>
      <c r="S2022">
        <v>5.1512500000000001</v>
      </c>
      <c r="T2022">
        <v>5.00563</v>
      </c>
      <c r="U2022">
        <v>4.8150000000000004</v>
      </c>
      <c r="V2022" t="e">
        <v>#N/A</v>
      </c>
      <c r="W2022" t="e">
        <v>#N/A</v>
      </c>
      <c r="X2022">
        <v>88.58</v>
      </c>
    </row>
    <row r="2023" spans="1:24" x14ac:dyDescent="0.55000000000000004">
      <c r="A2023" s="5">
        <v>39377</v>
      </c>
      <c r="B2023">
        <v>4.71</v>
      </c>
      <c r="C2023">
        <v>4</v>
      </c>
      <c r="D2023">
        <v>4.1500000000000004</v>
      </c>
      <c r="E2023">
        <v>4.05</v>
      </c>
      <c r="F2023">
        <v>3.85</v>
      </c>
      <c r="G2023">
        <v>3.88</v>
      </c>
      <c r="H2023">
        <v>4.08</v>
      </c>
      <c r="I2023">
        <v>4.21</v>
      </c>
      <c r="J2023">
        <v>4.42</v>
      </c>
      <c r="K2023">
        <v>4.7300000000000004</v>
      </c>
      <c r="L2023">
        <v>4.68</v>
      </c>
      <c r="M2023">
        <v>1.88</v>
      </c>
      <c r="N2023">
        <v>2.11</v>
      </c>
      <c r="O2023">
        <v>2.1800000000000002</v>
      </c>
      <c r="P2023" t="e">
        <v>#N/A</v>
      </c>
      <c r="Q2023">
        <v>4.8925000000000001</v>
      </c>
      <c r="R2023">
        <v>4.99125</v>
      </c>
      <c r="S2023">
        <v>5.0925000000000002</v>
      </c>
      <c r="T2023">
        <v>4.9249999999999998</v>
      </c>
      <c r="U2023">
        <v>4.7106300000000001</v>
      </c>
      <c r="V2023" t="e">
        <v>#N/A</v>
      </c>
      <c r="W2023" t="e">
        <v>#N/A</v>
      </c>
      <c r="X2023">
        <v>87.6</v>
      </c>
    </row>
    <row r="2024" spans="1:24" x14ac:dyDescent="0.55000000000000004">
      <c r="A2024" s="5">
        <v>39378</v>
      </c>
      <c r="B2024">
        <v>4.67</v>
      </c>
      <c r="C2024">
        <v>3.98</v>
      </c>
      <c r="D2024">
        <v>4.12</v>
      </c>
      <c r="E2024">
        <v>4.01</v>
      </c>
      <c r="F2024">
        <v>3.81</v>
      </c>
      <c r="G2024">
        <v>3.86</v>
      </c>
      <c r="H2024">
        <v>4.0599999999999996</v>
      </c>
      <c r="I2024">
        <v>4.2</v>
      </c>
      <c r="J2024">
        <v>4.41</v>
      </c>
      <c r="K2024">
        <v>4.74</v>
      </c>
      <c r="L2024">
        <v>4.6900000000000004</v>
      </c>
      <c r="M2024">
        <v>1.89</v>
      </c>
      <c r="N2024">
        <v>2.11</v>
      </c>
      <c r="O2024">
        <v>2.2000000000000002</v>
      </c>
      <c r="P2024" t="e">
        <v>#N/A</v>
      </c>
      <c r="Q2024">
        <v>4.8724999999999996</v>
      </c>
      <c r="R2024">
        <v>4.9649999999999999</v>
      </c>
      <c r="S2024">
        <v>5.0837500000000002</v>
      </c>
      <c r="T2024">
        <v>4.9387499999999998</v>
      </c>
      <c r="U2024">
        <v>4.7549999999999999</v>
      </c>
      <c r="V2024" t="e">
        <v>#N/A</v>
      </c>
      <c r="W2024" t="e">
        <v>#N/A</v>
      </c>
      <c r="X2024">
        <v>86.45</v>
      </c>
    </row>
    <row r="2025" spans="1:24" x14ac:dyDescent="0.55000000000000004">
      <c r="A2025" s="5">
        <v>39379</v>
      </c>
      <c r="B2025">
        <v>4.74</v>
      </c>
      <c r="C2025">
        <v>3.85</v>
      </c>
      <c r="D2025">
        <v>4</v>
      </c>
      <c r="E2025">
        <v>3.91</v>
      </c>
      <c r="F2025">
        <v>3.74</v>
      </c>
      <c r="G2025">
        <v>3.79</v>
      </c>
      <c r="H2025">
        <v>3.99</v>
      </c>
      <c r="I2025">
        <v>4.1399999999999997</v>
      </c>
      <c r="J2025">
        <v>4.3600000000000003</v>
      </c>
      <c r="K2025">
        <v>4.6900000000000004</v>
      </c>
      <c r="L2025">
        <v>4.6399999999999997</v>
      </c>
      <c r="M2025">
        <v>1.83</v>
      </c>
      <c r="N2025">
        <v>2.0699999999999998</v>
      </c>
      <c r="O2025">
        <v>2.16</v>
      </c>
      <c r="P2025" t="e">
        <v>#N/A</v>
      </c>
      <c r="Q2025">
        <v>4.8562500000000002</v>
      </c>
      <c r="R2025">
        <v>4.9474999999999998</v>
      </c>
      <c r="S2025">
        <v>5.0650000000000004</v>
      </c>
      <c r="T2025">
        <v>4.9000000000000004</v>
      </c>
      <c r="U2025">
        <v>4.6862500000000002</v>
      </c>
      <c r="V2025" t="e">
        <v>#N/A</v>
      </c>
      <c r="W2025" t="e">
        <v>#N/A</v>
      </c>
      <c r="X2025">
        <v>88.3</v>
      </c>
    </row>
    <row r="2026" spans="1:24" x14ac:dyDescent="0.55000000000000004">
      <c r="A2026" s="5">
        <v>39380</v>
      </c>
      <c r="B2026">
        <v>4.8600000000000003</v>
      </c>
      <c r="C2026">
        <v>3.94</v>
      </c>
      <c r="D2026">
        <v>4.0199999999999996</v>
      </c>
      <c r="E2026">
        <v>3.93</v>
      </c>
      <c r="F2026">
        <v>3.74</v>
      </c>
      <c r="G2026">
        <v>3.78</v>
      </c>
      <c r="H2026">
        <v>4.01</v>
      </c>
      <c r="I2026">
        <v>4.1500000000000004</v>
      </c>
      <c r="J2026">
        <v>4.37</v>
      </c>
      <c r="K2026">
        <v>4.7</v>
      </c>
      <c r="L2026">
        <v>4.66</v>
      </c>
      <c r="M2026">
        <v>1.79</v>
      </c>
      <c r="N2026">
        <v>2.04</v>
      </c>
      <c r="O2026">
        <v>2.14</v>
      </c>
      <c r="P2026" t="e">
        <v>#N/A</v>
      </c>
      <c r="Q2026">
        <v>4.8187499999999996</v>
      </c>
      <c r="R2026">
        <v>4.8875000000000002</v>
      </c>
      <c r="S2026">
        <v>5.0106299999999999</v>
      </c>
      <c r="T2026">
        <v>4.8356300000000001</v>
      </c>
      <c r="U2026">
        <v>4.6174999999999997</v>
      </c>
      <c r="V2026" t="e">
        <v>#N/A</v>
      </c>
      <c r="W2026" t="e">
        <v>#N/A</v>
      </c>
      <c r="X2026">
        <v>92.09</v>
      </c>
    </row>
    <row r="2027" spans="1:24" x14ac:dyDescent="0.55000000000000004">
      <c r="A2027" s="5">
        <v>39381</v>
      </c>
      <c r="B2027">
        <v>4.8</v>
      </c>
      <c r="C2027">
        <v>3.96</v>
      </c>
      <c r="D2027">
        <v>4.05</v>
      </c>
      <c r="E2027">
        <v>3.96</v>
      </c>
      <c r="F2027">
        <v>3.77</v>
      </c>
      <c r="G2027">
        <v>3.79</v>
      </c>
      <c r="H2027">
        <v>4.04</v>
      </c>
      <c r="I2027">
        <v>4.1900000000000004</v>
      </c>
      <c r="J2027">
        <v>4.41</v>
      </c>
      <c r="K2027">
        <v>4.7300000000000004</v>
      </c>
      <c r="L2027">
        <v>4.68</v>
      </c>
      <c r="M2027">
        <v>1.8</v>
      </c>
      <c r="N2027">
        <v>2.0499999999999998</v>
      </c>
      <c r="O2027">
        <v>2.16</v>
      </c>
      <c r="P2027" t="e">
        <v>#N/A</v>
      </c>
      <c r="Q2027">
        <v>4.7925000000000004</v>
      </c>
      <c r="R2027">
        <v>4.8475000000000001</v>
      </c>
      <c r="S2027">
        <v>4.9837499999999997</v>
      </c>
      <c r="T2027">
        <v>4.83188</v>
      </c>
      <c r="U2027">
        <v>4.6268799999999999</v>
      </c>
      <c r="V2027" t="e">
        <v>#N/A</v>
      </c>
      <c r="W2027" t="e">
        <v>#N/A</v>
      </c>
      <c r="X2027">
        <v>91.73</v>
      </c>
    </row>
    <row r="2028" spans="1:24" x14ac:dyDescent="0.55000000000000004">
      <c r="A2028" s="5">
        <v>39384</v>
      </c>
      <c r="B2028">
        <v>4.84</v>
      </c>
      <c r="C2028">
        <v>4.01</v>
      </c>
      <c r="D2028">
        <v>4.0999999999999996</v>
      </c>
      <c r="E2028">
        <v>4</v>
      </c>
      <c r="F2028">
        <v>3.79</v>
      </c>
      <c r="G2028">
        <v>3.84</v>
      </c>
      <c r="H2028">
        <v>4.04</v>
      </c>
      <c r="I2028">
        <v>4.1900000000000004</v>
      </c>
      <c r="J2028">
        <v>4.3899999999999997</v>
      </c>
      <c r="K2028">
        <v>4.71</v>
      </c>
      <c r="L2028">
        <v>4.66</v>
      </c>
      <c r="M2028">
        <v>1.79</v>
      </c>
      <c r="N2028">
        <v>2.04</v>
      </c>
      <c r="O2028">
        <v>2.14</v>
      </c>
      <c r="P2028" t="e">
        <v>#N/A</v>
      </c>
      <c r="Q2028">
        <v>4.7525000000000004</v>
      </c>
      <c r="R2028">
        <v>4.8025000000000002</v>
      </c>
      <c r="S2028">
        <v>4.96</v>
      </c>
      <c r="T2028">
        <v>4.8312499999999998</v>
      </c>
      <c r="U2028">
        <v>4.6325000000000003</v>
      </c>
      <c r="V2028" t="e">
        <v>#N/A</v>
      </c>
      <c r="W2028" t="e">
        <v>#N/A</v>
      </c>
      <c r="X2028">
        <v>93.45</v>
      </c>
    </row>
    <row r="2029" spans="1:24" x14ac:dyDescent="0.55000000000000004">
      <c r="A2029" s="5">
        <v>39385</v>
      </c>
      <c r="B2029">
        <v>4.78</v>
      </c>
      <c r="C2029">
        <v>3.96</v>
      </c>
      <c r="D2029">
        <v>4.07</v>
      </c>
      <c r="E2029">
        <v>3.98</v>
      </c>
      <c r="F2029">
        <v>3.82</v>
      </c>
      <c r="G2029">
        <v>3.85</v>
      </c>
      <c r="H2029">
        <v>4.0599999999999996</v>
      </c>
      <c r="I2029">
        <v>4.2</v>
      </c>
      <c r="J2029">
        <v>4.4000000000000004</v>
      </c>
      <c r="K2029">
        <v>4.72</v>
      </c>
      <c r="L2029">
        <v>4.68</v>
      </c>
      <c r="M2029">
        <v>1.81</v>
      </c>
      <c r="N2029">
        <v>2.06</v>
      </c>
      <c r="O2029">
        <v>2.17</v>
      </c>
      <c r="P2029" t="e">
        <v>#N/A</v>
      </c>
      <c r="Q2029">
        <v>4.7162499999999996</v>
      </c>
      <c r="R2029">
        <v>4.9112499999999999</v>
      </c>
      <c r="S2029">
        <v>4.9112499999999999</v>
      </c>
      <c r="T2029">
        <v>4.81813</v>
      </c>
      <c r="U2029">
        <v>4.6412500000000003</v>
      </c>
      <c r="V2029" t="e">
        <v>#N/A</v>
      </c>
      <c r="W2029" t="e">
        <v>#N/A</v>
      </c>
      <c r="X2029">
        <v>90.33</v>
      </c>
    </row>
    <row r="2030" spans="1:24" x14ac:dyDescent="0.55000000000000004">
      <c r="A2030" s="5">
        <v>39386</v>
      </c>
      <c r="B2030">
        <v>4.5999999999999996</v>
      </c>
      <c r="C2030">
        <v>3.94</v>
      </c>
      <c r="D2030">
        <v>4.09</v>
      </c>
      <c r="E2030">
        <v>4.04</v>
      </c>
      <c r="F2030">
        <v>3.94</v>
      </c>
      <c r="G2030">
        <v>3.94</v>
      </c>
      <c r="H2030">
        <v>4.16</v>
      </c>
      <c r="I2030">
        <v>4.29</v>
      </c>
      <c r="J2030">
        <v>4.4800000000000004</v>
      </c>
      <c r="K2030">
        <v>4.79</v>
      </c>
      <c r="L2030">
        <v>4.74</v>
      </c>
      <c r="M2030">
        <v>1.9</v>
      </c>
      <c r="N2030">
        <v>2.14</v>
      </c>
      <c r="O2030">
        <v>2.21</v>
      </c>
      <c r="P2030" t="e">
        <v>#N/A</v>
      </c>
      <c r="Q2030">
        <v>4.7062499999999998</v>
      </c>
      <c r="R2030">
        <v>4.8962500000000002</v>
      </c>
      <c r="S2030">
        <v>4.8937499999999998</v>
      </c>
      <c r="T2030">
        <v>4.8062500000000004</v>
      </c>
      <c r="U2030">
        <v>4.6375000000000002</v>
      </c>
      <c r="V2030" t="e">
        <v>#N/A</v>
      </c>
      <c r="W2030" t="e">
        <v>#N/A</v>
      </c>
      <c r="X2030">
        <v>94.16</v>
      </c>
    </row>
    <row r="2031" spans="1:24" x14ac:dyDescent="0.55000000000000004">
      <c r="A2031" s="5">
        <v>39387</v>
      </c>
      <c r="B2031">
        <v>4.59</v>
      </c>
      <c r="C2031">
        <v>3.81</v>
      </c>
      <c r="D2031">
        <v>3.95</v>
      </c>
      <c r="E2031">
        <v>3.89</v>
      </c>
      <c r="F2031">
        <v>3.77</v>
      </c>
      <c r="G2031">
        <v>3.8</v>
      </c>
      <c r="H2031">
        <v>4.0199999999999996</v>
      </c>
      <c r="I2031">
        <v>4.16</v>
      </c>
      <c r="J2031">
        <v>4.3600000000000003</v>
      </c>
      <c r="K2031">
        <v>4.6900000000000004</v>
      </c>
      <c r="L2031">
        <v>4.6399999999999997</v>
      </c>
      <c r="M2031">
        <v>1.74</v>
      </c>
      <c r="N2031">
        <v>2</v>
      </c>
      <c r="O2031">
        <v>2.13</v>
      </c>
      <c r="P2031" t="e">
        <v>#N/A</v>
      </c>
      <c r="Q2031">
        <v>4.6875</v>
      </c>
      <c r="R2031">
        <v>4.88375</v>
      </c>
      <c r="S2031">
        <v>4.8775000000000004</v>
      </c>
      <c r="T2031">
        <v>4.8462500000000004</v>
      </c>
      <c r="U2031">
        <v>4.7456300000000002</v>
      </c>
      <c r="V2031" t="e">
        <v>#N/A</v>
      </c>
      <c r="W2031" t="e">
        <v>#N/A</v>
      </c>
      <c r="X2031">
        <v>93.53</v>
      </c>
    </row>
    <row r="2032" spans="1:24" x14ac:dyDescent="0.55000000000000004">
      <c r="A2032" s="5">
        <v>39388</v>
      </c>
      <c r="B2032">
        <v>4.28</v>
      </c>
      <c r="C2032">
        <v>3.61</v>
      </c>
      <c r="D2032">
        <v>3.79</v>
      </c>
      <c r="E2032">
        <v>3.74</v>
      </c>
      <c r="F2032">
        <v>3.66</v>
      </c>
      <c r="G2032">
        <v>3.68</v>
      </c>
      <c r="H2032">
        <v>3.93</v>
      </c>
      <c r="I2032">
        <v>4.09</v>
      </c>
      <c r="J2032">
        <v>4.3099999999999996</v>
      </c>
      <c r="K2032">
        <v>4.6500000000000004</v>
      </c>
      <c r="L2032">
        <v>4.6100000000000003</v>
      </c>
      <c r="M2032">
        <v>1.62</v>
      </c>
      <c r="N2032">
        <v>1.92</v>
      </c>
      <c r="O2032">
        <v>2.06</v>
      </c>
      <c r="P2032" t="e">
        <v>#N/A</v>
      </c>
      <c r="Q2032">
        <v>4.6775000000000002</v>
      </c>
      <c r="R2032">
        <v>4.8693799999999996</v>
      </c>
      <c r="S2032">
        <v>4.8650000000000002</v>
      </c>
      <c r="T2032">
        <v>4.7937500000000002</v>
      </c>
      <c r="U2032">
        <v>4.6206300000000002</v>
      </c>
      <c r="V2032" t="e">
        <v>#N/A</v>
      </c>
      <c r="W2032" t="e">
        <v>#N/A</v>
      </c>
      <c r="X2032">
        <v>95.81</v>
      </c>
    </row>
    <row r="2033" spans="1:24" x14ac:dyDescent="0.55000000000000004">
      <c r="A2033" s="5">
        <v>39391</v>
      </c>
      <c r="B2033">
        <v>4.29</v>
      </c>
      <c r="C2033">
        <v>3.71</v>
      </c>
      <c r="D2033">
        <v>3.94</v>
      </c>
      <c r="E2033">
        <v>3.86</v>
      </c>
      <c r="F2033">
        <v>3.69</v>
      </c>
      <c r="G2033">
        <v>3.71</v>
      </c>
      <c r="H2033">
        <v>3.96</v>
      </c>
      <c r="I2033">
        <v>4.12</v>
      </c>
      <c r="J2033">
        <v>4.3499999999999996</v>
      </c>
      <c r="K2033">
        <v>4.67</v>
      </c>
      <c r="L2033">
        <v>4.63</v>
      </c>
      <c r="M2033">
        <v>1.61</v>
      </c>
      <c r="N2033">
        <v>1.94</v>
      </c>
      <c r="O2033">
        <v>2.0699999999999998</v>
      </c>
      <c r="P2033" t="e">
        <v>#N/A</v>
      </c>
      <c r="Q2033">
        <v>4.6675000000000004</v>
      </c>
      <c r="R2033">
        <v>4.875</v>
      </c>
      <c r="S2033">
        <v>4.875</v>
      </c>
      <c r="T2033">
        <v>4.8106299999999997</v>
      </c>
      <c r="U2033">
        <v>4.6031300000000002</v>
      </c>
      <c r="V2033" t="e">
        <v>#N/A</v>
      </c>
      <c r="W2033" t="e">
        <v>#N/A</v>
      </c>
      <c r="X2033">
        <v>94.06</v>
      </c>
    </row>
    <row r="2034" spans="1:24" x14ac:dyDescent="0.55000000000000004">
      <c r="A2034" s="5">
        <v>39392</v>
      </c>
      <c r="B2034">
        <v>4.22</v>
      </c>
      <c r="C2034">
        <v>3.76</v>
      </c>
      <c r="D2034">
        <v>3.9</v>
      </c>
      <c r="E2034">
        <v>3.83</v>
      </c>
      <c r="F2034">
        <v>3.7</v>
      </c>
      <c r="G2034">
        <v>3.73</v>
      </c>
      <c r="H2034">
        <v>3.99</v>
      </c>
      <c r="I2034">
        <v>4.1500000000000004</v>
      </c>
      <c r="J2034">
        <v>4.38</v>
      </c>
      <c r="K2034">
        <v>4.7</v>
      </c>
      <c r="L2034">
        <v>4.66</v>
      </c>
      <c r="M2034">
        <v>1.59</v>
      </c>
      <c r="N2034">
        <v>1.93</v>
      </c>
      <c r="O2034">
        <v>2.08</v>
      </c>
      <c r="P2034" t="e">
        <v>#N/A</v>
      </c>
      <c r="Q2034">
        <v>4.6668799999999999</v>
      </c>
      <c r="R2034">
        <v>4.8987499999999997</v>
      </c>
      <c r="S2034">
        <v>4.8975</v>
      </c>
      <c r="T2034">
        <v>4.8525</v>
      </c>
      <c r="U2034">
        <v>4.6581299999999999</v>
      </c>
      <c r="V2034" t="e">
        <v>#N/A</v>
      </c>
      <c r="W2034" t="e">
        <v>#N/A</v>
      </c>
      <c r="X2034">
        <v>96.65</v>
      </c>
    </row>
    <row r="2035" spans="1:24" x14ac:dyDescent="0.55000000000000004">
      <c r="A2035" s="5">
        <v>39393</v>
      </c>
      <c r="B2035">
        <v>4.3899999999999997</v>
      </c>
      <c r="C2035">
        <v>3.49</v>
      </c>
      <c r="D2035">
        <v>3.76</v>
      </c>
      <c r="E2035">
        <v>3.71</v>
      </c>
      <c r="F2035">
        <v>3.61</v>
      </c>
      <c r="G2035">
        <v>3.6</v>
      </c>
      <c r="H2035">
        <v>3.92</v>
      </c>
      <c r="I2035">
        <v>4.09</v>
      </c>
      <c r="J2035">
        <v>4.34</v>
      </c>
      <c r="K2035">
        <v>4.71</v>
      </c>
      <c r="L2035">
        <v>4.67</v>
      </c>
      <c r="M2035">
        <v>1.54</v>
      </c>
      <c r="N2035">
        <v>1.91</v>
      </c>
      <c r="O2035">
        <v>2.09</v>
      </c>
      <c r="P2035" t="e">
        <v>#N/A</v>
      </c>
      <c r="Q2035">
        <v>4.665</v>
      </c>
      <c r="R2035">
        <v>4.8993799999999998</v>
      </c>
      <c r="S2035">
        <v>4.8962500000000002</v>
      </c>
      <c r="T2035">
        <v>4.8387500000000001</v>
      </c>
      <c r="U2035">
        <v>4.6349999999999998</v>
      </c>
      <c r="V2035" t="e">
        <v>#N/A</v>
      </c>
      <c r="W2035" t="e">
        <v>#N/A</v>
      </c>
      <c r="X2035">
        <v>96.46</v>
      </c>
    </row>
    <row r="2036" spans="1:24" x14ac:dyDescent="0.55000000000000004">
      <c r="A2036" s="5">
        <v>39394</v>
      </c>
      <c r="B2036">
        <v>4.58</v>
      </c>
      <c r="C2036">
        <v>3.38</v>
      </c>
      <c r="D2036">
        <v>3.67</v>
      </c>
      <c r="E2036">
        <v>3.61</v>
      </c>
      <c r="F2036">
        <v>3.47</v>
      </c>
      <c r="G2036">
        <v>3.46</v>
      </c>
      <c r="H2036">
        <v>3.81</v>
      </c>
      <c r="I2036">
        <v>4</v>
      </c>
      <c r="J2036">
        <v>4.28</v>
      </c>
      <c r="K2036">
        <v>4.7</v>
      </c>
      <c r="L2036">
        <v>4.67</v>
      </c>
      <c r="M2036">
        <v>1.47</v>
      </c>
      <c r="N2036">
        <v>1.88</v>
      </c>
      <c r="O2036">
        <v>2.08</v>
      </c>
      <c r="P2036" t="e">
        <v>#N/A</v>
      </c>
      <c r="Q2036">
        <v>4.66</v>
      </c>
      <c r="R2036">
        <v>4.8893800000000001</v>
      </c>
      <c r="S2036">
        <v>4.8868799999999997</v>
      </c>
      <c r="T2036">
        <v>4.8031300000000003</v>
      </c>
      <c r="U2036">
        <v>4.5837500000000002</v>
      </c>
      <c r="V2036" t="e">
        <v>#N/A</v>
      </c>
      <c r="W2036" t="e">
        <v>#N/A</v>
      </c>
      <c r="X2036">
        <v>95.51</v>
      </c>
    </row>
    <row r="2037" spans="1:24" x14ac:dyDescent="0.55000000000000004">
      <c r="A2037" s="5">
        <v>39395</v>
      </c>
      <c r="B2037">
        <v>4.49</v>
      </c>
      <c r="C2037">
        <v>3.27</v>
      </c>
      <c r="D2037">
        <v>3.64</v>
      </c>
      <c r="E2037">
        <v>3.57</v>
      </c>
      <c r="F2037">
        <v>3.42</v>
      </c>
      <c r="G2037">
        <v>3.44</v>
      </c>
      <c r="H2037">
        <v>3.77</v>
      </c>
      <c r="I2037">
        <v>3.96</v>
      </c>
      <c r="J2037">
        <v>4.2300000000000004</v>
      </c>
      <c r="K2037">
        <v>4.6399999999999997</v>
      </c>
      <c r="L2037">
        <v>4.6100000000000003</v>
      </c>
      <c r="M2037">
        <v>1.4</v>
      </c>
      <c r="N2037">
        <v>1.82</v>
      </c>
      <c r="O2037">
        <v>2.02</v>
      </c>
      <c r="P2037" t="e">
        <v>#N/A</v>
      </c>
      <c r="Q2037">
        <v>4.6593799999999996</v>
      </c>
      <c r="R2037">
        <v>4.8812499999999996</v>
      </c>
      <c r="S2037">
        <v>4.8793800000000003</v>
      </c>
      <c r="T2037">
        <v>4.7625000000000002</v>
      </c>
      <c r="U2037">
        <v>4.5106299999999999</v>
      </c>
      <c r="V2037" t="e">
        <v>#N/A</v>
      </c>
      <c r="W2037" t="e">
        <v>#N/A</v>
      </c>
      <c r="X2037">
        <v>96.36</v>
      </c>
    </row>
    <row r="2038" spans="1:24" x14ac:dyDescent="0.55000000000000004">
      <c r="A2038" s="5">
        <v>39398</v>
      </c>
      <c r="B2038" t="e">
        <v>#N/A</v>
      </c>
      <c r="C2038" t="e">
        <v>#N/A</v>
      </c>
      <c r="D2038" t="e">
        <v>#N/A</v>
      </c>
      <c r="E2038" t="e">
        <v>#N/A</v>
      </c>
      <c r="F2038" t="e">
        <v>#N/A</v>
      </c>
      <c r="G2038" t="e">
        <v>#N/A</v>
      </c>
      <c r="H2038" t="e">
        <v>#N/A</v>
      </c>
      <c r="I2038" t="e">
        <v>#N/A</v>
      </c>
      <c r="J2038" t="e">
        <v>#N/A</v>
      </c>
      <c r="K2038" t="e">
        <v>#N/A</v>
      </c>
      <c r="L2038" t="e">
        <v>#N/A</v>
      </c>
      <c r="M2038" t="e">
        <v>#N/A</v>
      </c>
      <c r="N2038" t="e">
        <v>#N/A</v>
      </c>
      <c r="O2038" t="e">
        <v>#N/A</v>
      </c>
      <c r="P2038" t="e">
        <v>#N/A</v>
      </c>
      <c r="Q2038">
        <v>4.65313</v>
      </c>
      <c r="R2038">
        <v>4.8743800000000004</v>
      </c>
      <c r="S2038">
        <v>4.87</v>
      </c>
      <c r="T2038">
        <v>4.7437500000000004</v>
      </c>
      <c r="U2038">
        <v>4.4668799999999997</v>
      </c>
      <c r="V2038" t="e">
        <v>#N/A</v>
      </c>
      <c r="W2038" t="e">
        <v>#N/A</v>
      </c>
      <c r="X2038">
        <v>94.4</v>
      </c>
    </row>
    <row r="2039" spans="1:24" x14ac:dyDescent="0.55000000000000004">
      <c r="A2039" s="5">
        <v>39399</v>
      </c>
      <c r="B2039">
        <v>4.6100000000000003</v>
      </c>
      <c r="C2039">
        <v>3.5</v>
      </c>
      <c r="D2039">
        <v>3.76</v>
      </c>
      <c r="E2039">
        <v>3.68</v>
      </c>
      <c r="F2039">
        <v>3.54</v>
      </c>
      <c r="G2039">
        <v>3.52</v>
      </c>
      <c r="H2039">
        <v>3.84</v>
      </c>
      <c r="I2039">
        <v>4.01</v>
      </c>
      <c r="J2039">
        <v>4.26</v>
      </c>
      <c r="K2039">
        <v>4.6399999999999997</v>
      </c>
      <c r="L2039">
        <v>4.6100000000000003</v>
      </c>
      <c r="M2039">
        <v>1.46</v>
      </c>
      <c r="N2039">
        <v>1.86</v>
      </c>
      <c r="O2039">
        <v>2.0299999999999998</v>
      </c>
      <c r="P2039" t="e">
        <v>#N/A</v>
      </c>
      <c r="Q2039">
        <v>4.6518800000000002</v>
      </c>
      <c r="R2039">
        <v>4.87188</v>
      </c>
      <c r="S2039">
        <v>4.8687500000000004</v>
      </c>
      <c r="T2039">
        <v>4.7374999999999998</v>
      </c>
      <c r="U2039">
        <v>4.46</v>
      </c>
      <c r="V2039" t="e">
        <v>#N/A</v>
      </c>
      <c r="W2039" t="e">
        <v>#N/A</v>
      </c>
      <c r="X2039">
        <v>91.18</v>
      </c>
    </row>
    <row r="2040" spans="1:24" x14ac:dyDescent="0.55000000000000004">
      <c r="A2040" s="5">
        <v>39400</v>
      </c>
      <c r="B2040">
        <v>4.5999999999999996</v>
      </c>
      <c r="C2040">
        <v>3.41</v>
      </c>
      <c r="D2040">
        <v>3.7</v>
      </c>
      <c r="E2040">
        <v>3.65</v>
      </c>
      <c r="F2040">
        <v>3.57</v>
      </c>
      <c r="G2040">
        <v>3.53</v>
      </c>
      <c r="H2040">
        <v>3.86</v>
      </c>
      <c r="I2040">
        <v>4.03</v>
      </c>
      <c r="J2040">
        <v>4.28</v>
      </c>
      <c r="K2040">
        <v>4.6500000000000004</v>
      </c>
      <c r="L2040">
        <v>4.6100000000000003</v>
      </c>
      <c r="M2040">
        <v>1.5</v>
      </c>
      <c r="N2040">
        <v>1.88</v>
      </c>
      <c r="O2040">
        <v>2.06</v>
      </c>
      <c r="P2040" t="e">
        <v>#N/A</v>
      </c>
      <c r="Q2040">
        <v>4.6581299999999999</v>
      </c>
      <c r="R2040">
        <v>4.88</v>
      </c>
      <c r="S2040">
        <v>4.8775000000000004</v>
      </c>
      <c r="T2040">
        <v>4.7750000000000004</v>
      </c>
      <c r="U2040">
        <v>4.53</v>
      </c>
      <c r="V2040" t="e">
        <v>#N/A</v>
      </c>
      <c r="W2040" t="e">
        <v>#N/A</v>
      </c>
      <c r="X2040">
        <v>94.02</v>
      </c>
    </row>
    <row r="2041" spans="1:24" x14ac:dyDescent="0.55000000000000004">
      <c r="A2041" s="5">
        <v>39401</v>
      </c>
      <c r="B2041">
        <v>4.54</v>
      </c>
      <c r="C2041">
        <v>3.3</v>
      </c>
      <c r="D2041">
        <v>3.56</v>
      </c>
      <c r="E2041">
        <v>3.49</v>
      </c>
      <c r="F2041">
        <v>3.35</v>
      </c>
      <c r="G2041">
        <v>3.35</v>
      </c>
      <c r="H2041">
        <v>3.71</v>
      </c>
      <c r="I2041">
        <v>3.9</v>
      </c>
      <c r="J2041">
        <v>4.17</v>
      </c>
      <c r="K2041">
        <v>4.58</v>
      </c>
      <c r="L2041">
        <v>4.54</v>
      </c>
      <c r="M2041">
        <v>1.39</v>
      </c>
      <c r="N2041">
        <v>1.81</v>
      </c>
      <c r="O2041">
        <v>2.04</v>
      </c>
      <c r="P2041" t="e">
        <v>#N/A</v>
      </c>
      <c r="Q2041">
        <v>4.6862500000000002</v>
      </c>
      <c r="R2041">
        <v>4.9068800000000001</v>
      </c>
      <c r="S2041">
        <v>4.9050000000000002</v>
      </c>
      <c r="T2041">
        <v>4.7912499999999998</v>
      </c>
      <c r="U2041">
        <v>4.5137499999999999</v>
      </c>
      <c r="V2041" t="e">
        <v>#N/A</v>
      </c>
      <c r="W2041" t="e">
        <v>#N/A</v>
      </c>
      <c r="X2041">
        <v>93.37</v>
      </c>
    </row>
    <row r="2042" spans="1:24" x14ac:dyDescent="0.55000000000000004">
      <c r="A2042" s="5">
        <v>39402</v>
      </c>
      <c r="B2042">
        <v>4.51</v>
      </c>
      <c r="C2042">
        <v>3.4</v>
      </c>
      <c r="D2042">
        <v>3.57</v>
      </c>
      <c r="E2042">
        <v>3.49</v>
      </c>
      <c r="F2042">
        <v>3.33</v>
      </c>
      <c r="G2042">
        <v>3.3</v>
      </c>
      <c r="H2042">
        <v>3.68</v>
      </c>
      <c r="I2042">
        <v>3.88</v>
      </c>
      <c r="J2042">
        <v>4.1500000000000004</v>
      </c>
      <c r="K2042">
        <v>4.5599999999999996</v>
      </c>
      <c r="L2042">
        <v>4.5199999999999996</v>
      </c>
      <c r="M2042">
        <v>1.37</v>
      </c>
      <c r="N2042">
        <v>1.8</v>
      </c>
      <c r="O2042">
        <v>2.0499999999999998</v>
      </c>
      <c r="P2042" t="e">
        <v>#N/A</v>
      </c>
      <c r="Q2042">
        <v>4.74</v>
      </c>
      <c r="R2042">
        <v>4.9474999999999998</v>
      </c>
      <c r="S2042">
        <v>4.9487500000000004</v>
      </c>
      <c r="T2042">
        <v>4.8087499999999999</v>
      </c>
      <c r="U2042">
        <v>4.4662499999999996</v>
      </c>
      <c r="V2042" t="e">
        <v>#N/A</v>
      </c>
      <c r="W2042" t="e">
        <v>#N/A</v>
      </c>
      <c r="X2042">
        <v>94.81</v>
      </c>
    </row>
    <row r="2043" spans="1:24" x14ac:dyDescent="0.55000000000000004">
      <c r="A2043" s="5">
        <v>39405</v>
      </c>
      <c r="B2043">
        <v>4.51</v>
      </c>
      <c r="C2043">
        <v>3.4</v>
      </c>
      <c r="D2043">
        <v>3.55</v>
      </c>
      <c r="E2043">
        <v>3.43</v>
      </c>
      <c r="F2043">
        <v>3.18</v>
      </c>
      <c r="G2043">
        <v>3.16</v>
      </c>
      <c r="H2043">
        <v>3.57</v>
      </c>
      <c r="I2043">
        <v>3.78</v>
      </c>
      <c r="J2043">
        <v>4.07</v>
      </c>
      <c r="K2043">
        <v>4.5</v>
      </c>
      <c r="L2043">
        <v>4.47</v>
      </c>
      <c r="M2043">
        <v>1.26</v>
      </c>
      <c r="N2043">
        <v>1.7</v>
      </c>
      <c r="O2043">
        <v>1.97</v>
      </c>
      <c r="P2043" t="e">
        <v>#N/A</v>
      </c>
      <c r="Q2043">
        <v>4.7675000000000001</v>
      </c>
      <c r="R2043">
        <v>4.9843799999999998</v>
      </c>
      <c r="S2043">
        <v>4.9818800000000003</v>
      </c>
      <c r="T2043">
        <v>4.8449999999999998</v>
      </c>
      <c r="U2043">
        <v>4.5025000000000004</v>
      </c>
      <c r="V2043" t="e">
        <v>#N/A</v>
      </c>
      <c r="W2043" t="e">
        <v>#N/A</v>
      </c>
      <c r="X2043">
        <v>95.75</v>
      </c>
    </row>
    <row r="2044" spans="1:24" x14ac:dyDescent="0.55000000000000004">
      <c r="A2044" s="5">
        <v>39406</v>
      </c>
      <c r="B2044">
        <v>4.51</v>
      </c>
      <c r="C2044">
        <v>3.25</v>
      </c>
      <c r="D2044">
        <v>3.41</v>
      </c>
      <c r="E2044">
        <v>3.32</v>
      </c>
      <c r="F2044">
        <v>3.14</v>
      </c>
      <c r="G2044">
        <v>3.15</v>
      </c>
      <c r="H2044">
        <v>3.52</v>
      </c>
      <c r="I2044">
        <v>3.74</v>
      </c>
      <c r="J2044">
        <v>4.0599999999999996</v>
      </c>
      <c r="K2044">
        <v>4.51</v>
      </c>
      <c r="L2044">
        <v>4.49</v>
      </c>
      <c r="M2044">
        <v>1.2</v>
      </c>
      <c r="N2044">
        <v>1.68</v>
      </c>
      <c r="O2044">
        <v>1.98</v>
      </c>
      <c r="P2044" t="e">
        <v>#N/A</v>
      </c>
      <c r="Q2044">
        <v>4.78</v>
      </c>
      <c r="R2044">
        <v>5.0018799999999999</v>
      </c>
      <c r="S2044">
        <v>5</v>
      </c>
      <c r="T2044">
        <v>4.8562500000000002</v>
      </c>
      <c r="U2044">
        <v>4.51</v>
      </c>
      <c r="V2044" t="e">
        <v>#N/A</v>
      </c>
      <c r="W2044" t="e">
        <v>#N/A</v>
      </c>
      <c r="X2044">
        <v>99.16</v>
      </c>
    </row>
    <row r="2045" spans="1:24" x14ac:dyDescent="0.55000000000000004">
      <c r="A2045" s="5">
        <v>39407</v>
      </c>
      <c r="B2045">
        <v>4.5</v>
      </c>
      <c r="C2045">
        <v>3.09</v>
      </c>
      <c r="D2045">
        <v>3.28</v>
      </c>
      <c r="E2045">
        <v>3.18</v>
      </c>
      <c r="F2045">
        <v>2.99</v>
      </c>
      <c r="G2045">
        <v>3.03</v>
      </c>
      <c r="H2045">
        <v>3.4</v>
      </c>
      <c r="I2045">
        <v>3.65</v>
      </c>
      <c r="J2045">
        <v>4</v>
      </c>
      <c r="K2045">
        <v>4.49</v>
      </c>
      <c r="L2045">
        <v>4.46</v>
      </c>
      <c r="M2045">
        <v>1.1100000000000001</v>
      </c>
      <c r="N2045">
        <v>1.62</v>
      </c>
      <c r="O2045">
        <v>1.93</v>
      </c>
      <c r="P2045" t="e">
        <v>#N/A</v>
      </c>
      <c r="Q2045">
        <v>4.7831299999999999</v>
      </c>
      <c r="R2045">
        <v>5.0175000000000001</v>
      </c>
      <c r="S2045">
        <v>5.0149999999999997</v>
      </c>
      <c r="T2045">
        <v>4.8525</v>
      </c>
      <c r="U2045">
        <v>4.4725000000000001</v>
      </c>
      <c r="V2045" t="e">
        <v>#N/A</v>
      </c>
      <c r="W2045" t="e">
        <v>#N/A</v>
      </c>
      <c r="X2045">
        <v>98.57</v>
      </c>
    </row>
    <row r="2046" spans="1:24" x14ac:dyDescent="0.55000000000000004">
      <c r="A2046" s="5">
        <v>39408</v>
      </c>
      <c r="B2046" t="e">
        <v>#N/A</v>
      </c>
      <c r="C2046" t="e">
        <v>#N/A</v>
      </c>
      <c r="D2046" t="e">
        <v>#N/A</v>
      </c>
      <c r="E2046" t="e">
        <v>#N/A</v>
      </c>
      <c r="F2046" t="e">
        <v>#N/A</v>
      </c>
      <c r="G2046" t="e">
        <v>#N/A</v>
      </c>
      <c r="H2046" t="e">
        <v>#N/A</v>
      </c>
      <c r="I2046" t="e">
        <v>#N/A</v>
      </c>
      <c r="J2046" t="e">
        <v>#N/A</v>
      </c>
      <c r="K2046" t="e">
        <v>#N/A</v>
      </c>
      <c r="L2046" t="e">
        <v>#N/A</v>
      </c>
      <c r="M2046" t="e">
        <v>#N/A</v>
      </c>
      <c r="N2046" t="e">
        <v>#N/A</v>
      </c>
      <c r="O2046" t="e">
        <v>#N/A</v>
      </c>
      <c r="P2046" t="e">
        <v>#N/A</v>
      </c>
      <c r="Q2046">
        <v>4.7887500000000003</v>
      </c>
      <c r="R2046">
        <v>5.0350000000000001</v>
      </c>
      <c r="S2046">
        <v>5.03</v>
      </c>
      <c r="T2046">
        <v>4.8550000000000004</v>
      </c>
      <c r="U2046">
        <v>4.4487500000000004</v>
      </c>
      <c r="V2046" t="e">
        <v>#N/A</v>
      </c>
      <c r="W2046" t="e">
        <v>#N/A</v>
      </c>
      <c r="X2046" t="e">
        <v>#N/A</v>
      </c>
    </row>
    <row r="2047" spans="1:24" x14ac:dyDescent="0.55000000000000004">
      <c r="A2047" s="5">
        <v>39409</v>
      </c>
      <c r="B2047">
        <v>4.5599999999999996</v>
      </c>
      <c r="C2047">
        <v>3.23</v>
      </c>
      <c r="D2047">
        <v>3.39</v>
      </c>
      <c r="E2047">
        <v>3.28</v>
      </c>
      <c r="F2047">
        <v>3.07</v>
      </c>
      <c r="G2047">
        <v>3.1</v>
      </c>
      <c r="H2047">
        <v>3.42</v>
      </c>
      <c r="I2047">
        <v>3.67</v>
      </c>
      <c r="J2047">
        <v>4.01</v>
      </c>
      <c r="K2047">
        <v>4.46</v>
      </c>
      <c r="L2047">
        <v>4.43</v>
      </c>
      <c r="M2047">
        <v>1.1399999999999999</v>
      </c>
      <c r="N2047">
        <v>1.63</v>
      </c>
      <c r="O2047">
        <v>1.9</v>
      </c>
      <c r="P2047" t="e">
        <v>#N/A</v>
      </c>
      <c r="Q2047">
        <v>4.7931299999999997</v>
      </c>
      <c r="R2047">
        <v>5.0468799999999998</v>
      </c>
      <c r="S2047">
        <v>5.04</v>
      </c>
      <c r="T2047">
        <v>4.8562500000000002</v>
      </c>
      <c r="U2047">
        <v>4.4400000000000004</v>
      </c>
      <c r="V2047" t="e">
        <v>#N/A</v>
      </c>
      <c r="W2047" t="e">
        <v>#N/A</v>
      </c>
      <c r="X2047">
        <v>98.24</v>
      </c>
    </row>
    <row r="2048" spans="1:24" x14ac:dyDescent="0.55000000000000004">
      <c r="A2048" s="5">
        <v>39412</v>
      </c>
      <c r="B2048">
        <v>4.62</v>
      </c>
      <c r="C2048">
        <v>3.13</v>
      </c>
      <c r="D2048">
        <v>3.33</v>
      </c>
      <c r="E2048">
        <v>3.2</v>
      </c>
      <c r="F2048">
        <v>2.92</v>
      </c>
      <c r="G2048">
        <v>2.93</v>
      </c>
      <c r="H2048">
        <v>3.23</v>
      </c>
      <c r="I2048">
        <v>3.48</v>
      </c>
      <c r="J2048">
        <v>3.83</v>
      </c>
      <c r="K2048">
        <v>4.29</v>
      </c>
      <c r="L2048">
        <v>4.26</v>
      </c>
      <c r="M2048">
        <v>0.96</v>
      </c>
      <c r="N2048">
        <v>1.45</v>
      </c>
      <c r="O2048">
        <v>1.75</v>
      </c>
      <c r="P2048" t="e">
        <v>#N/A</v>
      </c>
      <c r="Q2048">
        <v>4.8</v>
      </c>
      <c r="R2048">
        <v>5.0568799999999996</v>
      </c>
      <c r="S2048">
        <v>5.0531300000000003</v>
      </c>
      <c r="T2048">
        <v>4.8937499999999998</v>
      </c>
      <c r="U2048">
        <v>4.4806299999999997</v>
      </c>
      <c r="V2048" t="e">
        <v>#N/A</v>
      </c>
      <c r="W2048" t="e">
        <v>#N/A</v>
      </c>
      <c r="X2048">
        <v>97.66</v>
      </c>
    </row>
    <row r="2049" spans="1:24" x14ac:dyDescent="0.55000000000000004">
      <c r="A2049" s="5">
        <v>39413</v>
      </c>
      <c r="B2049">
        <v>4.3899999999999997</v>
      </c>
      <c r="C2049">
        <v>3.16</v>
      </c>
      <c r="D2049">
        <v>3.37</v>
      </c>
      <c r="E2049">
        <v>3.26</v>
      </c>
      <c r="F2049">
        <v>3.05</v>
      </c>
      <c r="G2049">
        <v>3.04</v>
      </c>
      <c r="H2049">
        <v>3.38</v>
      </c>
      <c r="I2049">
        <v>3.61</v>
      </c>
      <c r="J2049">
        <v>3.95</v>
      </c>
      <c r="K2049">
        <v>4.4000000000000004</v>
      </c>
      <c r="L2049">
        <v>4.3600000000000003</v>
      </c>
      <c r="M2049">
        <v>1.1100000000000001</v>
      </c>
      <c r="N2049">
        <v>1.58</v>
      </c>
      <c r="O2049">
        <v>1.87</v>
      </c>
      <c r="P2049" t="e">
        <v>#N/A</v>
      </c>
      <c r="Q2049">
        <v>4.8087499999999999</v>
      </c>
      <c r="R2049">
        <v>5.0674999999999999</v>
      </c>
      <c r="S2049">
        <v>5.0618800000000004</v>
      </c>
      <c r="T2049">
        <v>4.8624999999999998</v>
      </c>
      <c r="U2049">
        <v>4.3987499999999997</v>
      </c>
      <c r="V2049" t="e">
        <v>#N/A</v>
      </c>
      <c r="W2049" t="e">
        <v>#N/A</v>
      </c>
      <c r="X2049">
        <v>94.39</v>
      </c>
    </row>
    <row r="2050" spans="1:24" x14ac:dyDescent="0.55000000000000004">
      <c r="A2050" s="5">
        <v>39414</v>
      </c>
      <c r="B2050">
        <v>4.53</v>
      </c>
      <c r="C2050">
        <v>3.05</v>
      </c>
      <c r="D2050">
        <v>3.38</v>
      </c>
      <c r="E2050">
        <v>3.31</v>
      </c>
      <c r="F2050">
        <v>3.17</v>
      </c>
      <c r="G2050">
        <v>3.21</v>
      </c>
      <c r="H2050">
        <v>3.5</v>
      </c>
      <c r="I2050">
        <v>3.72</v>
      </c>
      <c r="J2050">
        <v>4.03</v>
      </c>
      <c r="K2050">
        <v>4.46</v>
      </c>
      <c r="L2050">
        <v>4.41</v>
      </c>
      <c r="M2050">
        <v>1.25</v>
      </c>
      <c r="N2050">
        <v>1.71</v>
      </c>
      <c r="O2050">
        <v>1.94</v>
      </c>
      <c r="P2050" t="e">
        <v>#N/A</v>
      </c>
      <c r="Q2050">
        <v>4.8218800000000002</v>
      </c>
      <c r="R2050">
        <v>5.0856300000000001</v>
      </c>
      <c r="S2050">
        <v>5.0812499999999998</v>
      </c>
      <c r="T2050">
        <v>4.90625</v>
      </c>
      <c r="U2050">
        <v>4.48813</v>
      </c>
      <c r="V2050" t="e">
        <v>#N/A</v>
      </c>
      <c r="W2050" t="e">
        <v>#N/A</v>
      </c>
      <c r="X2050">
        <v>90.71</v>
      </c>
    </row>
    <row r="2051" spans="1:24" x14ac:dyDescent="0.55000000000000004">
      <c r="A2051" s="5">
        <v>39415</v>
      </c>
      <c r="B2051">
        <v>4.55</v>
      </c>
      <c r="C2051">
        <v>2.99</v>
      </c>
      <c r="D2051">
        <v>3.3</v>
      </c>
      <c r="E2051">
        <v>3.22</v>
      </c>
      <c r="F2051">
        <v>3.06</v>
      </c>
      <c r="G2051">
        <v>3.11</v>
      </c>
      <c r="H2051">
        <v>3.42</v>
      </c>
      <c r="I2051">
        <v>3.64</v>
      </c>
      <c r="J2051">
        <v>3.94</v>
      </c>
      <c r="K2051">
        <v>4.3899999999999997</v>
      </c>
      <c r="L2051">
        <v>4.3499999999999996</v>
      </c>
      <c r="M2051">
        <v>1.1599999999999999</v>
      </c>
      <c r="N2051">
        <v>1.61</v>
      </c>
      <c r="O2051">
        <v>1.88</v>
      </c>
      <c r="P2051" t="e">
        <v>#N/A</v>
      </c>
      <c r="Q2051">
        <v>5.2249999999999996</v>
      </c>
      <c r="R2051">
        <v>5.1375000000000002</v>
      </c>
      <c r="S2051">
        <v>5.1237500000000002</v>
      </c>
      <c r="T2051">
        <v>4.9124999999999996</v>
      </c>
      <c r="U2051">
        <v>4.4887499999999996</v>
      </c>
      <c r="V2051" t="e">
        <v>#N/A</v>
      </c>
      <c r="W2051" t="e">
        <v>#N/A</v>
      </c>
      <c r="X2051">
        <v>90.98</v>
      </c>
    </row>
    <row r="2052" spans="1:24" x14ac:dyDescent="0.55000000000000004">
      <c r="A2052" s="5">
        <v>39416</v>
      </c>
      <c r="B2052">
        <v>4.66</v>
      </c>
      <c r="C2052">
        <v>3.15</v>
      </c>
      <c r="D2052">
        <v>3.37</v>
      </c>
      <c r="E2052">
        <v>3.26</v>
      </c>
      <c r="F2052">
        <v>3.04</v>
      </c>
      <c r="G2052">
        <v>3.09</v>
      </c>
      <c r="H2052">
        <v>3.41</v>
      </c>
      <c r="I2052">
        <v>3.64</v>
      </c>
      <c r="J2052">
        <v>3.97</v>
      </c>
      <c r="K2052">
        <v>4.4400000000000004</v>
      </c>
      <c r="L2052">
        <v>4.4000000000000004</v>
      </c>
      <c r="M2052">
        <v>1.17</v>
      </c>
      <c r="N2052">
        <v>1.63</v>
      </c>
      <c r="O2052">
        <v>1.93</v>
      </c>
      <c r="P2052" t="e">
        <v>#N/A</v>
      </c>
      <c r="Q2052">
        <v>5.2362500000000001</v>
      </c>
      <c r="R2052">
        <v>5.15</v>
      </c>
      <c r="S2052">
        <v>5.1312499999999996</v>
      </c>
      <c r="T2052">
        <v>4.91</v>
      </c>
      <c r="U2052">
        <v>4.4574999999999996</v>
      </c>
      <c r="V2052" t="e">
        <v>#N/A</v>
      </c>
      <c r="W2052" t="e">
        <v>#N/A</v>
      </c>
      <c r="X2052">
        <v>88.6</v>
      </c>
    </row>
    <row r="2053" spans="1:24" x14ac:dyDescent="0.55000000000000004">
      <c r="A2053" s="5">
        <v>39419</v>
      </c>
      <c r="B2053">
        <v>4.5199999999999996</v>
      </c>
      <c r="C2053">
        <v>3.06</v>
      </c>
      <c r="D2053">
        <v>3.28</v>
      </c>
      <c r="E2053">
        <v>3.15</v>
      </c>
      <c r="F2053">
        <v>2.9</v>
      </c>
      <c r="G2053">
        <v>2.93</v>
      </c>
      <c r="H2053">
        <v>3.28</v>
      </c>
      <c r="I2053">
        <v>3.53</v>
      </c>
      <c r="J2053">
        <v>3.89</v>
      </c>
      <c r="K2053">
        <v>4.38</v>
      </c>
      <c r="L2053">
        <v>4.34</v>
      </c>
      <c r="M2053">
        <v>1.08</v>
      </c>
      <c r="N2053">
        <v>1.57</v>
      </c>
      <c r="O2053">
        <v>1.89</v>
      </c>
      <c r="P2053" t="e">
        <v>#N/A</v>
      </c>
      <c r="Q2053">
        <v>5.2456300000000002</v>
      </c>
      <c r="R2053">
        <v>5.16</v>
      </c>
      <c r="S2053">
        <v>5.1406299999999998</v>
      </c>
      <c r="T2053">
        <v>4.8956299999999997</v>
      </c>
      <c r="U2053">
        <v>4.4338800000000003</v>
      </c>
      <c r="V2053" t="e">
        <v>#N/A</v>
      </c>
      <c r="W2053" t="e">
        <v>#N/A</v>
      </c>
      <c r="X2053">
        <v>89.29</v>
      </c>
    </row>
    <row r="2054" spans="1:24" x14ac:dyDescent="0.55000000000000004">
      <c r="A2054" s="5">
        <v>39420</v>
      </c>
      <c r="B2054">
        <v>4.5</v>
      </c>
      <c r="C2054">
        <v>3.07</v>
      </c>
      <c r="D2054">
        <v>3.22</v>
      </c>
      <c r="E2054">
        <v>3.11</v>
      </c>
      <c r="F2054">
        <v>2.9</v>
      </c>
      <c r="G2054">
        <v>2.92</v>
      </c>
      <c r="H2054">
        <v>3.28</v>
      </c>
      <c r="I2054">
        <v>3.54</v>
      </c>
      <c r="J2054">
        <v>3.89</v>
      </c>
      <c r="K2054">
        <v>4.38</v>
      </c>
      <c r="L2054">
        <v>4.34</v>
      </c>
      <c r="M2054">
        <v>1.1100000000000001</v>
      </c>
      <c r="N2054">
        <v>1.59</v>
      </c>
      <c r="O2054">
        <v>1.93</v>
      </c>
      <c r="P2054" t="e">
        <v>#N/A</v>
      </c>
      <c r="Q2054">
        <v>5.2518799999999999</v>
      </c>
      <c r="R2054">
        <v>5.17</v>
      </c>
      <c r="S2054">
        <v>5.15</v>
      </c>
      <c r="T2054">
        <v>4.9087500000000004</v>
      </c>
      <c r="U2054">
        <v>4.4231299999999996</v>
      </c>
      <c r="V2054" t="e">
        <v>#N/A</v>
      </c>
      <c r="W2054" t="e">
        <v>#N/A</v>
      </c>
      <c r="X2054">
        <v>88.31</v>
      </c>
    </row>
    <row r="2055" spans="1:24" x14ac:dyDescent="0.55000000000000004">
      <c r="A2055" s="5">
        <v>39421</v>
      </c>
      <c r="B2055">
        <v>4.3099999999999996</v>
      </c>
      <c r="C2055">
        <v>3.07</v>
      </c>
      <c r="D2055">
        <v>3.24</v>
      </c>
      <c r="E2055">
        <v>3.13</v>
      </c>
      <c r="F2055">
        <v>2.9</v>
      </c>
      <c r="G2055">
        <v>2.91</v>
      </c>
      <c r="H2055">
        <v>3.28</v>
      </c>
      <c r="I2055">
        <v>3.55</v>
      </c>
      <c r="J2055">
        <v>3.92</v>
      </c>
      <c r="K2055">
        <v>4.42</v>
      </c>
      <c r="L2055">
        <v>4.3899999999999997</v>
      </c>
      <c r="M2055">
        <v>1.1499999999999999</v>
      </c>
      <c r="N2055">
        <v>1.66</v>
      </c>
      <c r="O2055">
        <v>2.0099999999999998</v>
      </c>
      <c r="P2055" t="e">
        <v>#N/A</v>
      </c>
      <c r="Q2055">
        <v>5.25</v>
      </c>
      <c r="R2055">
        <v>5.1725000000000003</v>
      </c>
      <c r="S2055">
        <v>5.1506299999999996</v>
      </c>
      <c r="T2055">
        <v>4.9037499999999996</v>
      </c>
      <c r="U2055">
        <v>4.4325000000000001</v>
      </c>
      <c r="V2055" t="e">
        <v>#N/A</v>
      </c>
      <c r="W2055" t="e">
        <v>#N/A</v>
      </c>
      <c r="X2055">
        <v>87.45</v>
      </c>
    </row>
    <row r="2056" spans="1:24" x14ac:dyDescent="0.55000000000000004">
      <c r="A2056" s="5">
        <v>39422</v>
      </c>
      <c r="B2056">
        <v>4.49</v>
      </c>
      <c r="C2056">
        <v>3.09</v>
      </c>
      <c r="D2056">
        <v>3.29</v>
      </c>
      <c r="E2056">
        <v>3.2</v>
      </c>
      <c r="F2056">
        <v>3.03</v>
      </c>
      <c r="G2056">
        <v>3.03</v>
      </c>
      <c r="H2056">
        <v>3.39</v>
      </c>
      <c r="I2056">
        <v>3.66</v>
      </c>
      <c r="J2056">
        <v>4.0199999999999996</v>
      </c>
      <c r="K2056">
        <v>4.5199999999999996</v>
      </c>
      <c r="L2056">
        <v>4.49</v>
      </c>
      <c r="M2056">
        <v>1.25</v>
      </c>
      <c r="N2056">
        <v>1.77</v>
      </c>
      <c r="O2056">
        <v>2.0699999999999998</v>
      </c>
      <c r="P2056" t="e">
        <v>#N/A</v>
      </c>
      <c r="Q2056">
        <v>5.2424999999999997</v>
      </c>
      <c r="R2056">
        <v>5.1681299999999997</v>
      </c>
      <c r="S2056">
        <v>5.1462500000000002</v>
      </c>
      <c r="T2056">
        <v>4.9012500000000001</v>
      </c>
      <c r="U2056">
        <v>4.4437499999999996</v>
      </c>
      <c r="V2056" t="e">
        <v>#N/A</v>
      </c>
      <c r="W2056" t="e">
        <v>#N/A</v>
      </c>
      <c r="X2056">
        <v>90.25</v>
      </c>
    </row>
    <row r="2057" spans="1:24" x14ac:dyDescent="0.55000000000000004">
      <c r="A2057" s="5">
        <v>39423</v>
      </c>
      <c r="B2057">
        <v>4.41</v>
      </c>
      <c r="C2057">
        <v>3.12</v>
      </c>
      <c r="D2057">
        <v>3.3</v>
      </c>
      <c r="E2057">
        <v>3.24</v>
      </c>
      <c r="F2057">
        <v>3.12</v>
      </c>
      <c r="G2057">
        <v>3.15</v>
      </c>
      <c r="H2057">
        <v>3.51</v>
      </c>
      <c r="I2057">
        <v>3.77</v>
      </c>
      <c r="J2057">
        <v>4.12</v>
      </c>
      <c r="K2057">
        <v>4.62</v>
      </c>
      <c r="L2057">
        <v>4.58</v>
      </c>
      <c r="M2057">
        <v>1.37</v>
      </c>
      <c r="N2057">
        <v>1.86</v>
      </c>
      <c r="O2057">
        <v>2.14</v>
      </c>
      <c r="P2057" t="e">
        <v>#N/A</v>
      </c>
      <c r="Q2057">
        <v>5.2374999999999998</v>
      </c>
      <c r="R2057">
        <v>5.16</v>
      </c>
      <c r="S2057">
        <v>5.1406299999999998</v>
      </c>
      <c r="T2057">
        <v>4.9318799999999996</v>
      </c>
      <c r="U2057">
        <v>4.4887499999999996</v>
      </c>
      <c r="V2057" t="e">
        <v>#N/A</v>
      </c>
      <c r="W2057" t="e">
        <v>#N/A</v>
      </c>
      <c r="X2057">
        <v>88.23</v>
      </c>
    </row>
    <row r="2058" spans="1:24" x14ac:dyDescent="0.55000000000000004">
      <c r="A2058" s="5">
        <v>39426</v>
      </c>
      <c r="B2058">
        <v>4.46</v>
      </c>
      <c r="C2058">
        <v>3.05</v>
      </c>
      <c r="D2058">
        <v>3.31</v>
      </c>
      <c r="E2058">
        <v>3.26</v>
      </c>
      <c r="F2058">
        <v>3.17</v>
      </c>
      <c r="G2058">
        <v>3.19</v>
      </c>
      <c r="H2058">
        <v>3.54</v>
      </c>
      <c r="I2058">
        <v>3.8</v>
      </c>
      <c r="J2058">
        <v>4.1500000000000004</v>
      </c>
      <c r="K2058">
        <v>4.6399999999999997</v>
      </c>
      <c r="L2058">
        <v>4.5999999999999996</v>
      </c>
      <c r="M2058">
        <v>1.4</v>
      </c>
      <c r="N2058">
        <v>1.89</v>
      </c>
      <c r="O2058">
        <v>2.17</v>
      </c>
      <c r="P2058" t="e">
        <v>#N/A</v>
      </c>
      <c r="Q2058">
        <v>5.2318800000000003</v>
      </c>
      <c r="R2058">
        <v>5.1550000000000002</v>
      </c>
      <c r="S2058">
        <v>5.1325000000000003</v>
      </c>
      <c r="T2058">
        <v>4.9675000000000002</v>
      </c>
      <c r="U2058">
        <v>4.5525000000000002</v>
      </c>
      <c r="V2058" t="e">
        <v>#N/A</v>
      </c>
      <c r="W2058" t="e">
        <v>#N/A</v>
      </c>
      <c r="X2058">
        <v>87.72</v>
      </c>
    </row>
    <row r="2059" spans="1:24" x14ac:dyDescent="0.55000000000000004">
      <c r="A2059" s="5">
        <v>39427</v>
      </c>
      <c r="B2059">
        <v>4.29</v>
      </c>
      <c r="C2059">
        <v>2.94</v>
      </c>
      <c r="D2059">
        <v>3.17</v>
      </c>
      <c r="E2059">
        <v>3.09</v>
      </c>
      <c r="F2059">
        <v>2.94</v>
      </c>
      <c r="G2059">
        <v>2.99</v>
      </c>
      <c r="H2059">
        <v>3.32</v>
      </c>
      <c r="I2059">
        <v>3.59</v>
      </c>
      <c r="J2059">
        <v>3.98</v>
      </c>
      <c r="K2059">
        <v>4.51</v>
      </c>
      <c r="L2059">
        <v>4.47</v>
      </c>
      <c r="M2059">
        <v>1.22</v>
      </c>
      <c r="N2059">
        <v>1.73</v>
      </c>
      <c r="O2059">
        <v>2.06</v>
      </c>
      <c r="P2059" t="e">
        <v>#N/A</v>
      </c>
      <c r="Q2059">
        <v>5.2037500000000003</v>
      </c>
      <c r="R2059">
        <v>5.1343800000000002</v>
      </c>
      <c r="S2059">
        <v>5.1112500000000001</v>
      </c>
      <c r="T2059">
        <v>4.9562499999999998</v>
      </c>
      <c r="U2059">
        <v>4.5487500000000001</v>
      </c>
      <c r="V2059" t="e">
        <v>#N/A</v>
      </c>
      <c r="W2059" t="e">
        <v>#N/A</v>
      </c>
      <c r="X2059">
        <v>90.12</v>
      </c>
    </row>
    <row r="2060" spans="1:24" x14ac:dyDescent="0.55000000000000004">
      <c r="A2060" s="5">
        <v>39428</v>
      </c>
      <c r="B2060">
        <v>4.28</v>
      </c>
      <c r="C2060">
        <v>2.88</v>
      </c>
      <c r="D2060">
        <v>3.2</v>
      </c>
      <c r="E2060">
        <v>3.16</v>
      </c>
      <c r="F2060">
        <v>3.07</v>
      </c>
      <c r="G2060">
        <v>3.12</v>
      </c>
      <c r="H2060">
        <v>3.41</v>
      </c>
      <c r="I2060">
        <v>3.68</v>
      </c>
      <c r="J2060">
        <v>4.05</v>
      </c>
      <c r="K2060">
        <v>4.55</v>
      </c>
      <c r="L2060">
        <v>4.51</v>
      </c>
      <c r="M2060">
        <v>1.26</v>
      </c>
      <c r="N2060">
        <v>1.78</v>
      </c>
      <c r="O2060">
        <v>2.06</v>
      </c>
      <c r="P2060" t="e">
        <v>#N/A</v>
      </c>
      <c r="Q2060">
        <v>5.1025</v>
      </c>
      <c r="R2060">
        <v>5.085</v>
      </c>
      <c r="S2060">
        <v>5.0575000000000001</v>
      </c>
      <c r="T2060">
        <v>4.92875</v>
      </c>
      <c r="U2060">
        <v>4.5018799999999999</v>
      </c>
      <c r="V2060" t="e">
        <v>#N/A</v>
      </c>
      <c r="W2060" t="e">
        <v>#N/A</v>
      </c>
      <c r="X2060">
        <v>94.41</v>
      </c>
    </row>
    <row r="2061" spans="1:24" x14ac:dyDescent="0.55000000000000004">
      <c r="A2061" s="5">
        <v>39429</v>
      </c>
      <c r="B2061">
        <v>4.3</v>
      </c>
      <c r="C2061">
        <v>2.87</v>
      </c>
      <c r="D2061">
        <v>3.22</v>
      </c>
      <c r="E2061">
        <v>3.22</v>
      </c>
      <c r="F2061">
        <v>3.21</v>
      </c>
      <c r="G2061">
        <v>3.22</v>
      </c>
      <c r="H2061">
        <v>3.54</v>
      </c>
      <c r="I2061">
        <v>3.8</v>
      </c>
      <c r="J2061">
        <v>4.18</v>
      </c>
      <c r="K2061">
        <v>4.66</v>
      </c>
      <c r="L2061">
        <v>4.6100000000000003</v>
      </c>
      <c r="M2061">
        <v>1.35</v>
      </c>
      <c r="N2061">
        <v>1.87</v>
      </c>
      <c r="O2061">
        <v>2.16</v>
      </c>
      <c r="P2061" t="e">
        <v>#N/A</v>
      </c>
      <c r="Q2061">
        <v>5.0274999999999999</v>
      </c>
      <c r="R2061">
        <v>5.01</v>
      </c>
      <c r="S2061">
        <v>4.9906300000000003</v>
      </c>
      <c r="T2061">
        <v>4.8287500000000003</v>
      </c>
      <c r="U2061">
        <v>4.4387499999999998</v>
      </c>
      <c r="V2061" t="e">
        <v>#N/A</v>
      </c>
      <c r="W2061" t="e">
        <v>#N/A</v>
      </c>
      <c r="X2061">
        <v>92.35</v>
      </c>
    </row>
    <row r="2062" spans="1:24" x14ac:dyDescent="0.55000000000000004">
      <c r="A2062" s="5">
        <v>39430</v>
      </c>
      <c r="B2062">
        <v>4.24</v>
      </c>
      <c r="C2062">
        <v>2.88</v>
      </c>
      <c r="D2062">
        <v>3.26</v>
      </c>
      <c r="E2062">
        <v>3.28</v>
      </c>
      <c r="F2062">
        <v>3.31</v>
      </c>
      <c r="G2062">
        <v>3.32</v>
      </c>
      <c r="H2062">
        <v>3.63</v>
      </c>
      <c r="I2062">
        <v>3.88</v>
      </c>
      <c r="J2062">
        <v>4.24</v>
      </c>
      <c r="K2062">
        <v>4.71</v>
      </c>
      <c r="L2062">
        <v>4.66</v>
      </c>
      <c r="M2062">
        <v>1.39</v>
      </c>
      <c r="N2062">
        <v>1.9</v>
      </c>
      <c r="O2062">
        <v>2.1800000000000002</v>
      </c>
      <c r="P2062" t="e">
        <v>#N/A</v>
      </c>
      <c r="Q2062">
        <v>4.9962499999999999</v>
      </c>
      <c r="R2062">
        <v>4.9824999999999999</v>
      </c>
      <c r="S2062">
        <v>4.9662499999999996</v>
      </c>
      <c r="T2062">
        <v>4.8487499999999999</v>
      </c>
      <c r="U2062">
        <v>4.49125</v>
      </c>
      <c r="V2062" t="e">
        <v>#N/A</v>
      </c>
      <c r="W2062" t="e">
        <v>#N/A</v>
      </c>
      <c r="X2062">
        <v>91.31</v>
      </c>
    </row>
    <row r="2063" spans="1:24" x14ac:dyDescent="0.55000000000000004">
      <c r="A2063" s="5">
        <v>39433</v>
      </c>
      <c r="B2063">
        <v>4.3099999999999996</v>
      </c>
      <c r="C2063">
        <v>3.07</v>
      </c>
      <c r="D2063">
        <v>3.39</v>
      </c>
      <c r="E2063">
        <v>3.34</v>
      </c>
      <c r="F2063">
        <v>3.24</v>
      </c>
      <c r="G2063">
        <v>3.25</v>
      </c>
      <c r="H2063">
        <v>3.57</v>
      </c>
      <c r="I2063">
        <v>3.83</v>
      </c>
      <c r="J2063">
        <v>4.2</v>
      </c>
      <c r="K2063">
        <v>4.67</v>
      </c>
      <c r="L2063">
        <v>4.62</v>
      </c>
      <c r="M2063">
        <v>1.32</v>
      </c>
      <c r="N2063">
        <v>1.86</v>
      </c>
      <c r="O2063">
        <v>2.14</v>
      </c>
      <c r="P2063" t="e">
        <v>#N/A</v>
      </c>
      <c r="Q2063">
        <v>4.9649999999999999</v>
      </c>
      <c r="R2063">
        <v>4.9550000000000001</v>
      </c>
      <c r="S2063">
        <v>4.9412500000000001</v>
      </c>
      <c r="T2063">
        <v>4.8487499999999999</v>
      </c>
      <c r="U2063">
        <v>4.5187499999999998</v>
      </c>
      <c r="V2063" t="e">
        <v>#N/A</v>
      </c>
      <c r="W2063" t="e">
        <v>#N/A</v>
      </c>
      <c r="X2063">
        <v>90.69</v>
      </c>
    </row>
    <row r="2064" spans="1:24" x14ac:dyDescent="0.55000000000000004">
      <c r="A2064" s="5">
        <v>39434</v>
      </c>
      <c r="B2064">
        <v>4.16</v>
      </c>
      <c r="C2064">
        <v>3.04</v>
      </c>
      <c r="D2064">
        <v>3.37</v>
      </c>
      <c r="E2064">
        <v>3.31</v>
      </c>
      <c r="F2064">
        <v>3.19</v>
      </c>
      <c r="G2064">
        <v>3.2</v>
      </c>
      <c r="H2064">
        <v>3.53</v>
      </c>
      <c r="I2064">
        <v>3.78</v>
      </c>
      <c r="J2064">
        <v>4.1399999999999997</v>
      </c>
      <c r="K2064">
        <v>4.5999999999999996</v>
      </c>
      <c r="L2064">
        <v>4.55</v>
      </c>
      <c r="M2064">
        <v>1.27</v>
      </c>
      <c r="N2064">
        <v>1.8</v>
      </c>
      <c r="O2064">
        <v>2.08</v>
      </c>
      <c r="P2064" t="e">
        <v>#N/A</v>
      </c>
      <c r="Q2064">
        <v>4.9487500000000004</v>
      </c>
      <c r="R2064">
        <v>4.9381300000000001</v>
      </c>
      <c r="S2064">
        <v>4.9262499999999996</v>
      </c>
      <c r="T2064">
        <v>4.8250000000000002</v>
      </c>
      <c r="U2064">
        <v>4.4718799999999996</v>
      </c>
      <c r="V2064" t="e">
        <v>#N/A</v>
      </c>
      <c r="W2064" t="e">
        <v>#N/A</v>
      </c>
      <c r="X2064">
        <v>89.93</v>
      </c>
    </row>
    <row r="2065" spans="1:24" x14ac:dyDescent="0.55000000000000004">
      <c r="A2065" s="5">
        <v>39435</v>
      </c>
      <c r="B2065">
        <v>3.98</v>
      </c>
      <c r="C2065">
        <v>2.91</v>
      </c>
      <c r="D2065">
        <v>3.33</v>
      </c>
      <c r="E2065">
        <v>3.26</v>
      </c>
      <c r="F2065">
        <v>3.12</v>
      </c>
      <c r="G2065">
        <v>3.13</v>
      </c>
      <c r="H2065">
        <v>3.46</v>
      </c>
      <c r="I2065">
        <v>3.71</v>
      </c>
      <c r="J2065">
        <v>4.0599999999999996</v>
      </c>
      <c r="K2065">
        <v>4.5199999999999996</v>
      </c>
      <c r="L2065">
        <v>4.47</v>
      </c>
      <c r="M2065">
        <v>1.21</v>
      </c>
      <c r="N2065">
        <v>1.73</v>
      </c>
      <c r="O2065">
        <v>2</v>
      </c>
      <c r="P2065" t="e">
        <v>#N/A</v>
      </c>
      <c r="Q2065">
        <v>4.9318799999999996</v>
      </c>
      <c r="R2065">
        <v>4.9231299999999996</v>
      </c>
      <c r="S2065">
        <v>4.91</v>
      </c>
      <c r="T2065">
        <v>4.7774999999999999</v>
      </c>
      <c r="U2065">
        <v>4.4175000000000004</v>
      </c>
      <c r="V2065" t="e">
        <v>#N/A</v>
      </c>
      <c r="W2065" t="e">
        <v>#N/A</v>
      </c>
      <c r="X2065">
        <v>91.11</v>
      </c>
    </row>
    <row r="2066" spans="1:24" x14ac:dyDescent="0.55000000000000004">
      <c r="A2066" s="5">
        <v>39436</v>
      </c>
      <c r="B2066">
        <v>4.37</v>
      </c>
      <c r="C2066">
        <v>2.92</v>
      </c>
      <c r="D2066">
        <v>3.26</v>
      </c>
      <c r="E2066">
        <v>3.2</v>
      </c>
      <c r="F2066">
        <v>3.09</v>
      </c>
      <c r="G2066">
        <v>3.09</v>
      </c>
      <c r="H2066">
        <v>3.45</v>
      </c>
      <c r="I2066">
        <v>3.7</v>
      </c>
      <c r="J2066">
        <v>4.04</v>
      </c>
      <c r="K2066">
        <v>4.5</v>
      </c>
      <c r="L2066">
        <v>4.46</v>
      </c>
      <c r="M2066">
        <v>1.22</v>
      </c>
      <c r="N2066">
        <v>1.74</v>
      </c>
      <c r="O2066">
        <v>2.0099999999999998</v>
      </c>
      <c r="P2066" t="e">
        <v>#N/A</v>
      </c>
      <c r="Q2066">
        <v>4.8962500000000002</v>
      </c>
      <c r="R2066">
        <v>4.8949999999999996</v>
      </c>
      <c r="S2066">
        <v>4.88375</v>
      </c>
      <c r="T2066">
        <v>4.7450000000000001</v>
      </c>
      <c r="U2066">
        <v>4.3475000000000001</v>
      </c>
      <c r="V2066" t="e">
        <v>#N/A</v>
      </c>
      <c r="W2066" t="e">
        <v>#N/A</v>
      </c>
      <c r="X2066">
        <v>90.88</v>
      </c>
    </row>
    <row r="2067" spans="1:24" x14ac:dyDescent="0.55000000000000004">
      <c r="A2067" s="5">
        <v>39437</v>
      </c>
      <c r="B2067">
        <v>4.28</v>
      </c>
      <c r="C2067">
        <v>3</v>
      </c>
      <c r="D2067">
        <v>3.38</v>
      </c>
      <c r="E2067">
        <v>3.31</v>
      </c>
      <c r="F2067">
        <v>3.19</v>
      </c>
      <c r="G2067">
        <v>3.2</v>
      </c>
      <c r="H2067">
        <v>3.58</v>
      </c>
      <c r="I2067">
        <v>3.84</v>
      </c>
      <c r="J2067">
        <v>4.18</v>
      </c>
      <c r="K2067">
        <v>4.62</v>
      </c>
      <c r="L2067">
        <v>4.58</v>
      </c>
      <c r="M2067">
        <v>1.32</v>
      </c>
      <c r="N2067">
        <v>1.84</v>
      </c>
      <c r="O2067">
        <v>2.09</v>
      </c>
      <c r="P2067" t="e">
        <v>#N/A</v>
      </c>
      <c r="Q2067">
        <v>4.8650000000000002</v>
      </c>
      <c r="R2067">
        <v>4.8612500000000001</v>
      </c>
      <c r="S2067">
        <v>4.8574999999999999</v>
      </c>
      <c r="T2067">
        <v>4.7275</v>
      </c>
      <c r="U2067">
        <v>4.3174999999999999</v>
      </c>
      <c r="V2067" t="e">
        <v>#N/A</v>
      </c>
      <c r="W2067" t="e">
        <v>#N/A</v>
      </c>
      <c r="X2067">
        <v>93.19</v>
      </c>
    </row>
    <row r="2068" spans="1:24" x14ac:dyDescent="0.55000000000000004">
      <c r="A2068" s="5">
        <v>39440</v>
      </c>
      <c r="B2068">
        <v>4</v>
      </c>
      <c r="C2068">
        <v>3.33</v>
      </c>
      <c r="D2068">
        <v>3.57</v>
      </c>
      <c r="E2068">
        <v>3.46</v>
      </c>
      <c r="F2068">
        <v>3.24</v>
      </c>
      <c r="G2068">
        <v>3.25</v>
      </c>
      <c r="H2068">
        <v>3.65</v>
      </c>
      <c r="I2068">
        <v>3.89</v>
      </c>
      <c r="J2068">
        <v>4.2300000000000004</v>
      </c>
      <c r="K2068">
        <v>4.67</v>
      </c>
      <c r="L2068">
        <v>4.62</v>
      </c>
      <c r="M2068">
        <v>1.37</v>
      </c>
      <c r="N2068">
        <v>1.88</v>
      </c>
      <c r="O2068">
        <v>2.14</v>
      </c>
      <c r="P2068" t="e">
        <v>#N/A</v>
      </c>
      <c r="Q2068">
        <v>4.8550000000000004</v>
      </c>
      <c r="R2068">
        <v>4.8487499999999999</v>
      </c>
      <c r="S2068">
        <v>4.8425000000000002</v>
      </c>
      <c r="T2068">
        <v>4.7175000000000002</v>
      </c>
      <c r="U2068">
        <v>4.34375</v>
      </c>
      <c r="V2068" t="e">
        <v>#N/A</v>
      </c>
      <c r="W2068" t="e">
        <v>#N/A</v>
      </c>
      <c r="X2068">
        <v>94</v>
      </c>
    </row>
    <row r="2069" spans="1:24" x14ac:dyDescent="0.55000000000000004">
      <c r="A2069" s="5">
        <v>39442</v>
      </c>
      <c r="B2069">
        <v>4.26</v>
      </c>
      <c r="C2069">
        <v>3.32</v>
      </c>
      <c r="D2069">
        <v>3.58</v>
      </c>
      <c r="E2069">
        <v>3.49</v>
      </c>
      <c r="F2069">
        <v>3.31</v>
      </c>
      <c r="G2069">
        <v>3.32</v>
      </c>
      <c r="H2069">
        <v>3.72</v>
      </c>
      <c r="I2069">
        <v>3.96</v>
      </c>
      <c r="J2069">
        <v>4.3</v>
      </c>
      <c r="K2069">
        <v>4.7300000000000004</v>
      </c>
      <c r="L2069">
        <v>4.68</v>
      </c>
      <c r="M2069">
        <v>1.43</v>
      </c>
      <c r="N2069">
        <v>1.95</v>
      </c>
      <c r="O2069">
        <v>2.2000000000000002</v>
      </c>
      <c r="P2069" t="e">
        <v>#N/A</v>
      </c>
      <c r="Q2069" t="e">
        <v>#N/A</v>
      </c>
      <c r="R2069" t="e">
        <v>#N/A</v>
      </c>
      <c r="S2069" t="e">
        <v>#N/A</v>
      </c>
      <c r="T2069" t="e">
        <v>#N/A</v>
      </c>
      <c r="U2069" t="e">
        <v>#N/A</v>
      </c>
      <c r="V2069" t="e">
        <v>#N/A</v>
      </c>
      <c r="W2069" t="e">
        <v>#N/A</v>
      </c>
      <c r="X2069">
        <v>95.89</v>
      </c>
    </row>
    <row r="2070" spans="1:24" x14ac:dyDescent="0.55000000000000004">
      <c r="A2070" s="5">
        <v>39443</v>
      </c>
      <c r="B2070">
        <v>4.1500000000000004</v>
      </c>
      <c r="C2070">
        <v>3.17</v>
      </c>
      <c r="D2070">
        <v>3.43</v>
      </c>
      <c r="E2070">
        <v>3.37</v>
      </c>
      <c r="F2070">
        <v>3.24</v>
      </c>
      <c r="G2070">
        <v>3.23</v>
      </c>
      <c r="H2070">
        <v>3.64</v>
      </c>
      <c r="I2070">
        <v>3.88</v>
      </c>
      <c r="J2070">
        <v>4.21</v>
      </c>
      <c r="K2070">
        <v>4.66</v>
      </c>
      <c r="L2070">
        <v>4.6100000000000003</v>
      </c>
      <c r="M2070">
        <v>1.31</v>
      </c>
      <c r="N2070">
        <v>1.85</v>
      </c>
      <c r="O2070">
        <v>2.12</v>
      </c>
      <c r="P2070" t="e">
        <v>#N/A</v>
      </c>
      <c r="Q2070">
        <v>4.8449999999999998</v>
      </c>
      <c r="R2070">
        <v>4.8381299999999996</v>
      </c>
      <c r="S2070">
        <v>4.83</v>
      </c>
      <c r="T2070">
        <v>4.7175000000000002</v>
      </c>
      <c r="U2070">
        <v>4.3412499999999996</v>
      </c>
      <c r="V2070" t="e">
        <v>#N/A</v>
      </c>
      <c r="W2070" t="e">
        <v>#N/A</v>
      </c>
      <c r="X2070">
        <v>96.63</v>
      </c>
    </row>
    <row r="2071" spans="1:24" x14ac:dyDescent="0.55000000000000004">
      <c r="A2071" s="5">
        <v>39444</v>
      </c>
      <c r="B2071">
        <v>4.01</v>
      </c>
      <c r="C2071">
        <v>3.18</v>
      </c>
      <c r="D2071">
        <v>3.45</v>
      </c>
      <c r="E2071">
        <v>3.34</v>
      </c>
      <c r="F2071">
        <v>3.12</v>
      </c>
      <c r="G2071">
        <v>3.13</v>
      </c>
      <c r="H2071">
        <v>3.52</v>
      </c>
      <c r="I2071">
        <v>3.77</v>
      </c>
      <c r="J2071">
        <v>4.1100000000000003</v>
      </c>
      <c r="K2071">
        <v>4.5599999999999996</v>
      </c>
      <c r="L2071">
        <v>4.51</v>
      </c>
      <c r="M2071">
        <v>1.23</v>
      </c>
      <c r="N2071">
        <v>1.78</v>
      </c>
      <c r="O2071">
        <v>2.0499999999999998</v>
      </c>
      <c r="P2071" t="e">
        <v>#N/A</v>
      </c>
      <c r="Q2071">
        <v>4.6312499999999996</v>
      </c>
      <c r="R2071">
        <v>4.6825000000000001</v>
      </c>
      <c r="S2071">
        <v>4.7287499999999998</v>
      </c>
      <c r="T2071">
        <v>4.6487499999999997</v>
      </c>
      <c r="U2071">
        <v>4.2949999999999999</v>
      </c>
      <c r="V2071" t="e">
        <v>#N/A</v>
      </c>
      <c r="W2071" t="e">
        <v>#N/A</v>
      </c>
      <c r="X2071">
        <v>96.03</v>
      </c>
    </row>
    <row r="2072" spans="1:24" x14ac:dyDescent="0.55000000000000004">
      <c r="A2072" s="5">
        <v>39447</v>
      </c>
      <c r="B2072">
        <v>3.06</v>
      </c>
      <c r="C2072">
        <v>3.36</v>
      </c>
      <c r="D2072">
        <v>3.49</v>
      </c>
      <c r="E2072">
        <v>3.34</v>
      </c>
      <c r="F2072">
        <v>3.05</v>
      </c>
      <c r="G2072">
        <v>3.07</v>
      </c>
      <c r="H2072">
        <v>3.45</v>
      </c>
      <c r="I2072">
        <v>3.7</v>
      </c>
      <c r="J2072">
        <v>4.04</v>
      </c>
      <c r="K2072">
        <v>4.5</v>
      </c>
      <c r="L2072">
        <v>4.45</v>
      </c>
      <c r="M2072">
        <v>1.18</v>
      </c>
      <c r="N2072">
        <v>1.73</v>
      </c>
      <c r="O2072">
        <v>2</v>
      </c>
      <c r="P2072" t="e">
        <v>#N/A</v>
      </c>
      <c r="Q2072">
        <v>4.5999999999999996</v>
      </c>
      <c r="R2072">
        <v>4.6524999999999999</v>
      </c>
      <c r="S2072">
        <v>4.7024999999999997</v>
      </c>
      <c r="T2072">
        <v>4.5962500000000004</v>
      </c>
      <c r="U2072">
        <v>4.2237499999999999</v>
      </c>
      <c r="V2072" t="e">
        <v>#N/A</v>
      </c>
      <c r="W2072" t="e">
        <v>#N/A</v>
      </c>
      <c r="X2072">
        <v>95.95</v>
      </c>
    </row>
    <row r="2073" spans="1:24" x14ac:dyDescent="0.55000000000000004">
      <c r="A2073" s="5">
        <v>39449</v>
      </c>
      <c r="B2073">
        <v>4.1100000000000003</v>
      </c>
      <c r="C2073">
        <v>3.26</v>
      </c>
      <c r="D2073">
        <v>3.32</v>
      </c>
      <c r="E2073">
        <v>3.17</v>
      </c>
      <c r="F2073">
        <v>2.88</v>
      </c>
      <c r="G2073">
        <v>2.89</v>
      </c>
      <c r="H2073">
        <v>3.28</v>
      </c>
      <c r="I2073">
        <v>3.54</v>
      </c>
      <c r="J2073">
        <v>3.91</v>
      </c>
      <c r="K2073">
        <v>4.3899999999999997</v>
      </c>
      <c r="L2073">
        <v>4.3499999999999996</v>
      </c>
      <c r="M2073">
        <v>1</v>
      </c>
      <c r="N2073">
        <v>1.59</v>
      </c>
      <c r="O2073">
        <v>1.89</v>
      </c>
      <c r="P2073" t="e">
        <v>#N/A</v>
      </c>
      <c r="Q2073">
        <v>4.57</v>
      </c>
      <c r="R2073">
        <v>4.6362500000000004</v>
      </c>
      <c r="S2073">
        <v>4.6806299999999998</v>
      </c>
      <c r="T2073">
        <v>4.5662500000000001</v>
      </c>
      <c r="U2073">
        <v>4.1875</v>
      </c>
      <c r="V2073" t="e">
        <v>#N/A</v>
      </c>
      <c r="W2073" t="e">
        <v>#N/A</v>
      </c>
      <c r="X2073">
        <v>99.64</v>
      </c>
    </row>
    <row r="2074" spans="1:24" x14ac:dyDescent="0.55000000000000004">
      <c r="A2074" s="5">
        <v>39450</v>
      </c>
      <c r="B2074">
        <v>4.25</v>
      </c>
      <c r="C2074">
        <v>3.24</v>
      </c>
      <c r="D2074">
        <v>3.29</v>
      </c>
      <c r="E2074">
        <v>3.13</v>
      </c>
      <c r="F2074">
        <v>2.83</v>
      </c>
      <c r="G2074">
        <v>2.85</v>
      </c>
      <c r="H2074">
        <v>3.26</v>
      </c>
      <c r="I2074">
        <v>3.54</v>
      </c>
      <c r="J2074">
        <v>3.91</v>
      </c>
      <c r="K2074">
        <v>4.41</v>
      </c>
      <c r="L2074">
        <v>4.37</v>
      </c>
      <c r="M2074">
        <v>0.98</v>
      </c>
      <c r="N2074">
        <v>1.58</v>
      </c>
      <c r="O2074">
        <v>1.88</v>
      </c>
      <c r="P2074" t="e">
        <v>#N/A</v>
      </c>
      <c r="Q2074">
        <v>4.54</v>
      </c>
      <c r="R2074">
        <v>4.6037499999999998</v>
      </c>
      <c r="S2074">
        <v>4.6462500000000002</v>
      </c>
      <c r="T2074">
        <v>4.4737499999999999</v>
      </c>
      <c r="U2074">
        <v>4.0418799999999999</v>
      </c>
      <c r="V2074" t="e">
        <v>#N/A</v>
      </c>
      <c r="W2074" t="e">
        <v>#N/A</v>
      </c>
      <c r="X2074">
        <v>99.17</v>
      </c>
    </row>
    <row r="2075" spans="1:24" x14ac:dyDescent="0.55000000000000004">
      <c r="A2075" s="5">
        <v>39451</v>
      </c>
      <c r="B2075">
        <v>4.18</v>
      </c>
      <c r="C2075">
        <v>3.2</v>
      </c>
      <c r="D2075">
        <v>3.22</v>
      </c>
      <c r="E2075">
        <v>3.06</v>
      </c>
      <c r="F2075">
        <v>2.74</v>
      </c>
      <c r="G2075">
        <v>2.75</v>
      </c>
      <c r="H2075">
        <v>3.18</v>
      </c>
      <c r="I2075">
        <v>3.47</v>
      </c>
      <c r="J2075">
        <v>3.88</v>
      </c>
      <c r="K2075">
        <v>4.4000000000000004</v>
      </c>
      <c r="L2075">
        <v>4.3600000000000003</v>
      </c>
      <c r="M2075">
        <v>0.93</v>
      </c>
      <c r="N2075">
        <v>1.56</v>
      </c>
      <c r="O2075">
        <v>1.88</v>
      </c>
      <c r="P2075" t="e">
        <v>#N/A</v>
      </c>
      <c r="Q2075">
        <v>4.5149999999999997</v>
      </c>
      <c r="R2075">
        <v>4.58</v>
      </c>
      <c r="S2075">
        <v>4.62</v>
      </c>
      <c r="T2075">
        <v>4.4675000000000002</v>
      </c>
      <c r="U2075">
        <v>4.0525000000000002</v>
      </c>
      <c r="V2075" t="e">
        <v>#N/A</v>
      </c>
      <c r="W2075" t="e">
        <v>#N/A</v>
      </c>
      <c r="X2075">
        <v>97.9</v>
      </c>
    </row>
    <row r="2076" spans="1:24" x14ac:dyDescent="0.55000000000000004">
      <c r="A2076" s="5">
        <v>39454</v>
      </c>
      <c r="B2076">
        <v>4.2699999999999996</v>
      </c>
      <c r="C2076">
        <v>3.27</v>
      </c>
      <c r="D2076">
        <v>3.29</v>
      </c>
      <c r="E2076">
        <v>3.11</v>
      </c>
      <c r="F2076">
        <v>2.76</v>
      </c>
      <c r="G2076">
        <v>2.76</v>
      </c>
      <c r="H2076">
        <v>3.16</v>
      </c>
      <c r="I2076">
        <v>3.46</v>
      </c>
      <c r="J2076">
        <v>3.86</v>
      </c>
      <c r="K2076">
        <v>4.37</v>
      </c>
      <c r="L2076">
        <v>4.34</v>
      </c>
      <c r="M2076">
        <v>0.94</v>
      </c>
      <c r="N2076">
        <v>1.57</v>
      </c>
      <c r="O2076">
        <v>1.87</v>
      </c>
      <c r="P2076" t="e">
        <v>#N/A</v>
      </c>
      <c r="Q2076">
        <v>4.4412500000000001</v>
      </c>
      <c r="R2076">
        <v>4.5</v>
      </c>
      <c r="S2076">
        <v>4.5431299999999997</v>
      </c>
      <c r="T2076">
        <v>4.3637499999999996</v>
      </c>
      <c r="U2076">
        <v>3.9424999999999999</v>
      </c>
      <c r="V2076" t="e">
        <v>#N/A</v>
      </c>
      <c r="W2076" t="e">
        <v>#N/A</v>
      </c>
      <c r="X2076">
        <v>95.08</v>
      </c>
    </row>
    <row r="2077" spans="1:24" x14ac:dyDescent="0.55000000000000004">
      <c r="A2077" s="5">
        <v>39455</v>
      </c>
      <c r="B2077">
        <v>4.2699999999999996</v>
      </c>
      <c r="C2077">
        <v>3.25</v>
      </c>
      <c r="D2077">
        <v>3.27</v>
      </c>
      <c r="E2077">
        <v>3.09</v>
      </c>
      <c r="F2077">
        <v>2.76</v>
      </c>
      <c r="G2077">
        <v>2.76</v>
      </c>
      <c r="H2077">
        <v>3.16</v>
      </c>
      <c r="I2077">
        <v>3.47</v>
      </c>
      <c r="J2077">
        <v>3.86</v>
      </c>
      <c r="K2077">
        <v>4.3899999999999997</v>
      </c>
      <c r="L2077">
        <v>4.3499999999999996</v>
      </c>
      <c r="M2077">
        <v>0.95</v>
      </c>
      <c r="N2077">
        <v>1.57</v>
      </c>
      <c r="O2077">
        <v>1.89</v>
      </c>
      <c r="P2077" t="e">
        <v>#N/A</v>
      </c>
      <c r="Q2077">
        <v>4.4112499999999999</v>
      </c>
      <c r="R2077">
        <v>4.46875</v>
      </c>
      <c r="S2077">
        <v>4.5049999999999999</v>
      </c>
      <c r="T2077">
        <v>4.3287500000000003</v>
      </c>
      <c r="U2077">
        <v>3.92875</v>
      </c>
      <c r="V2077" t="e">
        <v>#N/A</v>
      </c>
      <c r="W2077" t="e">
        <v>#N/A</v>
      </c>
      <c r="X2077">
        <v>96.43</v>
      </c>
    </row>
    <row r="2078" spans="1:24" x14ac:dyDescent="0.55000000000000004">
      <c r="A2078" s="5">
        <v>39456</v>
      </c>
      <c r="B2078">
        <v>4.26</v>
      </c>
      <c r="C2078">
        <v>3.22</v>
      </c>
      <c r="D2078">
        <v>3.22</v>
      </c>
      <c r="E2078">
        <v>3.04</v>
      </c>
      <c r="F2078">
        <v>2.69</v>
      </c>
      <c r="G2078">
        <v>2.69</v>
      </c>
      <c r="H2078">
        <v>3.1</v>
      </c>
      <c r="I2078">
        <v>3.4</v>
      </c>
      <c r="J2078">
        <v>3.82</v>
      </c>
      <c r="K2078">
        <v>4.3499999999999996</v>
      </c>
      <c r="L2078">
        <v>4.32</v>
      </c>
      <c r="M2078">
        <v>0.94</v>
      </c>
      <c r="N2078">
        <v>1.56</v>
      </c>
      <c r="O2078">
        <v>1.87</v>
      </c>
      <c r="P2078" t="e">
        <v>#N/A</v>
      </c>
      <c r="Q2078">
        <v>4.3706300000000002</v>
      </c>
      <c r="R2078">
        <v>4.415</v>
      </c>
      <c r="S2078">
        <v>4.4424999999999999</v>
      </c>
      <c r="T2078">
        <v>4.2625000000000002</v>
      </c>
      <c r="U2078">
        <v>3.8643800000000001</v>
      </c>
      <c r="V2078" t="e">
        <v>#N/A</v>
      </c>
      <c r="W2078" t="e">
        <v>#N/A</v>
      </c>
      <c r="X2078">
        <v>95.64</v>
      </c>
    </row>
    <row r="2079" spans="1:24" x14ac:dyDescent="0.55000000000000004">
      <c r="A2079" s="5">
        <v>39457</v>
      </c>
      <c r="B2079">
        <v>4.26</v>
      </c>
      <c r="C2079">
        <v>3.24</v>
      </c>
      <c r="D2079">
        <v>3.21</v>
      </c>
      <c r="E2079">
        <v>3.04</v>
      </c>
      <c r="F2079">
        <v>2.71</v>
      </c>
      <c r="G2079">
        <v>2.74</v>
      </c>
      <c r="H2079">
        <v>3.16</v>
      </c>
      <c r="I2079">
        <v>3.49</v>
      </c>
      <c r="J2079">
        <v>3.91</v>
      </c>
      <c r="K2079">
        <v>4.47</v>
      </c>
      <c r="L2079">
        <v>4.4400000000000004</v>
      </c>
      <c r="M2079">
        <v>1.04</v>
      </c>
      <c r="N2079">
        <v>1.68</v>
      </c>
      <c r="O2079">
        <v>1.97</v>
      </c>
      <c r="P2079" t="e">
        <v>#N/A</v>
      </c>
      <c r="Q2079">
        <v>4.3193799999999998</v>
      </c>
      <c r="R2079">
        <v>4.3525</v>
      </c>
      <c r="S2079">
        <v>4.3768799999999999</v>
      </c>
      <c r="T2079">
        <v>4.1937499999999996</v>
      </c>
      <c r="U2079">
        <v>3.8125</v>
      </c>
      <c r="V2079" t="e">
        <v>#N/A</v>
      </c>
      <c r="W2079" t="e">
        <v>#N/A</v>
      </c>
      <c r="X2079">
        <v>93.92</v>
      </c>
    </row>
    <row r="2080" spans="1:24" x14ac:dyDescent="0.55000000000000004">
      <c r="A2080" s="5">
        <v>39458</v>
      </c>
      <c r="B2080">
        <v>4.2300000000000004</v>
      </c>
      <c r="C2080">
        <v>3.09</v>
      </c>
      <c r="D2080">
        <v>3.07</v>
      </c>
      <c r="E2080">
        <v>2.91</v>
      </c>
      <c r="F2080">
        <v>2.59</v>
      </c>
      <c r="G2080">
        <v>2.61</v>
      </c>
      <c r="H2080">
        <v>3.06</v>
      </c>
      <c r="I2080">
        <v>3.38</v>
      </c>
      <c r="J2080">
        <v>3.82</v>
      </c>
      <c r="K2080">
        <v>4.4000000000000004</v>
      </c>
      <c r="L2080">
        <v>4.3899999999999997</v>
      </c>
      <c r="M2080">
        <v>0.91</v>
      </c>
      <c r="N2080">
        <v>1.56</v>
      </c>
      <c r="O2080">
        <v>1.87</v>
      </c>
      <c r="P2080" t="e">
        <v>#N/A</v>
      </c>
      <c r="Q2080">
        <v>4.2362500000000001</v>
      </c>
      <c r="R2080">
        <v>4.2474999999999996</v>
      </c>
      <c r="S2080">
        <v>4.2575000000000003</v>
      </c>
      <c r="T2080">
        <v>4.0812499999999998</v>
      </c>
      <c r="U2080">
        <v>3.7149999999999999</v>
      </c>
      <c r="V2080" t="e">
        <v>#N/A</v>
      </c>
      <c r="W2080" t="e">
        <v>#N/A</v>
      </c>
      <c r="X2080">
        <v>92.74</v>
      </c>
    </row>
    <row r="2081" spans="1:24" x14ac:dyDescent="0.55000000000000004">
      <c r="A2081" s="5">
        <v>39461</v>
      </c>
      <c r="B2081">
        <v>4.24</v>
      </c>
      <c r="C2081">
        <v>3.19</v>
      </c>
      <c r="D2081">
        <v>3.07</v>
      </c>
      <c r="E2081">
        <v>2.9</v>
      </c>
      <c r="F2081">
        <v>2.58</v>
      </c>
      <c r="G2081">
        <v>2.61</v>
      </c>
      <c r="H2081">
        <v>3.08</v>
      </c>
      <c r="I2081">
        <v>3.39</v>
      </c>
      <c r="J2081">
        <v>3.81</v>
      </c>
      <c r="K2081">
        <v>4.3899999999999997</v>
      </c>
      <c r="L2081">
        <v>4.37</v>
      </c>
      <c r="M2081">
        <v>0.89</v>
      </c>
      <c r="N2081">
        <v>1.53</v>
      </c>
      <c r="O2081">
        <v>1.84</v>
      </c>
      <c r="P2081" t="e">
        <v>#N/A</v>
      </c>
      <c r="Q2081">
        <v>4.0812499999999998</v>
      </c>
      <c r="R2081">
        <v>4.0687499999999996</v>
      </c>
      <c r="S2081">
        <v>4.0549999999999997</v>
      </c>
      <c r="T2081">
        <v>3.8537499999999998</v>
      </c>
      <c r="U2081">
        <v>3.4962499999999999</v>
      </c>
      <c r="V2081" t="e">
        <v>#N/A</v>
      </c>
      <c r="W2081" t="e">
        <v>#N/A</v>
      </c>
      <c r="X2081">
        <v>94.23</v>
      </c>
    </row>
    <row r="2082" spans="1:24" x14ac:dyDescent="0.55000000000000004">
      <c r="A2082" s="5">
        <v>39462</v>
      </c>
      <c r="B2082">
        <v>4.24</v>
      </c>
      <c r="C2082">
        <v>3.17</v>
      </c>
      <c r="D2082">
        <v>3.05</v>
      </c>
      <c r="E2082">
        <v>2.87</v>
      </c>
      <c r="F2082">
        <v>2.5299999999999998</v>
      </c>
      <c r="G2082">
        <v>2.5499999999999998</v>
      </c>
      <c r="H2082">
        <v>3</v>
      </c>
      <c r="I2082">
        <v>3.3</v>
      </c>
      <c r="J2082">
        <v>3.72</v>
      </c>
      <c r="K2082">
        <v>4.3</v>
      </c>
      <c r="L2082">
        <v>4.28</v>
      </c>
      <c r="M2082">
        <v>0.84</v>
      </c>
      <c r="N2082">
        <v>1.45</v>
      </c>
      <c r="O2082">
        <v>1.77</v>
      </c>
      <c r="P2082" t="e">
        <v>#N/A</v>
      </c>
      <c r="Q2082">
        <v>4.0225</v>
      </c>
      <c r="R2082">
        <v>4.0075000000000003</v>
      </c>
      <c r="S2082">
        <v>3.9975000000000001</v>
      </c>
      <c r="T2082">
        <v>3.8275000000000001</v>
      </c>
      <c r="U2082">
        <v>3.4737499999999999</v>
      </c>
      <c r="V2082" t="e">
        <v>#N/A</v>
      </c>
      <c r="W2082" t="e">
        <v>#N/A</v>
      </c>
      <c r="X2082">
        <v>91.87</v>
      </c>
    </row>
    <row r="2083" spans="1:24" x14ac:dyDescent="0.55000000000000004">
      <c r="A2083" s="5">
        <v>39463</v>
      </c>
      <c r="B2083">
        <v>4.22</v>
      </c>
      <c r="C2083">
        <v>3.14</v>
      </c>
      <c r="D2083">
        <v>3.05</v>
      </c>
      <c r="E2083">
        <v>2.86</v>
      </c>
      <c r="F2083">
        <v>2.5099999999999998</v>
      </c>
      <c r="G2083">
        <v>2.5499999999999998</v>
      </c>
      <c r="H2083">
        <v>3</v>
      </c>
      <c r="I2083">
        <v>3.32</v>
      </c>
      <c r="J2083">
        <v>3.74</v>
      </c>
      <c r="K2083">
        <v>4.34</v>
      </c>
      <c r="L2083">
        <v>4.32</v>
      </c>
      <c r="M2083">
        <v>0.89</v>
      </c>
      <c r="N2083">
        <v>1.5</v>
      </c>
      <c r="O2083">
        <v>1.83</v>
      </c>
      <c r="P2083" t="e">
        <v>#N/A</v>
      </c>
      <c r="Q2083">
        <v>3.9893800000000001</v>
      </c>
      <c r="R2083">
        <v>3.9706299999999999</v>
      </c>
      <c r="S2083">
        <v>3.9512499999999999</v>
      </c>
      <c r="T2083">
        <v>3.7937500000000002</v>
      </c>
      <c r="U2083">
        <v>3.4237500000000001</v>
      </c>
      <c r="V2083" t="e">
        <v>#N/A</v>
      </c>
      <c r="W2083" t="e">
        <v>#N/A</v>
      </c>
      <c r="X2083">
        <v>90.8</v>
      </c>
    </row>
    <row r="2084" spans="1:24" x14ac:dyDescent="0.55000000000000004">
      <c r="A2084" s="5">
        <v>39464</v>
      </c>
      <c r="B2084">
        <v>4.2300000000000004</v>
      </c>
      <c r="C2084">
        <v>3.07</v>
      </c>
      <c r="D2084">
        <v>3.01</v>
      </c>
      <c r="E2084">
        <v>2.81</v>
      </c>
      <c r="F2084">
        <v>2.44</v>
      </c>
      <c r="G2084">
        <v>2.46</v>
      </c>
      <c r="H2084">
        <v>2.9</v>
      </c>
      <c r="I2084">
        <v>3.22</v>
      </c>
      <c r="J2084">
        <v>3.66</v>
      </c>
      <c r="K2084">
        <v>4.2699999999999996</v>
      </c>
      <c r="L2084">
        <v>4.25</v>
      </c>
      <c r="M2084">
        <v>0.84</v>
      </c>
      <c r="N2084">
        <v>1.43</v>
      </c>
      <c r="O2084">
        <v>1.76</v>
      </c>
      <c r="P2084" t="e">
        <v>#N/A</v>
      </c>
      <c r="Q2084">
        <v>3.9587500000000002</v>
      </c>
      <c r="R2084">
        <v>3.9449999999999998</v>
      </c>
      <c r="S2084">
        <v>3.92625</v>
      </c>
      <c r="T2084">
        <v>3.8112499999999998</v>
      </c>
      <c r="U2084">
        <v>3.48</v>
      </c>
      <c r="V2084" t="e">
        <v>#N/A</v>
      </c>
      <c r="W2084" t="e">
        <v>#N/A</v>
      </c>
      <c r="X2084">
        <v>90.11</v>
      </c>
    </row>
    <row r="2085" spans="1:24" x14ac:dyDescent="0.55000000000000004">
      <c r="A2085" s="5">
        <v>39465</v>
      </c>
      <c r="B2085">
        <v>4.17</v>
      </c>
      <c r="C2085">
        <v>2.86</v>
      </c>
      <c r="D2085">
        <v>2.86</v>
      </c>
      <c r="E2085">
        <v>2.69</v>
      </c>
      <c r="F2085">
        <v>2.36</v>
      </c>
      <c r="G2085">
        <v>2.39</v>
      </c>
      <c r="H2085">
        <v>2.86</v>
      </c>
      <c r="I2085">
        <v>3.2</v>
      </c>
      <c r="J2085">
        <v>3.66</v>
      </c>
      <c r="K2085">
        <v>4.3</v>
      </c>
      <c r="L2085">
        <v>4.28</v>
      </c>
      <c r="M2085">
        <v>0.82</v>
      </c>
      <c r="N2085">
        <v>1.42</v>
      </c>
      <c r="O2085">
        <v>1.78</v>
      </c>
      <c r="P2085" t="e">
        <v>#N/A</v>
      </c>
      <c r="Q2085">
        <v>3.93438</v>
      </c>
      <c r="R2085">
        <v>3.9156300000000002</v>
      </c>
      <c r="S2085">
        <v>3.8937499999999998</v>
      </c>
      <c r="T2085">
        <v>3.7537500000000001</v>
      </c>
      <c r="U2085">
        <v>3.3962500000000002</v>
      </c>
      <c r="V2085" t="e">
        <v>#N/A</v>
      </c>
      <c r="W2085" t="e">
        <v>#N/A</v>
      </c>
      <c r="X2085">
        <v>90.55</v>
      </c>
    </row>
    <row r="2086" spans="1:24" x14ac:dyDescent="0.55000000000000004">
      <c r="A2086" s="5">
        <v>39468</v>
      </c>
      <c r="B2086" t="e">
        <v>#N/A</v>
      </c>
      <c r="C2086" t="e">
        <v>#N/A</v>
      </c>
      <c r="D2086" t="e">
        <v>#N/A</v>
      </c>
      <c r="E2086" t="e">
        <v>#N/A</v>
      </c>
      <c r="F2086" t="e">
        <v>#N/A</v>
      </c>
      <c r="G2086" t="e">
        <v>#N/A</v>
      </c>
      <c r="H2086" t="e">
        <v>#N/A</v>
      </c>
      <c r="I2086" t="e">
        <v>#N/A</v>
      </c>
      <c r="J2086" t="e">
        <v>#N/A</v>
      </c>
      <c r="K2086" t="e">
        <v>#N/A</v>
      </c>
      <c r="L2086" t="e">
        <v>#N/A</v>
      </c>
      <c r="M2086" t="e">
        <v>#N/A</v>
      </c>
      <c r="N2086" t="e">
        <v>#N/A</v>
      </c>
      <c r="O2086" t="e">
        <v>#N/A</v>
      </c>
      <c r="P2086" t="e">
        <v>#N/A</v>
      </c>
      <c r="Q2086">
        <v>3.9024999999999999</v>
      </c>
      <c r="R2086">
        <v>3.8774999999999999</v>
      </c>
      <c r="S2086">
        <v>3.8475000000000001</v>
      </c>
      <c r="T2086">
        <v>3.6743800000000002</v>
      </c>
      <c r="U2086">
        <v>3.2681300000000002</v>
      </c>
      <c r="V2086" t="e">
        <v>#N/A</v>
      </c>
      <c r="W2086" t="e">
        <v>#N/A</v>
      </c>
      <c r="X2086" t="e">
        <v>#N/A</v>
      </c>
    </row>
    <row r="2087" spans="1:24" x14ac:dyDescent="0.55000000000000004">
      <c r="A2087" s="5">
        <v>39469</v>
      </c>
      <c r="B2087">
        <v>3.68</v>
      </c>
      <c r="C2087">
        <v>2.35</v>
      </c>
      <c r="D2087">
        <v>2.41</v>
      </c>
      <c r="E2087">
        <v>2.29</v>
      </c>
      <c r="F2087">
        <v>2.08</v>
      </c>
      <c r="G2087">
        <v>2.12</v>
      </c>
      <c r="H2087">
        <v>2.64</v>
      </c>
      <c r="I2087">
        <v>3.01</v>
      </c>
      <c r="J2087">
        <v>3.52</v>
      </c>
      <c r="K2087">
        <v>4.2300000000000004</v>
      </c>
      <c r="L2087">
        <v>4.2300000000000004</v>
      </c>
      <c r="M2087">
        <v>0.67</v>
      </c>
      <c r="N2087">
        <v>1.28</v>
      </c>
      <c r="O2087">
        <v>1.72</v>
      </c>
      <c r="P2087" t="e">
        <v>#N/A</v>
      </c>
      <c r="Q2087">
        <v>3.7737500000000002</v>
      </c>
      <c r="R2087">
        <v>3.7524999999999999</v>
      </c>
      <c r="S2087">
        <v>3.7174999999999998</v>
      </c>
      <c r="T2087">
        <v>3.49</v>
      </c>
      <c r="U2087">
        <v>3.0837500000000002</v>
      </c>
      <c r="V2087" t="e">
        <v>#N/A</v>
      </c>
      <c r="W2087" t="e">
        <v>#N/A</v>
      </c>
      <c r="X2087">
        <v>89.64</v>
      </c>
    </row>
    <row r="2088" spans="1:24" x14ac:dyDescent="0.55000000000000004">
      <c r="A2088" s="5">
        <v>39470</v>
      </c>
      <c r="B2088">
        <v>3.43</v>
      </c>
      <c r="C2088">
        <v>2.21</v>
      </c>
      <c r="D2088">
        <v>2.25</v>
      </c>
      <c r="E2088">
        <v>2.19</v>
      </c>
      <c r="F2088">
        <v>2.09</v>
      </c>
      <c r="G2088">
        <v>2.12</v>
      </c>
      <c r="H2088">
        <v>2.64</v>
      </c>
      <c r="I2088">
        <v>3.01</v>
      </c>
      <c r="J2088">
        <v>3.51</v>
      </c>
      <c r="K2088">
        <v>4.2300000000000004</v>
      </c>
      <c r="L2088">
        <v>4.2300000000000004</v>
      </c>
      <c r="M2088">
        <v>0.72</v>
      </c>
      <c r="N2088">
        <v>1.31</v>
      </c>
      <c r="O2088">
        <v>1.69</v>
      </c>
      <c r="P2088" t="e">
        <v>#N/A</v>
      </c>
      <c r="Q2088">
        <v>3.3762500000000002</v>
      </c>
      <c r="R2088">
        <v>3.3525</v>
      </c>
      <c r="S2088">
        <v>3.3312499999999998</v>
      </c>
      <c r="T2088">
        <v>3.1637499999999998</v>
      </c>
      <c r="U2088">
        <v>2.8062499999999999</v>
      </c>
      <c r="V2088" t="e">
        <v>#N/A</v>
      </c>
      <c r="W2088" t="e">
        <v>#N/A</v>
      </c>
      <c r="X2088">
        <v>87.65</v>
      </c>
    </row>
    <row r="2089" spans="1:24" x14ac:dyDescent="0.55000000000000004">
      <c r="A2089" s="5">
        <v>39471</v>
      </c>
      <c r="B2089">
        <v>3.47</v>
      </c>
      <c r="C2089">
        <v>2.37</v>
      </c>
      <c r="D2089">
        <v>2.48</v>
      </c>
      <c r="E2089">
        <v>2.4</v>
      </c>
      <c r="F2089">
        <v>2.25</v>
      </c>
      <c r="G2089">
        <v>2.2999999999999998</v>
      </c>
      <c r="H2089">
        <v>2.85</v>
      </c>
      <c r="I2089">
        <v>3.21</v>
      </c>
      <c r="J2089">
        <v>3.68</v>
      </c>
      <c r="K2089">
        <v>4.37</v>
      </c>
      <c r="L2089">
        <v>4.3600000000000003</v>
      </c>
      <c r="M2089">
        <v>0.86</v>
      </c>
      <c r="N2089">
        <v>1.44</v>
      </c>
      <c r="O2089">
        <v>1.81</v>
      </c>
      <c r="P2089" t="e">
        <v>#N/A</v>
      </c>
      <c r="Q2089">
        <v>3.2850000000000001</v>
      </c>
      <c r="R2089">
        <v>3.2656299999999998</v>
      </c>
      <c r="S2089">
        <v>3.2437499999999999</v>
      </c>
      <c r="T2089">
        <v>3.15</v>
      </c>
      <c r="U2089">
        <v>2.8624999999999998</v>
      </c>
      <c r="V2089" t="e">
        <v>#N/A</v>
      </c>
      <c r="W2089" t="e">
        <v>#N/A</v>
      </c>
      <c r="X2089">
        <v>89.98</v>
      </c>
    </row>
    <row r="2090" spans="1:24" x14ac:dyDescent="0.55000000000000004">
      <c r="A2090" s="5">
        <v>39472</v>
      </c>
      <c r="B2090">
        <v>3.6</v>
      </c>
      <c r="C2090">
        <v>2.2999999999999998</v>
      </c>
      <c r="D2090">
        <v>2.41</v>
      </c>
      <c r="E2090">
        <v>2.34</v>
      </c>
      <c r="F2090">
        <v>2.23</v>
      </c>
      <c r="G2090">
        <v>2.2799999999999998</v>
      </c>
      <c r="H2090">
        <v>2.81</v>
      </c>
      <c r="I2090">
        <v>3.15</v>
      </c>
      <c r="J2090">
        <v>3.61</v>
      </c>
      <c r="K2090">
        <v>4.3</v>
      </c>
      <c r="L2090">
        <v>4.28</v>
      </c>
      <c r="M2090">
        <v>0.76</v>
      </c>
      <c r="N2090">
        <v>1.34</v>
      </c>
      <c r="O2090">
        <v>1.71</v>
      </c>
      <c r="P2090" t="e">
        <v>#N/A</v>
      </c>
      <c r="Q2090">
        <v>3.3125</v>
      </c>
      <c r="R2090">
        <v>3.3075000000000001</v>
      </c>
      <c r="S2090">
        <v>3.3062499999999999</v>
      </c>
      <c r="T2090">
        <v>3.3</v>
      </c>
      <c r="U2090">
        <v>3.1262500000000002</v>
      </c>
      <c r="V2090" t="e">
        <v>#N/A</v>
      </c>
      <c r="W2090" t="e">
        <v>#N/A</v>
      </c>
      <c r="X2090">
        <v>90.37</v>
      </c>
    </row>
    <row r="2091" spans="1:24" x14ac:dyDescent="0.55000000000000004">
      <c r="A2091" s="5">
        <v>39475</v>
      </c>
      <c r="B2091">
        <v>3.5</v>
      </c>
      <c r="C2091">
        <v>2.34</v>
      </c>
      <c r="D2091">
        <v>2.36</v>
      </c>
      <c r="E2091">
        <v>2.2999999999999998</v>
      </c>
      <c r="F2091">
        <v>2.2000000000000002</v>
      </c>
      <c r="G2091">
        <v>2.27</v>
      </c>
      <c r="H2091">
        <v>2.8</v>
      </c>
      <c r="I2091">
        <v>3.15</v>
      </c>
      <c r="J2091">
        <v>3.61</v>
      </c>
      <c r="K2091">
        <v>4.3</v>
      </c>
      <c r="L2091">
        <v>4.29</v>
      </c>
      <c r="M2091">
        <v>0.75</v>
      </c>
      <c r="N2091">
        <v>1.33</v>
      </c>
      <c r="O2091">
        <v>1.71</v>
      </c>
      <c r="P2091" t="e">
        <v>#N/A</v>
      </c>
      <c r="Q2091">
        <v>3.28125</v>
      </c>
      <c r="R2091">
        <v>3.27</v>
      </c>
      <c r="S2091">
        <v>3.2512500000000002</v>
      </c>
      <c r="T2091">
        <v>3.1837499999999999</v>
      </c>
      <c r="U2091">
        <v>2.9562499999999998</v>
      </c>
      <c r="V2091" t="e">
        <v>#N/A</v>
      </c>
      <c r="W2091" t="e">
        <v>#N/A</v>
      </c>
      <c r="X2091">
        <v>90.99</v>
      </c>
    </row>
    <row r="2092" spans="1:24" x14ac:dyDescent="0.55000000000000004">
      <c r="A2092" s="5">
        <v>39476</v>
      </c>
      <c r="B2092">
        <v>3.47</v>
      </c>
      <c r="C2092">
        <v>2.2799999999999998</v>
      </c>
      <c r="D2092">
        <v>2.36</v>
      </c>
      <c r="E2092">
        <v>2.33</v>
      </c>
      <c r="F2092">
        <v>2.29</v>
      </c>
      <c r="G2092">
        <v>2.33</v>
      </c>
      <c r="H2092">
        <v>2.87</v>
      </c>
      <c r="I2092">
        <v>3.23</v>
      </c>
      <c r="J2092">
        <v>3.69</v>
      </c>
      <c r="K2092">
        <v>4.3499999999999996</v>
      </c>
      <c r="L2092">
        <v>4.34</v>
      </c>
      <c r="M2092">
        <v>0.77</v>
      </c>
      <c r="N2092">
        <v>1.37</v>
      </c>
      <c r="O2092">
        <v>1.76</v>
      </c>
      <c r="P2092" t="e">
        <v>#N/A</v>
      </c>
      <c r="Q2092">
        <v>3.2712500000000002</v>
      </c>
      <c r="R2092">
        <v>3.2606299999999999</v>
      </c>
      <c r="S2092">
        <v>3.2437499999999999</v>
      </c>
      <c r="T2092">
        <v>3.18188</v>
      </c>
      <c r="U2092">
        <v>2.9662500000000001</v>
      </c>
      <c r="V2092" t="e">
        <v>#N/A</v>
      </c>
      <c r="W2092" t="e">
        <v>#N/A</v>
      </c>
      <c r="X2092">
        <v>91.66</v>
      </c>
    </row>
    <row r="2093" spans="1:24" x14ac:dyDescent="0.55000000000000004">
      <c r="A2093" s="5">
        <v>39477</v>
      </c>
      <c r="B2093">
        <v>3.26</v>
      </c>
      <c r="C2093">
        <v>2.21</v>
      </c>
      <c r="D2093">
        <v>2.29</v>
      </c>
      <c r="E2093">
        <v>2.2999999999999998</v>
      </c>
      <c r="F2093">
        <v>2.2999999999999998</v>
      </c>
      <c r="G2093">
        <v>2.44</v>
      </c>
      <c r="H2093">
        <v>2.96</v>
      </c>
      <c r="I2093">
        <v>3.32</v>
      </c>
      <c r="J2093">
        <v>3.78</v>
      </c>
      <c r="K2093">
        <v>4.45</v>
      </c>
      <c r="L2093">
        <v>4.4400000000000004</v>
      </c>
      <c r="M2093">
        <v>0.84</v>
      </c>
      <c r="N2093">
        <v>1.45</v>
      </c>
      <c r="O2093">
        <v>1.82</v>
      </c>
      <c r="P2093" t="e">
        <v>#N/A</v>
      </c>
      <c r="Q2093">
        <v>3.2637499999999999</v>
      </c>
      <c r="R2093">
        <v>3.2518799999999999</v>
      </c>
      <c r="S2093">
        <v>3.2393800000000001</v>
      </c>
      <c r="T2093">
        <v>3.1862499999999998</v>
      </c>
      <c r="U2093">
        <v>2.98</v>
      </c>
      <c r="V2093" t="e">
        <v>#N/A</v>
      </c>
      <c r="W2093" t="e">
        <v>#N/A</v>
      </c>
      <c r="X2093">
        <v>92.34</v>
      </c>
    </row>
    <row r="2094" spans="1:24" x14ac:dyDescent="0.55000000000000004">
      <c r="A2094" s="5">
        <v>39478</v>
      </c>
      <c r="B2094">
        <v>3.22</v>
      </c>
      <c r="C2094">
        <v>1.96</v>
      </c>
      <c r="D2094">
        <v>2.0699999999999998</v>
      </c>
      <c r="E2094">
        <v>2.11</v>
      </c>
      <c r="F2094">
        <v>2.17</v>
      </c>
      <c r="G2094">
        <v>2.27</v>
      </c>
      <c r="H2094">
        <v>2.82</v>
      </c>
      <c r="I2094">
        <v>3.19</v>
      </c>
      <c r="J2094">
        <v>3.67</v>
      </c>
      <c r="K2094">
        <v>4.3499999999999996</v>
      </c>
      <c r="L2094">
        <v>4.3499999999999996</v>
      </c>
      <c r="M2094">
        <v>0.67</v>
      </c>
      <c r="N2094">
        <v>1.33</v>
      </c>
      <c r="O2094">
        <v>1.71</v>
      </c>
      <c r="P2094" t="e">
        <v>#N/A</v>
      </c>
      <c r="Q2094">
        <v>3.1437499999999998</v>
      </c>
      <c r="R2094">
        <v>3.125</v>
      </c>
      <c r="S2094">
        <v>3.1118800000000002</v>
      </c>
      <c r="T2094">
        <v>3.0412499999999998</v>
      </c>
      <c r="U2094">
        <v>2.84938</v>
      </c>
      <c r="V2094" t="e">
        <v>#N/A</v>
      </c>
      <c r="W2094" t="e">
        <v>#N/A</v>
      </c>
      <c r="X2094">
        <v>91.67</v>
      </c>
    </row>
    <row r="2095" spans="1:24" x14ac:dyDescent="0.55000000000000004">
      <c r="A2095" s="5">
        <v>39479</v>
      </c>
      <c r="B2095">
        <v>3.12</v>
      </c>
      <c r="C2095">
        <v>2.1</v>
      </c>
      <c r="D2095">
        <v>2.15</v>
      </c>
      <c r="E2095">
        <v>2.13</v>
      </c>
      <c r="F2095">
        <v>2.09</v>
      </c>
      <c r="G2095">
        <v>2.2200000000000002</v>
      </c>
      <c r="H2095">
        <v>2.75</v>
      </c>
      <c r="I2095">
        <v>3.13</v>
      </c>
      <c r="J2095">
        <v>3.62</v>
      </c>
      <c r="K2095">
        <v>4.3099999999999996</v>
      </c>
      <c r="L2095">
        <v>4.32</v>
      </c>
      <c r="M2095">
        <v>0.66</v>
      </c>
      <c r="N2095">
        <v>1.31</v>
      </c>
      <c r="O2095">
        <v>1.69</v>
      </c>
      <c r="P2095" t="e">
        <v>#N/A</v>
      </c>
      <c r="Q2095">
        <v>3.1412499999999999</v>
      </c>
      <c r="R2095">
        <v>3.1124999999999998</v>
      </c>
      <c r="S2095">
        <v>3.0950000000000002</v>
      </c>
      <c r="T2095">
        <v>3.0162499999999999</v>
      </c>
      <c r="U2095">
        <v>2.8187500000000001</v>
      </c>
      <c r="V2095" t="e">
        <v>#N/A</v>
      </c>
      <c r="W2095" t="e">
        <v>#N/A</v>
      </c>
      <c r="X2095">
        <v>89.03</v>
      </c>
    </row>
    <row r="2096" spans="1:24" x14ac:dyDescent="0.55000000000000004">
      <c r="A2096" s="5">
        <v>39482</v>
      </c>
      <c r="B2096">
        <v>2.82</v>
      </c>
      <c r="C2096">
        <v>2.27</v>
      </c>
      <c r="D2096">
        <v>2.2200000000000002</v>
      </c>
      <c r="E2096">
        <v>2.17</v>
      </c>
      <c r="F2096">
        <v>2.08</v>
      </c>
      <c r="G2096">
        <v>2.23</v>
      </c>
      <c r="H2096">
        <v>2.78</v>
      </c>
      <c r="I2096">
        <v>3.18</v>
      </c>
      <c r="J2096">
        <v>3.68</v>
      </c>
      <c r="K2096">
        <v>4.37</v>
      </c>
      <c r="L2096">
        <v>4.37</v>
      </c>
      <c r="M2096">
        <v>0.74</v>
      </c>
      <c r="N2096">
        <v>1.38</v>
      </c>
      <c r="O2096">
        <v>1.76</v>
      </c>
      <c r="P2096" t="e">
        <v>#N/A</v>
      </c>
      <c r="Q2096">
        <v>3.1812499999999999</v>
      </c>
      <c r="R2096">
        <v>3.1575000000000002</v>
      </c>
      <c r="S2096">
        <v>3.145</v>
      </c>
      <c r="T2096">
        <v>3.0975000000000001</v>
      </c>
      <c r="U2096">
        <v>2.8962500000000002</v>
      </c>
      <c r="V2096" t="e">
        <v>#N/A</v>
      </c>
      <c r="W2096" t="e">
        <v>#N/A</v>
      </c>
      <c r="X2096">
        <v>90.07</v>
      </c>
    </row>
    <row r="2097" spans="1:24" x14ac:dyDescent="0.55000000000000004">
      <c r="A2097" s="5">
        <v>39483</v>
      </c>
      <c r="B2097">
        <v>2.71</v>
      </c>
      <c r="C2097">
        <v>2.19</v>
      </c>
      <c r="D2097">
        <v>2.13</v>
      </c>
      <c r="E2097">
        <v>2.06</v>
      </c>
      <c r="F2097">
        <v>1.93</v>
      </c>
      <c r="G2097">
        <v>2.08</v>
      </c>
      <c r="H2097">
        <v>2.66</v>
      </c>
      <c r="I2097">
        <v>3.08</v>
      </c>
      <c r="J2097">
        <v>3.61</v>
      </c>
      <c r="K2097">
        <v>4.32</v>
      </c>
      <c r="L2097">
        <v>4.33</v>
      </c>
      <c r="M2097">
        <v>0.68</v>
      </c>
      <c r="N2097">
        <v>1.34</v>
      </c>
      <c r="O2097">
        <v>1.72</v>
      </c>
      <c r="P2097" t="e">
        <v>#N/A</v>
      </c>
      <c r="Q2097">
        <v>3.2181299999999999</v>
      </c>
      <c r="R2097">
        <v>3.1825000000000001</v>
      </c>
      <c r="S2097">
        <v>3.16188</v>
      </c>
      <c r="T2097">
        <v>3.1112500000000001</v>
      </c>
      <c r="U2097">
        <v>2.8931300000000002</v>
      </c>
      <c r="V2097" t="e">
        <v>#N/A</v>
      </c>
      <c r="W2097" t="e">
        <v>#N/A</v>
      </c>
      <c r="X2097">
        <v>88.32</v>
      </c>
    </row>
    <row r="2098" spans="1:24" x14ac:dyDescent="0.55000000000000004">
      <c r="A2098" s="5">
        <v>39484</v>
      </c>
      <c r="B2098">
        <v>2.94</v>
      </c>
      <c r="C2098">
        <v>2.1</v>
      </c>
      <c r="D2098">
        <v>2.1</v>
      </c>
      <c r="E2098">
        <v>2.0499999999999998</v>
      </c>
      <c r="F2098">
        <v>1.96</v>
      </c>
      <c r="G2098">
        <v>2.11</v>
      </c>
      <c r="H2098">
        <v>2.67</v>
      </c>
      <c r="I2098">
        <v>3.08</v>
      </c>
      <c r="J2098">
        <v>3.61</v>
      </c>
      <c r="K2098">
        <v>4.3600000000000003</v>
      </c>
      <c r="L2098">
        <v>4.37</v>
      </c>
      <c r="M2098">
        <v>0.71</v>
      </c>
      <c r="N2098">
        <v>1.36</v>
      </c>
      <c r="O2098">
        <v>1.75</v>
      </c>
      <c r="P2098" t="e">
        <v>#N/A</v>
      </c>
      <c r="Q2098">
        <v>3.1924999999999999</v>
      </c>
      <c r="R2098">
        <v>3.15</v>
      </c>
      <c r="S2098">
        <v>3.1274999999999999</v>
      </c>
      <c r="T2098">
        <v>3.0024999999999999</v>
      </c>
      <c r="U2098">
        <v>2.7337500000000001</v>
      </c>
      <c r="V2098" t="e">
        <v>#N/A</v>
      </c>
      <c r="W2098" t="e">
        <v>#N/A</v>
      </c>
      <c r="X2098">
        <v>87.16</v>
      </c>
    </row>
    <row r="2099" spans="1:24" x14ac:dyDescent="0.55000000000000004">
      <c r="A2099" s="5">
        <v>39485</v>
      </c>
      <c r="B2099">
        <v>3.03</v>
      </c>
      <c r="C2099">
        <v>2.17</v>
      </c>
      <c r="D2099">
        <v>2.13</v>
      </c>
      <c r="E2099">
        <v>2.08</v>
      </c>
      <c r="F2099">
        <v>1.99</v>
      </c>
      <c r="G2099">
        <v>2.21</v>
      </c>
      <c r="H2099">
        <v>2.79</v>
      </c>
      <c r="I2099">
        <v>3.21</v>
      </c>
      <c r="J2099">
        <v>3.74</v>
      </c>
      <c r="K2099">
        <v>4.5</v>
      </c>
      <c r="L2099">
        <v>4.51</v>
      </c>
      <c r="M2099">
        <v>0.8</v>
      </c>
      <c r="N2099">
        <v>1.47</v>
      </c>
      <c r="O2099">
        <v>1.86</v>
      </c>
      <c r="P2099" t="e">
        <v>#N/A</v>
      </c>
      <c r="Q2099">
        <v>3.165</v>
      </c>
      <c r="R2099">
        <v>3.1262500000000002</v>
      </c>
      <c r="S2099">
        <v>3.0962499999999999</v>
      </c>
      <c r="T2099">
        <v>2.9775</v>
      </c>
      <c r="U2099">
        <v>2.73</v>
      </c>
      <c r="V2099" t="e">
        <v>#N/A</v>
      </c>
      <c r="W2099" t="e">
        <v>#N/A</v>
      </c>
      <c r="X2099">
        <v>88.07</v>
      </c>
    </row>
    <row r="2100" spans="1:24" x14ac:dyDescent="0.55000000000000004">
      <c r="A2100" s="5">
        <v>39486</v>
      </c>
      <c r="B2100">
        <v>3.05</v>
      </c>
      <c r="C2100">
        <v>2.23</v>
      </c>
      <c r="D2100">
        <v>2.12</v>
      </c>
      <c r="E2100">
        <v>2.0499999999999998</v>
      </c>
      <c r="F2100">
        <v>1.93</v>
      </c>
      <c r="G2100">
        <v>2.1</v>
      </c>
      <c r="H2100">
        <v>2.69</v>
      </c>
      <c r="I2100">
        <v>3.11</v>
      </c>
      <c r="J2100">
        <v>3.64</v>
      </c>
      <c r="K2100">
        <v>4.41</v>
      </c>
      <c r="L2100">
        <v>4.43</v>
      </c>
      <c r="M2100">
        <v>0.67</v>
      </c>
      <c r="N2100">
        <v>1.36</v>
      </c>
      <c r="O2100">
        <v>1.78</v>
      </c>
      <c r="P2100" t="e">
        <v>#N/A</v>
      </c>
      <c r="Q2100">
        <v>3.1537500000000001</v>
      </c>
      <c r="R2100">
        <v>3.1175000000000002</v>
      </c>
      <c r="S2100">
        <v>3.08813</v>
      </c>
      <c r="T2100">
        <v>2.99125</v>
      </c>
      <c r="U2100">
        <v>2.7762500000000001</v>
      </c>
      <c r="V2100" t="e">
        <v>#N/A</v>
      </c>
      <c r="W2100" t="e">
        <v>#N/A</v>
      </c>
      <c r="X2100">
        <v>91.77</v>
      </c>
    </row>
    <row r="2101" spans="1:24" x14ac:dyDescent="0.55000000000000004">
      <c r="A2101" s="5">
        <v>39489</v>
      </c>
      <c r="B2101">
        <v>2.88</v>
      </c>
      <c r="C2101">
        <v>2.31</v>
      </c>
      <c r="D2101">
        <v>2.13</v>
      </c>
      <c r="E2101">
        <v>2.06</v>
      </c>
      <c r="F2101">
        <v>1.93</v>
      </c>
      <c r="G2101">
        <v>2.1</v>
      </c>
      <c r="H2101">
        <v>2.67</v>
      </c>
      <c r="I2101">
        <v>3.09</v>
      </c>
      <c r="J2101">
        <v>3.62</v>
      </c>
      <c r="K2101">
        <v>4.38</v>
      </c>
      <c r="L2101">
        <v>4.41</v>
      </c>
      <c r="M2101">
        <v>0.62</v>
      </c>
      <c r="N2101">
        <v>1.32</v>
      </c>
      <c r="O2101">
        <v>1.75</v>
      </c>
      <c r="P2101" t="e">
        <v>#N/A</v>
      </c>
      <c r="Q2101">
        <v>3.1387499999999999</v>
      </c>
      <c r="R2101">
        <v>3.1</v>
      </c>
      <c r="S2101">
        <v>3.07</v>
      </c>
      <c r="T2101">
        <v>2.9624999999999999</v>
      </c>
      <c r="U2101">
        <v>2.7337500000000001</v>
      </c>
      <c r="V2101" t="e">
        <v>#N/A</v>
      </c>
      <c r="W2101" t="e">
        <v>#N/A</v>
      </c>
      <c r="X2101">
        <v>93.56</v>
      </c>
    </row>
    <row r="2102" spans="1:24" x14ac:dyDescent="0.55000000000000004">
      <c r="A2102" s="5">
        <v>39490</v>
      </c>
      <c r="B2102">
        <v>2.91</v>
      </c>
      <c r="C2102">
        <v>2.31</v>
      </c>
      <c r="D2102">
        <v>2.12</v>
      </c>
      <c r="E2102">
        <v>2.06</v>
      </c>
      <c r="F2102">
        <v>1.94</v>
      </c>
      <c r="G2102">
        <v>2.13</v>
      </c>
      <c r="H2102">
        <v>2.71</v>
      </c>
      <c r="I2102">
        <v>3.13</v>
      </c>
      <c r="J2102">
        <v>3.66</v>
      </c>
      <c r="K2102">
        <v>4.43</v>
      </c>
      <c r="L2102">
        <v>4.46</v>
      </c>
      <c r="M2102">
        <v>0.65</v>
      </c>
      <c r="N2102">
        <v>1.36</v>
      </c>
      <c r="O2102">
        <v>1.79</v>
      </c>
      <c r="P2102" t="e">
        <v>#N/A</v>
      </c>
      <c r="Q2102">
        <v>3.1274999999999999</v>
      </c>
      <c r="R2102">
        <v>3.0975000000000001</v>
      </c>
      <c r="S2102">
        <v>3.0674999999999999</v>
      </c>
      <c r="T2102">
        <v>2.9587500000000002</v>
      </c>
      <c r="U2102">
        <v>2.7324999999999999</v>
      </c>
      <c r="V2102" t="e">
        <v>#N/A</v>
      </c>
      <c r="W2102" t="e">
        <v>#N/A</v>
      </c>
      <c r="X2102">
        <v>92.82</v>
      </c>
    </row>
    <row r="2103" spans="1:24" x14ac:dyDescent="0.55000000000000004">
      <c r="A2103" s="5">
        <v>39491</v>
      </c>
      <c r="B2103">
        <v>3.02</v>
      </c>
      <c r="C2103">
        <v>2.2799999999999998</v>
      </c>
      <c r="D2103">
        <v>2.1</v>
      </c>
      <c r="E2103">
        <v>2.0299999999999998</v>
      </c>
      <c r="F2103">
        <v>1.91</v>
      </c>
      <c r="G2103">
        <v>2.11</v>
      </c>
      <c r="H2103">
        <v>2.71</v>
      </c>
      <c r="I2103">
        <v>3.14</v>
      </c>
      <c r="J2103">
        <v>3.7</v>
      </c>
      <c r="K2103">
        <v>4.4800000000000004</v>
      </c>
      <c r="L2103">
        <v>4.5199999999999996</v>
      </c>
      <c r="M2103">
        <v>0.68</v>
      </c>
      <c r="N2103">
        <v>1.42</v>
      </c>
      <c r="O2103">
        <v>1.89</v>
      </c>
      <c r="P2103" t="e">
        <v>#N/A</v>
      </c>
      <c r="Q2103">
        <v>3.1212499999999999</v>
      </c>
      <c r="R2103">
        <v>3.0918800000000002</v>
      </c>
      <c r="S2103">
        <v>3.0649999999999999</v>
      </c>
      <c r="T2103">
        <v>2.95438</v>
      </c>
      <c r="U2103">
        <v>2.7275</v>
      </c>
      <c r="V2103" t="e">
        <v>#N/A</v>
      </c>
      <c r="W2103" t="e">
        <v>#N/A</v>
      </c>
      <c r="X2103">
        <v>93.28</v>
      </c>
    </row>
    <row r="2104" spans="1:24" x14ac:dyDescent="0.55000000000000004">
      <c r="A2104" s="5">
        <v>39492</v>
      </c>
      <c r="B2104">
        <v>3.03</v>
      </c>
      <c r="C2104">
        <v>2.31</v>
      </c>
      <c r="D2104">
        <v>2.12</v>
      </c>
      <c r="E2104">
        <v>2.0499999999999998</v>
      </c>
      <c r="F2104">
        <v>1.93</v>
      </c>
      <c r="G2104">
        <v>2.1800000000000002</v>
      </c>
      <c r="H2104">
        <v>2.81</v>
      </c>
      <c r="I2104">
        <v>3.28</v>
      </c>
      <c r="J2104">
        <v>3.85</v>
      </c>
      <c r="K2104">
        <v>4.63</v>
      </c>
      <c r="L2104">
        <v>4.67</v>
      </c>
      <c r="M2104">
        <v>0.78</v>
      </c>
      <c r="N2104">
        <v>1.57</v>
      </c>
      <c r="O2104">
        <v>2.0499999999999998</v>
      </c>
      <c r="P2104" t="e">
        <v>#N/A</v>
      </c>
      <c r="Q2104">
        <v>3.11625</v>
      </c>
      <c r="R2104">
        <v>3.0856300000000001</v>
      </c>
      <c r="S2104">
        <v>3.0649999999999999</v>
      </c>
      <c r="T2104">
        <v>2.9612500000000002</v>
      </c>
      <c r="U2104">
        <v>2.7487499999999998</v>
      </c>
      <c r="V2104" t="e">
        <v>#N/A</v>
      </c>
      <c r="W2104" t="e">
        <v>#N/A</v>
      </c>
      <c r="X2104">
        <v>95.42</v>
      </c>
    </row>
    <row r="2105" spans="1:24" x14ac:dyDescent="0.55000000000000004">
      <c r="A2105" s="5">
        <v>39493</v>
      </c>
      <c r="B2105">
        <v>2.97</v>
      </c>
      <c r="C2105">
        <v>2.21</v>
      </c>
      <c r="D2105">
        <v>2.0699999999999998</v>
      </c>
      <c r="E2105">
        <v>2.02</v>
      </c>
      <c r="F2105">
        <v>1.91</v>
      </c>
      <c r="G2105">
        <v>2.15</v>
      </c>
      <c r="H2105">
        <v>2.76</v>
      </c>
      <c r="I2105">
        <v>3.21</v>
      </c>
      <c r="J2105">
        <v>3.76</v>
      </c>
      <c r="K2105">
        <v>4.55</v>
      </c>
      <c r="L2105">
        <v>4.58</v>
      </c>
      <c r="M2105">
        <v>0.68</v>
      </c>
      <c r="N2105">
        <v>1.48</v>
      </c>
      <c r="O2105">
        <v>1.96</v>
      </c>
      <c r="P2105" t="e">
        <v>#N/A</v>
      </c>
      <c r="Q2105">
        <v>3.1187499999999999</v>
      </c>
      <c r="R2105">
        <v>3.0862500000000002</v>
      </c>
      <c r="S2105">
        <v>3.07</v>
      </c>
      <c r="T2105">
        <v>2.9693800000000001</v>
      </c>
      <c r="U2105">
        <v>2.74438</v>
      </c>
      <c r="V2105" t="e">
        <v>#N/A</v>
      </c>
      <c r="W2105" t="e">
        <v>#N/A</v>
      </c>
      <c r="X2105">
        <v>95.57</v>
      </c>
    </row>
    <row r="2106" spans="1:24" x14ac:dyDescent="0.55000000000000004">
      <c r="A2106" s="5">
        <v>39496</v>
      </c>
      <c r="B2106" t="e">
        <v>#N/A</v>
      </c>
      <c r="C2106" t="e">
        <v>#N/A</v>
      </c>
      <c r="D2106" t="e">
        <v>#N/A</v>
      </c>
      <c r="E2106" t="e">
        <v>#N/A</v>
      </c>
      <c r="F2106" t="e">
        <v>#N/A</v>
      </c>
      <c r="G2106" t="e">
        <v>#N/A</v>
      </c>
      <c r="H2106" t="e">
        <v>#N/A</v>
      </c>
      <c r="I2106" t="e">
        <v>#N/A</v>
      </c>
      <c r="J2106" t="e">
        <v>#N/A</v>
      </c>
      <c r="K2106" t="e">
        <v>#N/A</v>
      </c>
      <c r="L2106" t="e">
        <v>#N/A</v>
      </c>
      <c r="M2106" t="e">
        <v>#N/A</v>
      </c>
      <c r="N2106" t="e">
        <v>#N/A</v>
      </c>
      <c r="O2106" t="e">
        <v>#N/A</v>
      </c>
      <c r="P2106" t="e">
        <v>#N/A</v>
      </c>
      <c r="Q2106">
        <v>3.11375</v>
      </c>
      <c r="R2106">
        <v>3.0837500000000002</v>
      </c>
      <c r="S2106">
        <v>3.07</v>
      </c>
      <c r="T2106">
        <v>2.98</v>
      </c>
      <c r="U2106">
        <v>2.7712500000000002</v>
      </c>
      <c r="V2106" t="e">
        <v>#N/A</v>
      </c>
      <c r="W2106" t="e">
        <v>#N/A</v>
      </c>
      <c r="X2106" t="e">
        <v>#N/A</v>
      </c>
    </row>
    <row r="2107" spans="1:24" x14ac:dyDescent="0.55000000000000004">
      <c r="A2107" s="5">
        <v>39497</v>
      </c>
      <c r="B2107">
        <v>2.94</v>
      </c>
      <c r="C2107">
        <v>2.2799999999999998</v>
      </c>
      <c r="D2107">
        <v>2.14</v>
      </c>
      <c r="E2107">
        <v>2.11</v>
      </c>
      <c r="F2107">
        <v>2.06</v>
      </c>
      <c r="G2107">
        <v>2.31</v>
      </c>
      <c r="H2107">
        <v>2.93</v>
      </c>
      <c r="I2107">
        <v>3.37</v>
      </c>
      <c r="J2107">
        <v>3.89</v>
      </c>
      <c r="K2107">
        <v>4.63</v>
      </c>
      <c r="L2107">
        <v>4.66</v>
      </c>
      <c r="M2107">
        <v>0.78</v>
      </c>
      <c r="N2107">
        <v>1.56</v>
      </c>
      <c r="O2107">
        <v>2.02</v>
      </c>
      <c r="P2107" t="e">
        <v>#N/A</v>
      </c>
      <c r="Q2107">
        <v>3.11063</v>
      </c>
      <c r="R2107">
        <v>3.0837500000000002</v>
      </c>
      <c r="S2107">
        <v>3.07</v>
      </c>
      <c r="T2107">
        <v>2.98</v>
      </c>
      <c r="U2107">
        <v>2.7806299999999999</v>
      </c>
      <c r="V2107" t="e">
        <v>#N/A</v>
      </c>
      <c r="W2107" t="e">
        <v>#N/A</v>
      </c>
      <c r="X2107">
        <v>99.99</v>
      </c>
    </row>
    <row r="2108" spans="1:24" x14ac:dyDescent="0.55000000000000004">
      <c r="A2108" s="5">
        <v>39498</v>
      </c>
      <c r="B2108">
        <v>3</v>
      </c>
      <c r="C2108">
        <v>2.25</v>
      </c>
      <c r="D2108">
        <v>2.17</v>
      </c>
      <c r="E2108">
        <v>2.16</v>
      </c>
      <c r="F2108">
        <v>2.14</v>
      </c>
      <c r="G2108">
        <v>2.4300000000000002</v>
      </c>
      <c r="H2108">
        <v>3.02</v>
      </c>
      <c r="I2108">
        <v>3.45</v>
      </c>
      <c r="J2108">
        <v>3.93</v>
      </c>
      <c r="K2108">
        <v>4.63</v>
      </c>
      <c r="L2108">
        <v>4.6500000000000004</v>
      </c>
      <c r="M2108">
        <v>0.77</v>
      </c>
      <c r="N2108">
        <v>1.55</v>
      </c>
      <c r="O2108">
        <v>2</v>
      </c>
      <c r="P2108" t="e">
        <v>#N/A</v>
      </c>
      <c r="Q2108">
        <v>3.1175000000000002</v>
      </c>
      <c r="R2108">
        <v>3.08813</v>
      </c>
      <c r="S2108">
        <v>3.0781299999999998</v>
      </c>
      <c r="T2108">
        <v>3.01938</v>
      </c>
      <c r="U2108">
        <v>2.875</v>
      </c>
      <c r="V2108" t="e">
        <v>#N/A</v>
      </c>
      <c r="W2108" t="e">
        <v>#N/A</v>
      </c>
      <c r="X2108">
        <v>100.86</v>
      </c>
    </row>
    <row r="2109" spans="1:24" x14ac:dyDescent="0.55000000000000004">
      <c r="A2109" s="5">
        <v>39499</v>
      </c>
      <c r="B2109">
        <v>3.01</v>
      </c>
      <c r="C2109">
        <v>2.2000000000000002</v>
      </c>
      <c r="D2109">
        <v>2.1</v>
      </c>
      <c r="E2109">
        <v>2.0499999999999998</v>
      </c>
      <c r="F2109">
        <v>1.98</v>
      </c>
      <c r="G2109">
        <v>2.23</v>
      </c>
      <c r="H2109">
        <v>2.8</v>
      </c>
      <c r="I2109">
        <v>3.24</v>
      </c>
      <c r="J2109">
        <v>3.77</v>
      </c>
      <c r="K2109">
        <v>4.5199999999999996</v>
      </c>
      <c r="L2109">
        <v>4.54</v>
      </c>
      <c r="M2109">
        <v>0.63</v>
      </c>
      <c r="N2109">
        <v>1.43</v>
      </c>
      <c r="O2109">
        <v>1.92</v>
      </c>
      <c r="P2109" t="e">
        <v>#N/A</v>
      </c>
      <c r="Q2109">
        <v>3.1349999999999998</v>
      </c>
      <c r="R2109">
        <v>3.1043799999999999</v>
      </c>
      <c r="S2109">
        <v>3.0924999999999998</v>
      </c>
      <c r="T2109">
        <v>3.07063</v>
      </c>
      <c r="U2109">
        <v>2.9550000000000001</v>
      </c>
      <c r="V2109" t="e">
        <v>#N/A</v>
      </c>
      <c r="W2109" t="e">
        <v>#N/A</v>
      </c>
      <c r="X2109">
        <v>98.57</v>
      </c>
    </row>
    <row r="2110" spans="1:24" x14ac:dyDescent="0.55000000000000004">
      <c r="A2110" s="5">
        <v>39500</v>
      </c>
      <c r="B2110">
        <v>2.97</v>
      </c>
      <c r="C2110">
        <v>2.2000000000000002</v>
      </c>
      <c r="D2110">
        <v>2.14</v>
      </c>
      <c r="E2110">
        <v>2.08</v>
      </c>
      <c r="F2110">
        <v>1.98</v>
      </c>
      <c r="G2110">
        <v>2.2400000000000002</v>
      </c>
      <c r="H2110">
        <v>2.81</v>
      </c>
      <c r="I2110">
        <v>3.26</v>
      </c>
      <c r="J2110">
        <v>3.79</v>
      </c>
      <c r="K2110">
        <v>4.55</v>
      </c>
      <c r="L2110">
        <v>4.58</v>
      </c>
      <c r="M2110">
        <v>0.64</v>
      </c>
      <c r="N2110">
        <v>1.44</v>
      </c>
      <c r="O2110">
        <v>1.95</v>
      </c>
      <c r="P2110" t="e">
        <v>#N/A</v>
      </c>
      <c r="Q2110">
        <v>3.12</v>
      </c>
      <c r="R2110">
        <v>3.09063</v>
      </c>
      <c r="S2110">
        <v>3.08</v>
      </c>
      <c r="T2110">
        <v>2.9993799999999999</v>
      </c>
      <c r="U2110">
        <v>2.82063</v>
      </c>
      <c r="V2110" t="e">
        <v>#N/A</v>
      </c>
      <c r="W2110" t="e">
        <v>#N/A</v>
      </c>
      <c r="X2110">
        <v>99.03</v>
      </c>
    </row>
    <row r="2111" spans="1:24" x14ac:dyDescent="0.55000000000000004">
      <c r="A2111" s="5">
        <v>39503</v>
      </c>
      <c r="B2111">
        <v>3</v>
      </c>
      <c r="C2111">
        <v>2.2000000000000002</v>
      </c>
      <c r="D2111">
        <v>2.13</v>
      </c>
      <c r="E2111">
        <v>2.13</v>
      </c>
      <c r="F2111">
        <v>2.13</v>
      </c>
      <c r="G2111">
        <v>2.39</v>
      </c>
      <c r="H2111">
        <v>2.98</v>
      </c>
      <c r="I2111">
        <v>3.41</v>
      </c>
      <c r="J2111">
        <v>3.91</v>
      </c>
      <c r="K2111">
        <v>4.6500000000000004</v>
      </c>
      <c r="L2111">
        <v>4.67</v>
      </c>
      <c r="M2111">
        <v>0.71</v>
      </c>
      <c r="N2111">
        <v>1.53</v>
      </c>
      <c r="O2111">
        <v>2.0099999999999998</v>
      </c>
      <c r="P2111" t="e">
        <v>#N/A</v>
      </c>
      <c r="Q2111">
        <v>3.1237499999999998</v>
      </c>
      <c r="R2111">
        <v>3.1</v>
      </c>
      <c r="S2111">
        <v>3.0893799999999998</v>
      </c>
      <c r="T2111">
        <v>3.0562499999999999</v>
      </c>
      <c r="U2111">
        <v>2.9087499999999999</v>
      </c>
      <c r="V2111" t="e">
        <v>#N/A</v>
      </c>
      <c r="W2111" t="e">
        <v>#N/A</v>
      </c>
      <c r="X2111">
        <v>99.4</v>
      </c>
    </row>
    <row r="2112" spans="1:24" x14ac:dyDescent="0.55000000000000004">
      <c r="A2112" s="5">
        <v>39504</v>
      </c>
      <c r="B2112">
        <v>2.85</v>
      </c>
      <c r="C2112">
        <v>2.14</v>
      </c>
      <c r="D2112">
        <v>2.09</v>
      </c>
      <c r="E2112">
        <v>2.0699999999999998</v>
      </c>
      <c r="F2112">
        <v>2.04</v>
      </c>
      <c r="G2112">
        <v>2.3199999999999998</v>
      </c>
      <c r="H2112">
        <v>2.92</v>
      </c>
      <c r="I2112">
        <v>3.36</v>
      </c>
      <c r="J2112">
        <v>3.88</v>
      </c>
      <c r="K2112">
        <v>4.6399999999999997</v>
      </c>
      <c r="L2112">
        <v>4.66</v>
      </c>
      <c r="M2112">
        <v>0.6</v>
      </c>
      <c r="N2112">
        <v>1.44</v>
      </c>
      <c r="O2112">
        <v>1.98</v>
      </c>
      <c r="P2112" t="e">
        <v>#N/A</v>
      </c>
      <c r="Q2112">
        <v>3.125</v>
      </c>
      <c r="R2112">
        <v>3.1</v>
      </c>
      <c r="S2112">
        <v>3.09</v>
      </c>
      <c r="T2112">
        <v>3.0575000000000001</v>
      </c>
      <c r="U2112">
        <v>2.9249999999999998</v>
      </c>
      <c r="V2112" t="e">
        <v>#N/A</v>
      </c>
      <c r="W2112" t="e">
        <v>#N/A</v>
      </c>
      <c r="X2112">
        <v>100.83</v>
      </c>
    </row>
    <row r="2113" spans="1:24" x14ac:dyDescent="0.55000000000000004">
      <c r="A2113" s="5">
        <v>39505</v>
      </c>
      <c r="B2113">
        <v>2.93</v>
      </c>
      <c r="C2113">
        <v>1.98</v>
      </c>
      <c r="D2113">
        <v>2.02</v>
      </c>
      <c r="E2113">
        <v>2.02</v>
      </c>
      <c r="F2113">
        <v>2.0099999999999998</v>
      </c>
      <c r="G2113">
        <v>2.25</v>
      </c>
      <c r="H2113">
        <v>2.89</v>
      </c>
      <c r="I2113">
        <v>3.33</v>
      </c>
      <c r="J2113">
        <v>3.85</v>
      </c>
      <c r="K2113">
        <v>4.62</v>
      </c>
      <c r="L2113">
        <v>4.6500000000000004</v>
      </c>
      <c r="M2113">
        <v>0.56999999999999995</v>
      </c>
      <c r="N2113">
        <v>1.42</v>
      </c>
      <c r="O2113">
        <v>1.96</v>
      </c>
      <c r="P2113" t="e">
        <v>#N/A</v>
      </c>
      <c r="Q2113">
        <v>3.12188</v>
      </c>
      <c r="R2113">
        <v>3.0950000000000002</v>
      </c>
      <c r="S2113">
        <v>3.085</v>
      </c>
      <c r="T2113">
        <v>3.01688</v>
      </c>
      <c r="U2113">
        <v>2.8287499999999999</v>
      </c>
      <c r="V2113" t="e">
        <v>#N/A</v>
      </c>
      <c r="W2113" t="e">
        <v>#N/A</v>
      </c>
      <c r="X2113">
        <v>99.59</v>
      </c>
    </row>
    <row r="2114" spans="1:24" x14ac:dyDescent="0.55000000000000004">
      <c r="A2114" s="5">
        <v>39506</v>
      </c>
      <c r="B2114">
        <v>3.06</v>
      </c>
      <c r="C2114">
        <v>1.9</v>
      </c>
      <c r="D2114">
        <v>1.95</v>
      </c>
      <c r="E2114">
        <v>1.92</v>
      </c>
      <c r="F2114">
        <v>1.87</v>
      </c>
      <c r="G2114">
        <v>2.1</v>
      </c>
      <c r="H2114">
        <v>2.73</v>
      </c>
      <c r="I2114">
        <v>3.17</v>
      </c>
      <c r="J2114">
        <v>3.71</v>
      </c>
      <c r="K2114">
        <v>4.51</v>
      </c>
      <c r="L2114">
        <v>4.55</v>
      </c>
      <c r="M2114">
        <v>0.39</v>
      </c>
      <c r="N2114">
        <v>1.26</v>
      </c>
      <c r="O2114">
        <v>1.84</v>
      </c>
      <c r="P2114" t="e">
        <v>#N/A</v>
      </c>
      <c r="Q2114">
        <v>3.11938</v>
      </c>
      <c r="R2114">
        <v>3.0843799999999999</v>
      </c>
      <c r="S2114">
        <v>3.0756299999999999</v>
      </c>
      <c r="T2114">
        <v>2.96875</v>
      </c>
      <c r="U2114">
        <v>2.7749999999999999</v>
      </c>
      <c r="V2114" t="e">
        <v>#N/A</v>
      </c>
      <c r="W2114" t="e">
        <v>#N/A</v>
      </c>
      <c r="X2114">
        <v>102.6</v>
      </c>
    </row>
    <row r="2115" spans="1:24" x14ac:dyDescent="0.55000000000000004">
      <c r="A2115" s="5">
        <v>39507</v>
      </c>
      <c r="B2115">
        <v>3.01</v>
      </c>
      <c r="C2115">
        <v>1.85</v>
      </c>
      <c r="D2115">
        <v>1.83</v>
      </c>
      <c r="E2115">
        <v>1.77</v>
      </c>
      <c r="F2115">
        <v>1.65</v>
      </c>
      <c r="G2115">
        <v>1.87</v>
      </c>
      <c r="H2115">
        <v>2.5</v>
      </c>
      <c r="I2115">
        <v>2.96</v>
      </c>
      <c r="J2115">
        <v>3.53</v>
      </c>
      <c r="K2115">
        <v>4.37</v>
      </c>
      <c r="L2115">
        <v>4.41</v>
      </c>
      <c r="M2115">
        <v>0.2</v>
      </c>
      <c r="N2115">
        <v>1.1000000000000001</v>
      </c>
      <c r="O2115">
        <v>1.71</v>
      </c>
      <c r="P2115" t="e">
        <v>#N/A</v>
      </c>
      <c r="Q2115">
        <v>3.11063</v>
      </c>
      <c r="R2115">
        <v>3.07</v>
      </c>
      <c r="S2115">
        <v>3.0575000000000001</v>
      </c>
      <c r="T2115">
        <v>2.9312499999999999</v>
      </c>
      <c r="U2115">
        <v>2.7087500000000002</v>
      </c>
      <c r="V2115" t="e">
        <v>#N/A</v>
      </c>
      <c r="W2115" t="e">
        <v>#N/A</v>
      </c>
      <c r="X2115">
        <v>101.78</v>
      </c>
    </row>
    <row r="2116" spans="1:24" x14ac:dyDescent="0.55000000000000004">
      <c r="A2116" s="5">
        <v>39510</v>
      </c>
      <c r="B2116">
        <v>3.1</v>
      </c>
      <c r="C2116">
        <v>1.7</v>
      </c>
      <c r="D2116">
        <v>1.8</v>
      </c>
      <c r="E2116">
        <v>1.74</v>
      </c>
      <c r="F2116">
        <v>1.61</v>
      </c>
      <c r="G2116">
        <v>1.84</v>
      </c>
      <c r="H2116">
        <v>2.48</v>
      </c>
      <c r="I2116">
        <v>2.96</v>
      </c>
      <c r="J2116">
        <v>3.54</v>
      </c>
      <c r="K2116">
        <v>4.37</v>
      </c>
      <c r="L2116">
        <v>4.42</v>
      </c>
      <c r="M2116">
        <v>0.19</v>
      </c>
      <c r="N2116">
        <v>1.08</v>
      </c>
      <c r="O2116">
        <v>1.71</v>
      </c>
      <c r="P2116" t="e">
        <v>#N/A</v>
      </c>
      <c r="Q2116">
        <v>3.0862500000000002</v>
      </c>
      <c r="R2116">
        <v>3.0425</v>
      </c>
      <c r="S2116">
        <v>3.0143800000000001</v>
      </c>
      <c r="T2116">
        <v>2.8624999999999998</v>
      </c>
      <c r="U2116">
        <v>2.6256300000000001</v>
      </c>
      <c r="V2116" t="e">
        <v>#N/A</v>
      </c>
      <c r="W2116" t="e">
        <v>#N/A</v>
      </c>
      <c r="X2116">
        <v>102.42</v>
      </c>
    </row>
    <row r="2117" spans="1:24" x14ac:dyDescent="0.55000000000000004">
      <c r="A2117" s="5">
        <v>39511</v>
      </c>
      <c r="B2117">
        <v>2.9</v>
      </c>
      <c r="C2117">
        <v>1.66</v>
      </c>
      <c r="D2117">
        <v>1.76</v>
      </c>
      <c r="E2117">
        <v>1.72</v>
      </c>
      <c r="F2117">
        <v>1.65</v>
      </c>
      <c r="G2117">
        <v>1.86</v>
      </c>
      <c r="H2117">
        <v>2.5299999999999998</v>
      </c>
      <c r="I2117">
        <v>3.02</v>
      </c>
      <c r="J2117">
        <v>3.63</v>
      </c>
      <c r="K2117">
        <v>4.46</v>
      </c>
      <c r="L2117">
        <v>4.5199999999999996</v>
      </c>
      <c r="M2117">
        <v>0.2</v>
      </c>
      <c r="N2117">
        <v>1.1499999999999999</v>
      </c>
      <c r="O2117">
        <v>1.79</v>
      </c>
      <c r="P2117" t="e">
        <v>#N/A</v>
      </c>
      <c r="Q2117">
        <v>3.08</v>
      </c>
      <c r="R2117">
        <v>3.0418799999999999</v>
      </c>
      <c r="S2117">
        <v>3.00813</v>
      </c>
      <c r="T2117">
        <v>2.8768799999999999</v>
      </c>
      <c r="U2117">
        <v>2.6581299999999999</v>
      </c>
      <c r="V2117" t="e">
        <v>#N/A</v>
      </c>
      <c r="W2117" t="e">
        <v>#N/A</v>
      </c>
      <c r="X2117">
        <v>99.72</v>
      </c>
    </row>
    <row r="2118" spans="1:24" x14ac:dyDescent="0.55000000000000004">
      <c r="A2118" s="5">
        <v>39512</v>
      </c>
      <c r="B2118">
        <v>2.93</v>
      </c>
      <c r="C2118">
        <v>1.53</v>
      </c>
      <c r="D2118">
        <v>1.75</v>
      </c>
      <c r="E2118">
        <v>1.72</v>
      </c>
      <c r="F2118">
        <v>1.66</v>
      </c>
      <c r="G2118">
        <v>1.91</v>
      </c>
      <c r="H2118">
        <v>2.59</v>
      </c>
      <c r="I2118">
        <v>3.1</v>
      </c>
      <c r="J2118">
        <v>3.7</v>
      </c>
      <c r="K2118">
        <v>4.55</v>
      </c>
      <c r="L2118">
        <v>4.5999999999999996</v>
      </c>
      <c r="M2118">
        <v>0.23</v>
      </c>
      <c r="N2118">
        <v>1.1599999999999999</v>
      </c>
      <c r="O2118">
        <v>1.8</v>
      </c>
      <c r="P2118" t="e">
        <v>#N/A</v>
      </c>
      <c r="Q2118">
        <v>3.0750000000000002</v>
      </c>
      <c r="R2118">
        <v>3.0387499999999998</v>
      </c>
      <c r="S2118">
        <v>3</v>
      </c>
      <c r="T2118">
        <v>2.8925000000000001</v>
      </c>
      <c r="U2118">
        <v>2.6675</v>
      </c>
      <c r="V2118" t="e">
        <v>#N/A</v>
      </c>
      <c r="W2118" t="e">
        <v>#N/A</v>
      </c>
      <c r="X2118">
        <v>104.45</v>
      </c>
    </row>
    <row r="2119" spans="1:24" x14ac:dyDescent="0.55000000000000004">
      <c r="A2119" s="5">
        <v>39513</v>
      </c>
      <c r="B2119">
        <v>2.99</v>
      </c>
      <c r="C2119">
        <v>1.39</v>
      </c>
      <c r="D2119">
        <v>1.61</v>
      </c>
      <c r="E2119">
        <v>1.59</v>
      </c>
      <c r="F2119">
        <v>1.53</v>
      </c>
      <c r="G2119">
        <v>1.77</v>
      </c>
      <c r="H2119">
        <v>2.5</v>
      </c>
      <c r="I2119">
        <v>3</v>
      </c>
      <c r="J2119">
        <v>3.62</v>
      </c>
      <c r="K2119">
        <v>4.5199999999999996</v>
      </c>
      <c r="L2119">
        <v>4.57</v>
      </c>
      <c r="M2119">
        <v>0.13</v>
      </c>
      <c r="N2119">
        <v>1.07</v>
      </c>
      <c r="O2119">
        <v>1.72</v>
      </c>
      <c r="P2119" t="e">
        <v>#N/A</v>
      </c>
      <c r="Q2119">
        <v>3.0581299999999998</v>
      </c>
      <c r="R2119">
        <v>3.0287500000000001</v>
      </c>
      <c r="S2119">
        <v>2.99</v>
      </c>
      <c r="T2119">
        <v>2.8925000000000001</v>
      </c>
      <c r="U2119">
        <v>2.6862499999999998</v>
      </c>
      <c r="V2119" t="e">
        <v>#N/A</v>
      </c>
      <c r="W2119" t="e">
        <v>#N/A</v>
      </c>
      <c r="X2119">
        <v>105.51</v>
      </c>
    </row>
    <row r="2120" spans="1:24" x14ac:dyDescent="0.55000000000000004">
      <c r="A2120" s="5">
        <v>39514</v>
      </c>
      <c r="B2120">
        <v>2.96</v>
      </c>
      <c r="C2120">
        <v>1.45</v>
      </c>
      <c r="D2120">
        <v>1.56</v>
      </c>
      <c r="E2120">
        <v>1.55</v>
      </c>
      <c r="F2120">
        <v>1.53</v>
      </c>
      <c r="G2120">
        <v>1.75</v>
      </c>
      <c r="H2120">
        <v>2.4500000000000002</v>
      </c>
      <c r="I2120">
        <v>2.94</v>
      </c>
      <c r="J2120">
        <v>3.56</v>
      </c>
      <c r="K2120">
        <v>4.49</v>
      </c>
      <c r="L2120">
        <v>4.55</v>
      </c>
      <c r="M2120">
        <v>0.08</v>
      </c>
      <c r="N2120">
        <v>1.01</v>
      </c>
      <c r="O2120">
        <v>1.68</v>
      </c>
      <c r="P2120" t="e">
        <v>#N/A</v>
      </c>
      <c r="Q2120">
        <v>3</v>
      </c>
      <c r="R2120">
        <v>2.9812500000000002</v>
      </c>
      <c r="S2120">
        <v>2.9387500000000002</v>
      </c>
      <c r="T2120">
        <v>2.7843800000000001</v>
      </c>
      <c r="U2120">
        <v>2.5750000000000002</v>
      </c>
      <c r="V2120" t="e">
        <v>#N/A</v>
      </c>
      <c r="W2120" t="e">
        <v>#N/A</v>
      </c>
      <c r="X2120">
        <v>105.12</v>
      </c>
    </row>
    <row r="2121" spans="1:24" x14ac:dyDescent="0.55000000000000004">
      <c r="A2121" s="5">
        <v>39517</v>
      </c>
      <c r="B2121">
        <v>2.99</v>
      </c>
      <c r="C2121">
        <v>1.35</v>
      </c>
      <c r="D2121">
        <v>1.45</v>
      </c>
      <c r="E2121">
        <v>1.46</v>
      </c>
      <c r="F2121">
        <v>1.47</v>
      </c>
      <c r="G2121">
        <v>1.67</v>
      </c>
      <c r="H2121">
        <v>2.37</v>
      </c>
      <c r="I2121">
        <v>2.84</v>
      </c>
      <c r="J2121">
        <v>3.46</v>
      </c>
      <c r="K2121">
        <v>4.3899999999999997</v>
      </c>
      <c r="L2121">
        <v>4.45</v>
      </c>
      <c r="M2121">
        <v>0.01</v>
      </c>
      <c r="N2121">
        <v>0.9</v>
      </c>
      <c r="O2121">
        <v>1.6</v>
      </c>
      <c r="P2121" t="e">
        <v>#N/A</v>
      </c>
      <c r="Q2121">
        <v>2.9350000000000001</v>
      </c>
      <c r="R2121">
        <v>2.92</v>
      </c>
      <c r="S2121">
        <v>2.9012500000000001</v>
      </c>
      <c r="T2121">
        <v>2.78125</v>
      </c>
      <c r="U2121">
        <v>2.5887500000000001</v>
      </c>
      <c r="V2121" t="e">
        <v>#N/A</v>
      </c>
      <c r="W2121" t="e">
        <v>#N/A</v>
      </c>
      <c r="X2121">
        <v>107.9</v>
      </c>
    </row>
    <row r="2122" spans="1:24" x14ac:dyDescent="0.55000000000000004">
      <c r="A2122" s="5">
        <v>39518</v>
      </c>
      <c r="B2122">
        <v>2.95</v>
      </c>
      <c r="C2122">
        <v>1.48</v>
      </c>
      <c r="D2122">
        <v>1.64</v>
      </c>
      <c r="E2122">
        <v>1.67</v>
      </c>
      <c r="F2122">
        <v>1.74</v>
      </c>
      <c r="G2122">
        <v>1.93</v>
      </c>
      <c r="H2122">
        <v>2.61</v>
      </c>
      <c r="I2122">
        <v>3.04</v>
      </c>
      <c r="J2122">
        <v>3.6</v>
      </c>
      <c r="K2122">
        <v>4.4800000000000004</v>
      </c>
      <c r="L2122">
        <v>4.53</v>
      </c>
      <c r="M2122">
        <v>0.2</v>
      </c>
      <c r="N2122">
        <v>1.05</v>
      </c>
      <c r="O2122">
        <v>1.69</v>
      </c>
      <c r="P2122" t="e">
        <v>#N/A</v>
      </c>
      <c r="Q2122">
        <v>2.89</v>
      </c>
      <c r="R2122">
        <v>2.88</v>
      </c>
      <c r="S2122">
        <v>2.8675000000000002</v>
      </c>
      <c r="T2122">
        <v>2.74</v>
      </c>
      <c r="U2122">
        <v>2.57</v>
      </c>
      <c r="V2122" t="e">
        <v>#N/A</v>
      </c>
      <c r="W2122" t="e">
        <v>#N/A</v>
      </c>
      <c r="X2122">
        <v>108.73</v>
      </c>
    </row>
    <row r="2123" spans="1:24" x14ac:dyDescent="0.55000000000000004">
      <c r="A2123" s="5">
        <v>39519</v>
      </c>
      <c r="B2123">
        <v>2.97</v>
      </c>
      <c r="C2123">
        <v>1.48</v>
      </c>
      <c r="D2123">
        <v>1.56</v>
      </c>
      <c r="E2123">
        <v>1.58</v>
      </c>
      <c r="F2123">
        <v>1.63</v>
      </c>
      <c r="G2123">
        <v>1.81</v>
      </c>
      <c r="H2123">
        <v>2.4900000000000002</v>
      </c>
      <c r="I2123">
        <v>2.93</v>
      </c>
      <c r="J2123">
        <v>3.49</v>
      </c>
      <c r="K2123">
        <v>4.3499999999999996</v>
      </c>
      <c r="L2123">
        <v>4.4000000000000004</v>
      </c>
      <c r="M2123">
        <v>0.12</v>
      </c>
      <c r="N2123">
        <v>0.95</v>
      </c>
      <c r="O2123">
        <v>1.58</v>
      </c>
      <c r="P2123" t="e">
        <v>#N/A</v>
      </c>
      <c r="Q2123">
        <v>2.8612500000000001</v>
      </c>
      <c r="R2123">
        <v>2.8587500000000001</v>
      </c>
      <c r="S2123">
        <v>2.85</v>
      </c>
      <c r="T2123">
        <v>2.7875000000000001</v>
      </c>
      <c r="U2123">
        <v>2.6468799999999999</v>
      </c>
      <c r="V2123" t="e">
        <v>#N/A</v>
      </c>
      <c r="W2123" t="e">
        <v>#N/A</v>
      </c>
      <c r="X2123">
        <v>109.86</v>
      </c>
    </row>
    <row r="2124" spans="1:24" x14ac:dyDescent="0.55000000000000004">
      <c r="A2124" s="5">
        <v>39520</v>
      </c>
      <c r="B2124">
        <v>2.98</v>
      </c>
      <c r="C2124">
        <v>1.35</v>
      </c>
      <c r="D2124">
        <v>1.5</v>
      </c>
      <c r="E2124">
        <v>1.54</v>
      </c>
      <c r="F2124">
        <v>1.63</v>
      </c>
      <c r="G2124">
        <v>1.84</v>
      </c>
      <c r="H2124">
        <v>2.5299999999999998</v>
      </c>
      <c r="I2124">
        <v>2.99</v>
      </c>
      <c r="J2124">
        <v>3.56</v>
      </c>
      <c r="K2124">
        <v>4.42</v>
      </c>
      <c r="L2124">
        <v>4.47</v>
      </c>
      <c r="M2124">
        <v>0.15</v>
      </c>
      <c r="N2124">
        <v>1.05</v>
      </c>
      <c r="O2124">
        <v>1.7</v>
      </c>
      <c r="P2124" t="e">
        <v>#N/A</v>
      </c>
      <c r="Q2124">
        <v>2.8174999999999999</v>
      </c>
      <c r="R2124">
        <v>2.8018800000000001</v>
      </c>
      <c r="S2124">
        <v>2.8</v>
      </c>
      <c r="T2124">
        <v>2.6993800000000001</v>
      </c>
      <c r="U2124">
        <v>2.51688</v>
      </c>
      <c r="V2124" t="e">
        <v>#N/A</v>
      </c>
      <c r="W2124" t="e">
        <v>#N/A</v>
      </c>
      <c r="X2124">
        <v>110.21</v>
      </c>
    </row>
    <row r="2125" spans="1:24" x14ac:dyDescent="0.55000000000000004">
      <c r="A2125" s="5">
        <v>39521</v>
      </c>
      <c r="B2125">
        <v>2.99</v>
      </c>
      <c r="C2125">
        <v>1.18</v>
      </c>
      <c r="D2125">
        <v>1.32</v>
      </c>
      <c r="E2125">
        <v>1.37</v>
      </c>
      <c r="F2125">
        <v>1.47</v>
      </c>
      <c r="G2125">
        <v>1.65</v>
      </c>
      <c r="H2125">
        <v>2.37</v>
      </c>
      <c r="I2125">
        <v>2.84</v>
      </c>
      <c r="J2125">
        <v>3.44</v>
      </c>
      <c r="K2125">
        <v>4.3</v>
      </c>
      <c r="L2125">
        <v>4.3499999999999996</v>
      </c>
      <c r="M2125">
        <v>0.12</v>
      </c>
      <c r="N2125">
        <v>1.01</v>
      </c>
      <c r="O2125">
        <v>1.63</v>
      </c>
      <c r="P2125" t="e">
        <v>#N/A</v>
      </c>
      <c r="Q2125">
        <v>2.7749999999999999</v>
      </c>
      <c r="R2125">
        <v>2.7706300000000001</v>
      </c>
      <c r="S2125">
        <v>2.7637499999999999</v>
      </c>
      <c r="T2125">
        <v>2.6712500000000001</v>
      </c>
      <c r="U2125">
        <v>2.5125000000000002</v>
      </c>
      <c r="V2125" t="e">
        <v>#N/A</v>
      </c>
      <c r="W2125" t="e">
        <v>#N/A</v>
      </c>
      <c r="X2125">
        <v>110.03</v>
      </c>
    </row>
    <row r="2126" spans="1:24" x14ac:dyDescent="0.55000000000000004">
      <c r="A2126" s="5">
        <v>39524</v>
      </c>
      <c r="B2126">
        <v>2.69</v>
      </c>
      <c r="C2126">
        <v>1.1100000000000001</v>
      </c>
      <c r="D2126">
        <v>1.31</v>
      </c>
      <c r="E2126">
        <v>1.32</v>
      </c>
      <c r="F2126">
        <v>1.35</v>
      </c>
      <c r="G2126">
        <v>1.52</v>
      </c>
      <c r="H2126">
        <v>2.23</v>
      </c>
      <c r="I2126">
        <v>2.71</v>
      </c>
      <c r="J2126">
        <v>3.34</v>
      </c>
      <c r="K2126">
        <v>4.24</v>
      </c>
      <c r="L2126">
        <v>4.29</v>
      </c>
      <c r="M2126">
        <v>0.13</v>
      </c>
      <c r="N2126">
        <v>1.05</v>
      </c>
      <c r="O2126">
        <v>1.75</v>
      </c>
      <c r="P2126" t="e">
        <v>#N/A</v>
      </c>
      <c r="Q2126">
        <v>2.5587499999999999</v>
      </c>
      <c r="R2126">
        <v>2.5649999999999999</v>
      </c>
      <c r="S2126">
        <v>2.5787499999999999</v>
      </c>
      <c r="T2126">
        <v>2.36625</v>
      </c>
      <c r="U2126">
        <v>2.1781299999999999</v>
      </c>
      <c r="V2126" t="e">
        <v>#N/A</v>
      </c>
      <c r="W2126" t="e">
        <v>#N/A</v>
      </c>
      <c r="X2126">
        <v>105.74</v>
      </c>
    </row>
    <row r="2127" spans="1:24" x14ac:dyDescent="0.55000000000000004">
      <c r="A2127" s="5">
        <v>39525</v>
      </c>
      <c r="B2127">
        <v>2.16</v>
      </c>
      <c r="C2127">
        <v>0.92</v>
      </c>
      <c r="D2127">
        <v>1.32</v>
      </c>
      <c r="E2127">
        <v>1.4</v>
      </c>
      <c r="F2127">
        <v>1.58</v>
      </c>
      <c r="G2127">
        <v>1.74</v>
      </c>
      <c r="H2127">
        <v>2.42</v>
      </c>
      <c r="I2127">
        <v>2.88</v>
      </c>
      <c r="J2127">
        <v>3.48</v>
      </c>
      <c r="K2127">
        <v>4.3</v>
      </c>
      <c r="L2127">
        <v>4.3499999999999996</v>
      </c>
      <c r="M2127">
        <v>0.21</v>
      </c>
      <c r="N2127">
        <v>1.08</v>
      </c>
      <c r="O2127">
        <v>1.82</v>
      </c>
      <c r="P2127" t="e">
        <v>#N/A</v>
      </c>
      <c r="Q2127">
        <v>2.5356299999999998</v>
      </c>
      <c r="R2127">
        <v>2.53688</v>
      </c>
      <c r="S2127">
        <v>2.5418799999999999</v>
      </c>
      <c r="T2127">
        <v>2.3824999999999998</v>
      </c>
      <c r="U2127">
        <v>2.21</v>
      </c>
      <c r="V2127" t="e">
        <v>#N/A</v>
      </c>
      <c r="W2127" t="e">
        <v>#N/A</v>
      </c>
      <c r="X2127">
        <v>109.57</v>
      </c>
    </row>
    <row r="2128" spans="1:24" x14ac:dyDescent="0.55000000000000004">
      <c r="A2128" s="5">
        <v>39526</v>
      </c>
      <c r="B2128">
        <v>2.08</v>
      </c>
      <c r="C2128">
        <v>0.61</v>
      </c>
      <c r="D2128">
        <v>1.22</v>
      </c>
      <c r="E2128">
        <v>1.33</v>
      </c>
      <c r="F2128">
        <v>1.54</v>
      </c>
      <c r="G2128">
        <v>1.68</v>
      </c>
      <c r="H2128">
        <v>2.36</v>
      </c>
      <c r="I2128">
        <v>2.8</v>
      </c>
      <c r="J2128">
        <v>3.38</v>
      </c>
      <c r="K2128">
        <v>4.2</v>
      </c>
      <c r="L2128">
        <v>4.22</v>
      </c>
      <c r="M2128">
        <v>0.22</v>
      </c>
      <c r="N2128">
        <v>1.04</v>
      </c>
      <c r="O2128">
        <v>1.76</v>
      </c>
      <c r="P2128" t="e">
        <v>#N/A</v>
      </c>
      <c r="Q2128">
        <v>2.5987499999999999</v>
      </c>
      <c r="R2128">
        <v>2.5975000000000001</v>
      </c>
      <c r="S2128">
        <v>2.5987499999999999</v>
      </c>
      <c r="T2128">
        <v>2.4975000000000001</v>
      </c>
      <c r="U2128">
        <v>2.3387500000000001</v>
      </c>
      <c r="V2128" t="e">
        <v>#N/A</v>
      </c>
      <c r="W2128" t="e">
        <v>#N/A</v>
      </c>
      <c r="X2128">
        <v>103.25</v>
      </c>
    </row>
    <row r="2129" spans="1:24" x14ac:dyDescent="0.55000000000000004">
      <c r="A2129" s="5">
        <v>39527</v>
      </c>
      <c r="B2129">
        <v>2.2200000000000002</v>
      </c>
      <c r="C2129">
        <v>0.63</v>
      </c>
      <c r="D2129">
        <v>1.2</v>
      </c>
      <c r="E2129">
        <v>1.33</v>
      </c>
      <c r="F2129">
        <v>1.59</v>
      </c>
      <c r="G2129">
        <v>1.71</v>
      </c>
      <c r="H2129">
        <v>2.36</v>
      </c>
      <c r="I2129">
        <v>2.78</v>
      </c>
      <c r="J2129">
        <v>3.34</v>
      </c>
      <c r="K2129">
        <v>4.1500000000000004</v>
      </c>
      <c r="L2129">
        <v>4.17</v>
      </c>
      <c r="M2129">
        <v>0.22</v>
      </c>
      <c r="N2129">
        <v>1.02</v>
      </c>
      <c r="O2129">
        <v>1.7</v>
      </c>
      <c r="P2129" t="e">
        <v>#N/A</v>
      </c>
      <c r="Q2129">
        <v>2.6062500000000002</v>
      </c>
      <c r="R2129">
        <v>2.6062500000000002</v>
      </c>
      <c r="S2129">
        <v>2.6062500000000002</v>
      </c>
      <c r="T2129">
        <v>2.53938</v>
      </c>
      <c r="U2129">
        <v>2.3925000000000001</v>
      </c>
      <c r="V2129" t="e">
        <v>#N/A</v>
      </c>
      <c r="W2129" t="e">
        <v>#N/A</v>
      </c>
      <c r="X2129">
        <v>102.57</v>
      </c>
    </row>
    <row r="2130" spans="1:24" x14ac:dyDescent="0.55000000000000004">
      <c r="A2130" s="5">
        <v>39528</v>
      </c>
      <c r="B2130">
        <v>2.08</v>
      </c>
      <c r="C2130" t="e">
        <v>#N/A</v>
      </c>
      <c r="D2130" t="e">
        <v>#N/A</v>
      </c>
      <c r="E2130" t="e">
        <v>#N/A</v>
      </c>
      <c r="F2130" t="e">
        <v>#N/A</v>
      </c>
      <c r="G2130" t="e">
        <v>#N/A</v>
      </c>
      <c r="H2130" t="e">
        <v>#N/A</v>
      </c>
      <c r="I2130" t="e">
        <v>#N/A</v>
      </c>
      <c r="J2130" t="e">
        <v>#N/A</v>
      </c>
      <c r="K2130" t="e">
        <v>#N/A</v>
      </c>
      <c r="L2130" t="e">
        <v>#N/A</v>
      </c>
      <c r="M2130" t="e">
        <v>#N/A</v>
      </c>
      <c r="N2130" t="e">
        <v>#N/A</v>
      </c>
      <c r="O2130" t="e">
        <v>#N/A</v>
      </c>
      <c r="P2130" t="e">
        <v>#N/A</v>
      </c>
      <c r="Q2130" t="e">
        <v>#N/A</v>
      </c>
      <c r="R2130" t="e">
        <v>#N/A</v>
      </c>
      <c r="S2130" t="e">
        <v>#N/A</v>
      </c>
      <c r="T2130" t="e">
        <v>#N/A</v>
      </c>
      <c r="U2130" t="e">
        <v>#N/A</v>
      </c>
      <c r="V2130" t="e">
        <v>#N/A</v>
      </c>
      <c r="W2130" t="e">
        <v>#N/A</v>
      </c>
      <c r="X2130" t="e">
        <v>#N/A</v>
      </c>
    </row>
    <row r="2131" spans="1:24" x14ac:dyDescent="0.55000000000000004">
      <c r="A2131" s="5">
        <v>39531</v>
      </c>
      <c r="B2131">
        <v>2.08</v>
      </c>
      <c r="C2131">
        <v>1.24</v>
      </c>
      <c r="D2131">
        <v>1.6</v>
      </c>
      <c r="E2131">
        <v>1.68</v>
      </c>
      <c r="F2131">
        <v>1.84</v>
      </c>
      <c r="G2131">
        <v>1.99</v>
      </c>
      <c r="H2131">
        <v>2.64</v>
      </c>
      <c r="I2131">
        <v>3.04</v>
      </c>
      <c r="J2131">
        <v>3.56</v>
      </c>
      <c r="K2131">
        <v>4.3099999999999996</v>
      </c>
      <c r="L2131">
        <v>4.33</v>
      </c>
      <c r="M2131">
        <v>0.47</v>
      </c>
      <c r="N2131">
        <v>1.24</v>
      </c>
      <c r="O2131">
        <v>1.88</v>
      </c>
      <c r="P2131" t="e">
        <v>#N/A</v>
      </c>
      <c r="Q2131" t="e">
        <v>#N/A</v>
      </c>
      <c r="R2131" t="e">
        <v>#N/A</v>
      </c>
      <c r="S2131" t="e">
        <v>#N/A</v>
      </c>
      <c r="T2131" t="e">
        <v>#N/A</v>
      </c>
      <c r="U2131" t="e">
        <v>#N/A</v>
      </c>
      <c r="V2131" t="e">
        <v>#N/A</v>
      </c>
      <c r="W2131" t="e">
        <v>#N/A</v>
      </c>
      <c r="X2131">
        <v>101.7</v>
      </c>
    </row>
    <row r="2132" spans="1:24" x14ac:dyDescent="0.55000000000000004">
      <c r="A2132" s="5">
        <v>39532</v>
      </c>
      <c r="B2132">
        <v>2.42</v>
      </c>
      <c r="C2132">
        <v>1.29</v>
      </c>
      <c r="D2132">
        <v>1.56</v>
      </c>
      <c r="E2132">
        <v>1.64</v>
      </c>
      <c r="F2132">
        <v>1.79</v>
      </c>
      <c r="G2132">
        <v>1.93</v>
      </c>
      <c r="H2132">
        <v>2.61</v>
      </c>
      <c r="I2132">
        <v>3</v>
      </c>
      <c r="J2132">
        <v>3.51</v>
      </c>
      <c r="K2132">
        <v>4.29</v>
      </c>
      <c r="L2132">
        <v>4.3</v>
      </c>
      <c r="M2132">
        <v>0.48</v>
      </c>
      <c r="N2132">
        <v>1.25</v>
      </c>
      <c r="O2132">
        <v>1.91</v>
      </c>
      <c r="P2132" t="e">
        <v>#N/A</v>
      </c>
      <c r="Q2132">
        <v>2.6537500000000001</v>
      </c>
      <c r="R2132">
        <v>2.6537500000000001</v>
      </c>
      <c r="S2132">
        <v>2.6549999999999998</v>
      </c>
      <c r="T2132">
        <v>2.63375</v>
      </c>
      <c r="U2132">
        <v>2.5487500000000001</v>
      </c>
      <c r="V2132" t="e">
        <v>#N/A</v>
      </c>
      <c r="W2132" t="e">
        <v>#N/A</v>
      </c>
      <c r="X2132">
        <v>101.78</v>
      </c>
    </row>
    <row r="2133" spans="1:24" x14ac:dyDescent="0.55000000000000004">
      <c r="A2133" s="5">
        <v>39533</v>
      </c>
      <c r="B2133">
        <v>2.2999999999999998</v>
      </c>
      <c r="C2133">
        <v>1.29</v>
      </c>
      <c r="D2133">
        <v>1.48</v>
      </c>
      <c r="E2133">
        <v>1.56</v>
      </c>
      <c r="F2133">
        <v>1.71</v>
      </c>
      <c r="G2133">
        <v>1.86</v>
      </c>
      <c r="H2133">
        <v>2.5499999999999998</v>
      </c>
      <c r="I2133">
        <v>2.96</v>
      </c>
      <c r="J2133">
        <v>3.51</v>
      </c>
      <c r="K2133">
        <v>4.3099999999999996</v>
      </c>
      <c r="L2133">
        <v>4.33</v>
      </c>
      <c r="M2133">
        <v>0.42</v>
      </c>
      <c r="N2133">
        <v>1.24</v>
      </c>
      <c r="O2133">
        <v>1.93</v>
      </c>
      <c r="P2133" t="e">
        <v>#N/A</v>
      </c>
      <c r="Q2133">
        <v>2.6775000000000002</v>
      </c>
      <c r="R2133">
        <v>2.6737500000000001</v>
      </c>
      <c r="S2133">
        <v>2.6712500000000001</v>
      </c>
      <c r="T2133">
        <v>2.6318800000000002</v>
      </c>
      <c r="U2133">
        <v>2.5274999999999999</v>
      </c>
      <c r="V2133" t="e">
        <v>#N/A</v>
      </c>
      <c r="W2133" t="e">
        <v>#N/A</v>
      </c>
      <c r="X2133">
        <v>105.83</v>
      </c>
    </row>
    <row r="2134" spans="1:24" x14ac:dyDescent="0.55000000000000004">
      <c r="A2134" s="5">
        <v>39534</v>
      </c>
      <c r="B2134">
        <v>2.27</v>
      </c>
      <c r="C2134">
        <v>1.3</v>
      </c>
      <c r="D2134">
        <v>1.49</v>
      </c>
      <c r="E2134">
        <v>1.57</v>
      </c>
      <c r="F2134">
        <v>1.73</v>
      </c>
      <c r="G2134">
        <v>1.88</v>
      </c>
      <c r="H2134">
        <v>2.61</v>
      </c>
      <c r="I2134">
        <v>3.02</v>
      </c>
      <c r="J2134">
        <v>3.56</v>
      </c>
      <c r="K2134">
        <v>4.37</v>
      </c>
      <c r="L2134">
        <v>4.38</v>
      </c>
      <c r="M2134">
        <v>0.4</v>
      </c>
      <c r="N2134">
        <v>1.23</v>
      </c>
      <c r="O2134">
        <v>1.92</v>
      </c>
      <c r="P2134" t="e">
        <v>#N/A</v>
      </c>
      <c r="Q2134">
        <v>2.7037499999999999</v>
      </c>
      <c r="R2134">
        <v>2.7</v>
      </c>
      <c r="S2134">
        <v>2.69625</v>
      </c>
      <c r="T2134">
        <v>2.63</v>
      </c>
      <c r="U2134">
        <v>2.50563</v>
      </c>
      <c r="V2134" t="e">
        <v>#N/A</v>
      </c>
      <c r="W2134" t="e">
        <v>#N/A</v>
      </c>
      <c r="X2134">
        <v>107.56</v>
      </c>
    </row>
    <row r="2135" spans="1:24" x14ac:dyDescent="0.55000000000000004">
      <c r="A2135" s="5">
        <v>39535</v>
      </c>
      <c r="B2135">
        <v>2.09</v>
      </c>
      <c r="C2135">
        <v>1.33</v>
      </c>
      <c r="D2135">
        <v>1.5</v>
      </c>
      <c r="E2135">
        <v>1.56</v>
      </c>
      <c r="F2135">
        <v>1.67</v>
      </c>
      <c r="G2135">
        <v>1.8</v>
      </c>
      <c r="H2135">
        <v>2.5099999999999998</v>
      </c>
      <c r="I2135">
        <v>2.91</v>
      </c>
      <c r="J2135">
        <v>3.47</v>
      </c>
      <c r="K2135">
        <v>4.32</v>
      </c>
      <c r="L2135">
        <v>4.33</v>
      </c>
      <c r="M2135">
        <v>0.3</v>
      </c>
      <c r="N2135">
        <v>1.1299999999999999</v>
      </c>
      <c r="O2135">
        <v>1.85</v>
      </c>
      <c r="P2135" t="e">
        <v>#N/A</v>
      </c>
      <c r="Q2135">
        <v>2.7087500000000002</v>
      </c>
      <c r="R2135">
        <v>2.7037499999999999</v>
      </c>
      <c r="S2135">
        <v>2.6974999999999998</v>
      </c>
      <c r="T2135">
        <v>2.6324999999999998</v>
      </c>
      <c r="U2135">
        <v>2.5175000000000001</v>
      </c>
      <c r="V2135" t="e">
        <v>#N/A</v>
      </c>
      <c r="W2135" t="e">
        <v>#N/A</v>
      </c>
      <c r="X2135">
        <v>105.59</v>
      </c>
    </row>
    <row r="2136" spans="1:24" x14ac:dyDescent="0.55000000000000004">
      <c r="A2136" s="5">
        <v>39538</v>
      </c>
      <c r="B2136">
        <v>2.5099999999999998</v>
      </c>
      <c r="C2136">
        <v>1.38</v>
      </c>
      <c r="D2136">
        <v>1.51</v>
      </c>
      <c r="E2136">
        <v>1.55</v>
      </c>
      <c r="F2136">
        <v>1.62</v>
      </c>
      <c r="G2136">
        <v>1.79</v>
      </c>
      <c r="H2136">
        <v>2.46</v>
      </c>
      <c r="I2136">
        <v>2.88</v>
      </c>
      <c r="J2136">
        <v>3.45</v>
      </c>
      <c r="K2136">
        <v>4.3</v>
      </c>
      <c r="L2136">
        <v>4.3</v>
      </c>
      <c r="M2136">
        <v>0.27</v>
      </c>
      <c r="N2136">
        <v>1.1100000000000001</v>
      </c>
      <c r="O2136">
        <v>1.81</v>
      </c>
      <c r="P2136" t="e">
        <v>#N/A</v>
      </c>
      <c r="Q2136">
        <v>2.7031299999999998</v>
      </c>
      <c r="R2136">
        <v>2.6949999999999998</v>
      </c>
      <c r="S2136">
        <v>2.6881300000000001</v>
      </c>
      <c r="T2136">
        <v>2.6143800000000001</v>
      </c>
      <c r="U2136">
        <v>2.4862500000000001</v>
      </c>
      <c r="V2136" t="e">
        <v>#N/A</v>
      </c>
      <c r="W2136" t="e">
        <v>#N/A</v>
      </c>
      <c r="X2136">
        <v>101.54</v>
      </c>
    </row>
    <row r="2137" spans="1:24" x14ac:dyDescent="0.55000000000000004">
      <c r="A2137" s="5">
        <v>39539</v>
      </c>
      <c r="B2137">
        <v>2.38</v>
      </c>
      <c r="C2137">
        <v>1.4</v>
      </c>
      <c r="D2137">
        <v>1.53</v>
      </c>
      <c r="E2137">
        <v>1.62</v>
      </c>
      <c r="F2137">
        <v>1.8</v>
      </c>
      <c r="G2137">
        <v>1.94</v>
      </c>
      <c r="H2137">
        <v>2.65</v>
      </c>
      <c r="I2137">
        <v>3.04</v>
      </c>
      <c r="J2137">
        <v>3.57</v>
      </c>
      <c r="K2137">
        <v>4.4000000000000004</v>
      </c>
      <c r="L2137">
        <v>4.4000000000000004</v>
      </c>
      <c r="M2137">
        <v>0.44</v>
      </c>
      <c r="N2137">
        <v>1.22</v>
      </c>
      <c r="O2137">
        <v>1.89</v>
      </c>
      <c r="P2137" t="e">
        <v>#N/A</v>
      </c>
      <c r="Q2137">
        <v>2.7</v>
      </c>
      <c r="R2137">
        <v>2.6924999999999999</v>
      </c>
      <c r="S2137">
        <v>2.6837499999999999</v>
      </c>
      <c r="T2137">
        <v>2.61625</v>
      </c>
      <c r="U2137">
        <v>2.4700000000000002</v>
      </c>
      <c r="V2137" t="e">
        <v>#N/A</v>
      </c>
      <c r="W2137" t="e">
        <v>#N/A</v>
      </c>
      <c r="X2137">
        <v>100.92</v>
      </c>
    </row>
    <row r="2138" spans="1:24" x14ac:dyDescent="0.55000000000000004">
      <c r="A2138" s="5">
        <v>39540</v>
      </c>
      <c r="B2138">
        <v>2.1800000000000002</v>
      </c>
      <c r="C2138">
        <v>1.41</v>
      </c>
      <c r="D2138">
        <v>1.56</v>
      </c>
      <c r="E2138">
        <v>1.67</v>
      </c>
      <c r="F2138">
        <v>1.88</v>
      </c>
      <c r="G2138">
        <v>2.0499999999999998</v>
      </c>
      <c r="H2138">
        <v>2.72</v>
      </c>
      <c r="I2138">
        <v>3.09</v>
      </c>
      <c r="J2138">
        <v>3.6</v>
      </c>
      <c r="K2138">
        <v>4.4000000000000004</v>
      </c>
      <c r="L2138">
        <v>4.38</v>
      </c>
      <c r="M2138">
        <v>0.51</v>
      </c>
      <c r="N2138">
        <v>1.26</v>
      </c>
      <c r="O2138">
        <v>1.87</v>
      </c>
      <c r="P2138" t="e">
        <v>#N/A</v>
      </c>
      <c r="Q2138">
        <v>2.71</v>
      </c>
      <c r="R2138">
        <v>2.7037499999999999</v>
      </c>
      <c r="S2138">
        <v>2.7</v>
      </c>
      <c r="T2138">
        <v>2.67</v>
      </c>
      <c r="U2138">
        <v>2.5612499999999998</v>
      </c>
      <c r="V2138" t="e">
        <v>#N/A</v>
      </c>
      <c r="W2138" t="e">
        <v>#N/A</v>
      </c>
      <c r="X2138">
        <v>104.83</v>
      </c>
    </row>
    <row r="2139" spans="1:24" x14ac:dyDescent="0.55000000000000004">
      <c r="A2139" s="5">
        <v>39541</v>
      </c>
      <c r="B2139">
        <v>2.19</v>
      </c>
      <c r="C2139">
        <v>1.4</v>
      </c>
      <c r="D2139">
        <v>1.56</v>
      </c>
      <c r="E2139">
        <v>1.68</v>
      </c>
      <c r="F2139">
        <v>1.91</v>
      </c>
      <c r="G2139">
        <v>2.08</v>
      </c>
      <c r="H2139">
        <v>2.75</v>
      </c>
      <c r="I2139">
        <v>3.11</v>
      </c>
      <c r="J2139">
        <v>3.61</v>
      </c>
      <c r="K2139">
        <v>4.41</v>
      </c>
      <c r="L2139">
        <v>4.4000000000000004</v>
      </c>
      <c r="M2139">
        <v>0.54</v>
      </c>
      <c r="N2139">
        <v>1.28</v>
      </c>
      <c r="O2139">
        <v>1.89</v>
      </c>
      <c r="P2139" t="e">
        <v>#N/A</v>
      </c>
      <c r="Q2139">
        <v>2.74125</v>
      </c>
      <c r="R2139">
        <v>2.7324999999999999</v>
      </c>
      <c r="S2139">
        <v>2.7275</v>
      </c>
      <c r="T2139">
        <v>2.72</v>
      </c>
      <c r="U2139">
        <v>2.6537500000000001</v>
      </c>
      <c r="V2139" t="e">
        <v>#N/A</v>
      </c>
      <c r="W2139" t="e">
        <v>#N/A</v>
      </c>
      <c r="X2139">
        <v>103.92</v>
      </c>
    </row>
    <row r="2140" spans="1:24" x14ac:dyDescent="0.55000000000000004">
      <c r="A2140" s="5">
        <v>39542</v>
      </c>
      <c r="B2140">
        <v>2.2599999999999998</v>
      </c>
      <c r="C2140">
        <v>1.35</v>
      </c>
      <c r="D2140">
        <v>1.53</v>
      </c>
      <c r="E2140">
        <v>1.63</v>
      </c>
      <c r="F2140">
        <v>1.83</v>
      </c>
      <c r="G2140">
        <v>1.98</v>
      </c>
      <c r="H2140">
        <v>2.63</v>
      </c>
      <c r="I2140">
        <v>2.99</v>
      </c>
      <c r="J2140">
        <v>3.5</v>
      </c>
      <c r="K2140">
        <v>4.32</v>
      </c>
      <c r="L2140">
        <v>4.32</v>
      </c>
      <c r="M2140">
        <v>0.45</v>
      </c>
      <c r="N2140">
        <v>1.18</v>
      </c>
      <c r="O2140">
        <v>1.79</v>
      </c>
      <c r="P2140" t="e">
        <v>#N/A</v>
      </c>
      <c r="Q2140">
        <v>2.73875</v>
      </c>
      <c r="R2140">
        <v>2.7287499999999998</v>
      </c>
      <c r="S2140">
        <v>2.7275</v>
      </c>
      <c r="T2140">
        <v>2.72</v>
      </c>
      <c r="U2140">
        <v>2.6637499999999998</v>
      </c>
      <c r="V2140" t="e">
        <v>#N/A</v>
      </c>
      <c r="W2140" t="e">
        <v>#N/A</v>
      </c>
      <c r="X2140">
        <v>106.09</v>
      </c>
    </row>
    <row r="2141" spans="1:24" x14ac:dyDescent="0.55000000000000004">
      <c r="A2141" s="5">
        <v>39545</v>
      </c>
      <c r="B2141">
        <v>2.2400000000000002</v>
      </c>
      <c r="C2141">
        <v>1.45</v>
      </c>
      <c r="D2141">
        <v>1.61</v>
      </c>
      <c r="E2141">
        <v>1.72</v>
      </c>
      <c r="F2141">
        <v>1.95</v>
      </c>
      <c r="G2141">
        <v>2.1</v>
      </c>
      <c r="H2141">
        <v>2.75</v>
      </c>
      <c r="I2141">
        <v>3.09</v>
      </c>
      <c r="J2141">
        <v>3.57</v>
      </c>
      <c r="K2141">
        <v>4.37</v>
      </c>
      <c r="L2141">
        <v>4.3600000000000003</v>
      </c>
      <c r="M2141">
        <v>0.52</v>
      </c>
      <c r="N2141">
        <v>1.23</v>
      </c>
      <c r="O2141">
        <v>1.84</v>
      </c>
      <c r="P2141" t="e">
        <v>#N/A</v>
      </c>
      <c r="Q2141">
        <v>2.72438</v>
      </c>
      <c r="R2141">
        <v>2.7174999999999998</v>
      </c>
      <c r="S2141">
        <v>2.71</v>
      </c>
      <c r="T2141">
        <v>2.68</v>
      </c>
      <c r="U2141">
        <v>2.5931299999999999</v>
      </c>
      <c r="V2141" t="e">
        <v>#N/A</v>
      </c>
      <c r="W2141" t="e">
        <v>#N/A</v>
      </c>
      <c r="X2141">
        <v>108.91</v>
      </c>
    </row>
    <row r="2142" spans="1:24" x14ac:dyDescent="0.55000000000000004">
      <c r="A2142" s="5">
        <v>39546</v>
      </c>
      <c r="B2142">
        <v>2.23</v>
      </c>
      <c r="C2142">
        <v>1.41</v>
      </c>
      <c r="D2142">
        <v>1.58</v>
      </c>
      <c r="E2142">
        <v>1.68</v>
      </c>
      <c r="F2142">
        <v>1.87</v>
      </c>
      <c r="G2142">
        <v>2.06</v>
      </c>
      <c r="H2142">
        <v>2.72</v>
      </c>
      <c r="I2142">
        <v>3.08</v>
      </c>
      <c r="J2142">
        <v>3.58</v>
      </c>
      <c r="K2142">
        <v>4.37</v>
      </c>
      <c r="L2142">
        <v>4.37</v>
      </c>
      <c r="M2142">
        <v>0.53</v>
      </c>
      <c r="N2142">
        <v>1.26</v>
      </c>
      <c r="O2142">
        <v>1.82</v>
      </c>
      <c r="P2142" t="e">
        <v>#N/A</v>
      </c>
      <c r="Q2142">
        <v>2.7215600000000002</v>
      </c>
      <c r="R2142">
        <v>2.7168800000000002</v>
      </c>
      <c r="S2142">
        <v>2.71</v>
      </c>
      <c r="T2142">
        <v>2.68</v>
      </c>
      <c r="U2142">
        <v>2.60188</v>
      </c>
      <c r="V2142" t="e">
        <v>#N/A</v>
      </c>
      <c r="W2142" t="e">
        <v>#N/A</v>
      </c>
      <c r="X2142">
        <v>108.54</v>
      </c>
    </row>
    <row r="2143" spans="1:24" x14ac:dyDescent="0.55000000000000004">
      <c r="A2143" s="5">
        <v>39547</v>
      </c>
      <c r="B2143">
        <v>2.2000000000000002</v>
      </c>
      <c r="C2143">
        <v>1.31</v>
      </c>
      <c r="D2143">
        <v>1.51</v>
      </c>
      <c r="E2143">
        <v>1.6</v>
      </c>
      <c r="F2143">
        <v>1.77</v>
      </c>
      <c r="G2143">
        <v>1.95</v>
      </c>
      <c r="H2143">
        <v>2.59</v>
      </c>
      <c r="I2143">
        <v>2.97</v>
      </c>
      <c r="J2143">
        <v>3.49</v>
      </c>
      <c r="K2143">
        <v>4.3</v>
      </c>
      <c r="L2143">
        <v>4.3099999999999996</v>
      </c>
      <c r="M2143">
        <v>0.42</v>
      </c>
      <c r="N2143">
        <v>1.19</v>
      </c>
      <c r="O2143">
        <v>1.76</v>
      </c>
      <c r="P2143" t="e">
        <v>#N/A</v>
      </c>
      <c r="Q2143">
        <v>2.72688</v>
      </c>
      <c r="R2143">
        <v>2.7212499999999999</v>
      </c>
      <c r="S2143">
        <v>2.71563</v>
      </c>
      <c r="T2143">
        <v>2.69875</v>
      </c>
      <c r="U2143">
        <v>2.6181299999999998</v>
      </c>
      <c r="V2143" t="e">
        <v>#N/A</v>
      </c>
      <c r="W2143" t="e">
        <v>#N/A</v>
      </c>
      <c r="X2143">
        <v>110.89</v>
      </c>
    </row>
    <row r="2144" spans="1:24" x14ac:dyDescent="0.55000000000000004">
      <c r="A2144" s="5">
        <v>39548</v>
      </c>
      <c r="B2144">
        <v>2.2999999999999998</v>
      </c>
      <c r="C2144">
        <v>1.27</v>
      </c>
      <c r="D2144">
        <v>1.49</v>
      </c>
      <c r="E2144">
        <v>1.61</v>
      </c>
      <c r="F2144">
        <v>1.84</v>
      </c>
      <c r="G2144">
        <v>2.02</v>
      </c>
      <c r="H2144">
        <v>2.66</v>
      </c>
      <c r="I2144">
        <v>3.05</v>
      </c>
      <c r="J2144">
        <v>3.55</v>
      </c>
      <c r="K2144">
        <v>4.33</v>
      </c>
      <c r="L2144">
        <v>4.34</v>
      </c>
      <c r="M2144">
        <v>0.47</v>
      </c>
      <c r="N2144">
        <v>1.26</v>
      </c>
      <c r="O2144">
        <v>1.8</v>
      </c>
      <c r="P2144" t="e">
        <v>#N/A</v>
      </c>
      <c r="Q2144">
        <v>2.7174999999999998</v>
      </c>
      <c r="R2144">
        <v>2.71313</v>
      </c>
      <c r="S2144">
        <v>2.71</v>
      </c>
      <c r="T2144">
        <v>2.6837499999999999</v>
      </c>
      <c r="U2144">
        <v>2.57375</v>
      </c>
      <c r="V2144" t="e">
        <v>#N/A</v>
      </c>
      <c r="W2144" t="e">
        <v>#N/A</v>
      </c>
      <c r="X2144">
        <v>110.07</v>
      </c>
    </row>
    <row r="2145" spans="1:24" x14ac:dyDescent="0.55000000000000004">
      <c r="A2145" s="5">
        <v>39549</v>
      </c>
      <c r="B2145">
        <v>2.37</v>
      </c>
      <c r="C2145">
        <v>1.19</v>
      </c>
      <c r="D2145">
        <v>1.4</v>
      </c>
      <c r="E2145">
        <v>1.52</v>
      </c>
      <c r="F2145">
        <v>1.76</v>
      </c>
      <c r="G2145">
        <v>1.94</v>
      </c>
      <c r="H2145">
        <v>2.57</v>
      </c>
      <c r="I2145">
        <v>2.97</v>
      </c>
      <c r="J2145">
        <v>3.49</v>
      </c>
      <c r="K2145">
        <v>4.28</v>
      </c>
      <c r="L2145">
        <v>4.3</v>
      </c>
      <c r="M2145">
        <v>0.4</v>
      </c>
      <c r="N2145">
        <v>1.19</v>
      </c>
      <c r="O2145">
        <v>1.75</v>
      </c>
      <c r="P2145" t="e">
        <v>#N/A</v>
      </c>
      <c r="Q2145">
        <v>2.7159399999999998</v>
      </c>
      <c r="R2145">
        <v>2.7137500000000001</v>
      </c>
      <c r="S2145">
        <v>2.71313</v>
      </c>
      <c r="T2145">
        <v>2.7112500000000002</v>
      </c>
      <c r="U2145">
        <v>2.6368800000000001</v>
      </c>
      <c r="V2145" t="e">
        <v>#N/A</v>
      </c>
      <c r="W2145" t="e">
        <v>#N/A</v>
      </c>
      <c r="X2145">
        <v>110.14</v>
      </c>
    </row>
    <row r="2146" spans="1:24" x14ac:dyDescent="0.55000000000000004">
      <c r="A2146" s="5">
        <v>39552</v>
      </c>
      <c r="B2146">
        <v>2.3199999999999998</v>
      </c>
      <c r="C2146">
        <v>1.08</v>
      </c>
      <c r="D2146">
        <v>1.41</v>
      </c>
      <c r="E2146">
        <v>1.53</v>
      </c>
      <c r="F2146">
        <v>1.78</v>
      </c>
      <c r="G2146">
        <v>1.97</v>
      </c>
      <c r="H2146">
        <v>2.6</v>
      </c>
      <c r="I2146">
        <v>3</v>
      </c>
      <c r="J2146">
        <v>3.53</v>
      </c>
      <c r="K2146">
        <v>4.32</v>
      </c>
      <c r="L2146">
        <v>4.3499999999999996</v>
      </c>
      <c r="M2146">
        <v>0.43</v>
      </c>
      <c r="N2146">
        <v>1.23</v>
      </c>
      <c r="O2146">
        <v>1.78</v>
      </c>
      <c r="P2146" t="e">
        <v>#N/A</v>
      </c>
      <c r="Q2146">
        <v>2.71313</v>
      </c>
      <c r="R2146">
        <v>2.7075</v>
      </c>
      <c r="S2146">
        <v>2.7087500000000002</v>
      </c>
      <c r="T2146">
        <v>2.6868799999999999</v>
      </c>
      <c r="U2146">
        <v>2.57375</v>
      </c>
      <c r="V2146" t="e">
        <v>#N/A</v>
      </c>
      <c r="W2146" t="e">
        <v>#N/A</v>
      </c>
      <c r="X2146">
        <v>111.71</v>
      </c>
    </row>
    <row r="2147" spans="1:24" x14ac:dyDescent="0.55000000000000004">
      <c r="A2147" s="5">
        <v>39553</v>
      </c>
      <c r="B2147">
        <v>2.3199999999999998</v>
      </c>
      <c r="C2147">
        <v>1.1000000000000001</v>
      </c>
      <c r="D2147">
        <v>1.42</v>
      </c>
      <c r="E2147">
        <v>1.56</v>
      </c>
      <c r="F2147">
        <v>1.84</v>
      </c>
      <c r="G2147">
        <v>2.0499999999999998</v>
      </c>
      <c r="H2147">
        <v>2.68</v>
      </c>
      <c r="I2147">
        <v>3.08</v>
      </c>
      <c r="J2147">
        <v>3.6</v>
      </c>
      <c r="K2147">
        <v>4.38</v>
      </c>
      <c r="L2147">
        <v>4.42</v>
      </c>
      <c r="M2147">
        <v>0.48</v>
      </c>
      <c r="N2147">
        <v>1.28</v>
      </c>
      <c r="O2147">
        <v>1.84</v>
      </c>
      <c r="P2147" t="e">
        <v>#N/A</v>
      </c>
      <c r="Q2147">
        <v>2.7162500000000001</v>
      </c>
      <c r="R2147">
        <v>2.7159399999999998</v>
      </c>
      <c r="S2147">
        <v>2.7159399999999998</v>
      </c>
      <c r="T2147">
        <v>2.7168800000000002</v>
      </c>
      <c r="U2147">
        <v>2.63</v>
      </c>
      <c r="V2147" t="e">
        <v>#N/A</v>
      </c>
      <c r="W2147" t="e">
        <v>#N/A</v>
      </c>
      <c r="X2147">
        <v>113.77</v>
      </c>
    </row>
    <row r="2148" spans="1:24" x14ac:dyDescent="0.55000000000000004">
      <c r="A2148" s="5">
        <v>39554</v>
      </c>
      <c r="B2148">
        <v>2.35</v>
      </c>
      <c r="C2148">
        <v>1.1200000000000001</v>
      </c>
      <c r="D2148">
        <v>1.49</v>
      </c>
      <c r="E2148">
        <v>1.65</v>
      </c>
      <c r="F2148">
        <v>1.98</v>
      </c>
      <c r="G2148">
        <v>2.2000000000000002</v>
      </c>
      <c r="H2148">
        <v>2.82</v>
      </c>
      <c r="I2148">
        <v>3.21</v>
      </c>
      <c r="J2148">
        <v>3.72</v>
      </c>
      <c r="K2148">
        <v>4.49</v>
      </c>
      <c r="L2148">
        <v>4.54</v>
      </c>
      <c r="M2148">
        <v>0.6</v>
      </c>
      <c r="N2148">
        <v>1.41</v>
      </c>
      <c r="O2148">
        <v>1.95</v>
      </c>
      <c r="P2148" t="e">
        <v>#N/A</v>
      </c>
      <c r="Q2148">
        <v>2.7321900000000001</v>
      </c>
      <c r="R2148">
        <v>2.7324999999999999</v>
      </c>
      <c r="S2148">
        <v>2.7337500000000001</v>
      </c>
      <c r="T2148">
        <v>2.75875</v>
      </c>
      <c r="U2148">
        <v>2.7374999999999998</v>
      </c>
      <c r="V2148" t="e">
        <v>#N/A</v>
      </c>
      <c r="W2148" t="e">
        <v>#N/A</v>
      </c>
      <c r="X2148">
        <v>114.8</v>
      </c>
    </row>
    <row r="2149" spans="1:24" x14ac:dyDescent="0.55000000000000004">
      <c r="A2149" s="5">
        <v>39555</v>
      </c>
      <c r="B2149">
        <v>2.37</v>
      </c>
      <c r="C2149">
        <v>1.23</v>
      </c>
      <c r="D2149">
        <v>1.58</v>
      </c>
      <c r="E2149">
        <v>1.77</v>
      </c>
      <c r="F2149">
        <v>2.13</v>
      </c>
      <c r="G2149">
        <v>2.31</v>
      </c>
      <c r="H2149">
        <v>2.9</v>
      </c>
      <c r="I2149">
        <v>3.27</v>
      </c>
      <c r="J2149">
        <v>3.75</v>
      </c>
      <c r="K2149">
        <v>4.5</v>
      </c>
      <c r="L2149">
        <v>4.54</v>
      </c>
      <c r="M2149">
        <v>0.68</v>
      </c>
      <c r="N2149">
        <v>1.44</v>
      </c>
      <c r="O2149">
        <v>1.95</v>
      </c>
      <c r="P2149" t="e">
        <v>#N/A</v>
      </c>
      <c r="Q2149">
        <v>2.8</v>
      </c>
      <c r="R2149">
        <v>2.8081299999999998</v>
      </c>
      <c r="S2149">
        <v>2.8174999999999999</v>
      </c>
      <c r="T2149">
        <v>2.8818800000000002</v>
      </c>
      <c r="U2149">
        <v>2.9112499999999999</v>
      </c>
      <c r="V2149" t="e">
        <v>#N/A</v>
      </c>
      <c r="W2149" t="e">
        <v>#N/A</v>
      </c>
      <c r="X2149">
        <v>114.8</v>
      </c>
    </row>
    <row r="2150" spans="1:24" x14ac:dyDescent="0.55000000000000004">
      <c r="A2150" s="5">
        <v>39556</v>
      </c>
      <c r="B2150">
        <v>2.3199999999999998</v>
      </c>
      <c r="C2150">
        <v>1.35</v>
      </c>
      <c r="D2150">
        <v>1.68</v>
      </c>
      <c r="E2150">
        <v>1.85</v>
      </c>
      <c r="F2150">
        <v>2.19</v>
      </c>
      <c r="G2150">
        <v>2.35</v>
      </c>
      <c r="H2150">
        <v>2.95</v>
      </c>
      <c r="I2150">
        <v>3.29</v>
      </c>
      <c r="J2150">
        <v>3.77</v>
      </c>
      <c r="K2150">
        <v>4.5199999999999996</v>
      </c>
      <c r="L2150">
        <v>4.51</v>
      </c>
      <c r="M2150">
        <v>0.71</v>
      </c>
      <c r="N2150">
        <v>1.45</v>
      </c>
      <c r="O2150">
        <v>1.95</v>
      </c>
      <c r="P2150" t="e">
        <v>#N/A</v>
      </c>
      <c r="Q2150">
        <v>2.8737499999999998</v>
      </c>
      <c r="R2150">
        <v>2.89</v>
      </c>
      <c r="S2150">
        <v>2.9075000000000002</v>
      </c>
      <c r="T2150">
        <v>3.0187499999999998</v>
      </c>
      <c r="U2150">
        <v>3.0674999999999999</v>
      </c>
      <c r="V2150" t="e">
        <v>#N/A</v>
      </c>
      <c r="W2150" t="e">
        <v>#N/A</v>
      </c>
      <c r="X2150">
        <v>116.56</v>
      </c>
    </row>
    <row r="2151" spans="1:24" x14ac:dyDescent="0.55000000000000004">
      <c r="A2151" s="5">
        <v>39559</v>
      </c>
      <c r="B2151">
        <v>2.2799999999999998</v>
      </c>
      <c r="C2151">
        <v>1.34</v>
      </c>
      <c r="D2151">
        <v>1.68</v>
      </c>
      <c r="E2151">
        <v>1.86</v>
      </c>
      <c r="F2151">
        <v>2.2000000000000002</v>
      </c>
      <c r="G2151">
        <v>2.37</v>
      </c>
      <c r="H2151">
        <v>2.95</v>
      </c>
      <c r="I2151">
        <v>3.28</v>
      </c>
      <c r="J2151">
        <v>3.75</v>
      </c>
      <c r="K2151">
        <v>4.4800000000000004</v>
      </c>
      <c r="L2151">
        <v>4.4800000000000004</v>
      </c>
      <c r="M2151">
        <v>0.7</v>
      </c>
      <c r="N2151">
        <v>1.44</v>
      </c>
      <c r="O2151">
        <v>1.95</v>
      </c>
      <c r="P2151" t="e">
        <v>#N/A</v>
      </c>
      <c r="Q2151">
        <v>2.8975</v>
      </c>
      <c r="R2151">
        <v>2.9075000000000002</v>
      </c>
      <c r="S2151">
        <v>2.92</v>
      </c>
      <c r="T2151">
        <v>3.0212500000000002</v>
      </c>
      <c r="U2151">
        <v>3.06</v>
      </c>
      <c r="V2151" t="e">
        <v>#N/A</v>
      </c>
      <c r="W2151" t="e">
        <v>#N/A</v>
      </c>
      <c r="X2151">
        <v>117.48</v>
      </c>
    </row>
    <row r="2152" spans="1:24" x14ac:dyDescent="0.55000000000000004">
      <c r="A2152" s="5">
        <v>39560</v>
      </c>
      <c r="B2152">
        <v>1.99</v>
      </c>
      <c r="C2152">
        <v>1.27</v>
      </c>
      <c r="D2152">
        <v>1.64</v>
      </c>
      <c r="E2152">
        <v>1.84</v>
      </c>
      <c r="F2152">
        <v>2.2400000000000002</v>
      </c>
      <c r="G2152">
        <v>2.4300000000000002</v>
      </c>
      <c r="H2152">
        <v>2.96</v>
      </c>
      <c r="I2152">
        <v>3.29</v>
      </c>
      <c r="J2152">
        <v>3.74</v>
      </c>
      <c r="K2152">
        <v>4.47</v>
      </c>
      <c r="L2152">
        <v>4.46</v>
      </c>
      <c r="M2152">
        <v>0.72</v>
      </c>
      <c r="N2152">
        <v>1.43</v>
      </c>
      <c r="O2152">
        <v>1.93</v>
      </c>
      <c r="P2152" t="e">
        <v>#N/A</v>
      </c>
      <c r="Q2152">
        <v>2.895</v>
      </c>
      <c r="R2152">
        <v>2.9075000000000002</v>
      </c>
      <c r="S2152">
        <v>2.92</v>
      </c>
      <c r="T2152">
        <v>3.0375000000000001</v>
      </c>
      <c r="U2152">
        <v>3.0931299999999999</v>
      </c>
      <c r="V2152" t="e">
        <v>#N/A</v>
      </c>
      <c r="W2152" t="e">
        <v>#N/A</v>
      </c>
      <c r="X2152">
        <v>119.17</v>
      </c>
    </row>
    <row r="2153" spans="1:24" x14ac:dyDescent="0.55000000000000004">
      <c r="A2153" s="5">
        <v>39561</v>
      </c>
      <c r="B2153">
        <v>2.1800000000000002</v>
      </c>
      <c r="C2153">
        <v>1.26</v>
      </c>
      <c r="D2153">
        <v>1.64</v>
      </c>
      <c r="E2153">
        <v>1.83</v>
      </c>
      <c r="F2153">
        <v>2.2200000000000002</v>
      </c>
      <c r="G2153">
        <v>2.4500000000000002</v>
      </c>
      <c r="H2153">
        <v>2.98</v>
      </c>
      <c r="I2153">
        <v>3.32</v>
      </c>
      <c r="J2153">
        <v>3.77</v>
      </c>
      <c r="K2153">
        <v>4.49</v>
      </c>
      <c r="L2153">
        <v>4.49</v>
      </c>
      <c r="M2153">
        <v>0.73</v>
      </c>
      <c r="N2153">
        <v>1.44</v>
      </c>
      <c r="O2153">
        <v>1.95</v>
      </c>
      <c r="P2153" t="e">
        <v>#N/A</v>
      </c>
      <c r="Q2153">
        <v>2.895</v>
      </c>
      <c r="R2153">
        <v>2.90625</v>
      </c>
      <c r="S2153">
        <v>2.92</v>
      </c>
      <c r="T2153">
        <v>3.0462500000000001</v>
      </c>
      <c r="U2153">
        <v>3.1112500000000001</v>
      </c>
      <c r="V2153" t="e">
        <v>#N/A</v>
      </c>
      <c r="W2153" t="e">
        <v>#N/A</v>
      </c>
      <c r="X2153">
        <v>119.28</v>
      </c>
    </row>
    <row r="2154" spans="1:24" x14ac:dyDescent="0.55000000000000004">
      <c r="A2154" s="5">
        <v>39562</v>
      </c>
      <c r="B2154">
        <v>2.2599999999999998</v>
      </c>
      <c r="C2154">
        <v>1.26</v>
      </c>
      <c r="D2154">
        <v>1.66</v>
      </c>
      <c r="E2154">
        <v>1.91</v>
      </c>
      <c r="F2154">
        <v>2.41</v>
      </c>
      <c r="G2154">
        <v>2.61</v>
      </c>
      <c r="H2154">
        <v>3.15</v>
      </c>
      <c r="I2154">
        <v>3.44</v>
      </c>
      <c r="J2154">
        <v>3.87</v>
      </c>
      <c r="K2154">
        <v>4.5599999999999996</v>
      </c>
      <c r="L2154">
        <v>4.5599999999999996</v>
      </c>
      <c r="M2154">
        <v>0.89</v>
      </c>
      <c r="N2154">
        <v>1.56</v>
      </c>
      <c r="O2154">
        <v>2.0499999999999998</v>
      </c>
      <c r="P2154" t="e">
        <v>#N/A</v>
      </c>
      <c r="Q2154">
        <v>2.88625</v>
      </c>
      <c r="R2154">
        <v>2.8962500000000002</v>
      </c>
      <c r="S2154">
        <v>2.9068800000000001</v>
      </c>
      <c r="T2154">
        <v>3.02813</v>
      </c>
      <c r="U2154">
        <v>3.0775000000000001</v>
      </c>
      <c r="V2154" t="e">
        <v>#N/A</v>
      </c>
      <c r="W2154" t="e">
        <v>#N/A</v>
      </c>
      <c r="X2154">
        <v>117.1</v>
      </c>
    </row>
    <row r="2155" spans="1:24" x14ac:dyDescent="0.55000000000000004">
      <c r="A2155" s="5">
        <v>39563</v>
      </c>
      <c r="B2155">
        <v>2.2799999999999998</v>
      </c>
      <c r="C2155">
        <v>1.34</v>
      </c>
      <c r="D2155">
        <v>1.73</v>
      </c>
      <c r="E2155">
        <v>1.97</v>
      </c>
      <c r="F2155">
        <v>2.44</v>
      </c>
      <c r="G2155">
        <v>2.64</v>
      </c>
      <c r="H2155">
        <v>3.2</v>
      </c>
      <c r="I2155">
        <v>3.49</v>
      </c>
      <c r="J2155">
        <v>3.91</v>
      </c>
      <c r="K2155">
        <v>4.6100000000000003</v>
      </c>
      <c r="L2155">
        <v>4.6100000000000003</v>
      </c>
      <c r="M2155">
        <v>0.89</v>
      </c>
      <c r="N2155">
        <v>1.6</v>
      </c>
      <c r="O2155">
        <v>2.09</v>
      </c>
      <c r="P2155" t="e">
        <v>#N/A</v>
      </c>
      <c r="Q2155">
        <v>2.8812500000000001</v>
      </c>
      <c r="R2155">
        <v>2.8981300000000001</v>
      </c>
      <c r="S2155">
        <v>2.9125000000000001</v>
      </c>
      <c r="T2155">
        <v>3.08</v>
      </c>
      <c r="U2155">
        <v>3.2349999999999999</v>
      </c>
      <c r="V2155" t="e">
        <v>#N/A</v>
      </c>
      <c r="W2155" t="e">
        <v>#N/A</v>
      </c>
      <c r="X2155">
        <v>119.64</v>
      </c>
    </row>
    <row r="2156" spans="1:24" x14ac:dyDescent="0.55000000000000004">
      <c r="A2156" s="5">
        <v>39566</v>
      </c>
      <c r="B2156">
        <v>2.29</v>
      </c>
      <c r="C2156">
        <v>1.43</v>
      </c>
      <c r="D2156">
        <v>1.74</v>
      </c>
      <c r="E2156">
        <v>1.95</v>
      </c>
      <c r="F2156">
        <v>2.36</v>
      </c>
      <c r="G2156">
        <v>2.58</v>
      </c>
      <c r="H2156">
        <v>3.14</v>
      </c>
      <c r="I2156">
        <v>3.44</v>
      </c>
      <c r="J2156">
        <v>3.86</v>
      </c>
      <c r="K2156">
        <v>4.57</v>
      </c>
      <c r="L2156">
        <v>4.57</v>
      </c>
      <c r="M2156">
        <v>0.84</v>
      </c>
      <c r="N2156">
        <v>1.56</v>
      </c>
      <c r="O2156">
        <v>2.06</v>
      </c>
      <c r="P2156" t="e">
        <v>#N/A</v>
      </c>
      <c r="Q2156">
        <v>2.8624999999999998</v>
      </c>
      <c r="R2156">
        <v>2.88375</v>
      </c>
      <c r="S2156">
        <v>2.8993799999999998</v>
      </c>
      <c r="T2156">
        <v>3.0418799999999999</v>
      </c>
      <c r="U2156">
        <v>3.17875</v>
      </c>
      <c r="V2156" t="e">
        <v>#N/A</v>
      </c>
      <c r="W2156" t="e">
        <v>#N/A</v>
      </c>
      <c r="X2156">
        <v>118.78</v>
      </c>
    </row>
    <row r="2157" spans="1:24" x14ac:dyDescent="0.55000000000000004">
      <c r="A2157" s="5">
        <v>39567</v>
      </c>
      <c r="B2157">
        <v>2.21</v>
      </c>
      <c r="C2157">
        <v>1.46</v>
      </c>
      <c r="D2157">
        <v>1.74</v>
      </c>
      <c r="E2157">
        <v>1.94</v>
      </c>
      <c r="F2157">
        <v>2.35</v>
      </c>
      <c r="G2157">
        <v>2.5499999999999998</v>
      </c>
      <c r="H2157">
        <v>3.11</v>
      </c>
      <c r="I2157">
        <v>3.42</v>
      </c>
      <c r="J2157">
        <v>3.85</v>
      </c>
      <c r="K2157">
        <v>4.5599999999999996</v>
      </c>
      <c r="L2157">
        <v>4.55</v>
      </c>
      <c r="M2157">
        <v>0.82</v>
      </c>
      <c r="N2157">
        <v>1.56</v>
      </c>
      <c r="O2157">
        <v>2.04</v>
      </c>
      <c r="P2157" t="e">
        <v>#N/A</v>
      </c>
      <c r="Q2157">
        <v>2.8275000000000001</v>
      </c>
      <c r="R2157">
        <v>2.8531300000000002</v>
      </c>
      <c r="S2157">
        <v>2.8728099999999999</v>
      </c>
      <c r="T2157">
        <v>2.9862500000000001</v>
      </c>
      <c r="U2157">
        <v>3.1074999999999999</v>
      </c>
      <c r="V2157" t="e">
        <v>#N/A</v>
      </c>
      <c r="W2157" t="e">
        <v>#N/A</v>
      </c>
      <c r="X2157">
        <v>115.67</v>
      </c>
    </row>
    <row r="2158" spans="1:24" x14ac:dyDescent="0.55000000000000004">
      <c r="A2158" s="5">
        <v>39568</v>
      </c>
      <c r="B2158">
        <v>2.37</v>
      </c>
      <c r="C2158">
        <v>1.43</v>
      </c>
      <c r="D2158">
        <v>1.64</v>
      </c>
      <c r="E2158">
        <v>1.85</v>
      </c>
      <c r="F2158">
        <v>2.29</v>
      </c>
      <c r="G2158">
        <v>2.4900000000000002</v>
      </c>
      <c r="H2158">
        <v>3.03</v>
      </c>
      <c r="I2158">
        <v>3.34</v>
      </c>
      <c r="J2158">
        <v>3.77</v>
      </c>
      <c r="K2158">
        <v>4.49</v>
      </c>
      <c r="L2158">
        <v>4.49</v>
      </c>
      <c r="M2158">
        <v>0.77</v>
      </c>
      <c r="N2158">
        <v>1.5</v>
      </c>
      <c r="O2158">
        <v>1.98</v>
      </c>
      <c r="P2158" t="e">
        <v>#N/A</v>
      </c>
      <c r="Q2158">
        <v>2.8025000000000002</v>
      </c>
      <c r="R2158">
        <v>2.83</v>
      </c>
      <c r="S2158">
        <v>2.85</v>
      </c>
      <c r="T2158">
        <v>2.9649999999999999</v>
      </c>
      <c r="U2158">
        <v>3.0787499999999999</v>
      </c>
      <c r="V2158" t="e">
        <v>#N/A</v>
      </c>
      <c r="W2158" t="e">
        <v>#N/A</v>
      </c>
      <c r="X2158">
        <v>113.7</v>
      </c>
    </row>
    <row r="2159" spans="1:24" x14ac:dyDescent="0.55000000000000004">
      <c r="A2159" s="5">
        <v>39569</v>
      </c>
      <c r="B2159">
        <v>2.16</v>
      </c>
      <c r="C2159">
        <v>1.45</v>
      </c>
      <c r="D2159">
        <v>1.73</v>
      </c>
      <c r="E2159">
        <v>1.94</v>
      </c>
      <c r="F2159">
        <v>2.37</v>
      </c>
      <c r="G2159">
        <v>2.5299999999999998</v>
      </c>
      <c r="H2159">
        <v>3.06</v>
      </c>
      <c r="I2159">
        <v>3.36</v>
      </c>
      <c r="J2159">
        <v>3.78</v>
      </c>
      <c r="K2159">
        <v>4.49</v>
      </c>
      <c r="L2159">
        <v>4.49</v>
      </c>
      <c r="M2159">
        <v>0.79</v>
      </c>
      <c r="N2159">
        <v>1.52</v>
      </c>
      <c r="O2159">
        <v>2.02</v>
      </c>
      <c r="P2159" t="e">
        <v>#N/A</v>
      </c>
      <c r="Q2159">
        <v>2.7237499999999999</v>
      </c>
      <c r="R2159">
        <v>2.7606299999999999</v>
      </c>
      <c r="S2159">
        <v>2.7843800000000001</v>
      </c>
      <c r="T2159">
        <v>2.8824999999999998</v>
      </c>
      <c r="U2159">
        <v>2.9837500000000001</v>
      </c>
      <c r="V2159" t="e">
        <v>#N/A</v>
      </c>
      <c r="W2159" t="e">
        <v>#N/A</v>
      </c>
      <c r="X2159">
        <v>112.6</v>
      </c>
    </row>
    <row r="2160" spans="1:24" x14ac:dyDescent="0.55000000000000004">
      <c r="A2160" s="5">
        <v>39570</v>
      </c>
      <c r="B2160">
        <v>1.88</v>
      </c>
      <c r="C2160">
        <v>1.5</v>
      </c>
      <c r="D2160">
        <v>1.72</v>
      </c>
      <c r="E2160">
        <v>1.97</v>
      </c>
      <c r="F2160">
        <v>2.4700000000000002</v>
      </c>
      <c r="G2160">
        <v>2.64</v>
      </c>
      <c r="H2160">
        <v>3.18</v>
      </c>
      <c r="I2160">
        <v>3.48</v>
      </c>
      <c r="J2160">
        <v>3.89</v>
      </c>
      <c r="K2160">
        <v>4.57</v>
      </c>
      <c r="L2160">
        <v>4.57</v>
      </c>
      <c r="M2160">
        <v>0.86</v>
      </c>
      <c r="N2160">
        <v>1.53</v>
      </c>
      <c r="O2160">
        <v>2.04</v>
      </c>
      <c r="P2160" t="e">
        <v>#N/A</v>
      </c>
      <c r="Q2160">
        <v>2.6974999999999998</v>
      </c>
      <c r="R2160">
        <v>2.7374999999999998</v>
      </c>
      <c r="S2160">
        <v>2.77</v>
      </c>
      <c r="T2160">
        <v>2.8737499999999998</v>
      </c>
      <c r="U2160">
        <v>2.9937499999999999</v>
      </c>
      <c r="V2160" t="e">
        <v>#N/A</v>
      </c>
      <c r="W2160" t="e">
        <v>#N/A</v>
      </c>
      <c r="X2160">
        <v>116.36</v>
      </c>
    </row>
    <row r="2161" spans="1:24" x14ac:dyDescent="0.55000000000000004">
      <c r="A2161" s="5">
        <v>39573</v>
      </c>
      <c r="B2161">
        <v>1.85</v>
      </c>
      <c r="C2161">
        <v>1.53</v>
      </c>
      <c r="D2161">
        <v>1.76</v>
      </c>
      <c r="E2161">
        <v>1.98</v>
      </c>
      <c r="F2161">
        <v>2.42</v>
      </c>
      <c r="G2161">
        <v>2.62</v>
      </c>
      <c r="H2161">
        <v>3.14</v>
      </c>
      <c r="I2161">
        <v>3.45</v>
      </c>
      <c r="J2161">
        <v>3.88</v>
      </c>
      <c r="K2161">
        <v>4.58</v>
      </c>
      <c r="L2161">
        <v>4.58</v>
      </c>
      <c r="M2161">
        <v>0.85</v>
      </c>
      <c r="N2161">
        <v>1.53</v>
      </c>
      <c r="O2161">
        <v>2.04</v>
      </c>
      <c r="P2161" t="e">
        <v>#N/A</v>
      </c>
      <c r="Q2161" t="e">
        <v>#N/A</v>
      </c>
      <c r="R2161" t="e">
        <v>#N/A</v>
      </c>
      <c r="S2161" t="e">
        <v>#N/A</v>
      </c>
      <c r="T2161" t="e">
        <v>#N/A</v>
      </c>
      <c r="U2161" t="e">
        <v>#N/A</v>
      </c>
      <c r="V2161" t="e">
        <v>#N/A</v>
      </c>
      <c r="W2161" t="e">
        <v>#N/A</v>
      </c>
      <c r="X2161">
        <v>119.94</v>
      </c>
    </row>
    <row r="2162" spans="1:24" x14ac:dyDescent="0.55000000000000004">
      <c r="A2162" s="5">
        <v>39574</v>
      </c>
      <c r="B2162">
        <v>1.91</v>
      </c>
      <c r="C2162">
        <v>1.63</v>
      </c>
      <c r="D2162">
        <v>1.76</v>
      </c>
      <c r="E2162">
        <v>1.96</v>
      </c>
      <c r="F2162">
        <v>2.38</v>
      </c>
      <c r="G2162">
        <v>2.62</v>
      </c>
      <c r="H2162">
        <v>3.15</v>
      </c>
      <c r="I2162">
        <v>3.51</v>
      </c>
      <c r="J2162">
        <v>3.93</v>
      </c>
      <c r="K2162">
        <v>4.6399999999999997</v>
      </c>
      <c r="L2162">
        <v>4.6399999999999997</v>
      </c>
      <c r="M2162">
        <v>0.84</v>
      </c>
      <c r="N2162">
        <v>1.55</v>
      </c>
      <c r="O2162">
        <v>2.0699999999999998</v>
      </c>
      <c r="P2162" t="e">
        <v>#N/A</v>
      </c>
      <c r="Q2162">
        <v>2.6737500000000001</v>
      </c>
      <c r="R2162">
        <v>2.7237499999999999</v>
      </c>
      <c r="S2162">
        <v>2.7574999999999998</v>
      </c>
      <c r="T2162">
        <v>2.8762500000000002</v>
      </c>
      <c r="U2162">
        <v>3.0150000000000001</v>
      </c>
      <c r="V2162" t="e">
        <v>#N/A</v>
      </c>
      <c r="W2162" t="e">
        <v>#N/A</v>
      </c>
      <c r="X2162">
        <v>121.82</v>
      </c>
    </row>
    <row r="2163" spans="1:24" x14ac:dyDescent="0.55000000000000004">
      <c r="A2163" s="5">
        <v>39575</v>
      </c>
      <c r="B2163">
        <v>2.0099999999999998</v>
      </c>
      <c r="C2163">
        <v>1.67</v>
      </c>
      <c r="D2163">
        <v>1.75</v>
      </c>
      <c r="E2163">
        <v>1.94</v>
      </c>
      <c r="F2163">
        <v>2.31</v>
      </c>
      <c r="G2163">
        <v>2.56</v>
      </c>
      <c r="H2163">
        <v>3.09</v>
      </c>
      <c r="I2163">
        <v>3.45</v>
      </c>
      <c r="J2163">
        <v>3.87</v>
      </c>
      <c r="K2163">
        <v>4.6100000000000003</v>
      </c>
      <c r="L2163">
        <v>4.6100000000000003</v>
      </c>
      <c r="M2163">
        <v>0.8</v>
      </c>
      <c r="N2163">
        <v>1.51</v>
      </c>
      <c r="O2163">
        <v>2.0499999999999998</v>
      </c>
      <c r="P2163" t="e">
        <v>#N/A</v>
      </c>
      <c r="Q2163">
        <v>2.6212499999999999</v>
      </c>
      <c r="R2163">
        <v>2.69</v>
      </c>
      <c r="S2163">
        <v>2.7343799999999998</v>
      </c>
      <c r="T2163">
        <v>2.8487499999999999</v>
      </c>
      <c r="U2163">
        <v>2.9981300000000002</v>
      </c>
      <c r="V2163" t="e">
        <v>#N/A</v>
      </c>
      <c r="W2163" t="e">
        <v>#N/A</v>
      </c>
      <c r="X2163">
        <v>123.56</v>
      </c>
    </row>
    <row r="2164" spans="1:24" x14ac:dyDescent="0.55000000000000004">
      <c r="A2164" s="5">
        <v>39576</v>
      </c>
      <c r="B2164">
        <v>1.99</v>
      </c>
      <c r="C2164">
        <v>1.66</v>
      </c>
      <c r="D2164">
        <v>1.74</v>
      </c>
      <c r="E2164">
        <v>1.91</v>
      </c>
      <c r="F2164">
        <v>2.25</v>
      </c>
      <c r="G2164">
        <v>2.4700000000000002</v>
      </c>
      <c r="H2164">
        <v>2.99</v>
      </c>
      <c r="I2164">
        <v>3.34</v>
      </c>
      <c r="J2164">
        <v>3.79</v>
      </c>
      <c r="K2164">
        <v>4.55</v>
      </c>
      <c r="L2164">
        <v>4.5</v>
      </c>
      <c r="M2164">
        <v>0.69</v>
      </c>
      <c r="N2164">
        <v>1.43</v>
      </c>
      <c r="O2164">
        <v>1.98</v>
      </c>
      <c r="P2164" t="e">
        <v>#N/A</v>
      </c>
      <c r="Q2164">
        <v>2.59</v>
      </c>
      <c r="R2164">
        <v>2.66438</v>
      </c>
      <c r="S2164">
        <v>2.71563</v>
      </c>
      <c r="T2164">
        <v>2.82</v>
      </c>
      <c r="U2164">
        <v>2.9437500000000001</v>
      </c>
      <c r="V2164" t="e">
        <v>#N/A</v>
      </c>
      <c r="W2164" t="e">
        <v>#N/A</v>
      </c>
      <c r="X2164">
        <v>123.77</v>
      </c>
    </row>
    <row r="2165" spans="1:24" x14ac:dyDescent="0.55000000000000004">
      <c r="A2165" s="5">
        <v>39577</v>
      </c>
      <c r="B2165">
        <v>1.97</v>
      </c>
      <c r="C2165">
        <v>1.69</v>
      </c>
      <c r="D2165">
        <v>1.74</v>
      </c>
      <c r="E2165">
        <v>1.91</v>
      </c>
      <c r="F2165">
        <v>2.25</v>
      </c>
      <c r="G2165">
        <v>2.5</v>
      </c>
      <c r="H2165">
        <v>2.98</v>
      </c>
      <c r="I2165">
        <v>3.33</v>
      </c>
      <c r="J2165">
        <v>3.77</v>
      </c>
      <c r="K2165">
        <v>4.5199999999999996</v>
      </c>
      <c r="L2165">
        <v>4.53</v>
      </c>
      <c r="M2165">
        <v>0.66</v>
      </c>
      <c r="N2165">
        <v>1.39</v>
      </c>
      <c r="O2165">
        <v>1.95</v>
      </c>
      <c r="P2165" t="e">
        <v>#N/A</v>
      </c>
      <c r="Q2165">
        <v>2.5499999999999998</v>
      </c>
      <c r="R2165">
        <v>2.6356299999999999</v>
      </c>
      <c r="S2165">
        <v>2.6850000000000001</v>
      </c>
      <c r="T2165">
        <v>2.78</v>
      </c>
      <c r="U2165">
        <v>2.8725000000000001</v>
      </c>
      <c r="V2165" t="e">
        <v>#N/A</v>
      </c>
      <c r="W2165" t="e">
        <v>#N/A</v>
      </c>
      <c r="X2165">
        <v>125.94</v>
      </c>
    </row>
    <row r="2166" spans="1:24" x14ac:dyDescent="0.55000000000000004">
      <c r="A2166" s="5">
        <v>39580</v>
      </c>
      <c r="B2166">
        <v>1.88</v>
      </c>
      <c r="C2166">
        <v>1.77</v>
      </c>
      <c r="D2166">
        <v>1.87</v>
      </c>
      <c r="E2166">
        <v>2.0099999999999998</v>
      </c>
      <c r="F2166">
        <v>2.2999999999999998</v>
      </c>
      <c r="G2166">
        <v>2.54</v>
      </c>
      <c r="H2166">
        <v>3</v>
      </c>
      <c r="I2166">
        <v>3.34</v>
      </c>
      <c r="J2166">
        <v>3.78</v>
      </c>
      <c r="K2166">
        <v>4.5199999999999996</v>
      </c>
      <c r="L2166">
        <v>4.53</v>
      </c>
      <c r="M2166">
        <v>0.7</v>
      </c>
      <c r="N2166">
        <v>1.41</v>
      </c>
      <c r="O2166">
        <v>1.95</v>
      </c>
      <c r="P2166" t="e">
        <v>#N/A</v>
      </c>
      <c r="Q2166">
        <v>2.5293800000000002</v>
      </c>
      <c r="R2166">
        <v>2.6256300000000001</v>
      </c>
      <c r="S2166">
        <v>2.6781299999999999</v>
      </c>
      <c r="T2166">
        <v>2.8043800000000001</v>
      </c>
      <c r="U2166">
        <v>2.9218799999999998</v>
      </c>
      <c r="V2166" t="e">
        <v>#N/A</v>
      </c>
      <c r="W2166" t="e">
        <v>#N/A</v>
      </c>
      <c r="X2166">
        <v>124.02</v>
      </c>
    </row>
    <row r="2167" spans="1:24" x14ac:dyDescent="0.55000000000000004">
      <c r="A2167" s="5">
        <v>39581</v>
      </c>
      <c r="B2167">
        <v>1.93</v>
      </c>
      <c r="C2167">
        <v>1.83</v>
      </c>
      <c r="D2167">
        <v>1.89</v>
      </c>
      <c r="E2167">
        <v>2.08</v>
      </c>
      <c r="F2167">
        <v>2.4700000000000002</v>
      </c>
      <c r="G2167">
        <v>2.7</v>
      </c>
      <c r="H2167">
        <v>3.17</v>
      </c>
      <c r="I2167">
        <v>3.49</v>
      </c>
      <c r="J2167">
        <v>3.9</v>
      </c>
      <c r="K2167">
        <v>4.6100000000000003</v>
      </c>
      <c r="L2167">
        <v>4.62</v>
      </c>
      <c r="M2167">
        <v>0.85</v>
      </c>
      <c r="N2167">
        <v>1.51</v>
      </c>
      <c r="O2167">
        <v>2.04</v>
      </c>
      <c r="P2167" t="e">
        <v>#N/A</v>
      </c>
      <c r="Q2167">
        <v>2.5143800000000001</v>
      </c>
      <c r="R2167">
        <v>2.62</v>
      </c>
      <c r="S2167">
        <v>2.67563</v>
      </c>
      <c r="T2167">
        <v>2.8275000000000001</v>
      </c>
      <c r="U2167">
        <v>2.9624999999999999</v>
      </c>
      <c r="V2167" t="e">
        <v>#N/A</v>
      </c>
      <c r="W2167" t="e">
        <v>#N/A</v>
      </c>
      <c r="X2167">
        <v>125.83</v>
      </c>
    </row>
    <row r="2168" spans="1:24" x14ac:dyDescent="0.55000000000000004">
      <c r="A2168" s="5">
        <v>39582</v>
      </c>
      <c r="B2168">
        <v>2.0299999999999998</v>
      </c>
      <c r="C2168">
        <v>1.82</v>
      </c>
      <c r="D2168">
        <v>1.9</v>
      </c>
      <c r="E2168">
        <v>2.11</v>
      </c>
      <c r="F2168">
        <v>2.5299999999999998</v>
      </c>
      <c r="G2168">
        <v>2.78</v>
      </c>
      <c r="H2168">
        <v>3.22</v>
      </c>
      <c r="I2168">
        <v>3.5</v>
      </c>
      <c r="J2168">
        <v>3.92</v>
      </c>
      <c r="K2168">
        <v>4.63</v>
      </c>
      <c r="L2168">
        <v>4.63</v>
      </c>
      <c r="M2168">
        <v>0.86</v>
      </c>
      <c r="N2168">
        <v>1.49</v>
      </c>
      <c r="O2168">
        <v>2.04</v>
      </c>
      <c r="P2168" t="e">
        <v>#N/A</v>
      </c>
      <c r="Q2168">
        <v>2.5049999999999999</v>
      </c>
      <c r="R2168">
        <v>2.6343800000000002</v>
      </c>
      <c r="S2168">
        <v>2.72</v>
      </c>
      <c r="T2168">
        <v>2.9387500000000002</v>
      </c>
      <c r="U2168">
        <v>3.1681300000000001</v>
      </c>
      <c r="V2168" t="e">
        <v>#N/A</v>
      </c>
      <c r="W2168" t="e">
        <v>#N/A</v>
      </c>
      <c r="X2168">
        <v>124.21</v>
      </c>
    </row>
    <row r="2169" spans="1:24" x14ac:dyDescent="0.55000000000000004">
      <c r="A2169" s="5">
        <v>39583</v>
      </c>
      <c r="B2169">
        <v>2.0299999999999998</v>
      </c>
      <c r="C2169">
        <v>1.83</v>
      </c>
      <c r="D2169">
        <v>1.9</v>
      </c>
      <c r="E2169">
        <v>2.08</v>
      </c>
      <c r="F2169">
        <v>2.4500000000000002</v>
      </c>
      <c r="G2169">
        <v>2.7</v>
      </c>
      <c r="H2169">
        <v>3.1</v>
      </c>
      <c r="I2169">
        <v>3.39</v>
      </c>
      <c r="J2169">
        <v>3.83</v>
      </c>
      <c r="K2169">
        <v>4.55</v>
      </c>
      <c r="L2169">
        <v>4.5599999999999996</v>
      </c>
      <c r="M2169">
        <v>0.75</v>
      </c>
      <c r="N2169">
        <v>1.4</v>
      </c>
      <c r="O2169">
        <v>1.97</v>
      </c>
      <c r="P2169" t="e">
        <v>#N/A</v>
      </c>
      <c r="Q2169">
        <v>2.4975000000000001</v>
      </c>
      <c r="R2169">
        <v>2.63</v>
      </c>
      <c r="S2169">
        <v>2.71875</v>
      </c>
      <c r="T2169">
        <v>2.9412500000000001</v>
      </c>
      <c r="U2169">
        <v>3.17625</v>
      </c>
      <c r="V2169" t="e">
        <v>#N/A</v>
      </c>
      <c r="W2169" t="e">
        <v>#N/A</v>
      </c>
      <c r="X2169">
        <v>124.25</v>
      </c>
    </row>
    <row r="2170" spans="1:24" x14ac:dyDescent="0.55000000000000004">
      <c r="A2170" s="5">
        <v>39584</v>
      </c>
      <c r="B2170">
        <v>1.91</v>
      </c>
      <c r="C2170">
        <v>1.84</v>
      </c>
      <c r="D2170">
        <v>1.91</v>
      </c>
      <c r="E2170">
        <v>2.09</v>
      </c>
      <c r="F2170">
        <v>2.4700000000000002</v>
      </c>
      <c r="G2170">
        <v>2.71</v>
      </c>
      <c r="H2170">
        <v>3.12</v>
      </c>
      <c r="I2170">
        <v>3.43</v>
      </c>
      <c r="J2170">
        <v>3.85</v>
      </c>
      <c r="K2170">
        <v>4.57</v>
      </c>
      <c r="L2170">
        <v>4.58</v>
      </c>
      <c r="M2170">
        <v>0.75</v>
      </c>
      <c r="N2170">
        <v>1.41</v>
      </c>
      <c r="O2170">
        <v>1.97</v>
      </c>
      <c r="P2170" t="e">
        <v>#N/A</v>
      </c>
      <c r="Q2170">
        <v>2.4787499999999998</v>
      </c>
      <c r="R2170">
        <v>2.6081300000000001</v>
      </c>
      <c r="S2170">
        <v>2.6949999999999998</v>
      </c>
      <c r="T2170">
        <v>2.88625</v>
      </c>
      <c r="U2170">
        <v>3.0812499999999998</v>
      </c>
      <c r="V2170" t="e">
        <v>#N/A</v>
      </c>
      <c r="W2170" t="e">
        <v>#N/A</v>
      </c>
      <c r="X2170">
        <v>126.5</v>
      </c>
    </row>
    <row r="2171" spans="1:24" x14ac:dyDescent="0.55000000000000004">
      <c r="A2171" s="5">
        <v>39587</v>
      </c>
      <c r="B2171">
        <v>1.95</v>
      </c>
      <c r="C2171">
        <v>1.82</v>
      </c>
      <c r="D2171">
        <v>1.89</v>
      </c>
      <c r="E2171">
        <v>2.0699999999999998</v>
      </c>
      <c r="F2171">
        <v>2.42</v>
      </c>
      <c r="G2171">
        <v>2.67</v>
      </c>
      <c r="H2171">
        <v>3.09</v>
      </c>
      <c r="I2171">
        <v>3.4</v>
      </c>
      <c r="J2171">
        <v>3.83</v>
      </c>
      <c r="K2171">
        <v>4.55</v>
      </c>
      <c r="L2171">
        <v>4.5599999999999996</v>
      </c>
      <c r="M2171">
        <v>0.69</v>
      </c>
      <c r="N2171">
        <v>1.36</v>
      </c>
      <c r="O2171">
        <v>1.93</v>
      </c>
      <c r="P2171" t="e">
        <v>#N/A</v>
      </c>
      <c r="Q2171">
        <v>2.4512499999999999</v>
      </c>
      <c r="R2171">
        <v>2.5887500000000001</v>
      </c>
      <c r="S2171">
        <v>2.6775000000000002</v>
      </c>
      <c r="T2171">
        <v>2.8450000000000002</v>
      </c>
      <c r="U2171">
        <v>3.0262500000000001</v>
      </c>
      <c r="V2171" t="e">
        <v>#N/A</v>
      </c>
      <c r="W2171" t="e">
        <v>#N/A</v>
      </c>
      <c r="X2171">
        <v>127.15</v>
      </c>
    </row>
    <row r="2172" spans="1:24" x14ac:dyDescent="0.55000000000000004">
      <c r="A2172" s="5">
        <v>39588</v>
      </c>
      <c r="B2172">
        <v>1.99</v>
      </c>
      <c r="C2172">
        <v>1.86</v>
      </c>
      <c r="D2172">
        <v>1.9</v>
      </c>
      <c r="E2172">
        <v>2.0499999999999998</v>
      </c>
      <c r="F2172">
        <v>2.34</v>
      </c>
      <c r="G2172">
        <v>2.58</v>
      </c>
      <c r="H2172">
        <v>3.02</v>
      </c>
      <c r="I2172">
        <v>3.35</v>
      </c>
      <c r="J2172">
        <v>3.78</v>
      </c>
      <c r="K2172">
        <v>4.5199999999999996</v>
      </c>
      <c r="L2172">
        <v>4.53</v>
      </c>
      <c r="M2172">
        <v>0.6</v>
      </c>
      <c r="N2172">
        <v>1.31</v>
      </c>
      <c r="O2172">
        <v>1.88</v>
      </c>
      <c r="P2172" t="e">
        <v>#N/A</v>
      </c>
      <c r="Q2172">
        <v>2.4300000000000002</v>
      </c>
      <c r="R2172">
        <v>2.5687500000000001</v>
      </c>
      <c r="S2172">
        <v>2.6575000000000002</v>
      </c>
      <c r="T2172">
        <v>2.80063</v>
      </c>
      <c r="U2172">
        <v>2.9762499999999998</v>
      </c>
      <c r="V2172" t="e">
        <v>#N/A</v>
      </c>
      <c r="W2172" t="e">
        <v>#N/A</v>
      </c>
      <c r="X2172">
        <v>128.93</v>
      </c>
    </row>
    <row r="2173" spans="1:24" x14ac:dyDescent="0.55000000000000004">
      <c r="A2173" s="5">
        <v>39589</v>
      </c>
      <c r="B2173">
        <v>2.0299999999999998</v>
      </c>
      <c r="C2173">
        <v>1.86</v>
      </c>
      <c r="D2173">
        <v>1.9</v>
      </c>
      <c r="E2173">
        <v>2.0699999999999998</v>
      </c>
      <c r="F2173">
        <v>2.41</v>
      </c>
      <c r="G2173">
        <v>2.68</v>
      </c>
      <c r="H2173">
        <v>3.09</v>
      </c>
      <c r="I2173">
        <v>3.38</v>
      </c>
      <c r="J2173">
        <v>3.81</v>
      </c>
      <c r="K2173">
        <v>4.53</v>
      </c>
      <c r="L2173">
        <v>4.55</v>
      </c>
      <c r="M2173">
        <v>0.62</v>
      </c>
      <c r="N2173">
        <v>1.3</v>
      </c>
      <c r="O2173">
        <v>1.86</v>
      </c>
      <c r="P2173" t="e">
        <v>#N/A</v>
      </c>
      <c r="Q2173">
        <v>2.4043800000000002</v>
      </c>
      <c r="R2173">
        <v>2.5431300000000001</v>
      </c>
      <c r="S2173">
        <v>2.6381299999999999</v>
      </c>
      <c r="T2173">
        <v>2.7837499999999999</v>
      </c>
      <c r="U2173">
        <v>2.9512499999999999</v>
      </c>
      <c r="V2173" t="e">
        <v>#N/A</v>
      </c>
      <c r="W2173" t="e">
        <v>#N/A</v>
      </c>
      <c r="X2173">
        <v>132.99</v>
      </c>
    </row>
    <row r="2174" spans="1:24" x14ac:dyDescent="0.55000000000000004">
      <c r="A2174" s="5">
        <v>39590</v>
      </c>
      <c r="B2174">
        <v>2.0499999999999998</v>
      </c>
      <c r="C2174">
        <v>1.86</v>
      </c>
      <c r="D2174">
        <v>1.95</v>
      </c>
      <c r="E2174">
        <v>2.15</v>
      </c>
      <c r="F2174">
        <v>2.56</v>
      </c>
      <c r="G2174">
        <v>2.83</v>
      </c>
      <c r="H2174">
        <v>3.24</v>
      </c>
      <c r="I2174">
        <v>3.52</v>
      </c>
      <c r="J2174">
        <v>3.92</v>
      </c>
      <c r="K2174">
        <v>4.62</v>
      </c>
      <c r="L2174">
        <v>4.63</v>
      </c>
      <c r="M2174">
        <v>0.77</v>
      </c>
      <c r="N2174">
        <v>1.41</v>
      </c>
      <c r="O2174">
        <v>1.94</v>
      </c>
      <c r="P2174" t="e">
        <v>#N/A</v>
      </c>
      <c r="Q2174">
        <v>2.3925000000000001</v>
      </c>
      <c r="R2174">
        <v>2.5381300000000002</v>
      </c>
      <c r="S2174">
        <v>2.6381299999999999</v>
      </c>
      <c r="T2174">
        <v>2.8087499999999999</v>
      </c>
      <c r="U2174">
        <v>2.9975000000000001</v>
      </c>
      <c r="V2174" t="e">
        <v>#N/A</v>
      </c>
      <c r="W2174" t="e">
        <v>#N/A</v>
      </c>
      <c r="X2174">
        <v>130.04</v>
      </c>
    </row>
    <row r="2175" spans="1:24" x14ac:dyDescent="0.55000000000000004">
      <c r="A2175" s="5">
        <v>39591</v>
      </c>
      <c r="B2175">
        <v>1.99</v>
      </c>
      <c r="C2175">
        <v>1.86</v>
      </c>
      <c r="D2175">
        <v>1.94</v>
      </c>
      <c r="E2175">
        <v>2.11</v>
      </c>
      <c r="F2175">
        <v>2.46</v>
      </c>
      <c r="G2175">
        <v>2.73</v>
      </c>
      <c r="H2175">
        <v>3.15</v>
      </c>
      <c r="I2175">
        <v>3.43</v>
      </c>
      <c r="J2175">
        <v>3.85</v>
      </c>
      <c r="K2175">
        <v>4.5599999999999996</v>
      </c>
      <c r="L2175">
        <v>4.57</v>
      </c>
      <c r="M2175">
        <v>0.73</v>
      </c>
      <c r="N2175">
        <v>1.36</v>
      </c>
      <c r="O2175">
        <v>1.91</v>
      </c>
      <c r="P2175" t="e">
        <v>#N/A</v>
      </c>
      <c r="Q2175">
        <v>2.3824999999999998</v>
      </c>
      <c r="R2175">
        <v>2.54</v>
      </c>
      <c r="S2175">
        <v>2.6456300000000001</v>
      </c>
      <c r="T2175">
        <v>2.8487499999999999</v>
      </c>
      <c r="U2175">
        <v>3.0668799999999998</v>
      </c>
      <c r="V2175" t="e">
        <v>#N/A</v>
      </c>
      <c r="W2175" t="e">
        <v>#N/A</v>
      </c>
      <c r="X2175">
        <v>131.58000000000001</v>
      </c>
    </row>
    <row r="2176" spans="1:24" x14ac:dyDescent="0.55000000000000004">
      <c r="A2176" s="5">
        <v>39595</v>
      </c>
      <c r="B2176">
        <v>2.23</v>
      </c>
      <c r="C2176">
        <v>1.89</v>
      </c>
      <c r="D2176">
        <v>1.94</v>
      </c>
      <c r="E2176">
        <v>2.15</v>
      </c>
      <c r="F2176">
        <v>2.5499999999999998</v>
      </c>
      <c r="G2176">
        <v>2.82</v>
      </c>
      <c r="H2176">
        <v>3.25</v>
      </c>
      <c r="I2176">
        <v>3.52</v>
      </c>
      <c r="J2176">
        <v>3.93</v>
      </c>
      <c r="K2176">
        <v>4.6500000000000004</v>
      </c>
      <c r="L2176">
        <v>4.6500000000000004</v>
      </c>
      <c r="M2176">
        <v>0.85</v>
      </c>
      <c r="N2176">
        <v>1.46</v>
      </c>
      <c r="O2176">
        <v>2.0099999999999998</v>
      </c>
      <c r="P2176" t="e">
        <v>#N/A</v>
      </c>
      <c r="Q2176">
        <v>2.3787500000000001</v>
      </c>
      <c r="R2176">
        <v>2.53688</v>
      </c>
      <c r="S2176">
        <v>2.64438</v>
      </c>
      <c r="T2176">
        <v>2.84938</v>
      </c>
      <c r="U2176">
        <v>3.0674999999999999</v>
      </c>
      <c r="V2176" t="e">
        <v>#N/A</v>
      </c>
      <c r="W2176" t="e">
        <v>#N/A</v>
      </c>
      <c r="X2176">
        <v>128.81</v>
      </c>
    </row>
    <row r="2177" spans="1:24" x14ac:dyDescent="0.55000000000000004">
      <c r="A2177" s="5">
        <v>39596</v>
      </c>
      <c r="B2177">
        <v>2.08</v>
      </c>
      <c r="C2177">
        <v>1.89</v>
      </c>
      <c r="D2177">
        <v>2</v>
      </c>
      <c r="E2177">
        <v>2.21</v>
      </c>
      <c r="F2177">
        <v>2.62</v>
      </c>
      <c r="G2177">
        <v>2.93</v>
      </c>
      <c r="H2177">
        <v>3.36</v>
      </c>
      <c r="I2177">
        <v>3.63</v>
      </c>
      <c r="J2177">
        <v>4.03</v>
      </c>
      <c r="K2177">
        <v>4.72</v>
      </c>
      <c r="L2177">
        <v>4.71</v>
      </c>
      <c r="M2177">
        <v>0.97</v>
      </c>
      <c r="N2177">
        <v>1.58</v>
      </c>
      <c r="O2177">
        <v>2.11</v>
      </c>
      <c r="P2177" t="e">
        <v>#N/A</v>
      </c>
      <c r="Q2177">
        <v>2.3812500000000001</v>
      </c>
      <c r="R2177">
        <v>2.54</v>
      </c>
      <c r="S2177">
        <v>2.6493799999999998</v>
      </c>
      <c r="T2177">
        <v>2.8587500000000001</v>
      </c>
      <c r="U2177">
        <v>3.0862500000000002</v>
      </c>
      <c r="V2177" t="e">
        <v>#N/A</v>
      </c>
      <c r="W2177" t="e">
        <v>#N/A</v>
      </c>
      <c r="X2177">
        <v>131</v>
      </c>
    </row>
    <row r="2178" spans="1:24" x14ac:dyDescent="0.55000000000000004">
      <c r="A2178" s="5">
        <v>39597</v>
      </c>
      <c r="B2178">
        <v>2.0099999999999998</v>
      </c>
      <c r="C2178">
        <v>1.9</v>
      </c>
      <c r="D2178">
        <v>1.93</v>
      </c>
      <c r="E2178">
        <v>2.16</v>
      </c>
      <c r="F2178">
        <v>2.67</v>
      </c>
      <c r="G2178">
        <v>2.94</v>
      </c>
      <c r="H2178">
        <v>3.41</v>
      </c>
      <c r="I2178">
        <v>3.68</v>
      </c>
      <c r="J2178">
        <v>4.08</v>
      </c>
      <c r="K2178">
        <v>4.7699999999999996</v>
      </c>
      <c r="L2178">
        <v>4.76</v>
      </c>
      <c r="M2178">
        <v>1.01</v>
      </c>
      <c r="N2178">
        <v>1.62</v>
      </c>
      <c r="O2178">
        <v>2.16</v>
      </c>
      <c r="P2178" t="e">
        <v>#N/A</v>
      </c>
      <c r="Q2178">
        <v>2.4593799999999999</v>
      </c>
      <c r="R2178">
        <v>2.5768800000000001</v>
      </c>
      <c r="S2178">
        <v>2.68188</v>
      </c>
      <c r="T2178">
        <v>2.9275000000000002</v>
      </c>
      <c r="U2178">
        <v>3.2050000000000001</v>
      </c>
      <c r="V2178" t="e">
        <v>#N/A</v>
      </c>
      <c r="W2178" t="e">
        <v>#N/A</v>
      </c>
      <c r="X2178">
        <v>126.7</v>
      </c>
    </row>
    <row r="2179" spans="1:24" x14ac:dyDescent="0.55000000000000004">
      <c r="A2179" s="5">
        <v>39598</v>
      </c>
      <c r="B2179">
        <v>1.98</v>
      </c>
      <c r="C2179">
        <v>1.89</v>
      </c>
      <c r="D2179">
        <v>2.0099999999999998</v>
      </c>
      <c r="E2179">
        <v>2.2200000000000002</v>
      </c>
      <c r="F2179">
        <v>2.66</v>
      </c>
      <c r="G2179">
        <v>2.93</v>
      </c>
      <c r="H2179">
        <v>3.41</v>
      </c>
      <c r="I2179">
        <v>3.68</v>
      </c>
      <c r="J2179">
        <v>4.0599999999999996</v>
      </c>
      <c r="K2179">
        <v>4.74</v>
      </c>
      <c r="L2179">
        <v>4.72</v>
      </c>
      <c r="M2179">
        <v>1.01</v>
      </c>
      <c r="N2179">
        <v>1.58</v>
      </c>
      <c r="O2179">
        <v>2.13</v>
      </c>
      <c r="P2179" t="e">
        <v>#N/A</v>
      </c>
      <c r="Q2179">
        <v>2.4575</v>
      </c>
      <c r="R2179">
        <v>2.5787499999999999</v>
      </c>
      <c r="S2179">
        <v>2.6806299999999998</v>
      </c>
      <c r="T2179">
        <v>2.9106299999999998</v>
      </c>
      <c r="U2179">
        <v>3.1637499999999998</v>
      </c>
      <c r="V2179" t="e">
        <v>#N/A</v>
      </c>
      <c r="W2179" t="e">
        <v>#N/A</v>
      </c>
      <c r="X2179">
        <v>127.35</v>
      </c>
    </row>
    <row r="2180" spans="1:24" x14ac:dyDescent="0.55000000000000004">
      <c r="A2180" s="5">
        <v>39601</v>
      </c>
      <c r="B2180">
        <v>2.06</v>
      </c>
      <c r="C2180">
        <v>1.85</v>
      </c>
      <c r="D2180">
        <v>1.99</v>
      </c>
      <c r="E2180">
        <v>2.17</v>
      </c>
      <c r="F2180">
        <v>2.5099999999999998</v>
      </c>
      <c r="G2180">
        <v>2.82</v>
      </c>
      <c r="H2180">
        <v>3.28</v>
      </c>
      <c r="I2180">
        <v>3.56</v>
      </c>
      <c r="J2180">
        <v>3.98</v>
      </c>
      <c r="K2180">
        <v>4.6900000000000004</v>
      </c>
      <c r="L2180">
        <v>4.68</v>
      </c>
      <c r="M2180">
        <v>0.88</v>
      </c>
      <c r="N2180">
        <v>1.51</v>
      </c>
      <c r="O2180">
        <v>2.11</v>
      </c>
      <c r="P2180" t="e">
        <v>#N/A</v>
      </c>
      <c r="Q2180">
        <v>2.4556300000000002</v>
      </c>
      <c r="R2180">
        <v>2.5743800000000001</v>
      </c>
      <c r="S2180">
        <v>2.67625</v>
      </c>
      <c r="T2180">
        <v>2.8968799999999999</v>
      </c>
      <c r="U2180">
        <v>3.1387499999999999</v>
      </c>
      <c r="V2180" t="e">
        <v>#N/A</v>
      </c>
      <c r="W2180" t="e">
        <v>#N/A</v>
      </c>
      <c r="X2180">
        <v>127.75</v>
      </c>
    </row>
    <row r="2181" spans="1:24" x14ac:dyDescent="0.55000000000000004">
      <c r="A2181" s="5">
        <v>39602</v>
      </c>
      <c r="B2181">
        <v>1.95</v>
      </c>
      <c r="C2181">
        <v>1.85</v>
      </c>
      <c r="D2181">
        <v>2</v>
      </c>
      <c r="E2181">
        <v>2.14</v>
      </c>
      <c r="F2181">
        <v>2.4500000000000002</v>
      </c>
      <c r="G2181">
        <v>2.75</v>
      </c>
      <c r="H2181">
        <v>3.21</v>
      </c>
      <c r="I2181">
        <v>3.5</v>
      </c>
      <c r="J2181">
        <v>3.92</v>
      </c>
      <c r="K2181">
        <v>4.6399999999999997</v>
      </c>
      <c r="L2181">
        <v>4.63</v>
      </c>
      <c r="M2181">
        <v>0.85</v>
      </c>
      <c r="N2181">
        <v>1.51</v>
      </c>
      <c r="O2181">
        <v>2.12</v>
      </c>
      <c r="P2181" t="e">
        <v>#N/A</v>
      </c>
      <c r="Q2181">
        <v>2.4512499999999999</v>
      </c>
      <c r="R2181">
        <v>2.57</v>
      </c>
      <c r="S2181">
        <v>2.67313</v>
      </c>
      <c r="T2181">
        <v>2.88375</v>
      </c>
      <c r="U2181">
        <v>3.0962499999999999</v>
      </c>
      <c r="V2181" t="e">
        <v>#N/A</v>
      </c>
      <c r="W2181" t="e">
        <v>#N/A</v>
      </c>
      <c r="X2181">
        <v>124.33</v>
      </c>
    </row>
    <row r="2182" spans="1:24" x14ac:dyDescent="0.55000000000000004">
      <c r="A2182" s="5">
        <v>39603</v>
      </c>
      <c r="B2182">
        <v>1.98</v>
      </c>
      <c r="C2182">
        <v>1.84</v>
      </c>
      <c r="D2182">
        <v>1.99</v>
      </c>
      <c r="E2182">
        <v>2.14</v>
      </c>
      <c r="F2182">
        <v>2.4700000000000002</v>
      </c>
      <c r="G2182">
        <v>2.78</v>
      </c>
      <c r="H2182">
        <v>3.26</v>
      </c>
      <c r="I2182">
        <v>3.55</v>
      </c>
      <c r="J2182">
        <v>3.98</v>
      </c>
      <c r="K2182">
        <v>4.72</v>
      </c>
      <c r="L2182">
        <v>4.71</v>
      </c>
      <c r="M2182">
        <v>0.94</v>
      </c>
      <c r="N2182">
        <v>1.59</v>
      </c>
      <c r="O2182">
        <v>2.21</v>
      </c>
      <c r="P2182" t="e">
        <v>#N/A</v>
      </c>
      <c r="Q2182">
        <v>2.4500000000000002</v>
      </c>
      <c r="R2182">
        <v>2.5693800000000002</v>
      </c>
      <c r="S2182">
        <v>2.6718799999999998</v>
      </c>
      <c r="T2182">
        <v>2.8912499999999999</v>
      </c>
      <c r="U2182">
        <v>3.0975000000000001</v>
      </c>
      <c r="V2182" t="e">
        <v>#N/A</v>
      </c>
      <c r="W2182" t="e">
        <v>#N/A</v>
      </c>
      <c r="X2182">
        <v>122.3</v>
      </c>
    </row>
    <row r="2183" spans="1:24" x14ac:dyDescent="0.55000000000000004">
      <c r="A2183" s="5">
        <v>39604</v>
      </c>
      <c r="B2183">
        <v>1.98</v>
      </c>
      <c r="C2183">
        <v>1.85</v>
      </c>
      <c r="D2183">
        <v>2</v>
      </c>
      <c r="E2183">
        <v>2.15</v>
      </c>
      <c r="F2183">
        <v>2.52</v>
      </c>
      <c r="G2183">
        <v>2.84</v>
      </c>
      <c r="H2183">
        <v>3.34</v>
      </c>
      <c r="I2183">
        <v>3.63</v>
      </c>
      <c r="J2183">
        <v>4.0599999999999996</v>
      </c>
      <c r="K2183">
        <v>4.7699999999999996</v>
      </c>
      <c r="L2183">
        <v>4.75</v>
      </c>
      <c r="M2183">
        <v>0.97</v>
      </c>
      <c r="N2183">
        <v>1.63</v>
      </c>
      <c r="O2183">
        <v>2.2599999999999998</v>
      </c>
      <c r="P2183" t="e">
        <v>#N/A</v>
      </c>
      <c r="Q2183">
        <v>2.4481299999999999</v>
      </c>
      <c r="R2183">
        <v>2.57125</v>
      </c>
      <c r="S2183">
        <v>2.6768800000000001</v>
      </c>
      <c r="T2183">
        <v>2.9187500000000002</v>
      </c>
      <c r="U2183">
        <v>3.13</v>
      </c>
      <c r="V2183" t="e">
        <v>#N/A</v>
      </c>
      <c r="W2183" t="e">
        <v>#N/A</v>
      </c>
      <c r="X2183">
        <v>127.93</v>
      </c>
    </row>
    <row r="2184" spans="1:24" x14ac:dyDescent="0.55000000000000004">
      <c r="A2184" s="5">
        <v>39605</v>
      </c>
      <c r="B2184">
        <v>2.0099999999999998</v>
      </c>
      <c r="C2184">
        <v>1.85</v>
      </c>
      <c r="D2184">
        <v>2</v>
      </c>
      <c r="E2184">
        <v>2.12</v>
      </c>
      <c r="F2184">
        <v>2.4</v>
      </c>
      <c r="G2184">
        <v>2.73</v>
      </c>
      <c r="H2184">
        <v>3.2</v>
      </c>
      <c r="I2184">
        <v>3.5</v>
      </c>
      <c r="J2184">
        <v>3.94</v>
      </c>
      <c r="K2184">
        <v>4.67</v>
      </c>
      <c r="L2184">
        <v>4.6500000000000004</v>
      </c>
      <c r="M2184">
        <v>0.75</v>
      </c>
      <c r="N2184">
        <v>1.47</v>
      </c>
      <c r="O2184">
        <v>2.14</v>
      </c>
      <c r="P2184" t="e">
        <v>#N/A</v>
      </c>
      <c r="Q2184">
        <v>2.4493800000000001</v>
      </c>
      <c r="R2184">
        <v>2.57938</v>
      </c>
      <c r="S2184">
        <v>2.69563</v>
      </c>
      <c r="T2184">
        <v>2.9693800000000001</v>
      </c>
      <c r="U2184">
        <v>3.2106300000000001</v>
      </c>
      <c r="V2184" t="e">
        <v>#N/A</v>
      </c>
      <c r="W2184" t="e">
        <v>#N/A</v>
      </c>
      <c r="X2184">
        <v>138.51</v>
      </c>
    </row>
    <row r="2185" spans="1:24" x14ac:dyDescent="0.55000000000000004">
      <c r="A2185" s="5">
        <v>39608</v>
      </c>
      <c r="B2185">
        <v>2.02</v>
      </c>
      <c r="C2185">
        <v>1.89</v>
      </c>
      <c r="D2185">
        <v>2.12</v>
      </c>
      <c r="E2185">
        <v>2.29</v>
      </c>
      <c r="F2185">
        <v>2.73</v>
      </c>
      <c r="G2185">
        <v>3.03</v>
      </c>
      <c r="H2185">
        <v>3.41</v>
      </c>
      <c r="I2185">
        <v>3.65</v>
      </c>
      <c r="J2185">
        <v>4.0199999999999996</v>
      </c>
      <c r="K2185">
        <v>4.68</v>
      </c>
      <c r="L2185">
        <v>4.6399999999999997</v>
      </c>
      <c r="M2185">
        <v>0.93</v>
      </c>
      <c r="N2185">
        <v>1.54</v>
      </c>
      <c r="O2185">
        <v>2.15</v>
      </c>
      <c r="P2185" t="e">
        <v>#N/A</v>
      </c>
      <c r="Q2185">
        <v>2.4481299999999999</v>
      </c>
      <c r="R2185">
        <v>2.57375</v>
      </c>
      <c r="S2185">
        <v>2.6912500000000001</v>
      </c>
      <c r="T2185">
        <v>2.9575</v>
      </c>
      <c r="U2185">
        <v>3.1875</v>
      </c>
      <c r="V2185" t="e">
        <v>#N/A</v>
      </c>
      <c r="W2185" t="e">
        <v>#N/A</v>
      </c>
      <c r="X2185">
        <v>134.44</v>
      </c>
    </row>
    <row r="2186" spans="1:24" x14ac:dyDescent="0.55000000000000004">
      <c r="A2186" s="5">
        <v>39609</v>
      </c>
      <c r="B2186">
        <v>1.96</v>
      </c>
      <c r="C2186">
        <v>2.02</v>
      </c>
      <c r="D2186">
        <v>2.2400000000000002</v>
      </c>
      <c r="E2186">
        <v>2.5299999999999998</v>
      </c>
      <c r="F2186">
        <v>2.91</v>
      </c>
      <c r="G2186">
        <v>3.2</v>
      </c>
      <c r="H2186">
        <v>3.54</v>
      </c>
      <c r="I2186">
        <v>3.77</v>
      </c>
      <c r="J2186">
        <v>4.1100000000000003</v>
      </c>
      <c r="K2186">
        <v>4.76</v>
      </c>
      <c r="L2186">
        <v>4.7</v>
      </c>
      <c r="M2186">
        <v>1.06</v>
      </c>
      <c r="N2186">
        <v>1.62</v>
      </c>
      <c r="O2186">
        <v>2.2200000000000002</v>
      </c>
      <c r="P2186" t="e">
        <v>#N/A</v>
      </c>
      <c r="Q2186">
        <v>2.4750000000000001</v>
      </c>
      <c r="R2186">
        <v>2.6543800000000002</v>
      </c>
      <c r="S2186">
        <v>2.7862499999999999</v>
      </c>
      <c r="T2186">
        <v>3.17</v>
      </c>
      <c r="U2186">
        <v>3.5418799999999999</v>
      </c>
      <c r="V2186" t="e">
        <v>#N/A</v>
      </c>
      <c r="W2186" t="e">
        <v>#N/A</v>
      </c>
      <c r="X2186">
        <v>131.38</v>
      </c>
    </row>
    <row r="2187" spans="1:24" x14ac:dyDescent="0.55000000000000004">
      <c r="A2187" s="5">
        <v>39610</v>
      </c>
      <c r="B2187">
        <v>1.95</v>
      </c>
      <c r="C2187">
        <v>1.96</v>
      </c>
      <c r="D2187">
        <v>2.1800000000000002</v>
      </c>
      <c r="E2187">
        <v>2.4700000000000002</v>
      </c>
      <c r="F2187">
        <v>2.83</v>
      </c>
      <c r="G2187">
        <v>3.16</v>
      </c>
      <c r="H2187">
        <v>3.49</v>
      </c>
      <c r="I2187">
        <v>3.73</v>
      </c>
      <c r="J2187">
        <v>4.0999999999999996</v>
      </c>
      <c r="K2187">
        <v>4.76</v>
      </c>
      <c r="L2187">
        <v>4.72</v>
      </c>
      <c r="M2187">
        <v>0.98</v>
      </c>
      <c r="N2187">
        <v>1.62</v>
      </c>
      <c r="O2187">
        <v>2.2400000000000002</v>
      </c>
      <c r="P2187" t="e">
        <v>#N/A</v>
      </c>
      <c r="Q2187">
        <v>2.47688</v>
      </c>
      <c r="R2187">
        <v>2.6549999999999998</v>
      </c>
      <c r="S2187">
        <v>2.7881300000000002</v>
      </c>
      <c r="T2187">
        <v>3.1537500000000001</v>
      </c>
      <c r="U2187">
        <v>3.52</v>
      </c>
      <c r="V2187" t="e">
        <v>#N/A</v>
      </c>
      <c r="W2187" t="e">
        <v>#N/A</v>
      </c>
      <c r="X2187">
        <v>136.43</v>
      </c>
    </row>
    <row r="2188" spans="1:24" x14ac:dyDescent="0.55000000000000004">
      <c r="A2188" s="5">
        <v>39611</v>
      </c>
      <c r="B2188">
        <v>2.0099999999999998</v>
      </c>
      <c r="C2188">
        <v>2</v>
      </c>
      <c r="D2188">
        <v>2.2799999999999998</v>
      </c>
      <c r="E2188">
        <v>2.62</v>
      </c>
      <c r="F2188">
        <v>3.03</v>
      </c>
      <c r="G2188">
        <v>3.35</v>
      </c>
      <c r="H2188">
        <v>3.68</v>
      </c>
      <c r="I2188">
        <v>3.9</v>
      </c>
      <c r="J2188">
        <v>4.2300000000000004</v>
      </c>
      <c r="K2188">
        <v>4.83</v>
      </c>
      <c r="L2188">
        <v>4.7699999999999996</v>
      </c>
      <c r="M2188">
        <v>1.1399999999999999</v>
      </c>
      <c r="N2188">
        <v>1.73</v>
      </c>
      <c r="O2188">
        <v>2.2999999999999998</v>
      </c>
      <c r="P2188" t="e">
        <v>#N/A</v>
      </c>
      <c r="Q2188">
        <v>2.4712499999999999</v>
      </c>
      <c r="R2188">
        <v>2.6518799999999998</v>
      </c>
      <c r="S2188">
        <v>2.7762500000000001</v>
      </c>
      <c r="T2188">
        <v>3.13313</v>
      </c>
      <c r="U2188">
        <v>3.5031300000000001</v>
      </c>
      <c r="V2188" t="e">
        <v>#N/A</v>
      </c>
      <c r="W2188" t="e">
        <v>#N/A</v>
      </c>
      <c r="X2188">
        <v>136.91</v>
      </c>
    </row>
    <row r="2189" spans="1:24" x14ac:dyDescent="0.55000000000000004">
      <c r="A2189" s="5">
        <v>39612</v>
      </c>
      <c r="B2189">
        <v>2.02</v>
      </c>
      <c r="C2189">
        <v>1.99</v>
      </c>
      <c r="D2189">
        <v>2.2999999999999998</v>
      </c>
      <c r="E2189">
        <v>2.64</v>
      </c>
      <c r="F2189">
        <v>3.05</v>
      </c>
      <c r="G2189">
        <v>3.38</v>
      </c>
      <c r="H2189">
        <v>3.73</v>
      </c>
      <c r="I2189">
        <v>3.95</v>
      </c>
      <c r="J2189">
        <v>4.2699999999999996</v>
      </c>
      <c r="K2189">
        <v>4.8600000000000003</v>
      </c>
      <c r="L2189">
        <v>4.79</v>
      </c>
      <c r="M2189">
        <v>1.17</v>
      </c>
      <c r="N2189">
        <v>1.77</v>
      </c>
      <c r="O2189">
        <v>2.31</v>
      </c>
      <c r="P2189" t="e">
        <v>#N/A</v>
      </c>
      <c r="Q2189">
        <v>2.4818799999999999</v>
      </c>
      <c r="R2189">
        <v>2.67563</v>
      </c>
      <c r="S2189">
        <v>2.8137500000000002</v>
      </c>
      <c r="T2189">
        <v>3.2549999999999999</v>
      </c>
      <c r="U2189">
        <v>3.6812499999999999</v>
      </c>
      <c r="V2189" t="e">
        <v>#N/A</v>
      </c>
      <c r="W2189" t="e">
        <v>#N/A</v>
      </c>
      <c r="X2189">
        <v>134.84</v>
      </c>
    </row>
    <row r="2190" spans="1:24" x14ac:dyDescent="0.55000000000000004">
      <c r="A2190" s="5">
        <v>39615</v>
      </c>
      <c r="B2190">
        <v>2.06</v>
      </c>
      <c r="C2190">
        <v>2.0699999999999998</v>
      </c>
      <c r="D2190">
        <v>2.42</v>
      </c>
      <c r="E2190">
        <v>2.68</v>
      </c>
      <c r="F2190">
        <v>3.02</v>
      </c>
      <c r="G2190">
        <v>3.33</v>
      </c>
      <c r="H2190">
        <v>3.73</v>
      </c>
      <c r="I2190">
        <v>3.94</v>
      </c>
      <c r="J2190">
        <v>4.25</v>
      </c>
      <c r="K2190">
        <v>4.84</v>
      </c>
      <c r="L2190">
        <v>4.7699999999999996</v>
      </c>
      <c r="M2190">
        <v>1.1499999999999999</v>
      </c>
      <c r="N2190">
        <v>1.76</v>
      </c>
      <c r="O2190">
        <v>2.2599999999999998</v>
      </c>
      <c r="P2190" t="e">
        <v>#N/A</v>
      </c>
      <c r="Q2190">
        <v>2.4812500000000002</v>
      </c>
      <c r="R2190">
        <v>2.67625</v>
      </c>
      <c r="S2190">
        <v>2.8125</v>
      </c>
      <c r="T2190">
        <v>3.2406299999999999</v>
      </c>
      <c r="U2190">
        <v>3.6637499999999998</v>
      </c>
      <c r="V2190" t="e">
        <v>#N/A</v>
      </c>
      <c r="W2190" t="e">
        <v>#N/A</v>
      </c>
      <c r="X2190">
        <v>134.52000000000001</v>
      </c>
    </row>
    <row r="2191" spans="1:24" x14ac:dyDescent="0.55000000000000004">
      <c r="A2191" s="5">
        <v>39616</v>
      </c>
      <c r="B2191">
        <v>1.87</v>
      </c>
      <c r="C2191">
        <v>1.99</v>
      </c>
      <c r="D2191">
        <v>2.33</v>
      </c>
      <c r="E2191">
        <v>2.58</v>
      </c>
      <c r="F2191">
        <v>2.94</v>
      </c>
      <c r="G2191">
        <v>3.25</v>
      </c>
      <c r="H2191">
        <v>3.66</v>
      </c>
      <c r="I2191">
        <v>3.89</v>
      </c>
      <c r="J2191">
        <v>4.2300000000000004</v>
      </c>
      <c r="K2191">
        <v>4.8499999999999996</v>
      </c>
      <c r="L2191">
        <v>4.78</v>
      </c>
      <c r="M2191">
        <v>1.1100000000000001</v>
      </c>
      <c r="N2191">
        <v>1.75</v>
      </c>
      <c r="O2191">
        <v>2.2599999999999998</v>
      </c>
      <c r="P2191" t="e">
        <v>#N/A</v>
      </c>
      <c r="Q2191">
        <v>2.4824999999999999</v>
      </c>
      <c r="R2191">
        <v>2.6749999999999998</v>
      </c>
      <c r="S2191">
        <v>2.8087499999999999</v>
      </c>
      <c r="T2191">
        <v>3.2149999999999999</v>
      </c>
      <c r="U2191">
        <v>3.59375</v>
      </c>
      <c r="V2191" t="e">
        <v>#N/A</v>
      </c>
      <c r="W2191" t="e">
        <v>#N/A</v>
      </c>
      <c r="X2191">
        <v>133.99</v>
      </c>
    </row>
    <row r="2192" spans="1:24" x14ac:dyDescent="0.55000000000000004">
      <c r="A2192" s="5">
        <v>39617</v>
      </c>
      <c r="B2192">
        <v>1.84</v>
      </c>
      <c r="C2192">
        <v>1.93</v>
      </c>
      <c r="D2192">
        <v>2.29</v>
      </c>
      <c r="E2192">
        <v>2.5299999999999998</v>
      </c>
      <c r="F2192">
        <v>2.89</v>
      </c>
      <c r="G2192">
        <v>3.19</v>
      </c>
      <c r="H2192">
        <v>3.57</v>
      </c>
      <c r="I2192">
        <v>3.81</v>
      </c>
      <c r="J2192">
        <v>4.16</v>
      </c>
      <c r="K2192">
        <v>4.7699999999999996</v>
      </c>
      <c r="L2192">
        <v>4.72</v>
      </c>
      <c r="M2192">
        <v>1</v>
      </c>
      <c r="N2192">
        <v>1.68</v>
      </c>
      <c r="O2192">
        <v>2.2000000000000002</v>
      </c>
      <c r="P2192" t="e">
        <v>#N/A</v>
      </c>
      <c r="Q2192">
        <v>2.4818799999999999</v>
      </c>
      <c r="R2192">
        <v>2.6712500000000001</v>
      </c>
      <c r="S2192">
        <v>2.8025000000000002</v>
      </c>
      <c r="T2192">
        <v>3.1937500000000001</v>
      </c>
      <c r="U2192">
        <v>3.5775000000000001</v>
      </c>
      <c r="V2192" t="e">
        <v>#N/A</v>
      </c>
      <c r="W2192" t="e">
        <v>#N/A</v>
      </c>
      <c r="X2192">
        <v>136.54</v>
      </c>
    </row>
    <row r="2193" spans="1:24" x14ac:dyDescent="0.55000000000000004">
      <c r="A2193" s="5">
        <v>39618</v>
      </c>
      <c r="B2193">
        <v>1.94</v>
      </c>
      <c r="C2193">
        <v>1.91</v>
      </c>
      <c r="D2193">
        <v>2.29</v>
      </c>
      <c r="E2193">
        <v>2.58</v>
      </c>
      <c r="F2193">
        <v>2.99</v>
      </c>
      <c r="G2193">
        <v>3.28</v>
      </c>
      <c r="H2193">
        <v>3.67</v>
      </c>
      <c r="I2193">
        <v>3.89</v>
      </c>
      <c r="J2193">
        <v>4.22</v>
      </c>
      <c r="K2193">
        <v>4.82</v>
      </c>
      <c r="L2193">
        <v>4.76</v>
      </c>
      <c r="M2193">
        <v>1.1200000000000001</v>
      </c>
      <c r="N2193">
        <v>1.75</v>
      </c>
      <c r="O2193">
        <v>2.2599999999999998</v>
      </c>
      <c r="P2193" t="e">
        <v>#N/A</v>
      </c>
      <c r="Q2193">
        <v>2.4812500000000002</v>
      </c>
      <c r="R2193">
        <v>2.6712500000000001</v>
      </c>
      <c r="S2193">
        <v>2.80125</v>
      </c>
      <c r="T2193">
        <v>3.18188</v>
      </c>
      <c r="U2193">
        <v>3.55125</v>
      </c>
      <c r="V2193" t="e">
        <v>#N/A</v>
      </c>
      <c r="W2193" t="e">
        <v>#N/A</v>
      </c>
      <c r="X2193">
        <v>131.88</v>
      </c>
    </row>
    <row r="2194" spans="1:24" x14ac:dyDescent="0.55000000000000004">
      <c r="A2194" s="5">
        <v>39619</v>
      </c>
      <c r="B2194">
        <v>1.99</v>
      </c>
      <c r="C2194">
        <v>1.87</v>
      </c>
      <c r="D2194">
        <v>2.23</v>
      </c>
      <c r="E2194">
        <v>2.4900000000000002</v>
      </c>
      <c r="F2194">
        <v>2.88</v>
      </c>
      <c r="G2194">
        <v>3.17</v>
      </c>
      <c r="H2194">
        <v>3.57</v>
      </c>
      <c r="I2194">
        <v>3.81</v>
      </c>
      <c r="J2194">
        <v>4.16</v>
      </c>
      <c r="K2194">
        <v>4.76</v>
      </c>
      <c r="L2194">
        <v>4.71</v>
      </c>
      <c r="M2194">
        <v>1.04</v>
      </c>
      <c r="N2194">
        <v>1.72</v>
      </c>
      <c r="O2194">
        <v>2.2200000000000002</v>
      </c>
      <c r="P2194" t="e">
        <v>#N/A</v>
      </c>
      <c r="Q2194">
        <v>2.4812500000000002</v>
      </c>
      <c r="R2194">
        <v>2.6718799999999998</v>
      </c>
      <c r="S2194">
        <v>2.8018800000000001</v>
      </c>
      <c r="T2194">
        <v>3.18</v>
      </c>
      <c r="U2194">
        <v>3.5449999999999999</v>
      </c>
      <c r="V2194" t="e">
        <v>#N/A</v>
      </c>
      <c r="W2194" t="e">
        <v>#N/A</v>
      </c>
      <c r="X2194">
        <v>134.78</v>
      </c>
    </row>
    <row r="2195" spans="1:24" x14ac:dyDescent="0.55000000000000004">
      <c r="A2195" s="5">
        <v>39622</v>
      </c>
      <c r="B2195">
        <v>1.98</v>
      </c>
      <c r="C2195">
        <v>1.87</v>
      </c>
      <c r="D2195">
        <v>2.31</v>
      </c>
      <c r="E2195">
        <v>2.57</v>
      </c>
      <c r="F2195">
        <v>2.98</v>
      </c>
      <c r="G2195">
        <v>3.27</v>
      </c>
      <c r="H2195">
        <v>3.65</v>
      </c>
      <c r="I2195">
        <v>3.87</v>
      </c>
      <c r="J2195">
        <v>4.1900000000000004</v>
      </c>
      <c r="K2195">
        <v>4.7699999999999996</v>
      </c>
      <c r="L2195">
        <v>4.71</v>
      </c>
      <c r="M2195">
        <v>1.0900000000000001</v>
      </c>
      <c r="N2195">
        <v>1.75</v>
      </c>
      <c r="O2195">
        <v>2.2400000000000002</v>
      </c>
      <c r="P2195" t="e">
        <v>#N/A</v>
      </c>
      <c r="Q2195">
        <v>2.4824999999999999</v>
      </c>
      <c r="R2195">
        <v>2.67313</v>
      </c>
      <c r="S2195">
        <v>2.8043800000000001</v>
      </c>
      <c r="T2195">
        <v>3.18</v>
      </c>
      <c r="U2195">
        <v>3.5356299999999998</v>
      </c>
      <c r="V2195" t="e">
        <v>#N/A</v>
      </c>
      <c r="W2195" t="e">
        <v>#N/A</v>
      </c>
      <c r="X2195">
        <v>135.97999999999999</v>
      </c>
    </row>
    <row r="2196" spans="1:24" x14ac:dyDescent="0.55000000000000004">
      <c r="A2196" s="5">
        <v>39623</v>
      </c>
      <c r="B2196">
        <v>1.93</v>
      </c>
      <c r="C2196">
        <v>1.83</v>
      </c>
      <c r="D2196">
        <v>2.25</v>
      </c>
      <c r="E2196">
        <v>2.5299999999999998</v>
      </c>
      <c r="F2196">
        <v>2.87</v>
      </c>
      <c r="G2196">
        <v>3.14</v>
      </c>
      <c r="H2196">
        <v>3.52</v>
      </c>
      <c r="I2196">
        <v>3.76</v>
      </c>
      <c r="J2196">
        <v>4.0999999999999996</v>
      </c>
      <c r="K2196">
        <v>4.7</v>
      </c>
      <c r="L2196">
        <v>4.6500000000000004</v>
      </c>
      <c r="M2196">
        <v>0.95</v>
      </c>
      <c r="N2196">
        <v>1.64</v>
      </c>
      <c r="O2196">
        <v>2.17</v>
      </c>
      <c r="P2196" t="e">
        <v>#N/A</v>
      </c>
      <c r="Q2196">
        <v>2.4818799999999999</v>
      </c>
      <c r="R2196">
        <v>2.67625</v>
      </c>
      <c r="S2196">
        <v>2.80938</v>
      </c>
      <c r="T2196">
        <v>3.1856300000000002</v>
      </c>
      <c r="U2196">
        <v>3.5562499999999999</v>
      </c>
      <c r="V2196" t="e">
        <v>#N/A</v>
      </c>
      <c r="W2196" t="e">
        <v>#N/A</v>
      </c>
      <c r="X2196">
        <v>136.49</v>
      </c>
    </row>
    <row r="2197" spans="1:24" x14ac:dyDescent="0.55000000000000004">
      <c r="A2197" s="5">
        <v>39624</v>
      </c>
      <c r="B2197">
        <v>1.97</v>
      </c>
      <c r="C2197">
        <v>1.81</v>
      </c>
      <c r="D2197">
        <v>2.2200000000000002</v>
      </c>
      <c r="E2197">
        <v>2.48</v>
      </c>
      <c r="F2197">
        <v>2.82</v>
      </c>
      <c r="G2197">
        <v>3.11</v>
      </c>
      <c r="H2197">
        <v>3.54</v>
      </c>
      <c r="I2197">
        <v>3.78</v>
      </c>
      <c r="J2197">
        <v>4.12</v>
      </c>
      <c r="K2197">
        <v>4.72</v>
      </c>
      <c r="L2197">
        <v>4.6500000000000004</v>
      </c>
      <c r="M2197">
        <v>0.97</v>
      </c>
      <c r="N2197">
        <v>1.65</v>
      </c>
      <c r="O2197">
        <v>2.1800000000000002</v>
      </c>
      <c r="P2197" t="e">
        <v>#N/A</v>
      </c>
      <c r="Q2197">
        <v>2.4824999999999999</v>
      </c>
      <c r="R2197">
        <v>2.6737500000000001</v>
      </c>
      <c r="S2197">
        <v>2.8081299999999998</v>
      </c>
      <c r="T2197">
        <v>3.1712500000000001</v>
      </c>
      <c r="U2197">
        <v>3.5074999999999998</v>
      </c>
      <c r="V2197" t="e">
        <v>#N/A</v>
      </c>
      <c r="W2197" t="e">
        <v>#N/A</v>
      </c>
      <c r="X2197">
        <v>133.91999999999999</v>
      </c>
    </row>
    <row r="2198" spans="1:24" x14ac:dyDescent="0.55000000000000004">
      <c r="A2198" s="5">
        <v>39625</v>
      </c>
      <c r="B2198">
        <v>2.0499999999999998</v>
      </c>
      <c r="C2198">
        <v>1.74</v>
      </c>
      <c r="D2198">
        <v>2.16</v>
      </c>
      <c r="E2198">
        <v>2.39</v>
      </c>
      <c r="F2198">
        <v>2.68</v>
      </c>
      <c r="G2198">
        <v>2.97</v>
      </c>
      <c r="H2198">
        <v>3.44</v>
      </c>
      <c r="I2198">
        <v>3.69</v>
      </c>
      <c r="J2198">
        <v>4.07</v>
      </c>
      <c r="K2198">
        <v>4.67</v>
      </c>
      <c r="L2198">
        <v>4.62</v>
      </c>
      <c r="M2198">
        <v>0.8</v>
      </c>
      <c r="N2198">
        <v>1.55</v>
      </c>
      <c r="O2198">
        <v>2.1</v>
      </c>
      <c r="P2198" t="e">
        <v>#N/A</v>
      </c>
      <c r="Q2198">
        <v>2.4824999999999999</v>
      </c>
      <c r="R2198">
        <v>2.6681300000000001</v>
      </c>
      <c r="S2198">
        <v>2.80063</v>
      </c>
      <c r="T2198">
        <v>3.13375</v>
      </c>
      <c r="U2198">
        <v>3.4412500000000001</v>
      </c>
      <c r="V2198" t="e">
        <v>#N/A</v>
      </c>
      <c r="W2198" t="e">
        <v>#N/A</v>
      </c>
      <c r="X2198">
        <v>138.91</v>
      </c>
    </row>
    <row r="2199" spans="1:24" x14ac:dyDescent="0.55000000000000004">
      <c r="A2199" s="5">
        <v>39626</v>
      </c>
      <c r="B2199">
        <v>1.99</v>
      </c>
      <c r="C2199">
        <v>1.68</v>
      </c>
      <c r="D2199">
        <v>2.12</v>
      </c>
      <c r="E2199">
        <v>2.35</v>
      </c>
      <c r="F2199">
        <v>2.65</v>
      </c>
      <c r="G2199">
        <v>2.92</v>
      </c>
      <c r="H2199">
        <v>3.36</v>
      </c>
      <c r="I2199">
        <v>3.62</v>
      </c>
      <c r="J2199">
        <v>3.99</v>
      </c>
      <c r="K2199">
        <v>4.58</v>
      </c>
      <c r="L2199">
        <v>4.53</v>
      </c>
      <c r="M2199">
        <v>0.74</v>
      </c>
      <c r="N2199">
        <v>1.48</v>
      </c>
      <c r="O2199">
        <v>2.0499999999999998</v>
      </c>
      <c r="P2199" t="e">
        <v>#N/A</v>
      </c>
      <c r="Q2199">
        <v>2.4706299999999999</v>
      </c>
      <c r="R2199">
        <v>2.6625000000000001</v>
      </c>
      <c r="S2199">
        <v>2.7912499999999998</v>
      </c>
      <c r="T2199">
        <v>3.1537500000000001</v>
      </c>
      <c r="U2199">
        <v>3.3793799999999998</v>
      </c>
      <c r="V2199" t="e">
        <v>#N/A</v>
      </c>
      <c r="W2199" t="e">
        <v>#N/A</v>
      </c>
      <c r="X2199">
        <v>139.69</v>
      </c>
    </row>
    <row r="2200" spans="1:24" x14ac:dyDescent="0.55000000000000004">
      <c r="A2200" s="5">
        <v>39629</v>
      </c>
      <c r="B2200">
        <v>2.4700000000000002</v>
      </c>
      <c r="C2200">
        <v>1.9</v>
      </c>
      <c r="D2200">
        <v>2.17</v>
      </c>
      <c r="E2200">
        <v>2.36</v>
      </c>
      <c r="F2200">
        <v>2.63</v>
      </c>
      <c r="G2200">
        <v>2.91</v>
      </c>
      <c r="H2200">
        <v>3.34</v>
      </c>
      <c r="I2200">
        <v>3.61</v>
      </c>
      <c r="J2200">
        <v>3.99</v>
      </c>
      <c r="K2200">
        <v>4.59</v>
      </c>
      <c r="L2200">
        <v>4.53</v>
      </c>
      <c r="M2200">
        <v>0.71</v>
      </c>
      <c r="N2200">
        <v>1.48</v>
      </c>
      <c r="O2200">
        <v>2.06</v>
      </c>
      <c r="P2200" t="e">
        <v>#N/A</v>
      </c>
      <c r="Q2200">
        <v>2.4624999999999999</v>
      </c>
      <c r="R2200">
        <v>2.6512500000000001</v>
      </c>
      <c r="S2200">
        <v>2.7831299999999999</v>
      </c>
      <c r="T2200">
        <v>3.1087500000000001</v>
      </c>
      <c r="U2200">
        <v>3.3106300000000002</v>
      </c>
      <c r="V2200" t="e">
        <v>#N/A</v>
      </c>
      <c r="W2200" t="e">
        <v>#N/A</v>
      </c>
      <c r="X2200">
        <v>139.96</v>
      </c>
    </row>
    <row r="2201" spans="1:24" x14ac:dyDescent="0.55000000000000004">
      <c r="A2201" s="5">
        <v>39630</v>
      </c>
      <c r="B2201">
        <v>2.11</v>
      </c>
      <c r="C2201">
        <v>1.87</v>
      </c>
      <c r="D2201">
        <v>2.13</v>
      </c>
      <c r="E2201">
        <v>2.38</v>
      </c>
      <c r="F2201">
        <v>2.63</v>
      </c>
      <c r="G2201">
        <v>2.9</v>
      </c>
      <c r="H2201">
        <v>3.33</v>
      </c>
      <c r="I2201">
        <v>3.62</v>
      </c>
      <c r="J2201">
        <v>4.01</v>
      </c>
      <c r="K2201">
        <v>4.5999999999999996</v>
      </c>
      <c r="L2201">
        <v>4.55</v>
      </c>
      <c r="M2201">
        <v>0.67</v>
      </c>
      <c r="N2201">
        <v>1.49</v>
      </c>
      <c r="O2201">
        <v>2.0499999999999998</v>
      </c>
      <c r="P2201" t="e">
        <v>#N/A</v>
      </c>
      <c r="Q2201">
        <v>2.4612500000000002</v>
      </c>
      <c r="R2201">
        <v>2.6543800000000002</v>
      </c>
      <c r="S2201">
        <v>2.7875000000000001</v>
      </c>
      <c r="T2201">
        <v>3.1225000000000001</v>
      </c>
      <c r="U2201">
        <v>3.32375</v>
      </c>
      <c r="V2201" t="e">
        <v>#N/A</v>
      </c>
      <c r="W2201" t="e">
        <v>#N/A</v>
      </c>
      <c r="X2201">
        <v>141.06</v>
      </c>
    </row>
    <row r="2202" spans="1:24" x14ac:dyDescent="0.55000000000000004">
      <c r="A2202" s="5">
        <v>39631</v>
      </c>
      <c r="B2202">
        <v>1.95</v>
      </c>
      <c r="C2202">
        <v>1.82</v>
      </c>
      <c r="D2202">
        <v>2.1</v>
      </c>
      <c r="E2202">
        <v>2.35</v>
      </c>
      <c r="F2202">
        <v>2.6</v>
      </c>
      <c r="G2202">
        <v>2.87</v>
      </c>
      <c r="H2202">
        <v>3.31</v>
      </c>
      <c r="I2202">
        <v>3.6</v>
      </c>
      <c r="J2202">
        <v>3.99</v>
      </c>
      <c r="K2202">
        <v>4.57</v>
      </c>
      <c r="L2202">
        <v>4.51</v>
      </c>
      <c r="M2202">
        <v>0.61</v>
      </c>
      <c r="N2202">
        <v>1.43</v>
      </c>
      <c r="O2202">
        <v>1.98</v>
      </c>
      <c r="P2202" t="e">
        <v>#N/A</v>
      </c>
      <c r="Q2202">
        <v>2.4624999999999999</v>
      </c>
      <c r="R2202">
        <v>2.6587499999999999</v>
      </c>
      <c r="S2202">
        <v>2.7912499999999998</v>
      </c>
      <c r="T2202">
        <v>3.13375</v>
      </c>
      <c r="U2202">
        <v>3.3450000000000002</v>
      </c>
      <c r="V2202" t="e">
        <v>#N/A</v>
      </c>
      <c r="W2202" t="e">
        <v>#N/A</v>
      </c>
      <c r="X2202">
        <v>143.74</v>
      </c>
    </row>
    <row r="2203" spans="1:24" x14ac:dyDescent="0.55000000000000004">
      <c r="A2203" s="5">
        <v>39632</v>
      </c>
      <c r="B2203">
        <v>1.92</v>
      </c>
      <c r="C2203">
        <v>1.84</v>
      </c>
      <c r="D2203">
        <v>2.09</v>
      </c>
      <c r="E2203">
        <v>2.2999999999999998</v>
      </c>
      <c r="F2203">
        <v>2.54</v>
      </c>
      <c r="G2203">
        <v>2.82</v>
      </c>
      <c r="H2203">
        <v>3.28</v>
      </c>
      <c r="I2203">
        <v>3.59</v>
      </c>
      <c r="J2203">
        <v>3.99</v>
      </c>
      <c r="K2203">
        <v>4.58</v>
      </c>
      <c r="L2203">
        <v>4.53</v>
      </c>
      <c r="M2203">
        <v>0.56000000000000005</v>
      </c>
      <c r="N2203">
        <v>1.42</v>
      </c>
      <c r="O2203">
        <v>1.98</v>
      </c>
      <c r="P2203" t="e">
        <v>#N/A</v>
      </c>
      <c r="Q2203">
        <v>2.46</v>
      </c>
      <c r="R2203">
        <v>2.66</v>
      </c>
      <c r="S2203">
        <v>2.7912499999999998</v>
      </c>
      <c r="T2203">
        <v>3.13</v>
      </c>
      <c r="U2203">
        <v>3.3250000000000002</v>
      </c>
      <c r="V2203" t="e">
        <v>#N/A</v>
      </c>
      <c r="W2203" t="e">
        <v>#N/A</v>
      </c>
      <c r="X2203">
        <v>145.31</v>
      </c>
    </row>
    <row r="2204" spans="1:24" x14ac:dyDescent="0.55000000000000004">
      <c r="A2204" s="5">
        <v>39633</v>
      </c>
      <c r="B2204" t="e">
        <v>#N/A</v>
      </c>
      <c r="C2204" t="e">
        <v>#N/A</v>
      </c>
      <c r="D2204" t="e">
        <v>#N/A</v>
      </c>
      <c r="E2204" t="e">
        <v>#N/A</v>
      </c>
      <c r="F2204" t="e">
        <v>#N/A</v>
      </c>
      <c r="G2204" t="e">
        <v>#N/A</v>
      </c>
      <c r="H2204" t="e">
        <v>#N/A</v>
      </c>
      <c r="I2204" t="e">
        <v>#N/A</v>
      </c>
      <c r="J2204" t="e">
        <v>#N/A</v>
      </c>
      <c r="K2204" t="e">
        <v>#N/A</v>
      </c>
      <c r="L2204" t="e">
        <v>#N/A</v>
      </c>
      <c r="M2204" t="e">
        <v>#N/A</v>
      </c>
      <c r="N2204" t="e">
        <v>#N/A</v>
      </c>
      <c r="O2204" t="e">
        <v>#N/A</v>
      </c>
      <c r="P2204" t="e">
        <v>#N/A</v>
      </c>
      <c r="Q2204">
        <v>2.4612500000000002</v>
      </c>
      <c r="R2204">
        <v>2.66</v>
      </c>
      <c r="S2204">
        <v>2.78938</v>
      </c>
      <c r="T2204">
        <v>3.11313</v>
      </c>
      <c r="U2204">
        <v>3.2937500000000002</v>
      </c>
      <c r="V2204" t="e">
        <v>#N/A</v>
      </c>
      <c r="W2204" t="e">
        <v>#N/A</v>
      </c>
      <c r="X2204" t="e">
        <v>#N/A</v>
      </c>
    </row>
    <row r="2205" spans="1:24" x14ac:dyDescent="0.55000000000000004">
      <c r="A2205" s="5">
        <v>39636</v>
      </c>
      <c r="B2205">
        <v>1.99</v>
      </c>
      <c r="C2205">
        <v>1.87</v>
      </c>
      <c r="D2205">
        <v>2.1</v>
      </c>
      <c r="E2205">
        <v>2.2599999999999998</v>
      </c>
      <c r="F2205">
        <v>2.4700000000000002</v>
      </c>
      <c r="G2205">
        <v>2.78</v>
      </c>
      <c r="H2205">
        <v>3.23</v>
      </c>
      <c r="I2205">
        <v>3.53</v>
      </c>
      <c r="J2205">
        <v>3.95</v>
      </c>
      <c r="K2205">
        <v>4.55</v>
      </c>
      <c r="L2205">
        <v>4.51</v>
      </c>
      <c r="M2205">
        <v>0.6</v>
      </c>
      <c r="N2205">
        <v>1.43</v>
      </c>
      <c r="O2205">
        <v>1.99</v>
      </c>
      <c r="P2205" t="e">
        <v>#N/A</v>
      </c>
      <c r="Q2205">
        <v>2.4612500000000002</v>
      </c>
      <c r="R2205">
        <v>2.6606299999999998</v>
      </c>
      <c r="S2205">
        <v>2.7912499999999998</v>
      </c>
      <c r="T2205">
        <v>3.1156299999999999</v>
      </c>
      <c r="U2205">
        <v>3.2949999999999999</v>
      </c>
      <c r="V2205" t="e">
        <v>#N/A</v>
      </c>
      <c r="W2205" t="e">
        <v>#N/A</v>
      </c>
      <c r="X2205">
        <v>141.38</v>
      </c>
    </row>
    <row r="2206" spans="1:24" x14ac:dyDescent="0.55000000000000004">
      <c r="A2206" s="5">
        <v>39637</v>
      </c>
      <c r="B2206">
        <v>1.97</v>
      </c>
      <c r="C2206">
        <v>1.86</v>
      </c>
      <c r="D2206">
        <v>2.09</v>
      </c>
      <c r="E2206">
        <v>2.2599999999999998</v>
      </c>
      <c r="F2206">
        <v>2.4700000000000002</v>
      </c>
      <c r="G2206">
        <v>2.78</v>
      </c>
      <c r="H2206">
        <v>3.19</v>
      </c>
      <c r="I2206">
        <v>3.49</v>
      </c>
      <c r="J2206">
        <v>3.91</v>
      </c>
      <c r="K2206">
        <v>4.51</v>
      </c>
      <c r="L2206">
        <v>4.46</v>
      </c>
      <c r="M2206">
        <v>0.67</v>
      </c>
      <c r="N2206">
        <v>1.45</v>
      </c>
      <c r="O2206">
        <v>1.98</v>
      </c>
      <c r="P2206" t="e">
        <v>#N/A</v>
      </c>
      <c r="Q2206">
        <v>2.4587500000000002</v>
      </c>
      <c r="R2206">
        <v>2.6612499999999999</v>
      </c>
      <c r="S2206">
        <v>2.79</v>
      </c>
      <c r="T2206">
        <v>3.0975000000000001</v>
      </c>
      <c r="U2206">
        <v>3.2225000000000001</v>
      </c>
      <c r="V2206" t="e">
        <v>#N/A</v>
      </c>
      <c r="W2206" t="e">
        <v>#N/A</v>
      </c>
      <c r="X2206">
        <v>136.06</v>
      </c>
    </row>
    <row r="2207" spans="1:24" x14ac:dyDescent="0.55000000000000004">
      <c r="A2207" s="5">
        <v>39638</v>
      </c>
      <c r="B2207">
        <v>1.99</v>
      </c>
      <c r="C2207">
        <v>1.82</v>
      </c>
      <c r="D2207">
        <v>2.0499999999999998</v>
      </c>
      <c r="E2207">
        <v>2.21</v>
      </c>
      <c r="F2207">
        <v>2.41</v>
      </c>
      <c r="G2207">
        <v>2.71</v>
      </c>
      <c r="H2207">
        <v>3.11</v>
      </c>
      <c r="I2207">
        <v>3.42</v>
      </c>
      <c r="J2207">
        <v>3.85</v>
      </c>
      <c r="K2207">
        <v>4.47</v>
      </c>
      <c r="L2207">
        <v>4.42</v>
      </c>
      <c r="M2207">
        <v>0.56999999999999995</v>
      </c>
      <c r="N2207">
        <v>1.39</v>
      </c>
      <c r="O2207">
        <v>1.92</v>
      </c>
      <c r="P2207" t="e">
        <v>#N/A</v>
      </c>
      <c r="Q2207">
        <v>2.4587500000000002</v>
      </c>
      <c r="R2207">
        <v>2.6612499999999999</v>
      </c>
      <c r="S2207">
        <v>2.7918799999999999</v>
      </c>
      <c r="T2207">
        <v>3.11313</v>
      </c>
      <c r="U2207">
        <v>3.2487499999999998</v>
      </c>
      <c r="V2207" t="e">
        <v>#N/A</v>
      </c>
      <c r="W2207" t="e">
        <v>#N/A</v>
      </c>
      <c r="X2207">
        <v>135.88</v>
      </c>
    </row>
    <row r="2208" spans="1:24" x14ac:dyDescent="0.55000000000000004">
      <c r="A2208" s="5">
        <v>39639</v>
      </c>
      <c r="B2208">
        <v>2.0099999999999998</v>
      </c>
      <c r="C2208">
        <v>1.67</v>
      </c>
      <c r="D2208">
        <v>2.0099999999999998</v>
      </c>
      <c r="E2208">
        <v>2.2000000000000002</v>
      </c>
      <c r="F2208">
        <v>2.44</v>
      </c>
      <c r="G2208">
        <v>2.72</v>
      </c>
      <c r="H2208">
        <v>3.1</v>
      </c>
      <c r="I2208">
        <v>3.4</v>
      </c>
      <c r="J2208">
        <v>3.83</v>
      </c>
      <c r="K2208">
        <v>4.47</v>
      </c>
      <c r="L2208">
        <v>4.42</v>
      </c>
      <c r="M2208">
        <v>0.53</v>
      </c>
      <c r="N2208">
        <v>1.4</v>
      </c>
      <c r="O2208">
        <v>1.94</v>
      </c>
      <c r="P2208" t="e">
        <v>#N/A</v>
      </c>
      <c r="Q2208">
        <v>2.4562499999999998</v>
      </c>
      <c r="R2208">
        <v>2.66</v>
      </c>
      <c r="S2208">
        <v>2.7881300000000002</v>
      </c>
      <c r="T2208">
        <v>3.09375</v>
      </c>
      <c r="U2208">
        <v>3.2050000000000001</v>
      </c>
      <c r="V2208" t="e">
        <v>#N/A</v>
      </c>
      <c r="W2208" t="e">
        <v>#N/A</v>
      </c>
      <c r="X2208">
        <v>141.47</v>
      </c>
    </row>
    <row r="2209" spans="1:24" x14ac:dyDescent="0.55000000000000004">
      <c r="A2209" s="5">
        <v>39640</v>
      </c>
      <c r="B2209">
        <v>1.97</v>
      </c>
      <c r="C2209">
        <v>1.62</v>
      </c>
      <c r="D2209">
        <v>2.02</v>
      </c>
      <c r="E2209">
        <v>2.2999999999999998</v>
      </c>
      <c r="F2209">
        <v>2.59</v>
      </c>
      <c r="G2209">
        <v>2.88</v>
      </c>
      <c r="H2209">
        <v>3.27</v>
      </c>
      <c r="I2209">
        <v>3.55</v>
      </c>
      <c r="J2209">
        <v>3.96</v>
      </c>
      <c r="K2209">
        <v>4.57</v>
      </c>
      <c r="L2209">
        <v>4.5199999999999996</v>
      </c>
      <c r="M2209">
        <v>0.67</v>
      </c>
      <c r="N2209">
        <v>1.48</v>
      </c>
      <c r="O2209">
        <v>2.0299999999999998</v>
      </c>
      <c r="P2209" t="e">
        <v>#N/A</v>
      </c>
      <c r="Q2209">
        <v>2.4575</v>
      </c>
      <c r="R2209">
        <v>2.6606299999999998</v>
      </c>
      <c r="S2209">
        <v>2.7906300000000002</v>
      </c>
      <c r="T2209">
        <v>3.1212499999999999</v>
      </c>
      <c r="U2209">
        <v>3.2562500000000001</v>
      </c>
      <c r="V2209" t="e">
        <v>#N/A</v>
      </c>
      <c r="W2209" t="e">
        <v>#N/A</v>
      </c>
      <c r="X2209">
        <v>144.96</v>
      </c>
    </row>
    <row r="2210" spans="1:24" x14ac:dyDescent="0.55000000000000004">
      <c r="A2210" s="5">
        <v>39643</v>
      </c>
      <c r="B2210">
        <v>2.06</v>
      </c>
      <c r="C2210">
        <v>1.52</v>
      </c>
      <c r="D2210">
        <v>1.95</v>
      </c>
      <c r="E2210">
        <v>2.23</v>
      </c>
      <c r="F2210">
        <v>2.4700000000000002</v>
      </c>
      <c r="G2210">
        <v>2.79</v>
      </c>
      <c r="H2210">
        <v>3.2</v>
      </c>
      <c r="I2210">
        <v>3.49</v>
      </c>
      <c r="J2210">
        <v>3.9</v>
      </c>
      <c r="K2210">
        <v>4.5199999999999996</v>
      </c>
      <c r="L2210">
        <v>4.47</v>
      </c>
      <c r="M2210">
        <v>0.62</v>
      </c>
      <c r="N2210">
        <v>1.43</v>
      </c>
      <c r="O2210">
        <v>1.98</v>
      </c>
      <c r="P2210" t="e">
        <v>#N/A</v>
      </c>
      <c r="Q2210">
        <v>2.46</v>
      </c>
      <c r="R2210">
        <v>2.6606299999999998</v>
      </c>
      <c r="S2210">
        <v>2.7906300000000002</v>
      </c>
      <c r="T2210">
        <v>3.1225000000000001</v>
      </c>
      <c r="U2210">
        <v>3.2749999999999999</v>
      </c>
      <c r="V2210" t="e">
        <v>#N/A</v>
      </c>
      <c r="W2210" t="e">
        <v>#N/A</v>
      </c>
      <c r="X2210">
        <v>145.16</v>
      </c>
    </row>
    <row r="2211" spans="1:24" x14ac:dyDescent="0.55000000000000004">
      <c r="A2211" s="5">
        <v>39644</v>
      </c>
      <c r="B2211">
        <v>2.16</v>
      </c>
      <c r="C2211">
        <v>1.39</v>
      </c>
      <c r="D2211">
        <v>1.9</v>
      </c>
      <c r="E2211">
        <v>2.15</v>
      </c>
      <c r="F2211">
        <v>2.39</v>
      </c>
      <c r="G2211">
        <v>2.7</v>
      </c>
      <c r="H2211">
        <v>3.12</v>
      </c>
      <c r="I2211">
        <v>3.43</v>
      </c>
      <c r="J2211">
        <v>3.87</v>
      </c>
      <c r="K2211">
        <v>4.5199999999999996</v>
      </c>
      <c r="L2211">
        <v>4.4800000000000004</v>
      </c>
      <c r="M2211">
        <v>0.56999999999999995</v>
      </c>
      <c r="N2211">
        <v>1.4</v>
      </c>
      <c r="O2211">
        <v>1.98</v>
      </c>
      <c r="P2211" t="e">
        <v>#N/A</v>
      </c>
      <c r="Q2211">
        <v>2.4581300000000001</v>
      </c>
      <c r="R2211">
        <v>2.6625000000000001</v>
      </c>
      <c r="S2211">
        <v>2.78938</v>
      </c>
      <c r="T2211">
        <v>3.0924999999999998</v>
      </c>
      <c r="U2211">
        <v>3.1993800000000001</v>
      </c>
      <c r="V2211" t="e">
        <v>#N/A</v>
      </c>
      <c r="W2211" t="e">
        <v>#N/A</v>
      </c>
      <c r="X2211">
        <v>138.68</v>
      </c>
    </row>
    <row r="2212" spans="1:24" x14ac:dyDescent="0.55000000000000004">
      <c r="A2212" s="5">
        <v>39645</v>
      </c>
      <c r="B2212">
        <v>1.95</v>
      </c>
      <c r="C2212">
        <v>1.37</v>
      </c>
      <c r="D2212">
        <v>1.89</v>
      </c>
      <c r="E2212">
        <v>2.16</v>
      </c>
      <c r="F2212">
        <v>2.44</v>
      </c>
      <c r="G2212">
        <v>2.75</v>
      </c>
      <c r="H2212">
        <v>3.2</v>
      </c>
      <c r="I2212">
        <v>3.52</v>
      </c>
      <c r="J2212">
        <v>3.97</v>
      </c>
      <c r="K2212">
        <v>4.6399999999999997</v>
      </c>
      <c r="L2212">
        <v>4.59</v>
      </c>
      <c r="M2212">
        <v>0.64</v>
      </c>
      <c r="N2212">
        <v>1.48</v>
      </c>
      <c r="O2212">
        <v>2.06</v>
      </c>
      <c r="P2212" t="e">
        <v>#N/A</v>
      </c>
      <c r="Q2212">
        <v>2.4562499999999998</v>
      </c>
      <c r="R2212">
        <v>2.6606299999999998</v>
      </c>
      <c r="S2212">
        <v>2.7850000000000001</v>
      </c>
      <c r="T2212">
        <v>3.07125</v>
      </c>
      <c r="U2212">
        <v>3.15063</v>
      </c>
      <c r="V2212" t="e">
        <v>#N/A</v>
      </c>
      <c r="W2212" t="e">
        <v>#N/A</v>
      </c>
      <c r="X2212">
        <v>134.63</v>
      </c>
    </row>
    <row r="2213" spans="1:24" x14ac:dyDescent="0.55000000000000004">
      <c r="A2213" s="5">
        <v>39646</v>
      </c>
      <c r="B2213">
        <v>2.0299999999999998</v>
      </c>
      <c r="C2213">
        <v>1.43</v>
      </c>
      <c r="D2213">
        <v>1.92</v>
      </c>
      <c r="E2213">
        <v>2.2599999999999998</v>
      </c>
      <c r="F2213">
        <v>2.58</v>
      </c>
      <c r="G2213">
        <v>2.89</v>
      </c>
      <c r="H2213">
        <v>3.35</v>
      </c>
      <c r="I2213">
        <v>3.65</v>
      </c>
      <c r="J2213">
        <v>4.07</v>
      </c>
      <c r="K2213">
        <v>4.7</v>
      </c>
      <c r="L2213">
        <v>4.6500000000000004</v>
      </c>
      <c r="M2213">
        <v>0.81</v>
      </c>
      <c r="N2213">
        <v>1.6</v>
      </c>
      <c r="O2213">
        <v>2.13</v>
      </c>
      <c r="P2213" t="e">
        <v>#N/A</v>
      </c>
      <c r="Q2213">
        <v>2.4581300000000001</v>
      </c>
      <c r="R2213">
        <v>2.6612499999999999</v>
      </c>
      <c r="S2213">
        <v>2.7862499999999999</v>
      </c>
      <c r="T2213">
        <v>3.0843799999999999</v>
      </c>
      <c r="U2213">
        <v>3.2118799999999998</v>
      </c>
      <c r="V2213" t="e">
        <v>#N/A</v>
      </c>
      <c r="W2213" t="e">
        <v>#N/A</v>
      </c>
      <c r="X2213">
        <v>129.43</v>
      </c>
    </row>
    <row r="2214" spans="1:24" x14ac:dyDescent="0.55000000000000004">
      <c r="A2214" s="5">
        <v>39647</v>
      </c>
      <c r="B2214">
        <v>1.96</v>
      </c>
      <c r="C2214">
        <v>1.48</v>
      </c>
      <c r="D2214">
        <v>1.91</v>
      </c>
      <c r="E2214">
        <v>2.2599999999999998</v>
      </c>
      <c r="F2214">
        <v>2.66</v>
      </c>
      <c r="G2214">
        <v>2.97</v>
      </c>
      <c r="H2214">
        <v>3.42</v>
      </c>
      <c r="I2214">
        <v>3.71</v>
      </c>
      <c r="J2214">
        <v>4.1100000000000003</v>
      </c>
      <c r="K2214">
        <v>4.71</v>
      </c>
      <c r="L2214">
        <v>4.66</v>
      </c>
      <c r="M2214">
        <v>0.92</v>
      </c>
      <c r="N2214">
        <v>1.65</v>
      </c>
      <c r="O2214">
        <v>2.15</v>
      </c>
      <c r="P2214" t="e">
        <v>#N/A</v>
      </c>
      <c r="Q2214">
        <v>2.4593799999999999</v>
      </c>
      <c r="R2214">
        <v>2.6612499999999999</v>
      </c>
      <c r="S2214">
        <v>2.7906300000000002</v>
      </c>
      <c r="T2214">
        <v>3.1</v>
      </c>
      <c r="U2214">
        <v>3.2568800000000002</v>
      </c>
      <c r="V2214" t="e">
        <v>#N/A</v>
      </c>
      <c r="W2214" t="e">
        <v>#N/A</v>
      </c>
      <c r="X2214">
        <v>128.94</v>
      </c>
    </row>
    <row r="2215" spans="1:24" x14ac:dyDescent="0.55000000000000004">
      <c r="A2215" s="5">
        <v>39650</v>
      </c>
      <c r="B2215">
        <v>1.98</v>
      </c>
      <c r="C2215">
        <v>1.48</v>
      </c>
      <c r="D2215">
        <v>1.93</v>
      </c>
      <c r="E2215">
        <v>2.2999999999999998</v>
      </c>
      <c r="F2215">
        <v>2.66</v>
      </c>
      <c r="G2215">
        <v>2.97</v>
      </c>
      <c r="H2215">
        <v>3.41</v>
      </c>
      <c r="I2215">
        <v>3.69</v>
      </c>
      <c r="J2215">
        <v>4.09</v>
      </c>
      <c r="K2215">
        <v>4.6900000000000004</v>
      </c>
      <c r="L2215">
        <v>4.6399999999999997</v>
      </c>
      <c r="M2215">
        <v>0.94</v>
      </c>
      <c r="N2215">
        <v>1.66</v>
      </c>
      <c r="O2215">
        <v>2.17</v>
      </c>
      <c r="P2215" t="e">
        <v>#N/A</v>
      </c>
      <c r="Q2215">
        <v>2.4606300000000001</v>
      </c>
      <c r="R2215">
        <v>2.6681300000000001</v>
      </c>
      <c r="S2215">
        <v>2.7993800000000002</v>
      </c>
      <c r="T2215">
        <v>3.1481300000000001</v>
      </c>
      <c r="U2215">
        <v>3.3562500000000002</v>
      </c>
      <c r="V2215" t="e">
        <v>#N/A</v>
      </c>
      <c r="W2215" t="e">
        <v>#N/A</v>
      </c>
      <c r="X2215">
        <v>131.43</v>
      </c>
    </row>
    <row r="2216" spans="1:24" x14ac:dyDescent="0.55000000000000004">
      <c r="A2216" s="5">
        <v>39651</v>
      </c>
      <c r="B2216">
        <v>1.97</v>
      </c>
      <c r="C2216">
        <v>1.55</v>
      </c>
      <c r="D2216">
        <v>1.95</v>
      </c>
      <c r="E2216">
        <v>2.33</v>
      </c>
      <c r="F2216">
        <v>2.74</v>
      </c>
      <c r="G2216">
        <v>3.05</v>
      </c>
      <c r="H2216">
        <v>3.48</v>
      </c>
      <c r="I2216">
        <v>3.75</v>
      </c>
      <c r="J2216">
        <v>4.1399999999999997</v>
      </c>
      <c r="K2216">
        <v>4.7300000000000004</v>
      </c>
      <c r="L2216">
        <v>4.67</v>
      </c>
      <c r="M2216">
        <v>1.06</v>
      </c>
      <c r="N2216">
        <v>1.71</v>
      </c>
      <c r="O2216">
        <v>2.2200000000000002</v>
      </c>
      <c r="P2216" t="e">
        <v>#N/A</v>
      </c>
      <c r="Q2216">
        <v>2.4618799999999998</v>
      </c>
      <c r="R2216">
        <v>2.6668799999999999</v>
      </c>
      <c r="S2216">
        <v>2.7962500000000001</v>
      </c>
      <c r="T2216">
        <v>3.1393800000000001</v>
      </c>
      <c r="U2216">
        <v>3.33813</v>
      </c>
      <c r="V2216" t="e">
        <v>#N/A</v>
      </c>
      <c r="W2216" t="e">
        <v>#N/A</v>
      </c>
      <c r="X2216">
        <v>127.25</v>
      </c>
    </row>
    <row r="2217" spans="1:24" x14ac:dyDescent="0.55000000000000004">
      <c r="A2217" s="5">
        <v>39652</v>
      </c>
      <c r="B2217">
        <v>2.04</v>
      </c>
      <c r="C2217">
        <v>1.59</v>
      </c>
      <c r="D2217">
        <v>1.91</v>
      </c>
      <c r="E2217">
        <v>2.4</v>
      </c>
      <c r="F2217">
        <v>2.81</v>
      </c>
      <c r="G2217">
        <v>3.1</v>
      </c>
      <c r="H2217">
        <v>3.51</v>
      </c>
      <c r="I2217">
        <v>3.77</v>
      </c>
      <c r="J2217">
        <v>4.16</v>
      </c>
      <c r="K2217">
        <v>4.76</v>
      </c>
      <c r="L2217">
        <v>4.6900000000000004</v>
      </c>
      <c r="M2217">
        <v>1.22</v>
      </c>
      <c r="N2217">
        <v>1.8</v>
      </c>
      <c r="O2217">
        <v>2.2599999999999998</v>
      </c>
      <c r="P2217" t="e">
        <v>#N/A</v>
      </c>
      <c r="Q2217">
        <v>2.4612500000000002</v>
      </c>
      <c r="R2217">
        <v>2.6693799999999999</v>
      </c>
      <c r="S2217">
        <v>2.8</v>
      </c>
      <c r="T2217">
        <v>3.1712500000000001</v>
      </c>
      <c r="U2217">
        <v>3.4125000000000001</v>
      </c>
      <c r="V2217" t="e">
        <v>#N/A</v>
      </c>
      <c r="W2217" t="e">
        <v>#N/A</v>
      </c>
      <c r="X2217">
        <v>123.73</v>
      </c>
    </row>
    <row r="2218" spans="1:24" x14ac:dyDescent="0.55000000000000004">
      <c r="A2218" s="5">
        <v>39653</v>
      </c>
      <c r="B2218">
        <v>2.06</v>
      </c>
      <c r="C2218">
        <v>1.65</v>
      </c>
      <c r="D2218">
        <v>1.9</v>
      </c>
      <c r="E2218">
        <v>2.2599999999999998</v>
      </c>
      <c r="F2218">
        <v>2.61</v>
      </c>
      <c r="G2218">
        <v>2.92</v>
      </c>
      <c r="H2218">
        <v>3.37</v>
      </c>
      <c r="I2218">
        <v>3.64</v>
      </c>
      <c r="J2218">
        <v>4.03</v>
      </c>
      <c r="K2218">
        <v>4.66</v>
      </c>
      <c r="L2218">
        <v>4.5999999999999996</v>
      </c>
      <c r="M2218">
        <v>1.0900000000000001</v>
      </c>
      <c r="N2218">
        <v>1.69</v>
      </c>
      <c r="O2218">
        <v>2.17</v>
      </c>
      <c r="P2218" t="e">
        <v>#N/A</v>
      </c>
      <c r="Q2218">
        <v>2.46</v>
      </c>
      <c r="R2218">
        <v>2.6668799999999999</v>
      </c>
      <c r="S2218">
        <v>2.7949999999999999</v>
      </c>
      <c r="T2218">
        <v>3.1568800000000001</v>
      </c>
      <c r="U2218">
        <v>3.38063</v>
      </c>
      <c r="V2218" t="e">
        <v>#N/A</v>
      </c>
      <c r="W2218" t="e">
        <v>#N/A</v>
      </c>
      <c r="X2218">
        <v>124.62</v>
      </c>
    </row>
    <row r="2219" spans="1:24" x14ac:dyDescent="0.55000000000000004">
      <c r="A2219" s="5">
        <v>39654</v>
      </c>
      <c r="B2219">
        <v>2.13</v>
      </c>
      <c r="C2219">
        <v>1.75</v>
      </c>
      <c r="D2219">
        <v>1.95</v>
      </c>
      <c r="E2219">
        <v>2.35</v>
      </c>
      <c r="F2219">
        <v>2.7</v>
      </c>
      <c r="G2219">
        <v>3.01</v>
      </c>
      <c r="H2219">
        <v>3.45</v>
      </c>
      <c r="I2219">
        <v>3.73</v>
      </c>
      <c r="J2219">
        <v>4.13</v>
      </c>
      <c r="K2219">
        <v>4.75</v>
      </c>
      <c r="L2219">
        <v>4.6900000000000004</v>
      </c>
      <c r="M2219">
        <v>1.21</v>
      </c>
      <c r="N2219">
        <v>1.79</v>
      </c>
      <c r="O2219">
        <v>2.2599999999999998</v>
      </c>
      <c r="P2219" t="e">
        <v>#N/A</v>
      </c>
      <c r="Q2219">
        <v>2.4575</v>
      </c>
      <c r="R2219">
        <v>2.66188</v>
      </c>
      <c r="S2219">
        <v>2.7931300000000001</v>
      </c>
      <c r="T2219">
        <v>3.1118800000000002</v>
      </c>
      <c r="U2219">
        <v>3.2718799999999999</v>
      </c>
      <c r="V2219" t="e">
        <v>#N/A</v>
      </c>
      <c r="W2219" t="e">
        <v>#N/A</v>
      </c>
      <c r="X2219">
        <v>122.59</v>
      </c>
    </row>
    <row r="2220" spans="1:24" x14ac:dyDescent="0.55000000000000004">
      <c r="A2220" s="5">
        <v>39657</v>
      </c>
      <c r="B2220">
        <v>2</v>
      </c>
      <c r="C2220">
        <v>1.73</v>
      </c>
      <c r="D2220">
        <v>1.92</v>
      </c>
      <c r="E2220">
        <v>2.2799999999999998</v>
      </c>
      <c r="F2220">
        <v>2.59</v>
      </c>
      <c r="G2220">
        <v>2.9</v>
      </c>
      <c r="H2220">
        <v>3.34</v>
      </c>
      <c r="I2220">
        <v>3.64</v>
      </c>
      <c r="J2220">
        <v>4.0599999999999996</v>
      </c>
      <c r="K2220">
        <v>4.6900000000000004</v>
      </c>
      <c r="L2220">
        <v>4.63</v>
      </c>
      <c r="M2220">
        <v>1.0900000000000001</v>
      </c>
      <c r="N2220">
        <v>1.7</v>
      </c>
      <c r="O2220">
        <v>2.19</v>
      </c>
      <c r="P2220" t="e">
        <v>#N/A</v>
      </c>
      <c r="Q2220">
        <v>2.4624999999999999</v>
      </c>
      <c r="R2220">
        <v>2.6637499999999998</v>
      </c>
      <c r="S2220">
        <v>2.7962500000000001</v>
      </c>
      <c r="T2220">
        <v>3.1349999999999998</v>
      </c>
      <c r="U2220">
        <v>3.3137500000000002</v>
      </c>
      <c r="V2220" t="e">
        <v>#N/A</v>
      </c>
      <c r="W2220" t="e">
        <v>#N/A</v>
      </c>
      <c r="X2220">
        <v>124.72</v>
      </c>
    </row>
    <row r="2221" spans="1:24" x14ac:dyDescent="0.55000000000000004">
      <c r="A2221" s="5">
        <v>39658</v>
      </c>
      <c r="B2221">
        <v>2.0499999999999998</v>
      </c>
      <c r="C2221">
        <v>1.72</v>
      </c>
      <c r="D2221">
        <v>1.96</v>
      </c>
      <c r="E2221">
        <v>2.36</v>
      </c>
      <c r="F2221">
        <v>2.65</v>
      </c>
      <c r="G2221">
        <v>2.95</v>
      </c>
      <c r="H2221">
        <v>3.39</v>
      </c>
      <c r="I2221">
        <v>3.68</v>
      </c>
      <c r="J2221">
        <v>4.09</v>
      </c>
      <c r="K2221">
        <v>4.7</v>
      </c>
      <c r="L2221">
        <v>4.6399999999999997</v>
      </c>
      <c r="M2221">
        <v>1.21</v>
      </c>
      <c r="N2221">
        <v>1.76</v>
      </c>
      <c r="O2221">
        <v>2.23</v>
      </c>
      <c r="P2221" t="e">
        <v>#N/A</v>
      </c>
      <c r="Q2221">
        <v>2.46313</v>
      </c>
      <c r="R2221">
        <v>2.6656300000000002</v>
      </c>
      <c r="S2221">
        <v>2.7987500000000001</v>
      </c>
      <c r="T2221">
        <v>3.11625</v>
      </c>
      <c r="U2221">
        <v>3.2806299999999999</v>
      </c>
      <c r="V2221" t="e">
        <v>#N/A</v>
      </c>
      <c r="W2221" t="e">
        <v>#N/A</v>
      </c>
      <c r="X2221">
        <v>122.21</v>
      </c>
    </row>
    <row r="2222" spans="1:24" x14ac:dyDescent="0.55000000000000004">
      <c r="A2222" s="5">
        <v>39659</v>
      </c>
      <c r="B2222">
        <v>2.0299999999999998</v>
      </c>
      <c r="C2222">
        <v>1.7</v>
      </c>
      <c r="D2222">
        <v>1.9</v>
      </c>
      <c r="E2222">
        <v>2.33</v>
      </c>
      <c r="F2222">
        <v>2.64</v>
      </c>
      <c r="G2222">
        <v>2.93</v>
      </c>
      <c r="H2222">
        <v>3.36</v>
      </c>
      <c r="I2222">
        <v>3.65</v>
      </c>
      <c r="J2222">
        <v>4.07</v>
      </c>
      <c r="K2222">
        <v>4.6900000000000004</v>
      </c>
      <c r="L2222">
        <v>4.6399999999999997</v>
      </c>
      <c r="M2222">
        <v>1.1399999999999999</v>
      </c>
      <c r="N2222">
        <v>1.71</v>
      </c>
      <c r="O2222">
        <v>2.21</v>
      </c>
      <c r="P2222" t="e">
        <v>#N/A</v>
      </c>
      <c r="Q2222">
        <v>2.4637500000000001</v>
      </c>
      <c r="R2222">
        <v>2.6676299999999999</v>
      </c>
      <c r="S2222">
        <v>2.80063</v>
      </c>
      <c r="T2222">
        <v>3.125</v>
      </c>
      <c r="U2222">
        <v>3.2875000000000001</v>
      </c>
      <c r="V2222" t="e">
        <v>#N/A</v>
      </c>
      <c r="W2222" t="e">
        <v>#N/A</v>
      </c>
      <c r="X2222">
        <v>126.74</v>
      </c>
    </row>
    <row r="2223" spans="1:24" x14ac:dyDescent="0.55000000000000004">
      <c r="A2223" s="5">
        <v>39660</v>
      </c>
      <c r="B2223">
        <v>2.09</v>
      </c>
      <c r="C2223">
        <v>1.68</v>
      </c>
      <c r="D2223">
        <v>1.89</v>
      </c>
      <c r="E2223">
        <v>2.27</v>
      </c>
      <c r="F2223">
        <v>2.52</v>
      </c>
      <c r="G2223">
        <v>2.81</v>
      </c>
      <c r="H2223">
        <v>3.25</v>
      </c>
      <c r="I2223">
        <v>3.56</v>
      </c>
      <c r="J2223">
        <v>3.99</v>
      </c>
      <c r="K2223">
        <v>4.63</v>
      </c>
      <c r="L2223">
        <v>4.59</v>
      </c>
      <c r="M2223">
        <v>1.0900000000000001</v>
      </c>
      <c r="N2223">
        <v>1.65</v>
      </c>
      <c r="O2223">
        <v>2.16</v>
      </c>
      <c r="P2223" t="e">
        <v>#N/A</v>
      </c>
      <c r="Q2223">
        <v>2.4612500000000002</v>
      </c>
      <c r="R2223">
        <v>2.6625000000000001</v>
      </c>
      <c r="S2223">
        <v>2.7912499999999998</v>
      </c>
      <c r="T2223">
        <v>3.0837500000000002</v>
      </c>
      <c r="U2223">
        <v>3.2524999999999999</v>
      </c>
      <c r="V2223" t="e">
        <v>#N/A</v>
      </c>
      <c r="W2223" t="e">
        <v>#N/A</v>
      </c>
      <c r="X2223">
        <v>124.17</v>
      </c>
    </row>
    <row r="2224" spans="1:24" x14ac:dyDescent="0.55000000000000004">
      <c r="A2224" s="5">
        <v>39661</v>
      </c>
      <c r="B2224">
        <v>2.04</v>
      </c>
      <c r="C2224">
        <v>1.66</v>
      </c>
      <c r="D2224">
        <v>1.88</v>
      </c>
      <c r="E2224">
        <v>2.25</v>
      </c>
      <c r="F2224">
        <v>2.5099999999999998</v>
      </c>
      <c r="G2224">
        <v>2.79</v>
      </c>
      <c r="H2224">
        <v>3.23</v>
      </c>
      <c r="I2224">
        <v>3.54</v>
      </c>
      <c r="J2224">
        <v>3.97</v>
      </c>
      <c r="K2224">
        <v>4.6100000000000003</v>
      </c>
      <c r="L2224">
        <v>4.57</v>
      </c>
      <c r="M2224">
        <v>1.06</v>
      </c>
      <c r="N2224">
        <v>1.63</v>
      </c>
      <c r="O2224">
        <v>2.13</v>
      </c>
      <c r="P2224" t="e">
        <v>#N/A</v>
      </c>
      <c r="Q2224">
        <v>2.46</v>
      </c>
      <c r="R2224">
        <v>2.66188</v>
      </c>
      <c r="S2224">
        <v>2.7943799999999999</v>
      </c>
      <c r="T2224">
        <v>3.0750000000000002</v>
      </c>
      <c r="U2224">
        <v>3.2225000000000001</v>
      </c>
      <c r="V2224" t="e">
        <v>#N/A</v>
      </c>
      <c r="W2224" t="e">
        <v>#N/A</v>
      </c>
      <c r="X2224">
        <v>125.03</v>
      </c>
    </row>
    <row r="2225" spans="1:24" x14ac:dyDescent="0.55000000000000004">
      <c r="A2225" s="5">
        <v>39664</v>
      </c>
      <c r="B2225">
        <v>1.97</v>
      </c>
      <c r="C2225">
        <v>1.75</v>
      </c>
      <c r="D2225">
        <v>1.97</v>
      </c>
      <c r="E2225">
        <v>2.27</v>
      </c>
      <c r="F2225">
        <v>2.5299999999999998</v>
      </c>
      <c r="G2225">
        <v>2.81</v>
      </c>
      <c r="H2225">
        <v>3.23</v>
      </c>
      <c r="I2225">
        <v>3.55</v>
      </c>
      <c r="J2225">
        <v>3.98</v>
      </c>
      <c r="K2225">
        <v>4.62</v>
      </c>
      <c r="L2225">
        <v>4.58</v>
      </c>
      <c r="M2225">
        <v>1.0900000000000001</v>
      </c>
      <c r="N2225">
        <v>1.64</v>
      </c>
      <c r="O2225">
        <v>2.14</v>
      </c>
      <c r="P2225" t="e">
        <v>#N/A</v>
      </c>
      <c r="Q2225">
        <v>2.4612500000000002</v>
      </c>
      <c r="R2225">
        <v>2.66438</v>
      </c>
      <c r="S2225">
        <v>2.79813</v>
      </c>
      <c r="T2225">
        <v>3.09063</v>
      </c>
      <c r="U2225">
        <v>3.2418800000000001</v>
      </c>
      <c r="V2225" t="e">
        <v>#N/A</v>
      </c>
      <c r="W2225" t="e">
        <v>#N/A</v>
      </c>
      <c r="X2225">
        <v>121.45</v>
      </c>
    </row>
    <row r="2226" spans="1:24" x14ac:dyDescent="0.55000000000000004">
      <c r="A2226" s="5">
        <v>39665</v>
      </c>
      <c r="B2226">
        <v>1.97</v>
      </c>
      <c r="C2226">
        <v>1.75</v>
      </c>
      <c r="D2226">
        <v>1.97</v>
      </c>
      <c r="E2226">
        <v>2.2599999999999998</v>
      </c>
      <c r="F2226">
        <v>2.54</v>
      </c>
      <c r="G2226">
        <v>2.83</v>
      </c>
      <c r="H2226">
        <v>3.28</v>
      </c>
      <c r="I2226">
        <v>3.6</v>
      </c>
      <c r="J2226">
        <v>4.04</v>
      </c>
      <c r="K2226">
        <v>4.67</v>
      </c>
      <c r="L2226">
        <v>4.63</v>
      </c>
      <c r="M2226">
        <v>1.18</v>
      </c>
      <c r="N2226">
        <v>1.74</v>
      </c>
      <c r="O2226">
        <v>2.2000000000000002</v>
      </c>
      <c r="P2226" t="e">
        <v>#N/A</v>
      </c>
      <c r="Q2226">
        <v>2.4624999999999999</v>
      </c>
      <c r="R2226">
        <v>2.6681300000000001</v>
      </c>
      <c r="S2226">
        <v>2.8018800000000001</v>
      </c>
      <c r="T2226">
        <v>3.11375</v>
      </c>
      <c r="U2226">
        <v>3.28125</v>
      </c>
      <c r="V2226" t="e">
        <v>#N/A</v>
      </c>
      <c r="W2226" t="e">
        <v>#N/A</v>
      </c>
      <c r="X2226">
        <v>118.71</v>
      </c>
    </row>
    <row r="2227" spans="1:24" x14ac:dyDescent="0.55000000000000004">
      <c r="A2227" s="5">
        <v>39666</v>
      </c>
      <c r="B2227">
        <v>2.0099999999999998</v>
      </c>
      <c r="C2227">
        <v>1.64</v>
      </c>
      <c r="D2227">
        <v>1.92</v>
      </c>
      <c r="E2227">
        <v>2.2599999999999998</v>
      </c>
      <c r="F2227">
        <v>2.56</v>
      </c>
      <c r="G2227">
        <v>2.85</v>
      </c>
      <c r="H2227">
        <v>3.3</v>
      </c>
      <c r="I2227">
        <v>3.62</v>
      </c>
      <c r="J2227">
        <v>4.0599999999999996</v>
      </c>
      <c r="K2227">
        <v>4.71</v>
      </c>
      <c r="L2227">
        <v>4.68</v>
      </c>
      <c r="M2227">
        <v>1.22</v>
      </c>
      <c r="N2227">
        <v>1.79</v>
      </c>
      <c r="O2227">
        <v>2.25</v>
      </c>
      <c r="P2227" t="e">
        <v>#N/A</v>
      </c>
      <c r="Q2227">
        <v>2.4618799999999998</v>
      </c>
      <c r="R2227">
        <v>2.6687500000000002</v>
      </c>
      <c r="S2227">
        <v>2.8025000000000002</v>
      </c>
      <c r="T2227">
        <v>3.1012499999999998</v>
      </c>
      <c r="U2227">
        <v>3.26688</v>
      </c>
      <c r="V2227" t="e">
        <v>#N/A</v>
      </c>
      <c r="W2227" t="e">
        <v>#N/A</v>
      </c>
      <c r="X2227">
        <v>118.57</v>
      </c>
    </row>
    <row r="2228" spans="1:24" x14ac:dyDescent="0.55000000000000004">
      <c r="A2228" s="5">
        <v>39667</v>
      </c>
      <c r="B2228">
        <v>1.96</v>
      </c>
      <c r="C2228">
        <v>1.66</v>
      </c>
      <c r="D2228">
        <v>1.92</v>
      </c>
      <c r="E2228">
        <v>2.17</v>
      </c>
      <c r="F2228">
        <v>2.4300000000000002</v>
      </c>
      <c r="G2228">
        <v>2.72</v>
      </c>
      <c r="H2228">
        <v>3.16</v>
      </c>
      <c r="I2228">
        <v>3.48</v>
      </c>
      <c r="J2228">
        <v>3.92</v>
      </c>
      <c r="K2228">
        <v>4.58</v>
      </c>
      <c r="L2228">
        <v>4.5599999999999996</v>
      </c>
      <c r="M2228">
        <v>1.07</v>
      </c>
      <c r="N2228">
        <v>1.68</v>
      </c>
      <c r="O2228">
        <v>2.13</v>
      </c>
      <c r="P2228" t="e">
        <v>#N/A</v>
      </c>
      <c r="Q2228">
        <v>2.46313</v>
      </c>
      <c r="R2228">
        <v>2.6693799999999999</v>
      </c>
      <c r="S2228">
        <v>2.8025000000000002</v>
      </c>
      <c r="T2228">
        <v>3.1025</v>
      </c>
      <c r="U2228">
        <v>3.2762500000000001</v>
      </c>
      <c r="V2228" t="e">
        <v>#N/A</v>
      </c>
      <c r="W2228" t="e">
        <v>#N/A</v>
      </c>
      <c r="X2228">
        <v>119.84</v>
      </c>
    </row>
    <row r="2229" spans="1:24" x14ac:dyDescent="0.55000000000000004">
      <c r="A2229" s="5">
        <v>39668</v>
      </c>
      <c r="B2229">
        <v>2.0099999999999998</v>
      </c>
      <c r="C2229">
        <v>1.7</v>
      </c>
      <c r="D2229">
        <v>1.95</v>
      </c>
      <c r="E2229">
        <v>2.19</v>
      </c>
      <c r="F2229">
        <v>2.5099999999999998</v>
      </c>
      <c r="G2229">
        <v>2.8</v>
      </c>
      <c r="H2229">
        <v>3.21</v>
      </c>
      <c r="I2229">
        <v>3.51</v>
      </c>
      <c r="J2229">
        <v>3.94</v>
      </c>
      <c r="K2229">
        <v>4.58</v>
      </c>
      <c r="L2229">
        <v>4.55</v>
      </c>
      <c r="M2229">
        <v>1.17</v>
      </c>
      <c r="N2229">
        <v>1.72</v>
      </c>
      <c r="O2229">
        <v>2.15</v>
      </c>
      <c r="P2229" t="e">
        <v>#N/A</v>
      </c>
      <c r="Q2229">
        <v>2.4606300000000001</v>
      </c>
      <c r="R2229">
        <v>2.6693799999999999</v>
      </c>
      <c r="S2229">
        <v>2.80375</v>
      </c>
      <c r="T2229">
        <v>3.0912500000000001</v>
      </c>
      <c r="U2229">
        <v>3.2306300000000001</v>
      </c>
      <c r="V2229" t="e">
        <v>#N/A</v>
      </c>
      <c r="W2229" t="e">
        <v>#N/A</v>
      </c>
      <c r="X2229">
        <v>115.42</v>
      </c>
    </row>
    <row r="2230" spans="1:24" x14ac:dyDescent="0.55000000000000004">
      <c r="A2230" s="5">
        <v>39671</v>
      </c>
      <c r="B2230">
        <v>1.99</v>
      </c>
      <c r="C2230">
        <v>1.87</v>
      </c>
      <c r="D2230">
        <v>2.0499999999999998</v>
      </c>
      <c r="E2230">
        <v>2.27</v>
      </c>
      <c r="F2230">
        <v>2.56</v>
      </c>
      <c r="G2230">
        <v>2.84</v>
      </c>
      <c r="H2230">
        <v>3.27</v>
      </c>
      <c r="I2230">
        <v>3.57</v>
      </c>
      <c r="J2230">
        <v>3.99</v>
      </c>
      <c r="K2230">
        <v>4.6399999999999997</v>
      </c>
      <c r="L2230">
        <v>4.6100000000000003</v>
      </c>
      <c r="M2230">
        <v>1.26</v>
      </c>
      <c r="N2230">
        <v>1.8</v>
      </c>
      <c r="O2230">
        <v>2.2400000000000002</v>
      </c>
      <c r="P2230" t="e">
        <v>#N/A</v>
      </c>
      <c r="Q2230">
        <v>2.4637500000000001</v>
      </c>
      <c r="R2230">
        <v>2.6712500000000001</v>
      </c>
      <c r="S2230">
        <v>2.80375</v>
      </c>
      <c r="T2230">
        <v>3.09375</v>
      </c>
      <c r="U2230">
        <v>3.2406299999999999</v>
      </c>
      <c r="V2230" t="e">
        <v>#N/A</v>
      </c>
      <c r="W2230" t="e">
        <v>#N/A</v>
      </c>
      <c r="X2230">
        <v>114.44</v>
      </c>
    </row>
    <row r="2231" spans="1:24" x14ac:dyDescent="0.55000000000000004">
      <c r="A2231" s="5">
        <v>39672</v>
      </c>
      <c r="B2231">
        <v>1.95</v>
      </c>
      <c r="C2231">
        <v>1.86</v>
      </c>
      <c r="D2231">
        <v>2.0499999999999998</v>
      </c>
      <c r="E2231">
        <v>2.1800000000000002</v>
      </c>
      <c r="F2231">
        <v>2.4500000000000002</v>
      </c>
      <c r="G2231">
        <v>2.73</v>
      </c>
      <c r="H2231">
        <v>3.16</v>
      </c>
      <c r="I2231">
        <v>3.47</v>
      </c>
      <c r="J2231">
        <v>3.91</v>
      </c>
      <c r="K2231">
        <v>4.58</v>
      </c>
      <c r="L2231">
        <v>4.55</v>
      </c>
      <c r="M2231">
        <v>1.17</v>
      </c>
      <c r="N2231">
        <v>1.72</v>
      </c>
      <c r="O2231">
        <v>2.2000000000000002</v>
      </c>
      <c r="P2231" t="e">
        <v>#N/A</v>
      </c>
      <c r="Q2231">
        <v>2.4637500000000001</v>
      </c>
      <c r="R2231">
        <v>2.6737500000000001</v>
      </c>
      <c r="S2231">
        <v>2.8043800000000001</v>
      </c>
      <c r="T2231">
        <v>3.1031300000000002</v>
      </c>
      <c r="U2231">
        <v>3.2706300000000001</v>
      </c>
      <c r="V2231" t="e">
        <v>#N/A</v>
      </c>
      <c r="W2231" t="e">
        <v>#N/A</v>
      </c>
      <c r="X2231">
        <v>113.1</v>
      </c>
    </row>
    <row r="2232" spans="1:24" x14ac:dyDescent="0.55000000000000004">
      <c r="A2232" s="5">
        <v>39673</v>
      </c>
      <c r="B2232">
        <v>1.98</v>
      </c>
      <c r="C2232">
        <v>1.85</v>
      </c>
      <c r="D2232">
        <v>2</v>
      </c>
      <c r="E2232">
        <v>2.19</v>
      </c>
      <c r="F2232">
        <v>2.5</v>
      </c>
      <c r="G2232">
        <v>2.77</v>
      </c>
      <c r="H2232">
        <v>3.21</v>
      </c>
      <c r="I2232">
        <v>3.51</v>
      </c>
      <c r="J2232">
        <v>3.94</v>
      </c>
      <c r="K2232">
        <v>4.6100000000000003</v>
      </c>
      <c r="L2232">
        <v>4.57</v>
      </c>
      <c r="M2232">
        <v>1.2</v>
      </c>
      <c r="N2232">
        <v>1.75</v>
      </c>
      <c r="O2232">
        <v>2.23</v>
      </c>
      <c r="P2232" t="e">
        <v>#N/A</v>
      </c>
      <c r="Q2232">
        <v>2.4668800000000002</v>
      </c>
      <c r="R2232">
        <v>2.67313</v>
      </c>
      <c r="S2232">
        <v>2.8043800000000001</v>
      </c>
      <c r="T2232">
        <v>3.0950000000000002</v>
      </c>
      <c r="U2232">
        <v>3.2181299999999999</v>
      </c>
      <c r="V2232" t="e">
        <v>#N/A</v>
      </c>
      <c r="W2232" t="e">
        <v>#N/A</v>
      </c>
      <c r="X2232">
        <v>115.96</v>
      </c>
    </row>
    <row r="2233" spans="1:24" x14ac:dyDescent="0.55000000000000004">
      <c r="A2233" s="5">
        <v>39674</v>
      </c>
      <c r="B2233">
        <v>2.09</v>
      </c>
      <c r="C2233">
        <v>1.89</v>
      </c>
      <c r="D2233">
        <v>2</v>
      </c>
      <c r="E2233">
        <v>2.14</v>
      </c>
      <c r="F2233">
        <v>2.4500000000000002</v>
      </c>
      <c r="G2233">
        <v>2.72</v>
      </c>
      <c r="H2233">
        <v>3.15</v>
      </c>
      <c r="I2233">
        <v>3.46</v>
      </c>
      <c r="J2233">
        <v>3.89</v>
      </c>
      <c r="K2233">
        <v>4.55</v>
      </c>
      <c r="L2233">
        <v>4.5199999999999996</v>
      </c>
      <c r="M2233">
        <v>1.1299999999999999</v>
      </c>
      <c r="N2233">
        <v>1.67</v>
      </c>
      <c r="O2233">
        <v>2.16</v>
      </c>
      <c r="P2233" t="e">
        <v>#N/A</v>
      </c>
      <c r="Q2233">
        <v>2.46563</v>
      </c>
      <c r="R2233">
        <v>2.67563</v>
      </c>
      <c r="S2233">
        <v>2.80688</v>
      </c>
      <c r="T2233">
        <v>3.1037499999999998</v>
      </c>
      <c r="U2233">
        <v>3.2331300000000001</v>
      </c>
      <c r="V2233" t="e">
        <v>#N/A</v>
      </c>
      <c r="W2233" t="e">
        <v>#N/A</v>
      </c>
      <c r="X2233">
        <v>115.05</v>
      </c>
    </row>
    <row r="2234" spans="1:24" x14ac:dyDescent="0.55000000000000004">
      <c r="A2234" s="5">
        <v>39675</v>
      </c>
      <c r="B2234">
        <v>2.08</v>
      </c>
      <c r="C2234">
        <v>1.85</v>
      </c>
      <c r="D2234">
        <v>1.99</v>
      </c>
      <c r="E2234">
        <v>2.12</v>
      </c>
      <c r="F2234">
        <v>2.4</v>
      </c>
      <c r="G2234">
        <v>2.67</v>
      </c>
      <c r="H2234">
        <v>3.11</v>
      </c>
      <c r="I2234">
        <v>3.42</v>
      </c>
      <c r="J2234">
        <v>3.84</v>
      </c>
      <c r="K2234">
        <v>4.5</v>
      </c>
      <c r="L2234">
        <v>4.47</v>
      </c>
      <c r="M2234">
        <v>1.1599999999999999</v>
      </c>
      <c r="N2234">
        <v>1.66</v>
      </c>
      <c r="O2234">
        <v>2.13</v>
      </c>
      <c r="P2234" t="e">
        <v>#N/A</v>
      </c>
      <c r="Q2234">
        <v>2.46563</v>
      </c>
      <c r="R2234">
        <v>2.6768800000000001</v>
      </c>
      <c r="S2234">
        <v>2.8087499999999999</v>
      </c>
      <c r="T2234">
        <v>3.1181299999999998</v>
      </c>
      <c r="U2234">
        <v>3.2549999999999999</v>
      </c>
      <c r="V2234" t="e">
        <v>#N/A</v>
      </c>
      <c r="W2234" t="e">
        <v>#N/A</v>
      </c>
      <c r="X2234">
        <v>113.46</v>
      </c>
    </row>
    <row r="2235" spans="1:24" x14ac:dyDescent="0.55000000000000004">
      <c r="A2235" s="5">
        <v>39678</v>
      </c>
      <c r="B2235">
        <v>1.91</v>
      </c>
      <c r="C2235">
        <v>1.82</v>
      </c>
      <c r="D2235">
        <v>2.0299999999999998</v>
      </c>
      <c r="E2235">
        <v>2.15</v>
      </c>
      <c r="F2235">
        <v>2.35</v>
      </c>
      <c r="G2235">
        <v>2.62</v>
      </c>
      <c r="H2235">
        <v>3.07</v>
      </c>
      <c r="I2235">
        <v>3.39</v>
      </c>
      <c r="J2235">
        <v>3.82</v>
      </c>
      <c r="K2235">
        <v>4.47</v>
      </c>
      <c r="L2235">
        <v>4.4400000000000004</v>
      </c>
      <c r="M2235">
        <v>1.1499999999999999</v>
      </c>
      <c r="N2235">
        <v>1.67</v>
      </c>
      <c r="O2235">
        <v>2.12</v>
      </c>
      <c r="P2235" t="e">
        <v>#N/A</v>
      </c>
      <c r="Q2235">
        <v>2.4706299999999999</v>
      </c>
      <c r="R2235">
        <v>2.6806299999999998</v>
      </c>
      <c r="S2235">
        <v>2.81</v>
      </c>
      <c r="T2235">
        <v>3.13625</v>
      </c>
      <c r="U2235">
        <v>3.2631299999999999</v>
      </c>
      <c r="V2235" t="e">
        <v>#N/A</v>
      </c>
      <c r="W2235" t="e">
        <v>#N/A</v>
      </c>
      <c r="X2235">
        <v>112.92</v>
      </c>
    </row>
    <row r="2236" spans="1:24" x14ac:dyDescent="0.55000000000000004">
      <c r="A2236" s="5">
        <v>39679</v>
      </c>
      <c r="B2236">
        <v>1.94</v>
      </c>
      <c r="C2236">
        <v>1.8</v>
      </c>
      <c r="D2236">
        <v>1.97</v>
      </c>
      <c r="E2236">
        <v>2.11</v>
      </c>
      <c r="F2236">
        <v>2.3199999999999998</v>
      </c>
      <c r="G2236">
        <v>2.61</v>
      </c>
      <c r="H2236">
        <v>3.07</v>
      </c>
      <c r="I2236">
        <v>3.39</v>
      </c>
      <c r="J2236">
        <v>3.83</v>
      </c>
      <c r="K2236">
        <v>4.5</v>
      </c>
      <c r="L2236">
        <v>4.47</v>
      </c>
      <c r="M2236">
        <v>1.1499999999999999</v>
      </c>
      <c r="N2236">
        <v>1.68</v>
      </c>
      <c r="O2236">
        <v>2.15</v>
      </c>
      <c r="P2236" t="e">
        <v>#N/A</v>
      </c>
      <c r="Q2236">
        <v>2.4712499999999999</v>
      </c>
      <c r="R2236">
        <v>2.6806299999999998</v>
      </c>
      <c r="S2236">
        <v>2.8112499999999998</v>
      </c>
      <c r="T2236">
        <v>3.13375</v>
      </c>
      <c r="U2236">
        <v>3.2437499999999999</v>
      </c>
      <c r="V2236" t="e">
        <v>#N/A</v>
      </c>
      <c r="W2236" t="e">
        <v>#N/A</v>
      </c>
      <c r="X2236">
        <v>114.39</v>
      </c>
    </row>
    <row r="2237" spans="1:24" x14ac:dyDescent="0.55000000000000004">
      <c r="A2237" s="5">
        <v>39680</v>
      </c>
      <c r="B2237">
        <v>1.98</v>
      </c>
      <c r="C2237">
        <v>1.71</v>
      </c>
      <c r="D2237">
        <v>1.9</v>
      </c>
      <c r="E2237">
        <v>2.06</v>
      </c>
      <c r="F2237">
        <v>2.25</v>
      </c>
      <c r="G2237">
        <v>2.54</v>
      </c>
      <c r="H2237">
        <v>3</v>
      </c>
      <c r="I2237">
        <v>3.34</v>
      </c>
      <c r="J2237">
        <v>3.79</v>
      </c>
      <c r="K2237">
        <v>4.46</v>
      </c>
      <c r="L2237">
        <v>4.43</v>
      </c>
      <c r="M2237">
        <v>1.06</v>
      </c>
      <c r="N2237">
        <v>1.6</v>
      </c>
      <c r="O2237">
        <v>2.11</v>
      </c>
      <c r="P2237" t="e">
        <v>#N/A</v>
      </c>
      <c r="Q2237">
        <v>2.4718800000000001</v>
      </c>
      <c r="R2237">
        <v>2.6812499999999999</v>
      </c>
      <c r="S2237">
        <v>2.8118799999999999</v>
      </c>
      <c r="T2237">
        <v>3.1237499999999998</v>
      </c>
      <c r="U2237">
        <v>3.2343799999999998</v>
      </c>
      <c r="V2237" t="e">
        <v>#N/A</v>
      </c>
      <c r="W2237" t="e">
        <v>#N/A</v>
      </c>
      <c r="X2237">
        <v>115.48</v>
      </c>
    </row>
    <row r="2238" spans="1:24" x14ac:dyDescent="0.55000000000000004">
      <c r="A2238" s="5">
        <v>39681</v>
      </c>
      <c r="B2238">
        <v>2.0099999999999998</v>
      </c>
      <c r="C2238">
        <v>1.72</v>
      </c>
      <c r="D2238">
        <v>1.95</v>
      </c>
      <c r="E2238">
        <v>2.1</v>
      </c>
      <c r="F2238">
        <v>2.33</v>
      </c>
      <c r="G2238">
        <v>2.62</v>
      </c>
      <c r="H2238">
        <v>3.08</v>
      </c>
      <c r="I2238">
        <v>3.4</v>
      </c>
      <c r="J2238">
        <v>3.84</v>
      </c>
      <c r="K2238">
        <v>4.49</v>
      </c>
      <c r="L2238">
        <v>4.46</v>
      </c>
      <c r="M2238">
        <v>1.06</v>
      </c>
      <c r="N2238">
        <v>1.61</v>
      </c>
      <c r="O2238">
        <v>2.1</v>
      </c>
      <c r="P2238" t="e">
        <v>#N/A</v>
      </c>
      <c r="Q2238">
        <v>2.4718800000000001</v>
      </c>
      <c r="R2238">
        <v>2.6825000000000001</v>
      </c>
      <c r="S2238">
        <v>2.8106300000000002</v>
      </c>
      <c r="T2238">
        <v>3.1025</v>
      </c>
      <c r="U2238">
        <v>3.1718799999999998</v>
      </c>
      <c r="V2238" t="e">
        <v>#N/A</v>
      </c>
      <c r="W2238" t="e">
        <v>#N/A</v>
      </c>
      <c r="X2238">
        <v>121.23</v>
      </c>
    </row>
    <row r="2239" spans="1:24" x14ac:dyDescent="0.55000000000000004">
      <c r="A2239" s="5">
        <v>39682</v>
      </c>
      <c r="B2239">
        <v>2.02</v>
      </c>
      <c r="C2239">
        <v>1.7</v>
      </c>
      <c r="D2239">
        <v>1.97</v>
      </c>
      <c r="E2239">
        <v>2.17</v>
      </c>
      <c r="F2239">
        <v>2.42</v>
      </c>
      <c r="G2239">
        <v>2.7</v>
      </c>
      <c r="H2239">
        <v>3.14</v>
      </c>
      <c r="I2239">
        <v>3.45</v>
      </c>
      <c r="J2239">
        <v>3.87</v>
      </c>
      <c r="K2239">
        <v>4.5</v>
      </c>
      <c r="L2239">
        <v>4.46</v>
      </c>
      <c r="M2239">
        <v>1.2</v>
      </c>
      <c r="N2239">
        <v>1.69</v>
      </c>
      <c r="O2239">
        <v>2.12</v>
      </c>
      <c r="P2239" t="e">
        <v>#N/A</v>
      </c>
      <c r="Q2239">
        <v>2.4718800000000001</v>
      </c>
      <c r="R2239">
        <v>2.68188</v>
      </c>
      <c r="S2239">
        <v>2.81</v>
      </c>
      <c r="T2239">
        <v>3.11375</v>
      </c>
      <c r="U2239">
        <v>3.2124999999999999</v>
      </c>
      <c r="V2239" t="e">
        <v>#N/A</v>
      </c>
      <c r="W2239" t="e">
        <v>#N/A</v>
      </c>
      <c r="X2239">
        <v>114.48</v>
      </c>
    </row>
    <row r="2240" spans="1:24" x14ac:dyDescent="0.55000000000000004">
      <c r="A2240" s="5">
        <v>39685</v>
      </c>
      <c r="B2240">
        <v>2.0099999999999998</v>
      </c>
      <c r="C2240">
        <v>1.74</v>
      </c>
      <c r="D2240">
        <v>1.96</v>
      </c>
      <c r="E2240">
        <v>2.12</v>
      </c>
      <c r="F2240">
        <v>2.33</v>
      </c>
      <c r="G2240">
        <v>2.62</v>
      </c>
      <c r="H2240">
        <v>3.04</v>
      </c>
      <c r="I2240">
        <v>3.36</v>
      </c>
      <c r="J2240">
        <v>3.79</v>
      </c>
      <c r="K2240">
        <v>4.42</v>
      </c>
      <c r="L2240">
        <v>4.4000000000000004</v>
      </c>
      <c r="M2240">
        <v>1.1599999999999999</v>
      </c>
      <c r="N2240">
        <v>1.64</v>
      </c>
      <c r="O2240">
        <v>2.0699999999999998</v>
      </c>
      <c r="P2240" t="e">
        <v>#N/A</v>
      </c>
      <c r="Q2240" t="e">
        <v>#N/A</v>
      </c>
      <c r="R2240" t="e">
        <v>#N/A</v>
      </c>
      <c r="S2240" t="e">
        <v>#N/A</v>
      </c>
      <c r="T2240" t="e">
        <v>#N/A</v>
      </c>
      <c r="U2240" t="e">
        <v>#N/A</v>
      </c>
      <c r="V2240" t="e">
        <v>#N/A</v>
      </c>
      <c r="W2240" t="e">
        <v>#N/A</v>
      </c>
      <c r="X2240">
        <v>114.85</v>
      </c>
    </row>
    <row r="2241" spans="1:24" x14ac:dyDescent="0.55000000000000004">
      <c r="A2241" s="5">
        <v>39686</v>
      </c>
      <c r="B2241">
        <v>1.88</v>
      </c>
      <c r="C2241">
        <v>1.71</v>
      </c>
      <c r="D2241">
        <v>1.95</v>
      </c>
      <c r="E2241">
        <v>2.19</v>
      </c>
      <c r="F2241">
        <v>2.35</v>
      </c>
      <c r="G2241">
        <v>2.64</v>
      </c>
      <c r="H2241">
        <v>3.06</v>
      </c>
      <c r="I2241">
        <v>3.37</v>
      </c>
      <c r="J2241">
        <v>3.79</v>
      </c>
      <c r="K2241">
        <v>4.43</v>
      </c>
      <c r="L2241">
        <v>4.4000000000000004</v>
      </c>
      <c r="M2241">
        <v>1.1599999999999999</v>
      </c>
      <c r="N2241">
        <v>1.63</v>
      </c>
      <c r="O2241">
        <v>2.09</v>
      </c>
      <c r="P2241" t="e">
        <v>#N/A</v>
      </c>
      <c r="Q2241">
        <v>2.4700000000000002</v>
      </c>
      <c r="R2241">
        <v>2.68</v>
      </c>
      <c r="S2241">
        <v>2.80938</v>
      </c>
      <c r="T2241">
        <v>3.11625</v>
      </c>
      <c r="U2241">
        <v>3.22</v>
      </c>
      <c r="V2241" t="e">
        <v>#N/A</v>
      </c>
      <c r="W2241" t="e">
        <v>#N/A</v>
      </c>
      <c r="X2241">
        <v>116.31</v>
      </c>
    </row>
    <row r="2242" spans="1:24" x14ac:dyDescent="0.55000000000000004">
      <c r="A2242" s="5">
        <v>39687</v>
      </c>
      <c r="B2242">
        <v>1.98</v>
      </c>
      <c r="C2242">
        <v>1.67</v>
      </c>
      <c r="D2242">
        <v>1.93</v>
      </c>
      <c r="E2242">
        <v>2.16</v>
      </c>
      <c r="F2242">
        <v>2.31</v>
      </c>
      <c r="G2242">
        <v>2.58</v>
      </c>
      <c r="H2242">
        <v>3.02</v>
      </c>
      <c r="I2242">
        <v>3.34</v>
      </c>
      <c r="J2242">
        <v>3.77</v>
      </c>
      <c r="K2242">
        <v>4.41</v>
      </c>
      <c r="L2242">
        <v>4.38</v>
      </c>
      <c r="M2242">
        <v>1.1000000000000001</v>
      </c>
      <c r="N2242">
        <v>1.58</v>
      </c>
      <c r="O2242">
        <v>2.0699999999999998</v>
      </c>
      <c r="P2242" t="e">
        <v>#N/A</v>
      </c>
      <c r="Q2242">
        <v>2.46875</v>
      </c>
      <c r="R2242">
        <v>2.68</v>
      </c>
      <c r="S2242">
        <v>2.81</v>
      </c>
      <c r="T2242">
        <v>3.1175000000000002</v>
      </c>
      <c r="U2242">
        <v>3.2306300000000001</v>
      </c>
      <c r="V2242" t="e">
        <v>#N/A</v>
      </c>
      <c r="W2242" t="e">
        <v>#N/A</v>
      </c>
      <c r="X2242">
        <v>118.17</v>
      </c>
    </row>
    <row r="2243" spans="1:24" x14ac:dyDescent="0.55000000000000004">
      <c r="A2243" s="5">
        <v>39688</v>
      </c>
      <c r="B2243">
        <v>1.99</v>
      </c>
      <c r="C2243">
        <v>1.74</v>
      </c>
      <c r="D2243">
        <v>1.98</v>
      </c>
      <c r="E2243">
        <v>2.19</v>
      </c>
      <c r="F2243">
        <v>2.37</v>
      </c>
      <c r="G2243">
        <v>2.62</v>
      </c>
      <c r="H2243">
        <v>3.09</v>
      </c>
      <c r="I2243">
        <v>3.42</v>
      </c>
      <c r="J2243">
        <v>3.79</v>
      </c>
      <c r="K2243">
        <v>4.41</v>
      </c>
      <c r="L2243">
        <v>4.38</v>
      </c>
      <c r="M2243">
        <v>1.1499999999999999</v>
      </c>
      <c r="N2243">
        <v>1.62</v>
      </c>
      <c r="O2243">
        <v>2.1</v>
      </c>
      <c r="P2243" t="e">
        <v>#N/A</v>
      </c>
      <c r="Q2243">
        <v>2.4862500000000001</v>
      </c>
      <c r="R2243">
        <v>2.6806299999999998</v>
      </c>
      <c r="S2243">
        <v>2.81</v>
      </c>
      <c r="T2243">
        <v>3.1150000000000002</v>
      </c>
      <c r="U2243">
        <v>3.20688</v>
      </c>
      <c r="V2243" t="e">
        <v>#N/A</v>
      </c>
      <c r="W2243" t="e">
        <v>#N/A</v>
      </c>
      <c r="X2243">
        <v>115.58</v>
      </c>
    </row>
    <row r="2244" spans="1:24" x14ac:dyDescent="0.55000000000000004">
      <c r="A2244" s="5">
        <v>39689</v>
      </c>
      <c r="B2244">
        <v>1.94</v>
      </c>
      <c r="C2244">
        <v>1.72</v>
      </c>
      <c r="D2244">
        <v>1.97</v>
      </c>
      <c r="E2244">
        <v>2.17</v>
      </c>
      <c r="F2244">
        <v>2.36</v>
      </c>
      <c r="G2244">
        <v>2.6</v>
      </c>
      <c r="H2244">
        <v>3.1</v>
      </c>
      <c r="I2244">
        <v>3.45</v>
      </c>
      <c r="J2244">
        <v>3.83</v>
      </c>
      <c r="K2244">
        <v>4.47</v>
      </c>
      <c r="L2244">
        <v>4.43</v>
      </c>
      <c r="M2244">
        <v>1.21</v>
      </c>
      <c r="N2244">
        <v>1.68</v>
      </c>
      <c r="O2244">
        <v>2.17</v>
      </c>
      <c r="P2244" t="e">
        <v>#N/A</v>
      </c>
      <c r="Q2244">
        <v>2.48563</v>
      </c>
      <c r="R2244">
        <v>2.6806299999999998</v>
      </c>
      <c r="S2244">
        <v>2.8106300000000002</v>
      </c>
      <c r="T2244">
        <v>3.1175000000000002</v>
      </c>
      <c r="U2244">
        <v>3.20688</v>
      </c>
      <c r="V2244" t="e">
        <v>#N/A</v>
      </c>
      <c r="W2244" t="e">
        <v>#N/A</v>
      </c>
      <c r="X2244">
        <v>115.55</v>
      </c>
    </row>
    <row r="2245" spans="1:24" x14ac:dyDescent="0.55000000000000004">
      <c r="A2245" s="5">
        <v>39692</v>
      </c>
      <c r="B2245" t="e">
        <v>#N/A</v>
      </c>
      <c r="C2245" t="e">
        <v>#N/A</v>
      </c>
      <c r="D2245" t="e">
        <v>#N/A</v>
      </c>
      <c r="E2245" t="e">
        <v>#N/A</v>
      </c>
      <c r="F2245" t="e">
        <v>#N/A</v>
      </c>
      <c r="G2245" t="e">
        <v>#N/A</v>
      </c>
      <c r="H2245" t="e">
        <v>#N/A</v>
      </c>
      <c r="I2245" t="e">
        <v>#N/A</v>
      </c>
      <c r="J2245" t="e">
        <v>#N/A</v>
      </c>
      <c r="K2245" t="e">
        <v>#N/A</v>
      </c>
      <c r="L2245" t="e">
        <v>#N/A</v>
      </c>
      <c r="M2245" t="e">
        <v>#N/A</v>
      </c>
      <c r="N2245" t="e">
        <v>#N/A</v>
      </c>
      <c r="O2245" t="e">
        <v>#N/A</v>
      </c>
      <c r="P2245" t="e">
        <v>#N/A</v>
      </c>
      <c r="Q2245">
        <v>2.48563</v>
      </c>
      <c r="R2245">
        <v>2.6806299999999998</v>
      </c>
      <c r="S2245">
        <v>2.81</v>
      </c>
      <c r="T2245">
        <v>3.1124999999999998</v>
      </c>
      <c r="U2245">
        <v>3.1949999999999998</v>
      </c>
      <c r="V2245" t="e">
        <v>#N/A</v>
      </c>
      <c r="W2245" t="e">
        <v>#N/A</v>
      </c>
      <c r="X2245" t="e">
        <v>#N/A</v>
      </c>
    </row>
    <row r="2246" spans="1:24" x14ac:dyDescent="0.55000000000000004">
      <c r="A2246" s="5">
        <v>39693</v>
      </c>
      <c r="B2246">
        <v>1.96</v>
      </c>
      <c r="C2246">
        <v>1.72</v>
      </c>
      <c r="D2246">
        <v>1.93</v>
      </c>
      <c r="E2246">
        <v>2.12</v>
      </c>
      <c r="F2246">
        <v>2.2599999999999998</v>
      </c>
      <c r="G2246">
        <v>2.5099999999999998</v>
      </c>
      <c r="H2246">
        <v>3</v>
      </c>
      <c r="I2246">
        <v>3.37</v>
      </c>
      <c r="J2246">
        <v>3.74</v>
      </c>
      <c r="K2246">
        <v>4.3899999999999997</v>
      </c>
      <c r="L2246">
        <v>4.3600000000000003</v>
      </c>
      <c r="M2246">
        <v>1.28</v>
      </c>
      <c r="N2246">
        <v>1.69</v>
      </c>
      <c r="O2246">
        <v>2.15</v>
      </c>
      <c r="P2246" t="e">
        <v>#N/A</v>
      </c>
      <c r="Q2246">
        <v>2.48563</v>
      </c>
      <c r="R2246">
        <v>2.6831299999999998</v>
      </c>
      <c r="S2246">
        <v>2.8131300000000001</v>
      </c>
      <c r="T2246">
        <v>3.11938</v>
      </c>
      <c r="U2246">
        <v>3.2143799999999998</v>
      </c>
      <c r="V2246" t="e">
        <v>#N/A</v>
      </c>
      <c r="W2246" t="e">
        <v>#N/A</v>
      </c>
      <c r="X2246">
        <v>109.63</v>
      </c>
    </row>
    <row r="2247" spans="1:24" x14ac:dyDescent="0.55000000000000004">
      <c r="A2247" s="5">
        <v>39694</v>
      </c>
      <c r="B2247">
        <v>2.0099999999999998</v>
      </c>
      <c r="C2247">
        <v>1.7</v>
      </c>
      <c r="D2247">
        <v>1.9</v>
      </c>
      <c r="E2247">
        <v>2.08</v>
      </c>
      <c r="F2247">
        <v>2.2599999999999998</v>
      </c>
      <c r="G2247">
        <v>2.48</v>
      </c>
      <c r="H2247">
        <v>2.95</v>
      </c>
      <c r="I2247">
        <v>3.29</v>
      </c>
      <c r="J2247">
        <v>3.71</v>
      </c>
      <c r="K2247">
        <v>4.3600000000000003</v>
      </c>
      <c r="L2247">
        <v>4.32</v>
      </c>
      <c r="M2247">
        <v>1.29</v>
      </c>
      <c r="N2247">
        <v>1.71</v>
      </c>
      <c r="O2247">
        <v>2.19</v>
      </c>
      <c r="P2247" t="e">
        <v>#N/A</v>
      </c>
      <c r="Q2247">
        <v>2.4874999999999998</v>
      </c>
      <c r="R2247">
        <v>2.6850000000000001</v>
      </c>
      <c r="S2247">
        <v>2.8137500000000002</v>
      </c>
      <c r="T2247">
        <v>3.1087500000000001</v>
      </c>
      <c r="U2247">
        <v>3.17875</v>
      </c>
      <c r="V2247" t="e">
        <v>#N/A</v>
      </c>
      <c r="W2247" t="e">
        <v>#N/A</v>
      </c>
      <c r="X2247">
        <v>109.38</v>
      </c>
    </row>
    <row r="2248" spans="1:24" x14ac:dyDescent="0.55000000000000004">
      <c r="A2248" s="5">
        <v>39695</v>
      </c>
      <c r="B2248">
        <v>1.99</v>
      </c>
      <c r="C2248">
        <v>1.69</v>
      </c>
      <c r="D2248">
        <v>1.89</v>
      </c>
      <c r="E2248">
        <v>2.04</v>
      </c>
      <c r="F2248">
        <v>2.2000000000000002</v>
      </c>
      <c r="G2248">
        <v>2.41</v>
      </c>
      <c r="H2248">
        <v>2.87</v>
      </c>
      <c r="I2248">
        <v>3.21</v>
      </c>
      <c r="J2248">
        <v>3.64</v>
      </c>
      <c r="K2248">
        <v>4.3099999999999996</v>
      </c>
      <c r="L2248">
        <v>4.2699999999999996</v>
      </c>
      <c r="M2248">
        <v>1.28</v>
      </c>
      <c r="N2248">
        <v>1.7</v>
      </c>
      <c r="O2248">
        <v>2.2200000000000002</v>
      </c>
      <c r="P2248" t="e">
        <v>#N/A</v>
      </c>
      <c r="Q2248">
        <v>2.4868800000000002</v>
      </c>
      <c r="R2248">
        <v>2.68438</v>
      </c>
      <c r="S2248">
        <v>2.8149999999999999</v>
      </c>
      <c r="T2248">
        <v>3.11313</v>
      </c>
      <c r="U2248">
        <v>3.1812499999999999</v>
      </c>
      <c r="V2248" t="e">
        <v>#N/A</v>
      </c>
      <c r="W2248" t="e">
        <v>#N/A</v>
      </c>
      <c r="X2248">
        <v>107.99</v>
      </c>
    </row>
    <row r="2249" spans="1:24" x14ac:dyDescent="0.55000000000000004">
      <c r="A2249" s="5">
        <v>39696</v>
      </c>
      <c r="B2249">
        <v>1.97</v>
      </c>
      <c r="C2249">
        <v>1.68</v>
      </c>
      <c r="D2249">
        <v>1.9</v>
      </c>
      <c r="E2249">
        <v>2.0699999999999998</v>
      </c>
      <c r="F2249">
        <v>2.23</v>
      </c>
      <c r="G2249">
        <v>2.44</v>
      </c>
      <c r="H2249">
        <v>2.91</v>
      </c>
      <c r="I2249">
        <v>3.24</v>
      </c>
      <c r="J2249">
        <v>3.66</v>
      </c>
      <c r="K2249">
        <v>4.3099999999999996</v>
      </c>
      <c r="L2249">
        <v>4.2699999999999996</v>
      </c>
      <c r="M2249">
        <v>1.31</v>
      </c>
      <c r="N2249">
        <v>1.71</v>
      </c>
      <c r="O2249">
        <v>2.21</v>
      </c>
      <c r="P2249" t="e">
        <v>#N/A</v>
      </c>
      <c r="Q2249">
        <v>2.4868800000000002</v>
      </c>
      <c r="R2249">
        <v>2.68438</v>
      </c>
      <c r="S2249">
        <v>2.8143799999999999</v>
      </c>
      <c r="T2249">
        <v>3.1025</v>
      </c>
      <c r="U2249">
        <v>3.1293799999999998</v>
      </c>
      <c r="V2249" t="e">
        <v>#N/A</v>
      </c>
      <c r="W2249" t="e">
        <v>#N/A</v>
      </c>
      <c r="X2249">
        <v>106.47</v>
      </c>
    </row>
    <row r="2250" spans="1:24" x14ac:dyDescent="0.55000000000000004">
      <c r="A2250" s="5">
        <v>39699</v>
      </c>
      <c r="B2250">
        <v>1.92</v>
      </c>
      <c r="C2250">
        <v>1.71</v>
      </c>
      <c r="D2250">
        <v>1.92</v>
      </c>
      <c r="E2250">
        <v>2.12</v>
      </c>
      <c r="F2250">
        <v>2.2999999999999998</v>
      </c>
      <c r="G2250">
        <v>2.4900000000000002</v>
      </c>
      <c r="H2250">
        <v>2.96</v>
      </c>
      <c r="I2250">
        <v>3.26</v>
      </c>
      <c r="J2250">
        <v>3.66</v>
      </c>
      <c r="K2250">
        <v>4.3</v>
      </c>
      <c r="L2250">
        <v>4.26</v>
      </c>
      <c r="M2250">
        <v>1.34</v>
      </c>
      <c r="N2250">
        <v>1.68</v>
      </c>
      <c r="O2250">
        <v>2.14</v>
      </c>
      <c r="P2250" t="e">
        <v>#N/A</v>
      </c>
      <c r="Q2250">
        <v>2.48813</v>
      </c>
      <c r="R2250">
        <v>2.6881300000000001</v>
      </c>
      <c r="S2250">
        <v>2.8168799999999998</v>
      </c>
      <c r="T2250">
        <v>3.1225000000000001</v>
      </c>
      <c r="U2250">
        <v>3.23875</v>
      </c>
      <c r="V2250" t="e">
        <v>#N/A</v>
      </c>
      <c r="W2250" t="e">
        <v>#N/A</v>
      </c>
      <c r="X2250">
        <v>106.35</v>
      </c>
    </row>
    <row r="2251" spans="1:24" x14ac:dyDescent="0.55000000000000004">
      <c r="A2251" s="5">
        <v>39700</v>
      </c>
      <c r="B2251">
        <v>1.96</v>
      </c>
      <c r="C2251">
        <v>1.66</v>
      </c>
      <c r="D2251">
        <v>1.89</v>
      </c>
      <c r="E2251">
        <v>2.06</v>
      </c>
      <c r="F2251">
        <v>2.23</v>
      </c>
      <c r="G2251">
        <v>2.4300000000000002</v>
      </c>
      <c r="H2251">
        <v>2.9</v>
      </c>
      <c r="I2251">
        <v>3.21</v>
      </c>
      <c r="J2251">
        <v>3.62</v>
      </c>
      <c r="K2251">
        <v>4.24</v>
      </c>
      <c r="L2251">
        <v>4.2</v>
      </c>
      <c r="M2251">
        <v>1.38</v>
      </c>
      <c r="N2251">
        <v>1.69</v>
      </c>
      <c r="O2251">
        <v>2.11</v>
      </c>
      <c r="P2251" t="e">
        <v>#N/A</v>
      </c>
      <c r="Q2251">
        <v>2.48875</v>
      </c>
      <c r="R2251">
        <v>2.6893799999999999</v>
      </c>
      <c r="S2251">
        <v>2.81813</v>
      </c>
      <c r="T2251">
        <v>3.0968800000000001</v>
      </c>
      <c r="U2251">
        <v>3.1662499999999998</v>
      </c>
      <c r="V2251" t="e">
        <v>#N/A</v>
      </c>
      <c r="W2251" t="e">
        <v>#N/A</v>
      </c>
      <c r="X2251">
        <v>103.23</v>
      </c>
    </row>
    <row r="2252" spans="1:24" x14ac:dyDescent="0.55000000000000004">
      <c r="A2252" s="5">
        <v>39701</v>
      </c>
      <c r="B2252">
        <v>2.12</v>
      </c>
      <c r="C2252">
        <v>1.65</v>
      </c>
      <c r="D2252">
        <v>1.87</v>
      </c>
      <c r="E2252">
        <v>2.06</v>
      </c>
      <c r="F2252">
        <v>2.2200000000000002</v>
      </c>
      <c r="G2252">
        <v>2.42</v>
      </c>
      <c r="H2252">
        <v>2.91</v>
      </c>
      <c r="I2252">
        <v>3.23</v>
      </c>
      <c r="J2252">
        <v>3.65</v>
      </c>
      <c r="K2252">
        <v>4.2699999999999996</v>
      </c>
      <c r="L2252">
        <v>4.2300000000000004</v>
      </c>
      <c r="M2252">
        <v>1.39</v>
      </c>
      <c r="N2252">
        <v>1.7</v>
      </c>
      <c r="O2252">
        <v>2.1</v>
      </c>
      <c r="P2252" t="e">
        <v>#N/A</v>
      </c>
      <c r="Q2252">
        <v>2.4868800000000002</v>
      </c>
      <c r="R2252">
        <v>2.6868799999999999</v>
      </c>
      <c r="S2252">
        <v>2.8187500000000001</v>
      </c>
      <c r="T2252">
        <v>3.0874999999999999</v>
      </c>
      <c r="U2252">
        <v>3.1437499999999998</v>
      </c>
      <c r="V2252" t="e">
        <v>#N/A</v>
      </c>
      <c r="W2252" t="e">
        <v>#N/A</v>
      </c>
      <c r="X2252">
        <v>102.66</v>
      </c>
    </row>
    <row r="2253" spans="1:24" x14ac:dyDescent="0.55000000000000004">
      <c r="A2253" s="5">
        <v>39702</v>
      </c>
      <c r="B2253">
        <v>2</v>
      </c>
      <c r="C2253">
        <v>1.61</v>
      </c>
      <c r="D2253">
        <v>1.85</v>
      </c>
      <c r="E2253">
        <v>2.0099999999999998</v>
      </c>
      <c r="F2253">
        <v>2.1800000000000002</v>
      </c>
      <c r="G2253">
        <v>2.38</v>
      </c>
      <c r="H2253">
        <v>2.87</v>
      </c>
      <c r="I2253">
        <v>3.21</v>
      </c>
      <c r="J2253">
        <v>3.64</v>
      </c>
      <c r="K2253">
        <v>4.25</v>
      </c>
      <c r="L2253">
        <v>4.2</v>
      </c>
      <c r="M2253">
        <v>1.36</v>
      </c>
      <c r="N2253">
        <v>1.67</v>
      </c>
      <c r="O2253">
        <v>2.0499999999999998</v>
      </c>
      <c r="P2253" t="e">
        <v>#N/A</v>
      </c>
      <c r="Q2253">
        <v>2.4874999999999998</v>
      </c>
      <c r="R2253">
        <v>2.6868799999999999</v>
      </c>
      <c r="S2253">
        <v>2.8187500000000001</v>
      </c>
      <c r="T2253">
        <v>3.0843799999999999</v>
      </c>
      <c r="U2253">
        <v>3.13063</v>
      </c>
      <c r="V2253" t="e">
        <v>#N/A</v>
      </c>
      <c r="W2253" t="e">
        <v>#N/A</v>
      </c>
      <c r="X2253">
        <v>100.95</v>
      </c>
    </row>
    <row r="2254" spans="1:24" x14ac:dyDescent="0.55000000000000004">
      <c r="A2254" s="5">
        <v>39703</v>
      </c>
      <c r="B2254">
        <v>2.1</v>
      </c>
      <c r="C2254">
        <v>1.49</v>
      </c>
      <c r="D2254">
        <v>1.84</v>
      </c>
      <c r="E2254">
        <v>2.02</v>
      </c>
      <c r="F2254">
        <v>2.23</v>
      </c>
      <c r="G2254">
        <v>2.4500000000000002</v>
      </c>
      <c r="H2254">
        <v>2.97</v>
      </c>
      <c r="I2254">
        <v>3.32</v>
      </c>
      <c r="J2254">
        <v>3.74</v>
      </c>
      <c r="K2254">
        <v>4.3600000000000003</v>
      </c>
      <c r="L2254">
        <v>4.32</v>
      </c>
      <c r="M2254">
        <v>1.47</v>
      </c>
      <c r="N2254">
        <v>1.79</v>
      </c>
      <c r="O2254">
        <v>2.19</v>
      </c>
      <c r="P2254" t="e">
        <v>#N/A</v>
      </c>
      <c r="Q2254">
        <v>2.48813</v>
      </c>
      <c r="R2254">
        <v>2.6856300000000002</v>
      </c>
      <c r="S2254">
        <v>2.8187500000000001</v>
      </c>
      <c r="T2254">
        <v>3.0893799999999998</v>
      </c>
      <c r="U2254">
        <v>3.1274999999999999</v>
      </c>
      <c r="V2254" t="e">
        <v>#N/A</v>
      </c>
      <c r="W2254" t="e">
        <v>#N/A</v>
      </c>
      <c r="X2254">
        <v>101.19</v>
      </c>
    </row>
    <row r="2255" spans="1:24" x14ac:dyDescent="0.55000000000000004">
      <c r="A2255" s="5">
        <v>39706</v>
      </c>
      <c r="B2255">
        <v>2.64</v>
      </c>
      <c r="C2255">
        <v>1.02</v>
      </c>
      <c r="D2255">
        <v>1.55</v>
      </c>
      <c r="E2255">
        <v>1.66</v>
      </c>
      <c r="F2255">
        <v>1.78</v>
      </c>
      <c r="G2255">
        <v>2.0099999999999998</v>
      </c>
      <c r="H2255">
        <v>2.59</v>
      </c>
      <c r="I2255">
        <v>2.99</v>
      </c>
      <c r="J2255">
        <v>3.47</v>
      </c>
      <c r="K2255">
        <v>4.1399999999999997</v>
      </c>
      <c r="L2255">
        <v>4.12</v>
      </c>
      <c r="M2255">
        <v>1.36</v>
      </c>
      <c r="N2255">
        <v>1.7</v>
      </c>
      <c r="O2255">
        <v>2.09</v>
      </c>
      <c r="P2255" t="e">
        <v>#N/A</v>
      </c>
      <c r="Q2255">
        <v>2.49688</v>
      </c>
      <c r="R2255">
        <v>2.6862499999999998</v>
      </c>
      <c r="S2255">
        <v>2.8162500000000001</v>
      </c>
      <c r="T2255">
        <v>3.0012500000000002</v>
      </c>
      <c r="U2255">
        <v>2.9874999999999998</v>
      </c>
      <c r="V2255" t="e">
        <v>#N/A</v>
      </c>
      <c r="W2255" t="e">
        <v>#N/A</v>
      </c>
      <c r="X2255">
        <v>95.52</v>
      </c>
    </row>
    <row r="2256" spans="1:24" x14ac:dyDescent="0.55000000000000004">
      <c r="A2256" s="5">
        <v>39707</v>
      </c>
      <c r="B2256">
        <v>1.98</v>
      </c>
      <c r="C2256">
        <v>0.84</v>
      </c>
      <c r="D2256">
        <v>1.52</v>
      </c>
      <c r="E2256">
        <v>1.72</v>
      </c>
      <c r="F2256">
        <v>1.89</v>
      </c>
      <c r="G2256">
        <v>2.12</v>
      </c>
      <c r="H2256">
        <v>2.64</v>
      </c>
      <c r="I2256">
        <v>3.02</v>
      </c>
      <c r="J2256">
        <v>3.48</v>
      </c>
      <c r="K2256">
        <v>4.12</v>
      </c>
      <c r="L2256">
        <v>4.08</v>
      </c>
      <c r="M2256">
        <v>1.61</v>
      </c>
      <c r="N2256">
        <v>1.85</v>
      </c>
      <c r="O2256">
        <v>2.16</v>
      </c>
      <c r="P2256" t="e">
        <v>#N/A</v>
      </c>
      <c r="Q2256">
        <v>2.7475000000000001</v>
      </c>
      <c r="R2256">
        <v>2.80375</v>
      </c>
      <c r="S2256">
        <v>2.8762500000000002</v>
      </c>
      <c r="T2256">
        <v>3.0162499999999999</v>
      </c>
      <c r="U2256">
        <v>2.9525000000000001</v>
      </c>
      <c r="V2256" t="e">
        <v>#N/A</v>
      </c>
      <c r="W2256" t="e">
        <v>#N/A</v>
      </c>
      <c r="X2256">
        <v>91.49</v>
      </c>
    </row>
    <row r="2257" spans="1:24" x14ac:dyDescent="0.55000000000000004">
      <c r="A2257" s="5">
        <v>39708</v>
      </c>
      <c r="B2257">
        <v>2.8</v>
      </c>
      <c r="C2257">
        <v>0.03</v>
      </c>
      <c r="D2257">
        <v>1.03</v>
      </c>
      <c r="E2257">
        <v>1.5</v>
      </c>
      <c r="F2257">
        <v>1.64</v>
      </c>
      <c r="G2257">
        <v>1.91</v>
      </c>
      <c r="H2257">
        <v>2.52</v>
      </c>
      <c r="I2257">
        <v>2.93</v>
      </c>
      <c r="J2257">
        <v>3.41</v>
      </c>
      <c r="K2257">
        <v>4.12</v>
      </c>
      <c r="L2257">
        <v>4.08</v>
      </c>
      <c r="M2257">
        <v>1.48</v>
      </c>
      <c r="N2257">
        <v>1.81</v>
      </c>
      <c r="O2257">
        <v>2.19</v>
      </c>
      <c r="P2257" t="e">
        <v>#N/A</v>
      </c>
      <c r="Q2257">
        <v>3.03</v>
      </c>
      <c r="R2257">
        <v>3.0487500000000001</v>
      </c>
      <c r="S2257">
        <v>3.0625</v>
      </c>
      <c r="T2257">
        <v>3.2524999999999999</v>
      </c>
      <c r="U2257">
        <v>3.2250000000000001</v>
      </c>
      <c r="V2257" t="e">
        <v>#N/A</v>
      </c>
      <c r="W2257" t="e">
        <v>#N/A</v>
      </c>
      <c r="X2257">
        <v>97.39</v>
      </c>
    </row>
    <row r="2258" spans="1:24" x14ac:dyDescent="0.55000000000000004">
      <c r="A2258" s="5">
        <v>39709</v>
      </c>
      <c r="B2258">
        <v>2.16</v>
      </c>
      <c r="C2258">
        <v>0.23</v>
      </c>
      <c r="D2258">
        <v>0.79</v>
      </c>
      <c r="E2258">
        <v>1.53</v>
      </c>
      <c r="F2258">
        <v>1.78</v>
      </c>
      <c r="G2258">
        <v>2.0499999999999998</v>
      </c>
      <c r="H2258">
        <v>2.67</v>
      </c>
      <c r="I2258">
        <v>3.08</v>
      </c>
      <c r="J2258">
        <v>3.54</v>
      </c>
      <c r="K2258">
        <v>4.1900000000000004</v>
      </c>
      <c r="L2258">
        <v>4.1399999999999997</v>
      </c>
      <c r="M2258">
        <v>1.65</v>
      </c>
      <c r="N2258">
        <v>1.94</v>
      </c>
      <c r="O2258">
        <v>2.2799999999999998</v>
      </c>
      <c r="P2258" t="e">
        <v>#N/A</v>
      </c>
      <c r="Q2258">
        <v>3.1875</v>
      </c>
      <c r="R2258">
        <v>3.1924999999999999</v>
      </c>
      <c r="S2258">
        <v>3.2037499999999999</v>
      </c>
      <c r="T2258">
        <v>3.3849999999999998</v>
      </c>
      <c r="U2258">
        <v>3.3512499999999998</v>
      </c>
      <c r="V2258" t="e">
        <v>#N/A</v>
      </c>
      <c r="W2258" t="e">
        <v>#N/A</v>
      </c>
      <c r="X2258">
        <v>97.5</v>
      </c>
    </row>
    <row r="2259" spans="1:24" x14ac:dyDescent="0.55000000000000004">
      <c r="A2259" s="5">
        <v>39710</v>
      </c>
      <c r="B2259">
        <v>1.48</v>
      </c>
      <c r="C2259">
        <v>0.99</v>
      </c>
      <c r="D2259">
        <v>1.54</v>
      </c>
      <c r="E2259">
        <v>2.0499999999999998</v>
      </c>
      <c r="F2259">
        <v>2.16</v>
      </c>
      <c r="G2259">
        <v>2.42</v>
      </c>
      <c r="H2259">
        <v>3.01</v>
      </c>
      <c r="I2259">
        <v>3.37</v>
      </c>
      <c r="J2259">
        <v>3.78</v>
      </c>
      <c r="K2259">
        <v>4.42</v>
      </c>
      <c r="L2259">
        <v>4.3600000000000003</v>
      </c>
      <c r="M2259">
        <v>1.64</v>
      </c>
      <c r="N2259">
        <v>1.85</v>
      </c>
      <c r="O2259">
        <v>2.2599999999999998</v>
      </c>
      <c r="P2259" t="e">
        <v>#N/A</v>
      </c>
      <c r="Q2259">
        <v>3.19</v>
      </c>
      <c r="R2259">
        <v>3.2025000000000001</v>
      </c>
      <c r="S2259">
        <v>3.21</v>
      </c>
      <c r="T2259">
        <v>3.4575</v>
      </c>
      <c r="U2259">
        <v>3.4587500000000002</v>
      </c>
      <c r="V2259" t="e">
        <v>#N/A</v>
      </c>
      <c r="W2259" t="e">
        <v>#N/A</v>
      </c>
      <c r="X2259">
        <v>104.05</v>
      </c>
    </row>
    <row r="2260" spans="1:24" x14ac:dyDescent="0.55000000000000004">
      <c r="A2260" s="5">
        <v>39713</v>
      </c>
      <c r="B2260">
        <v>1.51</v>
      </c>
      <c r="C2260">
        <v>1.28</v>
      </c>
      <c r="D2260">
        <v>1.76</v>
      </c>
      <c r="E2260">
        <v>2.06</v>
      </c>
      <c r="F2260">
        <v>2.13</v>
      </c>
      <c r="G2260">
        <v>2.41</v>
      </c>
      <c r="H2260">
        <v>3.04</v>
      </c>
      <c r="I2260">
        <v>3.42</v>
      </c>
      <c r="J2260">
        <v>3.83</v>
      </c>
      <c r="K2260">
        <v>4.4800000000000004</v>
      </c>
      <c r="L2260">
        <v>4.41</v>
      </c>
      <c r="M2260">
        <v>1.6</v>
      </c>
      <c r="N2260">
        <v>1.85</v>
      </c>
      <c r="O2260">
        <v>2.27</v>
      </c>
      <c r="P2260" t="e">
        <v>#N/A</v>
      </c>
      <c r="Q2260">
        <v>3.17625</v>
      </c>
      <c r="R2260">
        <v>3.1749999999999998</v>
      </c>
      <c r="S2260">
        <v>3.1974999999999998</v>
      </c>
      <c r="T2260">
        <v>3.42875</v>
      </c>
      <c r="U2260">
        <v>3.5125000000000002</v>
      </c>
      <c r="V2260" t="e">
        <v>#N/A</v>
      </c>
      <c r="W2260" t="e">
        <v>#N/A</v>
      </c>
      <c r="X2260">
        <v>122.61</v>
      </c>
    </row>
    <row r="2261" spans="1:24" x14ac:dyDescent="0.55000000000000004">
      <c r="A2261" s="5">
        <v>39714</v>
      </c>
      <c r="B2261">
        <v>1.46</v>
      </c>
      <c r="C2261">
        <v>0.8</v>
      </c>
      <c r="D2261">
        <v>1.63</v>
      </c>
      <c r="E2261">
        <v>2.0099999999999998</v>
      </c>
      <c r="F2261">
        <v>2.11</v>
      </c>
      <c r="G2261">
        <v>2.4</v>
      </c>
      <c r="H2261">
        <v>3.03</v>
      </c>
      <c r="I2261">
        <v>3.41</v>
      </c>
      <c r="J2261">
        <v>3.85</v>
      </c>
      <c r="K2261">
        <v>4.5</v>
      </c>
      <c r="L2261">
        <v>4.43</v>
      </c>
      <c r="M2261">
        <v>1.78</v>
      </c>
      <c r="N2261">
        <v>1.99</v>
      </c>
      <c r="O2261">
        <v>2.38</v>
      </c>
      <c r="P2261" t="e">
        <v>#N/A</v>
      </c>
      <c r="Q2261">
        <v>3.20688</v>
      </c>
      <c r="R2261">
        <v>3.2031299999999998</v>
      </c>
      <c r="S2261">
        <v>3.2112500000000002</v>
      </c>
      <c r="T2261">
        <v>3.4649999999999999</v>
      </c>
      <c r="U2261">
        <v>3.53688</v>
      </c>
      <c r="V2261" t="e">
        <v>#N/A</v>
      </c>
      <c r="W2261" t="e">
        <v>#N/A</v>
      </c>
      <c r="X2261">
        <v>107.85</v>
      </c>
    </row>
    <row r="2262" spans="1:24" x14ac:dyDescent="0.55000000000000004">
      <c r="A2262" s="5">
        <v>39715</v>
      </c>
      <c r="B2262">
        <v>1.19</v>
      </c>
      <c r="C2262">
        <v>0.49</v>
      </c>
      <c r="D2262">
        <v>1.45</v>
      </c>
      <c r="E2262">
        <v>1.9</v>
      </c>
      <c r="F2262">
        <v>2.0299999999999998</v>
      </c>
      <c r="G2262">
        <v>2.2599999999999998</v>
      </c>
      <c r="H2262">
        <v>2.91</v>
      </c>
      <c r="I2262">
        <v>3.31</v>
      </c>
      <c r="J2262">
        <v>3.8</v>
      </c>
      <c r="K2262">
        <v>4.4800000000000004</v>
      </c>
      <c r="L2262">
        <v>4.4000000000000004</v>
      </c>
      <c r="M2262">
        <v>1.82</v>
      </c>
      <c r="N2262">
        <v>2.0499999999999998</v>
      </c>
      <c r="O2262">
        <v>2.4300000000000002</v>
      </c>
      <c r="P2262" t="e">
        <v>#N/A</v>
      </c>
      <c r="Q2262">
        <v>3.42875</v>
      </c>
      <c r="R2262">
        <v>3.4612500000000002</v>
      </c>
      <c r="S2262">
        <v>3.4762499999999998</v>
      </c>
      <c r="T2262">
        <v>3.7012499999999999</v>
      </c>
      <c r="U2262">
        <v>3.7574999999999998</v>
      </c>
      <c r="V2262" t="e">
        <v>#N/A</v>
      </c>
      <c r="W2262" t="e">
        <v>#N/A</v>
      </c>
      <c r="X2262">
        <v>106.84</v>
      </c>
    </row>
    <row r="2263" spans="1:24" x14ac:dyDescent="0.55000000000000004">
      <c r="A2263" s="5">
        <v>39716</v>
      </c>
      <c r="B2263">
        <v>1.23</v>
      </c>
      <c r="C2263">
        <v>0.76</v>
      </c>
      <c r="D2263">
        <v>1.57</v>
      </c>
      <c r="E2263">
        <v>1.97</v>
      </c>
      <c r="F2263">
        <v>2.16</v>
      </c>
      <c r="G2263">
        <v>2.42</v>
      </c>
      <c r="H2263">
        <v>3.09</v>
      </c>
      <c r="I2263">
        <v>3.44</v>
      </c>
      <c r="J2263">
        <v>3.88</v>
      </c>
      <c r="K2263">
        <v>4.4800000000000004</v>
      </c>
      <c r="L2263">
        <v>4.4000000000000004</v>
      </c>
      <c r="M2263">
        <v>1.91</v>
      </c>
      <c r="N2263">
        <v>2.09</v>
      </c>
      <c r="O2263">
        <v>2.4500000000000002</v>
      </c>
      <c r="P2263" t="e">
        <v>#N/A</v>
      </c>
      <c r="Q2263">
        <v>3.7087500000000002</v>
      </c>
      <c r="R2263">
        <v>3.7312500000000002</v>
      </c>
      <c r="S2263">
        <v>3.7687499999999998</v>
      </c>
      <c r="T2263">
        <v>3.9750000000000001</v>
      </c>
      <c r="U2263">
        <v>3.9824999999999999</v>
      </c>
      <c r="V2263" t="e">
        <v>#N/A</v>
      </c>
      <c r="W2263" t="e">
        <v>#N/A</v>
      </c>
      <c r="X2263">
        <v>111.54</v>
      </c>
    </row>
    <row r="2264" spans="1:24" x14ac:dyDescent="0.55000000000000004">
      <c r="A2264" s="5">
        <v>39717</v>
      </c>
      <c r="B2264">
        <v>1.08</v>
      </c>
      <c r="C2264">
        <v>0.87</v>
      </c>
      <c r="D2264">
        <v>1.54</v>
      </c>
      <c r="E2264">
        <v>1.81</v>
      </c>
      <c r="F2264">
        <v>2.11</v>
      </c>
      <c r="G2264">
        <v>2.38</v>
      </c>
      <c r="H2264">
        <v>3.05</v>
      </c>
      <c r="I2264">
        <v>3.41</v>
      </c>
      <c r="J2264">
        <v>3.85</v>
      </c>
      <c r="K2264">
        <v>4.4400000000000004</v>
      </c>
      <c r="L2264">
        <v>4.3600000000000003</v>
      </c>
      <c r="M2264">
        <v>1.9</v>
      </c>
      <c r="N2264">
        <v>2.1</v>
      </c>
      <c r="O2264">
        <v>2.46</v>
      </c>
      <c r="P2264" t="e">
        <v>#N/A</v>
      </c>
      <c r="Q2264">
        <v>3.7037499999999999</v>
      </c>
      <c r="R2264">
        <v>3.7225000000000001</v>
      </c>
      <c r="S2264">
        <v>3.7618800000000001</v>
      </c>
      <c r="T2264">
        <v>3.8762500000000002</v>
      </c>
      <c r="U2264">
        <v>3.8912499999999999</v>
      </c>
      <c r="V2264" t="e">
        <v>#N/A</v>
      </c>
      <c r="W2264" t="e">
        <v>#N/A</v>
      </c>
      <c r="X2264">
        <v>106.77</v>
      </c>
    </row>
    <row r="2265" spans="1:24" x14ac:dyDescent="0.55000000000000004">
      <c r="A2265" s="5">
        <v>39720</v>
      </c>
      <c r="B2265">
        <v>1.56</v>
      </c>
      <c r="C2265">
        <v>0.94</v>
      </c>
      <c r="D2265">
        <v>1.49</v>
      </c>
      <c r="E2265">
        <v>1.6</v>
      </c>
      <c r="F2265">
        <v>1.7</v>
      </c>
      <c r="G2265">
        <v>1.96</v>
      </c>
      <c r="H2265">
        <v>2.7</v>
      </c>
      <c r="I2265">
        <v>3.12</v>
      </c>
      <c r="J2265">
        <v>3.61</v>
      </c>
      <c r="K2265">
        <v>4.21</v>
      </c>
      <c r="L2265">
        <v>4.13</v>
      </c>
      <c r="M2265">
        <v>1.76</v>
      </c>
      <c r="N2265">
        <v>2.0299999999999998</v>
      </c>
      <c r="O2265">
        <v>2.35</v>
      </c>
      <c r="P2265" t="e">
        <v>#N/A</v>
      </c>
      <c r="Q2265">
        <v>3.72</v>
      </c>
      <c r="R2265">
        <v>3.75</v>
      </c>
      <c r="S2265">
        <v>3.8824999999999998</v>
      </c>
      <c r="T2265">
        <v>3.8337500000000002</v>
      </c>
      <c r="U2265">
        <v>3.835</v>
      </c>
      <c r="V2265" t="e">
        <v>#N/A</v>
      </c>
      <c r="W2265" t="e">
        <v>#N/A</v>
      </c>
      <c r="X2265">
        <v>96.29</v>
      </c>
    </row>
    <row r="2266" spans="1:24" x14ac:dyDescent="0.55000000000000004">
      <c r="A2266" s="5">
        <v>39721</v>
      </c>
      <c r="B2266">
        <v>2.0299999999999998</v>
      </c>
      <c r="C2266">
        <v>0.92</v>
      </c>
      <c r="D2266">
        <v>1.6</v>
      </c>
      <c r="E2266">
        <v>1.78</v>
      </c>
      <c r="F2266">
        <v>2</v>
      </c>
      <c r="G2266">
        <v>2.2799999999999998</v>
      </c>
      <c r="H2266">
        <v>2.98</v>
      </c>
      <c r="I2266">
        <v>3.38</v>
      </c>
      <c r="J2266">
        <v>3.85</v>
      </c>
      <c r="K2266">
        <v>4.43</v>
      </c>
      <c r="L2266">
        <v>4.3099999999999996</v>
      </c>
      <c r="M2266">
        <v>2.0099999999999998</v>
      </c>
      <c r="N2266">
        <v>2.25</v>
      </c>
      <c r="O2266">
        <v>2.62</v>
      </c>
      <c r="P2266" t="e">
        <v>#N/A</v>
      </c>
      <c r="Q2266">
        <v>3.92625</v>
      </c>
      <c r="R2266">
        <v>3.9662500000000001</v>
      </c>
      <c r="S2266">
        <v>4.0525000000000002</v>
      </c>
      <c r="T2266">
        <v>3.9812500000000002</v>
      </c>
      <c r="U2266">
        <v>3.9624999999999999</v>
      </c>
      <c r="V2266" t="e">
        <v>#N/A</v>
      </c>
      <c r="W2266" t="e">
        <v>#N/A</v>
      </c>
      <c r="X2266">
        <v>100.7</v>
      </c>
    </row>
    <row r="2267" spans="1:24" x14ac:dyDescent="0.55000000000000004">
      <c r="A2267" s="5">
        <v>39722</v>
      </c>
      <c r="B2267">
        <v>1.1499999999999999</v>
      </c>
      <c r="C2267">
        <v>0.85</v>
      </c>
      <c r="D2267">
        <v>1.49</v>
      </c>
      <c r="E2267">
        <v>1.72</v>
      </c>
      <c r="F2267">
        <v>1.82</v>
      </c>
      <c r="G2267">
        <v>2.12</v>
      </c>
      <c r="H2267">
        <v>2.87</v>
      </c>
      <c r="I2267">
        <v>3.29</v>
      </c>
      <c r="J2267">
        <v>3.77</v>
      </c>
      <c r="K2267">
        <v>4.33</v>
      </c>
      <c r="L2267">
        <v>4.22</v>
      </c>
      <c r="M2267">
        <v>1.92</v>
      </c>
      <c r="N2267">
        <v>2.2599999999999998</v>
      </c>
      <c r="O2267">
        <v>2.57</v>
      </c>
      <c r="P2267" t="e">
        <v>#N/A</v>
      </c>
      <c r="Q2267">
        <v>4.0025000000000004</v>
      </c>
      <c r="R2267">
        <v>4.05375</v>
      </c>
      <c r="S2267">
        <v>4.1500000000000004</v>
      </c>
      <c r="T2267">
        <v>4.0374999999999996</v>
      </c>
      <c r="U2267">
        <v>4.0350000000000001</v>
      </c>
      <c r="V2267" t="e">
        <v>#N/A</v>
      </c>
      <c r="W2267" t="e">
        <v>#N/A</v>
      </c>
      <c r="X2267">
        <v>98.23</v>
      </c>
    </row>
    <row r="2268" spans="1:24" x14ac:dyDescent="0.55000000000000004">
      <c r="A2268" s="5">
        <v>39723</v>
      </c>
      <c r="B2268">
        <v>0.67</v>
      </c>
      <c r="C2268">
        <v>0.63</v>
      </c>
      <c r="D2268">
        <v>1.21</v>
      </c>
      <c r="E2268">
        <v>1.45</v>
      </c>
      <c r="F2268">
        <v>1.62</v>
      </c>
      <c r="G2268">
        <v>1.91</v>
      </c>
      <c r="H2268">
        <v>2.68</v>
      </c>
      <c r="I2268">
        <v>3.13</v>
      </c>
      <c r="J2268">
        <v>3.66</v>
      </c>
      <c r="K2268">
        <v>4.28</v>
      </c>
      <c r="L2268">
        <v>4.16</v>
      </c>
      <c r="M2268">
        <v>1.75</v>
      </c>
      <c r="N2268">
        <v>2.17</v>
      </c>
      <c r="O2268">
        <v>2.5</v>
      </c>
      <c r="P2268" t="e">
        <v>#N/A</v>
      </c>
      <c r="Q2268">
        <v>4.0449999999999999</v>
      </c>
      <c r="R2268">
        <v>4.1062500000000002</v>
      </c>
      <c r="S2268">
        <v>4.2074999999999996</v>
      </c>
      <c r="T2268">
        <v>4.0525000000000002</v>
      </c>
      <c r="U2268">
        <v>4.0225</v>
      </c>
      <c r="V2268" t="e">
        <v>#N/A</v>
      </c>
      <c r="W2268" t="e">
        <v>#N/A</v>
      </c>
      <c r="X2268">
        <v>93.84</v>
      </c>
    </row>
    <row r="2269" spans="1:24" x14ac:dyDescent="0.55000000000000004">
      <c r="A2269" s="5">
        <v>39724</v>
      </c>
      <c r="B2269">
        <v>1.1000000000000001</v>
      </c>
      <c r="C2269">
        <v>0.51</v>
      </c>
      <c r="D2269">
        <v>1.1399999999999999</v>
      </c>
      <c r="E2269">
        <v>1.41</v>
      </c>
      <c r="F2269">
        <v>1.6</v>
      </c>
      <c r="G2269">
        <v>1.86</v>
      </c>
      <c r="H2269">
        <v>2.64</v>
      </c>
      <c r="I2269">
        <v>3.09</v>
      </c>
      <c r="J2269">
        <v>3.63</v>
      </c>
      <c r="K2269">
        <v>4.26</v>
      </c>
      <c r="L2269">
        <v>4.1100000000000003</v>
      </c>
      <c r="M2269">
        <v>1.68</v>
      </c>
      <c r="N2269">
        <v>2.1800000000000002</v>
      </c>
      <c r="O2269">
        <v>2.4700000000000002</v>
      </c>
      <c r="P2269" t="e">
        <v>#N/A</v>
      </c>
      <c r="Q2269">
        <v>4.1100000000000003</v>
      </c>
      <c r="R2269">
        <v>4.2062499999999998</v>
      </c>
      <c r="S2269">
        <v>4.3337500000000002</v>
      </c>
      <c r="T2269">
        <v>4.1312499999999996</v>
      </c>
      <c r="U2269">
        <v>4.0575000000000001</v>
      </c>
      <c r="V2269" t="e">
        <v>#N/A</v>
      </c>
      <c r="W2269" t="e">
        <v>#N/A</v>
      </c>
      <c r="X2269">
        <v>93.91</v>
      </c>
    </row>
    <row r="2270" spans="1:24" x14ac:dyDescent="0.55000000000000004">
      <c r="A2270" s="5">
        <v>39727</v>
      </c>
      <c r="B2270">
        <v>1.96</v>
      </c>
      <c r="C2270">
        <v>0.54</v>
      </c>
      <c r="D2270">
        <v>1.1200000000000001</v>
      </c>
      <c r="E2270">
        <v>1.23</v>
      </c>
      <c r="F2270">
        <v>1.43</v>
      </c>
      <c r="G2270">
        <v>1.69</v>
      </c>
      <c r="H2270">
        <v>2.4500000000000002</v>
      </c>
      <c r="I2270">
        <v>2.92</v>
      </c>
      <c r="J2270">
        <v>3.48</v>
      </c>
      <c r="K2270">
        <v>4.12</v>
      </c>
      <c r="L2270">
        <v>3.99</v>
      </c>
      <c r="M2270">
        <v>1.7</v>
      </c>
      <c r="N2270">
        <v>2.21</v>
      </c>
      <c r="O2270">
        <v>2.46</v>
      </c>
      <c r="P2270" t="e">
        <v>#N/A</v>
      </c>
      <c r="Q2270">
        <v>4.0925000000000002</v>
      </c>
      <c r="R2270">
        <v>4.1737500000000001</v>
      </c>
      <c r="S2270">
        <v>4.2887500000000003</v>
      </c>
      <c r="T2270">
        <v>4.0525000000000002</v>
      </c>
      <c r="U2270">
        <v>3.9525000000000001</v>
      </c>
      <c r="V2270" t="e">
        <v>#N/A</v>
      </c>
      <c r="W2270" t="e">
        <v>#N/A</v>
      </c>
      <c r="X2270">
        <v>88.15</v>
      </c>
    </row>
    <row r="2271" spans="1:24" x14ac:dyDescent="0.55000000000000004">
      <c r="A2271" s="5">
        <v>39728</v>
      </c>
      <c r="B2271">
        <v>2.97</v>
      </c>
      <c r="C2271">
        <v>0.82</v>
      </c>
      <c r="D2271">
        <v>1.1399999999999999</v>
      </c>
      <c r="E2271">
        <v>1.27</v>
      </c>
      <c r="F2271">
        <v>1.47</v>
      </c>
      <c r="G2271">
        <v>1.69</v>
      </c>
      <c r="H2271">
        <v>2.4500000000000002</v>
      </c>
      <c r="I2271">
        <v>2.91</v>
      </c>
      <c r="J2271">
        <v>3.5</v>
      </c>
      <c r="K2271">
        <v>4.1500000000000004</v>
      </c>
      <c r="L2271">
        <v>4.01</v>
      </c>
      <c r="M2271">
        <v>1.83</v>
      </c>
      <c r="N2271">
        <v>2.3199999999999998</v>
      </c>
      <c r="O2271">
        <v>2.59</v>
      </c>
      <c r="P2271" t="e">
        <v>#N/A</v>
      </c>
      <c r="Q2271">
        <v>4.1399999999999997</v>
      </c>
      <c r="R2271">
        <v>4.2012499999999999</v>
      </c>
      <c r="S2271">
        <v>4.32</v>
      </c>
      <c r="T2271">
        <v>4.0162500000000003</v>
      </c>
      <c r="U2271">
        <v>3.9</v>
      </c>
      <c r="V2271" t="e">
        <v>#N/A</v>
      </c>
      <c r="W2271" t="e">
        <v>#N/A</v>
      </c>
      <c r="X2271">
        <v>90.18</v>
      </c>
    </row>
    <row r="2272" spans="1:24" x14ac:dyDescent="0.55000000000000004">
      <c r="A2272" s="5">
        <v>39729</v>
      </c>
      <c r="B2272">
        <v>2.2400000000000002</v>
      </c>
      <c r="C2272">
        <v>0.68</v>
      </c>
      <c r="D2272">
        <v>1.07</v>
      </c>
      <c r="E2272">
        <v>1.28</v>
      </c>
      <c r="F2272">
        <v>1.65</v>
      </c>
      <c r="G2272">
        <v>1.88</v>
      </c>
      <c r="H2272">
        <v>2.7</v>
      </c>
      <c r="I2272">
        <v>3.15</v>
      </c>
      <c r="J2272">
        <v>3.72</v>
      </c>
      <c r="K2272">
        <v>4.3099999999999996</v>
      </c>
      <c r="L2272">
        <v>4.09</v>
      </c>
      <c r="M2272">
        <v>2.27</v>
      </c>
      <c r="N2272">
        <v>2.69</v>
      </c>
      <c r="O2272">
        <v>2.85</v>
      </c>
      <c r="P2272" t="e">
        <v>#N/A</v>
      </c>
      <c r="Q2272">
        <v>4.2937500000000002</v>
      </c>
      <c r="R2272">
        <v>4.3812499999999996</v>
      </c>
      <c r="S2272">
        <v>4.5237499999999997</v>
      </c>
      <c r="T2272">
        <v>4.1074999999999999</v>
      </c>
      <c r="U2272">
        <v>3.9937499999999999</v>
      </c>
      <c r="V2272" t="e">
        <v>#N/A</v>
      </c>
      <c r="W2272" t="e">
        <v>#N/A</v>
      </c>
      <c r="X2272">
        <v>88.94</v>
      </c>
    </row>
    <row r="2273" spans="1:24" x14ac:dyDescent="0.55000000000000004">
      <c r="A2273" s="5">
        <v>39730</v>
      </c>
      <c r="B2273">
        <v>1.4</v>
      </c>
      <c r="C2273">
        <v>0.6</v>
      </c>
      <c r="D2273">
        <v>1.07</v>
      </c>
      <c r="E2273">
        <v>1.33</v>
      </c>
      <c r="F2273">
        <v>1.65</v>
      </c>
      <c r="G2273">
        <v>1.93</v>
      </c>
      <c r="H2273">
        <v>2.79</v>
      </c>
      <c r="I2273">
        <v>3.25</v>
      </c>
      <c r="J2273">
        <v>3.84</v>
      </c>
      <c r="K2273">
        <v>4.41</v>
      </c>
      <c r="L2273">
        <v>4.1399999999999997</v>
      </c>
      <c r="M2273">
        <v>2.3199999999999998</v>
      </c>
      <c r="N2273">
        <v>2.79</v>
      </c>
      <c r="O2273">
        <v>2.9</v>
      </c>
      <c r="P2273" t="e">
        <v>#N/A</v>
      </c>
      <c r="Q2273">
        <v>4.5125000000000002</v>
      </c>
      <c r="R2273">
        <v>4.585</v>
      </c>
      <c r="S2273">
        <v>4.75</v>
      </c>
      <c r="T2273">
        <v>4.375</v>
      </c>
      <c r="U2273">
        <v>4.2337499999999997</v>
      </c>
      <c r="V2273" t="e">
        <v>#N/A</v>
      </c>
      <c r="W2273" t="e">
        <v>#N/A</v>
      </c>
      <c r="X2273">
        <v>86.5</v>
      </c>
    </row>
    <row r="2274" spans="1:24" x14ac:dyDescent="0.55000000000000004">
      <c r="A2274" s="5">
        <v>39731</v>
      </c>
      <c r="B2274">
        <v>0.79</v>
      </c>
      <c r="C2274">
        <v>0.25</v>
      </c>
      <c r="D2274">
        <v>0.84</v>
      </c>
      <c r="E2274">
        <v>1.08</v>
      </c>
      <c r="F2274">
        <v>1.62</v>
      </c>
      <c r="G2274">
        <v>1.87</v>
      </c>
      <c r="H2274">
        <v>2.77</v>
      </c>
      <c r="I2274">
        <v>3.27</v>
      </c>
      <c r="J2274">
        <v>3.89</v>
      </c>
      <c r="K2274">
        <v>4.41</v>
      </c>
      <c r="L2274">
        <v>4.1500000000000004</v>
      </c>
      <c r="M2274">
        <v>2.57</v>
      </c>
      <c r="N2274">
        <v>2.97</v>
      </c>
      <c r="O2274">
        <v>2.97</v>
      </c>
      <c r="P2274" t="e">
        <v>#N/A</v>
      </c>
      <c r="Q2274">
        <v>4.5875000000000004</v>
      </c>
      <c r="R2274">
        <v>4.6825000000000001</v>
      </c>
      <c r="S2274">
        <v>4.8187499999999996</v>
      </c>
      <c r="T2274">
        <v>4.3937499999999998</v>
      </c>
      <c r="U2274">
        <v>4.1687500000000002</v>
      </c>
      <c r="V2274" t="e">
        <v>#N/A</v>
      </c>
      <c r="W2274" t="e">
        <v>#N/A</v>
      </c>
      <c r="X2274">
        <v>77.44</v>
      </c>
    </row>
    <row r="2275" spans="1:24" x14ac:dyDescent="0.55000000000000004">
      <c r="A2275" s="5">
        <v>39734</v>
      </c>
      <c r="B2275" t="e">
        <v>#N/A</v>
      </c>
      <c r="C2275" t="e">
        <v>#N/A</v>
      </c>
      <c r="D2275" t="e">
        <v>#N/A</v>
      </c>
      <c r="E2275" t="e">
        <v>#N/A</v>
      </c>
      <c r="F2275" t="e">
        <v>#N/A</v>
      </c>
      <c r="G2275" t="e">
        <v>#N/A</v>
      </c>
      <c r="H2275" t="e">
        <v>#N/A</v>
      </c>
      <c r="I2275" t="e">
        <v>#N/A</v>
      </c>
      <c r="J2275" t="e">
        <v>#N/A</v>
      </c>
      <c r="K2275" t="e">
        <v>#N/A</v>
      </c>
      <c r="L2275" t="e">
        <v>#N/A</v>
      </c>
      <c r="M2275" t="e">
        <v>#N/A</v>
      </c>
      <c r="N2275" t="e">
        <v>#N/A</v>
      </c>
      <c r="O2275" t="e">
        <v>#N/A</v>
      </c>
      <c r="P2275" t="e">
        <v>#N/A</v>
      </c>
      <c r="Q2275">
        <v>4.5599999999999996</v>
      </c>
      <c r="R2275">
        <v>4.6375000000000002</v>
      </c>
      <c r="S2275">
        <v>4.7525000000000004</v>
      </c>
      <c r="T2275">
        <v>4.3762499999999998</v>
      </c>
      <c r="U2275">
        <v>4.1312499999999996</v>
      </c>
      <c r="V2275" t="e">
        <v>#N/A</v>
      </c>
      <c r="W2275" t="e">
        <v>#N/A</v>
      </c>
      <c r="X2275">
        <v>81.17</v>
      </c>
    </row>
    <row r="2276" spans="1:24" x14ac:dyDescent="0.55000000000000004">
      <c r="A2276" s="5">
        <v>39735</v>
      </c>
      <c r="B2276">
        <v>1.1000000000000001</v>
      </c>
      <c r="C2276">
        <v>0.34</v>
      </c>
      <c r="D2276">
        <v>1.07</v>
      </c>
      <c r="E2276">
        <v>1.22</v>
      </c>
      <c r="F2276">
        <v>1.82</v>
      </c>
      <c r="G2276">
        <v>2.06</v>
      </c>
      <c r="H2276">
        <v>3.01</v>
      </c>
      <c r="I2276">
        <v>3.48</v>
      </c>
      <c r="J2276">
        <v>4.08</v>
      </c>
      <c r="K2276">
        <v>4.57</v>
      </c>
      <c r="L2276">
        <v>4.2699999999999996</v>
      </c>
      <c r="M2276">
        <v>2.77</v>
      </c>
      <c r="N2276">
        <v>3.05</v>
      </c>
      <c r="O2276">
        <v>2.96</v>
      </c>
      <c r="P2276" t="e">
        <v>#N/A</v>
      </c>
      <c r="Q2276">
        <v>4.46875</v>
      </c>
      <c r="R2276">
        <v>4.5562500000000004</v>
      </c>
      <c r="S2276">
        <v>4.6349999999999998</v>
      </c>
      <c r="T2276">
        <v>4.2549999999999999</v>
      </c>
      <c r="U2276">
        <v>4.0599999999999996</v>
      </c>
      <c r="V2276" t="e">
        <v>#N/A</v>
      </c>
      <c r="W2276" t="e">
        <v>#N/A</v>
      </c>
      <c r="X2276">
        <v>78.69</v>
      </c>
    </row>
    <row r="2277" spans="1:24" x14ac:dyDescent="0.55000000000000004">
      <c r="A2277" s="5">
        <v>39736</v>
      </c>
      <c r="B2277">
        <v>1.04</v>
      </c>
      <c r="C2277">
        <v>0.22</v>
      </c>
      <c r="D2277">
        <v>0.92</v>
      </c>
      <c r="E2277">
        <v>1.1399999999999999</v>
      </c>
      <c r="F2277">
        <v>1.64</v>
      </c>
      <c r="G2277">
        <v>1.91</v>
      </c>
      <c r="H2277">
        <v>2.9</v>
      </c>
      <c r="I2277">
        <v>3.4</v>
      </c>
      <c r="J2277">
        <v>4.04</v>
      </c>
      <c r="K2277">
        <v>4.57</v>
      </c>
      <c r="L2277">
        <v>4.25</v>
      </c>
      <c r="M2277">
        <v>2.76</v>
      </c>
      <c r="N2277">
        <v>3.02</v>
      </c>
      <c r="O2277">
        <v>2.95</v>
      </c>
      <c r="P2277" t="e">
        <v>#N/A</v>
      </c>
      <c r="Q2277">
        <v>4.3587499999999997</v>
      </c>
      <c r="R2277">
        <v>4.4649999999999999</v>
      </c>
      <c r="S2277">
        <v>4.55</v>
      </c>
      <c r="T2277">
        <v>4.2212500000000004</v>
      </c>
      <c r="U2277">
        <v>4.0337500000000004</v>
      </c>
      <c r="V2277" t="e">
        <v>#N/A</v>
      </c>
      <c r="W2277" t="e">
        <v>#N/A</v>
      </c>
      <c r="X2277">
        <v>74.38</v>
      </c>
    </row>
    <row r="2278" spans="1:24" x14ac:dyDescent="0.55000000000000004">
      <c r="A2278" s="5">
        <v>39737</v>
      </c>
      <c r="B2278">
        <v>0.83</v>
      </c>
      <c r="C2278">
        <v>0.46</v>
      </c>
      <c r="D2278">
        <v>1.18</v>
      </c>
      <c r="E2278">
        <v>1.29</v>
      </c>
      <c r="F2278">
        <v>1.61</v>
      </c>
      <c r="G2278">
        <v>1.9</v>
      </c>
      <c r="H2278">
        <v>2.84</v>
      </c>
      <c r="I2278">
        <v>3.33</v>
      </c>
      <c r="J2278">
        <v>3.99</v>
      </c>
      <c r="K2278">
        <v>4.59</v>
      </c>
      <c r="L2278">
        <v>4.25</v>
      </c>
      <c r="M2278">
        <v>2.88</v>
      </c>
      <c r="N2278">
        <v>3.02</v>
      </c>
      <c r="O2278">
        <v>2.95</v>
      </c>
      <c r="P2278" t="e">
        <v>#N/A</v>
      </c>
      <c r="Q2278">
        <v>4.2774999999999999</v>
      </c>
      <c r="R2278">
        <v>4.4000000000000004</v>
      </c>
      <c r="S2278">
        <v>4.5025000000000004</v>
      </c>
      <c r="T2278">
        <v>4.17875</v>
      </c>
      <c r="U2278">
        <v>3.9787499999999998</v>
      </c>
      <c r="V2278" t="e">
        <v>#N/A</v>
      </c>
      <c r="W2278" t="e">
        <v>#N/A</v>
      </c>
      <c r="X2278">
        <v>69.81</v>
      </c>
    </row>
    <row r="2279" spans="1:24" x14ac:dyDescent="0.55000000000000004">
      <c r="A2279" s="5">
        <v>39738</v>
      </c>
      <c r="B2279">
        <v>0.6</v>
      </c>
      <c r="C2279">
        <v>0.83</v>
      </c>
      <c r="D2279">
        <v>1.25</v>
      </c>
      <c r="E2279">
        <v>1.34</v>
      </c>
      <c r="F2279">
        <v>1.64</v>
      </c>
      <c r="G2279">
        <v>1.9</v>
      </c>
      <c r="H2279">
        <v>2.83</v>
      </c>
      <c r="I2279">
        <v>3.3</v>
      </c>
      <c r="J2279">
        <v>3.98</v>
      </c>
      <c r="K2279">
        <v>4.66</v>
      </c>
      <c r="L2279">
        <v>4.32</v>
      </c>
      <c r="M2279">
        <v>2.79</v>
      </c>
      <c r="N2279">
        <v>2.87</v>
      </c>
      <c r="O2279">
        <v>2.88</v>
      </c>
      <c r="P2279" t="e">
        <v>#N/A</v>
      </c>
      <c r="Q2279">
        <v>4.1812500000000004</v>
      </c>
      <c r="R2279">
        <v>4.3062500000000004</v>
      </c>
      <c r="S2279">
        <v>4.4187500000000002</v>
      </c>
      <c r="T2279">
        <v>4.13</v>
      </c>
      <c r="U2279">
        <v>3.9725000000000001</v>
      </c>
      <c r="V2279" t="e">
        <v>#N/A</v>
      </c>
      <c r="W2279" t="e">
        <v>#N/A</v>
      </c>
      <c r="X2279">
        <v>71.900000000000006</v>
      </c>
    </row>
    <row r="2280" spans="1:24" x14ac:dyDescent="0.55000000000000004">
      <c r="A2280" s="5">
        <v>39741</v>
      </c>
      <c r="B2280">
        <v>0.7</v>
      </c>
      <c r="C2280">
        <v>1.24</v>
      </c>
      <c r="D2280">
        <v>1.74</v>
      </c>
      <c r="E2280">
        <v>1.69</v>
      </c>
      <c r="F2280">
        <v>1.71</v>
      </c>
      <c r="G2280">
        <v>2</v>
      </c>
      <c r="H2280">
        <v>2.82</v>
      </c>
      <c r="I2280">
        <v>3.26</v>
      </c>
      <c r="J2280">
        <v>3.91</v>
      </c>
      <c r="K2280">
        <v>4.5999999999999996</v>
      </c>
      <c r="L2280">
        <v>4.26</v>
      </c>
      <c r="M2280">
        <v>2.73</v>
      </c>
      <c r="N2280">
        <v>2.76</v>
      </c>
      <c r="O2280">
        <v>2.81</v>
      </c>
      <c r="P2280" t="e">
        <v>#N/A</v>
      </c>
      <c r="Q2280">
        <v>3.7512500000000002</v>
      </c>
      <c r="R2280">
        <v>3.9337499999999999</v>
      </c>
      <c r="S2280">
        <v>4.0587499999999999</v>
      </c>
      <c r="T2280">
        <v>3.8287499999999999</v>
      </c>
      <c r="U2280">
        <v>3.7124999999999999</v>
      </c>
      <c r="V2280" t="e">
        <v>#N/A</v>
      </c>
      <c r="W2280" t="e">
        <v>#N/A</v>
      </c>
      <c r="X2280">
        <v>74.08</v>
      </c>
    </row>
    <row r="2281" spans="1:24" x14ac:dyDescent="0.55000000000000004">
      <c r="A2281" s="5">
        <v>39742</v>
      </c>
      <c r="B2281">
        <v>0.67</v>
      </c>
      <c r="C2281">
        <v>1.1000000000000001</v>
      </c>
      <c r="D2281">
        <v>1.61</v>
      </c>
      <c r="E2281">
        <v>1.74</v>
      </c>
      <c r="F2281">
        <v>1.58</v>
      </c>
      <c r="G2281">
        <v>1.86</v>
      </c>
      <c r="H2281">
        <v>2.63</v>
      </c>
      <c r="I2281">
        <v>3.08</v>
      </c>
      <c r="J2281">
        <v>3.76</v>
      </c>
      <c r="K2281">
        <v>4.5199999999999996</v>
      </c>
      <c r="L2281">
        <v>4.2</v>
      </c>
      <c r="M2281">
        <v>2.75</v>
      </c>
      <c r="N2281">
        <v>2.63</v>
      </c>
      <c r="O2281">
        <v>2.77</v>
      </c>
      <c r="P2281" t="e">
        <v>#N/A</v>
      </c>
      <c r="Q2281">
        <v>3.5274999999999999</v>
      </c>
      <c r="R2281">
        <v>3.6974999999999998</v>
      </c>
      <c r="S2281">
        <v>3.8337500000000002</v>
      </c>
      <c r="T2281">
        <v>3.7</v>
      </c>
      <c r="U2281">
        <v>3.60188</v>
      </c>
      <c r="V2281" t="e">
        <v>#N/A</v>
      </c>
      <c r="W2281" t="e">
        <v>#N/A</v>
      </c>
      <c r="X2281">
        <v>71.290000000000006</v>
      </c>
    </row>
    <row r="2282" spans="1:24" x14ac:dyDescent="0.55000000000000004">
      <c r="A2282" s="5">
        <v>39743</v>
      </c>
      <c r="B2282">
        <v>0.81</v>
      </c>
      <c r="C2282">
        <v>1.05</v>
      </c>
      <c r="D2282">
        <v>1.53</v>
      </c>
      <c r="E2282">
        <v>1.64</v>
      </c>
      <c r="F2282">
        <v>1.53</v>
      </c>
      <c r="G2282">
        <v>1.79</v>
      </c>
      <c r="H2282">
        <v>2.56</v>
      </c>
      <c r="I2282">
        <v>3</v>
      </c>
      <c r="J2282">
        <v>3.65</v>
      </c>
      <c r="K2282">
        <v>4.42</v>
      </c>
      <c r="L2282">
        <v>4.07</v>
      </c>
      <c r="M2282">
        <v>2.8</v>
      </c>
      <c r="N2282">
        <v>2.59</v>
      </c>
      <c r="O2282">
        <v>2.7</v>
      </c>
      <c r="P2282" t="e">
        <v>#N/A</v>
      </c>
      <c r="Q2282">
        <v>3.2749999999999999</v>
      </c>
      <c r="R2282">
        <v>3.38375</v>
      </c>
      <c r="S2282">
        <v>3.5412499999999998</v>
      </c>
      <c r="T2282">
        <v>3.4824999999999999</v>
      </c>
      <c r="U2282">
        <v>3.4237500000000001</v>
      </c>
      <c r="V2282" t="e">
        <v>#N/A</v>
      </c>
      <c r="W2282" t="e">
        <v>#N/A</v>
      </c>
      <c r="X2282">
        <v>66.92</v>
      </c>
    </row>
    <row r="2283" spans="1:24" x14ac:dyDescent="0.55000000000000004">
      <c r="A2283" s="5">
        <v>39744</v>
      </c>
      <c r="B2283">
        <v>0.93</v>
      </c>
      <c r="C2283">
        <v>0.98</v>
      </c>
      <c r="D2283">
        <v>1.51</v>
      </c>
      <c r="E2283">
        <v>1.61</v>
      </c>
      <c r="F2283">
        <v>1.54</v>
      </c>
      <c r="G2283">
        <v>1.76</v>
      </c>
      <c r="H2283">
        <v>2.57</v>
      </c>
      <c r="I2283">
        <v>3</v>
      </c>
      <c r="J2283">
        <v>3.63</v>
      </c>
      <c r="K2283">
        <v>4.34</v>
      </c>
      <c r="L2283">
        <v>3.99</v>
      </c>
      <c r="M2283">
        <v>2.96</v>
      </c>
      <c r="N2283">
        <v>2.67</v>
      </c>
      <c r="O2283">
        <v>2.77</v>
      </c>
      <c r="P2283" t="e">
        <v>#N/A</v>
      </c>
      <c r="Q2283">
        <v>3.25875</v>
      </c>
      <c r="R2283">
        <v>3.38625</v>
      </c>
      <c r="S2283">
        <v>3.5350000000000001</v>
      </c>
      <c r="T2283">
        <v>3.53</v>
      </c>
      <c r="U2283">
        <v>3.5024999999999999</v>
      </c>
      <c r="V2283" t="e">
        <v>#N/A</v>
      </c>
      <c r="W2283" t="e">
        <v>#N/A</v>
      </c>
      <c r="X2283">
        <v>67.17</v>
      </c>
    </row>
    <row r="2284" spans="1:24" x14ac:dyDescent="0.55000000000000004">
      <c r="A2284" s="5">
        <v>39745</v>
      </c>
      <c r="B2284">
        <v>0.95</v>
      </c>
      <c r="C2284">
        <v>0.89</v>
      </c>
      <c r="D2284">
        <v>1.43</v>
      </c>
      <c r="E2284">
        <v>1.6</v>
      </c>
      <c r="F2284">
        <v>1.57</v>
      </c>
      <c r="G2284">
        <v>1.8</v>
      </c>
      <c r="H2284">
        <v>2.64</v>
      </c>
      <c r="I2284">
        <v>3.09</v>
      </c>
      <c r="J2284">
        <v>3.76</v>
      </c>
      <c r="K2284">
        <v>4.4400000000000004</v>
      </c>
      <c r="L2284">
        <v>4.1100000000000003</v>
      </c>
      <c r="M2284">
        <v>3.44</v>
      </c>
      <c r="N2284">
        <v>3.02</v>
      </c>
      <c r="O2284">
        <v>3.05</v>
      </c>
      <c r="P2284" t="e">
        <v>#N/A</v>
      </c>
      <c r="Q2284">
        <v>3.24</v>
      </c>
      <c r="R2284">
        <v>3.3787500000000001</v>
      </c>
      <c r="S2284">
        <v>3.5162499999999999</v>
      </c>
      <c r="T2284">
        <v>3.5274999999999999</v>
      </c>
      <c r="U2284">
        <v>3.50875</v>
      </c>
      <c r="V2284" t="e">
        <v>#N/A</v>
      </c>
      <c r="W2284" t="e">
        <v>#N/A</v>
      </c>
      <c r="X2284">
        <v>63.34</v>
      </c>
    </row>
    <row r="2285" spans="1:24" x14ac:dyDescent="0.55000000000000004">
      <c r="A2285" s="5">
        <v>39748</v>
      </c>
      <c r="B2285">
        <v>0.92</v>
      </c>
      <c r="C2285">
        <v>0.84</v>
      </c>
      <c r="D2285">
        <v>1.36</v>
      </c>
      <c r="E2285">
        <v>1.57</v>
      </c>
      <c r="F2285">
        <v>1.59</v>
      </c>
      <c r="G2285">
        <v>1.83</v>
      </c>
      <c r="H2285">
        <v>2.67</v>
      </c>
      <c r="I2285">
        <v>3.12</v>
      </c>
      <c r="J2285">
        <v>3.79</v>
      </c>
      <c r="K2285">
        <v>4.43</v>
      </c>
      <c r="L2285">
        <v>4.12</v>
      </c>
      <c r="M2285">
        <v>3.74</v>
      </c>
      <c r="N2285">
        <v>3.02</v>
      </c>
      <c r="O2285">
        <v>3.13</v>
      </c>
      <c r="P2285" t="e">
        <v>#N/A</v>
      </c>
      <c r="Q2285">
        <v>3.21875</v>
      </c>
      <c r="R2285">
        <v>3.3650000000000002</v>
      </c>
      <c r="S2285">
        <v>3.5074999999999998</v>
      </c>
      <c r="T2285">
        <v>3.5125000000000002</v>
      </c>
      <c r="U2285">
        <v>3.4975000000000001</v>
      </c>
      <c r="V2285" t="e">
        <v>#N/A</v>
      </c>
      <c r="W2285" t="e">
        <v>#N/A</v>
      </c>
      <c r="X2285">
        <v>61.92</v>
      </c>
    </row>
    <row r="2286" spans="1:24" x14ac:dyDescent="0.55000000000000004">
      <c r="A2286" s="5">
        <v>39749</v>
      </c>
      <c r="B2286">
        <v>0.67</v>
      </c>
      <c r="C2286">
        <v>0.77</v>
      </c>
      <c r="D2286">
        <v>1.25</v>
      </c>
      <c r="E2286">
        <v>1.53</v>
      </c>
      <c r="F2286">
        <v>1.65</v>
      </c>
      <c r="G2286">
        <v>1.85</v>
      </c>
      <c r="H2286">
        <v>2.75</v>
      </c>
      <c r="I2286">
        <v>3.21</v>
      </c>
      <c r="J2286">
        <v>3.89</v>
      </c>
      <c r="K2286">
        <v>4.51</v>
      </c>
      <c r="L2286">
        <v>4.1900000000000004</v>
      </c>
      <c r="M2286">
        <v>3.79</v>
      </c>
      <c r="N2286">
        <v>3.06</v>
      </c>
      <c r="O2286">
        <v>3.15</v>
      </c>
      <c r="P2286" t="e">
        <v>#N/A</v>
      </c>
      <c r="Q2286">
        <v>3.1712500000000001</v>
      </c>
      <c r="R2286">
        <v>3.32125</v>
      </c>
      <c r="S2286">
        <v>3.4649999999999999</v>
      </c>
      <c r="T2286">
        <v>3.48</v>
      </c>
      <c r="U2286">
        <v>3.49</v>
      </c>
      <c r="V2286" t="e">
        <v>#N/A</v>
      </c>
      <c r="W2286" t="e">
        <v>#N/A</v>
      </c>
      <c r="X2286">
        <v>62.8</v>
      </c>
    </row>
    <row r="2287" spans="1:24" x14ac:dyDescent="0.55000000000000004">
      <c r="A2287" s="5">
        <v>39750</v>
      </c>
      <c r="B2287">
        <v>0.36</v>
      </c>
      <c r="C2287">
        <v>0.62</v>
      </c>
      <c r="D2287">
        <v>1.1000000000000001</v>
      </c>
      <c r="E2287">
        <v>1.41</v>
      </c>
      <c r="F2287">
        <v>1.58</v>
      </c>
      <c r="G2287">
        <v>1.79</v>
      </c>
      <c r="H2287">
        <v>2.77</v>
      </c>
      <c r="I2287">
        <v>3.24</v>
      </c>
      <c r="J2287">
        <v>3.93</v>
      </c>
      <c r="K2287">
        <v>4.59</v>
      </c>
      <c r="L2287">
        <v>4.26</v>
      </c>
      <c r="M2287">
        <v>3.73</v>
      </c>
      <c r="N2287">
        <v>3.05</v>
      </c>
      <c r="O2287">
        <v>3.19</v>
      </c>
      <c r="P2287" t="e">
        <v>#N/A</v>
      </c>
      <c r="Q2287">
        <v>3.1175000000000002</v>
      </c>
      <c r="R2287">
        <v>3.2737500000000002</v>
      </c>
      <c r="S2287">
        <v>3.42</v>
      </c>
      <c r="T2287">
        <v>3.4275000000000002</v>
      </c>
      <c r="U2287">
        <v>3.4212500000000001</v>
      </c>
      <c r="V2287" t="e">
        <v>#N/A</v>
      </c>
      <c r="W2287" t="e">
        <v>#N/A</v>
      </c>
      <c r="X2287">
        <v>67.45</v>
      </c>
    </row>
    <row r="2288" spans="1:24" x14ac:dyDescent="0.55000000000000004">
      <c r="A2288" s="5">
        <v>39751</v>
      </c>
      <c r="B2288">
        <v>0.3</v>
      </c>
      <c r="C2288">
        <v>0.41</v>
      </c>
      <c r="D2288">
        <v>1</v>
      </c>
      <c r="E2288">
        <v>1.36</v>
      </c>
      <c r="F2288">
        <v>1.59</v>
      </c>
      <c r="G2288">
        <v>1.82</v>
      </c>
      <c r="H2288">
        <v>2.84</v>
      </c>
      <c r="I2288">
        <v>3.3</v>
      </c>
      <c r="J2288">
        <v>4</v>
      </c>
      <c r="K2288">
        <v>4.67</v>
      </c>
      <c r="L2288">
        <v>4.3</v>
      </c>
      <c r="M2288">
        <v>3.65</v>
      </c>
      <c r="N2288">
        <v>3.06</v>
      </c>
      <c r="O2288">
        <v>3.17</v>
      </c>
      <c r="P2288" t="e">
        <v>#N/A</v>
      </c>
      <c r="Q2288">
        <v>2.85</v>
      </c>
      <c r="R2288">
        <v>3.1412499999999999</v>
      </c>
      <c r="S2288">
        <v>3.1924999999999999</v>
      </c>
      <c r="T2288">
        <v>3.2650000000000001</v>
      </c>
      <c r="U2288">
        <v>3.2818800000000001</v>
      </c>
      <c r="V2288" t="e">
        <v>#N/A</v>
      </c>
      <c r="W2288" t="e">
        <v>#N/A</v>
      </c>
      <c r="X2288">
        <v>65.790000000000006</v>
      </c>
    </row>
    <row r="2289" spans="1:24" x14ac:dyDescent="0.55000000000000004">
      <c r="A2289" s="5">
        <v>39752</v>
      </c>
      <c r="B2289">
        <v>0.22</v>
      </c>
      <c r="C2289">
        <v>0.46</v>
      </c>
      <c r="D2289">
        <v>0.94</v>
      </c>
      <c r="E2289">
        <v>1.34</v>
      </c>
      <c r="F2289">
        <v>1.56</v>
      </c>
      <c r="G2289">
        <v>1.8</v>
      </c>
      <c r="H2289">
        <v>2.8</v>
      </c>
      <c r="I2289">
        <v>3.29</v>
      </c>
      <c r="J2289">
        <v>4.01</v>
      </c>
      <c r="K2289">
        <v>4.74</v>
      </c>
      <c r="L2289">
        <v>4.3499999999999996</v>
      </c>
      <c r="M2289">
        <v>3.76</v>
      </c>
      <c r="N2289">
        <v>3.14</v>
      </c>
      <c r="O2289">
        <v>3.35</v>
      </c>
      <c r="P2289" t="e">
        <v>#N/A</v>
      </c>
      <c r="Q2289">
        <v>2.5812499999999998</v>
      </c>
      <c r="R2289">
        <v>2.9662500000000001</v>
      </c>
      <c r="S2289">
        <v>3.0262500000000001</v>
      </c>
      <c r="T2289">
        <v>3.1212499999999999</v>
      </c>
      <c r="U2289">
        <v>3.1737500000000001</v>
      </c>
      <c r="V2289" t="e">
        <v>#N/A</v>
      </c>
      <c r="W2289" t="e">
        <v>#N/A</v>
      </c>
      <c r="X2289">
        <v>68.099999999999994</v>
      </c>
    </row>
    <row r="2290" spans="1:24" x14ac:dyDescent="0.55000000000000004">
      <c r="A2290" s="5">
        <v>39755</v>
      </c>
      <c r="B2290">
        <v>0.23</v>
      </c>
      <c r="C2290">
        <v>0.49</v>
      </c>
      <c r="D2290">
        <v>1.07</v>
      </c>
      <c r="E2290">
        <v>1.31</v>
      </c>
      <c r="F2290">
        <v>1.45</v>
      </c>
      <c r="G2290">
        <v>1.69</v>
      </c>
      <c r="H2290">
        <v>2.71</v>
      </c>
      <c r="I2290">
        <v>3.21</v>
      </c>
      <c r="J2290">
        <v>3.96</v>
      </c>
      <c r="K2290">
        <v>4.7300000000000004</v>
      </c>
      <c r="L2290">
        <v>4.33</v>
      </c>
      <c r="M2290">
        <v>3.66</v>
      </c>
      <c r="N2290">
        <v>3.09</v>
      </c>
      <c r="O2290">
        <v>3.29</v>
      </c>
      <c r="P2290" t="e">
        <v>#N/A</v>
      </c>
      <c r="Q2290">
        <v>2.3574999999999999</v>
      </c>
      <c r="R2290">
        <v>2.76</v>
      </c>
      <c r="S2290">
        <v>2.8587500000000001</v>
      </c>
      <c r="T2290">
        <v>3.085</v>
      </c>
      <c r="U2290">
        <v>3.2075</v>
      </c>
      <c r="V2290" t="e">
        <v>#N/A</v>
      </c>
      <c r="W2290" t="e">
        <v>#N/A</v>
      </c>
      <c r="X2290">
        <v>63.93</v>
      </c>
    </row>
    <row r="2291" spans="1:24" x14ac:dyDescent="0.55000000000000004">
      <c r="A2291" s="5">
        <v>39756</v>
      </c>
      <c r="B2291">
        <v>0.23</v>
      </c>
      <c r="C2291">
        <v>0.48</v>
      </c>
      <c r="D2291">
        <v>1.03</v>
      </c>
      <c r="E2291">
        <v>1.28</v>
      </c>
      <c r="F2291">
        <v>1.39</v>
      </c>
      <c r="G2291">
        <v>1.59</v>
      </c>
      <c r="H2291">
        <v>2.56</v>
      </c>
      <c r="I2291">
        <v>3.06</v>
      </c>
      <c r="J2291">
        <v>3.81</v>
      </c>
      <c r="K2291">
        <v>4.58</v>
      </c>
      <c r="L2291">
        <v>4.2</v>
      </c>
      <c r="M2291">
        <v>3.45</v>
      </c>
      <c r="N2291">
        <v>2.88</v>
      </c>
      <c r="O2291">
        <v>3.11</v>
      </c>
      <c r="P2291" t="e">
        <v>#N/A</v>
      </c>
      <c r="Q2291">
        <v>2.1775000000000002</v>
      </c>
      <c r="R2291">
        <v>2.6062500000000002</v>
      </c>
      <c r="S2291">
        <v>2.7062499999999998</v>
      </c>
      <c r="T2291">
        <v>2.96875</v>
      </c>
      <c r="U2291">
        <v>3.105</v>
      </c>
      <c r="V2291" t="e">
        <v>#N/A</v>
      </c>
      <c r="W2291" t="e">
        <v>#N/A</v>
      </c>
      <c r="X2291">
        <v>70.41</v>
      </c>
    </row>
    <row r="2292" spans="1:24" x14ac:dyDescent="0.55000000000000004">
      <c r="A2292" s="5">
        <v>39757</v>
      </c>
      <c r="B2292">
        <v>0.23</v>
      </c>
      <c r="C2292">
        <v>0.4</v>
      </c>
      <c r="D2292">
        <v>0.9</v>
      </c>
      <c r="E2292">
        <v>1.22</v>
      </c>
      <c r="F2292">
        <v>1.36</v>
      </c>
      <c r="G2292">
        <v>1.64</v>
      </c>
      <c r="H2292">
        <v>2.5</v>
      </c>
      <c r="I2292">
        <v>2.99</v>
      </c>
      <c r="J2292">
        <v>3.73</v>
      </c>
      <c r="K2292">
        <v>4.49</v>
      </c>
      <c r="L2292">
        <v>4.13</v>
      </c>
      <c r="M2292">
        <v>3.4</v>
      </c>
      <c r="N2292">
        <v>2.76</v>
      </c>
      <c r="O2292">
        <v>2.99</v>
      </c>
      <c r="P2292" t="e">
        <v>#N/A</v>
      </c>
      <c r="Q2292">
        <v>1.95625</v>
      </c>
      <c r="R2292">
        <v>2.4125000000000001</v>
      </c>
      <c r="S2292">
        <v>2.5062500000000001</v>
      </c>
      <c r="T2292">
        <v>2.82375</v>
      </c>
      <c r="U2292">
        <v>2.96875</v>
      </c>
      <c r="V2292" t="e">
        <v>#N/A</v>
      </c>
      <c r="W2292" t="e">
        <v>#N/A</v>
      </c>
      <c r="X2292">
        <v>65.41</v>
      </c>
    </row>
    <row r="2293" spans="1:24" x14ac:dyDescent="0.55000000000000004">
      <c r="A2293" s="5">
        <v>39758</v>
      </c>
      <c r="B2293">
        <v>0.23</v>
      </c>
      <c r="C2293">
        <v>0.32</v>
      </c>
      <c r="D2293">
        <v>0.83</v>
      </c>
      <c r="E2293">
        <v>1.17</v>
      </c>
      <c r="F2293">
        <v>1.28</v>
      </c>
      <c r="G2293">
        <v>1.63</v>
      </c>
      <c r="H2293">
        <v>2.46</v>
      </c>
      <c r="I2293">
        <v>3.01</v>
      </c>
      <c r="J2293">
        <v>3.75</v>
      </c>
      <c r="K2293">
        <v>4.5199999999999996</v>
      </c>
      <c r="L2293">
        <v>4.1900000000000004</v>
      </c>
      <c r="M2293">
        <v>3.48</v>
      </c>
      <c r="N2293">
        <v>2.81</v>
      </c>
      <c r="O2293">
        <v>2.96</v>
      </c>
      <c r="P2293" t="e">
        <v>#N/A</v>
      </c>
      <c r="Q2293">
        <v>1.7675000000000001</v>
      </c>
      <c r="R2293">
        <v>2.2487499999999998</v>
      </c>
      <c r="S2293">
        <v>2.3875000000000002</v>
      </c>
      <c r="T2293">
        <v>2.69875</v>
      </c>
      <c r="U2293">
        <v>2.8412500000000001</v>
      </c>
      <c r="V2293" t="e">
        <v>#N/A</v>
      </c>
      <c r="W2293" t="e">
        <v>#N/A</v>
      </c>
      <c r="X2293">
        <v>60.72</v>
      </c>
    </row>
    <row r="2294" spans="1:24" x14ac:dyDescent="0.55000000000000004">
      <c r="A2294" s="5">
        <v>39759</v>
      </c>
      <c r="B2294">
        <v>0.27</v>
      </c>
      <c r="C2294">
        <v>0.31</v>
      </c>
      <c r="D2294">
        <v>0.83</v>
      </c>
      <c r="E2294">
        <v>1.2</v>
      </c>
      <c r="F2294">
        <v>1.33</v>
      </c>
      <c r="G2294">
        <v>1.71</v>
      </c>
      <c r="H2294">
        <v>2.56</v>
      </c>
      <c r="I2294">
        <v>3.11</v>
      </c>
      <c r="J2294">
        <v>3.83</v>
      </c>
      <c r="K2294">
        <v>4.57</v>
      </c>
      <c r="L2294">
        <v>4.25</v>
      </c>
      <c r="M2294">
        <v>3.56</v>
      </c>
      <c r="N2294">
        <v>2.86</v>
      </c>
      <c r="O2294">
        <v>2.98</v>
      </c>
      <c r="P2294" t="e">
        <v>#N/A</v>
      </c>
      <c r="Q2294">
        <v>1.6225000000000001</v>
      </c>
      <c r="R2294">
        <v>2.1587499999999999</v>
      </c>
      <c r="S2294">
        <v>2.29</v>
      </c>
      <c r="T2294">
        <v>2.6387499999999999</v>
      </c>
      <c r="U2294">
        <v>2.8</v>
      </c>
      <c r="V2294" t="e">
        <v>#N/A</v>
      </c>
      <c r="W2294" t="e">
        <v>#N/A</v>
      </c>
      <c r="X2294">
        <v>61.06</v>
      </c>
    </row>
    <row r="2295" spans="1:24" x14ac:dyDescent="0.55000000000000004">
      <c r="A2295" s="5">
        <v>39762</v>
      </c>
      <c r="B2295">
        <v>0.28999999999999998</v>
      </c>
      <c r="C2295">
        <v>0.28999999999999998</v>
      </c>
      <c r="D2295">
        <v>0.91</v>
      </c>
      <c r="E2295">
        <v>1.1599999999999999</v>
      </c>
      <c r="F2295">
        <v>1.27</v>
      </c>
      <c r="G2295">
        <v>1.78</v>
      </c>
      <c r="H2295">
        <v>2.5099999999999998</v>
      </c>
      <c r="I2295">
        <v>3.06</v>
      </c>
      <c r="J2295">
        <v>3.82</v>
      </c>
      <c r="K2295">
        <v>4.5</v>
      </c>
      <c r="L2295">
        <v>4.21</v>
      </c>
      <c r="M2295">
        <v>3.52</v>
      </c>
      <c r="N2295">
        <v>2.84</v>
      </c>
      <c r="O2295">
        <v>2.9</v>
      </c>
      <c r="P2295" t="e">
        <v>#N/A</v>
      </c>
      <c r="Q2295">
        <v>1.5387500000000001</v>
      </c>
      <c r="R2295">
        <v>2.1037499999999998</v>
      </c>
      <c r="S2295">
        <v>2.2349999999999999</v>
      </c>
      <c r="T2295">
        <v>2.6212499999999999</v>
      </c>
      <c r="U2295">
        <v>2.7925</v>
      </c>
      <c r="V2295" t="e">
        <v>#N/A</v>
      </c>
      <c r="W2295" t="e">
        <v>#N/A</v>
      </c>
      <c r="X2295">
        <v>62.19</v>
      </c>
    </row>
    <row r="2296" spans="1:24" x14ac:dyDescent="0.55000000000000004">
      <c r="A2296" s="5">
        <v>39763</v>
      </c>
      <c r="B2296" t="e">
        <v>#N/A</v>
      </c>
      <c r="C2296" t="e">
        <v>#N/A</v>
      </c>
      <c r="D2296" t="e">
        <v>#N/A</v>
      </c>
      <c r="E2296" t="e">
        <v>#N/A</v>
      </c>
      <c r="F2296" t="e">
        <v>#N/A</v>
      </c>
      <c r="G2296" t="e">
        <v>#N/A</v>
      </c>
      <c r="H2296" t="e">
        <v>#N/A</v>
      </c>
      <c r="I2296" t="e">
        <v>#N/A</v>
      </c>
      <c r="J2296" t="e">
        <v>#N/A</v>
      </c>
      <c r="K2296" t="e">
        <v>#N/A</v>
      </c>
      <c r="L2296" t="e">
        <v>#N/A</v>
      </c>
      <c r="M2296" t="e">
        <v>#N/A</v>
      </c>
      <c r="N2296" t="e">
        <v>#N/A</v>
      </c>
      <c r="O2296" t="e">
        <v>#N/A</v>
      </c>
      <c r="P2296" t="e">
        <v>#N/A</v>
      </c>
      <c r="Q2296">
        <v>1.4775</v>
      </c>
      <c r="R2296">
        <v>2.0462500000000001</v>
      </c>
      <c r="S2296">
        <v>2.1749999999999998</v>
      </c>
      <c r="T2296">
        <v>2.5449999999999999</v>
      </c>
      <c r="U2296">
        <v>2.7075</v>
      </c>
      <c r="V2296" t="e">
        <v>#N/A</v>
      </c>
      <c r="W2296" t="e">
        <v>#N/A</v>
      </c>
      <c r="X2296">
        <v>59.38</v>
      </c>
    </row>
    <row r="2297" spans="1:24" x14ac:dyDescent="0.55000000000000004">
      <c r="A2297" s="5">
        <v>39764</v>
      </c>
      <c r="B2297">
        <v>0.35</v>
      </c>
      <c r="C2297">
        <v>0.18</v>
      </c>
      <c r="D2297">
        <v>0.75</v>
      </c>
      <c r="E2297">
        <v>1.03</v>
      </c>
      <c r="F2297">
        <v>1.19</v>
      </c>
      <c r="G2297">
        <v>1.6</v>
      </c>
      <c r="H2297">
        <v>2.37</v>
      </c>
      <c r="I2297">
        <v>3</v>
      </c>
      <c r="J2297">
        <v>3.75</v>
      </c>
      <c r="K2297">
        <v>4.4400000000000004</v>
      </c>
      <c r="L2297">
        <v>4.17</v>
      </c>
      <c r="M2297">
        <v>3.46</v>
      </c>
      <c r="N2297">
        <v>2.79</v>
      </c>
      <c r="O2297">
        <v>2.86</v>
      </c>
      <c r="P2297" t="e">
        <v>#N/A</v>
      </c>
      <c r="Q2297">
        <v>1.4087499999999999</v>
      </c>
      <c r="R2297">
        <v>2.0162499999999999</v>
      </c>
      <c r="S2297">
        <v>2.1324999999999998</v>
      </c>
      <c r="T2297">
        <v>2.5249999999999999</v>
      </c>
      <c r="U2297">
        <v>2.6825000000000001</v>
      </c>
      <c r="V2297" t="e">
        <v>#N/A</v>
      </c>
      <c r="W2297" t="e">
        <v>#N/A</v>
      </c>
      <c r="X2297">
        <v>55.95</v>
      </c>
    </row>
    <row r="2298" spans="1:24" x14ac:dyDescent="0.55000000000000004">
      <c r="A2298" s="5">
        <v>39765</v>
      </c>
      <c r="B2298">
        <v>0.35</v>
      </c>
      <c r="C2298">
        <v>0.22</v>
      </c>
      <c r="D2298">
        <v>0.93</v>
      </c>
      <c r="E2298">
        <v>1.1599999999999999</v>
      </c>
      <c r="F2298">
        <v>1.24</v>
      </c>
      <c r="G2298">
        <v>1.62</v>
      </c>
      <c r="H2298">
        <v>2.4300000000000002</v>
      </c>
      <c r="I2298">
        <v>3.07</v>
      </c>
      <c r="J2298">
        <v>3.84</v>
      </c>
      <c r="K2298">
        <v>4.57</v>
      </c>
      <c r="L2298">
        <v>4.34</v>
      </c>
      <c r="M2298">
        <v>3.5</v>
      </c>
      <c r="N2298">
        <v>2.95</v>
      </c>
      <c r="O2298">
        <v>2.98</v>
      </c>
      <c r="P2298" t="e">
        <v>#N/A</v>
      </c>
      <c r="Q2298">
        <v>1.4225000000000001</v>
      </c>
      <c r="R2298">
        <v>2.0412499999999998</v>
      </c>
      <c r="S2298">
        <v>2.1487500000000002</v>
      </c>
      <c r="T2298">
        <v>2.5950000000000002</v>
      </c>
      <c r="U2298">
        <v>2.7512500000000002</v>
      </c>
      <c r="V2298" t="e">
        <v>#N/A</v>
      </c>
      <c r="W2298" t="e">
        <v>#N/A</v>
      </c>
      <c r="X2298">
        <v>58.31</v>
      </c>
    </row>
    <row r="2299" spans="1:24" x14ac:dyDescent="0.55000000000000004">
      <c r="A2299" s="5">
        <v>39766</v>
      </c>
      <c r="B2299">
        <v>0.34</v>
      </c>
      <c r="C2299">
        <v>0.15</v>
      </c>
      <c r="D2299">
        <v>0.9</v>
      </c>
      <c r="E2299">
        <v>1.1399999999999999</v>
      </c>
      <c r="F2299">
        <v>1.22</v>
      </c>
      <c r="G2299">
        <v>1.53</v>
      </c>
      <c r="H2299">
        <v>2.33</v>
      </c>
      <c r="I2299">
        <v>2.94</v>
      </c>
      <c r="J2299">
        <v>3.72</v>
      </c>
      <c r="K2299">
        <v>4.43</v>
      </c>
      <c r="L2299">
        <v>4.22</v>
      </c>
      <c r="M2299">
        <v>3.43</v>
      </c>
      <c r="N2299">
        <v>2.87</v>
      </c>
      <c r="O2299">
        <v>2.82</v>
      </c>
      <c r="P2299" t="e">
        <v>#N/A</v>
      </c>
      <c r="Q2299">
        <v>1.4775</v>
      </c>
      <c r="R2299">
        <v>2.11625</v>
      </c>
      <c r="S2299">
        <v>2.2362500000000001</v>
      </c>
      <c r="T2299">
        <v>2.7137500000000001</v>
      </c>
      <c r="U2299">
        <v>2.9049999999999998</v>
      </c>
      <c r="V2299" t="e">
        <v>#N/A</v>
      </c>
      <c r="W2299" t="e">
        <v>#N/A</v>
      </c>
      <c r="X2299">
        <v>57.18</v>
      </c>
    </row>
    <row r="2300" spans="1:24" x14ac:dyDescent="0.55000000000000004">
      <c r="A2300" s="5">
        <v>39769</v>
      </c>
      <c r="B2300">
        <v>0.37</v>
      </c>
      <c r="C2300">
        <v>0.12</v>
      </c>
      <c r="D2300">
        <v>0.81</v>
      </c>
      <c r="E2300">
        <v>1.08</v>
      </c>
      <c r="F2300">
        <v>1.22</v>
      </c>
      <c r="G2300">
        <v>1.53</v>
      </c>
      <c r="H2300">
        <v>2.3199999999999998</v>
      </c>
      <c r="I2300">
        <v>2.92</v>
      </c>
      <c r="J2300">
        <v>3.68</v>
      </c>
      <c r="K2300">
        <v>4.42</v>
      </c>
      <c r="L2300">
        <v>4.2</v>
      </c>
      <c r="M2300">
        <v>3.44</v>
      </c>
      <c r="N2300">
        <v>2.85</v>
      </c>
      <c r="O2300">
        <v>2.79</v>
      </c>
      <c r="P2300" t="e">
        <v>#N/A</v>
      </c>
      <c r="Q2300">
        <v>1.4737499999999999</v>
      </c>
      <c r="R2300">
        <v>2.11375</v>
      </c>
      <c r="S2300">
        <v>2.23875</v>
      </c>
      <c r="T2300">
        <v>2.7137500000000001</v>
      </c>
      <c r="U2300">
        <v>2.88</v>
      </c>
      <c r="V2300" t="e">
        <v>#N/A</v>
      </c>
      <c r="W2300" t="e">
        <v>#N/A</v>
      </c>
      <c r="X2300">
        <v>55.14</v>
      </c>
    </row>
    <row r="2301" spans="1:24" x14ac:dyDescent="0.55000000000000004">
      <c r="A2301" s="5">
        <v>39770</v>
      </c>
      <c r="B2301">
        <v>0.38</v>
      </c>
      <c r="C2301">
        <v>0.12</v>
      </c>
      <c r="D2301">
        <v>0.76</v>
      </c>
      <c r="E2301">
        <v>1.05</v>
      </c>
      <c r="F2301">
        <v>1.1499999999999999</v>
      </c>
      <c r="G2301">
        <v>1.44</v>
      </c>
      <c r="H2301">
        <v>2.2200000000000002</v>
      </c>
      <c r="I2301">
        <v>2.79</v>
      </c>
      <c r="J2301">
        <v>3.53</v>
      </c>
      <c r="K2301">
        <v>4.32</v>
      </c>
      <c r="L2301">
        <v>4.1399999999999997</v>
      </c>
      <c r="M2301">
        <v>3.51</v>
      </c>
      <c r="N2301">
        <v>2.92</v>
      </c>
      <c r="O2301">
        <v>2.78</v>
      </c>
      <c r="P2301" t="e">
        <v>#N/A</v>
      </c>
      <c r="Q2301">
        <v>1.4524999999999999</v>
      </c>
      <c r="R2301">
        <v>2.09</v>
      </c>
      <c r="S2301">
        <v>2.2174999999999998</v>
      </c>
      <c r="T2301">
        <v>2.6312500000000001</v>
      </c>
      <c r="U2301">
        <v>2.7949999999999999</v>
      </c>
      <c r="V2301" t="e">
        <v>#N/A</v>
      </c>
      <c r="W2301" t="e">
        <v>#N/A</v>
      </c>
      <c r="X2301">
        <v>54.42</v>
      </c>
    </row>
    <row r="2302" spans="1:24" x14ac:dyDescent="0.55000000000000004">
      <c r="A2302" s="5">
        <v>39771</v>
      </c>
      <c r="B2302">
        <v>0.38</v>
      </c>
      <c r="C2302">
        <v>7.0000000000000007E-2</v>
      </c>
      <c r="D2302">
        <v>0.66</v>
      </c>
      <c r="E2302">
        <v>0.97</v>
      </c>
      <c r="F2302">
        <v>1.0900000000000001</v>
      </c>
      <c r="G2302">
        <v>1.36</v>
      </c>
      <c r="H2302">
        <v>2.08</v>
      </c>
      <c r="I2302">
        <v>2.64</v>
      </c>
      <c r="J2302">
        <v>3.38</v>
      </c>
      <c r="K2302">
        <v>4.17</v>
      </c>
      <c r="L2302">
        <v>3.96</v>
      </c>
      <c r="M2302">
        <v>3.61</v>
      </c>
      <c r="N2302">
        <v>2.98</v>
      </c>
      <c r="O2302">
        <v>2.96</v>
      </c>
      <c r="P2302" t="e">
        <v>#N/A</v>
      </c>
      <c r="Q2302">
        <v>1.4137500000000001</v>
      </c>
      <c r="R2302">
        <v>2.0412499999999998</v>
      </c>
      <c r="S2302">
        <v>2.1724999999999999</v>
      </c>
      <c r="T2302">
        <v>2.5837500000000002</v>
      </c>
      <c r="U2302">
        <v>2.7549999999999999</v>
      </c>
      <c r="V2302" t="e">
        <v>#N/A</v>
      </c>
      <c r="W2302" t="e">
        <v>#N/A</v>
      </c>
      <c r="X2302">
        <v>53.64</v>
      </c>
    </row>
    <row r="2303" spans="1:24" x14ac:dyDescent="0.55000000000000004">
      <c r="A2303" s="5">
        <v>39772</v>
      </c>
      <c r="B2303">
        <v>0.49</v>
      </c>
      <c r="C2303">
        <v>0.03</v>
      </c>
      <c r="D2303">
        <v>0.52</v>
      </c>
      <c r="E2303">
        <v>0.87</v>
      </c>
      <c r="F2303">
        <v>1</v>
      </c>
      <c r="G2303">
        <v>1.2</v>
      </c>
      <c r="H2303">
        <v>1.94</v>
      </c>
      <c r="I2303">
        <v>2.4300000000000002</v>
      </c>
      <c r="J2303">
        <v>3.1</v>
      </c>
      <c r="K2303">
        <v>3.87</v>
      </c>
      <c r="L2303">
        <v>3.64</v>
      </c>
      <c r="M2303">
        <v>3.73</v>
      </c>
      <c r="N2303">
        <v>3.06</v>
      </c>
      <c r="O2303">
        <v>2.93</v>
      </c>
      <c r="P2303" t="e">
        <v>#N/A</v>
      </c>
      <c r="Q2303">
        <v>1.3987499999999999</v>
      </c>
      <c r="R2303">
        <v>2.0287500000000001</v>
      </c>
      <c r="S2303">
        <v>2.15313</v>
      </c>
      <c r="T2303">
        <v>2.5437500000000002</v>
      </c>
      <c r="U2303">
        <v>2.7050000000000001</v>
      </c>
      <c r="V2303" t="e">
        <v>#N/A</v>
      </c>
      <c r="W2303" t="e">
        <v>#N/A</v>
      </c>
      <c r="X2303">
        <v>48.86</v>
      </c>
    </row>
    <row r="2304" spans="1:24" x14ac:dyDescent="0.55000000000000004">
      <c r="A2304" s="5">
        <v>39773</v>
      </c>
      <c r="B2304">
        <v>0.56999999999999995</v>
      </c>
      <c r="C2304">
        <v>0.02</v>
      </c>
      <c r="D2304">
        <v>0.45</v>
      </c>
      <c r="E2304">
        <v>0.83</v>
      </c>
      <c r="F2304">
        <v>1.0900000000000001</v>
      </c>
      <c r="G2304">
        <v>1.35</v>
      </c>
      <c r="H2304">
        <v>2.02</v>
      </c>
      <c r="I2304">
        <v>2.5299999999999998</v>
      </c>
      <c r="J2304">
        <v>3.2</v>
      </c>
      <c r="K2304">
        <v>3.93</v>
      </c>
      <c r="L2304">
        <v>3.7</v>
      </c>
      <c r="M2304">
        <v>3.96</v>
      </c>
      <c r="N2304">
        <v>3.15</v>
      </c>
      <c r="O2304">
        <v>3.1</v>
      </c>
      <c r="P2304" t="e">
        <v>#N/A</v>
      </c>
      <c r="Q2304">
        <v>1.395</v>
      </c>
      <c r="R2304">
        <v>2.0212500000000002</v>
      </c>
      <c r="S2304">
        <v>2.1575000000000002</v>
      </c>
      <c r="T2304">
        <v>2.5687500000000001</v>
      </c>
      <c r="U2304">
        <v>2.7362500000000001</v>
      </c>
      <c r="V2304" t="e">
        <v>#N/A</v>
      </c>
      <c r="W2304" t="e">
        <v>#N/A</v>
      </c>
      <c r="X2304">
        <v>49.22</v>
      </c>
    </row>
    <row r="2305" spans="1:24" x14ac:dyDescent="0.55000000000000004">
      <c r="A2305" s="5">
        <v>39776</v>
      </c>
      <c r="B2305">
        <v>0.62</v>
      </c>
      <c r="C2305">
        <v>0.13</v>
      </c>
      <c r="D2305">
        <v>0.54</v>
      </c>
      <c r="E2305">
        <v>0.95</v>
      </c>
      <c r="F2305">
        <v>1.31</v>
      </c>
      <c r="G2305">
        <v>1.53</v>
      </c>
      <c r="H2305">
        <v>2.2400000000000002</v>
      </c>
      <c r="I2305">
        <v>2.71</v>
      </c>
      <c r="J2305">
        <v>3.35</v>
      </c>
      <c r="K2305">
        <v>4.01</v>
      </c>
      <c r="L2305">
        <v>3.78</v>
      </c>
      <c r="M2305">
        <v>4.1900000000000004</v>
      </c>
      <c r="N2305">
        <v>3.11</v>
      </c>
      <c r="O2305">
        <v>3.32</v>
      </c>
      <c r="P2305" t="e">
        <v>#N/A</v>
      </c>
      <c r="Q2305">
        <v>1.4112499999999999</v>
      </c>
      <c r="R2305">
        <v>2.0262500000000001</v>
      </c>
      <c r="S2305">
        <v>2.1687500000000002</v>
      </c>
      <c r="T2305">
        <v>2.5750000000000002</v>
      </c>
      <c r="U2305">
        <v>2.75875</v>
      </c>
      <c r="V2305" t="e">
        <v>#N/A</v>
      </c>
      <c r="W2305" t="e">
        <v>#N/A</v>
      </c>
      <c r="X2305">
        <v>53.63</v>
      </c>
    </row>
    <row r="2306" spans="1:24" x14ac:dyDescent="0.55000000000000004">
      <c r="A2306" s="5">
        <v>39777</v>
      </c>
      <c r="B2306">
        <v>0.59</v>
      </c>
      <c r="C2306">
        <v>0.1</v>
      </c>
      <c r="D2306">
        <v>0.53</v>
      </c>
      <c r="E2306">
        <v>0.95</v>
      </c>
      <c r="F2306">
        <v>1.1499999999999999</v>
      </c>
      <c r="G2306">
        <v>1.41</v>
      </c>
      <c r="H2306">
        <v>2.06</v>
      </c>
      <c r="I2306">
        <v>2.4900000000000002</v>
      </c>
      <c r="J2306">
        <v>3.11</v>
      </c>
      <c r="K2306">
        <v>3.85</v>
      </c>
      <c r="L2306">
        <v>3.63</v>
      </c>
      <c r="M2306">
        <v>4.12</v>
      </c>
      <c r="N2306">
        <v>2.79</v>
      </c>
      <c r="O2306">
        <v>3.14</v>
      </c>
      <c r="P2306" t="e">
        <v>#N/A</v>
      </c>
      <c r="Q2306">
        <v>1.43625</v>
      </c>
      <c r="R2306">
        <v>2.0462500000000001</v>
      </c>
      <c r="S2306">
        <v>2.19625</v>
      </c>
      <c r="T2306">
        <v>2.6212499999999999</v>
      </c>
      <c r="U2306">
        <v>2.84</v>
      </c>
      <c r="V2306" t="e">
        <v>#N/A</v>
      </c>
      <c r="W2306" t="e">
        <v>#N/A</v>
      </c>
      <c r="X2306">
        <v>50.02</v>
      </c>
    </row>
    <row r="2307" spans="1:24" x14ac:dyDescent="0.55000000000000004">
      <c r="A2307" s="5">
        <v>39778</v>
      </c>
      <c r="B2307">
        <v>0.53</v>
      </c>
      <c r="C2307">
        <v>0.05</v>
      </c>
      <c r="D2307">
        <v>0.48</v>
      </c>
      <c r="E2307">
        <v>0.93</v>
      </c>
      <c r="F2307">
        <v>1.0900000000000001</v>
      </c>
      <c r="G2307">
        <v>1.38</v>
      </c>
      <c r="H2307">
        <v>2.0099999999999998</v>
      </c>
      <c r="I2307">
        <v>2.4300000000000002</v>
      </c>
      <c r="J2307">
        <v>2.99</v>
      </c>
      <c r="K2307">
        <v>3.77</v>
      </c>
      <c r="L2307">
        <v>3.54</v>
      </c>
      <c r="M2307">
        <v>4.24</v>
      </c>
      <c r="N2307">
        <v>2.68</v>
      </c>
      <c r="O2307">
        <v>3.1</v>
      </c>
      <c r="P2307" t="e">
        <v>#N/A</v>
      </c>
      <c r="Q2307">
        <v>1.4312499999999999</v>
      </c>
      <c r="R2307">
        <v>2.03125</v>
      </c>
      <c r="S2307">
        <v>2.1812499999999999</v>
      </c>
      <c r="T2307">
        <v>2.5437500000000002</v>
      </c>
      <c r="U2307">
        <v>2.7174999999999998</v>
      </c>
      <c r="V2307" t="e">
        <v>#N/A</v>
      </c>
      <c r="W2307" t="e">
        <v>#N/A</v>
      </c>
      <c r="X2307">
        <v>54.2</v>
      </c>
    </row>
    <row r="2308" spans="1:24" x14ac:dyDescent="0.55000000000000004">
      <c r="A2308" s="5">
        <v>39779</v>
      </c>
      <c r="B2308" t="e">
        <v>#N/A</v>
      </c>
      <c r="C2308" t="e">
        <v>#N/A</v>
      </c>
      <c r="D2308" t="e">
        <v>#N/A</v>
      </c>
      <c r="E2308" t="e">
        <v>#N/A</v>
      </c>
      <c r="F2308" t="e">
        <v>#N/A</v>
      </c>
      <c r="G2308" t="e">
        <v>#N/A</v>
      </c>
      <c r="H2308" t="e">
        <v>#N/A</v>
      </c>
      <c r="I2308" t="e">
        <v>#N/A</v>
      </c>
      <c r="J2308" t="e">
        <v>#N/A</v>
      </c>
      <c r="K2308" t="e">
        <v>#N/A</v>
      </c>
      <c r="L2308" t="e">
        <v>#N/A</v>
      </c>
      <c r="M2308" t="e">
        <v>#N/A</v>
      </c>
      <c r="N2308" t="e">
        <v>#N/A</v>
      </c>
      <c r="O2308" t="e">
        <v>#N/A</v>
      </c>
      <c r="P2308" t="e">
        <v>#N/A</v>
      </c>
      <c r="Q2308">
        <v>1.9</v>
      </c>
      <c r="R2308">
        <v>2.0437500000000002</v>
      </c>
      <c r="S2308">
        <v>2.2025000000000001</v>
      </c>
      <c r="T2308">
        <v>2.5674999999999999</v>
      </c>
      <c r="U2308">
        <v>2.7475000000000001</v>
      </c>
      <c r="V2308" t="e">
        <v>#N/A</v>
      </c>
      <c r="W2308" t="e">
        <v>#N/A</v>
      </c>
      <c r="X2308" t="e">
        <v>#N/A</v>
      </c>
    </row>
    <row r="2309" spans="1:24" x14ac:dyDescent="0.55000000000000004">
      <c r="A2309" s="5">
        <v>39780</v>
      </c>
      <c r="B2309">
        <v>0.52</v>
      </c>
      <c r="C2309">
        <v>0.01</v>
      </c>
      <c r="D2309">
        <v>0.44</v>
      </c>
      <c r="E2309">
        <v>0.9</v>
      </c>
      <c r="F2309">
        <v>1</v>
      </c>
      <c r="G2309">
        <v>1.27</v>
      </c>
      <c r="H2309">
        <v>1.93</v>
      </c>
      <c r="I2309">
        <v>2.35</v>
      </c>
      <c r="J2309">
        <v>2.93</v>
      </c>
      <c r="K2309">
        <v>3.71</v>
      </c>
      <c r="L2309">
        <v>3.45</v>
      </c>
      <c r="M2309">
        <v>4.17</v>
      </c>
      <c r="N2309">
        <v>2.6</v>
      </c>
      <c r="O2309">
        <v>2.98</v>
      </c>
      <c r="P2309" t="e">
        <v>#N/A</v>
      </c>
      <c r="Q2309">
        <v>1.9012500000000001</v>
      </c>
      <c r="R2309">
        <v>2.06</v>
      </c>
      <c r="S2309">
        <v>2.2168800000000002</v>
      </c>
      <c r="T2309">
        <v>2.5912500000000001</v>
      </c>
      <c r="U2309">
        <v>2.7662499999999999</v>
      </c>
      <c r="V2309" t="e">
        <v>#N/A</v>
      </c>
      <c r="W2309" t="e">
        <v>#N/A</v>
      </c>
      <c r="X2309">
        <v>55.21</v>
      </c>
    </row>
    <row r="2310" spans="1:24" x14ac:dyDescent="0.55000000000000004">
      <c r="A2310" s="5">
        <v>39783</v>
      </c>
      <c r="B2310">
        <v>0.52</v>
      </c>
      <c r="C2310">
        <v>7.0000000000000007E-2</v>
      </c>
      <c r="D2310">
        <v>0.44</v>
      </c>
      <c r="E2310">
        <v>0.81</v>
      </c>
      <c r="F2310">
        <v>0.9</v>
      </c>
      <c r="G2310">
        <v>1.1599999999999999</v>
      </c>
      <c r="H2310">
        <v>1.71</v>
      </c>
      <c r="I2310">
        <v>2.13</v>
      </c>
      <c r="J2310">
        <v>2.72</v>
      </c>
      <c r="K2310">
        <v>3.51</v>
      </c>
      <c r="L2310">
        <v>3.22</v>
      </c>
      <c r="M2310">
        <v>2.0299999999999998</v>
      </c>
      <c r="N2310">
        <v>2.38</v>
      </c>
      <c r="O2310">
        <v>2.76</v>
      </c>
      <c r="P2310" t="e">
        <v>#N/A</v>
      </c>
      <c r="Q2310">
        <v>1.9112499999999999</v>
      </c>
      <c r="R2310">
        <v>2.0662500000000001</v>
      </c>
      <c r="S2310">
        <v>2.2200000000000002</v>
      </c>
      <c r="T2310">
        <v>2.6062500000000002</v>
      </c>
      <c r="U2310">
        <v>2.7737500000000002</v>
      </c>
      <c r="V2310" t="e">
        <v>#N/A</v>
      </c>
      <c r="W2310" t="e">
        <v>#N/A</v>
      </c>
      <c r="X2310">
        <v>49.34</v>
      </c>
    </row>
    <row r="2311" spans="1:24" x14ac:dyDescent="0.55000000000000004">
      <c r="A2311" s="5">
        <v>39784</v>
      </c>
      <c r="B2311">
        <v>0.47</v>
      </c>
      <c r="C2311">
        <v>0.06</v>
      </c>
      <c r="D2311">
        <v>0.42</v>
      </c>
      <c r="E2311">
        <v>0.77</v>
      </c>
      <c r="F2311">
        <v>0.9</v>
      </c>
      <c r="G2311">
        <v>1.1200000000000001</v>
      </c>
      <c r="H2311">
        <v>1.65</v>
      </c>
      <c r="I2311">
        <v>2.08</v>
      </c>
      <c r="J2311">
        <v>2.68</v>
      </c>
      <c r="K2311">
        <v>3.47</v>
      </c>
      <c r="L2311">
        <v>3.18</v>
      </c>
      <c r="M2311">
        <v>1.73</v>
      </c>
      <c r="N2311">
        <v>2.2599999999999998</v>
      </c>
      <c r="O2311">
        <v>2.6</v>
      </c>
      <c r="P2311" t="e">
        <v>#N/A</v>
      </c>
      <c r="Q2311">
        <v>1.8987499999999999</v>
      </c>
      <c r="R2311">
        <v>2.0587499999999999</v>
      </c>
      <c r="S2311">
        <v>2.21</v>
      </c>
      <c r="T2311">
        <v>2.5687500000000001</v>
      </c>
      <c r="U2311">
        <v>2.7124999999999999</v>
      </c>
      <c r="V2311" t="e">
        <v>#N/A</v>
      </c>
      <c r="W2311" t="e">
        <v>#N/A</v>
      </c>
      <c r="X2311">
        <v>47.05</v>
      </c>
    </row>
    <row r="2312" spans="1:24" x14ac:dyDescent="0.55000000000000004">
      <c r="A2312" s="5">
        <v>39785</v>
      </c>
      <c r="B2312">
        <v>0.36</v>
      </c>
      <c r="C2312">
        <v>0.02</v>
      </c>
      <c r="D2312">
        <v>0.35</v>
      </c>
      <c r="E2312">
        <v>0.7</v>
      </c>
      <c r="F2312">
        <v>0.87</v>
      </c>
      <c r="G2312">
        <v>1.07</v>
      </c>
      <c r="H2312">
        <v>1.6</v>
      </c>
      <c r="I2312">
        <v>2.0299999999999998</v>
      </c>
      <c r="J2312">
        <v>2.67</v>
      </c>
      <c r="K2312">
        <v>3.45</v>
      </c>
      <c r="L2312">
        <v>3.17</v>
      </c>
      <c r="M2312">
        <v>1.57</v>
      </c>
      <c r="N2312">
        <v>2.14</v>
      </c>
      <c r="O2312">
        <v>2.4700000000000002</v>
      </c>
      <c r="P2312" t="e">
        <v>#N/A</v>
      </c>
      <c r="Q2312">
        <v>1.89</v>
      </c>
      <c r="R2312">
        <v>2.05125</v>
      </c>
      <c r="S2312">
        <v>2.2012499999999999</v>
      </c>
      <c r="T2312">
        <v>2.5562499999999999</v>
      </c>
      <c r="U2312">
        <v>2.7037499999999999</v>
      </c>
      <c r="V2312" t="e">
        <v>#N/A</v>
      </c>
      <c r="W2312" t="e">
        <v>#N/A</v>
      </c>
      <c r="X2312">
        <v>46.79</v>
      </c>
    </row>
    <row r="2313" spans="1:24" x14ac:dyDescent="0.55000000000000004">
      <c r="A2313" s="5">
        <v>39786</v>
      </c>
      <c r="B2313">
        <v>0.2</v>
      </c>
      <c r="C2313">
        <v>0.02</v>
      </c>
      <c r="D2313">
        <v>0.26</v>
      </c>
      <c r="E2313">
        <v>0.61</v>
      </c>
      <c r="F2313">
        <v>0.82</v>
      </c>
      <c r="G2313">
        <v>1.02</v>
      </c>
      <c r="H2313">
        <v>1.51</v>
      </c>
      <c r="I2313">
        <v>1.93</v>
      </c>
      <c r="J2313">
        <v>2.5499999999999998</v>
      </c>
      <c r="K2313">
        <v>3.35</v>
      </c>
      <c r="L2313">
        <v>3.06</v>
      </c>
      <c r="M2313">
        <v>1.47</v>
      </c>
      <c r="N2313">
        <v>1.98</v>
      </c>
      <c r="O2313">
        <v>2.3199999999999998</v>
      </c>
      <c r="P2313" t="e">
        <v>#N/A</v>
      </c>
      <c r="Q2313">
        <v>1.87625</v>
      </c>
      <c r="R2313">
        <v>2.0437500000000002</v>
      </c>
      <c r="S2313">
        <v>2.1924999999999999</v>
      </c>
      <c r="T2313">
        <v>2.52</v>
      </c>
      <c r="U2313">
        <v>2.6487500000000002</v>
      </c>
      <c r="V2313" t="e">
        <v>#N/A</v>
      </c>
      <c r="W2313" t="e">
        <v>#N/A</v>
      </c>
      <c r="X2313">
        <v>43.8</v>
      </c>
    </row>
    <row r="2314" spans="1:24" x14ac:dyDescent="0.55000000000000004">
      <c r="A2314" s="5">
        <v>39787</v>
      </c>
      <c r="B2314">
        <v>0.12</v>
      </c>
      <c r="C2314">
        <v>0.02</v>
      </c>
      <c r="D2314">
        <v>0.23</v>
      </c>
      <c r="E2314">
        <v>0.54</v>
      </c>
      <c r="F2314">
        <v>0.93</v>
      </c>
      <c r="G2314">
        <v>1.19</v>
      </c>
      <c r="H2314">
        <v>1.67</v>
      </c>
      <c r="I2314">
        <v>2.09</v>
      </c>
      <c r="J2314">
        <v>2.67</v>
      </c>
      <c r="K2314">
        <v>3.41</v>
      </c>
      <c r="L2314">
        <v>3.11</v>
      </c>
      <c r="M2314">
        <v>1.79</v>
      </c>
      <c r="N2314">
        <v>2.23</v>
      </c>
      <c r="O2314">
        <v>2.4</v>
      </c>
      <c r="P2314" t="e">
        <v>#N/A</v>
      </c>
      <c r="Q2314">
        <v>1.8674999999999999</v>
      </c>
      <c r="R2314">
        <v>2.0406300000000002</v>
      </c>
      <c r="S2314">
        <v>2.1856300000000002</v>
      </c>
      <c r="T2314">
        <v>2.55125</v>
      </c>
      <c r="U2314">
        <v>2.6924999999999999</v>
      </c>
      <c r="V2314" t="e">
        <v>#N/A</v>
      </c>
      <c r="W2314" t="e">
        <v>#N/A</v>
      </c>
      <c r="X2314">
        <v>41.01</v>
      </c>
    </row>
    <row r="2315" spans="1:24" x14ac:dyDescent="0.55000000000000004">
      <c r="A2315" s="5">
        <v>39790</v>
      </c>
      <c r="B2315">
        <v>0.12</v>
      </c>
      <c r="C2315">
        <v>0.03</v>
      </c>
      <c r="D2315">
        <v>0.28000000000000003</v>
      </c>
      <c r="E2315">
        <v>0.53</v>
      </c>
      <c r="F2315">
        <v>0.97</v>
      </c>
      <c r="G2315">
        <v>1.27</v>
      </c>
      <c r="H2315">
        <v>1.76</v>
      </c>
      <c r="I2315">
        <v>2.17</v>
      </c>
      <c r="J2315">
        <v>2.77</v>
      </c>
      <c r="K2315">
        <v>3.45</v>
      </c>
      <c r="L2315">
        <v>3.16</v>
      </c>
      <c r="M2315">
        <v>2.04</v>
      </c>
      <c r="N2315">
        <v>2.4700000000000002</v>
      </c>
      <c r="O2315">
        <v>2.48</v>
      </c>
      <c r="P2315" t="e">
        <v>#N/A</v>
      </c>
      <c r="Q2315">
        <v>1.825</v>
      </c>
      <c r="R2315">
        <v>2.0350000000000001</v>
      </c>
      <c r="S2315">
        <v>2.1893799999999999</v>
      </c>
      <c r="T2315">
        <v>2.6006300000000002</v>
      </c>
      <c r="U2315">
        <v>2.7949999999999999</v>
      </c>
      <c r="V2315" t="e">
        <v>#N/A</v>
      </c>
      <c r="W2315" t="e">
        <v>#N/A</v>
      </c>
      <c r="X2315">
        <v>43.69</v>
      </c>
    </row>
    <row r="2316" spans="1:24" x14ac:dyDescent="0.55000000000000004">
      <c r="A2316" s="5">
        <v>39791</v>
      </c>
      <c r="B2316">
        <v>0.13</v>
      </c>
      <c r="C2316">
        <v>0.03</v>
      </c>
      <c r="D2316">
        <v>0.25</v>
      </c>
      <c r="E2316">
        <v>0.49</v>
      </c>
      <c r="F2316">
        <v>0.84</v>
      </c>
      <c r="G2316">
        <v>1.1499999999999999</v>
      </c>
      <c r="H2316">
        <v>1.61</v>
      </c>
      <c r="I2316">
        <v>2.0299999999999998</v>
      </c>
      <c r="J2316">
        <v>2.67</v>
      </c>
      <c r="K2316">
        <v>3.35</v>
      </c>
      <c r="L2316">
        <v>3.06</v>
      </c>
      <c r="M2316">
        <v>1.94</v>
      </c>
      <c r="N2316">
        <v>2.41</v>
      </c>
      <c r="O2316">
        <v>2.4500000000000002</v>
      </c>
      <c r="P2316" t="e">
        <v>#N/A</v>
      </c>
      <c r="Q2316">
        <v>1.635</v>
      </c>
      <c r="R2316">
        <v>1.9924999999999999</v>
      </c>
      <c r="S2316">
        <v>2.1637499999999998</v>
      </c>
      <c r="T2316">
        <v>2.5249999999999999</v>
      </c>
      <c r="U2316">
        <v>2.71</v>
      </c>
      <c r="V2316" t="e">
        <v>#N/A</v>
      </c>
      <c r="W2316" t="e">
        <v>#N/A</v>
      </c>
      <c r="X2316">
        <v>42</v>
      </c>
    </row>
    <row r="2317" spans="1:24" x14ac:dyDescent="0.55000000000000004">
      <c r="A2317" s="5">
        <v>39792</v>
      </c>
      <c r="B2317">
        <v>0.11</v>
      </c>
      <c r="C2317">
        <v>0</v>
      </c>
      <c r="D2317">
        <v>0.21</v>
      </c>
      <c r="E2317">
        <v>0.49</v>
      </c>
      <c r="F2317">
        <v>0.86</v>
      </c>
      <c r="G2317">
        <v>1.21</v>
      </c>
      <c r="H2317">
        <v>1.62</v>
      </c>
      <c r="I2317">
        <v>2.0499999999999998</v>
      </c>
      <c r="J2317">
        <v>2.69</v>
      </c>
      <c r="K2317">
        <v>3.39</v>
      </c>
      <c r="L2317">
        <v>3.09</v>
      </c>
      <c r="M2317">
        <v>1.98</v>
      </c>
      <c r="N2317">
        <v>2.44</v>
      </c>
      <c r="O2317">
        <v>2.4300000000000002</v>
      </c>
      <c r="P2317" t="e">
        <v>#N/A</v>
      </c>
      <c r="Q2317">
        <v>1.43875</v>
      </c>
      <c r="R2317">
        <v>1.9037500000000001</v>
      </c>
      <c r="S2317">
        <v>2.0987499999999999</v>
      </c>
      <c r="T2317">
        <v>2.4375</v>
      </c>
      <c r="U2317">
        <v>2.6225000000000001</v>
      </c>
      <c r="V2317" t="e">
        <v>#N/A</v>
      </c>
      <c r="W2317" t="e">
        <v>#N/A</v>
      </c>
      <c r="X2317">
        <v>43.1</v>
      </c>
    </row>
    <row r="2318" spans="1:24" x14ac:dyDescent="0.55000000000000004">
      <c r="A2318" s="5">
        <v>39793</v>
      </c>
      <c r="B2318">
        <v>0.14000000000000001</v>
      </c>
      <c r="C2318">
        <v>0.01</v>
      </c>
      <c r="D2318">
        <v>0.22</v>
      </c>
      <c r="E2318">
        <v>0.51</v>
      </c>
      <c r="F2318">
        <v>0.79</v>
      </c>
      <c r="G2318">
        <v>1.1100000000000001</v>
      </c>
      <c r="H2318">
        <v>1.55</v>
      </c>
      <c r="I2318">
        <v>1.99</v>
      </c>
      <c r="J2318">
        <v>2.64</v>
      </c>
      <c r="K2318">
        <v>3.35</v>
      </c>
      <c r="L2318">
        <v>3.07</v>
      </c>
      <c r="M2318">
        <v>1.9</v>
      </c>
      <c r="N2318">
        <v>2.35</v>
      </c>
      <c r="O2318">
        <v>2.4</v>
      </c>
      <c r="P2318" t="e">
        <v>#N/A</v>
      </c>
      <c r="Q2318">
        <v>1.1950000000000001</v>
      </c>
      <c r="R2318">
        <v>1.7675000000000001</v>
      </c>
      <c r="S2318">
        <v>1.9962500000000001</v>
      </c>
      <c r="T2318">
        <v>2.3224999999999998</v>
      </c>
      <c r="U2318">
        <v>2.5287500000000001</v>
      </c>
      <c r="V2318" t="e">
        <v>#N/A</v>
      </c>
      <c r="W2318" t="e">
        <v>#N/A</v>
      </c>
      <c r="X2318">
        <v>47.77</v>
      </c>
    </row>
    <row r="2319" spans="1:24" x14ac:dyDescent="0.55000000000000004">
      <c r="A2319" s="5">
        <v>39794</v>
      </c>
      <c r="B2319">
        <v>0.15</v>
      </c>
      <c r="C2319">
        <v>0.02</v>
      </c>
      <c r="D2319">
        <v>0.21</v>
      </c>
      <c r="E2319">
        <v>0.5</v>
      </c>
      <c r="F2319">
        <v>0.78</v>
      </c>
      <c r="G2319">
        <v>1.05</v>
      </c>
      <c r="H2319">
        <v>1.55</v>
      </c>
      <c r="I2319">
        <v>1.98</v>
      </c>
      <c r="J2319">
        <v>2.6</v>
      </c>
      <c r="K2319">
        <v>3.36</v>
      </c>
      <c r="L2319">
        <v>3.07</v>
      </c>
      <c r="M2319">
        <v>1.93</v>
      </c>
      <c r="N2319">
        <v>2.4300000000000002</v>
      </c>
      <c r="O2319">
        <v>2.44</v>
      </c>
      <c r="P2319" t="e">
        <v>#N/A</v>
      </c>
      <c r="Q2319">
        <v>1.04</v>
      </c>
      <c r="R2319">
        <v>1.6806300000000001</v>
      </c>
      <c r="S2319">
        <v>1.9212499999999999</v>
      </c>
      <c r="T2319">
        <v>2.2200000000000002</v>
      </c>
      <c r="U2319">
        <v>2.4187500000000002</v>
      </c>
      <c r="V2319" t="e">
        <v>#N/A</v>
      </c>
      <c r="W2319" t="e">
        <v>#N/A</v>
      </c>
      <c r="X2319">
        <v>46.27</v>
      </c>
    </row>
    <row r="2320" spans="1:24" x14ac:dyDescent="0.55000000000000004">
      <c r="A2320" s="5">
        <v>39797</v>
      </c>
      <c r="B2320">
        <v>0.18</v>
      </c>
      <c r="C2320">
        <v>0.03</v>
      </c>
      <c r="D2320">
        <v>0.28000000000000003</v>
      </c>
      <c r="E2320">
        <v>0.5</v>
      </c>
      <c r="F2320">
        <v>0.75</v>
      </c>
      <c r="G2320">
        <v>1.02</v>
      </c>
      <c r="H2320">
        <v>1.5</v>
      </c>
      <c r="I2320">
        <v>1.92</v>
      </c>
      <c r="J2320">
        <v>2.5299999999999998</v>
      </c>
      <c r="K2320">
        <v>3.29</v>
      </c>
      <c r="L2320">
        <v>2.98</v>
      </c>
      <c r="M2320">
        <v>2.09</v>
      </c>
      <c r="N2320">
        <v>2.4300000000000002</v>
      </c>
      <c r="O2320">
        <v>2.4900000000000002</v>
      </c>
      <c r="P2320" t="e">
        <v>#N/A</v>
      </c>
      <c r="Q2320">
        <v>0.96125000000000005</v>
      </c>
      <c r="R2320">
        <v>1.61375</v>
      </c>
      <c r="S2320">
        <v>1.8712500000000001</v>
      </c>
      <c r="T2320">
        <v>2.2162500000000001</v>
      </c>
      <c r="U2320">
        <v>2.4300000000000002</v>
      </c>
      <c r="V2320" t="e">
        <v>#N/A</v>
      </c>
      <c r="W2320" t="e">
        <v>#N/A</v>
      </c>
      <c r="X2320">
        <v>44.61</v>
      </c>
    </row>
    <row r="2321" spans="1:24" x14ac:dyDescent="0.55000000000000004">
      <c r="A2321" s="5">
        <v>39798</v>
      </c>
      <c r="B2321">
        <v>0.17</v>
      </c>
      <c r="C2321">
        <v>0.04</v>
      </c>
      <c r="D2321">
        <v>0.23</v>
      </c>
      <c r="E2321">
        <v>0.45</v>
      </c>
      <c r="F2321">
        <v>0.65</v>
      </c>
      <c r="G2321">
        <v>0.88</v>
      </c>
      <c r="H2321">
        <v>1.34</v>
      </c>
      <c r="I2321">
        <v>1.77</v>
      </c>
      <c r="J2321">
        <v>2.37</v>
      </c>
      <c r="K2321">
        <v>3.16</v>
      </c>
      <c r="L2321">
        <v>2.86</v>
      </c>
      <c r="M2321">
        <v>1.64</v>
      </c>
      <c r="N2321">
        <v>2.21</v>
      </c>
      <c r="O2321">
        <v>2.2599999999999998</v>
      </c>
      <c r="P2321" t="e">
        <v>#N/A</v>
      </c>
      <c r="Q2321">
        <v>0.88375000000000004</v>
      </c>
      <c r="R2321">
        <v>1.5674999999999999</v>
      </c>
      <c r="S2321">
        <v>1.8474999999999999</v>
      </c>
      <c r="T2321">
        <v>2.1675</v>
      </c>
      <c r="U2321">
        <v>2.3675000000000002</v>
      </c>
      <c r="V2321" t="e">
        <v>#N/A</v>
      </c>
      <c r="W2321" t="e">
        <v>#N/A</v>
      </c>
      <c r="X2321">
        <v>43.84</v>
      </c>
    </row>
    <row r="2322" spans="1:24" x14ac:dyDescent="0.55000000000000004">
      <c r="A2322" s="5">
        <v>39799</v>
      </c>
      <c r="B2322">
        <v>0.12</v>
      </c>
      <c r="C2322">
        <v>0.05</v>
      </c>
      <c r="D2322">
        <v>0.19</v>
      </c>
      <c r="E2322">
        <v>0.45</v>
      </c>
      <c r="F2322">
        <v>0.73</v>
      </c>
      <c r="G2322">
        <v>0.98</v>
      </c>
      <c r="H2322">
        <v>1.35</v>
      </c>
      <c r="I2322">
        <v>1.7</v>
      </c>
      <c r="J2322">
        <v>2.2000000000000002</v>
      </c>
      <c r="K2322">
        <v>3.01</v>
      </c>
      <c r="L2322">
        <v>2.66</v>
      </c>
      <c r="M2322">
        <v>1.26</v>
      </c>
      <c r="N2322">
        <v>1.86</v>
      </c>
      <c r="O2322">
        <v>2.04</v>
      </c>
      <c r="P2322" t="e">
        <v>#N/A</v>
      </c>
      <c r="Q2322">
        <v>0.58125000000000004</v>
      </c>
      <c r="R2322">
        <v>1.2725</v>
      </c>
      <c r="S2322">
        <v>1.5774999999999999</v>
      </c>
      <c r="T2322">
        <v>1.8912500000000001</v>
      </c>
      <c r="U2322">
        <v>2.0987499999999999</v>
      </c>
      <c r="V2322" t="e">
        <v>#N/A</v>
      </c>
      <c r="W2322" t="e">
        <v>#N/A</v>
      </c>
      <c r="X2322">
        <v>40.17</v>
      </c>
    </row>
    <row r="2323" spans="1:24" x14ac:dyDescent="0.55000000000000004">
      <c r="A2323" s="5">
        <v>39800</v>
      </c>
      <c r="B2323">
        <v>0.11</v>
      </c>
      <c r="C2323">
        <v>0</v>
      </c>
      <c r="D2323">
        <v>0.15</v>
      </c>
      <c r="E2323">
        <v>0.43</v>
      </c>
      <c r="F2323">
        <v>0.68</v>
      </c>
      <c r="G2323">
        <v>0.92</v>
      </c>
      <c r="H2323">
        <v>1.26</v>
      </c>
      <c r="I2323">
        <v>1.59</v>
      </c>
      <c r="J2323">
        <v>2.08</v>
      </c>
      <c r="K2323">
        <v>2.86</v>
      </c>
      <c r="L2323">
        <v>2.5299999999999998</v>
      </c>
      <c r="M2323">
        <v>1.37</v>
      </c>
      <c r="N2323">
        <v>1.85</v>
      </c>
      <c r="O2323">
        <v>1.99</v>
      </c>
      <c r="P2323" t="e">
        <v>#N/A</v>
      </c>
      <c r="Q2323">
        <v>0.50749999999999995</v>
      </c>
      <c r="R2323">
        <v>1.2150000000000001</v>
      </c>
      <c r="S2323">
        <v>1.5249999999999999</v>
      </c>
      <c r="T2323">
        <v>1.86375</v>
      </c>
      <c r="U2323">
        <v>2.0987499999999999</v>
      </c>
      <c r="V2323" t="e">
        <v>#N/A</v>
      </c>
      <c r="W2323" t="e">
        <v>#N/A</v>
      </c>
      <c r="X2323">
        <v>36.729999999999997</v>
      </c>
    </row>
    <row r="2324" spans="1:24" x14ac:dyDescent="0.55000000000000004">
      <c r="A2324" s="5">
        <v>39801</v>
      </c>
      <c r="B2324">
        <v>0.11</v>
      </c>
      <c r="C2324">
        <v>0.02</v>
      </c>
      <c r="D2324">
        <v>0.14000000000000001</v>
      </c>
      <c r="E2324">
        <v>0.44</v>
      </c>
      <c r="F2324">
        <v>0.74</v>
      </c>
      <c r="G2324">
        <v>1.02</v>
      </c>
      <c r="H2324">
        <v>1.35</v>
      </c>
      <c r="I2324">
        <v>1.66</v>
      </c>
      <c r="J2324">
        <v>2.13</v>
      </c>
      <c r="K2324">
        <v>2.89</v>
      </c>
      <c r="L2324">
        <v>2.5499999999999998</v>
      </c>
      <c r="M2324">
        <v>1.66</v>
      </c>
      <c r="N2324">
        <v>1.98</v>
      </c>
      <c r="O2324">
        <v>2.0499999999999998</v>
      </c>
      <c r="P2324" t="e">
        <v>#N/A</v>
      </c>
      <c r="Q2324">
        <v>0.47375</v>
      </c>
      <c r="R2324">
        <v>1.175</v>
      </c>
      <c r="S2324">
        <v>1.4975000000000001</v>
      </c>
      <c r="T2324">
        <v>1.845</v>
      </c>
      <c r="U2324">
        <v>2.0924999999999998</v>
      </c>
      <c r="V2324" t="e">
        <v>#N/A</v>
      </c>
      <c r="W2324" t="e">
        <v>#N/A</v>
      </c>
      <c r="X2324">
        <v>33.17</v>
      </c>
    </row>
    <row r="2325" spans="1:24" x14ac:dyDescent="0.55000000000000004">
      <c r="A2325" s="5">
        <v>39804</v>
      </c>
      <c r="B2325">
        <v>0.11</v>
      </c>
      <c r="C2325">
        <v>0.01</v>
      </c>
      <c r="D2325">
        <v>0.27</v>
      </c>
      <c r="E2325">
        <v>0.4</v>
      </c>
      <c r="F2325">
        <v>0.87</v>
      </c>
      <c r="G2325">
        <v>1.1200000000000001</v>
      </c>
      <c r="H2325">
        <v>1.4</v>
      </c>
      <c r="I2325">
        <v>1.7</v>
      </c>
      <c r="J2325">
        <v>2.16</v>
      </c>
      <c r="K2325">
        <v>2.92</v>
      </c>
      <c r="L2325">
        <v>2.6</v>
      </c>
      <c r="M2325">
        <v>1.77</v>
      </c>
      <c r="N2325">
        <v>2.0099999999999998</v>
      </c>
      <c r="O2325">
        <v>2.12</v>
      </c>
      <c r="P2325" t="e">
        <v>#N/A</v>
      </c>
      <c r="Q2325">
        <v>0.46124999999999999</v>
      </c>
      <c r="R2325">
        <v>1.1537500000000001</v>
      </c>
      <c r="S2325">
        <v>1.4662500000000001</v>
      </c>
      <c r="T2325">
        <v>1.8262499999999999</v>
      </c>
      <c r="U2325">
        <v>2.0762499999999999</v>
      </c>
      <c r="V2325" t="e">
        <v>#N/A</v>
      </c>
      <c r="W2325" t="e">
        <v>#N/A</v>
      </c>
      <c r="X2325">
        <v>31.1</v>
      </c>
    </row>
    <row r="2326" spans="1:24" x14ac:dyDescent="0.55000000000000004">
      <c r="A2326" s="5">
        <v>39805</v>
      </c>
      <c r="B2326">
        <v>0.11</v>
      </c>
      <c r="C2326">
        <v>0.02</v>
      </c>
      <c r="D2326">
        <v>0.26</v>
      </c>
      <c r="E2326">
        <v>0.41</v>
      </c>
      <c r="F2326">
        <v>0.9</v>
      </c>
      <c r="G2326">
        <v>1.1299999999999999</v>
      </c>
      <c r="H2326">
        <v>1.53</v>
      </c>
      <c r="I2326">
        <v>1.81</v>
      </c>
      <c r="J2326">
        <v>2.1800000000000002</v>
      </c>
      <c r="K2326">
        <v>2.93</v>
      </c>
      <c r="L2326">
        <v>2.63</v>
      </c>
      <c r="M2326">
        <v>1.8</v>
      </c>
      <c r="N2326">
        <v>2.0299999999999998</v>
      </c>
      <c r="O2326">
        <v>2.17</v>
      </c>
      <c r="P2326" t="e">
        <v>#N/A</v>
      </c>
      <c r="Q2326">
        <v>0.47125</v>
      </c>
      <c r="R2326">
        <v>1.1537500000000001</v>
      </c>
      <c r="S2326">
        <v>1.4662500000000001</v>
      </c>
      <c r="T2326">
        <v>1.85</v>
      </c>
      <c r="U2326">
        <v>2.1062500000000002</v>
      </c>
      <c r="V2326" t="e">
        <v>#N/A</v>
      </c>
      <c r="W2326" t="e">
        <v>#N/A</v>
      </c>
      <c r="X2326">
        <v>30.28</v>
      </c>
    </row>
    <row r="2327" spans="1:24" x14ac:dyDescent="0.55000000000000004">
      <c r="A2327" s="5">
        <v>39806</v>
      </c>
      <c r="B2327">
        <v>0.11</v>
      </c>
      <c r="C2327">
        <v>0</v>
      </c>
      <c r="D2327">
        <v>0.23</v>
      </c>
      <c r="E2327">
        <v>0.4</v>
      </c>
      <c r="F2327">
        <v>0.9</v>
      </c>
      <c r="G2327">
        <v>1.1399999999999999</v>
      </c>
      <c r="H2327">
        <v>1.54</v>
      </c>
      <c r="I2327">
        <v>1.83</v>
      </c>
      <c r="J2327">
        <v>2.2000000000000002</v>
      </c>
      <c r="K2327">
        <v>2.94</v>
      </c>
      <c r="L2327">
        <v>2.63</v>
      </c>
      <c r="M2327">
        <v>1.81</v>
      </c>
      <c r="N2327">
        <v>2.0699999999999998</v>
      </c>
      <c r="O2327">
        <v>2.19</v>
      </c>
      <c r="P2327" t="e">
        <v>#N/A</v>
      </c>
      <c r="Q2327">
        <v>0.47125</v>
      </c>
      <c r="R2327">
        <v>1.1487499999999999</v>
      </c>
      <c r="S2327">
        <v>1.4675</v>
      </c>
      <c r="T2327">
        <v>1.83</v>
      </c>
      <c r="U2327">
        <v>2.0912500000000001</v>
      </c>
      <c r="V2327" t="e">
        <v>#N/A</v>
      </c>
      <c r="W2327" t="e">
        <v>#N/A</v>
      </c>
      <c r="X2327">
        <v>32.94</v>
      </c>
    </row>
    <row r="2328" spans="1:24" x14ac:dyDescent="0.55000000000000004">
      <c r="A2328" s="5">
        <v>39808</v>
      </c>
      <c r="B2328">
        <v>0.09</v>
      </c>
      <c r="C2328">
        <v>0.03</v>
      </c>
      <c r="D2328">
        <v>0.23</v>
      </c>
      <c r="E2328">
        <v>0.38</v>
      </c>
      <c r="F2328">
        <v>0.89</v>
      </c>
      <c r="G2328">
        <v>1.08</v>
      </c>
      <c r="H2328">
        <v>1.51</v>
      </c>
      <c r="I2328">
        <v>1.8</v>
      </c>
      <c r="J2328">
        <v>2.16</v>
      </c>
      <c r="K2328">
        <v>2.91</v>
      </c>
      <c r="L2328">
        <v>2.61</v>
      </c>
      <c r="M2328">
        <v>1.79</v>
      </c>
      <c r="N2328">
        <v>2.0299999999999998</v>
      </c>
      <c r="O2328">
        <v>2.17</v>
      </c>
      <c r="P2328" t="e">
        <v>#N/A</v>
      </c>
      <c r="Q2328" t="e">
        <v>#N/A</v>
      </c>
      <c r="R2328" t="e">
        <v>#N/A</v>
      </c>
      <c r="S2328" t="e">
        <v>#N/A</v>
      </c>
      <c r="T2328" t="e">
        <v>#N/A</v>
      </c>
      <c r="U2328" t="e">
        <v>#N/A</v>
      </c>
      <c r="V2328" t="e">
        <v>#N/A</v>
      </c>
      <c r="W2328" t="e">
        <v>#N/A</v>
      </c>
      <c r="X2328">
        <v>37.58</v>
      </c>
    </row>
    <row r="2329" spans="1:24" x14ac:dyDescent="0.55000000000000004">
      <c r="A2329" s="5">
        <v>39811</v>
      </c>
      <c r="B2329">
        <v>0.1</v>
      </c>
      <c r="C2329">
        <v>0.06</v>
      </c>
      <c r="D2329">
        <v>0.25</v>
      </c>
      <c r="E2329">
        <v>0.36</v>
      </c>
      <c r="F2329">
        <v>0.78</v>
      </c>
      <c r="G2329">
        <v>0.96</v>
      </c>
      <c r="H2329">
        <v>1.45</v>
      </c>
      <c r="I2329">
        <v>1.75</v>
      </c>
      <c r="J2329">
        <v>2.13</v>
      </c>
      <c r="K2329">
        <v>2.94</v>
      </c>
      <c r="L2329">
        <v>2.63</v>
      </c>
      <c r="M2329">
        <v>1.66</v>
      </c>
      <c r="N2329">
        <v>2.02</v>
      </c>
      <c r="O2329">
        <v>2.21</v>
      </c>
      <c r="P2329" t="e">
        <v>#N/A</v>
      </c>
      <c r="Q2329">
        <v>0.46124999999999999</v>
      </c>
      <c r="R2329">
        <v>1.13375</v>
      </c>
      <c r="S2329">
        <v>1.45875</v>
      </c>
      <c r="T2329">
        <v>1.81125</v>
      </c>
      <c r="U2329">
        <v>2.0775000000000001</v>
      </c>
      <c r="V2329" t="e">
        <v>#N/A</v>
      </c>
      <c r="W2329" t="e">
        <v>#N/A</v>
      </c>
      <c r="X2329">
        <v>39.89</v>
      </c>
    </row>
    <row r="2330" spans="1:24" x14ac:dyDescent="0.55000000000000004">
      <c r="A2330" s="5">
        <v>39812</v>
      </c>
      <c r="B2330">
        <v>0.09</v>
      </c>
      <c r="C2330">
        <v>0.1</v>
      </c>
      <c r="D2330">
        <v>0.26</v>
      </c>
      <c r="E2330">
        <v>0.34</v>
      </c>
      <c r="F2330">
        <v>0.75</v>
      </c>
      <c r="G2330">
        <v>0.94</v>
      </c>
      <c r="H2330">
        <v>1.47</v>
      </c>
      <c r="I2330">
        <v>1.76</v>
      </c>
      <c r="J2330">
        <v>2.11</v>
      </c>
      <c r="K2330">
        <v>2.88</v>
      </c>
      <c r="L2330">
        <v>2.58</v>
      </c>
      <c r="M2330">
        <v>1.72</v>
      </c>
      <c r="N2330">
        <v>2.02</v>
      </c>
      <c r="O2330">
        <v>2.2000000000000002</v>
      </c>
      <c r="P2330" t="e">
        <v>#N/A</v>
      </c>
      <c r="Q2330">
        <v>0.44750000000000001</v>
      </c>
      <c r="R2330">
        <v>1.115</v>
      </c>
      <c r="S2330">
        <v>1.4350000000000001</v>
      </c>
      <c r="T2330">
        <v>1.7749999999999999</v>
      </c>
      <c r="U2330">
        <v>2.0249999999999999</v>
      </c>
      <c r="V2330" t="e">
        <v>#N/A</v>
      </c>
      <c r="W2330" t="e">
        <v>#N/A</v>
      </c>
      <c r="X2330">
        <v>38.950000000000003</v>
      </c>
    </row>
    <row r="2331" spans="1:24" x14ac:dyDescent="0.55000000000000004">
      <c r="A2331" s="5">
        <v>39813</v>
      </c>
      <c r="B2331">
        <v>0.14000000000000001</v>
      </c>
      <c r="C2331">
        <v>0.11</v>
      </c>
      <c r="D2331">
        <v>0.27</v>
      </c>
      <c r="E2331">
        <v>0.37</v>
      </c>
      <c r="F2331">
        <v>0.76</v>
      </c>
      <c r="G2331">
        <v>1</v>
      </c>
      <c r="H2331">
        <v>1.55</v>
      </c>
      <c r="I2331">
        <v>1.87</v>
      </c>
      <c r="J2331">
        <v>2.25</v>
      </c>
      <c r="K2331">
        <v>3.05</v>
      </c>
      <c r="L2331">
        <v>2.69</v>
      </c>
      <c r="M2331">
        <v>1.81</v>
      </c>
      <c r="N2331">
        <v>2.14</v>
      </c>
      <c r="O2331">
        <v>2.36</v>
      </c>
      <c r="P2331" t="e">
        <v>#N/A</v>
      </c>
      <c r="Q2331">
        <v>0.43625000000000003</v>
      </c>
      <c r="R2331">
        <v>1.10375</v>
      </c>
      <c r="S2331">
        <v>1.425</v>
      </c>
      <c r="T2331">
        <v>1.75</v>
      </c>
      <c r="U2331">
        <v>2.0037500000000001</v>
      </c>
      <c r="V2331" t="e">
        <v>#N/A</v>
      </c>
      <c r="W2331" t="e">
        <v>#N/A</v>
      </c>
      <c r="X2331">
        <v>44.6</v>
      </c>
    </row>
    <row r="2332" spans="1:24" x14ac:dyDescent="0.55000000000000004">
      <c r="A2332" s="5">
        <v>39815</v>
      </c>
      <c r="B2332">
        <v>0.08</v>
      </c>
      <c r="C2332">
        <v>0.08</v>
      </c>
      <c r="D2332">
        <v>0.28000000000000003</v>
      </c>
      <c r="E2332">
        <v>0.4</v>
      </c>
      <c r="F2332">
        <v>0.88</v>
      </c>
      <c r="G2332">
        <v>1.1399999999999999</v>
      </c>
      <c r="H2332">
        <v>1.72</v>
      </c>
      <c r="I2332">
        <v>2.0699999999999998</v>
      </c>
      <c r="J2332">
        <v>2.46</v>
      </c>
      <c r="K2332">
        <v>3.22</v>
      </c>
      <c r="L2332">
        <v>2.83</v>
      </c>
      <c r="M2332">
        <v>1.97</v>
      </c>
      <c r="N2332">
        <v>2.29</v>
      </c>
      <c r="O2332">
        <v>2.5099999999999998</v>
      </c>
      <c r="P2332" t="e">
        <v>#N/A</v>
      </c>
      <c r="Q2332">
        <v>0.43</v>
      </c>
      <c r="R2332">
        <v>1.0987499999999999</v>
      </c>
      <c r="S2332">
        <v>1.4125000000000001</v>
      </c>
      <c r="T2332">
        <v>1.7524999999999999</v>
      </c>
      <c r="U2332">
        <v>2.0237500000000002</v>
      </c>
      <c r="V2332" t="e">
        <v>#N/A</v>
      </c>
      <c r="W2332" t="e">
        <v>#N/A</v>
      </c>
      <c r="X2332">
        <v>46.17</v>
      </c>
    </row>
    <row r="2333" spans="1:24" x14ac:dyDescent="0.55000000000000004">
      <c r="A2333" s="5">
        <v>39818</v>
      </c>
      <c r="B2333">
        <v>0.11</v>
      </c>
      <c r="C2333">
        <v>0.14000000000000001</v>
      </c>
      <c r="D2333">
        <v>0.32</v>
      </c>
      <c r="E2333">
        <v>0.43</v>
      </c>
      <c r="F2333">
        <v>0.78</v>
      </c>
      <c r="G2333">
        <v>1.08</v>
      </c>
      <c r="H2333">
        <v>1.67</v>
      </c>
      <c r="I2333">
        <v>2.0699999999999998</v>
      </c>
      <c r="J2333">
        <v>2.4900000000000002</v>
      </c>
      <c r="K2333">
        <v>3.37</v>
      </c>
      <c r="L2333">
        <v>3</v>
      </c>
      <c r="M2333">
        <v>1.86</v>
      </c>
      <c r="N2333">
        <v>2.34</v>
      </c>
      <c r="O2333">
        <v>2.64</v>
      </c>
      <c r="P2333" t="e">
        <v>#N/A</v>
      </c>
      <c r="Q2333">
        <v>0.42875000000000002</v>
      </c>
      <c r="R2333">
        <v>1.0974999999999999</v>
      </c>
      <c r="S2333">
        <v>1.4212499999999999</v>
      </c>
      <c r="T2333">
        <v>1.79375</v>
      </c>
      <c r="U2333">
        <v>2.0924999999999998</v>
      </c>
      <c r="V2333" t="e">
        <v>#N/A</v>
      </c>
      <c r="W2333" t="e">
        <v>#N/A</v>
      </c>
      <c r="X2333">
        <v>48.61</v>
      </c>
    </row>
    <row r="2334" spans="1:24" x14ac:dyDescent="0.55000000000000004">
      <c r="A2334" s="5">
        <v>39819</v>
      </c>
      <c r="B2334">
        <v>0.09</v>
      </c>
      <c r="C2334">
        <v>0.14000000000000001</v>
      </c>
      <c r="D2334">
        <v>0.31</v>
      </c>
      <c r="E2334">
        <v>0.45</v>
      </c>
      <c r="F2334">
        <v>0.8</v>
      </c>
      <c r="G2334">
        <v>1.1000000000000001</v>
      </c>
      <c r="H2334">
        <v>1.68</v>
      </c>
      <c r="I2334">
        <v>2.0699999999999998</v>
      </c>
      <c r="J2334">
        <v>2.5099999999999998</v>
      </c>
      <c r="K2334">
        <v>3.41</v>
      </c>
      <c r="L2334">
        <v>3.04</v>
      </c>
      <c r="M2334">
        <v>1.82</v>
      </c>
      <c r="N2334">
        <v>2.09</v>
      </c>
      <c r="O2334">
        <v>2.65</v>
      </c>
      <c r="P2334" t="e">
        <v>#N/A</v>
      </c>
      <c r="Q2334">
        <v>0.42063</v>
      </c>
      <c r="R2334">
        <v>1.0912500000000001</v>
      </c>
      <c r="S2334">
        <v>1.4112499999999999</v>
      </c>
      <c r="T2334">
        <v>1.77</v>
      </c>
      <c r="U2334">
        <v>2.0462500000000001</v>
      </c>
      <c r="V2334" t="e">
        <v>#N/A</v>
      </c>
      <c r="W2334" t="e">
        <v>#N/A</v>
      </c>
      <c r="X2334">
        <v>48.56</v>
      </c>
    </row>
    <row r="2335" spans="1:24" x14ac:dyDescent="0.55000000000000004">
      <c r="A2335" s="5">
        <v>39820</v>
      </c>
      <c r="B2335">
        <v>0.11</v>
      </c>
      <c r="C2335">
        <v>0.11</v>
      </c>
      <c r="D2335">
        <v>0.28999999999999998</v>
      </c>
      <c r="E2335">
        <v>0.44</v>
      </c>
      <c r="F2335">
        <v>0.82</v>
      </c>
      <c r="G2335">
        <v>1.1499999999999999</v>
      </c>
      <c r="H2335">
        <v>1.66</v>
      </c>
      <c r="I2335">
        <v>2.02</v>
      </c>
      <c r="J2335">
        <v>2.52</v>
      </c>
      <c r="K2335">
        <v>3.41</v>
      </c>
      <c r="L2335">
        <v>3.05</v>
      </c>
      <c r="M2335">
        <v>1.75</v>
      </c>
      <c r="N2335">
        <v>2.0499999999999998</v>
      </c>
      <c r="O2335">
        <v>2.64</v>
      </c>
      <c r="P2335" t="e">
        <v>#N/A</v>
      </c>
      <c r="Q2335">
        <v>0.40625</v>
      </c>
      <c r="R2335">
        <v>1.0725</v>
      </c>
      <c r="S2335">
        <v>1.3975</v>
      </c>
      <c r="T2335">
        <v>1.75</v>
      </c>
      <c r="U2335">
        <v>1.9950000000000001</v>
      </c>
      <c r="V2335" t="e">
        <v>#N/A</v>
      </c>
      <c r="W2335" t="e">
        <v>#N/A</v>
      </c>
      <c r="X2335">
        <v>42.75</v>
      </c>
    </row>
    <row r="2336" spans="1:24" x14ac:dyDescent="0.55000000000000004">
      <c r="A2336" s="5">
        <v>39821</v>
      </c>
      <c r="B2336">
        <v>0.1</v>
      </c>
      <c r="C2336">
        <v>0.09</v>
      </c>
      <c r="D2336">
        <v>0.28000000000000003</v>
      </c>
      <c r="E2336">
        <v>0.44</v>
      </c>
      <c r="F2336">
        <v>0.83</v>
      </c>
      <c r="G2336">
        <v>1.1599999999999999</v>
      </c>
      <c r="H2336">
        <v>1.6</v>
      </c>
      <c r="I2336">
        <v>1.95</v>
      </c>
      <c r="J2336">
        <v>2.4700000000000002</v>
      </c>
      <c r="K2336">
        <v>3.4</v>
      </c>
      <c r="L2336">
        <v>3.04</v>
      </c>
      <c r="M2336">
        <v>1.68</v>
      </c>
      <c r="N2336">
        <v>1.97</v>
      </c>
      <c r="O2336">
        <v>2.52</v>
      </c>
      <c r="P2336" t="e">
        <v>#N/A</v>
      </c>
      <c r="Q2336">
        <v>0.38624999999999998</v>
      </c>
      <c r="R2336">
        <v>1.0375000000000001</v>
      </c>
      <c r="S2336">
        <v>1.35375</v>
      </c>
      <c r="T2336">
        <v>1.68625</v>
      </c>
      <c r="U2336">
        <v>1.925</v>
      </c>
      <c r="V2336" t="e">
        <v>#N/A</v>
      </c>
      <c r="W2336" t="e">
        <v>#N/A</v>
      </c>
      <c r="X2336">
        <v>41.68</v>
      </c>
    </row>
    <row r="2337" spans="1:24" x14ac:dyDescent="0.55000000000000004">
      <c r="A2337" s="5">
        <v>39822</v>
      </c>
      <c r="B2337">
        <v>0.09</v>
      </c>
      <c r="C2337">
        <v>7.0000000000000007E-2</v>
      </c>
      <c r="D2337">
        <v>0.28000000000000003</v>
      </c>
      <c r="E2337">
        <v>0.43</v>
      </c>
      <c r="F2337">
        <v>0.75</v>
      </c>
      <c r="G2337">
        <v>1.1100000000000001</v>
      </c>
      <c r="H2337">
        <v>1.51</v>
      </c>
      <c r="I2337">
        <v>1.88</v>
      </c>
      <c r="J2337">
        <v>2.4300000000000002</v>
      </c>
      <c r="K2337">
        <v>3.39</v>
      </c>
      <c r="L2337">
        <v>3.04</v>
      </c>
      <c r="M2337">
        <v>1.6</v>
      </c>
      <c r="N2337">
        <v>1.87</v>
      </c>
      <c r="O2337">
        <v>2.4</v>
      </c>
      <c r="P2337" t="e">
        <v>#N/A</v>
      </c>
      <c r="Q2337">
        <v>0.36625000000000002</v>
      </c>
      <c r="R2337">
        <v>0.96625000000000005</v>
      </c>
      <c r="S2337">
        <v>1.26</v>
      </c>
      <c r="T2337">
        <v>1.6</v>
      </c>
      <c r="U2337">
        <v>1.855</v>
      </c>
      <c r="V2337" t="e">
        <v>#N/A</v>
      </c>
      <c r="W2337" t="e">
        <v>#N/A</v>
      </c>
      <c r="X2337">
        <v>40.69</v>
      </c>
    </row>
    <row r="2338" spans="1:24" x14ac:dyDescent="0.55000000000000004">
      <c r="A2338" s="5">
        <v>39825</v>
      </c>
      <c r="B2338">
        <v>0.1</v>
      </c>
      <c r="C2338">
        <v>0.12</v>
      </c>
      <c r="D2338">
        <v>0.28999999999999998</v>
      </c>
      <c r="E2338">
        <v>0.43</v>
      </c>
      <c r="F2338">
        <v>0.74</v>
      </c>
      <c r="G2338">
        <v>1.0900000000000001</v>
      </c>
      <c r="H2338">
        <v>1.45</v>
      </c>
      <c r="I2338">
        <v>1.81</v>
      </c>
      <c r="J2338">
        <v>2.34</v>
      </c>
      <c r="K2338">
        <v>3.3</v>
      </c>
      <c r="L2338">
        <v>2.99</v>
      </c>
      <c r="M2338">
        <v>1.55</v>
      </c>
      <c r="N2338">
        <v>1.75</v>
      </c>
      <c r="O2338">
        <v>2.29</v>
      </c>
      <c r="P2338" t="e">
        <v>#N/A</v>
      </c>
      <c r="Q2338">
        <v>0.34250000000000003</v>
      </c>
      <c r="R2338">
        <v>0.89749999999999996</v>
      </c>
      <c r="S2338">
        <v>1.1599999999999999</v>
      </c>
      <c r="T2338">
        <v>1.5062500000000001</v>
      </c>
      <c r="U2338">
        <v>1.7649999999999999</v>
      </c>
      <c r="V2338" t="e">
        <v>#N/A</v>
      </c>
      <c r="W2338" t="e">
        <v>#N/A</v>
      </c>
      <c r="X2338">
        <v>37.65</v>
      </c>
    </row>
    <row r="2339" spans="1:24" x14ac:dyDescent="0.55000000000000004">
      <c r="A2339" s="5">
        <v>39826</v>
      </c>
      <c r="B2339">
        <v>0.1</v>
      </c>
      <c r="C2339">
        <v>0.11</v>
      </c>
      <c r="D2339">
        <v>0.28999999999999998</v>
      </c>
      <c r="E2339">
        <v>0.43</v>
      </c>
      <c r="F2339">
        <v>0.76</v>
      </c>
      <c r="G2339">
        <v>1.07</v>
      </c>
      <c r="H2339">
        <v>1.44</v>
      </c>
      <c r="I2339">
        <v>1.8</v>
      </c>
      <c r="J2339">
        <v>2.33</v>
      </c>
      <c r="K2339">
        <v>3.3</v>
      </c>
      <c r="L2339">
        <v>3</v>
      </c>
      <c r="M2339">
        <v>1.47</v>
      </c>
      <c r="N2339">
        <v>1.74</v>
      </c>
      <c r="O2339">
        <v>2.25</v>
      </c>
      <c r="P2339" t="e">
        <v>#N/A</v>
      </c>
      <c r="Q2339">
        <v>0.33312999999999998</v>
      </c>
      <c r="R2339">
        <v>0.84750000000000003</v>
      </c>
      <c r="S2339">
        <v>1.0943799999999999</v>
      </c>
      <c r="T2339">
        <v>1.4650000000000001</v>
      </c>
      <c r="U2339">
        <v>1.7375</v>
      </c>
      <c r="V2339" t="e">
        <v>#N/A</v>
      </c>
      <c r="W2339" t="e">
        <v>#N/A</v>
      </c>
      <c r="X2339">
        <v>37.770000000000003</v>
      </c>
    </row>
    <row r="2340" spans="1:24" x14ac:dyDescent="0.55000000000000004">
      <c r="A2340" s="5">
        <v>39827</v>
      </c>
      <c r="B2340">
        <v>0.15</v>
      </c>
      <c r="C2340">
        <v>0.12</v>
      </c>
      <c r="D2340">
        <v>0.28000000000000003</v>
      </c>
      <c r="E2340">
        <v>0.42</v>
      </c>
      <c r="F2340">
        <v>0.73</v>
      </c>
      <c r="G2340">
        <v>1.03</v>
      </c>
      <c r="H2340">
        <v>1.36</v>
      </c>
      <c r="I2340">
        <v>1.71</v>
      </c>
      <c r="J2340">
        <v>2.2400000000000002</v>
      </c>
      <c r="K2340">
        <v>3.17</v>
      </c>
      <c r="L2340">
        <v>2.89</v>
      </c>
      <c r="M2340">
        <v>1.49</v>
      </c>
      <c r="N2340">
        <v>1.79</v>
      </c>
      <c r="O2340">
        <v>2.2599999999999998</v>
      </c>
      <c r="P2340" t="e">
        <v>#N/A</v>
      </c>
      <c r="Q2340">
        <v>0.32874999999999999</v>
      </c>
      <c r="R2340">
        <v>0.84</v>
      </c>
      <c r="S2340">
        <v>1.0825</v>
      </c>
      <c r="T2340">
        <v>1.4712499999999999</v>
      </c>
      <c r="U2340">
        <v>1.7462500000000001</v>
      </c>
      <c r="V2340" t="e">
        <v>#N/A</v>
      </c>
      <c r="W2340" t="e">
        <v>#N/A</v>
      </c>
      <c r="X2340">
        <v>37.43</v>
      </c>
    </row>
    <row r="2341" spans="1:24" x14ac:dyDescent="0.55000000000000004">
      <c r="A2341" s="5">
        <v>39828</v>
      </c>
      <c r="B2341">
        <v>0.18</v>
      </c>
      <c r="C2341">
        <v>0.11</v>
      </c>
      <c r="D2341">
        <v>0.28999999999999998</v>
      </c>
      <c r="E2341">
        <v>0.42</v>
      </c>
      <c r="F2341">
        <v>0.73</v>
      </c>
      <c r="G2341">
        <v>1.01</v>
      </c>
      <c r="H2341">
        <v>1.36</v>
      </c>
      <c r="I2341">
        <v>1.71</v>
      </c>
      <c r="J2341">
        <v>2.23</v>
      </c>
      <c r="K2341">
        <v>3.16</v>
      </c>
      <c r="L2341">
        <v>2.86</v>
      </c>
      <c r="M2341">
        <v>1.46</v>
      </c>
      <c r="N2341">
        <v>1.78</v>
      </c>
      <c r="O2341">
        <v>2.33</v>
      </c>
      <c r="P2341" t="e">
        <v>#N/A</v>
      </c>
      <c r="Q2341">
        <v>0.33374999999999999</v>
      </c>
      <c r="R2341">
        <v>0.84125000000000005</v>
      </c>
      <c r="S2341">
        <v>1.0856300000000001</v>
      </c>
      <c r="T2341">
        <v>1.50125</v>
      </c>
      <c r="U2341">
        <v>1.77125</v>
      </c>
      <c r="V2341" t="e">
        <v>#N/A</v>
      </c>
      <c r="W2341" t="e">
        <v>#N/A</v>
      </c>
      <c r="X2341">
        <v>35.409999999999997</v>
      </c>
    </row>
    <row r="2342" spans="1:24" x14ac:dyDescent="0.55000000000000004">
      <c r="A2342" s="5">
        <v>39829</v>
      </c>
      <c r="B2342">
        <v>0.19</v>
      </c>
      <c r="C2342">
        <v>0.12</v>
      </c>
      <c r="D2342">
        <v>0.28999999999999998</v>
      </c>
      <c r="E2342">
        <v>0.43</v>
      </c>
      <c r="F2342">
        <v>0.73</v>
      </c>
      <c r="G2342">
        <v>1.05</v>
      </c>
      <c r="H2342">
        <v>1.47</v>
      </c>
      <c r="I2342">
        <v>1.83</v>
      </c>
      <c r="J2342">
        <v>2.36</v>
      </c>
      <c r="K2342">
        <v>3.22</v>
      </c>
      <c r="L2342">
        <v>2.89</v>
      </c>
      <c r="M2342">
        <v>1.47</v>
      </c>
      <c r="N2342">
        <v>1.81</v>
      </c>
      <c r="O2342">
        <v>2.3199999999999998</v>
      </c>
      <c r="P2342" t="e">
        <v>#N/A</v>
      </c>
      <c r="Q2342">
        <v>0.35937999999999998</v>
      </c>
      <c r="R2342">
        <v>0.88249999999999995</v>
      </c>
      <c r="S2342">
        <v>1.1425000000000001</v>
      </c>
      <c r="T2342">
        <v>1.5887500000000001</v>
      </c>
      <c r="U2342">
        <v>1.89</v>
      </c>
      <c r="V2342" t="e">
        <v>#N/A</v>
      </c>
      <c r="W2342" t="e">
        <v>#N/A</v>
      </c>
      <c r="X2342">
        <v>35.380000000000003</v>
      </c>
    </row>
    <row r="2343" spans="1:24" x14ac:dyDescent="0.55000000000000004">
      <c r="A2343" s="5">
        <v>39832</v>
      </c>
      <c r="B2343" t="e">
        <v>#N/A</v>
      </c>
      <c r="C2343" t="e">
        <v>#N/A</v>
      </c>
      <c r="D2343" t="e">
        <v>#N/A</v>
      </c>
      <c r="E2343" t="e">
        <v>#N/A</v>
      </c>
      <c r="F2343" t="e">
        <v>#N/A</v>
      </c>
      <c r="G2343" t="e">
        <v>#N/A</v>
      </c>
      <c r="H2343" t="e">
        <v>#N/A</v>
      </c>
      <c r="I2343" t="e">
        <v>#N/A</v>
      </c>
      <c r="J2343" t="e">
        <v>#N/A</v>
      </c>
      <c r="K2343" t="e">
        <v>#N/A</v>
      </c>
      <c r="L2343" t="e">
        <v>#N/A</v>
      </c>
      <c r="M2343" t="e">
        <v>#N/A</v>
      </c>
      <c r="N2343" t="e">
        <v>#N/A</v>
      </c>
      <c r="O2343" t="e">
        <v>#N/A</v>
      </c>
      <c r="P2343" t="e">
        <v>#N/A</v>
      </c>
      <c r="Q2343">
        <v>0.35499999999999998</v>
      </c>
      <c r="R2343">
        <v>0.87375000000000003</v>
      </c>
      <c r="S2343">
        <v>1.1325000000000001</v>
      </c>
      <c r="T2343">
        <v>1.5562499999999999</v>
      </c>
      <c r="U2343">
        <v>1.8512500000000001</v>
      </c>
      <c r="V2343" t="e">
        <v>#N/A</v>
      </c>
      <c r="W2343" t="e">
        <v>#N/A</v>
      </c>
      <c r="X2343" t="e">
        <v>#N/A</v>
      </c>
    </row>
    <row r="2344" spans="1:24" x14ac:dyDescent="0.55000000000000004">
      <c r="A2344" s="5">
        <v>39833</v>
      </c>
      <c r="B2344">
        <v>0.2</v>
      </c>
      <c r="C2344">
        <v>0.13</v>
      </c>
      <c r="D2344">
        <v>0.3</v>
      </c>
      <c r="E2344">
        <v>0.42</v>
      </c>
      <c r="F2344">
        <v>0.73</v>
      </c>
      <c r="G2344">
        <v>1.06</v>
      </c>
      <c r="H2344">
        <v>1.48</v>
      </c>
      <c r="I2344">
        <v>1.85</v>
      </c>
      <c r="J2344">
        <v>2.4</v>
      </c>
      <c r="K2344">
        <v>3.3</v>
      </c>
      <c r="L2344">
        <v>2.97</v>
      </c>
      <c r="M2344">
        <v>1.45</v>
      </c>
      <c r="N2344">
        <v>1.82</v>
      </c>
      <c r="O2344">
        <v>2.35</v>
      </c>
      <c r="P2344" t="e">
        <v>#N/A</v>
      </c>
      <c r="Q2344">
        <v>0.35249999999999998</v>
      </c>
      <c r="R2344">
        <v>0.86124999999999996</v>
      </c>
      <c r="S2344">
        <v>1.1225000000000001</v>
      </c>
      <c r="T2344">
        <v>1.5449999999999999</v>
      </c>
      <c r="U2344">
        <v>1.83</v>
      </c>
      <c r="V2344" t="e">
        <v>#N/A</v>
      </c>
      <c r="W2344" t="e">
        <v>#N/A</v>
      </c>
      <c r="X2344">
        <v>38.57</v>
      </c>
    </row>
    <row r="2345" spans="1:24" x14ac:dyDescent="0.55000000000000004">
      <c r="A2345" s="5">
        <v>39834</v>
      </c>
      <c r="B2345">
        <v>0.23</v>
      </c>
      <c r="C2345">
        <v>0.11</v>
      </c>
      <c r="D2345">
        <v>0.3</v>
      </c>
      <c r="E2345">
        <v>0.43</v>
      </c>
      <c r="F2345">
        <v>0.78</v>
      </c>
      <c r="G2345">
        <v>1.1200000000000001</v>
      </c>
      <c r="H2345">
        <v>1.6</v>
      </c>
      <c r="I2345">
        <v>1.99</v>
      </c>
      <c r="J2345">
        <v>2.56</v>
      </c>
      <c r="K2345">
        <v>3.51</v>
      </c>
      <c r="L2345">
        <v>3.15</v>
      </c>
      <c r="M2345">
        <v>1.56</v>
      </c>
      <c r="N2345">
        <v>1.98</v>
      </c>
      <c r="O2345">
        <v>2.65</v>
      </c>
      <c r="P2345" t="e">
        <v>#N/A</v>
      </c>
      <c r="Q2345">
        <v>0.35625000000000001</v>
      </c>
      <c r="R2345">
        <v>0.86624999999999996</v>
      </c>
      <c r="S2345">
        <v>1.125</v>
      </c>
      <c r="T2345">
        <v>1.5587500000000001</v>
      </c>
      <c r="U2345">
        <v>1.84</v>
      </c>
      <c r="V2345" t="e">
        <v>#N/A</v>
      </c>
      <c r="W2345" t="e">
        <v>#N/A</v>
      </c>
      <c r="X2345">
        <v>42.56</v>
      </c>
    </row>
    <row r="2346" spans="1:24" x14ac:dyDescent="0.55000000000000004">
      <c r="A2346" s="5">
        <v>39835</v>
      </c>
      <c r="B2346">
        <v>0.21</v>
      </c>
      <c r="C2346">
        <v>0.1</v>
      </c>
      <c r="D2346">
        <v>0.28999999999999998</v>
      </c>
      <c r="E2346">
        <v>0.42</v>
      </c>
      <c r="F2346">
        <v>0.75</v>
      </c>
      <c r="G2346">
        <v>1.1100000000000001</v>
      </c>
      <c r="H2346">
        <v>1.61</v>
      </c>
      <c r="I2346">
        <v>2.02</v>
      </c>
      <c r="J2346">
        <v>2.62</v>
      </c>
      <c r="K2346">
        <v>3.61</v>
      </c>
      <c r="L2346">
        <v>3.25</v>
      </c>
      <c r="M2346">
        <v>1.52</v>
      </c>
      <c r="N2346">
        <v>1.97</v>
      </c>
      <c r="O2346">
        <v>2.6</v>
      </c>
      <c r="P2346" t="e">
        <v>#N/A</v>
      </c>
      <c r="Q2346">
        <v>0.38938</v>
      </c>
      <c r="R2346">
        <v>0.89749999999999996</v>
      </c>
      <c r="S2346">
        <v>1.1593800000000001</v>
      </c>
      <c r="T2346">
        <v>1.6174999999999999</v>
      </c>
      <c r="U2346">
        <v>1.9212499999999999</v>
      </c>
      <c r="V2346" t="e">
        <v>#N/A</v>
      </c>
      <c r="W2346" t="e">
        <v>#N/A</v>
      </c>
      <c r="X2346">
        <v>42.33</v>
      </c>
    </row>
    <row r="2347" spans="1:24" x14ac:dyDescent="0.55000000000000004">
      <c r="A2347" s="5">
        <v>39836</v>
      </c>
      <c r="B2347">
        <v>0.18</v>
      </c>
      <c r="C2347">
        <v>0.11</v>
      </c>
      <c r="D2347">
        <v>0.3</v>
      </c>
      <c r="E2347">
        <v>0.46</v>
      </c>
      <c r="F2347">
        <v>0.83</v>
      </c>
      <c r="G2347">
        <v>1.1599999999999999</v>
      </c>
      <c r="H2347">
        <v>1.64</v>
      </c>
      <c r="I2347">
        <v>2.0499999999999998</v>
      </c>
      <c r="J2347">
        <v>2.65</v>
      </c>
      <c r="K2347">
        <v>3.65</v>
      </c>
      <c r="L2347">
        <v>3.32</v>
      </c>
      <c r="M2347">
        <v>1.55</v>
      </c>
      <c r="N2347">
        <v>1.93</v>
      </c>
      <c r="O2347">
        <v>2.57</v>
      </c>
      <c r="P2347" t="e">
        <v>#N/A</v>
      </c>
      <c r="Q2347">
        <v>0.40125</v>
      </c>
      <c r="R2347">
        <v>0.90375000000000005</v>
      </c>
      <c r="S2347">
        <v>1.1693800000000001</v>
      </c>
      <c r="T2347">
        <v>1.6274999999999999</v>
      </c>
      <c r="U2347">
        <v>1.915</v>
      </c>
      <c r="V2347" t="e">
        <v>#N/A</v>
      </c>
      <c r="W2347" t="e">
        <v>#N/A</v>
      </c>
      <c r="X2347">
        <v>45.12</v>
      </c>
    </row>
    <row r="2348" spans="1:24" x14ac:dyDescent="0.55000000000000004">
      <c r="A2348" s="5">
        <v>39839</v>
      </c>
      <c r="B2348">
        <v>0.19</v>
      </c>
      <c r="C2348">
        <v>0.14000000000000001</v>
      </c>
      <c r="D2348">
        <v>0.34</v>
      </c>
      <c r="E2348">
        <v>0.47</v>
      </c>
      <c r="F2348">
        <v>0.85</v>
      </c>
      <c r="G2348">
        <v>1.21</v>
      </c>
      <c r="H2348">
        <v>1.67</v>
      </c>
      <c r="I2348">
        <v>2.09</v>
      </c>
      <c r="J2348">
        <v>2.7</v>
      </c>
      <c r="K2348">
        <v>3.71</v>
      </c>
      <c r="L2348">
        <v>3.39</v>
      </c>
      <c r="M2348">
        <v>1.57</v>
      </c>
      <c r="N2348">
        <v>1.92</v>
      </c>
      <c r="O2348">
        <v>2.4700000000000002</v>
      </c>
      <c r="P2348" t="e">
        <v>#N/A</v>
      </c>
      <c r="Q2348">
        <v>0.40875</v>
      </c>
      <c r="R2348">
        <v>0.91374999999999995</v>
      </c>
      <c r="S2348">
        <v>1.1837500000000001</v>
      </c>
      <c r="T2348">
        <v>1.6725000000000001</v>
      </c>
      <c r="U2348">
        <v>1.9662500000000001</v>
      </c>
      <c r="V2348" t="e">
        <v>#N/A</v>
      </c>
      <c r="W2348" t="e">
        <v>#N/A</v>
      </c>
      <c r="X2348">
        <v>46.5</v>
      </c>
    </row>
    <row r="2349" spans="1:24" x14ac:dyDescent="0.55000000000000004">
      <c r="A2349" s="5">
        <v>39840</v>
      </c>
      <c r="B2349">
        <v>0.18</v>
      </c>
      <c r="C2349">
        <v>0.13</v>
      </c>
      <c r="D2349">
        <v>0.32</v>
      </c>
      <c r="E2349">
        <v>0.47</v>
      </c>
      <c r="F2349">
        <v>0.87</v>
      </c>
      <c r="G2349">
        <v>1.1499999999999999</v>
      </c>
      <c r="H2349">
        <v>1.59</v>
      </c>
      <c r="I2349">
        <v>1.99</v>
      </c>
      <c r="J2349">
        <v>2.59</v>
      </c>
      <c r="K2349">
        <v>3.57</v>
      </c>
      <c r="L2349">
        <v>3.26</v>
      </c>
      <c r="M2349">
        <v>1.44</v>
      </c>
      <c r="N2349">
        <v>1.77</v>
      </c>
      <c r="O2349">
        <v>2.33</v>
      </c>
      <c r="P2349" t="e">
        <v>#N/A</v>
      </c>
      <c r="Q2349">
        <v>0.41125</v>
      </c>
      <c r="R2349">
        <v>0.91313</v>
      </c>
      <c r="S2349">
        <v>1.18438</v>
      </c>
      <c r="T2349">
        <v>1.6775</v>
      </c>
      <c r="U2349">
        <v>1.9706300000000001</v>
      </c>
      <c r="V2349" t="e">
        <v>#N/A</v>
      </c>
      <c r="W2349" t="e">
        <v>#N/A</v>
      </c>
      <c r="X2349">
        <v>41.67</v>
      </c>
    </row>
    <row r="2350" spans="1:24" x14ac:dyDescent="0.55000000000000004">
      <c r="A2350" s="5">
        <v>39841</v>
      </c>
      <c r="B2350">
        <v>0.19</v>
      </c>
      <c r="C2350">
        <v>0.19</v>
      </c>
      <c r="D2350">
        <v>0.33</v>
      </c>
      <c r="E2350">
        <v>0.48</v>
      </c>
      <c r="F2350">
        <v>0.89</v>
      </c>
      <c r="G2350">
        <v>1.22</v>
      </c>
      <c r="H2350">
        <v>1.7</v>
      </c>
      <c r="I2350">
        <v>2.1</v>
      </c>
      <c r="J2350">
        <v>2.71</v>
      </c>
      <c r="K2350">
        <v>3.73</v>
      </c>
      <c r="L2350">
        <v>3.44</v>
      </c>
      <c r="M2350">
        <v>1.45</v>
      </c>
      <c r="N2350">
        <v>1.81</v>
      </c>
      <c r="O2350">
        <v>2.46</v>
      </c>
      <c r="P2350" t="e">
        <v>#N/A</v>
      </c>
      <c r="Q2350">
        <v>0.40938000000000002</v>
      </c>
      <c r="R2350">
        <v>0.90563000000000005</v>
      </c>
      <c r="S2350">
        <v>1.17438</v>
      </c>
      <c r="T2350">
        <v>1.63063</v>
      </c>
      <c r="U2350">
        <v>1.9112499999999999</v>
      </c>
      <c r="V2350" t="e">
        <v>#N/A</v>
      </c>
      <c r="W2350" t="e">
        <v>#N/A</v>
      </c>
      <c r="X2350">
        <v>42.04</v>
      </c>
    </row>
    <row r="2351" spans="1:24" x14ac:dyDescent="0.55000000000000004">
      <c r="A2351" s="5">
        <v>39842</v>
      </c>
      <c r="B2351">
        <v>0.23</v>
      </c>
      <c r="C2351">
        <v>0.23</v>
      </c>
      <c r="D2351">
        <v>0.35</v>
      </c>
      <c r="E2351">
        <v>0.51</v>
      </c>
      <c r="F2351">
        <v>0.95</v>
      </c>
      <c r="G2351">
        <v>1.34</v>
      </c>
      <c r="H2351">
        <v>1.87</v>
      </c>
      <c r="I2351">
        <v>2.2799999999999998</v>
      </c>
      <c r="J2351">
        <v>2.87</v>
      </c>
      <c r="K2351">
        <v>3.85</v>
      </c>
      <c r="L2351">
        <v>3.57</v>
      </c>
      <c r="M2351">
        <v>1.57</v>
      </c>
      <c r="N2351">
        <v>1.83</v>
      </c>
      <c r="O2351">
        <v>2.48</v>
      </c>
      <c r="P2351" t="e">
        <v>#N/A</v>
      </c>
      <c r="Q2351">
        <v>0.41249999999999998</v>
      </c>
      <c r="R2351">
        <v>0.90500000000000003</v>
      </c>
      <c r="S2351">
        <v>1.17</v>
      </c>
      <c r="T2351">
        <v>1.63375</v>
      </c>
      <c r="U2351">
        <v>1.9225000000000001</v>
      </c>
      <c r="V2351" t="e">
        <v>#N/A</v>
      </c>
      <c r="W2351" t="e">
        <v>#N/A</v>
      </c>
      <c r="X2351">
        <v>41.58</v>
      </c>
    </row>
    <row r="2352" spans="1:24" x14ac:dyDescent="0.55000000000000004">
      <c r="A2352" s="5">
        <v>39843</v>
      </c>
      <c r="B2352">
        <v>0.23</v>
      </c>
      <c r="C2352">
        <v>0.24</v>
      </c>
      <c r="D2352">
        <v>0.36</v>
      </c>
      <c r="E2352">
        <v>0.51</v>
      </c>
      <c r="F2352">
        <v>0.94</v>
      </c>
      <c r="G2352">
        <v>1.32</v>
      </c>
      <c r="H2352">
        <v>1.85</v>
      </c>
      <c r="I2352">
        <v>2.27</v>
      </c>
      <c r="J2352">
        <v>2.87</v>
      </c>
      <c r="K2352">
        <v>3.86</v>
      </c>
      <c r="L2352">
        <v>3.58</v>
      </c>
      <c r="M2352">
        <v>1.47</v>
      </c>
      <c r="N2352">
        <v>1.73</v>
      </c>
      <c r="O2352">
        <v>2.4300000000000002</v>
      </c>
      <c r="P2352" t="e">
        <v>#N/A</v>
      </c>
      <c r="Q2352">
        <v>0.41937999999999998</v>
      </c>
      <c r="R2352">
        <v>0.91313</v>
      </c>
      <c r="S2352">
        <v>1.18438</v>
      </c>
      <c r="T2352">
        <v>1.66</v>
      </c>
      <c r="U2352">
        <v>1.9750000000000001</v>
      </c>
      <c r="V2352" t="e">
        <v>#N/A</v>
      </c>
      <c r="W2352" t="e">
        <v>#N/A</v>
      </c>
      <c r="X2352">
        <v>41.73</v>
      </c>
    </row>
    <row r="2353" spans="1:24" x14ac:dyDescent="0.55000000000000004">
      <c r="A2353" s="5">
        <v>39846</v>
      </c>
      <c r="B2353">
        <v>0.24</v>
      </c>
      <c r="C2353">
        <v>0.27</v>
      </c>
      <c r="D2353">
        <v>0.39</v>
      </c>
      <c r="E2353">
        <v>0.51</v>
      </c>
      <c r="F2353">
        <v>0.89</v>
      </c>
      <c r="G2353">
        <v>1.27</v>
      </c>
      <c r="H2353">
        <v>1.75</v>
      </c>
      <c r="I2353">
        <v>2.16</v>
      </c>
      <c r="J2353">
        <v>2.76</v>
      </c>
      <c r="K2353">
        <v>3.75</v>
      </c>
      <c r="L2353">
        <v>3.47</v>
      </c>
      <c r="M2353">
        <v>1.41</v>
      </c>
      <c r="N2353">
        <v>1.69</v>
      </c>
      <c r="O2353">
        <v>2.34</v>
      </c>
      <c r="P2353" t="e">
        <v>#N/A</v>
      </c>
      <c r="Q2353">
        <v>0.4375</v>
      </c>
      <c r="R2353">
        <v>0.94374999999999998</v>
      </c>
      <c r="S2353">
        <v>1.2250000000000001</v>
      </c>
      <c r="T2353">
        <v>1.76</v>
      </c>
      <c r="U2353">
        <v>2.0699999999999998</v>
      </c>
      <c r="V2353" t="e">
        <v>#N/A</v>
      </c>
      <c r="W2353" t="e">
        <v>#N/A</v>
      </c>
      <c r="X2353">
        <v>41.35</v>
      </c>
    </row>
    <row r="2354" spans="1:24" x14ac:dyDescent="0.55000000000000004">
      <c r="A2354" s="5">
        <v>39847</v>
      </c>
      <c r="B2354">
        <v>0.24</v>
      </c>
      <c r="C2354">
        <v>0.32</v>
      </c>
      <c r="D2354">
        <v>0.4</v>
      </c>
      <c r="E2354">
        <v>0.53</v>
      </c>
      <c r="F2354">
        <v>0.96</v>
      </c>
      <c r="G2354">
        <v>1.37</v>
      </c>
      <c r="H2354">
        <v>1.88</v>
      </c>
      <c r="I2354">
        <v>2.2799999999999998</v>
      </c>
      <c r="J2354">
        <v>2.89</v>
      </c>
      <c r="K2354">
        <v>3.88</v>
      </c>
      <c r="L2354">
        <v>3.64</v>
      </c>
      <c r="M2354">
        <v>1.45</v>
      </c>
      <c r="N2354">
        <v>1.76</v>
      </c>
      <c r="O2354">
        <v>2.42</v>
      </c>
      <c r="P2354" t="e">
        <v>#N/A</v>
      </c>
      <c r="Q2354">
        <v>0.44500000000000001</v>
      </c>
      <c r="R2354">
        <v>0.94874999999999998</v>
      </c>
      <c r="S2354">
        <v>1.2337499999999999</v>
      </c>
      <c r="T2354">
        <v>1.7762500000000001</v>
      </c>
      <c r="U2354">
        <v>2.0837500000000002</v>
      </c>
      <c r="V2354" t="e">
        <v>#N/A</v>
      </c>
      <c r="W2354" t="e">
        <v>#N/A</v>
      </c>
      <c r="X2354">
        <v>40.869999999999997</v>
      </c>
    </row>
    <row r="2355" spans="1:24" x14ac:dyDescent="0.55000000000000004">
      <c r="A2355" s="5">
        <v>39848</v>
      </c>
      <c r="B2355">
        <v>0.24</v>
      </c>
      <c r="C2355">
        <v>0.3</v>
      </c>
      <c r="D2355">
        <v>0.4</v>
      </c>
      <c r="E2355">
        <v>0.53</v>
      </c>
      <c r="F2355">
        <v>0.98</v>
      </c>
      <c r="G2355">
        <v>1.42</v>
      </c>
      <c r="H2355">
        <v>1.91</v>
      </c>
      <c r="I2355">
        <v>2.3199999999999998</v>
      </c>
      <c r="J2355">
        <v>2.95</v>
      </c>
      <c r="K2355">
        <v>3.88</v>
      </c>
      <c r="L2355">
        <v>3.65</v>
      </c>
      <c r="M2355">
        <v>1.4</v>
      </c>
      <c r="N2355">
        <v>1.78</v>
      </c>
      <c r="O2355">
        <v>2.4</v>
      </c>
      <c r="P2355" t="e">
        <v>#N/A</v>
      </c>
      <c r="Q2355">
        <v>0.44500000000000001</v>
      </c>
      <c r="R2355">
        <v>0.95125000000000004</v>
      </c>
      <c r="S2355">
        <v>1.23563</v>
      </c>
      <c r="T2355">
        <v>1.7737499999999999</v>
      </c>
      <c r="U2355">
        <v>2.0887500000000001</v>
      </c>
      <c r="V2355" t="e">
        <v>#N/A</v>
      </c>
      <c r="W2355" t="e">
        <v>#N/A</v>
      </c>
      <c r="X2355">
        <v>40.270000000000003</v>
      </c>
    </row>
    <row r="2356" spans="1:24" x14ac:dyDescent="0.55000000000000004">
      <c r="A2356" s="5">
        <v>39849</v>
      </c>
      <c r="B2356">
        <v>0.23</v>
      </c>
      <c r="C2356">
        <v>0.28999999999999998</v>
      </c>
      <c r="D2356">
        <v>0.43</v>
      </c>
      <c r="E2356">
        <v>0.54</v>
      </c>
      <c r="F2356">
        <v>0.98</v>
      </c>
      <c r="G2356">
        <v>1.4</v>
      </c>
      <c r="H2356">
        <v>1.89</v>
      </c>
      <c r="I2356">
        <v>2.3199999999999998</v>
      </c>
      <c r="J2356">
        <v>2.95</v>
      </c>
      <c r="K2356">
        <v>3.86</v>
      </c>
      <c r="L2356">
        <v>3.63</v>
      </c>
      <c r="M2356">
        <v>1.38</v>
      </c>
      <c r="N2356">
        <v>1.84</v>
      </c>
      <c r="O2356">
        <v>2.41</v>
      </c>
      <c r="P2356" t="e">
        <v>#N/A</v>
      </c>
      <c r="Q2356">
        <v>0.44750000000000001</v>
      </c>
      <c r="R2356">
        <v>0.95125000000000004</v>
      </c>
      <c r="S2356">
        <v>1.24125</v>
      </c>
      <c r="T2356">
        <v>1.7737499999999999</v>
      </c>
      <c r="U2356">
        <v>2.0887500000000001</v>
      </c>
      <c r="V2356" t="e">
        <v>#N/A</v>
      </c>
      <c r="W2356" t="e">
        <v>#N/A</v>
      </c>
      <c r="X2356">
        <v>41.15</v>
      </c>
    </row>
    <row r="2357" spans="1:24" x14ac:dyDescent="0.55000000000000004">
      <c r="A2357" s="5">
        <v>39850</v>
      </c>
      <c r="B2357">
        <v>0.23</v>
      </c>
      <c r="C2357">
        <v>0.28000000000000003</v>
      </c>
      <c r="D2357">
        <v>0.44</v>
      </c>
      <c r="E2357">
        <v>0.56999999999999995</v>
      </c>
      <c r="F2357">
        <v>0.99</v>
      </c>
      <c r="G2357">
        <v>1.44</v>
      </c>
      <c r="H2357">
        <v>1.97</v>
      </c>
      <c r="I2357">
        <v>2.4</v>
      </c>
      <c r="J2357">
        <v>3.05</v>
      </c>
      <c r="K2357">
        <v>3.94</v>
      </c>
      <c r="L2357">
        <v>3.7</v>
      </c>
      <c r="M2357">
        <v>1.27</v>
      </c>
      <c r="N2357">
        <v>1.82</v>
      </c>
      <c r="O2357">
        <v>2.41</v>
      </c>
      <c r="P2357" t="e">
        <v>#N/A</v>
      </c>
      <c r="Q2357">
        <v>0.44874999999999998</v>
      </c>
      <c r="R2357">
        <v>0.95</v>
      </c>
      <c r="S2357">
        <v>1.24125</v>
      </c>
      <c r="T2357">
        <v>1.7475000000000001</v>
      </c>
      <c r="U2357">
        <v>2.0362499999999999</v>
      </c>
      <c r="V2357" t="e">
        <v>#N/A</v>
      </c>
      <c r="W2357" t="e">
        <v>#N/A</v>
      </c>
      <c r="X2357">
        <v>40.24</v>
      </c>
    </row>
    <row r="2358" spans="1:24" x14ac:dyDescent="0.55000000000000004">
      <c r="A2358" s="5">
        <v>39853</v>
      </c>
      <c r="B2358">
        <v>0.22</v>
      </c>
      <c r="C2358">
        <v>0.32</v>
      </c>
      <c r="D2358">
        <v>0.47</v>
      </c>
      <c r="E2358">
        <v>0.6</v>
      </c>
      <c r="F2358">
        <v>1.05</v>
      </c>
      <c r="G2358">
        <v>1.5</v>
      </c>
      <c r="H2358">
        <v>1.99</v>
      </c>
      <c r="I2358">
        <v>2.42</v>
      </c>
      <c r="J2358">
        <v>3.07</v>
      </c>
      <c r="K2358">
        <v>3.91</v>
      </c>
      <c r="L2358">
        <v>3.69</v>
      </c>
      <c r="M2358">
        <v>1.06</v>
      </c>
      <c r="N2358">
        <v>1.66</v>
      </c>
      <c r="O2358">
        <v>2.27</v>
      </c>
      <c r="P2358" t="e">
        <v>#N/A</v>
      </c>
      <c r="Q2358">
        <v>0.44688</v>
      </c>
      <c r="R2358">
        <v>0.93937999999999999</v>
      </c>
      <c r="S2358">
        <v>1.2281299999999999</v>
      </c>
      <c r="T2358">
        <v>1.70438</v>
      </c>
      <c r="U2358">
        <v>2</v>
      </c>
      <c r="V2358" t="e">
        <v>#N/A</v>
      </c>
      <c r="W2358" t="e">
        <v>#N/A</v>
      </c>
      <c r="X2358">
        <v>39.58</v>
      </c>
    </row>
    <row r="2359" spans="1:24" x14ac:dyDescent="0.55000000000000004">
      <c r="A2359" s="5">
        <v>39854</v>
      </c>
      <c r="B2359">
        <v>0.24</v>
      </c>
      <c r="C2359">
        <v>0.31</v>
      </c>
      <c r="D2359">
        <v>0.44</v>
      </c>
      <c r="E2359">
        <v>0.6</v>
      </c>
      <c r="F2359">
        <v>0.92</v>
      </c>
      <c r="G2359">
        <v>1.31</v>
      </c>
      <c r="H2359">
        <v>1.79</v>
      </c>
      <c r="I2359">
        <v>2.23</v>
      </c>
      <c r="J2359">
        <v>2.9</v>
      </c>
      <c r="K2359">
        <v>3.77</v>
      </c>
      <c r="L2359">
        <v>3.54</v>
      </c>
      <c r="M2359">
        <v>1.03</v>
      </c>
      <c r="N2359">
        <v>1.65</v>
      </c>
      <c r="O2359">
        <v>2.2200000000000002</v>
      </c>
      <c r="P2359" t="e">
        <v>#N/A</v>
      </c>
      <c r="Q2359">
        <v>0.44688</v>
      </c>
      <c r="R2359">
        <v>0.93688000000000005</v>
      </c>
      <c r="S2359">
        <v>1.2218800000000001</v>
      </c>
      <c r="T2359">
        <v>1.68625</v>
      </c>
      <c r="U2359">
        <v>1.98688</v>
      </c>
      <c r="V2359" t="e">
        <v>#N/A</v>
      </c>
      <c r="W2359" t="e">
        <v>#N/A</v>
      </c>
      <c r="X2359">
        <v>37.54</v>
      </c>
    </row>
    <row r="2360" spans="1:24" x14ac:dyDescent="0.55000000000000004">
      <c r="A2360" s="5">
        <v>39855</v>
      </c>
      <c r="B2360">
        <v>0.22</v>
      </c>
      <c r="C2360">
        <v>0.3</v>
      </c>
      <c r="D2360">
        <v>0.46</v>
      </c>
      <c r="E2360">
        <v>0.6</v>
      </c>
      <c r="F2360">
        <v>0.93</v>
      </c>
      <c r="G2360">
        <v>1.32</v>
      </c>
      <c r="H2360">
        <v>1.76</v>
      </c>
      <c r="I2360">
        <v>2.17</v>
      </c>
      <c r="J2360">
        <v>2.78</v>
      </c>
      <c r="K2360">
        <v>3.69</v>
      </c>
      <c r="L2360">
        <v>3.45</v>
      </c>
      <c r="M2360">
        <v>1.1000000000000001</v>
      </c>
      <c r="N2360">
        <v>1.66</v>
      </c>
      <c r="O2360">
        <v>2.21</v>
      </c>
      <c r="P2360" t="e">
        <v>#N/A</v>
      </c>
      <c r="Q2360">
        <v>0.45250000000000001</v>
      </c>
      <c r="R2360">
        <v>0.94438</v>
      </c>
      <c r="S2360">
        <v>1.23125</v>
      </c>
      <c r="T2360">
        <v>1.7250000000000001</v>
      </c>
      <c r="U2360">
        <v>2.0231300000000001</v>
      </c>
      <c r="V2360" t="e">
        <v>#N/A</v>
      </c>
      <c r="W2360" t="e">
        <v>#N/A</v>
      </c>
      <c r="X2360">
        <v>35.93</v>
      </c>
    </row>
    <row r="2361" spans="1:24" x14ac:dyDescent="0.55000000000000004">
      <c r="A2361" s="5">
        <v>39856</v>
      </c>
      <c r="B2361">
        <v>0.23</v>
      </c>
      <c r="C2361">
        <v>0.28999999999999998</v>
      </c>
      <c r="D2361">
        <v>0.43</v>
      </c>
      <c r="E2361">
        <v>0.57999999999999996</v>
      </c>
      <c r="F2361">
        <v>0.89</v>
      </c>
      <c r="G2361">
        <v>1.28</v>
      </c>
      <c r="H2361">
        <v>1.73</v>
      </c>
      <c r="I2361">
        <v>2.14</v>
      </c>
      <c r="J2361">
        <v>2.75</v>
      </c>
      <c r="K2361">
        <v>3.71</v>
      </c>
      <c r="L2361">
        <v>3.47</v>
      </c>
      <c r="M2361">
        <v>1.22</v>
      </c>
      <c r="N2361">
        <v>1.61</v>
      </c>
      <c r="O2361">
        <v>2.21</v>
      </c>
      <c r="P2361" t="e">
        <v>#N/A</v>
      </c>
      <c r="Q2361">
        <v>0.45500000000000002</v>
      </c>
      <c r="R2361">
        <v>0.94188000000000005</v>
      </c>
      <c r="S2361">
        <v>1.23438</v>
      </c>
      <c r="T2361">
        <v>1.7237499999999999</v>
      </c>
      <c r="U2361">
        <v>2.0187499999999998</v>
      </c>
      <c r="V2361" t="e">
        <v>#N/A</v>
      </c>
      <c r="W2361" t="e">
        <v>#N/A</v>
      </c>
      <c r="X2361">
        <v>34.03</v>
      </c>
    </row>
    <row r="2362" spans="1:24" x14ac:dyDescent="0.55000000000000004">
      <c r="A2362" s="5">
        <v>39857</v>
      </c>
      <c r="B2362">
        <v>0.22</v>
      </c>
      <c r="C2362">
        <v>0.28999999999999998</v>
      </c>
      <c r="D2362">
        <v>0.46</v>
      </c>
      <c r="E2362">
        <v>0.61</v>
      </c>
      <c r="F2362">
        <v>0.97</v>
      </c>
      <c r="G2362">
        <v>1.37</v>
      </c>
      <c r="H2362">
        <v>1.88</v>
      </c>
      <c r="I2362">
        <v>2.29</v>
      </c>
      <c r="J2362">
        <v>2.89</v>
      </c>
      <c r="K2362">
        <v>3.91</v>
      </c>
      <c r="L2362">
        <v>3.68</v>
      </c>
      <c r="M2362">
        <v>1.21</v>
      </c>
      <c r="N2362">
        <v>1.68</v>
      </c>
      <c r="O2362">
        <v>2.33</v>
      </c>
      <c r="P2362" t="e">
        <v>#N/A</v>
      </c>
      <c r="Q2362">
        <v>0.46124999999999999</v>
      </c>
      <c r="R2362">
        <v>0.94438</v>
      </c>
      <c r="S2362">
        <v>1.2375</v>
      </c>
      <c r="T2362">
        <v>1.7350000000000001</v>
      </c>
      <c r="U2362">
        <v>2.0343800000000001</v>
      </c>
      <c r="V2362" t="e">
        <v>#N/A</v>
      </c>
      <c r="W2362" t="e">
        <v>#N/A</v>
      </c>
      <c r="X2362">
        <v>37.630000000000003</v>
      </c>
    </row>
    <row r="2363" spans="1:24" x14ac:dyDescent="0.55000000000000004">
      <c r="A2363" s="5">
        <v>39860</v>
      </c>
      <c r="B2363" t="e">
        <v>#N/A</v>
      </c>
      <c r="C2363" t="e">
        <v>#N/A</v>
      </c>
      <c r="D2363" t="e">
        <v>#N/A</v>
      </c>
      <c r="E2363" t="e">
        <v>#N/A</v>
      </c>
      <c r="F2363" t="e">
        <v>#N/A</v>
      </c>
      <c r="G2363" t="e">
        <v>#N/A</v>
      </c>
      <c r="H2363" t="e">
        <v>#N/A</v>
      </c>
      <c r="I2363" t="e">
        <v>#N/A</v>
      </c>
      <c r="J2363" t="e">
        <v>#N/A</v>
      </c>
      <c r="K2363" t="e">
        <v>#N/A</v>
      </c>
      <c r="L2363" t="e">
        <v>#N/A</v>
      </c>
      <c r="M2363" t="e">
        <v>#N/A</v>
      </c>
      <c r="N2363" t="e">
        <v>#N/A</v>
      </c>
      <c r="O2363" t="e">
        <v>#N/A</v>
      </c>
      <c r="P2363" t="e">
        <v>#N/A</v>
      </c>
      <c r="Q2363">
        <v>0.46500000000000002</v>
      </c>
      <c r="R2363">
        <v>0.94813000000000003</v>
      </c>
      <c r="S2363">
        <v>1.24563</v>
      </c>
      <c r="T2363">
        <v>1.7643800000000001</v>
      </c>
      <c r="U2363">
        <v>2.0893799999999998</v>
      </c>
      <c r="V2363" t="e">
        <v>#N/A</v>
      </c>
      <c r="W2363" t="e">
        <v>#N/A</v>
      </c>
      <c r="X2363" t="e">
        <v>#N/A</v>
      </c>
    </row>
    <row r="2364" spans="1:24" x14ac:dyDescent="0.55000000000000004">
      <c r="A2364" s="5">
        <v>39861</v>
      </c>
      <c r="B2364">
        <v>0.25</v>
      </c>
      <c r="C2364">
        <v>0.32</v>
      </c>
      <c r="D2364">
        <v>0.48</v>
      </c>
      <c r="E2364">
        <v>0.61</v>
      </c>
      <c r="F2364">
        <v>0.87</v>
      </c>
      <c r="G2364">
        <v>1.22</v>
      </c>
      <c r="H2364">
        <v>1.65</v>
      </c>
      <c r="I2364">
        <v>2.0499999999999998</v>
      </c>
      <c r="J2364">
        <v>2.64</v>
      </c>
      <c r="K2364">
        <v>3.7</v>
      </c>
      <c r="L2364">
        <v>3.47</v>
      </c>
      <c r="M2364">
        <v>1.2</v>
      </c>
      <c r="N2364">
        <v>1.53</v>
      </c>
      <c r="O2364">
        <v>2.19</v>
      </c>
      <c r="P2364" t="e">
        <v>#N/A</v>
      </c>
      <c r="Q2364">
        <v>0.46625</v>
      </c>
      <c r="R2364">
        <v>0.94813000000000003</v>
      </c>
      <c r="S2364">
        <v>1.24563</v>
      </c>
      <c r="T2364">
        <v>1.76563</v>
      </c>
      <c r="U2364">
        <v>2.085</v>
      </c>
      <c r="V2364" t="e">
        <v>#N/A</v>
      </c>
      <c r="W2364" t="e">
        <v>#N/A</v>
      </c>
      <c r="X2364">
        <v>34.96</v>
      </c>
    </row>
    <row r="2365" spans="1:24" x14ac:dyDescent="0.55000000000000004">
      <c r="A2365" s="5">
        <v>39862</v>
      </c>
      <c r="B2365">
        <v>0.23</v>
      </c>
      <c r="C2365">
        <v>0.31</v>
      </c>
      <c r="D2365">
        <v>0.5</v>
      </c>
      <c r="E2365">
        <v>0.64</v>
      </c>
      <c r="F2365">
        <v>0.97</v>
      </c>
      <c r="G2365">
        <v>1.33</v>
      </c>
      <c r="H2365">
        <v>1.81</v>
      </c>
      <c r="I2365">
        <v>2.1800000000000002</v>
      </c>
      <c r="J2365">
        <v>2.74</v>
      </c>
      <c r="K2365">
        <v>3.77</v>
      </c>
      <c r="L2365">
        <v>3.54</v>
      </c>
      <c r="M2365">
        <v>1.31</v>
      </c>
      <c r="N2365">
        <v>1.63</v>
      </c>
      <c r="O2365">
        <v>2.2400000000000002</v>
      </c>
      <c r="P2365" t="e">
        <v>#N/A</v>
      </c>
      <c r="Q2365">
        <v>0.47</v>
      </c>
      <c r="R2365">
        <v>0.94874999999999998</v>
      </c>
      <c r="S2365">
        <v>1.25125</v>
      </c>
      <c r="T2365">
        <v>1.78</v>
      </c>
      <c r="U2365">
        <v>2.0950000000000002</v>
      </c>
      <c r="V2365" t="e">
        <v>#N/A</v>
      </c>
      <c r="W2365" t="e">
        <v>#N/A</v>
      </c>
      <c r="X2365">
        <v>34.67</v>
      </c>
    </row>
    <row r="2366" spans="1:24" x14ac:dyDescent="0.55000000000000004">
      <c r="A2366" s="5">
        <v>39863</v>
      </c>
      <c r="B2366">
        <v>0.21</v>
      </c>
      <c r="C2366">
        <v>0.3</v>
      </c>
      <c r="D2366">
        <v>0.51</v>
      </c>
      <c r="E2366">
        <v>0.67</v>
      </c>
      <c r="F2366">
        <v>1.01</v>
      </c>
      <c r="G2366">
        <v>1.38</v>
      </c>
      <c r="H2366">
        <v>1.89</v>
      </c>
      <c r="I2366">
        <v>2.2799999999999998</v>
      </c>
      <c r="J2366">
        <v>2.85</v>
      </c>
      <c r="K2366">
        <v>3.92</v>
      </c>
      <c r="L2366">
        <v>3.68</v>
      </c>
      <c r="M2366">
        <v>1.27</v>
      </c>
      <c r="N2366">
        <v>1.73</v>
      </c>
      <c r="O2366">
        <v>2.29</v>
      </c>
      <c r="P2366" t="e">
        <v>#N/A</v>
      </c>
      <c r="Q2366">
        <v>0.47313</v>
      </c>
      <c r="R2366">
        <v>0.95</v>
      </c>
      <c r="S2366">
        <v>1.2506299999999999</v>
      </c>
      <c r="T2366">
        <v>1.78938</v>
      </c>
      <c r="U2366">
        <v>2.1012499999999998</v>
      </c>
      <c r="V2366" t="e">
        <v>#N/A</v>
      </c>
      <c r="W2366" t="e">
        <v>#N/A</v>
      </c>
      <c r="X2366">
        <v>39.6</v>
      </c>
    </row>
    <row r="2367" spans="1:24" x14ac:dyDescent="0.55000000000000004">
      <c r="A2367" s="5">
        <v>39864</v>
      </c>
      <c r="B2367">
        <v>0.2</v>
      </c>
      <c r="C2367">
        <v>0.27</v>
      </c>
      <c r="D2367">
        <v>0.48</v>
      </c>
      <c r="E2367">
        <v>0.64</v>
      </c>
      <c r="F2367">
        <v>0.96</v>
      </c>
      <c r="G2367">
        <v>1.3</v>
      </c>
      <c r="H2367">
        <v>1.81</v>
      </c>
      <c r="I2367">
        <v>2.21</v>
      </c>
      <c r="J2367">
        <v>2.78</v>
      </c>
      <c r="K2367">
        <v>3.82</v>
      </c>
      <c r="L2367">
        <v>3.56</v>
      </c>
      <c r="M2367">
        <v>1.24</v>
      </c>
      <c r="N2367">
        <v>1.67</v>
      </c>
      <c r="O2367">
        <v>2.23</v>
      </c>
      <c r="P2367" t="e">
        <v>#N/A</v>
      </c>
      <c r="Q2367">
        <v>0.47249999999999998</v>
      </c>
      <c r="R2367">
        <v>0.94813000000000003</v>
      </c>
      <c r="S2367">
        <v>1.24875</v>
      </c>
      <c r="T2367">
        <v>1.7618799999999999</v>
      </c>
      <c r="U2367">
        <v>2.0750000000000002</v>
      </c>
      <c r="V2367" t="e">
        <v>#N/A</v>
      </c>
      <c r="W2367" t="e">
        <v>#N/A</v>
      </c>
      <c r="X2367">
        <v>39.35</v>
      </c>
    </row>
    <row r="2368" spans="1:24" x14ac:dyDescent="0.55000000000000004">
      <c r="A2368" s="5">
        <v>39867</v>
      </c>
      <c r="B2368">
        <v>0.19</v>
      </c>
      <c r="C2368">
        <v>0.28999999999999998</v>
      </c>
      <c r="D2368">
        <v>0.5</v>
      </c>
      <c r="E2368">
        <v>0.69</v>
      </c>
      <c r="F2368">
        <v>0.96</v>
      </c>
      <c r="G2368">
        <v>1.34</v>
      </c>
      <c r="H2368">
        <v>1.84</v>
      </c>
      <c r="I2368">
        <v>2.2200000000000002</v>
      </c>
      <c r="J2368">
        <v>2.78</v>
      </c>
      <c r="K2368">
        <v>3.79</v>
      </c>
      <c r="L2368">
        <v>3.53</v>
      </c>
      <c r="M2368">
        <v>1.24</v>
      </c>
      <c r="N2368">
        <v>1.7</v>
      </c>
      <c r="O2368">
        <v>2.2200000000000002</v>
      </c>
      <c r="P2368" t="e">
        <v>#N/A</v>
      </c>
      <c r="Q2368">
        <v>0.47375</v>
      </c>
      <c r="R2368">
        <v>0.94938</v>
      </c>
      <c r="S2368">
        <v>1.24875</v>
      </c>
      <c r="T2368">
        <v>1.75125</v>
      </c>
      <c r="U2368">
        <v>2.0612499999999998</v>
      </c>
      <c r="V2368" t="e">
        <v>#N/A</v>
      </c>
      <c r="W2368" t="e">
        <v>#N/A</v>
      </c>
      <c r="X2368">
        <v>37.659999999999997</v>
      </c>
    </row>
    <row r="2369" spans="1:24" x14ac:dyDescent="0.55000000000000004">
      <c r="A2369" s="5">
        <v>39868</v>
      </c>
      <c r="B2369">
        <v>0.21</v>
      </c>
      <c r="C2369">
        <v>0.32</v>
      </c>
      <c r="D2369">
        <v>0.49</v>
      </c>
      <c r="E2369">
        <v>0.71</v>
      </c>
      <c r="F2369">
        <v>1.03</v>
      </c>
      <c r="G2369">
        <v>1.37</v>
      </c>
      <c r="H2369">
        <v>1.89</v>
      </c>
      <c r="I2369">
        <v>2.2599999999999998</v>
      </c>
      <c r="J2369">
        <v>2.8</v>
      </c>
      <c r="K2369">
        <v>3.77</v>
      </c>
      <c r="L2369">
        <v>3.49</v>
      </c>
      <c r="M2369">
        <v>1.36</v>
      </c>
      <c r="N2369">
        <v>1.82</v>
      </c>
      <c r="O2369">
        <v>2.21</v>
      </c>
      <c r="P2369" t="e">
        <v>#N/A</v>
      </c>
      <c r="Q2369">
        <v>0.47688000000000003</v>
      </c>
      <c r="R2369">
        <v>0.95062999999999998</v>
      </c>
      <c r="S2369">
        <v>1.25</v>
      </c>
      <c r="T2369">
        <v>1.7475000000000001</v>
      </c>
      <c r="U2369">
        <v>2.0412499999999998</v>
      </c>
      <c r="V2369" t="e">
        <v>#N/A</v>
      </c>
      <c r="W2369" t="e">
        <v>#N/A</v>
      </c>
      <c r="X2369">
        <v>38.86</v>
      </c>
    </row>
    <row r="2370" spans="1:24" x14ac:dyDescent="0.55000000000000004">
      <c r="A2370" s="5">
        <v>39869</v>
      </c>
      <c r="B2370">
        <v>0.21</v>
      </c>
      <c r="C2370">
        <v>0.3</v>
      </c>
      <c r="D2370">
        <v>0.52</v>
      </c>
      <c r="E2370">
        <v>0.75</v>
      </c>
      <c r="F2370">
        <v>1.0900000000000001</v>
      </c>
      <c r="G2370">
        <v>1.49</v>
      </c>
      <c r="H2370">
        <v>2.06</v>
      </c>
      <c r="I2370">
        <v>2.42</v>
      </c>
      <c r="J2370">
        <v>2.95</v>
      </c>
      <c r="K2370">
        <v>3.88</v>
      </c>
      <c r="L2370">
        <v>3.59</v>
      </c>
      <c r="M2370">
        <v>1.46</v>
      </c>
      <c r="N2370">
        <v>1.98</v>
      </c>
      <c r="O2370">
        <v>2.34</v>
      </c>
      <c r="P2370" t="e">
        <v>#N/A</v>
      </c>
      <c r="Q2370">
        <v>0.47875000000000001</v>
      </c>
      <c r="R2370">
        <v>0.95562999999999998</v>
      </c>
      <c r="S2370">
        <v>1.2562500000000001</v>
      </c>
      <c r="T2370">
        <v>1.7725</v>
      </c>
      <c r="U2370">
        <v>2.07375</v>
      </c>
      <c r="V2370" t="e">
        <v>#N/A</v>
      </c>
      <c r="W2370" t="e">
        <v>#N/A</v>
      </c>
      <c r="X2370">
        <v>41.64</v>
      </c>
    </row>
    <row r="2371" spans="1:24" x14ac:dyDescent="0.55000000000000004">
      <c r="A2371" s="5">
        <v>39870</v>
      </c>
      <c r="B2371">
        <v>0.22</v>
      </c>
      <c r="C2371">
        <v>0.27</v>
      </c>
      <c r="D2371">
        <v>0.47</v>
      </c>
      <c r="E2371">
        <v>0.73</v>
      </c>
      <c r="F2371">
        <v>1.08</v>
      </c>
      <c r="G2371">
        <v>1.5</v>
      </c>
      <c r="H2371">
        <v>2.0699999999999998</v>
      </c>
      <c r="I2371">
        <v>2.72</v>
      </c>
      <c r="J2371">
        <v>2.98</v>
      </c>
      <c r="K2371">
        <v>3.93</v>
      </c>
      <c r="L2371">
        <v>3.66</v>
      </c>
      <c r="M2371">
        <v>1.48</v>
      </c>
      <c r="N2371">
        <v>2.02</v>
      </c>
      <c r="O2371">
        <v>2.4500000000000002</v>
      </c>
      <c r="P2371" t="e">
        <v>#N/A</v>
      </c>
      <c r="Q2371">
        <v>0.49687999999999999</v>
      </c>
      <c r="R2371">
        <v>0.96375</v>
      </c>
      <c r="S2371">
        <v>1.26125</v>
      </c>
      <c r="T2371">
        <v>1.7975000000000001</v>
      </c>
      <c r="U2371">
        <v>2.1150000000000002</v>
      </c>
      <c r="V2371" t="e">
        <v>#N/A</v>
      </c>
      <c r="W2371" t="e">
        <v>#N/A</v>
      </c>
      <c r="X2371">
        <v>43.18</v>
      </c>
    </row>
    <row r="2372" spans="1:24" x14ac:dyDescent="0.55000000000000004">
      <c r="A2372" s="5">
        <v>39871</v>
      </c>
      <c r="B2372">
        <v>0.22</v>
      </c>
      <c r="C2372">
        <v>0.26</v>
      </c>
      <c r="D2372">
        <v>0.45</v>
      </c>
      <c r="E2372">
        <v>0.72</v>
      </c>
      <c r="F2372">
        <v>1</v>
      </c>
      <c r="G2372">
        <v>1.4</v>
      </c>
      <c r="H2372">
        <v>1.99</v>
      </c>
      <c r="I2372">
        <v>2.69</v>
      </c>
      <c r="J2372">
        <v>3.02</v>
      </c>
      <c r="K2372">
        <v>3.98</v>
      </c>
      <c r="L2372">
        <v>3.71</v>
      </c>
      <c r="M2372">
        <v>1.41</v>
      </c>
      <c r="N2372">
        <v>2.06</v>
      </c>
      <c r="O2372">
        <v>2.5299999999999998</v>
      </c>
      <c r="P2372" t="e">
        <v>#N/A</v>
      </c>
      <c r="Q2372">
        <v>0.49625000000000002</v>
      </c>
      <c r="R2372">
        <v>0.96313000000000004</v>
      </c>
      <c r="S2372">
        <v>1.2643800000000001</v>
      </c>
      <c r="T2372">
        <v>1.8031299999999999</v>
      </c>
      <c r="U2372">
        <v>2.11938</v>
      </c>
      <c r="V2372" t="e">
        <v>#N/A</v>
      </c>
      <c r="W2372" t="e">
        <v>#N/A</v>
      </c>
      <c r="X2372">
        <v>44.15</v>
      </c>
    </row>
    <row r="2373" spans="1:24" x14ac:dyDescent="0.55000000000000004">
      <c r="A2373" s="5">
        <v>39874</v>
      </c>
      <c r="B2373">
        <v>0.22</v>
      </c>
      <c r="C2373">
        <v>0.28000000000000003</v>
      </c>
      <c r="D2373">
        <v>0.45</v>
      </c>
      <c r="E2373">
        <v>0.67</v>
      </c>
      <c r="F2373">
        <v>0.89</v>
      </c>
      <c r="G2373">
        <v>1.28</v>
      </c>
      <c r="H2373">
        <v>1.86</v>
      </c>
      <c r="I2373">
        <v>2.54</v>
      </c>
      <c r="J2373">
        <v>2.91</v>
      </c>
      <c r="K2373">
        <v>3.89</v>
      </c>
      <c r="L2373">
        <v>3.64</v>
      </c>
      <c r="M2373">
        <v>1.34</v>
      </c>
      <c r="N2373">
        <v>2</v>
      </c>
      <c r="O2373">
        <v>2.48</v>
      </c>
      <c r="P2373" t="e">
        <v>#N/A</v>
      </c>
      <c r="Q2373">
        <v>0.4975</v>
      </c>
      <c r="R2373">
        <v>0.96687999999999996</v>
      </c>
      <c r="S2373">
        <v>1.2662500000000001</v>
      </c>
      <c r="T2373">
        <v>1.80375</v>
      </c>
      <c r="U2373">
        <v>2.11063</v>
      </c>
      <c r="V2373" t="e">
        <v>#N/A</v>
      </c>
      <c r="W2373" t="e">
        <v>#N/A</v>
      </c>
      <c r="X2373">
        <v>40.07</v>
      </c>
    </row>
    <row r="2374" spans="1:24" x14ac:dyDescent="0.55000000000000004">
      <c r="A2374" s="5">
        <v>39875</v>
      </c>
      <c r="B2374">
        <v>0.2</v>
      </c>
      <c r="C2374">
        <v>0.27</v>
      </c>
      <c r="D2374">
        <v>0.44</v>
      </c>
      <c r="E2374">
        <v>0.68</v>
      </c>
      <c r="F2374">
        <v>0.91</v>
      </c>
      <c r="G2374">
        <v>1.31</v>
      </c>
      <c r="H2374">
        <v>1.87</v>
      </c>
      <c r="I2374">
        <v>2.58</v>
      </c>
      <c r="J2374">
        <v>2.93</v>
      </c>
      <c r="K2374">
        <v>3.92</v>
      </c>
      <c r="L2374">
        <v>3.67</v>
      </c>
      <c r="M2374">
        <v>1.45</v>
      </c>
      <c r="N2374">
        <v>2.02</v>
      </c>
      <c r="O2374">
        <v>2.4900000000000002</v>
      </c>
      <c r="P2374" t="e">
        <v>#N/A</v>
      </c>
      <c r="Q2374">
        <v>0.50749999999999995</v>
      </c>
      <c r="R2374">
        <v>0.97313000000000005</v>
      </c>
      <c r="S2374">
        <v>1.27125</v>
      </c>
      <c r="T2374">
        <v>1.81</v>
      </c>
      <c r="U2374">
        <v>2.1087500000000001</v>
      </c>
      <c r="V2374" t="e">
        <v>#N/A</v>
      </c>
      <c r="W2374" t="e">
        <v>#N/A</v>
      </c>
      <c r="X2374">
        <v>41.57</v>
      </c>
    </row>
    <row r="2375" spans="1:24" x14ac:dyDescent="0.55000000000000004">
      <c r="A2375" s="5">
        <v>39876</v>
      </c>
      <c r="B2375">
        <v>0.21</v>
      </c>
      <c r="C2375">
        <v>0.26</v>
      </c>
      <c r="D2375">
        <v>0.44</v>
      </c>
      <c r="E2375">
        <v>0.71</v>
      </c>
      <c r="F2375">
        <v>0.97</v>
      </c>
      <c r="G2375">
        <v>1.4</v>
      </c>
      <c r="H2375">
        <v>1.97</v>
      </c>
      <c r="I2375">
        <v>2.67</v>
      </c>
      <c r="J2375">
        <v>3.01</v>
      </c>
      <c r="K2375">
        <v>3.96</v>
      </c>
      <c r="L2375">
        <v>3.69</v>
      </c>
      <c r="M2375">
        <v>1.5</v>
      </c>
      <c r="N2375">
        <v>2.09</v>
      </c>
      <c r="O2375">
        <v>2.52</v>
      </c>
      <c r="P2375" t="e">
        <v>#N/A</v>
      </c>
      <c r="Q2375">
        <v>0.51812999999999998</v>
      </c>
      <c r="R2375">
        <v>0.97938000000000003</v>
      </c>
      <c r="S2375">
        <v>1.2766299999999999</v>
      </c>
      <c r="T2375">
        <v>1.8168800000000001</v>
      </c>
      <c r="U2375">
        <v>2.1150000000000002</v>
      </c>
      <c r="V2375" t="e">
        <v>#N/A</v>
      </c>
      <c r="W2375" t="e">
        <v>#N/A</v>
      </c>
      <c r="X2375">
        <v>45.28</v>
      </c>
    </row>
    <row r="2376" spans="1:24" x14ac:dyDescent="0.55000000000000004">
      <c r="A2376" s="5">
        <v>39877</v>
      </c>
      <c r="B2376">
        <v>0.2</v>
      </c>
      <c r="C2376">
        <v>0.2</v>
      </c>
      <c r="D2376">
        <v>0.4</v>
      </c>
      <c r="E2376">
        <v>0.66</v>
      </c>
      <c r="F2376">
        <v>0.9</v>
      </c>
      <c r="G2376">
        <v>1.3</v>
      </c>
      <c r="H2376">
        <v>1.82</v>
      </c>
      <c r="I2376">
        <v>2.4900000000000002</v>
      </c>
      <c r="J2376">
        <v>2.83</v>
      </c>
      <c r="K2376">
        <v>3.76</v>
      </c>
      <c r="L2376">
        <v>3.51</v>
      </c>
      <c r="M2376">
        <v>1.4</v>
      </c>
      <c r="N2376">
        <v>1.98</v>
      </c>
      <c r="O2376">
        <v>2.42</v>
      </c>
      <c r="P2376" t="e">
        <v>#N/A</v>
      </c>
      <c r="Q2376">
        <v>0.53312999999999999</v>
      </c>
      <c r="R2376">
        <v>0.98375000000000001</v>
      </c>
      <c r="S2376">
        <v>1.2837499999999999</v>
      </c>
      <c r="T2376">
        <v>1.8325</v>
      </c>
      <c r="U2376">
        <v>2.13625</v>
      </c>
      <c r="V2376" t="e">
        <v>#N/A</v>
      </c>
      <c r="W2376" t="e">
        <v>#N/A</v>
      </c>
      <c r="X2376">
        <v>43.54</v>
      </c>
    </row>
    <row r="2377" spans="1:24" x14ac:dyDescent="0.55000000000000004">
      <c r="A2377" s="5">
        <v>39878</v>
      </c>
      <c r="B2377">
        <v>0.2</v>
      </c>
      <c r="C2377">
        <v>0.21</v>
      </c>
      <c r="D2377">
        <v>0.39</v>
      </c>
      <c r="E2377">
        <v>0.67</v>
      </c>
      <c r="F2377">
        <v>0.91</v>
      </c>
      <c r="G2377">
        <v>1.34</v>
      </c>
      <c r="H2377">
        <v>1.83</v>
      </c>
      <c r="I2377">
        <v>2.4900000000000002</v>
      </c>
      <c r="J2377">
        <v>2.83</v>
      </c>
      <c r="K2377">
        <v>3.74</v>
      </c>
      <c r="L2377">
        <v>3.5</v>
      </c>
      <c r="M2377">
        <v>1.46</v>
      </c>
      <c r="N2377">
        <v>2.02</v>
      </c>
      <c r="O2377">
        <v>2.4500000000000002</v>
      </c>
      <c r="P2377" t="e">
        <v>#N/A</v>
      </c>
      <c r="Q2377">
        <v>0.54625000000000001</v>
      </c>
      <c r="R2377">
        <v>0.98938000000000004</v>
      </c>
      <c r="S2377">
        <v>1.2925</v>
      </c>
      <c r="T2377">
        <v>1.85375</v>
      </c>
      <c r="U2377">
        <v>2.1537500000000001</v>
      </c>
      <c r="V2377" t="e">
        <v>#N/A</v>
      </c>
      <c r="W2377" t="e">
        <v>#N/A</v>
      </c>
      <c r="X2377">
        <v>45.43</v>
      </c>
    </row>
    <row r="2378" spans="1:24" x14ac:dyDescent="0.55000000000000004">
      <c r="A2378" s="5">
        <v>39881</v>
      </c>
      <c r="B2378">
        <v>0.2</v>
      </c>
      <c r="C2378">
        <v>0.23</v>
      </c>
      <c r="D2378">
        <v>0.47</v>
      </c>
      <c r="E2378">
        <v>0.69</v>
      </c>
      <c r="F2378">
        <v>0.96</v>
      </c>
      <c r="G2378">
        <v>1.38</v>
      </c>
      <c r="H2378">
        <v>1.9</v>
      </c>
      <c r="I2378">
        <v>2.5299999999999998</v>
      </c>
      <c r="J2378">
        <v>2.89</v>
      </c>
      <c r="K2378">
        <v>3.83</v>
      </c>
      <c r="L2378">
        <v>3.59</v>
      </c>
      <c r="M2378">
        <v>1.52</v>
      </c>
      <c r="N2378">
        <v>2.06</v>
      </c>
      <c r="O2378">
        <v>2.5299999999999998</v>
      </c>
      <c r="P2378" t="e">
        <v>#N/A</v>
      </c>
      <c r="Q2378">
        <v>0.56437999999999999</v>
      </c>
      <c r="R2378">
        <v>1.0037499999999999</v>
      </c>
      <c r="S2378">
        <v>1.3125</v>
      </c>
      <c r="T2378">
        <v>1.91625</v>
      </c>
      <c r="U2378">
        <v>2.2362500000000001</v>
      </c>
      <c r="V2378" t="e">
        <v>#N/A</v>
      </c>
      <c r="W2378" t="e">
        <v>#N/A</v>
      </c>
      <c r="X2378">
        <v>47.01</v>
      </c>
    </row>
    <row r="2379" spans="1:24" x14ac:dyDescent="0.55000000000000004">
      <c r="A2379" s="5">
        <v>39882</v>
      </c>
      <c r="B2379">
        <v>0.2</v>
      </c>
      <c r="C2379">
        <v>0.24</v>
      </c>
      <c r="D2379">
        <v>0.47</v>
      </c>
      <c r="E2379">
        <v>0.71</v>
      </c>
      <c r="F2379">
        <v>1.01</v>
      </c>
      <c r="G2379">
        <v>1.46</v>
      </c>
      <c r="H2379">
        <v>1.99</v>
      </c>
      <c r="I2379">
        <v>2.63</v>
      </c>
      <c r="J2379">
        <v>2.99</v>
      </c>
      <c r="K2379">
        <v>3.94</v>
      </c>
      <c r="L2379">
        <v>3.7</v>
      </c>
      <c r="M2379">
        <v>1.61</v>
      </c>
      <c r="N2379">
        <v>2.15</v>
      </c>
      <c r="O2379">
        <v>2.59</v>
      </c>
      <c r="P2379" t="e">
        <v>#N/A</v>
      </c>
      <c r="Q2379">
        <v>0.56437999999999999</v>
      </c>
      <c r="R2379">
        <v>1.01938</v>
      </c>
      <c r="S2379">
        <v>1.33125</v>
      </c>
      <c r="T2379">
        <v>1.9618800000000001</v>
      </c>
      <c r="U2379">
        <v>2.2974999999999999</v>
      </c>
      <c r="V2379" t="e">
        <v>#N/A</v>
      </c>
      <c r="W2379" t="e">
        <v>#N/A</v>
      </c>
      <c r="X2379">
        <v>45.68</v>
      </c>
    </row>
    <row r="2380" spans="1:24" x14ac:dyDescent="0.55000000000000004">
      <c r="A2380" s="5">
        <v>39883</v>
      </c>
      <c r="B2380">
        <v>0.19</v>
      </c>
      <c r="C2380">
        <v>0.23</v>
      </c>
      <c r="D2380">
        <v>0.46</v>
      </c>
      <c r="E2380">
        <v>0.71</v>
      </c>
      <c r="F2380">
        <v>1.03</v>
      </c>
      <c r="G2380">
        <v>1.45</v>
      </c>
      <c r="H2380">
        <v>1.96</v>
      </c>
      <c r="I2380">
        <v>2.56</v>
      </c>
      <c r="J2380">
        <v>2.95</v>
      </c>
      <c r="K2380">
        <v>3.88</v>
      </c>
      <c r="L2380">
        <v>3.67</v>
      </c>
      <c r="M2380">
        <v>1.57</v>
      </c>
      <c r="N2380">
        <v>2.0299999999999998</v>
      </c>
      <c r="O2380">
        <v>2.54</v>
      </c>
      <c r="P2380" t="e">
        <v>#N/A</v>
      </c>
      <c r="Q2380">
        <v>0.55688000000000004</v>
      </c>
      <c r="R2380">
        <v>1.01719</v>
      </c>
      <c r="S2380">
        <v>1.3259399999999999</v>
      </c>
      <c r="T2380">
        <v>1.9293800000000001</v>
      </c>
      <c r="U2380">
        <v>2.25813</v>
      </c>
      <c r="V2380" t="e">
        <v>#N/A</v>
      </c>
      <c r="W2380" t="e">
        <v>#N/A</v>
      </c>
      <c r="X2380">
        <v>42.46</v>
      </c>
    </row>
    <row r="2381" spans="1:24" x14ac:dyDescent="0.55000000000000004">
      <c r="A2381" s="5">
        <v>39884</v>
      </c>
      <c r="B2381">
        <v>0.18</v>
      </c>
      <c r="C2381">
        <v>0.22</v>
      </c>
      <c r="D2381">
        <v>0.45</v>
      </c>
      <c r="E2381">
        <v>0.7</v>
      </c>
      <c r="F2381">
        <v>1.03</v>
      </c>
      <c r="G2381">
        <v>1.42</v>
      </c>
      <c r="H2381">
        <v>1.92</v>
      </c>
      <c r="I2381">
        <v>2.5</v>
      </c>
      <c r="J2381">
        <v>2.89</v>
      </c>
      <c r="K2381">
        <v>3.82</v>
      </c>
      <c r="L2381">
        <v>3.63</v>
      </c>
      <c r="M2381">
        <v>1.41</v>
      </c>
      <c r="N2381">
        <v>1.88</v>
      </c>
      <c r="O2381">
        <v>2.39</v>
      </c>
      <c r="P2381" t="e">
        <v>#N/A</v>
      </c>
      <c r="Q2381">
        <v>0.55625000000000002</v>
      </c>
      <c r="R2381">
        <v>1.0149999999999999</v>
      </c>
      <c r="S2381">
        <v>1.32</v>
      </c>
      <c r="T2381">
        <v>1.9037500000000001</v>
      </c>
      <c r="U2381">
        <v>2.23</v>
      </c>
      <c r="V2381" t="e">
        <v>#N/A</v>
      </c>
      <c r="W2381" t="e">
        <v>#N/A</v>
      </c>
      <c r="X2381">
        <v>46.91</v>
      </c>
    </row>
    <row r="2382" spans="1:24" x14ac:dyDescent="0.55000000000000004">
      <c r="A2382" s="5">
        <v>39885</v>
      </c>
      <c r="B2382">
        <v>0.15</v>
      </c>
      <c r="C2382">
        <v>0.2</v>
      </c>
      <c r="D2382">
        <v>0.42</v>
      </c>
      <c r="E2382">
        <v>0.67</v>
      </c>
      <c r="F2382">
        <v>0.98</v>
      </c>
      <c r="G2382">
        <v>1.36</v>
      </c>
      <c r="H2382">
        <v>1.87</v>
      </c>
      <c r="I2382">
        <v>2.48</v>
      </c>
      <c r="J2382">
        <v>2.89</v>
      </c>
      <c r="K2382">
        <v>3.84</v>
      </c>
      <c r="L2382">
        <v>3.66</v>
      </c>
      <c r="M2382">
        <v>1.37</v>
      </c>
      <c r="N2382">
        <v>1.87</v>
      </c>
      <c r="O2382">
        <v>2.42</v>
      </c>
      <c r="P2382" t="e">
        <v>#N/A</v>
      </c>
      <c r="Q2382">
        <v>0.55562999999999996</v>
      </c>
      <c r="R2382">
        <v>1.01125</v>
      </c>
      <c r="S2382">
        <v>1.3156300000000001</v>
      </c>
      <c r="T2382">
        <v>1.90188</v>
      </c>
      <c r="U2382">
        <v>2.22688</v>
      </c>
      <c r="V2382" t="e">
        <v>#N/A</v>
      </c>
      <c r="W2382" t="e">
        <v>#N/A</v>
      </c>
      <c r="X2382">
        <v>46.22</v>
      </c>
    </row>
    <row r="2383" spans="1:24" x14ac:dyDescent="0.55000000000000004">
      <c r="A2383" s="5">
        <v>39888</v>
      </c>
      <c r="B2383">
        <v>0.2</v>
      </c>
      <c r="C2383">
        <v>0.24</v>
      </c>
      <c r="D2383">
        <v>0.46</v>
      </c>
      <c r="E2383">
        <v>0.69</v>
      </c>
      <c r="F2383">
        <v>1</v>
      </c>
      <c r="G2383">
        <v>1.39</v>
      </c>
      <c r="H2383">
        <v>1.91</v>
      </c>
      <c r="I2383">
        <v>2.5499999999999998</v>
      </c>
      <c r="J2383">
        <v>2.97</v>
      </c>
      <c r="K2383">
        <v>3.93</v>
      </c>
      <c r="L2383">
        <v>3.76</v>
      </c>
      <c r="M2383">
        <v>1.35</v>
      </c>
      <c r="N2383">
        <v>1.88</v>
      </c>
      <c r="O2383">
        <v>2.44</v>
      </c>
      <c r="P2383" t="e">
        <v>#N/A</v>
      </c>
      <c r="Q2383">
        <v>0.55562999999999996</v>
      </c>
      <c r="R2383">
        <v>1.0106299999999999</v>
      </c>
      <c r="S2383">
        <v>1.3087500000000001</v>
      </c>
      <c r="T2383">
        <v>1.8875</v>
      </c>
      <c r="U2383">
        <v>2.2050000000000001</v>
      </c>
      <c r="V2383" t="e">
        <v>#N/A</v>
      </c>
      <c r="W2383" t="e">
        <v>#N/A</v>
      </c>
      <c r="X2383">
        <v>47.33</v>
      </c>
    </row>
    <row r="2384" spans="1:24" x14ac:dyDescent="0.55000000000000004">
      <c r="A2384" s="5">
        <v>39889</v>
      </c>
      <c r="B2384">
        <v>0.2</v>
      </c>
      <c r="C2384">
        <v>0.24</v>
      </c>
      <c r="D2384">
        <v>0.45</v>
      </c>
      <c r="E2384">
        <v>0.69</v>
      </c>
      <c r="F2384">
        <v>1.05</v>
      </c>
      <c r="G2384">
        <v>1.45</v>
      </c>
      <c r="H2384">
        <v>2</v>
      </c>
      <c r="I2384">
        <v>2.64</v>
      </c>
      <c r="J2384">
        <v>3.02</v>
      </c>
      <c r="K2384">
        <v>3.99</v>
      </c>
      <c r="L2384">
        <v>3.83</v>
      </c>
      <c r="M2384">
        <v>1.41</v>
      </c>
      <c r="N2384">
        <v>1.9</v>
      </c>
      <c r="O2384">
        <v>2.4700000000000002</v>
      </c>
      <c r="P2384" t="e">
        <v>#N/A</v>
      </c>
      <c r="Q2384">
        <v>0.55625000000000002</v>
      </c>
      <c r="R2384">
        <v>1.0093799999999999</v>
      </c>
      <c r="S2384">
        <v>1.29938</v>
      </c>
      <c r="T2384">
        <v>1.88375</v>
      </c>
      <c r="U2384">
        <v>2.2018800000000001</v>
      </c>
      <c r="V2384" t="e">
        <v>#N/A</v>
      </c>
      <c r="W2384" t="e">
        <v>#N/A</v>
      </c>
      <c r="X2384">
        <v>48.97</v>
      </c>
    </row>
    <row r="2385" spans="1:24" x14ac:dyDescent="0.55000000000000004">
      <c r="A2385" s="5">
        <v>39890</v>
      </c>
      <c r="B2385">
        <v>0.18</v>
      </c>
      <c r="C2385">
        <v>0.21</v>
      </c>
      <c r="D2385">
        <v>0.4</v>
      </c>
      <c r="E2385">
        <v>0.6</v>
      </c>
      <c r="F2385">
        <v>0.82</v>
      </c>
      <c r="G2385">
        <v>1.1399999999999999</v>
      </c>
      <c r="H2385">
        <v>1.54</v>
      </c>
      <c r="I2385">
        <v>2.11</v>
      </c>
      <c r="J2385">
        <v>2.5099999999999998</v>
      </c>
      <c r="K2385">
        <v>3.65</v>
      </c>
      <c r="L2385">
        <v>3.57</v>
      </c>
      <c r="M2385">
        <v>0.94</v>
      </c>
      <c r="N2385">
        <v>1.28</v>
      </c>
      <c r="O2385">
        <v>2.0299999999999998</v>
      </c>
      <c r="P2385" t="e">
        <v>#N/A</v>
      </c>
      <c r="Q2385">
        <v>0.54500000000000004</v>
      </c>
      <c r="R2385">
        <v>1.0006299999999999</v>
      </c>
      <c r="S2385">
        <v>1.2875000000000001</v>
      </c>
      <c r="T2385">
        <v>1.86375</v>
      </c>
      <c r="U2385">
        <v>2.1800000000000002</v>
      </c>
      <c r="V2385" t="e">
        <v>#N/A</v>
      </c>
      <c r="W2385" t="e">
        <v>#N/A</v>
      </c>
      <c r="X2385">
        <v>48.12</v>
      </c>
    </row>
    <row r="2386" spans="1:24" x14ac:dyDescent="0.55000000000000004">
      <c r="A2386" s="5">
        <v>39891</v>
      </c>
      <c r="B2386">
        <v>0.17</v>
      </c>
      <c r="C2386">
        <v>0.2</v>
      </c>
      <c r="D2386">
        <v>0.4</v>
      </c>
      <c r="E2386">
        <v>0.6</v>
      </c>
      <c r="F2386">
        <v>0.87</v>
      </c>
      <c r="G2386">
        <v>1.21</v>
      </c>
      <c r="H2386">
        <v>1.64</v>
      </c>
      <c r="I2386">
        <v>2.17</v>
      </c>
      <c r="J2386">
        <v>2.61</v>
      </c>
      <c r="K2386">
        <v>3.64</v>
      </c>
      <c r="L2386">
        <v>3.62</v>
      </c>
      <c r="M2386">
        <v>0.98</v>
      </c>
      <c r="N2386">
        <v>1.31</v>
      </c>
      <c r="O2386">
        <v>2.02</v>
      </c>
      <c r="P2386" t="e">
        <v>#N/A</v>
      </c>
      <c r="Q2386">
        <v>0.52312999999999998</v>
      </c>
      <c r="R2386">
        <v>0.97062999999999999</v>
      </c>
      <c r="S2386">
        <v>1.22688</v>
      </c>
      <c r="T2386">
        <v>1.74125</v>
      </c>
      <c r="U2386">
        <v>2.0062500000000001</v>
      </c>
      <c r="V2386" t="e">
        <v>#N/A</v>
      </c>
      <c r="W2386" t="e">
        <v>#N/A</v>
      </c>
      <c r="X2386">
        <v>51.46</v>
      </c>
    </row>
    <row r="2387" spans="1:24" x14ac:dyDescent="0.55000000000000004">
      <c r="A2387" s="5">
        <v>39892</v>
      </c>
      <c r="B2387">
        <v>0.18</v>
      </c>
      <c r="C2387">
        <v>0.22</v>
      </c>
      <c r="D2387">
        <v>0.41</v>
      </c>
      <c r="E2387">
        <v>0.6</v>
      </c>
      <c r="F2387">
        <v>0.89</v>
      </c>
      <c r="G2387">
        <v>1.23</v>
      </c>
      <c r="H2387">
        <v>1.66</v>
      </c>
      <c r="I2387">
        <v>2.1800000000000002</v>
      </c>
      <c r="J2387">
        <v>2.65</v>
      </c>
      <c r="K2387">
        <v>3.67</v>
      </c>
      <c r="L2387">
        <v>3.65</v>
      </c>
      <c r="M2387">
        <v>1.03</v>
      </c>
      <c r="N2387">
        <v>1.43</v>
      </c>
      <c r="O2387">
        <v>2.08</v>
      </c>
      <c r="P2387" t="e">
        <v>#N/A</v>
      </c>
      <c r="Q2387">
        <v>0.52188000000000001</v>
      </c>
      <c r="R2387">
        <v>0.97062999999999999</v>
      </c>
      <c r="S2387">
        <v>1.22281</v>
      </c>
      <c r="T2387">
        <v>1.75125</v>
      </c>
      <c r="U2387">
        <v>2.0137499999999999</v>
      </c>
      <c r="V2387" t="e">
        <v>#N/A</v>
      </c>
      <c r="W2387" t="e">
        <v>#N/A</v>
      </c>
      <c r="X2387">
        <v>51.55</v>
      </c>
    </row>
    <row r="2388" spans="1:24" x14ac:dyDescent="0.55000000000000004">
      <c r="A2388" s="5">
        <v>39895</v>
      </c>
      <c r="B2388">
        <v>0.17</v>
      </c>
      <c r="C2388">
        <v>0.22</v>
      </c>
      <c r="D2388">
        <v>0.4</v>
      </c>
      <c r="E2388">
        <v>0.6</v>
      </c>
      <c r="F2388">
        <v>0.93</v>
      </c>
      <c r="G2388">
        <v>1.25</v>
      </c>
      <c r="H2388">
        <v>1.69</v>
      </c>
      <c r="I2388">
        <v>2.2000000000000002</v>
      </c>
      <c r="J2388">
        <v>2.68</v>
      </c>
      <c r="K2388">
        <v>3.7</v>
      </c>
      <c r="L2388">
        <v>3.69</v>
      </c>
      <c r="M2388">
        <v>1.05</v>
      </c>
      <c r="N2388">
        <v>1.4</v>
      </c>
      <c r="O2388">
        <v>2.0699999999999998</v>
      </c>
      <c r="P2388" t="e">
        <v>#N/A</v>
      </c>
      <c r="Q2388">
        <v>0.52188000000000001</v>
      </c>
      <c r="R2388">
        <v>0.96562999999999999</v>
      </c>
      <c r="S2388">
        <v>1.2221900000000001</v>
      </c>
      <c r="T2388">
        <v>1.7562500000000001</v>
      </c>
      <c r="U2388">
        <v>2.02</v>
      </c>
      <c r="V2388" t="e">
        <v>#N/A</v>
      </c>
      <c r="W2388" t="e">
        <v>#N/A</v>
      </c>
      <c r="X2388">
        <v>53.05</v>
      </c>
    </row>
    <row r="2389" spans="1:24" x14ac:dyDescent="0.55000000000000004">
      <c r="A2389" s="5">
        <v>39896</v>
      </c>
      <c r="B2389">
        <v>0.17</v>
      </c>
      <c r="C2389">
        <v>0.21</v>
      </c>
      <c r="D2389">
        <v>0.42</v>
      </c>
      <c r="E2389">
        <v>0.62</v>
      </c>
      <c r="F2389">
        <v>0.93</v>
      </c>
      <c r="G2389">
        <v>1.24</v>
      </c>
      <c r="H2389">
        <v>1.7</v>
      </c>
      <c r="I2389">
        <v>2.2200000000000002</v>
      </c>
      <c r="J2389">
        <v>2.68</v>
      </c>
      <c r="K2389">
        <v>3.64</v>
      </c>
      <c r="L2389">
        <v>3.6</v>
      </c>
      <c r="M2389">
        <v>0.97</v>
      </c>
      <c r="N2389">
        <v>1.36</v>
      </c>
      <c r="O2389">
        <v>1.99</v>
      </c>
      <c r="P2389" t="e">
        <v>#N/A</v>
      </c>
      <c r="Q2389">
        <v>0.52093999999999996</v>
      </c>
      <c r="R2389">
        <v>0.96938000000000002</v>
      </c>
      <c r="S2389">
        <v>1.2262500000000001</v>
      </c>
      <c r="T2389">
        <v>1.7737499999999999</v>
      </c>
      <c r="U2389">
        <v>2.0325000000000002</v>
      </c>
      <c r="V2389" t="e">
        <v>#N/A</v>
      </c>
      <c r="W2389" t="e">
        <v>#N/A</v>
      </c>
      <c r="X2389">
        <v>53.36</v>
      </c>
    </row>
    <row r="2390" spans="1:24" x14ac:dyDescent="0.55000000000000004">
      <c r="A2390" s="5">
        <v>39897</v>
      </c>
      <c r="B2390">
        <v>0.17</v>
      </c>
      <c r="C2390">
        <v>0.19</v>
      </c>
      <c r="D2390">
        <v>0.41</v>
      </c>
      <c r="E2390">
        <v>0.6</v>
      </c>
      <c r="F2390">
        <v>0.96</v>
      </c>
      <c r="G2390">
        <v>1.35</v>
      </c>
      <c r="H2390">
        <v>1.84</v>
      </c>
      <c r="I2390">
        <v>2.36</v>
      </c>
      <c r="J2390">
        <v>2.81</v>
      </c>
      <c r="K2390">
        <v>3.76</v>
      </c>
      <c r="L2390">
        <v>3.73</v>
      </c>
      <c r="M2390">
        <v>1.02</v>
      </c>
      <c r="N2390">
        <v>1.44</v>
      </c>
      <c r="O2390">
        <v>2.0699999999999998</v>
      </c>
      <c r="P2390" t="e">
        <v>#N/A</v>
      </c>
      <c r="Q2390">
        <v>0.52</v>
      </c>
      <c r="R2390">
        <v>0.96562999999999999</v>
      </c>
      <c r="S2390">
        <v>1.2275</v>
      </c>
      <c r="T2390">
        <v>1.7749999999999999</v>
      </c>
      <c r="U2390">
        <v>2.0287500000000001</v>
      </c>
      <c r="V2390" t="e">
        <v>#N/A</v>
      </c>
      <c r="W2390" t="e">
        <v>#N/A</v>
      </c>
      <c r="X2390">
        <v>52.24</v>
      </c>
    </row>
    <row r="2391" spans="1:24" x14ac:dyDescent="0.55000000000000004">
      <c r="A2391" s="5">
        <v>39898</v>
      </c>
      <c r="B2391">
        <v>0.16</v>
      </c>
      <c r="C2391">
        <v>0.15</v>
      </c>
      <c r="D2391">
        <v>0.39</v>
      </c>
      <c r="E2391">
        <v>0.56999999999999995</v>
      </c>
      <c r="F2391">
        <v>0.9</v>
      </c>
      <c r="G2391">
        <v>1.29</v>
      </c>
      <c r="H2391">
        <v>1.8</v>
      </c>
      <c r="I2391">
        <v>2.34</v>
      </c>
      <c r="J2391">
        <v>2.76</v>
      </c>
      <c r="K2391">
        <v>3.69</v>
      </c>
      <c r="L2391">
        <v>3.66</v>
      </c>
      <c r="M2391">
        <v>0.85</v>
      </c>
      <c r="N2391">
        <v>1.3</v>
      </c>
      <c r="O2391">
        <v>1.95</v>
      </c>
      <c r="P2391" t="e">
        <v>#N/A</v>
      </c>
      <c r="Q2391">
        <v>0.52249999999999996</v>
      </c>
      <c r="R2391">
        <v>0.96562999999999999</v>
      </c>
      <c r="S2391">
        <v>1.2318800000000001</v>
      </c>
      <c r="T2391">
        <v>1.7943800000000001</v>
      </c>
      <c r="U2391">
        <v>2.0525000000000002</v>
      </c>
      <c r="V2391" t="e">
        <v>#N/A</v>
      </c>
      <c r="W2391" t="e">
        <v>#N/A</v>
      </c>
      <c r="X2391">
        <v>53.87</v>
      </c>
    </row>
    <row r="2392" spans="1:24" x14ac:dyDescent="0.55000000000000004">
      <c r="A2392" s="5">
        <v>39899</v>
      </c>
      <c r="B2392">
        <v>0.15</v>
      </c>
      <c r="C2392">
        <v>0.14000000000000001</v>
      </c>
      <c r="D2392">
        <v>0.39</v>
      </c>
      <c r="E2392">
        <v>0.57999999999999996</v>
      </c>
      <c r="F2392">
        <v>0.9</v>
      </c>
      <c r="G2392">
        <v>1.27</v>
      </c>
      <c r="H2392">
        <v>1.79</v>
      </c>
      <c r="I2392">
        <v>2.36</v>
      </c>
      <c r="J2392">
        <v>2.78</v>
      </c>
      <c r="K2392">
        <v>3.66</v>
      </c>
      <c r="L2392">
        <v>3.62</v>
      </c>
      <c r="M2392">
        <v>0.89</v>
      </c>
      <c r="N2392">
        <v>1.38</v>
      </c>
      <c r="O2392">
        <v>1.94</v>
      </c>
      <c r="P2392" t="e">
        <v>#N/A</v>
      </c>
      <c r="Q2392">
        <v>0.51812999999999998</v>
      </c>
      <c r="R2392">
        <v>0.95625000000000004</v>
      </c>
      <c r="S2392">
        <v>1.22</v>
      </c>
      <c r="T2392">
        <v>1.7625</v>
      </c>
      <c r="U2392">
        <v>2.0099999999999998</v>
      </c>
      <c r="V2392" t="e">
        <v>#N/A</v>
      </c>
      <c r="W2392" t="e">
        <v>#N/A</v>
      </c>
      <c r="X2392">
        <v>52.41</v>
      </c>
    </row>
    <row r="2393" spans="1:24" x14ac:dyDescent="0.55000000000000004">
      <c r="A2393" s="5">
        <v>39902</v>
      </c>
      <c r="B2393">
        <v>0.16</v>
      </c>
      <c r="C2393">
        <v>0.18</v>
      </c>
      <c r="D2393">
        <v>0.42</v>
      </c>
      <c r="E2393">
        <v>0.57999999999999996</v>
      </c>
      <c r="F2393">
        <v>0.84</v>
      </c>
      <c r="G2393">
        <v>1.2</v>
      </c>
      <c r="H2393">
        <v>1.72</v>
      </c>
      <c r="I2393">
        <v>2.31</v>
      </c>
      <c r="J2393">
        <v>2.73</v>
      </c>
      <c r="K2393">
        <v>3.64</v>
      </c>
      <c r="L2393">
        <v>3.6</v>
      </c>
      <c r="M2393">
        <v>0.94</v>
      </c>
      <c r="N2393">
        <v>1.39</v>
      </c>
      <c r="O2393">
        <v>1.92</v>
      </c>
      <c r="P2393" t="e">
        <v>#N/A</v>
      </c>
      <c r="Q2393">
        <v>0.50875000000000004</v>
      </c>
      <c r="R2393">
        <v>0.94562999999999997</v>
      </c>
      <c r="S2393">
        <v>1.2075</v>
      </c>
      <c r="T2393">
        <v>1.7450000000000001</v>
      </c>
      <c r="U2393">
        <v>1.9837499999999999</v>
      </c>
      <c r="V2393" t="e">
        <v>#N/A</v>
      </c>
      <c r="W2393" t="e">
        <v>#N/A</v>
      </c>
      <c r="X2393">
        <v>48.49</v>
      </c>
    </row>
    <row r="2394" spans="1:24" x14ac:dyDescent="0.55000000000000004">
      <c r="A2394" s="5">
        <v>39903</v>
      </c>
      <c r="B2394">
        <v>0.16</v>
      </c>
      <c r="C2394">
        <v>0.21</v>
      </c>
      <c r="D2394">
        <v>0.43</v>
      </c>
      <c r="E2394">
        <v>0.56999999999999995</v>
      </c>
      <c r="F2394">
        <v>0.81</v>
      </c>
      <c r="G2394">
        <v>1.1499999999999999</v>
      </c>
      <c r="H2394">
        <v>1.67</v>
      </c>
      <c r="I2394">
        <v>2.2799999999999998</v>
      </c>
      <c r="J2394">
        <v>2.71</v>
      </c>
      <c r="K2394">
        <v>3.61</v>
      </c>
      <c r="L2394">
        <v>3.56</v>
      </c>
      <c r="M2394">
        <v>0.94</v>
      </c>
      <c r="N2394">
        <v>1.43</v>
      </c>
      <c r="O2394">
        <v>2.0099999999999998</v>
      </c>
      <c r="P2394" t="e">
        <v>#N/A</v>
      </c>
      <c r="Q2394">
        <v>0.50063000000000002</v>
      </c>
      <c r="R2394">
        <v>0.93813000000000002</v>
      </c>
      <c r="S2394">
        <v>1.1918800000000001</v>
      </c>
      <c r="T2394">
        <v>1.73563</v>
      </c>
      <c r="U2394">
        <v>1.9718800000000001</v>
      </c>
      <c r="V2394" t="e">
        <v>#N/A</v>
      </c>
      <c r="W2394" t="e">
        <v>#N/A</v>
      </c>
      <c r="X2394">
        <v>49.64</v>
      </c>
    </row>
    <row r="2395" spans="1:24" x14ac:dyDescent="0.55000000000000004">
      <c r="A2395" s="5">
        <v>39904</v>
      </c>
      <c r="B2395">
        <v>0.16</v>
      </c>
      <c r="C2395">
        <v>0.22</v>
      </c>
      <c r="D2395">
        <v>0.41</v>
      </c>
      <c r="E2395">
        <v>0.57999999999999996</v>
      </c>
      <c r="F2395">
        <v>0.83</v>
      </c>
      <c r="G2395">
        <v>1.1599999999999999</v>
      </c>
      <c r="H2395">
        <v>1.65</v>
      </c>
      <c r="I2395">
        <v>2.25</v>
      </c>
      <c r="J2395">
        <v>2.68</v>
      </c>
      <c r="K2395">
        <v>3.54</v>
      </c>
      <c r="L2395">
        <v>3.51</v>
      </c>
      <c r="M2395">
        <v>0.93</v>
      </c>
      <c r="N2395">
        <v>1.37</v>
      </c>
      <c r="O2395">
        <v>1.94</v>
      </c>
      <c r="P2395" t="e">
        <v>#N/A</v>
      </c>
      <c r="Q2395">
        <v>0.495</v>
      </c>
      <c r="R2395">
        <v>0.92688000000000004</v>
      </c>
      <c r="S2395">
        <v>1.1768799999999999</v>
      </c>
      <c r="T2395">
        <v>1.7162500000000001</v>
      </c>
      <c r="U2395">
        <v>1.9512499999999999</v>
      </c>
      <c r="V2395" t="e">
        <v>#N/A</v>
      </c>
      <c r="W2395" t="e">
        <v>#N/A</v>
      </c>
      <c r="X2395">
        <v>48.46</v>
      </c>
    </row>
    <row r="2396" spans="1:24" x14ac:dyDescent="0.55000000000000004">
      <c r="A2396" s="5">
        <v>39905</v>
      </c>
      <c r="B2396">
        <v>0.16</v>
      </c>
      <c r="C2396">
        <v>0.22</v>
      </c>
      <c r="D2396">
        <v>0.41</v>
      </c>
      <c r="E2396">
        <v>0.59</v>
      </c>
      <c r="F2396">
        <v>0.88</v>
      </c>
      <c r="G2396">
        <v>1.25</v>
      </c>
      <c r="H2396">
        <v>1.74</v>
      </c>
      <c r="I2396">
        <v>2.35</v>
      </c>
      <c r="J2396">
        <v>2.77</v>
      </c>
      <c r="K2396">
        <v>3.63</v>
      </c>
      <c r="L2396">
        <v>3.57</v>
      </c>
      <c r="M2396">
        <v>1</v>
      </c>
      <c r="N2396">
        <v>1.44</v>
      </c>
      <c r="O2396">
        <v>2.0699999999999998</v>
      </c>
      <c r="P2396" t="e">
        <v>#N/A</v>
      </c>
      <c r="Q2396">
        <v>0.48937999999999998</v>
      </c>
      <c r="R2396">
        <v>0.91500000000000004</v>
      </c>
      <c r="S2396">
        <v>1.16594</v>
      </c>
      <c r="T2396">
        <v>1.71563</v>
      </c>
      <c r="U2396">
        <v>1.9550000000000001</v>
      </c>
      <c r="V2396" t="e">
        <v>#N/A</v>
      </c>
      <c r="W2396" t="e">
        <v>#N/A</v>
      </c>
      <c r="X2396">
        <v>52.61</v>
      </c>
    </row>
    <row r="2397" spans="1:24" x14ac:dyDescent="0.55000000000000004">
      <c r="A2397" s="5">
        <v>39906</v>
      </c>
      <c r="B2397">
        <v>0.13</v>
      </c>
      <c r="C2397">
        <v>0.21</v>
      </c>
      <c r="D2397">
        <v>0.42</v>
      </c>
      <c r="E2397">
        <v>0.6</v>
      </c>
      <c r="F2397">
        <v>0.96</v>
      </c>
      <c r="G2397">
        <v>1.36</v>
      </c>
      <c r="H2397">
        <v>1.87</v>
      </c>
      <c r="I2397">
        <v>2.5099999999999998</v>
      </c>
      <c r="J2397">
        <v>2.91</v>
      </c>
      <c r="K2397">
        <v>3.77</v>
      </c>
      <c r="L2397">
        <v>3.7</v>
      </c>
      <c r="M2397">
        <v>1.07</v>
      </c>
      <c r="N2397">
        <v>1.53</v>
      </c>
      <c r="O2397">
        <v>2.19</v>
      </c>
      <c r="P2397" t="e">
        <v>#N/A</v>
      </c>
      <c r="Q2397">
        <v>0.47813</v>
      </c>
      <c r="R2397">
        <v>0.91063000000000005</v>
      </c>
      <c r="S2397">
        <v>1.1609400000000001</v>
      </c>
      <c r="T2397">
        <v>1.7124999999999999</v>
      </c>
      <c r="U2397">
        <v>1.96438</v>
      </c>
      <c r="V2397" t="e">
        <v>#N/A</v>
      </c>
      <c r="W2397" t="e">
        <v>#N/A</v>
      </c>
      <c r="X2397">
        <v>52.52</v>
      </c>
    </row>
    <row r="2398" spans="1:24" x14ac:dyDescent="0.55000000000000004">
      <c r="A2398" s="5">
        <v>39909</v>
      </c>
      <c r="B2398">
        <v>0.14000000000000001</v>
      </c>
      <c r="C2398">
        <v>0.2</v>
      </c>
      <c r="D2398">
        <v>0.4</v>
      </c>
      <c r="E2398">
        <v>0.6</v>
      </c>
      <c r="F2398">
        <v>0.94</v>
      </c>
      <c r="G2398">
        <v>1.37</v>
      </c>
      <c r="H2398">
        <v>1.9</v>
      </c>
      <c r="I2398">
        <v>2.5499999999999998</v>
      </c>
      <c r="J2398">
        <v>2.95</v>
      </c>
      <c r="K2398">
        <v>3.82</v>
      </c>
      <c r="L2398">
        <v>3.73</v>
      </c>
      <c r="M2398">
        <v>1.02</v>
      </c>
      <c r="N2398">
        <v>1.52</v>
      </c>
      <c r="O2398">
        <v>2.2200000000000002</v>
      </c>
      <c r="P2398" t="e">
        <v>#N/A</v>
      </c>
      <c r="Q2398">
        <v>0.47563</v>
      </c>
      <c r="R2398">
        <v>0.91063000000000005</v>
      </c>
      <c r="S2398">
        <v>1.1568799999999999</v>
      </c>
      <c r="T2398">
        <v>1.71563</v>
      </c>
      <c r="U2398">
        <v>1.9924999999999999</v>
      </c>
      <c r="V2398" t="e">
        <v>#N/A</v>
      </c>
      <c r="W2398" t="e">
        <v>#N/A</v>
      </c>
      <c r="X2398">
        <v>51.1</v>
      </c>
    </row>
    <row r="2399" spans="1:24" x14ac:dyDescent="0.55000000000000004">
      <c r="A2399" s="5">
        <v>39910</v>
      </c>
      <c r="B2399">
        <v>0.14000000000000001</v>
      </c>
      <c r="C2399">
        <v>0.2</v>
      </c>
      <c r="D2399">
        <v>0.39</v>
      </c>
      <c r="E2399">
        <v>0.6</v>
      </c>
      <c r="F2399">
        <v>0.91</v>
      </c>
      <c r="G2399">
        <v>1.33</v>
      </c>
      <c r="H2399">
        <v>1.87</v>
      </c>
      <c r="I2399">
        <v>2.5099999999999998</v>
      </c>
      <c r="J2399">
        <v>2.93</v>
      </c>
      <c r="K2399">
        <v>3.79</v>
      </c>
      <c r="L2399">
        <v>3.72</v>
      </c>
      <c r="M2399">
        <v>1.07</v>
      </c>
      <c r="N2399">
        <v>1.61</v>
      </c>
      <c r="O2399">
        <v>2.2200000000000002</v>
      </c>
      <c r="P2399" t="e">
        <v>#N/A</v>
      </c>
      <c r="Q2399">
        <v>0.46938000000000002</v>
      </c>
      <c r="R2399">
        <v>0.90749999999999997</v>
      </c>
      <c r="S2399">
        <v>1.1493800000000001</v>
      </c>
      <c r="T2399">
        <v>1.70313</v>
      </c>
      <c r="U2399">
        <v>1.97875</v>
      </c>
      <c r="V2399" t="e">
        <v>#N/A</v>
      </c>
      <c r="W2399" t="e">
        <v>#N/A</v>
      </c>
      <c r="X2399">
        <v>49.13</v>
      </c>
    </row>
    <row r="2400" spans="1:24" x14ac:dyDescent="0.55000000000000004">
      <c r="A2400" s="5">
        <v>39911</v>
      </c>
      <c r="B2400">
        <v>0.14000000000000001</v>
      </c>
      <c r="C2400">
        <v>0.18</v>
      </c>
      <c r="D2400">
        <v>0.39</v>
      </c>
      <c r="E2400">
        <v>0.59</v>
      </c>
      <c r="F2400">
        <v>0.93</v>
      </c>
      <c r="G2400">
        <v>1.34</v>
      </c>
      <c r="H2400">
        <v>1.83</v>
      </c>
      <c r="I2400">
        <v>2.4300000000000002</v>
      </c>
      <c r="J2400">
        <v>2.86</v>
      </c>
      <c r="K2400">
        <v>3.74</v>
      </c>
      <c r="L2400">
        <v>3.66</v>
      </c>
      <c r="M2400">
        <v>1.05</v>
      </c>
      <c r="N2400">
        <v>1.57</v>
      </c>
      <c r="O2400">
        <v>2.15</v>
      </c>
      <c r="P2400" t="e">
        <v>#N/A</v>
      </c>
      <c r="Q2400">
        <v>0.46</v>
      </c>
      <c r="R2400">
        <v>0.90063000000000004</v>
      </c>
      <c r="S2400">
        <v>1.1387499999999999</v>
      </c>
      <c r="T2400">
        <v>1.68719</v>
      </c>
      <c r="U2400">
        <v>1.9624999999999999</v>
      </c>
      <c r="V2400" t="e">
        <v>#N/A</v>
      </c>
      <c r="W2400" t="e">
        <v>#N/A</v>
      </c>
      <c r="X2400">
        <v>49.37</v>
      </c>
    </row>
    <row r="2401" spans="1:24" x14ac:dyDescent="0.55000000000000004">
      <c r="A2401" s="5">
        <v>39912</v>
      </c>
      <c r="B2401">
        <v>0.14000000000000001</v>
      </c>
      <c r="C2401">
        <v>0.18</v>
      </c>
      <c r="D2401">
        <v>0.39</v>
      </c>
      <c r="E2401">
        <v>0.6</v>
      </c>
      <c r="F2401">
        <v>0.96</v>
      </c>
      <c r="G2401">
        <v>1.36</v>
      </c>
      <c r="H2401">
        <v>1.9</v>
      </c>
      <c r="I2401">
        <v>2.4900000000000002</v>
      </c>
      <c r="J2401">
        <v>2.96</v>
      </c>
      <c r="K2401">
        <v>3.85</v>
      </c>
      <c r="L2401">
        <v>3.76</v>
      </c>
      <c r="M2401">
        <v>1.08</v>
      </c>
      <c r="N2401">
        <v>1.62</v>
      </c>
      <c r="O2401">
        <v>2.21</v>
      </c>
      <c r="P2401" t="e">
        <v>#N/A</v>
      </c>
      <c r="Q2401">
        <v>0.45124999999999998</v>
      </c>
      <c r="R2401">
        <v>0.89500000000000002</v>
      </c>
      <c r="S2401">
        <v>1.1312500000000001</v>
      </c>
      <c r="T2401">
        <v>1.67625</v>
      </c>
      <c r="U2401">
        <v>1.9512499999999999</v>
      </c>
      <c r="V2401" t="e">
        <v>#N/A</v>
      </c>
      <c r="W2401" t="e">
        <v>#N/A</v>
      </c>
      <c r="X2401">
        <v>52.24</v>
      </c>
    </row>
    <row r="2402" spans="1:24" x14ac:dyDescent="0.55000000000000004">
      <c r="A2402" s="5">
        <v>39913</v>
      </c>
      <c r="B2402">
        <v>0.15</v>
      </c>
      <c r="C2402" t="e">
        <v>#N/A</v>
      </c>
      <c r="D2402" t="e">
        <v>#N/A</v>
      </c>
      <c r="E2402" t="e">
        <v>#N/A</v>
      </c>
      <c r="F2402" t="e">
        <v>#N/A</v>
      </c>
      <c r="G2402" t="e">
        <v>#N/A</v>
      </c>
      <c r="H2402" t="e">
        <v>#N/A</v>
      </c>
      <c r="I2402" t="e">
        <v>#N/A</v>
      </c>
      <c r="J2402" t="e">
        <v>#N/A</v>
      </c>
      <c r="K2402" t="e">
        <v>#N/A</v>
      </c>
      <c r="L2402" t="e">
        <v>#N/A</v>
      </c>
      <c r="M2402" t="e">
        <v>#N/A</v>
      </c>
      <c r="N2402" t="e">
        <v>#N/A</v>
      </c>
      <c r="O2402" t="e">
        <v>#N/A</v>
      </c>
      <c r="P2402" t="e">
        <v>#N/A</v>
      </c>
      <c r="Q2402" t="e">
        <v>#N/A</v>
      </c>
      <c r="R2402" t="e">
        <v>#N/A</v>
      </c>
      <c r="S2402" t="e">
        <v>#N/A</v>
      </c>
      <c r="T2402" t="e">
        <v>#N/A</v>
      </c>
      <c r="U2402" t="e">
        <v>#N/A</v>
      </c>
      <c r="V2402" t="e">
        <v>#N/A</v>
      </c>
      <c r="W2402" t="e">
        <v>#N/A</v>
      </c>
      <c r="X2402" t="e">
        <v>#N/A</v>
      </c>
    </row>
    <row r="2403" spans="1:24" x14ac:dyDescent="0.55000000000000004">
      <c r="A2403" s="5">
        <v>39916</v>
      </c>
      <c r="B2403">
        <v>0.13</v>
      </c>
      <c r="C2403">
        <v>0.18</v>
      </c>
      <c r="D2403">
        <v>0.37</v>
      </c>
      <c r="E2403">
        <v>0.56999999999999995</v>
      </c>
      <c r="F2403">
        <v>0.89</v>
      </c>
      <c r="G2403">
        <v>1.27</v>
      </c>
      <c r="H2403">
        <v>1.81</v>
      </c>
      <c r="I2403">
        <v>2.39</v>
      </c>
      <c r="J2403">
        <v>2.88</v>
      </c>
      <c r="K2403">
        <v>3.78</v>
      </c>
      <c r="L2403">
        <v>3.69</v>
      </c>
      <c r="M2403">
        <v>1.04</v>
      </c>
      <c r="N2403">
        <v>1.55</v>
      </c>
      <c r="O2403">
        <v>2.16</v>
      </c>
      <c r="P2403" t="e">
        <v>#N/A</v>
      </c>
      <c r="Q2403" t="e">
        <v>#N/A</v>
      </c>
      <c r="R2403" t="e">
        <v>#N/A</v>
      </c>
      <c r="S2403" t="e">
        <v>#N/A</v>
      </c>
      <c r="T2403" t="e">
        <v>#N/A</v>
      </c>
      <c r="U2403" t="e">
        <v>#N/A</v>
      </c>
      <c r="V2403" t="e">
        <v>#N/A</v>
      </c>
      <c r="W2403" t="e">
        <v>#N/A</v>
      </c>
      <c r="X2403">
        <v>50.22</v>
      </c>
    </row>
    <row r="2404" spans="1:24" x14ac:dyDescent="0.55000000000000004">
      <c r="A2404" s="5">
        <v>39917</v>
      </c>
      <c r="B2404">
        <v>0.16</v>
      </c>
      <c r="C2404">
        <v>0.17</v>
      </c>
      <c r="D2404">
        <v>0.35</v>
      </c>
      <c r="E2404">
        <v>0.54</v>
      </c>
      <c r="F2404">
        <v>0.86</v>
      </c>
      <c r="G2404">
        <v>1.21</v>
      </c>
      <c r="H2404">
        <v>1.71</v>
      </c>
      <c r="I2404">
        <v>2.31</v>
      </c>
      <c r="J2404">
        <v>2.8</v>
      </c>
      <c r="K2404">
        <v>3.73</v>
      </c>
      <c r="L2404">
        <v>3.64</v>
      </c>
      <c r="M2404">
        <v>0.96</v>
      </c>
      <c r="N2404">
        <v>1.52</v>
      </c>
      <c r="O2404">
        <v>2.16</v>
      </c>
      <c r="P2404" t="e">
        <v>#N/A</v>
      </c>
      <c r="Q2404">
        <v>0.45250000000000001</v>
      </c>
      <c r="R2404">
        <v>0.89</v>
      </c>
      <c r="S2404">
        <v>1.12188</v>
      </c>
      <c r="T2404">
        <v>1.66</v>
      </c>
      <c r="U2404">
        <v>1.9293800000000001</v>
      </c>
      <c r="V2404" t="e">
        <v>#N/A</v>
      </c>
      <c r="W2404" t="e">
        <v>#N/A</v>
      </c>
      <c r="X2404">
        <v>49.51</v>
      </c>
    </row>
    <row r="2405" spans="1:24" x14ac:dyDescent="0.55000000000000004">
      <c r="A2405" s="5">
        <v>39918</v>
      </c>
      <c r="B2405">
        <v>0.16</v>
      </c>
      <c r="C2405">
        <v>0.15</v>
      </c>
      <c r="D2405">
        <v>0.34</v>
      </c>
      <c r="E2405">
        <v>0.54</v>
      </c>
      <c r="F2405">
        <v>0.86</v>
      </c>
      <c r="G2405">
        <v>1.22</v>
      </c>
      <c r="H2405">
        <v>1.71</v>
      </c>
      <c r="I2405">
        <v>2.29</v>
      </c>
      <c r="J2405">
        <v>2.82</v>
      </c>
      <c r="K2405">
        <v>3.75</v>
      </c>
      <c r="L2405">
        <v>3.66</v>
      </c>
      <c r="M2405">
        <v>1.02</v>
      </c>
      <c r="N2405">
        <v>1.55</v>
      </c>
      <c r="O2405">
        <v>2.17</v>
      </c>
      <c r="P2405" t="e">
        <v>#N/A</v>
      </c>
      <c r="Q2405">
        <v>0.44812999999999997</v>
      </c>
      <c r="R2405">
        <v>0.88500000000000001</v>
      </c>
      <c r="S2405">
        <v>1.1125</v>
      </c>
      <c r="T2405">
        <v>1.6468799999999999</v>
      </c>
      <c r="U2405">
        <v>1.9125000000000001</v>
      </c>
      <c r="V2405" t="e">
        <v>#N/A</v>
      </c>
      <c r="W2405" t="e">
        <v>#N/A</v>
      </c>
      <c r="X2405">
        <v>49.26</v>
      </c>
    </row>
    <row r="2406" spans="1:24" x14ac:dyDescent="0.55000000000000004">
      <c r="A2406" s="5">
        <v>39919</v>
      </c>
      <c r="B2406">
        <v>0.15</v>
      </c>
      <c r="C2406">
        <v>0.13</v>
      </c>
      <c r="D2406">
        <v>0.33</v>
      </c>
      <c r="E2406">
        <v>0.54</v>
      </c>
      <c r="F2406">
        <v>0.91</v>
      </c>
      <c r="G2406">
        <v>1.27</v>
      </c>
      <c r="H2406">
        <v>1.79</v>
      </c>
      <c r="I2406">
        <v>2.36</v>
      </c>
      <c r="J2406">
        <v>2.86</v>
      </c>
      <c r="K2406">
        <v>3.81</v>
      </c>
      <c r="L2406">
        <v>3.72</v>
      </c>
      <c r="M2406">
        <v>1.06</v>
      </c>
      <c r="N2406">
        <v>1.59</v>
      </c>
      <c r="O2406">
        <v>2.23</v>
      </c>
      <c r="P2406" t="e">
        <v>#N/A</v>
      </c>
      <c r="Q2406">
        <v>0.44688</v>
      </c>
      <c r="R2406">
        <v>0.88188</v>
      </c>
      <c r="S2406">
        <v>1.1068800000000001</v>
      </c>
      <c r="T2406">
        <v>1.64063</v>
      </c>
      <c r="U2406">
        <v>1.90625</v>
      </c>
      <c r="V2406" t="e">
        <v>#N/A</v>
      </c>
      <c r="W2406" t="e">
        <v>#N/A</v>
      </c>
      <c r="X2406">
        <v>49.97</v>
      </c>
    </row>
    <row r="2407" spans="1:24" x14ac:dyDescent="0.55000000000000004">
      <c r="A2407" s="5">
        <v>39920</v>
      </c>
      <c r="B2407">
        <v>0.13</v>
      </c>
      <c r="C2407">
        <v>0.14000000000000001</v>
      </c>
      <c r="D2407">
        <v>0.36</v>
      </c>
      <c r="E2407">
        <v>0.56999999999999995</v>
      </c>
      <c r="F2407">
        <v>0.99</v>
      </c>
      <c r="G2407">
        <v>1.36</v>
      </c>
      <c r="H2407">
        <v>1.91</v>
      </c>
      <c r="I2407">
        <v>2.48</v>
      </c>
      <c r="J2407">
        <v>2.98</v>
      </c>
      <c r="K2407">
        <v>3.91</v>
      </c>
      <c r="L2407">
        <v>3.79</v>
      </c>
      <c r="M2407">
        <v>1.18</v>
      </c>
      <c r="N2407">
        <v>1.7</v>
      </c>
      <c r="O2407">
        <v>2.33</v>
      </c>
      <c r="P2407" t="e">
        <v>#N/A</v>
      </c>
      <c r="Q2407">
        <v>0.44750000000000001</v>
      </c>
      <c r="R2407">
        <v>0.88093999999999995</v>
      </c>
      <c r="S2407">
        <v>1.10188</v>
      </c>
      <c r="T2407">
        <v>1.63625</v>
      </c>
      <c r="U2407">
        <v>1.915</v>
      </c>
      <c r="V2407" t="e">
        <v>#N/A</v>
      </c>
      <c r="W2407" t="e">
        <v>#N/A</v>
      </c>
      <c r="X2407">
        <v>50.36</v>
      </c>
    </row>
    <row r="2408" spans="1:24" x14ac:dyDescent="0.55000000000000004">
      <c r="A2408" s="5">
        <v>39923</v>
      </c>
      <c r="B2408">
        <v>0.14000000000000001</v>
      </c>
      <c r="C2408">
        <v>0.14000000000000001</v>
      </c>
      <c r="D2408">
        <v>0.34</v>
      </c>
      <c r="E2408">
        <v>0.54</v>
      </c>
      <c r="F2408">
        <v>0.93</v>
      </c>
      <c r="G2408">
        <v>1.27</v>
      </c>
      <c r="H2408">
        <v>1.82</v>
      </c>
      <c r="I2408">
        <v>2.39</v>
      </c>
      <c r="J2408">
        <v>2.88</v>
      </c>
      <c r="K2408">
        <v>3.8</v>
      </c>
      <c r="L2408">
        <v>3.69</v>
      </c>
      <c r="M2408">
        <v>1.21</v>
      </c>
      <c r="N2408">
        <v>1.66</v>
      </c>
      <c r="O2408">
        <v>2.2999999999999998</v>
      </c>
      <c r="P2408" t="e">
        <v>#N/A</v>
      </c>
      <c r="Q2408">
        <v>0.4425</v>
      </c>
      <c r="R2408">
        <v>0.88093999999999995</v>
      </c>
      <c r="S2408">
        <v>1.10063</v>
      </c>
      <c r="T2408">
        <v>1.65</v>
      </c>
      <c r="U2408">
        <v>1.9450000000000001</v>
      </c>
      <c r="V2408" t="e">
        <v>#N/A</v>
      </c>
      <c r="W2408" t="e">
        <v>#N/A</v>
      </c>
      <c r="X2408">
        <v>45.82</v>
      </c>
    </row>
    <row r="2409" spans="1:24" x14ac:dyDescent="0.55000000000000004">
      <c r="A2409" s="5">
        <v>39924</v>
      </c>
      <c r="B2409">
        <v>0.15</v>
      </c>
      <c r="C2409">
        <v>0.15</v>
      </c>
      <c r="D2409">
        <v>0.34</v>
      </c>
      <c r="E2409">
        <v>0.53</v>
      </c>
      <c r="F2409">
        <v>0.96</v>
      </c>
      <c r="G2409">
        <v>1.32</v>
      </c>
      <c r="H2409">
        <v>1.87</v>
      </c>
      <c r="I2409">
        <v>2.46</v>
      </c>
      <c r="J2409">
        <v>2.94</v>
      </c>
      <c r="K2409">
        <v>3.86</v>
      </c>
      <c r="L2409">
        <v>3.74</v>
      </c>
      <c r="M2409">
        <v>1.25</v>
      </c>
      <c r="N2409">
        <v>1.69</v>
      </c>
      <c r="O2409">
        <v>2.36</v>
      </c>
      <c r="P2409" t="e">
        <v>#N/A</v>
      </c>
      <c r="Q2409">
        <v>0.44124999999999998</v>
      </c>
      <c r="R2409">
        <v>0.88124999999999998</v>
      </c>
      <c r="S2409">
        <v>1.1000000000000001</v>
      </c>
      <c r="T2409">
        <v>1.65063</v>
      </c>
      <c r="U2409">
        <v>1.9493799999999999</v>
      </c>
      <c r="V2409" t="e">
        <v>#N/A</v>
      </c>
      <c r="W2409" t="e">
        <v>#N/A</v>
      </c>
      <c r="X2409">
        <v>46.65</v>
      </c>
    </row>
    <row r="2410" spans="1:24" x14ac:dyDescent="0.55000000000000004">
      <c r="A2410" s="5">
        <v>39925</v>
      </c>
      <c r="B2410">
        <v>0.15</v>
      </c>
      <c r="C2410">
        <v>0.14000000000000001</v>
      </c>
      <c r="D2410">
        <v>0.32</v>
      </c>
      <c r="E2410">
        <v>0.52</v>
      </c>
      <c r="F2410">
        <v>1</v>
      </c>
      <c r="G2410">
        <v>1.36</v>
      </c>
      <c r="H2410">
        <v>1.92</v>
      </c>
      <c r="I2410">
        <v>2.5</v>
      </c>
      <c r="J2410">
        <v>2.98</v>
      </c>
      <c r="K2410">
        <v>3.93</v>
      </c>
      <c r="L2410">
        <v>3.82</v>
      </c>
      <c r="M2410">
        <v>1.28</v>
      </c>
      <c r="N2410">
        <v>1.65</v>
      </c>
      <c r="O2410">
        <v>2.36</v>
      </c>
      <c r="P2410" t="e">
        <v>#N/A</v>
      </c>
      <c r="Q2410">
        <v>0.44</v>
      </c>
      <c r="R2410">
        <v>0.87938000000000005</v>
      </c>
      <c r="S2410">
        <v>1.09938</v>
      </c>
      <c r="T2410">
        <v>1.6575</v>
      </c>
      <c r="U2410">
        <v>1.9675</v>
      </c>
      <c r="V2410" t="e">
        <v>#N/A</v>
      </c>
      <c r="W2410" t="e">
        <v>#N/A</v>
      </c>
      <c r="X2410">
        <v>47.41</v>
      </c>
    </row>
    <row r="2411" spans="1:24" x14ac:dyDescent="0.55000000000000004">
      <c r="A2411" s="5">
        <v>39926</v>
      </c>
      <c r="B2411">
        <v>0.17</v>
      </c>
      <c r="C2411">
        <v>0.1</v>
      </c>
      <c r="D2411">
        <v>0.31</v>
      </c>
      <c r="E2411">
        <v>0.49</v>
      </c>
      <c r="F2411">
        <v>0.97</v>
      </c>
      <c r="G2411">
        <v>1.34</v>
      </c>
      <c r="H2411">
        <v>1.89</v>
      </c>
      <c r="I2411">
        <v>2.4900000000000002</v>
      </c>
      <c r="J2411">
        <v>2.96</v>
      </c>
      <c r="K2411">
        <v>3.9</v>
      </c>
      <c r="L2411">
        <v>3.8</v>
      </c>
      <c r="M2411">
        <v>1.25</v>
      </c>
      <c r="N2411">
        <v>1.52</v>
      </c>
      <c r="O2411">
        <v>2.23</v>
      </c>
      <c r="P2411" t="e">
        <v>#N/A</v>
      </c>
      <c r="Q2411">
        <v>0.4375</v>
      </c>
      <c r="R2411">
        <v>0.87</v>
      </c>
      <c r="S2411">
        <v>1.09188</v>
      </c>
      <c r="T2411">
        <v>1.6393800000000001</v>
      </c>
      <c r="U2411">
        <v>1.95</v>
      </c>
      <c r="V2411" t="e">
        <v>#N/A</v>
      </c>
      <c r="W2411" t="e">
        <v>#N/A</v>
      </c>
      <c r="X2411">
        <v>48.46</v>
      </c>
    </row>
    <row r="2412" spans="1:24" x14ac:dyDescent="0.55000000000000004">
      <c r="A2412" s="5">
        <v>39927</v>
      </c>
      <c r="B2412">
        <v>0.16</v>
      </c>
      <c r="C2412">
        <v>0.1</v>
      </c>
      <c r="D2412">
        <v>0.31</v>
      </c>
      <c r="E2412">
        <v>0.5</v>
      </c>
      <c r="F2412">
        <v>0.99</v>
      </c>
      <c r="G2412">
        <v>1.38</v>
      </c>
      <c r="H2412">
        <v>1.96</v>
      </c>
      <c r="I2412">
        <v>2.56</v>
      </c>
      <c r="J2412">
        <v>3.03</v>
      </c>
      <c r="K2412">
        <v>3.99</v>
      </c>
      <c r="L2412">
        <v>3.89</v>
      </c>
      <c r="M2412">
        <v>1.23</v>
      </c>
      <c r="N2412">
        <v>1.53</v>
      </c>
      <c r="O2412">
        <v>2.2400000000000002</v>
      </c>
      <c r="P2412" t="e">
        <v>#N/A</v>
      </c>
      <c r="Q2412">
        <v>0.435</v>
      </c>
      <c r="R2412">
        <v>0.86187999999999998</v>
      </c>
      <c r="S2412">
        <v>1.0725</v>
      </c>
      <c r="T2412">
        <v>1.6212500000000001</v>
      </c>
      <c r="U2412">
        <v>1.9306300000000001</v>
      </c>
      <c r="V2412" t="e">
        <v>#N/A</v>
      </c>
      <c r="W2412" t="e">
        <v>#N/A</v>
      </c>
      <c r="X2412">
        <v>50.65</v>
      </c>
    </row>
    <row r="2413" spans="1:24" x14ac:dyDescent="0.55000000000000004">
      <c r="A2413" s="5">
        <v>39930</v>
      </c>
      <c r="B2413">
        <v>0.17</v>
      </c>
      <c r="C2413">
        <v>0.13</v>
      </c>
      <c r="D2413">
        <v>0.3</v>
      </c>
      <c r="E2413">
        <v>0.49</v>
      </c>
      <c r="F2413">
        <v>0.9</v>
      </c>
      <c r="G2413">
        <v>1.31</v>
      </c>
      <c r="H2413">
        <v>1.87</v>
      </c>
      <c r="I2413">
        <v>2.48</v>
      </c>
      <c r="J2413">
        <v>2.95</v>
      </c>
      <c r="K2413">
        <v>3.92</v>
      </c>
      <c r="L2413">
        <v>3.84</v>
      </c>
      <c r="M2413">
        <v>1.1200000000000001</v>
      </c>
      <c r="N2413">
        <v>1.48</v>
      </c>
      <c r="O2413">
        <v>2.1800000000000002</v>
      </c>
      <c r="P2413" t="e">
        <v>#N/A</v>
      </c>
      <c r="Q2413">
        <v>0.4325</v>
      </c>
      <c r="R2413">
        <v>0.85250000000000004</v>
      </c>
      <c r="S2413">
        <v>1.05375</v>
      </c>
      <c r="T2413">
        <v>1.59</v>
      </c>
      <c r="U2413">
        <v>1.8987499999999999</v>
      </c>
      <c r="V2413" t="e">
        <v>#N/A</v>
      </c>
      <c r="W2413" t="e">
        <v>#N/A</v>
      </c>
      <c r="X2413">
        <v>49.29</v>
      </c>
    </row>
    <row r="2414" spans="1:24" x14ac:dyDescent="0.55000000000000004">
      <c r="A2414" s="5">
        <v>39931</v>
      </c>
      <c r="B2414">
        <v>0.16</v>
      </c>
      <c r="C2414">
        <v>0.13</v>
      </c>
      <c r="D2414">
        <v>0.31</v>
      </c>
      <c r="E2414">
        <v>0.52</v>
      </c>
      <c r="F2414">
        <v>0.95</v>
      </c>
      <c r="G2414">
        <v>1.39</v>
      </c>
      <c r="H2414">
        <v>1.97</v>
      </c>
      <c r="I2414">
        <v>2.58</v>
      </c>
      <c r="J2414">
        <v>3.05</v>
      </c>
      <c r="K2414">
        <v>4.03</v>
      </c>
      <c r="L2414">
        <v>3.97</v>
      </c>
      <c r="M2414">
        <v>1.1599999999999999</v>
      </c>
      <c r="N2414">
        <v>1.54</v>
      </c>
      <c r="O2414">
        <v>2.2599999999999998</v>
      </c>
      <c r="P2414" t="e">
        <v>#N/A</v>
      </c>
      <c r="Q2414">
        <v>0.42749999999999999</v>
      </c>
      <c r="R2414">
        <v>0.84687999999999997</v>
      </c>
      <c r="S2414">
        <v>1.03938</v>
      </c>
      <c r="T2414">
        <v>1.575</v>
      </c>
      <c r="U2414">
        <v>1.8774999999999999</v>
      </c>
      <c r="V2414" t="e">
        <v>#N/A</v>
      </c>
      <c r="W2414" t="e">
        <v>#N/A</v>
      </c>
      <c r="X2414">
        <v>49.01</v>
      </c>
    </row>
    <row r="2415" spans="1:24" x14ac:dyDescent="0.55000000000000004">
      <c r="A2415" s="5">
        <v>39932</v>
      </c>
      <c r="B2415">
        <v>0.18</v>
      </c>
      <c r="C2415">
        <v>0.11</v>
      </c>
      <c r="D2415">
        <v>0.28000000000000003</v>
      </c>
      <c r="E2415">
        <v>0.5</v>
      </c>
      <c r="F2415">
        <v>0.94</v>
      </c>
      <c r="G2415">
        <v>1.4</v>
      </c>
      <c r="H2415">
        <v>2.0099999999999998</v>
      </c>
      <c r="I2415">
        <v>2.69</v>
      </c>
      <c r="J2415">
        <v>3.12</v>
      </c>
      <c r="K2415">
        <v>4.07</v>
      </c>
      <c r="L2415">
        <v>4.01</v>
      </c>
      <c r="M2415">
        <v>1.1399999999999999</v>
      </c>
      <c r="N2415">
        <v>1.59</v>
      </c>
      <c r="O2415">
        <v>2.2999999999999998</v>
      </c>
      <c r="P2415" t="e">
        <v>#N/A</v>
      </c>
      <c r="Q2415">
        <v>0.41813</v>
      </c>
      <c r="R2415">
        <v>0.84</v>
      </c>
      <c r="S2415">
        <v>1.0275000000000001</v>
      </c>
      <c r="T2415">
        <v>1.5787500000000001</v>
      </c>
      <c r="U2415">
        <v>1.8875</v>
      </c>
      <c r="V2415" t="e">
        <v>#N/A</v>
      </c>
      <c r="W2415" t="e">
        <v>#N/A</v>
      </c>
      <c r="X2415">
        <v>50.19</v>
      </c>
    </row>
    <row r="2416" spans="1:24" x14ac:dyDescent="0.55000000000000004">
      <c r="A2416" s="5">
        <v>39933</v>
      </c>
      <c r="B2416">
        <v>0.2</v>
      </c>
      <c r="C2416">
        <v>0.14000000000000001</v>
      </c>
      <c r="D2416">
        <v>0.28999999999999998</v>
      </c>
      <c r="E2416">
        <v>0.49</v>
      </c>
      <c r="F2416">
        <v>0.91</v>
      </c>
      <c r="G2416">
        <v>1.38</v>
      </c>
      <c r="H2416">
        <v>2.02</v>
      </c>
      <c r="I2416">
        <v>2.7</v>
      </c>
      <c r="J2416">
        <v>3.16</v>
      </c>
      <c r="K2416">
        <v>4.0999999999999996</v>
      </c>
      <c r="L2416">
        <v>4.05</v>
      </c>
      <c r="M2416">
        <v>1.2</v>
      </c>
      <c r="N2416">
        <v>1.69</v>
      </c>
      <c r="O2416">
        <v>2.41</v>
      </c>
      <c r="P2416" t="e">
        <v>#N/A</v>
      </c>
      <c r="Q2416">
        <v>0.41125</v>
      </c>
      <c r="R2416">
        <v>0.83125000000000004</v>
      </c>
      <c r="S2416">
        <v>1.0162500000000001</v>
      </c>
      <c r="T2416">
        <v>1.5649999999999999</v>
      </c>
      <c r="U2416">
        <v>1.8768800000000001</v>
      </c>
      <c r="V2416" t="e">
        <v>#N/A</v>
      </c>
      <c r="W2416" t="e">
        <v>#N/A</v>
      </c>
      <c r="X2416">
        <v>50.35</v>
      </c>
    </row>
    <row r="2417" spans="1:24" x14ac:dyDescent="0.55000000000000004">
      <c r="A2417" s="5">
        <v>39934</v>
      </c>
      <c r="B2417">
        <v>0.22</v>
      </c>
      <c r="C2417">
        <v>0.16</v>
      </c>
      <c r="D2417">
        <v>0.31</v>
      </c>
      <c r="E2417">
        <v>0.49</v>
      </c>
      <c r="F2417">
        <v>0.92</v>
      </c>
      <c r="G2417">
        <v>1.39</v>
      </c>
      <c r="H2417">
        <v>2.0299999999999998</v>
      </c>
      <c r="I2417">
        <v>2.72</v>
      </c>
      <c r="J2417">
        <v>3.21</v>
      </c>
      <c r="K2417">
        <v>4.1399999999999997</v>
      </c>
      <c r="L2417">
        <v>4.09</v>
      </c>
      <c r="M2417">
        <v>1.24</v>
      </c>
      <c r="N2417">
        <v>1.8</v>
      </c>
      <c r="O2417">
        <v>2.4900000000000002</v>
      </c>
      <c r="P2417" t="e">
        <v>#N/A</v>
      </c>
      <c r="Q2417">
        <v>0.41438000000000003</v>
      </c>
      <c r="R2417">
        <v>0.82250000000000001</v>
      </c>
      <c r="S2417">
        <v>1.00688</v>
      </c>
      <c r="T2417">
        <v>1.54938</v>
      </c>
      <c r="U2417">
        <v>1.8643799999999999</v>
      </c>
      <c r="V2417" t="e">
        <v>#N/A</v>
      </c>
      <c r="W2417" t="e">
        <v>#N/A</v>
      </c>
      <c r="X2417">
        <v>52.18</v>
      </c>
    </row>
    <row r="2418" spans="1:24" x14ac:dyDescent="0.55000000000000004">
      <c r="A2418" s="5">
        <v>39937</v>
      </c>
      <c r="B2418">
        <v>0.22</v>
      </c>
      <c r="C2418">
        <v>0.19</v>
      </c>
      <c r="D2418">
        <v>0.33</v>
      </c>
      <c r="E2418">
        <v>0.52</v>
      </c>
      <c r="F2418">
        <v>0.94</v>
      </c>
      <c r="G2418">
        <v>1.4</v>
      </c>
      <c r="H2418">
        <v>2.0299999999999998</v>
      </c>
      <c r="I2418">
        <v>2.7</v>
      </c>
      <c r="J2418">
        <v>3.19</v>
      </c>
      <c r="K2418">
        <v>4.1100000000000003</v>
      </c>
      <c r="L2418">
        <v>4.0599999999999996</v>
      </c>
      <c r="M2418">
        <v>1.19</v>
      </c>
      <c r="N2418">
        <v>1.77</v>
      </c>
      <c r="O2418">
        <v>2.4900000000000002</v>
      </c>
      <c r="P2418" t="e">
        <v>#N/A</v>
      </c>
      <c r="Q2418" t="e">
        <v>#N/A</v>
      </c>
      <c r="R2418" t="e">
        <v>#N/A</v>
      </c>
      <c r="S2418" t="e">
        <v>#N/A</v>
      </c>
      <c r="T2418" t="e">
        <v>#N/A</v>
      </c>
      <c r="U2418" t="e">
        <v>#N/A</v>
      </c>
      <c r="V2418" t="e">
        <v>#N/A</v>
      </c>
      <c r="W2418" t="e">
        <v>#N/A</v>
      </c>
      <c r="X2418">
        <v>54.45</v>
      </c>
    </row>
    <row r="2419" spans="1:24" x14ac:dyDescent="0.55000000000000004">
      <c r="A2419" s="5">
        <v>39938</v>
      </c>
      <c r="B2419">
        <v>0.2</v>
      </c>
      <c r="C2419">
        <v>0.19</v>
      </c>
      <c r="D2419">
        <v>0.34</v>
      </c>
      <c r="E2419">
        <v>0.53</v>
      </c>
      <c r="F2419">
        <v>0.98</v>
      </c>
      <c r="G2419">
        <v>1.46</v>
      </c>
      <c r="H2419">
        <v>2.0499999999999998</v>
      </c>
      <c r="I2419">
        <v>2.7</v>
      </c>
      <c r="J2419">
        <v>3.2</v>
      </c>
      <c r="K2419">
        <v>4.1100000000000003</v>
      </c>
      <c r="L2419">
        <v>4.0599999999999996</v>
      </c>
      <c r="M2419">
        <v>1.19</v>
      </c>
      <c r="N2419">
        <v>1.77</v>
      </c>
      <c r="O2419">
        <v>2.48</v>
      </c>
      <c r="P2419" t="e">
        <v>#N/A</v>
      </c>
      <c r="Q2419">
        <v>0.40125</v>
      </c>
      <c r="R2419">
        <v>0.80625000000000002</v>
      </c>
      <c r="S2419">
        <v>0.98624999999999996</v>
      </c>
      <c r="T2419">
        <v>1.54</v>
      </c>
      <c r="U2419">
        <v>1.8588800000000001</v>
      </c>
      <c r="V2419" t="e">
        <v>#N/A</v>
      </c>
      <c r="W2419" t="e">
        <v>#N/A</v>
      </c>
      <c r="X2419">
        <v>53.81</v>
      </c>
    </row>
    <row r="2420" spans="1:24" x14ac:dyDescent="0.55000000000000004">
      <c r="A2420" s="5">
        <v>39939</v>
      </c>
      <c r="B2420">
        <v>0.18</v>
      </c>
      <c r="C2420">
        <v>0.19</v>
      </c>
      <c r="D2420">
        <v>0.32</v>
      </c>
      <c r="E2420">
        <v>0.51</v>
      </c>
      <c r="F2420">
        <v>0.96</v>
      </c>
      <c r="G2420">
        <v>1.43</v>
      </c>
      <c r="H2420">
        <v>2.06</v>
      </c>
      <c r="I2420">
        <v>2.7</v>
      </c>
      <c r="J2420">
        <v>3.18</v>
      </c>
      <c r="K2420">
        <v>4.12</v>
      </c>
      <c r="L2420">
        <v>4.09</v>
      </c>
      <c r="M2420">
        <v>1.1299999999999999</v>
      </c>
      <c r="N2420">
        <v>1.74</v>
      </c>
      <c r="O2420">
        <v>2.4300000000000002</v>
      </c>
      <c r="P2420" t="e">
        <v>#N/A</v>
      </c>
      <c r="Q2420">
        <v>0.39500000000000002</v>
      </c>
      <c r="R2420">
        <v>0.79500000000000004</v>
      </c>
      <c r="S2420">
        <v>0.97375</v>
      </c>
      <c r="T2420">
        <v>1.5062500000000001</v>
      </c>
      <c r="U2420">
        <v>1.82</v>
      </c>
      <c r="V2420" t="e">
        <v>#N/A</v>
      </c>
      <c r="W2420" t="e">
        <v>#N/A</v>
      </c>
      <c r="X2420">
        <v>56.29</v>
      </c>
    </row>
    <row r="2421" spans="1:24" x14ac:dyDescent="0.55000000000000004">
      <c r="A2421" s="5">
        <v>39940</v>
      </c>
      <c r="B2421">
        <v>0.18</v>
      </c>
      <c r="C2421">
        <v>0.18</v>
      </c>
      <c r="D2421">
        <v>0.32</v>
      </c>
      <c r="E2421">
        <v>0.54</v>
      </c>
      <c r="F2421">
        <v>1</v>
      </c>
      <c r="G2421">
        <v>1.46</v>
      </c>
      <c r="H2421">
        <v>2.15</v>
      </c>
      <c r="I2421">
        <v>2.8</v>
      </c>
      <c r="J2421">
        <v>3.29</v>
      </c>
      <c r="K2421">
        <v>4.26</v>
      </c>
      <c r="L2421">
        <v>4.25</v>
      </c>
      <c r="M2421">
        <v>1.1000000000000001</v>
      </c>
      <c r="N2421">
        <v>1.74</v>
      </c>
      <c r="O2421">
        <v>2.4500000000000002</v>
      </c>
      <c r="P2421" t="e">
        <v>#N/A</v>
      </c>
      <c r="Q2421">
        <v>0.38188</v>
      </c>
      <c r="R2421">
        <v>0.77749999999999997</v>
      </c>
      <c r="S2421">
        <v>0.95625000000000004</v>
      </c>
      <c r="T2421">
        <v>1.4937499999999999</v>
      </c>
      <c r="U2421">
        <v>1.8075000000000001</v>
      </c>
      <c r="V2421" t="e">
        <v>#N/A</v>
      </c>
      <c r="W2421" t="e">
        <v>#N/A</v>
      </c>
      <c r="X2421">
        <v>56.67</v>
      </c>
    </row>
    <row r="2422" spans="1:24" x14ac:dyDescent="0.55000000000000004">
      <c r="A2422" s="5">
        <v>39941</v>
      </c>
      <c r="B2422">
        <v>0.17</v>
      </c>
      <c r="C2422">
        <v>0.19</v>
      </c>
      <c r="D2422">
        <v>0.31</v>
      </c>
      <c r="E2422">
        <v>0.55000000000000004</v>
      </c>
      <c r="F2422">
        <v>1</v>
      </c>
      <c r="G2422">
        <v>1.44</v>
      </c>
      <c r="H2422">
        <v>2.15</v>
      </c>
      <c r="I2422">
        <v>2.78</v>
      </c>
      <c r="J2422">
        <v>3.29</v>
      </c>
      <c r="K2422">
        <v>4.25</v>
      </c>
      <c r="L2422">
        <v>4.28</v>
      </c>
      <c r="M2422">
        <v>1.1100000000000001</v>
      </c>
      <c r="N2422">
        <v>1.77</v>
      </c>
      <c r="O2422">
        <v>2.46</v>
      </c>
      <c r="P2422" t="e">
        <v>#N/A</v>
      </c>
      <c r="Q2422">
        <v>0.36749999999999999</v>
      </c>
      <c r="R2422">
        <v>0.76124999999999998</v>
      </c>
      <c r="S2422">
        <v>0.9375</v>
      </c>
      <c r="T2422">
        <v>1.4624999999999999</v>
      </c>
      <c r="U2422">
        <v>1.78125</v>
      </c>
      <c r="V2422" t="e">
        <v>#N/A</v>
      </c>
      <c r="W2422" t="e">
        <v>#N/A</v>
      </c>
      <c r="X2422">
        <v>58.58</v>
      </c>
    </row>
    <row r="2423" spans="1:24" x14ac:dyDescent="0.55000000000000004">
      <c r="A2423" s="5">
        <v>39944</v>
      </c>
      <c r="B2423">
        <v>0.17</v>
      </c>
      <c r="C2423">
        <v>0.19</v>
      </c>
      <c r="D2423">
        <v>0.3</v>
      </c>
      <c r="E2423">
        <v>0.53</v>
      </c>
      <c r="F2423">
        <v>0.92</v>
      </c>
      <c r="G2423">
        <v>1.34</v>
      </c>
      <c r="H2423">
        <v>2.04</v>
      </c>
      <c r="I2423">
        <v>2.67</v>
      </c>
      <c r="J2423">
        <v>3.17</v>
      </c>
      <c r="K2423">
        <v>4.1500000000000004</v>
      </c>
      <c r="L2423">
        <v>4.18</v>
      </c>
      <c r="M2423">
        <v>1.04</v>
      </c>
      <c r="N2423">
        <v>1.7</v>
      </c>
      <c r="O2423">
        <v>2.38</v>
      </c>
      <c r="P2423" t="e">
        <v>#N/A</v>
      </c>
      <c r="Q2423">
        <v>0.35375000000000001</v>
      </c>
      <c r="R2423">
        <v>0.73499999999999999</v>
      </c>
      <c r="S2423">
        <v>0.92</v>
      </c>
      <c r="T2423">
        <v>1.43875</v>
      </c>
      <c r="U2423">
        <v>1.7575000000000001</v>
      </c>
      <c r="V2423" t="e">
        <v>#N/A</v>
      </c>
      <c r="W2423" t="e">
        <v>#N/A</v>
      </c>
      <c r="X2423">
        <v>57.79</v>
      </c>
    </row>
    <row r="2424" spans="1:24" x14ac:dyDescent="0.55000000000000004">
      <c r="A2424" s="5">
        <v>39945</v>
      </c>
      <c r="B2424">
        <v>0.16</v>
      </c>
      <c r="C2424">
        <v>0.19</v>
      </c>
      <c r="D2424">
        <v>0.3</v>
      </c>
      <c r="E2424">
        <v>0.54</v>
      </c>
      <c r="F2424">
        <v>0.9</v>
      </c>
      <c r="G2424">
        <v>1.34</v>
      </c>
      <c r="H2424">
        <v>2.02</v>
      </c>
      <c r="I2424">
        <v>2.67</v>
      </c>
      <c r="J2424">
        <v>3.17</v>
      </c>
      <c r="K2424">
        <v>4.13</v>
      </c>
      <c r="L2424">
        <v>4.16</v>
      </c>
      <c r="M2424">
        <v>1.03</v>
      </c>
      <c r="N2424">
        <v>1.69</v>
      </c>
      <c r="O2424">
        <v>2.36</v>
      </c>
      <c r="P2424" t="e">
        <v>#N/A</v>
      </c>
      <c r="Q2424">
        <v>0.34875</v>
      </c>
      <c r="R2424">
        <v>0.71499999999999997</v>
      </c>
      <c r="S2424">
        <v>0.90563000000000005</v>
      </c>
      <c r="T2424">
        <v>1.43</v>
      </c>
      <c r="U2424">
        <v>1.7475000000000001</v>
      </c>
      <c r="V2424" t="e">
        <v>#N/A</v>
      </c>
      <c r="W2424" t="e">
        <v>#N/A</v>
      </c>
      <c r="X2424">
        <v>58.81</v>
      </c>
    </row>
    <row r="2425" spans="1:24" x14ac:dyDescent="0.55000000000000004">
      <c r="A2425" s="5">
        <v>39946</v>
      </c>
      <c r="B2425">
        <v>0.16</v>
      </c>
      <c r="C2425">
        <v>0.17</v>
      </c>
      <c r="D2425">
        <v>0.3</v>
      </c>
      <c r="E2425">
        <v>0.52</v>
      </c>
      <c r="F2425">
        <v>0.89</v>
      </c>
      <c r="G2425">
        <v>1.31</v>
      </c>
      <c r="H2425">
        <v>1.98</v>
      </c>
      <c r="I2425">
        <v>2.62</v>
      </c>
      <c r="J2425">
        <v>3.11</v>
      </c>
      <c r="K2425">
        <v>4.0599999999999996</v>
      </c>
      <c r="L2425">
        <v>4.09</v>
      </c>
      <c r="M2425">
        <v>1.02</v>
      </c>
      <c r="N2425">
        <v>1.67</v>
      </c>
      <c r="O2425">
        <v>2.2999999999999998</v>
      </c>
      <c r="P2425" t="e">
        <v>#N/A</v>
      </c>
      <c r="Q2425">
        <v>0.34438000000000002</v>
      </c>
      <c r="R2425">
        <v>0.69562999999999997</v>
      </c>
      <c r="S2425">
        <v>0.88312999999999997</v>
      </c>
      <c r="T2425">
        <v>1.4125000000000001</v>
      </c>
      <c r="U2425">
        <v>1.7324999999999999</v>
      </c>
      <c r="V2425" t="e">
        <v>#N/A</v>
      </c>
      <c r="W2425" t="e">
        <v>#N/A</v>
      </c>
      <c r="X2425">
        <v>58</v>
      </c>
    </row>
    <row r="2426" spans="1:24" x14ac:dyDescent="0.55000000000000004">
      <c r="A2426" s="5">
        <v>39947</v>
      </c>
      <c r="B2426">
        <v>0.16</v>
      </c>
      <c r="C2426">
        <v>0.16</v>
      </c>
      <c r="D2426">
        <v>0.28000000000000003</v>
      </c>
      <c r="E2426">
        <v>0.5</v>
      </c>
      <c r="F2426">
        <v>0.87</v>
      </c>
      <c r="G2426">
        <v>1.3</v>
      </c>
      <c r="H2426">
        <v>1.98</v>
      </c>
      <c r="I2426">
        <v>2.62</v>
      </c>
      <c r="J2426">
        <v>3.1</v>
      </c>
      <c r="K2426">
        <v>4.04</v>
      </c>
      <c r="L2426">
        <v>4.0599999999999996</v>
      </c>
      <c r="M2426">
        <v>1.02</v>
      </c>
      <c r="N2426">
        <v>1.68</v>
      </c>
      <c r="O2426">
        <v>2.27</v>
      </c>
      <c r="P2426" t="e">
        <v>#N/A</v>
      </c>
      <c r="Q2426">
        <v>0.33500000000000002</v>
      </c>
      <c r="R2426">
        <v>0.66749999999999998</v>
      </c>
      <c r="S2426">
        <v>0.85438000000000003</v>
      </c>
      <c r="T2426">
        <v>1.3787499999999999</v>
      </c>
      <c r="U2426">
        <v>1.68625</v>
      </c>
      <c r="V2426" t="e">
        <v>#N/A</v>
      </c>
      <c r="W2426" t="e">
        <v>#N/A</v>
      </c>
      <c r="X2426">
        <v>58.58</v>
      </c>
    </row>
    <row r="2427" spans="1:24" x14ac:dyDescent="0.55000000000000004">
      <c r="A2427" s="5">
        <v>39948</v>
      </c>
      <c r="B2427">
        <v>0.17</v>
      </c>
      <c r="C2427">
        <v>0.17</v>
      </c>
      <c r="D2427">
        <v>0.28999999999999998</v>
      </c>
      <c r="E2427">
        <v>0.5</v>
      </c>
      <c r="F2427">
        <v>0.88</v>
      </c>
      <c r="G2427">
        <v>1.3</v>
      </c>
      <c r="H2427">
        <v>2.0099999999999998</v>
      </c>
      <c r="I2427">
        <v>2.65</v>
      </c>
      <c r="J2427">
        <v>3.14</v>
      </c>
      <c r="K2427">
        <v>4.07</v>
      </c>
      <c r="L2427">
        <v>4.09</v>
      </c>
      <c r="M2427">
        <v>1.01</v>
      </c>
      <c r="N2427">
        <v>1.66</v>
      </c>
      <c r="O2427">
        <v>2.2200000000000002</v>
      </c>
      <c r="P2427" t="e">
        <v>#N/A</v>
      </c>
      <c r="Q2427">
        <v>0.32812999999999998</v>
      </c>
      <c r="R2427">
        <v>0.64249999999999996</v>
      </c>
      <c r="S2427">
        <v>0.82562999999999998</v>
      </c>
      <c r="T2427">
        <v>1.35625</v>
      </c>
      <c r="U2427">
        <v>1.65625</v>
      </c>
      <c r="V2427" t="e">
        <v>#N/A</v>
      </c>
      <c r="W2427" t="e">
        <v>#N/A</v>
      </c>
      <c r="X2427">
        <v>56.52</v>
      </c>
    </row>
    <row r="2428" spans="1:24" x14ac:dyDescent="0.55000000000000004">
      <c r="A2428" s="5">
        <v>39951</v>
      </c>
      <c r="B2428">
        <v>0.16</v>
      </c>
      <c r="C2428">
        <v>0.19</v>
      </c>
      <c r="D2428">
        <v>0.3</v>
      </c>
      <c r="E2428">
        <v>0.5</v>
      </c>
      <c r="F2428">
        <v>0.93</v>
      </c>
      <c r="G2428">
        <v>1.36</v>
      </c>
      <c r="H2428">
        <v>2.09</v>
      </c>
      <c r="I2428">
        <v>2.73</v>
      </c>
      <c r="J2428">
        <v>3.22</v>
      </c>
      <c r="K2428">
        <v>4.16</v>
      </c>
      <c r="L2428">
        <v>4.18</v>
      </c>
      <c r="M2428">
        <v>1.06</v>
      </c>
      <c r="N2428">
        <v>1.66</v>
      </c>
      <c r="O2428">
        <v>2.2400000000000002</v>
      </c>
      <c r="P2428" t="e">
        <v>#N/A</v>
      </c>
      <c r="Q2428">
        <v>0.31624999999999998</v>
      </c>
      <c r="R2428">
        <v>0.61250000000000004</v>
      </c>
      <c r="S2428">
        <v>0.78500000000000003</v>
      </c>
      <c r="T2428">
        <v>1.3125</v>
      </c>
      <c r="U2428">
        <v>1.6112500000000001</v>
      </c>
      <c r="V2428" t="e">
        <v>#N/A</v>
      </c>
      <c r="W2428" t="e">
        <v>#N/A</v>
      </c>
      <c r="X2428">
        <v>58.99</v>
      </c>
    </row>
    <row r="2429" spans="1:24" x14ac:dyDescent="0.55000000000000004">
      <c r="A2429" s="5">
        <v>39952</v>
      </c>
      <c r="B2429">
        <v>0.15</v>
      </c>
      <c r="C2429">
        <v>0.18</v>
      </c>
      <c r="D2429">
        <v>0.28999999999999998</v>
      </c>
      <c r="E2429">
        <v>0.48</v>
      </c>
      <c r="F2429">
        <v>0.91</v>
      </c>
      <c r="G2429">
        <v>1.37</v>
      </c>
      <c r="H2429">
        <v>2.12</v>
      </c>
      <c r="I2429">
        <v>2.76</v>
      </c>
      <c r="J2429">
        <v>3.25</v>
      </c>
      <c r="K2429">
        <v>4.1900000000000004</v>
      </c>
      <c r="L2429">
        <v>4.21</v>
      </c>
      <c r="M2429">
        <v>1.03</v>
      </c>
      <c r="N2429">
        <v>1.65</v>
      </c>
      <c r="O2429">
        <v>2.2400000000000002</v>
      </c>
      <c r="P2429" t="e">
        <v>#N/A</v>
      </c>
      <c r="Q2429">
        <v>0.30937999999999999</v>
      </c>
      <c r="R2429">
        <v>0.58625000000000005</v>
      </c>
      <c r="S2429">
        <v>0.75249999999999995</v>
      </c>
      <c r="T2429">
        <v>1.28</v>
      </c>
      <c r="U2429">
        <v>1.5825</v>
      </c>
      <c r="V2429" t="e">
        <v>#N/A</v>
      </c>
      <c r="W2429" t="e">
        <v>#N/A</v>
      </c>
      <c r="X2429">
        <v>59.52</v>
      </c>
    </row>
    <row r="2430" spans="1:24" x14ac:dyDescent="0.55000000000000004">
      <c r="A2430" s="5">
        <v>39953</v>
      </c>
      <c r="B2430">
        <v>0.14000000000000001</v>
      </c>
      <c r="C2430">
        <v>0.18</v>
      </c>
      <c r="D2430">
        <v>0.28000000000000003</v>
      </c>
      <c r="E2430">
        <v>0.44</v>
      </c>
      <c r="F2430">
        <v>0.87</v>
      </c>
      <c r="G2430">
        <v>1.31</v>
      </c>
      <c r="H2430">
        <v>2.0499999999999998</v>
      </c>
      <c r="I2430">
        <v>2.72</v>
      </c>
      <c r="J2430">
        <v>3.19</v>
      </c>
      <c r="K2430">
        <v>4.1100000000000003</v>
      </c>
      <c r="L2430">
        <v>4.1399999999999997</v>
      </c>
      <c r="M2430">
        <v>0.96</v>
      </c>
      <c r="N2430">
        <v>1.56</v>
      </c>
      <c r="O2430">
        <v>2.19</v>
      </c>
      <c r="P2430" t="e">
        <v>#N/A</v>
      </c>
      <c r="Q2430">
        <v>0.30813000000000001</v>
      </c>
      <c r="R2430">
        <v>0.55249999999999999</v>
      </c>
      <c r="S2430">
        <v>0.71625000000000005</v>
      </c>
      <c r="T2430">
        <v>1.24125</v>
      </c>
      <c r="U2430">
        <v>1.5487500000000001</v>
      </c>
      <c r="V2430" t="e">
        <v>#N/A</v>
      </c>
      <c r="W2430" t="e">
        <v>#N/A</v>
      </c>
      <c r="X2430">
        <v>61.45</v>
      </c>
    </row>
    <row r="2431" spans="1:24" x14ac:dyDescent="0.55000000000000004">
      <c r="A2431" s="5">
        <v>39954</v>
      </c>
      <c r="B2431">
        <v>0.17</v>
      </c>
      <c r="C2431">
        <v>0.19</v>
      </c>
      <c r="D2431">
        <v>0.3</v>
      </c>
      <c r="E2431">
        <v>0.45</v>
      </c>
      <c r="F2431">
        <v>0.89</v>
      </c>
      <c r="G2431">
        <v>1.36</v>
      </c>
      <c r="H2431">
        <v>2.16</v>
      </c>
      <c r="I2431">
        <v>2.86</v>
      </c>
      <c r="J2431">
        <v>3.35</v>
      </c>
      <c r="K2431">
        <v>4.2699999999999996</v>
      </c>
      <c r="L2431">
        <v>4.3</v>
      </c>
      <c r="M2431">
        <v>1.03</v>
      </c>
      <c r="N2431">
        <v>1.67</v>
      </c>
      <c r="O2431">
        <v>2.3199999999999998</v>
      </c>
      <c r="P2431" t="e">
        <v>#N/A</v>
      </c>
      <c r="Q2431">
        <v>0.30875000000000002</v>
      </c>
      <c r="R2431">
        <v>0.50875000000000004</v>
      </c>
      <c r="S2431">
        <v>0.66125</v>
      </c>
      <c r="T2431">
        <v>1.17</v>
      </c>
      <c r="U2431">
        <v>1.4862500000000001</v>
      </c>
      <c r="V2431" t="e">
        <v>#N/A</v>
      </c>
      <c r="W2431" t="e">
        <v>#N/A</v>
      </c>
      <c r="X2431">
        <v>60.49</v>
      </c>
    </row>
    <row r="2432" spans="1:24" x14ac:dyDescent="0.55000000000000004">
      <c r="A2432" s="5">
        <v>39955</v>
      </c>
      <c r="B2432">
        <v>0.17</v>
      </c>
      <c r="C2432">
        <v>0.18</v>
      </c>
      <c r="D2432">
        <v>0.3</v>
      </c>
      <c r="E2432">
        <v>0.49</v>
      </c>
      <c r="F2432">
        <v>0.92</v>
      </c>
      <c r="G2432">
        <v>1.39</v>
      </c>
      <c r="H2432">
        <v>2.23</v>
      </c>
      <c r="I2432">
        <v>2.96</v>
      </c>
      <c r="J2432">
        <v>3.45</v>
      </c>
      <c r="K2432">
        <v>4.3600000000000003</v>
      </c>
      <c r="L2432">
        <v>4.38</v>
      </c>
      <c r="M2432">
        <v>1.04</v>
      </c>
      <c r="N2432">
        <v>1.72</v>
      </c>
      <c r="O2432">
        <v>2.33</v>
      </c>
      <c r="P2432" t="e">
        <v>#N/A</v>
      </c>
      <c r="Q2432">
        <v>0.31313000000000002</v>
      </c>
      <c r="R2432">
        <v>0.505</v>
      </c>
      <c r="S2432">
        <v>0.66</v>
      </c>
      <c r="T2432">
        <v>1.2012499999999999</v>
      </c>
      <c r="U2432">
        <v>1.53125</v>
      </c>
      <c r="V2432" t="e">
        <v>#N/A</v>
      </c>
      <c r="W2432" t="e">
        <v>#N/A</v>
      </c>
      <c r="X2432">
        <v>61.15</v>
      </c>
    </row>
    <row r="2433" spans="1:24" x14ac:dyDescent="0.55000000000000004">
      <c r="A2433" s="5">
        <v>39959</v>
      </c>
      <c r="B2433">
        <v>0.18</v>
      </c>
      <c r="C2433">
        <v>0.18</v>
      </c>
      <c r="D2433">
        <v>0.3</v>
      </c>
      <c r="E2433">
        <v>0.5</v>
      </c>
      <c r="F2433">
        <v>0.96</v>
      </c>
      <c r="G2433">
        <v>1.45</v>
      </c>
      <c r="H2433">
        <v>2.2999999999999998</v>
      </c>
      <c r="I2433">
        <v>3.05</v>
      </c>
      <c r="J2433">
        <v>3.5</v>
      </c>
      <c r="K2433">
        <v>4.42</v>
      </c>
      <c r="L2433">
        <v>4.45</v>
      </c>
      <c r="M2433">
        <v>1.05</v>
      </c>
      <c r="N2433">
        <v>1.72</v>
      </c>
      <c r="O2433">
        <v>2.35</v>
      </c>
      <c r="P2433" t="e">
        <v>#N/A</v>
      </c>
      <c r="Q2433">
        <v>0.31624999999999998</v>
      </c>
      <c r="R2433">
        <v>0.50375000000000003</v>
      </c>
      <c r="S2433">
        <v>0.66374999999999995</v>
      </c>
      <c r="T2433">
        <v>1.2175</v>
      </c>
      <c r="U2433">
        <v>1.5525</v>
      </c>
      <c r="V2433" t="e">
        <v>#N/A</v>
      </c>
      <c r="W2433" t="e">
        <v>#N/A</v>
      </c>
      <c r="X2433">
        <v>62.48</v>
      </c>
    </row>
    <row r="2434" spans="1:24" x14ac:dyDescent="0.55000000000000004">
      <c r="A2434" s="5">
        <v>39960</v>
      </c>
      <c r="B2434">
        <v>0.17</v>
      </c>
      <c r="C2434">
        <v>0.17</v>
      </c>
      <c r="D2434">
        <v>0.28999999999999998</v>
      </c>
      <c r="E2434">
        <v>0.49</v>
      </c>
      <c r="F2434">
        <v>0.96</v>
      </c>
      <c r="G2434">
        <v>1.5</v>
      </c>
      <c r="H2434">
        <v>2.4300000000000002</v>
      </c>
      <c r="I2434">
        <v>3.22</v>
      </c>
      <c r="J2434">
        <v>3.71</v>
      </c>
      <c r="K2434">
        <v>4.58</v>
      </c>
      <c r="L2434">
        <v>4.59</v>
      </c>
      <c r="M2434">
        <v>1.06</v>
      </c>
      <c r="N2434">
        <v>1.83</v>
      </c>
      <c r="O2434">
        <v>2.42</v>
      </c>
      <c r="P2434" t="e">
        <v>#N/A</v>
      </c>
      <c r="Q2434">
        <v>0.31874999999999998</v>
      </c>
      <c r="R2434">
        <v>0.505</v>
      </c>
      <c r="S2434">
        <v>0.67374999999999996</v>
      </c>
      <c r="T2434">
        <v>1.27</v>
      </c>
      <c r="U2434">
        <v>1.6287499999999999</v>
      </c>
      <c r="V2434" t="e">
        <v>#N/A</v>
      </c>
      <c r="W2434" t="e">
        <v>#N/A</v>
      </c>
      <c r="X2434">
        <v>63.41</v>
      </c>
    </row>
    <row r="2435" spans="1:24" x14ac:dyDescent="0.55000000000000004">
      <c r="A2435" s="5">
        <v>39961</v>
      </c>
      <c r="B2435">
        <v>0.17</v>
      </c>
      <c r="C2435">
        <v>0.15</v>
      </c>
      <c r="D2435">
        <v>0.31</v>
      </c>
      <c r="E2435">
        <v>0.48</v>
      </c>
      <c r="F2435">
        <v>0.97</v>
      </c>
      <c r="G2435">
        <v>1.52</v>
      </c>
      <c r="H2435">
        <v>2.46</v>
      </c>
      <c r="I2435">
        <v>3.22</v>
      </c>
      <c r="J2435">
        <v>3.67</v>
      </c>
      <c r="K2435">
        <v>4.5199999999999996</v>
      </c>
      <c r="L2435">
        <v>4.54</v>
      </c>
      <c r="M2435">
        <v>1.1299999999999999</v>
      </c>
      <c r="N2435">
        <v>1.87</v>
      </c>
      <c r="O2435">
        <v>2.42</v>
      </c>
      <c r="P2435" t="e">
        <v>#N/A</v>
      </c>
      <c r="Q2435">
        <v>0.32</v>
      </c>
      <c r="R2435">
        <v>0.50624999999999998</v>
      </c>
      <c r="S2435">
        <v>0.66749999999999998</v>
      </c>
      <c r="T2435">
        <v>1.26</v>
      </c>
      <c r="U2435">
        <v>1.62</v>
      </c>
      <c r="V2435" t="e">
        <v>#N/A</v>
      </c>
      <c r="W2435" t="e">
        <v>#N/A</v>
      </c>
      <c r="X2435">
        <v>65.09</v>
      </c>
    </row>
    <row r="2436" spans="1:24" x14ac:dyDescent="0.55000000000000004">
      <c r="A2436" s="5">
        <v>39962</v>
      </c>
      <c r="B2436">
        <v>0.19</v>
      </c>
      <c r="C2436">
        <v>0.14000000000000001</v>
      </c>
      <c r="D2436">
        <v>0.3</v>
      </c>
      <c r="E2436">
        <v>0.47</v>
      </c>
      <c r="F2436">
        <v>0.92</v>
      </c>
      <c r="G2436">
        <v>1.42</v>
      </c>
      <c r="H2436">
        <v>2.34</v>
      </c>
      <c r="I2436">
        <v>3.06</v>
      </c>
      <c r="J2436">
        <v>3.47</v>
      </c>
      <c r="K2436">
        <v>4.34</v>
      </c>
      <c r="L2436">
        <v>4.34</v>
      </c>
      <c r="M2436">
        <v>0.98</v>
      </c>
      <c r="N2436">
        <v>1.67</v>
      </c>
      <c r="O2436">
        <v>2.2599999999999998</v>
      </c>
      <c r="P2436" t="e">
        <v>#N/A</v>
      </c>
      <c r="Q2436">
        <v>0.31624999999999998</v>
      </c>
      <c r="R2436">
        <v>0.50938000000000005</v>
      </c>
      <c r="S2436">
        <v>0.65625</v>
      </c>
      <c r="T2436">
        <v>1.24</v>
      </c>
      <c r="U2436">
        <v>1.6</v>
      </c>
      <c r="V2436" t="e">
        <v>#N/A</v>
      </c>
      <c r="W2436" t="e">
        <v>#N/A</v>
      </c>
      <c r="X2436">
        <v>66.31</v>
      </c>
    </row>
    <row r="2437" spans="1:24" x14ac:dyDescent="0.55000000000000004">
      <c r="A2437" s="5">
        <v>39965</v>
      </c>
      <c r="B2437">
        <v>0.21</v>
      </c>
      <c r="C2437">
        <v>0.13</v>
      </c>
      <c r="D2437">
        <v>0.28999999999999998</v>
      </c>
      <c r="E2437">
        <v>0.48</v>
      </c>
      <c r="F2437">
        <v>0.97</v>
      </c>
      <c r="G2437">
        <v>1.52</v>
      </c>
      <c r="H2437">
        <v>2.5499999999999998</v>
      </c>
      <c r="I2437">
        <v>3.28</v>
      </c>
      <c r="J2437">
        <v>3.71</v>
      </c>
      <c r="K2437">
        <v>4.5599999999999996</v>
      </c>
      <c r="L2437">
        <v>4.55</v>
      </c>
      <c r="M2437">
        <v>1.02</v>
      </c>
      <c r="N2437">
        <v>1.8</v>
      </c>
      <c r="O2437">
        <v>2.39</v>
      </c>
      <c r="P2437" t="e">
        <v>#N/A</v>
      </c>
      <c r="Q2437">
        <v>0.32</v>
      </c>
      <c r="R2437">
        <v>0.50124999999999997</v>
      </c>
      <c r="S2437">
        <v>0.65</v>
      </c>
      <c r="T2437">
        <v>1.2337499999999999</v>
      </c>
      <c r="U2437">
        <v>1.59375</v>
      </c>
      <c r="V2437" t="e">
        <v>#N/A</v>
      </c>
      <c r="W2437" t="e">
        <v>#N/A</v>
      </c>
      <c r="X2437">
        <v>68.59</v>
      </c>
    </row>
    <row r="2438" spans="1:24" x14ac:dyDescent="0.55000000000000004">
      <c r="A2438" s="5">
        <v>39966</v>
      </c>
      <c r="B2438">
        <v>0.2</v>
      </c>
      <c r="C2438">
        <v>0.14000000000000001</v>
      </c>
      <c r="D2438">
        <v>0.27</v>
      </c>
      <c r="E2438">
        <v>0.46</v>
      </c>
      <c r="F2438">
        <v>0.96</v>
      </c>
      <c r="G2438">
        <v>1.52</v>
      </c>
      <c r="H2438">
        <v>2.52</v>
      </c>
      <c r="I2438">
        <v>3.26</v>
      </c>
      <c r="J2438">
        <v>3.65</v>
      </c>
      <c r="K2438">
        <v>4.51</v>
      </c>
      <c r="L2438">
        <v>4.5</v>
      </c>
      <c r="M2438">
        <v>0.93</v>
      </c>
      <c r="N2438">
        <v>1.69</v>
      </c>
      <c r="O2438">
        <v>2.2799999999999998</v>
      </c>
      <c r="P2438" t="e">
        <v>#N/A</v>
      </c>
      <c r="Q2438">
        <v>0.32</v>
      </c>
      <c r="R2438">
        <v>0.495</v>
      </c>
      <c r="S2438">
        <v>0.64624999999999999</v>
      </c>
      <c r="T2438">
        <v>1.2337499999999999</v>
      </c>
      <c r="U2438">
        <v>1.6074999999999999</v>
      </c>
      <c r="V2438" t="e">
        <v>#N/A</v>
      </c>
      <c r="W2438" t="e">
        <v>#N/A</v>
      </c>
      <c r="X2438">
        <v>68.58</v>
      </c>
    </row>
    <row r="2439" spans="1:24" x14ac:dyDescent="0.55000000000000004">
      <c r="A2439" s="5">
        <v>39967</v>
      </c>
      <c r="B2439">
        <v>0.21</v>
      </c>
      <c r="C2439">
        <v>0.14000000000000001</v>
      </c>
      <c r="D2439">
        <v>0.26</v>
      </c>
      <c r="E2439">
        <v>0.45</v>
      </c>
      <c r="F2439">
        <v>0.91</v>
      </c>
      <c r="G2439">
        <v>1.47</v>
      </c>
      <c r="H2439">
        <v>2.4300000000000002</v>
      </c>
      <c r="I2439">
        <v>3.16</v>
      </c>
      <c r="J2439">
        <v>3.56</v>
      </c>
      <c r="K2439">
        <v>4.4400000000000004</v>
      </c>
      <c r="L2439">
        <v>4.45</v>
      </c>
      <c r="M2439">
        <v>0.93</v>
      </c>
      <c r="N2439">
        <v>1.68</v>
      </c>
      <c r="O2439">
        <v>2.3199999999999998</v>
      </c>
      <c r="P2439" t="e">
        <v>#N/A</v>
      </c>
      <c r="Q2439">
        <v>0.31874999999999998</v>
      </c>
      <c r="R2439">
        <v>0.48499999999999999</v>
      </c>
      <c r="S2439">
        <v>0.63688</v>
      </c>
      <c r="T2439">
        <v>1.2075</v>
      </c>
      <c r="U2439">
        <v>1.58375</v>
      </c>
      <c r="V2439" t="e">
        <v>#N/A</v>
      </c>
      <c r="W2439" t="e">
        <v>#N/A</v>
      </c>
      <c r="X2439">
        <v>66.14</v>
      </c>
    </row>
    <row r="2440" spans="1:24" x14ac:dyDescent="0.55000000000000004">
      <c r="A2440" s="5">
        <v>39968</v>
      </c>
      <c r="B2440">
        <v>0.2</v>
      </c>
      <c r="C2440">
        <v>0.14000000000000001</v>
      </c>
      <c r="D2440">
        <v>0.28000000000000003</v>
      </c>
      <c r="E2440">
        <v>0.47</v>
      </c>
      <c r="F2440">
        <v>0.96</v>
      </c>
      <c r="G2440">
        <v>1.54</v>
      </c>
      <c r="H2440">
        <v>2.56</v>
      </c>
      <c r="I2440">
        <v>3.31</v>
      </c>
      <c r="J2440">
        <v>3.72</v>
      </c>
      <c r="K2440">
        <v>4.58</v>
      </c>
      <c r="L2440">
        <v>4.58</v>
      </c>
      <c r="M2440">
        <v>1.01</v>
      </c>
      <c r="N2440">
        <v>1.83</v>
      </c>
      <c r="O2440">
        <v>2.44</v>
      </c>
      <c r="P2440" t="e">
        <v>#N/A</v>
      </c>
      <c r="Q2440">
        <v>0.3175</v>
      </c>
      <c r="R2440">
        <v>0.47499999999999998</v>
      </c>
      <c r="S2440">
        <v>0.62938000000000005</v>
      </c>
      <c r="T2440">
        <v>1.18</v>
      </c>
      <c r="U2440">
        <v>1.5475000000000001</v>
      </c>
      <c r="V2440" t="e">
        <v>#N/A</v>
      </c>
      <c r="W2440" t="e">
        <v>#N/A</v>
      </c>
      <c r="X2440">
        <v>68.8</v>
      </c>
    </row>
    <row r="2441" spans="1:24" x14ac:dyDescent="0.55000000000000004">
      <c r="A2441" s="5">
        <v>39969</v>
      </c>
      <c r="B2441">
        <v>0.21</v>
      </c>
      <c r="C2441">
        <v>0.2</v>
      </c>
      <c r="D2441">
        <v>0.35</v>
      </c>
      <c r="E2441">
        <v>0.62</v>
      </c>
      <c r="F2441">
        <v>1.32</v>
      </c>
      <c r="G2441">
        <v>1.88</v>
      </c>
      <c r="H2441">
        <v>2.85</v>
      </c>
      <c r="I2441">
        <v>3.53</v>
      </c>
      <c r="J2441">
        <v>3.84</v>
      </c>
      <c r="K2441">
        <v>4.6399999999999997</v>
      </c>
      <c r="L2441">
        <v>4.63</v>
      </c>
      <c r="M2441">
        <v>1.1399999999999999</v>
      </c>
      <c r="N2441">
        <v>1.88</v>
      </c>
      <c r="O2441">
        <v>2.4500000000000002</v>
      </c>
      <c r="P2441" t="e">
        <v>#N/A</v>
      </c>
      <c r="Q2441">
        <v>0.32063000000000003</v>
      </c>
      <c r="R2441">
        <v>0.47749999999999998</v>
      </c>
      <c r="S2441">
        <v>0.63249999999999995</v>
      </c>
      <c r="T2441">
        <v>1.2037500000000001</v>
      </c>
      <c r="U2441">
        <v>1.5974999999999999</v>
      </c>
      <c r="V2441" t="e">
        <v>#N/A</v>
      </c>
      <c r="W2441" t="e">
        <v>#N/A</v>
      </c>
      <c r="X2441">
        <v>68.430000000000007</v>
      </c>
    </row>
    <row r="2442" spans="1:24" x14ac:dyDescent="0.55000000000000004">
      <c r="A2442" s="5">
        <v>39972</v>
      </c>
      <c r="B2442">
        <v>0.21</v>
      </c>
      <c r="C2442">
        <v>0.19</v>
      </c>
      <c r="D2442">
        <v>0.35</v>
      </c>
      <c r="E2442">
        <v>0.62</v>
      </c>
      <c r="F2442">
        <v>1.42</v>
      </c>
      <c r="G2442">
        <v>2</v>
      </c>
      <c r="H2442">
        <v>2.95</v>
      </c>
      <c r="I2442">
        <v>3.6</v>
      </c>
      <c r="J2442">
        <v>3.91</v>
      </c>
      <c r="K2442">
        <v>4.66</v>
      </c>
      <c r="L2442">
        <v>4.6500000000000004</v>
      </c>
      <c r="M2442">
        <v>1.24</v>
      </c>
      <c r="N2442">
        <v>1.94</v>
      </c>
      <c r="O2442">
        <v>2.4700000000000002</v>
      </c>
      <c r="P2442" t="e">
        <v>#N/A</v>
      </c>
      <c r="Q2442">
        <v>0.32312999999999997</v>
      </c>
      <c r="R2442">
        <v>0.48625000000000002</v>
      </c>
      <c r="S2442">
        <v>0.65</v>
      </c>
      <c r="T2442">
        <v>1.2825</v>
      </c>
      <c r="U2442">
        <v>1.85375</v>
      </c>
      <c r="V2442" t="e">
        <v>#N/A</v>
      </c>
      <c r="W2442" t="e">
        <v>#N/A</v>
      </c>
      <c r="X2442">
        <v>68.05</v>
      </c>
    </row>
    <row r="2443" spans="1:24" x14ac:dyDescent="0.55000000000000004">
      <c r="A2443" s="5">
        <v>39973</v>
      </c>
      <c r="B2443">
        <v>0.18</v>
      </c>
      <c r="C2443">
        <v>0.19</v>
      </c>
      <c r="D2443">
        <v>0.31</v>
      </c>
      <c r="E2443">
        <v>0.56000000000000005</v>
      </c>
      <c r="F2443">
        <v>1.33</v>
      </c>
      <c r="G2443">
        <v>1.93</v>
      </c>
      <c r="H2443">
        <v>2.86</v>
      </c>
      <c r="I2443">
        <v>3.51</v>
      </c>
      <c r="J2443">
        <v>3.86</v>
      </c>
      <c r="K2443">
        <v>4.6500000000000004</v>
      </c>
      <c r="L2443">
        <v>4.6399999999999997</v>
      </c>
      <c r="M2443">
        <v>1.1100000000000001</v>
      </c>
      <c r="N2443">
        <v>1.88</v>
      </c>
      <c r="O2443">
        <v>2.44</v>
      </c>
      <c r="P2443" t="e">
        <v>#N/A</v>
      </c>
      <c r="Q2443">
        <v>0.32124999999999998</v>
      </c>
      <c r="R2443">
        <v>0.48375000000000001</v>
      </c>
      <c r="S2443">
        <v>0.64749999999999996</v>
      </c>
      <c r="T2443">
        <v>1.2662500000000001</v>
      </c>
      <c r="U2443">
        <v>1.835</v>
      </c>
      <c r="V2443" t="e">
        <v>#N/A</v>
      </c>
      <c r="W2443" t="e">
        <v>#N/A</v>
      </c>
      <c r="X2443">
        <v>70.02</v>
      </c>
    </row>
    <row r="2444" spans="1:24" x14ac:dyDescent="0.55000000000000004">
      <c r="A2444" s="5">
        <v>39974</v>
      </c>
      <c r="B2444">
        <v>0.18</v>
      </c>
      <c r="C2444">
        <v>0.18</v>
      </c>
      <c r="D2444">
        <v>0.31</v>
      </c>
      <c r="E2444">
        <v>0.55000000000000004</v>
      </c>
      <c r="F2444">
        <v>1.38</v>
      </c>
      <c r="G2444">
        <v>2</v>
      </c>
      <c r="H2444">
        <v>2.93</v>
      </c>
      <c r="I2444">
        <v>3.59</v>
      </c>
      <c r="J2444">
        <v>3.98</v>
      </c>
      <c r="K2444">
        <v>4.75</v>
      </c>
      <c r="L2444">
        <v>4.76</v>
      </c>
      <c r="M2444">
        <v>1.08</v>
      </c>
      <c r="N2444">
        <v>1.91</v>
      </c>
      <c r="O2444">
        <v>2.44</v>
      </c>
      <c r="P2444" t="e">
        <v>#N/A</v>
      </c>
      <c r="Q2444">
        <v>0.32063000000000003</v>
      </c>
      <c r="R2444">
        <v>0.47875000000000001</v>
      </c>
      <c r="S2444">
        <v>0.63875000000000004</v>
      </c>
      <c r="T2444">
        <v>1.22875</v>
      </c>
      <c r="U2444">
        <v>1.7925</v>
      </c>
      <c r="V2444" t="e">
        <v>#N/A</v>
      </c>
      <c r="W2444" t="e">
        <v>#N/A</v>
      </c>
      <c r="X2444">
        <v>71.38</v>
      </c>
    </row>
    <row r="2445" spans="1:24" x14ac:dyDescent="0.55000000000000004">
      <c r="A2445" s="5">
        <v>39975</v>
      </c>
      <c r="B2445">
        <v>0.17</v>
      </c>
      <c r="C2445">
        <v>0.19</v>
      </c>
      <c r="D2445">
        <v>0.31</v>
      </c>
      <c r="E2445">
        <v>0.53</v>
      </c>
      <c r="F2445">
        <v>1.35</v>
      </c>
      <c r="G2445">
        <v>1.97</v>
      </c>
      <c r="H2445">
        <v>2.87</v>
      </c>
      <c r="I2445">
        <v>3.49</v>
      </c>
      <c r="J2445">
        <v>3.88</v>
      </c>
      <c r="K2445">
        <v>4.67</v>
      </c>
      <c r="L2445">
        <v>4.6900000000000004</v>
      </c>
      <c r="M2445">
        <v>1.0900000000000001</v>
      </c>
      <c r="N2445">
        <v>1.89</v>
      </c>
      <c r="O2445">
        <v>2.42</v>
      </c>
      <c r="P2445" t="e">
        <v>#N/A</v>
      </c>
      <c r="Q2445">
        <v>0.31938</v>
      </c>
      <c r="R2445">
        <v>0.47375</v>
      </c>
      <c r="S2445">
        <v>0.62938000000000005</v>
      </c>
      <c r="T2445">
        <v>1.2175</v>
      </c>
      <c r="U2445">
        <v>1.79</v>
      </c>
      <c r="V2445" t="e">
        <v>#N/A</v>
      </c>
      <c r="W2445" t="e">
        <v>#N/A</v>
      </c>
      <c r="X2445">
        <v>72.69</v>
      </c>
    </row>
    <row r="2446" spans="1:24" x14ac:dyDescent="0.55000000000000004">
      <c r="A2446" s="5">
        <v>39976</v>
      </c>
      <c r="B2446">
        <v>0.17</v>
      </c>
      <c r="C2446">
        <v>0.19</v>
      </c>
      <c r="D2446">
        <v>0.28999999999999998</v>
      </c>
      <c r="E2446">
        <v>0.52</v>
      </c>
      <c r="F2446">
        <v>1.3</v>
      </c>
      <c r="G2446">
        <v>1.91</v>
      </c>
      <c r="H2446">
        <v>2.81</v>
      </c>
      <c r="I2446">
        <v>3.46</v>
      </c>
      <c r="J2446">
        <v>3.81</v>
      </c>
      <c r="K2446">
        <v>4.63</v>
      </c>
      <c r="L2446">
        <v>4.6500000000000004</v>
      </c>
      <c r="M2446">
        <v>1.1399999999999999</v>
      </c>
      <c r="N2446">
        <v>1.91</v>
      </c>
      <c r="O2446">
        <v>2.44</v>
      </c>
      <c r="P2446" t="e">
        <v>#N/A</v>
      </c>
      <c r="Q2446">
        <v>0.31813000000000002</v>
      </c>
      <c r="R2446">
        <v>0.46438000000000001</v>
      </c>
      <c r="S2446">
        <v>0.62438000000000005</v>
      </c>
      <c r="T2446">
        <v>1.1837500000000001</v>
      </c>
      <c r="U2446">
        <v>1.7324999999999999</v>
      </c>
      <c r="V2446" t="e">
        <v>#N/A</v>
      </c>
      <c r="W2446" t="e">
        <v>#N/A</v>
      </c>
      <c r="X2446">
        <v>72.13</v>
      </c>
    </row>
    <row r="2447" spans="1:24" x14ac:dyDescent="0.55000000000000004">
      <c r="A2447" s="5">
        <v>39979</v>
      </c>
      <c r="B2447">
        <v>0.22</v>
      </c>
      <c r="C2447">
        <v>0.17</v>
      </c>
      <c r="D2447">
        <v>0.28999999999999998</v>
      </c>
      <c r="E2447">
        <v>0.51</v>
      </c>
      <c r="F2447">
        <v>1.26</v>
      </c>
      <c r="G2447">
        <v>1.84</v>
      </c>
      <c r="H2447">
        <v>2.75</v>
      </c>
      <c r="I2447">
        <v>3.39</v>
      </c>
      <c r="J2447">
        <v>3.76</v>
      </c>
      <c r="K2447">
        <v>4.58</v>
      </c>
      <c r="L2447">
        <v>4.6100000000000003</v>
      </c>
      <c r="M2447">
        <v>1.1499999999999999</v>
      </c>
      <c r="N2447">
        <v>1.9</v>
      </c>
      <c r="O2447">
        <v>2.44</v>
      </c>
      <c r="P2447" t="e">
        <v>#N/A</v>
      </c>
      <c r="Q2447">
        <v>0.31874999999999998</v>
      </c>
      <c r="R2447">
        <v>0.45900000000000002</v>
      </c>
      <c r="S2447">
        <v>0.61438000000000004</v>
      </c>
      <c r="T2447">
        <v>1.16875</v>
      </c>
      <c r="U2447">
        <v>1.69875</v>
      </c>
      <c r="V2447" t="e">
        <v>#N/A</v>
      </c>
      <c r="W2447" t="e">
        <v>#N/A</v>
      </c>
      <c r="X2447">
        <v>70.540000000000006</v>
      </c>
    </row>
    <row r="2448" spans="1:24" x14ac:dyDescent="0.55000000000000004">
      <c r="A2448" s="5">
        <v>39980</v>
      </c>
      <c r="B2448">
        <v>0.22</v>
      </c>
      <c r="C2448">
        <v>0.17</v>
      </c>
      <c r="D2448">
        <v>0.3</v>
      </c>
      <c r="E2448">
        <v>0.51</v>
      </c>
      <c r="F2448">
        <v>1.23</v>
      </c>
      <c r="G2448">
        <v>1.79</v>
      </c>
      <c r="H2448">
        <v>2.7</v>
      </c>
      <c r="I2448">
        <v>3.32</v>
      </c>
      <c r="J2448">
        <v>3.67</v>
      </c>
      <c r="K2448">
        <v>4.47</v>
      </c>
      <c r="L2448">
        <v>4.4800000000000004</v>
      </c>
      <c r="M2448">
        <v>1.17</v>
      </c>
      <c r="N2448">
        <v>1.88</v>
      </c>
      <c r="O2448">
        <v>2.4</v>
      </c>
      <c r="P2448" t="e">
        <v>#N/A</v>
      </c>
      <c r="Q2448">
        <v>0.31813000000000002</v>
      </c>
      <c r="R2448">
        <v>0.45374999999999999</v>
      </c>
      <c r="S2448">
        <v>0.61312999999999995</v>
      </c>
      <c r="T2448">
        <v>1.1637500000000001</v>
      </c>
      <c r="U2448">
        <v>1.69625</v>
      </c>
      <c r="V2448" t="e">
        <v>#N/A</v>
      </c>
      <c r="W2448" t="e">
        <v>#N/A</v>
      </c>
      <c r="X2448">
        <v>70.47</v>
      </c>
    </row>
    <row r="2449" spans="1:24" x14ac:dyDescent="0.55000000000000004">
      <c r="A2449" s="5">
        <v>39981</v>
      </c>
      <c r="B2449">
        <v>0.24</v>
      </c>
      <c r="C2449">
        <v>0.17</v>
      </c>
      <c r="D2449">
        <v>0.31</v>
      </c>
      <c r="E2449">
        <v>0.5</v>
      </c>
      <c r="F2449">
        <v>1.19</v>
      </c>
      <c r="G2449">
        <v>1.76</v>
      </c>
      <c r="H2449">
        <v>2.69</v>
      </c>
      <c r="I2449">
        <v>3.33</v>
      </c>
      <c r="J2449">
        <v>3.68</v>
      </c>
      <c r="K2449">
        <v>4.47</v>
      </c>
      <c r="L2449">
        <v>4.5</v>
      </c>
      <c r="M2449">
        <v>1.26</v>
      </c>
      <c r="N2449">
        <v>1.95</v>
      </c>
      <c r="O2449">
        <v>2.46</v>
      </c>
      <c r="P2449" t="e">
        <v>#N/A</v>
      </c>
      <c r="Q2449">
        <v>0.31313000000000002</v>
      </c>
      <c r="R2449">
        <v>0.44812999999999997</v>
      </c>
      <c r="S2449">
        <v>0.61</v>
      </c>
      <c r="T2449">
        <v>1.1575</v>
      </c>
      <c r="U2449">
        <v>1.6937500000000001</v>
      </c>
      <c r="V2449" t="e">
        <v>#N/A</v>
      </c>
      <c r="W2449" t="e">
        <v>#N/A</v>
      </c>
      <c r="X2449">
        <v>71.069999999999993</v>
      </c>
    </row>
    <row r="2450" spans="1:24" x14ac:dyDescent="0.55000000000000004">
      <c r="A2450" s="5">
        <v>39982</v>
      </c>
      <c r="B2450">
        <v>0.25</v>
      </c>
      <c r="C2450">
        <v>0.18</v>
      </c>
      <c r="D2450">
        <v>0.34</v>
      </c>
      <c r="E2450">
        <v>0.52</v>
      </c>
      <c r="F2450">
        <v>1.28</v>
      </c>
      <c r="G2450">
        <v>1.88</v>
      </c>
      <c r="H2450">
        <v>2.86</v>
      </c>
      <c r="I2450">
        <v>3.51</v>
      </c>
      <c r="J2450">
        <v>3.86</v>
      </c>
      <c r="K2450">
        <v>4.62</v>
      </c>
      <c r="L2450">
        <v>4.63</v>
      </c>
      <c r="M2450">
        <v>1.33</v>
      </c>
      <c r="N2450">
        <v>1.98</v>
      </c>
      <c r="O2450">
        <v>2.5</v>
      </c>
      <c r="P2450" t="e">
        <v>#N/A</v>
      </c>
      <c r="Q2450">
        <v>0.315</v>
      </c>
      <c r="R2450">
        <v>0.44624999999999998</v>
      </c>
      <c r="S2450">
        <v>0.60875000000000001</v>
      </c>
      <c r="T2450">
        <v>1.1612499999999999</v>
      </c>
      <c r="U2450">
        <v>1.68875</v>
      </c>
      <c r="V2450" t="e">
        <v>#N/A</v>
      </c>
      <c r="W2450" t="e">
        <v>#N/A</v>
      </c>
      <c r="X2450">
        <v>71.42</v>
      </c>
    </row>
    <row r="2451" spans="1:24" x14ac:dyDescent="0.55000000000000004">
      <c r="A2451" s="5">
        <v>39983</v>
      </c>
      <c r="B2451">
        <v>0.25</v>
      </c>
      <c r="C2451">
        <v>0.19</v>
      </c>
      <c r="D2451">
        <v>0.33</v>
      </c>
      <c r="E2451">
        <v>0.51</v>
      </c>
      <c r="F2451">
        <v>1.25</v>
      </c>
      <c r="G2451">
        <v>1.84</v>
      </c>
      <c r="H2451">
        <v>2.82</v>
      </c>
      <c r="I2451">
        <v>3.45</v>
      </c>
      <c r="J2451">
        <v>3.79</v>
      </c>
      <c r="K2451">
        <v>4.54</v>
      </c>
      <c r="L2451">
        <v>4.5199999999999996</v>
      </c>
      <c r="M2451">
        <v>1.28</v>
      </c>
      <c r="N2451">
        <v>1.91</v>
      </c>
      <c r="O2451">
        <v>2.41</v>
      </c>
      <c r="P2451" t="e">
        <v>#N/A</v>
      </c>
      <c r="Q2451">
        <v>0.31688</v>
      </c>
      <c r="R2451">
        <v>0.44624999999999998</v>
      </c>
      <c r="S2451">
        <v>0.61187999999999998</v>
      </c>
      <c r="T2451">
        <v>1.1825000000000001</v>
      </c>
      <c r="U2451">
        <v>1.74</v>
      </c>
      <c r="V2451" t="e">
        <v>#N/A</v>
      </c>
      <c r="W2451" t="e">
        <v>#N/A</v>
      </c>
      <c r="X2451">
        <v>69.599999999999994</v>
      </c>
    </row>
    <row r="2452" spans="1:24" x14ac:dyDescent="0.55000000000000004">
      <c r="A2452" s="5">
        <v>39986</v>
      </c>
      <c r="B2452">
        <v>0.24</v>
      </c>
      <c r="C2452">
        <v>0.2</v>
      </c>
      <c r="D2452">
        <v>0.34</v>
      </c>
      <c r="E2452">
        <v>0.5</v>
      </c>
      <c r="F2452">
        <v>1.17</v>
      </c>
      <c r="G2452">
        <v>1.77</v>
      </c>
      <c r="H2452">
        <v>2.75</v>
      </c>
      <c r="I2452">
        <v>3.37</v>
      </c>
      <c r="J2452">
        <v>3.72</v>
      </c>
      <c r="K2452">
        <v>4.45</v>
      </c>
      <c r="L2452">
        <v>4.45</v>
      </c>
      <c r="M2452">
        <v>1.31</v>
      </c>
      <c r="N2452">
        <v>1.89</v>
      </c>
      <c r="O2452">
        <v>2.34</v>
      </c>
      <c r="P2452" t="e">
        <v>#N/A</v>
      </c>
      <c r="Q2452">
        <v>0.315</v>
      </c>
      <c r="R2452">
        <v>0.44500000000000001</v>
      </c>
      <c r="S2452">
        <v>0.61</v>
      </c>
      <c r="T2452">
        <v>1.1612499999999999</v>
      </c>
      <c r="U2452">
        <v>1.6975</v>
      </c>
      <c r="V2452" t="e">
        <v>#N/A</v>
      </c>
      <c r="W2452" t="e">
        <v>#N/A</v>
      </c>
      <c r="X2452">
        <v>67.09</v>
      </c>
    </row>
    <row r="2453" spans="1:24" x14ac:dyDescent="0.55000000000000004">
      <c r="A2453" s="5">
        <v>39987</v>
      </c>
      <c r="B2453">
        <v>0.24</v>
      </c>
      <c r="C2453">
        <v>0.2</v>
      </c>
      <c r="D2453">
        <v>0.34</v>
      </c>
      <c r="E2453">
        <v>0.5</v>
      </c>
      <c r="F2453">
        <v>1.1399999999999999</v>
      </c>
      <c r="G2453">
        <v>1.74</v>
      </c>
      <c r="H2453">
        <v>2.71</v>
      </c>
      <c r="I2453">
        <v>3.31</v>
      </c>
      <c r="J2453">
        <v>3.65</v>
      </c>
      <c r="K2453">
        <v>4.3600000000000003</v>
      </c>
      <c r="L2453">
        <v>4.37</v>
      </c>
      <c r="M2453">
        <v>1.28</v>
      </c>
      <c r="N2453">
        <v>1.84</v>
      </c>
      <c r="O2453">
        <v>2.25</v>
      </c>
      <c r="P2453" t="e">
        <v>#N/A</v>
      </c>
      <c r="Q2453">
        <v>0.31374999999999997</v>
      </c>
      <c r="R2453">
        <v>0.44124999999999998</v>
      </c>
      <c r="S2453">
        <v>0.60750000000000004</v>
      </c>
      <c r="T2453">
        <v>1.1487499999999999</v>
      </c>
      <c r="U2453">
        <v>1.6775</v>
      </c>
      <c r="V2453" t="e">
        <v>#N/A</v>
      </c>
      <c r="W2453" t="e">
        <v>#N/A</v>
      </c>
      <c r="X2453">
        <v>68.81</v>
      </c>
    </row>
    <row r="2454" spans="1:24" x14ac:dyDescent="0.55000000000000004">
      <c r="A2454" s="5">
        <v>39988</v>
      </c>
      <c r="B2454">
        <v>0.21</v>
      </c>
      <c r="C2454">
        <v>0.19</v>
      </c>
      <c r="D2454">
        <v>0.32</v>
      </c>
      <c r="E2454">
        <v>0.5</v>
      </c>
      <c r="F2454">
        <v>1.19</v>
      </c>
      <c r="G2454">
        <v>1.79</v>
      </c>
      <c r="H2454">
        <v>2.74</v>
      </c>
      <c r="I2454">
        <v>3.39</v>
      </c>
      <c r="J2454">
        <v>3.72</v>
      </c>
      <c r="K2454">
        <v>4.43</v>
      </c>
      <c r="L2454">
        <v>4.4400000000000004</v>
      </c>
      <c r="M2454">
        <v>1.4</v>
      </c>
      <c r="N2454">
        <v>1.93</v>
      </c>
      <c r="O2454">
        <v>2.2799999999999998</v>
      </c>
      <c r="P2454" t="e">
        <v>#N/A</v>
      </c>
      <c r="Q2454">
        <v>0.31125000000000003</v>
      </c>
      <c r="R2454">
        <v>0.43375000000000002</v>
      </c>
      <c r="S2454">
        <v>0.60438000000000003</v>
      </c>
      <c r="T2454">
        <v>1.1312500000000001</v>
      </c>
      <c r="U2454">
        <v>1.64</v>
      </c>
      <c r="V2454" t="e">
        <v>#N/A</v>
      </c>
      <c r="W2454" t="e">
        <v>#N/A</v>
      </c>
      <c r="X2454">
        <v>68.14</v>
      </c>
    </row>
    <row r="2455" spans="1:24" x14ac:dyDescent="0.55000000000000004">
      <c r="A2455" s="5">
        <v>39989</v>
      </c>
      <c r="B2455">
        <v>0.19</v>
      </c>
      <c r="C2455">
        <v>0.18</v>
      </c>
      <c r="D2455">
        <v>0.31</v>
      </c>
      <c r="E2455">
        <v>0.47</v>
      </c>
      <c r="F2455">
        <v>1.1200000000000001</v>
      </c>
      <c r="G2455">
        <v>1.66</v>
      </c>
      <c r="H2455">
        <v>2.58</v>
      </c>
      <c r="I2455">
        <v>3.22</v>
      </c>
      <c r="J2455">
        <v>3.55</v>
      </c>
      <c r="K2455">
        <v>4.3099999999999996</v>
      </c>
      <c r="L2455">
        <v>4.33</v>
      </c>
      <c r="M2455">
        <v>1.25</v>
      </c>
      <c r="N2455">
        <v>1.82</v>
      </c>
      <c r="O2455">
        <v>2.23</v>
      </c>
      <c r="P2455" t="e">
        <v>#N/A</v>
      </c>
      <c r="Q2455">
        <v>0.3075</v>
      </c>
      <c r="R2455">
        <v>0.42749999999999999</v>
      </c>
      <c r="S2455">
        <v>0.60124999999999995</v>
      </c>
      <c r="T2455">
        <v>1.11375</v>
      </c>
      <c r="U2455">
        <v>1.645</v>
      </c>
      <c r="V2455" t="e">
        <v>#N/A</v>
      </c>
      <c r="W2455" t="e">
        <v>#N/A</v>
      </c>
      <c r="X2455">
        <v>69.7</v>
      </c>
    </row>
    <row r="2456" spans="1:24" x14ac:dyDescent="0.55000000000000004">
      <c r="A2456" s="5">
        <v>39990</v>
      </c>
      <c r="B2456">
        <v>0.18</v>
      </c>
      <c r="C2456">
        <v>0.2</v>
      </c>
      <c r="D2456">
        <v>0.31</v>
      </c>
      <c r="E2456">
        <v>0.45</v>
      </c>
      <c r="F2456">
        <v>1.1000000000000001</v>
      </c>
      <c r="G2456">
        <v>1.63</v>
      </c>
      <c r="H2456">
        <v>2.5299999999999998</v>
      </c>
      <c r="I2456">
        <v>3.18</v>
      </c>
      <c r="J2456">
        <v>3.52</v>
      </c>
      <c r="K2456">
        <v>4.28</v>
      </c>
      <c r="L2456">
        <v>4.3</v>
      </c>
      <c r="M2456">
        <v>1.32</v>
      </c>
      <c r="N2456">
        <v>1.85</v>
      </c>
      <c r="O2456">
        <v>2.21</v>
      </c>
      <c r="P2456" t="e">
        <v>#N/A</v>
      </c>
      <c r="Q2456">
        <v>0.31</v>
      </c>
      <c r="R2456">
        <v>0.42</v>
      </c>
      <c r="S2456">
        <v>0.59750000000000003</v>
      </c>
      <c r="T2456">
        <v>1.095</v>
      </c>
      <c r="U2456">
        <v>1.5912500000000001</v>
      </c>
      <c r="V2456" t="e">
        <v>#N/A</v>
      </c>
      <c r="W2456" t="e">
        <v>#N/A</v>
      </c>
      <c r="X2456">
        <v>69.16</v>
      </c>
    </row>
    <row r="2457" spans="1:24" x14ac:dyDescent="0.55000000000000004">
      <c r="A2457" s="5">
        <v>39993</v>
      </c>
      <c r="B2457">
        <v>0.17</v>
      </c>
      <c r="C2457">
        <v>0.2</v>
      </c>
      <c r="D2457">
        <v>0.36</v>
      </c>
      <c r="E2457">
        <v>0.51</v>
      </c>
      <c r="F2457">
        <v>1.1100000000000001</v>
      </c>
      <c r="G2457">
        <v>1.63</v>
      </c>
      <c r="H2457">
        <v>2.5299999999999998</v>
      </c>
      <c r="I2457">
        <v>3.18</v>
      </c>
      <c r="J2457">
        <v>3.51</v>
      </c>
      <c r="K2457">
        <v>4.29</v>
      </c>
      <c r="L2457">
        <v>4.3099999999999996</v>
      </c>
      <c r="M2457">
        <v>1.32</v>
      </c>
      <c r="N2457">
        <v>1.83</v>
      </c>
      <c r="O2457">
        <v>2.19</v>
      </c>
      <c r="P2457" t="e">
        <v>#N/A</v>
      </c>
      <c r="Q2457">
        <v>0.30875000000000002</v>
      </c>
      <c r="R2457">
        <v>0.41625000000000001</v>
      </c>
      <c r="S2457">
        <v>0.59687999999999997</v>
      </c>
      <c r="T2457">
        <v>1.1174999999999999</v>
      </c>
      <c r="U2457">
        <v>1.5974999999999999</v>
      </c>
      <c r="V2457" t="e">
        <v>#N/A</v>
      </c>
      <c r="W2457" t="e">
        <v>#N/A</v>
      </c>
      <c r="X2457">
        <v>71.47</v>
      </c>
    </row>
    <row r="2458" spans="1:24" x14ac:dyDescent="0.55000000000000004">
      <c r="A2458" s="5">
        <v>39994</v>
      </c>
      <c r="B2458">
        <v>0.22</v>
      </c>
      <c r="C2458">
        <v>0.19</v>
      </c>
      <c r="D2458">
        <v>0.35</v>
      </c>
      <c r="E2458">
        <v>0.56000000000000005</v>
      </c>
      <c r="F2458">
        <v>1.1100000000000001</v>
      </c>
      <c r="G2458">
        <v>1.64</v>
      </c>
      <c r="H2458">
        <v>2.54</v>
      </c>
      <c r="I2458">
        <v>3.19</v>
      </c>
      <c r="J2458">
        <v>3.53</v>
      </c>
      <c r="K2458">
        <v>4.3</v>
      </c>
      <c r="L2458">
        <v>4.32</v>
      </c>
      <c r="M2458">
        <v>1.2</v>
      </c>
      <c r="N2458">
        <v>1.78</v>
      </c>
      <c r="O2458">
        <v>2.12</v>
      </c>
      <c r="P2458" t="e">
        <v>#N/A</v>
      </c>
      <c r="Q2458">
        <v>0.30875000000000002</v>
      </c>
      <c r="R2458">
        <v>0.41438000000000003</v>
      </c>
      <c r="S2458">
        <v>0.59499999999999997</v>
      </c>
      <c r="T2458">
        <v>1.1112500000000001</v>
      </c>
      <c r="U2458">
        <v>1.60625</v>
      </c>
      <c r="V2458" t="e">
        <v>#N/A</v>
      </c>
      <c r="W2458" t="e">
        <v>#N/A</v>
      </c>
      <c r="X2458">
        <v>69.819999999999993</v>
      </c>
    </row>
    <row r="2459" spans="1:24" x14ac:dyDescent="0.55000000000000004">
      <c r="A2459" s="5">
        <v>39995</v>
      </c>
      <c r="B2459">
        <v>0.2</v>
      </c>
      <c r="C2459">
        <v>0.17</v>
      </c>
      <c r="D2459">
        <v>0.33</v>
      </c>
      <c r="E2459">
        <v>0.54</v>
      </c>
      <c r="F2459">
        <v>1.05</v>
      </c>
      <c r="G2459">
        <v>1.57</v>
      </c>
      <c r="H2459">
        <v>2.5099999999999998</v>
      </c>
      <c r="I2459">
        <v>3.2</v>
      </c>
      <c r="J2459">
        <v>3.55</v>
      </c>
      <c r="K2459">
        <v>4.32</v>
      </c>
      <c r="L2459">
        <v>4.34</v>
      </c>
      <c r="M2459">
        <v>1.1599999999999999</v>
      </c>
      <c r="N2459">
        <v>1.83</v>
      </c>
      <c r="O2459">
        <v>2.16</v>
      </c>
      <c r="P2459" t="e">
        <v>#N/A</v>
      </c>
      <c r="Q2459">
        <v>0.30625000000000002</v>
      </c>
      <c r="R2459">
        <v>0.40938000000000002</v>
      </c>
      <c r="S2459">
        <v>0.58750000000000002</v>
      </c>
      <c r="T2459">
        <v>1.0912500000000001</v>
      </c>
      <c r="U2459">
        <v>1.59</v>
      </c>
      <c r="V2459" t="e">
        <v>#N/A</v>
      </c>
      <c r="W2459" t="e">
        <v>#N/A</v>
      </c>
      <c r="X2459">
        <v>69.319999999999993</v>
      </c>
    </row>
    <row r="2460" spans="1:24" x14ac:dyDescent="0.55000000000000004">
      <c r="A2460" s="5">
        <v>39996</v>
      </c>
      <c r="B2460">
        <v>0.17</v>
      </c>
      <c r="C2460">
        <v>0.17</v>
      </c>
      <c r="D2460">
        <v>0.32</v>
      </c>
      <c r="E2460">
        <v>0.49</v>
      </c>
      <c r="F2460">
        <v>0.98</v>
      </c>
      <c r="G2460">
        <v>1.52</v>
      </c>
      <c r="H2460">
        <v>2.4300000000000002</v>
      </c>
      <c r="I2460">
        <v>3.14</v>
      </c>
      <c r="J2460">
        <v>3.51</v>
      </c>
      <c r="K2460">
        <v>4.28</v>
      </c>
      <c r="L2460">
        <v>4.32</v>
      </c>
      <c r="M2460">
        <v>1.1599999999999999</v>
      </c>
      <c r="N2460">
        <v>1.87</v>
      </c>
      <c r="O2460">
        <v>2.21</v>
      </c>
      <c r="P2460" t="e">
        <v>#N/A</v>
      </c>
      <c r="Q2460">
        <v>0.30437999999999998</v>
      </c>
      <c r="R2460">
        <v>0.40688000000000002</v>
      </c>
      <c r="S2460">
        <v>0.57750000000000001</v>
      </c>
      <c r="T2460">
        <v>1.0787500000000001</v>
      </c>
      <c r="U2460">
        <v>1.5762499999999999</v>
      </c>
      <c r="V2460" t="e">
        <v>#N/A</v>
      </c>
      <c r="W2460" t="e">
        <v>#N/A</v>
      </c>
      <c r="X2460">
        <v>66.680000000000007</v>
      </c>
    </row>
    <row r="2461" spans="1:24" x14ac:dyDescent="0.55000000000000004">
      <c r="A2461" s="5">
        <v>39997</v>
      </c>
      <c r="B2461">
        <v>0.16</v>
      </c>
      <c r="C2461" t="e">
        <v>#N/A</v>
      </c>
      <c r="D2461" t="e">
        <v>#N/A</v>
      </c>
      <c r="E2461" t="e">
        <v>#N/A</v>
      </c>
      <c r="F2461" t="e">
        <v>#N/A</v>
      </c>
      <c r="G2461" t="e">
        <v>#N/A</v>
      </c>
      <c r="H2461" t="e">
        <v>#N/A</v>
      </c>
      <c r="I2461" t="e">
        <v>#N/A</v>
      </c>
      <c r="J2461" t="e">
        <v>#N/A</v>
      </c>
      <c r="K2461" t="e">
        <v>#N/A</v>
      </c>
      <c r="L2461" t="e">
        <v>#N/A</v>
      </c>
      <c r="M2461" t="e">
        <v>#N/A</v>
      </c>
      <c r="N2461" t="e">
        <v>#N/A</v>
      </c>
      <c r="O2461" t="e">
        <v>#N/A</v>
      </c>
      <c r="P2461" t="e">
        <v>#N/A</v>
      </c>
      <c r="Q2461">
        <v>0.30125000000000002</v>
      </c>
      <c r="R2461">
        <v>0.39874999999999999</v>
      </c>
      <c r="S2461">
        <v>0.55874999999999997</v>
      </c>
      <c r="T2461">
        <v>1.05125</v>
      </c>
      <c r="U2461">
        <v>1.53125</v>
      </c>
      <c r="V2461" t="e">
        <v>#N/A</v>
      </c>
      <c r="W2461" t="e">
        <v>#N/A</v>
      </c>
      <c r="X2461" t="e">
        <v>#N/A</v>
      </c>
    </row>
    <row r="2462" spans="1:24" x14ac:dyDescent="0.55000000000000004">
      <c r="A2462" s="5">
        <v>40000</v>
      </c>
      <c r="B2462">
        <v>0.18</v>
      </c>
      <c r="C2462">
        <v>0.19</v>
      </c>
      <c r="D2462">
        <v>0.28000000000000003</v>
      </c>
      <c r="E2462">
        <v>0.48</v>
      </c>
      <c r="F2462">
        <v>0.96</v>
      </c>
      <c r="G2462">
        <v>1.48</v>
      </c>
      <c r="H2462">
        <v>2.4</v>
      </c>
      <c r="I2462">
        <v>3.12</v>
      </c>
      <c r="J2462">
        <v>3.52</v>
      </c>
      <c r="K2462">
        <v>4.29</v>
      </c>
      <c r="L2462">
        <v>4.3499999999999996</v>
      </c>
      <c r="M2462">
        <v>1.18</v>
      </c>
      <c r="N2462">
        <v>2.0299999999999998</v>
      </c>
      <c r="O2462">
        <v>2.25</v>
      </c>
      <c r="P2462" t="e">
        <v>#N/A</v>
      </c>
      <c r="Q2462">
        <v>0.30187999999999998</v>
      </c>
      <c r="R2462">
        <v>0.39562999999999998</v>
      </c>
      <c r="S2462">
        <v>0.54813000000000001</v>
      </c>
      <c r="T2462">
        <v>1.03125</v>
      </c>
      <c r="U2462">
        <v>1.5137499999999999</v>
      </c>
      <c r="V2462" t="e">
        <v>#N/A</v>
      </c>
      <c r="W2462" t="e">
        <v>#N/A</v>
      </c>
      <c r="X2462">
        <v>64.06</v>
      </c>
    </row>
    <row r="2463" spans="1:24" x14ac:dyDescent="0.55000000000000004">
      <c r="A2463" s="5">
        <v>40001</v>
      </c>
      <c r="B2463">
        <v>0.18</v>
      </c>
      <c r="C2463">
        <v>0.19</v>
      </c>
      <c r="D2463">
        <v>0.28000000000000003</v>
      </c>
      <c r="E2463">
        <v>0.46</v>
      </c>
      <c r="F2463">
        <v>0.98</v>
      </c>
      <c r="G2463">
        <v>1.52</v>
      </c>
      <c r="H2463">
        <v>2.36</v>
      </c>
      <c r="I2463">
        <v>3.08</v>
      </c>
      <c r="J2463">
        <v>3.47</v>
      </c>
      <c r="K2463">
        <v>4.25</v>
      </c>
      <c r="L2463">
        <v>4.3099999999999996</v>
      </c>
      <c r="M2463">
        <v>1.1399999999999999</v>
      </c>
      <c r="N2463">
        <v>1.87</v>
      </c>
      <c r="O2463">
        <v>2.23</v>
      </c>
      <c r="P2463" t="e">
        <v>#N/A</v>
      </c>
      <c r="Q2463">
        <v>0.30187999999999998</v>
      </c>
      <c r="R2463">
        <v>0.38874999999999998</v>
      </c>
      <c r="S2463">
        <v>0.53749999999999998</v>
      </c>
      <c r="T2463">
        <v>1.0225</v>
      </c>
      <c r="U2463">
        <v>1.51125</v>
      </c>
      <c r="V2463" t="e">
        <v>#N/A</v>
      </c>
      <c r="W2463" t="e">
        <v>#N/A</v>
      </c>
      <c r="X2463">
        <v>62.88</v>
      </c>
    </row>
    <row r="2464" spans="1:24" x14ac:dyDescent="0.55000000000000004">
      <c r="A2464" s="5">
        <v>40002</v>
      </c>
      <c r="B2464">
        <v>0.16</v>
      </c>
      <c r="C2464">
        <v>0.18</v>
      </c>
      <c r="D2464">
        <v>0.26</v>
      </c>
      <c r="E2464">
        <v>0.45</v>
      </c>
      <c r="F2464">
        <v>0.91</v>
      </c>
      <c r="G2464">
        <v>1.42</v>
      </c>
      <c r="H2464">
        <v>2.23</v>
      </c>
      <c r="I2464">
        <v>2.9</v>
      </c>
      <c r="J2464">
        <v>3.33</v>
      </c>
      <c r="K2464">
        <v>4.13</v>
      </c>
      <c r="L2464">
        <v>4.17</v>
      </c>
      <c r="M2464">
        <v>1.1100000000000001</v>
      </c>
      <c r="N2464">
        <v>1.79</v>
      </c>
      <c r="O2464">
        <v>2.21</v>
      </c>
      <c r="P2464" t="e">
        <v>#N/A</v>
      </c>
      <c r="Q2464">
        <v>0.3</v>
      </c>
      <c r="R2464">
        <v>0.37624999999999997</v>
      </c>
      <c r="S2464">
        <v>0.52500000000000002</v>
      </c>
      <c r="T2464">
        <v>1.0049999999999999</v>
      </c>
      <c r="U2464">
        <v>1.4937499999999999</v>
      </c>
      <c r="V2464" t="e">
        <v>#N/A</v>
      </c>
      <c r="W2464" t="e">
        <v>#N/A</v>
      </c>
      <c r="X2464">
        <v>60.15</v>
      </c>
    </row>
    <row r="2465" spans="1:24" x14ac:dyDescent="0.55000000000000004">
      <c r="A2465" s="5">
        <v>40003</v>
      </c>
      <c r="B2465">
        <v>0.15</v>
      </c>
      <c r="C2465">
        <v>0.19</v>
      </c>
      <c r="D2465">
        <v>0.27</v>
      </c>
      <c r="E2465">
        <v>0.47</v>
      </c>
      <c r="F2465">
        <v>0.94</v>
      </c>
      <c r="G2465">
        <v>1.46</v>
      </c>
      <c r="H2465">
        <v>2.33</v>
      </c>
      <c r="I2465">
        <v>3.01</v>
      </c>
      <c r="J2465">
        <v>3.44</v>
      </c>
      <c r="K2465">
        <v>4.26</v>
      </c>
      <c r="L2465">
        <v>4.3099999999999996</v>
      </c>
      <c r="M2465">
        <v>1.23</v>
      </c>
      <c r="N2465">
        <v>1.87</v>
      </c>
      <c r="O2465">
        <v>2.35</v>
      </c>
      <c r="P2465" t="e">
        <v>#N/A</v>
      </c>
      <c r="Q2465">
        <v>0.29625000000000001</v>
      </c>
      <c r="R2465">
        <v>0.36749999999999999</v>
      </c>
      <c r="S2465">
        <v>0.51</v>
      </c>
      <c r="T2465">
        <v>0.98563000000000001</v>
      </c>
      <c r="U2465">
        <v>1.4750000000000001</v>
      </c>
      <c r="V2465" t="e">
        <v>#N/A</v>
      </c>
      <c r="W2465" t="e">
        <v>#N/A</v>
      </c>
      <c r="X2465">
        <v>60.36</v>
      </c>
    </row>
    <row r="2466" spans="1:24" x14ac:dyDescent="0.55000000000000004">
      <c r="A2466" s="5">
        <v>40004</v>
      </c>
      <c r="B2466">
        <v>0.15</v>
      </c>
      <c r="C2466">
        <v>0.18</v>
      </c>
      <c r="D2466">
        <v>0.26</v>
      </c>
      <c r="E2466">
        <v>0.45</v>
      </c>
      <c r="F2466">
        <v>0.91</v>
      </c>
      <c r="G2466">
        <v>1.4</v>
      </c>
      <c r="H2466">
        <v>2.2200000000000002</v>
      </c>
      <c r="I2466">
        <v>2.89</v>
      </c>
      <c r="J2466">
        <v>3.32</v>
      </c>
      <c r="K2466">
        <v>4.16</v>
      </c>
      <c r="L2466">
        <v>4.2</v>
      </c>
      <c r="M2466">
        <v>1.1599999999999999</v>
      </c>
      <c r="N2466">
        <v>1.8</v>
      </c>
      <c r="O2466">
        <v>2.2999999999999998</v>
      </c>
      <c r="P2466" t="e">
        <v>#N/A</v>
      </c>
      <c r="Q2466">
        <v>0.29249999999999998</v>
      </c>
      <c r="R2466">
        <v>0.35749999999999998</v>
      </c>
      <c r="S2466">
        <v>0.505</v>
      </c>
      <c r="T2466">
        <v>0.96750000000000003</v>
      </c>
      <c r="U2466">
        <v>1.45625</v>
      </c>
      <c r="V2466" t="e">
        <v>#N/A</v>
      </c>
      <c r="W2466" t="e">
        <v>#N/A</v>
      </c>
      <c r="X2466">
        <v>59.93</v>
      </c>
    </row>
    <row r="2467" spans="1:24" x14ac:dyDescent="0.55000000000000004">
      <c r="A2467" s="5">
        <v>40007</v>
      </c>
      <c r="B2467">
        <v>0.13</v>
      </c>
      <c r="C2467">
        <v>0.18</v>
      </c>
      <c r="D2467">
        <v>0.28000000000000003</v>
      </c>
      <c r="E2467">
        <v>0.47</v>
      </c>
      <c r="F2467">
        <v>0.92</v>
      </c>
      <c r="G2467">
        <v>1.41</v>
      </c>
      <c r="H2467">
        <v>2.27</v>
      </c>
      <c r="I2467">
        <v>2.94</v>
      </c>
      <c r="J2467">
        <v>3.38</v>
      </c>
      <c r="K2467">
        <v>4.21</v>
      </c>
      <c r="L2467">
        <v>4.25</v>
      </c>
      <c r="M2467">
        <v>1.21</v>
      </c>
      <c r="N2467">
        <v>1.84</v>
      </c>
      <c r="O2467">
        <v>2.36</v>
      </c>
      <c r="P2467" t="e">
        <v>#N/A</v>
      </c>
      <c r="Q2467">
        <v>0.28813</v>
      </c>
      <c r="R2467">
        <v>0.35687999999999998</v>
      </c>
      <c r="S2467">
        <v>0.50938000000000005</v>
      </c>
      <c r="T2467">
        <v>0.96499999999999997</v>
      </c>
      <c r="U2467">
        <v>1.4612499999999999</v>
      </c>
      <c r="V2467" t="e">
        <v>#N/A</v>
      </c>
      <c r="W2467" t="e">
        <v>#N/A</v>
      </c>
      <c r="X2467">
        <v>59.69</v>
      </c>
    </row>
    <row r="2468" spans="1:24" x14ac:dyDescent="0.55000000000000004">
      <c r="A2468" s="5">
        <v>40008</v>
      </c>
      <c r="B2468">
        <v>0.13</v>
      </c>
      <c r="C2468">
        <v>0.18</v>
      </c>
      <c r="D2468">
        <v>0.28000000000000003</v>
      </c>
      <c r="E2468">
        <v>0.47</v>
      </c>
      <c r="F2468">
        <v>0.97</v>
      </c>
      <c r="G2468">
        <v>1.48</v>
      </c>
      <c r="H2468">
        <v>2.37</v>
      </c>
      <c r="I2468">
        <v>3.05</v>
      </c>
      <c r="J2468">
        <v>3.5</v>
      </c>
      <c r="K2468">
        <v>4.3499999999999996</v>
      </c>
      <c r="L2468">
        <v>4.38</v>
      </c>
      <c r="M2468">
        <v>1.22</v>
      </c>
      <c r="N2468">
        <v>1.86</v>
      </c>
      <c r="O2468">
        <v>2.39</v>
      </c>
      <c r="P2468" t="e">
        <v>#N/A</v>
      </c>
      <c r="Q2468">
        <v>0.28749999999999998</v>
      </c>
      <c r="R2468">
        <v>0.35687999999999998</v>
      </c>
      <c r="S2468">
        <v>0.51312999999999998</v>
      </c>
      <c r="T2468">
        <v>0.98375000000000001</v>
      </c>
      <c r="U2468">
        <v>1.4937499999999999</v>
      </c>
      <c r="V2468" t="e">
        <v>#N/A</v>
      </c>
      <c r="W2468" t="e">
        <v>#N/A</v>
      </c>
      <c r="X2468">
        <v>59.62</v>
      </c>
    </row>
    <row r="2469" spans="1:24" x14ac:dyDescent="0.55000000000000004">
      <c r="A2469" s="5">
        <v>40009</v>
      </c>
      <c r="B2469">
        <v>0.14000000000000001</v>
      </c>
      <c r="C2469">
        <v>0.18</v>
      </c>
      <c r="D2469">
        <v>0.28999999999999998</v>
      </c>
      <c r="E2469">
        <v>0.5</v>
      </c>
      <c r="F2469">
        <v>1.03</v>
      </c>
      <c r="G2469">
        <v>1.6</v>
      </c>
      <c r="H2469">
        <v>2.52</v>
      </c>
      <c r="I2469">
        <v>3.19</v>
      </c>
      <c r="J2469">
        <v>3.63</v>
      </c>
      <c r="K2469">
        <v>4.46</v>
      </c>
      <c r="L2469">
        <v>4.4800000000000004</v>
      </c>
      <c r="M2469">
        <v>1.25</v>
      </c>
      <c r="N2469">
        <v>1.87</v>
      </c>
      <c r="O2469">
        <v>2.39</v>
      </c>
      <c r="P2469" t="e">
        <v>#N/A</v>
      </c>
      <c r="Q2469">
        <v>0.28749999999999998</v>
      </c>
      <c r="R2469">
        <v>0.35437999999999997</v>
      </c>
      <c r="S2469">
        <v>0.51375000000000004</v>
      </c>
      <c r="T2469">
        <v>0.98750000000000004</v>
      </c>
      <c r="U2469">
        <v>1.5075000000000001</v>
      </c>
      <c r="V2469" t="e">
        <v>#N/A</v>
      </c>
      <c r="W2469" t="e">
        <v>#N/A</v>
      </c>
      <c r="X2469">
        <v>61.49</v>
      </c>
    </row>
    <row r="2470" spans="1:24" x14ac:dyDescent="0.55000000000000004">
      <c r="A2470" s="5">
        <v>40010</v>
      </c>
      <c r="B2470">
        <v>0.15</v>
      </c>
      <c r="C2470">
        <v>0.19</v>
      </c>
      <c r="D2470">
        <v>0.28000000000000003</v>
      </c>
      <c r="E2470">
        <v>0.47</v>
      </c>
      <c r="F2470">
        <v>1</v>
      </c>
      <c r="G2470">
        <v>1.54</v>
      </c>
      <c r="H2470">
        <v>2.46</v>
      </c>
      <c r="I2470">
        <v>3.13</v>
      </c>
      <c r="J2470">
        <v>3.59</v>
      </c>
      <c r="K2470">
        <v>4.43</v>
      </c>
      <c r="L2470">
        <v>4.45</v>
      </c>
      <c r="M2470">
        <v>1.18</v>
      </c>
      <c r="N2470">
        <v>1.82</v>
      </c>
      <c r="O2470">
        <v>2.34</v>
      </c>
      <c r="P2470" t="e">
        <v>#N/A</v>
      </c>
      <c r="Q2470">
        <v>0.28875000000000001</v>
      </c>
      <c r="R2470">
        <v>0.35313</v>
      </c>
      <c r="S2470">
        <v>0.51</v>
      </c>
      <c r="T2470">
        <v>0.98499999999999999</v>
      </c>
      <c r="U2470">
        <v>1.50875</v>
      </c>
      <c r="V2470" t="e">
        <v>#N/A</v>
      </c>
      <c r="W2470" t="e">
        <v>#N/A</v>
      </c>
      <c r="X2470">
        <v>62.07</v>
      </c>
    </row>
    <row r="2471" spans="1:24" x14ac:dyDescent="0.55000000000000004">
      <c r="A2471" s="5">
        <v>40011</v>
      </c>
      <c r="B2471">
        <v>0.15</v>
      </c>
      <c r="C2471">
        <v>0.17</v>
      </c>
      <c r="D2471">
        <v>0.28999999999999998</v>
      </c>
      <c r="E2471">
        <v>0.48</v>
      </c>
      <c r="F2471">
        <v>1.02</v>
      </c>
      <c r="G2471">
        <v>1.58</v>
      </c>
      <c r="H2471">
        <v>2.52</v>
      </c>
      <c r="I2471">
        <v>3.21</v>
      </c>
      <c r="J2471">
        <v>3.67</v>
      </c>
      <c r="K2471">
        <v>4.51</v>
      </c>
      <c r="L2471">
        <v>4.53</v>
      </c>
      <c r="M2471">
        <v>1.1499999999999999</v>
      </c>
      <c r="N2471">
        <v>1.81</v>
      </c>
      <c r="O2471">
        <v>2.35</v>
      </c>
      <c r="P2471" t="e">
        <v>#N/A</v>
      </c>
      <c r="Q2471">
        <v>0.28625</v>
      </c>
      <c r="R2471">
        <v>0.35</v>
      </c>
      <c r="S2471">
        <v>0.50375000000000003</v>
      </c>
      <c r="T2471">
        <v>0.97124999999999995</v>
      </c>
      <c r="U2471">
        <v>1.49125</v>
      </c>
      <c r="V2471" t="e">
        <v>#N/A</v>
      </c>
      <c r="W2471" t="e">
        <v>#N/A</v>
      </c>
      <c r="X2471">
        <v>63.56</v>
      </c>
    </row>
    <row r="2472" spans="1:24" x14ac:dyDescent="0.55000000000000004">
      <c r="A2472" s="5">
        <v>40014</v>
      </c>
      <c r="B2472">
        <v>0.15</v>
      </c>
      <c r="C2472">
        <v>0.19</v>
      </c>
      <c r="D2472">
        <v>0.28000000000000003</v>
      </c>
      <c r="E2472">
        <v>0.47</v>
      </c>
      <c r="F2472">
        <v>0.99</v>
      </c>
      <c r="G2472">
        <v>1.54</v>
      </c>
      <c r="H2472">
        <v>2.46</v>
      </c>
      <c r="I2472">
        <v>3.14</v>
      </c>
      <c r="J2472">
        <v>3.61</v>
      </c>
      <c r="K2472">
        <v>4.45</v>
      </c>
      <c r="L2472">
        <v>4.47</v>
      </c>
      <c r="M2472">
        <v>1.06</v>
      </c>
      <c r="N2472">
        <v>1.73</v>
      </c>
      <c r="O2472">
        <v>2.27</v>
      </c>
      <c r="P2472" t="e">
        <v>#N/A</v>
      </c>
      <c r="Q2472">
        <v>0.28625</v>
      </c>
      <c r="R2472">
        <v>0.35</v>
      </c>
      <c r="S2472">
        <v>0.505</v>
      </c>
      <c r="T2472">
        <v>0.96750000000000003</v>
      </c>
      <c r="U2472">
        <v>1.50125</v>
      </c>
      <c r="V2472" t="e">
        <v>#N/A</v>
      </c>
      <c r="W2472" t="e">
        <v>#N/A</v>
      </c>
      <c r="X2472">
        <v>63.93</v>
      </c>
    </row>
    <row r="2473" spans="1:24" x14ac:dyDescent="0.55000000000000004">
      <c r="A2473" s="5">
        <v>40015</v>
      </c>
      <c r="B2473">
        <v>0.14000000000000001</v>
      </c>
      <c r="C2473">
        <v>0.19</v>
      </c>
      <c r="D2473">
        <v>0.27</v>
      </c>
      <c r="E2473">
        <v>0.46</v>
      </c>
      <c r="F2473">
        <v>0.96</v>
      </c>
      <c r="G2473">
        <v>1.47</v>
      </c>
      <c r="H2473">
        <v>2.36</v>
      </c>
      <c r="I2473">
        <v>3.03</v>
      </c>
      <c r="J2473">
        <v>3.5</v>
      </c>
      <c r="K2473">
        <v>4.3499999999999996</v>
      </c>
      <c r="L2473">
        <v>4.38</v>
      </c>
      <c r="M2473">
        <v>1.03</v>
      </c>
      <c r="N2473">
        <v>1.71</v>
      </c>
      <c r="O2473">
        <v>2.2599999999999998</v>
      </c>
      <c r="P2473" t="e">
        <v>#N/A</v>
      </c>
      <c r="Q2473">
        <v>0.28499999999999998</v>
      </c>
      <c r="R2473">
        <v>0.34875</v>
      </c>
      <c r="S2473">
        <v>0.50312999999999997</v>
      </c>
      <c r="T2473">
        <v>0.96125000000000005</v>
      </c>
      <c r="U2473">
        <v>1.49</v>
      </c>
      <c r="V2473" t="e">
        <v>#N/A</v>
      </c>
      <c r="W2473" t="e">
        <v>#N/A</v>
      </c>
      <c r="X2473">
        <v>64.81</v>
      </c>
    </row>
    <row r="2474" spans="1:24" x14ac:dyDescent="0.55000000000000004">
      <c r="A2474" s="5">
        <v>40016</v>
      </c>
      <c r="B2474">
        <v>0.14000000000000001</v>
      </c>
      <c r="C2474">
        <v>0.19</v>
      </c>
      <c r="D2474">
        <v>0.28000000000000003</v>
      </c>
      <c r="E2474">
        <v>0.47</v>
      </c>
      <c r="F2474">
        <v>0.98</v>
      </c>
      <c r="G2474">
        <v>1.5</v>
      </c>
      <c r="H2474">
        <v>2.4300000000000002</v>
      </c>
      <c r="I2474">
        <v>3.11</v>
      </c>
      <c r="J2474">
        <v>3.58</v>
      </c>
      <c r="K2474">
        <v>4.42</v>
      </c>
      <c r="L2474">
        <v>4.45</v>
      </c>
      <c r="M2474">
        <v>1.0900000000000001</v>
      </c>
      <c r="N2474">
        <v>1.75</v>
      </c>
      <c r="O2474">
        <v>2.3199999999999998</v>
      </c>
      <c r="P2474" t="e">
        <v>#N/A</v>
      </c>
      <c r="Q2474">
        <v>0.28499999999999998</v>
      </c>
      <c r="R2474">
        <v>0.34688000000000002</v>
      </c>
      <c r="S2474">
        <v>0.50187999999999999</v>
      </c>
      <c r="T2474">
        <v>0.95062999999999998</v>
      </c>
      <c r="U2474">
        <v>1.47875</v>
      </c>
      <c r="V2474" t="e">
        <v>#N/A</v>
      </c>
      <c r="W2474" t="e">
        <v>#N/A</v>
      </c>
      <c r="X2474">
        <v>64.58</v>
      </c>
    </row>
    <row r="2475" spans="1:24" x14ac:dyDescent="0.55000000000000004">
      <c r="A2475" s="5">
        <v>40017</v>
      </c>
      <c r="B2475">
        <v>0.15</v>
      </c>
      <c r="C2475">
        <v>0.19</v>
      </c>
      <c r="D2475">
        <v>0.28999999999999998</v>
      </c>
      <c r="E2475">
        <v>0.49</v>
      </c>
      <c r="F2475">
        <v>1.08</v>
      </c>
      <c r="G2475">
        <v>1.62</v>
      </c>
      <c r="H2475">
        <v>2.6</v>
      </c>
      <c r="I2475">
        <v>3.28</v>
      </c>
      <c r="J2475">
        <v>3.72</v>
      </c>
      <c r="K2475">
        <v>4.55</v>
      </c>
      <c r="L2475">
        <v>4.58</v>
      </c>
      <c r="M2475">
        <v>1.17</v>
      </c>
      <c r="N2475">
        <v>1.8</v>
      </c>
      <c r="O2475">
        <v>2.36</v>
      </c>
      <c r="P2475" t="e">
        <v>#N/A</v>
      </c>
      <c r="Q2475">
        <v>0.28499999999999998</v>
      </c>
      <c r="R2475">
        <v>0.34562999999999999</v>
      </c>
      <c r="S2475">
        <v>0.50375000000000003</v>
      </c>
      <c r="T2475">
        <v>0.94562999999999997</v>
      </c>
      <c r="U2475">
        <v>1.4731300000000001</v>
      </c>
      <c r="V2475" t="e">
        <v>#N/A</v>
      </c>
      <c r="W2475" t="e">
        <v>#N/A</v>
      </c>
      <c r="X2475">
        <v>66.099999999999994</v>
      </c>
    </row>
    <row r="2476" spans="1:24" x14ac:dyDescent="0.55000000000000004">
      <c r="A2476" s="5">
        <v>40018</v>
      </c>
      <c r="B2476">
        <v>0.15</v>
      </c>
      <c r="C2476">
        <v>0.18</v>
      </c>
      <c r="D2476">
        <v>0.28999999999999998</v>
      </c>
      <c r="E2476">
        <v>0.47</v>
      </c>
      <c r="F2476">
        <v>1.05</v>
      </c>
      <c r="G2476">
        <v>1.59</v>
      </c>
      <c r="H2476">
        <v>2.57</v>
      </c>
      <c r="I2476">
        <v>3.25</v>
      </c>
      <c r="J2476">
        <v>3.7</v>
      </c>
      <c r="K2476">
        <v>4.53</v>
      </c>
      <c r="L2476">
        <v>4.55</v>
      </c>
      <c r="M2476">
        <v>1.18</v>
      </c>
      <c r="N2476">
        <v>1.81</v>
      </c>
      <c r="O2476">
        <v>2.36</v>
      </c>
      <c r="P2476" t="e">
        <v>#N/A</v>
      </c>
      <c r="Q2476">
        <v>0.28499999999999998</v>
      </c>
      <c r="R2476">
        <v>0.34688000000000002</v>
      </c>
      <c r="S2476">
        <v>0.50187999999999999</v>
      </c>
      <c r="T2476">
        <v>0.95062999999999998</v>
      </c>
      <c r="U2476">
        <v>1.4893799999999999</v>
      </c>
      <c r="V2476" t="e">
        <v>#N/A</v>
      </c>
      <c r="W2476" t="e">
        <v>#N/A</v>
      </c>
      <c r="X2476">
        <v>66.959999999999994</v>
      </c>
    </row>
    <row r="2477" spans="1:24" x14ac:dyDescent="0.55000000000000004">
      <c r="A2477" s="5">
        <v>40021</v>
      </c>
      <c r="B2477">
        <v>0.16</v>
      </c>
      <c r="C2477">
        <v>0.19</v>
      </c>
      <c r="D2477">
        <v>0.27</v>
      </c>
      <c r="E2477">
        <v>0.49</v>
      </c>
      <c r="F2477">
        <v>1.08</v>
      </c>
      <c r="G2477">
        <v>1.63</v>
      </c>
      <c r="H2477">
        <v>2.63</v>
      </c>
      <c r="I2477">
        <v>3.31</v>
      </c>
      <c r="J2477">
        <v>3.75</v>
      </c>
      <c r="K2477">
        <v>4.5999999999999996</v>
      </c>
      <c r="L2477">
        <v>4.62</v>
      </c>
      <c r="M2477">
        <v>1.21</v>
      </c>
      <c r="N2477">
        <v>1.85</v>
      </c>
      <c r="O2477">
        <v>2.38</v>
      </c>
      <c r="P2477" t="e">
        <v>#N/A</v>
      </c>
      <c r="Q2477">
        <v>0.28749999999999998</v>
      </c>
      <c r="R2477">
        <v>0.34438000000000002</v>
      </c>
      <c r="S2477">
        <v>0.49625000000000002</v>
      </c>
      <c r="T2477">
        <v>0.94750000000000001</v>
      </c>
      <c r="U2477">
        <v>1.4924999999999999</v>
      </c>
      <c r="V2477" t="e">
        <v>#N/A</v>
      </c>
      <c r="W2477" t="e">
        <v>#N/A</v>
      </c>
      <c r="X2477">
        <v>68.34</v>
      </c>
    </row>
    <row r="2478" spans="1:24" x14ac:dyDescent="0.55000000000000004">
      <c r="A2478" s="5">
        <v>40022</v>
      </c>
      <c r="B2478">
        <v>0.15</v>
      </c>
      <c r="C2478">
        <v>0.19</v>
      </c>
      <c r="D2478">
        <v>0.26</v>
      </c>
      <c r="E2478">
        <v>0.49</v>
      </c>
      <c r="F2478">
        <v>1.1200000000000001</v>
      </c>
      <c r="G2478">
        <v>1.66</v>
      </c>
      <c r="H2478">
        <v>2.63</v>
      </c>
      <c r="I2478">
        <v>3.3</v>
      </c>
      <c r="J2478">
        <v>3.72</v>
      </c>
      <c r="K2478">
        <v>4.54</v>
      </c>
      <c r="L2478">
        <v>4.5599999999999996</v>
      </c>
      <c r="M2478">
        <v>1.25</v>
      </c>
      <c r="N2478">
        <v>1.86</v>
      </c>
      <c r="O2478">
        <v>2.37</v>
      </c>
      <c r="P2478" t="e">
        <v>#N/A</v>
      </c>
      <c r="Q2478">
        <v>0.28499999999999998</v>
      </c>
      <c r="R2478">
        <v>0.34</v>
      </c>
      <c r="S2478">
        <v>0.49125000000000002</v>
      </c>
      <c r="T2478">
        <v>0.93625000000000003</v>
      </c>
      <c r="U2478">
        <v>1.47875</v>
      </c>
      <c r="V2478" t="e">
        <v>#N/A</v>
      </c>
      <c r="W2478" t="e">
        <v>#N/A</v>
      </c>
      <c r="X2478">
        <v>67.239999999999995</v>
      </c>
    </row>
    <row r="2479" spans="1:24" x14ac:dyDescent="0.55000000000000004">
      <c r="A2479" s="5">
        <v>40023</v>
      </c>
      <c r="B2479">
        <v>0.17</v>
      </c>
      <c r="C2479">
        <v>0.19</v>
      </c>
      <c r="D2479">
        <v>0.26</v>
      </c>
      <c r="E2479">
        <v>0.5</v>
      </c>
      <c r="F2479">
        <v>1.17</v>
      </c>
      <c r="G2479">
        <v>1.72</v>
      </c>
      <c r="H2479">
        <v>2.69</v>
      </c>
      <c r="I2479">
        <v>3.31</v>
      </c>
      <c r="J2479">
        <v>3.69</v>
      </c>
      <c r="K2479">
        <v>4.49</v>
      </c>
      <c r="L2479">
        <v>4.5</v>
      </c>
      <c r="M2479">
        <v>1.3</v>
      </c>
      <c r="N2479">
        <v>1.84</v>
      </c>
      <c r="O2479">
        <v>2.34</v>
      </c>
      <c r="P2479" t="e">
        <v>#N/A</v>
      </c>
      <c r="Q2479">
        <v>0.28499999999999998</v>
      </c>
      <c r="R2479">
        <v>0.33875</v>
      </c>
      <c r="S2479">
        <v>0.48749999999999999</v>
      </c>
      <c r="T2479">
        <v>0.9325</v>
      </c>
      <c r="U2479">
        <v>1.4850000000000001</v>
      </c>
      <c r="V2479" t="e">
        <v>#N/A</v>
      </c>
      <c r="W2479" t="e">
        <v>#N/A</v>
      </c>
      <c r="X2479">
        <v>63.42</v>
      </c>
    </row>
    <row r="2480" spans="1:24" x14ac:dyDescent="0.55000000000000004">
      <c r="A2480" s="5">
        <v>40024</v>
      </c>
      <c r="B2480">
        <v>0.17</v>
      </c>
      <c r="C2480">
        <v>0.18</v>
      </c>
      <c r="D2480">
        <v>0.27</v>
      </c>
      <c r="E2480">
        <v>0.48</v>
      </c>
      <c r="F2480">
        <v>1.19</v>
      </c>
      <c r="G2480">
        <v>1.73</v>
      </c>
      <c r="H2480">
        <v>2.66</v>
      </c>
      <c r="I2480">
        <v>3.31</v>
      </c>
      <c r="J2480">
        <v>3.67</v>
      </c>
      <c r="K2480">
        <v>4.4400000000000004</v>
      </c>
      <c r="L2480">
        <v>4.4400000000000004</v>
      </c>
      <c r="M2480">
        <v>1.28</v>
      </c>
      <c r="N2480">
        <v>1.78</v>
      </c>
      <c r="O2480">
        <v>2.2799999999999998</v>
      </c>
      <c r="P2480" t="e">
        <v>#N/A</v>
      </c>
      <c r="Q2480">
        <v>0.28062999999999999</v>
      </c>
      <c r="R2480">
        <v>0.33438000000000001</v>
      </c>
      <c r="S2480">
        <v>0.48313</v>
      </c>
      <c r="T2480">
        <v>0.93</v>
      </c>
      <c r="U2480">
        <v>1.5024999999999999</v>
      </c>
      <c r="V2480" t="e">
        <v>#N/A</v>
      </c>
      <c r="W2480" t="e">
        <v>#N/A</v>
      </c>
      <c r="X2480">
        <v>66.900000000000006</v>
      </c>
    </row>
    <row r="2481" spans="1:24" x14ac:dyDescent="0.55000000000000004">
      <c r="A2481" s="5">
        <v>40025</v>
      </c>
      <c r="B2481">
        <v>0.18</v>
      </c>
      <c r="C2481">
        <v>0.18</v>
      </c>
      <c r="D2481">
        <v>0.26</v>
      </c>
      <c r="E2481">
        <v>0.48</v>
      </c>
      <c r="F2481">
        <v>1.1299999999999999</v>
      </c>
      <c r="G2481">
        <v>1.62</v>
      </c>
      <c r="H2481">
        <v>2.5299999999999998</v>
      </c>
      <c r="I2481">
        <v>3.14</v>
      </c>
      <c r="J2481">
        <v>3.52</v>
      </c>
      <c r="K2481">
        <v>4.29</v>
      </c>
      <c r="L2481">
        <v>4.3099999999999996</v>
      </c>
      <c r="M2481">
        <v>1.21</v>
      </c>
      <c r="N2481">
        <v>1.71</v>
      </c>
      <c r="O2481">
        <v>2.23</v>
      </c>
      <c r="P2481" t="e">
        <v>#N/A</v>
      </c>
      <c r="Q2481">
        <v>0.27938000000000002</v>
      </c>
      <c r="R2481">
        <v>0.33</v>
      </c>
      <c r="S2481">
        <v>0.47937999999999997</v>
      </c>
      <c r="T2481">
        <v>0.92500000000000004</v>
      </c>
      <c r="U2481">
        <v>1.4975000000000001</v>
      </c>
      <c r="V2481" t="e">
        <v>#N/A</v>
      </c>
      <c r="W2481" t="e">
        <v>#N/A</v>
      </c>
      <c r="X2481">
        <v>69.260000000000005</v>
      </c>
    </row>
    <row r="2482" spans="1:24" x14ac:dyDescent="0.55000000000000004">
      <c r="A2482" s="5">
        <v>40028</v>
      </c>
      <c r="B2482">
        <v>0.18</v>
      </c>
      <c r="C2482">
        <v>0.19</v>
      </c>
      <c r="D2482">
        <v>0.28000000000000003</v>
      </c>
      <c r="E2482">
        <v>0.48</v>
      </c>
      <c r="F2482">
        <v>1.18</v>
      </c>
      <c r="G2482">
        <v>1.72</v>
      </c>
      <c r="H2482">
        <v>2.66</v>
      </c>
      <c r="I2482">
        <v>3.3</v>
      </c>
      <c r="J2482">
        <v>3.66</v>
      </c>
      <c r="K2482">
        <v>4.4000000000000004</v>
      </c>
      <c r="L2482">
        <v>4.42</v>
      </c>
      <c r="M2482">
        <v>1.28</v>
      </c>
      <c r="N2482">
        <v>1.78</v>
      </c>
      <c r="O2482">
        <v>2.31</v>
      </c>
      <c r="P2482" t="e">
        <v>#N/A</v>
      </c>
      <c r="Q2482">
        <v>0.27562999999999999</v>
      </c>
      <c r="R2482">
        <v>0.32624999999999998</v>
      </c>
      <c r="S2482">
        <v>0.47188000000000002</v>
      </c>
      <c r="T2482">
        <v>0.90375000000000005</v>
      </c>
      <c r="U2482">
        <v>1.47563</v>
      </c>
      <c r="V2482" t="e">
        <v>#N/A</v>
      </c>
      <c r="W2482" t="e">
        <v>#N/A</v>
      </c>
      <c r="X2482">
        <v>71.59</v>
      </c>
    </row>
    <row r="2483" spans="1:24" x14ac:dyDescent="0.55000000000000004">
      <c r="A2483" s="5">
        <v>40029</v>
      </c>
      <c r="B2483">
        <v>0.17</v>
      </c>
      <c r="C2483">
        <v>0.18</v>
      </c>
      <c r="D2483">
        <v>0.28000000000000003</v>
      </c>
      <c r="E2483">
        <v>0.47</v>
      </c>
      <c r="F2483">
        <v>1.2</v>
      </c>
      <c r="G2483">
        <v>1.75</v>
      </c>
      <c r="H2483">
        <v>2.68</v>
      </c>
      <c r="I2483">
        <v>3.32</v>
      </c>
      <c r="J2483">
        <v>3.7</v>
      </c>
      <c r="K2483">
        <v>4.4400000000000004</v>
      </c>
      <c r="L2483">
        <v>4.45</v>
      </c>
      <c r="M2483">
        <v>1.26</v>
      </c>
      <c r="N2483">
        <v>1.81</v>
      </c>
      <c r="O2483">
        <v>2.36</v>
      </c>
      <c r="P2483" t="e">
        <v>#N/A</v>
      </c>
      <c r="Q2483">
        <v>0.27562999999999999</v>
      </c>
      <c r="R2483">
        <v>0.32624999999999998</v>
      </c>
      <c r="S2483">
        <v>0.47062999999999999</v>
      </c>
      <c r="T2483">
        <v>0.90874999999999995</v>
      </c>
      <c r="U2483">
        <v>1.48813</v>
      </c>
      <c r="V2483" t="e">
        <v>#N/A</v>
      </c>
      <c r="W2483" t="e">
        <v>#N/A</v>
      </c>
      <c r="X2483">
        <v>71.400000000000006</v>
      </c>
    </row>
    <row r="2484" spans="1:24" x14ac:dyDescent="0.55000000000000004">
      <c r="A2484" s="5">
        <v>40030</v>
      </c>
      <c r="B2484">
        <v>0.17</v>
      </c>
      <c r="C2484">
        <v>0.18</v>
      </c>
      <c r="D2484">
        <v>0.28999999999999998</v>
      </c>
      <c r="E2484">
        <v>0.49</v>
      </c>
      <c r="F2484">
        <v>1.23</v>
      </c>
      <c r="G2484">
        <v>1.78</v>
      </c>
      <c r="H2484">
        <v>2.73</v>
      </c>
      <c r="I2484">
        <v>3.4</v>
      </c>
      <c r="J2484">
        <v>3.8</v>
      </c>
      <c r="K2484">
        <v>4.54</v>
      </c>
      <c r="L2484">
        <v>4.57</v>
      </c>
      <c r="M2484">
        <v>1.29</v>
      </c>
      <c r="N2484">
        <v>1.85</v>
      </c>
      <c r="O2484">
        <v>2.35</v>
      </c>
      <c r="P2484" t="e">
        <v>#N/A</v>
      </c>
      <c r="Q2484">
        <v>0.27562999999999999</v>
      </c>
      <c r="R2484">
        <v>0.32438</v>
      </c>
      <c r="S2484">
        <v>0.46812999999999999</v>
      </c>
      <c r="T2484">
        <v>0.90937999999999997</v>
      </c>
      <c r="U2484">
        <v>1.5006299999999999</v>
      </c>
      <c r="V2484" t="e">
        <v>#N/A</v>
      </c>
      <c r="W2484" t="e">
        <v>#N/A</v>
      </c>
      <c r="X2484">
        <v>71.97</v>
      </c>
    </row>
    <row r="2485" spans="1:24" x14ac:dyDescent="0.55000000000000004">
      <c r="A2485" s="5">
        <v>40031</v>
      </c>
      <c r="B2485">
        <v>0.17</v>
      </c>
      <c r="C2485">
        <v>0.17</v>
      </c>
      <c r="D2485">
        <v>0.28000000000000003</v>
      </c>
      <c r="E2485">
        <v>0.48</v>
      </c>
      <c r="F2485">
        <v>1.22</v>
      </c>
      <c r="G2485">
        <v>1.77</v>
      </c>
      <c r="H2485">
        <v>2.73</v>
      </c>
      <c r="I2485">
        <v>3.39</v>
      </c>
      <c r="J2485">
        <v>3.79</v>
      </c>
      <c r="K2485">
        <v>4.51</v>
      </c>
      <c r="L2485">
        <v>4.53</v>
      </c>
      <c r="M2485">
        <v>1.34</v>
      </c>
      <c r="N2485">
        <v>1.87</v>
      </c>
      <c r="O2485">
        <v>2.36</v>
      </c>
      <c r="P2485" t="e">
        <v>#N/A</v>
      </c>
      <c r="Q2485">
        <v>0.27562999999999999</v>
      </c>
      <c r="R2485">
        <v>0.32250000000000001</v>
      </c>
      <c r="S2485">
        <v>0.46438000000000001</v>
      </c>
      <c r="T2485">
        <v>0.90874999999999995</v>
      </c>
      <c r="U2485">
        <v>1.5106299999999999</v>
      </c>
      <c r="V2485" t="e">
        <v>#N/A</v>
      </c>
      <c r="W2485" t="e">
        <v>#N/A</v>
      </c>
      <c r="X2485">
        <v>71.959999999999994</v>
      </c>
    </row>
    <row r="2486" spans="1:24" x14ac:dyDescent="0.55000000000000004">
      <c r="A2486" s="5">
        <v>40032</v>
      </c>
      <c r="B2486">
        <v>0.17</v>
      </c>
      <c r="C2486">
        <v>0.19</v>
      </c>
      <c r="D2486">
        <v>0.3</v>
      </c>
      <c r="E2486">
        <v>0.52</v>
      </c>
      <c r="F2486">
        <v>1.32</v>
      </c>
      <c r="G2486">
        <v>1.87</v>
      </c>
      <c r="H2486">
        <v>2.84</v>
      </c>
      <c r="I2486">
        <v>3.5</v>
      </c>
      <c r="J2486">
        <v>3.89</v>
      </c>
      <c r="K2486">
        <v>4.59</v>
      </c>
      <c r="L2486">
        <v>4.6100000000000003</v>
      </c>
      <c r="M2486">
        <v>1.36</v>
      </c>
      <c r="N2486">
        <v>1.88</v>
      </c>
      <c r="O2486">
        <v>2.34</v>
      </c>
      <c r="P2486" t="e">
        <v>#N/A</v>
      </c>
      <c r="Q2486">
        <v>0.27562999999999999</v>
      </c>
      <c r="R2486">
        <v>0.32312999999999997</v>
      </c>
      <c r="S2486">
        <v>0.46124999999999999</v>
      </c>
      <c r="T2486">
        <v>0.90749999999999997</v>
      </c>
      <c r="U2486">
        <v>1.51</v>
      </c>
      <c r="V2486" t="e">
        <v>#N/A</v>
      </c>
      <c r="W2486" t="e">
        <v>#N/A</v>
      </c>
      <c r="X2486">
        <v>70.97</v>
      </c>
    </row>
    <row r="2487" spans="1:24" x14ac:dyDescent="0.55000000000000004">
      <c r="A2487" s="5">
        <v>40035</v>
      </c>
      <c r="B2487">
        <v>0.17</v>
      </c>
      <c r="C2487">
        <v>0.19</v>
      </c>
      <c r="D2487">
        <v>0.28999999999999998</v>
      </c>
      <c r="E2487">
        <v>0.49</v>
      </c>
      <c r="F2487">
        <v>1.24</v>
      </c>
      <c r="G2487">
        <v>1.79</v>
      </c>
      <c r="H2487">
        <v>2.75</v>
      </c>
      <c r="I2487">
        <v>3.4</v>
      </c>
      <c r="J2487">
        <v>3.8</v>
      </c>
      <c r="K2487">
        <v>4.49</v>
      </c>
      <c r="L2487">
        <v>4.5199999999999996</v>
      </c>
      <c r="M2487">
        <v>1.33</v>
      </c>
      <c r="N2487">
        <v>1.83</v>
      </c>
      <c r="O2487">
        <v>2.29</v>
      </c>
      <c r="P2487" t="e">
        <v>#N/A</v>
      </c>
      <c r="Q2487">
        <v>0.27500000000000002</v>
      </c>
      <c r="R2487">
        <v>0.32250000000000001</v>
      </c>
      <c r="S2487">
        <v>0.45874999999999999</v>
      </c>
      <c r="T2487">
        <v>0.90812999999999999</v>
      </c>
      <c r="U2487">
        <v>1.5487500000000001</v>
      </c>
      <c r="V2487" t="e">
        <v>#N/A</v>
      </c>
      <c r="W2487" t="e">
        <v>#N/A</v>
      </c>
      <c r="X2487">
        <v>70.59</v>
      </c>
    </row>
    <row r="2488" spans="1:24" x14ac:dyDescent="0.55000000000000004">
      <c r="A2488" s="5">
        <v>40036</v>
      </c>
      <c r="B2488">
        <v>0.16</v>
      </c>
      <c r="C2488">
        <v>0.18</v>
      </c>
      <c r="D2488">
        <v>0.28000000000000003</v>
      </c>
      <c r="E2488">
        <v>0.48</v>
      </c>
      <c r="F2488">
        <v>1.21</v>
      </c>
      <c r="G2488">
        <v>1.78</v>
      </c>
      <c r="H2488">
        <v>2.69</v>
      </c>
      <c r="I2488">
        <v>3.32</v>
      </c>
      <c r="J2488">
        <v>3.71</v>
      </c>
      <c r="K2488">
        <v>4.4000000000000004</v>
      </c>
      <c r="L2488">
        <v>4.4400000000000004</v>
      </c>
      <c r="M2488">
        <v>1.33</v>
      </c>
      <c r="N2488">
        <v>1.8</v>
      </c>
      <c r="O2488">
        <v>2.2400000000000002</v>
      </c>
      <c r="P2488" t="e">
        <v>#N/A</v>
      </c>
      <c r="Q2488">
        <v>0.27450000000000002</v>
      </c>
      <c r="R2488">
        <v>0.32063000000000003</v>
      </c>
      <c r="S2488">
        <v>0.45438000000000001</v>
      </c>
      <c r="T2488">
        <v>0.89124999999999999</v>
      </c>
      <c r="U2488">
        <v>1.5106299999999999</v>
      </c>
      <c r="V2488" t="e">
        <v>#N/A</v>
      </c>
      <c r="W2488" t="e">
        <v>#N/A</v>
      </c>
      <c r="X2488">
        <v>69.459999999999994</v>
      </c>
    </row>
    <row r="2489" spans="1:24" x14ac:dyDescent="0.55000000000000004">
      <c r="A2489" s="5">
        <v>40037</v>
      </c>
      <c r="B2489">
        <v>0.15</v>
      </c>
      <c r="C2489">
        <v>0.17</v>
      </c>
      <c r="D2489">
        <v>0.28000000000000003</v>
      </c>
      <c r="E2489">
        <v>0.47</v>
      </c>
      <c r="F2489">
        <v>1.18</v>
      </c>
      <c r="G2489">
        <v>1.76</v>
      </c>
      <c r="H2489">
        <v>2.7</v>
      </c>
      <c r="I2489">
        <v>3.35</v>
      </c>
      <c r="J2489">
        <v>3.72</v>
      </c>
      <c r="K2489">
        <v>4.49</v>
      </c>
      <c r="L2489">
        <v>4.53</v>
      </c>
      <c r="M2489">
        <v>1.36</v>
      </c>
      <c r="N2489">
        <v>1.84</v>
      </c>
      <c r="O2489">
        <v>2.3199999999999998</v>
      </c>
      <c r="P2489" t="e">
        <v>#N/A</v>
      </c>
      <c r="Q2489">
        <v>0.27406000000000003</v>
      </c>
      <c r="R2489">
        <v>0.31938</v>
      </c>
      <c r="S2489">
        <v>0.44968999999999998</v>
      </c>
      <c r="T2489">
        <v>0.86875000000000002</v>
      </c>
      <c r="U2489">
        <v>1.46</v>
      </c>
      <c r="V2489" t="e">
        <v>#N/A</v>
      </c>
      <c r="W2489" t="e">
        <v>#N/A</v>
      </c>
      <c r="X2489">
        <v>70.08</v>
      </c>
    </row>
    <row r="2490" spans="1:24" x14ac:dyDescent="0.55000000000000004">
      <c r="A2490" s="5">
        <v>40038</v>
      </c>
      <c r="B2490">
        <v>0.15</v>
      </c>
      <c r="C2490">
        <v>0.17</v>
      </c>
      <c r="D2490">
        <v>0.28000000000000003</v>
      </c>
      <c r="E2490">
        <v>0.45</v>
      </c>
      <c r="F2490">
        <v>1.1200000000000001</v>
      </c>
      <c r="G2490">
        <v>1.66</v>
      </c>
      <c r="H2490">
        <v>2.58</v>
      </c>
      <c r="I2490">
        <v>3.22</v>
      </c>
      <c r="J2490">
        <v>3.59</v>
      </c>
      <c r="K2490">
        <v>4.37</v>
      </c>
      <c r="L2490">
        <v>4.4400000000000004</v>
      </c>
      <c r="M2490">
        <v>1.34</v>
      </c>
      <c r="N2490">
        <v>1.8</v>
      </c>
      <c r="O2490">
        <v>2.2400000000000002</v>
      </c>
      <c r="P2490" t="e">
        <v>#N/A</v>
      </c>
      <c r="Q2490">
        <v>0.27281</v>
      </c>
      <c r="R2490">
        <v>0.315</v>
      </c>
      <c r="S2490">
        <v>0.44</v>
      </c>
      <c r="T2490">
        <v>0.85124999999999995</v>
      </c>
      <c r="U2490">
        <v>1.41875</v>
      </c>
      <c r="V2490" t="e">
        <v>#N/A</v>
      </c>
      <c r="W2490" t="e">
        <v>#N/A</v>
      </c>
      <c r="X2490">
        <v>70.569999999999993</v>
      </c>
    </row>
    <row r="2491" spans="1:24" x14ac:dyDescent="0.55000000000000004">
      <c r="A2491" s="5">
        <v>40039</v>
      </c>
      <c r="B2491">
        <v>0.15</v>
      </c>
      <c r="C2491">
        <v>0.18</v>
      </c>
      <c r="D2491">
        <v>0.26</v>
      </c>
      <c r="E2491">
        <v>0.44</v>
      </c>
      <c r="F2491">
        <v>1.07</v>
      </c>
      <c r="G2491">
        <v>1.61</v>
      </c>
      <c r="H2491">
        <v>2.5099999999999998</v>
      </c>
      <c r="I2491">
        <v>3.17</v>
      </c>
      <c r="J2491">
        <v>3.55</v>
      </c>
      <c r="K2491">
        <v>4.33</v>
      </c>
      <c r="L2491">
        <v>4.41</v>
      </c>
      <c r="M2491">
        <v>1.38</v>
      </c>
      <c r="N2491">
        <v>1.85</v>
      </c>
      <c r="O2491">
        <v>2.2599999999999998</v>
      </c>
      <c r="P2491" t="e">
        <v>#N/A</v>
      </c>
      <c r="Q2491">
        <v>0.27250000000000002</v>
      </c>
      <c r="R2491">
        <v>0.30875000000000002</v>
      </c>
      <c r="S2491">
        <v>0.42937999999999998</v>
      </c>
      <c r="T2491">
        <v>0.83187999999999995</v>
      </c>
      <c r="U2491">
        <v>1.39</v>
      </c>
      <c r="V2491" t="e">
        <v>#N/A</v>
      </c>
      <c r="W2491" t="e">
        <v>#N/A</v>
      </c>
      <c r="X2491">
        <v>67.510000000000005</v>
      </c>
    </row>
    <row r="2492" spans="1:24" x14ac:dyDescent="0.55000000000000004">
      <c r="A2492" s="5">
        <v>40042</v>
      </c>
      <c r="B2492">
        <v>0.17</v>
      </c>
      <c r="C2492">
        <v>0.18</v>
      </c>
      <c r="D2492">
        <v>0.27</v>
      </c>
      <c r="E2492">
        <v>0.45</v>
      </c>
      <c r="F2492">
        <v>1.04</v>
      </c>
      <c r="G2492">
        <v>1.54</v>
      </c>
      <c r="H2492">
        <v>2.4300000000000002</v>
      </c>
      <c r="I2492">
        <v>3.09</v>
      </c>
      <c r="J2492">
        <v>3.48</v>
      </c>
      <c r="K2492">
        <v>4.26</v>
      </c>
      <c r="L2492">
        <v>4.33</v>
      </c>
      <c r="M2492">
        <v>1.35</v>
      </c>
      <c r="N2492">
        <v>1.79</v>
      </c>
      <c r="O2492">
        <v>2.2000000000000002</v>
      </c>
      <c r="P2492" t="e">
        <v>#N/A</v>
      </c>
      <c r="Q2492">
        <v>0.27875</v>
      </c>
      <c r="R2492">
        <v>0.315</v>
      </c>
      <c r="S2492">
        <v>0.43125000000000002</v>
      </c>
      <c r="T2492">
        <v>0.83125000000000004</v>
      </c>
      <c r="U2492">
        <v>1.3887499999999999</v>
      </c>
      <c r="V2492" t="e">
        <v>#N/A</v>
      </c>
      <c r="W2492" t="e">
        <v>#N/A</v>
      </c>
      <c r="X2492">
        <v>66.72</v>
      </c>
    </row>
    <row r="2493" spans="1:24" x14ac:dyDescent="0.55000000000000004">
      <c r="A2493" s="5">
        <v>40043</v>
      </c>
      <c r="B2493">
        <v>0.17</v>
      </c>
      <c r="C2493">
        <v>0.18</v>
      </c>
      <c r="D2493">
        <v>0.27</v>
      </c>
      <c r="E2493">
        <v>0.43</v>
      </c>
      <c r="F2493">
        <v>1.06</v>
      </c>
      <c r="G2493">
        <v>1.57</v>
      </c>
      <c r="H2493">
        <v>2.48</v>
      </c>
      <c r="I2493">
        <v>3.13</v>
      </c>
      <c r="J2493">
        <v>3.51</v>
      </c>
      <c r="K2493">
        <v>4.29</v>
      </c>
      <c r="L2493">
        <v>4.3499999999999996</v>
      </c>
      <c r="M2493">
        <v>1.32</v>
      </c>
      <c r="N2493">
        <v>1.78</v>
      </c>
      <c r="O2493">
        <v>2.17</v>
      </c>
      <c r="P2493" t="e">
        <v>#N/A</v>
      </c>
      <c r="Q2493">
        <v>0.27250000000000002</v>
      </c>
      <c r="R2493">
        <v>0.30687999999999999</v>
      </c>
      <c r="S2493">
        <v>0.42499999999999999</v>
      </c>
      <c r="T2493">
        <v>0.82499999999999996</v>
      </c>
      <c r="U2493">
        <v>1.39</v>
      </c>
      <c r="V2493" t="e">
        <v>#N/A</v>
      </c>
      <c r="W2493" t="e">
        <v>#N/A</v>
      </c>
      <c r="X2493">
        <v>69.22</v>
      </c>
    </row>
    <row r="2494" spans="1:24" x14ac:dyDescent="0.55000000000000004">
      <c r="A2494" s="5">
        <v>40044</v>
      </c>
      <c r="B2494">
        <v>0.17</v>
      </c>
      <c r="C2494">
        <v>0.17</v>
      </c>
      <c r="D2494">
        <v>0.25</v>
      </c>
      <c r="E2494">
        <v>0.43</v>
      </c>
      <c r="F2494">
        <v>1.01</v>
      </c>
      <c r="G2494">
        <v>1.52</v>
      </c>
      <c r="H2494">
        <v>2.4300000000000002</v>
      </c>
      <c r="I2494">
        <v>3.07</v>
      </c>
      <c r="J2494">
        <v>3.45</v>
      </c>
      <c r="K2494">
        <v>4.2300000000000004</v>
      </c>
      <c r="L2494">
        <v>4.28</v>
      </c>
      <c r="M2494">
        <v>1.23</v>
      </c>
      <c r="N2494">
        <v>1.7</v>
      </c>
      <c r="O2494">
        <v>2.12</v>
      </c>
      <c r="P2494" t="e">
        <v>#N/A</v>
      </c>
      <c r="Q2494">
        <v>0.26874999999999999</v>
      </c>
      <c r="R2494">
        <v>0.30499999999999999</v>
      </c>
      <c r="S2494">
        <v>0.41875000000000001</v>
      </c>
      <c r="T2494">
        <v>0.81374999999999997</v>
      </c>
      <c r="U2494">
        <v>1.37</v>
      </c>
      <c r="V2494" t="e">
        <v>#N/A</v>
      </c>
      <c r="W2494" t="e">
        <v>#N/A</v>
      </c>
      <c r="X2494">
        <v>72.540000000000006</v>
      </c>
    </row>
    <row r="2495" spans="1:24" x14ac:dyDescent="0.55000000000000004">
      <c r="A2495" s="5">
        <v>40045</v>
      </c>
      <c r="B2495">
        <v>0.17</v>
      </c>
      <c r="C2495">
        <v>0.17</v>
      </c>
      <c r="D2495">
        <v>0.26</v>
      </c>
      <c r="E2495">
        <v>0.42</v>
      </c>
      <c r="F2495">
        <v>1.03</v>
      </c>
      <c r="G2495">
        <v>1.53</v>
      </c>
      <c r="H2495">
        <v>2.4300000000000002</v>
      </c>
      <c r="I2495">
        <v>3.06</v>
      </c>
      <c r="J2495">
        <v>3.42</v>
      </c>
      <c r="K2495">
        <v>4.18</v>
      </c>
      <c r="L2495">
        <v>4.24</v>
      </c>
      <c r="M2495">
        <v>1.1299999999999999</v>
      </c>
      <c r="N2495">
        <v>1.6</v>
      </c>
      <c r="O2495">
        <v>2.0699999999999998</v>
      </c>
      <c r="P2495" t="e">
        <v>#N/A</v>
      </c>
      <c r="Q2495">
        <v>0.26750000000000002</v>
      </c>
      <c r="R2495">
        <v>0.30313000000000001</v>
      </c>
      <c r="S2495">
        <v>0.40688000000000002</v>
      </c>
      <c r="T2495">
        <v>0.80874999999999997</v>
      </c>
      <c r="U2495">
        <v>1.3812500000000001</v>
      </c>
      <c r="V2495" t="e">
        <v>#N/A</v>
      </c>
      <c r="W2495" t="e">
        <v>#N/A</v>
      </c>
      <c r="X2495">
        <v>72.400000000000006</v>
      </c>
    </row>
    <row r="2496" spans="1:24" x14ac:dyDescent="0.55000000000000004">
      <c r="A2496" s="5">
        <v>40046</v>
      </c>
      <c r="B2496">
        <v>0.16</v>
      </c>
      <c r="C2496">
        <v>0.17</v>
      </c>
      <c r="D2496">
        <v>0.26</v>
      </c>
      <c r="E2496">
        <v>0.45</v>
      </c>
      <c r="F2496">
        <v>1.1299999999999999</v>
      </c>
      <c r="G2496">
        <v>1.65</v>
      </c>
      <c r="H2496">
        <v>2.58</v>
      </c>
      <c r="I2496">
        <v>3.21</v>
      </c>
      <c r="J2496">
        <v>3.56</v>
      </c>
      <c r="K2496">
        <v>4.32</v>
      </c>
      <c r="L2496">
        <v>4.3600000000000003</v>
      </c>
      <c r="M2496">
        <v>1.22</v>
      </c>
      <c r="N2496">
        <v>1.69</v>
      </c>
      <c r="O2496">
        <v>2.17</v>
      </c>
      <c r="P2496" t="e">
        <v>#N/A</v>
      </c>
      <c r="Q2496">
        <v>0.26562999999999998</v>
      </c>
      <c r="R2496">
        <v>0.3</v>
      </c>
      <c r="S2496">
        <v>0.39312999999999998</v>
      </c>
      <c r="T2496">
        <v>0.79625000000000001</v>
      </c>
      <c r="U2496">
        <v>1.3487499999999999</v>
      </c>
      <c r="V2496" t="e">
        <v>#N/A</v>
      </c>
      <c r="W2496" t="e">
        <v>#N/A</v>
      </c>
      <c r="X2496">
        <v>73.12</v>
      </c>
    </row>
    <row r="2497" spans="1:24" x14ac:dyDescent="0.55000000000000004">
      <c r="A2497" s="5">
        <v>40049</v>
      </c>
      <c r="B2497">
        <v>0.16</v>
      </c>
      <c r="C2497">
        <v>0.17</v>
      </c>
      <c r="D2497">
        <v>0.26</v>
      </c>
      <c r="E2497">
        <v>0.44</v>
      </c>
      <c r="F2497">
        <v>1.05</v>
      </c>
      <c r="G2497">
        <v>1.57</v>
      </c>
      <c r="H2497">
        <v>2.5</v>
      </c>
      <c r="I2497">
        <v>3.13</v>
      </c>
      <c r="J2497">
        <v>3.48</v>
      </c>
      <c r="K2497">
        <v>4.22</v>
      </c>
      <c r="L2497">
        <v>4.2699999999999996</v>
      </c>
      <c r="M2497">
        <v>1.21</v>
      </c>
      <c r="N2497">
        <v>1.67</v>
      </c>
      <c r="O2497">
        <v>2.12</v>
      </c>
      <c r="P2497" t="e">
        <v>#N/A</v>
      </c>
      <c r="Q2497">
        <v>0.26438</v>
      </c>
      <c r="R2497">
        <v>0.29687999999999998</v>
      </c>
      <c r="S2497">
        <v>0.38688</v>
      </c>
      <c r="T2497">
        <v>0.79625000000000001</v>
      </c>
      <c r="U2497">
        <v>1.38375</v>
      </c>
      <c r="V2497" t="e">
        <v>#N/A</v>
      </c>
      <c r="W2497" t="e">
        <v>#N/A</v>
      </c>
      <c r="X2497">
        <v>73.680000000000007</v>
      </c>
    </row>
    <row r="2498" spans="1:24" x14ac:dyDescent="0.55000000000000004">
      <c r="A2498" s="5">
        <v>40050</v>
      </c>
      <c r="B2498">
        <v>0.15</v>
      </c>
      <c r="C2498">
        <v>0.17</v>
      </c>
      <c r="D2498">
        <v>0.26</v>
      </c>
      <c r="E2498">
        <v>0.47</v>
      </c>
      <c r="F2498">
        <v>1.05</v>
      </c>
      <c r="G2498">
        <v>1.56</v>
      </c>
      <c r="H2498">
        <v>2.48</v>
      </c>
      <c r="I2498">
        <v>3.1</v>
      </c>
      <c r="J2498">
        <v>3.45</v>
      </c>
      <c r="K2498">
        <v>4.17</v>
      </c>
      <c r="L2498">
        <v>4.22</v>
      </c>
      <c r="M2498">
        <v>1.27</v>
      </c>
      <c r="N2498">
        <v>1.72</v>
      </c>
      <c r="O2498">
        <v>2.12</v>
      </c>
      <c r="P2498" t="e">
        <v>#N/A</v>
      </c>
      <c r="Q2498">
        <v>0.26280999999999999</v>
      </c>
      <c r="R2498">
        <v>0.29437999999999998</v>
      </c>
      <c r="S2498">
        <v>0.38</v>
      </c>
      <c r="T2498">
        <v>0.78500000000000003</v>
      </c>
      <c r="U2498">
        <v>1.355</v>
      </c>
      <c r="V2498" t="e">
        <v>#N/A</v>
      </c>
      <c r="W2498" t="e">
        <v>#N/A</v>
      </c>
      <c r="X2498">
        <v>71.599999999999994</v>
      </c>
    </row>
    <row r="2499" spans="1:24" x14ac:dyDescent="0.55000000000000004">
      <c r="A2499" s="5">
        <v>40051</v>
      </c>
      <c r="B2499">
        <v>0.15</v>
      </c>
      <c r="C2499">
        <v>0.15</v>
      </c>
      <c r="D2499">
        <v>0.25</v>
      </c>
      <c r="E2499">
        <v>0.45</v>
      </c>
      <c r="F2499">
        <v>1.06</v>
      </c>
      <c r="G2499">
        <v>1.57</v>
      </c>
      <c r="H2499">
        <v>2.46</v>
      </c>
      <c r="I2499">
        <v>3.09</v>
      </c>
      <c r="J2499">
        <v>3.44</v>
      </c>
      <c r="K2499">
        <v>4.1500000000000004</v>
      </c>
      <c r="L2499">
        <v>4.2</v>
      </c>
      <c r="M2499">
        <v>1.26</v>
      </c>
      <c r="N2499">
        <v>1.72</v>
      </c>
      <c r="O2499">
        <v>2.1</v>
      </c>
      <c r="P2499" t="e">
        <v>#N/A</v>
      </c>
      <c r="Q2499">
        <v>0.26062999999999997</v>
      </c>
      <c r="R2499">
        <v>0.29187999999999997</v>
      </c>
      <c r="S2499">
        <v>0.37187999999999999</v>
      </c>
      <c r="T2499">
        <v>0.78249999999999997</v>
      </c>
      <c r="U2499">
        <v>1.355</v>
      </c>
      <c r="V2499" t="e">
        <v>#N/A</v>
      </c>
      <c r="W2499" t="e">
        <v>#N/A</v>
      </c>
      <c r="X2499">
        <v>71.38</v>
      </c>
    </row>
    <row r="2500" spans="1:24" x14ac:dyDescent="0.55000000000000004">
      <c r="A2500" s="5">
        <v>40052</v>
      </c>
      <c r="B2500">
        <v>0.14000000000000001</v>
      </c>
      <c r="C2500">
        <v>0.15</v>
      </c>
      <c r="D2500">
        <v>0.26</v>
      </c>
      <c r="E2500">
        <v>0.46</v>
      </c>
      <c r="F2500">
        <v>1.04</v>
      </c>
      <c r="G2500">
        <v>1.58</v>
      </c>
      <c r="H2500">
        <v>2.48</v>
      </c>
      <c r="I2500">
        <v>3.12</v>
      </c>
      <c r="J2500">
        <v>3.47</v>
      </c>
      <c r="K2500">
        <v>4.1900000000000004</v>
      </c>
      <c r="L2500">
        <v>4.2300000000000004</v>
      </c>
      <c r="M2500">
        <v>1.27</v>
      </c>
      <c r="N2500">
        <v>1.75</v>
      </c>
      <c r="O2500">
        <v>2.14</v>
      </c>
      <c r="P2500" t="e">
        <v>#N/A</v>
      </c>
      <c r="Q2500">
        <v>0.26124999999999998</v>
      </c>
      <c r="R2500">
        <v>0.28813</v>
      </c>
      <c r="S2500">
        <v>0.36063000000000001</v>
      </c>
      <c r="T2500">
        <v>0.77312999999999998</v>
      </c>
      <c r="U2500">
        <v>1.3462499999999999</v>
      </c>
      <c r="V2500" t="e">
        <v>#N/A</v>
      </c>
      <c r="W2500" t="e">
        <v>#N/A</v>
      </c>
      <c r="X2500">
        <v>72.489999999999995</v>
      </c>
    </row>
    <row r="2501" spans="1:24" x14ac:dyDescent="0.55000000000000004">
      <c r="A2501" s="5">
        <v>40053</v>
      </c>
      <c r="B2501">
        <v>0.14000000000000001</v>
      </c>
      <c r="C2501">
        <v>0.15</v>
      </c>
      <c r="D2501">
        <v>0.25</v>
      </c>
      <c r="E2501">
        <v>0.44</v>
      </c>
      <c r="F2501">
        <v>1.01</v>
      </c>
      <c r="G2501">
        <v>1.55</v>
      </c>
      <c r="H2501">
        <v>2.46</v>
      </c>
      <c r="I2501">
        <v>3.09</v>
      </c>
      <c r="J2501">
        <v>3.46</v>
      </c>
      <c r="K2501">
        <v>4.17</v>
      </c>
      <c r="L2501">
        <v>4.21</v>
      </c>
      <c r="M2501">
        <v>1.28</v>
      </c>
      <c r="N2501">
        <v>1.76</v>
      </c>
      <c r="O2501">
        <v>2.17</v>
      </c>
      <c r="P2501" t="e">
        <v>#N/A</v>
      </c>
      <c r="Q2501">
        <v>0.25874999999999998</v>
      </c>
      <c r="R2501">
        <v>0.28000000000000003</v>
      </c>
      <c r="S2501">
        <v>0.34749999999999998</v>
      </c>
      <c r="T2501">
        <v>0.755</v>
      </c>
      <c r="U2501">
        <v>1.33</v>
      </c>
      <c r="V2501" t="e">
        <v>#N/A</v>
      </c>
      <c r="W2501" t="e">
        <v>#N/A</v>
      </c>
      <c r="X2501">
        <v>72.72</v>
      </c>
    </row>
    <row r="2502" spans="1:24" x14ac:dyDescent="0.55000000000000004">
      <c r="A2502" s="5">
        <v>40056</v>
      </c>
      <c r="B2502">
        <v>0.15</v>
      </c>
      <c r="C2502">
        <v>0.15</v>
      </c>
      <c r="D2502">
        <v>0.24</v>
      </c>
      <c r="E2502">
        <v>0.43</v>
      </c>
      <c r="F2502">
        <v>0.97</v>
      </c>
      <c r="G2502">
        <v>1.49</v>
      </c>
      <c r="H2502">
        <v>2.39</v>
      </c>
      <c r="I2502">
        <v>3.03</v>
      </c>
      <c r="J2502">
        <v>3.4</v>
      </c>
      <c r="K2502">
        <v>4.1399999999999997</v>
      </c>
      <c r="L2502">
        <v>4.18</v>
      </c>
      <c r="M2502">
        <v>1.27</v>
      </c>
      <c r="N2502">
        <v>1.76</v>
      </c>
      <c r="O2502">
        <v>2.21</v>
      </c>
      <c r="P2502" t="e">
        <v>#N/A</v>
      </c>
      <c r="Q2502" t="e">
        <v>#N/A</v>
      </c>
      <c r="R2502" t="e">
        <v>#N/A</v>
      </c>
      <c r="S2502" t="e">
        <v>#N/A</v>
      </c>
      <c r="T2502" t="e">
        <v>#N/A</v>
      </c>
      <c r="U2502" t="e">
        <v>#N/A</v>
      </c>
      <c r="V2502" t="e">
        <v>#N/A</v>
      </c>
      <c r="W2502" t="e">
        <v>#N/A</v>
      </c>
      <c r="X2502">
        <v>69.97</v>
      </c>
    </row>
    <row r="2503" spans="1:24" x14ac:dyDescent="0.55000000000000004">
      <c r="A2503" s="5">
        <v>40057</v>
      </c>
      <c r="B2503">
        <v>0.15</v>
      </c>
      <c r="C2503">
        <v>0.14000000000000001</v>
      </c>
      <c r="D2503">
        <v>0.23</v>
      </c>
      <c r="E2503">
        <v>0.43</v>
      </c>
      <c r="F2503">
        <v>0.92</v>
      </c>
      <c r="G2503">
        <v>1.44</v>
      </c>
      <c r="H2503">
        <v>2.33</v>
      </c>
      <c r="I2503">
        <v>2.99</v>
      </c>
      <c r="J2503">
        <v>3.38</v>
      </c>
      <c r="K2503">
        <v>4.1399999999999997</v>
      </c>
      <c r="L2503">
        <v>4.1900000000000004</v>
      </c>
      <c r="M2503">
        <v>1.22</v>
      </c>
      <c r="N2503">
        <v>1.74</v>
      </c>
      <c r="O2503">
        <v>2.21</v>
      </c>
      <c r="P2503" t="e">
        <v>#N/A</v>
      </c>
      <c r="Q2503">
        <v>0.25624999999999998</v>
      </c>
      <c r="R2503">
        <v>0.27438000000000001</v>
      </c>
      <c r="S2503">
        <v>0.33438000000000001</v>
      </c>
      <c r="T2503">
        <v>0.72875000000000001</v>
      </c>
      <c r="U2503">
        <v>1.29688</v>
      </c>
      <c r="V2503" t="e">
        <v>#N/A</v>
      </c>
      <c r="W2503" t="e">
        <v>#N/A</v>
      </c>
      <c r="X2503">
        <v>68.11</v>
      </c>
    </row>
    <row r="2504" spans="1:24" x14ac:dyDescent="0.55000000000000004">
      <c r="A2504" s="5">
        <v>40058</v>
      </c>
      <c r="B2504">
        <v>0.16</v>
      </c>
      <c r="C2504">
        <v>0.14000000000000001</v>
      </c>
      <c r="D2504">
        <v>0.22</v>
      </c>
      <c r="E2504">
        <v>0.41</v>
      </c>
      <c r="F2504">
        <v>0.89</v>
      </c>
      <c r="G2504">
        <v>1.39</v>
      </c>
      <c r="H2504">
        <v>2.2599999999999998</v>
      </c>
      <c r="I2504">
        <v>2.91</v>
      </c>
      <c r="J2504">
        <v>3.29</v>
      </c>
      <c r="K2504">
        <v>4.04</v>
      </c>
      <c r="L2504">
        <v>4.09</v>
      </c>
      <c r="M2504">
        <v>1.19</v>
      </c>
      <c r="N2504">
        <v>1.71</v>
      </c>
      <c r="O2504">
        <v>2.17</v>
      </c>
      <c r="P2504" t="e">
        <v>#N/A</v>
      </c>
      <c r="Q2504">
        <v>0.25438</v>
      </c>
      <c r="R2504">
        <v>0.27250000000000002</v>
      </c>
      <c r="S2504">
        <v>0.33</v>
      </c>
      <c r="T2504">
        <v>0.72624999999999995</v>
      </c>
      <c r="U2504">
        <v>1.2949999999999999</v>
      </c>
      <c r="V2504" t="e">
        <v>#N/A</v>
      </c>
      <c r="W2504" t="e">
        <v>#N/A</v>
      </c>
      <c r="X2504">
        <v>68.03</v>
      </c>
    </row>
    <row r="2505" spans="1:24" x14ac:dyDescent="0.55000000000000004">
      <c r="A2505" s="5">
        <v>40059</v>
      </c>
      <c r="B2505">
        <v>0.15</v>
      </c>
      <c r="C2505">
        <v>0.15</v>
      </c>
      <c r="D2505">
        <v>0.23</v>
      </c>
      <c r="E2505">
        <v>0.42</v>
      </c>
      <c r="F2505">
        <v>0.91</v>
      </c>
      <c r="G2505">
        <v>1.42</v>
      </c>
      <c r="H2505">
        <v>2.29</v>
      </c>
      <c r="I2505">
        <v>2.95</v>
      </c>
      <c r="J2505">
        <v>3.33</v>
      </c>
      <c r="K2505">
        <v>4.09</v>
      </c>
      <c r="L2505">
        <v>4.1500000000000004</v>
      </c>
      <c r="M2505">
        <v>1.1399999999999999</v>
      </c>
      <c r="N2505">
        <v>1.69</v>
      </c>
      <c r="O2505">
        <v>2.17</v>
      </c>
      <c r="P2505" t="e">
        <v>#N/A</v>
      </c>
      <c r="Q2505">
        <v>0.25313000000000002</v>
      </c>
      <c r="R2505">
        <v>0.26874999999999999</v>
      </c>
      <c r="S2505">
        <v>0.32188</v>
      </c>
      <c r="T2505">
        <v>0.71938000000000002</v>
      </c>
      <c r="U2505">
        <v>1.2906299999999999</v>
      </c>
      <c r="V2505" t="e">
        <v>#N/A</v>
      </c>
      <c r="W2505" t="e">
        <v>#N/A</v>
      </c>
      <c r="X2505">
        <v>67.900000000000006</v>
      </c>
    </row>
    <row r="2506" spans="1:24" x14ac:dyDescent="0.55000000000000004">
      <c r="A2506" s="5">
        <v>40060</v>
      </c>
      <c r="B2506">
        <v>0.15</v>
      </c>
      <c r="C2506">
        <v>0.14000000000000001</v>
      </c>
      <c r="D2506">
        <v>0.23</v>
      </c>
      <c r="E2506">
        <v>0.42</v>
      </c>
      <c r="F2506">
        <v>0.94</v>
      </c>
      <c r="G2506">
        <v>1.46</v>
      </c>
      <c r="H2506">
        <v>2.36</v>
      </c>
      <c r="I2506">
        <v>3.06</v>
      </c>
      <c r="J2506">
        <v>3.45</v>
      </c>
      <c r="K2506">
        <v>4.21</v>
      </c>
      <c r="L2506">
        <v>4.2699999999999996</v>
      </c>
      <c r="M2506">
        <v>1.1200000000000001</v>
      </c>
      <c r="N2506">
        <v>1.7</v>
      </c>
      <c r="O2506">
        <v>2.2000000000000002</v>
      </c>
      <c r="P2506" t="e">
        <v>#N/A</v>
      </c>
      <c r="Q2506">
        <v>0.25374999999999998</v>
      </c>
      <c r="R2506">
        <v>0.26500000000000001</v>
      </c>
      <c r="S2506">
        <v>0.31437999999999999</v>
      </c>
      <c r="T2506">
        <v>0.71250000000000002</v>
      </c>
      <c r="U2506">
        <v>1.28813</v>
      </c>
      <c r="V2506" t="e">
        <v>#N/A</v>
      </c>
      <c r="W2506" t="e">
        <v>#N/A</v>
      </c>
      <c r="X2506">
        <v>67.95</v>
      </c>
    </row>
    <row r="2507" spans="1:24" x14ac:dyDescent="0.55000000000000004">
      <c r="A2507" s="5">
        <v>40063</v>
      </c>
      <c r="B2507" t="e">
        <v>#N/A</v>
      </c>
      <c r="C2507" t="e">
        <v>#N/A</v>
      </c>
      <c r="D2507" t="e">
        <v>#N/A</v>
      </c>
      <c r="E2507" t="e">
        <v>#N/A</v>
      </c>
      <c r="F2507" t="e">
        <v>#N/A</v>
      </c>
      <c r="G2507" t="e">
        <v>#N/A</v>
      </c>
      <c r="H2507" t="e">
        <v>#N/A</v>
      </c>
      <c r="I2507" t="e">
        <v>#N/A</v>
      </c>
      <c r="J2507" t="e">
        <v>#N/A</v>
      </c>
      <c r="K2507" t="e">
        <v>#N/A</v>
      </c>
      <c r="L2507" t="e">
        <v>#N/A</v>
      </c>
      <c r="M2507" t="e">
        <v>#N/A</v>
      </c>
      <c r="N2507" t="e">
        <v>#N/A</v>
      </c>
      <c r="O2507" t="e">
        <v>#N/A</v>
      </c>
      <c r="P2507" t="e">
        <v>#N/A</v>
      </c>
      <c r="Q2507">
        <v>0.25124999999999997</v>
      </c>
      <c r="R2507">
        <v>0.26312999999999998</v>
      </c>
      <c r="S2507">
        <v>0.30875000000000002</v>
      </c>
      <c r="T2507">
        <v>0.70438000000000001</v>
      </c>
      <c r="U2507">
        <v>1.2875000000000001</v>
      </c>
      <c r="V2507" t="e">
        <v>#N/A</v>
      </c>
      <c r="W2507" t="e">
        <v>#N/A</v>
      </c>
      <c r="X2507" t="e">
        <v>#N/A</v>
      </c>
    </row>
    <row r="2508" spans="1:24" x14ac:dyDescent="0.55000000000000004">
      <c r="A2508" s="5">
        <v>40064</v>
      </c>
      <c r="B2508">
        <v>0.15</v>
      </c>
      <c r="C2508">
        <v>0.14000000000000001</v>
      </c>
      <c r="D2508">
        <v>0.24</v>
      </c>
      <c r="E2508">
        <v>0.41</v>
      </c>
      <c r="F2508">
        <v>0.93</v>
      </c>
      <c r="G2508">
        <v>1.49</v>
      </c>
      <c r="H2508">
        <v>2.38</v>
      </c>
      <c r="I2508">
        <v>3.06</v>
      </c>
      <c r="J2508">
        <v>3.47</v>
      </c>
      <c r="K2508">
        <v>4.24</v>
      </c>
      <c r="L2508">
        <v>4.3099999999999996</v>
      </c>
      <c r="M2508">
        <v>1.06</v>
      </c>
      <c r="N2508">
        <v>1.66</v>
      </c>
      <c r="O2508">
        <v>2.19</v>
      </c>
      <c r="P2508" t="e">
        <v>#N/A</v>
      </c>
      <c r="Q2508">
        <v>0.24937999999999999</v>
      </c>
      <c r="R2508">
        <v>0.26062999999999997</v>
      </c>
      <c r="S2508">
        <v>0.30187999999999998</v>
      </c>
      <c r="T2508">
        <v>0.7</v>
      </c>
      <c r="U2508">
        <v>1.2787500000000001</v>
      </c>
      <c r="V2508" t="e">
        <v>#N/A</v>
      </c>
      <c r="W2508" t="e">
        <v>#N/A</v>
      </c>
      <c r="X2508">
        <v>71.08</v>
      </c>
    </row>
    <row r="2509" spans="1:24" x14ac:dyDescent="0.55000000000000004">
      <c r="A2509" s="5">
        <v>40065</v>
      </c>
      <c r="B2509">
        <v>0.15</v>
      </c>
      <c r="C2509">
        <v>0.14000000000000001</v>
      </c>
      <c r="D2509">
        <v>0.22</v>
      </c>
      <c r="E2509">
        <v>0.4</v>
      </c>
      <c r="F2509">
        <v>0.93</v>
      </c>
      <c r="G2509">
        <v>1.48</v>
      </c>
      <c r="H2509">
        <v>2.38</v>
      </c>
      <c r="I2509">
        <v>3.07</v>
      </c>
      <c r="J2509">
        <v>3.48</v>
      </c>
      <c r="K2509">
        <v>4.26</v>
      </c>
      <c r="L2509">
        <v>4.33</v>
      </c>
      <c r="M2509">
        <v>1.02</v>
      </c>
      <c r="N2509">
        <v>1.66</v>
      </c>
      <c r="O2509">
        <v>2.19</v>
      </c>
      <c r="P2509" t="e">
        <v>#N/A</v>
      </c>
      <c r="Q2509">
        <v>0.24587999999999999</v>
      </c>
      <c r="R2509">
        <v>0.25838</v>
      </c>
      <c r="S2509">
        <v>0.29869000000000001</v>
      </c>
      <c r="T2509">
        <v>0.68874999999999997</v>
      </c>
      <c r="U2509">
        <v>1.2662500000000001</v>
      </c>
      <c r="V2509" t="e">
        <v>#N/A</v>
      </c>
      <c r="W2509" t="e">
        <v>#N/A</v>
      </c>
      <c r="X2509">
        <v>71.27</v>
      </c>
    </row>
    <row r="2510" spans="1:24" x14ac:dyDescent="0.55000000000000004">
      <c r="A2510" s="5">
        <v>40066</v>
      </c>
      <c r="B2510">
        <v>0.16</v>
      </c>
      <c r="C2510">
        <v>0.14000000000000001</v>
      </c>
      <c r="D2510">
        <v>0.21</v>
      </c>
      <c r="E2510">
        <v>0.4</v>
      </c>
      <c r="F2510">
        <v>0.9</v>
      </c>
      <c r="G2510">
        <v>1.42</v>
      </c>
      <c r="H2510">
        <v>2.29</v>
      </c>
      <c r="I2510">
        <v>2.95</v>
      </c>
      <c r="J2510">
        <v>3.36</v>
      </c>
      <c r="K2510">
        <v>4.1100000000000003</v>
      </c>
      <c r="L2510">
        <v>4.1900000000000004</v>
      </c>
      <c r="M2510">
        <v>0.97</v>
      </c>
      <c r="N2510">
        <v>1.59</v>
      </c>
      <c r="O2510">
        <v>2.12</v>
      </c>
      <c r="P2510" t="e">
        <v>#N/A</v>
      </c>
      <c r="Q2510">
        <v>0.24374999999999999</v>
      </c>
      <c r="R2510">
        <v>0.25813000000000003</v>
      </c>
      <c r="S2510">
        <v>0.29969000000000001</v>
      </c>
      <c r="T2510">
        <v>0.6825</v>
      </c>
      <c r="U2510">
        <v>1.26125</v>
      </c>
      <c r="V2510" t="e">
        <v>#N/A</v>
      </c>
      <c r="W2510" t="e">
        <v>#N/A</v>
      </c>
      <c r="X2510">
        <v>71.95</v>
      </c>
    </row>
    <row r="2511" spans="1:24" x14ac:dyDescent="0.55000000000000004">
      <c r="A2511" s="5">
        <v>40067</v>
      </c>
      <c r="B2511">
        <v>0.15</v>
      </c>
      <c r="C2511">
        <v>0.14000000000000001</v>
      </c>
      <c r="D2511">
        <v>0.21</v>
      </c>
      <c r="E2511">
        <v>0.39</v>
      </c>
      <c r="F2511">
        <v>0.9</v>
      </c>
      <c r="G2511">
        <v>1.42</v>
      </c>
      <c r="H2511">
        <v>2.29</v>
      </c>
      <c r="I2511">
        <v>2.93</v>
      </c>
      <c r="J2511">
        <v>3.34</v>
      </c>
      <c r="K2511">
        <v>4.0999999999999996</v>
      </c>
      <c r="L2511">
        <v>4.18</v>
      </c>
      <c r="M2511">
        <v>0.93</v>
      </c>
      <c r="N2511">
        <v>1.59</v>
      </c>
      <c r="O2511">
        <v>2.11</v>
      </c>
      <c r="P2511" t="e">
        <v>#N/A</v>
      </c>
      <c r="Q2511">
        <v>0.24338000000000001</v>
      </c>
      <c r="R2511">
        <v>0.25713000000000003</v>
      </c>
      <c r="S2511">
        <v>0.29899999999999999</v>
      </c>
      <c r="T2511">
        <v>0.67749999999999999</v>
      </c>
      <c r="U2511">
        <v>1.2537499999999999</v>
      </c>
      <c r="V2511" t="e">
        <v>#N/A</v>
      </c>
      <c r="W2511" t="e">
        <v>#N/A</v>
      </c>
      <c r="X2511">
        <v>69.34</v>
      </c>
    </row>
    <row r="2512" spans="1:24" x14ac:dyDescent="0.55000000000000004">
      <c r="A2512" s="5">
        <v>40070</v>
      </c>
      <c r="B2512">
        <v>0.16</v>
      </c>
      <c r="C2512">
        <v>0.14000000000000001</v>
      </c>
      <c r="D2512">
        <v>0.21</v>
      </c>
      <c r="E2512">
        <v>0.4</v>
      </c>
      <c r="F2512">
        <v>0.94</v>
      </c>
      <c r="G2512">
        <v>1.46</v>
      </c>
      <c r="H2512">
        <v>2.37</v>
      </c>
      <c r="I2512">
        <v>3.01</v>
      </c>
      <c r="J2512">
        <v>3.42</v>
      </c>
      <c r="K2512">
        <v>4.16</v>
      </c>
      <c r="L2512">
        <v>4.22</v>
      </c>
      <c r="M2512">
        <v>0.96</v>
      </c>
      <c r="N2512">
        <v>1.65</v>
      </c>
      <c r="O2512">
        <v>2.14</v>
      </c>
      <c r="P2512" t="e">
        <v>#N/A</v>
      </c>
      <c r="Q2512">
        <v>0.24124999999999999</v>
      </c>
      <c r="R2512">
        <v>0.25438</v>
      </c>
      <c r="S2512">
        <v>0.29499999999999998</v>
      </c>
      <c r="T2512">
        <v>0.67625000000000002</v>
      </c>
      <c r="U2512">
        <v>1.2537499999999999</v>
      </c>
      <c r="V2512" t="e">
        <v>#N/A</v>
      </c>
      <c r="W2512" t="e">
        <v>#N/A</v>
      </c>
      <c r="X2512">
        <v>68.86</v>
      </c>
    </row>
    <row r="2513" spans="1:24" x14ac:dyDescent="0.55000000000000004">
      <c r="A2513" s="5">
        <v>40071</v>
      </c>
      <c r="B2513">
        <v>0.17</v>
      </c>
      <c r="C2513">
        <v>0.13</v>
      </c>
      <c r="D2513">
        <v>0.21</v>
      </c>
      <c r="E2513">
        <v>0.39</v>
      </c>
      <c r="F2513">
        <v>0.96</v>
      </c>
      <c r="G2513">
        <v>1.49</v>
      </c>
      <c r="H2513">
        <v>2.41</v>
      </c>
      <c r="I2513">
        <v>3.07</v>
      </c>
      <c r="J2513">
        <v>3.47</v>
      </c>
      <c r="K2513">
        <v>4.21</v>
      </c>
      <c r="L2513">
        <v>4.2699999999999996</v>
      </c>
      <c r="M2513">
        <v>0.96</v>
      </c>
      <c r="N2513">
        <v>1.64</v>
      </c>
      <c r="O2513">
        <v>2.16</v>
      </c>
      <c r="P2513" t="e">
        <v>#N/A</v>
      </c>
      <c r="Q2513">
        <v>0.24249999999999999</v>
      </c>
      <c r="R2513">
        <v>0.25438</v>
      </c>
      <c r="S2513">
        <v>0.29337999999999997</v>
      </c>
      <c r="T2513">
        <v>0.67500000000000004</v>
      </c>
      <c r="U2513">
        <v>1.26</v>
      </c>
      <c r="V2513" t="e">
        <v>#N/A</v>
      </c>
      <c r="W2513" t="e">
        <v>#N/A</v>
      </c>
      <c r="X2513">
        <v>70.81</v>
      </c>
    </row>
    <row r="2514" spans="1:24" x14ac:dyDescent="0.55000000000000004">
      <c r="A2514" s="5">
        <v>40072</v>
      </c>
      <c r="B2514">
        <v>0.17</v>
      </c>
      <c r="C2514">
        <v>0.1</v>
      </c>
      <c r="D2514">
        <v>0.2</v>
      </c>
      <c r="E2514">
        <v>0.38</v>
      </c>
      <c r="F2514">
        <v>1.01</v>
      </c>
      <c r="G2514">
        <v>1.55</v>
      </c>
      <c r="H2514">
        <v>2.46</v>
      </c>
      <c r="I2514">
        <v>3.11</v>
      </c>
      <c r="J2514">
        <v>3.48</v>
      </c>
      <c r="K2514">
        <v>4.22</v>
      </c>
      <c r="L2514">
        <v>4.26</v>
      </c>
      <c r="M2514">
        <v>0.94</v>
      </c>
      <c r="N2514">
        <v>1.62</v>
      </c>
      <c r="O2514">
        <v>2.13</v>
      </c>
      <c r="P2514" t="e">
        <v>#N/A</v>
      </c>
      <c r="Q2514">
        <v>0.24374999999999999</v>
      </c>
      <c r="R2514">
        <v>0.255</v>
      </c>
      <c r="S2514">
        <v>0.29187999999999997</v>
      </c>
      <c r="T2514">
        <v>0.67625000000000002</v>
      </c>
      <c r="U2514">
        <v>1.26938</v>
      </c>
      <c r="V2514" t="e">
        <v>#N/A</v>
      </c>
      <c r="W2514" t="e">
        <v>#N/A</v>
      </c>
      <c r="X2514">
        <v>72.5</v>
      </c>
    </row>
    <row r="2515" spans="1:24" x14ac:dyDescent="0.55000000000000004">
      <c r="A2515" s="5">
        <v>40073</v>
      </c>
      <c r="B2515">
        <v>0.16</v>
      </c>
      <c r="C2515">
        <v>0.1</v>
      </c>
      <c r="D2515">
        <v>0.2</v>
      </c>
      <c r="E2515">
        <v>0.4</v>
      </c>
      <c r="F2515">
        <v>0.98</v>
      </c>
      <c r="G2515">
        <v>1.51</v>
      </c>
      <c r="H2515">
        <v>2.41</v>
      </c>
      <c r="I2515">
        <v>3.04</v>
      </c>
      <c r="J2515">
        <v>3.42</v>
      </c>
      <c r="K2515">
        <v>4.1399999999999997</v>
      </c>
      <c r="L2515">
        <v>4.1900000000000004</v>
      </c>
      <c r="M2515">
        <v>0.95</v>
      </c>
      <c r="N2515">
        <v>1.62</v>
      </c>
      <c r="O2515">
        <v>2.13</v>
      </c>
      <c r="P2515" t="e">
        <v>#N/A</v>
      </c>
      <c r="Q2515">
        <v>0.24625</v>
      </c>
      <c r="R2515">
        <v>0.25750000000000001</v>
      </c>
      <c r="S2515">
        <v>0.29187999999999997</v>
      </c>
      <c r="T2515">
        <v>0.67937999999999998</v>
      </c>
      <c r="U2515">
        <v>1.29125</v>
      </c>
      <c r="V2515" t="e">
        <v>#N/A</v>
      </c>
      <c r="W2515" t="e">
        <v>#N/A</v>
      </c>
      <c r="X2515">
        <v>72.48</v>
      </c>
    </row>
    <row r="2516" spans="1:24" x14ac:dyDescent="0.55000000000000004">
      <c r="A2516" s="5">
        <v>40074</v>
      </c>
      <c r="B2516">
        <v>0.16</v>
      </c>
      <c r="C2516">
        <v>0.08</v>
      </c>
      <c r="D2516">
        <v>0.2</v>
      </c>
      <c r="E2516">
        <v>0.41</v>
      </c>
      <c r="F2516">
        <v>1.03</v>
      </c>
      <c r="G2516">
        <v>1.57</v>
      </c>
      <c r="H2516">
        <v>2.4900000000000002</v>
      </c>
      <c r="I2516">
        <v>3.12</v>
      </c>
      <c r="J2516">
        <v>3.49</v>
      </c>
      <c r="K2516">
        <v>4.2</v>
      </c>
      <c r="L2516">
        <v>4.24</v>
      </c>
      <c r="M2516">
        <v>1.04</v>
      </c>
      <c r="N2516">
        <v>1.68</v>
      </c>
      <c r="O2516">
        <v>2.16</v>
      </c>
      <c r="P2516" t="e">
        <v>#N/A</v>
      </c>
      <c r="Q2516">
        <v>0.24625</v>
      </c>
      <c r="R2516">
        <v>0.25750000000000001</v>
      </c>
      <c r="S2516">
        <v>0.28938000000000003</v>
      </c>
      <c r="T2516">
        <v>0.67562999999999995</v>
      </c>
      <c r="U2516">
        <v>1.2718799999999999</v>
      </c>
      <c r="V2516" t="e">
        <v>#N/A</v>
      </c>
      <c r="W2516" t="e">
        <v>#N/A</v>
      </c>
      <c r="X2516">
        <v>71.95</v>
      </c>
    </row>
    <row r="2517" spans="1:24" x14ac:dyDescent="0.55000000000000004">
      <c r="A2517" s="5">
        <v>40077</v>
      </c>
      <c r="B2517">
        <v>0.15</v>
      </c>
      <c r="C2517">
        <v>0.11</v>
      </c>
      <c r="D2517">
        <v>0.2</v>
      </c>
      <c r="E2517">
        <v>0.4</v>
      </c>
      <c r="F2517">
        <v>1.02</v>
      </c>
      <c r="G2517">
        <v>1.56</v>
      </c>
      <c r="H2517">
        <v>2.4700000000000002</v>
      </c>
      <c r="I2517">
        <v>3.11</v>
      </c>
      <c r="J2517">
        <v>3.49</v>
      </c>
      <c r="K2517">
        <v>4.2</v>
      </c>
      <c r="L2517">
        <v>4.2300000000000004</v>
      </c>
      <c r="M2517">
        <v>1.08</v>
      </c>
      <c r="N2517">
        <v>1.69</v>
      </c>
      <c r="O2517">
        <v>2.14</v>
      </c>
      <c r="P2517" t="e">
        <v>#N/A</v>
      </c>
      <c r="Q2517">
        <v>0.24625</v>
      </c>
      <c r="R2517">
        <v>0.25750000000000001</v>
      </c>
      <c r="S2517">
        <v>0.28938000000000003</v>
      </c>
      <c r="T2517">
        <v>0.67625000000000002</v>
      </c>
      <c r="U2517">
        <v>1.2818799999999999</v>
      </c>
      <c r="V2517" t="e">
        <v>#N/A</v>
      </c>
      <c r="W2517" t="e">
        <v>#N/A</v>
      </c>
      <c r="X2517">
        <v>69.739999999999995</v>
      </c>
    </row>
    <row r="2518" spans="1:24" x14ac:dyDescent="0.55000000000000004">
      <c r="A2518" s="5">
        <v>40078</v>
      </c>
      <c r="B2518">
        <v>0.15</v>
      </c>
      <c r="C2518">
        <v>0.11</v>
      </c>
      <c r="D2518">
        <v>0.2</v>
      </c>
      <c r="E2518">
        <v>0.42</v>
      </c>
      <c r="F2518">
        <v>1.02</v>
      </c>
      <c r="G2518">
        <v>1.54</v>
      </c>
      <c r="H2518">
        <v>2.4500000000000002</v>
      </c>
      <c r="I2518">
        <v>3.09</v>
      </c>
      <c r="J2518">
        <v>3.46</v>
      </c>
      <c r="K2518">
        <v>4.18</v>
      </c>
      <c r="L2518">
        <v>4.2</v>
      </c>
      <c r="M2518">
        <v>1.03</v>
      </c>
      <c r="N2518">
        <v>1.65</v>
      </c>
      <c r="O2518">
        <v>2.11</v>
      </c>
      <c r="P2518" t="e">
        <v>#N/A</v>
      </c>
      <c r="Q2518">
        <v>0.24625</v>
      </c>
      <c r="R2518">
        <v>0.25750000000000001</v>
      </c>
      <c r="S2518">
        <v>0.28563</v>
      </c>
      <c r="T2518">
        <v>0.66813</v>
      </c>
      <c r="U2518">
        <v>1.27</v>
      </c>
      <c r="V2518" t="e">
        <v>#N/A</v>
      </c>
      <c r="W2518" t="e">
        <v>#N/A</v>
      </c>
      <c r="X2518">
        <v>71.5</v>
      </c>
    </row>
    <row r="2519" spans="1:24" x14ac:dyDescent="0.55000000000000004">
      <c r="A2519" s="5">
        <v>40079</v>
      </c>
      <c r="B2519">
        <v>0.15</v>
      </c>
      <c r="C2519">
        <v>0.11</v>
      </c>
      <c r="D2519">
        <v>0.2</v>
      </c>
      <c r="E2519">
        <v>0.41</v>
      </c>
      <c r="F2519">
        <v>0.96</v>
      </c>
      <c r="G2519">
        <v>1.49</v>
      </c>
      <c r="H2519">
        <v>2.4</v>
      </c>
      <c r="I2519">
        <v>3.05</v>
      </c>
      <c r="J2519">
        <v>3.44</v>
      </c>
      <c r="K2519">
        <v>4.18</v>
      </c>
      <c r="L2519">
        <v>4.21</v>
      </c>
      <c r="M2519">
        <v>1</v>
      </c>
      <c r="N2519">
        <v>1.63</v>
      </c>
      <c r="O2519">
        <v>2.11</v>
      </c>
      <c r="P2519" t="e">
        <v>#N/A</v>
      </c>
      <c r="Q2519">
        <v>0.24625</v>
      </c>
      <c r="R2519">
        <v>0.25624999999999998</v>
      </c>
      <c r="S2519">
        <v>0.28499999999999998</v>
      </c>
      <c r="T2519">
        <v>0.66063000000000005</v>
      </c>
      <c r="U2519">
        <v>1.2625</v>
      </c>
      <c r="V2519" t="e">
        <v>#N/A</v>
      </c>
      <c r="W2519" t="e">
        <v>#N/A</v>
      </c>
      <c r="X2519">
        <v>68.739999999999995</v>
      </c>
    </row>
    <row r="2520" spans="1:24" x14ac:dyDescent="0.55000000000000004">
      <c r="A2520" s="5">
        <v>40080</v>
      </c>
      <c r="B2520">
        <v>0.14000000000000001</v>
      </c>
      <c r="C2520">
        <v>0.1</v>
      </c>
      <c r="D2520">
        <v>0.19</v>
      </c>
      <c r="E2520">
        <v>0.39</v>
      </c>
      <c r="F2520">
        <v>0.93</v>
      </c>
      <c r="G2520">
        <v>1.45</v>
      </c>
      <c r="H2520">
        <v>2.37</v>
      </c>
      <c r="I2520">
        <v>3.03</v>
      </c>
      <c r="J2520">
        <v>3.4</v>
      </c>
      <c r="K2520">
        <v>4.1399999999999997</v>
      </c>
      <c r="L2520">
        <v>4.17</v>
      </c>
      <c r="M2520">
        <v>1.01</v>
      </c>
      <c r="N2520">
        <v>1.64</v>
      </c>
      <c r="O2520">
        <v>2.1</v>
      </c>
      <c r="P2520" t="e">
        <v>#N/A</v>
      </c>
      <c r="Q2520">
        <v>0.24625</v>
      </c>
      <c r="R2520">
        <v>0.25374999999999998</v>
      </c>
      <c r="S2520">
        <v>0.28312999999999999</v>
      </c>
      <c r="T2520">
        <v>0.63937999999999995</v>
      </c>
      <c r="U2520">
        <v>1.23125</v>
      </c>
      <c r="V2520" t="e">
        <v>#N/A</v>
      </c>
      <c r="W2520" t="e">
        <v>#N/A</v>
      </c>
      <c r="X2520">
        <v>65.739999999999995</v>
      </c>
    </row>
    <row r="2521" spans="1:24" x14ac:dyDescent="0.55000000000000004">
      <c r="A2521" s="5">
        <v>40081</v>
      </c>
      <c r="B2521">
        <v>0.13</v>
      </c>
      <c r="C2521">
        <v>0.1</v>
      </c>
      <c r="D2521">
        <v>0.2</v>
      </c>
      <c r="E2521">
        <v>0.41</v>
      </c>
      <c r="F2521">
        <v>0.98</v>
      </c>
      <c r="G2521">
        <v>1.49</v>
      </c>
      <c r="H2521">
        <v>2.36</v>
      </c>
      <c r="I2521">
        <v>2.98</v>
      </c>
      <c r="J2521">
        <v>3.34</v>
      </c>
      <c r="K2521">
        <v>4.07</v>
      </c>
      <c r="L2521">
        <v>4.0999999999999996</v>
      </c>
      <c r="M2521">
        <v>1</v>
      </c>
      <c r="N2521">
        <v>1.6</v>
      </c>
      <c r="O2521">
        <v>2.0699999999999998</v>
      </c>
      <c r="P2521" t="e">
        <v>#N/A</v>
      </c>
      <c r="Q2521">
        <v>0.24625</v>
      </c>
      <c r="R2521">
        <v>0.25438</v>
      </c>
      <c r="S2521">
        <v>0.28249999999999997</v>
      </c>
      <c r="T2521">
        <v>0.63624999999999998</v>
      </c>
      <c r="U2521">
        <v>1.2375</v>
      </c>
      <c r="V2521" t="e">
        <v>#N/A</v>
      </c>
      <c r="W2521" t="e">
        <v>#N/A</v>
      </c>
      <c r="X2521">
        <v>65.91</v>
      </c>
    </row>
    <row r="2522" spans="1:24" x14ac:dyDescent="0.55000000000000004">
      <c r="A2522" s="5">
        <v>40084</v>
      </c>
      <c r="B2522">
        <v>0.13</v>
      </c>
      <c r="C2522">
        <v>0.11</v>
      </c>
      <c r="D2522">
        <v>0.18</v>
      </c>
      <c r="E2522">
        <v>0.4</v>
      </c>
      <c r="F2522">
        <v>0.98</v>
      </c>
      <c r="G2522">
        <v>1.47</v>
      </c>
      <c r="H2522">
        <v>2.33</v>
      </c>
      <c r="I2522">
        <v>2.95</v>
      </c>
      <c r="J2522">
        <v>3.31</v>
      </c>
      <c r="K2522">
        <v>4.0199999999999996</v>
      </c>
      <c r="L2522">
        <v>4.04</v>
      </c>
      <c r="M2522">
        <v>0.98</v>
      </c>
      <c r="N2522">
        <v>1.57</v>
      </c>
      <c r="O2522">
        <v>2.0499999999999998</v>
      </c>
      <c r="P2522" t="e">
        <v>#N/A</v>
      </c>
      <c r="Q2522">
        <v>0.24625</v>
      </c>
      <c r="R2522">
        <v>0.25374999999999998</v>
      </c>
      <c r="S2522">
        <v>0.28249999999999997</v>
      </c>
      <c r="T2522">
        <v>0.63875000000000004</v>
      </c>
      <c r="U2522">
        <v>1.2549999999999999</v>
      </c>
      <c r="V2522" t="e">
        <v>#N/A</v>
      </c>
      <c r="W2522" t="e">
        <v>#N/A</v>
      </c>
      <c r="X2522">
        <v>66.69</v>
      </c>
    </row>
    <row r="2523" spans="1:24" x14ac:dyDescent="0.55000000000000004">
      <c r="A2523" s="5">
        <v>40085</v>
      </c>
      <c r="B2523">
        <v>0.11</v>
      </c>
      <c r="C2523">
        <v>0.13</v>
      </c>
      <c r="D2523">
        <v>0.19</v>
      </c>
      <c r="E2523">
        <v>0.41</v>
      </c>
      <c r="F2523">
        <v>1</v>
      </c>
      <c r="G2523">
        <v>1.48</v>
      </c>
      <c r="H2523">
        <v>2.34</v>
      </c>
      <c r="I2523">
        <v>2.94</v>
      </c>
      <c r="J2523">
        <v>3.31</v>
      </c>
      <c r="K2523">
        <v>4.0199999999999996</v>
      </c>
      <c r="L2523">
        <v>4.03</v>
      </c>
      <c r="M2523">
        <v>1</v>
      </c>
      <c r="N2523">
        <v>1.59</v>
      </c>
      <c r="O2523">
        <v>2.06</v>
      </c>
      <c r="P2523" t="e">
        <v>#N/A</v>
      </c>
      <c r="Q2523">
        <v>0.24625</v>
      </c>
      <c r="R2523">
        <v>0.25374999999999998</v>
      </c>
      <c r="S2523">
        <v>0.28969</v>
      </c>
      <c r="T2523">
        <v>0.63124999999999998</v>
      </c>
      <c r="U2523">
        <v>1.2537499999999999</v>
      </c>
      <c r="V2523" t="e">
        <v>#N/A</v>
      </c>
      <c r="W2523" t="e">
        <v>#N/A</v>
      </c>
      <c r="X2523">
        <v>66.56</v>
      </c>
    </row>
    <row r="2524" spans="1:24" x14ac:dyDescent="0.55000000000000004">
      <c r="A2524" s="5">
        <v>40086</v>
      </c>
      <c r="B2524">
        <v>7.0000000000000007E-2</v>
      </c>
      <c r="C2524">
        <v>0.14000000000000001</v>
      </c>
      <c r="D2524">
        <v>0.18</v>
      </c>
      <c r="E2524">
        <v>0.4</v>
      </c>
      <c r="F2524">
        <v>0.95</v>
      </c>
      <c r="G2524">
        <v>1.45</v>
      </c>
      <c r="H2524">
        <v>2.31</v>
      </c>
      <c r="I2524">
        <v>2.93</v>
      </c>
      <c r="J2524">
        <v>3.31</v>
      </c>
      <c r="K2524">
        <v>4.0199999999999996</v>
      </c>
      <c r="L2524">
        <v>4.03</v>
      </c>
      <c r="M2524">
        <v>0.94</v>
      </c>
      <c r="N2524">
        <v>1.56</v>
      </c>
      <c r="O2524">
        <v>2.0299999999999998</v>
      </c>
      <c r="P2524" t="e">
        <v>#N/A</v>
      </c>
      <c r="Q2524">
        <v>0.24562999999999999</v>
      </c>
      <c r="R2524">
        <v>0.2525</v>
      </c>
      <c r="S2524">
        <v>0.28688000000000002</v>
      </c>
      <c r="T2524">
        <v>0.62875000000000003</v>
      </c>
      <c r="U2524">
        <v>1.2637499999999999</v>
      </c>
      <c r="V2524" t="e">
        <v>#N/A</v>
      </c>
      <c r="W2524" t="e">
        <v>#N/A</v>
      </c>
      <c r="X2524">
        <v>70.459999999999994</v>
      </c>
    </row>
    <row r="2525" spans="1:24" x14ac:dyDescent="0.55000000000000004">
      <c r="A2525" s="5">
        <v>40087</v>
      </c>
      <c r="B2525">
        <v>0.11</v>
      </c>
      <c r="C2525">
        <v>0.1</v>
      </c>
      <c r="D2525">
        <v>0.15</v>
      </c>
      <c r="E2525">
        <v>0.37</v>
      </c>
      <c r="F2525">
        <v>0.87</v>
      </c>
      <c r="G2525">
        <v>1.36</v>
      </c>
      <c r="H2525">
        <v>2.2000000000000002</v>
      </c>
      <c r="I2525">
        <v>2.82</v>
      </c>
      <c r="J2525">
        <v>3.21</v>
      </c>
      <c r="K2525">
        <v>3.95</v>
      </c>
      <c r="L2525">
        <v>3.97</v>
      </c>
      <c r="M2525">
        <v>0.87</v>
      </c>
      <c r="N2525">
        <v>1.5</v>
      </c>
      <c r="O2525">
        <v>1.98</v>
      </c>
      <c r="P2525" t="e">
        <v>#N/A</v>
      </c>
      <c r="Q2525">
        <v>0.24562999999999999</v>
      </c>
      <c r="R2525">
        <v>0.25313000000000002</v>
      </c>
      <c r="S2525">
        <v>0.28438000000000002</v>
      </c>
      <c r="T2525">
        <v>0.62</v>
      </c>
      <c r="U2525">
        <v>1.2418800000000001</v>
      </c>
      <c r="V2525" t="e">
        <v>#N/A</v>
      </c>
      <c r="W2525" t="e">
        <v>#N/A</v>
      </c>
      <c r="X2525">
        <v>70.67</v>
      </c>
    </row>
    <row r="2526" spans="1:24" x14ac:dyDescent="0.55000000000000004">
      <c r="A2526" s="5">
        <v>40088</v>
      </c>
      <c r="B2526">
        <v>0.13</v>
      </c>
      <c r="C2526">
        <v>0.1</v>
      </c>
      <c r="D2526">
        <v>0.15</v>
      </c>
      <c r="E2526">
        <v>0.37</v>
      </c>
      <c r="F2526">
        <v>0.88</v>
      </c>
      <c r="G2526">
        <v>1.38</v>
      </c>
      <c r="H2526">
        <v>2.2200000000000002</v>
      </c>
      <c r="I2526">
        <v>2.83</v>
      </c>
      <c r="J2526">
        <v>3.24</v>
      </c>
      <c r="K2526">
        <v>3.98</v>
      </c>
      <c r="L2526">
        <v>4.01</v>
      </c>
      <c r="M2526">
        <v>0.89</v>
      </c>
      <c r="N2526">
        <v>1.54</v>
      </c>
      <c r="O2526">
        <v>2.02</v>
      </c>
      <c r="P2526" t="e">
        <v>#N/A</v>
      </c>
      <c r="Q2526">
        <v>0.24437999999999999</v>
      </c>
      <c r="R2526">
        <v>0.2525</v>
      </c>
      <c r="S2526">
        <v>0.28405999999999998</v>
      </c>
      <c r="T2526">
        <v>0.60313000000000005</v>
      </c>
      <c r="U2526">
        <v>1.2124999999999999</v>
      </c>
      <c r="V2526" t="e">
        <v>#N/A</v>
      </c>
      <c r="W2526" t="e">
        <v>#N/A</v>
      </c>
      <c r="X2526">
        <v>69.8</v>
      </c>
    </row>
    <row r="2527" spans="1:24" x14ac:dyDescent="0.55000000000000004">
      <c r="A2527" s="5">
        <v>40091</v>
      </c>
      <c r="B2527">
        <v>0.13</v>
      </c>
      <c r="C2527">
        <v>0.08</v>
      </c>
      <c r="D2527">
        <v>0.15</v>
      </c>
      <c r="E2527">
        <v>0.36</v>
      </c>
      <c r="F2527">
        <v>0.88</v>
      </c>
      <c r="G2527">
        <v>1.38</v>
      </c>
      <c r="H2527">
        <v>2.21</v>
      </c>
      <c r="I2527">
        <v>2.82</v>
      </c>
      <c r="J2527">
        <v>3.24</v>
      </c>
      <c r="K2527">
        <v>3.98</v>
      </c>
      <c r="L2527">
        <v>4.01</v>
      </c>
      <c r="M2527">
        <v>0.89</v>
      </c>
      <c r="N2527">
        <v>1.51</v>
      </c>
      <c r="O2527">
        <v>2.0299999999999998</v>
      </c>
      <c r="P2527" t="e">
        <v>#N/A</v>
      </c>
      <c r="Q2527">
        <v>0.24437999999999999</v>
      </c>
      <c r="R2527">
        <v>0.25313000000000002</v>
      </c>
      <c r="S2527">
        <v>0.28405999999999998</v>
      </c>
      <c r="T2527">
        <v>0.60187999999999997</v>
      </c>
      <c r="U2527">
        <v>1.20688</v>
      </c>
      <c r="V2527" t="e">
        <v>#N/A</v>
      </c>
      <c r="W2527" t="e">
        <v>#N/A</v>
      </c>
      <c r="X2527">
        <v>70.260000000000005</v>
      </c>
    </row>
    <row r="2528" spans="1:24" x14ac:dyDescent="0.55000000000000004">
      <c r="A2528" s="5">
        <v>40092</v>
      </c>
      <c r="B2528">
        <v>0.12</v>
      </c>
      <c r="C2528">
        <v>0.08</v>
      </c>
      <c r="D2528">
        <v>0.15</v>
      </c>
      <c r="E2528">
        <v>0.37</v>
      </c>
      <c r="F2528">
        <v>0.91</v>
      </c>
      <c r="G2528">
        <v>1.43</v>
      </c>
      <c r="H2528">
        <v>2.25</v>
      </c>
      <c r="I2528">
        <v>2.85</v>
      </c>
      <c r="J2528">
        <v>3.27</v>
      </c>
      <c r="K2528">
        <v>4.03</v>
      </c>
      <c r="L2528">
        <v>4.07</v>
      </c>
      <c r="M2528">
        <v>0.88</v>
      </c>
      <c r="N2528">
        <v>1.53</v>
      </c>
      <c r="O2528">
        <v>2.06</v>
      </c>
      <c r="P2528" t="e">
        <v>#N/A</v>
      </c>
      <c r="Q2528">
        <v>0.24437999999999999</v>
      </c>
      <c r="R2528">
        <v>0.25374999999999998</v>
      </c>
      <c r="S2528">
        <v>0.28405999999999998</v>
      </c>
      <c r="T2528">
        <v>0.6</v>
      </c>
      <c r="U2528">
        <v>1.2124999999999999</v>
      </c>
      <c r="V2528" t="e">
        <v>#N/A</v>
      </c>
      <c r="W2528" t="e">
        <v>#N/A</v>
      </c>
      <c r="X2528">
        <v>70.709999999999994</v>
      </c>
    </row>
    <row r="2529" spans="1:24" x14ac:dyDescent="0.55000000000000004">
      <c r="A2529" s="5">
        <v>40093</v>
      </c>
      <c r="B2529">
        <v>0.13</v>
      </c>
      <c r="C2529">
        <v>0.09</v>
      </c>
      <c r="D2529">
        <v>0.14000000000000001</v>
      </c>
      <c r="E2529">
        <v>0.34</v>
      </c>
      <c r="F2529">
        <v>0.87</v>
      </c>
      <c r="G2529">
        <v>1.35</v>
      </c>
      <c r="H2529">
        <v>2.16</v>
      </c>
      <c r="I2529">
        <v>2.77</v>
      </c>
      <c r="J2529">
        <v>3.21</v>
      </c>
      <c r="K2529">
        <v>3.96</v>
      </c>
      <c r="L2529">
        <v>3.99</v>
      </c>
      <c r="M2529">
        <v>0.81</v>
      </c>
      <c r="N2529">
        <v>1.45</v>
      </c>
      <c r="O2529">
        <v>1.99</v>
      </c>
      <c r="P2529" t="e">
        <v>#N/A</v>
      </c>
      <c r="Q2529">
        <v>0.24437999999999999</v>
      </c>
      <c r="R2529">
        <v>0.25374999999999998</v>
      </c>
      <c r="S2529">
        <v>0.28438000000000002</v>
      </c>
      <c r="T2529">
        <v>0.6</v>
      </c>
      <c r="U2529">
        <v>1.21688</v>
      </c>
      <c r="V2529" t="e">
        <v>#N/A</v>
      </c>
      <c r="W2529" t="e">
        <v>#N/A</v>
      </c>
      <c r="X2529">
        <v>69.599999999999994</v>
      </c>
    </row>
    <row r="2530" spans="1:24" x14ac:dyDescent="0.55000000000000004">
      <c r="A2530" s="5">
        <v>40094</v>
      </c>
      <c r="B2530">
        <v>0.12</v>
      </c>
      <c r="C2530">
        <v>0.06</v>
      </c>
      <c r="D2530">
        <v>0.15</v>
      </c>
      <c r="E2530">
        <v>0.35</v>
      </c>
      <c r="F2530">
        <v>0.9</v>
      </c>
      <c r="G2530">
        <v>1.4</v>
      </c>
      <c r="H2530">
        <v>2.2200000000000002</v>
      </c>
      <c r="I2530">
        <v>2.83</v>
      </c>
      <c r="J2530">
        <v>3.27</v>
      </c>
      <c r="K2530">
        <v>4.05</v>
      </c>
      <c r="L2530">
        <v>4.09</v>
      </c>
      <c r="M2530">
        <v>0.83</v>
      </c>
      <c r="N2530">
        <v>1.49</v>
      </c>
      <c r="O2530">
        <v>2.0299999999999998</v>
      </c>
      <c r="P2530" t="e">
        <v>#N/A</v>
      </c>
      <c r="Q2530">
        <v>0.24437999999999999</v>
      </c>
      <c r="R2530">
        <v>0.25374999999999998</v>
      </c>
      <c r="S2530">
        <v>0.28438000000000002</v>
      </c>
      <c r="T2530">
        <v>0.59750000000000003</v>
      </c>
      <c r="U2530">
        <v>1.21313</v>
      </c>
      <c r="V2530" t="e">
        <v>#N/A</v>
      </c>
      <c r="W2530" t="e">
        <v>#N/A</v>
      </c>
      <c r="X2530">
        <v>71.69</v>
      </c>
    </row>
    <row r="2531" spans="1:24" x14ac:dyDescent="0.55000000000000004">
      <c r="A2531" s="5">
        <v>40095</v>
      </c>
      <c r="B2531">
        <v>0.12</v>
      </c>
      <c r="C2531">
        <v>7.0000000000000007E-2</v>
      </c>
      <c r="D2531">
        <v>0.16</v>
      </c>
      <c r="E2531">
        <v>0.38</v>
      </c>
      <c r="F2531">
        <v>0.98</v>
      </c>
      <c r="G2531">
        <v>1.5</v>
      </c>
      <c r="H2531">
        <v>2.36</v>
      </c>
      <c r="I2531">
        <v>2.98</v>
      </c>
      <c r="J2531">
        <v>3.4</v>
      </c>
      <c r="K2531">
        <v>4.2</v>
      </c>
      <c r="L2531">
        <v>4.22</v>
      </c>
      <c r="M2531">
        <v>0.9</v>
      </c>
      <c r="N2531">
        <v>1.56</v>
      </c>
      <c r="O2531">
        <v>2.1</v>
      </c>
      <c r="P2531" t="e">
        <v>#N/A</v>
      </c>
      <c r="Q2531">
        <v>0.245</v>
      </c>
      <c r="R2531">
        <v>0.25374999999999998</v>
      </c>
      <c r="S2531">
        <v>0.28438000000000002</v>
      </c>
      <c r="T2531">
        <v>0.59687999999999997</v>
      </c>
      <c r="U2531">
        <v>1.2224999999999999</v>
      </c>
      <c r="V2531" t="e">
        <v>#N/A</v>
      </c>
      <c r="W2531" t="e">
        <v>#N/A</v>
      </c>
      <c r="X2531">
        <v>71.75</v>
      </c>
    </row>
    <row r="2532" spans="1:24" x14ac:dyDescent="0.55000000000000004">
      <c r="A2532" s="5">
        <v>40098</v>
      </c>
      <c r="B2532" t="e">
        <v>#N/A</v>
      </c>
      <c r="C2532" t="e">
        <v>#N/A</v>
      </c>
      <c r="D2532" t="e">
        <v>#N/A</v>
      </c>
      <c r="E2532" t="e">
        <v>#N/A</v>
      </c>
      <c r="F2532" t="e">
        <v>#N/A</v>
      </c>
      <c r="G2532" t="e">
        <v>#N/A</v>
      </c>
      <c r="H2532" t="e">
        <v>#N/A</v>
      </c>
      <c r="I2532" t="e">
        <v>#N/A</v>
      </c>
      <c r="J2532" t="e">
        <v>#N/A</v>
      </c>
      <c r="K2532" t="e">
        <v>#N/A</v>
      </c>
      <c r="L2532" t="e">
        <v>#N/A</v>
      </c>
      <c r="M2532" t="e">
        <v>#N/A</v>
      </c>
      <c r="N2532" t="e">
        <v>#N/A</v>
      </c>
      <c r="O2532" t="e">
        <v>#N/A</v>
      </c>
      <c r="P2532" t="e">
        <v>#N/A</v>
      </c>
      <c r="Q2532">
        <v>0.24437999999999999</v>
      </c>
      <c r="R2532">
        <v>0.25313000000000002</v>
      </c>
      <c r="S2532">
        <v>0.28438000000000002</v>
      </c>
      <c r="T2532">
        <v>0.60124999999999995</v>
      </c>
      <c r="U2532">
        <v>1.25125</v>
      </c>
      <c r="V2532" t="e">
        <v>#N/A</v>
      </c>
      <c r="W2532" t="e">
        <v>#N/A</v>
      </c>
      <c r="X2532">
        <v>73.239999999999995</v>
      </c>
    </row>
    <row r="2533" spans="1:24" x14ac:dyDescent="0.55000000000000004">
      <c r="A2533" s="5">
        <v>40099</v>
      </c>
      <c r="B2533">
        <v>0.12</v>
      </c>
      <c r="C2533">
        <v>7.0000000000000007E-2</v>
      </c>
      <c r="D2533">
        <v>0.15</v>
      </c>
      <c r="E2533">
        <v>0.35</v>
      </c>
      <c r="F2533">
        <v>0.91</v>
      </c>
      <c r="G2533">
        <v>1.42</v>
      </c>
      <c r="H2533">
        <v>2.2799999999999998</v>
      </c>
      <c r="I2533">
        <v>2.9</v>
      </c>
      <c r="J2533">
        <v>3.34</v>
      </c>
      <c r="K2533">
        <v>4.1399999999999997</v>
      </c>
      <c r="L2533">
        <v>4.16</v>
      </c>
      <c r="M2533">
        <v>0.81</v>
      </c>
      <c r="N2533">
        <v>1.46</v>
      </c>
      <c r="O2533">
        <v>1.99</v>
      </c>
      <c r="P2533" t="e">
        <v>#N/A</v>
      </c>
      <c r="Q2533">
        <v>0.245</v>
      </c>
      <c r="R2533">
        <v>0.25374999999999998</v>
      </c>
      <c r="S2533">
        <v>0.28438000000000002</v>
      </c>
      <c r="T2533">
        <v>0.59562999999999999</v>
      </c>
      <c r="U2533">
        <v>1.2393799999999999</v>
      </c>
      <c r="V2533" t="e">
        <v>#N/A</v>
      </c>
      <c r="W2533" t="e">
        <v>#N/A</v>
      </c>
      <c r="X2533">
        <v>74.099999999999994</v>
      </c>
    </row>
    <row r="2534" spans="1:24" x14ac:dyDescent="0.55000000000000004">
      <c r="A2534" s="5">
        <v>40100</v>
      </c>
      <c r="B2534">
        <v>0.12</v>
      </c>
      <c r="C2534">
        <v>7.0000000000000007E-2</v>
      </c>
      <c r="D2534">
        <v>0.15</v>
      </c>
      <c r="E2534">
        <v>0.35</v>
      </c>
      <c r="F2534">
        <v>0.96</v>
      </c>
      <c r="G2534">
        <v>1.47</v>
      </c>
      <c r="H2534">
        <v>2.36</v>
      </c>
      <c r="I2534">
        <v>3.01</v>
      </c>
      <c r="J2534">
        <v>3.45</v>
      </c>
      <c r="K2534">
        <v>4.26</v>
      </c>
      <c r="L2534">
        <v>4.28</v>
      </c>
      <c r="M2534">
        <v>0.85</v>
      </c>
      <c r="N2534">
        <v>1.51</v>
      </c>
      <c r="O2534">
        <v>2.0699999999999998</v>
      </c>
      <c r="P2534" t="e">
        <v>#N/A</v>
      </c>
      <c r="Q2534">
        <v>0.245</v>
      </c>
      <c r="R2534">
        <v>0.25374999999999998</v>
      </c>
      <c r="S2534">
        <v>0.28405999999999998</v>
      </c>
      <c r="T2534">
        <v>0.59313000000000005</v>
      </c>
      <c r="U2534">
        <v>1.2324999999999999</v>
      </c>
      <c r="V2534" t="e">
        <v>#N/A</v>
      </c>
      <c r="W2534" t="e">
        <v>#N/A</v>
      </c>
      <c r="X2534">
        <v>75.2</v>
      </c>
    </row>
    <row r="2535" spans="1:24" x14ac:dyDescent="0.55000000000000004">
      <c r="A2535" s="5">
        <v>40101</v>
      </c>
      <c r="B2535">
        <v>0.13</v>
      </c>
      <c r="C2535">
        <v>7.0000000000000007E-2</v>
      </c>
      <c r="D2535">
        <v>0.15</v>
      </c>
      <c r="E2535">
        <v>0.36</v>
      </c>
      <c r="F2535">
        <v>0.97</v>
      </c>
      <c r="G2535">
        <v>1.5</v>
      </c>
      <c r="H2535">
        <v>2.41</v>
      </c>
      <c r="I2535">
        <v>3.05</v>
      </c>
      <c r="J2535">
        <v>3.49</v>
      </c>
      <c r="K2535">
        <v>4.29</v>
      </c>
      <c r="L2535">
        <v>4.3099999999999996</v>
      </c>
      <c r="M2535">
        <v>0.85</v>
      </c>
      <c r="N2535">
        <v>1.5</v>
      </c>
      <c r="O2535">
        <v>2.08</v>
      </c>
      <c r="P2535" t="e">
        <v>#N/A</v>
      </c>
      <c r="Q2535">
        <v>0.245</v>
      </c>
      <c r="R2535">
        <v>0.25374999999999998</v>
      </c>
      <c r="S2535">
        <v>0.28405999999999998</v>
      </c>
      <c r="T2535">
        <v>0.59</v>
      </c>
      <c r="U2535">
        <v>1.23813</v>
      </c>
      <c r="V2535" t="e">
        <v>#N/A</v>
      </c>
      <c r="W2535" t="e">
        <v>#N/A</v>
      </c>
      <c r="X2535">
        <v>77.55</v>
      </c>
    </row>
    <row r="2536" spans="1:24" x14ac:dyDescent="0.55000000000000004">
      <c r="A2536" s="5">
        <v>40102</v>
      </c>
      <c r="B2536">
        <v>0.12</v>
      </c>
      <c r="C2536">
        <v>7.0000000000000007E-2</v>
      </c>
      <c r="D2536">
        <v>0.17</v>
      </c>
      <c r="E2536">
        <v>0.36</v>
      </c>
      <c r="F2536">
        <v>0.97</v>
      </c>
      <c r="G2536">
        <v>1.49</v>
      </c>
      <c r="H2536">
        <v>2.37</v>
      </c>
      <c r="I2536">
        <v>2.99</v>
      </c>
      <c r="J2536">
        <v>3.43</v>
      </c>
      <c r="K2536">
        <v>4.22</v>
      </c>
      <c r="L2536">
        <v>4.24</v>
      </c>
      <c r="M2536">
        <v>0.8</v>
      </c>
      <c r="N2536">
        <v>1.45</v>
      </c>
      <c r="O2536">
        <v>2.02</v>
      </c>
      <c r="P2536" t="e">
        <v>#N/A</v>
      </c>
      <c r="Q2536">
        <v>0.245</v>
      </c>
      <c r="R2536">
        <v>0.25374999999999998</v>
      </c>
      <c r="S2536">
        <v>0.28405999999999998</v>
      </c>
      <c r="T2536">
        <v>0.59125000000000005</v>
      </c>
      <c r="U2536">
        <v>1.24688</v>
      </c>
      <c r="V2536" t="e">
        <v>#N/A</v>
      </c>
      <c r="W2536" t="e">
        <v>#N/A</v>
      </c>
      <c r="X2536">
        <v>78.540000000000006</v>
      </c>
    </row>
    <row r="2537" spans="1:24" x14ac:dyDescent="0.55000000000000004">
      <c r="A2537" s="5">
        <v>40105</v>
      </c>
      <c r="B2537">
        <v>0.12</v>
      </c>
      <c r="C2537">
        <v>0.08</v>
      </c>
      <c r="D2537">
        <v>0.18</v>
      </c>
      <c r="E2537">
        <v>0.38</v>
      </c>
      <c r="F2537">
        <v>0.99</v>
      </c>
      <c r="G2537">
        <v>1.5</v>
      </c>
      <c r="H2537">
        <v>2.36</v>
      </c>
      <c r="I2537">
        <v>2.98</v>
      </c>
      <c r="J2537">
        <v>3.41</v>
      </c>
      <c r="K2537">
        <v>4.1900000000000004</v>
      </c>
      <c r="L2537">
        <v>4.21</v>
      </c>
      <c r="M2537">
        <v>0.73</v>
      </c>
      <c r="N2537">
        <v>1.38</v>
      </c>
      <c r="O2537">
        <v>1.94</v>
      </c>
      <c r="P2537" t="e">
        <v>#N/A</v>
      </c>
      <c r="Q2537">
        <v>0.245</v>
      </c>
      <c r="R2537">
        <v>0.25313000000000002</v>
      </c>
      <c r="S2537">
        <v>0.28338000000000002</v>
      </c>
      <c r="T2537">
        <v>0.59250000000000003</v>
      </c>
      <c r="U2537">
        <v>1.25</v>
      </c>
      <c r="V2537" t="e">
        <v>#N/A</v>
      </c>
      <c r="W2537" t="e">
        <v>#N/A</v>
      </c>
      <c r="X2537">
        <v>79.47</v>
      </c>
    </row>
    <row r="2538" spans="1:24" x14ac:dyDescent="0.55000000000000004">
      <c r="A2538" s="5">
        <v>40106</v>
      </c>
      <c r="B2538">
        <v>0.12</v>
      </c>
      <c r="C2538">
        <v>0.08</v>
      </c>
      <c r="D2538">
        <v>0.17</v>
      </c>
      <c r="E2538">
        <v>0.39</v>
      </c>
      <c r="F2538">
        <v>0.95</v>
      </c>
      <c r="G2538">
        <v>1.44</v>
      </c>
      <c r="H2538">
        <v>2.2999999999999998</v>
      </c>
      <c r="I2538">
        <v>2.93</v>
      </c>
      <c r="J2538">
        <v>3.35</v>
      </c>
      <c r="K2538">
        <v>4.1399999999999997</v>
      </c>
      <c r="L2538">
        <v>4.16</v>
      </c>
      <c r="M2538">
        <v>0.73</v>
      </c>
      <c r="N2538">
        <v>1.37</v>
      </c>
      <c r="O2538">
        <v>1.94</v>
      </c>
      <c r="P2538" t="e">
        <v>#N/A</v>
      </c>
      <c r="Q2538">
        <v>0.245</v>
      </c>
      <c r="R2538">
        <v>0.25424999999999998</v>
      </c>
      <c r="S2538">
        <v>0.28312999999999999</v>
      </c>
      <c r="T2538">
        <v>0.58562999999999998</v>
      </c>
      <c r="U2538">
        <v>1.23875</v>
      </c>
      <c r="V2538" t="e">
        <v>#N/A</v>
      </c>
      <c r="W2538" t="e">
        <v>#N/A</v>
      </c>
      <c r="X2538">
        <v>78.87</v>
      </c>
    </row>
    <row r="2539" spans="1:24" x14ac:dyDescent="0.55000000000000004">
      <c r="A2539" s="5">
        <v>40107</v>
      </c>
      <c r="B2539">
        <v>0.11</v>
      </c>
      <c r="C2539">
        <v>7.0000000000000007E-2</v>
      </c>
      <c r="D2539">
        <v>0.17</v>
      </c>
      <c r="E2539">
        <v>0.4</v>
      </c>
      <c r="F2539">
        <v>1</v>
      </c>
      <c r="G2539">
        <v>1.51</v>
      </c>
      <c r="H2539">
        <v>2.38</v>
      </c>
      <c r="I2539">
        <v>3.01</v>
      </c>
      <c r="J2539">
        <v>3.42</v>
      </c>
      <c r="K2539">
        <v>4.2</v>
      </c>
      <c r="L2539">
        <v>4.22</v>
      </c>
      <c r="M2539">
        <v>0.83</v>
      </c>
      <c r="N2539">
        <v>1.43</v>
      </c>
      <c r="O2539">
        <v>2</v>
      </c>
      <c r="P2539" t="e">
        <v>#N/A</v>
      </c>
      <c r="Q2539">
        <v>0.24374999999999999</v>
      </c>
      <c r="R2539">
        <v>0.25424999999999998</v>
      </c>
      <c r="S2539">
        <v>0.28344000000000003</v>
      </c>
      <c r="T2539">
        <v>0.58499999999999996</v>
      </c>
      <c r="U2539">
        <v>1.2275</v>
      </c>
      <c r="V2539" t="e">
        <v>#N/A</v>
      </c>
      <c r="W2539" t="e">
        <v>#N/A</v>
      </c>
      <c r="X2539">
        <v>81.03</v>
      </c>
    </row>
    <row r="2540" spans="1:24" x14ac:dyDescent="0.55000000000000004">
      <c r="A2540" s="5">
        <v>40108</v>
      </c>
      <c r="B2540">
        <v>0.11</v>
      </c>
      <c r="C2540">
        <v>0.06</v>
      </c>
      <c r="D2540">
        <v>0.15</v>
      </c>
      <c r="E2540">
        <v>0.38</v>
      </c>
      <c r="F2540">
        <v>0.97</v>
      </c>
      <c r="G2540">
        <v>1.5</v>
      </c>
      <c r="H2540">
        <v>2.39</v>
      </c>
      <c r="I2540">
        <v>3.03</v>
      </c>
      <c r="J2540">
        <v>3.44</v>
      </c>
      <c r="K2540">
        <v>4.22</v>
      </c>
      <c r="L2540">
        <v>4.24</v>
      </c>
      <c r="M2540">
        <v>0.88</v>
      </c>
      <c r="N2540">
        <v>1.49</v>
      </c>
      <c r="O2540">
        <v>2.0699999999999998</v>
      </c>
      <c r="P2540" t="e">
        <v>#N/A</v>
      </c>
      <c r="Q2540">
        <v>0.24374999999999999</v>
      </c>
      <c r="R2540">
        <v>0.254</v>
      </c>
      <c r="S2540">
        <v>0.28219</v>
      </c>
      <c r="T2540">
        <v>0.58187999999999995</v>
      </c>
      <c r="U2540">
        <v>1.2318800000000001</v>
      </c>
      <c r="V2540" t="e">
        <v>#N/A</v>
      </c>
      <c r="W2540" t="e">
        <v>#N/A</v>
      </c>
      <c r="X2540">
        <v>80.819999999999993</v>
      </c>
    </row>
    <row r="2541" spans="1:24" x14ac:dyDescent="0.55000000000000004">
      <c r="A2541" s="5">
        <v>40109</v>
      </c>
      <c r="B2541">
        <v>0.11</v>
      </c>
      <c r="C2541">
        <v>7.0000000000000007E-2</v>
      </c>
      <c r="D2541">
        <v>0.18</v>
      </c>
      <c r="E2541">
        <v>0.4</v>
      </c>
      <c r="F2541">
        <v>1.04</v>
      </c>
      <c r="G2541">
        <v>1.57</v>
      </c>
      <c r="H2541">
        <v>2.46</v>
      </c>
      <c r="I2541">
        <v>3.1</v>
      </c>
      <c r="J2541">
        <v>3.51</v>
      </c>
      <c r="K2541">
        <v>4.2699999999999996</v>
      </c>
      <c r="L2541">
        <v>4.29</v>
      </c>
      <c r="M2541">
        <v>0.9</v>
      </c>
      <c r="N2541">
        <v>1.51</v>
      </c>
      <c r="O2541">
        <v>2.1</v>
      </c>
      <c r="P2541" t="e">
        <v>#N/A</v>
      </c>
      <c r="Q2541">
        <v>0.24374999999999999</v>
      </c>
      <c r="R2541">
        <v>0.254</v>
      </c>
      <c r="S2541">
        <v>0.28188000000000002</v>
      </c>
      <c r="T2541">
        <v>0.58062999999999998</v>
      </c>
      <c r="U2541">
        <v>1.2350000000000001</v>
      </c>
      <c r="V2541" t="e">
        <v>#N/A</v>
      </c>
      <c r="W2541" t="e">
        <v>#N/A</v>
      </c>
      <c r="X2541">
        <v>80.11</v>
      </c>
    </row>
    <row r="2542" spans="1:24" x14ac:dyDescent="0.55000000000000004">
      <c r="A2542" s="5">
        <v>40112</v>
      </c>
      <c r="B2542">
        <v>0.11</v>
      </c>
      <c r="C2542">
        <v>0.08</v>
      </c>
      <c r="D2542">
        <v>0.18</v>
      </c>
      <c r="E2542">
        <v>0.41</v>
      </c>
      <c r="F2542">
        <v>1.06</v>
      </c>
      <c r="G2542">
        <v>1.61</v>
      </c>
      <c r="H2542">
        <v>2.5299999999999998</v>
      </c>
      <c r="I2542">
        <v>3.17</v>
      </c>
      <c r="J2542">
        <v>3.59</v>
      </c>
      <c r="K2542">
        <v>4.3499999999999996</v>
      </c>
      <c r="L2542">
        <v>4.37</v>
      </c>
      <c r="M2542">
        <v>0.93</v>
      </c>
      <c r="N2542">
        <v>1.59</v>
      </c>
      <c r="O2542">
        <v>2.17</v>
      </c>
      <c r="P2542" t="e">
        <v>#N/A</v>
      </c>
      <c r="Q2542">
        <v>0.24374999999999999</v>
      </c>
      <c r="R2542">
        <v>0.254</v>
      </c>
      <c r="S2542">
        <v>0.28062999999999999</v>
      </c>
      <c r="T2542">
        <v>0.58062999999999998</v>
      </c>
      <c r="U2542">
        <v>1.24438</v>
      </c>
      <c r="V2542" t="e">
        <v>#N/A</v>
      </c>
      <c r="W2542" t="e">
        <v>#N/A</v>
      </c>
      <c r="X2542">
        <v>78.61</v>
      </c>
    </row>
    <row r="2543" spans="1:24" x14ac:dyDescent="0.55000000000000004">
      <c r="A2543" s="5">
        <v>40113</v>
      </c>
      <c r="B2543">
        <v>0.11</v>
      </c>
      <c r="C2543">
        <v>0.08</v>
      </c>
      <c r="D2543">
        <v>0.17</v>
      </c>
      <c r="E2543">
        <v>0.39</v>
      </c>
      <c r="F2543">
        <v>0.99</v>
      </c>
      <c r="G2543">
        <v>1.51</v>
      </c>
      <c r="H2543">
        <v>2.41</v>
      </c>
      <c r="I2543">
        <v>3.05</v>
      </c>
      <c r="J2543">
        <v>3.49</v>
      </c>
      <c r="K2543">
        <v>4.26</v>
      </c>
      <c r="L2543">
        <v>4.29</v>
      </c>
      <c r="M2543">
        <v>0.8</v>
      </c>
      <c r="N2543">
        <v>1.49</v>
      </c>
      <c r="O2543">
        <v>2.08</v>
      </c>
      <c r="P2543" t="e">
        <v>#N/A</v>
      </c>
      <c r="Q2543">
        <v>0.24349999999999999</v>
      </c>
      <c r="R2543">
        <v>0.254</v>
      </c>
      <c r="S2543">
        <v>0.28062999999999999</v>
      </c>
      <c r="T2543">
        <v>0.57687999999999995</v>
      </c>
      <c r="U2543">
        <v>1.2362500000000001</v>
      </c>
      <c r="V2543" t="e">
        <v>#N/A</v>
      </c>
      <c r="W2543" t="e">
        <v>#N/A</v>
      </c>
      <c r="X2543">
        <v>79.45</v>
      </c>
    </row>
    <row r="2544" spans="1:24" x14ac:dyDescent="0.55000000000000004">
      <c r="A2544" s="5">
        <v>40114</v>
      </c>
      <c r="B2544">
        <v>0.11</v>
      </c>
      <c r="C2544">
        <v>7.0000000000000007E-2</v>
      </c>
      <c r="D2544">
        <v>0.17</v>
      </c>
      <c r="E2544">
        <v>0.39</v>
      </c>
      <c r="F2544">
        <v>0.95</v>
      </c>
      <c r="G2544">
        <v>1.47</v>
      </c>
      <c r="H2544">
        <v>2.37</v>
      </c>
      <c r="I2544">
        <v>3.01</v>
      </c>
      <c r="J2544">
        <v>3.44</v>
      </c>
      <c r="K2544">
        <v>4.22</v>
      </c>
      <c r="L2544">
        <v>4.25</v>
      </c>
      <c r="M2544">
        <v>0.8</v>
      </c>
      <c r="N2544">
        <v>1.48</v>
      </c>
      <c r="O2544">
        <v>2.0699999999999998</v>
      </c>
      <c r="P2544" t="e">
        <v>#N/A</v>
      </c>
      <c r="Q2544">
        <v>0.24288000000000001</v>
      </c>
      <c r="R2544">
        <v>0.254</v>
      </c>
      <c r="S2544">
        <v>0.28062999999999999</v>
      </c>
      <c r="T2544">
        <v>0.56999999999999995</v>
      </c>
      <c r="U2544">
        <v>1.20875</v>
      </c>
      <c r="V2544" t="e">
        <v>#N/A</v>
      </c>
      <c r="W2544" t="e">
        <v>#N/A</v>
      </c>
      <c r="X2544">
        <v>77.39</v>
      </c>
    </row>
    <row r="2545" spans="1:24" x14ac:dyDescent="0.55000000000000004">
      <c r="A2545" s="5">
        <v>40115</v>
      </c>
      <c r="B2545">
        <v>0.11</v>
      </c>
      <c r="C2545">
        <v>0.06</v>
      </c>
      <c r="D2545">
        <v>0.17</v>
      </c>
      <c r="E2545">
        <v>0.4</v>
      </c>
      <c r="F2545">
        <v>0.98</v>
      </c>
      <c r="G2545">
        <v>1.52</v>
      </c>
      <c r="H2545">
        <v>2.44</v>
      </c>
      <c r="I2545">
        <v>3.12</v>
      </c>
      <c r="J2545">
        <v>3.53</v>
      </c>
      <c r="K2545">
        <v>4.3099999999999996</v>
      </c>
      <c r="L2545">
        <v>4.3499999999999996</v>
      </c>
      <c r="M2545">
        <v>0.8</v>
      </c>
      <c r="N2545">
        <v>1.5</v>
      </c>
      <c r="O2545">
        <v>2.11</v>
      </c>
      <c r="P2545" t="e">
        <v>#N/A</v>
      </c>
      <c r="Q2545">
        <v>0.24349999999999999</v>
      </c>
      <c r="R2545">
        <v>0.25718999999999997</v>
      </c>
      <c r="S2545">
        <v>0.28062999999999999</v>
      </c>
      <c r="T2545">
        <v>0.56437999999999999</v>
      </c>
      <c r="U2545">
        <v>1.1981299999999999</v>
      </c>
      <c r="V2545" t="e">
        <v>#N/A</v>
      </c>
      <c r="W2545" t="e">
        <v>#N/A</v>
      </c>
      <c r="X2545">
        <v>79.84</v>
      </c>
    </row>
    <row r="2546" spans="1:24" x14ac:dyDescent="0.55000000000000004">
      <c r="A2546" s="5">
        <v>40116</v>
      </c>
      <c r="B2546">
        <v>0.11</v>
      </c>
      <c r="C2546">
        <v>0.05</v>
      </c>
      <c r="D2546">
        <v>0.16</v>
      </c>
      <c r="E2546">
        <v>0.37</v>
      </c>
      <c r="F2546">
        <v>0.9</v>
      </c>
      <c r="G2546">
        <v>1.43</v>
      </c>
      <c r="H2546">
        <v>2.31</v>
      </c>
      <c r="I2546">
        <v>2.98</v>
      </c>
      <c r="J2546">
        <v>3.41</v>
      </c>
      <c r="K2546">
        <v>4.1900000000000004</v>
      </c>
      <c r="L2546">
        <v>4.2300000000000004</v>
      </c>
      <c r="M2546">
        <v>0.7</v>
      </c>
      <c r="N2546">
        <v>1.41</v>
      </c>
      <c r="O2546">
        <v>2.02</v>
      </c>
      <c r="P2546" t="e">
        <v>#N/A</v>
      </c>
      <c r="Q2546">
        <v>0.24349999999999999</v>
      </c>
      <c r="R2546">
        <v>0.25780999999999998</v>
      </c>
      <c r="S2546">
        <v>0.28062999999999999</v>
      </c>
      <c r="T2546">
        <v>0.56437999999999999</v>
      </c>
      <c r="U2546">
        <v>1.1993799999999999</v>
      </c>
      <c r="V2546" t="e">
        <v>#N/A</v>
      </c>
      <c r="W2546" t="e">
        <v>#N/A</v>
      </c>
      <c r="X2546">
        <v>77.040000000000006</v>
      </c>
    </row>
    <row r="2547" spans="1:24" x14ac:dyDescent="0.55000000000000004">
      <c r="A2547" s="5">
        <v>40119</v>
      </c>
      <c r="B2547">
        <v>0.12</v>
      </c>
      <c r="C2547">
        <v>0.06</v>
      </c>
      <c r="D2547">
        <v>0.17</v>
      </c>
      <c r="E2547">
        <v>0.38</v>
      </c>
      <c r="F2547">
        <v>0.92</v>
      </c>
      <c r="G2547">
        <v>1.44</v>
      </c>
      <c r="H2547">
        <v>2.33</v>
      </c>
      <c r="I2547">
        <v>3</v>
      </c>
      <c r="J2547">
        <v>3.45</v>
      </c>
      <c r="K2547">
        <v>4.22</v>
      </c>
      <c r="L2547">
        <v>4.26</v>
      </c>
      <c r="M2547">
        <v>0.7</v>
      </c>
      <c r="N2547">
        <v>1.41</v>
      </c>
      <c r="O2547">
        <v>2.0099999999999998</v>
      </c>
      <c r="P2547" t="e">
        <v>#N/A</v>
      </c>
      <c r="Q2547">
        <v>0.24124999999999999</v>
      </c>
      <c r="R2547">
        <v>0.25594</v>
      </c>
      <c r="S2547">
        <v>0.27938000000000002</v>
      </c>
      <c r="T2547">
        <v>0.56688000000000005</v>
      </c>
      <c r="U2547">
        <v>1.1950000000000001</v>
      </c>
      <c r="V2547" t="e">
        <v>#N/A</v>
      </c>
      <c r="W2547" t="e">
        <v>#N/A</v>
      </c>
      <c r="X2547">
        <v>78.08</v>
      </c>
    </row>
    <row r="2548" spans="1:24" x14ac:dyDescent="0.55000000000000004">
      <c r="A2548" s="5">
        <v>40120</v>
      </c>
      <c r="B2548">
        <v>0.12</v>
      </c>
      <c r="C2548">
        <v>0.06</v>
      </c>
      <c r="D2548">
        <v>0.17</v>
      </c>
      <c r="E2548">
        <v>0.38</v>
      </c>
      <c r="F2548">
        <v>0.92</v>
      </c>
      <c r="G2548">
        <v>1.46</v>
      </c>
      <c r="H2548">
        <v>2.36</v>
      </c>
      <c r="I2548">
        <v>3.05</v>
      </c>
      <c r="J2548">
        <v>3.5</v>
      </c>
      <c r="K2548">
        <v>4.29</v>
      </c>
      <c r="L2548">
        <v>4.34</v>
      </c>
      <c r="M2548">
        <v>0.73</v>
      </c>
      <c r="N2548">
        <v>1.45</v>
      </c>
      <c r="O2548">
        <v>2.04</v>
      </c>
      <c r="P2548" t="e">
        <v>#N/A</v>
      </c>
      <c r="Q2548">
        <v>0.24156</v>
      </c>
      <c r="R2548">
        <v>0.255</v>
      </c>
      <c r="S2548">
        <v>0.27812999999999999</v>
      </c>
      <c r="T2548">
        <v>0.56218999999999997</v>
      </c>
      <c r="U2548">
        <v>1.18188</v>
      </c>
      <c r="V2548" t="e">
        <v>#N/A</v>
      </c>
      <c r="W2548" t="e">
        <v>#N/A</v>
      </c>
      <c r="X2548">
        <v>79.58</v>
      </c>
    </row>
    <row r="2549" spans="1:24" x14ac:dyDescent="0.55000000000000004">
      <c r="A2549" s="5">
        <v>40121</v>
      </c>
      <c r="B2549">
        <v>0.13</v>
      </c>
      <c r="C2549">
        <v>0.05</v>
      </c>
      <c r="D2549">
        <v>0.16</v>
      </c>
      <c r="E2549">
        <v>0.36</v>
      </c>
      <c r="F2549">
        <v>0.91</v>
      </c>
      <c r="G2549">
        <v>1.46</v>
      </c>
      <c r="H2549">
        <v>2.39</v>
      </c>
      <c r="I2549">
        <v>3.09</v>
      </c>
      <c r="J2549">
        <v>3.57</v>
      </c>
      <c r="K2549">
        <v>4.3600000000000003</v>
      </c>
      <c r="L2549">
        <v>4.41</v>
      </c>
      <c r="M2549">
        <v>0.69</v>
      </c>
      <c r="N2549">
        <v>1.45</v>
      </c>
      <c r="O2549">
        <v>2.02</v>
      </c>
      <c r="P2549" t="e">
        <v>#N/A</v>
      </c>
      <c r="Q2549">
        <v>0.24156</v>
      </c>
      <c r="R2549">
        <v>0.255</v>
      </c>
      <c r="S2549">
        <v>0.27750000000000002</v>
      </c>
      <c r="T2549">
        <v>0.56344000000000005</v>
      </c>
      <c r="U2549">
        <v>1.18875</v>
      </c>
      <c r="V2549" t="e">
        <v>#N/A</v>
      </c>
      <c r="W2549" t="e">
        <v>#N/A</v>
      </c>
      <c r="X2549">
        <v>80.3</v>
      </c>
    </row>
    <row r="2550" spans="1:24" x14ac:dyDescent="0.55000000000000004">
      <c r="A2550" s="5">
        <v>40122</v>
      </c>
      <c r="B2550">
        <v>0.13</v>
      </c>
      <c r="C2550">
        <v>0.04</v>
      </c>
      <c r="D2550">
        <v>0.16</v>
      </c>
      <c r="E2550">
        <v>0.36</v>
      </c>
      <c r="F2550">
        <v>0.9</v>
      </c>
      <c r="G2550">
        <v>1.44</v>
      </c>
      <c r="H2550">
        <v>2.35</v>
      </c>
      <c r="I2550">
        <v>3.06</v>
      </c>
      <c r="J2550">
        <v>3.57</v>
      </c>
      <c r="K2550">
        <v>4.3600000000000003</v>
      </c>
      <c r="L2550">
        <v>4.41</v>
      </c>
      <c r="M2550">
        <v>0.64</v>
      </c>
      <c r="N2550">
        <v>1.41</v>
      </c>
      <c r="O2550">
        <v>2</v>
      </c>
      <c r="P2550" t="e">
        <v>#N/A</v>
      </c>
      <c r="Q2550">
        <v>0.24156</v>
      </c>
      <c r="R2550">
        <v>0.25313000000000002</v>
      </c>
      <c r="S2550">
        <v>0.27531</v>
      </c>
      <c r="T2550">
        <v>0.55400000000000005</v>
      </c>
      <c r="U2550">
        <v>1.17</v>
      </c>
      <c r="V2550" t="e">
        <v>#N/A</v>
      </c>
      <c r="W2550" t="e">
        <v>#N/A</v>
      </c>
      <c r="X2550">
        <v>79.64</v>
      </c>
    </row>
    <row r="2551" spans="1:24" x14ac:dyDescent="0.55000000000000004">
      <c r="A2551" s="5">
        <v>40123</v>
      </c>
      <c r="B2551">
        <v>0.12</v>
      </c>
      <c r="C2551">
        <v>0.06</v>
      </c>
      <c r="D2551">
        <v>0.16</v>
      </c>
      <c r="E2551">
        <v>0.34</v>
      </c>
      <c r="F2551">
        <v>0.86</v>
      </c>
      <c r="G2551">
        <v>1.4</v>
      </c>
      <c r="H2551">
        <v>2.2999999999999998</v>
      </c>
      <c r="I2551">
        <v>3.02</v>
      </c>
      <c r="J2551">
        <v>3.54</v>
      </c>
      <c r="K2551">
        <v>4.3499999999999996</v>
      </c>
      <c r="L2551">
        <v>4.4000000000000004</v>
      </c>
      <c r="M2551">
        <v>0.6</v>
      </c>
      <c r="N2551">
        <v>1.37</v>
      </c>
      <c r="O2551">
        <v>1.98</v>
      </c>
      <c r="P2551" t="e">
        <v>#N/A</v>
      </c>
      <c r="Q2551">
        <v>0.24156</v>
      </c>
      <c r="R2551">
        <v>0.25313000000000002</v>
      </c>
      <c r="S2551">
        <v>0.27406000000000003</v>
      </c>
      <c r="T2551">
        <v>0.55000000000000004</v>
      </c>
      <c r="U2551">
        <v>1.1612499999999999</v>
      </c>
      <c r="V2551" t="e">
        <v>#N/A</v>
      </c>
      <c r="W2551" t="e">
        <v>#N/A</v>
      </c>
      <c r="X2551">
        <v>77.400000000000006</v>
      </c>
    </row>
    <row r="2552" spans="1:24" x14ac:dyDescent="0.55000000000000004">
      <c r="A2552" s="5">
        <v>40126</v>
      </c>
      <c r="B2552">
        <v>0.12</v>
      </c>
      <c r="C2552">
        <v>7.0000000000000007E-2</v>
      </c>
      <c r="D2552">
        <v>0.17</v>
      </c>
      <c r="E2552">
        <v>0.34</v>
      </c>
      <c r="F2552">
        <v>0.87</v>
      </c>
      <c r="G2552">
        <v>1.4</v>
      </c>
      <c r="H2552">
        <v>2.31</v>
      </c>
      <c r="I2552">
        <v>3.01</v>
      </c>
      <c r="J2552">
        <v>3.52</v>
      </c>
      <c r="K2552">
        <v>4.34</v>
      </c>
      <c r="L2552">
        <v>4.4000000000000004</v>
      </c>
      <c r="M2552">
        <v>0.52</v>
      </c>
      <c r="N2552">
        <v>1.3</v>
      </c>
      <c r="O2552">
        <v>1.95</v>
      </c>
      <c r="P2552" t="e">
        <v>#N/A</v>
      </c>
      <c r="Q2552">
        <v>0.23905999999999999</v>
      </c>
      <c r="R2552">
        <v>0.25063000000000002</v>
      </c>
      <c r="S2552">
        <v>0.27250000000000002</v>
      </c>
      <c r="T2552">
        <v>0.54063000000000005</v>
      </c>
      <c r="U2552">
        <v>1.1312500000000001</v>
      </c>
      <c r="V2552" t="e">
        <v>#N/A</v>
      </c>
      <c r="W2552" t="e">
        <v>#N/A</v>
      </c>
      <c r="X2552">
        <v>79.44</v>
      </c>
    </row>
    <row r="2553" spans="1:24" x14ac:dyDescent="0.55000000000000004">
      <c r="A2553" s="5">
        <v>40127</v>
      </c>
      <c r="B2553">
        <v>0.13</v>
      </c>
      <c r="C2553">
        <v>7.0000000000000007E-2</v>
      </c>
      <c r="D2553">
        <v>0.16</v>
      </c>
      <c r="E2553">
        <v>0.33</v>
      </c>
      <c r="F2553">
        <v>0.85</v>
      </c>
      <c r="G2553">
        <v>1.39</v>
      </c>
      <c r="H2553">
        <v>2.31</v>
      </c>
      <c r="I2553">
        <v>3.01</v>
      </c>
      <c r="J2553">
        <v>3.5</v>
      </c>
      <c r="K2553">
        <v>4.3600000000000003</v>
      </c>
      <c r="L2553">
        <v>4.41</v>
      </c>
      <c r="M2553">
        <v>0.53</v>
      </c>
      <c r="N2553">
        <v>1.31</v>
      </c>
      <c r="O2553">
        <v>1.98</v>
      </c>
      <c r="P2553" t="e">
        <v>#N/A</v>
      </c>
      <c r="Q2553">
        <v>0.23874999999999999</v>
      </c>
      <c r="R2553">
        <v>0.25030999999999998</v>
      </c>
      <c r="S2553">
        <v>0.27250000000000002</v>
      </c>
      <c r="T2553">
        <v>0.53625</v>
      </c>
      <c r="U2553">
        <v>1.1200000000000001</v>
      </c>
      <c r="V2553" t="e">
        <v>#N/A</v>
      </c>
      <c r="W2553" t="e">
        <v>#N/A</v>
      </c>
      <c r="X2553">
        <v>79.010000000000005</v>
      </c>
    </row>
    <row r="2554" spans="1:24" x14ac:dyDescent="0.55000000000000004">
      <c r="A2554" s="5">
        <v>40128</v>
      </c>
      <c r="B2554" t="e">
        <v>#N/A</v>
      </c>
      <c r="C2554" t="e">
        <v>#N/A</v>
      </c>
      <c r="D2554" t="e">
        <v>#N/A</v>
      </c>
      <c r="E2554" t="e">
        <v>#N/A</v>
      </c>
      <c r="F2554" t="e">
        <v>#N/A</v>
      </c>
      <c r="G2554" t="e">
        <v>#N/A</v>
      </c>
      <c r="H2554" t="e">
        <v>#N/A</v>
      </c>
      <c r="I2554" t="e">
        <v>#N/A</v>
      </c>
      <c r="J2554" t="e">
        <v>#N/A</v>
      </c>
      <c r="K2554" t="e">
        <v>#N/A</v>
      </c>
      <c r="L2554" t="e">
        <v>#N/A</v>
      </c>
      <c r="M2554" t="e">
        <v>#N/A</v>
      </c>
      <c r="N2554" t="e">
        <v>#N/A</v>
      </c>
      <c r="O2554" t="e">
        <v>#N/A</v>
      </c>
      <c r="P2554" t="e">
        <v>#N/A</v>
      </c>
      <c r="Q2554">
        <v>0.23874999999999999</v>
      </c>
      <c r="R2554">
        <v>0.25030999999999998</v>
      </c>
      <c r="S2554">
        <v>0.27250000000000002</v>
      </c>
      <c r="T2554">
        <v>0.53125</v>
      </c>
      <c r="U2554">
        <v>1.1068800000000001</v>
      </c>
      <c r="V2554" t="e">
        <v>#N/A</v>
      </c>
      <c r="W2554" t="e">
        <v>#N/A</v>
      </c>
      <c r="X2554">
        <v>79.16</v>
      </c>
    </row>
    <row r="2555" spans="1:24" x14ac:dyDescent="0.55000000000000004">
      <c r="A2555" s="5">
        <v>40129</v>
      </c>
      <c r="B2555">
        <v>0.12</v>
      </c>
      <c r="C2555">
        <v>7.0000000000000007E-2</v>
      </c>
      <c r="D2555">
        <v>0.16</v>
      </c>
      <c r="E2555">
        <v>0.32</v>
      </c>
      <c r="F2555">
        <v>0.82</v>
      </c>
      <c r="G2555">
        <v>1.36</v>
      </c>
      <c r="H2555">
        <v>2.2799999999999998</v>
      </c>
      <c r="I2555">
        <v>2.98</v>
      </c>
      <c r="J2555">
        <v>3.45</v>
      </c>
      <c r="K2555">
        <v>4.33</v>
      </c>
      <c r="L2555">
        <v>4.41</v>
      </c>
      <c r="M2555">
        <v>0.55000000000000004</v>
      </c>
      <c r="N2555">
        <v>1.33</v>
      </c>
      <c r="O2555">
        <v>1.99</v>
      </c>
      <c r="P2555" t="e">
        <v>#N/A</v>
      </c>
      <c r="Q2555">
        <v>0.23874999999999999</v>
      </c>
      <c r="R2555">
        <v>0.25030999999999998</v>
      </c>
      <c r="S2555">
        <v>0.27250000000000002</v>
      </c>
      <c r="T2555">
        <v>0.52437999999999996</v>
      </c>
      <c r="U2555">
        <v>1.0981300000000001</v>
      </c>
      <c r="V2555" t="e">
        <v>#N/A</v>
      </c>
      <c r="W2555" t="e">
        <v>#N/A</v>
      </c>
      <c r="X2555">
        <v>77.25</v>
      </c>
    </row>
    <row r="2556" spans="1:24" x14ac:dyDescent="0.55000000000000004">
      <c r="A2556" s="5">
        <v>40130</v>
      </c>
      <c r="B2556">
        <v>0.12</v>
      </c>
      <c r="C2556">
        <v>0.06</v>
      </c>
      <c r="D2556">
        <v>0.17</v>
      </c>
      <c r="E2556">
        <v>0.32</v>
      </c>
      <c r="F2556">
        <v>0.82</v>
      </c>
      <c r="G2556">
        <v>1.34</v>
      </c>
      <c r="H2556">
        <v>2.2799999999999998</v>
      </c>
      <c r="I2556">
        <v>2.97</v>
      </c>
      <c r="J2556">
        <v>3.43</v>
      </c>
      <c r="K2556">
        <v>4.29</v>
      </c>
      <c r="L2556">
        <v>4.3600000000000003</v>
      </c>
      <c r="M2556">
        <v>0.55000000000000004</v>
      </c>
      <c r="N2556">
        <v>1.31</v>
      </c>
      <c r="O2556">
        <v>1.96</v>
      </c>
      <c r="P2556" t="e">
        <v>#N/A</v>
      </c>
      <c r="Q2556">
        <v>0.23749999999999999</v>
      </c>
      <c r="R2556">
        <v>0.25030999999999998</v>
      </c>
      <c r="S2556">
        <v>0.27250000000000002</v>
      </c>
      <c r="T2556">
        <v>0.52063000000000004</v>
      </c>
      <c r="U2556">
        <v>1.09063</v>
      </c>
      <c r="V2556" t="e">
        <v>#N/A</v>
      </c>
      <c r="W2556" t="e">
        <v>#N/A</v>
      </c>
      <c r="X2556">
        <v>76.34</v>
      </c>
    </row>
    <row r="2557" spans="1:24" x14ac:dyDescent="0.55000000000000004">
      <c r="A2557" s="5">
        <v>40133</v>
      </c>
      <c r="B2557">
        <v>0.12</v>
      </c>
      <c r="C2557">
        <v>7.0000000000000007E-2</v>
      </c>
      <c r="D2557">
        <v>0.17</v>
      </c>
      <c r="E2557">
        <v>0.31</v>
      </c>
      <c r="F2557">
        <v>0.78</v>
      </c>
      <c r="G2557">
        <v>1.28</v>
      </c>
      <c r="H2557">
        <v>2.19</v>
      </c>
      <c r="I2557">
        <v>2.87</v>
      </c>
      <c r="J2557">
        <v>3.33</v>
      </c>
      <c r="K2557">
        <v>4.18</v>
      </c>
      <c r="L2557">
        <v>4.26</v>
      </c>
      <c r="M2557">
        <v>0.46</v>
      </c>
      <c r="N2557">
        <v>1.21</v>
      </c>
      <c r="O2557">
        <v>1.84</v>
      </c>
      <c r="P2557" t="e">
        <v>#N/A</v>
      </c>
      <c r="Q2557">
        <v>0.23749999999999999</v>
      </c>
      <c r="R2557">
        <v>0.25</v>
      </c>
      <c r="S2557">
        <v>0.27124999999999999</v>
      </c>
      <c r="T2557">
        <v>0.51780999999999999</v>
      </c>
      <c r="U2557">
        <v>1.08813</v>
      </c>
      <c r="V2557">
        <v>10406.959999999999</v>
      </c>
      <c r="W2557">
        <v>1109.3</v>
      </c>
      <c r="X2557">
        <v>78.91</v>
      </c>
    </row>
    <row r="2558" spans="1:24" x14ac:dyDescent="0.55000000000000004">
      <c r="A2558" s="5">
        <v>40134</v>
      </c>
      <c r="B2558">
        <v>0.12</v>
      </c>
      <c r="C2558">
        <v>0.06</v>
      </c>
      <c r="D2558">
        <v>0.16</v>
      </c>
      <c r="E2558">
        <v>0.32</v>
      </c>
      <c r="F2558">
        <v>0.78</v>
      </c>
      <c r="G2558">
        <v>1.28</v>
      </c>
      <c r="H2558">
        <v>2.19</v>
      </c>
      <c r="I2558">
        <v>2.87</v>
      </c>
      <c r="J2558">
        <v>3.33</v>
      </c>
      <c r="K2558">
        <v>4.17</v>
      </c>
      <c r="L2558">
        <v>4.26</v>
      </c>
      <c r="M2558">
        <v>0.45</v>
      </c>
      <c r="N2558">
        <v>1.2</v>
      </c>
      <c r="O2558">
        <v>1.83</v>
      </c>
      <c r="P2558" t="e">
        <v>#N/A</v>
      </c>
      <c r="Q2558">
        <v>0.23688000000000001</v>
      </c>
      <c r="R2558">
        <v>0.25</v>
      </c>
      <c r="S2558">
        <v>0.27030999999999999</v>
      </c>
      <c r="T2558">
        <v>0.50624999999999998</v>
      </c>
      <c r="U2558">
        <v>1.05938</v>
      </c>
      <c r="V2558">
        <v>10437.42</v>
      </c>
      <c r="W2558">
        <v>1110.32</v>
      </c>
      <c r="X2558">
        <v>79.08</v>
      </c>
    </row>
    <row r="2559" spans="1:24" x14ac:dyDescent="0.55000000000000004">
      <c r="A2559" s="5">
        <v>40135</v>
      </c>
      <c r="B2559">
        <v>0.11</v>
      </c>
      <c r="C2559">
        <v>0.04</v>
      </c>
      <c r="D2559">
        <v>0.15</v>
      </c>
      <c r="E2559">
        <v>0.28999999999999998</v>
      </c>
      <c r="F2559">
        <v>0.77</v>
      </c>
      <c r="G2559">
        <v>1.27</v>
      </c>
      <c r="H2559">
        <v>2.21</v>
      </c>
      <c r="I2559">
        <v>2.9</v>
      </c>
      <c r="J2559">
        <v>3.36</v>
      </c>
      <c r="K2559">
        <v>4.21</v>
      </c>
      <c r="L2559">
        <v>4.29</v>
      </c>
      <c r="M2559">
        <v>0.41</v>
      </c>
      <c r="N2559">
        <v>1.21</v>
      </c>
      <c r="O2559">
        <v>1.84</v>
      </c>
      <c r="P2559" t="e">
        <v>#N/A</v>
      </c>
      <c r="Q2559">
        <v>0.23655999999999999</v>
      </c>
      <c r="R2559">
        <v>0.24875</v>
      </c>
      <c r="S2559">
        <v>0.26906000000000002</v>
      </c>
      <c r="T2559">
        <v>0.50187999999999999</v>
      </c>
      <c r="U2559">
        <v>1.0549999999999999</v>
      </c>
      <c r="V2559">
        <v>10426.31</v>
      </c>
      <c r="W2559">
        <v>1109.8</v>
      </c>
      <c r="X2559">
        <v>79.55</v>
      </c>
    </row>
    <row r="2560" spans="1:24" x14ac:dyDescent="0.55000000000000004">
      <c r="A2560" s="5">
        <v>40136</v>
      </c>
      <c r="B2560">
        <v>0.11</v>
      </c>
      <c r="C2560">
        <v>0.02</v>
      </c>
      <c r="D2560">
        <v>0.14000000000000001</v>
      </c>
      <c r="E2560">
        <v>0.27</v>
      </c>
      <c r="F2560">
        <v>0.73</v>
      </c>
      <c r="G2560">
        <v>1.24</v>
      </c>
      <c r="H2560">
        <v>2.1800000000000002</v>
      </c>
      <c r="I2560">
        <v>2.88</v>
      </c>
      <c r="J2560">
        <v>3.35</v>
      </c>
      <c r="K2560">
        <v>4.2</v>
      </c>
      <c r="L2560">
        <v>4.29</v>
      </c>
      <c r="M2560">
        <v>0.4</v>
      </c>
      <c r="N2560">
        <v>1.21</v>
      </c>
      <c r="O2560">
        <v>1.84</v>
      </c>
      <c r="P2560" t="e">
        <v>#N/A</v>
      </c>
      <c r="Q2560">
        <v>0.23655999999999999</v>
      </c>
      <c r="R2560">
        <v>0.24843999999999999</v>
      </c>
      <c r="S2560">
        <v>0.26656000000000002</v>
      </c>
      <c r="T2560">
        <v>0.49249999999999999</v>
      </c>
      <c r="U2560">
        <v>1.0337499999999999</v>
      </c>
      <c r="V2560">
        <v>10332.44</v>
      </c>
      <c r="W2560">
        <v>1094.9000000000001</v>
      </c>
      <c r="X2560">
        <v>77.47</v>
      </c>
    </row>
    <row r="2561" spans="1:24" x14ac:dyDescent="0.55000000000000004">
      <c r="A2561" s="5">
        <v>40137</v>
      </c>
      <c r="B2561">
        <v>0.11</v>
      </c>
      <c r="C2561">
        <v>0.02</v>
      </c>
      <c r="D2561">
        <v>0.13</v>
      </c>
      <c r="E2561">
        <v>0.27</v>
      </c>
      <c r="F2561">
        <v>0.75</v>
      </c>
      <c r="G2561">
        <v>1.25</v>
      </c>
      <c r="H2561">
        <v>2.2000000000000002</v>
      </c>
      <c r="I2561">
        <v>2.9</v>
      </c>
      <c r="J2561">
        <v>3.36</v>
      </c>
      <c r="K2561">
        <v>4.2</v>
      </c>
      <c r="L2561">
        <v>4.3</v>
      </c>
      <c r="M2561">
        <v>0.4</v>
      </c>
      <c r="N2561">
        <v>1.21</v>
      </c>
      <c r="O2561">
        <v>1.85</v>
      </c>
      <c r="P2561" t="e">
        <v>#N/A</v>
      </c>
      <c r="Q2561">
        <v>0.23594000000000001</v>
      </c>
      <c r="R2561">
        <v>0.24687999999999999</v>
      </c>
      <c r="S2561">
        <v>0.26218999999999998</v>
      </c>
      <c r="T2561">
        <v>0.48937999999999998</v>
      </c>
      <c r="U2561">
        <v>1.02125</v>
      </c>
      <c r="V2561">
        <v>10318.16</v>
      </c>
      <c r="W2561">
        <v>1091.3800000000001</v>
      </c>
      <c r="X2561">
        <v>76.83</v>
      </c>
    </row>
    <row r="2562" spans="1:24" x14ac:dyDescent="0.55000000000000004">
      <c r="A2562" s="5">
        <v>40140</v>
      </c>
      <c r="B2562">
        <v>0.12</v>
      </c>
      <c r="C2562">
        <v>0.05</v>
      </c>
      <c r="D2562">
        <v>0.14000000000000001</v>
      </c>
      <c r="E2562">
        <v>0.28999999999999998</v>
      </c>
      <c r="F2562">
        <v>0.77</v>
      </c>
      <c r="G2562">
        <v>1.28</v>
      </c>
      <c r="H2562">
        <v>2.2000000000000002</v>
      </c>
      <c r="I2562">
        <v>2.9</v>
      </c>
      <c r="J2562">
        <v>3.37</v>
      </c>
      <c r="K2562">
        <v>4.2</v>
      </c>
      <c r="L2562">
        <v>4.29</v>
      </c>
      <c r="M2562">
        <v>0.38</v>
      </c>
      <c r="N2562">
        <v>1.2</v>
      </c>
      <c r="O2562">
        <v>1.84</v>
      </c>
      <c r="P2562" t="e">
        <v>#N/A</v>
      </c>
      <c r="Q2562">
        <v>0.23594000000000001</v>
      </c>
      <c r="R2562">
        <v>0.24687999999999999</v>
      </c>
      <c r="S2562">
        <v>0.26188</v>
      </c>
      <c r="T2562">
        <v>0.48563000000000001</v>
      </c>
      <c r="U2562">
        <v>1.02</v>
      </c>
      <c r="V2562">
        <v>10450.950000000001</v>
      </c>
      <c r="W2562">
        <v>1106.24</v>
      </c>
      <c r="X2562">
        <v>76.489999999999995</v>
      </c>
    </row>
    <row r="2563" spans="1:24" x14ac:dyDescent="0.55000000000000004">
      <c r="A2563" s="5">
        <v>40141</v>
      </c>
      <c r="B2563">
        <v>0.12</v>
      </c>
      <c r="C2563">
        <v>0.05</v>
      </c>
      <c r="D2563">
        <v>0.14000000000000001</v>
      </c>
      <c r="E2563">
        <v>0.28000000000000003</v>
      </c>
      <c r="F2563">
        <v>0.73</v>
      </c>
      <c r="G2563">
        <v>1.22</v>
      </c>
      <c r="H2563">
        <v>2.15</v>
      </c>
      <c r="I2563">
        <v>2.82</v>
      </c>
      <c r="J2563">
        <v>3.32</v>
      </c>
      <c r="K2563">
        <v>4.16</v>
      </c>
      <c r="L2563">
        <v>4.25</v>
      </c>
      <c r="M2563">
        <v>0.34</v>
      </c>
      <c r="N2563">
        <v>1.21</v>
      </c>
      <c r="O2563">
        <v>1.82</v>
      </c>
      <c r="P2563" t="e">
        <v>#N/A</v>
      </c>
      <c r="Q2563">
        <v>0.23594000000000001</v>
      </c>
      <c r="R2563">
        <v>0.24562999999999999</v>
      </c>
      <c r="S2563">
        <v>0.26062999999999997</v>
      </c>
      <c r="T2563">
        <v>0.48249999999999998</v>
      </c>
      <c r="U2563">
        <v>1.0137499999999999</v>
      </c>
      <c r="V2563">
        <v>10433.709999999999</v>
      </c>
      <c r="W2563">
        <v>1105.6500000000001</v>
      </c>
      <c r="X2563">
        <v>74.88</v>
      </c>
    </row>
    <row r="2564" spans="1:24" x14ac:dyDescent="0.55000000000000004">
      <c r="A2564" s="5">
        <v>40142</v>
      </c>
      <c r="B2564">
        <v>0.11</v>
      </c>
      <c r="C2564">
        <v>0.05</v>
      </c>
      <c r="D2564">
        <v>0.14000000000000001</v>
      </c>
      <c r="E2564">
        <v>0.26</v>
      </c>
      <c r="F2564">
        <v>0.73</v>
      </c>
      <c r="G2564">
        <v>1.23</v>
      </c>
      <c r="H2564">
        <v>2.11</v>
      </c>
      <c r="I2564">
        <v>2.78</v>
      </c>
      <c r="J2564">
        <v>3.28</v>
      </c>
      <c r="K2564">
        <v>4.12</v>
      </c>
      <c r="L2564">
        <v>4.2300000000000004</v>
      </c>
      <c r="M2564">
        <v>0.3</v>
      </c>
      <c r="N2564">
        <v>1.1599999999999999</v>
      </c>
      <c r="O2564">
        <v>1.78</v>
      </c>
      <c r="P2564" t="e">
        <v>#N/A</v>
      </c>
      <c r="Q2564">
        <v>0.23405999999999999</v>
      </c>
      <c r="R2564">
        <v>0.24374999999999999</v>
      </c>
      <c r="S2564">
        <v>0.25563000000000002</v>
      </c>
      <c r="T2564">
        <v>0.47813</v>
      </c>
      <c r="U2564">
        <v>1.0049999999999999</v>
      </c>
      <c r="V2564">
        <v>10464.4</v>
      </c>
      <c r="W2564">
        <v>1110.6300000000001</v>
      </c>
      <c r="X2564">
        <v>77.25</v>
      </c>
    </row>
    <row r="2565" spans="1:24" x14ac:dyDescent="0.55000000000000004">
      <c r="A2565" s="5">
        <v>40143</v>
      </c>
      <c r="B2565" t="e">
        <v>#N/A</v>
      </c>
      <c r="C2565" t="e">
        <v>#N/A</v>
      </c>
      <c r="D2565" t="e">
        <v>#N/A</v>
      </c>
      <c r="E2565" t="e">
        <v>#N/A</v>
      </c>
      <c r="F2565" t="e">
        <v>#N/A</v>
      </c>
      <c r="G2565" t="e">
        <v>#N/A</v>
      </c>
      <c r="H2565" t="e">
        <v>#N/A</v>
      </c>
      <c r="I2565" t="e">
        <v>#N/A</v>
      </c>
      <c r="J2565" t="e">
        <v>#N/A</v>
      </c>
      <c r="K2565" t="e">
        <v>#N/A</v>
      </c>
      <c r="L2565" t="e">
        <v>#N/A</v>
      </c>
      <c r="M2565" t="e">
        <v>#N/A</v>
      </c>
      <c r="N2565" t="e">
        <v>#N/A</v>
      </c>
      <c r="O2565" t="e">
        <v>#N/A</v>
      </c>
      <c r="P2565" t="e">
        <v>#N/A</v>
      </c>
      <c r="Q2565">
        <v>0.23405999999999999</v>
      </c>
      <c r="R2565">
        <v>0.24374999999999999</v>
      </c>
      <c r="S2565">
        <v>0.25438</v>
      </c>
      <c r="T2565">
        <v>0.47625000000000001</v>
      </c>
      <c r="U2565">
        <v>1.0031300000000001</v>
      </c>
      <c r="V2565" t="e">
        <v>#N/A</v>
      </c>
      <c r="W2565" t="e">
        <v>#N/A</v>
      </c>
      <c r="X2565" t="e">
        <v>#N/A</v>
      </c>
    </row>
    <row r="2566" spans="1:24" x14ac:dyDescent="0.55000000000000004">
      <c r="A2566" s="5">
        <v>40144</v>
      </c>
      <c r="B2566">
        <v>0.12</v>
      </c>
      <c r="C2566">
        <v>0.03</v>
      </c>
      <c r="D2566">
        <v>0.14000000000000001</v>
      </c>
      <c r="E2566">
        <v>0.26</v>
      </c>
      <c r="F2566">
        <v>0.68</v>
      </c>
      <c r="G2566">
        <v>1.1499999999999999</v>
      </c>
      <c r="H2566">
        <v>2.0299999999999998</v>
      </c>
      <c r="I2566">
        <v>2.71</v>
      </c>
      <c r="J2566">
        <v>3.21</v>
      </c>
      <c r="K2566">
        <v>4.07</v>
      </c>
      <c r="L2566">
        <v>4.21</v>
      </c>
      <c r="M2566">
        <v>0.28999999999999998</v>
      </c>
      <c r="N2566">
        <v>1.1499999999999999</v>
      </c>
      <c r="O2566">
        <v>1.77</v>
      </c>
      <c r="P2566" t="e">
        <v>#N/A</v>
      </c>
      <c r="Q2566">
        <v>0.23530999999999999</v>
      </c>
      <c r="R2566">
        <v>0.24313000000000001</v>
      </c>
      <c r="S2566">
        <v>0.25563000000000002</v>
      </c>
      <c r="T2566">
        <v>0.48437999999999998</v>
      </c>
      <c r="U2566">
        <v>1.01125</v>
      </c>
      <c r="V2566">
        <v>10309.92</v>
      </c>
      <c r="W2566">
        <v>1091.49</v>
      </c>
      <c r="X2566">
        <v>75.95</v>
      </c>
    </row>
    <row r="2567" spans="1:24" x14ac:dyDescent="0.55000000000000004">
      <c r="A2567" s="5">
        <v>40147</v>
      </c>
      <c r="B2567">
        <v>0.13</v>
      </c>
      <c r="C2567">
        <v>0.06</v>
      </c>
      <c r="D2567">
        <v>0.15</v>
      </c>
      <c r="E2567">
        <v>0.27</v>
      </c>
      <c r="F2567">
        <v>0.67</v>
      </c>
      <c r="G2567">
        <v>1.1200000000000001</v>
      </c>
      <c r="H2567">
        <v>2.0099999999999998</v>
      </c>
      <c r="I2567">
        <v>2.69</v>
      </c>
      <c r="J2567">
        <v>3.21</v>
      </c>
      <c r="K2567">
        <v>4.07</v>
      </c>
      <c r="L2567">
        <v>4.2</v>
      </c>
      <c r="M2567">
        <v>0.26</v>
      </c>
      <c r="N2567">
        <v>1.1299999999999999</v>
      </c>
      <c r="O2567">
        <v>1.76</v>
      </c>
      <c r="P2567" t="e">
        <v>#N/A</v>
      </c>
      <c r="Q2567">
        <v>0.23530999999999999</v>
      </c>
      <c r="R2567">
        <v>0.24437999999999999</v>
      </c>
      <c r="S2567">
        <v>0.25656000000000001</v>
      </c>
      <c r="T2567">
        <v>0.48813000000000001</v>
      </c>
      <c r="U2567">
        <v>1.0175000000000001</v>
      </c>
      <c r="V2567">
        <v>10344.84</v>
      </c>
      <c r="W2567">
        <v>1095.6300000000001</v>
      </c>
      <c r="X2567">
        <v>77.19</v>
      </c>
    </row>
    <row r="2568" spans="1:24" x14ac:dyDescent="0.55000000000000004">
      <c r="A2568" s="5">
        <v>40148</v>
      </c>
      <c r="B2568">
        <v>0.13</v>
      </c>
      <c r="C2568">
        <v>0.06</v>
      </c>
      <c r="D2568">
        <v>0.15</v>
      </c>
      <c r="E2568">
        <v>0.26</v>
      </c>
      <c r="F2568">
        <v>0.67</v>
      </c>
      <c r="G2568">
        <v>1.1399999999999999</v>
      </c>
      <c r="H2568">
        <v>2.0299999999999998</v>
      </c>
      <c r="I2568">
        <v>2.74</v>
      </c>
      <c r="J2568">
        <v>3.28</v>
      </c>
      <c r="K2568">
        <v>4.1399999999999997</v>
      </c>
      <c r="L2568">
        <v>4.26</v>
      </c>
      <c r="M2568">
        <v>0.23</v>
      </c>
      <c r="N2568">
        <v>1.1399999999999999</v>
      </c>
      <c r="O2568">
        <v>1.79</v>
      </c>
      <c r="P2568" t="e">
        <v>#N/A</v>
      </c>
      <c r="Q2568">
        <v>0.23469000000000001</v>
      </c>
      <c r="R2568">
        <v>0.24374999999999999</v>
      </c>
      <c r="S2568">
        <v>0.25530999999999998</v>
      </c>
      <c r="T2568">
        <v>0.48187999999999998</v>
      </c>
      <c r="U2568">
        <v>1.00813</v>
      </c>
      <c r="V2568">
        <v>10471.58</v>
      </c>
      <c r="W2568">
        <v>1108.8599999999999</v>
      </c>
      <c r="X2568">
        <v>78.39</v>
      </c>
    </row>
    <row r="2569" spans="1:24" x14ac:dyDescent="0.55000000000000004">
      <c r="A2569" s="5">
        <v>40149</v>
      </c>
      <c r="B2569">
        <v>0.13</v>
      </c>
      <c r="C2569">
        <v>0.05</v>
      </c>
      <c r="D2569">
        <v>0.15</v>
      </c>
      <c r="E2569">
        <v>0.28000000000000003</v>
      </c>
      <c r="F2569">
        <v>0.72</v>
      </c>
      <c r="G2569">
        <v>1.19</v>
      </c>
      <c r="H2569">
        <v>2.09</v>
      </c>
      <c r="I2569">
        <v>2.8</v>
      </c>
      <c r="J2569">
        <v>3.32</v>
      </c>
      <c r="K2569">
        <v>4.1399999999999997</v>
      </c>
      <c r="L2569">
        <v>4.26</v>
      </c>
      <c r="M2569">
        <v>0.27</v>
      </c>
      <c r="N2569">
        <v>1.18</v>
      </c>
      <c r="O2569">
        <v>1.79</v>
      </c>
      <c r="P2569" t="e">
        <v>#N/A</v>
      </c>
      <c r="Q2569">
        <v>0.23438000000000001</v>
      </c>
      <c r="R2569">
        <v>0.24343999999999999</v>
      </c>
      <c r="S2569">
        <v>0.255</v>
      </c>
      <c r="T2569">
        <v>0.47813</v>
      </c>
      <c r="U2569">
        <v>1.0031300000000001</v>
      </c>
      <c r="V2569">
        <v>10452.68</v>
      </c>
      <c r="W2569">
        <v>1109.24</v>
      </c>
      <c r="X2569">
        <v>76.62</v>
      </c>
    </row>
    <row r="2570" spans="1:24" x14ac:dyDescent="0.55000000000000004">
      <c r="A2570" s="5">
        <v>40150</v>
      </c>
      <c r="B2570">
        <v>0.13</v>
      </c>
      <c r="C2570">
        <v>0.06</v>
      </c>
      <c r="D2570">
        <v>0.16</v>
      </c>
      <c r="E2570">
        <v>0.3</v>
      </c>
      <c r="F2570">
        <v>0.74</v>
      </c>
      <c r="G2570">
        <v>1.23</v>
      </c>
      <c r="H2570">
        <v>2.14</v>
      </c>
      <c r="I2570">
        <v>2.87</v>
      </c>
      <c r="J2570">
        <v>3.39</v>
      </c>
      <c r="K2570">
        <v>4.2300000000000004</v>
      </c>
      <c r="L2570">
        <v>4.33</v>
      </c>
      <c r="M2570">
        <v>0.32</v>
      </c>
      <c r="N2570">
        <v>1.24</v>
      </c>
      <c r="O2570">
        <v>1.85</v>
      </c>
      <c r="P2570" t="e">
        <v>#N/A</v>
      </c>
      <c r="Q2570">
        <v>0.23469000000000001</v>
      </c>
      <c r="R2570">
        <v>0.24374999999999999</v>
      </c>
      <c r="S2570">
        <v>0.25530999999999998</v>
      </c>
      <c r="T2570">
        <v>0.48499999999999999</v>
      </c>
      <c r="U2570">
        <v>1.02938</v>
      </c>
      <c r="V2570">
        <v>10366.15</v>
      </c>
      <c r="W2570">
        <v>1099.92</v>
      </c>
      <c r="X2570">
        <v>76.42</v>
      </c>
    </row>
    <row r="2571" spans="1:24" x14ac:dyDescent="0.55000000000000004">
      <c r="A2571" s="5">
        <v>40151</v>
      </c>
      <c r="B2571">
        <v>0.12</v>
      </c>
      <c r="C2571">
        <v>0.06</v>
      </c>
      <c r="D2571">
        <v>0.17</v>
      </c>
      <c r="E2571">
        <v>0.36</v>
      </c>
      <c r="F2571">
        <v>0.84</v>
      </c>
      <c r="G2571">
        <v>1.34</v>
      </c>
      <c r="H2571">
        <v>2.2400000000000002</v>
      </c>
      <c r="I2571">
        <v>2.97</v>
      </c>
      <c r="J2571">
        <v>3.48</v>
      </c>
      <c r="K2571">
        <v>4.3099999999999996</v>
      </c>
      <c r="L2571">
        <v>4.4000000000000004</v>
      </c>
      <c r="M2571">
        <v>0.43</v>
      </c>
      <c r="N2571">
        <v>1.34</v>
      </c>
      <c r="O2571">
        <v>1.95</v>
      </c>
      <c r="P2571" t="e">
        <v>#N/A</v>
      </c>
      <c r="Q2571">
        <v>0.23469000000000001</v>
      </c>
      <c r="R2571">
        <v>0.24437999999999999</v>
      </c>
      <c r="S2571">
        <v>0.25656000000000001</v>
      </c>
      <c r="T2571">
        <v>0.48375000000000001</v>
      </c>
      <c r="U2571">
        <v>1.02563</v>
      </c>
      <c r="V2571">
        <v>10388.9</v>
      </c>
      <c r="W2571">
        <v>1105.98</v>
      </c>
      <c r="X2571">
        <v>75.41</v>
      </c>
    </row>
    <row r="2572" spans="1:24" x14ac:dyDescent="0.55000000000000004">
      <c r="A2572" s="5">
        <v>40154</v>
      </c>
      <c r="B2572">
        <v>0.12</v>
      </c>
      <c r="C2572">
        <v>0.04</v>
      </c>
      <c r="D2572">
        <v>0.16</v>
      </c>
      <c r="E2572">
        <v>0.32</v>
      </c>
      <c r="F2572">
        <v>0.78</v>
      </c>
      <c r="G2572">
        <v>1.26</v>
      </c>
      <c r="H2572">
        <v>2.19</v>
      </c>
      <c r="I2572">
        <v>2.92</v>
      </c>
      <c r="J2572">
        <v>3.44</v>
      </c>
      <c r="K2572">
        <v>4.29</v>
      </c>
      <c r="L2572">
        <v>4.4000000000000004</v>
      </c>
      <c r="M2572">
        <v>0.38</v>
      </c>
      <c r="N2572">
        <v>1.31</v>
      </c>
      <c r="O2572">
        <v>1.95</v>
      </c>
      <c r="P2572" t="e">
        <v>#N/A</v>
      </c>
      <c r="Q2572">
        <v>0.23469000000000001</v>
      </c>
      <c r="R2572">
        <v>0.24437999999999999</v>
      </c>
      <c r="S2572">
        <v>0.25656000000000001</v>
      </c>
      <c r="T2572">
        <v>0.48437999999999998</v>
      </c>
      <c r="U2572">
        <v>1.0543800000000001</v>
      </c>
      <c r="V2572">
        <v>10390.11</v>
      </c>
      <c r="W2572">
        <v>1103.25</v>
      </c>
      <c r="X2572">
        <v>73.89</v>
      </c>
    </row>
    <row r="2573" spans="1:24" x14ac:dyDescent="0.55000000000000004">
      <c r="A2573" s="5">
        <v>40155</v>
      </c>
      <c r="B2573">
        <v>0.12</v>
      </c>
      <c r="C2573">
        <v>0.03</v>
      </c>
      <c r="D2573">
        <v>0.15</v>
      </c>
      <c r="E2573">
        <v>0.28999999999999998</v>
      </c>
      <c r="F2573">
        <v>0.73</v>
      </c>
      <c r="G2573">
        <v>1.21</v>
      </c>
      <c r="H2573">
        <v>2.12</v>
      </c>
      <c r="I2573">
        <v>2.86</v>
      </c>
      <c r="J2573">
        <v>3.4</v>
      </c>
      <c r="K2573">
        <v>4.28</v>
      </c>
      <c r="L2573">
        <v>4.3899999999999997</v>
      </c>
      <c r="M2573">
        <v>0.37</v>
      </c>
      <c r="N2573">
        <v>1.31</v>
      </c>
      <c r="O2573">
        <v>1.96</v>
      </c>
      <c r="P2573" t="e">
        <v>#N/A</v>
      </c>
      <c r="Q2573">
        <v>0.23469000000000001</v>
      </c>
      <c r="R2573">
        <v>0.24374999999999999</v>
      </c>
      <c r="S2573">
        <v>0.25594</v>
      </c>
      <c r="T2573">
        <v>0.46812999999999999</v>
      </c>
      <c r="U2573">
        <v>1.0149999999999999</v>
      </c>
      <c r="V2573">
        <v>10285.969999999999</v>
      </c>
      <c r="W2573">
        <v>1091.94</v>
      </c>
      <c r="X2573">
        <v>72.59</v>
      </c>
    </row>
    <row r="2574" spans="1:24" x14ac:dyDescent="0.55000000000000004">
      <c r="A2574" s="5">
        <v>40156</v>
      </c>
      <c r="B2574">
        <v>0.12</v>
      </c>
      <c r="C2574">
        <v>0.03</v>
      </c>
      <c r="D2574">
        <v>0.14000000000000001</v>
      </c>
      <c r="E2574">
        <v>0.31</v>
      </c>
      <c r="F2574">
        <v>0.76</v>
      </c>
      <c r="G2574">
        <v>1.23</v>
      </c>
      <c r="H2574">
        <v>2.15</v>
      </c>
      <c r="I2574">
        <v>2.89</v>
      </c>
      <c r="J2574">
        <v>3.45</v>
      </c>
      <c r="K2574">
        <v>4.3099999999999996</v>
      </c>
      <c r="L2574">
        <v>4.41</v>
      </c>
      <c r="M2574">
        <v>0.44</v>
      </c>
      <c r="N2574">
        <v>1.36</v>
      </c>
      <c r="O2574">
        <v>2.0099999999999998</v>
      </c>
      <c r="P2574" t="e">
        <v>#N/A</v>
      </c>
      <c r="Q2574">
        <v>0.23405999999999999</v>
      </c>
      <c r="R2574">
        <v>0.24374999999999999</v>
      </c>
      <c r="S2574">
        <v>0.25518999999999997</v>
      </c>
      <c r="T2574">
        <v>0.46188000000000001</v>
      </c>
      <c r="U2574">
        <v>1.0066299999999999</v>
      </c>
      <c r="V2574">
        <v>10337.049999999999</v>
      </c>
      <c r="W2574">
        <v>1095.95</v>
      </c>
      <c r="X2574">
        <v>70.67</v>
      </c>
    </row>
    <row r="2575" spans="1:24" x14ac:dyDescent="0.55000000000000004">
      <c r="A2575" s="5">
        <v>40157</v>
      </c>
      <c r="B2575">
        <v>0.12</v>
      </c>
      <c r="C2575">
        <v>0.02</v>
      </c>
      <c r="D2575">
        <v>0.15</v>
      </c>
      <c r="E2575">
        <v>0.32</v>
      </c>
      <c r="F2575">
        <v>0.78</v>
      </c>
      <c r="G2575">
        <v>1.26</v>
      </c>
      <c r="H2575">
        <v>2.19</v>
      </c>
      <c r="I2575">
        <v>2.95</v>
      </c>
      <c r="J2575">
        <v>3.49</v>
      </c>
      <c r="K2575">
        <v>4.37</v>
      </c>
      <c r="L2575">
        <v>4.5</v>
      </c>
      <c r="M2575">
        <v>0.46</v>
      </c>
      <c r="N2575">
        <v>1.4</v>
      </c>
      <c r="O2575">
        <v>2.06</v>
      </c>
      <c r="P2575" t="e">
        <v>#N/A</v>
      </c>
      <c r="Q2575">
        <v>0.23405999999999999</v>
      </c>
      <c r="R2575">
        <v>0.24374999999999999</v>
      </c>
      <c r="S2575">
        <v>0.25424999999999998</v>
      </c>
      <c r="T2575">
        <v>0.45756000000000002</v>
      </c>
      <c r="U2575">
        <v>1.0065</v>
      </c>
      <c r="V2575">
        <v>10405.83</v>
      </c>
      <c r="W2575">
        <v>1102.3499999999999</v>
      </c>
      <c r="X2575">
        <v>70.540000000000006</v>
      </c>
    </row>
    <row r="2576" spans="1:24" x14ac:dyDescent="0.55000000000000004">
      <c r="A2576" s="5">
        <v>40158</v>
      </c>
      <c r="B2576">
        <v>0.12</v>
      </c>
      <c r="C2576">
        <v>0.03</v>
      </c>
      <c r="D2576">
        <v>0.16</v>
      </c>
      <c r="E2576">
        <v>0.35</v>
      </c>
      <c r="F2576">
        <v>0.83</v>
      </c>
      <c r="G2576">
        <v>1.3</v>
      </c>
      <c r="H2576">
        <v>2.2599999999999998</v>
      </c>
      <c r="I2576">
        <v>3.02</v>
      </c>
      <c r="J2576">
        <v>3.55</v>
      </c>
      <c r="K2576">
        <v>4.3899999999999997</v>
      </c>
      <c r="L2576">
        <v>4.49</v>
      </c>
      <c r="M2576">
        <v>0.47</v>
      </c>
      <c r="N2576">
        <v>1.41</v>
      </c>
      <c r="O2576">
        <v>2.04</v>
      </c>
      <c r="P2576" t="e">
        <v>#N/A</v>
      </c>
      <c r="Q2576">
        <v>0.23313</v>
      </c>
      <c r="R2576">
        <v>0.24313000000000001</v>
      </c>
      <c r="S2576">
        <v>0.25363000000000002</v>
      </c>
      <c r="T2576">
        <v>0.45574999999999999</v>
      </c>
      <c r="U2576">
        <v>1.004</v>
      </c>
      <c r="V2576">
        <v>10471.5</v>
      </c>
      <c r="W2576">
        <v>1106.4100000000001</v>
      </c>
      <c r="X2576">
        <v>69.86</v>
      </c>
    </row>
    <row r="2577" spans="1:24" x14ac:dyDescent="0.55000000000000004">
      <c r="A2577" s="5">
        <v>40161</v>
      </c>
      <c r="B2577">
        <v>0.12</v>
      </c>
      <c r="C2577">
        <v>0.04</v>
      </c>
      <c r="D2577">
        <v>0.16</v>
      </c>
      <c r="E2577">
        <v>0.37</v>
      </c>
      <c r="F2577">
        <v>0.87</v>
      </c>
      <c r="G2577">
        <v>1.35</v>
      </c>
      <c r="H2577">
        <v>2.2999999999999998</v>
      </c>
      <c r="I2577">
        <v>3.04</v>
      </c>
      <c r="J2577">
        <v>3.56</v>
      </c>
      <c r="K2577">
        <v>4.3899999999999997</v>
      </c>
      <c r="L2577">
        <v>4.4800000000000004</v>
      </c>
      <c r="M2577">
        <v>0.46</v>
      </c>
      <c r="N2577">
        <v>1.37</v>
      </c>
      <c r="O2577">
        <v>1.99</v>
      </c>
      <c r="P2577" t="e">
        <v>#N/A</v>
      </c>
      <c r="Q2577">
        <v>0.23250000000000001</v>
      </c>
      <c r="R2577">
        <v>0.24124999999999999</v>
      </c>
      <c r="S2577">
        <v>0.25374999999999998</v>
      </c>
      <c r="T2577">
        <v>0.45312999999999998</v>
      </c>
      <c r="U2577">
        <v>1.0006299999999999</v>
      </c>
      <c r="V2577">
        <v>10501.05</v>
      </c>
      <c r="W2577">
        <v>1114.1099999999999</v>
      </c>
      <c r="X2577">
        <v>69.48</v>
      </c>
    </row>
    <row r="2578" spans="1:24" x14ac:dyDescent="0.55000000000000004">
      <c r="A2578" s="5">
        <v>40162</v>
      </c>
      <c r="B2578">
        <v>0.13</v>
      </c>
      <c r="C2578">
        <v>0.05</v>
      </c>
      <c r="D2578">
        <v>0.17</v>
      </c>
      <c r="E2578">
        <v>0.41</v>
      </c>
      <c r="F2578">
        <v>0.88</v>
      </c>
      <c r="G2578">
        <v>1.38</v>
      </c>
      <c r="H2578">
        <v>2.35</v>
      </c>
      <c r="I2578">
        <v>3.08</v>
      </c>
      <c r="J2578">
        <v>3.6</v>
      </c>
      <c r="K2578">
        <v>4.42</v>
      </c>
      <c r="L2578">
        <v>4.5199999999999996</v>
      </c>
      <c r="M2578">
        <v>0.45</v>
      </c>
      <c r="N2578">
        <v>1.37</v>
      </c>
      <c r="O2578">
        <v>2.0099999999999998</v>
      </c>
      <c r="P2578" t="e">
        <v>#N/A</v>
      </c>
      <c r="Q2578">
        <v>0.23250000000000001</v>
      </c>
      <c r="R2578">
        <v>0.24093999999999999</v>
      </c>
      <c r="S2578">
        <v>0.25344</v>
      </c>
      <c r="T2578">
        <v>0.45250000000000001</v>
      </c>
      <c r="U2578">
        <v>1.0049999999999999</v>
      </c>
      <c r="V2578">
        <v>10452</v>
      </c>
      <c r="W2578">
        <v>1107.93</v>
      </c>
      <c r="X2578">
        <v>70.62</v>
      </c>
    </row>
    <row r="2579" spans="1:24" x14ac:dyDescent="0.55000000000000004">
      <c r="A2579" s="5">
        <v>40163</v>
      </c>
      <c r="B2579">
        <v>0.14000000000000001</v>
      </c>
      <c r="C2579">
        <v>0.04</v>
      </c>
      <c r="D2579">
        <v>0.17</v>
      </c>
      <c r="E2579">
        <v>0.38</v>
      </c>
      <c r="F2579">
        <v>0.85</v>
      </c>
      <c r="G2579">
        <v>1.36</v>
      </c>
      <c r="H2579">
        <v>2.35</v>
      </c>
      <c r="I2579">
        <v>3.09</v>
      </c>
      <c r="J2579">
        <v>3.61</v>
      </c>
      <c r="K2579">
        <v>4.42</v>
      </c>
      <c r="L2579">
        <v>4.5199999999999996</v>
      </c>
      <c r="M2579">
        <v>0.42</v>
      </c>
      <c r="N2579">
        <v>1.34</v>
      </c>
      <c r="O2579">
        <v>1.99</v>
      </c>
      <c r="P2579" t="e">
        <v>#N/A</v>
      </c>
      <c r="Q2579">
        <v>0.23250000000000001</v>
      </c>
      <c r="R2579">
        <v>0.24093999999999999</v>
      </c>
      <c r="S2579">
        <v>0.25374999999999998</v>
      </c>
      <c r="T2579">
        <v>0.45124999999999998</v>
      </c>
      <c r="U2579">
        <v>1.0037499999999999</v>
      </c>
      <c r="V2579">
        <v>10441.120000000001</v>
      </c>
      <c r="W2579">
        <v>1109.18</v>
      </c>
      <c r="X2579">
        <v>72.64</v>
      </c>
    </row>
    <row r="2580" spans="1:24" x14ac:dyDescent="0.55000000000000004">
      <c r="A2580" s="5">
        <v>40164</v>
      </c>
      <c r="B2580">
        <v>0.13</v>
      </c>
      <c r="C2580">
        <v>0.04</v>
      </c>
      <c r="D2580">
        <v>0.15</v>
      </c>
      <c r="E2580">
        <v>0.35</v>
      </c>
      <c r="F2580">
        <v>0.77</v>
      </c>
      <c r="G2580">
        <v>1.27</v>
      </c>
      <c r="H2580">
        <v>2.2400000000000002</v>
      </c>
      <c r="I2580">
        <v>2.97</v>
      </c>
      <c r="J2580">
        <v>3.5</v>
      </c>
      <c r="K2580">
        <v>4.3099999999999996</v>
      </c>
      <c r="L2580">
        <v>4.42</v>
      </c>
      <c r="M2580">
        <v>0.36</v>
      </c>
      <c r="N2580">
        <v>1.28</v>
      </c>
      <c r="O2580">
        <v>1.94</v>
      </c>
      <c r="P2580" t="e">
        <v>#N/A</v>
      </c>
      <c r="Q2580">
        <v>0.23313</v>
      </c>
      <c r="R2580">
        <v>0.24068999999999999</v>
      </c>
      <c r="S2580">
        <v>0.25337999999999999</v>
      </c>
      <c r="T2580">
        <v>0.44388</v>
      </c>
      <c r="U2580">
        <v>0.99163000000000001</v>
      </c>
      <c r="V2580">
        <v>10308.26</v>
      </c>
      <c r="W2580">
        <v>1096.08</v>
      </c>
      <c r="X2580">
        <v>72.58</v>
      </c>
    </row>
    <row r="2581" spans="1:24" x14ac:dyDescent="0.55000000000000004">
      <c r="A2581" s="5">
        <v>40165</v>
      </c>
      <c r="B2581">
        <v>0.12</v>
      </c>
      <c r="C2581">
        <v>0.05</v>
      </c>
      <c r="D2581">
        <v>0.16</v>
      </c>
      <c r="E2581">
        <v>0.36</v>
      </c>
      <c r="F2581">
        <v>0.82</v>
      </c>
      <c r="G2581">
        <v>1.32</v>
      </c>
      <c r="H2581">
        <v>2.2999999999999998</v>
      </c>
      <c r="I2581">
        <v>3.04</v>
      </c>
      <c r="J2581">
        <v>3.55</v>
      </c>
      <c r="K2581">
        <v>4.3600000000000003</v>
      </c>
      <c r="L2581">
        <v>4.46</v>
      </c>
      <c r="M2581">
        <v>0.38</v>
      </c>
      <c r="N2581">
        <v>1.31</v>
      </c>
      <c r="O2581">
        <v>1.95</v>
      </c>
      <c r="P2581" t="e">
        <v>#N/A</v>
      </c>
      <c r="Q2581">
        <v>0.23188</v>
      </c>
      <c r="R2581">
        <v>0.24068999999999999</v>
      </c>
      <c r="S2581">
        <v>0.25124999999999997</v>
      </c>
      <c r="T2581">
        <v>0.43537999999999999</v>
      </c>
      <c r="U2581">
        <v>0.96838000000000002</v>
      </c>
      <c r="V2581">
        <v>10328.89</v>
      </c>
      <c r="W2581">
        <v>1102.47</v>
      </c>
      <c r="X2581">
        <v>73.3</v>
      </c>
    </row>
    <row r="2582" spans="1:24" x14ac:dyDescent="0.55000000000000004">
      <c r="A2582" s="5">
        <v>40168</v>
      </c>
      <c r="B2582">
        <v>0.12</v>
      </c>
      <c r="C2582">
        <v>0.08</v>
      </c>
      <c r="D2582">
        <v>0.17</v>
      </c>
      <c r="E2582">
        <v>0.4</v>
      </c>
      <c r="F2582">
        <v>0.89</v>
      </c>
      <c r="G2582">
        <v>1.42</v>
      </c>
      <c r="H2582">
        <v>2.4300000000000002</v>
      </c>
      <c r="I2582">
        <v>3.18</v>
      </c>
      <c r="J2582">
        <v>3.69</v>
      </c>
      <c r="K2582">
        <v>4.47</v>
      </c>
      <c r="L2582">
        <v>4.5599999999999996</v>
      </c>
      <c r="M2582">
        <v>0.45</v>
      </c>
      <c r="N2582">
        <v>1.39</v>
      </c>
      <c r="O2582">
        <v>2.0299999999999998</v>
      </c>
      <c r="P2582" t="e">
        <v>#N/A</v>
      </c>
      <c r="Q2582">
        <v>0.23188</v>
      </c>
      <c r="R2582">
        <v>0.24093999999999999</v>
      </c>
      <c r="S2582">
        <v>0.24875</v>
      </c>
      <c r="T2582">
        <v>0.43063000000000001</v>
      </c>
      <c r="U2582">
        <v>0.96438000000000001</v>
      </c>
      <c r="V2582">
        <v>10414.14</v>
      </c>
      <c r="W2582">
        <v>1114.05</v>
      </c>
      <c r="X2582">
        <v>72.709999999999994</v>
      </c>
    </row>
    <row r="2583" spans="1:24" x14ac:dyDescent="0.55000000000000004">
      <c r="A2583" s="5">
        <v>40169</v>
      </c>
      <c r="B2583">
        <v>0.12</v>
      </c>
      <c r="C2583">
        <v>0.08</v>
      </c>
      <c r="D2583">
        <v>0.18</v>
      </c>
      <c r="E2583">
        <v>0.41</v>
      </c>
      <c r="F2583">
        <v>0.95</v>
      </c>
      <c r="G2583">
        <v>1.48</v>
      </c>
      <c r="H2583">
        <v>2.4900000000000002</v>
      </c>
      <c r="I2583">
        <v>3.24</v>
      </c>
      <c r="J2583">
        <v>3.76</v>
      </c>
      <c r="K2583">
        <v>4.5199999999999996</v>
      </c>
      <c r="L2583">
        <v>4.5999999999999996</v>
      </c>
      <c r="M2583">
        <v>0.48</v>
      </c>
      <c r="N2583">
        <v>1.43</v>
      </c>
      <c r="O2583">
        <v>2.06</v>
      </c>
      <c r="P2583" t="e">
        <v>#N/A</v>
      </c>
      <c r="Q2583">
        <v>0.23188</v>
      </c>
      <c r="R2583">
        <v>0.24093999999999999</v>
      </c>
      <c r="S2583">
        <v>0.24875</v>
      </c>
      <c r="T2583">
        <v>0.43125000000000002</v>
      </c>
      <c r="U2583">
        <v>0.97813000000000005</v>
      </c>
      <c r="V2583">
        <v>10464.93</v>
      </c>
      <c r="W2583">
        <v>1118.02</v>
      </c>
      <c r="X2583">
        <v>73.48</v>
      </c>
    </row>
    <row r="2584" spans="1:24" x14ac:dyDescent="0.55000000000000004">
      <c r="A2584" s="5">
        <v>40170</v>
      </c>
      <c r="B2584">
        <v>0.11</v>
      </c>
      <c r="C2584">
        <v>7.0000000000000007E-2</v>
      </c>
      <c r="D2584">
        <v>0.17</v>
      </c>
      <c r="E2584">
        <v>0.41</v>
      </c>
      <c r="F2584">
        <v>0.96</v>
      </c>
      <c r="G2584">
        <v>1.51</v>
      </c>
      <c r="H2584">
        <v>2.5099999999999998</v>
      </c>
      <c r="I2584">
        <v>3.26</v>
      </c>
      <c r="J2584">
        <v>3.77</v>
      </c>
      <c r="K2584">
        <v>4.54</v>
      </c>
      <c r="L2584">
        <v>4.6100000000000003</v>
      </c>
      <c r="M2584">
        <v>0.49</v>
      </c>
      <c r="N2584">
        <v>1.46</v>
      </c>
      <c r="O2584">
        <v>2.09</v>
      </c>
      <c r="P2584" t="e">
        <v>#N/A</v>
      </c>
      <c r="Q2584">
        <v>0.23125000000000001</v>
      </c>
      <c r="R2584">
        <v>0.24093999999999999</v>
      </c>
      <c r="S2584">
        <v>0.25063000000000002</v>
      </c>
      <c r="T2584">
        <v>0.43063000000000001</v>
      </c>
      <c r="U2584">
        <v>0.97438000000000002</v>
      </c>
      <c r="V2584">
        <v>10466.44</v>
      </c>
      <c r="W2584">
        <v>1120.5899999999999</v>
      </c>
      <c r="X2584">
        <v>76.03</v>
      </c>
    </row>
    <row r="2585" spans="1:24" x14ac:dyDescent="0.55000000000000004">
      <c r="A2585" s="5">
        <v>40171</v>
      </c>
      <c r="B2585">
        <v>0.11</v>
      </c>
      <c r="C2585">
        <v>0.05</v>
      </c>
      <c r="D2585">
        <v>0.18</v>
      </c>
      <c r="E2585">
        <v>0.43</v>
      </c>
      <c r="F2585">
        <v>1</v>
      </c>
      <c r="G2585">
        <v>1.56</v>
      </c>
      <c r="H2585">
        <v>2.57</v>
      </c>
      <c r="I2585">
        <v>3.32</v>
      </c>
      <c r="J2585">
        <v>3.82</v>
      </c>
      <c r="K2585">
        <v>4.5999999999999996</v>
      </c>
      <c r="L2585">
        <v>4.68</v>
      </c>
      <c r="M2585">
        <v>0.52</v>
      </c>
      <c r="N2585">
        <v>1.5</v>
      </c>
      <c r="O2585">
        <v>2.14</v>
      </c>
      <c r="P2585" t="e">
        <v>#N/A</v>
      </c>
      <c r="Q2585">
        <v>0.23125000000000001</v>
      </c>
      <c r="R2585">
        <v>0.24093999999999999</v>
      </c>
      <c r="S2585">
        <v>0.25063000000000002</v>
      </c>
      <c r="T2585">
        <v>0.43125000000000002</v>
      </c>
      <c r="U2585">
        <v>0.97875000000000001</v>
      </c>
      <c r="V2585">
        <v>10520.1</v>
      </c>
      <c r="W2585">
        <v>1126.48</v>
      </c>
      <c r="X2585">
        <v>76.83</v>
      </c>
    </row>
    <row r="2586" spans="1:24" x14ac:dyDescent="0.55000000000000004">
      <c r="A2586" s="5">
        <v>40175</v>
      </c>
      <c r="B2586">
        <v>0.12</v>
      </c>
      <c r="C2586">
        <v>0.11</v>
      </c>
      <c r="D2586">
        <v>0.2</v>
      </c>
      <c r="E2586">
        <v>0.47</v>
      </c>
      <c r="F2586">
        <v>1.0900000000000001</v>
      </c>
      <c r="G2586">
        <v>1.63</v>
      </c>
      <c r="H2586">
        <v>2.62</v>
      </c>
      <c r="I2586">
        <v>3.34</v>
      </c>
      <c r="J2586">
        <v>3.85</v>
      </c>
      <c r="K2586">
        <v>4.6100000000000003</v>
      </c>
      <c r="L2586">
        <v>4.6900000000000004</v>
      </c>
      <c r="M2586">
        <v>0.54</v>
      </c>
      <c r="N2586">
        <v>1.5</v>
      </c>
      <c r="O2586">
        <v>2.12</v>
      </c>
      <c r="P2586" t="e">
        <v>#N/A</v>
      </c>
      <c r="Q2586" t="e">
        <v>#N/A</v>
      </c>
      <c r="R2586" t="e">
        <v>#N/A</v>
      </c>
      <c r="S2586" t="e">
        <v>#N/A</v>
      </c>
      <c r="T2586" t="e">
        <v>#N/A</v>
      </c>
      <c r="U2586" t="e">
        <v>#N/A</v>
      </c>
      <c r="V2586">
        <v>10547.08</v>
      </c>
      <c r="W2586">
        <v>1127.78</v>
      </c>
      <c r="X2586">
        <v>78.67</v>
      </c>
    </row>
    <row r="2587" spans="1:24" x14ac:dyDescent="0.55000000000000004">
      <c r="A2587" s="5">
        <v>40176</v>
      </c>
      <c r="B2587">
        <v>0.12</v>
      </c>
      <c r="C2587">
        <v>0.1</v>
      </c>
      <c r="D2587">
        <v>0.2</v>
      </c>
      <c r="E2587">
        <v>0.47</v>
      </c>
      <c r="F2587">
        <v>1.0900000000000001</v>
      </c>
      <c r="G2587">
        <v>1.64</v>
      </c>
      <c r="H2587">
        <v>2.62</v>
      </c>
      <c r="I2587">
        <v>3.33</v>
      </c>
      <c r="J2587">
        <v>3.82</v>
      </c>
      <c r="K2587">
        <v>4.57</v>
      </c>
      <c r="L2587">
        <v>4.6399999999999997</v>
      </c>
      <c r="M2587">
        <v>0.52</v>
      </c>
      <c r="N2587">
        <v>1.46</v>
      </c>
      <c r="O2587">
        <v>2.0699999999999998</v>
      </c>
      <c r="P2587" t="e">
        <v>#N/A</v>
      </c>
      <c r="Q2587">
        <v>0.23094000000000001</v>
      </c>
      <c r="R2587">
        <v>0.23968999999999999</v>
      </c>
      <c r="S2587">
        <v>0.25063000000000002</v>
      </c>
      <c r="T2587">
        <v>0.43437999999999999</v>
      </c>
      <c r="U2587">
        <v>0.99750000000000005</v>
      </c>
      <c r="V2587">
        <v>10545.41</v>
      </c>
      <c r="W2587">
        <v>1126.2</v>
      </c>
      <c r="X2587">
        <v>78.87</v>
      </c>
    </row>
    <row r="2588" spans="1:24" x14ac:dyDescent="0.55000000000000004">
      <c r="A2588" s="5">
        <v>40177</v>
      </c>
      <c r="B2588">
        <v>0.11</v>
      </c>
      <c r="C2588">
        <v>0.05</v>
      </c>
      <c r="D2588">
        <v>0.19</v>
      </c>
      <c r="E2588">
        <v>0.45</v>
      </c>
      <c r="F2588">
        <v>1.08</v>
      </c>
      <c r="G2588">
        <v>1.65</v>
      </c>
      <c r="H2588">
        <v>2.61</v>
      </c>
      <c r="I2588">
        <v>3.34</v>
      </c>
      <c r="J2588">
        <v>3.8</v>
      </c>
      <c r="K2588">
        <v>4.54</v>
      </c>
      <c r="L2588">
        <v>4.6100000000000003</v>
      </c>
      <c r="M2588">
        <v>0.5</v>
      </c>
      <c r="N2588">
        <v>1.44</v>
      </c>
      <c r="O2588">
        <v>2.02</v>
      </c>
      <c r="P2588" t="e">
        <v>#N/A</v>
      </c>
      <c r="Q2588">
        <v>0.23094000000000001</v>
      </c>
      <c r="R2588">
        <v>0.23968999999999999</v>
      </c>
      <c r="S2588">
        <v>0.25063000000000002</v>
      </c>
      <c r="T2588">
        <v>0.43</v>
      </c>
      <c r="U2588">
        <v>0.98563000000000001</v>
      </c>
      <c r="V2588">
        <v>10548.51</v>
      </c>
      <c r="W2588">
        <v>1126.42</v>
      </c>
      <c r="X2588">
        <v>79.349999999999994</v>
      </c>
    </row>
    <row r="2589" spans="1:24" x14ac:dyDescent="0.55000000000000004">
      <c r="A2589" s="5">
        <v>40178</v>
      </c>
      <c r="B2589">
        <v>0.05</v>
      </c>
      <c r="C2589">
        <v>0.06</v>
      </c>
      <c r="D2589">
        <v>0.2</v>
      </c>
      <c r="E2589">
        <v>0.47</v>
      </c>
      <c r="F2589">
        <v>1.1399999999999999</v>
      </c>
      <c r="G2589">
        <v>1.7</v>
      </c>
      <c r="H2589">
        <v>2.69</v>
      </c>
      <c r="I2589">
        <v>3.39</v>
      </c>
      <c r="J2589">
        <v>3.85</v>
      </c>
      <c r="K2589">
        <v>4.58</v>
      </c>
      <c r="L2589">
        <v>4.63</v>
      </c>
      <c r="M2589">
        <v>0.56000000000000005</v>
      </c>
      <c r="N2589">
        <v>1.48</v>
      </c>
      <c r="O2589">
        <v>2.0299999999999998</v>
      </c>
      <c r="P2589" t="e">
        <v>#N/A</v>
      </c>
      <c r="Q2589">
        <v>0.23094000000000001</v>
      </c>
      <c r="R2589">
        <v>0.23968999999999999</v>
      </c>
      <c r="S2589">
        <v>0.25063000000000002</v>
      </c>
      <c r="T2589">
        <v>0.42969000000000002</v>
      </c>
      <c r="U2589">
        <v>0.98438000000000003</v>
      </c>
      <c r="V2589">
        <v>10428.049999999999</v>
      </c>
      <c r="W2589">
        <v>1115.0999999999999</v>
      </c>
      <c r="X2589">
        <v>79.39</v>
      </c>
    </row>
    <row r="2590" spans="1:24" x14ac:dyDescent="0.55000000000000004">
      <c r="A2590" s="5">
        <v>40182</v>
      </c>
      <c r="B2590">
        <v>0.12</v>
      </c>
      <c r="C2590">
        <v>0.08</v>
      </c>
      <c r="D2590">
        <v>0.18</v>
      </c>
      <c r="E2590">
        <v>0.45</v>
      </c>
      <c r="F2590">
        <v>1.0900000000000001</v>
      </c>
      <c r="G2590">
        <v>1.66</v>
      </c>
      <c r="H2590">
        <v>2.65</v>
      </c>
      <c r="I2590">
        <v>3.36</v>
      </c>
      <c r="J2590">
        <v>3.85</v>
      </c>
      <c r="K2590">
        <v>4.5999999999999996</v>
      </c>
      <c r="L2590">
        <v>4.6500000000000004</v>
      </c>
      <c r="M2590">
        <v>0.52</v>
      </c>
      <c r="N2590">
        <v>1.47</v>
      </c>
      <c r="O2590">
        <v>2.04</v>
      </c>
      <c r="P2590" t="e">
        <v>#N/A</v>
      </c>
      <c r="Q2590">
        <v>0.23344000000000001</v>
      </c>
      <c r="R2590">
        <v>0.24343999999999999</v>
      </c>
      <c r="S2590">
        <v>0.25438</v>
      </c>
      <c r="T2590">
        <v>0.43437999999999999</v>
      </c>
      <c r="U2590">
        <v>0.99375000000000002</v>
      </c>
      <c r="V2590">
        <v>10583.96</v>
      </c>
      <c r="W2590">
        <v>1132.99</v>
      </c>
      <c r="X2590">
        <v>81.52</v>
      </c>
    </row>
    <row r="2591" spans="1:24" x14ac:dyDescent="0.55000000000000004">
      <c r="A2591" s="5">
        <v>40183</v>
      </c>
      <c r="B2591">
        <v>0.12</v>
      </c>
      <c r="C2591">
        <v>7.0000000000000007E-2</v>
      </c>
      <c r="D2591">
        <v>0.17</v>
      </c>
      <c r="E2591">
        <v>0.41</v>
      </c>
      <c r="F2591">
        <v>1.01</v>
      </c>
      <c r="G2591">
        <v>1.57</v>
      </c>
      <c r="H2591">
        <v>2.56</v>
      </c>
      <c r="I2591">
        <v>3.28</v>
      </c>
      <c r="J2591">
        <v>3.77</v>
      </c>
      <c r="K2591">
        <v>4.54</v>
      </c>
      <c r="L2591">
        <v>4.59</v>
      </c>
      <c r="M2591">
        <v>0.44</v>
      </c>
      <c r="N2591">
        <v>1.43</v>
      </c>
      <c r="O2591">
        <v>1.97</v>
      </c>
      <c r="P2591" t="e">
        <v>#N/A</v>
      </c>
      <c r="Q2591">
        <v>0.23344000000000001</v>
      </c>
      <c r="R2591">
        <v>0.24406</v>
      </c>
      <c r="S2591">
        <v>0.2525</v>
      </c>
      <c r="T2591">
        <v>0.42749999999999999</v>
      </c>
      <c r="U2591">
        <v>0.96969000000000005</v>
      </c>
      <c r="V2591">
        <v>10572.02</v>
      </c>
      <c r="W2591">
        <v>1136.52</v>
      </c>
      <c r="X2591">
        <v>81.739999999999995</v>
      </c>
    </row>
    <row r="2592" spans="1:24" x14ac:dyDescent="0.55000000000000004">
      <c r="A2592" s="5">
        <v>40184</v>
      </c>
      <c r="B2592">
        <v>0.12</v>
      </c>
      <c r="C2592">
        <v>0.06</v>
      </c>
      <c r="D2592">
        <v>0.15</v>
      </c>
      <c r="E2592">
        <v>0.4</v>
      </c>
      <c r="F2592">
        <v>1.01</v>
      </c>
      <c r="G2592">
        <v>1.6</v>
      </c>
      <c r="H2592">
        <v>2.6</v>
      </c>
      <c r="I2592">
        <v>3.33</v>
      </c>
      <c r="J2592">
        <v>3.85</v>
      </c>
      <c r="K2592">
        <v>4.63</v>
      </c>
      <c r="L2592">
        <v>4.7</v>
      </c>
      <c r="M2592">
        <v>0.44</v>
      </c>
      <c r="N2592">
        <v>1.48</v>
      </c>
      <c r="O2592">
        <v>2.0299999999999998</v>
      </c>
      <c r="P2592" t="e">
        <v>#N/A</v>
      </c>
      <c r="Q2592">
        <v>0.23219000000000001</v>
      </c>
      <c r="R2592">
        <v>0.24218999999999999</v>
      </c>
      <c r="S2592">
        <v>0.25</v>
      </c>
      <c r="T2592">
        <v>0.42563000000000001</v>
      </c>
      <c r="U2592">
        <v>0.96031</v>
      </c>
      <c r="V2592">
        <v>10573.68</v>
      </c>
      <c r="W2592">
        <v>1137.1400000000001</v>
      </c>
      <c r="X2592">
        <v>83.12</v>
      </c>
    </row>
    <row r="2593" spans="1:24" x14ac:dyDescent="0.55000000000000004">
      <c r="A2593" s="5">
        <v>40185</v>
      </c>
      <c r="B2593">
        <v>0.1</v>
      </c>
      <c r="C2593">
        <v>0.05</v>
      </c>
      <c r="D2593">
        <v>0.16</v>
      </c>
      <c r="E2593">
        <v>0.4</v>
      </c>
      <c r="F2593">
        <v>1.03</v>
      </c>
      <c r="G2593">
        <v>1.62</v>
      </c>
      <c r="H2593">
        <v>2.62</v>
      </c>
      <c r="I2593">
        <v>3.33</v>
      </c>
      <c r="J2593">
        <v>3.85</v>
      </c>
      <c r="K2593">
        <v>4.62</v>
      </c>
      <c r="L2593">
        <v>4.6900000000000004</v>
      </c>
      <c r="M2593">
        <v>0.43</v>
      </c>
      <c r="N2593">
        <v>1.44</v>
      </c>
      <c r="O2593">
        <v>2.02</v>
      </c>
      <c r="P2593" t="e">
        <v>#N/A</v>
      </c>
      <c r="Q2593">
        <v>0.23125000000000001</v>
      </c>
      <c r="R2593">
        <v>0.24124999999999999</v>
      </c>
      <c r="S2593">
        <v>0.24937999999999999</v>
      </c>
      <c r="T2593">
        <v>0.41749999999999998</v>
      </c>
      <c r="U2593">
        <v>0.94813000000000003</v>
      </c>
      <c r="V2593">
        <v>10606.86</v>
      </c>
      <c r="W2593">
        <v>1141.69</v>
      </c>
      <c r="X2593">
        <v>82.6</v>
      </c>
    </row>
    <row r="2594" spans="1:24" x14ac:dyDescent="0.55000000000000004">
      <c r="A2594" s="5">
        <v>40186</v>
      </c>
      <c r="B2594">
        <v>0.11</v>
      </c>
      <c r="C2594">
        <v>0.05</v>
      </c>
      <c r="D2594">
        <v>0.15</v>
      </c>
      <c r="E2594">
        <v>0.37</v>
      </c>
      <c r="F2594">
        <v>0.96</v>
      </c>
      <c r="G2594">
        <v>1.56</v>
      </c>
      <c r="H2594">
        <v>2.57</v>
      </c>
      <c r="I2594">
        <v>3.31</v>
      </c>
      <c r="J2594">
        <v>3.83</v>
      </c>
      <c r="K2594">
        <v>4.6100000000000003</v>
      </c>
      <c r="L2594">
        <v>4.7</v>
      </c>
      <c r="M2594">
        <v>0.39</v>
      </c>
      <c r="N2594">
        <v>1.41</v>
      </c>
      <c r="O2594">
        <v>2</v>
      </c>
      <c r="P2594" t="e">
        <v>#N/A</v>
      </c>
      <c r="Q2594">
        <v>0.23313</v>
      </c>
      <c r="R2594">
        <v>0.24249999999999999</v>
      </c>
      <c r="S2594">
        <v>0.25124999999999997</v>
      </c>
      <c r="T2594">
        <v>0.42</v>
      </c>
      <c r="U2594">
        <v>0.95687999999999995</v>
      </c>
      <c r="V2594">
        <v>10618.19</v>
      </c>
      <c r="W2594">
        <v>1144.98</v>
      </c>
      <c r="X2594">
        <v>82.74</v>
      </c>
    </row>
    <row r="2595" spans="1:24" x14ac:dyDescent="0.55000000000000004">
      <c r="A2595" s="5">
        <v>40189</v>
      </c>
      <c r="B2595">
        <v>0.11</v>
      </c>
      <c r="C2595">
        <v>0.04</v>
      </c>
      <c r="D2595">
        <v>0.13</v>
      </c>
      <c r="E2595">
        <v>0.35</v>
      </c>
      <c r="F2595">
        <v>0.95</v>
      </c>
      <c r="G2595">
        <v>1.55</v>
      </c>
      <c r="H2595">
        <v>2.58</v>
      </c>
      <c r="I2595">
        <v>3.32</v>
      </c>
      <c r="J2595">
        <v>3.85</v>
      </c>
      <c r="K2595">
        <v>4.6399999999999997</v>
      </c>
      <c r="L2595">
        <v>4.74</v>
      </c>
      <c r="M2595">
        <v>0.46</v>
      </c>
      <c r="N2595">
        <v>1.47</v>
      </c>
      <c r="O2595">
        <v>2.04</v>
      </c>
      <c r="P2595" t="e">
        <v>#N/A</v>
      </c>
      <c r="Q2595">
        <v>0.23313</v>
      </c>
      <c r="R2595">
        <v>0.24249999999999999</v>
      </c>
      <c r="S2595">
        <v>0.25124999999999997</v>
      </c>
      <c r="T2595">
        <v>0.40375</v>
      </c>
      <c r="U2595">
        <v>0.91563000000000005</v>
      </c>
      <c r="V2595">
        <v>10663.99</v>
      </c>
      <c r="W2595">
        <v>1146.98</v>
      </c>
      <c r="X2595">
        <v>82.54</v>
      </c>
    </row>
    <row r="2596" spans="1:24" x14ac:dyDescent="0.55000000000000004">
      <c r="A2596" s="5">
        <v>40190</v>
      </c>
      <c r="B2596">
        <v>0.11</v>
      </c>
      <c r="C2596">
        <v>0.05</v>
      </c>
      <c r="D2596">
        <v>0.14000000000000001</v>
      </c>
      <c r="E2596">
        <v>0.34</v>
      </c>
      <c r="F2596">
        <v>0.92</v>
      </c>
      <c r="G2596">
        <v>1.5</v>
      </c>
      <c r="H2596">
        <v>2.4900000000000002</v>
      </c>
      <c r="I2596">
        <v>3.22</v>
      </c>
      <c r="J2596">
        <v>3.74</v>
      </c>
      <c r="K2596">
        <v>4.5199999999999996</v>
      </c>
      <c r="L2596">
        <v>4.62</v>
      </c>
      <c r="M2596">
        <v>0.34</v>
      </c>
      <c r="N2596">
        <v>1.35</v>
      </c>
      <c r="O2596">
        <v>1.96</v>
      </c>
      <c r="P2596" t="e">
        <v>#N/A</v>
      </c>
      <c r="Q2596">
        <v>0.23313</v>
      </c>
      <c r="R2596">
        <v>0.24249999999999999</v>
      </c>
      <c r="S2596">
        <v>0.25124999999999997</v>
      </c>
      <c r="T2596">
        <v>0.4</v>
      </c>
      <c r="U2596">
        <v>0.90563000000000005</v>
      </c>
      <c r="V2596">
        <v>10627.26</v>
      </c>
      <c r="W2596">
        <v>1136.22</v>
      </c>
      <c r="X2596">
        <v>80.790000000000006</v>
      </c>
    </row>
    <row r="2597" spans="1:24" x14ac:dyDescent="0.55000000000000004">
      <c r="A2597" s="5">
        <v>40191</v>
      </c>
      <c r="B2597">
        <v>0.11</v>
      </c>
      <c r="C2597">
        <v>0.06</v>
      </c>
      <c r="D2597">
        <v>0.15</v>
      </c>
      <c r="E2597">
        <v>0.37</v>
      </c>
      <c r="F2597">
        <v>0.97</v>
      </c>
      <c r="G2597">
        <v>1.54</v>
      </c>
      <c r="H2597">
        <v>2.5499999999999998</v>
      </c>
      <c r="I2597">
        <v>3.28</v>
      </c>
      <c r="J2597">
        <v>3.8</v>
      </c>
      <c r="K2597">
        <v>4.5999999999999996</v>
      </c>
      <c r="L2597">
        <v>4.71</v>
      </c>
      <c r="M2597">
        <v>0.42</v>
      </c>
      <c r="N2597">
        <v>1.43</v>
      </c>
      <c r="O2597">
        <v>2.0499999999999998</v>
      </c>
      <c r="P2597" t="e">
        <v>#N/A</v>
      </c>
      <c r="Q2597">
        <v>0.23313</v>
      </c>
      <c r="R2597">
        <v>0.24249999999999999</v>
      </c>
      <c r="S2597">
        <v>0.25124999999999997</v>
      </c>
      <c r="T2597">
        <v>0.4</v>
      </c>
      <c r="U2597">
        <v>0.90437999999999996</v>
      </c>
      <c r="V2597">
        <v>10680.77</v>
      </c>
      <c r="W2597">
        <v>1145.68</v>
      </c>
      <c r="X2597">
        <v>79.66</v>
      </c>
    </row>
    <row r="2598" spans="1:24" x14ac:dyDescent="0.55000000000000004">
      <c r="A2598" s="5">
        <v>40192</v>
      </c>
      <c r="B2598">
        <v>0.11</v>
      </c>
      <c r="C2598">
        <v>0.05</v>
      </c>
      <c r="D2598">
        <v>0.14000000000000001</v>
      </c>
      <c r="E2598">
        <v>0.34</v>
      </c>
      <c r="F2598">
        <v>0.94</v>
      </c>
      <c r="G2598">
        <v>1.49</v>
      </c>
      <c r="H2598">
        <v>2.5099999999999998</v>
      </c>
      <c r="I2598">
        <v>3.23</v>
      </c>
      <c r="J2598">
        <v>3.76</v>
      </c>
      <c r="K2598">
        <v>4.5199999999999996</v>
      </c>
      <c r="L2598">
        <v>4.63</v>
      </c>
      <c r="M2598">
        <v>0.39</v>
      </c>
      <c r="N2598">
        <v>1.4</v>
      </c>
      <c r="O2598">
        <v>2.0099999999999998</v>
      </c>
      <c r="P2598" t="e">
        <v>#N/A</v>
      </c>
      <c r="Q2598">
        <v>0.23313</v>
      </c>
      <c r="R2598">
        <v>0.24249999999999999</v>
      </c>
      <c r="S2598">
        <v>0.25124999999999997</v>
      </c>
      <c r="T2598">
        <v>0.39874999999999999</v>
      </c>
      <c r="U2598">
        <v>0.90500000000000003</v>
      </c>
      <c r="V2598">
        <v>10710.55</v>
      </c>
      <c r="W2598">
        <v>1148.46</v>
      </c>
      <c r="X2598">
        <v>79.349999999999994</v>
      </c>
    </row>
    <row r="2599" spans="1:24" x14ac:dyDescent="0.55000000000000004">
      <c r="A2599" s="5">
        <v>40193</v>
      </c>
      <c r="B2599">
        <v>0.12</v>
      </c>
      <c r="C2599">
        <v>0.06</v>
      </c>
      <c r="D2599">
        <v>0.15</v>
      </c>
      <c r="E2599">
        <v>0.33</v>
      </c>
      <c r="F2599">
        <v>0.89</v>
      </c>
      <c r="G2599">
        <v>1.44</v>
      </c>
      <c r="H2599">
        <v>2.44</v>
      </c>
      <c r="I2599">
        <v>3.17</v>
      </c>
      <c r="J2599">
        <v>3.7</v>
      </c>
      <c r="K2599">
        <v>4.4800000000000004</v>
      </c>
      <c r="L2599">
        <v>4.58</v>
      </c>
      <c r="M2599">
        <v>0.34</v>
      </c>
      <c r="N2599">
        <v>1.34</v>
      </c>
      <c r="O2599">
        <v>2</v>
      </c>
      <c r="P2599" t="e">
        <v>#N/A</v>
      </c>
      <c r="Q2599">
        <v>0.23313</v>
      </c>
      <c r="R2599">
        <v>0.24249999999999999</v>
      </c>
      <c r="S2599">
        <v>0.25124999999999997</v>
      </c>
      <c r="T2599">
        <v>0.39250000000000002</v>
      </c>
      <c r="U2599">
        <v>0.89624999999999999</v>
      </c>
      <c r="V2599">
        <v>10609.65</v>
      </c>
      <c r="W2599">
        <v>1136.03</v>
      </c>
      <c r="X2599">
        <v>77.959999999999994</v>
      </c>
    </row>
    <row r="2600" spans="1:24" x14ac:dyDescent="0.55000000000000004">
      <c r="A2600" s="5">
        <v>40196</v>
      </c>
      <c r="B2600" t="e">
        <v>#N/A</v>
      </c>
      <c r="C2600" t="e">
        <v>#N/A</v>
      </c>
      <c r="D2600" t="e">
        <v>#N/A</v>
      </c>
      <c r="E2600" t="e">
        <v>#N/A</v>
      </c>
      <c r="F2600" t="e">
        <v>#N/A</v>
      </c>
      <c r="G2600" t="e">
        <v>#N/A</v>
      </c>
      <c r="H2600" t="e">
        <v>#N/A</v>
      </c>
      <c r="I2600" t="e">
        <v>#N/A</v>
      </c>
      <c r="J2600" t="e">
        <v>#N/A</v>
      </c>
      <c r="K2600" t="e">
        <v>#N/A</v>
      </c>
      <c r="L2600" t="e">
        <v>#N/A</v>
      </c>
      <c r="M2600" t="e">
        <v>#N/A</v>
      </c>
      <c r="N2600" t="e">
        <v>#N/A</v>
      </c>
      <c r="O2600" t="e">
        <v>#N/A</v>
      </c>
      <c r="P2600" t="e">
        <v>#N/A</v>
      </c>
      <c r="Q2600">
        <v>0.23063</v>
      </c>
      <c r="R2600">
        <v>0.23938000000000001</v>
      </c>
      <c r="S2600">
        <v>0.24875</v>
      </c>
      <c r="T2600">
        <v>0.39</v>
      </c>
      <c r="U2600">
        <v>0.88063000000000002</v>
      </c>
      <c r="V2600" t="e">
        <v>#N/A</v>
      </c>
      <c r="W2600" t="e">
        <v>#N/A</v>
      </c>
      <c r="X2600" t="e">
        <v>#N/A</v>
      </c>
    </row>
    <row r="2601" spans="1:24" x14ac:dyDescent="0.55000000000000004">
      <c r="A2601" s="5">
        <v>40197</v>
      </c>
      <c r="B2601">
        <v>0.13</v>
      </c>
      <c r="C2601">
        <v>0.06</v>
      </c>
      <c r="D2601">
        <v>0.14000000000000001</v>
      </c>
      <c r="E2601">
        <v>0.33</v>
      </c>
      <c r="F2601">
        <v>0.93</v>
      </c>
      <c r="G2601">
        <v>1.48</v>
      </c>
      <c r="H2601">
        <v>2.48</v>
      </c>
      <c r="I2601">
        <v>3.2</v>
      </c>
      <c r="J2601">
        <v>3.73</v>
      </c>
      <c r="K2601">
        <v>4.49</v>
      </c>
      <c r="L2601">
        <v>4.5999999999999996</v>
      </c>
      <c r="M2601">
        <v>0.39</v>
      </c>
      <c r="N2601">
        <v>1.35</v>
      </c>
      <c r="O2601">
        <v>2.0099999999999998</v>
      </c>
      <c r="P2601" t="e">
        <v>#N/A</v>
      </c>
      <c r="Q2601">
        <v>0.23063</v>
      </c>
      <c r="R2601">
        <v>0.23938000000000001</v>
      </c>
      <c r="S2601">
        <v>0.249</v>
      </c>
      <c r="T2601">
        <v>0.39062999999999998</v>
      </c>
      <c r="U2601">
        <v>0.88</v>
      </c>
      <c r="V2601">
        <v>10725.43</v>
      </c>
      <c r="W2601">
        <v>1150.23</v>
      </c>
      <c r="X2601">
        <v>78.98</v>
      </c>
    </row>
    <row r="2602" spans="1:24" x14ac:dyDescent="0.55000000000000004">
      <c r="A2602" s="5">
        <v>40198</v>
      </c>
      <c r="B2602">
        <v>0.13</v>
      </c>
      <c r="C2602">
        <v>0.05</v>
      </c>
      <c r="D2602">
        <v>0.14000000000000001</v>
      </c>
      <c r="E2602">
        <v>0.31</v>
      </c>
      <c r="F2602">
        <v>0.92</v>
      </c>
      <c r="G2602">
        <v>1.46</v>
      </c>
      <c r="H2602">
        <v>2.4500000000000002</v>
      </c>
      <c r="I2602">
        <v>3.16</v>
      </c>
      <c r="J2602">
        <v>3.68</v>
      </c>
      <c r="K2602">
        <v>4.43</v>
      </c>
      <c r="L2602">
        <v>4.54</v>
      </c>
      <c r="M2602">
        <v>0.36</v>
      </c>
      <c r="N2602">
        <v>1.31</v>
      </c>
      <c r="O2602">
        <v>1.98</v>
      </c>
      <c r="P2602" t="e">
        <v>#N/A</v>
      </c>
      <c r="Q2602">
        <v>0.23063</v>
      </c>
      <c r="R2602">
        <v>0.23938000000000001</v>
      </c>
      <c r="S2602">
        <v>0.24887999999999999</v>
      </c>
      <c r="T2602">
        <v>0.39</v>
      </c>
      <c r="U2602">
        <v>0.87563000000000002</v>
      </c>
      <c r="V2602">
        <v>10603.15</v>
      </c>
      <c r="W2602">
        <v>1138.04</v>
      </c>
      <c r="X2602">
        <v>77.42</v>
      </c>
    </row>
    <row r="2603" spans="1:24" x14ac:dyDescent="0.55000000000000004">
      <c r="A2603" s="5">
        <v>40199</v>
      </c>
      <c r="B2603">
        <v>0.12</v>
      </c>
      <c r="C2603">
        <v>0.06</v>
      </c>
      <c r="D2603">
        <v>0.14000000000000001</v>
      </c>
      <c r="E2603">
        <v>0.31</v>
      </c>
      <c r="F2603">
        <v>0.87</v>
      </c>
      <c r="G2603">
        <v>1.41</v>
      </c>
      <c r="H2603">
        <v>2.38</v>
      </c>
      <c r="I2603">
        <v>3.09</v>
      </c>
      <c r="J2603">
        <v>3.62</v>
      </c>
      <c r="K2603">
        <v>4.38</v>
      </c>
      <c r="L2603">
        <v>4.5</v>
      </c>
      <c r="M2603">
        <v>0.4</v>
      </c>
      <c r="N2603">
        <v>1.29</v>
      </c>
      <c r="O2603">
        <v>1.95</v>
      </c>
      <c r="P2603" t="e">
        <v>#N/A</v>
      </c>
      <c r="Q2603">
        <v>0.23063</v>
      </c>
      <c r="R2603">
        <v>0.23938000000000001</v>
      </c>
      <c r="S2603">
        <v>0.24887999999999999</v>
      </c>
      <c r="T2603">
        <v>0.39030999999999999</v>
      </c>
      <c r="U2603">
        <v>0.87749999999999995</v>
      </c>
      <c r="V2603">
        <v>10389.879999999999</v>
      </c>
      <c r="W2603">
        <v>1116.48</v>
      </c>
      <c r="X2603">
        <v>75.84</v>
      </c>
    </row>
    <row r="2604" spans="1:24" x14ac:dyDescent="0.55000000000000004">
      <c r="A2604" s="5">
        <v>40200</v>
      </c>
      <c r="B2604">
        <v>0.11</v>
      </c>
      <c r="C2604">
        <v>0.06</v>
      </c>
      <c r="D2604">
        <v>0.14000000000000001</v>
      </c>
      <c r="E2604">
        <v>0.3</v>
      </c>
      <c r="F2604">
        <v>0.84</v>
      </c>
      <c r="G2604">
        <v>1.39</v>
      </c>
      <c r="H2604">
        <v>2.37</v>
      </c>
      <c r="I2604">
        <v>3.09</v>
      </c>
      <c r="J2604">
        <v>3.62</v>
      </c>
      <c r="K2604">
        <v>4.38</v>
      </c>
      <c r="L2604">
        <v>4.5</v>
      </c>
      <c r="M2604">
        <v>0.42</v>
      </c>
      <c r="N2604">
        <v>1.31</v>
      </c>
      <c r="O2604">
        <v>1.96</v>
      </c>
      <c r="P2604" t="e">
        <v>#N/A</v>
      </c>
      <c r="Q2604">
        <v>0.23063</v>
      </c>
      <c r="R2604">
        <v>0.23938000000000001</v>
      </c>
      <c r="S2604">
        <v>0.24906</v>
      </c>
      <c r="T2604">
        <v>0.38468999999999998</v>
      </c>
      <c r="U2604">
        <v>0.85750000000000004</v>
      </c>
      <c r="V2604">
        <v>10172.98</v>
      </c>
      <c r="W2604">
        <v>1091.76</v>
      </c>
      <c r="X2604">
        <v>74.25</v>
      </c>
    </row>
    <row r="2605" spans="1:24" x14ac:dyDescent="0.55000000000000004">
      <c r="A2605" s="5">
        <v>40203</v>
      </c>
      <c r="B2605">
        <v>0.12</v>
      </c>
      <c r="C2605">
        <v>0.06</v>
      </c>
      <c r="D2605">
        <v>0.14000000000000001</v>
      </c>
      <c r="E2605">
        <v>0.3</v>
      </c>
      <c r="F2605">
        <v>0.86</v>
      </c>
      <c r="G2605">
        <v>1.4</v>
      </c>
      <c r="H2605">
        <v>2.39</v>
      </c>
      <c r="I2605">
        <v>3.12</v>
      </c>
      <c r="J2605">
        <v>3.66</v>
      </c>
      <c r="K2605">
        <v>4.42</v>
      </c>
      <c r="L2605">
        <v>4.55</v>
      </c>
      <c r="M2605">
        <v>0.42</v>
      </c>
      <c r="N2605">
        <v>1.33</v>
      </c>
      <c r="O2605">
        <v>2</v>
      </c>
      <c r="P2605" t="e">
        <v>#N/A</v>
      </c>
      <c r="Q2605">
        <v>0.23063</v>
      </c>
      <c r="R2605">
        <v>0.23938000000000001</v>
      </c>
      <c r="S2605">
        <v>0.24875</v>
      </c>
      <c r="T2605">
        <v>0.38562999999999997</v>
      </c>
      <c r="U2605">
        <v>0.86063000000000001</v>
      </c>
      <c r="V2605">
        <v>10196.86</v>
      </c>
      <c r="W2605">
        <v>1096.78</v>
      </c>
      <c r="X2605">
        <v>74.900000000000006</v>
      </c>
    </row>
    <row r="2606" spans="1:24" x14ac:dyDescent="0.55000000000000004">
      <c r="A2606" s="5">
        <v>40204</v>
      </c>
      <c r="B2606">
        <v>0.12</v>
      </c>
      <c r="C2606">
        <v>7.0000000000000007E-2</v>
      </c>
      <c r="D2606">
        <v>0.14000000000000001</v>
      </c>
      <c r="E2606">
        <v>0.32</v>
      </c>
      <c r="F2606">
        <v>0.87</v>
      </c>
      <c r="G2606">
        <v>1.4</v>
      </c>
      <c r="H2606">
        <v>2.38</v>
      </c>
      <c r="I2606">
        <v>3.11</v>
      </c>
      <c r="J2606">
        <v>3.65</v>
      </c>
      <c r="K2606">
        <v>4.43</v>
      </c>
      <c r="L2606">
        <v>4.5599999999999996</v>
      </c>
      <c r="M2606">
        <v>0.41</v>
      </c>
      <c r="N2606">
        <v>1.31</v>
      </c>
      <c r="O2606">
        <v>1.99</v>
      </c>
      <c r="P2606" t="e">
        <v>#N/A</v>
      </c>
      <c r="Q2606">
        <v>0.23063</v>
      </c>
      <c r="R2606">
        <v>0.23938000000000001</v>
      </c>
      <c r="S2606">
        <v>0.24875</v>
      </c>
      <c r="T2606">
        <v>0.38250000000000001</v>
      </c>
      <c r="U2606">
        <v>0.84062999999999999</v>
      </c>
      <c r="V2606">
        <v>10194.290000000001</v>
      </c>
      <c r="W2606">
        <v>1092.17</v>
      </c>
      <c r="X2606">
        <v>74.67</v>
      </c>
    </row>
    <row r="2607" spans="1:24" x14ac:dyDescent="0.55000000000000004">
      <c r="A2607" s="5">
        <v>40205</v>
      </c>
      <c r="B2607">
        <v>0.12</v>
      </c>
      <c r="C2607">
        <v>0.08</v>
      </c>
      <c r="D2607">
        <v>0.16</v>
      </c>
      <c r="E2607">
        <v>0.33</v>
      </c>
      <c r="F2607">
        <v>0.9</v>
      </c>
      <c r="G2607">
        <v>1.46</v>
      </c>
      <c r="H2607">
        <v>2.4300000000000002</v>
      </c>
      <c r="I2607">
        <v>3.14</v>
      </c>
      <c r="J2607">
        <v>3.66</v>
      </c>
      <c r="K2607">
        <v>4.42</v>
      </c>
      <c r="L2607">
        <v>4.55</v>
      </c>
      <c r="M2607">
        <v>0.47</v>
      </c>
      <c r="N2607">
        <v>1.35</v>
      </c>
      <c r="O2607">
        <v>2</v>
      </c>
      <c r="P2607" t="e">
        <v>#N/A</v>
      </c>
      <c r="Q2607">
        <v>0.23063</v>
      </c>
      <c r="R2607">
        <v>0.23938000000000001</v>
      </c>
      <c r="S2607">
        <v>0.24875</v>
      </c>
      <c r="T2607">
        <v>0.38344</v>
      </c>
      <c r="U2607">
        <v>0.84187999999999996</v>
      </c>
      <c r="V2607">
        <v>10236.16</v>
      </c>
      <c r="W2607">
        <v>1097.5</v>
      </c>
      <c r="X2607">
        <v>73.64</v>
      </c>
    </row>
    <row r="2608" spans="1:24" x14ac:dyDescent="0.55000000000000004">
      <c r="A2608" s="5">
        <v>40206</v>
      </c>
      <c r="B2608">
        <v>0.12</v>
      </c>
      <c r="C2608">
        <v>0.08</v>
      </c>
      <c r="D2608">
        <v>0.15</v>
      </c>
      <c r="E2608">
        <v>0.31</v>
      </c>
      <c r="F2608">
        <v>0.87</v>
      </c>
      <c r="G2608">
        <v>1.44</v>
      </c>
      <c r="H2608">
        <v>2.41</v>
      </c>
      <c r="I2608">
        <v>3.15</v>
      </c>
      <c r="J2608">
        <v>3.68</v>
      </c>
      <c r="K2608">
        <v>4.4400000000000004</v>
      </c>
      <c r="L2608">
        <v>4.57</v>
      </c>
      <c r="M2608">
        <v>0.47</v>
      </c>
      <c r="N2608">
        <v>1.35</v>
      </c>
      <c r="O2608">
        <v>1.97</v>
      </c>
      <c r="P2608" t="e">
        <v>#N/A</v>
      </c>
      <c r="Q2608">
        <v>0.22875000000000001</v>
      </c>
      <c r="R2608">
        <v>0.23874999999999999</v>
      </c>
      <c r="S2608">
        <v>0.24875</v>
      </c>
      <c r="T2608">
        <v>0.38562999999999997</v>
      </c>
      <c r="U2608">
        <v>0.85375000000000001</v>
      </c>
      <c r="V2608">
        <v>10120.459999999999</v>
      </c>
      <c r="W2608">
        <v>1084.53</v>
      </c>
      <c r="X2608">
        <v>73.62</v>
      </c>
    </row>
    <row r="2609" spans="1:24" x14ac:dyDescent="0.55000000000000004">
      <c r="A2609" s="5">
        <v>40207</v>
      </c>
      <c r="B2609">
        <v>0.12</v>
      </c>
      <c r="C2609">
        <v>0.08</v>
      </c>
      <c r="D2609">
        <v>0.15</v>
      </c>
      <c r="E2609">
        <v>0.3</v>
      </c>
      <c r="F2609">
        <v>0.82</v>
      </c>
      <c r="G2609">
        <v>1.38</v>
      </c>
      <c r="H2609">
        <v>2.34</v>
      </c>
      <c r="I2609">
        <v>3.08</v>
      </c>
      <c r="J2609">
        <v>3.63</v>
      </c>
      <c r="K2609">
        <v>4.38</v>
      </c>
      <c r="L2609">
        <v>4.51</v>
      </c>
      <c r="M2609">
        <v>0.43</v>
      </c>
      <c r="N2609">
        <v>1.3</v>
      </c>
      <c r="O2609">
        <v>1.93</v>
      </c>
      <c r="P2609" t="e">
        <v>#N/A</v>
      </c>
      <c r="Q2609">
        <v>0.22906000000000001</v>
      </c>
      <c r="R2609">
        <v>0.23905999999999999</v>
      </c>
      <c r="S2609">
        <v>0.24906</v>
      </c>
      <c r="T2609">
        <v>0.38438</v>
      </c>
      <c r="U2609">
        <v>0.84624999999999995</v>
      </c>
      <c r="V2609">
        <v>10067.33</v>
      </c>
      <c r="W2609">
        <v>1073.8699999999999</v>
      </c>
      <c r="X2609">
        <v>72.849999999999994</v>
      </c>
    </row>
    <row r="2610" spans="1:24" x14ac:dyDescent="0.55000000000000004">
      <c r="A2610" s="5">
        <v>40210</v>
      </c>
      <c r="B2610">
        <v>0.14000000000000001</v>
      </c>
      <c r="C2610">
        <v>0.1</v>
      </c>
      <c r="D2610">
        <v>0.17</v>
      </c>
      <c r="E2610">
        <v>0.33</v>
      </c>
      <c r="F2610">
        <v>0.86</v>
      </c>
      <c r="G2610">
        <v>1.41</v>
      </c>
      <c r="H2610">
        <v>2.38</v>
      </c>
      <c r="I2610">
        <v>3.12</v>
      </c>
      <c r="J2610">
        <v>3.68</v>
      </c>
      <c r="K2610">
        <v>4.43</v>
      </c>
      <c r="L2610">
        <v>4.5599999999999996</v>
      </c>
      <c r="M2610">
        <v>0.39</v>
      </c>
      <c r="N2610">
        <v>1.29</v>
      </c>
      <c r="O2610">
        <v>1.92</v>
      </c>
      <c r="P2610" t="e">
        <v>#N/A</v>
      </c>
      <c r="Q2610">
        <v>0.22906000000000001</v>
      </c>
      <c r="R2610">
        <v>0.23905999999999999</v>
      </c>
      <c r="S2610">
        <v>0.24906</v>
      </c>
      <c r="T2610">
        <v>0.38374999999999998</v>
      </c>
      <c r="U2610">
        <v>0.84250000000000003</v>
      </c>
      <c r="V2610">
        <v>10185.530000000001</v>
      </c>
      <c r="W2610">
        <v>1089.19</v>
      </c>
      <c r="X2610">
        <v>74.41</v>
      </c>
    </row>
    <row r="2611" spans="1:24" x14ac:dyDescent="0.55000000000000004">
      <c r="A2611" s="5">
        <v>40211</v>
      </c>
      <c r="B2611">
        <v>0.14000000000000001</v>
      </c>
      <c r="C2611">
        <v>0.1</v>
      </c>
      <c r="D2611">
        <v>0.17</v>
      </c>
      <c r="E2611">
        <v>0.33</v>
      </c>
      <c r="F2611">
        <v>0.86</v>
      </c>
      <c r="G2611">
        <v>1.41</v>
      </c>
      <c r="H2611">
        <v>2.37</v>
      </c>
      <c r="I2611">
        <v>3.11</v>
      </c>
      <c r="J2611">
        <v>3.67</v>
      </c>
      <c r="K2611">
        <v>4.42</v>
      </c>
      <c r="L2611">
        <v>4.55</v>
      </c>
      <c r="M2611">
        <v>0.35</v>
      </c>
      <c r="N2611">
        <v>1.26</v>
      </c>
      <c r="O2611">
        <v>1.91</v>
      </c>
      <c r="P2611" t="e">
        <v>#N/A</v>
      </c>
      <c r="Q2611">
        <v>0.23094000000000001</v>
      </c>
      <c r="R2611">
        <v>0.24093999999999999</v>
      </c>
      <c r="S2611">
        <v>0.25030999999999998</v>
      </c>
      <c r="T2611">
        <v>0.38374999999999998</v>
      </c>
      <c r="U2611">
        <v>0.84250000000000003</v>
      </c>
      <c r="V2611">
        <v>10296.85</v>
      </c>
      <c r="W2611">
        <v>1103.32</v>
      </c>
      <c r="X2611">
        <v>77.209999999999994</v>
      </c>
    </row>
    <row r="2612" spans="1:24" x14ac:dyDescent="0.55000000000000004">
      <c r="A2612" s="5">
        <v>40212</v>
      </c>
      <c r="B2612">
        <v>0.13</v>
      </c>
      <c r="C2612">
        <v>0.1</v>
      </c>
      <c r="D2612">
        <v>0.17</v>
      </c>
      <c r="E2612">
        <v>0.35</v>
      </c>
      <c r="F2612">
        <v>0.88</v>
      </c>
      <c r="G2612">
        <v>1.44</v>
      </c>
      <c r="H2612">
        <v>2.4</v>
      </c>
      <c r="I2612">
        <v>3.16</v>
      </c>
      <c r="J2612">
        <v>3.73</v>
      </c>
      <c r="K2612">
        <v>4.49</v>
      </c>
      <c r="L2612">
        <v>4.62</v>
      </c>
      <c r="M2612">
        <v>0.35</v>
      </c>
      <c r="N2612">
        <v>1.3</v>
      </c>
      <c r="O2612">
        <v>1.96</v>
      </c>
      <c r="P2612" t="e">
        <v>#N/A</v>
      </c>
      <c r="Q2612">
        <v>0.22906000000000001</v>
      </c>
      <c r="R2612">
        <v>0.23905999999999999</v>
      </c>
      <c r="S2612">
        <v>0.24906</v>
      </c>
      <c r="T2612">
        <v>0.38374999999999998</v>
      </c>
      <c r="U2612">
        <v>0.84624999999999995</v>
      </c>
      <c r="V2612">
        <v>10270.549999999999</v>
      </c>
      <c r="W2612">
        <v>1097.28</v>
      </c>
      <c r="X2612">
        <v>76.959999999999994</v>
      </c>
    </row>
    <row r="2613" spans="1:24" x14ac:dyDescent="0.55000000000000004">
      <c r="A2613" s="5">
        <v>40213</v>
      </c>
      <c r="B2613">
        <v>0.14000000000000001</v>
      </c>
      <c r="C2613">
        <v>0.09</v>
      </c>
      <c r="D2613">
        <v>0.16</v>
      </c>
      <c r="E2613">
        <v>0.32</v>
      </c>
      <c r="F2613">
        <v>0.8</v>
      </c>
      <c r="G2613">
        <v>1.34</v>
      </c>
      <c r="H2613">
        <v>2.29</v>
      </c>
      <c r="I2613">
        <v>3.06</v>
      </c>
      <c r="J2613">
        <v>3.62</v>
      </c>
      <c r="K2613">
        <v>4.3899999999999997</v>
      </c>
      <c r="L2613">
        <v>4.53</v>
      </c>
      <c r="M2613">
        <v>0.3</v>
      </c>
      <c r="N2613">
        <v>1.27</v>
      </c>
      <c r="O2613">
        <v>1.93</v>
      </c>
      <c r="P2613" t="e">
        <v>#N/A</v>
      </c>
      <c r="Q2613">
        <v>0.22844</v>
      </c>
      <c r="R2613">
        <v>0.23905999999999999</v>
      </c>
      <c r="S2613">
        <v>0.24875</v>
      </c>
      <c r="T2613">
        <v>0.38500000000000001</v>
      </c>
      <c r="U2613">
        <v>0.84594000000000003</v>
      </c>
      <c r="V2613">
        <v>10002.18</v>
      </c>
      <c r="W2613">
        <v>1063.1099999999999</v>
      </c>
      <c r="X2613">
        <v>73.13</v>
      </c>
    </row>
    <row r="2614" spans="1:24" x14ac:dyDescent="0.55000000000000004">
      <c r="A2614" s="5">
        <v>40214</v>
      </c>
      <c r="B2614">
        <v>0.13</v>
      </c>
      <c r="C2614">
        <v>0.1</v>
      </c>
      <c r="D2614">
        <v>0.17</v>
      </c>
      <c r="E2614">
        <v>0.31</v>
      </c>
      <c r="F2614">
        <v>0.77</v>
      </c>
      <c r="G2614">
        <v>1.28</v>
      </c>
      <c r="H2614">
        <v>2.23</v>
      </c>
      <c r="I2614">
        <v>3</v>
      </c>
      <c r="J2614">
        <v>3.59</v>
      </c>
      <c r="K2614">
        <v>4.3600000000000003</v>
      </c>
      <c r="L2614">
        <v>4.51</v>
      </c>
      <c r="M2614">
        <v>0.34</v>
      </c>
      <c r="N2614">
        <v>1.32</v>
      </c>
      <c r="O2614">
        <v>1.97</v>
      </c>
      <c r="P2614" t="e">
        <v>#N/A</v>
      </c>
      <c r="Q2614">
        <v>0.22844</v>
      </c>
      <c r="R2614">
        <v>0.23905999999999999</v>
      </c>
      <c r="S2614">
        <v>0.24969</v>
      </c>
      <c r="T2614">
        <v>0.38500000000000001</v>
      </c>
      <c r="U2614">
        <v>0.83750000000000002</v>
      </c>
      <c r="V2614">
        <v>10012.23</v>
      </c>
      <c r="W2614">
        <v>1066.19</v>
      </c>
      <c r="X2614">
        <v>71.150000000000006</v>
      </c>
    </row>
    <row r="2615" spans="1:24" x14ac:dyDescent="0.55000000000000004">
      <c r="A2615" s="5">
        <v>40217</v>
      </c>
      <c r="B2615">
        <v>0.13</v>
      </c>
      <c r="C2615">
        <v>0.12</v>
      </c>
      <c r="D2615">
        <v>0.17</v>
      </c>
      <c r="E2615">
        <v>0.32</v>
      </c>
      <c r="F2615">
        <v>0.79</v>
      </c>
      <c r="G2615">
        <v>1.3</v>
      </c>
      <c r="H2615">
        <v>2.2599999999999998</v>
      </c>
      <c r="I2615">
        <v>3.03</v>
      </c>
      <c r="J2615">
        <v>3.62</v>
      </c>
      <c r="K2615">
        <v>4.38</v>
      </c>
      <c r="L2615">
        <v>4.5199999999999996</v>
      </c>
      <c r="M2615">
        <v>0.35</v>
      </c>
      <c r="N2615">
        <v>1.35</v>
      </c>
      <c r="O2615">
        <v>1.98</v>
      </c>
      <c r="P2615" t="e">
        <v>#N/A</v>
      </c>
      <c r="Q2615">
        <v>0.22844</v>
      </c>
      <c r="R2615">
        <v>0.23905999999999999</v>
      </c>
      <c r="S2615">
        <v>0.25</v>
      </c>
      <c r="T2615">
        <v>0.38624999999999998</v>
      </c>
      <c r="U2615">
        <v>0.84250000000000003</v>
      </c>
      <c r="V2615">
        <v>9908.39</v>
      </c>
      <c r="W2615">
        <v>1056.74</v>
      </c>
      <c r="X2615">
        <v>71.87</v>
      </c>
    </row>
    <row r="2616" spans="1:24" x14ac:dyDescent="0.55000000000000004">
      <c r="A2616" s="5">
        <v>40218</v>
      </c>
      <c r="B2616">
        <v>0.13</v>
      </c>
      <c r="C2616">
        <v>0.12</v>
      </c>
      <c r="D2616">
        <v>0.18</v>
      </c>
      <c r="E2616">
        <v>0.34</v>
      </c>
      <c r="F2616">
        <v>0.84</v>
      </c>
      <c r="G2616">
        <v>1.37</v>
      </c>
      <c r="H2616">
        <v>2.3199999999999998</v>
      </c>
      <c r="I2616">
        <v>3.08</v>
      </c>
      <c r="J2616">
        <v>3.67</v>
      </c>
      <c r="K2616">
        <v>4.4400000000000004</v>
      </c>
      <c r="L2616">
        <v>4.58</v>
      </c>
      <c r="M2616">
        <v>0.38</v>
      </c>
      <c r="N2616">
        <v>1.37</v>
      </c>
      <c r="O2616">
        <v>2.0099999999999998</v>
      </c>
      <c r="P2616" t="e">
        <v>#N/A</v>
      </c>
      <c r="Q2616">
        <v>0.22844</v>
      </c>
      <c r="R2616">
        <v>0.23905999999999999</v>
      </c>
      <c r="S2616">
        <v>0.25</v>
      </c>
      <c r="T2616">
        <v>0.38874999999999998</v>
      </c>
      <c r="U2616">
        <v>0.84624999999999995</v>
      </c>
      <c r="V2616">
        <v>10058.64</v>
      </c>
      <c r="W2616">
        <v>1070.52</v>
      </c>
      <c r="X2616">
        <v>73.709999999999994</v>
      </c>
    </row>
    <row r="2617" spans="1:24" x14ac:dyDescent="0.55000000000000004">
      <c r="A2617" s="5">
        <v>40219</v>
      </c>
      <c r="B2617">
        <v>0.12</v>
      </c>
      <c r="C2617">
        <v>0.11</v>
      </c>
      <c r="D2617">
        <v>0.19</v>
      </c>
      <c r="E2617">
        <v>0.38</v>
      </c>
      <c r="F2617">
        <v>0.91</v>
      </c>
      <c r="G2617">
        <v>1.44</v>
      </c>
      <c r="H2617">
        <v>2.39</v>
      </c>
      <c r="I2617">
        <v>3.14</v>
      </c>
      <c r="J2617">
        <v>3.72</v>
      </c>
      <c r="K2617">
        <v>4.51</v>
      </c>
      <c r="L2617">
        <v>4.6500000000000004</v>
      </c>
      <c r="M2617">
        <v>0.42</v>
      </c>
      <c r="N2617">
        <v>1.44</v>
      </c>
      <c r="O2617">
        <v>2.08</v>
      </c>
      <c r="P2617" t="e">
        <v>#N/A</v>
      </c>
      <c r="Q2617">
        <v>0.22844</v>
      </c>
      <c r="R2617">
        <v>0.23905999999999999</v>
      </c>
      <c r="S2617">
        <v>0.25</v>
      </c>
      <c r="T2617">
        <v>0.38874999999999998</v>
      </c>
      <c r="U2617">
        <v>0.85</v>
      </c>
      <c r="V2617">
        <v>10038.379999999999</v>
      </c>
      <c r="W2617">
        <v>1068.1300000000001</v>
      </c>
      <c r="X2617">
        <v>74.48</v>
      </c>
    </row>
    <row r="2618" spans="1:24" x14ac:dyDescent="0.55000000000000004">
      <c r="A2618" s="5">
        <v>40220</v>
      </c>
      <c r="B2618">
        <v>0.12</v>
      </c>
      <c r="C2618">
        <v>0.11</v>
      </c>
      <c r="D2618">
        <v>0.18</v>
      </c>
      <c r="E2618">
        <v>0.38</v>
      </c>
      <c r="F2618">
        <v>0.91</v>
      </c>
      <c r="G2618">
        <v>1.43</v>
      </c>
      <c r="H2618">
        <v>2.39</v>
      </c>
      <c r="I2618">
        <v>3.15</v>
      </c>
      <c r="J2618">
        <v>3.73</v>
      </c>
      <c r="K2618">
        <v>4.54</v>
      </c>
      <c r="L2618">
        <v>4.6900000000000004</v>
      </c>
      <c r="M2618">
        <v>0.43</v>
      </c>
      <c r="N2618">
        <v>1.47</v>
      </c>
      <c r="O2618">
        <v>2.13</v>
      </c>
      <c r="P2618" t="e">
        <v>#N/A</v>
      </c>
      <c r="Q2618">
        <v>0.23063</v>
      </c>
      <c r="R2618">
        <v>0.24</v>
      </c>
      <c r="S2618">
        <v>0.25</v>
      </c>
      <c r="T2618">
        <v>0.39</v>
      </c>
      <c r="U2618">
        <v>0.86187999999999998</v>
      </c>
      <c r="V2618">
        <v>10144.19</v>
      </c>
      <c r="W2618">
        <v>1078.47</v>
      </c>
      <c r="X2618">
        <v>75.23</v>
      </c>
    </row>
    <row r="2619" spans="1:24" x14ac:dyDescent="0.55000000000000004">
      <c r="A2619" s="5">
        <v>40221</v>
      </c>
      <c r="B2619">
        <v>0.12</v>
      </c>
      <c r="C2619">
        <v>0.1</v>
      </c>
      <c r="D2619">
        <v>0.18</v>
      </c>
      <c r="E2619">
        <v>0.35</v>
      </c>
      <c r="F2619">
        <v>0.84</v>
      </c>
      <c r="G2619">
        <v>1.38</v>
      </c>
      <c r="H2619">
        <v>2.35</v>
      </c>
      <c r="I2619">
        <v>3.11</v>
      </c>
      <c r="J2619">
        <v>3.69</v>
      </c>
      <c r="K2619">
        <v>4.5199999999999996</v>
      </c>
      <c r="L2619">
        <v>4.66</v>
      </c>
      <c r="M2619">
        <v>0.39</v>
      </c>
      <c r="N2619">
        <v>1.46</v>
      </c>
      <c r="O2619">
        <v>2.12</v>
      </c>
      <c r="P2619" t="e">
        <v>#N/A</v>
      </c>
      <c r="Q2619">
        <v>0.23188</v>
      </c>
      <c r="R2619">
        <v>0.24124999999999999</v>
      </c>
      <c r="S2619">
        <v>0.25</v>
      </c>
      <c r="T2619">
        <v>0.38812999999999998</v>
      </c>
      <c r="U2619">
        <v>0.85375000000000001</v>
      </c>
      <c r="V2619">
        <v>10099.14</v>
      </c>
      <c r="W2619">
        <v>1075.51</v>
      </c>
      <c r="X2619">
        <v>74.11</v>
      </c>
    </row>
    <row r="2620" spans="1:24" x14ac:dyDescent="0.55000000000000004">
      <c r="A2620" s="5">
        <v>40224</v>
      </c>
      <c r="B2620" t="e">
        <v>#N/A</v>
      </c>
      <c r="C2620" t="e">
        <v>#N/A</v>
      </c>
      <c r="D2620" t="e">
        <v>#N/A</v>
      </c>
      <c r="E2620" t="e">
        <v>#N/A</v>
      </c>
      <c r="F2620" t="e">
        <v>#N/A</v>
      </c>
      <c r="G2620" t="e">
        <v>#N/A</v>
      </c>
      <c r="H2620" t="e">
        <v>#N/A</v>
      </c>
      <c r="I2620" t="e">
        <v>#N/A</v>
      </c>
      <c r="J2620" t="e">
        <v>#N/A</v>
      </c>
      <c r="K2620" t="e">
        <v>#N/A</v>
      </c>
      <c r="L2620" t="e">
        <v>#N/A</v>
      </c>
      <c r="M2620" t="e">
        <v>#N/A</v>
      </c>
      <c r="N2620" t="e">
        <v>#N/A</v>
      </c>
      <c r="O2620" t="e">
        <v>#N/A</v>
      </c>
      <c r="P2620" t="e">
        <v>#N/A</v>
      </c>
      <c r="Q2620">
        <v>0.22875000000000001</v>
      </c>
      <c r="R2620">
        <v>0.24</v>
      </c>
      <c r="S2620">
        <v>0.25</v>
      </c>
      <c r="T2620">
        <v>0.38812999999999998</v>
      </c>
      <c r="U2620">
        <v>0.85124999999999995</v>
      </c>
      <c r="V2620" t="e">
        <v>#N/A</v>
      </c>
      <c r="W2620" t="e">
        <v>#N/A</v>
      </c>
      <c r="X2620" t="e">
        <v>#N/A</v>
      </c>
    </row>
    <row r="2621" spans="1:24" x14ac:dyDescent="0.55000000000000004">
      <c r="A2621" s="5">
        <v>40225</v>
      </c>
      <c r="B2621">
        <v>0.13</v>
      </c>
      <c r="C2621">
        <v>0.1</v>
      </c>
      <c r="D2621">
        <v>0.18</v>
      </c>
      <c r="E2621">
        <v>0.34</v>
      </c>
      <c r="F2621">
        <v>0.82</v>
      </c>
      <c r="G2621">
        <v>1.36</v>
      </c>
      <c r="H2621">
        <v>2.3199999999999998</v>
      </c>
      <c r="I2621">
        <v>3.08</v>
      </c>
      <c r="J2621">
        <v>3.66</v>
      </c>
      <c r="K2621">
        <v>4.49</v>
      </c>
      <c r="L2621">
        <v>4.63</v>
      </c>
      <c r="M2621">
        <v>0.37</v>
      </c>
      <c r="N2621">
        <v>1.42</v>
      </c>
      <c r="O2621">
        <v>2.09</v>
      </c>
      <c r="P2621" t="e">
        <v>#N/A</v>
      </c>
      <c r="Q2621">
        <v>0.22875000000000001</v>
      </c>
      <c r="R2621">
        <v>0.24</v>
      </c>
      <c r="S2621">
        <v>0.25</v>
      </c>
      <c r="T2621">
        <v>0.38812999999999998</v>
      </c>
      <c r="U2621">
        <v>0.85563</v>
      </c>
      <c r="V2621">
        <v>10268.81</v>
      </c>
      <c r="W2621">
        <v>1094.8699999999999</v>
      </c>
      <c r="X2621">
        <v>76.98</v>
      </c>
    </row>
    <row r="2622" spans="1:24" x14ac:dyDescent="0.55000000000000004">
      <c r="A2622" s="5">
        <v>40226</v>
      </c>
      <c r="B2622">
        <v>0.12</v>
      </c>
      <c r="C2622">
        <v>0.1</v>
      </c>
      <c r="D2622">
        <v>0.18</v>
      </c>
      <c r="E2622">
        <v>0.35</v>
      </c>
      <c r="F2622">
        <v>0.87</v>
      </c>
      <c r="G2622">
        <v>1.42</v>
      </c>
      <c r="H2622">
        <v>2.4</v>
      </c>
      <c r="I2622">
        <v>3.16</v>
      </c>
      <c r="J2622">
        <v>3.74</v>
      </c>
      <c r="K2622">
        <v>4.5599999999999996</v>
      </c>
      <c r="L2622">
        <v>4.7</v>
      </c>
      <c r="M2622">
        <v>0.39</v>
      </c>
      <c r="N2622">
        <v>1.46</v>
      </c>
      <c r="O2622">
        <v>2.12</v>
      </c>
      <c r="P2622" t="e">
        <v>#N/A</v>
      </c>
      <c r="Q2622">
        <v>0.22875000000000001</v>
      </c>
      <c r="R2622">
        <v>0.24</v>
      </c>
      <c r="S2622">
        <v>0.25063000000000002</v>
      </c>
      <c r="T2622">
        <v>0.38500000000000001</v>
      </c>
      <c r="U2622">
        <v>0.85063</v>
      </c>
      <c r="V2622">
        <v>10309.24</v>
      </c>
      <c r="W2622">
        <v>1099.51</v>
      </c>
      <c r="X2622">
        <v>77.27</v>
      </c>
    </row>
    <row r="2623" spans="1:24" x14ac:dyDescent="0.55000000000000004">
      <c r="A2623" s="5">
        <v>40227</v>
      </c>
      <c r="B2623">
        <v>0.12</v>
      </c>
      <c r="C2623">
        <v>0.1</v>
      </c>
      <c r="D2623">
        <v>0.18</v>
      </c>
      <c r="E2623">
        <v>0.37</v>
      </c>
      <c r="F2623">
        <v>0.9</v>
      </c>
      <c r="G2623">
        <v>1.47</v>
      </c>
      <c r="H2623">
        <v>2.46</v>
      </c>
      <c r="I2623">
        <v>3.23</v>
      </c>
      <c r="J2623">
        <v>3.79</v>
      </c>
      <c r="K2623">
        <v>4.6100000000000003</v>
      </c>
      <c r="L2623">
        <v>4.74</v>
      </c>
      <c r="M2623">
        <v>0.44</v>
      </c>
      <c r="N2623">
        <v>1.48</v>
      </c>
      <c r="O2623">
        <v>2.13</v>
      </c>
      <c r="P2623" t="e">
        <v>#N/A</v>
      </c>
      <c r="Q2623">
        <v>0.22875000000000001</v>
      </c>
      <c r="R2623">
        <v>0.24</v>
      </c>
      <c r="S2623">
        <v>0.25124999999999997</v>
      </c>
      <c r="T2623">
        <v>0.38438</v>
      </c>
      <c r="U2623">
        <v>0.85375000000000001</v>
      </c>
      <c r="V2623">
        <v>10392.9</v>
      </c>
      <c r="W2623">
        <v>1106.75</v>
      </c>
      <c r="X2623">
        <v>78.97</v>
      </c>
    </row>
    <row r="2624" spans="1:24" x14ac:dyDescent="0.55000000000000004">
      <c r="A2624" s="5">
        <v>40228</v>
      </c>
      <c r="B2624">
        <v>0.13</v>
      </c>
      <c r="C2624">
        <v>0.11</v>
      </c>
      <c r="D2624">
        <v>0.2</v>
      </c>
      <c r="E2624">
        <v>0.39</v>
      </c>
      <c r="F2624">
        <v>0.95</v>
      </c>
      <c r="G2624">
        <v>1.51</v>
      </c>
      <c r="H2624">
        <v>2.48</v>
      </c>
      <c r="I2624">
        <v>3.24</v>
      </c>
      <c r="J2624">
        <v>3.78</v>
      </c>
      <c r="K2624">
        <v>4.58</v>
      </c>
      <c r="L2624">
        <v>4.71</v>
      </c>
      <c r="M2624">
        <v>0.51</v>
      </c>
      <c r="N2624">
        <v>1.52</v>
      </c>
      <c r="O2624">
        <v>2.14</v>
      </c>
      <c r="P2624" t="e">
        <v>#N/A</v>
      </c>
      <c r="Q2624">
        <v>0.22875000000000001</v>
      </c>
      <c r="R2624">
        <v>0.24</v>
      </c>
      <c r="S2624">
        <v>0.25194</v>
      </c>
      <c r="T2624">
        <v>0.39530999999999999</v>
      </c>
      <c r="U2624">
        <v>0.87749999999999995</v>
      </c>
      <c r="V2624">
        <v>10402.35</v>
      </c>
      <c r="W2624">
        <v>1109.17</v>
      </c>
      <c r="X2624">
        <v>79.77</v>
      </c>
    </row>
    <row r="2625" spans="1:24" x14ac:dyDescent="0.55000000000000004">
      <c r="A2625" s="5">
        <v>40231</v>
      </c>
      <c r="B2625">
        <v>0.12</v>
      </c>
      <c r="C2625">
        <v>0.11</v>
      </c>
      <c r="D2625">
        <v>0.19</v>
      </c>
      <c r="E2625">
        <v>0.37</v>
      </c>
      <c r="F2625">
        <v>0.91</v>
      </c>
      <c r="G2625">
        <v>1.48</v>
      </c>
      <c r="H2625">
        <v>2.4700000000000002</v>
      </c>
      <c r="I2625">
        <v>3.25</v>
      </c>
      <c r="J2625">
        <v>3.8</v>
      </c>
      <c r="K2625">
        <v>4.5999999999999996</v>
      </c>
      <c r="L2625">
        <v>4.7300000000000004</v>
      </c>
      <c r="M2625">
        <v>0.55000000000000004</v>
      </c>
      <c r="N2625">
        <v>1.55</v>
      </c>
      <c r="O2625">
        <v>2.04</v>
      </c>
      <c r="P2625">
        <v>2.2200000000000002</v>
      </c>
      <c r="Q2625">
        <v>0.22875000000000001</v>
      </c>
      <c r="R2625">
        <v>0.24</v>
      </c>
      <c r="S2625">
        <v>0.25219000000000003</v>
      </c>
      <c r="T2625">
        <v>0.39312999999999998</v>
      </c>
      <c r="U2625">
        <v>0.87312999999999996</v>
      </c>
      <c r="V2625">
        <v>10383.379999999999</v>
      </c>
      <c r="W2625">
        <v>1108.01</v>
      </c>
      <c r="X2625">
        <v>80.040000000000006</v>
      </c>
    </row>
    <row r="2626" spans="1:24" x14ac:dyDescent="0.55000000000000004">
      <c r="A2626" s="5">
        <v>40232</v>
      </c>
      <c r="B2626">
        <v>0.12</v>
      </c>
      <c r="C2626">
        <v>0.12</v>
      </c>
      <c r="D2626">
        <v>0.2</v>
      </c>
      <c r="E2626">
        <v>0.36</v>
      </c>
      <c r="F2626">
        <v>0.87</v>
      </c>
      <c r="G2626">
        <v>1.42</v>
      </c>
      <c r="H2626">
        <v>2.37</v>
      </c>
      <c r="I2626">
        <v>3.13</v>
      </c>
      <c r="J2626">
        <v>3.69</v>
      </c>
      <c r="K2626">
        <v>4.49</v>
      </c>
      <c r="L2626">
        <v>4.63</v>
      </c>
      <c r="M2626">
        <v>0.47</v>
      </c>
      <c r="N2626">
        <v>1.5</v>
      </c>
      <c r="O2626">
        <v>2</v>
      </c>
      <c r="P2626">
        <v>2.14</v>
      </c>
      <c r="Q2626">
        <v>0.22875000000000001</v>
      </c>
      <c r="R2626">
        <v>0.24</v>
      </c>
      <c r="S2626">
        <v>0.25194</v>
      </c>
      <c r="T2626">
        <v>0.39374999999999999</v>
      </c>
      <c r="U2626">
        <v>0.86687999999999998</v>
      </c>
      <c r="V2626">
        <v>10282.41</v>
      </c>
      <c r="W2626">
        <v>1094.5999999999999</v>
      </c>
      <c r="X2626">
        <v>78.61</v>
      </c>
    </row>
    <row r="2627" spans="1:24" x14ac:dyDescent="0.55000000000000004">
      <c r="A2627" s="5">
        <v>40233</v>
      </c>
      <c r="B2627">
        <v>0.11</v>
      </c>
      <c r="C2627">
        <v>0.12</v>
      </c>
      <c r="D2627">
        <v>0.19</v>
      </c>
      <c r="E2627">
        <v>0.34</v>
      </c>
      <c r="F2627">
        <v>0.87</v>
      </c>
      <c r="G2627">
        <v>1.42</v>
      </c>
      <c r="H2627">
        <v>2.4</v>
      </c>
      <c r="I2627">
        <v>3.14</v>
      </c>
      <c r="J2627">
        <v>3.7</v>
      </c>
      <c r="K2627">
        <v>4.49</v>
      </c>
      <c r="L2627">
        <v>4.63</v>
      </c>
      <c r="M2627">
        <v>0.5</v>
      </c>
      <c r="N2627">
        <v>1.51</v>
      </c>
      <c r="O2627">
        <v>2</v>
      </c>
      <c r="P2627">
        <v>2.16</v>
      </c>
      <c r="Q2627">
        <v>0.22875000000000001</v>
      </c>
      <c r="R2627">
        <v>0.24</v>
      </c>
      <c r="S2627">
        <v>0.25194</v>
      </c>
      <c r="T2627">
        <v>0.39124999999999999</v>
      </c>
      <c r="U2627">
        <v>0.85438000000000003</v>
      </c>
      <c r="V2627">
        <v>10374.16</v>
      </c>
      <c r="W2627">
        <v>1105.24</v>
      </c>
      <c r="X2627">
        <v>79.75</v>
      </c>
    </row>
    <row r="2628" spans="1:24" x14ac:dyDescent="0.55000000000000004">
      <c r="A2628" s="5">
        <v>40234</v>
      </c>
      <c r="B2628">
        <v>0.12</v>
      </c>
      <c r="C2628">
        <v>0.13</v>
      </c>
      <c r="D2628">
        <v>0.19</v>
      </c>
      <c r="E2628">
        <v>0.32</v>
      </c>
      <c r="F2628">
        <v>0.82</v>
      </c>
      <c r="G2628">
        <v>1.38</v>
      </c>
      <c r="H2628">
        <v>2.33</v>
      </c>
      <c r="I2628">
        <v>3.09</v>
      </c>
      <c r="J2628">
        <v>3.64</v>
      </c>
      <c r="K2628">
        <v>4.4400000000000004</v>
      </c>
      <c r="L2628">
        <v>4.58</v>
      </c>
      <c r="M2628">
        <v>0.5</v>
      </c>
      <c r="N2628">
        <v>1.51</v>
      </c>
      <c r="O2628">
        <v>2.0099999999999998</v>
      </c>
      <c r="P2628">
        <v>2.16</v>
      </c>
      <c r="Q2628">
        <v>0.22875000000000001</v>
      </c>
      <c r="R2628">
        <v>0.24</v>
      </c>
      <c r="S2628">
        <v>0.25194</v>
      </c>
      <c r="T2628">
        <v>0.38688</v>
      </c>
      <c r="U2628">
        <v>0.84</v>
      </c>
      <c r="V2628">
        <v>10321.030000000001</v>
      </c>
      <c r="W2628">
        <v>1102.94</v>
      </c>
      <c r="X2628">
        <v>77.989999999999995</v>
      </c>
    </row>
    <row r="2629" spans="1:24" x14ac:dyDescent="0.55000000000000004">
      <c r="A2629" s="5">
        <v>40235</v>
      </c>
      <c r="B2629">
        <v>0.13</v>
      </c>
      <c r="C2629">
        <v>0.13</v>
      </c>
      <c r="D2629">
        <v>0.19</v>
      </c>
      <c r="E2629">
        <v>0.32</v>
      </c>
      <c r="F2629">
        <v>0.81</v>
      </c>
      <c r="G2629">
        <v>1.36</v>
      </c>
      <c r="H2629">
        <v>2.2999999999999998</v>
      </c>
      <c r="I2629">
        <v>3.05</v>
      </c>
      <c r="J2629">
        <v>3.61</v>
      </c>
      <c r="K2629">
        <v>4.4000000000000004</v>
      </c>
      <c r="L2629">
        <v>4.55</v>
      </c>
      <c r="M2629">
        <v>0.47</v>
      </c>
      <c r="N2629">
        <v>1.48</v>
      </c>
      <c r="O2629">
        <v>1.98</v>
      </c>
      <c r="P2629">
        <v>2.13</v>
      </c>
      <c r="Q2629">
        <v>0.22875000000000001</v>
      </c>
      <c r="R2629">
        <v>0.24</v>
      </c>
      <c r="S2629">
        <v>0.25169000000000002</v>
      </c>
      <c r="T2629">
        <v>0.38688</v>
      </c>
      <c r="U2629">
        <v>0.83938000000000001</v>
      </c>
      <c r="V2629">
        <v>10325.26</v>
      </c>
      <c r="W2629">
        <v>1104.49</v>
      </c>
      <c r="X2629">
        <v>79.72</v>
      </c>
    </row>
    <row r="2630" spans="1:24" x14ac:dyDescent="0.55000000000000004">
      <c r="A2630" s="5">
        <v>40238</v>
      </c>
      <c r="B2630">
        <v>0.14000000000000001</v>
      </c>
      <c r="C2630">
        <v>0.13</v>
      </c>
      <c r="D2630">
        <v>0.19</v>
      </c>
      <c r="E2630">
        <v>0.32</v>
      </c>
      <c r="F2630">
        <v>0.8</v>
      </c>
      <c r="G2630">
        <v>1.34</v>
      </c>
      <c r="H2630">
        <v>2.2799999999999998</v>
      </c>
      <c r="I2630">
        <v>3.04</v>
      </c>
      <c r="J2630">
        <v>3.61</v>
      </c>
      <c r="K2630">
        <v>4.41</v>
      </c>
      <c r="L2630">
        <v>4.5599999999999996</v>
      </c>
      <c r="M2630">
        <v>0.45</v>
      </c>
      <c r="N2630">
        <v>1.46</v>
      </c>
      <c r="O2630">
        <v>1.98</v>
      </c>
      <c r="P2630">
        <v>2.14</v>
      </c>
      <c r="Q2630">
        <v>0.22813</v>
      </c>
      <c r="R2630">
        <v>0.23938000000000001</v>
      </c>
      <c r="S2630">
        <v>0.25169000000000002</v>
      </c>
      <c r="T2630">
        <v>0.38374999999999998</v>
      </c>
      <c r="U2630">
        <v>0.83938000000000001</v>
      </c>
      <c r="V2630">
        <v>10403.790000000001</v>
      </c>
      <c r="W2630">
        <v>1115.71</v>
      </c>
      <c r="X2630">
        <v>78.709999999999994</v>
      </c>
    </row>
    <row r="2631" spans="1:24" x14ac:dyDescent="0.55000000000000004">
      <c r="A2631" s="5">
        <v>40239</v>
      </c>
      <c r="B2631">
        <v>0.14000000000000001</v>
      </c>
      <c r="C2631">
        <v>0.14000000000000001</v>
      </c>
      <c r="D2631">
        <v>0.19</v>
      </c>
      <c r="E2631">
        <v>0.32</v>
      </c>
      <c r="F2631">
        <v>0.8</v>
      </c>
      <c r="G2631">
        <v>1.33</v>
      </c>
      <c r="H2631">
        <v>2.27</v>
      </c>
      <c r="I2631">
        <v>3.04</v>
      </c>
      <c r="J2631">
        <v>3.62</v>
      </c>
      <c r="K2631">
        <v>4.42</v>
      </c>
      <c r="L2631">
        <v>4.57</v>
      </c>
      <c r="M2631">
        <v>0.44</v>
      </c>
      <c r="N2631">
        <v>1.46</v>
      </c>
      <c r="O2631">
        <v>1.98</v>
      </c>
      <c r="P2631">
        <v>2.14</v>
      </c>
      <c r="Q2631">
        <v>0.22813</v>
      </c>
      <c r="R2631">
        <v>0.23938000000000001</v>
      </c>
      <c r="S2631">
        <v>0.25194</v>
      </c>
      <c r="T2631">
        <v>0.38318999999999998</v>
      </c>
      <c r="U2631">
        <v>0.83625000000000005</v>
      </c>
      <c r="V2631">
        <v>10405.98</v>
      </c>
      <c r="W2631">
        <v>1118.31</v>
      </c>
      <c r="X2631">
        <v>79.62</v>
      </c>
    </row>
    <row r="2632" spans="1:24" x14ac:dyDescent="0.55000000000000004">
      <c r="A2632" s="5">
        <v>40240</v>
      </c>
      <c r="B2632">
        <v>0.15</v>
      </c>
      <c r="C2632">
        <v>0.14000000000000001</v>
      </c>
      <c r="D2632">
        <v>0.19</v>
      </c>
      <c r="E2632">
        <v>0.33</v>
      </c>
      <c r="F2632">
        <v>0.82</v>
      </c>
      <c r="G2632">
        <v>1.34</v>
      </c>
      <c r="H2632">
        <v>2.27</v>
      </c>
      <c r="I2632">
        <v>3.04</v>
      </c>
      <c r="J2632">
        <v>3.63</v>
      </c>
      <c r="K2632">
        <v>4.43</v>
      </c>
      <c r="L2632">
        <v>4.58</v>
      </c>
      <c r="M2632">
        <v>0.43</v>
      </c>
      <c r="N2632">
        <v>1.46</v>
      </c>
      <c r="O2632">
        <v>1.99</v>
      </c>
      <c r="P2632">
        <v>2.15</v>
      </c>
      <c r="Q2632">
        <v>0.22813</v>
      </c>
      <c r="R2632">
        <v>0.23938000000000001</v>
      </c>
      <c r="S2632">
        <v>0.25194</v>
      </c>
      <c r="T2632">
        <v>0.38318999999999998</v>
      </c>
      <c r="U2632">
        <v>0.83438000000000001</v>
      </c>
      <c r="V2632">
        <v>10396.76</v>
      </c>
      <c r="W2632">
        <v>1118.79</v>
      </c>
      <c r="X2632">
        <v>80.91</v>
      </c>
    </row>
    <row r="2633" spans="1:24" x14ac:dyDescent="0.55000000000000004">
      <c r="A2633" s="5">
        <v>40241</v>
      </c>
      <c r="B2633">
        <v>0.16</v>
      </c>
      <c r="C2633">
        <v>0.14000000000000001</v>
      </c>
      <c r="D2633">
        <v>0.19</v>
      </c>
      <c r="E2633">
        <v>0.35</v>
      </c>
      <c r="F2633">
        <v>0.86</v>
      </c>
      <c r="G2633">
        <v>1.38</v>
      </c>
      <c r="H2633">
        <v>2.2799999999999998</v>
      </c>
      <c r="I2633">
        <v>3.03</v>
      </c>
      <c r="J2633">
        <v>3.61</v>
      </c>
      <c r="K2633">
        <v>4.4000000000000004</v>
      </c>
      <c r="L2633">
        <v>4.5599999999999996</v>
      </c>
      <c r="M2633">
        <v>0.44</v>
      </c>
      <c r="N2633">
        <v>1.44</v>
      </c>
      <c r="O2633">
        <v>1.96</v>
      </c>
      <c r="P2633">
        <v>2.12</v>
      </c>
      <c r="Q2633">
        <v>0.22813</v>
      </c>
      <c r="R2633">
        <v>0.23938000000000001</v>
      </c>
      <c r="S2633">
        <v>0.25219000000000003</v>
      </c>
      <c r="T2633">
        <v>0.38318999999999998</v>
      </c>
      <c r="U2633">
        <v>0.83406000000000002</v>
      </c>
      <c r="V2633">
        <v>10444.14</v>
      </c>
      <c r="W2633">
        <v>1122.97</v>
      </c>
      <c r="X2633">
        <v>80.209999999999994</v>
      </c>
    </row>
    <row r="2634" spans="1:24" x14ac:dyDescent="0.55000000000000004">
      <c r="A2634" s="5">
        <v>40242</v>
      </c>
      <c r="B2634">
        <v>0.17</v>
      </c>
      <c r="C2634">
        <v>0.15</v>
      </c>
      <c r="D2634">
        <v>0.2</v>
      </c>
      <c r="E2634">
        <v>0.38</v>
      </c>
      <c r="F2634">
        <v>0.91</v>
      </c>
      <c r="G2634">
        <v>1.43</v>
      </c>
      <c r="H2634">
        <v>2.35</v>
      </c>
      <c r="I2634">
        <v>3.1</v>
      </c>
      <c r="J2634">
        <v>3.69</v>
      </c>
      <c r="K2634">
        <v>4.49</v>
      </c>
      <c r="L2634">
        <v>4.6399999999999997</v>
      </c>
      <c r="M2634">
        <v>0.46</v>
      </c>
      <c r="N2634">
        <v>1.48</v>
      </c>
      <c r="O2634">
        <v>1.99</v>
      </c>
      <c r="P2634">
        <v>2.15</v>
      </c>
      <c r="Q2634">
        <v>0.22906000000000001</v>
      </c>
      <c r="R2634">
        <v>0.23938000000000001</v>
      </c>
      <c r="S2634">
        <v>0.25363000000000002</v>
      </c>
      <c r="T2634">
        <v>0.39</v>
      </c>
      <c r="U2634">
        <v>0.85063</v>
      </c>
      <c r="V2634">
        <v>10566.2</v>
      </c>
      <c r="W2634">
        <v>1138.7</v>
      </c>
      <c r="X2634">
        <v>81.5</v>
      </c>
    </row>
    <row r="2635" spans="1:24" x14ac:dyDescent="0.55000000000000004">
      <c r="A2635" s="5">
        <v>40245</v>
      </c>
      <c r="B2635">
        <v>0.15</v>
      </c>
      <c r="C2635">
        <v>0.16</v>
      </c>
      <c r="D2635">
        <v>0.21</v>
      </c>
      <c r="E2635">
        <v>0.39</v>
      </c>
      <c r="F2635">
        <v>0.9</v>
      </c>
      <c r="G2635">
        <v>1.43</v>
      </c>
      <c r="H2635">
        <v>2.36</v>
      </c>
      <c r="I2635">
        <v>3.13</v>
      </c>
      <c r="J2635">
        <v>3.72</v>
      </c>
      <c r="K2635">
        <v>4.5199999999999996</v>
      </c>
      <c r="L2635">
        <v>4.68</v>
      </c>
      <c r="M2635">
        <v>0.49</v>
      </c>
      <c r="N2635">
        <v>1.49</v>
      </c>
      <c r="O2635">
        <v>2</v>
      </c>
      <c r="P2635">
        <v>2.17</v>
      </c>
      <c r="Q2635">
        <v>0.23</v>
      </c>
      <c r="R2635">
        <v>0.24</v>
      </c>
      <c r="S2635">
        <v>0.25424999999999998</v>
      </c>
      <c r="T2635">
        <v>0.39530999999999999</v>
      </c>
      <c r="U2635">
        <v>0.86750000000000005</v>
      </c>
      <c r="V2635">
        <v>10552.52</v>
      </c>
      <c r="W2635">
        <v>1138.5</v>
      </c>
      <c r="X2635">
        <v>81.849999999999994</v>
      </c>
    </row>
    <row r="2636" spans="1:24" x14ac:dyDescent="0.55000000000000004">
      <c r="A2636" s="5">
        <v>40246</v>
      </c>
      <c r="B2636">
        <v>0.14000000000000001</v>
      </c>
      <c r="C2636">
        <v>0.16</v>
      </c>
      <c r="D2636">
        <v>0.21</v>
      </c>
      <c r="E2636">
        <v>0.37</v>
      </c>
      <c r="F2636">
        <v>0.89</v>
      </c>
      <c r="G2636">
        <v>1.43</v>
      </c>
      <c r="H2636">
        <v>2.34</v>
      </c>
      <c r="I2636">
        <v>3.11</v>
      </c>
      <c r="J2636">
        <v>3.71</v>
      </c>
      <c r="K2636">
        <v>4.53</v>
      </c>
      <c r="L2636">
        <v>4.68</v>
      </c>
      <c r="M2636">
        <v>0.46</v>
      </c>
      <c r="N2636">
        <v>1.48</v>
      </c>
      <c r="O2636">
        <v>2.02</v>
      </c>
      <c r="P2636">
        <v>2.19</v>
      </c>
      <c r="Q2636">
        <v>0.23</v>
      </c>
      <c r="R2636">
        <v>0.24</v>
      </c>
      <c r="S2636">
        <v>0.2555</v>
      </c>
      <c r="T2636">
        <v>0.39438000000000001</v>
      </c>
      <c r="U2636">
        <v>0.85875000000000001</v>
      </c>
      <c r="V2636">
        <v>10564.38</v>
      </c>
      <c r="W2636">
        <v>1140.45</v>
      </c>
      <c r="X2636">
        <v>81.5</v>
      </c>
    </row>
    <row r="2637" spans="1:24" x14ac:dyDescent="0.55000000000000004">
      <c r="A2637" s="5">
        <v>40247</v>
      </c>
      <c r="B2637">
        <v>0.14000000000000001</v>
      </c>
      <c r="C2637">
        <v>0.15</v>
      </c>
      <c r="D2637">
        <v>0.21</v>
      </c>
      <c r="E2637">
        <v>0.39</v>
      </c>
      <c r="F2637">
        <v>0.92</v>
      </c>
      <c r="G2637">
        <v>1.45</v>
      </c>
      <c r="H2637">
        <v>2.39</v>
      </c>
      <c r="I2637">
        <v>3.14</v>
      </c>
      <c r="J2637">
        <v>3.73</v>
      </c>
      <c r="K2637">
        <v>4.53</v>
      </c>
      <c r="L2637">
        <v>4.6900000000000004</v>
      </c>
      <c r="M2637">
        <v>0.48</v>
      </c>
      <c r="N2637">
        <v>1.49</v>
      </c>
      <c r="O2637">
        <v>2</v>
      </c>
      <c r="P2637">
        <v>2.1800000000000002</v>
      </c>
      <c r="Q2637">
        <v>0.23</v>
      </c>
      <c r="R2637">
        <v>0.24</v>
      </c>
      <c r="S2637">
        <v>0.25563000000000002</v>
      </c>
      <c r="T2637">
        <v>0.39438000000000001</v>
      </c>
      <c r="U2637">
        <v>0.85750000000000004</v>
      </c>
      <c r="V2637">
        <v>10567.33</v>
      </c>
      <c r="W2637">
        <v>1145.6099999999999</v>
      </c>
      <c r="X2637">
        <v>82.07</v>
      </c>
    </row>
    <row r="2638" spans="1:24" x14ac:dyDescent="0.55000000000000004">
      <c r="A2638" s="5">
        <v>40248</v>
      </c>
      <c r="B2638">
        <v>0.15</v>
      </c>
      <c r="C2638">
        <v>0.16</v>
      </c>
      <c r="D2638">
        <v>0.22</v>
      </c>
      <c r="E2638">
        <v>0.4</v>
      </c>
      <c r="F2638">
        <v>0.97</v>
      </c>
      <c r="G2638">
        <v>1.5</v>
      </c>
      <c r="H2638">
        <v>2.4300000000000002</v>
      </c>
      <c r="I2638">
        <v>3.16</v>
      </c>
      <c r="J2638">
        <v>3.73</v>
      </c>
      <c r="K2638">
        <v>4.51</v>
      </c>
      <c r="L2638">
        <v>4.66</v>
      </c>
      <c r="M2638">
        <v>0.54</v>
      </c>
      <c r="N2638">
        <v>1.49</v>
      </c>
      <c r="O2638">
        <v>1.97</v>
      </c>
      <c r="P2638">
        <v>2.16</v>
      </c>
      <c r="Q2638">
        <v>0.23</v>
      </c>
      <c r="R2638">
        <v>0.24124999999999999</v>
      </c>
      <c r="S2638">
        <v>0.25702999999999998</v>
      </c>
      <c r="T2638">
        <v>0.39344000000000001</v>
      </c>
      <c r="U2638">
        <v>0.86124999999999996</v>
      </c>
      <c r="V2638">
        <v>10611.84</v>
      </c>
      <c r="W2638">
        <v>1150.24</v>
      </c>
      <c r="X2638">
        <v>82.1</v>
      </c>
    </row>
    <row r="2639" spans="1:24" x14ac:dyDescent="0.55000000000000004">
      <c r="A2639" s="5">
        <v>40249</v>
      </c>
      <c r="B2639">
        <v>0.17</v>
      </c>
      <c r="C2639">
        <v>0.15</v>
      </c>
      <c r="D2639">
        <v>0.24</v>
      </c>
      <c r="E2639">
        <v>0.41</v>
      </c>
      <c r="F2639">
        <v>0.97</v>
      </c>
      <c r="G2639">
        <v>1.5</v>
      </c>
      <c r="H2639">
        <v>2.42</v>
      </c>
      <c r="I2639">
        <v>3.15</v>
      </c>
      <c r="J2639">
        <v>3.71</v>
      </c>
      <c r="K2639">
        <v>4.47</v>
      </c>
      <c r="L2639">
        <v>4.62</v>
      </c>
      <c r="M2639">
        <v>0.49</v>
      </c>
      <c r="N2639">
        <v>1.45</v>
      </c>
      <c r="O2639">
        <v>1.94</v>
      </c>
      <c r="P2639">
        <v>2.13</v>
      </c>
      <c r="Q2639">
        <v>0.23</v>
      </c>
      <c r="R2639">
        <v>0.24138000000000001</v>
      </c>
      <c r="S2639">
        <v>0.25718999999999997</v>
      </c>
      <c r="T2639">
        <v>0.39781</v>
      </c>
      <c r="U2639">
        <v>0.86838000000000004</v>
      </c>
      <c r="V2639">
        <v>10624.69</v>
      </c>
      <c r="W2639">
        <v>1149.99</v>
      </c>
      <c r="X2639">
        <v>81.260000000000005</v>
      </c>
    </row>
    <row r="2640" spans="1:24" x14ac:dyDescent="0.55000000000000004">
      <c r="A2640" s="5">
        <v>40252</v>
      </c>
      <c r="B2640">
        <v>0.2</v>
      </c>
      <c r="C2640">
        <v>0.17</v>
      </c>
      <c r="D2640">
        <v>0.24</v>
      </c>
      <c r="E2640">
        <v>0.4</v>
      </c>
      <c r="F2640">
        <v>0.96</v>
      </c>
      <c r="G2640">
        <v>1.49</v>
      </c>
      <c r="H2640">
        <v>2.42</v>
      </c>
      <c r="I2640">
        <v>3.15</v>
      </c>
      <c r="J2640">
        <v>3.71</v>
      </c>
      <c r="K2640">
        <v>4.4800000000000004</v>
      </c>
      <c r="L2640">
        <v>4.63</v>
      </c>
      <c r="M2640">
        <v>0.49</v>
      </c>
      <c r="N2640">
        <v>1.46</v>
      </c>
      <c r="O2640">
        <v>1.95</v>
      </c>
      <c r="P2640">
        <v>2.13</v>
      </c>
      <c r="Q2640">
        <v>0.23030999999999999</v>
      </c>
      <c r="R2640">
        <v>0.24293999999999999</v>
      </c>
      <c r="S2640">
        <v>0.25763000000000003</v>
      </c>
      <c r="T2640">
        <v>0.40062999999999999</v>
      </c>
      <c r="U2640">
        <v>0.86719000000000002</v>
      </c>
      <c r="V2640">
        <v>10642.15</v>
      </c>
      <c r="W2640">
        <v>1150.51</v>
      </c>
      <c r="X2640">
        <v>79.790000000000006</v>
      </c>
    </row>
    <row r="2641" spans="1:24" x14ac:dyDescent="0.55000000000000004">
      <c r="A2641" s="5">
        <v>40253</v>
      </c>
      <c r="B2641">
        <v>0.2</v>
      </c>
      <c r="C2641">
        <v>0.16</v>
      </c>
      <c r="D2641">
        <v>0.24</v>
      </c>
      <c r="E2641">
        <v>0.41</v>
      </c>
      <c r="F2641">
        <v>0.93</v>
      </c>
      <c r="G2641">
        <v>1.47</v>
      </c>
      <c r="H2641">
        <v>2.37</v>
      </c>
      <c r="I2641">
        <v>3.1</v>
      </c>
      <c r="J2641">
        <v>3.66</v>
      </c>
      <c r="K2641">
        <v>4.43</v>
      </c>
      <c r="L2641">
        <v>4.59</v>
      </c>
      <c r="M2641">
        <v>0.45</v>
      </c>
      <c r="N2641">
        <v>1.42</v>
      </c>
      <c r="O2641">
        <v>1.92</v>
      </c>
      <c r="P2641">
        <v>2.11</v>
      </c>
      <c r="Q2641">
        <v>0.23563000000000001</v>
      </c>
      <c r="R2641">
        <v>0.2465</v>
      </c>
      <c r="S2641">
        <v>0.26088</v>
      </c>
      <c r="T2641">
        <v>0.40125</v>
      </c>
      <c r="U2641">
        <v>0.87175000000000002</v>
      </c>
      <c r="V2641">
        <v>10685.98</v>
      </c>
      <c r="W2641">
        <v>1159.46</v>
      </c>
      <c r="X2641">
        <v>81.75</v>
      </c>
    </row>
    <row r="2642" spans="1:24" x14ac:dyDescent="0.55000000000000004">
      <c r="A2642" s="5">
        <v>40254</v>
      </c>
      <c r="B2642">
        <v>0.18</v>
      </c>
      <c r="C2642">
        <v>0.15</v>
      </c>
      <c r="D2642">
        <v>0.23</v>
      </c>
      <c r="E2642">
        <v>0.41</v>
      </c>
      <c r="F2642">
        <v>0.95</v>
      </c>
      <c r="G2642">
        <v>1.47</v>
      </c>
      <c r="H2642">
        <v>2.38</v>
      </c>
      <c r="I2642">
        <v>3.1</v>
      </c>
      <c r="J2642">
        <v>3.65</v>
      </c>
      <c r="K2642">
        <v>4.41</v>
      </c>
      <c r="L2642">
        <v>4.5599999999999996</v>
      </c>
      <c r="M2642">
        <v>0.42</v>
      </c>
      <c r="N2642">
        <v>1.4</v>
      </c>
      <c r="O2642">
        <v>1.9</v>
      </c>
      <c r="P2642">
        <v>2.0699999999999998</v>
      </c>
      <c r="Q2642">
        <v>0.23744000000000001</v>
      </c>
      <c r="R2642">
        <v>0.24831</v>
      </c>
      <c r="S2642">
        <v>0.26638000000000001</v>
      </c>
      <c r="T2642">
        <v>0.40188000000000001</v>
      </c>
      <c r="U2642">
        <v>0.85906000000000005</v>
      </c>
      <c r="V2642">
        <v>10733.67</v>
      </c>
      <c r="W2642">
        <v>1166.21</v>
      </c>
      <c r="X2642">
        <v>82.93</v>
      </c>
    </row>
    <row r="2643" spans="1:24" x14ac:dyDescent="0.55000000000000004">
      <c r="A2643" s="5">
        <v>40255</v>
      </c>
      <c r="B2643">
        <v>0.18</v>
      </c>
      <c r="C2643">
        <v>0.16</v>
      </c>
      <c r="D2643">
        <v>0.26</v>
      </c>
      <c r="E2643">
        <v>0.41</v>
      </c>
      <c r="F2643">
        <v>0.98</v>
      </c>
      <c r="G2643">
        <v>1.52</v>
      </c>
      <c r="H2643">
        <v>2.44</v>
      </c>
      <c r="I2643">
        <v>3.14</v>
      </c>
      <c r="J2643">
        <v>3.68</v>
      </c>
      <c r="K2643">
        <v>4.43</v>
      </c>
      <c r="L2643">
        <v>4.59</v>
      </c>
      <c r="M2643">
        <v>0.52</v>
      </c>
      <c r="N2643">
        <v>1.45</v>
      </c>
      <c r="O2643">
        <v>1.91</v>
      </c>
      <c r="P2643">
        <v>2.09</v>
      </c>
      <c r="Q2643">
        <v>0.23974999999999999</v>
      </c>
      <c r="R2643">
        <v>0.252</v>
      </c>
      <c r="S2643">
        <v>0.27100000000000002</v>
      </c>
      <c r="T2643">
        <v>0.40766000000000002</v>
      </c>
      <c r="U2643">
        <v>0.85687999999999998</v>
      </c>
      <c r="V2643">
        <v>10779.17</v>
      </c>
      <c r="W2643">
        <v>1165.83</v>
      </c>
      <c r="X2643">
        <v>82.16</v>
      </c>
    </row>
    <row r="2644" spans="1:24" x14ac:dyDescent="0.55000000000000004">
      <c r="A2644" s="5">
        <v>40256</v>
      </c>
      <c r="B2644">
        <v>0.18</v>
      </c>
      <c r="C2644">
        <v>0.16</v>
      </c>
      <c r="D2644">
        <v>0.25</v>
      </c>
      <c r="E2644">
        <v>0.42</v>
      </c>
      <c r="F2644">
        <v>1.02</v>
      </c>
      <c r="G2644">
        <v>1.56</v>
      </c>
      <c r="H2644">
        <v>2.48</v>
      </c>
      <c r="I2644">
        <v>3.16</v>
      </c>
      <c r="J2644">
        <v>3.7</v>
      </c>
      <c r="K2644">
        <v>4.41</v>
      </c>
      <c r="L2644">
        <v>4.58</v>
      </c>
      <c r="M2644">
        <v>0.62</v>
      </c>
      <c r="N2644">
        <v>1.5</v>
      </c>
      <c r="O2644">
        <v>1.92</v>
      </c>
      <c r="P2644">
        <v>2.1</v>
      </c>
      <c r="Q2644">
        <v>0.24506</v>
      </c>
      <c r="R2644">
        <v>0.25700000000000001</v>
      </c>
      <c r="S2644">
        <v>0.27750000000000002</v>
      </c>
      <c r="T2644">
        <v>0.42325000000000002</v>
      </c>
      <c r="U2644">
        <v>0.87563000000000002</v>
      </c>
      <c r="V2644">
        <v>10741.98</v>
      </c>
      <c r="W2644">
        <v>1159.9000000000001</v>
      </c>
      <c r="X2644">
        <v>80.58</v>
      </c>
    </row>
    <row r="2645" spans="1:24" x14ac:dyDescent="0.55000000000000004">
      <c r="A2645" s="5">
        <v>40259</v>
      </c>
      <c r="B2645">
        <v>0.18</v>
      </c>
      <c r="C2645">
        <v>0.15</v>
      </c>
      <c r="D2645">
        <v>0.24</v>
      </c>
      <c r="E2645">
        <v>0.41</v>
      </c>
      <c r="F2645">
        <v>1.01</v>
      </c>
      <c r="G2645">
        <v>1.54</v>
      </c>
      <c r="H2645">
        <v>2.4300000000000002</v>
      </c>
      <c r="I2645">
        <v>3.12</v>
      </c>
      <c r="J2645">
        <v>3.67</v>
      </c>
      <c r="K2645">
        <v>4.41</v>
      </c>
      <c r="L2645">
        <v>4.57</v>
      </c>
      <c r="M2645">
        <v>0.61</v>
      </c>
      <c r="N2645">
        <v>1.48</v>
      </c>
      <c r="O2645">
        <v>1.91</v>
      </c>
      <c r="P2645">
        <v>2.09</v>
      </c>
      <c r="Q2645">
        <v>0.24718999999999999</v>
      </c>
      <c r="R2645">
        <v>0.26030999999999999</v>
      </c>
      <c r="S2645">
        <v>0.28188000000000002</v>
      </c>
      <c r="T2645">
        <v>0.43656</v>
      </c>
      <c r="U2645">
        <v>0.89468999999999999</v>
      </c>
      <c r="V2645">
        <v>10785.89</v>
      </c>
      <c r="W2645">
        <v>1165.81</v>
      </c>
      <c r="X2645">
        <v>81.260000000000005</v>
      </c>
    </row>
    <row r="2646" spans="1:24" x14ac:dyDescent="0.55000000000000004">
      <c r="A2646" s="5">
        <v>40260</v>
      </c>
      <c r="B2646">
        <v>0.17</v>
      </c>
      <c r="C2646">
        <v>0.14000000000000001</v>
      </c>
      <c r="D2646">
        <v>0.23</v>
      </c>
      <c r="E2646">
        <v>0.4</v>
      </c>
      <c r="F2646">
        <v>1.02</v>
      </c>
      <c r="G2646">
        <v>1.55</v>
      </c>
      <c r="H2646">
        <v>2.44</v>
      </c>
      <c r="I2646">
        <v>3.13</v>
      </c>
      <c r="J2646">
        <v>3.69</v>
      </c>
      <c r="K2646">
        <v>4.43</v>
      </c>
      <c r="L2646">
        <v>4.5999999999999996</v>
      </c>
      <c r="M2646">
        <v>0.64</v>
      </c>
      <c r="N2646">
        <v>1.49</v>
      </c>
      <c r="O2646">
        <v>1.93</v>
      </c>
      <c r="P2646">
        <v>2.11</v>
      </c>
      <c r="Q2646">
        <v>0.24606</v>
      </c>
      <c r="R2646">
        <v>0.26180999999999999</v>
      </c>
      <c r="S2646">
        <v>0.28353</v>
      </c>
      <c r="T2646">
        <v>0.43375000000000002</v>
      </c>
      <c r="U2646">
        <v>0.89124999999999999</v>
      </c>
      <c r="V2646">
        <v>10888.83</v>
      </c>
      <c r="W2646">
        <v>1174.17</v>
      </c>
      <c r="X2646">
        <v>81.680000000000007</v>
      </c>
    </row>
    <row r="2647" spans="1:24" x14ac:dyDescent="0.55000000000000004">
      <c r="A2647" s="5">
        <v>40261</v>
      </c>
      <c r="B2647">
        <v>0.17</v>
      </c>
      <c r="C2647">
        <v>0.14000000000000001</v>
      </c>
      <c r="D2647">
        <v>0.23</v>
      </c>
      <c r="E2647">
        <v>0.44</v>
      </c>
      <c r="F2647">
        <v>1.08</v>
      </c>
      <c r="G2647">
        <v>1.67</v>
      </c>
      <c r="H2647">
        <v>2.62</v>
      </c>
      <c r="I2647">
        <v>3.28</v>
      </c>
      <c r="J2647">
        <v>3.84</v>
      </c>
      <c r="K2647">
        <v>4.5599999999999996</v>
      </c>
      <c r="L2647">
        <v>4.72</v>
      </c>
      <c r="M2647">
        <v>0.73</v>
      </c>
      <c r="N2647">
        <v>1.6</v>
      </c>
      <c r="O2647">
        <v>2.0299999999999998</v>
      </c>
      <c r="P2647">
        <v>2.21</v>
      </c>
      <c r="Q2647">
        <v>0.24618999999999999</v>
      </c>
      <c r="R2647">
        <v>0.26162999999999997</v>
      </c>
      <c r="S2647">
        <v>0.28491</v>
      </c>
      <c r="T2647">
        <v>0.43530999999999997</v>
      </c>
      <c r="U2647">
        <v>0.89375000000000004</v>
      </c>
      <c r="V2647">
        <v>10836.15</v>
      </c>
      <c r="W2647">
        <v>1167.72</v>
      </c>
      <c r="X2647">
        <v>80.290000000000006</v>
      </c>
    </row>
    <row r="2648" spans="1:24" x14ac:dyDescent="0.55000000000000004">
      <c r="A2648" s="5">
        <v>40262</v>
      </c>
      <c r="B2648">
        <v>0.17</v>
      </c>
      <c r="C2648">
        <v>0.14000000000000001</v>
      </c>
      <c r="D2648">
        <v>0.25</v>
      </c>
      <c r="E2648">
        <v>0.44</v>
      </c>
      <c r="F2648">
        <v>1.1000000000000001</v>
      </c>
      <c r="G2648">
        <v>1.69</v>
      </c>
      <c r="H2648">
        <v>2.65</v>
      </c>
      <c r="I2648">
        <v>3.37</v>
      </c>
      <c r="J2648">
        <v>3.91</v>
      </c>
      <c r="K2648">
        <v>4.63</v>
      </c>
      <c r="L2648">
        <v>4.7699999999999996</v>
      </c>
      <c r="M2648">
        <v>0.78</v>
      </c>
      <c r="N2648">
        <v>1.65</v>
      </c>
      <c r="O2648">
        <v>2.06</v>
      </c>
      <c r="P2648">
        <v>2.23</v>
      </c>
      <c r="Q2648">
        <v>0.24693999999999999</v>
      </c>
      <c r="R2648">
        <v>0.26374999999999998</v>
      </c>
      <c r="S2648">
        <v>0.28781000000000001</v>
      </c>
      <c r="T2648">
        <v>0.43687999999999999</v>
      </c>
      <c r="U2648">
        <v>0.90844000000000003</v>
      </c>
      <c r="V2648">
        <v>10841.21</v>
      </c>
      <c r="W2648">
        <v>1165.73</v>
      </c>
      <c r="X2648">
        <v>80.25</v>
      </c>
    </row>
    <row r="2649" spans="1:24" x14ac:dyDescent="0.55000000000000004">
      <c r="A2649" s="5">
        <v>40263</v>
      </c>
      <c r="B2649">
        <v>0.17</v>
      </c>
      <c r="C2649">
        <v>0.14000000000000001</v>
      </c>
      <c r="D2649">
        <v>0.25</v>
      </c>
      <c r="E2649">
        <v>0.43</v>
      </c>
      <c r="F2649">
        <v>1.04</v>
      </c>
      <c r="G2649">
        <v>1.64</v>
      </c>
      <c r="H2649">
        <v>2.59</v>
      </c>
      <c r="I2649">
        <v>3.31</v>
      </c>
      <c r="J2649">
        <v>3.86</v>
      </c>
      <c r="K2649">
        <v>4.5999999999999996</v>
      </c>
      <c r="L2649">
        <v>4.75</v>
      </c>
      <c r="M2649">
        <v>0.73</v>
      </c>
      <c r="N2649">
        <v>1.62</v>
      </c>
      <c r="O2649">
        <v>2.0299999999999998</v>
      </c>
      <c r="P2649">
        <v>2.2000000000000002</v>
      </c>
      <c r="Q2649">
        <v>0.24687999999999999</v>
      </c>
      <c r="R2649">
        <v>0.26468999999999998</v>
      </c>
      <c r="S2649">
        <v>0.28875000000000001</v>
      </c>
      <c r="T2649">
        <v>0.43937999999999999</v>
      </c>
      <c r="U2649">
        <v>0.90969</v>
      </c>
      <c r="V2649">
        <v>10850.36</v>
      </c>
      <c r="W2649">
        <v>1166.5899999999999</v>
      </c>
      <c r="X2649">
        <v>79.75</v>
      </c>
    </row>
    <row r="2650" spans="1:24" x14ac:dyDescent="0.55000000000000004">
      <c r="A2650" s="5">
        <v>40266</v>
      </c>
      <c r="B2650">
        <v>0.16</v>
      </c>
      <c r="C2650">
        <v>0.15</v>
      </c>
      <c r="D2650">
        <v>0.24</v>
      </c>
      <c r="E2650">
        <v>0.42</v>
      </c>
      <c r="F2650">
        <v>1.04</v>
      </c>
      <c r="G2650">
        <v>1.65</v>
      </c>
      <c r="H2650">
        <v>2.6</v>
      </c>
      <c r="I2650">
        <v>3.32</v>
      </c>
      <c r="J2650">
        <v>3.88</v>
      </c>
      <c r="K2650">
        <v>4.6100000000000003</v>
      </c>
      <c r="L2650">
        <v>4.76</v>
      </c>
      <c r="M2650">
        <v>0.75</v>
      </c>
      <c r="N2650">
        <v>1.66</v>
      </c>
      <c r="O2650">
        <v>2.0699999999999998</v>
      </c>
      <c r="P2650">
        <v>2.2200000000000002</v>
      </c>
      <c r="Q2650">
        <v>0.24787999999999999</v>
      </c>
      <c r="R2650">
        <v>0.26562999999999998</v>
      </c>
      <c r="S2650">
        <v>0.29013</v>
      </c>
      <c r="T2650">
        <v>0.4425</v>
      </c>
      <c r="U2650">
        <v>0.91469</v>
      </c>
      <c r="V2650">
        <v>10895.86</v>
      </c>
      <c r="W2650">
        <v>1173.22</v>
      </c>
      <c r="X2650">
        <v>81.92</v>
      </c>
    </row>
    <row r="2651" spans="1:24" x14ac:dyDescent="0.55000000000000004">
      <c r="A2651" s="5">
        <v>40267</v>
      </c>
      <c r="B2651">
        <v>0.16</v>
      </c>
      <c r="C2651">
        <v>0.16</v>
      </c>
      <c r="D2651">
        <v>0.24</v>
      </c>
      <c r="E2651">
        <v>0.44</v>
      </c>
      <c r="F2651">
        <v>1.06</v>
      </c>
      <c r="G2651">
        <v>1.65</v>
      </c>
      <c r="H2651">
        <v>2.6</v>
      </c>
      <c r="I2651">
        <v>3.32</v>
      </c>
      <c r="J2651">
        <v>3.88</v>
      </c>
      <c r="K2651">
        <v>4.59</v>
      </c>
      <c r="L2651">
        <v>4.75</v>
      </c>
      <c r="M2651">
        <v>0.77</v>
      </c>
      <c r="N2651">
        <v>1.66</v>
      </c>
      <c r="O2651">
        <v>2.06</v>
      </c>
      <c r="P2651">
        <v>2.2200000000000002</v>
      </c>
      <c r="Q2651">
        <v>0.24862999999999999</v>
      </c>
      <c r="R2651">
        <v>0.26638000000000001</v>
      </c>
      <c r="S2651">
        <v>0.29088000000000003</v>
      </c>
      <c r="T2651">
        <v>0.44188</v>
      </c>
      <c r="U2651">
        <v>0.91469</v>
      </c>
      <c r="V2651">
        <v>10907.42</v>
      </c>
      <c r="W2651">
        <v>1173.27</v>
      </c>
      <c r="X2651">
        <v>82.14</v>
      </c>
    </row>
    <row r="2652" spans="1:24" x14ac:dyDescent="0.55000000000000004">
      <c r="A2652" s="5">
        <v>40268</v>
      </c>
      <c r="B2652">
        <v>0.09</v>
      </c>
      <c r="C2652">
        <v>0.16</v>
      </c>
      <c r="D2652">
        <v>0.24</v>
      </c>
      <c r="E2652">
        <v>0.41</v>
      </c>
      <c r="F2652">
        <v>1.02</v>
      </c>
      <c r="G2652">
        <v>1.6</v>
      </c>
      <c r="H2652">
        <v>2.5499999999999998</v>
      </c>
      <c r="I2652">
        <v>3.28</v>
      </c>
      <c r="J2652">
        <v>3.84</v>
      </c>
      <c r="K2652">
        <v>4.55</v>
      </c>
      <c r="L2652">
        <v>4.72</v>
      </c>
      <c r="M2652">
        <v>0.72</v>
      </c>
      <c r="N2652">
        <v>1.6</v>
      </c>
      <c r="O2652">
        <v>1.99</v>
      </c>
      <c r="P2652">
        <v>2.16</v>
      </c>
      <c r="Q2652">
        <v>0.24862999999999999</v>
      </c>
      <c r="R2652">
        <v>0.26668999999999998</v>
      </c>
      <c r="S2652">
        <v>0.29149999999999998</v>
      </c>
      <c r="T2652">
        <v>0.44438</v>
      </c>
      <c r="U2652">
        <v>0.92</v>
      </c>
      <c r="V2652">
        <v>10856.63</v>
      </c>
      <c r="W2652">
        <v>1169.43</v>
      </c>
      <c r="X2652">
        <v>83.45</v>
      </c>
    </row>
    <row r="2653" spans="1:24" x14ac:dyDescent="0.55000000000000004">
      <c r="A2653" s="5">
        <v>40269</v>
      </c>
      <c r="B2653">
        <v>0.17</v>
      </c>
      <c r="C2653">
        <v>0.16</v>
      </c>
      <c r="D2653">
        <v>0.24</v>
      </c>
      <c r="E2653">
        <v>0.42</v>
      </c>
      <c r="F2653">
        <v>1.05</v>
      </c>
      <c r="G2653">
        <v>1.63</v>
      </c>
      <c r="H2653">
        <v>2.59</v>
      </c>
      <c r="I2653">
        <v>3.32</v>
      </c>
      <c r="J2653">
        <v>3.89</v>
      </c>
      <c r="K2653">
        <v>4.58</v>
      </c>
      <c r="L2653">
        <v>4.74</v>
      </c>
      <c r="M2653">
        <v>0.74</v>
      </c>
      <c r="N2653">
        <v>1.61</v>
      </c>
      <c r="O2653">
        <v>2</v>
      </c>
      <c r="P2653">
        <v>2.16</v>
      </c>
      <c r="Q2653">
        <v>0.24862999999999999</v>
      </c>
      <c r="R2653">
        <v>0.26694000000000001</v>
      </c>
      <c r="S2653">
        <v>0.29149999999999998</v>
      </c>
      <c r="T2653">
        <v>0.44156000000000001</v>
      </c>
      <c r="U2653">
        <v>0.91500000000000004</v>
      </c>
      <c r="V2653">
        <v>10927.07</v>
      </c>
      <c r="W2653">
        <v>1178.0999999999999</v>
      </c>
      <c r="X2653">
        <v>84.53</v>
      </c>
    </row>
    <row r="2654" spans="1:24" x14ac:dyDescent="0.55000000000000004">
      <c r="A2654" s="5">
        <v>40270</v>
      </c>
      <c r="B2654">
        <v>0.2</v>
      </c>
      <c r="C2654">
        <v>0.16</v>
      </c>
      <c r="D2654">
        <v>0.26</v>
      </c>
      <c r="E2654">
        <v>0.46</v>
      </c>
      <c r="F2654">
        <v>1.1100000000000001</v>
      </c>
      <c r="G2654">
        <v>1.7</v>
      </c>
      <c r="H2654">
        <v>2.67</v>
      </c>
      <c r="I2654">
        <v>3.4</v>
      </c>
      <c r="J2654">
        <v>3.96</v>
      </c>
      <c r="K2654">
        <v>4.6500000000000004</v>
      </c>
      <c r="L2654">
        <v>4.8099999999999996</v>
      </c>
      <c r="M2654">
        <v>0.81</v>
      </c>
      <c r="N2654">
        <v>1.69</v>
      </c>
      <c r="O2654">
        <v>2.0699999999999998</v>
      </c>
      <c r="P2654">
        <v>2.2200000000000002</v>
      </c>
      <c r="Q2654" t="e">
        <v>#N/A</v>
      </c>
      <c r="R2654" t="e">
        <v>#N/A</v>
      </c>
      <c r="S2654" t="e">
        <v>#N/A</v>
      </c>
      <c r="T2654" t="e">
        <v>#N/A</v>
      </c>
      <c r="U2654" t="e">
        <v>#N/A</v>
      </c>
      <c r="V2654" t="e">
        <v>#N/A</v>
      </c>
      <c r="W2654" t="e">
        <v>#N/A</v>
      </c>
      <c r="X2654" t="e">
        <v>#N/A</v>
      </c>
    </row>
    <row r="2655" spans="1:24" x14ac:dyDescent="0.55000000000000004">
      <c r="A2655" s="5">
        <v>40273</v>
      </c>
      <c r="B2655">
        <v>0.2</v>
      </c>
      <c r="C2655">
        <v>0.18</v>
      </c>
      <c r="D2655">
        <v>0.27</v>
      </c>
      <c r="E2655">
        <v>0.48</v>
      </c>
      <c r="F2655">
        <v>1.18</v>
      </c>
      <c r="G2655">
        <v>1.77</v>
      </c>
      <c r="H2655">
        <v>2.75</v>
      </c>
      <c r="I2655">
        <v>3.46</v>
      </c>
      <c r="J2655">
        <v>4.01</v>
      </c>
      <c r="K2655">
        <v>4.6900000000000004</v>
      </c>
      <c r="L2655">
        <v>4.8499999999999996</v>
      </c>
      <c r="M2655">
        <v>0.83</v>
      </c>
      <c r="N2655">
        <v>1.7</v>
      </c>
      <c r="O2655">
        <v>2.09</v>
      </c>
      <c r="P2655">
        <v>2.2599999999999998</v>
      </c>
      <c r="Q2655" t="e">
        <v>#N/A</v>
      </c>
      <c r="R2655" t="e">
        <v>#N/A</v>
      </c>
      <c r="S2655" t="e">
        <v>#N/A</v>
      </c>
      <c r="T2655" t="e">
        <v>#N/A</v>
      </c>
      <c r="U2655" t="e">
        <v>#N/A</v>
      </c>
      <c r="V2655">
        <v>10973.55</v>
      </c>
      <c r="W2655">
        <v>1187.44</v>
      </c>
      <c r="X2655">
        <v>86.36</v>
      </c>
    </row>
    <row r="2656" spans="1:24" x14ac:dyDescent="0.55000000000000004">
      <c r="A2656" s="5">
        <v>40274</v>
      </c>
      <c r="B2656">
        <v>0.2</v>
      </c>
      <c r="C2656">
        <v>0.17</v>
      </c>
      <c r="D2656">
        <v>0.26</v>
      </c>
      <c r="E2656">
        <v>0.49</v>
      </c>
      <c r="F2656">
        <v>1.1399999999999999</v>
      </c>
      <c r="G2656">
        <v>1.74</v>
      </c>
      <c r="H2656">
        <v>2.71</v>
      </c>
      <c r="I2656">
        <v>3.42</v>
      </c>
      <c r="J2656">
        <v>3.98</v>
      </c>
      <c r="K2656">
        <v>4.68</v>
      </c>
      <c r="L2656">
        <v>4.84</v>
      </c>
      <c r="M2656">
        <v>0.68</v>
      </c>
      <c r="N2656">
        <v>1.68</v>
      </c>
      <c r="O2656">
        <v>2.2000000000000002</v>
      </c>
      <c r="P2656">
        <v>2.2000000000000002</v>
      </c>
      <c r="Q2656">
        <v>0.25074999999999997</v>
      </c>
      <c r="R2656">
        <v>0.26924999999999999</v>
      </c>
      <c r="S2656">
        <v>0.29487999999999998</v>
      </c>
      <c r="T2656">
        <v>0.45438000000000001</v>
      </c>
      <c r="U2656">
        <v>0.95</v>
      </c>
      <c r="V2656">
        <v>10969.99</v>
      </c>
      <c r="W2656">
        <v>1189.44</v>
      </c>
      <c r="X2656">
        <v>86.54</v>
      </c>
    </row>
    <row r="2657" spans="1:24" x14ac:dyDescent="0.55000000000000004">
      <c r="A2657" s="5">
        <v>40275</v>
      </c>
      <c r="B2657">
        <v>0.19</v>
      </c>
      <c r="C2657">
        <v>0.17</v>
      </c>
      <c r="D2657">
        <v>0.25</v>
      </c>
      <c r="E2657">
        <v>0.47</v>
      </c>
      <c r="F2657">
        <v>1.06</v>
      </c>
      <c r="G2657">
        <v>1.66</v>
      </c>
      <c r="H2657">
        <v>2.62</v>
      </c>
      <c r="I2657">
        <v>3.33</v>
      </c>
      <c r="J2657">
        <v>3.89</v>
      </c>
      <c r="K2657">
        <v>4.58</v>
      </c>
      <c r="L2657">
        <v>4.74</v>
      </c>
      <c r="M2657">
        <v>0.57999999999999996</v>
      </c>
      <c r="N2657">
        <v>1.55</v>
      </c>
      <c r="O2657">
        <v>2.0099999999999998</v>
      </c>
      <c r="P2657">
        <v>2.09</v>
      </c>
      <c r="Q2657">
        <v>0.25137999999999999</v>
      </c>
      <c r="R2657">
        <v>0.26980999999999999</v>
      </c>
      <c r="S2657">
        <v>0.29525000000000001</v>
      </c>
      <c r="T2657">
        <v>0.45250000000000001</v>
      </c>
      <c r="U2657">
        <v>0.9425</v>
      </c>
      <c r="V2657">
        <v>10897.52</v>
      </c>
      <c r="W2657">
        <v>1182.45</v>
      </c>
      <c r="X2657">
        <v>85.64</v>
      </c>
    </row>
    <row r="2658" spans="1:24" x14ac:dyDescent="0.55000000000000004">
      <c r="A2658" s="5">
        <v>40276</v>
      </c>
      <c r="B2658">
        <v>0.19</v>
      </c>
      <c r="C2658">
        <v>0.17</v>
      </c>
      <c r="D2658">
        <v>0.24</v>
      </c>
      <c r="E2658">
        <v>0.46</v>
      </c>
      <c r="F2658">
        <v>1.0900000000000001</v>
      </c>
      <c r="G2658">
        <v>1.68</v>
      </c>
      <c r="H2658">
        <v>2.64</v>
      </c>
      <c r="I2658">
        <v>3.36</v>
      </c>
      <c r="J2658">
        <v>3.91</v>
      </c>
      <c r="K2658">
        <v>4.5999999999999996</v>
      </c>
      <c r="L2658">
        <v>4.75</v>
      </c>
      <c r="M2658">
        <v>0.69</v>
      </c>
      <c r="N2658">
        <v>1.58</v>
      </c>
      <c r="O2658">
        <v>1.95</v>
      </c>
      <c r="P2658">
        <v>2.11</v>
      </c>
      <c r="Q2658">
        <v>0.25013000000000002</v>
      </c>
      <c r="R2658">
        <v>0.26856000000000002</v>
      </c>
      <c r="S2658">
        <v>0.29399999999999998</v>
      </c>
      <c r="T2658">
        <v>0.45250000000000001</v>
      </c>
      <c r="U2658">
        <v>0.93355999999999995</v>
      </c>
      <c r="V2658">
        <v>10927.07</v>
      </c>
      <c r="W2658">
        <v>1186.44</v>
      </c>
      <c r="X2658">
        <v>85.17</v>
      </c>
    </row>
    <row r="2659" spans="1:24" x14ac:dyDescent="0.55000000000000004">
      <c r="A2659" s="5">
        <v>40277</v>
      </c>
      <c r="B2659">
        <v>0.19</v>
      </c>
      <c r="C2659">
        <v>0.16</v>
      </c>
      <c r="D2659">
        <v>0.25</v>
      </c>
      <c r="E2659">
        <v>0.46</v>
      </c>
      <c r="F2659">
        <v>1.08</v>
      </c>
      <c r="G2659">
        <v>1.68</v>
      </c>
      <c r="H2659">
        <v>2.65</v>
      </c>
      <c r="I2659">
        <v>3.34</v>
      </c>
      <c r="J2659">
        <v>3.9</v>
      </c>
      <c r="K2659">
        <v>4.58</v>
      </c>
      <c r="L2659">
        <v>4.74</v>
      </c>
      <c r="M2659">
        <v>0.68</v>
      </c>
      <c r="N2659">
        <v>1.56</v>
      </c>
      <c r="O2659">
        <v>1.94</v>
      </c>
      <c r="P2659">
        <v>2.1</v>
      </c>
      <c r="Q2659">
        <v>0.25287999999999999</v>
      </c>
      <c r="R2659">
        <v>0.27094000000000001</v>
      </c>
      <c r="S2659">
        <v>0.29781000000000002</v>
      </c>
      <c r="T2659">
        <v>0.45374999999999999</v>
      </c>
      <c r="U2659">
        <v>0.93606</v>
      </c>
      <c r="V2659">
        <v>10997.35</v>
      </c>
      <c r="W2659">
        <v>1194.3699999999999</v>
      </c>
      <c r="X2659">
        <v>84.6</v>
      </c>
    </row>
    <row r="2660" spans="1:24" x14ac:dyDescent="0.55000000000000004">
      <c r="A2660" s="5">
        <v>40280</v>
      </c>
      <c r="B2660">
        <v>0.19</v>
      </c>
      <c r="C2660">
        <v>0.16</v>
      </c>
      <c r="D2660">
        <v>0.24</v>
      </c>
      <c r="E2660">
        <v>0.46</v>
      </c>
      <c r="F2660">
        <v>1.07</v>
      </c>
      <c r="G2660">
        <v>1.65</v>
      </c>
      <c r="H2660">
        <v>2.6</v>
      </c>
      <c r="I2660">
        <v>3.29</v>
      </c>
      <c r="J2660">
        <v>3.87</v>
      </c>
      <c r="K2660">
        <v>4.54</v>
      </c>
      <c r="L2660">
        <v>4.7</v>
      </c>
      <c r="M2660">
        <v>0.65</v>
      </c>
      <c r="N2660">
        <v>1.52</v>
      </c>
      <c r="O2660">
        <v>1.9</v>
      </c>
      <c r="P2660">
        <v>2.06</v>
      </c>
      <c r="Q2660">
        <v>0.25297999999999998</v>
      </c>
      <c r="R2660">
        <v>0.27260000000000001</v>
      </c>
      <c r="S2660">
        <v>0.30041000000000001</v>
      </c>
      <c r="T2660">
        <v>0.45562999999999998</v>
      </c>
      <c r="U2660">
        <v>0.94094</v>
      </c>
      <c r="V2660">
        <v>11005.97</v>
      </c>
      <c r="W2660">
        <v>1196.48</v>
      </c>
      <c r="X2660">
        <v>84.07</v>
      </c>
    </row>
    <row r="2661" spans="1:24" x14ac:dyDescent="0.55000000000000004">
      <c r="A2661" s="5">
        <v>40281</v>
      </c>
      <c r="B2661">
        <v>0.2</v>
      </c>
      <c r="C2661">
        <v>0.16</v>
      </c>
      <c r="D2661">
        <v>0.24</v>
      </c>
      <c r="E2661">
        <v>0.45</v>
      </c>
      <c r="F2661">
        <v>1.07</v>
      </c>
      <c r="G2661">
        <v>1.65</v>
      </c>
      <c r="H2661">
        <v>2.58</v>
      </c>
      <c r="I2661">
        <v>3.27</v>
      </c>
      <c r="J2661">
        <v>3.84</v>
      </c>
      <c r="K2661">
        <v>4.5199999999999996</v>
      </c>
      <c r="L2661">
        <v>4.68</v>
      </c>
      <c r="M2661">
        <v>0.65</v>
      </c>
      <c r="N2661">
        <v>1.5</v>
      </c>
      <c r="O2661">
        <v>1.88</v>
      </c>
      <c r="P2661">
        <v>2.0499999999999998</v>
      </c>
      <c r="Q2661">
        <v>0.25438</v>
      </c>
      <c r="R2661">
        <v>0.27506000000000003</v>
      </c>
      <c r="S2661">
        <v>0.30281000000000002</v>
      </c>
      <c r="T2661">
        <v>0.45562999999999998</v>
      </c>
      <c r="U2661">
        <v>0.93593999999999999</v>
      </c>
      <c r="V2661">
        <v>11019.42</v>
      </c>
      <c r="W2661">
        <v>1197.3</v>
      </c>
      <c r="X2661">
        <v>83.8</v>
      </c>
    </row>
    <row r="2662" spans="1:24" x14ac:dyDescent="0.55000000000000004">
      <c r="A2662" s="5">
        <v>40282</v>
      </c>
      <c r="B2662">
        <v>0.2</v>
      </c>
      <c r="C2662">
        <v>0.16</v>
      </c>
      <c r="D2662">
        <v>0.24</v>
      </c>
      <c r="E2662">
        <v>0.45</v>
      </c>
      <c r="F2662">
        <v>1.07</v>
      </c>
      <c r="G2662">
        <v>1.65</v>
      </c>
      <c r="H2662">
        <v>2.61</v>
      </c>
      <c r="I2662">
        <v>3.31</v>
      </c>
      <c r="J2662">
        <v>3.88</v>
      </c>
      <c r="K2662">
        <v>4.57</v>
      </c>
      <c r="L2662">
        <v>4.72</v>
      </c>
      <c r="M2662">
        <v>0.66</v>
      </c>
      <c r="N2662">
        <v>1.54</v>
      </c>
      <c r="O2662">
        <v>1.92</v>
      </c>
      <c r="P2662">
        <v>2.08</v>
      </c>
      <c r="Q2662">
        <v>0.25594</v>
      </c>
      <c r="R2662">
        <v>0.27768999999999999</v>
      </c>
      <c r="S2662">
        <v>0.30375000000000002</v>
      </c>
      <c r="T2662">
        <v>0.46250000000000002</v>
      </c>
      <c r="U2662">
        <v>0.94655999999999996</v>
      </c>
      <c r="V2662">
        <v>11123.11</v>
      </c>
      <c r="W2662">
        <v>1210.6500000000001</v>
      </c>
      <c r="X2662">
        <v>85.62</v>
      </c>
    </row>
    <row r="2663" spans="1:24" x14ac:dyDescent="0.55000000000000004">
      <c r="A2663" s="5">
        <v>40283</v>
      </c>
      <c r="B2663">
        <v>0.22</v>
      </c>
      <c r="C2663">
        <v>0.16</v>
      </c>
      <c r="D2663">
        <v>0.23</v>
      </c>
      <c r="E2663">
        <v>0.43</v>
      </c>
      <c r="F2663">
        <v>1.04</v>
      </c>
      <c r="G2663">
        <v>1.62</v>
      </c>
      <c r="H2663">
        <v>2.57</v>
      </c>
      <c r="I2663">
        <v>3.28</v>
      </c>
      <c r="J2663">
        <v>3.86</v>
      </c>
      <c r="K2663">
        <v>4.5599999999999996</v>
      </c>
      <c r="L2663">
        <v>4.72</v>
      </c>
      <c r="M2663">
        <v>0.61</v>
      </c>
      <c r="N2663">
        <v>1.49</v>
      </c>
      <c r="O2663">
        <v>1.88</v>
      </c>
      <c r="P2663">
        <v>2.04</v>
      </c>
      <c r="Q2663">
        <v>0.25624999999999998</v>
      </c>
      <c r="R2663">
        <v>0.28018999999999999</v>
      </c>
      <c r="S2663">
        <v>0.30437999999999998</v>
      </c>
      <c r="T2663">
        <v>0.46500000000000002</v>
      </c>
      <c r="U2663">
        <v>0.94594</v>
      </c>
      <c r="V2663">
        <v>11144.57</v>
      </c>
      <c r="W2663">
        <v>1211.67</v>
      </c>
      <c r="X2663">
        <v>85.25</v>
      </c>
    </row>
    <row r="2664" spans="1:24" x14ac:dyDescent="0.55000000000000004">
      <c r="A2664" s="5">
        <v>40284</v>
      </c>
      <c r="B2664">
        <v>0.21</v>
      </c>
      <c r="C2664">
        <v>0.16</v>
      </c>
      <c r="D2664">
        <v>0.24</v>
      </c>
      <c r="E2664">
        <v>0.41</v>
      </c>
      <c r="F2664">
        <v>0.98</v>
      </c>
      <c r="G2664">
        <v>1.56</v>
      </c>
      <c r="H2664">
        <v>2.4900000000000002</v>
      </c>
      <c r="I2664">
        <v>3.2</v>
      </c>
      <c r="J2664">
        <v>3.79</v>
      </c>
      <c r="K2664">
        <v>4.5</v>
      </c>
      <c r="L2664">
        <v>4.67</v>
      </c>
      <c r="M2664">
        <v>0.59</v>
      </c>
      <c r="N2664">
        <v>1.46</v>
      </c>
      <c r="O2664">
        <v>1.85</v>
      </c>
      <c r="P2664">
        <v>2.02</v>
      </c>
      <c r="Q2664">
        <v>0.25563000000000002</v>
      </c>
      <c r="R2664">
        <v>0.28000000000000003</v>
      </c>
      <c r="S2664">
        <v>0.30531000000000003</v>
      </c>
      <c r="T2664">
        <v>0.46438000000000001</v>
      </c>
      <c r="U2664">
        <v>0.94438</v>
      </c>
      <c r="V2664">
        <v>11018.66</v>
      </c>
      <c r="W2664">
        <v>1192.1300000000001</v>
      </c>
      <c r="X2664">
        <v>82.97</v>
      </c>
    </row>
    <row r="2665" spans="1:24" x14ac:dyDescent="0.55000000000000004">
      <c r="A2665" s="5">
        <v>40287</v>
      </c>
      <c r="B2665">
        <v>0.2</v>
      </c>
      <c r="C2665">
        <v>0.16</v>
      </c>
      <c r="D2665">
        <v>0.23</v>
      </c>
      <c r="E2665">
        <v>0.43</v>
      </c>
      <c r="F2665">
        <v>1.01</v>
      </c>
      <c r="G2665">
        <v>1.59</v>
      </c>
      <c r="H2665">
        <v>2.54</v>
      </c>
      <c r="I2665">
        <v>3.25</v>
      </c>
      <c r="J2665">
        <v>3.83</v>
      </c>
      <c r="K2665">
        <v>4.54</v>
      </c>
      <c r="L2665">
        <v>4.7</v>
      </c>
      <c r="M2665">
        <v>0.63</v>
      </c>
      <c r="N2665">
        <v>1.49</v>
      </c>
      <c r="O2665">
        <v>1.88</v>
      </c>
      <c r="P2665">
        <v>2.0499999999999998</v>
      </c>
      <c r="Q2665">
        <v>0.25750000000000001</v>
      </c>
      <c r="R2665">
        <v>0.28155999999999998</v>
      </c>
      <c r="S2665">
        <v>0.30531000000000003</v>
      </c>
      <c r="T2665">
        <v>0.46062999999999998</v>
      </c>
      <c r="U2665">
        <v>0.93313000000000001</v>
      </c>
      <c r="V2665">
        <v>11092.05</v>
      </c>
      <c r="W2665">
        <v>1197.52</v>
      </c>
      <c r="X2665">
        <v>81.52</v>
      </c>
    </row>
    <row r="2666" spans="1:24" x14ac:dyDescent="0.55000000000000004">
      <c r="A2666" s="5">
        <v>40288</v>
      </c>
      <c r="B2666">
        <v>0.2</v>
      </c>
      <c r="C2666">
        <v>0.16</v>
      </c>
      <c r="D2666">
        <v>0.24</v>
      </c>
      <c r="E2666">
        <v>0.42</v>
      </c>
      <c r="F2666">
        <v>1.05</v>
      </c>
      <c r="G2666">
        <v>1.62</v>
      </c>
      <c r="H2666">
        <v>2.56</v>
      </c>
      <c r="I2666">
        <v>3.25</v>
      </c>
      <c r="J2666">
        <v>3.82</v>
      </c>
      <c r="K2666">
        <v>4.51</v>
      </c>
      <c r="L2666">
        <v>4.67</v>
      </c>
      <c r="M2666">
        <v>0.6</v>
      </c>
      <c r="N2666">
        <v>1.47</v>
      </c>
      <c r="O2666">
        <v>1.86</v>
      </c>
      <c r="P2666">
        <v>2.0299999999999998</v>
      </c>
      <c r="Q2666">
        <v>0.25874999999999998</v>
      </c>
      <c r="R2666">
        <v>0.28312999999999999</v>
      </c>
      <c r="S2666">
        <v>0.30719000000000002</v>
      </c>
      <c r="T2666">
        <v>0.46500000000000002</v>
      </c>
      <c r="U2666">
        <v>0.94094</v>
      </c>
      <c r="V2666">
        <v>11117.06</v>
      </c>
      <c r="W2666">
        <v>1207.17</v>
      </c>
      <c r="X2666">
        <v>82.98</v>
      </c>
    </row>
    <row r="2667" spans="1:24" x14ac:dyDescent="0.55000000000000004">
      <c r="A2667" s="5">
        <v>40289</v>
      </c>
      <c r="B2667">
        <v>0.2</v>
      </c>
      <c r="C2667">
        <v>0.15</v>
      </c>
      <c r="D2667">
        <v>0.23</v>
      </c>
      <c r="E2667">
        <v>0.44</v>
      </c>
      <c r="F2667">
        <v>1.03</v>
      </c>
      <c r="G2667">
        <v>1.6</v>
      </c>
      <c r="H2667">
        <v>2.52</v>
      </c>
      <c r="I2667">
        <v>3.2</v>
      </c>
      <c r="J2667">
        <v>3.77</v>
      </c>
      <c r="K2667">
        <v>4.45</v>
      </c>
      <c r="L2667">
        <v>4.6100000000000003</v>
      </c>
      <c r="M2667">
        <v>0.56999999999999995</v>
      </c>
      <c r="N2667">
        <v>1.42</v>
      </c>
      <c r="O2667">
        <v>1.81</v>
      </c>
      <c r="P2667">
        <v>1.98</v>
      </c>
      <c r="Q2667">
        <v>0.26062999999999997</v>
      </c>
      <c r="R2667">
        <v>0.28438000000000002</v>
      </c>
      <c r="S2667">
        <v>0.31280999999999998</v>
      </c>
      <c r="T2667">
        <v>0.47249999999999998</v>
      </c>
      <c r="U2667">
        <v>0.95250000000000001</v>
      </c>
      <c r="V2667">
        <v>11124.92</v>
      </c>
      <c r="W2667">
        <v>1205.94</v>
      </c>
      <c r="X2667">
        <v>82.78</v>
      </c>
    </row>
    <row r="2668" spans="1:24" x14ac:dyDescent="0.55000000000000004">
      <c r="A2668" s="5">
        <v>40290</v>
      </c>
      <c r="B2668">
        <v>0.2</v>
      </c>
      <c r="C2668">
        <v>0.16</v>
      </c>
      <c r="D2668">
        <v>0.24</v>
      </c>
      <c r="E2668">
        <v>0.45</v>
      </c>
      <c r="F2668">
        <v>1.07</v>
      </c>
      <c r="G2668">
        <v>1.64</v>
      </c>
      <c r="H2668">
        <v>2.57</v>
      </c>
      <c r="I2668">
        <v>3.26</v>
      </c>
      <c r="J2668">
        <v>3.8</v>
      </c>
      <c r="K2668">
        <v>4.4800000000000004</v>
      </c>
      <c r="L2668">
        <v>4.6500000000000004</v>
      </c>
      <c r="M2668">
        <v>0.62</v>
      </c>
      <c r="N2668">
        <v>1.46</v>
      </c>
      <c r="O2668">
        <v>1.84</v>
      </c>
      <c r="P2668">
        <v>2.0099999999999998</v>
      </c>
      <c r="Q2668">
        <v>0.26250000000000001</v>
      </c>
      <c r="R2668">
        <v>0.28749999999999998</v>
      </c>
      <c r="S2668">
        <v>0.31578000000000001</v>
      </c>
      <c r="T2668">
        <v>0.48219000000000001</v>
      </c>
      <c r="U2668">
        <v>0.96296999999999999</v>
      </c>
      <c r="V2668">
        <v>11134.29</v>
      </c>
      <c r="W2668">
        <v>1208.67</v>
      </c>
      <c r="X2668">
        <v>82.89</v>
      </c>
    </row>
    <row r="2669" spans="1:24" x14ac:dyDescent="0.55000000000000004">
      <c r="A2669" s="5">
        <v>40291</v>
      </c>
      <c r="B2669">
        <v>0.2</v>
      </c>
      <c r="C2669">
        <v>0.16</v>
      </c>
      <c r="D2669">
        <v>0.26</v>
      </c>
      <c r="E2669">
        <v>0.46</v>
      </c>
      <c r="F2669">
        <v>1.1000000000000001</v>
      </c>
      <c r="G2669">
        <v>1.68</v>
      </c>
      <c r="H2669">
        <v>2.61</v>
      </c>
      <c r="I2669">
        <v>3.3</v>
      </c>
      <c r="J2669">
        <v>3.84</v>
      </c>
      <c r="K2669">
        <v>4.51</v>
      </c>
      <c r="L2669">
        <v>4.67</v>
      </c>
      <c r="M2669">
        <v>0.62</v>
      </c>
      <c r="N2669">
        <v>1.47</v>
      </c>
      <c r="O2669">
        <v>1.84</v>
      </c>
      <c r="P2669">
        <v>2.0099999999999998</v>
      </c>
      <c r="Q2669">
        <v>0.26438</v>
      </c>
      <c r="R2669">
        <v>0.28999999999999998</v>
      </c>
      <c r="S2669">
        <v>0.32063000000000003</v>
      </c>
      <c r="T2669">
        <v>0.49281000000000003</v>
      </c>
      <c r="U2669">
        <v>0.97875000000000001</v>
      </c>
      <c r="V2669">
        <v>11204.28</v>
      </c>
      <c r="W2669">
        <v>1217.28</v>
      </c>
      <c r="X2669">
        <v>84.34</v>
      </c>
    </row>
    <row r="2670" spans="1:24" x14ac:dyDescent="0.55000000000000004">
      <c r="A2670" s="5">
        <v>40294</v>
      </c>
      <c r="B2670">
        <v>0.2</v>
      </c>
      <c r="C2670">
        <v>0.16</v>
      </c>
      <c r="D2670">
        <v>0.25</v>
      </c>
      <c r="E2670">
        <v>0.47</v>
      </c>
      <c r="F2670">
        <v>1.0900000000000001</v>
      </c>
      <c r="G2670">
        <v>1.67</v>
      </c>
      <c r="H2670">
        <v>2.6</v>
      </c>
      <c r="I2670">
        <v>3.28</v>
      </c>
      <c r="J2670">
        <v>3.83</v>
      </c>
      <c r="K2670">
        <v>4.5</v>
      </c>
      <c r="L2670">
        <v>4.67</v>
      </c>
      <c r="M2670">
        <v>0.6</v>
      </c>
      <c r="N2670">
        <v>1.46</v>
      </c>
      <c r="O2670">
        <v>1.87</v>
      </c>
      <c r="P2670">
        <v>2</v>
      </c>
      <c r="Q2670">
        <v>0.26468999999999998</v>
      </c>
      <c r="R2670">
        <v>0.29313</v>
      </c>
      <c r="S2670">
        <v>0.32374999999999998</v>
      </c>
      <c r="T2670">
        <v>0.50031000000000003</v>
      </c>
      <c r="U2670">
        <v>0.99312999999999996</v>
      </c>
      <c r="V2670">
        <v>11205.03</v>
      </c>
      <c r="W2670">
        <v>1212.05</v>
      </c>
      <c r="X2670">
        <v>84.2</v>
      </c>
    </row>
    <row r="2671" spans="1:24" x14ac:dyDescent="0.55000000000000004">
      <c r="A2671" s="5">
        <v>40295</v>
      </c>
      <c r="B2671">
        <v>0.2</v>
      </c>
      <c r="C2671">
        <v>0.16</v>
      </c>
      <c r="D2671">
        <v>0.24</v>
      </c>
      <c r="E2671">
        <v>0.42</v>
      </c>
      <c r="F2671">
        <v>1.03</v>
      </c>
      <c r="G2671">
        <v>1.55</v>
      </c>
      <c r="H2671">
        <v>2.46</v>
      </c>
      <c r="I2671">
        <v>3.14</v>
      </c>
      <c r="J2671">
        <v>3.71</v>
      </c>
      <c r="K2671">
        <v>4.4000000000000004</v>
      </c>
      <c r="L2671">
        <v>4.5599999999999996</v>
      </c>
      <c r="M2671">
        <v>0.46</v>
      </c>
      <c r="N2671">
        <v>1.37</v>
      </c>
      <c r="O2671">
        <v>1.75</v>
      </c>
      <c r="P2671">
        <v>1.93</v>
      </c>
      <c r="Q2671">
        <v>0.26672000000000001</v>
      </c>
      <c r="R2671">
        <v>0.29687999999999998</v>
      </c>
      <c r="S2671">
        <v>0.32780999999999999</v>
      </c>
      <c r="T2671">
        <v>0.50563000000000002</v>
      </c>
      <c r="U2671">
        <v>0.99875000000000003</v>
      </c>
      <c r="V2671">
        <v>10991.99</v>
      </c>
      <c r="W2671">
        <v>1183.71</v>
      </c>
      <c r="X2671">
        <v>82.43</v>
      </c>
    </row>
    <row r="2672" spans="1:24" x14ac:dyDescent="0.55000000000000004">
      <c r="A2672" s="5">
        <v>40296</v>
      </c>
      <c r="B2672">
        <v>0.2</v>
      </c>
      <c r="C2672">
        <v>0.16</v>
      </c>
      <c r="D2672">
        <v>0.24</v>
      </c>
      <c r="E2672">
        <v>0.43</v>
      </c>
      <c r="F2672">
        <v>1.03</v>
      </c>
      <c r="G2672">
        <v>1.61</v>
      </c>
      <c r="H2672">
        <v>2.5299999999999998</v>
      </c>
      <c r="I2672">
        <v>3.23</v>
      </c>
      <c r="J2672">
        <v>3.8</v>
      </c>
      <c r="K2672">
        <v>4.47</v>
      </c>
      <c r="L2672">
        <v>4.63</v>
      </c>
      <c r="M2672">
        <v>0.53</v>
      </c>
      <c r="N2672">
        <v>1.4</v>
      </c>
      <c r="O2672">
        <v>1.78</v>
      </c>
      <c r="P2672">
        <v>1.97</v>
      </c>
      <c r="Q2672">
        <v>0.27312999999999998</v>
      </c>
      <c r="R2672">
        <v>0.30469000000000002</v>
      </c>
      <c r="S2672">
        <v>0.33781</v>
      </c>
      <c r="T2672">
        <v>0.52249999999999996</v>
      </c>
      <c r="U2672">
        <v>1.0149999999999999</v>
      </c>
      <c r="V2672">
        <v>11045.27</v>
      </c>
      <c r="W2672">
        <v>1191.3599999999999</v>
      </c>
      <c r="X2672">
        <v>83.22</v>
      </c>
    </row>
    <row r="2673" spans="1:24" x14ac:dyDescent="0.55000000000000004">
      <c r="A2673" s="5">
        <v>40297</v>
      </c>
      <c r="B2673">
        <v>0.19</v>
      </c>
      <c r="C2673">
        <v>0.17</v>
      </c>
      <c r="D2673">
        <v>0.23</v>
      </c>
      <c r="E2673">
        <v>0.42</v>
      </c>
      <c r="F2673">
        <v>1.01</v>
      </c>
      <c r="G2673">
        <v>1.58</v>
      </c>
      <c r="H2673">
        <v>2.4900000000000002</v>
      </c>
      <c r="I2673">
        <v>3.19</v>
      </c>
      <c r="J2673">
        <v>3.76</v>
      </c>
      <c r="K2673">
        <v>4.42</v>
      </c>
      <c r="L2673">
        <v>4.5999999999999996</v>
      </c>
      <c r="M2673">
        <v>0.43</v>
      </c>
      <c r="N2673">
        <v>1.31</v>
      </c>
      <c r="O2673">
        <v>1.71</v>
      </c>
      <c r="P2673">
        <v>1.88</v>
      </c>
      <c r="Q2673">
        <v>0.27766000000000002</v>
      </c>
      <c r="R2673">
        <v>0.31219000000000002</v>
      </c>
      <c r="S2673">
        <v>0.34438000000000002</v>
      </c>
      <c r="T2673">
        <v>0.52719000000000005</v>
      </c>
      <c r="U2673">
        <v>1.0143800000000001</v>
      </c>
      <c r="V2673">
        <v>11167.32</v>
      </c>
      <c r="W2673">
        <v>1206.78</v>
      </c>
      <c r="X2673">
        <v>85.17</v>
      </c>
    </row>
    <row r="2674" spans="1:24" x14ac:dyDescent="0.55000000000000004">
      <c r="A2674" s="5">
        <v>40298</v>
      </c>
      <c r="B2674">
        <v>0.2</v>
      </c>
      <c r="C2674">
        <v>0.16</v>
      </c>
      <c r="D2674">
        <v>0.25</v>
      </c>
      <c r="E2674">
        <v>0.41</v>
      </c>
      <c r="F2674">
        <v>0.97</v>
      </c>
      <c r="G2674">
        <v>1.51</v>
      </c>
      <c r="H2674">
        <v>2.4300000000000002</v>
      </c>
      <c r="I2674">
        <v>3.12</v>
      </c>
      <c r="J2674">
        <v>3.69</v>
      </c>
      <c r="K2674">
        <v>4.3600000000000003</v>
      </c>
      <c r="L2674">
        <v>4.53</v>
      </c>
      <c r="M2674">
        <v>0.42</v>
      </c>
      <c r="N2674">
        <v>1.29</v>
      </c>
      <c r="O2674">
        <v>1.68</v>
      </c>
      <c r="P2674">
        <v>1.85</v>
      </c>
      <c r="Q2674">
        <v>0.28000000000000003</v>
      </c>
      <c r="R2674">
        <v>0.31624999999999998</v>
      </c>
      <c r="S2674">
        <v>0.34655999999999998</v>
      </c>
      <c r="T2674">
        <v>0.53063000000000005</v>
      </c>
      <c r="U2674">
        <v>1.01563</v>
      </c>
      <c r="V2674">
        <v>11008.61</v>
      </c>
      <c r="W2674">
        <v>1186.69</v>
      </c>
      <c r="X2674">
        <v>86.07</v>
      </c>
    </row>
    <row r="2675" spans="1:24" x14ac:dyDescent="0.55000000000000004">
      <c r="A2675" s="5">
        <v>40301</v>
      </c>
      <c r="B2675">
        <v>0.2</v>
      </c>
      <c r="C2675">
        <v>0.17</v>
      </c>
      <c r="D2675">
        <v>0.25</v>
      </c>
      <c r="E2675">
        <v>0.43</v>
      </c>
      <c r="F2675">
        <v>1</v>
      </c>
      <c r="G2675">
        <v>1.56</v>
      </c>
      <c r="H2675">
        <v>2.4700000000000002</v>
      </c>
      <c r="I2675">
        <v>3.16</v>
      </c>
      <c r="J2675">
        <v>3.72</v>
      </c>
      <c r="K2675">
        <v>4.37</v>
      </c>
      <c r="L2675">
        <v>4.53</v>
      </c>
      <c r="M2675">
        <v>0.47</v>
      </c>
      <c r="N2675">
        <v>1.32</v>
      </c>
      <c r="O2675">
        <v>1.72</v>
      </c>
      <c r="P2675">
        <v>1.87</v>
      </c>
      <c r="Q2675" t="e">
        <v>#N/A</v>
      </c>
      <c r="R2675" t="e">
        <v>#N/A</v>
      </c>
      <c r="S2675" t="e">
        <v>#N/A</v>
      </c>
      <c r="T2675" t="e">
        <v>#N/A</v>
      </c>
      <c r="U2675" t="e">
        <v>#N/A</v>
      </c>
      <c r="V2675">
        <v>11151.83</v>
      </c>
      <c r="W2675">
        <v>1202.26</v>
      </c>
      <c r="X2675">
        <v>86.19</v>
      </c>
    </row>
    <row r="2676" spans="1:24" x14ac:dyDescent="0.55000000000000004">
      <c r="A2676" s="5">
        <v>40302</v>
      </c>
      <c r="B2676">
        <v>0.21</v>
      </c>
      <c r="C2676">
        <v>0.16</v>
      </c>
      <c r="D2676">
        <v>0.24</v>
      </c>
      <c r="E2676">
        <v>0.43</v>
      </c>
      <c r="F2676">
        <v>0.96</v>
      </c>
      <c r="G2676">
        <v>1.49</v>
      </c>
      <c r="H2676">
        <v>2.38</v>
      </c>
      <c r="I2676">
        <v>3.07</v>
      </c>
      <c r="J2676">
        <v>3.63</v>
      </c>
      <c r="K2676">
        <v>4.2699999999999996</v>
      </c>
      <c r="L2676">
        <v>4.43</v>
      </c>
      <c r="M2676">
        <v>0.44</v>
      </c>
      <c r="N2676">
        <v>1.31</v>
      </c>
      <c r="O2676">
        <v>1.7</v>
      </c>
      <c r="P2676">
        <v>1.85</v>
      </c>
      <c r="Q2676">
        <v>0.28469</v>
      </c>
      <c r="R2676">
        <v>0.32124999999999998</v>
      </c>
      <c r="S2676">
        <v>0.35313</v>
      </c>
      <c r="T2676">
        <v>0.54578000000000004</v>
      </c>
      <c r="U2676">
        <v>1.04</v>
      </c>
      <c r="V2676">
        <v>10926.77</v>
      </c>
      <c r="W2676">
        <v>1173.5999999999999</v>
      </c>
      <c r="X2676">
        <v>82.73</v>
      </c>
    </row>
    <row r="2677" spans="1:24" x14ac:dyDescent="0.55000000000000004">
      <c r="A2677" s="5">
        <v>40303</v>
      </c>
      <c r="B2677">
        <v>0.21</v>
      </c>
      <c r="C2677">
        <v>0.15</v>
      </c>
      <c r="D2677">
        <v>0.22</v>
      </c>
      <c r="E2677">
        <v>0.39</v>
      </c>
      <c r="F2677">
        <v>0.88</v>
      </c>
      <c r="G2677">
        <v>1.43</v>
      </c>
      <c r="H2677">
        <v>2.31</v>
      </c>
      <c r="I2677">
        <v>3</v>
      </c>
      <c r="J2677">
        <v>3.58</v>
      </c>
      <c r="K2677">
        <v>4.2300000000000004</v>
      </c>
      <c r="L2677">
        <v>4.3899999999999997</v>
      </c>
      <c r="M2677">
        <v>0.42</v>
      </c>
      <c r="N2677">
        <v>1.3</v>
      </c>
      <c r="O2677">
        <v>1.69</v>
      </c>
      <c r="P2677">
        <v>1.84</v>
      </c>
      <c r="Q2677">
        <v>0.29093999999999998</v>
      </c>
      <c r="R2677">
        <v>0.32562999999999998</v>
      </c>
      <c r="S2677">
        <v>0.36015999999999998</v>
      </c>
      <c r="T2677">
        <v>0.55530999999999997</v>
      </c>
      <c r="U2677">
        <v>1.05406</v>
      </c>
      <c r="V2677">
        <v>10868.12</v>
      </c>
      <c r="W2677">
        <v>1165.9000000000001</v>
      </c>
      <c r="X2677">
        <v>80</v>
      </c>
    </row>
    <row r="2678" spans="1:24" x14ac:dyDescent="0.55000000000000004">
      <c r="A2678" s="5">
        <v>40304</v>
      </c>
      <c r="B2678">
        <v>0.2</v>
      </c>
      <c r="C2678">
        <v>0.11</v>
      </c>
      <c r="D2678">
        <v>0.16</v>
      </c>
      <c r="E2678">
        <v>0.34</v>
      </c>
      <c r="F2678">
        <v>0.75</v>
      </c>
      <c r="G2678">
        <v>1.27</v>
      </c>
      <c r="H2678">
        <v>2.13</v>
      </c>
      <c r="I2678">
        <v>2.83</v>
      </c>
      <c r="J2678">
        <v>3.41</v>
      </c>
      <c r="K2678">
        <v>4.03</v>
      </c>
      <c r="L2678">
        <v>4.1900000000000004</v>
      </c>
      <c r="M2678">
        <v>0.34</v>
      </c>
      <c r="N2678">
        <v>1.25</v>
      </c>
      <c r="O2678">
        <v>1.61</v>
      </c>
      <c r="P2678">
        <v>1.73</v>
      </c>
      <c r="Q2678">
        <v>0.29705999999999999</v>
      </c>
      <c r="R2678">
        <v>0.33531</v>
      </c>
      <c r="S2678">
        <v>0.37358999999999998</v>
      </c>
      <c r="T2678">
        <v>0.56562999999999997</v>
      </c>
      <c r="U2678">
        <v>1.0649999999999999</v>
      </c>
      <c r="V2678">
        <v>10520.32</v>
      </c>
      <c r="W2678">
        <v>1128.1500000000001</v>
      </c>
      <c r="X2678">
        <v>77.180000000000007</v>
      </c>
    </row>
    <row r="2679" spans="1:24" x14ac:dyDescent="0.55000000000000004">
      <c r="A2679" s="5">
        <v>40305</v>
      </c>
      <c r="B2679">
        <v>0.2</v>
      </c>
      <c r="C2679">
        <v>0.13</v>
      </c>
      <c r="D2679">
        <v>0.21</v>
      </c>
      <c r="E2679">
        <v>0.38</v>
      </c>
      <c r="F2679">
        <v>0.83</v>
      </c>
      <c r="G2679">
        <v>1.32</v>
      </c>
      <c r="H2679">
        <v>2.17</v>
      </c>
      <c r="I2679">
        <v>2.87</v>
      </c>
      <c r="J2679">
        <v>3.45</v>
      </c>
      <c r="K2679">
        <v>4.1100000000000003</v>
      </c>
      <c r="L2679">
        <v>4.28</v>
      </c>
      <c r="M2679">
        <v>0.42</v>
      </c>
      <c r="N2679">
        <v>1.3</v>
      </c>
      <c r="O2679">
        <v>1.69</v>
      </c>
      <c r="P2679">
        <v>1.82</v>
      </c>
      <c r="Q2679">
        <v>0.34875</v>
      </c>
      <c r="R2679">
        <v>0.38562999999999997</v>
      </c>
      <c r="S2679">
        <v>0.42813000000000001</v>
      </c>
      <c r="T2679">
        <v>0.63688</v>
      </c>
      <c r="U2679">
        <v>1.1299999999999999</v>
      </c>
      <c r="V2679">
        <v>10380.43</v>
      </c>
      <c r="W2679">
        <v>1110.8800000000001</v>
      </c>
      <c r="X2679">
        <v>75.099999999999994</v>
      </c>
    </row>
    <row r="2680" spans="1:24" x14ac:dyDescent="0.55000000000000004">
      <c r="A2680" s="5">
        <v>40308</v>
      </c>
      <c r="B2680">
        <v>0.2</v>
      </c>
      <c r="C2680">
        <v>0.16</v>
      </c>
      <c r="D2680">
        <v>0.22</v>
      </c>
      <c r="E2680">
        <v>0.39</v>
      </c>
      <c r="F2680">
        <v>0.87</v>
      </c>
      <c r="G2680">
        <v>1.4</v>
      </c>
      <c r="H2680">
        <v>2.27</v>
      </c>
      <c r="I2680">
        <v>2.98</v>
      </c>
      <c r="J2680">
        <v>3.57</v>
      </c>
      <c r="K2680">
        <v>4.2300000000000004</v>
      </c>
      <c r="L2680">
        <v>4.41</v>
      </c>
      <c r="M2680">
        <v>0.42</v>
      </c>
      <c r="N2680">
        <v>1.33</v>
      </c>
      <c r="O2680">
        <v>1.74</v>
      </c>
      <c r="P2680">
        <v>1.87</v>
      </c>
      <c r="Q2680">
        <v>0.34</v>
      </c>
      <c r="R2680">
        <v>0.38063000000000002</v>
      </c>
      <c r="S2680">
        <v>0.42125000000000001</v>
      </c>
      <c r="T2680">
        <v>0.62250000000000005</v>
      </c>
      <c r="U2680">
        <v>1.0974999999999999</v>
      </c>
      <c r="V2680">
        <v>10785.14</v>
      </c>
      <c r="W2680">
        <v>1159.73</v>
      </c>
      <c r="X2680">
        <v>76.89</v>
      </c>
    </row>
    <row r="2681" spans="1:24" x14ac:dyDescent="0.55000000000000004">
      <c r="A2681" s="5">
        <v>40309</v>
      </c>
      <c r="B2681">
        <v>0.2</v>
      </c>
      <c r="C2681">
        <v>0.16</v>
      </c>
      <c r="D2681">
        <v>0.23</v>
      </c>
      <c r="E2681">
        <v>0.38</v>
      </c>
      <c r="F2681">
        <v>0.85</v>
      </c>
      <c r="G2681">
        <v>1.37</v>
      </c>
      <c r="H2681">
        <v>2.2599999999999998</v>
      </c>
      <c r="I2681">
        <v>2.97</v>
      </c>
      <c r="J2681">
        <v>3.56</v>
      </c>
      <c r="K2681">
        <v>4.24</v>
      </c>
      <c r="L2681">
        <v>4.42</v>
      </c>
      <c r="M2681">
        <v>0.4</v>
      </c>
      <c r="N2681">
        <v>1.31</v>
      </c>
      <c r="O2681">
        <v>1.73</v>
      </c>
      <c r="P2681">
        <v>1.86</v>
      </c>
      <c r="Q2681">
        <v>0.33750000000000002</v>
      </c>
      <c r="R2681">
        <v>0.38094</v>
      </c>
      <c r="S2681">
        <v>0.42281000000000002</v>
      </c>
      <c r="T2681">
        <v>0.61850000000000005</v>
      </c>
      <c r="U2681">
        <v>1.0987499999999999</v>
      </c>
      <c r="V2681">
        <v>10748.26</v>
      </c>
      <c r="W2681">
        <v>1155.79</v>
      </c>
      <c r="X2681">
        <v>76.37</v>
      </c>
    </row>
    <row r="2682" spans="1:24" x14ac:dyDescent="0.55000000000000004">
      <c r="A2682" s="5">
        <v>40310</v>
      </c>
      <c r="B2682">
        <v>0.2</v>
      </c>
      <c r="C2682">
        <v>0.16</v>
      </c>
      <c r="D2682">
        <v>0.22</v>
      </c>
      <c r="E2682">
        <v>0.4</v>
      </c>
      <c r="F2682">
        <v>0.89</v>
      </c>
      <c r="G2682">
        <v>1.4</v>
      </c>
      <c r="H2682">
        <v>2.29</v>
      </c>
      <c r="I2682">
        <v>3.01</v>
      </c>
      <c r="J2682">
        <v>3.56</v>
      </c>
      <c r="K2682">
        <v>4.29</v>
      </c>
      <c r="L2682">
        <v>4.47</v>
      </c>
      <c r="M2682">
        <v>0.37</v>
      </c>
      <c r="N2682">
        <v>1.28</v>
      </c>
      <c r="O2682">
        <v>1.72</v>
      </c>
      <c r="P2682">
        <v>1.86</v>
      </c>
      <c r="Q2682">
        <v>0.33812999999999999</v>
      </c>
      <c r="R2682">
        <v>0.38218999999999997</v>
      </c>
      <c r="S2682">
        <v>0.43019000000000002</v>
      </c>
      <c r="T2682">
        <v>0.62231000000000003</v>
      </c>
      <c r="U2682">
        <v>1.0974999999999999</v>
      </c>
      <c r="V2682">
        <v>10896.91</v>
      </c>
      <c r="W2682">
        <v>1171.67</v>
      </c>
      <c r="X2682">
        <v>75.650000000000006</v>
      </c>
    </row>
    <row r="2683" spans="1:24" x14ac:dyDescent="0.55000000000000004">
      <c r="A2683" s="5">
        <v>40311</v>
      </c>
      <c r="B2683">
        <v>0.2</v>
      </c>
      <c r="C2683">
        <v>0.16</v>
      </c>
      <c r="D2683">
        <v>0.22</v>
      </c>
      <c r="E2683">
        <v>0.4</v>
      </c>
      <c r="F2683">
        <v>0.87</v>
      </c>
      <c r="G2683">
        <v>1.37</v>
      </c>
      <c r="H2683">
        <v>2.27</v>
      </c>
      <c r="I2683">
        <v>2.98</v>
      </c>
      <c r="J2683">
        <v>3.55</v>
      </c>
      <c r="K2683">
        <v>4.26</v>
      </c>
      <c r="L2683">
        <v>4.47</v>
      </c>
      <c r="M2683">
        <v>0.38</v>
      </c>
      <c r="N2683">
        <v>1.28</v>
      </c>
      <c r="O2683">
        <v>1.71</v>
      </c>
      <c r="P2683">
        <v>1.84</v>
      </c>
      <c r="Q2683">
        <v>0.33688000000000001</v>
      </c>
      <c r="R2683">
        <v>0.38338</v>
      </c>
      <c r="S2683">
        <v>0.43587999999999999</v>
      </c>
      <c r="T2683">
        <v>0.62263000000000002</v>
      </c>
      <c r="U2683">
        <v>1.09219</v>
      </c>
      <c r="V2683">
        <v>10782.95</v>
      </c>
      <c r="W2683">
        <v>1157.44</v>
      </c>
      <c r="X2683">
        <v>74.38</v>
      </c>
    </row>
    <row r="2684" spans="1:24" x14ac:dyDescent="0.55000000000000004">
      <c r="A2684" s="5">
        <v>40312</v>
      </c>
      <c r="B2684">
        <v>0.2</v>
      </c>
      <c r="C2684">
        <v>0.16</v>
      </c>
      <c r="D2684">
        <v>0.22</v>
      </c>
      <c r="E2684">
        <v>0.34</v>
      </c>
      <c r="F2684">
        <v>0.79</v>
      </c>
      <c r="G2684">
        <v>1.28</v>
      </c>
      <c r="H2684">
        <v>2.16</v>
      </c>
      <c r="I2684">
        <v>2.87</v>
      </c>
      <c r="J2684">
        <v>3.44</v>
      </c>
      <c r="K2684">
        <v>4.13</v>
      </c>
      <c r="L2684">
        <v>4.32</v>
      </c>
      <c r="M2684">
        <v>0.33</v>
      </c>
      <c r="N2684">
        <v>1.26</v>
      </c>
      <c r="O2684">
        <v>1.68</v>
      </c>
      <c r="P2684">
        <v>1.79</v>
      </c>
      <c r="Q2684">
        <v>0.33774999999999999</v>
      </c>
      <c r="R2684">
        <v>0.38928000000000001</v>
      </c>
      <c r="S2684">
        <v>0.44506000000000001</v>
      </c>
      <c r="T2684">
        <v>0.63500000000000001</v>
      </c>
      <c r="U2684">
        <v>1.1056299999999999</v>
      </c>
      <c r="V2684">
        <v>10620.16</v>
      </c>
      <c r="W2684">
        <v>1135.68</v>
      </c>
      <c r="X2684">
        <v>71.61</v>
      </c>
    </row>
    <row r="2685" spans="1:24" x14ac:dyDescent="0.55000000000000004">
      <c r="A2685" s="5">
        <v>40315</v>
      </c>
      <c r="B2685">
        <v>0.21</v>
      </c>
      <c r="C2685">
        <v>0.16</v>
      </c>
      <c r="D2685">
        <v>0.23</v>
      </c>
      <c r="E2685">
        <v>0.36</v>
      </c>
      <c r="F2685">
        <v>0.81</v>
      </c>
      <c r="G2685">
        <v>1.3</v>
      </c>
      <c r="H2685">
        <v>2.2000000000000002</v>
      </c>
      <c r="I2685">
        <v>2.9</v>
      </c>
      <c r="J2685">
        <v>3.47</v>
      </c>
      <c r="K2685">
        <v>4.17</v>
      </c>
      <c r="L2685">
        <v>4.3499999999999996</v>
      </c>
      <c r="M2685">
        <v>0.39</v>
      </c>
      <c r="N2685">
        <v>1.31</v>
      </c>
      <c r="O2685">
        <v>1.72</v>
      </c>
      <c r="P2685">
        <v>1.83</v>
      </c>
      <c r="Q2685">
        <v>0.33894000000000002</v>
      </c>
      <c r="R2685">
        <v>0.39612999999999998</v>
      </c>
      <c r="S2685">
        <v>0.46</v>
      </c>
      <c r="T2685">
        <v>0.65475000000000005</v>
      </c>
      <c r="U2685">
        <v>1.11938</v>
      </c>
      <c r="V2685">
        <v>10625.83</v>
      </c>
      <c r="W2685">
        <v>1136.94</v>
      </c>
      <c r="X2685">
        <v>70.08</v>
      </c>
    </row>
    <row r="2686" spans="1:24" x14ac:dyDescent="0.55000000000000004">
      <c r="A2686" s="5">
        <v>40316</v>
      </c>
      <c r="B2686">
        <v>0.21</v>
      </c>
      <c r="C2686">
        <v>0.17</v>
      </c>
      <c r="D2686">
        <v>0.23</v>
      </c>
      <c r="E2686">
        <v>0.35</v>
      </c>
      <c r="F2686">
        <v>0.76</v>
      </c>
      <c r="G2686">
        <v>1.23</v>
      </c>
      <c r="H2686">
        <v>2.11</v>
      </c>
      <c r="I2686">
        <v>2.82</v>
      </c>
      <c r="J2686">
        <v>3.38</v>
      </c>
      <c r="K2686">
        <v>4.08</v>
      </c>
      <c r="L2686">
        <v>4.26</v>
      </c>
      <c r="M2686">
        <v>0.34</v>
      </c>
      <c r="N2686">
        <v>1.25</v>
      </c>
      <c r="O2686">
        <v>1.65</v>
      </c>
      <c r="P2686">
        <v>1.76</v>
      </c>
      <c r="Q2686">
        <v>0.33968999999999999</v>
      </c>
      <c r="R2686">
        <v>0.39874999999999999</v>
      </c>
      <c r="S2686">
        <v>0.46468999999999999</v>
      </c>
      <c r="T2686">
        <v>0.65500000000000003</v>
      </c>
      <c r="U2686">
        <v>1.115</v>
      </c>
      <c r="V2686">
        <v>10510.95</v>
      </c>
      <c r="W2686">
        <v>1120.8</v>
      </c>
      <c r="X2686">
        <v>69.38</v>
      </c>
    </row>
    <row r="2687" spans="1:24" x14ac:dyDescent="0.55000000000000004">
      <c r="A2687" s="5">
        <v>40317</v>
      </c>
      <c r="B2687">
        <v>0.2</v>
      </c>
      <c r="C2687">
        <v>0.17</v>
      </c>
      <c r="D2687">
        <v>0.23</v>
      </c>
      <c r="E2687">
        <v>0.35</v>
      </c>
      <c r="F2687">
        <v>0.8</v>
      </c>
      <c r="G2687">
        <v>1.26</v>
      </c>
      <c r="H2687">
        <v>2.13</v>
      </c>
      <c r="I2687">
        <v>2.82</v>
      </c>
      <c r="J2687">
        <v>3.36</v>
      </c>
      <c r="K2687">
        <v>4.07</v>
      </c>
      <c r="L2687">
        <v>4.24</v>
      </c>
      <c r="M2687">
        <v>0.43</v>
      </c>
      <c r="N2687">
        <v>1.32</v>
      </c>
      <c r="O2687">
        <v>1.73</v>
      </c>
      <c r="P2687">
        <v>1.83</v>
      </c>
      <c r="Q2687">
        <v>0.34105999999999997</v>
      </c>
      <c r="R2687">
        <v>0.40638000000000002</v>
      </c>
      <c r="S2687">
        <v>0.47749999999999998</v>
      </c>
      <c r="T2687">
        <v>0.67337999999999998</v>
      </c>
      <c r="U2687">
        <v>1.1299999999999999</v>
      </c>
      <c r="V2687">
        <v>10444.370000000001</v>
      </c>
      <c r="W2687">
        <v>1115.05</v>
      </c>
      <c r="X2687">
        <v>69.91</v>
      </c>
    </row>
    <row r="2688" spans="1:24" x14ac:dyDescent="0.55000000000000004">
      <c r="A2688" s="5">
        <v>40318</v>
      </c>
      <c r="B2688">
        <v>0.2</v>
      </c>
      <c r="C2688">
        <v>0.17</v>
      </c>
      <c r="D2688">
        <v>0.22</v>
      </c>
      <c r="E2688">
        <v>0.34</v>
      </c>
      <c r="F2688">
        <v>0.76</v>
      </c>
      <c r="G2688">
        <v>1.2</v>
      </c>
      <c r="H2688">
        <v>2.04</v>
      </c>
      <c r="I2688">
        <v>2.71</v>
      </c>
      <c r="J2688">
        <v>3.25</v>
      </c>
      <c r="K2688">
        <v>3.96</v>
      </c>
      <c r="L2688">
        <v>4.13</v>
      </c>
      <c r="M2688">
        <v>0.46</v>
      </c>
      <c r="N2688">
        <v>1.36</v>
      </c>
      <c r="O2688">
        <v>1.79</v>
      </c>
      <c r="P2688">
        <v>1.84</v>
      </c>
      <c r="Q2688">
        <v>0.34131</v>
      </c>
      <c r="R2688">
        <v>0.40938000000000002</v>
      </c>
      <c r="S2688">
        <v>0.48405999999999999</v>
      </c>
      <c r="T2688">
        <v>0.67874999999999996</v>
      </c>
      <c r="U2688">
        <v>1.135</v>
      </c>
      <c r="V2688">
        <v>10068.01</v>
      </c>
      <c r="W2688">
        <v>1071.5899999999999</v>
      </c>
      <c r="X2688">
        <v>68.28</v>
      </c>
    </row>
    <row r="2689" spans="1:24" x14ac:dyDescent="0.55000000000000004">
      <c r="A2689" s="5">
        <v>40319</v>
      </c>
      <c r="B2689">
        <v>0.2</v>
      </c>
      <c r="C2689">
        <v>0.17</v>
      </c>
      <c r="D2689">
        <v>0.24</v>
      </c>
      <c r="E2689">
        <v>0.35</v>
      </c>
      <c r="F2689">
        <v>0.76</v>
      </c>
      <c r="G2689">
        <v>1.19</v>
      </c>
      <c r="H2689">
        <v>2.02</v>
      </c>
      <c r="I2689">
        <v>2.67</v>
      </c>
      <c r="J2689">
        <v>3.2</v>
      </c>
      <c r="K2689">
        <v>3.91</v>
      </c>
      <c r="L2689">
        <v>4.07</v>
      </c>
      <c r="M2689">
        <v>0.41</v>
      </c>
      <c r="N2689">
        <v>1.33</v>
      </c>
      <c r="O2689">
        <v>1.79</v>
      </c>
      <c r="P2689">
        <v>1.79</v>
      </c>
      <c r="Q2689">
        <v>0.34281</v>
      </c>
      <c r="R2689">
        <v>0.41155999999999998</v>
      </c>
      <c r="S2689">
        <v>0.49687999999999999</v>
      </c>
      <c r="T2689">
        <v>0.69562999999999997</v>
      </c>
      <c r="U2689">
        <v>1.15438</v>
      </c>
      <c r="V2689">
        <v>10193.39</v>
      </c>
      <c r="W2689">
        <v>1087.69</v>
      </c>
      <c r="X2689">
        <v>68.03</v>
      </c>
    </row>
    <row r="2690" spans="1:24" x14ac:dyDescent="0.55000000000000004">
      <c r="A2690" s="5">
        <v>40322</v>
      </c>
      <c r="B2690">
        <v>0.21</v>
      </c>
      <c r="C2690">
        <v>0.17</v>
      </c>
      <c r="D2690">
        <v>0.23</v>
      </c>
      <c r="E2690">
        <v>0.35</v>
      </c>
      <c r="F2690">
        <v>0.77</v>
      </c>
      <c r="G2690">
        <v>1.21</v>
      </c>
      <c r="H2690">
        <v>2.04</v>
      </c>
      <c r="I2690">
        <v>2.69</v>
      </c>
      <c r="J2690">
        <v>3.23</v>
      </c>
      <c r="K2690">
        <v>3.96</v>
      </c>
      <c r="L2690">
        <v>4.12</v>
      </c>
      <c r="M2690">
        <v>0.42</v>
      </c>
      <c r="N2690">
        <v>1.35</v>
      </c>
      <c r="O2690">
        <v>1.82</v>
      </c>
      <c r="P2690">
        <v>1.82</v>
      </c>
      <c r="Q2690">
        <v>0.34525</v>
      </c>
      <c r="R2690">
        <v>0.41693999999999998</v>
      </c>
      <c r="S2690">
        <v>0.50968999999999998</v>
      </c>
      <c r="T2690">
        <v>0.71625000000000005</v>
      </c>
      <c r="U2690">
        <v>1.1765600000000001</v>
      </c>
      <c r="V2690">
        <v>10066.57</v>
      </c>
      <c r="W2690">
        <v>1073.6500000000001</v>
      </c>
      <c r="X2690">
        <v>68.23</v>
      </c>
    </row>
    <row r="2691" spans="1:24" x14ac:dyDescent="0.55000000000000004">
      <c r="A2691" s="5">
        <v>40323</v>
      </c>
      <c r="B2691">
        <v>0.21</v>
      </c>
      <c r="C2691">
        <v>0.17</v>
      </c>
      <c r="D2691">
        <v>0.22</v>
      </c>
      <c r="E2691">
        <v>0.36</v>
      </c>
      <c r="F2691">
        <v>0.81</v>
      </c>
      <c r="G2691">
        <v>1.21</v>
      </c>
      <c r="H2691">
        <v>2.0099999999999998</v>
      </c>
      <c r="I2691">
        <v>2.63</v>
      </c>
      <c r="J2691">
        <v>3.18</v>
      </c>
      <c r="K2691">
        <v>3.91</v>
      </c>
      <c r="L2691">
        <v>4.07</v>
      </c>
      <c r="M2691">
        <v>0.44</v>
      </c>
      <c r="N2691">
        <v>1.33</v>
      </c>
      <c r="O2691">
        <v>1.77</v>
      </c>
      <c r="P2691">
        <v>1.83</v>
      </c>
      <c r="Q2691">
        <v>0.35399999999999998</v>
      </c>
      <c r="R2691">
        <v>0.432</v>
      </c>
      <c r="S2691">
        <v>0.53625</v>
      </c>
      <c r="T2691">
        <v>0.75912999999999997</v>
      </c>
      <c r="U2691">
        <v>1.2241299999999999</v>
      </c>
      <c r="V2691">
        <v>10043.75</v>
      </c>
      <c r="W2691">
        <v>1074.03</v>
      </c>
      <c r="X2691">
        <v>64.78</v>
      </c>
    </row>
    <row r="2692" spans="1:24" x14ac:dyDescent="0.55000000000000004">
      <c r="A2692" s="5">
        <v>40324</v>
      </c>
      <c r="B2692">
        <v>0.2</v>
      </c>
      <c r="C2692">
        <v>0.17</v>
      </c>
      <c r="D2692">
        <v>0.23</v>
      </c>
      <c r="E2692">
        <v>0.37</v>
      </c>
      <c r="F2692">
        <v>0.82</v>
      </c>
      <c r="G2692">
        <v>1.28</v>
      </c>
      <c r="H2692">
        <v>2.06</v>
      </c>
      <c r="I2692">
        <v>2.68</v>
      </c>
      <c r="J2692">
        <v>3.21</v>
      </c>
      <c r="K2692">
        <v>3.94</v>
      </c>
      <c r="L2692">
        <v>4.1100000000000003</v>
      </c>
      <c r="M2692">
        <v>0.44</v>
      </c>
      <c r="N2692">
        <v>1.3</v>
      </c>
      <c r="O2692">
        <v>1.73</v>
      </c>
      <c r="P2692">
        <v>1.81</v>
      </c>
      <c r="Q2692">
        <v>0.35405999999999999</v>
      </c>
      <c r="R2692">
        <v>0.43406</v>
      </c>
      <c r="S2692">
        <v>0.53781000000000001</v>
      </c>
      <c r="T2692">
        <v>0.75788</v>
      </c>
      <c r="U2692">
        <v>1.218</v>
      </c>
      <c r="V2692">
        <v>9974.4500000000007</v>
      </c>
      <c r="W2692">
        <v>1067.95</v>
      </c>
      <c r="X2692">
        <v>71.52</v>
      </c>
    </row>
    <row r="2693" spans="1:24" x14ac:dyDescent="0.55000000000000004">
      <c r="A2693" s="5">
        <v>40325</v>
      </c>
      <c r="B2693">
        <v>0.2</v>
      </c>
      <c r="C2693">
        <v>0.17</v>
      </c>
      <c r="D2693">
        <v>0.23</v>
      </c>
      <c r="E2693">
        <v>0.37</v>
      </c>
      <c r="F2693">
        <v>0.87</v>
      </c>
      <c r="G2693">
        <v>1.35</v>
      </c>
      <c r="H2693">
        <v>2.1800000000000002</v>
      </c>
      <c r="I2693">
        <v>2.81</v>
      </c>
      <c r="J2693">
        <v>3.34</v>
      </c>
      <c r="K2693">
        <v>4.08</v>
      </c>
      <c r="L2693">
        <v>4.24</v>
      </c>
      <c r="M2693">
        <v>0.46</v>
      </c>
      <c r="N2693">
        <v>1.33</v>
      </c>
      <c r="O2693">
        <v>1.75</v>
      </c>
      <c r="P2693">
        <v>1.84</v>
      </c>
      <c r="Q2693">
        <v>0.35375000000000001</v>
      </c>
      <c r="R2693">
        <v>0.43280999999999997</v>
      </c>
      <c r="S2693">
        <v>0.53844000000000003</v>
      </c>
      <c r="T2693">
        <v>0.75849999999999995</v>
      </c>
      <c r="U2693">
        <v>1.2126300000000001</v>
      </c>
      <c r="V2693">
        <v>10258.99</v>
      </c>
      <c r="W2693">
        <v>1103.06</v>
      </c>
      <c r="X2693">
        <v>74.56</v>
      </c>
    </row>
    <row r="2694" spans="1:24" x14ac:dyDescent="0.55000000000000004">
      <c r="A2694" s="5">
        <v>40326</v>
      </c>
      <c r="B2694">
        <v>0.19</v>
      </c>
      <c r="C2694">
        <v>0.16</v>
      </c>
      <c r="D2694">
        <v>0.22</v>
      </c>
      <c r="E2694">
        <v>0.34</v>
      </c>
      <c r="F2694">
        <v>0.76</v>
      </c>
      <c r="G2694">
        <v>1.26</v>
      </c>
      <c r="H2694">
        <v>2.1</v>
      </c>
      <c r="I2694">
        <v>2.75</v>
      </c>
      <c r="J2694">
        <v>3.31</v>
      </c>
      <c r="K2694">
        <v>4.05</v>
      </c>
      <c r="L2694">
        <v>4.22</v>
      </c>
      <c r="M2694">
        <v>0.41</v>
      </c>
      <c r="N2694">
        <v>1.32</v>
      </c>
      <c r="O2694">
        <v>1.74</v>
      </c>
      <c r="P2694">
        <v>1.83</v>
      </c>
      <c r="Q2694">
        <v>0.35125000000000001</v>
      </c>
      <c r="R2694">
        <v>0.43375000000000002</v>
      </c>
      <c r="S2694">
        <v>0.53625</v>
      </c>
      <c r="T2694">
        <v>0.75187999999999999</v>
      </c>
      <c r="U2694">
        <v>1.2040599999999999</v>
      </c>
      <c r="V2694">
        <v>10136.629999999999</v>
      </c>
      <c r="W2694">
        <v>1089.4100000000001</v>
      </c>
      <c r="X2694">
        <v>74</v>
      </c>
    </row>
    <row r="2695" spans="1:24" x14ac:dyDescent="0.55000000000000004">
      <c r="A2695" s="5">
        <v>40330</v>
      </c>
      <c r="B2695">
        <v>0.2</v>
      </c>
      <c r="C2695">
        <v>0.16</v>
      </c>
      <c r="D2695">
        <v>0.23</v>
      </c>
      <c r="E2695">
        <v>0.35</v>
      </c>
      <c r="F2695">
        <v>0.78</v>
      </c>
      <c r="G2695">
        <v>1.26</v>
      </c>
      <c r="H2695">
        <v>2.09</v>
      </c>
      <c r="I2695">
        <v>2.74</v>
      </c>
      <c r="J2695">
        <v>3.29</v>
      </c>
      <c r="K2695">
        <v>4.03</v>
      </c>
      <c r="L2695">
        <v>4.1900000000000004</v>
      </c>
      <c r="M2695">
        <v>0.41</v>
      </c>
      <c r="N2695">
        <v>1.32</v>
      </c>
      <c r="O2695">
        <v>1.74</v>
      </c>
      <c r="P2695">
        <v>1.83</v>
      </c>
      <c r="Q2695">
        <v>0.35088000000000003</v>
      </c>
      <c r="R2695">
        <v>0.43437999999999999</v>
      </c>
      <c r="S2695">
        <v>0.53625</v>
      </c>
      <c r="T2695">
        <v>0.76112999999999997</v>
      </c>
      <c r="U2695">
        <v>1.20875</v>
      </c>
      <c r="V2695">
        <v>10024.02</v>
      </c>
      <c r="W2695">
        <v>1070.71</v>
      </c>
      <c r="X2695">
        <v>72.7</v>
      </c>
    </row>
    <row r="2696" spans="1:24" x14ac:dyDescent="0.55000000000000004">
      <c r="A2696" s="5">
        <v>40331</v>
      </c>
      <c r="B2696">
        <v>0.2</v>
      </c>
      <c r="C2696">
        <v>0.16</v>
      </c>
      <c r="D2696">
        <v>0.22</v>
      </c>
      <c r="E2696">
        <v>0.38</v>
      </c>
      <c r="F2696">
        <v>0.82</v>
      </c>
      <c r="G2696">
        <v>1.3</v>
      </c>
      <c r="H2696">
        <v>2.14</v>
      </c>
      <c r="I2696">
        <v>2.81</v>
      </c>
      <c r="J2696">
        <v>3.35</v>
      </c>
      <c r="K2696">
        <v>4.08</v>
      </c>
      <c r="L2696">
        <v>4.24</v>
      </c>
      <c r="M2696">
        <v>0.43</v>
      </c>
      <c r="N2696">
        <v>1.36</v>
      </c>
      <c r="O2696">
        <v>1.76</v>
      </c>
      <c r="P2696">
        <v>1.85</v>
      </c>
      <c r="Q2696">
        <v>0.35088000000000003</v>
      </c>
      <c r="R2696">
        <v>0.43687999999999999</v>
      </c>
      <c r="S2696">
        <v>0.53749999999999998</v>
      </c>
      <c r="T2696">
        <v>0.75363000000000002</v>
      </c>
      <c r="U2696">
        <v>1.20625</v>
      </c>
      <c r="V2696">
        <v>10249.540000000001</v>
      </c>
      <c r="W2696">
        <v>1098.3800000000001</v>
      </c>
      <c r="X2696">
        <v>72.88</v>
      </c>
    </row>
    <row r="2697" spans="1:24" x14ac:dyDescent="0.55000000000000004">
      <c r="A2697" s="5">
        <v>40332</v>
      </c>
      <c r="B2697">
        <v>0.19</v>
      </c>
      <c r="C2697">
        <v>0.14000000000000001</v>
      </c>
      <c r="D2697">
        <v>0.22</v>
      </c>
      <c r="E2697">
        <v>0.38</v>
      </c>
      <c r="F2697">
        <v>0.82</v>
      </c>
      <c r="G2697">
        <v>1.31</v>
      </c>
      <c r="H2697">
        <v>2.17</v>
      </c>
      <c r="I2697">
        <v>2.84</v>
      </c>
      <c r="J2697">
        <v>3.39</v>
      </c>
      <c r="K2697">
        <v>4.12</v>
      </c>
      <c r="L2697">
        <v>4.29</v>
      </c>
      <c r="M2697">
        <v>0.4</v>
      </c>
      <c r="N2697">
        <v>1.34</v>
      </c>
      <c r="O2697">
        <v>1.75</v>
      </c>
      <c r="P2697">
        <v>1.84</v>
      </c>
      <c r="Q2697">
        <v>0.35088000000000003</v>
      </c>
      <c r="R2697">
        <v>0.43687999999999999</v>
      </c>
      <c r="S2697">
        <v>0.53781000000000001</v>
      </c>
      <c r="T2697">
        <v>0.753</v>
      </c>
      <c r="U2697">
        <v>1.2050000000000001</v>
      </c>
      <c r="V2697">
        <v>10255.280000000001</v>
      </c>
      <c r="W2697">
        <v>1102.83</v>
      </c>
      <c r="X2697">
        <v>74.62</v>
      </c>
    </row>
    <row r="2698" spans="1:24" x14ac:dyDescent="0.55000000000000004">
      <c r="A2698" s="5">
        <v>40333</v>
      </c>
      <c r="B2698">
        <v>0.19</v>
      </c>
      <c r="C2698">
        <v>0.14000000000000001</v>
      </c>
      <c r="D2698">
        <v>0.22</v>
      </c>
      <c r="E2698">
        <v>0.34</v>
      </c>
      <c r="F2698">
        <v>0.72</v>
      </c>
      <c r="G2698">
        <v>1.17</v>
      </c>
      <c r="H2698">
        <v>1.98</v>
      </c>
      <c r="I2698">
        <v>2.65</v>
      </c>
      <c r="J2698">
        <v>3.2</v>
      </c>
      <c r="K2698">
        <v>3.95</v>
      </c>
      <c r="L2698">
        <v>4.13</v>
      </c>
      <c r="M2698">
        <v>0.32</v>
      </c>
      <c r="N2698">
        <v>1.26</v>
      </c>
      <c r="O2698">
        <v>1.68</v>
      </c>
      <c r="P2698">
        <v>1.77</v>
      </c>
      <c r="Q2698">
        <v>0.35</v>
      </c>
      <c r="R2698">
        <v>0.43563000000000002</v>
      </c>
      <c r="S2698">
        <v>0.53656000000000004</v>
      </c>
      <c r="T2698">
        <v>0.74919000000000002</v>
      </c>
      <c r="U2698">
        <v>1.1965600000000001</v>
      </c>
      <c r="V2698">
        <v>9931.9699999999993</v>
      </c>
      <c r="W2698">
        <v>1064.8800000000001</v>
      </c>
      <c r="X2698">
        <v>71.430000000000007</v>
      </c>
    </row>
    <row r="2699" spans="1:24" x14ac:dyDescent="0.55000000000000004">
      <c r="A2699" s="5">
        <v>40336</v>
      </c>
      <c r="B2699">
        <v>0.19</v>
      </c>
      <c r="C2699">
        <v>0.12</v>
      </c>
      <c r="D2699">
        <v>0.21</v>
      </c>
      <c r="E2699">
        <v>0.35</v>
      </c>
      <c r="F2699">
        <v>0.74</v>
      </c>
      <c r="G2699">
        <v>1.17</v>
      </c>
      <c r="H2699">
        <v>1.95</v>
      </c>
      <c r="I2699">
        <v>2.62</v>
      </c>
      <c r="J2699">
        <v>3.17</v>
      </c>
      <c r="K2699">
        <v>3.93</v>
      </c>
      <c r="L2699">
        <v>4.1100000000000003</v>
      </c>
      <c r="M2699">
        <v>0.31</v>
      </c>
      <c r="N2699">
        <v>1.25</v>
      </c>
      <c r="O2699">
        <v>1.65</v>
      </c>
      <c r="P2699">
        <v>1.76</v>
      </c>
      <c r="Q2699">
        <v>0.35</v>
      </c>
      <c r="R2699">
        <v>0.43530999999999997</v>
      </c>
      <c r="S2699">
        <v>0.53718999999999995</v>
      </c>
      <c r="T2699">
        <v>0.75731000000000004</v>
      </c>
      <c r="U2699">
        <v>1.20625</v>
      </c>
      <c r="V2699">
        <v>9816.49</v>
      </c>
      <c r="W2699">
        <v>1050.47</v>
      </c>
      <c r="X2699">
        <v>71.55</v>
      </c>
    </row>
    <row r="2700" spans="1:24" x14ac:dyDescent="0.55000000000000004">
      <c r="A2700" s="5">
        <v>40337</v>
      </c>
      <c r="B2700">
        <v>0.19</v>
      </c>
      <c r="C2700">
        <v>0.12</v>
      </c>
      <c r="D2700">
        <v>0.19</v>
      </c>
      <c r="E2700">
        <v>0.34</v>
      </c>
      <c r="F2700">
        <v>0.74</v>
      </c>
      <c r="G2700">
        <v>1.21</v>
      </c>
      <c r="H2700">
        <v>1.98</v>
      </c>
      <c r="I2700">
        <v>2.63</v>
      </c>
      <c r="J2700">
        <v>3.18</v>
      </c>
      <c r="K2700">
        <v>3.92</v>
      </c>
      <c r="L2700">
        <v>4.0999999999999996</v>
      </c>
      <c r="M2700">
        <v>0.36</v>
      </c>
      <c r="N2700">
        <v>1.29</v>
      </c>
      <c r="O2700">
        <v>1.68</v>
      </c>
      <c r="P2700">
        <v>1.77</v>
      </c>
      <c r="Q2700">
        <v>0.35</v>
      </c>
      <c r="R2700">
        <v>0.43530999999999997</v>
      </c>
      <c r="S2700">
        <v>0.53688000000000002</v>
      </c>
      <c r="T2700">
        <v>0.75363000000000002</v>
      </c>
      <c r="U2700">
        <v>1.1965600000000001</v>
      </c>
      <c r="V2700">
        <v>9939.98</v>
      </c>
      <c r="W2700">
        <v>1062</v>
      </c>
      <c r="X2700">
        <v>71.88</v>
      </c>
    </row>
    <row r="2701" spans="1:24" x14ac:dyDescent="0.55000000000000004">
      <c r="A2701" s="5">
        <v>40338</v>
      </c>
      <c r="B2701">
        <v>0.18</v>
      </c>
      <c r="C2701">
        <v>0.1</v>
      </c>
      <c r="D2701">
        <v>0.17</v>
      </c>
      <c r="E2701">
        <v>0.33</v>
      </c>
      <c r="F2701">
        <v>0.74</v>
      </c>
      <c r="G2701">
        <v>1.19</v>
      </c>
      <c r="H2701">
        <v>1.99</v>
      </c>
      <c r="I2701">
        <v>2.64</v>
      </c>
      <c r="J2701">
        <v>3.2</v>
      </c>
      <c r="K2701">
        <v>3.94</v>
      </c>
      <c r="L2701">
        <v>4.12</v>
      </c>
      <c r="M2701">
        <v>0.36</v>
      </c>
      <c r="N2701">
        <v>1.28</v>
      </c>
      <c r="O2701">
        <v>1.67</v>
      </c>
      <c r="P2701">
        <v>1.78</v>
      </c>
      <c r="Q2701">
        <v>0.35031000000000001</v>
      </c>
      <c r="R2701">
        <v>0.435</v>
      </c>
      <c r="S2701">
        <v>0.53656000000000004</v>
      </c>
      <c r="T2701">
        <v>0.75080999999999998</v>
      </c>
      <c r="U2701">
        <v>1.1906300000000001</v>
      </c>
      <c r="V2701">
        <v>9899.25</v>
      </c>
      <c r="W2701">
        <v>1055.69</v>
      </c>
      <c r="X2701">
        <v>74.38</v>
      </c>
    </row>
    <row r="2702" spans="1:24" x14ac:dyDescent="0.55000000000000004">
      <c r="A2702" s="5">
        <v>40339</v>
      </c>
      <c r="B2702">
        <v>0.18</v>
      </c>
      <c r="C2702">
        <v>0.1</v>
      </c>
      <c r="D2702">
        <v>0.18</v>
      </c>
      <c r="E2702">
        <v>0.34</v>
      </c>
      <c r="F2702">
        <v>0.79</v>
      </c>
      <c r="G2702">
        <v>1.27</v>
      </c>
      <c r="H2702">
        <v>2.12</v>
      </c>
      <c r="I2702">
        <v>2.78</v>
      </c>
      <c r="J2702">
        <v>3.33</v>
      </c>
      <c r="K2702">
        <v>4.0599999999999996</v>
      </c>
      <c r="L2702">
        <v>4.25</v>
      </c>
      <c r="M2702">
        <v>0.44</v>
      </c>
      <c r="N2702">
        <v>1.35</v>
      </c>
      <c r="O2702">
        <v>1.77</v>
      </c>
      <c r="P2702">
        <v>1.86</v>
      </c>
      <c r="Q2702">
        <v>0.34969</v>
      </c>
      <c r="R2702">
        <v>0.435</v>
      </c>
      <c r="S2702">
        <v>0.53644000000000003</v>
      </c>
      <c r="T2702">
        <v>0.74938000000000005</v>
      </c>
      <c r="U2702">
        <v>1.1825000000000001</v>
      </c>
      <c r="V2702">
        <v>10172.530000000001</v>
      </c>
      <c r="W2702">
        <v>1086.8399999999999</v>
      </c>
      <c r="X2702">
        <v>75.48</v>
      </c>
    </row>
    <row r="2703" spans="1:24" x14ac:dyDescent="0.55000000000000004">
      <c r="A2703" s="5">
        <v>40340</v>
      </c>
      <c r="B2703">
        <v>0.18</v>
      </c>
      <c r="C2703">
        <v>0.08</v>
      </c>
      <c r="D2703">
        <v>0.16</v>
      </c>
      <c r="E2703">
        <v>0.3</v>
      </c>
      <c r="F2703">
        <v>0.75</v>
      </c>
      <c r="G2703">
        <v>1.21</v>
      </c>
      <c r="H2703">
        <v>2.0299999999999998</v>
      </c>
      <c r="I2703">
        <v>2.68</v>
      </c>
      <c r="J2703">
        <v>3.24</v>
      </c>
      <c r="K2703">
        <v>3.97</v>
      </c>
      <c r="L2703">
        <v>4.1500000000000004</v>
      </c>
      <c r="M2703">
        <v>0.38</v>
      </c>
      <c r="N2703">
        <v>1.29</v>
      </c>
      <c r="O2703">
        <v>1.7</v>
      </c>
      <c r="P2703">
        <v>1.79</v>
      </c>
      <c r="Q2703">
        <v>0.34969</v>
      </c>
      <c r="R2703">
        <v>0.435</v>
      </c>
      <c r="S2703">
        <v>0.53705999999999998</v>
      </c>
      <c r="T2703">
        <v>0.74612999999999996</v>
      </c>
      <c r="U2703">
        <v>1.18031</v>
      </c>
      <c r="V2703">
        <v>10211.07</v>
      </c>
      <c r="W2703">
        <v>1091.5999999999999</v>
      </c>
      <c r="X2703">
        <v>73.89</v>
      </c>
    </row>
    <row r="2704" spans="1:24" x14ac:dyDescent="0.55000000000000004">
      <c r="A2704" s="5">
        <v>40343</v>
      </c>
      <c r="B2704">
        <v>0.18</v>
      </c>
      <c r="C2704">
        <v>7.0000000000000007E-2</v>
      </c>
      <c r="D2704">
        <v>0.15</v>
      </c>
      <c r="E2704">
        <v>0.31</v>
      </c>
      <c r="F2704">
        <v>0.77</v>
      </c>
      <c r="G2704">
        <v>1.23</v>
      </c>
      <c r="H2704">
        <v>2.0699999999999998</v>
      </c>
      <c r="I2704">
        <v>2.73</v>
      </c>
      <c r="J2704">
        <v>3.28</v>
      </c>
      <c r="K2704">
        <v>4.0199999999999996</v>
      </c>
      <c r="L2704">
        <v>4.2</v>
      </c>
      <c r="M2704">
        <v>0.38</v>
      </c>
      <c r="N2704">
        <v>1.31</v>
      </c>
      <c r="O2704">
        <v>1.72</v>
      </c>
      <c r="P2704">
        <v>1.82</v>
      </c>
      <c r="Q2704">
        <v>0.34969</v>
      </c>
      <c r="R2704">
        <v>0.435</v>
      </c>
      <c r="S2704">
        <v>0.53705999999999998</v>
      </c>
      <c r="T2704">
        <v>0.75031000000000003</v>
      </c>
      <c r="U2704">
        <v>1.18563</v>
      </c>
      <c r="V2704">
        <v>10190.89</v>
      </c>
      <c r="W2704">
        <v>1089.6300000000001</v>
      </c>
      <c r="X2704">
        <v>74.989999999999995</v>
      </c>
    </row>
    <row r="2705" spans="1:24" x14ac:dyDescent="0.55000000000000004">
      <c r="A2705" s="5">
        <v>40344</v>
      </c>
      <c r="B2705">
        <v>0.19</v>
      </c>
      <c r="C2705">
        <v>0.09</v>
      </c>
      <c r="D2705">
        <v>0.16</v>
      </c>
      <c r="E2705">
        <v>0.31</v>
      </c>
      <c r="F2705">
        <v>0.79</v>
      </c>
      <c r="G2705">
        <v>1.26</v>
      </c>
      <c r="H2705">
        <v>2.1</v>
      </c>
      <c r="I2705">
        <v>2.77</v>
      </c>
      <c r="J2705">
        <v>3.32</v>
      </c>
      <c r="K2705">
        <v>4.0599999999999996</v>
      </c>
      <c r="L2705">
        <v>4.2300000000000004</v>
      </c>
      <c r="M2705">
        <v>0.42</v>
      </c>
      <c r="N2705">
        <v>1.32</v>
      </c>
      <c r="O2705">
        <v>1.74</v>
      </c>
      <c r="P2705">
        <v>1.83</v>
      </c>
      <c r="Q2705">
        <v>0.34969</v>
      </c>
      <c r="R2705">
        <v>0.43313000000000001</v>
      </c>
      <c r="S2705">
        <v>0.53893999999999997</v>
      </c>
      <c r="T2705">
        <v>0.75480999999999998</v>
      </c>
      <c r="U2705">
        <v>1.19156</v>
      </c>
      <c r="V2705">
        <v>10404.77</v>
      </c>
      <c r="W2705">
        <v>1115.23</v>
      </c>
      <c r="X2705">
        <v>76.84</v>
      </c>
    </row>
    <row r="2706" spans="1:24" x14ac:dyDescent="0.55000000000000004">
      <c r="A2706" s="5">
        <v>40345</v>
      </c>
      <c r="B2706">
        <v>0.19</v>
      </c>
      <c r="C2706">
        <v>0.1</v>
      </c>
      <c r="D2706">
        <v>0.17</v>
      </c>
      <c r="E2706">
        <v>0.3</v>
      </c>
      <c r="F2706">
        <v>0.75</v>
      </c>
      <c r="G2706">
        <v>1.22</v>
      </c>
      <c r="H2706">
        <v>2.06</v>
      </c>
      <c r="I2706">
        <v>2.73</v>
      </c>
      <c r="J2706">
        <v>3.27</v>
      </c>
      <c r="K2706">
        <v>4</v>
      </c>
      <c r="L2706">
        <v>4.18</v>
      </c>
      <c r="M2706">
        <v>0.39</v>
      </c>
      <c r="N2706">
        <v>1.28</v>
      </c>
      <c r="O2706">
        <v>1.7</v>
      </c>
      <c r="P2706">
        <v>1.79</v>
      </c>
      <c r="Q2706">
        <v>0.34844000000000003</v>
      </c>
      <c r="R2706">
        <v>0.43313000000000001</v>
      </c>
      <c r="S2706">
        <v>0.53893999999999997</v>
      </c>
      <c r="T2706">
        <v>0.75456000000000001</v>
      </c>
      <c r="U2706">
        <v>1.18875</v>
      </c>
      <c r="V2706">
        <v>10409.459999999999</v>
      </c>
      <c r="W2706">
        <v>1114.6099999999999</v>
      </c>
      <c r="X2706">
        <v>77.67</v>
      </c>
    </row>
    <row r="2707" spans="1:24" x14ac:dyDescent="0.55000000000000004">
      <c r="A2707" s="5">
        <v>40346</v>
      </c>
      <c r="B2707">
        <v>0.19</v>
      </c>
      <c r="C2707">
        <v>0.09</v>
      </c>
      <c r="D2707">
        <v>0.16</v>
      </c>
      <c r="E2707">
        <v>0.28000000000000003</v>
      </c>
      <c r="F2707">
        <v>0.72</v>
      </c>
      <c r="G2707">
        <v>1.18</v>
      </c>
      <c r="H2707">
        <v>2.0099999999999998</v>
      </c>
      <c r="I2707">
        <v>2.67</v>
      </c>
      <c r="J2707">
        <v>3.21</v>
      </c>
      <c r="K2707">
        <v>3.95</v>
      </c>
      <c r="L2707">
        <v>4.13</v>
      </c>
      <c r="M2707">
        <v>0.33</v>
      </c>
      <c r="N2707">
        <v>1.22</v>
      </c>
      <c r="O2707">
        <v>1.65</v>
      </c>
      <c r="P2707">
        <v>1.73</v>
      </c>
      <c r="Q2707">
        <v>0.34749999999999998</v>
      </c>
      <c r="R2707">
        <v>0.43343999999999999</v>
      </c>
      <c r="S2707">
        <v>0.53925000000000001</v>
      </c>
      <c r="T2707">
        <v>0.75475000000000003</v>
      </c>
      <c r="U2707">
        <v>1.19</v>
      </c>
      <c r="V2707">
        <v>10434.17</v>
      </c>
      <c r="W2707">
        <v>1116.04</v>
      </c>
      <c r="X2707">
        <v>76.819999999999993</v>
      </c>
    </row>
    <row r="2708" spans="1:24" x14ac:dyDescent="0.55000000000000004">
      <c r="A2708" s="5">
        <v>40347</v>
      </c>
      <c r="B2708">
        <v>0.18</v>
      </c>
      <c r="C2708">
        <v>0.11</v>
      </c>
      <c r="D2708">
        <v>0.17</v>
      </c>
      <c r="E2708">
        <v>0.3</v>
      </c>
      <c r="F2708">
        <v>0.74</v>
      </c>
      <c r="G2708">
        <v>1.2</v>
      </c>
      <c r="H2708">
        <v>2.04</v>
      </c>
      <c r="I2708">
        <v>2.7</v>
      </c>
      <c r="J2708">
        <v>3.24</v>
      </c>
      <c r="K2708">
        <v>3.97</v>
      </c>
      <c r="L2708">
        <v>4.1500000000000004</v>
      </c>
      <c r="M2708">
        <v>0.35</v>
      </c>
      <c r="N2708">
        <v>1.25</v>
      </c>
      <c r="O2708">
        <v>1.68</v>
      </c>
      <c r="P2708">
        <v>1.76</v>
      </c>
      <c r="Q2708">
        <v>0.34733999999999998</v>
      </c>
      <c r="R2708">
        <v>0.4325</v>
      </c>
      <c r="S2708">
        <v>0.53818999999999995</v>
      </c>
      <c r="T2708">
        <v>0.75063000000000002</v>
      </c>
      <c r="U2708">
        <v>1.18313</v>
      </c>
      <c r="V2708">
        <v>10450.64</v>
      </c>
      <c r="W2708">
        <v>1117.51</v>
      </c>
      <c r="X2708">
        <v>77.180000000000007</v>
      </c>
    </row>
    <row r="2709" spans="1:24" x14ac:dyDescent="0.55000000000000004">
      <c r="A2709" s="5">
        <v>40350</v>
      </c>
      <c r="B2709">
        <v>0.17</v>
      </c>
      <c r="C2709">
        <v>0.12</v>
      </c>
      <c r="D2709">
        <v>0.17</v>
      </c>
      <c r="E2709">
        <v>0.28999999999999998</v>
      </c>
      <c r="F2709">
        <v>0.74</v>
      </c>
      <c r="G2709">
        <v>1.21</v>
      </c>
      <c r="H2709">
        <v>2.0499999999999998</v>
      </c>
      <c r="I2709">
        <v>2.72</v>
      </c>
      <c r="J2709">
        <v>3.26</v>
      </c>
      <c r="K2709">
        <v>3.99</v>
      </c>
      <c r="L2709">
        <v>4.17</v>
      </c>
      <c r="M2709">
        <v>0.34</v>
      </c>
      <c r="N2709">
        <v>1.24</v>
      </c>
      <c r="O2709">
        <v>1.67</v>
      </c>
      <c r="P2709">
        <v>1.75</v>
      </c>
      <c r="Q2709">
        <v>0.34719</v>
      </c>
      <c r="R2709">
        <v>0.43280999999999997</v>
      </c>
      <c r="S2709">
        <v>0.53837999999999997</v>
      </c>
      <c r="T2709">
        <v>0.74956</v>
      </c>
      <c r="U2709">
        <v>1.1837500000000001</v>
      </c>
      <c r="V2709">
        <v>10442.41</v>
      </c>
      <c r="W2709">
        <v>1113.2</v>
      </c>
      <c r="X2709">
        <v>77.84</v>
      </c>
    </row>
    <row r="2710" spans="1:24" x14ac:dyDescent="0.55000000000000004">
      <c r="A2710" s="5">
        <v>40351</v>
      </c>
      <c r="B2710">
        <v>0.18</v>
      </c>
      <c r="C2710">
        <v>0.13</v>
      </c>
      <c r="D2710">
        <v>0.18</v>
      </c>
      <c r="E2710">
        <v>0.28999999999999998</v>
      </c>
      <c r="F2710">
        <v>0.71</v>
      </c>
      <c r="G2710">
        <v>1.1499999999999999</v>
      </c>
      <c r="H2710">
        <v>1.98</v>
      </c>
      <c r="I2710">
        <v>2.64</v>
      </c>
      <c r="J2710">
        <v>3.18</v>
      </c>
      <c r="K2710">
        <v>3.92</v>
      </c>
      <c r="L2710">
        <v>4.0999999999999996</v>
      </c>
      <c r="M2710">
        <v>0.3</v>
      </c>
      <c r="N2710">
        <v>1.2</v>
      </c>
      <c r="O2710">
        <v>1.65</v>
      </c>
      <c r="P2710">
        <v>1.72</v>
      </c>
      <c r="Q2710">
        <v>0.34719</v>
      </c>
      <c r="R2710">
        <v>0.43280999999999997</v>
      </c>
      <c r="S2710">
        <v>0.53825000000000001</v>
      </c>
      <c r="T2710">
        <v>0.747</v>
      </c>
      <c r="U2710">
        <v>1.175</v>
      </c>
      <c r="V2710">
        <v>10293.52</v>
      </c>
      <c r="W2710">
        <v>1095.31</v>
      </c>
      <c r="X2710">
        <v>77.150000000000006</v>
      </c>
    </row>
    <row r="2711" spans="1:24" x14ac:dyDescent="0.55000000000000004">
      <c r="A2711" s="5">
        <v>40352</v>
      </c>
      <c r="B2711">
        <v>0.17</v>
      </c>
      <c r="C2711">
        <v>0.13</v>
      </c>
      <c r="D2711">
        <v>0.19</v>
      </c>
      <c r="E2711">
        <v>0.3</v>
      </c>
      <c r="F2711">
        <v>0.66</v>
      </c>
      <c r="G2711">
        <v>1.1100000000000001</v>
      </c>
      <c r="H2711">
        <v>1.93</v>
      </c>
      <c r="I2711">
        <v>2.58</v>
      </c>
      <c r="J2711">
        <v>3.13</v>
      </c>
      <c r="K2711">
        <v>3.87</v>
      </c>
      <c r="L2711">
        <v>4.05</v>
      </c>
      <c r="M2711">
        <v>0.28999999999999998</v>
      </c>
      <c r="N2711">
        <v>1.19</v>
      </c>
      <c r="O2711">
        <v>1.64</v>
      </c>
      <c r="P2711">
        <v>1.71</v>
      </c>
      <c r="Q2711">
        <v>0.34719</v>
      </c>
      <c r="R2711">
        <v>0.43280999999999997</v>
      </c>
      <c r="S2711">
        <v>0.53825000000000001</v>
      </c>
      <c r="T2711">
        <v>0.74868999999999997</v>
      </c>
      <c r="U2711">
        <v>1.17875</v>
      </c>
      <c r="V2711">
        <v>10298.44</v>
      </c>
      <c r="W2711">
        <v>1092.04</v>
      </c>
      <c r="X2711">
        <v>75.900000000000006</v>
      </c>
    </row>
    <row r="2712" spans="1:24" x14ac:dyDescent="0.55000000000000004">
      <c r="A2712" s="5">
        <v>40353</v>
      </c>
      <c r="B2712">
        <v>0.16</v>
      </c>
      <c r="C2712">
        <v>0.13</v>
      </c>
      <c r="D2712">
        <v>0.19</v>
      </c>
      <c r="E2712">
        <v>0.28999999999999998</v>
      </c>
      <c r="F2712">
        <v>0.67</v>
      </c>
      <c r="G2712">
        <v>1.1000000000000001</v>
      </c>
      <c r="H2712">
        <v>1.93</v>
      </c>
      <c r="I2712">
        <v>2.59</v>
      </c>
      <c r="J2712">
        <v>3.14</v>
      </c>
      <c r="K2712">
        <v>3.91</v>
      </c>
      <c r="L2712">
        <v>4.09</v>
      </c>
      <c r="M2712">
        <v>0.33</v>
      </c>
      <c r="N2712">
        <v>1.23</v>
      </c>
      <c r="O2712">
        <v>1.69</v>
      </c>
      <c r="P2712">
        <v>1.76</v>
      </c>
      <c r="Q2712">
        <v>0.34719</v>
      </c>
      <c r="R2712">
        <v>0.43187999999999999</v>
      </c>
      <c r="S2712">
        <v>0.53718999999999995</v>
      </c>
      <c r="T2712">
        <v>0.75194000000000005</v>
      </c>
      <c r="U2712">
        <v>1.1793800000000001</v>
      </c>
      <c r="V2712">
        <v>10152.799999999999</v>
      </c>
      <c r="W2712">
        <v>1073.69</v>
      </c>
      <c r="X2712">
        <v>75.959999999999994</v>
      </c>
    </row>
    <row r="2713" spans="1:24" x14ac:dyDescent="0.55000000000000004">
      <c r="A2713" s="5">
        <v>40354</v>
      </c>
      <c r="B2713">
        <v>0.16</v>
      </c>
      <c r="C2713">
        <v>0.13</v>
      </c>
      <c r="D2713">
        <v>0.2</v>
      </c>
      <c r="E2713">
        <v>0.28999999999999998</v>
      </c>
      <c r="F2713">
        <v>0.65</v>
      </c>
      <c r="G2713">
        <v>1.07</v>
      </c>
      <c r="H2713">
        <v>1.9</v>
      </c>
      <c r="I2713">
        <v>2.57</v>
      </c>
      <c r="J2713">
        <v>3.12</v>
      </c>
      <c r="K2713">
        <v>3.89</v>
      </c>
      <c r="L2713">
        <v>4.07</v>
      </c>
      <c r="M2713">
        <v>0.28999999999999998</v>
      </c>
      <c r="N2713">
        <v>1.21</v>
      </c>
      <c r="O2713">
        <v>1.69</v>
      </c>
      <c r="P2713">
        <v>1.74</v>
      </c>
      <c r="Q2713">
        <v>0.34719</v>
      </c>
      <c r="R2713">
        <v>0.43063000000000001</v>
      </c>
      <c r="S2713">
        <v>0.53469</v>
      </c>
      <c r="T2713">
        <v>0.75319000000000003</v>
      </c>
      <c r="U2713">
        <v>1.18313</v>
      </c>
      <c r="V2713">
        <v>10143.81</v>
      </c>
      <c r="W2713">
        <v>1076.76</v>
      </c>
      <c r="X2713">
        <v>78.45</v>
      </c>
    </row>
    <row r="2714" spans="1:24" x14ac:dyDescent="0.55000000000000004">
      <c r="A2714" s="5">
        <v>40357</v>
      </c>
      <c r="B2714">
        <v>0.17</v>
      </c>
      <c r="C2714">
        <v>0.17</v>
      </c>
      <c r="D2714">
        <v>0.22</v>
      </c>
      <c r="E2714">
        <v>0.3</v>
      </c>
      <c r="F2714">
        <v>0.62</v>
      </c>
      <c r="G2714">
        <v>1.03</v>
      </c>
      <c r="H2714">
        <v>1.83</v>
      </c>
      <c r="I2714">
        <v>2.4900000000000002</v>
      </c>
      <c r="J2714">
        <v>3.05</v>
      </c>
      <c r="K2714">
        <v>3.82</v>
      </c>
      <c r="L2714">
        <v>4.01</v>
      </c>
      <c r="M2714">
        <v>0.26</v>
      </c>
      <c r="N2714">
        <v>1.17</v>
      </c>
      <c r="O2714">
        <v>1.65</v>
      </c>
      <c r="P2714">
        <v>1.72</v>
      </c>
      <c r="Q2714">
        <v>0.34719</v>
      </c>
      <c r="R2714">
        <v>0.43063000000000001</v>
      </c>
      <c r="S2714">
        <v>0.53344000000000003</v>
      </c>
      <c r="T2714">
        <v>0.74719000000000002</v>
      </c>
      <c r="U2714">
        <v>1.17563</v>
      </c>
      <c r="V2714">
        <v>10138.52</v>
      </c>
      <c r="W2714">
        <v>1074.57</v>
      </c>
      <c r="X2714">
        <v>78.260000000000005</v>
      </c>
    </row>
    <row r="2715" spans="1:24" x14ac:dyDescent="0.55000000000000004">
      <c r="A2715" s="5">
        <v>40358</v>
      </c>
      <c r="B2715">
        <v>0.15</v>
      </c>
      <c r="C2715">
        <v>0.15</v>
      </c>
      <c r="D2715">
        <v>0.22</v>
      </c>
      <c r="E2715">
        <v>0.31</v>
      </c>
      <c r="F2715">
        <v>0.61</v>
      </c>
      <c r="G2715">
        <v>0.99</v>
      </c>
      <c r="H2715">
        <v>1.78</v>
      </c>
      <c r="I2715">
        <v>2.4300000000000002</v>
      </c>
      <c r="J2715">
        <v>2.97</v>
      </c>
      <c r="K2715">
        <v>3.76</v>
      </c>
      <c r="L2715">
        <v>3.94</v>
      </c>
      <c r="M2715">
        <v>0.24</v>
      </c>
      <c r="N2715">
        <v>1.1399999999999999</v>
      </c>
      <c r="O2715">
        <v>1.64</v>
      </c>
      <c r="P2715">
        <v>1.7</v>
      </c>
      <c r="Q2715">
        <v>0.34562999999999999</v>
      </c>
      <c r="R2715">
        <v>0.43125000000000002</v>
      </c>
      <c r="S2715">
        <v>0.53300000000000003</v>
      </c>
      <c r="T2715">
        <v>0.75068999999999997</v>
      </c>
      <c r="U2715">
        <v>1.17438</v>
      </c>
      <c r="V2715">
        <v>9870.2999999999993</v>
      </c>
      <c r="W2715">
        <v>1041.24</v>
      </c>
      <c r="X2715">
        <v>75.930000000000007</v>
      </c>
    </row>
    <row r="2716" spans="1:24" x14ac:dyDescent="0.55000000000000004">
      <c r="A2716" s="5">
        <v>40359</v>
      </c>
      <c r="B2716">
        <v>0.09</v>
      </c>
      <c r="C2716">
        <v>0.18</v>
      </c>
      <c r="D2716">
        <v>0.22</v>
      </c>
      <c r="E2716">
        <v>0.32</v>
      </c>
      <c r="F2716">
        <v>0.61</v>
      </c>
      <c r="G2716">
        <v>1</v>
      </c>
      <c r="H2716">
        <v>1.79</v>
      </c>
      <c r="I2716">
        <v>2.42</v>
      </c>
      <c r="J2716">
        <v>2.97</v>
      </c>
      <c r="K2716">
        <v>3.74</v>
      </c>
      <c r="L2716">
        <v>3.91</v>
      </c>
      <c r="M2716">
        <v>0.25</v>
      </c>
      <c r="N2716">
        <v>1.1499999999999999</v>
      </c>
      <c r="O2716">
        <v>1.64</v>
      </c>
      <c r="P2716">
        <v>1.71</v>
      </c>
      <c r="Q2716">
        <v>0.34844000000000003</v>
      </c>
      <c r="R2716">
        <v>0.43187999999999999</v>
      </c>
      <c r="S2716">
        <v>0.53393999999999997</v>
      </c>
      <c r="T2716">
        <v>0.75249999999999995</v>
      </c>
      <c r="U2716">
        <v>1.17313</v>
      </c>
      <c r="V2716">
        <v>9774.02</v>
      </c>
      <c r="W2716">
        <v>1030.71</v>
      </c>
      <c r="X2716">
        <v>75.59</v>
      </c>
    </row>
    <row r="2717" spans="1:24" x14ac:dyDescent="0.55000000000000004">
      <c r="A2717" s="5">
        <v>40360</v>
      </c>
      <c r="B2717">
        <v>0.17</v>
      </c>
      <c r="C2717">
        <v>0.17</v>
      </c>
      <c r="D2717">
        <v>0.22</v>
      </c>
      <c r="E2717">
        <v>0.32</v>
      </c>
      <c r="F2717">
        <v>0.63</v>
      </c>
      <c r="G2717">
        <v>1.01</v>
      </c>
      <c r="H2717">
        <v>1.8</v>
      </c>
      <c r="I2717">
        <v>2.4300000000000002</v>
      </c>
      <c r="J2717">
        <v>2.96</v>
      </c>
      <c r="K2717">
        <v>3.71</v>
      </c>
      <c r="L2717">
        <v>3.88</v>
      </c>
      <c r="M2717">
        <v>0.32</v>
      </c>
      <c r="N2717">
        <v>1.21</v>
      </c>
      <c r="O2717">
        <v>1.7</v>
      </c>
      <c r="P2717">
        <v>1.76</v>
      </c>
      <c r="Q2717">
        <v>0.34719</v>
      </c>
      <c r="R2717">
        <v>0.43063000000000001</v>
      </c>
      <c r="S2717">
        <v>0.53330999999999995</v>
      </c>
      <c r="T2717">
        <v>0.751</v>
      </c>
      <c r="U2717">
        <v>1.17313</v>
      </c>
      <c r="V2717">
        <v>9732.5300000000007</v>
      </c>
      <c r="W2717">
        <v>1027.3699999999999</v>
      </c>
      <c r="X2717">
        <v>72.95</v>
      </c>
    </row>
    <row r="2718" spans="1:24" x14ac:dyDescent="0.55000000000000004">
      <c r="A2718" s="5">
        <v>40361</v>
      </c>
      <c r="B2718">
        <v>0.18</v>
      </c>
      <c r="C2718">
        <v>0.17</v>
      </c>
      <c r="D2718">
        <v>0.22</v>
      </c>
      <c r="E2718">
        <v>0.31</v>
      </c>
      <c r="F2718">
        <v>0.63</v>
      </c>
      <c r="G2718">
        <v>1.04</v>
      </c>
      <c r="H2718">
        <v>1.82</v>
      </c>
      <c r="I2718">
        <v>2.46</v>
      </c>
      <c r="J2718">
        <v>3</v>
      </c>
      <c r="K2718">
        <v>3.77</v>
      </c>
      <c r="L2718">
        <v>3.94</v>
      </c>
      <c r="M2718">
        <v>0.34</v>
      </c>
      <c r="N2718">
        <v>1.27</v>
      </c>
      <c r="O2718">
        <v>1.74</v>
      </c>
      <c r="P2718">
        <v>1.81</v>
      </c>
      <c r="Q2718">
        <v>0.34749999999999998</v>
      </c>
      <c r="R2718">
        <v>0.43063000000000001</v>
      </c>
      <c r="S2718">
        <v>0.53363000000000005</v>
      </c>
      <c r="T2718">
        <v>0.75005999999999995</v>
      </c>
      <c r="U2718">
        <v>1.17188</v>
      </c>
      <c r="V2718">
        <v>9686.48</v>
      </c>
      <c r="W2718">
        <v>1022.58</v>
      </c>
      <c r="X2718">
        <v>72.06</v>
      </c>
    </row>
    <row r="2719" spans="1:24" x14ac:dyDescent="0.55000000000000004">
      <c r="A2719" s="5">
        <v>40364</v>
      </c>
      <c r="B2719" t="e">
        <v>#N/A</v>
      </c>
      <c r="C2719" t="e">
        <v>#N/A</v>
      </c>
      <c r="D2719" t="e">
        <v>#N/A</v>
      </c>
      <c r="E2719" t="e">
        <v>#N/A</v>
      </c>
      <c r="F2719" t="e">
        <v>#N/A</v>
      </c>
      <c r="G2719" t="e">
        <v>#N/A</v>
      </c>
      <c r="H2719" t="e">
        <v>#N/A</v>
      </c>
      <c r="I2719" t="e">
        <v>#N/A</v>
      </c>
      <c r="J2719" t="e">
        <v>#N/A</v>
      </c>
      <c r="K2719" t="e">
        <v>#N/A</v>
      </c>
      <c r="L2719" t="e">
        <v>#N/A</v>
      </c>
      <c r="M2719" t="e">
        <v>#N/A</v>
      </c>
      <c r="N2719" t="e">
        <v>#N/A</v>
      </c>
      <c r="O2719" t="e">
        <v>#N/A</v>
      </c>
      <c r="P2719" t="e">
        <v>#N/A</v>
      </c>
      <c r="Q2719">
        <v>0.34625</v>
      </c>
      <c r="R2719">
        <v>0.42937999999999998</v>
      </c>
      <c r="S2719">
        <v>0.53125</v>
      </c>
      <c r="T2719">
        <v>0.74343999999999999</v>
      </c>
      <c r="U2719">
        <v>1.1637500000000001</v>
      </c>
      <c r="V2719" t="e">
        <v>#N/A</v>
      </c>
      <c r="W2719" t="e">
        <v>#N/A</v>
      </c>
      <c r="X2719" t="e">
        <v>#N/A</v>
      </c>
    </row>
    <row r="2720" spans="1:24" x14ac:dyDescent="0.55000000000000004">
      <c r="A2720" s="5">
        <v>40365</v>
      </c>
      <c r="B2720">
        <v>0.18</v>
      </c>
      <c r="C2720">
        <v>0.17</v>
      </c>
      <c r="D2720">
        <v>0.21</v>
      </c>
      <c r="E2720">
        <v>0.32</v>
      </c>
      <c r="F2720">
        <v>0.62</v>
      </c>
      <c r="G2720">
        <v>1</v>
      </c>
      <c r="H2720">
        <v>1.76</v>
      </c>
      <c r="I2720">
        <v>2.4</v>
      </c>
      <c r="J2720">
        <v>2.95</v>
      </c>
      <c r="K2720">
        <v>3.71</v>
      </c>
      <c r="L2720">
        <v>3.89</v>
      </c>
      <c r="M2720">
        <v>0.35</v>
      </c>
      <c r="N2720">
        <v>1.26</v>
      </c>
      <c r="O2720">
        <v>1.71</v>
      </c>
      <c r="P2720">
        <v>1.8</v>
      </c>
      <c r="Q2720">
        <v>0.34625</v>
      </c>
      <c r="R2720">
        <v>0.42937999999999998</v>
      </c>
      <c r="S2720">
        <v>0.53112999999999999</v>
      </c>
      <c r="T2720">
        <v>0.74243999999999999</v>
      </c>
      <c r="U2720">
        <v>1.16313</v>
      </c>
      <c r="V2720">
        <v>9743.6200000000008</v>
      </c>
      <c r="W2720">
        <v>1028.06</v>
      </c>
      <c r="X2720">
        <v>71.959999999999994</v>
      </c>
    </row>
    <row r="2721" spans="1:24" x14ac:dyDescent="0.55000000000000004">
      <c r="A2721" s="5">
        <v>40366</v>
      </c>
      <c r="B2721">
        <v>0.18</v>
      </c>
      <c r="C2721">
        <v>0.16</v>
      </c>
      <c r="D2721">
        <v>0.2</v>
      </c>
      <c r="E2721">
        <v>0.31</v>
      </c>
      <c r="F2721">
        <v>0.63</v>
      </c>
      <c r="G2721">
        <v>1.01</v>
      </c>
      <c r="H2721">
        <v>1.79</v>
      </c>
      <c r="I2721">
        <v>2.4500000000000002</v>
      </c>
      <c r="J2721">
        <v>3</v>
      </c>
      <c r="K2721">
        <v>3.78</v>
      </c>
      <c r="L2721">
        <v>3.96</v>
      </c>
      <c r="M2721">
        <v>0.39</v>
      </c>
      <c r="N2721">
        <v>1.3</v>
      </c>
      <c r="O2721">
        <v>1.78</v>
      </c>
      <c r="P2721">
        <v>1.85</v>
      </c>
      <c r="Q2721">
        <v>0.34499999999999997</v>
      </c>
      <c r="R2721">
        <v>0.42813000000000001</v>
      </c>
      <c r="S2721">
        <v>0.52988000000000002</v>
      </c>
      <c r="T2721">
        <v>0.74243999999999999</v>
      </c>
      <c r="U2721">
        <v>1.16188</v>
      </c>
      <c r="V2721">
        <v>10018.280000000001</v>
      </c>
      <c r="W2721">
        <v>1060.27</v>
      </c>
      <c r="X2721">
        <v>74.05</v>
      </c>
    </row>
    <row r="2722" spans="1:24" x14ac:dyDescent="0.55000000000000004">
      <c r="A2722" s="5">
        <v>40367</v>
      </c>
      <c r="B2722">
        <v>0.17</v>
      </c>
      <c r="C2722">
        <v>0.15</v>
      </c>
      <c r="D2722">
        <v>0.19</v>
      </c>
      <c r="E2722">
        <v>0.3</v>
      </c>
      <c r="F2722">
        <v>0.63</v>
      </c>
      <c r="G2722">
        <v>1.01</v>
      </c>
      <c r="H2722">
        <v>1.8</v>
      </c>
      <c r="I2722">
        <v>2.48</v>
      </c>
      <c r="J2722">
        <v>3.04</v>
      </c>
      <c r="K2722">
        <v>3.81</v>
      </c>
      <c r="L2722">
        <v>4</v>
      </c>
      <c r="M2722">
        <v>0.37</v>
      </c>
      <c r="N2722">
        <v>1.25</v>
      </c>
      <c r="O2722">
        <v>1.76</v>
      </c>
      <c r="P2722">
        <v>1.82</v>
      </c>
      <c r="Q2722">
        <v>0.34250000000000003</v>
      </c>
      <c r="R2722">
        <v>0.42563000000000001</v>
      </c>
      <c r="S2722">
        <v>0.52749999999999997</v>
      </c>
      <c r="T2722">
        <v>0.73719000000000001</v>
      </c>
      <c r="U2722">
        <v>1.15438</v>
      </c>
      <c r="V2722">
        <v>10138.99</v>
      </c>
      <c r="W2722">
        <v>1070.25</v>
      </c>
      <c r="X2722">
        <v>75.459999999999994</v>
      </c>
    </row>
    <row r="2723" spans="1:24" x14ac:dyDescent="0.55000000000000004">
      <c r="A2723" s="5">
        <v>40368</v>
      </c>
      <c r="B2723">
        <v>0.18</v>
      </c>
      <c r="C2723">
        <v>0.16</v>
      </c>
      <c r="D2723">
        <v>0.2</v>
      </c>
      <c r="E2723">
        <v>0.3</v>
      </c>
      <c r="F2723">
        <v>0.63</v>
      </c>
      <c r="G2723">
        <v>1.03</v>
      </c>
      <c r="H2723">
        <v>1.85</v>
      </c>
      <c r="I2723">
        <v>2.52</v>
      </c>
      <c r="J2723">
        <v>3.07</v>
      </c>
      <c r="K2723">
        <v>3.85</v>
      </c>
      <c r="L2723">
        <v>4.04</v>
      </c>
      <c r="M2723">
        <v>0.38</v>
      </c>
      <c r="N2723">
        <v>1.26</v>
      </c>
      <c r="O2723">
        <v>1.8</v>
      </c>
      <c r="P2723">
        <v>1.83</v>
      </c>
      <c r="Q2723">
        <v>0.34094000000000002</v>
      </c>
      <c r="R2723">
        <v>0.42531000000000002</v>
      </c>
      <c r="S2723">
        <v>0.52681</v>
      </c>
      <c r="T2723">
        <v>0.73319000000000001</v>
      </c>
      <c r="U2723">
        <v>1.14625</v>
      </c>
      <c r="V2723">
        <v>10198.030000000001</v>
      </c>
      <c r="W2723">
        <v>1077.96</v>
      </c>
      <c r="X2723">
        <v>76.08</v>
      </c>
    </row>
    <row r="2724" spans="1:24" x14ac:dyDescent="0.55000000000000004">
      <c r="A2724" s="5">
        <v>40371</v>
      </c>
      <c r="B2724">
        <v>0.17</v>
      </c>
      <c r="C2724">
        <v>0.16</v>
      </c>
      <c r="D2724">
        <v>0.2</v>
      </c>
      <c r="E2724">
        <v>0.3</v>
      </c>
      <c r="F2724">
        <v>0.65</v>
      </c>
      <c r="G2724">
        <v>1.06</v>
      </c>
      <c r="H2724">
        <v>1.85</v>
      </c>
      <c r="I2724">
        <v>2.5099999999999998</v>
      </c>
      <c r="J2724">
        <v>3.08</v>
      </c>
      <c r="K2724">
        <v>3.86</v>
      </c>
      <c r="L2724">
        <v>4.05</v>
      </c>
      <c r="M2724">
        <v>0.37</v>
      </c>
      <c r="N2724">
        <v>1.26</v>
      </c>
      <c r="O2724">
        <v>1.78</v>
      </c>
      <c r="P2724">
        <v>1.84</v>
      </c>
      <c r="Q2724">
        <v>0.34094000000000002</v>
      </c>
      <c r="R2724">
        <v>0.42531000000000002</v>
      </c>
      <c r="S2724">
        <v>0.52556000000000003</v>
      </c>
      <c r="T2724">
        <v>0.73163</v>
      </c>
      <c r="U2724">
        <v>1.14375</v>
      </c>
      <c r="V2724">
        <v>10216.27</v>
      </c>
      <c r="W2724">
        <v>1078.75</v>
      </c>
      <c r="X2724">
        <v>74.930000000000007</v>
      </c>
    </row>
    <row r="2725" spans="1:24" x14ac:dyDescent="0.55000000000000004">
      <c r="A2725" s="5">
        <v>40372</v>
      </c>
      <c r="B2725">
        <v>0.17</v>
      </c>
      <c r="C2725">
        <v>0.15</v>
      </c>
      <c r="D2725">
        <v>0.2</v>
      </c>
      <c r="E2725">
        <v>0.3</v>
      </c>
      <c r="F2725">
        <v>0.67</v>
      </c>
      <c r="G2725">
        <v>1.0900000000000001</v>
      </c>
      <c r="H2725">
        <v>1.9</v>
      </c>
      <c r="I2725">
        <v>2.57</v>
      </c>
      <c r="J2725">
        <v>3.15</v>
      </c>
      <c r="K2725">
        <v>3.92</v>
      </c>
      <c r="L2725">
        <v>4.0999999999999996</v>
      </c>
      <c r="M2725">
        <v>0.39</v>
      </c>
      <c r="N2725">
        <v>1.28</v>
      </c>
      <c r="O2725">
        <v>1.83</v>
      </c>
      <c r="P2725">
        <v>1.87</v>
      </c>
      <c r="Q2725">
        <v>0.34094000000000002</v>
      </c>
      <c r="R2725">
        <v>0.42531000000000002</v>
      </c>
      <c r="S2725">
        <v>0.52593999999999996</v>
      </c>
      <c r="T2725">
        <v>0.73312999999999995</v>
      </c>
      <c r="U2725">
        <v>1.145</v>
      </c>
      <c r="V2725">
        <v>10363.02</v>
      </c>
      <c r="W2725">
        <v>1095.3399999999999</v>
      </c>
      <c r="X2725">
        <v>77.16</v>
      </c>
    </row>
    <row r="2726" spans="1:24" x14ac:dyDescent="0.55000000000000004">
      <c r="A2726" s="5">
        <v>40373</v>
      </c>
      <c r="B2726">
        <v>0.17</v>
      </c>
      <c r="C2726">
        <v>0.15</v>
      </c>
      <c r="D2726">
        <v>0.19</v>
      </c>
      <c r="E2726">
        <v>0.27</v>
      </c>
      <c r="F2726">
        <v>0.62</v>
      </c>
      <c r="G2726">
        <v>1.02</v>
      </c>
      <c r="H2726">
        <v>1.82</v>
      </c>
      <c r="I2726">
        <v>2.4900000000000002</v>
      </c>
      <c r="J2726">
        <v>3.07</v>
      </c>
      <c r="K2726">
        <v>3.84</v>
      </c>
      <c r="L2726">
        <v>4.03</v>
      </c>
      <c r="M2726">
        <v>0.34</v>
      </c>
      <c r="N2726">
        <v>1.23</v>
      </c>
      <c r="O2726">
        <v>1.81</v>
      </c>
      <c r="P2726">
        <v>1.83</v>
      </c>
      <c r="Q2726">
        <v>0.34094000000000002</v>
      </c>
      <c r="R2726">
        <v>0.42531000000000002</v>
      </c>
      <c r="S2726">
        <v>0.52563000000000004</v>
      </c>
      <c r="T2726">
        <v>0.73131000000000002</v>
      </c>
      <c r="U2726">
        <v>1.14063</v>
      </c>
      <c r="V2726">
        <v>10366.719999999999</v>
      </c>
      <c r="W2726">
        <v>1095.17</v>
      </c>
      <c r="X2726">
        <v>77.02</v>
      </c>
    </row>
    <row r="2727" spans="1:24" x14ac:dyDescent="0.55000000000000004">
      <c r="A2727" s="5">
        <v>40374</v>
      </c>
      <c r="B2727">
        <v>0.19</v>
      </c>
      <c r="C2727">
        <v>0.15</v>
      </c>
      <c r="D2727">
        <v>0.2</v>
      </c>
      <c r="E2727">
        <v>0.27</v>
      </c>
      <c r="F2727">
        <v>0.61</v>
      </c>
      <c r="G2727">
        <v>0.98</v>
      </c>
      <c r="H2727">
        <v>1.76</v>
      </c>
      <c r="I2727">
        <v>2.4300000000000002</v>
      </c>
      <c r="J2727">
        <v>3</v>
      </c>
      <c r="K2727">
        <v>3.77</v>
      </c>
      <c r="L2727">
        <v>3.97</v>
      </c>
      <c r="M2727">
        <v>0.33</v>
      </c>
      <c r="N2727">
        <v>1.21</v>
      </c>
      <c r="O2727">
        <v>1.77</v>
      </c>
      <c r="P2727">
        <v>1.82</v>
      </c>
      <c r="Q2727">
        <v>0.34062999999999999</v>
      </c>
      <c r="R2727">
        <v>0.42405999999999999</v>
      </c>
      <c r="S2727">
        <v>0.52468999999999999</v>
      </c>
      <c r="T2727">
        <v>0.72987999999999997</v>
      </c>
      <c r="U2727">
        <v>1.13375</v>
      </c>
      <c r="V2727">
        <v>10359.31</v>
      </c>
      <c r="W2727">
        <v>1096.48</v>
      </c>
      <c r="X2727">
        <v>76.67</v>
      </c>
    </row>
    <row r="2728" spans="1:24" x14ac:dyDescent="0.55000000000000004">
      <c r="A2728" s="5">
        <v>40375</v>
      </c>
      <c r="B2728">
        <v>0.19</v>
      </c>
      <c r="C2728">
        <v>0.15</v>
      </c>
      <c r="D2728">
        <v>0.19</v>
      </c>
      <c r="E2728">
        <v>0.28000000000000003</v>
      </c>
      <c r="F2728">
        <v>0.61</v>
      </c>
      <c r="G2728">
        <v>0.94</v>
      </c>
      <c r="H2728">
        <v>1.7</v>
      </c>
      <c r="I2728">
        <v>2.37</v>
      </c>
      <c r="J2728">
        <v>2.96</v>
      </c>
      <c r="K2728">
        <v>3.74</v>
      </c>
      <c r="L2728">
        <v>3.95</v>
      </c>
      <c r="M2728">
        <v>0.34</v>
      </c>
      <c r="N2728">
        <v>1.25</v>
      </c>
      <c r="O2728">
        <v>1.78</v>
      </c>
      <c r="P2728">
        <v>1.88</v>
      </c>
      <c r="Q2728">
        <v>0.33812999999999999</v>
      </c>
      <c r="R2728">
        <v>0.42375000000000002</v>
      </c>
      <c r="S2728">
        <v>0.52124999999999999</v>
      </c>
      <c r="T2728">
        <v>0.72655999999999998</v>
      </c>
      <c r="U2728">
        <v>1.1268800000000001</v>
      </c>
      <c r="V2728">
        <v>10097.9</v>
      </c>
      <c r="W2728">
        <v>1064.8800000000001</v>
      </c>
      <c r="X2728">
        <v>75.959999999999994</v>
      </c>
    </row>
    <row r="2729" spans="1:24" x14ac:dyDescent="0.55000000000000004">
      <c r="A2729" s="5">
        <v>40378</v>
      </c>
      <c r="B2729">
        <v>0.19</v>
      </c>
      <c r="C2729">
        <v>0.17</v>
      </c>
      <c r="D2729">
        <v>0.2</v>
      </c>
      <c r="E2729">
        <v>0.28000000000000003</v>
      </c>
      <c r="F2729">
        <v>0.61</v>
      </c>
      <c r="G2729">
        <v>0.95</v>
      </c>
      <c r="H2729">
        <v>1.73</v>
      </c>
      <c r="I2729">
        <v>2.4</v>
      </c>
      <c r="J2729">
        <v>2.99</v>
      </c>
      <c r="K2729">
        <v>3.78</v>
      </c>
      <c r="L2729">
        <v>3.99</v>
      </c>
      <c r="M2729">
        <v>0.39</v>
      </c>
      <c r="N2729">
        <v>1.29</v>
      </c>
      <c r="O2729">
        <v>1.85</v>
      </c>
      <c r="P2729">
        <v>1.95</v>
      </c>
      <c r="Q2729">
        <v>0.33688000000000001</v>
      </c>
      <c r="R2729">
        <v>0.42187999999999998</v>
      </c>
      <c r="S2729">
        <v>0.51780999999999999</v>
      </c>
      <c r="T2729">
        <v>0.71813000000000005</v>
      </c>
      <c r="U2729">
        <v>1.11656</v>
      </c>
      <c r="V2729">
        <v>10154.43</v>
      </c>
      <c r="W2729">
        <v>1071.25</v>
      </c>
      <c r="X2729">
        <v>76.53</v>
      </c>
    </row>
    <row r="2730" spans="1:24" x14ac:dyDescent="0.55000000000000004">
      <c r="A2730" s="5">
        <v>40379</v>
      </c>
      <c r="B2730">
        <v>0.18</v>
      </c>
      <c r="C2730">
        <v>0.16</v>
      </c>
      <c r="D2730">
        <v>0.19</v>
      </c>
      <c r="E2730">
        <v>0.27</v>
      </c>
      <c r="F2730">
        <v>0.61</v>
      </c>
      <c r="G2730">
        <v>0.94</v>
      </c>
      <c r="H2730">
        <v>1.71</v>
      </c>
      <c r="I2730">
        <v>2.39</v>
      </c>
      <c r="J2730">
        <v>2.98</v>
      </c>
      <c r="K2730">
        <v>3.78</v>
      </c>
      <c r="L2730">
        <v>3.99</v>
      </c>
      <c r="M2730">
        <v>0.39</v>
      </c>
      <c r="N2730">
        <v>1.28</v>
      </c>
      <c r="O2730">
        <v>1.86</v>
      </c>
      <c r="P2730">
        <v>1.95</v>
      </c>
      <c r="Q2730">
        <v>0.33250000000000002</v>
      </c>
      <c r="R2730">
        <v>0.41749999999999998</v>
      </c>
      <c r="S2730">
        <v>0.51249999999999996</v>
      </c>
      <c r="T2730">
        <v>0.71087999999999996</v>
      </c>
      <c r="U2730">
        <v>1.10188</v>
      </c>
      <c r="V2730">
        <v>10229.959999999999</v>
      </c>
      <c r="W2730">
        <v>1083.48</v>
      </c>
      <c r="X2730">
        <v>77.319999999999993</v>
      </c>
    </row>
    <row r="2731" spans="1:24" x14ac:dyDescent="0.55000000000000004">
      <c r="A2731" s="5">
        <v>40380</v>
      </c>
      <c r="B2731">
        <v>0.18</v>
      </c>
      <c r="C2731">
        <v>0.16</v>
      </c>
      <c r="D2731">
        <v>0.19</v>
      </c>
      <c r="E2731">
        <v>0.27</v>
      </c>
      <c r="F2731">
        <v>0.57999999999999996</v>
      </c>
      <c r="G2731">
        <v>0.91</v>
      </c>
      <c r="H2731">
        <v>1.66</v>
      </c>
      <c r="I2731">
        <v>2.3199999999999998</v>
      </c>
      <c r="J2731">
        <v>2.9</v>
      </c>
      <c r="K2731">
        <v>3.68</v>
      </c>
      <c r="L2731">
        <v>3.89</v>
      </c>
      <c r="M2731">
        <v>0.32</v>
      </c>
      <c r="N2731">
        <v>1.19</v>
      </c>
      <c r="O2731">
        <v>1.75</v>
      </c>
      <c r="P2731">
        <v>1.86</v>
      </c>
      <c r="Q2731">
        <v>0.33062999999999998</v>
      </c>
      <c r="R2731">
        <v>0.41343999999999997</v>
      </c>
      <c r="S2731">
        <v>0.50624999999999998</v>
      </c>
      <c r="T2731">
        <v>0.70262999999999998</v>
      </c>
      <c r="U2731">
        <v>1.0874999999999999</v>
      </c>
      <c r="V2731">
        <v>10120.530000000001</v>
      </c>
      <c r="W2731">
        <v>1069.5899999999999</v>
      </c>
      <c r="X2731">
        <v>76.27</v>
      </c>
    </row>
    <row r="2732" spans="1:24" x14ac:dyDescent="0.55000000000000004">
      <c r="A2732" s="5">
        <v>40381</v>
      </c>
      <c r="B2732">
        <v>0.18</v>
      </c>
      <c r="C2732">
        <v>0.16</v>
      </c>
      <c r="D2732">
        <v>0.2</v>
      </c>
      <c r="E2732">
        <v>0.27</v>
      </c>
      <c r="F2732">
        <v>0.6</v>
      </c>
      <c r="G2732">
        <v>0.92</v>
      </c>
      <c r="H2732">
        <v>1.69</v>
      </c>
      <c r="I2732">
        <v>2.38</v>
      </c>
      <c r="J2732">
        <v>2.96</v>
      </c>
      <c r="K2732">
        <v>3.75</v>
      </c>
      <c r="L2732">
        <v>3.95</v>
      </c>
      <c r="M2732">
        <v>0.32</v>
      </c>
      <c r="N2732">
        <v>1.21</v>
      </c>
      <c r="O2732">
        <v>1.78</v>
      </c>
      <c r="P2732">
        <v>1.87</v>
      </c>
      <c r="Q2732">
        <v>0.32874999999999999</v>
      </c>
      <c r="R2732">
        <v>0.40938000000000002</v>
      </c>
      <c r="S2732">
        <v>0.49780999999999997</v>
      </c>
      <c r="T2732">
        <v>0.70074999999999998</v>
      </c>
      <c r="U2732">
        <v>1.08</v>
      </c>
      <c r="V2732">
        <v>10322.299999999999</v>
      </c>
      <c r="W2732">
        <v>1093.67</v>
      </c>
      <c r="X2732">
        <v>79.010000000000005</v>
      </c>
    </row>
    <row r="2733" spans="1:24" x14ac:dyDescent="0.55000000000000004">
      <c r="A2733" s="5">
        <v>40382</v>
      </c>
      <c r="B2733">
        <v>0.19</v>
      </c>
      <c r="C2733">
        <v>0.16</v>
      </c>
      <c r="D2733">
        <v>0.2</v>
      </c>
      <c r="E2733">
        <v>0.27</v>
      </c>
      <c r="F2733">
        <v>0.6</v>
      </c>
      <c r="G2733">
        <v>0.94</v>
      </c>
      <c r="H2733">
        <v>1.75</v>
      </c>
      <c r="I2733">
        <v>2.4300000000000002</v>
      </c>
      <c r="J2733">
        <v>3.02</v>
      </c>
      <c r="K2733">
        <v>3.81</v>
      </c>
      <c r="L2733">
        <v>4.01</v>
      </c>
      <c r="M2733">
        <v>0.36</v>
      </c>
      <c r="N2733">
        <v>1.24</v>
      </c>
      <c r="O2733">
        <v>1.85</v>
      </c>
      <c r="P2733">
        <v>1.93</v>
      </c>
      <c r="Q2733">
        <v>0.32688</v>
      </c>
      <c r="R2733">
        <v>0.40562999999999999</v>
      </c>
      <c r="S2733">
        <v>0.49313000000000001</v>
      </c>
      <c r="T2733">
        <v>0.69699999999999995</v>
      </c>
      <c r="U2733">
        <v>1.0746899999999999</v>
      </c>
      <c r="V2733">
        <v>10424.620000000001</v>
      </c>
      <c r="W2733">
        <v>1102.6600000000001</v>
      </c>
      <c r="X2733">
        <v>78.680000000000007</v>
      </c>
    </row>
    <row r="2734" spans="1:24" x14ac:dyDescent="0.55000000000000004">
      <c r="A2734" s="5">
        <v>40385</v>
      </c>
      <c r="B2734">
        <v>0.19</v>
      </c>
      <c r="C2734">
        <v>0.16</v>
      </c>
      <c r="D2734">
        <v>0.2</v>
      </c>
      <c r="E2734">
        <v>0.28999999999999998</v>
      </c>
      <c r="F2734">
        <v>0.62</v>
      </c>
      <c r="G2734">
        <v>0.97</v>
      </c>
      <c r="H2734">
        <v>1.76</v>
      </c>
      <c r="I2734">
        <v>2.4500000000000002</v>
      </c>
      <c r="J2734">
        <v>3.03</v>
      </c>
      <c r="K2734">
        <v>3.82</v>
      </c>
      <c r="L2734">
        <v>4.03</v>
      </c>
      <c r="M2734">
        <v>0.36</v>
      </c>
      <c r="N2734">
        <v>1.24</v>
      </c>
      <c r="O2734">
        <v>1.87</v>
      </c>
      <c r="P2734">
        <v>1.92</v>
      </c>
      <c r="Q2734">
        <v>0.32500000000000001</v>
      </c>
      <c r="R2734">
        <v>0.40125</v>
      </c>
      <c r="S2734">
        <v>0.48749999999999999</v>
      </c>
      <c r="T2734">
        <v>0.69769000000000003</v>
      </c>
      <c r="U2734">
        <v>1.0803100000000001</v>
      </c>
      <c r="V2734">
        <v>10525.43</v>
      </c>
      <c r="W2734">
        <v>1115.01</v>
      </c>
      <c r="X2734">
        <v>78.930000000000007</v>
      </c>
    </row>
    <row r="2735" spans="1:24" x14ac:dyDescent="0.55000000000000004">
      <c r="A2735" s="5">
        <v>40386</v>
      </c>
      <c r="B2735">
        <v>0.19</v>
      </c>
      <c r="C2735">
        <v>0.15</v>
      </c>
      <c r="D2735">
        <v>0.21</v>
      </c>
      <c r="E2735">
        <v>0.3</v>
      </c>
      <c r="F2735">
        <v>0.65</v>
      </c>
      <c r="G2735">
        <v>1.02</v>
      </c>
      <c r="H2735">
        <v>1.82</v>
      </c>
      <c r="I2735">
        <v>2.5099999999999998</v>
      </c>
      <c r="J2735">
        <v>3.08</v>
      </c>
      <c r="K2735">
        <v>3.88</v>
      </c>
      <c r="L2735">
        <v>4.08</v>
      </c>
      <c r="M2735">
        <v>0.38</v>
      </c>
      <c r="N2735">
        <v>1.26</v>
      </c>
      <c r="O2735">
        <v>1.92</v>
      </c>
      <c r="P2735">
        <v>1.94</v>
      </c>
      <c r="Q2735">
        <v>0.32063000000000003</v>
      </c>
      <c r="R2735">
        <v>0.39280999999999999</v>
      </c>
      <c r="S2735">
        <v>0.48125000000000001</v>
      </c>
      <c r="T2735">
        <v>0.69430999999999998</v>
      </c>
      <c r="U2735">
        <v>1.0746899999999999</v>
      </c>
      <c r="V2735">
        <v>10537.69</v>
      </c>
      <c r="W2735">
        <v>1113.8399999999999</v>
      </c>
      <c r="X2735">
        <v>77.459999999999994</v>
      </c>
    </row>
    <row r="2736" spans="1:24" x14ac:dyDescent="0.55000000000000004">
      <c r="A2736" s="5">
        <v>40387</v>
      </c>
      <c r="B2736">
        <v>0.2</v>
      </c>
      <c r="C2736">
        <v>0.15</v>
      </c>
      <c r="D2736">
        <v>0.2</v>
      </c>
      <c r="E2736">
        <v>0.3</v>
      </c>
      <c r="F2736">
        <v>0.61</v>
      </c>
      <c r="G2736">
        <v>0.95</v>
      </c>
      <c r="H2736">
        <v>1.75</v>
      </c>
      <c r="I2736">
        <v>2.4300000000000002</v>
      </c>
      <c r="J2736">
        <v>3.03</v>
      </c>
      <c r="K2736">
        <v>3.86</v>
      </c>
      <c r="L2736">
        <v>4.07</v>
      </c>
      <c r="M2736">
        <v>0.28999999999999998</v>
      </c>
      <c r="N2736">
        <v>1.22</v>
      </c>
      <c r="O2736">
        <v>1.85</v>
      </c>
      <c r="P2736">
        <v>1.91</v>
      </c>
      <c r="Q2736">
        <v>0.31563000000000002</v>
      </c>
      <c r="R2736">
        <v>0.38906000000000002</v>
      </c>
      <c r="S2736">
        <v>0.47499999999999998</v>
      </c>
      <c r="T2736">
        <v>0.68794</v>
      </c>
      <c r="U2736">
        <v>1.0643800000000001</v>
      </c>
      <c r="V2736">
        <v>10497.88</v>
      </c>
      <c r="W2736">
        <v>1106.1300000000001</v>
      </c>
      <c r="X2736">
        <v>77.06</v>
      </c>
    </row>
    <row r="2737" spans="1:24" x14ac:dyDescent="0.55000000000000004">
      <c r="A2737" s="5">
        <v>40388</v>
      </c>
      <c r="B2737">
        <v>0.19</v>
      </c>
      <c r="C2737">
        <v>0.15</v>
      </c>
      <c r="D2737">
        <v>0.2</v>
      </c>
      <c r="E2737">
        <v>0.3</v>
      </c>
      <c r="F2737">
        <v>0.59</v>
      </c>
      <c r="G2737">
        <v>0.92</v>
      </c>
      <c r="H2737">
        <v>1.7</v>
      </c>
      <c r="I2737">
        <v>2.4</v>
      </c>
      <c r="J2737">
        <v>3.03</v>
      </c>
      <c r="K2737">
        <v>3.86</v>
      </c>
      <c r="L2737">
        <v>4.08</v>
      </c>
      <c r="M2737">
        <v>0.25</v>
      </c>
      <c r="N2737">
        <v>1.21</v>
      </c>
      <c r="O2737">
        <v>1.83</v>
      </c>
      <c r="P2737">
        <v>1.92</v>
      </c>
      <c r="Q2737">
        <v>0.31156</v>
      </c>
      <c r="R2737">
        <v>0.38094</v>
      </c>
      <c r="S2737">
        <v>0.46562999999999999</v>
      </c>
      <c r="T2737">
        <v>0.67769000000000001</v>
      </c>
      <c r="U2737">
        <v>1.05044</v>
      </c>
      <c r="V2737">
        <v>10467.16</v>
      </c>
      <c r="W2737">
        <v>1101.53</v>
      </c>
      <c r="X2737">
        <v>78.3</v>
      </c>
    </row>
    <row r="2738" spans="1:24" x14ac:dyDescent="0.55000000000000004">
      <c r="A2738" s="5">
        <v>40389</v>
      </c>
      <c r="B2738">
        <v>0.18</v>
      </c>
      <c r="C2738">
        <v>0.15</v>
      </c>
      <c r="D2738">
        <v>0.2</v>
      </c>
      <c r="E2738">
        <v>0.28999999999999998</v>
      </c>
      <c r="F2738">
        <v>0.55000000000000004</v>
      </c>
      <c r="G2738">
        <v>0.84</v>
      </c>
      <c r="H2738">
        <v>1.6</v>
      </c>
      <c r="I2738">
        <v>2.2999999999999998</v>
      </c>
      <c r="J2738">
        <v>2.94</v>
      </c>
      <c r="K2738">
        <v>3.74</v>
      </c>
      <c r="L2738">
        <v>3.98</v>
      </c>
      <c r="M2738">
        <v>0.17</v>
      </c>
      <c r="N2738">
        <v>1.1399999999999999</v>
      </c>
      <c r="O2738">
        <v>1.75</v>
      </c>
      <c r="P2738">
        <v>1.85</v>
      </c>
      <c r="Q2738">
        <v>0.30499999999999999</v>
      </c>
      <c r="R2738">
        <v>0.37093999999999999</v>
      </c>
      <c r="S2738">
        <v>0.45374999999999999</v>
      </c>
      <c r="T2738">
        <v>0.66781000000000001</v>
      </c>
      <c r="U2738">
        <v>1.0366899999999999</v>
      </c>
      <c r="V2738">
        <v>10465.94</v>
      </c>
      <c r="W2738">
        <v>1101.5999999999999</v>
      </c>
      <c r="X2738">
        <v>78.849999999999994</v>
      </c>
    </row>
    <row r="2739" spans="1:24" x14ac:dyDescent="0.55000000000000004">
      <c r="A2739" s="5">
        <v>40392</v>
      </c>
      <c r="B2739">
        <v>0.19</v>
      </c>
      <c r="C2739">
        <v>0.16</v>
      </c>
      <c r="D2739">
        <v>0.2</v>
      </c>
      <c r="E2739">
        <v>0.28000000000000003</v>
      </c>
      <c r="F2739">
        <v>0.56000000000000005</v>
      </c>
      <c r="G2739">
        <v>0.85</v>
      </c>
      <c r="H2739">
        <v>1.64</v>
      </c>
      <c r="I2739">
        <v>2.35</v>
      </c>
      <c r="J2739">
        <v>2.99</v>
      </c>
      <c r="K2739">
        <v>3.82</v>
      </c>
      <c r="L2739">
        <v>4.0599999999999996</v>
      </c>
      <c r="M2739">
        <v>0.14000000000000001</v>
      </c>
      <c r="N2739">
        <v>1.1299999999999999</v>
      </c>
      <c r="O2739">
        <v>1.76</v>
      </c>
      <c r="P2739">
        <v>1.88</v>
      </c>
      <c r="Q2739">
        <v>0.30281000000000002</v>
      </c>
      <c r="R2739">
        <v>0.36093999999999998</v>
      </c>
      <c r="S2739">
        <v>0.44468999999999997</v>
      </c>
      <c r="T2739">
        <v>0.65993999999999997</v>
      </c>
      <c r="U2739">
        <v>1.0297499999999999</v>
      </c>
      <c r="V2739">
        <v>10674.38</v>
      </c>
      <c r="W2739">
        <v>1125.8599999999999</v>
      </c>
      <c r="X2739">
        <v>81.25</v>
      </c>
    </row>
    <row r="2740" spans="1:24" x14ac:dyDescent="0.55000000000000004">
      <c r="A2740" s="5">
        <v>40393</v>
      </c>
      <c r="B2740">
        <v>0.19</v>
      </c>
      <c r="C2740">
        <v>0.16</v>
      </c>
      <c r="D2740">
        <v>0.2</v>
      </c>
      <c r="E2740">
        <v>0.27</v>
      </c>
      <c r="F2740">
        <v>0.53</v>
      </c>
      <c r="G2740">
        <v>0.8</v>
      </c>
      <c r="H2740">
        <v>1.55</v>
      </c>
      <c r="I2740">
        <v>2.27</v>
      </c>
      <c r="J2740">
        <v>2.94</v>
      </c>
      <c r="K2740">
        <v>3.78</v>
      </c>
      <c r="L2740">
        <v>4.04</v>
      </c>
      <c r="M2740">
        <v>0.04</v>
      </c>
      <c r="N2740">
        <v>1.07</v>
      </c>
      <c r="O2740">
        <v>1.71</v>
      </c>
      <c r="P2740">
        <v>1.85</v>
      </c>
      <c r="Q2740">
        <v>0.3</v>
      </c>
      <c r="R2740">
        <v>0.35313</v>
      </c>
      <c r="S2740">
        <v>0.43469000000000002</v>
      </c>
      <c r="T2740">
        <v>0.64956000000000003</v>
      </c>
      <c r="U2740">
        <v>1.0150600000000001</v>
      </c>
      <c r="V2740">
        <v>10636.38</v>
      </c>
      <c r="W2740">
        <v>1120.46</v>
      </c>
      <c r="X2740">
        <v>82.52</v>
      </c>
    </row>
    <row r="2741" spans="1:24" x14ac:dyDescent="0.55000000000000004">
      <c r="A2741" s="5">
        <v>40394</v>
      </c>
      <c r="B2741">
        <v>0.19</v>
      </c>
      <c r="C2741">
        <v>0.16</v>
      </c>
      <c r="D2741">
        <v>0.2</v>
      </c>
      <c r="E2741">
        <v>0.28000000000000003</v>
      </c>
      <c r="F2741">
        <v>0.56000000000000005</v>
      </c>
      <c r="G2741">
        <v>0.86</v>
      </c>
      <c r="H2741">
        <v>1.62</v>
      </c>
      <c r="I2741">
        <v>2.33</v>
      </c>
      <c r="J2741">
        <v>2.98</v>
      </c>
      <c r="K2741">
        <v>3.81</v>
      </c>
      <c r="L2741">
        <v>4.07</v>
      </c>
      <c r="M2741">
        <v>0.12</v>
      </c>
      <c r="N2741">
        <v>1.1200000000000001</v>
      </c>
      <c r="O2741">
        <v>1.77</v>
      </c>
      <c r="P2741">
        <v>1.88</v>
      </c>
      <c r="Q2741">
        <v>0.29531000000000002</v>
      </c>
      <c r="R2741">
        <v>0.34688000000000002</v>
      </c>
      <c r="S2741">
        <v>0.42405999999999999</v>
      </c>
      <c r="T2741">
        <v>0.63831000000000004</v>
      </c>
      <c r="U2741">
        <v>1.00156</v>
      </c>
      <c r="V2741">
        <v>10680.43</v>
      </c>
      <c r="W2741">
        <v>1127.24</v>
      </c>
      <c r="X2741">
        <v>82.49</v>
      </c>
    </row>
    <row r="2742" spans="1:24" x14ac:dyDescent="0.55000000000000004">
      <c r="A2742" s="5">
        <v>40395</v>
      </c>
      <c r="B2742">
        <v>0.19</v>
      </c>
      <c r="C2742">
        <v>0.15</v>
      </c>
      <c r="D2742">
        <v>0.19</v>
      </c>
      <c r="E2742">
        <v>0.27</v>
      </c>
      <c r="F2742">
        <v>0.53</v>
      </c>
      <c r="G2742">
        <v>0.81</v>
      </c>
      <c r="H2742">
        <v>1.57</v>
      </c>
      <c r="I2742">
        <v>2.2799999999999998</v>
      </c>
      <c r="J2742">
        <v>2.94</v>
      </c>
      <c r="K2742">
        <v>3.78</v>
      </c>
      <c r="L2742">
        <v>4.05</v>
      </c>
      <c r="M2742">
        <v>7.0000000000000007E-2</v>
      </c>
      <c r="N2742">
        <v>1.07</v>
      </c>
      <c r="O2742">
        <v>1.73</v>
      </c>
      <c r="P2742">
        <v>1.86</v>
      </c>
      <c r="Q2742">
        <v>0.29469000000000001</v>
      </c>
      <c r="R2742">
        <v>0.34499999999999997</v>
      </c>
      <c r="S2742">
        <v>0.41813</v>
      </c>
      <c r="T2742">
        <v>0.63893999999999995</v>
      </c>
      <c r="U2742">
        <v>1.00969</v>
      </c>
      <c r="V2742">
        <v>10674.98</v>
      </c>
      <c r="W2742">
        <v>1125.81</v>
      </c>
      <c r="X2742">
        <v>82</v>
      </c>
    </row>
    <row r="2743" spans="1:24" x14ac:dyDescent="0.55000000000000004">
      <c r="A2743" s="5">
        <v>40396</v>
      </c>
      <c r="B2743">
        <v>0.18</v>
      </c>
      <c r="C2743">
        <v>0.15</v>
      </c>
      <c r="D2743">
        <v>0.19</v>
      </c>
      <c r="E2743">
        <v>0.25</v>
      </c>
      <c r="F2743">
        <v>0.5</v>
      </c>
      <c r="G2743">
        <v>0.78</v>
      </c>
      <c r="H2743">
        <v>1.51</v>
      </c>
      <c r="I2743">
        <v>2.21</v>
      </c>
      <c r="J2743">
        <v>2.86</v>
      </c>
      <c r="K2743">
        <v>3.71</v>
      </c>
      <c r="L2743">
        <v>4</v>
      </c>
      <c r="M2743">
        <v>0.05</v>
      </c>
      <c r="N2743">
        <v>1.04</v>
      </c>
      <c r="O2743">
        <v>1.73</v>
      </c>
      <c r="P2743">
        <v>1.85</v>
      </c>
      <c r="Q2743">
        <v>0.29343999999999998</v>
      </c>
      <c r="R2743">
        <v>0.34155999999999997</v>
      </c>
      <c r="S2743">
        <v>0.41125</v>
      </c>
      <c r="T2743">
        <v>0.63375000000000004</v>
      </c>
      <c r="U2743">
        <v>1.0031300000000001</v>
      </c>
      <c r="V2743">
        <v>10653.56</v>
      </c>
      <c r="W2743">
        <v>1121.6400000000001</v>
      </c>
      <c r="X2743">
        <v>80.67</v>
      </c>
    </row>
    <row r="2744" spans="1:24" x14ac:dyDescent="0.55000000000000004">
      <c r="A2744" s="5">
        <v>40399</v>
      </c>
      <c r="B2744">
        <v>0.18</v>
      </c>
      <c r="C2744">
        <v>0.15</v>
      </c>
      <c r="D2744">
        <v>0.19</v>
      </c>
      <c r="E2744">
        <v>0.26</v>
      </c>
      <c r="F2744">
        <v>0.54</v>
      </c>
      <c r="G2744">
        <v>0.81</v>
      </c>
      <c r="H2744">
        <v>1.54</v>
      </c>
      <c r="I2744">
        <v>2.21</v>
      </c>
      <c r="J2744">
        <v>2.86</v>
      </c>
      <c r="K2744">
        <v>3.73</v>
      </c>
      <c r="L2744">
        <v>4.01</v>
      </c>
      <c r="M2744">
        <v>0.06</v>
      </c>
      <c r="N2744">
        <v>1.04</v>
      </c>
      <c r="O2744">
        <v>1.73</v>
      </c>
      <c r="P2744">
        <v>1.85</v>
      </c>
      <c r="Q2744">
        <v>0.28999999999999998</v>
      </c>
      <c r="R2744">
        <v>0.33750000000000002</v>
      </c>
      <c r="S2744">
        <v>0.40438000000000002</v>
      </c>
      <c r="T2744">
        <v>0.62749999999999995</v>
      </c>
      <c r="U2744">
        <v>0.995</v>
      </c>
      <c r="V2744">
        <v>10698.75</v>
      </c>
      <c r="W2744">
        <v>1127.79</v>
      </c>
      <c r="X2744">
        <v>81.459999999999994</v>
      </c>
    </row>
    <row r="2745" spans="1:24" x14ac:dyDescent="0.55000000000000004">
      <c r="A2745" s="5">
        <v>40400</v>
      </c>
      <c r="B2745">
        <v>0.18</v>
      </c>
      <c r="C2745">
        <v>0.15</v>
      </c>
      <c r="D2745">
        <v>0.19</v>
      </c>
      <c r="E2745">
        <v>0.25</v>
      </c>
      <c r="F2745">
        <v>0.52</v>
      </c>
      <c r="G2745">
        <v>0.78</v>
      </c>
      <c r="H2745">
        <v>1.46</v>
      </c>
      <c r="I2745">
        <v>2.14</v>
      </c>
      <c r="J2745">
        <v>2.79</v>
      </c>
      <c r="K2745">
        <v>3.7</v>
      </c>
      <c r="L2745">
        <v>4</v>
      </c>
      <c r="M2745">
        <v>-0.02</v>
      </c>
      <c r="N2745">
        <v>0.95</v>
      </c>
      <c r="O2745">
        <v>1.63</v>
      </c>
      <c r="P2745">
        <v>1.78</v>
      </c>
      <c r="Q2745">
        <v>0.28563</v>
      </c>
      <c r="R2745">
        <v>0.33312999999999998</v>
      </c>
      <c r="S2745">
        <v>0.39781</v>
      </c>
      <c r="T2745">
        <v>0.62031000000000003</v>
      </c>
      <c r="U2745">
        <v>0.99375000000000002</v>
      </c>
      <c r="V2745">
        <v>10644.25</v>
      </c>
      <c r="W2745">
        <v>1121.06</v>
      </c>
      <c r="X2745">
        <v>80.239999999999995</v>
      </c>
    </row>
    <row r="2746" spans="1:24" x14ac:dyDescent="0.55000000000000004">
      <c r="A2746" s="5">
        <v>40401</v>
      </c>
      <c r="B2746">
        <v>0.17</v>
      </c>
      <c r="C2746">
        <v>0.15</v>
      </c>
      <c r="D2746">
        <v>0.19</v>
      </c>
      <c r="E2746">
        <v>0.25</v>
      </c>
      <c r="F2746">
        <v>0.54</v>
      </c>
      <c r="G2746">
        <v>0.78</v>
      </c>
      <c r="H2746">
        <v>1.44</v>
      </c>
      <c r="I2746">
        <v>2.08</v>
      </c>
      <c r="J2746">
        <v>2.72</v>
      </c>
      <c r="K2746">
        <v>3.62</v>
      </c>
      <c r="L2746">
        <v>3.93</v>
      </c>
      <c r="M2746">
        <v>0.01</v>
      </c>
      <c r="N2746">
        <v>0.95</v>
      </c>
      <c r="O2746">
        <v>1.67</v>
      </c>
      <c r="P2746">
        <v>1.8</v>
      </c>
      <c r="Q2746">
        <v>0.27938000000000002</v>
      </c>
      <c r="R2746">
        <v>0.32468999999999998</v>
      </c>
      <c r="S2746">
        <v>0.38438</v>
      </c>
      <c r="T2746">
        <v>0.60250000000000004</v>
      </c>
      <c r="U2746">
        <v>0.97075</v>
      </c>
      <c r="V2746">
        <v>10378.83</v>
      </c>
      <c r="W2746">
        <v>1089.47</v>
      </c>
      <c r="X2746">
        <v>78.09</v>
      </c>
    </row>
    <row r="2747" spans="1:24" x14ac:dyDescent="0.55000000000000004">
      <c r="A2747" s="5">
        <v>40402</v>
      </c>
      <c r="B2747">
        <v>0.18</v>
      </c>
      <c r="C2747">
        <v>0.16</v>
      </c>
      <c r="D2747">
        <v>0.18</v>
      </c>
      <c r="E2747">
        <v>0.25</v>
      </c>
      <c r="F2747">
        <v>0.55000000000000004</v>
      </c>
      <c r="G2747">
        <v>0.81</v>
      </c>
      <c r="H2747">
        <v>1.48</v>
      </c>
      <c r="I2747">
        <v>2.11</v>
      </c>
      <c r="J2747">
        <v>2.74</v>
      </c>
      <c r="K2747">
        <v>3.63</v>
      </c>
      <c r="L2747">
        <v>3.94</v>
      </c>
      <c r="M2747">
        <v>0.13</v>
      </c>
      <c r="N2747">
        <v>1.05</v>
      </c>
      <c r="O2747">
        <v>1.73</v>
      </c>
      <c r="P2747">
        <v>1.86</v>
      </c>
      <c r="Q2747">
        <v>0.27594000000000002</v>
      </c>
      <c r="R2747">
        <v>0.3175</v>
      </c>
      <c r="S2747">
        <v>0.37624999999999997</v>
      </c>
      <c r="T2747">
        <v>0.59406000000000003</v>
      </c>
      <c r="U2747">
        <v>0.96062999999999998</v>
      </c>
      <c r="V2747">
        <v>10319.950000000001</v>
      </c>
      <c r="W2747">
        <v>1083.6099999999999</v>
      </c>
      <c r="X2747">
        <v>75.680000000000007</v>
      </c>
    </row>
    <row r="2748" spans="1:24" x14ac:dyDescent="0.55000000000000004">
      <c r="A2748" s="5">
        <v>40403</v>
      </c>
      <c r="B2748">
        <v>0.19</v>
      </c>
      <c r="C2748">
        <v>0.15</v>
      </c>
      <c r="D2748">
        <v>0.19</v>
      </c>
      <c r="E2748">
        <v>0.26</v>
      </c>
      <c r="F2748">
        <v>0.54</v>
      </c>
      <c r="G2748">
        <v>0.81</v>
      </c>
      <c r="H2748">
        <v>1.47</v>
      </c>
      <c r="I2748">
        <v>2.0699999999999998</v>
      </c>
      <c r="J2748">
        <v>2.68</v>
      </c>
      <c r="K2748">
        <v>3.56</v>
      </c>
      <c r="L2748">
        <v>3.87</v>
      </c>
      <c r="M2748">
        <v>0.13</v>
      </c>
      <c r="N2748">
        <v>1</v>
      </c>
      <c r="O2748">
        <v>1.68</v>
      </c>
      <c r="P2748">
        <v>1.8</v>
      </c>
      <c r="Q2748">
        <v>0.27188000000000001</v>
      </c>
      <c r="R2748">
        <v>0.31313000000000002</v>
      </c>
      <c r="S2748">
        <v>0.36937999999999999</v>
      </c>
      <c r="T2748">
        <v>0.59187999999999996</v>
      </c>
      <c r="U2748">
        <v>0.96531</v>
      </c>
      <c r="V2748">
        <v>10303.15</v>
      </c>
      <c r="W2748">
        <v>1079.25</v>
      </c>
      <c r="X2748">
        <v>75.39</v>
      </c>
    </row>
    <row r="2749" spans="1:24" x14ac:dyDescent="0.55000000000000004">
      <c r="A2749" s="5">
        <v>40406</v>
      </c>
      <c r="B2749">
        <v>0.2</v>
      </c>
      <c r="C2749">
        <v>0.16</v>
      </c>
      <c r="D2749">
        <v>0.19</v>
      </c>
      <c r="E2749">
        <v>0.25</v>
      </c>
      <c r="F2749">
        <v>0.51</v>
      </c>
      <c r="G2749">
        <v>0.76</v>
      </c>
      <c r="H2749">
        <v>1.4</v>
      </c>
      <c r="I2749">
        <v>2</v>
      </c>
      <c r="J2749">
        <v>2.58</v>
      </c>
      <c r="K2749">
        <v>3.42</v>
      </c>
      <c r="L2749">
        <v>3.72</v>
      </c>
      <c r="M2749">
        <v>0.11</v>
      </c>
      <c r="N2749">
        <v>0.95</v>
      </c>
      <c r="O2749">
        <v>1.6</v>
      </c>
      <c r="P2749">
        <v>1.74</v>
      </c>
      <c r="Q2749">
        <v>0.26938000000000001</v>
      </c>
      <c r="R2749">
        <v>0.30875000000000002</v>
      </c>
      <c r="S2749">
        <v>0.36187999999999998</v>
      </c>
      <c r="T2749">
        <v>0.58731</v>
      </c>
      <c r="U2749">
        <v>0.96094000000000002</v>
      </c>
      <c r="V2749">
        <v>10302.01</v>
      </c>
      <c r="W2749">
        <v>1079.3800000000001</v>
      </c>
      <c r="X2749">
        <v>75.17</v>
      </c>
    </row>
    <row r="2750" spans="1:24" x14ac:dyDescent="0.55000000000000004">
      <c r="A2750" s="5">
        <v>40407</v>
      </c>
      <c r="B2750">
        <v>0.2</v>
      </c>
      <c r="C2750">
        <v>0.17</v>
      </c>
      <c r="D2750">
        <v>0.19</v>
      </c>
      <c r="E2750">
        <v>0.26</v>
      </c>
      <c r="F2750">
        <v>0.52</v>
      </c>
      <c r="G2750">
        <v>0.78</v>
      </c>
      <c r="H2750">
        <v>1.44</v>
      </c>
      <c r="I2750">
        <v>2.06</v>
      </c>
      <c r="J2750">
        <v>2.64</v>
      </c>
      <c r="K2750">
        <v>3.47</v>
      </c>
      <c r="L2750">
        <v>3.77</v>
      </c>
      <c r="M2750">
        <v>0.16</v>
      </c>
      <c r="N2750">
        <v>1.01</v>
      </c>
      <c r="O2750">
        <v>1.67</v>
      </c>
      <c r="P2750">
        <v>1.78</v>
      </c>
      <c r="Q2750">
        <v>0.26656000000000002</v>
      </c>
      <c r="R2750">
        <v>0.30343999999999999</v>
      </c>
      <c r="S2750">
        <v>0.35219</v>
      </c>
      <c r="T2750">
        <v>0.57650000000000001</v>
      </c>
      <c r="U2750">
        <v>0.94618999999999998</v>
      </c>
      <c r="V2750">
        <v>10405.85</v>
      </c>
      <c r="W2750">
        <v>1092.54</v>
      </c>
      <c r="X2750">
        <v>75.760000000000005</v>
      </c>
    </row>
    <row r="2751" spans="1:24" x14ac:dyDescent="0.55000000000000004">
      <c r="A2751" s="5">
        <v>40408</v>
      </c>
      <c r="B2751">
        <v>0.19</v>
      </c>
      <c r="C2751">
        <v>0.16</v>
      </c>
      <c r="D2751">
        <v>0.19</v>
      </c>
      <c r="E2751">
        <v>0.25</v>
      </c>
      <c r="F2751">
        <v>0.51</v>
      </c>
      <c r="G2751">
        <v>0.77</v>
      </c>
      <c r="H2751">
        <v>1.46</v>
      </c>
      <c r="I2751">
        <v>2.06</v>
      </c>
      <c r="J2751">
        <v>2.64</v>
      </c>
      <c r="K2751">
        <v>3.44</v>
      </c>
      <c r="L2751">
        <v>3.73</v>
      </c>
      <c r="M2751">
        <v>0.18</v>
      </c>
      <c r="N2751">
        <v>1.02</v>
      </c>
      <c r="O2751">
        <v>1.67</v>
      </c>
      <c r="P2751">
        <v>1.78</v>
      </c>
      <c r="Q2751">
        <v>0.26624999999999999</v>
      </c>
      <c r="R2751">
        <v>0.3</v>
      </c>
      <c r="S2751">
        <v>0.34547</v>
      </c>
      <c r="T2751">
        <v>0.56843999999999995</v>
      </c>
      <c r="U2751">
        <v>0.93093999999999999</v>
      </c>
      <c r="V2751">
        <v>10415.540000000001</v>
      </c>
      <c r="W2751">
        <v>1094.1600000000001</v>
      </c>
      <c r="X2751">
        <v>75.39</v>
      </c>
    </row>
    <row r="2752" spans="1:24" x14ac:dyDescent="0.55000000000000004">
      <c r="A2752" s="5">
        <v>40409</v>
      </c>
      <c r="B2752">
        <v>0.19</v>
      </c>
      <c r="C2752">
        <v>0.16</v>
      </c>
      <c r="D2752">
        <v>0.19</v>
      </c>
      <c r="E2752">
        <v>0.25</v>
      </c>
      <c r="F2752">
        <v>0.49</v>
      </c>
      <c r="G2752">
        <v>0.74</v>
      </c>
      <c r="H2752">
        <v>1.41</v>
      </c>
      <c r="I2752">
        <v>2.02</v>
      </c>
      <c r="J2752">
        <v>2.58</v>
      </c>
      <c r="K2752">
        <v>3.37</v>
      </c>
      <c r="L2752">
        <v>3.66</v>
      </c>
      <c r="M2752">
        <v>0.19</v>
      </c>
      <c r="N2752">
        <v>1.02</v>
      </c>
      <c r="O2752">
        <v>1.65</v>
      </c>
      <c r="P2752">
        <v>1.77</v>
      </c>
      <c r="Q2752">
        <v>0.26468999999999998</v>
      </c>
      <c r="R2752">
        <v>0.29969000000000001</v>
      </c>
      <c r="S2752">
        <v>0.33905999999999997</v>
      </c>
      <c r="T2752">
        <v>0.55593999999999999</v>
      </c>
      <c r="U2752">
        <v>0.91918999999999995</v>
      </c>
      <c r="V2752">
        <v>10271.209999999999</v>
      </c>
      <c r="W2752">
        <v>1075.6300000000001</v>
      </c>
      <c r="X2752">
        <v>74.45</v>
      </c>
    </row>
    <row r="2753" spans="1:24" x14ac:dyDescent="0.55000000000000004">
      <c r="A2753" s="5">
        <v>40410</v>
      </c>
      <c r="B2753">
        <v>0.2</v>
      </c>
      <c r="C2753">
        <v>0.15</v>
      </c>
      <c r="D2753">
        <v>0.19</v>
      </c>
      <c r="E2753">
        <v>0.26</v>
      </c>
      <c r="F2753">
        <v>0.49</v>
      </c>
      <c r="G2753">
        <v>0.78</v>
      </c>
      <c r="H2753">
        <v>1.47</v>
      </c>
      <c r="I2753">
        <v>2.0699999999999998</v>
      </c>
      <c r="J2753">
        <v>2.62</v>
      </c>
      <c r="K2753">
        <v>3.38</v>
      </c>
      <c r="L2753">
        <v>3.67</v>
      </c>
      <c r="M2753">
        <v>0.23</v>
      </c>
      <c r="N2753">
        <v>1.05</v>
      </c>
      <c r="O2753">
        <v>1.71</v>
      </c>
      <c r="P2753">
        <v>1.77</v>
      </c>
      <c r="Q2753">
        <v>0.26438</v>
      </c>
      <c r="R2753">
        <v>0.29593999999999998</v>
      </c>
      <c r="S2753">
        <v>0.32922000000000001</v>
      </c>
      <c r="T2753">
        <v>0.54562999999999995</v>
      </c>
      <c r="U2753">
        <v>0.90637999999999996</v>
      </c>
      <c r="V2753">
        <v>10213.620000000001</v>
      </c>
      <c r="W2753">
        <v>1071.69</v>
      </c>
      <c r="X2753">
        <v>73.45</v>
      </c>
    </row>
    <row r="2754" spans="1:24" x14ac:dyDescent="0.55000000000000004">
      <c r="A2754" s="5">
        <v>40413</v>
      </c>
      <c r="B2754">
        <v>0.19</v>
      </c>
      <c r="C2754">
        <v>0.16</v>
      </c>
      <c r="D2754">
        <v>0.19</v>
      </c>
      <c r="E2754">
        <v>0.25</v>
      </c>
      <c r="F2754">
        <v>0.49</v>
      </c>
      <c r="G2754">
        <v>0.76</v>
      </c>
      <c r="H2754">
        <v>1.43</v>
      </c>
      <c r="I2754">
        <v>2.04</v>
      </c>
      <c r="J2754">
        <v>2.6</v>
      </c>
      <c r="K2754">
        <v>3.37</v>
      </c>
      <c r="L2754">
        <v>3.65</v>
      </c>
      <c r="M2754">
        <v>0.22</v>
      </c>
      <c r="N2754">
        <v>1.05</v>
      </c>
      <c r="O2754">
        <v>1.64</v>
      </c>
      <c r="P2754">
        <v>1.69</v>
      </c>
      <c r="Q2754">
        <v>0.26374999999999998</v>
      </c>
      <c r="R2754">
        <v>0.28905999999999998</v>
      </c>
      <c r="S2754">
        <v>0.3175</v>
      </c>
      <c r="T2754">
        <v>0.53374999999999995</v>
      </c>
      <c r="U2754">
        <v>0.89424999999999999</v>
      </c>
      <c r="V2754">
        <v>10174.41</v>
      </c>
      <c r="W2754">
        <v>1067.3599999999999</v>
      </c>
      <c r="X2754">
        <v>72.709999999999994</v>
      </c>
    </row>
    <row r="2755" spans="1:24" x14ac:dyDescent="0.55000000000000004">
      <c r="A2755" s="5">
        <v>40414</v>
      </c>
      <c r="B2755">
        <v>0.19</v>
      </c>
      <c r="C2755">
        <v>0.16</v>
      </c>
      <c r="D2755">
        <v>0.2</v>
      </c>
      <c r="E2755">
        <v>0.27</v>
      </c>
      <c r="F2755">
        <v>0.5</v>
      </c>
      <c r="G2755">
        <v>0.72</v>
      </c>
      <c r="H2755">
        <v>1.36</v>
      </c>
      <c r="I2755">
        <v>1.95</v>
      </c>
      <c r="J2755">
        <v>2.5</v>
      </c>
      <c r="K2755">
        <v>3.28</v>
      </c>
      <c r="L2755">
        <v>3.57</v>
      </c>
      <c r="M2755">
        <v>0.17</v>
      </c>
      <c r="N2755">
        <v>1.01</v>
      </c>
      <c r="O2755">
        <v>1.57</v>
      </c>
      <c r="P2755">
        <v>1.68</v>
      </c>
      <c r="Q2755">
        <v>0.26156000000000001</v>
      </c>
      <c r="R2755">
        <v>0.28312999999999999</v>
      </c>
      <c r="S2755">
        <v>0.3075</v>
      </c>
      <c r="T2755">
        <v>0.51831000000000005</v>
      </c>
      <c r="U2755">
        <v>0.87594000000000005</v>
      </c>
      <c r="V2755">
        <v>10040.450000000001</v>
      </c>
      <c r="W2755">
        <v>1051.8699999999999</v>
      </c>
      <c r="X2755">
        <v>71.239999999999995</v>
      </c>
    </row>
    <row r="2756" spans="1:24" x14ac:dyDescent="0.55000000000000004">
      <c r="A2756" s="5">
        <v>40415</v>
      </c>
      <c r="B2756">
        <v>0.19</v>
      </c>
      <c r="C2756">
        <v>0.16</v>
      </c>
      <c r="D2756">
        <v>0.19</v>
      </c>
      <c r="E2756">
        <v>0.26</v>
      </c>
      <c r="F2756">
        <v>0.53</v>
      </c>
      <c r="G2756">
        <v>0.77</v>
      </c>
      <c r="H2756">
        <v>1.4</v>
      </c>
      <c r="I2756">
        <v>2</v>
      </c>
      <c r="J2756">
        <v>2.54</v>
      </c>
      <c r="K2756">
        <v>3.31</v>
      </c>
      <c r="L2756">
        <v>3.59</v>
      </c>
      <c r="M2756">
        <v>0.19</v>
      </c>
      <c r="N2756">
        <v>1.01</v>
      </c>
      <c r="O2756">
        <v>1.54</v>
      </c>
      <c r="P2756">
        <v>1.65</v>
      </c>
      <c r="Q2756">
        <v>0.26156000000000001</v>
      </c>
      <c r="R2756">
        <v>0.27968999999999999</v>
      </c>
      <c r="S2756">
        <v>0.30375000000000002</v>
      </c>
      <c r="T2756">
        <v>0.51124999999999998</v>
      </c>
      <c r="U2756">
        <v>0.87</v>
      </c>
      <c r="V2756">
        <v>10060.06</v>
      </c>
      <c r="W2756">
        <v>1055.33</v>
      </c>
      <c r="X2756">
        <v>72.069999999999993</v>
      </c>
    </row>
    <row r="2757" spans="1:24" x14ac:dyDescent="0.55000000000000004">
      <c r="A2757" s="5">
        <v>40416</v>
      </c>
      <c r="B2757">
        <v>0.19</v>
      </c>
      <c r="C2757">
        <v>0.16</v>
      </c>
      <c r="D2757">
        <v>0.19</v>
      </c>
      <c r="E2757">
        <v>0.25</v>
      </c>
      <c r="F2757">
        <v>0.51</v>
      </c>
      <c r="G2757">
        <v>0.77</v>
      </c>
      <c r="H2757">
        <v>1.38</v>
      </c>
      <c r="I2757">
        <v>1.97</v>
      </c>
      <c r="J2757">
        <v>2.5</v>
      </c>
      <c r="K2757">
        <v>3.25</v>
      </c>
      <c r="L2757">
        <v>3.53</v>
      </c>
      <c r="M2757">
        <v>0.14000000000000001</v>
      </c>
      <c r="N2757">
        <v>0.95</v>
      </c>
      <c r="O2757">
        <v>1.48</v>
      </c>
      <c r="P2757">
        <v>1.59</v>
      </c>
      <c r="Q2757">
        <v>0.26030999999999999</v>
      </c>
      <c r="R2757">
        <v>0.27531</v>
      </c>
      <c r="S2757">
        <v>0.29937999999999998</v>
      </c>
      <c r="T2757">
        <v>0.50724999999999998</v>
      </c>
      <c r="U2757">
        <v>0.86531000000000002</v>
      </c>
      <c r="V2757">
        <v>9985.81</v>
      </c>
      <c r="W2757">
        <v>1047.22</v>
      </c>
      <c r="X2757">
        <v>73.36</v>
      </c>
    </row>
    <row r="2758" spans="1:24" x14ac:dyDescent="0.55000000000000004">
      <c r="A2758" s="5">
        <v>40417</v>
      </c>
      <c r="B2758">
        <v>0.19</v>
      </c>
      <c r="C2758">
        <v>0.15</v>
      </c>
      <c r="D2758">
        <v>0.19</v>
      </c>
      <c r="E2758">
        <v>0.27</v>
      </c>
      <c r="F2758">
        <v>0.56000000000000005</v>
      </c>
      <c r="G2758">
        <v>0.83</v>
      </c>
      <c r="H2758">
        <v>1.49</v>
      </c>
      <c r="I2758">
        <v>2.09</v>
      </c>
      <c r="J2758">
        <v>2.66</v>
      </c>
      <c r="K2758">
        <v>3.41</v>
      </c>
      <c r="L2758">
        <v>3.69</v>
      </c>
      <c r="M2758">
        <v>0.22</v>
      </c>
      <c r="N2758">
        <v>1.05</v>
      </c>
      <c r="O2758">
        <v>1.6</v>
      </c>
      <c r="P2758">
        <v>1.67</v>
      </c>
      <c r="Q2758">
        <v>0.25938</v>
      </c>
      <c r="R2758">
        <v>0.27531</v>
      </c>
      <c r="S2758">
        <v>0.29687999999999998</v>
      </c>
      <c r="T2758">
        <v>0.50319000000000003</v>
      </c>
      <c r="U2758">
        <v>0.85831000000000002</v>
      </c>
      <c r="V2758">
        <v>10150.65</v>
      </c>
      <c r="W2758">
        <v>1064.5899999999999</v>
      </c>
      <c r="X2758">
        <v>75.17</v>
      </c>
    </row>
    <row r="2759" spans="1:24" x14ac:dyDescent="0.55000000000000004">
      <c r="A2759" s="5">
        <v>40420</v>
      </c>
      <c r="B2759">
        <v>0.19</v>
      </c>
      <c r="C2759">
        <v>0.14000000000000001</v>
      </c>
      <c r="D2759">
        <v>0.19</v>
      </c>
      <c r="E2759">
        <v>0.26</v>
      </c>
      <c r="F2759">
        <v>0.5</v>
      </c>
      <c r="G2759">
        <v>0.75</v>
      </c>
      <c r="H2759">
        <v>1.39</v>
      </c>
      <c r="I2759">
        <v>1.98</v>
      </c>
      <c r="J2759">
        <v>2.54</v>
      </c>
      <c r="K2759">
        <v>3.3</v>
      </c>
      <c r="L2759">
        <v>3.6</v>
      </c>
      <c r="M2759">
        <v>0.16</v>
      </c>
      <c r="N2759">
        <v>0.99</v>
      </c>
      <c r="O2759">
        <v>1.54</v>
      </c>
      <c r="P2759">
        <v>1.62</v>
      </c>
      <c r="Q2759" t="e">
        <v>#N/A</v>
      </c>
      <c r="R2759" t="e">
        <v>#N/A</v>
      </c>
      <c r="S2759" t="e">
        <v>#N/A</v>
      </c>
      <c r="T2759" t="e">
        <v>#N/A</v>
      </c>
      <c r="U2759" t="e">
        <v>#N/A</v>
      </c>
      <c r="V2759">
        <v>10009.73</v>
      </c>
      <c r="W2759">
        <v>1048.92</v>
      </c>
      <c r="X2759">
        <v>74.69</v>
      </c>
    </row>
    <row r="2760" spans="1:24" x14ac:dyDescent="0.55000000000000004">
      <c r="A2760" s="5">
        <v>40421</v>
      </c>
      <c r="B2760">
        <v>0.21</v>
      </c>
      <c r="C2760">
        <v>0.14000000000000001</v>
      </c>
      <c r="D2760">
        <v>0.19</v>
      </c>
      <c r="E2760">
        <v>0.25</v>
      </c>
      <c r="F2760">
        <v>0.47</v>
      </c>
      <c r="G2760">
        <v>0.72</v>
      </c>
      <c r="H2760">
        <v>1.33</v>
      </c>
      <c r="I2760">
        <v>1.92</v>
      </c>
      <c r="J2760">
        <v>2.4700000000000002</v>
      </c>
      <c r="K2760">
        <v>3.23</v>
      </c>
      <c r="L2760">
        <v>3.52</v>
      </c>
      <c r="M2760">
        <v>0.14000000000000001</v>
      </c>
      <c r="N2760">
        <v>0.95</v>
      </c>
      <c r="O2760">
        <v>1.51</v>
      </c>
      <c r="P2760">
        <v>1.6</v>
      </c>
      <c r="Q2760">
        <v>0.25780999999999998</v>
      </c>
      <c r="R2760">
        <v>0.27468999999999999</v>
      </c>
      <c r="S2760">
        <v>0.29563</v>
      </c>
      <c r="T2760">
        <v>0.49669000000000002</v>
      </c>
      <c r="U2760">
        <v>0.84306000000000003</v>
      </c>
      <c r="V2760">
        <v>10014.719999999999</v>
      </c>
      <c r="W2760">
        <v>1049.33</v>
      </c>
      <c r="X2760">
        <v>71.930000000000007</v>
      </c>
    </row>
    <row r="2761" spans="1:24" x14ac:dyDescent="0.55000000000000004">
      <c r="A2761" s="5">
        <v>40422</v>
      </c>
      <c r="B2761">
        <v>0.19</v>
      </c>
      <c r="C2761">
        <v>0.13</v>
      </c>
      <c r="D2761">
        <v>0.19</v>
      </c>
      <c r="E2761">
        <v>0.25</v>
      </c>
      <c r="F2761">
        <v>0.5</v>
      </c>
      <c r="G2761">
        <v>0.75</v>
      </c>
      <c r="H2761">
        <v>1.41</v>
      </c>
      <c r="I2761">
        <v>2.02</v>
      </c>
      <c r="J2761">
        <v>2.58</v>
      </c>
      <c r="K2761">
        <v>3.35</v>
      </c>
      <c r="L2761">
        <v>3.65</v>
      </c>
      <c r="M2761">
        <v>0.2</v>
      </c>
      <c r="N2761">
        <v>1.02</v>
      </c>
      <c r="O2761">
        <v>1.58</v>
      </c>
      <c r="P2761">
        <v>1.65</v>
      </c>
      <c r="Q2761">
        <v>0.25780999999999998</v>
      </c>
      <c r="R2761">
        <v>0.27468999999999999</v>
      </c>
      <c r="S2761">
        <v>0.29563</v>
      </c>
      <c r="T2761">
        <v>0.49625000000000002</v>
      </c>
      <c r="U2761">
        <v>0.83987999999999996</v>
      </c>
      <c r="V2761">
        <v>10269.469999999999</v>
      </c>
      <c r="W2761">
        <v>1080.29</v>
      </c>
      <c r="X2761">
        <v>73.97</v>
      </c>
    </row>
    <row r="2762" spans="1:24" x14ac:dyDescent="0.55000000000000004">
      <c r="A2762" s="5">
        <v>40423</v>
      </c>
      <c r="B2762">
        <v>0.19</v>
      </c>
      <c r="C2762">
        <v>0.14000000000000001</v>
      </c>
      <c r="D2762">
        <v>0.18</v>
      </c>
      <c r="E2762">
        <v>0.25</v>
      </c>
      <c r="F2762">
        <v>0.5</v>
      </c>
      <c r="G2762">
        <v>0.76</v>
      </c>
      <c r="H2762">
        <v>1.43</v>
      </c>
      <c r="I2762">
        <v>2.06</v>
      </c>
      <c r="J2762">
        <v>2.63</v>
      </c>
      <c r="K2762">
        <v>3.41</v>
      </c>
      <c r="L2762">
        <v>3.72</v>
      </c>
      <c r="M2762">
        <v>0.23</v>
      </c>
      <c r="N2762">
        <v>1.05</v>
      </c>
      <c r="O2762">
        <v>1.64</v>
      </c>
      <c r="P2762">
        <v>1.69</v>
      </c>
      <c r="Q2762">
        <v>0.25780999999999998</v>
      </c>
      <c r="R2762">
        <v>0.27468999999999999</v>
      </c>
      <c r="S2762">
        <v>0.29437999999999998</v>
      </c>
      <c r="T2762">
        <v>0.49563000000000001</v>
      </c>
      <c r="U2762">
        <v>0.83913000000000004</v>
      </c>
      <c r="V2762">
        <v>10320.1</v>
      </c>
      <c r="W2762">
        <v>1090.0999999999999</v>
      </c>
      <c r="X2762">
        <v>74.989999999999995</v>
      </c>
    </row>
    <row r="2763" spans="1:24" x14ac:dyDescent="0.55000000000000004">
      <c r="A2763" s="5">
        <v>40424</v>
      </c>
      <c r="B2763">
        <v>0.19</v>
      </c>
      <c r="C2763">
        <v>0.14000000000000001</v>
      </c>
      <c r="D2763">
        <v>0.19</v>
      </c>
      <c r="E2763">
        <v>0.25</v>
      </c>
      <c r="F2763">
        <v>0.52</v>
      </c>
      <c r="G2763">
        <v>0.81</v>
      </c>
      <c r="H2763">
        <v>1.49</v>
      </c>
      <c r="I2763">
        <v>2.14</v>
      </c>
      <c r="J2763">
        <v>2.72</v>
      </c>
      <c r="K2763">
        <v>3.49</v>
      </c>
      <c r="L2763">
        <v>3.79</v>
      </c>
      <c r="M2763">
        <v>0.24</v>
      </c>
      <c r="N2763">
        <v>1.1000000000000001</v>
      </c>
      <c r="O2763">
        <v>1.67</v>
      </c>
      <c r="P2763">
        <v>1.72</v>
      </c>
      <c r="Q2763">
        <v>0.25780999999999998</v>
      </c>
      <c r="R2763">
        <v>0.27468999999999999</v>
      </c>
      <c r="S2763">
        <v>0.29281000000000001</v>
      </c>
      <c r="T2763">
        <v>0.49363000000000001</v>
      </c>
      <c r="U2763">
        <v>0.83487999999999996</v>
      </c>
      <c r="V2763">
        <v>10447.93</v>
      </c>
      <c r="W2763">
        <v>1104.51</v>
      </c>
      <c r="X2763">
        <v>74.52</v>
      </c>
    </row>
    <row r="2764" spans="1:24" x14ac:dyDescent="0.55000000000000004">
      <c r="A2764" s="5">
        <v>40427</v>
      </c>
      <c r="B2764" t="e">
        <v>#N/A</v>
      </c>
      <c r="C2764" t="e">
        <v>#N/A</v>
      </c>
      <c r="D2764" t="e">
        <v>#N/A</v>
      </c>
      <c r="E2764" t="e">
        <v>#N/A</v>
      </c>
      <c r="F2764" t="e">
        <v>#N/A</v>
      </c>
      <c r="G2764" t="e">
        <v>#N/A</v>
      </c>
      <c r="H2764" t="e">
        <v>#N/A</v>
      </c>
      <c r="I2764" t="e">
        <v>#N/A</v>
      </c>
      <c r="J2764" t="e">
        <v>#N/A</v>
      </c>
      <c r="K2764" t="e">
        <v>#N/A</v>
      </c>
      <c r="L2764" t="e">
        <v>#N/A</v>
      </c>
      <c r="M2764" t="e">
        <v>#N/A</v>
      </c>
      <c r="N2764" t="e">
        <v>#N/A</v>
      </c>
      <c r="O2764" t="e">
        <v>#N/A</v>
      </c>
      <c r="P2764" t="e">
        <v>#N/A</v>
      </c>
      <c r="Q2764">
        <v>0.25766</v>
      </c>
      <c r="R2764">
        <v>0.27438000000000001</v>
      </c>
      <c r="S2764">
        <v>0.29219000000000001</v>
      </c>
      <c r="T2764">
        <v>0.48921999999999999</v>
      </c>
      <c r="U2764">
        <v>0.83006000000000002</v>
      </c>
      <c r="V2764" t="e">
        <v>#N/A</v>
      </c>
      <c r="W2764" t="e">
        <v>#N/A</v>
      </c>
      <c r="X2764" t="e">
        <v>#N/A</v>
      </c>
    </row>
    <row r="2765" spans="1:24" x14ac:dyDescent="0.55000000000000004">
      <c r="A2765" s="5">
        <v>40428</v>
      </c>
      <c r="B2765">
        <v>0.2</v>
      </c>
      <c r="C2765">
        <v>0.14000000000000001</v>
      </c>
      <c r="D2765">
        <v>0.18</v>
      </c>
      <c r="E2765">
        <v>0.25</v>
      </c>
      <c r="F2765">
        <v>0.49</v>
      </c>
      <c r="G2765">
        <v>0.77</v>
      </c>
      <c r="H2765">
        <v>1.41</v>
      </c>
      <c r="I2765">
        <v>2.04</v>
      </c>
      <c r="J2765">
        <v>2.61</v>
      </c>
      <c r="K2765">
        <v>3.37</v>
      </c>
      <c r="L2765">
        <v>3.67</v>
      </c>
      <c r="M2765">
        <v>0.17</v>
      </c>
      <c r="N2765">
        <v>0.98</v>
      </c>
      <c r="O2765">
        <v>1.56</v>
      </c>
      <c r="P2765">
        <v>1.65</v>
      </c>
      <c r="Q2765">
        <v>0.25766</v>
      </c>
      <c r="R2765">
        <v>0.27438000000000001</v>
      </c>
      <c r="S2765">
        <v>0.29187999999999997</v>
      </c>
      <c r="T2765">
        <v>0.48875000000000002</v>
      </c>
      <c r="U2765">
        <v>0.82594000000000001</v>
      </c>
      <c r="V2765">
        <v>10340.69</v>
      </c>
      <c r="W2765">
        <v>1091.8399999999999</v>
      </c>
      <c r="X2765">
        <v>73.98</v>
      </c>
    </row>
    <row r="2766" spans="1:24" x14ac:dyDescent="0.55000000000000004">
      <c r="A2766" s="5">
        <v>40429</v>
      </c>
      <c r="B2766">
        <v>0.19</v>
      </c>
      <c r="C2766">
        <v>0.14000000000000001</v>
      </c>
      <c r="D2766">
        <v>0.19</v>
      </c>
      <c r="E2766">
        <v>0.24</v>
      </c>
      <c r="F2766">
        <v>0.52</v>
      </c>
      <c r="G2766">
        <v>0.8</v>
      </c>
      <c r="H2766">
        <v>1.46</v>
      </c>
      <c r="I2766">
        <v>2.09</v>
      </c>
      <c r="J2766">
        <v>2.66</v>
      </c>
      <c r="K2766">
        <v>3.42</v>
      </c>
      <c r="L2766">
        <v>3.72</v>
      </c>
      <c r="M2766">
        <v>0.23</v>
      </c>
      <c r="N2766">
        <v>1.02</v>
      </c>
      <c r="O2766">
        <v>1.63</v>
      </c>
      <c r="P2766">
        <v>1.69</v>
      </c>
      <c r="Q2766">
        <v>0.25734000000000001</v>
      </c>
      <c r="R2766">
        <v>0.27438000000000001</v>
      </c>
      <c r="S2766">
        <v>0.29249999999999998</v>
      </c>
      <c r="T2766">
        <v>0.48953000000000002</v>
      </c>
      <c r="U2766">
        <v>0.82330999999999999</v>
      </c>
      <c r="V2766">
        <v>10387.01</v>
      </c>
      <c r="W2766">
        <v>1098.8699999999999</v>
      </c>
      <c r="X2766">
        <v>74.650000000000006</v>
      </c>
    </row>
    <row r="2767" spans="1:24" x14ac:dyDescent="0.55000000000000004">
      <c r="A2767" s="5">
        <v>40430</v>
      </c>
      <c r="B2767">
        <v>0.18</v>
      </c>
      <c r="C2767">
        <v>0.14000000000000001</v>
      </c>
      <c r="D2767">
        <v>0.19</v>
      </c>
      <c r="E2767">
        <v>0.26</v>
      </c>
      <c r="F2767">
        <v>0.56999999999999995</v>
      </c>
      <c r="G2767">
        <v>0.87</v>
      </c>
      <c r="H2767">
        <v>1.57</v>
      </c>
      <c r="I2767">
        <v>2.2000000000000002</v>
      </c>
      <c r="J2767">
        <v>2.77</v>
      </c>
      <c r="K2767">
        <v>3.54</v>
      </c>
      <c r="L2767">
        <v>3.84</v>
      </c>
      <c r="M2767">
        <v>0.28000000000000003</v>
      </c>
      <c r="N2767">
        <v>1.05</v>
      </c>
      <c r="O2767">
        <v>1.71</v>
      </c>
      <c r="P2767">
        <v>1.73</v>
      </c>
      <c r="Q2767">
        <v>0.25734000000000001</v>
      </c>
      <c r="R2767">
        <v>0.27438000000000001</v>
      </c>
      <c r="S2767">
        <v>0.29249999999999998</v>
      </c>
      <c r="T2767">
        <v>0.49</v>
      </c>
      <c r="U2767">
        <v>0.82425000000000004</v>
      </c>
      <c r="V2767">
        <v>10415.24</v>
      </c>
      <c r="W2767">
        <v>1104.18</v>
      </c>
      <c r="X2767">
        <v>74.25</v>
      </c>
    </row>
    <row r="2768" spans="1:24" x14ac:dyDescent="0.55000000000000004">
      <c r="A2768" s="5">
        <v>40431</v>
      </c>
      <c r="B2768">
        <v>0.18</v>
      </c>
      <c r="C2768">
        <v>0.14000000000000001</v>
      </c>
      <c r="D2768">
        <v>0.19</v>
      </c>
      <c r="E2768">
        <v>0.27</v>
      </c>
      <c r="F2768">
        <v>0.57999999999999996</v>
      </c>
      <c r="G2768">
        <v>0.88</v>
      </c>
      <c r="H2768">
        <v>1.59</v>
      </c>
      <c r="I2768">
        <v>2.2400000000000002</v>
      </c>
      <c r="J2768">
        <v>2.81</v>
      </c>
      <c r="K2768">
        <v>3.58</v>
      </c>
      <c r="L2768">
        <v>3.88</v>
      </c>
      <c r="M2768">
        <v>0.25</v>
      </c>
      <c r="N2768">
        <v>1.02</v>
      </c>
      <c r="O2768">
        <v>1.7</v>
      </c>
      <c r="P2768">
        <v>1.73</v>
      </c>
      <c r="Q2768">
        <v>0.25734000000000001</v>
      </c>
      <c r="R2768">
        <v>0.27438000000000001</v>
      </c>
      <c r="S2768">
        <v>0.29219000000000001</v>
      </c>
      <c r="T2768">
        <v>0.48969000000000001</v>
      </c>
      <c r="U2768">
        <v>0.82218999999999998</v>
      </c>
      <c r="V2768">
        <v>10462.77</v>
      </c>
      <c r="W2768">
        <v>1109.55</v>
      </c>
      <c r="X2768">
        <v>76.400000000000006</v>
      </c>
    </row>
    <row r="2769" spans="1:24" x14ac:dyDescent="0.55000000000000004">
      <c r="A2769" s="5">
        <v>40434</v>
      </c>
      <c r="B2769">
        <v>0.18</v>
      </c>
      <c r="C2769">
        <v>0.15</v>
      </c>
      <c r="D2769">
        <v>0.19</v>
      </c>
      <c r="E2769">
        <v>0.26</v>
      </c>
      <c r="F2769">
        <v>0.53</v>
      </c>
      <c r="G2769">
        <v>0.82</v>
      </c>
      <c r="H2769">
        <v>1.51</v>
      </c>
      <c r="I2769">
        <v>2.15</v>
      </c>
      <c r="J2769">
        <v>2.74</v>
      </c>
      <c r="K2769">
        <v>3.52</v>
      </c>
      <c r="L2769">
        <v>3.83</v>
      </c>
      <c r="M2769">
        <v>0.17</v>
      </c>
      <c r="N2769">
        <v>0.94</v>
      </c>
      <c r="O2769">
        <v>1.6</v>
      </c>
      <c r="P2769">
        <v>1.65</v>
      </c>
      <c r="Q2769">
        <v>0.25734000000000001</v>
      </c>
      <c r="R2769">
        <v>0.27438000000000001</v>
      </c>
      <c r="S2769">
        <v>0.29219000000000001</v>
      </c>
      <c r="T2769">
        <v>0.48719000000000001</v>
      </c>
      <c r="U2769">
        <v>0.81988000000000005</v>
      </c>
      <c r="V2769">
        <v>10544.13</v>
      </c>
      <c r="W2769">
        <v>1121.9000000000001</v>
      </c>
      <c r="X2769">
        <v>77.17</v>
      </c>
    </row>
    <row r="2770" spans="1:24" x14ac:dyDescent="0.55000000000000004">
      <c r="A2770" s="5">
        <v>40435</v>
      </c>
      <c r="B2770">
        <v>0.19</v>
      </c>
      <c r="C2770">
        <v>0.15</v>
      </c>
      <c r="D2770">
        <v>0.2</v>
      </c>
      <c r="E2770">
        <v>0.26</v>
      </c>
      <c r="F2770">
        <v>0.5</v>
      </c>
      <c r="G2770">
        <v>0.77</v>
      </c>
      <c r="H2770">
        <v>1.43</v>
      </c>
      <c r="I2770">
        <v>2.09</v>
      </c>
      <c r="J2770">
        <v>2.68</v>
      </c>
      <c r="K2770">
        <v>3.48</v>
      </c>
      <c r="L2770">
        <v>3.79</v>
      </c>
      <c r="M2770">
        <v>0.15</v>
      </c>
      <c r="N2770">
        <v>0.93</v>
      </c>
      <c r="O2770">
        <v>1.64</v>
      </c>
      <c r="P2770">
        <v>1.66</v>
      </c>
      <c r="Q2770">
        <v>0.25734000000000001</v>
      </c>
      <c r="R2770">
        <v>0.27406000000000003</v>
      </c>
      <c r="S2770">
        <v>0.29187999999999997</v>
      </c>
      <c r="T2770">
        <v>0.48187999999999998</v>
      </c>
      <c r="U2770">
        <v>0.80788000000000004</v>
      </c>
      <c r="V2770">
        <v>10526.49</v>
      </c>
      <c r="W2770">
        <v>1121.0999999999999</v>
      </c>
      <c r="X2770">
        <v>76.78</v>
      </c>
    </row>
    <row r="2771" spans="1:24" x14ac:dyDescent="0.55000000000000004">
      <c r="A2771" s="5">
        <v>40436</v>
      </c>
      <c r="B2771">
        <v>0.21</v>
      </c>
      <c r="C2771">
        <v>0.15</v>
      </c>
      <c r="D2771">
        <v>0.2</v>
      </c>
      <c r="E2771">
        <v>0.26</v>
      </c>
      <c r="F2771">
        <v>0.5</v>
      </c>
      <c r="G2771">
        <v>0.77</v>
      </c>
      <c r="H2771">
        <v>1.46</v>
      </c>
      <c r="I2771">
        <v>2.13</v>
      </c>
      <c r="J2771">
        <v>2.74</v>
      </c>
      <c r="K2771">
        <v>3.55</v>
      </c>
      <c r="L2771">
        <v>3.87</v>
      </c>
      <c r="M2771">
        <v>0.17</v>
      </c>
      <c r="N2771">
        <v>0.97</v>
      </c>
      <c r="O2771">
        <v>1.68</v>
      </c>
      <c r="P2771">
        <v>1.72</v>
      </c>
      <c r="Q2771">
        <v>0.25734000000000001</v>
      </c>
      <c r="R2771">
        <v>0.27406000000000003</v>
      </c>
      <c r="S2771">
        <v>0.29203000000000001</v>
      </c>
      <c r="T2771">
        <v>0.47453000000000001</v>
      </c>
      <c r="U2771">
        <v>0.79749999999999999</v>
      </c>
      <c r="V2771">
        <v>10572.73</v>
      </c>
      <c r="W2771">
        <v>1125.07</v>
      </c>
      <c r="X2771">
        <v>75.92</v>
      </c>
    </row>
    <row r="2772" spans="1:24" x14ac:dyDescent="0.55000000000000004">
      <c r="A2772" s="5">
        <v>40437</v>
      </c>
      <c r="B2772">
        <v>0.21</v>
      </c>
      <c r="C2772">
        <v>0.16</v>
      </c>
      <c r="D2772">
        <v>0.2</v>
      </c>
      <c r="E2772">
        <v>0.25</v>
      </c>
      <c r="F2772">
        <v>0.48</v>
      </c>
      <c r="G2772">
        <v>0.77</v>
      </c>
      <c r="H2772">
        <v>1.48</v>
      </c>
      <c r="I2772">
        <v>2.17</v>
      </c>
      <c r="J2772">
        <v>2.77</v>
      </c>
      <c r="K2772">
        <v>3.61</v>
      </c>
      <c r="L2772">
        <v>3.92</v>
      </c>
      <c r="M2772">
        <v>0.19</v>
      </c>
      <c r="N2772">
        <v>1</v>
      </c>
      <c r="O2772">
        <v>1.73</v>
      </c>
      <c r="P2772">
        <v>1.77</v>
      </c>
      <c r="Q2772">
        <v>0.25734000000000001</v>
      </c>
      <c r="R2772">
        <v>0.27406000000000003</v>
      </c>
      <c r="S2772">
        <v>0.29141</v>
      </c>
      <c r="T2772">
        <v>0.47438000000000002</v>
      </c>
      <c r="U2772">
        <v>0.79400000000000004</v>
      </c>
      <c r="V2772">
        <v>10594.83</v>
      </c>
      <c r="W2772">
        <v>1124.6600000000001</v>
      </c>
      <c r="X2772">
        <v>74.58</v>
      </c>
    </row>
    <row r="2773" spans="1:24" x14ac:dyDescent="0.55000000000000004">
      <c r="A2773" s="5">
        <v>40438</v>
      </c>
      <c r="B2773">
        <v>0.21</v>
      </c>
      <c r="C2773">
        <v>0.16</v>
      </c>
      <c r="D2773">
        <v>0.2</v>
      </c>
      <c r="E2773">
        <v>0.26</v>
      </c>
      <c r="F2773">
        <v>0.48</v>
      </c>
      <c r="G2773">
        <v>0.75</v>
      </c>
      <c r="H2773">
        <v>1.46</v>
      </c>
      <c r="I2773">
        <v>2.14</v>
      </c>
      <c r="J2773">
        <v>2.75</v>
      </c>
      <c r="K2773">
        <v>3.6</v>
      </c>
      <c r="L2773">
        <v>3.9</v>
      </c>
      <c r="M2773">
        <v>0.21</v>
      </c>
      <c r="N2773">
        <v>1</v>
      </c>
      <c r="O2773">
        <v>1.71</v>
      </c>
      <c r="P2773">
        <v>1.79</v>
      </c>
      <c r="Q2773">
        <v>0.25750000000000001</v>
      </c>
      <c r="R2773">
        <v>0.27438000000000001</v>
      </c>
      <c r="S2773">
        <v>0.29155999999999999</v>
      </c>
      <c r="T2773">
        <v>0.47313</v>
      </c>
      <c r="U2773">
        <v>0.79362999999999995</v>
      </c>
      <c r="V2773">
        <v>10607.85</v>
      </c>
      <c r="W2773">
        <v>1125.5899999999999</v>
      </c>
      <c r="X2773">
        <v>73.63</v>
      </c>
    </row>
    <row r="2774" spans="1:24" x14ac:dyDescent="0.55000000000000004">
      <c r="A2774" s="5">
        <v>40441</v>
      </c>
      <c r="B2774">
        <v>0.21</v>
      </c>
      <c r="C2774">
        <v>0.17</v>
      </c>
      <c r="D2774">
        <v>0.2</v>
      </c>
      <c r="E2774">
        <v>0.26</v>
      </c>
      <c r="F2774">
        <v>0.47</v>
      </c>
      <c r="G2774">
        <v>0.73</v>
      </c>
      <c r="H2774">
        <v>1.43</v>
      </c>
      <c r="I2774">
        <v>2.1</v>
      </c>
      <c r="J2774">
        <v>2.72</v>
      </c>
      <c r="K2774">
        <v>3.57</v>
      </c>
      <c r="L2774">
        <v>3.87</v>
      </c>
      <c r="M2774">
        <v>0.19</v>
      </c>
      <c r="N2774">
        <v>0.94</v>
      </c>
      <c r="O2774">
        <v>1.61</v>
      </c>
      <c r="P2774">
        <v>1.74</v>
      </c>
      <c r="Q2774">
        <v>0.25624999999999998</v>
      </c>
      <c r="R2774">
        <v>0.27312999999999998</v>
      </c>
      <c r="S2774">
        <v>0.29031000000000001</v>
      </c>
      <c r="T2774">
        <v>0.47313</v>
      </c>
      <c r="U2774">
        <v>0.79362999999999995</v>
      </c>
      <c r="V2774">
        <v>10753.62</v>
      </c>
      <c r="W2774">
        <v>1142.71</v>
      </c>
      <c r="X2774">
        <v>74.81</v>
      </c>
    </row>
    <row r="2775" spans="1:24" x14ac:dyDescent="0.55000000000000004">
      <c r="A2775" s="5">
        <v>40442</v>
      </c>
      <c r="B2775">
        <v>0.2</v>
      </c>
      <c r="C2775">
        <v>0.17</v>
      </c>
      <c r="D2775">
        <v>0.2</v>
      </c>
      <c r="E2775">
        <v>0.26</v>
      </c>
      <c r="F2775">
        <v>0.43</v>
      </c>
      <c r="G2775">
        <v>0.68</v>
      </c>
      <c r="H2775">
        <v>1.34</v>
      </c>
      <c r="I2775">
        <v>1.99</v>
      </c>
      <c r="J2775">
        <v>2.61</v>
      </c>
      <c r="K2775">
        <v>3.49</v>
      </c>
      <c r="L2775">
        <v>3.79</v>
      </c>
      <c r="M2775">
        <v>0.05</v>
      </c>
      <c r="N2775">
        <v>0.78</v>
      </c>
      <c r="O2775">
        <v>1.47</v>
      </c>
      <c r="P2775">
        <v>1.61</v>
      </c>
      <c r="Q2775">
        <v>0.25624999999999998</v>
      </c>
      <c r="R2775">
        <v>0.27312999999999998</v>
      </c>
      <c r="S2775">
        <v>0.28969</v>
      </c>
      <c r="T2775">
        <v>0.47313</v>
      </c>
      <c r="U2775">
        <v>0.79337999999999997</v>
      </c>
      <c r="V2775">
        <v>10761.03</v>
      </c>
      <c r="W2775">
        <v>1139.78</v>
      </c>
      <c r="X2775">
        <v>72.959999999999994</v>
      </c>
    </row>
    <row r="2776" spans="1:24" x14ac:dyDescent="0.55000000000000004">
      <c r="A2776" s="5">
        <v>40443</v>
      </c>
      <c r="B2776">
        <v>0.21</v>
      </c>
      <c r="C2776">
        <v>0.16</v>
      </c>
      <c r="D2776">
        <v>0.19</v>
      </c>
      <c r="E2776">
        <v>0.25</v>
      </c>
      <c r="F2776">
        <v>0.44</v>
      </c>
      <c r="G2776">
        <v>0.68</v>
      </c>
      <c r="H2776">
        <v>1.33</v>
      </c>
      <c r="I2776">
        <v>1.96</v>
      </c>
      <c r="J2776">
        <v>2.56</v>
      </c>
      <c r="K2776">
        <v>3.43</v>
      </c>
      <c r="L2776">
        <v>3.74</v>
      </c>
      <c r="M2776">
        <v>0.01</v>
      </c>
      <c r="N2776">
        <v>0.74</v>
      </c>
      <c r="O2776">
        <v>1.44</v>
      </c>
      <c r="P2776">
        <v>1.56</v>
      </c>
      <c r="Q2776">
        <v>0.25624999999999998</v>
      </c>
      <c r="R2776">
        <v>0.27296999999999999</v>
      </c>
      <c r="S2776">
        <v>0.28938000000000003</v>
      </c>
      <c r="T2776">
        <v>0.46405999999999997</v>
      </c>
      <c r="U2776">
        <v>0.78169</v>
      </c>
      <c r="V2776">
        <v>10739.31</v>
      </c>
      <c r="W2776">
        <v>1134.28</v>
      </c>
      <c r="X2776">
        <v>72.98</v>
      </c>
    </row>
    <row r="2777" spans="1:24" x14ac:dyDescent="0.55000000000000004">
      <c r="A2777" s="5">
        <v>40444</v>
      </c>
      <c r="B2777">
        <v>0.2</v>
      </c>
      <c r="C2777">
        <v>0.16</v>
      </c>
      <c r="D2777">
        <v>0.2</v>
      </c>
      <c r="E2777">
        <v>0.25</v>
      </c>
      <c r="F2777">
        <v>0.45</v>
      </c>
      <c r="G2777">
        <v>0.67</v>
      </c>
      <c r="H2777">
        <v>1.34</v>
      </c>
      <c r="I2777">
        <v>1.96</v>
      </c>
      <c r="J2777">
        <v>2.56</v>
      </c>
      <c r="K2777">
        <v>3.43</v>
      </c>
      <c r="L2777">
        <v>3.73</v>
      </c>
      <c r="M2777">
        <v>0.05</v>
      </c>
      <c r="N2777">
        <v>0.77</v>
      </c>
      <c r="O2777">
        <v>1.44</v>
      </c>
      <c r="P2777">
        <v>1.59</v>
      </c>
      <c r="Q2777">
        <v>0.25624999999999998</v>
      </c>
      <c r="R2777">
        <v>0.27296999999999999</v>
      </c>
      <c r="S2777">
        <v>0.28938000000000003</v>
      </c>
      <c r="T2777">
        <v>0.46281</v>
      </c>
      <c r="U2777">
        <v>0.78125</v>
      </c>
      <c r="V2777">
        <v>10662.42</v>
      </c>
      <c r="W2777">
        <v>1124.83</v>
      </c>
      <c r="X2777">
        <v>73.400000000000006</v>
      </c>
    </row>
    <row r="2778" spans="1:24" x14ac:dyDescent="0.55000000000000004">
      <c r="A2778" s="5">
        <v>40445</v>
      </c>
      <c r="B2778">
        <v>0.21</v>
      </c>
      <c r="C2778">
        <v>0.15</v>
      </c>
      <c r="D2778">
        <v>0.19</v>
      </c>
      <c r="E2778">
        <v>0.25</v>
      </c>
      <c r="F2778">
        <v>0.45</v>
      </c>
      <c r="G2778">
        <v>0.69</v>
      </c>
      <c r="H2778">
        <v>1.37</v>
      </c>
      <c r="I2778">
        <v>2.0099999999999998</v>
      </c>
      <c r="J2778">
        <v>2.62</v>
      </c>
      <c r="K2778">
        <v>3.5</v>
      </c>
      <c r="L2778">
        <v>3.79</v>
      </c>
      <c r="M2778">
        <v>0.06</v>
      </c>
      <c r="N2778">
        <v>0.81</v>
      </c>
      <c r="O2778">
        <v>1.51</v>
      </c>
      <c r="P2778">
        <v>1.65</v>
      </c>
      <c r="Q2778">
        <v>0.25624999999999998</v>
      </c>
      <c r="R2778">
        <v>0.27296999999999999</v>
      </c>
      <c r="S2778">
        <v>0.28938000000000003</v>
      </c>
      <c r="T2778">
        <v>0.46405999999999997</v>
      </c>
      <c r="U2778">
        <v>0.78063000000000005</v>
      </c>
      <c r="V2778">
        <v>10860.26</v>
      </c>
      <c r="W2778">
        <v>1148.67</v>
      </c>
      <c r="X2778">
        <v>74.63</v>
      </c>
    </row>
    <row r="2779" spans="1:24" x14ac:dyDescent="0.55000000000000004">
      <c r="A2779" s="5">
        <v>40448</v>
      </c>
      <c r="B2779">
        <v>0.19</v>
      </c>
      <c r="C2779">
        <v>0.16</v>
      </c>
      <c r="D2779">
        <v>0.19</v>
      </c>
      <c r="E2779">
        <v>0.26</v>
      </c>
      <c r="F2779">
        <v>0.44</v>
      </c>
      <c r="G2779">
        <v>0.66</v>
      </c>
      <c r="H2779">
        <v>1.31</v>
      </c>
      <c r="I2779">
        <v>1.92</v>
      </c>
      <c r="J2779">
        <v>2.54</v>
      </c>
      <c r="K2779">
        <v>3.4</v>
      </c>
      <c r="L2779">
        <v>3.7</v>
      </c>
      <c r="M2779">
        <v>0.02</v>
      </c>
      <c r="N2779">
        <v>0.79</v>
      </c>
      <c r="O2779">
        <v>1.53</v>
      </c>
      <c r="P2779">
        <v>1.61</v>
      </c>
      <c r="Q2779">
        <v>0.25624999999999998</v>
      </c>
      <c r="R2779">
        <v>0.27296999999999999</v>
      </c>
      <c r="S2779">
        <v>0.28938000000000003</v>
      </c>
      <c r="T2779">
        <v>0.46250000000000002</v>
      </c>
      <c r="U2779">
        <v>0.77863000000000004</v>
      </c>
      <c r="V2779">
        <v>10812.04</v>
      </c>
      <c r="W2779">
        <v>1142.1600000000001</v>
      </c>
      <c r="X2779">
        <v>76.510000000000005</v>
      </c>
    </row>
    <row r="2780" spans="1:24" x14ac:dyDescent="0.55000000000000004">
      <c r="A2780" s="5">
        <v>40449</v>
      </c>
      <c r="B2780">
        <v>0.19</v>
      </c>
      <c r="C2780">
        <v>0.16</v>
      </c>
      <c r="D2780">
        <v>0.2</v>
      </c>
      <c r="E2780">
        <v>0.26</v>
      </c>
      <c r="F2780">
        <v>0.37</v>
      </c>
      <c r="G2780">
        <v>0.64</v>
      </c>
      <c r="H2780">
        <v>1.25</v>
      </c>
      <c r="I2780">
        <v>1.85</v>
      </c>
      <c r="J2780">
        <v>2.48</v>
      </c>
      <c r="K2780">
        <v>3.35</v>
      </c>
      <c r="L2780">
        <v>3.66</v>
      </c>
      <c r="M2780">
        <v>-0.06</v>
      </c>
      <c r="N2780">
        <v>0.69</v>
      </c>
      <c r="O2780">
        <v>1.43</v>
      </c>
      <c r="P2780">
        <v>1.53</v>
      </c>
      <c r="Q2780">
        <v>0.25624999999999998</v>
      </c>
      <c r="R2780">
        <v>0.27296999999999999</v>
      </c>
      <c r="S2780">
        <v>0.28938000000000003</v>
      </c>
      <c r="T2780">
        <v>0.46250000000000002</v>
      </c>
      <c r="U2780">
        <v>0.77849999999999997</v>
      </c>
      <c r="V2780">
        <v>10858.14</v>
      </c>
      <c r="W2780">
        <v>1147.7</v>
      </c>
      <c r="X2780">
        <v>76.150000000000006</v>
      </c>
    </row>
    <row r="2781" spans="1:24" x14ac:dyDescent="0.55000000000000004">
      <c r="A2781" s="5">
        <v>40450</v>
      </c>
      <c r="B2781">
        <v>0.19</v>
      </c>
      <c r="C2781">
        <v>0.16</v>
      </c>
      <c r="D2781">
        <v>0.2</v>
      </c>
      <c r="E2781">
        <v>0.27</v>
      </c>
      <c r="F2781">
        <v>0.44</v>
      </c>
      <c r="G2781">
        <v>0.67</v>
      </c>
      <c r="H2781">
        <v>1.28</v>
      </c>
      <c r="I2781">
        <v>1.91</v>
      </c>
      <c r="J2781">
        <v>2.52</v>
      </c>
      <c r="K2781">
        <v>3.38</v>
      </c>
      <c r="L2781">
        <v>3.69</v>
      </c>
      <c r="M2781">
        <v>-0.02</v>
      </c>
      <c r="N2781">
        <v>0.74</v>
      </c>
      <c r="O2781">
        <v>1.48</v>
      </c>
      <c r="P2781">
        <v>1.58</v>
      </c>
      <c r="Q2781">
        <v>0.25624999999999998</v>
      </c>
      <c r="R2781">
        <v>0.27296999999999999</v>
      </c>
      <c r="S2781">
        <v>0.28999999999999998</v>
      </c>
      <c r="T2781">
        <v>0.46250000000000002</v>
      </c>
      <c r="U2781">
        <v>0.77825</v>
      </c>
      <c r="V2781">
        <v>10835.28</v>
      </c>
      <c r="W2781">
        <v>1144.73</v>
      </c>
      <c r="X2781">
        <v>77.849999999999994</v>
      </c>
    </row>
    <row r="2782" spans="1:24" x14ac:dyDescent="0.55000000000000004">
      <c r="A2782" s="5">
        <v>40451</v>
      </c>
      <c r="B2782">
        <v>0.15</v>
      </c>
      <c r="C2782">
        <v>0.16</v>
      </c>
      <c r="D2782">
        <v>0.19</v>
      </c>
      <c r="E2782">
        <v>0.27</v>
      </c>
      <c r="F2782">
        <v>0.42</v>
      </c>
      <c r="G2782">
        <v>0.64</v>
      </c>
      <c r="H2782">
        <v>1.27</v>
      </c>
      <c r="I2782">
        <v>1.91</v>
      </c>
      <c r="J2782">
        <v>2.5299999999999998</v>
      </c>
      <c r="K2782">
        <v>3.38</v>
      </c>
      <c r="L2782">
        <v>3.69</v>
      </c>
      <c r="M2782">
        <v>-0.03</v>
      </c>
      <c r="N2782">
        <v>0.75</v>
      </c>
      <c r="O2782">
        <v>1.51</v>
      </c>
      <c r="P2782">
        <v>1.63</v>
      </c>
      <c r="Q2782">
        <v>0.25624999999999998</v>
      </c>
      <c r="R2782">
        <v>0.27296999999999999</v>
      </c>
      <c r="S2782">
        <v>0.28999999999999998</v>
      </c>
      <c r="T2782">
        <v>0.46250000000000002</v>
      </c>
      <c r="U2782">
        <v>0.77775000000000005</v>
      </c>
      <c r="V2782">
        <v>10788.05</v>
      </c>
      <c r="W2782">
        <v>1141.2</v>
      </c>
      <c r="X2782">
        <v>79.95</v>
      </c>
    </row>
    <row r="2783" spans="1:24" x14ac:dyDescent="0.55000000000000004">
      <c r="A2783" s="5">
        <v>40452</v>
      </c>
      <c r="B2783">
        <v>0.2</v>
      </c>
      <c r="C2783">
        <v>0.16</v>
      </c>
      <c r="D2783">
        <v>0.19</v>
      </c>
      <c r="E2783">
        <v>0.26</v>
      </c>
      <c r="F2783">
        <v>0.42</v>
      </c>
      <c r="G2783">
        <v>0.63</v>
      </c>
      <c r="H2783">
        <v>1.26</v>
      </c>
      <c r="I2783">
        <v>1.9</v>
      </c>
      <c r="J2783">
        <v>2.54</v>
      </c>
      <c r="K2783">
        <v>3.4</v>
      </c>
      <c r="L2783">
        <v>3.71</v>
      </c>
      <c r="M2783">
        <v>-7.0000000000000007E-2</v>
      </c>
      <c r="N2783">
        <v>0.75</v>
      </c>
      <c r="O2783">
        <v>1.49</v>
      </c>
      <c r="P2783">
        <v>1.61</v>
      </c>
      <c r="Q2783">
        <v>0.25688</v>
      </c>
      <c r="R2783">
        <v>0.27359</v>
      </c>
      <c r="S2783">
        <v>0.29063</v>
      </c>
      <c r="T2783">
        <v>0.46312999999999999</v>
      </c>
      <c r="U2783">
        <v>0.77837999999999996</v>
      </c>
      <c r="V2783">
        <v>10829.68</v>
      </c>
      <c r="W2783">
        <v>1146.24</v>
      </c>
      <c r="X2783">
        <v>81.569999999999993</v>
      </c>
    </row>
    <row r="2784" spans="1:24" x14ac:dyDescent="0.55000000000000004">
      <c r="A2784" s="5">
        <v>40455</v>
      </c>
      <c r="B2784">
        <v>0.2</v>
      </c>
      <c r="C2784">
        <v>0.13</v>
      </c>
      <c r="D2784">
        <v>0.19</v>
      </c>
      <c r="E2784">
        <v>0.26</v>
      </c>
      <c r="F2784">
        <v>0.41</v>
      </c>
      <c r="G2784">
        <v>0.62</v>
      </c>
      <c r="H2784">
        <v>1.23</v>
      </c>
      <c r="I2784">
        <v>1.86</v>
      </c>
      <c r="J2784">
        <v>2.5</v>
      </c>
      <c r="K2784">
        <v>3.39</v>
      </c>
      <c r="L2784">
        <v>3.71</v>
      </c>
      <c r="M2784">
        <v>-0.1</v>
      </c>
      <c r="N2784">
        <v>0.72</v>
      </c>
      <c r="O2784">
        <v>1.49</v>
      </c>
      <c r="P2784">
        <v>1.59</v>
      </c>
      <c r="Q2784">
        <v>0.25688</v>
      </c>
      <c r="R2784">
        <v>0.27359</v>
      </c>
      <c r="S2784">
        <v>0.29063</v>
      </c>
      <c r="T2784">
        <v>0.46312999999999999</v>
      </c>
      <c r="U2784">
        <v>0.77700000000000002</v>
      </c>
      <c r="V2784">
        <v>10751.27</v>
      </c>
      <c r="W2784">
        <v>1137.03</v>
      </c>
      <c r="X2784">
        <v>81.430000000000007</v>
      </c>
    </row>
    <row r="2785" spans="1:24" x14ac:dyDescent="0.55000000000000004">
      <c r="A2785" s="5">
        <v>40456</v>
      </c>
      <c r="B2785">
        <v>0.2</v>
      </c>
      <c r="C2785">
        <v>0.12</v>
      </c>
      <c r="D2785">
        <v>0.18</v>
      </c>
      <c r="E2785">
        <v>0.25</v>
      </c>
      <c r="F2785">
        <v>0.41</v>
      </c>
      <c r="G2785">
        <v>0.6</v>
      </c>
      <c r="H2785">
        <v>1.21</v>
      </c>
      <c r="I2785">
        <v>1.83</v>
      </c>
      <c r="J2785">
        <v>2.5</v>
      </c>
      <c r="K2785">
        <v>3.41</v>
      </c>
      <c r="L2785">
        <v>3.74</v>
      </c>
      <c r="M2785">
        <v>-0.19</v>
      </c>
      <c r="N2785">
        <v>0.65</v>
      </c>
      <c r="O2785">
        <v>1.4</v>
      </c>
      <c r="P2785">
        <v>1.54</v>
      </c>
      <c r="Q2785">
        <v>0.25688</v>
      </c>
      <c r="R2785">
        <v>0.27359</v>
      </c>
      <c r="S2785">
        <v>0.28999999999999998</v>
      </c>
      <c r="T2785">
        <v>0.46188000000000001</v>
      </c>
      <c r="U2785">
        <v>0.77675000000000005</v>
      </c>
      <c r="V2785">
        <v>10944.72</v>
      </c>
      <c r="W2785">
        <v>1160.75</v>
      </c>
      <c r="X2785">
        <v>82.83</v>
      </c>
    </row>
    <row r="2786" spans="1:24" x14ac:dyDescent="0.55000000000000004">
      <c r="A2786" s="5">
        <v>40457</v>
      </c>
      <c r="B2786">
        <v>0.19</v>
      </c>
      <c r="C2786">
        <v>0.13</v>
      </c>
      <c r="D2786">
        <v>0.17</v>
      </c>
      <c r="E2786">
        <v>0.24</v>
      </c>
      <c r="F2786">
        <v>0.38</v>
      </c>
      <c r="G2786">
        <v>0.56999999999999995</v>
      </c>
      <c r="H2786">
        <v>1.1599999999999999</v>
      </c>
      <c r="I2786">
        <v>1.77</v>
      </c>
      <c r="J2786">
        <v>2.41</v>
      </c>
      <c r="K2786">
        <v>3.34</v>
      </c>
      <c r="L2786">
        <v>3.67</v>
      </c>
      <c r="M2786">
        <v>-0.28999999999999998</v>
      </c>
      <c r="N2786">
        <v>0.52</v>
      </c>
      <c r="O2786">
        <v>1.31</v>
      </c>
      <c r="P2786">
        <v>1.43</v>
      </c>
      <c r="Q2786">
        <v>0.25688</v>
      </c>
      <c r="R2786">
        <v>0.27359</v>
      </c>
      <c r="S2786">
        <v>0.28969</v>
      </c>
      <c r="T2786">
        <v>0.46156000000000003</v>
      </c>
      <c r="U2786">
        <v>0.77412999999999998</v>
      </c>
      <c r="V2786">
        <v>10967.65</v>
      </c>
      <c r="W2786">
        <v>1159.97</v>
      </c>
      <c r="X2786">
        <v>83.21</v>
      </c>
    </row>
    <row r="2787" spans="1:24" x14ac:dyDescent="0.55000000000000004">
      <c r="A2787" s="5">
        <v>40458</v>
      </c>
      <c r="B2787">
        <v>0.18</v>
      </c>
      <c r="C2787">
        <v>0.13</v>
      </c>
      <c r="D2787">
        <v>0.17</v>
      </c>
      <c r="E2787">
        <v>0.23</v>
      </c>
      <c r="F2787">
        <v>0.36</v>
      </c>
      <c r="G2787">
        <v>0.54</v>
      </c>
      <c r="H2787">
        <v>1.1399999999999999</v>
      </c>
      <c r="I2787">
        <v>1.76</v>
      </c>
      <c r="J2787">
        <v>2.41</v>
      </c>
      <c r="K2787">
        <v>3.38</v>
      </c>
      <c r="L2787">
        <v>3.72</v>
      </c>
      <c r="M2787">
        <v>-0.27</v>
      </c>
      <c r="N2787">
        <v>0.53</v>
      </c>
      <c r="O2787">
        <v>1.34</v>
      </c>
      <c r="P2787">
        <v>1.48</v>
      </c>
      <c r="Q2787">
        <v>0.25624999999999998</v>
      </c>
      <c r="R2787">
        <v>0.27296999999999999</v>
      </c>
      <c r="S2787">
        <v>0.28905999999999998</v>
      </c>
      <c r="T2787">
        <v>0.45874999999999999</v>
      </c>
      <c r="U2787">
        <v>0.77149999999999996</v>
      </c>
      <c r="V2787">
        <v>10948.58</v>
      </c>
      <c r="W2787">
        <v>1158.06</v>
      </c>
      <c r="X2787">
        <v>81.34</v>
      </c>
    </row>
    <row r="2788" spans="1:24" x14ac:dyDescent="0.55000000000000004">
      <c r="A2788" s="5">
        <v>40459</v>
      </c>
      <c r="B2788">
        <v>0.18</v>
      </c>
      <c r="C2788">
        <v>0.12</v>
      </c>
      <c r="D2788">
        <v>0.16</v>
      </c>
      <c r="E2788">
        <v>0.21</v>
      </c>
      <c r="F2788">
        <v>0.35</v>
      </c>
      <c r="G2788">
        <v>0.54</v>
      </c>
      <c r="H2788">
        <v>1.1100000000000001</v>
      </c>
      <c r="I2788">
        <v>1.75</v>
      </c>
      <c r="J2788">
        <v>2.41</v>
      </c>
      <c r="K2788">
        <v>3.39</v>
      </c>
      <c r="L2788">
        <v>3.75</v>
      </c>
      <c r="M2788">
        <v>-0.37</v>
      </c>
      <c r="N2788">
        <v>0.45</v>
      </c>
      <c r="O2788">
        <v>1.27</v>
      </c>
      <c r="P2788">
        <v>1.42</v>
      </c>
      <c r="Q2788">
        <v>0.25624999999999998</v>
      </c>
      <c r="R2788">
        <v>0.27296999999999999</v>
      </c>
      <c r="S2788">
        <v>0.28905999999999998</v>
      </c>
      <c r="T2788">
        <v>0.45750000000000002</v>
      </c>
      <c r="U2788">
        <v>0.76956000000000002</v>
      </c>
      <c r="V2788">
        <v>11006.48</v>
      </c>
      <c r="W2788">
        <v>1165.1500000000001</v>
      </c>
      <c r="X2788">
        <v>82.66</v>
      </c>
    </row>
    <row r="2789" spans="1:24" x14ac:dyDescent="0.55000000000000004">
      <c r="A2789" s="5">
        <v>40462</v>
      </c>
      <c r="B2789" t="e">
        <v>#N/A</v>
      </c>
      <c r="C2789" t="e">
        <v>#N/A</v>
      </c>
      <c r="D2789" t="e">
        <v>#N/A</v>
      </c>
      <c r="E2789" t="e">
        <v>#N/A</v>
      </c>
      <c r="F2789" t="e">
        <v>#N/A</v>
      </c>
      <c r="G2789" t="e">
        <v>#N/A</v>
      </c>
      <c r="H2789" t="e">
        <v>#N/A</v>
      </c>
      <c r="I2789" t="e">
        <v>#N/A</v>
      </c>
      <c r="J2789" t="e">
        <v>#N/A</v>
      </c>
      <c r="K2789" t="e">
        <v>#N/A</v>
      </c>
      <c r="L2789" t="e">
        <v>#N/A</v>
      </c>
      <c r="M2789" t="e">
        <v>#N/A</v>
      </c>
      <c r="N2789" t="e">
        <v>#N/A</v>
      </c>
      <c r="O2789" t="e">
        <v>#N/A</v>
      </c>
      <c r="P2789" t="e">
        <v>#N/A</v>
      </c>
      <c r="Q2789">
        <v>0.25624999999999998</v>
      </c>
      <c r="R2789">
        <v>0.27296999999999999</v>
      </c>
      <c r="S2789">
        <v>0.28905999999999998</v>
      </c>
      <c r="T2789">
        <v>0.45656000000000002</v>
      </c>
      <c r="U2789">
        <v>0.76693999999999996</v>
      </c>
      <c r="V2789">
        <v>11010.34</v>
      </c>
      <c r="W2789">
        <v>1165.32</v>
      </c>
      <c r="X2789">
        <v>82.18</v>
      </c>
    </row>
    <row r="2790" spans="1:24" x14ac:dyDescent="0.55000000000000004">
      <c r="A2790" s="5">
        <v>40463</v>
      </c>
      <c r="B2790">
        <v>0.18</v>
      </c>
      <c r="C2790">
        <v>0.13</v>
      </c>
      <c r="D2790">
        <v>0.17</v>
      </c>
      <c r="E2790">
        <v>0.21</v>
      </c>
      <c r="F2790">
        <v>0.37</v>
      </c>
      <c r="G2790">
        <v>0.59</v>
      </c>
      <c r="H2790">
        <v>1.1399999999999999</v>
      </c>
      <c r="I2790">
        <v>1.77</v>
      </c>
      <c r="J2790">
        <v>2.44</v>
      </c>
      <c r="K2790">
        <v>3.44</v>
      </c>
      <c r="L2790">
        <v>3.8</v>
      </c>
      <c r="M2790">
        <v>-0.34</v>
      </c>
      <c r="N2790">
        <v>0.49</v>
      </c>
      <c r="O2790">
        <v>1.32</v>
      </c>
      <c r="P2790">
        <v>1.46</v>
      </c>
      <c r="Q2790">
        <v>0.25624999999999998</v>
      </c>
      <c r="R2790">
        <v>0.27296999999999999</v>
      </c>
      <c r="S2790">
        <v>0.28905999999999998</v>
      </c>
      <c r="T2790">
        <v>0.45500000000000002</v>
      </c>
      <c r="U2790">
        <v>0.76649999999999996</v>
      </c>
      <c r="V2790">
        <v>11020.4</v>
      </c>
      <c r="W2790">
        <v>1169.77</v>
      </c>
      <c r="X2790">
        <v>81.67</v>
      </c>
    </row>
    <row r="2791" spans="1:24" x14ac:dyDescent="0.55000000000000004">
      <c r="A2791" s="5">
        <v>40464</v>
      </c>
      <c r="B2791">
        <v>0.18</v>
      </c>
      <c r="C2791">
        <v>0.13</v>
      </c>
      <c r="D2791">
        <v>0.18</v>
      </c>
      <c r="E2791">
        <v>0.22</v>
      </c>
      <c r="F2791">
        <v>0.37</v>
      </c>
      <c r="G2791">
        <v>0.56999999999999995</v>
      </c>
      <c r="H2791">
        <v>1.1299999999999999</v>
      </c>
      <c r="I2791">
        <v>1.77</v>
      </c>
      <c r="J2791">
        <v>2.46</v>
      </c>
      <c r="K2791">
        <v>3.48</v>
      </c>
      <c r="L2791">
        <v>3.84</v>
      </c>
      <c r="M2791">
        <v>-0.44</v>
      </c>
      <c r="N2791">
        <v>0.44</v>
      </c>
      <c r="O2791">
        <v>1.25</v>
      </c>
      <c r="P2791">
        <v>1.41</v>
      </c>
      <c r="Q2791">
        <v>0.25624999999999998</v>
      </c>
      <c r="R2791">
        <v>0.27296999999999999</v>
      </c>
      <c r="S2791">
        <v>0.28905999999999998</v>
      </c>
      <c r="T2791">
        <v>0.45500000000000002</v>
      </c>
      <c r="U2791">
        <v>0.76680999999999999</v>
      </c>
      <c r="V2791">
        <v>11096.08</v>
      </c>
      <c r="W2791">
        <v>1178.0999999999999</v>
      </c>
      <c r="X2791">
        <v>83.03</v>
      </c>
    </row>
    <row r="2792" spans="1:24" x14ac:dyDescent="0.55000000000000004">
      <c r="A2792" s="5">
        <v>40465</v>
      </c>
      <c r="B2792">
        <v>0.19</v>
      </c>
      <c r="C2792">
        <v>0.14000000000000001</v>
      </c>
      <c r="D2792">
        <v>0.17</v>
      </c>
      <c r="E2792">
        <v>0.22</v>
      </c>
      <c r="F2792">
        <v>0.38</v>
      </c>
      <c r="G2792">
        <v>0.6</v>
      </c>
      <c r="H2792">
        <v>1.18</v>
      </c>
      <c r="I2792">
        <v>1.83</v>
      </c>
      <c r="J2792">
        <v>2.52</v>
      </c>
      <c r="K2792">
        <v>3.54</v>
      </c>
      <c r="L2792">
        <v>3.91</v>
      </c>
      <c r="M2792">
        <v>-0.49</v>
      </c>
      <c r="N2792">
        <v>0.41</v>
      </c>
      <c r="O2792">
        <v>1.23</v>
      </c>
      <c r="P2792">
        <v>1.36</v>
      </c>
      <c r="Q2792">
        <v>0.25624999999999998</v>
      </c>
      <c r="R2792">
        <v>0.27296999999999999</v>
      </c>
      <c r="S2792">
        <v>0.28905999999999998</v>
      </c>
      <c r="T2792">
        <v>0.45374999999999999</v>
      </c>
      <c r="U2792">
        <v>0.76649999999999996</v>
      </c>
      <c r="V2792">
        <v>11094.57</v>
      </c>
      <c r="W2792">
        <v>1173.81</v>
      </c>
      <c r="X2792">
        <v>82.71</v>
      </c>
    </row>
    <row r="2793" spans="1:24" x14ac:dyDescent="0.55000000000000004">
      <c r="A2793" s="5">
        <v>40466</v>
      </c>
      <c r="B2793">
        <v>0.2</v>
      </c>
      <c r="C2793">
        <v>0.14000000000000001</v>
      </c>
      <c r="D2793">
        <v>0.17</v>
      </c>
      <c r="E2793">
        <v>0.22</v>
      </c>
      <c r="F2793">
        <v>0.37</v>
      </c>
      <c r="G2793">
        <v>0.59</v>
      </c>
      <c r="H2793">
        <v>1.2</v>
      </c>
      <c r="I2793">
        <v>1.88</v>
      </c>
      <c r="J2793">
        <v>2.59</v>
      </c>
      <c r="K2793">
        <v>3.62</v>
      </c>
      <c r="L2793">
        <v>3.98</v>
      </c>
      <c r="M2793">
        <v>-0.38</v>
      </c>
      <c r="N2793">
        <v>0.5</v>
      </c>
      <c r="O2793">
        <v>1.32</v>
      </c>
      <c r="P2793">
        <v>1.42</v>
      </c>
      <c r="Q2793">
        <v>0.25624999999999998</v>
      </c>
      <c r="R2793">
        <v>0.27296999999999999</v>
      </c>
      <c r="S2793">
        <v>0.28905999999999998</v>
      </c>
      <c r="T2793">
        <v>0.45250000000000001</v>
      </c>
      <c r="U2793">
        <v>0.76663000000000003</v>
      </c>
      <c r="V2793">
        <v>11062.78</v>
      </c>
      <c r="W2793">
        <v>1176.19</v>
      </c>
      <c r="X2793">
        <v>81.23</v>
      </c>
    </row>
    <row r="2794" spans="1:24" x14ac:dyDescent="0.55000000000000004">
      <c r="A2794" s="5">
        <v>40469</v>
      </c>
      <c r="B2794">
        <v>0.19</v>
      </c>
      <c r="C2794">
        <v>0.15</v>
      </c>
      <c r="D2794">
        <v>0.18</v>
      </c>
      <c r="E2794">
        <v>0.23</v>
      </c>
      <c r="F2794">
        <v>0.38</v>
      </c>
      <c r="G2794">
        <v>0.55000000000000004</v>
      </c>
      <c r="H2794">
        <v>1.1399999999999999</v>
      </c>
      <c r="I2794">
        <v>1.81</v>
      </c>
      <c r="J2794">
        <v>2.52</v>
      </c>
      <c r="K2794">
        <v>3.57</v>
      </c>
      <c r="L2794">
        <v>3.93</v>
      </c>
      <c r="M2794">
        <v>-0.39</v>
      </c>
      <c r="N2794">
        <v>0.47</v>
      </c>
      <c r="O2794">
        <v>1.29</v>
      </c>
      <c r="P2794">
        <v>1.39</v>
      </c>
      <c r="Q2794">
        <v>0.25624999999999998</v>
      </c>
      <c r="R2794">
        <v>0.27172000000000002</v>
      </c>
      <c r="S2794">
        <v>0.28905999999999998</v>
      </c>
      <c r="T2794">
        <v>0.45250000000000001</v>
      </c>
      <c r="U2794">
        <v>0.76549999999999996</v>
      </c>
      <c r="V2794">
        <v>11143.69</v>
      </c>
      <c r="W2794">
        <v>1184.71</v>
      </c>
      <c r="X2794">
        <v>83.06</v>
      </c>
    </row>
    <row r="2795" spans="1:24" x14ac:dyDescent="0.55000000000000004">
      <c r="A2795" s="5">
        <v>40470</v>
      </c>
      <c r="B2795">
        <v>0.19</v>
      </c>
      <c r="C2795">
        <v>0.14000000000000001</v>
      </c>
      <c r="D2795">
        <v>0.18</v>
      </c>
      <c r="E2795">
        <v>0.22</v>
      </c>
      <c r="F2795">
        <v>0.37</v>
      </c>
      <c r="G2795">
        <v>0.54</v>
      </c>
      <c r="H2795">
        <v>1.1100000000000001</v>
      </c>
      <c r="I2795">
        <v>1.79</v>
      </c>
      <c r="J2795">
        <v>2.5</v>
      </c>
      <c r="K2795">
        <v>3.53</v>
      </c>
      <c r="L2795">
        <v>3.9</v>
      </c>
      <c r="M2795">
        <v>-0.4</v>
      </c>
      <c r="N2795">
        <v>0.44</v>
      </c>
      <c r="O2795">
        <v>1.22</v>
      </c>
      <c r="P2795">
        <v>1.35</v>
      </c>
      <c r="Q2795">
        <v>0.25624999999999998</v>
      </c>
      <c r="R2795">
        <v>0.27172000000000002</v>
      </c>
      <c r="S2795">
        <v>0.28905999999999998</v>
      </c>
      <c r="T2795">
        <v>0.45250000000000001</v>
      </c>
      <c r="U2795">
        <v>0.76549999999999996</v>
      </c>
      <c r="V2795">
        <v>10978.62</v>
      </c>
      <c r="W2795">
        <v>1165.9000000000001</v>
      </c>
      <c r="X2795">
        <v>79.569999999999993</v>
      </c>
    </row>
    <row r="2796" spans="1:24" x14ac:dyDescent="0.55000000000000004">
      <c r="A2796" s="5">
        <v>40471</v>
      </c>
      <c r="B2796">
        <v>0.19</v>
      </c>
      <c r="C2796">
        <v>0.14000000000000001</v>
      </c>
      <c r="D2796">
        <v>0.17</v>
      </c>
      <c r="E2796">
        <v>0.22</v>
      </c>
      <c r="F2796">
        <v>0.35</v>
      </c>
      <c r="G2796">
        <v>0.52</v>
      </c>
      <c r="H2796">
        <v>1.1100000000000001</v>
      </c>
      <c r="I2796">
        <v>1.79</v>
      </c>
      <c r="J2796">
        <v>2.5099999999999998</v>
      </c>
      <c r="K2796">
        <v>3.53</v>
      </c>
      <c r="L2796">
        <v>3.89</v>
      </c>
      <c r="M2796">
        <v>-0.37</v>
      </c>
      <c r="N2796">
        <v>0.47</v>
      </c>
      <c r="O2796">
        <v>1.26</v>
      </c>
      <c r="P2796">
        <v>1.36</v>
      </c>
      <c r="Q2796">
        <v>0.25624999999999998</v>
      </c>
      <c r="R2796">
        <v>0.27109</v>
      </c>
      <c r="S2796">
        <v>0.28843999999999997</v>
      </c>
      <c r="T2796">
        <v>0.45374999999999999</v>
      </c>
      <c r="U2796">
        <v>0.76549999999999996</v>
      </c>
      <c r="V2796">
        <v>11107.97</v>
      </c>
      <c r="W2796">
        <v>1178.17</v>
      </c>
      <c r="X2796">
        <v>81.93</v>
      </c>
    </row>
    <row r="2797" spans="1:24" x14ac:dyDescent="0.55000000000000004">
      <c r="A2797" s="5">
        <v>40472</v>
      </c>
      <c r="B2797">
        <v>0.19</v>
      </c>
      <c r="C2797">
        <v>0.13</v>
      </c>
      <c r="D2797">
        <v>0.18</v>
      </c>
      <c r="E2797">
        <v>0.22</v>
      </c>
      <c r="F2797">
        <v>0.37</v>
      </c>
      <c r="G2797">
        <v>0.52</v>
      </c>
      <c r="H2797">
        <v>1.1499999999999999</v>
      </c>
      <c r="I2797">
        <v>1.85</v>
      </c>
      <c r="J2797">
        <v>2.57</v>
      </c>
      <c r="K2797">
        <v>3.59</v>
      </c>
      <c r="L2797">
        <v>3.95</v>
      </c>
      <c r="M2797">
        <v>-0.37</v>
      </c>
      <c r="N2797">
        <v>0.5</v>
      </c>
      <c r="O2797">
        <v>1.32</v>
      </c>
      <c r="P2797">
        <v>1.38</v>
      </c>
      <c r="Q2797">
        <v>0.25624999999999998</v>
      </c>
      <c r="R2797">
        <v>0.27109</v>
      </c>
      <c r="S2797">
        <v>0.28843999999999997</v>
      </c>
      <c r="T2797">
        <v>0.45250000000000001</v>
      </c>
      <c r="U2797">
        <v>0.76537999999999995</v>
      </c>
      <c r="V2797">
        <v>11146.57</v>
      </c>
      <c r="W2797">
        <v>1180.26</v>
      </c>
      <c r="X2797">
        <v>80.03</v>
      </c>
    </row>
    <row r="2798" spans="1:24" x14ac:dyDescent="0.55000000000000004">
      <c r="A2798" s="5">
        <v>40473</v>
      </c>
      <c r="B2798">
        <v>0.19</v>
      </c>
      <c r="C2798">
        <v>0.13</v>
      </c>
      <c r="D2798">
        <v>0.18</v>
      </c>
      <c r="E2798">
        <v>0.21</v>
      </c>
      <c r="F2798">
        <v>0.35</v>
      </c>
      <c r="G2798">
        <v>0.54</v>
      </c>
      <c r="H2798">
        <v>1.17</v>
      </c>
      <c r="I2798">
        <v>1.88</v>
      </c>
      <c r="J2798">
        <v>2.59</v>
      </c>
      <c r="K2798">
        <v>3.59</v>
      </c>
      <c r="L2798">
        <v>3.94</v>
      </c>
      <c r="M2798">
        <v>-0.39</v>
      </c>
      <c r="N2798">
        <v>0.5</v>
      </c>
      <c r="O2798">
        <v>1.3</v>
      </c>
      <c r="P2798">
        <v>1.4</v>
      </c>
      <c r="Q2798">
        <v>0.25624999999999998</v>
      </c>
      <c r="R2798">
        <v>0.27109</v>
      </c>
      <c r="S2798">
        <v>0.28843999999999997</v>
      </c>
      <c r="T2798">
        <v>0.45250000000000001</v>
      </c>
      <c r="U2798">
        <v>0.76537999999999995</v>
      </c>
      <c r="V2798">
        <v>11132.56</v>
      </c>
      <c r="W2798">
        <v>1183.08</v>
      </c>
      <c r="X2798">
        <v>81.150000000000006</v>
      </c>
    </row>
    <row r="2799" spans="1:24" x14ac:dyDescent="0.55000000000000004">
      <c r="A2799" s="5">
        <v>40476</v>
      </c>
      <c r="B2799">
        <v>0.19</v>
      </c>
      <c r="C2799">
        <v>0.14000000000000001</v>
      </c>
      <c r="D2799">
        <v>0.18</v>
      </c>
      <c r="E2799">
        <v>0.23</v>
      </c>
      <c r="F2799">
        <v>0.37</v>
      </c>
      <c r="G2799">
        <v>0.55000000000000004</v>
      </c>
      <c r="H2799">
        <v>1.2</v>
      </c>
      <c r="I2799">
        <v>1.89</v>
      </c>
      <c r="J2799">
        <v>2.59</v>
      </c>
      <c r="K2799">
        <v>3.56</v>
      </c>
      <c r="L2799">
        <v>3.91</v>
      </c>
      <c r="M2799">
        <v>-0.42</v>
      </c>
      <c r="N2799">
        <v>0.45</v>
      </c>
      <c r="O2799">
        <v>1.27</v>
      </c>
      <c r="P2799">
        <v>1.35</v>
      </c>
      <c r="Q2799">
        <v>0.25624999999999998</v>
      </c>
      <c r="R2799">
        <v>0.27109</v>
      </c>
      <c r="S2799">
        <v>0.28843999999999997</v>
      </c>
      <c r="T2799">
        <v>0.45250000000000001</v>
      </c>
      <c r="U2799">
        <v>0.76524999999999999</v>
      </c>
      <c r="V2799">
        <v>11164.05</v>
      </c>
      <c r="W2799">
        <v>1185.6199999999999</v>
      </c>
      <c r="X2799">
        <v>82</v>
      </c>
    </row>
    <row r="2800" spans="1:24" x14ac:dyDescent="0.55000000000000004">
      <c r="A2800" s="5">
        <v>40477</v>
      </c>
      <c r="B2800">
        <v>0.19</v>
      </c>
      <c r="C2800">
        <v>0.14000000000000001</v>
      </c>
      <c r="D2800">
        <v>0.18</v>
      </c>
      <c r="E2800">
        <v>0.23</v>
      </c>
      <c r="F2800">
        <v>0.4</v>
      </c>
      <c r="G2800">
        <v>0.59</v>
      </c>
      <c r="H2800">
        <v>1.27</v>
      </c>
      <c r="I2800">
        <v>1.98</v>
      </c>
      <c r="J2800">
        <v>2.67</v>
      </c>
      <c r="K2800">
        <v>3.66</v>
      </c>
      <c r="L2800">
        <v>4</v>
      </c>
      <c r="M2800">
        <v>-0.36</v>
      </c>
      <c r="N2800">
        <v>0.52</v>
      </c>
      <c r="O2800">
        <v>1.34</v>
      </c>
      <c r="P2800">
        <v>1.42</v>
      </c>
      <c r="Q2800">
        <v>0.25530999999999998</v>
      </c>
      <c r="R2800">
        <v>0.27109</v>
      </c>
      <c r="S2800">
        <v>0.28843999999999997</v>
      </c>
      <c r="T2800">
        <v>0.45124999999999998</v>
      </c>
      <c r="U2800">
        <v>0.76524999999999999</v>
      </c>
      <c r="V2800">
        <v>11169.46</v>
      </c>
      <c r="W2800">
        <v>1185.6400000000001</v>
      </c>
      <c r="X2800">
        <v>82.6</v>
      </c>
    </row>
    <row r="2801" spans="1:24" x14ac:dyDescent="0.55000000000000004">
      <c r="A2801" s="5">
        <v>40478</v>
      </c>
      <c r="B2801">
        <v>0.19</v>
      </c>
      <c r="C2801">
        <v>0.14000000000000001</v>
      </c>
      <c r="D2801">
        <v>0.18</v>
      </c>
      <c r="E2801">
        <v>0.23</v>
      </c>
      <c r="F2801">
        <v>0.4</v>
      </c>
      <c r="G2801">
        <v>0.64</v>
      </c>
      <c r="H2801">
        <v>1.34</v>
      </c>
      <c r="I2801">
        <v>2.06</v>
      </c>
      <c r="J2801">
        <v>2.75</v>
      </c>
      <c r="K2801">
        <v>3.72</v>
      </c>
      <c r="L2801">
        <v>4.0599999999999996</v>
      </c>
      <c r="M2801">
        <v>-0.25</v>
      </c>
      <c r="N2801">
        <v>0.62</v>
      </c>
      <c r="O2801">
        <v>1.4</v>
      </c>
      <c r="P2801">
        <v>1.48</v>
      </c>
      <c r="Q2801">
        <v>0.25530999999999998</v>
      </c>
      <c r="R2801">
        <v>0.27078000000000002</v>
      </c>
      <c r="S2801">
        <v>0.28813</v>
      </c>
      <c r="T2801">
        <v>0.45030999999999999</v>
      </c>
      <c r="U2801">
        <v>0.76537999999999995</v>
      </c>
      <c r="V2801">
        <v>11126.28</v>
      </c>
      <c r="W2801">
        <v>1182.45</v>
      </c>
      <c r="X2801">
        <v>81.900000000000006</v>
      </c>
    </row>
    <row r="2802" spans="1:24" x14ac:dyDescent="0.55000000000000004">
      <c r="A2802" s="5">
        <v>40479</v>
      </c>
      <c r="B2802">
        <v>0.19</v>
      </c>
      <c r="C2802">
        <v>0.13</v>
      </c>
      <c r="D2802">
        <v>0.18</v>
      </c>
      <c r="E2802">
        <v>0.23</v>
      </c>
      <c r="F2802">
        <v>0.37</v>
      </c>
      <c r="G2802">
        <v>0.56000000000000005</v>
      </c>
      <c r="H2802">
        <v>1.23</v>
      </c>
      <c r="I2802">
        <v>1.97</v>
      </c>
      <c r="J2802">
        <v>2.69</v>
      </c>
      <c r="K2802">
        <v>3.7</v>
      </c>
      <c r="L2802">
        <v>4.05</v>
      </c>
      <c r="M2802">
        <v>-0.28999999999999998</v>
      </c>
      <c r="N2802">
        <v>0.56999999999999995</v>
      </c>
      <c r="O2802">
        <v>1.37</v>
      </c>
      <c r="P2802">
        <v>1.45</v>
      </c>
      <c r="Q2802">
        <v>0.25406000000000001</v>
      </c>
      <c r="R2802">
        <v>0.27016000000000001</v>
      </c>
      <c r="S2802">
        <v>0.28688000000000002</v>
      </c>
      <c r="T2802">
        <v>0.44980999999999999</v>
      </c>
      <c r="U2802">
        <v>0.76400000000000001</v>
      </c>
      <c r="V2802">
        <v>11113.95</v>
      </c>
      <c r="W2802">
        <v>1183.78</v>
      </c>
      <c r="X2802">
        <v>82.2</v>
      </c>
    </row>
    <row r="2803" spans="1:24" x14ac:dyDescent="0.55000000000000004">
      <c r="A2803" s="5">
        <v>40480</v>
      </c>
      <c r="B2803">
        <v>0.2</v>
      </c>
      <c r="C2803">
        <v>0.12</v>
      </c>
      <c r="D2803">
        <v>0.17</v>
      </c>
      <c r="E2803">
        <v>0.22</v>
      </c>
      <c r="F2803">
        <v>0.34</v>
      </c>
      <c r="G2803">
        <v>0.51</v>
      </c>
      <c r="H2803">
        <v>1.17</v>
      </c>
      <c r="I2803">
        <v>1.89</v>
      </c>
      <c r="J2803">
        <v>2.63</v>
      </c>
      <c r="K2803">
        <v>3.64</v>
      </c>
      <c r="L2803">
        <v>3.99</v>
      </c>
      <c r="M2803">
        <v>-0.31</v>
      </c>
      <c r="N2803">
        <v>0.5</v>
      </c>
      <c r="O2803">
        <v>1.27</v>
      </c>
      <c r="P2803">
        <v>1.41</v>
      </c>
      <c r="Q2803">
        <v>0.25374999999999998</v>
      </c>
      <c r="R2803">
        <v>0.26766000000000001</v>
      </c>
      <c r="S2803">
        <v>0.28594000000000003</v>
      </c>
      <c r="T2803">
        <v>0.44844000000000001</v>
      </c>
      <c r="U2803">
        <v>0.76219000000000003</v>
      </c>
      <c r="V2803">
        <v>11118.49</v>
      </c>
      <c r="W2803">
        <v>1183.26</v>
      </c>
      <c r="X2803">
        <v>81.45</v>
      </c>
    </row>
    <row r="2804" spans="1:24" x14ac:dyDescent="0.55000000000000004">
      <c r="A2804" s="5">
        <v>40483</v>
      </c>
      <c r="B2804">
        <v>0.2</v>
      </c>
      <c r="C2804">
        <v>0.13</v>
      </c>
      <c r="D2804">
        <v>0.16</v>
      </c>
      <c r="E2804">
        <v>0.22</v>
      </c>
      <c r="F2804">
        <v>0.34</v>
      </c>
      <c r="G2804">
        <v>0.5</v>
      </c>
      <c r="H2804">
        <v>1.17</v>
      </c>
      <c r="I2804">
        <v>1.9</v>
      </c>
      <c r="J2804">
        <v>2.66</v>
      </c>
      <c r="K2804">
        <v>3.66</v>
      </c>
      <c r="L2804">
        <v>4.01</v>
      </c>
      <c r="M2804">
        <v>-0.34</v>
      </c>
      <c r="N2804">
        <v>0.49</v>
      </c>
      <c r="O2804">
        <v>1.23</v>
      </c>
      <c r="P2804">
        <v>1.4</v>
      </c>
      <c r="Q2804">
        <v>0.25374999999999998</v>
      </c>
      <c r="R2804">
        <v>0.26859</v>
      </c>
      <c r="S2804">
        <v>0.28594000000000003</v>
      </c>
      <c r="T2804">
        <v>0.44563000000000003</v>
      </c>
      <c r="U2804">
        <v>0.76037999999999994</v>
      </c>
      <c r="V2804">
        <v>11124.62</v>
      </c>
      <c r="W2804">
        <v>1184.3800000000001</v>
      </c>
      <c r="X2804">
        <v>82.94</v>
      </c>
    </row>
    <row r="2805" spans="1:24" x14ac:dyDescent="0.55000000000000004">
      <c r="A2805" s="5">
        <v>40484</v>
      </c>
      <c r="B2805">
        <v>0.2</v>
      </c>
      <c r="C2805">
        <v>0.13</v>
      </c>
      <c r="D2805">
        <v>0.16</v>
      </c>
      <c r="E2805">
        <v>0.22</v>
      </c>
      <c r="F2805">
        <v>0.34</v>
      </c>
      <c r="G2805">
        <v>0.51</v>
      </c>
      <c r="H2805">
        <v>1.1499999999999999</v>
      </c>
      <c r="I2805">
        <v>1.87</v>
      </c>
      <c r="J2805">
        <v>2.63</v>
      </c>
      <c r="K2805">
        <v>3.58</v>
      </c>
      <c r="L2805">
        <v>3.93</v>
      </c>
      <c r="M2805">
        <v>-0.34</v>
      </c>
      <c r="N2805">
        <v>0.49</v>
      </c>
      <c r="O2805">
        <v>1.18</v>
      </c>
      <c r="P2805">
        <v>1.35</v>
      </c>
      <c r="Q2805">
        <v>0.25374999999999998</v>
      </c>
      <c r="R2805">
        <v>0.26859</v>
      </c>
      <c r="S2805">
        <v>0.28594000000000003</v>
      </c>
      <c r="T2805">
        <v>0.44563000000000003</v>
      </c>
      <c r="U2805">
        <v>0.76037999999999994</v>
      </c>
      <c r="V2805">
        <v>11188.72</v>
      </c>
      <c r="W2805">
        <v>1193.57</v>
      </c>
      <c r="X2805">
        <v>83.91</v>
      </c>
    </row>
    <row r="2806" spans="1:24" x14ac:dyDescent="0.55000000000000004">
      <c r="A2806" s="5">
        <v>40485</v>
      </c>
      <c r="B2806">
        <v>0.2</v>
      </c>
      <c r="C2806">
        <v>0.13</v>
      </c>
      <c r="D2806">
        <v>0.16</v>
      </c>
      <c r="E2806">
        <v>0.22</v>
      </c>
      <c r="F2806">
        <v>0.34</v>
      </c>
      <c r="G2806">
        <v>0.49</v>
      </c>
      <c r="H2806">
        <v>1.1100000000000001</v>
      </c>
      <c r="I2806">
        <v>1.85</v>
      </c>
      <c r="J2806">
        <v>2.67</v>
      </c>
      <c r="K2806">
        <v>3.71</v>
      </c>
      <c r="L2806">
        <v>4.09</v>
      </c>
      <c r="M2806">
        <v>-0.4</v>
      </c>
      <c r="N2806">
        <v>0.5</v>
      </c>
      <c r="O2806">
        <v>1.22</v>
      </c>
      <c r="P2806">
        <v>1.43</v>
      </c>
      <c r="Q2806">
        <v>0.25374999999999998</v>
      </c>
      <c r="R2806">
        <v>0.26859</v>
      </c>
      <c r="S2806">
        <v>0.28594000000000003</v>
      </c>
      <c r="T2806">
        <v>0.44438</v>
      </c>
      <c r="U2806">
        <v>0.76037999999999994</v>
      </c>
      <c r="V2806">
        <v>11215.13</v>
      </c>
      <c r="W2806">
        <v>1197.96</v>
      </c>
      <c r="X2806">
        <v>84.45</v>
      </c>
    </row>
    <row r="2807" spans="1:24" x14ac:dyDescent="0.55000000000000004">
      <c r="A2807" s="5">
        <v>40486</v>
      </c>
      <c r="B2807">
        <v>0.19</v>
      </c>
      <c r="C2807">
        <v>0.13</v>
      </c>
      <c r="D2807">
        <v>0.17</v>
      </c>
      <c r="E2807">
        <v>0.21</v>
      </c>
      <c r="F2807">
        <v>0.33</v>
      </c>
      <c r="G2807">
        <v>0.45</v>
      </c>
      <c r="H2807">
        <v>1.04</v>
      </c>
      <c r="I2807">
        <v>1.73</v>
      </c>
      <c r="J2807">
        <v>2.5299999999999998</v>
      </c>
      <c r="K2807">
        <v>3.62</v>
      </c>
      <c r="L2807">
        <v>4.04</v>
      </c>
      <c r="M2807">
        <v>-0.48</v>
      </c>
      <c r="N2807">
        <v>0.44</v>
      </c>
      <c r="O2807">
        <v>1.2</v>
      </c>
      <c r="P2807">
        <v>1.47</v>
      </c>
      <c r="Q2807">
        <v>0.25344</v>
      </c>
      <c r="R2807">
        <v>0.26828000000000002</v>
      </c>
      <c r="S2807">
        <v>0.28563</v>
      </c>
      <c r="T2807">
        <v>0.4425</v>
      </c>
      <c r="U2807">
        <v>0.75600000000000001</v>
      </c>
      <c r="V2807">
        <v>11434.84</v>
      </c>
      <c r="W2807">
        <v>1221.06</v>
      </c>
      <c r="X2807">
        <v>86.49</v>
      </c>
    </row>
    <row r="2808" spans="1:24" x14ac:dyDescent="0.55000000000000004">
      <c r="A2808" s="5">
        <v>40487</v>
      </c>
      <c r="B2808">
        <v>0.18</v>
      </c>
      <c r="C2808">
        <v>0.13</v>
      </c>
      <c r="D2808">
        <v>0.16</v>
      </c>
      <c r="E2808">
        <v>0.22</v>
      </c>
      <c r="F2808">
        <v>0.38</v>
      </c>
      <c r="G2808">
        <v>0.51</v>
      </c>
      <c r="H2808">
        <v>1.1000000000000001</v>
      </c>
      <c r="I2808">
        <v>1.77</v>
      </c>
      <c r="J2808">
        <v>2.58</v>
      </c>
      <c r="K2808">
        <v>3.69</v>
      </c>
      <c r="L2808">
        <v>4.12</v>
      </c>
      <c r="M2808">
        <v>-0.47</v>
      </c>
      <c r="N2808">
        <v>0.48</v>
      </c>
      <c r="O2808">
        <v>1.26</v>
      </c>
      <c r="P2808">
        <v>1.52</v>
      </c>
      <c r="Q2808">
        <v>0.25344</v>
      </c>
      <c r="R2808">
        <v>0.26828000000000002</v>
      </c>
      <c r="S2808">
        <v>0.28563</v>
      </c>
      <c r="T2808">
        <v>0.44188</v>
      </c>
      <c r="U2808">
        <v>0.75524999999999998</v>
      </c>
      <c r="V2808">
        <v>11444.08</v>
      </c>
      <c r="W2808">
        <v>1225.8499999999999</v>
      </c>
      <c r="X2808">
        <v>86.85</v>
      </c>
    </row>
    <row r="2809" spans="1:24" x14ac:dyDescent="0.55000000000000004">
      <c r="A2809" s="5">
        <v>40490</v>
      </c>
      <c r="B2809">
        <v>0.18</v>
      </c>
      <c r="C2809">
        <v>0.13</v>
      </c>
      <c r="D2809">
        <v>0.16</v>
      </c>
      <c r="E2809">
        <v>0.22</v>
      </c>
      <c r="F2809">
        <v>0.41</v>
      </c>
      <c r="G2809">
        <v>0.59</v>
      </c>
      <c r="H2809">
        <v>1.1299999999999999</v>
      </c>
      <c r="I2809">
        <v>1.78</v>
      </c>
      <c r="J2809">
        <v>2.6</v>
      </c>
      <c r="K2809">
        <v>3.7</v>
      </c>
      <c r="L2809">
        <v>4.12</v>
      </c>
      <c r="M2809">
        <v>-0.45</v>
      </c>
      <c r="N2809">
        <v>0.48</v>
      </c>
      <c r="O2809">
        <v>1.26</v>
      </c>
      <c r="P2809">
        <v>1.52</v>
      </c>
      <c r="Q2809">
        <v>0.25344</v>
      </c>
      <c r="R2809">
        <v>0.26828000000000002</v>
      </c>
      <c r="S2809">
        <v>0.28563</v>
      </c>
      <c r="T2809">
        <v>0.4425</v>
      </c>
      <c r="U2809">
        <v>0.75556000000000001</v>
      </c>
      <c r="V2809">
        <v>11406.84</v>
      </c>
      <c r="W2809">
        <v>1223.25</v>
      </c>
      <c r="X2809">
        <v>87.07</v>
      </c>
    </row>
    <row r="2810" spans="1:24" x14ac:dyDescent="0.55000000000000004">
      <c r="A2810" s="5">
        <v>40491</v>
      </c>
      <c r="B2810">
        <v>0.17</v>
      </c>
      <c r="C2810">
        <v>0.13</v>
      </c>
      <c r="D2810">
        <v>0.16</v>
      </c>
      <c r="E2810">
        <v>0.24</v>
      </c>
      <c r="F2810">
        <v>0.46</v>
      </c>
      <c r="G2810">
        <v>0.66</v>
      </c>
      <c r="H2810">
        <v>1.27</v>
      </c>
      <c r="I2810">
        <v>1.91</v>
      </c>
      <c r="J2810">
        <v>2.72</v>
      </c>
      <c r="K2810">
        <v>3.83</v>
      </c>
      <c r="L2810">
        <v>4.25</v>
      </c>
      <c r="M2810">
        <v>-0.31</v>
      </c>
      <c r="N2810">
        <v>0.57999999999999996</v>
      </c>
      <c r="O2810">
        <v>1.4</v>
      </c>
      <c r="P2810">
        <v>1.62</v>
      </c>
      <c r="Q2810">
        <v>0.25344</v>
      </c>
      <c r="R2810">
        <v>0.26828000000000002</v>
      </c>
      <c r="S2810">
        <v>0.28563</v>
      </c>
      <c r="T2810">
        <v>0.44280999999999998</v>
      </c>
      <c r="U2810">
        <v>0.75875000000000004</v>
      </c>
      <c r="V2810">
        <v>11346.75</v>
      </c>
      <c r="W2810">
        <v>1213.4000000000001</v>
      </c>
      <c r="X2810">
        <v>87.04</v>
      </c>
    </row>
    <row r="2811" spans="1:24" x14ac:dyDescent="0.55000000000000004">
      <c r="A2811" s="5">
        <v>40492</v>
      </c>
      <c r="B2811">
        <v>0.17</v>
      </c>
      <c r="C2811">
        <v>0.13</v>
      </c>
      <c r="D2811">
        <v>0.16</v>
      </c>
      <c r="E2811">
        <v>0.24</v>
      </c>
      <c r="F2811">
        <v>0.44</v>
      </c>
      <c r="G2811">
        <v>0.63</v>
      </c>
      <c r="H2811">
        <v>1.23</v>
      </c>
      <c r="I2811">
        <v>1.84</v>
      </c>
      <c r="J2811">
        <v>2.65</v>
      </c>
      <c r="K2811">
        <v>3.83</v>
      </c>
      <c r="L2811">
        <v>4.25</v>
      </c>
      <c r="M2811">
        <v>-0.37</v>
      </c>
      <c r="N2811">
        <v>0.56000000000000005</v>
      </c>
      <c r="O2811">
        <v>1.35</v>
      </c>
      <c r="P2811">
        <v>1.58</v>
      </c>
      <c r="Q2811">
        <v>0.25344</v>
      </c>
      <c r="R2811">
        <v>0.26828000000000002</v>
      </c>
      <c r="S2811">
        <v>0.28563</v>
      </c>
      <c r="T2811">
        <v>0.44280999999999998</v>
      </c>
      <c r="U2811">
        <v>0.75905999999999996</v>
      </c>
      <c r="V2811">
        <v>11357.04</v>
      </c>
      <c r="W2811">
        <v>1218.71</v>
      </c>
      <c r="X2811">
        <v>87.77</v>
      </c>
    </row>
    <row r="2812" spans="1:24" x14ac:dyDescent="0.55000000000000004">
      <c r="A2812" s="5">
        <v>40493</v>
      </c>
      <c r="B2812" t="e">
        <v>#N/A</v>
      </c>
      <c r="C2812" t="e">
        <v>#N/A</v>
      </c>
      <c r="D2812" t="e">
        <v>#N/A</v>
      </c>
      <c r="E2812" t="e">
        <v>#N/A</v>
      </c>
      <c r="F2812" t="e">
        <v>#N/A</v>
      </c>
      <c r="G2812" t="e">
        <v>#N/A</v>
      </c>
      <c r="H2812" t="e">
        <v>#N/A</v>
      </c>
      <c r="I2812" t="e">
        <v>#N/A</v>
      </c>
      <c r="J2812" t="e">
        <v>#N/A</v>
      </c>
      <c r="K2812" t="e">
        <v>#N/A</v>
      </c>
      <c r="L2812" t="e">
        <v>#N/A</v>
      </c>
      <c r="M2812" t="e">
        <v>#N/A</v>
      </c>
      <c r="N2812" t="e">
        <v>#N/A</v>
      </c>
      <c r="O2812" t="e">
        <v>#N/A</v>
      </c>
      <c r="P2812" t="e">
        <v>#N/A</v>
      </c>
      <c r="Q2812">
        <v>0.25344</v>
      </c>
      <c r="R2812">
        <v>0.26828000000000002</v>
      </c>
      <c r="S2812">
        <v>0.28563</v>
      </c>
      <c r="T2812">
        <v>0.44280999999999998</v>
      </c>
      <c r="U2812">
        <v>0.75905999999999996</v>
      </c>
      <c r="V2812">
        <v>11283.1</v>
      </c>
      <c r="W2812">
        <v>1213.54</v>
      </c>
      <c r="X2812">
        <v>87.77</v>
      </c>
    </row>
    <row r="2813" spans="1:24" x14ac:dyDescent="0.55000000000000004">
      <c r="A2813" s="5">
        <v>40494</v>
      </c>
      <c r="B2813">
        <v>0.19</v>
      </c>
      <c r="C2813">
        <v>0.13</v>
      </c>
      <c r="D2813">
        <v>0.17</v>
      </c>
      <c r="E2813">
        <v>0.27</v>
      </c>
      <c r="F2813">
        <v>0.51</v>
      </c>
      <c r="G2813">
        <v>0.73</v>
      </c>
      <c r="H2813">
        <v>1.35</v>
      </c>
      <c r="I2813">
        <v>1.98</v>
      </c>
      <c r="J2813">
        <v>2.76</v>
      </c>
      <c r="K2813">
        <v>3.88</v>
      </c>
      <c r="L2813">
        <v>4.26</v>
      </c>
      <c r="M2813">
        <v>-0.22</v>
      </c>
      <c r="N2813">
        <v>0.71</v>
      </c>
      <c r="O2813">
        <v>1.47</v>
      </c>
      <c r="P2813">
        <v>1.66</v>
      </c>
      <c r="Q2813">
        <v>0.25344</v>
      </c>
      <c r="R2813">
        <v>0.26828000000000002</v>
      </c>
      <c r="S2813">
        <v>0.28438000000000002</v>
      </c>
      <c r="T2813">
        <v>0.44280999999999998</v>
      </c>
      <c r="U2813">
        <v>0.76280999999999999</v>
      </c>
      <c r="V2813">
        <v>11192.58</v>
      </c>
      <c r="W2813">
        <v>1199.21</v>
      </c>
      <c r="X2813">
        <v>84.89</v>
      </c>
    </row>
    <row r="2814" spans="1:24" x14ac:dyDescent="0.55000000000000004">
      <c r="A2814" s="5">
        <v>40497</v>
      </c>
      <c r="B2814">
        <v>0.21</v>
      </c>
      <c r="C2814">
        <v>0.14000000000000001</v>
      </c>
      <c r="D2814">
        <v>0.19</v>
      </c>
      <c r="E2814">
        <v>0.28999999999999998</v>
      </c>
      <c r="F2814">
        <v>0.53</v>
      </c>
      <c r="G2814">
        <v>0.81</v>
      </c>
      <c r="H2814">
        <v>1.51</v>
      </c>
      <c r="I2814">
        <v>2.16</v>
      </c>
      <c r="J2814">
        <v>2.92</v>
      </c>
      <c r="K2814">
        <v>4.01</v>
      </c>
      <c r="L2814">
        <v>4.38</v>
      </c>
      <c r="M2814">
        <v>-0.06</v>
      </c>
      <c r="N2814">
        <v>0.87</v>
      </c>
      <c r="O2814">
        <v>1.68</v>
      </c>
      <c r="P2814">
        <v>1.79</v>
      </c>
      <c r="Q2814">
        <v>0.25344</v>
      </c>
      <c r="R2814">
        <v>0.26828000000000002</v>
      </c>
      <c r="S2814">
        <v>0.28438000000000002</v>
      </c>
      <c r="T2814">
        <v>0.4425</v>
      </c>
      <c r="U2814">
        <v>0.76480999999999999</v>
      </c>
      <c r="V2814">
        <v>11201.97</v>
      </c>
      <c r="W2814">
        <v>1197.75</v>
      </c>
      <c r="X2814">
        <v>84.88</v>
      </c>
    </row>
    <row r="2815" spans="1:24" x14ac:dyDescent="0.55000000000000004">
      <c r="A2815" s="5">
        <v>40498</v>
      </c>
      <c r="B2815">
        <v>0.21</v>
      </c>
      <c r="C2815">
        <v>0.15</v>
      </c>
      <c r="D2815">
        <v>0.19</v>
      </c>
      <c r="E2815">
        <v>0.27</v>
      </c>
      <c r="F2815">
        <v>0.51</v>
      </c>
      <c r="G2815">
        <v>0.79</v>
      </c>
      <c r="H2815">
        <v>1.49</v>
      </c>
      <c r="I2815">
        <v>2.13</v>
      </c>
      <c r="J2815">
        <v>2.85</v>
      </c>
      <c r="K2815">
        <v>3.9</v>
      </c>
      <c r="L2815">
        <v>4.26</v>
      </c>
      <c r="M2815">
        <v>0</v>
      </c>
      <c r="N2815">
        <v>0.87</v>
      </c>
      <c r="O2815">
        <v>1.66</v>
      </c>
      <c r="P2815">
        <v>1.75</v>
      </c>
      <c r="Q2815">
        <v>0.25344</v>
      </c>
      <c r="R2815">
        <v>0.26828000000000002</v>
      </c>
      <c r="S2815">
        <v>0.28438000000000002</v>
      </c>
      <c r="T2815">
        <v>0.44219000000000003</v>
      </c>
      <c r="U2815">
        <v>0.76249999999999996</v>
      </c>
      <c r="V2815">
        <v>11023.5</v>
      </c>
      <c r="W2815">
        <v>1178.3399999999999</v>
      </c>
      <c r="X2815">
        <v>82.33</v>
      </c>
    </row>
    <row r="2816" spans="1:24" x14ac:dyDescent="0.55000000000000004">
      <c r="A2816" s="5">
        <v>40499</v>
      </c>
      <c r="B2816">
        <v>0.2</v>
      </c>
      <c r="C2816">
        <v>0.14000000000000001</v>
      </c>
      <c r="D2816">
        <v>0.19</v>
      </c>
      <c r="E2816">
        <v>0.26</v>
      </c>
      <c r="F2816">
        <v>0.5</v>
      </c>
      <c r="G2816">
        <v>0.77</v>
      </c>
      <c r="H2816">
        <v>1.49</v>
      </c>
      <c r="I2816">
        <v>2.16</v>
      </c>
      <c r="J2816">
        <v>2.89</v>
      </c>
      <c r="K2816">
        <v>3.95</v>
      </c>
      <c r="L2816">
        <v>4.3099999999999996</v>
      </c>
      <c r="M2816">
        <v>-0.04</v>
      </c>
      <c r="N2816">
        <v>0.84</v>
      </c>
      <c r="O2816">
        <v>1.67</v>
      </c>
      <c r="P2816">
        <v>1.76</v>
      </c>
      <c r="Q2816">
        <v>0.25344</v>
      </c>
      <c r="R2816">
        <v>0.26828000000000002</v>
      </c>
      <c r="S2816">
        <v>0.28438000000000002</v>
      </c>
      <c r="T2816">
        <v>0.44219000000000003</v>
      </c>
      <c r="U2816">
        <v>0.76249999999999996</v>
      </c>
      <c r="V2816">
        <v>11007.88</v>
      </c>
      <c r="W2816">
        <v>1178.5899999999999</v>
      </c>
      <c r="X2816">
        <v>80.430000000000007</v>
      </c>
    </row>
    <row r="2817" spans="1:24" x14ac:dyDescent="0.55000000000000004">
      <c r="A2817" s="5">
        <v>40500</v>
      </c>
      <c r="B2817">
        <v>0.2</v>
      </c>
      <c r="C2817">
        <v>0.15</v>
      </c>
      <c r="D2817">
        <v>0.19</v>
      </c>
      <c r="E2817">
        <v>0.26</v>
      </c>
      <c r="F2817">
        <v>0.52</v>
      </c>
      <c r="G2817">
        <v>0.77</v>
      </c>
      <c r="H2817">
        <v>1.51</v>
      </c>
      <c r="I2817">
        <v>2.2000000000000002</v>
      </c>
      <c r="J2817">
        <v>2.9</v>
      </c>
      <c r="K2817">
        <v>3.95</v>
      </c>
      <c r="L2817">
        <v>4.29</v>
      </c>
      <c r="M2817">
        <v>-0.06</v>
      </c>
      <c r="N2817">
        <v>0.83</v>
      </c>
      <c r="O2817">
        <v>1.64</v>
      </c>
      <c r="P2817">
        <v>1.73</v>
      </c>
      <c r="Q2817">
        <v>0.25344</v>
      </c>
      <c r="R2817">
        <v>0.26828000000000002</v>
      </c>
      <c r="S2817">
        <v>0.28438000000000002</v>
      </c>
      <c r="T2817">
        <v>0.44219000000000003</v>
      </c>
      <c r="U2817">
        <v>0.76324999999999998</v>
      </c>
      <c r="V2817">
        <v>11181.23</v>
      </c>
      <c r="W2817">
        <v>1196.69</v>
      </c>
      <c r="X2817">
        <v>81.88</v>
      </c>
    </row>
    <row r="2818" spans="1:24" x14ac:dyDescent="0.55000000000000004">
      <c r="A2818" s="5">
        <v>40501</v>
      </c>
      <c r="B2818">
        <v>0.21</v>
      </c>
      <c r="C2818">
        <v>0.14000000000000001</v>
      </c>
      <c r="D2818">
        <v>0.19</v>
      </c>
      <c r="E2818">
        <v>0.27</v>
      </c>
      <c r="F2818">
        <v>0.52</v>
      </c>
      <c r="G2818">
        <v>0.78</v>
      </c>
      <c r="H2818">
        <v>1.54</v>
      </c>
      <c r="I2818">
        <v>2.2000000000000002</v>
      </c>
      <c r="J2818">
        <v>2.88</v>
      </c>
      <c r="K2818">
        <v>3.91</v>
      </c>
      <c r="L2818">
        <v>4.25</v>
      </c>
      <c r="M2818">
        <v>-0.05</v>
      </c>
      <c r="N2818">
        <v>0.77</v>
      </c>
      <c r="O2818">
        <v>1.54</v>
      </c>
      <c r="P2818">
        <v>1.7</v>
      </c>
      <c r="Q2818">
        <v>0.25344</v>
      </c>
      <c r="R2818">
        <v>0.26828000000000002</v>
      </c>
      <c r="S2818">
        <v>0.28438000000000002</v>
      </c>
      <c r="T2818">
        <v>0.44219000000000003</v>
      </c>
      <c r="U2818">
        <v>0.76312999999999998</v>
      </c>
      <c r="V2818">
        <v>11203.55</v>
      </c>
      <c r="W2818">
        <v>1199.73</v>
      </c>
      <c r="X2818">
        <v>81.650000000000006</v>
      </c>
    </row>
    <row r="2819" spans="1:24" x14ac:dyDescent="0.55000000000000004">
      <c r="A2819" s="5">
        <v>40504</v>
      </c>
      <c r="B2819">
        <v>0.19</v>
      </c>
      <c r="C2819">
        <v>0.15</v>
      </c>
      <c r="D2819">
        <v>0.2</v>
      </c>
      <c r="E2819">
        <v>0.26</v>
      </c>
      <c r="F2819">
        <v>0.49</v>
      </c>
      <c r="G2819">
        <v>0.72</v>
      </c>
      <c r="H2819">
        <v>1.44</v>
      </c>
      <c r="I2819">
        <v>2.11</v>
      </c>
      <c r="J2819">
        <v>2.8</v>
      </c>
      <c r="K2819">
        <v>3.85</v>
      </c>
      <c r="L2819">
        <v>4.2</v>
      </c>
      <c r="M2819">
        <v>-0.14000000000000001</v>
      </c>
      <c r="N2819">
        <v>0.7</v>
      </c>
      <c r="O2819">
        <v>1.48</v>
      </c>
      <c r="P2819">
        <v>1.64</v>
      </c>
      <c r="Q2819">
        <v>0.25344</v>
      </c>
      <c r="R2819">
        <v>0.26828000000000002</v>
      </c>
      <c r="S2819">
        <v>0.28438000000000002</v>
      </c>
      <c r="T2819">
        <v>0.44219000000000003</v>
      </c>
      <c r="U2819">
        <v>0.76312999999999998</v>
      </c>
      <c r="V2819">
        <v>11178.58</v>
      </c>
      <c r="W2819">
        <v>1197.8399999999999</v>
      </c>
      <c r="X2819">
        <v>81.239999999999995</v>
      </c>
    </row>
    <row r="2820" spans="1:24" x14ac:dyDescent="0.55000000000000004">
      <c r="A2820" s="5">
        <v>40505</v>
      </c>
      <c r="B2820">
        <v>0.2</v>
      </c>
      <c r="C2820">
        <v>0.15</v>
      </c>
      <c r="D2820">
        <v>0.2</v>
      </c>
      <c r="E2820">
        <v>0.26</v>
      </c>
      <c r="F2820">
        <v>0.45</v>
      </c>
      <c r="G2820">
        <v>0.69</v>
      </c>
      <c r="H2820">
        <v>1.4</v>
      </c>
      <c r="I2820">
        <v>2.08</v>
      </c>
      <c r="J2820">
        <v>2.77</v>
      </c>
      <c r="K2820">
        <v>3.82</v>
      </c>
      <c r="L2820">
        <v>4.18</v>
      </c>
      <c r="M2820">
        <v>-0.14000000000000001</v>
      </c>
      <c r="N2820">
        <v>0.69</v>
      </c>
      <c r="O2820">
        <v>1.46</v>
      </c>
      <c r="P2820">
        <v>1.63</v>
      </c>
      <c r="Q2820">
        <v>0.25344</v>
      </c>
      <c r="R2820">
        <v>0.26828000000000002</v>
      </c>
      <c r="S2820">
        <v>0.28438000000000002</v>
      </c>
      <c r="T2820">
        <v>0.44219000000000003</v>
      </c>
      <c r="U2820">
        <v>0.76312999999999998</v>
      </c>
      <c r="V2820">
        <v>11036.37</v>
      </c>
      <c r="W2820">
        <v>1180.73</v>
      </c>
      <c r="X2820">
        <v>80.790000000000006</v>
      </c>
    </row>
    <row r="2821" spans="1:24" x14ac:dyDescent="0.55000000000000004">
      <c r="A2821" s="5">
        <v>40506</v>
      </c>
      <c r="B2821">
        <v>0.2</v>
      </c>
      <c r="C2821">
        <v>0.16</v>
      </c>
      <c r="D2821">
        <v>0.2</v>
      </c>
      <c r="E2821">
        <v>0.28000000000000003</v>
      </c>
      <c r="F2821">
        <v>0.53</v>
      </c>
      <c r="G2821">
        <v>0.81</v>
      </c>
      <c r="H2821">
        <v>1.56</v>
      </c>
      <c r="I2821">
        <v>2.2400000000000002</v>
      </c>
      <c r="J2821">
        <v>2.93</v>
      </c>
      <c r="K2821">
        <v>3.96</v>
      </c>
      <c r="L2821">
        <v>4.29</v>
      </c>
      <c r="M2821">
        <v>-0.03</v>
      </c>
      <c r="N2821">
        <v>0.8</v>
      </c>
      <c r="O2821">
        <v>1.56</v>
      </c>
      <c r="P2821">
        <v>1.73</v>
      </c>
      <c r="Q2821">
        <v>0.25344</v>
      </c>
      <c r="R2821">
        <v>0.27140999999999998</v>
      </c>
      <c r="S2821">
        <v>0.28749999999999998</v>
      </c>
      <c r="T2821">
        <v>0.44688</v>
      </c>
      <c r="U2821">
        <v>0.76649999999999996</v>
      </c>
      <c r="V2821">
        <v>11187.28</v>
      </c>
      <c r="W2821">
        <v>1198.3499999999999</v>
      </c>
      <c r="X2821">
        <v>83.21</v>
      </c>
    </row>
    <row r="2822" spans="1:24" x14ac:dyDescent="0.55000000000000004">
      <c r="A2822" s="5">
        <v>40507</v>
      </c>
      <c r="B2822" t="e">
        <v>#N/A</v>
      </c>
      <c r="C2822" t="e">
        <v>#N/A</v>
      </c>
      <c r="D2822" t="e">
        <v>#N/A</v>
      </c>
      <c r="E2822" t="e">
        <v>#N/A</v>
      </c>
      <c r="F2822" t="e">
        <v>#N/A</v>
      </c>
      <c r="G2822" t="e">
        <v>#N/A</v>
      </c>
      <c r="H2822" t="e">
        <v>#N/A</v>
      </c>
      <c r="I2822" t="e">
        <v>#N/A</v>
      </c>
      <c r="J2822" t="e">
        <v>#N/A</v>
      </c>
      <c r="K2822" t="e">
        <v>#N/A</v>
      </c>
      <c r="L2822" t="e">
        <v>#N/A</v>
      </c>
      <c r="M2822" t="e">
        <v>#N/A</v>
      </c>
      <c r="N2822" t="e">
        <v>#N/A</v>
      </c>
      <c r="O2822" t="e">
        <v>#N/A</v>
      </c>
      <c r="P2822" t="e">
        <v>#N/A</v>
      </c>
      <c r="Q2822">
        <v>0.255</v>
      </c>
      <c r="R2822">
        <v>0.27438000000000001</v>
      </c>
      <c r="S2822">
        <v>0.29187999999999997</v>
      </c>
      <c r="T2822">
        <v>0.45624999999999999</v>
      </c>
      <c r="U2822">
        <v>0.78025</v>
      </c>
      <c r="V2822" t="e">
        <v>#N/A</v>
      </c>
      <c r="W2822" t="e">
        <v>#N/A</v>
      </c>
      <c r="X2822" t="e">
        <v>#N/A</v>
      </c>
    </row>
    <row r="2823" spans="1:24" x14ac:dyDescent="0.55000000000000004">
      <c r="A2823" s="5">
        <v>40508</v>
      </c>
      <c r="B2823">
        <v>0.2</v>
      </c>
      <c r="C2823">
        <v>0.16</v>
      </c>
      <c r="D2823">
        <v>0.21</v>
      </c>
      <c r="E2823">
        <v>0.28000000000000003</v>
      </c>
      <c r="F2823">
        <v>0.51</v>
      </c>
      <c r="G2823">
        <v>0.78</v>
      </c>
      <c r="H2823">
        <v>1.53</v>
      </c>
      <c r="I2823">
        <v>2.21</v>
      </c>
      <c r="J2823">
        <v>2.87</v>
      </c>
      <c r="K2823">
        <v>3.88</v>
      </c>
      <c r="L2823">
        <v>4.21</v>
      </c>
      <c r="M2823">
        <v>-7.0000000000000007E-2</v>
      </c>
      <c r="N2823">
        <v>0.75</v>
      </c>
      <c r="O2823">
        <v>1.5</v>
      </c>
      <c r="P2823">
        <v>1.65</v>
      </c>
      <c r="Q2823">
        <v>0.25624999999999998</v>
      </c>
      <c r="R2823">
        <v>0.27594000000000002</v>
      </c>
      <c r="S2823">
        <v>0.29437999999999998</v>
      </c>
      <c r="T2823">
        <v>0.45874999999999999</v>
      </c>
      <c r="U2823">
        <v>0.78463000000000005</v>
      </c>
      <c r="V2823">
        <v>11092</v>
      </c>
      <c r="W2823">
        <v>1189.4000000000001</v>
      </c>
      <c r="X2823">
        <v>83.87</v>
      </c>
    </row>
    <row r="2824" spans="1:24" x14ac:dyDescent="0.55000000000000004">
      <c r="A2824" s="5">
        <v>40511</v>
      </c>
      <c r="B2824">
        <v>0.2</v>
      </c>
      <c r="C2824">
        <v>0.18</v>
      </c>
      <c r="D2824">
        <v>0.21</v>
      </c>
      <c r="E2824">
        <v>0.28000000000000003</v>
      </c>
      <c r="F2824">
        <v>0.52</v>
      </c>
      <c r="G2824">
        <v>0.77</v>
      </c>
      <c r="H2824">
        <v>1.51</v>
      </c>
      <c r="I2824">
        <v>2.19</v>
      </c>
      <c r="J2824">
        <v>2.84</v>
      </c>
      <c r="K2824">
        <v>3.83</v>
      </c>
      <c r="L2824">
        <v>4.16</v>
      </c>
      <c r="M2824">
        <v>-7.0000000000000007E-2</v>
      </c>
      <c r="N2824">
        <v>0.73</v>
      </c>
      <c r="O2824">
        <v>1.45</v>
      </c>
      <c r="P2824">
        <v>1.63</v>
      </c>
      <c r="Q2824">
        <v>0.25750000000000001</v>
      </c>
      <c r="R2824">
        <v>0.27750000000000002</v>
      </c>
      <c r="S2824">
        <v>0.29593999999999998</v>
      </c>
      <c r="T2824">
        <v>0.45906000000000002</v>
      </c>
      <c r="U2824">
        <v>0.78493999999999997</v>
      </c>
      <c r="V2824">
        <v>11052.49</v>
      </c>
      <c r="W2824">
        <v>1187.76</v>
      </c>
      <c r="X2824">
        <v>85.73</v>
      </c>
    </row>
    <row r="2825" spans="1:24" x14ac:dyDescent="0.55000000000000004">
      <c r="A2825" s="5">
        <v>40512</v>
      </c>
      <c r="B2825">
        <v>0.2</v>
      </c>
      <c r="C2825">
        <v>0.17</v>
      </c>
      <c r="D2825">
        <v>0.21</v>
      </c>
      <c r="E2825">
        <v>0.27</v>
      </c>
      <c r="F2825">
        <v>0.45</v>
      </c>
      <c r="G2825">
        <v>0.72</v>
      </c>
      <c r="H2825">
        <v>1.47</v>
      </c>
      <c r="I2825">
        <v>2.16</v>
      </c>
      <c r="J2825">
        <v>2.81</v>
      </c>
      <c r="K2825">
        <v>3.8</v>
      </c>
      <c r="L2825">
        <v>4.12</v>
      </c>
      <c r="M2825">
        <v>-7.0000000000000007E-2</v>
      </c>
      <c r="N2825">
        <v>0.74</v>
      </c>
      <c r="O2825">
        <v>1.49</v>
      </c>
      <c r="P2825">
        <v>1.65</v>
      </c>
      <c r="Q2825">
        <v>0.26062999999999997</v>
      </c>
      <c r="R2825">
        <v>0.28000000000000003</v>
      </c>
      <c r="S2825">
        <v>0.30031000000000002</v>
      </c>
      <c r="T2825">
        <v>0.46100000000000002</v>
      </c>
      <c r="U2825">
        <v>0.78656000000000004</v>
      </c>
      <c r="V2825">
        <v>11006.02</v>
      </c>
      <c r="W2825">
        <v>1180.55</v>
      </c>
      <c r="X2825">
        <v>84.12</v>
      </c>
    </row>
    <row r="2826" spans="1:24" x14ac:dyDescent="0.55000000000000004">
      <c r="A2826" s="5">
        <v>40513</v>
      </c>
      <c r="B2826">
        <v>0.2</v>
      </c>
      <c r="C2826">
        <v>0.16</v>
      </c>
      <c r="D2826">
        <v>0.2</v>
      </c>
      <c r="E2826">
        <v>0.28000000000000003</v>
      </c>
      <c r="F2826">
        <v>0.53</v>
      </c>
      <c r="G2826">
        <v>0.84</v>
      </c>
      <c r="H2826">
        <v>1.64</v>
      </c>
      <c r="I2826">
        <v>2.33</v>
      </c>
      <c r="J2826">
        <v>2.97</v>
      </c>
      <c r="K2826">
        <v>3.95</v>
      </c>
      <c r="L2826">
        <v>4.24</v>
      </c>
      <c r="M2826">
        <v>0.04</v>
      </c>
      <c r="N2826">
        <v>0.83</v>
      </c>
      <c r="O2826">
        <v>1.54</v>
      </c>
      <c r="P2826">
        <v>1.73</v>
      </c>
      <c r="Q2826">
        <v>0.26530999999999999</v>
      </c>
      <c r="R2826">
        <v>0.28249999999999997</v>
      </c>
      <c r="S2826">
        <v>0.30343999999999999</v>
      </c>
      <c r="T2826">
        <v>0.46655999999999997</v>
      </c>
      <c r="U2826">
        <v>0.79</v>
      </c>
      <c r="V2826">
        <v>11255.78</v>
      </c>
      <c r="W2826">
        <v>1206.07</v>
      </c>
      <c r="X2826">
        <v>86.75</v>
      </c>
    </row>
    <row r="2827" spans="1:24" x14ac:dyDescent="0.55000000000000004">
      <c r="A2827" s="5">
        <v>40514</v>
      </c>
      <c r="B2827">
        <v>0.19</v>
      </c>
      <c r="C2827">
        <v>0.16</v>
      </c>
      <c r="D2827">
        <v>0.19</v>
      </c>
      <c r="E2827">
        <v>0.28999999999999998</v>
      </c>
      <c r="F2827">
        <v>0.55000000000000004</v>
      </c>
      <c r="G2827">
        <v>0.86</v>
      </c>
      <c r="H2827">
        <v>1.68</v>
      </c>
      <c r="I2827">
        <v>2.37</v>
      </c>
      <c r="J2827">
        <v>3.01</v>
      </c>
      <c r="K2827">
        <v>3.97</v>
      </c>
      <c r="L2827">
        <v>4.2699999999999996</v>
      </c>
      <c r="M2827">
        <v>0.04</v>
      </c>
      <c r="N2827">
        <v>0.84</v>
      </c>
      <c r="O2827">
        <v>1.55</v>
      </c>
      <c r="P2827">
        <v>1.73</v>
      </c>
      <c r="Q2827">
        <v>0.26562999999999998</v>
      </c>
      <c r="R2827">
        <v>0.28249999999999997</v>
      </c>
      <c r="S2827">
        <v>0.30343999999999999</v>
      </c>
      <c r="T2827">
        <v>0.46531</v>
      </c>
      <c r="U2827">
        <v>0.79</v>
      </c>
      <c r="V2827">
        <v>11362.41</v>
      </c>
      <c r="W2827">
        <v>1221.53</v>
      </c>
      <c r="X2827">
        <v>87.98</v>
      </c>
    </row>
    <row r="2828" spans="1:24" x14ac:dyDescent="0.55000000000000004">
      <c r="A2828" s="5">
        <v>40515</v>
      </c>
      <c r="B2828">
        <v>0.18</v>
      </c>
      <c r="C2828">
        <v>0.14000000000000001</v>
      </c>
      <c r="D2828">
        <v>0.19</v>
      </c>
      <c r="E2828">
        <v>0.26</v>
      </c>
      <c r="F2828">
        <v>0.49</v>
      </c>
      <c r="G2828">
        <v>0.8</v>
      </c>
      <c r="H2828">
        <v>1.64</v>
      </c>
      <c r="I2828">
        <v>2.36</v>
      </c>
      <c r="J2828">
        <v>3.03</v>
      </c>
      <c r="K2828">
        <v>4.01</v>
      </c>
      <c r="L2828">
        <v>4.32</v>
      </c>
      <c r="M2828">
        <v>0.02</v>
      </c>
      <c r="N2828">
        <v>0.86</v>
      </c>
      <c r="O2828">
        <v>1.6</v>
      </c>
      <c r="P2828">
        <v>1.77</v>
      </c>
      <c r="Q2828">
        <v>0.26500000000000001</v>
      </c>
      <c r="R2828">
        <v>0.28249999999999997</v>
      </c>
      <c r="S2828">
        <v>0.30343999999999999</v>
      </c>
      <c r="T2828">
        <v>0.46218999999999999</v>
      </c>
      <c r="U2828">
        <v>0.78793999999999997</v>
      </c>
      <c r="V2828">
        <v>11382.09</v>
      </c>
      <c r="W2828">
        <v>1224.71</v>
      </c>
      <c r="X2828">
        <v>89.18</v>
      </c>
    </row>
    <row r="2829" spans="1:24" x14ac:dyDescent="0.55000000000000004">
      <c r="A2829" s="5">
        <v>40518</v>
      </c>
      <c r="B2829">
        <v>0.18</v>
      </c>
      <c r="C2829">
        <v>0.15</v>
      </c>
      <c r="D2829">
        <v>0.19</v>
      </c>
      <c r="E2829">
        <v>0.26</v>
      </c>
      <c r="F2829">
        <v>0.42</v>
      </c>
      <c r="G2829">
        <v>0.73</v>
      </c>
      <c r="H2829">
        <v>1.53</v>
      </c>
      <c r="I2829">
        <v>2.2599999999999998</v>
      </c>
      <c r="J2829">
        <v>2.95</v>
      </c>
      <c r="K2829">
        <v>3.94</v>
      </c>
      <c r="L2829">
        <v>4.25</v>
      </c>
      <c r="M2829">
        <v>-7.0000000000000007E-2</v>
      </c>
      <c r="N2829">
        <v>0.79</v>
      </c>
      <c r="O2829">
        <v>1.56</v>
      </c>
      <c r="P2829">
        <v>1.72</v>
      </c>
      <c r="Q2829">
        <v>0.26500000000000001</v>
      </c>
      <c r="R2829">
        <v>0.28249999999999997</v>
      </c>
      <c r="S2829">
        <v>0.30343999999999999</v>
      </c>
      <c r="T2829">
        <v>0.45968999999999999</v>
      </c>
      <c r="U2829">
        <v>0.78249999999999997</v>
      </c>
      <c r="V2829">
        <v>11362.19</v>
      </c>
      <c r="W2829">
        <v>1223.1199999999999</v>
      </c>
      <c r="X2829">
        <v>89.33</v>
      </c>
    </row>
    <row r="2830" spans="1:24" x14ac:dyDescent="0.55000000000000004">
      <c r="A2830" s="5">
        <v>40519</v>
      </c>
      <c r="B2830">
        <v>0.17</v>
      </c>
      <c r="C2830">
        <v>0.14000000000000001</v>
      </c>
      <c r="D2830">
        <v>0.19</v>
      </c>
      <c r="E2830">
        <v>0.28000000000000003</v>
      </c>
      <c r="F2830">
        <v>0.54</v>
      </c>
      <c r="G2830">
        <v>0.87</v>
      </c>
      <c r="H2830">
        <v>1.74</v>
      </c>
      <c r="I2830">
        <v>2.5099999999999998</v>
      </c>
      <c r="J2830">
        <v>3.15</v>
      </c>
      <c r="K2830">
        <v>4.1100000000000003</v>
      </c>
      <c r="L2830">
        <v>4.3899999999999997</v>
      </c>
      <c r="M2830">
        <v>7.0000000000000007E-2</v>
      </c>
      <c r="N2830">
        <v>0.92</v>
      </c>
      <c r="O2830">
        <v>1.63</v>
      </c>
      <c r="P2830">
        <v>1.81</v>
      </c>
      <c r="Q2830">
        <v>0.26374999999999998</v>
      </c>
      <c r="R2830">
        <v>0.28125</v>
      </c>
      <c r="S2830">
        <v>0.30219000000000001</v>
      </c>
      <c r="T2830">
        <v>0.45718999999999999</v>
      </c>
      <c r="U2830">
        <v>0.78125</v>
      </c>
      <c r="V2830">
        <v>11359.16</v>
      </c>
      <c r="W2830">
        <v>1223.75</v>
      </c>
      <c r="X2830">
        <v>88.69</v>
      </c>
    </row>
    <row r="2831" spans="1:24" x14ac:dyDescent="0.55000000000000004">
      <c r="A2831" s="5">
        <v>40520</v>
      </c>
      <c r="B2831">
        <v>0.17</v>
      </c>
      <c r="C2831">
        <v>0.15</v>
      </c>
      <c r="D2831">
        <v>0.18</v>
      </c>
      <c r="E2831">
        <v>0.3</v>
      </c>
      <c r="F2831">
        <v>0.63</v>
      </c>
      <c r="G2831">
        <v>0.97</v>
      </c>
      <c r="H2831">
        <v>1.87</v>
      </c>
      <c r="I2831">
        <v>2.62</v>
      </c>
      <c r="J2831">
        <v>3.26</v>
      </c>
      <c r="K2831">
        <v>4.18</v>
      </c>
      <c r="L2831">
        <v>4.45</v>
      </c>
      <c r="M2831">
        <v>0.19</v>
      </c>
      <c r="N2831">
        <v>1.07</v>
      </c>
      <c r="O2831">
        <v>1.74</v>
      </c>
      <c r="P2831">
        <v>1.91</v>
      </c>
      <c r="Q2831">
        <v>0.26250000000000001</v>
      </c>
      <c r="R2831">
        <v>0.28062999999999999</v>
      </c>
      <c r="S2831">
        <v>0.30219000000000001</v>
      </c>
      <c r="T2831">
        <v>0.45844000000000001</v>
      </c>
      <c r="U2831">
        <v>0.78249999999999997</v>
      </c>
      <c r="V2831">
        <v>11372.48</v>
      </c>
      <c r="W2831">
        <v>1228.28</v>
      </c>
      <c r="X2831">
        <v>88.3</v>
      </c>
    </row>
    <row r="2832" spans="1:24" x14ac:dyDescent="0.55000000000000004">
      <c r="A2832" s="5">
        <v>40521</v>
      </c>
      <c r="B2832">
        <v>0.16</v>
      </c>
      <c r="C2832">
        <v>0.14000000000000001</v>
      </c>
      <c r="D2832">
        <v>0.18</v>
      </c>
      <c r="E2832">
        <v>0.3</v>
      </c>
      <c r="F2832">
        <v>0.64</v>
      </c>
      <c r="G2832">
        <v>0.99</v>
      </c>
      <c r="H2832">
        <v>1.9</v>
      </c>
      <c r="I2832">
        <v>2.62</v>
      </c>
      <c r="J2832">
        <v>3.23</v>
      </c>
      <c r="K2832">
        <v>4.1500000000000004</v>
      </c>
      <c r="L2832">
        <v>4.41</v>
      </c>
      <c r="M2832">
        <v>0.25</v>
      </c>
      <c r="N2832">
        <v>1.0900000000000001</v>
      </c>
      <c r="O2832">
        <v>1.72</v>
      </c>
      <c r="P2832">
        <v>1.92</v>
      </c>
      <c r="Q2832">
        <v>0.26218999999999998</v>
      </c>
      <c r="R2832">
        <v>0.28188000000000002</v>
      </c>
      <c r="S2832">
        <v>0.30219000000000001</v>
      </c>
      <c r="T2832">
        <v>0.45718999999999999</v>
      </c>
      <c r="U2832">
        <v>0.78249999999999997</v>
      </c>
      <c r="V2832">
        <v>11370.06</v>
      </c>
      <c r="W2832">
        <v>1233</v>
      </c>
      <c r="X2832">
        <v>88.35</v>
      </c>
    </row>
    <row r="2833" spans="1:24" x14ac:dyDescent="0.55000000000000004">
      <c r="A2833" s="5">
        <v>40522</v>
      </c>
      <c r="B2833">
        <v>0.16</v>
      </c>
      <c r="C2833">
        <v>0.13</v>
      </c>
      <c r="D2833">
        <v>0.18</v>
      </c>
      <c r="E2833">
        <v>0.28999999999999998</v>
      </c>
      <c r="F2833">
        <v>0.64</v>
      </c>
      <c r="G2833">
        <v>1.03</v>
      </c>
      <c r="H2833">
        <v>1.98</v>
      </c>
      <c r="I2833">
        <v>2.7</v>
      </c>
      <c r="J2833">
        <v>3.32</v>
      </c>
      <c r="K2833">
        <v>4.1900000000000004</v>
      </c>
      <c r="L2833">
        <v>4.43</v>
      </c>
      <c r="M2833">
        <v>0.33</v>
      </c>
      <c r="N2833">
        <v>1.1599999999999999</v>
      </c>
      <c r="O2833">
        <v>1.76</v>
      </c>
      <c r="P2833">
        <v>1.95</v>
      </c>
      <c r="Q2833">
        <v>0.26030999999999999</v>
      </c>
      <c r="R2833">
        <v>0.28062999999999999</v>
      </c>
      <c r="S2833">
        <v>0.30155999999999999</v>
      </c>
      <c r="T2833">
        <v>0.45718999999999999</v>
      </c>
      <c r="U2833">
        <v>0.78249999999999997</v>
      </c>
      <c r="V2833">
        <v>11410.32</v>
      </c>
      <c r="W2833">
        <v>1240.4000000000001</v>
      </c>
      <c r="X2833">
        <v>87.81</v>
      </c>
    </row>
    <row r="2834" spans="1:24" x14ac:dyDescent="0.55000000000000004">
      <c r="A2834" s="5">
        <v>40525</v>
      </c>
      <c r="B2834">
        <v>0.17</v>
      </c>
      <c r="C2834">
        <v>0.15</v>
      </c>
      <c r="D2834">
        <v>0.19</v>
      </c>
      <c r="E2834">
        <v>0.28999999999999998</v>
      </c>
      <c r="F2834">
        <v>0.61</v>
      </c>
      <c r="G2834">
        <v>0.98</v>
      </c>
      <c r="H2834">
        <v>1.91</v>
      </c>
      <c r="I2834">
        <v>2.64</v>
      </c>
      <c r="J2834">
        <v>3.29</v>
      </c>
      <c r="K2834">
        <v>4.1500000000000004</v>
      </c>
      <c r="L2834">
        <v>4.3899999999999997</v>
      </c>
      <c r="M2834">
        <v>0.25</v>
      </c>
      <c r="N2834">
        <v>1.1100000000000001</v>
      </c>
      <c r="O2834">
        <v>1.71</v>
      </c>
      <c r="P2834">
        <v>1.9</v>
      </c>
      <c r="Q2834">
        <v>0.26030999999999999</v>
      </c>
      <c r="R2834">
        <v>0.28062999999999999</v>
      </c>
      <c r="S2834">
        <v>0.30155999999999999</v>
      </c>
      <c r="T2834">
        <v>0.45630999999999999</v>
      </c>
      <c r="U2834">
        <v>0.78500000000000003</v>
      </c>
      <c r="V2834">
        <v>11428.56</v>
      </c>
      <c r="W2834">
        <v>1240.46</v>
      </c>
      <c r="X2834">
        <v>88.62</v>
      </c>
    </row>
    <row r="2835" spans="1:24" x14ac:dyDescent="0.55000000000000004">
      <c r="A2835" s="5">
        <v>40526</v>
      </c>
      <c r="B2835">
        <v>0.19</v>
      </c>
      <c r="C2835">
        <v>0.15</v>
      </c>
      <c r="D2835">
        <v>0.2</v>
      </c>
      <c r="E2835">
        <v>0.3</v>
      </c>
      <c r="F2835">
        <v>0.66</v>
      </c>
      <c r="G2835">
        <v>1.06</v>
      </c>
      <c r="H2835">
        <v>2.08</v>
      </c>
      <c r="I2835">
        <v>2.84</v>
      </c>
      <c r="J2835">
        <v>3.49</v>
      </c>
      <c r="K2835">
        <v>4.32</v>
      </c>
      <c r="L2835">
        <v>4.54</v>
      </c>
      <c r="M2835">
        <v>0.39</v>
      </c>
      <c r="N2835">
        <v>1.27</v>
      </c>
      <c r="O2835">
        <v>1.85</v>
      </c>
      <c r="P2835">
        <v>2.04</v>
      </c>
      <c r="Q2835">
        <v>0.26062999999999997</v>
      </c>
      <c r="R2835">
        <v>0.28062999999999999</v>
      </c>
      <c r="S2835">
        <v>0.30187999999999998</v>
      </c>
      <c r="T2835">
        <v>0.45618999999999998</v>
      </c>
      <c r="U2835">
        <v>0.78374999999999995</v>
      </c>
      <c r="V2835">
        <v>11476.54</v>
      </c>
      <c r="W2835">
        <v>1241.5899999999999</v>
      </c>
      <c r="X2835">
        <v>88.33</v>
      </c>
    </row>
    <row r="2836" spans="1:24" x14ac:dyDescent="0.55000000000000004">
      <c r="A2836" s="5">
        <v>40527</v>
      </c>
      <c r="B2836">
        <v>0.2</v>
      </c>
      <c r="C2836">
        <v>0.14000000000000001</v>
      </c>
      <c r="D2836">
        <v>0.2</v>
      </c>
      <c r="E2836">
        <v>0.3</v>
      </c>
      <c r="F2836">
        <v>0.68</v>
      </c>
      <c r="G2836">
        <v>1.08</v>
      </c>
      <c r="H2836">
        <v>2.11</v>
      </c>
      <c r="I2836">
        <v>2.88</v>
      </c>
      <c r="J2836">
        <v>3.53</v>
      </c>
      <c r="K2836">
        <v>4.37</v>
      </c>
      <c r="L2836">
        <v>4.59</v>
      </c>
      <c r="M2836">
        <v>0.34</v>
      </c>
      <c r="N2836">
        <v>1.22</v>
      </c>
      <c r="O2836">
        <v>1.8</v>
      </c>
      <c r="P2836">
        <v>2</v>
      </c>
      <c r="Q2836">
        <v>0.26062999999999997</v>
      </c>
      <c r="R2836">
        <v>0.28062999999999999</v>
      </c>
      <c r="S2836">
        <v>0.30187999999999998</v>
      </c>
      <c r="T2836">
        <v>0.45780999999999999</v>
      </c>
      <c r="U2836">
        <v>0.78344000000000003</v>
      </c>
      <c r="V2836">
        <v>11457.47</v>
      </c>
      <c r="W2836">
        <v>1235.23</v>
      </c>
      <c r="X2836">
        <v>88.66</v>
      </c>
    </row>
    <row r="2837" spans="1:24" x14ac:dyDescent="0.55000000000000004">
      <c r="A2837" s="5">
        <v>40528</v>
      </c>
      <c r="B2837">
        <v>0.2</v>
      </c>
      <c r="C2837">
        <v>0.13</v>
      </c>
      <c r="D2837">
        <v>0.19</v>
      </c>
      <c r="E2837">
        <v>0.31</v>
      </c>
      <c r="F2837">
        <v>0.66</v>
      </c>
      <c r="G2837">
        <v>1.05</v>
      </c>
      <c r="H2837">
        <v>2.06</v>
      </c>
      <c r="I2837">
        <v>2.81</v>
      </c>
      <c r="J2837">
        <v>3.47</v>
      </c>
      <c r="K2837">
        <v>4.32</v>
      </c>
      <c r="L2837">
        <v>4.57</v>
      </c>
      <c r="M2837">
        <v>0.28000000000000003</v>
      </c>
      <c r="N2837">
        <v>1.1499999999999999</v>
      </c>
      <c r="O2837">
        <v>1.73</v>
      </c>
      <c r="P2837">
        <v>1.94</v>
      </c>
      <c r="Q2837">
        <v>0.26062999999999997</v>
      </c>
      <c r="R2837">
        <v>0.28249999999999997</v>
      </c>
      <c r="S2837">
        <v>0.30375000000000002</v>
      </c>
      <c r="T2837">
        <v>0.45968999999999999</v>
      </c>
      <c r="U2837">
        <v>0.78512999999999999</v>
      </c>
      <c r="V2837">
        <v>11499.25</v>
      </c>
      <c r="W2837">
        <v>1242.8699999999999</v>
      </c>
      <c r="X2837">
        <v>87.71</v>
      </c>
    </row>
    <row r="2838" spans="1:24" x14ac:dyDescent="0.55000000000000004">
      <c r="A2838" s="5">
        <v>40529</v>
      </c>
      <c r="B2838">
        <v>0.2</v>
      </c>
      <c r="C2838">
        <v>0.11</v>
      </c>
      <c r="D2838">
        <v>0.18</v>
      </c>
      <c r="E2838">
        <v>0.3</v>
      </c>
      <c r="F2838">
        <v>0.61</v>
      </c>
      <c r="G2838">
        <v>0.99</v>
      </c>
      <c r="H2838">
        <v>1.97</v>
      </c>
      <c r="I2838">
        <v>2.69</v>
      </c>
      <c r="J2838">
        <v>3.33</v>
      </c>
      <c r="K2838">
        <v>4.1900000000000004</v>
      </c>
      <c r="L2838">
        <v>4.41</v>
      </c>
      <c r="M2838">
        <v>0.22</v>
      </c>
      <c r="N2838">
        <v>1.05</v>
      </c>
      <c r="O2838">
        <v>1.63</v>
      </c>
      <c r="P2838">
        <v>1.85</v>
      </c>
      <c r="Q2838">
        <v>0.26062999999999997</v>
      </c>
      <c r="R2838">
        <v>0.28249999999999997</v>
      </c>
      <c r="S2838">
        <v>0.30375000000000002</v>
      </c>
      <c r="T2838">
        <v>0.45718999999999999</v>
      </c>
      <c r="U2838">
        <v>0.78388000000000002</v>
      </c>
      <c r="V2838">
        <v>11491.91</v>
      </c>
      <c r="W2838">
        <v>1243.9100000000001</v>
      </c>
      <c r="X2838">
        <v>88.02</v>
      </c>
    </row>
    <row r="2839" spans="1:24" x14ac:dyDescent="0.55000000000000004">
      <c r="A2839" s="5">
        <v>40532</v>
      </c>
      <c r="B2839">
        <v>0.21</v>
      </c>
      <c r="C2839">
        <v>0.14000000000000001</v>
      </c>
      <c r="D2839">
        <v>0.19</v>
      </c>
      <c r="E2839">
        <v>0.3</v>
      </c>
      <c r="F2839">
        <v>0.62</v>
      </c>
      <c r="G2839">
        <v>1.01</v>
      </c>
      <c r="H2839">
        <v>1.99</v>
      </c>
      <c r="I2839">
        <v>2.72</v>
      </c>
      <c r="J2839">
        <v>3.36</v>
      </c>
      <c r="K2839">
        <v>4.21</v>
      </c>
      <c r="L2839">
        <v>4.4400000000000004</v>
      </c>
      <c r="M2839">
        <v>0.24</v>
      </c>
      <c r="N2839">
        <v>1.07</v>
      </c>
      <c r="O2839">
        <v>1.66</v>
      </c>
      <c r="P2839">
        <v>1.89</v>
      </c>
      <c r="Q2839">
        <v>0.26062999999999997</v>
      </c>
      <c r="R2839">
        <v>0.28249999999999997</v>
      </c>
      <c r="S2839">
        <v>0.30281000000000002</v>
      </c>
      <c r="T2839">
        <v>0.45718999999999999</v>
      </c>
      <c r="U2839">
        <v>0.78325</v>
      </c>
      <c r="V2839">
        <v>11478.13</v>
      </c>
      <c r="W2839">
        <v>1247.08</v>
      </c>
      <c r="X2839">
        <v>88.68</v>
      </c>
    </row>
    <row r="2840" spans="1:24" x14ac:dyDescent="0.55000000000000004">
      <c r="A2840" s="5">
        <v>40533</v>
      </c>
      <c r="B2840">
        <v>0.2</v>
      </c>
      <c r="C2840">
        <v>0.14000000000000001</v>
      </c>
      <c r="D2840">
        <v>0.19</v>
      </c>
      <c r="E2840">
        <v>0.3</v>
      </c>
      <c r="F2840">
        <v>0.63</v>
      </c>
      <c r="G2840">
        <v>1.02</v>
      </c>
      <c r="H2840">
        <v>1.99</v>
      </c>
      <c r="I2840">
        <v>2.71</v>
      </c>
      <c r="J2840">
        <v>3.35</v>
      </c>
      <c r="K2840">
        <v>4.21</v>
      </c>
      <c r="L2840">
        <v>4.4400000000000004</v>
      </c>
      <c r="M2840">
        <v>0.22</v>
      </c>
      <c r="N2840">
        <v>1.06</v>
      </c>
      <c r="O2840">
        <v>1.65</v>
      </c>
      <c r="P2840">
        <v>1.89</v>
      </c>
      <c r="Q2840">
        <v>0.26062999999999997</v>
      </c>
      <c r="R2840">
        <v>0.28249999999999997</v>
      </c>
      <c r="S2840">
        <v>0.30281000000000002</v>
      </c>
      <c r="T2840">
        <v>0.45718999999999999</v>
      </c>
      <c r="U2840">
        <v>0.78325</v>
      </c>
      <c r="V2840">
        <v>11533.16</v>
      </c>
      <c r="W2840">
        <v>1254.5999999999999</v>
      </c>
      <c r="X2840">
        <v>89.3</v>
      </c>
    </row>
    <row r="2841" spans="1:24" x14ac:dyDescent="0.55000000000000004">
      <c r="A2841" s="5">
        <v>40534</v>
      </c>
      <c r="B2841">
        <v>0.19</v>
      </c>
      <c r="C2841">
        <v>0.14000000000000001</v>
      </c>
      <c r="D2841">
        <v>0.2</v>
      </c>
      <c r="E2841">
        <v>0.3</v>
      </c>
      <c r="F2841">
        <v>0.65</v>
      </c>
      <c r="G2841">
        <v>1.05</v>
      </c>
      <c r="H2841">
        <v>2.02</v>
      </c>
      <c r="I2841">
        <v>2.74</v>
      </c>
      <c r="J2841">
        <v>3.36</v>
      </c>
      <c r="K2841">
        <v>4.2300000000000004</v>
      </c>
      <c r="L2841">
        <v>4.45</v>
      </c>
      <c r="M2841">
        <v>0.21</v>
      </c>
      <c r="N2841">
        <v>1.03</v>
      </c>
      <c r="O2841">
        <v>1.63</v>
      </c>
      <c r="P2841">
        <v>1.9</v>
      </c>
      <c r="Q2841">
        <v>0.26062999999999997</v>
      </c>
      <c r="R2841">
        <v>0.28249999999999997</v>
      </c>
      <c r="S2841">
        <v>0.30281000000000002</v>
      </c>
      <c r="T2841">
        <v>0.45718999999999999</v>
      </c>
      <c r="U2841">
        <v>0.78312999999999999</v>
      </c>
      <c r="V2841">
        <v>11559.49</v>
      </c>
      <c r="W2841">
        <v>1258.8399999999999</v>
      </c>
      <c r="X2841">
        <v>89.83</v>
      </c>
    </row>
    <row r="2842" spans="1:24" x14ac:dyDescent="0.55000000000000004">
      <c r="A2842" s="5">
        <v>40535</v>
      </c>
      <c r="B2842">
        <v>0.19</v>
      </c>
      <c r="C2842">
        <v>0.14000000000000001</v>
      </c>
      <c r="D2842">
        <v>0.19</v>
      </c>
      <c r="E2842">
        <v>0.3</v>
      </c>
      <c r="F2842">
        <v>0.67</v>
      </c>
      <c r="G2842">
        <v>1.1000000000000001</v>
      </c>
      <c r="H2842">
        <v>2.09</v>
      </c>
      <c r="I2842">
        <v>2.8</v>
      </c>
      <c r="J2842">
        <v>3.41</v>
      </c>
      <c r="K2842">
        <v>4.26</v>
      </c>
      <c r="L2842">
        <v>4.47</v>
      </c>
      <c r="M2842">
        <v>0.26</v>
      </c>
      <c r="N2842">
        <v>1.08</v>
      </c>
      <c r="O2842">
        <v>1.67</v>
      </c>
      <c r="P2842">
        <v>1.93</v>
      </c>
      <c r="Q2842">
        <v>0.26062999999999997</v>
      </c>
      <c r="R2842">
        <v>0.28249999999999997</v>
      </c>
      <c r="S2842">
        <v>0.30281000000000002</v>
      </c>
      <c r="T2842">
        <v>0.45718999999999999</v>
      </c>
      <c r="U2842">
        <v>0.78312999999999999</v>
      </c>
      <c r="V2842">
        <v>11573.49</v>
      </c>
      <c r="W2842">
        <v>1256.77</v>
      </c>
      <c r="X2842">
        <v>90.84</v>
      </c>
    </row>
    <row r="2843" spans="1:24" x14ac:dyDescent="0.55000000000000004">
      <c r="A2843" s="5">
        <v>40536</v>
      </c>
      <c r="B2843">
        <v>0.19</v>
      </c>
      <c r="C2843" t="e">
        <v>#N/A</v>
      </c>
      <c r="D2843" t="e">
        <v>#N/A</v>
      </c>
      <c r="E2843" t="e">
        <v>#N/A</v>
      </c>
      <c r="F2843" t="e">
        <v>#N/A</v>
      </c>
      <c r="G2843" t="e">
        <v>#N/A</v>
      </c>
      <c r="H2843" t="e">
        <v>#N/A</v>
      </c>
      <c r="I2843" t="e">
        <v>#N/A</v>
      </c>
      <c r="J2843" t="e">
        <v>#N/A</v>
      </c>
      <c r="K2843" t="e">
        <v>#N/A</v>
      </c>
      <c r="L2843" t="e">
        <v>#N/A</v>
      </c>
      <c r="M2843" t="e">
        <v>#N/A</v>
      </c>
      <c r="N2843" t="e">
        <v>#N/A</v>
      </c>
      <c r="O2843" t="e">
        <v>#N/A</v>
      </c>
      <c r="P2843" t="e">
        <v>#N/A</v>
      </c>
      <c r="Q2843">
        <v>0.26062999999999997</v>
      </c>
      <c r="R2843">
        <v>0.28249999999999997</v>
      </c>
      <c r="S2843">
        <v>0.30281000000000002</v>
      </c>
      <c r="T2843">
        <v>0.45718999999999999</v>
      </c>
      <c r="U2843">
        <v>0.78312999999999999</v>
      </c>
      <c r="V2843" t="e">
        <v>#N/A</v>
      </c>
      <c r="W2843" t="e">
        <v>#N/A</v>
      </c>
      <c r="X2843" t="e">
        <v>#N/A</v>
      </c>
    </row>
    <row r="2844" spans="1:24" x14ac:dyDescent="0.55000000000000004">
      <c r="A2844" s="5">
        <v>40539</v>
      </c>
      <c r="B2844">
        <v>0.19</v>
      </c>
      <c r="C2844">
        <v>0.17</v>
      </c>
      <c r="D2844">
        <v>0.22</v>
      </c>
      <c r="E2844">
        <v>0.32</v>
      </c>
      <c r="F2844">
        <v>0.71</v>
      </c>
      <c r="G2844">
        <v>1.1100000000000001</v>
      </c>
      <c r="H2844">
        <v>2.08</v>
      </c>
      <c r="I2844">
        <v>2.76</v>
      </c>
      <c r="J2844">
        <v>3.36</v>
      </c>
      <c r="K2844">
        <v>4.2</v>
      </c>
      <c r="L2844">
        <v>4.42</v>
      </c>
      <c r="M2844">
        <v>0.25</v>
      </c>
      <c r="N2844">
        <v>1.06</v>
      </c>
      <c r="O2844">
        <v>1.64</v>
      </c>
      <c r="P2844">
        <v>1.91</v>
      </c>
      <c r="Q2844" t="e">
        <v>#N/A</v>
      </c>
      <c r="R2844" t="e">
        <v>#N/A</v>
      </c>
      <c r="S2844" t="e">
        <v>#N/A</v>
      </c>
      <c r="T2844" t="e">
        <v>#N/A</v>
      </c>
      <c r="U2844" t="e">
        <v>#N/A</v>
      </c>
      <c r="V2844">
        <v>11555.03</v>
      </c>
      <c r="W2844">
        <v>1257.54</v>
      </c>
      <c r="X2844">
        <v>90.99</v>
      </c>
    </row>
    <row r="2845" spans="1:24" x14ac:dyDescent="0.55000000000000004">
      <c r="A2845" s="5">
        <v>40540</v>
      </c>
      <c r="B2845">
        <v>0.18</v>
      </c>
      <c r="C2845">
        <v>0.15</v>
      </c>
      <c r="D2845">
        <v>0.21</v>
      </c>
      <c r="E2845">
        <v>0.31</v>
      </c>
      <c r="F2845">
        <v>0.75</v>
      </c>
      <c r="G2845">
        <v>1.17</v>
      </c>
      <c r="H2845">
        <v>2.1800000000000002</v>
      </c>
      <c r="I2845">
        <v>2.89</v>
      </c>
      <c r="J2845">
        <v>3.5</v>
      </c>
      <c r="K2845">
        <v>4.33</v>
      </c>
      <c r="L2845">
        <v>4.53</v>
      </c>
      <c r="M2845">
        <v>0.34</v>
      </c>
      <c r="N2845">
        <v>1.17</v>
      </c>
      <c r="O2845">
        <v>1.76</v>
      </c>
      <c r="P2845">
        <v>2.0099999999999998</v>
      </c>
      <c r="Q2845" t="e">
        <v>#N/A</v>
      </c>
      <c r="R2845" t="e">
        <v>#N/A</v>
      </c>
      <c r="S2845" t="e">
        <v>#N/A</v>
      </c>
      <c r="T2845" t="e">
        <v>#N/A</v>
      </c>
      <c r="U2845" t="e">
        <v>#N/A</v>
      </c>
      <c r="V2845">
        <v>11575.54</v>
      </c>
      <c r="W2845">
        <v>1258.51</v>
      </c>
      <c r="X2845">
        <v>91.48</v>
      </c>
    </row>
    <row r="2846" spans="1:24" x14ac:dyDescent="0.55000000000000004">
      <c r="A2846" s="5">
        <v>40541</v>
      </c>
      <c r="B2846">
        <v>0.18</v>
      </c>
      <c r="C2846">
        <v>0.13</v>
      </c>
      <c r="D2846">
        <v>0.2</v>
      </c>
      <c r="E2846">
        <v>0.3</v>
      </c>
      <c r="F2846">
        <v>0.64</v>
      </c>
      <c r="G2846">
        <v>1.05</v>
      </c>
      <c r="H2846">
        <v>2.0299999999999998</v>
      </c>
      <c r="I2846">
        <v>2.75</v>
      </c>
      <c r="J2846">
        <v>3.35</v>
      </c>
      <c r="K2846">
        <v>4.1900000000000004</v>
      </c>
      <c r="L2846">
        <v>4.41</v>
      </c>
      <c r="M2846">
        <v>0.22</v>
      </c>
      <c r="N2846">
        <v>1.06</v>
      </c>
      <c r="O2846">
        <v>1.65</v>
      </c>
      <c r="P2846">
        <v>1.9</v>
      </c>
      <c r="Q2846">
        <v>0.26062999999999997</v>
      </c>
      <c r="R2846">
        <v>0.28249999999999997</v>
      </c>
      <c r="S2846">
        <v>0.30281000000000002</v>
      </c>
      <c r="T2846">
        <v>0.45688000000000001</v>
      </c>
      <c r="U2846">
        <v>0.78312999999999999</v>
      </c>
      <c r="V2846">
        <v>11585.38</v>
      </c>
      <c r="W2846">
        <v>1259.78</v>
      </c>
      <c r="X2846">
        <v>91.13</v>
      </c>
    </row>
    <row r="2847" spans="1:24" x14ac:dyDescent="0.55000000000000004">
      <c r="A2847" s="5">
        <v>40542</v>
      </c>
      <c r="B2847">
        <v>0.19</v>
      </c>
      <c r="C2847">
        <v>0.12</v>
      </c>
      <c r="D2847">
        <v>0.2</v>
      </c>
      <c r="E2847">
        <v>0.28999999999999998</v>
      </c>
      <c r="F2847">
        <v>0.66</v>
      </c>
      <c r="G2847">
        <v>1.07</v>
      </c>
      <c r="H2847">
        <v>2.06</v>
      </c>
      <c r="I2847">
        <v>2.76</v>
      </c>
      <c r="J2847">
        <v>3.38</v>
      </c>
      <c r="K2847">
        <v>4.21</v>
      </c>
      <c r="L2847">
        <v>4.43</v>
      </c>
      <c r="M2847">
        <v>0.24</v>
      </c>
      <c r="N2847">
        <v>1.08</v>
      </c>
      <c r="O2847">
        <v>1.67</v>
      </c>
      <c r="P2847">
        <v>1.93</v>
      </c>
      <c r="Q2847">
        <v>0.26062999999999997</v>
      </c>
      <c r="R2847">
        <v>0.28249999999999997</v>
      </c>
      <c r="S2847">
        <v>0.30281000000000002</v>
      </c>
      <c r="T2847">
        <v>0.45656000000000002</v>
      </c>
      <c r="U2847">
        <v>0.78156000000000003</v>
      </c>
      <c r="V2847">
        <v>11569.71</v>
      </c>
      <c r="W2847">
        <v>1257.8800000000001</v>
      </c>
      <c r="X2847">
        <v>89.85</v>
      </c>
    </row>
    <row r="2848" spans="1:24" x14ac:dyDescent="0.55000000000000004">
      <c r="A2848" s="5">
        <v>40543</v>
      </c>
      <c r="B2848">
        <v>0.13</v>
      </c>
      <c r="C2848">
        <v>0.12</v>
      </c>
      <c r="D2848">
        <v>0.19</v>
      </c>
      <c r="E2848">
        <v>0.28999999999999998</v>
      </c>
      <c r="F2848">
        <v>0.61</v>
      </c>
      <c r="G2848">
        <v>1.02</v>
      </c>
      <c r="H2848">
        <v>2.0099999999999998</v>
      </c>
      <c r="I2848">
        <v>2.71</v>
      </c>
      <c r="J2848">
        <v>3.3</v>
      </c>
      <c r="K2848">
        <v>4.13</v>
      </c>
      <c r="L2848">
        <v>4.34</v>
      </c>
      <c r="M2848">
        <v>0.18</v>
      </c>
      <c r="N2848">
        <v>1</v>
      </c>
      <c r="O2848">
        <v>1.59</v>
      </c>
      <c r="P2848">
        <v>1.86</v>
      </c>
      <c r="Q2848">
        <v>0.26062999999999997</v>
      </c>
      <c r="R2848">
        <v>0.28249999999999997</v>
      </c>
      <c r="S2848">
        <v>0.30281000000000002</v>
      </c>
      <c r="T2848">
        <v>0.45594000000000001</v>
      </c>
      <c r="U2848">
        <v>0.78093999999999997</v>
      </c>
      <c r="V2848">
        <v>11577.51</v>
      </c>
      <c r="W2848">
        <v>1257.6400000000001</v>
      </c>
      <c r="X2848">
        <v>91.38</v>
      </c>
    </row>
    <row r="2849" spans="1:24" x14ac:dyDescent="0.55000000000000004">
      <c r="A2849" s="5">
        <v>40546</v>
      </c>
      <c r="B2849">
        <v>0.19</v>
      </c>
      <c r="C2849">
        <v>0.15</v>
      </c>
      <c r="D2849">
        <v>0.19</v>
      </c>
      <c r="E2849">
        <v>0.28999999999999998</v>
      </c>
      <c r="F2849">
        <v>0.61</v>
      </c>
      <c r="G2849">
        <v>1.03</v>
      </c>
      <c r="H2849">
        <v>2.02</v>
      </c>
      <c r="I2849">
        <v>2.74</v>
      </c>
      <c r="J2849">
        <v>3.36</v>
      </c>
      <c r="K2849">
        <v>4.18</v>
      </c>
      <c r="L2849">
        <v>4.3899999999999997</v>
      </c>
      <c r="M2849">
        <v>0.2</v>
      </c>
      <c r="N2849">
        <v>1.05</v>
      </c>
      <c r="O2849">
        <v>1.64</v>
      </c>
      <c r="P2849">
        <v>1.9</v>
      </c>
      <c r="Q2849" t="e">
        <v>#N/A</v>
      </c>
      <c r="R2849" t="e">
        <v>#N/A</v>
      </c>
      <c r="S2849" t="e">
        <v>#N/A</v>
      </c>
      <c r="T2849" t="e">
        <v>#N/A</v>
      </c>
      <c r="U2849" t="e">
        <v>#N/A</v>
      </c>
      <c r="V2849">
        <v>11670.75</v>
      </c>
      <c r="W2849">
        <v>1271.8699999999999</v>
      </c>
      <c r="X2849">
        <v>91.59</v>
      </c>
    </row>
    <row r="2850" spans="1:24" x14ac:dyDescent="0.55000000000000004">
      <c r="A2850" s="5">
        <v>40547</v>
      </c>
      <c r="B2850">
        <v>0.18</v>
      </c>
      <c r="C2850">
        <v>0.14000000000000001</v>
      </c>
      <c r="D2850">
        <v>0.19</v>
      </c>
      <c r="E2850">
        <v>0.28000000000000003</v>
      </c>
      <c r="F2850">
        <v>0.63</v>
      </c>
      <c r="G2850">
        <v>1.04</v>
      </c>
      <c r="H2850">
        <v>2.0099999999999998</v>
      </c>
      <c r="I2850">
        <v>2.72</v>
      </c>
      <c r="J2850">
        <v>3.36</v>
      </c>
      <c r="K2850">
        <v>4.21</v>
      </c>
      <c r="L2850">
        <v>4.4400000000000004</v>
      </c>
      <c r="M2850">
        <v>0.15</v>
      </c>
      <c r="N2850">
        <v>1.01</v>
      </c>
      <c r="O2850">
        <v>1.63</v>
      </c>
      <c r="P2850">
        <v>1.91</v>
      </c>
      <c r="Q2850">
        <v>0.26062999999999997</v>
      </c>
      <c r="R2850">
        <v>0.28249999999999997</v>
      </c>
      <c r="S2850">
        <v>0.30281000000000002</v>
      </c>
      <c r="T2850">
        <v>0.45580999999999999</v>
      </c>
      <c r="U2850">
        <v>0.78093999999999997</v>
      </c>
      <c r="V2850">
        <v>11691.18</v>
      </c>
      <c r="W2850">
        <v>1270.2</v>
      </c>
      <c r="X2850">
        <v>89.39</v>
      </c>
    </row>
    <row r="2851" spans="1:24" x14ac:dyDescent="0.55000000000000004">
      <c r="A2851" s="5">
        <v>40548</v>
      </c>
      <c r="B2851">
        <v>0.18</v>
      </c>
      <c r="C2851">
        <v>0.14000000000000001</v>
      </c>
      <c r="D2851">
        <v>0.19</v>
      </c>
      <c r="E2851">
        <v>0.31</v>
      </c>
      <c r="F2851">
        <v>0.71</v>
      </c>
      <c r="G2851">
        <v>1.1599999999999999</v>
      </c>
      <c r="H2851">
        <v>2.14</v>
      </c>
      <c r="I2851">
        <v>2.86</v>
      </c>
      <c r="J2851">
        <v>3.5</v>
      </c>
      <c r="K2851">
        <v>4.34</v>
      </c>
      <c r="L2851">
        <v>4.55</v>
      </c>
      <c r="M2851">
        <v>0.2</v>
      </c>
      <c r="N2851">
        <v>1.08</v>
      </c>
      <c r="O2851">
        <v>1.69</v>
      </c>
      <c r="P2851">
        <v>1.96</v>
      </c>
      <c r="Q2851">
        <v>0.26124999999999998</v>
      </c>
      <c r="R2851">
        <v>0.28249999999999997</v>
      </c>
      <c r="S2851">
        <v>0.30281000000000002</v>
      </c>
      <c r="T2851">
        <v>0.45456000000000002</v>
      </c>
      <c r="U2851">
        <v>0.78093999999999997</v>
      </c>
      <c r="V2851">
        <v>11722.89</v>
      </c>
      <c r="W2851">
        <v>1276.56</v>
      </c>
      <c r="X2851">
        <v>90.3</v>
      </c>
    </row>
    <row r="2852" spans="1:24" x14ac:dyDescent="0.55000000000000004">
      <c r="A2852" s="5">
        <v>40549</v>
      </c>
      <c r="B2852">
        <v>0.17</v>
      </c>
      <c r="C2852">
        <v>0.15</v>
      </c>
      <c r="D2852">
        <v>0.18</v>
      </c>
      <c r="E2852">
        <v>0.3</v>
      </c>
      <c r="F2852">
        <v>0.68</v>
      </c>
      <c r="G2852">
        <v>1.1100000000000001</v>
      </c>
      <c r="H2852">
        <v>2.09</v>
      </c>
      <c r="I2852">
        <v>2.8</v>
      </c>
      <c r="J2852">
        <v>3.44</v>
      </c>
      <c r="K2852">
        <v>4.3099999999999996</v>
      </c>
      <c r="L2852">
        <v>4.53</v>
      </c>
      <c r="M2852">
        <v>0.13</v>
      </c>
      <c r="N2852">
        <v>1.03</v>
      </c>
      <c r="O2852">
        <v>1.66</v>
      </c>
      <c r="P2852">
        <v>1.94</v>
      </c>
      <c r="Q2852">
        <v>0.26124999999999998</v>
      </c>
      <c r="R2852">
        <v>0.28249999999999997</v>
      </c>
      <c r="S2852">
        <v>0.30313000000000001</v>
      </c>
      <c r="T2852">
        <v>0.45718999999999999</v>
      </c>
      <c r="U2852">
        <v>0.78525</v>
      </c>
      <c r="V2852">
        <v>11697.31</v>
      </c>
      <c r="W2852">
        <v>1273.8499999999999</v>
      </c>
      <c r="X2852">
        <v>88.37</v>
      </c>
    </row>
    <row r="2853" spans="1:24" x14ac:dyDescent="0.55000000000000004">
      <c r="A2853" s="5">
        <v>40550</v>
      </c>
      <c r="B2853">
        <v>0.17</v>
      </c>
      <c r="C2853">
        <v>0.14000000000000001</v>
      </c>
      <c r="D2853">
        <v>0.18</v>
      </c>
      <c r="E2853">
        <v>0.28999999999999998</v>
      </c>
      <c r="F2853">
        <v>0.6</v>
      </c>
      <c r="G2853">
        <v>1.02</v>
      </c>
      <c r="H2853">
        <v>1.96</v>
      </c>
      <c r="I2853">
        <v>2.69</v>
      </c>
      <c r="J2853">
        <v>3.34</v>
      </c>
      <c r="K2853">
        <v>4.25</v>
      </c>
      <c r="L2853">
        <v>4.4800000000000004</v>
      </c>
      <c r="M2853">
        <v>0.05</v>
      </c>
      <c r="N2853">
        <v>0.98</v>
      </c>
      <c r="O2853">
        <v>1.63</v>
      </c>
      <c r="P2853">
        <v>1.91</v>
      </c>
      <c r="Q2853">
        <v>0.26124999999999998</v>
      </c>
      <c r="R2853">
        <v>0.28249999999999997</v>
      </c>
      <c r="S2853">
        <v>0.30313000000000001</v>
      </c>
      <c r="T2853">
        <v>0.45730999999999999</v>
      </c>
      <c r="U2853">
        <v>0.78549999999999998</v>
      </c>
      <c r="V2853">
        <v>11674.76</v>
      </c>
      <c r="W2853">
        <v>1271.5</v>
      </c>
      <c r="X2853">
        <v>88.07</v>
      </c>
    </row>
    <row r="2854" spans="1:24" x14ac:dyDescent="0.55000000000000004">
      <c r="A2854" s="5">
        <v>40553</v>
      </c>
      <c r="B2854">
        <v>0.17</v>
      </c>
      <c r="C2854">
        <v>0.15</v>
      </c>
      <c r="D2854">
        <v>0.18</v>
      </c>
      <c r="E2854">
        <v>0.28999999999999998</v>
      </c>
      <c r="F2854">
        <v>0.59</v>
      </c>
      <c r="G2854">
        <v>0.99</v>
      </c>
      <c r="H2854">
        <v>1.93</v>
      </c>
      <c r="I2854">
        <v>2.65</v>
      </c>
      <c r="J2854">
        <v>3.32</v>
      </c>
      <c r="K2854">
        <v>4.2300000000000004</v>
      </c>
      <c r="L2854">
        <v>4.47</v>
      </c>
      <c r="M2854">
        <v>0.02</v>
      </c>
      <c r="N2854">
        <v>0.96</v>
      </c>
      <c r="O2854">
        <v>1.62</v>
      </c>
      <c r="P2854">
        <v>1.9</v>
      </c>
      <c r="Q2854">
        <v>0.26124999999999998</v>
      </c>
      <c r="R2854">
        <v>0.28249999999999997</v>
      </c>
      <c r="S2854">
        <v>0.30313000000000001</v>
      </c>
      <c r="T2854">
        <v>0.45706000000000002</v>
      </c>
      <c r="U2854">
        <v>0.78400000000000003</v>
      </c>
      <c r="V2854">
        <v>11637.45</v>
      </c>
      <c r="W2854">
        <v>1269.75</v>
      </c>
      <c r="X2854">
        <v>89.24</v>
      </c>
    </row>
    <row r="2855" spans="1:24" x14ac:dyDescent="0.55000000000000004">
      <c r="A2855" s="5">
        <v>40554</v>
      </c>
      <c r="B2855">
        <v>0.17</v>
      </c>
      <c r="C2855">
        <v>0.15</v>
      </c>
      <c r="D2855">
        <v>0.19</v>
      </c>
      <c r="E2855">
        <v>0.28000000000000003</v>
      </c>
      <c r="F2855">
        <v>0.6</v>
      </c>
      <c r="G2855">
        <v>1.03</v>
      </c>
      <c r="H2855">
        <v>1.98</v>
      </c>
      <c r="I2855">
        <v>2.7</v>
      </c>
      <c r="J2855">
        <v>3.37</v>
      </c>
      <c r="K2855">
        <v>4.26</v>
      </c>
      <c r="L2855">
        <v>4.49</v>
      </c>
      <c r="M2855">
        <v>-0.02</v>
      </c>
      <c r="N2855">
        <v>0.97</v>
      </c>
      <c r="O2855">
        <v>1.62</v>
      </c>
      <c r="P2855">
        <v>1.89</v>
      </c>
      <c r="Q2855">
        <v>0.26124999999999998</v>
      </c>
      <c r="R2855">
        <v>0.28249999999999997</v>
      </c>
      <c r="S2855">
        <v>0.30313000000000001</v>
      </c>
      <c r="T2855">
        <v>0.45694000000000001</v>
      </c>
      <c r="U2855">
        <v>0.78388000000000002</v>
      </c>
      <c r="V2855">
        <v>11671.88</v>
      </c>
      <c r="W2855">
        <v>1274.48</v>
      </c>
      <c r="X2855">
        <v>91.11</v>
      </c>
    </row>
    <row r="2856" spans="1:24" x14ac:dyDescent="0.55000000000000004">
      <c r="A2856" s="5">
        <v>40555</v>
      </c>
      <c r="B2856">
        <v>0.16</v>
      </c>
      <c r="C2856">
        <v>0.15</v>
      </c>
      <c r="D2856">
        <v>0.18</v>
      </c>
      <c r="E2856">
        <v>0.26</v>
      </c>
      <c r="F2856">
        <v>0.61</v>
      </c>
      <c r="G2856">
        <v>1.03</v>
      </c>
      <c r="H2856">
        <v>1.99</v>
      </c>
      <c r="I2856">
        <v>2.71</v>
      </c>
      <c r="J2856">
        <v>3.4</v>
      </c>
      <c r="K2856">
        <v>4.28</v>
      </c>
      <c r="L2856">
        <v>4.5199999999999996</v>
      </c>
      <c r="M2856">
        <v>-0.01</v>
      </c>
      <c r="N2856">
        <v>0.98</v>
      </c>
      <c r="O2856">
        <v>1.64</v>
      </c>
      <c r="P2856">
        <v>1.91</v>
      </c>
      <c r="Q2856">
        <v>0.26124999999999998</v>
      </c>
      <c r="R2856">
        <v>0.28249999999999997</v>
      </c>
      <c r="S2856">
        <v>0.30313000000000001</v>
      </c>
      <c r="T2856">
        <v>0.45680999999999999</v>
      </c>
      <c r="U2856">
        <v>0.78374999999999995</v>
      </c>
      <c r="V2856">
        <v>11755.44</v>
      </c>
      <c r="W2856">
        <v>1285.96</v>
      </c>
      <c r="X2856">
        <v>91.85</v>
      </c>
    </row>
    <row r="2857" spans="1:24" x14ac:dyDescent="0.55000000000000004">
      <c r="A2857" s="5">
        <v>40556</v>
      </c>
      <c r="B2857">
        <v>0.16</v>
      </c>
      <c r="C2857">
        <v>0.15</v>
      </c>
      <c r="D2857">
        <v>0.18</v>
      </c>
      <c r="E2857">
        <v>0.26</v>
      </c>
      <c r="F2857">
        <v>0.59</v>
      </c>
      <c r="G2857">
        <v>1</v>
      </c>
      <c r="H2857">
        <v>1.93</v>
      </c>
      <c r="I2857">
        <v>2.65</v>
      </c>
      <c r="J2857">
        <v>3.34</v>
      </c>
      <c r="K2857">
        <v>4.24</v>
      </c>
      <c r="L2857">
        <v>4.5</v>
      </c>
      <c r="M2857">
        <v>-0.02</v>
      </c>
      <c r="N2857">
        <v>0.97</v>
      </c>
      <c r="O2857">
        <v>1.62</v>
      </c>
      <c r="P2857">
        <v>1.9</v>
      </c>
      <c r="Q2857">
        <v>0.26124999999999998</v>
      </c>
      <c r="R2857">
        <v>0.28249999999999997</v>
      </c>
      <c r="S2857">
        <v>0.30313000000000001</v>
      </c>
      <c r="T2857">
        <v>0.45656000000000002</v>
      </c>
      <c r="U2857">
        <v>0.78374999999999995</v>
      </c>
      <c r="V2857">
        <v>11731.9</v>
      </c>
      <c r="W2857">
        <v>1283.76</v>
      </c>
      <c r="X2857">
        <v>91.39</v>
      </c>
    </row>
    <row r="2858" spans="1:24" x14ac:dyDescent="0.55000000000000004">
      <c r="A2858" s="5">
        <v>40557</v>
      </c>
      <c r="B2858">
        <v>0.16</v>
      </c>
      <c r="C2858">
        <v>0.15</v>
      </c>
      <c r="D2858">
        <v>0.18</v>
      </c>
      <c r="E2858">
        <v>0.27</v>
      </c>
      <c r="F2858">
        <v>0.59</v>
      </c>
      <c r="G2858">
        <v>1</v>
      </c>
      <c r="H2858">
        <v>1.95</v>
      </c>
      <c r="I2858">
        <v>2.66</v>
      </c>
      <c r="J2858">
        <v>3.35</v>
      </c>
      <c r="K2858">
        <v>4.2699999999999996</v>
      </c>
      <c r="L2858">
        <v>4.53</v>
      </c>
      <c r="M2858">
        <v>0.02</v>
      </c>
      <c r="N2858">
        <v>1</v>
      </c>
      <c r="O2858">
        <v>1.65</v>
      </c>
      <c r="P2858">
        <v>1.93</v>
      </c>
      <c r="Q2858">
        <v>0.26124999999999998</v>
      </c>
      <c r="R2858">
        <v>0.28249999999999997</v>
      </c>
      <c r="S2858">
        <v>0.30313000000000001</v>
      </c>
      <c r="T2858">
        <v>0.45594000000000001</v>
      </c>
      <c r="U2858">
        <v>0.78219000000000005</v>
      </c>
      <c r="V2858">
        <v>11787.38</v>
      </c>
      <c r="W2858">
        <v>1293.24</v>
      </c>
      <c r="X2858">
        <v>91.53</v>
      </c>
    </row>
    <row r="2859" spans="1:24" x14ac:dyDescent="0.55000000000000004">
      <c r="A2859" s="5">
        <v>40560</v>
      </c>
      <c r="B2859" t="e">
        <v>#N/A</v>
      </c>
      <c r="C2859" t="e">
        <v>#N/A</v>
      </c>
      <c r="D2859" t="e">
        <v>#N/A</v>
      </c>
      <c r="E2859" t="e">
        <v>#N/A</v>
      </c>
      <c r="F2859" t="e">
        <v>#N/A</v>
      </c>
      <c r="G2859" t="e">
        <v>#N/A</v>
      </c>
      <c r="H2859" t="e">
        <v>#N/A</v>
      </c>
      <c r="I2859" t="e">
        <v>#N/A</v>
      </c>
      <c r="J2859" t="e">
        <v>#N/A</v>
      </c>
      <c r="K2859" t="e">
        <v>#N/A</v>
      </c>
      <c r="L2859" t="e">
        <v>#N/A</v>
      </c>
      <c r="M2859" t="e">
        <v>#N/A</v>
      </c>
      <c r="N2859" t="e">
        <v>#N/A</v>
      </c>
      <c r="O2859" t="e">
        <v>#N/A</v>
      </c>
      <c r="P2859" t="e">
        <v>#N/A</v>
      </c>
      <c r="Q2859">
        <v>0.26124999999999998</v>
      </c>
      <c r="R2859">
        <v>0.28249999999999997</v>
      </c>
      <c r="S2859">
        <v>0.30313000000000001</v>
      </c>
      <c r="T2859">
        <v>0.45468999999999998</v>
      </c>
      <c r="U2859">
        <v>0.77968999999999999</v>
      </c>
      <c r="V2859" t="e">
        <v>#N/A</v>
      </c>
      <c r="W2859" t="e">
        <v>#N/A</v>
      </c>
      <c r="X2859" t="e">
        <v>#N/A</v>
      </c>
    </row>
    <row r="2860" spans="1:24" x14ac:dyDescent="0.55000000000000004">
      <c r="A2860" s="5">
        <v>40561</v>
      </c>
      <c r="B2860">
        <v>0.19</v>
      </c>
      <c r="C2860">
        <v>0.16</v>
      </c>
      <c r="D2860">
        <v>0.19</v>
      </c>
      <c r="E2860">
        <v>0.26</v>
      </c>
      <c r="F2860">
        <v>0.6</v>
      </c>
      <c r="G2860">
        <v>1</v>
      </c>
      <c r="H2860">
        <v>1.97</v>
      </c>
      <c r="I2860">
        <v>2.7</v>
      </c>
      <c r="J2860">
        <v>3.39</v>
      </c>
      <c r="K2860">
        <v>4.3099999999999996</v>
      </c>
      <c r="L2860">
        <v>4.5599999999999996</v>
      </c>
      <c r="M2860">
        <v>0.02</v>
      </c>
      <c r="N2860">
        <v>0.99</v>
      </c>
      <c r="O2860">
        <v>1.65</v>
      </c>
      <c r="P2860">
        <v>1.94</v>
      </c>
      <c r="Q2860">
        <v>0.26062999999999997</v>
      </c>
      <c r="R2860">
        <v>0.28249999999999997</v>
      </c>
      <c r="S2860">
        <v>0.30313000000000001</v>
      </c>
      <c r="T2860">
        <v>0.45468999999999998</v>
      </c>
      <c r="U2860">
        <v>0.77905999999999997</v>
      </c>
      <c r="V2860">
        <v>11837.93</v>
      </c>
      <c r="W2860">
        <v>1295.02</v>
      </c>
      <c r="X2860">
        <v>91.38</v>
      </c>
    </row>
    <row r="2861" spans="1:24" x14ac:dyDescent="0.55000000000000004">
      <c r="A2861" s="5">
        <v>40562</v>
      </c>
      <c r="B2861">
        <v>0.18</v>
      </c>
      <c r="C2861">
        <v>0.16</v>
      </c>
      <c r="D2861">
        <v>0.19</v>
      </c>
      <c r="E2861">
        <v>0.27</v>
      </c>
      <c r="F2861">
        <v>0.6</v>
      </c>
      <c r="G2861">
        <v>0.98</v>
      </c>
      <c r="H2861">
        <v>1.95</v>
      </c>
      <c r="I2861">
        <v>2.69</v>
      </c>
      <c r="J2861">
        <v>3.37</v>
      </c>
      <c r="K2861">
        <v>4.2699999999999996</v>
      </c>
      <c r="L2861">
        <v>4.53</v>
      </c>
      <c r="M2861">
        <v>0.01</v>
      </c>
      <c r="N2861">
        <v>0.99</v>
      </c>
      <c r="O2861">
        <v>1.64</v>
      </c>
      <c r="P2861">
        <v>1.92</v>
      </c>
      <c r="Q2861">
        <v>0.26</v>
      </c>
      <c r="R2861">
        <v>0.28312999999999999</v>
      </c>
      <c r="S2861">
        <v>0.30313000000000001</v>
      </c>
      <c r="T2861">
        <v>0.45468999999999998</v>
      </c>
      <c r="U2861">
        <v>0.78030999999999995</v>
      </c>
      <c r="V2861">
        <v>11825.29</v>
      </c>
      <c r="W2861">
        <v>1281.92</v>
      </c>
      <c r="X2861">
        <v>90.85</v>
      </c>
    </row>
    <row r="2862" spans="1:24" x14ac:dyDescent="0.55000000000000004">
      <c r="A2862" s="5">
        <v>40563</v>
      </c>
      <c r="B2862">
        <v>0.18</v>
      </c>
      <c r="C2862">
        <v>0.16</v>
      </c>
      <c r="D2862">
        <v>0.19</v>
      </c>
      <c r="E2862">
        <v>0.27</v>
      </c>
      <c r="F2862">
        <v>0.65</v>
      </c>
      <c r="G2862">
        <v>1.07</v>
      </c>
      <c r="H2862">
        <v>2.06</v>
      </c>
      <c r="I2862">
        <v>2.81</v>
      </c>
      <c r="J2862">
        <v>3.47</v>
      </c>
      <c r="K2862">
        <v>4.3600000000000003</v>
      </c>
      <c r="L2862">
        <v>4.5999999999999996</v>
      </c>
      <c r="M2862">
        <v>0.16</v>
      </c>
      <c r="N2862">
        <v>1.22</v>
      </c>
      <c r="O2862">
        <v>1.8</v>
      </c>
      <c r="P2862">
        <v>2.04</v>
      </c>
      <c r="Q2862">
        <v>0.26</v>
      </c>
      <c r="R2862">
        <v>0.28312999999999999</v>
      </c>
      <c r="S2862">
        <v>0.30313000000000001</v>
      </c>
      <c r="T2862">
        <v>0.45468999999999998</v>
      </c>
      <c r="U2862">
        <v>0.78030999999999995</v>
      </c>
      <c r="V2862">
        <v>11822.8</v>
      </c>
      <c r="W2862">
        <v>1280.26</v>
      </c>
      <c r="X2862">
        <v>88.56</v>
      </c>
    </row>
    <row r="2863" spans="1:24" x14ac:dyDescent="0.55000000000000004">
      <c r="A2863" s="5">
        <v>40564</v>
      </c>
      <c r="B2863">
        <v>0.17</v>
      </c>
      <c r="C2863">
        <v>0.16</v>
      </c>
      <c r="D2863">
        <v>0.19</v>
      </c>
      <c r="E2863">
        <v>0.27</v>
      </c>
      <c r="F2863">
        <v>0.63</v>
      </c>
      <c r="G2863">
        <v>1.05</v>
      </c>
      <c r="H2863">
        <v>2.04</v>
      </c>
      <c r="I2863">
        <v>2.77</v>
      </c>
      <c r="J2863">
        <v>3.44</v>
      </c>
      <c r="K2863">
        <v>4.33</v>
      </c>
      <c r="L2863">
        <v>4.57</v>
      </c>
      <c r="M2863">
        <v>0.12</v>
      </c>
      <c r="N2863">
        <v>1.2</v>
      </c>
      <c r="O2863">
        <v>1.79</v>
      </c>
      <c r="P2863">
        <v>2.02</v>
      </c>
      <c r="Q2863">
        <v>0.26</v>
      </c>
      <c r="R2863">
        <v>0.28312999999999999</v>
      </c>
      <c r="S2863">
        <v>0.30313000000000001</v>
      </c>
      <c r="T2863">
        <v>0.45468999999999998</v>
      </c>
      <c r="U2863">
        <v>0.78063000000000005</v>
      </c>
      <c r="V2863">
        <v>11871.84</v>
      </c>
      <c r="W2863">
        <v>1283.3499999999999</v>
      </c>
      <c r="X2863">
        <v>88.22</v>
      </c>
    </row>
    <row r="2864" spans="1:24" x14ac:dyDescent="0.55000000000000004">
      <c r="A2864" s="5">
        <v>40567</v>
      </c>
      <c r="B2864">
        <v>0.18</v>
      </c>
      <c r="C2864">
        <v>0.16</v>
      </c>
      <c r="D2864">
        <v>0.18</v>
      </c>
      <c r="E2864">
        <v>0.28000000000000003</v>
      </c>
      <c r="F2864">
        <v>0.65</v>
      </c>
      <c r="G2864">
        <v>1.05</v>
      </c>
      <c r="H2864">
        <v>2.0299999999999998</v>
      </c>
      <c r="I2864">
        <v>2.76</v>
      </c>
      <c r="J2864">
        <v>3.43</v>
      </c>
      <c r="K2864">
        <v>4.3099999999999996</v>
      </c>
      <c r="L2864">
        <v>4.55</v>
      </c>
      <c r="M2864">
        <v>0.1</v>
      </c>
      <c r="N2864">
        <v>1.18</v>
      </c>
      <c r="O2864">
        <v>1.79</v>
      </c>
      <c r="P2864">
        <v>2.0299999999999998</v>
      </c>
      <c r="Q2864">
        <v>0.26</v>
      </c>
      <c r="R2864">
        <v>0.28312999999999999</v>
      </c>
      <c r="S2864">
        <v>0.30313000000000001</v>
      </c>
      <c r="T2864">
        <v>0.45468999999999998</v>
      </c>
      <c r="U2864">
        <v>0.78093999999999997</v>
      </c>
      <c r="V2864">
        <v>11980.52</v>
      </c>
      <c r="W2864">
        <v>1290.8399999999999</v>
      </c>
      <c r="X2864">
        <v>86.74</v>
      </c>
    </row>
    <row r="2865" spans="1:24" x14ac:dyDescent="0.55000000000000004">
      <c r="A2865" s="5">
        <v>40568</v>
      </c>
      <c r="B2865">
        <v>0.17</v>
      </c>
      <c r="C2865">
        <v>0.16</v>
      </c>
      <c r="D2865">
        <v>0.18</v>
      </c>
      <c r="E2865">
        <v>0.27</v>
      </c>
      <c r="F2865">
        <v>0.62</v>
      </c>
      <c r="G2865">
        <v>1</v>
      </c>
      <c r="H2865">
        <v>1.96</v>
      </c>
      <c r="I2865">
        <v>2.68</v>
      </c>
      <c r="J2865">
        <v>3.35</v>
      </c>
      <c r="K2865">
        <v>4.2300000000000004</v>
      </c>
      <c r="L2865">
        <v>4.4800000000000004</v>
      </c>
      <c r="M2865">
        <v>0.02</v>
      </c>
      <c r="N2865">
        <v>1.1100000000000001</v>
      </c>
      <c r="O2865">
        <v>1.75</v>
      </c>
      <c r="P2865">
        <v>2</v>
      </c>
      <c r="Q2865">
        <v>0.26</v>
      </c>
      <c r="R2865">
        <v>0.28312999999999999</v>
      </c>
      <c r="S2865">
        <v>0.30437999999999998</v>
      </c>
      <c r="T2865">
        <v>0.45468999999999998</v>
      </c>
      <c r="U2865">
        <v>0.78093999999999997</v>
      </c>
      <c r="V2865">
        <v>11977.19</v>
      </c>
      <c r="W2865">
        <v>1291.18</v>
      </c>
      <c r="X2865">
        <v>85.08</v>
      </c>
    </row>
    <row r="2866" spans="1:24" x14ac:dyDescent="0.55000000000000004">
      <c r="A2866" s="5">
        <v>40569</v>
      </c>
      <c r="B2866">
        <v>0.17</v>
      </c>
      <c r="C2866">
        <v>0.16</v>
      </c>
      <c r="D2866">
        <v>0.18</v>
      </c>
      <c r="E2866">
        <v>0.27</v>
      </c>
      <c r="F2866">
        <v>0.62</v>
      </c>
      <c r="G2866">
        <v>1.05</v>
      </c>
      <c r="H2866">
        <v>2.0299999999999998</v>
      </c>
      <c r="I2866">
        <v>2.76</v>
      </c>
      <c r="J2866">
        <v>3.45</v>
      </c>
      <c r="K2866">
        <v>4.34</v>
      </c>
      <c r="L2866">
        <v>4.59</v>
      </c>
      <c r="M2866">
        <v>7.0000000000000007E-2</v>
      </c>
      <c r="N2866">
        <v>1.1599999999999999</v>
      </c>
      <c r="O2866">
        <v>1.82</v>
      </c>
      <c r="P2866">
        <v>2.0699999999999998</v>
      </c>
      <c r="Q2866">
        <v>0.26</v>
      </c>
      <c r="R2866">
        <v>0.28312999999999999</v>
      </c>
      <c r="S2866">
        <v>0.30437999999999998</v>
      </c>
      <c r="T2866">
        <v>0.45468999999999998</v>
      </c>
      <c r="U2866">
        <v>0.78125</v>
      </c>
      <c r="V2866">
        <v>11985.44</v>
      </c>
      <c r="W2866">
        <v>1296.6300000000001</v>
      </c>
      <c r="X2866">
        <v>86.15</v>
      </c>
    </row>
    <row r="2867" spans="1:24" x14ac:dyDescent="0.55000000000000004">
      <c r="A2867" s="5">
        <v>40570</v>
      </c>
      <c r="B2867">
        <v>0.17</v>
      </c>
      <c r="C2867">
        <v>0.15</v>
      </c>
      <c r="D2867">
        <v>0.17</v>
      </c>
      <c r="E2867">
        <v>0.25</v>
      </c>
      <c r="F2867">
        <v>0.59</v>
      </c>
      <c r="G2867">
        <v>1</v>
      </c>
      <c r="H2867">
        <v>1.98</v>
      </c>
      <c r="I2867">
        <v>2.75</v>
      </c>
      <c r="J2867">
        <v>3.42</v>
      </c>
      <c r="K2867">
        <v>4.3099999999999996</v>
      </c>
      <c r="L2867">
        <v>4.57</v>
      </c>
      <c r="M2867">
        <v>0.08</v>
      </c>
      <c r="N2867">
        <v>1.1599999999999999</v>
      </c>
      <c r="O2867">
        <v>1.82</v>
      </c>
      <c r="P2867">
        <v>2.08</v>
      </c>
      <c r="Q2867">
        <v>0.26</v>
      </c>
      <c r="R2867">
        <v>0.28312999999999999</v>
      </c>
      <c r="S2867">
        <v>0.30437999999999998</v>
      </c>
      <c r="T2867">
        <v>0.45468999999999998</v>
      </c>
      <c r="U2867">
        <v>0.78125</v>
      </c>
      <c r="V2867">
        <v>11989.83</v>
      </c>
      <c r="W2867">
        <v>1299.54</v>
      </c>
      <c r="X2867">
        <v>84.45</v>
      </c>
    </row>
    <row r="2868" spans="1:24" x14ac:dyDescent="0.55000000000000004">
      <c r="A2868" s="5">
        <v>40571</v>
      </c>
      <c r="B2868">
        <v>0.17</v>
      </c>
      <c r="C2868">
        <v>0.15</v>
      </c>
      <c r="D2868">
        <v>0.15</v>
      </c>
      <c r="E2868">
        <v>0.24</v>
      </c>
      <c r="F2868">
        <v>0.54</v>
      </c>
      <c r="G2868">
        <v>0.96</v>
      </c>
      <c r="H2868">
        <v>1.92</v>
      </c>
      <c r="I2868">
        <v>2.66</v>
      </c>
      <c r="J2868">
        <v>3.36</v>
      </c>
      <c r="K2868">
        <v>4.26</v>
      </c>
      <c r="L2868">
        <v>4.53</v>
      </c>
      <c r="M2868">
        <v>-0.01</v>
      </c>
      <c r="N2868">
        <v>1.0900000000000001</v>
      </c>
      <c r="O2868">
        <v>1.78</v>
      </c>
      <c r="P2868">
        <v>2.0499999999999998</v>
      </c>
      <c r="Q2868">
        <v>0.26</v>
      </c>
      <c r="R2868">
        <v>0.28312999999999999</v>
      </c>
      <c r="S2868">
        <v>0.30437999999999998</v>
      </c>
      <c r="T2868">
        <v>0.45380999999999999</v>
      </c>
      <c r="U2868">
        <v>0.78063000000000005</v>
      </c>
      <c r="V2868">
        <v>11823.7</v>
      </c>
      <c r="W2868">
        <v>1276.3399999999999</v>
      </c>
      <c r="X2868">
        <v>88.15</v>
      </c>
    </row>
    <row r="2869" spans="1:24" x14ac:dyDescent="0.55000000000000004">
      <c r="A2869" s="5">
        <v>40574</v>
      </c>
      <c r="B2869">
        <v>0.17</v>
      </c>
      <c r="C2869">
        <v>0.15</v>
      </c>
      <c r="D2869">
        <v>0.17</v>
      </c>
      <c r="E2869">
        <v>0.26</v>
      </c>
      <c r="F2869">
        <v>0.57999999999999996</v>
      </c>
      <c r="G2869">
        <v>0.98</v>
      </c>
      <c r="H2869">
        <v>1.95</v>
      </c>
      <c r="I2869">
        <v>2.71</v>
      </c>
      <c r="J2869">
        <v>3.42</v>
      </c>
      <c r="K2869">
        <v>4.33</v>
      </c>
      <c r="L2869">
        <v>4.58</v>
      </c>
      <c r="M2869">
        <v>-0.01</v>
      </c>
      <c r="N2869">
        <v>1.08</v>
      </c>
      <c r="O2869">
        <v>1.79</v>
      </c>
      <c r="P2869">
        <v>2.0699999999999998</v>
      </c>
      <c r="Q2869">
        <v>0.26</v>
      </c>
      <c r="R2869">
        <v>0.28312999999999999</v>
      </c>
      <c r="S2869">
        <v>0.30437999999999998</v>
      </c>
      <c r="T2869">
        <v>0.45380999999999999</v>
      </c>
      <c r="U2869">
        <v>0.78125</v>
      </c>
      <c r="V2869">
        <v>11891.93</v>
      </c>
      <c r="W2869">
        <v>1286.1199999999999</v>
      </c>
      <c r="X2869">
        <v>90.99</v>
      </c>
    </row>
    <row r="2870" spans="1:24" x14ac:dyDescent="0.55000000000000004">
      <c r="A2870" s="5">
        <v>40575</v>
      </c>
      <c r="B2870">
        <v>0.18</v>
      </c>
      <c r="C2870">
        <v>0.15</v>
      </c>
      <c r="D2870">
        <v>0.18</v>
      </c>
      <c r="E2870">
        <v>0.27</v>
      </c>
      <c r="F2870">
        <v>0.61</v>
      </c>
      <c r="G2870">
        <v>1.04</v>
      </c>
      <c r="H2870">
        <v>2.02</v>
      </c>
      <c r="I2870">
        <v>2.79</v>
      </c>
      <c r="J2870">
        <v>3.48</v>
      </c>
      <c r="K2870">
        <v>4.37</v>
      </c>
      <c r="L2870">
        <v>4.62</v>
      </c>
      <c r="M2870">
        <v>0.01</v>
      </c>
      <c r="N2870">
        <v>1.1100000000000001</v>
      </c>
      <c r="O2870">
        <v>1.81</v>
      </c>
      <c r="P2870">
        <v>2.08</v>
      </c>
      <c r="Q2870">
        <v>0.26300000000000001</v>
      </c>
      <c r="R2870">
        <v>0.28749999999999998</v>
      </c>
      <c r="S2870">
        <v>0.3105</v>
      </c>
      <c r="T2870">
        <v>0.46074999999999999</v>
      </c>
      <c r="U2870">
        <v>0.78549999999999998</v>
      </c>
      <c r="V2870">
        <v>12040.16</v>
      </c>
      <c r="W2870">
        <v>1307.5899999999999</v>
      </c>
      <c r="X2870">
        <v>89.54</v>
      </c>
    </row>
    <row r="2871" spans="1:24" x14ac:dyDescent="0.55000000000000004">
      <c r="A2871" s="5">
        <v>40576</v>
      </c>
      <c r="B2871">
        <v>0.18</v>
      </c>
      <c r="C2871">
        <v>0.16</v>
      </c>
      <c r="D2871">
        <v>0.18</v>
      </c>
      <c r="E2871">
        <v>0.28000000000000003</v>
      </c>
      <c r="F2871">
        <v>0.67</v>
      </c>
      <c r="G2871">
        <v>1.1200000000000001</v>
      </c>
      <c r="H2871">
        <v>2.1</v>
      </c>
      <c r="I2871">
        <v>2.84</v>
      </c>
      <c r="J2871">
        <v>3.52</v>
      </c>
      <c r="K2871">
        <v>4.3899999999999997</v>
      </c>
      <c r="L2871">
        <v>4.6399999999999997</v>
      </c>
      <c r="M2871">
        <v>0.09</v>
      </c>
      <c r="N2871">
        <v>1.1599999999999999</v>
      </c>
      <c r="O2871">
        <v>1.82</v>
      </c>
      <c r="P2871">
        <v>2.1</v>
      </c>
      <c r="Q2871">
        <v>0.26300000000000001</v>
      </c>
      <c r="R2871">
        <v>0.28699999999999998</v>
      </c>
      <c r="S2871">
        <v>0.3105</v>
      </c>
      <c r="T2871">
        <v>0.46074999999999999</v>
      </c>
      <c r="U2871">
        <v>0.78605000000000003</v>
      </c>
      <c r="V2871">
        <v>12041.97</v>
      </c>
      <c r="W2871">
        <v>1304.03</v>
      </c>
      <c r="X2871">
        <v>89.78</v>
      </c>
    </row>
    <row r="2872" spans="1:24" x14ac:dyDescent="0.55000000000000004">
      <c r="A2872" s="5">
        <v>40577</v>
      </c>
      <c r="B2872">
        <v>0.17</v>
      </c>
      <c r="C2872">
        <v>0.14000000000000001</v>
      </c>
      <c r="D2872">
        <v>0.18</v>
      </c>
      <c r="E2872">
        <v>0.28999999999999998</v>
      </c>
      <c r="F2872">
        <v>0.71</v>
      </c>
      <c r="G2872">
        <v>1.19</v>
      </c>
      <c r="H2872">
        <v>2.1800000000000002</v>
      </c>
      <c r="I2872">
        <v>2.92</v>
      </c>
      <c r="J2872">
        <v>3.58</v>
      </c>
      <c r="K2872">
        <v>4.43</v>
      </c>
      <c r="L2872">
        <v>4.67</v>
      </c>
      <c r="M2872">
        <v>0.18</v>
      </c>
      <c r="N2872">
        <v>1.23</v>
      </c>
      <c r="O2872">
        <v>1.87</v>
      </c>
      <c r="P2872">
        <v>2.13</v>
      </c>
      <c r="Q2872">
        <v>0.26300000000000001</v>
      </c>
      <c r="R2872">
        <v>0.28749999999999998</v>
      </c>
      <c r="S2872">
        <v>0.3105</v>
      </c>
      <c r="T2872">
        <v>0.46124999999999999</v>
      </c>
      <c r="U2872">
        <v>0.78859999999999997</v>
      </c>
      <c r="V2872">
        <v>12062.26</v>
      </c>
      <c r="W2872">
        <v>1307.0999999999999</v>
      </c>
      <c r="X2872">
        <v>89.42</v>
      </c>
    </row>
    <row r="2873" spans="1:24" x14ac:dyDescent="0.55000000000000004">
      <c r="A2873" s="5">
        <v>40578</v>
      </c>
      <c r="B2873">
        <v>0.17</v>
      </c>
      <c r="C2873">
        <v>0.15</v>
      </c>
      <c r="D2873">
        <v>0.18</v>
      </c>
      <c r="E2873">
        <v>0.31</v>
      </c>
      <c r="F2873">
        <v>0.77</v>
      </c>
      <c r="G2873">
        <v>1.25</v>
      </c>
      <c r="H2873">
        <v>2.27</v>
      </c>
      <c r="I2873">
        <v>3.01</v>
      </c>
      <c r="J2873">
        <v>3.68</v>
      </c>
      <c r="K2873">
        <v>4.51</v>
      </c>
      <c r="L2873">
        <v>4.7300000000000004</v>
      </c>
      <c r="M2873">
        <v>0.28000000000000003</v>
      </c>
      <c r="N2873">
        <v>1.3</v>
      </c>
      <c r="O2873">
        <v>1.92</v>
      </c>
      <c r="P2873">
        <v>2.17</v>
      </c>
      <c r="Q2873">
        <v>0.26274999999999998</v>
      </c>
      <c r="R2873">
        <v>0.28699999999999998</v>
      </c>
      <c r="S2873">
        <v>0.3115</v>
      </c>
      <c r="T2873">
        <v>0.46124999999999999</v>
      </c>
      <c r="U2873">
        <v>0.79125000000000001</v>
      </c>
      <c r="V2873">
        <v>12092.15</v>
      </c>
      <c r="W2873">
        <v>1310.87</v>
      </c>
      <c r="X2873">
        <v>87.87</v>
      </c>
    </row>
    <row r="2874" spans="1:24" x14ac:dyDescent="0.55000000000000004">
      <c r="A2874" s="5">
        <v>40581</v>
      </c>
      <c r="B2874">
        <v>0.17</v>
      </c>
      <c r="C2874">
        <v>0.16</v>
      </c>
      <c r="D2874">
        <v>0.18</v>
      </c>
      <c r="E2874">
        <v>0.31</v>
      </c>
      <c r="F2874">
        <v>0.78</v>
      </c>
      <c r="G2874">
        <v>1.28</v>
      </c>
      <c r="H2874">
        <v>2.29</v>
      </c>
      <c r="I2874">
        <v>3.03</v>
      </c>
      <c r="J2874">
        <v>3.68</v>
      </c>
      <c r="K2874">
        <v>4.5</v>
      </c>
      <c r="L2874">
        <v>4.71</v>
      </c>
      <c r="M2874">
        <v>0.31</v>
      </c>
      <c r="N2874">
        <v>1.32</v>
      </c>
      <c r="O2874">
        <v>1.91</v>
      </c>
      <c r="P2874">
        <v>2.16</v>
      </c>
      <c r="Q2874">
        <v>0.26374999999999998</v>
      </c>
      <c r="R2874">
        <v>0.28799999999999998</v>
      </c>
      <c r="S2874">
        <v>0.312</v>
      </c>
      <c r="T2874">
        <v>0.46284999999999998</v>
      </c>
      <c r="U2874">
        <v>0.79274999999999995</v>
      </c>
      <c r="V2874">
        <v>12161.63</v>
      </c>
      <c r="W2874">
        <v>1319.05</v>
      </c>
      <c r="X2874">
        <v>86.3</v>
      </c>
    </row>
    <row r="2875" spans="1:24" x14ac:dyDescent="0.55000000000000004">
      <c r="A2875" s="5">
        <v>40582</v>
      </c>
      <c r="B2875">
        <v>0.16</v>
      </c>
      <c r="C2875">
        <v>0.15</v>
      </c>
      <c r="D2875">
        <v>0.18</v>
      </c>
      <c r="E2875">
        <v>0.31</v>
      </c>
      <c r="F2875">
        <v>0.86</v>
      </c>
      <c r="G2875">
        <v>1.4</v>
      </c>
      <c r="H2875">
        <v>2.39</v>
      </c>
      <c r="I2875">
        <v>3.12</v>
      </c>
      <c r="J2875">
        <v>3.75</v>
      </c>
      <c r="K2875">
        <v>4.5599999999999996</v>
      </c>
      <c r="L2875">
        <v>4.76</v>
      </c>
      <c r="M2875">
        <v>0.44</v>
      </c>
      <c r="N2875">
        <v>1.39</v>
      </c>
      <c r="O2875">
        <v>1.96</v>
      </c>
      <c r="P2875">
        <v>2.21</v>
      </c>
      <c r="Q2875">
        <v>0.26400000000000001</v>
      </c>
      <c r="R2875">
        <v>0.28825000000000001</v>
      </c>
      <c r="S2875">
        <v>0.312</v>
      </c>
      <c r="T2875">
        <v>0.46434999999999998</v>
      </c>
      <c r="U2875">
        <v>0.79325000000000001</v>
      </c>
      <c r="V2875">
        <v>12233.15</v>
      </c>
      <c r="W2875">
        <v>1324.57</v>
      </c>
      <c r="X2875">
        <v>85.85</v>
      </c>
    </row>
    <row r="2876" spans="1:24" x14ac:dyDescent="0.55000000000000004">
      <c r="A2876" s="5">
        <v>40583</v>
      </c>
      <c r="B2876">
        <v>0.15</v>
      </c>
      <c r="C2876">
        <v>0.14000000000000001</v>
      </c>
      <c r="D2876">
        <v>0.18</v>
      </c>
      <c r="E2876">
        <v>0.3</v>
      </c>
      <c r="F2876">
        <v>0.81</v>
      </c>
      <c r="G2876">
        <v>1.34</v>
      </c>
      <c r="H2876">
        <v>2.33</v>
      </c>
      <c r="I2876">
        <v>3.05</v>
      </c>
      <c r="J2876">
        <v>3.65</v>
      </c>
      <c r="K2876">
        <v>4.49</v>
      </c>
      <c r="L2876">
        <v>4.71</v>
      </c>
      <c r="M2876">
        <v>0.39</v>
      </c>
      <c r="N2876">
        <v>1.34</v>
      </c>
      <c r="O2876">
        <v>1.92</v>
      </c>
      <c r="P2876">
        <v>2.1800000000000002</v>
      </c>
      <c r="Q2876">
        <v>0.26400000000000001</v>
      </c>
      <c r="R2876">
        <v>0.28849999999999998</v>
      </c>
      <c r="S2876">
        <v>0.312</v>
      </c>
      <c r="T2876">
        <v>0.4652</v>
      </c>
      <c r="U2876">
        <v>0.79900000000000004</v>
      </c>
      <c r="V2876">
        <v>12239.89</v>
      </c>
      <c r="W2876">
        <v>1320.88</v>
      </c>
      <c r="X2876">
        <v>85.59</v>
      </c>
    </row>
    <row r="2877" spans="1:24" x14ac:dyDescent="0.55000000000000004">
      <c r="A2877" s="5">
        <v>40584</v>
      </c>
      <c r="B2877">
        <v>0.15</v>
      </c>
      <c r="C2877">
        <v>0.12</v>
      </c>
      <c r="D2877">
        <v>0.16</v>
      </c>
      <c r="E2877">
        <v>0.3</v>
      </c>
      <c r="F2877">
        <v>0.85</v>
      </c>
      <c r="G2877">
        <v>1.4</v>
      </c>
      <c r="H2877">
        <v>2.4</v>
      </c>
      <c r="I2877">
        <v>3.1</v>
      </c>
      <c r="J2877">
        <v>3.7</v>
      </c>
      <c r="K2877">
        <v>4.55</v>
      </c>
      <c r="L2877">
        <v>4.75</v>
      </c>
      <c r="M2877">
        <v>0.48</v>
      </c>
      <c r="N2877">
        <v>1.39</v>
      </c>
      <c r="O2877">
        <v>1.98</v>
      </c>
      <c r="P2877">
        <v>2.25</v>
      </c>
      <c r="Q2877">
        <v>0.26400000000000001</v>
      </c>
      <c r="R2877">
        <v>0.28799999999999998</v>
      </c>
      <c r="S2877">
        <v>0.312</v>
      </c>
      <c r="T2877">
        <v>0.4647</v>
      </c>
      <c r="U2877">
        <v>0.79700000000000004</v>
      </c>
      <c r="V2877">
        <v>12229.29</v>
      </c>
      <c r="W2877">
        <v>1321.87</v>
      </c>
      <c r="X2877">
        <v>85.44</v>
      </c>
    </row>
    <row r="2878" spans="1:24" x14ac:dyDescent="0.55000000000000004">
      <c r="A2878" s="5">
        <v>40585</v>
      </c>
      <c r="B2878">
        <v>0.15</v>
      </c>
      <c r="C2878">
        <v>0.12</v>
      </c>
      <c r="D2878">
        <v>0.16</v>
      </c>
      <c r="E2878">
        <v>0.3</v>
      </c>
      <c r="F2878">
        <v>0.85</v>
      </c>
      <c r="G2878">
        <v>1.4</v>
      </c>
      <c r="H2878">
        <v>2.38</v>
      </c>
      <c r="I2878">
        <v>3.05</v>
      </c>
      <c r="J2878">
        <v>3.64</v>
      </c>
      <c r="K2878">
        <v>4.49</v>
      </c>
      <c r="L2878">
        <v>4.71</v>
      </c>
      <c r="M2878">
        <v>0.5</v>
      </c>
      <c r="N2878">
        <v>1.36</v>
      </c>
      <c r="O2878">
        <v>1.94</v>
      </c>
      <c r="P2878">
        <v>2.21</v>
      </c>
      <c r="Q2878">
        <v>0.26574999999999999</v>
      </c>
      <c r="R2878">
        <v>0.28899999999999998</v>
      </c>
      <c r="S2878">
        <v>0.313</v>
      </c>
      <c r="T2878">
        <v>0.4652</v>
      </c>
      <c r="U2878">
        <v>0.79649999999999999</v>
      </c>
      <c r="V2878">
        <v>12273.26</v>
      </c>
      <c r="W2878">
        <v>1329.15</v>
      </c>
      <c r="X2878">
        <v>84.39</v>
      </c>
    </row>
    <row r="2879" spans="1:24" x14ac:dyDescent="0.55000000000000004">
      <c r="A2879" s="5">
        <v>40588</v>
      </c>
      <c r="B2879">
        <v>0.15</v>
      </c>
      <c r="C2879">
        <v>0.13</v>
      </c>
      <c r="D2879">
        <v>0.17</v>
      </c>
      <c r="E2879">
        <v>0.3</v>
      </c>
      <c r="F2879">
        <v>0.87</v>
      </c>
      <c r="G2879">
        <v>1.41</v>
      </c>
      <c r="H2879">
        <v>2.37</v>
      </c>
      <c r="I2879">
        <v>3.04</v>
      </c>
      <c r="J2879">
        <v>3.62</v>
      </c>
      <c r="K2879">
        <v>4.46</v>
      </c>
      <c r="L2879">
        <v>4.67</v>
      </c>
      <c r="M2879">
        <v>0.51</v>
      </c>
      <c r="N2879">
        <v>1.34</v>
      </c>
      <c r="O2879">
        <v>1.91</v>
      </c>
      <c r="P2879">
        <v>2.1800000000000002</v>
      </c>
      <c r="Q2879">
        <v>0.26474999999999999</v>
      </c>
      <c r="R2879">
        <v>0.28899999999999998</v>
      </c>
      <c r="S2879">
        <v>0.314</v>
      </c>
      <c r="T2879">
        <v>0.4657</v>
      </c>
      <c r="U2879">
        <v>0.79749999999999999</v>
      </c>
      <c r="V2879">
        <v>12268.19</v>
      </c>
      <c r="W2879">
        <v>1332.32</v>
      </c>
      <c r="X2879">
        <v>83.66</v>
      </c>
    </row>
    <row r="2880" spans="1:24" x14ac:dyDescent="0.55000000000000004">
      <c r="A2880" s="5">
        <v>40589</v>
      </c>
      <c r="B2880">
        <v>0.16</v>
      </c>
      <c r="C2880">
        <v>0.13</v>
      </c>
      <c r="D2880">
        <v>0.17</v>
      </c>
      <c r="E2880">
        <v>0.3</v>
      </c>
      <c r="F2880">
        <v>0.84</v>
      </c>
      <c r="G2880">
        <v>1.39</v>
      </c>
      <c r="H2880">
        <v>2.35</v>
      </c>
      <c r="I2880">
        <v>3.03</v>
      </c>
      <c r="J2880">
        <v>3.61</v>
      </c>
      <c r="K2880">
        <v>4.45</v>
      </c>
      <c r="L2880">
        <v>4.66</v>
      </c>
      <c r="M2880">
        <v>0.44</v>
      </c>
      <c r="N2880">
        <v>1.33</v>
      </c>
      <c r="O2880">
        <v>1.91</v>
      </c>
      <c r="P2880">
        <v>2.17</v>
      </c>
      <c r="Q2880">
        <v>0.26400000000000001</v>
      </c>
      <c r="R2880">
        <v>0.28849999999999998</v>
      </c>
      <c r="S2880">
        <v>0.3135</v>
      </c>
      <c r="T2880">
        <v>0.4657</v>
      </c>
      <c r="U2880">
        <v>0.79874999999999996</v>
      </c>
      <c r="V2880">
        <v>12226.64</v>
      </c>
      <c r="W2880">
        <v>1328.01</v>
      </c>
      <c r="X2880">
        <v>83.13</v>
      </c>
    </row>
    <row r="2881" spans="1:24" x14ac:dyDescent="0.55000000000000004">
      <c r="A2881" s="5">
        <v>40590</v>
      </c>
      <c r="B2881">
        <v>0.15</v>
      </c>
      <c r="C2881">
        <v>0.12</v>
      </c>
      <c r="D2881">
        <v>0.16</v>
      </c>
      <c r="E2881">
        <v>0.28999999999999998</v>
      </c>
      <c r="F2881">
        <v>0.86</v>
      </c>
      <c r="G2881">
        <v>1.4</v>
      </c>
      <c r="H2881">
        <v>2.37</v>
      </c>
      <c r="I2881">
        <v>3.04</v>
      </c>
      <c r="J2881">
        <v>3.62</v>
      </c>
      <c r="K2881">
        <v>4.46</v>
      </c>
      <c r="L2881">
        <v>4.67</v>
      </c>
      <c r="M2881">
        <v>0.43</v>
      </c>
      <c r="N2881">
        <v>1.37</v>
      </c>
      <c r="O2881">
        <v>1.95</v>
      </c>
      <c r="P2881">
        <v>2.21</v>
      </c>
      <c r="Q2881">
        <v>0.26300000000000001</v>
      </c>
      <c r="R2881">
        <v>0.28849999999999998</v>
      </c>
      <c r="S2881">
        <v>0.3135</v>
      </c>
      <c r="T2881">
        <v>0.4652</v>
      </c>
      <c r="U2881">
        <v>0.79774999999999996</v>
      </c>
      <c r="V2881">
        <v>12288.17</v>
      </c>
      <c r="W2881">
        <v>1336.32</v>
      </c>
      <c r="X2881">
        <v>83.8</v>
      </c>
    </row>
    <row r="2882" spans="1:24" x14ac:dyDescent="0.55000000000000004">
      <c r="A2882" s="5">
        <v>40591</v>
      </c>
      <c r="B2882">
        <v>0.15</v>
      </c>
      <c r="C2882">
        <v>0.09</v>
      </c>
      <c r="D2882">
        <v>0.15</v>
      </c>
      <c r="E2882">
        <v>0.27</v>
      </c>
      <c r="F2882">
        <v>0.8</v>
      </c>
      <c r="G2882">
        <v>1.33</v>
      </c>
      <c r="H2882">
        <v>2.2999999999999998</v>
      </c>
      <c r="I2882">
        <v>2.99</v>
      </c>
      <c r="J2882">
        <v>3.58</v>
      </c>
      <c r="K2882">
        <v>4.4400000000000004</v>
      </c>
      <c r="L2882">
        <v>4.66</v>
      </c>
      <c r="M2882">
        <v>0.33</v>
      </c>
      <c r="N2882">
        <v>1.31</v>
      </c>
      <c r="O2882">
        <v>1.9</v>
      </c>
      <c r="P2882">
        <v>2.19</v>
      </c>
      <c r="Q2882">
        <v>0.26300000000000001</v>
      </c>
      <c r="R2882">
        <v>0.28849999999999998</v>
      </c>
      <c r="S2882">
        <v>0.3135</v>
      </c>
      <c r="T2882">
        <v>0.46550000000000002</v>
      </c>
      <c r="U2882">
        <v>0.79574999999999996</v>
      </c>
      <c r="V2882">
        <v>12318.14</v>
      </c>
      <c r="W2882">
        <v>1340.43</v>
      </c>
      <c r="X2882">
        <v>85.05</v>
      </c>
    </row>
    <row r="2883" spans="1:24" x14ac:dyDescent="0.55000000000000004">
      <c r="A2883" s="5">
        <v>40592</v>
      </c>
      <c r="B2883">
        <v>0.15</v>
      </c>
      <c r="C2883">
        <v>0.1</v>
      </c>
      <c r="D2883">
        <v>0.15</v>
      </c>
      <c r="E2883">
        <v>0.28000000000000003</v>
      </c>
      <c r="F2883">
        <v>0.78</v>
      </c>
      <c r="G2883">
        <v>1.32</v>
      </c>
      <c r="H2883">
        <v>2.2999999999999998</v>
      </c>
      <c r="I2883">
        <v>2.99</v>
      </c>
      <c r="J2883">
        <v>3.59</v>
      </c>
      <c r="K2883">
        <v>4.46</v>
      </c>
      <c r="L2883">
        <v>4.7</v>
      </c>
      <c r="M2883">
        <v>0.26</v>
      </c>
      <c r="N2883">
        <v>1.25</v>
      </c>
      <c r="O2883">
        <v>1.86</v>
      </c>
      <c r="P2883">
        <v>2.16</v>
      </c>
      <c r="Q2883">
        <v>0.26200000000000001</v>
      </c>
      <c r="R2883">
        <v>0.28649999999999998</v>
      </c>
      <c r="S2883">
        <v>0.3125</v>
      </c>
      <c r="T2883">
        <v>0.46550000000000002</v>
      </c>
      <c r="U2883">
        <v>0.79500000000000004</v>
      </c>
      <c r="V2883">
        <v>12391.25</v>
      </c>
      <c r="W2883">
        <v>1343.01</v>
      </c>
      <c r="X2883">
        <v>85.03</v>
      </c>
    </row>
    <row r="2884" spans="1:24" x14ac:dyDescent="0.55000000000000004">
      <c r="A2884" s="5">
        <v>40595</v>
      </c>
      <c r="B2884" t="e">
        <v>#N/A</v>
      </c>
      <c r="C2884" t="e">
        <v>#N/A</v>
      </c>
      <c r="D2884" t="e">
        <v>#N/A</v>
      </c>
      <c r="E2884" t="e">
        <v>#N/A</v>
      </c>
      <c r="F2884" t="e">
        <v>#N/A</v>
      </c>
      <c r="G2884" t="e">
        <v>#N/A</v>
      </c>
      <c r="H2884" t="e">
        <v>#N/A</v>
      </c>
      <c r="I2884" t="e">
        <v>#N/A</v>
      </c>
      <c r="J2884" t="e">
        <v>#N/A</v>
      </c>
      <c r="K2884" t="e">
        <v>#N/A</v>
      </c>
      <c r="L2884" t="e">
        <v>#N/A</v>
      </c>
      <c r="M2884" t="e">
        <v>#N/A</v>
      </c>
      <c r="N2884" t="e">
        <v>#N/A</v>
      </c>
      <c r="O2884" t="e">
        <v>#N/A</v>
      </c>
      <c r="P2884" t="e">
        <v>#N/A</v>
      </c>
      <c r="Q2884">
        <v>0.26200000000000001</v>
      </c>
      <c r="R2884">
        <v>0.28649999999999998</v>
      </c>
      <c r="S2884">
        <v>0.3125</v>
      </c>
      <c r="T2884">
        <v>0.46500000000000002</v>
      </c>
      <c r="U2884">
        <v>0.79300000000000004</v>
      </c>
      <c r="V2884" t="e">
        <v>#N/A</v>
      </c>
      <c r="W2884" t="e">
        <v>#N/A</v>
      </c>
      <c r="X2884" t="e">
        <v>#N/A</v>
      </c>
    </row>
    <row r="2885" spans="1:24" x14ac:dyDescent="0.55000000000000004">
      <c r="A2885" s="5">
        <v>40596</v>
      </c>
      <c r="B2885">
        <v>0.15</v>
      </c>
      <c r="C2885">
        <v>0.12</v>
      </c>
      <c r="D2885">
        <v>0.16</v>
      </c>
      <c r="E2885">
        <v>0.28000000000000003</v>
      </c>
      <c r="F2885">
        <v>0.74</v>
      </c>
      <c r="G2885">
        <v>1.22</v>
      </c>
      <c r="H2885">
        <v>2.16</v>
      </c>
      <c r="I2885">
        <v>2.85</v>
      </c>
      <c r="J2885">
        <v>3.46</v>
      </c>
      <c r="K2885">
        <v>4.3499999999999996</v>
      </c>
      <c r="L2885">
        <v>4.5999999999999996</v>
      </c>
      <c r="M2885">
        <v>7.0000000000000007E-2</v>
      </c>
      <c r="N2885">
        <v>1.1200000000000001</v>
      </c>
      <c r="O2885">
        <v>1.76</v>
      </c>
      <c r="P2885">
        <v>2.08</v>
      </c>
      <c r="Q2885">
        <v>0.26150000000000001</v>
      </c>
      <c r="R2885">
        <v>0.28549999999999998</v>
      </c>
      <c r="S2885">
        <v>0.3125</v>
      </c>
      <c r="T2885">
        <v>0.46500000000000002</v>
      </c>
      <c r="U2885">
        <v>0.79274999999999995</v>
      </c>
      <c r="V2885">
        <v>12212.79</v>
      </c>
      <c r="W2885">
        <v>1315.44</v>
      </c>
      <c r="X2885">
        <v>92.65</v>
      </c>
    </row>
    <row r="2886" spans="1:24" x14ac:dyDescent="0.55000000000000004">
      <c r="A2886" s="5">
        <v>40597</v>
      </c>
      <c r="B2886">
        <v>0.15</v>
      </c>
      <c r="C2886">
        <v>0.12</v>
      </c>
      <c r="D2886">
        <v>0.16</v>
      </c>
      <c r="E2886">
        <v>0.27</v>
      </c>
      <c r="F2886">
        <v>0.74</v>
      </c>
      <c r="G2886">
        <v>1.25</v>
      </c>
      <c r="H2886">
        <v>2.21</v>
      </c>
      <c r="I2886">
        <v>2.89</v>
      </c>
      <c r="J2886">
        <v>3.49</v>
      </c>
      <c r="K2886">
        <v>4.34</v>
      </c>
      <c r="L2886">
        <v>4.59</v>
      </c>
      <c r="M2886">
        <v>0.01</v>
      </c>
      <c r="N2886">
        <v>1.1000000000000001</v>
      </c>
      <c r="O2886">
        <v>1.75</v>
      </c>
      <c r="P2886">
        <v>2.06</v>
      </c>
      <c r="Q2886">
        <v>0.26150000000000001</v>
      </c>
      <c r="R2886">
        <v>0.28549999999999998</v>
      </c>
      <c r="S2886">
        <v>0.3115</v>
      </c>
      <c r="T2886">
        <v>0.46500000000000002</v>
      </c>
      <c r="U2886">
        <v>0.79374999999999996</v>
      </c>
      <c r="V2886">
        <v>12105.78</v>
      </c>
      <c r="W2886">
        <v>1307.4000000000001</v>
      </c>
      <c r="X2886">
        <v>96.04</v>
      </c>
    </row>
    <row r="2887" spans="1:24" x14ac:dyDescent="0.55000000000000004">
      <c r="A2887" s="5">
        <v>40598</v>
      </c>
      <c r="B2887">
        <v>0.15</v>
      </c>
      <c r="C2887">
        <v>0.13</v>
      </c>
      <c r="D2887">
        <v>0.16</v>
      </c>
      <c r="E2887">
        <v>0.26</v>
      </c>
      <c r="F2887">
        <v>0.73</v>
      </c>
      <c r="G2887">
        <v>1.24</v>
      </c>
      <c r="H2887">
        <v>2.19</v>
      </c>
      <c r="I2887">
        <v>2.87</v>
      </c>
      <c r="J2887">
        <v>3.46</v>
      </c>
      <c r="K2887">
        <v>4.29</v>
      </c>
      <c r="L2887">
        <v>4.54</v>
      </c>
      <c r="M2887">
        <v>-0.01</v>
      </c>
      <c r="N2887">
        <v>1.05</v>
      </c>
      <c r="O2887">
        <v>1.69</v>
      </c>
      <c r="P2887">
        <v>2</v>
      </c>
      <c r="Q2887">
        <v>0.26150000000000001</v>
      </c>
      <c r="R2887">
        <v>0.28449999999999998</v>
      </c>
      <c r="S2887">
        <v>0.3105</v>
      </c>
      <c r="T2887">
        <v>0.46400000000000002</v>
      </c>
      <c r="U2887">
        <v>0.79125000000000001</v>
      </c>
      <c r="V2887">
        <v>12068.5</v>
      </c>
      <c r="W2887">
        <v>1306.0999999999999</v>
      </c>
      <c r="X2887">
        <v>95.83</v>
      </c>
    </row>
    <row r="2888" spans="1:24" x14ac:dyDescent="0.55000000000000004">
      <c r="A2888" s="5">
        <v>40599</v>
      </c>
      <c r="B2888">
        <v>0.15</v>
      </c>
      <c r="C2888">
        <v>0.13</v>
      </c>
      <c r="D2888">
        <v>0.16</v>
      </c>
      <c r="E2888">
        <v>0.27</v>
      </c>
      <c r="F2888">
        <v>0.72</v>
      </c>
      <c r="G2888">
        <v>1.22</v>
      </c>
      <c r="H2888">
        <v>2.16</v>
      </c>
      <c r="I2888">
        <v>2.84</v>
      </c>
      <c r="J2888">
        <v>3.42</v>
      </c>
      <c r="K2888">
        <v>4.26</v>
      </c>
      <c r="L2888">
        <v>4.51</v>
      </c>
      <c r="M2888">
        <v>-0.01</v>
      </c>
      <c r="N2888">
        <v>1.02</v>
      </c>
      <c r="O2888">
        <v>1.66</v>
      </c>
      <c r="P2888">
        <v>1.97</v>
      </c>
      <c r="Q2888">
        <v>0.26100000000000001</v>
      </c>
      <c r="R2888">
        <v>0.28599999999999998</v>
      </c>
      <c r="S2888">
        <v>0.3105</v>
      </c>
      <c r="T2888">
        <v>0.46400000000000002</v>
      </c>
      <c r="U2888">
        <v>0.79225000000000001</v>
      </c>
      <c r="V2888">
        <v>12130.45</v>
      </c>
      <c r="W2888">
        <v>1319.88</v>
      </c>
      <c r="X2888">
        <v>96.52</v>
      </c>
    </row>
    <row r="2889" spans="1:24" x14ac:dyDescent="0.55000000000000004">
      <c r="A2889" s="5">
        <v>40602</v>
      </c>
      <c r="B2889">
        <v>0.16</v>
      </c>
      <c r="C2889">
        <v>0.15</v>
      </c>
      <c r="D2889">
        <v>0.18</v>
      </c>
      <c r="E2889">
        <v>0.25</v>
      </c>
      <c r="F2889">
        <v>0.69</v>
      </c>
      <c r="G2889">
        <v>1.18</v>
      </c>
      <c r="H2889">
        <v>2.13</v>
      </c>
      <c r="I2889">
        <v>2.82</v>
      </c>
      <c r="J2889">
        <v>3.42</v>
      </c>
      <c r="K2889">
        <v>4.25</v>
      </c>
      <c r="L2889">
        <v>4.49</v>
      </c>
      <c r="M2889">
        <v>-0.02</v>
      </c>
      <c r="N2889">
        <v>1.03</v>
      </c>
      <c r="O2889">
        <v>1.66</v>
      </c>
      <c r="P2889">
        <v>1.96</v>
      </c>
      <c r="Q2889">
        <v>0.26100000000000001</v>
      </c>
      <c r="R2889">
        <v>0.28649999999999998</v>
      </c>
      <c r="S2889">
        <v>0.3095</v>
      </c>
      <c r="T2889">
        <v>0.46400000000000002</v>
      </c>
      <c r="U2889">
        <v>0.79025000000000001</v>
      </c>
      <c r="V2889">
        <v>12226.34</v>
      </c>
      <c r="W2889">
        <v>1327.22</v>
      </c>
      <c r="X2889">
        <v>97.1</v>
      </c>
    </row>
    <row r="2890" spans="1:24" x14ac:dyDescent="0.55000000000000004">
      <c r="A2890" s="5">
        <v>40603</v>
      </c>
      <c r="B2890">
        <v>0.15</v>
      </c>
      <c r="C2890">
        <v>0.14000000000000001</v>
      </c>
      <c r="D2890">
        <v>0.16</v>
      </c>
      <c r="E2890">
        <v>0.25</v>
      </c>
      <c r="F2890">
        <v>0.66</v>
      </c>
      <c r="G2890">
        <v>1.1499999999999999</v>
      </c>
      <c r="H2890">
        <v>2.11</v>
      </c>
      <c r="I2890">
        <v>2.81</v>
      </c>
      <c r="J2890">
        <v>3.41</v>
      </c>
      <c r="K2890">
        <v>4.24</v>
      </c>
      <c r="L2890">
        <v>4.4800000000000004</v>
      </c>
      <c r="M2890">
        <v>-0.06</v>
      </c>
      <c r="N2890">
        <v>1</v>
      </c>
      <c r="O2890">
        <v>1.63</v>
      </c>
      <c r="P2890">
        <v>1.94</v>
      </c>
      <c r="Q2890">
        <v>0.26100000000000001</v>
      </c>
      <c r="R2890">
        <v>0.28549999999999998</v>
      </c>
      <c r="S2890">
        <v>0.3095</v>
      </c>
      <c r="T2890">
        <v>0.46250000000000002</v>
      </c>
      <c r="U2890">
        <v>0.78874999999999995</v>
      </c>
      <c r="V2890">
        <v>12058.02</v>
      </c>
      <c r="W2890">
        <v>1306.33</v>
      </c>
      <c r="X2890">
        <v>99.63</v>
      </c>
    </row>
    <row r="2891" spans="1:24" x14ac:dyDescent="0.55000000000000004">
      <c r="A2891" s="5">
        <v>40604</v>
      </c>
      <c r="B2891">
        <v>0.16</v>
      </c>
      <c r="C2891">
        <v>0.13</v>
      </c>
      <c r="D2891">
        <v>0.17</v>
      </c>
      <c r="E2891">
        <v>0.26</v>
      </c>
      <c r="F2891">
        <v>0.69</v>
      </c>
      <c r="G2891">
        <v>1.18</v>
      </c>
      <c r="H2891">
        <v>2.16</v>
      </c>
      <c r="I2891">
        <v>2.86</v>
      </c>
      <c r="J2891">
        <v>3.46</v>
      </c>
      <c r="K2891">
        <v>4.3</v>
      </c>
      <c r="L2891">
        <v>4.54</v>
      </c>
      <c r="M2891">
        <v>-0.09</v>
      </c>
      <c r="N2891">
        <v>1.01</v>
      </c>
      <c r="O2891">
        <v>1.64</v>
      </c>
      <c r="P2891">
        <v>1.94</v>
      </c>
      <c r="Q2891">
        <v>0.26</v>
      </c>
      <c r="R2891">
        <v>0.28599999999999998</v>
      </c>
      <c r="S2891">
        <v>0.3095</v>
      </c>
      <c r="T2891">
        <v>0.46150000000000002</v>
      </c>
      <c r="U2891">
        <v>0.78625</v>
      </c>
      <c r="V2891">
        <v>12066.8</v>
      </c>
      <c r="W2891">
        <v>1308.44</v>
      </c>
      <c r="X2891">
        <v>102.27</v>
      </c>
    </row>
    <row r="2892" spans="1:24" x14ac:dyDescent="0.55000000000000004">
      <c r="A2892" s="5">
        <v>40605</v>
      </c>
      <c r="B2892">
        <v>0.15</v>
      </c>
      <c r="C2892">
        <v>0.13</v>
      </c>
      <c r="D2892">
        <v>0.16</v>
      </c>
      <c r="E2892">
        <v>0.28999999999999998</v>
      </c>
      <c r="F2892">
        <v>0.79</v>
      </c>
      <c r="G2892">
        <v>1.32</v>
      </c>
      <c r="H2892">
        <v>2.2999999999999998</v>
      </c>
      <c r="I2892">
        <v>3</v>
      </c>
      <c r="J2892">
        <v>3.58</v>
      </c>
      <c r="K2892">
        <v>4.4000000000000004</v>
      </c>
      <c r="L2892">
        <v>4.6399999999999997</v>
      </c>
      <c r="M2892">
        <v>0.03</v>
      </c>
      <c r="N2892">
        <v>1.0900000000000001</v>
      </c>
      <c r="O2892">
        <v>1.69</v>
      </c>
      <c r="P2892">
        <v>2</v>
      </c>
      <c r="Q2892">
        <v>0.26</v>
      </c>
      <c r="R2892">
        <v>0.28599999999999998</v>
      </c>
      <c r="S2892">
        <v>0.3095</v>
      </c>
      <c r="T2892">
        <v>0.46150000000000002</v>
      </c>
      <c r="U2892">
        <v>0.78725000000000001</v>
      </c>
      <c r="V2892">
        <v>12258.2</v>
      </c>
      <c r="W2892">
        <v>1330.97</v>
      </c>
      <c r="X2892">
        <v>101.92</v>
      </c>
    </row>
    <row r="2893" spans="1:24" x14ac:dyDescent="0.55000000000000004">
      <c r="A2893" s="5">
        <v>40606</v>
      </c>
      <c r="B2893">
        <v>0.15</v>
      </c>
      <c r="C2893">
        <v>0.12</v>
      </c>
      <c r="D2893">
        <v>0.16</v>
      </c>
      <c r="E2893">
        <v>0.26</v>
      </c>
      <c r="F2893">
        <v>0.68</v>
      </c>
      <c r="G2893">
        <v>1.2</v>
      </c>
      <c r="H2893">
        <v>2.17</v>
      </c>
      <c r="I2893">
        <v>2.88</v>
      </c>
      <c r="J2893">
        <v>3.49</v>
      </c>
      <c r="K2893">
        <v>4.34</v>
      </c>
      <c r="L2893">
        <v>4.5999999999999996</v>
      </c>
      <c r="M2893">
        <v>-7.0000000000000007E-2</v>
      </c>
      <c r="N2893">
        <v>1</v>
      </c>
      <c r="O2893">
        <v>1.62</v>
      </c>
      <c r="P2893">
        <v>1.94</v>
      </c>
      <c r="Q2893">
        <v>0.26</v>
      </c>
      <c r="R2893">
        <v>0.28599999999999998</v>
      </c>
      <c r="S2893">
        <v>0.3095</v>
      </c>
      <c r="T2893">
        <v>0.46250000000000002</v>
      </c>
      <c r="U2893">
        <v>0.79200000000000004</v>
      </c>
      <c r="V2893">
        <v>12169.88</v>
      </c>
      <c r="W2893">
        <v>1321.15</v>
      </c>
      <c r="X2893">
        <v>104.34</v>
      </c>
    </row>
    <row r="2894" spans="1:24" x14ac:dyDescent="0.55000000000000004">
      <c r="A2894" s="5">
        <v>40609</v>
      </c>
      <c r="B2894">
        <v>0.14000000000000001</v>
      </c>
      <c r="C2894">
        <v>0.11</v>
      </c>
      <c r="D2894">
        <v>0.16</v>
      </c>
      <c r="E2894">
        <v>0.25</v>
      </c>
      <c r="F2894">
        <v>0.7</v>
      </c>
      <c r="G2894">
        <v>1.22</v>
      </c>
      <c r="H2894">
        <v>2.19</v>
      </c>
      <c r="I2894">
        <v>2.9</v>
      </c>
      <c r="J2894">
        <v>3.51</v>
      </c>
      <c r="K2894">
        <v>4.3600000000000003</v>
      </c>
      <c r="L2894">
        <v>4.6100000000000003</v>
      </c>
      <c r="M2894">
        <v>-7.0000000000000007E-2</v>
      </c>
      <c r="N2894">
        <v>1</v>
      </c>
      <c r="O2894">
        <v>1.62</v>
      </c>
      <c r="P2894">
        <v>1.93</v>
      </c>
      <c r="Q2894">
        <v>0.25900000000000001</v>
      </c>
      <c r="R2894">
        <v>0.28599999999999998</v>
      </c>
      <c r="S2894">
        <v>0.3095</v>
      </c>
      <c r="T2894">
        <v>0.46250000000000002</v>
      </c>
      <c r="U2894">
        <v>0.78649999999999998</v>
      </c>
      <c r="V2894">
        <v>12090.03</v>
      </c>
      <c r="W2894">
        <v>1310.1300000000001</v>
      </c>
      <c r="X2894">
        <v>105.37</v>
      </c>
    </row>
    <row r="2895" spans="1:24" x14ac:dyDescent="0.55000000000000004">
      <c r="A2895" s="5">
        <v>40610</v>
      </c>
      <c r="B2895">
        <v>0.14000000000000001</v>
      </c>
      <c r="C2895">
        <v>0.11</v>
      </c>
      <c r="D2895">
        <v>0.16</v>
      </c>
      <c r="E2895">
        <v>0.26</v>
      </c>
      <c r="F2895">
        <v>0.73</v>
      </c>
      <c r="G2895">
        <v>1.27</v>
      </c>
      <c r="H2895">
        <v>2.2200000000000002</v>
      </c>
      <c r="I2895">
        <v>2.93</v>
      </c>
      <c r="J2895">
        <v>3.56</v>
      </c>
      <c r="K2895">
        <v>4.41</v>
      </c>
      <c r="L2895">
        <v>4.66</v>
      </c>
      <c r="M2895">
        <v>-0.09</v>
      </c>
      <c r="N2895">
        <v>1.01</v>
      </c>
      <c r="O2895">
        <v>1.64</v>
      </c>
      <c r="P2895">
        <v>1.95</v>
      </c>
      <c r="Q2895">
        <v>0.25800000000000001</v>
      </c>
      <c r="R2895">
        <v>0.28599999999999998</v>
      </c>
      <c r="S2895">
        <v>0.3095</v>
      </c>
      <c r="T2895">
        <v>0.46150000000000002</v>
      </c>
      <c r="U2895">
        <v>0.78449999999999998</v>
      </c>
      <c r="V2895">
        <v>12214.38</v>
      </c>
      <c r="W2895">
        <v>1321.82</v>
      </c>
      <c r="X2895">
        <v>105.06</v>
      </c>
    </row>
    <row r="2896" spans="1:24" x14ac:dyDescent="0.55000000000000004">
      <c r="A2896" s="5">
        <v>40611</v>
      </c>
      <c r="B2896">
        <v>0.14000000000000001</v>
      </c>
      <c r="C2896">
        <v>0.1</v>
      </c>
      <c r="D2896">
        <v>0.15</v>
      </c>
      <c r="E2896">
        <v>0.26</v>
      </c>
      <c r="F2896">
        <v>0.7</v>
      </c>
      <c r="G2896">
        <v>1.21</v>
      </c>
      <c r="H2896">
        <v>2.16</v>
      </c>
      <c r="I2896">
        <v>2.86</v>
      </c>
      <c r="J2896">
        <v>3.48</v>
      </c>
      <c r="K2896">
        <v>4.3499999999999996</v>
      </c>
      <c r="L2896">
        <v>4.5999999999999996</v>
      </c>
      <c r="M2896">
        <v>-0.09</v>
      </c>
      <c r="N2896">
        <v>0.98</v>
      </c>
      <c r="O2896">
        <v>1.61</v>
      </c>
      <c r="P2896">
        <v>1.92</v>
      </c>
      <c r="Q2896">
        <v>0.25800000000000001</v>
      </c>
      <c r="R2896">
        <v>0.28599999999999998</v>
      </c>
      <c r="S2896">
        <v>0.3095</v>
      </c>
      <c r="T2896">
        <v>0.46150000000000002</v>
      </c>
      <c r="U2896">
        <v>0.78549999999999998</v>
      </c>
      <c r="V2896">
        <v>12213.09</v>
      </c>
      <c r="W2896">
        <v>1320.02</v>
      </c>
      <c r="X2896">
        <v>104.39</v>
      </c>
    </row>
    <row r="2897" spans="1:24" x14ac:dyDescent="0.55000000000000004">
      <c r="A2897" s="5">
        <v>40612</v>
      </c>
      <c r="B2897">
        <v>0.14000000000000001</v>
      </c>
      <c r="C2897">
        <v>0.08</v>
      </c>
      <c r="D2897">
        <v>0.14000000000000001</v>
      </c>
      <c r="E2897">
        <v>0.25</v>
      </c>
      <c r="F2897">
        <v>0.65</v>
      </c>
      <c r="G2897">
        <v>1.1299999999999999</v>
      </c>
      <c r="H2897">
        <v>2.0499999999999998</v>
      </c>
      <c r="I2897">
        <v>2.74</v>
      </c>
      <c r="J2897">
        <v>3.37</v>
      </c>
      <c r="K2897">
        <v>4.25</v>
      </c>
      <c r="L2897">
        <v>4.53</v>
      </c>
      <c r="M2897">
        <v>-0.17</v>
      </c>
      <c r="N2897">
        <v>0.91</v>
      </c>
      <c r="O2897">
        <v>1.53</v>
      </c>
      <c r="P2897">
        <v>1.85</v>
      </c>
      <c r="Q2897">
        <v>0.2555</v>
      </c>
      <c r="R2897">
        <v>0.28399999999999997</v>
      </c>
      <c r="S2897">
        <v>0.3095</v>
      </c>
      <c r="T2897">
        <v>0.46150000000000002</v>
      </c>
      <c r="U2897">
        <v>0.78549999999999998</v>
      </c>
      <c r="V2897">
        <v>11984.61</v>
      </c>
      <c r="W2897">
        <v>1295.1099999999999</v>
      </c>
      <c r="X2897">
        <v>102.73</v>
      </c>
    </row>
    <row r="2898" spans="1:24" x14ac:dyDescent="0.55000000000000004">
      <c r="A2898" s="5">
        <v>40613</v>
      </c>
      <c r="B2898">
        <v>0.13</v>
      </c>
      <c r="C2898">
        <v>0.08</v>
      </c>
      <c r="D2898">
        <v>0.13</v>
      </c>
      <c r="E2898">
        <v>0.24</v>
      </c>
      <c r="F2898">
        <v>0.64</v>
      </c>
      <c r="G2898">
        <v>1.1200000000000001</v>
      </c>
      <c r="H2898">
        <v>2.06</v>
      </c>
      <c r="I2898">
        <v>2.76</v>
      </c>
      <c r="J2898">
        <v>3.4</v>
      </c>
      <c r="K2898">
        <v>4.29</v>
      </c>
      <c r="L2898">
        <v>4.54</v>
      </c>
      <c r="M2898">
        <v>-0.11</v>
      </c>
      <c r="N2898">
        <v>0.96</v>
      </c>
      <c r="O2898">
        <v>1.58</v>
      </c>
      <c r="P2898">
        <v>1.89</v>
      </c>
      <c r="Q2898">
        <v>0.255</v>
      </c>
      <c r="R2898">
        <v>0.28399999999999997</v>
      </c>
      <c r="S2898">
        <v>0.3095</v>
      </c>
      <c r="T2898">
        <v>0.46100000000000002</v>
      </c>
      <c r="U2898">
        <v>0.78</v>
      </c>
      <c r="V2898">
        <v>12044.4</v>
      </c>
      <c r="W2898">
        <v>1304.28</v>
      </c>
      <c r="X2898">
        <v>101.14</v>
      </c>
    </row>
    <row r="2899" spans="1:24" x14ac:dyDescent="0.55000000000000004">
      <c r="A2899" s="5">
        <v>40616</v>
      </c>
      <c r="B2899">
        <v>0.14000000000000001</v>
      </c>
      <c r="C2899">
        <v>0.09</v>
      </c>
      <c r="D2899">
        <v>0.14000000000000001</v>
      </c>
      <c r="E2899">
        <v>0.22</v>
      </c>
      <c r="F2899">
        <v>0.61</v>
      </c>
      <c r="G2899">
        <v>1.07</v>
      </c>
      <c r="H2899">
        <v>2</v>
      </c>
      <c r="I2899">
        <v>2.7</v>
      </c>
      <c r="J2899">
        <v>3.36</v>
      </c>
      <c r="K2899">
        <v>4.25</v>
      </c>
      <c r="L2899">
        <v>4.5199999999999996</v>
      </c>
      <c r="M2899">
        <v>-0.15</v>
      </c>
      <c r="N2899">
        <v>0.93</v>
      </c>
      <c r="O2899">
        <v>1.57</v>
      </c>
      <c r="P2899">
        <v>1.89</v>
      </c>
      <c r="Q2899">
        <v>0.2535</v>
      </c>
      <c r="R2899">
        <v>0.28349999999999997</v>
      </c>
      <c r="S2899">
        <v>0.309</v>
      </c>
      <c r="T2899">
        <v>0.46100000000000002</v>
      </c>
      <c r="U2899">
        <v>0.77749999999999997</v>
      </c>
      <c r="V2899">
        <v>11993.16</v>
      </c>
      <c r="W2899">
        <v>1296.3900000000001</v>
      </c>
      <c r="X2899">
        <v>101.2</v>
      </c>
    </row>
    <row r="2900" spans="1:24" x14ac:dyDescent="0.55000000000000004">
      <c r="A2900" s="5">
        <v>40617</v>
      </c>
      <c r="B2900">
        <v>0.14000000000000001</v>
      </c>
      <c r="C2900">
        <v>0.1</v>
      </c>
      <c r="D2900">
        <v>0.14000000000000001</v>
      </c>
      <c r="E2900">
        <v>0.23</v>
      </c>
      <c r="F2900">
        <v>0.63</v>
      </c>
      <c r="G2900">
        <v>1.08</v>
      </c>
      <c r="H2900">
        <v>2</v>
      </c>
      <c r="I2900">
        <v>2.68</v>
      </c>
      <c r="J2900">
        <v>3.33</v>
      </c>
      <c r="K2900">
        <v>4.21</v>
      </c>
      <c r="L2900">
        <v>4.47</v>
      </c>
      <c r="M2900">
        <v>-0.16</v>
      </c>
      <c r="N2900">
        <v>0.93</v>
      </c>
      <c r="O2900">
        <v>1.56</v>
      </c>
      <c r="P2900">
        <v>1.87</v>
      </c>
      <c r="Q2900">
        <v>0.2535</v>
      </c>
      <c r="R2900">
        <v>0.28349999999999997</v>
      </c>
      <c r="S2900">
        <v>0.309</v>
      </c>
      <c r="T2900">
        <v>0.46</v>
      </c>
      <c r="U2900">
        <v>0.76849999999999996</v>
      </c>
      <c r="V2900">
        <v>11855.42</v>
      </c>
      <c r="W2900">
        <v>1281.8699999999999</v>
      </c>
      <c r="X2900">
        <v>97.23</v>
      </c>
    </row>
    <row r="2901" spans="1:24" x14ac:dyDescent="0.55000000000000004">
      <c r="A2901" s="5">
        <v>40618</v>
      </c>
      <c r="B2901">
        <v>0.14000000000000001</v>
      </c>
      <c r="C2901">
        <v>0.1</v>
      </c>
      <c r="D2901">
        <v>0.14000000000000001</v>
      </c>
      <c r="E2901">
        <v>0.21</v>
      </c>
      <c r="F2901">
        <v>0.57999999999999996</v>
      </c>
      <c r="G2901">
        <v>0.98</v>
      </c>
      <c r="H2901">
        <v>1.87</v>
      </c>
      <c r="I2901">
        <v>2.56</v>
      </c>
      <c r="J2901">
        <v>3.22</v>
      </c>
      <c r="K2901">
        <v>4.1100000000000003</v>
      </c>
      <c r="L2901">
        <v>4.38</v>
      </c>
      <c r="M2901">
        <v>-0.22</v>
      </c>
      <c r="N2901">
        <v>0.85</v>
      </c>
      <c r="O2901">
        <v>1.49</v>
      </c>
      <c r="P2901">
        <v>1.8</v>
      </c>
      <c r="Q2901">
        <v>0.2535</v>
      </c>
      <c r="R2901">
        <v>0.28349999999999997</v>
      </c>
      <c r="S2901">
        <v>0.309</v>
      </c>
      <c r="T2901">
        <v>0.46</v>
      </c>
      <c r="U2901">
        <v>0.77149999999999996</v>
      </c>
      <c r="V2901">
        <v>11613.3</v>
      </c>
      <c r="W2901">
        <v>1256.8800000000001</v>
      </c>
      <c r="X2901">
        <v>97.99</v>
      </c>
    </row>
    <row r="2902" spans="1:24" x14ac:dyDescent="0.55000000000000004">
      <c r="A2902" s="5">
        <v>40619</v>
      </c>
      <c r="B2902">
        <v>0.14000000000000001</v>
      </c>
      <c r="C2902">
        <v>0.08</v>
      </c>
      <c r="D2902">
        <v>0.14000000000000001</v>
      </c>
      <c r="E2902">
        <v>0.24</v>
      </c>
      <c r="F2902">
        <v>0.6</v>
      </c>
      <c r="G2902">
        <v>1.02</v>
      </c>
      <c r="H2902">
        <v>1.91</v>
      </c>
      <c r="I2902">
        <v>2.59</v>
      </c>
      <c r="J2902">
        <v>3.25</v>
      </c>
      <c r="K2902">
        <v>4.1500000000000004</v>
      </c>
      <c r="L2902">
        <v>4.42</v>
      </c>
      <c r="M2902">
        <v>-0.27</v>
      </c>
      <c r="N2902">
        <v>0.82</v>
      </c>
      <c r="O2902">
        <v>1.47</v>
      </c>
      <c r="P2902">
        <v>1.79</v>
      </c>
      <c r="Q2902">
        <v>0.2535</v>
      </c>
      <c r="R2902">
        <v>0.28349999999999997</v>
      </c>
      <c r="S2902">
        <v>0.309</v>
      </c>
      <c r="T2902">
        <v>0.46</v>
      </c>
      <c r="U2902">
        <v>0.77249999999999996</v>
      </c>
      <c r="V2902">
        <v>11774.59</v>
      </c>
      <c r="W2902">
        <v>1273.72</v>
      </c>
      <c r="X2902">
        <v>101.47</v>
      </c>
    </row>
    <row r="2903" spans="1:24" x14ac:dyDescent="0.55000000000000004">
      <c r="A2903" s="5">
        <v>40620</v>
      </c>
      <c r="B2903">
        <v>0.15</v>
      </c>
      <c r="C2903">
        <v>7.0000000000000007E-2</v>
      </c>
      <c r="D2903">
        <v>0.14000000000000001</v>
      </c>
      <c r="E2903">
        <v>0.23</v>
      </c>
      <c r="F2903">
        <v>0.61</v>
      </c>
      <c r="G2903">
        <v>1.05</v>
      </c>
      <c r="H2903">
        <v>1.96</v>
      </c>
      <c r="I2903">
        <v>2.64</v>
      </c>
      <c r="J2903">
        <v>3.28</v>
      </c>
      <c r="K2903">
        <v>4.17</v>
      </c>
      <c r="L2903">
        <v>4.43</v>
      </c>
      <c r="M2903">
        <v>-0.22</v>
      </c>
      <c r="N2903">
        <v>0.85</v>
      </c>
      <c r="O2903">
        <v>1.49</v>
      </c>
      <c r="P2903">
        <v>1.8</v>
      </c>
      <c r="Q2903">
        <v>0.2535</v>
      </c>
      <c r="R2903">
        <v>0.28399999999999997</v>
      </c>
      <c r="S2903">
        <v>0.309</v>
      </c>
      <c r="T2903">
        <v>0.46</v>
      </c>
      <c r="U2903">
        <v>0.77049999999999996</v>
      </c>
      <c r="V2903">
        <v>11858.52</v>
      </c>
      <c r="W2903">
        <v>1279.2</v>
      </c>
      <c r="X2903">
        <v>101.06</v>
      </c>
    </row>
    <row r="2904" spans="1:24" x14ac:dyDescent="0.55000000000000004">
      <c r="A2904" s="5">
        <v>40623</v>
      </c>
      <c r="B2904">
        <v>0.14000000000000001</v>
      </c>
      <c r="C2904">
        <v>0.1</v>
      </c>
      <c r="D2904">
        <v>0.16</v>
      </c>
      <c r="E2904">
        <v>0.25</v>
      </c>
      <c r="F2904">
        <v>0.67</v>
      </c>
      <c r="G2904">
        <v>1.1200000000000001</v>
      </c>
      <c r="H2904">
        <v>2.04</v>
      </c>
      <c r="I2904">
        <v>2.72</v>
      </c>
      <c r="J2904">
        <v>3.34</v>
      </c>
      <c r="K2904">
        <v>4.2</v>
      </c>
      <c r="L2904">
        <v>4.45</v>
      </c>
      <c r="M2904">
        <v>-0.16</v>
      </c>
      <c r="N2904">
        <v>0.9</v>
      </c>
      <c r="O2904">
        <v>1.52</v>
      </c>
      <c r="P2904">
        <v>1.83</v>
      </c>
      <c r="Q2904">
        <v>0.2525</v>
      </c>
      <c r="R2904">
        <v>0.28299999999999997</v>
      </c>
      <c r="S2904">
        <v>0.309</v>
      </c>
      <c r="T2904">
        <v>0.46</v>
      </c>
      <c r="U2904">
        <v>0.77200000000000002</v>
      </c>
      <c r="V2904">
        <v>12036.53</v>
      </c>
      <c r="W2904">
        <v>1298.3800000000001</v>
      </c>
      <c r="X2904">
        <v>102.36</v>
      </c>
    </row>
    <row r="2905" spans="1:24" x14ac:dyDescent="0.55000000000000004">
      <c r="A2905" s="5">
        <v>40624</v>
      </c>
      <c r="B2905">
        <v>0.14000000000000001</v>
      </c>
      <c r="C2905">
        <v>0.1</v>
      </c>
      <c r="D2905">
        <v>0.16</v>
      </c>
      <c r="E2905">
        <v>0.25</v>
      </c>
      <c r="F2905">
        <v>0.68</v>
      </c>
      <c r="G2905">
        <v>1.1399999999999999</v>
      </c>
      <c r="H2905">
        <v>2.0699999999999998</v>
      </c>
      <c r="I2905">
        <v>2.73</v>
      </c>
      <c r="J2905">
        <v>3.34</v>
      </c>
      <c r="K2905">
        <v>4.1900000000000004</v>
      </c>
      <c r="L2905">
        <v>4.4400000000000004</v>
      </c>
      <c r="M2905">
        <v>-0.12</v>
      </c>
      <c r="N2905">
        <v>0.95</v>
      </c>
      <c r="O2905">
        <v>1.55</v>
      </c>
      <c r="P2905">
        <v>1.85</v>
      </c>
      <c r="Q2905">
        <v>0.252</v>
      </c>
      <c r="R2905">
        <v>0.28249999999999997</v>
      </c>
      <c r="S2905">
        <v>0.309</v>
      </c>
      <c r="T2905">
        <v>0.46</v>
      </c>
      <c r="U2905">
        <v>0.77449999999999997</v>
      </c>
      <c r="V2905">
        <v>12018.63</v>
      </c>
      <c r="W2905">
        <v>1293.77</v>
      </c>
      <c r="X2905">
        <v>104.53</v>
      </c>
    </row>
    <row r="2906" spans="1:24" x14ac:dyDescent="0.55000000000000004">
      <c r="A2906" s="5">
        <v>40625</v>
      </c>
      <c r="B2906">
        <v>0.14000000000000001</v>
      </c>
      <c r="C2906">
        <v>0.09</v>
      </c>
      <c r="D2906">
        <v>0.15</v>
      </c>
      <c r="E2906">
        <v>0.24</v>
      </c>
      <c r="F2906">
        <v>0.69</v>
      </c>
      <c r="G2906">
        <v>1.1299999999999999</v>
      </c>
      <c r="H2906">
        <v>2.0699999999999998</v>
      </c>
      <c r="I2906">
        <v>2.75</v>
      </c>
      <c r="J2906">
        <v>3.36</v>
      </c>
      <c r="K2906">
        <v>4.2</v>
      </c>
      <c r="L2906">
        <v>4.4400000000000004</v>
      </c>
      <c r="M2906">
        <v>-0.09</v>
      </c>
      <c r="N2906">
        <v>0.98</v>
      </c>
      <c r="O2906">
        <v>1.58</v>
      </c>
      <c r="P2906">
        <v>1.88</v>
      </c>
      <c r="Q2906">
        <v>0.2495</v>
      </c>
      <c r="R2906">
        <v>0.28149999999999997</v>
      </c>
      <c r="S2906">
        <v>0.308</v>
      </c>
      <c r="T2906">
        <v>0.46</v>
      </c>
      <c r="U2906">
        <v>0.77449999999999997</v>
      </c>
      <c r="V2906">
        <v>12086.02</v>
      </c>
      <c r="W2906">
        <v>1297.54</v>
      </c>
      <c r="X2906">
        <v>105.21</v>
      </c>
    </row>
    <row r="2907" spans="1:24" x14ac:dyDescent="0.55000000000000004">
      <c r="A2907" s="5">
        <v>40626</v>
      </c>
      <c r="B2907">
        <v>0.13</v>
      </c>
      <c r="C2907">
        <v>0.09</v>
      </c>
      <c r="D2907">
        <v>0.17</v>
      </c>
      <c r="E2907">
        <v>0.26</v>
      </c>
      <c r="F2907">
        <v>0.72</v>
      </c>
      <c r="G2907">
        <v>1.19</v>
      </c>
      <c r="H2907">
        <v>2.14</v>
      </c>
      <c r="I2907">
        <v>2.82</v>
      </c>
      <c r="J2907">
        <v>3.42</v>
      </c>
      <c r="K2907">
        <v>4.25</v>
      </c>
      <c r="L2907">
        <v>4.4800000000000004</v>
      </c>
      <c r="M2907">
        <v>-0.08</v>
      </c>
      <c r="N2907">
        <v>0.95</v>
      </c>
      <c r="O2907">
        <v>1.56</v>
      </c>
      <c r="P2907">
        <v>1.88</v>
      </c>
      <c r="Q2907">
        <v>0.24825</v>
      </c>
      <c r="R2907">
        <v>0.28149999999999997</v>
      </c>
      <c r="S2907">
        <v>0.3085</v>
      </c>
      <c r="T2907">
        <v>0.46</v>
      </c>
      <c r="U2907">
        <v>0.77549999999999997</v>
      </c>
      <c r="V2907">
        <v>12170.56</v>
      </c>
      <c r="W2907">
        <v>1309.6600000000001</v>
      </c>
      <c r="X2907">
        <v>105.04</v>
      </c>
    </row>
    <row r="2908" spans="1:24" x14ac:dyDescent="0.55000000000000004">
      <c r="A2908" s="5">
        <v>40627</v>
      </c>
      <c r="B2908">
        <v>0.13</v>
      </c>
      <c r="C2908">
        <v>0.09</v>
      </c>
      <c r="D2908">
        <v>0.18</v>
      </c>
      <c r="E2908">
        <v>0.3</v>
      </c>
      <c r="F2908">
        <v>0.79</v>
      </c>
      <c r="G2908">
        <v>1.26</v>
      </c>
      <c r="H2908">
        <v>2.2000000000000002</v>
      </c>
      <c r="I2908">
        <v>2.87</v>
      </c>
      <c r="J2908">
        <v>3.46</v>
      </c>
      <c r="K2908">
        <v>4.28</v>
      </c>
      <c r="L2908">
        <v>4.51</v>
      </c>
      <c r="M2908">
        <v>0.01</v>
      </c>
      <c r="N2908">
        <v>1.02</v>
      </c>
      <c r="O2908">
        <v>1.6</v>
      </c>
      <c r="P2908">
        <v>1.9</v>
      </c>
      <c r="Q2908">
        <v>0.24825</v>
      </c>
      <c r="R2908">
        <v>0.28149999999999997</v>
      </c>
      <c r="S2908">
        <v>0.3075</v>
      </c>
      <c r="T2908">
        <v>0.46</v>
      </c>
      <c r="U2908">
        <v>0.77649999999999997</v>
      </c>
      <c r="V2908">
        <v>12220.59</v>
      </c>
      <c r="W2908">
        <v>1313.8</v>
      </c>
      <c r="X2908">
        <v>104.89</v>
      </c>
    </row>
    <row r="2909" spans="1:24" x14ac:dyDescent="0.55000000000000004">
      <c r="A2909" s="5">
        <v>40630</v>
      </c>
      <c r="B2909">
        <v>0.13</v>
      </c>
      <c r="C2909">
        <v>0.11</v>
      </c>
      <c r="D2909">
        <v>0.18</v>
      </c>
      <c r="E2909">
        <v>0.3</v>
      </c>
      <c r="F2909">
        <v>0.81</v>
      </c>
      <c r="G2909">
        <v>1.29</v>
      </c>
      <c r="H2909">
        <v>2.23</v>
      </c>
      <c r="I2909">
        <v>2.89</v>
      </c>
      <c r="J2909">
        <v>3.47</v>
      </c>
      <c r="K2909">
        <v>4.28</v>
      </c>
      <c r="L2909">
        <v>4.51</v>
      </c>
      <c r="M2909">
        <v>0.05</v>
      </c>
      <c r="N2909">
        <v>1.01</v>
      </c>
      <c r="O2909">
        <v>1.6</v>
      </c>
      <c r="P2909">
        <v>1.9</v>
      </c>
      <c r="Q2909">
        <v>0.24765000000000001</v>
      </c>
      <c r="R2909">
        <v>0.28050000000000003</v>
      </c>
      <c r="S2909">
        <v>0.307</v>
      </c>
      <c r="T2909">
        <v>0.46050000000000002</v>
      </c>
      <c r="U2909">
        <v>0.77949999999999997</v>
      </c>
      <c r="V2909">
        <v>12197.88</v>
      </c>
      <c r="W2909">
        <v>1310.19</v>
      </c>
      <c r="X2909">
        <v>103.54</v>
      </c>
    </row>
    <row r="2910" spans="1:24" x14ac:dyDescent="0.55000000000000004">
      <c r="A2910" s="5">
        <v>40631</v>
      </c>
      <c r="B2910">
        <v>0.13</v>
      </c>
      <c r="C2910">
        <v>0.1</v>
      </c>
      <c r="D2910">
        <v>0.17</v>
      </c>
      <c r="E2910">
        <v>0.31</v>
      </c>
      <c r="F2910">
        <v>0.81</v>
      </c>
      <c r="G2910">
        <v>1.31</v>
      </c>
      <c r="H2910">
        <v>2.25</v>
      </c>
      <c r="I2910">
        <v>2.92</v>
      </c>
      <c r="J2910">
        <v>3.5</v>
      </c>
      <c r="K2910">
        <v>4.3099999999999996</v>
      </c>
      <c r="L2910">
        <v>4.54</v>
      </c>
      <c r="M2910">
        <v>0.05</v>
      </c>
      <c r="N2910">
        <v>1.03</v>
      </c>
      <c r="O2910">
        <v>1.61</v>
      </c>
      <c r="P2910">
        <v>1.92</v>
      </c>
      <c r="Q2910">
        <v>0.24615000000000001</v>
      </c>
      <c r="R2910">
        <v>0.28000000000000003</v>
      </c>
      <c r="S2910">
        <v>0.307</v>
      </c>
      <c r="T2910">
        <v>0.46050000000000002</v>
      </c>
      <c r="U2910">
        <v>0.77949999999999997</v>
      </c>
      <c r="V2910">
        <v>12279.01</v>
      </c>
      <c r="W2910">
        <v>1319.44</v>
      </c>
      <c r="X2910">
        <v>104.34</v>
      </c>
    </row>
    <row r="2911" spans="1:24" x14ac:dyDescent="0.55000000000000004">
      <c r="A2911" s="5">
        <v>40632</v>
      </c>
      <c r="B2911">
        <v>0.13</v>
      </c>
      <c r="C2911">
        <v>0.1</v>
      </c>
      <c r="D2911">
        <v>0.17</v>
      </c>
      <c r="E2911">
        <v>0.3</v>
      </c>
      <c r="F2911">
        <v>0.8</v>
      </c>
      <c r="G2911">
        <v>1.28</v>
      </c>
      <c r="H2911">
        <v>2.21</v>
      </c>
      <c r="I2911">
        <v>2.87</v>
      </c>
      <c r="J2911">
        <v>3.47</v>
      </c>
      <c r="K2911">
        <v>4.29</v>
      </c>
      <c r="L2911">
        <v>4.5199999999999996</v>
      </c>
      <c r="M2911">
        <v>0.02</v>
      </c>
      <c r="N2911">
        <v>1</v>
      </c>
      <c r="O2911">
        <v>1.59</v>
      </c>
      <c r="P2911">
        <v>1.9</v>
      </c>
      <c r="Q2911">
        <v>0.24379999999999999</v>
      </c>
      <c r="R2911">
        <v>0.27575</v>
      </c>
      <c r="S2911">
        <v>0.30449999999999999</v>
      </c>
      <c r="T2911">
        <v>0.46050000000000002</v>
      </c>
      <c r="U2911">
        <v>0.78200000000000003</v>
      </c>
      <c r="V2911">
        <v>12350.61</v>
      </c>
      <c r="W2911">
        <v>1328.26</v>
      </c>
      <c r="X2911">
        <v>103.8</v>
      </c>
    </row>
    <row r="2912" spans="1:24" x14ac:dyDescent="0.55000000000000004">
      <c r="A2912" s="5">
        <v>40633</v>
      </c>
      <c r="B2912">
        <v>0.1</v>
      </c>
      <c r="C2912">
        <v>0.09</v>
      </c>
      <c r="D2912">
        <v>0.17</v>
      </c>
      <c r="E2912">
        <v>0.3</v>
      </c>
      <c r="F2912">
        <v>0.8</v>
      </c>
      <c r="G2912">
        <v>1.29</v>
      </c>
      <c r="H2912">
        <v>2.2400000000000002</v>
      </c>
      <c r="I2912">
        <v>2.9</v>
      </c>
      <c r="J2912">
        <v>3.47</v>
      </c>
      <c r="K2912">
        <v>4.29</v>
      </c>
      <c r="L2912">
        <v>4.51</v>
      </c>
      <c r="M2912">
        <v>0.03</v>
      </c>
      <c r="N2912">
        <v>0.99</v>
      </c>
      <c r="O2912">
        <v>1.58</v>
      </c>
      <c r="P2912">
        <v>1.88</v>
      </c>
      <c r="Q2912">
        <v>0.24345</v>
      </c>
      <c r="R2912">
        <v>0.27400000000000002</v>
      </c>
      <c r="S2912">
        <v>0.30299999999999999</v>
      </c>
      <c r="T2912">
        <v>0.45950000000000002</v>
      </c>
      <c r="U2912">
        <v>0.78249999999999997</v>
      </c>
      <c r="V2912">
        <v>12319.73</v>
      </c>
      <c r="W2912">
        <v>1325.83</v>
      </c>
      <c r="X2912">
        <v>106.19</v>
      </c>
    </row>
    <row r="2913" spans="1:24" x14ac:dyDescent="0.55000000000000004">
      <c r="A2913" s="5">
        <v>40634</v>
      </c>
      <c r="B2913">
        <v>0.11</v>
      </c>
      <c r="C2913">
        <v>7.0000000000000007E-2</v>
      </c>
      <c r="D2913">
        <v>0.15</v>
      </c>
      <c r="E2913">
        <v>0.27</v>
      </c>
      <c r="F2913">
        <v>0.8</v>
      </c>
      <c r="G2913">
        <v>1.31</v>
      </c>
      <c r="H2913">
        <v>2.2400000000000002</v>
      </c>
      <c r="I2913">
        <v>2.9</v>
      </c>
      <c r="J2913">
        <v>3.46</v>
      </c>
      <c r="K2913">
        <v>4.2699999999999996</v>
      </c>
      <c r="L2913">
        <v>4.4800000000000004</v>
      </c>
      <c r="M2913">
        <v>-0.01</v>
      </c>
      <c r="N2913">
        <v>0.94</v>
      </c>
      <c r="O2913">
        <v>1.53</v>
      </c>
      <c r="P2913">
        <v>1.83</v>
      </c>
      <c r="Q2913">
        <v>0.24295</v>
      </c>
      <c r="R2913">
        <v>0.27250000000000002</v>
      </c>
      <c r="S2913">
        <v>0.30099999999999999</v>
      </c>
      <c r="T2913">
        <v>0.45950000000000002</v>
      </c>
      <c r="U2913">
        <v>0.78525</v>
      </c>
      <c r="V2913">
        <v>12376.72</v>
      </c>
      <c r="W2913">
        <v>1332.41</v>
      </c>
      <c r="X2913">
        <v>107.55</v>
      </c>
    </row>
    <row r="2914" spans="1:24" x14ac:dyDescent="0.55000000000000004">
      <c r="A2914" s="5">
        <v>40637</v>
      </c>
      <c r="B2914">
        <v>0.09</v>
      </c>
      <c r="C2914">
        <v>0.06</v>
      </c>
      <c r="D2914">
        <v>0.13</v>
      </c>
      <c r="E2914">
        <v>0.24</v>
      </c>
      <c r="F2914">
        <v>0.77</v>
      </c>
      <c r="G2914">
        <v>1.24</v>
      </c>
      <c r="H2914">
        <v>2.2000000000000002</v>
      </c>
      <c r="I2914">
        <v>2.86</v>
      </c>
      <c r="J2914">
        <v>3.45</v>
      </c>
      <c r="K2914">
        <v>4.2699999999999996</v>
      </c>
      <c r="L2914">
        <v>4.49</v>
      </c>
      <c r="M2914">
        <v>-0.09</v>
      </c>
      <c r="N2914">
        <v>0.91</v>
      </c>
      <c r="O2914">
        <v>1.51</v>
      </c>
      <c r="P2914">
        <v>1.82</v>
      </c>
      <c r="Q2914">
        <v>0.2399</v>
      </c>
      <c r="R2914">
        <v>0.27024999999999999</v>
      </c>
      <c r="S2914">
        <v>0.29675000000000001</v>
      </c>
      <c r="T2914">
        <v>0.45874999999999999</v>
      </c>
      <c r="U2914">
        <v>0.78100000000000003</v>
      </c>
      <c r="V2914">
        <v>12400.03</v>
      </c>
      <c r="W2914">
        <v>1332.87</v>
      </c>
      <c r="X2914">
        <v>108.14</v>
      </c>
    </row>
    <row r="2915" spans="1:24" x14ac:dyDescent="0.55000000000000004">
      <c r="A2915" s="5">
        <v>40638</v>
      </c>
      <c r="B2915">
        <v>0.09</v>
      </c>
      <c r="C2915">
        <v>7.0000000000000007E-2</v>
      </c>
      <c r="D2915">
        <v>0.15</v>
      </c>
      <c r="E2915">
        <v>0.3</v>
      </c>
      <c r="F2915">
        <v>0.84</v>
      </c>
      <c r="G2915">
        <v>1.33</v>
      </c>
      <c r="H2915">
        <v>2.2799999999999998</v>
      </c>
      <c r="I2915">
        <v>2.93</v>
      </c>
      <c r="J2915">
        <v>3.5</v>
      </c>
      <c r="K2915">
        <v>4.3</v>
      </c>
      <c r="L2915">
        <v>4.51</v>
      </c>
      <c r="M2915">
        <v>-0.04</v>
      </c>
      <c r="N2915">
        <v>0.94</v>
      </c>
      <c r="O2915">
        <v>1.52</v>
      </c>
      <c r="P2915">
        <v>1.82</v>
      </c>
      <c r="Q2915">
        <v>0.23549999999999999</v>
      </c>
      <c r="R2915">
        <v>0.26624999999999999</v>
      </c>
      <c r="S2915">
        <v>0.29375000000000001</v>
      </c>
      <c r="T2915">
        <v>0.45650000000000002</v>
      </c>
      <c r="U2915">
        <v>0.77775000000000005</v>
      </c>
      <c r="V2915">
        <v>12393.9</v>
      </c>
      <c r="W2915">
        <v>1332.63</v>
      </c>
      <c r="X2915">
        <v>107.82</v>
      </c>
    </row>
    <row r="2916" spans="1:24" x14ac:dyDescent="0.55000000000000004">
      <c r="A2916" s="5">
        <v>40639</v>
      </c>
      <c r="B2916">
        <v>0.1</v>
      </c>
      <c r="C2916">
        <v>0.06</v>
      </c>
      <c r="D2916">
        <v>0.14000000000000001</v>
      </c>
      <c r="E2916">
        <v>0.28999999999999998</v>
      </c>
      <c r="F2916">
        <v>0.85</v>
      </c>
      <c r="G2916">
        <v>1.36</v>
      </c>
      <c r="H2916">
        <v>2.3199999999999998</v>
      </c>
      <c r="I2916">
        <v>2.98</v>
      </c>
      <c r="J2916">
        <v>3.56</v>
      </c>
      <c r="K2916">
        <v>4.37</v>
      </c>
      <c r="L2916">
        <v>4.58</v>
      </c>
      <c r="M2916">
        <v>-0.02</v>
      </c>
      <c r="N2916">
        <v>0.99</v>
      </c>
      <c r="O2916">
        <v>1.59</v>
      </c>
      <c r="P2916">
        <v>1.9</v>
      </c>
      <c r="Q2916">
        <v>0.23350000000000001</v>
      </c>
      <c r="R2916">
        <v>0.26474999999999999</v>
      </c>
      <c r="S2916">
        <v>0.29263</v>
      </c>
      <c r="T2916">
        <v>0.45450000000000002</v>
      </c>
      <c r="U2916">
        <v>0.77825</v>
      </c>
      <c r="V2916">
        <v>12426.75</v>
      </c>
      <c r="W2916">
        <v>1335.54</v>
      </c>
      <c r="X2916">
        <v>108.38</v>
      </c>
    </row>
    <row r="2917" spans="1:24" x14ac:dyDescent="0.55000000000000004">
      <c r="A2917" s="5">
        <v>40640</v>
      </c>
      <c r="B2917">
        <v>0.1</v>
      </c>
      <c r="C2917">
        <v>0.04</v>
      </c>
      <c r="D2917">
        <v>0.12</v>
      </c>
      <c r="E2917">
        <v>0.27</v>
      </c>
      <c r="F2917">
        <v>0.81</v>
      </c>
      <c r="G2917">
        <v>1.31</v>
      </c>
      <c r="H2917">
        <v>2.29</v>
      </c>
      <c r="I2917">
        <v>2.97</v>
      </c>
      <c r="J2917">
        <v>3.58</v>
      </c>
      <c r="K2917">
        <v>4.41</v>
      </c>
      <c r="L2917">
        <v>4.63</v>
      </c>
      <c r="M2917">
        <v>-0.04</v>
      </c>
      <c r="N2917">
        <v>0.99</v>
      </c>
      <c r="O2917">
        <v>1.6</v>
      </c>
      <c r="P2917">
        <v>1.92</v>
      </c>
      <c r="Q2917">
        <v>0.23138</v>
      </c>
      <c r="R2917">
        <v>0.26150000000000001</v>
      </c>
      <c r="S2917">
        <v>0.28949999999999998</v>
      </c>
      <c r="T2917">
        <v>0.45088</v>
      </c>
      <c r="U2917">
        <v>0.77775000000000005</v>
      </c>
      <c r="V2917">
        <v>12409.49</v>
      </c>
      <c r="W2917">
        <v>1333.51</v>
      </c>
      <c r="X2917">
        <v>109.82</v>
      </c>
    </row>
    <row r="2918" spans="1:24" x14ac:dyDescent="0.55000000000000004">
      <c r="A2918" s="5">
        <v>40641</v>
      </c>
      <c r="B2918">
        <v>0.09</v>
      </c>
      <c r="C2918">
        <v>0.04</v>
      </c>
      <c r="D2918">
        <v>0.12</v>
      </c>
      <c r="E2918">
        <v>0.27</v>
      </c>
      <c r="F2918">
        <v>0.83</v>
      </c>
      <c r="G2918">
        <v>1.34</v>
      </c>
      <c r="H2918">
        <v>2.31</v>
      </c>
      <c r="I2918">
        <v>2.99</v>
      </c>
      <c r="J2918">
        <v>3.59</v>
      </c>
      <c r="K2918">
        <v>4.41</v>
      </c>
      <c r="L2918">
        <v>4.63</v>
      </c>
      <c r="M2918">
        <v>-7.0000000000000007E-2</v>
      </c>
      <c r="N2918">
        <v>0.95</v>
      </c>
      <c r="O2918">
        <v>1.56</v>
      </c>
      <c r="P2918">
        <v>1.87</v>
      </c>
      <c r="Q2918">
        <v>0.22650000000000001</v>
      </c>
      <c r="R2918">
        <v>0.25600000000000001</v>
      </c>
      <c r="S2918">
        <v>0.28525</v>
      </c>
      <c r="T2918">
        <v>0.44750000000000001</v>
      </c>
      <c r="U2918">
        <v>0.77725</v>
      </c>
      <c r="V2918">
        <v>12380.05</v>
      </c>
      <c r="W2918">
        <v>1328.17</v>
      </c>
      <c r="X2918">
        <v>112.27</v>
      </c>
    </row>
    <row r="2919" spans="1:24" x14ac:dyDescent="0.55000000000000004">
      <c r="A2919" s="5">
        <v>40644</v>
      </c>
      <c r="B2919">
        <v>0.09</v>
      </c>
      <c r="C2919">
        <v>0.05</v>
      </c>
      <c r="D2919">
        <v>0.12</v>
      </c>
      <c r="E2919">
        <v>0.26</v>
      </c>
      <c r="F2919">
        <v>0.85</v>
      </c>
      <c r="G2919">
        <v>1.35</v>
      </c>
      <c r="H2919">
        <v>2.31</v>
      </c>
      <c r="I2919">
        <v>2.98</v>
      </c>
      <c r="J2919">
        <v>3.59</v>
      </c>
      <c r="K2919">
        <v>4.42</v>
      </c>
      <c r="L2919">
        <v>4.6399999999999997</v>
      </c>
      <c r="M2919">
        <v>-7.0000000000000007E-2</v>
      </c>
      <c r="N2919">
        <v>0.96</v>
      </c>
      <c r="O2919">
        <v>1.56</v>
      </c>
      <c r="P2919">
        <v>1.87</v>
      </c>
      <c r="Q2919">
        <v>0.2238</v>
      </c>
      <c r="R2919">
        <v>0.25374999999999998</v>
      </c>
      <c r="S2919">
        <v>0.28275</v>
      </c>
      <c r="T2919">
        <v>0.44450000000000001</v>
      </c>
      <c r="U2919">
        <v>0.77400000000000002</v>
      </c>
      <c r="V2919">
        <v>12381.11</v>
      </c>
      <c r="W2919">
        <v>1324.46</v>
      </c>
      <c r="X2919">
        <v>109.5</v>
      </c>
    </row>
    <row r="2920" spans="1:24" x14ac:dyDescent="0.55000000000000004">
      <c r="A2920" s="5">
        <v>40645</v>
      </c>
      <c r="B2920">
        <v>0.08</v>
      </c>
      <c r="C2920">
        <v>0.05</v>
      </c>
      <c r="D2920">
        <v>0.11</v>
      </c>
      <c r="E2920">
        <v>0.24</v>
      </c>
      <c r="F2920">
        <v>0.77</v>
      </c>
      <c r="G2920">
        <v>1.28</v>
      </c>
      <c r="H2920">
        <v>2.2200000000000002</v>
      </c>
      <c r="I2920">
        <v>2.89</v>
      </c>
      <c r="J2920">
        <v>3.52</v>
      </c>
      <c r="K2920">
        <v>4.3499999999999996</v>
      </c>
      <c r="L2920">
        <v>4.58</v>
      </c>
      <c r="M2920">
        <v>-0.1</v>
      </c>
      <c r="N2920">
        <v>0.9</v>
      </c>
      <c r="O2920">
        <v>1.5</v>
      </c>
      <c r="P2920">
        <v>1.81</v>
      </c>
      <c r="Q2920">
        <v>0.22109999999999999</v>
      </c>
      <c r="R2920">
        <v>0.25174999999999997</v>
      </c>
      <c r="S2920">
        <v>0.28075</v>
      </c>
      <c r="T2920">
        <v>0.4425</v>
      </c>
      <c r="U2920">
        <v>0.77249999999999996</v>
      </c>
      <c r="V2920">
        <v>12263.58</v>
      </c>
      <c r="W2920">
        <v>1314.16</v>
      </c>
      <c r="X2920">
        <v>105.75</v>
      </c>
    </row>
    <row r="2921" spans="1:24" x14ac:dyDescent="0.55000000000000004">
      <c r="A2921" s="5">
        <v>40646</v>
      </c>
      <c r="B2921">
        <v>0.08</v>
      </c>
      <c r="C2921">
        <v>0.06</v>
      </c>
      <c r="D2921">
        <v>0.11</v>
      </c>
      <c r="E2921">
        <v>0.23</v>
      </c>
      <c r="F2921">
        <v>0.75</v>
      </c>
      <c r="G2921">
        <v>1.26</v>
      </c>
      <c r="H2921">
        <v>2.19</v>
      </c>
      <c r="I2921">
        <v>2.86</v>
      </c>
      <c r="J2921">
        <v>3.49</v>
      </c>
      <c r="K2921">
        <v>4.33</v>
      </c>
      <c r="L2921">
        <v>4.55</v>
      </c>
      <c r="M2921">
        <v>-0.11</v>
      </c>
      <c r="N2921">
        <v>0.88</v>
      </c>
      <c r="O2921">
        <v>1.48</v>
      </c>
      <c r="P2921">
        <v>1.8</v>
      </c>
      <c r="Q2921">
        <v>0.21875</v>
      </c>
      <c r="R2921">
        <v>0.249</v>
      </c>
      <c r="S2921">
        <v>0.27800000000000002</v>
      </c>
      <c r="T2921">
        <v>0.4415</v>
      </c>
      <c r="U2921">
        <v>0.77149999999999996</v>
      </c>
      <c r="V2921">
        <v>12270.99</v>
      </c>
      <c r="W2921">
        <v>1314.41</v>
      </c>
      <c r="X2921">
        <v>106.6</v>
      </c>
    </row>
    <row r="2922" spans="1:24" x14ac:dyDescent="0.55000000000000004">
      <c r="A2922" s="5">
        <v>40647</v>
      </c>
      <c r="B2922">
        <v>0.09</v>
      </c>
      <c r="C2922">
        <v>7.0000000000000007E-2</v>
      </c>
      <c r="D2922">
        <v>0.13</v>
      </c>
      <c r="E2922">
        <v>0.25</v>
      </c>
      <c r="F2922">
        <v>0.77</v>
      </c>
      <c r="G2922">
        <v>1.27</v>
      </c>
      <c r="H2922">
        <v>2.23</v>
      </c>
      <c r="I2922">
        <v>2.88</v>
      </c>
      <c r="J2922">
        <v>3.51</v>
      </c>
      <c r="K2922">
        <v>4.32</v>
      </c>
      <c r="L2922">
        <v>4.53</v>
      </c>
      <c r="M2922">
        <v>-0.02</v>
      </c>
      <c r="N2922">
        <v>0.89</v>
      </c>
      <c r="O2922">
        <v>1.47</v>
      </c>
      <c r="P2922">
        <v>1.78</v>
      </c>
      <c r="Q2922">
        <v>0.21584999999999999</v>
      </c>
      <c r="R2922">
        <v>0.245</v>
      </c>
      <c r="S2922">
        <v>0.27550000000000002</v>
      </c>
      <c r="T2922">
        <v>0.4385</v>
      </c>
      <c r="U2922">
        <v>0.76500000000000001</v>
      </c>
      <c r="V2922">
        <v>12285.15</v>
      </c>
      <c r="W2922">
        <v>1314.52</v>
      </c>
      <c r="X2922">
        <v>107.73</v>
      </c>
    </row>
    <row r="2923" spans="1:24" x14ac:dyDescent="0.55000000000000004">
      <c r="A2923" s="5">
        <v>40648</v>
      </c>
      <c r="B2923">
        <v>0.12</v>
      </c>
      <c r="C2923">
        <v>7.0000000000000007E-2</v>
      </c>
      <c r="D2923">
        <v>0.12</v>
      </c>
      <c r="E2923">
        <v>0.24</v>
      </c>
      <c r="F2923">
        <v>0.71</v>
      </c>
      <c r="G2923">
        <v>1.2</v>
      </c>
      <c r="H2923">
        <v>2.14</v>
      </c>
      <c r="I2923">
        <v>2.81</v>
      </c>
      <c r="J2923">
        <v>3.43</v>
      </c>
      <c r="K2923">
        <v>4.25</v>
      </c>
      <c r="L2923">
        <v>4.47</v>
      </c>
      <c r="M2923">
        <v>-0.09</v>
      </c>
      <c r="N2923">
        <v>0.82</v>
      </c>
      <c r="O2923">
        <v>1.4</v>
      </c>
      <c r="P2923">
        <v>1.71</v>
      </c>
      <c r="Q2923">
        <v>0.21375</v>
      </c>
      <c r="R2923">
        <v>0.24349999999999999</v>
      </c>
      <c r="S2923">
        <v>0.27474999999999999</v>
      </c>
      <c r="T2923">
        <v>0.437</v>
      </c>
      <c r="U2923">
        <v>0.76500000000000001</v>
      </c>
      <c r="V2923">
        <v>12341.83</v>
      </c>
      <c r="W2923">
        <v>1319.68</v>
      </c>
      <c r="X2923">
        <v>109.17</v>
      </c>
    </row>
    <row r="2924" spans="1:24" x14ac:dyDescent="0.55000000000000004">
      <c r="A2924" s="5">
        <v>40651</v>
      </c>
      <c r="B2924">
        <v>0.1</v>
      </c>
      <c r="C2924">
        <v>7.0000000000000007E-2</v>
      </c>
      <c r="D2924">
        <v>0.11</v>
      </c>
      <c r="E2924">
        <v>0.24</v>
      </c>
      <c r="F2924">
        <v>0.69</v>
      </c>
      <c r="G2924">
        <v>1.1399999999999999</v>
      </c>
      <c r="H2924">
        <v>2.09</v>
      </c>
      <c r="I2924">
        <v>2.77</v>
      </c>
      <c r="J2924">
        <v>3.4</v>
      </c>
      <c r="K2924">
        <v>4.22</v>
      </c>
      <c r="L2924">
        <v>4.45</v>
      </c>
      <c r="M2924">
        <v>-0.1</v>
      </c>
      <c r="N2924">
        <v>0.8</v>
      </c>
      <c r="O2924">
        <v>1.4</v>
      </c>
      <c r="P2924">
        <v>1.71</v>
      </c>
      <c r="Q2924">
        <v>0.21295</v>
      </c>
      <c r="R2924">
        <v>0.24349999999999999</v>
      </c>
      <c r="S2924">
        <v>0.27400000000000002</v>
      </c>
      <c r="T2924">
        <v>0.435</v>
      </c>
      <c r="U2924">
        <v>0.76275000000000004</v>
      </c>
      <c r="V2924">
        <v>12201.59</v>
      </c>
      <c r="W2924">
        <v>1305.1400000000001</v>
      </c>
      <c r="X2924">
        <v>106.7</v>
      </c>
    </row>
    <row r="2925" spans="1:24" x14ac:dyDescent="0.55000000000000004">
      <c r="A2925" s="5">
        <v>40652</v>
      </c>
      <c r="B2925">
        <v>0.11</v>
      </c>
      <c r="C2925">
        <v>0.06</v>
      </c>
      <c r="D2925">
        <v>0.11</v>
      </c>
      <c r="E2925">
        <v>0.24</v>
      </c>
      <c r="F2925">
        <v>0.68</v>
      </c>
      <c r="G2925">
        <v>1.1299999999999999</v>
      </c>
      <c r="H2925">
        <v>2.09</v>
      </c>
      <c r="I2925">
        <v>2.76</v>
      </c>
      <c r="J2925">
        <v>3.39</v>
      </c>
      <c r="K2925">
        <v>4.2</v>
      </c>
      <c r="L2925">
        <v>4.43</v>
      </c>
      <c r="M2925">
        <v>-0.15</v>
      </c>
      <c r="N2925">
        <v>0.76</v>
      </c>
      <c r="O2925">
        <v>1.36</v>
      </c>
      <c r="P2925">
        <v>1.68</v>
      </c>
      <c r="Q2925">
        <v>0.21260000000000001</v>
      </c>
      <c r="R2925">
        <v>0.24324999999999999</v>
      </c>
      <c r="S2925">
        <v>0.27374999999999999</v>
      </c>
      <c r="T2925">
        <v>0.43375000000000002</v>
      </c>
      <c r="U2925">
        <v>0.76249999999999996</v>
      </c>
      <c r="V2925">
        <v>12266.75</v>
      </c>
      <c r="W2925">
        <v>1312.62</v>
      </c>
      <c r="X2925">
        <v>107.18</v>
      </c>
    </row>
    <row r="2926" spans="1:24" x14ac:dyDescent="0.55000000000000004">
      <c r="A2926" s="5">
        <v>40653</v>
      </c>
      <c r="B2926">
        <v>0.1</v>
      </c>
      <c r="C2926">
        <v>0.06</v>
      </c>
      <c r="D2926">
        <v>0.11</v>
      </c>
      <c r="E2926">
        <v>0.24</v>
      </c>
      <c r="F2926">
        <v>0.69</v>
      </c>
      <c r="G2926">
        <v>1.17</v>
      </c>
      <c r="H2926">
        <v>2.15</v>
      </c>
      <c r="I2926">
        <v>2.81</v>
      </c>
      <c r="J2926">
        <v>3.43</v>
      </c>
      <c r="K2926">
        <v>4.24</v>
      </c>
      <c r="L2926">
        <v>4.47</v>
      </c>
      <c r="M2926">
        <v>-0.12</v>
      </c>
      <c r="N2926">
        <v>0.82</v>
      </c>
      <c r="O2926">
        <v>1.43</v>
      </c>
      <c r="P2926">
        <v>1.74</v>
      </c>
      <c r="Q2926">
        <v>0.21260000000000001</v>
      </c>
      <c r="R2926">
        <v>0.24324999999999999</v>
      </c>
      <c r="S2926">
        <v>0.27374999999999999</v>
      </c>
      <c r="T2926">
        <v>0.43325000000000002</v>
      </c>
      <c r="U2926">
        <v>0.76300000000000001</v>
      </c>
      <c r="V2926">
        <v>12453.54</v>
      </c>
      <c r="W2926">
        <v>1330.36</v>
      </c>
      <c r="X2926">
        <v>110.84</v>
      </c>
    </row>
    <row r="2927" spans="1:24" x14ac:dyDescent="0.55000000000000004">
      <c r="A2927" s="5">
        <v>40654</v>
      </c>
      <c r="B2927">
        <v>0.1</v>
      </c>
      <c r="C2927">
        <v>0.06</v>
      </c>
      <c r="D2927">
        <v>0.11</v>
      </c>
      <c r="E2927">
        <v>0.23</v>
      </c>
      <c r="F2927">
        <v>0.68</v>
      </c>
      <c r="G2927">
        <v>1.1599999999999999</v>
      </c>
      <c r="H2927">
        <v>2.14</v>
      </c>
      <c r="I2927">
        <v>2.79</v>
      </c>
      <c r="J2927">
        <v>3.42</v>
      </c>
      <c r="K2927">
        <v>4.24</v>
      </c>
      <c r="L2927">
        <v>4.47</v>
      </c>
      <c r="M2927">
        <v>-0.15</v>
      </c>
      <c r="N2927">
        <v>0.83</v>
      </c>
      <c r="O2927">
        <v>1.43</v>
      </c>
      <c r="P2927">
        <v>1.77</v>
      </c>
      <c r="Q2927">
        <v>0.21260000000000001</v>
      </c>
      <c r="R2927">
        <v>0.24324999999999999</v>
      </c>
      <c r="S2927">
        <v>0.27374999999999999</v>
      </c>
      <c r="T2927">
        <v>0.43325000000000002</v>
      </c>
      <c r="U2927">
        <v>0.76200000000000001</v>
      </c>
      <c r="V2927">
        <v>12505.99</v>
      </c>
      <c r="W2927">
        <v>1337.38</v>
      </c>
      <c r="X2927">
        <v>111.72</v>
      </c>
    </row>
    <row r="2928" spans="1:24" x14ac:dyDescent="0.55000000000000004">
      <c r="A2928" s="5">
        <v>40655</v>
      </c>
      <c r="B2928">
        <v>0.1</v>
      </c>
      <c r="C2928" t="e">
        <v>#N/A</v>
      </c>
      <c r="D2928" t="e">
        <v>#N/A</v>
      </c>
      <c r="E2928" t="e">
        <v>#N/A</v>
      </c>
      <c r="F2928" t="e">
        <v>#N/A</v>
      </c>
      <c r="G2928" t="e">
        <v>#N/A</v>
      </c>
      <c r="H2928" t="e">
        <v>#N/A</v>
      </c>
      <c r="I2928" t="e">
        <v>#N/A</v>
      </c>
      <c r="J2928" t="e">
        <v>#N/A</v>
      </c>
      <c r="K2928" t="e">
        <v>#N/A</v>
      </c>
      <c r="L2928" t="e">
        <v>#N/A</v>
      </c>
      <c r="M2928" t="e">
        <v>#N/A</v>
      </c>
      <c r="N2928" t="e">
        <v>#N/A</v>
      </c>
      <c r="O2928" t="e">
        <v>#N/A</v>
      </c>
      <c r="P2928" t="e">
        <v>#N/A</v>
      </c>
      <c r="Q2928" t="e">
        <v>#N/A</v>
      </c>
      <c r="R2928" t="e">
        <v>#N/A</v>
      </c>
      <c r="S2928" t="e">
        <v>#N/A</v>
      </c>
      <c r="T2928" t="e">
        <v>#N/A</v>
      </c>
      <c r="U2928" t="e">
        <v>#N/A</v>
      </c>
      <c r="V2928" t="e">
        <v>#N/A</v>
      </c>
      <c r="W2928" t="e">
        <v>#N/A</v>
      </c>
      <c r="X2928" t="e">
        <v>#N/A</v>
      </c>
    </row>
    <row r="2929" spans="1:24" x14ac:dyDescent="0.55000000000000004">
      <c r="A2929" s="5">
        <v>40658</v>
      </c>
      <c r="B2929">
        <v>0.1</v>
      </c>
      <c r="C2929">
        <v>7.0000000000000007E-2</v>
      </c>
      <c r="D2929">
        <v>0.12</v>
      </c>
      <c r="E2929">
        <v>0.23</v>
      </c>
      <c r="F2929">
        <v>0.67</v>
      </c>
      <c r="G2929">
        <v>1.1299999999999999</v>
      </c>
      <c r="H2929">
        <v>2.1</v>
      </c>
      <c r="I2929">
        <v>2.76</v>
      </c>
      <c r="J2929">
        <v>3.39</v>
      </c>
      <c r="K2929">
        <v>4.22</v>
      </c>
      <c r="L2929">
        <v>4.46</v>
      </c>
      <c r="M2929">
        <v>-0.2</v>
      </c>
      <c r="N2929">
        <v>0.79</v>
      </c>
      <c r="O2929">
        <v>1.41</v>
      </c>
      <c r="P2929">
        <v>1.75</v>
      </c>
      <c r="Q2929" t="e">
        <v>#N/A</v>
      </c>
      <c r="R2929" t="e">
        <v>#N/A</v>
      </c>
      <c r="S2929" t="e">
        <v>#N/A</v>
      </c>
      <c r="T2929" t="e">
        <v>#N/A</v>
      </c>
      <c r="U2929" t="e">
        <v>#N/A</v>
      </c>
      <c r="V2929">
        <v>12479.88</v>
      </c>
      <c r="W2929">
        <v>1335.25</v>
      </c>
      <c r="X2929">
        <v>111.68</v>
      </c>
    </row>
    <row r="2930" spans="1:24" x14ac:dyDescent="0.55000000000000004">
      <c r="A2930" s="5">
        <v>40659</v>
      </c>
      <c r="B2930">
        <v>0.09</v>
      </c>
      <c r="C2930">
        <v>7.0000000000000007E-2</v>
      </c>
      <c r="D2930">
        <v>0.11</v>
      </c>
      <c r="E2930">
        <v>0.22</v>
      </c>
      <c r="F2930">
        <v>0.65</v>
      </c>
      <c r="G2930">
        <v>1.0900000000000001</v>
      </c>
      <c r="H2930">
        <v>2.0499999999999998</v>
      </c>
      <c r="I2930">
        <v>2.71</v>
      </c>
      <c r="J2930">
        <v>3.34</v>
      </c>
      <c r="K2930">
        <v>4.16</v>
      </c>
      <c r="L2930">
        <v>4.3899999999999997</v>
      </c>
      <c r="M2930">
        <v>-0.27</v>
      </c>
      <c r="N2930">
        <v>0.76</v>
      </c>
      <c r="O2930">
        <v>1.4</v>
      </c>
      <c r="P2930">
        <v>1.74</v>
      </c>
      <c r="Q2930">
        <v>0.21135000000000001</v>
      </c>
      <c r="R2930">
        <v>0.24224999999999999</v>
      </c>
      <c r="S2930">
        <v>0.27274999999999999</v>
      </c>
      <c r="T2930">
        <v>0.43225000000000002</v>
      </c>
      <c r="U2930">
        <v>0.76200000000000001</v>
      </c>
      <c r="V2930">
        <v>12595.37</v>
      </c>
      <c r="W2930">
        <v>1347.24</v>
      </c>
      <c r="X2930">
        <v>111.72</v>
      </c>
    </row>
    <row r="2931" spans="1:24" x14ac:dyDescent="0.55000000000000004">
      <c r="A2931" s="5">
        <v>40660</v>
      </c>
      <c r="B2931">
        <v>0.09</v>
      </c>
      <c r="C2931">
        <v>0.06</v>
      </c>
      <c r="D2931">
        <v>0.11</v>
      </c>
      <c r="E2931">
        <v>0.22</v>
      </c>
      <c r="F2931">
        <v>0.65</v>
      </c>
      <c r="G2931">
        <v>1.0900000000000001</v>
      </c>
      <c r="H2931">
        <v>2.06</v>
      </c>
      <c r="I2931">
        <v>2.74</v>
      </c>
      <c r="J2931">
        <v>3.39</v>
      </c>
      <c r="K2931">
        <v>4.21</v>
      </c>
      <c r="L2931">
        <v>4.45</v>
      </c>
      <c r="M2931">
        <v>-0.31</v>
      </c>
      <c r="N2931">
        <v>0.81</v>
      </c>
      <c r="O2931">
        <v>1.47</v>
      </c>
      <c r="P2931">
        <v>1.79</v>
      </c>
      <c r="Q2931">
        <v>0.21049999999999999</v>
      </c>
      <c r="R2931">
        <v>0.24224999999999999</v>
      </c>
      <c r="S2931">
        <v>0.27324999999999999</v>
      </c>
      <c r="T2931">
        <v>0.43175000000000002</v>
      </c>
      <c r="U2931">
        <v>0.76249999999999996</v>
      </c>
      <c r="V2931">
        <v>12690.96</v>
      </c>
      <c r="W2931">
        <v>1355.66</v>
      </c>
      <c r="X2931">
        <v>112.31</v>
      </c>
    </row>
    <row r="2932" spans="1:24" x14ac:dyDescent="0.55000000000000004">
      <c r="A2932" s="5">
        <v>40661</v>
      </c>
      <c r="B2932">
        <v>0.09</v>
      </c>
      <c r="C2932">
        <v>0.04</v>
      </c>
      <c r="D2932">
        <v>0.1</v>
      </c>
      <c r="E2932">
        <v>0.23</v>
      </c>
      <c r="F2932">
        <v>0.62</v>
      </c>
      <c r="G2932">
        <v>1.03</v>
      </c>
      <c r="H2932">
        <v>2</v>
      </c>
      <c r="I2932">
        <v>2.69</v>
      </c>
      <c r="J2932">
        <v>3.34</v>
      </c>
      <c r="K2932">
        <v>4.18</v>
      </c>
      <c r="L2932">
        <v>4.42</v>
      </c>
      <c r="M2932">
        <v>-0.41</v>
      </c>
      <c r="N2932">
        <v>0.78</v>
      </c>
      <c r="O2932">
        <v>1.46</v>
      </c>
      <c r="P2932">
        <v>1.76</v>
      </c>
      <c r="Q2932">
        <v>0.21024999999999999</v>
      </c>
      <c r="R2932">
        <v>0.24224999999999999</v>
      </c>
      <c r="S2932">
        <v>0.27300000000000002</v>
      </c>
      <c r="T2932">
        <v>0.43049999999999999</v>
      </c>
      <c r="U2932">
        <v>0.76100000000000001</v>
      </c>
      <c r="V2932">
        <v>12763.31</v>
      </c>
      <c r="W2932">
        <v>1360.48</v>
      </c>
      <c r="X2932">
        <v>112.38</v>
      </c>
    </row>
    <row r="2933" spans="1:24" x14ac:dyDescent="0.55000000000000004">
      <c r="A2933" s="5">
        <v>40662</v>
      </c>
      <c r="B2933">
        <v>0.09</v>
      </c>
      <c r="C2933">
        <v>0.04</v>
      </c>
      <c r="D2933">
        <v>0.11</v>
      </c>
      <c r="E2933">
        <v>0.22</v>
      </c>
      <c r="F2933">
        <v>0.61</v>
      </c>
      <c r="G2933">
        <v>1.01</v>
      </c>
      <c r="H2933">
        <v>1.97</v>
      </c>
      <c r="I2933">
        <v>2.66</v>
      </c>
      <c r="J2933">
        <v>3.32</v>
      </c>
      <c r="K2933">
        <v>4.1500000000000004</v>
      </c>
      <c r="L2933">
        <v>4.4000000000000004</v>
      </c>
      <c r="M2933">
        <v>-0.48</v>
      </c>
      <c r="N2933">
        <v>0.75</v>
      </c>
      <c r="O2933">
        <v>1.45</v>
      </c>
      <c r="P2933">
        <v>1.74</v>
      </c>
      <c r="Q2933" t="e">
        <v>#N/A</v>
      </c>
      <c r="R2933" t="e">
        <v>#N/A</v>
      </c>
      <c r="S2933" t="e">
        <v>#N/A</v>
      </c>
      <c r="T2933" t="e">
        <v>#N/A</v>
      </c>
      <c r="U2933" t="e">
        <v>#N/A</v>
      </c>
      <c r="V2933">
        <v>12810.54</v>
      </c>
      <c r="W2933">
        <v>1363.61</v>
      </c>
      <c r="X2933">
        <v>113.39</v>
      </c>
    </row>
    <row r="2934" spans="1:24" x14ac:dyDescent="0.55000000000000004">
      <c r="A2934" s="5">
        <v>40665</v>
      </c>
      <c r="B2934">
        <v>0.09</v>
      </c>
      <c r="C2934">
        <v>0.05</v>
      </c>
      <c r="D2934">
        <v>0.1</v>
      </c>
      <c r="E2934">
        <v>0.22</v>
      </c>
      <c r="F2934">
        <v>0.61</v>
      </c>
      <c r="G2934">
        <v>1.01</v>
      </c>
      <c r="H2934">
        <v>1.96</v>
      </c>
      <c r="I2934">
        <v>2.66</v>
      </c>
      <c r="J2934">
        <v>3.31</v>
      </c>
      <c r="K2934">
        <v>4.1399999999999997</v>
      </c>
      <c r="L2934">
        <v>4.38</v>
      </c>
      <c r="M2934">
        <v>-0.48</v>
      </c>
      <c r="N2934">
        <v>0.75</v>
      </c>
      <c r="O2934">
        <v>1.46</v>
      </c>
      <c r="P2934">
        <v>1.73</v>
      </c>
      <c r="Q2934" t="e">
        <v>#N/A</v>
      </c>
      <c r="R2934" t="e">
        <v>#N/A</v>
      </c>
      <c r="S2934" t="e">
        <v>#N/A</v>
      </c>
      <c r="T2934" t="e">
        <v>#N/A</v>
      </c>
      <c r="U2934" t="e">
        <v>#N/A</v>
      </c>
      <c r="V2934">
        <v>12807.36</v>
      </c>
      <c r="W2934">
        <v>1361.22</v>
      </c>
      <c r="X2934">
        <v>113.03</v>
      </c>
    </row>
    <row r="2935" spans="1:24" x14ac:dyDescent="0.55000000000000004">
      <c r="A2935" s="5">
        <v>40666</v>
      </c>
      <c r="B2935">
        <v>0.09</v>
      </c>
      <c r="C2935">
        <v>0.03</v>
      </c>
      <c r="D2935">
        <v>0.09</v>
      </c>
      <c r="E2935">
        <v>0.2</v>
      </c>
      <c r="F2935">
        <v>0.61</v>
      </c>
      <c r="G2935">
        <v>1.01</v>
      </c>
      <c r="H2935">
        <v>1.96</v>
      </c>
      <c r="I2935">
        <v>2.64</v>
      </c>
      <c r="J2935">
        <v>3.28</v>
      </c>
      <c r="K2935">
        <v>4.1100000000000003</v>
      </c>
      <c r="L2935">
        <v>4.3600000000000003</v>
      </c>
      <c r="M2935">
        <v>-0.46</v>
      </c>
      <c r="N2935">
        <v>0.73</v>
      </c>
      <c r="O2935">
        <v>1.42</v>
      </c>
      <c r="P2935">
        <v>1.71</v>
      </c>
      <c r="Q2935">
        <v>0.20949999999999999</v>
      </c>
      <c r="R2935">
        <v>0.24124999999999999</v>
      </c>
      <c r="S2935">
        <v>0.27224999999999999</v>
      </c>
      <c r="T2935">
        <v>0.43025000000000002</v>
      </c>
      <c r="U2935">
        <v>0.75775000000000003</v>
      </c>
      <c r="V2935">
        <v>12807.51</v>
      </c>
      <c r="W2935">
        <v>1356.62</v>
      </c>
      <c r="X2935">
        <v>110.6</v>
      </c>
    </row>
    <row r="2936" spans="1:24" x14ac:dyDescent="0.55000000000000004">
      <c r="A2936" s="5">
        <v>40667</v>
      </c>
      <c r="B2936">
        <v>0.09</v>
      </c>
      <c r="C2936">
        <v>0.03</v>
      </c>
      <c r="D2936">
        <v>7.0000000000000007E-2</v>
      </c>
      <c r="E2936">
        <v>0.19</v>
      </c>
      <c r="F2936">
        <v>0.6</v>
      </c>
      <c r="G2936">
        <v>1</v>
      </c>
      <c r="H2936">
        <v>1.95</v>
      </c>
      <c r="I2936">
        <v>2.61</v>
      </c>
      <c r="J2936">
        <v>3.25</v>
      </c>
      <c r="K2936">
        <v>4.08</v>
      </c>
      <c r="L2936">
        <v>4.33</v>
      </c>
      <c r="M2936">
        <v>-0.46</v>
      </c>
      <c r="N2936">
        <v>0.7</v>
      </c>
      <c r="O2936">
        <v>1.39</v>
      </c>
      <c r="P2936">
        <v>1.68</v>
      </c>
      <c r="Q2936">
        <v>0.20899999999999999</v>
      </c>
      <c r="R2936">
        <v>0.23974999999999999</v>
      </c>
      <c r="S2936">
        <v>0.27024999999999999</v>
      </c>
      <c r="T2936">
        <v>0.42849999999999999</v>
      </c>
      <c r="U2936">
        <v>0.75624999999999998</v>
      </c>
      <c r="V2936">
        <v>12723.58</v>
      </c>
      <c r="W2936">
        <v>1347.32</v>
      </c>
      <c r="X2936">
        <v>108.79</v>
      </c>
    </row>
    <row r="2937" spans="1:24" x14ac:dyDescent="0.55000000000000004">
      <c r="A2937" s="5">
        <v>40668</v>
      </c>
      <c r="B2937">
        <v>0.09</v>
      </c>
      <c r="C2937">
        <v>0.02</v>
      </c>
      <c r="D2937">
        <v>7.0000000000000007E-2</v>
      </c>
      <c r="E2937">
        <v>0.2</v>
      </c>
      <c r="F2937">
        <v>0.57999999999999996</v>
      </c>
      <c r="G2937">
        <v>0.97</v>
      </c>
      <c r="H2937">
        <v>1.88</v>
      </c>
      <c r="I2937">
        <v>2.54</v>
      </c>
      <c r="J2937">
        <v>3.18</v>
      </c>
      <c r="K2937">
        <v>4</v>
      </c>
      <c r="L2937">
        <v>4.26</v>
      </c>
      <c r="M2937">
        <v>-0.4</v>
      </c>
      <c r="N2937">
        <v>0.7</v>
      </c>
      <c r="O2937">
        <v>1.36</v>
      </c>
      <c r="P2937">
        <v>1.68</v>
      </c>
      <c r="Q2937">
        <v>0.20619999999999999</v>
      </c>
      <c r="R2937">
        <v>0.23824999999999999</v>
      </c>
      <c r="S2937">
        <v>0.26824999999999999</v>
      </c>
      <c r="T2937">
        <v>0.42699999999999999</v>
      </c>
      <c r="U2937">
        <v>0.752</v>
      </c>
      <c r="V2937">
        <v>12584.17</v>
      </c>
      <c r="W2937">
        <v>1335.1</v>
      </c>
      <c r="X2937">
        <v>99.89</v>
      </c>
    </row>
    <row r="2938" spans="1:24" x14ac:dyDescent="0.55000000000000004">
      <c r="A2938" s="5">
        <v>40669</v>
      </c>
      <c r="B2938">
        <v>0.09</v>
      </c>
      <c r="C2938">
        <v>0.02</v>
      </c>
      <c r="D2938">
        <v>7.0000000000000007E-2</v>
      </c>
      <c r="E2938">
        <v>0.18</v>
      </c>
      <c r="F2938">
        <v>0.56999999999999995</v>
      </c>
      <c r="G2938">
        <v>0.96</v>
      </c>
      <c r="H2938">
        <v>1.87</v>
      </c>
      <c r="I2938">
        <v>2.54</v>
      </c>
      <c r="J2938">
        <v>3.19</v>
      </c>
      <c r="K2938">
        <v>4.03</v>
      </c>
      <c r="L2938">
        <v>4.29</v>
      </c>
      <c r="M2938">
        <v>-0.38</v>
      </c>
      <c r="N2938">
        <v>0.71</v>
      </c>
      <c r="O2938">
        <v>1.38</v>
      </c>
      <c r="P2938">
        <v>1.71</v>
      </c>
      <c r="Q2938">
        <v>0.20385</v>
      </c>
      <c r="R2938">
        <v>0.23699999999999999</v>
      </c>
      <c r="S2938">
        <v>0.26700000000000002</v>
      </c>
      <c r="T2938">
        <v>0.42499999999999999</v>
      </c>
      <c r="U2938">
        <v>0.749</v>
      </c>
      <c r="V2938">
        <v>12638.74</v>
      </c>
      <c r="W2938">
        <v>1340.2</v>
      </c>
      <c r="X2938">
        <v>96.87</v>
      </c>
    </row>
    <row r="2939" spans="1:24" x14ac:dyDescent="0.55000000000000004">
      <c r="A2939" s="5">
        <v>40672</v>
      </c>
      <c r="B2939">
        <v>0.09</v>
      </c>
      <c r="C2939">
        <v>0.03</v>
      </c>
      <c r="D2939">
        <v>7.0000000000000007E-2</v>
      </c>
      <c r="E2939">
        <v>0.17</v>
      </c>
      <c r="F2939">
        <v>0.56999999999999995</v>
      </c>
      <c r="G2939">
        <v>0.94</v>
      </c>
      <c r="H2939">
        <v>1.84</v>
      </c>
      <c r="I2939">
        <v>2.5099999999999998</v>
      </c>
      <c r="J2939">
        <v>3.17</v>
      </c>
      <c r="K2939">
        <v>4.03</v>
      </c>
      <c r="L2939">
        <v>4.3</v>
      </c>
      <c r="M2939">
        <v>-0.45</v>
      </c>
      <c r="N2939">
        <v>0.69</v>
      </c>
      <c r="O2939">
        <v>1.4</v>
      </c>
      <c r="P2939">
        <v>1.7</v>
      </c>
      <c r="Q2939">
        <v>0.20185</v>
      </c>
      <c r="R2939">
        <v>0.23574999999999999</v>
      </c>
      <c r="S2939">
        <v>0.26574999999999999</v>
      </c>
      <c r="T2939">
        <v>0.42325000000000002</v>
      </c>
      <c r="U2939">
        <v>0.74650000000000005</v>
      </c>
      <c r="V2939">
        <v>12684.68</v>
      </c>
      <c r="W2939">
        <v>1346.29</v>
      </c>
      <c r="X2939">
        <v>100.32</v>
      </c>
    </row>
    <row r="2940" spans="1:24" x14ac:dyDescent="0.55000000000000004">
      <c r="A2940" s="5">
        <v>40673</v>
      </c>
      <c r="B2940">
        <v>0.09</v>
      </c>
      <c r="C2940">
        <v>0.03</v>
      </c>
      <c r="D2940">
        <v>7.0000000000000007E-2</v>
      </c>
      <c r="E2940">
        <v>0.19</v>
      </c>
      <c r="F2940">
        <v>0.59</v>
      </c>
      <c r="G2940">
        <v>1.03</v>
      </c>
      <c r="H2940">
        <v>1.91</v>
      </c>
      <c r="I2940">
        <v>2.57</v>
      </c>
      <c r="J2940">
        <v>3.23</v>
      </c>
      <c r="K2940">
        <v>4.07</v>
      </c>
      <c r="L2940">
        <v>4.34</v>
      </c>
      <c r="M2940">
        <v>-0.4</v>
      </c>
      <c r="N2940">
        <v>0.74</v>
      </c>
      <c r="O2940">
        <v>1.44</v>
      </c>
      <c r="P2940">
        <v>1.73</v>
      </c>
      <c r="Q2940">
        <v>0.20025000000000001</v>
      </c>
      <c r="R2940">
        <v>0.23375000000000001</v>
      </c>
      <c r="S2940">
        <v>0.26400000000000001</v>
      </c>
      <c r="T2940">
        <v>0.42125000000000001</v>
      </c>
      <c r="U2940">
        <v>0.74350000000000005</v>
      </c>
      <c r="V2940">
        <v>12760.36</v>
      </c>
      <c r="W2940">
        <v>1357.16</v>
      </c>
      <c r="X2940">
        <v>103.39</v>
      </c>
    </row>
    <row r="2941" spans="1:24" x14ac:dyDescent="0.55000000000000004">
      <c r="A2941" s="5">
        <v>40674</v>
      </c>
      <c r="B2941">
        <v>0.09</v>
      </c>
      <c r="C2941">
        <v>0.03</v>
      </c>
      <c r="D2941">
        <v>7.0000000000000007E-2</v>
      </c>
      <c r="E2941">
        <v>0.18</v>
      </c>
      <c r="F2941">
        <v>0.56000000000000005</v>
      </c>
      <c r="G2941">
        <v>0.96</v>
      </c>
      <c r="H2941">
        <v>1.87</v>
      </c>
      <c r="I2941">
        <v>2.5299999999999998</v>
      </c>
      <c r="J2941">
        <v>3.19</v>
      </c>
      <c r="K2941">
        <v>4.04</v>
      </c>
      <c r="L2941">
        <v>4.3099999999999996</v>
      </c>
      <c r="M2941">
        <v>-0.33</v>
      </c>
      <c r="N2941">
        <v>0.76</v>
      </c>
      <c r="O2941">
        <v>1.43</v>
      </c>
      <c r="P2941">
        <v>1.74</v>
      </c>
      <c r="Q2941">
        <v>0.19875000000000001</v>
      </c>
      <c r="R2941">
        <v>0.23200000000000001</v>
      </c>
      <c r="S2941">
        <v>0.26224999999999998</v>
      </c>
      <c r="T2941">
        <v>0.42049999999999998</v>
      </c>
      <c r="U2941">
        <v>0.74250000000000005</v>
      </c>
      <c r="V2941">
        <v>12630.03</v>
      </c>
      <c r="W2941">
        <v>1342.08</v>
      </c>
      <c r="X2941">
        <v>97.88</v>
      </c>
    </row>
    <row r="2942" spans="1:24" x14ac:dyDescent="0.55000000000000004">
      <c r="A2942" s="5">
        <v>40675</v>
      </c>
      <c r="B2942">
        <v>0.09</v>
      </c>
      <c r="C2942">
        <v>0.02</v>
      </c>
      <c r="D2942">
        <v>7.0000000000000007E-2</v>
      </c>
      <c r="E2942">
        <v>0.18</v>
      </c>
      <c r="F2942">
        <v>0.56999999999999995</v>
      </c>
      <c r="G2942">
        <v>0.98</v>
      </c>
      <c r="H2942">
        <v>1.89</v>
      </c>
      <c r="I2942">
        <v>2.56</v>
      </c>
      <c r="J2942">
        <v>3.22</v>
      </c>
      <c r="K2942">
        <v>4.07</v>
      </c>
      <c r="L2942">
        <v>4.37</v>
      </c>
      <c r="M2942">
        <v>-0.31</v>
      </c>
      <c r="N2942">
        <v>0.79</v>
      </c>
      <c r="O2942">
        <v>1.48</v>
      </c>
      <c r="P2942">
        <v>1.78</v>
      </c>
      <c r="Q2942">
        <v>0.19800000000000001</v>
      </c>
      <c r="R2942">
        <v>0.23100000000000001</v>
      </c>
      <c r="S2942">
        <v>0.26074999999999998</v>
      </c>
      <c r="T2942">
        <v>0.41699999999999998</v>
      </c>
      <c r="U2942">
        <v>0.73799999999999999</v>
      </c>
      <c r="V2942">
        <v>12695.92</v>
      </c>
      <c r="W2942">
        <v>1348.65</v>
      </c>
      <c r="X2942">
        <v>98.53</v>
      </c>
    </row>
    <row r="2943" spans="1:24" x14ac:dyDescent="0.55000000000000004">
      <c r="A2943" s="5">
        <v>40676</v>
      </c>
      <c r="B2943">
        <v>0.09</v>
      </c>
      <c r="C2943">
        <v>0.03</v>
      </c>
      <c r="D2943">
        <v>0.08</v>
      </c>
      <c r="E2943">
        <v>0.19</v>
      </c>
      <c r="F2943">
        <v>0.56999999999999995</v>
      </c>
      <c r="G2943">
        <v>0.96</v>
      </c>
      <c r="H2943">
        <v>1.86</v>
      </c>
      <c r="I2943">
        <v>2.5299999999999998</v>
      </c>
      <c r="J2943">
        <v>3.18</v>
      </c>
      <c r="K2943">
        <v>4.03</v>
      </c>
      <c r="L2943">
        <v>4.32</v>
      </c>
      <c r="M2943">
        <v>-0.28999999999999998</v>
      </c>
      <c r="N2943">
        <v>0.79</v>
      </c>
      <c r="O2943">
        <v>1.47</v>
      </c>
      <c r="P2943">
        <v>1.78</v>
      </c>
      <c r="Q2943">
        <v>0.1971</v>
      </c>
      <c r="R2943">
        <v>0.23075000000000001</v>
      </c>
      <c r="S2943">
        <v>0.26050000000000001</v>
      </c>
      <c r="T2943">
        <v>0.41499999999999998</v>
      </c>
      <c r="U2943">
        <v>0.73799999999999999</v>
      </c>
      <c r="V2943">
        <v>12595.75</v>
      </c>
      <c r="W2943">
        <v>1337.77</v>
      </c>
      <c r="X2943">
        <v>99.21</v>
      </c>
    </row>
    <row r="2944" spans="1:24" x14ac:dyDescent="0.55000000000000004">
      <c r="A2944" s="5">
        <v>40679</v>
      </c>
      <c r="B2944">
        <v>0.1</v>
      </c>
      <c r="C2944">
        <v>0.04</v>
      </c>
      <c r="D2944">
        <v>7.0000000000000007E-2</v>
      </c>
      <c r="E2944">
        <v>0.18</v>
      </c>
      <c r="F2944">
        <v>0.54</v>
      </c>
      <c r="G2944">
        <v>0.93</v>
      </c>
      <c r="H2944">
        <v>1.83</v>
      </c>
      <c r="I2944">
        <v>2.5</v>
      </c>
      <c r="J2944">
        <v>3.15</v>
      </c>
      <c r="K2944">
        <v>3.99</v>
      </c>
      <c r="L2944">
        <v>4.28</v>
      </c>
      <c r="M2944">
        <v>-0.28999999999999998</v>
      </c>
      <c r="N2944">
        <v>0.81</v>
      </c>
      <c r="O2944">
        <v>1.5</v>
      </c>
      <c r="P2944">
        <v>1.79</v>
      </c>
      <c r="Q2944">
        <v>0.19700000000000001</v>
      </c>
      <c r="R2944">
        <v>0.23050000000000001</v>
      </c>
      <c r="S2944">
        <v>0.26050000000000001</v>
      </c>
      <c r="T2944">
        <v>0.41249999999999998</v>
      </c>
      <c r="U2944">
        <v>0.73550000000000004</v>
      </c>
      <c r="V2944">
        <v>12548.37</v>
      </c>
      <c r="W2944">
        <v>1329.47</v>
      </c>
      <c r="X2944">
        <v>96.91</v>
      </c>
    </row>
    <row r="2945" spans="1:24" x14ac:dyDescent="0.55000000000000004">
      <c r="A2945" s="5">
        <v>40680</v>
      </c>
      <c r="B2945">
        <v>0.09</v>
      </c>
      <c r="C2945">
        <v>0.04</v>
      </c>
      <c r="D2945">
        <v>7.0000000000000007E-2</v>
      </c>
      <c r="E2945">
        <v>0.19</v>
      </c>
      <c r="F2945">
        <v>0.55000000000000004</v>
      </c>
      <c r="G2945">
        <v>0.91</v>
      </c>
      <c r="H2945">
        <v>1.8</v>
      </c>
      <c r="I2945">
        <v>2.4700000000000002</v>
      </c>
      <c r="J2945">
        <v>3.12</v>
      </c>
      <c r="K2945">
        <v>3.94</v>
      </c>
      <c r="L2945">
        <v>4.2300000000000004</v>
      </c>
      <c r="M2945">
        <v>-0.28000000000000003</v>
      </c>
      <c r="N2945">
        <v>0.82</v>
      </c>
      <c r="O2945">
        <v>1.52</v>
      </c>
      <c r="P2945">
        <v>1.79</v>
      </c>
      <c r="Q2945">
        <v>0.19700000000000001</v>
      </c>
      <c r="R2945">
        <v>0.23050000000000001</v>
      </c>
      <c r="S2945">
        <v>0.25974999999999998</v>
      </c>
      <c r="T2945">
        <v>0.41199999999999998</v>
      </c>
      <c r="U2945">
        <v>0.73550000000000004</v>
      </c>
      <c r="V2945">
        <v>12479.58</v>
      </c>
      <c r="W2945">
        <v>1328.98</v>
      </c>
      <c r="X2945">
        <v>96.4</v>
      </c>
    </row>
    <row r="2946" spans="1:24" x14ac:dyDescent="0.55000000000000004">
      <c r="A2946" s="5">
        <v>40681</v>
      </c>
      <c r="B2946">
        <v>0.1</v>
      </c>
      <c r="C2946">
        <v>0.05</v>
      </c>
      <c r="D2946">
        <v>0.08</v>
      </c>
      <c r="E2946">
        <v>0.19</v>
      </c>
      <c r="F2946">
        <v>0.57999999999999996</v>
      </c>
      <c r="G2946">
        <v>0.97</v>
      </c>
      <c r="H2946">
        <v>1.87</v>
      </c>
      <c r="I2946">
        <v>2.5299999999999998</v>
      </c>
      <c r="J2946">
        <v>3.18</v>
      </c>
      <c r="K2946">
        <v>4</v>
      </c>
      <c r="L2946">
        <v>4.29</v>
      </c>
      <c r="M2946">
        <v>-0.27</v>
      </c>
      <c r="N2946">
        <v>0.82</v>
      </c>
      <c r="O2946">
        <v>1.5</v>
      </c>
      <c r="P2946">
        <v>1.79</v>
      </c>
      <c r="Q2946">
        <v>0.19575000000000001</v>
      </c>
      <c r="R2946">
        <v>0.22900000000000001</v>
      </c>
      <c r="S2946">
        <v>0.26</v>
      </c>
      <c r="T2946">
        <v>0.41</v>
      </c>
      <c r="U2946">
        <v>0.73475000000000001</v>
      </c>
      <c r="V2946">
        <v>12560.18</v>
      </c>
      <c r="W2946">
        <v>1340.68</v>
      </c>
      <c r="X2946">
        <v>99.52</v>
      </c>
    </row>
    <row r="2947" spans="1:24" x14ac:dyDescent="0.55000000000000004">
      <c r="A2947" s="5">
        <v>40682</v>
      </c>
      <c r="B2947">
        <v>0.09</v>
      </c>
      <c r="C2947">
        <v>0.05</v>
      </c>
      <c r="D2947">
        <v>0.1</v>
      </c>
      <c r="E2947">
        <v>0.19</v>
      </c>
      <c r="F2947">
        <v>0.55000000000000004</v>
      </c>
      <c r="G2947">
        <v>0.94</v>
      </c>
      <c r="H2947">
        <v>1.85</v>
      </c>
      <c r="I2947">
        <v>2.5299999999999998</v>
      </c>
      <c r="J2947">
        <v>3.17</v>
      </c>
      <c r="K2947">
        <v>4.01</v>
      </c>
      <c r="L2947">
        <v>4.3</v>
      </c>
      <c r="M2947">
        <v>-0.25</v>
      </c>
      <c r="N2947">
        <v>0.91</v>
      </c>
      <c r="O2947">
        <v>1.58</v>
      </c>
      <c r="P2947">
        <v>1.83</v>
      </c>
      <c r="Q2947">
        <v>0.19525000000000001</v>
      </c>
      <c r="R2947">
        <v>0.22825000000000001</v>
      </c>
      <c r="S2947">
        <v>0.25850000000000001</v>
      </c>
      <c r="T2947">
        <v>0.40875</v>
      </c>
      <c r="U2947">
        <v>0.73699999999999999</v>
      </c>
      <c r="V2947">
        <v>12605.32</v>
      </c>
      <c r="W2947">
        <v>1343.6</v>
      </c>
      <c r="X2947">
        <v>97.99</v>
      </c>
    </row>
    <row r="2948" spans="1:24" x14ac:dyDescent="0.55000000000000004">
      <c r="A2948" s="5">
        <v>40683</v>
      </c>
      <c r="B2948">
        <v>0.1</v>
      </c>
      <c r="C2948">
        <v>0.05</v>
      </c>
      <c r="D2948">
        <v>0.1</v>
      </c>
      <c r="E2948">
        <v>0.18</v>
      </c>
      <c r="F2948">
        <v>0.55000000000000004</v>
      </c>
      <c r="G2948">
        <v>0.92</v>
      </c>
      <c r="H2948">
        <v>1.82</v>
      </c>
      <c r="I2948">
        <v>2.5</v>
      </c>
      <c r="J2948">
        <v>3.15</v>
      </c>
      <c r="K2948">
        <v>4</v>
      </c>
      <c r="L2948">
        <v>4.3</v>
      </c>
      <c r="M2948">
        <v>-0.25</v>
      </c>
      <c r="N2948">
        <v>0.85</v>
      </c>
      <c r="O2948">
        <v>1.56</v>
      </c>
      <c r="P2948">
        <v>1.85</v>
      </c>
      <c r="Q2948">
        <v>0.19475000000000001</v>
      </c>
      <c r="R2948">
        <v>0.22775000000000001</v>
      </c>
      <c r="S2948">
        <v>0.25750000000000001</v>
      </c>
      <c r="T2948">
        <v>0.40725</v>
      </c>
      <c r="U2948">
        <v>0.73299999999999998</v>
      </c>
      <c r="V2948">
        <v>12512.04</v>
      </c>
      <c r="W2948">
        <v>1333.27</v>
      </c>
      <c r="X2948">
        <v>99.15</v>
      </c>
    </row>
    <row r="2949" spans="1:24" x14ac:dyDescent="0.55000000000000004">
      <c r="A2949" s="5">
        <v>40686</v>
      </c>
      <c r="B2949">
        <v>0.1</v>
      </c>
      <c r="C2949">
        <v>0.06</v>
      </c>
      <c r="D2949">
        <v>0.1</v>
      </c>
      <c r="E2949">
        <v>0.2</v>
      </c>
      <c r="F2949">
        <v>0.55000000000000004</v>
      </c>
      <c r="G2949">
        <v>0.91</v>
      </c>
      <c r="H2949">
        <v>1.8</v>
      </c>
      <c r="I2949">
        <v>2.4700000000000002</v>
      </c>
      <c r="J2949">
        <v>3.13</v>
      </c>
      <c r="K2949">
        <v>3.97</v>
      </c>
      <c r="L2949">
        <v>4.2699999999999996</v>
      </c>
      <c r="M2949">
        <v>-0.23</v>
      </c>
      <c r="N2949">
        <v>0.84</v>
      </c>
      <c r="O2949">
        <v>1.53</v>
      </c>
      <c r="P2949">
        <v>1.84</v>
      </c>
      <c r="Q2949">
        <v>0.19400000000000001</v>
      </c>
      <c r="R2949">
        <v>0.22700000000000001</v>
      </c>
      <c r="S2949">
        <v>0.25674999999999998</v>
      </c>
      <c r="T2949">
        <v>0.40550000000000003</v>
      </c>
      <c r="U2949">
        <v>0.73050000000000004</v>
      </c>
      <c r="V2949">
        <v>12381.26</v>
      </c>
      <c r="W2949">
        <v>1317.37</v>
      </c>
      <c r="X2949">
        <v>97.06</v>
      </c>
    </row>
    <row r="2950" spans="1:24" x14ac:dyDescent="0.55000000000000004">
      <c r="A2950" s="5">
        <v>40687</v>
      </c>
      <c r="B2950">
        <v>0.1</v>
      </c>
      <c r="C2950">
        <v>0.06</v>
      </c>
      <c r="D2950">
        <v>0.11</v>
      </c>
      <c r="E2950">
        <v>0.2</v>
      </c>
      <c r="F2950">
        <v>0.56000000000000005</v>
      </c>
      <c r="G2950">
        <v>0.91</v>
      </c>
      <c r="H2950">
        <v>1.81</v>
      </c>
      <c r="I2950">
        <v>2.4700000000000002</v>
      </c>
      <c r="J2950">
        <v>3.12</v>
      </c>
      <c r="K2950">
        <v>3.96</v>
      </c>
      <c r="L2950">
        <v>4.26</v>
      </c>
      <c r="M2950">
        <v>-0.26</v>
      </c>
      <c r="N2950">
        <v>0.79</v>
      </c>
      <c r="O2950">
        <v>1.49</v>
      </c>
      <c r="P2950">
        <v>1.8</v>
      </c>
      <c r="Q2950">
        <v>0.19270000000000001</v>
      </c>
      <c r="R2950">
        <v>0.22600000000000001</v>
      </c>
      <c r="S2950">
        <v>0.255</v>
      </c>
      <c r="T2950">
        <v>0.40450000000000003</v>
      </c>
      <c r="U2950">
        <v>0.73175000000000001</v>
      </c>
      <c r="V2950">
        <v>12356.21</v>
      </c>
      <c r="W2950">
        <v>1316.28</v>
      </c>
      <c r="X2950">
        <v>99.13</v>
      </c>
    </row>
    <row r="2951" spans="1:24" x14ac:dyDescent="0.55000000000000004">
      <c r="A2951" s="5">
        <v>40688</v>
      </c>
      <c r="B2951">
        <v>0.09</v>
      </c>
      <c r="C2951">
        <v>0.06</v>
      </c>
      <c r="D2951">
        <v>0.1</v>
      </c>
      <c r="E2951">
        <v>0.18</v>
      </c>
      <c r="F2951">
        <v>0.54</v>
      </c>
      <c r="G2951">
        <v>0.9</v>
      </c>
      <c r="H2951">
        <v>1.81</v>
      </c>
      <c r="I2951">
        <v>2.4700000000000002</v>
      </c>
      <c r="J2951">
        <v>3.13</v>
      </c>
      <c r="K2951">
        <v>3.99</v>
      </c>
      <c r="L2951">
        <v>4.28</v>
      </c>
      <c r="M2951">
        <v>-0.27</v>
      </c>
      <c r="N2951">
        <v>0.8</v>
      </c>
      <c r="O2951">
        <v>1.5</v>
      </c>
      <c r="P2951">
        <v>1.82</v>
      </c>
      <c r="Q2951">
        <v>0.19234999999999999</v>
      </c>
      <c r="R2951">
        <v>0.22475000000000001</v>
      </c>
      <c r="S2951">
        <v>0.2545</v>
      </c>
      <c r="T2951">
        <v>0.40375</v>
      </c>
      <c r="U2951">
        <v>0.73124999999999996</v>
      </c>
      <c r="V2951">
        <v>12394.66</v>
      </c>
      <c r="W2951">
        <v>1320.47</v>
      </c>
      <c r="X2951">
        <v>100.78</v>
      </c>
    </row>
    <row r="2952" spans="1:24" x14ac:dyDescent="0.55000000000000004">
      <c r="A2952" s="5">
        <v>40689</v>
      </c>
      <c r="B2952">
        <v>0.09</v>
      </c>
      <c r="C2952">
        <v>0.05</v>
      </c>
      <c r="D2952">
        <v>0.1</v>
      </c>
      <c r="E2952">
        <v>0.18</v>
      </c>
      <c r="F2952">
        <v>0.48</v>
      </c>
      <c r="G2952">
        <v>0.83</v>
      </c>
      <c r="H2952">
        <v>1.72</v>
      </c>
      <c r="I2952">
        <v>2.4</v>
      </c>
      <c r="J2952">
        <v>3.07</v>
      </c>
      <c r="K2952">
        <v>3.93</v>
      </c>
      <c r="L2952">
        <v>4.2300000000000004</v>
      </c>
      <c r="M2952">
        <v>-0.34</v>
      </c>
      <c r="N2952">
        <v>0.76</v>
      </c>
      <c r="O2952">
        <v>1.5</v>
      </c>
      <c r="P2952">
        <v>1.78</v>
      </c>
      <c r="Q2952">
        <v>0.19125</v>
      </c>
      <c r="R2952">
        <v>0.22425</v>
      </c>
      <c r="S2952">
        <v>0.254</v>
      </c>
      <c r="T2952">
        <v>0.40375</v>
      </c>
      <c r="U2952">
        <v>0.73124999999999996</v>
      </c>
      <c r="V2952">
        <v>12402.76</v>
      </c>
      <c r="W2952">
        <v>1325.69</v>
      </c>
      <c r="X2952">
        <v>100.18</v>
      </c>
    </row>
    <row r="2953" spans="1:24" x14ac:dyDescent="0.55000000000000004">
      <c r="A2953" s="5">
        <v>40690</v>
      </c>
      <c r="B2953">
        <v>0.1</v>
      </c>
      <c r="C2953">
        <v>0.05</v>
      </c>
      <c r="D2953">
        <v>0.11</v>
      </c>
      <c r="E2953">
        <v>0.18</v>
      </c>
      <c r="F2953">
        <v>0.48</v>
      </c>
      <c r="G2953">
        <v>0.81</v>
      </c>
      <c r="H2953">
        <v>1.71</v>
      </c>
      <c r="I2953">
        <v>2.39</v>
      </c>
      <c r="J2953">
        <v>3.07</v>
      </c>
      <c r="K2953">
        <v>3.94</v>
      </c>
      <c r="L2953">
        <v>4.24</v>
      </c>
      <c r="M2953">
        <v>-0.32</v>
      </c>
      <c r="N2953">
        <v>0.79</v>
      </c>
      <c r="O2953">
        <v>1.51</v>
      </c>
      <c r="P2953">
        <v>1.8</v>
      </c>
      <c r="Q2953">
        <v>0.19103000000000001</v>
      </c>
      <c r="R2953">
        <v>0.22413</v>
      </c>
      <c r="S2953">
        <v>0.25387999999999999</v>
      </c>
      <c r="T2953">
        <v>0.40262999999999999</v>
      </c>
      <c r="U2953">
        <v>0.72950000000000004</v>
      </c>
      <c r="V2953">
        <v>12441.58</v>
      </c>
      <c r="W2953">
        <v>1331.1</v>
      </c>
      <c r="X2953">
        <v>100.58</v>
      </c>
    </row>
    <row r="2954" spans="1:24" x14ac:dyDescent="0.55000000000000004">
      <c r="A2954" s="5">
        <v>40694</v>
      </c>
      <c r="B2954">
        <v>0.1</v>
      </c>
      <c r="C2954">
        <v>0.06</v>
      </c>
      <c r="D2954">
        <v>0.12</v>
      </c>
      <c r="E2954">
        <v>0.18</v>
      </c>
      <c r="F2954">
        <v>0.45</v>
      </c>
      <c r="G2954">
        <v>0.79</v>
      </c>
      <c r="H2954">
        <v>1.68</v>
      </c>
      <c r="I2954">
        <v>2.37</v>
      </c>
      <c r="J2954">
        <v>3.05</v>
      </c>
      <c r="K2954">
        <v>3.91</v>
      </c>
      <c r="L2954">
        <v>4.22</v>
      </c>
      <c r="M2954">
        <v>-0.32</v>
      </c>
      <c r="N2954">
        <v>0.8</v>
      </c>
      <c r="O2954">
        <v>1.51</v>
      </c>
      <c r="P2954">
        <v>1.8</v>
      </c>
      <c r="Q2954">
        <v>0.19042999999999999</v>
      </c>
      <c r="R2954">
        <v>0.22413</v>
      </c>
      <c r="S2954">
        <v>0.25287999999999999</v>
      </c>
      <c r="T2954">
        <v>0.40312999999999999</v>
      </c>
      <c r="U2954">
        <v>0.72950000000000004</v>
      </c>
      <c r="V2954">
        <v>12569.79</v>
      </c>
      <c r="W2954">
        <v>1345.2</v>
      </c>
      <c r="X2954">
        <v>102.7</v>
      </c>
    </row>
    <row r="2955" spans="1:24" x14ac:dyDescent="0.55000000000000004">
      <c r="A2955" s="5">
        <v>40695</v>
      </c>
      <c r="B2955">
        <v>0.1</v>
      </c>
      <c r="C2955">
        <v>0.05</v>
      </c>
      <c r="D2955">
        <v>0.11</v>
      </c>
      <c r="E2955">
        <v>0.18</v>
      </c>
      <c r="F2955">
        <v>0.44</v>
      </c>
      <c r="G2955">
        <v>0.74</v>
      </c>
      <c r="H2955">
        <v>1.6</v>
      </c>
      <c r="I2955">
        <v>2.2799999999999998</v>
      </c>
      <c r="J2955">
        <v>2.96</v>
      </c>
      <c r="K2955">
        <v>3.83</v>
      </c>
      <c r="L2955">
        <v>4.1500000000000004</v>
      </c>
      <c r="M2955">
        <v>-0.39</v>
      </c>
      <c r="N2955">
        <v>0.74</v>
      </c>
      <c r="O2955">
        <v>1.47</v>
      </c>
      <c r="P2955">
        <v>1.75</v>
      </c>
      <c r="Q2955">
        <v>0.19042999999999999</v>
      </c>
      <c r="R2955">
        <v>0.22363</v>
      </c>
      <c r="S2955">
        <v>0.25287999999999999</v>
      </c>
      <c r="T2955">
        <v>0.40262999999999999</v>
      </c>
      <c r="U2955">
        <v>0.72950000000000004</v>
      </c>
      <c r="V2955">
        <v>12290.14</v>
      </c>
      <c r="W2955">
        <v>1314.55</v>
      </c>
      <c r="X2955">
        <v>100.3</v>
      </c>
    </row>
    <row r="2956" spans="1:24" x14ac:dyDescent="0.55000000000000004">
      <c r="A2956" s="5">
        <v>40696</v>
      </c>
      <c r="B2956">
        <v>0.1</v>
      </c>
      <c r="C2956">
        <v>0.04</v>
      </c>
      <c r="D2956">
        <v>0.11</v>
      </c>
      <c r="E2956">
        <v>0.19</v>
      </c>
      <c r="F2956">
        <v>0.45</v>
      </c>
      <c r="G2956">
        <v>0.78</v>
      </c>
      <c r="H2956">
        <v>1.65</v>
      </c>
      <c r="I2956">
        <v>2.34</v>
      </c>
      <c r="J2956">
        <v>3.04</v>
      </c>
      <c r="K2956">
        <v>3.92</v>
      </c>
      <c r="L2956">
        <v>4.25</v>
      </c>
      <c r="M2956">
        <v>-0.37</v>
      </c>
      <c r="N2956">
        <v>0.78</v>
      </c>
      <c r="O2956">
        <v>1.55</v>
      </c>
      <c r="P2956">
        <v>1.8</v>
      </c>
      <c r="Q2956">
        <v>0.19017999999999999</v>
      </c>
      <c r="R2956">
        <v>0.22338</v>
      </c>
      <c r="S2956">
        <v>0.252</v>
      </c>
      <c r="T2956">
        <v>0.40138000000000001</v>
      </c>
      <c r="U2956">
        <v>0.72724999999999995</v>
      </c>
      <c r="V2956">
        <v>12248.55</v>
      </c>
      <c r="W2956">
        <v>1312.94</v>
      </c>
      <c r="X2956">
        <v>100.41</v>
      </c>
    </row>
    <row r="2957" spans="1:24" x14ac:dyDescent="0.55000000000000004">
      <c r="A2957" s="5">
        <v>40697</v>
      </c>
      <c r="B2957">
        <v>0.11</v>
      </c>
      <c r="C2957">
        <v>0.04</v>
      </c>
      <c r="D2957">
        <v>0.1</v>
      </c>
      <c r="E2957">
        <v>0.18</v>
      </c>
      <c r="F2957">
        <v>0.42</v>
      </c>
      <c r="G2957">
        <v>0.75</v>
      </c>
      <c r="H2957">
        <v>1.6</v>
      </c>
      <c r="I2957">
        <v>2.2799999999999998</v>
      </c>
      <c r="J2957">
        <v>2.99</v>
      </c>
      <c r="K2957">
        <v>3.9</v>
      </c>
      <c r="L2957">
        <v>4.22</v>
      </c>
      <c r="M2957">
        <v>-0.43</v>
      </c>
      <c r="N2957">
        <v>0.75</v>
      </c>
      <c r="O2957">
        <v>1.55</v>
      </c>
      <c r="P2957">
        <v>1.78</v>
      </c>
      <c r="Q2957">
        <v>0.1898</v>
      </c>
      <c r="R2957">
        <v>0.22325</v>
      </c>
      <c r="S2957">
        <v>0.252</v>
      </c>
      <c r="T2957">
        <v>0.40100000000000002</v>
      </c>
      <c r="U2957">
        <v>0.72724999999999995</v>
      </c>
      <c r="V2957">
        <v>12151.26</v>
      </c>
      <c r="W2957">
        <v>1300.1600000000001</v>
      </c>
      <c r="X2957">
        <v>100.28</v>
      </c>
    </row>
    <row r="2958" spans="1:24" x14ac:dyDescent="0.55000000000000004">
      <c r="A2958" s="5">
        <v>40700</v>
      </c>
      <c r="B2958">
        <v>0.1</v>
      </c>
      <c r="C2958">
        <v>0.05</v>
      </c>
      <c r="D2958">
        <v>0.1</v>
      </c>
      <c r="E2958">
        <v>0.18</v>
      </c>
      <c r="F2958">
        <v>0.43</v>
      </c>
      <c r="G2958">
        <v>0.74</v>
      </c>
      <c r="H2958">
        <v>1.6</v>
      </c>
      <c r="I2958">
        <v>2.29</v>
      </c>
      <c r="J2958">
        <v>3.01</v>
      </c>
      <c r="K2958">
        <v>3.92</v>
      </c>
      <c r="L2958">
        <v>4.25</v>
      </c>
      <c r="M2958">
        <v>-0.43</v>
      </c>
      <c r="N2958">
        <v>0.76</v>
      </c>
      <c r="O2958">
        <v>1.6</v>
      </c>
      <c r="P2958">
        <v>1.8</v>
      </c>
      <c r="Q2958">
        <v>0.18955</v>
      </c>
      <c r="R2958">
        <v>0.2225</v>
      </c>
      <c r="S2958">
        <v>0.25174999999999997</v>
      </c>
      <c r="T2958">
        <v>0.40100000000000002</v>
      </c>
      <c r="U2958">
        <v>0.72499999999999998</v>
      </c>
      <c r="V2958">
        <v>12089.96</v>
      </c>
      <c r="W2958">
        <v>1286.17</v>
      </c>
      <c r="X2958">
        <v>99.07</v>
      </c>
    </row>
    <row r="2959" spans="1:24" x14ac:dyDescent="0.55000000000000004">
      <c r="A2959" s="5">
        <v>40701</v>
      </c>
      <c r="B2959">
        <v>0.09</v>
      </c>
      <c r="C2959">
        <v>0.05</v>
      </c>
      <c r="D2959">
        <v>0.11</v>
      </c>
      <c r="E2959">
        <v>0.18</v>
      </c>
      <c r="F2959">
        <v>0.39</v>
      </c>
      <c r="G2959">
        <v>0.74</v>
      </c>
      <c r="H2959">
        <v>1.59</v>
      </c>
      <c r="I2959">
        <v>2.29</v>
      </c>
      <c r="J2959">
        <v>3.01</v>
      </c>
      <c r="K2959">
        <v>3.94</v>
      </c>
      <c r="L2959">
        <v>4.2699999999999996</v>
      </c>
      <c r="M2959">
        <v>-0.45</v>
      </c>
      <c r="N2959">
        <v>0.76</v>
      </c>
      <c r="O2959">
        <v>1.58</v>
      </c>
      <c r="P2959">
        <v>1.81</v>
      </c>
      <c r="Q2959">
        <v>0.18955</v>
      </c>
      <c r="R2959">
        <v>0.22225</v>
      </c>
      <c r="S2959">
        <v>0.25174999999999997</v>
      </c>
      <c r="T2959">
        <v>0.4</v>
      </c>
      <c r="U2959">
        <v>0.72499999999999998</v>
      </c>
      <c r="V2959">
        <v>12070.81</v>
      </c>
      <c r="W2959">
        <v>1284.94</v>
      </c>
      <c r="X2959">
        <v>99.18</v>
      </c>
    </row>
    <row r="2960" spans="1:24" x14ac:dyDescent="0.55000000000000004">
      <c r="A2960" s="5">
        <v>40702</v>
      </c>
      <c r="B2960">
        <v>0.09</v>
      </c>
      <c r="C2960">
        <v>0.04</v>
      </c>
      <c r="D2960">
        <v>0.11</v>
      </c>
      <c r="E2960">
        <v>0.18</v>
      </c>
      <c r="F2960">
        <v>0.39</v>
      </c>
      <c r="G2960">
        <v>0.68</v>
      </c>
      <c r="H2960">
        <v>1.52</v>
      </c>
      <c r="I2960">
        <v>2.2400000000000002</v>
      </c>
      <c r="J2960">
        <v>2.98</v>
      </c>
      <c r="K2960">
        <v>3.88</v>
      </c>
      <c r="L2960">
        <v>4.2</v>
      </c>
      <c r="M2960">
        <v>-0.49</v>
      </c>
      <c r="N2960">
        <v>0.76</v>
      </c>
      <c r="O2960">
        <v>1.61</v>
      </c>
      <c r="P2960">
        <v>1.78</v>
      </c>
      <c r="Q2960">
        <v>0.18955</v>
      </c>
      <c r="R2960">
        <v>0.22225</v>
      </c>
      <c r="S2960">
        <v>0.25024999999999997</v>
      </c>
      <c r="T2960">
        <v>0.39774999999999999</v>
      </c>
      <c r="U2960">
        <v>0.72175</v>
      </c>
      <c r="V2960">
        <v>12048.94</v>
      </c>
      <c r="W2960">
        <v>1279.56</v>
      </c>
      <c r="X2960">
        <v>100.77</v>
      </c>
    </row>
    <row r="2961" spans="1:24" x14ac:dyDescent="0.55000000000000004">
      <c r="A2961" s="5">
        <v>40703</v>
      </c>
      <c r="B2961">
        <v>0.09</v>
      </c>
      <c r="C2961">
        <v>0.05</v>
      </c>
      <c r="D2961">
        <v>0.1</v>
      </c>
      <c r="E2961">
        <v>0.19</v>
      </c>
      <c r="F2961">
        <v>0.43</v>
      </c>
      <c r="G2961">
        <v>0.73</v>
      </c>
      <c r="H2961">
        <v>1.6</v>
      </c>
      <c r="I2961">
        <v>2.2999999999999998</v>
      </c>
      <c r="J2961">
        <v>3.01</v>
      </c>
      <c r="K2961">
        <v>3.91</v>
      </c>
      <c r="L2961">
        <v>4.22</v>
      </c>
      <c r="M2961">
        <v>-0.43</v>
      </c>
      <c r="N2961">
        <v>0.8</v>
      </c>
      <c r="O2961">
        <v>1.67</v>
      </c>
      <c r="P2961">
        <v>1.8</v>
      </c>
      <c r="Q2961">
        <v>0.18955</v>
      </c>
      <c r="R2961">
        <v>0.22125</v>
      </c>
      <c r="S2961">
        <v>0.2495</v>
      </c>
      <c r="T2961">
        <v>0.39674999999999999</v>
      </c>
      <c r="U2961">
        <v>0.72250000000000003</v>
      </c>
      <c r="V2961">
        <v>12124.36</v>
      </c>
      <c r="W2961">
        <v>1289</v>
      </c>
      <c r="X2961">
        <v>101.95</v>
      </c>
    </row>
    <row r="2962" spans="1:24" x14ac:dyDescent="0.55000000000000004">
      <c r="A2962" s="5">
        <v>40704</v>
      </c>
      <c r="B2962">
        <v>0.09</v>
      </c>
      <c r="C2962">
        <v>0.05</v>
      </c>
      <c r="D2962">
        <v>0.1</v>
      </c>
      <c r="E2962">
        <v>0.19</v>
      </c>
      <c r="F2962">
        <v>0.41</v>
      </c>
      <c r="G2962">
        <v>0.71</v>
      </c>
      <c r="H2962">
        <v>1.58</v>
      </c>
      <c r="I2962">
        <v>2.2799999999999998</v>
      </c>
      <c r="J2962">
        <v>2.99</v>
      </c>
      <c r="K2962">
        <v>3.87</v>
      </c>
      <c r="L2962">
        <v>4.18</v>
      </c>
      <c r="M2962">
        <v>-0.41</v>
      </c>
      <c r="N2962">
        <v>0.79</v>
      </c>
      <c r="O2962">
        <v>1.57</v>
      </c>
      <c r="P2962">
        <v>1.79</v>
      </c>
      <c r="Q2962">
        <v>0.18855</v>
      </c>
      <c r="R2962">
        <v>0.22025</v>
      </c>
      <c r="S2962">
        <v>0.2485</v>
      </c>
      <c r="T2962">
        <v>0.39674999999999999</v>
      </c>
      <c r="U2962">
        <v>0.72250000000000003</v>
      </c>
      <c r="V2962">
        <v>11951.91</v>
      </c>
      <c r="W2962">
        <v>1270.98</v>
      </c>
      <c r="X2962">
        <v>99.3</v>
      </c>
    </row>
    <row r="2963" spans="1:24" x14ac:dyDescent="0.55000000000000004">
      <c r="A2963" s="5">
        <v>40707</v>
      </c>
      <c r="B2963">
        <v>0.1</v>
      </c>
      <c r="C2963">
        <v>0.05</v>
      </c>
      <c r="D2963">
        <v>0.11</v>
      </c>
      <c r="E2963">
        <v>0.18</v>
      </c>
      <c r="F2963">
        <v>0.4</v>
      </c>
      <c r="G2963">
        <v>0.72</v>
      </c>
      <c r="H2963">
        <v>1.59</v>
      </c>
      <c r="I2963">
        <v>2.2999999999999998</v>
      </c>
      <c r="J2963">
        <v>3</v>
      </c>
      <c r="K2963">
        <v>3.89</v>
      </c>
      <c r="L2963">
        <v>4.2</v>
      </c>
      <c r="M2963">
        <v>-0.4</v>
      </c>
      <c r="N2963">
        <v>0.8</v>
      </c>
      <c r="O2963">
        <v>1.62</v>
      </c>
      <c r="P2963">
        <v>1.8</v>
      </c>
      <c r="Q2963">
        <v>0.18704999999999999</v>
      </c>
      <c r="R2963">
        <v>0.21875</v>
      </c>
      <c r="S2963">
        <v>0.247</v>
      </c>
      <c r="T2963">
        <v>0.39450000000000002</v>
      </c>
      <c r="U2963">
        <v>0.72024999999999995</v>
      </c>
      <c r="V2963">
        <v>11952.97</v>
      </c>
      <c r="W2963">
        <v>1271.83</v>
      </c>
      <c r="X2963">
        <v>97.2</v>
      </c>
    </row>
    <row r="2964" spans="1:24" x14ac:dyDescent="0.55000000000000004">
      <c r="A2964" s="5">
        <v>40708</v>
      </c>
      <c r="B2964">
        <v>0.1</v>
      </c>
      <c r="C2964">
        <v>0.05</v>
      </c>
      <c r="D2964">
        <v>0.11</v>
      </c>
      <c r="E2964">
        <v>0.19</v>
      </c>
      <c r="F2964">
        <v>0.45</v>
      </c>
      <c r="G2964">
        <v>0.79</v>
      </c>
      <c r="H2964">
        <v>1.7</v>
      </c>
      <c r="I2964">
        <v>2.41</v>
      </c>
      <c r="J2964">
        <v>3.11</v>
      </c>
      <c r="K2964">
        <v>4</v>
      </c>
      <c r="L2964">
        <v>4.3</v>
      </c>
      <c r="M2964">
        <v>-0.34</v>
      </c>
      <c r="N2964">
        <v>0.83</v>
      </c>
      <c r="O2964">
        <v>1.61</v>
      </c>
      <c r="P2964">
        <v>1.84</v>
      </c>
      <c r="Q2964">
        <v>0.18554999999999999</v>
      </c>
      <c r="R2964">
        <v>0.21725</v>
      </c>
      <c r="S2964">
        <v>0.24525</v>
      </c>
      <c r="T2964">
        <v>0.39350000000000002</v>
      </c>
      <c r="U2964">
        <v>0.72024999999999995</v>
      </c>
      <c r="V2964">
        <v>12076.11</v>
      </c>
      <c r="W2964">
        <v>1287.8699999999999</v>
      </c>
      <c r="X2964">
        <v>99.37</v>
      </c>
    </row>
    <row r="2965" spans="1:24" x14ac:dyDescent="0.55000000000000004">
      <c r="A2965" s="5">
        <v>40709</v>
      </c>
      <c r="B2965">
        <v>0.1</v>
      </c>
      <c r="C2965">
        <v>0.05</v>
      </c>
      <c r="D2965">
        <v>0.11</v>
      </c>
      <c r="E2965">
        <v>0.19</v>
      </c>
      <c r="F2965">
        <v>0.38</v>
      </c>
      <c r="G2965">
        <v>0.68</v>
      </c>
      <c r="H2965">
        <v>1.55</v>
      </c>
      <c r="I2965">
        <v>2.2599999999999998</v>
      </c>
      <c r="J2965">
        <v>2.98</v>
      </c>
      <c r="K2965">
        <v>3.89</v>
      </c>
      <c r="L2965">
        <v>4.1900000000000004</v>
      </c>
      <c r="M2965">
        <v>-0.44</v>
      </c>
      <c r="N2965">
        <v>0.74</v>
      </c>
      <c r="O2965">
        <v>1.51</v>
      </c>
      <c r="P2965">
        <v>1.78</v>
      </c>
      <c r="Q2965">
        <v>0.18529999999999999</v>
      </c>
      <c r="R2965">
        <v>0.217</v>
      </c>
      <c r="S2965">
        <v>0.245</v>
      </c>
      <c r="T2965">
        <v>0.39324999999999999</v>
      </c>
      <c r="U2965">
        <v>0.72124999999999995</v>
      </c>
      <c r="V2965">
        <v>11897.27</v>
      </c>
      <c r="W2965">
        <v>1265.42</v>
      </c>
      <c r="X2965">
        <v>94.83</v>
      </c>
    </row>
    <row r="2966" spans="1:24" x14ac:dyDescent="0.55000000000000004">
      <c r="A2966" s="5">
        <v>40710</v>
      </c>
      <c r="B2966">
        <v>0.1</v>
      </c>
      <c r="C2966">
        <v>0.05</v>
      </c>
      <c r="D2966">
        <v>0.11</v>
      </c>
      <c r="E2966">
        <v>0.18</v>
      </c>
      <c r="F2966">
        <v>0.38</v>
      </c>
      <c r="G2966">
        <v>0.68</v>
      </c>
      <c r="H2966">
        <v>1.52</v>
      </c>
      <c r="I2966">
        <v>2.2200000000000002</v>
      </c>
      <c r="J2966">
        <v>2.93</v>
      </c>
      <c r="K2966">
        <v>3.84</v>
      </c>
      <c r="L2966">
        <v>4.16</v>
      </c>
      <c r="M2966">
        <v>-0.43</v>
      </c>
      <c r="N2966">
        <v>0.73</v>
      </c>
      <c r="O2966">
        <v>1.52</v>
      </c>
      <c r="P2966">
        <v>1.79</v>
      </c>
      <c r="Q2966">
        <v>0.18579999999999999</v>
      </c>
      <c r="R2966">
        <v>0.2175</v>
      </c>
      <c r="S2966">
        <v>0.2465</v>
      </c>
      <c r="T2966">
        <v>0.39500000000000002</v>
      </c>
      <c r="U2966">
        <v>0.72724999999999995</v>
      </c>
      <c r="V2966">
        <v>11961.52</v>
      </c>
      <c r="W2966">
        <v>1267.6400000000001</v>
      </c>
      <c r="X2966">
        <v>94.95</v>
      </c>
    </row>
    <row r="2967" spans="1:24" x14ac:dyDescent="0.55000000000000004">
      <c r="A2967" s="5">
        <v>40711</v>
      </c>
      <c r="B2967">
        <v>0.1</v>
      </c>
      <c r="C2967">
        <v>0.04</v>
      </c>
      <c r="D2967">
        <v>0.1</v>
      </c>
      <c r="E2967">
        <v>0.17</v>
      </c>
      <c r="F2967">
        <v>0.38</v>
      </c>
      <c r="G2967">
        <v>0.68</v>
      </c>
      <c r="H2967">
        <v>1.53</v>
      </c>
      <c r="I2967">
        <v>2.23</v>
      </c>
      <c r="J2967">
        <v>2.94</v>
      </c>
      <c r="K2967">
        <v>3.86</v>
      </c>
      <c r="L2967">
        <v>4.1900000000000004</v>
      </c>
      <c r="M2967">
        <v>-0.37</v>
      </c>
      <c r="N2967">
        <v>0.75</v>
      </c>
      <c r="O2967">
        <v>1.51</v>
      </c>
      <c r="P2967">
        <v>1.84</v>
      </c>
      <c r="Q2967">
        <v>0.18579999999999999</v>
      </c>
      <c r="R2967">
        <v>0.2175</v>
      </c>
      <c r="S2967">
        <v>0.2465</v>
      </c>
      <c r="T2967">
        <v>0.39500000000000002</v>
      </c>
      <c r="U2967">
        <v>0.72775000000000001</v>
      </c>
      <c r="V2967">
        <v>12004.36</v>
      </c>
      <c r="W2967">
        <v>1271.5</v>
      </c>
      <c r="X2967">
        <v>93.02</v>
      </c>
    </row>
    <row r="2968" spans="1:24" x14ac:dyDescent="0.55000000000000004">
      <c r="A2968" s="5">
        <v>40714</v>
      </c>
      <c r="B2968">
        <v>0.09</v>
      </c>
      <c r="C2968">
        <v>0.03</v>
      </c>
      <c r="D2968">
        <v>0.1</v>
      </c>
      <c r="E2968">
        <v>0.18</v>
      </c>
      <c r="F2968">
        <v>0.38</v>
      </c>
      <c r="G2968">
        <v>0.68</v>
      </c>
      <c r="H2968">
        <v>1.55</v>
      </c>
      <c r="I2968">
        <v>2.25</v>
      </c>
      <c r="J2968">
        <v>2.97</v>
      </c>
      <c r="K2968">
        <v>3.87</v>
      </c>
      <c r="L2968">
        <v>4.1900000000000004</v>
      </c>
      <c r="M2968">
        <v>-0.34</v>
      </c>
      <c r="N2968">
        <v>0.79</v>
      </c>
      <c r="O2968">
        <v>1.54</v>
      </c>
      <c r="P2968">
        <v>1.84</v>
      </c>
      <c r="Q2968">
        <v>0.18579999999999999</v>
      </c>
      <c r="R2968">
        <v>0.2175</v>
      </c>
      <c r="S2968">
        <v>0.2465</v>
      </c>
      <c r="T2968">
        <v>0.39474999999999999</v>
      </c>
      <c r="U2968">
        <v>0.72775000000000001</v>
      </c>
      <c r="V2968">
        <v>12080.38</v>
      </c>
      <c r="W2968">
        <v>1278.3599999999999</v>
      </c>
      <c r="X2968">
        <v>93.23</v>
      </c>
    </row>
    <row r="2969" spans="1:24" x14ac:dyDescent="0.55000000000000004">
      <c r="A2969" s="5">
        <v>40715</v>
      </c>
      <c r="B2969">
        <v>0.09</v>
      </c>
      <c r="C2969">
        <v>0.03</v>
      </c>
      <c r="D2969">
        <v>0.1</v>
      </c>
      <c r="E2969">
        <v>0.18</v>
      </c>
      <c r="F2969">
        <v>0.4</v>
      </c>
      <c r="G2969">
        <v>0.69</v>
      </c>
      <c r="H2969">
        <v>1.57</v>
      </c>
      <c r="I2969">
        <v>2.27</v>
      </c>
      <c r="J2969">
        <v>2.99</v>
      </c>
      <c r="K2969">
        <v>3.9</v>
      </c>
      <c r="L2969">
        <v>4.21</v>
      </c>
      <c r="M2969">
        <v>-0.34</v>
      </c>
      <c r="N2969">
        <v>0.78</v>
      </c>
      <c r="O2969">
        <v>1.54</v>
      </c>
      <c r="P2969">
        <v>1.82</v>
      </c>
      <c r="Q2969">
        <v>0.18579999999999999</v>
      </c>
      <c r="R2969">
        <v>0.2175</v>
      </c>
      <c r="S2969">
        <v>0.2455</v>
      </c>
      <c r="T2969">
        <v>0.39474999999999999</v>
      </c>
      <c r="U2969">
        <v>0.72775000000000001</v>
      </c>
      <c r="V2969">
        <v>12190.01</v>
      </c>
      <c r="W2969">
        <v>1295.52</v>
      </c>
      <c r="X2969">
        <v>93.7</v>
      </c>
    </row>
    <row r="2970" spans="1:24" x14ac:dyDescent="0.55000000000000004">
      <c r="A2970" s="5">
        <v>40716</v>
      </c>
      <c r="B2970">
        <v>0.09</v>
      </c>
      <c r="C2970">
        <v>0.02</v>
      </c>
      <c r="D2970">
        <v>0.09</v>
      </c>
      <c r="E2970">
        <v>0.16</v>
      </c>
      <c r="F2970">
        <v>0.39</v>
      </c>
      <c r="G2970">
        <v>0.68</v>
      </c>
      <c r="H2970">
        <v>1.58</v>
      </c>
      <c r="I2970">
        <v>2.29</v>
      </c>
      <c r="J2970">
        <v>3.01</v>
      </c>
      <c r="K2970">
        <v>3.91</v>
      </c>
      <c r="L2970">
        <v>4.22</v>
      </c>
      <c r="M2970">
        <v>-0.32</v>
      </c>
      <c r="N2970">
        <v>0.82</v>
      </c>
      <c r="O2970">
        <v>1.58</v>
      </c>
      <c r="P2970">
        <v>1.85</v>
      </c>
      <c r="Q2970">
        <v>0.18579999999999999</v>
      </c>
      <c r="R2970">
        <v>0.2175</v>
      </c>
      <c r="S2970">
        <v>0.2455</v>
      </c>
      <c r="T2970">
        <v>0.39474999999999999</v>
      </c>
      <c r="U2970">
        <v>0.72624999999999995</v>
      </c>
      <c r="V2970">
        <v>12109.67</v>
      </c>
      <c r="W2970">
        <v>1287.1400000000001</v>
      </c>
      <c r="X2970">
        <v>94.96</v>
      </c>
    </row>
    <row r="2971" spans="1:24" x14ac:dyDescent="0.55000000000000004">
      <c r="A2971" s="5">
        <v>40717</v>
      </c>
      <c r="B2971">
        <v>0.08</v>
      </c>
      <c r="C2971">
        <v>0.01</v>
      </c>
      <c r="D2971">
        <v>7.0000000000000007E-2</v>
      </c>
      <c r="E2971">
        <v>0.15</v>
      </c>
      <c r="F2971">
        <v>0.35</v>
      </c>
      <c r="G2971">
        <v>0.62</v>
      </c>
      <c r="H2971">
        <v>1.48</v>
      </c>
      <c r="I2971">
        <v>2.19</v>
      </c>
      <c r="J2971">
        <v>2.93</v>
      </c>
      <c r="K2971">
        <v>3.84</v>
      </c>
      <c r="L2971">
        <v>4.17</v>
      </c>
      <c r="M2971">
        <v>-0.33</v>
      </c>
      <c r="N2971">
        <v>0.71</v>
      </c>
      <c r="O2971">
        <v>1.41</v>
      </c>
      <c r="P2971">
        <v>1.71</v>
      </c>
      <c r="Q2971">
        <v>0.18579999999999999</v>
      </c>
      <c r="R2971">
        <v>0.2175</v>
      </c>
      <c r="S2971">
        <v>0.2465</v>
      </c>
      <c r="T2971">
        <v>0.39574999999999999</v>
      </c>
      <c r="U2971">
        <v>0.72724999999999995</v>
      </c>
      <c r="V2971">
        <v>12050</v>
      </c>
      <c r="W2971">
        <v>1283.5</v>
      </c>
      <c r="X2971">
        <v>90.7</v>
      </c>
    </row>
    <row r="2972" spans="1:24" x14ac:dyDescent="0.55000000000000004">
      <c r="A2972" s="5">
        <v>40718</v>
      </c>
      <c r="B2972">
        <v>0.08</v>
      </c>
      <c r="C2972">
        <v>0.02</v>
      </c>
      <c r="D2972">
        <v>7.0000000000000007E-2</v>
      </c>
      <c r="E2972">
        <v>0.16</v>
      </c>
      <c r="F2972">
        <v>0.35</v>
      </c>
      <c r="G2972">
        <v>0.56999999999999995</v>
      </c>
      <c r="H2972">
        <v>1.4</v>
      </c>
      <c r="I2972">
        <v>2.13</v>
      </c>
      <c r="J2972">
        <v>2.88</v>
      </c>
      <c r="K2972">
        <v>3.83</v>
      </c>
      <c r="L2972">
        <v>4.17</v>
      </c>
      <c r="M2972">
        <v>-0.39</v>
      </c>
      <c r="N2972">
        <v>0.64</v>
      </c>
      <c r="O2972">
        <v>1.36</v>
      </c>
      <c r="P2972">
        <v>1.66</v>
      </c>
      <c r="Q2972">
        <v>0.18554999999999999</v>
      </c>
      <c r="R2972">
        <v>0.2175</v>
      </c>
      <c r="S2972">
        <v>0.24625</v>
      </c>
      <c r="T2972">
        <v>0.39674999999999999</v>
      </c>
      <c r="U2972">
        <v>0.72875000000000001</v>
      </c>
      <c r="V2972">
        <v>11934.58</v>
      </c>
      <c r="W2972">
        <v>1268.45</v>
      </c>
      <c r="X2972">
        <v>90.89</v>
      </c>
    </row>
    <row r="2973" spans="1:24" x14ac:dyDescent="0.55000000000000004">
      <c r="A2973" s="5">
        <v>40721</v>
      </c>
      <c r="B2973">
        <v>0.08</v>
      </c>
      <c r="C2973">
        <v>0.02</v>
      </c>
      <c r="D2973">
        <v>0.1</v>
      </c>
      <c r="E2973">
        <v>0.18</v>
      </c>
      <c r="F2973">
        <v>0.41</v>
      </c>
      <c r="G2973">
        <v>0.64</v>
      </c>
      <c r="H2973">
        <v>1.47</v>
      </c>
      <c r="I2973">
        <v>2.19</v>
      </c>
      <c r="J2973">
        <v>2.95</v>
      </c>
      <c r="K2973">
        <v>3.94</v>
      </c>
      <c r="L2973">
        <v>4.28</v>
      </c>
      <c r="M2973">
        <v>-0.33</v>
      </c>
      <c r="N2973">
        <v>0.67</v>
      </c>
      <c r="O2973">
        <v>1.41</v>
      </c>
      <c r="P2973">
        <v>1.73</v>
      </c>
      <c r="Q2973">
        <v>0.18554999999999999</v>
      </c>
      <c r="R2973">
        <v>0.21725</v>
      </c>
      <c r="S2973">
        <v>0.24575</v>
      </c>
      <c r="T2973">
        <v>0.40275</v>
      </c>
      <c r="U2973">
        <v>0.73250000000000004</v>
      </c>
      <c r="V2973">
        <v>12043.56</v>
      </c>
      <c r="W2973">
        <v>1280.0999999999999</v>
      </c>
      <c r="X2973">
        <v>90.65</v>
      </c>
    </row>
    <row r="2974" spans="1:24" x14ac:dyDescent="0.55000000000000004">
      <c r="A2974" s="5">
        <v>40722</v>
      </c>
      <c r="B2974">
        <v>0.08</v>
      </c>
      <c r="C2974">
        <v>0.03</v>
      </c>
      <c r="D2974">
        <v>0.11</v>
      </c>
      <c r="E2974">
        <v>0.21</v>
      </c>
      <c r="F2974">
        <v>0.48</v>
      </c>
      <c r="G2974">
        <v>0.75</v>
      </c>
      <c r="H2974">
        <v>1.62</v>
      </c>
      <c r="I2974">
        <v>2.33</v>
      </c>
      <c r="J2974">
        <v>3.05</v>
      </c>
      <c r="K2974">
        <v>4.01</v>
      </c>
      <c r="L2974">
        <v>4.33</v>
      </c>
      <c r="M2974">
        <v>-0.26</v>
      </c>
      <c r="N2974">
        <v>0.73</v>
      </c>
      <c r="O2974">
        <v>1.47</v>
      </c>
      <c r="P2974">
        <v>1.75</v>
      </c>
      <c r="Q2974">
        <v>0.18554999999999999</v>
      </c>
      <c r="R2974">
        <v>0.21725</v>
      </c>
      <c r="S2974">
        <v>0.24575</v>
      </c>
      <c r="T2974">
        <v>0.40075</v>
      </c>
      <c r="U2974">
        <v>0.73499999999999999</v>
      </c>
      <c r="V2974">
        <v>12188.69</v>
      </c>
      <c r="W2974">
        <v>1296.67</v>
      </c>
      <c r="X2974">
        <v>92.9</v>
      </c>
    </row>
    <row r="2975" spans="1:24" x14ac:dyDescent="0.55000000000000004">
      <c r="A2975" s="5">
        <v>40723</v>
      </c>
      <c r="B2975">
        <v>7.0000000000000007E-2</v>
      </c>
      <c r="C2975">
        <v>0.02</v>
      </c>
      <c r="D2975">
        <v>0.11</v>
      </c>
      <c r="E2975">
        <v>0.19</v>
      </c>
      <c r="F2975">
        <v>0.47</v>
      </c>
      <c r="G2975">
        <v>0.79</v>
      </c>
      <c r="H2975">
        <v>1.7</v>
      </c>
      <c r="I2975">
        <v>2.44</v>
      </c>
      <c r="J2975">
        <v>3.14</v>
      </c>
      <c r="K2975">
        <v>4.08</v>
      </c>
      <c r="L2975">
        <v>4.3899999999999997</v>
      </c>
      <c r="M2975">
        <v>-0.3</v>
      </c>
      <c r="N2975">
        <v>0.74</v>
      </c>
      <c r="O2975">
        <v>1.49</v>
      </c>
      <c r="P2975">
        <v>1.77</v>
      </c>
      <c r="Q2975">
        <v>0.18554999999999999</v>
      </c>
      <c r="R2975">
        <v>0.21725</v>
      </c>
      <c r="S2975">
        <v>0.24575</v>
      </c>
      <c r="T2975">
        <v>0.40024999999999999</v>
      </c>
      <c r="U2975">
        <v>0.73499999999999999</v>
      </c>
      <c r="V2975">
        <v>12261.42</v>
      </c>
      <c r="W2975">
        <v>1307.4100000000001</v>
      </c>
      <c r="X2975">
        <v>94.85</v>
      </c>
    </row>
    <row r="2976" spans="1:24" x14ac:dyDescent="0.55000000000000004">
      <c r="A2976" s="5">
        <v>40724</v>
      </c>
      <c r="B2976">
        <v>7.0000000000000007E-2</v>
      </c>
      <c r="C2976">
        <v>0.03</v>
      </c>
      <c r="D2976">
        <v>0.1</v>
      </c>
      <c r="E2976">
        <v>0.19</v>
      </c>
      <c r="F2976">
        <v>0.45</v>
      </c>
      <c r="G2976">
        <v>0.81</v>
      </c>
      <c r="H2976">
        <v>1.76</v>
      </c>
      <c r="I2976">
        <v>2.5</v>
      </c>
      <c r="J2976">
        <v>3.18</v>
      </c>
      <c r="K2976">
        <v>4.09</v>
      </c>
      <c r="L2976">
        <v>4.38</v>
      </c>
      <c r="M2976">
        <v>-0.27</v>
      </c>
      <c r="N2976">
        <v>0.75</v>
      </c>
      <c r="O2976">
        <v>1.47</v>
      </c>
      <c r="P2976">
        <v>1.75</v>
      </c>
      <c r="Q2976">
        <v>0.18554999999999999</v>
      </c>
      <c r="R2976">
        <v>0.21725</v>
      </c>
      <c r="S2976">
        <v>0.24575</v>
      </c>
      <c r="T2976">
        <v>0.39774999999999999</v>
      </c>
      <c r="U2976">
        <v>0.73350000000000004</v>
      </c>
      <c r="V2976">
        <v>12414.34</v>
      </c>
      <c r="W2976">
        <v>1320.64</v>
      </c>
      <c r="X2976">
        <v>95.3</v>
      </c>
    </row>
    <row r="2977" spans="1:24" x14ac:dyDescent="0.55000000000000004">
      <c r="A2977" s="5">
        <v>40725</v>
      </c>
      <c r="B2977">
        <v>0.08</v>
      </c>
      <c r="C2977">
        <v>0.02</v>
      </c>
      <c r="D2977">
        <v>0.1</v>
      </c>
      <c r="E2977">
        <v>0.2</v>
      </c>
      <c r="F2977">
        <v>0.5</v>
      </c>
      <c r="G2977">
        <v>0.85</v>
      </c>
      <c r="H2977">
        <v>1.8</v>
      </c>
      <c r="I2977">
        <v>2.54</v>
      </c>
      <c r="J2977">
        <v>3.22</v>
      </c>
      <c r="K2977">
        <v>4.12</v>
      </c>
      <c r="L2977">
        <v>4.4000000000000004</v>
      </c>
      <c r="M2977">
        <v>-0.25</v>
      </c>
      <c r="N2977">
        <v>0.77</v>
      </c>
      <c r="O2977">
        <v>1.47</v>
      </c>
      <c r="P2977">
        <v>1.77</v>
      </c>
      <c r="Q2977">
        <v>0.18504999999999999</v>
      </c>
      <c r="R2977">
        <v>0.21675</v>
      </c>
      <c r="S2977">
        <v>0.24575</v>
      </c>
      <c r="T2977">
        <v>0.39724999999999999</v>
      </c>
      <c r="U2977">
        <v>0.73399999999999999</v>
      </c>
      <c r="V2977">
        <v>12582.77</v>
      </c>
      <c r="W2977">
        <v>1339.67</v>
      </c>
      <c r="X2977">
        <v>94.81</v>
      </c>
    </row>
    <row r="2978" spans="1:24" x14ac:dyDescent="0.55000000000000004">
      <c r="A2978" s="5">
        <v>40728</v>
      </c>
      <c r="B2978" t="e">
        <v>#N/A</v>
      </c>
      <c r="C2978" t="e">
        <v>#N/A</v>
      </c>
      <c r="D2978" t="e">
        <v>#N/A</v>
      </c>
      <c r="E2978" t="e">
        <v>#N/A</v>
      </c>
      <c r="F2978" t="e">
        <v>#N/A</v>
      </c>
      <c r="G2978" t="e">
        <v>#N/A</v>
      </c>
      <c r="H2978" t="e">
        <v>#N/A</v>
      </c>
      <c r="I2978" t="e">
        <v>#N/A</v>
      </c>
      <c r="J2978" t="e">
        <v>#N/A</v>
      </c>
      <c r="K2978" t="e">
        <v>#N/A</v>
      </c>
      <c r="L2978" t="e">
        <v>#N/A</v>
      </c>
      <c r="M2978" t="e">
        <v>#N/A</v>
      </c>
      <c r="N2978" t="e">
        <v>#N/A</v>
      </c>
      <c r="O2978" t="e">
        <v>#N/A</v>
      </c>
      <c r="P2978" t="e">
        <v>#N/A</v>
      </c>
      <c r="Q2978">
        <v>0.18504999999999999</v>
      </c>
      <c r="R2978">
        <v>0.21675</v>
      </c>
      <c r="S2978">
        <v>0.24575</v>
      </c>
      <c r="T2978">
        <v>0.39724999999999999</v>
      </c>
      <c r="U2978">
        <v>0.73450000000000004</v>
      </c>
      <c r="V2978" t="e">
        <v>#N/A</v>
      </c>
      <c r="W2978" t="e">
        <v>#N/A</v>
      </c>
      <c r="X2978" t="e">
        <v>#N/A</v>
      </c>
    </row>
    <row r="2979" spans="1:24" x14ac:dyDescent="0.55000000000000004">
      <c r="A2979" s="5">
        <v>40729</v>
      </c>
      <c r="B2979">
        <v>0.08</v>
      </c>
      <c r="C2979">
        <v>0.02</v>
      </c>
      <c r="D2979">
        <v>0.08</v>
      </c>
      <c r="E2979">
        <v>0.19</v>
      </c>
      <c r="F2979">
        <v>0.44</v>
      </c>
      <c r="G2979">
        <v>0.77</v>
      </c>
      <c r="H2979">
        <v>1.7</v>
      </c>
      <c r="I2979">
        <v>2.46</v>
      </c>
      <c r="J2979">
        <v>3.16</v>
      </c>
      <c r="K2979">
        <v>4.09</v>
      </c>
      <c r="L2979">
        <v>4.3899999999999997</v>
      </c>
      <c r="M2979">
        <v>-0.33</v>
      </c>
      <c r="N2979">
        <v>0.77</v>
      </c>
      <c r="O2979">
        <v>1.52</v>
      </c>
      <c r="P2979">
        <v>1.77</v>
      </c>
      <c r="Q2979">
        <v>0.18504999999999999</v>
      </c>
      <c r="R2979">
        <v>0.21675</v>
      </c>
      <c r="S2979">
        <v>0.24575</v>
      </c>
      <c r="T2979">
        <v>0.39724999999999999</v>
      </c>
      <c r="U2979">
        <v>0.73450000000000004</v>
      </c>
      <c r="V2979">
        <v>12569.87</v>
      </c>
      <c r="W2979">
        <v>1337.88</v>
      </c>
      <c r="X2979">
        <v>96.92</v>
      </c>
    </row>
    <row r="2980" spans="1:24" x14ac:dyDescent="0.55000000000000004">
      <c r="A2980" s="5">
        <v>40730</v>
      </c>
      <c r="B2980">
        <v>7.0000000000000007E-2</v>
      </c>
      <c r="C2980">
        <v>0.01</v>
      </c>
      <c r="D2980">
        <v>0.06</v>
      </c>
      <c r="E2980">
        <v>0.19</v>
      </c>
      <c r="F2980">
        <v>0.43</v>
      </c>
      <c r="G2980">
        <v>0.75</v>
      </c>
      <c r="H2980">
        <v>1.66</v>
      </c>
      <c r="I2980">
        <v>2.41</v>
      </c>
      <c r="J2980">
        <v>3.12</v>
      </c>
      <c r="K2980">
        <v>4.05</v>
      </c>
      <c r="L2980">
        <v>4.3499999999999996</v>
      </c>
      <c r="M2980">
        <v>-0.37</v>
      </c>
      <c r="N2980">
        <v>0.74</v>
      </c>
      <c r="O2980">
        <v>1.47</v>
      </c>
      <c r="P2980">
        <v>1.74</v>
      </c>
      <c r="Q2980">
        <v>0.18525</v>
      </c>
      <c r="R2980">
        <v>0.21675</v>
      </c>
      <c r="S2980">
        <v>0.24575</v>
      </c>
      <c r="T2980">
        <v>0.39874999999999999</v>
      </c>
      <c r="U2980">
        <v>0.73499999999999999</v>
      </c>
      <c r="V2980">
        <v>12626.02</v>
      </c>
      <c r="W2980">
        <v>1339.22</v>
      </c>
      <c r="X2980">
        <v>96.67</v>
      </c>
    </row>
    <row r="2981" spans="1:24" x14ac:dyDescent="0.55000000000000004">
      <c r="A2981" s="5">
        <v>40731</v>
      </c>
      <c r="B2981">
        <v>7.0000000000000007E-2</v>
      </c>
      <c r="C2981">
        <v>0.03</v>
      </c>
      <c r="D2981">
        <v>7.0000000000000007E-2</v>
      </c>
      <c r="E2981">
        <v>0.2</v>
      </c>
      <c r="F2981">
        <v>0.49</v>
      </c>
      <c r="G2981">
        <v>0.83</v>
      </c>
      <c r="H2981">
        <v>1.74</v>
      </c>
      <c r="I2981">
        <v>2.48</v>
      </c>
      <c r="J2981">
        <v>3.17</v>
      </c>
      <c r="K2981">
        <v>4.08</v>
      </c>
      <c r="L2981">
        <v>4.37</v>
      </c>
      <c r="M2981">
        <v>-0.36</v>
      </c>
      <c r="N2981">
        <v>0.75</v>
      </c>
      <c r="O2981">
        <v>1.49</v>
      </c>
      <c r="P2981">
        <v>1.74</v>
      </c>
      <c r="Q2981">
        <v>0.18575</v>
      </c>
      <c r="R2981">
        <v>0.21695</v>
      </c>
      <c r="S2981">
        <v>0.24604999999999999</v>
      </c>
      <c r="T2981">
        <v>0.39874999999999999</v>
      </c>
      <c r="U2981">
        <v>0.73524999999999996</v>
      </c>
      <c r="V2981">
        <v>12719.49</v>
      </c>
      <c r="W2981">
        <v>1353.22</v>
      </c>
      <c r="X2981">
        <v>98.7</v>
      </c>
    </row>
    <row r="2982" spans="1:24" x14ac:dyDescent="0.55000000000000004">
      <c r="A2982" s="5">
        <v>40732</v>
      </c>
      <c r="B2982">
        <v>7.0000000000000007E-2</v>
      </c>
      <c r="C2982">
        <v>0.03</v>
      </c>
      <c r="D2982">
        <v>7.0000000000000007E-2</v>
      </c>
      <c r="E2982">
        <v>0.17</v>
      </c>
      <c r="F2982">
        <v>0.4</v>
      </c>
      <c r="G2982">
        <v>0.7</v>
      </c>
      <c r="H2982">
        <v>1.57</v>
      </c>
      <c r="I2982">
        <v>2.3199999999999998</v>
      </c>
      <c r="J2982">
        <v>3.03</v>
      </c>
      <c r="K2982">
        <v>3.97</v>
      </c>
      <c r="L2982">
        <v>4.2699999999999996</v>
      </c>
      <c r="M2982">
        <v>-0.44</v>
      </c>
      <c r="N2982">
        <v>0.69</v>
      </c>
      <c r="O2982">
        <v>1.43</v>
      </c>
      <c r="P2982">
        <v>1.68</v>
      </c>
      <c r="Q2982">
        <v>0.18575</v>
      </c>
      <c r="R2982">
        <v>0.21695</v>
      </c>
      <c r="S2982">
        <v>0.24604999999999999</v>
      </c>
      <c r="T2982">
        <v>0.39874999999999999</v>
      </c>
      <c r="U2982">
        <v>0.73575000000000002</v>
      </c>
      <c r="V2982">
        <v>12657.2</v>
      </c>
      <c r="W2982">
        <v>1343.8</v>
      </c>
      <c r="X2982">
        <v>96.2</v>
      </c>
    </row>
    <row r="2983" spans="1:24" x14ac:dyDescent="0.55000000000000004">
      <c r="A2983" s="5">
        <v>40735</v>
      </c>
      <c r="B2983">
        <v>7.0000000000000007E-2</v>
      </c>
      <c r="C2983">
        <v>0.03</v>
      </c>
      <c r="D2983">
        <v>7.0000000000000007E-2</v>
      </c>
      <c r="E2983">
        <v>0.17</v>
      </c>
      <c r="F2983">
        <v>0.37</v>
      </c>
      <c r="G2983">
        <v>0.64</v>
      </c>
      <c r="H2983">
        <v>1.49</v>
      </c>
      <c r="I2983">
        <v>2.2200000000000002</v>
      </c>
      <c r="J2983">
        <v>2.94</v>
      </c>
      <c r="K2983">
        <v>3.88</v>
      </c>
      <c r="L2983">
        <v>4.2</v>
      </c>
      <c r="M2983">
        <v>-0.52</v>
      </c>
      <c r="N2983">
        <v>0.63</v>
      </c>
      <c r="O2983">
        <v>1.38</v>
      </c>
      <c r="P2983">
        <v>1.61</v>
      </c>
      <c r="Q2983">
        <v>0.18575</v>
      </c>
      <c r="R2983">
        <v>0.21695</v>
      </c>
      <c r="S2983">
        <v>0.24604999999999999</v>
      </c>
      <c r="T2983">
        <v>0.40275</v>
      </c>
      <c r="U2983">
        <v>0.73475000000000001</v>
      </c>
      <c r="V2983">
        <v>12505.76</v>
      </c>
      <c r="W2983">
        <v>1319.49</v>
      </c>
      <c r="X2983">
        <v>95.16</v>
      </c>
    </row>
    <row r="2984" spans="1:24" x14ac:dyDescent="0.55000000000000004">
      <c r="A2984" s="5">
        <v>40736</v>
      </c>
      <c r="B2984">
        <v>0.06</v>
      </c>
      <c r="C2984">
        <v>0.03</v>
      </c>
      <c r="D2984">
        <v>7.0000000000000007E-2</v>
      </c>
      <c r="E2984">
        <v>0.18</v>
      </c>
      <c r="F2984">
        <v>0.37</v>
      </c>
      <c r="G2984">
        <v>0.63</v>
      </c>
      <c r="H2984">
        <v>1.47</v>
      </c>
      <c r="I2984">
        <v>2.2000000000000002</v>
      </c>
      <c r="J2984">
        <v>2.92</v>
      </c>
      <c r="K2984">
        <v>3.86</v>
      </c>
      <c r="L2984">
        <v>4.1900000000000004</v>
      </c>
      <c r="M2984">
        <v>-0.54</v>
      </c>
      <c r="N2984">
        <v>0.6</v>
      </c>
      <c r="O2984">
        <v>1.34</v>
      </c>
      <c r="P2984">
        <v>1.58</v>
      </c>
      <c r="Q2984">
        <v>0.1865</v>
      </c>
      <c r="R2984">
        <v>0.21795</v>
      </c>
      <c r="S2984">
        <v>0.249</v>
      </c>
      <c r="T2984">
        <v>0.40975</v>
      </c>
      <c r="U2984">
        <v>0.74050000000000005</v>
      </c>
      <c r="V2984">
        <v>12446.88</v>
      </c>
      <c r="W2984">
        <v>1313.64</v>
      </c>
      <c r="X2984">
        <v>97.41</v>
      </c>
    </row>
    <row r="2985" spans="1:24" x14ac:dyDescent="0.55000000000000004">
      <c r="A2985" s="5">
        <v>40737</v>
      </c>
      <c r="B2985">
        <v>0.06</v>
      </c>
      <c r="C2985">
        <v>0.01</v>
      </c>
      <c r="D2985">
        <v>0.05</v>
      </c>
      <c r="E2985">
        <v>0.16</v>
      </c>
      <c r="F2985">
        <v>0.37</v>
      </c>
      <c r="G2985">
        <v>0.62</v>
      </c>
      <c r="H2985">
        <v>1.45</v>
      </c>
      <c r="I2985">
        <v>2.1800000000000002</v>
      </c>
      <c r="J2985">
        <v>2.92</v>
      </c>
      <c r="K2985">
        <v>3.85</v>
      </c>
      <c r="L2985">
        <v>4.17</v>
      </c>
      <c r="M2985">
        <v>-0.54</v>
      </c>
      <c r="N2985">
        <v>0.59</v>
      </c>
      <c r="O2985">
        <v>1.31</v>
      </c>
      <c r="P2985">
        <v>1.54</v>
      </c>
      <c r="Q2985">
        <v>0.1865</v>
      </c>
      <c r="R2985">
        <v>0.21795</v>
      </c>
      <c r="S2985">
        <v>0.24925</v>
      </c>
      <c r="T2985">
        <v>0.41325000000000001</v>
      </c>
      <c r="U2985">
        <v>0.74250000000000005</v>
      </c>
      <c r="V2985">
        <v>12491.61</v>
      </c>
      <c r="W2985">
        <v>1317.72</v>
      </c>
      <c r="X2985">
        <v>98.04</v>
      </c>
    </row>
    <row r="2986" spans="1:24" x14ac:dyDescent="0.55000000000000004">
      <c r="A2986" s="5">
        <v>40738</v>
      </c>
      <c r="B2986">
        <v>0.06</v>
      </c>
      <c r="C2986">
        <v>0.01</v>
      </c>
      <c r="D2986">
        <v>0.05</v>
      </c>
      <c r="E2986">
        <v>0.15</v>
      </c>
      <c r="F2986">
        <v>0.38</v>
      </c>
      <c r="G2986">
        <v>0.66</v>
      </c>
      <c r="H2986">
        <v>1.51</v>
      </c>
      <c r="I2986">
        <v>2.2400000000000002</v>
      </c>
      <c r="J2986">
        <v>2.98</v>
      </c>
      <c r="K2986">
        <v>3.92</v>
      </c>
      <c r="L2986">
        <v>4.25</v>
      </c>
      <c r="M2986">
        <v>-0.47</v>
      </c>
      <c r="N2986">
        <v>0.68</v>
      </c>
      <c r="O2986">
        <v>1.39</v>
      </c>
      <c r="P2986">
        <v>1.62</v>
      </c>
      <c r="Q2986">
        <v>0.1865</v>
      </c>
      <c r="R2986">
        <v>0.21795</v>
      </c>
      <c r="S2986">
        <v>0.24975</v>
      </c>
      <c r="T2986">
        <v>0.41575000000000001</v>
      </c>
      <c r="U2986">
        <v>0.74299999999999999</v>
      </c>
      <c r="V2986">
        <v>12437.12</v>
      </c>
      <c r="W2986">
        <v>1308.8699999999999</v>
      </c>
      <c r="X2986">
        <v>95.75</v>
      </c>
    </row>
    <row r="2987" spans="1:24" x14ac:dyDescent="0.55000000000000004">
      <c r="A2987" s="5">
        <v>40739</v>
      </c>
      <c r="B2987">
        <v>0.06</v>
      </c>
      <c r="C2987">
        <v>0.02</v>
      </c>
      <c r="D2987">
        <v>0.05</v>
      </c>
      <c r="E2987">
        <v>0.15</v>
      </c>
      <c r="F2987">
        <v>0.37</v>
      </c>
      <c r="G2987">
        <v>0.62</v>
      </c>
      <c r="H2987">
        <v>1.46</v>
      </c>
      <c r="I2987">
        <v>2.19</v>
      </c>
      <c r="J2987">
        <v>2.94</v>
      </c>
      <c r="K2987">
        <v>3.92</v>
      </c>
      <c r="L2987">
        <v>4.26</v>
      </c>
      <c r="M2987">
        <v>-0.52</v>
      </c>
      <c r="N2987">
        <v>0.61</v>
      </c>
      <c r="O2987">
        <v>1.35</v>
      </c>
      <c r="P2987">
        <v>1.61</v>
      </c>
      <c r="Q2987">
        <v>0.1865</v>
      </c>
      <c r="R2987">
        <v>0.21795</v>
      </c>
      <c r="S2987">
        <v>0.24975</v>
      </c>
      <c r="T2987">
        <v>0.41649999999999998</v>
      </c>
      <c r="U2987">
        <v>0.74350000000000005</v>
      </c>
      <c r="V2987">
        <v>12479.73</v>
      </c>
      <c r="W2987">
        <v>1316.14</v>
      </c>
      <c r="X2987">
        <v>97.24</v>
      </c>
    </row>
    <row r="2988" spans="1:24" x14ac:dyDescent="0.55000000000000004">
      <c r="A2988" s="5">
        <v>40742</v>
      </c>
      <c r="B2988">
        <v>0.06</v>
      </c>
      <c r="C2988">
        <v>0.02</v>
      </c>
      <c r="D2988">
        <v>0.06</v>
      </c>
      <c r="E2988">
        <v>0.15</v>
      </c>
      <c r="F2988">
        <v>0.37</v>
      </c>
      <c r="G2988">
        <v>0.62</v>
      </c>
      <c r="H2988">
        <v>1.45</v>
      </c>
      <c r="I2988">
        <v>2.1800000000000002</v>
      </c>
      <c r="J2988">
        <v>2.94</v>
      </c>
      <c r="K2988">
        <v>3.95</v>
      </c>
      <c r="L2988">
        <v>4.29</v>
      </c>
      <c r="M2988">
        <v>-0.55000000000000004</v>
      </c>
      <c r="N2988">
        <v>0.57999999999999996</v>
      </c>
      <c r="O2988">
        <v>1.37</v>
      </c>
      <c r="P2988">
        <v>1.61</v>
      </c>
      <c r="Q2988">
        <v>0.18625</v>
      </c>
      <c r="R2988">
        <v>0.2185</v>
      </c>
      <c r="S2988">
        <v>0.25124999999999997</v>
      </c>
      <c r="T2988">
        <v>0.42</v>
      </c>
      <c r="U2988">
        <v>0.74850000000000005</v>
      </c>
      <c r="V2988">
        <v>12385.16</v>
      </c>
      <c r="W2988">
        <v>1305.44</v>
      </c>
      <c r="X2988">
        <v>95.94</v>
      </c>
    </row>
    <row r="2989" spans="1:24" x14ac:dyDescent="0.55000000000000004">
      <c r="A2989" s="5">
        <v>40743</v>
      </c>
      <c r="B2989">
        <v>0.06</v>
      </c>
      <c r="C2989">
        <v>0.03</v>
      </c>
      <c r="D2989">
        <v>7.0000000000000007E-2</v>
      </c>
      <c r="E2989">
        <v>0.17</v>
      </c>
      <c r="F2989">
        <v>0.39</v>
      </c>
      <c r="G2989">
        <v>0.63</v>
      </c>
      <c r="H2989">
        <v>1.45</v>
      </c>
      <c r="I2989">
        <v>2.17</v>
      </c>
      <c r="J2989">
        <v>2.91</v>
      </c>
      <c r="K2989">
        <v>3.86</v>
      </c>
      <c r="L2989">
        <v>4.1900000000000004</v>
      </c>
      <c r="M2989">
        <v>-0.56999999999999995</v>
      </c>
      <c r="N2989">
        <v>0.54</v>
      </c>
      <c r="O2989">
        <v>1.28</v>
      </c>
      <c r="P2989">
        <v>1.53</v>
      </c>
      <c r="Q2989">
        <v>0.18625</v>
      </c>
      <c r="R2989">
        <v>0.21875</v>
      </c>
      <c r="S2989">
        <v>0.252</v>
      </c>
      <c r="T2989">
        <v>0.42299999999999999</v>
      </c>
      <c r="U2989">
        <v>0.74975000000000003</v>
      </c>
      <c r="V2989">
        <v>12587.42</v>
      </c>
      <c r="W2989">
        <v>1326.73</v>
      </c>
      <c r="X2989">
        <v>97.49</v>
      </c>
    </row>
    <row r="2990" spans="1:24" x14ac:dyDescent="0.55000000000000004">
      <c r="A2990" s="5">
        <v>40744</v>
      </c>
      <c r="B2990">
        <v>0.06</v>
      </c>
      <c r="C2990">
        <v>0.02</v>
      </c>
      <c r="D2990">
        <v>0.08</v>
      </c>
      <c r="E2990">
        <v>0.19</v>
      </c>
      <c r="F2990">
        <v>0.4</v>
      </c>
      <c r="G2990">
        <v>0.64</v>
      </c>
      <c r="H2990">
        <v>1.49</v>
      </c>
      <c r="I2990">
        <v>2.2200000000000002</v>
      </c>
      <c r="J2990">
        <v>2.96</v>
      </c>
      <c r="K2990">
        <v>3.92</v>
      </c>
      <c r="L2990">
        <v>4.25</v>
      </c>
      <c r="M2990">
        <v>-0.52</v>
      </c>
      <c r="N2990">
        <v>0.62</v>
      </c>
      <c r="O2990">
        <v>1.38</v>
      </c>
      <c r="P2990">
        <v>1.6</v>
      </c>
      <c r="Q2990">
        <v>0.18725</v>
      </c>
      <c r="R2990">
        <v>0.21925</v>
      </c>
      <c r="S2990">
        <v>0.253</v>
      </c>
      <c r="T2990">
        <v>0.42299999999999999</v>
      </c>
      <c r="U2990">
        <v>0.75124999999999997</v>
      </c>
      <c r="V2990">
        <v>12571.91</v>
      </c>
      <c r="W2990">
        <v>1325.84</v>
      </c>
      <c r="X2990">
        <v>98.11</v>
      </c>
    </row>
    <row r="2991" spans="1:24" x14ac:dyDescent="0.55000000000000004">
      <c r="A2991" s="5">
        <v>40745</v>
      </c>
      <c r="B2991">
        <v>0.06</v>
      </c>
      <c r="C2991">
        <v>0.05</v>
      </c>
      <c r="D2991">
        <v>0.09</v>
      </c>
      <c r="E2991">
        <v>0.2</v>
      </c>
      <c r="F2991">
        <v>0.4</v>
      </c>
      <c r="G2991">
        <v>0.69</v>
      </c>
      <c r="H2991">
        <v>1.56</v>
      </c>
      <c r="I2991">
        <v>2.2999999999999998</v>
      </c>
      <c r="J2991">
        <v>3.03</v>
      </c>
      <c r="K2991">
        <v>3.98</v>
      </c>
      <c r="L2991">
        <v>4.3099999999999996</v>
      </c>
      <c r="M2991">
        <v>-0.48</v>
      </c>
      <c r="N2991">
        <v>0.68</v>
      </c>
      <c r="O2991">
        <v>1.39</v>
      </c>
      <c r="P2991">
        <v>1.64</v>
      </c>
      <c r="Q2991">
        <v>0.18725</v>
      </c>
      <c r="R2991">
        <v>0.21925</v>
      </c>
      <c r="S2991">
        <v>0.253</v>
      </c>
      <c r="T2991">
        <v>0.42349999999999999</v>
      </c>
      <c r="U2991">
        <v>0.75175000000000003</v>
      </c>
      <c r="V2991">
        <v>12724.41</v>
      </c>
      <c r="W2991">
        <v>1343.8</v>
      </c>
      <c r="X2991">
        <v>98.96</v>
      </c>
    </row>
    <row r="2992" spans="1:24" x14ac:dyDescent="0.55000000000000004">
      <c r="A2992" s="5">
        <v>40746</v>
      </c>
      <c r="B2992">
        <v>0.06</v>
      </c>
      <c r="C2992">
        <v>0.05</v>
      </c>
      <c r="D2992">
        <v>0.09</v>
      </c>
      <c r="E2992">
        <v>0.2</v>
      </c>
      <c r="F2992">
        <v>0.4</v>
      </c>
      <c r="G2992">
        <v>0.66</v>
      </c>
      <c r="H2992">
        <v>1.53</v>
      </c>
      <c r="I2992">
        <v>2.2599999999999998</v>
      </c>
      <c r="J2992">
        <v>2.99</v>
      </c>
      <c r="K2992">
        <v>3.93</v>
      </c>
      <c r="L2992">
        <v>4.26</v>
      </c>
      <c r="M2992">
        <v>-0.5</v>
      </c>
      <c r="N2992">
        <v>0.61</v>
      </c>
      <c r="O2992">
        <v>1.33</v>
      </c>
      <c r="P2992">
        <v>1.61</v>
      </c>
      <c r="Q2992">
        <v>0.18725</v>
      </c>
      <c r="R2992">
        <v>0.21925</v>
      </c>
      <c r="S2992">
        <v>0.253</v>
      </c>
      <c r="T2992">
        <v>0.42249999999999999</v>
      </c>
      <c r="U2992">
        <v>0.75224999999999997</v>
      </c>
      <c r="V2992">
        <v>12681.16</v>
      </c>
      <c r="W2992">
        <v>1345.02</v>
      </c>
      <c r="X2992">
        <v>99.53</v>
      </c>
    </row>
    <row r="2993" spans="1:24" x14ac:dyDescent="0.55000000000000004">
      <c r="A2993" s="5">
        <v>40749</v>
      </c>
      <c r="B2993">
        <v>0.06</v>
      </c>
      <c r="C2993">
        <v>0.05</v>
      </c>
      <c r="D2993">
        <v>0.1</v>
      </c>
      <c r="E2993">
        <v>0.2</v>
      </c>
      <c r="F2993">
        <v>0.42</v>
      </c>
      <c r="G2993">
        <v>0.69</v>
      </c>
      <c r="H2993">
        <v>1.55</v>
      </c>
      <c r="I2993">
        <v>2.29</v>
      </c>
      <c r="J2993">
        <v>3.03</v>
      </c>
      <c r="K2993">
        <v>3.98</v>
      </c>
      <c r="L2993">
        <v>4.3099999999999996</v>
      </c>
      <c r="M2993">
        <v>-0.51</v>
      </c>
      <c r="N2993">
        <v>0.57999999999999996</v>
      </c>
      <c r="O2993">
        <v>1.32</v>
      </c>
      <c r="P2993">
        <v>1.62</v>
      </c>
      <c r="Q2993">
        <v>0.18725</v>
      </c>
      <c r="R2993">
        <v>0.21925</v>
      </c>
      <c r="S2993">
        <v>0.25209999999999999</v>
      </c>
      <c r="T2993">
        <v>0.42449999999999999</v>
      </c>
      <c r="U2993">
        <v>0.75424999999999998</v>
      </c>
      <c r="V2993">
        <v>12592.8</v>
      </c>
      <c r="W2993">
        <v>1337.43</v>
      </c>
      <c r="X2993">
        <v>98.97</v>
      </c>
    </row>
    <row r="2994" spans="1:24" x14ac:dyDescent="0.55000000000000004">
      <c r="A2994" s="5">
        <v>40750</v>
      </c>
      <c r="B2994">
        <v>0.06</v>
      </c>
      <c r="C2994">
        <v>7.0000000000000007E-2</v>
      </c>
      <c r="D2994">
        <v>0.11</v>
      </c>
      <c r="E2994">
        <v>0.21</v>
      </c>
      <c r="F2994">
        <v>0.41</v>
      </c>
      <c r="G2994">
        <v>0.66</v>
      </c>
      <c r="H2994">
        <v>1.51</v>
      </c>
      <c r="I2994">
        <v>2.25</v>
      </c>
      <c r="J2994">
        <v>2.99</v>
      </c>
      <c r="K2994">
        <v>3.94</v>
      </c>
      <c r="L2994">
        <v>4.28</v>
      </c>
      <c r="M2994">
        <v>-0.5</v>
      </c>
      <c r="N2994">
        <v>0.56999999999999995</v>
      </c>
      <c r="O2994">
        <v>1.29</v>
      </c>
      <c r="P2994">
        <v>1.6</v>
      </c>
      <c r="Q2994">
        <v>0.18725</v>
      </c>
      <c r="R2994">
        <v>0.21925</v>
      </c>
      <c r="S2994">
        <v>0.25259999999999999</v>
      </c>
      <c r="T2994">
        <v>0.42499999999999999</v>
      </c>
      <c r="U2994">
        <v>0.75475000000000003</v>
      </c>
      <c r="V2994">
        <v>12501.3</v>
      </c>
      <c r="W2994">
        <v>1331.94</v>
      </c>
      <c r="X2994">
        <v>99.61</v>
      </c>
    </row>
    <row r="2995" spans="1:24" x14ac:dyDescent="0.55000000000000004">
      <c r="A2995" s="5">
        <v>40751</v>
      </c>
      <c r="B2995">
        <v>7.0000000000000007E-2</v>
      </c>
      <c r="C2995">
        <v>0.08</v>
      </c>
      <c r="D2995">
        <v>0.12</v>
      </c>
      <c r="E2995">
        <v>0.21</v>
      </c>
      <c r="F2995">
        <v>0.44</v>
      </c>
      <c r="G2995">
        <v>0.71</v>
      </c>
      <c r="H2995">
        <v>1.56</v>
      </c>
      <c r="I2995">
        <v>2.2799999999999998</v>
      </c>
      <c r="J2995">
        <v>3.01</v>
      </c>
      <c r="K2995">
        <v>3.95</v>
      </c>
      <c r="L2995">
        <v>4.29</v>
      </c>
      <c r="M2995">
        <v>-0.54</v>
      </c>
      <c r="N2995">
        <v>0.56000000000000005</v>
      </c>
      <c r="O2995">
        <v>1.33</v>
      </c>
      <c r="P2995">
        <v>1.58</v>
      </c>
      <c r="Q2995">
        <v>0.18725</v>
      </c>
      <c r="R2995">
        <v>0.21925</v>
      </c>
      <c r="S2995">
        <v>0.25285000000000002</v>
      </c>
      <c r="T2995">
        <v>0.42625000000000002</v>
      </c>
      <c r="U2995">
        <v>0.75600000000000001</v>
      </c>
      <c r="V2995">
        <v>12302.55</v>
      </c>
      <c r="W2995">
        <v>1304.8900000000001</v>
      </c>
      <c r="X2995">
        <v>97.4</v>
      </c>
    </row>
    <row r="2996" spans="1:24" x14ac:dyDescent="0.55000000000000004">
      <c r="A2996" s="5">
        <v>40752</v>
      </c>
      <c r="B2996">
        <v>0.08</v>
      </c>
      <c r="C2996">
        <v>7.0000000000000007E-2</v>
      </c>
      <c r="D2996">
        <v>0.13</v>
      </c>
      <c r="E2996">
        <v>0.21</v>
      </c>
      <c r="F2996">
        <v>0.42</v>
      </c>
      <c r="G2996">
        <v>0.68</v>
      </c>
      <c r="H2996">
        <v>1.52</v>
      </c>
      <c r="I2996">
        <v>2.2599999999999998</v>
      </c>
      <c r="J2996">
        <v>2.98</v>
      </c>
      <c r="K2996">
        <v>3.93</v>
      </c>
      <c r="L2996">
        <v>4.26</v>
      </c>
      <c r="M2996">
        <v>-0.59</v>
      </c>
      <c r="N2996">
        <v>0.52</v>
      </c>
      <c r="O2996">
        <v>1.28</v>
      </c>
      <c r="P2996">
        <v>1.54</v>
      </c>
      <c r="Q2996">
        <v>0.18825</v>
      </c>
      <c r="R2996">
        <v>0.21975</v>
      </c>
      <c r="S2996">
        <v>0.25395000000000001</v>
      </c>
      <c r="T2996">
        <v>0.42849999999999999</v>
      </c>
      <c r="U2996">
        <v>0.75775000000000003</v>
      </c>
      <c r="V2996">
        <v>12240.11</v>
      </c>
      <c r="W2996">
        <v>1300.67</v>
      </c>
      <c r="X2996">
        <v>97.48</v>
      </c>
    </row>
    <row r="2997" spans="1:24" x14ac:dyDescent="0.55000000000000004">
      <c r="A2997" s="5">
        <v>40753</v>
      </c>
      <c r="B2997">
        <v>0.11</v>
      </c>
      <c r="C2997">
        <v>0.1</v>
      </c>
      <c r="D2997">
        <v>0.16</v>
      </c>
      <c r="E2997">
        <v>0.2</v>
      </c>
      <c r="F2997">
        <v>0.36</v>
      </c>
      <c r="G2997">
        <v>0.55000000000000004</v>
      </c>
      <c r="H2997">
        <v>1.35</v>
      </c>
      <c r="I2997">
        <v>2.09</v>
      </c>
      <c r="J2997">
        <v>2.82</v>
      </c>
      <c r="K2997">
        <v>3.77</v>
      </c>
      <c r="L2997">
        <v>4.12</v>
      </c>
      <c r="M2997">
        <v>-0.72</v>
      </c>
      <c r="N2997">
        <v>0.38</v>
      </c>
      <c r="O2997">
        <v>1.1399999999999999</v>
      </c>
      <c r="P2997">
        <v>1.39</v>
      </c>
      <c r="Q2997">
        <v>0.19109999999999999</v>
      </c>
      <c r="R2997">
        <v>0.22075</v>
      </c>
      <c r="S2997">
        <v>0.2555</v>
      </c>
      <c r="T2997">
        <v>0.43025000000000002</v>
      </c>
      <c r="U2997">
        <v>0.76024999999999998</v>
      </c>
      <c r="V2997">
        <v>12143.24</v>
      </c>
      <c r="W2997">
        <v>1292.28</v>
      </c>
      <c r="X2997">
        <v>95.68</v>
      </c>
    </row>
    <row r="2998" spans="1:24" x14ac:dyDescent="0.55000000000000004">
      <c r="A2998" s="5">
        <v>40756</v>
      </c>
      <c r="B2998">
        <v>0.17</v>
      </c>
      <c r="C2998">
        <v>0.1</v>
      </c>
      <c r="D2998">
        <v>0.16</v>
      </c>
      <c r="E2998">
        <v>0.22</v>
      </c>
      <c r="F2998">
        <v>0.38</v>
      </c>
      <c r="G2998">
        <v>0.55000000000000004</v>
      </c>
      <c r="H2998">
        <v>1.32</v>
      </c>
      <c r="I2998">
        <v>2.0499999999999998</v>
      </c>
      <c r="J2998">
        <v>2.77</v>
      </c>
      <c r="K2998">
        <v>3.72</v>
      </c>
      <c r="L2998">
        <v>4.07</v>
      </c>
      <c r="M2998">
        <v>-0.75</v>
      </c>
      <c r="N2998">
        <v>0.33</v>
      </c>
      <c r="O2998">
        <v>1.0900000000000001</v>
      </c>
      <c r="P2998">
        <v>1.34</v>
      </c>
      <c r="Q2998">
        <v>0.19206000000000001</v>
      </c>
      <c r="R2998">
        <v>0.22278000000000001</v>
      </c>
      <c r="S2998">
        <v>0.25722</v>
      </c>
      <c r="T2998">
        <v>0.43167</v>
      </c>
      <c r="U2998">
        <v>0.75944</v>
      </c>
      <c r="V2998">
        <v>12132.49</v>
      </c>
      <c r="W2998">
        <v>1286.94</v>
      </c>
      <c r="X2998">
        <v>94.98</v>
      </c>
    </row>
    <row r="2999" spans="1:24" x14ac:dyDescent="0.55000000000000004">
      <c r="A2999" s="5">
        <v>40757</v>
      </c>
      <c r="B2999">
        <v>0.16</v>
      </c>
      <c r="C2999">
        <v>0.06</v>
      </c>
      <c r="D2999">
        <v>0.13</v>
      </c>
      <c r="E2999">
        <v>0.17</v>
      </c>
      <c r="F2999">
        <v>0.33</v>
      </c>
      <c r="G2999">
        <v>0.5</v>
      </c>
      <c r="H2999">
        <v>1.23</v>
      </c>
      <c r="I2999">
        <v>1.94</v>
      </c>
      <c r="J2999">
        <v>2.66</v>
      </c>
      <c r="K2999">
        <v>3.59</v>
      </c>
      <c r="L2999">
        <v>3.93</v>
      </c>
      <c r="M2999">
        <v>-0.76</v>
      </c>
      <c r="N2999">
        <v>0.28999999999999998</v>
      </c>
      <c r="O2999">
        <v>1.03</v>
      </c>
      <c r="P2999">
        <v>1.26</v>
      </c>
      <c r="Q2999">
        <v>0.20083000000000001</v>
      </c>
      <c r="R2999">
        <v>0.22972000000000001</v>
      </c>
      <c r="S2999">
        <v>0.26444000000000001</v>
      </c>
      <c r="T2999">
        <v>0.4375</v>
      </c>
      <c r="U2999">
        <v>0.76305999999999996</v>
      </c>
      <c r="V2999">
        <v>11866.62</v>
      </c>
      <c r="W2999">
        <v>1254.05</v>
      </c>
      <c r="X2999">
        <v>93.78</v>
      </c>
    </row>
    <row r="3000" spans="1:24" x14ac:dyDescent="0.55000000000000004">
      <c r="A3000" s="5">
        <v>40758</v>
      </c>
      <c r="B3000">
        <v>0.12</v>
      </c>
      <c r="C3000">
        <v>0.02</v>
      </c>
      <c r="D3000">
        <v>0.08</v>
      </c>
      <c r="E3000">
        <v>0.16</v>
      </c>
      <c r="F3000">
        <v>0.33</v>
      </c>
      <c r="G3000">
        <v>0.52</v>
      </c>
      <c r="H3000">
        <v>1.25</v>
      </c>
      <c r="I3000">
        <v>1.94</v>
      </c>
      <c r="J3000">
        <v>2.64</v>
      </c>
      <c r="K3000">
        <v>3.55</v>
      </c>
      <c r="L3000">
        <v>3.89</v>
      </c>
      <c r="M3000">
        <v>-0.62</v>
      </c>
      <c r="N3000">
        <v>0.36</v>
      </c>
      <c r="O3000">
        <v>1.03</v>
      </c>
      <c r="P3000">
        <v>1.29</v>
      </c>
      <c r="Q3000">
        <v>0.20555999999999999</v>
      </c>
      <c r="R3000">
        <v>0.23255999999999999</v>
      </c>
      <c r="S3000">
        <v>0.26828000000000002</v>
      </c>
      <c r="T3000">
        <v>0.44028</v>
      </c>
      <c r="U3000">
        <v>0.76500000000000001</v>
      </c>
      <c r="V3000">
        <v>11896.44</v>
      </c>
      <c r="W3000">
        <v>1260.3399999999999</v>
      </c>
      <c r="X3000">
        <v>91.87</v>
      </c>
    </row>
    <row r="3001" spans="1:24" x14ac:dyDescent="0.55000000000000004">
      <c r="A3001" s="5">
        <v>40759</v>
      </c>
      <c r="B3001">
        <v>0.09</v>
      </c>
      <c r="C3001">
        <v>0.02</v>
      </c>
      <c r="D3001">
        <v>0.05</v>
      </c>
      <c r="E3001">
        <v>0.12</v>
      </c>
      <c r="F3001">
        <v>0.27</v>
      </c>
      <c r="G3001">
        <v>0.44</v>
      </c>
      <c r="H3001">
        <v>1.1200000000000001</v>
      </c>
      <c r="I3001">
        <v>1.78</v>
      </c>
      <c r="J3001">
        <v>2.4700000000000002</v>
      </c>
      <c r="K3001">
        <v>3.37</v>
      </c>
      <c r="L3001">
        <v>3.7</v>
      </c>
      <c r="M3001">
        <v>-0.67</v>
      </c>
      <c r="N3001">
        <v>0.24</v>
      </c>
      <c r="O3001">
        <v>0.88</v>
      </c>
      <c r="P3001">
        <v>1.1499999999999999</v>
      </c>
      <c r="Q3001">
        <v>0.20505999999999999</v>
      </c>
      <c r="R3001">
        <v>0.23283000000000001</v>
      </c>
      <c r="S3001">
        <v>0.26939000000000002</v>
      </c>
      <c r="T3001">
        <v>0.44056000000000001</v>
      </c>
      <c r="U3001">
        <v>0.76610999999999996</v>
      </c>
      <c r="V3001">
        <v>11383.68</v>
      </c>
      <c r="W3001">
        <v>1200.07</v>
      </c>
      <c r="X3001">
        <v>86.75</v>
      </c>
    </row>
    <row r="3002" spans="1:24" x14ac:dyDescent="0.55000000000000004">
      <c r="A3002" s="5">
        <v>40760</v>
      </c>
      <c r="B3002">
        <v>0.08</v>
      </c>
      <c r="C3002">
        <v>0.01</v>
      </c>
      <c r="D3002">
        <v>0.05</v>
      </c>
      <c r="E3002">
        <v>0.11</v>
      </c>
      <c r="F3002">
        <v>0.28000000000000003</v>
      </c>
      <c r="G3002">
        <v>0.49</v>
      </c>
      <c r="H3002">
        <v>1.23</v>
      </c>
      <c r="I3002">
        <v>1.91</v>
      </c>
      <c r="J3002">
        <v>2.58</v>
      </c>
      <c r="K3002">
        <v>3.49</v>
      </c>
      <c r="L3002">
        <v>3.82</v>
      </c>
      <c r="M3002">
        <v>-0.59</v>
      </c>
      <c r="N3002">
        <v>0.32</v>
      </c>
      <c r="O3002">
        <v>0.99</v>
      </c>
      <c r="P3002">
        <v>1.25</v>
      </c>
      <c r="Q3002">
        <v>0.20549999999999999</v>
      </c>
      <c r="R3002">
        <v>0.23494000000000001</v>
      </c>
      <c r="S3002">
        <v>0.27161000000000002</v>
      </c>
      <c r="T3002">
        <v>0.44278000000000001</v>
      </c>
      <c r="U3002">
        <v>0.76471999999999996</v>
      </c>
      <c r="V3002">
        <v>11444.61</v>
      </c>
      <c r="W3002">
        <v>1199.3800000000001</v>
      </c>
      <c r="X3002">
        <v>86.89</v>
      </c>
    </row>
    <row r="3003" spans="1:24" x14ac:dyDescent="0.55000000000000004">
      <c r="A3003" s="5">
        <v>40763</v>
      </c>
      <c r="B3003">
        <v>0.11</v>
      </c>
      <c r="C3003">
        <v>0.05</v>
      </c>
      <c r="D3003">
        <v>7.0000000000000007E-2</v>
      </c>
      <c r="E3003">
        <v>0.12</v>
      </c>
      <c r="F3003">
        <v>0.27</v>
      </c>
      <c r="G3003">
        <v>0.45</v>
      </c>
      <c r="H3003">
        <v>1.1100000000000001</v>
      </c>
      <c r="I3003">
        <v>1.75</v>
      </c>
      <c r="J3003">
        <v>2.4</v>
      </c>
      <c r="K3003">
        <v>3.31</v>
      </c>
      <c r="L3003">
        <v>3.68</v>
      </c>
      <c r="M3003">
        <v>-0.63</v>
      </c>
      <c r="N3003">
        <v>0.2</v>
      </c>
      <c r="O3003">
        <v>0.88</v>
      </c>
      <c r="P3003">
        <v>1.1399999999999999</v>
      </c>
      <c r="Q3003">
        <v>0.20577999999999999</v>
      </c>
      <c r="R3003">
        <v>0.23577999999999999</v>
      </c>
      <c r="S3003">
        <v>0.27478000000000002</v>
      </c>
      <c r="T3003">
        <v>0.44333</v>
      </c>
      <c r="U3003">
        <v>0.76666999999999996</v>
      </c>
      <c r="V3003">
        <v>10809.85</v>
      </c>
      <c r="W3003">
        <v>1119.46</v>
      </c>
      <c r="X3003">
        <v>81.27</v>
      </c>
    </row>
    <row r="3004" spans="1:24" x14ac:dyDescent="0.55000000000000004">
      <c r="A3004" s="5">
        <v>40764</v>
      </c>
      <c r="B3004">
        <v>0.1</v>
      </c>
      <c r="C3004">
        <v>0.03</v>
      </c>
      <c r="D3004">
        <v>0.06</v>
      </c>
      <c r="E3004">
        <v>0.11</v>
      </c>
      <c r="F3004">
        <v>0.19</v>
      </c>
      <c r="G3004">
        <v>0.33</v>
      </c>
      <c r="H3004">
        <v>0.91</v>
      </c>
      <c r="I3004">
        <v>1.53</v>
      </c>
      <c r="J3004">
        <v>2.2000000000000002</v>
      </c>
      <c r="K3004">
        <v>3.17</v>
      </c>
      <c r="L3004">
        <v>3.56</v>
      </c>
      <c r="M3004">
        <v>-0.84</v>
      </c>
      <c r="N3004">
        <v>0</v>
      </c>
      <c r="O3004">
        <v>0.73</v>
      </c>
      <c r="P3004">
        <v>0.99</v>
      </c>
      <c r="Q3004">
        <v>0.20799999999999999</v>
      </c>
      <c r="R3004">
        <v>0.24021999999999999</v>
      </c>
      <c r="S3004">
        <v>0.27839000000000003</v>
      </c>
      <c r="T3004">
        <v>0.44828000000000001</v>
      </c>
      <c r="U3004">
        <v>0.76993999999999996</v>
      </c>
      <c r="V3004">
        <v>11239.77</v>
      </c>
      <c r="W3004">
        <v>1172.53</v>
      </c>
      <c r="X3004">
        <v>79.319999999999993</v>
      </c>
    </row>
    <row r="3005" spans="1:24" x14ac:dyDescent="0.55000000000000004">
      <c r="A3005" s="5">
        <v>40765</v>
      </c>
      <c r="B3005">
        <v>0.1</v>
      </c>
      <c r="C3005">
        <v>0.02</v>
      </c>
      <c r="D3005">
        <v>0.06</v>
      </c>
      <c r="E3005">
        <v>0.09</v>
      </c>
      <c r="F3005">
        <v>0.19</v>
      </c>
      <c r="G3005">
        <v>0.33</v>
      </c>
      <c r="H3005">
        <v>0.93</v>
      </c>
      <c r="I3005">
        <v>1.52</v>
      </c>
      <c r="J3005">
        <v>2.17</v>
      </c>
      <c r="K3005">
        <v>3.08</v>
      </c>
      <c r="L3005">
        <v>3.54</v>
      </c>
      <c r="M3005">
        <v>-1.02</v>
      </c>
      <c r="N3005">
        <v>-0.13</v>
      </c>
      <c r="O3005">
        <v>0.72</v>
      </c>
      <c r="P3005">
        <v>0.88</v>
      </c>
      <c r="Q3005">
        <v>0.20710999999999999</v>
      </c>
      <c r="R3005">
        <v>0.24243999999999999</v>
      </c>
      <c r="S3005">
        <v>0.28061000000000003</v>
      </c>
      <c r="T3005">
        <v>0.44828000000000001</v>
      </c>
      <c r="U3005">
        <v>0.76661000000000001</v>
      </c>
      <c r="V3005">
        <v>10719.94</v>
      </c>
      <c r="W3005">
        <v>1120.76</v>
      </c>
      <c r="X3005">
        <v>83.05</v>
      </c>
    </row>
    <row r="3006" spans="1:24" x14ac:dyDescent="0.55000000000000004">
      <c r="A3006" s="5">
        <v>40766</v>
      </c>
      <c r="B3006">
        <v>0.09</v>
      </c>
      <c r="C3006">
        <v>0.03</v>
      </c>
      <c r="D3006">
        <v>0.08</v>
      </c>
      <c r="E3006">
        <v>0.1</v>
      </c>
      <c r="F3006">
        <v>0.19</v>
      </c>
      <c r="G3006">
        <v>0.34</v>
      </c>
      <c r="H3006">
        <v>1.02</v>
      </c>
      <c r="I3006">
        <v>1.65</v>
      </c>
      <c r="J3006">
        <v>2.34</v>
      </c>
      <c r="K3006">
        <v>3.34</v>
      </c>
      <c r="L3006">
        <v>3.82</v>
      </c>
      <c r="M3006">
        <v>-0.84</v>
      </c>
      <c r="N3006">
        <v>0.06</v>
      </c>
      <c r="O3006">
        <v>0.96</v>
      </c>
      <c r="P3006">
        <v>1.1200000000000001</v>
      </c>
      <c r="Q3006">
        <v>0.20721999999999999</v>
      </c>
      <c r="R3006">
        <v>0.24589</v>
      </c>
      <c r="S3006">
        <v>0.28616999999999998</v>
      </c>
      <c r="T3006">
        <v>0.45183000000000001</v>
      </c>
      <c r="U3006">
        <v>0.76961000000000002</v>
      </c>
      <c r="V3006">
        <v>11143.31</v>
      </c>
      <c r="W3006">
        <v>1172.6400000000001</v>
      </c>
      <c r="X3006">
        <v>85.48</v>
      </c>
    </row>
    <row r="3007" spans="1:24" x14ac:dyDescent="0.55000000000000004">
      <c r="A3007" s="5">
        <v>40767</v>
      </c>
      <c r="B3007">
        <v>0.1</v>
      </c>
      <c r="C3007">
        <v>0.02</v>
      </c>
      <c r="D3007">
        <v>7.0000000000000007E-2</v>
      </c>
      <c r="E3007">
        <v>0.11</v>
      </c>
      <c r="F3007">
        <v>0.2</v>
      </c>
      <c r="G3007">
        <v>0.32</v>
      </c>
      <c r="H3007">
        <v>0.96</v>
      </c>
      <c r="I3007">
        <v>1.56</v>
      </c>
      <c r="J3007">
        <v>2.2400000000000002</v>
      </c>
      <c r="K3007">
        <v>3.24</v>
      </c>
      <c r="L3007">
        <v>3.72</v>
      </c>
      <c r="M3007">
        <v>-0.88</v>
      </c>
      <c r="N3007">
        <v>-0.02</v>
      </c>
      <c r="O3007">
        <v>0.73</v>
      </c>
      <c r="P3007">
        <v>1.03</v>
      </c>
      <c r="Q3007">
        <v>0.20832999999999999</v>
      </c>
      <c r="R3007">
        <v>0.24978</v>
      </c>
      <c r="S3007">
        <v>0.29005999999999998</v>
      </c>
      <c r="T3007">
        <v>0.45672000000000001</v>
      </c>
      <c r="U3007">
        <v>0.77283000000000002</v>
      </c>
      <c r="V3007">
        <v>11269.02</v>
      </c>
      <c r="W3007">
        <v>1178.81</v>
      </c>
      <c r="X3007">
        <v>85.19</v>
      </c>
    </row>
    <row r="3008" spans="1:24" x14ac:dyDescent="0.55000000000000004">
      <c r="A3008" s="5">
        <v>40770</v>
      </c>
      <c r="B3008">
        <v>0.1</v>
      </c>
      <c r="C3008">
        <v>0.02</v>
      </c>
      <c r="D3008">
        <v>0.08</v>
      </c>
      <c r="E3008">
        <v>0.12</v>
      </c>
      <c r="F3008">
        <v>0.19</v>
      </c>
      <c r="G3008">
        <v>0.34</v>
      </c>
      <c r="H3008">
        <v>0.99</v>
      </c>
      <c r="I3008">
        <v>1.6</v>
      </c>
      <c r="J3008">
        <v>2.29</v>
      </c>
      <c r="K3008">
        <v>3.29</v>
      </c>
      <c r="L3008">
        <v>3.75</v>
      </c>
      <c r="M3008">
        <v>-0.81</v>
      </c>
      <c r="N3008">
        <v>0.06</v>
      </c>
      <c r="O3008">
        <v>0.77</v>
      </c>
      <c r="P3008">
        <v>1.08</v>
      </c>
      <c r="Q3008">
        <v>0.21021999999999999</v>
      </c>
      <c r="R3008">
        <v>0.25056</v>
      </c>
      <c r="S3008">
        <v>0.29171999999999998</v>
      </c>
      <c r="T3008">
        <v>0.45928000000000002</v>
      </c>
      <c r="U3008">
        <v>0.77483000000000002</v>
      </c>
      <c r="V3008">
        <v>11482.9</v>
      </c>
      <c r="W3008">
        <v>1204.49</v>
      </c>
      <c r="X3008">
        <v>87.88</v>
      </c>
    </row>
    <row r="3009" spans="1:24" x14ac:dyDescent="0.55000000000000004">
      <c r="A3009" s="5">
        <v>40771</v>
      </c>
      <c r="B3009">
        <v>0.09</v>
      </c>
      <c r="C3009">
        <v>0.03</v>
      </c>
      <c r="D3009">
        <v>7.0000000000000007E-2</v>
      </c>
      <c r="E3009">
        <v>0.12</v>
      </c>
      <c r="F3009">
        <v>0.2</v>
      </c>
      <c r="G3009">
        <v>0.33</v>
      </c>
      <c r="H3009">
        <v>0.95</v>
      </c>
      <c r="I3009">
        <v>1.54</v>
      </c>
      <c r="J3009">
        <v>2.23</v>
      </c>
      <c r="K3009">
        <v>3.23</v>
      </c>
      <c r="L3009">
        <v>3.67</v>
      </c>
      <c r="M3009">
        <v>-0.79</v>
      </c>
      <c r="N3009">
        <v>0.05</v>
      </c>
      <c r="O3009">
        <v>0.72</v>
      </c>
      <c r="P3009">
        <v>1.04</v>
      </c>
      <c r="Q3009">
        <v>0.21021999999999999</v>
      </c>
      <c r="R3009">
        <v>0.25056</v>
      </c>
      <c r="S3009">
        <v>0.29282999999999998</v>
      </c>
      <c r="T3009">
        <v>0.45983000000000002</v>
      </c>
      <c r="U3009">
        <v>0.77593999999999996</v>
      </c>
      <c r="V3009">
        <v>11405.93</v>
      </c>
      <c r="W3009">
        <v>1192.76</v>
      </c>
      <c r="X3009">
        <v>86.65</v>
      </c>
    </row>
    <row r="3010" spans="1:24" x14ac:dyDescent="0.55000000000000004">
      <c r="A3010" s="5">
        <v>40772</v>
      </c>
      <c r="B3010">
        <v>0.09</v>
      </c>
      <c r="C3010">
        <v>0.01</v>
      </c>
      <c r="D3010">
        <v>0.06</v>
      </c>
      <c r="E3010">
        <v>0.12</v>
      </c>
      <c r="F3010">
        <v>0.19</v>
      </c>
      <c r="G3010">
        <v>0.33</v>
      </c>
      <c r="H3010">
        <v>0.92</v>
      </c>
      <c r="I3010">
        <v>1.48</v>
      </c>
      <c r="J3010">
        <v>2.17</v>
      </c>
      <c r="K3010">
        <v>3.14</v>
      </c>
      <c r="L3010">
        <v>3.57</v>
      </c>
      <c r="M3010">
        <v>-0.81</v>
      </c>
      <c r="N3010">
        <v>0.01</v>
      </c>
      <c r="O3010">
        <v>0.64</v>
      </c>
      <c r="P3010">
        <v>0.96</v>
      </c>
      <c r="Q3010">
        <v>0.21243999999999999</v>
      </c>
      <c r="R3010">
        <v>0.25111</v>
      </c>
      <c r="S3010">
        <v>0.29588999999999999</v>
      </c>
      <c r="T3010">
        <v>0.45983000000000002</v>
      </c>
      <c r="U3010">
        <v>0.77761000000000002</v>
      </c>
      <c r="V3010">
        <v>11410.21</v>
      </c>
      <c r="W3010">
        <v>1193.8900000000001</v>
      </c>
      <c r="X3010">
        <v>87.58</v>
      </c>
    </row>
    <row r="3011" spans="1:24" x14ac:dyDescent="0.55000000000000004">
      <c r="A3011" s="5">
        <v>40773</v>
      </c>
      <c r="B3011">
        <v>0.09</v>
      </c>
      <c r="C3011">
        <v>0.01</v>
      </c>
      <c r="D3011">
        <v>0.05</v>
      </c>
      <c r="E3011">
        <v>0.1</v>
      </c>
      <c r="F3011">
        <v>0.2</v>
      </c>
      <c r="G3011">
        <v>0.33</v>
      </c>
      <c r="H3011">
        <v>0.9</v>
      </c>
      <c r="I3011">
        <v>1.43</v>
      </c>
      <c r="J3011">
        <v>2.08</v>
      </c>
      <c r="K3011">
        <v>3.02</v>
      </c>
      <c r="L3011">
        <v>3.45</v>
      </c>
      <c r="M3011">
        <v>-0.72</v>
      </c>
      <c r="N3011">
        <v>0.09</v>
      </c>
      <c r="O3011">
        <v>0.69</v>
      </c>
      <c r="P3011">
        <v>1.03</v>
      </c>
      <c r="Q3011">
        <v>0.21299999999999999</v>
      </c>
      <c r="R3011">
        <v>0.25233</v>
      </c>
      <c r="S3011">
        <v>0.29777999999999999</v>
      </c>
      <c r="T3011">
        <v>0.46294000000000002</v>
      </c>
      <c r="U3011">
        <v>0.78017000000000003</v>
      </c>
      <c r="V3011">
        <v>10990.58</v>
      </c>
      <c r="W3011">
        <v>1140.6500000000001</v>
      </c>
      <c r="X3011">
        <v>82.38</v>
      </c>
    </row>
    <row r="3012" spans="1:24" x14ac:dyDescent="0.55000000000000004">
      <c r="A3012" s="5">
        <v>40774</v>
      </c>
      <c r="B3012">
        <v>0.09</v>
      </c>
      <c r="C3012">
        <v>0.02</v>
      </c>
      <c r="D3012">
        <v>0.04</v>
      </c>
      <c r="E3012">
        <v>0.1</v>
      </c>
      <c r="F3012">
        <v>0.2</v>
      </c>
      <c r="G3012">
        <v>0.34</v>
      </c>
      <c r="H3012">
        <v>0.9</v>
      </c>
      <c r="I3012">
        <v>1.43</v>
      </c>
      <c r="J3012">
        <v>2.0699999999999998</v>
      </c>
      <c r="K3012">
        <v>2.97</v>
      </c>
      <c r="L3012">
        <v>3.39</v>
      </c>
      <c r="M3012">
        <v>-0.8</v>
      </c>
      <c r="N3012">
        <v>0.02</v>
      </c>
      <c r="O3012">
        <v>0.62</v>
      </c>
      <c r="P3012">
        <v>0.95</v>
      </c>
      <c r="Q3012">
        <v>0.21543999999999999</v>
      </c>
      <c r="R3012">
        <v>0.25589000000000001</v>
      </c>
      <c r="S3012">
        <v>0.30299999999999999</v>
      </c>
      <c r="T3012">
        <v>0.46705999999999998</v>
      </c>
      <c r="U3012">
        <v>0.78439000000000003</v>
      </c>
      <c r="V3012">
        <v>10817.65</v>
      </c>
      <c r="W3012">
        <v>1123.53</v>
      </c>
      <c r="X3012">
        <v>82.33</v>
      </c>
    </row>
    <row r="3013" spans="1:24" x14ac:dyDescent="0.55000000000000004">
      <c r="A3013" s="5">
        <v>40777</v>
      </c>
      <c r="B3013">
        <v>0.09</v>
      </c>
      <c r="C3013">
        <v>0.01</v>
      </c>
      <c r="D3013">
        <v>0.04</v>
      </c>
      <c r="E3013">
        <v>0.09</v>
      </c>
      <c r="F3013">
        <v>0.22</v>
      </c>
      <c r="G3013">
        <v>0.37</v>
      </c>
      <c r="H3013">
        <v>0.94</v>
      </c>
      <c r="I3013">
        <v>1.47</v>
      </c>
      <c r="J3013">
        <v>2.1</v>
      </c>
      <c r="K3013">
        <v>3</v>
      </c>
      <c r="L3013">
        <v>3.42</v>
      </c>
      <c r="M3013">
        <v>-0.79</v>
      </c>
      <c r="N3013">
        <v>0.03</v>
      </c>
      <c r="O3013">
        <v>0.63</v>
      </c>
      <c r="P3013">
        <v>0.96</v>
      </c>
      <c r="Q3013">
        <v>0.21678</v>
      </c>
      <c r="R3013">
        <v>0.25778000000000001</v>
      </c>
      <c r="S3013">
        <v>0.30843999999999999</v>
      </c>
      <c r="T3013">
        <v>0.47110999999999997</v>
      </c>
      <c r="U3013">
        <v>0.78817000000000004</v>
      </c>
      <c r="V3013">
        <v>10854.65</v>
      </c>
      <c r="W3013">
        <v>1123.82</v>
      </c>
      <c r="X3013">
        <v>84.42</v>
      </c>
    </row>
    <row r="3014" spans="1:24" x14ac:dyDescent="0.55000000000000004">
      <c r="A3014" s="5">
        <v>40778</v>
      </c>
      <c r="B3014">
        <v>0.08</v>
      </c>
      <c r="C3014">
        <v>0.01</v>
      </c>
      <c r="D3014">
        <v>0.04</v>
      </c>
      <c r="E3014">
        <v>0.1</v>
      </c>
      <c r="F3014">
        <v>0.22</v>
      </c>
      <c r="G3014">
        <v>0.38</v>
      </c>
      <c r="H3014">
        <v>0.95</v>
      </c>
      <c r="I3014">
        <v>1.5</v>
      </c>
      <c r="J3014">
        <v>2.15</v>
      </c>
      <c r="K3014">
        <v>3.06</v>
      </c>
      <c r="L3014">
        <v>3.47</v>
      </c>
      <c r="M3014">
        <v>-0.71</v>
      </c>
      <c r="N3014">
        <v>0.13</v>
      </c>
      <c r="O3014">
        <v>0.72</v>
      </c>
      <c r="P3014">
        <v>1.04</v>
      </c>
      <c r="Q3014">
        <v>0.21839</v>
      </c>
      <c r="R3014">
        <v>0.26083000000000001</v>
      </c>
      <c r="S3014">
        <v>0.31178</v>
      </c>
      <c r="T3014">
        <v>0.47527999999999998</v>
      </c>
      <c r="U3014">
        <v>0.79232999999999998</v>
      </c>
      <c r="V3014">
        <v>11176.76</v>
      </c>
      <c r="W3014">
        <v>1162.3499999999999</v>
      </c>
      <c r="X3014">
        <v>85.35</v>
      </c>
    </row>
    <row r="3015" spans="1:24" x14ac:dyDescent="0.55000000000000004">
      <c r="A3015" s="5">
        <v>40779</v>
      </c>
      <c r="B3015">
        <v>0.08</v>
      </c>
      <c r="C3015">
        <v>0.02</v>
      </c>
      <c r="D3015">
        <v>0.04</v>
      </c>
      <c r="E3015">
        <v>0.11</v>
      </c>
      <c r="F3015">
        <v>0.23</v>
      </c>
      <c r="G3015">
        <v>0.41</v>
      </c>
      <c r="H3015">
        <v>1.05</v>
      </c>
      <c r="I3015">
        <v>1.62</v>
      </c>
      <c r="J3015">
        <v>2.29</v>
      </c>
      <c r="K3015">
        <v>3.23</v>
      </c>
      <c r="L3015">
        <v>3.63</v>
      </c>
      <c r="M3015">
        <v>-0.6</v>
      </c>
      <c r="N3015">
        <v>0.25</v>
      </c>
      <c r="O3015">
        <v>0.86</v>
      </c>
      <c r="P3015">
        <v>1.2</v>
      </c>
      <c r="Q3015">
        <v>0.21894</v>
      </c>
      <c r="R3015">
        <v>0.26306000000000002</v>
      </c>
      <c r="S3015">
        <v>0.31428</v>
      </c>
      <c r="T3015">
        <v>0.47638999999999998</v>
      </c>
      <c r="U3015">
        <v>0.79456000000000004</v>
      </c>
      <c r="V3015">
        <v>11320.71</v>
      </c>
      <c r="W3015">
        <v>1177.5999999999999</v>
      </c>
      <c r="X3015">
        <v>84.99</v>
      </c>
    </row>
    <row r="3016" spans="1:24" x14ac:dyDescent="0.55000000000000004">
      <c r="A3016" s="5">
        <v>40780</v>
      </c>
      <c r="B3016">
        <v>0.08</v>
      </c>
      <c r="C3016">
        <v>0.01</v>
      </c>
      <c r="D3016">
        <v>0.03</v>
      </c>
      <c r="E3016">
        <v>0.1</v>
      </c>
      <c r="F3016">
        <v>0.22</v>
      </c>
      <c r="G3016">
        <v>0.37</v>
      </c>
      <c r="H3016">
        <v>0.98</v>
      </c>
      <c r="I3016">
        <v>1.57</v>
      </c>
      <c r="J3016">
        <v>2.23</v>
      </c>
      <c r="K3016">
        <v>3.17</v>
      </c>
      <c r="L3016">
        <v>3.6</v>
      </c>
      <c r="M3016">
        <v>-0.7</v>
      </c>
      <c r="N3016">
        <v>0.13</v>
      </c>
      <c r="O3016">
        <v>0.77</v>
      </c>
      <c r="P3016">
        <v>1.1299999999999999</v>
      </c>
      <c r="Q3016">
        <v>0.22083</v>
      </c>
      <c r="R3016">
        <v>0.26556000000000002</v>
      </c>
      <c r="S3016">
        <v>0.31900000000000001</v>
      </c>
      <c r="T3016">
        <v>0.48027999999999998</v>
      </c>
      <c r="U3016">
        <v>0.79788999999999999</v>
      </c>
      <c r="V3016">
        <v>11149.82</v>
      </c>
      <c r="W3016">
        <v>1159.27</v>
      </c>
      <c r="X3016">
        <v>85.15</v>
      </c>
    </row>
    <row r="3017" spans="1:24" x14ac:dyDescent="0.55000000000000004">
      <c r="A3017" s="5">
        <v>40781</v>
      </c>
      <c r="B3017">
        <v>0.09</v>
      </c>
      <c r="C3017">
        <v>0.01</v>
      </c>
      <c r="D3017">
        <v>0.02</v>
      </c>
      <c r="E3017">
        <v>0.09</v>
      </c>
      <c r="F3017">
        <v>0.2</v>
      </c>
      <c r="G3017">
        <v>0.33</v>
      </c>
      <c r="H3017">
        <v>0.94</v>
      </c>
      <c r="I3017">
        <v>1.52</v>
      </c>
      <c r="J3017">
        <v>2.19</v>
      </c>
      <c r="K3017">
        <v>3.13</v>
      </c>
      <c r="L3017">
        <v>3.54</v>
      </c>
      <c r="M3017">
        <v>-0.7</v>
      </c>
      <c r="N3017">
        <v>0.15</v>
      </c>
      <c r="O3017">
        <v>0.77</v>
      </c>
      <c r="P3017">
        <v>1.1000000000000001</v>
      </c>
      <c r="Q3017">
        <v>0.22094</v>
      </c>
      <c r="R3017">
        <v>0.26633000000000001</v>
      </c>
      <c r="S3017">
        <v>0.32278000000000001</v>
      </c>
      <c r="T3017">
        <v>0.47993999999999998</v>
      </c>
      <c r="U3017">
        <v>0.79588999999999999</v>
      </c>
      <c r="V3017">
        <v>11284.54</v>
      </c>
      <c r="W3017">
        <v>1176.8</v>
      </c>
      <c r="X3017">
        <v>85.37</v>
      </c>
    </row>
    <row r="3018" spans="1:24" x14ac:dyDescent="0.55000000000000004">
      <c r="A3018" s="5">
        <v>40784</v>
      </c>
      <c r="B3018">
        <v>0.09</v>
      </c>
      <c r="C3018">
        <v>0.02</v>
      </c>
      <c r="D3018">
        <v>0.05</v>
      </c>
      <c r="E3018">
        <v>0.09</v>
      </c>
      <c r="F3018">
        <v>0.2</v>
      </c>
      <c r="G3018">
        <v>0.35</v>
      </c>
      <c r="H3018">
        <v>0.99</v>
      </c>
      <c r="I3018">
        <v>1.6</v>
      </c>
      <c r="J3018">
        <v>2.2799999999999998</v>
      </c>
      <c r="K3018">
        <v>3.22</v>
      </c>
      <c r="L3018">
        <v>3.63</v>
      </c>
      <c r="M3018">
        <v>-0.68</v>
      </c>
      <c r="N3018">
        <v>0.22</v>
      </c>
      <c r="O3018">
        <v>0.84</v>
      </c>
      <c r="P3018">
        <v>1.17</v>
      </c>
      <c r="Q3018" t="e">
        <v>#N/A</v>
      </c>
      <c r="R3018" t="e">
        <v>#N/A</v>
      </c>
      <c r="S3018" t="e">
        <v>#N/A</v>
      </c>
      <c r="T3018" t="e">
        <v>#N/A</v>
      </c>
      <c r="U3018" t="e">
        <v>#N/A</v>
      </c>
      <c r="V3018">
        <v>11539.25</v>
      </c>
      <c r="W3018">
        <v>1210.08</v>
      </c>
      <c r="X3018">
        <v>87.27</v>
      </c>
    </row>
    <row r="3019" spans="1:24" x14ac:dyDescent="0.55000000000000004">
      <c r="A3019" s="5">
        <v>40785</v>
      </c>
      <c r="B3019">
        <v>0.08</v>
      </c>
      <c r="C3019">
        <v>0.01</v>
      </c>
      <c r="D3019">
        <v>0.05</v>
      </c>
      <c r="E3019">
        <v>0.09</v>
      </c>
      <c r="F3019">
        <v>0.2</v>
      </c>
      <c r="G3019">
        <v>0.33</v>
      </c>
      <c r="H3019">
        <v>0.94</v>
      </c>
      <c r="I3019">
        <v>1.52</v>
      </c>
      <c r="J3019">
        <v>2.19</v>
      </c>
      <c r="K3019">
        <v>3.12</v>
      </c>
      <c r="L3019">
        <v>3.53</v>
      </c>
      <c r="M3019">
        <v>-0.73</v>
      </c>
      <c r="N3019">
        <v>0.14000000000000001</v>
      </c>
      <c r="O3019">
        <v>0.76</v>
      </c>
      <c r="P3019">
        <v>1.1000000000000001</v>
      </c>
      <c r="Q3019">
        <v>0.2215</v>
      </c>
      <c r="R3019">
        <v>0.26744000000000001</v>
      </c>
      <c r="S3019">
        <v>0.32556000000000002</v>
      </c>
      <c r="T3019">
        <v>0.48332999999999998</v>
      </c>
      <c r="U3019">
        <v>0.79810999999999999</v>
      </c>
      <c r="V3019">
        <v>11559.95</v>
      </c>
      <c r="W3019">
        <v>1212.92</v>
      </c>
      <c r="X3019">
        <v>88.9</v>
      </c>
    </row>
    <row r="3020" spans="1:24" x14ac:dyDescent="0.55000000000000004">
      <c r="A3020" s="5">
        <v>40786</v>
      </c>
      <c r="B3020">
        <v>0.08</v>
      </c>
      <c r="C3020">
        <v>0.02</v>
      </c>
      <c r="D3020">
        <v>0.05</v>
      </c>
      <c r="E3020">
        <v>0.1</v>
      </c>
      <c r="F3020">
        <v>0.2</v>
      </c>
      <c r="G3020">
        <v>0.33</v>
      </c>
      <c r="H3020">
        <v>0.96</v>
      </c>
      <c r="I3020">
        <v>1.56</v>
      </c>
      <c r="J3020">
        <v>2.23</v>
      </c>
      <c r="K3020">
        <v>3.19</v>
      </c>
      <c r="L3020">
        <v>3.6</v>
      </c>
      <c r="M3020">
        <v>-0.76</v>
      </c>
      <c r="N3020">
        <v>0.18</v>
      </c>
      <c r="O3020">
        <v>0.83</v>
      </c>
      <c r="P3020">
        <v>1.18</v>
      </c>
      <c r="Q3020">
        <v>0.2215</v>
      </c>
      <c r="R3020">
        <v>0.26867000000000002</v>
      </c>
      <c r="S3020">
        <v>0.32722000000000001</v>
      </c>
      <c r="T3020">
        <v>0.48577999999999999</v>
      </c>
      <c r="U3020">
        <v>0.8</v>
      </c>
      <c r="V3020">
        <v>11613.53</v>
      </c>
      <c r="W3020">
        <v>1218.8900000000001</v>
      </c>
      <c r="X3020">
        <v>88.81</v>
      </c>
    </row>
    <row r="3021" spans="1:24" x14ac:dyDescent="0.55000000000000004">
      <c r="A3021" s="5">
        <v>40787</v>
      </c>
      <c r="B3021">
        <v>0.08</v>
      </c>
      <c r="C3021">
        <v>0.02</v>
      </c>
      <c r="D3021">
        <v>0.05</v>
      </c>
      <c r="E3021">
        <v>0.1</v>
      </c>
      <c r="F3021">
        <v>0.19</v>
      </c>
      <c r="G3021">
        <v>0.31</v>
      </c>
      <c r="H3021">
        <v>0.9</v>
      </c>
      <c r="I3021">
        <v>1.49</v>
      </c>
      <c r="J3021">
        <v>2.15</v>
      </c>
      <c r="K3021">
        <v>3.1</v>
      </c>
      <c r="L3021">
        <v>3.51</v>
      </c>
      <c r="M3021">
        <v>-0.82</v>
      </c>
      <c r="N3021">
        <v>7.0000000000000007E-2</v>
      </c>
      <c r="O3021">
        <v>0.72</v>
      </c>
      <c r="P3021">
        <v>1.07</v>
      </c>
      <c r="Q3021">
        <v>0.2215</v>
      </c>
      <c r="R3021">
        <v>0.26900000000000002</v>
      </c>
      <c r="S3021">
        <v>0.32944000000000001</v>
      </c>
      <c r="T3021">
        <v>0.48877999999999999</v>
      </c>
      <c r="U3021">
        <v>0.80217000000000005</v>
      </c>
      <c r="V3021">
        <v>11493.57</v>
      </c>
      <c r="W3021">
        <v>1204.42</v>
      </c>
      <c r="X3021">
        <v>88.93</v>
      </c>
    </row>
    <row r="3022" spans="1:24" x14ac:dyDescent="0.55000000000000004">
      <c r="A3022" s="5">
        <v>40788</v>
      </c>
      <c r="B3022">
        <v>0.08</v>
      </c>
      <c r="C3022">
        <v>0.02</v>
      </c>
      <c r="D3022">
        <v>0.05</v>
      </c>
      <c r="E3022">
        <v>0.1</v>
      </c>
      <c r="F3022">
        <v>0.2</v>
      </c>
      <c r="G3022">
        <v>0.33</v>
      </c>
      <c r="H3022">
        <v>0.88</v>
      </c>
      <c r="I3022">
        <v>1.41</v>
      </c>
      <c r="J3022">
        <v>2.02</v>
      </c>
      <c r="K3022">
        <v>2.92</v>
      </c>
      <c r="L3022">
        <v>3.32</v>
      </c>
      <c r="M3022">
        <v>-0.84</v>
      </c>
      <c r="N3022">
        <v>0</v>
      </c>
      <c r="O3022">
        <v>0.61</v>
      </c>
      <c r="P3022">
        <v>0.94</v>
      </c>
      <c r="Q3022">
        <v>0.22178</v>
      </c>
      <c r="R3022">
        <v>0.27067000000000002</v>
      </c>
      <c r="S3022">
        <v>0.33056000000000002</v>
      </c>
      <c r="T3022">
        <v>0.49038999999999999</v>
      </c>
      <c r="U3022">
        <v>0.80322000000000005</v>
      </c>
      <c r="V3022">
        <v>11240.26</v>
      </c>
      <c r="W3022">
        <v>1173.97</v>
      </c>
      <c r="X3022">
        <v>86.45</v>
      </c>
    </row>
    <row r="3023" spans="1:24" x14ac:dyDescent="0.55000000000000004">
      <c r="A3023" s="5">
        <v>40791</v>
      </c>
      <c r="B3023" t="e">
        <v>#N/A</v>
      </c>
      <c r="C3023" t="e">
        <v>#N/A</v>
      </c>
      <c r="D3023" t="e">
        <v>#N/A</v>
      </c>
      <c r="E3023" t="e">
        <v>#N/A</v>
      </c>
      <c r="F3023" t="e">
        <v>#N/A</v>
      </c>
      <c r="G3023" t="e">
        <v>#N/A</v>
      </c>
      <c r="H3023" t="e">
        <v>#N/A</v>
      </c>
      <c r="I3023" t="e">
        <v>#N/A</v>
      </c>
      <c r="J3023" t="e">
        <v>#N/A</v>
      </c>
      <c r="K3023" t="e">
        <v>#N/A</v>
      </c>
      <c r="L3023" t="e">
        <v>#N/A</v>
      </c>
      <c r="M3023" t="e">
        <v>#N/A</v>
      </c>
      <c r="N3023" t="e">
        <v>#N/A</v>
      </c>
      <c r="O3023" t="e">
        <v>#N/A</v>
      </c>
      <c r="P3023" t="e">
        <v>#N/A</v>
      </c>
      <c r="Q3023">
        <v>0.22439000000000001</v>
      </c>
      <c r="R3023">
        <v>0.27217000000000002</v>
      </c>
      <c r="S3023">
        <v>0.33278000000000002</v>
      </c>
      <c r="T3023">
        <v>0.49606</v>
      </c>
      <c r="U3023">
        <v>0.80706</v>
      </c>
      <c r="V3023" t="e">
        <v>#N/A</v>
      </c>
      <c r="W3023" t="e">
        <v>#N/A</v>
      </c>
      <c r="X3023" t="e">
        <v>#N/A</v>
      </c>
    </row>
    <row r="3024" spans="1:24" x14ac:dyDescent="0.55000000000000004">
      <c r="A3024" s="5">
        <v>40792</v>
      </c>
      <c r="B3024">
        <v>0.09</v>
      </c>
      <c r="C3024">
        <v>0.02</v>
      </c>
      <c r="D3024">
        <v>7.0000000000000007E-2</v>
      </c>
      <c r="E3024">
        <v>0.13</v>
      </c>
      <c r="F3024">
        <v>0.21</v>
      </c>
      <c r="G3024">
        <v>0.33</v>
      </c>
      <c r="H3024">
        <v>0.88</v>
      </c>
      <c r="I3024">
        <v>1.4</v>
      </c>
      <c r="J3024">
        <v>1.98</v>
      </c>
      <c r="K3024">
        <v>2.86</v>
      </c>
      <c r="L3024">
        <v>3.26</v>
      </c>
      <c r="M3024">
        <v>-0.75</v>
      </c>
      <c r="N3024">
        <v>0.05</v>
      </c>
      <c r="O3024">
        <v>0.65</v>
      </c>
      <c r="P3024">
        <v>0.98</v>
      </c>
      <c r="Q3024">
        <v>0.22600000000000001</v>
      </c>
      <c r="R3024">
        <v>0.27461000000000002</v>
      </c>
      <c r="S3024">
        <v>0.33561000000000002</v>
      </c>
      <c r="T3024">
        <v>0.50161</v>
      </c>
      <c r="U3024">
        <v>0.81416999999999995</v>
      </c>
      <c r="V3024">
        <v>11139.3</v>
      </c>
      <c r="W3024">
        <v>1165.24</v>
      </c>
      <c r="X3024">
        <v>85.99</v>
      </c>
    </row>
    <row r="3025" spans="1:24" x14ac:dyDescent="0.55000000000000004">
      <c r="A3025" s="5">
        <v>40793</v>
      </c>
      <c r="B3025">
        <v>0.09</v>
      </c>
      <c r="C3025">
        <v>0.02</v>
      </c>
      <c r="D3025">
        <v>0.06</v>
      </c>
      <c r="E3025">
        <v>0.11</v>
      </c>
      <c r="F3025">
        <v>0.21</v>
      </c>
      <c r="G3025">
        <v>0.34</v>
      </c>
      <c r="H3025">
        <v>0.92</v>
      </c>
      <c r="I3025">
        <v>1.45</v>
      </c>
      <c r="J3025">
        <v>2.0499999999999998</v>
      </c>
      <c r="K3025">
        <v>2.96</v>
      </c>
      <c r="L3025">
        <v>3.36</v>
      </c>
      <c r="M3025">
        <v>-0.75</v>
      </c>
      <c r="N3025">
        <v>0.09</v>
      </c>
      <c r="O3025">
        <v>0.72</v>
      </c>
      <c r="P3025">
        <v>1.06</v>
      </c>
      <c r="Q3025">
        <v>0.22611000000000001</v>
      </c>
      <c r="R3025">
        <v>0.27472000000000002</v>
      </c>
      <c r="S3025">
        <v>0.33683000000000002</v>
      </c>
      <c r="T3025">
        <v>0.50294000000000005</v>
      </c>
      <c r="U3025">
        <v>0.81538999999999995</v>
      </c>
      <c r="V3025">
        <v>11414.86</v>
      </c>
      <c r="W3025">
        <v>1198.6199999999999</v>
      </c>
      <c r="X3025">
        <v>89.34</v>
      </c>
    </row>
    <row r="3026" spans="1:24" x14ac:dyDescent="0.55000000000000004">
      <c r="A3026" s="5">
        <v>40794</v>
      </c>
      <c r="B3026">
        <v>0.09</v>
      </c>
      <c r="C3026">
        <v>0.02</v>
      </c>
      <c r="D3026">
        <v>7.0000000000000007E-2</v>
      </c>
      <c r="E3026">
        <v>0.12</v>
      </c>
      <c r="F3026">
        <v>0.19</v>
      </c>
      <c r="G3026">
        <v>0.33</v>
      </c>
      <c r="H3026">
        <v>0.88</v>
      </c>
      <c r="I3026">
        <v>1.41</v>
      </c>
      <c r="J3026">
        <v>2</v>
      </c>
      <c r="K3026">
        <v>2.92</v>
      </c>
      <c r="L3026">
        <v>3.32</v>
      </c>
      <c r="M3026">
        <v>-0.85</v>
      </c>
      <c r="N3026">
        <v>0</v>
      </c>
      <c r="O3026">
        <v>0.64</v>
      </c>
      <c r="P3026">
        <v>1</v>
      </c>
      <c r="Q3026">
        <v>0.22500000000000001</v>
      </c>
      <c r="R3026">
        <v>0.27389000000000002</v>
      </c>
      <c r="S3026">
        <v>0.33683000000000002</v>
      </c>
      <c r="T3026">
        <v>0.50410999999999995</v>
      </c>
      <c r="U3026">
        <v>0.81843999999999995</v>
      </c>
      <c r="V3026">
        <v>11295.81</v>
      </c>
      <c r="W3026">
        <v>1185.9000000000001</v>
      </c>
      <c r="X3026">
        <v>89.05</v>
      </c>
    </row>
    <row r="3027" spans="1:24" x14ac:dyDescent="0.55000000000000004">
      <c r="A3027" s="5">
        <v>40795</v>
      </c>
      <c r="B3027">
        <v>0.09</v>
      </c>
      <c r="C3027">
        <v>0.01</v>
      </c>
      <c r="D3027">
        <v>0.05</v>
      </c>
      <c r="E3027">
        <v>0.11</v>
      </c>
      <c r="F3027">
        <v>0.17</v>
      </c>
      <c r="G3027">
        <v>0.31</v>
      </c>
      <c r="H3027">
        <v>0.81</v>
      </c>
      <c r="I3027">
        <v>1.34</v>
      </c>
      <c r="J3027">
        <v>1.93</v>
      </c>
      <c r="K3027">
        <v>2.86</v>
      </c>
      <c r="L3027">
        <v>3.26</v>
      </c>
      <c r="M3027">
        <v>-0.84</v>
      </c>
      <c r="N3027">
        <v>-0.03</v>
      </c>
      <c r="O3027">
        <v>0.62</v>
      </c>
      <c r="P3027">
        <v>0.97</v>
      </c>
      <c r="Q3027">
        <v>0.22611000000000001</v>
      </c>
      <c r="R3027">
        <v>0.27528000000000002</v>
      </c>
      <c r="S3027">
        <v>0.33794000000000002</v>
      </c>
      <c r="T3027">
        <v>0.50439000000000001</v>
      </c>
      <c r="U3027">
        <v>0.82133</v>
      </c>
      <c r="V3027">
        <v>10992.13</v>
      </c>
      <c r="W3027">
        <v>1154.23</v>
      </c>
      <c r="X3027">
        <v>87.24</v>
      </c>
    </row>
    <row r="3028" spans="1:24" x14ac:dyDescent="0.55000000000000004">
      <c r="A3028" s="5">
        <v>40798</v>
      </c>
      <c r="B3028">
        <v>0.09</v>
      </c>
      <c r="C3028">
        <v>0.01</v>
      </c>
      <c r="D3028">
        <v>0.05</v>
      </c>
      <c r="E3028">
        <v>0.11</v>
      </c>
      <c r="F3028">
        <v>0.21</v>
      </c>
      <c r="G3028">
        <v>0.35</v>
      </c>
      <c r="H3028">
        <v>0.87</v>
      </c>
      <c r="I3028">
        <v>1.38</v>
      </c>
      <c r="J3028">
        <v>1.94</v>
      </c>
      <c r="K3028">
        <v>2.84</v>
      </c>
      <c r="L3028">
        <v>3.24</v>
      </c>
      <c r="M3028">
        <v>-0.76</v>
      </c>
      <c r="N3028">
        <v>0</v>
      </c>
      <c r="O3028">
        <v>0.63</v>
      </c>
      <c r="P3028">
        <v>0.98</v>
      </c>
      <c r="Q3028">
        <v>0.22861000000000001</v>
      </c>
      <c r="R3028">
        <v>0.27927999999999997</v>
      </c>
      <c r="S3028">
        <v>0.34288999999999997</v>
      </c>
      <c r="T3028">
        <v>0.51327999999999996</v>
      </c>
      <c r="U3028">
        <v>0.82799999999999996</v>
      </c>
      <c r="V3028">
        <v>11061.12</v>
      </c>
      <c r="W3028">
        <v>1162.27</v>
      </c>
      <c r="X3028">
        <v>88.19</v>
      </c>
    </row>
    <row r="3029" spans="1:24" x14ac:dyDescent="0.55000000000000004">
      <c r="A3029" s="5">
        <v>40799</v>
      </c>
      <c r="B3029">
        <v>0.09</v>
      </c>
      <c r="C3029">
        <v>0.01</v>
      </c>
      <c r="D3029">
        <v>0.05</v>
      </c>
      <c r="E3029">
        <v>0.1</v>
      </c>
      <c r="F3029">
        <v>0.21</v>
      </c>
      <c r="G3029">
        <v>0.35</v>
      </c>
      <c r="H3029">
        <v>0.89</v>
      </c>
      <c r="I3029">
        <v>1.42</v>
      </c>
      <c r="J3029">
        <v>2</v>
      </c>
      <c r="K3029">
        <v>2.92</v>
      </c>
      <c r="L3029">
        <v>3.32</v>
      </c>
      <c r="M3029">
        <v>-0.72</v>
      </c>
      <c r="N3029">
        <v>7.0000000000000007E-2</v>
      </c>
      <c r="O3029">
        <v>0.71</v>
      </c>
      <c r="P3029">
        <v>1.07</v>
      </c>
      <c r="Q3029">
        <v>0.22900000000000001</v>
      </c>
      <c r="R3029">
        <v>0.28088999999999997</v>
      </c>
      <c r="S3029">
        <v>0.34710999999999997</v>
      </c>
      <c r="T3029">
        <v>0.51693999999999996</v>
      </c>
      <c r="U3029">
        <v>0.83082999999999996</v>
      </c>
      <c r="V3029">
        <v>11105.85</v>
      </c>
      <c r="W3029">
        <v>1172.8699999999999</v>
      </c>
      <c r="X3029">
        <v>90.21</v>
      </c>
    </row>
    <row r="3030" spans="1:24" x14ac:dyDescent="0.55000000000000004">
      <c r="A3030" s="5">
        <v>40800</v>
      </c>
      <c r="B3030">
        <v>0.08</v>
      </c>
      <c r="C3030">
        <v>0.01</v>
      </c>
      <c r="D3030">
        <v>0.03</v>
      </c>
      <c r="E3030">
        <v>0.09</v>
      </c>
      <c r="F3030">
        <v>0.19</v>
      </c>
      <c r="G3030">
        <v>0.35</v>
      </c>
      <c r="H3030">
        <v>0.91</v>
      </c>
      <c r="I3030">
        <v>1.45</v>
      </c>
      <c r="J3030">
        <v>2.0299999999999998</v>
      </c>
      <c r="K3030">
        <v>2.92</v>
      </c>
      <c r="L3030">
        <v>3.32</v>
      </c>
      <c r="M3030">
        <v>-0.67</v>
      </c>
      <c r="N3030">
        <v>0.12</v>
      </c>
      <c r="O3030">
        <v>0.74</v>
      </c>
      <c r="P3030">
        <v>1.08</v>
      </c>
      <c r="Q3030">
        <v>0.22939000000000001</v>
      </c>
      <c r="R3030">
        <v>0.28211000000000003</v>
      </c>
      <c r="S3030">
        <v>0.34910999999999998</v>
      </c>
      <c r="T3030">
        <v>0.52088999999999996</v>
      </c>
      <c r="U3030">
        <v>0.83411000000000002</v>
      </c>
      <c r="V3030">
        <v>11246.73</v>
      </c>
      <c r="W3030">
        <v>1188.68</v>
      </c>
      <c r="X3030">
        <v>88.91</v>
      </c>
    </row>
    <row r="3031" spans="1:24" x14ac:dyDescent="0.55000000000000004">
      <c r="A3031" s="5">
        <v>40801</v>
      </c>
      <c r="B3031">
        <v>0.09</v>
      </c>
      <c r="C3031">
        <v>0.01</v>
      </c>
      <c r="D3031">
        <v>0.03</v>
      </c>
      <c r="E3031">
        <v>0.1</v>
      </c>
      <c r="F3031">
        <v>0.21</v>
      </c>
      <c r="G3031">
        <v>0.35</v>
      </c>
      <c r="H3031">
        <v>0.95</v>
      </c>
      <c r="I3031">
        <v>1.51</v>
      </c>
      <c r="J3031">
        <v>2.09</v>
      </c>
      <c r="K3031">
        <v>2.97</v>
      </c>
      <c r="L3031">
        <v>3.36</v>
      </c>
      <c r="M3031">
        <v>-0.78</v>
      </c>
      <c r="N3031">
        <v>0.13</v>
      </c>
      <c r="O3031">
        <v>0.76</v>
      </c>
      <c r="P3031">
        <v>1.1000000000000001</v>
      </c>
      <c r="Q3031">
        <v>0.22994000000000001</v>
      </c>
      <c r="R3031">
        <v>0.28433000000000003</v>
      </c>
      <c r="S3031">
        <v>0.35021999999999998</v>
      </c>
      <c r="T3031">
        <v>0.52227999999999997</v>
      </c>
      <c r="U3031">
        <v>0.83550000000000002</v>
      </c>
      <c r="V3031">
        <v>11433.18</v>
      </c>
      <c r="W3031">
        <v>1209.1099999999999</v>
      </c>
      <c r="X3031">
        <v>89.4</v>
      </c>
    </row>
    <row r="3032" spans="1:24" x14ac:dyDescent="0.55000000000000004">
      <c r="A3032" s="5">
        <v>40802</v>
      </c>
      <c r="B3032">
        <v>0.09</v>
      </c>
      <c r="C3032">
        <v>0.01</v>
      </c>
      <c r="D3032">
        <v>0.02</v>
      </c>
      <c r="E3032">
        <v>0.09</v>
      </c>
      <c r="F3032">
        <v>0.18</v>
      </c>
      <c r="G3032">
        <v>0.33</v>
      </c>
      <c r="H3032">
        <v>0.94</v>
      </c>
      <c r="I3032">
        <v>1.5</v>
      </c>
      <c r="J3032">
        <v>2.08</v>
      </c>
      <c r="K3032">
        <v>2.96</v>
      </c>
      <c r="L3032">
        <v>3.34</v>
      </c>
      <c r="M3032">
        <v>-0.75</v>
      </c>
      <c r="N3032">
        <v>0.13</v>
      </c>
      <c r="O3032">
        <v>0.78</v>
      </c>
      <c r="P3032">
        <v>1.0900000000000001</v>
      </c>
      <c r="Q3032">
        <v>0.23050000000000001</v>
      </c>
      <c r="R3032">
        <v>0.28488999999999998</v>
      </c>
      <c r="S3032">
        <v>0.35132999999999998</v>
      </c>
      <c r="T3032">
        <v>0.52283000000000002</v>
      </c>
      <c r="U3032">
        <v>0.83494000000000002</v>
      </c>
      <c r="V3032">
        <v>11509.09</v>
      </c>
      <c r="W3032">
        <v>1216.01</v>
      </c>
      <c r="X3032">
        <v>87.96</v>
      </c>
    </row>
    <row r="3033" spans="1:24" x14ac:dyDescent="0.55000000000000004">
      <c r="A3033" s="5">
        <v>40805</v>
      </c>
      <c r="B3033">
        <v>0.09</v>
      </c>
      <c r="C3033">
        <v>0.01</v>
      </c>
      <c r="D3033">
        <v>0.04</v>
      </c>
      <c r="E3033">
        <v>0.08</v>
      </c>
      <c r="F3033">
        <v>0.16</v>
      </c>
      <c r="G3033">
        <v>0.28999999999999998</v>
      </c>
      <c r="H3033">
        <v>0.85</v>
      </c>
      <c r="I3033">
        <v>1.4</v>
      </c>
      <c r="J3033">
        <v>1.97</v>
      </c>
      <c r="K3033">
        <v>2.84</v>
      </c>
      <c r="L3033">
        <v>3.22</v>
      </c>
      <c r="M3033">
        <v>-0.76</v>
      </c>
      <c r="N3033">
        <v>0.09</v>
      </c>
      <c r="O3033">
        <v>0.74</v>
      </c>
      <c r="P3033">
        <v>1.06</v>
      </c>
      <c r="Q3033">
        <v>0.23072000000000001</v>
      </c>
      <c r="R3033">
        <v>0.28621999999999997</v>
      </c>
      <c r="S3033">
        <v>0.35249999999999998</v>
      </c>
      <c r="T3033">
        <v>0.52478000000000002</v>
      </c>
      <c r="U3033">
        <v>0.83577999999999997</v>
      </c>
      <c r="V3033">
        <v>11401.01</v>
      </c>
      <c r="W3033">
        <v>1204.0899999999999</v>
      </c>
      <c r="X3033">
        <v>85.7</v>
      </c>
    </row>
    <row r="3034" spans="1:24" x14ac:dyDescent="0.55000000000000004">
      <c r="A3034" s="5">
        <v>40806</v>
      </c>
      <c r="B3034">
        <v>0.09</v>
      </c>
      <c r="C3034">
        <v>0.01</v>
      </c>
      <c r="D3034">
        <v>0.03</v>
      </c>
      <c r="E3034">
        <v>0.09</v>
      </c>
      <c r="F3034">
        <v>0.18</v>
      </c>
      <c r="G3034">
        <v>0.3</v>
      </c>
      <c r="H3034">
        <v>0.85</v>
      </c>
      <c r="I3034">
        <v>1.39</v>
      </c>
      <c r="J3034">
        <v>1.95</v>
      </c>
      <c r="K3034">
        <v>2.82</v>
      </c>
      <c r="L3034">
        <v>3.2</v>
      </c>
      <c r="M3034">
        <v>-0.82</v>
      </c>
      <c r="N3034">
        <v>0.04</v>
      </c>
      <c r="O3034">
        <v>0.68</v>
      </c>
      <c r="P3034">
        <v>1.03</v>
      </c>
      <c r="Q3034">
        <v>0.23183000000000001</v>
      </c>
      <c r="R3034">
        <v>0.28677999999999998</v>
      </c>
      <c r="S3034">
        <v>0.35499999999999998</v>
      </c>
      <c r="T3034">
        <v>0.52700000000000002</v>
      </c>
      <c r="U3034">
        <v>0.83743999999999996</v>
      </c>
      <c r="V3034">
        <v>11408.66</v>
      </c>
      <c r="W3034">
        <v>1202.0899999999999</v>
      </c>
      <c r="X3034">
        <v>86.92</v>
      </c>
    </row>
    <row r="3035" spans="1:24" x14ac:dyDescent="0.55000000000000004">
      <c r="A3035" s="5">
        <v>40807</v>
      </c>
      <c r="B3035">
        <v>0.08</v>
      </c>
      <c r="C3035">
        <v>0.01</v>
      </c>
      <c r="D3035">
        <v>0.04</v>
      </c>
      <c r="E3035">
        <v>0.11</v>
      </c>
      <c r="F3035">
        <v>0.21</v>
      </c>
      <c r="G3035">
        <v>0.37</v>
      </c>
      <c r="H3035">
        <v>0.88</v>
      </c>
      <c r="I3035">
        <v>1.36</v>
      </c>
      <c r="J3035">
        <v>1.88</v>
      </c>
      <c r="K3035">
        <v>2.69</v>
      </c>
      <c r="L3035">
        <v>3.03</v>
      </c>
      <c r="M3035">
        <v>-0.78</v>
      </c>
      <c r="N3035">
        <v>0.02</v>
      </c>
      <c r="O3035">
        <v>0.66</v>
      </c>
      <c r="P3035">
        <v>0.98</v>
      </c>
      <c r="Q3035">
        <v>0.23350000000000001</v>
      </c>
      <c r="R3035">
        <v>0.28871999999999998</v>
      </c>
      <c r="S3035">
        <v>0.35555999999999999</v>
      </c>
      <c r="T3035">
        <v>0.52922000000000002</v>
      </c>
      <c r="U3035">
        <v>0.83855999999999997</v>
      </c>
      <c r="V3035">
        <v>11124.84</v>
      </c>
      <c r="W3035">
        <v>1166.76</v>
      </c>
      <c r="X3035">
        <v>85.77</v>
      </c>
    </row>
    <row r="3036" spans="1:24" x14ac:dyDescent="0.55000000000000004">
      <c r="A3036" s="5">
        <v>40808</v>
      </c>
      <c r="B3036">
        <v>0.08</v>
      </c>
      <c r="C3036">
        <v>0</v>
      </c>
      <c r="D3036">
        <v>0.03</v>
      </c>
      <c r="E3036">
        <v>0.1</v>
      </c>
      <c r="F3036">
        <v>0.2</v>
      </c>
      <c r="G3036">
        <v>0.34</v>
      </c>
      <c r="H3036">
        <v>0.79</v>
      </c>
      <c r="I3036">
        <v>1.24</v>
      </c>
      <c r="J3036">
        <v>1.72</v>
      </c>
      <c r="K3036">
        <v>2.48</v>
      </c>
      <c r="L3036">
        <v>2.78</v>
      </c>
      <c r="M3036">
        <v>-0.7</v>
      </c>
      <c r="N3036">
        <v>0.01</v>
      </c>
      <c r="O3036">
        <v>0.56000000000000005</v>
      </c>
      <c r="P3036">
        <v>0.87</v>
      </c>
      <c r="Q3036">
        <v>0.23455999999999999</v>
      </c>
      <c r="R3036">
        <v>0.29032999999999998</v>
      </c>
      <c r="S3036">
        <v>0.35805999999999999</v>
      </c>
      <c r="T3036">
        <v>0.53700000000000003</v>
      </c>
      <c r="U3036">
        <v>0.84494000000000002</v>
      </c>
      <c r="V3036">
        <v>10733.83</v>
      </c>
      <c r="W3036">
        <v>1129.56</v>
      </c>
      <c r="X3036">
        <v>80.290000000000006</v>
      </c>
    </row>
    <row r="3037" spans="1:24" x14ac:dyDescent="0.55000000000000004">
      <c r="A3037" s="5">
        <v>40809</v>
      </c>
      <c r="B3037">
        <v>0.08</v>
      </c>
      <c r="C3037">
        <v>0.01</v>
      </c>
      <c r="D3037">
        <v>0.02</v>
      </c>
      <c r="E3037">
        <v>0.1</v>
      </c>
      <c r="F3037">
        <v>0.23</v>
      </c>
      <c r="G3037">
        <v>0.37</v>
      </c>
      <c r="H3037">
        <v>0.89</v>
      </c>
      <c r="I3037">
        <v>1.35</v>
      </c>
      <c r="J3037">
        <v>1.84</v>
      </c>
      <c r="K3037">
        <v>2.59</v>
      </c>
      <c r="L3037">
        <v>2.89</v>
      </c>
      <c r="M3037">
        <v>-0.59</v>
      </c>
      <c r="N3037">
        <v>0.1</v>
      </c>
      <c r="O3037">
        <v>0.65</v>
      </c>
      <c r="P3037">
        <v>0.97</v>
      </c>
      <c r="Q3037">
        <v>0.23577999999999999</v>
      </c>
      <c r="R3037">
        <v>0.29293999999999998</v>
      </c>
      <c r="S3037">
        <v>0.36021999999999998</v>
      </c>
      <c r="T3037">
        <v>0.53956000000000004</v>
      </c>
      <c r="U3037">
        <v>0.84750000000000003</v>
      </c>
      <c r="V3037">
        <v>10771.48</v>
      </c>
      <c r="W3037">
        <v>1136.43</v>
      </c>
      <c r="X3037">
        <v>79.58</v>
      </c>
    </row>
    <row r="3038" spans="1:24" x14ac:dyDescent="0.55000000000000004">
      <c r="A3038" s="5">
        <v>40812</v>
      </c>
      <c r="B3038">
        <v>0.08</v>
      </c>
      <c r="C3038">
        <v>0.02</v>
      </c>
      <c r="D3038">
        <v>0.03</v>
      </c>
      <c r="E3038">
        <v>0.1</v>
      </c>
      <c r="F3038">
        <v>0.25</v>
      </c>
      <c r="G3038">
        <v>0.39</v>
      </c>
      <c r="H3038">
        <v>0.92</v>
      </c>
      <c r="I3038">
        <v>1.41</v>
      </c>
      <c r="J3038">
        <v>1.91</v>
      </c>
      <c r="K3038">
        <v>2.69</v>
      </c>
      <c r="L3038">
        <v>2.99</v>
      </c>
      <c r="M3038">
        <v>-0.56000000000000005</v>
      </c>
      <c r="N3038">
        <v>0.12</v>
      </c>
      <c r="O3038">
        <v>0.72</v>
      </c>
      <c r="P3038">
        <v>1.06</v>
      </c>
      <c r="Q3038">
        <v>0.23744000000000001</v>
      </c>
      <c r="R3038">
        <v>0.29555999999999999</v>
      </c>
      <c r="S3038">
        <v>0.36277999999999999</v>
      </c>
      <c r="T3038">
        <v>0.54171999999999998</v>
      </c>
      <c r="U3038">
        <v>0.85011000000000003</v>
      </c>
      <c r="V3038">
        <v>11043.86</v>
      </c>
      <c r="W3038">
        <v>1162.95</v>
      </c>
      <c r="X3038">
        <v>79.97</v>
      </c>
    </row>
    <row r="3039" spans="1:24" x14ac:dyDescent="0.55000000000000004">
      <c r="A3039" s="5">
        <v>40813</v>
      </c>
      <c r="B3039">
        <v>0.08</v>
      </c>
      <c r="C3039">
        <v>0.01</v>
      </c>
      <c r="D3039">
        <v>0.04</v>
      </c>
      <c r="E3039">
        <v>0.1</v>
      </c>
      <c r="F3039">
        <v>0.25</v>
      </c>
      <c r="G3039">
        <v>0.42</v>
      </c>
      <c r="H3039">
        <v>0.97</v>
      </c>
      <c r="I3039">
        <v>1.49</v>
      </c>
      <c r="J3039">
        <v>2</v>
      </c>
      <c r="K3039">
        <v>2.79</v>
      </c>
      <c r="L3039">
        <v>3.08</v>
      </c>
      <c r="M3039">
        <v>-0.6</v>
      </c>
      <c r="N3039">
        <v>0.12</v>
      </c>
      <c r="O3039">
        <v>0.72</v>
      </c>
      <c r="P3039">
        <v>1.06</v>
      </c>
      <c r="Q3039">
        <v>0.23877999999999999</v>
      </c>
      <c r="R3039">
        <v>0.29688999999999999</v>
      </c>
      <c r="S3039">
        <v>0.36521999999999999</v>
      </c>
      <c r="T3039">
        <v>0.54449999999999998</v>
      </c>
      <c r="U3039">
        <v>0.85155999999999998</v>
      </c>
      <c r="V3039">
        <v>11190.69</v>
      </c>
      <c r="W3039">
        <v>1175.3800000000001</v>
      </c>
      <c r="X3039">
        <v>84.18</v>
      </c>
    </row>
    <row r="3040" spans="1:24" x14ac:dyDescent="0.55000000000000004">
      <c r="A3040" s="5">
        <v>40814</v>
      </c>
      <c r="B3040">
        <v>0.08</v>
      </c>
      <c r="C3040">
        <v>0.02</v>
      </c>
      <c r="D3040">
        <v>0.04</v>
      </c>
      <c r="E3040">
        <v>0.12</v>
      </c>
      <c r="F3040">
        <v>0.27</v>
      </c>
      <c r="G3040">
        <v>0.42</v>
      </c>
      <c r="H3040">
        <v>0.99</v>
      </c>
      <c r="I3040">
        <v>1.5</v>
      </c>
      <c r="J3040">
        <v>2.0299999999999998</v>
      </c>
      <c r="K3040">
        <v>2.82</v>
      </c>
      <c r="L3040">
        <v>3.1</v>
      </c>
      <c r="M3040">
        <v>-0.57999999999999996</v>
      </c>
      <c r="N3040">
        <v>0.16</v>
      </c>
      <c r="O3040">
        <v>0.74</v>
      </c>
      <c r="P3040">
        <v>1.05</v>
      </c>
      <c r="Q3040">
        <v>0.23888999999999999</v>
      </c>
      <c r="R3040">
        <v>0.29977999999999999</v>
      </c>
      <c r="S3040">
        <v>0.36856</v>
      </c>
      <c r="T3040">
        <v>0.54839000000000004</v>
      </c>
      <c r="U3040">
        <v>0.85489000000000004</v>
      </c>
      <c r="V3040">
        <v>11010.9</v>
      </c>
      <c r="W3040">
        <v>1151.06</v>
      </c>
      <c r="X3040">
        <v>80.94</v>
      </c>
    </row>
    <row r="3041" spans="1:24" x14ac:dyDescent="0.55000000000000004">
      <c r="A3041" s="5">
        <v>40815</v>
      </c>
      <c r="B3041">
        <v>0.08</v>
      </c>
      <c r="C3041">
        <v>0.02</v>
      </c>
      <c r="D3041">
        <v>0.05</v>
      </c>
      <c r="E3041">
        <v>0.11</v>
      </c>
      <c r="F3041">
        <v>0.27</v>
      </c>
      <c r="G3041">
        <v>0.43</v>
      </c>
      <c r="H3041">
        <v>0.98</v>
      </c>
      <c r="I3041">
        <v>1.48</v>
      </c>
      <c r="J3041">
        <v>1.99</v>
      </c>
      <c r="K3041">
        <v>2.76</v>
      </c>
      <c r="L3041">
        <v>3.03</v>
      </c>
      <c r="M3041">
        <v>-0.56000000000000005</v>
      </c>
      <c r="N3041">
        <v>0.17</v>
      </c>
      <c r="O3041">
        <v>0.73</v>
      </c>
      <c r="P3041">
        <v>1.03</v>
      </c>
      <c r="Q3041">
        <v>0.23943999999999999</v>
      </c>
      <c r="R3041">
        <v>0.30055999999999999</v>
      </c>
      <c r="S3041">
        <v>0.37211</v>
      </c>
      <c r="T3041">
        <v>0.55393999999999999</v>
      </c>
      <c r="U3041">
        <v>0.85967000000000005</v>
      </c>
      <c r="V3041">
        <v>11153.98</v>
      </c>
      <c r="W3041">
        <v>1160.4000000000001</v>
      </c>
      <c r="X3041">
        <v>81.87</v>
      </c>
    </row>
    <row r="3042" spans="1:24" x14ac:dyDescent="0.55000000000000004">
      <c r="A3042" s="5">
        <v>40816</v>
      </c>
      <c r="B3042">
        <v>0.06</v>
      </c>
      <c r="C3042">
        <v>0.02</v>
      </c>
      <c r="D3042">
        <v>0.06</v>
      </c>
      <c r="E3042">
        <v>0.13</v>
      </c>
      <c r="F3042">
        <v>0.25</v>
      </c>
      <c r="G3042">
        <v>0.42</v>
      </c>
      <c r="H3042">
        <v>0.96</v>
      </c>
      <c r="I3042">
        <v>1.43</v>
      </c>
      <c r="J3042">
        <v>1.92</v>
      </c>
      <c r="K3042">
        <v>2.66</v>
      </c>
      <c r="L3042">
        <v>2.9</v>
      </c>
      <c r="M3042">
        <v>-0.54</v>
      </c>
      <c r="N3042">
        <v>0.17</v>
      </c>
      <c r="O3042">
        <v>0.72</v>
      </c>
      <c r="P3042">
        <v>1.02</v>
      </c>
      <c r="Q3042">
        <v>0.23943999999999999</v>
      </c>
      <c r="R3042">
        <v>0.30138999999999999</v>
      </c>
      <c r="S3042">
        <v>0.37433</v>
      </c>
      <c r="T3042">
        <v>0.55783000000000005</v>
      </c>
      <c r="U3042">
        <v>0.86489000000000005</v>
      </c>
      <c r="V3042">
        <v>10913.38</v>
      </c>
      <c r="W3042">
        <v>1131.42</v>
      </c>
      <c r="X3042">
        <v>78.930000000000007</v>
      </c>
    </row>
    <row r="3043" spans="1:24" x14ac:dyDescent="0.55000000000000004">
      <c r="A3043" s="5">
        <v>40819</v>
      </c>
      <c r="B3043">
        <v>0.08</v>
      </c>
      <c r="C3043">
        <v>0.02</v>
      </c>
      <c r="D3043">
        <v>0.06</v>
      </c>
      <c r="E3043">
        <v>0.12</v>
      </c>
      <c r="F3043">
        <v>0.24</v>
      </c>
      <c r="G3043">
        <v>0.39</v>
      </c>
      <c r="H3043">
        <v>0.87</v>
      </c>
      <c r="I3043">
        <v>1.33</v>
      </c>
      <c r="J3043">
        <v>1.8</v>
      </c>
      <c r="K3043">
        <v>2.5099999999999998</v>
      </c>
      <c r="L3043">
        <v>2.76</v>
      </c>
      <c r="M3043">
        <v>-0.61</v>
      </c>
      <c r="N3043">
        <v>7.0000000000000007E-2</v>
      </c>
      <c r="O3043">
        <v>0.57999999999999996</v>
      </c>
      <c r="P3043">
        <v>0.86</v>
      </c>
      <c r="Q3043">
        <v>0.24</v>
      </c>
      <c r="R3043">
        <v>0.30249999999999999</v>
      </c>
      <c r="S3043">
        <v>0.37761</v>
      </c>
      <c r="T3043">
        <v>0.56138999999999994</v>
      </c>
      <c r="U3043">
        <v>0.86882999999999999</v>
      </c>
      <c r="V3043">
        <v>10655.3</v>
      </c>
      <c r="W3043">
        <v>1099.23</v>
      </c>
      <c r="X3043">
        <v>77.34</v>
      </c>
    </row>
    <row r="3044" spans="1:24" x14ac:dyDescent="0.55000000000000004">
      <c r="A3044" s="5">
        <v>40820</v>
      </c>
      <c r="B3044">
        <v>7.0000000000000007E-2</v>
      </c>
      <c r="C3044">
        <v>0.01</v>
      </c>
      <c r="D3044">
        <v>0.04</v>
      </c>
      <c r="E3044">
        <v>0.11</v>
      </c>
      <c r="F3044">
        <v>0.25</v>
      </c>
      <c r="G3044">
        <v>0.4</v>
      </c>
      <c r="H3044">
        <v>0.9</v>
      </c>
      <c r="I3044">
        <v>1.35</v>
      </c>
      <c r="J3044">
        <v>1.81</v>
      </c>
      <c r="K3044">
        <v>2.5299999999999998</v>
      </c>
      <c r="L3044">
        <v>2.77</v>
      </c>
      <c r="M3044">
        <v>-0.59</v>
      </c>
      <c r="N3044">
        <v>0.05</v>
      </c>
      <c r="O3044">
        <v>0.55000000000000004</v>
      </c>
      <c r="P3044">
        <v>0.83</v>
      </c>
      <c r="Q3044">
        <v>0.24110999999999999</v>
      </c>
      <c r="R3044">
        <v>0.30410999999999999</v>
      </c>
      <c r="S3044">
        <v>0.38094</v>
      </c>
      <c r="T3044">
        <v>0.56699999999999995</v>
      </c>
      <c r="U3044">
        <v>0.875</v>
      </c>
      <c r="V3044">
        <v>10808.71</v>
      </c>
      <c r="W3044">
        <v>1123.95</v>
      </c>
      <c r="X3044">
        <v>75.400000000000006</v>
      </c>
    </row>
    <row r="3045" spans="1:24" x14ac:dyDescent="0.55000000000000004">
      <c r="A3045" s="5">
        <v>40821</v>
      </c>
      <c r="B3045">
        <v>7.0000000000000007E-2</v>
      </c>
      <c r="C3045">
        <v>0</v>
      </c>
      <c r="D3045">
        <v>0.03</v>
      </c>
      <c r="E3045">
        <v>0.1</v>
      </c>
      <c r="F3045">
        <v>0.25</v>
      </c>
      <c r="G3045">
        <v>0.43</v>
      </c>
      <c r="H3045">
        <v>0.96</v>
      </c>
      <c r="I3045">
        <v>1.45</v>
      </c>
      <c r="J3045">
        <v>1.92</v>
      </c>
      <c r="K3045">
        <v>2.62</v>
      </c>
      <c r="L3045">
        <v>2.87</v>
      </c>
      <c r="M3045">
        <v>-0.54</v>
      </c>
      <c r="N3045">
        <v>0.12</v>
      </c>
      <c r="O3045">
        <v>0.62</v>
      </c>
      <c r="P3045">
        <v>0.9</v>
      </c>
      <c r="Q3045">
        <v>0.24067</v>
      </c>
      <c r="R3045">
        <v>0.30488999999999999</v>
      </c>
      <c r="S3045">
        <v>0.38361000000000001</v>
      </c>
      <c r="T3045">
        <v>0.57160999999999995</v>
      </c>
      <c r="U3045">
        <v>0.88249999999999995</v>
      </c>
      <c r="V3045">
        <v>10939.95</v>
      </c>
      <c r="W3045">
        <v>1144.03</v>
      </c>
      <c r="X3045">
        <v>79.41</v>
      </c>
    </row>
    <row r="3046" spans="1:24" x14ac:dyDescent="0.55000000000000004">
      <c r="A3046" s="5">
        <v>40822</v>
      </c>
      <c r="B3046">
        <v>7.0000000000000007E-2</v>
      </c>
      <c r="C3046">
        <v>0.01</v>
      </c>
      <c r="D3046">
        <v>0.03</v>
      </c>
      <c r="E3046">
        <v>0.09</v>
      </c>
      <c r="F3046">
        <v>0.28999999999999998</v>
      </c>
      <c r="G3046">
        <v>0.46</v>
      </c>
      <c r="H3046">
        <v>1.01</v>
      </c>
      <c r="I3046">
        <v>1.52</v>
      </c>
      <c r="J3046">
        <v>2.0099999999999998</v>
      </c>
      <c r="K3046">
        <v>2.71</v>
      </c>
      <c r="L3046">
        <v>2.96</v>
      </c>
      <c r="M3046">
        <v>-0.56999999999999995</v>
      </c>
      <c r="N3046">
        <v>0.13</v>
      </c>
      <c r="O3046">
        <v>0.65</v>
      </c>
      <c r="P3046">
        <v>0.93</v>
      </c>
      <c r="Q3046">
        <v>0.24232999999999999</v>
      </c>
      <c r="R3046">
        <v>0.30821999999999999</v>
      </c>
      <c r="S3046">
        <v>0.38778000000000001</v>
      </c>
      <c r="T3046">
        <v>0.57799999999999996</v>
      </c>
      <c r="U3046">
        <v>0.88849999999999996</v>
      </c>
      <c r="V3046">
        <v>11123.33</v>
      </c>
      <c r="W3046">
        <v>1164.97</v>
      </c>
      <c r="X3046">
        <v>82.32</v>
      </c>
    </row>
    <row r="3047" spans="1:24" x14ac:dyDescent="0.55000000000000004">
      <c r="A3047" s="5">
        <v>40823</v>
      </c>
      <c r="B3047">
        <v>7.0000000000000007E-2</v>
      </c>
      <c r="C3047">
        <v>0.01</v>
      </c>
      <c r="D3047">
        <v>0.04</v>
      </c>
      <c r="E3047">
        <v>0.11</v>
      </c>
      <c r="F3047">
        <v>0.3</v>
      </c>
      <c r="G3047">
        <v>0.5</v>
      </c>
      <c r="H3047">
        <v>1.08</v>
      </c>
      <c r="I3047">
        <v>1.61</v>
      </c>
      <c r="J3047">
        <v>2.1</v>
      </c>
      <c r="K3047">
        <v>2.78</v>
      </c>
      <c r="L3047">
        <v>3.02</v>
      </c>
      <c r="M3047">
        <v>-0.55000000000000004</v>
      </c>
      <c r="N3047">
        <v>0.16</v>
      </c>
      <c r="O3047">
        <v>0.68</v>
      </c>
      <c r="P3047">
        <v>0.95</v>
      </c>
      <c r="Q3047">
        <v>0.24288999999999999</v>
      </c>
      <c r="R3047">
        <v>0.311</v>
      </c>
      <c r="S3047">
        <v>0.39111000000000001</v>
      </c>
      <c r="T3047">
        <v>0.58055999999999996</v>
      </c>
      <c r="U3047">
        <v>0.89266999999999996</v>
      </c>
      <c r="V3047">
        <v>11103.12</v>
      </c>
      <c r="W3047">
        <v>1155.46</v>
      </c>
      <c r="X3047">
        <v>82.7</v>
      </c>
    </row>
    <row r="3048" spans="1:24" x14ac:dyDescent="0.55000000000000004">
      <c r="A3048" s="5">
        <v>40826</v>
      </c>
      <c r="B3048" t="e">
        <v>#N/A</v>
      </c>
      <c r="C3048" t="e">
        <v>#N/A</v>
      </c>
      <c r="D3048" t="e">
        <v>#N/A</v>
      </c>
      <c r="E3048" t="e">
        <v>#N/A</v>
      </c>
      <c r="F3048" t="e">
        <v>#N/A</v>
      </c>
      <c r="G3048" t="e">
        <v>#N/A</v>
      </c>
      <c r="H3048" t="e">
        <v>#N/A</v>
      </c>
      <c r="I3048" t="e">
        <v>#N/A</v>
      </c>
      <c r="J3048" t="e">
        <v>#N/A</v>
      </c>
      <c r="K3048" t="e">
        <v>#N/A</v>
      </c>
      <c r="L3048" t="e">
        <v>#N/A</v>
      </c>
      <c r="M3048" t="e">
        <v>#N/A</v>
      </c>
      <c r="N3048" t="e">
        <v>#N/A</v>
      </c>
      <c r="O3048" t="e">
        <v>#N/A</v>
      </c>
      <c r="P3048" t="e">
        <v>#N/A</v>
      </c>
      <c r="Q3048">
        <v>0.24299999999999999</v>
      </c>
      <c r="R3048">
        <v>0.31233</v>
      </c>
      <c r="S3048">
        <v>0.39417000000000002</v>
      </c>
      <c r="T3048">
        <v>0.58250000000000002</v>
      </c>
      <c r="U3048">
        <v>0.89600000000000002</v>
      </c>
      <c r="V3048">
        <v>11433.18</v>
      </c>
      <c r="W3048">
        <v>1194.8900000000001</v>
      </c>
      <c r="X3048">
        <v>85.14</v>
      </c>
    </row>
    <row r="3049" spans="1:24" x14ac:dyDescent="0.55000000000000004">
      <c r="A3049" s="5">
        <v>40827</v>
      </c>
      <c r="B3049">
        <v>7.0000000000000007E-2</v>
      </c>
      <c r="C3049">
        <v>0.02</v>
      </c>
      <c r="D3049">
        <v>0.05</v>
      </c>
      <c r="E3049">
        <v>0.12</v>
      </c>
      <c r="F3049">
        <v>0.32</v>
      </c>
      <c r="G3049">
        <v>0.54</v>
      </c>
      <c r="H3049">
        <v>1.1399999999999999</v>
      </c>
      <c r="I3049">
        <v>1.68</v>
      </c>
      <c r="J3049">
        <v>2.1800000000000002</v>
      </c>
      <c r="K3049">
        <v>2.87</v>
      </c>
      <c r="L3049">
        <v>3.11</v>
      </c>
      <c r="M3049">
        <v>-0.51</v>
      </c>
      <c r="N3049">
        <v>0.23</v>
      </c>
      <c r="O3049">
        <v>0.75</v>
      </c>
      <c r="P3049">
        <v>1.02</v>
      </c>
      <c r="Q3049">
        <v>0.24310999999999999</v>
      </c>
      <c r="R3049">
        <v>0.31272</v>
      </c>
      <c r="S3049">
        <v>0.39750000000000002</v>
      </c>
      <c r="T3049">
        <v>0.58694000000000002</v>
      </c>
      <c r="U3049">
        <v>0.90132999999999996</v>
      </c>
      <c r="V3049">
        <v>11416.3</v>
      </c>
      <c r="W3049">
        <v>1195.54</v>
      </c>
      <c r="X3049">
        <v>85.54</v>
      </c>
    </row>
    <row r="3050" spans="1:24" x14ac:dyDescent="0.55000000000000004">
      <c r="A3050" s="5">
        <v>40828</v>
      </c>
      <c r="B3050">
        <v>7.0000000000000007E-2</v>
      </c>
      <c r="C3050">
        <v>0.02</v>
      </c>
      <c r="D3050">
        <v>0.06</v>
      </c>
      <c r="E3050">
        <v>0.09</v>
      </c>
      <c r="F3050">
        <v>0.28999999999999998</v>
      </c>
      <c r="G3050">
        <v>0.54</v>
      </c>
      <c r="H3050">
        <v>1.17</v>
      </c>
      <c r="I3050">
        <v>1.72</v>
      </c>
      <c r="J3050">
        <v>2.2400000000000002</v>
      </c>
      <c r="K3050">
        <v>2.94</v>
      </c>
      <c r="L3050">
        <v>3.19</v>
      </c>
      <c r="M3050">
        <v>-0.5</v>
      </c>
      <c r="N3050">
        <v>0.26</v>
      </c>
      <c r="O3050">
        <v>0.8</v>
      </c>
      <c r="P3050">
        <v>1.08</v>
      </c>
      <c r="Q3050">
        <v>0.24321999999999999</v>
      </c>
      <c r="R3050">
        <v>0.31394</v>
      </c>
      <c r="S3050">
        <v>0.40083000000000002</v>
      </c>
      <c r="T3050">
        <v>0.58806000000000003</v>
      </c>
      <c r="U3050">
        <v>0.90400000000000003</v>
      </c>
      <c r="V3050">
        <v>11518.85</v>
      </c>
      <c r="W3050">
        <v>1207.25</v>
      </c>
      <c r="X3050">
        <v>85.3</v>
      </c>
    </row>
    <row r="3051" spans="1:24" x14ac:dyDescent="0.55000000000000004">
      <c r="A3051" s="5">
        <v>40829</v>
      </c>
      <c r="B3051">
        <v>7.0000000000000007E-2</v>
      </c>
      <c r="C3051">
        <v>0.02</v>
      </c>
      <c r="D3051">
        <v>0.05</v>
      </c>
      <c r="E3051">
        <v>0.11</v>
      </c>
      <c r="F3051">
        <v>0.28999999999999998</v>
      </c>
      <c r="G3051">
        <v>0.51</v>
      </c>
      <c r="H3051">
        <v>1.1100000000000001</v>
      </c>
      <c r="I3051">
        <v>1.67</v>
      </c>
      <c r="J3051">
        <v>2.19</v>
      </c>
      <c r="K3051">
        <v>2.9</v>
      </c>
      <c r="L3051">
        <v>3.15</v>
      </c>
      <c r="M3051">
        <v>-0.5</v>
      </c>
      <c r="N3051">
        <v>0.27</v>
      </c>
      <c r="O3051">
        <v>0.8</v>
      </c>
      <c r="P3051">
        <v>1.08</v>
      </c>
      <c r="Q3051">
        <v>0.24332999999999999</v>
      </c>
      <c r="R3051">
        <v>0.31572</v>
      </c>
      <c r="S3051">
        <v>0.40305999999999997</v>
      </c>
      <c r="T3051">
        <v>0.59167000000000003</v>
      </c>
      <c r="U3051">
        <v>0.90617000000000003</v>
      </c>
      <c r="V3051">
        <v>11478.13</v>
      </c>
      <c r="W3051">
        <v>1203.6600000000001</v>
      </c>
      <c r="X3051">
        <v>83.96</v>
      </c>
    </row>
    <row r="3052" spans="1:24" x14ac:dyDescent="0.55000000000000004">
      <c r="A3052" s="5">
        <v>40830</v>
      </c>
      <c r="B3052">
        <v>7.0000000000000007E-2</v>
      </c>
      <c r="C3052">
        <v>0.02</v>
      </c>
      <c r="D3052">
        <v>0.06</v>
      </c>
      <c r="E3052">
        <v>0.11</v>
      </c>
      <c r="F3052">
        <v>0.28000000000000003</v>
      </c>
      <c r="G3052">
        <v>0.5</v>
      </c>
      <c r="H3052">
        <v>1.1200000000000001</v>
      </c>
      <c r="I3052">
        <v>1.71</v>
      </c>
      <c r="J3052">
        <v>2.2599999999999998</v>
      </c>
      <c r="K3052">
        <v>2.97</v>
      </c>
      <c r="L3052">
        <v>3.22</v>
      </c>
      <c r="M3052">
        <v>-0.54</v>
      </c>
      <c r="N3052">
        <v>0.28000000000000003</v>
      </c>
      <c r="O3052">
        <v>0.84</v>
      </c>
      <c r="P3052">
        <v>1.1200000000000001</v>
      </c>
      <c r="Q3052">
        <v>0.24332999999999999</v>
      </c>
      <c r="R3052">
        <v>0.31683</v>
      </c>
      <c r="S3052">
        <v>0.40472000000000002</v>
      </c>
      <c r="T3052">
        <v>0.59306000000000003</v>
      </c>
      <c r="U3052">
        <v>0.90949999999999998</v>
      </c>
      <c r="V3052">
        <v>11644.49</v>
      </c>
      <c r="W3052">
        <v>1224.58</v>
      </c>
      <c r="X3052">
        <v>86.8</v>
      </c>
    </row>
    <row r="3053" spans="1:24" x14ac:dyDescent="0.55000000000000004">
      <c r="A3053" s="5">
        <v>40833</v>
      </c>
      <c r="B3053">
        <v>7.0000000000000007E-2</v>
      </c>
      <c r="C3053">
        <v>0.04</v>
      </c>
      <c r="D3053">
        <v>0.06</v>
      </c>
      <c r="E3053">
        <v>0.12</v>
      </c>
      <c r="F3053">
        <v>0.28000000000000003</v>
      </c>
      <c r="G3053">
        <v>0.48</v>
      </c>
      <c r="H3053">
        <v>1.08</v>
      </c>
      <c r="I3053">
        <v>1.65</v>
      </c>
      <c r="J3053">
        <v>2.1800000000000002</v>
      </c>
      <c r="K3053">
        <v>2.88</v>
      </c>
      <c r="L3053">
        <v>3.13</v>
      </c>
      <c r="M3053">
        <v>-0.57999999999999996</v>
      </c>
      <c r="N3053">
        <v>0.24</v>
      </c>
      <c r="O3053">
        <v>0.79</v>
      </c>
      <c r="P3053">
        <v>1.07</v>
      </c>
      <c r="Q3053">
        <v>0.24443999999999999</v>
      </c>
      <c r="R3053">
        <v>0.31889000000000001</v>
      </c>
      <c r="S3053">
        <v>0.40583000000000002</v>
      </c>
      <c r="T3053">
        <v>0.59555999999999998</v>
      </c>
      <c r="U3053">
        <v>0.91093999999999997</v>
      </c>
      <c r="V3053">
        <v>11397</v>
      </c>
      <c r="W3053">
        <v>1200.8599999999999</v>
      </c>
      <c r="X3053">
        <v>86.38</v>
      </c>
    </row>
    <row r="3054" spans="1:24" x14ac:dyDescent="0.55000000000000004">
      <c r="A3054" s="5">
        <v>40834</v>
      </c>
      <c r="B3054">
        <v>7.0000000000000007E-2</v>
      </c>
      <c r="C3054">
        <v>0.04</v>
      </c>
      <c r="D3054">
        <v>7.0000000000000007E-2</v>
      </c>
      <c r="E3054">
        <v>0.12</v>
      </c>
      <c r="F3054">
        <v>0.28000000000000003</v>
      </c>
      <c r="G3054">
        <v>0.47</v>
      </c>
      <c r="H3054">
        <v>1.07</v>
      </c>
      <c r="I3054">
        <v>1.64</v>
      </c>
      <c r="J3054">
        <v>2.19</v>
      </c>
      <c r="K3054">
        <v>2.91</v>
      </c>
      <c r="L3054">
        <v>3.17</v>
      </c>
      <c r="M3054">
        <v>-0.65</v>
      </c>
      <c r="N3054">
        <v>0.22</v>
      </c>
      <c r="O3054">
        <v>0.77</v>
      </c>
      <c r="P3054">
        <v>1.05</v>
      </c>
      <c r="Q3054">
        <v>0.24471999999999999</v>
      </c>
      <c r="R3054">
        <v>0.31972</v>
      </c>
      <c r="S3054">
        <v>0.40916999999999998</v>
      </c>
      <c r="T3054">
        <v>0.59777999999999998</v>
      </c>
      <c r="U3054">
        <v>0.91317000000000004</v>
      </c>
      <c r="V3054">
        <v>11577.05</v>
      </c>
      <c r="W3054">
        <v>1225.3800000000001</v>
      </c>
      <c r="X3054">
        <v>88.34</v>
      </c>
    </row>
    <row r="3055" spans="1:24" x14ac:dyDescent="0.55000000000000004">
      <c r="A3055" s="5">
        <v>40835</v>
      </c>
      <c r="B3055">
        <v>7.0000000000000007E-2</v>
      </c>
      <c r="C3055">
        <v>0.03</v>
      </c>
      <c r="D3055">
        <v>0.06</v>
      </c>
      <c r="E3055">
        <v>0.11</v>
      </c>
      <c r="F3055">
        <v>0.28000000000000003</v>
      </c>
      <c r="G3055">
        <v>0.46</v>
      </c>
      <c r="H3055">
        <v>1.05</v>
      </c>
      <c r="I3055">
        <v>1.62</v>
      </c>
      <c r="J3055">
        <v>2.1800000000000002</v>
      </c>
      <c r="K3055">
        <v>2.9</v>
      </c>
      <c r="L3055">
        <v>3.17</v>
      </c>
      <c r="M3055">
        <v>-0.66</v>
      </c>
      <c r="N3055">
        <v>0.23</v>
      </c>
      <c r="O3055">
        <v>0.77</v>
      </c>
      <c r="P3055">
        <v>1.04</v>
      </c>
      <c r="Q3055">
        <v>0.24471999999999999</v>
      </c>
      <c r="R3055">
        <v>0.32</v>
      </c>
      <c r="S3055">
        <v>0.41166999999999998</v>
      </c>
      <c r="T3055">
        <v>0.60028000000000004</v>
      </c>
      <c r="U3055">
        <v>0.91561000000000003</v>
      </c>
      <c r="V3055">
        <v>11504.62</v>
      </c>
      <c r="W3055">
        <v>1209.8800000000001</v>
      </c>
      <c r="X3055">
        <v>86.11</v>
      </c>
    </row>
    <row r="3056" spans="1:24" x14ac:dyDescent="0.55000000000000004">
      <c r="A3056" s="5">
        <v>40836</v>
      </c>
      <c r="B3056">
        <v>7.0000000000000007E-2</v>
      </c>
      <c r="C3056">
        <v>0.03</v>
      </c>
      <c r="D3056">
        <v>0.06</v>
      </c>
      <c r="E3056">
        <v>0.12</v>
      </c>
      <c r="F3056">
        <v>0.28000000000000003</v>
      </c>
      <c r="G3056">
        <v>0.46</v>
      </c>
      <c r="H3056">
        <v>1.07</v>
      </c>
      <c r="I3056">
        <v>1.64</v>
      </c>
      <c r="J3056">
        <v>2.2000000000000002</v>
      </c>
      <c r="K3056">
        <v>2.92</v>
      </c>
      <c r="L3056">
        <v>3.19</v>
      </c>
      <c r="M3056">
        <v>-0.65</v>
      </c>
      <c r="N3056">
        <v>0.22</v>
      </c>
      <c r="O3056">
        <v>0.74</v>
      </c>
      <c r="P3056">
        <v>0.99</v>
      </c>
      <c r="Q3056">
        <v>0.24471999999999999</v>
      </c>
      <c r="R3056">
        <v>0.32250000000000001</v>
      </c>
      <c r="S3056">
        <v>0.41555999999999998</v>
      </c>
      <c r="T3056">
        <v>0.60250000000000004</v>
      </c>
      <c r="U3056">
        <v>0.91861000000000004</v>
      </c>
      <c r="V3056">
        <v>11541.78</v>
      </c>
      <c r="W3056">
        <v>1215.3900000000001</v>
      </c>
      <c r="X3056">
        <v>86.07</v>
      </c>
    </row>
    <row r="3057" spans="1:24" x14ac:dyDescent="0.55000000000000004">
      <c r="A3057" s="5">
        <v>40837</v>
      </c>
      <c r="B3057">
        <v>7.0000000000000007E-2</v>
      </c>
      <c r="C3057">
        <v>0.02</v>
      </c>
      <c r="D3057">
        <v>0.05</v>
      </c>
      <c r="E3057">
        <v>0.12</v>
      </c>
      <c r="F3057">
        <v>0.3</v>
      </c>
      <c r="G3057">
        <v>0.46</v>
      </c>
      <c r="H3057">
        <v>1.08</v>
      </c>
      <c r="I3057">
        <v>1.66</v>
      </c>
      <c r="J3057">
        <v>2.23</v>
      </c>
      <c r="K3057">
        <v>2.98</v>
      </c>
      <c r="L3057">
        <v>3.26</v>
      </c>
      <c r="M3057">
        <v>-0.66</v>
      </c>
      <c r="N3057">
        <v>0.23</v>
      </c>
      <c r="O3057">
        <v>0.79</v>
      </c>
      <c r="P3057">
        <v>1.06</v>
      </c>
      <c r="Q3057">
        <v>0.24471999999999999</v>
      </c>
      <c r="R3057">
        <v>0.32417000000000001</v>
      </c>
      <c r="S3057">
        <v>0.41832999999999998</v>
      </c>
      <c r="T3057">
        <v>0.60667000000000004</v>
      </c>
      <c r="U3057">
        <v>0.92139000000000004</v>
      </c>
      <c r="V3057">
        <v>11808.79</v>
      </c>
      <c r="W3057">
        <v>1238.25</v>
      </c>
      <c r="X3057">
        <v>87.19</v>
      </c>
    </row>
    <row r="3058" spans="1:24" x14ac:dyDescent="0.55000000000000004">
      <c r="A3058" s="5">
        <v>40840</v>
      </c>
      <c r="B3058">
        <v>7.0000000000000007E-2</v>
      </c>
      <c r="C3058">
        <v>0.02</v>
      </c>
      <c r="D3058">
        <v>0.06</v>
      </c>
      <c r="E3058">
        <v>0.11</v>
      </c>
      <c r="F3058">
        <v>0.3</v>
      </c>
      <c r="G3058">
        <v>0.47</v>
      </c>
      <c r="H3058">
        <v>1.1000000000000001</v>
      </c>
      <c r="I3058">
        <v>1.7</v>
      </c>
      <c r="J3058">
        <v>2.25</v>
      </c>
      <c r="K3058">
        <v>3</v>
      </c>
      <c r="L3058">
        <v>3.27</v>
      </c>
      <c r="M3058">
        <v>-0.66</v>
      </c>
      <c r="N3058">
        <v>0.23</v>
      </c>
      <c r="O3058">
        <v>0.77</v>
      </c>
      <c r="P3058">
        <v>1.04</v>
      </c>
      <c r="Q3058">
        <v>0.24471999999999999</v>
      </c>
      <c r="R3058">
        <v>0.32511000000000001</v>
      </c>
      <c r="S3058">
        <v>0.42027999999999999</v>
      </c>
      <c r="T3058">
        <v>0.61</v>
      </c>
      <c r="U3058">
        <v>0.92393999999999998</v>
      </c>
      <c r="V3058">
        <v>11913.62</v>
      </c>
      <c r="W3058">
        <v>1254.19</v>
      </c>
      <c r="X3058">
        <v>91.12</v>
      </c>
    </row>
    <row r="3059" spans="1:24" x14ac:dyDescent="0.55000000000000004">
      <c r="A3059" s="5">
        <v>40841</v>
      </c>
      <c r="B3059">
        <v>7.0000000000000007E-2</v>
      </c>
      <c r="C3059">
        <v>0.01</v>
      </c>
      <c r="D3059">
        <v>0.06</v>
      </c>
      <c r="E3059">
        <v>0.11</v>
      </c>
      <c r="F3059">
        <v>0.26</v>
      </c>
      <c r="G3059">
        <v>0.43</v>
      </c>
      <c r="H3059">
        <v>1.01</v>
      </c>
      <c r="I3059">
        <v>1.6</v>
      </c>
      <c r="J3059">
        <v>2.14</v>
      </c>
      <c r="K3059">
        <v>2.86</v>
      </c>
      <c r="L3059">
        <v>3.13</v>
      </c>
      <c r="M3059">
        <v>-0.75</v>
      </c>
      <c r="N3059">
        <v>0.12</v>
      </c>
      <c r="O3059">
        <v>0.65</v>
      </c>
      <c r="P3059">
        <v>0.9</v>
      </c>
      <c r="Q3059">
        <v>0.24471999999999999</v>
      </c>
      <c r="R3059">
        <v>0.32661000000000001</v>
      </c>
      <c r="S3059">
        <v>0.42221999999999998</v>
      </c>
      <c r="T3059">
        <v>0.61221999999999999</v>
      </c>
      <c r="U3059">
        <v>0.92556000000000005</v>
      </c>
      <c r="V3059">
        <v>11706.62</v>
      </c>
      <c r="W3059">
        <v>1229.05</v>
      </c>
      <c r="X3059">
        <v>92.98</v>
      </c>
    </row>
    <row r="3060" spans="1:24" x14ac:dyDescent="0.55000000000000004">
      <c r="A3060" s="5">
        <v>40842</v>
      </c>
      <c r="B3060">
        <v>0.08</v>
      </c>
      <c r="C3060">
        <v>0.02</v>
      </c>
      <c r="D3060">
        <v>0.06</v>
      </c>
      <c r="E3060">
        <v>0.13</v>
      </c>
      <c r="F3060">
        <v>0.28000000000000003</v>
      </c>
      <c r="G3060">
        <v>0.48</v>
      </c>
      <c r="H3060">
        <v>1.0900000000000001</v>
      </c>
      <c r="I3060">
        <v>1.68</v>
      </c>
      <c r="J3060">
        <v>2.23</v>
      </c>
      <c r="K3060">
        <v>2.95</v>
      </c>
      <c r="L3060">
        <v>3.22</v>
      </c>
      <c r="M3060">
        <v>-0.74</v>
      </c>
      <c r="N3060">
        <v>0.15</v>
      </c>
      <c r="O3060">
        <v>0.68</v>
      </c>
      <c r="P3060">
        <v>0.92</v>
      </c>
      <c r="Q3060">
        <v>0.24582999999999999</v>
      </c>
      <c r="R3060">
        <v>0.32922000000000001</v>
      </c>
      <c r="S3060">
        <v>0.42471999999999999</v>
      </c>
      <c r="T3060">
        <v>0.61556</v>
      </c>
      <c r="U3060">
        <v>0.92717000000000005</v>
      </c>
      <c r="V3060">
        <v>11869.04</v>
      </c>
      <c r="W3060">
        <v>1242</v>
      </c>
      <c r="X3060">
        <v>90.2</v>
      </c>
    </row>
    <row r="3061" spans="1:24" x14ac:dyDescent="0.55000000000000004">
      <c r="A3061" s="5">
        <v>40843</v>
      </c>
      <c r="B3061">
        <v>7.0000000000000007E-2</v>
      </c>
      <c r="C3061">
        <v>0.02</v>
      </c>
      <c r="D3061">
        <v>7.0000000000000007E-2</v>
      </c>
      <c r="E3061">
        <v>0.14000000000000001</v>
      </c>
      <c r="F3061">
        <v>0.31</v>
      </c>
      <c r="G3061">
        <v>0.53</v>
      </c>
      <c r="H3061">
        <v>1.2</v>
      </c>
      <c r="I3061">
        <v>1.83</v>
      </c>
      <c r="J3061">
        <v>2.42</v>
      </c>
      <c r="K3061">
        <v>3.18</v>
      </c>
      <c r="L3061">
        <v>3.45</v>
      </c>
      <c r="M3061">
        <v>-0.74</v>
      </c>
      <c r="N3061">
        <v>0.24</v>
      </c>
      <c r="O3061">
        <v>0.82</v>
      </c>
      <c r="P3061">
        <v>1.07</v>
      </c>
      <c r="Q3061">
        <v>0.24582999999999999</v>
      </c>
      <c r="R3061">
        <v>0.33183000000000001</v>
      </c>
      <c r="S3061">
        <v>0.42806</v>
      </c>
      <c r="T3061">
        <v>0.61889000000000005</v>
      </c>
      <c r="U3061">
        <v>0.93128</v>
      </c>
      <c r="V3061">
        <v>12208.55</v>
      </c>
      <c r="W3061">
        <v>1284.5899999999999</v>
      </c>
      <c r="X3061">
        <v>93.96</v>
      </c>
    </row>
    <row r="3062" spans="1:24" x14ac:dyDescent="0.55000000000000004">
      <c r="A3062" s="5">
        <v>40844</v>
      </c>
      <c r="B3062">
        <v>7.0000000000000007E-2</v>
      </c>
      <c r="C3062">
        <v>0.01</v>
      </c>
      <c r="D3062">
        <v>0.06</v>
      </c>
      <c r="E3062">
        <v>0.13</v>
      </c>
      <c r="F3062">
        <v>0.28000000000000003</v>
      </c>
      <c r="G3062">
        <v>0.5</v>
      </c>
      <c r="H3062">
        <v>1.1299999999999999</v>
      </c>
      <c r="I3062">
        <v>1.74</v>
      </c>
      <c r="J3062">
        <v>2.34</v>
      </c>
      <c r="K3062">
        <v>3.09</v>
      </c>
      <c r="L3062">
        <v>3.36</v>
      </c>
      <c r="M3062">
        <v>-0.8</v>
      </c>
      <c r="N3062">
        <v>0.19</v>
      </c>
      <c r="O3062">
        <v>0.76</v>
      </c>
      <c r="P3062">
        <v>1.02</v>
      </c>
      <c r="Q3062">
        <v>0.24582999999999999</v>
      </c>
      <c r="R3062">
        <v>0.33472000000000002</v>
      </c>
      <c r="S3062">
        <v>0.42943999999999999</v>
      </c>
      <c r="T3062">
        <v>0.61972000000000005</v>
      </c>
      <c r="U3062">
        <v>0.93371999999999999</v>
      </c>
      <c r="V3062">
        <v>12231.11</v>
      </c>
      <c r="W3062">
        <v>1285.0899999999999</v>
      </c>
      <c r="X3062">
        <v>93.32</v>
      </c>
    </row>
    <row r="3063" spans="1:24" x14ac:dyDescent="0.55000000000000004">
      <c r="A3063" s="5">
        <v>40847</v>
      </c>
      <c r="B3063">
        <v>0.09</v>
      </c>
      <c r="C3063">
        <v>0.01</v>
      </c>
      <c r="D3063">
        <v>0.06</v>
      </c>
      <c r="E3063">
        <v>0.12</v>
      </c>
      <c r="F3063">
        <v>0.25</v>
      </c>
      <c r="G3063">
        <v>0.41</v>
      </c>
      <c r="H3063">
        <v>0.99</v>
      </c>
      <c r="I3063">
        <v>1.58</v>
      </c>
      <c r="J3063">
        <v>2.17</v>
      </c>
      <c r="K3063">
        <v>2.89</v>
      </c>
      <c r="L3063">
        <v>3.16</v>
      </c>
      <c r="M3063">
        <v>-0.89</v>
      </c>
      <c r="N3063">
        <v>0.08</v>
      </c>
      <c r="O3063">
        <v>0.61</v>
      </c>
      <c r="P3063">
        <v>0.85</v>
      </c>
      <c r="Q3063">
        <v>0.24528</v>
      </c>
      <c r="R3063">
        <v>0.33400000000000002</v>
      </c>
      <c r="S3063">
        <v>0.42943999999999999</v>
      </c>
      <c r="T3063">
        <v>0.61943999999999999</v>
      </c>
      <c r="U3063">
        <v>0.93561000000000005</v>
      </c>
      <c r="V3063">
        <v>11955.01</v>
      </c>
      <c r="W3063">
        <v>1253.3</v>
      </c>
      <c r="X3063">
        <v>93.19</v>
      </c>
    </row>
    <row r="3064" spans="1:24" x14ac:dyDescent="0.55000000000000004">
      <c r="A3064" s="5">
        <v>40848</v>
      </c>
      <c r="B3064">
        <v>0.08</v>
      </c>
      <c r="C3064">
        <v>0.01</v>
      </c>
      <c r="D3064">
        <v>0.05</v>
      </c>
      <c r="E3064">
        <v>0.13</v>
      </c>
      <c r="F3064">
        <v>0.23</v>
      </c>
      <c r="G3064">
        <v>0.38</v>
      </c>
      <c r="H3064">
        <v>0.9</v>
      </c>
      <c r="I3064">
        <v>1.45</v>
      </c>
      <c r="J3064">
        <v>2.0099999999999998</v>
      </c>
      <c r="K3064">
        <v>2.73</v>
      </c>
      <c r="L3064">
        <v>2.99</v>
      </c>
      <c r="M3064">
        <v>-0.92</v>
      </c>
      <c r="N3064">
        <v>-0.04</v>
      </c>
      <c r="O3064">
        <v>0.49</v>
      </c>
      <c r="P3064">
        <v>0.72</v>
      </c>
      <c r="Q3064">
        <v>0.24528</v>
      </c>
      <c r="R3064">
        <v>0.33494000000000002</v>
      </c>
      <c r="S3064">
        <v>0.43167</v>
      </c>
      <c r="T3064">
        <v>0.62250000000000005</v>
      </c>
      <c r="U3064">
        <v>0.93972</v>
      </c>
      <c r="V3064">
        <v>11657.96</v>
      </c>
      <c r="W3064">
        <v>1218.28</v>
      </c>
      <c r="X3064">
        <v>92.19</v>
      </c>
    </row>
    <row r="3065" spans="1:24" x14ac:dyDescent="0.55000000000000004">
      <c r="A3065" s="5">
        <v>40849</v>
      </c>
      <c r="B3065">
        <v>0.08</v>
      </c>
      <c r="C3065">
        <v>0.01</v>
      </c>
      <c r="D3065">
        <v>0.04</v>
      </c>
      <c r="E3065">
        <v>0.11</v>
      </c>
      <c r="F3065">
        <v>0.23</v>
      </c>
      <c r="G3065">
        <v>0.37</v>
      </c>
      <c r="H3065">
        <v>0.89</v>
      </c>
      <c r="I3065">
        <v>1.44</v>
      </c>
      <c r="J3065">
        <v>2.0299999999999998</v>
      </c>
      <c r="K3065">
        <v>2.75</v>
      </c>
      <c r="L3065">
        <v>3.03</v>
      </c>
      <c r="M3065">
        <v>-1.02</v>
      </c>
      <c r="N3065">
        <v>-7.0000000000000007E-2</v>
      </c>
      <c r="O3065">
        <v>0.48</v>
      </c>
      <c r="P3065">
        <v>0.73</v>
      </c>
      <c r="Q3065">
        <v>0.24528</v>
      </c>
      <c r="R3065">
        <v>0.33689000000000002</v>
      </c>
      <c r="S3065">
        <v>0.43306</v>
      </c>
      <c r="T3065">
        <v>0.62388999999999994</v>
      </c>
      <c r="U3065">
        <v>0.94160999999999995</v>
      </c>
      <c r="V3065">
        <v>11836.04</v>
      </c>
      <c r="W3065">
        <v>1237.9000000000001</v>
      </c>
      <c r="X3065">
        <v>92.51</v>
      </c>
    </row>
    <row r="3066" spans="1:24" x14ac:dyDescent="0.55000000000000004">
      <c r="A3066" s="5">
        <v>40850</v>
      </c>
      <c r="B3066">
        <v>0.09</v>
      </c>
      <c r="C3066">
        <v>0.01</v>
      </c>
      <c r="D3066">
        <v>0.04</v>
      </c>
      <c r="E3066">
        <v>0.11</v>
      </c>
      <c r="F3066">
        <v>0.24</v>
      </c>
      <c r="G3066">
        <v>0.39</v>
      </c>
      <c r="H3066">
        <v>0.91</v>
      </c>
      <c r="I3066">
        <v>1.48</v>
      </c>
      <c r="J3066">
        <v>2.09</v>
      </c>
      <c r="K3066">
        <v>2.83</v>
      </c>
      <c r="L3066">
        <v>3.1</v>
      </c>
      <c r="M3066">
        <v>-1</v>
      </c>
      <c r="N3066">
        <v>0</v>
      </c>
      <c r="O3066">
        <v>0.55000000000000004</v>
      </c>
      <c r="P3066">
        <v>0.79</v>
      </c>
      <c r="Q3066">
        <v>0.2475</v>
      </c>
      <c r="R3066">
        <v>0.33728000000000002</v>
      </c>
      <c r="S3066">
        <v>0.435</v>
      </c>
      <c r="T3066">
        <v>0.62694000000000005</v>
      </c>
      <c r="U3066">
        <v>0.94489000000000001</v>
      </c>
      <c r="V3066">
        <v>12044.47</v>
      </c>
      <c r="W3066">
        <v>1261.1500000000001</v>
      </c>
      <c r="X3066">
        <v>94.07</v>
      </c>
    </row>
    <row r="3067" spans="1:24" x14ac:dyDescent="0.55000000000000004">
      <c r="A3067" s="5">
        <v>40851</v>
      </c>
      <c r="B3067">
        <v>0.08</v>
      </c>
      <c r="C3067">
        <v>0.01</v>
      </c>
      <c r="D3067">
        <v>0.03</v>
      </c>
      <c r="E3067">
        <v>0.11</v>
      </c>
      <c r="F3067">
        <v>0.22</v>
      </c>
      <c r="G3067">
        <v>0.37</v>
      </c>
      <c r="H3067">
        <v>0.88</v>
      </c>
      <c r="I3067">
        <v>1.45</v>
      </c>
      <c r="J3067">
        <v>2.06</v>
      </c>
      <c r="K3067">
        <v>2.81</v>
      </c>
      <c r="L3067">
        <v>3.09</v>
      </c>
      <c r="M3067">
        <v>-1.05</v>
      </c>
      <c r="N3067">
        <v>-0.06</v>
      </c>
      <c r="O3067">
        <v>0.49</v>
      </c>
      <c r="P3067">
        <v>0.74</v>
      </c>
      <c r="Q3067">
        <v>0.2475</v>
      </c>
      <c r="R3067">
        <v>0.33850000000000002</v>
      </c>
      <c r="S3067">
        <v>0.4375</v>
      </c>
      <c r="T3067">
        <v>0.63110999999999995</v>
      </c>
      <c r="U3067">
        <v>0.94882999999999995</v>
      </c>
      <c r="V3067">
        <v>11983.24</v>
      </c>
      <c r="W3067">
        <v>1253.23</v>
      </c>
      <c r="X3067">
        <v>94.26</v>
      </c>
    </row>
    <row r="3068" spans="1:24" x14ac:dyDescent="0.55000000000000004">
      <c r="A3068" s="5">
        <v>40854</v>
      </c>
      <c r="B3068">
        <v>0.08</v>
      </c>
      <c r="C3068">
        <v>0.01</v>
      </c>
      <c r="D3068">
        <v>0.04</v>
      </c>
      <c r="E3068">
        <v>0.09</v>
      </c>
      <c r="F3068">
        <v>0.25</v>
      </c>
      <c r="G3068">
        <v>0.38</v>
      </c>
      <c r="H3068">
        <v>0.88</v>
      </c>
      <c r="I3068">
        <v>1.44</v>
      </c>
      <c r="J3068">
        <v>2.04</v>
      </c>
      <c r="K3068">
        <v>2.77</v>
      </c>
      <c r="L3068">
        <v>3.05</v>
      </c>
      <c r="M3068">
        <v>-1.06</v>
      </c>
      <c r="N3068">
        <v>-0.1</v>
      </c>
      <c r="O3068">
        <v>0.45</v>
      </c>
      <c r="P3068">
        <v>0.69</v>
      </c>
      <c r="Q3068">
        <v>0.24778</v>
      </c>
      <c r="R3068">
        <v>0.34122000000000002</v>
      </c>
      <c r="S3068">
        <v>0.44139</v>
      </c>
      <c r="T3068">
        <v>0.63666999999999996</v>
      </c>
      <c r="U3068">
        <v>0.95372000000000001</v>
      </c>
      <c r="V3068">
        <v>12068.39</v>
      </c>
      <c r="W3068">
        <v>1261.1199999999999</v>
      </c>
      <c r="X3068">
        <v>95.52</v>
      </c>
    </row>
    <row r="3069" spans="1:24" x14ac:dyDescent="0.55000000000000004">
      <c r="A3069" s="5">
        <v>40855</v>
      </c>
      <c r="B3069">
        <v>0.08</v>
      </c>
      <c r="C3069">
        <v>0.01</v>
      </c>
      <c r="D3069">
        <v>0.03</v>
      </c>
      <c r="E3069">
        <v>0.1</v>
      </c>
      <c r="F3069">
        <v>0.25</v>
      </c>
      <c r="G3069">
        <v>0.39</v>
      </c>
      <c r="H3069">
        <v>0.92</v>
      </c>
      <c r="I3069">
        <v>1.5</v>
      </c>
      <c r="J3069">
        <v>2.1</v>
      </c>
      <c r="K3069">
        <v>2.84</v>
      </c>
      <c r="L3069">
        <v>3.13</v>
      </c>
      <c r="M3069">
        <v>-0.97</v>
      </c>
      <c r="N3069">
        <v>-0.03</v>
      </c>
      <c r="O3069">
        <v>0.53</v>
      </c>
      <c r="P3069">
        <v>0.77</v>
      </c>
      <c r="Q3069">
        <v>0.24778</v>
      </c>
      <c r="R3069">
        <v>0.34227999999999997</v>
      </c>
      <c r="S3069">
        <v>0.44417000000000001</v>
      </c>
      <c r="T3069">
        <v>0.64166999999999996</v>
      </c>
      <c r="U3069">
        <v>0.95860999999999996</v>
      </c>
      <c r="V3069">
        <v>12170.18</v>
      </c>
      <c r="W3069">
        <v>1275.92</v>
      </c>
      <c r="X3069">
        <v>96.8</v>
      </c>
    </row>
    <row r="3070" spans="1:24" x14ac:dyDescent="0.55000000000000004">
      <c r="A3070" s="5">
        <v>40856</v>
      </c>
      <c r="B3070">
        <v>0.08</v>
      </c>
      <c r="C3070">
        <v>0.01</v>
      </c>
      <c r="D3070">
        <v>0.04</v>
      </c>
      <c r="E3070">
        <v>0.1</v>
      </c>
      <c r="F3070">
        <v>0.24</v>
      </c>
      <c r="G3070">
        <v>0.37</v>
      </c>
      <c r="H3070">
        <v>0.88</v>
      </c>
      <c r="I3070">
        <v>1.41</v>
      </c>
      <c r="J3070">
        <v>2</v>
      </c>
      <c r="K3070">
        <v>2.73</v>
      </c>
      <c r="L3070">
        <v>3.03</v>
      </c>
      <c r="M3070">
        <v>-0.99</v>
      </c>
      <c r="N3070">
        <v>-0.04</v>
      </c>
      <c r="O3070">
        <v>0.52</v>
      </c>
      <c r="P3070">
        <v>0.76</v>
      </c>
      <c r="Q3070">
        <v>0.24778</v>
      </c>
      <c r="R3070">
        <v>0.34444000000000002</v>
      </c>
      <c r="S3070">
        <v>0.44917000000000001</v>
      </c>
      <c r="T3070">
        <v>0.64832999999999996</v>
      </c>
      <c r="U3070">
        <v>0.96450000000000002</v>
      </c>
      <c r="V3070">
        <v>11780.94</v>
      </c>
      <c r="W3070">
        <v>1229.0999999999999</v>
      </c>
      <c r="X3070">
        <v>95.74</v>
      </c>
    </row>
    <row r="3071" spans="1:24" x14ac:dyDescent="0.55000000000000004">
      <c r="A3071" s="5">
        <v>40857</v>
      </c>
      <c r="B3071">
        <v>0.08</v>
      </c>
      <c r="C3071">
        <v>0.01</v>
      </c>
      <c r="D3071">
        <v>0.03</v>
      </c>
      <c r="E3071">
        <v>0.1</v>
      </c>
      <c r="F3071">
        <v>0.24</v>
      </c>
      <c r="G3071">
        <v>0.38</v>
      </c>
      <c r="H3071">
        <v>0.9</v>
      </c>
      <c r="I3071">
        <v>1.45</v>
      </c>
      <c r="J3071">
        <v>2.04</v>
      </c>
      <c r="K3071">
        <v>2.8</v>
      </c>
      <c r="L3071">
        <v>3.12</v>
      </c>
      <c r="M3071">
        <v>-0.98</v>
      </c>
      <c r="N3071">
        <v>-0.04</v>
      </c>
      <c r="O3071">
        <v>0.54</v>
      </c>
      <c r="P3071">
        <v>0.79</v>
      </c>
      <c r="Q3071">
        <v>0.24789</v>
      </c>
      <c r="R3071">
        <v>0.34505999999999998</v>
      </c>
      <c r="S3071">
        <v>0.45278000000000002</v>
      </c>
      <c r="T3071">
        <v>0.65417000000000003</v>
      </c>
      <c r="U3071">
        <v>0.97643999999999997</v>
      </c>
      <c r="V3071">
        <v>11893.79</v>
      </c>
      <c r="W3071">
        <v>1239.69</v>
      </c>
      <c r="X3071">
        <v>97.78</v>
      </c>
    </row>
    <row r="3072" spans="1:24" x14ac:dyDescent="0.55000000000000004">
      <c r="A3072" s="5">
        <v>40858</v>
      </c>
      <c r="B3072" t="e">
        <v>#N/A</v>
      </c>
      <c r="C3072" t="e">
        <v>#N/A</v>
      </c>
      <c r="D3072" t="e">
        <v>#N/A</v>
      </c>
      <c r="E3072" t="e">
        <v>#N/A</v>
      </c>
      <c r="F3072" t="e">
        <v>#N/A</v>
      </c>
      <c r="G3072" t="e">
        <v>#N/A</v>
      </c>
      <c r="H3072" t="e">
        <v>#N/A</v>
      </c>
      <c r="I3072" t="e">
        <v>#N/A</v>
      </c>
      <c r="J3072" t="e">
        <v>#N/A</v>
      </c>
      <c r="K3072" t="e">
        <v>#N/A</v>
      </c>
      <c r="L3072" t="e">
        <v>#N/A</v>
      </c>
      <c r="M3072" t="e">
        <v>#N/A</v>
      </c>
      <c r="N3072" t="e">
        <v>#N/A</v>
      </c>
      <c r="O3072" t="e">
        <v>#N/A</v>
      </c>
      <c r="P3072" t="e">
        <v>#N/A</v>
      </c>
      <c r="Q3072">
        <v>0.249</v>
      </c>
      <c r="R3072">
        <v>0.34849999999999998</v>
      </c>
      <c r="S3072">
        <v>0.45722000000000002</v>
      </c>
      <c r="T3072">
        <v>0.65861000000000003</v>
      </c>
      <c r="U3072">
        <v>0.98143999999999998</v>
      </c>
      <c r="V3072">
        <v>12153.68</v>
      </c>
      <c r="W3072">
        <v>1263.8499999999999</v>
      </c>
      <c r="X3072">
        <v>98.99</v>
      </c>
    </row>
    <row r="3073" spans="1:24" x14ac:dyDescent="0.55000000000000004">
      <c r="A3073" s="5">
        <v>40861</v>
      </c>
      <c r="B3073">
        <v>0.08</v>
      </c>
      <c r="C3073">
        <v>0.01</v>
      </c>
      <c r="D3073">
        <v>0.04</v>
      </c>
      <c r="E3073">
        <v>0.09</v>
      </c>
      <c r="F3073">
        <v>0.24</v>
      </c>
      <c r="G3073">
        <v>0.39</v>
      </c>
      <c r="H3073">
        <v>0.91</v>
      </c>
      <c r="I3073">
        <v>1.46</v>
      </c>
      <c r="J3073">
        <v>2.04</v>
      </c>
      <c r="K3073">
        <v>2.77</v>
      </c>
      <c r="L3073">
        <v>3.09</v>
      </c>
      <c r="M3073">
        <v>-0.93</v>
      </c>
      <c r="N3073">
        <v>-0.01</v>
      </c>
      <c r="O3073">
        <v>0.56000000000000005</v>
      </c>
      <c r="P3073">
        <v>0.79</v>
      </c>
      <c r="Q3073">
        <v>0.25022</v>
      </c>
      <c r="R3073">
        <v>0.35066999999999998</v>
      </c>
      <c r="S3073">
        <v>0.46056000000000002</v>
      </c>
      <c r="T3073">
        <v>0.66222000000000003</v>
      </c>
      <c r="U3073">
        <v>0.98521999999999998</v>
      </c>
      <c r="V3073">
        <v>12078.98</v>
      </c>
      <c r="W3073">
        <v>1251.78</v>
      </c>
      <c r="X3073">
        <v>98.14</v>
      </c>
    </row>
    <row r="3074" spans="1:24" x14ac:dyDescent="0.55000000000000004">
      <c r="A3074" s="5">
        <v>40862</v>
      </c>
      <c r="B3074">
        <v>0.09</v>
      </c>
      <c r="C3074">
        <v>0.01</v>
      </c>
      <c r="D3074">
        <v>0.05</v>
      </c>
      <c r="E3074">
        <v>0.11</v>
      </c>
      <c r="F3074">
        <v>0.26</v>
      </c>
      <c r="G3074">
        <v>0.4</v>
      </c>
      <c r="H3074">
        <v>0.93</v>
      </c>
      <c r="I3074">
        <v>1.48</v>
      </c>
      <c r="J3074">
        <v>2.06</v>
      </c>
      <c r="K3074">
        <v>2.79</v>
      </c>
      <c r="L3074">
        <v>3.1</v>
      </c>
      <c r="M3074">
        <v>-0.83</v>
      </c>
      <c r="N3074">
        <v>0.04</v>
      </c>
      <c r="O3074">
        <v>0.61</v>
      </c>
      <c r="P3074">
        <v>0.84</v>
      </c>
      <c r="Q3074">
        <v>0.25172</v>
      </c>
      <c r="R3074">
        <v>0.35366999999999998</v>
      </c>
      <c r="S3074">
        <v>0.46555999999999997</v>
      </c>
      <c r="T3074">
        <v>0.66971999999999998</v>
      </c>
      <c r="U3074">
        <v>0.99189000000000005</v>
      </c>
      <c r="V3074">
        <v>12096.16</v>
      </c>
      <c r="W3074">
        <v>1257.81</v>
      </c>
      <c r="X3074">
        <v>99.37</v>
      </c>
    </row>
    <row r="3075" spans="1:24" x14ac:dyDescent="0.55000000000000004">
      <c r="A3075" s="5">
        <v>40863</v>
      </c>
      <c r="B3075">
        <v>0.08</v>
      </c>
      <c r="C3075">
        <v>0.01</v>
      </c>
      <c r="D3075">
        <v>0.04</v>
      </c>
      <c r="E3075">
        <v>0.11</v>
      </c>
      <c r="F3075">
        <v>0.26</v>
      </c>
      <c r="G3075">
        <v>0.4</v>
      </c>
      <c r="H3075">
        <v>0.9</v>
      </c>
      <c r="I3075">
        <v>1.44</v>
      </c>
      <c r="J3075">
        <v>2.0099999999999998</v>
      </c>
      <c r="K3075">
        <v>2.73</v>
      </c>
      <c r="L3075">
        <v>3.05</v>
      </c>
      <c r="M3075">
        <v>-0.78</v>
      </c>
      <c r="N3075">
        <v>0.05</v>
      </c>
      <c r="O3075">
        <v>0.59</v>
      </c>
      <c r="P3075">
        <v>0.83</v>
      </c>
      <c r="Q3075">
        <v>0.25172</v>
      </c>
      <c r="R3075">
        <v>0.35705999999999999</v>
      </c>
      <c r="S3075">
        <v>0.47110999999999997</v>
      </c>
      <c r="T3075">
        <v>0.67693999999999999</v>
      </c>
      <c r="U3075">
        <v>0.997</v>
      </c>
      <c r="V3075">
        <v>11905.59</v>
      </c>
      <c r="W3075">
        <v>1236.9100000000001</v>
      </c>
      <c r="X3075">
        <v>102.59</v>
      </c>
    </row>
    <row r="3076" spans="1:24" x14ac:dyDescent="0.55000000000000004">
      <c r="A3076" s="5">
        <v>40864</v>
      </c>
      <c r="B3076">
        <v>0.08</v>
      </c>
      <c r="C3076">
        <v>0.02</v>
      </c>
      <c r="D3076">
        <v>0.04</v>
      </c>
      <c r="E3076">
        <v>0.1</v>
      </c>
      <c r="F3076">
        <v>0.27</v>
      </c>
      <c r="G3076">
        <v>0.4</v>
      </c>
      <c r="H3076">
        <v>0.88</v>
      </c>
      <c r="I3076">
        <v>1.41</v>
      </c>
      <c r="J3076">
        <v>1.96</v>
      </c>
      <c r="K3076">
        <v>2.66</v>
      </c>
      <c r="L3076">
        <v>2.98</v>
      </c>
      <c r="M3076">
        <v>-0.71</v>
      </c>
      <c r="N3076">
        <v>0.06</v>
      </c>
      <c r="O3076">
        <v>0.6</v>
      </c>
      <c r="P3076">
        <v>0.83</v>
      </c>
      <c r="Q3076">
        <v>0.25478000000000001</v>
      </c>
      <c r="R3076">
        <v>0.36388999999999999</v>
      </c>
      <c r="S3076">
        <v>0.47943999999999998</v>
      </c>
      <c r="T3076">
        <v>0.68916999999999995</v>
      </c>
      <c r="U3076">
        <v>1.00756</v>
      </c>
      <c r="V3076">
        <v>11770.73</v>
      </c>
      <c r="W3076">
        <v>1216.1300000000001</v>
      </c>
      <c r="X3076">
        <v>98.82</v>
      </c>
    </row>
    <row r="3077" spans="1:24" x14ac:dyDescent="0.55000000000000004">
      <c r="A3077" s="5">
        <v>40865</v>
      </c>
      <c r="B3077">
        <v>0.08</v>
      </c>
      <c r="C3077">
        <v>0.01</v>
      </c>
      <c r="D3077">
        <v>0.04</v>
      </c>
      <c r="E3077">
        <v>0.12</v>
      </c>
      <c r="F3077">
        <v>0.28999999999999998</v>
      </c>
      <c r="G3077">
        <v>0.43</v>
      </c>
      <c r="H3077">
        <v>0.94</v>
      </c>
      <c r="I3077">
        <v>1.48</v>
      </c>
      <c r="J3077">
        <v>2.0099999999999998</v>
      </c>
      <c r="K3077">
        <v>2.69</v>
      </c>
      <c r="L3077">
        <v>2.99</v>
      </c>
      <c r="M3077">
        <v>-0.7</v>
      </c>
      <c r="N3077">
        <v>0.05</v>
      </c>
      <c r="O3077">
        <v>0.6</v>
      </c>
      <c r="P3077">
        <v>0.83</v>
      </c>
      <c r="Q3077">
        <v>0.25656000000000001</v>
      </c>
      <c r="R3077">
        <v>0.36882999999999999</v>
      </c>
      <c r="S3077">
        <v>0.48777999999999999</v>
      </c>
      <c r="T3077">
        <v>0.69860999999999995</v>
      </c>
      <c r="U3077">
        <v>1.0181100000000001</v>
      </c>
      <c r="V3077">
        <v>11796.16</v>
      </c>
      <c r="W3077">
        <v>1215.6500000000001</v>
      </c>
      <c r="X3077">
        <v>97.67</v>
      </c>
    </row>
    <row r="3078" spans="1:24" x14ac:dyDescent="0.55000000000000004">
      <c r="A3078" s="5">
        <v>40868</v>
      </c>
      <c r="B3078">
        <v>0.08</v>
      </c>
      <c r="C3078">
        <v>0.02</v>
      </c>
      <c r="D3078">
        <v>0.05</v>
      </c>
      <c r="E3078">
        <v>0.11</v>
      </c>
      <c r="F3078">
        <v>0.27</v>
      </c>
      <c r="G3078">
        <v>0.41</v>
      </c>
      <c r="H3078">
        <v>0.92</v>
      </c>
      <c r="I3078">
        <v>1.45</v>
      </c>
      <c r="J3078">
        <v>1.97</v>
      </c>
      <c r="K3078">
        <v>2.65</v>
      </c>
      <c r="L3078">
        <v>2.96</v>
      </c>
      <c r="M3078">
        <v>-0.67</v>
      </c>
      <c r="N3078">
        <v>7.0000000000000007E-2</v>
      </c>
      <c r="O3078">
        <v>0.62</v>
      </c>
      <c r="P3078">
        <v>0.85</v>
      </c>
      <c r="Q3078">
        <v>0.25667000000000001</v>
      </c>
      <c r="R3078">
        <v>0.37278</v>
      </c>
      <c r="S3078">
        <v>0.495</v>
      </c>
      <c r="T3078">
        <v>0.70611000000000002</v>
      </c>
      <c r="U3078">
        <v>1.02589</v>
      </c>
      <c r="V3078">
        <v>11547.31</v>
      </c>
      <c r="W3078">
        <v>1192.98</v>
      </c>
      <c r="X3078">
        <v>96.73</v>
      </c>
    </row>
    <row r="3079" spans="1:24" x14ac:dyDescent="0.55000000000000004">
      <c r="A3079" s="5">
        <v>40869</v>
      </c>
      <c r="B3079">
        <v>0.08</v>
      </c>
      <c r="C3079">
        <v>0.02</v>
      </c>
      <c r="D3079">
        <v>0.06</v>
      </c>
      <c r="E3079">
        <v>0.11</v>
      </c>
      <c r="F3079">
        <v>0.26</v>
      </c>
      <c r="G3079">
        <v>0.4</v>
      </c>
      <c r="H3079">
        <v>0.91</v>
      </c>
      <c r="I3079">
        <v>1.42</v>
      </c>
      <c r="J3079">
        <v>1.94</v>
      </c>
      <c r="K3079">
        <v>2.6</v>
      </c>
      <c r="L3079">
        <v>2.91</v>
      </c>
      <c r="M3079">
        <v>-0.69</v>
      </c>
      <c r="N3079">
        <v>0.05</v>
      </c>
      <c r="O3079">
        <v>0.59</v>
      </c>
      <c r="P3079">
        <v>0.82</v>
      </c>
      <c r="Q3079">
        <v>0.25722</v>
      </c>
      <c r="R3079">
        <v>0.37639</v>
      </c>
      <c r="S3079">
        <v>0.50027999999999995</v>
      </c>
      <c r="T3079">
        <v>0.71221999999999996</v>
      </c>
      <c r="U3079">
        <v>1.0342199999999999</v>
      </c>
      <c r="V3079">
        <v>11493.72</v>
      </c>
      <c r="W3079">
        <v>1188.04</v>
      </c>
      <c r="X3079">
        <v>97.76</v>
      </c>
    </row>
    <row r="3080" spans="1:24" x14ac:dyDescent="0.55000000000000004">
      <c r="A3080" s="5">
        <v>40870</v>
      </c>
      <c r="B3080">
        <v>0.09</v>
      </c>
      <c r="C3080">
        <v>0.02</v>
      </c>
      <c r="D3080">
        <v>0.06</v>
      </c>
      <c r="E3080">
        <v>0.12</v>
      </c>
      <c r="F3080">
        <v>0.26</v>
      </c>
      <c r="G3080">
        <v>0.4</v>
      </c>
      <c r="H3080">
        <v>0.88</v>
      </c>
      <c r="I3080">
        <v>1.38</v>
      </c>
      <c r="J3080">
        <v>1.89</v>
      </c>
      <c r="K3080">
        <v>2.5299999999999998</v>
      </c>
      <c r="L3080">
        <v>2.82</v>
      </c>
      <c r="M3080">
        <v>-0.73</v>
      </c>
      <c r="N3080">
        <v>-0.01</v>
      </c>
      <c r="O3080">
        <v>0.53</v>
      </c>
      <c r="P3080">
        <v>0.73</v>
      </c>
      <c r="Q3080">
        <v>0.25722</v>
      </c>
      <c r="R3080">
        <v>0.37722</v>
      </c>
      <c r="S3080">
        <v>0.50610999999999995</v>
      </c>
      <c r="T3080">
        <v>0.71889000000000003</v>
      </c>
      <c r="U3080">
        <v>1.0414399999999999</v>
      </c>
      <c r="V3080">
        <v>11257.55</v>
      </c>
      <c r="W3080">
        <v>1161.79</v>
      </c>
      <c r="X3080">
        <v>96.16</v>
      </c>
    </row>
    <row r="3081" spans="1:24" x14ac:dyDescent="0.55000000000000004">
      <c r="A3081" s="5">
        <v>40871</v>
      </c>
      <c r="B3081" t="e">
        <v>#N/A</v>
      </c>
      <c r="C3081" t="e">
        <v>#N/A</v>
      </c>
      <c r="D3081" t="e">
        <v>#N/A</v>
      </c>
      <c r="E3081" t="e">
        <v>#N/A</v>
      </c>
      <c r="F3081" t="e">
        <v>#N/A</v>
      </c>
      <c r="G3081" t="e">
        <v>#N/A</v>
      </c>
      <c r="H3081" t="e">
        <v>#N/A</v>
      </c>
      <c r="I3081" t="e">
        <v>#N/A</v>
      </c>
      <c r="J3081" t="e">
        <v>#N/A</v>
      </c>
      <c r="K3081" t="e">
        <v>#N/A</v>
      </c>
      <c r="L3081" t="e">
        <v>#N/A</v>
      </c>
      <c r="M3081" t="e">
        <v>#N/A</v>
      </c>
      <c r="N3081" t="e">
        <v>#N/A</v>
      </c>
      <c r="O3081" t="e">
        <v>#N/A</v>
      </c>
      <c r="P3081" t="e">
        <v>#N/A</v>
      </c>
      <c r="Q3081">
        <v>0.25722</v>
      </c>
      <c r="R3081">
        <v>0.37789</v>
      </c>
      <c r="S3081">
        <v>0.51166999999999996</v>
      </c>
      <c r="T3081">
        <v>0.72611000000000003</v>
      </c>
      <c r="U3081">
        <v>1.0465599999999999</v>
      </c>
      <c r="V3081" t="e">
        <v>#N/A</v>
      </c>
      <c r="W3081" t="e">
        <v>#N/A</v>
      </c>
      <c r="X3081" t="e">
        <v>#N/A</v>
      </c>
    </row>
    <row r="3082" spans="1:24" x14ac:dyDescent="0.55000000000000004">
      <c r="A3082" s="5">
        <v>40872</v>
      </c>
      <c r="B3082">
        <v>7.0000000000000007E-2</v>
      </c>
      <c r="C3082">
        <v>0.02</v>
      </c>
      <c r="D3082">
        <v>7.0000000000000007E-2</v>
      </c>
      <c r="E3082">
        <v>0.13</v>
      </c>
      <c r="F3082">
        <v>0.28000000000000003</v>
      </c>
      <c r="G3082">
        <v>0.41</v>
      </c>
      <c r="H3082">
        <v>0.93</v>
      </c>
      <c r="I3082">
        <v>1.45</v>
      </c>
      <c r="J3082">
        <v>1.97</v>
      </c>
      <c r="K3082">
        <v>2.62</v>
      </c>
      <c r="L3082">
        <v>2.92</v>
      </c>
      <c r="M3082">
        <v>-0.71</v>
      </c>
      <c r="N3082">
        <v>0.05</v>
      </c>
      <c r="O3082">
        <v>0.57999999999999996</v>
      </c>
      <c r="P3082">
        <v>0.79</v>
      </c>
      <c r="Q3082">
        <v>0.25944</v>
      </c>
      <c r="R3082">
        <v>0.38094</v>
      </c>
      <c r="S3082">
        <v>0.51805999999999996</v>
      </c>
      <c r="T3082">
        <v>0.73416999999999999</v>
      </c>
      <c r="U3082">
        <v>1.0515600000000001</v>
      </c>
      <c r="V3082">
        <v>11231.78</v>
      </c>
      <c r="W3082">
        <v>1158.67</v>
      </c>
      <c r="X3082">
        <v>96.91</v>
      </c>
    </row>
    <row r="3083" spans="1:24" x14ac:dyDescent="0.55000000000000004">
      <c r="A3083" s="5">
        <v>40875</v>
      </c>
      <c r="B3083">
        <v>0.08</v>
      </c>
      <c r="C3083">
        <v>0.03</v>
      </c>
      <c r="D3083">
        <v>7.0000000000000007E-2</v>
      </c>
      <c r="E3083">
        <v>0.13</v>
      </c>
      <c r="F3083">
        <v>0.26</v>
      </c>
      <c r="G3083">
        <v>0.39</v>
      </c>
      <c r="H3083">
        <v>0.91</v>
      </c>
      <c r="I3083">
        <v>1.44</v>
      </c>
      <c r="J3083">
        <v>1.97</v>
      </c>
      <c r="K3083">
        <v>2.63</v>
      </c>
      <c r="L3083">
        <v>2.93</v>
      </c>
      <c r="M3083">
        <v>-0.75</v>
      </c>
      <c r="N3083">
        <v>0.02</v>
      </c>
      <c r="O3083">
        <v>0.55000000000000004</v>
      </c>
      <c r="P3083">
        <v>0.75</v>
      </c>
      <c r="Q3083">
        <v>0.26</v>
      </c>
      <c r="R3083">
        <v>0.38339000000000001</v>
      </c>
      <c r="S3083">
        <v>0.52305999999999997</v>
      </c>
      <c r="T3083">
        <v>0.73972000000000004</v>
      </c>
      <c r="U3083">
        <v>1.06044</v>
      </c>
      <c r="V3083">
        <v>11523.01</v>
      </c>
      <c r="W3083">
        <v>1192.55</v>
      </c>
      <c r="X3083">
        <v>98.21</v>
      </c>
    </row>
    <row r="3084" spans="1:24" x14ac:dyDescent="0.55000000000000004">
      <c r="A3084" s="5">
        <v>40876</v>
      </c>
      <c r="B3084">
        <v>0.08</v>
      </c>
      <c r="C3084">
        <v>0.02</v>
      </c>
      <c r="D3084">
        <v>0.05</v>
      </c>
      <c r="E3084">
        <v>0.14000000000000001</v>
      </c>
      <c r="F3084">
        <v>0.27</v>
      </c>
      <c r="G3084">
        <v>0.4</v>
      </c>
      <c r="H3084">
        <v>0.93</v>
      </c>
      <c r="I3084">
        <v>1.48</v>
      </c>
      <c r="J3084">
        <v>2</v>
      </c>
      <c r="K3084">
        <v>2.66</v>
      </c>
      <c r="L3084">
        <v>2.96</v>
      </c>
      <c r="M3084">
        <v>-0.77</v>
      </c>
      <c r="N3084">
        <v>0.01</v>
      </c>
      <c r="O3084">
        <v>0.54</v>
      </c>
      <c r="P3084">
        <v>0.75</v>
      </c>
      <c r="Q3084">
        <v>0.27022000000000002</v>
      </c>
      <c r="R3084">
        <v>0.38694000000000001</v>
      </c>
      <c r="S3084">
        <v>0.52693999999999996</v>
      </c>
      <c r="T3084">
        <v>0.74582999999999999</v>
      </c>
      <c r="U3084">
        <v>1.0660000000000001</v>
      </c>
      <c r="V3084">
        <v>11555.63</v>
      </c>
      <c r="W3084">
        <v>1195.19</v>
      </c>
      <c r="X3084">
        <v>99.79</v>
      </c>
    </row>
    <row r="3085" spans="1:24" x14ac:dyDescent="0.55000000000000004">
      <c r="A3085" s="5">
        <v>40877</v>
      </c>
      <c r="B3085">
        <v>0.1</v>
      </c>
      <c r="C3085">
        <v>0.01</v>
      </c>
      <c r="D3085">
        <v>0.06</v>
      </c>
      <c r="E3085">
        <v>0.12</v>
      </c>
      <c r="F3085">
        <v>0.25</v>
      </c>
      <c r="G3085">
        <v>0.41</v>
      </c>
      <c r="H3085">
        <v>0.96</v>
      </c>
      <c r="I3085">
        <v>1.53</v>
      </c>
      <c r="J3085">
        <v>2.08</v>
      </c>
      <c r="K3085">
        <v>2.77</v>
      </c>
      <c r="L3085">
        <v>3.06</v>
      </c>
      <c r="M3085">
        <v>-0.8</v>
      </c>
      <c r="N3085">
        <v>0.03</v>
      </c>
      <c r="O3085">
        <v>0.59</v>
      </c>
      <c r="P3085">
        <v>0.82</v>
      </c>
      <c r="Q3085">
        <v>0.27144000000000001</v>
      </c>
      <c r="R3085">
        <v>0.38756000000000002</v>
      </c>
      <c r="S3085">
        <v>0.52888999999999997</v>
      </c>
      <c r="T3085">
        <v>0.74833000000000005</v>
      </c>
      <c r="U3085">
        <v>1.0710599999999999</v>
      </c>
      <c r="V3085">
        <v>12045.68</v>
      </c>
      <c r="W3085">
        <v>1246.96</v>
      </c>
      <c r="X3085">
        <v>100.36</v>
      </c>
    </row>
    <row r="3086" spans="1:24" x14ac:dyDescent="0.55000000000000004">
      <c r="A3086" s="5">
        <v>40878</v>
      </c>
      <c r="B3086">
        <v>0.08</v>
      </c>
      <c r="C3086">
        <v>0.01</v>
      </c>
      <c r="D3086">
        <v>0.05</v>
      </c>
      <c r="E3086">
        <v>0.12</v>
      </c>
      <c r="F3086">
        <v>0.27</v>
      </c>
      <c r="G3086">
        <v>0.41</v>
      </c>
      <c r="H3086">
        <v>0.97</v>
      </c>
      <c r="I3086">
        <v>1.55</v>
      </c>
      <c r="J3086">
        <v>2.11</v>
      </c>
      <c r="K3086">
        <v>2.82</v>
      </c>
      <c r="L3086">
        <v>3.12</v>
      </c>
      <c r="M3086">
        <v>-0.79</v>
      </c>
      <c r="N3086">
        <v>0.06</v>
      </c>
      <c r="O3086">
        <v>0.62</v>
      </c>
      <c r="P3086">
        <v>0.85</v>
      </c>
      <c r="Q3086">
        <v>0.27144000000000001</v>
      </c>
      <c r="R3086">
        <v>0.38700000000000001</v>
      </c>
      <c r="S3086">
        <v>0.52722000000000002</v>
      </c>
      <c r="T3086">
        <v>0.74722</v>
      </c>
      <c r="U3086">
        <v>1.06494</v>
      </c>
      <c r="V3086">
        <v>12020.03</v>
      </c>
      <c r="W3086">
        <v>1244.58</v>
      </c>
      <c r="X3086">
        <v>100.2</v>
      </c>
    </row>
    <row r="3087" spans="1:24" x14ac:dyDescent="0.55000000000000004">
      <c r="A3087" s="5">
        <v>40879</v>
      </c>
      <c r="B3087">
        <v>0.08</v>
      </c>
      <c r="C3087">
        <v>0.02</v>
      </c>
      <c r="D3087">
        <v>0.06</v>
      </c>
      <c r="E3087">
        <v>0.12</v>
      </c>
      <c r="F3087">
        <v>0.25</v>
      </c>
      <c r="G3087">
        <v>0.39</v>
      </c>
      <c r="H3087">
        <v>0.92</v>
      </c>
      <c r="I3087">
        <v>1.49</v>
      </c>
      <c r="J3087">
        <v>2.0499999999999998</v>
      </c>
      <c r="K3087">
        <v>2.74</v>
      </c>
      <c r="L3087">
        <v>3.03</v>
      </c>
      <c r="M3087">
        <v>-0.84</v>
      </c>
      <c r="N3087">
        <v>0</v>
      </c>
      <c r="O3087">
        <v>0.56999999999999995</v>
      </c>
      <c r="P3087">
        <v>0.78</v>
      </c>
      <c r="Q3087">
        <v>0.27033000000000001</v>
      </c>
      <c r="R3087">
        <v>0.38700000000000001</v>
      </c>
      <c r="S3087">
        <v>0.52832999999999997</v>
      </c>
      <c r="T3087">
        <v>0.74833000000000005</v>
      </c>
      <c r="U3087">
        <v>1.06517</v>
      </c>
      <c r="V3087">
        <v>12019.42</v>
      </c>
      <c r="W3087">
        <v>1244.28</v>
      </c>
      <c r="X3087">
        <v>100.97</v>
      </c>
    </row>
    <row r="3088" spans="1:24" x14ac:dyDescent="0.55000000000000004">
      <c r="A3088" s="5">
        <v>40882</v>
      </c>
      <c r="B3088">
        <v>0.08</v>
      </c>
      <c r="C3088">
        <v>0.01</v>
      </c>
      <c r="D3088">
        <v>0.05</v>
      </c>
      <c r="E3088">
        <v>0.11</v>
      </c>
      <c r="F3088">
        <v>0.27</v>
      </c>
      <c r="G3088">
        <v>0.4</v>
      </c>
      <c r="H3088">
        <v>0.93</v>
      </c>
      <c r="I3088">
        <v>1.49</v>
      </c>
      <c r="J3088">
        <v>2.04</v>
      </c>
      <c r="K3088">
        <v>2.73</v>
      </c>
      <c r="L3088">
        <v>3.02</v>
      </c>
      <c r="M3088">
        <v>-0.84</v>
      </c>
      <c r="N3088">
        <v>-0.01</v>
      </c>
      <c r="O3088">
        <v>0.55000000000000004</v>
      </c>
      <c r="P3088">
        <v>0.77</v>
      </c>
      <c r="Q3088">
        <v>0.27410000000000001</v>
      </c>
      <c r="R3088">
        <v>0.39169999999999999</v>
      </c>
      <c r="S3088">
        <v>0.53390000000000004</v>
      </c>
      <c r="T3088">
        <v>0.75424999999999998</v>
      </c>
      <c r="U3088">
        <v>1.0740000000000001</v>
      </c>
      <c r="V3088">
        <v>12097.83</v>
      </c>
      <c r="W3088">
        <v>1257.08</v>
      </c>
      <c r="X3088">
        <v>100.94</v>
      </c>
    </row>
    <row r="3089" spans="1:24" x14ac:dyDescent="0.55000000000000004">
      <c r="A3089" s="5">
        <v>40883</v>
      </c>
      <c r="B3089">
        <v>0.08</v>
      </c>
      <c r="C3089">
        <v>0.01</v>
      </c>
      <c r="D3089">
        <v>0.04</v>
      </c>
      <c r="E3089">
        <v>0.11</v>
      </c>
      <c r="F3089">
        <v>0.25</v>
      </c>
      <c r="G3089">
        <v>0.41</v>
      </c>
      <c r="H3089">
        <v>0.94</v>
      </c>
      <c r="I3089">
        <v>1.52</v>
      </c>
      <c r="J3089">
        <v>2.08</v>
      </c>
      <c r="K3089">
        <v>2.74</v>
      </c>
      <c r="L3089">
        <v>3.09</v>
      </c>
      <c r="M3089">
        <v>-0.89</v>
      </c>
      <c r="N3089">
        <v>0.01</v>
      </c>
      <c r="O3089">
        <v>0.62</v>
      </c>
      <c r="P3089">
        <v>0.81</v>
      </c>
      <c r="Q3089">
        <v>0.27505000000000002</v>
      </c>
      <c r="R3089">
        <v>0.39465</v>
      </c>
      <c r="S3089">
        <v>0.53774999999999995</v>
      </c>
      <c r="T3089">
        <v>0.75824999999999998</v>
      </c>
      <c r="U3089">
        <v>1.0789</v>
      </c>
      <c r="V3089">
        <v>12150.13</v>
      </c>
      <c r="W3089">
        <v>1258.47</v>
      </c>
      <c r="X3089">
        <v>101.25</v>
      </c>
    </row>
    <row r="3090" spans="1:24" x14ac:dyDescent="0.55000000000000004">
      <c r="A3090" s="5">
        <v>40884</v>
      </c>
      <c r="B3090">
        <v>0.08</v>
      </c>
      <c r="C3090">
        <v>0.02</v>
      </c>
      <c r="D3090">
        <v>0.05</v>
      </c>
      <c r="E3090">
        <v>0.11</v>
      </c>
      <c r="F3090">
        <v>0.24</v>
      </c>
      <c r="G3090">
        <v>0.36</v>
      </c>
      <c r="H3090">
        <v>0.89</v>
      </c>
      <c r="I3090">
        <v>1.46</v>
      </c>
      <c r="J3090">
        <v>2.02</v>
      </c>
      <c r="K3090">
        <v>2.74</v>
      </c>
      <c r="L3090">
        <v>3.04</v>
      </c>
      <c r="M3090">
        <v>-0.82</v>
      </c>
      <c r="N3090">
        <v>-0.01</v>
      </c>
      <c r="O3090">
        <v>0.6</v>
      </c>
      <c r="P3090">
        <v>0.82</v>
      </c>
      <c r="Q3090">
        <v>0.27629999999999999</v>
      </c>
      <c r="R3090">
        <v>0.39639999999999997</v>
      </c>
      <c r="S3090">
        <v>0.54</v>
      </c>
      <c r="T3090">
        <v>0.76</v>
      </c>
      <c r="U3090">
        <v>1.0811500000000001</v>
      </c>
      <c r="V3090">
        <v>12196.37</v>
      </c>
      <c r="W3090">
        <v>1261.01</v>
      </c>
      <c r="X3090">
        <v>100.45</v>
      </c>
    </row>
    <row r="3091" spans="1:24" x14ac:dyDescent="0.55000000000000004">
      <c r="A3091" s="5">
        <v>40885</v>
      </c>
      <c r="B3091">
        <v>7.0000000000000007E-2</v>
      </c>
      <c r="C3091">
        <v>0.01</v>
      </c>
      <c r="D3091">
        <v>0.04</v>
      </c>
      <c r="E3091">
        <v>0.1</v>
      </c>
      <c r="F3091">
        <v>0.22</v>
      </c>
      <c r="G3091">
        <v>0.35</v>
      </c>
      <c r="H3091">
        <v>0.86</v>
      </c>
      <c r="I3091">
        <v>1.41</v>
      </c>
      <c r="J3091">
        <v>1.99</v>
      </c>
      <c r="K3091">
        <v>2.7</v>
      </c>
      <c r="L3091">
        <v>3</v>
      </c>
      <c r="M3091">
        <v>-0.79</v>
      </c>
      <c r="N3091">
        <v>0.01</v>
      </c>
      <c r="O3091">
        <v>0.63</v>
      </c>
      <c r="P3091">
        <v>0.85</v>
      </c>
      <c r="Q3091">
        <v>0.27629999999999999</v>
      </c>
      <c r="R3091">
        <v>0.39639999999999997</v>
      </c>
      <c r="S3091">
        <v>0.54</v>
      </c>
      <c r="T3091">
        <v>0.76049999999999995</v>
      </c>
      <c r="U3091">
        <v>1.0821499999999999</v>
      </c>
      <c r="V3091">
        <v>11997.7</v>
      </c>
      <c r="W3091">
        <v>1234.3499999999999</v>
      </c>
      <c r="X3091">
        <v>98.35</v>
      </c>
    </row>
    <row r="3092" spans="1:24" x14ac:dyDescent="0.55000000000000004">
      <c r="A3092" s="5">
        <v>40886</v>
      </c>
      <c r="B3092">
        <v>7.0000000000000007E-2</v>
      </c>
      <c r="C3092">
        <v>0.01</v>
      </c>
      <c r="D3092">
        <v>0.05</v>
      </c>
      <c r="E3092">
        <v>0.11</v>
      </c>
      <c r="F3092">
        <v>0.22</v>
      </c>
      <c r="G3092">
        <v>0.37</v>
      </c>
      <c r="H3092">
        <v>0.89</v>
      </c>
      <c r="I3092">
        <v>1.48</v>
      </c>
      <c r="J3092">
        <v>2.0699999999999998</v>
      </c>
      <c r="K3092">
        <v>2.79</v>
      </c>
      <c r="L3092">
        <v>3.1</v>
      </c>
      <c r="M3092">
        <v>-0.75</v>
      </c>
      <c r="N3092">
        <v>0.05</v>
      </c>
      <c r="O3092">
        <v>0.74</v>
      </c>
      <c r="P3092">
        <v>0.92</v>
      </c>
      <c r="Q3092">
        <v>0.27655000000000002</v>
      </c>
      <c r="R3092">
        <v>0.39915</v>
      </c>
      <c r="S3092">
        <v>0.54174999999999995</v>
      </c>
      <c r="T3092">
        <v>0.76200000000000001</v>
      </c>
      <c r="U3092">
        <v>1.0849</v>
      </c>
      <c r="V3092">
        <v>12184.26</v>
      </c>
      <c r="W3092">
        <v>1255.19</v>
      </c>
      <c r="X3092">
        <v>99.4</v>
      </c>
    </row>
    <row r="3093" spans="1:24" x14ac:dyDescent="0.55000000000000004">
      <c r="A3093" s="5">
        <v>40889</v>
      </c>
      <c r="B3093">
        <v>7.0000000000000007E-2</v>
      </c>
      <c r="C3093">
        <v>0.01</v>
      </c>
      <c r="D3093">
        <v>0.05</v>
      </c>
      <c r="E3093">
        <v>0.1</v>
      </c>
      <c r="F3093">
        <v>0.24</v>
      </c>
      <c r="G3093">
        <v>0.36</v>
      </c>
      <c r="H3093">
        <v>0.87</v>
      </c>
      <c r="I3093">
        <v>1.45</v>
      </c>
      <c r="J3093">
        <v>2.0299999999999998</v>
      </c>
      <c r="K3093">
        <v>2.75</v>
      </c>
      <c r="L3093">
        <v>3.06</v>
      </c>
      <c r="M3093">
        <v>-0.77</v>
      </c>
      <c r="N3093">
        <v>-0.01</v>
      </c>
      <c r="O3093">
        <v>0.63</v>
      </c>
      <c r="P3093">
        <v>0.83</v>
      </c>
      <c r="Q3093">
        <v>0.27755000000000002</v>
      </c>
      <c r="R3093">
        <v>0.40139999999999998</v>
      </c>
      <c r="S3093">
        <v>0.54349999999999998</v>
      </c>
      <c r="T3093">
        <v>0.76449999999999996</v>
      </c>
      <c r="U3093">
        <v>1.0873999999999999</v>
      </c>
      <c r="V3093">
        <v>12021.39</v>
      </c>
      <c r="W3093">
        <v>1236.47</v>
      </c>
      <c r="X3093">
        <v>97.77</v>
      </c>
    </row>
    <row r="3094" spans="1:24" x14ac:dyDescent="0.55000000000000004">
      <c r="A3094" s="5">
        <v>40890</v>
      </c>
      <c r="B3094">
        <v>7.0000000000000007E-2</v>
      </c>
      <c r="C3094">
        <v>0.01</v>
      </c>
      <c r="D3094">
        <v>0.06</v>
      </c>
      <c r="E3094">
        <v>0.11</v>
      </c>
      <c r="F3094">
        <v>0.24</v>
      </c>
      <c r="G3094">
        <v>0.35</v>
      </c>
      <c r="H3094">
        <v>0.85</v>
      </c>
      <c r="I3094">
        <v>1.4</v>
      </c>
      <c r="J3094">
        <v>1.96</v>
      </c>
      <c r="K3094">
        <v>2.66</v>
      </c>
      <c r="L3094">
        <v>2.98</v>
      </c>
      <c r="M3094">
        <v>-0.8</v>
      </c>
      <c r="N3094">
        <v>-0.05</v>
      </c>
      <c r="O3094">
        <v>0.53</v>
      </c>
      <c r="P3094">
        <v>0.74</v>
      </c>
      <c r="Q3094">
        <v>0.27829999999999999</v>
      </c>
      <c r="R3094">
        <v>0.40315000000000001</v>
      </c>
      <c r="S3094">
        <v>0.54625000000000001</v>
      </c>
      <c r="T3094">
        <v>0.77049999999999996</v>
      </c>
      <c r="U3094">
        <v>1.0933999999999999</v>
      </c>
      <c r="V3094">
        <v>11954.94</v>
      </c>
      <c r="W3094">
        <v>1225.73</v>
      </c>
      <c r="X3094">
        <v>100.24</v>
      </c>
    </row>
    <row r="3095" spans="1:24" x14ac:dyDescent="0.55000000000000004">
      <c r="A3095" s="5">
        <v>40891</v>
      </c>
      <c r="B3095">
        <v>7.0000000000000007E-2</v>
      </c>
      <c r="C3095">
        <v>0.01</v>
      </c>
      <c r="D3095">
        <v>0.05</v>
      </c>
      <c r="E3095">
        <v>0.12</v>
      </c>
      <c r="F3095">
        <v>0.25</v>
      </c>
      <c r="G3095">
        <v>0.36</v>
      </c>
      <c r="H3095">
        <v>0.86</v>
      </c>
      <c r="I3095">
        <v>1.38</v>
      </c>
      <c r="J3095">
        <v>1.92</v>
      </c>
      <c r="K3095">
        <v>2.59</v>
      </c>
      <c r="L3095">
        <v>2.91</v>
      </c>
      <c r="M3095">
        <v>-0.74</v>
      </c>
      <c r="N3095">
        <v>-0.04</v>
      </c>
      <c r="O3095">
        <v>0.53</v>
      </c>
      <c r="P3095">
        <v>0.73</v>
      </c>
      <c r="Q3095">
        <v>0.28255000000000002</v>
      </c>
      <c r="R3095">
        <v>0.40739999999999998</v>
      </c>
      <c r="S3095">
        <v>0.55505000000000004</v>
      </c>
      <c r="T3095">
        <v>0.77849999999999997</v>
      </c>
      <c r="U3095">
        <v>1.0991500000000001</v>
      </c>
      <c r="V3095">
        <v>11823.48</v>
      </c>
      <c r="W3095">
        <v>1211.82</v>
      </c>
      <c r="X3095">
        <v>94.92</v>
      </c>
    </row>
    <row r="3096" spans="1:24" x14ac:dyDescent="0.55000000000000004">
      <c r="A3096" s="5">
        <v>40892</v>
      </c>
      <c r="B3096">
        <v>7.0000000000000007E-2</v>
      </c>
      <c r="C3096">
        <v>0</v>
      </c>
      <c r="D3096">
        <v>0.05</v>
      </c>
      <c r="E3096">
        <v>0.12</v>
      </c>
      <c r="F3096">
        <v>0.26</v>
      </c>
      <c r="G3096">
        <v>0.37</v>
      </c>
      <c r="H3096">
        <v>0.86</v>
      </c>
      <c r="I3096">
        <v>1.38</v>
      </c>
      <c r="J3096">
        <v>1.92</v>
      </c>
      <c r="K3096">
        <v>2.6</v>
      </c>
      <c r="L3096">
        <v>2.92</v>
      </c>
      <c r="M3096">
        <v>-0.75</v>
      </c>
      <c r="N3096">
        <v>-0.01</v>
      </c>
      <c r="O3096">
        <v>0.55000000000000004</v>
      </c>
      <c r="P3096">
        <v>0.78</v>
      </c>
      <c r="Q3096">
        <v>0.28460000000000002</v>
      </c>
      <c r="R3096">
        <v>0.41139999999999999</v>
      </c>
      <c r="S3096">
        <v>0.55915000000000004</v>
      </c>
      <c r="T3096">
        <v>0.78300000000000003</v>
      </c>
      <c r="U3096">
        <v>1.10585</v>
      </c>
      <c r="V3096">
        <v>11868.81</v>
      </c>
      <c r="W3096">
        <v>1215.75</v>
      </c>
      <c r="X3096">
        <v>93.84</v>
      </c>
    </row>
    <row r="3097" spans="1:24" x14ac:dyDescent="0.55000000000000004">
      <c r="A3097" s="5">
        <v>40893</v>
      </c>
      <c r="B3097">
        <v>7.0000000000000007E-2</v>
      </c>
      <c r="C3097">
        <v>0</v>
      </c>
      <c r="D3097">
        <v>0.04</v>
      </c>
      <c r="E3097">
        <v>0.11</v>
      </c>
      <c r="F3097">
        <v>0.24</v>
      </c>
      <c r="G3097">
        <v>0.35</v>
      </c>
      <c r="H3097">
        <v>0.81</v>
      </c>
      <c r="I3097">
        <v>1.32</v>
      </c>
      <c r="J3097">
        <v>1.86</v>
      </c>
      <c r="K3097">
        <v>2.54</v>
      </c>
      <c r="L3097">
        <v>2.86</v>
      </c>
      <c r="M3097">
        <v>-0.77</v>
      </c>
      <c r="N3097">
        <v>-0.05</v>
      </c>
      <c r="O3097">
        <v>0.53</v>
      </c>
      <c r="P3097">
        <v>0.74</v>
      </c>
      <c r="Q3097">
        <v>0.28484999999999999</v>
      </c>
      <c r="R3097">
        <v>0.41389999999999999</v>
      </c>
      <c r="S3097">
        <v>0.56315000000000004</v>
      </c>
      <c r="T3097">
        <v>0.78800000000000003</v>
      </c>
      <c r="U3097">
        <v>1.1103499999999999</v>
      </c>
      <c r="V3097">
        <v>11866.39</v>
      </c>
      <c r="W3097">
        <v>1219.6600000000001</v>
      </c>
      <c r="X3097">
        <v>93.55</v>
      </c>
    </row>
    <row r="3098" spans="1:24" x14ac:dyDescent="0.55000000000000004">
      <c r="A3098" s="5">
        <v>40896</v>
      </c>
      <c r="B3098">
        <v>7.0000000000000007E-2</v>
      </c>
      <c r="C3098">
        <v>0.01</v>
      </c>
      <c r="D3098">
        <v>0.04</v>
      </c>
      <c r="E3098">
        <v>0.11</v>
      </c>
      <c r="F3098">
        <v>0.24</v>
      </c>
      <c r="G3098">
        <v>0.36</v>
      </c>
      <c r="H3098">
        <v>0.82</v>
      </c>
      <c r="I3098">
        <v>1.3</v>
      </c>
      <c r="J3098">
        <v>1.82</v>
      </c>
      <c r="K3098">
        <v>2.48</v>
      </c>
      <c r="L3098">
        <v>2.79</v>
      </c>
      <c r="M3098">
        <v>-0.82</v>
      </c>
      <c r="N3098">
        <v>-0.12</v>
      </c>
      <c r="O3098">
        <v>0.43</v>
      </c>
      <c r="P3098">
        <v>0.68</v>
      </c>
      <c r="Q3098">
        <v>0.28734999999999999</v>
      </c>
      <c r="R3098">
        <v>0.41549999999999998</v>
      </c>
      <c r="S3098">
        <v>0.56694999999999995</v>
      </c>
      <c r="T3098">
        <v>0.79449999999999998</v>
      </c>
      <c r="U3098">
        <v>1.11435</v>
      </c>
      <c r="V3098">
        <v>11766.26</v>
      </c>
      <c r="W3098">
        <v>1205.3499999999999</v>
      </c>
      <c r="X3098">
        <v>93.86</v>
      </c>
    </row>
    <row r="3099" spans="1:24" x14ac:dyDescent="0.55000000000000004">
      <c r="A3099" s="5">
        <v>40897</v>
      </c>
      <c r="B3099">
        <v>7.0000000000000007E-2</v>
      </c>
      <c r="C3099">
        <v>0.01</v>
      </c>
      <c r="D3099">
        <v>0.04</v>
      </c>
      <c r="E3099">
        <v>0.12</v>
      </c>
      <c r="F3099">
        <v>0.26</v>
      </c>
      <c r="G3099">
        <v>0.39</v>
      </c>
      <c r="H3099">
        <v>0.88</v>
      </c>
      <c r="I3099">
        <v>1.39</v>
      </c>
      <c r="J3099">
        <v>1.94</v>
      </c>
      <c r="K3099">
        <v>2.61</v>
      </c>
      <c r="L3099">
        <v>2.93</v>
      </c>
      <c r="M3099">
        <v>-0.84</v>
      </c>
      <c r="N3099">
        <v>-0.1</v>
      </c>
      <c r="O3099">
        <v>0.47</v>
      </c>
      <c r="P3099">
        <v>0.69</v>
      </c>
      <c r="Q3099">
        <v>0.29060000000000002</v>
      </c>
      <c r="R3099">
        <v>0.41849999999999998</v>
      </c>
      <c r="S3099">
        <v>0.56974999999999998</v>
      </c>
      <c r="T3099">
        <v>0.79849999999999999</v>
      </c>
      <c r="U3099">
        <v>1.1188499999999999</v>
      </c>
      <c r="V3099">
        <v>12103.58</v>
      </c>
      <c r="W3099">
        <v>1241.3</v>
      </c>
      <c r="X3099">
        <v>97.16</v>
      </c>
    </row>
    <row r="3100" spans="1:24" x14ac:dyDescent="0.55000000000000004">
      <c r="A3100" s="5">
        <v>40898</v>
      </c>
      <c r="B3100">
        <v>7.0000000000000007E-2</v>
      </c>
      <c r="C3100">
        <v>0.01</v>
      </c>
      <c r="D3100">
        <v>0.04</v>
      </c>
      <c r="E3100">
        <v>0.13</v>
      </c>
      <c r="F3100">
        <v>0.28000000000000003</v>
      </c>
      <c r="G3100">
        <v>0.4</v>
      </c>
      <c r="H3100">
        <v>0.91</v>
      </c>
      <c r="I3100">
        <v>1.44</v>
      </c>
      <c r="J3100">
        <v>1.98</v>
      </c>
      <c r="K3100">
        <v>2.67</v>
      </c>
      <c r="L3100">
        <v>3</v>
      </c>
      <c r="M3100">
        <v>-0.79</v>
      </c>
      <c r="N3100">
        <v>-7.0000000000000007E-2</v>
      </c>
      <c r="O3100">
        <v>0.53</v>
      </c>
      <c r="P3100">
        <v>0.73</v>
      </c>
      <c r="Q3100">
        <v>0.29185</v>
      </c>
      <c r="R3100">
        <v>0.41949999999999998</v>
      </c>
      <c r="S3100">
        <v>0.57125000000000004</v>
      </c>
      <c r="T3100">
        <v>0.79949999999999999</v>
      </c>
      <c r="U3100">
        <v>1.1191</v>
      </c>
      <c r="V3100">
        <v>12107.74</v>
      </c>
      <c r="W3100">
        <v>1243.72</v>
      </c>
      <c r="X3100">
        <v>98.54</v>
      </c>
    </row>
    <row r="3101" spans="1:24" x14ac:dyDescent="0.55000000000000004">
      <c r="A3101" s="5">
        <v>40899</v>
      </c>
      <c r="B3101">
        <v>7.0000000000000007E-2</v>
      </c>
      <c r="C3101">
        <v>0.01</v>
      </c>
      <c r="D3101">
        <v>0.03</v>
      </c>
      <c r="E3101">
        <v>0.12</v>
      </c>
      <c r="F3101">
        <v>0.28000000000000003</v>
      </c>
      <c r="G3101">
        <v>0.41</v>
      </c>
      <c r="H3101">
        <v>0.91</v>
      </c>
      <c r="I3101">
        <v>1.43</v>
      </c>
      <c r="J3101">
        <v>1.97</v>
      </c>
      <c r="K3101">
        <v>2.67</v>
      </c>
      <c r="L3101">
        <v>2.99</v>
      </c>
      <c r="M3101">
        <v>-0.73</v>
      </c>
      <c r="N3101">
        <v>-7.0000000000000007E-2</v>
      </c>
      <c r="O3101">
        <v>0.52</v>
      </c>
      <c r="P3101">
        <v>0.76</v>
      </c>
      <c r="Q3101">
        <v>0.29360000000000003</v>
      </c>
      <c r="R3101">
        <v>0.42125000000000001</v>
      </c>
      <c r="S3101">
        <v>0.57374999999999998</v>
      </c>
      <c r="T3101">
        <v>0.80100000000000005</v>
      </c>
      <c r="U3101">
        <v>1.1213500000000001</v>
      </c>
      <c r="V3101">
        <v>12169.65</v>
      </c>
      <c r="W3101">
        <v>1254</v>
      </c>
      <c r="X3101">
        <v>99.42</v>
      </c>
    </row>
    <row r="3102" spans="1:24" x14ac:dyDescent="0.55000000000000004">
      <c r="A3102" s="5">
        <v>40900</v>
      </c>
      <c r="B3102">
        <v>0.08</v>
      </c>
      <c r="C3102">
        <v>0.01</v>
      </c>
      <c r="D3102">
        <v>0.04</v>
      </c>
      <c r="E3102">
        <v>0.12</v>
      </c>
      <c r="F3102">
        <v>0.28000000000000003</v>
      </c>
      <c r="G3102">
        <v>0.45</v>
      </c>
      <c r="H3102">
        <v>0.97</v>
      </c>
      <c r="I3102">
        <v>1.49</v>
      </c>
      <c r="J3102">
        <v>2.0299999999999998</v>
      </c>
      <c r="K3102">
        <v>2.73</v>
      </c>
      <c r="L3102">
        <v>3.05</v>
      </c>
      <c r="M3102">
        <v>-0.71</v>
      </c>
      <c r="N3102">
        <v>-0.04</v>
      </c>
      <c r="O3102">
        <v>0.59</v>
      </c>
      <c r="P3102">
        <v>0.79</v>
      </c>
      <c r="Q3102">
        <v>0.29394999999999999</v>
      </c>
      <c r="R3102">
        <v>0.42220000000000002</v>
      </c>
      <c r="S3102">
        <v>0.57574999999999998</v>
      </c>
      <c r="T3102">
        <v>0.80400000000000005</v>
      </c>
      <c r="U3102">
        <v>1.1231</v>
      </c>
      <c r="V3102">
        <v>12294</v>
      </c>
      <c r="W3102">
        <v>1265.33</v>
      </c>
      <c r="X3102">
        <v>99.72</v>
      </c>
    </row>
    <row r="3103" spans="1:24" x14ac:dyDescent="0.55000000000000004">
      <c r="A3103" s="5">
        <v>40904</v>
      </c>
      <c r="B3103">
        <v>7.0000000000000007E-2</v>
      </c>
      <c r="C3103">
        <v>0.02</v>
      </c>
      <c r="D3103">
        <v>0.06</v>
      </c>
      <c r="E3103">
        <v>0.12</v>
      </c>
      <c r="F3103">
        <v>0.3</v>
      </c>
      <c r="G3103">
        <v>0.45</v>
      </c>
      <c r="H3103">
        <v>0.96</v>
      </c>
      <c r="I3103">
        <v>1.49</v>
      </c>
      <c r="J3103">
        <v>2.02</v>
      </c>
      <c r="K3103">
        <v>2.72</v>
      </c>
      <c r="L3103">
        <v>3.04</v>
      </c>
      <c r="M3103">
        <v>-0.69</v>
      </c>
      <c r="N3103">
        <v>-0.02</v>
      </c>
      <c r="O3103">
        <v>0.57999999999999996</v>
      </c>
      <c r="P3103">
        <v>0.81</v>
      </c>
      <c r="Q3103" t="e">
        <v>#N/A</v>
      </c>
      <c r="R3103" t="e">
        <v>#N/A</v>
      </c>
      <c r="S3103" t="e">
        <v>#N/A</v>
      </c>
      <c r="T3103" t="e">
        <v>#N/A</v>
      </c>
      <c r="U3103" t="e">
        <v>#N/A</v>
      </c>
      <c r="V3103">
        <v>12291.35</v>
      </c>
      <c r="W3103">
        <v>1265.43</v>
      </c>
      <c r="X3103">
        <v>101.29</v>
      </c>
    </row>
    <row r="3104" spans="1:24" x14ac:dyDescent="0.55000000000000004">
      <c r="A3104" s="5">
        <v>40905</v>
      </c>
      <c r="B3104">
        <v>7.0000000000000007E-2</v>
      </c>
      <c r="C3104">
        <v>0.01</v>
      </c>
      <c r="D3104">
        <v>0.05</v>
      </c>
      <c r="E3104">
        <v>0.12</v>
      </c>
      <c r="F3104">
        <v>0.28000000000000003</v>
      </c>
      <c r="G3104">
        <v>0.42</v>
      </c>
      <c r="H3104">
        <v>0.91</v>
      </c>
      <c r="I3104">
        <v>1.41</v>
      </c>
      <c r="J3104">
        <v>1.93</v>
      </c>
      <c r="K3104">
        <v>2.59</v>
      </c>
      <c r="L3104">
        <v>2.91</v>
      </c>
      <c r="M3104">
        <v>-0.72</v>
      </c>
      <c r="N3104">
        <v>-7.0000000000000007E-2</v>
      </c>
      <c r="O3104">
        <v>0.5</v>
      </c>
      <c r="P3104">
        <v>0.74</v>
      </c>
      <c r="Q3104">
        <v>0.29630000000000001</v>
      </c>
      <c r="R3104">
        <v>0.42514999999999997</v>
      </c>
      <c r="S3104">
        <v>0.57925000000000004</v>
      </c>
      <c r="T3104">
        <v>0.80800000000000005</v>
      </c>
      <c r="U3104">
        <v>1.1269</v>
      </c>
      <c r="V3104">
        <v>12151.41</v>
      </c>
      <c r="W3104">
        <v>1249.6400000000001</v>
      </c>
      <c r="X3104">
        <v>99.44</v>
      </c>
    </row>
    <row r="3105" spans="1:24" x14ac:dyDescent="0.55000000000000004">
      <c r="A3105" s="5">
        <v>40906</v>
      </c>
      <c r="B3105">
        <v>7.0000000000000007E-2</v>
      </c>
      <c r="C3105">
        <v>0.02</v>
      </c>
      <c r="D3105">
        <v>7.0000000000000007E-2</v>
      </c>
      <c r="E3105">
        <v>0.12</v>
      </c>
      <c r="F3105">
        <v>0.28000000000000003</v>
      </c>
      <c r="G3105">
        <v>0.41</v>
      </c>
      <c r="H3105">
        <v>0.88</v>
      </c>
      <c r="I3105">
        <v>1.38</v>
      </c>
      <c r="J3105">
        <v>1.91</v>
      </c>
      <c r="K3105">
        <v>2.58</v>
      </c>
      <c r="L3105">
        <v>2.9</v>
      </c>
      <c r="M3105">
        <v>-0.73</v>
      </c>
      <c r="N3105">
        <v>-0.05</v>
      </c>
      <c r="O3105">
        <v>0.54</v>
      </c>
      <c r="P3105">
        <v>0.78</v>
      </c>
      <c r="Q3105">
        <v>0.29530000000000001</v>
      </c>
      <c r="R3105">
        <v>0.42709999999999998</v>
      </c>
      <c r="S3105">
        <v>0.58099999999999996</v>
      </c>
      <c r="T3105">
        <v>0.8085</v>
      </c>
      <c r="U3105">
        <v>1.12805</v>
      </c>
      <c r="V3105">
        <v>12287.04</v>
      </c>
      <c r="W3105">
        <v>1263.02</v>
      </c>
      <c r="X3105">
        <v>99.68</v>
      </c>
    </row>
    <row r="3106" spans="1:24" x14ac:dyDescent="0.55000000000000004">
      <c r="A3106" s="5">
        <v>40907</v>
      </c>
      <c r="B3106">
        <v>0.04</v>
      </c>
      <c r="C3106">
        <v>0.02</v>
      </c>
      <c r="D3106">
        <v>0.06</v>
      </c>
      <c r="E3106">
        <v>0.12</v>
      </c>
      <c r="F3106">
        <v>0.25</v>
      </c>
      <c r="G3106">
        <v>0.36</v>
      </c>
      <c r="H3106">
        <v>0.83</v>
      </c>
      <c r="I3106">
        <v>1.35</v>
      </c>
      <c r="J3106">
        <v>1.89</v>
      </c>
      <c r="K3106">
        <v>2.57</v>
      </c>
      <c r="L3106">
        <v>2.89</v>
      </c>
      <c r="M3106">
        <v>-0.76</v>
      </c>
      <c r="N3106">
        <v>-7.0000000000000007E-2</v>
      </c>
      <c r="O3106">
        <v>0.53</v>
      </c>
      <c r="P3106">
        <v>0.78</v>
      </c>
      <c r="Q3106">
        <v>0.29530000000000001</v>
      </c>
      <c r="R3106">
        <v>0.42709999999999998</v>
      </c>
      <c r="S3106">
        <v>0.58099999999999996</v>
      </c>
      <c r="T3106">
        <v>0.8085</v>
      </c>
      <c r="U3106">
        <v>1.12805</v>
      </c>
      <c r="V3106">
        <v>12217.56</v>
      </c>
      <c r="W3106">
        <v>1257.5999999999999</v>
      </c>
      <c r="X3106">
        <v>98.83</v>
      </c>
    </row>
    <row r="3107" spans="1:24" x14ac:dyDescent="0.55000000000000004">
      <c r="A3107" s="5">
        <v>40911</v>
      </c>
      <c r="B3107">
        <v>7.0000000000000007E-2</v>
      </c>
      <c r="C3107">
        <v>0.02</v>
      </c>
      <c r="D3107">
        <v>0.06</v>
      </c>
      <c r="E3107">
        <v>0.12</v>
      </c>
      <c r="F3107">
        <v>0.27</v>
      </c>
      <c r="G3107">
        <v>0.4</v>
      </c>
      <c r="H3107">
        <v>0.89</v>
      </c>
      <c r="I3107">
        <v>1.41</v>
      </c>
      <c r="J3107">
        <v>1.97</v>
      </c>
      <c r="K3107">
        <v>2.67</v>
      </c>
      <c r="L3107">
        <v>2.98</v>
      </c>
      <c r="M3107">
        <v>-0.77</v>
      </c>
      <c r="N3107">
        <v>-0.04</v>
      </c>
      <c r="O3107">
        <v>0.55000000000000004</v>
      </c>
      <c r="P3107">
        <v>0.81</v>
      </c>
      <c r="Q3107">
        <v>0.29530000000000001</v>
      </c>
      <c r="R3107">
        <v>0.42809999999999998</v>
      </c>
      <c r="S3107">
        <v>0.58250000000000002</v>
      </c>
      <c r="T3107">
        <v>0.81100000000000005</v>
      </c>
      <c r="U3107">
        <v>1.13005</v>
      </c>
      <c r="V3107">
        <v>12397.38</v>
      </c>
      <c r="W3107">
        <v>1277.06</v>
      </c>
      <c r="X3107">
        <v>102.96</v>
      </c>
    </row>
    <row r="3108" spans="1:24" x14ac:dyDescent="0.55000000000000004">
      <c r="A3108" s="5">
        <v>40912</v>
      </c>
      <c r="B3108">
        <v>7.0000000000000007E-2</v>
      </c>
      <c r="C3108">
        <v>0.02</v>
      </c>
      <c r="D3108">
        <v>0.06</v>
      </c>
      <c r="E3108">
        <v>0.12</v>
      </c>
      <c r="F3108">
        <v>0.25</v>
      </c>
      <c r="G3108">
        <v>0.4</v>
      </c>
      <c r="H3108">
        <v>0.89</v>
      </c>
      <c r="I3108">
        <v>1.43</v>
      </c>
      <c r="J3108">
        <v>2</v>
      </c>
      <c r="K3108">
        <v>2.71</v>
      </c>
      <c r="L3108">
        <v>3.03</v>
      </c>
      <c r="M3108">
        <v>-0.82</v>
      </c>
      <c r="N3108">
        <v>-0.08</v>
      </c>
      <c r="O3108">
        <v>0.54</v>
      </c>
      <c r="P3108">
        <v>0.79</v>
      </c>
      <c r="Q3108">
        <v>0.29530000000000001</v>
      </c>
      <c r="R3108">
        <v>0.42820000000000003</v>
      </c>
      <c r="S3108">
        <v>0.58250000000000002</v>
      </c>
      <c r="T3108">
        <v>0.81100000000000005</v>
      </c>
      <c r="U3108">
        <v>1.13035</v>
      </c>
      <c r="V3108">
        <v>12418.42</v>
      </c>
      <c r="W3108">
        <v>1277.3</v>
      </c>
      <c r="X3108">
        <v>103.22</v>
      </c>
    </row>
    <row r="3109" spans="1:24" x14ac:dyDescent="0.55000000000000004">
      <c r="A3109" s="5">
        <v>40913</v>
      </c>
      <c r="B3109">
        <v>7.0000000000000007E-2</v>
      </c>
      <c r="C3109">
        <v>0.02</v>
      </c>
      <c r="D3109">
        <v>7.0000000000000007E-2</v>
      </c>
      <c r="E3109">
        <v>0.11</v>
      </c>
      <c r="F3109">
        <v>0.27</v>
      </c>
      <c r="G3109">
        <v>0.4</v>
      </c>
      <c r="H3109">
        <v>0.88</v>
      </c>
      <c r="I3109">
        <v>1.43</v>
      </c>
      <c r="J3109">
        <v>2.02</v>
      </c>
      <c r="K3109">
        <v>2.74</v>
      </c>
      <c r="L3109">
        <v>3.06</v>
      </c>
      <c r="M3109">
        <v>-0.86</v>
      </c>
      <c r="N3109">
        <v>-0.1</v>
      </c>
      <c r="O3109">
        <v>0.51</v>
      </c>
      <c r="P3109">
        <v>0.76</v>
      </c>
      <c r="Q3109">
        <v>0.29530000000000001</v>
      </c>
      <c r="R3109">
        <v>0.42920000000000003</v>
      </c>
      <c r="S3109">
        <v>0.58250000000000002</v>
      </c>
      <c r="T3109">
        <v>0.81200000000000006</v>
      </c>
      <c r="U3109">
        <v>1.13035</v>
      </c>
      <c r="V3109">
        <v>12415.7</v>
      </c>
      <c r="W3109">
        <v>1281.06</v>
      </c>
      <c r="X3109">
        <v>101.81</v>
      </c>
    </row>
    <row r="3110" spans="1:24" x14ac:dyDescent="0.55000000000000004">
      <c r="A3110" s="5">
        <v>40914</v>
      </c>
      <c r="B3110">
        <v>7.0000000000000007E-2</v>
      </c>
      <c r="C3110">
        <v>0.02</v>
      </c>
      <c r="D3110">
        <v>0.05</v>
      </c>
      <c r="E3110">
        <v>0.12</v>
      </c>
      <c r="F3110">
        <v>0.25</v>
      </c>
      <c r="G3110">
        <v>0.4</v>
      </c>
      <c r="H3110">
        <v>0.86</v>
      </c>
      <c r="I3110">
        <v>1.4</v>
      </c>
      <c r="J3110">
        <v>1.98</v>
      </c>
      <c r="K3110">
        <v>2.7</v>
      </c>
      <c r="L3110">
        <v>3.02</v>
      </c>
      <c r="M3110">
        <v>-0.85</v>
      </c>
      <c r="N3110">
        <v>-0.11</v>
      </c>
      <c r="O3110">
        <v>0.49</v>
      </c>
      <c r="P3110">
        <v>0.73</v>
      </c>
      <c r="Q3110">
        <v>0.29630000000000001</v>
      </c>
      <c r="R3110">
        <v>0.42820000000000003</v>
      </c>
      <c r="S3110">
        <v>0.58150000000000002</v>
      </c>
      <c r="T3110">
        <v>0.81200000000000006</v>
      </c>
      <c r="U3110">
        <v>1.13035</v>
      </c>
      <c r="V3110">
        <v>12359.92</v>
      </c>
      <c r="W3110">
        <v>1277.81</v>
      </c>
      <c r="X3110">
        <v>101.56</v>
      </c>
    </row>
    <row r="3111" spans="1:24" x14ac:dyDescent="0.55000000000000004">
      <c r="A3111" s="5">
        <v>40917</v>
      </c>
      <c r="B3111">
        <v>0.08</v>
      </c>
      <c r="C3111">
        <v>0.01</v>
      </c>
      <c r="D3111">
        <v>0.05</v>
      </c>
      <c r="E3111">
        <v>0.11</v>
      </c>
      <c r="F3111">
        <v>0.26</v>
      </c>
      <c r="G3111">
        <v>0.38</v>
      </c>
      <c r="H3111">
        <v>0.85</v>
      </c>
      <c r="I3111">
        <v>1.39</v>
      </c>
      <c r="J3111">
        <v>1.98</v>
      </c>
      <c r="K3111">
        <v>2.7</v>
      </c>
      <c r="L3111">
        <v>3.02</v>
      </c>
      <c r="M3111">
        <v>-0.88</v>
      </c>
      <c r="N3111">
        <v>-0.13</v>
      </c>
      <c r="O3111">
        <v>0.47</v>
      </c>
      <c r="P3111">
        <v>0.72</v>
      </c>
      <c r="Q3111">
        <v>0.29630000000000001</v>
      </c>
      <c r="R3111">
        <v>0.42820000000000003</v>
      </c>
      <c r="S3111">
        <v>0.58050000000000002</v>
      </c>
      <c r="T3111">
        <v>0.81</v>
      </c>
      <c r="U3111">
        <v>1.12825</v>
      </c>
      <c r="V3111">
        <v>12392.69</v>
      </c>
      <c r="W3111">
        <v>1280.7</v>
      </c>
      <c r="X3111">
        <v>101.31</v>
      </c>
    </row>
    <row r="3112" spans="1:24" x14ac:dyDescent="0.55000000000000004">
      <c r="A3112" s="5">
        <v>40918</v>
      </c>
      <c r="B3112">
        <v>0.08</v>
      </c>
      <c r="C3112">
        <v>0.02</v>
      </c>
      <c r="D3112">
        <v>0.05</v>
      </c>
      <c r="E3112">
        <v>0.11</v>
      </c>
      <c r="F3112">
        <v>0.24</v>
      </c>
      <c r="G3112">
        <v>0.37</v>
      </c>
      <c r="H3112">
        <v>0.86</v>
      </c>
      <c r="I3112">
        <v>1.41</v>
      </c>
      <c r="J3112">
        <v>2</v>
      </c>
      <c r="K3112">
        <v>2.71</v>
      </c>
      <c r="L3112">
        <v>3.04</v>
      </c>
      <c r="M3112">
        <v>-0.84</v>
      </c>
      <c r="N3112">
        <v>-0.08</v>
      </c>
      <c r="O3112">
        <v>0.51</v>
      </c>
      <c r="P3112">
        <v>0.75</v>
      </c>
      <c r="Q3112">
        <v>0.29580000000000001</v>
      </c>
      <c r="R3112">
        <v>0.42820000000000003</v>
      </c>
      <c r="S3112">
        <v>0.57950000000000002</v>
      </c>
      <c r="T3112">
        <v>0.8085</v>
      </c>
      <c r="U3112">
        <v>1.12605</v>
      </c>
      <c r="V3112">
        <v>12462.47</v>
      </c>
      <c r="W3112">
        <v>1292.08</v>
      </c>
      <c r="X3112">
        <v>102.24</v>
      </c>
    </row>
    <row r="3113" spans="1:24" x14ac:dyDescent="0.55000000000000004">
      <c r="A3113" s="5">
        <v>40919</v>
      </c>
      <c r="B3113">
        <v>0.08</v>
      </c>
      <c r="C3113">
        <v>0.02</v>
      </c>
      <c r="D3113">
        <v>0.05</v>
      </c>
      <c r="E3113">
        <v>0.11</v>
      </c>
      <c r="F3113">
        <v>0.24</v>
      </c>
      <c r="G3113">
        <v>0.34</v>
      </c>
      <c r="H3113">
        <v>0.82</v>
      </c>
      <c r="I3113">
        <v>1.34</v>
      </c>
      <c r="J3113">
        <v>1.93</v>
      </c>
      <c r="K3113">
        <v>2.63</v>
      </c>
      <c r="L3113">
        <v>2.96</v>
      </c>
      <c r="M3113">
        <v>-0.85</v>
      </c>
      <c r="N3113">
        <v>-0.1</v>
      </c>
      <c r="O3113">
        <v>0.5</v>
      </c>
      <c r="P3113">
        <v>0.71</v>
      </c>
      <c r="Q3113">
        <v>0.29470000000000002</v>
      </c>
      <c r="R3113">
        <v>0.42609999999999998</v>
      </c>
      <c r="S3113">
        <v>0.57650000000000001</v>
      </c>
      <c r="T3113">
        <v>0.80674999999999997</v>
      </c>
      <c r="U3113">
        <v>1.12435</v>
      </c>
      <c r="V3113">
        <v>12449.45</v>
      </c>
      <c r="W3113">
        <v>1292.48</v>
      </c>
      <c r="X3113">
        <v>100.89</v>
      </c>
    </row>
    <row r="3114" spans="1:24" x14ac:dyDescent="0.55000000000000004">
      <c r="A3114" s="5">
        <v>40920</v>
      </c>
      <c r="B3114">
        <v>0.08</v>
      </c>
      <c r="C3114">
        <v>0.03</v>
      </c>
      <c r="D3114">
        <v>0.06</v>
      </c>
      <c r="E3114">
        <v>0.11</v>
      </c>
      <c r="F3114">
        <v>0.22</v>
      </c>
      <c r="G3114">
        <v>0.35</v>
      </c>
      <c r="H3114">
        <v>0.84</v>
      </c>
      <c r="I3114">
        <v>1.37</v>
      </c>
      <c r="J3114">
        <v>1.94</v>
      </c>
      <c r="K3114">
        <v>2.65</v>
      </c>
      <c r="L3114">
        <v>2.97</v>
      </c>
      <c r="M3114">
        <v>-0.85</v>
      </c>
      <c r="N3114">
        <v>-0.1</v>
      </c>
      <c r="O3114">
        <v>0.5</v>
      </c>
      <c r="P3114">
        <v>0.74</v>
      </c>
      <c r="Q3114">
        <v>0.28960000000000002</v>
      </c>
      <c r="R3114">
        <v>0.42</v>
      </c>
      <c r="S3114">
        <v>0.57150000000000001</v>
      </c>
      <c r="T3114">
        <v>0.80225000000000002</v>
      </c>
      <c r="U3114">
        <v>1.1194500000000001</v>
      </c>
      <c r="V3114">
        <v>12471.02</v>
      </c>
      <c r="W3114">
        <v>1295.5</v>
      </c>
      <c r="X3114">
        <v>99.03</v>
      </c>
    </row>
    <row r="3115" spans="1:24" x14ac:dyDescent="0.55000000000000004">
      <c r="A3115" s="5">
        <v>40921</v>
      </c>
      <c r="B3115">
        <v>0.09</v>
      </c>
      <c r="C3115">
        <v>0.03</v>
      </c>
      <c r="D3115">
        <v>0.06</v>
      </c>
      <c r="E3115">
        <v>0.1</v>
      </c>
      <c r="F3115">
        <v>0.24</v>
      </c>
      <c r="G3115">
        <v>0.34</v>
      </c>
      <c r="H3115">
        <v>0.8</v>
      </c>
      <c r="I3115">
        <v>1.32</v>
      </c>
      <c r="J3115">
        <v>1.89</v>
      </c>
      <c r="K3115">
        <v>2.59</v>
      </c>
      <c r="L3115">
        <v>2.91</v>
      </c>
      <c r="M3115">
        <v>-0.89</v>
      </c>
      <c r="N3115">
        <v>-0.14000000000000001</v>
      </c>
      <c r="O3115">
        <v>0.46</v>
      </c>
      <c r="P3115">
        <v>0.71</v>
      </c>
      <c r="Q3115">
        <v>0.28510000000000002</v>
      </c>
      <c r="R3115">
        <v>0.41499999999999998</v>
      </c>
      <c r="S3115">
        <v>0.56699999999999995</v>
      </c>
      <c r="T3115">
        <v>0.79425000000000001</v>
      </c>
      <c r="U3115">
        <v>1.11395</v>
      </c>
      <c r="V3115">
        <v>12422.06</v>
      </c>
      <c r="W3115">
        <v>1289.0899999999999</v>
      </c>
      <c r="X3115">
        <v>98.69</v>
      </c>
    </row>
    <row r="3116" spans="1:24" x14ac:dyDescent="0.55000000000000004">
      <c r="A3116" s="5">
        <v>40924</v>
      </c>
      <c r="B3116" t="e">
        <v>#N/A</v>
      </c>
      <c r="C3116" t="e">
        <v>#N/A</v>
      </c>
      <c r="D3116" t="e">
        <v>#N/A</v>
      </c>
      <c r="E3116" t="e">
        <v>#N/A</v>
      </c>
      <c r="F3116" t="e">
        <v>#N/A</v>
      </c>
      <c r="G3116" t="e">
        <v>#N/A</v>
      </c>
      <c r="H3116" t="e">
        <v>#N/A</v>
      </c>
      <c r="I3116" t="e">
        <v>#N/A</v>
      </c>
      <c r="J3116" t="e">
        <v>#N/A</v>
      </c>
      <c r="K3116" t="e">
        <v>#N/A</v>
      </c>
      <c r="L3116" t="e">
        <v>#N/A</v>
      </c>
      <c r="M3116" t="e">
        <v>#N/A</v>
      </c>
      <c r="N3116" t="e">
        <v>#N/A</v>
      </c>
      <c r="O3116" t="e">
        <v>#N/A</v>
      </c>
      <c r="P3116" t="e">
        <v>#N/A</v>
      </c>
      <c r="Q3116">
        <v>0.28160000000000002</v>
      </c>
      <c r="R3116">
        <v>0.41149999999999998</v>
      </c>
      <c r="S3116">
        <v>0.56489999999999996</v>
      </c>
      <c r="T3116">
        <v>0.79325000000000001</v>
      </c>
      <c r="U3116">
        <v>1.11175</v>
      </c>
      <c r="V3116" t="e">
        <v>#N/A</v>
      </c>
      <c r="W3116" t="e">
        <v>#N/A</v>
      </c>
      <c r="X3116" t="e">
        <v>#N/A</v>
      </c>
    </row>
    <row r="3117" spans="1:24" x14ac:dyDescent="0.55000000000000004">
      <c r="A3117" s="5">
        <v>40925</v>
      </c>
      <c r="B3117">
        <v>0.09</v>
      </c>
      <c r="C3117">
        <v>0.03</v>
      </c>
      <c r="D3117">
        <v>0.06</v>
      </c>
      <c r="E3117">
        <v>0.11</v>
      </c>
      <c r="F3117">
        <v>0.21</v>
      </c>
      <c r="G3117">
        <v>0.33</v>
      </c>
      <c r="H3117">
        <v>0.79</v>
      </c>
      <c r="I3117">
        <v>1.31</v>
      </c>
      <c r="J3117">
        <v>1.87</v>
      </c>
      <c r="K3117">
        <v>2.57</v>
      </c>
      <c r="L3117">
        <v>2.89</v>
      </c>
      <c r="M3117">
        <v>-0.91</v>
      </c>
      <c r="N3117">
        <v>-0.17</v>
      </c>
      <c r="O3117">
        <v>0.43</v>
      </c>
      <c r="P3117">
        <v>0.68</v>
      </c>
      <c r="Q3117">
        <v>0.28100000000000003</v>
      </c>
      <c r="R3117">
        <v>0.40989999999999999</v>
      </c>
      <c r="S3117">
        <v>0.56230000000000002</v>
      </c>
      <c r="T3117">
        <v>0.79274999999999995</v>
      </c>
      <c r="U3117">
        <v>1.11015</v>
      </c>
      <c r="V3117">
        <v>12482.07</v>
      </c>
      <c r="W3117">
        <v>1293.67</v>
      </c>
      <c r="X3117">
        <v>100.7</v>
      </c>
    </row>
    <row r="3118" spans="1:24" x14ac:dyDescent="0.55000000000000004">
      <c r="A3118" s="5">
        <v>40926</v>
      </c>
      <c r="B3118">
        <v>0.09</v>
      </c>
      <c r="C3118">
        <v>0.03</v>
      </c>
      <c r="D3118">
        <v>7.0000000000000007E-2</v>
      </c>
      <c r="E3118">
        <v>0.11</v>
      </c>
      <c r="F3118">
        <v>0.24</v>
      </c>
      <c r="G3118">
        <v>0.35</v>
      </c>
      <c r="H3118">
        <v>0.82</v>
      </c>
      <c r="I3118">
        <v>1.34</v>
      </c>
      <c r="J3118">
        <v>1.92</v>
      </c>
      <c r="K3118">
        <v>2.63</v>
      </c>
      <c r="L3118">
        <v>2.96</v>
      </c>
      <c r="M3118">
        <v>-0.91</v>
      </c>
      <c r="N3118">
        <v>-0.15</v>
      </c>
      <c r="O3118">
        <v>0.47</v>
      </c>
      <c r="P3118">
        <v>0.72</v>
      </c>
      <c r="Q3118">
        <v>0.28089999999999998</v>
      </c>
      <c r="R3118">
        <v>0.4093</v>
      </c>
      <c r="S3118">
        <v>0.56120000000000003</v>
      </c>
      <c r="T3118">
        <v>0.79174999999999995</v>
      </c>
      <c r="U3118">
        <v>1.11005</v>
      </c>
      <c r="V3118">
        <v>12578.95</v>
      </c>
      <c r="W3118">
        <v>1308.04</v>
      </c>
      <c r="X3118">
        <v>100.61</v>
      </c>
    </row>
    <row r="3119" spans="1:24" x14ac:dyDescent="0.55000000000000004">
      <c r="A3119" s="5">
        <v>40927</v>
      </c>
      <c r="B3119">
        <v>0.1</v>
      </c>
      <c r="C3119">
        <v>0.05</v>
      </c>
      <c r="D3119">
        <v>7.0000000000000007E-2</v>
      </c>
      <c r="E3119">
        <v>0.11</v>
      </c>
      <c r="F3119">
        <v>0.26</v>
      </c>
      <c r="G3119">
        <v>0.36</v>
      </c>
      <c r="H3119">
        <v>0.87</v>
      </c>
      <c r="I3119">
        <v>1.43</v>
      </c>
      <c r="J3119">
        <v>2.0099999999999998</v>
      </c>
      <c r="K3119">
        <v>2.72</v>
      </c>
      <c r="L3119">
        <v>3.05</v>
      </c>
      <c r="M3119">
        <v>-0.88</v>
      </c>
      <c r="N3119">
        <v>0</v>
      </c>
      <c r="O3119">
        <v>0.56000000000000005</v>
      </c>
      <c r="P3119">
        <v>0.76</v>
      </c>
      <c r="Q3119">
        <v>0.27889999999999998</v>
      </c>
      <c r="R3119">
        <v>0.4093</v>
      </c>
      <c r="S3119">
        <v>0.56120000000000003</v>
      </c>
      <c r="T3119">
        <v>0.79174999999999995</v>
      </c>
      <c r="U3119">
        <v>1.11005</v>
      </c>
      <c r="V3119">
        <v>12623.98</v>
      </c>
      <c r="W3119">
        <v>1314.5</v>
      </c>
      <c r="X3119">
        <v>100.32</v>
      </c>
    </row>
    <row r="3120" spans="1:24" x14ac:dyDescent="0.55000000000000004">
      <c r="A3120" s="5">
        <v>40928</v>
      </c>
      <c r="B3120">
        <v>0.09</v>
      </c>
      <c r="C3120">
        <v>0.05</v>
      </c>
      <c r="D3120">
        <v>7.0000000000000007E-2</v>
      </c>
      <c r="E3120">
        <v>0.11</v>
      </c>
      <c r="F3120">
        <v>0.26</v>
      </c>
      <c r="G3120">
        <v>0.38</v>
      </c>
      <c r="H3120">
        <v>0.91</v>
      </c>
      <c r="I3120">
        <v>1.47</v>
      </c>
      <c r="J3120">
        <v>2.0499999999999998</v>
      </c>
      <c r="K3120">
        <v>2.78</v>
      </c>
      <c r="L3120">
        <v>3.1</v>
      </c>
      <c r="M3120">
        <v>-0.85</v>
      </c>
      <c r="N3120">
        <v>0.01</v>
      </c>
      <c r="O3120">
        <v>0.6</v>
      </c>
      <c r="P3120">
        <v>0.8</v>
      </c>
      <c r="Q3120">
        <v>0.27729999999999999</v>
      </c>
      <c r="R3120">
        <v>0.40870000000000001</v>
      </c>
      <c r="S3120">
        <v>0.56110000000000004</v>
      </c>
      <c r="T3120">
        <v>0.79174999999999995</v>
      </c>
      <c r="U3120">
        <v>1.10995</v>
      </c>
      <c r="V3120">
        <v>12720.48</v>
      </c>
      <c r="W3120">
        <v>1315.38</v>
      </c>
      <c r="X3120">
        <v>98.15</v>
      </c>
    </row>
    <row r="3121" spans="1:24" x14ac:dyDescent="0.55000000000000004">
      <c r="A3121" s="5">
        <v>40931</v>
      </c>
      <c r="B3121">
        <v>0.09</v>
      </c>
      <c r="C3121">
        <v>0.04</v>
      </c>
      <c r="D3121">
        <v>7.0000000000000007E-2</v>
      </c>
      <c r="E3121">
        <v>0.12</v>
      </c>
      <c r="F3121">
        <v>0.26</v>
      </c>
      <c r="G3121">
        <v>0.39</v>
      </c>
      <c r="H3121">
        <v>0.93</v>
      </c>
      <c r="I3121">
        <v>1.51</v>
      </c>
      <c r="J3121">
        <v>2.09</v>
      </c>
      <c r="K3121">
        <v>2.82</v>
      </c>
      <c r="L3121">
        <v>3.15</v>
      </c>
      <c r="M3121">
        <v>-0.84</v>
      </c>
      <c r="N3121">
        <v>0.02</v>
      </c>
      <c r="O3121">
        <v>0.66</v>
      </c>
      <c r="P3121">
        <v>0.84</v>
      </c>
      <c r="Q3121">
        <v>0.27629999999999999</v>
      </c>
      <c r="R3121">
        <v>0.40820000000000001</v>
      </c>
      <c r="S3121">
        <v>0.56010000000000004</v>
      </c>
      <c r="T3121">
        <v>0.79274999999999995</v>
      </c>
      <c r="U3121">
        <v>1.10995</v>
      </c>
      <c r="V3121">
        <v>12708.82</v>
      </c>
      <c r="W3121">
        <v>1316</v>
      </c>
      <c r="X3121">
        <v>99.47</v>
      </c>
    </row>
    <row r="3122" spans="1:24" x14ac:dyDescent="0.55000000000000004">
      <c r="A3122" s="5">
        <v>40932</v>
      </c>
      <c r="B3122">
        <v>0.09</v>
      </c>
      <c r="C3122">
        <v>0.04</v>
      </c>
      <c r="D3122">
        <v>7.0000000000000007E-2</v>
      </c>
      <c r="E3122">
        <v>0.12</v>
      </c>
      <c r="F3122">
        <v>0.24</v>
      </c>
      <c r="G3122">
        <v>0.39</v>
      </c>
      <c r="H3122">
        <v>0.92</v>
      </c>
      <c r="I3122">
        <v>1.49</v>
      </c>
      <c r="J3122">
        <v>2.08</v>
      </c>
      <c r="K3122">
        <v>2.82</v>
      </c>
      <c r="L3122">
        <v>3.15</v>
      </c>
      <c r="M3122">
        <v>-0.89</v>
      </c>
      <c r="N3122">
        <v>-0.01</v>
      </c>
      <c r="O3122">
        <v>0.62</v>
      </c>
      <c r="P3122">
        <v>0.82</v>
      </c>
      <c r="Q3122">
        <v>0.27529999999999999</v>
      </c>
      <c r="R3122">
        <v>0.40720000000000001</v>
      </c>
      <c r="S3122">
        <v>0.55910000000000004</v>
      </c>
      <c r="T3122">
        <v>0.79125000000000001</v>
      </c>
      <c r="U3122">
        <v>1.1084499999999999</v>
      </c>
      <c r="V3122">
        <v>12675.75</v>
      </c>
      <c r="W3122">
        <v>1314.65</v>
      </c>
      <c r="X3122">
        <v>98.84</v>
      </c>
    </row>
    <row r="3123" spans="1:24" x14ac:dyDescent="0.55000000000000004">
      <c r="A3123" s="5">
        <v>40933</v>
      </c>
      <c r="B3123">
        <v>0.08</v>
      </c>
      <c r="C3123">
        <v>0.04</v>
      </c>
      <c r="D3123">
        <v>7.0000000000000007E-2</v>
      </c>
      <c r="E3123">
        <v>0.12</v>
      </c>
      <c r="F3123">
        <v>0.22</v>
      </c>
      <c r="G3123">
        <v>0.34</v>
      </c>
      <c r="H3123">
        <v>0.81</v>
      </c>
      <c r="I3123">
        <v>1.4</v>
      </c>
      <c r="J3123">
        <v>2.0099999999999998</v>
      </c>
      <c r="K3123">
        <v>2.78</v>
      </c>
      <c r="L3123">
        <v>3.13</v>
      </c>
      <c r="M3123">
        <v>-1.02</v>
      </c>
      <c r="N3123">
        <v>-0.12</v>
      </c>
      <c r="O3123">
        <v>0.53</v>
      </c>
      <c r="P3123">
        <v>0.76</v>
      </c>
      <c r="Q3123">
        <v>0.27279999999999999</v>
      </c>
      <c r="R3123">
        <v>0.4052</v>
      </c>
      <c r="S3123">
        <v>0.55659999999999998</v>
      </c>
      <c r="T3123">
        <v>0.79174999999999995</v>
      </c>
      <c r="U3123">
        <v>1.10795</v>
      </c>
      <c r="V3123">
        <v>12756.96</v>
      </c>
      <c r="W3123">
        <v>1326.05</v>
      </c>
      <c r="X3123">
        <v>99.23</v>
      </c>
    </row>
    <row r="3124" spans="1:24" x14ac:dyDescent="0.55000000000000004">
      <c r="A3124" s="5">
        <v>40934</v>
      </c>
      <c r="B3124">
        <v>0.08</v>
      </c>
      <c r="C3124">
        <v>0.05</v>
      </c>
      <c r="D3124">
        <v>0.08</v>
      </c>
      <c r="E3124">
        <v>0.12</v>
      </c>
      <c r="F3124">
        <v>0.22</v>
      </c>
      <c r="G3124">
        <v>0.31</v>
      </c>
      <c r="H3124">
        <v>0.77</v>
      </c>
      <c r="I3124">
        <v>1.34</v>
      </c>
      <c r="J3124">
        <v>1.96</v>
      </c>
      <c r="K3124">
        <v>2.74</v>
      </c>
      <c r="L3124">
        <v>3.1</v>
      </c>
      <c r="M3124">
        <v>-1.0900000000000001</v>
      </c>
      <c r="N3124">
        <v>-0.16</v>
      </c>
      <c r="O3124">
        <v>0.51</v>
      </c>
      <c r="P3124">
        <v>0.74</v>
      </c>
      <c r="Q3124">
        <v>0.27050000000000002</v>
      </c>
      <c r="R3124">
        <v>0.40350000000000003</v>
      </c>
      <c r="S3124">
        <v>0.55310000000000004</v>
      </c>
      <c r="T3124">
        <v>0.78674999999999995</v>
      </c>
      <c r="U3124">
        <v>1.1016999999999999</v>
      </c>
      <c r="V3124">
        <v>12734.63</v>
      </c>
      <c r="W3124">
        <v>1318.43</v>
      </c>
      <c r="X3124">
        <v>99.76</v>
      </c>
    </row>
    <row r="3125" spans="1:24" x14ac:dyDescent="0.55000000000000004">
      <c r="A3125" s="5">
        <v>40935</v>
      </c>
      <c r="B3125">
        <v>0.09</v>
      </c>
      <c r="C3125">
        <v>0.06</v>
      </c>
      <c r="D3125">
        <v>0.08</v>
      </c>
      <c r="E3125">
        <v>0.12</v>
      </c>
      <c r="F3125">
        <v>0.22</v>
      </c>
      <c r="G3125">
        <v>0.32</v>
      </c>
      <c r="H3125">
        <v>0.75</v>
      </c>
      <c r="I3125">
        <v>1.31</v>
      </c>
      <c r="J3125">
        <v>1.93</v>
      </c>
      <c r="K3125">
        <v>2.71</v>
      </c>
      <c r="L3125">
        <v>3.07</v>
      </c>
      <c r="M3125">
        <v>-1.1299999999999999</v>
      </c>
      <c r="N3125">
        <v>-0.18</v>
      </c>
      <c r="O3125">
        <v>0.49</v>
      </c>
      <c r="P3125">
        <v>0.73</v>
      </c>
      <c r="Q3125">
        <v>0.27</v>
      </c>
      <c r="R3125">
        <v>0.40250000000000002</v>
      </c>
      <c r="S3125">
        <v>0.55110000000000003</v>
      </c>
      <c r="T3125">
        <v>0.78525</v>
      </c>
      <c r="U3125">
        <v>1.0992</v>
      </c>
      <c r="V3125">
        <v>12660.46</v>
      </c>
      <c r="W3125">
        <v>1316.33</v>
      </c>
      <c r="X3125">
        <v>99.47</v>
      </c>
    </row>
    <row r="3126" spans="1:24" x14ac:dyDescent="0.55000000000000004">
      <c r="A3126" s="5">
        <v>40938</v>
      </c>
      <c r="B3126">
        <v>0.09</v>
      </c>
      <c r="C3126">
        <v>0.05</v>
      </c>
      <c r="D3126">
        <v>0.08</v>
      </c>
      <c r="E3126">
        <v>0.12</v>
      </c>
      <c r="F3126">
        <v>0.22</v>
      </c>
      <c r="G3126">
        <v>0.31</v>
      </c>
      <c r="H3126">
        <v>0.73</v>
      </c>
      <c r="I3126">
        <v>1.27</v>
      </c>
      <c r="J3126">
        <v>1.87</v>
      </c>
      <c r="K3126">
        <v>2.64</v>
      </c>
      <c r="L3126">
        <v>2.99</v>
      </c>
      <c r="M3126">
        <v>-1.1399999999999999</v>
      </c>
      <c r="N3126">
        <v>-0.24</v>
      </c>
      <c r="O3126">
        <v>0.42</v>
      </c>
      <c r="P3126">
        <v>0.68</v>
      </c>
      <c r="Q3126">
        <v>0.26774999999999999</v>
      </c>
      <c r="R3126">
        <v>0.39824999999999999</v>
      </c>
      <c r="S3126">
        <v>0.54684999999999995</v>
      </c>
      <c r="T3126">
        <v>0.78149999999999997</v>
      </c>
      <c r="U3126">
        <v>1.09745</v>
      </c>
      <c r="V3126">
        <v>12653.72</v>
      </c>
      <c r="W3126">
        <v>1313.01</v>
      </c>
      <c r="X3126">
        <v>98.75</v>
      </c>
    </row>
    <row r="3127" spans="1:24" x14ac:dyDescent="0.55000000000000004">
      <c r="A3127" s="5">
        <v>40939</v>
      </c>
      <c r="B3127">
        <v>0.11</v>
      </c>
      <c r="C3127">
        <v>0.06</v>
      </c>
      <c r="D3127">
        <v>0.08</v>
      </c>
      <c r="E3127">
        <v>0.13</v>
      </c>
      <c r="F3127">
        <v>0.22</v>
      </c>
      <c r="G3127">
        <v>0.3</v>
      </c>
      <c r="H3127">
        <v>0.71</v>
      </c>
      <c r="I3127">
        <v>1.24</v>
      </c>
      <c r="J3127">
        <v>1.83</v>
      </c>
      <c r="K3127">
        <v>2.59</v>
      </c>
      <c r="L3127">
        <v>2.94</v>
      </c>
      <c r="M3127">
        <v>-1.17</v>
      </c>
      <c r="N3127">
        <v>-0.28000000000000003</v>
      </c>
      <c r="O3127">
        <v>0.37</v>
      </c>
      <c r="P3127">
        <v>0.61</v>
      </c>
      <c r="Q3127">
        <v>0.26474999999999999</v>
      </c>
      <c r="R3127">
        <v>0.39445000000000002</v>
      </c>
      <c r="S3127">
        <v>0.54235</v>
      </c>
      <c r="T3127">
        <v>0.77825</v>
      </c>
      <c r="U3127">
        <v>1.0956999999999999</v>
      </c>
      <c r="V3127">
        <v>12632.91</v>
      </c>
      <c r="W3127">
        <v>1312.41</v>
      </c>
      <c r="X3127">
        <v>98.46</v>
      </c>
    </row>
    <row r="3128" spans="1:24" x14ac:dyDescent="0.55000000000000004">
      <c r="A3128" s="5">
        <v>40940</v>
      </c>
      <c r="B3128">
        <v>0.11</v>
      </c>
      <c r="C3128">
        <v>0.06</v>
      </c>
      <c r="D3128">
        <v>0.09</v>
      </c>
      <c r="E3128">
        <v>0.13</v>
      </c>
      <c r="F3128">
        <v>0.23</v>
      </c>
      <c r="G3128">
        <v>0.31</v>
      </c>
      <c r="H3128">
        <v>0.72</v>
      </c>
      <c r="I3128">
        <v>1.27</v>
      </c>
      <c r="J3128">
        <v>1.87</v>
      </c>
      <c r="K3128">
        <v>2.65</v>
      </c>
      <c r="L3128">
        <v>3.01</v>
      </c>
      <c r="M3128">
        <v>-1.17</v>
      </c>
      <c r="N3128">
        <v>-0.28000000000000003</v>
      </c>
      <c r="O3128">
        <v>0.42</v>
      </c>
      <c r="P3128">
        <v>0.65</v>
      </c>
      <c r="Q3128">
        <v>0.26400000000000001</v>
      </c>
      <c r="R3128">
        <v>0.39250000000000002</v>
      </c>
      <c r="S3128">
        <v>0.53710000000000002</v>
      </c>
      <c r="T3128">
        <v>0.77249999999999996</v>
      </c>
      <c r="U3128">
        <v>1.0907</v>
      </c>
      <c r="V3128">
        <v>12716.46</v>
      </c>
      <c r="W3128">
        <v>1324.09</v>
      </c>
      <c r="X3128">
        <v>97.63</v>
      </c>
    </row>
    <row r="3129" spans="1:24" x14ac:dyDescent="0.55000000000000004">
      <c r="A3129" s="5">
        <v>40941</v>
      </c>
      <c r="B3129">
        <v>0.11</v>
      </c>
      <c r="C3129">
        <v>0.08</v>
      </c>
      <c r="D3129">
        <v>0.1</v>
      </c>
      <c r="E3129">
        <v>0.14000000000000001</v>
      </c>
      <c r="F3129">
        <v>0.23</v>
      </c>
      <c r="G3129">
        <v>0.31</v>
      </c>
      <c r="H3129">
        <v>0.71</v>
      </c>
      <c r="I3129">
        <v>1.25</v>
      </c>
      <c r="J3129">
        <v>1.86</v>
      </c>
      <c r="K3129">
        <v>2.64</v>
      </c>
      <c r="L3129">
        <v>3.01</v>
      </c>
      <c r="M3129">
        <v>-1.18</v>
      </c>
      <c r="N3129">
        <v>-0.3</v>
      </c>
      <c r="O3129">
        <v>0.41</v>
      </c>
      <c r="P3129">
        <v>0.64</v>
      </c>
      <c r="Q3129">
        <v>0.26250000000000001</v>
      </c>
      <c r="R3129">
        <v>0.38800000000000001</v>
      </c>
      <c r="S3129">
        <v>0.53059999999999996</v>
      </c>
      <c r="T3129">
        <v>0.77</v>
      </c>
      <c r="U3129">
        <v>1.0865</v>
      </c>
      <c r="V3129">
        <v>12705.41</v>
      </c>
      <c r="W3129">
        <v>1325.54</v>
      </c>
      <c r="X3129">
        <v>96.36</v>
      </c>
    </row>
    <row r="3130" spans="1:24" x14ac:dyDescent="0.55000000000000004">
      <c r="A3130" s="5">
        <v>40942</v>
      </c>
      <c r="B3130">
        <v>0.11</v>
      </c>
      <c r="C3130">
        <v>0.08</v>
      </c>
      <c r="D3130">
        <v>0.1</v>
      </c>
      <c r="E3130">
        <v>0.14000000000000001</v>
      </c>
      <c r="F3130">
        <v>0.23</v>
      </c>
      <c r="G3130">
        <v>0.33</v>
      </c>
      <c r="H3130">
        <v>0.78</v>
      </c>
      <c r="I3130">
        <v>1.35</v>
      </c>
      <c r="J3130">
        <v>1.97</v>
      </c>
      <c r="K3130">
        <v>2.76</v>
      </c>
      <c r="L3130">
        <v>3.13</v>
      </c>
      <c r="M3130">
        <v>-1.1000000000000001</v>
      </c>
      <c r="N3130">
        <v>-0.21</v>
      </c>
      <c r="O3130">
        <v>0.59</v>
      </c>
      <c r="P3130">
        <v>0.75</v>
      </c>
      <c r="Q3130">
        <v>0.26050000000000001</v>
      </c>
      <c r="R3130">
        <v>0.38600000000000001</v>
      </c>
      <c r="S3130">
        <v>0.52700000000000002</v>
      </c>
      <c r="T3130">
        <v>0.76849999999999996</v>
      </c>
      <c r="U3130">
        <v>1.0840000000000001</v>
      </c>
      <c r="V3130">
        <v>12862.23</v>
      </c>
      <c r="W3130">
        <v>1344.9</v>
      </c>
      <c r="X3130">
        <v>97.8</v>
      </c>
    </row>
    <row r="3131" spans="1:24" x14ac:dyDescent="0.55000000000000004">
      <c r="A3131" s="5">
        <v>40945</v>
      </c>
      <c r="B3131">
        <v>0.11</v>
      </c>
      <c r="C3131">
        <v>0.08</v>
      </c>
      <c r="D3131">
        <v>0.1</v>
      </c>
      <c r="E3131">
        <v>0.14000000000000001</v>
      </c>
      <c r="F3131">
        <v>0.24</v>
      </c>
      <c r="G3131">
        <v>0.32</v>
      </c>
      <c r="H3131">
        <v>0.76</v>
      </c>
      <c r="I3131">
        <v>1.32</v>
      </c>
      <c r="J3131">
        <v>1.93</v>
      </c>
      <c r="K3131">
        <v>2.71</v>
      </c>
      <c r="L3131">
        <v>3.08</v>
      </c>
      <c r="M3131">
        <v>-1.1499999999999999</v>
      </c>
      <c r="N3131">
        <v>-0.26</v>
      </c>
      <c r="O3131">
        <v>0.48</v>
      </c>
      <c r="P3131">
        <v>0.69</v>
      </c>
      <c r="Q3131">
        <v>0.25974999999999998</v>
      </c>
      <c r="R3131">
        <v>0.38424999999999998</v>
      </c>
      <c r="S3131">
        <v>0.52324999999999999</v>
      </c>
      <c r="T3131">
        <v>0.76875000000000004</v>
      </c>
      <c r="U3131">
        <v>1.0827500000000001</v>
      </c>
      <c r="V3131">
        <v>12845.13</v>
      </c>
      <c r="W3131">
        <v>1344.33</v>
      </c>
      <c r="X3131">
        <v>96.89</v>
      </c>
    </row>
    <row r="3132" spans="1:24" x14ac:dyDescent="0.55000000000000004">
      <c r="A3132" s="5">
        <v>40946</v>
      </c>
      <c r="B3132">
        <v>0.11</v>
      </c>
      <c r="C3132">
        <v>0.08</v>
      </c>
      <c r="D3132">
        <v>0.11</v>
      </c>
      <c r="E3132">
        <v>0.14000000000000001</v>
      </c>
      <c r="F3132">
        <v>0.25</v>
      </c>
      <c r="G3132">
        <v>0.35</v>
      </c>
      <c r="H3132">
        <v>0.82</v>
      </c>
      <c r="I3132">
        <v>1.39</v>
      </c>
      <c r="J3132">
        <v>2</v>
      </c>
      <c r="K3132">
        <v>2.78</v>
      </c>
      <c r="L3132">
        <v>3.14</v>
      </c>
      <c r="M3132">
        <v>-1.1299999999999999</v>
      </c>
      <c r="N3132">
        <v>-0.21</v>
      </c>
      <c r="O3132">
        <v>0.54</v>
      </c>
      <c r="P3132">
        <v>0.73</v>
      </c>
      <c r="Q3132">
        <v>0.25700000000000001</v>
      </c>
      <c r="R3132">
        <v>0.38100000000000001</v>
      </c>
      <c r="S3132">
        <v>0.52</v>
      </c>
      <c r="T3132">
        <v>0.76600000000000001</v>
      </c>
      <c r="U3132">
        <v>1.0802</v>
      </c>
      <c r="V3132">
        <v>12878.2</v>
      </c>
      <c r="W3132">
        <v>1347.05</v>
      </c>
      <c r="X3132">
        <v>98.55</v>
      </c>
    </row>
    <row r="3133" spans="1:24" x14ac:dyDescent="0.55000000000000004">
      <c r="A3133" s="5">
        <v>40947</v>
      </c>
      <c r="B3133">
        <v>0.11</v>
      </c>
      <c r="C3133">
        <v>0.09</v>
      </c>
      <c r="D3133">
        <v>0.11</v>
      </c>
      <c r="E3133">
        <v>0.15</v>
      </c>
      <c r="F3133">
        <v>0.27</v>
      </c>
      <c r="G3133">
        <v>0.35</v>
      </c>
      <c r="H3133">
        <v>0.82</v>
      </c>
      <c r="I3133">
        <v>1.39</v>
      </c>
      <c r="J3133">
        <v>2.0099999999999998</v>
      </c>
      <c r="K3133">
        <v>2.78</v>
      </c>
      <c r="L3133">
        <v>3.14</v>
      </c>
      <c r="M3133">
        <v>-1.0900000000000001</v>
      </c>
      <c r="N3133">
        <v>-0.21</v>
      </c>
      <c r="O3133">
        <v>0.51</v>
      </c>
      <c r="P3133">
        <v>0.71</v>
      </c>
      <c r="Q3133">
        <v>0.25474999999999998</v>
      </c>
      <c r="R3133">
        <v>0.37774999999999997</v>
      </c>
      <c r="S3133">
        <v>0.51324999999999998</v>
      </c>
      <c r="T3133">
        <v>0.76224999999999998</v>
      </c>
      <c r="U3133">
        <v>1.0762499999999999</v>
      </c>
      <c r="V3133">
        <v>12883.95</v>
      </c>
      <c r="W3133">
        <v>1349.96</v>
      </c>
      <c r="X3133">
        <v>98.8</v>
      </c>
    </row>
    <row r="3134" spans="1:24" x14ac:dyDescent="0.55000000000000004">
      <c r="A3134" s="5">
        <v>40948</v>
      </c>
      <c r="B3134">
        <v>0.11</v>
      </c>
      <c r="C3134">
        <v>0.09</v>
      </c>
      <c r="D3134">
        <v>0.12</v>
      </c>
      <c r="E3134">
        <v>0.15</v>
      </c>
      <c r="F3134">
        <v>0.27</v>
      </c>
      <c r="G3134">
        <v>0.38</v>
      </c>
      <c r="H3134">
        <v>0.86</v>
      </c>
      <c r="I3134">
        <v>1.43</v>
      </c>
      <c r="J3134">
        <v>2.04</v>
      </c>
      <c r="K3134">
        <v>2.83</v>
      </c>
      <c r="L3134">
        <v>3.2</v>
      </c>
      <c r="M3134">
        <v>-1.05</v>
      </c>
      <c r="N3134">
        <v>-0.17</v>
      </c>
      <c r="O3134">
        <v>0.55000000000000004</v>
      </c>
      <c r="P3134">
        <v>0.76</v>
      </c>
      <c r="Q3134">
        <v>0.2535</v>
      </c>
      <c r="R3134">
        <v>0.376</v>
      </c>
      <c r="S3134">
        <v>0.51</v>
      </c>
      <c r="T3134">
        <v>0.75860000000000005</v>
      </c>
      <c r="U3134">
        <v>1.0725</v>
      </c>
      <c r="V3134">
        <v>12890.46</v>
      </c>
      <c r="W3134">
        <v>1351.95</v>
      </c>
      <c r="X3134">
        <v>99.88</v>
      </c>
    </row>
    <row r="3135" spans="1:24" x14ac:dyDescent="0.55000000000000004">
      <c r="A3135" s="5">
        <v>40949</v>
      </c>
      <c r="B3135">
        <v>0.12</v>
      </c>
      <c r="C3135">
        <v>0.09</v>
      </c>
      <c r="D3135">
        <v>0.12</v>
      </c>
      <c r="E3135">
        <v>0.15</v>
      </c>
      <c r="F3135">
        <v>0.27</v>
      </c>
      <c r="G3135">
        <v>0.36</v>
      </c>
      <c r="H3135">
        <v>0.81</v>
      </c>
      <c r="I3135">
        <v>1.36</v>
      </c>
      <c r="J3135">
        <v>1.96</v>
      </c>
      <c r="K3135">
        <v>2.75</v>
      </c>
      <c r="L3135">
        <v>3.11</v>
      </c>
      <c r="M3135">
        <v>-1.07</v>
      </c>
      <c r="N3135">
        <v>-0.24</v>
      </c>
      <c r="O3135">
        <v>0.45</v>
      </c>
      <c r="P3135">
        <v>0.69</v>
      </c>
      <c r="Q3135">
        <v>0.2505</v>
      </c>
      <c r="R3135">
        <v>0.3705</v>
      </c>
      <c r="S3135">
        <v>0.50600000000000001</v>
      </c>
      <c r="T3135">
        <v>0.7581</v>
      </c>
      <c r="U3135">
        <v>1.0698000000000001</v>
      </c>
      <c r="V3135">
        <v>12801.23</v>
      </c>
      <c r="W3135">
        <v>1342.64</v>
      </c>
      <c r="X3135">
        <v>98.68</v>
      </c>
    </row>
    <row r="3136" spans="1:24" x14ac:dyDescent="0.55000000000000004">
      <c r="A3136" s="5">
        <v>40952</v>
      </c>
      <c r="B3136">
        <v>0.12</v>
      </c>
      <c r="C3136">
        <v>0.11</v>
      </c>
      <c r="D3136">
        <v>0.14000000000000001</v>
      </c>
      <c r="E3136">
        <v>0.15</v>
      </c>
      <c r="F3136">
        <v>0.28999999999999998</v>
      </c>
      <c r="G3136">
        <v>0.4</v>
      </c>
      <c r="H3136">
        <v>0.85</v>
      </c>
      <c r="I3136">
        <v>1.4</v>
      </c>
      <c r="J3136">
        <v>1.99</v>
      </c>
      <c r="K3136">
        <v>2.78</v>
      </c>
      <c r="L3136">
        <v>3.14</v>
      </c>
      <c r="M3136">
        <v>-1.1200000000000001</v>
      </c>
      <c r="N3136">
        <v>-0.22</v>
      </c>
      <c r="O3136">
        <v>0.55000000000000004</v>
      </c>
      <c r="P3136">
        <v>0.69</v>
      </c>
      <c r="Q3136">
        <v>0.2485</v>
      </c>
      <c r="R3136">
        <v>0.36749999999999999</v>
      </c>
      <c r="S3136">
        <v>0.50260000000000005</v>
      </c>
      <c r="T3136">
        <v>0.75560000000000005</v>
      </c>
      <c r="U3136">
        <v>1.0678000000000001</v>
      </c>
      <c r="V3136">
        <v>12874.04</v>
      </c>
      <c r="W3136">
        <v>1351.77</v>
      </c>
      <c r="X3136">
        <v>100.39</v>
      </c>
    </row>
    <row r="3137" spans="1:24" x14ac:dyDescent="0.55000000000000004">
      <c r="A3137" s="5">
        <v>40953</v>
      </c>
      <c r="B3137">
        <v>0.12</v>
      </c>
      <c r="C3137">
        <v>0.12</v>
      </c>
      <c r="D3137">
        <v>0.15</v>
      </c>
      <c r="E3137">
        <v>0.18</v>
      </c>
      <c r="F3137">
        <v>0.28999999999999998</v>
      </c>
      <c r="G3137">
        <v>0.4</v>
      </c>
      <c r="H3137">
        <v>0.81</v>
      </c>
      <c r="I3137">
        <v>1.34</v>
      </c>
      <c r="J3137">
        <v>1.92</v>
      </c>
      <c r="K3137">
        <v>2.7</v>
      </c>
      <c r="L3137">
        <v>3.06</v>
      </c>
      <c r="M3137">
        <v>-1.1100000000000001</v>
      </c>
      <c r="N3137">
        <v>-0.27</v>
      </c>
      <c r="O3137">
        <v>0.42</v>
      </c>
      <c r="P3137">
        <v>0.63</v>
      </c>
      <c r="Q3137">
        <v>0.2475</v>
      </c>
      <c r="R3137">
        <v>0.36399999999999999</v>
      </c>
      <c r="S3137">
        <v>0.49759999999999999</v>
      </c>
      <c r="T3137">
        <v>0.75360000000000005</v>
      </c>
      <c r="U3137">
        <v>1.06755</v>
      </c>
      <c r="V3137">
        <v>12878.28</v>
      </c>
      <c r="W3137">
        <v>1350.5</v>
      </c>
      <c r="X3137">
        <v>100.82</v>
      </c>
    </row>
    <row r="3138" spans="1:24" x14ac:dyDescent="0.55000000000000004">
      <c r="A3138" s="5">
        <v>40954</v>
      </c>
      <c r="B3138">
        <v>0.12</v>
      </c>
      <c r="C3138">
        <v>0.11</v>
      </c>
      <c r="D3138">
        <v>0.13</v>
      </c>
      <c r="E3138">
        <v>0.18</v>
      </c>
      <c r="F3138">
        <v>0.28999999999999998</v>
      </c>
      <c r="G3138">
        <v>0.38</v>
      </c>
      <c r="H3138">
        <v>0.81</v>
      </c>
      <c r="I3138">
        <v>1.34</v>
      </c>
      <c r="J3138">
        <v>1.93</v>
      </c>
      <c r="K3138">
        <v>2.72</v>
      </c>
      <c r="L3138">
        <v>3.09</v>
      </c>
      <c r="M3138">
        <v>-1.0900000000000001</v>
      </c>
      <c r="N3138">
        <v>-0.26</v>
      </c>
      <c r="O3138">
        <v>0.41</v>
      </c>
      <c r="P3138">
        <v>0.65</v>
      </c>
      <c r="Q3138">
        <v>0.246</v>
      </c>
      <c r="R3138">
        <v>0.36149999999999999</v>
      </c>
      <c r="S3138">
        <v>0.49509999999999998</v>
      </c>
      <c r="T3138">
        <v>0.75209999999999999</v>
      </c>
      <c r="U3138">
        <v>1.06555</v>
      </c>
      <c r="V3138">
        <v>12780.95</v>
      </c>
      <c r="W3138">
        <v>1343.23</v>
      </c>
      <c r="X3138">
        <v>101.82</v>
      </c>
    </row>
    <row r="3139" spans="1:24" x14ac:dyDescent="0.55000000000000004">
      <c r="A3139" s="5">
        <v>40955</v>
      </c>
      <c r="B3139">
        <v>0.11</v>
      </c>
      <c r="C3139">
        <v>0.1</v>
      </c>
      <c r="D3139">
        <v>0.13</v>
      </c>
      <c r="E3139">
        <v>0.17</v>
      </c>
      <c r="F3139">
        <v>0.28999999999999998</v>
      </c>
      <c r="G3139">
        <v>0.42</v>
      </c>
      <c r="H3139">
        <v>0.87</v>
      </c>
      <c r="I3139">
        <v>1.41</v>
      </c>
      <c r="J3139">
        <v>1.99</v>
      </c>
      <c r="K3139">
        <v>2.78</v>
      </c>
      <c r="L3139">
        <v>3.14</v>
      </c>
      <c r="M3139">
        <v>-1.06</v>
      </c>
      <c r="N3139">
        <v>-0.24</v>
      </c>
      <c r="O3139">
        <v>0.47</v>
      </c>
      <c r="P3139">
        <v>0.77</v>
      </c>
      <c r="Q3139">
        <v>0.2455</v>
      </c>
      <c r="R3139">
        <v>0.36049999999999999</v>
      </c>
      <c r="S3139">
        <v>0.49309999999999998</v>
      </c>
      <c r="T3139">
        <v>0.75209999999999999</v>
      </c>
      <c r="U3139">
        <v>1.0660499999999999</v>
      </c>
      <c r="V3139">
        <v>12904.08</v>
      </c>
      <c r="W3139">
        <v>1358.04</v>
      </c>
      <c r="X3139">
        <v>102.33</v>
      </c>
    </row>
    <row r="3140" spans="1:24" x14ac:dyDescent="0.55000000000000004">
      <c r="A3140" s="5">
        <v>40956</v>
      </c>
      <c r="B3140">
        <v>0.09</v>
      </c>
      <c r="C3140">
        <v>0.09</v>
      </c>
      <c r="D3140">
        <v>0.13</v>
      </c>
      <c r="E3140">
        <v>0.18</v>
      </c>
      <c r="F3140">
        <v>0.28999999999999998</v>
      </c>
      <c r="G3140">
        <v>0.42</v>
      </c>
      <c r="H3140">
        <v>0.88</v>
      </c>
      <c r="I3140">
        <v>1.43</v>
      </c>
      <c r="J3140">
        <v>2.0099999999999998</v>
      </c>
      <c r="K3140">
        <v>2.8</v>
      </c>
      <c r="L3140">
        <v>3.16</v>
      </c>
      <c r="M3140">
        <v>-1.05</v>
      </c>
      <c r="N3140">
        <v>-0.23</v>
      </c>
      <c r="O3140">
        <v>0.45</v>
      </c>
      <c r="P3140">
        <v>0.79</v>
      </c>
      <c r="Q3140">
        <v>0.2455</v>
      </c>
      <c r="R3140">
        <v>0.36049999999999999</v>
      </c>
      <c r="S3140">
        <v>0.49309999999999998</v>
      </c>
      <c r="T3140">
        <v>0.75109999999999999</v>
      </c>
      <c r="U3140">
        <v>1.0660499999999999</v>
      </c>
      <c r="V3140">
        <v>12949.87</v>
      </c>
      <c r="W3140">
        <v>1361.23</v>
      </c>
      <c r="X3140">
        <v>103.27</v>
      </c>
    </row>
    <row r="3141" spans="1:24" x14ac:dyDescent="0.55000000000000004">
      <c r="A3141" s="5">
        <v>40959</v>
      </c>
      <c r="B3141" t="e">
        <v>#N/A</v>
      </c>
      <c r="C3141" t="e">
        <v>#N/A</v>
      </c>
      <c r="D3141" t="e">
        <v>#N/A</v>
      </c>
      <c r="E3141" t="e">
        <v>#N/A</v>
      </c>
      <c r="F3141" t="e">
        <v>#N/A</v>
      </c>
      <c r="G3141" t="e">
        <v>#N/A</v>
      </c>
      <c r="H3141" t="e">
        <v>#N/A</v>
      </c>
      <c r="I3141" t="e">
        <v>#N/A</v>
      </c>
      <c r="J3141" t="e">
        <v>#N/A</v>
      </c>
      <c r="K3141" t="e">
        <v>#N/A</v>
      </c>
      <c r="L3141" t="e">
        <v>#N/A</v>
      </c>
      <c r="M3141" t="e">
        <v>#N/A</v>
      </c>
      <c r="N3141" t="e">
        <v>#N/A</v>
      </c>
      <c r="O3141" t="e">
        <v>#N/A</v>
      </c>
      <c r="P3141" t="e">
        <v>#N/A</v>
      </c>
      <c r="Q3141">
        <v>0.2455</v>
      </c>
      <c r="R3141">
        <v>0.36049999999999999</v>
      </c>
      <c r="S3141">
        <v>0.49309999999999998</v>
      </c>
      <c r="T3141">
        <v>0.75109999999999999</v>
      </c>
      <c r="U3141">
        <v>1.0660499999999999</v>
      </c>
      <c r="V3141" t="e">
        <v>#N/A</v>
      </c>
      <c r="W3141" t="e">
        <v>#N/A</v>
      </c>
      <c r="X3141" t="e">
        <v>#N/A</v>
      </c>
    </row>
    <row r="3142" spans="1:24" x14ac:dyDescent="0.55000000000000004">
      <c r="A3142" s="5">
        <v>40960</v>
      </c>
      <c r="B3142">
        <v>0.1</v>
      </c>
      <c r="C3142">
        <v>0.08</v>
      </c>
      <c r="D3142">
        <v>0.13</v>
      </c>
      <c r="E3142">
        <v>0.17</v>
      </c>
      <c r="F3142">
        <v>0.31</v>
      </c>
      <c r="G3142">
        <v>0.44</v>
      </c>
      <c r="H3142">
        <v>0.92</v>
      </c>
      <c r="I3142">
        <v>1.47</v>
      </c>
      <c r="J3142">
        <v>2.0499999999999998</v>
      </c>
      <c r="K3142">
        <v>2.84</v>
      </c>
      <c r="L3142">
        <v>3.2</v>
      </c>
      <c r="M3142">
        <v>-1.06</v>
      </c>
      <c r="N3142">
        <v>-0.22</v>
      </c>
      <c r="O3142">
        <v>0.45</v>
      </c>
      <c r="P3142">
        <v>0.8</v>
      </c>
      <c r="Q3142">
        <v>0.2455</v>
      </c>
      <c r="R3142">
        <v>0.36049999999999999</v>
      </c>
      <c r="S3142">
        <v>0.49259999999999998</v>
      </c>
      <c r="T3142">
        <v>0.75209999999999999</v>
      </c>
      <c r="U3142">
        <v>1.0660499999999999</v>
      </c>
      <c r="V3142">
        <v>12965.69</v>
      </c>
      <c r="W3142">
        <v>1362.21</v>
      </c>
      <c r="X3142">
        <v>105.88</v>
      </c>
    </row>
    <row r="3143" spans="1:24" x14ac:dyDescent="0.55000000000000004">
      <c r="A3143" s="5">
        <v>40961</v>
      </c>
      <c r="B3143">
        <v>0.08</v>
      </c>
      <c r="C3143">
        <v>0.09</v>
      </c>
      <c r="D3143">
        <v>0.13</v>
      </c>
      <c r="E3143">
        <v>0.17</v>
      </c>
      <c r="F3143">
        <v>0.28999999999999998</v>
      </c>
      <c r="G3143">
        <v>0.42</v>
      </c>
      <c r="H3143">
        <v>0.88</v>
      </c>
      <c r="I3143">
        <v>1.41</v>
      </c>
      <c r="J3143">
        <v>2.0099999999999998</v>
      </c>
      <c r="K3143">
        <v>2.79</v>
      </c>
      <c r="L3143">
        <v>3.15</v>
      </c>
      <c r="M3143">
        <v>-1.1100000000000001</v>
      </c>
      <c r="N3143">
        <v>-0.27</v>
      </c>
      <c r="O3143">
        <v>0.41</v>
      </c>
      <c r="P3143">
        <v>0.76</v>
      </c>
      <c r="Q3143">
        <v>0.2445</v>
      </c>
      <c r="R3143">
        <v>0.35949999999999999</v>
      </c>
      <c r="S3143">
        <v>0.49159999999999998</v>
      </c>
      <c r="T3143">
        <v>0.75309999999999999</v>
      </c>
      <c r="U3143">
        <v>1.0660499999999999</v>
      </c>
      <c r="V3143">
        <v>12938.67</v>
      </c>
      <c r="W3143">
        <v>1357.66</v>
      </c>
      <c r="X3143">
        <v>105.99</v>
      </c>
    </row>
    <row r="3144" spans="1:24" x14ac:dyDescent="0.55000000000000004">
      <c r="A3144" s="5">
        <v>40962</v>
      </c>
      <c r="B3144">
        <v>0.08</v>
      </c>
      <c r="C3144">
        <v>0.09</v>
      </c>
      <c r="D3144">
        <v>0.14000000000000001</v>
      </c>
      <c r="E3144">
        <v>0.17</v>
      </c>
      <c r="F3144">
        <v>0.31</v>
      </c>
      <c r="G3144">
        <v>0.43</v>
      </c>
      <c r="H3144">
        <v>0.88</v>
      </c>
      <c r="I3144">
        <v>1.4</v>
      </c>
      <c r="J3144">
        <v>1.99</v>
      </c>
      <c r="K3144">
        <v>2.77</v>
      </c>
      <c r="L3144">
        <v>3.13</v>
      </c>
      <c r="M3144">
        <v>-1.1599999999999999</v>
      </c>
      <c r="N3144">
        <v>-0.3</v>
      </c>
      <c r="O3144">
        <v>0.39</v>
      </c>
      <c r="P3144">
        <v>0.75</v>
      </c>
      <c r="Q3144">
        <v>0.24399999999999999</v>
      </c>
      <c r="R3144">
        <v>0.35899999999999999</v>
      </c>
      <c r="S3144">
        <v>0.49059999999999998</v>
      </c>
      <c r="T3144">
        <v>0.75309999999999999</v>
      </c>
      <c r="U3144">
        <v>1.0660499999999999</v>
      </c>
      <c r="V3144">
        <v>12984.69</v>
      </c>
      <c r="W3144">
        <v>1363.46</v>
      </c>
      <c r="X3144">
        <v>107.44</v>
      </c>
    </row>
    <row r="3145" spans="1:24" x14ac:dyDescent="0.55000000000000004">
      <c r="A3145" s="5">
        <v>40963</v>
      </c>
      <c r="B3145">
        <v>0.09</v>
      </c>
      <c r="C3145">
        <v>0.1</v>
      </c>
      <c r="D3145">
        <v>0.14000000000000001</v>
      </c>
      <c r="E3145">
        <v>0.18</v>
      </c>
      <c r="F3145">
        <v>0.31</v>
      </c>
      <c r="G3145">
        <v>0.43</v>
      </c>
      <c r="H3145">
        <v>0.89</v>
      </c>
      <c r="I3145">
        <v>1.41</v>
      </c>
      <c r="J3145">
        <v>1.98</v>
      </c>
      <c r="K3145">
        <v>2.75</v>
      </c>
      <c r="L3145">
        <v>3.1</v>
      </c>
      <c r="M3145">
        <v>-1.1399999999999999</v>
      </c>
      <c r="N3145">
        <v>-0.28999999999999998</v>
      </c>
      <c r="O3145">
        <v>0.39</v>
      </c>
      <c r="P3145">
        <v>0.75</v>
      </c>
      <c r="Q3145">
        <v>0.24399999999999999</v>
      </c>
      <c r="R3145">
        <v>0.35899999999999999</v>
      </c>
      <c r="S3145">
        <v>0.49059999999999998</v>
      </c>
      <c r="T3145">
        <v>0.75309999999999999</v>
      </c>
      <c r="U3145">
        <v>1.0660499999999999</v>
      </c>
      <c r="V3145">
        <v>12982.95</v>
      </c>
      <c r="W3145">
        <v>1365.74</v>
      </c>
      <c r="X3145">
        <v>109.39</v>
      </c>
    </row>
    <row r="3146" spans="1:24" x14ac:dyDescent="0.55000000000000004">
      <c r="A3146" s="5">
        <v>40966</v>
      </c>
      <c r="B3146">
        <v>0.1</v>
      </c>
      <c r="C3146">
        <v>0.12</v>
      </c>
      <c r="D3146">
        <v>0.14000000000000001</v>
      </c>
      <c r="E3146">
        <v>0.17</v>
      </c>
      <c r="F3146">
        <v>0.3</v>
      </c>
      <c r="G3146">
        <v>0.4</v>
      </c>
      <c r="H3146">
        <v>0.84</v>
      </c>
      <c r="I3146">
        <v>1.35</v>
      </c>
      <c r="J3146">
        <v>1.92</v>
      </c>
      <c r="K3146">
        <v>2.69</v>
      </c>
      <c r="L3146">
        <v>3.04</v>
      </c>
      <c r="M3146">
        <v>-1.18</v>
      </c>
      <c r="N3146">
        <v>-0.32</v>
      </c>
      <c r="O3146">
        <v>0.36</v>
      </c>
      <c r="P3146">
        <v>0.7</v>
      </c>
      <c r="Q3146">
        <v>0.24399999999999999</v>
      </c>
      <c r="R3146">
        <v>0.35849999999999999</v>
      </c>
      <c r="S3146">
        <v>0.48909999999999998</v>
      </c>
      <c r="T3146">
        <v>0.75209999999999999</v>
      </c>
      <c r="U3146">
        <v>1.0661499999999999</v>
      </c>
      <c r="V3146">
        <v>12981.51</v>
      </c>
      <c r="W3146">
        <v>1367.59</v>
      </c>
      <c r="X3146">
        <v>108.49</v>
      </c>
    </row>
    <row r="3147" spans="1:24" x14ac:dyDescent="0.55000000000000004">
      <c r="A3147" s="5">
        <v>40967</v>
      </c>
      <c r="B3147">
        <v>0.1</v>
      </c>
      <c r="C3147">
        <v>0.1</v>
      </c>
      <c r="D3147">
        <v>0.14000000000000001</v>
      </c>
      <c r="E3147">
        <v>0.18</v>
      </c>
      <c r="F3147">
        <v>0.3</v>
      </c>
      <c r="G3147">
        <v>0.41</v>
      </c>
      <c r="H3147">
        <v>0.84</v>
      </c>
      <c r="I3147">
        <v>1.36</v>
      </c>
      <c r="J3147">
        <v>1.94</v>
      </c>
      <c r="K3147">
        <v>2.71</v>
      </c>
      <c r="L3147">
        <v>3.07</v>
      </c>
      <c r="M3147">
        <v>-1.1499999999999999</v>
      </c>
      <c r="N3147">
        <v>-0.31</v>
      </c>
      <c r="O3147">
        <v>0.37</v>
      </c>
      <c r="P3147">
        <v>0.72</v>
      </c>
      <c r="Q3147">
        <v>0.24399999999999999</v>
      </c>
      <c r="R3147">
        <v>0.35799999999999998</v>
      </c>
      <c r="S3147">
        <v>0.48749999999999999</v>
      </c>
      <c r="T3147">
        <v>0.75049999999999994</v>
      </c>
      <c r="U3147">
        <v>1.0630500000000001</v>
      </c>
      <c r="V3147">
        <v>13005.12</v>
      </c>
      <c r="W3147">
        <v>1372.18</v>
      </c>
      <c r="X3147">
        <v>106.59</v>
      </c>
    </row>
    <row r="3148" spans="1:24" x14ac:dyDescent="0.55000000000000004">
      <c r="A3148" s="5">
        <v>40968</v>
      </c>
      <c r="B3148">
        <v>0.1</v>
      </c>
      <c r="C3148">
        <v>0.08</v>
      </c>
      <c r="D3148">
        <v>0.13</v>
      </c>
      <c r="E3148">
        <v>0.18</v>
      </c>
      <c r="F3148">
        <v>0.3</v>
      </c>
      <c r="G3148">
        <v>0.43</v>
      </c>
      <c r="H3148">
        <v>0.87</v>
      </c>
      <c r="I3148">
        <v>1.39</v>
      </c>
      <c r="J3148">
        <v>1.98</v>
      </c>
      <c r="K3148">
        <v>2.73</v>
      </c>
      <c r="L3148">
        <v>3.08</v>
      </c>
      <c r="M3148">
        <v>-1.1200000000000001</v>
      </c>
      <c r="N3148">
        <v>-0.28000000000000003</v>
      </c>
      <c r="O3148">
        <v>0.39</v>
      </c>
      <c r="P3148">
        <v>0.73</v>
      </c>
      <c r="Q3148">
        <v>0.24349999999999999</v>
      </c>
      <c r="R3148">
        <v>0.35675000000000001</v>
      </c>
      <c r="S3148">
        <v>0.48425000000000001</v>
      </c>
      <c r="T3148">
        <v>0.74875000000000003</v>
      </c>
      <c r="U3148">
        <v>1.0598000000000001</v>
      </c>
      <c r="V3148">
        <v>12952.07</v>
      </c>
      <c r="W3148">
        <v>1365.68</v>
      </c>
      <c r="X3148">
        <v>107.08</v>
      </c>
    </row>
    <row r="3149" spans="1:24" x14ac:dyDescent="0.55000000000000004">
      <c r="A3149" s="5">
        <v>40969</v>
      </c>
      <c r="B3149">
        <v>0.11</v>
      </c>
      <c r="C3149">
        <v>0.08</v>
      </c>
      <c r="D3149">
        <v>0.13</v>
      </c>
      <c r="E3149">
        <v>0.18</v>
      </c>
      <c r="F3149">
        <v>0.3</v>
      </c>
      <c r="G3149">
        <v>0.43</v>
      </c>
      <c r="H3149">
        <v>0.89</v>
      </c>
      <c r="I3149">
        <v>1.44</v>
      </c>
      <c r="J3149">
        <v>2.0299999999999998</v>
      </c>
      <c r="K3149">
        <v>2.8</v>
      </c>
      <c r="L3149">
        <v>3.15</v>
      </c>
      <c r="M3149">
        <v>-1.1000000000000001</v>
      </c>
      <c r="N3149">
        <v>-0.23</v>
      </c>
      <c r="O3149">
        <v>0.46</v>
      </c>
      <c r="P3149">
        <v>0.8</v>
      </c>
      <c r="Q3149">
        <v>0.24299999999999999</v>
      </c>
      <c r="R3149">
        <v>0.35549999999999998</v>
      </c>
      <c r="S3149">
        <v>0.47970000000000002</v>
      </c>
      <c r="T3149">
        <v>0.74819999999999998</v>
      </c>
      <c r="U3149">
        <v>1.05915</v>
      </c>
      <c r="V3149">
        <v>12980.3</v>
      </c>
      <c r="W3149">
        <v>1374.09</v>
      </c>
      <c r="X3149">
        <v>108.76</v>
      </c>
    </row>
    <row r="3150" spans="1:24" x14ac:dyDescent="0.55000000000000004">
      <c r="A3150" s="5">
        <v>40970</v>
      </c>
      <c r="B3150">
        <v>0.11</v>
      </c>
      <c r="C3150">
        <v>7.0000000000000007E-2</v>
      </c>
      <c r="D3150">
        <v>0.12</v>
      </c>
      <c r="E3150">
        <v>0.17</v>
      </c>
      <c r="F3150">
        <v>0.28000000000000003</v>
      </c>
      <c r="G3150">
        <v>0.41</v>
      </c>
      <c r="H3150">
        <v>0.84</v>
      </c>
      <c r="I3150">
        <v>1.38</v>
      </c>
      <c r="J3150">
        <v>1.99</v>
      </c>
      <c r="K3150">
        <v>2.77</v>
      </c>
      <c r="L3150">
        <v>3.11</v>
      </c>
      <c r="M3150">
        <v>-1.1100000000000001</v>
      </c>
      <c r="N3150">
        <v>-0.24</v>
      </c>
      <c r="O3150">
        <v>0.46</v>
      </c>
      <c r="P3150">
        <v>0.81</v>
      </c>
      <c r="Q3150">
        <v>0.24274999999999999</v>
      </c>
      <c r="R3150">
        <v>0.35325000000000001</v>
      </c>
      <c r="S3150">
        <v>0.47575000000000001</v>
      </c>
      <c r="T3150">
        <v>0.74524999999999997</v>
      </c>
      <c r="U3150">
        <v>1.0551999999999999</v>
      </c>
      <c r="V3150">
        <v>12977.57</v>
      </c>
      <c r="W3150">
        <v>1369.63</v>
      </c>
      <c r="X3150">
        <v>106.68</v>
      </c>
    </row>
    <row r="3151" spans="1:24" x14ac:dyDescent="0.55000000000000004">
      <c r="A3151" s="5">
        <v>40973</v>
      </c>
      <c r="B3151">
        <v>0.11</v>
      </c>
      <c r="C3151">
        <v>0.08</v>
      </c>
      <c r="D3151">
        <v>0.14000000000000001</v>
      </c>
      <c r="E3151">
        <v>0.17</v>
      </c>
      <c r="F3151">
        <v>0.31</v>
      </c>
      <c r="G3151">
        <v>0.43</v>
      </c>
      <c r="H3151">
        <v>0.87</v>
      </c>
      <c r="I3151">
        <v>1.4</v>
      </c>
      <c r="J3151">
        <v>2</v>
      </c>
      <c r="K3151">
        <v>2.78</v>
      </c>
      <c r="L3151">
        <v>3.13</v>
      </c>
      <c r="M3151">
        <v>-1.07</v>
      </c>
      <c r="N3151">
        <v>-0.2</v>
      </c>
      <c r="O3151">
        <v>0.52</v>
      </c>
      <c r="P3151">
        <v>0.87</v>
      </c>
      <c r="Q3151">
        <v>0.24274999999999999</v>
      </c>
      <c r="R3151">
        <v>0.35249999999999998</v>
      </c>
      <c r="S3151">
        <v>0.47455000000000003</v>
      </c>
      <c r="T3151">
        <v>0.74319999999999997</v>
      </c>
      <c r="U3151">
        <v>1.0544</v>
      </c>
      <c r="V3151">
        <v>12962.81</v>
      </c>
      <c r="W3151">
        <v>1364.33</v>
      </c>
      <c r="X3151">
        <v>106.7</v>
      </c>
    </row>
    <row r="3152" spans="1:24" x14ac:dyDescent="0.55000000000000004">
      <c r="A3152" s="5">
        <v>40974</v>
      </c>
      <c r="B3152">
        <v>0.11</v>
      </c>
      <c r="C3152">
        <v>0.08</v>
      </c>
      <c r="D3152">
        <v>0.13</v>
      </c>
      <c r="E3152">
        <v>0.17</v>
      </c>
      <c r="F3152">
        <v>0.3</v>
      </c>
      <c r="G3152">
        <v>0.4</v>
      </c>
      <c r="H3152">
        <v>0.83</v>
      </c>
      <c r="I3152">
        <v>1.35</v>
      </c>
      <c r="J3152">
        <v>1.96</v>
      </c>
      <c r="K3152">
        <v>2.73</v>
      </c>
      <c r="L3152">
        <v>3.08</v>
      </c>
      <c r="M3152">
        <v>-1.0900000000000001</v>
      </c>
      <c r="N3152">
        <v>-0.21</v>
      </c>
      <c r="O3152">
        <v>0.51</v>
      </c>
      <c r="P3152">
        <v>0.83</v>
      </c>
      <c r="Q3152">
        <v>0.24274999999999999</v>
      </c>
      <c r="R3152">
        <v>0.35199999999999998</v>
      </c>
      <c r="S3152">
        <v>0.47455000000000003</v>
      </c>
      <c r="T3152">
        <v>0.74319999999999997</v>
      </c>
      <c r="U3152">
        <v>1.0544</v>
      </c>
      <c r="V3152">
        <v>12759.15</v>
      </c>
      <c r="W3152">
        <v>1343.36</v>
      </c>
      <c r="X3152">
        <v>104.71</v>
      </c>
    </row>
    <row r="3153" spans="1:24" x14ac:dyDescent="0.55000000000000004">
      <c r="A3153" s="5">
        <v>40975</v>
      </c>
      <c r="B3153">
        <v>0.11</v>
      </c>
      <c r="C3153">
        <v>0.08</v>
      </c>
      <c r="D3153">
        <v>0.14000000000000001</v>
      </c>
      <c r="E3153">
        <v>0.18</v>
      </c>
      <c r="F3153">
        <v>0.3</v>
      </c>
      <c r="G3153">
        <v>0.42</v>
      </c>
      <c r="H3153">
        <v>0.85</v>
      </c>
      <c r="I3153">
        <v>1.37</v>
      </c>
      <c r="J3153">
        <v>1.98</v>
      </c>
      <c r="K3153">
        <v>2.76</v>
      </c>
      <c r="L3153">
        <v>3.12</v>
      </c>
      <c r="M3153">
        <v>-1.1299999999999999</v>
      </c>
      <c r="N3153">
        <v>-0.22</v>
      </c>
      <c r="O3153">
        <v>0.52</v>
      </c>
      <c r="P3153">
        <v>0.83</v>
      </c>
      <c r="Q3153">
        <v>0.24274999999999999</v>
      </c>
      <c r="R3153">
        <v>0.35199999999999998</v>
      </c>
      <c r="S3153">
        <v>0.47455000000000003</v>
      </c>
      <c r="T3153">
        <v>0.74419999999999997</v>
      </c>
      <c r="U3153">
        <v>1.0553999999999999</v>
      </c>
      <c r="V3153">
        <v>12837.33</v>
      </c>
      <c r="W3153">
        <v>1352.63</v>
      </c>
      <c r="X3153">
        <v>106.16</v>
      </c>
    </row>
    <row r="3154" spans="1:24" x14ac:dyDescent="0.55000000000000004">
      <c r="A3154" s="5">
        <v>40976</v>
      </c>
      <c r="B3154">
        <v>0.11</v>
      </c>
      <c r="C3154">
        <v>0.08</v>
      </c>
      <c r="D3154">
        <v>0.14000000000000001</v>
      </c>
      <c r="E3154">
        <v>0.18</v>
      </c>
      <c r="F3154">
        <v>0.32</v>
      </c>
      <c r="G3154">
        <v>0.44</v>
      </c>
      <c r="H3154">
        <v>0.89</v>
      </c>
      <c r="I3154">
        <v>1.41</v>
      </c>
      <c r="J3154">
        <v>2.0299999999999998</v>
      </c>
      <c r="K3154">
        <v>2.82</v>
      </c>
      <c r="L3154">
        <v>3.18</v>
      </c>
      <c r="M3154">
        <v>-1.1200000000000001</v>
      </c>
      <c r="N3154">
        <v>-0.21</v>
      </c>
      <c r="O3154">
        <v>0.53</v>
      </c>
      <c r="P3154">
        <v>0.85</v>
      </c>
      <c r="Q3154">
        <v>0.24174999999999999</v>
      </c>
      <c r="R3154">
        <v>0.35049999999999998</v>
      </c>
      <c r="S3154">
        <v>0.47355000000000003</v>
      </c>
      <c r="T3154">
        <v>0.74419999999999997</v>
      </c>
      <c r="U3154">
        <v>1.0553999999999999</v>
      </c>
      <c r="V3154">
        <v>12907.94</v>
      </c>
      <c r="W3154">
        <v>1365.91</v>
      </c>
      <c r="X3154">
        <v>106.65</v>
      </c>
    </row>
    <row r="3155" spans="1:24" x14ac:dyDescent="0.55000000000000004">
      <c r="A3155" s="5">
        <v>40977</v>
      </c>
      <c r="B3155">
        <v>0.12</v>
      </c>
      <c r="C3155">
        <v>0.09</v>
      </c>
      <c r="D3155">
        <v>0.13</v>
      </c>
      <c r="E3155">
        <v>0.18</v>
      </c>
      <c r="F3155">
        <v>0.33</v>
      </c>
      <c r="G3155">
        <v>0.46</v>
      </c>
      <c r="H3155">
        <v>0.9</v>
      </c>
      <c r="I3155">
        <v>1.43</v>
      </c>
      <c r="J3155">
        <v>2.04</v>
      </c>
      <c r="K3155">
        <v>2.83</v>
      </c>
      <c r="L3155">
        <v>3.19</v>
      </c>
      <c r="M3155">
        <v>-1.17</v>
      </c>
      <c r="N3155">
        <v>-0.24</v>
      </c>
      <c r="O3155">
        <v>0.52</v>
      </c>
      <c r="P3155">
        <v>0.82</v>
      </c>
      <c r="Q3155">
        <v>0.24174999999999999</v>
      </c>
      <c r="R3155">
        <v>0.35049999999999998</v>
      </c>
      <c r="S3155">
        <v>0.47355000000000003</v>
      </c>
      <c r="T3155">
        <v>0.74419999999999997</v>
      </c>
      <c r="U3155">
        <v>1.0553999999999999</v>
      </c>
      <c r="V3155">
        <v>12922.02</v>
      </c>
      <c r="W3155">
        <v>1370.87</v>
      </c>
      <c r="X3155">
        <v>107.4</v>
      </c>
    </row>
    <row r="3156" spans="1:24" x14ac:dyDescent="0.55000000000000004">
      <c r="A3156" s="5">
        <v>40980</v>
      </c>
      <c r="B3156">
        <v>0.12</v>
      </c>
      <c r="C3156">
        <v>0.09</v>
      </c>
      <c r="D3156">
        <v>0.15</v>
      </c>
      <c r="E3156">
        <v>0.18</v>
      </c>
      <c r="F3156">
        <v>0.33</v>
      </c>
      <c r="G3156">
        <v>0.47</v>
      </c>
      <c r="H3156">
        <v>0.92</v>
      </c>
      <c r="I3156">
        <v>1.43</v>
      </c>
      <c r="J3156">
        <v>2.04</v>
      </c>
      <c r="K3156">
        <v>2.82</v>
      </c>
      <c r="L3156">
        <v>3.17</v>
      </c>
      <c r="M3156">
        <v>-1.1399999999999999</v>
      </c>
      <c r="N3156">
        <v>-0.24</v>
      </c>
      <c r="O3156">
        <v>0.48</v>
      </c>
      <c r="P3156">
        <v>0.8</v>
      </c>
      <c r="Q3156">
        <v>0.24174999999999999</v>
      </c>
      <c r="R3156">
        <v>0.35049999999999998</v>
      </c>
      <c r="S3156">
        <v>0.47355000000000003</v>
      </c>
      <c r="T3156">
        <v>0.74419999999999997</v>
      </c>
      <c r="U3156">
        <v>1.0564</v>
      </c>
      <c r="V3156">
        <v>12959.71</v>
      </c>
      <c r="W3156">
        <v>1371.09</v>
      </c>
      <c r="X3156">
        <v>106.34</v>
      </c>
    </row>
    <row r="3157" spans="1:24" x14ac:dyDescent="0.55000000000000004">
      <c r="A3157" s="5">
        <v>40981</v>
      </c>
      <c r="B3157">
        <v>0.12</v>
      </c>
      <c r="C3157">
        <v>0.08</v>
      </c>
      <c r="D3157">
        <v>0.15</v>
      </c>
      <c r="E3157">
        <v>0.2</v>
      </c>
      <c r="F3157">
        <v>0.35</v>
      </c>
      <c r="G3157">
        <v>0.51</v>
      </c>
      <c r="H3157">
        <v>0.99</v>
      </c>
      <c r="I3157">
        <v>1.52</v>
      </c>
      <c r="J3157">
        <v>2.14</v>
      </c>
      <c r="K3157">
        <v>2.92</v>
      </c>
      <c r="L3157">
        <v>3.26</v>
      </c>
      <c r="M3157">
        <v>-1.1399999999999999</v>
      </c>
      <c r="N3157">
        <v>-0.2</v>
      </c>
      <c r="O3157">
        <v>0.54</v>
      </c>
      <c r="P3157">
        <v>0.84</v>
      </c>
      <c r="Q3157">
        <v>0.24174999999999999</v>
      </c>
      <c r="R3157">
        <v>0.35049999999999998</v>
      </c>
      <c r="S3157">
        <v>0.47365000000000002</v>
      </c>
      <c r="T3157">
        <v>0.74439999999999995</v>
      </c>
      <c r="U3157">
        <v>1.0566</v>
      </c>
      <c r="V3157">
        <v>13177.68</v>
      </c>
      <c r="W3157">
        <v>1395.95</v>
      </c>
      <c r="X3157">
        <v>106.7</v>
      </c>
    </row>
    <row r="3158" spans="1:24" x14ac:dyDescent="0.55000000000000004">
      <c r="A3158" s="5">
        <v>40982</v>
      </c>
      <c r="B3158">
        <v>0.13</v>
      </c>
      <c r="C3158">
        <v>0.09</v>
      </c>
      <c r="D3158">
        <v>0.15</v>
      </c>
      <c r="E3158">
        <v>0.21</v>
      </c>
      <c r="F3158">
        <v>0.4</v>
      </c>
      <c r="G3158">
        <v>0.6</v>
      </c>
      <c r="H3158">
        <v>1.1299999999999999</v>
      </c>
      <c r="I3158">
        <v>1.69</v>
      </c>
      <c r="J3158">
        <v>2.29</v>
      </c>
      <c r="K3158">
        <v>3.08</v>
      </c>
      <c r="L3158">
        <v>3.43</v>
      </c>
      <c r="M3158">
        <v>-1.02</v>
      </c>
      <c r="N3158">
        <v>-7.0000000000000007E-2</v>
      </c>
      <c r="O3158">
        <v>0.64</v>
      </c>
      <c r="P3158">
        <v>0.95</v>
      </c>
      <c r="Q3158">
        <v>0.24174999999999999</v>
      </c>
      <c r="R3158">
        <v>0.35049999999999998</v>
      </c>
      <c r="S3158">
        <v>0.47365000000000002</v>
      </c>
      <c r="T3158">
        <v>0.74350000000000005</v>
      </c>
      <c r="U3158">
        <v>1.0567</v>
      </c>
      <c r="V3158">
        <v>13194.1</v>
      </c>
      <c r="W3158">
        <v>1394.28</v>
      </c>
      <c r="X3158">
        <v>105.49</v>
      </c>
    </row>
    <row r="3159" spans="1:24" x14ac:dyDescent="0.55000000000000004">
      <c r="A3159" s="5">
        <v>40983</v>
      </c>
      <c r="B3159">
        <v>0.14000000000000001</v>
      </c>
      <c r="C3159">
        <v>0.08</v>
      </c>
      <c r="D3159">
        <v>0.15</v>
      </c>
      <c r="E3159">
        <v>0.21</v>
      </c>
      <c r="F3159">
        <v>0.37</v>
      </c>
      <c r="G3159">
        <v>0.56000000000000005</v>
      </c>
      <c r="H3159">
        <v>1.1100000000000001</v>
      </c>
      <c r="I3159">
        <v>1.67</v>
      </c>
      <c r="J3159">
        <v>2.29</v>
      </c>
      <c r="K3159">
        <v>3.08</v>
      </c>
      <c r="L3159">
        <v>3.41</v>
      </c>
      <c r="M3159">
        <v>-1.02</v>
      </c>
      <c r="N3159">
        <v>-0.08</v>
      </c>
      <c r="O3159">
        <v>0.6</v>
      </c>
      <c r="P3159">
        <v>0.9</v>
      </c>
      <c r="Q3159">
        <v>0.24174999999999999</v>
      </c>
      <c r="R3159">
        <v>0.35049999999999998</v>
      </c>
      <c r="S3159">
        <v>0.47365000000000002</v>
      </c>
      <c r="T3159">
        <v>0.74250000000000005</v>
      </c>
      <c r="U3159">
        <v>1.0537000000000001</v>
      </c>
      <c r="V3159">
        <v>13252.76</v>
      </c>
      <c r="W3159">
        <v>1402.6</v>
      </c>
      <c r="X3159">
        <v>105.19</v>
      </c>
    </row>
    <row r="3160" spans="1:24" x14ac:dyDescent="0.55000000000000004">
      <c r="A3160" s="5">
        <v>40984</v>
      </c>
      <c r="B3160">
        <v>0.15</v>
      </c>
      <c r="C3160">
        <v>0.09</v>
      </c>
      <c r="D3160">
        <v>0.15</v>
      </c>
      <c r="E3160">
        <v>0.21</v>
      </c>
      <c r="F3160">
        <v>0.37</v>
      </c>
      <c r="G3160">
        <v>0.56999999999999995</v>
      </c>
      <c r="H3160">
        <v>1.1299999999999999</v>
      </c>
      <c r="I3160">
        <v>1.7</v>
      </c>
      <c r="J3160">
        <v>2.31</v>
      </c>
      <c r="K3160">
        <v>3.08</v>
      </c>
      <c r="L3160">
        <v>3.41</v>
      </c>
      <c r="M3160">
        <v>-0.99</v>
      </c>
      <c r="N3160">
        <v>-0.09</v>
      </c>
      <c r="O3160">
        <v>0.57999999999999996</v>
      </c>
      <c r="P3160">
        <v>0.88</v>
      </c>
      <c r="Q3160">
        <v>0.24174999999999999</v>
      </c>
      <c r="R3160">
        <v>0.35049999999999998</v>
      </c>
      <c r="S3160">
        <v>0.47365000000000002</v>
      </c>
      <c r="T3160">
        <v>0.7409</v>
      </c>
      <c r="U3160">
        <v>1.0530999999999999</v>
      </c>
      <c r="V3160">
        <v>13232.62</v>
      </c>
      <c r="W3160">
        <v>1404.17</v>
      </c>
      <c r="X3160">
        <v>107.03</v>
      </c>
    </row>
    <row r="3161" spans="1:24" x14ac:dyDescent="0.55000000000000004">
      <c r="A3161" s="5">
        <v>40987</v>
      </c>
      <c r="B3161">
        <v>0.15</v>
      </c>
      <c r="C3161">
        <v>0.1</v>
      </c>
      <c r="D3161">
        <v>0.15</v>
      </c>
      <c r="E3161">
        <v>0.21</v>
      </c>
      <c r="F3161">
        <v>0.39</v>
      </c>
      <c r="G3161">
        <v>0.6</v>
      </c>
      <c r="H3161">
        <v>1.2</v>
      </c>
      <c r="I3161">
        <v>1.77</v>
      </c>
      <c r="J3161">
        <v>2.39</v>
      </c>
      <c r="K3161">
        <v>3.14</v>
      </c>
      <c r="L3161">
        <v>3.48</v>
      </c>
      <c r="M3161">
        <v>-0.93</v>
      </c>
      <c r="N3161">
        <v>-0.03</v>
      </c>
      <c r="O3161">
        <v>0.63</v>
      </c>
      <c r="P3161">
        <v>0.93</v>
      </c>
      <c r="Q3161">
        <v>0.24174999999999999</v>
      </c>
      <c r="R3161">
        <v>0.35049999999999998</v>
      </c>
      <c r="S3161">
        <v>0.47365000000000002</v>
      </c>
      <c r="T3161">
        <v>0.7399</v>
      </c>
      <c r="U3161">
        <v>1.0530999999999999</v>
      </c>
      <c r="V3161">
        <v>13239.13</v>
      </c>
      <c r="W3161">
        <v>1409.75</v>
      </c>
      <c r="X3161">
        <v>108.09</v>
      </c>
    </row>
    <row r="3162" spans="1:24" x14ac:dyDescent="0.55000000000000004">
      <c r="A3162" s="5">
        <v>40988</v>
      </c>
      <c r="B3162">
        <v>0.15</v>
      </c>
      <c r="C3162">
        <v>0.1</v>
      </c>
      <c r="D3162">
        <v>0.15</v>
      </c>
      <c r="E3162">
        <v>0.22</v>
      </c>
      <c r="F3162">
        <v>0.41</v>
      </c>
      <c r="G3162">
        <v>0.62</v>
      </c>
      <c r="H3162">
        <v>1.22</v>
      </c>
      <c r="I3162">
        <v>1.78</v>
      </c>
      <c r="J3162">
        <v>2.38</v>
      </c>
      <c r="K3162">
        <v>3.13</v>
      </c>
      <c r="L3162">
        <v>3.46</v>
      </c>
      <c r="M3162">
        <v>-0.93</v>
      </c>
      <c r="N3162">
        <v>-0.04</v>
      </c>
      <c r="O3162">
        <v>0.63</v>
      </c>
      <c r="P3162">
        <v>0.93</v>
      </c>
      <c r="Q3162">
        <v>0.24174999999999999</v>
      </c>
      <c r="R3162">
        <v>0.35049999999999998</v>
      </c>
      <c r="S3162">
        <v>0.47415000000000002</v>
      </c>
      <c r="T3162">
        <v>0.7399</v>
      </c>
      <c r="U3162">
        <v>1.0530999999999999</v>
      </c>
      <c r="V3162">
        <v>13170.19</v>
      </c>
      <c r="W3162">
        <v>1405.52</v>
      </c>
      <c r="X3162">
        <v>105.68</v>
      </c>
    </row>
    <row r="3163" spans="1:24" x14ac:dyDescent="0.55000000000000004">
      <c r="A3163" s="5">
        <v>40989</v>
      </c>
      <c r="B3163">
        <v>0.15</v>
      </c>
      <c r="C3163">
        <v>0.09</v>
      </c>
      <c r="D3163">
        <v>0.15</v>
      </c>
      <c r="E3163">
        <v>0.21</v>
      </c>
      <c r="F3163">
        <v>0.39</v>
      </c>
      <c r="G3163">
        <v>0.57999999999999996</v>
      </c>
      <c r="H3163">
        <v>1.1499999999999999</v>
      </c>
      <c r="I3163">
        <v>1.71</v>
      </c>
      <c r="J3163">
        <v>2.31</v>
      </c>
      <c r="K3163">
        <v>3.06</v>
      </c>
      <c r="L3163">
        <v>3.38</v>
      </c>
      <c r="M3163">
        <v>-0.96</v>
      </c>
      <c r="N3163">
        <v>-0.08</v>
      </c>
      <c r="O3163">
        <v>0.59</v>
      </c>
      <c r="P3163">
        <v>0.9</v>
      </c>
      <c r="Q3163">
        <v>0.24174999999999999</v>
      </c>
      <c r="R3163">
        <v>0.35049999999999998</v>
      </c>
      <c r="S3163">
        <v>0.47415000000000002</v>
      </c>
      <c r="T3163">
        <v>0.7399</v>
      </c>
      <c r="U3163">
        <v>1.0530999999999999</v>
      </c>
      <c r="V3163">
        <v>13124.62</v>
      </c>
      <c r="W3163">
        <v>1402.89</v>
      </c>
      <c r="X3163">
        <v>106.87</v>
      </c>
    </row>
    <row r="3164" spans="1:24" x14ac:dyDescent="0.55000000000000004">
      <c r="A3164" s="5">
        <v>40990</v>
      </c>
      <c r="B3164">
        <v>0.14000000000000001</v>
      </c>
      <c r="C3164">
        <v>0.08</v>
      </c>
      <c r="D3164">
        <v>0.14000000000000001</v>
      </c>
      <c r="E3164">
        <v>0.19</v>
      </c>
      <c r="F3164">
        <v>0.37</v>
      </c>
      <c r="G3164">
        <v>0.56000000000000005</v>
      </c>
      <c r="H3164">
        <v>1.1299999999999999</v>
      </c>
      <c r="I3164">
        <v>1.69</v>
      </c>
      <c r="J3164">
        <v>2.29</v>
      </c>
      <c r="K3164">
        <v>3.04</v>
      </c>
      <c r="L3164">
        <v>3.37</v>
      </c>
      <c r="M3164">
        <v>-0.93</v>
      </c>
      <c r="N3164">
        <v>-0.08</v>
      </c>
      <c r="O3164">
        <v>0.59</v>
      </c>
      <c r="P3164">
        <v>0.91</v>
      </c>
      <c r="Q3164">
        <v>0.24174999999999999</v>
      </c>
      <c r="R3164">
        <v>0.3503</v>
      </c>
      <c r="S3164">
        <v>0.47365000000000002</v>
      </c>
      <c r="T3164">
        <v>0.7399</v>
      </c>
      <c r="U3164">
        <v>1.0530999999999999</v>
      </c>
      <c r="V3164">
        <v>13046.14</v>
      </c>
      <c r="W3164">
        <v>1392.78</v>
      </c>
      <c r="X3164">
        <v>104.98</v>
      </c>
    </row>
    <row r="3165" spans="1:24" x14ac:dyDescent="0.55000000000000004">
      <c r="A3165" s="5">
        <v>40991</v>
      </c>
      <c r="B3165">
        <v>0.14000000000000001</v>
      </c>
      <c r="C3165">
        <v>0.08</v>
      </c>
      <c r="D3165">
        <v>0.14000000000000001</v>
      </c>
      <c r="E3165">
        <v>0.19</v>
      </c>
      <c r="F3165">
        <v>0.37</v>
      </c>
      <c r="G3165">
        <v>0.55000000000000004</v>
      </c>
      <c r="H3165">
        <v>1.1000000000000001</v>
      </c>
      <c r="I3165">
        <v>1.66</v>
      </c>
      <c r="J3165">
        <v>2.25</v>
      </c>
      <c r="K3165">
        <v>2.99</v>
      </c>
      <c r="L3165">
        <v>3.31</v>
      </c>
      <c r="M3165">
        <v>-0.94</v>
      </c>
      <c r="N3165">
        <v>-0.11</v>
      </c>
      <c r="O3165">
        <v>0.54</v>
      </c>
      <c r="P3165">
        <v>0.86</v>
      </c>
      <c r="Q3165">
        <v>0.24124999999999999</v>
      </c>
      <c r="R3165">
        <v>0.3503</v>
      </c>
      <c r="S3165">
        <v>0.47315000000000002</v>
      </c>
      <c r="T3165">
        <v>0.7409</v>
      </c>
      <c r="U3165">
        <v>1.0521</v>
      </c>
      <c r="V3165">
        <v>13080.73</v>
      </c>
      <c r="W3165">
        <v>1397.11</v>
      </c>
      <c r="X3165">
        <v>106.43</v>
      </c>
    </row>
    <row r="3166" spans="1:24" x14ac:dyDescent="0.55000000000000004">
      <c r="A3166" s="5">
        <v>40994</v>
      </c>
      <c r="B3166">
        <v>0.14000000000000001</v>
      </c>
      <c r="C3166">
        <v>0.09</v>
      </c>
      <c r="D3166">
        <v>0.15</v>
      </c>
      <c r="E3166">
        <v>0.19</v>
      </c>
      <c r="F3166">
        <v>0.36</v>
      </c>
      <c r="G3166">
        <v>0.54</v>
      </c>
      <c r="H3166">
        <v>1.0900000000000001</v>
      </c>
      <c r="I3166">
        <v>1.65</v>
      </c>
      <c r="J3166">
        <v>2.2599999999999998</v>
      </c>
      <c r="K3166">
        <v>3</v>
      </c>
      <c r="L3166">
        <v>3.33</v>
      </c>
      <c r="M3166">
        <v>-0.93</v>
      </c>
      <c r="N3166">
        <v>-0.08</v>
      </c>
      <c r="O3166">
        <v>0.6</v>
      </c>
      <c r="P3166">
        <v>0.93</v>
      </c>
      <c r="Q3166">
        <v>0.24124999999999999</v>
      </c>
      <c r="R3166">
        <v>0.3498</v>
      </c>
      <c r="S3166">
        <v>0.47265000000000001</v>
      </c>
      <c r="T3166">
        <v>0.73929999999999996</v>
      </c>
      <c r="U3166">
        <v>1.0515000000000001</v>
      </c>
      <c r="V3166">
        <v>13241.63</v>
      </c>
      <c r="W3166">
        <v>1416.51</v>
      </c>
      <c r="X3166">
        <v>107.07</v>
      </c>
    </row>
    <row r="3167" spans="1:24" x14ac:dyDescent="0.55000000000000004">
      <c r="A3167" s="5">
        <v>40995</v>
      </c>
      <c r="B3167">
        <v>0.14000000000000001</v>
      </c>
      <c r="C3167">
        <v>0.09</v>
      </c>
      <c r="D3167">
        <v>0.14000000000000001</v>
      </c>
      <c r="E3167">
        <v>0.18</v>
      </c>
      <c r="F3167">
        <v>0.33</v>
      </c>
      <c r="G3167">
        <v>0.5</v>
      </c>
      <c r="H3167">
        <v>1.04</v>
      </c>
      <c r="I3167">
        <v>1.59</v>
      </c>
      <c r="J3167">
        <v>2.2000000000000002</v>
      </c>
      <c r="K3167">
        <v>2.96</v>
      </c>
      <c r="L3167">
        <v>3.29</v>
      </c>
      <c r="M3167">
        <v>-0.97</v>
      </c>
      <c r="N3167">
        <v>-0.13</v>
      </c>
      <c r="O3167">
        <v>0.56000000000000005</v>
      </c>
      <c r="P3167">
        <v>0.89</v>
      </c>
      <c r="Q3167">
        <v>0.24124999999999999</v>
      </c>
      <c r="R3167">
        <v>0.3498</v>
      </c>
      <c r="S3167">
        <v>0.47065000000000001</v>
      </c>
      <c r="T3167">
        <v>0.73680000000000001</v>
      </c>
      <c r="U3167">
        <v>1.05</v>
      </c>
      <c r="V3167">
        <v>13197.73</v>
      </c>
      <c r="W3167">
        <v>1412.52</v>
      </c>
      <c r="X3167">
        <v>107.32</v>
      </c>
    </row>
    <row r="3168" spans="1:24" x14ac:dyDescent="0.55000000000000004">
      <c r="A3168" s="5">
        <v>40996</v>
      </c>
      <c r="B3168">
        <v>0.13</v>
      </c>
      <c r="C3168">
        <v>0.09</v>
      </c>
      <c r="D3168">
        <v>0.14000000000000001</v>
      </c>
      <c r="E3168">
        <v>0.18</v>
      </c>
      <c r="F3168">
        <v>0.34</v>
      </c>
      <c r="G3168">
        <v>0.51</v>
      </c>
      <c r="H3168">
        <v>1.05</v>
      </c>
      <c r="I3168">
        <v>1.6</v>
      </c>
      <c r="J3168">
        <v>2.21</v>
      </c>
      <c r="K3168">
        <v>2.97</v>
      </c>
      <c r="L3168">
        <v>3.31</v>
      </c>
      <c r="M3168">
        <v>-0.98</v>
      </c>
      <c r="N3168">
        <v>-0.11</v>
      </c>
      <c r="O3168">
        <v>0.56999999999999995</v>
      </c>
      <c r="P3168">
        <v>0.89</v>
      </c>
      <c r="Q3168">
        <v>0.24124999999999999</v>
      </c>
      <c r="R3168">
        <v>0.34955000000000003</v>
      </c>
      <c r="S3168">
        <v>0.46965000000000001</v>
      </c>
      <c r="T3168">
        <v>0.73580000000000001</v>
      </c>
      <c r="U3168">
        <v>1.048</v>
      </c>
      <c r="V3168">
        <v>13126.21</v>
      </c>
      <c r="W3168">
        <v>1405.54</v>
      </c>
      <c r="X3168">
        <v>105.4</v>
      </c>
    </row>
    <row r="3169" spans="1:24" x14ac:dyDescent="0.55000000000000004">
      <c r="A3169" s="5">
        <v>40997</v>
      </c>
      <c r="B3169">
        <v>0.13</v>
      </c>
      <c r="C3169">
        <v>7.0000000000000007E-2</v>
      </c>
      <c r="D3169">
        <v>0.14000000000000001</v>
      </c>
      <c r="E3169">
        <v>0.18</v>
      </c>
      <c r="F3169">
        <v>0.33</v>
      </c>
      <c r="G3169">
        <v>0.5</v>
      </c>
      <c r="H3169">
        <v>1.01</v>
      </c>
      <c r="I3169">
        <v>1.57</v>
      </c>
      <c r="J3169">
        <v>2.1800000000000002</v>
      </c>
      <c r="K3169">
        <v>2.93</v>
      </c>
      <c r="L3169">
        <v>3.27</v>
      </c>
      <c r="M3169">
        <v>-0.98</v>
      </c>
      <c r="N3169">
        <v>-0.13</v>
      </c>
      <c r="O3169">
        <v>0.55000000000000004</v>
      </c>
      <c r="P3169">
        <v>0.87</v>
      </c>
      <c r="Q3169">
        <v>0.24124999999999999</v>
      </c>
      <c r="R3169">
        <v>0.3488</v>
      </c>
      <c r="S3169">
        <v>0.46815000000000001</v>
      </c>
      <c r="T3169">
        <v>0.73429999999999995</v>
      </c>
      <c r="U3169">
        <v>1.0475000000000001</v>
      </c>
      <c r="V3169">
        <v>13145.82</v>
      </c>
      <c r="W3169">
        <v>1403.28</v>
      </c>
      <c r="X3169">
        <v>102.79</v>
      </c>
    </row>
    <row r="3170" spans="1:24" x14ac:dyDescent="0.55000000000000004">
      <c r="A3170" s="5">
        <v>40998</v>
      </c>
      <c r="B3170">
        <v>0.09</v>
      </c>
      <c r="C3170">
        <v>7.0000000000000007E-2</v>
      </c>
      <c r="D3170">
        <v>0.15</v>
      </c>
      <c r="E3170">
        <v>0.19</v>
      </c>
      <c r="F3170">
        <v>0.33</v>
      </c>
      <c r="G3170">
        <v>0.51</v>
      </c>
      <c r="H3170">
        <v>1.04</v>
      </c>
      <c r="I3170">
        <v>1.61</v>
      </c>
      <c r="J3170">
        <v>2.23</v>
      </c>
      <c r="K3170">
        <v>3</v>
      </c>
      <c r="L3170">
        <v>3.35</v>
      </c>
      <c r="M3170">
        <v>-0.98</v>
      </c>
      <c r="N3170">
        <v>-0.09</v>
      </c>
      <c r="O3170">
        <v>0.61</v>
      </c>
      <c r="P3170">
        <v>0.93</v>
      </c>
      <c r="Q3170">
        <v>0.24124999999999999</v>
      </c>
      <c r="R3170">
        <v>0.3488</v>
      </c>
      <c r="S3170">
        <v>0.46815000000000001</v>
      </c>
      <c r="T3170">
        <v>0.73340000000000005</v>
      </c>
      <c r="U3170">
        <v>1.0485</v>
      </c>
      <c r="V3170">
        <v>13212.04</v>
      </c>
      <c r="W3170">
        <v>1408.47</v>
      </c>
      <c r="X3170">
        <v>103.03</v>
      </c>
    </row>
    <row r="3171" spans="1:24" x14ac:dyDescent="0.55000000000000004">
      <c r="A3171" s="5">
        <v>41001</v>
      </c>
      <c r="B3171">
        <v>0.15</v>
      </c>
      <c r="C3171">
        <v>0.08</v>
      </c>
      <c r="D3171">
        <v>0.14000000000000001</v>
      </c>
      <c r="E3171">
        <v>0.18</v>
      </c>
      <c r="F3171">
        <v>0.33</v>
      </c>
      <c r="G3171">
        <v>0.5</v>
      </c>
      <c r="H3171">
        <v>1.03</v>
      </c>
      <c r="I3171">
        <v>1.6</v>
      </c>
      <c r="J3171">
        <v>2.2200000000000002</v>
      </c>
      <c r="K3171">
        <v>3</v>
      </c>
      <c r="L3171">
        <v>3.35</v>
      </c>
      <c r="M3171">
        <v>-1.01</v>
      </c>
      <c r="N3171">
        <v>-0.14000000000000001</v>
      </c>
      <c r="O3171">
        <v>0.56000000000000005</v>
      </c>
      <c r="P3171">
        <v>0.89</v>
      </c>
      <c r="Q3171">
        <v>0.24124999999999999</v>
      </c>
      <c r="R3171">
        <v>0.3488</v>
      </c>
      <c r="S3171">
        <v>0.46815000000000001</v>
      </c>
      <c r="T3171">
        <v>0.73340000000000005</v>
      </c>
      <c r="U3171">
        <v>1.0497000000000001</v>
      </c>
      <c r="V3171">
        <v>13264.49</v>
      </c>
      <c r="W3171">
        <v>1419.04</v>
      </c>
      <c r="X3171">
        <v>105.25</v>
      </c>
    </row>
    <row r="3172" spans="1:24" x14ac:dyDescent="0.55000000000000004">
      <c r="A3172" s="5">
        <v>41002</v>
      </c>
      <c r="B3172">
        <v>0.15</v>
      </c>
      <c r="C3172">
        <v>0.08</v>
      </c>
      <c r="D3172">
        <v>0.15</v>
      </c>
      <c r="E3172">
        <v>0.2</v>
      </c>
      <c r="F3172">
        <v>0.36</v>
      </c>
      <c r="G3172">
        <v>0.56000000000000005</v>
      </c>
      <c r="H3172">
        <v>1.1000000000000001</v>
      </c>
      <c r="I3172">
        <v>1.68</v>
      </c>
      <c r="J3172">
        <v>2.2999999999999998</v>
      </c>
      <c r="K3172">
        <v>3.07</v>
      </c>
      <c r="L3172">
        <v>3.41</v>
      </c>
      <c r="M3172">
        <v>-0.94</v>
      </c>
      <c r="N3172">
        <v>-0.06</v>
      </c>
      <c r="O3172">
        <v>0.62</v>
      </c>
      <c r="P3172">
        <v>0.94</v>
      </c>
      <c r="Q3172">
        <v>0.24124999999999999</v>
      </c>
      <c r="R3172">
        <v>0.3498</v>
      </c>
      <c r="S3172">
        <v>0.46915000000000001</v>
      </c>
      <c r="T3172">
        <v>0.73440000000000005</v>
      </c>
      <c r="U3172">
        <v>1.0497000000000001</v>
      </c>
      <c r="V3172">
        <v>13199.55</v>
      </c>
      <c r="W3172">
        <v>1413.38</v>
      </c>
      <c r="X3172">
        <v>104.02</v>
      </c>
    </row>
    <row r="3173" spans="1:24" x14ac:dyDescent="0.55000000000000004">
      <c r="A3173" s="5">
        <v>41003</v>
      </c>
      <c r="B3173">
        <v>0.15</v>
      </c>
      <c r="C3173">
        <v>0.08</v>
      </c>
      <c r="D3173">
        <v>0.14000000000000001</v>
      </c>
      <c r="E3173">
        <v>0.19</v>
      </c>
      <c r="F3173">
        <v>0.35</v>
      </c>
      <c r="G3173">
        <v>0.53</v>
      </c>
      <c r="H3173">
        <v>1.05</v>
      </c>
      <c r="I3173">
        <v>1.62</v>
      </c>
      <c r="J3173">
        <v>2.25</v>
      </c>
      <c r="K3173">
        <v>3.02</v>
      </c>
      <c r="L3173">
        <v>3.37</v>
      </c>
      <c r="M3173">
        <v>-0.91</v>
      </c>
      <c r="N3173">
        <v>-0.05</v>
      </c>
      <c r="O3173">
        <v>0.62</v>
      </c>
      <c r="P3173">
        <v>0.94</v>
      </c>
      <c r="Q3173">
        <v>0.24124999999999999</v>
      </c>
      <c r="R3173">
        <v>0.3498</v>
      </c>
      <c r="S3173">
        <v>0.46915000000000001</v>
      </c>
      <c r="T3173">
        <v>0.73440000000000005</v>
      </c>
      <c r="U3173">
        <v>1.0497000000000001</v>
      </c>
      <c r="V3173">
        <v>13074.75</v>
      </c>
      <c r="W3173">
        <v>1398.96</v>
      </c>
      <c r="X3173">
        <v>101.53</v>
      </c>
    </row>
    <row r="3174" spans="1:24" x14ac:dyDescent="0.55000000000000004">
      <c r="A3174" s="5">
        <v>41004</v>
      </c>
      <c r="B3174">
        <v>0.15</v>
      </c>
      <c r="C3174">
        <v>0.08</v>
      </c>
      <c r="D3174">
        <v>0.14000000000000001</v>
      </c>
      <c r="E3174">
        <v>0.19</v>
      </c>
      <c r="F3174">
        <v>0.35</v>
      </c>
      <c r="G3174">
        <v>0.5</v>
      </c>
      <c r="H3174">
        <v>1.01</v>
      </c>
      <c r="I3174">
        <v>1.56</v>
      </c>
      <c r="J3174">
        <v>2.19</v>
      </c>
      <c r="K3174">
        <v>2.97</v>
      </c>
      <c r="L3174">
        <v>3.32</v>
      </c>
      <c r="M3174">
        <v>-0.94</v>
      </c>
      <c r="N3174">
        <v>-0.08</v>
      </c>
      <c r="O3174">
        <v>0.61</v>
      </c>
      <c r="P3174">
        <v>0.92</v>
      </c>
      <c r="Q3174">
        <v>0.24124999999999999</v>
      </c>
      <c r="R3174">
        <v>0.3498</v>
      </c>
      <c r="S3174">
        <v>0.46915000000000001</v>
      </c>
      <c r="T3174">
        <v>0.73340000000000005</v>
      </c>
      <c r="U3174">
        <v>1.0507</v>
      </c>
      <c r="V3174">
        <v>13060.14</v>
      </c>
      <c r="W3174">
        <v>1398.08</v>
      </c>
      <c r="X3174">
        <v>103.29</v>
      </c>
    </row>
    <row r="3175" spans="1:24" x14ac:dyDescent="0.55000000000000004">
      <c r="A3175" s="5">
        <v>41005</v>
      </c>
      <c r="B3175">
        <v>0.12</v>
      </c>
      <c r="C3175">
        <v>7.0000000000000007E-2</v>
      </c>
      <c r="D3175">
        <v>0.14000000000000001</v>
      </c>
      <c r="E3175">
        <v>0.19</v>
      </c>
      <c r="F3175">
        <v>0.32</v>
      </c>
      <c r="G3175">
        <v>0.45</v>
      </c>
      <c r="H3175">
        <v>0.89</v>
      </c>
      <c r="I3175">
        <v>1.42</v>
      </c>
      <c r="J3175">
        <v>2.0699999999999998</v>
      </c>
      <c r="K3175">
        <v>2.85</v>
      </c>
      <c r="L3175">
        <v>3.21</v>
      </c>
      <c r="M3175">
        <v>-0.96</v>
      </c>
      <c r="N3175">
        <v>-0.16</v>
      </c>
      <c r="O3175">
        <v>0.51</v>
      </c>
      <c r="P3175">
        <v>0.85</v>
      </c>
      <c r="Q3175" t="e">
        <v>#N/A</v>
      </c>
      <c r="R3175" t="e">
        <v>#N/A</v>
      </c>
      <c r="S3175" t="e">
        <v>#N/A</v>
      </c>
      <c r="T3175" t="e">
        <v>#N/A</v>
      </c>
      <c r="U3175" t="e">
        <v>#N/A</v>
      </c>
      <c r="V3175" t="e">
        <v>#N/A</v>
      </c>
      <c r="W3175" t="e">
        <v>#N/A</v>
      </c>
      <c r="X3175" t="e">
        <v>#N/A</v>
      </c>
    </row>
    <row r="3176" spans="1:24" x14ac:dyDescent="0.55000000000000004">
      <c r="A3176" s="5">
        <v>41008</v>
      </c>
      <c r="B3176">
        <v>0.16</v>
      </c>
      <c r="C3176">
        <v>0.09</v>
      </c>
      <c r="D3176">
        <v>0.15</v>
      </c>
      <c r="E3176">
        <v>0.19</v>
      </c>
      <c r="F3176">
        <v>0.32</v>
      </c>
      <c r="G3176">
        <v>0.46</v>
      </c>
      <c r="H3176">
        <v>0.9</v>
      </c>
      <c r="I3176">
        <v>1.42</v>
      </c>
      <c r="J3176">
        <v>2.06</v>
      </c>
      <c r="K3176">
        <v>2.82</v>
      </c>
      <c r="L3176">
        <v>3.18</v>
      </c>
      <c r="M3176">
        <v>-0.94</v>
      </c>
      <c r="N3176">
        <v>-0.17</v>
      </c>
      <c r="O3176">
        <v>0.5</v>
      </c>
      <c r="P3176">
        <v>0.83</v>
      </c>
      <c r="Q3176" t="e">
        <v>#N/A</v>
      </c>
      <c r="R3176" t="e">
        <v>#N/A</v>
      </c>
      <c r="S3176" t="e">
        <v>#N/A</v>
      </c>
      <c r="T3176" t="e">
        <v>#N/A</v>
      </c>
      <c r="U3176" t="e">
        <v>#N/A</v>
      </c>
      <c r="V3176">
        <v>12929.59</v>
      </c>
      <c r="W3176">
        <v>1382.2</v>
      </c>
      <c r="X3176">
        <v>102.45</v>
      </c>
    </row>
    <row r="3177" spans="1:24" x14ac:dyDescent="0.55000000000000004">
      <c r="A3177" s="5">
        <v>41009</v>
      </c>
      <c r="B3177">
        <v>0.15</v>
      </c>
      <c r="C3177">
        <v>0.09</v>
      </c>
      <c r="D3177">
        <v>0.15</v>
      </c>
      <c r="E3177">
        <v>0.19</v>
      </c>
      <c r="F3177">
        <v>0.28000000000000003</v>
      </c>
      <c r="G3177">
        <v>0.42</v>
      </c>
      <c r="H3177">
        <v>0.85</v>
      </c>
      <c r="I3177">
        <v>1.37</v>
      </c>
      <c r="J3177">
        <v>2.0099999999999998</v>
      </c>
      <c r="K3177">
        <v>2.77</v>
      </c>
      <c r="L3177">
        <v>3.13</v>
      </c>
      <c r="M3177">
        <v>-1.02</v>
      </c>
      <c r="N3177">
        <v>-0.24</v>
      </c>
      <c r="O3177">
        <v>0.45</v>
      </c>
      <c r="P3177">
        <v>0.77</v>
      </c>
      <c r="Q3177">
        <v>0.24024999999999999</v>
      </c>
      <c r="R3177">
        <v>0.3498</v>
      </c>
      <c r="S3177">
        <v>0.46915000000000001</v>
      </c>
      <c r="T3177">
        <v>0.73340000000000005</v>
      </c>
      <c r="U3177">
        <v>1.0507</v>
      </c>
      <c r="V3177">
        <v>12715.93</v>
      </c>
      <c r="W3177">
        <v>1358.59</v>
      </c>
      <c r="X3177">
        <v>101.12</v>
      </c>
    </row>
    <row r="3178" spans="1:24" x14ac:dyDescent="0.55000000000000004">
      <c r="A3178" s="5">
        <v>41010</v>
      </c>
      <c r="B3178">
        <v>0.16</v>
      </c>
      <c r="C3178">
        <v>0.09</v>
      </c>
      <c r="D3178">
        <v>0.14000000000000001</v>
      </c>
      <c r="E3178">
        <v>0.18</v>
      </c>
      <c r="F3178">
        <v>0.3</v>
      </c>
      <c r="G3178">
        <v>0.43</v>
      </c>
      <c r="H3178">
        <v>0.89</v>
      </c>
      <c r="I3178">
        <v>1.41</v>
      </c>
      <c r="J3178">
        <v>2.0499999999999998</v>
      </c>
      <c r="K3178">
        <v>2.82</v>
      </c>
      <c r="L3178">
        <v>3.18</v>
      </c>
      <c r="M3178">
        <v>-1.06</v>
      </c>
      <c r="N3178">
        <v>-0.25</v>
      </c>
      <c r="O3178">
        <v>0.46</v>
      </c>
      <c r="P3178">
        <v>0.78</v>
      </c>
      <c r="Q3178">
        <v>0.24024999999999999</v>
      </c>
      <c r="R3178">
        <v>0.34955000000000003</v>
      </c>
      <c r="S3178">
        <v>0.46865000000000001</v>
      </c>
      <c r="T3178">
        <v>0.73340000000000005</v>
      </c>
      <c r="U3178">
        <v>1.0507</v>
      </c>
      <c r="V3178">
        <v>12805.39</v>
      </c>
      <c r="W3178">
        <v>1368.71</v>
      </c>
      <c r="X3178">
        <v>102.66</v>
      </c>
    </row>
    <row r="3179" spans="1:24" x14ac:dyDescent="0.55000000000000004">
      <c r="A3179" s="5">
        <v>41011</v>
      </c>
      <c r="B3179">
        <v>0.15</v>
      </c>
      <c r="C3179">
        <v>0.09</v>
      </c>
      <c r="D3179">
        <v>0.14000000000000001</v>
      </c>
      <c r="E3179">
        <v>0.18</v>
      </c>
      <c r="F3179">
        <v>0.28999999999999998</v>
      </c>
      <c r="G3179">
        <v>0.43</v>
      </c>
      <c r="H3179">
        <v>0.9</v>
      </c>
      <c r="I3179">
        <v>1.44</v>
      </c>
      <c r="J3179">
        <v>2.08</v>
      </c>
      <c r="K3179">
        <v>2.85</v>
      </c>
      <c r="L3179">
        <v>3.22</v>
      </c>
      <c r="M3179">
        <v>-1.01</v>
      </c>
      <c r="N3179">
        <v>-0.22</v>
      </c>
      <c r="O3179">
        <v>0.48</v>
      </c>
      <c r="P3179">
        <v>0.82</v>
      </c>
      <c r="Q3179">
        <v>0.24024999999999999</v>
      </c>
      <c r="R3179">
        <v>0.34755000000000003</v>
      </c>
      <c r="S3179">
        <v>0.46665000000000001</v>
      </c>
      <c r="T3179">
        <v>0.73240000000000005</v>
      </c>
      <c r="U3179">
        <v>1.0491999999999999</v>
      </c>
      <c r="V3179">
        <v>12986.58</v>
      </c>
      <c r="W3179">
        <v>1387.57</v>
      </c>
      <c r="X3179">
        <v>103.69</v>
      </c>
    </row>
    <row r="3180" spans="1:24" x14ac:dyDescent="0.55000000000000004">
      <c r="A3180" s="5">
        <v>41012</v>
      </c>
      <c r="B3180">
        <v>0.15</v>
      </c>
      <c r="C3180">
        <v>0.09</v>
      </c>
      <c r="D3180">
        <v>0.13</v>
      </c>
      <c r="E3180">
        <v>0.17</v>
      </c>
      <c r="F3180">
        <v>0.27</v>
      </c>
      <c r="G3180">
        <v>0.41</v>
      </c>
      <c r="H3180">
        <v>0.86</v>
      </c>
      <c r="I3180">
        <v>1.39</v>
      </c>
      <c r="J3180">
        <v>2.02</v>
      </c>
      <c r="K3180">
        <v>2.77</v>
      </c>
      <c r="L3180">
        <v>3.14</v>
      </c>
      <c r="M3180">
        <v>-1.05</v>
      </c>
      <c r="N3180">
        <v>-0.25</v>
      </c>
      <c r="O3180">
        <v>0.45</v>
      </c>
      <c r="P3180">
        <v>0.77</v>
      </c>
      <c r="Q3180">
        <v>0.23974999999999999</v>
      </c>
      <c r="R3180">
        <v>0.34605000000000002</v>
      </c>
      <c r="S3180">
        <v>0.46615000000000001</v>
      </c>
      <c r="T3180">
        <v>0.7319</v>
      </c>
      <c r="U3180">
        <v>1.0487</v>
      </c>
      <c r="V3180">
        <v>12849.59</v>
      </c>
      <c r="W3180">
        <v>1370.26</v>
      </c>
      <c r="X3180">
        <v>102.84</v>
      </c>
    </row>
    <row r="3181" spans="1:24" x14ac:dyDescent="0.55000000000000004">
      <c r="A3181" s="5">
        <v>41015</v>
      </c>
      <c r="B3181">
        <v>0.15</v>
      </c>
      <c r="C3181">
        <v>0.08</v>
      </c>
      <c r="D3181">
        <v>0.14000000000000001</v>
      </c>
      <c r="E3181">
        <v>0.18</v>
      </c>
      <c r="F3181">
        <v>0.27</v>
      </c>
      <c r="G3181">
        <v>0.42</v>
      </c>
      <c r="H3181">
        <v>0.85</v>
      </c>
      <c r="I3181">
        <v>1.37</v>
      </c>
      <c r="J3181">
        <v>2</v>
      </c>
      <c r="K3181">
        <v>2.75</v>
      </c>
      <c r="L3181">
        <v>3.12</v>
      </c>
      <c r="M3181">
        <v>-1.04</v>
      </c>
      <c r="N3181">
        <v>-0.26</v>
      </c>
      <c r="O3181">
        <v>0.43</v>
      </c>
      <c r="P3181">
        <v>0.75</v>
      </c>
      <c r="Q3181">
        <v>0.23974999999999999</v>
      </c>
      <c r="R3181">
        <v>0.34655000000000002</v>
      </c>
      <c r="S3181">
        <v>0.46565000000000001</v>
      </c>
      <c r="T3181">
        <v>0.7319</v>
      </c>
      <c r="U3181">
        <v>1.0502</v>
      </c>
      <c r="V3181">
        <v>12921.41</v>
      </c>
      <c r="W3181">
        <v>1369.57</v>
      </c>
      <c r="X3181">
        <v>102.92</v>
      </c>
    </row>
    <row r="3182" spans="1:24" x14ac:dyDescent="0.55000000000000004">
      <c r="A3182" s="5">
        <v>41016</v>
      </c>
      <c r="B3182">
        <v>0.16</v>
      </c>
      <c r="C3182">
        <v>0.08</v>
      </c>
      <c r="D3182">
        <v>0.13</v>
      </c>
      <c r="E3182">
        <v>0.18</v>
      </c>
      <c r="F3182">
        <v>0.27</v>
      </c>
      <c r="G3182">
        <v>0.42</v>
      </c>
      <c r="H3182">
        <v>0.88</v>
      </c>
      <c r="I3182">
        <v>1.4</v>
      </c>
      <c r="J3182">
        <v>2.0299999999999998</v>
      </c>
      <c r="K3182">
        <v>2.79</v>
      </c>
      <c r="L3182">
        <v>3.15</v>
      </c>
      <c r="M3182">
        <v>-1.03</v>
      </c>
      <c r="N3182">
        <v>-0.26</v>
      </c>
      <c r="O3182">
        <v>0.41</v>
      </c>
      <c r="P3182">
        <v>0.74</v>
      </c>
      <c r="Q3182">
        <v>0.23974999999999999</v>
      </c>
      <c r="R3182">
        <v>0.34705000000000003</v>
      </c>
      <c r="S3182">
        <v>0.46565000000000001</v>
      </c>
      <c r="T3182">
        <v>0.73089999999999999</v>
      </c>
      <c r="U3182">
        <v>1.0482</v>
      </c>
      <c r="V3182">
        <v>13115.54</v>
      </c>
      <c r="W3182">
        <v>1390.78</v>
      </c>
      <c r="X3182">
        <v>104.23</v>
      </c>
    </row>
    <row r="3183" spans="1:24" x14ac:dyDescent="0.55000000000000004">
      <c r="A3183" s="5">
        <v>41017</v>
      </c>
      <c r="B3183">
        <v>0.15</v>
      </c>
      <c r="C3183">
        <v>7.0000000000000007E-2</v>
      </c>
      <c r="D3183">
        <v>0.13</v>
      </c>
      <c r="E3183">
        <v>0.18</v>
      </c>
      <c r="F3183">
        <v>0.27</v>
      </c>
      <c r="G3183">
        <v>0.4</v>
      </c>
      <c r="H3183">
        <v>0.86</v>
      </c>
      <c r="I3183">
        <v>1.38</v>
      </c>
      <c r="J3183">
        <v>2</v>
      </c>
      <c r="K3183">
        <v>2.76</v>
      </c>
      <c r="L3183">
        <v>3.13</v>
      </c>
      <c r="M3183">
        <v>-1.01</v>
      </c>
      <c r="N3183">
        <v>-0.26</v>
      </c>
      <c r="O3183">
        <v>0.41</v>
      </c>
      <c r="P3183">
        <v>0.74</v>
      </c>
      <c r="Q3183">
        <v>0.23974999999999999</v>
      </c>
      <c r="R3183">
        <v>0.34705000000000003</v>
      </c>
      <c r="S3183">
        <v>0.46565000000000001</v>
      </c>
      <c r="T3183">
        <v>0.73089999999999999</v>
      </c>
      <c r="U3183">
        <v>1.0471999999999999</v>
      </c>
      <c r="V3183">
        <v>13032.75</v>
      </c>
      <c r="W3183">
        <v>1385.14</v>
      </c>
      <c r="X3183">
        <v>102.65</v>
      </c>
    </row>
    <row r="3184" spans="1:24" x14ac:dyDescent="0.55000000000000004">
      <c r="A3184" s="5">
        <v>41018</v>
      </c>
      <c r="B3184">
        <v>0.13</v>
      </c>
      <c r="C3184">
        <v>7.0000000000000007E-2</v>
      </c>
      <c r="D3184">
        <v>0.12</v>
      </c>
      <c r="E3184">
        <v>0.17</v>
      </c>
      <c r="F3184">
        <v>0.27</v>
      </c>
      <c r="G3184">
        <v>0.4</v>
      </c>
      <c r="H3184">
        <v>0.84</v>
      </c>
      <c r="I3184">
        <v>1.37</v>
      </c>
      <c r="J3184">
        <v>1.98</v>
      </c>
      <c r="K3184">
        <v>2.74</v>
      </c>
      <c r="L3184">
        <v>3.12</v>
      </c>
      <c r="M3184">
        <v>-1.07</v>
      </c>
      <c r="N3184">
        <v>-0.21</v>
      </c>
      <c r="O3184">
        <v>0.59</v>
      </c>
      <c r="P3184">
        <v>0.77</v>
      </c>
      <c r="Q3184">
        <v>0.23974999999999999</v>
      </c>
      <c r="R3184">
        <v>0.34705000000000003</v>
      </c>
      <c r="S3184">
        <v>0.46565000000000001</v>
      </c>
      <c r="T3184">
        <v>0.73040000000000005</v>
      </c>
      <c r="U3184">
        <v>1.0471999999999999</v>
      </c>
      <c r="V3184">
        <v>12964.1</v>
      </c>
      <c r="W3184">
        <v>1376.92</v>
      </c>
      <c r="X3184">
        <v>102.38</v>
      </c>
    </row>
    <row r="3185" spans="1:24" x14ac:dyDescent="0.55000000000000004">
      <c r="A3185" s="5">
        <v>41019</v>
      </c>
      <c r="B3185">
        <v>0.12</v>
      </c>
      <c r="C3185">
        <v>0.08</v>
      </c>
      <c r="D3185">
        <v>0.13</v>
      </c>
      <c r="E3185">
        <v>0.18</v>
      </c>
      <c r="F3185">
        <v>0.28999999999999998</v>
      </c>
      <c r="G3185">
        <v>0.4</v>
      </c>
      <c r="H3185">
        <v>0.86</v>
      </c>
      <c r="I3185">
        <v>1.38</v>
      </c>
      <c r="J3185">
        <v>1.99</v>
      </c>
      <c r="K3185">
        <v>2.75</v>
      </c>
      <c r="L3185">
        <v>3.12</v>
      </c>
      <c r="M3185">
        <v>-1.1000000000000001</v>
      </c>
      <c r="N3185">
        <v>-0.24</v>
      </c>
      <c r="O3185">
        <v>0.47</v>
      </c>
      <c r="P3185">
        <v>0.75</v>
      </c>
      <c r="Q3185">
        <v>0.23974999999999999</v>
      </c>
      <c r="R3185">
        <v>0.34755000000000003</v>
      </c>
      <c r="S3185">
        <v>0.46565000000000001</v>
      </c>
      <c r="T3185">
        <v>0.73040000000000005</v>
      </c>
      <c r="U3185">
        <v>1.0477000000000001</v>
      </c>
      <c r="V3185">
        <v>13029.26</v>
      </c>
      <c r="W3185">
        <v>1378.53</v>
      </c>
      <c r="X3185">
        <v>103.58</v>
      </c>
    </row>
    <row r="3186" spans="1:24" x14ac:dyDescent="0.55000000000000004">
      <c r="A3186" s="5">
        <v>41022</v>
      </c>
      <c r="B3186">
        <v>0.13</v>
      </c>
      <c r="C3186">
        <v>0.08</v>
      </c>
      <c r="D3186">
        <v>0.13</v>
      </c>
      <c r="E3186">
        <v>0.17</v>
      </c>
      <c r="F3186">
        <v>0.27</v>
      </c>
      <c r="G3186">
        <v>0.39</v>
      </c>
      <c r="H3186">
        <v>0.83</v>
      </c>
      <c r="I3186">
        <v>1.34</v>
      </c>
      <c r="J3186">
        <v>1.96</v>
      </c>
      <c r="K3186">
        <v>2.71</v>
      </c>
      <c r="L3186">
        <v>3.08</v>
      </c>
      <c r="M3186">
        <v>-1.1200000000000001</v>
      </c>
      <c r="N3186">
        <v>-0.26</v>
      </c>
      <c r="O3186">
        <v>0.53</v>
      </c>
      <c r="P3186">
        <v>0.72</v>
      </c>
      <c r="Q3186">
        <v>0.23874999999999999</v>
      </c>
      <c r="R3186">
        <v>0.34755000000000003</v>
      </c>
      <c r="S3186">
        <v>0.46565000000000001</v>
      </c>
      <c r="T3186">
        <v>0.73040000000000005</v>
      </c>
      <c r="U3186">
        <v>1.0477000000000001</v>
      </c>
      <c r="V3186">
        <v>12927.17</v>
      </c>
      <c r="W3186">
        <v>1366.94</v>
      </c>
      <c r="X3186">
        <v>102.68</v>
      </c>
    </row>
    <row r="3187" spans="1:24" x14ac:dyDescent="0.55000000000000004">
      <c r="A3187" s="5">
        <v>41023</v>
      </c>
      <c r="B3187">
        <v>0.14000000000000001</v>
      </c>
      <c r="C3187">
        <v>0.09</v>
      </c>
      <c r="D3187">
        <v>0.14000000000000001</v>
      </c>
      <c r="E3187">
        <v>0.18</v>
      </c>
      <c r="F3187">
        <v>0.27</v>
      </c>
      <c r="G3187">
        <v>0.4</v>
      </c>
      <c r="H3187">
        <v>0.86</v>
      </c>
      <c r="I3187">
        <v>1.37</v>
      </c>
      <c r="J3187">
        <v>2</v>
      </c>
      <c r="K3187">
        <v>2.75</v>
      </c>
      <c r="L3187">
        <v>3.12</v>
      </c>
      <c r="M3187">
        <v>-1.1499999999999999</v>
      </c>
      <c r="N3187">
        <v>-0.25</v>
      </c>
      <c r="O3187">
        <v>0.5</v>
      </c>
      <c r="P3187">
        <v>0.74</v>
      </c>
      <c r="Q3187">
        <v>0.23874999999999999</v>
      </c>
      <c r="R3187">
        <v>0.34675</v>
      </c>
      <c r="S3187">
        <v>0.46584999999999999</v>
      </c>
      <c r="T3187">
        <v>0.73040000000000005</v>
      </c>
      <c r="U3187">
        <v>1.0477000000000001</v>
      </c>
      <c r="V3187">
        <v>13001.56</v>
      </c>
      <c r="W3187">
        <v>1371.97</v>
      </c>
      <c r="X3187">
        <v>103.1</v>
      </c>
    </row>
    <row r="3188" spans="1:24" x14ac:dyDescent="0.55000000000000004">
      <c r="A3188" s="5">
        <v>41024</v>
      </c>
      <c r="B3188">
        <v>0.15</v>
      </c>
      <c r="C3188">
        <v>0.09</v>
      </c>
      <c r="D3188">
        <v>0.14000000000000001</v>
      </c>
      <c r="E3188">
        <v>0.18</v>
      </c>
      <c r="F3188">
        <v>0.26</v>
      </c>
      <c r="G3188">
        <v>0.39</v>
      </c>
      <c r="H3188">
        <v>0.86</v>
      </c>
      <c r="I3188">
        <v>1.38</v>
      </c>
      <c r="J3188">
        <v>2.0099999999999998</v>
      </c>
      <c r="K3188">
        <v>2.76</v>
      </c>
      <c r="L3188">
        <v>3.15</v>
      </c>
      <c r="M3188">
        <v>-1.1599999999999999</v>
      </c>
      <c r="N3188">
        <v>-0.24</v>
      </c>
      <c r="O3188">
        <v>0.53</v>
      </c>
      <c r="P3188">
        <v>0.75</v>
      </c>
      <c r="Q3188">
        <v>0.23874999999999999</v>
      </c>
      <c r="R3188">
        <v>0.34675</v>
      </c>
      <c r="S3188">
        <v>0.46584999999999999</v>
      </c>
      <c r="T3188">
        <v>0.72940000000000005</v>
      </c>
      <c r="U3188">
        <v>1.0471999999999999</v>
      </c>
      <c r="V3188">
        <v>13090.72</v>
      </c>
      <c r="W3188">
        <v>1390.69</v>
      </c>
      <c r="X3188">
        <v>103.72</v>
      </c>
    </row>
    <row r="3189" spans="1:24" x14ac:dyDescent="0.55000000000000004">
      <c r="A3189" s="5">
        <v>41025</v>
      </c>
      <c r="B3189">
        <v>0.14000000000000001</v>
      </c>
      <c r="C3189">
        <v>0.09</v>
      </c>
      <c r="D3189">
        <v>0.15</v>
      </c>
      <c r="E3189">
        <v>0.18</v>
      </c>
      <c r="F3189">
        <v>0.26</v>
      </c>
      <c r="G3189">
        <v>0.39</v>
      </c>
      <c r="H3189">
        <v>0.83</v>
      </c>
      <c r="I3189">
        <v>1.36</v>
      </c>
      <c r="J3189">
        <v>1.98</v>
      </c>
      <c r="K3189">
        <v>2.74</v>
      </c>
      <c r="L3189">
        <v>3.13</v>
      </c>
      <c r="M3189">
        <v>-1.21</v>
      </c>
      <c r="N3189">
        <v>-0.28999999999999998</v>
      </c>
      <c r="O3189">
        <v>0.46</v>
      </c>
      <c r="P3189">
        <v>0.72</v>
      </c>
      <c r="Q3189">
        <v>0.23874999999999999</v>
      </c>
      <c r="R3189">
        <v>0.34675</v>
      </c>
      <c r="S3189">
        <v>0.46584999999999999</v>
      </c>
      <c r="T3189">
        <v>0.72840000000000005</v>
      </c>
      <c r="U3189">
        <v>1.0471999999999999</v>
      </c>
      <c r="V3189">
        <v>13204.62</v>
      </c>
      <c r="W3189">
        <v>1399.98</v>
      </c>
      <c r="X3189">
        <v>104.56</v>
      </c>
    </row>
    <row r="3190" spans="1:24" x14ac:dyDescent="0.55000000000000004">
      <c r="A3190" s="5">
        <v>41026</v>
      </c>
      <c r="B3190">
        <v>0.13</v>
      </c>
      <c r="C3190">
        <v>0.09</v>
      </c>
      <c r="D3190">
        <v>0.14000000000000001</v>
      </c>
      <c r="E3190">
        <v>0.19</v>
      </c>
      <c r="F3190">
        <v>0.26</v>
      </c>
      <c r="G3190">
        <v>0.39</v>
      </c>
      <c r="H3190">
        <v>0.82</v>
      </c>
      <c r="I3190">
        <v>1.34</v>
      </c>
      <c r="J3190">
        <v>1.96</v>
      </c>
      <c r="K3190">
        <v>2.73</v>
      </c>
      <c r="L3190">
        <v>3.12</v>
      </c>
      <c r="M3190">
        <v>-1.24</v>
      </c>
      <c r="N3190">
        <v>-0.3</v>
      </c>
      <c r="O3190">
        <v>0.44</v>
      </c>
      <c r="P3190">
        <v>0.73</v>
      </c>
      <c r="Q3190">
        <v>0.23874999999999999</v>
      </c>
      <c r="R3190">
        <v>0.34675</v>
      </c>
      <c r="S3190">
        <v>0.46584999999999999</v>
      </c>
      <c r="T3190">
        <v>0.72840000000000005</v>
      </c>
      <c r="U3190">
        <v>1.0471999999999999</v>
      </c>
      <c r="V3190">
        <v>13228.31</v>
      </c>
      <c r="W3190">
        <v>1403.36</v>
      </c>
      <c r="X3190">
        <v>104.86</v>
      </c>
    </row>
    <row r="3191" spans="1:24" x14ac:dyDescent="0.55000000000000004">
      <c r="A3191" s="5">
        <v>41029</v>
      </c>
      <c r="B3191">
        <v>0.16</v>
      </c>
      <c r="C3191">
        <v>0.1</v>
      </c>
      <c r="D3191">
        <v>0.15</v>
      </c>
      <c r="E3191">
        <v>0.2</v>
      </c>
      <c r="F3191">
        <v>0.27</v>
      </c>
      <c r="G3191">
        <v>0.38</v>
      </c>
      <c r="H3191">
        <v>0.82</v>
      </c>
      <c r="I3191">
        <v>1.33</v>
      </c>
      <c r="J3191">
        <v>1.95</v>
      </c>
      <c r="K3191">
        <v>2.73</v>
      </c>
      <c r="L3191">
        <v>3.12</v>
      </c>
      <c r="M3191">
        <v>-1.24</v>
      </c>
      <c r="N3191">
        <v>-0.3</v>
      </c>
      <c r="O3191">
        <v>0.48</v>
      </c>
      <c r="P3191">
        <v>0.75</v>
      </c>
      <c r="Q3191">
        <v>0.23874999999999999</v>
      </c>
      <c r="R3191">
        <v>0.34675</v>
      </c>
      <c r="S3191">
        <v>0.46584999999999999</v>
      </c>
      <c r="T3191">
        <v>0.72840000000000005</v>
      </c>
      <c r="U3191">
        <v>1.0471999999999999</v>
      </c>
      <c r="V3191">
        <v>13213.63</v>
      </c>
      <c r="W3191">
        <v>1397.91</v>
      </c>
      <c r="X3191">
        <v>104.89</v>
      </c>
    </row>
    <row r="3192" spans="1:24" x14ac:dyDescent="0.55000000000000004">
      <c r="A3192" s="5">
        <v>41030</v>
      </c>
      <c r="B3192">
        <v>0.16</v>
      </c>
      <c r="C3192">
        <v>0.09</v>
      </c>
      <c r="D3192">
        <v>0.15</v>
      </c>
      <c r="E3192">
        <v>0.19</v>
      </c>
      <c r="F3192">
        <v>0.27</v>
      </c>
      <c r="G3192">
        <v>0.39</v>
      </c>
      <c r="H3192">
        <v>0.84</v>
      </c>
      <c r="I3192">
        <v>1.35</v>
      </c>
      <c r="J3192">
        <v>1.98</v>
      </c>
      <c r="K3192">
        <v>2.76</v>
      </c>
      <c r="L3192">
        <v>3.16</v>
      </c>
      <c r="M3192">
        <v>-1.22</v>
      </c>
      <c r="N3192">
        <v>-0.28000000000000003</v>
      </c>
      <c r="O3192">
        <v>0.51</v>
      </c>
      <c r="P3192">
        <v>0.78</v>
      </c>
      <c r="Q3192">
        <v>0.23874999999999999</v>
      </c>
      <c r="R3192">
        <v>0.34675</v>
      </c>
      <c r="S3192">
        <v>0.46584999999999999</v>
      </c>
      <c r="T3192">
        <v>0.72740000000000005</v>
      </c>
      <c r="U3192">
        <v>1.0471999999999999</v>
      </c>
      <c r="V3192">
        <v>13279.32</v>
      </c>
      <c r="W3192">
        <v>1405.82</v>
      </c>
      <c r="X3192">
        <v>106.17</v>
      </c>
    </row>
    <row r="3193" spans="1:24" x14ac:dyDescent="0.55000000000000004">
      <c r="A3193" s="5">
        <v>41031</v>
      </c>
      <c r="B3193">
        <v>0.15</v>
      </c>
      <c r="C3193">
        <v>0.08</v>
      </c>
      <c r="D3193">
        <v>0.15</v>
      </c>
      <c r="E3193">
        <v>0.18</v>
      </c>
      <c r="F3193">
        <v>0.27</v>
      </c>
      <c r="G3193">
        <v>0.39</v>
      </c>
      <c r="H3193">
        <v>0.82</v>
      </c>
      <c r="I3193">
        <v>1.33</v>
      </c>
      <c r="J3193">
        <v>1.96</v>
      </c>
      <c r="K3193">
        <v>2.72</v>
      </c>
      <c r="L3193">
        <v>3.11</v>
      </c>
      <c r="M3193">
        <v>-1.22</v>
      </c>
      <c r="N3193">
        <v>-0.28000000000000003</v>
      </c>
      <c r="O3193">
        <v>0.51</v>
      </c>
      <c r="P3193">
        <v>0.76</v>
      </c>
      <c r="Q3193">
        <v>0.23874999999999999</v>
      </c>
      <c r="R3193">
        <v>0.34575</v>
      </c>
      <c r="S3193">
        <v>0.46584999999999999</v>
      </c>
      <c r="T3193">
        <v>0.72740000000000005</v>
      </c>
      <c r="U3193">
        <v>1.0471999999999999</v>
      </c>
      <c r="V3193">
        <v>13268.57</v>
      </c>
      <c r="W3193">
        <v>1402.31</v>
      </c>
      <c r="X3193">
        <v>105.25</v>
      </c>
    </row>
    <row r="3194" spans="1:24" x14ac:dyDescent="0.55000000000000004">
      <c r="A3194" s="5">
        <v>41032</v>
      </c>
      <c r="B3194">
        <v>0.15</v>
      </c>
      <c r="C3194">
        <v>0.09</v>
      </c>
      <c r="D3194">
        <v>0.15</v>
      </c>
      <c r="E3194">
        <v>0.19</v>
      </c>
      <c r="F3194">
        <v>0.28000000000000003</v>
      </c>
      <c r="G3194">
        <v>0.4</v>
      </c>
      <c r="H3194">
        <v>0.82</v>
      </c>
      <c r="I3194">
        <v>1.34</v>
      </c>
      <c r="J3194">
        <v>1.96</v>
      </c>
      <c r="K3194">
        <v>2.72</v>
      </c>
      <c r="L3194">
        <v>3.12</v>
      </c>
      <c r="M3194">
        <v>-1.19</v>
      </c>
      <c r="N3194">
        <v>-0.27</v>
      </c>
      <c r="O3194">
        <v>0.6</v>
      </c>
      <c r="P3194">
        <v>0.78</v>
      </c>
      <c r="Q3194">
        <v>0.23874999999999999</v>
      </c>
      <c r="R3194">
        <v>0.34575</v>
      </c>
      <c r="S3194">
        <v>0.46584999999999999</v>
      </c>
      <c r="T3194">
        <v>0.72740000000000005</v>
      </c>
      <c r="U3194">
        <v>1.0491999999999999</v>
      </c>
      <c r="V3194">
        <v>13206.59</v>
      </c>
      <c r="W3194">
        <v>1391.57</v>
      </c>
      <c r="X3194">
        <v>102.56</v>
      </c>
    </row>
    <row r="3195" spans="1:24" x14ac:dyDescent="0.55000000000000004">
      <c r="A3195" s="5">
        <v>41033</v>
      </c>
      <c r="B3195">
        <v>0.16</v>
      </c>
      <c r="C3195">
        <v>7.0000000000000007E-2</v>
      </c>
      <c r="D3195">
        <v>0.14000000000000001</v>
      </c>
      <c r="E3195">
        <v>0.18</v>
      </c>
      <c r="F3195">
        <v>0.27</v>
      </c>
      <c r="G3195">
        <v>0.37</v>
      </c>
      <c r="H3195">
        <v>0.78</v>
      </c>
      <c r="I3195">
        <v>1.28</v>
      </c>
      <c r="J3195">
        <v>1.91</v>
      </c>
      <c r="K3195">
        <v>2.67</v>
      </c>
      <c r="L3195">
        <v>3.07</v>
      </c>
      <c r="M3195">
        <v>-1.1499999999999999</v>
      </c>
      <c r="N3195">
        <v>-0.3</v>
      </c>
      <c r="O3195">
        <v>0.46</v>
      </c>
      <c r="P3195">
        <v>0.76</v>
      </c>
      <c r="Q3195">
        <v>0.23874999999999999</v>
      </c>
      <c r="R3195">
        <v>0.34575</v>
      </c>
      <c r="S3195">
        <v>0.46584999999999999</v>
      </c>
      <c r="T3195">
        <v>0.72840000000000005</v>
      </c>
      <c r="U3195">
        <v>1.0491999999999999</v>
      </c>
      <c r="V3195">
        <v>13038.27</v>
      </c>
      <c r="W3195">
        <v>1369.1</v>
      </c>
      <c r="X3195">
        <v>98.49</v>
      </c>
    </row>
    <row r="3196" spans="1:24" x14ac:dyDescent="0.55000000000000004">
      <c r="A3196" s="5">
        <v>41036</v>
      </c>
      <c r="B3196">
        <v>0.16</v>
      </c>
      <c r="C3196">
        <v>0.1</v>
      </c>
      <c r="D3196">
        <v>0.15</v>
      </c>
      <c r="E3196">
        <v>0.18</v>
      </c>
      <c r="F3196">
        <v>0.27</v>
      </c>
      <c r="G3196">
        <v>0.37</v>
      </c>
      <c r="H3196">
        <v>0.79</v>
      </c>
      <c r="I3196">
        <v>1.29</v>
      </c>
      <c r="J3196">
        <v>1.92</v>
      </c>
      <c r="K3196">
        <v>2.67</v>
      </c>
      <c r="L3196">
        <v>3.07</v>
      </c>
      <c r="M3196">
        <v>-1.1499999999999999</v>
      </c>
      <c r="N3196">
        <v>-0.27</v>
      </c>
      <c r="O3196">
        <v>0.56000000000000005</v>
      </c>
      <c r="P3196">
        <v>0.75</v>
      </c>
      <c r="Q3196" t="e">
        <v>#N/A</v>
      </c>
      <c r="R3196" t="e">
        <v>#N/A</v>
      </c>
      <c r="S3196" t="e">
        <v>#N/A</v>
      </c>
      <c r="T3196" t="e">
        <v>#N/A</v>
      </c>
      <c r="U3196" t="e">
        <v>#N/A</v>
      </c>
      <c r="V3196">
        <v>13008.53</v>
      </c>
      <c r="W3196">
        <v>1369.58</v>
      </c>
      <c r="X3196">
        <v>97.86</v>
      </c>
    </row>
    <row r="3197" spans="1:24" x14ac:dyDescent="0.55000000000000004">
      <c r="A3197" s="5">
        <v>41037</v>
      </c>
      <c r="B3197">
        <v>0.16</v>
      </c>
      <c r="C3197">
        <v>0.09</v>
      </c>
      <c r="D3197">
        <v>0.15</v>
      </c>
      <c r="E3197">
        <v>0.18</v>
      </c>
      <c r="F3197">
        <v>0.27</v>
      </c>
      <c r="G3197">
        <v>0.36</v>
      </c>
      <c r="H3197">
        <v>0.77</v>
      </c>
      <c r="I3197">
        <v>1.26</v>
      </c>
      <c r="J3197">
        <v>1.88</v>
      </c>
      <c r="K3197">
        <v>2.63</v>
      </c>
      <c r="L3197">
        <v>3.03</v>
      </c>
      <c r="M3197">
        <v>-1.18</v>
      </c>
      <c r="N3197">
        <v>-0.28000000000000003</v>
      </c>
      <c r="O3197">
        <v>0.59</v>
      </c>
      <c r="P3197">
        <v>0.72</v>
      </c>
      <c r="Q3197">
        <v>0.23874999999999999</v>
      </c>
      <c r="R3197">
        <v>0.34575</v>
      </c>
      <c r="S3197">
        <v>0.46584999999999999</v>
      </c>
      <c r="T3197">
        <v>0.72840000000000005</v>
      </c>
      <c r="U3197">
        <v>1.0491999999999999</v>
      </c>
      <c r="V3197">
        <v>12932.09</v>
      </c>
      <c r="W3197">
        <v>1363.72</v>
      </c>
      <c r="X3197">
        <v>97.13</v>
      </c>
    </row>
    <row r="3198" spans="1:24" x14ac:dyDescent="0.55000000000000004">
      <c r="A3198" s="5">
        <v>41038</v>
      </c>
      <c r="B3198">
        <v>0.15</v>
      </c>
      <c r="C3198">
        <v>0.09</v>
      </c>
      <c r="D3198">
        <v>0.15</v>
      </c>
      <c r="E3198">
        <v>0.18</v>
      </c>
      <c r="F3198">
        <v>0.27</v>
      </c>
      <c r="G3198">
        <v>0.36</v>
      </c>
      <c r="H3198">
        <v>0.77</v>
      </c>
      <c r="I3198">
        <v>1.26</v>
      </c>
      <c r="J3198">
        <v>1.87</v>
      </c>
      <c r="K3198">
        <v>2.63</v>
      </c>
      <c r="L3198">
        <v>3.03</v>
      </c>
      <c r="M3198">
        <v>-1.17</v>
      </c>
      <c r="N3198">
        <v>-0.27</v>
      </c>
      <c r="O3198">
        <v>0.63</v>
      </c>
      <c r="P3198">
        <v>0.76</v>
      </c>
      <c r="Q3198">
        <v>0.23874999999999999</v>
      </c>
      <c r="R3198">
        <v>0.34575</v>
      </c>
      <c r="S3198">
        <v>0.46684999999999999</v>
      </c>
      <c r="T3198">
        <v>0.72989999999999999</v>
      </c>
      <c r="U3198">
        <v>1.0527</v>
      </c>
      <c r="V3198">
        <v>12835.06</v>
      </c>
      <c r="W3198">
        <v>1354.58</v>
      </c>
      <c r="X3198">
        <v>96.8</v>
      </c>
    </row>
    <row r="3199" spans="1:24" x14ac:dyDescent="0.55000000000000004">
      <c r="A3199" s="5">
        <v>41039</v>
      </c>
      <c r="B3199">
        <v>0.15</v>
      </c>
      <c r="C3199">
        <v>0.1</v>
      </c>
      <c r="D3199">
        <v>0.15</v>
      </c>
      <c r="E3199">
        <v>0.18</v>
      </c>
      <c r="F3199">
        <v>0.27</v>
      </c>
      <c r="G3199">
        <v>0.37</v>
      </c>
      <c r="H3199">
        <v>0.79</v>
      </c>
      <c r="I3199">
        <v>1.28</v>
      </c>
      <c r="J3199">
        <v>1.89</v>
      </c>
      <c r="K3199">
        <v>2.64</v>
      </c>
      <c r="L3199">
        <v>3.07</v>
      </c>
      <c r="M3199">
        <v>-1.17</v>
      </c>
      <c r="N3199">
        <v>-0.25</v>
      </c>
      <c r="O3199">
        <v>0.66</v>
      </c>
      <c r="P3199">
        <v>0.77</v>
      </c>
      <c r="Q3199">
        <v>0.23874999999999999</v>
      </c>
      <c r="R3199">
        <v>0.34575</v>
      </c>
      <c r="S3199">
        <v>0.46684999999999999</v>
      </c>
      <c r="T3199">
        <v>0.72989999999999999</v>
      </c>
      <c r="U3199">
        <v>1.0547</v>
      </c>
      <c r="V3199">
        <v>12855.04</v>
      </c>
      <c r="W3199">
        <v>1357.99</v>
      </c>
      <c r="X3199">
        <v>97.1</v>
      </c>
    </row>
    <row r="3200" spans="1:24" x14ac:dyDescent="0.55000000000000004">
      <c r="A3200" s="5">
        <v>41040</v>
      </c>
      <c r="B3200">
        <v>0.15</v>
      </c>
      <c r="C3200">
        <v>0.1</v>
      </c>
      <c r="D3200">
        <v>0.15</v>
      </c>
      <c r="E3200">
        <v>0.18</v>
      </c>
      <c r="F3200">
        <v>0.27</v>
      </c>
      <c r="G3200">
        <v>0.36</v>
      </c>
      <c r="H3200">
        <v>0.75</v>
      </c>
      <c r="I3200">
        <v>1.24</v>
      </c>
      <c r="J3200">
        <v>1.84</v>
      </c>
      <c r="K3200">
        <v>2.59</v>
      </c>
      <c r="L3200">
        <v>3.02</v>
      </c>
      <c r="M3200">
        <v>-1.1599999999999999</v>
      </c>
      <c r="N3200">
        <v>-0.28000000000000003</v>
      </c>
      <c r="O3200">
        <v>0.54</v>
      </c>
      <c r="P3200">
        <v>0.76</v>
      </c>
      <c r="Q3200">
        <v>0.23874999999999999</v>
      </c>
      <c r="R3200">
        <v>0.34575</v>
      </c>
      <c r="S3200">
        <v>0.46684999999999999</v>
      </c>
      <c r="T3200">
        <v>0.72989999999999999</v>
      </c>
      <c r="U3200">
        <v>1.0557000000000001</v>
      </c>
      <c r="V3200">
        <v>12820.6</v>
      </c>
      <c r="W3200">
        <v>1353.39</v>
      </c>
      <c r="X3200">
        <v>96.03</v>
      </c>
    </row>
    <row r="3201" spans="1:24" x14ac:dyDescent="0.55000000000000004">
      <c r="A3201" s="5">
        <v>41043</v>
      </c>
      <c r="B3201">
        <v>0.16</v>
      </c>
      <c r="C3201">
        <v>0.1</v>
      </c>
      <c r="D3201">
        <v>0.15</v>
      </c>
      <c r="E3201">
        <v>0.19</v>
      </c>
      <c r="F3201">
        <v>0.28999999999999998</v>
      </c>
      <c r="G3201">
        <v>0.37</v>
      </c>
      <c r="H3201">
        <v>0.73</v>
      </c>
      <c r="I3201">
        <v>1.2</v>
      </c>
      <c r="J3201">
        <v>1.78</v>
      </c>
      <c r="K3201">
        <v>2.5299999999999998</v>
      </c>
      <c r="L3201">
        <v>2.95</v>
      </c>
      <c r="M3201">
        <v>-1.18</v>
      </c>
      <c r="N3201">
        <v>-0.33</v>
      </c>
      <c r="O3201">
        <v>0.52</v>
      </c>
      <c r="P3201">
        <v>0.71</v>
      </c>
      <c r="Q3201">
        <v>0.23874999999999999</v>
      </c>
      <c r="R3201">
        <v>0.34475</v>
      </c>
      <c r="S3201">
        <v>0.46584999999999999</v>
      </c>
      <c r="T3201">
        <v>0.73089999999999999</v>
      </c>
      <c r="U3201">
        <v>1.0589500000000001</v>
      </c>
      <c r="V3201">
        <v>12695.35</v>
      </c>
      <c r="W3201">
        <v>1338.35</v>
      </c>
      <c r="X3201">
        <v>94.75</v>
      </c>
    </row>
    <row r="3202" spans="1:24" x14ac:dyDescent="0.55000000000000004">
      <c r="A3202" s="5">
        <v>41044</v>
      </c>
      <c r="B3202">
        <v>0.16</v>
      </c>
      <c r="C3202">
        <v>0.09</v>
      </c>
      <c r="D3202">
        <v>0.15</v>
      </c>
      <c r="E3202">
        <v>0.19</v>
      </c>
      <c r="F3202">
        <v>0.28999999999999998</v>
      </c>
      <c r="G3202">
        <v>0.38</v>
      </c>
      <c r="H3202">
        <v>0.74</v>
      </c>
      <c r="I3202">
        <v>1.19</v>
      </c>
      <c r="J3202">
        <v>1.76</v>
      </c>
      <c r="K3202">
        <v>2.5</v>
      </c>
      <c r="L3202">
        <v>2.91</v>
      </c>
      <c r="M3202">
        <v>-1.18</v>
      </c>
      <c r="N3202">
        <v>-0.36</v>
      </c>
      <c r="O3202">
        <v>0.45</v>
      </c>
      <c r="P3202">
        <v>0.68</v>
      </c>
      <c r="Q3202">
        <v>0.23874999999999999</v>
      </c>
      <c r="R3202">
        <v>0.34475</v>
      </c>
      <c r="S3202">
        <v>0.46584999999999999</v>
      </c>
      <c r="T3202">
        <v>0.7319</v>
      </c>
      <c r="U3202">
        <v>1.06145</v>
      </c>
      <c r="V3202">
        <v>12632</v>
      </c>
      <c r="W3202">
        <v>1330.66</v>
      </c>
      <c r="X3202">
        <v>93.97</v>
      </c>
    </row>
    <row r="3203" spans="1:24" x14ac:dyDescent="0.55000000000000004">
      <c r="A3203" s="5">
        <v>41045</v>
      </c>
      <c r="B3203">
        <v>0.16</v>
      </c>
      <c r="C3203">
        <v>0.1</v>
      </c>
      <c r="D3203">
        <v>0.15</v>
      </c>
      <c r="E3203">
        <v>0.2</v>
      </c>
      <c r="F3203">
        <v>0.3</v>
      </c>
      <c r="G3203">
        <v>0.4</v>
      </c>
      <c r="H3203">
        <v>0.75</v>
      </c>
      <c r="I3203">
        <v>1.19</v>
      </c>
      <c r="J3203">
        <v>1.76</v>
      </c>
      <c r="K3203">
        <v>2.48</v>
      </c>
      <c r="L3203">
        <v>2.9</v>
      </c>
      <c r="M3203">
        <v>-1.1399999999999999</v>
      </c>
      <c r="N3203">
        <v>-0.33</v>
      </c>
      <c r="O3203">
        <v>0.47</v>
      </c>
      <c r="P3203">
        <v>0.7</v>
      </c>
      <c r="Q3203">
        <v>0.23974999999999999</v>
      </c>
      <c r="R3203">
        <v>0.34575</v>
      </c>
      <c r="S3203">
        <v>0.46684999999999999</v>
      </c>
      <c r="T3203">
        <v>0.7349</v>
      </c>
      <c r="U3203">
        <v>1.06795</v>
      </c>
      <c r="V3203">
        <v>12598.55</v>
      </c>
      <c r="W3203">
        <v>1324.8</v>
      </c>
      <c r="X3203">
        <v>92.78</v>
      </c>
    </row>
    <row r="3204" spans="1:24" x14ac:dyDescent="0.55000000000000004">
      <c r="A3204" s="5">
        <v>41046</v>
      </c>
      <c r="B3204">
        <v>0.16</v>
      </c>
      <c r="C3204">
        <v>0.1</v>
      </c>
      <c r="D3204">
        <v>0.16</v>
      </c>
      <c r="E3204">
        <v>0.2</v>
      </c>
      <c r="F3204">
        <v>0.32</v>
      </c>
      <c r="G3204">
        <v>0.4</v>
      </c>
      <c r="H3204">
        <v>0.74</v>
      </c>
      <c r="I3204">
        <v>1.1599999999999999</v>
      </c>
      <c r="J3204">
        <v>1.7</v>
      </c>
      <c r="K3204">
        <v>2.39</v>
      </c>
      <c r="L3204">
        <v>2.8</v>
      </c>
      <c r="M3204">
        <v>-1.1299999999999999</v>
      </c>
      <c r="N3204">
        <v>-0.35</v>
      </c>
      <c r="O3204">
        <v>0.44</v>
      </c>
      <c r="P3204">
        <v>0.62</v>
      </c>
      <c r="Q3204">
        <v>0.23974999999999999</v>
      </c>
      <c r="R3204">
        <v>0.34575</v>
      </c>
      <c r="S3204">
        <v>0.46684999999999999</v>
      </c>
      <c r="T3204">
        <v>0.73540000000000005</v>
      </c>
      <c r="U3204">
        <v>1.06795</v>
      </c>
      <c r="V3204">
        <v>12442.49</v>
      </c>
      <c r="W3204">
        <v>1304.8599999999999</v>
      </c>
      <c r="X3204">
        <v>92.53</v>
      </c>
    </row>
    <row r="3205" spans="1:24" x14ac:dyDescent="0.55000000000000004">
      <c r="A3205" s="5">
        <v>41047</v>
      </c>
      <c r="B3205">
        <v>0.16</v>
      </c>
      <c r="C3205">
        <v>0.08</v>
      </c>
      <c r="D3205">
        <v>0.15</v>
      </c>
      <c r="E3205">
        <v>0.2</v>
      </c>
      <c r="F3205">
        <v>0.32</v>
      </c>
      <c r="G3205">
        <v>0.42</v>
      </c>
      <c r="H3205">
        <v>0.75</v>
      </c>
      <c r="I3205">
        <v>1.1599999999999999</v>
      </c>
      <c r="J3205">
        <v>1.71</v>
      </c>
      <c r="K3205">
        <v>2.4</v>
      </c>
      <c r="L3205">
        <v>2.8</v>
      </c>
      <c r="M3205">
        <v>-1.1000000000000001</v>
      </c>
      <c r="N3205">
        <v>-0.39</v>
      </c>
      <c r="O3205">
        <v>0.39</v>
      </c>
      <c r="P3205">
        <v>0.6</v>
      </c>
      <c r="Q3205">
        <v>0.23974999999999999</v>
      </c>
      <c r="R3205">
        <v>0.34575</v>
      </c>
      <c r="S3205">
        <v>0.46684999999999999</v>
      </c>
      <c r="T3205">
        <v>0.73640000000000005</v>
      </c>
      <c r="U3205">
        <v>1.0689500000000001</v>
      </c>
      <c r="V3205">
        <v>12369.38</v>
      </c>
      <c r="W3205">
        <v>1295.22</v>
      </c>
      <c r="X3205">
        <v>91.51</v>
      </c>
    </row>
    <row r="3206" spans="1:24" x14ac:dyDescent="0.55000000000000004">
      <c r="A3206" s="5">
        <v>41050</v>
      </c>
      <c r="B3206">
        <v>0.16</v>
      </c>
      <c r="C3206">
        <v>0.09</v>
      </c>
      <c r="D3206">
        <v>0.14000000000000001</v>
      </c>
      <c r="E3206">
        <v>0.21</v>
      </c>
      <c r="F3206">
        <v>0.3</v>
      </c>
      <c r="G3206">
        <v>0.41</v>
      </c>
      <c r="H3206">
        <v>0.75</v>
      </c>
      <c r="I3206">
        <v>1.18</v>
      </c>
      <c r="J3206">
        <v>1.75</v>
      </c>
      <c r="K3206">
        <v>2.42</v>
      </c>
      <c r="L3206">
        <v>2.8</v>
      </c>
      <c r="M3206">
        <v>-1.1100000000000001</v>
      </c>
      <c r="N3206">
        <v>-0.41</v>
      </c>
      <c r="O3206">
        <v>0.31</v>
      </c>
      <c r="P3206">
        <v>0.56999999999999995</v>
      </c>
      <c r="Q3206">
        <v>0.23974999999999999</v>
      </c>
      <c r="R3206">
        <v>0.34575</v>
      </c>
      <c r="S3206">
        <v>0.46684999999999999</v>
      </c>
      <c r="T3206">
        <v>0.73640000000000005</v>
      </c>
      <c r="U3206">
        <v>1.0691999999999999</v>
      </c>
      <c r="V3206">
        <v>12504.48</v>
      </c>
      <c r="W3206">
        <v>1315.99</v>
      </c>
      <c r="X3206">
        <v>92.57</v>
      </c>
    </row>
    <row r="3207" spans="1:24" x14ac:dyDescent="0.55000000000000004">
      <c r="A3207" s="5">
        <v>41051</v>
      </c>
      <c r="B3207">
        <v>0.16</v>
      </c>
      <c r="C3207">
        <v>0.09</v>
      </c>
      <c r="D3207">
        <v>0.14000000000000001</v>
      </c>
      <c r="E3207">
        <v>0.21</v>
      </c>
      <c r="F3207">
        <v>0.3</v>
      </c>
      <c r="G3207">
        <v>0.41</v>
      </c>
      <c r="H3207">
        <v>0.78</v>
      </c>
      <c r="I3207">
        <v>1.2</v>
      </c>
      <c r="J3207">
        <v>1.79</v>
      </c>
      <c r="K3207">
        <v>2.48</v>
      </c>
      <c r="L3207">
        <v>2.88</v>
      </c>
      <c r="M3207">
        <v>-1.0900000000000001</v>
      </c>
      <c r="N3207">
        <v>-0.38</v>
      </c>
      <c r="O3207">
        <v>0.37</v>
      </c>
      <c r="P3207">
        <v>0.62</v>
      </c>
      <c r="Q3207">
        <v>0.23874999999999999</v>
      </c>
      <c r="R3207">
        <v>0.34575</v>
      </c>
      <c r="S3207">
        <v>0.46684999999999999</v>
      </c>
      <c r="T3207">
        <v>0.73640000000000005</v>
      </c>
      <c r="U3207">
        <v>1.0691999999999999</v>
      </c>
      <c r="V3207">
        <v>12502.81</v>
      </c>
      <c r="W3207">
        <v>1316.63</v>
      </c>
      <c r="X3207">
        <v>91.44</v>
      </c>
    </row>
    <row r="3208" spans="1:24" x14ac:dyDescent="0.55000000000000004">
      <c r="A3208" s="5">
        <v>41052</v>
      </c>
      <c r="B3208">
        <v>0.15</v>
      </c>
      <c r="C3208">
        <v>0.09</v>
      </c>
      <c r="D3208">
        <v>0.13</v>
      </c>
      <c r="E3208">
        <v>0.2</v>
      </c>
      <c r="F3208">
        <v>0.28000000000000003</v>
      </c>
      <c r="G3208">
        <v>0.4</v>
      </c>
      <c r="H3208">
        <v>0.74</v>
      </c>
      <c r="I3208">
        <v>1.1499999999999999</v>
      </c>
      <c r="J3208">
        <v>1.73</v>
      </c>
      <c r="K3208">
        <v>2.41</v>
      </c>
      <c r="L3208">
        <v>2.81</v>
      </c>
      <c r="M3208">
        <v>-1.06</v>
      </c>
      <c r="N3208">
        <v>-0.41</v>
      </c>
      <c r="O3208">
        <v>0.3</v>
      </c>
      <c r="P3208">
        <v>0.57999999999999996</v>
      </c>
      <c r="Q3208">
        <v>0.23874999999999999</v>
      </c>
      <c r="R3208">
        <v>0.34575</v>
      </c>
      <c r="S3208">
        <v>0.46684999999999999</v>
      </c>
      <c r="T3208">
        <v>0.73640000000000005</v>
      </c>
      <c r="U3208">
        <v>1.0691999999999999</v>
      </c>
      <c r="V3208">
        <v>12496.15</v>
      </c>
      <c r="W3208">
        <v>1318.86</v>
      </c>
      <c r="X3208">
        <v>89.4</v>
      </c>
    </row>
    <row r="3209" spans="1:24" x14ac:dyDescent="0.55000000000000004">
      <c r="A3209" s="5">
        <v>41053</v>
      </c>
      <c r="B3209">
        <v>0.15</v>
      </c>
      <c r="C3209">
        <v>0.1</v>
      </c>
      <c r="D3209">
        <v>0.14000000000000001</v>
      </c>
      <c r="E3209">
        <v>0.21</v>
      </c>
      <c r="F3209">
        <v>0.28999999999999998</v>
      </c>
      <c r="G3209">
        <v>0.42</v>
      </c>
      <c r="H3209">
        <v>0.77</v>
      </c>
      <c r="I3209">
        <v>1.2</v>
      </c>
      <c r="J3209">
        <v>1.77</v>
      </c>
      <c r="K3209">
        <v>2.46</v>
      </c>
      <c r="L3209">
        <v>2.86</v>
      </c>
      <c r="M3209">
        <v>-1.02</v>
      </c>
      <c r="N3209">
        <v>-0.37</v>
      </c>
      <c r="O3209">
        <v>0.35</v>
      </c>
      <c r="P3209">
        <v>0.63</v>
      </c>
      <c r="Q3209">
        <v>0.23874999999999999</v>
      </c>
      <c r="R3209">
        <v>0.34575</v>
      </c>
      <c r="S3209">
        <v>0.46684999999999999</v>
      </c>
      <c r="T3209">
        <v>0.73640000000000005</v>
      </c>
      <c r="U3209">
        <v>1.0691999999999999</v>
      </c>
      <c r="V3209">
        <v>12529.75</v>
      </c>
      <c r="W3209">
        <v>1320.68</v>
      </c>
      <c r="X3209">
        <v>90.36</v>
      </c>
    </row>
    <row r="3210" spans="1:24" x14ac:dyDescent="0.55000000000000004">
      <c r="A3210" s="5">
        <v>41054</v>
      </c>
      <c r="B3210">
        <v>0.15</v>
      </c>
      <c r="C3210">
        <v>0.09</v>
      </c>
      <c r="D3210">
        <v>0.14000000000000001</v>
      </c>
      <c r="E3210">
        <v>0.2</v>
      </c>
      <c r="F3210">
        <v>0.3</v>
      </c>
      <c r="G3210">
        <v>0.41</v>
      </c>
      <c r="H3210">
        <v>0.76</v>
      </c>
      <c r="I3210">
        <v>1.17</v>
      </c>
      <c r="J3210">
        <v>1.75</v>
      </c>
      <c r="K3210">
        <v>2.44</v>
      </c>
      <c r="L3210">
        <v>2.85</v>
      </c>
      <c r="M3210">
        <v>-1.02</v>
      </c>
      <c r="N3210">
        <v>-0.38</v>
      </c>
      <c r="O3210">
        <v>0.31</v>
      </c>
      <c r="P3210">
        <v>0.63</v>
      </c>
      <c r="Q3210">
        <v>0.23874999999999999</v>
      </c>
      <c r="R3210">
        <v>0.34575</v>
      </c>
      <c r="S3210">
        <v>0.46684999999999999</v>
      </c>
      <c r="T3210">
        <v>0.73640000000000005</v>
      </c>
      <c r="U3210">
        <v>1.0691999999999999</v>
      </c>
      <c r="V3210">
        <v>12454.83</v>
      </c>
      <c r="W3210">
        <v>1317.82</v>
      </c>
      <c r="X3210">
        <v>90.64</v>
      </c>
    </row>
    <row r="3211" spans="1:24" x14ac:dyDescent="0.55000000000000004">
      <c r="A3211" s="5">
        <v>41057</v>
      </c>
      <c r="B3211" t="e">
        <v>#N/A</v>
      </c>
      <c r="C3211" t="e">
        <v>#N/A</v>
      </c>
      <c r="D3211" t="e">
        <v>#N/A</v>
      </c>
      <c r="E3211" t="e">
        <v>#N/A</v>
      </c>
      <c r="F3211" t="e">
        <v>#N/A</v>
      </c>
      <c r="G3211" t="e">
        <v>#N/A</v>
      </c>
      <c r="H3211" t="e">
        <v>#N/A</v>
      </c>
      <c r="I3211" t="e">
        <v>#N/A</v>
      </c>
      <c r="J3211" t="e">
        <v>#N/A</v>
      </c>
      <c r="K3211" t="e">
        <v>#N/A</v>
      </c>
      <c r="L3211" t="e">
        <v>#N/A</v>
      </c>
      <c r="M3211" t="e">
        <v>#N/A</v>
      </c>
      <c r="N3211" t="e">
        <v>#N/A</v>
      </c>
      <c r="O3211" t="e">
        <v>#N/A</v>
      </c>
      <c r="P3211" t="e">
        <v>#N/A</v>
      </c>
      <c r="Q3211">
        <v>0.23874999999999999</v>
      </c>
      <c r="R3211">
        <v>0.34575</v>
      </c>
      <c r="S3211">
        <v>0.46684999999999999</v>
      </c>
      <c r="T3211">
        <v>0.73640000000000005</v>
      </c>
      <c r="U3211">
        <v>1.0691999999999999</v>
      </c>
      <c r="V3211" t="e">
        <v>#N/A</v>
      </c>
      <c r="W3211" t="e">
        <v>#N/A</v>
      </c>
      <c r="X3211" t="e">
        <v>#N/A</v>
      </c>
    </row>
    <row r="3212" spans="1:24" x14ac:dyDescent="0.55000000000000004">
      <c r="A3212" s="5">
        <v>41058</v>
      </c>
      <c r="B3212">
        <v>0.16</v>
      </c>
      <c r="C3212">
        <v>0.09</v>
      </c>
      <c r="D3212">
        <v>0.14000000000000001</v>
      </c>
      <c r="E3212">
        <v>0.2</v>
      </c>
      <c r="F3212">
        <v>0.3</v>
      </c>
      <c r="G3212">
        <v>0.42</v>
      </c>
      <c r="H3212">
        <v>0.76</v>
      </c>
      <c r="I3212">
        <v>1.17</v>
      </c>
      <c r="J3212">
        <v>1.74</v>
      </c>
      <c r="K3212">
        <v>2.44</v>
      </c>
      <c r="L3212">
        <v>2.85</v>
      </c>
      <c r="M3212">
        <v>-1</v>
      </c>
      <c r="N3212">
        <v>-0.37</v>
      </c>
      <c r="O3212">
        <v>0.32</v>
      </c>
      <c r="P3212">
        <v>0.65</v>
      </c>
      <c r="Q3212">
        <v>0.23874999999999999</v>
      </c>
      <c r="R3212">
        <v>0.34575</v>
      </c>
      <c r="S3212">
        <v>0.46684999999999999</v>
      </c>
      <c r="T3212">
        <v>0.73640000000000005</v>
      </c>
      <c r="U3212">
        <v>1.0691999999999999</v>
      </c>
      <c r="V3212">
        <v>12580.69</v>
      </c>
      <c r="W3212">
        <v>1332.42</v>
      </c>
      <c r="X3212">
        <v>90.75</v>
      </c>
    </row>
    <row r="3213" spans="1:24" x14ac:dyDescent="0.55000000000000004">
      <c r="A3213" s="5">
        <v>41059</v>
      </c>
      <c r="B3213">
        <v>0.16</v>
      </c>
      <c r="C3213">
        <v>7.0000000000000007E-2</v>
      </c>
      <c r="D3213">
        <v>0.13</v>
      </c>
      <c r="E3213">
        <v>0.19</v>
      </c>
      <c r="F3213">
        <v>0.27</v>
      </c>
      <c r="G3213">
        <v>0.38</v>
      </c>
      <c r="H3213">
        <v>0.69</v>
      </c>
      <c r="I3213">
        <v>1.06</v>
      </c>
      <c r="J3213">
        <v>1.63</v>
      </c>
      <c r="K3213">
        <v>2.3199999999999998</v>
      </c>
      <c r="L3213">
        <v>2.72</v>
      </c>
      <c r="M3213">
        <v>-1.02</v>
      </c>
      <c r="N3213">
        <v>-0.45</v>
      </c>
      <c r="O3213">
        <v>0.22</v>
      </c>
      <c r="P3213">
        <v>0.56999999999999995</v>
      </c>
      <c r="Q3213">
        <v>0.23874999999999999</v>
      </c>
      <c r="R3213">
        <v>0.34575</v>
      </c>
      <c r="S3213">
        <v>0.46684999999999999</v>
      </c>
      <c r="T3213">
        <v>0.73640000000000005</v>
      </c>
      <c r="U3213">
        <v>1.0691999999999999</v>
      </c>
      <c r="V3213">
        <v>12419.86</v>
      </c>
      <c r="W3213">
        <v>1313.32</v>
      </c>
      <c r="X3213">
        <v>87.79</v>
      </c>
    </row>
    <row r="3214" spans="1:24" x14ac:dyDescent="0.55000000000000004">
      <c r="A3214" s="5">
        <v>41060</v>
      </c>
      <c r="B3214">
        <v>0.16</v>
      </c>
      <c r="C3214">
        <v>7.0000000000000007E-2</v>
      </c>
      <c r="D3214">
        <v>0.14000000000000001</v>
      </c>
      <c r="E3214">
        <v>0.18</v>
      </c>
      <c r="F3214">
        <v>0.27</v>
      </c>
      <c r="G3214">
        <v>0.35</v>
      </c>
      <c r="H3214">
        <v>0.67</v>
      </c>
      <c r="I3214">
        <v>1.03</v>
      </c>
      <c r="J3214">
        <v>1.59</v>
      </c>
      <c r="K3214">
        <v>2.27</v>
      </c>
      <c r="L3214">
        <v>2.67</v>
      </c>
      <c r="M3214">
        <v>-1.05</v>
      </c>
      <c r="N3214">
        <v>-0.5</v>
      </c>
      <c r="O3214">
        <v>0.14000000000000001</v>
      </c>
      <c r="P3214">
        <v>0.51</v>
      </c>
      <c r="Q3214">
        <v>0.23874999999999999</v>
      </c>
      <c r="R3214">
        <v>0.34575</v>
      </c>
      <c r="S3214">
        <v>0.46684999999999999</v>
      </c>
      <c r="T3214">
        <v>0.73640000000000005</v>
      </c>
      <c r="U3214">
        <v>1.0691999999999999</v>
      </c>
      <c r="V3214">
        <v>12393.45</v>
      </c>
      <c r="W3214">
        <v>1310.33</v>
      </c>
      <c r="X3214">
        <v>86.52</v>
      </c>
    </row>
    <row r="3215" spans="1:24" x14ac:dyDescent="0.55000000000000004">
      <c r="A3215" s="5">
        <v>41061</v>
      </c>
      <c r="B3215">
        <v>0.16</v>
      </c>
      <c r="C3215">
        <v>7.0000000000000007E-2</v>
      </c>
      <c r="D3215">
        <v>0.12</v>
      </c>
      <c r="E3215">
        <v>0.17</v>
      </c>
      <c r="F3215">
        <v>0.25</v>
      </c>
      <c r="G3215">
        <v>0.34</v>
      </c>
      <c r="H3215">
        <v>0.62</v>
      </c>
      <c r="I3215">
        <v>0.93</v>
      </c>
      <c r="J3215">
        <v>1.47</v>
      </c>
      <c r="K3215">
        <v>2.13</v>
      </c>
      <c r="L3215">
        <v>2.5299999999999998</v>
      </c>
      <c r="M3215">
        <v>-1.03</v>
      </c>
      <c r="N3215">
        <v>-0.59</v>
      </c>
      <c r="O3215">
        <v>-0.03</v>
      </c>
      <c r="P3215">
        <v>0.36</v>
      </c>
      <c r="Q3215">
        <v>0.23974999999999999</v>
      </c>
      <c r="R3215">
        <v>0.34675</v>
      </c>
      <c r="S3215">
        <v>0.46784999999999999</v>
      </c>
      <c r="T3215">
        <v>0.7379</v>
      </c>
      <c r="U3215">
        <v>1.0707</v>
      </c>
      <c r="V3215">
        <v>12118.57</v>
      </c>
      <c r="W3215">
        <v>1278.04</v>
      </c>
      <c r="X3215">
        <v>83.17</v>
      </c>
    </row>
    <row r="3216" spans="1:24" x14ac:dyDescent="0.55000000000000004">
      <c r="A3216" s="5">
        <v>41064</v>
      </c>
      <c r="B3216">
        <v>0.17</v>
      </c>
      <c r="C3216">
        <v>0.08</v>
      </c>
      <c r="D3216">
        <v>0.13</v>
      </c>
      <c r="E3216">
        <v>0.18</v>
      </c>
      <c r="F3216">
        <v>0.25</v>
      </c>
      <c r="G3216">
        <v>0.35</v>
      </c>
      <c r="H3216">
        <v>0.68</v>
      </c>
      <c r="I3216">
        <v>1.01</v>
      </c>
      <c r="J3216">
        <v>1.53</v>
      </c>
      <c r="K3216">
        <v>2.17</v>
      </c>
      <c r="L3216">
        <v>2.56</v>
      </c>
      <c r="M3216">
        <v>-1.01</v>
      </c>
      <c r="N3216">
        <v>-0.56000000000000005</v>
      </c>
      <c r="O3216">
        <v>-0.02</v>
      </c>
      <c r="P3216">
        <v>0.37</v>
      </c>
      <c r="Q3216" t="e">
        <v>#N/A</v>
      </c>
      <c r="R3216" t="e">
        <v>#N/A</v>
      </c>
      <c r="S3216" t="e">
        <v>#N/A</v>
      </c>
      <c r="T3216" t="e">
        <v>#N/A</v>
      </c>
      <c r="U3216" t="e">
        <v>#N/A</v>
      </c>
      <c r="V3216">
        <v>12101.46</v>
      </c>
      <c r="W3216">
        <v>1278.18</v>
      </c>
      <c r="X3216">
        <v>83.95</v>
      </c>
    </row>
    <row r="3217" spans="1:24" x14ac:dyDescent="0.55000000000000004">
      <c r="A3217" s="5">
        <v>41065</v>
      </c>
      <c r="B3217">
        <v>0.17</v>
      </c>
      <c r="C3217">
        <v>0.08</v>
      </c>
      <c r="D3217">
        <v>0.14000000000000001</v>
      </c>
      <c r="E3217">
        <v>0.18</v>
      </c>
      <c r="F3217">
        <v>0.25</v>
      </c>
      <c r="G3217">
        <v>0.34</v>
      </c>
      <c r="H3217">
        <v>0.68</v>
      </c>
      <c r="I3217">
        <v>1.04</v>
      </c>
      <c r="J3217">
        <v>1.57</v>
      </c>
      <c r="K3217">
        <v>2.23</v>
      </c>
      <c r="L3217">
        <v>2.63</v>
      </c>
      <c r="M3217">
        <v>-1.03</v>
      </c>
      <c r="N3217">
        <v>-0.56000000000000005</v>
      </c>
      <c r="O3217">
        <v>-0.01</v>
      </c>
      <c r="P3217">
        <v>0.38</v>
      </c>
      <c r="Q3217" t="e">
        <v>#N/A</v>
      </c>
      <c r="R3217" t="e">
        <v>#N/A</v>
      </c>
      <c r="S3217" t="e">
        <v>#N/A</v>
      </c>
      <c r="T3217" t="e">
        <v>#N/A</v>
      </c>
      <c r="U3217" t="e">
        <v>#N/A</v>
      </c>
      <c r="V3217">
        <v>12127.95</v>
      </c>
      <c r="W3217">
        <v>1285.5</v>
      </c>
      <c r="X3217">
        <v>84.31</v>
      </c>
    </row>
    <row r="3218" spans="1:24" x14ac:dyDescent="0.55000000000000004">
      <c r="A3218" s="5">
        <v>41066</v>
      </c>
      <c r="B3218">
        <v>0.16</v>
      </c>
      <c r="C3218">
        <v>0.09</v>
      </c>
      <c r="D3218">
        <v>0.13</v>
      </c>
      <c r="E3218">
        <v>0.18</v>
      </c>
      <c r="F3218">
        <v>0.26</v>
      </c>
      <c r="G3218">
        <v>0.37</v>
      </c>
      <c r="H3218">
        <v>0.73</v>
      </c>
      <c r="I3218">
        <v>1.1100000000000001</v>
      </c>
      <c r="J3218">
        <v>1.66</v>
      </c>
      <c r="K3218">
        <v>2.34</v>
      </c>
      <c r="L3218">
        <v>2.73</v>
      </c>
      <c r="M3218">
        <v>-1</v>
      </c>
      <c r="N3218">
        <v>-0.5</v>
      </c>
      <c r="O3218">
        <v>7.0000000000000007E-2</v>
      </c>
      <c r="P3218">
        <v>0.46</v>
      </c>
      <c r="Q3218">
        <v>0.24074999999999999</v>
      </c>
      <c r="R3218">
        <v>0.34675</v>
      </c>
      <c r="S3218">
        <v>0.46784999999999999</v>
      </c>
      <c r="T3218">
        <v>0.7379</v>
      </c>
      <c r="U3218">
        <v>1.0707</v>
      </c>
      <c r="V3218">
        <v>12414.79</v>
      </c>
      <c r="W3218">
        <v>1315.13</v>
      </c>
      <c r="X3218">
        <v>85.05</v>
      </c>
    </row>
    <row r="3219" spans="1:24" x14ac:dyDescent="0.55000000000000004">
      <c r="A3219" s="5">
        <v>41067</v>
      </c>
      <c r="B3219">
        <v>0.16</v>
      </c>
      <c r="C3219">
        <v>0.09</v>
      </c>
      <c r="D3219">
        <v>0.14000000000000001</v>
      </c>
      <c r="E3219">
        <v>0.18</v>
      </c>
      <c r="F3219">
        <v>0.27</v>
      </c>
      <c r="G3219">
        <v>0.37</v>
      </c>
      <c r="H3219">
        <v>0.72</v>
      </c>
      <c r="I3219">
        <v>1.1000000000000001</v>
      </c>
      <c r="J3219">
        <v>1.66</v>
      </c>
      <c r="K3219">
        <v>2.35</v>
      </c>
      <c r="L3219">
        <v>2.75</v>
      </c>
      <c r="M3219">
        <v>-1.05</v>
      </c>
      <c r="N3219">
        <v>-0.49</v>
      </c>
      <c r="O3219">
        <v>0.12</v>
      </c>
      <c r="P3219">
        <v>0.53</v>
      </c>
      <c r="Q3219">
        <v>0.24074999999999999</v>
      </c>
      <c r="R3219">
        <v>0.34675</v>
      </c>
      <c r="S3219">
        <v>0.46784999999999999</v>
      </c>
      <c r="T3219">
        <v>0.7369</v>
      </c>
      <c r="U3219">
        <v>1.0697000000000001</v>
      </c>
      <c r="V3219">
        <v>12460.96</v>
      </c>
      <c r="W3219">
        <v>1314.99</v>
      </c>
      <c r="X3219">
        <v>84.78</v>
      </c>
    </row>
    <row r="3220" spans="1:24" x14ac:dyDescent="0.55000000000000004">
      <c r="A3220" s="5">
        <v>41068</v>
      </c>
      <c r="B3220">
        <v>0.17</v>
      </c>
      <c r="C3220">
        <v>0.09</v>
      </c>
      <c r="D3220">
        <v>0.14000000000000001</v>
      </c>
      <c r="E3220">
        <v>0.19</v>
      </c>
      <c r="F3220">
        <v>0.28000000000000003</v>
      </c>
      <c r="G3220">
        <v>0.39</v>
      </c>
      <c r="H3220">
        <v>0.71</v>
      </c>
      <c r="I3220">
        <v>1.0900000000000001</v>
      </c>
      <c r="J3220">
        <v>1.65</v>
      </c>
      <c r="K3220">
        <v>2.36</v>
      </c>
      <c r="L3220">
        <v>2.77</v>
      </c>
      <c r="M3220">
        <v>-1.08</v>
      </c>
      <c r="N3220">
        <v>-0.5</v>
      </c>
      <c r="O3220">
        <v>0.13</v>
      </c>
      <c r="P3220">
        <v>0.55000000000000004</v>
      </c>
      <c r="Q3220">
        <v>0.24074999999999999</v>
      </c>
      <c r="R3220">
        <v>0.34675</v>
      </c>
      <c r="S3220">
        <v>0.46784999999999999</v>
      </c>
      <c r="T3220">
        <v>0.7369</v>
      </c>
      <c r="U3220">
        <v>1.0702</v>
      </c>
      <c r="V3220">
        <v>12554.2</v>
      </c>
      <c r="W3220">
        <v>1325.66</v>
      </c>
      <c r="X3220">
        <v>84.08</v>
      </c>
    </row>
    <row r="3221" spans="1:24" x14ac:dyDescent="0.55000000000000004">
      <c r="A3221" s="5">
        <v>41071</v>
      </c>
      <c r="B3221">
        <v>0.17</v>
      </c>
      <c r="C3221">
        <v>0.09</v>
      </c>
      <c r="D3221">
        <v>0.15</v>
      </c>
      <c r="E3221">
        <v>0.18</v>
      </c>
      <c r="F3221">
        <v>0.27</v>
      </c>
      <c r="G3221">
        <v>0.37</v>
      </c>
      <c r="H3221">
        <v>0.69</v>
      </c>
      <c r="I3221">
        <v>1.05</v>
      </c>
      <c r="J3221">
        <v>1.6</v>
      </c>
      <c r="K3221">
        <v>2.2999999999999998</v>
      </c>
      <c r="L3221">
        <v>2.71</v>
      </c>
      <c r="M3221">
        <v>-1.1000000000000001</v>
      </c>
      <c r="N3221">
        <v>-0.53</v>
      </c>
      <c r="O3221">
        <v>0.1</v>
      </c>
      <c r="P3221">
        <v>0.53</v>
      </c>
      <c r="Q3221">
        <v>0.24074999999999999</v>
      </c>
      <c r="R3221">
        <v>0.34675</v>
      </c>
      <c r="S3221">
        <v>0.46784999999999999</v>
      </c>
      <c r="T3221">
        <v>0.7369</v>
      </c>
      <c r="U3221">
        <v>1.0702</v>
      </c>
      <c r="V3221">
        <v>12411.23</v>
      </c>
      <c r="W3221">
        <v>1308.93</v>
      </c>
      <c r="X3221">
        <v>82.58</v>
      </c>
    </row>
    <row r="3222" spans="1:24" x14ac:dyDescent="0.55000000000000004">
      <c r="A3222" s="5">
        <v>41072</v>
      </c>
      <c r="B3222">
        <v>0.16</v>
      </c>
      <c r="C3222">
        <v>0.1</v>
      </c>
      <c r="D3222">
        <v>0.15</v>
      </c>
      <c r="E3222">
        <v>0.19</v>
      </c>
      <c r="F3222">
        <v>0.3</v>
      </c>
      <c r="G3222">
        <v>0.41</v>
      </c>
      <c r="H3222">
        <v>0.75</v>
      </c>
      <c r="I3222">
        <v>1.1200000000000001</v>
      </c>
      <c r="J3222">
        <v>1.67</v>
      </c>
      <c r="K3222">
        <v>2.37</v>
      </c>
      <c r="L3222">
        <v>2.77</v>
      </c>
      <c r="M3222">
        <v>-1.06</v>
      </c>
      <c r="N3222">
        <v>-0.48</v>
      </c>
      <c r="O3222">
        <v>0.14000000000000001</v>
      </c>
      <c r="P3222">
        <v>0.56000000000000005</v>
      </c>
      <c r="Q3222">
        <v>0.24074999999999999</v>
      </c>
      <c r="R3222">
        <v>0.34725</v>
      </c>
      <c r="S3222">
        <v>0.46784999999999999</v>
      </c>
      <c r="T3222">
        <v>0.7369</v>
      </c>
      <c r="U3222">
        <v>1.0707</v>
      </c>
      <c r="V3222">
        <v>12573.8</v>
      </c>
      <c r="W3222">
        <v>1324.18</v>
      </c>
      <c r="X3222">
        <v>83.35</v>
      </c>
    </row>
    <row r="3223" spans="1:24" x14ac:dyDescent="0.55000000000000004">
      <c r="A3223" s="5">
        <v>41073</v>
      </c>
      <c r="B3223">
        <v>0.17</v>
      </c>
      <c r="C3223">
        <v>0.1</v>
      </c>
      <c r="D3223">
        <v>0.15</v>
      </c>
      <c r="E3223">
        <v>0.18</v>
      </c>
      <c r="F3223">
        <v>0.3</v>
      </c>
      <c r="G3223">
        <v>0.4</v>
      </c>
      <c r="H3223">
        <v>0.71</v>
      </c>
      <c r="I3223">
        <v>1.06</v>
      </c>
      <c r="J3223">
        <v>1.61</v>
      </c>
      <c r="K3223">
        <v>2.2999999999999998</v>
      </c>
      <c r="L3223">
        <v>2.7</v>
      </c>
      <c r="M3223">
        <v>-1.0900000000000001</v>
      </c>
      <c r="N3223">
        <v>-0.51</v>
      </c>
      <c r="O3223">
        <v>0.1</v>
      </c>
      <c r="P3223">
        <v>0.51</v>
      </c>
      <c r="Q3223">
        <v>0.24174999999999999</v>
      </c>
      <c r="R3223">
        <v>0.34775</v>
      </c>
      <c r="S3223">
        <v>0.46784999999999999</v>
      </c>
      <c r="T3223">
        <v>0.7379</v>
      </c>
      <c r="U3223">
        <v>1.0707</v>
      </c>
      <c r="V3223">
        <v>12496.38</v>
      </c>
      <c r="W3223">
        <v>1314.88</v>
      </c>
      <c r="X3223">
        <v>82.56</v>
      </c>
    </row>
    <row r="3224" spans="1:24" x14ac:dyDescent="0.55000000000000004">
      <c r="A3224" s="5">
        <v>41074</v>
      </c>
      <c r="B3224">
        <v>0.17</v>
      </c>
      <c r="C3224">
        <v>0.11</v>
      </c>
      <c r="D3224">
        <v>0.15</v>
      </c>
      <c r="E3224">
        <v>0.18</v>
      </c>
      <c r="F3224">
        <v>0.3</v>
      </c>
      <c r="G3224">
        <v>0.41</v>
      </c>
      <c r="H3224">
        <v>0.73</v>
      </c>
      <c r="I3224">
        <v>1.1000000000000001</v>
      </c>
      <c r="J3224">
        <v>1.64</v>
      </c>
      <c r="K3224">
        <v>2.33</v>
      </c>
      <c r="L3224">
        <v>2.73</v>
      </c>
      <c r="M3224">
        <v>-1.06</v>
      </c>
      <c r="N3224">
        <v>-0.47</v>
      </c>
      <c r="O3224">
        <v>0.14000000000000001</v>
      </c>
      <c r="P3224">
        <v>0.55000000000000004</v>
      </c>
      <c r="Q3224">
        <v>0.24274999999999999</v>
      </c>
      <c r="R3224">
        <v>0.34775</v>
      </c>
      <c r="S3224">
        <v>0.46784999999999999</v>
      </c>
      <c r="T3224">
        <v>0.7379</v>
      </c>
      <c r="U3224">
        <v>1.0711999999999999</v>
      </c>
      <c r="V3224">
        <v>12651.91</v>
      </c>
      <c r="W3224">
        <v>1329.1</v>
      </c>
      <c r="X3224">
        <v>83.83</v>
      </c>
    </row>
    <row r="3225" spans="1:24" x14ac:dyDescent="0.55000000000000004">
      <c r="A3225" s="5">
        <v>41075</v>
      </c>
      <c r="B3225">
        <v>0.18</v>
      </c>
      <c r="C3225">
        <v>0.09</v>
      </c>
      <c r="D3225">
        <v>0.15</v>
      </c>
      <c r="E3225">
        <v>0.18</v>
      </c>
      <c r="F3225">
        <v>0.28999999999999998</v>
      </c>
      <c r="G3225">
        <v>0.37</v>
      </c>
      <c r="H3225">
        <v>0.68</v>
      </c>
      <c r="I3225">
        <v>1.06</v>
      </c>
      <c r="J3225">
        <v>1.6</v>
      </c>
      <c r="K3225">
        <v>2.2999999999999998</v>
      </c>
      <c r="L3225">
        <v>2.7</v>
      </c>
      <c r="M3225">
        <v>-1.18</v>
      </c>
      <c r="N3225">
        <v>-0.54</v>
      </c>
      <c r="O3225">
        <v>0.09</v>
      </c>
      <c r="P3225">
        <v>0.5</v>
      </c>
      <c r="Q3225">
        <v>0.24274999999999999</v>
      </c>
      <c r="R3225">
        <v>0.34775</v>
      </c>
      <c r="S3225">
        <v>0.46784999999999999</v>
      </c>
      <c r="T3225">
        <v>0.73740000000000006</v>
      </c>
      <c r="U3225">
        <v>1.0694999999999999</v>
      </c>
      <c r="V3225">
        <v>12767.17</v>
      </c>
      <c r="W3225">
        <v>1342.84</v>
      </c>
      <c r="X3225">
        <v>84.03</v>
      </c>
    </row>
    <row r="3226" spans="1:24" x14ac:dyDescent="0.55000000000000004">
      <c r="A3226" s="5">
        <v>41078</v>
      </c>
      <c r="B3226">
        <v>0.17</v>
      </c>
      <c r="C3226">
        <v>0.1</v>
      </c>
      <c r="D3226">
        <v>0.15</v>
      </c>
      <c r="E3226">
        <v>0.18</v>
      </c>
      <c r="F3226">
        <v>0.28999999999999998</v>
      </c>
      <c r="G3226">
        <v>0.38</v>
      </c>
      <c r="H3226">
        <v>0.69</v>
      </c>
      <c r="I3226">
        <v>1.06</v>
      </c>
      <c r="J3226">
        <v>1.59</v>
      </c>
      <c r="K3226">
        <v>2.2799999999999998</v>
      </c>
      <c r="L3226">
        <v>2.67</v>
      </c>
      <c r="M3226">
        <v>-1.1599999999999999</v>
      </c>
      <c r="N3226">
        <v>-0.54</v>
      </c>
      <c r="O3226">
        <v>0.09</v>
      </c>
      <c r="P3226">
        <v>0.49</v>
      </c>
      <c r="Q3226">
        <v>0.24374999999999999</v>
      </c>
      <c r="R3226">
        <v>0.34775</v>
      </c>
      <c r="S3226">
        <v>0.46784999999999999</v>
      </c>
      <c r="T3226">
        <v>0.7369</v>
      </c>
      <c r="U3226">
        <v>1.0694999999999999</v>
      </c>
      <c r="V3226">
        <v>12741.82</v>
      </c>
      <c r="W3226">
        <v>1344.78</v>
      </c>
      <c r="X3226">
        <v>83.26</v>
      </c>
    </row>
    <row r="3227" spans="1:24" x14ac:dyDescent="0.55000000000000004">
      <c r="A3227" s="5">
        <v>41079</v>
      </c>
      <c r="B3227">
        <v>0.17</v>
      </c>
      <c r="C3227">
        <v>0.09</v>
      </c>
      <c r="D3227">
        <v>0.14000000000000001</v>
      </c>
      <c r="E3227">
        <v>0.18</v>
      </c>
      <c r="F3227">
        <v>0.3</v>
      </c>
      <c r="G3227">
        <v>0.39</v>
      </c>
      <c r="H3227">
        <v>0.71</v>
      </c>
      <c r="I3227">
        <v>1.0900000000000001</v>
      </c>
      <c r="J3227">
        <v>1.64</v>
      </c>
      <c r="K3227">
        <v>2.33</v>
      </c>
      <c r="L3227">
        <v>2.73</v>
      </c>
      <c r="M3227">
        <v>-1.1599999999999999</v>
      </c>
      <c r="N3227">
        <v>-0.53</v>
      </c>
      <c r="O3227">
        <v>0.1</v>
      </c>
      <c r="P3227">
        <v>0.51</v>
      </c>
      <c r="Q3227">
        <v>0.24374999999999999</v>
      </c>
      <c r="R3227">
        <v>0.34775</v>
      </c>
      <c r="S3227">
        <v>0.46784999999999999</v>
      </c>
      <c r="T3227">
        <v>0.73740000000000006</v>
      </c>
      <c r="U3227">
        <v>1.0694999999999999</v>
      </c>
      <c r="V3227">
        <v>12837.33</v>
      </c>
      <c r="W3227">
        <v>1357.98</v>
      </c>
      <c r="X3227">
        <v>83.99</v>
      </c>
    </row>
    <row r="3228" spans="1:24" x14ac:dyDescent="0.55000000000000004">
      <c r="A3228" s="5">
        <v>41080</v>
      </c>
      <c r="B3228">
        <v>0.16</v>
      </c>
      <c r="C3228">
        <v>0.09</v>
      </c>
      <c r="D3228">
        <v>0.16</v>
      </c>
      <c r="E3228">
        <v>0.2</v>
      </c>
      <c r="F3228">
        <v>0.32</v>
      </c>
      <c r="G3228">
        <v>0.41</v>
      </c>
      <c r="H3228">
        <v>0.74</v>
      </c>
      <c r="I3228">
        <v>1.1200000000000001</v>
      </c>
      <c r="J3228">
        <v>1.65</v>
      </c>
      <c r="K3228">
        <v>2.34</v>
      </c>
      <c r="L3228">
        <v>2.72</v>
      </c>
      <c r="M3228">
        <v>-1.1399999999999999</v>
      </c>
      <c r="N3228">
        <v>-0.51</v>
      </c>
      <c r="O3228">
        <v>0.11</v>
      </c>
      <c r="P3228">
        <v>0.5</v>
      </c>
      <c r="Q3228">
        <v>0.24525</v>
      </c>
      <c r="R3228">
        <v>0.34775</v>
      </c>
      <c r="S3228">
        <v>0.46760000000000002</v>
      </c>
      <c r="T3228">
        <v>0.73740000000000006</v>
      </c>
      <c r="U3228">
        <v>1.0685</v>
      </c>
      <c r="V3228">
        <v>12824.39</v>
      </c>
      <c r="W3228">
        <v>1355.69</v>
      </c>
      <c r="X3228">
        <v>81.06</v>
      </c>
    </row>
    <row r="3229" spans="1:24" x14ac:dyDescent="0.55000000000000004">
      <c r="A3229" s="5">
        <v>41081</v>
      </c>
      <c r="B3229">
        <v>0.17</v>
      </c>
      <c r="C3229">
        <v>0.09</v>
      </c>
      <c r="D3229">
        <v>0.15</v>
      </c>
      <c r="E3229">
        <v>0.19</v>
      </c>
      <c r="F3229">
        <v>0.32</v>
      </c>
      <c r="G3229">
        <v>0.41</v>
      </c>
      <c r="H3229">
        <v>0.73</v>
      </c>
      <c r="I3229">
        <v>1.1000000000000001</v>
      </c>
      <c r="J3229">
        <v>1.63</v>
      </c>
      <c r="K3229">
        <v>2.2999999999999998</v>
      </c>
      <c r="L3229">
        <v>2.68</v>
      </c>
      <c r="M3229">
        <v>-1.04</v>
      </c>
      <c r="N3229">
        <v>-0.47</v>
      </c>
      <c r="O3229">
        <v>0.13</v>
      </c>
      <c r="P3229">
        <v>0.52</v>
      </c>
      <c r="Q3229">
        <v>0.24525</v>
      </c>
      <c r="R3229">
        <v>0.34775</v>
      </c>
      <c r="S3229">
        <v>0.46760000000000002</v>
      </c>
      <c r="T3229">
        <v>0.73740000000000006</v>
      </c>
      <c r="U3229">
        <v>1.0685</v>
      </c>
      <c r="V3229">
        <v>12573.57</v>
      </c>
      <c r="W3229">
        <v>1325.51</v>
      </c>
      <c r="X3229">
        <v>77.91</v>
      </c>
    </row>
    <row r="3230" spans="1:24" x14ac:dyDescent="0.55000000000000004">
      <c r="A3230" s="5">
        <v>41082</v>
      </c>
      <c r="B3230">
        <v>0.17</v>
      </c>
      <c r="C3230">
        <v>0.09</v>
      </c>
      <c r="D3230">
        <v>0.15</v>
      </c>
      <c r="E3230">
        <v>0.19</v>
      </c>
      <c r="F3230">
        <v>0.31</v>
      </c>
      <c r="G3230">
        <v>0.42</v>
      </c>
      <c r="H3230">
        <v>0.76</v>
      </c>
      <c r="I3230">
        <v>1.1499999999999999</v>
      </c>
      <c r="J3230">
        <v>1.69</v>
      </c>
      <c r="K3230">
        <v>2.37</v>
      </c>
      <c r="L3230">
        <v>2.75</v>
      </c>
      <c r="M3230">
        <v>-0.98</v>
      </c>
      <c r="N3230">
        <v>-0.42</v>
      </c>
      <c r="O3230">
        <v>0.18</v>
      </c>
      <c r="P3230">
        <v>0.56999999999999995</v>
      </c>
      <c r="Q3230">
        <v>0.24525</v>
      </c>
      <c r="R3230">
        <v>0.34375</v>
      </c>
      <c r="S3230">
        <v>0.46160000000000001</v>
      </c>
      <c r="T3230">
        <v>0.73440000000000005</v>
      </c>
      <c r="U3230">
        <v>1.0685</v>
      </c>
      <c r="V3230">
        <v>12640.78</v>
      </c>
      <c r="W3230">
        <v>1335.02</v>
      </c>
      <c r="X3230">
        <v>79.33</v>
      </c>
    </row>
    <row r="3231" spans="1:24" x14ac:dyDescent="0.55000000000000004">
      <c r="A3231" s="5">
        <v>41085</v>
      </c>
      <c r="B3231">
        <v>0.17</v>
      </c>
      <c r="C3231">
        <v>0.1</v>
      </c>
      <c r="D3231">
        <v>0.16</v>
      </c>
      <c r="E3231">
        <v>0.19</v>
      </c>
      <c r="F3231">
        <v>0.31</v>
      </c>
      <c r="G3231">
        <v>0.39</v>
      </c>
      <c r="H3231">
        <v>0.72</v>
      </c>
      <c r="I3231">
        <v>1.1000000000000001</v>
      </c>
      <c r="J3231">
        <v>1.63</v>
      </c>
      <c r="K3231">
        <v>2.31</v>
      </c>
      <c r="L3231">
        <v>2.69</v>
      </c>
      <c r="M3231">
        <v>-0.98</v>
      </c>
      <c r="N3231">
        <v>-0.47</v>
      </c>
      <c r="O3231">
        <v>0.12</v>
      </c>
      <c r="P3231">
        <v>0.51</v>
      </c>
      <c r="Q3231">
        <v>0.24525</v>
      </c>
      <c r="R3231">
        <v>0.34275</v>
      </c>
      <c r="S3231">
        <v>0.46060000000000001</v>
      </c>
      <c r="T3231">
        <v>0.7339</v>
      </c>
      <c r="U3231">
        <v>1.0660000000000001</v>
      </c>
      <c r="V3231">
        <v>12502.66</v>
      </c>
      <c r="W3231">
        <v>1313.72</v>
      </c>
      <c r="X3231">
        <v>78.760000000000005</v>
      </c>
    </row>
    <row r="3232" spans="1:24" x14ac:dyDescent="0.55000000000000004">
      <c r="A3232" s="5">
        <v>41086</v>
      </c>
      <c r="B3232">
        <v>0.16</v>
      </c>
      <c r="C3232">
        <v>0.1</v>
      </c>
      <c r="D3232">
        <v>0.15</v>
      </c>
      <c r="E3232">
        <v>0.21</v>
      </c>
      <c r="F3232">
        <v>0.31</v>
      </c>
      <c r="G3232">
        <v>0.42</v>
      </c>
      <c r="H3232">
        <v>0.75</v>
      </c>
      <c r="I3232">
        <v>1.1200000000000001</v>
      </c>
      <c r="J3232">
        <v>1.66</v>
      </c>
      <c r="K3232">
        <v>2.34</v>
      </c>
      <c r="L3232">
        <v>2.71</v>
      </c>
      <c r="M3232">
        <v>-0.95</v>
      </c>
      <c r="N3232">
        <v>-0.45</v>
      </c>
      <c r="O3232">
        <v>0.12</v>
      </c>
      <c r="P3232">
        <v>0.52</v>
      </c>
      <c r="Q3232">
        <v>0.24525</v>
      </c>
      <c r="R3232">
        <v>0.34275</v>
      </c>
      <c r="S3232">
        <v>0.46060000000000001</v>
      </c>
      <c r="T3232">
        <v>0.73440000000000005</v>
      </c>
      <c r="U3232">
        <v>1.0669999999999999</v>
      </c>
      <c r="V3232">
        <v>12534.67</v>
      </c>
      <c r="W3232">
        <v>1319.99</v>
      </c>
      <c r="X3232">
        <v>79.34</v>
      </c>
    </row>
    <row r="3233" spans="1:24" x14ac:dyDescent="0.55000000000000004">
      <c r="A3233" s="5">
        <v>41087</v>
      </c>
      <c r="B3233">
        <v>0.15</v>
      </c>
      <c r="C3233">
        <v>0.09</v>
      </c>
      <c r="D3233">
        <v>0.17</v>
      </c>
      <c r="E3233">
        <v>0.21</v>
      </c>
      <c r="F3233">
        <v>0.31</v>
      </c>
      <c r="G3233">
        <v>0.42</v>
      </c>
      <c r="H3233">
        <v>0.73</v>
      </c>
      <c r="I3233">
        <v>1.1000000000000001</v>
      </c>
      <c r="J3233">
        <v>1.65</v>
      </c>
      <c r="K3233">
        <v>2.3199999999999998</v>
      </c>
      <c r="L3233">
        <v>2.7</v>
      </c>
      <c r="M3233">
        <v>-0.95</v>
      </c>
      <c r="N3233">
        <v>-0.45</v>
      </c>
      <c r="O3233">
        <v>0.11</v>
      </c>
      <c r="P3233">
        <v>0.49</v>
      </c>
      <c r="Q3233">
        <v>0.24525</v>
      </c>
      <c r="R3233">
        <v>0.34275</v>
      </c>
      <c r="S3233">
        <v>0.46060000000000001</v>
      </c>
      <c r="T3233">
        <v>0.73440000000000005</v>
      </c>
      <c r="U3233">
        <v>1.0674999999999999</v>
      </c>
      <c r="V3233">
        <v>12627.01</v>
      </c>
      <c r="W3233">
        <v>1331.85</v>
      </c>
      <c r="X3233">
        <v>80.27</v>
      </c>
    </row>
    <row r="3234" spans="1:24" x14ac:dyDescent="0.55000000000000004">
      <c r="A3234" s="5">
        <v>41088</v>
      </c>
      <c r="B3234">
        <v>0.15</v>
      </c>
      <c r="C3234">
        <v>0.09</v>
      </c>
      <c r="D3234">
        <v>0.17</v>
      </c>
      <c r="E3234">
        <v>0.22</v>
      </c>
      <c r="F3234">
        <v>0.31</v>
      </c>
      <c r="G3234">
        <v>0.4</v>
      </c>
      <c r="H3234">
        <v>0.69</v>
      </c>
      <c r="I3234">
        <v>1.06</v>
      </c>
      <c r="J3234">
        <v>1.6</v>
      </c>
      <c r="K3234">
        <v>2.2799999999999998</v>
      </c>
      <c r="L3234">
        <v>2.67</v>
      </c>
      <c r="M3234">
        <v>-0.95</v>
      </c>
      <c r="N3234">
        <v>-0.48</v>
      </c>
      <c r="O3234">
        <v>0.09</v>
      </c>
      <c r="P3234">
        <v>0.49</v>
      </c>
      <c r="Q3234">
        <v>0.24525</v>
      </c>
      <c r="R3234">
        <v>0.34275</v>
      </c>
      <c r="S3234">
        <v>0.46060000000000001</v>
      </c>
      <c r="T3234">
        <v>0.73440000000000005</v>
      </c>
      <c r="U3234">
        <v>1.0680000000000001</v>
      </c>
      <c r="V3234">
        <v>12602.26</v>
      </c>
      <c r="W3234">
        <v>1329.04</v>
      </c>
      <c r="X3234">
        <v>77.72</v>
      </c>
    </row>
    <row r="3235" spans="1:24" x14ac:dyDescent="0.55000000000000004">
      <c r="A3235" s="5">
        <v>41089</v>
      </c>
      <c r="B3235">
        <v>0.09</v>
      </c>
      <c r="C3235">
        <v>0.09</v>
      </c>
      <c r="D3235">
        <v>0.16</v>
      </c>
      <c r="E3235">
        <v>0.21</v>
      </c>
      <c r="F3235">
        <v>0.33</v>
      </c>
      <c r="G3235">
        <v>0.41</v>
      </c>
      <c r="H3235">
        <v>0.72</v>
      </c>
      <c r="I3235">
        <v>1.1100000000000001</v>
      </c>
      <c r="J3235">
        <v>1.67</v>
      </c>
      <c r="K3235">
        <v>2.38</v>
      </c>
      <c r="L3235">
        <v>2.76</v>
      </c>
      <c r="M3235">
        <v>-1</v>
      </c>
      <c r="N3235">
        <v>-0.46</v>
      </c>
      <c r="O3235">
        <v>0.15</v>
      </c>
      <c r="P3235">
        <v>0.56000000000000005</v>
      </c>
      <c r="Q3235">
        <v>0.24575</v>
      </c>
      <c r="R3235">
        <v>0.34275</v>
      </c>
      <c r="S3235">
        <v>0.46060000000000001</v>
      </c>
      <c r="T3235">
        <v>0.73440000000000005</v>
      </c>
      <c r="U3235">
        <v>1.0680000000000001</v>
      </c>
      <c r="V3235">
        <v>12880.09</v>
      </c>
      <c r="W3235">
        <v>1362.16</v>
      </c>
      <c r="X3235">
        <v>85.04</v>
      </c>
    </row>
    <row r="3236" spans="1:24" x14ac:dyDescent="0.55000000000000004">
      <c r="A3236" s="5">
        <v>41092</v>
      </c>
      <c r="B3236">
        <v>0.18</v>
      </c>
      <c r="C3236">
        <v>0.1</v>
      </c>
      <c r="D3236">
        <v>0.15</v>
      </c>
      <c r="E3236">
        <v>0.21</v>
      </c>
      <c r="F3236">
        <v>0.3</v>
      </c>
      <c r="G3236">
        <v>0.39</v>
      </c>
      <c r="H3236">
        <v>0.67</v>
      </c>
      <c r="I3236">
        <v>1.04</v>
      </c>
      <c r="J3236">
        <v>1.61</v>
      </c>
      <c r="K3236">
        <v>2.2999999999999998</v>
      </c>
      <c r="L3236">
        <v>2.69</v>
      </c>
      <c r="M3236">
        <v>-1.04</v>
      </c>
      <c r="N3236">
        <v>-0.5</v>
      </c>
      <c r="O3236">
        <v>0.1</v>
      </c>
      <c r="P3236">
        <v>0.51</v>
      </c>
      <c r="Q3236">
        <v>0.24475</v>
      </c>
      <c r="R3236">
        <v>0.34275</v>
      </c>
      <c r="S3236">
        <v>0.46060000000000001</v>
      </c>
      <c r="T3236">
        <v>0.73440000000000005</v>
      </c>
      <c r="U3236">
        <v>1.0694999999999999</v>
      </c>
      <c r="V3236">
        <v>12871.39</v>
      </c>
      <c r="W3236">
        <v>1365.51</v>
      </c>
      <c r="X3236">
        <v>83.72</v>
      </c>
    </row>
    <row r="3237" spans="1:24" x14ac:dyDescent="0.55000000000000004">
      <c r="A3237" s="5">
        <v>41093</v>
      </c>
      <c r="B3237">
        <v>0.17</v>
      </c>
      <c r="C3237">
        <v>0.09</v>
      </c>
      <c r="D3237">
        <v>0.15</v>
      </c>
      <c r="E3237">
        <v>0.21</v>
      </c>
      <c r="F3237">
        <v>0.3</v>
      </c>
      <c r="G3237">
        <v>0.39</v>
      </c>
      <c r="H3237">
        <v>0.69</v>
      </c>
      <c r="I3237">
        <v>1.08</v>
      </c>
      <c r="J3237">
        <v>1.65</v>
      </c>
      <c r="K3237">
        <v>2.36</v>
      </c>
      <c r="L3237">
        <v>2.74</v>
      </c>
      <c r="M3237">
        <v>-1.08</v>
      </c>
      <c r="N3237">
        <v>-0.48</v>
      </c>
      <c r="O3237">
        <v>0.14000000000000001</v>
      </c>
      <c r="P3237">
        <v>0.53</v>
      </c>
      <c r="Q3237">
        <v>0.24575</v>
      </c>
      <c r="R3237">
        <v>0.34275</v>
      </c>
      <c r="S3237">
        <v>0.46060000000000001</v>
      </c>
      <c r="T3237">
        <v>0.73440000000000005</v>
      </c>
      <c r="U3237">
        <v>1.0694999999999999</v>
      </c>
      <c r="V3237">
        <v>12943.82</v>
      </c>
      <c r="W3237">
        <v>1374.02</v>
      </c>
      <c r="X3237">
        <v>87.74</v>
      </c>
    </row>
    <row r="3238" spans="1:24" x14ac:dyDescent="0.55000000000000004">
      <c r="A3238" s="5">
        <v>41094</v>
      </c>
      <c r="B3238" t="e">
        <v>#N/A</v>
      </c>
      <c r="C3238" t="e">
        <v>#N/A</v>
      </c>
      <c r="D3238" t="e">
        <v>#N/A</v>
      </c>
      <c r="E3238" t="e">
        <v>#N/A</v>
      </c>
      <c r="F3238" t="e">
        <v>#N/A</v>
      </c>
      <c r="G3238" t="e">
        <v>#N/A</v>
      </c>
      <c r="H3238" t="e">
        <v>#N/A</v>
      </c>
      <c r="I3238" t="e">
        <v>#N/A</v>
      </c>
      <c r="J3238" t="e">
        <v>#N/A</v>
      </c>
      <c r="K3238" t="e">
        <v>#N/A</v>
      </c>
      <c r="L3238" t="e">
        <v>#N/A</v>
      </c>
      <c r="M3238" t="e">
        <v>#N/A</v>
      </c>
      <c r="N3238" t="e">
        <v>#N/A</v>
      </c>
      <c r="O3238" t="e">
        <v>#N/A</v>
      </c>
      <c r="P3238" t="e">
        <v>#N/A</v>
      </c>
      <c r="Q3238">
        <v>0.24575</v>
      </c>
      <c r="R3238">
        <v>0.34175</v>
      </c>
      <c r="S3238">
        <v>0.45960000000000001</v>
      </c>
      <c r="T3238">
        <v>0.73640000000000005</v>
      </c>
      <c r="U3238">
        <v>1.0694999999999999</v>
      </c>
      <c r="V3238" t="e">
        <v>#N/A</v>
      </c>
      <c r="W3238" t="e">
        <v>#N/A</v>
      </c>
      <c r="X3238" t="e">
        <v>#N/A</v>
      </c>
    </row>
    <row r="3239" spans="1:24" x14ac:dyDescent="0.55000000000000004">
      <c r="A3239" s="5">
        <v>41095</v>
      </c>
      <c r="B3239">
        <v>0.17</v>
      </c>
      <c r="C3239">
        <v>0.08</v>
      </c>
      <c r="D3239">
        <v>0.15</v>
      </c>
      <c r="E3239">
        <v>0.19</v>
      </c>
      <c r="F3239">
        <v>0.28000000000000003</v>
      </c>
      <c r="G3239">
        <v>0.39</v>
      </c>
      <c r="H3239">
        <v>0.68</v>
      </c>
      <c r="I3239">
        <v>1.05</v>
      </c>
      <c r="J3239">
        <v>1.62</v>
      </c>
      <c r="K3239">
        <v>2.34</v>
      </c>
      <c r="L3239">
        <v>2.72</v>
      </c>
      <c r="M3239">
        <v>-1.1200000000000001</v>
      </c>
      <c r="N3239">
        <v>-0.51</v>
      </c>
      <c r="O3239">
        <v>0.1</v>
      </c>
      <c r="P3239">
        <v>0.5</v>
      </c>
      <c r="Q3239">
        <v>0.24575</v>
      </c>
      <c r="R3239">
        <v>0.34175</v>
      </c>
      <c r="S3239">
        <v>0.45960000000000001</v>
      </c>
      <c r="T3239">
        <v>0.73640000000000005</v>
      </c>
      <c r="U3239">
        <v>1.0694999999999999</v>
      </c>
      <c r="V3239">
        <v>12896.67</v>
      </c>
      <c r="W3239">
        <v>1367.58</v>
      </c>
      <c r="X3239">
        <v>87.11</v>
      </c>
    </row>
    <row r="3240" spans="1:24" x14ac:dyDescent="0.55000000000000004">
      <c r="A3240" s="5">
        <v>41096</v>
      </c>
      <c r="B3240">
        <v>0.17</v>
      </c>
      <c r="C3240">
        <v>0.08</v>
      </c>
      <c r="D3240">
        <v>0.15</v>
      </c>
      <c r="E3240">
        <v>0.2</v>
      </c>
      <c r="F3240">
        <v>0.27</v>
      </c>
      <c r="G3240">
        <v>0.37</v>
      </c>
      <c r="H3240">
        <v>0.64</v>
      </c>
      <c r="I3240">
        <v>1.01</v>
      </c>
      <c r="J3240">
        <v>1.57</v>
      </c>
      <c r="K3240">
        <v>2.2799999999999998</v>
      </c>
      <c r="L3240">
        <v>2.66</v>
      </c>
      <c r="M3240">
        <v>-1.1200000000000001</v>
      </c>
      <c r="N3240">
        <v>-0.53</v>
      </c>
      <c r="O3240">
        <v>0.08</v>
      </c>
      <c r="P3240">
        <v>0.48</v>
      </c>
      <c r="Q3240">
        <v>0.24575</v>
      </c>
      <c r="R3240">
        <v>0.34125</v>
      </c>
      <c r="S3240">
        <v>0.45760000000000001</v>
      </c>
      <c r="T3240">
        <v>0.73640000000000005</v>
      </c>
      <c r="U3240">
        <v>1.0694999999999999</v>
      </c>
      <c r="V3240">
        <v>12772.47</v>
      </c>
      <c r="W3240">
        <v>1354.68</v>
      </c>
      <c r="X3240">
        <v>84.37</v>
      </c>
    </row>
    <row r="3241" spans="1:24" x14ac:dyDescent="0.55000000000000004">
      <c r="A3241" s="5">
        <v>41099</v>
      </c>
      <c r="B3241">
        <v>0.17</v>
      </c>
      <c r="C3241">
        <v>0.09</v>
      </c>
      <c r="D3241">
        <v>0.14000000000000001</v>
      </c>
      <c r="E3241">
        <v>0.2</v>
      </c>
      <c r="F3241">
        <v>0.27</v>
      </c>
      <c r="G3241">
        <v>0.36</v>
      </c>
      <c r="H3241">
        <v>0.63</v>
      </c>
      <c r="I3241">
        <v>0.98</v>
      </c>
      <c r="J3241">
        <v>1.53</v>
      </c>
      <c r="K3241">
        <v>2.2400000000000002</v>
      </c>
      <c r="L3241">
        <v>2.62</v>
      </c>
      <c r="M3241">
        <v>-1.1399999999999999</v>
      </c>
      <c r="N3241">
        <v>-0.56999999999999995</v>
      </c>
      <c r="O3241">
        <v>0.03</v>
      </c>
      <c r="P3241">
        <v>0.43</v>
      </c>
      <c r="Q3241">
        <v>0.24875</v>
      </c>
      <c r="R3241">
        <v>0.34375</v>
      </c>
      <c r="S3241">
        <v>0.45760000000000001</v>
      </c>
      <c r="T3241">
        <v>0.73640000000000005</v>
      </c>
      <c r="U3241">
        <v>1.0694999999999999</v>
      </c>
      <c r="V3241">
        <v>12736.29</v>
      </c>
      <c r="W3241">
        <v>1352.46</v>
      </c>
      <c r="X3241">
        <v>85.93</v>
      </c>
    </row>
    <row r="3242" spans="1:24" x14ac:dyDescent="0.55000000000000004">
      <c r="A3242" s="5">
        <v>41100</v>
      </c>
      <c r="B3242">
        <v>0.17</v>
      </c>
      <c r="C3242">
        <v>0.09</v>
      </c>
      <c r="D3242">
        <v>0.15</v>
      </c>
      <c r="E3242">
        <v>0.2</v>
      </c>
      <c r="F3242">
        <v>0.27</v>
      </c>
      <c r="G3242">
        <v>0.37</v>
      </c>
      <c r="H3242">
        <v>0.63</v>
      </c>
      <c r="I3242">
        <v>0.98</v>
      </c>
      <c r="J3242">
        <v>1.53</v>
      </c>
      <c r="K3242">
        <v>2.2200000000000002</v>
      </c>
      <c r="L3242">
        <v>2.6</v>
      </c>
      <c r="M3242">
        <v>-1.1599999999999999</v>
      </c>
      <c r="N3242">
        <v>-0.59</v>
      </c>
      <c r="O3242">
        <v>0.01</v>
      </c>
      <c r="P3242">
        <v>0.4</v>
      </c>
      <c r="Q3242">
        <v>0.24875</v>
      </c>
      <c r="R3242">
        <v>0.34375</v>
      </c>
      <c r="S3242">
        <v>0.45760000000000001</v>
      </c>
      <c r="T3242">
        <v>0.73640000000000005</v>
      </c>
      <c r="U3242">
        <v>1.0694999999999999</v>
      </c>
      <c r="V3242">
        <v>12653.12</v>
      </c>
      <c r="W3242">
        <v>1341.47</v>
      </c>
      <c r="X3242">
        <v>83.92</v>
      </c>
    </row>
    <row r="3243" spans="1:24" x14ac:dyDescent="0.55000000000000004">
      <c r="A3243" s="5">
        <v>41101</v>
      </c>
      <c r="B3243">
        <v>0.17</v>
      </c>
      <c r="C3243">
        <v>0.1</v>
      </c>
      <c r="D3243">
        <v>0.15</v>
      </c>
      <c r="E3243">
        <v>0.2</v>
      </c>
      <c r="F3243">
        <v>0.27</v>
      </c>
      <c r="G3243">
        <v>0.36</v>
      </c>
      <c r="H3243">
        <v>0.64</v>
      </c>
      <c r="I3243">
        <v>0.99</v>
      </c>
      <c r="J3243">
        <v>1.54</v>
      </c>
      <c r="K3243">
        <v>2.2200000000000002</v>
      </c>
      <c r="L3243">
        <v>2.6</v>
      </c>
      <c r="M3243">
        <v>-1.1499999999999999</v>
      </c>
      <c r="N3243">
        <v>-0.56999999999999995</v>
      </c>
      <c r="O3243">
        <v>0.03</v>
      </c>
      <c r="P3243">
        <v>0.41</v>
      </c>
      <c r="Q3243">
        <v>0.24875</v>
      </c>
      <c r="R3243">
        <v>0.34275</v>
      </c>
      <c r="S3243">
        <v>0.45610000000000001</v>
      </c>
      <c r="T3243">
        <v>0.73440000000000005</v>
      </c>
      <c r="U3243">
        <v>1.0694999999999999</v>
      </c>
      <c r="V3243">
        <v>12604.53</v>
      </c>
      <c r="W3243">
        <v>1341.45</v>
      </c>
      <c r="X3243">
        <v>85.88</v>
      </c>
    </row>
    <row r="3244" spans="1:24" x14ac:dyDescent="0.55000000000000004">
      <c r="A3244" s="5">
        <v>41102</v>
      </c>
      <c r="B3244">
        <v>0.18</v>
      </c>
      <c r="C3244">
        <v>0.1</v>
      </c>
      <c r="D3244">
        <v>0.15</v>
      </c>
      <c r="E3244">
        <v>0.2</v>
      </c>
      <c r="F3244">
        <v>0.25</v>
      </c>
      <c r="G3244">
        <v>0.35</v>
      </c>
      <c r="H3244">
        <v>0.63</v>
      </c>
      <c r="I3244">
        <v>0.98</v>
      </c>
      <c r="J3244">
        <v>1.5</v>
      </c>
      <c r="K3244">
        <v>2.1800000000000002</v>
      </c>
      <c r="L3244">
        <v>2.57</v>
      </c>
      <c r="M3244">
        <v>-1.1299999999999999</v>
      </c>
      <c r="N3244">
        <v>-0.57999999999999996</v>
      </c>
      <c r="O3244">
        <v>0</v>
      </c>
      <c r="P3244">
        <v>0.39</v>
      </c>
      <c r="Q3244">
        <v>0.24875</v>
      </c>
      <c r="R3244">
        <v>0.34075</v>
      </c>
      <c r="S3244">
        <v>0.4551</v>
      </c>
      <c r="T3244">
        <v>0.72940000000000005</v>
      </c>
      <c r="U3244">
        <v>1.0685</v>
      </c>
      <c r="V3244">
        <v>12573.27</v>
      </c>
      <c r="W3244">
        <v>1334.76</v>
      </c>
      <c r="X3244">
        <v>86.02</v>
      </c>
    </row>
    <row r="3245" spans="1:24" x14ac:dyDescent="0.55000000000000004">
      <c r="A3245" s="5">
        <v>41103</v>
      </c>
      <c r="B3245">
        <v>0.19</v>
      </c>
      <c r="C3245">
        <v>0.1</v>
      </c>
      <c r="D3245">
        <v>0.15</v>
      </c>
      <c r="E3245">
        <v>0.2</v>
      </c>
      <c r="F3245">
        <v>0.25</v>
      </c>
      <c r="G3245">
        <v>0.34</v>
      </c>
      <c r="H3245">
        <v>0.63</v>
      </c>
      <c r="I3245">
        <v>0.99</v>
      </c>
      <c r="J3245">
        <v>1.52</v>
      </c>
      <c r="K3245">
        <v>2.2000000000000002</v>
      </c>
      <c r="L3245">
        <v>2.58</v>
      </c>
      <c r="M3245">
        <v>-1.1499999999999999</v>
      </c>
      <c r="N3245">
        <v>-0.59</v>
      </c>
      <c r="O3245">
        <v>-0.01</v>
      </c>
      <c r="P3245">
        <v>0.38</v>
      </c>
      <c r="Q3245">
        <v>0.24775</v>
      </c>
      <c r="R3245">
        <v>0.34075</v>
      </c>
      <c r="S3245">
        <v>0.4551</v>
      </c>
      <c r="T3245">
        <v>0.72840000000000005</v>
      </c>
      <c r="U3245">
        <v>1.0669999999999999</v>
      </c>
      <c r="V3245">
        <v>12777.09</v>
      </c>
      <c r="W3245">
        <v>1356.78</v>
      </c>
      <c r="X3245">
        <v>87.15</v>
      </c>
    </row>
    <row r="3246" spans="1:24" x14ac:dyDescent="0.55000000000000004">
      <c r="A3246" s="5">
        <v>41106</v>
      </c>
      <c r="B3246">
        <v>0.18</v>
      </c>
      <c r="C3246">
        <v>0.1</v>
      </c>
      <c r="D3246">
        <v>0.14000000000000001</v>
      </c>
      <c r="E3246">
        <v>0.18</v>
      </c>
      <c r="F3246">
        <v>0.24</v>
      </c>
      <c r="G3246">
        <v>0.31</v>
      </c>
      <c r="H3246">
        <v>0.6</v>
      </c>
      <c r="I3246">
        <v>0.97</v>
      </c>
      <c r="J3246">
        <v>1.5</v>
      </c>
      <c r="K3246">
        <v>2.1800000000000002</v>
      </c>
      <c r="L3246">
        <v>2.56</v>
      </c>
      <c r="M3246">
        <v>-1.18</v>
      </c>
      <c r="N3246">
        <v>-0.61</v>
      </c>
      <c r="O3246">
        <v>-0.02</v>
      </c>
      <c r="P3246">
        <v>0.37</v>
      </c>
      <c r="Q3246">
        <v>0.24775</v>
      </c>
      <c r="R3246">
        <v>0.34075</v>
      </c>
      <c r="S3246">
        <v>0.4551</v>
      </c>
      <c r="T3246">
        <v>0.72840000000000005</v>
      </c>
      <c r="U3246">
        <v>1.0660000000000001</v>
      </c>
      <c r="V3246">
        <v>12727.21</v>
      </c>
      <c r="W3246">
        <v>1353.64</v>
      </c>
      <c r="X3246">
        <v>88.41</v>
      </c>
    </row>
    <row r="3247" spans="1:24" x14ac:dyDescent="0.55000000000000004">
      <c r="A3247" s="5">
        <v>41107</v>
      </c>
      <c r="B3247">
        <v>0.17</v>
      </c>
      <c r="C3247">
        <v>0.1</v>
      </c>
      <c r="D3247">
        <v>0.14000000000000001</v>
      </c>
      <c r="E3247">
        <v>0.18</v>
      </c>
      <c r="F3247">
        <v>0.25</v>
      </c>
      <c r="G3247">
        <v>0.32</v>
      </c>
      <c r="H3247">
        <v>0.62</v>
      </c>
      <c r="I3247">
        <v>0.99</v>
      </c>
      <c r="J3247">
        <v>1.53</v>
      </c>
      <c r="K3247">
        <v>2.2200000000000002</v>
      </c>
      <c r="L3247">
        <v>2.59</v>
      </c>
      <c r="M3247">
        <v>-1.1599999999999999</v>
      </c>
      <c r="N3247">
        <v>-0.59</v>
      </c>
      <c r="O3247">
        <v>0</v>
      </c>
      <c r="P3247">
        <v>0.4</v>
      </c>
      <c r="Q3247">
        <v>0.24675</v>
      </c>
      <c r="R3247">
        <v>0.33975</v>
      </c>
      <c r="S3247">
        <v>0.4551</v>
      </c>
      <c r="T3247">
        <v>0.72840000000000005</v>
      </c>
      <c r="U3247">
        <v>1.0660000000000001</v>
      </c>
      <c r="V3247">
        <v>12805.54</v>
      </c>
      <c r="W3247">
        <v>1363.67</v>
      </c>
      <c r="X3247">
        <v>89.07</v>
      </c>
    </row>
    <row r="3248" spans="1:24" x14ac:dyDescent="0.55000000000000004">
      <c r="A3248" s="5">
        <v>41108</v>
      </c>
      <c r="B3248">
        <v>0.16</v>
      </c>
      <c r="C3248">
        <v>0.09</v>
      </c>
      <c r="D3248">
        <v>0.14000000000000001</v>
      </c>
      <c r="E3248">
        <v>0.18</v>
      </c>
      <c r="F3248">
        <v>0.22</v>
      </c>
      <c r="G3248">
        <v>0.3</v>
      </c>
      <c r="H3248">
        <v>0.6</v>
      </c>
      <c r="I3248">
        <v>0.97</v>
      </c>
      <c r="J3248">
        <v>1.52</v>
      </c>
      <c r="K3248">
        <v>2.21</v>
      </c>
      <c r="L3248">
        <v>2.59</v>
      </c>
      <c r="M3248">
        <v>-1.19</v>
      </c>
      <c r="N3248">
        <v>-0.6</v>
      </c>
      <c r="O3248">
        <v>0</v>
      </c>
      <c r="P3248">
        <v>0.4</v>
      </c>
      <c r="Q3248">
        <v>0.24675</v>
      </c>
      <c r="R3248">
        <v>0.33975</v>
      </c>
      <c r="S3248">
        <v>0.4551</v>
      </c>
      <c r="T3248">
        <v>0.72840000000000005</v>
      </c>
      <c r="U3248">
        <v>1.0660000000000001</v>
      </c>
      <c r="V3248">
        <v>12908.7</v>
      </c>
      <c r="W3248">
        <v>1372.78</v>
      </c>
      <c r="X3248">
        <v>89.88</v>
      </c>
    </row>
    <row r="3249" spans="1:24" x14ac:dyDescent="0.55000000000000004">
      <c r="A3249" s="5">
        <v>41109</v>
      </c>
      <c r="B3249">
        <v>0.13</v>
      </c>
      <c r="C3249">
        <v>0.09</v>
      </c>
      <c r="D3249">
        <v>0.14000000000000001</v>
      </c>
      <c r="E3249">
        <v>0.17</v>
      </c>
      <c r="F3249">
        <v>0.22</v>
      </c>
      <c r="G3249">
        <v>0.31</v>
      </c>
      <c r="H3249">
        <v>0.62</v>
      </c>
      <c r="I3249">
        <v>0.99</v>
      </c>
      <c r="J3249">
        <v>1.54</v>
      </c>
      <c r="K3249">
        <v>2.2400000000000002</v>
      </c>
      <c r="L3249">
        <v>2.61</v>
      </c>
      <c r="M3249">
        <v>-1.2</v>
      </c>
      <c r="N3249">
        <v>-0.62</v>
      </c>
      <c r="O3249">
        <v>-0.01</v>
      </c>
      <c r="P3249">
        <v>0.4</v>
      </c>
      <c r="Q3249">
        <v>0.24675</v>
      </c>
      <c r="R3249">
        <v>0.33925</v>
      </c>
      <c r="S3249">
        <v>0.4531</v>
      </c>
      <c r="T3249">
        <v>0.72789999999999999</v>
      </c>
      <c r="U3249">
        <v>1.0645</v>
      </c>
      <c r="V3249">
        <v>12943.36</v>
      </c>
      <c r="W3249">
        <v>1376.51</v>
      </c>
      <c r="X3249">
        <v>92.78</v>
      </c>
    </row>
    <row r="3250" spans="1:24" x14ac:dyDescent="0.55000000000000004">
      <c r="A3250" s="5">
        <v>41110</v>
      </c>
      <c r="B3250">
        <v>0.13</v>
      </c>
      <c r="C3250">
        <v>0.09</v>
      </c>
      <c r="D3250">
        <v>0.14000000000000001</v>
      </c>
      <c r="E3250">
        <v>0.17</v>
      </c>
      <c r="F3250">
        <v>0.22</v>
      </c>
      <c r="G3250">
        <v>0.28999999999999998</v>
      </c>
      <c r="H3250">
        <v>0.59</v>
      </c>
      <c r="I3250">
        <v>0.95</v>
      </c>
      <c r="J3250">
        <v>1.49</v>
      </c>
      <c r="K3250">
        <v>2.17</v>
      </c>
      <c r="L3250">
        <v>2.5499999999999998</v>
      </c>
      <c r="M3250">
        <v>-1.18</v>
      </c>
      <c r="N3250">
        <v>-0.67</v>
      </c>
      <c r="O3250">
        <v>-0.08</v>
      </c>
      <c r="P3250">
        <v>0.33</v>
      </c>
      <c r="Q3250">
        <v>0.24675</v>
      </c>
      <c r="R3250">
        <v>0.33925</v>
      </c>
      <c r="S3250">
        <v>0.4521</v>
      </c>
      <c r="T3250">
        <v>0.72740000000000005</v>
      </c>
      <c r="U3250">
        <v>1.0640000000000001</v>
      </c>
      <c r="V3250">
        <v>12822.57</v>
      </c>
      <c r="W3250">
        <v>1362.66</v>
      </c>
      <c r="X3250">
        <v>91.56</v>
      </c>
    </row>
    <row r="3251" spans="1:24" x14ac:dyDescent="0.55000000000000004">
      <c r="A3251" s="5">
        <v>41113</v>
      </c>
      <c r="B3251">
        <v>0.14000000000000001</v>
      </c>
      <c r="C3251">
        <v>0.1</v>
      </c>
      <c r="D3251">
        <v>0.14000000000000001</v>
      </c>
      <c r="E3251">
        <v>0.17</v>
      </c>
      <c r="F3251">
        <v>0.22</v>
      </c>
      <c r="G3251">
        <v>0.28000000000000003</v>
      </c>
      <c r="H3251">
        <v>0.56999999999999995</v>
      </c>
      <c r="I3251">
        <v>0.93</v>
      </c>
      <c r="J3251">
        <v>1.47</v>
      </c>
      <c r="K3251">
        <v>2.15</v>
      </c>
      <c r="L3251">
        <v>2.52</v>
      </c>
      <c r="M3251">
        <v>-1.18</v>
      </c>
      <c r="N3251">
        <v>-0.68</v>
      </c>
      <c r="O3251">
        <v>-0.09</v>
      </c>
      <c r="P3251">
        <v>0.32</v>
      </c>
      <c r="Q3251">
        <v>0.2462</v>
      </c>
      <c r="R3251">
        <v>0.33825</v>
      </c>
      <c r="S3251">
        <v>0.4511</v>
      </c>
      <c r="T3251">
        <v>0.72740000000000005</v>
      </c>
      <c r="U3251">
        <v>1.0629999999999999</v>
      </c>
      <c r="V3251">
        <v>12721.46</v>
      </c>
      <c r="W3251">
        <v>1350.52</v>
      </c>
      <c r="X3251">
        <v>87.77</v>
      </c>
    </row>
    <row r="3252" spans="1:24" x14ac:dyDescent="0.55000000000000004">
      <c r="A3252" s="5">
        <v>41114</v>
      </c>
      <c r="B3252">
        <v>0.15</v>
      </c>
      <c r="C3252">
        <v>0.1</v>
      </c>
      <c r="D3252">
        <v>0.15</v>
      </c>
      <c r="E3252">
        <v>0.18</v>
      </c>
      <c r="F3252">
        <v>0.22</v>
      </c>
      <c r="G3252">
        <v>0.28000000000000003</v>
      </c>
      <c r="H3252">
        <v>0.56999999999999995</v>
      </c>
      <c r="I3252">
        <v>0.91</v>
      </c>
      <c r="J3252">
        <v>1.44</v>
      </c>
      <c r="K3252">
        <v>2.11</v>
      </c>
      <c r="L3252">
        <v>2.4700000000000002</v>
      </c>
      <c r="M3252">
        <v>-1.1299999999999999</v>
      </c>
      <c r="N3252">
        <v>-0.68</v>
      </c>
      <c r="O3252">
        <v>-0.11</v>
      </c>
      <c r="P3252">
        <v>0.31</v>
      </c>
      <c r="Q3252">
        <v>0.2442</v>
      </c>
      <c r="R3252">
        <v>0.33574999999999999</v>
      </c>
      <c r="S3252">
        <v>0.4481</v>
      </c>
      <c r="T3252">
        <v>0.72640000000000005</v>
      </c>
      <c r="U3252">
        <v>1.0615000000000001</v>
      </c>
      <c r="V3252">
        <v>12617.32</v>
      </c>
      <c r="W3252">
        <v>1338.31</v>
      </c>
      <c r="X3252">
        <v>88.28</v>
      </c>
    </row>
    <row r="3253" spans="1:24" x14ac:dyDescent="0.55000000000000004">
      <c r="A3253" s="5">
        <v>41115</v>
      </c>
      <c r="B3253">
        <v>0.15</v>
      </c>
      <c r="C3253">
        <v>0.1</v>
      </c>
      <c r="D3253">
        <v>0.14000000000000001</v>
      </c>
      <c r="E3253">
        <v>0.17</v>
      </c>
      <c r="F3253">
        <v>0.22</v>
      </c>
      <c r="G3253">
        <v>0.28000000000000003</v>
      </c>
      <c r="H3253">
        <v>0.56000000000000005</v>
      </c>
      <c r="I3253">
        <v>0.91</v>
      </c>
      <c r="J3253">
        <v>1.43</v>
      </c>
      <c r="K3253">
        <v>2.11</v>
      </c>
      <c r="L3253">
        <v>2.46</v>
      </c>
      <c r="M3253">
        <v>-1.1200000000000001</v>
      </c>
      <c r="N3253">
        <v>-0.67</v>
      </c>
      <c r="O3253">
        <v>-0.1</v>
      </c>
      <c r="P3253">
        <v>0.31</v>
      </c>
      <c r="Q3253">
        <v>0.2442</v>
      </c>
      <c r="R3253">
        <v>0.33574999999999999</v>
      </c>
      <c r="S3253">
        <v>0.4481</v>
      </c>
      <c r="T3253">
        <v>0.72640000000000005</v>
      </c>
      <c r="U3253">
        <v>1.0615000000000001</v>
      </c>
      <c r="V3253">
        <v>12676.05</v>
      </c>
      <c r="W3253">
        <v>1337.89</v>
      </c>
      <c r="X3253">
        <v>88.8</v>
      </c>
    </row>
    <row r="3254" spans="1:24" x14ac:dyDescent="0.55000000000000004">
      <c r="A3254" s="5">
        <v>41116</v>
      </c>
      <c r="B3254">
        <v>0.14000000000000001</v>
      </c>
      <c r="C3254">
        <v>0.11</v>
      </c>
      <c r="D3254">
        <v>0.15</v>
      </c>
      <c r="E3254">
        <v>0.18</v>
      </c>
      <c r="F3254">
        <v>0.23</v>
      </c>
      <c r="G3254">
        <v>0.31</v>
      </c>
      <c r="H3254">
        <v>0.57999999999999996</v>
      </c>
      <c r="I3254">
        <v>0.94</v>
      </c>
      <c r="J3254">
        <v>1.45</v>
      </c>
      <c r="K3254">
        <v>2.13</v>
      </c>
      <c r="L3254">
        <v>2.4900000000000002</v>
      </c>
      <c r="M3254">
        <v>-1.1299999999999999</v>
      </c>
      <c r="N3254">
        <v>-0.66</v>
      </c>
      <c r="O3254">
        <v>-0.09</v>
      </c>
      <c r="P3254">
        <v>0.33</v>
      </c>
      <c r="Q3254">
        <v>0.2452</v>
      </c>
      <c r="R3254">
        <v>0.33875</v>
      </c>
      <c r="S3254">
        <v>0.4471</v>
      </c>
      <c r="T3254">
        <v>0.72440000000000004</v>
      </c>
      <c r="U3254">
        <v>1.0605</v>
      </c>
      <c r="V3254">
        <v>12887.93</v>
      </c>
      <c r="W3254">
        <v>1360.02</v>
      </c>
      <c r="X3254">
        <v>89.4</v>
      </c>
    </row>
    <row r="3255" spans="1:24" x14ac:dyDescent="0.55000000000000004">
      <c r="A3255" s="5">
        <v>41117</v>
      </c>
      <c r="B3255">
        <v>0.14000000000000001</v>
      </c>
      <c r="C3255">
        <v>0.11</v>
      </c>
      <c r="D3255">
        <v>0.15</v>
      </c>
      <c r="E3255">
        <v>0.17</v>
      </c>
      <c r="F3255">
        <v>0.25</v>
      </c>
      <c r="G3255">
        <v>0.34</v>
      </c>
      <c r="H3255">
        <v>0.65</v>
      </c>
      <c r="I3255">
        <v>1.04</v>
      </c>
      <c r="J3255">
        <v>1.58</v>
      </c>
      <c r="K3255">
        <v>2.27</v>
      </c>
      <c r="L3255">
        <v>2.63</v>
      </c>
      <c r="M3255">
        <v>-1.1399999999999999</v>
      </c>
      <c r="N3255">
        <v>-0.61</v>
      </c>
      <c r="O3255">
        <v>-0.01</v>
      </c>
      <c r="P3255">
        <v>0.41</v>
      </c>
      <c r="Q3255">
        <v>0.2457</v>
      </c>
      <c r="R3255">
        <v>0.33925</v>
      </c>
      <c r="S3255">
        <v>0.4466</v>
      </c>
      <c r="T3255">
        <v>0.72440000000000004</v>
      </c>
      <c r="U3255">
        <v>1.0605</v>
      </c>
      <c r="V3255">
        <v>13075.66</v>
      </c>
      <c r="W3255">
        <v>1385.97</v>
      </c>
      <c r="X3255">
        <v>90.13</v>
      </c>
    </row>
    <row r="3256" spans="1:24" x14ac:dyDescent="0.55000000000000004">
      <c r="A3256" s="5">
        <v>41120</v>
      </c>
      <c r="B3256">
        <v>0.14000000000000001</v>
      </c>
      <c r="C3256">
        <v>0.11</v>
      </c>
      <c r="D3256">
        <v>0.15</v>
      </c>
      <c r="E3256">
        <v>0.18</v>
      </c>
      <c r="F3256">
        <v>0.23</v>
      </c>
      <c r="G3256">
        <v>0.31</v>
      </c>
      <c r="H3256">
        <v>0.61</v>
      </c>
      <c r="I3256">
        <v>0.99</v>
      </c>
      <c r="J3256">
        <v>1.53</v>
      </c>
      <c r="K3256">
        <v>2.2200000000000002</v>
      </c>
      <c r="L3256">
        <v>2.58</v>
      </c>
      <c r="M3256">
        <v>-1.17</v>
      </c>
      <c r="N3256">
        <v>-0.64</v>
      </c>
      <c r="O3256">
        <v>-0.05</v>
      </c>
      <c r="P3256">
        <v>0.36</v>
      </c>
      <c r="Q3256">
        <v>0.2457</v>
      </c>
      <c r="R3256">
        <v>0.33925</v>
      </c>
      <c r="S3256">
        <v>0.4446</v>
      </c>
      <c r="T3256">
        <v>0.72640000000000005</v>
      </c>
      <c r="U3256">
        <v>1.0585</v>
      </c>
      <c r="V3256">
        <v>13073.01</v>
      </c>
      <c r="W3256">
        <v>1385.3</v>
      </c>
      <c r="X3256">
        <v>89.8</v>
      </c>
    </row>
    <row r="3257" spans="1:24" x14ac:dyDescent="0.55000000000000004">
      <c r="A3257" s="5">
        <v>41121</v>
      </c>
      <c r="B3257">
        <v>0.13</v>
      </c>
      <c r="C3257">
        <v>0.11</v>
      </c>
      <c r="D3257">
        <v>0.14000000000000001</v>
      </c>
      <c r="E3257">
        <v>0.16</v>
      </c>
      <c r="F3257">
        <v>0.23</v>
      </c>
      <c r="G3257">
        <v>0.3</v>
      </c>
      <c r="H3257">
        <v>0.6</v>
      </c>
      <c r="I3257">
        <v>0.98</v>
      </c>
      <c r="J3257">
        <v>1.51</v>
      </c>
      <c r="K3257">
        <v>2.21</v>
      </c>
      <c r="L3257">
        <v>2.56</v>
      </c>
      <c r="M3257">
        <v>-1.23</v>
      </c>
      <c r="N3257">
        <v>-0.69</v>
      </c>
      <c r="O3257">
        <v>-0.09</v>
      </c>
      <c r="P3257">
        <v>0.32</v>
      </c>
      <c r="Q3257">
        <v>0.2457</v>
      </c>
      <c r="R3257">
        <v>0.33774999999999999</v>
      </c>
      <c r="S3257">
        <v>0.44259999999999999</v>
      </c>
      <c r="T3257">
        <v>0.72589999999999999</v>
      </c>
      <c r="U3257">
        <v>1.0535000000000001</v>
      </c>
      <c r="V3257">
        <v>13008.68</v>
      </c>
      <c r="W3257">
        <v>1379.32</v>
      </c>
      <c r="X3257">
        <v>88.08</v>
      </c>
    </row>
    <row r="3258" spans="1:24" x14ac:dyDescent="0.55000000000000004">
      <c r="A3258" s="5">
        <v>41122</v>
      </c>
      <c r="B3258">
        <v>0.14000000000000001</v>
      </c>
      <c r="C3258">
        <v>0.1</v>
      </c>
      <c r="D3258">
        <v>0.14000000000000001</v>
      </c>
      <c r="E3258">
        <v>0.17</v>
      </c>
      <c r="F3258">
        <v>0.24</v>
      </c>
      <c r="G3258">
        <v>0.32</v>
      </c>
      <c r="H3258">
        <v>0.63</v>
      </c>
      <c r="I3258">
        <v>1.03</v>
      </c>
      <c r="J3258">
        <v>1.56</v>
      </c>
      <c r="K3258">
        <v>2.25</v>
      </c>
      <c r="L3258">
        <v>2.6</v>
      </c>
      <c r="M3258">
        <v>-1.22</v>
      </c>
      <c r="N3258">
        <v>-0.67</v>
      </c>
      <c r="O3258">
        <v>-7.0000000000000007E-2</v>
      </c>
      <c r="P3258">
        <v>0.34</v>
      </c>
      <c r="Q3258">
        <v>0.2447</v>
      </c>
      <c r="R3258">
        <v>0.33674999999999999</v>
      </c>
      <c r="S3258">
        <v>0.44159999999999999</v>
      </c>
      <c r="T3258">
        <v>0.72489999999999999</v>
      </c>
      <c r="U3258">
        <v>1.0469999999999999</v>
      </c>
      <c r="V3258">
        <v>12971.06</v>
      </c>
      <c r="W3258">
        <v>1375.14</v>
      </c>
      <c r="X3258">
        <v>88.99</v>
      </c>
    </row>
    <row r="3259" spans="1:24" x14ac:dyDescent="0.55000000000000004">
      <c r="A3259" s="5">
        <v>41123</v>
      </c>
      <c r="B3259">
        <v>0.14000000000000001</v>
      </c>
      <c r="C3259">
        <v>0.09</v>
      </c>
      <c r="D3259">
        <v>0.14000000000000001</v>
      </c>
      <c r="E3259">
        <v>0.17</v>
      </c>
      <c r="F3259">
        <v>0.24</v>
      </c>
      <c r="G3259">
        <v>0.31</v>
      </c>
      <c r="H3259">
        <v>0.61</v>
      </c>
      <c r="I3259">
        <v>0.98</v>
      </c>
      <c r="J3259">
        <v>1.51</v>
      </c>
      <c r="K3259">
        <v>2.2000000000000002</v>
      </c>
      <c r="L3259">
        <v>2.5499999999999998</v>
      </c>
      <c r="M3259">
        <v>-1.22</v>
      </c>
      <c r="N3259">
        <v>-0.69</v>
      </c>
      <c r="O3259">
        <v>-0.1</v>
      </c>
      <c r="P3259">
        <v>0.3</v>
      </c>
      <c r="Q3259">
        <v>0.24424999999999999</v>
      </c>
      <c r="R3259">
        <v>0.33674999999999999</v>
      </c>
      <c r="S3259">
        <v>0.44185000000000002</v>
      </c>
      <c r="T3259">
        <v>0.72514999999999996</v>
      </c>
      <c r="U3259">
        <v>1.0482</v>
      </c>
      <c r="V3259">
        <v>12878.88</v>
      </c>
      <c r="W3259">
        <v>1365</v>
      </c>
      <c r="X3259">
        <v>87.22</v>
      </c>
    </row>
    <row r="3260" spans="1:24" x14ac:dyDescent="0.55000000000000004">
      <c r="A3260" s="5">
        <v>41124</v>
      </c>
      <c r="B3260">
        <v>0.14000000000000001</v>
      </c>
      <c r="C3260">
        <v>0.09</v>
      </c>
      <c r="D3260">
        <v>0.14000000000000001</v>
      </c>
      <c r="E3260">
        <v>0.16</v>
      </c>
      <c r="F3260">
        <v>0.24</v>
      </c>
      <c r="G3260">
        <v>0.33</v>
      </c>
      <c r="H3260">
        <v>0.67</v>
      </c>
      <c r="I3260">
        <v>1.07</v>
      </c>
      <c r="J3260">
        <v>1.6</v>
      </c>
      <c r="K3260">
        <v>2.2999999999999998</v>
      </c>
      <c r="L3260">
        <v>2.65</v>
      </c>
      <c r="M3260">
        <v>-1.2</v>
      </c>
      <c r="N3260">
        <v>-0.66</v>
      </c>
      <c r="O3260">
        <v>-0.05</v>
      </c>
      <c r="P3260">
        <v>0.36</v>
      </c>
      <c r="Q3260">
        <v>0.24374999999999999</v>
      </c>
      <c r="R3260">
        <v>0.33774999999999999</v>
      </c>
      <c r="S3260">
        <v>0.43935000000000002</v>
      </c>
      <c r="T3260">
        <v>0.72365000000000002</v>
      </c>
      <c r="U3260">
        <v>1.0462</v>
      </c>
      <c r="V3260">
        <v>13096.17</v>
      </c>
      <c r="W3260">
        <v>1390.99</v>
      </c>
      <c r="X3260">
        <v>91.4</v>
      </c>
    </row>
    <row r="3261" spans="1:24" x14ac:dyDescent="0.55000000000000004">
      <c r="A3261" s="5">
        <v>41127</v>
      </c>
      <c r="B3261">
        <v>0.14000000000000001</v>
      </c>
      <c r="C3261">
        <v>0.1</v>
      </c>
      <c r="D3261">
        <v>0.14000000000000001</v>
      </c>
      <c r="E3261">
        <v>0.16</v>
      </c>
      <c r="F3261">
        <v>0.24</v>
      </c>
      <c r="G3261">
        <v>0.33</v>
      </c>
      <c r="H3261">
        <v>0.65</v>
      </c>
      <c r="I3261">
        <v>1.05</v>
      </c>
      <c r="J3261">
        <v>1.59</v>
      </c>
      <c r="K3261">
        <v>2.29</v>
      </c>
      <c r="L3261">
        <v>2.65</v>
      </c>
      <c r="M3261">
        <v>-1.24</v>
      </c>
      <c r="N3261">
        <v>-0.68</v>
      </c>
      <c r="O3261">
        <v>-0.06</v>
      </c>
      <c r="P3261">
        <v>0.35</v>
      </c>
      <c r="Q3261">
        <v>0.24324999999999999</v>
      </c>
      <c r="R3261">
        <v>0.33875</v>
      </c>
      <c r="S3261">
        <v>0.43885000000000002</v>
      </c>
      <c r="T3261">
        <v>0.72414999999999996</v>
      </c>
      <c r="U3261">
        <v>1.0471999999999999</v>
      </c>
      <c r="V3261">
        <v>13117.51</v>
      </c>
      <c r="W3261">
        <v>1394.23</v>
      </c>
      <c r="X3261">
        <v>92.3</v>
      </c>
    </row>
    <row r="3262" spans="1:24" x14ac:dyDescent="0.55000000000000004">
      <c r="A3262" s="5">
        <v>41128</v>
      </c>
      <c r="B3262">
        <v>0.13</v>
      </c>
      <c r="C3262">
        <v>0.11</v>
      </c>
      <c r="D3262">
        <v>0.14000000000000001</v>
      </c>
      <c r="E3262">
        <v>0.19</v>
      </c>
      <c r="F3262">
        <v>0.27</v>
      </c>
      <c r="G3262">
        <v>0.37</v>
      </c>
      <c r="H3262">
        <v>0.71</v>
      </c>
      <c r="I3262">
        <v>1.1299999999999999</v>
      </c>
      <c r="J3262">
        <v>1.66</v>
      </c>
      <c r="K3262">
        <v>2.37</v>
      </c>
      <c r="L3262">
        <v>2.72</v>
      </c>
      <c r="M3262">
        <v>-1.24</v>
      </c>
      <c r="N3262">
        <v>-0.65</v>
      </c>
      <c r="O3262">
        <v>-0.03</v>
      </c>
      <c r="P3262">
        <v>0.38</v>
      </c>
      <c r="Q3262">
        <v>0.24124999999999999</v>
      </c>
      <c r="R3262">
        <v>0.33474999999999999</v>
      </c>
      <c r="S3262">
        <v>0.43785000000000002</v>
      </c>
      <c r="T3262">
        <v>0.72314999999999996</v>
      </c>
      <c r="U3262">
        <v>1.0471999999999999</v>
      </c>
      <c r="V3262">
        <v>13168.6</v>
      </c>
      <c r="W3262">
        <v>1401.35</v>
      </c>
      <c r="X3262">
        <v>93.68</v>
      </c>
    </row>
    <row r="3263" spans="1:24" x14ac:dyDescent="0.55000000000000004">
      <c r="A3263" s="5">
        <v>41129</v>
      </c>
      <c r="B3263">
        <v>0.13</v>
      </c>
      <c r="C3263">
        <v>0.11</v>
      </c>
      <c r="D3263">
        <v>0.14000000000000001</v>
      </c>
      <c r="E3263">
        <v>0.19</v>
      </c>
      <c r="F3263">
        <v>0.28999999999999998</v>
      </c>
      <c r="G3263">
        <v>0.38</v>
      </c>
      <c r="H3263">
        <v>0.73</v>
      </c>
      <c r="I3263">
        <v>1.1399999999999999</v>
      </c>
      <c r="J3263">
        <v>1.68</v>
      </c>
      <c r="K3263">
        <v>2.39</v>
      </c>
      <c r="L3263">
        <v>2.75</v>
      </c>
      <c r="M3263">
        <v>-1.19</v>
      </c>
      <c r="N3263">
        <v>-0.61</v>
      </c>
      <c r="O3263">
        <v>0.01</v>
      </c>
      <c r="P3263">
        <v>0.42</v>
      </c>
      <c r="Q3263">
        <v>0.24024999999999999</v>
      </c>
      <c r="R3263">
        <v>0.33474999999999999</v>
      </c>
      <c r="S3263">
        <v>0.43675000000000003</v>
      </c>
      <c r="T3263">
        <v>0.72065000000000001</v>
      </c>
      <c r="U3263">
        <v>1.0465</v>
      </c>
      <c r="V3263">
        <v>13175.64</v>
      </c>
      <c r="W3263">
        <v>1402.22</v>
      </c>
      <c r="X3263">
        <v>93.39</v>
      </c>
    </row>
    <row r="3264" spans="1:24" x14ac:dyDescent="0.55000000000000004">
      <c r="A3264" s="5">
        <v>41130</v>
      </c>
      <c r="B3264">
        <v>0.13</v>
      </c>
      <c r="C3264">
        <v>0.11</v>
      </c>
      <c r="D3264">
        <v>0.15</v>
      </c>
      <c r="E3264">
        <v>0.2</v>
      </c>
      <c r="F3264">
        <v>0.28999999999999998</v>
      </c>
      <c r="G3264">
        <v>0.38</v>
      </c>
      <c r="H3264">
        <v>0.74</v>
      </c>
      <c r="I3264">
        <v>1.1499999999999999</v>
      </c>
      <c r="J3264">
        <v>1.69</v>
      </c>
      <c r="K3264">
        <v>2.4</v>
      </c>
      <c r="L3264">
        <v>2.78</v>
      </c>
      <c r="M3264">
        <v>-1.18</v>
      </c>
      <c r="N3264">
        <v>-0.57999999999999996</v>
      </c>
      <c r="O3264">
        <v>0.04</v>
      </c>
      <c r="P3264">
        <v>0.44</v>
      </c>
      <c r="Q3264">
        <v>0.23924999999999999</v>
      </c>
      <c r="R3264">
        <v>0.33474999999999999</v>
      </c>
      <c r="S3264">
        <v>0.4375</v>
      </c>
      <c r="T3264">
        <v>0.72165000000000001</v>
      </c>
      <c r="U3264">
        <v>1.0465</v>
      </c>
      <c r="V3264">
        <v>13165.19</v>
      </c>
      <c r="W3264">
        <v>1402.8</v>
      </c>
      <c r="X3264">
        <v>93.39</v>
      </c>
    </row>
    <row r="3265" spans="1:24" x14ac:dyDescent="0.55000000000000004">
      <c r="A3265" s="5">
        <v>41131</v>
      </c>
      <c r="B3265">
        <v>0.13</v>
      </c>
      <c r="C3265">
        <v>0.1</v>
      </c>
      <c r="D3265">
        <v>0.14000000000000001</v>
      </c>
      <c r="E3265">
        <v>0.18</v>
      </c>
      <c r="F3265">
        <v>0.27</v>
      </c>
      <c r="G3265">
        <v>0.36</v>
      </c>
      <c r="H3265">
        <v>0.71</v>
      </c>
      <c r="I3265">
        <v>1.1100000000000001</v>
      </c>
      <c r="J3265">
        <v>1.65</v>
      </c>
      <c r="K3265">
        <v>2.37</v>
      </c>
      <c r="L3265">
        <v>2.74</v>
      </c>
      <c r="M3265">
        <v>-1.19</v>
      </c>
      <c r="N3265">
        <v>-0.6</v>
      </c>
      <c r="O3265">
        <v>0.03</v>
      </c>
      <c r="P3265">
        <v>0.44</v>
      </c>
      <c r="Q3265">
        <v>0.23974999999999999</v>
      </c>
      <c r="R3265">
        <v>0.33324999999999999</v>
      </c>
      <c r="S3265">
        <v>0.437</v>
      </c>
      <c r="T3265">
        <v>0.72014999999999996</v>
      </c>
      <c r="U3265">
        <v>1.0465</v>
      </c>
      <c r="V3265">
        <v>13207.95</v>
      </c>
      <c r="W3265">
        <v>1405.87</v>
      </c>
      <c r="X3265">
        <v>92.94</v>
      </c>
    </row>
    <row r="3266" spans="1:24" x14ac:dyDescent="0.55000000000000004">
      <c r="A3266" s="5">
        <v>41134</v>
      </c>
      <c r="B3266">
        <v>0.13</v>
      </c>
      <c r="C3266">
        <v>0.11</v>
      </c>
      <c r="D3266">
        <v>0.15</v>
      </c>
      <c r="E3266">
        <v>0.19</v>
      </c>
      <c r="F3266">
        <v>0.27</v>
      </c>
      <c r="G3266">
        <v>0.36</v>
      </c>
      <c r="H3266">
        <v>0.71</v>
      </c>
      <c r="I3266">
        <v>1.1200000000000001</v>
      </c>
      <c r="J3266">
        <v>1.65</v>
      </c>
      <c r="K3266">
        <v>2.37</v>
      </c>
      <c r="L3266">
        <v>2.74</v>
      </c>
      <c r="M3266">
        <v>-1.19</v>
      </c>
      <c r="N3266">
        <v>-0.57999999999999996</v>
      </c>
      <c r="O3266">
        <v>0.05</v>
      </c>
      <c r="P3266">
        <v>0.45</v>
      </c>
      <c r="Q3266">
        <v>0.23949999999999999</v>
      </c>
      <c r="R3266">
        <v>0.33300000000000002</v>
      </c>
      <c r="S3266">
        <v>0.4345</v>
      </c>
      <c r="T3266">
        <v>0.71914999999999996</v>
      </c>
      <c r="U3266">
        <v>1.046</v>
      </c>
      <c r="V3266">
        <v>13169.43</v>
      </c>
      <c r="W3266">
        <v>1404.11</v>
      </c>
      <c r="X3266">
        <v>92.76</v>
      </c>
    </row>
    <row r="3267" spans="1:24" x14ac:dyDescent="0.55000000000000004">
      <c r="A3267" s="5">
        <v>41135</v>
      </c>
      <c r="B3267">
        <v>0.13</v>
      </c>
      <c r="C3267">
        <v>0.11</v>
      </c>
      <c r="D3267">
        <v>0.15</v>
      </c>
      <c r="E3267">
        <v>0.19</v>
      </c>
      <c r="F3267">
        <v>0.27</v>
      </c>
      <c r="G3267">
        <v>0.39</v>
      </c>
      <c r="H3267">
        <v>0.75</v>
      </c>
      <c r="I3267">
        <v>1.18</v>
      </c>
      <c r="J3267">
        <v>1.73</v>
      </c>
      <c r="K3267">
        <v>2.4500000000000002</v>
      </c>
      <c r="L3267">
        <v>2.82</v>
      </c>
      <c r="M3267">
        <v>-1.1599999999999999</v>
      </c>
      <c r="N3267">
        <v>-0.53</v>
      </c>
      <c r="O3267">
        <v>0.11</v>
      </c>
      <c r="P3267">
        <v>0.51</v>
      </c>
      <c r="Q3267">
        <v>0.23849999999999999</v>
      </c>
      <c r="R3267">
        <v>0.33300000000000002</v>
      </c>
      <c r="S3267">
        <v>0.4365</v>
      </c>
      <c r="T3267">
        <v>0.71914999999999996</v>
      </c>
      <c r="U3267">
        <v>1.046</v>
      </c>
      <c r="V3267">
        <v>13172.14</v>
      </c>
      <c r="W3267">
        <v>1403.93</v>
      </c>
      <c r="X3267">
        <v>93.4</v>
      </c>
    </row>
    <row r="3268" spans="1:24" x14ac:dyDescent="0.55000000000000004">
      <c r="A3268" s="5">
        <v>41136</v>
      </c>
      <c r="B3268">
        <v>0.13</v>
      </c>
      <c r="C3268">
        <v>0.09</v>
      </c>
      <c r="D3268">
        <v>0.14000000000000001</v>
      </c>
      <c r="E3268">
        <v>0.19</v>
      </c>
      <c r="F3268">
        <v>0.27</v>
      </c>
      <c r="G3268">
        <v>0.42</v>
      </c>
      <c r="H3268">
        <v>0.8</v>
      </c>
      <c r="I3268">
        <v>1.25</v>
      </c>
      <c r="J3268">
        <v>1.8</v>
      </c>
      <c r="K3268">
        <v>2.5299999999999998</v>
      </c>
      <c r="L3268">
        <v>2.9</v>
      </c>
      <c r="M3268">
        <v>-1.0900000000000001</v>
      </c>
      <c r="N3268">
        <v>-0.45</v>
      </c>
      <c r="O3268">
        <v>0.2</v>
      </c>
      <c r="P3268">
        <v>0.6</v>
      </c>
      <c r="Q3268">
        <v>0.23799999999999999</v>
      </c>
      <c r="R3268">
        <v>0.33300000000000002</v>
      </c>
      <c r="S3268">
        <v>0.4345</v>
      </c>
      <c r="T3268">
        <v>0.71814999999999996</v>
      </c>
      <c r="U3268">
        <v>1.0449999999999999</v>
      </c>
      <c r="V3268">
        <v>13164.78</v>
      </c>
      <c r="W3268">
        <v>1405.53</v>
      </c>
      <c r="X3268">
        <v>94.35</v>
      </c>
    </row>
    <row r="3269" spans="1:24" x14ac:dyDescent="0.55000000000000004">
      <c r="A3269" s="5">
        <v>41137</v>
      </c>
      <c r="B3269">
        <v>0.13</v>
      </c>
      <c r="C3269">
        <v>0.09</v>
      </c>
      <c r="D3269">
        <v>0.14000000000000001</v>
      </c>
      <c r="E3269">
        <v>0.2</v>
      </c>
      <c r="F3269">
        <v>0.28999999999999998</v>
      </c>
      <c r="G3269">
        <v>0.42</v>
      </c>
      <c r="H3269">
        <v>0.83</v>
      </c>
      <c r="I3269">
        <v>1.28</v>
      </c>
      <c r="J3269">
        <v>1.83</v>
      </c>
      <c r="K3269">
        <v>2.57</v>
      </c>
      <c r="L3269">
        <v>2.96</v>
      </c>
      <c r="M3269">
        <v>-1.07</v>
      </c>
      <c r="N3269">
        <v>-0.42</v>
      </c>
      <c r="O3269">
        <v>0.24</v>
      </c>
      <c r="P3269">
        <v>0.64</v>
      </c>
      <c r="Q3269">
        <v>0.23699999999999999</v>
      </c>
      <c r="R3269">
        <v>0.33300000000000002</v>
      </c>
      <c r="S3269">
        <v>0.4335</v>
      </c>
      <c r="T3269">
        <v>0.71814999999999996</v>
      </c>
      <c r="U3269">
        <v>1.044</v>
      </c>
      <c r="V3269">
        <v>13250.11</v>
      </c>
      <c r="W3269">
        <v>1415.51</v>
      </c>
      <c r="X3269">
        <v>95.66</v>
      </c>
    </row>
    <row r="3270" spans="1:24" x14ac:dyDescent="0.55000000000000004">
      <c r="A3270" s="5">
        <v>41138</v>
      </c>
      <c r="B3270">
        <v>0.13</v>
      </c>
      <c r="C3270">
        <v>0.09</v>
      </c>
      <c r="D3270">
        <v>0.14000000000000001</v>
      </c>
      <c r="E3270">
        <v>0.2</v>
      </c>
      <c r="F3270">
        <v>0.28999999999999998</v>
      </c>
      <c r="G3270">
        <v>0.42</v>
      </c>
      <c r="H3270">
        <v>0.81</v>
      </c>
      <c r="I3270">
        <v>1.27</v>
      </c>
      <c r="J3270">
        <v>1.81</v>
      </c>
      <c r="K3270">
        <v>2.5499999999999998</v>
      </c>
      <c r="L3270">
        <v>2.93</v>
      </c>
      <c r="M3270">
        <v>-1.05</v>
      </c>
      <c r="N3270">
        <v>-0.43</v>
      </c>
      <c r="O3270">
        <v>0.23</v>
      </c>
      <c r="P3270">
        <v>0.64</v>
      </c>
      <c r="Q3270">
        <v>0.23699999999999999</v>
      </c>
      <c r="R3270">
        <v>0.33300000000000002</v>
      </c>
      <c r="S3270">
        <v>0.4345</v>
      </c>
      <c r="T3270">
        <v>0.71814999999999996</v>
      </c>
      <c r="U3270">
        <v>1.044</v>
      </c>
      <c r="V3270">
        <v>13275.2</v>
      </c>
      <c r="W3270">
        <v>1418.16</v>
      </c>
      <c r="X3270">
        <v>96</v>
      </c>
    </row>
    <row r="3271" spans="1:24" x14ac:dyDescent="0.55000000000000004">
      <c r="A3271" s="5">
        <v>41141</v>
      </c>
      <c r="B3271">
        <v>0.13</v>
      </c>
      <c r="C3271">
        <v>0.11</v>
      </c>
      <c r="D3271">
        <v>0.14000000000000001</v>
      </c>
      <c r="E3271">
        <v>0.19</v>
      </c>
      <c r="F3271">
        <v>0.28999999999999998</v>
      </c>
      <c r="G3271">
        <v>0.41</v>
      </c>
      <c r="H3271">
        <v>0.8</v>
      </c>
      <c r="I3271">
        <v>1.26</v>
      </c>
      <c r="J3271">
        <v>1.82</v>
      </c>
      <c r="K3271">
        <v>2.5499999999999998</v>
      </c>
      <c r="L3271">
        <v>2.93</v>
      </c>
      <c r="M3271">
        <v>-1.04</v>
      </c>
      <c r="N3271">
        <v>-0.43</v>
      </c>
      <c r="O3271">
        <v>0.23</v>
      </c>
      <c r="P3271">
        <v>0.64</v>
      </c>
      <c r="Q3271">
        <v>0.23599999999999999</v>
      </c>
      <c r="R3271">
        <v>0.33200000000000002</v>
      </c>
      <c r="S3271">
        <v>0.4335</v>
      </c>
      <c r="T3271">
        <v>0.71814999999999996</v>
      </c>
      <c r="U3271">
        <v>1.044</v>
      </c>
      <c r="V3271">
        <v>13271.64</v>
      </c>
      <c r="W3271">
        <v>1418.13</v>
      </c>
      <c r="X3271">
        <v>96.03</v>
      </c>
    </row>
    <row r="3272" spans="1:24" x14ac:dyDescent="0.55000000000000004">
      <c r="A3272" s="5">
        <v>41142</v>
      </c>
      <c r="B3272">
        <v>0.13</v>
      </c>
      <c r="C3272">
        <v>0.11</v>
      </c>
      <c r="D3272">
        <v>0.14000000000000001</v>
      </c>
      <c r="E3272">
        <v>0.2</v>
      </c>
      <c r="F3272">
        <v>0.31</v>
      </c>
      <c r="G3272">
        <v>0.42</v>
      </c>
      <c r="H3272">
        <v>0.8</v>
      </c>
      <c r="I3272">
        <v>1.25</v>
      </c>
      <c r="J3272">
        <v>1.8</v>
      </c>
      <c r="K3272">
        <v>2.5299999999999998</v>
      </c>
      <c r="L3272">
        <v>2.9</v>
      </c>
      <c r="M3272">
        <v>-1.06</v>
      </c>
      <c r="N3272">
        <v>-0.45</v>
      </c>
      <c r="O3272">
        <v>0.21</v>
      </c>
      <c r="P3272">
        <v>0.61</v>
      </c>
      <c r="Q3272">
        <v>0.23749999999999999</v>
      </c>
      <c r="R3272">
        <v>0.33400000000000002</v>
      </c>
      <c r="S3272">
        <v>0.4335</v>
      </c>
      <c r="T3272">
        <v>0.71814999999999996</v>
      </c>
      <c r="U3272">
        <v>1.042</v>
      </c>
      <c r="V3272">
        <v>13203.58</v>
      </c>
      <c r="W3272">
        <v>1413.17</v>
      </c>
      <c r="X3272">
        <v>96.55</v>
      </c>
    </row>
    <row r="3273" spans="1:24" x14ac:dyDescent="0.55000000000000004">
      <c r="A3273" s="5">
        <v>41143</v>
      </c>
      <c r="B3273">
        <v>0.13</v>
      </c>
      <c r="C3273">
        <v>0.11</v>
      </c>
      <c r="D3273">
        <v>0.13</v>
      </c>
      <c r="E3273">
        <v>0.19</v>
      </c>
      <c r="F3273">
        <v>0.26</v>
      </c>
      <c r="G3273">
        <v>0.37</v>
      </c>
      <c r="H3273">
        <v>0.71</v>
      </c>
      <c r="I3273">
        <v>1.1599999999999999</v>
      </c>
      <c r="J3273">
        <v>1.71</v>
      </c>
      <c r="K3273">
        <v>2.44</v>
      </c>
      <c r="L3273">
        <v>2.82</v>
      </c>
      <c r="M3273">
        <v>-1.17</v>
      </c>
      <c r="N3273">
        <v>-0.55000000000000004</v>
      </c>
      <c r="O3273">
        <v>0.12</v>
      </c>
      <c r="P3273">
        <v>0.53</v>
      </c>
      <c r="Q3273">
        <v>0.23649999999999999</v>
      </c>
      <c r="R3273">
        <v>0.33400000000000002</v>
      </c>
      <c r="S3273">
        <v>0.43075000000000002</v>
      </c>
      <c r="T3273">
        <v>0.71614999999999995</v>
      </c>
      <c r="U3273">
        <v>1.0409999999999999</v>
      </c>
      <c r="V3273">
        <v>13172.76</v>
      </c>
      <c r="W3273">
        <v>1413.49</v>
      </c>
      <c r="X3273">
        <v>96.89</v>
      </c>
    </row>
    <row r="3274" spans="1:24" x14ac:dyDescent="0.55000000000000004">
      <c r="A3274" s="5">
        <v>41144</v>
      </c>
      <c r="B3274">
        <v>0.13</v>
      </c>
      <c r="C3274">
        <v>0.11</v>
      </c>
      <c r="D3274">
        <v>0.13</v>
      </c>
      <c r="E3274">
        <v>0.19</v>
      </c>
      <c r="F3274">
        <v>0.26</v>
      </c>
      <c r="G3274">
        <v>0.36</v>
      </c>
      <c r="H3274">
        <v>0.71</v>
      </c>
      <c r="I3274">
        <v>1.1299999999999999</v>
      </c>
      <c r="J3274">
        <v>1.68</v>
      </c>
      <c r="K3274">
        <v>2.41</v>
      </c>
      <c r="L3274">
        <v>2.79</v>
      </c>
      <c r="M3274">
        <v>-1.25</v>
      </c>
      <c r="N3274">
        <v>-0.62</v>
      </c>
      <c r="O3274">
        <v>0.06</v>
      </c>
      <c r="P3274">
        <v>0.48</v>
      </c>
      <c r="Q3274">
        <v>0.23549999999999999</v>
      </c>
      <c r="R3274">
        <v>0.33100000000000002</v>
      </c>
      <c r="S3274">
        <v>0.42685000000000001</v>
      </c>
      <c r="T3274">
        <v>0.71365000000000001</v>
      </c>
      <c r="U3274">
        <v>1.04</v>
      </c>
      <c r="V3274">
        <v>13057.46</v>
      </c>
      <c r="W3274">
        <v>1402.08</v>
      </c>
      <c r="X3274">
        <v>95.87</v>
      </c>
    </row>
    <row r="3275" spans="1:24" x14ac:dyDescent="0.55000000000000004">
      <c r="A3275" s="5">
        <v>41145</v>
      </c>
      <c r="B3275">
        <v>0.13</v>
      </c>
      <c r="C3275">
        <v>0.1</v>
      </c>
      <c r="D3275">
        <v>0.13</v>
      </c>
      <c r="E3275">
        <v>0.19</v>
      </c>
      <c r="F3275">
        <v>0.28000000000000003</v>
      </c>
      <c r="G3275">
        <v>0.37</v>
      </c>
      <c r="H3275">
        <v>0.72</v>
      </c>
      <c r="I3275">
        <v>1.1399999999999999</v>
      </c>
      <c r="J3275">
        <v>1.68</v>
      </c>
      <c r="K3275">
        <v>2.41</v>
      </c>
      <c r="L3275">
        <v>2.79</v>
      </c>
      <c r="M3275">
        <v>-1.22</v>
      </c>
      <c r="N3275">
        <v>-0.6</v>
      </c>
      <c r="O3275">
        <v>7.0000000000000007E-2</v>
      </c>
      <c r="P3275">
        <v>0.48</v>
      </c>
      <c r="Q3275">
        <v>0.23449999999999999</v>
      </c>
      <c r="R3275">
        <v>0.33</v>
      </c>
      <c r="S3275">
        <v>0.42485000000000001</v>
      </c>
      <c r="T3275">
        <v>0.71214999999999995</v>
      </c>
      <c r="U3275">
        <v>1.0365</v>
      </c>
      <c r="V3275">
        <v>13157.97</v>
      </c>
      <c r="W3275">
        <v>1411.13</v>
      </c>
      <c r="X3275">
        <v>95.78</v>
      </c>
    </row>
    <row r="3276" spans="1:24" x14ac:dyDescent="0.55000000000000004">
      <c r="A3276" s="5">
        <v>41148</v>
      </c>
      <c r="B3276">
        <v>0.13</v>
      </c>
      <c r="C3276">
        <v>0.11</v>
      </c>
      <c r="D3276">
        <v>0.14000000000000001</v>
      </c>
      <c r="E3276">
        <v>0.18</v>
      </c>
      <c r="F3276">
        <v>0.28000000000000003</v>
      </c>
      <c r="G3276">
        <v>0.37</v>
      </c>
      <c r="H3276">
        <v>0.7</v>
      </c>
      <c r="I3276">
        <v>1.1100000000000001</v>
      </c>
      <c r="J3276">
        <v>1.65</v>
      </c>
      <c r="K3276">
        <v>2.38</v>
      </c>
      <c r="L3276">
        <v>2.76</v>
      </c>
      <c r="M3276">
        <v>-1.27</v>
      </c>
      <c r="N3276">
        <v>-0.64</v>
      </c>
      <c r="O3276">
        <v>0.03</v>
      </c>
      <c r="P3276">
        <v>0.44</v>
      </c>
      <c r="Q3276" t="e">
        <v>#N/A</v>
      </c>
      <c r="R3276" t="e">
        <v>#N/A</v>
      </c>
      <c r="S3276" t="e">
        <v>#N/A</v>
      </c>
      <c r="T3276" t="e">
        <v>#N/A</v>
      </c>
      <c r="U3276" t="e">
        <v>#N/A</v>
      </c>
      <c r="V3276">
        <v>13124.67</v>
      </c>
      <c r="W3276">
        <v>1410.44</v>
      </c>
      <c r="X3276">
        <v>95.54</v>
      </c>
    </row>
    <row r="3277" spans="1:24" x14ac:dyDescent="0.55000000000000004">
      <c r="A3277" s="5">
        <v>41149</v>
      </c>
      <c r="B3277">
        <v>0.13</v>
      </c>
      <c r="C3277">
        <v>0.1</v>
      </c>
      <c r="D3277">
        <v>0.15</v>
      </c>
      <c r="E3277">
        <v>0.18</v>
      </c>
      <c r="F3277">
        <v>0.27</v>
      </c>
      <c r="G3277">
        <v>0.36</v>
      </c>
      <c r="H3277">
        <v>0.69</v>
      </c>
      <c r="I3277">
        <v>1.1000000000000001</v>
      </c>
      <c r="J3277">
        <v>1.64</v>
      </c>
      <c r="K3277">
        <v>2.36</v>
      </c>
      <c r="L3277">
        <v>2.75</v>
      </c>
      <c r="M3277">
        <v>-1.29</v>
      </c>
      <c r="N3277">
        <v>-0.68</v>
      </c>
      <c r="O3277">
        <v>-0.01</v>
      </c>
      <c r="P3277">
        <v>0.41</v>
      </c>
      <c r="Q3277">
        <v>0.23350000000000001</v>
      </c>
      <c r="R3277">
        <v>0.32950000000000002</v>
      </c>
      <c r="S3277">
        <v>0.42275000000000001</v>
      </c>
      <c r="T3277">
        <v>0.71065</v>
      </c>
      <c r="U3277">
        <v>1.0349999999999999</v>
      </c>
      <c r="V3277">
        <v>13102.99</v>
      </c>
      <c r="W3277">
        <v>1409.3</v>
      </c>
      <c r="X3277">
        <v>96.3</v>
      </c>
    </row>
    <row r="3278" spans="1:24" x14ac:dyDescent="0.55000000000000004">
      <c r="A3278" s="5">
        <v>41150</v>
      </c>
      <c r="B3278">
        <v>0.13</v>
      </c>
      <c r="C3278">
        <v>0.12</v>
      </c>
      <c r="D3278">
        <v>0.14000000000000001</v>
      </c>
      <c r="E3278">
        <v>0.18</v>
      </c>
      <c r="F3278">
        <v>0.27</v>
      </c>
      <c r="G3278">
        <v>0.36</v>
      </c>
      <c r="H3278">
        <v>0.69</v>
      </c>
      <c r="I3278">
        <v>1.1100000000000001</v>
      </c>
      <c r="J3278">
        <v>1.66</v>
      </c>
      <c r="K3278">
        <v>2.38</v>
      </c>
      <c r="L3278">
        <v>2.77</v>
      </c>
      <c r="M3278">
        <v>-1.26</v>
      </c>
      <c r="N3278">
        <v>-0.64</v>
      </c>
      <c r="O3278">
        <v>0.02</v>
      </c>
      <c r="P3278">
        <v>0.44</v>
      </c>
      <c r="Q3278">
        <v>0.23150000000000001</v>
      </c>
      <c r="R3278">
        <v>0.32950000000000002</v>
      </c>
      <c r="S3278">
        <v>0.42175000000000001</v>
      </c>
      <c r="T3278">
        <v>0.70914999999999995</v>
      </c>
      <c r="U3278">
        <v>1.034</v>
      </c>
      <c r="V3278">
        <v>13107.48</v>
      </c>
      <c r="W3278">
        <v>1410.49</v>
      </c>
      <c r="X3278">
        <v>95.5</v>
      </c>
    </row>
    <row r="3279" spans="1:24" x14ac:dyDescent="0.55000000000000004">
      <c r="A3279" s="5">
        <v>41151</v>
      </c>
      <c r="B3279">
        <v>0.14000000000000001</v>
      </c>
      <c r="C3279">
        <v>0.1</v>
      </c>
      <c r="D3279">
        <v>0.14000000000000001</v>
      </c>
      <c r="E3279">
        <v>0.17</v>
      </c>
      <c r="F3279">
        <v>0.27</v>
      </c>
      <c r="G3279">
        <v>0.35</v>
      </c>
      <c r="H3279">
        <v>0.66</v>
      </c>
      <c r="I3279">
        <v>1.08</v>
      </c>
      <c r="J3279">
        <v>1.63</v>
      </c>
      <c r="K3279">
        <v>2.36</v>
      </c>
      <c r="L3279">
        <v>2.75</v>
      </c>
      <c r="M3279">
        <v>-1.26</v>
      </c>
      <c r="N3279">
        <v>-0.63</v>
      </c>
      <c r="O3279">
        <v>0.05</v>
      </c>
      <c r="P3279">
        <v>0.46</v>
      </c>
      <c r="Q3279">
        <v>0.23050000000000001</v>
      </c>
      <c r="R3279">
        <v>0.32850000000000001</v>
      </c>
      <c r="S3279">
        <v>0.42075000000000001</v>
      </c>
      <c r="T3279">
        <v>0.70914999999999995</v>
      </c>
      <c r="U3279">
        <v>1.0329999999999999</v>
      </c>
      <c r="V3279">
        <v>13000.71</v>
      </c>
      <c r="W3279">
        <v>1399.48</v>
      </c>
      <c r="X3279">
        <v>94.61</v>
      </c>
    </row>
    <row r="3280" spans="1:24" x14ac:dyDescent="0.55000000000000004">
      <c r="A3280" s="5">
        <v>41152</v>
      </c>
      <c r="B3280">
        <v>0.13</v>
      </c>
      <c r="C3280">
        <v>0.09</v>
      </c>
      <c r="D3280">
        <v>0.14000000000000001</v>
      </c>
      <c r="E3280">
        <v>0.16</v>
      </c>
      <c r="F3280">
        <v>0.22</v>
      </c>
      <c r="G3280">
        <v>0.3</v>
      </c>
      <c r="H3280">
        <v>0.59</v>
      </c>
      <c r="I3280">
        <v>1.01</v>
      </c>
      <c r="J3280">
        <v>1.57</v>
      </c>
      <c r="K3280">
        <v>2.29</v>
      </c>
      <c r="L3280">
        <v>2.68</v>
      </c>
      <c r="M3280">
        <v>-1.36</v>
      </c>
      <c r="N3280">
        <v>-0.68</v>
      </c>
      <c r="O3280">
        <v>0</v>
      </c>
      <c r="P3280">
        <v>0.41</v>
      </c>
      <c r="Q3280">
        <v>0.23050000000000001</v>
      </c>
      <c r="R3280">
        <v>0.32750000000000001</v>
      </c>
      <c r="S3280">
        <v>0.41825000000000001</v>
      </c>
      <c r="T3280">
        <v>0.70765</v>
      </c>
      <c r="U3280">
        <v>1.032</v>
      </c>
      <c r="V3280">
        <v>13090.84</v>
      </c>
      <c r="W3280">
        <v>1406.58</v>
      </c>
      <c r="X3280">
        <v>96.47</v>
      </c>
    </row>
    <row r="3281" spans="1:24" x14ac:dyDescent="0.55000000000000004">
      <c r="A3281" s="5">
        <v>41155</v>
      </c>
      <c r="B3281" t="e">
        <v>#N/A</v>
      </c>
      <c r="C3281" t="e">
        <v>#N/A</v>
      </c>
      <c r="D3281" t="e">
        <v>#N/A</v>
      </c>
      <c r="E3281" t="e">
        <v>#N/A</v>
      </c>
      <c r="F3281" t="e">
        <v>#N/A</v>
      </c>
      <c r="G3281" t="e">
        <v>#N/A</v>
      </c>
      <c r="H3281" t="e">
        <v>#N/A</v>
      </c>
      <c r="I3281" t="e">
        <v>#N/A</v>
      </c>
      <c r="J3281" t="e">
        <v>#N/A</v>
      </c>
      <c r="K3281" t="e">
        <v>#N/A</v>
      </c>
      <c r="L3281" t="e">
        <v>#N/A</v>
      </c>
      <c r="M3281" t="e">
        <v>#N/A</v>
      </c>
      <c r="N3281" t="e">
        <v>#N/A</v>
      </c>
      <c r="O3281" t="e">
        <v>#N/A</v>
      </c>
      <c r="P3281" t="e">
        <v>#N/A</v>
      </c>
      <c r="Q3281">
        <v>0.23050000000000001</v>
      </c>
      <c r="R3281">
        <v>0.32650000000000001</v>
      </c>
      <c r="S3281">
        <v>0.41435</v>
      </c>
      <c r="T3281">
        <v>0.70515000000000005</v>
      </c>
      <c r="U3281">
        <v>1.0295000000000001</v>
      </c>
      <c r="V3281" t="e">
        <v>#N/A</v>
      </c>
      <c r="W3281" t="e">
        <v>#N/A</v>
      </c>
      <c r="X3281" t="e">
        <v>#N/A</v>
      </c>
    </row>
    <row r="3282" spans="1:24" x14ac:dyDescent="0.55000000000000004">
      <c r="A3282" s="5">
        <v>41156</v>
      </c>
      <c r="B3282">
        <v>0.14000000000000001</v>
      </c>
      <c r="C3282">
        <v>0.1</v>
      </c>
      <c r="D3282">
        <v>0.14000000000000001</v>
      </c>
      <c r="E3282">
        <v>0.16</v>
      </c>
      <c r="F3282">
        <v>0.23</v>
      </c>
      <c r="G3282">
        <v>0.31</v>
      </c>
      <c r="H3282">
        <v>0.62</v>
      </c>
      <c r="I3282">
        <v>1.03</v>
      </c>
      <c r="J3282">
        <v>1.59</v>
      </c>
      <c r="K3282">
        <v>2.2999999999999998</v>
      </c>
      <c r="L3282">
        <v>2.69</v>
      </c>
      <c r="M3282">
        <v>-1.35</v>
      </c>
      <c r="N3282">
        <v>-0.68</v>
      </c>
      <c r="O3282">
        <v>0</v>
      </c>
      <c r="P3282">
        <v>0.4</v>
      </c>
      <c r="Q3282">
        <v>0.22825000000000001</v>
      </c>
      <c r="R3282">
        <v>0.32524999999999998</v>
      </c>
      <c r="S3282">
        <v>0.41184999999999999</v>
      </c>
      <c r="T3282">
        <v>0.70165</v>
      </c>
      <c r="U3282">
        <v>1.0269999999999999</v>
      </c>
      <c r="V3282">
        <v>13035.94</v>
      </c>
      <c r="W3282">
        <v>1404.94</v>
      </c>
      <c r="X3282">
        <v>95.34</v>
      </c>
    </row>
    <row r="3283" spans="1:24" x14ac:dyDescent="0.55000000000000004">
      <c r="A3283" s="5">
        <v>41157</v>
      </c>
      <c r="B3283">
        <v>0.16</v>
      </c>
      <c r="C3283">
        <v>0.11</v>
      </c>
      <c r="D3283">
        <v>0.14000000000000001</v>
      </c>
      <c r="E3283">
        <v>0.17</v>
      </c>
      <c r="F3283">
        <v>0.25</v>
      </c>
      <c r="G3283">
        <v>0.32</v>
      </c>
      <c r="H3283">
        <v>0.62</v>
      </c>
      <c r="I3283">
        <v>1.04</v>
      </c>
      <c r="J3283">
        <v>1.6</v>
      </c>
      <c r="K3283">
        <v>2.3199999999999998</v>
      </c>
      <c r="L3283">
        <v>2.7</v>
      </c>
      <c r="M3283">
        <v>-1.36</v>
      </c>
      <c r="N3283">
        <v>-0.69</v>
      </c>
      <c r="O3283">
        <v>-0.01</v>
      </c>
      <c r="P3283">
        <v>0.4</v>
      </c>
      <c r="Q3283">
        <v>0.22800000000000001</v>
      </c>
      <c r="R3283">
        <v>0.32500000000000001</v>
      </c>
      <c r="S3283">
        <v>0.40984999999999999</v>
      </c>
      <c r="T3283">
        <v>0.70065</v>
      </c>
      <c r="U3283">
        <v>1.0265</v>
      </c>
      <c r="V3283">
        <v>13047.48</v>
      </c>
      <c r="W3283">
        <v>1403.44</v>
      </c>
      <c r="X3283">
        <v>95.37</v>
      </c>
    </row>
    <row r="3284" spans="1:24" x14ac:dyDescent="0.55000000000000004">
      <c r="A3284" s="5">
        <v>41158</v>
      </c>
      <c r="B3284">
        <v>0.16</v>
      </c>
      <c r="C3284">
        <v>0.11</v>
      </c>
      <c r="D3284">
        <v>0.14000000000000001</v>
      </c>
      <c r="E3284">
        <v>0.18</v>
      </c>
      <c r="F3284">
        <v>0.27</v>
      </c>
      <c r="G3284">
        <v>0.34</v>
      </c>
      <c r="H3284">
        <v>0.68</v>
      </c>
      <c r="I3284">
        <v>1.1200000000000001</v>
      </c>
      <c r="J3284">
        <v>1.68</v>
      </c>
      <c r="K3284">
        <v>2.41</v>
      </c>
      <c r="L3284">
        <v>2.8</v>
      </c>
      <c r="M3284">
        <v>-1.33</v>
      </c>
      <c r="N3284">
        <v>-0.63</v>
      </c>
      <c r="O3284">
        <v>0.05</v>
      </c>
      <c r="P3284">
        <v>0.47</v>
      </c>
      <c r="Q3284">
        <v>0.22750000000000001</v>
      </c>
      <c r="R3284">
        <v>0.32350000000000001</v>
      </c>
      <c r="S3284">
        <v>0.40834999999999999</v>
      </c>
      <c r="T3284">
        <v>0.69815000000000005</v>
      </c>
      <c r="U3284">
        <v>1.0245</v>
      </c>
      <c r="V3284">
        <v>13292</v>
      </c>
      <c r="W3284">
        <v>1432.12</v>
      </c>
      <c r="X3284">
        <v>95.58</v>
      </c>
    </row>
    <row r="3285" spans="1:24" x14ac:dyDescent="0.55000000000000004">
      <c r="A3285" s="5">
        <v>41159</v>
      </c>
      <c r="B3285">
        <v>0.15</v>
      </c>
      <c r="C3285">
        <v>0.11</v>
      </c>
      <c r="D3285">
        <v>0.14000000000000001</v>
      </c>
      <c r="E3285">
        <v>0.18</v>
      </c>
      <c r="F3285">
        <v>0.25</v>
      </c>
      <c r="G3285">
        <v>0.33</v>
      </c>
      <c r="H3285">
        <v>0.64</v>
      </c>
      <c r="I3285">
        <v>1.0900000000000001</v>
      </c>
      <c r="J3285">
        <v>1.67</v>
      </c>
      <c r="K3285">
        <v>2.42</v>
      </c>
      <c r="L3285">
        <v>2.81</v>
      </c>
      <c r="M3285">
        <v>-1.39</v>
      </c>
      <c r="N3285">
        <v>-0.68</v>
      </c>
      <c r="O3285">
        <v>0.02</v>
      </c>
      <c r="P3285">
        <v>0.44</v>
      </c>
      <c r="Q3285">
        <v>0.22800000000000001</v>
      </c>
      <c r="R3285">
        <v>0.32300000000000001</v>
      </c>
      <c r="S3285">
        <v>0.40775</v>
      </c>
      <c r="T3285">
        <v>0.69464999999999999</v>
      </c>
      <c r="U3285">
        <v>1.024</v>
      </c>
      <c r="V3285">
        <v>13306.64</v>
      </c>
      <c r="W3285">
        <v>1437.92</v>
      </c>
      <c r="X3285">
        <v>96.41</v>
      </c>
    </row>
    <row r="3286" spans="1:24" x14ac:dyDescent="0.55000000000000004">
      <c r="A3286" s="5">
        <v>41162</v>
      </c>
      <c r="B3286">
        <v>0.15</v>
      </c>
      <c r="C3286">
        <v>0.1</v>
      </c>
      <c r="D3286">
        <v>0.14000000000000001</v>
      </c>
      <c r="E3286">
        <v>0.18</v>
      </c>
      <c r="F3286">
        <v>0.25</v>
      </c>
      <c r="G3286">
        <v>0.33</v>
      </c>
      <c r="H3286">
        <v>0.66</v>
      </c>
      <c r="I3286">
        <v>1.1000000000000001</v>
      </c>
      <c r="J3286">
        <v>1.68</v>
      </c>
      <c r="K3286">
        <v>2.4300000000000002</v>
      </c>
      <c r="L3286">
        <v>2.83</v>
      </c>
      <c r="M3286">
        <v>-1.42</v>
      </c>
      <c r="N3286">
        <v>-0.68</v>
      </c>
      <c r="O3286">
        <v>0.01</v>
      </c>
      <c r="P3286">
        <v>0.43</v>
      </c>
      <c r="Q3286">
        <v>0.22800000000000001</v>
      </c>
      <c r="R3286">
        <v>0.32150000000000001</v>
      </c>
      <c r="S3286">
        <v>0.40425</v>
      </c>
      <c r="T3286">
        <v>0.69064999999999999</v>
      </c>
      <c r="U3286">
        <v>1.0175000000000001</v>
      </c>
      <c r="V3286">
        <v>13254.29</v>
      </c>
      <c r="W3286">
        <v>1429.08</v>
      </c>
      <c r="X3286">
        <v>96.52</v>
      </c>
    </row>
    <row r="3287" spans="1:24" x14ac:dyDescent="0.55000000000000004">
      <c r="A3287" s="5">
        <v>41163</v>
      </c>
      <c r="B3287">
        <v>0.15</v>
      </c>
      <c r="C3287">
        <v>0.1</v>
      </c>
      <c r="D3287">
        <v>0.14000000000000001</v>
      </c>
      <c r="E3287">
        <v>0.18</v>
      </c>
      <c r="F3287">
        <v>0.25</v>
      </c>
      <c r="G3287">
        <v>0.33</v>
      </c>
      <c r="H3287">
        <v>0.67</v>
      </c>
      <c r="I3287">
        <v>1.1200000000000001</v>
      </c>
      <c r="J3287">
        <v>1.7</v>
      </c>
      <c r="K3287">
        <v>2.44</v>
      </c>
      <c r="L3287">
        <v>2.84</v>
      </c>
      <c r="M3287">
        <v>-1.44</v>
      </c>
      <c r="N3287">
        <v>-0.68</v>
      </c>
      <c r="O3287">
        <v>0.02</v>
      </c>
      <c r="P3287">
        <v>0.43</v>
      </c>
      <c r="Q3287">
        <v>0.22675000000000001</v>
      </c>
      <c r="R3287">
        <v>0.31874999999999998</v>
      </c>
      <c r="S3287">
        <v>0.39874999999999999</v>
      </c>
      <c r="T3287">
        <v>0.68689999999999996</v>
      </c>
      <c r="U3287">
        <v>1.0145</v>
      </c>
      <c r="V3287">
        <v>13323.36</v>
      </c>
      <c r="W3287">
        <v>1433.56</v>
      </c>
      <c r="X3287">
        <v>97.03</v>
      </c>
    </row>
    <row r="3288" spans="1:24" x14ac:dyDescent="0.55000000000000004">
      <c r="A3288" s="5">
        <v>41164</v>
      </c>
      <c r="B3288">
        <v>0.15</v>
      </c>
      <c r="C3288">
        <v>0.1</v>
      </c>
      <c r="D3288">
        <v>0.13</v>
      </c>
      <c r="E3288">
        <v>0.18</v>
      </c>
      <c r="F3288">
        <v>0.25</v>
      </c>
      <c r="G3288">
        <v>0.33</v>
      </c>
      <c r="H3288">
        <v>0.7</v>
      </c>
      <c r="I3288">
        <v>1.17</v>
      </c>
      <c r="J3288">
        <v>1.77</v>
      </c>
      <c r="K3288">
        <v>2.52</v>
      </c>
      <c r="L3288">
        <v>2.92</v>
      </c>
      <c r="M3288">
        <v>-1.42</v>
      </c>
      <c r="N3288">
        <v>-0.61</v>
      </c>
      <c r="O3288">
        <v>0.1</v>
      </c>
      <c r="P3288">
        <v>0.52</v>
      </c>
      <c r="Q3288">
        <v>0.22375</v>
      </c>
      <c r="R3288">
        <v>0.31524999999999997</v>
      </c>
      <c r="S3288">
        <v>0.39424999999999999</v>
      </c>
      <c r="T3288">
        <v>0.68340000000000001</v>
      </c>
      <c r="U3288">
        <v>1.008</v>
      </c>
      <c r="V3288">
        <v>13333.35</v>
      </c>
      <c r="W3288">
        <v>1436.56</v>
      </c>
      <c r="X3288">
        <v>97.02</v>
      </c>
    </row>
    <row r="3289" spans="1:24" x14ac:dyDescent="0.55000000000000004">
      <c r="A3289" s="5">
        <v>41165</v>
      </c>
      <c r="B3289">
        <v>0.15</v>
      </c>
      <c r="C3289">
        <v>0.1</v>
      </c>
      <c r="D3289">
        <v>0.13</v>
      </c>
      <c r="E3289">
        <v>0.17</v>
      </c>
      <c r="F3289">
        <v>0.24</v>
      </c>
      <c r="G3289">
        <v>0.32</v>
      </c>
      <c r="H3289">
        <v>0.65</v>
      </c>
      <c r="I3289">
        <v>1.1200000000000001</v>
      </c>
      <c r="J3289">
        <v>1.75</v>
      </c>
      <c r="K3289">
        <v>2.5299999999999998</v>
      </c>
      <c r="L3289">
        <v>2.95</v>
      </c>
      <c r="M3289">
        <v>-1.58</v>
      </c>
      <c r="N3289">
        <v>-0.72</v>
      </c>
      <c r="O3289">
        <v>0.03</v>
      </c>
      <c r="P3289">
        <v>0.44</v>
      </c>
      <c r="Q3289">
        <v>0.22075</v>
      </c>
      <c r="R3289">
        <v>0.30975000000000003</v>
      </c>
      <c r="S3289">
        <v>0.38874999999999998</v>
      </c>
      <c r="T3289">
        <v>0.6794</v>
      </c>
      <c r="U3289">
        <v>1.004</v>
      </c>
      <c r="V3289">
        <v>13539.86</v>
      </c>
      <c r="W3289">
        <v>1459.99</v>
      </c>
      <c r="X3289">
        <v>98.3</v>
      </c>
    </row>
    <row r="3290" spans="1:24" x14ac:dyDescent="0.55000000000000004">
      <c r="A3290" s="5">
        <v>41166</v>
      </c>
      <c r="B3290">
        <v>0.16</v>
      </c>
      <c r="C3290">
        <v>0.11</v>
      </c>
      <c r="D3290">
        <v>0.13</v>
      </c>
      <c r="E3290">
        <v>0.18</v>
      </c>
      <c r="F3290">
        <v>0.27</v>
      </c>
      <c r="G3290">
        <v>0.35</v>
      </c>
      <c r="H3290">
        <v>0.72</v>
      </c>
      <c r="I3290">
        <v>1.23</v>
      </c>
      <c r="J3290">
        <v>1.88</v>
      </c>
      <c r="K3290">
        <v>2.68</v>
      </c>
      <c r="L3290">
        <v>3.09</v>
      </c>
      <c r="M3290">
        <v>-1.67</v>
      </c>
      <c r="N3290">
        <v>-0.76</v>
      </c>
      <c r="O3290">
        <v>0.02</v>
      </c>
      <c r="P3290">
        <v>0.43</v>
      </c>
      <c r="Q3290">
        <v>0.22</v>
      </c>
      <c r="R3290">
        <v>0.30449999999999999</v>
      </c>
      <c r="S3290">
        <v>0.38524999999999998</v>
      </c>
      <c r="T3290">
        <v>0.67290000000000005</v>
      </c>
      <c r="U3290">
        <v>0.997</v>
      </c>
      <c r="V3290">
        <v>13593.37</v>
      </c>
      <c r="W3290">
        <v>1465.77</v>
      </c>
      <c r="X3290">
        <v>98.94</v>
      </c>
    </row>
    <row r="3291" spans="1:24" x14ac:dyDescent="0.55000000000000004">
      <c r="A3291" s="5">
        <v>41169</v>
      </c>
      <c r="B3291">
        <v>0.16</v>
      </c>
      <c r="C3291">
        <v>0.11</v>
      </c>
      <c r="D3291">
        <v>0.13</v>
      </c>
      <c r="E3291">
        <v>0.18</v>
      </c>
      <c r="F3291">
        <v>0.25</v>
      </c>
      <c r="G3291">
        <v>0.36</v>
      </c>
      <c r="H3291">
        <v>0.73</v>
      </c>
      <c r="I3291">
        <v>1.22</v>
      </c>
      <c r="J3291">
        <v>1.85</v>
      </c>
      <c r="K3291">
        <v>2.64</v>
      </c>
      <c r="L3291">
        <v>3.03</v>
      </c>
      <c r="M3291">
        <v>-1.58</v>
      </c>
      <c r="N3291">
        <v>-0.74</v>
      </c>
      <c r="O3291">
        <v>0.04</v>
      </c>
      <c r="P3291">
        <v>0.43</v>
      </c>
      <c r="Q3291">
        <v>0.219</v>
      </c>
      <c r="R3291">
        <v>0.30149999999999999</v>
      </c>
      <c r="S3291">
        <v>0.38074999999999998</v>
      </c>
      <c r="T3291">
        <v>0.66690000000000005</v>
      </c>
      <c r="U3291">
        <v>0.99199999999999999</v>
      </c>
      <c r="V3291">
        <v>13553.1</v>
      </c>
      <c r="W3291">
        <v>1461.19</v>
      </c>
      <c r="X3291">
        <v>96.51</v>
      </c>
    </row>
    <row r="3292" spans="1:24" x14ac:dyDescent="0.55000000000000004">
      <c r="A3292" s="5">
        <v>41170</v>
      </c>
      <c r="B3292">
        <v>0.16</v>
      </c>
      <c r="C3292">
        <v>0.1</v>
      </c>
      <c r="D3292">
        <v>0.13</v>
      </c>
      <c r="E3292">
        <v>0.18</v>
      </c>
      <c r="F3292">
        <v>0.25</v>
      </c>
      <c r="G3292">
        <v>0.35</v>
      </c>
      <c r="H3292">
        <v>0.71</v>
      </c>
      <c r="I3292">
        <v>1.19</v>
      </c>
      <c r="J3292">
        <v>1.82</v>
      </c>
      <c r="K3292">
        <v>2.61</v>
      </c>
      <c r="L3292">
        <v>3</v>
      </c>
      <c r="M3292">
        <v>-1.52</v>
      </c>
      <c r="N3292">
        <v>-0.73</v>
      </c>
      <c r="O3292">
        <v>0.04</v>
      </c>
      <c r="P3292">
        <v>0.44</v>
      </c>
      <c r="Q3292">
        <v>0.2185</v>
      </c>
      <c r="R3292">
        <v>0.30049999999999999</v>
      </c>
      <c r="S3292">
        <v>0.37874999999999998</v>
      </c>
      <c r="T3292">
        <v>0.66439999999999999</v>
      </c>
      <c r="U3292">
        <v>0.98950000000000005</v>
      </c>
      <c r="V3292">
        <v>13564.64</v>
      </c>
      <c r="W3292">
        <v>1459.32</v>
      </c>
      <c r="X3292">
        <v>95.25</v>
      </c>
    </row>
    <row r="3293" spans="1:24" x14ac:dyDescent="0.55000000000000004">
      <c r="A3293" s="5">
        <v>41171</v>
      </c>
      <c r="B3293">
        <v>0.15</v>
      </c>
      <c r="C3293">
        <v>0.11</v>
      </c>
      <c r="D3293">
        <v>0.14000000000000001</v>
      </c>
      <c r="E3293">
        <v>0.18</v>
      </c>
      <c r="F3293">
        <v>0.27</v>
      </c>
      <c r="G3293">
        <v>0.35</v>
      </c>
      <c r="H3293">
        <v>0.7</v>
      </c>
      <c r="I3293">
        <v>1.18</v>
      </c>
      <c r="J3293">
        <v>1.79</v>
      </c>
      <c r="K3293">
        <v>2.58</v>
      </c>
      <c r="L3293">
        <v>2.97</v>
      </c>
      <c r="M3293">
        <v>-1.49</v>
      </c>
      <c r="N3293">
        <v>-0.75</v>
      </c>
      <c r="O3293">
        <v>0.01</v>
      </c>
      <c r="P3293">
        <v>0.42</v>
      </c>
      <c r="Q3293">
        <v>0.2185</v>
      </c>
      <c r="R3293">
        <v>0.30025000000000002</v>
      </c>
      <c r="S3293">
        <v>0.37574999999999997</v>
      </c>
      <c r="T3293">
        <v>0.65939999999999999</v>
      </c>
      <c r="U3293">
        <v>0.98750000000000004</v>
      </c>
      <c r="V3293">
        <v>13577.96</v>
      </c>
      <c r="W3293">
        <v>1461.05</v>
      </c>
      <c r="X3293">
        <v>91.97</v>
      </c>
    </row>
    <row r="3294" spans="1:24" x14ac:dyDescent="0.55000000000000004">
      <c r="A3294" s="5">
        <v>41172</v>
      </c>
      <c r="B3294">
        <v>0.16</v>
      </c>
      <c r="C3294">
        <v>0.11</v>
      </c>
      <c r="D3294">
        <v>0.14000000000000001</v>
      </c>
      <c r="E3294">
        <v>0.18</v>
      </c>
      <c r="F3294">
        <v>0.27</v>
      </c>
      <c r="G3294">
        <v>0.36</v>
      </c>
      <c r="H3294">
        <v>0.7</v>
      </c>
      <c r="I3294">
        <v>1.18</v>
      </c>
      <c r="J3294">
        <v>1.8</v>
      </c>
      <c r="K3294">
        <v>2.58</v>
      </c>
      <c r="L3294">
        <v>2.96</v>
      </c>
      <c r="M3294">
        <v>-1.51</v>
      </c>
      <c r="N3294">
        <v>-0.7</v>
      </c>
      <c r="O3294">
        <v>0.05</v>
      </c>
      <c r="P3294">
        <v>0.46</v>
      </c>
      <c r="Q3294">
        <v>0.2165</v>
      </c>
      <c r="R3294">
        <v>0.29825000000000002</v>
      </c>
      <c r="S3294">
        <v>0.373</v>
      </c>
      <c r="T3294">
        <v>0.65764999999999996</v>
      </c>
      <c r="U3294">
        <v>0.98524999999999996</v>
      </c>
      <c r="V3294">
        <v>13596.93</v>
      </c>
      <c r="W3294">
        <v>1460.26</v>
      </c>
      <c r="X3294">
        <v>92.14</v>
      </c>
    </row>
    <row r="3295" spans="1:24" x14ac:dyDescent="0.55000000000000004">
      <c r="A3295" s="5">
        <v>41173</v>
      </c>
      <c r="B3295">
        <v>0.15</v>
      </c>
      <c r="C3295">
        <v>0.11</v>
      </c>
      <c r="D3295">
        <v>0.14000000000000001</v>
      </c>
      <c r="E3295">
        <v>0.18</v>
      </c>
      <c r="F3295">
        <v>0.27</v>
      </c>
      <c r="G3295">
        <v>0.36</v>
      </c>
      <c r="H3295">
        <v>0.68</v>
      </c>
      <c r="I3295">
        <v>1.1399999999999999</v>
      </c>
      <c r="J3295">
        <v>1.77</v>
      </c>
      <c r="K3295">
        <v>2.57</v>
      </c>
      <c r="L3295">
        <v>2.95</v>
      </c>
      <c r="M3295">
        <v>-1.5</v>
      </c>
      <c r="N3295">
        <v>-0.71</v>
      </c>
      <c r="O3295">
        <v>0.05</v>
      </c>
      <c r="P3295">
        <v>0.46</v>
      </c>
      <c r="Q3295">
        <v>0.2165</v>
      </c>
      <c r="R3295">
        <v>0.29675000000000001</v>
      </c>
      <c r="S3295">
        <v>0.36925000000000002</v>
      </c>
      <c r="T3295">
        <v>0.65539999999999998</v>
      </c>
      <c r="U3295">
        <v>0.98450000000000004</v>
      </c>
      <c r="V3295">
        <v>13579.47</v>
      </c>
      <c r="W3295">
        <v>1460.15</v>
      </c>
      <c r="X3295">
        <v>92.64</v>
      </c>
    </row>
    <row r="3296" spans="1:24" x14ac:dyDescent="0.55000000000000004">
      <c r="A3296" s="5">
        <v>41176</v>
      </c>
      <c r="B3296">
        <v>0.16</v>
      </c>
      <c r="C3296">
        <v>0.11</v>
      </c>
      <c r="D3296">
        <v>0.14000000000000001</v>
      </c>
      <c r="E3296">
        <v>0.18</v>
      </c>
      <c r="F3296">
        <v>0.27</v>
      </c>
      <c r="G3296">
        <v>0.35</v>
      </c>
      <c r="H3296">
        <v>0.68</v>
      </c>
      <c r="I3296">
        <v>1.1200000000000001</v>
      </c>
      <c r="J3296">
        <v>1.74</v>
      </c>
      <c r="K3296">
        <v>2.5299999999999998</v>
      </c>
      <c r="L3296">
        <v>2.91</v>
      </c>
      <c r="M3296">
        <v>-1.47</v>
      </c>
      <c r="N3296">
        <v>-0.73</v>
      </c>
      <c r="O3296">
        <v>0.04</v>
      </c>
      <c r="P3296">
        <v>0.47</v>
      </c>
      <c r="Q3296">
        <v>0.2165</v>
      </c>
      <c r="R3296">
        <v>0.29575000000000001</v>
      </c>
      <c r="S3296">
        <v>0.36725000000000002</v>
      </c>
      <c r="T3296">
        <v>0.65115000000000001</v>
      </c>
      <c r="U3296">
        <v>0.98224999999999996</v>
      </c>
      <c r="V3296">
        <v>13558.92</v>
      </c>
      <c r="W3296">
        <v>1456.89</v>
      </c>
      <c r="X3296">
        <v>91.68</v>
      </c>
    </row>
    <row r="3297" spans="1:24" x14ac:dyDescent="0.55000000000000004">
      <c r="A3297" s="5">
        <v>41177</v>
      </c>
      <c r="B3297">
        <v>0.15</v>
      </c>
      <c r="C3297">
        <v>0.11</v>
      </c>
      <c r="D3297">
        <v>0.15</v>
      </c>
      <c r="E3297">
        <v>0.18</v>
      </c>
      <c r="F3297">
        <v>0.27</v>
      </c>
      <c r="G3297">
        <v>0.35</v>
      </c>
      <c r="H3297">
        <v>0.66</v>
      </c>
      <c r="I3297">
        <v>1.08</v>
      </c>
      <c r="J3297">
        <v>1.7</v>
      </c>
      <c r="K3297">
        <v>2.4700000000000002</v>
      </c>
      <c r="L3297">
        <v>2.86</v>
      </c>
      <c r="M3297">
        <v>-1.49</v>
      </c>
      <c r="N3297">
        <v>-0.74</v>
      </c>
      <c r="O3297">
        <v>0.01</v>
      </c>
      <c r="P3297">
        <v>0.43</v>
      </c>
      <c r="Q3297">
        <v>0.2155</v>
      </c>
      <c r="R3297">
        <v>0.29425000000000001</v>
      </c>
      <c r="S3297">
        <v>0.36349999999999999</v>
      </c>
      <c r="T3297">
        <v>0.64564999999999995</v>
      </c>
      <c r="U3297">
        <v>0.97824999999999995</v>
      </c>
      <c r="V3297">
        <v>13457.55</v>
      </c>
      <c r="W3297">
        <v>1441.59</v>
      </c>
      <c r="X3297">
        <v>91.07</v>
      </c>
    </row>
    <row r="3298" spans="1:24" x14ac:dyDescent="0.55000000000000004">
      <c r="A3298" s="5">
        <v>41178</v>
      </c>
      <c r="B3298">
        <v>0.15</v>
      </c>
      <c r="C3298">
        <v>0.11</v>
      </c>
      <c r="D3298">
        <v>0.13</v>
      </c>
      <c r="E3298">
        <v>0.17</v>
      </c>
      <c r="F3298">
        <v>0.26</v>
      </c>
      <c r="G3298">
        <v>0.34</v>
      </c>
      <c r="H3298">
        <v>0.63</v>
      </c>
      <c r="I3298">
        <v>1.03</v>
      </c>
      <c r="J3298">
        <v>1.64</v>
      </c>
      <c r="K3298">
        <v>2.4</v>
      </c>
      <c r="L3298">
        <v>2.79</v>
      </c>
      <c r="M3298">
        <v>-1.46</v>
      </c>
      <c r="N3298">
        <v>-0.77</v>
      </c>
      <c r="O3298">
        <v>-0.04</v>
      </c>
      <c r="P3298">
        <v>0.39</v>
      </c>
      <c r="Q3298">
        <v>0.2155</v>
      </c>
      <c r="R3298">
        <v>0.29475000000000001</v>
      </c>
      <c r="S3298">
        <v>0.36225000000000002</v>
      </c>
      <c r="T3298">
        <v>0.64290000000000003</v>
      </c>
      <c r="U3298">
        <v>0.97499999999999998</v>
      </c>
      <c r="V3298">
        <v>13413.51</v>
      </c>
      <c r="W3298">
        <v>1433.32</v>
      </c>
      <c r="X3298">
        <v>89.92</v>
      </c>
    </row>
    <row r="3299" spans="1:24" x14ac:dyDescent="0.55000000000000004">
      <c r="A3299" s="5">
        <v>41179</v>
      </c>
      <c r="B3299">
        <v>0.14000000000000001</v>
      </c>
      <c r="C3299">
        <v>0.09</v>
      </c>
      <c r="D3299">
        <v>0.14000000000000001</v>
      </c>
      <c r="E3299">
        <v>0.16</v>
      </c>
      <c r="F3299">
        <v>0.25</v>
      </c>
      <c r="G3299">
        <v>0.34</v>
      </c>
      <c r="H3299">
        <v>0.64</v>
      </c>
      <c r="I3299">
        <v>1.05</v>
      </c>
      <c r="J3299">
        <v>1.66</v>
      </c>
      <c r="K3299">
        <v>2.4300000000000002</v>
      </c>
      <c r="L3299">
        <v>2.83</v>
      </c>
      <c r="M3299">
        <v>-1.47</v>
      </c>
      <c r="N3299">
        <v>-0.78</v>
      </c>
      <c r="O3299">
        <v>-0.02</v>
      </c>
      <c r="P3299">
        <v>0.41</v>
      </c>
      <c r="Q3299">
        <v>0.2145</v>
      </c>
      <c r="R3299">
        <v>0.29375000000000001</v>
      </c>
      <c r="S3299">
        <v>0.36025000000000001</v>
      </c>
      <c r="T3299">
        <v>0.64065000000000005</v>
      </c>
      <c r="U3299">
        <v>0.97575000000000001</v>
      </c>
      <c r="V3299">
        <v>13485.97</v>
      </c>
      <c r="W3299">
        <v>1447.15</v>
      </c>
      <c r="X3299">
        <v>91.89</v>
      </c>
    </row>
    <row r="3300" spans="1:24" x14ac:dyDescent="0.55000000000000004">
      <c r="A3300" s="5">
        <v>41180</v>
      </c>
      <c r="B3300">
        <v>0.09</v>
      </c>
      <c r="C3300">
        <v>0.1</v>
      </c>
      <c r="D3300">
        <v>0.14000000000000001</v>
      </c>
      <c r="E3300">
        <v>0.17</v>
      </c>
      <c r="F3300">
        <v>0.23</v>
      </c>
      <c r="G3300">
        <v>0.31</v>
      </c>
      <c r="H3300">
        <v>0.62</v>
      </c>
      <c r="I3300">
        <v>1.04</v>
      </c>
      <c r="J3300">
        <v>1.65</v>
      </c>
      <c r="K3300">
        <v>2.42</v>
      </c>
      <c r="L3300">
        <v>2.82</v>
      </c>
      <c r="M3300">
        <v>-1.49</v>
      </c>
      <c r="N3300">
        <v>-0.77</v>
      </c>
      <c r="O3300">
        <v>-0.01</v>
      </c>
      <c r="P3300">
        <v>0.43</v>
      </c>
      <c r="Q3300">
        <v>0.21425</v>
      </c>
      <c r="R3300">
        <v>0.29099999999999998</v>
      </c>
      <c r="S3300">
        <v>0.35849999999999999</v>
      </c>
      <c r="T3300">
        <v>0.63590000000000002</v>
      </c>
      <c r="U3300">
        <v>0.97299999999999998</v>
      </c>
      <c r="V3300">
        <v>13437.13</v>
      </c>
      <c r="W3300">
        <v>1440.67</v>
      </c>
      <c r="X3300">
        <v>92.18</v>
      </c>
    </row>
    <row r="3301" spans="1:24" x14ac:dyDescent="0.55000000000000004">
      <c r="A3301" s="5">
        <v>41183</v>
      </c>
      <c r="B3301">
        <v>0.15</v>
      </c>
      <c r="C3301">
        <v>0.09</v>
      </c>
      <c r="D3301">
        <v>0.14000000000000001</v>
      </c>
      <c r="E3301">
        <v>0.17</v>
      </c>
      <c r="F3301">
        <v>0.25</v>
      </c>
      <c r="G3301">
        <v>0.31</v>
      </c>
      <c r="H3301">
        <v>0.62</v>
      </c>
      <c r="I3301">
        <v>1.04</v>
      </c>
      <c r="J3301">
        <v>1.64</v>
      </c>
      <c r="K3301">
        <v>2.41</v>
      </c>
      <c r="L3301">
        <v>2.81</v>
      </c>
      <c r="M3301">
        <v>-1.49</v>
      </c>
      <c r="N3301">
        <v>-0.78</v>
      </c>
      <c r="O3301">
        <v>-0.02</v>
      </c>
      <c r="P3301">
        <v>0.42</v>
      </c>
      <c r="Q3301">
        <v>0.2135</v>
      </c>
      <c r="R3301">
        <v>0.28625</v>
      </c>
      <c r="S3301">
        <v>0.35525000000000001</v>
      </c>
      <c r="T3301">
        <v>0.63065000000000004</v>
      </c>
      <c r="U3301">
        <v>0.96675</v>
      </c>
      <c r="V3301">
        <v>13515.11</v>
      </c>
      <c r="W3301">
        <v>1444.49</v>
      </c>
      <c r="X3301">
        <v>92.44</v>
      </c>
    </row>
    <row r="3302" spans="1:24" x14ac:dyDescent="0.55000000000000004">
      <c r="A3302" s="5">
        <v>41184</v>
      </c>
      <c r="B3302">
        <v>0.16</v>
      </c>
      <c r="C3302">
        <v>0.09</v>
      </c>
      <c r="D3302">
        <v>0.14000000000000001</v>
      </c>
      <c r="E3302">
        <v>0.16</v>
      </c>
      <c r="F3302">
        <v>0.23</v>
      </c>
      <c r="G3302">
        <v>0.31</v>
      </c>
      <c r="H3302">
        <v>0.61</v>
      </c>
      <c r="I3302">
        <v>1.03</v>
      </c>
      <c r="J3302">
        <v>1.64</v>
      </c>
      <c r="K3302">
        <v>2.41</v>
      </c>
      <c r="L3302">
        <v>2.81</v>
      </c>
      <c r="M3302">
        <v>-1.51</v>
      </c>
      <c r="N3302">
        <v>-0.83</v>
      </c>
      <c r="O3302">
        <v>-7.0000000000000007E-2</v>
      </c>
      <c r="P3302">
        <v>0.37</v>
      </c>
      <c r="Q3302">
        <v>0.2145</v>
      </c>
      <c r="R3302">
        <v>0.28549999999999998</v>
      </c>
      <c r="S3302">
        <v>0.35399999999999998</v>
      </c>
      <c r="T3302">
        <v>0.62590000000000001</v>
      </c>
      <c r="U3302">
        <v>0.96150000000000002</v>
      </c>
      <c r="V3302">
        <v>13482.36</v>
      </c>
      <c r="W3302">
        <v>1445.75</v>
      </c>
      <c r="X3302">
        <v>91.88</v>
      </c>
    </row>
    <row r="3303" spans="1:24" x14ac:dyDescent="0.55000000000000004">
      <c r="A3303" s="5">
        <v>41185</v>
      </c>
      <c r="B3303">
        <v>0.16</v>
      </c>
      <c r="C3303">
        <v>0.09</v>
      </c>
      <c r="D3303">
        <v>0.14000000000000001</v>
      </c>
      <c r="E3303">
        <v>0.16</v>
      </c>
      <c r="F3303">
        <v>0.23</v>
      </c>
      <c r="G3303">
        <v>0.31</v>
      </c>
      <c r="H3303">
        <v>0.61</v>
      </c>
      <c r="I3303">
        <v>1.02</v>
      </c>
      <c r="J3303">
        <v>1.64</v>
      </c>
      <c r="K3303">
        <v>2.42</v>
      </c>
      <c r="L3303">
        <v>2.82</v>
      </c>
      <c r="M3303">
        <v>-1.57</v>
      </c>
      <c r="N3303">
        <v>-0.83</v>
      </c>
      <c r="O3303">
        <v>-0.08</v>
      </c>
      <c r="P3303">
        <v>0.35</v>
      </c>
      <c r="Q3303">
        <v>0.2185</v>
      </c>
      <c r="R3303">
        <v>0.28749999999999998</v>
      </c>
      <c r="S3303">
        <v>0.35249999999999998</v>
      </c>
      <c r="T3303">
        <v>0.62239999999999995</v>
      </c>
      <c r="U3303">
        <v>0.95899999999999996</v>
      </c>
      <c r="V3303">
        <v>13494.61</v>
      </c>
      <c r="W3303">
        <v>1450.99</v>
      </c>
      <c r="X3303">
        <v>88.19</v>
      </c>
    </row>
    <row r="3304" spans="1:24" x14ac:dyDescent="0.55000000000000004">
      <c r="A3304" s="5">
        <v>41186</v>
      </c>
      <c r="B3304">
        <v>0.15</v>
      </c>
      <c r="C3304">
        <v>0.1</v>
      </c>
      <c r="D3304">
        <v>0.14000000000000001</v>
      </c>
      <c r="E3304">
        <v>0.18</v>
      </c>
      <c r="F3304">
        <v>0.23</v>
      </c>
      <c r="G3304">
        <v>0.32</v>
      </c>
      <c r="H3304">
        <v>0.63</v>
      </c>
      <c r="I3304">
        <v>1.07</v>
      </c>
      <c r="J3304">
        <v>1.7</v>
      </c>
      <c r="K3304">
        <v>2.48</v>
      </c>
      <c r="L3304">
        <v>2.89</v>
      </c>
      <c r="M3304">
        <v>-1.62</v>
      </c>
      <c r="N3304">
        <v>-0.86</v>
      </c>
      <c r="O3304">
        <v>-0.09</v>
      </c>
      <c r="P3304">
        <v>0.34</v>
      </c>
      <c r="Q3304">
        <v>0.2185</v>
      </c>
      <c r="R3304">
        <v>0.28749999999999998</v>
      </c>
      <c r="S3304">
        <v>0.35225000000000001</v>
      </c>
      <c r="T3304">
        <v>0.62039999999999995</v>
      </c>
      <c r="U3304">
        <v>0.95650000000000002</v>
      </c>
      <c r="V3304">
        <v>13575.36</v>
      </c>
      <c r="W3304">
        <v>1461.4</v>
      </c>
      <c r="X3304">
        <v>91.69</v>
      </c>
    </row>
    <row r="3305" spans="1:24" x14ac:dyDescent="0.55000000000000004">
      <c r="A3305" s="5">
        <v>41187</v>
      </c>
      <c r="B3305">
        <v>0.15</v>
      </c>
      <c r="C3305">
        <v>0.11</v>
      </c>
      <c r="D3305">
        <v>0.15</v>
      </c>
      <c r="E3305">
        <v>0.18</v>
      </c>
      <c r="F3305">
        <v>0.27</v>
      </c>
      <c r="G3305">
        <v>0.34</v>
      </c>
      <c r="H3305">
        <v>0.67</v>
      </c>
      <c r="I3305">
        <v>1.1200000000000001</v>
      </c>
      <c r="J3305">
        <v>1.75</v>
      </c>
      <c r="K3305">
        <v>2.5499999999999998</v>
      </c>
      <c r="L3305">
        <v>2.96</v>
      </c>
      <c r="M3305">
        <v>-1.61</v>
      </c>
      <c r="N3305">
        <v>-0.82</v>
      </c>
      <c r="O3305">
        <v>-0.05</v>
      </c>
      <c r="P3305">
        <v>0.38</v>
      </c>
      <c r="Q3305">
        <v>0.2185</v>
      </c>
      <c r="R3305">
        <v>0.28549999999999998</v>
      </c>
      <c r="S3305">
        <v>0.35125000000000001</v>
      </c>
      <c r="T3305">
        <v>0.6179</v>
      </c>
      <c r="U3305">
        <v>0.95450000000000002</v>
      </c>
      <c r="V3305">
        <v>13610.15</v>
      </c>
      <c r="W3305">
        <v>1460.93</v>
      </c>
      <c r="X3305">
        <v>89.87</v>
      </c>
    </row>
    <row r="3306" spans="1:24" x14ac:dyDescent="0.55000000000000004">
      <c r="A3306" s="5">
        <v>41190</v>
      </c>
      <c r="B3306" t="e">
        <v>#N/A</v>
      </c>
      <c r="C3306" t="e">
        <v>#N/A</v>
      </c>
      <c r="D3306" t="e">
        <v>#N/A</v>
      </c>
      <c r="E3306" t="e">
        <v>#N/A</v>
      </c>
      <c r="F3306" t="e">
        <v>#N/A</v>
      </c>
      <c r="G3306" t="e">
        <v>#N/A</v>
      </c>
      <c r="H3306" t="e">
        <v>#N/A</v>
      </c>
      <c r="I3306" t="e">
        <v>#N/A</v>
      </c>
      <c r="J3306" t="e">
        <v>#N/A</v>
      </c>
      <c r="K3306" t="e">
        <v>#N/A</v>
      </c>
      <c r="L3306" t="e">
        <v>#N/A</v>
      </c>
      <c r="M3306" t="e">
        <v>#N/A</v>
      </c>
      <c r="N3306" t="e">
        <v>#N/A</v>
      </c>
      <c r="O3306" t="e">
        <v>#N/A</v>
      </c>
      <c r="P3306" t="e">
        <v>#N/A</v>
      </c>
      <c r="Q3306">
        <v>0.2175</v>
      </c>
      <c r="R3306">
        <v>0.28549999999999998</v>
      </c>
      <c r="S3306">
        <v>0.35025000000000001</v>
      </c>
      <c r="T3306">
        <v>0.6169</v>
      </c>
      <c r="U3306">
        <v>0.95350000000000001</v>
      </c>
      <c r="V3306">
        <v>13583.65</v>
      </c>
      <c r="W3306">
        <v>1455.88</v>
      </c>
      <c r="X3306">
        <v>89.43</v>
      </c>
    </row>
    <row r="3307" spans="1:24" x14ac:dyDescent="0.55000000000000004">
      <c r="A3307" s="5">
        <v>41191</v>
      </c>
      <c r="B3307">
        <v>0.16</v>
      </c>
      <c r="C3307">
        <v>0.1</v>
      </c>
      <c r="D3307">
        <v>0.15</v>
      </c>
      <c r="E3307">
        <v>0.18</v>
      </c>
      <c r="F3307">
        <v>0.25</v>
      </c>
      <c r="G3307">
        <v>0.35</v>
      </c>
      <c r="H3307">
        <v>0.67</v>
      </c>
      <c r="I3307">
        <v>1.1100000000000001</v>
      </c>
      <c r="J3307">
        <v>1.74</v>
      </c>
      <c r="K3307">
        <v>2.52</v>
      </c>
      <c r="L3307">
        <v>2.93</v>
      </c>
      <c r="M3307">
        <v>-1.6</v>
      </c>
      <c r="N3307">
        <v>-0.81</v>
      </c>
      <c r="O3307">
        <v>-0.05</v>
      </c>
      <c r="P3307">
        <v>0.37</v>
      </c>
      <c r="Q3307">
        <v>0.2155</v>
      </c>
      <c r="R3307">
        <v>0.28349999999999997</v>
      </c>
      <c r="S3307">
        <v>0.34675</v>
      </c>
      <c r="T3307">
        <v>0.61539999999999995</v>
      </c>
      <c r="U3307">
        <v>0.95199999999999996</v>
      </c>
      <c r="V3307">
        <v>13473.53</v>
      </c>
      <c r="W3307">
        <v>1441.48</v>
      </c>
      <c r="X3307">
        <v>92.42</v>
      </c>
    </row>
    <row r="3308" spans="1:24" x14ac:dyDescent="0.55000000000000004">
      <c r="A3308" s="5">
        <v>41192</v>
      </c>
      <c r="B3308">
        <v>0.16</v>
      </c>
      <c r="C3308">
        <v>0.1</v>
      </c>
      <c r="D3308">
        <v>0.15</v>
      </c>
      <c r="E3308">
        <v>0.18</v>
      </c>
      <c r="F3308">
        <v>0.27</v>
      </c>
      <c r="G3308">
        <v>0.35</v>
      </c>
      <c r="H3308">
        <v>0.66</v>
      </c>
      <c r="I3308">
        <v>1.0900000000000001</v>
      </c>
      <c r="J3308">
        <v>1.72</v>
      </c>
      <c r="K3308">
        <v>2.48</v>
      </c>
      <c r="L3308">
        <v>2.89</v>
      </c>
      <c r="M3308">
        <v>-1.57</v>
      </c>
      <c r="N3308">
        <v>-0.8</v>
      </c>
      <c r="O3308">
        <v>-0.04</v>
      </c>
      <c r="P3308">
        <v>0.38</v>
      </c>
      <c r="Q3308">
        <v>0.214</v>
      </c>
      <c r="R3308">
        <v>0.28000000000000003</v>
      </c>
      <c r="S3308">
        <v>0.34275</v>
      </c>
      <c r="T3308">
        <v>0.6079</v>
      </c>
      <c r="U3308">
        <v>0.94450000000000001</v>
      </c>
      <c r="V3308">
        <v>13344.97</v>
      </c>
      <c r="W3308">
        <v>1432.56</v>
      </c>
      <c r="X3308">
        <v>91.24</v>
      </c>
    </row>
    <row r="3309" spans="1:24" x14ac:dyDescent="0.55000000000000004">
      <c r="A3309" s="5">
        <v>41193</v>
      </c>
      <c r="B3309">
        <v>0.16</v>
      </c>
      <c r="C3309">
        <v>0.1</v>
      </c>
      <c r="D3309">
        <v>0.14000000000000001</v>
      </c>
      <c r="E3309">
        <v>0.18</v>
      </c>
      <c r="F3309">
        <v>0.28000000000000003</v>
      </c>
      <c r="G3309">
        <v>0.34</v>
      </c>
      <c r="H3309">
        <v>0.67</v>
      </c>
      <c r="I3309">
        <v>1.0900000000000001</v>
      </c>
      <c r="J3309">
        <v>1.7</v>
      </c>
      <c r="K3309">
        <v>2.4500000000000002</v>
      </c>
      <c r="L3309">
        <v>2.86</v>
      </c>
      <c r="M3309">
        <v>-1.52</v>
      </c>
      <c r="N3309">
        <v>-0.77</v>
      </c>
      <c r="O3309">
        <v>-0.02</v>
      </c>
      <c r="P3309">
        <v>0.39</v>
      </c>
      <c r="Q3309">
        <v>0.214</v>
      </c>
      <c r="R3309">
        <v>0.27800000000000002</v>
      </c>
      <c r="S3309">
        <v>0.34025</v>
      </c>
      <c r="T3309">
        <v>0.60389999999999999</v>
      </c>
      <c r="U3309">
        <v>0.9415</v>
      </c>
      <c r="V3309">
        <v>13326.39</v>
      </c>
      <c r="W3309">
        <v>1432.84</v>
      </c>
      <c r="X3309">
        <v>92.19</v>
      </c>
    </row>
    <row r="3310" spans="1:24" x14ac:dyDescent="0.55000000000000004">
      <c r="A3310" s="5">
        <v>41194</v>
      </c>
      <c r="B3310">
        <v>0.16</v>
      </c>
      <c r="C3310">
        <v>0.11</v>
      </c>
      <c r="D3310">
        <v>0.15</v>
      </c>
      <c r="E3310">
        <v>0.18</v>
      </c>
      <c r="F3310">
        <v>0.27</v>
      </c>
      <c r="G3310">
        <v>0.34</v>
      </c>
      <c r="H3310">
        <v>0.67</v>
      </c>
      <c r="I3310">
        <v>1.0900000000000001</v>
      </c>
      <c r="J3310">
        <v>1.69</v>
      </c>
      <c r="K3310">
        <v>2.44</v>
      </c>
      <c r="L3310">
        <v>2.83</v>
      </c>
      <c r="M3310">
        <v>-1.48</v>
      </c>
      <c r="N3310">
        <v>-0.78</v>
      </c>
      <c r="O3310">
        <v>-0.02</v>
      </c>
      <c r="P3310">
        <v>0.39</v>
      </c>
      <c r="Q3310">
        <v>0.214</v>
      </c>
      <c r="R3310">
        <v>0.27550000000000002</v>
      </c>
      <c r="S3310">
        <v>0.33424999999999999</v>
      </c>
      <c r="T3310">
        <v>0.59589999999999999</v>
      </c>
      <c r="U3310">
        <v>0.93600000000000005</v>
      </c>
      <c r="V3310">
        <v>13328.85</v>
      </c>
      <c r="W3310">
        <v>1428.59</v>
      </c>
      <c r="X3310">
        <v>91.83</v>
      </c>
    </row>
    <row r="3311" spans="1:24" x14ac:dyDescent="0.55000000000000004">
      <c r="A3311" s="5">
        <v>41197</v>
      </c>
      <c r="B3311">
        <v>0.16</v>
      </c>
      <c r="C3311">
        <v>0.11</v>
      </c>
      <c r="D3311">
        <v>0.15</v>
      </c>
      <c r="E3311">
        <v>0.19</v>
      </c>
      <c r="F3311">
        <v>0.27</v>
      </c>
      <c r="G3311">
        <v>0.34</v>
      </c>
      <c r="H3311">
        <v>0.67</v>
      </c>
      <c r="I3311">
        <v>1.0900000000000001</v>
      </c>
      <c r="J3311">
        <v>1.7</v>
      </c>
      <c r="K3311">
        <v>2.4500000000000002</v>
      </c>
      <c r="L3311">
        <v>2.85</v>
      </c>
      <c r="M3311">
        <v>-1.52</v>
      </c>
      <c r="N3311">
        <v>-0.78</v>
      </c>
      <c r="O3311">
        <v>-0.03</v>
      </c>
      <c r="P3311">
        <v>0.4</v>
      </c>
      <c r="Q3311">
        <v>0.214</v>
      </c>
      <c r="R3311">
        <v>0.27350000000000002</v>
      </c>
      <c r="S3311">
        <v>0.33024999999999999</v>
      </c>
      <c r="T3311">
        <v>0.58989999999999998</v>
      </c>
      <c r="U3311">
        <v>0.92900000000000005</v>
      </c>
      <c r="V3311">
        <v>13424.23</v>
      </c>
      <c r="W3311">
        <v>1440.13</v>
      </c>
      <c r="X3311">
        <v>91.84</v>
      </c>
    </row>
    <row r="3312" spans="1:24" x14ac:dyDescent="0.55000000000000004">
      <c r="A3312" s="5">
        <v>41198</v>
      </c>
      <c r="B3312">
        <v>0.16</v>
      </c>
      <c r="C3312">
        <v>0.09</v>
      </c>
      <c r="D3312">
        <v>0.15</v>
      </c>
      <c r="E3312">
        <v>0.18</v>
      </c>
      <c r="F3312">
        <v>0.27</v>
      </c>
      <c r="G3312">
        <v>0.36</v>
      </c>
      <c r="H3312">
        <v>0.7</v>
      </c>
      <c r="I3312">
        <v>1.1499999999999999</v>
      </c>
      <c r="J3312">
        <v>1.75</v>
      </c>
      <c r="K3312">
        <v>2.5099999999999998</v>
      </c>
      <c r="L3312">
        <v>2.91</v>
      </c>
      <c r="M3312">
        <v>-1.48</v>
      </c>
      <c r="N3312">
        <v>-0.71</v>
      </c>
      <c r="O3312">
        <v>0.04</v>
      </c>
      <c r="P3312">
        <v>0.46</v>
      </c>
      <c r="Q3312">
        <v>0.2132</v>
      </c>
      <c r="R3312">
        <v>0.26700000000000002</v>
      </c>
      <c r="S3312">
        <v>0.32474999999999998</v>
      </c>
      <c r="T3312">
        <v>0.57840000000000003</v>
      </c>
      <c r="U3312">
        <v>0.91800000000000004</v>
      </c>
      <c r="V3312">
        <v>13551.78</v>
      </c>
      <c r="W3312">
        <v>1454.92</v>
      </c>
      <c r="X3312">
        <v>92.07</v>
      </c>
    </row>
    <row r="3313" spans="1:24" x14ac:dyDescent="0.55000000000000004">
      <c r="A3313" s="5">
        <v>41199</v>
      </c>
      <c r="B3313">
        <v>0.15</v>
      </c>
      <c r="C3313">
        <v>0.11</v>
      </c>
      <c r="D3313">
        <v>0.15</v>
      </c>
      <c r="E3313">
        <v>0.18</v>
      </c>
      <c r="F3313">
        <v>0.3</v>
      </c>
      <c r="G3313">
        <v>0.41</v>
      </c>
      <c r="H3313">
        <v>0.78</v>
      </c>
      <c r="I3313">
        <v>1.24</v>
      </c>
      <c r="J3313">
        <v>1.83</v>
      </c>
      <c r="K3313">
        <v>2.6</v>
      </c>
      <c r="L3313">
        <v>2.98</v>
      </c>
      <c r="M3313">
        <v>-1.44</v>
      </c>
      <c r="N3313">
        <v>-0.65</v>
      </c>
      <c r="O3313">
        <v>0.09</v>
      </c>
      <c r="P3313">
        <v>0.49</v>
      </c>
      <c r="Q3313">
        <v>0.2117</v>
      </c>
      <c r="R3313">
        <v>0.26424999999999998</v>
      </c>
      <c r="S3313">
        <v>0.32074999999999998</v>
      </c>
      <c r="T3313">
        <v>0.57040000000000002</v>
      </c>
      <c r="U3313">
        <v>0.90549999999999997</v>
      </c>
      <c r="V3313">
        <v>13557</v>
      </c>
      <c r="W3313">
        <v>1460.91</v>
      </c>
      <c r="X3313">
        <v>92.04</v>
      </c>
    </row>
    <row r="3314" spans="1:24" x14ac:dyDescent="0.55000000000000004">
      <c r="A3314" s="5">
        <v>41200</v>
      </c>
      <c r="B3314">
        <v>0.15</v>
      </c>
      <c r="C3314">
        <v>0.1</v>
      </c>
      <c r="D3314">
        <v>0.15</v>
      </c>
      <c r="E3314">
        <v>0.18</v>
      </c>
      <c r="F3314">
        <v>0.28999999999999998</v>
      </c>
      <c r="G3314">
        <v>0.41</v>
      </c>
      <c r="H3314">
        <v>0.79</v>
      </c>
      <c r="I3314">
        <v>1.26</v>
      </c>
      <c r="J3314">
        <v>1.86</v>
      </c>
      <c r="K3314">
        <v>2.63</v>
      </c>
      <c r="L3314">
        <v>3.02</v>
      </c>
      <c r="M3314">
        <v>-1.43</v>
      </c>
      <c r="N3314">
        <v>-0.66</v>
      </c>
      <c r="O3314">
        <v>0.08</v>
      </c>
      <c r="P3314">
        <v>0.49</v>
      </c>
      <c r="Q3314">
        <v>0.2107</v>
      </c>
      <c r="R3314">
        <v>0.26350000000000001</v>
      </c>
      <c r="S3314">
        <v>0.31874999999999998</v>
      </c>
      <c r="T3314">
        <v>0.56589999999999996</v>
      </c>
      <c r="U3314">
        <v>0.90100000000000002</v>
      </c>
      <c r="V3314">
        <v>13548.94</v>
      </c>
      <c r="W3314">
        <v>1457.34</v>
      </c>
      <c r="X3314">
        <v>92</v>
      </c>
    </row>
    <row r="3315" spans="1:24" x14ac:dyDescent="0.55000000000000004">
      <c r="A3315" s="5">
        <v>41201</v>
      </c>
      <c r="B3315">
        <v>0.16</v>
      </c>
      <c r="C3315">
        <v>0.1</v>
      </c>
      <c r="D3315">
        <v>0.14000000000000001</v>
      </c>
      <c r="E3315">
        <v>0.18</v>
      </c>
      <c r="F3315">
        <v>0.3</v>
      </c>
      <c r="G3315">
        <v>0.41</v>
      </c>
      <c r="H3315">
        <v>0.77</v>
      </c>
      <c r="I3315">
        <v>1.21</v>
      </c>
      <c r="J3315">
        <v>1.79</v>
      </c>
      <c r="K3315">
        <v>2.5499999999999998</v>
      </c>
      <c r="L3315">
        <v>2.94</v>
      </c>
      <c r="M3315">
        <v>-1.42</v>
      </c>
      <c r="N3315">
        <v>-0.71</v>
      </c>
      <c r="O3315">
        <v>0.01</v>
      </c>
      <c r="P3315">
        <v>0.42</v>
      </c>
      <c r="Q3315">
        <v>0.2107</v>
      </c>
      <c r="R3315">
        <v>0.26150000000000001</v>
      </c>
      <c r="S3315">
        <v>0.31724999999999998</v>
      </c>
      <c r="T3315">
        <v>0.55940000000000001</v>
      </c>
      <c r="U3315">
        <v>0.89649999999999996</v>
      </c>
      <c r="V3315">
        <v>13343.51</v>
      </c>
      <c r="W3315">
        <v>1433.19</v>
      </c>
      <c r="X3315">
        <v>90</v>
      </c>
    </row>
    <row r="3316" spans="1:24" x14ac:dyDescent="0.55000000000000004">
      <c r="A3316" s="5">
        <v>41204</v>
      </c>
      <c r="B3316">
        <v>0.15</v>
      </c>
      <c r="C3316">
        <v>0.1</v>
      </c>
      <c r="D3316">
        <v>0.15</v>
      </c>
      <c r="E3316">
        <v>0.19</v>
      </c>
      <c r="F3316">
        <v>0.32</v>
      </c>
      <c r="G3316">
        <v>0.42</v>
      </c>
      <c r="H3316">
        <v>0.79</v>
      </c>
      <c r="I3316">
        <v>1.25</v>
      </c>
      <c r="J3316">
        <v>1.83</v>
      </c>
      <c r="K3316">
        <v>2.57</v>
      </c>
      <c r="L3316">
        <v>2.95</v>
      </c>
      <c r="M3316">
        <v>-1.39</v>
      </c>
      <c r="N3316">
        <v>-0.7</v>
      </c>
      <c r="O3316">
        <v>0.01</v>
      </c>
      <c r="P3316">
        <v>0.42</v>
      </c>
      <c r="Q3316">
        <v>0.2107</v>
      </c>
      <c r="R3316">
        <v>0.26100000000000001</v>
      </c>
      <c r="S3316">
        <v>0.31574999999999998</v>
      </c>
      <c r="T3316">
        <v>0.55589999999999995</v>
      </c>
      <c r="U3316">
        <v>0.89049999999999996</v>
      </c>
      <c r="V3316">
        <v>13345.89</v>
      </c>
      <c r="W3316">
        <v>1433.82</v>
      </c>
      <c r="X3316">
        <v>88.3</v>
      </c>
    </row>
    <row r="3317" spans="1:24" x14ac:dyDescent="0.55000000000000004">
      <c r="A3317" s="5">
        <v>41205</v>
      </c>
      <c r="B3317">
        <v>0.15</v>
      </c>
      <c r="C3317">
        <v>0.11</v>
      </c>
      <c r="D3317">
        <v>0.15</v>
      </c>
      <c r="E3317">
        <v>0.18</v>
      </c>
      <c r="F3317">
        <v>0.28999999999999998</v>
      </c>
      <c r="G3317">
        <v>0.41</v>
      </c>
      <c r="H3317">
        <v>0.77</v>
      </c>
      <c r="I3317">
        <v>1.21</v>
      </c>
      <c r="J3317">
        <v>1.79</v>
      </c>
      <c r="K3317">
        <v>2.5299999999999998</v>
      </c>
      <c r="L3317">
        <v>2.91</v>
      </c>
      <c r="M3317">
        <v>-1.38</v>
      </c>
      <c r="N3317">
        <v>-0.71</v>
      </c>
      <c r="O3317">
        <v>-0.01</v>
      </c>
      <c r="P3317">
        <v>0.4</v>
      </c>
      <c r="Q3317">
        <v>0.2107</v>
      </c>
      <c r="R3317">
        <v>0.26050000000000001</v>
      </c>
      <c r="S3317">
        <v>0.31524999999999997</v>
      </c>
      <c r="T3317">
        <v>0.5534</v>
      </c>
      <c r="U3317">
        <v>0.88800000000000001</v>
      </c>
      <c r="V3317">
        <v>13102.53</v>
      </c>
      <c r="W3317">
        <v>1413.11</v>
      </c>
      <c r="X3317">
        <v>86.65</v>
      </c>
    </row>
    <row r="3318" spans="1:24" x14ac:dyDescent="0.55000000000000004">
      <c r="A3318" s="5">
        <v>41206</v>
      </c>
      <c r="B3318">
        <v>0.17</v>
      </c>
      <c r="C3318">
        <v>0.11</v>
      </c>
      <c r="D3318">
        <v>0.16</v>
      </c>
      <c r="E3318">
        <v>0.18</v>
      </c>
      <c r="F3318">
        <v>0.28999999999999998</v>
      </c>
      <c r="G3318">
        <v>0.4</v>
      </c>
      <c r="H3318">
        <v>0.76</v>
      </c>
      <c r="I3318">
        <v>1.21</v>
      </c>
      <c r="J3318">
        <v>1.8</v>
      </c>
      <c r="K3318">
        <v>2.5499999999999998</v>
      </c>
      <c r="L3318">
        <v>2.93</v>
      </c>
      <c r="M3318">
        <v>-1.37</v>
      </c>
      <c r="N3318">
        <v>-0.69</v>
      </c>
      <c r="O3318">
        <v>0.01</v>
      </c>
      <c r="P3318">
        <v>0.42</v>
      </c>
      <c r="Q3318">
        <v>0.21049999999999999</v>
      </c>
      <c r="R3318">
        <v>0.26050000000000001</v>
      </c>
      <c r="S3318">
        <v>0.31424999999999997</v>
      </c>
      <c r="T3318">
        <v>0.54790000000000005</v>
      </c>
      <c r="U3318">
        <v>0.88149999999999995</v>
      </c>
      <c r="V3318">
        <v>13077.34</v>
      </c>
      <c r="W3318">
        <v>1408.75</v>
      </c>
      <c r="X3318">
        <v>85.39</v>
      </c>
    </row>
    <row r="3319" spans="1:24" x14ac:dyDescent="0.55000000000000004">
      <c r="A3319" s="5">
        <v>41207</v>
      </c>
      <c r="B3319">
        <v>0.16</v>
      </c>
      <c r="C3319">
        <v>0.11</v>
      </c>
      <c r="D3319">
        <v>0.16</v>
      </c>
      <c r="E3319">
        <v>0.19</v>
      </c>
      <c r="F3319">
        <v>0.31</v>
      </c>
      <c r="G3319">
        <v>0.43</v>
      </c>
      <c r="H3319">
        <v>0.82</v>
      </c>
      <c r="I3319">
        <v>1.28</v>
      </c>
      <c r="J3319">
        <v>1.86</v>
      </c>
      <c r="K3319">
        <v>2.6</v>
      </c>
      <c r="L3319">
        <v>2.98</v>
      </c>
      <c r="M3319">
        <v>-1.31</v>
      </c>
      <c r="N3319">
        <v>-0.63</v>
      </c>
      <c r="O3319">
        <v>0.06</v>
      </c>
      <c r="P3319">
        <v>0.47</v>
      </c>
      <c r="Q3319">
        <v>0.21099999999999999</v>
      </c>
      <c r="R3319">
        <v>0.26</v>
      </c>
      <c r="S3319">
        <v>0.31324999999999997</v>
      </c>
      <c r="T3319">
        <v>0.54690000000000005</v>
      </c>
      <c r="U3319">
        <v>0.88049999999999995</v>
      </c>
      <c r="V3319">
        <v>13103.68</v>
      </c>
      <c r="W3319">
        <v>1412.97</v>
      </c>
      <c r="X3319">
        <v>85.59</v>
      </c>
    </row>
    <row r="3320" spans="1:24" x14ac:dyDescent="0.55000000000000004">
      <c r="A3320" s="5">
        <v>41208</v>
      </c>
      <c r="B3320">
        <v>0.16</v>
      </c>
      <c r="C3320">
        <v>0.12</v>
      </c>
      <c r="D3320">
        <v>0.15</v>
      </c>
      <c r="E3320">
        <v>0.19</v>
      </c>
      <c r="F3320">
        <v>0.3</v>
      </c>
      <c r="G3320">
        <v>0.41</v>
      </c>
      <c r="H3320">
        <v>0.76</v>
      </c>
      <c r="I3320">
        <v>1.2</v>
      </c>
      <c r="J3320">
        <v>1.78</v>
      </c>
      <c r="K3320">
        <v>2.5299999999999998</v>
      </c>
      <c r="L3320">
        <v>2.92</v>
      </c>
      <c r="M3320">
        <v>-1.32</v>
      </c>
      <c r="N3320">
        <v>-0.69</v>
      </c>
      <c r="O3320">
        <v>0.01</v>
      </c>
      <c r="P3320">
        <v>0.43</v>
      </c>
      <c r="Q3320">
        <v>0.21199999999999999</v>
      </c>
      <c r="R3320">
        <v>0.26100000000000001</v>
      </c>
      <c r="S3320">
        <v>0.31324999999999997</v>
      </c>
      <c r="T3320">
        <v>0.54490000000000005</v>
      </c>
      <c r="U3320">
        <v>0.88049999999999995</v>
      </c>
      <c r="V3320">
        <v>13107.21</v>
      </c>
      <c r="W3320">
        <v>1411.94</v>
      </c>
      <c r="X3320">
        <v>85.84</v>
      </c>
    </row>
    <row r="3321" spans="1:24" x14ac:dyDescent="0.55000000000000004">
      <c r="A3321" s="5">
        <v>41211</v>
      </c>
      <c r="B3321">
        <v>0.17</v>
      </c>
      <c r="C3321">
        <v>0.14000000000000001</v>
      </c>
      <c r="D3321">
        <v>0.16</v>
      </c>
      <c r="E3321">
        <v>0.18</v>
      </c>
      <c r="F3321">
        <v>0.3</v>
      </c>
      <c r="G3321">
        <v>0.4</v>
      </c>
      <c r="H3321">
        <v>0.74</v>
      </c>
      <c r="I3321">
        <v>1.1599999999999999</v>
      </c>
      <c r="J3321">
        <v>1.74</v>
      </c>
      <c r="K3321">
        <v>2.48</v>
      </c>
      <c r="L3321">
        <v>2.87</v>
      </c>
      <c r="M3321">
        <v>-1.35</v>
      </c>
      <c r="N3321">
        <v>-0.73</v>
      </c>
      <c r="O3321">
        <v>-0.03</v>
      </c>
      <c r="P3321">
        <v>0.39</v>
      </c>
      <c r="Q3321">
        <v>0.21199999999999999</v>
      </c>
      <c r="R3321">
        <v>0.26050000000000001</v>
      </c>
      <c r="S3321">
        <v>0.31274999999999997</v>
      </c>
      <c r="T3321">
        <v>0.54290000000000005</v>
      </c>
      <c r="U3321">
        <v>0.87749999999999995</v>
      </c>
      <c r="V3321" t="e">
        <v>#N/A</v>
      </c>
      <c r="W3321" t="e">
        <v>#N/A</v>
      </c>
      <c r="X3321">
        <v>85.52</v>
      </c>
    </row>
    <row r="3322" spans="1:24" x14ac:dyDescent="0.55000000000000004">
      <c r="A3322" s="5">
        <v>41212</v>
      </c>
      <c r="B3322">
        <v>0.17</v>
      </c>
      <c r="C3322" t="e">
        <v>#N/A</v>
      </c>
      <c r="D3322" t="e">
        <v>#N/A</v>
      </c>
      <c r="E3322" t="e">
        <v>#N/A</v>
      </c>
      <c r="F3322" t="e">
        <v>#N/A</v>
      </c>
      <c r="G3322" t="e">
        <v>#N/A</v>
      </c>
      <c r="H3322" t="e">
        <v>#N/A</v>
      </c>
      <c r="I3322" t="e">
        <v>#N/A</v>
      </c>
      <c r="J3322" t="e">
        <v>#N/A</v>
      </c>
      <c r="K3322" t="e">
        <v>#N/A</v>
      </c>
      <c r="L3322" t="e">
        <v>#N/A</v>
      </c>
      <c r="M3322" t="e">
        <v>#N/A</v>
      </c>
      <c r="N3322" t="e">
        <v>#N/A</v>
      </c>
      <c r="O3322" t="e">
        <v>#N/A</v>
      </c>
      <c r="P3322" t="e">
        <v>#N/A</v>
      </c>
      <c r="Q3322">
        <v>0.21199999999999999</v>
      </c>
      <c r="R3322">
        <v>0.26100000000000001</v>
      </c>
      <c r="S3322">
        <v>0.31274999999999997</v>
      </c>
      <c r="T3322">
        <v>0.53990000000000005</v>
      </c>
      <c r="U3322">
        <v>0.87749999999999995</v>
      </c>
      <c r="V3322" t="e">
        <v>#N/A</v>
      </c>
      <c r="W3322" t="e">
        <v>#N/A</v>
      </c>
      <c r="X3322">
        <v>85.65</v>
      </c>
    </row>
    <row r="3323" spans="1:24" x14ac:dyDescent="0.55000000000000004">
      <c r="A3323" s="5">
        <v>41213</v>
      </c>
      <c r="B3323">
        <v>0.18</v>
      </c>
      <c r="C3323">
        <v>0.11</v>
      </c>
      <c r="D3323">
        <v>0.16</v>
      </c>
      <c r="E3323">
        <v>0.18</v>
      </c>
      <c r="F3323">
        <v>0.3</v>
      </c>
      <c r="G3323">
        <v>0.38</v>
      </c>
      <c r="H3323">
        <v>0.72</v>
      </c>
      <c r="I3323">
        <v>1.1399999999999999</v>
      </c>
      <c r="J3323">
        <v>1.72</v>
      </c>
      <c r="K3323">
        <v>2.46</v>
      </c>
      <c r="L3323">
        <v>2.85</v>
      </c>
      <c r="M3323">
        <v>-1.4</v>
      </c>
      <c r="N3323">
        <v>-0.78</v>
      </c>
      <c r="O3323">
        <v>-7.0000000000000007E-2</v>
      </c>
      <c r="P3323">
        <v>0.35</v>
      </c>
      <c r="Q3323">
        <v>0.21199999999999999</v>
      </c>
      <c r="R3323">
        <v>0.26100000000000001</v>
      </c>
      <c r="S3323">
        <v>0.31274999999999997</v>
      </c>
      <c r="T3323">
        <v>0.53990000000000005</v>
      </c>
      <c r="U3323">
        <v>0.87549999999999994</v>
      </c>
      <c r="V3323">
        <v>13096.46</v>
      </c>
      <c r="W3323">
        <v>1412.16</v>
      </c>
      <c r="X3323">
        <v>86.23</v>
      </c>
    </row>
    <row r="3324" spans="1:24" x14ac:dyDescent="0.55000000000000004">
      <c r="A3324" s="5">
        <v>41214</v>
      </c>
      <c r="B3324">
        <v>0.17</v>
      </c>
      <c r="C3324">
        <v>0.09</v>
      </c>
      <c r="D3324">
        <v>0.15</v>
      </c>
      <c r="E3324">
        <v>0.18</v>
      </c>
      <c r="F3324">
        <v>0.3</v>
      </c>
      <c r="G3324">
        <v>0.38</v>
      </c>
      <c r="H3324">
        <v>0.73</v>
      </c>
      <c r="I3324">
        <v>1.1599999999999999</v>
      </c>
      <c r="J3324">
        <v>1.75</v>
      </c>
      <c r="K3324">
        <v>2.5</v>
      </c>
      <c r="L3324">
        <v>2.89</v>
      </c>
      <c r="M3324">
        <v>-1.4</v>
      </c>
      <c r="N3324">
        <v>-0.77</v>
      </c>
      <c r="O3324">
        <v>-0.06</v>
      </c>
      <c r="P3324">
        <v>0.36</v>
      </c>
      <c r="Q3324">
        <v>0.21</v>
      </c>
      <c r="R3324">
        <v>0.26050000000000001</v>
      </c>
      <c r="S3324">
        <v>0.31274999999999997</v>
      </c>
      <c r="T3324">
        <v>0.53939999999999999</v>
      </c>
      <c r="U3324">
        <v>0.87549999999999994</v>
      </c>
      <c r="V3324">
        <v>13232.62</v>
      </c>
      <c r="W3324">
        <v>1427.59</v>
      </c>
      <c r="X3324">
        <v>87.05</v>
      </c>
    </row>
    <row r="3325" spans="1:24" x14ac:dyDescent="0.55000000000000004">
      <c r="A3325" s="5">
        <v>41215</v>
      </c>
      <c r="B3325">
        <v>0.16</v>
      </c>
      <c r="C3325">
        <v>0.09</v>
      </c>
      <c r="D3325">
        <v>0.15</v>
      </c>
      <c r="E3325">
        <v>0.19</v>
      </c>
      <c r="F3325">
        <v>0.28000000000000003</v>
      </c>
      <c r="G3325">
        <v>0.38</v>
      </c>
      <c r="H3325">
        <v>0.73</v>
      </c>
      <c r="I3325">
        <v>1.1599999999999999</v>
      </c>
      <c r="J3325">
        <v>1.75</v>
      </c>
      <c r="K3325">
        <v>2.5099999999999998</v>
      </c>
      <c r="L3325">
        <v>2.91</v>
      </c>
      <c r="M3325">
        <v>-1.39</v>
      </c>
      <c r="N3325">
        <v>-0.73</v>
      </c>
      <c r="O3325">
        <v>-0.02</v>
      </c>
      <c r="P3325">
        <v>0.4</v>
      </c>
      <c r="Q3325">
        <v>0.20899999999999999</v>
      </c>
      <c r="R3325">
        <v>0.26050000000000001</v>
      </c>
      <c r="S3325">
        <v>0.31274999999999997</v>
      </c>
      <c r="T3325">
        <v>0.53800000000000003</v>
      </c>
      <c r="U3325">
        <v>0.875</v>
      </c>
      <c r="V3325">
        <v>13093.16</v>
      </c>
      <c r="W3325">
        <v>1414.2</v>
      </c>
      <c r="X3325">
        <v>84.9</v>
      </c>
    </row>
    <row r="3326" spans="1:24" x14ac:dyDescent="0.55000000000000004">
      <c r="A3326" s="5">
        <v>41218</v>
      </c>
      <c r="B3326">
        <v>0.17</v>
      </c>
      <c r="C3326">
        <v>0.11</v>
      </c>
      <c r="D3326">
        <v>0.15</v>
      </c>
      <c r="E3326">
        <v>0.19</v>
      </c>
      <c r="F3326">
        <v>0.28000000000000003</v>
      </c>
      <c r="G3326">
        <v>0.38</v>
      </c>
      <c r="H3326">
        <v>0.7</v>
      </c>
      <c r="I3326">
        <v>1.1299999999999999</v>
      </c>
      <c r="J3326">
        <v>1.72</v>
      </c>
      <c r="K3326">
        <v>2.4700000000000002</v>
      </c>
      <c r="L3326">
        <v>2.88</v>
      </c>
      <c r="M3326">
        <v>-1.37</v>
      </c>
      <c r="N3326">
        <v>-0.75</v>
      </c>
      <c r="O3326">
        <v>-0.05</v>
      </c>
      <c r="P3326">
        <v>0.38</v>
      </c>
      <c r="Q3326">
        <v>0.20799999999999999</v>
      </c>
      <c r="R3326">
        <v>0.25950000000000001</v>
      </c>
      <c r="S3326">
        <v>0.31175000000000003</v>
      </c>
      <c r="T3326">
        <v>0.53574999999999995</v>
      </c>
      <c r="U3326">
        <v>0.87375000000000003</v>
      </c>
      <c r="V3326">
        <v>13112.44</v>
      </c>
      <c r="W3326">
        <v>1417.26</v>
      </c>
      <c r="X3326">
        <v>85.64</v>
      </c>
    </row>
    <row r="3327" spans="1:24" x14ac:dyDescent="0.55000000000000004">
      <c r="A3327" s="5">
        <v>41219</v>
      </c>
      <c r="B3327">
        <v>0.16</v>
      </c>
      <c r="C3327">
        <v>0.1</v>
      </c>
      <c r="D3327">
        <v>0.15</v>
      </c>
      <c r="E3327">
        <v>0.19</v>
      </c>
      <c r="F3327">
        <v>0.3</v>
      </c>
      <c r="G3327">
        <v>0.41</v>
      </c>
      <c r="H3327">
        <v>0.75</v>
      </c>
      <c r="I3327">
        <v>1.19</v>
      </c>
      <c r="J3327">
        <v>1.78</v>
      </c>
      <c r="K3327">
        <v>2.52</v>
      </c>
      <c r="L3327">
        <v>2.92</v>
      </c>
      <c r="M3327">
        <v>-1.37</v>
      </c>
      <c r="N3327">
        <v>-0.72</v>
      </c>
      <c r="O3327">
        <v>-0.01</v>
      </c>
      <c r="P3327">
        <v>0.41</v>
      </c>
      <c r="Q3327">
        <v>0.20899999999999999</v>
      </c>
      <c r="R3327">
        <v>0.25950000000000001</v>
      </c>
      <c r="S3327">
        <v>0.31175000000000003</v>
      </c>
      <c r="T3327">
        <v>0.53349999999999997</v>
      </c>
      <c r="U3327">
        <v>0.87150000000000005</v>
      </c>
      <c r="V3327">
        <v>13245.68</v>
      </c>
      <c r="W3327">
        <v>1428.39</v>
      </c>
      <c r="X3327">
        <v>88.62</v>
      </c>
    </row>
    <row r="3328" spans="1:24" x14ac:dyDescent="0.55000000000000004">
      <c r="A3328" s="5">
        <v>41220</v>
      </c>
      <c r="B3328">
        <v>0.16</v>
      </c>
      <c r="C3328">
        <v>0.1</v>
      </c>
      <c r="D3328">
        <v>0.14000000000000001</v>
      </c>
      <c r="E3328">
        <v>0.18</v>
      </c>
      <c r="F3328">
        <v>0.27</v>
      </c>
      <c r="G3328">
        <v>0.36</v>
      </c>
      <c r="H3328">
        <v>0.67</v>
      </c>
      <c r="I3328">
        <v>1.08</v>
      </c>
      <c r="J3328">
        <v>1.68</v>
      </c>
      <c r="K3328">
        <v>2.42</v>
      </c>
      <c r="L3328">
        <v>2.83</v>
      </c>
      <c r="M3328">
        <v>-1.41</v>
      </c>
      <c r="N3328">
        <v>-0.8</v>
      </c>
      <c r="O3328">
        <v>-0.1</v>
      </c>
      <c r="P3328">
        <v>0.33</v>
      </c>
      <c r="Q3328">
        <v>0.20899999999999999</v>
      </c>
      <c r="R3328">
        <v>0.25950000000000001</v>
      </c>
      <c r="S3328">
        <v>0.31</v>
      </c>
      <c r="T3328">
        <v>0.52949999999999997</v>
      </c>
      <c r="U3328">
        <v>0.86599999999999999</v>
      </c>
      <c r="V3328">
        <v>12932.73</v>
      </c>
      <c r="W3328">
        <v>1394.53</v>
      </c>
      <c r="X3328">
        <v>84.5</v>
      </c>
    </row>
    <row r="3329" spans="1:24" x14ac:dyDescent="0.55000000000000004">
      <c r="A3329" s="5">
        <v>41221</v>
      </c>
      <c r="B3329">
        <v>0.16</v>
      </c>
      <c r="C3329">
        <v>0.1</v>
      </c>
      <c r="D3329">
        <v>0.15</v>
      </c>
      <c r="E3329">
        <v>0.2</v>
      </c>
      <c r="F3329">
        <v>0.27</v>
      </c>
      <c r="G3329">
        <v>0.35</v>
      </c>
      <c r="H3329">
        <v>0.65</v>
      </c>
      <c r="I3329">
        <v>1.04</v>
      </c>
      <c r="J3329">
        <v>1.62</v>
      </c>
      <c r="K3329">
        <v>2.35</v>
      </c>
      <c r="L3329">
        <v>2.77</v>
      </c>
      <c r="M3329">
        <v>-1.42</v>
      </c>
      <c r="N3329">
        <v>-0.85</v>
      </c>
      <c r="O3329">
        <v>-0.17</v>
      </c>
      <c r="P3329">
        <v>0.26</v>
      </c>
      <c r="Q3329">
        <v>0.20899999999999999</v>
      </c>
      <c r="R3329">
        <v>0.25950000000000001</v>
      </c>
      <c r="S3329">
        <v>0.31</v>
      </c>
      <c r="T3329">
        <v>0.52649999999999997</v>
      </c>
      <c r="U3329">
        <v>0.86199999999999999</v>
      </c>
      <c r="V3329">
        <v>12811.32</v>
      </c>
      <c r="W3329">
        <v>1377.51</v>
      </c>
      <c r="X3329">
        <v>85.07</v>
      </c>
    </row>
    <row r="3330" spans="1:24" x14ac:dyDescent="0.55000000000000004">
      <c r="A3330" s="5">
        <v>41222</v>
      </c>
      <c r="B3330">
        <v>0.16</v>
      </c>
      <c r="C3330">
        <v>0.09</v>
      </c>
      <c r="D3330">
        <v>0.15</v>
      </c>
      <c r="E3330">
        <v>0.18</v>
      </c>
      <c r="F3330">
        <v>0.27</v>
      </c>
      <c r="G3330">
        <v>0.35</v>
      </c>
      <c r="H3330">
        <v>0.65</v>
      </c>
      <c r="I3330">
        <v>1.04</v>
      </c>
      <c r="J3330">
        <v>1.61</v>
      </c>
      <c r="K3330">
        <v>2.34</v>
      </c>
      <c r="L3330">
        <v>2.75</v>
      </c>
      <c r="M3330">
        <v>-1.4</v>
      </c>
      <c r="N3330">
        <v>-0.83</v>
      </c>
      <c r="O3330">
        <v>-0.14000000000000001</v>
      </c>
      <c r="P3330">
        <v>0.28999999999999998</v>
      </c>
      <c r="Q3330">
        <v>0.20899999999999999</v>
      </c>
      <c r="R3330">
        <v>0.25950000000000001</v>
      </c>
      <c r="S3330">
        <v>0.31</v>
      </c>
      <c r="T3330">
        <v>0.52649999999999997</v>
      </c>
      <c r="U3330">
        <v>0.86199999999999999</v>
      </c>
      <c r="V3330">
        <v>12815.39</v>
      </c>
      <c r="W3330">
        <v>1379.85</v>
      </c>
      <c r="X3330">
        <v>86.08</v>
      </c>
    </row>
    <row r="3331" spans="1:24" x14ac:dyDescent="0.55000000000000004">
      <c r="A3331" s="5">
        <v>41225</v>
      </c>
      <c r="B3331" t="e">
        <v>#N/A</v>
      </c>
      <c r="C3331" t="e">
        <v>#N/A</v>
      </c>
      <c r="D3331" t="e">
        <v>#N/A</v>
      </c>
      <c r="E3331" t="e">
        <v>#N/A</v>
      </c>
      <c r="F3331" t="e">
        <v>#N/A</v>
      </c>
      <c r="G3331" t="e">
        <v>#N/A</v>
      </c>
      <c r="H3331" t="e">
        <v>#N/A</v>
      </c>
      <c r="I3331" t="e">
        <v>#N/A</v>
      </c>
      <c r="J3331" t="e">
        <v>#N/A</v>
      </c>
      <c r="K3331" t="e">
        <v>#N/A</v>
      </c>
      <c r="L3331" t="e">
        <v>#N/A</v>
      </c>
      <c r="M3331" t="e">
        <v>#N/A</v>
      </c>
      <c r="N3331" t="e">
        <v>#N/A</v>
      </c>
      <c r="O3331" t="e">
        <v>#N/A</v>
      </c>
      <c r="P3331" t="e">
        <v>#N/A</v>
      </c>
      <c r="Q3331">
        <v>0.20849999999999999</v>
      </c>
      <c r="R3331">
        <v>0.25850000000000001</v>
      </c>
      <c r="S3331">
        <v>0.31</v>
      </c>
      <c r="T3331">
        <v>0.52649999999999997</v>
      </c>
      <c r="U3331">
        <v>0.86199999999999999</v>
      </c>
      <c r="V3331">
        <v>12815.08</v>
      </c>
      <c r="W3331">
        <v>1380.03</v>
      </c>
      <c r="X3331">
        <v>85.56</v>
      </c>
    </row>
    <row r="3332" spans="1:24" x14ac:dyDescent="0.55000000000000004">
      <c r="A3332" s="5">
        <v>41226</v>
      </c>
      <c r="B3332">
        <v>0.16</v>
      </c>
      <c r="C3332">
        <v>0.11</v>
      </c>
      <c r="D3332">
        <v>0.15</v>
      </c>
      <c r="E3332">
        <v>0.18</v>
      </c>
      <c r="F3332">
        <v>0.27</v>
      </c>
      <c r="G3332">
        <v>0.33</v>
      </c>
      <c r="H3332">
        <v>0.63</v>
      </c>
      <c r="I3332">
        <v>1.02</v>
      </c>
      <c r="J3332">
        <v>1.59</v>
      </c>
      <c r="K3332">
        <v>2.31</v>
      </c>
      <c r="L3332">
        <v>2.72</v>
      </c>
      <c r="M3332">
        <v>-1.41</v>
      </c>
      <c r="N3332">
        <v>-0.84</v>
      </c>
      <c r="O3332">
        <v>-0.16</v>
      </c>
      <c r="P3332">
        <v>0.28000000000000003</v>
      </c>
      <c r="Q3332">
        <v>0.20799999999999999</v>
      </c>
      <c r="R3332">
        <v>0.25900000000000001</v>
      </c>
      <c r="S3332">
        <v>0.31</v>
      </c>
      <c r="T3332">
        <v>0.52400000000000002</v>
      </c>
      <c r="U3332">
        <v>0.86150000000000004</v>
      </c>
      <c r="V3332">
        <v>12756.18</v>
      </c>
      <c r="W3332">
        <v>1374.53</v>
      </c>
      <c r="X3332">
        <v>85.38</v>
      </c>
    </row>
    <row r="3333" spans="1:24" x14ac:dyDescent="0.55000000000000004">
      <c r="A3333" s="5">
        <v>41227</v>
      </c>
      <c r="B3333">
        <v>0.16</v>
      </c>
      <c r="C3333">
        <v>0.1</v>
      </c>
      <c r="D3333">
        <v>0.15</v>
      </c>
      <c r="E3333">
        <v>0.18</v>
      </c>
      <c r="F3333">
        <v>0.25</v>
      </c>
      <c r="G3333">
        <v>0.33</v>
      </c>
      <c r="H3333">
        <v>0.63</v>
      </c>
      <c r="I3333">
        <v>1.03</v>
      </c>
      <c r="J3333">
        <v>1.59</v>
      </c>
      <c r="K3333">
        <v>2.31</v>
      </c>
      <c r="L3333">
        <v>2.73</v>
      </c>
      <c r="M3333">
        <v>-1.39</v>
      </c>
      <c r="N3333">
        <v>-0.81</v>
      </c>
      <c r="O3333">
        <v>-0.14000000000000001</v>
      </c>
      <c r="P3333">
        <v>0.28999999999999998</v>
      </c>
      <c r="Q3333">
        <v>0.20749999999999999</v>
      </c>
      <c r="R3333">
        <v>0.25900000000000001</v>
      </c>
      <c r="S3333">
        <v>0.31</v>
      </c>
      <c r="T3333">
        <v>0.52300000000000002</v>
      </c>
      <c r="U3333">
        <v>0.86050000000000004</v>
      </c>
      <c r="V3333">
        <v>12570.95</v>
      </c>
      <c r="W3333">
        <v>1355.49</v>
      </c>
      <c r="X3333">
        <v>86.32</v>
      </c>
    </row>
    <row r="3334" spans="1:24" x14ac:dyDescent="0.55000000000000004">
      <c r="A3334" s="5">
        <v>41228</v>
      </c>
      <c r="B3334">
        <v>0.16</v>
      </c>
      <c r="C3334">
        <v>0.08</v>
      </c>
      <c r="D3334">
        <v>0.14000000000000001</v>
      </c>
      <c r="E3334">
        <v>0.17</v>
      </c>
      <c r="F3334">
        <v>0.24</v>
      </c>
      <c r="G3334">
        <v>0.32</v>
      </c>
      <c r="H3334">
        <v>0.62</v>
      </c>
      <c r="I3334">
        <v>1.02</v>
      </c>
      <c r="J3334">
        <v>1.58</v>
      </c>
      <c r="K3334">
        <v>2.2999999999999998</v>
      </c>
      <c r="L3334">
        <v>2.72</v>
      </c>
      <c r="M3334">
        <v>-1.38</v>
      </c>
      <c r="N3334">
        <v>-0.8</v>
      </c>
      <c r="O3334">
        <v>-0.12</v>
      </c>
      <c r="P3334">
        <v>0.28999999999999998</v>
      </c>
      <c r="Q3334">
        <v>0.20749999999999999</v>
      </c>
      <c r="R3334">
        <v>0.25700000000000001</v>
      </c>
      <c r="S3334">
        <v>0.311</v>
      </c>
      <c r="T3334">
        <v>0.52300000000000002</v>
      </c>
      <c r="U3334">
        <v>0.85950000000000004</v>
      </c>
      <c r="V3334">
        <v>12542.38</v>
      </c>
      <c r="W3334">
        <v>1353.33</v>
      </c>
      <c r="X3334">
        <v>85.45</v>
      </c>
    </row>
    <row r="3335" spans="1:24" x14ac:dyDescent="0.55000000000000004">
      <c r="A3335" s="5">
        <v>41229</v>
      </c>
      <c r="B3335">
        <v>0.16</v>
      </c>
      <c r="C3335">
        <v>0.06</v>
      </c>
      <c r="D3335">
        <v>0.13</v>
      </c>
      <c r="E3335">
        <v>0.16</v>
      </c>
      <c r="F3335">
        <v>0.24</v>
      </c>
      <c r="G3335">
        <v>0.32</v>
      </c>
      <c r="H3335">
        <v>0.62</v>
      </c>
      <c r="I3335">
        <v>1.01</v>
      </c>
      <c r="J3335">
        <v>1.58</v>
      </c>
      <c r="K3335">
        <v>2.31</v>
      </c>
      <c r="L3335">
        <v>2.73</v>
      </c>
      <c r="M3335">
        <v>-1.39</v>
      </c>
      <c r="N3335">
        <v>-0.81</v>
      </c>
      <c r="O3335">
        <v>-0.12</v>
      </c>
      <c r="P3335">
        <v>0.31</v>
      </c>
      <c r="Q3335">
        <v>0.20749999999999999</v>
      </c>
      <c r="R3335">
        <v>0.25700000000000001</v>
      </c>
      <c r="S3335">
        <v>0.3115</v>
      </c>
      <c r="T3335">
        <v>0.52600000000000002</v>
      </c>
      <c r="U3335">
        <v>0.86</v>
      </c>
      <c r="V3335">
        <v>12588.31</v>
      </c>
      <c r="W3335">
        <v>1359.88</v>
      </c>
      <c r="X3335">
        <v>86.62</v>
      </c>
    </row>
    <row r="3336" spans="1:24" x14ac:dyDescent="0.55000000000000004">
      <c r="A3336" s="5">
        <v>41232</v>
      </c>
      <c r="B3336">
        <v>0.16</v>
      </c>
      <c r="C3336">
        <v>0.09</v>
      </c>
      <c r="D3336">
        <v>0.14000000000000001</v>
      </c>
      <c r="E3336">
        <v>0.16</v>
      </c>
      <c r="F3336">
        <v>0.25</v>
      </c>
      <c r="G3336">
        <v>0.33</v>
      </c>
      <c r="H3336">
        <v>0.64</v>
      </c>
      <c r="I3336">
        <v>1.04</v>
      </c>
      <c r="J3336">
        <v>1.61</v>
      </c>
      <c r="K3336">
        <v>2.34</v>
      </c>
      <c r="L3336">
        <v>2.76</v>
      </c>
      <c r="M3336">
        <v>-1.39</v>
      </c>
      <c r="N3336">
        <v>-0.78</v>
      </c>
      <c r="O3336">
        <v>-0.09</v>
      </c>
      <c r="P3336">
        <v>0.34</v>
      </c>
      <c r="Q3336">
        <v>0.20749999999999999</v>
      </c>
      <c r="R3336">
        <v>0.25700000000000001</v>
      </c>
      <c r="S3336">
        <v>0.3115</v>
      </c>
      <c r="T3336">
        <v>0.52800000000000002</v>
      </c>
      <c r="U3336">
        <v>0.86</v>
      </c>
      <c r="V3336">
        <v>12795.96</v>
      </c>
      <c r="W3336">
        <v>1386.89</v>
      </c>
      <c r="X3336">
        <v>89.05</v>
      </c>
    </row>
    <row r="3337" spans="1:24" x14ac:dyDescent="0.55000000000000004">
      <c r="A3337" s="5">
        <v>41233</v>
      </c>
      <c r="B3337">
        <v>0.16</v>
      </c>
      <c r="C3337">
        <v>0.08</v>
      </c>
      <c r="D3337">
        <v>0.14000000000000001</v>
      </c>
      <c r="E3337">
        <v>0.16</v>
      </c>
      <c r="F3337">
        <v>0.27</v>
      </c>
      <c r="G3337">
        <v>0.36</v>
      </c>
      <c r="H3337">
        <v>0.67</v>
      </c>
      <c r="I3337">
        <v>1.0900000000000001</v>
      </c>
      <c r="J3337">
        <v>1.66</v>
      </c>
      <c r="K3337">
        <v>2.4</v>
      </c>
      <c r="L3337">
        <v>2.82</v>
      </c>
      <c r="M3337">
        <v>-1.38</v>
      </c>
      <c r="N3337">
        <v>-0.74</v>
      </c>
      <c r="O3337">
        <v>-0.03</v>
      </c>
      <c r="P3337">
        <v>0.38</v>
      </c>
      <c r="Q3337">
        <v>0.20749999999999999</v>
      </c>
      <c r="R3337">
        <v>0.25700000000000001</v>
      </c>
      <c r="S3337">
        <v>0.3105</v>
      </c>
      <c r="T3337">
        <v>0.52700000000000002</v>
      </c>
      <c r="U3337">
        <v>0.86</v>
      </c>
      <c r="V3337">
        <v>12788.51</v>
      </c>
      <c r="W3337">
        <v>1387.81</v>
      </c>
      <c r="X3337">
        <v>86.46</v>
      </c>
    </row>
    <row r="3338" spans="1:24" x14ac:dyDescent="0.55000000000000004">
      <c r="A3338" s="5">
        <v>41234</v>
      </c>
      <c r="B3338">
        <v>0.16</v>
      </c>
      <c r="C3338">
        <v>0.1</v>
      </c>
      <c r="D3338">
        <v>0.14000000000000001</v>
      </c>
      <c r="E3338">
        <v>0.17</v>
      </c>
      <c r="F3338">
        <v>0.27</v>
      </c>
      <c r="G3338">
        <v>0.37</v>
      </c>
      <c r="H3338">
        <v>0.69</v>
      </c>
      <c r="I3338">
        <v>1.1100000000000001</v>
      </c>
      <c r="J3338">
        <v>1.69</v>
      </c>
      <c r="K3338">
        <v>2.42</v>
      </c>
      <c r="L3338">
        <v>2.83</v>
      </c>
      <c r="M3338">
        <v>-1.36</v>
      </c>
      <c r="N3338">
        <v>-0.71</v>
      </c>
      <c r="O3338">
        <v>0</v>
      </c>
      <c r="P3338">
        <v>0.4</v>
      </c>
      <c r="Q3338">
        <v>0.20749999999999999</v>
      </c>
      <c r="R3338">
        <v>0.25700000000000001</v>
      </c>
      <c r="S3338">
        <v>0.3115</v>
      </c>
      <c r="T3338">
        <v>0.52700000000000002</v>
      </c>
      <c r="U3338">
        <v>0.86099999999999999</v>
      </c>
      <c r="V3338">
        <v>12836.89</v>
      </c>
      <c r="W3338">
        <v>1391.03</v>
      </c>
      <c r="X3338">
        <v>87.08</v>
      </c>
    </row>
    <row r="3339" spans="1:24" x14ac:dyDescent="0.55000000000000004">
      <c r="A3339" s="5">
        <v>41235</v>
      </c>
      <c r="B3339" t="e">
        <v>#N/A</v>
      </c>
      <c r="C3339" t="e">
        <v>#N/A</v>
      </c>
      <c r="D3339" t="e">
        <v>#N/A</v>
      </c>
      <c r="E3339" t="e">
        <v>#N/A</v>
      </c>
      <c r="F3339" t="e">
        <v>#N/A</v>
      </c>
      <c r="G3339" t="e">
        <v>#N/A</v>
      </c>
      <c r="H3339" t="e">
        <v>#N/A</v>
      </c>
      <c r="I3339" t="e">
        <v>#N/A</v>
      </c>
      <c r="J3339" t="e">
        <v>#N/A</v>
      </c>
      <c r="K3339" t="e">
        <v>#N/A</v>
      </c>
      <c r="L3339" t="e">
        <v>#N/A</v>
      </c>
      <c r="M3339" t="e">
        <v>#N/A</v>
      </c>
      <c r="N3339" t="e">
        <v>#N/A</v>
      </c>
      <c r="O3339" t="e">
        <v>#N/A</v>
      </c>
      <c r="P3339" t="e">
        <v>#N/A</v>
      </c>
      <c r="Q3339">
        <v>0.20749999999999999</v>
      </c>
      <c r="R3339">
        <v>0.25700000000000001</v>
      </c>
      <c r="S3339">
        <v>0.3115</v>
      </c>
      <c r="T3339">
        <v>0.52700000000000002</v>
      </c>
      <c r="U3339">
        <v>0.86</v>
      </c>
      <c r="V3339" t="e">
        <v>#N/A</v>
      </c>
      <c r="W3339" t="e">
        <v>#N/A</v>
      </c>
      <c r="X3339" t="e">
        <v>#N/A</v>
      </c>
    </row>
    <row r="3340" spans="1:24" x14ac:dyDescent="0.55000000000000004">
      <c r="A3340" s="5">
        <v>41236</v>
      </c>
      <c r="B3340">
        <v>0.16</v>
      </c>
      <c r="C3340">
        <v>0.1</v>
      </c>
      <c r="D3340">
        <v>0.14000000000000001</v>
      </c>
      <c r="E3340">
        <v>0.19</v>
      </c>
      <c r="F3340">
        <v>0.28999999999999998</v>
      </c>
      <c r="G3340">
        <v>0.37</v>
      </c>
      <c r="H3340">
        <v>0.7</v>
      </c>
      <c r="I3340">
        <v>1.1200000000000001</v>
      </c>
      <c r="J3340">
        <v>1.7</v>
      </c>
      <c r="K3340">
        <v>2.42</v>
      </c>
      <c r="L3340">
        <v>2.83</v>
      </c>
      <c r="M3340">
        <v>-1.36</v>
      </c>
      <c r="N3340">
        <v>-0.72</v>
      </c>
      <c r="O3340">
        <v>0</v>
      </c>
      <c r="P3340">
        <v>0.4</v>
      </c>
      <c r="Q3340">
        <v>0.20849999999999999</v>
      </c>
      <c r="R3340">
        <v>0.25700000000000001</v>
      </c>
      <c r="S3340">
        <v>0.3115</v>
      </c>
      <c r="T3340">
        <v>0.52700000000000002</v>
      </c>
      <c r="U3340">
        <v>0.85899999999999999</v>
      </c>
      <c r="V3340">
        <v>13009.68</v>
      </c>
      <c r="W3340">
        <v>1409.15</v>
      </c>
      <c r="X3340">
        <v>87.01</v>
      </c>
    </row>
    <row r="3341" spans="1:24" x14ac:dyDescent="0.55000000000000004">
      <c r="A3341" s="5">
        <v>41239</v>
      </c>
      <c r="B3341">
        <v>0.16</v>
      </c>
      <c r="C3341">
        <v>0.1</v>
      </c>
      <c r="D3341">
        <v>0.15</v>
      </c>
      <c r="E3341">
        <v>0.17</v>
      </c>
      <c r="F3341">
        <v>0.27</v>
      </c>
      <c r="G3341">
        <v>0.36</v>
      </c>
      <c r="H3341">
        <v>0.68</v>
      </c>
      <c r="I3341">
        <v>1.0900000000000001</v>
      </c>
      <c r="J3341">
        <v>1.66</v>
      </c>
      <c r="K3341">
        <v>2.39</v>
      </c>
      <c r="L3341">
        <v>2.8</v>
      </c>
      <c r="M3341">
        <v>-1.36</v>
      </c>
      <c r="N3341">
        <v>-0.73</v>
      </c>
      <c r="O3341">
        <v>0</v>
      </c>
      <c r="P3341">
        <v>0.38</v>
      </c>
      <c r="Q3341">
        <v>0.20899999999999999</v>
      </c>
      <c r="R3341">
        <v>0.25700000000000001</v>
      </c>
      <c r="S3341">
        <v>0.3115</v>
      </c>
      <c r="T3341">
        <v>0.52700000000000002</v>
      </c>
      <c r="U3341">
        <v>0.86</v>
      </c>
      <c r="V3341">
        <v>12967.37</v>
      </c>
      <c r="W3341">
        <v>1406.29</v>
      </c>
      <c r="X3341">
        <v>87.28</v>
      </c>
    </row>
    <row r="3342" spans="1:24" x14ac:dyDescent="0.55000000000000004">
      <c r="A3342" s="5">
        <v>41240</v>
      </c>
      <c r="B3342">
        <v>0.16</v>
      </c>
      <c r="C3342">
        <v>0.1</v>
      </c>
      <c r="D3342">
        <v>0.15</v>
      </c>
      <c r="E3342">
        <v>0.18</v>
      </c>
      <c r="F3342">
        <v>0.27</v>
      </c>
      <c r="G3342">
        <v>0.36</v>
      </c>
      <c r="H3342">
        <v>0.66</v>
      </c>
      <c r="I3342">
        <v>1.07</v>
      </c>
      <c r="J3342">
        <v>1.64</v>
      </c>
      <c r="K3342">
        <v>2.38</v>
      </c>
      <c r="L3342">
        <v>2.79</v>
      </c>
      <c r="M3342">
        <v>-1.36</v>
      </c>
      <c r="N3342">
        <v>-0.74</v>
      </c>
      <c r="O3342">
        <v>0.02</v>
      </c>
      <c r="P3342">
        <v>0.37</v>
      </c>
      <c r="Q3342">
        <v>0.20899999999999999</v>
      </c>
      <c r="R3342">
        <v>0.25700000000000001</v>
      </c>
      <c r="S3342">
        <v>0.3115</v>
      </c>
      <c r="T3342">
        <v>0.52800000000000002</v>
      </c>
      <c r="U3342">
        <v>0.86</v>
      </c>
      <c r="V3342">
        <v>12878.13</v>
      </c>
      <c r="W3342">
        <v>1398.94</v>
      </c>
      <c r="X3342">
        <v>86.81</v>
      </c>
    </row>
    <row r="3343" spans="1:24" x14ac:dyDescent="0.55000000000000004">
      <c r="A3343" s="5">
        <v>41241</v>
      </c>
      <c r="B3343">
        <v>0.16</v>
      </c>
      <c r="C3343">
        <v>0.1</v>
      </c>
      <c r="D3343">
        <v>0.14000000000000001</v>
      </c>
      <c r="E3343">
        <v>0.18</v>
      </c>
      <c r="F3343">
        <v>0.27</v>
      </c>
      <c r="G3343">
        <v>0.35</v>
      </c>
      <c r="H3343">
        <v>0.64</v>
      </c>
      <c r="I3343">
        <v>1.05</v>
      </c>
      <c r="J3343">
        <v>1.63</v>
      </c>
      <c r="K3343">
        <v>2.36</v>
      </c>
      <c r="L3343">
        <v>2.79</v>
      </c>
      <c r="M3343">
        <v>-1.35</v>
      </c>
      <c r="N3343">
        <v>-0.75</v>
      </c>
      <c r="O3343">
        <v>0.02</v>
      </c>
      <c r="P3343">
        <v>0.38</v>
      </c>
      <c r="Q3343">
        <v>0.20899999999999999</v>
      </c>
      <c r="R3343">
        <v>0.25700000000000001</v>
      </c>
      <c r="S3343">
        <v>0.3105</v>
      </c>
      <c r="T3343">
        <v>0.52800000000000002</v>
      </c>
      <c r="U3343">
        <v>0.86</v>
      </c>
      <c r="V3343">
        <v>12985.11</v>
      </c>
      <c r="W3343">
        <v>1409.93</v>
      </c>
      <c r="X3343">
        <v>86.1</v>
      </c>
    </row>
    <row r="3344" spans="1:24" x14ac:dyDescent="0.55000000000000004">
      <c r="A3344" s="5">
        <v>41242</v>
      </c>
      <c r="B3344">
        <v>0.16</v>
      </c>
      <c r="C3344">
        <v>0.09</v>
      </c>
      <c r="D3344">
        <v>0.15</v>
      </c>
      <c r="E3344">
        <v>0.18</v>
      </c>
      <c r="F3344">
        <v>0.25</v>
      </c>
      <c r="G3344">
        <v>0.35</v>
      </c>
      <c r="H3344">
        <v>0.63</v>
      </c>
      <c r="I3344">
        <v>1.04</v>
      </c>
      <c r="J3344">
        <v>1.62</v>
      </c>
      <c r="K3344">
        <v>2.37</v>
      </c>
      <c r="L3344">
        <v>2.79</v>
      </c>
      <c r="M3344">
        <v>-1.37</v>
      </c>
      <c r="N3344">
        <v>-0.78</v>
      </c>
      <c r="O3344">
        <v>-0.01</v>
      </c>
      <c r="P3344">
        <v>0.36</v>
      </c>
      <c r="Q3344">
        <v>0.2135</v>
      </c>
      <c r="R3344">
        <v>0.25700000000000001</v>
      </c>
      <c r="S3344">
        <v>0.3105</v>
      </c>
      <c r="T3344">
        <v>0.52700000000000002</v>
      </c>
      <c r="U3344">
        <v>0.86099999999999999</v>
      </c>
      <c r="V3344">
        <v>13021.82</v>
      </c>
      <c r="W3344">
        <v>1415.95</v>
      </c>
      <c r="X3344">
        <v>87.64</v>
      </c>
    </row>
    <row r="3345" spans="1:24" x14ac:dyDescent="0.55000000000000004">
      <c r="A3345" s="5">
        <v>41243</v>
      </c>
      <c r="B3345">
        <v>0.16</v>
      </c>
      <c r="C3345">
        <v>0.08</v>
      </c>
      <c r="D3345">
        <v>0.13</v>
      </c>
      <c r="E3345">
        <v>0.18</v>
      </c>
      <c r="F3345">
        <v>0.25</v>
      </c>
      <c r="G3345">
        <v>0.34</v>
      </c>
      <c r="H3345">
        <v>0.61</v>
      </c>
      <c r="I3345">
        <v>1.04</v>
      </c>
      <c r="J3345">
        <v>1.62</v>
      </c>
      <c r="K3345">
        <v>2.37</v>
      </c>
      <c r="L3345">
        <v>2.81</v>
      </c>
      <c r="M3345">
        <v>-1.4</v>
      </c>
      <c r="N3345">
        <v>-0.79</v>
      </c>
      <c r="O3345">
        <v>-0.01</v>
      </c>
      <c r="P3345">
        <v>0.34</v>
      </c>
      <c r="Q3345">
        <v>0.2145</v>
      </c>
      <c r="R3345">
        <v>0.25700000000000001</v>
      </c>
      <c r="S3345">
        <v>0.3105</v>
      </c>
      <c r="T3345">
        <v>0.52600000000000002</v>
      </c>
      <c r="U3345">
        <v>0.86</v>
      </c>
      <c r="V3345">
        <v>13025.58</v>
      </c>
      <c r="W3345">
        <v>1416.18</v>
      </c>
      <c r="X3345">
        <v>88.54</v>
      </c>
    </row>
    <row r="3346" spans="1:24" x14ac:dyDescent="0.55000000000000004">
      <c r="A3346" s="5">
        <v>41246</v>
      </c>
      <c r="B3346">
        <v>0.16</v>
      </c>
      <c r="C3346">
        <v>0.1</v>
      </c>
      <c r="D3346">
        <v>0.14000000000000001</v>
      </c>
      <c r="E3346">
        <v>0.18</v>
      </c>
      <c r="F3346">
        <v>0.25</v>
      </c>
      <c r="G3346">
        <v>0.34</v>
      </c>
      <c r="H3346">
        <v>0.63</v>
      </c>
      <c r="I3346">
        <v>1.05</v>
      </c>
      <c r="J3346">
        <v>1.63</v>
      </c>
      <c r="K3346">
        <v>2.37</v>
      </c>
      <c r="L3346">
        <v>2.8</v>
      </c>
      <c r="M3346">
        <v>-1.41</v>
      </c>
      <c r="N3346">
        <v>-0.81</v>
      </c>
      <c r="O3346">
        <v>-0.05</v>
      </c>
      <c r="P3346">
        <v>0.3</v>
      </c>
      <c r="Q3346">
        <v>0.215</v>
      </c>
      <c r="R3346">
        <v>0.25800000000000001</v>
      </c>
      <c r="S3346">
        <v>0.3105</v>
      </c>
      <c r="T3346">
        <v>0.52600000000000002</v>
      </c>
      <c r="U3346">
        <v>0.86</v>
      </c>
      <c r="V3346">
        <v>12965.6</v>
      </c>
      <c r="W3346">
        <v>1409.46</v>
      </c>
      <c r="X3346">
        <v>88.69</v>
      </c>
    </row>
    <row r="3347" spans="1:24" x14ac:dyDescent="0.55000000000000004">
      <c r="A3347" s="5">
        <v>41247</v>
      </c>
      <c r="B3347">
        <v>0.17</v>
      </c>
      <c r="C3347">
        <v>0.1</v>
      </c>
      <c r="D3347">
        <v>0.15</v>
      </c>
      <c r="E3347">
        <v>0.18</v>
      </c>
      <c r="F3347">
        <v>0.25</v>
      </c>
      <c r="G3347">
        <v>0.34</v>
      </c>
      <c r="H3347">
        <v>0.63</v>
      </c>
      <c r="I3347">
        <v>1.04</v>
      </c>
      <c r="J3347">
        <v>1.62</v>
      </c>
      <c r="K3347">
        <v>2.36</v>
      </c>
      <c r="L3347">
        <v>2.78</v>
      </c>
      <c r="M3347">
        <v>-1.41</v>
      </c>
      <c r="N3347">
        <v>-0.83</v>
      </c>
      <c r="O3347">
        <v>-0.08</v>
      </c>
      <c r="P3347">
        <v>0.28000000000000003</v>
      </c>
      <c r="Q3347">
        <v>0.21299999999999999</v>
      </c>
      <c r="R3347">
        <v>0.25800000000000001</v>
      </c>
      <c r="S3347">
        <v>0.3105</v>
      </c>
      <c r="T3347">
        <v>0.52500000000000002</v>
      </c>
      <c r="U3347">
        <v>0.85899999999999999</v>
      </c>
      <c r="V3347">
        <v>12951.78</v>
      </c>
      <c r="W3347">
        <v>1407.05</v>
      </c>
      <c r="X3347">
        <v>88.04</v>
      </c>
    </row>
    <row r="3348" spans="1:24" x14ac:dyDescent="0.55000000000000004">
      <c r="A3348" s="5">
        <v>41248</v>
      </c>
      <c r="B3348">
        <v>0.16</v>
      </c>
      <c r="C3348">
        <v>0.1</v>
      </c>
      <c r="D3348">
        <v>0.14000000000000001</v>
      </c>
      <c r="E3348">
        <v>0.18</v>
      </c>
      <c r="F3348">
        <v>0.25</v>
      </c>
      <c r="G3348">
        <v>0.32</v>
      </c>
      <c r="H3348">
        <v>0.61</v>
      </c>
      <c r="I3348">
        <v>1.02</v>
      </c>
      <c r="J3348">
        <v>1.6</v>
      </c>
      <c r="K3348">
        <v>2.35</v>
      </c>
      <c r="L3348">
        <v>2.78</v>
      </c>
      <c r="M3348">
        <v>-1.45</v>
      </c>
      <c r="N3348">
        <v>-0.85</v>
      </c>
      <c r="O3348">
        <v>-0.1</v>
      </c>
      <c r="P3348">
        <v>0.27</v>
      </c>
      <c r="Q3348">
        <v>0.21299999999999999</v>
      </c>
      <c r="R3348">
        <v>0.25800000000000001</v>
      </c>
      <c r="S3348">
        <v>0.3105</v>
      </c>
      <c r="T3348">
        <v>0.52500000000000002</v>
      </c>
      <c r="U3348">
        <v>0.85899999999999999</v>
      </c>
      <c r="V3348">
        <v>13034.49</v>
      </c>
      <c r="W3348">
        <v>1409.28</v>
      </c>
      <c r="X3348">
        <v>87.36</v>
      </c>
    </row>
    <row r="3349" spans="1:24" x14ac:dyDescent="0.55000000000000004">
      <c r="A3349" s="5">
        <v>41249</v>
      </c>
      <c r="B3349">
        <v>0.16</v>
      </c>
      <c r="C3349">
        <v>0.1</v>
      </c>
      <c r="D3349">
        <v>0.14000000000000001</v>
      </c>
      <c r="E3349">
        <v>0.18</v>
      </c>
      <c r="F3349">
        <v>0.25</v>
      </c>
      <c r="G3349">
        <v>0.32</v>
      </c>
      <c r="H3349">
        <v>0.6</v>
      </c>
      <c r="I3349">
        <v>1</v>
      </c>
      <c r="J3349">
        <v>1.59</v>
      </c>
      <c r="K3349">
        <v>2.33</v>
      </c>
      <c r="L3349">
        <v>2.76</v>
      </c>
      <c r="M3349">
        <v>-1.46</v>
      </c>
      <c r="N3349">
        <v>-0.87</v>
      </c>
      <c r="O3349">
        <v>-0.12</v>
      </c>
      <c r="P3349">
        <v>0.24</v>
      </c>
      <c r="Q3349">
        <v>0.21299999999999999</v>
      </c>
      <c r="R3349">
        <v>0.25800000000000001</v>
      </c>
      <c r="S3349">
        <v>0.3105</v>
      </c>
      <c r="T3349">
        <v>0.52400000000000002</v>
      </c>
      <c r="U3349">
        <v>0.85499999999999998</v>
      </c>
      <c r="V3349">
        <v>13074.04</v>
      </c>
      <c r="W3349">
        <v>1413.94</v>
      </c>
      <c r="X3349">
        <v>85.47</v>
      </c>
    </row>
    <row r="3350" spans="1:24" x14ac:dyDescent="0.55000000000000004">
      <c r="A3350" s="5">
        <v>41250</v>
      </c>
      <c r="B3350">
        <v>0.16</v>
      </c>
      <c r="C3350">
        <v>0.09</v>
      </c>
      <c r="D3350">
        <v>0.14000000000000001</v>
      </c>
      <c r="E3350">
        <v>0.18</v>
      </c>
      <c r="F3350">
        <v>0.25</v>
      </c>
      <c r="G3350">
        <v>0.33</v>
      </c>
      <c r="H3350">
        <v>0.63</v>
      </c>
      <c r="I3350">
        <v>1.04</v>
      </c>
      <c r="J3350">
        <v>1.64</v>
      </c>
      <c r="K3350">
        <v>2.39</v>
      </c>
      <c r="L3350">
        <v>2.81</v>
      </c>
      <c r="M3350">
        <v>-1.47</v>
      </c>
      <c r="N3350">
        <v>-0.86</v>
      </c>
      <c r="O3350">
        <v>-0.11</v>
      </c>
      <c r="P3350">
        <v>0.25</v>
      </c>
      <c r="Q3350">
        <v>0.21199999999999999</v>
      </c>
      <c r="R3350">
        <v>0.25600000000000001</v>
      </c>
      <c r="S3350">
        <v>0.3095</v>
      </c>
      <c r="T3350">
        <v>0.51900000000000002</v>
      </c>
      <c r="U3350">
        <v>0.85299999999999998</v>
      </c>
      <c r="V3350">
        <v>13155.13</v>
      </c>
      <c r="W3350">
        <v>1418.07</v>
      </c>
      <c r="X3350">
        <v>85.45</v>
      </c>
    </row>
    <row r="3351" spans="1:24" x14ac:dyDescent="0.55000000000000004">
      <c r="A3351" s="5">
        <v>41253</v>
      </c>
      <c r="B3351">
        <v>0.16</v>
      </c>
      <c r="C3351">
        <v>0.09</v>
      </c>
      <c r="D3351">
        <v>0.14000000000000001</v>
      </c>
      <c r="E3351">
        <v>0.18</v>
      </c>
      <c r="F3351">
        <v>0.24</v>
      </c>
      <c r="G3351">
        <v>0.33</v>
      </c>
      <c r="H3351">
        <v>0.62</v>
      </c>
      <c r="I3351">
        <v>1.04</v>
      </c>
      <c r="J3351">
        <v>1.63</v>
      </c>
      <c r="K3351">
        <v>2.38</v>
      </c>
      <c r="L3351">
        <v>2.8</v>
      </c>
      <c r="M3351">
        <v>-1.43</v>
      </c>
      <c r="N3351">
        <v>-0.87</v>
      </c>
      <c r="O3351">
        <v>-0.16</v>
      </c>
      <c r="P3351">
        <v>0.24</v>
      </c>
      <c r="Q3351">
        <v>0.21199999999999999</v>
      </c>
      <c r="R3351">
        <v>0.25600000000000001</v>
      </c>
      <c r="S3351">
        <v>0.3105</v>
      </c>
      <c r="T3351">
        <v>0.51800000000000002</v>
      </c>
      <c r="U3351">
        <v>0.85299999999999998</v>
      </c>
      <c r="V3351">
        <v>13169.88</v>
      </c>
      <c r="W3351">
        <v>1418.55</v>
      </c>
      <c r="X3351">
        <v>85.14</v>
      </c>
    </row>
    <row r="3352" spans="1:24" x14ac:dyDescent="0.55000000000000004">
      <c r="A3352" s="5">
        <v>41254</v>
      </c>
      <c r="B3352">
        <v>0.17</v>
      </c>
      <c r="C3352">
        <v>0.08</v>
      </c>
      <c r="D3352">
        <v>0.13</v>
      </c>
      <c r="E3352">
        <v>0.16</v>
      </c>
      <c r="F3352">
        <v>0.24</v>
      </c>
      <c r="G3352">
        <v>0.32</v>
      </c>
      <c r="H3352">
        <v>0.64</v>
      </c>
      <c r="I3352">
        <v>1.06</v>
      </c>
      <c r="J3352">
        <v>1.66</v>
      </c>
      <c r="K3352">
        <v>2.41</v>
      </c>
      <c r="L3352">
        <v>2.83</v>
      </c>
      <c r="M3352">
        <v>-1.43</v>
      </c>
      <c r="N3352">
        <v>-0.84</v>
      </c>
      <c r="O3352">
        <v>-7.0000000000000007E-2</v>
      </c>
      <c r="P3352">
        <v>0.26</v>
      </c>
      <c r="Q3352">
        <v>0.21099999999999999</v>
      </c>
      <c r="R3352">
        <v>0.25600000000000001</v>
      </c>
      <c r="S3352">
        <v>0.3095</v>
      </c>
      <c r="T3352">
        <v>0.51700000000000002</v>
      </c>
      <c r="U3352">
        <v>0.85199999999999998</v>
      </c>
      <c r="V3352">
        <v>13248.44</v>
      </c>
      <c r="W3352">
        <v>1427.84</v>
      </c>
      <c r="X3352">
        <v>85.36</v>
      </c>
    </row>
    <row r="3353" spans="1:24" x14ac:dyDescent="0.55000000000000004">
      <c r="A3353" s="5">
        <v>41255</v>
      </c>
      <c r="B3353">
        <v>0.17</v>
      </c>
      <c r="C3353">
        <v>7.0000000000000007E-2</v>
      </c>
      <c r="D3353">
        <v>0.1</v>
      </c>
      <c r="E3353">
        <v>0.14000000000000001</v>
      </c>
      <c r="F3353">
        <v>0.25</v>
      </c>
      <c r="G3353">
        <v>0.32</v>
      </c>
      <c r="H3353">
        <v>0.66</v>
      </c>
      <c r="I3353">
        <v>1.1100000000000001</v>
      </c>
      <c r="J3353">
        <v>1.72</v>
      </c>
      <c r="K3353">
        <v>2.48</v>
      </c>
      <c r="L3353">
        <v>2.9</v>
      </c>
      <c r="M3353">
        <v>-1.46</v>
      </c>
      <c r="N3353">
        <v>-0.79</v>
      </c>
      <c r="O3353">
        <v>-0.01</v>
      </c>
      <c r="P3353">
        <v>0.31</v>
      </c>
      <c r="Q3353">
        <v>0.20899999999999999</v>
      </c>
      <c r="R3353">
        <v>0.255</v>
      </c>
      <c r="S3353">
        <v>0.3095</v>
      </c>
      <c r="T3353">
        <v>0.51449999999999996</v>
      </c>
      <c r="U3353">
        <v>0.84950000000000003</v>
      </c>
      <c r="V3353">
        <v>13245.45</v>
      </c>
      <c r="W3353">
        <v>1428.48</v>
      </c>
      <c r="X3353">
        <v>86.35</v>
      </c>
    </row>
    <row r="3354" spans="1:24" x14ac:dyDescent="0.55000000000000004">
      <c r="A3354" s="5">
        <v>41256</v>
      </c>
      <c r="B3354">
        <v>0.16</v>
      </c>
      <c r="C3354">
        <v>0.06</v>
      </c>
      <c r="D3354">
        <v>0.11</v>
      </c>
      <c r="E3354">
        <v>0.14000000000000001</v>
      </c>
      <c r="F3354">
        <v>0.27</v>
      </c>
      <c r="G3354">
        <v>0.34</v>
      </c>
      <c r="H3354">
        <v>0.7</v>
      </c>
      <c r="I3354">
        <v>1.1499999999999999</v>
      </c>
      <c r="J3354">
        <v>1.74</v>
      </c>
      <c r="K3354">
        <v>2.4900000000000002</v>
      </c>
      <c r="L3354">
        <v>2.9</v>
      </c>
      <c r="M3354">
        <v>-1.42</v>
      </c>
      <c r="N3354">
        <v>-0.73</v>
      </c>
      <c r="O3354">
        <v>0.03</v>
      </c>
      <c r="P3354">
        <v>0.34</v>
      </c>
      <c r="Q3354">
        <v>0.20899999999999999</v>
      </c>
      <c r="R3354">
        <v>0.255</v>
      </c>
      <c r="S3354">
        <v>0.308</v>
      </c>
      <c r="T3354">
        <v>0.51300000000000001</v>
      </c>
      <c r="U3354">
        <v>0.84599999999999997</v>
      </c>
      <c r="V3354">
        <v>13170.72</v>
      </c>
      <c r="W3354">
        <v>1419.45</v>
      </c>
      <c r="X3354">
        <v>85.39</v>
      </c>
    </row>
    <row r="3355" spans="1:24" x14ac:dyDescent="0.55000000000000004">
      <c r="A3355" s="5">
        <v>41257</v>
      </c>
      <c r="B3355">
        <v>0.17</v>
      </c>
      <c r="C3355">
        <v>0.04</v>
      </c>
      <c r="D3355">
        <v>0.09</v>
      </c>
      <c r="E3355">
        <v>0.13</v>
      </c>
      <c r="F3355">
        <v>0.24</v>
      </c>
      <c r="G3355">
        <v>0.34</v>
      </c>
      <c r="H3355">
        <v>0.7</v>
      </c>
      <c r="I3355">
        <v>1.1499999999999999</v>
      </c>
      <c r="J3355">
        <v>1.72</v>
      </c>
      <c r="K3355">
        <v>2.46</v>
      </c>
      <c r="L3355">
        <v>2.87</v>
      </c>
      <c r="M3355">
        <v>-1.41</v>
      </c>
      <c r="N3355">
        <v>-0.74</v>
      </c>
      <c r="O3355">
        <v>0</v>
      </c>
      <c r="P3355">
        <v>0.32</v>
      </c>
      <c r="Q3355">
        <v>0.20899999999999999</v>
      </c>
      <c r="R3355">
        <v>0.255</v>
      </c>
      <c r="S3355">
        <v>0.308</v>
      </c>
      <c r="T3355">
        <v>0.51100000000000001</v>
      </c>
      <c r="U3355">
        <v>0.84399999999999997</v>
      </c>
      <c r="V3355">
        <v>13135.01</v>
      </c>
      <c r="W3355">
        <v>1413.58</v>
      </c>
      <c r="X3355">
        <v>86.32</v>
      </c>
    </row>
    <row r="3356" spans="1:24" x14ac:dyDescent="0.55000000000000004">
      <c r="A3356" s="5">
        <v>41260</v>
      </c>
      <c r="B3356">
        <v>0.16</v>
      </c>
      <c r="C3356">
        <v>0.05</v>
      </c>
      <c r="D3356">
        <v>0.1</v>
      </c>
      <c r="E3356">
        <v>0.13</v>
      </c>
      <c r="F3356">
        <v>0.25</v>
      </c>
      <c r="G3356">
        <v>0.37</v>
      </c>
      <c r="H3356">
        <v>0.74</v>
      </c>
      <c r="I3356">
        <v>1.2</v>
      </c>
      <c r="J3356">
        <v>1.78</v>
      </c>
      <c r="K3356">
        <v>2.5299999999999998</v>
      </c>
      <c r="L3356">
        <v>2.94</v>
      </c>
      <c r="M3356">
        <v>-1.37</v>
      </c>
      <c r="N3356">
        <v>-0.7</v>
      </c>
      <c r="O3356">
        <v>0.05</v>
      </c>
      <c r="P3356">
        <v>0.38</v>
      </c>
      <c r="Q3356">
        <v>0.21</v>
      </c>
      <c r="R3356">
        <v>0.255</v>
      </c>
      <c r="S3356">
        <v>0.309</v>
      </c>
      <c r="T3356">
        <v>0.50849999999999995</v>
      </c>
      <c r="U3356">
        <v>0.84250000000000003</v>
      </c>
      <c r="V3356">
        <v>13235.39</v>
      </c>
      <c r="W3356">
        <v>1430.36</v>
      </c>
      <c r="X3356">
        <v>86.71</v>
      </c>
    </row>
    <row r="3357" spans="1:24" x14ac:dyDescent="0.55000000000000004">
      <c r="A3357" s="5">
        <v>41261</v>
      </c>
      <c r="B3357">
        <v>0.17</v>
      </c>
      <c r="C3357">
        <v>0.06</v>
      </c>
      <c r="D3357">
        <v>0.12</v>
      </c>
      <c r="E3357">
        <v>0.16</v>
      </c>
      <c r="F3357">
        <v>0.28000000000000003</v>
      </c>
      <c r="G3357">
        <v>0.39</v>
      </c>
      <c r="H3357">
        <v>0.78</v>
      </c>
      <c r="I3357">
        <v>1.25</v>
      </c>
      <c r="J3357">
        <v>1.84</v>
      </c>
      <c r="K3357">
        <v>2.59</v>
      </c>
      <c r="L3357">
        <v>3</v>
      </c>
      <c r="M3357">
        <v>-1.36</v>
      </c>
      <c r="N3357">
        <v>-0.67</v>
      </c>
      <c r="O3357">
        <v>0.1</v>
      </c>
      <c r="P3357">
        <v>0.42</v>
      </c>
      <c r="Q3357">
        <v>0.2107</v>
      </c>
      <c r="R3357">
        <v>0.253</v>
      </c>
      <c r="S3357">
        <v>0.309</v>
      </c>
      <c r="T3357">
        <v>0.50849999999999995</v>
      </c>
      <c r="U3357">
        <v>0.84250000000000003</v>
      </c>
      <c r="V3357">
        <v>13350.96</v>
      </c>
      <c r="W3357">
        <v>1446.79</v>
      </c>
      <c r="X3357">
        <v>87.46</v>
      </c>
    </row>
    <row r="3358" spans="1:24" x14ac:dyDescent="0.55000000000000004">
      <c r="A3358" s="5">
        <v>41262</v>
      </c>
      <c r="B3358">
        <v>0.17</v>
      </c>
      <c r="C3358">
        <v>0.05</v>
      </c>
      <c r="D3358">
        <v>0.1</v>
      </c>
      <c r="E3358">
        <v>0.15</v>
      </c>
      <c r="F3358">
        <v>0.28000000000000003</v>
      </c>
      <c r="G3358">
        <v>0.39</v>
      </c>
      <c r="H3358">
        <v>0.77</v>
      </c>
      <c r="I3358">
        <v>1.24</v>
      </c>
      <c r="J3358">
        <v>1.82</v>
      </c>
      <c r="K3358">
        <v>2.58</v>
      </c>
      <c r="L3358">
        <v>2.99</v>
      </c>
      <c r="M3358">
        <v>-1.36</v>
      </c>
      <c r="N3358">
        <v>-0.66</v>
      </c>
      <c r="O3358">
        <v>0.14000000000000001</v>
      </c>
      <c r="P3358">
        <v>0.41</v>
      </c>
      <c r="Q3358">
        <v>0.2107</v>
      </c>
      <c r="R3358">
        <v>0.2535</v>
      </c>
      <c r="S3358">
        <v>0.31</v>
      </c>
      <c r="T3358">
        <v>0.50975000000000004</v>
      </c>
      <c r="U3358">
        <v>0.84299999999999997</v>
      </c>
      <c r="V3358">
        <v>13251.97</v>
      </c>
      <c r="W3358">
        <v>1435.81</v>
      </c>
      <c r="X3358">
        <v>89.09</v>
      </c>
    </row>
    <row r="3359" spans="1:24" x14ac:dyDescent="0.55000000000000004">
      <c r="A3359" s="5">
        <v>41263</v>
      </c>
      <c r="B3359">
        <v>0.17</v>
      </c>
      <c r="C3359">
        <v>0.06</v>
      </c>
      <c r="D3359">
        <v>0.1</v>
      </c>
      <c r="E3359">
        <v>0.15</v>
      </c>
      <c r="F3359">
        <v>0.28000000000000003</v>
      </c>
      <c r="G3359">
        <v>0.39</v>
      </c>
      <c r="H3359">
        <v>0.77</v>
      </c>
      <c r="I3359">
        <v>1.24</v>
      </c>
      <c r="J3359">
        <v>1.81</v>
      </c>
      <c r="K3359">
        <v>2.57</v>
      </c>
      <c r="L3359">
        <v>2.98</v>
      </c>
      <c r="M3359">
        <v>-1.39</v>
      </c>
      <c r="N3359">
        <v>-0.69</v>
      </c>
      <c r="O3359">
        <v>0.06</v>
      </c>
      <c r="P3359">
        <v>0.38</v>
      </c>
      <c r="Q3359">
        <v>0.2107</v>
      </c>
      <c r="R3359">
        <v>0.254</v>
      </c>
      <c r="S3359">
        <v>0.31</v>
      </c>
      <c r="T3359">
        <v>0.51024999999999998</v>
      </c>
      <c r="U3359">
        <v>0.84299999999999997</v>
      </c>
      <c r="V3359">
        <v>13311.72</v>
      </c>
      <c r="W3359">
        <v>1443.69</v>
      </c>
      <c r="X3359">
        <v>89.76</v>
      </c>
    </row>
    <row r="3360" spans="1:24" x14ac:dyDescent="0.55000000000000004">
      <c r="A3360" s="5">
        <v>41264</v>
      </c>
      <c r="B3360">
        <v>0.17</v>
      </c>
      <c r="C3360">
        <v>0.06</v>
      </c>
      <c r="D3360">
        <v>0.12</v>
      </c>
      <c r="E3360">
        <v>0.15</v>
      </c>
      <c r="F3360">
        <v>0.26</v>
      </c>
      <c r="G3360">
        <v>0.38</v>
      </c>
      <c r="H3360">
        <v>0.75</v>
      </c>
      <c r="I3360">
        <v>1.2</v>
      </c>
      <c r="J3360">
        <v>1.77</v>
      </c>
      <c r="K3360">
        <v>2.52</v>
      </c>
      <c r="L3360">
        <v>2.93</v>
      </c>
      <c r="M3360">
        <v>-1.35</v>
      </c>
      <c r="N3360">
        <v>-0.71</v>
      </c>
      <c r="O3360">
        <v>0.02</v>
      </c>
      <c r="P3360">
        <v>0.35</v>
      </c>
      <c r="Q3360">
        <v>0.2097</v>
      </c>
      <c r="R3360">
        <v>0.254</v>
      </c>
      <c r="S3360">
        <v>0.31</v>
      </c>
      <c r="T3360">
        <v>0.51024999999999998</v>
      </c>
      <c r="U3360">
        <v>0.84299999999999997</v>
      </c>
      <c r="V3360">
        <v>13190.84</v>
      </c>
      <c r="W3360">
        <v>1430.15</v>
      </c>
      <c r="X3360">
        <v>88.2</v>
      </c>
    </row>
    <row r="3361" spans="1:24" x14ac:dyDescent="0.55000000000000004">
      <c r="A3361" s="5">
        <v>41267</v>
      </c>
      <c r="B3361">
        <v>0.18</v>
      </c>
      <c r="C3361">
        <v>0.06</v>
      </c>
      <c r="D3361">
        <v>0.11</v>
      </c>
      <c r="E3361">
        <v>0.16</v>
      </c>
      <c r="F3361">
        <v>0.26</v>
      </c>
      <c r="G3361">
        <v>0.38</v>
      </c>
      <c r="H3361">
        <v>0.77</v>
      </c>
      <c r="I3361">
        <v>1.22</v>
      </c>
      <c r="J3361">
        <v>1.79</v>
      </c>
      <c r="K3361">
        <v>2.5299999999999998</v>
      </c>
      <c r="L3361">
        <v>2.94</v>
      </c>
      <c r="M3361">
        <v>-1.36</v>
      </c>
      <c r="N3361">
        <v>-0.69</v>
      </c>
      <c r="O3361">
        <v>0.1</v>
      </c>
      <c r="P3361">
        <v>0.35</v>
      </c>
      <c r="Q3361">
        <v>0.2097</v>
      </c>
      <c r="R3361">
        <v>0.254</v>
      </c>
      <c r="S3361">
        <v>0.31</v>
      </c>
      <c r="T3361">
        <v>0.51024999999999998</v>
      </c>
      <c r="U3361">
        <v>0.84299999999999997</v>
      </c>
      <c r="V3361">
        <v>13139.08</v>
      </c>
      <c r="W3361">
        <v>1426.66</v>
      </c>
      <c r="X3361">
        <v>88.29</v>
      </c>
    </row>
    <row r="3362" spans="1:24" x14ac:dyDescent="0.55000000000000004">
      <c r="A3362" s="5">
        <v>41269</v>
      </c>
      <c r="B3362">
        <v>0.17</v>
      </c>
      <c r="C3362">
        <v>0.09</v>
      </c>
      <c r="D3362">
        <v>0.13</v>
      </c>
      <c r="E3362">
        <v>0.16</v>
      </c>
      <c r="F3362">
        <v>0.26</v>
      </c>
      <c r="G3362">
        <v>0.39</v>
      </c>
      <c r="H3362">
        <v>0.76</v>
      </c>
      <c r="I3362">
        <v>1.2</v>
      </c>
      <c r="J3362">
        <v>1.77</v>
      </c>
      <c r="K3362">
        <v>2.52</v>
      </c>
      <c r="L3362">
        <v>2.94</v>
      </c>
      <c r="M3362">
        <v>-1.35</v>
      </c>
      <c r="N3362">
        <v>-0.71</v>
      </c>
      <c r="O3362">
        <v>0.05</v>
      </c>
      <c r="P3362">
        <v>0.35</v>
      </c>
      <c r="Q3362" t="e">
        <v>#N/A</v>
      </c>
      <c r="R3362" t="e">
        <v>#N/A</v>
      </c>
      <c r="S3362" t="e">
        <v>#N/A</v>
      </c>
      <c r="T3362" t="e">
        <v>#N/A</v>
      </c>
      <c r="U3362" t="e">
        <v>#N/A</v>
      </c>
      <c r="V3362">
        <v>13114.59</v>
      </c>
      <c r="W3362">
        <v>1419.83</v>
      </c>
      <c r="X3362">
        <v>90.71</v>
      </c>
    </row>
    <row r="3363" spans="1:24" x14ac:dyDescent="0.55000000000000004">
      <c r="A3363" s="5">
        <v>41270</v>
      </c>
      <c r="B3363">
        <v>0.17</v>
      </c>
      <c r="C3363">
        <v>0.08</v>
      </c>
      <c r="D3363">
        <v>0.12</v>
      </c>
      <c r="E3363">
        <v>0.15</v>
      </c>
      <c r="F3363">
        <v>0.26</v>
      </c>
      <c r="G3363">
        <v>0.37</v>
      </c>
      <c r="H3363">
        <v>0.72</v>
      </c>
      <c r="I3363">
        <v>1.1499999999999999</v>
      </c>
      <c r="J3363">
        <v>1.74</v>
      </c>
      <c r="K3363">
        <v>2.48</v>
      </c>
      <c r="L3363">
        <v>2.89</v>
      </c>
      <c r="M3363">
        <v>-1.39</v>
      </c>
      <c r="N3363">
        <v>-0.73</v>
      </c>
      <c r="O3363">
        <v>0.05</v>
      </c>
      <c r="P3363">
        <v>0.34</v>
      </c>
      <c r="Q3363">
        <v>0.2117</v>
      </c>
      <c r="R3363">
        <v>0.255</v>
      </c>
      <c r="S3363">
        <v>0.311</v>
      </c>
      <c r="T3363">
        <v>0.51024999999999998</v>
      </c>
      <c r="U3363">
        <v>0.84350000000000003</v>
      </c>
      <c r="V3363">
        <v>13096.31</v>
      </c>
      <c r="W3363">
        <v>1418.1</v>
      </c>
      <c r="X3363">
        <v>90.91</v>
      </c>
    </row>
    <row r="3364" spans="1:24" x14ac:dyDescent="0.55000000000000004">
      <c r="A3364" s="5">
        <v>41271</v>
      </c>
      <c r="B3364">
        <v>0.17</v>
      </c>
      <c r="C3364">
        <v>0.01</v>
      </c>
      <c r="D3364">
        <v>0.1</v>
      </c>
      <c r="E3364">
        <v>0.15</v>
      </c>
      <c r="F3364">
        <v>0.27</v>
      </c>
      <c r="G3364">
        <v>0.36</v>
      </c>
      <c r="H3364">
        <v>0.72</v>
      </c>
      <c r="I3364">
        <v>1.1499999999999999</v>
      </c>
      <c r="J3364">
        <v>1.73</v>
      </c>
      <c r="K3364">
        <v>2.4700000000000002</v>
      </c>
      <c r="L3364">
        <v>2.88</v>
      </c>
      <c r="M3364">
        <v>-1.34</v>
      </c>
      <c r="N3364">
        <v>-0.73</v>
      </c>
      <c r="O3364">
        <v>0.01</v>
      </c>
      <c r="P3364">
        <v>0.36</v>
      </c>
      <c r="Q3364">
        <v>0.2097</v>
      </c>
      <c r="R3364">
        <v>0.2535</v>
      </c>
      <c r="S3364">
        <v>0.308</v>
      </c>
      <c r="T3364">
        <v>0.50824999999999998</v>
      </c>
      <c r="U3364">
        <v>0.84350000000000003</v>
      </c>
      <c r="V3364">
        <v>12938.11</v>
      </c>
      <c r="W3364">
        <v>1402.43</v>
      </c>
      <c r="X3364">
        <v>90.66</v>
      </c>
    </row>
    <row r="3365" spans="1:24" x14ac:dyDescent="0.55000000000000004">
      <c r="A3365" s="5">
        <v>41274</v>
      </c>
      <c r="B3365">
        <v>0.09</v>
      </c>
      <c r="C3365">
        <v>0.05</v>
      </c>
      <c r="D3365">
        <v>0.11</v>
      </c>
      <c r="E3365">
        <v>0.16</v>
      </c>
      <c r="F3365">
        <v>0.25</v>
      </c>
      <c r="G3365">
        <v>0.36</v>
      </c>
      <c r="H3365">
        <v>0.72</v>
      </c>
      <c r="I3365">
        <v>1.18</v>
      </c>
      <c r="J3365">
        <v>1.78</v>
      </c>
      <c r="K3365">
        <v>2.54</v>
      </c>
      <c r="L3365">
        <v>2.95</v>
      </c>
      <c r="M3365">
        <v>-1.37</v>
      </c>
      <c r="N3365">
        <v>-0.67</v>
      </c>
      <c r="O3365">
        <v>0.15</v>
      </c>
      <c r="P3365">
        <v>0.41</v>
      </c>
      <c r="Q3365">
        <v>0.2087</v>
      </c>
      <c r="R3365">
        <v>0.2535</v>
      </c>
      <c r="S3365">
        <v>0.30599999999999999</v>
      </c>
      <c r="T3365">
        <v>0.50824999999999998</v>
      </c>
      <c r="U3365">
        <v>0.84350000000000003</v>
      </c>
      <c r="V3365">
        <v>13104.14</v>
      </c>
      <c r="W3365">
        <v>1426.19</v>
      </c>
      <c r="X3365">
        <v>91.83</v>
      </c>
    </row>
    <row r="3366" spans="1:24" x14ac:dyDescent="0.55000000000000004">
      <c r="A3366" s="5">
        <v>41276</v>
      </c>
      <c r="B3366">
        <v>0.17</v>
      </c>
      <c r="C3366">
        <v>0.08</v>
      </c>
      <c r="D3366">
        <v>0.12</v>
      </c>
      <c r="E3366">
        <v>0.15</v>
      </c>
      <c r="F3366">
        <v>0.27</v>
      </c>
      <c r="G3366">
        <v>0.37</v>
      </c>
      <c r="H3366">
        <v>0.76</v>
      </c>
      <c r="I3366">
        <v>1.25</v>
      </c>
      <c r="J3366">
        <v>1.86</v>
      </c>
      <c r="K3366">
        <v>2.63</v>
      </c>
      <c r="L3366">
        <v>3.04</v>
      </c>
      <c r="M3366">
        <v>-1.36</v>
      </c>
      <c r="N3366">
        <v>-0.62</v>
      </c>
      <c r="O3366">
        <v>0.22</v>
      </c>
      <c r="P3366">
        <v>0.47</v>
      </c>
      <c r="Q3366">
        <v>0.2077</v>
      </c>
      <c r="R3366">
        <v>0.2525</v>
      </c>
      <c r="S3366">
        <v>0.30499999999999999</v>
      </c>
      <c r="T3366">
        <v>0.50624999999999998</v>
      </c>
      <c r="U3366">
        <v>0.84250000000000003</v>
      </c>
      <c r="V3366">
        <v>13412.55</v>
      </c>
      <c r="W3366">
        <v>1462.42</v>
      </c>
      <c r="X3366">
        <v>93.14</v>
      </c>
    </row>
    <row r="3367" spans="1:24" x14ac:dyDescent="0.55000000000000004">
      <c r="A3367" s="5">
        <v>41277</v>
      </c>
      <c r="B3367">
        <v>0.17</v>
      </c>
      <c r="C3367">
        <v>0.08</v>
      </c>
      <c r="D3367">
        <v>0.12</v>
      </c>
      <c r="E3367">
        <v>0.15</v>
      </c>
      <c r="F3367">
        <v>0.27</v>
      </c>
      <c r="G3367">
        <v>0.4</v>
      </c>
      <c r="H3367">
        <v>0.81</v>
      </c>
      <c r="I3367">
        <v>1.31</v>
      </c>
      <c r="J3367">
        <v>1.92</v>
      </c>
      <c r="K3367">
        <v>2.7</v>
      </c>
      <c r="L3367">
        <v>3.12</v>
      </c>
      <c r="M3367">
        <v>-1.3</v>
      </c>
      <c r="N3367">
        <v>-0.54</v>
      </c>
      <c r="O3367">
        <v>0.31</v>
      </c>
      <c r="P3367">
        <v>0.56000000000000005</v>
      </c>
      <c r="Q3367">
        <v>0.2077</v>
      </c>
      <c r="R3367">
        <v>0.252</v>
      </c>
      <c r="S3367">
        <v>0.30499999999999999</v>
      </c>
      <c r="T3367">
        <v>0.50324999999999998</v>
      </c>
      <c r="U3367">
        <v>0.83950000000000002</v>
      </c>
      <c r="V3367">
        <v>13391.36</v>
      </c>
      <c r="W3367">
        <v>1459.37</v>
      </c>
      <c r="X3367">
        <v>92.97</v>
      </c>
    </row>
    <row r="3368" spans="1:24" x14ac:dyDescent="0.55000000000000004">
      <c r="A3368" s="5">
        <v>41278</v>
      </c>
      <c r="B3368">
        <v>0.16</v>
      </c>
      <c r="C3368">
        <v>7.0000000000000007E-2</v>
      </c>
      <c r="D3368">
        <v>0.11</v>
      </c>
      <c r="E3368">
        <v>0.15</v>
      </c>
      <c r="F3368">
        <v>0.27</v>
      </c>
      <c r="G3368">
        <v>0.41</v>
      </c>
      <c r="H3368">
        <v>0.82</v>
      </c>
      <c r="I3368">
        <v>1.32</v>
      </c>
      <c r="J3368">
        <v>1.93</v>
      </c>
      <c r="K3368">
        <v>2.7</v>
      </c>
      <c r="L3368">
        <v>3.1</v>
      </c>
      <c r="M3368">
        <v>-1.31</v>
      </c>
      <c r="N3368">
        <v>-0.55000000000000004</v>
      </c>
      <c r="O3368">
        <v>0.27</v>
      </c>
      <c r="P3368">
        <v>0.53</v>
      </c>
      <c r="Q3368">
        <v>0.2077</v>
      </c>
      <c r="R3368">
        <v>0.2525</v>
      </c>
      <c r="S3368">
        <v>0.30499999999999999</v>
      </c>
      <c r="T3368">
        <v>0.50124999999999997</v>
      </c>
      <c r="U3368">
        <v>0.83850000000000002</v>
      </c>
      <c r="V3368">
        <v>13435.21</v>
      </c>
      <c r="W3368">
        <v>1466.47</v>
      </c>
      <c r="X3368">
        <v>93.12</v>
      </c>
    </row>
    <row r="3369" spans="1:24" x14ac:dyDescent="0.55000000000000004">
      <c r="A3369" s="5">
        <v>41281</v>
      </c>
      <c r="B3369">
        <v>0.16</v>
      </c>
      <c r="C3369">
        <v>7.0000000000000007E-2</v>
      </c>
      <c r="D3369">
        <v>0.11</v>
      </c>
      <c r="E3369">
        <v>0.15</v>
      </c>
      <c r="F3369">
        <v>0.27</v>
      </c>
      <c r="G3369">
        <v>0.41</v>
      </c>
      <c r="H3369">
        <v>0.82</v>
      </c>
      <c r="I3369">
        <v>1.31</v>
      </c>
      <c r="J3369">
        <v>1.92</v>
      </c>
      <c r="K3369">
        <v>2.7</v>
      </c>
      <c r="L3369">
        <v>3.1</v>
      </c>
      <c r="M3369">
        <v>-1.34</v>
      </c>
      <c r="N3369">
        <v>-0.6</v>
      </c>
      <c r="O3369">
        <v>0.18</v>
      </c>
      <c r="P3369">
        <v>0.49</v>
      </c>
      <c r="Q3369">
        <v>0.2077</v>
      </c>
      <c r="R3369">
        <v>0.2525</v>
      </c>
      <c r="S3369">
        <v>0.30499999999999999</v>
      </c>
      <c r="T3369">
        <v>0.50024999999999997</v>
      </c>
      <c r="U3369">
        <v>0.83450000000000002</v>
      </c>
      <c r="V3369">
        <v>13384.29</v>
      </c>
      <c r="W3369">
        <v>1461.89</v>
      </c>
      <c r="X3369">
        <v>93.2</v>
      </c>
    </row>
    <row r="3370" spans="1:24" x14ac:dyDescent="0.55000000000000004">
      <c r="A3370" s="5">
        <v>41282</v>
      </c>
      <c r="B3370">
        <v>0.15</v>
      </c>
      <c r="C3370">
        <v>7.0000000000000007E-2</v>
      </c>
      <c r="D3370">
        <v>0.11</v>
      </c>
      <c r="E3370">
        <v>0.14000000000000001</v>
      </c>
      <c r="F3370">
        <v>0.25</v>
      </c>
      <c r="G3370">
        <v>0.38</v>
      </c>
      <c r="H3370">
        <v>0.79</v>
      </c>
      <c r="I3370">
        <v>1.28</v>
      </c>
      <c r="J3370">
        <v>1.89</v>
      </c>
      <c r="K3370">
        <v>2.66</v>
      </c>
      <c r="L3370">
        <v>3.06</v>
      </c>
      <c r="M3370">
        <v>-1.36</v>
      </c>
      <c r="N3370">
        <v>-0.6</v>
      </c>
      <c r="O3370">
        <v>0.24</v>
      </c>
      <c r="P3370">
        <v>0.46</v>
      </c>
      <c r="Q3370">
        <v>0.2077</v>
      </c>
      <c r="R3370">
        <v>0.252</v>
      </c>
      <c r="S3370">
        <v>0.30499999999999999</v>
      </c>
      <c r="T3370">
        <v>0.50024999999999997</v>
      </c>
      <c r="U3370">
        <v>0.83450000000000002</v>
      </c>
      <c r="V3370">
        <v>13328.85</v>
      </c>
      <c r="W3370">
        <v>1457.15</v>
      </c>
      <c r="X3370">
        <v>93.21</v>
      </c>
    </row>
    <row r="3371" spans="1:24" x14ac:dyDescent="0.55000000000000004">
      <c r="A3371" s="5">
        <v>41283</v>
      </c>
      <c r="B3371">
        <v>0.14000000000000001</v>
      </c>
      <c r="C3371">
        <v>0.06</v>
      </c>
      <c r="D3371">
        <v>0.09</v>
      </c>
      <c r="E3371">
        <v>0.13</v>
      </c>
      <c r="F3371">
        <v>0.24</v>
      </c>
      <c r="G3371">
        <v>0.37</v>
      </c>
      <c r="H3371">
        <v>0.77</v>
      </c>
      <c r="I3371">
        <v>1.27</v>
      </c>
      <c r="J3371">
        <v>1.88</v>
      </c>
      <c r="K3371">
        <v>2.65</v>
      </c>
      <c r="L3371">
        <v>3.06</v>
      </c>
      <c r="M3371">
        <v>-1.41</v>
      </c>
      <c r="N3371">
        <v>-0.64</v>
      </c>
      <c r="O3371">
        <v>0.2</v>
      </c>
      <c r="P3371">
        <v>0.44</v>
      </c>
      <c r="Q3371">
        <v>0.20669999999999999</v>
      </c>
      <c r="R3371">
        <v>0.252</v>
      </c>
      <c r="S3371">
        <v>0.30499999999999999</v>
      </c>
      <c r="T3371">
        <v>0.5</v>
      </c>
      <c r="U3371">
        <v>0.83399999999999996</v>
      </c>
      <c r="V3371">
        <v>13390.51</v>
      </c>
      <c r="W3371">
        <v>1461.02</v>
      </c>
      <c r="X3371">
        <v>93.08</v>
      </c>
    </row>
    <row r="3372" spans="1:24" x14ac:dyDescent="0.55000000000000004">
      <c r="A3372" s="5">
        <v>41284</v>
      </c>
      <c r="B3372">
        <v>0.14000000000000001</v>
      </c>
      <c r="C3372">
        <v>0.06</v>
      </c>
      <c r="D3372">
        <v>0.1</v>
      </c>
      <c r="E3372">
        <v>0.14000000000000001</v>
      </c>
      <c r="F3372">
        <v>0.26</v>
      </c>
      <c r="G3372">
        <v>0.37</v>
      </c>
      <c r="H3372">
        <v>0.8</v>
      </c>
      <c r="I3372">
        <v>1.3</v>
      </c>
      <c r="J3372">
        <v>1.91</v>
      </c>
      <c r="K3372">
        <v>2.68</v>
      </c>
      <c r="L3372">
        <v>3.08</v>
      </c>
      <c r="M3372">
        <v>-1.4</v>
      </c>
      <c r="N3372">
        <v>-0.62</v>
      </c>
      <c r="O3372">
        <v>0.14000000000000001</v>
      </c>
      <c r="P3372">
        <v>0.47</v>
      </c>
      <c r="Q3372">
        <v>0.20569999999999999</v>
      </c>
      <c r="R3372">
        <v>0.251</v>
      </c>
      <c r="S3372">
        <v>0.30499999999999999</v>
      </c>
      <c r="T3372">
        <v>0.498</v>
      </c>
      <c r="U3372">
        <v>0.82299999999999995</v>
      </c>
      <c r="V3372">
        <v>13471.22</v>
      </c>
      <c r="W3372">
        <v>1472.12</v>
      </c>
      <c r="X3372">
        <v>93.81</v>
      </c>
    </row>
    <row r="3373" spans="1:24" x14ac:dyDescent="0.55000000000000004">
      <c r="A3373" s="5">
        <v>41285</v>
      </c>
      <c r="B3373">
        <v>0.14000000000000001</v>
      </c>
      <c r="C3373">
        <v>7.0000000000000007E-2</v>
      </c>
      <c r="D3373">
        <v>0.1</v>
      </c>
      <c r="E3373">
        <v>0.14000000000000001</v>
      </c>
      <c r="F3373">
        <v>0.26</v>
      </c>
      <c r="G3373">
        <v>0.37</v>
      </c>
      <c r="H3373">
        <v>0.78</v>
      </c>
      <c r="I3373">
        <v>1.28</v>
      </c>
      <c r="J3373">
        <v>1.89</v>
      </c>
      <c r="K3373">
        <v>2.65</v>
      </c>
      <c r="L3373">
        <v>3.05</v>
      </c>
      <c r="M3373">
        <v>-1.4</v>
      </c>
      <c r="N3373">
        <v>-0.63</v>
      </c>
      <c r="O3373">
        <v>0.16</v>
      </c>
      <c r="P3373">
        <v>0.45</v>
      </c>
      <c r="Q3373">
        <v>0.20569999999999999</v>
      </c>
      <c r="R3373">
        <v>0.251</v>
      </c>
      <c r="S3373">
        <v>0.30399999999999999</v>
      </c>
      <c r="T3373">
        <v>0.496</v>
      </c>
      <c r="U3373">
        <v>0.82099999999999995</v>
      </c>
      <c r="V3373">
        <v>13488.43</v>
      </c>
      <c r="W3373">
        <v>1472.05</v>
      </c>
      <c r="X3373">
        <v>93.6</v>
      </c>
    </row>
    <row r="3374" spans="1:24" x14ac:dyDescent="0.55000000000000004">
      <c r="A3374" s="5">
        <v>41288</v>
      </c>
      <c r="B3374">
        <v>0.14000000000000001</v>
      </c>
      <c r="C3374">
        <v>0.08</v>
      </c>
      <c r="D3374">
        <v>0.11</v>
      </c>
      <c r="E3374">
        <v>0.14000000000000001</v>
      </c>
      <c r="F3374">
        <v>0.26</v>
      </c>
      <c r="G3374">
        <v>0.37</v>
      </c>
      <c r="H3374">
        <v>0.78</v>
      </c>
      <c r="I3374">
        <v>1.27</v>
      </c>
      <c r="J3374">
        <v>1.89</v>
      </c>
      <c r="K3374">
        <v>2.65</v>
      </c>
      <c r="L3374">
        <v>3.05</v>
      </c>
      <c r="M3374">
        <v>-1.34</v>
      </c>
      <c r="N3374">
        <v>-0.66</v>
      </c>
      <c r="O3374">
        <v>0.1</v>
      </c>
      <c r="P3374">
        <v>0.46</v>
      </c>
      <c r="Q3374">
        <v>0.20569999999999999</v>
      </c>
      <c r="R3374">
        <v>0.25</v>
      </c>
      <c r="S3374">
        <v>0.30399999999999999</v>
      </c>
      <c r="T3374">
        <v>0.49099999999999999</v>
      </c>
      <c r="U3374">
        <v>0.81899999999999995</v>
      </c>
      <c r="V3374">
        <v>13507.32</v>
      </c>
      <c r="W3374">
        <v>1470.68</v>
      </c>
      <c r="X3374">
        <v>94.27</v>
      </c>
    </row>
    <row r="3375" spans="1:24" x14ac:dyDescent="0.55000000000000004">
      <c r="A3375" s="5">
        <v>41289</v>
      </c>
      <c r="B3375">
        <v>0.15</v>
      </c>
      <c r="C3375">
        <v>0.09</v>
      </c>
      <c r="D3375">
        <v>0.11</v>
      </c>
      <c r="E3375">
        <v>0.14000000000000001</v>
      </c>
      <c r="F3375">
        <v>0.26</v>
      </c>
      <c r="G3375">
        <v>0.36</v>
      </c>
      <c r="H3375">
        <v>0.75</v>
      </c>
      <c r="I3375">
        <v>1.24</v>
      </c>
      <c r="J3375">
        <v>1.86</v>
      </c>
      <c r="K3375">
        <v>2.62</v>
      </c>
      <c r="L3375">
        <v>3.02</v>
      </c>
      <c r="M3375">
        <v>-1.45</v>
      </c>
      <c r="N3375">
        <v>-0.66</v>
      </c>
      <c r="O3375">
        <v>0.17</v>
      </c>
      <c r="P3375">
        <v>0.43</v>
      </c>
      <c r="Q3375">
        <v>0.20569999999999999</v>
      </c>
      <c r="R3375">
        <v>0.25</v>
      </c>
      <c r="S3375">
        <v>0.30299999999999999</v>
      </c>
      <c r="T3375">
        <v>0.49</v>
      </c>
      <c r="U3375">
        <v>0.81399999999999995</v>
      </c>
      <c r="V3375">
        <v>13534.89</v>
      </c>
      <c r="W3375">
        <v>1472.34</v>
      </c>
      <c r="X3375">
        <v>93.26</v>
      </c>
    </row>
    <row r="3376" spans="1:24" x14ac:dyDescent="0.55000000000000004">
      <c r="A3376" s="5">
        <v>41290</v>
      </c>
      <c r="B3376">
        <v>0.14000000000000001</v>
      </c>
      <c r="C3376">
        <v>0.08</v>
      </c>
      <c r="D3376">
        <v>0.11</v>
      </c>
      <c r="E3376">
        <v>0.14000000000000001</v>
      </c>
      <c r="F3376">
        <v>0.26</v>
      </c>
      <c r="G3376">
        <v>0.36</v>
      </c>
      <c r="H3376">
        <v>0.75</v>
      </c>
      <c r="I3376">
        <v>1.23</v>
      </c>
      <c r="J3376">
        <v>1.84</v>
      </c>
      <c r="K3376">
        <v>2.61</v>
      </c>
      <c r="L3376">
        <v>3.01</v>
      </c>
      <c r="M3376">
        <v>-1.43</v>
      </c>
      <c r="N3376">
        <v>-0.65</v>
      </c>
      <c r="O3376">
        <v>0.19</v>
      </c>
      <c r="P3376">
        <v>0.44</v>
      </c>
      <c r="Q3376">
        <v>0.20569999999999999</v>
      </c>
      <c r="R3376">
        <v>0.25</v>
      </c>
      <c r="S3376">
        <v>0.30299999999999999</v>
      </c>
      <c r="T3376">
        <v>0.48749999999999999</v>
      </c>
      <c r="U3376">
        <v>0.8095</v>
      </c>
      <c r="V3376">
        <v>13511.23</v>
      </c>
      <c r="W3376">
        <v>1472.63</v>
      </c>
      <c r="X3376">
        <v>94.28</v>
      </c>
    </row>
    <row r="3377" spans="1:24" x14ac:dyDescent="0.55000000000000004">
      <c r="A3377" s="5">
        <v>41291</v>
      </c>
      <c r="B3377">
        <v>0.14000000000000001</v>
      </c>
      <c r="C3377">
        <v>7.0000000000000007E-2</v>
      </c>
      <c r="D3377">
        <v>0.11</v>
      </c>
      <c r="E3377">
        <v>0.14000000000000001</v>
      </c>
      <c r="F3377">
        <v>0.28000000000000003</v>
      </c>
      <c r="G3377">
        <v>0.39</v>
      </c>
      <c r="H3377">
        <v>0.79</v>
      </c>
      <c r="I3377">
        <v>1.29</v>
      </c>
      <c r="J3377">
        <v>1.89</v>
      </c>
      <c r="K3377">
        <v>2.66</v>
      </c>
      <c r="L3377">
        <v>3.06</v>
      </c>
      <c r="M3377">
        <v>-1.4</v>
      </c>
      <c r="N3377">
        <v>-0.64</v>
      </c>
      <c r="O3377">
        <v>0.17</v>
      </c>
      <c r="P3377">
        <v>0.47</v>
      </c>
      <c r="Q3377">
        <v>0.20469999999999999</v>
      </c>
      <c r="R3377">
        <v>0.25</v>
      </c>
      <c r="S3377">
        <v>0.30199999999999999</v>
      </c>
      <c r="T3377">
        <v>0.48649999999999999</v>
      </c>
      <c r="U3377">
        <v>0.81</v>
      </c>
      <c r="V3377">
        <v>13596.02</v>
      </c>
      <c r="W3377">
        <v>1480.94</v>
      </c>
      <c r="X3377">
        <v>95.49</v>
      </c>
    </row>
    <row r="3378" spans="1:24" x14ac:dyDescent="0.55000000000000004">
      <c r="A3378" s="5">
        <v>41292</v>
      </c>
      <c r="B3378">
        <v>0.14000000000000001</v>
      </c>
      <c r="C3378">
        <v>0.08</v>
      </c>
      <c r="D3378">
        <v>0.1</v>
      </c>
      <c r="E3378">
        <v>0.14000000000000001</v>
      </c>
      <c r="F3378">
        <v>0.26</v>
      </c>
      <c r="G3378">
        <v>0.38</v>
      </c>
      <c r="H3378">
        <v>0.77</v>
      </c>
      <c r="I3378">
        <v>1.26</v>
      </c>
      <c r="J3378">
        <v>1.87</v>
      </c>
      <c r="K3378">
        <v>2.63</v>
      </c>
      <c r="L3378">
        <v>3.03</v>
      </c>
      <c r="M3378">
        <v>-1.43</v>
      </c>
      <c r="N3378">
        <v>-0.66</v>
      </c>
      <c r="O3378">
        <v>0.16</v>
      </c>
      <c r="P3378">
        <v>0.44</v>
      </c>
      <c r="Q3378">
        <v>0.20469999999999999</v>
      </c>
      <c r="R3378">
        <v>0.2495</v>
      </c>
      <c r="S3378">
        <v>0.30199999999999999</v>
      </c>
      <c r="T3378">
        <v>0.48449999999999999</v>
      </c>
      <c r="U3378">
        <v>0.80900000000000005</v>
      </c>
      <c r="V3378">
        <v>13649.7</v>
      </c>
      <c r="W3378">
        <v>1485.98</v>
      </c>
      <c r="X3378">
        <v>95.61</v>
      </c>
    </row>
    <row r="3379" spans="1:24" x14ac:dyDescent="0.55000000000000004">
      <c r="A3379" s="5">
        <v>41295</v>
      </c>
      <c r="B3379" t="e">
        <v>#N/A</v>
      </c>
      <c r="C3379" t="e">
        <v>#N/A</v>
      </c>
      <c r="D3379" t="e">
        <v>#N/A</v>
      </c>
      <c r="E3379" t="e">
        <v>#N/A</v>
      </c>
      <c r="F3379" t="e">
        <v>#N/A</v>
      </c>
      <c r="G3379" t="e">
        <v>#N/A</v>
      </c>
      <c r="H3379" t="e">
        <v>#N/A</v>
      </c>
      <c r="I3379" t="e">
        <v>#N/A</v>
      </c>
      <c r="J3379" t="e">
        <v>#N/A</v>
      </c>
      <c r="K3379" t="e">
        <v>#N/A</v>
      </c>
      <c r="L3379" t="e">
        <v>#N/A</v>
      </c>
      <c r="M3379" t="e">
        <v>#N/A</v>
      </c>
      <c r="N3379" t="e">
        <v>#N/A</v>
      </c>
      <c r="O3379" t="e">
        <v>#N/A</v>
      </c>
      <c r="P3379" t="e">
        <v>#N/A</v>
      </c>
      <c r="Q3379">
        <v>0.20469999999999999</v>
      </c>
      <c r="R3379">
        <v>0.2495</v>
      </c>
      <c r="S3379">
        <v>0.30199999999999999</v>
      </c>
      <c r="T3379">
        <v>0.48349999999999999</v>
      </c>
      <c r="U3379">
        <v>0.80900000000000005</v>
      </c>
      <c r="V3379" t="e">
        <v>#N/A</v>
      </c>
      <c r="W3379" t="e">
        <v>#N/A</v>
      </c>
      <c r="X3379" t="e">
        <v>#N/A</v>
      </c>
    </row>
    <row r="3380" spans="1:24" x14ac:dyDescent="0.55000000000000004">
      <c r="A3380" s="5">
        <v>41296</v>
      </c>
      <c r="B3380">
        <v>0.14000000000000001</v>
      </c>
      <c r="C3380">
        <v>0.08</v>
      </c>
      <c r="D3380">
        <v>0.1</v>
      </c>
      <c r="E3380">
        <v>0.14000000000000001</v>
      </c>
      <c r="F3380">
        <v>0.26</v>
      </c>
      <c r="G3380">
        <v>0.38</v>
      </c>
      <c r="H3380">
        <v>0.76</v>
      </c>
      <c r="I3380">
        <v>1.25</v>
      </c>
      <c r="J3380">
        <v>1.86</v>
      </c>
      <c r="K3380">
        <v>2.62</v>
      </c>
      <c r="L3380">
        <v>3.02</v>
      </c>
      <c r="M3380">
        <v>-1.39</v>
      </c>
      <c r="N3380">
        <v>-0.68</v>
      </c>
      <c r="O3380">
        <v>0.09</v>
      </c>
      <c r="P3380">
        <v>0.44</v>
      </c>
      <c r="Q3380">
        <v>0.20469999999999999</v>
      </c>
      <c r="R3380">
        <v>0.2495</v>
      </c>
      <c r="S3380">
        <v>0.30199999999999999</v>
      </c>
      <c r="T3380">
        <v>0.48349999999999999</v>
      </c>
      <c r="U3380">
        <v>0.80900000000000005</v>
      </c>
      <c r="V3380">
        <v>13712.21</v>
      </c>
      <c r="W3380">
        <v>1492.56</v>
      </c>
      <c r="X3380">
        <v>96.09</v>
      </c>
    </row>
    <row r="3381" spans="1:24" x14ac:dyDescent="0.55000000000000004">
      <c r="A3381" s="5">
        <v>41297</v>
      </c>
      <c r="B3381">
        <v>0.13</v>
      </c>
      <c r="C3381">
        <v>0.08</v>
      </c>
      <c r="D3381">
        <v>0.1</v>
      </c>
      <c r="E3381">
        <v>0.15</v>
      </c>
      <c r="F3381">
        <v>0.26</v>
      </c>
      <c r="G3381">
        <v>0.37</v>
      </c>
      <c r="H3381">
        <v>0.76</v>
      </c>
      <c r="I3381">
        <v>1.24</v>
      </c>
      <c r="J3381">
        <v>1.86</v>
      </c>
      <c r="K3381">
        <v>2.62</v>
      </c>
      <c r="L3381">
        <v>3.02</v>
      </c>
      <c r="M3381">
        <v>-1.45</v>
      </c>
      <c r="N3381">
        <v>-0.66</v>
      </c>
      <c r="O3381">
        <v>0.2</v>
      </c>
      <c r="P3381">
        <v>0.44</v>
      </c>
      <c r="Q3381">
        <v>0.20369999999999999</v>
      </c>
      <c r="R3381">
        <v>0.2495</v>
      </c>
      <c r="S3381">
        <v>0.30099999999999999</v>
      </c>
      <c r="T3381">
        <v>0.48049999999999998</v>
      </c>
      <c r="U3381">
        <v>0.8075</v>
      </c>
      <c r="V3381">
        <v>13779.33</v>
      </c>
      <c r="W3381">
        <v>1494.81</v>
      </c>
      <c r="X3381">
        <v>95.06</v>
      </c>
    </row>
    <row r="3382" spans="1:24" x14ac:dyDescent="0.55000000000000004">
      <c r="A3382" s="5">
        <v>41298</v>
      </c>
      <c r="B3382">
        <v>0.15</v>
      </c>
      <c r="C3382">
        <v>0.08</v>
      </c>
      <c r="D3382">
        <v>0.1</v>
      </c>
      <c r="E3382">
        <v>0.15</v>
      </c>
      <c r="F3382">
        <v>0.23</v>
      </c>
      <c r="G3382">
        <v>0.37</v>
      </c>
      <c r="H3382">
        <v>0.78</v>
      </c>
      <c r="I3382">
        <v>1.26</v>
      </c>
      <c r="J3382">
        <v>1.88</v>
      </c>
      <c r="K3382">
        <v>2.64</v>
      </c>
      <c r="L3382">
        <v>3.04</v>
      </c>
      <c r="M3382">
        <v>-1.44</v>
      </c>
      <c r="N3382">
        <v>-0.62</v>
      </c>
      <c r="O3382">
        <v>0.25</v>
      </c>
      <c r="P3382">
        <v>0.45</v>
      </c>
      <c r="Q3382">
        <v>0.20369999999999999</v>
      </c>
      <c r="R3382">
        <v>0.2485</v>
      </c>
      <c r="S3382">
        <v>0.30049999999999999</v>
      </c>
      <c r="T3382">
        <v>0.47649999999999998</v>
      </c>
      <c r="U3382">
        <v>0.79849999999999999</v>
      </c>
      <c r="V3382">
        <v>13825.33</v>
      </c>
      <c r="W3382">
        <v>1494.82</v>
      </c>
      <c r="X3382">
        <v>95.35</v>
      </c>
    </row>
    <row r="3383" spans="1:24" x14ac:dyDescent="0.55000000000000004">
      <c r="A3383" s="5">
        <v>41299</v>
      </c>
      <c r="B3383">
        <v>0.14000000000000001</v>
      </c>
      <c r="C3383">
        <v>0.08</v>
      </c>
      <c r="D3383">
        <v>0.11</v>
      </c>
      <c r="E3383">
        <v>0.15</v>
      </c>
      <c r="F3383">
        <v>0.28000000000000003</v>
      </c>
      <c r="G3383">
        <v>0.42</v>
      </c>
      <c r="H3383">
        <v>0.87</v>
      </c>
      <c r="I3383">
        <v>1.36</v>
      </c>
      <c r="J3383">
        <v>1.98</v>
      </c>
      <c r="K3383">
        <v>2.75</v>
      </c>
      <c r="L3383">
        <v>3.14</v>
      </c>
      <c r="M3383">
        <v>-1.34</v>
      </c>
      <c r="N3383">
        <v>-0.56000000000000005</v>
      </c>
      <c r="O3383">
        <v>0.2</v>
      </c>
      <c r="P3383">
        <v>0.51</v>
      </c>
      <c r="Q3383">
        <v>0.20369999999999999</v>
      </c>
      <c r="R3383">
        <v>0.2485</v>
      </c>
      <c r="S3383">
        <v>0.30049999999999999</v>
      </c>
      <c r="T3383">
        <v>0.47649999999999998</v>
      </c>
      <c r="U3383">
        <v>0.79649999999999999</v>
      </c>
      <c r="V3383">
        <v>13895.98</v>
      </c>
      <c r="W3383">
        <v>1502.96</v>
      </c>
      <c r="X3383">
        <v>95.15</v>
      </c>
    </row>
    <row r="3384" spans="1:24" x14ac:dyDescent="0.55000000000000004">
      <c r="A3384" s="5">
        <v>41302</v>
      </c>
      <c r="B3384">
        <v>0.14000000000000001</v>
      </c>
      <c r="C3384">
        <v>7.0000000000000007E-2</v>
      </c>
      <c r="D3384">
        <v>0.11</v>
      </c>
      <c r="E3384">
        <v>0.16</v>
      </c>
      <c r="F3384">
        <v>0.28999999999999998</v>
      </c>
      <c r="G3384">
        <v>0.45</v>
      </c>
      <c r="H3384">
        <v>0.89</v>
      </c>
      <c r="I3384">
        <v>1.38</v>
      </c>
      <c r="J3384">
        <v>2</v>
      </c>
      <c r="K3384">
        <v>2.76</v>
      </c>
      <c r="L3384">
        <v>3.15</v>
      </c>
      <c r="M3384">
        <v>-1.35</v>
      </c>
      <c r="N3384">
        <v>-0.55000000000000004</v>
      </c>
      <c r="O3384">
        <v>0.21</v>
      </c>
      <c r="P3384">
        <v>0.52</v>
      </c>
      <c r="Q3384">
        <v>0.20269999999999999</v>
      </c>
      <c r="R3384">
        <v>0.2475</v>
      </c>
      <c r="S3384">
        <v>0.30149999999999999</v>
      </c>
      <c r="T3384">
        <v>0.47575000000000001</v>
      </c>
      <c r="U3384">
        <v>0.79749999999999999</v>
      </c>
      <c r="V3384">
        <v>13881.93</v>
      </c>
      <c r="W3384">
        <v>1500.18</v>
      </c>
      <c r="X3384">
        <v>95.95</v>
      </c>
    </row>
    <row r="3385" spans="1:24" x14ac:dyDescent="0.55000000000000004">
      <c r="A3385" s="5">
        <v>41303</v>
      </c>
      <c r="B3385">
        <v>0.12</v>
      </c>
      <c r="C3385">
        <v>7.0000000000000007E-2</v>
      </c>
      <c r="D3385">
        <v>0.11</v>
      </c>
      <c r="E3385">
        <v>0.15</v>
      </c>
      <c r="F3385">
        <v>0.3</v>
      </c>
      <c r="G3385">
        <v>0.43</v>
      </c>
      <c r="H3385">
        <v>0.9</v>
      </c>
      <c r="I3385">
        <v>1.4</v>
      </c>
      <c r="J3385">
        <v>2.0299999999999998</v>
      </c>
      <c r="K3385">
        <v>2.79</v>
      </c>
      <c r="L3385">
        <v>3.18</v>
      </c>
      <c r="M3385">
        <v>-1.37</v>
      </c>
      <c r="N3385">
        <v>-0.53</v>
      </c>
      <c r="O3385">
        <v>0.24</v>
      </c>
      <c r="P3385">
        <v>0.55000000000000004</v>
      </c>
      <c r="Q3385">
        <v>0.20169999999999999</v>
      </c>
      <c r="R3385">
        <v>0.2465</v>
      </c>
      <c r="S3385">
        <v>0.30049999999999999</v>
      </c>
      <c r="T3385">
        <v>0.47575000000000001</v>
      </c>
      <c r="U3385">
        <v>0.79549999999999998</v>
      </c>
      <c r="V3385">
        <v>13954.42</v>
      </c>
      <c r="W3385">
        <v>1507.84</v>
      </c>
      <c r="X3385">
        <v>97.62</v>
      </c>
    </row>
    <row r="3386" spans="1:24" x14ac:dyDescent="0.55000000000000004">
      <c r="A3386" s="5">
        <v>41304</v>
      </c>
      <c r="B3386">
        <v>0.12</v>
      </c>
      <c r="C3386">
        <v>7.0000000000000007E-2</v>
      </c>
      <c r="D3386">
        <v>0.11</v>
      </c>
      <c r="E3386">
        <v>0.15</v>
      </c>
      <c r="F3386">
        <v>0.27</v>
      </c>
      <c r="G3386">
        <v>0.42</v>
      </c>
      <c r="H3386">
        <v>0.88</v>
      </c>
      <c r="I3386">
        <v>1.39</v>
      </c>
      <c r="J3386">
        <v>2.0299999999999998</v>
      </c>
      <c r="K3386">
        <v>2.8</v>
      </c>
      <c r="L3386">
        <v>3.19</v>
      </c>
      <c r="M3386">
        <v>-1.38</v>
      </c>
      <c r="N3386">
        <v>-0.54</v>
      </c>
      <c r="O3386">
        <v>0.22</v>
      </c>
      <c r="P3386">
        <v>0.56000000000000005</v>
      </c>
      <c r="Q3386">
        <v>0.20169999999999999</v>
      </c>
      <c r="R3386">
        <v>0.2455</v>
      </c>
      <c r="S3386">
        <v>0.29849999999999999</v>
      </c>
      <c r="T3386">
        <v>0.47315000000000002</v>
      </c>
      <c r="U3386">
        <v>0.79049999999999998</v>
      </c>
      <c r="V3386">
        <v>13910.42</v>
      </c>
      <c r="W3386">
        <v>1501.96</v>
      </c>
      <c r="X3386">
        <v>97.98</v>
      </c>
    </row>
    <row r="3387" spans="1:24" x14ac:dyDescent="0.55000000000000004">
      <c r="A3387" s="5">
        <v>41305</v>
      </c>
      <c r="B3387">
        <v>0.15</v>
      </c>
      <c r="C3387">
        <v>7.0000000000000007E-2</v>
      </c>
      <c r="D3387">
        <v>0.12</v>
      </c>
      <c r="E3387">
        <v>0.15</v>
      </c>
      <c r="F3387">
        <v>0.27</v>
      </c>
      <c r="G3387">
        <v>0.42</v>
      </c>
      <c r="H3387">
        <v>0.88</v>
      </c>
      <c r="I3387">
        <v>1.38</v>
      </c>
      <c r="J3387">
        <v>2.02</v>
      </c>
      <c r="K3387">
        <v>2.79</v>
      </c>
      <c r="L3387">
        <v>3.17</v>
      </c>
      <c r="M3387">
        <v>-1.45</v>
      </c>
      <c r="N3387">
        <v>-0.56999999999999995</v>
      </c>
      <c r="O3387">
        <v>0.22</v>
      </c>
      <c r="P3387">
        <v>0.53</v>
      </c>
      <c r="Q3387">
        <v>0.19969999999999999</v>
      </c>
      <c r="R3387">
        <v>0.2455</v>
      </c>
      <c r="S3387">
        <v>0.29799999999999999</v>
      </c>
      <c r="T3387">
        <v>0.46839999999999998</v>
      </c>
      <c r="U3387">
        <v>0.78100000000000003</v>
      </c>
      <c r="V3387">
        <v>13860.58</v>
      </c>
      <c r="W3387">
        <v>1498.11</v>
      </c>
      <c r="X3387">
        <v>97.65</v>
      </c>
    </row>
    <row r="3388" spans="1:24" x14ac:dyDescent="0.55000000000000004">
      <c r="A3388" s="5">
        <v>41306</v>
      </c>
      <c r="B3388">
        <v>0.14000000000000001</v>
      </c>
      <c r="C3388">
        <v>0.06</v>
      </c>
      <c r="D3388">
        <v>0.11</v>
      </c>
      <c r="E3388">
        <v>0.15</v>
      </c>
      <c r="F3388">
        <v>0.27</v>
      </c>
      <c r="G3388">
        <v>0.4</v>
      </c>
      <c r="H3388">
        <v>0.88</v>
      </c>
      <c r="I3388">
        <v>1.4</v>
      </c>
      <c r="J3388">
        <v>2.04</v>
      </c>
      <c r="K3388">
        <v>2.83</v>
      </c>
      <c r="L3388">
        <v>3.21</v>
      </c>
      <c r="M3388">
        <v>-1.46</v>
      </c>
      <c r="N3388">
        <v>-0.55000000000000004</v>
      </c>
      <c r="O3388">
        <v>0.25</v>
      </c>
      <c r="P3388">
        <v>0.57999999999999996</v>
      </c>
      <c r="Q3388">
        <v>0.19919999999999999</v>
      </c>
      <c r="R3388">
        <v>0.2465</v>
      </c>
      <c r="S3388">
        <v>0.29549999999999998</v>
      </c>
      <c r="T3388">
        <v>0.46789999999999998</v>
      </c>
      <c r="U3388">
        <v>0.77700000000000002</v>
      </c>
      <c r="V3388">
        <v>14009.79</v>
      </c>
      <c r="W3388">
        <v>1513.17</v>
      </c>
      <c r="X3388">
        <v>97.46</v>
      </c>
    </row>
    <row r="3389" spans="1:24" x14ac:dyDescent="0.55000000000000004">
      <c r="A3389" s="5">
        <v>41309</v>
      </c>
      <c r="B3389">
        <v>0.13</v>
      </c>
      <c r="C3389">
        <v>7.0000000000000007E-2</v>
      </c>
      <c r="D3389">
        <v>0.11</v>
      </c>
      <c r="E3389">
        <v>0.15</v>
      </c>
      <c r="F3389">
        <v>0.25</v>
      </c>
      <c r="G3389">
        <v>0.38</v>
      </c>
      <c r="H3389">
        <v>0.85</v>
      </c>
      <c r="I3389">
        <v>1.36</v>
      </c>
      <c r="J3389">
        <v>2</v>
      </c>
      <c r="K3389">
        <v>2.79</v>
      </c>
      <c r="L3389">
        <v>3.17</v>
      </c>
      <c r="M3389">
        <v>-1.47</v>
      </c>
      <c r="N3389">
        <v>-0.59</v>
      </c>
      <c r="O3389">
        <v>0.2</v>
      </c>
      <c r="P3389">
        <v>0.53</v>
      </c>
      <c r="Q3389">
        <v>0.19819999999999999</v>
      </c>
      <c r="R3389">
        <v>0.2455</v>
      </c>
      <c r="S3389">
        <v>0.29549999999999998</v>
      </c>
      <c r="T3389">
        <v>0.46689999999999998</v>
      </c>
      <c r="U3389">
        <v>0.77300000000000002</v>
      </c>
      <c r="V3389">
        <v>13880.08</v>
      </c>
      <c r="W3389">
        <v>1495.71</v>
      </c>
      <c r="X3389">
        <v>96.21</v>
      </c>
    </row>
    <row r="3390" spans="1:24" x14ac:dyDescent="0.55000000000000004">
      <c r="A3390" s="5">
        <v>41310</v>
      </c>
      <c r="B3390">
        <v>0.13</v>
      </c>
      <c r="C3390">
        <v>7.0000000000000007E-2</v>
      </c>
      <c r="D3390">
        <v>0.11</v>
      </c>
      <c r="E3390">
        <v>0.15</v>
      </c>
      <c r="F3390">
        <v>0.27</v>
      </c>
      <c r="G3390">
        <v>0.41</v>
      </c>
      <c r="H3390">
        <v>0.88</v>
      </c>
      <c r="I3390">
        <v>1.39</v>
      </c>
      <c r="J3390">
        <v>2.04</v>
      </c>
      <c r="K3390">
        <v>2.83</v>
      </c>
      <c r="L3390">
        <v>3.21</v>
      </c>
      <c r="M3390">
        <v>-1.44</v>
      </c>
      <c r="N3390">
        <v>-0.55000000000000004</v>
      </c>
      <c r="O3390">
        <v>0.23</v>
      </c>
      <c r="P3390">
        <v>0.56000000000000005</v>
      </c>
      <c r="Q3390">
        <v>0.19919999999999999</v>
      </c>
      <c r="R3390">
        <v>0.2455</v>
      </c>
      <c r="S3390">
        <v>0.29549999999999998</v>
      </c>
      <c r="T3390">
        <v>0.46889999999999998</v>
      </c>
      <c r="U3390">
        <v>0.77049999999999996</v>
      </c>
      <c r="V3390">
        <v>13979.3</v>
      </c>
      <c r="W3390">
        <v>1511.29</v>
      </c>
      <c r="X3390">
        <v>96.68</v>
      </c>
    </row>
    <row r="3391" spans="1:24" x14ac:dyDescent="0.55000000000000004">
      <c r="A3391" s="5">
        <v>41311</v>
      </c>
      <c r="B3391">
        <v>0.13</v>
      </c>
      <c r="C3391">
        <v>7.0000000000000007E-2</v>
      </c>
      <c r="D3391">
        <v>0.12</v>
      </c>
      <c r="E3391">
        <v>0.15</v>
      </c>
      <c r="F3391">
        <v>0.27</v>
      </c>
      <c r="G3391">
        <v>0.39</v>
      </c>
      <c r="H3391">
        <v>0.84</v>
      </c>
      <c r="I3391">
        <v>1.35</v>
      </c>
      <c r="J3391">
        <v>2</v>
      </c>
      <c r="K3391">
        <v>2.79</v>
      </c>
      <c r="L3391">
        <v>3.18</v>
      </c>
      <c r="M3391">
        <v>-1.48</v>
      </c>
      <c r="N3391">
        <v>-0.57999999999999996</v>
      </c>
      <c r="O3391">
        <v>0.22</v>
      </c>
      <c r="P3391">
        <v>0.53</v>
      </c>
      <c r="Q3391">
        <v>0.19919999999999999</v>
      </c>
      <c r="R3391">
        <v>0.246</v>
      </c>
      <c r="S3391">
        <v>0.29299999999999998</v>
      </c>
      <c r="T3391">
        <v>0.46789999999999998</v>
      </c>
      <c r="U3391">
        <v>0.76949999999999996</v>
      </c>
      <c r="V3391">
        <v>13986.52</v>
      </c>
      <c r="W3391">
        <v>1512.12</v>
      </c>
      <c r="X3391">
        <v>96.44</v>
      </c>
    </row>
    <row r="3392" spans="1:24" x14ac:dyDescent="0.55000000000000004">
      <c r="A3392" s="5">
        <v>41312</v>
      </c>
      <c r="B3392">
        <v>0.13</v>
      </c>
      <c r="C3392">
        <v>7.0000000000000007E-2</v>
      </c>
      <c r="D3392">
        <v>0.11</v>
      </c>
      <c r="E3392">
        <v>0.15</v>
      </c>
      <c r="F3392">
        <v>0.25</v>
      </c>
      <c r="G3392">
        <v>0.39</v>
      </c>
      <c r="H3392">
        <v>0.83</v>
      </c>
      <c r="I3392">
        <v>1.34</v>
      </c>
      <c r="J3392">
        <v>1.99</v>
      </c>
      <c r="K3392">
        <v>2.78</v>
      </c>
      <c r="L3392">
        <v>3.17</v>
      </c>
      <c r="M3392">
        <v>-1.46</v>
      </c>
      <c r="N3392">
        <v>-0.57999999999999996</v>
      </c>
      <c r="O3392">
        <v>0.2</v>
      </c>
      <c r="P3392">
        <v>0.53</v>
      </c>
      <c r="Q3392">
        <v>0.19919999999999999</v>
      </c>
      <c r="R3392">
        <v>0.246</v>
      </c>
      <c r="S3392">
        <v>0.29199999999999998</v>
      </c>
      <c r="T3392">
        <v>0.46689999999999998</v>
      </c>
      <c r="U3392">
        <v>0.76749999999999996</v>
      </c>
      <c r="V3392">
        <v>13944.05</v>
      </c>
      <c r="W3392">
        <v>1509.39</v>
      </c>
      <c r="X3392">
        <v>95.84</v>
      </c>
    </row>
    <row r="3393" spans="1:24" x14ac:dyDescent="0.55000000000000004">
      <c r="A3393" s="5">
        <v>41313</v>
      </c>
      <c r="B3393">
        <v>0.14000000000000001</v>
      </c>
      <c r="C3393">
        <v>7.0000000000000007E-2</v>
      </c>
      <c r="D3393">
        <v>0.11</v>
      </c>
      <c r="E3393">
        <v>0.14000000000000001</v>
      </c>
      <c r="F3393">
        <v>0.25</v>
      </c>
      <c r="G3393">
        <v>0.39</v>
      </c>
      <c r="H3393">
        <v>0.84</v>
      </c>
      <c r="I3393">
        <v>1.34</v>
      </c>
      <c r="J3393">
        <v>1.99</v>
      </c>
      <c r="K3393">
        <v>2.79</v>
      </c>
      <c r="L3393">
        <v>3.17</v>
      </c>
      <c r="M3393">
        <v>-1.37</v>
      </c>
      <c r="N3393">
        <v>-0.56999999999999995</v>
      </c>
      <c r="O3393">
        <v>0.17</v>
      </c>
      <c r="P3393">
        <v>0.56000000000000005</v>
      </c>
      <c r="Q3393">
        <v>0.20019999999999999</v>
      </c>
      <c r="R3393">
        <v>0.2475</v>
      </c>
      <c r="S3393">
        <v>0.29199999999999998</v>
      </c>
      <c r="T3393">
        <v>0.46539999999999998</v>
      </c>
      <c r="U3393">
        <v>0.76600000000000001</v>
      </c>
      <c r="V3393">
        <v>13992.97</v>
      </c>
      <c r="W3393">
        <v>1517.93</v>
      </c>
      <c r="X3393">
        <v>95.71</v>
      </c>
    </row>
    <row r="3394" spans="1:24" x14ac:dyDescent="0.55000000000000004">
      <c r="A3394" s="5">
        <v>41316</v>
      </c>
      <c r="B3394">
        <v>0.14000000000000001</v>
      </c>
      <c r="C3394">
        <v>0.09</v>
      </c>
      <c r="D3394">
        <v>0.12</v>
      </c>
      <c r="E3394">
        <v>0.15</v>
      </c>
      <c r="F3394">
        <v>0.27</v>
      </c>
      <c r="G3394">
        <v>0.4</v>
      </c>
      <c r="H3394">
        <v>0.85</v>
      </c>
      <c r="I3394">
        <v>1.35</v>
      </c>
      <c r="J3394">
        <v>1.99</v>
      </c>
      <c r="K3394">
        <v>2.78</v>
      </c>
      <c r="L3394">
        <v>3.16</v>
      </c>
      <c r="M3394">
        <v>-1.41</v>
      </c>
      <c r="N3394">
        <v>-0.57999999999999996</v>
      </c>
      <c r="O3394">
        <v>0.2</v>
      </c>
      <c r="P3394">
        <v>0.55000000000000004</v>
      </c>
      <c r="Q3394">
        <v>0.20219999999999999</v>
      </c>
      <c r="R3394">
        <v>0.2475</v>
      </c>
      <c r="S3394">
        <v>0.29310000000000003</v>
      </c>
      <c r="T3394">
        <v>0.46489999999999998</v>
      </c>
      <c r="U3394">
        <v>0.76500000000000001</v>
      </c>
      <c r="V3394">
        <v>13971.24</v>
      </c>
      <c r="W3394">
        <v>1517.01</v>
      </c>
      <c r="X3394">
        <v>97.01</v>
      </c>
    </row>
    <row r="3395" spans="1:24" x14ac:dyDescent="0.55000000000000004">
      <c r="A3395" s="5">
        <v>41317</v>
      </c>
      <c r="B3395">
        <v>0.13</v>
      </c>
      <c r="C3395">
        <v>0.09</v>
      </c>
      <c r="D3395">
        <v>0.12</v>
      </c>
      <c r="E3395">
        <v>0.14000000000000001</v>
      </c>
      <c r="F3395">
        <v>0.28999999999999998</v>
      </c>
      <c r="G3395">
        <v>0.41</v>
      </c>
      <c r="H3395">
        <v>0.88</v>
      </c>
      <c r="I3395">
        <v>1.38</v>
      </c>
      <c r="J3395">
        <v>2.02</v>
      </c>
      <c r="K3395">
        <v>2.81</v>
      </c>
      <c r="L3395">
        <v>3.19</v>
      </c>
      <c r="M3395">
        <v>-1.32</v>
      </c>
      <c r="N3395">
        <v>-0.56999999999999995</v>
      </c>
      <c r="O3395">
        <v>0.19</v>
      </c>
      <c r="P3395">
        <v>0.56999999999999995</v>
      </c>
      <c r="Q3395">
        <v>0.20119999999999999</v>
      </c>
      <c r="R3395">
        <v>0.246</v>
      </c>
      <c r="S3395">
        <v>0.29210000000000003</v>
      </c>
      <c r="T3395">
        <v>0.46589999999999998</v>
      </c>
      <c r="U3395">
        <v>0.76400000000000001</v>
      </c>
      <c r="V3395">
        <v>14018.7</v>
      </c>
      <c r="W3395">
        <v>1519.43</v>
      </c>
      <c r="X3395">
        <v>97.48</v>
      </c>
    </row>
    <row r="3396" spans="1:24" x14ac:dyDescent="0.55000000000000004">
      <c r="A3396" s="5">
        <v>41318</v>
      </c>
      <c r="B3396">
        <v>0.14000000000000001</v>
      </c>
      <c r="C3396">
        <v>0.1</v>
      </c>
      <c r="D3396">
        <v>0.12</v>
      </c>
      <c r="E3396">
        <v>0.15</v>
      </c>
      <c r="F3396">
        <v>0.28999999999999998</v>
      </c>
      <c r="G3396">
        <v>0.44</v>
      </c>
      <c r="H3396">
        <v>0.92</v>
      </c>
      <c r="I3396">
        <v>1.43</v>
      </c>
      <c r="J3396">
        <v>2.0499999999999998</v>
      </c>
      <c r="K3396">
        <v>2.86</v>
      </c>
      <c r="L3396">
        <v>3.23</v>
      </c>
      <c r="M3396">
        <v>-1.34</v>
      </c>
      <c r="N3396">
        <v>-0.54</v>
      </c>
      <c r="O3396">
        <v>0.22</v>
      </c>
      <c r="P3396">
        <v>0.59</v>
      </c>
      <c r="Q3396">
        <v>0.20119999999999999</v>
      </c>
      <c r="R3396">
        <v>0.246</v>
      </c>
      <c r="S3396">
        <v>0.29010000000000002</v>
      </c>
      <c r="T3396">
        <v>0.46489999999999998</v>
      </c>
      <c r="U3396">
        <v>0.76200000000000001</v>
      </c>
      <c r="V3396">
        <v>13982.91</v>
      </c>
      <c r="W3396">
        <v>1520.33</v>
      </c>
      <c r="X3396">
        <v>97.03</v>
      </c>
    </row>
    <row r="3397" spans="1:24" x14ac:dyDescent="0.55000000000000004">
      <c r="A3397" s="5">
        <v>41319</v>
      </c>
      <c r="B3397">
        <v>0.14000000000000001</v>
      </c>
      <c r="C3397">
        <v>0.11</v>
      </c>
      <c r="D3397">
        <v>0.13</v>
      </c>
      <c r="E3397">
        <v>0.16</v>
      </c>
      <c r="F3397">
        <v>0.27</v>
      </c>
      <c r="G3397">
        <v>0.42</v>
      </c>
      <c r="H3397">
        <v>0.86</v>
      </c>
      <c r="I3397">
        <v>1.37</v>
      </c>
      <c r="J3397">
        <v>2</v>
      </c>
      <c r="K3397">
        <v>2.79</v>
      </c>
      <c r="L3397">
        <v>3.17</v>
      </c>
      <c r="M3397">
        <v>-1.36</v>
      </c>
      <c r="N3397">
        <v>-0.56000000000000005</v>
      </c>
      <c r="O3397">
        <v>0.21</v>
      </c>
      <c r="P3397">
        <v>0.57999999999999996</v>
      </c>
      <c r="Q3397">
        <v>0.20169999999999999</v>
      </c>
      <c r="R3397">
        <v>0.247</v>
      </c>
      <c r="S3397">
        <v>0.29010000000000002</v>
      </c>
      <c r="T3397">
        <v>0.46489999999999998</v>
      </c>
      <c r="U3397">
        <v>0.76249999999999996</v>
      </c>
      <c r="V3397">
        <v>13973.39</v>
      </c>
      <c r="W3397">
        <v>1521.38</v>
      </c>
      <c r="X3397">
        <v>97.3</v>
      </c>
    </row>
    <row r="3398" spans="1:24" x14ac:dyDescent="0.55000000000000004">
      <c r="A3398" s="5">
        <v>41320</v>
      </c>
      <c r="B3398">
        <v>0.16</v>
      </c>
      <c r="C3398">
        <v>0.1</v>
      </c>
      <c r="D3398">
        <v>0.13</v>
      </c>
      <c r="E3398">
        <v>0.17</v>
      </c>
      <c r="F3398">
        <v>0.28999999999999998</v>
      </c>
      <c r="G3398">
        <v>0.42</v>
      </c>
      <c r="H3398">
        <v>0.87</v>
      </c>
      <c r="I3398">
        <v>1.38</v>
      </c>
      <c r="J3398">
        <v>2.0099999999999998</v>
      </c>
      <c r="K3398">
        <v>2.8</v>
      </c>
      <c r="L3398">
        <v>3.18</v>
      </c>
      <c r="M3398">
        <v>-1.32</v>
      </c>
      <c r="N3398">
        <v>-0.53</v>
      </c>
      <c r="O3398">
        <v>0.23</v>
      </c>
      <c r="P3398">
        <v>0.61</v>
      </c>
      <c r="Q3398">
        <v>0.20219999999999999</v>
      </c>
      <c r="R3398">
        <v>0.2465</v>
      </c>
      <c r="S3398">
        <v>0.29010000000000002</v>
      </c>
      <c r="T3398">
        <v>0.46339999999999998</v>
      </c>
      <c r="U3398">
        <v>0.76</v>
      </c>
      <c r="V3398">
        <v>13981.76</v>
      </c>
      <c r="W3398">
        <v>1519.79</v>
      </c>
      <c r="X3398">
        <v>95.95</v>
      </c>
    </row>
    <row r="3399" spans="1:24" x14ac:dyDescent="0.55000000000000004">
      <c r="A3399" s="5">
        <v>41323</v>
      </c>
      <c r="B3399" t="e">
        <v>#N/A</v>
      </c>
      <c r="C3399" t="e">
        <v>#N/A</v>
      </c>
      <c r="D3399" t="e">
        <v>#N/A</v>
      </c>
      <c r="E3399" t="e">
        <v>#N/A</v>
      </c>
      <c r="F3399" t="e">
        <v>#N/A</v>
      </c>
      <c r="G3399" t="e">
        <v>#N/A</v>
      </c>
      <c r="H3399" t="e">
        <v>#N/A</v>
      </c>
      <c r="I3399" t="e">
        <v>#N/A</v>
      </c>
      <c r="J3399" t="e">
        <v>#N/A</v>
      </c>
      <c r="K3399" t="e">
        <v>#N/A</v>
      </c>
      <c r="L3399" t="e">
        <v>#N/A</v>
      </c>
      <c r="M3399" t="e">
        <v>#N/A</v>
      </c>
      <c r="N3399" t="e">
        <v>#N/A</v>
      </c>
      <c r="O3399" t="e">
        <v>#N/A</v>
      </c>
      <c r="P3399" t="e">
        <v>#N/A</v>
      </c>
      <c r="Q3399">
        <v>0.20069999999999999</v>
      </c>
      <c r="R3399">
        <v>0.2455</v>
      </c>
      <c r="S3399">
        <v>0.28910000000000002</v>
      </c>
      <c r="T3399">
        <v>0.46289999999999998</v>
      </c>
      <c r="U3399">
        <v>0.76</v>
      </c>
      <c r="V3399" t="e">
        <v>#N/A</v>
      </c>
      <c r="W3399" t="e">
        <v>#N/A</v>
      </c>
      <c r="X3399" t="e">
        <v>#N/A</v>
      </c>
    </row>
    <row r="3400" spans="1:24" x14ac:dyDescent="0.55000000000000004">
      <c r="A3400" s="5">
        <v>41324</v>
      </c>
      <c r="B3400">
        <v>0.15</v>
      </c>
      <c r="C3400">
        <v>0.12</v>
      </c>
      <c r="D3400">
        <v>0.13</v>
      </c>
      <c r="E3400">
        <v>0.17</v>
      </c>
      <c r="F3400">
        <v>0.28999999999999998</v>
      </c>
      <c r="G3400">
        <v>0.44</v>
      </c>
      <c r="H3400">
        <v>0.89</v>
      </c>
      <c r="I3400">
        <v>1.41</v>
      </c>
      <c r="J3400">
        <v>2.0299999999999998</v>
      </c>
      <c r="K3400">
        <v>2.83</v>
      </c>
      <c r="L3400">
        <v>3.21</v>
      </c>
      <c r="M3400">
        <v>-1.31</v>
      </c>
      <c r="N3400">
        <v>-0.52</v>
      </c>
      <c r="O3400">
        <v>0.23</v>
      </c>
      <c r="P3400">
        <v>0.61</v>
      </c>
      <c r="Q3400">
        <v>0.20169999999999999</v>
      </c>
      <c r="R3400">
        <v>0.2455</v>
      </c>
      <c r="S3400">
        <v>0.28910000000000002</v>
      </c>
      <c r="T3400">
        <v>0.46289999999999998</v>
      </c>
      <c r="U3400">
        <v>0.75949999999999995</v>
      </c>
      <c r="V3400">
        <v>14035.67</v>
      </c>
      <c r="W3400">
        <v>1530.94</v>
      </c>
      <c r="X3400">
        <v>96.69</v>
      </c>
    </row>
    <row r="3401" spans="1:24" x14ac:dyDescent="0.55000000000000004">
      <c r="A3401" s="5">
        <v>41325</v>
      </c>
      <c r="B3401">
        <v>0.15</v>
      </c>
      <c r="C3401">
        <v>0.12</v>
      </c>
      <c r="D3401">
        <v>0.13</v>
      </c>
      <c r="E3401">
        <v>0.17</v>
      </c>
      <c r="F3401">
        <v>0.27</v>
      </c>
      <c r="G3401">
        <v>0.42</v>
      </c>
      <c r="H3401">
        <v>0.88</v>
      </c>
      <c r="I3401">
        <v>1.38</v>
      </c>
      <c r="J3401">
        <v>2.02</v>
      </c>
      <c r="K3401">
        <v>2.82</v>
      </c>
      <c r="L3401">
        <v>3.2</v>
      </c>
      <c r="M3401">
        <v>-1.31</v>
      </c>
      <c r="N3401">
        <v>-0.52</v>
      </c>
      <c r="O3401">
        <v>0.23</v>
      </c>
      <c r="P3401">
        <v>0.61</v>
      </c>
      <c r="Q3401">
        <v>0.20169999999999999</v>
      </c>
      <c r="R3401">
        <v>0.2455</v>
      </c>
      <c r="S3401">
        <v>0.28910000000000002</v>
      </c>
      <c r="T3401">
        <v>0.46289999999999998</v>
      </c>
      <c r="U3401">
        <v>0.75849999999999995</v>
      </c>
      <c r="V3401">
        <v>13927.54</v>
      </c>
      <c r="W3401">
        <v>1511.95</v>
      </c>
      <c r="X3401">
        <v>94.92</v>
      </c>
    </row>
    <row r="3402" spans="1:24" x14ac:dyDescent="0.55000000000000004">
      <c r="A3402" s="5">
        <v>41326</v>
      </c>
      <c r="B3402">
        <v>0.16</v>
      </c>
      <c r="C3402">
        <v>0.13</v>
      </c>
      <c r="D3402">
        <v>0.13</v>
      </c>
      <c r="E3402">
        <v>0.16</v>
      </c>
      <c r="F3402">
        <v>0.26</v>
      </c>
      <c r="G3402">
        <v>0.4</v>
      </c>
      <c r="H3402">
        <v>0.86</v>
      </c>
      <c r="I3402">
        <v>1.36</v>
      </c>
      <c r="J3402">
        <v>1.99</v>
      </c>
      <c r="K3402">
        <v>2.79</v>
      </c>
      <c r="L3402">
        <v>3.17</v>
      </c>
      <c r="M3402">
        <v>-1.33</v>
      </c>
      <c r="N3402">
        <v>-0.54</v>
      </c>
      <c r="O3402">
        <v>0.21</v>
      </c>
      <c r="P3402">
        <v>0.62</v>
      </c>
      <c r="Q3402">
        <v>0.20169999999999999</v>
      </c>
      <c r="R3402">
        <v>0.245</v>
      </c>
      <c r="S3402">
        <v>0.28810000000000002</v>
      </c>
      <c r="T3402">
        <v>0.46139999999999998</v>
      </c>
      <c r="U3402">
        <v>0.75600000000000001</v>
      </c>
      <c r="V3402">
        <v>13880.62</v>
      </c>
      <c r="W3402">
        <v>1502.42</v>
      </c>
      <c r="X3402">
        <v>92.79</v>
      </c>
    </row>
    <row r="3403" spans="1:24" x14ac:dyDescent="0.55000000000000004">
      <c r="A3403" s="5">
        <v>41327</v>
      </c>
      <c r="B3403">
        <v>0.16</v>
      </c>
      <c r="C3403">
        <v>0.13</v>
      </c>
      <c r="D3403">
        <v>0.14000000000000001</v>
      </c>
      <c r="E3403">
        <v>0.16</v>
      </c>
      <c r="F3403">
        <v>0.27</v>
      </c>
      <c r="G3403">
        <v>0.4</v>
      </c>
      <c r="H3403">
        <v>0.84</v>
      </c>
      <c r="I3403">
        <v>1.34</v>
      </c>
      <c r="J3403">
        <v>1.97</v>
      </c>
      <c r="K3403">
        <v>2.77</v>
      </c>
      <c r="L3403">
        <v>3.15</v>
      </c>
      <c r="M3403">
        <v>-1.36</v>
      </c>
      <c r="N3403">
        <v>-0.56999999999999995</v>
      </c>
      <c r="O3403">
        <v>0.18</v>
      </c>
      <c r="P3403">
        <v>0.59</v>
      </c>
      <c r="Q3403">
        <v>0.20269999999999999</v>
      </c>
      <c r="R3403">
        <v>0.245</v>
      </c>
      <c r="S3403">
        <v>0.28810000000000002</v>
      </c>
      <c r="T3403">
        <v>0.45989999999999998</v>
      </c>
      <c r="U3403">
        <v>0.75549999999999995</v>
      </c>
      <c r="V3403">
        <v>14000.57</v>
      </c>
      <c r="W3403">
        <v>1515.6</v>
      </c>
      <c r="X3403">
        <v>93.12</v>
      </c>
    </row>
    <row r="3404" spans="1:24" x14ac:dyDescent="0.55000000000000004">
      <c r="A3404" s="5">
        <v>41330</v>
      </c>
      <c r="B3404">
        <v>0.15</v>
      </c>
      <c r="C3404">
        <v>0.12</v>
      </c>
      <c r="D3404">
        <v>0.14000000000000001</v>
      </c>
      <c r="E3404">
        <v>0.16</v>
      </c>
      <c r="F3404">
        <v>0.25</v>
      </c>
      <c r="G3404">
        <v>0.37</v>
      </c>
      <c r="H3404">
        <v>0.78</v>
      </c>
      <c r="I3404">
        <v>1.25</v>
      </c>
      <c r="J3404">
        <v>1.88</v>
      </c>
      <c r="K3404">
        <v>2.69</v>
      </c>
      <c r="L3404">
        <v>3.08</v>
      </c>
      <c r="M3404">
        <v>-1.41</v>
      </c>
      <c r="N3404">
        <v>-0.62</v>
      </c>
      <c r="O3404">
        <v>0.14000000000000001</v>
      </c>
      <c r="P3404">
        <v>0.54</v>
      </c>
      <c r="Q3404">
        <v>0.20269999999999999</v>
      </c>
      <c r="R3404">
        <v>0.24399999999999999</v>
      </c>
      <c r="S3404">
        <v>0.28660000000000002</v>
      </c>
      <c r="T3404">
        <v>0.45989999999999998</v>
      </c>
      <c r="U3404">
        <v>0.75449999999999995</v>
      </c>
      <c r="V3404">
        <v>13784.17</v>
      </c>
      <c r="W3404">
        <v>1487.85</v>
      </c>
      <c r="X3404">
        <v>92.74</v>
      </c>
    </row>
    <row r="3405" spans="1:24" x14ac:dyDescent="0.55000000000000004">
      <c r="A3405" s="5">
        <v>41331</v>
      </c>
      <c r="B3405">
        <v>0.14000000000000001</v>
      </c>
      <c r="C3405">
        <v>0.14000000000000001</v>
      </c>
      <c r="D3405">
        <v>0.14000000000000001</v>
      </c>
      <c r="E3405">
        <v>0.17</v>
      </c>
      <c r="F3405">
        <v>0.25</v>
      </c>
      <c r="G3405">
        <v>0.37</v>
      </c>
      <c r="H3405">
        <v>0.78</v>
      </c>
      <c r="I3405">
        <v>1.25</v>
      </c>
      <c r="J3405">
        <v>1.88</v>
      </c>
      <c r="K3405">
        <v>2.69</v>
      </c>
      <c r="L3405">
        <v>3.08</v>
      </c>
      <c r="M3405">
        <v>-1.4</v>
      </c>
      <c r="N3405">
        <v>-0.62</v>
      </c>
      <c r="O3405">
        <v>0.13</v>
      </c>
      <c r="P3405">
        <v>0.56000000000000005</v>
      </c>
      <c r="Q3405">
        <v>0.20369999999999999</v>
      </c>
      <c r="R3405">
        <v>0.24299999999999999</v>
      </c>
      <c r="S3405">
        <v>0.28660000000000002</v>
      </c>
      <c r="T3405">
        <v>0.45689999999999997</v>
      </c>
      <c r="U3405">
        <v>0.75249999999999995</v>
      </c>
      <c r="V3405">
        <v>13900.13</v>
      </c>
      <c r="W3405">
        <v>1496.94</v>
      </c>
      <c r="X3405">
        <v>92.63</v>
      </c>
    </row>
    <row r="3406" spans="1:24" x14ac:dyDescent="0.55000000000000004">
      <c r="A3406" s="5">
        <v>41332</v>
      </c>
      <c r="B3406">
        <v>0.14000000000000001</v>
      </c>
      <c r="C3406">
        <v>0.11</v>
      </c>
      <c r="D3406">
        <v>0.13</v>
      </c>
      <c r="E3406">
        <v>0.17</v>
      </c>
      <c r="F3406">
        <v>0.27</v>
      </c>
      <c r="G3406">
        <v>0.36</v>
      </c>
      <c r="H3406">
        <v>0.78</v>
      </c>
      <c r="I3406">
        <v>1.28</v>
      </c>
      <c r="J3406">
        <v>1.91</v>
      </c>
      <c r="K3406">
        <v>2.72</v>
      </c>
      <c r="L3406">
        <v>3.11</v>
      </c>
      <c r="M3406">
        <v>-1.4</v>
      </c>
      <c r="N3406">
        <v>-0.61</v>
      </c>
      <c r="O3406">
        <v>0.14000000000000001</v>
      </c>
      <c r="P3406">
        <v>0.56999999999999995</v>
      </c>
      <c r="Q3406">
        <v>0.20369999999999999</v>
      </c>
      <c r="R3406">
        <v>0.24349999999999999</v>
      </c>
      <c r="S3406">
        <v>0.28710000000000002</v>
      </c>
      <c r="T3406">
        <v>0.45689999999999997</v>
      </c>
      <c r="U3406">
        <v>0.75249999999999995</v>
      </c>
      <c r="V3406">
        <v>14075.37</v>
      </c>
      <c r="W3406">
        <v>1515.99</v>
      </c>
      <c r="X3406">
        <v>92.84</v>
      </c>
    </row>
    <row r="3407" spans="1:24" x14ac:dyDescent="0.55000000000000004">
      <c r="A3407" s="5">
        <v>41333</v>
      </c>
      <c r="B3407">
        <v>0.14000000000000001</v>
      </c>
      <c r="C3407">
        <v>0.11</v>
      </c>
      <c r="D3407">
        <v>0.13</v>
      </c>
      <c r="E3407">
        <v>0.17</v>
      </c>
      <c r="F3407">
        <v>0.25</v>
      </c>
      <c r="G3407">
        <v>0.36</v>
      </c>
      <c r="H3407">
        <v>0.77</v>
      </c>
      <c r="I3407">
        <v>1.26</v>
      </c>
      <c r="J3407">
        <v>1.89</v>
      </c>
      <c r="K3407">
        <v>2.71</v>
      </c>
      <c r="L3407">
        <v>3.1</v>
      </c>
      <c r="M3407">
        <v>-1.41</v>
      </c>
      <c r="N3407">
        <v>-0.64</v>
      </c>
      <c r="O3407">
        <v>0.12</v>
      </c>
      <c r="P3407">
        <v>0.55000000000000004</v>
      </c>
      <c r="Q3407">
        <v>0.20369999999999999</v>
      </c>
      <c r="R3407">
        <v>0.24299999999999999</v>
      </c>
      <c r="S3407">
        <v>0.28710000000000002</v>
      </c>
      <c r="T3407">
        <v>0.45689999999999997</v>
      </c>
      <c r="U3407">
        <v>0.75149999999999995</v>
      </c>
      <c r="V3407">
        <v>14054.49</v>
      </c>
      <c r="W3407">
        <v>1514.68</v>
      </c>
      <c r="X3407">
        <v>92.03</v>
      </c>
    </row>
    <row r="3408" spans="1:24" x14ac:dyDescent="0.55000000000000004">
      <c r="A3408" s="5">
        <v>41334</v>
      </c>
      <c r="B3408">
        <v>0.14000000000000001</v>
      </c>
      <c r="C3408">
        <v>0.11</v>
      </c>
      <c r="D3408">
        <v>0.12</v>
      </c>
      <c r="E3408">
        <v>0.16</v>
      </c>
      <c r="F3408">
        <v>0.25</v>
      </c>
      <c r="G3408">
        <v>0.35</v>
      </c>
      <c r="H3408">
        <v>0.75</v>
      </c>
      <c r="I3408">
        <v>1.23</v>
      </c>
      <c r="J3408">
        <v>1.86</v>
      </c>
      <c r="K3408">
        <v>2.68</v>
      </c>
      <c r="L3408">
        <v>3.06</v>
      </c>
      <c r="M3408">
        <v>-1.45</v>
      </c>
      <c r="N3408">
        <v>-0.67</v>
      </c>
      <c r="O3408">
        <v>7.0000000000000007E-2</v>
      </c>
      <c r="P3408">
        <v>0.52</v>
      </c>
      <c r="Q3408">
        <v>0.20369999999999999</v>
      </c>
      <c r="R3408">
        <v>0.24149999999999999</v>
      </c>
      <c r="S3408">
        <v>0.28410000000000002</v>
      </c>
      <c r="T3408">
        <v>0.45639999999999997</v>
      </c>
      <c r="U3408">
        <v>0.74950000000000006</v>
      </c>
      <c r="V3408">
        <v>14089.66</v>
      </c>
      <c r="W3408">
        <v>1518.2</v>
      </c>
      <c r="X3408">
        <v>90.71</v>
      </c>
    </row>
    <row r="3409" spans="1:24" x14ac:dyDescent="0.55000000000000004">
      <c r="A3409" s="5">
        <v>41337</v>
      </c>
      <c r="B3409">
        <v>0.16</v>
      </c>
      <c r="C3409">
        <v>0.11</v>
      </c>
      <c r="D3409">
        <v>0.12</v>
      </c>
      <c r="E3409">
        <v>0.16</v>
      </c>
      <c r="F3409">
        <v>0.24</v>
      </c>
      <c r="G3409">
        <v>0.35</v>
      </c>
      <c r="H3409">
        <v>0.76</v>
      </c>
      <c r="I3409">
        <v>1.25</v>
      </c>
      <c r="J3409">
        <v>1.88</v>
      </c>
      <c r="K3409">
        <v>2.7</v>
      </c>
      <c r="L3409">
        <v>3.08</v>
      </c>
      <c r="M3409">
        <v>-1.46</v>
      </c>
      <c r="N3409">
        <v>-0.65</v>
      </c>
      <c r="O3409">
        <v>0.12</v>
      </c>
      <c r="P3409">
        <v>0.54</v>
      </c>
      <c r="Q3409">
        <v>0.20519999999999999</v>
      </c>
      <c r="R3409">
        <v>0.24249999999999999</v>
      </c>
      <c r="S3409">
        <v>0.28310000000000002</v>
      </c>
      <c r="T3409">
        <v>0.45540000000000003</v>
      </c>
      <c r="U3409">
        <v>0.745</v>
      </c>
      <c r="V3409">
        <v>14127.82</v>
      </c>
      <c r="W3409">
        <v>1525.2</v>
      </c>
      <c r="X3409">
        <v>90.13</v>
      </c>
    </row>
    <row r="3410" spans="1:24" x14ac:dyDescent="0.55000000000000004">
      <c r="A3410" s="5">
        <v>41338</v>
      </c>
      <c r="B3410">
        <v>0.15</v>
      </c>
      <c r="C3410">
        <v>0.08</v>
      </c>
      <c r="D3410">
        <v>0.12</v>
      </c>
      <c r="E3410">
        <v>0.15</v>
      </c>
      <c r="F3410">
        <v>0.25</v>
      </c>
      <c r="G3410">
        <v>0.36</v>
      </c>
      <c r="H3410">
        <v>0.77</v>
      </c>
      <c r="I3410">
        <v>1.27</v>
      </c>
      <c r="J3410">
        <v>1.9</v>
      </c>
      <c r="K3410">
        <v>2.72</v>
      </c>
      <c r="L3410">
        <v>3.1</v>
      </c>
      <c r="M3410">
        <v>-1.49</v>
      </c>
      <c r="N3410">
        <v>-0.65</v>
      </c>
      <c r="O3410">
        <v>0.13</v>
      </c>
      <c r="P3410">
        <v>0.54</v>
      </c>
      <c r="Q3410">
        <v>0.20319999999999999</v>
      </c>
      <c r="R3410">
        <v>0.24149999999999999</v>
      </c>
      <c r="S3410">
        <v>0.28110000000000002</v>
      </c>
      <c r="T3410">
        <v>0.45240000000000002</v>
      </c>
      <c r="U3410">
        <v>0.74299999999999999</v>
      </c>
      <c r="V3410">
        <v>14253.77</v>
      </c>
      <c r="W3410">
        <v>1539.79</v>
      </c>
      <c r="X3410">
        <v>90.88</v>
      </c>
    </row>
    <row r="3411" spans="1:24" x14ac:dyDescent="0.55000000000000004">
      <c r="A3411" s="5">
        <v>41339</v>
      </c>
      <c r="B3411">
        <v>0.15</v>
      </c>
      <c r="C3411">
        <v>0.1</v>
      </c>
      <c r="D3411">
        <v>0.12</v>
      </c>
      <c r="E3411">
        <v>0.15</v>
      </c>
      <c r="F3411">
        <v>0.25</v>
      </c>
      <c r="G3411">
        <v>0.38</v>
      </c>
      <c r="H3411">
        <v>0.81</v>
      </c>
      <c r="I3411">
        <v>1.31</v>
      </c>
      <c r="J3411">
        <v>1.95</v>
      </c>
      <c r="K3411">
        <v>2.77</v>
      </c>
      <c r="L3411">
        <v>3.15</v>
      </c>
      <c r="M3411">
        <v>-1.46</v>
      </c>
      <c r="N3411">
        <v>-0.61</v>
      </c>
      <c r="O3411">
        <v>0.17</v>
      </c>
      <c r="P3411">
        <v>0.57999999999999996</v>
      </c>
      <c r="Q3411">
        <v>0.20219999999999999</v>
      </c>
      <c r="R3411">
        <v>0.24049999999999999</v>
      </c>
      <c r="S3411">
        <v>0.27960000000000002</v>
      </c>
      <c r="T3411">
        <v>0.44990000000000002</v>
      </c>
      <c r="U3411">
        <v>0.73850000000000005</v>
      </c>
      <c r="V3411">
        <v>14296.24</v>
      </c>
      <c r="W3411">
        <v>1541.46</v>
      </c>
      <c r="X3411">
        <v>90.47</v>
      </c>
    </row>
    <row r="3412" spans="1:24" x14ac:dyDescent="0.55000000000000004">
      <c r="A3412" s="5">
        <v>41340</v>
      </c>
      <c r="B3412">
        <v>0.16</v>
      </c>
      <c r="C3412">
        <v>0.1</v>
      </c>
      <c r="D3412">
        <v>0.11</v>
      </c>
      <c r="E3412">
        <v>0.15</v>
      </c>
      <c r="F3412">
        <v>0.25</v>
      </c>
      <c r="G3412">
        <v>0.4</v>
      </c>
      <c r="H3412">
        <v>0.85</v>
      </c>
      <c r="I3412">
        <v>1.36</v>
      </c>
      <c r="J3412">
        <v>2</v>
      </c>
      <c r="K3412">
        <v>2.82</v>
      </c>
      <c r="L3412">
        <v>3.2</v>
      </c>
      <c r="M3412">
        <v>-1.37</v>
      </c>
      <c r="N3412">
        <v>-0.56000000000000005</v>
      </c>
      <c r="O3412">
        <v>0.2</v>
      </c>
      <c r="P3412">
        <v>0.62</v>
      </c>
      <c r="Q3412">
        <v>0.20219999999999999</v>
      </c>
      <c r="R3412">
        <v>0.24049999999999999</v>
      </c>
      <c r="S3412">
        <v>0.28060000000000002</v>
      </c>
      <c r="T3412">
        <v>0.44940000000000002</v>
      </c>
      <c r="U3412">
        <v>0.73650000000000004</v>
      </c>
      <c r="V3412">
        <v>14329.49</v>
      </c>
      <c r="W3412">
        <v>1544.26</v>
      </c>
      <c r="X3412">
        <v>91.53</v>
      </c>
    </row>
    <row r="3413" spans="1:24" x14ac:dyDescent="0.55000000000000004">
      <c r="A3413" s="5">
        <v>41341</v>
      </c>
      <c r="B3413">
        <v>0.15</v>
      </c>
      <c r="C3413">
        <v>0.1</v>
      </c>
      <c r="D3413">
        <v>0.11</v>
      </c>
      <c r="E3413">
        <v>0.15</v>
      </c>
      <c r="F3413">
        <v>0.27</v>
      </c>
      <c r="G3413">
        <v>0.42</v>
      </c>
      <c r="H3413">
        <v>0.9</v>
      </c>
      <c r="I3413">
        <v>1.43</v>
      </c>
      <c r="J3413">
        <v>2.06</v>
      </c>
      <c r="K3413">
        <v>2.89</v>
      </c>
      <c r="L3413">
        <v>3.25</v>
      </c>
      <c r="M3413">
        <v>-1.28</v>
      </c>
      <c r="N3413">
        <v>-0.5</v>
      </c>
      <c r="O3413">
        <v>0.25</v>
      </c>
      <c r="P3413">
        <v>0.67</v>
      </c>
      <c r="Q3413">
        <v>0.20219999999999999</v>
      </c>
      <c r="R3413">
        <v>0.24049999999999999</v>
      </c>
      <c r="S3413">
        <v>0.28010000000000002</v>
      </c>
      <c r="T3413">
        <v>0.44740000000000002</v>
      </c>
      <c r="U3413">
        <v>0.73350000000000004</v>
      </c>
      <c r="V3413">
        <v>14397.07</v>
      </c>
      <c r="W3413">
        <v>1551.18</v>
      </c>
      <c r="X3413">
        <v>92.01</v>
      </c>
    </row>
    <row r="3414" spans="1:24" x14ac:dyDescent="0.55000000000000004">
      <c r="A3414" s="5">
        <v>41344</v>
      </c>
      <c r="B3414">
        <v>0.16</v>
      </c>
      <c r="C3414">
        <v>0.1</v>
      </c>
      <c r="D3414">
        <v>0.12</v>
      </c>
      <c r="E3414">
        <v>0.15</v>
      </c>
      <c r="F3414">
        <v>0.27</v>
      </c>
      <c r="G3414">
        <v>0.43</v>
      </c>
      <c r="H3414">
        <v>0.9</v>
      </c>
      <c r="I3414">
        <v>1.43</v>
      </c>
      <c r="J3414">
        <v>2.0699999999999998</v>
      </c>
      <c r="K3414">
        <v>2.89</v>
      </c>
      <c r="L3414">
        <v>3.26</v>
      </c>
      <c r="M3414">
        <v>-1.38</v>
      </c>
      <c r="N3414">
        <v>-0.5</v>
      </c>
      <c r="O3414">
        <v>0.27</v>
      </c>
      <c r="P3414">
        <v>0.67</v>
      </c>
      <c r="Q3414">
        <v>0.20219999999999999</v>
      </c>
      <c r="R3414">
        <v>0.24049999999999999</v>
      </c>
      <c r="S3414">
        <v>0.28010000000000002</v>
      </c>
      <c r="T3414">
        <v>0.44690000000000002</v>
      </c>
      <c r="U3414">
        <v>0.73299999999999998</v>
      </c>
      <c r="V3414">
        <v>14447.29</v>
      </c>
      <c r="W3414">
        <v>1556.22</v>
      </c>
      <c r="X3414">
        <v>92.07</v>
      </c>
    </row>
    <row r="3415" spans="1:24" x14ac:dyDescent="0.55000000000000004">
      <c r="A3415" s="5">
        <v>41345</v>
      </c>
      <c r="B3415">
        <v>0.15</v>
      </c>
      <c r="C3415">
        <v>0.1</v>
      </c>
      <c r="D3415">
        <v>0.12</v>
      </c>
      <c r="E3415">
        <v>0.15</v>
      </c>
      <c r="F3415">
        <v>0.27</v>
      </c>
      <c r="G3415">
        <v>0.41</v>
      </c>
      <c r="H3415">
        <v>0.88</v>
      </c>
      <c r="I3415">
        <v>1.4</v>
      </c>
      <c r="J3415">
        <v>2.0299999999999998</v>
      </c>
      <c r="K3415">
        <v>2.85</v>
      </c>
      <c r="L3415">
        <v>3.22</v>
      </c>
      <c r="M3415">
        <v>-1.39</v>
      </c>
      <c r="N3415">
        <v>-0.52</v>
      </c>
      <c r="O3415">
        <v>0.25</v>
      </c>
      <c r="P3415">
        <v>0.65</v>
      </c>
      <c r="Q3415">
        <v>0.20319999999999999</v>
      </c>
      <c r="R3415">
        <v>0.24149999999999999</v>
      </c>
      <c r="S3415">
        <v>0.28110000000000002</v>
      </c>
      <c r="T3415">
        <v>0.44590000000000002</v>
      </c>
      <c r="U3415">
        <v>0.73050000000000004</v>
      </c>
      <c r="V3415">
        <v>14450.06</v>
      </c>
      <c r="W3415">
        <v>1552.48</v>
      </c>
      <c r="X3415">
        <v>92.44</v>
      </c>
    </row>
    <row r="3416" spans="1:24" x14ac:dyDescent="0.55000000000000004">
      <c r="A3416" s="5">
        <v>41346</v>
      </c>
      <c r="B3416">
        <v>0.14000000000000001</v>
      </c>
      <c r="C3416">
        <v>0.09</v>
      </c>
      <c r="D3416">
        <v>0.12</v>
      </c>
      <c r="E3416">
        <v>0.15</v>
      </c>
      <c r="F3416">
        <v>0.27</v>
      </c>
      <c r="G3416">
        <v>0.42</v>
      </c>
      <c r="H3416">
        <v>0.89</v>
      </c>
      <c r="I3416">
        <v>1.41</v>
      </c>
      <c r="J3416">
        <v>2.04</v>
      </c>
      <c r="K3416">
        <v>2.85</v>
      </c>
      <c r="L3416">
        <v>3.22</v>
      </c>
      <c r="M3416">
        <v>-1.4</v>
      </c>
      <c r="N3416">
        <v>-0.52</v>
      </c>
      <c r="O3416">
        <v>0.24</v>
      </c>
      <c r="P3416">
        <v>0.65</v>
      </c>
      <c r="Q3416">
        <v>0.20319999999999999</v>
      </c>
      <c r="R3416">
        <v>0.24149999999999999</v>
      </c>
      <c r="S3416">
        <v>0.28010000000000002</v>
      </c>
      <c r="T3416">
        <v>0.44490000000000002</v>
      </c>
      <c r="U3416">
        <v>0.73</v>
      </c>
      <c r="V3416">
        <v>14455.28</v>
      </c>
      <c r="W3416">
        <v>1554.52</v>
      </c>
      <c r="X3416">
        <v>92.47</v>
      </c>
    </row>
    <row r="3417" spans="1:24" x14ac:dyDescent="0.55000000000000004">
      <c r="A3417" s="5">
        <v>41347</v>
      </c>
      <c r="B3417">
        <v>0.15</v>
      </c>
      <c r="C3417">
        <v>0.1</v>
      </c>
      <c r="D3417">
        <v>0.12</v>
      </c>
      <c r="E3417">
        <v>0.15</v>
      </c>
      <c r="F3417">
        <v>0.27</v>
      </c>
      <c r="G3417">
        <v>0.42</v>
      </c>
      <c r="H3417">
        <v>0.88</v>
      </c>
      <c r="I3417">
        <v>1.4</v>
      </c>
      <c r="J3417">
        <v>2.04</v>
      </c>
      <c r="K3417">
        <v>2.87</v>
      </c>
      <c r="L3417">
        <v>3.25</v>
      </c>
      <c r="M3417">
        <v>-1.43</v>
      </c>
      <c r="N3417">
        <v>-0.53</v>
      </c>
      <c r="O3417">
        <v>0.25</v>
      </c>
      <c r="P3417">
        <v>0.67</v>
      </c>
      <c r="Q3417">
        <v>0.20319999999999999</v>
      </c>
      <c r="R3417">
        <v>0.24149999999999999</v>
      </c>
      <c r="S3417">
        <v>0.28010000000000002</v>
      </c>
      <c r="T3417">
        <v>0.44490000000000002</v>
      </c>
      <c r="U3417">
        <v>0.72899999999999998</v>
      </c>
      <c r="V3417">
        <v>14539.14</v>
      </c>
      <c r="W3417">
        <v>1563.23</v>
      </c>
      <c r="X3417">
        <v>93.03</v>
      </c>
    </row>
    <row r="3418" spans="1:24" x14ac:dyDescent="0.55000000000000004">
      <c r="A3418" s="5">
        <v>41348</v>
      </c>
      <c r="B3418">
        <v>0.16</v>
      </c>
      <c r="C3418">
        <v>0.09</v>
      </c>
      <c r="D3418">
        <v>0.11</v>
      </c>
      <c r="E3418">
        <v>0.14000000000000001</v>
      </c>
      <c r="F3418">
        <v>0.25</v>
      </c>
      <c r="G3418">
        <v>0.4</v>
      </c>
      <c r="H3418">
        <v>0.84</v>
      </c>
      <c r="I3418">
        <v>1.35</v>
      </c>
      <c r="J3418">
        <v>2.0099999999999998</v>
      </c>
      <c r="K3418">
        <v>2.85</v>
      </c>
      <c r="L3418">
        <v>3.22</v>
      </c>
      <c r="M3418">
        <v>-1.46</v>
      </c>
      <c r="N3418">
        <v>-0.55000000000000004</v>
      </c>
      <c r="O3418">
        <v>0.25</v>
      </c>
      <c r="P3418">
        <v>0.67</v>
      </c>
      <c r="Q3418">
        <v>0.20319999999999999</v>
      </c>
      <c r="R3418">
        <v>0.24149999999999999</v>
      </c>
      <c r="S3418">
        <v>0.28010000000000002</v>
      </c>
      <c r="T3418">
        <v>0.44490000000000002</v>
      </c>
      <c r="U3418">
        <v>0.73099999999999998</v>
      </c>
      <c r="V3418">
        <v>14514.11</v>
      </c>
      <c r="W3418">
        <v>1560.7</v>
      </c>
      <c r="X3418">
        <v>93.49</v>
      </c>
    </row>
    <row r="3419" spans="1:24" x14ac:dyDescent="0.55000000000000004">
      <c r="A3419" s="5">
        <v>41351</v>
      </c>
      <c r="B3419">
        <v>0.16</v>
      </c>
      <c r="C3419">
        <v>7.0000000000000007E-2</v>
      </c>
      <c r="D3419">
        <v>0.11</v>
      </c>
      <c r="E3419">
        <v>0.15</v>
      </c>
      <c r="F3419">
        <v>0.26</v>
      </c>
      <c r="G3419">
        <v>0.38</v>
      </c>
      <c r="H3419">
        <v>0.81</v>
      </c>
      <c r="I3419">
        <v>1.31</v>
      </c>
      <c r="J3419">
        <v>1.96</v>
      </c>
      <c r="K3419">
        <v>2.79</v>
      </c>
      <c r="L3419">
        <v>3.18</v>
      </c>
      <c r="M3419">
        <v>-1.45</v>
      </c>
      <c r="N3419">
        <v>-0.6</v>
      </c>
      <c r="O3419">
        <v>0.2</v>
      </c>
      <c r="P3419">
        <v>0.64</v>
      </c>
      <c r="Q3419">
        <v>0.20319999999999999</v>
      </c>
      <c r="R3419">
        <v>0.24149999999999999</v>
      </c>
      <c r="S3419">
        <v>0.28010000000000002</v>
      </c>
      <c r="T3419">
        <v>0.44540000000000002</v>
      </c>
      <c r="U3419">
        <v>0.73150000000000004</v>
      </c>
      <c r="V3419">
        <v>14452.06</v>
      </c>
      <c r="W3419">
        <v>1552.1</v>
      </c>
      <c r="X3419">
        <v>93.71</v>
      </c>
    </row>
    <row r="3420" spans="1:24" x14ac:dyDescent="0.55000000000000004">
      <c r="A3420" s="5">
        <v>41352</v>
      </c>
      <c r="B3420">
        <v>0.15</v>
      </c>
      <c r="C3420">
        <v>7.0000000000000007E-2</v>
      </c>
      <c r="D3420">
        <v>0.11</v>
      </c>
      <c r="E3420">
        <v>0.15</v>
      </c>
      <c r="F3420">
        <v>0.24</v>
      </c>
      <c r="G3420">
        <v>0.37</v>
      </c>
      <c r="H3420">
        <v>0.79</v>
      </c>
      <c r="I3420">
        <v>1.28</v>
      </c>
      <c r="J3420">
        <v>1.92</v>
      </c>
      <c r="K3420">
        <v>2.75</v>
      </c>
      <c r="L3420">
        <v>3.13</v>
      </c>
      <c r="M3420">
        <v>-1.46</v>
      </c>
      <c r="N3420">
        <v>-0.61</v>
      </c>
      <c r="O3420">
        <v>0.18</v>
      </c>
      <c r="P3420">
        <v>0.62</v>
      </c>
      <c r="Q3420">
        <v>0.20369999999999999</v>
      </c>
      <c r="R3420">
        <v>0.24199999999999999</v>
      </c>
      <c r="S3420">
        <v>0.28210000000000002</v>
      </c>
      <c r="T3420">
        <v>0.44790000000000002</v>
      </c>
      <c r="U3420">
        <v>0.73499999999999999</v>
      </c>
      <c r="V3420">
        <v>14455.82</v>
      </c>
      <c r="W3420">
        <v>1548.34</v>
      </c>
      <c r="X3420">
        <v>92.44</v>
      </c>
    </row>
    <row r="3421" spans="1:24" x14ac:dyDescent="0.55000000000000004">
      <c r="A3421" s="5">
        <v>41353</v>
      </c>
      <c r="B3421">
        <v>0.15</v>
      </c>
      <c r="C3421">
        <v>7.0000000000000007E-2</v>
      </c>
      <c r="D3421">
        <v>0.11</v>
      </c>
      <c r="E3421">
        <v>0.15</v>
      </c>
      <c r="F3421">
        <v>0.26</v>
      </c>
      <c r="G3421">
        <v>0.38</v>
      </c>
      <c r="H3421">
        <v>0.81</v>
      </c>
      <c r="I3421">
        <v>1.32</v>
      </c>
      <c r="J3421">
        <v>1.96</v>
      </c>
      <c r="K3421">
        <v>2.8</v>
      </c>
      <c r="L3421">
        <v>3.19</v>
      </c>
      <c r="M3421">
        <v>-1.44</v>
      </c>
      <c r="N3421">
        <v>-0.56999999999999995</v>
      </c>
      <c r="O3421">
        <v>0.23</v>
      </c>
      <c r="P3421">
        <v>0.66</v>
      </c>
      <c r="Q3421">
        <v>0.20469999999999999</v>
      </c>
      <c r="R3421">
        <v>0.24299999999999999</v>
      </c>
      <c r="S3421">
        <v>0.28410000000000002</v>
      </c>
      <c r="T3421">
        <v>0.44790000000000002</v>
      </c>
      <c r="U3421">
        <v>0.73699999999999999</v>
      </c>
      <c r="V3421">
        <v>14511.73</v>
      </c>
      <c r="W3421">
        <v>1558.71</v>
      </c>
      <c r="X3421">
        <v>93.21</v>
      </c>
    </row>
    <row r="3422" spans="1:24" x14ac:dyDescent="0.55000000000000004">
      <c r="A3422" s="5">
        <v>41354</v>
      </c>
      <c r="B3422">
        <v>0.16</v>
      </c>
      <c r="C3422">
        <v>7.0000000000000007E-2</v>
      </c>
      <c r="D3422">
        <v>0.11</v>
      </c>
      <c r="E3422">
        <v>0.14000000000000001</v>
      </c>
      <c r="F3422">
        <v>0.27</v>
      </c>
      <c r="G3422">
        <v>0.38</v>
      </c>
      <c r="H3422">
        <v>0.81</v>
      </c>
      <c r="I3422">
        <v>1.3</v>
      </c>
      <c r="J3422">
        <v>1.95</v>
      </c>
      <c r="K3422">
        <v>2.77</v>
      </c>
      <c r="L3422">
        <v>3.15</v>
      </c>
      <c r="M3422">
        <v>-1.41</v>
      </c>
      <c r="N3422">
        <v>-0.56999999999999995</v>
      </c>
      <c r="O3422">
        <v>0.21</v>
      </c>
      <c r="P3422">
        <v>0.65</v>
      </c>
      <c r="Q3422">
        <v>0.20419999999999999</v>
      </c>
      <c r="R3422">
        <v>0.24299999999999999</v>
      </c>
      <c r="S3422">
        <v>0.28410000000000002</v>
      </c>
      <c r="T3422">
        <v>0.44740000000000002</v>
      </c>
      <c r="U3422">
        <v>0.73550000000000004</v>
      </c>
      <c r="V3422">
        <v>14421.49</v>
      </c>
      <c r="W3422">
        <v>1545.8</v>
      </c>
      <c r="X3422">
        <v>92.46</v>
      </c>
    </row>
    <row r="3423" spans="1:24" x14ac:dyDescent="0.55000000000000004">
      <c r="A3423" s="5">
        <v>41355</v>
      </c>
      <c r="B3423">
        <v>0.15</v>
      </c>
      <c r="C3423">
        <v>7.0000000000000007E-2</v>
      </c>
      <c r="D3423">
        <v>0.11</v>
      </c>
      <c r="E3423">
        <v>0.14000000000000001</v>
      </c>
      <c r="F3423">
        <v>0.26</v>
      </c>
      <c r="G3423">
        <v>0.39</v>
      </c>
      <c r="H3423">
        <v>0.8</v>
      </c>
      <c r="I3423">
        <v>1.29</v>
      </c>
      <c r="J3423">
        <v>1.93</v>
      </c>
      <c r="K3423">
        <v>2.75</v>
      </c>
      <c r="L3423">
        <v>3.13</v>
      </c>
      <c r="M3423">
        <v>-1.43</v>
      </c>
      <c r="N3423">
        <v>-0.6</v>
      </c>
      <c r="O3423">
        <v>0.19</v>
      </c>
      <c r="P3423">
        <v>0.62</v>
      </c>
      <c r="Q3423">
        <v>0.20419999999999999</v>
      </c>
      <c r="R3423">
        <v>0.24349999999999999</v>
      </c>
      <c r="S3423">
        <v>0.28460000000000002</v>
      </c>
      <c r="T3423">
        <v>0.44790000000000002</v>
      </c>
      <c r="U3423">
        <v>0.73750000000000004</v>
      </c>
      <c r="V3423">
        <v>14512.03</v>
      </c>
      <c r="W3423">
        <v>1556.89</v>
      </c>
      <c r="X3423">
        <v>93.41</v>
      </c>
    </row>
    <row r="3424" spans="1:24" x14ac:dyDescent="0.55000000000000004">
      <c r="A3424" s="5">
        <v>41358</v>
      </c>
      <c r="B3424">
        <v>0.15</v>
      </c>
      <c r="C3424">
        <v>0.08</v>
      </c>
      <c r="D3424">
        <v>0.11</v>
      </c>
      <c r="E3424">
        <v>0.14000000000000001</v>
      </c>
      <c r="F3424">
        <v>0.24</v>
      </c>
      <c r="G3424">
        <v>0.38</v>
      </c>
      <c r="H3424">
        <v>0.8</v>
      </c>
      <c r="I3424">
        <v>1.28</v>
      </c>
      <c r="J3424">
        <v>1.93</v>
      </c>
      <c r="K3424">
        <v>2.76</v>
      </c>
      <c r="L3424">
        <v>3.14</v>
      </c>
      <c r="M3424">
        <v>-1.44</v>
      </c>
      <c r="N3424">
        <v>-0.6</v>
      </c>
      <c r="O3424">
        <v>0.19</v>
      </c>
      <c r="P3424">
        <v>0.63</v>
      </c>
      <c r="Q3424">
        <v>0.20419999999999999</v>
      </c>
      <c r="R3424">
        <v>0.24249999999999999</v>
      </c>
      <c r="S3424">
        <v>0.28310000000000002</v>
      </c>
      <c r="T3424">
        <v>0.44590000000000002</v>
      </c>
      <c r="U3424">
        <v>0.73099999999999998</v>
      </c>
      <c r="V3424">
        <v>14447.75</v>
      </c>
      <c r="W3424">
        <v>1551.69</v>
      </c>
      <c r="X3424">
        <v>94.55</v>
      </c>
    </row>
    <row r="3425" spans="1:24" x14ac:dyDescent="0.55000000000000004">
      <c r="A3425" s="5">
        <v>41359</v>
      </c>
      <c r="B3425">
        <v>0.14000000000000001</v>
      </c>
      <c r="C3425">
        <v>7.0000000000000007E-2</v>
      </c>
      <c r="D3425">
        <v>0.11</v>
      </c>
      <c r="E3425">
        <v>0.14000000000000001</v>
      </c>
      <c r="F3425">
        <v>0.25</v>
      </c>
      <c r="G3425">
        <v>0.38</v>
      </c>
      <c r="H3425">
        <v>0.79</v>
      </c>
      <c r="I3425">
        <v>1.27</v>
      </c>
      <c r="J3425">
        <v>1.92</v>
      </c>
      <c r="K3425">
        <v>2.75</v>
      </c>
      <c r="L3425">
        <v>3.13</v>
      </c>
      <c r="M3425">
        <v>-1.42</v>
      </c>
      <c r="N3425">
        <v>-0.61</v>
      </c>
      <c r="O3425">
        <v>0.18</v>
      </c>
      <c r="P3425">
        <v>0.62</v>
      </c>
      <c r="Q3425">
        <v>0.20369999999999999</v>
      </c>
      <c r="R3425">
        <v>0.24299999999999999</v>
      </c>
      <c r="S3425">
        <v>0.28360000000000002</v>
      </c>
      <c r="T3425">
        <v>0.44590000000000002</v>
      </c>
      <c r="U3425">
        <v>0.73250000000000004</v>
      </c>
      <c r="V3425">
        <v>14559.65</v>
      </c>
      <c r="W3425">
        <v>1563.77</v>
      </c>
      <c r="X3425">
        <v>95.99</v>
      </c>
    </row>
    <row r="3426" spans="1:24" x14ac:dyDescent="0.55000000000000004">
      <c r="A3426" s="5">
        <v>41360</v>
      </c>
      <c r="B3426">
        <v>0.12</v>
      </c>
      <c r="C3426">
        <v>0.09</v>
      </c>
      <c r="D3426">
        <v>0.12</v>
      </c>
      <c r="E3426">
        <v>0.14000000000000001</v>
      </c>
      <c r="F3426">
        <v>0.25</v>
      </c>
      <c r="G3426">
        <v>0.36</v>
      </c>
      <c r="H3426">
        <v>0.76</v>
      </c>
      <c r="I3426">
        <v>1.22</v>
      </c>
      <c r="J3426">
        <v>1.87</v>
      </c>
      <c r="K3426">
        <v>2.71</v>
      </c>
      <c r="L3426">
        <v>3.09</v>
      </c>
      <c r="M3426">
        <v>-1.46</v>
      </c>
      <c r="N3426">
        <v>-0.64</v>
      </c>
      <c r="O3426">
        <v>0.15</v>
      </c>
      <c r="P3426">
        <v>0.59</v>
      </c>
      <c r="Q3426">
        <v>0.20369999999999999</v>
      </c>
      <c r="R3426">
        <v>0.24299999999999999</v>
      </c>
      <c r="S3426">
        <v>0.28360000000000002</v>
      </c>
      <c r="T3426">
        <v>0.44490000000000002</v>
      </c>
      <c r="U3426">
        <v>0.73150000000000004</v>
      </c>
      <c r="V3426">
        <v>14526.16</v>
      </c>
      <c r="W3426">
        <v>1562.85</v>
      </c>
      <c r="X3426">
        <v>96.53</v>
      </c>
    </row>
    <row r="3427" spans="1:24" x14ac:dyDescent="0.55000000000000004">
      <c r="A3427" s="5">
        <v>41361</v>
      </c>
      <c r="B3427">
        <v>0.13</v>
      </c>
      <c r="C3427">
        <v>7.0000000000000007E-2</v>
      </c>
      <c r="D3427">
        <v>0.11</v>
      </c>
      <c r="E3427">
        <v>0.14000000000000001</v>
      </c>
      <c r="F3427">
        <v>0.25</v>
      </c>
      <c r="G3427">
        <v>0.36</v>
      </c>
      <c r="H3427">
        <v>0.77</v>
      </c>
      <c r="I3427">
        <v>1.24</v>
      </c>
      <c r="J3427">
        <v>1.87</v>
      </c>
      <c r="K3427">
        <v>2.71</v>
      </c>
      <c r="L3427">
        <v>3.1</v>
      </c>
      <c r="M3427">
        <v>-1.47</v>
      </c>
      <c r="N3427">
        <v>-0.64</v>
      </c>
      <c r="O3427">
        <v>0.16</v>
      </c>
      <c r="P3427">
        <v>0.61</v>
      </c>
      <c r="Q3427">
        <v>0.20369999999999999</v>
      </c>
      <c r="R3427">
        <v>0.24299999999999999</v>
      </c>
      <c r="S3427">
        <v>0.28260000000000002</v>
      </c>
      <c r="T3427">
        <v>0.44490000000000002</v>
      </c>
      <c r="U3427">
        <v>0.73150000000000004</v>
      </c>
      <c r="V3427">
        <v>14578.54</v>
      </c>
      <c r="W3427">
        <v>1569.19</v>
      </c>
      <c r="X3427">
        <v>97.24</v>
      </c>
    </row>
    <row r="3428" spans="1:24" x14ac:dyDescent="0.55000000000000004">
      <c r="A3428" s="5">
        <v>41362</v>
      </c>
      <c r="B3428">
        <v>0.09</v>
      </c>
      <c r="C3428" t="e">
        <v>#N/A</v>
      </c>
      <c r="D3428" t="e">
        <v>#N/A</v>
      </c>
      <c r="E3428" t="e">
        <v>#N/A</v>
      </c>
      <c r="F3428" t="e">
        <v>#N/A</v>
      </c>
      <c r="G3428" t="e">
        <v>#N/A</v>
      </c>
      <c r="H3428" t="e">
        <v>#N/A</v>
      </c>
      <c r="I3428" t="e">
        <v>#N/A</v>
      </c>
      <c r="J3428" t="e">
        <v>#N/A</v>
      </c>
      <c r="K3428" t="e">
        <v>#N/A</v>
      </c>
      <c r="L3428" t="e">
        <v>#N/A</v>
      </c>
      <c r="M3428" t="e">
        <v>#N/A</v>
      </c>
      <c r="N3428" t="e">
        <v>#N/A</v>
      </c>
      <c r="O3428" t="e">
        <v>#N/A</v>
      </c>
      <c r="P3428" t="e">
        <v>#N/A</v>
      </c>
      <c r="Q3428" t="e">
        <v>#N/A</v>
      </c>
      <c r="R3428" t="e">
        <v>#N/A</v>
      </c>
      <c r="S3428" t="e">
        <v>#N/A</v>
      </c>
      <c r="T3428" t="e">
        <v>#N/A</v>
      </c>
      <c r="U3428" t="e">
        <v>#N/A</v>
      </c>
      <c r="V3428" t="e">
        <v>#N/A</v>
      </c>
      <c r="W3428" t="e">
        <v>#N/A</v>
      </c>
      <c r="X3428" t="e">
        <v>#N/A</v>
      </c>
    </row>
    <row r="3429" spans="1:24" x14ac:dyDescent="0.55000000000000004">
      <c r="A3429" s="5">
        <v>41365</v>
      </c>
      <c r="B3429">
        <v>0.16</v>
      </c>
      <c r="C3429">
        <v>0.08</v>
      </c>
      <c r="D3429">
        <v>0.11</v>
      </c>
      <c r="E3429">
        <v>0.14000000000000001</v>
      </c>
      <c r="F3429">
        <v>0.23</v>
      </c>
      <c r="G3429">
        <v>0.36</v>
      </c>
      <c r="H3429">
        <v>0.76</v>
      </c>
      <c r="I3429">
        <v>1.23</v>
      </c>
      <c r="J3429">
        <v>1.86</v>
      </c>
      <c r="K3429">
        <v>2.7</v>
      </c>
      <c r="L3429">
        <v>3.08</v>
      </c>
      <c r="M3429">
        <v>-1.47</v>
      </c>
      <c r="N3429">
        <v>-0.65</v>
      </c>
      <c r="O3429">
        <v>0.14000000000000001</v>
      </c>
      <c r="P3429">
        <v>0.57999999999999996</v>
      </c>
      <c r="Q3429" t="e">
        <v>#N/A</v>
      </c>
      <c r="R3429" t="e">
        <v>#N/A</v>
      </c>
      <c r="S3429" t="e">
        <v>#N/A</v>
      </c>
      <c r="T3429" t="e">
        <v>#N/A</v>
      </c>
      <c r="U3429" t="e">
        <v>#N/A</v>
      </c>
      <c r="V3429">
        <v>14572.85</v>
      </c>
      <c r="W3429">
        <v>1562.17</v>
      </c>
      <c r="X3429">
        <v>97.1</v>
      </c>
    </row>
    <row r="3430" spans="1:24" x14ac:dyDescent="0.55000000000000004">
      <c r="A3430" s="5">
        <v>41366</v>
      </c>
      <c r="B3430">
        <v>0.15</v>
      </c>
      <c r="C3430">
        <v>7.0000000000000007E-2</v>
      </c>
      <c r="D3430">
        <v>0.11</v>
      </c>
      <c r="E3430">
        <v>0.14000000000000001</v>
      </c>
      <c r="F3430">
        <v>0.25</v>
      </c>
      <c r="G3430">
        <v>0.36</v>
      </c>
      <c r="H3430">
        <v>0.78</v>
      </c>
      <c r="I3430">
        <v>1.26</v>
      </c>
      <c r="J3430">
        <v>1.88</v>
      </c>
      <c r="K3430">
        <v>2.72</v>
      </c>
      <c r="L3430">
        <v>3.1</v>
      </c>
      <c r="M3430">
        <v>-1.44</v>
      </c>
      <c r="N3430">
        <v>-0.63</v>
      </c>
      <c r="O3430">
        <v>0.16</v>
      </c>
      <c r="P3430">
        <v>0.6</v>
      </c>
      <c r="Q3430">
        <v>0.20269999999999999</v>
      </c>
      <c r="R3430">
        <v>0.24149999999999999</v>
      </c>
      <c r="S3430">
        <v>0.28210000000000002</v>
      </c>
      <c r="T3430">
        <v>0.44390000000000002</v>
      </c>
      <c r="U3430">
        <v>0.72799999999999998</v>
      </c>
      <c r="V3430">
        <v>14662.01</v>
      </c>
      <c r="W3430">
        <v>1570.25</v>
      </c>
      <c r="X3430">
        <v>97.23</v>
      </c>
    </row>
    <row r="3431" spans="1:24" x14ac:dyDescent="0.55000000000000004">
      <c r="A3431" s="5">
        <v>41367</v>
      </c>
      <c r="B3431">
        <v>0.14000000000000001</v>
      </c>
      <c r="C3431">
        <v>0.06</v>
      </c>
      <c r="D3431">
        <v>0.1</v>
      </c>
      <c r="E3431">
        <v>0.13</v>
      </c>
      <c r="F3431">
        <v>0.24</v>
      </c>
      <c r="G3431">
        <v>0.34</v>
      </c>
      <c r="H3431">
        <v>0.73</v>
      </c>
      <c r="I3431">
        <v>1.2</v>
      </c>
      <c r="J3431">
        <v>1.83</v>
      </c>
      <c r="K3431">
        <v>2.66</v>
      </c>
      <c r="L3431">
        <v>3.05</v>
      </c>
      <c r="M3431">
        <v>-1.45</v>
      </c>
      <c r="N3431">
        <v>-0.65</v>
      </c>
      <c r="O3431">
        <v>0.13</v>
      </c>
      <c r="P3431">
        <v>0.56000000000000005</v>
      </c>
      <c r="Q3431">
        <v>0.20169999999999999</v>
      </c>
      <c r="R3431">
        <v>0.24149999999999999</v>
      </c>
      <c r="S3431">
        <v>0.28110000000000002</v>
      </c>
      <c r="T3431">
        <v>0.44240000000000002</v>
      </c>
      <c r="U3431">
        <v>0.72499999999999998</v>
      </c>
      <c r="V3431">
        <v>14550.35</v>
      </c>
      <c r="W3431">
        <v>1553.69</v>
      </c>
      <c r="X3431">
        <v>95.02</v>
      </c>
    </row>
    <row r="3432" spans="1:24" x14ac:dyDescent="0.55000000000000004">
      <c r="A3432" s="5">
        <v>41368</v>
      </c>
      <c r="B3432">
        <v>0.14000000000000001</v>
      </c>
      <c r="C3432">
        <v>7.0000000000000007E-2</v>
      </c>
      <c r="D3432">
        <v>0.1</v>
      </c>
      <c r="E3432">
        <v>0.13</v>
      </c>
      <c r="F3432">
        <v>0.22</v>
      </c>
      <c r="G3432">
        <v>0.33</v>
      </c>
      <c r="H3432">
        <v>0.69</v>
      </c>
      <c r="I3432">
        <v>1.1499999999999999</v>
      </c>
      <c r="J3432">
        <v>1.78</v>
      </c>
      <c r="K3432">
        <v>2.6</v>
      </c>
      <c r="L3432">
        <v>2.99</v>
      </c>
      <c r="M3432">
        <v>-1.44</v>
      </c>
      <c r="N3432">
        <v>-0.7</v>
      </c>
      <c r="O3432">
        <v>0.06</v>
      </c>
      <c r="P3432">
        <v>0.48</v>
      </c>
      <c r="Q3432">
        <v>0.20030000000000001</v>
      </c>
      <c r="R3432">
        <v>0.24030000000000001</v>
      </c>
      <c r="S3432">
        <v>0.28039999999999998</v>
      </c>
      <c r="T3432">
        <v>0.44240000000000002</v>
      </c>
      <c r="U3432">
        <v>0.72299999999999998</v>
      </c>
      <c r="V3432">
        <v>14606.11</v>
      </c>
      <c r="W3432">
        <v>1559.98</v>
      </c>
      <c r="X3432">
        <v>93.26</v>
      </c>
    </row>
    <row r="3433" spans="1:24" x14ac:dyDescent="0.55000000000000004">
      <c r="A3433" s="5">
        <v>41369</v>
      </c>
      <c r="B3433">
        <v>0.15</v>
      </c>
      <c r="C3433">
        <v>7.0000000000000007E-2</v>
      </c>
      <c r="D3433">
        <v>0.1</v>
      </c>
      <c r="E3433">
        <v>0.13</v>
      </c>
      <c r="F3433">
        <v>0.24</v>
      </c>
      <c r="G3433">
        <v>0.33</v>
      </c>
      <c r="H3433">
        <v>0.68</v>
      </c>
      <c r="I3433">
        <v>1.1200000000000001</v>
      </c>
      <c r="J3433">
        <v>1.72</v>
      </c>
      <c r="K3433">
        <v>2.5</v>
      </c>
      <c r="L3433">
        <v>2.87</v>
      </c>
      <c r="M3433">
        <v>-1.42</v>
      </c>
      <c r="N3433">
        <v>-0.74</v>
      </c>
      <c r="O3433">
        <v>-0.03</v>
      </c>
      <c r="P3433">
        <v>0.38</v>
      </c>
      <c r="Q3433">
        <v>0.20030000000000001</v>
      </c>
      <c r="R3433">
        <v>0.24030000000000001</v>
      </c>
      <c r="S3433">
        <v>0.27939999999999998</v>
      </c>
      <c r="T3433">
        <v>0.44190000000000002</v>
      </c>
      <c r="U3433">
        <v>0.72099999999999997</v>
      </c>
      <c r="V3433">
        <v>14565.25</v>
      </c>
      <c r="W3433">
        <v>1553.28</v>
      </c>
      <c r="X3433">
        <v>92.76</v>
      </c>
    </row>
    <row r="3434" spans="1:24" x14ac:dyDescent="0.55000000000000004">
      <c r="A3434" s="5">
        <v>41372</v>
      </c>
      <c r="B3434">
        <v>0.15</v>
      </c>
      <c r="C3434">
        <v>7.0000000000000007E-2</v>
      </c>
      <c r="D3434">
        <v>0.1</v>
      </c>
      <c r="E3434">
        <v>0.13</v>
      </c>
      <c r="F3434">
        <v>0.24</v>
      </c>
      <c r="G3434">
        <v>0.34</v>
      </c>
      <c r="H3434">
        <v>0.71</v>
      </c>
      <c r="I3434">
        <v>1.1499999999999999</v>
      </c>
      <c r="J3434">
        <v>1.76</v>
      </c>
      <c r="K3434">
        <v>2.54</v>
      </c>
      <c r="L3434">
        <v>2.91</v>
      </c>
      <c r="M3434">
        <v>-1.43</v>
      </c>
      <c r="N3434">
        <v>-0.69</v>
      </c>
      <c r="O3434">
        <v>0.04</v>
      </c>
      <c r="P3434">
        <v>0.44</v>
      </c>
      <c r="Q3434">
        <v>0.20030000000000001</v>
      </c>
      <c r="R3434">
        <v>0.24030000000000001</v>
      </c>
      <c r="S3434">
        <v>0.27939999999999998</v>
      </c>
      <c r="T3434">
        <v>0.44190000000000002</v>
      </c>
      <c r="U3434">
        <v>0.72099999999999997</v>
      </c>
      <c r="V3434">
        <v>14613.48</v>
      </c>
      <c r="W3434">
        <v>1563.07</v>
      </c>
      <c r="X3434">
        <v>93.36</v>
      </c>
    </row>
    <row r="3435" spans="1:24" x14ac:dyDescent="0.55000000000000004">
      <c r="A3435" s="5">
        <v>41373</v>
      </c>
      <c r="B3435">
        <v>0.15</v>
      </c>
      <c r="C3435">
        <v>0.06</v>
      </c>
      <c r="D3435">
        <v>0.1</v>
      </c>
      <c r="E3435">
        <v>0.13</v>
      </c>
      <c r="F3435">
        <v>0.24</v>
      </c>
      <c r="G3435">
        <v>0.34</v>
      </c>
      <c r="H3435">
        <v>0.7</v>
      </c>
      <c r="I3435">
        <v>1.1599999999999999</v>
      </c>
      <c r="J3435">
        <v>1.78</v>
      </c>
      <c r="K3435">
        <v>2.57</v>
      </c>
      <c r="L3435">
        <v>2.94</v>
      </c>
      <c r="M3435">
        <v>-1.36</v>
      </c>
      <c r="N3435">
        <v>-0.67</v>
      </c>
      <c r="O3435">
        <v>0.05</v>
      </c>
      <c r="P3435">
        <v>0.49</v>
      </c>
      <c r="Q3435">
        <v>0.1993</v>
      </c>
      <c r="R3435">
        <v>0.24030000000000001</v>
      </c>
      <c r="S3435">
        <v>0.27810000000000001</v>
      </c>
      <c r="T3435">
        <v>0.44190000000000002</v>
      </c>
      <c r="U3435">
        <v>0.72099999999999997</v>
      </c>
      <c r="V3435">
        <v>14673.46</v>
      </c>
      <c r="W3435">
        <v>1568.61</v>
      </c>
      <c r="X3435">
        <v>94.18</v>
      </c>
    </row>
    <row r="3436" spans="1:24" x14ac:dyDescent="0.55000000000000004">
      <c r="A3436" s="5">
        <v>41374</v>
      </c>
      <c r="B3436">
        <v>0.15</v>
      </c>
      <c r="C3436">
        <v>7.0000000000000007E-2</v>
      </c>
      <c r="D3436">
        <v>0.1</v>
      </c>
      <c r="E3436">
        <v>0.12</v>
      </c>
      <c r="F3436">
        <v>0.24</v>
      </c>
      <c r="G3436">
        <v>0.36</v>
      </c>
      <c r="H3436">
        <v>0.74</v>
      </c>
      <c r="I3436">
        <v>1.21</v>
      </c>
      <c r="J3436">
        <v>1.84</v>
      </c>
      <c r="K3436">
        <v>2.63</v>
      </c>
      <c r="L3436">
        <v>3.01</v>
      </c>
      <c r="M3436">
        <v>-1.36</v>
      </c>
      <c r="N3436">
        <v>-0.6</v>
      </c>
      <c r="O3436">
        <v>0.16</v>
      </c>
      <c r="P3436">
        <v>0.56000000000000005</v>
      </c>
      <c r="Q3436">
        <v>0.1993</v>
      </c>
      <c r="R3436">
        <v>0.24030000000000001</v>
      </c>
      <c r="S3436">
        <v>0.27710000000000001</v>
      </c>
      <c r="T3436">
        <v>0.43990000000000001</v>
      </c>
      <c r="U3436">
        <v>0.72099999999999997</v>
      </c>
      <c r="V3436">
        <v>14802.24</v>
      </c>
      <c r="W3436">
        <v>1587.73</v>
      </c>
      <c r="X3436">
        <v>94.59</v>
      </c>
    </row>
    <row r="3437" spans="1:24" x14ac:dyDescent="0.55000000000000004">
      <c r="A3437" s="5">
        <v>41375</v>
      </c>
      <c r="B3437">
        <v>0.15</v>
      </c>
      <c r="C3437">
        <v>7.0000000000000007E-2</v>
      </c>
      <c r="D3437">
        <v>0.1</v>
      </c>
      <c r="E3437">
        <v>0.12</v>
      </c>
      <c r="F3437">
        <v>0.24</v>
      </c>
      <c r="G3437">
        <v>0.35</v>
      </c>
      <c r="H3437">
        <v>0.74</v>
      </c>
      <c r="I3437">
        <v>1.2</v>
      </c>
      <c r="J3437">
        <v>1.82</v>
      </c>
      <c r="K3437">
        <v>2.62</v>
      </c>
      <c r="L3437">
        <v>3.01</v>
      </c>
      <c r="M3437">
        <v>-1.38</v>
      </c>
      <c r="N3437">
        <v>-0.65</v>
      </c>
      <c r="O3437">
        <v>0.11</v>
      </c>
      <c r="P3437">
        <v>0.52</v>
      </c>
      <c r="Q3437">
        <v>0.19869999999999999</v>
      </c>
      <c r="R3437">
        <v>0.24030000000000001</v>
      </c>
      <c r="S3437">
        <v>0.27710000000000001</v>
      </c>
      <c r="T3437">
        <v>0.43890000000000001</v>
      </c>
      <c r="U3437">
        <v>0.72</v>
      </c>
      <c r="V3437">
        <v>14865.14</v>
      </c>
      <c r="W3437">
        <v>1593.37</v>
      </c>
      <c r="X3437">
        <v>93.44</v>
      </c>
    </row>
    <row r="3438" spans="1:24" x14ac:dyDescent="0.55000000000000004">
      <c r="A3438" s="5">
        <v>41376</v>
      </c>
      <c r="B3438">
        <v>0.15</v>
      </c>
      <c r="C3438">
        <v>0.06</v>
      </c>
      <c r="D3438">
        <v>0.09</v>
      </c>
      <c r="E3438">
        <v>0.11</v>
      </c>
      <c r="F3438">
        <v>0.22</v>
      </c>
      <c r="G3438">
        <v>0.33</v>
      </c>
      <c r="H3438">
        <v>0.7</v>
      </c>
      <c r="I3438">
        <v>1.1399999999999999</v>
      </c>
      <c r="J3438">
        <v>1.75</v>
      </c>
      <c r="K3438">
        <v>2.54</v>
      </c>
      <c r="L3438">
        <v>2.92</v>
      </c>
      <c r="M3438">
        <v>-1.41</v>
      </c>
      <c r="N3438">
        <v>-0.68</v>
      </c>
      <c r="O3438">
        <v>0.06</v>
      </c>
      <c r="P3438">
        <v>0.47</v>
      </c>
      <c r="Q3438">
        <v>0.19969999999999999</v>
      </c>
      <c r="R3438">
        <v>0.24030000000000001</v>
      </c>
      <c r="S3438">
        <v>0.27760000000000001</v>
      </c>
      <c r="T3438">
        <v>0.43790000000000001</v>
      </c>
      <c r="U3438">
        <v>0.71899999999999997</v>
      </c>
      <c r="V3438">
        <v>14865.06</v>
      </c>
      <c r="W3438">
        <v>1588.85</v>
      </c>
      <c r="X3438">
        <v>91.23</v>
      </c>
    </row>
    <row r="3439" spans="1:24" x14ac:dyDescent="0.55000000000000004">
      <c r="A3439" s="5">
        <v>41379</v>
      </c>
      <c r="B3439">
        <v>0.15</v>
      </c>
      <c r="C3439">
        <v>0.06</v>
      </c>
      <c r="D3439">
        <v>0.09</v>
      </c>
      <c r="E3439">
        <v>0.12</v>
      </c>
      <c r="F3439">
        <v>0.22</v>
      </c>
      <c r="G3439">
        <v>0.32</v>
      </c>
      <c r="H3439">
        <v>0.69</v>
      </c>
      <c r="I3439">
        <v>1.1200000000000001</v>
      </c>
      <c r="J3439">
        <v>1.72</v>
      </c>
      <c r="K3439">
        <v>2.5</v>
      </c>
      <c r="L3439">
        <v>2.88</v>
      </c>
      <c r="M3439">
        <v>-1.33</v>
      </c>
      <c r="N3439">
        <v>-0.69</v>
      </c>
      <c r="O3439">
        <v>0.03</v>
      </c>
      <c r="P3439">
        <v>0.44</v>
      </c>
      <c r="Q3439">
        <v>0.19969999999999999</v>
      </c>
      <c r="R3439">
        <v>0.24030000000000001</v>
      </c>
      <c r="S3439">
        <v>0.27760000000000001</v>
      </c>
      <c r="T3439">
        <v>0.43790000000000001</v>
      </c>
      <c r="U3439">
        <v>0.71899999999999997</v>
      </c>
      <c r="V3439">
        <v>14599.2</v>
      </c>
      <c r="W3439">
        <v>1552.36</v>
      </c>
      <c r="X3439">
        <v>88.75</v>
      </c>
    </row>
    <row r="3440" spans="1:24" x14ac:dyDescent="0.55000000000000004">
      <c r="A3440" s="5">
        <v>41380</v>
      </c>
      <c r="B3440">
        <v>0.15</v>
      </c>
      <c r="C3440">
        <v>0.06</v>
      </c>
      <c r="D3440">
        <v>0.09</v>
      </c>
      <c r="E3440">
        <v>0.13</v>
      </c>
      <c r="F3440">
        <v>0.24</v>
      </c>
      <c r="G3440">
        <v>0.33</v>
      </c>
      <c r="H3440">
        <v>0.71</v>
      </c>
      <c r="I3440">
        <v>1.1499999999999999</v>
      </c>
      <c r="J3440">
        <v>1.75</v>
      </c>
      <c r="K3440">
        <v>2.5299999999999998</v>
      </c>
      <c r="L3440">
        <v>2.91</v>
      </c>
      <c r="M3440">
        <v>-1.31</v>
      </c>
      <c r="N3440">
        <v>-0.65</v>
      </c>
      <c r="O3440">
        <v>7.0000000000000007E-2</v>
      </c>
      <c r="P3440">
        <v>0.48</v>
      </c>
      <c r="Q3440">
        <v>0.20019999999999999</v>
      </c>
      <c r="R3440">
        <v>0.24030000000000001</v>
      </c>
      <c r="S3440">
        <v>0.27710000000000001</v>
      </c>
      <c r="T3440">
        <v>0.43640000000000001</v>
      </c>
      <c r="U3440">
        <v>0.71750000000000003</v>
      </c>
      <c r="V3440">
        <v>14756.78</v>
      </c>
      <c r="W3440">
        <v>1574.57</v>
      </c>
      <c r="X3440">
        <v>88.73</v>
      </c>
    </row>
    <row r="3441" spans="1:24" x14ac:dyDescent="0.55000000000000004">
      <c r="A3441" s="5">
        <v>41381</v>
      </c>
      <c r="B3441">
        <v>0.15</v>
      </c>
      <c r="C3441">
        <v>0.06</v>
      </c>
      <c r="D3441">
        <v>0.09</v>
      </c>
      <c r="E3441">
        <v>0.13</v>
      </c>
      <c r="F3441">
        <v>0.24</v>
      </c>
      <c r="G3441">
        <v>0.35</v>
      </c>
      <c r="H3441">
        <v>0.71</v>
      </c>
      <c r="I3441">
        <v>1.1299999999999999</v>
      </c>
      <c r="J3441">
        <v>1.73</v>
      </c>
      <c r="K3441">
        <v>2.5099999999999998</v>
      </c>
      <c r="L3441">
        <v>2.89</v>
      </c>
      <c r="M3441">
        <v>-1.27</v>
      </c>
      <c r="N3441">
        <v>-0.64</v>
      </c>
      <c r="O3441">
        <v>0.08</v>
      </c>
      <c r="P3441">
        <v>0.48</v>
      </c>
      <c r="Q3441">
        <v>0.19919999999999999</v>
      </c>
      <c r="R3441">
        <v>0.23980000000000001</v>
      </c>
      <c r="S3441">
        <v>0.27610000000000001</v>
      </c>
      <c r="T3441">
        <v>0.43290000000000001</v>
      </c>
      <c r="U3441">
        <v>0.71499999999999997</v>
      </c>
      <c r="V3441">
        <v>14618.59</v>
      </c>
      <c r="W3441">
        <v>1552.01</v>
      </c>
      <c r="X3441">
        <v>86.65</v>
      </c>
    </row>
    <row r="3442" spans="1:24" x14ac:dyDescent="0.55000000000000004">
      <c r="A3442" s="5">
        <v>41382</v>
      </c>
      <c r="B3442">
        <v>0.15</v>
      </c>
      <c r="C3442">
        <v>0.05</v>
      </c>
      <c r="D3442">
        <v>0.09</v>
      </c>
      <c r="E3442">
        <v>0.12</v>
      </c>
      <c r="F3442">
        <v>0.24</v>
      </c>
      <c r="G3442">
        <v>0.35</v>
      </c>
      <c r="H3442">
        <v>0.71</v>
      </c>
      <c r="I3442">
        <v>1.1299999999999999</v>
      </c>
      <c r="J3442">
        <v>1.72</v>
      </c>
      <c r="K3442">
        <v>2.4900000000000002</v>
      </c>
      <c r="L3442">
        <v>2.87</v>
      </c>
      <c r="M3442">
        <v>-1.29</v>
      </c>
      <c r="N3442">
        <v>-0.55000000000000004</v>
      </c>
      <c r="O3442">
        <v>0.13</v>
      </c>
      <c r="P3442">
        <v>0.52</v>
      </c>
      <c r="Q3442">
        <v>0.19919999999999999</v>
      </c>
      <c r="R3442">
        <v>0.23980000000000001</v>
      </c>
      <c r="S3442">
        <v>0.27610000000000001</v>
      </c>
      <c r="T3442">
        <v>0.43290000000000001</v>
      </c>
      <c r="U3442">
        <v>0.71499999999999997</v>
      </c>
      <c r="V3442">
        <v>14537.14</v>
      </c>
      <c r="W3442">
        <v>1541.61</v>
      </c>
      <c r="X3442">
        <v>87.83</v>
      </c>
    </row>
    <row r="3443" spans="1:24" x14ac:dyDescent="0.55000000000000004">
      <c r="A3443" s="5">
        <v>41383</v>
      </c>
      <c r="B3443">
        <v>0.15</v>
      </c>
      <c r="C3443">
        <v>0.05</v>
      </c>
      <c r="D3443">
        <v>0.09</v>
      </c>
      <c r="E3443">
        <v>0.12</v>
      </c>
      <c r="F3443">
        <v>0.24</v>
      </c>
      <c r="G3443">
        <v>0.35</v>
      </c>
      <c r="H3443">
        <v>0.72</v>
      </c>
      <c r="I3443">
        <v>1.1399999999999999</v>
      </c>
      <c r="J3443">
        <v>1.73</v>
      </c>
      <c r="K3443">
        <v>2.5</v>
      </c>
      <c r="L3443">
        <v>2.88</v>
      </c>
      <c r="M3443">
        <v>-1.32</v>
      </c>
      <c r="N3443">
        <v>-0.59</v>
      </c>
      <c r="O3443">
        <v>7.0000000000000007E-2</v>
      </c>
      <c r="P3443">
        <v>0.49</v>
      </c>
      <c r="Q3443">
        <v>0.19919999999999999</v>
      </c>
      <c r="R3443">
        <v>0.23980000000000001</v>
      </c>
      <c r="S3443">
        <v>0.27610000000000001</v>
      </c>
      <c r="T3443">
        <v>0.43340000000000001</v>
      </c>
      <c r="U3443">
        <v>0.71499999999999997</v>
      </c>
      <c r="V3443">
        <v>14547.51</v>
      </c>
      <c r="W3443">
        <v>1555.25</v>
      </c>
      <c r="X3443">
        <v>88.04</v>
      </c>
    </row>
    <row r="3444" spans="1:24" x14ac:dyDescent="0.55000000000000004">
      <c r="A3444" s="5">
        <v>41386</v>
      </c>
      <c r="B3444">
        <v>0.15</v>
      </c>
      <c r="C3444">
        <v>0.05</v>
      </c>
      <c r="D3444">
        <v>0.09</v>
      </c>
      <c r="E3444">
        <v>0.12</v>
      </c>
      <c r="F3444">
        <v>0.24</v>
      </c>
      <c r="G3444">
        <v>0.35</v>
      </c>
      <c r="H3444">
        <v>0.7</v>
      </c>
      <c r="I3444">
        <v>1.1299999999999999</v>
      </c>
      <c r="J3444">
        <v>1.72</v>
      </c>
      <c r="K3444">
        <v>2.5</v>
      </c>
      <c r="L3444">
        <v>2.88</v>
      </c>
      <c r="M3444">
        <v>-1.34</v>
      </c>
      <c r="N3444">
        <v>-0.63</v>
      </c>
      <c r="O3444">
        <v>0.05</v>
      </c>
      <c r="P3444">
        <v>0.47</v>
      </c>
      <c r="Q3444">
        <v>0.19919999999999999</v>
      </c>
      <c r="R3444">
        <v>0.23980000000000001</v>
      </c>
      <c r="S3444">
        <v>0.27510000000000001</v>
      </c>
      <c r="T3444">
        <v>0.43290000000000001</v>
      </c>
      <c r="U3444">
        <v>0.71550000000000002</v>
      </c>
      <c r="V3444">
        <v>14567.17</v>
      </c>
      <c r="W3444">
        <v>1562.5</v>
      </c>
      <c r="X3444">
        <v>88.81</v>
      </c>
    </row>
    <row r="3445" spans="1:24" x14ac:dyDescent="0.55000000000000004">
      <c r="A3445" s="5">
        <v>41387</v>
      </c>
      <c r="B3445">
        <v>0.14000000000000001</v>
      </c>
      <c r="C3445">
        <v>0.05</v>
      </c>
      <c r="D3445">
        <v>0.09</v>
      </c>
      <c r="E3445">
        <v>0.12</v>
      </c>
      <c r="F3445">
        <v>0.23</v>
      </c>
      <c r="G3445">
        <v>0.35</v>
      </c>
      <c r="H3445">
        <v>0.71</v>
      </c>
      <c r="I3445">
        <v>1.1399999999999999</v>
      </c>
      <c r="J3445">
        <v>1.74</v>
      </c>
      <c r="K3445">
        <v>2.52</v>
      </c>
      <c r="L3445">
        <v>2.9</v>
      </c>
      <c r="M3445">
        <v>-1.33</v>
      </c>
      <c r="N3445">
        <v>-0.64</v>
      </c>
      <c r="O3445">
        <v>0.04</v>
      </c>
      <c r="P3445">
        <v>0.47</v>
      </c>
      <c r="Q3445">
        <v>0.20019999999999999</v>
      </c>
      <c r="R3445">
        <v>0.23980000000000001</v>
      </c>
      <c r="S3445">
        <v>0.27560000000000001</v>
      </c>
      <c r="T3445">
        <v>0.43140000000000001</v>
      </c>
      <c r="U3445">
        <v>0.71099999999999997</v>
      </c>
      <c r="V3445">
        <v>14719.46</v>
      </c>
      <c r="W3445">
        <v>1578.78</v>
      </c>
      <c r="X3445">
        <v>89.21</v>
      </c>
    </row>
    <row r="3446" spans="1:24" x14ac:dyDescent="0.55000000000000004">
      <c r="A3446" s="5">
        <v>41388</v>
      </c>
      <c r="B3446">
        <v>0.13</v>
      </c>
      <c r="C3446">
        <v>0.06</v>
      </c>
      <c r="D3446">
        <v>0.09</v>
      </c>
      <c r="E3446">
        <v>0.13</v>
      </c>
      <c r="F3446">
        <v>0.23</v>
      </c>
      <c r="G3446">
        <v>0.34</v>
      </c>
      <c r="H3446">
        <v>0.7</v>
      </c>
      <c r="I3446">
        <v>1.1299999999999999</v>
      </c>
      <c r="J3446">
        <v>1.73</v>
      </c>
      <c r="K3446">
        <v>2.5</v>
      </c>
      <c r="L3446">
        <v>2.89</v>
      </c>
      <c r="M3446">
        <v>-1.37</v>
      </c>
      <c r="N3446">
        <v>-0.65</v>
      </c>
      <c r="O3446">
        <v>0.03</v>
      </c>
      <c r="P3446">
        <v>0.45</v>
      </c>
      <c r="Q3446">
        <v>0.19819999999999999</v>
      </c>
      <c r="R3446">
        <v>0.23980000000000001</v>
      </c>
      <c r="S3446">
        <v>0.27560000000000001</v>
      </c>
      <c r="T3446">
        <v>0.43140000000000001</v>
      </c>
      <c r="U3446">
        <v>0.71199999999999997</v>
      </c>
      <c r="V3446">
        <v>14676.3</v>
      </c>
      <c r="W3446">
        <v>1578.79</v>
      </c>
      <c r="X3446">
        <v>91.07</v>
      </c>
    </row>
    <row r="3447" spans="1:24" x14ac:dyDescent="0.55000000000000004">
      <c r="A3447" s="5">
        <v>41389</v>
      </c>
      <c r="B3447">
        <v>0.13</v>
      </c>
      <c r="C3447">
        <v>0.05</v>
      </c>
      <c r="D3447">
        <v>0.08</v>
      </c>
      <c r="E3447">
        <v>0.12</v>
      </c>
      <c r="F3447">
        <v>0.23</v>
      </c>
      <c r="G3447">
        <v>0.35</v>
      </c>
      <c r="H3447">
        <v>0.71</v>
      </c>
      <c r="I3447">
        <v>1.1499999999999999</v>
      </c>
      <c r="J3447">
        <v>1.74</v>
      </c>
      <c r="K3447">
        <v>2.52</v>
      </c>
      <c r="L3447">
        <v>2.91</v>
      </c>
      <c r="M3447">
        <v>-1.41</v>
      </c>
      <c r="N3447">
        <v>-0.66</v>
      </c>
      <c r="O3447">
        <v>0.03</v>
      </c>
      <c r="P3447">
        <v>0.45</v>
      </c>
      <c r="Q3447">
        <v>0.19819999999999999</v>
      </c>
      <c r="R3447">
        <v>0.23980000000000001</v>
      </c>
      <c r="S3447">
        <v>0.27560000000000001</v>
      </c>
      <c r="T3447">
        <v>0.4304</v>
      </c>
      <c r="U3447">
        <v>0.71099999999999997</v>
      </c>
      <c r="V3447">
        <v>14700.8</v>
      </c>
      <c r="W3447">
        <v>1585.16</v>
      </c>
      <c r="X3447">
        <v>93.27</v>
      </c>
    </row>
    <row r="3448" spans="1:24" x14ac:dyDescent="0.55000000000000004">
      <c r="A3448" s="5">
        <v>41390</v>
      </c>
      <c r="B3448">
        <v>0.13</v>
      </c>
      <c r="C3448">
        <v>0.05</v>
      </c>
      <c r="D3448">
        <v>0.09</v>
      </c>
      <c r="E3448">
        <v>0.12</v>
      </c>
      <c r="F3448">
        <v>0.22</v>
      </c>
      <c r="G3448">
        <v>0.32</v>
      </c>
      <c r="H3448">
        <v>0.68</v>
      </c>
      <c r="I3448">
        <v>1.1000000000000001</v>
      </c>
      <c r="J3448">
        <v>1.7</v>
      </c>
      <c r="K3448">
        <v>2.4700000000000002</v>
      </c>
      <c r="L3448">
        <v>2.87</v>
      </c>
      <c r="M3448">
        <v>-1.43</v>
      </c>
      <c r="N3448">
        <v>-0.68</v>
      </c>
      <c r="O3448">
        <v>0.01</v>
      </c>
      <c r="P3448">
        <v>0.42</v>
      </c>
      <c r="Q3448">
        <v>0.19819999999999999</v>
      </c>
      <c r="R3448">
        <v>0.23980000000000001</v>
      </c>
      <c r="S3448">
        <v>0.27560000000000001</v>
      </c>
      <c r="T3448">
        <v>0.4304</v>
      </c>
      <c r="U3448">
        <v>0.71050000000000002</v>
      </c>
      <c r="V3448">
        <v>14712.55</v>
      </c>
      <c r="W3448">
        <v>1582.24</v>
      </c>
      <c r="X3448">
        <v>92.63</v>
      </c>
    </row>
    <row r="3449" spans="1:24" x14ac:dyDescent="0.55000000000000004">
      <c r="A3449" s="5">
        <v>41393</v>
      </c>
      <c r="B3449">
        <v>0.13</v>
      </c>
      <c r="C3449">
        <v>0.05</v>
      </c>
      <c r="D3449">
        <v>0.08</v>
      </c>
      <c r="E3449">
        <v>0.12</v>
      </c>
      <c r="F3449">
        <v>0.2</v>
      </c>
      <c r="G3449">
        <v>0.32</v>
      </c>
      <c r="H3449">
        <v>0.68</v>
      </c>
      <c r="I3449">
        <v>1.1000000000000001</v>
      </c>
      <c r="J3449">
        <v>1.7</v>
      </c>
      <c r="K3449">
        <v>2.4900000000000002</v>
      </c>
      <c r="L3449">
        <v>2.88</v>
      </c>
      <c r="M3449">
        <v>-1.42</v>
      </c>
      <c r="N3449">
        <v>-0.67</v>
      </c>
      <c r="O3449">
        <v>0.03</v>
      </c>
      <c r="P3449">
        <v>0.44</v>
      </c>
      <c r="Q3449">
        <v>0.19819999999999999</v>
      </c>
      <c r="R3449">
        <v>0.23930000000000001</v>
      </c>
      <c r="S3449">
        <v>0.27410000000000001</v>
      </c>
      <c r="T3449">
        <v>0.4299</v>
      </c>
      <c r="U3449">
        <v>0.70850000000000002</v>
      </c>
      <c r="V3449">
        <v>14818.75</v>
      </c>
      <c r="W3449">
        <v>1593.61</v>
      </c>
      <c r="X3449">
        <v>94.09</v>
      </c>
    </row>
    <row r="3450" spans="1:24" x14ac:dyDescent="0.55000000000000004">
      <c r="A3450" s="5">
        <v>41394</v>
      </c>
      <c r="B3450">
        <v>0.14000000000000001</v>
      </c>
      <c r="C3450">
        <v>0.05</v>
      </c>
      <c r="D3450">
        <v>0.09</v>
      </c>
      <c r="E3450">
        <v>0.11</v>
      </c>
      <c r="F3450">
        <v>0.22</v>
      </c>
      <c r="G3450">
        <v>0.32</v>
      </c>
      <c r="H3450">
        <v>0.68</v>
      </c>
      <c r="I3450">
        <v>1.1100000000000001</v>
      </c>
      <c r="J3450">
        <v>1.7</v>
      </c>
      <c r="K3450">
        <v>2.4900000000000002</v>
      </c>
      <c r="L3450">
        <v>2.88</v>
      </c>
      <c r="M3450">
        <v>-1.38</v>
      </c>
      <c r="N3450">
        <v>-0.64</v>
      </c>
      <c r="O3450">
        <v>0.05</v>
      </c>
      <c r="P3450">
        <v>0.46</v>
      </c>
      <c r="Q3450">
        <v>0.19819999999999999</v>
      </c>
      <c r="R3450">
        <v>0.23780000000000001</v>
      </c>
      <c r="S3450">
        <v>0.27310000000000001</v>
      </c>
      <c r="T3450">
        <v>0.4254</v>
      </c>
      <c r="U3450">
        <v>0.70450000000000002</v>
      </c>
      <c r="V3450">
        <v>14839.8</v>
      </c>
      <c r="W3450">
        <v>1597.57</v>
      </c>
      <c r="X3450">
        <v>93.22</v>
      </c>
    </row>
    <row r="3451" spans="1:24" x14ac:dyDescent="0.55000000000000004">
      <c r="A3451" s="5">
        <v>41395</v>
      </c>
      <c r="B3451">
        <v>0.14000000000000001</v>
      </c>
      <c r="C3451">
        <v>0.06</v>
      </c>
      <c r="D3451">
        <v>0.08</v>
      </c>
      <c r="E3451">
        <v>0.11</v>
      </c>
      <c r="F3451">
        <v>0.2</v>
      </c>
      <c r="G3451">
        <v>0.3</v>
      </c>
      <c r="H3451">
        <v>0.65</v>
      </c>
      <c r="I3451">
        <v>1.07</v>
      </c>
      <c r="J3451">
        <v>1.66</v>
      </c>
      <c r="K3451">
        <v>2.44</v>
      </c>
      <c r="L3451">
        <v>2.83</v>
      </c>
      <c r="M3451">
        <v>-1.33</v>
      </c>
      <c r="N3451">
        <v>-0.64</v>
      </c>
      <c r="O3451">
        <v>0.04</v>
      </c>
      <c r="P3451">
        <v>0.44</v>
      </c>
      <c r="Q3451">
        <v>0.19819999999999999</v>
      </c>
      <c r="R3451">
        <v>0.2379</v>
      </c>
      <c r="S3451">
        <v>0.27310000000000001</v>
      </c>
      <c r="T3451">
        <v>0.4254</v>
      </c>
      <c r="U3451">
        <v>0.70399999999999996</v>
      </c>
      <c r="V3451">
        <v>14700.95</v>
      </c>
      <c r="W3451">
        <v>1582.7</v>
      </c>
      <c r="X3451">
        <v>90.74</v>
      </c>
    </row>
    <row r="3452" spans="1:24" x14ac:dyDescent="0.55000000000000004">
      <c r="A3452" s="5">
        <v>41396</v>
      </c>
      <c r="B3452">
        <v>0.15</v>
      </c>
      <c r="C3452">
        <v>0.05</v>
      </c>
      <c r="D3452">
        <v>0.08</v>
      </c>
      <c r="E3452">
        <v>0.11</v>
      </c>
      <c r="F3452">
        <v>0.2</v>
      </c>
      <c r="G3452">
        <v>0.3</v>
      </c>
      <c r="H3452">
        <v>0.65</v>
      </c>
      <c r="I3452">
        <v>1.07</v>
      </c>
      <c r="J3452">
        <v>1.66</v>
      </c>
      <c r="K3452">
        <v>2.44</v>
      </c>
      <c r="L3452">
        <v>2.82</v>
      </c>
      <c r="M3452">
        <v>-1.34</v>
      </c>
      <c r="N3452">
        <v>-0.62</v>
      </c>
      <c r="O3452">
        <v>0.06</v>
      </c>
      <c r="P3452">
        <v>0.45</v>
      </c>
      <c r="Q3452">
        <v>0.19819999999999999</v>
      </c>
      <c r="R3452">
        <v>0.2374</v>
      </c>
      <c r="S3452">
        <v>0.27310000000000001</v>
      </c>
      <c r="T3452">
        <v>0.4254</v>
      </c>
      <c r="U3452">
        <v>0.70309999999999995</v>
      </c>
      <c r="V3452">
        <v>14831.58</v>
      </c>
      <c r="W3452">
        <v>1597.59</v>
      </c>
      <c r="X3452">
        <v>93.7</v>
      </c>
    </row>
    <row r="3453" spans="1:24" x14ac:dyDescent="0.55000000000000004">
      <c r="A3453" s="5">
        <v>41397</v>
      </c>
      <c r="B3453">
        <v>0.14000000000000001</v>
      </c>
      <c r="C3453">
        <v>0.05</v>
      </c>
      <c r="D3453">
        <v>0.08</v>
      </c>
      <c r="E3453">
        <v>0.11</v>
      </c>
      <c r="F3453">
        <v>0.22</v>
      </c>
      <c r="G3453">
        <v>0.34</v>
      </c>
      <c r="H3453">
        <v>0.73</v>
      </c>
      <c r="I3453">
        <v>1.17</v>
      </c>
      <c r="J3453">
        <v>1.78</v>
      </c>
      <c r="K3453">
        <v>2.58</v>
      </c>
      <c r="L3453">
        <v>2.96</v>
      </c>
      <c r="M3453">
        <v>-1.3</v>
      </c>
      <c r="N3453">
        <v>-0.53</v>
      </c>
      <c r="O3453">
        <v>0.18</v>
      </c>
      <c r="P3453">
        <v>0.56000000000000005</v>
      </c>
      <c r="Q3453">
        <v>0.19819999999999999</v>
      </c>
      <c r="R3453">
        <v>0.2374</v>
      </c>
      <c r="S3453">
        <v>0.27510000000000001</v>
      </c>
      <c r="T3453">
        <v>0.4254</v>
      </c>
      <c r="U3453">
        <v>0.70209999999999995</v>
      </c>
      <c r="V3453">
        <v>14973.96</v>
      </c>
      <c r="W3453">
        <v>1614.42</v>
      </c>
      <c r="X3453">
        <v>95.25</v>
      </c>
    </row>
    <row r="3454" spans="1:24" x14ac:dyDescent="0.55000000000000004">
      <c r="A3454" s="5">
        <v>41400</v>
      </c>
      <c r="B3454">
        <v>0.14000000000000001</v>
      </c>
      <c r="C3454">
        <v>0.04</v>
      </c>
      <c r="D3454">
        <v>0.08</v>
      </c>
      <c r="E3454">
        <v>0.11</v>
      </c>
      <c r="F3454">
        <v>0.22</v>
      </c>
      <c r="G3454">
        <v>0.34</v>
      </c>
      <c r="H3454">
        <v>0.74</v>
      </c>
      <c r="I3454">
        <v>1.19</v>
      </c>
      <c r="J3454">
        <v>1.8</v>
      </c>
      <c r="K3454">
        <v>2.6</v>
      </c>
      <c r="L3454">
        <v>2.98</v>
      </c>
      <c r="M3454">
        <v>-1.31</v>
      </c>
      <c r="N3454">
        <v>-0.51</v>
      </c>
      <c r="O3454">
        <v>0.2</v>
      </c>
      <c r="P3454">
        <v>0.57999999999999996</v>
      </c>
      <c r="Q3454" t="e">
        <v>#N/A</v>
      </c>
      <c r="R3454" t="e">
        <v>#N/A</v>
      </c>
      <c r="S3454" t="e">
        <v>#N/A</v>
      </c>
      <c r="T3454" t="e">
        <v>#N/A</v>
      </c>
      <c r="U3454" t="e">
        <v>#N/A</v>
      </c>
      <c r="V3454">
        <v>14968.89</v>
      </c>
      <c r="W3454">
        <v>1617.5</v>
      </c>
      <c r="X3454">
        <v>95.8</v>
      </c>
    </row>
    <row r="3455" spans="1:24" x14ac:dyDescent="0.55000000000000004">
      <c r="A3455" s="5">
        <v>41401</v>
      </c>
      <c r="B3455">
        <v>0.12</v>
      </c>
      <c r="C3455">
        <v>0.04</v>
      </c>
      <c r="D3455">
        <v>0.08</v>
      </c>
      <c r="E3455">
        <v>0.1</v>
      </c>
      <c r="F3455">
        <v>0.22</v>
      </c>
      <c r="G3455">
        <v>0.35</v>
      </c>
      <c r="H3455">
        <v>0.75</v>
      </c>
      <c r="I3455">
        <v>1.21</v>
      </c>
      <c r="J3455">
        <v>1.82</v>
      </c>
      <c r="K3455">
        <v>2.62</v>
      </c>
      <c r="L3455">
        <v>3</v>
      </c>
      <c r="M3455">
        <v>-1.3</v>
      </c>
      <c r="N3455">
        <v>-0.5</v>
      </c>
      <c r="O3455">
        <v>0.22</v>
      </c>
      <c r="P3455">
        <v>0.59</v>
      </c>
      <c r="Q3455">
        <v>0.19919999999999999</v>
      </c>
      <c r="R3455">
        <v>0.2374</v>
      </c>
      <c r="S3455">
        <v>0.27510000000000001</v>
      </c>
      <c r="T3455">
        <v>0.4284</v>
      </c>
      <c r="U3455">
        <v>0.70309999999999995</v>
      </c>
      <c r="V3455">
        <v>15056.2</v>
      </c>
      <c r="W3455">
        <v>1625.96</v>
      </c>
      <c r="X3455">
        <v>95.28</v>
      </c>
    </row>
    <row r="3456" spans="1:24" x14ac:dyDescent="0.55000000000000004">
      <c r="A3456" s="5">
        <v>41402</v>
      </c>
      <c r="B3456">
        <v>0.12</v>
      </c>
      <c r="C3456">
        <v>0.04</v>
      </c>
      <c r="D3456">
        <v>0.08</v>
      </c>
      <c r="E3456">
        <v>0.11</v>
      </c>
      <c r="F3456">
        <v>0.22</v>
      </c>
      <c r="G3456">
        <v>0.35</v>
      </c>
      <c r="H3456">
        <v>0.75</v>
      </c>
      <c r="I3456">
        <v>1.2</v>
      </c>
      <c r="J3456">
        <v>1.81</v>
      </c>
      <c r="K3456">
        <v>2.61</v>
      </c>
      <c r="L3456">
        <v>2.99</v>
      </c>
      <c r="M3456">
        <v>-1.28</v>
      </c>
      <c r="N3456">
        <v>-0.48</v>
      </c>
      <c r="O3456">
        <v>0.23</v>
      </c>
      <c r="P3456">
        <v>0.62</v>
      </c>
      <c r="Q3456">
        <v>0.19919999999999999</v>
      </c>
      <c r="R3456">
        <v>0.2374</v>
      </c>
      <c r="S3456">
        <v>0.27510000000000001</v>
      </c>
      <c r="T3456">
        <v>0.4284</v>
      </c>
      <c r="U3456">
        <v>0.70309999999999995</v>
      </c>
      <c r="V3456">
        <v>15105.12</v>
      </c>
      <c r="W3456">
        <v>1632.69</v>
      </c>
      <c r="X3456">
        <v>96.24</v>
      </c>
    </row>
    <row r="3457" spans="1:24" x14ac:dyDescent="0.55000000000000004">
      <c r="A3457" s="5">
        <v>41403</v>
      </c>
      <c r="B3457">
        <v>0.12</v>
      </c>
      <c r="C3457">
        <v>0.04</v>
      </c>
      <c r="D3457">
        <v>0.08</v>
      </c>
      <c r="E3457">
        <v>0.11</v>
      </c>
      <c r="F3457">
        <v>0.22</v>
      </c>
      <c r="G3457">
        <v>0.35</v>
      </c>
      <c r="H3457">
        <v>0.75</v>
      </c>
      <c r="I3457">
        <v>1.2</v>
      </c>
      <c r="J3457">
        <v>1.81</v>
      </c>
      <c r="K3457">
        <v>2.6</v>
      </c>
      <c r="L3457">
        <v>3.01</v>
      </c>
      <c r="M3457">
        <v>-1.27</v>
      </c>
      <c r="N3457">
        <v>-0.5</v>
      </c>
      <c r="O3457">
        <v>0.22</v>
      </c>
      <c r="P3457">
        <v>0.62</v>
      </c>
      <c r="Q3457">
        <v>0.19919999999999999</v>
      </c>
      <c r="R3457">
        <v>0.2374</v>
      </c>
      <c r="S3457">
        <v>0.27510000000000001</v>
      </c>
      <c r="T3457">
        <v>0.4274</v>
      </c>
      <c r="U3457">
        <v>0.70209999999999995</v>
      </c>
      <c r="V3457">
        <v>15082.62</v>
      </c>
      <c r="W3457">
        <v>1626.67</v>
      </c>
      <c r="X3457">
        <v>96.09</v>
      </c>
    </row>
    <row r="3458" spans="1:24" x14ac:dyDescent="0.55000000000000004">
      <c r="A3458" s="5">
        <v>41404</v>
      </c>
      <c r="B3458">
        <v>0.12</v>
      </c>
      <c r="C3458">
        <v>0.04</v>
      </c>
      <c r="D3458">
        <v>0.08</v>
      </c>
      <c r="E3458">
        <v>0.11</v>
      </c>
      <c r="F3458">
        <v>0.26</v>
      </c>
      <c r="G3458">
        <v>0.38</v>
      </c>
      <c r="H3458">
        <v>0.82</v>
      </c>
      <c r="I3458">
        <v>1.28</v>
      </c>
      <c r="J3458">
        <v>1.9</v>
      </c>
      <c r="K3458">
        <v>2.7</v>
      </c>
      <c r="L3458">
        <v>3.1</v>
      </c>
      <c r="M3458">
        <v>-1.23</v>
      </c>
      <c r="N3458">
        <v>-0.45</v>
      </c>
      <c r="O3458">
        <v>0.27</v>
      </c>
      <c r="P3458">
        <v>0.67</v>
      </c>
      <c r="Q3458">
        <v>0.19919999999999999</v>
      </c>
      <c r="R3458">
        <v>0.2374</v>
      </c>
      <c r="S3458">
        <v>0.27510000000000001</v>
      </c>
      <c r="T3458">
        <v>0.4264</v>
      </c>
      <c r="U3458">
        <v>0.70109999999999995</v>
      </c>
      <c r="V3458">
        <v>15118.49</v>
      </c>
      <c r="W3458">
        <v>1633.7</v>
      </c>
      <c r="X3458">
        <v>95.81</v>
      </c>
    </row>
    <row r="3459" spans="1:24" x14ac:dyDescent="0.55000000000000004">
      <c r="A3459" s="5">
        <v>41407</v>
      </c>
      <c r="B3459">
        <v>0.12</v>
      </c>
      <c r="C3459">
        <v>0.05</v>
      </c>
      <c r="D3459">
        <v>0.08</v>
      </c>
      <c r="E3459">
        <v>0.13</v>
      </c>
      <c r="F3459">
        <v>0.24</v>
      </c>
      <c r="G3459">
        <v>0.4</v>
      </c>
      <c r="H3459">
        <v>0.83</v>
      </c>
      <c r="I3459">
        <v>1.3</v>
      </c>
      <c r="J3459">
        <v>1.92</v>
      </c>
      <c r="K3459">
        <v>2.73</v>
      </c>
      <c r="L3459">
        <v>3.13</v>
      </c>
      <c r="M3459">
        <v>-1.19</v>
      </c>
      <c r="N3459">
        <v>-0.41</v>
      </c>
      <c r="O3459">
        <v>0.3</v>
      </c>
      <c r="P3459">
        <v>0.69</v>
      </c>
      <c r="Q3459">
        <v>0.19919999999999999</v>
      </c>
      <c r="R3459">
        <v>0.23599999999999999</v>
      </c>
      <c r="S3459">
        <v>0.27510000000000001</v>
      </c>
      <c r="T3459">
        <v>0.4264</v>
      </c>
      <c r="U3459">
        <v>0.70109999999999995</v>
      </c>
      <c r="V3459">
        <v>15091.68</v>
      </c>
      <c r="W3459">
        <v>1633.77</v>
      </c>
      <c r="X3459">
        <v>94.76</v>
      </c>
    </row>
    <row r="3460" spans="1:24" x14ac:dyDescent="0.55000000000000004">
      <c r="A3460" s="5">
        <v>41408</v>
      </c>
      <c r="B3460">
        <v>0.11</v>
      </c>
      <c r="C3460">
        <v>0.05</v>
      </c>
      <c r="D3460">
        <v>0.09</v>
      </c>
      <c r="E3460">
        <v>0.12</v>
      </c>
      <c r="F3460">
        <v>0.26</v>
      </c>
      <c r="G3460">
        <v>0.41</v>
      </c>
      <c r="H3460">
        <v>0.85</v>
      </c>
      <c r="I3460">
        <v>1.33</v>
      </c>
      <c r="J3460">
        <v>1.96</v>
      </c>
      <c r="K3460">
        <v>2.77</v>
      </c>
      <c r="L3460">
        <v>3.17</v>
      </c>
      <c r="M3460">
        <v>-1.18</v>
      </c>
      <c r="N3460">
        <v>-0.37</v>
      </c>
      <c r="O3460">
        <v>0.35</v>
      </c>
      <c r="P3460">
        <v>0.74</v>
      </c>
      <c r="Q3460">
        <v>0.19819999999999999</v>
      </c>
      <c r="R3460">
        <v>0.23499999999999999</v>
      </c>
      <c r="S3460">
        <v>0.27410000000000001</v>
      </c>
      <c r="T3460">
        <v>0.4234</v>
      </c>
      <c r="U3460">
        <v>0.69510000000000005</v>
      </c>
      <c r="V3460">
        <v>15215.25</v>
      </c>
      <c r="W3460">
        <v>1650.34</v>
      </c>
      <c r="X3460">
        <v>93.96</v>
      </c>
    </row>
    <row r="3461" spans="1:24" x14ac:dyDescent="0.55000000000000004">
      <c r="A3461" s="5">
        <v>41409</v>
      </c>
      <c r="B3461">
        <v>0.12</v>
      </c>
      <c r="C3461">
        <v>0.04</v>
      </c>
      <c r="D3461">
        <v>0.09</v>
      </c>
      <c r="E3461">
        <v>0.12</v>
      </c>
      <c r="F3461">
        <v>0.26</v>
      </c>
      <c r="G3461">
        <v>0.4</v>
      </c>
      <c r="H3461">
        <v>0.84</v>
      </c>
      <c r="I3461">
        <v>1.32</v>
      </c>
      <c r="J3461">
        <v>1.94</v>
      </c>
      <c r="K3461">
        <v>2.76</v>
      </c>
      <c r="L3461">
        <v>3.16</v>
      </c>
      <c r="M3461">
        <v>-1.17</v>
      </c>
      <c r="N3461">
        <v>-0.36</v>
      </c>
      <c r="O3461">
        <v>0.36</v>
      </c>
      <c r="P3461">
        <v>0.75</v>
      </c>
      <c r="Q3461">
        <v>0.19819999999999999</v>
      </c>
      <c r="R3461">
        <v>0.23499999999999999</v>
      </c>
      <c r="S3461">
        <v>0.27410000000000001</v>
      </c>
      <c r="T3461">
        <v>0.4209</v>
      </c>
      <c r="U3461">
        <v>0.68989</v>
      </c>
      <c r="V3461">
        <v>15275.69</v>
      </c>
      <c r="W3461">
        <v>1658.78</v>
      </c>
      <c r="X3461">
        <v>93.95</v>
      </c>
    </row>
    <row r="3462" spans="1:24" x14ac:dyDescent="0.55000000000000004">
      <c r="A3462" s="5">
        <v>41410</v>
      </c>
      <c r="B3462">
        <v>0.11</v>
      </c>
      <c r="C3462">
        <v>0.03</v>
      </c>
      <c r="D3462">
        <v>0.08</v>
      </c>
      <c r="E3462">
        <v>0.12</v>
      </c>
      <c r="F3462">
        <v>0.23</v>
      </c>
      <c r="G3462">
        <v>0.37</v>
      </c>
      <c r="H3462">
        <v>0.79</v>
      </c>
      <c r="I3462">
        <v>1.25</v>
      </c>
      <c r="J3462">
        <v>1.87</v>
      </c>
      <c r="K3462">
        <v>2.69</v>
      </c>
      <c r="L3462">
        <v>3.09</v>
      </c>
      <c r="M3462">
        <v>-1.18</v>
      </c>
      <c r="N3462">
        <v>-0.4</v>
      </c>
      <c r="O3462">
        <v>0.31</v>
      </c>
      <c r="P3462">
        <v>0.7</v>
      </c>
      <c r="Q3462">
        <v>0.19819999999999999</v>
      </c>
      <c r="R3462">
        <v>0.23449999999999999</v>
      </c>
      <c r="S3462">
        <v>0.27410000000000001</v>
      </c>
      <c r="T3462">
        <v>0.4199</v>
      </c>
      <c r="U3462">
        <v>0.68989</v>
      </c>
      <c r="V3462">
        <v>15233.22</v>
      </c>
      <c r="W3462">
        <v>1650.47</v>
      </c>
      <c r="X3462">
        <v>94.85</v>
      </c>
    </row>
    <row r="3463" spans="1:24" x14ac:dyDescent="0.55000000000000004">
      <c r="A3463" s="5">
        <v>41411</v>
      </c>
      <c r="B3463">
        <v>0.1</v>
      </c>
      <c r="C3463">
        <v>0.04</v>
      </c>
      <c r="D3463">
        <v>0.08</v>
      </c>
      <c r="E3463">
        <v>0.12</v>
      </c>
      <c r="F3463">
        <v>0.26</v>
      </c>
      <c r="G3463">
        <v>0.4</v>
      </c>
      <c r="H3463">
        <v>0.84</v>
      </c>
      <c r="I3463">
        <v>1.32</v>
      </c>
      <c r="J3463">
        <v>1.95</v>
      </c>
      <c r="K3463">
        <v>2.77</v>
      </c>
      <c r="L3463">
        <v>3.17</v>
      </c>
      <c r="M3463">
        <v>-1.1399999999999999</v>
      </c>
      <c r="N3463">
        <v>-0.31</v>
      </c>
      <c r="O3463">
        <v>0.39</v>
      </c>
      <c r="P3463">
        <v>0.76</v>
      </c>
      <c r="Q3463">
        <v>0.19678000000000001</v>
      </c>
      <c r="R3463">
        <v>0.23350000000000001</v>
      </c>
      <c r="S3463">
        <v>0.27360000000000001</v>
      </c>
      <c r="T3463">
        <v>0.4194</v>
      </c>
      <c r="U3463">
        <v>0.68838999999999995</v>
      </c>
      <c r="V3463">
        <v>15354.4</v>
      </c>
      <c r="W3463">
        <v>1667.47</v>
      </c>
      <c r="X3463">
        <v>95.72</v>
      </c>
    </row>
    <row r="3464" spans="1:24" x14ac:dyDescent="0.55000000000000004">
      <c r="A3464" s="5">
        <v>41414</v>
      </c>
      <c r="B3464">
        <v>0.1</v>
      </c>
      <c r="C3464">
        <v>0.05</v>
      </c>
      <c r="D3464">
        <v>0.09</v>
      </c>
      <c r="E3464">
        <v>0.12</v>
      </c>
      <c r="F3464">
        <v>0.26</v>
      </c>
      <c r="G3464">
        <v>0.4</v>
      </c>
      <c r="H3464">
        <v>0.85</v>
      </c>
      <c r="I3464">
        <v>1.33</v>
      </c>
      <c r="J3464">
        <v>1.97</v>
      </c>
      <c r="K3464">
        <v>2.79</v>
      </c>
      <c r="L3464">
        <v>3.18</v>
      </c>
      <c r="M3464">
        <v>-1.1499999999999999</v>
      </c>
      <c r="N3464">
        <v>-0.31</v>
      </c>
      <c r="O3464">
        <v>0.42</v>
      </c>
      <c r="P3464">
        <v>0.77</v>
      </c>
      <c r="Q3464">
        <v>0.19617999999999999</v>
      </c>
      <c r="R3464">
        <v>0.23350000000000001</v>
      </c>
      <c r="S3464">
        <v>0.27310000000000001</v>
      </c>
      <c r="T3464">
        <v>0.41839999999999999</v>
      </c>
      <c r="U3464">
        <v>0.68738999999999995</v>
      </c>
      <c r="V3464">
        <v>15335.28</v>
      </c>
      <c r="W3464">
        <v>1666.29</v>
      </c>
      <c r="X3464">
        <v>96.29</v>
      </c>
    </row>
    <row r="3465" spans="1:24" x14ac:dyDescent="0.55000000000000004">
      <c r="A3465" s="5">
        <v>41415</v>
      </c>
      <c r="B3465">
        <v>0.09</v>
      </c>
      <c r="C3465">
        <v>0.04</v>
      </c>
      <c r="D3465">
        <v>0.09</v>
      </c>
      <c r="E3465">
        <v>0.12</v>
      </c>
      <c r="F3465">
        <v>0.26</v>
      </c>
      <c r="G3465">
        <v>0.39</v>
      </c>
      <c r="H3465">
        <v>0.84</v>
      </c>
      <c r="I3465">
        <v>1.31</v>
      </c>
      <c r="J3465">
        <v>1.94</v>
      </c>
      <c r="K3465">
        <v>2.75</v>
      </c>
      <c r="L3465">
        <v>3.14</v>
      </c>
      <c r="M3465">
        <v>-1.1499999999999999</v>
      </c>
      <c r="N3465">
        <v>-0.34</v>
      </c>
      <c r="O3465">
        <v>0.38</v>
      </c>
      <c r="P3465">
        <v>0.74</v>
      </c>
      <c r="Q3465">
        <v>0.19628000000000001</v>
      </c>
      <c r="R3465">
        <v>0.23200000000000001</v>
      </c>
      <c r="S3465">
        <v>0.27410000000000001</v>
      </c>
      <c r="T3465">
        <v>0.41839999999999999</v>
      </c>
      <c r="U3465">
        <v>0.68589</v>
      </c>
      <c r="V3465">
        <v>15387.58</v>
      </c>
      <c r="W3465">
        <v>1669.16</v>
      </c>
      <c r="X3465">
        <v>95.55</v>
      </c>
    </row>
    <row r="3466" spans="1:24" x14ac:dyDescent="0.55000000000000004">
      <c r="A3466" s="5">
        <v>41416</v>
      </c>
      <c r="B3466">
        <v>0.08</v>
      </c>
      <c r="C3466">
        <v>0.04</v>
      </c>
      <c r="D3466">
        <v>0.08</v>
      </c>
      <c r="E3466">
        <v>0.11</v>
      </c>
      <c r="F3466">
        <v>0.26</v>
      </c>
      <c r="G3466">
        <v>0.41</v>
      </c>
      <c r="H3466">
        <v>0.91</v>
      </c>
      <c r="I3466">
        <v>1.4</v>
      </c>
      <c r="J3466">
        <v>2.0299999999999998</v>
      </c>
      <c r="K3466">
        <v>2.83</v>
      </c>
      <c r="L3466">
        <v>3.21</v>
      </c>
      <c r="M3466">
        <v>-1.06</v>
      </c>
      <c r="N3466">
        <v>-0.24</v>
      </c>
      <c r="O3466">
        <v>0.47</v>
      </c>
      <c r="P3466">
        <v>0.83</v>
      </c>
      <c r="Q3466">
        <v>0.19528000000000001</v>
      </c>
      <c r="R3466">
        <v>0.23100000000000001</v>
      </c>
      <c r="S3466">
        <v>0.27374999999999999</v>
      </c>
      <c r="T3466">
        <v>0.41839999999999999</v>
      </c>
      <c r="U3466">
        <v>0.68589</v>
      </c>
      <c r="V3466">
        <v>15307.17</v>
      </c>
      <c r="W3466">
        <v>1655.35</v>
      </c>
      <c r="X3466">
        <v>93.98</v>
      </c>
    </row>
    <row r="3467" spans="1:24" x14ac:dyDescent="0.55000000000000004">
      <c r="A3467" s="5">
        <v>41417</v>
      </c>
      <c r="B3467">
        <v>0.08</v>
      </c>
      <c r="C3467">
        <v>0.05</v>
      </c>
      <c r="D3467">
        <v>0.08</v>
      </c>
      <c r="E3467">
        <v>0.12</v>
      </c>
      <c r="F3467">
        <v>0.26</v>
      </c>
      <c r="G3467">
        <v>0.42</v>
      </c>
      <c r="H3467">
        <v>0.91</v>
      </c>
      <c r="I3467">
        <v>1.4</v>
      </c>
      <c r="J3467">
        <v>2.02</v>
      </c>
      <c r="K3467">
        <v>2.82</v>
      </c>
      <c r="L3467">
        <v>3.2</v>
      </c>
      <c r="M3467">
        <v>-1.02</v>
      </c>
      <c r="N3467">
        <v>-0.24</v>
      </c>
      <c r="O3467">
        <v>0.46</v>
      </c>
      <c r="P3467">
        <v>0.83</v>
      </c>
      <c r="Q3467">
        <v>0.19328000000000001</v>
      </c>
      <c r="R3467">
        <v>0.23050000000000001</v>
      </c>
      <c r="S3467">
        <v>0.27274999999999999</v>
      </c>
      <c r="T3467">
        <v>0.41739999999999999</v>
      </c>
      <c r="U3467">
        <v>0.68589</v>
      </c>
      <c r="V3467">
        <v>15294.5</v>
      </c>
      <c r="W3467">
        <v>1650.51</v>
      </c>
      <c r="X3467">
        <v>94.12</v>
      </c>
    </row>
    <row r="3468" spans="1:24" x14ac:dyDescent="0.55000000000000004">
      <c r="A3468" s="5">
        <v>41418</v>
      </c>
      <c r="B3468">
        <v>0.09</v>
      </c>
      <c r="C3468">
        <v>0.04</v>
      </c>
      <c r="D3468">
        <v>7.0000000000000007E-2</v>
      </c>
      <c r="E3468">
        <v>0.12</v>
      </c>
      <c r="F3468">
        <v>0.26</v>
      </c>
      <c r="G3468">
        <v>0.41</v>
      </c>
      <c r="H3468">
        <v>0.9</v>
      </c>
      <c r="I3468">
        <v>1.39</v>
      </c>
      <c r="J3468">
        <v>2.0099999999999998</v>
      </c>
      <c r="K3468">
        <v>2.8</v>
      </c>
      <c r="L3468">
        <v>3.18</v>
      </c>
      <c r="M3468">
        <v>-1.03</v>
      </c>
      <c r="N3468">
        <v>-0.26</v>
      </c>
      <c r="O3468">
        <v>0.44</v>
      </c>
      <c r="P3468">
        <v>0.8</v>
      </c>
      <c r="Q3468">
        <v>0.19328000000000001</v>
      </c>
      <c r="R3468">
        <v>0.23050000000000001</v>
      </c>
      <c r="S3468">
        <v>0.27274999999999999</v>
      </c>
      <c r="T3468">
        <v>0.41739999999999999</v>
      </c>
      <c r="U3468">
        <v>0.68589</v>
      </c>
      <c r="V3468">
        <v>15303.1</v>
      </c>
      <c r="W3468">
        <v>1649.6</v>
      </c>
      <c r="X3468">
        <v>93.84</v>
      </c>
    </row>
    <row r="3469" spans="1:24" x14ac:dyDescent="0.55000000000000004">
      <c r="A3469" s="5">
        <v>41422</v>
      </c>
      <c r="B3469">
        <v>0.09</v>
      </c>
      <c r="C3469">
        <v>0.05</v>
      </c>
      <c r="D3469">
        <v>0.09</v>
      </c>
      <c r="E3469">
        <v>0.13</v>
      </c>
      <c r="F3469">
        <v>0.28999999999999998</v>
      </c>
      <c r="G3469">
        <v>0.49</v>
      </c>
      <c r="H3469">
        <v>1.02</v>
      </c>
      <c r="I3469">
        <v>1.53</v>
      </c>
      <c r="J3469">
        <v>2.15</v>
      </c>
      <c r="K3469">
        <v>2.95</v>
      </c>
      <c r="L3469">
        <v>3.31</v>
      </c>
      <c r="M3469">
        <v>-0.94</v>
      </c>
      <c r="N3469">
        <v>-0.14000000000000001</v>
      </c>
      <c r="O3469">
        <v>0.55000000000000004</v>
      </c>
      <c r="P3469">
        <v>0.89</v>
      </c>
      <c r="Q3469">
        <v>0.19278000000000001</v>
      </c>
      <c r="R3469">
        <v>0.22950000000000001</v>
      </c>
      <c r="S3469">
        <v>0.27274999999999999</v>
      </c>
      <c r="T3469">
        <v>0.41526000000000002</v>
      </c>
      <c r="U3469">
        <v>0.68400000000000005</v>
      </c>
      <c r="V3469">
        <v>15409.39</v>
      </c>
      <c r="W3469">
        <v>1660.06</v>
      </c>
      <c r="X3469">
        <v>94.65</v>
      </c>
    </row>
    <row r="3470" spans="1:24" x14ac:dyDescent="0.55000000000000004">
      <c r="A3470" s="5">
        <v>41423</v>
      </c>
      <c r="B3470">
        <v>0.08</v>
      </c>
      <c r="C3470">
        <v>0.05</v>
      </c>
      <c r="D3470">
        <v>0.08</v>
      </c>
      <c r="E3470">
        <v>0.14000000000000001</v>
      </c>
      <c r="F3470">
        <v>0.3</v>
      </c>
      <c r="G3470">
        <v>0.49</v>
      </c>
      <c r="H3470">
        <v>1.02</v>
      </c>
      <c r="I3470">
        <v>1.51</v>
      </c>
      <c r="J3470">
        <v>2.13</v>
      </c>
      <c r="K3470">
        <v>2.91</v>
      </c>
      <c r="L3470">
        <v>3.27</v>
      </c>
      <c r="M3470">
        <v>-0.89</v>
      </c>
      <c r="N3470">
        <v>-0.1</v>
      </c>
      <c r="O3470">
        <v>0.56999999999999995</v>
      </c>
      <c r="P3470">
        <v>0.91</v>
      </c>
      <c r="Q3470">
        <v>0.19378000000000001</v>
      </c>
      <c r="R3470">
        <v>0.23100000000000001</v>
      </c>
      <c r="S3470">
        <v>0.27575</v>
      </c>
      <c r="T3470">
        <v>0.41626000000000002</v>
      </c>
      <c r="U3470">
        <v>0.69069999999999998</v>
      </c>
      <c r="V3470">
        <v>15302.8</v>
      </c>
      <c r="W3470">
        <v>1648.36</v>
      </c>
      <c r="X3470">
        <v>93.13</v>
      </c>
    </row>
    <row r="3471" spans="1:24" x14ac:dyDescent="0.55000000000000004">
      <c r="A3471" s="5">
        <v>41424</v>
      </c>
      <c r="B3471">
        <v>0.08</v>
      </c>
      <c r="C3471">
        <v>0.04</v>
      </c>
      <c r="D3471">
        <v>7.0000000000000007E-2</v>
      </c>
      <c r="E3471">
        <v>0.13</v>
      </c>
      <c r="F3471">
        <v>0.31</v>
      </c>
      <c r="G3471">
        <v>0.49</v>
      </c>
      <c r="H3471">
        <v>1.01</v>
      </c>
      <c r="I3471">
        <v>1.51</v>
      </c>
      <c r="J3471">
        <v>2.13</v>
      </c>
      <c r="K3471">
        <v>2.92</v>
      </c>
      <c r="L3471">
        <v>3.28</v>
      </c>
      <c r="M3471">
        <v>-0.82</v>
      </c>
      <c r="N3471">
        <v>-0.05</v>
      </c>
      <c r="O3471">
        <v>0.62</v>
      </c>
      <c r="P3471">
        <v>0.96</v>
      </c>
      <c r="Q3471">
        <v>0.19378000000000001</v>
      </c>
      <c r="R3471">
        <v>0.23050000000000001</v>
      </c>
      <c r="S3471">
        <v>0.27465000000000001</v>
      </c>
      <c r="T3471">
        <v>0.41626000000000002</v>
      </c>
      <c r="U3471">
        <v>0.68799999999999994</v>
      </c>
      <c r="V3471">
        <v>15324.53</v>
      </c>
      <c r="W3471">
        <v>1654.41</v>
      </c>
      <c r="X3471">
        <v>93.57</v>
      </c>
    </row>
    <row r="3472" spans="1:24" x14ac:dyDescent="0.55000000000000004">
      <c r="A3472" s="5">
        <v>41425</v>
      </c>
      <c r="B3472">
        <v>0.09</v>
      </c>
      <c r="C3472">
        <v>0.04</v>
      </c>
      <c r="D3472">
        <v>7.0000000000000007E-2</v>
      </c>
      <c r="E3472">
        <v>0.14000000000000001</v>
      </c>
      <c r="F3472">
        <v>0.3</v>
      </c>
      <c r="G3472">
        <v>0.52</v>
      </c>
      <c r="H3472">
        <v>1.05</v>
      </c>
      <c r="I3472">
        <v>1.55</v>
      </c>
      <c r="J3472">
        <v>2.16</v>
      </c>
      <c r="K3472">
        <v>2.95</v>
      </c>
      <c r="L3472">
        <v>3.3</v>
      </c>
      <c r="M3472">
        <v>-0.82</v>
      </c>
      <c r="N3472">
        <v>-0.05</v>
      </c>
      <c r="O3472">
        <v>0.63</v>
      </c>
      <c r="P3472">
        <v>0.97</v>
      </c>
      <c r="Q3472">
        <v>0.19428000000000001</v>
      </c>
      <c r="R3472">
        <v>0.22836000000000001</v>
      </c>
      <c r="S3472">
        <v>0.27524999999999999</v>
      </c>
      <c r="T3472">
        <v>0.41426000000000002</v>
      </c>
      <c r="U3472">
        <v>0.68920000000000003</v>
      </c>
      <c r="V3472">
        <v>15115.57</v>
      </c>
      <c r="W3472">
        <v>1630.74</v>
      </c>
      <c r="X3472">
        <v>91.93</v>
      </c>
    </row>
    <row r="3473" spans="1:24" x14ac:dyDescent="0.55000000000000004">
      <c r="A3473" s="5">
        <v>41428</v>
      </c>
      <c r="B3473">
        <v>0.1</v>
      </c>
      <c r="C3473">
        <v>0.05</v>
      </c>
      <c r="D3473">
        <v>0.08</v>
      </c>
      <c r="E3473">
        <v>0.14000000000000001</v>
      </c>
      <c r="F3473">
        <v>0.3</v>
      </c>
      <c r="G3473">
        <v>0.5</v>
      </c>
      <c r="H3473">
        <v>1.03</v>
      </c>
      <c r="I3473">
        <v>1.53</v>
      </c>
      <c r="J3473">
        <v>2.13</v>
      </c>
      <c r="K3473">
        <v>2.92</v>
      </c>
      <c r="L3473">
        <v>3.27</v>
      </c>
      <c r="M3473">
        <v>-0.86</v>
      </c>
      <c r="N3473">
        <v>-7.0000000000000007E-2</v>
      </c>
      <c r="O3473">
        <v>0.62</v>
      </c>
      <c r="P3473">
        <v>0.95</v>
      </c>
      <c r="Q3473">
        <v>0.19398000000000001</v>
      </c>
      <c r="R3473">
        <v>0.22919999999999999</v>
      </c>
      <c r="S3473">
        <v>0.27324999999999999</v>
      </c>
      <c r="T3473">
        <v>0.41526000000000002</v>
      </c>
      <c r="U3473">
        <v>0.69020000000000004</v>
      </c>
      <c r="V3473">
        <v>15254.03</v>
      </c>
      <c r="W3473">
        <v>1640.42</v>
      </c>
      <c r="X3473">
        <v>93.41</v>
      </c>
    </row>
    <row r="3474" spans="1:24" x14ac:dyDescent="0.55000000000000004">
      <c r="A3474" s="5">
        <v>41429</v>
      </c>
      <c r="B3474">
        <v>0.11</v>
      </c>
      <c r="C3474">
        <v>0.04</v>
      </c>
      <c r="D3474">
        <v>0.08</v>
      </c>
      <c r="E3474">
        <v>0.14000000000000001</v>
      </c>
      <c r="F3474">
        <v>0.32</v>
      </c>
      <c r="G3474">
        <v>0.48</v>
      </c>
      <c r="H3474">
        <v>1.05</v>
      </c>
      <c r="I3474">
        <v>1.55</v>
      </c>
      <c r="J3474">
        <v>2.14</v>
      </c>
      <c r="K3474">
        <v>2.95</v>
      </c>
      <c r="L3474">
        <v>3.3</v>
      </c>
      <c r="M3474">
        <v>-0.87</v>
      </c>
      <c r="N3474">
        <v>-0.05</v>
      </c>
      <c r="O3474">
        <v>0.66</v>
      </c>
      <c r="P3474">
        <v>0.99</v>
      </c>
      <c r="Q3474">
        <v>0.19328000000000001</v>
      </c>
      <c r="R3474">
        <v>0.22966</v>
      </c>
      <c r="S3474">
        <v>0.27395000000000003</v>
      </c>
      <c r="T3474">
        <v>0.41176000000000001</v>
      </c>
      <c r="U3474">
        <v>0.68720000000000003</v>
      </c>
      <c r="V3474">
        <v>15177.54</v>
      </c>
      <c r="W3474">
        <v>1631.38</v>
      </c>
      <c r="X3474">
        <v>93.36</v>
      </c>
    </row>
    <row r="3475" spans="1:24" x14ac:dyDescent="0.55000000000000004">
      <c r="A3475" s="5">
        <v>41430</v>
      </c>
      <c r="B3475">
        <v>0.09</v>
      </c>
      <c r="C3475">
        <v>0.05</v>
      </c>
      <c r="D3475">
        <v>0.08</v>
      </c>
      <c r="E3475">
        <v>0.14000000000000001</v>
      </c>
      <c r="F3475">
        <v>0.3</v>
      </c>
      <c r="G3475">
        <v>0.48</v>
      </c>
      <c r="H3475">
        <v>1.02</v>
      </c>
      <c r="I3475">
        <v>1.52</v>
      </c>
      <c r="J3475">
        <v>2.1</v>
      </c>
      <c r="K3475">
        <v>2.9</v>
      </c>
      <c r="L3475">
        <v>3.25</v>
      </c>
      <c r="M3475">
        <v>-0.86</v>
      </c>
      <c r="N3475">
        <v>-0.06</v>
      </c>
      <c r="O3475">
        <v>0.66</v>
      </c>
      <c r="P3475">
        <v>0.97</v>
      </c>
      <c r="Q3475">
        <v>0.19328000000000001</v>
      </c>
      <c r="R3475">
        <v>0.23016</v>
      </c>
      <c r="S3475">
        <v>0.27445000000000003</v>
      </c>
      <c r="T3475">
        <v>0.41276000000000002</v>
      </c>
      <c r="U3475">
        <v>0.68620000000000003</v>
      </c>
      <c r="V3475">
        <v>14960.59</v>
      </c>
      <c r="W3475">
        <v>1608.9</v>
      </c>
      <c r="X3475">
        <v>93.66</v>
      </c>
    </row>
    <row r="3476" spans="1:24" x14ac:dyDescent="0.55000000000000004">
      <c r="A3476" s="5">
        <v>41431</v>
      </c>
      <c r="B3476">
        <v>0.1</v>
      </c>
      <c r="C3476">
        <v>0.05</v>
      </c>
      <c r="D3476">
        <v>0.08</v>
      </c>
      <c r="E3476">
        <v>0.14000000000000001</v>
      </c>
      <c r="F3476">
        <v>0.3</v>
      </c>
      <c r="G3476">
        <v>0.48</v>
      </c>
      <c r="H3476">
        <v>1.01</v>
      </c>
      <c r="I3476">
        <v>1.49</v>
      </c>
      <c r="J3476">
        <v>2.08</v>
      </c>
      <c r="K3476">
        <v>2.89</v>
      </c>
      <c r="L3476">
        <v>3.23</v>
      </c>
      <c r="M3476">
        <v>-0.86</v>
      </c>
      <c r="N3476">
        <v>-0.05</v>
      </c>
      <c r="O3476">
        <v>0.68</v>
      </c>
      <c r="P3476">
        <v>0.99</v>
      </c>
      <c r="Q3476">
        <v>0.19288</v>
      </c>
      <c r="R3476">
        <v>0.22986000000000001</v>
      </c>
      <c r="S3476">
        <v>0.27424999999999999</v>
      </c>
      <c r="T3476">
        <v>0.41026000000000001</v>
      </c>
      <c r="U3476">
        <v>0.68520000000000003</v>
      </c>
      <c r="V3476">
        <v>15040.62</v>
      </c>
      <c r="W3476">
        <v>1622.56</v>
      </c>
      <c r="X3476">
        <v>94.71</v>
      </c>
    </row>
    <row r="3477" spans="1:24" x14ac:dyDescent="0.55000000000000004">
      <c r="A3477" s="5">
        <v>41432</v>
      </c>
      <c r="B3477">
        <v>0.09</v>
      </c>
      <c r="C3477">
        <v>0.04</v>
      </c>
      <c r="D3477">
        <v>7.0000000000000007E-2</v>
      </c>
      <c r="E3477">
        <v>0.14000000000000001</v>
      </c>
      <c r="F3477">
        <v>0.32</v>
      </c>
      <c r="G3477">
        <v>0.52</v>
      </c>
      <c r="H3477">
        <v>1.1000000000000001</v>
      </c>
      <c r="I3477">
        <v>1.59</v>
      </c>
      <c r="J3477">
        <v>2.17</v>
      </c>
      <c r="K3477">
        <v>2.98</v>
      </c>
      <c r="L3477">
        <v>3.33</v>
      </c>
      <c r="M3477">
        <v>-0.79</v>
      </c>
      <c r="N3477">
        <v>0.03</v>
      </c>
      <c r="O3477">
        <v>0.76</v>
      </c>
      <c r="P3477">
        <v>1.06</v>
      </c>
      <c r="Q3477">
        <v>0.19238</v>
      </c>
      <c r="R3477">
        <v>0.23025999999999999</v>
      </c>
      <c r="S3477">
        <v>0.27515000000000001</v>
      </c>
      <c r="T3477">
        <v>0.40976000000000001</v>
      </c>
      <c r="U3477">
        <v>0.68520000000000003</v>
      </c>
      <c r="V3477">
        <v>15248.12</v>
      </c>
      <c r="W3477">
        <v>1643.38</v>
      </c>
      <c r="X3477">
        <v>96.11</v>
      </c>
    </row>
    <row r="3478" spans="1:24" x14ac:dyDescent="0.55000000000000004">
      <c r="A3478" s="5">
        <v>41435</v>
      </c>
      <c r="B3478">
        <v>0.09</v>
      </c>
      <c r="C3478">
        <v>0.05</v>
      </c>
      <c r="D3478">
        <v>0.08</v>
      </c>
      <c r="E3478">
        <v>0.14000000000000001</v>
      </c>
      <c r="F3478">
        <v>0.32</v>
      </c>
      <c r="G3478">
        <v>0.55000000000000004</v>
      </c>
      <c r="H3478">
        <v>1.1299999999999999</v>
      </c>
      <c r="I3478">
        <v>1.62</v>
      </c>
      <c r="J3478">
        <v>2.2200000000000002</v>
      </c>
      <c r="K3478">
        <v>3.03</v>
      </c>
      <c r="L3478">
        <v>3.36</v>
      </c>
      <c r="M3478">
        <v>-0.72</v>
      </c>
      <c r="N3478">
        <v>0.11</v>
      </c>
      <c r="O3478">
        <v>0.86</v>
      </c>
      <c r="P3478">
        <v>1.1499999999999999</v>
      </c>
      <c r="Q3478">
        <v>0.1925</v>
      </c>
      <c r="R3478">
        <v>0.23066</v>
      </c>
      <c r="S3478">
        <v>0.27415</v>
      </c>
      <c r="T3478">
        <v>0.41126000000000001</v>
      </c>
      <c r="U3478">
        <v>0.68320000000000003</v>
      </c>
      <c r="V3478">
        <v>15238.59</v>
      </c>
      <c r="W3478">
        <v>1642.81</v>
      </c>
      <c r="X3478">
        <v>95.82</v>
      </c>
    </row>
    <row r="3479" spans="1:24" x14ac:dyDescent="0.55000000000000004">
      <c r="A3479" s="5">
        <v>41436</v>
      </c>
      <c r="B3479">
        <v>0.09</v>
      </c>
      <c r="C3479">
        <v>0.05</v>
      </c>
      <c r="D3479">
        <v>0.08</v>
      </c>
      <c r="E3479">
        <v>0.14000000000000001</v>
      </c>
      <c r="F3479">
        <v>0.34</v>
      </c>
      <c r="G3479">
        <v>0.56999999999999995</v>
      </c>
      <c r="H3479">
        <v>1.1200000000000001</v>
      </c>
      <c r="I3479">
        <v>1.61</v>
      </c>
      <c r="J3479">
        <v>2.2000000000000002</v>
      </c>
      <c r="K3479">
        <v>3</v>
      </c>
      <c r="L3479">
        <v>3.33</v>
      </c>
      <c r="M3479">
        <v>-0.71</v>
      </c>
      <c r="N3479">
        <v>0.13</v>
      </c>
      <c r="O3479">
        <v>0.99</v>
      </c>
      <c r="P3479">
        <v>1.1399999999999999</v>
      </c>
      <c r="Q3479">
        <v>0.1925</v>
      </c>
      <c r="R3479">
        <v>0.22875999999999999</v>
      </c>
      <c r="S3479">
        <v>0.27224999999999999</v>
      </c>
      <c r="T3479">
        <v>0.41126000000000001</v>
      </c>
      <c r="U3479">
        <v>0.68469999999999998</v>
      </c>
      <c r="V3479">
        <v>15122.02</v>
      </c>
      <c r="W3479">
        <v>1626.13</v>
      </c>
      <c r="X3479">
        <v>95.5</v>
      </c>
    </row>
    <row r="3480" spans="1:24" x14ac:dyDescent="0.55000000000000004">
      <c r="A3480" s="5">
        <v>41437</v>
      </c>
      <c r="B3480">
        <v>0.08</v>
      </c>
      <c r="C3480">
        <v>0.05</v>
      </c>
      <c r="D3480">
        <v>0.08</v>
      </c>
      <c r="E3480">
        <v>0.14000000000000001</v>
      </c>
      <c r="F3480">
        <v>0.34</v>
      </c>
      <c r="G3480">
        <v>0.56999999999999995</v>
      </c>
      <c r="H3480">
        <v>1.1499999999999999</v>
      </c>
      <c r="I3480">
        <v>1.64</v>
      </c>
      <c r="J3480">
        <v>2.25</v>
      </c>
      <c r="K3480">
        <v>3.04</v>
      </c>
      <c r="L3480">
        <v>3.37</v>
      </c>
      <c r="M3480">
        <v>-0.66</v>
      </c>
      <c r="N3480">
        <v>0.21</v>
      </c>
      <c r="O3480">
        <v>1.06</v>
      </c>
      <c r="P3480">
        <v>1.21</v>
      </c>
      <c r="Q3480">
        <v>0.1925</v>
      </c>
      <c r="R3480">
        <v>0.22975999999999999</v>
      </c>
      <c r="S3480">
        <v>0.27324999999999999</v>
      </c>
      <c r="T3480">
        <v>0.41376000000000002</v>
      </c>
      <c r="U3480">
        <v>0.68320000000000003</v>
      </c>
      <c r="V3480">
        <v>14995.23</v>
      </c>
      <c r="W3480">
        <v>1612.52</v>
      </c>
      <c r="X3480">
        <v>95.98</v>
      </c>
    </row>
    <row r="3481" spans="1:24" x14ac:dyDescent="0.55000000000000004">
      <c r="A3481" s="5">
        <v>41438</v>
      </c>
      <c r="B3481">
        <v>0.09</v>
      </c>
      <c r="C3481">
        <v>0.05</v>
      </c>
      <c r="D3481">
        <v>0.08</v>
      </c>
      <c r="E3481">
        <v>0.14000000000000001</v>
      </c>
      <c r="F3481">
        <v>0.32</v>
      </c>
      <c r="G3481">
        <v>0.55000000000000004</v>
      </c>
      <c r="H3481">
        <v>1.1100000000000001</v>
      </c>
      <c r="I3481">
        <v>1.6</v>
      </c>
      <c r="J3481">
        <v>2.19</v>
      </c>
      <c r="K3481">
        <v>2.99</v>
      </c>
      <c r="L3481">
        <v>3.33</v>
      </c>
      <c r="M3481">
        <v>-0.69</v>
      </c>
      <c r="N3481">
        <v>0.15</v>
      </c>
      <c r="O3481">
        <v>0.9</v>
      </c>
      <c r="P3481">
        <v>1.17</v>
      </c>
      <c r="Q3481">
        <v>0.1925</v>
      </c>
      <c r="R3481">
        <v>0.23075999999999999</v>
      </c>
      <c r="S3481">
        <v>0.27324999999999999</v>
      </c>
      <c r="T3481">
        <v>0.41476000000000002</v>
      </c>
      <c r="U3481">
        <v>0.67869999999999997</v>
      </c>
      <c r="V3481">
        <v>15176.08</v>
      </c>
      <c r="W3481">
        <v>1636.36</v>
      </c>
      <c r="X3481">
        <v>96.66</v>
      </c>
    </row>
    <row r="3482" spans="1:24" x14ac:dyDescent="0.55000000000000004">
      <c r="A3482" s="5">
        <v>41439</v>
      </c>
      <c r="B3482">
        <v>0.1</v>
      </c>
      <c r="C3482">
        <v>0.05</v>
      </c>
      <c r="D3482">
        <v>0.08</v>
      </c>
      <c r="E3482">
        <v>0.13</v>
      </c>
      <c r="F3482">
        <v>0.28999999999999998</v>
      </c>
      <c r="G3482">
        <v>0.49</v>
      </c>
      <c r="H3482">
        <v>1.04</v>
      </c>
      <c r="I3482">
        <v>1.53</v>
      </c>
      <c r="J3482">
        <v>2.14</v>
      </c>
      <c r="K3482">
        <v>2.95</v>
      </c>
      <c r="L3482">
        <v>3.28</v>
      </c>
      <c r="M3482">
        <v>-0.78</v>
      </c>
      <c r="N3482">
        <v>0.09</v>
      </c>
      <c r="O3482">
        <v>0.88</v>
      </c>
      <c r="P3482">
        <v>1.1399999999999999</v>
      </c>
      <c r="Q3482">
        <v>0.1925</v>
      </c>
      <c r="R3482">
        <v>0.23025999999999999</v>
      </c>
      <c r="S3482">
        <v>0.27274999999999999</v>
      </c>
      <c r="T3482">
        <v>0.41126000000000001</v>
      </c>
      <c r="U3482">
        <v>0.66910000000000003</v>
      </c>
      <c r="V3482">
        <v>15070.18</v>
      </c>
      <c r="W3482">
        <v>1626.73</v>
      </c>
      <c r="X3482">
        <v>97.83</v>
      </c>
    </row>
    <row r="3483" spans="1:24" x14ac:dyDescent="0.55000000000000004">
      <c r="A3483" s="5">
        <v>41442</v>
      </c>
      <c r="B3483">
        <v>0.11</v>
      </c>
      <c r="C3483">
        <v>0.05</v>
      </c>
      <c r="D3483">
        <v>0.08</v>
      </c>
      <c r="E3483">
        <v>0.13</v>
      </c>
      <c r="F3483">
        <v>0.27</v>
      </c>
      <c r="G3483">
        <v>0.49</v>
      </c>
      <c r="H3483">
        <v>1.06</v>
      </c>
      <c r="I3483">
        <v>1.57</v>
      </c>
      <c r="J3483">
        <v>2.19</v>
      </c>
      <c r="K3483">
        <v>3.01</v>
      </c>
      <c r="L3483">
        <v>3.35</v>
      </c>
      <c r="M3483">
        <v>-0.74</v>
      </c>
      <c r="N3483">
        <v>0.15</v>
      </c>
      <c r="O3483">
        <v>1.01</v>
      </c>
      <c r="P3483">
        <v>1.21</v>
      </c>
      <c r="Q3483">
        <v>0.19159999999999999</v>
      </c>
      <c r="R3483">
        <v>0.23046</v>
      </c>
      <c r="S3483">
        <v>0.27324999999999999</v>
      </c>
      <c r="T3483">
        <v>0.41126000000000001</v>
      </c>
      <c r="U3483">
        <v>0.66810000000000003</v>
      </c>
      <c r="V3483">
        <v>15179.85</v>
      </c>
      <c r="W3483">
        <v>1639.04</v>
      </c>
      <c r="X3483">
        <v>97.86</v>
      </c>
    </row>
    <row r="3484" spans="1:24" x14ac:dyDescent="0.55000000000000004">
      <c r="A3484" s="5">
        <v>41443</v>
      </c>
      <c r="B3484">
        <v>0.12</v>
      </c>
      <c r="C3484">
        <v>0.05</v>
      </c>
      <c r="D3484">
        <v>0.08</v>
      </c>
      <c r="E3484">
        <v>0.13</v>
      </c>
      <c r="F3484">
        <v>0.27</v>
      </c>
      <c r="G3484">
        <v>0.48</v>
      </c>
      <c r="H3484">
        <v>1.07</v>
      </c>
      <c r="I3484">
        <v>1.58</v>
      </c>
      <c r="J3484">
        <v>2.2000000000000002</v>
      </c>
      <c r="K3484">
        <v>3</v>
      </c>
      <c r="L3484">
        <v>3.34</v>
      </c>
      <c r="M3484">
        <v>-0.77</v>
      </c>
      <c r="N3484">
        <v>0.14000000000000001</v>
      </c>
      <c r="O3484">
        <v>1</v>
      </c>
      <c r="P3484">
        <v>1.1599999999999999</v>
      </c>
      <c r="Q3484">
        <v>0.19159999999999999</v>
      </c>
      <c r="R3484">
        <v>0.23046</v>
      </c>
      <c r="S3484">
        <v>0.27224999999999999</v>
      </c>
      <c r="T3484">
        <v>0.40926000000000001</v>
      </c>
      <c r="U3484">
        <v>0.66810000000000003</v>
      </c>
      <c r="V3484">
        <v>15318.23</v>
      </c>
      <c r="W3484">
        <v>1651.81</v>
      </c>
      <c r="X3484">
        <v>98.46</v>
      </c>
    </row>
    <row r="3485" spans="1:24" x14ac:dyDescent="0.55000000000000004">
      <c r="A3485" s="5">
        <v>41444</v>
      </c>
      <c r="B3485">
        <v>0.1</v>
      </c>
      <c r="C3485">
        <v>0.05</v>
      </c>
      <c r="D3485">
        <v>0.08</v>
      </c>
      <c r="E3485">
        <v>0.13</v>
      </c>
      <c r="F3485">
        <v>0.31</v>
      </c>
      <c r="G3485">
        <v>0.57999999999999996</v>
      </c>
      <c r="H3485">
        <v>1.24</v>
      </c>
      <c r="I3485">
        <v>1.76</v>
      </c>
      <c r="J3485">
        <v>2.33</v>
      </c>
      <c r="K3485">
        <v>3.09</v>
      </c>
      <c r="L3485">
        <v>3.41</v>
      </c>
      <c r="M3485">
        <v>-0.59</v>
      </c>
      <c r="N3485">
        <v>0.28999999999999998</v>
      </c>
      <c r="O3485">
        <v>1.05</v>
      </c>
      <c r="P3485">
        <v>1.26</v>
      </c>
      <c r="Q3485">
        <v>0.19159999999999999</v>
      </c>
      <c r="R3485">
        <v>0.22896</v>
      </c>
      <c r="S3485">
        <v>0.27174999999999999</v>
      </c>
      <c r="T3485">
        <v>0.40926000000000001</v>
      </c>
      <c r="U3485">
        <v>0.66810000000000003</v>
      </c>
      <c r="V3485">
        <v>15112.19</v>
      </c>
      <c r="W3485">
        <v>1628.93</v>
      </c>
      <c r="X3485">
        <v>98.24</v>
      </c>
    </row>
    <row r="3486" spans="1:24" x14ac:dyDescent="0.55000000000000004">
      <c r="A3486" s="5">
        <v>41445</v>
      </c>
      <c r="B3486">
        <v>0.1</v>
      </c>
      <c r="C3486">
        <v>0.05</v>
      </c>
      <c r="D3486">
        <v>0.09</v>
      </c>
      <c r="E3486">
        <v>0.14000000000000001</v>
      </c>
      <c r="F3486">
        <v>0.33</v>
      </c>
      <c r="G3486">
        <v>0.62</v>
      </c>
      <c r="H3486">
        <v>1.31</v>
      </c>
      <c r="I3486">
        <v>1.84</v>
      </c>
      <c r="J3486">
        <v>2.41</v>
      </c>
      <c r="K3486">
        <v>3.18</v>
      </c>
      <c r="L3486">
        <v>3.49</v>
      </c>
      <c r="M3486">
        <v>-0.43</v>
      </c>
      <c r="N3486">
        <v>0.46</v>
      </c>
      <c r="O3486">
        <v>1.29</v>
      </c>
      <c r="P3486">
        <v>1.39</v>
      </c>
      <c r="Q3486">
        <v>0.193</v>
      </c>
      <c r="R3486">
        <v>0.2321</v>
      </c>
      <c r="S3486">
        <v>0.27255000000000001</v>
      </c>
      <c r="T3486">
        <v>0.41326000000000002</v>
      </c>
      <c r="U3486">
        <v>0.68045</v>
      </c>
      <c r="V3486">
        <v>14758.32</v>
      </c>
      <c r="W3486">
        <v>1588.19</v>
      </c>
      <c r="X3486">
        <v>94.89</v>
      </c>
    </row>
    <row r="3487" spans="1:24" x14ac:dyDescent="0.55000000000000004">
      <c r="A3487" s="5">
        <v>41446</v>
      </c>
      <c r="B3487">
        <v>0.1</v>
      </c>
      <c r="C3487">
        <v>0.05</v>
      </c>
      <c r="D3487">
        <v>0.09</v>
      </c>
      <c r="E3487">
        <v>0.13</v>
      </c>
      <c r="F3487">
        <v>0.38</v>
      </c>
      <c r="G3487">
        <v>0.7</v>
      </c>
      <c r="H3487">
        <v>1.42</v>
      </c>
      <c r="I3487">
        <v>1.95</v>
      </c>
      <c r="J3487">
        <v>2.52</v>
      </c>
      <c r="K3487">
        <v>3.26</v>
      </c>
      <c r="L3487">
        <v>3.56</v>
      </c>
      <c r="M3487">
        <v>-0.24</v>
      </c>
      <c r="N3487">
        <v>0.59</v>
      </c>
      <c r="O3487">
        <v>1.33</v>
      </c>
      <c r="P3487">
        <v>1.45</v>
      </c>
      <c r="Q3487">
        <v>0.193</v>
      </c>
      <c r="R3487">
        <v>0.23280000000000001</v>
      </c>
      <c r="S3487">
        <v>0.27274999999999999</v>
      </c>
      <c r="T3487">
        <v>0.4138</v>
      </c>
      <c r="U3487">
        <v>0.68294999999999995</v>
      </c>
      <c r="V3487">
        <v>14799.4</v>
      </c>
      <c r="W3487">
        <v>1592.43</v>
      </c>
      <c r="X3487">
        <v>93.81</v>
      </c>
    </row>
    <row r="3488" spans="1:24" x14ac:dyDescent="0.55000000000000004">
      <c r="A3488" s="5">
        <v>41449</v>
      </c>
      <c r="B3488">
        <v>0.1</v>
      </c>
      <c r="C3488">
        <v>0.06</v>
      </c>
      <c r="D3488">
        <v>0.11</v>
      </c>
      <c r="E3488">
        <v>0.16</v>
      </c>
      <c r="F3488">
        <v>0.42</v>
      </c>
      <c r="G3488">
        <v>0.73</v>
      </c>
      <c r="H3488">
        <v>1.48</v>
      </c>
      <c r="I3488">
        <v>2.02</v>
      </c>
      <c r="J3488">
        <v>2.57</v>
      </c>
      <c r="K3488">
        <v>3.27</v>
      </c>
      <c r="L3488">
        <v>3.56</v>
      </c>
      <c r="M3488">
        <v>-0.14000000000000001</v>
      </c>
      <c r="N3488">
        <v>0.64</v>
      </c>
      <c r="O3488">
        <v>1.22</v>
      </c>
      <c r="P3488">
        <v>1.45</v>
      </c>
      <c r="Q3488">
        <v>0.19535</v>
      </c>
      <c r="R3488">
        <v>0.23536000000000001</v>
      </c>
      <c r="S3488">
        <v>0.27675</v>
      </c>
      <c r="T3488">
        <v>0.42541000000000001</v>
      </c>
      <c r="U3488">
        <v>0.70315000000000005</v>
      </c>
      <c r="V3488">
        <v>14659.56</v>
      </c>
      <c r="W3488">
        <v>1573.09</v>
      </c>
      <c r="X3488">
        <v>95.07</v>
      </c>
    </row>
    <row r="3489" spans="1:24" x14ac:dyDescent="0.55000000000000004">
      <c r="A3489" s="5">
        <v>41450</v>
      </c>
      <c r="B3489">
        <v>0.09</v>
      </c>
      <c r="C3489">
        <v>0.06</v>
      </c>
      <c r="D3489">
        <v>0.11</v>
      </c>
      <c r="E3489">
        <v>0.17</v>
      </c>
      <c r="F3489">
        <v>0.43</v>
      </c>
      <c r="G3489">
        <v>0.74</v>
      </c>
      <c r="H3489">
        <v>1.49</v>
      </c>
      <c r="I3489">
        <v>2.0299999999999998</v>
      </c>
      <c r="J3489">
        <v>2.6</v>
      </c>
      <c r="K3489">
        <v>3.31</v>
      </c>
      <c r="L3489">
        <v>3.6</v>
      </c>
      <c r="M3489">
        <v>-0.16</v>
      </c>
      <c r="N3489">
        <v>0.64</v>
      </c>
      <c r="O3489">
        <v>1.21</v>
      </c>
      <c r="P3489">
        <v>1.44</v>
      </c>
      <c r="Q3489">
        <v>0.19434999999999999</v>
      </c>
      <c r="R3489">
        <v>0.23536000000000001</v>
      </c>
      <c r="S3489">
        <v>0.27610000000000001</v>
      </c>
      <c r="T3489">
        <v>0.42341000000000001</v>
      </c>
      <c r="U3489">
        <v>0.70115000000000005</v>
      </c>
      <c r="V3489">
        <v>14760.31</v>
      </c>
      <c r="W3489">
        <v>1588.03</v>
      </c>
      <c r="X3489">
        <v>95.25</v>
      </c>
    </row>
    <row r="3490" spans="1:24" x14ac:dyDescent="0.55000000000000004">
      <c r="A3490" s="5">
        <v>41451</v>
      </c>
      <c r="B3490">
        <v>0.09</v>
      </c>
      <c r="C3490">
        <v>0.06</v>
      </c>
      <c r="D3490">
        <v>0.11</v>
      </c>
      <c r="E3490">
        <v>0.16</v>
      </c>
      <c r="F3490">
        <v>0.39</v>
      </c>
      <c r="G3490">
        <v>0.69</v>
      </c>
      <c r="H3490">
        <v>1.45</v>
      </c>
      <c r="I3490">
        <v>1.98</v>
      </c>
      <c r="J3490">
        <v>2.5499999999999998</v>
      </c>
      <c r="K3490">
        <v>3.27</v>
      </c>
      <c r="L3490">
        <v>3.58</v>
      </c>
      <c r="M3490">
        <v>-0.22</v>
      </c>
      <c r="N3490">
        <v>0.6</v>
      </c>
      <c r="O3490">
        <v>1.1499999999999999</v>
      </c>
      <c r="P3490">
        <v>1.38</v>
      </c>
      <c r="Q3490">
        <v>0.19535</v>
      </c>
      <c r="R3490">
        <v>0.23635999999999999</v>
      </c>
      <c r="S3490">
        <v>0.27560000000000001</v>
      </c>
      <c r="T3490">
        <v>0.42191000000000001</v>
      </c>
      <c r="U3490">
        <v>0.69764999999999999</v>
      </c>
      <c r="V3490">
        <v>14910.14</v>
      </c>
      <c r="W3490">
        <v>1603.26</v>
      </c>
      <c r="X3490">
        <v>95.47</v>
      </c>
    </row>
    <row r="3491" spans="1:24" x14ac:dyDescent="0.55000000000000004">
      <c r="A3491" s="5">
        <v>41452</v>
      </c>
      <c r="B3491">
        <v>0.09</v>
      </c>
      <c r="C3491">
        <v>0.06</v>
      </c>
      <c r="D3491">
        <v>0.11</v>
      </c>
      <c r="E3491">
        <v>0.15</v>
      </c>
      <c r="F3491">
        <v>0.36</v>
      </c>
      <c r="G3491">
        <v>0.66</v>
      </c>
      <c r="H3491">
        <v>1.38</v>
      </c>
      <c r="I3491">
        <v>1.91</v>
      </c>
      <c r="J3491">
        <v>2.4900000000000002</v>
      </c>
      <c r="K3491">
        <v>3.22</v>
      </c>
      <c r="L3491">
        <v>3.54</v>
      </c>
      <c r="M3491">
        <v>-0.35</v>
      </c>
      <c r="N3491">
        <v>0.5</v>
      </c>
      <c r="O3491">
        <v>1.08</v>
      </c>
      <c r="P3491">
        <v>1.31</v>
      </c>
      <c r="Q3491">
        <v>0.19505</v>
      </c>
      <c r="R3491">
        <v>0.23616000000000001</v>
      </c>
      <c r="S3491">
        <v>0.27400000000000002</v>
      </c>
      <c r="T3491">
        <v>0.4168</v>
      </c>
      <c r="U3491">
        <v>0.69064999999999999</v>
      </c>
      <c r="V3491">
        <v>15024.49</v>
      </c>
      <c r="W3491">
        <v>1613.2</v>
      </c>
      <c r="X3491">
        <v>97</v>
      </c>
    </row>
    <row r="3492" spans="1:24" x14ac:dyDescent="0.55000000000000004">
      <c r="A3492" s="5">
        <v>41453</v>
      </c>
      <c r="B3492">
        <v>7.0000000000000007E-2</v>
      </c>
      <c r="C3492">
        <v>0.04</v>
      </c>
      <c r="D3492">
        <v>0.1</v>
      </c>
      <c r="E3492">
        <v>0.15</v>
      </c>
      <c r="F3492">
        <v>0.36</v>
      </c>
      <c r="G3492">
        <v>0.66</v>
      </c>
      <c r="H3492">
        <v>1.41</v>
      </c>
      <c r="I3492">
        <v>1.96</v>
      </c>
      <c r="J3492">
        <v>2.52</v>
      </c>
      <c r="K3492">
        <v>3.22</v>
      </c>
      <c r="L3492">
        <v>3.52</v>
      </c>
      <c r="M3492">
        <v>-0.35</v>
      </c>
      <c r="N3492">
        <v>0.53</v>
      </c>
      <c r="O3492">
        <v>1.1200000000000001</v>
      </c>
      <c r="P3492">
        <v>1.31</v>
      </c>
      <c r="Q3492">
        <v>0.19464999999999999</v>
      </c>
      <c r="R3492">
        <v>0.23555999999999999</v>
      </c>
      <c r="S3492">
        <v>0.27310000000000001</v>
      </c>
      <c r="T3492">
        <v>0.41339999999999999</v>
      </c>
      <c r="U3492">
        <v>0.68564999999999998</v>
      </c>
      <c r="V3492">
        <v>14909.6</v>
      </c>
      <c r="W3492">
        <v>1606.28</v>
      </c>
      <c r="X3492">
        <v>96.36</v>
      </c>
    </row>
    <row r="3493" spans="1:24" x14ac:dyDescent="0.55000000000000004">
      <c r="A3493" s="5">
        <v>41456</v>
      </c>
      <c r="B3493">
        <v>0.1</v>
      </c>
      <c r="C3493">
        <v>0.04</v>
      </c>
      <c r="D3493">
        <v>0.09</v>
      </c>
      <c r="E3493">
        <v>0.15</v>
      </c>
      <c r="F3493">
        <v>0.34</v>
      </c>
      <c r="G3493">
        <v>0.65</v>
      </c>
      <c r="H3493">
        <v>1.39</v>
      </c>
      <c r="I3493">
        <v>1.93</v>
      </c>
      <c r="J3493">
        <v>2.5</v>
      </c>
      <c r="K3493">
        <v>3.19</v>
      </c>
      <c r="L3493">
        <v>3.48</v>
      </c>
      <c r="M3493">
        <v>-0.41</v>
      </c>
      <c r="N3493">
        <v>0.48</v>
      </c>
      <c r="O3493">
        <v>1.0900000000000001</v>
      </c>
      <c r="P3493">
        <v>1.28</v>
      </c>
      <c r="Q3493">
        <v>0.1958</v>
      </c>
      <c r="R3493">
        <v>0.23696</v>
      </c>
      <c r="S3493">
        <v>0.27310000000000001</v>
      </c>
      <c r="T3493">
        <v>0.41439999999999999</v>
      </c>
      <c r="U3493">
        <v>0.69015000000000004</v>
      </c>
      <c r="V3493">
        <v>14974.96</v>
      </c>
      <c r="W3493">
        <v>1614.96</v>
      </c>
      <c r="X3493">
        <v>97.94</v>
      </c>
    </row>
    <row r="3494" spans="1:24" x14ac:dyDescent="0.55000000000000004">
      <c r="A3494" s="5">
        <v>41457</v>
      </c>
      <c r="B3494">
        <v>0.1</v>
      </c>
      <c r="C3494">
        <v>0.03</v>
      </c>
      <c r="D3494">
        <v>0.08</v>
      </c>
      <c r="E3494">
        <v>0.14000000000000001</v>
      </c>
      <c r="F3494">
        <v>0.34</v>
      </c>
      <c r="G3494">
        <v>0.64</v>
      </c>
      <c r="H3494">
        <v>1.38</v>
      </c>
      <c r="I3494">
        <v>1.92</v>
      </c>
      <c r="J3494">
        <v>2.48</v>
      </c>
      <c r="K3494">
        <v>3.18</v>
      </c>
      <c r="L3494">
        <v>3.47</v>
      </c>
      <c r="M3494">
        <v>-0.44</v>
      </c>
      <c r="N3494">
        <v>0.44</v>
      </c>
      <c r="O3494">
        <v>1.07</v>
      </c>
      <c r="P3494">
        <v>1.23</v>
      </c>
      <c r="Q3494">
        <v>0.19528000000000001</v>
      </c>
      <c r="R3494">
        <v>0.23663999999999999</v>
      </c>
      <c r="S3494">
        <v>0.27289999999999998</v>
      </c>
      <c r="T3494">
        <v>0.41289999999999999</v>
      </c>
      <c r="U3494">
        <v>0.68815000000000004</v>
      </c>
      <c r="V3494">
        <v>14932.41</v>
      </c>
      <c r="W3494">
        <v>1614.08</v>
      </c>
      <c r="X3494">
        <v>99.65</v>
      </c>
    </row>
    <row r="3495" spans="1:24" x14ac:dyDescent="0.55000000000000004">
      <c r="A3495" s="5">
        <v>41458</v>
      </c>
      <c r="B3495">
        <v>0.1</v>
      </c>
      <c r="C3495">
        <v>0.05</v>
      </c>
      <c r="D3495">
        <v>0.08</v>
      </c>
      <c r="E3495">
        <v>0.14000000000000001</v>
      </c>
      <c r="F3495">
        <v>0.36</v>
      </c>
      <c r="G3495">
        <v>0.67</v>
      </c>
      <c r="H3495">
        <v>1.42</v>
      </c>
      <c r="I3495">
        <v>1.97</v>
      </c>
      <c r="J3495">
        <v>2.52</v>
      </c>
      <c r="K3495">
        <v>3.22</v>
      </c>
      <c r="L3495">
        <v>3.49</v>
      </c>
      <c r="M3495">
        <v>-0.41</v>
      </c>
      <c r="N3495">
        <v>0.48</v>
      </c>
      <c r="O3495">
        <v>1.0900000000000001</v>
      </c>
      <c r="P3495">
        <v>1.28</v>
      </c>
      <c r="Q3495">
        <v>0.19478000000000001</v>
      </c>
      <c r="R3495">
        <v>0.23763999999999999</v>
      </c>
      <c r="S3495">
        <v>0.27389999999999998</v>
      </c>
      <c r="T3495">
        <v>0.41450999999999999</v>
      </c>
      <c r="U3495">
        <v>0.69064999999999999</v>
      </c>
      <c r="V3495">
        <v>14988.55</v>
      </c>
      <c r="W3495">
        <v>1615.41</v>
      </c>
      <c r="X3495">
        <v>101.92</v>
      </c>
    </row>
    <row r="3496" spans="1:24" x14ac:dyDescent="0.55000000000000004">
      <c r="A3496" s="5">
        <v>41459</v>
      </c>
      <c r="B3496" t="e">
        <v>#N/A</v>
      </c>
      <c r="C3496" t="e">
        <v>#N/A</v>
      </c>
      <c r="D3496" t="e">
        <v>#N/A</v>
      </c>
      <c r="E3496" t="e">
        <v>#N/A</v>
      </c>
      <c r="F3496" t="e">
        <v>#N/A</v>
      </c>
      <c r="G3496" t="e">
        <v>#N/A</v>
      </c>
      <c r="H3496" t="e">
        <v>#N/A</v>
      </c>
      <c r="I3496" t="e">
        <v>#N/A</v>
      </c>
      <c r="J3496" t="e">
        <v>#N/A</v>
      </c>
      <c r="K3496" t="e">
        <v>#N/A</v>
      </c>
      <c r="L3496" t="e">
        <v>#N/A</v>
      </c>
      <c r="M3496" t="e">
        <v>#N/A</v>
      </c>
      <c r="N3496" t="e">
        <v>#N/A</v>
      </c>
      <c r="O3496" t="e">
        <v>#N/A</v>
      </c>
      <c r="P3496" t="e">
        <v>#N/A</v>
      </c>
      <c r="Q3496">
        <v>0.19478000000000001</v>
      </c>
      <c r="R3496">
        <v>0.23734</v>
      </c>
      <c r="S3496">
        <v>0.27089999999999997</v>
      </c>
      <c r="T3496">
        <v>0.41439999999999999</v>
      </c>
      <c r="U3496">
        <v>0.69164999999999999</v>
      </c>
      <c r="V3496" t="e">
        <v>#N/A</v>
      </c>
      <c r="W3496" t="e">
        <v>#N/A</v>
      </c>
      <c r="X3496" t="e">
        <v>#N/A</v>
      </c>
    </row>
    <row r="3497" spans="1:24" x14ac:dyDescent="0.55000000000000004">
      <c r="A3497" s="5">
        <v>41460</v>
      </c>
      <c r="B3497">
        <v>0.1</v>
      </c>
      <c r="C3497">
        <v>0.04</v>
      </c>
      <c r="D3497">
        <v>0.08</v>
      </c>
      <c r="E3497">
        <v>0.15</v>
      </c>
      <c r="F3497">
        <v>0.4</v>
      </c>
      <c r="G3497">
        <v>0.77</v>
      </c>
      <c r="H3497">
        <v>1.6</v>
      </c>
      <c r="I3497">
        <v>2.19</v>
      </c>
      <c r="J3497">
        <v>2.73</v>
      </c>
      <c r="K3497">
        <v>3.41</v>
      </c>
      <c r="L3497">
        <v>3.68</v>
      </c>
      <c r="M3497">
        <v>-0.27</v>
      </c>
      <c r="N3497">
        <v>0.66</v>
      </c>
      <c r="O3497">
        <v>1.22</v>
      </c>
      <c r="P3497">
        <v>1.43</v>
      </c>
      <c r="Q3497">
        <v>0.19478000000000001</v>
      </c>
      <c r="R3497">
        <v>0.23683999999999999</v>
      </c>
      <c r="S3497">
        <v>0.26989999999999997</v>
      </c>
      <c r="T3497">
        <v>0.40989999999999999</v>
      </c>
      <c r="U3497">
        <v>0.68964999999999999</v>
      </c>
      <c r="V3497">
        <v>15135.84</v>
      </c>
      <c r="W3497">
        <v>1631.89</v>
      </c>
      <c r="X3497">
        <v>103.09</v>
      </c>
    </row>
    <row r="3498" spans="1:24" x14ac:dyDescent="0.55000000000000004">
      <c r="A3498" s="5">
        <v>41463</v>
      </c>
      <c r="B3498">
        <v>0.1</v>
      </c>
      <c r="C3498">
        <v>0.05</v>
      </c>
      <c r="D3498">
        <v>7.0000000000000007E-2</v>
      </c>
      <c r="E3498">
        <v>0.14000000000000001</v>
      </c>
      <c r="F3498">
        <v>0.37</v>
      </c>
      <c r="G3498">
        <v>0.71</v>
      </c>
      <c r="H3498">
        <v>1.51</v>
      </c>
      <c r="I3498">
        <v>2.11</v>
      </c>
      <c r="J3498">
        <v>2.65</v>
      </c>
      <c r="K3498">
        <v>3.35</v>
      </c>
      <c r="L3498">
        <v>3.63</v>
      </c>
      <c r="M3498">
        <v>-0.36</v>
      </c>
      <c r="N3498">
        <v>0.57999999999999996</v>
      </c>
      <c r="O3498">
        <v>1.1599999999999999</v>
      </c>
      <c r="P3498">
        <v>1.38</v>
      </c>
      <c r="Q3498">
        <v>0.19278000000000001</v>
      </c>
      <c r="R3498">
        <v>0.23554</v>
      </c>
      <c r="S3498">
        <v>0.26860000000000001</v>
      </c>
      <c r="T3498">
        <v>0.41039999999999999</v>
      </c>
      <c r="U3498">
        <v>0.69415000000000004</v>
      </c>
      <c r="V3498">
        <v>15224.69</v>
      </c>
      <c r="W3498">
        <v>1640.46</v>
      </c>
      <c r="X3498">
        <v>103.03</v>
      </c>
    </row>
    <row r="3499" spans="1:24" x14ac:dyDescent="0.55000000000000004">
      <c r="A3499" s="5">
        <v>41464</v>
      </c>
      <c r="B3499">
        <v>0.1</v>
      </c>
      <c r="C3499">
        <v>0.04</v>
      </c>
      <c r="D3499">
        <v>0.08</v>
      </c>
      <c r="E3499">
        <v>0.14000000000000001</v>
      </c>
      <c r="F3499">
        <v>0.37</v>
      </c>
      <c r="G3499">
        <v>0.71</v>
      </c>
      <c r="H3499">
        <v>1.5</v>
      </c>
      <c r="I3499">
        <v>2.08</v>
      </c>
      <c r="J3499">
        <v>2.65</v>
      </c>
      <c r="K3499">
        <v>3.36</v>
      </c>
      <c r="L3499">
        <v>3.64</v>
      </c>
      <c r="M3499">
        <v>-0.36</v>
      </c>
      <c r="N3499">
        <v>0.59</v>
      </c>
      <c r="O3499">
        <v>1.18</v>
      </c>
      <c r="P3499">
        <v>1.4</v>
      </c>
      <c r="Q3499">
        <v>0.19275999999999999</v>
      </c>
      <c r="R3499">
        <v>0.23604</v>
      </c>
      <c r="S3499">
        <v>0.26910000000000001</v>
      </c>
      <c r="T3499">
        <v>0.40839999999999999</v>
      </c>
      <c r="U3499">
        <v>0.69164999999999999</v>
      </c>
      <c r="V3499">
        <v>15300.34</v>
      </c>
      <c r="W3499">
        <v>1652.32</v>
      </c>
      <c r="X3499">
        <v>103.46</v>
      </c>
    </row>
    <row r="3500" spans="1:24" x14ac:dyDescent="0.55000000000000004">
      <c r="A3500" s="5">
        <v>41465</v>
      </c>
      <c r="B3500">
        <v>0.09</v>
      </c>
      <c r="C3500">
        <v>0.04</v>
      </c>
      <c r="D3500">
        <v>0.08</v>
      </c>
      <c r="E3500">
        <v>0.13</v>
      </c>
      <c r="F3500">
        <v>0.38</v>
      </c>
      <c r="G3500">
        <v>0.73</v>
      </c>
      <c r="H3500">
        <v>1.54</v>
      </c>
      <c r="I3500">
        <v>2.12</v>
      </c>
      <c r="J3500">
        <v>2.7</v>
      </c>
      <c r="K3500">
        <v>3.4</v>
      </c>
      <c r="L3500">
        <v>3.68</v>
      </c>
      <c r="M3500">
        <v>-0.33</v>
      </c>
      <c r="N3500">
        <v>0.64</v>
      </c>
      <c r="O3500">
        <v>1.23</v>
      </c>
      <c r="P3500">
        <v>1.44</v>
      </c>
      <c r="Q3500">
        <v>0.19213</v>
      </c>
      <c r="R3500">
        <v>0.23504</v>
      </c>
      <c r="S3500">
        <v>0.26910000000000001</v>
      </c>
      <c r="T3500">
        <v>0.40839999999999999</v>
      </c>
      <c r="U3500">
        <v>0.69364999999999999</v>
      </c>
      <c r="V3500">
        <v>15291.66</v>
      </c>
      <c r="W3500">
        <v>1652.62</v>
      </c>
      <c r="X3500">
        <v>106.41</v>
      </c>
    </row>
    <row r="3501" spans="1:24" x14ac:dyDescent="0.55000000000000004">
      <c r="A3501" s="5">
        <v>41466</v>
      </c>
      <c r="B3501">
        <v>0.09</v>
      </c>
      <c r="C3501">
        <v>0.04</v>
      </c>
      <c r="D3501">
        <v>7.0000000000000007E-2</v>
      </c>
      <c r="E3501">
        <v>0.13</v>
      </c>
      <c r="F3501">
        <v>0.34</v>
      </c>
      <c r="G3501">
        <v>0.65</v>
      </c>
      <c r="H3501">
        <v>1.4</v>
      </c>
      <c r="I3501">
        <v>1.99</v>
      </c>
      <c r="J3501">
        <v>2.6</v>
      </c>
      <c r="K3501">
        <v>3.33</v>
      </c>
      <c r="L3501">
        <v>3.64</v>
      </c>
      <c r="M3501">
        <v>-0.42</v>
      </c>
      <c r="N3501">
        <v>0.56000000000000005</v>
      </c>
      <c r="O3501">
        <v>1.18</v>
      </c>
      <c r="P3501">
        <v>1.41</v>
      </c>
      <c r="Q3501">
        <v>0.19103000000000001</v>
      </c>
      <c r="R3501">
        <v>0.23354</v>
      </c>
      <c r="S3501">
        <v>0.2681</v>
      </c>
      <c r="T3501">
        <v>0.40400000000000003</v>
      </c>
      <c r="U3501">
        <v>0.68835000000000002</v>
      </c>
      <c r="V3501">
        <v>15460.92</v>
      </c>
      <c r="W3501">
        <v>1675.02</v>
      </c>
      <c r="X3501">
        <v>104.77</v>
      </c>
    </row>
    <row r="3502" spans="1:24" x14ac:dyDescent="0.55000000000000004">
      <c r="A3502" s="5">
        <v>41467</v>
      </c>
      <c r="B3502">
        <v>0.09</v>
      </c>
      <c r="C3502">
        <v>0.04</v>
      </c>
      <c r="D3502">
        <v>7.0000000000000007E-2</v>
      </c>
      <c r="E3502">
        <v>0.12</v>
      </c>
      <c r="F3502">
        <v>0.37</v>
      </c>
      <c r="G3502">
        <v>0.66</v>
      </c>
      <c r="H3502">
        <v>1.43</v>
      </c>
      <c r="I3502">
        <v>2</v>
      </c>
      <c r="J3502">
        <v>2.61</v>
      </c>
      <c r="K3502">
        <v>3.34</v>
      </c>
      <c r="L3502">
        <v>3.64</v>
      </c>
      <c r="M3502">
        <v>-0.41</v>
      </c>
      <c r="N3502">
        <v>0.55000000000000004</v>
      </c>
      <c r="O3502">
        <v>1.1499999999999999</v>
      </c>
      <c r="P3502">
        <v>1.4</v>
      </c>
      <c r="Q3502">
        <v>0.19192999999999999</v>
      </c>
      <c r="R3502">
        <v>0.23304</v>
      </c>
      <c r="S3502">
        <v>0.2676</v>
      </c>
      <c r="T3502">
        <v>0.40200000000000002</v>
      </c>
      <c r="U3502">
        <v>0.68584999999999996</v>
      </c>
      <c r="V3502">
        <v>15464.3</v>
      </c>
      <c r="W3502">
        <v>1680.19</v>
      </c>
      <c r="X3502">
        <v>105.85</v>
      </c>
    </row>
    <row r="3503" spans="1:24" x14ac:dyDescent="0.55000000000000004">
      <c r="A3503" s="5">
        <v>41470</v>
      </c>
      <c r="B3503">
        <v>0.09</v>
      </c>
      <c r="C3503">
        <v>0.04</v>
      </c>
      <c r="D3503">
        <v>7.0000000000000007E-2</v>
      </c>
      <c r="E3503">
        <v>0.11</v>
      </c>
      <c r="F3503">
        <v>0.34</v>
      </c>
      <c r="G3503">
        <v>0.66</v>
      </c>
      <c r="H3503">
        <v>1.4</v>
      </c>
      <c r="I3503">
        <v>1.97</v>
      </c>
      <c r="J3503">
        <v>2.57</v>
      </c>
      <c r="K3503">
        <v>3.3</v>
      </c>
      <c r="L3503">
        <v>3.61</v>
      </c>
      <c r="M3503">
        <v>-0.46</v>
      </c>
      <c r="N3503">
        <v>0.47</v>
      </c>
      <c r="O3503">
        <v>1.08</v>
      </c>
      <c r="P3503">
        <v>1.34</v>
      </c>
      <c r="Q3503">
        <v>0.19192999999999999</v>
      </c>
      <c r="R3503">
        <v>0.23304</v>
      </c>
      <c r="S3503">
        <v>0.2676</v>
      </c>
      <c r="T3503">
        <v>0.40350000000000003</v>
      </c>
      <c r="U3503">
        <v>0.68984999999999996</v>
      </c>
      <c r="V3503">
        <v>15484.26</v>
      </c>
      <c r="W3503">
        <v>1682.5</v>
      </c>
      <c r="X3503">
        <v>106.2</v>
      </c>
    </row>
    <row r="3504" spans="1:24" x14ac:dyDescent="0.55000000000000004">
      <c r="A3504" s="5">
        <v>41471</v>
      </c>
      <c r="B3504">
        <v>0.09</v>
      </c>
      <c r="C3504">
        <v>0.03</v>
      </c>
      <c r="D3504">
        <v>7.0000000000000007E-2</v>
      </c>
      <c r="E3504">
        <v>0.1</v>
      </c>
      <c r="F3504">
        <v>0.34</v>
      </c>
      <c r="G3504">
        <v>0.64</v>
      </c>
      <c r="H3504">
        <v>1.38</v>
      </c>
      <c r="I3504">
        <v>1.95</v>
      </c>
      <c r="J3504">
        <v>2.5499999999999998</v>
      </c>
      <c r="K3504">
        <v>3.28</v>
      </c>
      <c r="L3504">
        <v>3.58</v>
      </c>
      <c r="M3504">
        <v>-0.51</v>
      </c>
      <c r="N3504">
        <v>0.41</v>
      </c>
      <c r="O3504">
        <v>1.03</v>
      </c>
      <c r="P3504">
        <v>1.29</v>
      </c>
      <c r="Q3504">
        <v>0.19053</v>
      </c>
      <c r="R3504">
        <v>0.23133999999999999</v>
      </c>
      <c r="S3504">
        <v>0.26619999999999999</v>
      </c>
      <c r="T3504">
        <v>0.40200000000000002</v>
      </c>
      <c r="U3504">
        <v>0.68718999999999997</v>
      </c>
      <c r="V3504">
        <v>15451.85</v>
      </c>
      <c r="W3504">
        <v>1676.26</v>
      </c>
      <c r="X3504">
        <v>105.88</v>
      </c>
    </row>
    <row r="3505" spans="1:24" x14ac:dyDescent="0.55000000000000004">
      <c r="A3505" s="5">
        <v>41472</v>
      </c>
      <c r="B3505">
        <v>0.09</v>
      </c>
      <c r="C3505">
        <v>0.03</v>
      </c>
      <c r="D3505">
        <v>0.08</v>
      </c>
      <c r="E3505">
        <v>0.11</v>
      </c>
      <c r="F3505">
        <v>0.32</v>
      </c>
      <c r="G3505">
        <v>0.6</v>
      </c>
      <c r="H3505">
        <v>1.33</v>
      </c>
      <c r="I3505">
        <v>1.91</v>
      </c>
      <c r="J3505">
        <v>2.52</v>
      </c>
      <c r="K3505">
        <v>3.27</v>
      </c>
      <c r="L3505">
        <v>3.57</v>
      </c>
      <c r="M3505">
        <v>-0.56999999999999995</v>
      </c>
      <c r="N3505">
        <v>0.38</v>
      </c>
      <c r="O3505">
        <v>1.02</v>
      </c>
      <c r="P3505">
        <v>1.29</v>
      </c>
      <c r="Q3505">
        <v>0.19153000000000001</v>
      </c>
      <c r="R3505">
        <v>0.23133999999999999</v>
      </c>
      <c r="S3505">
        <v>0.26619999999999999</v>
      </c>
      <c r="T3505">
        <v>0.4</v>
      </c>
      <c r="U3505">
        <v>0.68418999999999996</v>
      </c>
      <c r="V3505">
        <v>15470.52</v>
      </c>
      <c r="W3505">
        <v>1680.91</v>
      </c>
      <c r="X3505">
        <v>106.39</v>
      </c>
    </row>
    <row r="3506" spans="1:24" x14ac:dyDescent="0.55000000000000004">
      <c r="A3506" s="5">
        <v>41473</v>
      </c>
      <c r="B3506">
        <v>0.09</v>
      </c>
      <c r="C3506">
        <v>0.03</v>
      </c>
      <c r="D3506">
        <v>7.0000000000000007E-2</v>
      </c>
      <c r="E3506">
        <v>0.11</v>
      </c>
      <c r="F3506">
        <v>0.32</v>
      </c>
      <c r="G3506">
        <v>0.61</v>
      </c>
      <c r="H3506">
        <v>1.35</v>
      </c>
      <c r="I3506">
        <v>1.95</v>
      </c>
      <c r="J3506">
        <v>2.56</v>
      </c>
      <c r="K3506">
        <v>3.32</v>
      </c>
      <c r="L3506">
        <v>3.63</v>
      </c>
      <c r="M3506">
        <v>-0.54</v>
      </c>
      <c r="N3506">
        <v>0.38</v>
      </c>
      <c r="O3506">
        <v>1.05</v>
      </c>
      <c r="P3506">
        <v>1.35</v>
      </c>
      <c r="Q3506">
        <v>0.19153000000000001</v>
      </c>
      <c r="R3506">
        <v>0.23158999999999999</v>
      </c>
      <c r="S3506">
        <v>0.26619999999999999</v>
      </c>
      <c r="T3506">
        <v>0.39800000000000002</v>
      </c>
      <c r="U3506">
        <v>0.68093999999999999</v>
      </c>
      <c r="V3506">
        <v>15548.54</v>
      </c>
      <c r="W3506">
        <v>1689.37</v>
      </c>
      <c r="X3506">
        <v>107.94</v>
      </c>
    </row>
    <row r="3507" spans="1:24" x14ac:dyDescent="0.55000000000000004">
      <c r="A3507" s="5">
        <v>41474</v>
      </c>
      <c r="B3507">
        <v>0.09</v>
      </c>
      <c r="C3507">
        <v>0.03</v>
      </c>
      <c r="D3507">
        <v>7.0000000000000007E-2</v>
      </c>
      <c r="E3507">
        <v>0.11</v>
      </c>
      <c r="F3507">
        <v>0.32</v>
      </c>
      <c r="G3507">
        <v>0.59</v>
      </c>
      <c r="H3507">
        <v>1.31</v>
      </c>
      <c r="I3507">
        <v>1.9</v>
      </c>
      <c r="J3507">
        <v>2.5</v>
      </c>
      <c r="K3507">
        <v>3.25</v>
      </c>
      <c r="L3507">
        <v>3.56</v>
      </c>
      <c r="M3507">
        <v>-0.6</v>
      </c>
      <c r="N3507">
        <v>0.28999999999999998</v>
      </c>
      <c r="O3507">
        <v>0.96</v>
      </c>
      <c r="P3507">
        <v>1.27</v>
      </c>
      <c r="Q3507">
        <v>0.19103000000000001</v>
      </c>
      <c r="R3507">
        <v>0.23108999999999999</v>
      </c>
      <c r="S3507">
        <v>0.26469999999999999</v>
      </c>
      <c r="T3507">
        <v>0.39750000000000002</v>
      </c>
      <c r="U3507">
        <v>0.68093999999999999</v>
      </c>
      <c r="V3507">
        <v>15543.74</v>
      </c>
      <c r="W3507">
        <v>1692.09</v>
      </c>
      <c r="X3507">
        <v>108</v>
      </c>
    </row>
    <row r="3508" spans="1:24" x14ac:dyDescent="0.55000000000000004">
      <c r="A3508" s="5">
        <v>41477</v>
      </c>
      <c r="B3508">
        <v>0.09</v>
      </c>
      <c r="C3508">
        <v>0.04</v>
      </c>
      <c r="D3508">
        <v>7.0000000000000007E-2</v>
      </c>
      <c r="E3508">
        <v>0.1</v>
      </c>
      <c r="F3508">
        <v>0.32</v>
      </c>
      <c r="G3508">
        <v>0.59</v>
      </c>
      <c r="H3508">
        <v>1.32</v>
      </c>
      <c r="I3508">
        <v>1.9</v>
      </c>
      <c r="J3508">
        <v>2.5</v>
      </c>
      <c r="K3508">
        <v>3.25</v>
      </c>
      <c r="L3508">
        <v>3.55</v>
      </c>
      <c r="M3508">
        <v>-0.59</v>
      </c>
      <c r="N3508">
        <v>0.28000000000000003</v>
      </c>
      <c r="O3508">
        <v>0.94</v>
      </c>
      <c r="P3508">
        <v>1.25</v>
      </c>
      <c r="Q3508">
        <v>0.19053</v>
      </c>
      <c r="R3508">
        <v>0.22928999999999999</v>
      </c>
      <c r="S3508">
        <v>0.26469999999999999</v>
      </c>
      <c r="T3508">
        <v>0.39650000000000002</v>
      </c>
      <c r="U3508">
        <v>0.68093999999999999</v>
      </c>
      <c r="V3508">
        <v>15545.55</v>
      </c>
      <c r="W3508">
        <v>1695.53</v>
      </c>
      <c r="X3508">
        <v>106.61</v>
      </c>
    </row>
    <row r="3509" spans="1:24" x14ac:dyDescent="0.55000000000000004">
      <c r="A3509" s="5">
        <v>41478</v>
      </c>
      <c r="B3509">
        <v>0.09</v>
      </c>
      <c r="C3509">
        <v>0.02</v>
      </c>
      <c r="D3509">
        <v>7.0000000000000007E-2</v>
      </c>
      <c r="E3509">
        <v>0.12</v>
      </c>
      <c r="F3509">
        <v>0.33</v>
      </c>
      <c r="G3509">
        <v>0.6</v>
      </c>
      <c r="H3509">
        <v>1.33</v>
      </c>
      <c r="I3509">
        <v>1.92</v>
      </c>
      <c r="J3509">
        <v>2.5299999999999998</v>
      </c>
      <c r="K3509">
        <v>3.27</v>
      </c>
      <c r="L3509">
        <v>3.58</v>
      </c>
      <c r="M3509">
        <v>-0.56999999999999995</v>
      </c>
      <c r="N3509">
        <v>0.33</v>
      </c>
      <c r="O3509">
        <v>1</v>
      </c>
      <c r="P3509">
        <v>1.3</v>
      </c>
      <c r="Q3509">
        <v>0.19003</v>
      </c>
      <c r="R3509">
        <v>0.23049</v>
      </c>
      <c r="S3509">
        <v>0.26590000000000003</v>
      </c>
      <c r="T3509">
        <v>0.39650000000000002</v>
      </c>
      <c r="U3509">
        <v>0.67593999999999999</v>
      </c>
      <c r="V3509">
        <v>15567.74</v>
      </c>
      <c r="W3509">
        <v>1692.39</v>
      </c>
      <c r="X3509">
        <v>107.13</v>
      </c>
    </row>
    <row r="3510" spans="1:24" x14ac:dyDescent="0.55000000000000004">
      <c r="A3510" s="5">
        <v>41479</v>
      </c>
      <c r="B3510">
        <v>0.09</v>
      </c>
      <c r="C3510">
        <v>0.03</v>
      </c>
      <c r="D3510">
        <v>7.0000000000000007E-2</v>
      </c>
      <c r="E3510">
        <v>0.12</v>
      </c>
      <c r="F3510">
        <v>0.34</v>
      </c>
      <c r="G3510">
        <v>0.64</v>
      </c>
      <c r="H3510">
        <v>1.4</v>
      </c>
      <c r="I3510">
        <v>2</v>
      </c>
      <c r="J3510">
        <v>2.61</v>
      </c>
      <c r="K3510">
        <v>3.34</v>
      </c>
      <c r="L3510">
        <v>3.65</v>
      </c>
      <c r="M3510">
        <v>-0.47</v>
      </c>
      <c r="N3510">
        <v>0.44</v>
      </c>
      <c r="O3510">
        <v>1.1100000000000001</v>
      </c>
      <c r="P3510">
        <v>1.39</v>
      </c>
      <c r="Q3510">
        <v>0.18933</v>
      </c>
      <c r="R3510">
        <v>0.22889000000000001</v>
      </c>
      <c r="S3510">
        <v>0.26429999999999998</v>
      </c>
      <c r="T3510">
        <v>0.39650000000000002</v>
      </c>
      <c r="U3510">
        <v>0.67544000000000004</v>
      </c>
      <c r="V3510">
        <v>15542.24</v>
      </c>
      <c r="W3510">
        <v>1685.94</v>
      </c>
      <c r="X3510">
        <v>105.41</v>
      </c>
    </row>
    <row r="3511" spans="1:24" x14ac:dyDescent="0.55000000000000004">
      <c r="A3511" s="5">
        <v>41480</v>
      </c>
      <c r="B3511">
        <v>0.09</v>
      </c>
      <c r="C3511">
        <v>0.02</v>
      </c>
      <c r="D3511">
        <v>0.06</v>
      </c>
      <c r="E3511">
        <v>0.12</v>
      </c>
      <c r="F3511">
        <v>0.32</v>
      </c>
      <c r="G3511">
        <v>0.62</v>
      </c>
      <c r="H3511">
        <v>1.38</v>
      </c>
      <c r="I3511">
        <v>2</v>
      </c>
      <c r="J3511">
        <v>2.61</v>
      </c>
      <c r="K3511">
        <v>3.34</v>
      </c>
      <c r="L3511">
        <v>3.65</v>
      </c>
      <c r="M3511">
        <v>-0.45</v>
      </c>
      <c r="N3511">
        <v>0.44</v>
      </c>
      <c r="O3511">
        <v>1.1000000000000001</v>
      </c>
      <c r="P3511">
        <v>1.39</v>
      </c>
      <c r="Q3511">
        <v>0.18643000000000001</v>
      </c>
      <c r="R3511">
        <v>0.22889000000000001</v>
      </c>
      <c r="S3511">
        <v>0.26379999999999998</v>
      </c>
      <c r="T3511">
        <v>0.39650000000000002</v>
      </c>
      <c r="U3511">
        <v>0.67593999999999999</v>
      </c>
      <c r="V3511">
        <v>15555.61</v>
      </c>
      <c r="W3511">
        <v>1690.25</v>
      </c>
      <c r="X3511">
        <v>105.47</v>
      </c>
    </row>
    <row r="3512" spans="1:24" x14ac:dyDescent="0.55000000000000004">
      <c r="A3512" s="5">
        <v>41481</v>
      </c>
      <c r="B3512">
        <v>0.09</v>
      </c>
      <c r="C3512">
        <v>0.03</v>
      </c>
      <c r="D3512">
        <v>7.0000000000000007E-2</v>
      </c>
      <c r="E3512">
        <v>0.11</v>
      </c>
      <c r="F3512">
        <v>0.31</v>
      </c>
      <c r="G3512">
        <v>0.59</v>
      </c>
      <c r="H3512">
        <v>1.36</v>
      </c>
      <c r="I3512">
        <v>1.98</v>
      </c>
      <c r="J3512">
        <v>2.58</v>
      </c>
      <c r="K3512">
        <v>3.31</v>
      </c>
      <c r="L3512">
        <v>3.61</v>
      </c>
      <c r="M3512">
        <v>-0.47</v>
      </c>
      <c r="N3512">
        <v>0.43</v>
      </c>
      <c r="O3512">
        <v>1.08</v>
      </c>
      <c r="P3512">
        <v>1.36</v>
      </c>
      <c r="Q3512">
        <v>0.18643000000000001</v>
      </c>
      <c r="R3512">
        <v>0.22749</v>
      </c>
      <c r="S3512">
        <v>0.26500000000000001</v>
      </c>
      <c r="T3512">
        <v>0.39550000000000002</v>
      </c>
      <c r="U3512">
        <v>0.67369000000000001</v>
      </c>
      <c r="V3512">
        <v>15558.83</v>
      </c>
      <c r="W3512">
        <v>1691.65</v>
      </c>
      <c r="X3512">
        <v>104.76</v>
      </c>
    </row>
    <row r="3513" spans="1:24" x14ac:dyDescent="0.55000000000000004">
      <c r="A3513" s="5">
        <v>41484</v>
      </c>
      <c r="B3513">
        <v>0.08</v>
      </c>
      <c r="C3513">
        <v>0.03</v>
      </c>
      <c r="D3513">
        <v>7.0000000000000007E-2</v>
      </c>
      <c r="E3513">
        <v>0.11</v>
      </c>
      <c r="F3513">
        <v>0.33</v>
      </c>
      <c r="G3513">
        <v>0.61</v>
      </c>
      <c r="H3513">
        <v>1.37</v>
      </c>
      <c r="I3513">
        <v>2</v>
      </c>
      <c r="J3513">
        <v>2.61</v>
      </c>
      <c r="K3513">
        <v>3.35</v>
      </c>
      <c r="L3513">
        <v>3.66</v>
      </c>
      <c r="M3513">
        <v>-0.44</v>
      </c>
      <c r="N3513">
        <v>0.45</v>
      </c>
      <c r="O3513">
        <v>1.0900000000000001</v>
      </c>
      <c r="P3513">
        <v>1.38</v>
      </c>
      <c r="Q3513">
        <v>0.18643000000000001</v>
      </c>
      <c r="R3513">
        <v>0.22749</v>
      </c>
      <c r="S3513">
        <v>0.26600000000000001</v>
      </c>
      <c r="T3513">
        <v>0.39550000000000002</v>
      </c>
      <c r="U3513">
        <v>0.67318999999999996</v>
      </c>
      <c r="V3513">
        <v>15521.97</v>
      </c>
      <c r="W3513">
        <v>1685.33</v>
      </c>
      <c r="X3513">
        <v>104.61</v>
      </c>
    </row>
    <row r="3514" spans="1:24" x14ac:dyDescent="0.55000000000000004">
      <c r="A3514" s="5">
        <v>41485</v>
      </c>
      <c r="B3514">
        <v>0.09</v>
      </c>
      <c r="C3514">
        <v>0.04</v>
      </c>
      <c r="D3514">
        <v>7.0000000000000007E-2</v>
      </c>
      <c r="E3514">
        <v>0.11</v>
      </c>
      <c r="F3514">
        <v>0.33</v>
      </c>
      <c r="G3514">
        <v>0.62</v>
      </c>
      <c r="H3514">
        <v>1.39</v>
      </c>
      <c r="I3514">
        <v>2.02</v>
      </c>
      <c r="J3514">
        <v>2.63</v>
      </c>
      <c r="K3514">
        <v>3.36</v>
      </c>
      <c r="L3514">
        <v>3.67</v>
      </c>
      <c r="M3514">
        <v>-0.43</v>
      </c>
      <c r="N3514">
        <v>0.46</v>
      </c>
      <c r="O3514">
        <v>1.1000000000000001</v>
      </c>
      <c r="P3514">
        <v>1.39</v>
      </c>
      <c r="Q3514">
        <v>0.18723000000000001</v>
      </c>
      <c r="R3514">
        <v>0.22749</v>
      </c>
      <c r="S3514">
        <v>0.26500000000000001</v>
      </c>
      <c r="T3514">
        <v>0.39700000000000002</v>
      </c>
      <c r="U3514">
        <v>0.67318999999999996</v>
      </c>
      <c r="V3514">
        <v>15520.59</v>
      </c>
      <c r="W3514">
        <v>1685.96</v>
      </c>
      <c r="X3514">
        <v>103.14</v>
      </c>
    </row>
    <row r="3515" spans="1:24" x14ac:dyDescent="0.55000000000000004">
      <c r="A3515" s="5">
        <v>41486</v>
      </c>
      <c r="B3515">
        <v>0.09</v>
      </c>
      <c r="C3515">
        <v>0.04</v>
      </c>
      <c r="D3515">
        <v>0.08</v>
      </c>
      <c r="E3515">
        <v>0.11</v>
      </c>
      <c r="F3515">
        <v>0.31</v>
      </c>
      <c r="G3515">
        <v>0.61</v>
      </c>
      <c r="H3515">
        <v>1.38</v>
      </c>
      <c r="I3515">
        <v>2</v>
      </c>
      <c r="J3515">
        <v>2.6</v>
      </c>
      <c r="K3515">
        <v>3.34</v>
      </c>
      <c r="L3515">
        <v>3.64</v>
      </c>
      <c r="M3515">
        <v>-0.49</v>
      </c>
      <c r="N3515">
        <v>0.38</v>
      </c>
      <c r="O3515">
        <v>1.02</v>
      </c>
      <c r="P3515">
        <v>1.31</v>
      </c>
      <c r="Q3515">
        <v>0.18673000000000001</v>
      </c>
      <c r="R3515">
        <v>0.22789000000000001</v>
      </c>
      <c r="S3515">
        <v>0.2656</v>
      </c>
      <c r="T3515">
        <v>0.39650000000000002</v>
      </c>
      <c r="U3515">
        <v>0.67318999999999996</v>
      </c>
      <c r="V3515">
        <v>15499.54</v>
      </c>
      <c r="W3515">
        <v>1685.73</v>
      </c>
      <c r="X3515">
        <v>105.1</v>
      </c>
    </row>
    <row r="3516" spans="1:24" x14ac:dyDescent="0.55000000000000004">
      <c r="A3516" s="5">
        <v>41487</v>
      </c>
      <c r="B3516">
        <v>0.08</v>
      </c>
      <c r="C3516">
        <v>0.04</v>
      </c>
      <c r="D3516">
        <v>0.08</v>
      </c>
      <c r="E3516">
        <v>0.13</v>
      </c>
      <c r="F3516">
        <v>0.35</v>
      </c>
      <c r="G3516">
        <v>0.65</v>
      </c>
      <c r="H3516">
        <v>1.49</v>
      </c>
      <c r="I3516">
        <v>2.15</v>
      </c>
      <c r="J3516">
        <v>2.74</v>
      </c>
      <c r="K3516">
        <v>3.48</v>
      </c>
      <c r="L3516">
        <v>3.77</v>
      </c>
      <c r="M3516">
        <v>-0.45</v>
      </c>
      <c r="N3516">
        <v>0.48</v>
      </c>
      <c r="O3516">
        <v>1.1200000000000001</v>
      </c>
      <c r="P3516">
        <v>1.4</v>
      </c>
      <c r="Q3516">
        <v>0.18593000000000001</v>
      </c>
      <c r="R3516">
        <v>0.22789000000000001</v>
      </c>
      <c r="S3516">
        <v>0.2656</v>
      </c>
      <c r="T3516">
        <v>0.39700000000000002</v>
      </c>
      <c r="U3516">
        <v>0.67318999999999996</v>
      </c>
      <c r="V3516">
        <v>15628.02</v>
      </c>
      <c r="W3516">
        <v>1706.87</v>
      </c>
      <c r="X3516">
        <v>107.93</v>
      </c>
    </row>
    <row r="3517" spans="1:24" x14ac:dyDescent="0.55000000000000004">
      <c r="A3517" s="5">
        <v>41488</v>
      </c>
      <c r="B3517">
        <v>0.09</v>
      </c>
      <c r="C3517">
        <v>0.04</v>
      </c>
      <c r="D3517">
        <v>7.0000000000000007E-2</v>
      </c>
      <c r="E3517">
        <v>0.11</v>
      </c>
      <c r="F3517">
        <v>0.3</v>
      </c>
      <c r="G3517">
        <v>0.59</v>
      </c>
      <c r="H3517">
        <v>1.36</v>
      </c>
      <c r="I3517">
        <v>2.0099999999999998</v>
      </c>
      <c r="J3517">
        <v>2.63</v>
      </c>
      <c r="K3517">
        <v>3.39</v>
      </c>
      <c r="L3517">
        <v>3.69</v>
      </c>
      <c r="M3517">
        <v>-0.55000000000000004</v>
      </c>
      <c r="N3517">
        <v>0.42</v>
      </c>
      <c r="O3517">
        <v>1.07</v>
      </c>
      <c r="P3517">
        <v>1.35</v>
      </c>
      <c r="Q3517">
        <v>0.18593000000000001</v>
      </c>
      <c r="R3517">
        <v>0.22789000000000001</v>
      </c>
      <c r="S3517">
        <v>0.2666</v>
      </c>
      <c r="T3517">
        <v>0.39650000000000002</v>
      </c>
      <c r="U3517">
        <v>0.67418999999999996</v>
      </c>
      <c r="V3517">
        <v>15658.36</v>
      </c>
      <c r="W3517">
        <v>1709.67</v>
      </c>
      <c r="X3517">
        <v>106.94</v>
      </c>
    </row>
    <row r="3518" spans="1:24" x14ac:dyDescent="0.55000000000000004">
      <c r="A3518" s="5">
        <v>41491</v>
      </c>
      <c r="B3518">
        <v>0.08</v>
      </c>
      <c r="C3518">
        <v>0.05</v>
      </c>
      <c r="D3518">
        <v>0.08</v>
      </c>
      <c r="E3518">
        <v>0.12</v>
      </c>
      <c r="F3518">
        <v>0.32</v>
      </c>
      <c r="G3518">
        <v>0.61</v>
      </c>
      <c r="H3518">
        <v>1.39</v>
      </c>
      <c r="I3518">
        <v>2.04</v>
      </c>
      <c r="J3518">
        <v>2.67</v>
      </c>
      <c r="K3518">
        <v>3.42</v>
      </c>
      <c r="L3518">
        <v>3.73</v>
      </c>
      <c r="M3518">
        <v>-0.53</v>
      </c>
      <c r="N3518">
        <v>0.42</v>
      </c>
      <c r="O3518">
        <v>1.07</v>
      </c>
      <c r="P3518">
        <v>1.37</v>
      </c>
      <c r="Q3518">
        <v>0.18603</v>
      </c>
      <c r="R3518">
        <v>0.22699</v>
      </c>
      <c r="S3518">
        <v>0.26540000000000002</v>
      </c>
      <c r="T3518">
        <v>0.39550000000000002</v>
      </c>
      <c r="U3518">
        <v>0.66639000000000004</v>
      </c>
      <c r="V3518">
        <v>15612.13</v>
      </c>
      <c r="W3518">
        <v>1707.14</v>
      </c>
      <c r="X3518">
        <v>106.61</v>
      </c>
    </row>
    <row r="3519" spans="1:24" x14ac:dyDescent="0.55000000000000004">
      <c r="A3519" s="5">
        <v>41492</v>
      </c>
      <c r="B3519">
        <v>0.09</v>
      </c>
      <c r="C3519">
        <v>0.04</v>
      </c>
      <c r="D3519">
        <v>0.08</v>
      </c>
      <c r="E3519">
        <v>0.12</v>
      </c>
      <c r="F3519">
        <v>0.32</v>
      </c>
      <c r="G3519">
        <v>0.62</v>
      </c>
      <c r="H3519">
        <v>1.39</v>
      </c>
      <c r="I3519">
        <v>2.04</v>
      </c>
      <c r="J3519">
        <v>2.67</v>
      </c>
      <c r="K3519">
        <v>3.42</v>
      </c>
      <c r="L3519">
        <v>3.73</v>
      </c>
      <c r="M3519">
        <v>-0.55000000000000004</v>
      </c>
      <c r="N3519">
        <v>0.39</v>
      </c>
      <c r="O3519">
        <v>1.03</v>
      </c>
      <c r="P3519">
        <v>1.32</v>
      </c>
      <c r="Q3519">
        <v>0.18503</v>
      </c>
      <c r="R3519">
        <v>0.22699</v>
      </c>
      <c r="S3519">
        <v>0.26640000000000003</v>
      </c>
      <c r="T3519">
        <v>0.39550000000000002</v>
      </c>
      <c r="U3519">
        <v>0.66539000000000004</v>
      </c>
      <c r="V3519">
        <v>15518.74</v>
      </c>
      <c r="W3519">
        <v>1697.37</v>
      </c>
      <c r="X3519">
        <v>105.32</v>
      </c>
    </row>
    <row r="3520" spans="1:24" x14ac:dyDescent="0.55000000000000004">
      <c r="A3520" s="5">
        <v>41493</v>
      </c>
      <c r="B3520">
        <v>0.09</v>
      </c>
      <c r="C3520">
        <v>0.05</v>
      </c>
      <c r="D3520">
        <v>0.08</v>
      </c>
      <c r="E3520">
        <v>0.12</v>
      </c>
      <c r="F3520">
        <v>0.32</v>
      </c>
      <c r="G3520">
        <v>0.61</v>
      </c>
      <c r="H3520">
        <v>1.38</v>
      </c>
      <c r="I3520">
        <v>2</v>
      </c>
      <c r="J3520">
        <v>2.61</v>
      </c>
      <c r="K3520">
        <v>3.37</v>
      </c>
      <c r="L3520">
        <v>3.68</v>
      </c>
      <c r="M3520">
        <v>-0.55000000000000004</v>
      </c>
      <c r="N3520">
        <v>0.35</v>
      </c>
      <c r="O3520">
        <v>0.98</v>
      </c>
      <c r="P3520">
        <v>1.27</v>
      </c>
      <c r="Q3520">
        <v>0.18503</v>
      </c>
      <c r="R3520">
        <v>0.22699</v>
      </c>
      <c r="S3520">
        <v>0.26640000000000003</v>
      </c>
      <c r="T3520">
        <v>0.39550000000000002</v>
      </c>
      <c r="U3520">
        <v>0.66539000000000004</v>
      </c>
      <c r="V3520">
        <v>15470.67</v>
      </c>
      <c r="W3520">
        <v>1690.91</v>
      </c>
      <c r="X3520">
        <v>104.41</v>
      </c>
    </row>
    <row r="3521" spans="1:24" x14ac:dyDescent="0.55000000000000004">
      <c r="A3521" s="5">
        <v>41494</v>
      </c>
      <c r="B3521">
        <v>0.09</v>
      </c>
      <c r="C3521">
        <v>0.05</v>
      </c>
      <c r="D3521">
        <v>7.0000000000000007E-2</v>
      </c>
      <c r="E3521">
        <v>0.12</v>
      </c>
      <c r="F3521">
        <v>0.3</v>
      </c>
      <c r="G3521">
        <v>0.61</v>
      </c>
      <c r="H3521">
        <v>1.36</v>
      </c>
      <c r="I3521">
        <v>1.98</v>
      </c>
      <c r="J3521">
        <v>2.58</v>
      </c>
      <c r="K3521">
        <v>3.37</v>
      </c>
      <c r="L3521">
        <v>3.65</v>
      </c>
      <c r="M3521">
        <v>-0.54</v>
      </c>
      <c r="N3521">
        <v>0.34</v>
      </c>
      <c r="O3521">
        <v>0.96</v>
      </c>
      <c r="P3521">
        <v>1.26</v>
      </c>
      <c r="Q3521">
        <v>0.18503</v>
      </c>
      <c r="R3521">
        <v>0.22699</v>
      </c>
      <c r="S3521">
        <v>0.26469999999999999</v>
      </c>
      <c r="T3521">
        <v>0.39500000000000002</v>
      </c>
      <c r="U3521">
        <v>0.66488999999999998</v>
      </c>
      <c r="V3521">
        <v>15498.32</v>
      </c>
      <c r="W3521">
        <v>1697.48</v>
      </c>
      <c r="X3521">
        <v>103.45</v>
      </c>
    </row>
    <row r="3522" spans="1:24" x14ac:dyDescent="0.55000000000000004">
      <c r="A3522" s="5">
        <v>41495</v>
      </c>
      <c r="B3522">
        <v>0.08</v>
      </c>
      <c r="C3522">
        <v>0.05</v>
      </c>
      <c r="D3522">
        <v>7.0000000000000007E-2</v>
      </c>
      <c r="E3522">
        <v>0.11</v>
      </c>
      <c r="F3522">
        <v>0.32</v>
      </c>
      <c r="G3522">
        <v>0.61</v>
      </c>
      <c r="H3522">
        <v>1.36</v>
      </c>
      <c r="I3522">
        <v>1.98</v>
      </c>
      <c r="J3522">
        <v>2.57</v>
      </c>
      <c r="K3522">
        <v>3.36</v>
      </c>
      <c r="L3522">
        <v>3.63</v>
      </c>
      <c r="M3522">
        <v>-0.55000000000000004</v>
      </c>
      <c r="N3522">
        <v>0.33</v>
      </c>
      <c r="O3522">
        <v>0.96</v>
      </c>
      <c r="P3522">
        <v>1.25</v>
      </c>
      <c r="Q3522">
        <v>0.18456</v>
      </c>
      <c r="R3522">
        <v>0.22672</v>
      </c>
      <c r="S3522">
        <v>0.26469999999999999</v>
      </c>
      <c r="T3522">
        <v>0.39450000000000002</v>
      </c>
      <c r="U3522">
        <v>0.66488999999999998</v>
      </c>
      <c r="V3522">
        <v>15425.51</v>
      </c>
      <c r="W3522">
        <v>1691.42</v>
      </c>
      <c r="X3522">
        <v>106.04</v>
      </c>
    </row>
    <row r="3523" spans="1:24" x14ac:dyDescent="0.55000000000000004">
      <c r="A3523" s="5">
        <v>41498</v>
      </c>
      <c r="B3523">
        <v>0.08</v>
      </c>
      <c r="C3523">
        <v>0.06</v>
      </c>
      <c r="D3523">
        <v>0.08</v>
      </c>
      <c r="E3523">
        <v>0.12</v>
      </c>
      <c r="F3523">
        <v>0.32</v>
      </c>
      <c r="G3523">
        <v>0.62</v>
      </c>
      <c r="H3523">
        <v>1.39</v>
      </c>
      <c r="I3523">
        <v>2.0099999999999998</v>
      </c>
      <c r="J3523">
        <v>2.61</v>
      </c>
      <c r="K3523">
        <v>3.39</v>
      </c>
      <c r="L3523">
        <v>3.67</v>
      </c>
      <c r="M3523">
        <v>-0.52</v>
      </c>
      <c r="N3523">
        <v>0.37</v>
      </c>
      <c r="O3523">
        <v>1.01</v>
      </c>
      <c r="P3523">
        <v>1.3</v>
      </c>
      <c r="Q3523">
        <v>0.18456</v>
      </c>
      <c r="R3523">
        <v>0.22672</v>
      </c>
      <c r="S3523">
        <v>0.26469999999999999</v>
      </c>
      <c r="T3523">
        <v>0.39550000000000002</v>
      </c>
      <c r="U3523">
        <v>0.66510000000000002</v>
      </c>
      <c r="V3523">
        <v>15419.68</v>
      </c>
      <c r="W3523">
        <v>1689.47</v>
      </c>
      <c r="X3523">
        <v>106.19</v>
      </c>
    </row>
    <row r="3524" spans="1:24" x14ac:dyDescent="0.55000000000000004">
      <c r="A3524" s="5">
        <v>41499</v>
      </c>
      <c r="B3524">
        <v>0.08</v>
      </c>
      <c r="C3524">
        <v>0.06</v>
      </c>
      <c r="D3524">
        <v>0.08</v>
      </c>
      <c r="E3524">
        <v>0.12</v>
      </c>
      <c r="F3524">
        <v>0.34</v>
      </c>
      <c r="G3524">
        <v>0.68</v>
      </c>
      <c r="H3524">
        <v>1.49</v>
      </c>
      <c r="I3524">
        <v>2.13</v>
      </c>
      <c r="J3524">
        <v>2.71</v>
      </c>
      <c r="K3524">
        <v>3.48</v>
      </c>
      <c r="L3524">
        <v>3.75</v>
      </c>
      <c r="M3524">
        <v>-0.43</v>
      </c>
      <c r="N3524">
        <v>0.48</v>
      </c>
      <c r="O3524">
        <v>1.1100000000000001</v>
      </c>
      <c r="P3524">
        <v>1.4</v>
      </c>
      <c r="Q3524">
        <v>0.18406</v>
      </c>
      <c r="R3524">
        <v>0.22622</v>
      </c>
      <c r="S3524">
        <v>0.26419999999999999</v>
      </c>
      <c r="T3524">
        <v>0.39550000000000002</v>
      </c>
      <c r="U3524">
        <v>0.66459999999999997</v>
      </c>
      <c r="V3524">
        <v>15451.01</v>
      </c>
      <c r="W3524">
        <v>1694.16</v>
      </c>
      <c r="X3524">
        <v>106.78</v>
      </c>
    </row>
    <row r="3525" spans="1:24" x14ac:dyDescent="0.55000000000000004">
      <c r="A3525" s="5">
        <v>41500</v>
      </c>
      <c r="B3525">
        <v>0.09</v>
      </c>
      <c r="C3525">
        <v>0.05</v>
      </c>
      <c r="D3525">
        <v>7.0000000000000007E-2</v>
      </c>
      <c r="E3525">
        <v>0.12</v>
      </c>
      <c r="F3525">
        <v>0.34</v>
      </c>
      <c r="G3525">
        <v>0.67</v>
      </c>
      <c r="H3525">
        <v>1.48</v>
      </c>
      <c r="I3525">
        <v>2.12</v>
      </c>
      <c r="J3525">
        <v>2.71</v>
      </c>
      <c r="K3525">
        <v>3.48</v>
      </c>
      <c r="L3525">
        <v>3.75</v>
      </c>
      <c r="M3525">
        <v>-0.38</v>
      </c>
      <c r="N3525">
        <v>0.5</v>
      </c>
      <c r="O3525">
        <v>1.1299999999999999</v>
      </c>
      <c r="P3525">
        <v>1.43</v>
      </c>
      <c r="Q3525">
        <v>0.18406</v>
      </c>
      <c r="R3525">
        <v>0.22622</v>
      </c>
      <c r="S3525">
        <v>0.26319999999999999</v>
      </c>
      <c r="T3525">
        <v>0.39550000000000002</v>
      </c>
      <c r="U3525">
        <v>0.66759999999999997</v>
      </c>
      <c r="V3525">
        <v>15337.66</v>
      </c>
      <c r="W3525">
        <v>1685.39</v>
      </c>
      <c r="X3525">
        <v>106.89</v>
      </c>
    </row>
    <row r="3526" spans="1:24" x14ac:dyDescent="0.55000000000000004">
      <c r="A3526" s="5">
        <v>41501</v>
      </c>
      <c r="B3526">
        <v>0.08</v>
      </c>
      <c r="C3526">
        <v>0.05</v>
      </c>
      <c r="D3526">
        <v>0.08</v>
      </c>
      <c r="E3526">
        <v>0.13</v>
      </c>
      <c r="F3526">
        <v>0.36</v>
      </c>
      <c r="G3526">
        <v>0.7</v>
      </c>
      <c r="H3526">
        <v>1.54</v>
      </c>
      <c r="I3526">
        <v>2.1800000000000002</v>
      </c>
      <c r="J3526">
        <v>2.77</v>
      </c>
      <c r="K3526">
        <v>3.54</v>
      </c>
      <c r="L3526">
        <v>3.81</v>
      </c>
      <c r="M3526">
        <v>-0.28999999999999998</v>
      </c>
      <c r="N3526">
        <v>0.6</v>
      </c>
      <c r="O3526">
        <v>1.22</v>
      </c>
      <c r="P3526">
        <v>1.51</v>
      </c>
      <c r="Q3526">
        <v>0.18406</v>
      </c>
      <c r="R3526">
        <v>0.22622</v>
      </c>
      <c r="S3526">
        <v>0.26319999999999999</v>
      </c>
      <c r="T3526">
        <v>0.39450000000000002</v>
      </c>
      <c r="U3526">
        <v>0.66759999999999997</v>
      </c>
      <c r="V3526">
        <v>15112.19</v>
      </c>
      <c r="W3526">
        <v>1661.32</v>
      </c>
      <c r="X3526">
        <v>107.43</v>
      </c>
    </row>
    <row r="3527" spans="1:24" x14ac:dyDescent="0.55000000000000004">
      <c r="A3527" s="5">
        <v>41502</v>
      </c>
      <c r="B3527">
        <v>0.09</v>
      </c>
      <c r="C3527">
        <v>0.05</v>
      </c>
      <c r="D3527">
        <v>0.08</v>
      </c>
      <c r="E3527">
        <v>0.13</v>
      </c>
      <c r="F3527">
        <v>0.36</v>
      </c>
      <c r="G3527">
        <v>0.73</v>
      </c>
      <c r="H3527">
        <v>1.6</v>
      </c>
      <c r="I3527">
        <v>2.25</v>
      </c>
      <c r="J3527">
        <v>2.84</v>
      </c>
      <c r="K3527">
        <v>3.61</v>
      </c>
      <c r="L3527">
        <v>3.86</v>
      </c>
      <c r="M3527">
        <v>-0.19</v>
      </c>
      <c r="N3527">
        <v>0.68</v>
      </c>
      <c r="O3527">
        <v>1.29</v>
      </c>
      <c r="P3527">
        <v>1.58</v>
      </c>
      <c r="Q3527">
        <v>0.18406</v>
      </c>
      <c r="R3527">
        <v>0.22622</v>
      </c>
      <c r="S3527">
        <v>0.2641</v>
      </c>
      <c r="T3527">
        <v>0.39450000000000002</v>
      </c>
      <c r="U3527">
        <v>0.66759999999999997</v>
      </c>
      <c r="V3527">
        <v>15081.47</v>
      </c>
      <c r="W3527">
        <v>1655.83</v>
      </c>
      <c r="X3527">
        <v>107.58</v>
      </c>
    </row>
    <row r="3528" spans="1:24" x14ac:dyDescent="0.55000000000000004">
      <c r="A3528" s="5">
        <v>41505</v>
      </c>
      <c r="B3528">
        <v>0.09</v>
      </c>
      <c r="C3528">
        <v>0.06</v>
      </c>
      <c r="D3528">
        <v>0.08</v>
      </c>
      <c r="E3528">
        <v>0.13</v>
      </c>
      <c r="F3528">
        <v>0.36</v>
      </c>
      <c r="G3528">
        <v>0.76</v>
      </c>
      <c r="H3528">
        <v>1.63</v>
      </c>
      <c r="I3528">
        <v>2.29</v>
      </c>
      <c r="J3528">
        <v>2.88</v>
      </c>
      <c r="K3528">
        <v>3.64</v>
      </c>
      <c r="L3528">
        <v>3.89</v>
      </c>
      <c r="M3528">
        <v>-0.13</v>
      </c>
      <c r="N3528">
        <v>0.75</v>
      </c>
      <c r="O3528">
        <v>1.35</v>
      </c>
      <c r="P3528">
        <v>1.63</v>
      </c>
      <c r="Q3528">
        <v>0.18356</v>
      </c>
      <c r="R3528">
        <v>0.22622</v>
      </c>
      <c r="S3528">
        <v>0.2631</v>
      </c>
      <c r="T3528">
        <v>0.39450000000000002</v>
      </c>
      <c r="U3528">
        <v>0.66832000000000003</v>
      </c>
      <c r="V3528">
        <v>15010.74</v>
      </c>
      <c r="W3528">
        <v>1646.06</v>
      </c>
      <c r="X3528">
        <v>107.14</v>
      </c>
    </row>
    <row r="3529" spans="1:24" x14ac:dyDescent="0.55000000000000004">
      <c r="A3529" s="5">
        <v>41506</v>
      </c>
      <c r="B3529">
        <v>0.09</v>
      </c>
      <c r="C3529">
        <v>0.04</v>
      </c>
      <c r="D3529">
        <v>7.0000000000000007E-2</v>
      </c>
      <c r="E3529">
        <v>0.13</v>
      </c>
      <c r="F3529">
        <v>0.36</v>
      </c>
      <c r="G3529">
        <v>0.73</v>
      </c>
      <c r="H3529">
        <v>1.57</v>
      </c>
      <c r="I3529">
        <v>2.2200000000000002</v>
      </c>
      <c r="J3529">
        <v>2.82</v>
      </c>
      <c r="K3529">
        <v>3.59</v>
      </c>
      <c r="L3529">
        <v>3.86</v>
      </c>
      <c r="M3529">
        <v>-0.21</v>
      </c>
      <c r="N3529">
        <v>0.67</v>
      </c>
      <c r="O3529">
        <v>1.28</v>
      </c>
      <c r="P3529">
        <v>1.58</v>
      </c>
      <c r="Q3529">
        <v>0.18285999999999999</v>
      </c>
      <c r="R3529">
        <v>0.22522</v>
      </c>
      <c r="S3529">
        <v>0.2621</v>
      </c>
      <c r="T3529">
        <v>0.39450000000000002</v>
      </c>
      <c r="U3529">
        <v>0.66710000000000003</v>
      </c>
      <c r="V3529">
        <v>15002.99</v>
      </c>
      <c r="W3529">
        <v>1652.35</v>
      </c>
      <c r="X3529">
        <v>104.9</v>
      </c>
    </row>
    <row r="3530" spans="1:24" x14ac:dyDescent="0.55000000000000004">
      <c r="A3530" s="5">
        <v>41507</v>
      </c>
      <c r="B3530">
        <v>0.08</v>
      </c>
      <c r="C3530">
        <v>0.04</v>
      </c>
      <c r="D3530">
        <v>7.0000000000000007E-2</v>
      </c>
      <c r="E3530">
        <v>0.14000000000000001</v>
      </c>
      <c r="F3530">
        <v>0.38</v>
      </c>
      <c r="G3530">
        <v>0.76</v>
      </c>
      <c r="H3530">
        <v>1.64</v>
      </c>
      <c r="I3530">
        <v>2.2999999999999998</v>
      </c>
      <c r="J3530">
        <v>2.87</v>
      </c>
      <c r="K3530">
        <v>3.64</v>
      </c>
      <c r="L3530">
        <v>3.9</v>
      </c>
      <c r="M3530">
        <v>-0.13</v>
      </c>
      <c r="N3530">
        <v>0.73</v>
      </c>
      <c r="O3530">
        <v>1.33</v>
      </c>
      <c r="P3530">
        <v>1.62</v>
      </c>
      <c r="Q3530">
        <v>0.18336</v>
      </c>
      <c r="R3530">
        <v>0.22572</v>
      </c>
      <c r="S3530">
        <v>0.2621</v>
      </c>
      <c r="T3530">
        <v>0.39450000000000002</v>
      </c>
      <c r="U3530">
        <v>0.66610000000000003</v>
      </c>
      <c r="V3530">
        <v>14897.55</v>
      </c>
      <c r="W3530">
        <v>1642.8</v>
      </c>
      <c r="X3530">
        <v>103.93</v>
      </c>
    </row>
    <row r="3531" spans="1:24" x14ac:dyDescent="0.55000000000000004">
      <c r="A3531" s="5">
        <v>41508</v>
      </c>
      <c r="B3531">
        <v>0.09</v>
      </c>
      <c r="C3531">
        <v>0.03</v>
      </c>
      <c r="D3531">
        <v>0.06</v>
      </c>
      <c r="E3531">
        <v>0.14000000000000001</v>
      </c>
      <c r="F3531">
        <v>0.42</v>
      </c>
      <c r="G3531">
        <v>0.82</v>
      </c>
      <c r="H3531">
        <v>1.71</v>
      </c>
      <c r="I3531">
        <v>2.34</v>
      </c>
      <c r="J3531">
        <v>2.9</v>
      </c>
      <c r="K3531">
        <v>3.63</v>
      </c>
      <c r="L3531">
        <v>3.88</v>
      </c>
      <c r="M3531">
        <v>-0.06</v>
      </c>
      <c r="N3531">
        <v>0.79</v>
      </c>
      <c r="O3531">
        <v>1.35</v>
      </c>
      <c r="P3531">
        <v>1.61</v>
      </c>
      <c r="Q3531">
        <v>0.18406</v>
      </c>
      <c r="R3531">
        <v>0.22572</v>
      </c>
      <c r="S3531">
        <v>0.2621</v>
      </c>
      <c r="T3531">
        <v>0.39650000000000002</v>
      </c>
      <c r="U3531">
        <v>0.67310000000000003</v>
      </c>
      <c r="V3531">
        <v>14963.74</v>
      </c>
      <c r="W3531">
        <v>1656.96</v>
      </c>
      <c r="X3531">
        <v>104.93</v>
      </c>
    </row>
    <row r="3532" spans="1:24" x14ac:dyDescent="0.55000000000000004">
      <c r="A3532" s="5">
        <v>41509</v>
      </c>
      <c r="B3532">
        <v>0.08</v>
      </c>
      <c r="C3532">
        <v>0.03</v>
      </c>
      <c r="D3532">
        <v>0.06</v>
      </c>
      <c r="E3532">
        <v>0.14000000000000001</v>
      </c>
      <c r="F3532">
        <v>0.4</v>
      </c>
      <c r="G3532">
        <v>0.8</v>
      </c>
      <c r="H3532">
        <v>1.66</v>
      </c>
      <c r="I3532">
        <v>2.27</v>
      </c>
      <c r="J3532">
        <v>2.82</v>
      </c>
      <c r="K3532">
        <v>3.55</v>
      </c>
      <c r="L3532">
        <v>3.8</v>
      </c>
      <c r="M3532">
        <v>-0.16</v>
      </c>
      <c r="N3532">
        <v>0.69</v>
      </c>
      <c r="O3532">
        <v>1.25</v>
      </c>
      <c r="P3532">
        <v>1.51</v>
      </c>
      <c r="Q3532">
        <v>0.18406</v>
      </c>
      <c r="R3532">
        <v>0.22572</v>
      </c>
      <c r="S3532">
        <v>0.2621</v>
      </c>
      <c r="T3532">
        <v>0.39600000000000002</v>
      </c>
      <c r="U3532">
        <v>0.67559999999999998</v>
      </c>
      <c r="V3532">
        <v>15010.51</v>
      </c>
      <c r="W3532">
        <v>1663.5</v>
      </c>
      <c r="X3532">
        <v>106.48</v>
      </c>
    </row>
    <row r="3533" spans="1:24" x14ac:dyDescent="0.55000000000000004">
      <c r="A3533" s="5">
        <v>41512</v>
      </c>
      <c r="B3533">
        <v>0.08</v>
      </c>
      <c r="C3533">
        <v>0.04</v>
      </c>
      <c r="D3533">
        <v>7.0000000000000007E-2</v>
      </c>
      <c r="E3533">
        <v>0.13</v>
      </c>
      <c r="F3533">
        <v>0.41</v>
      </c>
      <c r="G3533">
        <v>0.79</v>
      </c>
      <c r="H3533">
        <v>1.61</v>
      </c>
      <c r="I3533">
        <v>2.23</v>
      </c>
      <c r="J3533">
        <v>2.79</v>
      </c>
      <c r="K3533">
        <v>3.52</v>
      </c>
      <c r="L3533">
        <v>3.77</v>
      </c>
      <c r="M3533">
        <v>-0.21</v>
      </c>
      <c r="N3533">
        <v>0.64</v>
      </c>
      <c r="O3533">
        <v>1.2</v>
      </c>
      <c r="P3533">
        <v>1.47</v>
      </c>
      <c r="Q3533" t="e">
        <v>#N/A</v>
      </c>
      <c r="R3533" t="e">
        <v>#N/A</v>
      </c>
      <c r="S3533" t="e">
        <v>#N/A</v>
      </c>
      <c r="T3533" t="e">
        <v>#N/A</v>
      </c>
      <c r="U3533" t="e">
        <v>#N/A</v>
      </c>
      <c r="V3533">
        <v>14946.46</v>
      </c>
      <c r="W3533">
        <v>1656.78</v>
      </c>
      <c r="X3533">
        <v>105.88</v>
      </c>
    </row>
    <row r="3534" spans="1:24" x14ac:dyDescent="0.55000000000000004">
      <c r="A3534" s="5">
        <v>41513</v>
      </c>
      <c r="B3534">
        <v>7.0000000000000007E-2</v>
      </c>
      <c r="C3534">
        <v>0.05</v>
      </c>
      <c r="D3534">
        <v>7.0000000000000007E-2</v>
      </c>
      <c r="E3534">
        <v>0.12</v>
      </c>
      <c r="F3534">
        <v>0.38</v>
      </c>
      <c r="G3534">
        <v>0.77</v>
      </c>
      <c r="H3534">
        <v>1.56</v>
      </c>
      <c r="I3534">
        <v>2.15</v>
      </c>
      <c r="J3534">
        <v>2.72</v>
      </c>
      <c r="K3534">
        <v>3.45</v>
      </c>
      <c r="L3534">
        <v>3.7</v>
      </c>
      <c r="M3534">
        <v>-0.3</v>
      </c>
      <c r="N3534">
        <v>0.56999999999999995</v>
      </c>
      <c r="O3534">
        <v>1.1399999999999999</v>
      </c>
      <c r="P3534">
        <v>1.41</v>
      </c>
      <c r="Q3534">
        <v>0.18256</v>
      </c>
      <c r="R3534">
        <v>0.22572</v>
      </c>
      <c r="S3534">
        <v>0.25940000000000002</v>
      </c>
      <c r="T3534">
        <v>0.39350000000000002</v>
      </c>
      <c r="U3534">
        <v>0.66810000000000003</v>
      </c>
      <c r="V3534">
        <v>14776.13</v>
      </c>
      <c r="W3534">
        <v>1630.48</v>
      </c>
      <c r="X3534">
        <v>109.11</v>
      </c>
    </row>
    <row r="3535" spans="1:24" x14ac:dyDescent="0.55000000000000004">
      <c r="A3535" s="5">
        <v>41514</v>
      </c>
      <c r="B3535">
        <v>7.0000000000000007E-2</v>
      </c>
      <c r="C3535">
        <v>0.03</v>
      </c>
      <c r="D3535">
        <v>7.0000000000000007E-2</v>
      </c>
      <c r="E3535">
        <v>0.14000000000000001</v>
      </c>
      <c r="F3535">
        <v>0.4</v>
      </c>
      <c r="G3535">
        <v>0.79</v>
      </c>
      <c r="H3535">
        <v>1.62</v>
      </c>
      <c r="I3535">
        <v>2.2200000000000002</v>
      </c>
      <c r="J3535">
        <v>2.78</v>
      </c>
      <c r="K3535">
        <v>3.5</v>
      </c>
      <c r="L3535">
        <v>3.75</v>
      </c>
      <c r="M3535">
        <v>-0.23</v>
      </c>
      <c r="N3535">
        <v>0.63</v>
      </c>
      <c r="O3535">
        <v>1.19</v>
      </c>
      <c r="P3535">
        <v>1.45</v>
      </c>
      <c r="Q3535">
        <v>0.18206</v>
      </c>
      <c r="R3535">
        <v>0.22572</v>
      </c>
      <c r="S3535">
        <v>0.26050000000000001</v>
      </c>
      <c r="T3535">
        <v>0.39300000000000002</v>
      </c>
      <c r="U3535">
        <v>0.66759999999999997</v>
      </c>
      <c r="V3535">
        <v>14824.51</v>
      </c>
      <c r="W3535">
        <v>1634.96</v>
      </c>
      <c r="X3535">
        <v>110.17</v>
      </c>
    </row>
    <row r="3536" spans="1:24" x14ac:dyDescent="0.55000000000000004">
      <c r="A3536" s="5">
        <v>41515</v>
      </c>
      <c r="B3536">
        <v>0.08</v>
      </c>
      <c r="C3536">
        <v>0.02</v>
      </c>
      <c r="D3536">
        <v>0.06</v>
      </c>
      <c r="E3536">
        <v>0.14000000000000001</v>
      </c>
      <c r="F3536">
        <v>0.39</v>
      </c>
      <c r="G3536">
        <v>0.79</v>
      </c>
      <c r="H3536">
        <v>1.6</v>
      </c>
      <c r="I3536">
        <v>2.2000000000000002</v>
      </c>
      <c r="J3536">
        <v>2.75</v>
      </c>
      <c r="K3536">
        <v>3.45</v>
      </c>
      <c r="L3536">
        <v>3.7</v>
      </c>
      <c r="M3536">
        <v>-0.2</v>
      </c>
      <c r="N3536">
        <v>0.65</v>
      </c>
      <c r="O3536">
        <v>1.18</v>
      </c>
      <c r="P3536">
        <v>1.43</v>
      </c>
      <c r="Q3536">
        <v>0.18256</v>
      </c>
      <c r="R3536">
        <v>0.22572</v>
      </c>
      <c r="S3536">
        <v>0.26119999999999999</v>
      </c>
      <c r="T3536">
        <v>0.39300000000000002</v>
      </c>
      <c r="U3536">
        <v>0.66710000000000003</v>
      </c>
      <c r="V3536">
        <v>14840.95</v>
      </c>
      <c r="W3536">
        <v>1638.17</v>
      </c>
      <c r="X3536">
        <v>108.51</v>
      </c>
    </row>
    <row r="3537" spans="1:24" x14ac:dyDescent="0.55000000000000004">
      <c r="A3537" s="5">
        <v>41516</v>
      </c>
      <c r="B3537">
        <v>7.0000000000000007E-2</v>
      </c>
      <c r="C3537">
        <v>0.03</v>
      </c>
      <c r="D3537">
        <v>0.05</v>
      </c>
      <c r="E3537">
        <v>0.13</v>
      </c>
      <c r="F3537">
        <v>0.39</v>
      </c>
      <c r="G3537">
        <v>0.79</v>
      </c>
      <c r="H3537">
        <v>1.62</v>
      </c>
      <c r="I3537">
        <v>2.2400000000000002</v>
      </c>
      <c r="J3537">
        <v>2.78</v>
      </c>
      <c r="K3537">
        <v>3.46</v>
      </c>
      <c r="L3537">
        <v>3.7</v>
      </c>
      <c r="M3537">
        <v>-0.16</v>
      </c>
      <c r="N3537">
        <v>0.68</v>
      </c>
      <c r="O3537">
        <v>1.21</v>
      </c>
      <c r="P3537">
        <v>1.46</v>
      </c>
      <c r="Q3537">
        <v>0.18206</v>
      </c>
      <c r="R3537">
        <v>0.22522</v>
      </c>
      <c r="S3537">
        <v>0.25950000000000001</v>
      </c>
      <c r="T3537">
        <v>0.39300000000000002</v>
      </c>
      <c r="U3537">
        <v>0.66710000000000003</v>
      </c>
      <c r="V3537">
        <v>14810.31</v>
      </c>
      <c r="W3537">
        <v>1632.97</v>
      </c>
      <c r="X3537">
        <v>107.98</v>
      </c>
    </row>
    <row r="3538" spans="1:24" x14ac:dyDescent="0.55000000000000004">
      <c r="A3538" s="5">
        <v>41519</v>
      </c>
      <c r="B3538" t="e">
        <v>#N/A</v>
      </c>
      <c r="C3538" t="e">
        <v>#N/A</v>
      </c>
      <c r="D3538" t="e">
        <v>#N/A</v>
      </c>
      <c r="E3538" t="e">
        <v>#N/A</v>
      </c>
      <c r="F3538" t="e">
        <v>#N/A</v>
      </c>
      <c r="G3538" t="e">
        <v>#N/A</v>
      </c>
      <c r="H3538" t="e">
        <v>#N/A</v>
      </c>
      <c r="I3538" t="e">
        <v>#N/A</v>
      </c>
      <c r="J3538" t="e">
        <v>#N/A</v>
      </c>
      <c r="K3538" t="e">
        <v>#N/A</v>
      </c>
      <c r="L3538" t="e">
        <v>#N/A</v>
      </c>
      <c r="M3538" t="e">
        <v>#N/A</v>
      </c>
      <c r="N3538" t="e">
        <v>#N/A</v>
      </c>
      <c r="O3538" t="e">
        <v>#N/A</v>
      </c>
      <c r="P3538" t="e">
        <v>#N/A</v>
      </c>
      <c r="Q3538">
        <v>0.18256</v>
      </c>
      <c r="R3538">
        <v>0.22522</v>
      </c>
      <c r="S3538">
        <v>0.25950000000000001</v>
      </c>
      <c r="T3538">
        <v>0.39350000000000002</v>
      </c>
      <c r="U3538">
        <v>0.66810000000000003</v>
      </c>
      <c r="V3538" t="e">
        <v>#N/A</v>
      </c>
      <c r="W3538" t="e">
        <v>#N/A</v>
      </c>
      <c r="X3538" t="e">
        <v>#N/A</v>
      </c>
    </row>
    <row r="3539" spans="1:24" x14ac:dyDescent="0.55000000000000004">
      <c r="A3539" s="5">
        <v>41520</v>
      </c>
      <c r="B3539">
        <v>0.09</v>
      </c>
      <c r="C3539">
        <v>0.02</v>
      </c>
      <c r="D3539">
        <v>0.05</v>
      </c>
      <c r="E3539">
        <v>0.14000000000000001</v>
      </c>
      <c r="F3539">
        <v>0.43</v>
      </c>
      <c r="G3539">
        <v>0.83</v>
      </c>
      <c r="H3539">
        <v>1.68</v>
      </c>
      <c r="I3539">
        <v>2.31</v>
      </c>
      <c r="J3539">
        <v>2.86</v>
      </c>
      <c r="K3539">
        <v>3.54</v>
      </c>
      <c r="L3539">
        <v>3.79</v>
      </c>
      <c r="M3539">
        <v>-0.08</v>
      </c>
      <c r="N3539">
        <v>0.76</v>
      </c>
      <c r="O3539">
        <v>1.28</v>
      </c>
      <c r="P3539">
        <v>1.54</v>
      </c>
      <c r="Q3539">
        <v>0.18206</v>
      </c>
      <c r="R3539">
        <v>0.22522</v>
      </c>
      <c r="S3539">
        <v>0.25950000000000001</v>
      </c>
      <c r="T3539">
        <v>0.39350000000000002</v>
      </c>
      <c r="U3539">
        <v>0.66910000000000003</v>
      </c>
      <c r="V3539">
        <v>14833.96</v>
      </c>
      <c r="W3539">
        <v>1639.77</v>
      </c>
      <c r="X3539">
        <v>108.67</v>
      </c>
    </row>
    <row r="3540" spans="1:24" x14ac:dyDescent="0.55000000000000004">
      <c r="A3540" s="5">
        <v>41521</v>
      </c>
      <c r="B3540">
        <v>0.08</v>
      </c>
      <c r="C3540">
        <v>0.02</v>
      </c>
      <c r="D3540">
        <v>0.05</v>
      </c>
      <c r="E3540">
        <v>0.14000000000000001</v>
      </c>
      <c r="F3540">
        <v>0.46</v>
      </c>
      <c r="G3540">
        <v>0.89</v>
      </c>
      <c r="H3540">
        <v>1.74</v>
      </c>
      <c r="I3540">
        <v>2.36</v>
      </c>
      <c r="J3540">
        <v>2.9</v>
      </c>
      <c r="K3540">
        <v>3.56</v>
      </c>
      <c r="L3540">
        <v>3.8</v>
      </c>
      <c r="M3540">
        <v>0</v>
      </c>
      <c r="N3540">
        <v>0.83</v>
      </c>
      <c r="O3540">
        <v>1.33</v>
      </c>
      <c r="P3540">
        <v>1.58</v>
      </c>
      <c r="Q3540">
        <v>0.1817</v>
      </c>
      <c r="R3540">
        <v>0.22445999999999999</v>
      </c>
      <c r="S3540">
        <v>0.25900000000000001</v>
      </c>
      <c r="T3540">
        <v>0.39240000000000003</v>
      </c>
      <c r="U3540">
        <v>0.66810000000000003</v>
      </c>
      <c r="V3540">
        <v>14930.87</v>
      </c>
      <c r="W3540">
        <v>1653.08</v>
      </c>
      <c r="X3540">
        <v>107.29</v>
      </c>
    </row>
    <row r="3541" spans="1:24" x14ac:dyDescent="0.55000000000000004">
      <c r="A3541" s="5">
        <v>41522</v>
      </c>
      <c r="B3541">
        <v>0.08</v>
      </c>
      <c r="C3541">
        <v>0.02</v>
      </c>
      <c r="D3541">
        <v>0.06</v>
      </c>
      <c r="E3541">
        <v>0.16</v>
      </c>
      <c r="F3541">
        <v>0.52</v>
      </c>
      <c r="G3541">
        <v>0.97</v>
      </c>
      <c r="H3541">
        <v>1.85</v>
      </c>
      <c r="I3541">
        <v>2.4500000000000002</v>
      </c>
      <c r="J3541">
        <v>2.98</v>
      </c>
      <c r="K3541">
        <v>3.64</v>
      </c>
      <c r="L3541">
        <v>3.88</v>
      </c>
      <c r="M3541">
        <v>0.14000000000000001</v>
      </c>
      <c r="N3541">
        <v>0.92</v>
      </c>
      <c r="O3541">
        <v>1.4</v>
      </c>
      <c r="P3541">
        <v>1.64</v>
      </c>
      <c r="Q3541">
        <v>0.18190000000000001</v>
      </c>
      <c r="R3541">
        <v>0.22445999999999999</v>
      </c>
      <c r="S3541">
        <v>0.2581</v>
      </c>
      <c r="T3541">
        <v>0.39205000000000001</v>
      </c>
      <c r="U3541">
        <v>0.67510000000000003</v>
      </c>
      <c r="V3541">
        <v>14937.48</v>
      </c>
      <c r="W3541">
        <v>1655.08</v>
      </c>
      <c r="X3541">
        <v>108.5</v>
      </c>
    </row>
    <row r="3542" spans="1:24" x14ac:dyDescent="0.55000000000000004">
      <c r="A3542" s="5">
        <v>41523</v>
      </c>
      <c r="B3542">
        <v>0.08</v>
      </c>
      <c r="C3542">
        <v>0.02</v>
      </c>
      <c r="D3542">
        <v>0.05</v>
      </c>
      <c r="E3542">
        <v>0.14000000000000001</v>
      </c>
      <c r="F3542">
        <v>0.46</v>
      </c>
      <c r="G3542">
        <v>0.91</v>
      </c>
      <c r="H3542">
        <v>1.77</v>
      </c>
      <c r="I3542">
        <v>2.38</v>
      </c>
      <c r="J3542">
        <v>2.94</v>
      </c>
      <c r="K3542">
        <v>3.62</v>
      </c>
      <c r="L3542">
        <v>3.87</v>
      </c>
      <c r="M3542">
        <v>0.06</v>
      </c>
      <c r="N3542">
        <v>0.87</v>
      </c>
      <c r="O3542">
        <v>1.37</v>
      </c>
      <c r="P3542">
        <v>1.62</v>
      </c>
      <c r="Q3542">
        <v>0.18190000000000001</v>
      </c>
      <c r="R3542">
        <v>0.22445999999999999</v>
      </c>
      <c r="S3542">
        <v>0.25640000000000002</v>
      </c>
      <c r="T3542">
        <v>0.39065</v>
      </c>
      <c r="U3542">
        <v>0.67510000000000003</v>
      </c>
      <c r="V3542">
        <v>14922.5</v>
      </c>
      <c r="W3542">
        <v>1655.17</v>
      </c>
      <c r="X3542">
        <v>110.62</v>
      </c>
    </row>
    <row r="3543" spans="1:24" x14ac:dyDescent="0.55000000000000004">
      <c r="A3543" s="5">
        <v>41526</v>
      </c>
      <c r="B3543">
        <v>0.08</v>
      </c>
      <c r="C3543">
        <v>0.02</v>
      </c>
      <c r="D3543">
        <v>0.04</v>
      </c>
      <c r="E3543">
        <v>0.12</v>
      </c>
      <c r="F3543">
        <v>0.45</v>
      </c>
      <c r="G3543">
        <v>0.87</v>
      </c>
      <c r="H3543">
        <v>1.71</v>
      </c>
      <c r="I3543">
        <v>2.34</v>
      </c>
      <c r="J3543">
        <v>2.9</v>
      </c>
      <c r="K3543">
        <v>3.6</v>
      </c>
      <c r="L3543">
        <v>3.84</v>
      </c>
      <c r="M3543">
        <v>0.02</v>
      </c>
      <c r="N3543">
        <v>0.84</v>
      </c>
      <c r="O3543">
        <v>1.34</v>
      </c>
      <c r="P3543">
        <v>1.59</v>
      </c>
      <c r="Q3543">
        <v>0.18190000000000001</v>
      </c>
      <c r="R3543">
        <v>0.22445999999999999</v>
      </c>
      <c r="S3543">
        <v>0.25590000000000002</v>
      </c>
      <c r="T3543">
        <v>0.38740000000000002</v>
      </c>
      <c r="U3543">
        <v>0.66559999999999997</v>
      </c>
      <c r="V3543">
        <v>15063.12</v>
      </c>
      <c r="W3543">
        <v>1671.71</v>
      </c>
      <c r="X3543">
        <v>109.62</v>
      </c>
    </row>
    <row r="3544" spans="1:24" x14ac:dyDescent="0.55000000000000004">
      <c r="A3544" s="5">
        <v>41527</v>
      </c>
      <c r="B3544">
        <v>0.08</v>
      </c>
      <c r="C3544">
        <v>0.02</v>
      </c>
      <c r="D3544">
        <v>0.04</v>
      </c>
      <c r="E3544">
        <v>0.13</v>
      </c>
      <c r="F3544">
        <v>0.5</v>
      </c>
      <c r="G3544">
        <v>0.92</v>
      </c>
      <c r="H3544">
        <v>1.78</v>
      </c>
      <c r="I3544">
        <v>2.4</v>
      </c>
      <c r="J3544">
        <v>2.96</v>
      </c>
      <c r="K3544">
        <v>3.65</v>
      </c>
      <c r="L3544">
        <v>3.88</v>
      </c>
      <c r="M3544">
        <v>0.04</v>
      </c>
      <c r="N3544">
        <v>0.86</v>
      </c>
      <c r="O3544">
        <v>1.36</v>
      </c>
      <c r="P3544">
        <v>1.6</v>
      </c>
      <c r="Q3544">
        <v>0.18140000000000001</v>
      </c>
      <c r="R3544">
        <v>0.22445999999999999</v>
      </c>
      <c r="S3544">
        <v>0.25590000000000002</v>
      </c>
      <c r="T3544">
        <v>0.38740000000000002</v>
      </c>
      <c r="U3544">
        <v>0.66559999999999997</v>
      </c>
      <c r="V3544">
        <v>15191.06</v>
      </c>
      <c r="W3544">
        <v>1683.99</v>
      </c>
      <c r="X3544">
        <v>107.48</v>
      </c>
    </row>
    <row r="3545" spans="1:24" x14ac:dyDescent="0.55000000000000004">
      <c r="A3545" s="5">
        <v>41528</v>
      </c>
      <c r="B3545">
        <v>0.08</v>
      </c>
      <c r="C3545">
        <v>0.02</v>
      </c>
      <c r="D3545">
        <v>0.05</v>
      </c>
      <c r="E3545">
        <v>0.12</v>
      </c>
      <c r="F3545">
        <v>0.47</v>
      </c>
      <c r="G3545">
        <v>0.88</v>
      </c>
      <c r="H3545">
        <v>1.72</v>
      </c>
      <c r="I3545">
        <v>2.34</v>
      </c>
      <c r="J3545">
        <v>2.93</v>
      </c>
      <c r="K3545">
        <v>3.61</v>
      </c>
      <c r="L3545">
        <v>3.85</v>
      </c>
      <c r="M3545">
        <v>-0.04</v>
      </c>
      <c r="N3545">
        <v>0.8</v>
      </c>
      <c r="O3545">
        <v>1.31</v>
      </c>
      <c r="P3545">
        <v>1.55</v>
      </c>
      <c r="Q3545">
        <v>0.18240000000000001</v>
      </c>
      <c r="R3545">
        <v>0.22395999999999999</v>
      </c>
      <c r="S3545">
        <v>0.25440000000000002</v>
      </c>
      <c r="T3545">
        <v>0.38640000000000002</v>
      </c>
      <c r="U3545">
        <v>0.66510000000000002</v>
      </c>
      <c r="V3545">
        <v>15326.6</v>
      </c>
      <c r="W3545">
        <v>1689.13</v>
      </c>
      <c r="X3545">
        <v>107.65</v>
      </c>
    </row>
    <row r="3546" spans="1:24" x14ac:dyDescent="0.55000000000000004">
      <c r="A3546" s="5">
        <v>41529</v>
      </c>
      <c r="B3546">
        <v>0.08</v>
      </c>
      <c r="C3546">
        <v>0.01</v>
      </c>
      <c r="D3546">
        <v>0.02</v>
      </c>
      <c r="E3546">
        <v>0.13</v>
      </c>
      <c r="F3546">
        <v>0.45</v>
      </c>
      <c r="G3546">
        <v>0.87</v>
      </c>
      <c r="H3546">
        <v>1.72</v>
      </c>
      <c r="I3546">
        <v>2.34</v>
      </c>
      <c r="J3546">
        <v>2.92</v>
      </c>
      <c r="K3546">
        <v>3.6</v>
      </c>
      <c r="L3546">
        <v>3.85</v>
      </c>
      <c r="M3546">
        <v>-0.03</v>
      </c>
      <c r="N3546">
        <v>0.81</v>
      </c>
      <c r="O3546">
        <v>1.32</v>
      </c>
      <c r="P3546">
        <v>1.57</v>
      </c>
      <c r="Q3546">
        <v>0.18229999999999999</v>
      </c>
      <c r="R3546">
        <v>0.22345999999999999</v>
      </c>
      <c r="S3546">
        <v>0.25440000000000002</v>
      </c>
      <c r="T3546">
        <v>0.38440000000000002</v>
      </c>
      <c r="U3546">
        <v>0.66359999999999997</v>
      </c>
      <c r="V3546">
        <v>15300.64</v>
      </c>
      <c r="W3546">
        <v>1683.42</v>
      </c>
      <c r="X3546">
        <v>108.72</v>
      </c>
    </row>
    <row r="3547" spans="1:24" x14ac:dyDescent="0.55000000000000004">
      <c r="A3547" s="5">
        <v>41530</v>
      </c>
      <c r="B3547">
        <v>0.08</v>
      </c>
      <c r="C3547">
        <v>0.01</v>
      </c>
      <c r="D3547">
        <v>0.02</v>
      </c>
      <c r="E3547">
        <v>0.13</v>
      </c>
      <c r="F3547">
        <v>0.45</v>
      </c>
      <c r="G3547">
        <v>0.87</v>
      </c>
      <c r="H3547">
        <v>1.71</v>
      </c>
      <c r="I3547">
        <v>2.3199999999999998</v>
      </c>
      <c r="J3547">
        <v>2.9</v>
      </c>
      <c r="K3547">
        <v>3.59</v>
      </c>
      <c r="L3547">
        <v>3.84</v>
      </c>
      <c r="M3547">
        <v>-0.04</v>
      </c>
      <c r="N3547">
        <v>0.8</v>
      </c>
      <c r="O3547">
        <v>1.32</v>
      </c>
      <c r="P3547">
        <v>1.57</v>
      </c>
      <c r="Q3547">
        <v>0.1802</v>
      </c>
      <c r="R3547">
        <v>0.22245999999999999</v>
      </c>
      <c r="S3547">
        <v>0.25390000000000001</v>
      </c>
      <c r="T3547">
        <v>0.38340000000000002</v>
      </c>
      <c r="U3547">
        <v>0.66359999999999997</v>
      </c>
      <c r="V3547">
        <v>15376.06</v>
      </c>
      <c r="W3547">
        <v>1687.99</v>
      </c>
      <c r="X3547">
        <v>108.31</v>
      </c>
    </row>
    <row r="3548" spans="1:24" x14ac:dyDescent="0.55000000000000004">
      <c r="A3548" s="5">
        <v>41533</v>
      </c>
      <c r="B3548">
        <v>0.08</v>
      </c>
      <c r="C3548">
        <v>0.02</v>
      </c>
      <c r="D3548">
        <v>0.04</v>
      </c>
      <c r="E3548">
        <v>0.13</v>
      </c>
      <c r="F3548">
        <v>0.41</v>
      </c>
      <c r="G3548">
        <v>0.8</v>
      </c>
      <c r="H3548">
        <v>1.65</v>
      </c>
      <c r="I3548">
        <v>2.27</v>
      </c>
      <c r="J3548">
        <v>2.88</v>
      </c>
      <c r="K3548">
        <v>3.61</v>
      </c>
      <c r="L3548">
        <v>3.87</v>
      </c>
      <c r="M3548">
        <v>-0.11</v>
      </c>
      <c r="N3548">
        <v>0.76</v>
      </c>
      <c r="O3548">
        <v>1.32</v>
      </c>
      <c r="P3548">
        <v>1.6</v>
      </c>
      <c r="Q3548">
        <v>0.17924999999999999</v>
      </c>
      <c r="R3548">
        <v>0.2215</v>
      </c>
      <c r="S3548">
        <v>0.25185000000000002</v>
      </c>
      <c r="T3548">
        <v>0.37990000000000002</v>
      </c>
      <c r="U3548">
        <v>0.65610000000000002</v>
      </c>
      <c r="V3548">
        <v>15494.78</v>
      </c>
      <c r="W3548">
        <v>1697.6</v>
      </c>
      <c r="X3548">
        <v>106.54</v>
      </c>
    </row>
    <row r="3549" spans="1:24" x14ac:dyDescent="0.55000000000000004">
      <c r="A3549" s="5">
        <v>41534</v>
      </c>
      <c r="B3549">
        <v>0.08</v>
      </c>
      <c r="C3549">
        <v>0.01</v>
      </c>
      <c r="D3549">
        <v>0.04</v>
      </c>
      <c r="E3549">
        <v>0.12</v>
      </c>
      <c r="F3549">
        <v>0.39</v>
      </c>
      <c r="G3549">
        <v>0.78</v>
      </c>
      <c r="H3549">
        <v>1.62</v>
      </c>
      <c r="I3549">
        <v>2.2599999999999998</v>
      </c>
      <c r="J3549">
        <v>2.86</v>
      </c>
      <c r="K3549">
        <v>3.57</v>
      </c>
      <c r="L3549">
        <v>3.84</v>
      </c>
      <c r="M3549">
        <v>-0.17</v>
      </c>
      <c r="N3549">
        <v>0.7</v>
      </c>
      <c r="O3549">
        <v>1.27</v>
      </c>
      <c r="P3549">
        <v>1.54</v>
      </c>
      <c r="Q3549">
        <v>0.18049999999999999</v>
      </c>
      <c r="R3549">
        <v>0.2205</v>
      </c>
      <c r="S3549">
        <v>0.25195000000000001</v>
      </c>
      <c r="T3549">
        <v>0.37640000000000001</v>
      </c>
      <c r="U3549">
        <v>0.65159999999999996</v>
      </c>
      <c r="V3549">
        <v>15529.73</v>
      </c>
      <c r="W3549">
        <v>1704.76</v>
      </c>
      <c r="X3549">
        <v>105.36</v>
      </c>
    </row>
    <row r="3550" spans="1:24" x14ac:dyDescent="0.55000000000000004">
      <c r="A3550" s="5">
        <v>41535</v>
      </c>
      <c r="B3550">
        <v>0.08</v>
      </c>
      <c r="C3550">
        <v>0.01</v>
      </c>
      <c r="D3550">
        <v>0.04</v>
      </c>
      <c r="E3550">
        <v>0.11</v>
      </c>
      <c r="F3550">
        <v>0.34</v>
      </c>
      <c r="G3550">
        <v>0.67</v>
      </c>
      <c r="H3550">
        <v>1.43</v>
      </c>
      <c r="I3550">
        <v>2.0499999999999998</v>
      </c>
      <c r="J3550">
        <v>2.69</v>
      </c>
      <c r="K3550">
        <v>3.46</v>
      </c>
      <c r="L3550">
        <v>3.75</v>
      </c>
      <c r="M3550">
        <v>-0.41</v>
      </c>
      <c r="N3550">
        <v>0.49</v>
      </c>
      <c r="O3550">
        <v>1.1299999999999999</v>
      </c>
      <c r="P3550">
        <v>1.44</v>
      </c>
      <c r="Q3550">
        <v>0.18</v>
      </c>
      <c r="R3550">
        <v>0.2205</v>
      </c>
      <c r="S3550">
        <v>0.25245000000000001</v>
      </c>
      <c r="T3550">
        <v>0.37890000000000001</v>
      </c>
      <c r="U3550">
        <v>0.65010000000000001</v>
      </c>
      <c r="V3550">
        <v>15676.94</v>
      </c>
      <c r="W3550">
        <v>1725.52</v>
      </c>
      <c r="X3550">
        <v>108.23</v>
      </c>
    </row>
    <row r="3551" spans="1:24" x14ac:dyDescent="0.55000000000000004">
      <c r="A3551" s="5">
        <v>41536</v>
      </c>
      <c r="B3551">
        <v>0.09</v>
      </c>
      <c r="C3551">
        <v>0.01</v>
      </c>
      <c r="D3551">
        <v>0.03</v>
      </c>
      <c r="E3551">
        <v>0.1</v>
      </c>
      <c r="F3551">
        <v>0.34</v>
      </c>
      <c r="G3551">
        <v>0.69</v>
      </c>
      <c r="H3551">
        <v>1.49</v>
      </c>
      <c r="I3551">
        <v>2.13</v>
      </c>
      <c r="J3551">
        <v>2.76</v>
      </c>
      <c r="K3551">
        <v>3.52</v>
      </c>
      <c r="L3551">
        <v>3.8</v>
      </c>
      <c r="M3551">
        <v>-0.34</v>
      </c>
      <c r="N3551">
        <v>0.55000000000000004</v>
      </c>
      <c r="O3551">
        <v>1.18</v>
      </c>
      <c r="P3551">
        <v>1.48</v>
      </c>
      <c r="Q3551">
        <v>0.17924999999999999</v>
      </c>
      <c r="R3551">
        <v>0.218</v>
      </c>
      <c r="S3551">
        <v>0.25019999999999998</v>
      </c>
      <c r="T3551">
        <v>0.37440000000000001</v>
      </c>
      <c r="U3551">
        <v>0.63859999999999995</v>
      </c>
      <c r="V3551">
        <v>15636.55</v>
      </c>
      <c r="W3551">
        <v>1722.34</v>
      </c>
      <c r="X3551">
        <v>106.26</v>
      </c>
    </row>
    <row r="3552" spans="1:24" x14ac:dyDescent="0.55000000000000004">
      <c r="A3552" s="5">
        <v>41537</v>
      </c>
      <c r="B3552">
        <v>0.08</v>
      </c>
      <c r="C3552">
        <v>0.01</v>
      </c>
      <c r="D3552">
        <v>0.05</v>
      </c>
      <c r="E3552">
        <v>0.11</v>
      </c>
      <c r="F3552">
        <v>0.34</v>
      </c>
      <c r="G3552">
        <v>0.69</v>
      </c>
      <c r="H3552">
        <v>1.5</v>
      </c>
      <c r="I3552">
        <v>2.13</v>
      </c>
      <c r="J3552">
        <v>2.75</v>
      </c>
      <c r="K3552">
        <v>3.5</v>
      </c>
      <c r="L3552">
        <v>3.77</v>
      </c>
      <c r="M3552">
        <v>-0.35</v>
      </c>
      <c r="N3552">
        <v>0.52</v>
      </c>
      <c r="O3552">
        <v>1.1399999999999999</v>
      </c>
      <c r="P3552">
        <v>1.44</v>
      </c>
      <c r="Q3552">
        <v>0.17949999999999999</v>
      </c>
      <c r="R3552">
        <v>0.21825</v>
      </c>
      <c r="S3552">
        <v>0.24959999999999999</v>
      </c>
      <c r="T3552">
        <v>0.37340000000000001</v>
      </c>
      <c r="U3552">
        <v>0.63859999999999995</v>
      </c>
      <c r="V3552">
        <v>15451.09</v>
      </c>
      <c r="W3552">
        <v>1709.91</v>
      </c>
      <c r="X3552">
        <v>104.7</v>
      </c>
    </row>
    <row r="3553" spans="1:24" x14ac:dyDescent="0.55000000000000004">
      <c r="A3553" s="5">
        <v>41540</v>
      </c>
      <c r="B3553">
        <v>0.09</v>
      </c>
      <c r="C3553">
        <v>0.02</v>
      </c>
      <c r="D3553">
        <v>0.05</v>
      </c>
      <c r="E3553">
        <v>0.1</v>
      </c>
      <c r="F3553">
        <v>0.35</v>
      </c>
      <c r="G3553">
        <v>0.68</v>
      </c>
      <c r="H3553">
        <v>1.48</v>
      </c>
      <c r="I3553">
        <v>2.1</v>
      </c>
      <c r="J3553">
        <v>2.72</v>
      </c>
      <c r="K3553">
        <v>3.46</v>
      </c>
      <c r="L3553">
        <v>3.73</v>
      </c>
      <c r="M3553">
        <v>-0.36</v>
      </c>
      <c r="N3553">
        <v>0.46</v>
      </c>
      <c r="O3553">
        <v>1.07</v>
      </c>
      <c r="P3553">
        <v>1.38</v>
      </c>
      <c r="Q3553">
        <v>0.17885000000000001</v>
      </c>
      <c r="R3553">
        <v>0.21875</v>
      </c>
      <c r="S3553">
        <v>0.25059999999999999</v>
      </c>
      <c r="T3553">
        <v>0.3725</v>
      </c>
      <c r="U3553">
        <v>0.63759999999999994</v>
      </c>
      <c r="V3553">
        <v>15401.38</v>
      </c>
      <c r="W3553">
        <v>1701.84</v>
      </c>
      <c r="X3553">
        <v>103.62</v>
      </c>
    </row>
    <row r="3554" spans="1:24" x14ac:dyDescent="0.55000000000000004">
      <c r="A3554" s="5">
        <v>41541</v>
      </c>
      <c r="B3554">
        <v>0.09</v>
      </c>
      <c r="C3554">
        <v>0.02</v>
      </c>
      <c r="D3554">
        <v>0.05</v>
      </c>
      <c r="E3554">
        <v>0.1</v>
      </c>
      <c r="F3554">
        <v>0.35</v>
      </c>
      <c r="G3554">
        <v>0.67</v>
      </c>
      <c r="H3554">
        <v>1.44</v>
      </c>
      <c r="I3554">
        <v>2.0499999999999998</v>
      </c>
      <c r="J3554">
        <v>2.67</v>
      </c>
      <c r="K3554">
        <v>3.4</v>
      </c>
      <c r="L3554">
        <v>3.67</v>
      </c>
      <c r="M3554">
        <v>-0.33</v>
      </c>
      <c r="N3554">
        <v>0.48</v>
      </c>
      <c r="O3554">
        <v>1.07</v>
      </c>
      <c r="P3554">
        <v>1.37</v>
      </c>
      <c r="Q3554">
        <v>0.17979999999999999</v>
      </c>
      <c r="R3554">
        <v>0.219</v>
      </c>
      <c r="S3554">
        <v>0.25019999999999998</v>
      </c>
      <c r="T3554">
        <v>0.3695</v>
      </c>
      <c r="U3554">
        <v>0.6351</v>
      </c>
      <c r="V3554">
        <v>15334.59</v>
      </c>
      <c r="W3554">
        <v>1697.42</v>
      </c>
      <c r="X3554">
        <v>103.22</v>
      </c>
    </row>
    <row r="3555" spans="1:24" x14ac:dyDescent="0.55000000000000004">
      <c r="A3555" s="5">
        <v>41542</v>
      </c>
      <c r="B3555">
        <v>0.08</v>
      </c>
      <c r="C3555">
        <v>0.02</v>
      </c>
      <c r="D3555">
        <v>0.05</v>
      </c>
      <c r="E3555">
        <v>0.1</v>
      </c>
      <c r="F3555">
        <v>0.36</v>
      </c>
      <c r="G3555">
        <v>0.66</v>
      </c>
      <c r="H3555">
        <v>1.41</v>
      </c>
      <c r="I3555">
        <v>2.0099999999999998</v>
      </c>
      <c r="J3555">
        <v>2.63</v>
      </c>
      <c r="K3555">
        <v>3.37</v>
      </c>
      <c r="L3555">
        <v>3.65</v>
      </c>
      <c r="M3555">
        <v>-0.38</v>
      </c>
      <c r="N3555">
        <v>0.45</v>
      </c>
      <c r="O3555">
        <v>1.06</v>
      </c>
      <c r="P3555">
        <v>1.36</v>
      </c>
      <c r="Q3555">
        <v>0.17904999999999999</v>
      </c>
      <c r="R3555">
        <v>0.218</v>
      </c>
      <c r="S3555">
        <v>0.24759999999999999</v>
      </c>
      <c r="T3555">
        <v>0.36849999999999999</v>
      </c>
      <c r="U3555">
        <v>0.6331</v>
      </c>
      <c r="V3555">
        <v>15273.26</v>
      </c>
      <c r="W3555">
        <v>1692.77</v>
      </c>
      <c r="X3555">
        <v>102.68</v>
      </c>
    </row>
    <row r="3556" spans="1:24" x14ac:dyDescent="0.55000000000000004">
      <c r="A3556" s="5">
        <v>41543</v>
      </c>
      <c r="B3556">
        <v>0.08</v>
      </c>
      <c r="C3556">
        <v>0</v>
      </c>
      <c r="D3556">
        <v>0.03</v>
      </c>
      <c r="E3556">
        <v>0.09</v>
      </c>
      <c r="F3556">
        <v>0.34</v>
      </c>
      <c r="G3556">
        <v>0.67</v>
      </c>
      <c r="H3556">
        <v>1.43</v>
      </c>
      <c r="I3556">
        <v>2.0499999999999998</v>
      </c>
      <c r="J3556">
        <v>2.66</v>
      </c>
      <c r="K3556">
        <v>3.41</v>
      </c>
      <c r="L3556">
        <v>3.69</v>
      </c>
      <c r="M3556">
        <v>-0.34</v>
      </c>
      <c r="N3556">
        <v>0.47</v>
      </c>
      <c r="O3556">
        <v>1.07</v>
      </c>
      <c r="P3556">
        <v>1.37</v>
      </c>
      <c r="Q3556">
        <v>0.17904999999999999</v>
      </c>
      <c r="R3556">
        <v>0.218</v>
      </c>
      <c r="S3556">
        <v>0.24809999999999999</v>
      </c>
      <c r="T3556">
        <v>0.36749999999999999</v>
      </c>
      <c r="U3556">
        <v>0.63109999999999999</v>
      </c>
      <c r="V3556">
        <v>15328.3</v>
      </c>
      <c r="W3556">
        <v>1698.67</v>
      </c>
      <c r="X3556">
        <v>103.1</v>
      </c>
    </row>
    <row r="3557" spans="1:24" x14ac:dyDescent="0.55000000000000004">
      <c r="A3557" s="5">
        <v>41544</v>
      </c>
      <c r="B3557">
        <v>0.08</v>
      </c>
      <c r="C3557">
        <v>0.02</v>
      </c>
      <c r="D3557">
        <v>0.03</v>
      </c>
      <c r="E3557">
        <v>0.1</v>
      </c>
      <c r="F3557">
        <v>0.34</v>
      </c>
      <c r="G3557">
        <v>0.64</v>
      </c>
      <c r="H3557">
        <v>1.4</v>
      </c>
      <c r="I3557">
        <v>2.02</v>
      </c>
      <c r="J3557">
        <v>2.64</v>
      </c>
      <c r="K3557">
        <v>3.4</v>
      </c>
      <c r="L3557">
        <v>3.68</v>
      </c>
      <c r="M3557">
        <v>-0.36</v>
      </c>
      <c r="N3557">
        <v>0.46</v>
      </c>
      <c r="O3557">
        <v>1.08</v>
      </c>
      <c r="P3557">
        <v>1.39</v>
      </c>
      <c r="Q3557">
        <v>0.17965</v>
      </c>
      <c r="R3557">
        <v>0.2165</v>
      </c>
      <c r="S3557">
        <v>0.24834999999999999</v>
      </c>
      <c r="T3557">
        <v>0.36649999999999999</v>
      </c>
      <c r="U3557">
        <v>0.62609999999999999</v>
      </c>
      <c r="V3557">
        <v>15258.24</v>
      </c>
      <c r="W3557">
        <v>1691.75</v>
      </c>
      <c r="X3557">
        <v>102.86</v>
      </c>
    </row>
    <row r="3558" spans="1:24" x14ac:dyDescent="0.55000000000000004">
      <c r="A3558" s="5">
        <v>41547</v>
      </c>
      <c r="B3558">
        <v>0.06</v>
      </c>
      <c r="C3558">
        <v>0.02</v>
      </c>
      <c r="D3558">
        <v>0.04</v>
      </c>
      <c r="E3558">
        <v>0.1</v>
      </c>
      <c r="F3558">
        <v>0.33</v>
      </c>
      <c r="G3558">
        <v>0.63</v>
      </c>
      <c r="H3558">
        <v>1.39</v>
      </c>
      <c r="I3558">
        <v>2.02</v>
      </c>
      <c r="J3558">
        <v>2.64</v>
      </c>
      <c r="K3558">
        <v>3.41</v>
      </c>
      <c r="L3558">
        <v>3.69</v>
      </c>
      <c r="M3558">
        <v>-0.35</v>
      </c>
      <c r="N3558">
        <v>0.45</v>
      </c>
      <c r="O3558">
        <v>1.06</v>
      </c>
      <c r="P3558">
        <v>1.38</v>
      </c>
      <c r="Q3558">
        <v>0.17885000000000001</v>
      </c>
      <c r="R3558">
        <v>0.2165</v>
      </c>
      <c r="S3558">
        <v>0.24884999999999999</v>
      </c>
      <c r="T3558">
        <v>0.36849999999999999</v>
      </c>
      <c r="U3558">
        <v>0.62939999999999996</v>
      </c>
      <c r="V3558">
        <v>15129.67</v>
      </c>
      <c r="W3558">
        <v>1681.55</v>
      </c>
      <c r="X3558">
        <v>102.36</v>
      </c>
    </row>
    <row r="3559" spans="1:24" x14ac:dyDescent="0.55000000000000004">
      <c r="A3559" s="5">
        <v>41548</v>
      </c>
      <c r="B3559">
        <v>0.08</v>
      </c>
      <c r="C3559">
        <v>0.02</v>
      </c>
      <c r="D3559">
        <v>0.04</v>
      </c>
      <c r="E3559">
        <v>0.1</v>
      </c>
      <c r="F3559">
        <v>0.33</v>
      </c>
      <c r="G3559">
        <v>0.66</v>
      </c>
      <c r="H3559">
        <v>1.42</v>
      </c>
      <c r="I3559">
        <v>2.04</v>
      </c>
      <c r="J3559">
        <v>2.66</v>
      </c>
      <c r="K3559">
        <v>3.43</v>
      </c>
      <c r="L3559">
        <v>3.72</v>
      </c>
      <c r="M3559">
        <v>-0.35</v>
      </c>
      <c r="N3559">
        <v>0.46</v>
      </c>
      <c r="O3559">
        <v>1.08</v>
      </c>
      <c r="P3559">
        <v>1.39</v>
      </c>
      <c r="Q3559">
        <v>0.17799999999999999</v>
      </c>
      <c r="R3559">
        <v>0.216</v>
      </c>
      <c r="S3559">
        <v>0.24585000000000001</v>
      </c>
      <c r="T3559">
        <v>0.36749999999999999</v>
      </c>
      <c r="U3559">
        <v>0.62665000000000004</v>
      </c>
      <c r="V3559">
        <v>15191.7</v>
      </c>
      <c r="W3559">
        <v>1695</v>
      </c>
      <c r="X3559">
        <v>102.09</v>
      </c>
    </row>
    <row r="3560" spans="1:24" x14ac:dyDescent="0.55000000000000004">
      <c r="A3560" s="5">
        <v>41549</v>
      </c>
      <c r="B3560">
        <v>7.0000000000000007E-2</v>
      </c>
      <c r="C3560">
        <v>0.02</v>
      </c>
      <c r="D3560">
        <v>0.05</v>
      </c>
      <c r="E3560">
        <v>0.11</v>
      </c>
      <c r="F3560">
        <v>0.31</v>
      </c>
      <c r="G3560">
        <v>0.62</v>
      </c>
      <c r="H3560">
        <v>1.38</v>
      </c>
      <c r="I3560">
        <v>2.0099999999999998</v>
      </c>
      <c r="J3560">
        <v>2.63</v>
      </c>
      <c r="K3560">
        <v>3.41</v>
      </c>
      <c r="L3560">
        <v>3.7</v>
      </c>
      <c r="M3560">
        <v>-0.42</v>
      </c>
      <c r="N3560">
        <v>0.43</v>
      </c>
      <c r="O3560">
        <v>1.05</v>
      </c>
      <c r="P3560">
        <v>1.37</v>
      </c>
      <c r="Q3560">
        <v>0.17574999999999999</v>
      </c>
      <c r="R3560">
        <v>0.2145</v>
      </c>
      <c r="S3560">
        <v>0.24435000000000001</v>
      </c>
      <c r="T3560">
        <v>0.36675000000000002</v>
      </c>
      <c r="U3560">
        <v>0.62314999999999998</v>
      </c>
      <c r="V3560">
        <v>15133.14</v>
      </c>
      <c r="W3560">
        <v>1693.87</v>
      </c>
      <c r="X3560">
        <v>104.15</v>
      </c>
    </row>
    <row r="3561" spans="1:24" x14ac:dyDescent="0.55000000000000004">
      <c r="A3561" s="5">
        <v>41550</v>
      </c>
      <c r="B3561">
        <v>0.08</v>
      </c>
      <c r="C3561">
        <v>0.03</v>
      </c>
      <c r="D3561">
        <v>0.05</v>
      </c>
      <c r="E3561">
        <v>0.11</v>
      </c>
      <c r="F3561">
        <v>0.33</v>
      </c>
      <c r="G3561">
        <v>0.61</v>
      </c>
      <c r="H3561">
        <v>1.36</v>
      </c>
      <c r="I3561">
        <v>1.99</v>
      </c>
      <c r="J3561">
        <v>2.62</v>
      </c>
      <c r="K3561">
        <v>3.4</v>
      </c>
      <c r="L3561">
        <v>3.71</v>
      </c>
      <c r="M3561">
        <v>-0.41</v>
      </c>
      <c r="N3561">
        <v>0.43</v>
      </c>
      <c r="O3561">
        <v>1.06</v>
      </c>
      <c r="P3561">
        <v>1.38</v>
      </c>
      <c r="Q3561">
        <v>0.17430000000000001</v>
      </c>
      <c r="R3561">
        <v>0.21325</v>
      </c>
      <c r="S3561">
        <v>0.24285000000000001</v>
      </c>
      <c r="T3561">
        <v>0.36549999999999999</v>
      </c>
      <c r="U3561">
        <v>0.62265000000000004</v>
      </c>
      <c r="V3561">
        <v>14996.48</v>
      </c>
      <c r="W3561">
        <v>1678.66</v>
      </c>
      <c r="X3561">
        <v>103.29</v>
      </c>
    </row>
    <row r="3562" spans="1:24" x14ac:dyDescent="0.55000000000000004">
      <c r="A3562" s="5">
        <v>41551</v>
      </c>
      <c r="B3562">
        <v>0.08</v>
      </c>
      <c r="C3562">
        <v>0.03</v>
      </c>
      <c r="D3562">
        <v>0.04</v>
      </c>
      <c r="E3562">
        <v>0.11</v>
      </c>
      <c r="F3562">
        <v>0.33</v>
      </c>
      <c r="G3562">
        <v>0.66</v>
      </c>
      <c r="H3562">
        <v>1.41</v>
      </c>
      <c r="I3562">
        <v>2.0499999999999998</v>
      </c>
      <c r="J3562">
        <v>2.66</v>
      </c>
      <c r="K3562">
        <v>3.43</v>
      </c>
      <c r="L3562">
        <v>3.73</v>
      </c>
      <c r="M3562">
        <v>-0.38</v>
      </c>
      <c r="N3562">
        <v>0.46</v>
      </c>
      <c r="O3562">
        <v>1.08</v>
      </c>
      <c r="P3562">
        <v>1.4</v>
      </c>
      <c r="Q3562">
        <v>0.17330000000000001</v>
      </c>
      <c r="R3562">
        <v>0.21299999999999999</v>
      </c>
      <c r="S3562">
        <v>0.24285000000000001</v>
      </c>
      <c r="T3562">
        <v>0.36499999999999999</v>
      </c>
      <c r="U3562">
        <v>0.61860000000000004</v>
      </c>
      <c r="V3562">
        <v>15072.58</v>
      </c>
      <c r="W3562">
        <v>1690.5</v>
      </c>
      <c r="X3562">
        <v>103.83</v>
      </c>
    </row>
    <row r="3563" spans="1:24" x14ac:dyDescent="0.55000000000000004">
      <c r="A3563" s="5">
        <v>41554</v>
      </c>
      <c r="B3563">
        <v>0.08</v>
      </c>
      <c r="C3563">
        <v>0.03</v>
      </c>
      <c r="D3563">
        <v>0.06</v>
      </c>
      <c r="E3563">
        <v>0.12</v>
      </c>
      <c r="F3563">
        <v>0.37</v>
      </c>
      <c r="G3563">
        <v>0.66</v>
      </c>
      <c r="H3563">
        <v>1.41</v>
      </c>
      <c r="I3563">
        <v>2.0299999999999998</v>
      </c>
      <c r="J3563">
        <v>2.65</v>
      </c>
      <c r="K3563">
        <v>3.41</v>
      </c>
      <c r="L3563">
        <v>3.7</v>
      </c>
      <c r="M3563">
        <v>-0.38</v>
      </c>
      <c r="N3563">
        <v>0.45</v>
      </c>
      <c r="O3563">
        <v>1.06</v>
      </c>
      <c r="P3563">
        <v>1.37</v>
      </c>
      <c r="Q3563">
        <v>0.17380000000000001</v>
      </c>
      <c r="R3563">
        <v>0.214</v>
      </c>
      <c r="S3563">
        <v>0.24335000000000001</v>
      </c>
      <c r="T3563">
        <v>0.36575000000000002</v>
      </c>
      <c r="U3563">
        <v>0.62085000000000001</v>
      </c>
      <c r="V3563">
        <v>14936.24</v>
      </c>
      <c r="W3563">
        <v>1676.12</v>
      </c>
      <c r="X3563">
        <v>103.07</v>
      </c>
    </row>
    <row r="3564" spans="1:24" x14ac:dyDescent="0.55000000000000004">
      <c r="A3564" s="5">
        <v>41555</v>
      </c>
      <c r="B3564">
        <v>0.08</v>
      </c>
      <c r="C3564">
        <v>0.05</v>
      </c>
      <c r="D3564">
        <v>0.09</v>
      </c>
      <c r="E3564">
        <v>0.15</v>
      </c>
      <c r="F3564">
        <v>0.4</v>
      </c>
      <c r="G3564">
        <v>0.7</v>
      </c>
      <c r="H3564">
        <v>1.43</v>
      </c>
      <c r="I3564">
        <v>2.0499999999999998</v>
      </c>
      <c r="J3564">
        <v>2.66</v>
      </c>
      <c r="K3564">
        <v>3.41</v>
      </c>
      <c r="L3564">
        <v>3.7</v>
      </c>
      <c r="M3564">
        <v>-0.33</v>
      </c>
      <c r="N3564">
        <v>0.48</v>
      </c>
      <c r="O3564">
        <v>1.07</v>
      </c>
      <c r="P3564">
        <v>1.39</v>
      </c>
      <c r="Q3564">
        <v>0.17399999999999999</v>
      </c>
      <c r="R3564">
        <v>0.2155</v>
      </c>
      <c r="S3564">
        <v>0.24360000000000001</v>
      </c>
      <c r="T3564">
        <v>0.36614999999999998</v>
      </c>
      <c r="U3564">
        <v>0.62334999999999996</v>
      </c>
      <c r="V3564">
        <v>14776.53</v>
      </c>
      <c r="W3564">
        <v>1655.45</v>
      </c>
      <c r="X3564">
        <v>103.54</v>
      </c>
    </row>
    <row r="3565" spans="1:24" x14ac:dyDescent="0.55000000000000004">
      <c r="A3565" s="5">
        <v>41556</v>
      </c>
      <c r="B3565">
        <v>0.09</v>
      </c>
      <c r="C3565">
        <v>0.05</v>
      </c>
      <c r="D3565">
        <v>0.08</v>
      </c>
      <c r="E3565">
        <v>0.15</v>
      </c>
      <c r="F3565">
        <v>0.37</v>
      </c>
      <c r="G3565">
        <v>0.68</v>
      </c>
      <c r="H3565">
        <v>1.43</v>
      </c>
      <c r="I3565">
        <v>2.06</v>
      </c>
      <c r="J3565">
        <v>2.68</v>
      </c>
      <c r="K3565">
        <v>3.43</v>
      </c>
      <c r="L3565">
        <v>3.73</v>
      </c>
      <c r="M3565">
        <v>-0.35</v>
      </c>
      <c r="N3565">
        <v>0.47</v>
      </c>
      <c r="O3565">
        <v>1.07</v>
      </c>
      <c r="P3565">
        <v>1.4</v>
      </c>
      <c r="Q3565">
        <v>0.17724999999999999</v>
      </c>
      <c r="R3565">
        <v>0.21725</v>
      </c>
      <c r="S3565">
        <v>0.24560000000000001</v>
      </c>
      <c r="T3565">
        <v>0.36864999999999998</v>
      </c>
      <c r="U3565">
        <v>0.63109999999999999</v>
      </c>
      <c r="V3565">
        <v>14802.98</v>
      </c>
      <c r="W3565">
        <v>1656.4</v>
      </c>
      <c r="X3565">
        <v>101.63</v>
      </c>
    </row>
    <row r="3566" spans="1:24" x14ac:dyDescent="0.55000000000000004">
      <c r="A3566" s="5">
        <v>41557</v>
      </c>
      <c r="B3566">
        <v>0.09</v>
      </c>
      <c r="C3566">
        <v>0.05</v>
      </c>
      <c r="D3566">
        <v>7.0000000000000007E-2</v>
      </c>
      <c r="E3566">
        <v>0.14000000000000001</v>
      </c>
      <c r="F3566">
        <v>0.35</v>
      </c>
      <c r="G3566">
        <v>0.68</v>
      </c>
      <c r="H3566">
        <v>1.44</v>
      </c>
      <c r="I3566">
        <v>2.09</v>
      </c>
      <c r="J3566">
        <v>2.71</v>
      </c>
      <c r="K3566">
        <v>3.46</v>
      </c>
      <c r="L3566">
        <v>3.75</v>
      </c>
      <c r="M3566">
        <v>-0.37</v>
      </c>
      <c r="N3566">
        <v>0.5</v>
      </c>
      <c r="O3566">
        <v>1.1100000000000001</v>
      </c>
      <c r="P3566">
        <v>1.43</v>
      </c>
      <c r="Q3566">
        <v>0.17399999999999999</v>
      </c>
      <c r="R3566">
        <v>0.2145</v>
      </c>
      <c r="S3566">
        <v>0.24310000000000001</v>
      </c>
      <c r="T3566">
        <v>0.36614999999999998</v>
      </c>
      <c r="U3566">
        <v>0.62709999999999999</v>
      </c>
      <c r="V3566">
        <v>15126.07</v>
      </c>
      <c r="W3566">
        <v>1692.56</v>
      </c>
      <c r="X3566">
        <v>103.08</v>
      </c>
    </row>
    <row r="3567" spans="1:24" x14ac:dyDescent="0.55000000000000004">
      <c r="A3567" s="5">
        <v>41558</v>
      </c>
      <c r="B3567">
        <v>0.1</v>
      </c>
      <c r="C3567">
        <v>0.08</v>
      </c>
      <c r="D3567">
        <v>7.0000000000000007E-2</v>
      </c>
      <c r="E3567">
        <v>0.14000000000000001</v>
      </c>
      <c r="F3567">
        <v>0.35</v>
      </c>
      <c r="G3567">
        <v>0.66</v>
      </c>
      <c r="H3567">
        <v>1.42</v>
      </c>
      <c r="I3567">
        <v>2.0699999999999998</v>
      </c>
      <c r="J3567">
        <v>2.7</v>
      </c>
      <c r="K3567">
        <v>3.45</v>
      </c>
      <c r="L3567">
        <v>3.74</v>
      </c>
      <c r="M3567">
        <v>-0.37</v>
      </c>
      <c r="N3567">
        <v>0.5</v>
      </c>
      <c r="O3567">
        <v>1.1100000000000001</v>
      </c>
      <c r="P3567">
        <v>1.42</v>
      </c>
      <c r="Q3567">
        <v>0.17399999999999999</v>
      </c>
      <c r="R3567">
        <v>0.21525</v>
      </c>
      <c r="S3567">
        <v>0.24360000000000001</v>
      </c>
      <c r="T3567">
        <v>0.3634</v>
      </c>
      <c r="U3567">
        <v>0.62760000000000005</v>
      </c>
      <c r="V3567">
        <v>15237.11</v>
      </c>
      <c r="W3567">
        <v>1703.2</v>
      </c>
      <c r="X3567">
        <v>102.17</v>
      </c>
    </row>
    <row r="3568" spans="1:24" x14ac:dyDescent="0.55000000000000004">
      <c r="A3568" s="5">
        <v>41561</v>
      </c>
      <c r="B3568" t="e">
        <v>#N/A</v>
      </c>
      <c r="C3568" t="e">
        <v>#N/A</v>
      </c>
      <c r="D3568" t="e">
        <v>#N/A</v>
      </c>
      <c r="E3568" t="e">
        <v>#N/A</v>
      </c>
      <c r="F3568" t="e">
        <v>#N/A</v>
      </c>
      <c r="G3568" t="e">
        <v>#N/A</v>
      </c>
      <c r="H3568" t="e">
        <v>#N/A</v>
      </c>
      <c r="I3568" t="e">
        <v>#N/A</v>
      </c>
      <c r="J3568" t="e">
        <v>#N/A</v>
      </c>
      <c r="K3568" t="e">
        <v>#N/A</v>
      </c>
      <c r="L3568" t="e">
        <v>#N/A</v>
      </c>
      <c r="M3568" t="e">
        <v>#N/A</v>
      </c>
      <c r="N3568" t="e">
        <v>#N/A</v>
      </c>
      <c r="O3568" t="e">
        <v>#N/A</v>
      </c>
      <c r="P3568" t="e">
        <v>#N/A</v>
      </c>
      <c r="Q3568">
        <v>0.17549999999999999</v>
      </c>
      <c r="R3568">
        <v>0.21575</v>
      </c>
      <c r="S3568">
        <v>0.24579999999999999</v>
      </c>
      <c r="T3568">
        <v>0.3644</v>
      </c>
      <c r="U3568">
        <v>0.63160000000000005</v>
      </c>
      <c r="V3568">
        <v>15301.26</v>
      </c>
      <c r="W3568">
        <v>1710.14</v>
      </c>
      <c r="X3568">
        <v>102.46</v>
      </c>
    </row>
    <row r="3569" spans="1:24" x14ac:dyDescent="0.55000000000000004">
      <c r="A3569" s="5">
        <v>41562</v>
      </c>
      <c r="B3569">
        <v>0.1</v>
      </c>
      <c r="C3569">
        <v>0.14000000000000001</v>
      </c>
      <c r="D3569">
        <v>0.16</v>
      </c>
      <c r="E3569">
        <v>0.16</v>
      </c>
      <c r="F3569">
        <v>0.37</v>
      </c>
      <c r="G3569">
        <v>0.68</v>
      </c>
      <c r="H3569">
        <v>1.45</v>
      </c>
      <c r="I3569">
        <v>2.11</v>
      </c>
      <c r="J3569">
        <v>2.75</v>
      </c>
      <c r="K3569">
        <v>3.5</v>
      </c>
      <c r="L3569">
        <v>3.78</v>
      </c>
      <c r="M3569">
        <v>-0.34</v>
      </c>
      <c r="N3569">
        <v>0.54</v>
      </c>
      <c r="O3569">
        <v>1.1599999999999999</v>
      </c>
      <c r="P3569">
        <v>1.47</v>
      </c>
      <c r="Q3569">
        <v>0.17374999999999999</v>
      </c>
      <c r="R3569">
        <v>0.21375</v>
      </c>
      <c r="S3569">
        <v>0.24354999999999999</v>
      </c>
      <c r="T3569">
        <v>0.3634</v>
      </c>
      <c r="U3569">
        <v>0.62909999999999999</v>
      </c>
      <c r="V3569">
        <v>15168.01</v>
      </c>
      <c r="W3569">
        <v>1698.06</v>
      </c>
      <c r="X3569">
        <v>101.15</v>
      </c>
    </row>
    <row r="3570" spans="1:24" x14ac:dyDescent="0.55000000000000004">
      <c r="A3570" s="5">
        <v>41563</v>
      </c>
      <c r="B3570">
        <v>0.11</v>
      </c>
      <c r="C3570">
        <v>0.1</v>
      </c>
      <c r="D3570">
        <v>0.11</v>
      </c>
      <c r="E3570">
        <v>0.15</v>
      </c>
      <c r="F3570">
        <v>0.34</v>
      </c>
      <c r="G3570">
        <v>0.64</v>
      </c>
      <c r="H3570">
        <v>1.41</v>
      </c>
      <c r="I3570">
        <v>2.06</v>
      </c>
      <c r="J3570">
        <v>2.69</v>
      </c>
      <c r="K3570">
        <v>3.43</v>
      </c>
      <c r="L3570">
        <v>3.72</v>
      </c>
      <c r="M3570">
        <v>-0.38</v>
      </c>
      <c r="N3570">
        <v>0.5</v>
      </c>
      <c r="O3570">
        <v>1.1200000000000001</v>
      </c>
      <c r="P3570">
        <v>1.43</v>
      </c>
      <c r="Q3570">
        <v>0.17549999999999999</v>
      </c>
      <c r="R3570">
        <v>0.21625</v>
      </c>
      <c r="S3570">
        <v>0.24604999999999999</v>
      </c>
      <c r="T3570">
        <v>0.3644</v>
      </c>
      <c r="U3570">
        <v>0.62960000000000005</v>
      </c>
      <c r="V3570">
        <v>15373.83</v>
      </c>
      <c r="W3570">
        <v>1721.54</v>
      </c>
      <c r="X3570">
        <v>102.34</v>
      </c>
    </row>
    <row r="3571" spans="1:24" x14ac:dyDescent="0.55000000000000004">
      <c r="A3571" s="5">
        <v>41564</v>
      </c>
      <c r="B3571">
        <v>0.1</v>
      </c>
      <c r="C3571">
        <v>0.05</v>
      </c>
      <c r="D3571">
        <v>0.08</v>
      </c>
      <c r="E3571">
        <v>0.13</v>
      </c>
      <c r="F3571">
        <v>0.33</v>
      </c>
      <c r="G3571">
        <v>0.61</v>
      </c>
      <c r="H3571">
        <v>1.35</v>
      </c>
      <c r="I3571">
        <v>1.98</v>
      </c>
      <c r="J3571">
        <v>2.61</v>
      </c>
      <c r="K3571">
        <v>3.36</v>
      </c>
      <c r="L3571">
        <v>3.66</v>
      </c>
      <c r="M3571">
        <v>-0.42</v>
      </c>
      <c r="N3571">
        <v>0.45</v>
      </c>
      <c r="O3571">
        <v>1.07</v>
      </c>
      <c r="P3571">
        <v>1.4</v>
      </c>
      <c r="Q3571">
        <v>0.17249999999999999</v>
      </c>
      <c r="R3571">
        <v>0.21249999999999999</v>
      </c>
      <c r="S3571">
        <v>0.24204999999999999</v>
      </c>
      <c r="T3571">
        <v>0.3594</v>
      </c>
      <c r="U3571">
        <v>0.62009999999999998</v>
      </c>
      <c r="V3571">
        <v>15371.65</v>
      </c>
      <c r="W3571">
        <v>1733.15</v>
      </c>
      <c r="X3571">
        <v>100.72</v>
      </c>
    </row>
    <row r="3572" spans="1:24" x14ac:dyDescent="0.55000000000000004">
      <c r="A3572" s="5">
        <v>41565</v>
      </c>
      <c r="B3572">
        <v>0.1</v>
      </c>
      <c r="C3572">
        <v>0.04</v>
      </c>
      <c r="D3572">
        <v>0.08</v>
      </c>
      <c r="E3572">
        <v>0.12</v>
      </c>
      <c r="F3572">
        <v>0.33</v>
      </c>
      <c r="G3572">
        <v>0.62</v>
      </c>
      <c r="H3572">
        <v>1.35</v>
      </c>
      <c r="I3572">
        <v>1.98</v>
      </c>
      <c r="J3572">
        <v>2.6</v>
      </c>
      <c r="K3572">
        <v>3.36</v>
      </c>
      <c r="L3572">
        <v>3.65</v>
      </c>
      <c r="M3572">
        <v>-0.43</v>
      </c>
      <c r="N3572">
        <v>0.42</v>
      </c>
      <c r="O3572">
        <v>1.05</v>
      </c>
      <c r="P3572">
        <v>1.37</v>
      </c>
      <c r="Q3572">
        <v>0.17199999999999999</v>
      </c>
      <c r="R3572">
        <v>0.21074999999999999</v>
      </c>
      <c r="S3572">
        <v>0.24055000000000001</v>
      </c>
      <c r="T3572">
        <v>0.3599</v>
      </c>
      <c r="U3572">
        <v>0.61409999999999998</v>
      </c>
      <c r="V3572">
        <v>15399.65</v>
      </c>
      <c r="W3572">
        <v>1744.5</v>
      </c>
      <c r="X3572">
        <v>100.87</v>
      </c>
    </row>
    <row r="3573" spans="1:24" x14ac:dyDescent="0.55000000000000004">
      <c r="A3573" s="5">
        <v>41568</v>
      </c>
      <c r="B3573">
        <v>0.09</v>
      </c>
      <c r="C3573">
        <v>0.04</v>
      </c>
      <c r="D3573">
        <v>7.0000000000000007E-2</v>
      </c>
      <c r="E3573">
        <v>0.11</v>
      </c>
      <c r="F3573">
        <v>0.33</v>
      </c>
      <c r="G3573">
        <v>0.63</v>
      </c>
      <c r="H3573">
        <v>1.38</v>
      </c>
      <c r="I3573">
        <v>2.0099999999999998</v>
      </c>
      <c r="J3573">
        <v>2.63</v>
      </c>
      <c r="K3573">
        <v>3.39</v>
      </c>
      <c r="L3573">
        <v>3.68</v>
      </c>
      <c r="M3573">
        <v>-0.41</v>
      </c>
      <c r="N3573">
        <v>0.44</v>
      </c>
      <c r="O3573">
        <v>1.07</v>
      </c>
      <c r="P3573">
        <v>1.39</v>
      </c>
      <c r="Q3573">
        <v>0.17</v>
      </c>
      <c r="R3573">
        <v>0.21</v>
      </c>
      <c r="S3573">
        <v>0.23860000000000001</v>
      </c>
      <c r="T3573">
        <v>0.3584</v>
      </c>
      <c r="U3573">
        <v>0.61309999999999998</v>
      </c>
      <c r="V3573">
        <v>15392.2</v>
      </c>
      <c r="W3573">
        <v>1744.66</v>
      </c>
      <c r="X3573">
        <v>99.28</v>
      </c>
    </row>
    <row r="3574" spans="1:24" x14ac:dyDescent="0.55000000000000004">
      <c r="A3574" s="5">
        <v>41569</v>
      </c>
      <c r="B3574">
        <v>0.08</v>
      </c>
      <c r="C3574">
        <v>0.04</v>
      </c>
      <c r="D3574">
        <v>7.0000000000000007E-2</v>
      </c>
      <c r="E3574">
        <v>0.1</v>
      </c>
      <c r="F3574">
        <v>0.31</v>
      </c>
      <c r="G3574">
        <v>0.59</v>
      </c>
      <c r="H3574">
        <v>1.3</v>
      </c>
      <c r="I3574">
        <v>1.92</v>
      </c>
      <c r="J3574">
        <v>2.54</v>
      </c>
      <c r="K3574">
        <v>3.31</v>
      </c>
      <c r="L3574">
        <v>3.61</v>
      </c>
      <c r="M3574">
        <v>-0.46</v>
      </c>
      <c r="N3574">
        <v>0.37</v>
      </c>
      <c r="O3574">
        <v>1</v>
      </c>
      <c r="P3574">
        <v>1.34</v>
      </c>
      <c r="Q3574">
        <v>0.17</v>
      </c>
      <c r="R3574">
        <v>0.20974999999999999</v>
      </c>
      <c r="S3574">
        <v>0.23835000000000001</v>
      </c>
      <c r="T3574">
        <v>0.3584</v>
      </c>
      <c r="U3574">
        <v>0.61260000000000003</v>
      </c>
      <c r="V3574">
        <v>15467.66</v>
      </c>
      <c r="W3574">
        <v>1754.67</v>
      </c>
      <c r="X3574">
        <v>97.63</v>
      </c>
    </row>
    <row r="3575" spans="1:24" x14ac:dyDescent="0.55000000000000004">
      <c r="A3575" s="5">
        <v>41570</v>
      </c>
      <c r="B3575">
        <v>0.08</v>
      </c>
      <c r="C3575">
        <v>0.04</v>
      </c>
      <c r="D3575">
        <v>7.0000000000000007E-2</v>
      </c>
      <c r="E3575">
        <v>0.11</v>
      </c>
      <c r="F3575">
        <v>0.31</v>
      </c>
      <c r="G3575">
        <v>0.6</v>
      </c>
      <c r="H3575">
        <v>1.3</v>
      </c>
      <c r="I3575">
        <v>1.9</v>
      </c>
      <c r="J3575">
        <v>2.5099999999999998</v>
      </c>
      <c r="K3575">
        <v>3.29</v>
      </c>
      <c r="L3575">
        <v>3.59</v>
      </c>
      <c r="M3575">
        <v>-0.46</v>
      </c>
      <c r="N3575">
        <v>0.36</v>
      </c>
      <c r="O3575">
        <v>1</v>
      </c>
      <c r="P3575">
        <v>1.33</v>
      </c>
      <c r="Q3575">
        <v>0.17019999999999999</v>
      </c>
      <c r="R3575">
        <v>0.20974999999999999</v>
      </c>
      <c r="S3575">
        <v>0.23835000000000001</v>
      </c>
      <c r="T3575">
        <v>0.35570000000000002</v>
      </c>
      <c r="U3575">
        <v>0.60860000000000003</v>
      </c>
      <c r="V3575">
        <v>15413.33</v>
      </c>
      <c r="W3575">
        <v>1746.38</v>
      </c>
      <c r="X3575">
        <v>96.9</v>
      </c>
    </row>
    <row r="3576" spans="1:24" x14ac:dyDescent="0.55000000000000004">
      <c r="A3576" s="5">
        <v>41571</v>
      </c>
      <c r="B3576">
        <v>0.08</v>
      </c>
      <c r="C3576">
        <v>0.03</v>
      </c>
      <c r="D3576">
        <v>7.0000000000000007E-2</v>
      </c>
      <c r="E3576">
        <v>0.12</v>
      </c>
      <c r="F3576">
        <v>0.33</v>
      </c>
      <c r="G3576">
        <v>0.59</v>
      </c>
      <c r="H3576">
        <v>1.32</v>
      </c>
      <c r="I3576">
        <v>1.92</v>
      </c>
      <c r="J3576">
        <v>2.5299999999999998</v>
      </c>
      <c r="K3576">
        <v>3.3</v>
      </c>
      <c r="L3576">
        <v>3.61</v>
      </c>
      <c r="M3576">
        <v>-0.45</v>
      </c>
      <c r="N3576">
        <v>0.36</v>
      </c>
      <c r="O3576">
        <v>1</v>
      </c>
      <c r="P3576">
        <v>1.33</v>
      </c>
      <c r="Q3576">
        <v>0.17100000000000001</v>
      </c>
      <c r="R3576">
        <v>0.20960000000000001</v>
      </c>
      <c r="S3576">
        <v>0.23810000000000001</v>
      </c>
      <c r="T3576">
        <v>0.35620000000000002</v>
      </c>
      <c r="U3576">
        <v>0.60660000000000003</v>
      </c>
      <c r="V3576">
        <v>15509.21</v>
      </c>
      <c r="W3576">
        <v>1752.07</v>
      </c>
      <c r="X3576">
        <v>96.65</v>
      </c>
    </row>
    <row r="3577" spans="1:24" x14ac:dyDescent="0.55000000000000004">
      <c r="A3577" s="5">
        <v>41572</v>
      </c>
      <c r="B3577">
        <v>0.08</v>
      </c>
      <c r="C3577">
        <v>0.04</v>
      </c>
      <c r="D3577">
        <v>0.08</v>
      </c>
      <c r="E3577">
        <v>0.11</v>
      </c>
      <c r="F3577">
        <v>0.32</v>
      </c>
      <c r="G3577">
        <v>0.59</v>
      </c>
      <c r="H3577">
        <v>1.3</v>
      </c>
      <c r="I3577">
        <v>1.9</v>
      </c>
      <c r="J3577">
        <v>2.5299999999999998</v>
      </c>
      <c r="K3577">
        <v>3.3</v>
      </c>
      <c r="L3577">
        <v>3.6</v>
      </c>
      <c r="M3577">
        <v>-0.47</v>
      </c>
      <c r="N3577">
        <v>0.34</v>
      </c>
      <c r="O3577">
        <v>0.97</v>
      </c>
      <c r="P3577">
        <v>1.3</v>
      </c>
      <c r="Q3577">
        <v>0.1686</v>
      </c>
      <c r="R3577">
        <v>0.20899999999999999</v>
      </c>
      <c r="S3577">
        <v>0.23685</v>
      </c>
      <c r="T3577">
        <v>0.35389999999999999</v>
      </c>
      <c r="U3577">
        <v>0.60570000000000002</v>
      </c>
      <c r="V3577">
        <v>15570.28</v>
      </c>
      <c r="W3577">
        <v>1759.77</v>
      </c>
      <c r="X3577">
        <v>97.4</v>
      </c>
    </row>
    <row r="3578" spans="1:24" x14ac:dyDescent="0.55000000000000004">
      <c r="A3578" s="5">
        <v>41575</v>
      </c>
      <c r="B3578">
        <v>0.08</v>
      </c>
      <c r="C3578">
        <v>0.04</v>
      </c>
      <c r="D3578">
        <v>0.08</v>
      </c>
      <c r="E3578">
        <v>0.11</v>
      </c>
      <c r="F3578">
        <v>0.32</v>
      </c>
      <c r="G3578">
        <v>0.59</v>
      </c>
      <c r="H3578">
        <v>1.31</v>
      </c>
      <c r="I3578">
        <v>1.91</v>
      </c>
      <c r="J3578">
        <v>2.54</v>
      </c>
      <c r="K3578">
        <v>3.31</v>
      </c>
      <c r="L3578">
        <v>3.61</v>
      </c>
      <c r="M3578">
        <v>-0.48</v>
      </c>
      <c r="N3578">
        <v>0.35</v>
      </c>
      <c r="O3578">
        <v>0.98</v>
      </c>
      <c r="P3578">
        <v>1.3</v>
      </c>
      <c r="Q3578">
        <v>0.1681</v>
      </c>
      <c r="R3578">
        <v>0.20835000000000001</v>
      </c>
      <c r="S3578">
        <v>0.23585</v>
      </c>
      <c r="T3578">
        <v>0.3538</v>
      </c>
      <c r="U3578">
        <v>0.60560000000000003</v>
      </c>
      <c r="V3578">
        <v>15568.93</v>
      </c>
      <c r="W3578">
        <v>1762.11</v>
      </c>
      <c r="X3578">
        <v>98.74</v>
      </c>
    </row>
    <row r="3579" spans="1:24" x14ac:dyDescent="0.55000000000000004">
      <c r="A3579" s="5">
        <v>41576</v>
      </c>
      <c r="B3579">
        <v>0.08</v>
      </c>
      <c r="C3579">
        <v>0.04</v>
      </c>
      <c r="D3579">
        <v>0.08</v>
      </c>
      <c r="E3579">
        <v>0.11</v>
      </c>
      <c r="F3579">
        <v>0.31</v>
      </c>
      <c r="G3579">
        <v>0.59</v>
      </c>
      <c r="H3579">
        <v>1.29</v>
      </c>
      <c r="I3579">
        <v>1.9</v>
      </c>
      <c r="J3579">
        <v>2.5299999999999998</v>
      </c>
      <c r="K3579">
        <v>3.31</v>
      </c>
      <c r="L3579">
        <v>3.62</v>
      </c>
      <c r="M3579">
        <v>-0.47</v>
      </c>
      <c r="N3579">
        <v>0.35</v>
      </c>
      <c r="O3579">
        <v>0.99</v>
      </c>
      <c r="P3579">
        <v>1.32</v>
      </c>
      <c r="Q3579">
        <v>0.16800000000000001</v>
      </c>
      <c r="R3579">
        <v>0.20924999999999999</v>
      </c>
      <c r="S3579">
        <v>0.23744999999999999</v>
      </c>
      <c r="T3579">
        <v>0.35539999999999999</v>
      </c>
      <c r="U3579">
        <v>0.60509999999999997</v>
      </c>
      <c r="V3579">
        <v>15680.35</v>
      </c>
      <c r="W3579">
        <v>1771.95</v>
      </c>
      <c r="X3579">
        <v>98.29</v>
      </c>
    </row>
    <row r="3580" spans="1:24" x14ac:dyDescent="0.55000000000000004">
      <c r="A3580" s="5">
        <v>41577</v>
      </c>
      <c r="B3580">
        <v>0.08</v>
      </c>
      <c r="C3580">
        <v>0.04</v>
      </c>
      <c r="D3580">
        <v>0.09</v>
      </c>
      <c r="E3580">
        <v>0.11</v>
      </c>
      <c r="F3580">
        <v>0.33</v>
      </c>
      <c r="G3580">
        <v>0.57999999999999996</v>
      </c>
      <c r="H3580">
        <v>1.3</v>
      </c>
      <c r="I3580">
        <v>1.93</v>
      </c>
      <c r="J3580">
        <v>2.5499999999999998</v>
      </c>
      <c r="K3580">
        <v>3.33</v>
      </c>
      <c r="L3580">
        <v>3.63</v>
      </c>
      <c r="M3580">
        <v>-0.47</v>
      </c>
      <c r="N3580">
        <v>0.37</v>
      </c>
      <c r="O3580">
        <v>1</v>
      </c>
      <c r="P3580">
        <v>1.33</v>
      </c>
      <c r="Q3580">
        <v>0.16800000000000001</v>
      </c>
      <c r="R3580">
        <v>0.2114</v>
      </c>
      <c r="S3580">
        <v>0.2419</v>
      </c>
      <c r="T3580">
        <v>0.35489999999999999</v>
      </c>
      <c r="U3580">
        <v>0.60360000000000003</v>
      </c>
      <c r="V3580">
        <v>15618.76</v>
      </c>
      <c r="W3580">
        <v>1763.31</v>
      </c>
      <c r="X3580">
        <v>96.81</v>
      </c>
    </row>
    <row r="3581" spans="1:24" x14ac:dyDescent="0.55000000000000004">
      <c r="A3581" s="5">
        <v>41578</v>
      </c>
      <c r="B3581">
        <v>7.0000000000000007E-2</v>
      </c>
      <c r="C3581">
        <v>0.04</v>
      </c>
      <c r="D3581">
        <v>0.08</v>
      </c>
      <c r="E3581">
        <v>0.1</v>
      </c>
      <c r="F3581">
        <v>0.31</v>
      </c>
      <c r="G3581">
        <v>0.56999999999999995</v>
      </c>
      <c r="H3581">
        <v>1.31</v>
      </c>
      <c r="I3581">
        <v>1.95</v>
      </c>
      <c r="J3581">
        <v>2.57</v>
      </c>
      <c r="K3581">
        <v>3.33</v>
      </c>
      <c r="L3581">
        <v>3.63</v>
      </c>
      <c r="M3581">
        <v>-0.43</v>
      </c>
      <c r="N3581">
        <v>0.4</v>
      </c>
      <c r="O3581">
        <v>1.03</v>
      </c>
      <c r="P3581">
        <v>1.34</v>
      </c>
      <c r="Q3581">
        <v>0.16800000000000001</v>
      </c>
      <c r="R3581">
        <v>0.21160000000000001</v>
      </c>
      <c r="S3581">
        <v>0.24199999999999999</v>
      </c>
      <c r="T3581">
        <v>0.35489999999999999</v>
      </c>
      <c r="U3581">
        <v>0.60260000000000002</v>
      </c>
      <c r="V3581">
        <v>15545.75</v>
      </c>
      <c r="W3581">
        <v>1756.54</v>
      </c>
      <c r="X3581">
        <v>96.29</v>
      </c>
    </row>
    <row r="3582" spans="1:24" x14ac:dyDescent="0.55000000000000004">
      <c r="A3582" s="5">
        <v>41579</v>
      </c>
      <c r="B3582">
        <v>0.08</v>
      </c>
      <c r="C3582">
        <v>0.04</v>
      </c>
      <c r="D3582">
        <v>0.08</v>
      </c>
      <c r="E3582">
        <v>0.1</v>
      </c>
      <c r="F3582">
        <v>0.33</v>
      </c>
      <c r="G3582">
        <v>0.61</v>
      </c>
      <c r="H3582">
        <v>1.37</v>
      </c>
      <c r="I3582">
        <v>2.0299999999999998</v>
      </c>
      <c r="J3582">
        <v>2.65</v>
      </c>
      <c r="K3582">
        <v>3.4</v>
      </c>
      <c r="L3582">
        <v>3.69</v>
      </c>
      <c r="M3582">
        <v>-0.33</v>
      </c>
      <c r="N3582">
        <v>0.5</v>
      </c>
      <c r="O3582">
        <v>1.1100000000000001</v>
      </c>
      <c r="P3582">
        <v>1.41</v>
      </c>
      <c r="Q3582">
        <v>0.16850000000000001</v>
      </c>
      <c r="R3582">
        <v>0.2099</v>
      </c>
      <c r="S3582">
        <v>0.23774999999999999</v>
      </c>
      <c r="T3582">
        <v>0.35349999999999998</v>
      </c>
      <c r="U3582">
        <v>0.60160000000000002</v>
      </c>
      <c r="V3582">
        <v>15615.55</v>
      </c>
      <c r="W3582">
        <v>1761.64</v>
      </c>
      <c r="X3582">
        <v>94.56</v>
      </c>
    </row>
    <row r="3583" spans="1:24" x14ac:dyDescent="0.55000000000000004">
      <c r="A3583" s="5">
        <v>41582</v>
      </c>
      <c r="B3583">
        <v>0.08</v>
      </c>
      <c r="C3583">
        <v>0.05</v>
      </c>
      <c r="D3583">
        <v>0.09</v>
      </c>
      <c r="E3583">
        <v>0.09</v>
      </c>
      <c r="F3583">
        <v>0.32</v>
      </c>
      <c r="G3583">
        <v>0.6</v>
      </c>
      <c r="H3583">
        <v>1.36</v>
      </c>
      <c r="I3583">
        <v>2.0099999999999998</v>
      </c>
      <c r="J3583">
        <v>2.63</v>
      </c>
      <c r="K3583">
        <v>3.4</v>
      </c>
      <c r="L3583">
        <v>3.7</v>
      </c>
      <c r="M3583">
        <v>-0.35</v>
      </c>
      <c r="N3583">
        <v>0.5</v>
      </c>
      <c r="O3583">
        <v>1.1200000000000001</v>
      </c>
      <c r="P3583">
        <v>1.42</v>
      </c>
      <c r="Q3583">
        <v>0.16850000000000001</v>
      </c>
      <c r="R3583">
        <v>0.20974999999999999</v>
      </c>
      <c r="S3583">
        <v>0.23810000000000001</v>
      </c>
      <c r="T3583">
        <v>0.35275000000000001</v>
      </c>
      <c r="U3583">
        <v>0.59709999999999996</v>
      </c>
      <c r="V3583">
        <v>15639.12</v>
      </c>
      <c r="W3583">
        <v>1767.93</v>
      </c>
      <c r="X3583">
        <v>94.58</v>
      </c>
    </row>
    <row r="3584" spans="1:24" x14ac:dyDescent="0.55000000000000004">
      <c r="A3584" s="5">
        <v>41583</v>
      </c>
      <c r="B3584">
        <v>0.08</v>
      </c>
      <c r="C3584">
        <v>0.05</v>
      </c>
      <c r="D3584">
        <v>0.08</v>
      </c>
      <c r="E3584">
        <v>0.1</v>
      </c>
      <c r="F3584">
        <v>0.32</v>
      </c>
      <c r="G3584">
        <v>0.6</v>
      </c>
      <c r="H3584">
        <v>1.39</v>
      </c>
      <c r="I3584">
        <v>2.06</v>
      </c>
      <c r="J3584">
        <v>2.69</v>
      </c>
      <c r="K3584">
        <v>3.46</v>
      </c>
      <c r="L3584">
        <v>3.76</v>
      </c>
      <c r="M3584">
        <v>-0.33</v>
      </c>
      <c r="N3584">
        <v>0.55000000000000004</v>
      </c>
      <c r="O3584">
        <v>1.18</v>
      </c>
      <c r="P3584">
        <v>1.48</v>
      </c>
      <c r="Q3584">
        <v>0.16850000000000001</v>
      </c>
      <c r="R3584">
        <v>0.20885000000000001</v>
      </c>
      <c r="S3584">
        <v>0.23769999999999999</v>
      </c>
      <c r="T3584">
        <v>0.35160000000000002</v>
      </c>
      <c r="U3584">
        <v>0.59609999999999996</v>
      </c>
      <c r="V3584">
        <v>15618.22</v>
      </c>
      <c r="W3584">
        <v>1762.97</v>
      </c>
      <c r="X3584">
        <v>93.4</v>
      </c>
    </row>
    <row r="3585" spans="1:24" x14ac:dyDescent="0.55000000000000004">
      <c r="A3585" s="5">
        <v>41584</v>
      </c>
      <c r="B3585">
        <v>0.08</v>
      </c>
      <c r="C3585">
        <v>0.05</v>
      </c>
      <c r="D3585">
        <v>0.09</v>
      </c>
      <c r="E3585">
        <v>0.11</v>
      </c>
      <c r="F3585">
        <v>0.3</v>
      </c>
      <c r="G3585">
        <v>0.57999999999999996</v>
      </c>
      <c r="H3585">
        <v>1.34</v>
      </c>
      <c r="I3585">
        <v>2.02</v>
      </c>
      <c r="J3585">
        <v>2.67</v>
      </c>
      <c r="K3585">
        <v>3.46</v>
      </c>
      <c r="L3585">
        <v>3.77</v>
      </c>
      <c r="M3585">
        <v>-0.43</v>
      </c>
      <c r="N3585">
        <v>0.48</v>
      </c>
      <c r="O3585">
        <v>1.1299999999999999</v>
      </c>
      <c r="P3585">
        <v>1.46</v>
      </c>
      <c r="Q3585">
        <v>0.16850000000000001</v>
      </c>
      <c r="R3585">
        <v>0.20895</v>
      </c>
      <c r="S3585">
        <v>0.23865</v>
      </c>
      <c r="T3585">
        <v>0.35375000000000001</v>
      </c>
      <c r="U3585">
        <v>0.59750000000000003</v>
      </c>
      <c r="V3585">
        <v>15746.88</v>
      </c>
      <c r="W3585">
        <v>1770.49</v>
      </c>
      <c r="X3585">
        <v>94.74</v>
      </c>
    </row>
    <row r="3586" spans="1:24" x14ac:dyDescent="0.55000000000000004">
      <c r="A3586" s="5">
        <v>41585</v>
      </c>
      <c r="B3586">
        <v>0.08</v>
      </c>
      <c r="C3586">
        <v>0.05</v>
      </c>
      <c r="D3586">
        <v>0.09</v>
      </c>
      <c r="E3586">
        <v>0.11</v>
      </c>
      <c r="F3586">
        <v>0.28999999999999998</v>
      </c>
      <c r="G3586">
        <v>0.55000000000000004</v>
      </c>
      <c r="H3586">
        <v>1.31</v>
      </c>
      <c r="I3586">
        <v>1.98</v>
      </c>
      <c r="J3586">
        <v>2.63</v>
      </c>
      <c r="K3586">
        <v>3.41</v>
      </c>
      <c r="L3586">
        <v>3.71</v>
      </c>
      <c r="M3586">
        <v>-0.45</v>
      </c>
      <c r="N3586">
        <v>0.46</v>
      </c>
      <c r="O3586">
        <v>1.1100000000000001</v>
      </c>
      <c r="P3586">
        <v>1.43</v>
      </c>
      <c r="Q3586">
        <v>0.16750000000000001</v>
      </c>
      <c r="R3586">
        <v>0.20795</v>
      </c>
      <c r="S3586">
        <v>0.2389</v>
      </c>
      <c r="T3586">
        <v>0.35425000000000001</v>
      </c>
      <c r="U3586">
        <v>0.59699999999999998</v>
      </c>
      <c r="V3586">
        <v>15593.98</v>
      </c>
      <c r="W3586">
        <v>1747.15</v>
      </c>
      <c r="X3586">
        <v>94.25</v>
      </c>
    </row>
    <row r="3587" spans="1:24" x14ac:dyDescent="0.55000000000000004">
      <c r="A3587" s="5">
        <v>41586</v>
      </c>
      <c r="B3587">
        <v>0.08</v>
      </c>
      <c r="C3587">
        <v>0.06</v>
      </c>
      <c r="D3587">
        <v>0.09</v>
      </c>
      <c r="E3587">
        <v>0.12</v>
      </c>
      <c r="F3587">
        <v>0.32</v>
      </c>
      <c r="G3587">
        <v>0.62</v>
      </c>
      <c r="H3587">
        <v>1.42</v>
      </c>
      <c r="I3587">
        <v>2.12</v>
      </c>
      <c r="J3587">
        <v>2.77</v>
      </c>
      <c r="K3587">
        <v>3.55</v>
      </c>
      <c r="L3587">
        <v>3.84</v>
      </c>
      <c r="M3587">
        <v>-0.35</v>
      </c>
      <c r="N3587">
        <v>0.59</v>
      </c>
      <c r="O3587">
        <v>1.24</v>
      </c>
      <c r="P3587">
        <v>1.54</v>
      </c>
      <c r="Q3587">
        <v>0.16850000000000001</v>
      </c>
      <c r="R3587">
        <v>0.20774999999999999</v>
      </c>
      <c r="S3587">
        <v>0.2394</v>
      </c>
      <c r="T3587">
        <v>0.35449999999999998</v>
      </c>
      <c r="U3587">
        <v>0.59475</v>
      </c>
      <c r="V3587">
        <v>15761.78</v>
      </c>
      <c r="W3587">
        <v>1770.61</v>
      </c>
      <c r="X3587">
        <v>94.56</v>
      </c>
    </row>
    <row r="3588" spans="1:24" x14ac:dyDescent="0.55000000000000004">
      <c r="A3588" s="5">
        <v>41589</v>
      </c>
      <c r="B3588" t="e">
        <v>#N/A</v>
      </c>
      <c r="C3588" t="e">
        <v>#N/A</v>
      </c>
      <c r="D3588" t="e">
        <v>#N/A</v>
      </c>
      <c r="E3588" t="e">
        <v>#N/A</v>
      </c>
      <c r="F3588" t="e">
        <v>#N/A</v>
      </c>
      <c r="G3588" t="e">
        <v>#N/A</v>
      </c>
      <c r="H3588" t="e">
        <v>#N/A</v>
      </c>
      <c r="I3588" t="e">
        <v>#N/A</v>
      </c>
      <c r="J3588" t="e">
        <v>#N/A</v>
      </c>
      <c r="K3588" t="e">
        <v>#N/A</v>
      </c>
      <c r="L3588" t="e">
        <v>#N/A</v>
      </c>
      <c r="M3588" t="e">
        <v>#N/A</v>
      </c>
      <c r="N3588" t="e">
        <v>#N/A</v>
      </c>
      <c r="O3588" t="e">
        <v>#N/A</v>
      </c>
      <c r="P3588" t="e">
        <v>#N/A</v>
      </c>
      <c r="Q3588">
        <v>0.16850000000000001</v>
      </c>
      <c r="R3588">
        <v>0.20730000000000001</v>
      </c>
      <c r="S3588">
        <v>0.23924999999999999</v>
      </c>
      <c r="T3588">
        <v>0.35460000000000003</v>
      </c>
      <c r="U3588">
        <v>0.59499999999999997</v>
      </c>
      <c r="V3588">
        <v>15783.1</v>
      </c>
      <c r="W3588">
        <v>1771.89</v>
      </c>
      <c r="X3588">
        <v>95.13</v>
      </c>
    </row>
    <row r="3589" spans="1:24" x14ac:dyDescent="0.55000000000000004">
      <c r="A3589" s="5">
        <v>41590</v>
      </c>
      <c r="B3589">
        <v>0.08</v>
      </c>
      <c r="C3589">
        <v>0.08</v>
      </c>
      <c r="D3589">
        <v>0.1</v>
      </c>
      <c r="E3589">
        <v>0.13</v>
      </c>
      <c r="F3589">
        <v>0.34</v>
      </c>
      <c r="G3589">
        <v>0.65</v>
      </c>
      <c r="H3589">
        <v>1.47</v>
      </c>
      <c r="I3589">
        <v>2.16</v>
      </c>
      <c r="J3589">
        <v>2.8</v>
      </c>
      <c r="K3589">
        <v>3.57</v>
      </c>
      <c r="L3589">
        <v>3.86</v>
      </c>
      <c r="M3589">
        <v>-0.32</v>
      </c>
      <c r="N3589">
        <v>0.62</v>
      </c>
      <c r="O3589">
        <v>1.25</v>
      </c>
      <c r="P3589">
        <v>1.55</v>
      </c>
      <c r="Q3589">
        <v>0.16850000000000001</v>
      </c>
      <c r="R3589">
        <v>0.20755000000000001</v>
      </c>
      <c r="S3589">
        <v>0.23924999999999999</v>
      </c>
      <c r="T3589">
        <v>0.35485</v>
      </c>
      <c r="U3589">
        <v>0.59050000000000002</v>
      </c>
      <c r="V3589">
        <v>15750.67</v>
      </c>
      <c r="W3589">
        <v>1767.69</v>
      </c>
      <c r="X3589">
        <v>93.12</v>
      </c>
    </row>
    <row r="3590" spans="1:24" x14ac:dyDescent="0.55000000000000004">
      <c r="A3590" s="5">
        <v>41591</v>
      </c>
      <c r="B3590">
        <v>0.08</v>
      </c>
      <c r="C3590">
        <v>0.08</v>
      </c>
      <c r="D3590">
        <v>0.1</v>
      </c>
      <c r="E3590">
        <v>0.13</v>
      </c>
      <c r="F3590">
        <v>0.32</v>
      </c>
      <c r="G3590">
        <v>0.61</v>
      </c>
      <c r="H3590">
        <v>1.41</v>
      </c>
      <c r="I3590">
        <v>2.1</v>
      </c>
      <c r="J3590">
        <v>2.75</v>
      </c>
      <c r="K3590">
        <v>3.54</v>
      </c>
      <c r="L3590">
        <v>3.83</v>
      </c>
      <c r="M3590">
        <v>-0.38</v>
      </c>
      <c r="N3590">
        <v>0.57999999999999996</v>
      </c>
      <c r="O3590">
        <v>1.23</v>
      </c>
      <c r="P3590">
        <v>1.54</v>
      </c>
      <c r="Q3590">
        <v>0.16769999999999999</v>
      </c>
      <c r="R3590">
        <v>0.20724999999999999</v>
      </c>
      <c r="S3590">
        <v>0.24060000000000001</v>
      </c>
      <c r="T3590">
        <v>0.35539999999999999</v>
      </c>
      <c r="U3590">
        <v>0.59160000000000001</v>
      </c>
      <c r="V3590">
        <v>15821.63</v>
      </c>
      <c r="W3590">
        <v>1782</v>
      </c>
      <c r="X3590">
        <v>93.91</v>
      </c>
    </row>
    <row r="3591" spans="1:24" x14ac:dyDescent="0.55000000000000004">
      <c r="A3591" s="5">
        <v>41592</v>
      </c>
      <c r="B3591">
        <v>0.09</v>
      </c>
      <c r="C3591">
        <v>0.08</v>
      </c>
      <c r="D3591">
        <v>0.1</v>
      </c>
      <c r="E3591">
        <v>0.13</v>
      </c>
      <c r="F3591">
        <v>0.28999999999999998</v>
      </c>
      <c r="G3591">
        <v>0.56000000000000005</v>
      </c>
      <c r="H3591">
        <v>1.34</v>
      </c>
      <c r="I3591">
        <v>2.04</v>
      </c>
      <c r="J3591">
        <v>2.69</v>
      </c>
      <c r="K3591">
        <v>3.49</v>
      </c>
      <c r="L3591">
        <v>3.79</v>
      </c>
      <c r="M3591">
        <v>-0.46</v>
      </c>
      <c r="N3591">
        <v>0.51</v>
      </c>
      <c r="O3591">
        <v>1.18</v>
      </c>
      <c r="P3591">
        <v>1.5</v>
      </c>
      <c r="Q3591">
        <v>0.16750000000000001</v>
      </c>
      <c r="R3591">
        <v>0.20699999999999999</v>
      </c>
      <c r="S3591">
        <v>0.23845</v>
      </c>
      <c r="T3591">
        <v>0.35349999999999998</v>
      </c>
      <c r="U3591">
        <v>0.58809999999999996</v>
      </c>
      <c r="V3591">
        <v>15876.22</v>
      </c>
      <c r="W3591">
        <v>1790.62</v>
      </c>
      <c r="X3591">
        <v>93.76</v>
      </c>
    </row>
    <row r="3592" spans="1:24" x14ac:dyDescent="0.55000000000000004">
      <c r="A3592" s="5">
        <v>41593</v>
      </c>
      <c r="B3592">
        <v>0.09</v>
      </c>
      <c r="C3592">
        <v>0.08</v>
      </c>
      <c r="D3592">
        <v>0.1</v>
      </c>
      <c r="E3592">
        <v>0.13</v>
      </c>
      <c r="F3592">
        <v>0.31</v>
      </c>
      <c r="G3592">
        <v>0.57999999999999996</v>
      </c>
      <c r="H3592">
        <v>1.36</v>
      </c>
      <c r="I3592">
        <v>2.06</v>
      </c>
      <c r="J3592">
        <v>2.71</v>
      </c>
      <c r="K3592">
        <v>3.5</v>
      </c>
      <c r="L3592">
        <v>3.8</v>
      </c>
      <c r="M3592">
        <v>-0.44</v>
      </c>
      <c r="N3592">
        <v>0.53</v>
      </c>
      <c r="O3592">
        <v>1.19</v>
      </c>
      <c r="P3592">
        <v>1.51</v>
      </c>
      <c r="Q3592">
        <v>0.16750000000000001</v>
      </c>
      <c r="R3592">
        <v>0.20699999999999999</v>
      </c>
      <c r="S3592">
        <v>0.23810000000000001</v>
      </c>
      <c r="T3592">
        <v>0.35139999999999999</v>
      </c>
      <c r="U3592">
        <v>0.58409999999999995</v>
      </c>
      <c r="V3592">
        <v>15961.7</v>
      </c>
      <c r="W3592">
        <v>1798.18</v>
      </c>
      <c r="X3592">
        <v>93.8</v>
      </c>
    </row>
    <row r="3593" spans="1:24" x14ac:dyDescent="0.55000000000000004">
      <c r="A3593" s="5">
        <v>41596</v>
      </c>
      <c r="B3593">
        <v>0.09</v>
      </c>
      <c r="C3593">
        <v>0.09</v>
      </c>
      <c r="D3593">
        <v>0.1</v>
      </c>
      <c r="E3593">
        <v>0.13</v>
      </c>
      <c r="F3593">
        <v>0.31</v>
      </c>
      <c r="G3593">
        <v>0.56000000000000005</v>
      </c>
      <c r="H3593">
        <v>1.33</v>
      </c>
      <c r="I3593">
        <v>2.02</v>
      </c>
      <c r="J3593">
        <v>2.67</v>
      </c>
      <c r="K3593">
        <v>3.46</v>
      </c>
      <c r="L3593">
        <v>3.76</v>
      </c>
      <c r="M3593">
        <v>-0.47</v>
      </c>
      <c r="N3593">
        <v>0.48</v>
      </c>
      <c r="O3593">
        <v>1.1499999999999999</v>
      </c>
      <c r="P3593">
        <v>1.47</v>
      </c>
      <c r="Q3593">
        <v>0.16800000000000001</v>
      </c>
      <c r="R3593">
        <v>0.2084</v>
      </c>
      <c r="S3593">
        <v>0.23735000000000001</v>
      </c>
      <c r="T3593">
        <v>0.35139999999999999</v>
      </c>
      <c r="U3593">
        <v>0.58509999999999995</v>
      </c>
      <c r="V3593">
        <v>15976.02</v>
      </c>
      <c r="W3593">
        <v>1791.53</v>
      </c>
      <c r="X3593">
        <v>93.03</v>
      </c>
    </row>
    <row r="3594" spans="1:24" x14ac:dyDescent="0.55000000000000004">
      <c r="A3594" s="5">
        <v>41597</v>
      </c>
      <c r="B3594">
        <v>0.09</v>
      </c>
      <c r="C3594">
        <v>0.08</v>
      </c>
      <c r="D3594">
        <v>0.1</v>
      </c>
      <c r="E3594">
        <v>0.14000000000000001</v>
      </c>
      <c r="F3594">
        <v>0.28999999999999998</v>
      </c>
      <c r="G3594">
        <v>0.57999999999999996</v>
      </c>
      <c r="H3594">
        <v>1.37</v>
      </c>
      <c r="I3594">
        <v>2.06</v>
      </c>
      <c r="J3594">
        <v>2.71</v>
      </c>
      <c r="K3594">
        <v>3.5</v>
      </c>
      <c r="L3594">
        <v>3.8</v>
      </c>
      <c r="M3594">
        <v>-0.4</v>
      </c>
      <c r="N3594">
        <v>0.53</v>
      </c>
      <c r="O3594">
        <v>1.2</v>
      </c>
      <c r="P3594">
        <v>1.51</v>
      </c>
      <c r="Q3594">
        <v>0.16700000000000001</v>
      </c>
      <c r="R3594">
        <v>0.2094</v>
      </c>
      <c r="S3594">
        <v>0.23910000000000001</v>
      </c>
      <c r="T3594">
        <v>0.35189999999999999</v>
      </c>
      <c r="U3594">
        <v>0.58460000000000001</v>
      </c>
      <c r="V3594">
        <v>15967.03</v>
      </c>
      <c r="W3594">
        <v>1787.87</v>
      </c>
      <c r="X3594">
        <v>93.35</v>
      </c>
    </row>
    <row r="3595" spans="1:24" x14ac:dyDescent="0.55000000000000004">
      <c r="A3595" s="5">
        <v>41598</v>
      </c>
      <c r="B3595">
        <v>0.09</v>
      </c>
      <c r="C3595">
        <v>0.08</v>
      </c>
      <c r="D3595">
        <v>0.11</v>
      </c>
      <c r="E3595">
        <v>0.12</v>
      </c>
      <c r="F3595">
        <v>0.28000000000000003</v>
      </c>
      <c r="G3595">
        <v>0.56999999999999995</v>
      </c>
      <c r="H3595">
        <v>1.39</v>
      </c>
      <c r="I3595">
        <v>2.13</v>
      </c>
      <c r="J3595">
        <v>2.8</v>
      </c>
      <c r="K3595">
        <v>3.61</v>
      </c>
      <c r="L3595">
        <v>3.9</v>
      </c>
      <c r="M3595">
        <v>-0.36</v>
      </c>
      <c r="N3595">
        <v>0.64</v>
      </c>
      <c r="O3595">
        <v>1.31</v>
      </c>
      <c r="P3595">
        <v>1.63</v>
      </c>
      <c r="Q3595">
        <v>0.16650000000000001</v>
      </c>
      <c r="R3595">
        <v>0.20824999999999999</v>
      </c>
      <c r="S3595">
        <v>0.23810000000000001</v>
      </c>
      <c r="T3595">
        <v>0.34989999999999999</v>
      </c>
      <c r="U3595">
        <v>0.58409999999999995</v>
      </c>
      <c r="V3595">
        <v>15900.82</v>
      </c>
      <c r="W3595">
        <v>1781.37</v>
      </c>
      <c r="X3595">
        <v>93.34</v>
      </c>
    </row>
    <row r="3596" spans="1:24" x14ac:dyDescent="0.55000000000000004">
      <c r="A3596" s="5">
        <v>41599</v>
      </c>
      <c r="B3596">
        <v>0.09</v>
      </c>
      <c r="C3596">
        <v>7.0000000000000007E-2</v>
      </c>
      <c r="D3596">
        <v>0.1</v>
      </c>
      <c r="E3596">
        <v>0.12</v>
      </c>
      <c r="F3596">
        <v>0.28999999999999998</v>
      </c>
      <c r="G3596">
        <v>0.55000000000000004</v>
      </c>
      <c r="H3596">
        <v>1.38</v>
      </c>
      <c r="I3596">
        <v>2.12</v>
      </c>
      <c r="J3596">
        <v>2.79</v>
      </c>
      <c r="K3596">
        <v>3.59</v>
      </c>
      <c r="L3596">
        <v>3.89</v>
      </c>
      <c r="M3596">
        <v>-0.38</v>
      </c>
      <c r="N3596">
        <v>0.6</v>
      </c>
      <c r="O3596">
        <v>1.27</v>
      </c>
      <c r="P3596">
        <v>1.59</v>
      </c>
      <c r="Q3596">
        <v>0.16600000000000001</v>
      </c>
      <c r="R3596">
        <v>0.20715</v>
      </c>
      <c r="S3596">
        <v>0.23760000000000001</v>
      </c>
      <c r="T3596">
        <v>0.34689999999999999</v>
      </c>
      <c r="U3596">
        <v>0.5756</v>
      </c>
      <c r="V3596">
        <v>16009.99</v>
      </c>
      <c r="W3596">
        <v>1795.85</v>
      </c>
      <c r="X3596">
        <v>95.35</v>
      </c>
    </row>
    <row r="3597" spans="1:24" x14ac:dyDescent="0.55000000000000004">
      <c r="A3597" s="5">
        <v>41600</v>
      </c>
      <c r="B3597">
        <v>0.09</v>
      </c>
      <c r="C3597">
        <v>7.0000000000000007E-2</v>
      </c>
      <c r="D3597">
        <v>0.1</v>
      </c>
      <c r="E3597">
        <v>0.12</v>
      </c>
      <c r="F3597">
        <v>0.31</v>
      </c>
      <c r="G3597">
        <v>0.56999999999999995</v>
      </c>
      <c r="H3597">
        <v>1.37</v>
      </c>
      <c r="I3597">
        <v>2.1</v>
      </c>
      <c r="J3597">
        <v>2.75</v>
      </c>
      <c r="K3597">
        <v>3.54</v>
      </c>
      <c r="L3597">
        <v>3.84</v>
      </c>
      <c r="M3597">
        <v>-0.39</v>
      </c>
      <c r="N3597">
        <v>0.56000000000000005</v>
      </c>
      <c r="O3597">
        <v>1.21</v>
      </c>
      <c r="P3597">
        <v>1.52</v>
      </c>
      <c r="Q3597">
        <v>0.16550000000000001</v>
      </c>
      <c r="R3597">
        <v>0.20615</v>
      </c>
      <c r="S3597">
        <v>0.2366</v>
      </c>
      <c r="T3597">
        <v>0.34589999999999999</v>
      </c>
      <c r="U3597">
        <v>0.57410000000000005</v>
      </c>
      <c r="V3597">
        <v>16064.77</v>
      </c>
      <c r="W3597">
        <v>1804.76</v>
      </c>
      <c r="X3597">
        <v>94.53</v>
      </c>
    </row>
    <row r="3598" spans="1:24" x14ac:dyDescent="0.55000000000000004">
      <c r="A3598" s="5">
        <v>41603</v>
      </c>
      <c r="B3598">
        <v>0.09</v>
      </c>
      <c r="C3598">
        <v>0.08</v>
      </c>
      <c r="D3598">
        <v>0.11</v>
      </c>
      <c r="E3598">
        <v>0.14000000000000001</v>
      </c>
      <c r="F3598">
        <v>0.3</v>
      </c>
      <c r="G3598">
        <v>0.56999999999999995</v>
      </c>
      <c r="H3598">
        <v>1.37</v>
      </c>
      <c r="I3598">
        <v>2.08</v>
      </c>
      <c r="J3598">
        <v>2.74</v>
      </c>
      <c r="K3598">
        <v>3.53</v>
      </c>
      <c r="L3598">
        <v>3.83</v>
      </c>
      <c r="M3598">
        <v>-0.38</v>
      </c>
      <c r="N3598">
        <v>0.56000000000000005</v>
      </c>
      <c r="O3598">
        <v>1.2</v>
      </c>
      <c r="P3598">
        <v>1.51</v>
      </c>
      <c r="Q3598">
        <v>0.16400000000000001</v>
      </c>
      <c r="R3598">
        <v>0.20474999999999999</v>
      </c>
      <c r="S3598">
        <v>0.23585</v>
      </c>
      <c r="T3598">
        <v>0.34489999999999998</v>
      </c>
      <c r="U3598">
        <v>0.5736</v>
      </c>
      <c r="V3598">
        <v>16072.54</v>
      </c>
      <c r="W3598">
        <v>1802.48</v>
      </c>
      <c r="X3598">
        <v>93.86</v>
      </c>
    </row>
    <row r="3599" spans="1:24" x14ac:dyDescent="0.55000000000000004">
      <c r="A3599" s="5">
        <v>41604</v>
      </c>
      <c r="B3599">
        <v>0.09</v>
      </c>
      <c r="C3599">
        <v>7.0000000000000007E-2</v>
      </c>
      <c r="D3599">
        <v>0.11</v>
      </c>
      <c r="E3599">
        <v>0.13</v>
      </c>
      <c r="F3599">
        <v>0.28999999999999998</v>
      </c>
      <c r="G3599">
        <v>0.55000000000000004</v>
      </c>
      <c r="H3599">
        <v>1.34</v>
      </c>
      <c r="I3599">
        <v>2.0499999999999998</v>
      </c>
      <c r="J3599">
        <v>2.71</v>
      </c>
      <c r="K3599">
        <v>3.5</v>
      </c>
      <c r="L3599">
        <v>3.8</v>
      </c>
      <c r="M3599">
        <v>-0.37</v>
      </c>
      <c r="N3599">
        <v>0.54</v>
      </c>
      <c r="O3599">
        <v>1.18</v>
      </c>
      <c r="P3599">
        <v>1.49</v>
      </c>
      <c r="Q3599">
        <v>0.16400000000000001</v>
      </c>
      <c r="R3599">
        <v>0.20499999999999999</v>
      </c>
      <c r="S3599">
        <v>0.2366</v>
      </c>
      <c r="T3599">
        <v>0.34410000000000002</v>
      </c>
      <c r="U3599">
        <v>0.5756</v>
      </c>
      <c r="V3599">
        <v>16072.8</v>
      </c>
      <c r="W3599">
        <v>1802.75</v>
      </c>
      <c r="X3599">
        <v>93.41</v>
      </c>
    </row>
    <row r="3600" spans="1:24" x14ac:dyDescent="0.55000000000000004">
      <c r="A3600" s="5">
        <v>41605</v>
      </c>
      <c r="B3600">
        <v>0.09</v>
      </c>
      <c r="C3600">
        <v>7.0000000000000007E-2</v>
      </c>
      <c r="D3600">
        <v>0.11</v>
      </c>
      <c r="E3600">
        <v>0.13</v>
      </c>
      <c r="F3600">
        <v>0.28000000000000003</v>
      </c>
      <c r="G3600">
        <v>0.55000000000000004</v>
      </c>
      <c r="H3600">
        <v>1.36</v>
      </c>
      <c r="I3600">
        <v>2.08</v>
      </c>
      <c r="J3600">
        <v>2.74</v>
      </c>
      <c r="K3600">
        <v>3.52</v>
      </c>
      <c r="L3600">
        <v>3.81</v>
      </c>
      <c r="M3600">
        <v>-0.35</v>
      </c>
      <c r="N3600">
        <v>0.57999999999999996</v>
      </c>
      <c r="O3600">
        <v>1.22</v>
      </c>
      <c r="P3600">
        <v>1.52</v>
      </c>
      <c r="Q3600">
        <v>0.16500000000000001</v>
      </c>
      <c r="R3600">
        <v>0.20505000000000001</v>
      </c>
      <c r="S3600">
        <v>0.23760000000000001</v>
      </c>
      <c r="T3600">
        <v>0.34599999999999997</v>
      </c>
      <c r="U3600">
        <v>0.57809999999999995</v>
      </c>
      <c r="V3600">
        <v>16097.33</v>
      </c>
      <c r="W3600">
        <v>1807.23</v>
      </c>
      <c r="X3600">
        <v>92.05</v>
      </c>
    </row>
    <row r="3601" spans="1:24" x14ac:dyDescent="0.55000000000000004">
      <c r="A3601" s="5">
        <v>41606</v>
      </c>
      <c r="B3601" t="e">
        <v>#N/A</v>
      </c>
      <c r="C3601" t="e">
        <v>#N/A</v>
      </c>
      <c r="D3601" t="e">
        <v>#N/A</v>
      </c>
      <c r="E3601" t="e">
        <v>#N/A</v>
      </c>
      <c r="F3601" t="e">
        <v>#N/A</v>
      </c>
      <c r="G3601" t="e">
        <v>#N/A</v>
      </c>
      <c r="H3601" t="e">
        <v>#N/A</v>
      </c>
      <c r="I3601" t="e">
        <v>#N/A</v>
      </c>
      <c r="J3601" t="e">
        <v>#N/A</v>
      </c>
      <c r="K3601" t="e">
        <v>#N/A</v>
      </c>
      <c r="L3601" t="e">
        <v>#N/A</v>
      </c>
      <c r="M3601" t="e">
        <v>#N/A</v>
      </c>
      <c r="N3601" t="e">
        <v>#N/A</v>
      </c>
      <c r="O3601" t="e">
        <v>#N/A</v>
      </c>
      <c r="P3601" t="e">
        <v>#N/A</v>
      </c>
      <c r="Q3601">
        <v>0.16875000000000001</v>
      </c>
      <c r="R3601">
        <v>0.20649999999999999</v>
      </c>
      <c r="S3601">
        <v>0.23910000000000001</v>
      </c>
      <c r="T3601">
        <v>0.34549999999999997</v>
      </c>
      <c r="U3601">
        <v>0.57799999999999996</v>
      </c>
      <c r="V3601" t="e">
        <v>#N/A</v>
      </c>
      <c r="W3601" t="e">
        <v>#N/A</v>
      </c>
      <c r="X3601" t="e">
        <v>#N/A</v>
      </c>
    </row>
    <row r="3602" spans="1:24" x14ac:dyDescent="0.55000000000000004">
      <c r="A3602" s="5">
        <v>41607</v>
      </c>
      <c r="B3602">
        <v>7.0000000000000007E-2</v>
      </c>
      <c r="C3602">
        <v>0.06</v>
      </c>
      <c r="D3602">
        <v>0.11</v>
      </c>
      <c r="E3602">
        <v>0.13</v>
      </c>
      <c r="F3602">
        <v>0.28000000000000003</v>
      </c>
      <c r="G3602">
        <v>0.56000000000000005</v>
      </c>
      <c r="H3602">
        <v>1.37</v>
      </c>
      <c r="I3602">
        <v>2.1</v>
      </c>
      <c r="J3602">
        <v>2.75</v>
      </c>
      <c r="K3602">
        <v>3.54</v>
      </c>
      <c r="L3602">
        <v>3.82</v>
      </c>
      <c r="M3602">
        <v>-0.32</v>
      </c>
      <c r="N3602">
        <v>0.6</v>
      </c>
      <c r="O3602">
        <v>1.23</v>
      </c>
      <c r="P3602">
        <v>1.53</v>
      </c>
      <c r="Q3602">
        <v>0.16825000000000001</v>
      </c>
      <c r="R3602">
        <v>0.20699999999999999</v>
      </c>
      <c r="S3602">
        <v>0.23910000000000001</v>
      </c>
      <c r="T3602">
        <v>0.3468</v>
      </c>
      <c r="U3602">
        <v>0.57799999999999996</v>
      </c>
      <c r="V3602">
        <v>16086.41</v>
      </c>
      <c r="W3602">
        <v>1805.81</v>
      </c>
      <c r="X3602">
        <v>92.55</v>
      </c>
    </row>
    <row r="3603" spans="1:24" x14ac:dyDescent="0.55000000000000004">
      <c r="A3603" s="5">
        <v>41610</v>
      </c>
      <c r="B3603">
        <v>0.09</v>
      </c>
      <c r="C3603">
        <v>0.05</v>
      </c>
      <c r="D3603">
        <v>0.1</v>
      </c>
      <c r="E3603">
        <v>0.13</v>
      </c>
      <c r="F3603">
        <v>0.3</v>
      </c>
      <c r="G3603">
        <v>0.59</v>
      </c>
      <c r="H3603">
        <v>1.43</v>
      </c>
      <c r="I3603">
        <v>2.16</v>
      </c>
      <c r="J3603">
        <v>2.81</v>
      </c>
      <c r="K3603">
        <v>3.58</v>
      </c>
      <c r="L3603">
        <v>3.86</v>
      </c>
      <c r="M3603">
        <v>-0.27</v>
      </c>
      <c r="N3603">
        <v>0.66</v>
      </c>
      <c r="O3603">
        <v>1.28</v>
      </c>
      <c r="P3603">
        <v>1.58</v>
      </c>
      <c r="Q3603">
        <v>0.16825000000000001</v>
      </c>
      <c r="R3603">
        <v>0.21049999999999999</v>
      </c>
      <c r="S3603">
        <v>0.23885000000000001</v>
      </c>
      <c r="T3603">
        <v>0.3463</v>
      </c>
      <c r="U3603">
        <v>0.57699999999999996</v>
      </c>
      <c r="V3603">
        <v>16008.77</v>
      </c>
      <c r="W3603">
        <v>1800.9</v>
      </c>
      <c r="X3603">
        <v>93.61</v>
      </c>
    </row>
    <row r="3604" spans="1:24" x14ac:dyDescent="0.55000000000000004">
      <c r="A3604" s="5">
        <v>41611</v>
      </c>
      <c r="B3604">
        <v>0.09</v>
      </c>
      <c r="C3604">
        <v>0.06</v>
      </c>
      <c r="D3604">
        <v>0.1</v>
      </c>
      <c r="E3604">
        <v>0.13</v>
      </c>
      <c r="F3604">
        <v>0.28000000000000003</v>
      </c>
      <c r="G3604">
        <v>0.57999999999999996</v>
      </c>
      <c r="H3604">
        <v>1.4</v>
      </c>
      <c r="I3604">
        <v>2.13</v>
      </c>
      <c r="J3604">
        <v>2.79</v>
      </c>
      <c r="K3604">
        <v>3.56</v>
      </c>
      <c r="L3604">
        <v>3.84</v>
      </c>
      <c r="M3604">
        <v>-0.28999999999999998</v>
      </c>
      <c r="N3604">
        <v>0.64</v>
      </c>
      <c r="O3604">
        <v>1.27</v>
      </c>
      <c r="P3604">
        <v>1.57</v>
      </c>
      <c r="Q3604">
        <v>0.16750000000000001</v>
      </c>
      <c r="R3604">
        <v>0.20974999999999999</v>
      </c>
      <c r="S3604">
        <v>0.24129999999999999</v>
      </c>
      <c r="T3604">
        <v>0.34449999999999997</v>
      </c>
      <c r="U3604">
        <v>0.57569999999999999</v>
      </c>
      <c r="V3604">
        <v>15914.62</v>
      </c>
      <c r="W3604">
        <v>1795.15</v>
      </c>
      <c r="X3604">
        <v>95.83</v>
      </c>
    </row>
    <row r="3605" spans="1:24" x14ac:dyDescent="0.55000000000000004">
      <c r="A3605" s="5">
        <v>41612</v>
      </c>
      <c r="B3605">
        <v>0.09</v>
      </c>
      <c r="C3605">
        <v>0.06</v>
      </c>
      <c r="D3605">
        <v>0.1</v>
      </c>
      <c r="E3605">
        <v>0.14000000000000001</v>
      </c>
      <c r="F3605">
        <v>0.3</v>
      </c>
      <c r="G3605">
        <v>0.6</v>
      </c>
      <c r="H3605">
        <v>1.45</v>
      </c>
      <c r="I3605">
        <v>2.19</v>
      </c>
      <c r="J3605">
        <v>2.84</v>
      </c>
      <c r="K3605">
        <v>3.63</v>
      </c>
      <c r="L3605">
        <v>3.9</v>
      </c>
      <c r="M3605">
        <v>-0.19</v>
      </c>
      <c r="N3605">
        <v>0.73</v>
      </c>
      <c r="O3605">
        <v>1.35</v>
      </c>
      <c r="P3605">
        <v>1.64</v>
      </c>
      <c r="Q3605">
        <v>0.16850000000000001</v>
      </c>
      <c r="R3605">
        <v>0.21</v>
      </c>
      <c r="S3605">
        <v>0.24185000000000001</v>
      </c>
      <c r="T3605">
        <v>0.34449999999999997</v>
      </c>
      <c r="U3605">
        <v>0.57669999999999999</v>
      </c>
      <c r="V3605">
        <v>15889.77</v>
      </c>
      <c r="W3605">
        <v>1792.81</v>
      </c>
      <c r="X3605">
        <v>96.97</v>
      </c>
    </row>
    <row r="3606" spans="1:24" x14ac:dyDescent="0.55000000000000004">
      <c r="A3606" s="5">
        <v>41613</v>
      </c>
      <c r="B3606">
        <v>0.09</v>
      </c>
      <c r="C3606">
        <v>0.06</v>
      </c>
      <c r="D3606">
        <v>0.1</v>
      </c>
      <c r="E3606">
        <v>0.13</v>
      </c>
      <c r="F3606">
        <v>0.3</v>
      </c>
      <c r="G3606">
        <v>0.61</v>
      </c>
      <c r="H3606">
        <v>1.49</v>
      </c>
      <c r="I3606">
        <v>2.23</v>
      </c>
      <c r="J3606">
        <v>2.88</v>
      </c>
      <c r="K3606">
        <v>3.65</v>
      </c>
      <c r="L3606">
        <v>3.92</v>
      </c>
      <c r="M3606">
        <v>-0.17</v>
      </c>
      <c r="N3606">
        <v>0.76</v>
      </c>
      <c r="O3606">
        <v>1.36</v>
      </c>
      <c r="P3606">
        <v>1.66</v>
      </c>
      <c r="Q3606">
        <v>0.16785</v>
      </c>
      <c r="R3606">
        <v>0.21</v>
      </c>
      <c r="S3606">
        <v>0.24160000000000001</v>
      </c>
      <c r="T3606">
        <v>0.34599999999999997</v>
      </c>
      <c r="U3606">
        <v>0.57720000000000005</v>
      </c>
      <c r="V3606">
        <v>15821.51</v>
      </c>
      <c r="W3606">
        <v>1785.03</v>
      </c>
      <c r="X3606">
        <v>97.14</v>
      </c>
    </row>
    <row r="3607" spans="1:24" x14ac:dyDescent="0.55000000000000004">
      <c r="A3607" s="5">
        <v>41614</v>
      </c>
      <c r="B3607">
        <v>0.09</v>
      </c>
      <c r="C3607">
        <v>0.06</v>
      </c>
      <c r="D3607">
        <v>0.1</v>
      </c>
      <c r="E3607">
        <v>0.13</v>
      </c>
      <c r="F3607">
        <v>0.3</v>
      </c>
      <c r="G3607">
        <v>0.64</v>
      </c>
      <c r="H3607">
        <v>1.51</v>
      </c>
      <c r="I3607">
        <v>2.23</v>
      </c>
      <c r="J3607">
        <v>2.88</v>
      </c>
      <c r="K3607">
        <v>3.63</v>
      </c>
      <c r="L3607">
        <v>3.9</v>
      </c>
      <c r="M3607">
        <v>-0.14000000000000001</v>
      </c>
      <c r="N3607">
        <v>0.77</v>
      </c>
      <c r="O3607">
        <v>1.36</v>
      </c>
      <c r="P3607">
        <v>1.64</v>
      </c>
      <c r="Q3607">
        <v>0.16950000000000001</v>
      </c>
      <c r="R3607">
        <v>0.21149999999999999</v>
      </c>
      <c r="S3607">
        <v>0.24085000000000001</v>
      </c>
      <c r="T3607">
        <v>0.34449999999999997</v>
      </c>
      <c r="U3607">
        <v>0.57669999999999999</v>
      </c>
      <c r="V3607">
        <v>16020.2</v>
      </c>
      <c r="W3607">
        <v>1805.09</v>
      </c>
      <c r="X3607">
        <v>97.48</v>
      </c>
    </row>
    <row r="3608" spans="1:24" x14ac:dyDescent="0.55000000000000004">
      <c r="A3608" s="5">
        <v>41617</v>
      </c>
      <c r="B3608">
        <v>0.09</v>
      </c>
      <c r="C3608">
        <v>7.0000000000000007E-2</v>
      </c>
      <c r="D3608">
        <v>0.1</v>
      </c>
      <c r="E3608">
        <v>0.13</v>
      </c>
      <c r="F3608">
        <v>0.3</v>
      </c>
      <c r="G3608">
        <v>0.64</v>
      </c>
      <c r="H3608">
        <v>1.5</v>
      </c>
      <c r="I3608">
        <v>2.23</v>
      </c>
      <c r="J3608">
        <v>2.86</v>
      </c>
      <c r="K3608">
        <v>3.61</v>
      </c>
      <c r="L3608">
        <v>3.88</v>
      </c>
      <c r="M3608">
        <v>-0.13</v>
      </c>
      <c r="N3608">
        <v>0.74</v>
      </c>
      <c r="O3608">
        <v>1.33</v>
      </c>
      <c r="P3608">
        <v>1.62</v>
      </c>
      <c r="Q3608">
        <v>0.1706</v>
      </c>
      <c r="R3608">
        <v>0.21274999999999999</v>
      </c>
      <c r="S3608">
        <v>0.24260000000000001</v>
      </c>
      <c r="T3608">
        <v>0.34200000000000003</v>
      </c>
      <c r="U3608">
        <v>0.5736</v>
      </c>
      <c r="V3608">
        <v>16025.53</v>
      </c>
      <c r="W3608">
        <v>1808.37</v>
      </c>
      <c r="X3608">
        <v>97.1</v>
      </c>
    </row>
    <row r="3609" spans="1:24" x14ac:dyDescent="0.55000000000000004">
      <c r="A3609" s="5">
        <v>41618</v>
      </c>
      <c r="B3609">
        <v>0.09</v>
      </c>
      <c r="C3609">
        <v>7.0000000000000007E-2</v>
      </c>
      <c r="D3609">
        <v>0.1</v>
      </c>
      <c r="E3609">
        <v>0.14000000000000001</v>
      </c>
      <c r="F3609">
        <v>0.3</v>
      </c>
      <c r="G3609">
        <v>0.62</v>
      </c>
      <c r="H3609">
        <v>1.46</v>
      </c>
      <c r="I3609">
        <v>2.17</v>
      </c>
      <c r="J3609">
        <v>2.81</v>
      </c>
      <c r="K3609">
        <v>3.56</v>
      </c>
      <c r="L3609">
        <v>3.83</v>
      </c>
      <c r="M3609">
        <v>-0.18</v>
      </c>
      <c r="N3609">
        <v>0.69</v>
      </c>
      <c r="O3609">
        <v>1.28</v>
      </c>
      <c r="P3609">
        <v>1.58</v>
      </c>
      <c r="Q3609">
        <v>0.16935</v>
      </c>
      <c r="R3609">
        <v>0.215</v>
      </c>
      <c r="S3609">
        <v>0.24185000000000001</v>
      </c>
      <c r="T3609">
        <v>0.34399999999999997</v>
      </c>
      <c r="U3609">
        <v>0.57330000000000003</v>
      </c>
      <c r="V3609">
        <v>15973.13</v>
      </c>
      <c r="W3609">
        <v>1802.62</v>
      </c>
      <c r="X3609">
        <v>98.32</v>
      </c>
    </row>
    <row r="3610" spans="1:24" x14ac:dyDescent="0.55000000000000004">
      <c r="A3610" s="5">
        <v>41619</v>
      </c>
      <c r="B3610">
        <v>0.08</v>
      </c>
      <c r="C3610">
        <v>7.0000000000000007E-2</v>
      </c>
      <c r="D3610">
        <v>0.1</v>
      </c>
      <c r="E3610">
        <v>0.13</v>
      </c>
      <c r="F3610">
        <v>0.31</v>
      </c>
      <c r="G3610">
        <v>0.63</v>
      </c>
      <c r="H3610">
        <v>1.5</v>
      </c>
      <c r="I3610">
        <v>2.21</v>
      </c>
      <c r="J3610">
        <v>2.86</v>
      </c>
      <c r="K3610">
        <v>3.61</v>
      </c>
      <c r="L3610">
        <v>3.87</v>
      </c>
      <c r="M3610">
        <v>-0.15</v>
      </c>
      <c r="N3610">
        <v>0.71</v>
      </c>
      <c r="O3610">
        <v>1.31</v>
      </c>
      <c r="P3610">
        <v>1.6</v>
      </c>
      <c r="Q3610">
        <v>0.16735</v>
      </c>
      <c r="R3610">
        <v>0.214</v>
      </c>
      <c r="S3610">
        <v>0.24385000000000001</v>
      </c>
      <c r="T3610">
        <v>0.34379999999999999</v>
      </c>
      <c r="U3610">
        <v>0.57430000000000003</v>
      </c>
      <c r="V3610">
        <v>15843.53</v>
      </c>
      <c r="W3610">
        <v>1782.22</v>
      </c>
      <c r="X3610">
        <v>97.25</v>
      </c>
    </row>
    <row r="3611" spans="1:24" x14ac:dyDescent="0.55000000000000004">
      <c r="A3611" s="5">
        <v>41620</v>
      </c>
      <c r="B3611">
        <v>0.09</v>
      </c>
      <c r="C3611">
        <v>7.0000000000000007E-2</v>
      </c>
      <c r="D3611">
        <v>0.09</v>
      </c>
      <c r="E3611">
        <v>0.14000000000000001</v>
      </c>
      <c r="F3611">
        <v>0.34</v>
      </c>
      <c r="G3611">
        <v>0.67</v>
      </c>
      <c r="H3611">
        <v>1.55</v>
      </c>
      <c r="I3611">
        <v>2.2599999999999998</v>
      </c>
      <c r="J3611">
        <v>2.89</v>
      </c>
      <c r="K3611">
        <v>3.63</v>
      </c>
      <c r="L3611">
        <v>3.91</v>
      </c>
      <c r="M3611">
        <v>-0.1</v>
      </c>
      <c r="N3611">
        <v>0.75</v>
      </c>
      <c r="O3611">
        <v>1.35</v>
      </c>
      <c r="P3611">
        <v>1.63</v>
      </c>
      <c r="Q3611">
        <v>0.1666</v>
      </c>
      <c r="R3611">
        <v>0.214</v>
      </c>
      <c r="S3611">
        <v>0.24285000000000001</v>
      </c>
      <c r="T3611">
        <v>0.34410000000000002</v>
      </c>
      <c r="U3611">
        <v>0.57630000000000003</v>
      </c>
      <c r="V3611">
        <v>15739.43</v>
      </c>
      <c r="W3611">
        <v>1775.5</v>
      </c>
      <c r="X3611">
        <v>97.21</v>
      </c>
    </row>
    <row r="3612" spans="1:24" x14ac:dyDescent="0.55000000000000004">
      <c r="A3612" s="5">
        <v>41621</v>
      </c>
      <c r="B3612">
        <v>0.08</v>
      </c>
      <c r="C3612">
        <v>7.0000000000000007E-2</v>
      </c>
      <c r="D3612">
        <v>0.09</v>
      </c>
      <c r="E3612">
        <v>0.14000000000000001</v>
      </c>
      <c r="F3612">
        <v>0.34</v>
      </c>
      <c r="G3612">
        <v>0.68</v>
      </c>
      <c r="H3612">
        <v>1.55</v>
      </c>
      <c r="I3612">
        <v>2.25</v>
      </c>
      <c r="J3612">
        <v>2.88</v>
      </c>
      <c r="K3612">
        <v>3.61</v>
      </c>
      <c r="L3612">
        <v>3.88</v>
      </c>
      <c r="M3612">
        <v>-0.11</v>
      </c>
      <c r="N3612">
        <v>0.72</v>
      </c>
      <c r="O3612">
        <v>1.3</v>
      </c>
      <c r="P3612">
        <v>1.59</v>
      </c>
      <c r="Q3612">
        <v>0.16400000000000001</v>
      </c>
      <c r="R3612">
        <v>0.21375</v>
      </c>
      <c r="S3612">
        <v>0.24385000000000001</v>
      </c>
      <c r="T3612">
        <v>0.34539999999999998</v>
      </c>
      <c r="U3612">
        <v>0.5806</v>
      </c>
      <c r="V3612">
        <v>15755.36</v>
      </c>
      <c r="W3612">
        <v>1775.32</v>
      </c>
      <c r="X3612">
        <v>96.27</v>
      </c>
    </row>
    <row r="3613" spans="1:24" x14ac:dyDescent="0.55000000000000004">
      <c r="A3613" s="5">
        <v>41624</v>
      </c>
      <c r="B3613">
        <v>0.09</v>
      </c>
      <c r="C3613">
        <v>7.0000000000000007E-2</v>
      </c>
      <c r="D3613">
        <v>0.09</v>
      </c>
      <c r="E3613">
        <v>0.13</v>
      </c>
      <c r="F3613">
        <v>0.34</v>
      </c>
      <c r="G3613">
        <v>0.68</v>
      </c>
      <c r="H3613">
        <v>1.55</v>
      </c>
      <c r="I3613">
        <v>2.2599999999999998</v>
      </c>
      <c r="J3613">
        <v>2.89</v>
      </c>
      <c r="K3613">
        <v>3.63</v>
      </c>
      <c r="L3613">
        <v>3.9</v>
      </c>
      <c r="M3613">
        <v>-0.13</v>
      </c>
      <c r="N3613">
        <v>0.71</v>
      </c>
      <c r="O3613">
        <v>1.3</v>
      </c>
      <c r="P3613">
        <v>1.59</v>
      </c>
      <c r="Q3613">
        <v>0.16500000000000001</v>
      </c>
      <c r="R3613">
        <v>0.21325</v>
      </c>
      <c r="S3613">
        <v>0.24285000000000001</v>
      </c>
      <c r="T3613">
        <v>0.34539999999999998</v>
      </c>
      <c r="U3613">
        <v>0.5796</v>
      </c>
      <c r="V3613">
        <v>15884.57</v>
      </c>
      <c r="W3613">
        <v>1786.54</v>
      </c>
      <c r="X3613">
        <v>97.18</v>
      </c>
    </row>
    <row r="3614" spans="1:24" x14ac:dyDescent="0.55000000000000004">
      <c r="A3614" s="5">
        <v>41625</v>
      </c>
      <c r="B3614">
        <v>0.09</v>
      </c>
      <c r="C3614">
        <v>7.0000000000000007E-2</v>
      </c>
      <c r="D3614">
        <v>0.09</v>
      </c>
      <c r="E3614">
        <v>0.14000000000000001</v>
      </c>
      <c r="F3614">
        <v>0.34</v>
      </c>
      <c r="G3614">
        <v>0.65</v>
      </c>
      <c r="H3614">
        <v>1.52</v>
      </c>
      <c r="I3614">
        <v>2.2200000000000002</v>
      </c>
      <c r="J3614">
        <v>2.85</v>
      </c>
      <c r="K3614">
        <v>3.6</v>
      </c>
      <c r="L3614">
        <v>3.88</v>
      </c>
      <c r="M3614">
        <v>-0.17</v>
      </c>
      <c r="N3614">
        <v>0.67</v>
      </c>
      <c r="O3614">
        <v>1.26</v>
      </c>
      <c r="P3614">
        <v>1.56</v>
      </c>
      <c r="Q3614">
        <v>0.1663</v>
      </c>
      <c r="R3614">
        <v>0.21325</v>
      </c>
      <c r="S3614">
        <v>0.24435000000000001</v>
      </c>
      <c r="T3614">
        <v>0.34789999999999999</v>
      </c>
      <c r="U3614">
        <v>0.5806</v>
      </c>
      <c r="V3614">
        <v>15875.26</v>
      </c>
      <c r="W3614">
        <v>1781</v>
      </c>
      <c r="X3614">
        <v>96.99</v>
      </c>
    </row>
    <row r="3615" spans="1:24" x14ac:dyDescent="0.55000000000000004">
      <c r="A3615" s="5">
        <v>41626</v>
      </c>
      <c r="B3615">
        <v>0.09</v>
      </c>
      <c r="C3615">
        <v>7.0000000000000007E-2</v>
      </c>
      <c r="D3615">
        <v>0.1</v>
      </c>
      <c r="E3615">
        <v>0.13</v>
      </c>
      <c r="F3615">
        <v>0.32</v>
      </c>
      <c r="G3615">
        <v>0.64</v>
      </c>
      <c r="H3615">
        <v>1.55</v>
      </c>
      <c r="I3615">
        <v>2.2599999999999998</v>
      </c>
      <c r="J3615">
        <v>2.89</v>
      </c>
      <c r="K3615">
        <v>3.63</v>
      </c>
      <c r="L3615">
        <v>3.9</v>
      </c>
      <c r="M3615">
        <v>-0.12</v>
      </c>
      <c r="N3615">
        <v>0.72</v>
      </c>
      <c r="O3615">
        <v>1.31</v>
      </c>
      <c r="P3615">
        <v>1.6</v>
      </c>
      <c r="Q3615">
        <v>0.1668</v>
      </c>
      <c r="R3615">
        <v>0.21404999999999999</v>
      </c>
      <c r="S3615">
        <v>0.24510000000000001</v>
      </c>
      <c r="T3615">
        <v>0.34689999999999999</v>
      </c>
      <c r="U3615">
        <v>0.57809999999999995</v>
      </c>
      <c r="V3615">
        <v>16167.97</v>
      </c>
      <c r="W3615">
        <v>1810.65</v>
      </c>
      <c r="X3615">
        <v>97.59</v>
      </c>
    </row>
    <row r="3616" spans="1:24" x14ac:dyDescent="0.55000000000000004">
      <c r="A3616" s="5">
        <v>41627</v>
      </c>
      <c r="B3616">
        <v>0.09</v>
      </c>
      <c r="C3616">
        <v>0.06</v>
      </c>
      <c r="D3616">
        <v>0.09</v>
      </c>
      <c r="E3616">
        <v>0.13</v>
      </c>
      <c r="F3616">
        <v>0.35</v>
      </c>
      <c r="G3616">
        <v>0.7</v>
      </c>
      <c r="H3616">
        <v>1.63</v>
      </c>
      <c r="I3616">
        <v>2.35</v>
      </c>
      <c r="J3616">
        <v>2.94</v>
      </c>
      <c r="K3616">
        <v>3.64</v>
      </c>
      <c r="L3616">
        <v>3.91</v>
      </c>
      <c r="M3616">
        <v>-0.12</v>
      </c>
      <c r="N3616">
        <v>0.79</v>
      </c>
      <c r="O3616">
        <v>1.37</v>
      </c>
      <c r="P3616">
        <v>1.63</v>
      </c>
      <c r="Q3616">
        <v>0.16450000000000001</v>
      </c>
      <c r="R3616">
        <v>0.2145</v>
      </c>
      <c r="S3616">
        <v>0.24585000000000001</v>
      </c>
      <c r="T3616">
        <v>0.34789999999999999</v>
      </c>
      <c r="U3616">
        <v>0.5806</v>
      </c>
      <c r="V3616">
        <v>16179.08</v>
      </c>
      <c r="W3616">
        <v>1809.6</v>
      </c>
      <c r="X3616">
        <v>98.4</v>
      </c>
    </row>
    <row r="3617" spans="1:24" x14ac:dyDescent="0.55000000000000004">
      <c r="A3617" s="5">
        <v>41628</v>
      </c>
      <c r="B3617">
        <v>0.09</v>
      </c>
      <c r="C3617">
        <v>7.0000000000000007E-2</v>
      </c>
      <c r="D3617">
        <v>0.09</v>
      </c>
      <c r="E3617">
        <v>0.13</v>
      </c>
      <c r="F3617">
        <v>0.37</v>
      </c>
      <c r="G3617">
        <v>0.74</v>
      </c>
      <c r="H3617">
        <v>1.66</v>
      </c>
      <c r="I3617">
        <v>2.33</v>
      </c>
      <c r="J3617">
        <v>2.89</v>
      </c>
      <c r="K3617">
        <v>3.57</v>
      </c>
      <c r="L3617">
        <v>3.82</v>
      </c>
      <c r="M3617">
        <v>0.02</v>
      </c>
      <c r="N3617">
        <v>0.73</v>
      </c>
      <c r="O3617">
        <v>1.28</v>
      </c>
      <c r="P3617">
        <v>1.56</v>
      </c>
      <c r="Q3617">
        <v>0.16400000000000001</v>
      </c>
      <c r="R3617">
        <v>0.21525</v>
      </c>
      <c r="S3617">
        <v>0.24834999999999999</v>
      </c>
      <c r="T3617">
        <v>0.35039999999999999</v>
      </c>
      <c r="U3617">
        <v>0.58409999999999995</v>
      </c>
      <c r="V3617">
        <v>16221.14</v>
      </c>
      <c r="W3617">
        <v>1818.32</v>
      </c>
      <c r="X3617">
        <v>99.11</v>
      </c>
    </row>
    <row r="3618" spans="1:24" x14ac:dyDescent="0.55000000000000004">
      <c r="A3618" s="5">
        <v>41631</v>
      </c>
      <c r="B3618">
        <v>0.09</v>
      </c>
      <c r="C3618">
        <v>7.0000000000000007E-2</v>
      </c>
      <c r="D3618">
        <v>0.09</v>
      </c>
      <c r="E3618">
        <v>0.14000000000000001</v>
      </c>
      <c r="F3618">
        <v>0.38</v>
      </c>
      <c r="G3618">
        <v>0.77</v>
      </c>
      <c r="H3618">
        <v>1.68</v>
      </c>
      <c r="I3618">
        <v>2.37</v>
      </c>
      <c r="J3618">
        <v>2.94</v>
      </c>
      <c r="K3618">
        <v>3.6</v>
      </c>
      <c r="L3618">
        <v>3.85</v>
      </c>
      <c r="M3618">
        <v>0.01</v>
      </c>
      <c r="N3618">
        <v>0.76</v>
      </c>
      <c r="O3618">
        <v>1.3</v>
      </c>
      <c r="P3618">
        <v>1.57</v>
      </c>
      <c r="Q3618">
        <v>0.1646</v>
      </c>
      <c r="R3618">
        <v>0.21274999999999999</v>
      </c>
      <c r="S3618">
        <v>0.24585000000000001</v>
      </c>
      <c r="T3618">
        <v>0.34939999999999999</v>
      </c>
      <c r="U3618">
        <v>0.58360000000000001</v>
      </c>
      <c r="V3618">
        <v>16294.61</v>
      </c>
      <c r="W3618">
        <v>1827.99</v>
      </c>
      <c r="X3618">
        <v>98.62</v>
      </c>
    </row>
    <row r="3619" spans="1:24" x14ac:dyDescent="0.55000000000000004">
      <c r="A3619" s="5">
        <v>41632</v>
      </c>
      <c r="B3619">
        <v>0.08</v>
      </c>
      <c r="C3619">
        <v>7.0000000000000007E-2</v>
      </c>
      <c r="D3619">
        <v>0.09</v>
      </c>
      <c r="E3619">
        <v>0.14000000000000001</v>
      </c>
      <c r="F3619">
        <v>0.38</v>
      </c>
      <c r="G3619">
        <v>0.8</v>
      </c>
      <c r="H3619">
        <v>1.73</v>
      </c>
      <c r="I3619">
        <v>2.4300000000000002</v>
      </c>
      <c r="J3619">
        <v>2.99</v>
      </c>
      <c r="K3619">
        <v>3.66</v>
      </c>
      <c r="L3619">
        <v>3.9</v>
      </c>
      <c r="M3619">
        <v>0.05</v>
      </c>
      <c r="N3619">
        <v>0.8</v>
      </c>
      <c r="O3619">
        <v>1.34</v>
      </c>
      <c r="P3619">
        <v>1.61</v>
      </c>
      <c r="Q3619">
        <v>0.16700000000000001</v>
      </c>
      <c r="R3619">
        <v>0.21279999999999999</v>
      </c>
      <c r="S3619">
        <v>0.24685000000000001</v>
      </c>
      <c r="T3619">
        <v>0.34939999999999999</v>
      </c>
      <c r="U3619">
        <v>0.58360000000000001</v>
      </c>
      <c r="V3619">
        <v>16357.55</v>
      </c>
      <c r="W3619">
        <v>1833.32</v>
      </c>
      <c r="X3619">
        <v>98.87</v>
      </c>
    </row>
    <row r="3620" spans="1:24" x14ac:dyDescent="0.55000000000000004">
      <c r="A3620" s="5">
        <v>41634</v>
      </c>
      <c r="B3620">
        <v>0.08</v>
      </c>
      <c r="C3620">
        <v>7.0000000000000007E-2</v>
      </c>
      <c r="D3620">
        <v>0.09</v>
      </c>
      <c r="E3620">
        <v>0.13</v>
      </c>
      <c r="F3620">
        <v>0.42</v>
      </c>
      <c r="G3620">
        <v>0.81</v>
      </c>
      <c r="H3620">
        <v>1.74</v>
      </c>
      <c r="I3620">
        <v>2.4300000000000002</v>
      </c>
      <c r="J3620">
        <v>3</v>
      </c>
      <c r="K3620">
        <v>3.68</v>
      </c>
      <c r="L3620">
        <v>3.92</v>
      </c>
      <c r="M3620">
        <v>0.04</v>
      </c>
      <c r="N3620">
        <v>0.8</v>
      </c>
      <c r="O3620">
        <v>1.35</v>
      </c>
      <c r="P3620">
        <v>1.63</v>
      </c>
      <c r="Q3620" t="e">
        <v>#N/A</v>
      </c>
      <c r="R3620" t="e">
        <v>#N/A</v>
      </c>
      <c r="S3620" t="e">
        <v>#N/A</v>
      </c>
      <c r="T3620" t="e">
        <v>#N/A</v>
      </c>
      <c r="U3620" t="e">
        <v>#N/A</v>
      </c>
      <c r="V3620">
        <v>16479.88</v>
      </c>
      <c r="W3620">
        <v>1842.02</v>
      </c>
      <c r="X3620">
        <v>99.18</v>
      </c>
    </row>
    <row r="3621" spans="1:24" x14ac:dyDescent="0.55000000000000004">
      <c r="A3621" s="5">
        <v>41635</v>
      </c>
      <c r="B3621">
        <v>0.08</v>
      </c>
      <c r="C3621">
        <v>7.0000000000000007E-2</v>
      </c>
      <c r="D3621">
        <v>0.09</v>
      </c>
      <c r="E3621">
        <v>0.12</v>
      </c>
      <c r="F3621">
        <v>0.4</v>
      </c>
      <c r="G3621">
        <v>0.79</v>
      </c>
      <c r="H3621">
        <v>1.74</v>
      </c>
      <c r="I3621">
        <v>2.44</v>
      </c>
      <c r="J3621">
        <v>3.02</v>
      </c>
      <c r="K3621">
        <v>3.7</v>
      </c>
      <c r="L3621">
        <v>3.94</v>
      </c>
      <c r="M3621">
        <v>0.06</v>
      </c>
      <c r="N3621">
        <v>0.8</v>
      </c>
      <c r="O3621">
        <v>1.36</v>
      </c>
      <c r="P3621">
        <v>1.64</v>
      </c>
      <c r="Q3621">
        <v>0.16900000000000001</v>
      </c>
      <c r="R3621">
        <v>0.21204999999999999</v>
      </c>
      <c r="S3621">
        <v>0.24660000000000001</v>
      </c>
      <c r="T3621">
        <v>0.34899999999999998</v>
      </c>
      <c r="U3621">
        <v>0.58309999999999995</v>
      </c>
      <c r="V3621">
        <v>16478.41</v>
      </c>
      <c r="W3621">
        <v>1841.4</v>
      </c>
      <c r="X3621">
        <v>99.94</v>
      </c>
    </row>
    <row r="3622" spans="1:24" x14ac:dyDescent="0.55000000000000004">
      <c r="A3622" s="5">
        <v>41638</v>
      </c>
      <c r="B3622">
        <v>0.08</v>
      </c>
      <c r="C3622">
        <v>7.0000000000000007E-2</v>
      </c>
      <c r="D3622">
        <v>0.1</v>
      </c>
      <c r="E3622">
        <v>0.13</v>
      </c>
      <c r="F3622">
        <v>0.39</v>
      </c>
      <c r="G3622">
        <v>0.77</v>
      </c>
      <c r="H3622">
        <v>1.71</v>
      </c>
      <c r="I3622">
        <v>2.4</v>
      </c>
      <c r="J3622">
        <v>2.99</v>
      </c>
      <c r="K3622">
        <v>3.66</v>
      </c>
      <c r="L3622">
        <v>3.9</v>
      </c>
      <c r="M3622">
        <v>7.0000000000000007E-2</v>
      </c>
      <c r="N3622">
        <v>0.76</v>
      </c>
      <c r="O3622">
        <v>1.31</v>
      </c>
      <c r="P3622">
        <v>1.59</v>
      </c>
      <c r="Q3622">
        <v>0.17019999999999999</v>
      </c>
      <c r="R3622">
        <v>0.21274999999999999</v>
      </c>
      <c r="S3622">
        <v>0.24660000000000001</v>
      </c>
      <c r="T3622">
        <v>0.34849999999999998</v>
      </c>
      <c r="U3622">
        <v>0.58309999999999995</v>
      </c>
      <c r="V3622">
        <v>16504.29</v>
      </c>
      <c r="W3622">
        <v>1841.07</v>
      </c>
      <c r="X3622">
        <v>98.9</v>
      </c>
    </row>
    <row r="3623" spans="1:24" x14ac:dyDescent="0.55000000000000004">
      <c r="A3623" s="5">
        <v>41639</v>
      </c>
      <c r="B3623">
        <v>7.0000000000000007E-2</v>
      </c>
      <c r="C3623">
        <v>7.0000000000000007E-2</v>
      </c>
      <c r="D3623">
        <v>0.1</v>
      </c>
      <c r="E3623">
        <v>0.13</v>
      </c>
      <c r="F3623">
        <v>0.38</v>
      </c>
      <c r="G3623">
        <v>0.78</v>
      </c>
      <c r="H3623">
        <v>1.75</v>
      </c>
      <c r="I3623">
        <v>2.4500000000000002</v>
      </c>
      <c r="J3623">
        <v>3.04</v>
      </c>
      <c r="K3623">
        <v>3.72</v>
      </c>
      <c r="L3623">
        <v>3.96</v>
      </c>
      <c r="M3623">
        <v>0.06</v>
      </c>
      <c r="N3623">
        <v>0.8</v>
      </c>
      <c r="O3623">
        <v>1.36</v>
      </c>
      <c r="P3623">
        <v>1.64</v>
      </c>
      <c r="Q3623">
        <v>0.16769999999999999</v>
      </c>
      <c r="R3623">
        <v>0.21274999999999999</v>
      </c>
      <c r="S3623">
        <v>0.24610000000000001</v>
      </c>
      <c r="T3623">
        <v>0.34799999999999998</v>
      </c>
      <c r="U3623">
        <v>0.58309999999999995</v>
      </c>
      <c r="V3623">
        <v>16576.66</v>
      </c>
      <c r="W3623">
        <v>1848.36</v>
      </c>
      <c r="X3623">
        <v>98.17</v>
      </c>
    </row>
    <row r="3624" spans="1:24" x14ac:dyDescent="0.55000000000000004">
      <c r="A3624" s="5">
        <v>41641</v>
      </c>
      <c r="B3624">
        <v>0.08</v>
      </c>
      <c r="C3624">
        <v>7.0000000000000007E-2</v>
      </c>
      <c r="D3624">
        <v>0.09</v>
      </c>
      <c r="E3624">
        <v>0.13</v>
      </c>
      <c r="F3624">
        <v>0.39</v>
      </c>
      <c r="G3624">
        <v>0.76</v>
      </c>
      <c r="H3624">
        <v>1.72</v>
      </c>
      <c r="I3624">
        <v>2.41</v>
      </c>
      <c r="J3624">
        <v>3</v>
      </c>
      <c r="K3624">
        <v>3.68</v>
      </c>
      <c r="L3624">
        <v>3.92</v>
      </c>
      <c r="M3624">
        <v>0.01</v>
      </c>
      <c r="N3624">
        <v>0.74</v>
      </c>
      <c r="O3624">
        <v>1.3</v>
      </c>
      <c r="P3624">
        <v>1.58</v>
      </c>
      <c r="Q3624">
        <v>0.16830000000000001</v>
      </c>
      <c r="R3624">
        <v>0.21249999999999999</v>
      </c>
      <c r="S3624">
        <v>0.24285000000000001</v>
      </c>
      <c r="T3624">
        <v>0.34639999999999999</v>
      </c>
      <c r="U3624">
        <v>0.58260000000000001</v>
      </c>
      <c r="V3624">
        <v>16441.349999999999</v>
      </c>
      <c r="W3624">
        <v>1831.98</v>
      </c>
      <c r="X3624">
        <v>95.14</v>
      </c>
    </row>
    <row r="3625" spans="1:24" x14ac:dyDescent="0.55000000000000004">
      <c r="A3625" s="5">
        <v>41642</v>
      </c>
      <c r="B3625">
        <v>0.08</v>
      </c>
      <c r="C3625">
        <v>7.0000000000000007E-2</v>
      </c>
      <c r="D3625">
        <v>0.1</v>
      </c>
      <c r="E3625">
        <v>0.13</v>
      </c>
      <c r="F3625">
        <v>0.41</v>
      </c>
      <c r="G3625">
        <v>0.8</v>
      </c>
      <c r="H3625">
        <v>1.73</v>
      </c>
      <c r="I3625">
        <v>2.42</v>
      </c>
      <c r="J3625">
        <v>3.01</v>
      </c>
      <c r="K3625">
        <v>3.69</v>
      </c>
      <c r="L3625">
        <v>3.93</v>
      </c>
      <c r="M3625">
        <v>0.04</v>
      </c>
      <c r="N3625">
        <v>0.75</v>
      </c>
      <c r="O3625">
        <v>1.29</v>
      </c>
      <c r="P3625">
        <v>1.57</v>
      </c>
      <c r="Q3625">
        <v>0.16470000000000001</v>
      </c>
      <c r="R3625">
        <v>0.20995</v>
      </c>
      <c r="S3625">
        <v>0.23985000000000001</v>
      </c>
      <c r="T3625">
        <v>0.34520000000000001</v>
      </c>
      <c r="U3625">
        <v>0.58460000000000001</v>
      </c>
      <c r="V3625">
        <v>16469.990000000002</v>
      </c>
      <c r="W3625">
        <v>1831.37</v>
      </c>
      <c r="X3625">
        <v>93.66</v>
      </c>
    </row>
    <row r="3626" spans="1:24" x14ac:dyDescent="0.55000000000000004">
      <c r="A3626" s="5">
        <v>41645</v>
      </c>
      <c r="B3626">
        <v>0.08</v>
      </c>
      <c r="C3626">
        <v>0.05</v>
      </c>
      <c r="D3626">
        <v>0.08</v>
      </c>
      <c r="E3626">
        <v>0.12</v>
      </c>
      <c r="F3626">
        <v>0.4</v>
      </c>
      <c r="G3626">
        <v>0.78</v>
      </c>
      <c r="H3626">
        <v>1.7</v>
      </c>
      <c r="I3626">
        <v>2.38</v>
      </c>
      <c r="J3626">
        <v>2.98</v>
      </c>
      <c r="K3626">
        <v>3.66</v>
      </c>
      <c r="L3626">
        <v>3.9</v>
      </c>
      <c r="M3626">
        <v>-0.05</v>
      </c>
      <c r="N3626">
        <v>0.72</v>
      </c>
      <c r="O3626">
        <v>1.27</v>
      </c>
      <c r="P3626">
        <v>1.54</v>
      </c>
      <c r="Q3626">
        <v>0.16250000000000001</v>
      </c>
      <c r="R3626">
        <v>0.20824999999999999</v>
      </c>
      <c r="S3626">
        <v>0.23935000000000001</v>
      </c>
      <c r="T3626">
        <v>0.34449999999999997</v>
      </c>
      <c r="U3626">
        <v>0.58540000000000003</v>
      </c>
      <c r="V3626">
        <v>16425.099999999999</v>
      </c>
      <c r="W3626">
        <v>1826.77</v>
      </c>
      <c r="X3626">
        <v>93.12</v>
      </c>
    </row>
    <row r="3627" spans="1:24" x14ac:dyDescent="0.55000000000000004">
      <c r="A3627" s="5">
        <v>41646</v>
      </c>
      <c r="B3627">
        <v>7.0000000000000007E-2</v>
      </c>
      <c r="C3627">
        <v>0.04</v>
      </c>
      <c r="D3627">
        <v>0.08</v>
      </c>
      <c r="E3627">
        <v>0.13</v>
      </c>
      <c r="F3627">
        <v>0.4</v>
      </c>
      <c r="G3627">
        <v>0.8</v>
      </c>
      <c r="H3627">
        <v>1.69</v>
      </c>
      <c r="I3627">
        <v>2.37</v>
      </c>
      <c r="J3627">
        <v>2.96</v>
      </c>
      <c r="K3627">
        <v>3.64</v>
      </c>
      <c r="L3627">
        <v>3.88</v>
      </c>
      <c r="M3627">
        <v>-0.14000000000000001</v>
      </c>
      <c r="N3627">
        <v>0.7</v>
      </c>
      <c r="O3627">
        <v>1.25</v>
      </c>
      <c r="P3627">
        <v>1.52</v>
      </c>
      <c r="Q3627">
        <v>0.1615</v>
      </c>
      <c r="R3627">
        <v>0.2082</v>
      </c>
      <c r="S3627">
        <v>0.24210000000000001</v>
      </c>
      <c r="T3627">
        <v>0.34470000000000001</v>
      </c>
      <c r="U3627">
        <v>0.58660000000000001</v>
      </c>
      <c r="V3627">
        <v>16530.939999999999</v>
      </c>
      <c r="W3627">
        <v>1837.88</v>
      </c>
      <c r="X3627">
        <v>93.31</v>
      </c>
    </row>
    <row r="3628" spans="1:24" x14ac:dyDescent="0.55000000000000004">
      <c r="A3628" s="5">
        <v>41647</v>
      </c>
      <c r="B3628">
        <v>7.0000000000000007E-2</v>
      </c>
      <c r="C3628">
        <v>0.05</v>
      </c>
      <c r="D3628">
        <v>0.08</v>
      </c>
      <c r="E3628">
        <v>0.13</v>
      </c>
      <c r="F3628">
        <v>0.43</v>
      </c>
      <c r="G3628">
        <v>0.87</v>
      </c>
      <c r="H3628">
        <v>1.77</v>
      </c>
      <c r="I3628">
        <v>2.44</v>
      </c>
      <c r="J3628">
        <v>3.01</v>
      </c>
      <c r="K3628">
        <v>3.67</v>
      </c>
      <c r="L3628">
        <v>3.9</v>
      </c>
      <c r="M3628">
        <v>0.01</v>
      </c>
      <c r="N3628">
        <v>0.72</v>
      </c>
      <c r="O3628">
        <v>1.24</v>
      </c>
      <c r="P3628">
        <v>1.5</v>
      </c>
      <c r="Q3628">
        <v>0.161</v>
      </c>
      <c r="R3628">
        <v>0.20749999999999999</v>
      </c>
      <c r="S3628">
        <v>0.2404</v>
      </c>
      <c r="T3628">
        <v>0.34520000000000001</v>
      </c>
      <c r="U3628">
        <v>0.58560000000000001</v>
      </c>
      <c r="V3628">
        <v>16462.740000000002</v>
      </c>
      <c r="W3628">
        <v>1837.49</v>
      </c>
      <c r="X3628">
        <v>91.9</v>
      </c>
    </row>
    <row r="3629" spans="1:24" x14ac:dyDescent="0.55000000000000004">
      <c r="A3629" s="5">
        <v>41648</v>
      </c>
      <c r="B3629">
        <v>7.0000000000000007E-2</v>
      </c>
      <c r="C3629">
        <v>0.04</v>
      </c>
      <c r="D3629">
        <v>0.06</v>
      </c>
      <c r="E3629">
        <v>0.13</v>
      </c>
      <c r="F3629">
        <v>0.44</v>
      </c>
      <c r="G3629">
        <v>0.86</v>
      </c>
      <c r="H3629">
        <v>1.75</v>
      </c>
      <c r="I3629">
        <v>2.41</v>
      </c>
      <c r="J3629">
        <v>2.97</v>
      </c>
      <c r="K3629">
        <v>3.62</v>
      </c>
      <c r="L3629">
        <v>3.88</v>
      </c>
      <c r="M3629">
        <v>-0.08</v>
      </c>
      <c r="N3629">
        <v>0.66</v>
      </c>
      <c r="O3629">
        <v>1.19</v>
      </c>
      <c r="P3629">
        <v>1.45</v>
      </c>
      <c r="Q3629">
        <v>0.1603</v>
      </c>
      <c r="R3629">
        <v>0.20830000000000001</v>
      </c>
      <c r="S3629">
        <v>0.24165</v>
      </c>
      <c r="T3629">
        <v>0.34389999999999998</v>
      </c>
      <c r="U3629">
        <v>0.58460000000000001</v>
      </c>
      <c r="V3629">
        <v>16444.759999999998</v>
      </c>
      <c r="W3629">
        <v>1838.13</v>
      </c>
      <c r="X3629">
        <v>91.36</v>
      </c>
    </row>
    <row r="3630" spans="1:24" x14ac:dyDescent="0.55000000000000004">
      <c r="A3630" s="5">
        <v>41649</v>
      </c>
      <c r="B3630">
        <v>7.0000000000000007E-2</v>
      </c>
      <c r="C3630">
        <v>0.05</v>
      </c>
      <c r="D3630">
        <v>0.06</v>
      </c>
      <c r="E3630">
        <v>0.12</v>
      </c>
      <c r="F3630">
        <v>0.39</v>
      </c>
      <c r="G3630">
        <v>0.77</v>
      </c>
      <c r="H3630">
        <v>1.64</v>
      </c>
      <c r="I3630">
        <v>2.29</v>
      </c>
      <c r="J3630">
        <v>2.88</v>
      </c>
      <c r="K3630">
        <v>3.54</v>
      </c>
      <c r="L3630">
        <v>3.8</v>
      </c>
      <c r="M3630">
        <v>-0.11</v>
      </c>
      <c r="N3630">
        <v>0.59</v>
      </c>
      <c r="O3630">
        <v>1.1299999999999999</v>
      </c>
      <c r="P3630">
        <v>1.4</v>
      </c>
      <c r="Q3630">
        <v>0.16039999999999999</v>
      </c>
      <c r="R3630">
        <v>0.20865</v>
      </c>
      <c r="S3630">
        <v>0.24165</v>
      </c>
      <c r="T3630">
        <v>0.34439999999999998</v>
      </c>
      <c r="U3630">
        <v>0.58260000000000001</v>
      </c>
      <c r="V3630">
        <v>16437.05</v>
      </c>
      <c r="W3630">
        <v>1842.37</v>
      </c>
      <c r="X3630">
        <v>92.39</v>
      </c>
    </row>
    <row r="3631" spans="1:24" x14ac:dyDescent="0.55000000000000004">
      <c r="A3631" s="5">
        <v>41652</v>
      </c>
      <c r="B3631">
        <v>7.0000000000000007E-2</v>
      </c>
      <c r="C3631">
        <v>0.03</v>
      </c>
      <c r="D3631">
        <v>0.06</v>
      </c>
      <c r="E3631">
        <v>0.11</v>
      </c>
      <c r="F3631">
        <v>0.39</v>
      </c>
      <c r="G3631">
        <v>0.74</v>
      </c>
      <c r="H3631">
        <v>1.6</v>
      </c>
      <c r="I3631">
        <v>2.25</v>
      </c>
      <c r="J3631">
        <v>2.84</v>
      </c>
      <c r="K3631">
        <v>3.52</v>
      </c>
      <c r="L3631">
        <v>3.77</v>
      </c>
      <c r="M3631">
        <v>-0.11</v>
      </c>
      <c r="N3631">
        <v>0.56999999999999995</v>
      </c>
      <c r="O3631">
        <v>1.1299999999999999</v>
      </c>
      <c r="P3631">
        <v>1.41</v>
      </c>
      <c r="Q3631">
        <v>0.16</v>
      </c>
      <c r="R3631">
        <v>0.20774999999999999</v>
      </c>
      <c r="S3631">
        <v>0.2389</v>
      </c>
      <c r="T3631">
        <v>0.33839999999999998</v>
      </c>
      <c r="U3631">
        <v>0.5736</v>
      </c>
      <c r="V3631">
        <v>16257.94</v>
      </c>
      <c r="W3631">
        <v>1819.2</v>
      </c>
      <c r="X3631">
        <v>91.45</v>
      </c>
    </row>
    <row r="3632" spans="1:24" x14ac:dyDescent="0.55000000000000004">
      <c r="A3632" s="5">
        <v>41653</v>
      </c>
      <c r="B3632">
        <v>7.0000000000000007E-2</v>
      </c>
      <c r="C3632">
        <v>0.04</v>
      </c>
      <c r="D3632">
        <v>0.06</v>
      </c>
      <c r="E3632">
        <v>0.11</v>
      </c>
      <c r="F3632">
        <v>0.39</v>
      </c>
      <c r="G3632">
        <v>0.78</v>
      </c>
      <c r="H3632">
        <v>1.65</v>
      </c>
      <c r="I3632">
        <v>2.2999999999999998</v>
      </c>
      <c r="J3632">
        <v>2.88</v>
      </c>
      <c r="K3632">
        <v>3.54</v>
      </c>
      <c r="L3632">
        <v>3.8</v>
      </c>
      <c r="M3632">
        <v>-0.11</v>
      </c>
      <c r="N3632">
        <v>0.62</v>
      </c>
      <c r="O3632">
        <v>1.17</v>
      </c>
      <c r="P3632">
        <v>1.45</v>
      </c>
      <c r="Q3632">
        <v>0.159</v>
      </c>
      <c r="R3632">
        <v>0.20549999999999999</v>
      </c>
      <c r="S3632">
        <v>0.23674999999999999</v>
      </c>
      <c r="T3632">
        <v>0.33550000000000002</v>
      </c>
      <c r="U3632">
        <v>0.56810000000000005</v>
      </c>
      <c r="V3632">
        <v>16373.86</v>
      </c>
      <c r="W3632">
        <v>1838.88</v>
      </c>
      <c r="X3632">
        <v>92.15</v>
      </c>
    </row>
    <row r="3633" spans="1:24" x14ac:dyDescent="0.55000000000000004">
      <c r="A3633" s="5">
        <v>41654</v>
      </c>
      <c r="B3633">
        <v>7.0000000000000007E-2</v>
      </c>
      <c r="C3633">
        <v>0.04</v>
      </c>
      <c r="D3633">
        <v>0.06</v>
      </c>
      <c r="E3633">
        <v>0.13</v>
      </c>
      <c r="F3633">
        <v>0.41</v>
      </c>
      <c r="G3633">
        <v>0.81</v>
      </c>
      <c r="H3633">
        <v>1.68</v>
      </c>
      <c r="I3633">
        <v>2.33</v>
      </c>
      <c r="J3633">
        <v>2.9</v>
      </c>
      <c r="K3633">
        <v>3.55</v>
      </c>
      <c r="L3633">
        <v>3.81</v>
      </c>
      <c r="M3633">
        <v>-0.04</v>
      </c>
      <c r="N3633">
        <v>0.62</v>
      </c>
      <c r="O3633">
        <v>1.17</v>
      </c>
      <c r="P3633">
        <v>1.45</v>
      </c>
      <c r="Q3633">
        <v>0.15870000000000001</v>
      </c>
      <c r="R3633">
        <v>0.20300000000000001</v>
      </c>
      <c r="S3633">
        <v>0.23785000000000001</v>
      </c>
      <c r="T3633">
        <v>0.33560000000000001</v>
      </c>
      <c r="U3633">
        <v>0.5716</v>
      </c>
      <c r="V3633">
        <v>16481.939999999999</v>
      </c>
      <c r="W3633">
        <v>1848.38</v>
      </c>
      <c r="X3633">
        <v>93.78</v>
      </c>
    </row>
    <row r="3634" spans="1:24" x14ac:dyDescent="0.55000000000000004">
      <c r="A3634" s="5">
        <v>41655</v>
      </c>
      <c r="B3634">
        <v>7.0000000000000007E-2</v>
      </c>
      <c r="C3634">
        <v>0.04</v>
      </c>
      <c r="D3634">
        <v>7.0000000000000007E-2</v>
      </c>
      <c r="E3634">
        <v>0.11</v>
      </c>
      <c r="F3634">
        <v>0.41</v>
      </c>
      <c r="G3634">
        <v>0.8</v>
      </c>
      <c r="H3634">
        <v>1.66</v>
      </c>
      <c r="I3634">
        <v>2.2999999999999998</v>
      </c>
      <c r="J3634">
        <v>2.86</v>
      </c>
      <c r="K3634">
        <v>3.52</v>
      </c>
      <c r="L3634">
        <v>3.77</v>
      </c>
      <c r="M3634">
        <v>-0.08</v>
      </c>
      <c r="N3634">
        <v>0.61</v>
      </c>
      <c r="O3634">
        <v>1.1599999999999999</v>
      </c>
      <c r="P3634">
        <v>1.43</v>
      </c>
      <c r="Q3634">
        <v>0.157</v>
      </c>
      <c r="R3634">
        <v>0.20130000000000001</v>
      </c>
      <c r="S3634">
        <v>0.23635</v>
      </c>
      <c r="T3634">
        <v>0.33460000000000001</v>
      </c>
      <c r="U3634">
        <v>0.5716</v>
      </c>
      <c r="V3634">
        <v>16417.009999999998</v>
      </c>
      <c r="W3634">
        <v>1845.89</v>
      </c>
      <c r="X3634">
        <v>93.54</v>
      </c>
    </row>
    <row r="3635" spans="1:24" x14ac:dyDescent="0.55000000000000004">
      <c r="A3635" s="5">
        <v>41656</v>
      </c>
      <c r="B3635">
        <v>7.0000000000000007E-2</v>
      </c>
      <c r="C3635">
        <v>0.05</v>
      </c>
      <c r="D3635">
        <v>7.0000000000000007E-2</v>
      </c>
      <c r="E3635">
        <v>0.11</v>
      </c>
      <c r="F3635">
        <v>0.4</v>
      </c>
      <c r="G3635">
        <v>0.79</v>
      </c>
      <c r="H3635">
        <v>1.64</v>
      </c>
      <c r="I3635">
        <v>2.27</v>
      </c>
      <c r="J3635">
        <v>2.84</v>
      </c>
      <c r="K3635">
        <v>3.5</v>
      </c>
      <c r="L3635">
        <v>3.75</v>
      </c>
      <c r="M3635">
        <v>-0.08</v>
      </c>
      <c r="N3635">
        <v>0.57999999999999996</v>
      </c>
      <c r="O3635">
        <v>1.1299999999999999</v>
      </c>
      <c r="P3635">
        <v>1.41</v>
      </c>
      <c r="Q3635">
        <v>0.157</v>
      </c>
      <c r="R3635">
        <v>0.20230000000000001</v>
      </c>
      <c r="S3635">
        <v>0.2366</v>
      </c>
      <c r="T3635">
        <v>0.33460000000000001</v>
      </c>
      <c r="U3635">
        <v>0.57210000000000005</v>
      </c>
      <c r="V3635">
        <v>16458.560000000001</v>
      </c>
      <c r="W3635">
        <v>1838.7</v>
      </c>
      <c r="X3635">
        <v>93.96</v>
      </c>
    </row>
    <row r="3636" spans="1:24" x14ac:dyDescent="0.55000000000000004">
      <c r="A3636" s="5">
        <v>41659</v>
      </c>
      <c r="B3636" t="e">
        <v>#N/A</v>
      </c>
      <c r="C3636" t="e">
        <v>#N/A</v>
      </c>
      <c r="D3636" t="e">
        <v>#N/A</v>
      </c>
      <c r="E3636" t="e">
        <v>#N/A</v>
      </c>
      <c r="F3636" t="e">
        <v>#N/A</v>
      </c>
      <c r="G3636" t="e">
        <v>#N/A</v>
      </c>
      <c r="H3636" t="e">
        <v>#N/A</v>
      </c>
      <c r="I3636" t="e">
        <v>#N/A</v>
      </c>
      <c r="J3636" t="e">
        <v>#N/A</v>
      </c>
      <c r="K3636" t="e">
        <v>#N/A</v>
      </c>
      <c r="L3636" t="e">
        <v>#N/A</v>
      </c>
      <c r="M3636" t="e">
        <v>#N/A</v>
      </c>
      <c r="N3636" t="e">
        <v>#N/A</v>
      </c>
      <c r="O3636" t="e">
        <v>#N/A</v>
      </c>
      <c r="P3636" t="e">
        <v>#N/A</v>
      </c>
      <c r="Q3636">
        <v>0.157</v>
      </c>
      <c r="R3636">
        <v>0.2021</v>
      </c>
      <c r="S3636">
        <v>0.23710000000000001</v>
      </c>
      <c r="T3636">
        <v>0.33410000000000001</v>
      </c>
      <c r="U3636">
        <v>0.57210000000000005</v>
      </c>
      <c r="V3636" t="e">
        <v>#N/A</v>
      </c>
      <c r="W3636" t="e">
        <v>#N/A</v>
      </c>
      <c r="X3636" t="e">
        <v>#N/A</v>
      </c>
    </row>
    <row r="3637" spans="1:24" x14ac:dyDescent="0.55000000000000004">
      <c r="A3637" s="5">
        <v>41660</v>
      </c>
      <c r="B3637">
        <v>7.0000000000000007E-2</v>
      </c>
      <c r="C3637">
        <v>0.04</v>
      </c>
      <c r="D3637">
        <v>7.0000000000000007E-2</v>
      </c>
      <c r="E3637">
        <v>0.12</v>
      </c>
      <c r="F3637">
        <v>0.4</v>
      </c>
      <c r="G3637">
        <v>0.81</v>
      </c>
      <c r="H3637">
        <v>1.67</v>
      </c>
      <c r="I3637">
        <v>2.29</v>
      </c>
      <c r="J3637">
        <v>2.85</v>
      </c>
      <c r="K3637">
        <v>3.5</v>
      </c>
      <c r="L3637">
        <v>3.74</v>
      </c>
      <c r="M3637">
        <v>-0.04</v>
      </c>
      <c r="N3637">
        <v>0.59</v>
      </c>
      <c r="O3637">
        <v>1.1399999999999999</v>
      </c>
      <c r="P3637">
        <v>1.42</v>
      </c>
      <c r="Q3637">
        <v>0.157</v>
      </c>
      <c r="R3637">
        <v>0.20235</v>
      </c>
      <c r="S3637">
        <v>0.2366</v>
      </c>
      <c r="T3637">
        <v>0.33410000000000001</v>
      </c>
      <c r="U3637">
        <v>0.5726</v>
      </c>
      <c r="V3637">
        <v>16414.439999999999</v>
      </c>
      <c r="W3637">
        <v>1843.8</v>
      </c>
      <c r="X3637">
        <v>94.51</v>
      </c>
    </row>
    <row r="3638" spans="1:24" x14ac:dyDescent="0.55000000000000004">
      <c r="A3638" s="5">
        <v>41661</v>
      </c>
      <c r="B3638">
        <v>7.0000000000000007E-2</v>
      </c>
      <c r="C3638">
        <v>0.04</v>
      </c>
      <c r="D3638">
        <v>7.0000000000000007E-2</v>
      </c>
      <c r="E3638">
        <v>0.11</v>
      </c>
      <c r="F3638">
        <v>0.44</v>
      </c>
      <c r="G3638">
        <v>0.85</v>
      </c>
      <c r="H3638">
        <v>1.72</v>
      </c>
      <c r="I3638">
        <v>2.34</v>
      </c>
      <c r="J3638">
        <v>2.87</v>
      </c>
      <c r="K3638">
        <v>3.52</v>
      </c>
      <c r="L3638">
        <v>3.75</v>
      </c>
      <c r="M3638">
        <v>-7.0000000000000007E-2</v>
      </c>
      <c r="N3638">
        <v>0.62</v>
      </c>
      <c r="O3638">
        <v>1.1599999999999999</v>
      </c>
      <c r="P3638">
        <v>1.44</v>
      </c>
      <c r="Q3638">
        <v>0.158</v>
      </c>
      <c r="R3638">
        <v>0.20435</v>
      </c>
      <c r="S3638">
        <v>0.23710000000000001</v>
      </c>
      <c r="T3638">
        <v>0.33410000000000001</v>
      </c>
      <c r="U3638">
        <v>0.57110000000000005</v>
      </c>
      <c r="V3638">
        <v>16373.34</v>
      </c>
      <c r="W3638">
        <v>1844.86</v>
      </c>
      <c r="X3638">
        <v>96.35</v>
      </c>
    </row>
    <row r="3639" spans="1:24" x14ac:dyDescent="0.55000000000000004">
      <c r="A3639" s="5">
        <v>41662</v>
      </c>
      <c r="B3639">
        <v>7.0000000000000007E-2</v>
      </c>
      <c r="C3639">
        <v>0.04</v>
      </c>
      <c r="D3639">
        <v>0.05</v>
      </c>
      <c r="E3639">
        <v>0.11</v>
      </c>
      <c r="F3639">
        <v>0.39</v>
      </c>
      <c r="G3639">
        <v>0.77</v>
      </c>
      <c r="H3639">
        <v>1.62</v>
      </c>
      <c r="I3639">
        <v>2.2400000000000002</v>
      </c>
      <c r="J3639">
        <v>2.79</v>
      </c>
      <c r="K3639">
        <v>3.44</v>
      </c>
      <c r="L3639">
        <v>3.68</v>
      </c>
      <c r="M3639">
        <v>-0.1</v>
      </c>
      <c r="N3639">
        <v>0.66</v>
      </c>
      <c r="O3639">
        <v>1.1399999999999999</v>
      </c>
      <c r="P3639">
        <v>1.38</v>
      </c>
      <c r="Q3639">
        <v>0.158</v>
      </c>
      <c r="R3639">
        <v>0.20435</v>
      </c>
      <c r="S3639">
        <v>0.23860000000000001</v>
      </c>
      <c r="T3639">
        <v>0.33500000000000002</v>
      </c>
      <c r="U3639">
        <v>0.57250000000000001</v>
      </c>
      <c r="V3639">
        <v>16197.35</v>
      </c>
      <c r="W3639">
        <v>1828.46</v>
      </c>
      <c r="X3639">
        <v>97.23</v>
      </c>
    </row>
    <row r="3640" spans="1:24" x14ac:dyDescent="0.55000000000000004">
      <c r="A3640" s="5">
        <v>41663</v>
      </c>
      <c r="B3640">
        <v>7.0000000000000007E-2</v>
      </c>
      <c r="C3640">
        <v>0.04</v>
      </c>
      <c r="D3640">
        <v>0.06</v>
      </c>
      <c r="E3640">
        <v>0.11</v>
      </c>
      <c r="F3640">
        <v>0.37</v>
      </c>
      <c r="G3640">
        <v>0.75</v>
      </c>
      <c r="H3640">
        <v>1.58</v>
      </c>
      <c r="I3640">
        <v>2.2000000000000002</v>
      </c>
      <c r="J3640">
        <v>2.75</v>
      </c>
      <c r="K3640">
        <v>3.4</v>
      </c>
      <c r="L3640">
        <v>3.64</v>
      </c>
      <c r="M3640">
        <v>-0.1</v>
      </c>
      <c r="N3640">
        <v>0.61</v>
      </c>
      <c r="O3640">
        <v>1.1100000000000001</v>
      </c>
      <c r="P3640">
        <v>1.36</v>
      </c>
      <c r="Q3640">
        <v>0.16120000000000001</v>
      </c>
      <c r="R3640">
        <v>0.20324999999999999</v>
      </c>
      <c r="S3640">
        <v>0.23535</v>
      </c>
      <c r="T3640">
        <v>0.33350000000000002</v>
      </c>
      <c r="U3640">
        <v>0.57210000000000005</v>
      </c>
      <c r="V3640">
        <v>15879.11</v>
      </c>
      <c r="W3640">
        <v>1790.29</v>
      </c>
      <c r="X3640">
        <v>96.66</v>
      </c>
    </row>
    <row r="3641" spans="1:24" x14ac:dyDescent="0.55000000000000004">
      <c r="A3641" s="5">
        <v>41666</v>
      </c>
      <c r="B3641">
        <v>7.0000000000000007E-2</v>
      </c>
      <c r="C3641">
        <v>0.05</v>
      </c>
      <c r="D3641">
        <v>7.0000000000000007E-2</v>
      </c>
      <c r="E3641">
        <v>0.11</v>
      </c>
      <c r="F3641">
        <v>0.37</v>
      </c>
      <c r="G3641">
        <v>0.76</v>
      </c>
      <c r="H3641">
        <v>1.61</v>
      </c>
      <c r="I3641">
        <v>2.2400000000000002</v>
      </c>
      <c r="J3641">
        <v>2.78</v>
      </c>
      <c r="K3641">
        <v>3.43</v>
      </c>
      <c r="L3641">
        <v>3.67</v>
      </c>
      <c r="M3641">
        <v>-0.11</v>
      </c>
      <c r="N3641">
        <v>0.64</v>
      </c>
      <c r="O3641">
        <v>1.1399999999999999</v>
      </c>
      <c r="P3641">
        <v>1.39</v>
      </c>
      <c r="Q3641">
        <v>0.1585</v>
      </c>
      <c r="R3641">
        <v>0.20050000000000001</v>
      </c>
      <c r="S3641">
        <v>0.2361</v>
      </c>
      <c r="T3641">
        <v>0.33250000000000002</v>
      </c>
      <c r="U3641">
        <v>0.57099999999999995</v>
      </c>
      <c r="V3641">
        <v>15837.88</v>
      </c>
      <c r="W3641">
        <v>1781.56</v>
      </c>
      <c r="X3641">
        <v>95.82</v>
      </c>
    </row>
    <row r="3642" spans="1:24" x14ac:dyDescent="0.55000000000000004">
      <c r="A3642" s="5">
        <v>41667</v>
      </c>
      <c r="B3642">
        <v>7.0000000000000007E-2</v>
      </c>
      <c r="C3642">
        <v>0.05</v>
      </c>
      <c r="D3642">
        <v>7.0000000000000007E-2</v>
      </c>
      <c r="E3642">
        <v>0.11</v>
      </c>
      <c r="F3642">
        <v>0.38</v>
      </c>
      <c r="G3642">
        <v>0.75</v>
      </c>
      <c r="H3642">
        <v>1.59</v>
      </c>
      <c r="I3642">
        <v>2.2200000000000002</v>
      </c>
      <c r="J3642">
        <v>2.77</v>
      </c>
      <c r="K3642">
        <v>3.43</v>
      </c>
      <c r="L3642">
        <v>3.68</v>
      </c>
      <c r="M3642">
        <v>-0.12</v>
      </c>
      <c r="N3642">
        <v>0.62</v>
      </c>
      <c r="O3642">
        <v>1.1399999999999999</v>
      </c>
      <c r="P3642">
        <v>1.4</v>
      </c>
      <c r="Q3642">
        <v>0.159</v>
      </c>
      <c r="R3642">
        <v>0.19914999999999999</v>
      </c>
      <c r="S3642">
        <v>0.2361</v>
      </c>
      <c r="T3642">
        <v>0.33200000000000002</v>
      </c>
      <c r="U3642">
        <v>0.57099999999999995</v>
      </c>
      <c r="V3642">
        <v>15928.56</v>
      </c>
      <c r="W3642">
        <v>1792.5</v>
      </c>
      <c r="X3642">
        <v>97.49</v>
      </c>
    </row>
    <row r="3643" spans="1:24" x14ac:dyDescent="0.55000000000000004">
      <c r="A3643" s="5">
        <v>41668</v>
      </c>
      <c r="B3643">
        <v>7.0000000000000007E-2</v>
      </c>
      <c r="C3643">
        <v>0.04</v>
      </c>
      <c r="D3643">
        <v>7.0000000000000007E-2</v>
      </c>
      <c r="E3643">
        <v>0.11</v>
      </c>
      <c r="F3643">
        <v>0.36</v>
      </c>
      <c r="G3643">
        <v>0.71</v>
      </c>
      <c r="H3643">
        <v>1.52</v>
      </c>
      <c r="I3643">
        <v>2.15</v>
      </c>
      <c r="J3643">
        <v>2.69</v>
      </c>
      <c r="K3643">
        <v>3.36</v>
      </c>
      <c r="L3643">
        <v>3.62</v>
      </c>
      <c r="M3643">
        <v>-0.2</v>
      </c>
      <c r="N3643">
        <v>0.55000000000000004</v>
      </c>
      <c r="O3643">
        <v>1.08</v>
      </c>
      <c r="P3643">
        <v>1.35</v>
      </c>
      <c r="Q3643">
        <v>0.1595</v>
      </c>
      <c r="R3643">
        <v>0.19864999999999999</v>
      </c>
      <c r="S3643">
        <v>0.2356</v>
      </c>
      <c r="T3643">
        <v>0.33350000000000002</v>
      </c>
      <c r="U3643">
        <v>0.57040000000000002</v>
      </c>
      <c r="V3643">
        <v>15738.79</v>
      </c>
      <c r="W3643">
        <v>1774.2</v>
      </c>
      <c r="X3643">
        <v>97.34</v>
      </c>
    </row>
    <row r="3644" spans="1:24" x14ac:dyDescent="0.55000000000000004">
      <c r="A3644" s="5">
        <v>41669</v>
      </c>
      <c r="B3644">
        <v>7.0000000000000007E-2</v>
      </c>
      <c r="C3644">
        <v>0.02</v>
      </c>
      <c r="D3644">
        <v>0.06</v>
      </c>
      <c r="E3644">
        <v>0.1</v>
      </c>
      <c r="F3644">
        <v>0.36</v>
      </c>
      <c r="G3644">
        <v>0.72</v>
      </c>
      <c r="H3644">
        <v>1.55</v>
      </c>
      <c r="I3644">
        <v>2.19</v>
      </c>
      <c r="J3644">
        <v>2.72</v>
      </c>
      <c r="K3644">
        <v>3.4</v>
      </c>
      <c r="L3644">
        <v>3.65</v>
      </c>
      <c r="M3644">
        <v>-0.21</v>
      </c>
      <c r="N3644">
        <v>0.56999999999999995</v>
      </c>
      <c r="O3644">
        <v>1.1000000000000001</v>
      </c>
      <c r="P3644">
        <v>1.36</v>
      </c>
      <c r="Q3644">
        <v>0.1585</v>
      </c>
      <c r="R3644">
        <v>0.20039999999999999</v>
      </c>
      <c r="S3644">
        <v>0.23760000000000001</v>
      </c>
      <c r="T3644">
        <v>0.33700000000000002</v>
      </c>
      <c r="U3644">
        <v>0.56940000000000002</v>
      </c>
      <c r="V3644">
        <v>15848.61</v>
      </c>
      <c r="W3644">
        <v>1794.19</v>
      </c>
      <c r="X3644">
        <v>98.25</v>
      </c>
    </row>
    <row r="3645" spans="1:24" x14ac:dyDescent="0.55000000000000004">
      <c r="A3645" s="5">
        <v>41670</v>
      </c>
      <c r="B3645">
        <v>7.0000000000000007E-2</v>
      </c>
      <c r="C3645">
        <v>0.02</v>
      </c>
      <c r="D3645">
        <v>0.06</v>
      </c>
      <c r="E3645">
        <v>0.1</v>
      </c>
      <c r="F3645">
        <v>0.34</v>
      </c>
      <c r="G3645">
        <v>0.69</v>
      </c>
      <c r="H3645">
        <v>1.49</v>
      </c>
      <c r="I3645">
        <v>2.13</v>
      </c>
      <c r="J3645">
        <v>2.67</v>
      </c>
      <c r="K3645">
        <v>3.35</v>
      </c>
      <c r="L3645">
        <v>3.61</v>
      </c>
      <c r="M3645">
        <v>-0.23</v>
      </c>
      <c r="N3645">
        <v>0.53</v>
      </c>
      <c r="O3645">
        <v>1.07</v>
      </c>
      <c r="P3645">
        <v>1.33</v>
      </c>
      <c r="Q3645">
        <v>0.1565</v>
      </c>
      <c r="R3645">
        <v>0.19905</v>
      </c>
      <c r="S3645">
        <v>0.2366</v>
      </c>
      <c r="T3645">
        <v>0.33629999999999999</v>
      </c>
      <c r="U3645">
        <v>0.56540000000000001</v>
      </c>
      <c r="V3645">
        <v>15698.85</v>
      </c>
      <c r="W3645">
        <v>1782.59</v>
      </c>
      <c r="X3645">
        <v>97.55</v>
      </c>
    </row>
    <row r="3646" spans="1:24" x14ac:dyDescent="0.55000000000000004">
      <c r="A3646" s="5">
        <v>41673</v>
      </c>
      <c r="B3646">
        <v>7.0000000000000007E-2</v>
      </c>
      <c r="C3646">
        <v>0.05</v>
      </c>
      <c r="D3646">
        <v>7.0000000000000007E-2</v>
      </c>
      <c r="E3646">
        <v>0.11</v>
      </c>
      <c r="F3646">
        <v>0.3</v>
      </c>
      <c r="G3646">
        <v>0.64</v>
      </c>
      <c r="H3646">
        <v>1.44</v>
      </c>
      <c r="I3646">
        <v>2.0699999999999998</v>
      </c>
      <c r="J3646">
        <v>2.61</v>
      </c>
      <c r="K3646">
        <v>3.29</v>
      </c>
      <c r="L3646">
        <v>3.55</v>
      </c>
      <c r="M3646">
        <v>-0.26</v>
      </c>
      <c r="N3646">
        <v>0.47</v>
      </c>
      <c r="O3646">
        <v>1.01</v>
      </c>
      <c r="P3646">
        <v>1.28</v>
      </c>
      <c r="Q3646">
        <v>0.15709999999999999</v>
      </c>
      <c r="R3646">
        <v>0.19975000000000001</v>
      </c>
      <c r="S3646">
        <v>0.2356</v>
      </c>
      <c r="T3646">
        <v>0.33350000000000002</v>
      </c>
      <c r="U3646">
        <v>0.56289999999999996</v>
      </c>
      <c r="V3646">
        <v>15372.8</v>
      </c>
      <c r="W3646">
        <v>1741.89</v>
      </c>
      <c r="X3646">
        <v>96.44</v>
      </c>
    </row>
    <row r="3647" spans="1:24" x14ac:dyDescent="0.55000000000000004">
      <c r="A3647" s="5">
        <v>41674</v>
      </c>
      <c r="B3647">
        <v>7.0000000000000007E-2</v>
      </c>
      <c r="C3647">
        <v>0.06</v>
      </c>
      <c r="D3647">
        <v>7.0000000000000007E-2</v>
      </c>
      <c r="E3647">
        <v>0.12</v>
      </c>
      <c r="F3647">
        <v>0.31</v>
      </c>
      <c r="G3647">
        <v>0.65</v>
      </c>
      <c r="H3647">
        <v>1.46</v>
      </c>
      <c r="I3647">
        <v>2.09</v>
      </c>
      <c r="J3647">
        <v>2.64</v>
      </c>
      <c r="K3647">
        <v>3.33</v>
      </c>
      <c r="L3647">
        <v>3.59</v>
      </c>
      <c r="M3647">
        <v>-0.31</v>
      </c>
      <c r="N3647">
        <v>0.51</v>
      </c>
      <c r="O3647">
        <v>1.07</v>
      </c>
      <c r="P3647">
        <v>1.34</v>
      </c>
      <c r="Q3647">
        <v>0.1575</v>
      </c>
      <c r="R3647">
        <v>0.2</v>
      </c>
      <c r="S3647">
        <v>0.23644999999999999</v>
      </c>
      <c r="T3647">
        <v>0.33329999999999999</v>
      </c>
      <c r="U3647">
        <v>0.56169999999999998</v>
      </c>
      <c r="V3647">
        <v>15445.24</v>
      </c>
      <c r="W3647">
        <v>1755.2</v>
      </c>
      <c r="X3647">
        <v>97.24</v>
      </c>
    </row>
    <row r="3648" spans="1:24" x14ac:dyDescent="0.55000000000000004">
      <c r="A3648" s="5">
        <v>41675</v>
      </c>
      <c r="B3648">
        <v>7.0000000000000007E-2</v>
      </c>
      <c r="C3648">
        <v>7.0000000000000007E-2</v>
      </c>
      <c r="D3648">
        <v>7.0000000000000007E-2</v>
      </c>
      <c r="E3648">
        <v>0.12</v>
      </c>
      <c r="F3648">
        <v>0.32</v>
      </c>
      <c r="G3648">
        <v>0.66</v>
      </c>
      <c r="H3648">
        <v>1.5</v>
      </c>
      <c r="I3648">
        <v>2.14</v>
      </c>
      <c r="J3648">
        <v>2.7</v>
      </c>
      <c r="K3648">
        <v>3.4</v>
      </c>
      <c r="L3648">
        <v>3.66</v>
      </c>
      <c r="M3648">
        <v>-0.28000000000000003</v>
      </c>
      <c r="N3648">
        <v>0.56000000000000005</v>
      </c>
      <c r="O3648">
        <v>1.1399999999999999</v>
      </c>
      <c r="P3648">
        <v>1.42</v>
      </c>
      <c r="Q3648">
        <v>0.1575</v>
      </c>
      <c r="R3648">
        <v>0.19850000000000001</v>
      </c>
      <c r="S3648">
        <v>0.23635</v>
      </c>
      <c r="T3648">
        <v>0.33300000000000002</v>
      </c>
      <c r="U3648">
        <v>0.55940000000000001</v>
      </c>
      <c r="V3648">
        <v>15440.23</v>
      </c>
      <c r="W3648">
        <v>1751.64</v>
      </c>
      <c r="X3648">
        <v>97.4</v>
      </c>
    </row>
    <row r="3649" spans="1:24" x14ac:dyDescent="0.55000000000000004">
      <c r="A3649" s="5">
        <v>41676</v>
      </c>
      <c r="B3649">
        <v>7.0000000000000007E-2</v>
      </c>
      <c r="C3649">
        <v>7.0000000000000007E-2</v>
      </c>
      <c r="D3649">
        <v>0.08</v>
      </c>
      <c r="E3649">
        <v>0.13</v>
      </c>
      <c r="F3649">
        <v>0.33</v>
      </c>
      <c r="G3649">
        <v>0.69</v>
      </c>
      <c r="H3649">
        <v>1.52</v>
      </c>
      <c r="I3649">
        <v>2.17</v>
      </c>
      <c r="J3649">
        <v>2.73</v>
      </c>
      <c r="K3649">
        <v>3.42</v>
      </c>
      <c r="L3649">
        <v>3.67</v>
      </c>
      <c r="M3649">
        <v>-0.3</v>
      </c>
      <c r="N3649">
        <v>0.56999999999999995</v>
      </c>
      <c r="O3649">
        <v>1.1399999999999999</v>
      </c>
      <c r="P3649">
        <v>1.42</v>
      </c>
      <c r="Q3649">
        <v>0.1565</v>
      </c>
      <c r="R3649">
        <v>0.1991</v>
      </c>
      <c r="S3649">
        <v>0.23685</v>
      </c>
      <c r="T3649">
        <v>0.33310000000000001</v>
      </c>
      <c r="U3649">
        <v>0.55789999999999995</v>
      </c>
      <c r="V3649">
        <v>15628.53</v>
      </c>
      <c r="W3649">
        <v>1773.43</v>
      </c>
      <c r="X3649">
        <v>97.84</v>
      </c>
    </row>
    <row r="3650" spans="1:24" x14ac:dyDescent="0.55000000000000004">
      <c r="A3650" s="5">
        <v>41677</v>
      </c>
      <c r="B3650">
        <v>0.06</v>
      </c>
      <c r="C3650">
        <v>0.08</v>
      </c>
      <c r="D3650">
        <v>0.09</v>
      </c>
      <c r="E3650">
        <v>0.12</v>
      </c>
      <c r="F3650">
        <v>0.3</v>
      </c>
      <c r="G3650">
        <v>0.66</v>
      </c>
      <c r="H3650">
        <v>1.47</v>
      </c>
      <c r="I3650">
        <v>2.13</v>
      </c>
      <c r="J3650">
        <v>2.71</v>
      </c>
      <c r="K3650">
        <v>3.39</v>
      </c>
      <c r="L3650">
        <v>3.67</v>
      </c>
      <c r="M3650">
        <v>-0.3</v>
      </c>
      <c r="N3650">
        <v>0.53</v>
      </c>
      <c r="O3650">
        <v>1.1200000000000001</v>
      </c>
      <c r="P3650">
        <v>1.4</v>
      </c>
      <c r="Q3650">
        <v>0.1555</v>
      </c>
      <c r="R3650">
        <v>0.1966</v>
      </c>
      <c r="S3650">
        <v>0.23385</v>
      </c>
      <c r="T3650">
        <v>0.33110000000000001</v>
      </c>
      <c r="U3650">
        <v>0.55840000000000001</v>
      </c>
      <c r="V3650">
        <v>15794.08</v>
      </c>
      <c r="W3650">
        <v>1797.02</v>
      </c>
      <c r="X3650">
        <v>99.98</v>
      </c>
    </row>
    <row r="3651" spans="1:24" x14ac:dyDescent="0.55000000000000004">
      <c r="A3651" s="5">
        <v>41680</v>
      </c>
      <c r="B3651">
        <v>7.0000000000000007E-2</v>
      </c>
      <c r="C3651">
        <v>7.0000000000000007E-2</v>
      </c>
      <c r="D3651">
        <v>0.1</v>
      </c>
      <c r="E3651">
        <v>0.12</v>
      </c>
      <c r="F3651">
        <v>0.32</v>
      </c>
      <c r="G3651">
        <v>0.66</v>
      </c>
      <c r="H3651">
        <v>1.48</v>
      </c>
      <c r="I3651">
        <v>2.13</v>
      </c>
      <c r="J3651">
        <v>2.7</v>
      </c>
      <c r="K3651">
        <v>3.38</v>
      </c>
      <c r="L3651">
        <v>3.66</v>
      </c>
      <c r="M3651">
        <v>-0.31</v>
      </c>
      <c r="N3651">
        <v>0.51</v>
      </c>
      <c r="O3651">
        <v>1.1000000000000001</v>
      </c>
      <c r="P3651">
        <v>1.39</v>
      </c>
      <c r="Q3651">
        <v>0.15475</v>
      </c>
      <c r="R3651">
        <v>0.19550000000000001</v>
      </c>
      <c r="S3651">
        <v>0.23385</v>
      </c>
      <c r="T3651">
        <v>0.3291</v>
      </c>
      <c r="U3651">
        <v>0.55089999999999995</v>
      </c>
      <c r="V3651">
        <v>15801.79</v>
      </c>
      <c r="W3651">
        <v>1799.84</v>
      </c>
      <c r="X3651">
        <v>100.12</v>
      </c>
    </row>
    <row r="3652" spans="1:24" x14ac:dyDescent="0.55000000000000004">
      <c r="A3652" s="5">
        <v>41681</v>
      </c>
      <c r="B3652">
        <v>0.06</v>
      </c>
      <c r="C3652">
        <v>0.05</v>
      </c>
      <c r="D3652">
        <v>0.1</v>
      </c>
      <c r="E3652">
        <v>0.12</v>
      </c>
      <c r="F3652">
        <v>0.35</v>
      </c>
      <c r="G3652">
        <v>0.71</v>
      </c>
      <c r="H3652">
        <v>1.54</v>
      </c>
      <c r="I3652">
        <v>2.19</v>
      </c>
      <c r="J3652">
        <v>2.75</v>
      </c>
      <c r="K3652">
        <v>3.42</v>
      </c>
      <c r="L3652">
        <v>3.69</v>
      </c>
      <c r="M3652">
        <v>-0.26</v>
      </c>
      <c r="N3652">
        <v>0.56000000000000005</v>
      </c>
      <c r="O3652">
        <v>1.1399999999999999</v>
      </c>
      <c r="P3652">
        <v>1.42</v>
      </c>
      <c r="Q3652">
        <v>0.15425</v>
      </c>
      <c r="R3652">
        <v>0.1976</v>
      </c>
      <c r="S3652">
        <v>0.2366</v>
      </c>
      <c r="T3652">
        <v>0.33200000000000002</v>
      </c>
      <c r="U3652">
        <v>0.55330000000000001</v>
      </c>
      <c r="V3652">
        <v>15994.77</v>
      </c>
      <c r="W3652">
        <v>1819.75</v>
      </c>
      <c r="X3652">
        <v>99.96</v>
      </c>
    </row>
    <row r="3653" spans="1:24" x14ac:dyDescent="0.55000000000000004">
      <c r="A3653" s="5">
        <v>41682</v>
      </c>
      <c r="B3653">
        <v>7.0000000000000007E-2</v>
      </c>
      <c r="C3653">
        <v>0.05</v>
      </c>
      <c r="D3653">
        <v>0.09</v>
      </c>
      <c r="E3653">
        <v>0.12</v>
      </c>
      <c r="F3653">
        <v>0.35</v>
      </c>
      <c r="G3653">
        <v>0.74</v>
      </c>
      <c r="H3653">
        <v>1.59</v>
      </c>
      <c r="I3653">
        <v>2.23</v>
      </c>
      <c r="J3653">
        <v>2.8</v>
      </c>
      <c r="K3653">
        <v>3.45</v>
      </c>
      <c r="L3653">
        <v>3.72</v>
      </c>
      <c r="M3653">
        <v>-0.24</v>
      </c>
      <c r="N3653">
        <v>0.59</v>
      </c>
      <c r="O3653">
        <v>1.17</v>
      </c>
      <c r="P3653">
        <v>1.45</v>
      </c>
      <c r="Q3653">
        <v>0.1535</v>
      </c>
      <c r="R3653">
        <v>0.19735</v>
      </c>
      <c r="S3653">
        <v>0.2361</v>
      </c>
      <c r="T3653">
        <v>0.33100000000000002</v>
      </c>
      <c r="U3653">
        <v>0.55379999999999996</v>
      </c>
      <c r="V3653">
        <v>15963.94</v>
      </c>
      <c r="W3653">
        <v>1819.26</v>
      </c>
      <c r="X3653">
        <v>100.38</v>
      </c>
    </row>
    <row r="3654" spans="1:24" x14ac:dyDescent="0.55000000000000004">
      <c r="A3654" s="5">
        <v>41683</v>
      </c>
      <c r="B3654">
        <v>0.06</v>
      </c>
      <c r="C3654">
        <v>0.03</v>
      </c>
      <c r="D3654">
        <v>0.08</v>
      </c>
      <c r="E3654">
        <v>0.12</v>
      </c>
      <c r="F3654">
        <v>0.32</v>
      </c>
      <c r="G3654">
        <v>0.7</v>
      </c>
      <c r="H3654">
        <v>1.51</v>
      </c>
      <c r="I3654">
        <v>2.16</v>
      </c>
      <c r="J3654">
        <v>2.73</v>
      </c>
      <c r="K3654">
        <v>3.4</v>
      </c>
      <c r="L3654">
        <v>3.7</v>
      </c>
      <c r="M3654">
        <v>-0.26</v>
      </c>
      <c r="N3654">
        <v>0.56000000000000005</v>
      </c>
      <c r="O3654">
        <v>1.1299999999999999</v>
      </c>
      <c r="P3654">
        <v>1.42</v>
      </c>
      <c r="Q3654">
        <v>0.1545</v>
      </c>
      <c r="R3654">
        <v>0.1971</v>
      </c>
      <c r="S3654">
        <v>0.23585</v>
      </c>
      <c r="T3654">
        <v>0.33100000000000002</v>
      </c>
      <c r="U3654">
        <v>0.55230000000000001</v>
      </c>
      <c r="V3654">
        <v>16027.59</v>
      </c>
      <c r="W3654">
        <v>1829.83</v>
      </c>
      <c r="X3654">
        <v>100.27</v>
      </c>
    </row>
    <row r="3655" spans="1:24" x14ac:dyDescent="0.55000000000000004">
      <c r="A3655" s="5">
        <v>41684</v>
      </c>
      <c r="B3655">
        <v>0.06</v>
      </c>
      <c r="C3655">
        <v>0.02</v>
      </c>
      <c r="D3655">
        <v>7.0000000000000007E-2</v>
      </c>
      <c r="E3655">
        <v>0.11</v>
      </c>
      <c r="F3655">
        <v>0.32</v>
      </c>
      <c r="G3655">
        <v>0.71</v>
      </c>
      <c r="H3655">
        <v>1.53</v>
      </c>
      <c r="I3655">
        <v>2.17</v>
      </c>
      <c r="J3655">
        <v>2.75</v>
      </c>
      <c r="K3655">
        <v>3.41</v>
      </c>
      <c r="L3655">
        <v>3.69</v>
      </c>
      <c r="M3655">
        <v>-0.14000000000000001</v>
      </c>
      <c r="N3655">
        <v>0.59</v>
      </c>
      <c r="O3655">
        <v>1.1499999999999999</v>
      </c>
      <c r="P3655">
        <v>1.43</v>
      </c>
      <c r="Q3655">
        <v>0.1545</v>
      </c>
      <c r="R3655">
        <v>0.1988</v>
      </c>
      <c r="S3655">
        <v>0.23585</v>
      </c>
      <c r="T3655">
        <v>0.32900000000000001</v>
      </c>
      <c r="U3655">
        <v>0.55079999999999996</v>
      </c>
      <c r="V3655">
        <v>16154.39</v>
      </c>
      <c r="W3655">
        <v>1838.63</v>
      </c>
      <c r="X3655">
        <v>100.31</v>
      </c>
    </row>
    <row r="3656" spans="1:24" x14ac:dyDescent="0.55000000000000004">
      <c r="A3656" s="5">
        <v>41687</v>
      </c>
      <c r="B3656" t="e">
        <v>#N/A</v>
      </c>
      <c r="C3656" t="e">
        <v>#N/A</v>
      </c>
      <c r="D3656" t="e">
        <v>#N/A</v>
      </c>
      <c r="E3656" t="e">
        <v>#N/A</v>
      </c>
      <c r="F3656" t="e">
        <v>#N/A</v>
      </c>
      <c r="G3656" t="e">
        <v>#N/A</v>
      </c>
      <c r="H3656" t="e">
        <v>#N/A</v>
      </c>
      <c r="I3656" t="e">
        <v>#N/A</v>
      </c>
      <c r="J3656" t="e">
        <v>#N/A</v>
      </c>
      <c r="K3656" t="e">
        <v>#N/A</v>
      </c>
      <c r="L3656" t="e">
        <v>#N/A</v>
      </c>
      <c r="M3656" t="e">
        <v>#N/A</v>
      </c>
      <c r="N3656" t="e">
        <v>#N/A</v>
      </c>
      <c r="O3656" t="e">
        <v>#N/A</v>
      </c>
      <c r="P3656" t="e">
        <v>#N/A</v>
      </c>
      <c r="Q3656">
        <v>0.1535</v>
      </c>
      <c r="R3656">
        <v>0.19450000000000001</v>
      </c>
      <c r="S3656">
        <v>0.2351</v>
      </c>
      <c r="T3656">
        <v>0.33</v>
      </c>
      <c r="U3656">
        <v>0.55230000000000001</v>
      </c>
      <c r="V3656" t="e">
        <v>#N/A</v>
      </c>
      <c r="W3656" t="e">
        <v>#N/A</v>
      </c>
      <c r="X3656" t="e">
        <v>#N/A</v>
      </c>
    </row>
    <row r="3657" spans="1:24" x14ac:dyDescent="0.55000000000000004">
      <c r="A3657" s="5">
        <v>41688</v>
      </c>
      <c r="B3657">
        <v>7.0000000000000007E-2</v>
      </c>
      <c r="C3657">
        <v>0.05</v>
      </c>
      <c r="D3657">
        <v>0.08</v>
      </c>
      <c r="E3657">
        <v>0.12</v>
      </c>
      <c r="F3657">
        <v>0.31</v>
      </c>
      <c r="G3657">
        <v>0.67</v>
      </c>
      <c r="H3657">
        <v>1.5</v>
      </c>
      <c r="I3657">
        <v>2.14</v>
      </c>
      <c r="J3657">
        <v>2.71</v>
      </c>
      <c r="K3657">
        <v>3.4</v>
      </c>
      <c r="L3657">
        <v>3.68</v>
      </c>
      <c r="M3657">
        <v>-0.28999999999999998</v>
      </c>
      <c r="N3657">
        <v>0.56999999999999995</v>
      </c>
      <c r="O3657">
        <v>1.1399999999999999</v>
      </c>
      <c r="P3657">
        <v>1.42</v>
      </c>
      <c r="Q3657">
        <v>0.154</v>
      </c>
      <c r="R3657">
        <v>0.19420000000000001</v>
      </c>
      <c r="S3657">
        <v>0.23455000000000001</v>
      </c>
      <c r="T3657">
        <v>0.32969999999999999</v>
      </c>
      <c r="U3657">
        <v>0.55330000000000001</v>
      </c>
      <c r="V3657">
        <v>16130.4</v>
      </c>
      <c r="W3657">
        <v>1840.76</v>
      </c>
      <c r="X3657">
        <v>102.54</v>
      </c>
    </row>
    <row r="3658" spans="1:24" x14ac:dyDescent="0.55000000000000004">
      <c r="A3658" s="5">
        <v>41689</v>
      </c>
      <c r="B3658">
        <v>7.0000000000000007E-2</v>
      </c>
      <c r="C3658">
        <v>0.06</v>
      </c>
      <c r="D3658">
        <v>0.09</v>
      </c>
      <c r="E3658">
        <v>0.11</v>
      </c>
      <c r="F3658">
        <v>0.33</v>
      </c>
      <c r="G3658">
        <v>0.69</v>
      </c>
      <c r="H3658">
        <v>1.53</v>
      </c>
      <c r="I3658">
        <v>2.17</v>
      </c>
      <c r="J3658">
        <v>2.73</v>
      </c>
      <c r="K3658">
        <v>3.42</v>
      </c>
      <c r="L3658">
        <v>3.71</v>
      </c>
      <c r="M3658">
        <v>-0.25</v>
      </c>
      <c r="N3658">
        <v>0.6</v>
      </c>
      <c r="O3658">
        <v>1.17</v>
      </c>
      <c r="P3658">
        <v>1.45</v>
      </c>
      <c r="Q3658">
        <v>0.1545</v>
      </c>
      <c r="R3658">
        <v>0.19425000000000001</v>
      </c>
      <c r="S3658">
        <v>0.2336</v>
      </c>
      <c r="T3658">
        <v>0.32900000000000001</v>
      </c>
      <c r="U3658">
        <v>0.55330000000000001</v>
      </c>
      <c r="V3658">
        <v>16040.56</v>
      </c>
      <c r="W3658">
        <v>1828.75</v>
      </c>
      <c r="X3658">
        <v>103.46</v>
      </c>
    </row>
    <row r="3659" spans="1:24" x14ac:dyDescent="0.55000000000000004">
      <c r="A3659" s="5">
        <v>41690</v>
      </c>
      <c r="B3659">
        <v>7.0000000000000007E-2</v>
      </c>
      <c r="C3659">
        <v>0.05</v>
      </c>
      <c r="D3659">
        <v>0.08</v>
      </c>
      <c r="E3659">
        <v>0.12</v>
      </c>
      <c r="F3659">
        <v>0.34</v>
      </c>
      <c r="G3659">
        <v>0.72</v>
      </c>
      <c r="H3659">
        <v>1.57</v>
      </c>
      <c r="I3659">
        <v>2.2000000000000002</v>
      </c>
      <c r="J3659">
        <v>2.76</v>
      </c>
      <c r="K3659">
        <v>3.44</v>
      </c>
      <c r="L3659">
        <v>3.73</v>
      </c>
      <c r="M3659">
        <v>-0.21</v>
      </c>
      <c r="N3659">
        <v>0.63</v>
      </c>
      <c r="O3659">
        <v>1.19</v>
      </c>
      <c r="P3659">
        <v>1.49</v>
      </c>
      <c r="Q3659">
        <v>0.1555</v>
      </c>
      <c r="R3659">
        <v>0.19694999999999999</v>
      </c>
      <c r="S3659">
        <v>0.2356</v>
      </c>
      <c r="T3659">
        <v>0.32950000000000002</v>
      </c>
      <c r="U3659">
        <v>0.55379999999999996</v>
      </c>
      <c r="V3659">
        <v>16133.23</v>
      </c>
      <c r="W3659">
        <v>1839.78</v>
      </c>
      <c r="X3659">
        <v>103.2</v>
      </c>
    </row>
    <row r="3660" spans="1:24" x14ac:dyDescent="0.55000000000000004">
      <c r="A3660" s="5">
        <v>41691</v>
      </c>
      <c r="B3660">
        <v>7.0000000000000007E-2</v>
      </c>
      <c r="C3660">
        <v>0.05</v>
      </c>
      <c r="D3660">
        <v>0.08</v>
      </c>
      <c r="E3660">
        <v>0.12</v>
      </c>
      <c r="F3660">
        <v>0.33</v>
      </c>
      <c r="G3660">
        <v>0.71</v>
      </c>
      <c r="H3660">
        <v>1.56</v>
      </c>
      <c r="I3660">
        <v>2.19</v>
      </c>
      <c r="J3660">
        <v>2.73</v>
      </c>
      <c r="K3660">
        <v>3.41</v>
      </c>
      <c r="L3660">
        <v>3.69</v>
      </c>
      <c r="M3660">
        <v>-0.18</v>
      </c>
      <c r="N3660">
        <v>0.61</v>
      </c>
      <c r="O3660">
        <v>1.1499999999999999</v>
      </c>
      <c r="P3660">
        <v>1.45</v>
      </c>
      <c r="Q3660">
        <v>0.1555</v>
      </c>
      <c r="R3660">
        <v>0.19595000000000001</v>
      </c>
      <c r="S3660">
        <v>0.23485</v>
      </c>
      <c r="T3660">
        <v>0.33050000000000002</v>
      </c>
      <c r="U3660">
        <v>0.55530000000000002</v>
      </c>
      <c r="V3660">
        <v>16103.3</v>
      </c>
      <c r="W3660">
        <v>1836.25</v>
      </c>
      <c r="X3660">
        <v>102.53</v>
      </c>
    </row>
    <row r="3661" spans="1:24" x14ac:dyDescent="0.55000000000000004">
      <c r="A3661" s="5">
        <v>41694</v>
      </c>
      <c r="B3661">
        <v>7.0000000000000007E-2</v>
      </c>
      <c r="C3661">
        <v>0.05</v>
      </c>
      <c r="D3661">
        <v>0.08</v>
      </c>
      <c r="E3661">
        <v>0.11</v>
      </c>
      <c r="F3661">
        <v>0.35</v>
      </c>
      <c r="G3661">
        <v>0.72</v>
      </c>
      <c r="H3661">
        <v>1.57</v>
      </c>
      <c r="I3661">
        <v>2.2000000000000002</v>
      </c>
      <c r="J3661">
        <v>2.75</v>
      </c>
      <c r="K3661">
        <v>3.42</v>
      </c>
      <c r="L3661">
        <v>3.7</v>
      </c>
      <c r="M3661">
        <v>-0.21</v>
      </c>
      <c r="N3661">
        <v>0.59</v>
      </c>
      <c r="O3661">
        <v>1.1399999999999999</v>
      </c>
      <c r="P3661">
        <v>1.45</v>
      </c>
      <c r="Q3661">
        <v>0.1545</v>
      </c>
      <c r="R3661">
        <v>0.19470000000000001</v>
      </c>
      <c r="S3661">
        <v>0.23435</v>
      </c>
      <c r="T3661">
        <v>0.33050000000000002</v>
      </c>
      <c r="U3661">
        <v>0.55330000000000001</v>
      </c>
      <c r="V3661">
        <v>16207.14</v>
      </c>
      <c r="W3661">
        <v>1847.61</v>
      </c>
      <c r="X3661">
        <v>103.17</v>
      </c>
    </row>
    <row r="3662" spans="1:24" x14ac:dyDescent="0.55000000000000004">
      <c r="A3662" s="5">
        <v>41695</v>
      </c>
      <c r="B3662">
        <v>7.0000000000000007E-2</v>
      </c>
      <c r="C3662">
        <v>0.05</v>
      </c>
      <c r="D3662">
        <v>0.08</v>
      </c>
      <c r="E3662">
        <v>0.11</v>
      </c>
      <c r="F3662">
        <v>0.34</v>
      </c>
      <c r="G3662">
        <v>0.7</v>
      </c>
      <c r="H3662">
        <v>1.53</v>
      </c>
      <c r="I3662">
        <v>2.16</v>
      </c>
      <c r="J3662">
        <v>2.7</v>
      </c>
      <c r="K3662">
        <v>3.37</v>
      </c>
      <c r="L3662">
        <v>3.66</v>
      </c>
      <c r="M3662">
        <v>-0.25</v>
      </c>
      <c r="N3662">
        <v>0.55000000000000004</v>
      </c>
      <c r="O3662">
        <v>1.1000000000000001</v>
      </c>
      <c r="P3662">
        <v>1.4</v>
      </c>
      <c r="Q3662">
        <v>0.1545</v>
      </c>
      <c r="R3662">
        <v>0.19400000000000001</v>
      </c>
      <c r="S3662">
        <v>0.2336</v>
      </c>
      <c r="T3662">
        <v>0.33050000000000002</v>
      </c>
      <c r="U3662">
        <v>0.55330000000000001</v>
      </c>
      <c r="V3662">
        <v>16179.66</v>
      </c>
      <c r="W3662">
        <v>1845.12</v>
      </c>
      <c r="X3662">
        <v>102.2</v>
      </c>
    </row>
    <row r="3663" spans="1:24" x14ac:dyDescent="0.55000000000000004">
      <c r="A3663" s="5">
        <v>41696</v>
      </c>
      <c r="B3663">
        <v>7.0000000000000007E-2</v>
      </c>
      <c r="C3663">
        <v>0.05</v>
      </c>
      <c r="D3663">
        <v>0.08</v>
      </c>
      <c r="E3663">
        <v>0.11</v>
      </c>
      <c r="F3663">
        <v>0.33</v>
      </c>
      <c r="G3663">
        <v>0.68</v>
      </c>
      <c r="H3663">
        <v>1.5</v>
      </c>
      <c r="I3663">
        <v>2.12</v>
      </c>
      <c r="J3663">
        <v>2.67</v>
      </c>
      <c r="K3663">
        <v>3.34</v>
      </c>
      <c r="L3663">
        <v>3.63</v>
      </c>
      <c r="M3663">
        <v>-0.26</v>
      </c>
      <c r="N3663">
        <v>0.51</v>
      </c>
      <c r="O3663">
        <v>1.07</v>
      </c>
      <c r="P3663">
        <v>1.38</v>
      </c>
      <c r="Q3663">
        <v>0.1545</v>
      </c>
      <c r="R3663">
        <v>0.19450000000000001</v>
      </c>
      <c r="S3663">
        <v>0.23330000000000001</v>
      </c>
      <c r="T3663">
        <v>0.32969999999999999</v>
      </c>
      <c r="U3663">
        <v>0.55049999999999999</v>
      </c>
      <c r="V3663">
        <v>16198.41</v>
      </c>
      <c r="W3663">
        <v>1845.16</v>
      </c>
      <c r="X3663">
        <v>102.93</v>
      </c>
    </row>
    <row r="3664" spans="1:24" x14ac:dyDescent="0.55000000000000004">
      <c r="A3664" s="5">
        <v>41697</v>
      </c>
      <c r="B3664">
        <v>7.0000000000000007E-2</v>
      </c>
      <c r="C3664">
        <v>0.04</v>
      </c>
      <c r="D3664">
        <v>7.0000000000000007E-2</v>
      </c>
      <c r="E3664">
        <v>0.11</v>
      </c>
      <c r="F3664">
        <v>0.33</v>
      </c>
      <c r="G3664">
        <v>0.68</v>
      </c>
      <c r="H3664">
        <v>1.49</v>
      </c>
      <c r="I3664">
        <v>2.11</v>
      </c>
      <c r="J3664">
        <v>2.65</v>
      </c>
      <c r="K3664">
        <v>3.31</v>
      </c>
      <c r="L3664">
        <v>3.6</v>
      </c>
      <c r="M3664">
        <v>-0.32</v>
      </c>
      <c r="N3664">
        <v>0.49</v>
      </c>
      <c r="O3664">
        <v>1.05</v>
      </c>
      <c r="P3664">
        <v>1.35</v>
      </c>
      <c r="Q3664">
        <v>0.1545</v>
      </c>
      <c r="R3664">
        <v>0.19589999999999999</v>
      </c>
      <c r="S3664">
        <v>0.2361</v>
      </c>
      <c r="T3664">
        <v>0.33</v>
      </c>
      <c r="U3664">
        <v>0.55230000000000001</v>
      </c>
      <c r="V3664">
        <v>16272.65</v>
      </c>
      <c r="W3664">
        <v>1854.29</v>
      </c>
      <c r="X3664">
        <v>102.68</v>
      </c>
    </row>
    <row r="3665" spans="1:24" x14ac:dyDescent="0.55000000000000004">
      <c r="A3665" s="5">
        <v>41698</v>
      </c>
      <c r="B3665">
        <v>0.06</v>
      </c>
      <c r="C3665">
        <v>0.05</v>
      </c>
      <c r="D3665">
        <v>0.08</v>
      </c>
      <c r="E3665">
        <v>0.12</v>
      </c>
      <c r="F3665">
        <v>0.33</v>
      </c>
      <c r="G3665">
        <v>0.69</v>
      </c>
      <c r="H3665">
        <v>1.51</v>
      </c>
      <c r="I3665">
        <v>2.13</v>
      </c>
      <c r="J3665">
        <v>2.66</v>
      </c>
      <c r="K3665">
        <v>3.31</v>
      </c>
      <c r="L3665">
        <v>3.59</v>
      </c>
      <c r="M3665">
        <v>-0.28000000000000003</v>
      </c>
      <c r="N3665">
        <v>0.49</v>
      </c>
      <c r="O3665">
        <v>1.03</v>
      </c>
      <c r="P3665">
        <v>1.32</v>
      </c>
      <c r="Q3665">
        <v>0.1555</v>
      </c>
      <c r="R3665">
        <v>0.19750000000000001</v>
      </c>
      <c r="S3665">
        <v>0.23565</v>
      </c>
      <c r="T3665">
        <v>0.33050000000000002</v>
      </c>
      <c r="U3665">
        <v>0.55330000000000001</v>
      </c>
      <c r="V3665">
        <v>16321.71</v>
      </c>
      <c r="W3665">
        <v>1859.45</v>
      </c>
      <c r="X3665">
        <v>102.88</v>
      </c>
    </row>
    <row r="3666" spans="1:24" x14ac:dyDescent="0.55000000000000004">
      <c r="A3666" s="5">
        <v>41701</v>
      </c>
      <c r="B3666">
        <v>7.0000000000000007E-2</v>
      </c>
      <c r="C3666">
        <v>0.05</v>
      </c>
      <c r="D3666">
        <v>0.08</v>
      </c>
      <c r="E3666">
        <v>0.12</v>
      </c>
      <c r="F3666">
        <v>0.32</v>
      </c>
      <c r="G3666">
        <v>0.66</v>
      </c>
      <c r="H3666">
        <v>1.46</v>
      </c>
      <c r="I3666">
        <v>2.0699999999999998</v>
      </c>
      <c r="J3666">
        <v>2.6</v>
      </c>
      <c r="K3666">
        <v>3.27</v>
      </c>
      <c r="L3666">
        <v>3.55</v>
      </c>
      <c r="M3666">
        <v>-0.32</v>
      </c>
      <c r="N3666">
        <v>0.44</v>
      </c>
      <c r="O3666">
        <v>0.98</v>
      </c>
      <c r="P3666">
        <v>1.27</v>
      </c>
      <c r="Q3666">
        <v>0.15529999999999999</v>
      </c>
      <c r="R3666">
        <v>0.19605</v>
      </c>
      <c r="S3666">
        <v>0.23565</v>
      </c>
      <c r="T3666">
        <v>0.33050000000000002</v>
      </c>
      <c r="U3666">
        <v>0.55379999999999996</v>
      </c>
      <c r="V3666">
        <v>16168.03</v>
      </c>
      <c r="W3666">
        <v>1845.73</v>
      </c>
      <c r="X3666">
        <v>105.34</v>
      </c>
    </row>
    <row r="3667" spans="1:24" x14ac:dyDescent="0.55000000000000004">
      <c r="A3667" s="5">
        <v>41702</v>
      </c>
      <c r="B3667">
        <v>7.0000000000000007E-2</v>
      </c>
      <c r="C3667">
        <v>0.05</v>
      </c>
      <c r="D3667">
        <v>0.08</v>
      </c>
      <c r="E3667">
        <v>0.12</v>
      </c>
      <c r="F3667">
        <v>0.33</v>
      </c>
      <c r="G3667">
        <v>0.71</v>
      </c>
      <c r="H3667">
        <v>1.54</v>
      </c>
      <c r="I3667">
        <v>2.17</v>
      </c>
      <c r="J3667">
        <v>2.7</v>
      </c>
      <c r="K3667">
        <v>3.36</v>
      </c>
      <c r="L3667">
        <v>3.64</v>
      </c>
      <c r="M3667">
        <v>-0.25</v>
      </c>
      <c r="N3667">
        <v>0.52</v>
      </c>
      <c r="O3667">
        <v>1.05</v>
      </c>
      <c r="P3667">
        <v>1.35</v>
      </c>
      <c r="Q3667">
        <v>0.1565</v>
      </c>
      <c r="R3667">
        <v>0.19650000000000001</v>
      </c>
      <c r="S3667">
        <v>0.23535</v>
      </c>
      <c r="T3667">
        <v>0.33150000000000002</v>
      </c>
      <c r="U3667">
        <v>0.55200000000000005</v>
      </c>
      <c r="V3667">
        <v>16395.88</v>
      </c>
      <c r="W3667">
        <v>1873.91</v>
      </c>
      <c r="X3667">
        <v>103.64</v>
      </c>
    </row>
    <row r="3668" spans="1:24" x14ac:dyDescent="0.55000000000000004">
      <c r="A3668" s="5">
        <v>41703</v>
      </c>
      <c r="B3668">
        <v>0.08</v>
      </c>
      <c r="C3668">
        <v>0.06</v>
      </c>
      <c r="D3668">
        <v>0.09</v>
      </c>
      <c r="E3668">
        <v>0.13</v>
      </c>
      <c r="F3668">
        <v>0.33</v>
      </c>
      <c r="G3668">
        <v>0.71</v>
      </c>
      <c r="H3668">
        <v>1.54</v>
      </c>
      <c r="I3668">
        <v>2.16</v>
      </c>
      <c r="J3668">
        <v>2.7</v>
      </c>
      <c r="K3668">
        <v>3.36</v>
      </c>
      <c r="L3668">
        <v>3.64</v>
      </c>
      <c r="M3668">
        <v>-0.26</v>
      </c>
      <c r="N3668">
        <v>0.52</v>
      </c>
      <c r="O3668">
        <v>1.04</v>
      </c>
      <c r="P3668">
        <v>1.33</v>
      </c>
      <c r="Q3668">
        <v>0.15559999999999999</v>
      </c>
      <c r="R3668">
        <v>0.19670000000000001</v>
      </c>
      <c r="S3668">
        <v>0.2344</v>
      </c>
      <c r="T3668">
        <v>0.33110000000000001</v>
      </c>
      <c r="U3668">
        <v>0.55059999999999998</v>
      </c>
      <c r="V3668">
        <v>16360.18</v>
      </c>
      <c r="W3668">
        <v>1873.81</v>
      </c>
      <c r="X3668">
        <v>101.75</v>
      </c>
    </row>
    <row r="3669" spans="1:24" x14ac:dyDescent="0.55000000000000004">
      <c r="A3669" s="5">
        <v>41704</v>
      </c>
      <c r="B3669">
        <v>0.08</v>
      </c>
      <c r="C3669">
        <v>0.05</v>
      </c>
      <c r="D3669">
        <v>0.08</v>
      </c>
      <c r="E3669">
        <v>0.12</v>
      </c>
      <c r="F3669">
        <v>0.37</v>
      </c>
      <c r="G3669">
        <v>0.73</v>
      </c>
      <c r="H3669">
        <v>1.57</v>
      </c>
      <c r="I3669">
        <v>2.2000000000000002</v>
      </c>
      <c r="J3669">
        <v>2.74</v>
      </c>
      <c r="K3669">
        <v>3.4</v>
      </c>
      <c r="L3669">
        <v>3.68</v>
      </c>
      <c r="M3669">
        <v>-0.27</v>
      </c>
      <c r="N3669">
        <v>0.53</v>
      </c>
      <c r="O3669">
        <v>1.06</v>
      </c>
      <c r="P3669">
        <v>1.36</v>
      </c>
      <c r="Q3669">
        <v>0.15440000000000001</v>
      </c>
      <c r="R3669">
        <v>0.19550000000000001</v>
      </c>
      <c r="S3669">
        <v>0.2351</v>
      </c>
      <c r="T3669">
        <v>0.33200000000000002</v>
      </c>
      <c r="U3669">
        <v>0.55200000000000005</v>
      </c>
      <c r="V3669">
        <v>16421.89</v>
      </c>
      <c r="W3669">
        <v>1877.03</v>
      </c>
      <c r="X3669">
        <v>101.82</v>
      </c>
    </row>
    <row r="3670" spans="1:24" x14ac:dyDescent="0.55000000000000004">
      <c r="A3670" s="5">
        <v>41705</v>
      </c>
      <c r="B3670">
        <v>0.08</v>
      </c>
      <c r="C3670">
        <v>0.06</v>
      </c>
      <c r="D3670">
        <v>0.09</v>
      </c>
      <c r="E3670">
        <v>0.13</v>
      </c>
      <c r="F3670">
        <v>0.38</v>
      </c>
      <c r="G3670">
        <v>0.79</v>
      </c>
      <c r="H3670">
        <v>1.65</v>
      </c>
      <c r="I3670">
        <v>2.27</v>
      </c>
      <c r="J3670">
        <v>2.8</v>
      </c>
      <c r="K3670">
        <v>3.45</v>
      </c>
      <c r="L3670">
        <v>3.72</v>
      </c>
      <c r="M3670">
        <v>-0.18</v>
      </c>
      <c r="N3670">
        <v>0.56999999999999995</v>
      </c>
      <c r="O3670">
        <v>1.0900000000000001</v>
      </c>
      <c r="P3670">
        <v>1.38</v>
      </c>
      <c r="Q3670">
        <v>0.1565</v>
      </c>
      <c r="R3670">
        <v>0.19694999999999999</v>
      </c>
      <c r="S3670">
        <v>0.23565</v>
      </c>
      <c r="T3670">
        <v>0.33179999999999998</v>
      </c>
      <c r="U3670">
        <v>0.55200000000000005</v>
      </c>
      <c r="V3670">
        <v>16452.72</v>
      </c>
      <c r="W3670">
        <v>1878.04</v>
      </c>
      <c r="X3670">
        <v>102.82</v>
      </c>
    </row>
    <row r="3671" spans="1:24" x14ac:dyDescent="0.55000000000000004">
      <c r="A3671" s="5">
        <v>41708</v>
      </c>
      <c r="B3671">
        <v>0.08</v>
      </c>
      <c r="C3671">
        <v>0.05</v>
      </c>
      <c r="D3671">
        <v>0.08</v>
      </c>
      <c r="E3671">
        <v>0.12</v>
      </c>
      <c r="F3671">
        <v>0.37</v>
      </c>
      <c r="G3671">
        <v>0.79</v>
      </c>
      <c r="H3671">
        <v>1.64</v>
      </c>
      <c r="I3671">
        <v>2.2599999999999998</v>
      </c>
      <c r="J3671">
        <v>2.79</v>
      </c>
      <c r="K3671">
        <v>3.45</v>
      </c>
      <c r="L3671">
        <v>3.73</v>
      </c>
      <c r="M3671">
        <v>-0.24</v>
      </c>
      <c r="N3671">
        <v>0.56999999999999995</v>
      </c>
      <c r="O3671">
        <v>1.1100000000000001</v>
      </c>
      <c r="P3671">
        <v>1.39</v>
      </c>
      <c r="Q3671">
        <v>0.155</v>
      </c>
      <c r="R3671">
        <v>0.19925000000000001</v>
      </c>
      <c r="S3671">
        <v>0.23435</v>
      </c>
      <c r="T3671">
        <v>0.33200000000000002</v>
      </c>
      <c r="U3671">
        <v>0.55520000000000003</v>
      </c>
      <c r="V3671">
        <v>16418.68</v>
      </c>
      <c r="W3671">
        <v>1877.17</v>
      </c>
      <c r="X3671">
        <v>101.39</v>
      </c>
    </row>
    <row r="3672" spans="1:24" x14ac:dyDescent="0.55000000000000004">
      <c r="A3672" s="5">
        <v>41709</v>
      </c>
      <c r="B3672">
        <v>0.08</v>
      </c>
      <c r="C3672">
        <v>0.05</v>
      </c>
      <c r="D3672">
        <v>0.08</v>
      </c>
      <c r="E3672">
        <v>0.13</v>
      </c>
      <c r="F3672">
        <v>0.37</v>
      </c>
      <c r="G3672">
        <v>0.79</v>
      </c>
      <c r="H3672">
        <v>1.62</v>
      </c>
      <c r="I3672">
        <v>2.25</v>
      </c>
      <c r="J3672">
        <v>2.77</v>
      </c>
      <c r="K3672">
        <v>3.43</v>
      </c>
      <c r="L3672">
        <v>3.7</v>
      </c>
      <c r="M3672">
        <v>-0.24</v>
      </c>
      <c r="N3672">
        <v>0.56999999999999995</v>
      </c>
      <c r="O3672">
        <v>1.1000000000000001</v>
      </c>
      <c r="P3672">
        <v>1.39</v>
      </c>
      <c r="Q3672">
        <v>0.15579999999999999</v>
      </c>
      <c r="R3672">
        <v>0.19855</v>
      </c>
      <c r="S3672">
        <v>0.23330000000000001</v>
      </c>
      <c r="T3672">
        <v>0.33100000000000002</v>
      </c>
      <c r="U3672">
        <v>0.55520000000000003</v>
      </c>
      <c r="V3672">
        <v>16351.25</v>
      </c>
      <c r="W3672">
        <v>1867.63</v>
      </c>
      <c r="X3672">
        <v>100.29</v>
      </c>
    </row>
    <row r="3673" spans="1:24" x14ac:dyDescent="0.55000000000000004">
      <c r="A3673" s="5">
        <v>41710</v>
      </c>
      <c r="B3673">
        <v>0.08</v>
      </c>
      <c r="C3673">
        <v>0.05</v>
      </c>
      <c r="D3673">
        <v>0.08</v>
      </c>
      <c r="E3673">
        <v>0.12</v>
      </c>
      <c r="F3673">
        <v>0.37</v>
      </c>
      <c r="G3673">
        <v>0.78</v>
      </c>
      <c r="H3673">
        <v>1.59</v>
      </c>
      <c r="I3673">
        <v>2.2000000000000002</v>
      </c>
      <c r="J3673">
        <v>2.73</v>
      </c>
      <c r="K3673">
        <v>3.38</v>
      </c>
      <c r="L3673">
        <v>3.66</v>
      </c>
      <c r="M3673">
        <v>-0.23</v>
      </c>
      <c r="N3673">
        <v>0.54</v>
      </c>
      <c r="O3673">
        <v>1.07</v>
      </c>
      <c r="P3673">
        <v>1.36</v>
      </c>
      <c r="Q3673">
        <v>0.1555</v>
      </c>
      <c r="R3673">
        <v>0.19925000000000001</v>
      </c>
      <c r="S3673">
        <v>0.2341</v>
      </c>
      <c r="T3673">
        <v>0.33050000000000002</v>
      </c>
      <c r="U3673">
        <v>0.55520000000000003</v>
      </c>
      <c r="V3673">
        <v>16340.08</v>
      </c>
      <c r="W3673">
        <v>1868.2</v>
      </c>
      <c r="X3673">
        <v>98.29</v>
      </c>
    </row>
    <row r="3674" spans="1:24" x14ac:dyDescent="0.55000000000000004">
      <c r="A3674" s="5">
        <v>41711</v>
      </c>
      <c r="B3674">
        <v>0.08</v>
      </c>
      <c r="C3674">
        <v>0.05</v>
      </c>
      <c r="D3674">
        <v>0.08</v>
      </c>
      <c r="E3674">
        <v>0.12</v>
      </c>
      <c r="F3674">
        <v>0.34</v>
      </c>
      <c r="G3674">
        <v>0.74</v>
      </c>
      <c r="H3674">
        <v>1.53</v>
      </c>
      <c r="I3674">
        <v>2.14</v>
      </c>
      <c r="J3674">
        <v>2.66</v>
      </c>
      <c r="K3674">
        <v>3.31</v>
      </c>
      <c r="L3674">
        <v>3.6</v>
      </c>
      <c r="M3674">
        <v>-0.22</v>
      </c>
      <c r="N3674">
        <v>0.49</v>
      </c>
      <c r="O3674">
        <v>1.02</v>
      </c>
      <c r="P3674">
        <v>1.31</v>
      </c>
      <c r="Q3674">
        <v>0.155</v>
      </c>
      <c r="R3674">
        <v>0.19855</v>
      </c>
      <c r="S3674">
        <v>0.23335</v>
      </c>
      <c r="T3674">
        <v>0.33179999999999998</v>
      </c>
      <c r="U3674">
        <v>0.55700000000000005</v>
      </c>
      <c r="V3674">
        <v>16108.89</v>
      </c>
      <c r="W3674">
        <v>1846.34</v>
      </c>
      <c r="X3674">
        <v>98.57</v>
      </c>
    </row>
    <row r="3675" spans="1:24" x14ac:dyDescent="0.55000000000000004">
      <c r="A3675" s="5">
        <v>41712</v>
      </c>
      <c r="B3675">
        <v>0.08</v>
      </c>
      <c r="C3675">
        <v>0.05</v>
      </c>
      <c r="D3675">
        <v>0.08</v>
      </c>
      <c r="E3675">
        <v>0.12</v>
      </c>
      <c r="F3675">
        <v>0.36</v>
      </c>
      <c r="G3675">
        <v>0.74</v>
      </c>
      <c r="H3675">
        <v>1.55</v>
      </c>
      <c r="I3675">
        <v>2.14</v>
      </c>
      <c r="J3675">
        <v>2.65</v>
      </c>
      <c r="K3675">
        <v>3.3</v>
      </c>
      <c r="L3675">
        <v>3.59</v>
      </c>
      <c r="M3675">
        <v>-0.19</v>
      </c>
      <c r="N3675">
        <v>0.48</v>
      </c>
      <c r="O3675">
        <v>1</v>
      </c>
      <c r="P3675">
        <v>1.3</v>
      </c>
      <c r="Q3675">
        <v>0.15645000000000001</v>
      </c>
      <c r="R3675">
        <v>0.20075000000000001</v>
      </c>
      <c r="S3675">
        <v>0.23485</v>
      </c>
      <c r="T3675">
        <v>0.33279999999999998</v>
      </c>
      <c r="U3675">
        <v>0.55700000000000005</v>
      </c>
      <c r="V3675">
        <v>16065.67</v>
      </c>
      <c r="W3675">
        <v>1841.13</v>
      </c>
      <c r="X3675">
        <v>99.23</v>
      </c>
    </row>
    <row r="3676" spans="1:24" x14ac:dyDescent="0.55000000000000004">
      <c r="A3676" s="5">
        <v>41715</v>
      </c>
      <c r="B3676">
        <v>0.08</v>
      </c>
      <c r="C3676">
        <v>0.06</v>
      </c>
      <c r="D3676">
        <v>0.08</v>
      </c>
      <c r="E3676">
        <v>0.13</v>
      </c>
      <c r="F3676">
        <v>0.38</v>
      </c>
      <c r="G3676">
        <v>0.77</v>
      </c>
      <c r="H3676">
        <v>1.58</v>
      </c>
      <c r="I3676">
        <v>2.19</v>
      </c>
      <c r="J3676">
        <v>2.7</v>
      </c>
      <c r="K3676">
        <v>3.34</v>
      </c>
      <c r="L3676">
        <v>3.63</v>
      </c>
      <c r="M3676">
        <v>-0.22</v>
      </c>
      <c r="N3676">
        <v>0.52</v>
      </c>
      <c r="O3676">
        <v>1.04</v>
      </c>
      <c r="P3676">
        <v>1.32</v>
      </c>
      <c r="Q3676">
        <v>0.15620000000000001</v>
      </c>
      <c r="R3676">
        <v>0.20019999999999999</v>
      </c>
      <c r="S3676">
        <v>0.23444999999999999</v>
      </c>
      <c r="T3676">
        <v>0.33389999999999997</v>
      </c>
      <c r="U3676">
        <v>0.55710000000000004</v>
      </c>
      <c r="V3676">
        <v>16247.22</v>
      </c>
      <c r="W3676">
        <v>1858.83</v>
      </c>
      <c r="X3676">
        <v>98.43</v>
      </c>
    </row>
    <row r="3677" spans="1:24" x14ac:dyDescent="0.55000000000000004">
      <c r="A3677" s="5">
        <v>41716</v>
      </c>
      <c r="B3677">
        <v>0.08</v>
      </c>
      <c r="C3677">
        <v>0.05</v>
      </c>
      <c r="D3677">
        <v>7.0000000000000007E-2</v>
      </c>
      <c r="E3677">
        <v>0.13</v>
      </c>
      <c r="F3677">
        <v>0.36</v>
      </c>
      <c r="G3677">
        <v>0.75</v>
      </c>
      <c r="H3677">
        <v>1.56</v>
      </c>
      <c r="I3677">
        <v>2.16</v>
      </c>
      <c r="J3677">
        <v>2.68</v>
      </c>
      <c r="K3677">
        <v>3.33</v>
      </c>
      <c r="L3677">
        <v>3.62</v>
      </c>
      <c r="M3677">
        <v>-0.21</v>
      </c>
      <c r="N3677">
        <v>0.5</v>
      </c>
      <c r="O3677">
        <v>1.03</v>
      </c>
      <c r="P3677">
        <v>1.32</v>
      </c>
      <c r="Q3677">
        <v>0.15675</v>
      </c>
      <c r="R3677">
        <v>0.20069999999999999</v>
      </c>
      <c r="S3677">
        <v>0.23485</v>
      </c>
      <c r="T3677">
        <v>0.33400000000000002</v>
      </c>
      <c r="U3677">
        <v>0.55720000000000003</v>
      </c>
      <c r="V3677">
        <v>16336.19</v>
      </c>
      <c r="W3677">
        <v>1872.25</v>
      </c>
      <c r="X3677">
        <v>100.08</v>
      </c>
    </row>
    <row r="3678" spans="1:24" x14ac:dyDescent="0.55000000000000004">
      <c r="A3678" s="5">
        <v>41717</v>
      </c>
      <c r="B3678">
        <v>0.08</v>
      </c>
      <c r="C3678">
        <v>0.06</v>
      </c>
      <c r="D3678">
        <v>0.09</v>
      </c>
      <c r="E3678">
        <v>0.15</v>
      </c>
      <c r="F3678">
        <v>0.47</v>
      </c>
      <c r="G3678">
        <v>0.91</v>
      </c>
      <c r="H3678">
        <v>1.75</v>
      </c>
      <c r="I3678">
        <v>2.31</v>
      </c>
      <c r="J3678">
        <v>2.78</v>
      </c>
      <c r="K3678">
        <v>3.39</v>
      </c>
      <c r="L3678">
        <v>3.66</v>
      </c>
      <c r="M3678">
        <v>0.02</v>
      </c>
      <c r="N3678">
        <v>0.62</v>
      </c>
      <c r="O3678">
        <v>1.1000000000000001</v>
      </c>
      <c r="P3678">
        <v>1.36</v>
      </c>
      <c r="Q3678">
        <v>0.15755</v>
      </c>
      <c r="R3678">
        <v>0.2</v>
      </c>
      <c r="S3678">
        <v>0.23385</v>
      </c>
      <c r="T3678">
        <v>0.32969999999999999</v>
      </c>
      <c r="U3678">
        <v>0.55549999999999999</v>
      </c>
      <c r="V3678">
        <v>16222.17</v>
      </c>
      <c r="W3678">
        <v>1860.77</v>
      </c>
      <c r="X3678">
        <v>100.71</v>
      </c>
    </row>
    <row r="3679" spans="1:24" x14ac:dyDescent="0.55000000000000004">
      <c r="A3679" s="5">
        <v>41718</v>
      </c>
      <c r="B3679">
        <v>0.08</v>
      </c>
      <c r="C3679">
        <v>0.06</v>
      </c>
      <c r="D3679">
        <v>0.09</v>
      </c>
      <c r="E3679">
        <v>0.14000000000000001</v>
      </c>
      <c r="F3679">
        <v>0.45</v>
      </c>
      <c r="G3679">
        <v>0.9</v>
      </c>
      <c r="H3679">
        <v>1.73</v>
      </c>
      <c r="I3679">
        <v>2.31</v>
      </c>
      <c r="J3679">
        <v>2.79</v>
      </c>
      <c r="K3679">
        <v>3.4</v>
      </c>
      <c r="L3679">
        <v>3.67</v>
      </c>
      <c r="M3679">
        <v>-0.02</v>
      </c>
      <c r="N3679">
        <v>0.66</v>
      </c>
      <c r="O3679">
        <v>1.1399999999999999</v>
      </c>
      <c r="P3679">
        <v>1.4</v>
      </c>
      <c r="Q3679">
        <v>0.1545</v>
      </c>
      <c r="R3679">
        <v>0.19675000000000001</v>
      </c>
      <c r="S3679">
        <v>0.2336</v>
      </c>
      <c r="T3679">
        <v>0.33</v>
      </c>
      <c r="U3679">
        <v>0.56000000000000005</v>
      </c>
      <c r="V3679">
        <v>16331.05</v>
      </c>
      <c r="W3679">
        <v>1872.01</v>
      </c>
      <c r="X3679">
        <v>99.68</v>
      </c>
    </row>
    <row r="3680" spans="1:24" x14ac:dyDescent="0.55000000000000004">
      <c r="A3680" s="5">
        <v>41719</v>
      </c>
      <c r="B3680">
        <v>0.08</v>
      </c>
      <c r="C3680">
        <v>0.06</v>
      </c>
      <c r="D3680">
        <v>0.08</v>
      </c>
      <c r="E3680">
        <v>0.14000000000000001</v>
      </c>
      <c r="F3680">
        <v>0.45</v>
      </c>
      <c r="G3680">
        <v>0.91</v>
      </c>
      <c r="H3680">
        <v>1.73</v>
      </c>
      <c r="I3680">
        <v>2.2999999999999998</v>
      </c>
      <c r="J3680">
        <v>2.75</v>
      </c>
      <c r="K3680">
        <v>3.34</v>
      </c>
      <c r="L3680">
        <v>3.61</v>
      </c>
      <c r="M3680">
        <v>-0.06</v>
      </c>
      <c r="N3680">
        <v>0.61</v>
      </c>
      <c r="O3680">
        <v>1.08</v>
      </c>
      <c r="P3680">
        <v>1.34</v>
      </c>
      <c r="Q3680">
        <v>0.15425</v>
      </c>
      <c r="R3680">
        <v>0.19675000000000001</v>
      </c>
      <c r="S3680">
        <v>0.23285</v>
      </c>
      <c r="T3680">
        <v>0.33150000000000002</v>
      </c>
      <c r="U3680">
        <v>0.56410000000000005</v>
      </c>
      <c r="V3680">
        <v>16302.77</v>
      </c>
      <c r="W3680">
        <v>1866.52</v>
      </c>
      <c r="X3680">
        <v>99.97</v>
      </c>
    </row>
    <row r="3681" spans="1:24" x14ac:dyDescent="0.55000000000000004">
      <c r="A3681" s="5">
        <v>41722</v>
      </c>
      <c r="B3681">
        <v>0.09</v>
      </c>
      <c r="C3681">
        <v>0.06</v>
      </c>
      <c r="D3681">
        <v>0.08</v>
      </c>
      <c r="E3681">
        <v>0.14000000000000001</v>
      </c>
      <c r="F3681">
        <v>0.47</v>
      </c>
      <c r="G3681">
        <v>0.93</v>
      </c>
      <c r="H3681">
        <v>1.76</v>
      </c>
      <c r="I3681">
        <v>2.31</v>
      </c>
      <c r="J3681">
        <v>2.74</v>
      </c>
      <c r="K3681">
        <v>3.31</v>
      </c>
      <c r="L3681">
        <v>3.57</v>
      </c>
      <c r="M3681">
        <v>-0.03</v>
      </c>
      <c r="N3681">
        <v>0.59</v>
      </c>
      <c r="O3681">
        <v>1.04</v>
      </c>
      <c r="P3681">
        <v>1.3</v>
      </c>
      <c r="Q3681">
        <v>0.15425</v>
      </c>
      <c r="R3681">
        <v>0.19400000000000001</v>
      </c>
      <c r="S3681">
        <v>0.2351</v>
      </c>
      <c r="T3681">
        <v>0.33250000000000002</v>
      </c>
      <c r="U3681">
        <v>0.56410000000000005</v>
      </c>
      <c r="V3681">
        <v>16276.69</v>
      </c>
      <c r="W3681">
        <v>1857.44</v>
      </c>
      <c r="X3681">
        <v>100.05</v>
      </c>
    </row>
    <row r="3682" spans="1:24" x14ac:dyDescent="0.55000000000000004">
      <c r="A3682" s="5">
        <v>41723</v>
      </c>
      <c r="B3682">
        <v>0.09</v>
      </c>
      <c r="C3682">
        <v>0.05</v>
      </c>
      <c r="D3682">
        <v>0.08</v>
      </c>
      <c r="E3682">
        <v>0.13</v>
      </c>
      <c r="F3682">
        <v>0.47</v>
      </c>
      <c r="G3682">
        <v>0.92</v>
      </c>
      <c r="H3682">
        <v>1.76</v>
      </c>
      <c r="I3682">
        <v>2.3199999999999998</v>
      </c>
      <c r="J3682">
        <v>2.75</v>
      </c>
      <c r="K3682">
        <v>3.32</v>
      </c>
      <c r="L3682">
        <v>3.59</v>
      </c>
      <c r="M3682">
        <v>0.06</v>
      </c>
      <c r="N3682">
        <v>0.61</v>
      </c>
      <c r="O3682">
        <v>1.05</v>
      </c>
      <c r="P3682">
        <v>1.3</v>
      </c>
      <c r="Q3682">
        <v>0.15375</v>
      </c>
      <c r="R3682">
        <v>0.193</v>
      </c>
      <c r="S3682">
        <v>0.23435</v>
      </c>
      <c r="T3682">
        <v>0.32950000000000002</v>
      </c>
      <c r="U3682">
        <v>0.56159999999999999</v>
      </c>
      <c r="V3682">
        <v>16367.88</v>
      </c>
      <c r="W3682">
        <v>1865.62</v>
      </c>
      <c r="X3682">
        <v>99.66</v>
      </c>
    </row>
    <row r="3683" spans="1:24" x14ac:dyDescent="0.55000000000000004">
      <c r="A3683" s="5">
        <v>41724</v>
      </c>
      <c r="B3683">
        <v>0.08</v>
      </c>
      <c r="C3683">
        <v>0.05</v>
      </c>
      <c r="D3683">
        <v>7.0000000000000007E-2</v>
      </c>
      <c r="E3683">
        <v>0.12</v>
      </c>
      <c r="F3683">
        <v>0.45</v>
      </c>
      <c r="G3683">
        <v>0.89</v>
      </c>
      <c r="H3683">
        <v>1.7</v>
      </c>
      <c r="I3683">
        <v>2.27</v>
      </c>
      <c r="J3683">
        <v>2.71</v>
      </c>
      <c r="K3683">
        <v>3.29</v>
      </c>
      <c r="L3683">
        <v>3.55</v>
      </c>
      <c r="M3683">
        <v>-0.05</v>
      </c>
      <c r="N3683">
        <v>0.56999999999999995</v>
      </c>
      <c r="O3683">
        <v>1.01</v>
      </c>
      <c r="P3683">
        <v>1.27</v>
      </c>
      <c r="Q3683">
        <v>0.153</v>
      </c>
      <c r="R3683">
        <v>0.19359999999999999</v>
      </c>
      <c r="S3683">
        <v>0.23335</v>
      </c>
      <c r="T3683">
        <v>0.32950000000000002</v>
      </c>
      <c r="U3683">
        <v>0.56210000000000004</v>
      </c>
      <c r="V3683">
        <v>16268.99</v>
      </c>
      <c r="W3683">
        <v>1852.56</v>
      </c>
      <c r="X3683">
        <v>100.61</v>
      </c>
    </row>
    <row r="3684" spans="1:24" x14ac:dyDescent="0.55000000000000004">
      <c r="A3684" s="5">
        <v>41725</v>
      </c>
      <c r="B3684">
        <v>0.08</v>
      </c>
      <c r="C3684">
        <v>0.04</v>
      </c>
      <c r="D3684">
        <v>0.06</v>
      </c>
      <c r="E3684">
        <v>0.12</v>
      </c>
      <c r="F3684">
        <v>0.45</v>
      </c>
      <c r="G3684">
        <v>0.9</v>
      </c>
      <c r="H3684">
        <v>1.7</v>
      </c>
      <c r="I3684">
        <v>2.2599999999999998</v>
      </c>
      <c r="J3684">
        <v>2.69</v>
      </c>
      <c r="K3684">
        <v>3.25</v>
      </c>
      <c r="L3684">
        <v>3.52</v>
      </c>
      <c r="M3684">
        <v>-0.03</v>
      </c>
      <c r="N3684">
        <v>0.56000000000000005</v>
      </c>
      <c r="O3684">
        <v>1</v>
      </c>
      <c r="P3684">
        <v>1.24</v>
      </c>
      <c r="Q3684">
        <v>0.1525</v>
      </c>
      <c r="R3684">
        <v>0.19675000000000001</v>
      </c>
      <c r="S3684">
        <v>0.2336</v>
      </c>
      <c r="T3684">
        <v>0.32900000000000001</v>
      </c>
      <c r="U3684">
        <v>0.56159999999999999</v>
      </c>
      <c r="V3684">
        <v>16264.23</v>
      </c>
      <c r="W3684">
        <v>1849.04</v>
      </c>
      <c r="X3684">
        <v>101.25</v>
      </c>
    </row>
    <row r="3685" spans="1:24" x14ac:dyDescent="0.55000000000000004">
      <c r="A3685" s="5">
        <v>41726</v>
      </c>
      <c r="B3685">
        <v>0.08</v>
      </c>
      <c r="C3685">
        <v>0.04</v>
      </c>
      <c r="D3685">
        <v>0.06</v>
      </c>
      <c r="E3685">
        <v>0.13</v>
      </c>
      <c r="F3685">
        <v>0.45</v>
      </c>
      <c r="G3685">
        <v>0.93</v>
      </c>
      <c r="H3685">
        <v>1.74</v>
      </c>
      <c r="I3685">
        <v>2.31</v>
      </c>
      <c r="J3685">
        <v>2.73</v>
      </c>
      <c r="K3685">
        <v>3.29</v>
      </c>
      <c r="L3685">
        <v>3.55</v>
      </c>
      <c r="M3685">
        <v>0.02</v>
      </c>
      <c r="N3685">
        <v>0.6</v>
      </c>
      <c r="O3685">
        <v>1.03</v>
      </c>
      <c r="P3685">
        <v>1.28</v>
      </c>
      <c r="Q3685">
        <v>0.15175</v>
      </c>
      <c r="R3685">
        <v>0.19639999999999999</v>
      </c>
      <c r="S3685">
        <v>0.23335</v>
      </c>
      <c r="T3685">
        <v>0.32890000000000003</v>
      </c>
      <c r="U3685">
        <v>0.55859999999999999</v>
      </c>
      <c r="V3685">
        <v>16323.06</v>
      </c>
      <c r="W3685">
        <v>1857.62</v>
      </c>
      <c r="X3685">
        <v>101.73</v>
      </c>
    </row>
    <row r="3686" spans="1:24" x14ac:dyDescent="0.55000000000000004">
      <c r="A3686" s="5">
        <v>41729</v>
      </c>
      <c r="B3686">
        <v>0.06</v>
      </c>
      <c r="C3686">
        <v>0.05</v>
      </c>
      <c r="D3686">
        <v>7.0000000000000007E-2</v>
      </c>
      <c r="E3686">
        <v>0.13</v>
      </c>
      <c r="F3686">
        <v>0.44</v>
      </c>
      <c r="G3686">
        <v>0.9</v>
      </c>
      <c r="H3686">
        <v>1.73</v>
      </c>
      <c r="I3686">
        <v>2.2999999999999998</v>
      </c>
      <c r="J3686">
        <v>2.73</v>
      </c>
      <c r="K3686">
        <v>3.31</v>
      </c>
      <c r="L3686">
        <v>3.56</v>
      </c>
      <c r="M3686">
        <v>0.03</v>
      </c>
      <c r="N3686">
        <v>0.6</v>
      </c>
      <c r="O3686">
        <v>1.04</v>
      </c>
      <c r="P3686">
        <v>1.29</v>
      </c>
      <c r="Q3686">
        <v>0.152</v>
      </c>
      <c r="R3686">
        <v>0.19325000000000001</v>
      </c>
      <c r="S3686">
        <v>0.2306</v>
      </c>
      <c r="T3686">
        <v>0.32890000000000003</v>
      </c>
      <c r="U3686">
        <v>0.55810000000000004</v>
      </c>
      <c r="V3686">
        <v>16457.66</v>
      </c>
      <c r="W3686">
        <v>1872.34</v>
      </c>
      <c r="X3686">
        <v>101.57</v>
      </c>
    </row>
    <row r="3687" spans="1:24" x14ac:dyDescent="0.55000000000000004">
      <c r="A3687" s="5">
        <v>41730</v>
      </c>
      <c r="B3687">
        <v>0.08</v>
      </c>
      <c r="C3687">
        <v>0.04</v>
      </c>
      <c r="D3687">
        <v>0.06</v>
      </c>
      <c r="E3687">
        <v>0.13</v>
      </c>
      <c r="F3687">
        <v>0.44</v>
      </c>
      <c r="G3687">
        <v>0.91</v>
      </c>
      <c r="H3687">
        <v>1.74</v>
      </c>
      <c r="I3687">
        <v>2.3199999999999998</v>
      </c>
      <c r="J3687">
        <v>2.77</v>
      </c>
      <c r="K3687">
        <v>3.35</v>
      </c>
      <c r="L3687">
        <v>3.6</v>
      </c>
      <c r="M3687">
        <v>0.03</v>
      </c>
      <c r="N3687">
        <v>0.63</v>
      </c>
      <c r="O3687">
        <v>1.07</v>
      </c>
      <c r="P3687">
        <v>1.32</v>
      </c>
      <c r="Q3687">
        <v>0.151</v>
      </c>
      <c r="R3687">
        <v>0.19075</v>
      </c>
      <c r="S3687">
        <v>0.2281</v>
      </c>
      <c r="T3687">
        <v>0.32790000000000002</v>
      </c>
      <c r="U3687">
        <v>0.55359999999999998</v>
      </c>
      <c r="V3687">
        <v>16532.61</v>
      </c>
      <c r="W3687">
        <v>1885.52</v>
      </c>
      <c r="X3687">
        <v>99.69</v>
      </c>
    </row>
    <row r="3688" spans="1:24" x14ac:dyDescent="0.55000000000000004">
      <c r="A3688" s="5">
        <v>41731</v>
      </c>
      <c r="B3688">
        <v>0.09</v>
      </c>
      <c r="C3688">
        <v>0.02</v>
      </c>
      <c r="D3688">
        <v>0.06</v>
      </c>
      <c r="E3688">
        <v>0.12</v>
      </c>
      <c r="F3688">
        <v>0.47</v>
      </c>
      <c r="G3688">
        <v>0.94</v>
      </c>
      <c r="H3688">
        <v>1.8</v>
      </c>
      <c r="I3688">
        <v>2.39</v>
      </c>
      <c r="J3688">
        <v>2.82</v>
      </c>
      <c r="K3688">
        <v>3.4</v>
      </c>
      <c r="L3688">
        <v>3.65</v>
      </c>
      <c r="M3688">
        <v>0.08</v>
      </c>
      <c r="N3688">
        <v>0.68</v>
      </c>
      <c r="O3688">
        <v>1.1200000000000001</v>
      </c>
      <c r="P3688">
        <v>1.37</v>
      </c>
      <c r="Q3688">
        <v>0.152</v>
      </c>
      <c r="R3688">
        <v>0.1915</v>
      </c>
      <c r="S3688">
        <v>0.2301</v>
      </c>
      <c r="T3688">
        <v>0.32800000000000001</v>
      </c>
      <c r="U3688">
        <v>0.55510000000000004</v>
      </c>
      <c r="V3688">
        <v>16573</v>
      </c>
      <c r="W3688">
        <v>1890.9</v>
      </c>
      <c r="X3688">
        <v>99.6</v>
      </c>
    </row>
    <row r="3689" spans="1:24" x14ac:dyDescent="0.55000000000000004">
      <c r="A3689" s="5">
        <v>41732</v>
      </c>
      <c r="B3689">
        <v>0.08</v>
      </c>
      <c r="C3689">
        <v>0.02</v>
      </c>
      <c r="D3689">
        <v>0.05</v>
      </c>
      <c r="E3689">
        <v>0.11</v>
      </c>
      <c r="F3689">
        <v>0.46</v>
      </c>
      <c r="G3689">
        <v>0.95</v>
      </c>
      <c r="H3689">
        <v>1.79</v>
      </c>
      <c r="I3689">
        <v>2.38</v>
      </c>
      <c r="J3689">
        <v>2.8</v>
      </c>
      <c r="K3689">
        <v>3.38</v>
      </c>
      <c r="L3689">
        <v>3.62</v>
      </c>
      <c r="M3689">
        <v>0.11</v>
      </c>
      <c r="N3689">
        <v>0.66</v>
      </c>
      <c r="O3689">
        <v>1.0900000000000001</v>
      </c>
      <c r="P3689">
        <v>1.34</v>
      </c>
      <c r="Q3689">
        <v>0.1525</v>
      </c>
      <c r="R3689">
        <v>0.19275</v>
      </c>
      <c r="S3689">
        <v>0.23035</v>
      </c>
      <c r="T3689">
        <v>0.32800000000000001</v>
      </c>
      <c r="U3689">
        <v>0.55510000000000004</v>
      </c>
      <c r="V3689">
        <v>16572.55</v>
      </c>
      <c r="W3689">
        <v>1888.77</v>
      </c>
      <c r="X3689">
        <v>100.29</v>
      </c>
    </row>
    <row r="3690" spans="1:24" x14ac:dyDescent="0.55000000000000004">
      <c r="A3690" s="5">
        <v>41733</v>
      </c>
      <c r="B3690">
        <v>0.08</v>
      </c>
      <c r="C3690">
        <v>0.03</v>
      </c>
      <c r="D3690">
        <v>0.05</v>
      </c>
      <c r="E3690">
        <v>0.11</v>
      </c>
      <c r="F3690">
        <v>0.43</v>
      </c>
      <c r="G3690">
        <v>0.89</v>
      </c>
      <c r="H3690">
        <v>1.71</v>
      </c>
      <c r="I3690">
        <v>2.2999999999999998</v>
      </c>
      <c r="J3690">
        <v>2.74</v>
      </c>
      <c r="K3690">
        <v>3.33</v>
      </c>
      <c r="L3690">
        <v>3.59</v>
      </c>
      <c r="M3690">
        <v>0</v>
      </c>
      <c r="N3690">
        <v>0.61</v>
      </c>
      <c r="O3690">
        <v>1.05</v>
      </c>
      <c r="P3690">
        <v>1.3</v>
      </c>
      <c r="Q3690">
        <v>0.1525</v>
      </c>
      <c r="R3690">
        <v>0.19125</v>
      </c>
      <c r="S3690">
        <v>0.2296</v>
      </c>
      <c r="T3690">
        <v>0.32750000000000001</v>
      </c>
      <c r="U3690">
        <v>0.55559999999999998</v>
      </c>
      <c r="V3690">
        <v>16412.71</v>
      </c>
      <c r="W3690">
        <v>1865.09</v>
      </c>
      <c r="X3690">
        <v>101.16</v>
      </c>
    </row>
    <row r="3691" spans="1:24" x14ac:dyDescent="0.55000000000000004">
      <c r="A3691" s="5">
        <v>41736</v>
      </c>
      <c r="B3691">
        <v>0.09</v>
      </c>
      <c r="C3691">
        <v>0.03</v>
      </c>
      <c r="D3691">
        <v>0.06</v>
      </c>
      <c r="E3691">
        <v>0.11</v>
      </c>
      <c r="F3691">
        <v>0.41</v>
      </c>
      <c r="G3691">
        <v>0.87</v>
      </c>
      <c r="H3691">
        <v>1.68</v>
      </c>
      <c r="I3691">
        <v>2.27</v>
      </c>
      <c r="J3691">
        <v>2.71</v>
      </c>
      <c r="K3691">
        <v>3.3</v>
      </c>
      <c r="L3691">
        <v>3.56</v>
      </c>
      <c r="M3691">
        <v>7.0000000000000007E-2</v>
      </c>
      <c r="N3691">
        <v>0.59</v>
      </c>
      <c r="O3691">
        <v>1.03</v>
      </c>
      <c r="P3691">
        <v>1.28</v>
      </c>
      <c r="Q3691">
        <v>0.152</v>
      </c>
      <c r="R3691">
        <v>0.1925</v>
      </c>
      <c r="S3691">
        <v>0.22935</v>
      </c>
      <c r="T3691">
        <v>0.32650000000000001</v>
      </c>
      <c r="U3691">
        <v>0.55210000000000004</v>
      </c>
      <c r="V3691">
        <v>16245.87</v>
      </c>
      <c r="W3691">
        <v>1845.04</v>
      </c>
      <c r="X3691">
        <v>100.43</v>
      </c>
    </row>
    <row r="3692" spans="1:24" x14ac:dyDescent="0.55000000000000004">
      <c r="A3692" s="5">
        <v>41737</v>
      </c>
      <c r="B3692">
        <v>0.08</v>
      </c>
      <c r="C3692">
        <v>0.03</v>
      </c>
      <c r="D3692">
        <v>0.06</v>
      </c>
      <c r="E3692">
        <v>0.11</v>
      </c>
      <c r="F3692">
        <v>0.4</v>
      </c>
      <c r="G3692">
        <v>0.88</v>
      </c>
      <c r="H3692">
        <v>1.67</v>
      </c>
      <c r="I3692">
        <v>2.2400000000000002</v>
      </c>
      <c r="J3692">
        <v>2.69</v>
      </c>
      <c r="K3692">
        <v>3.28</v>
      </c>
      <c r="L3692">
        <v>3.54</v>
      </c>
      <c r="M3692">
        <v>-0.04</v>
      </c>
      <c r="N3692">
        <v>0.57999999999999996</v>
      </c>
      <c r="O3692">
        <v>1.02</v>
      </c>
      <c r="P3692">
        <v>1.28</v>
      </c>
      <c r="Q3692">
        <v>0.15040000000000001</v>
      </c>
      <c r="R3692">
        <v>0.1903</v>
      </c>
      <c r="S3692">
        <v>0.2273</v>
      </c>
      <c r="T3692">
        <v>0.32650000000000001</v>
      </c>
      <c r="U3692">
        <v>0.55300000000000005</v>
      </c>
      <c r="V3692">
        <v>16256.14</v>
      </c>
      <c r="W3692">
        <v>1851.96</v>
      </c>
      <c r="X3692">
        <v>102.57</v>
      </c>
    </row>
    <row r="3693" spans="1:24" x14ac:dyDescent="0.55000000000000004">
      <c r="A3693" s="5">
        <v>41738</v>
      </c>
      <c r="B3693">
        <v>0.08</v>
      </c>
      <c r="C3693">
        <v>0.04</v>
      </c>
      <c r="D3693">
        <v>0.05</v>
      </c>
      <c r="E3693">
        <v>0.1</v>
      </c>
      <c r="F3693">
        <v>0.37</v>
      </c>
      <c r="G3693">
        <v>0.85</v>
      </c>
      <c r="H3693">
        <v>1.65</v>
      </c>
      <c r="I3693">
        <v>2.2400000000000002</v>
      </c>
      <c r="J3693">
        <v>2.71</v>
      </c>
      <c r="K3693">
        <v>3.31</v>
      </c>
      <c r="L3693">
        <v>3.57</v>
      </c>
      <c r="M3693">
        <v>-0.05</v>
      </c>
      <c r="N3693">
        <v>0.56999999999999995</v>
      </c>
      <c r="O3693">
        <v>1.04</v>
      </c>
      <c r="P3693">
        <v>1.29</v>
      </c>
      <c r="Q3693">
        <v>0.15090000000000001</v>
      </c>
      <c r="R3693">
        <v>0.1903</v>
      </c>
      <c r="S3693">
        <v>0.22755</v>
      </c>
      <c r="T3693">
        <v>0.32650000000000001</v>
      </c>
      <c r="U3693">
        <v>0.55300000000000005</v>
      </c>
      <c r="V3693">
        <v>16437.18</v>
      </c>
      <c r="W3693">
        <v>1872.18</v>
      </c>
      <c r="X3693">
        <v>103.55</v>
      </c>
    </row>
    <row r="3694" spans="1:24" x14ac:dyDescent="0.55000000000000004">
      <c r="A3694" s="5">
        <v>41739</v>
      </c>
      <c r="B3694">
        <v>0.08</v>
      </c>
      <c r="C3694">
        <v>0.04</v>
      </c>
      <c r="D3694">
        <v>0.06</v>
      </c>
      <c r="E3694">
        <v>0.09</v>
      </c>
      <c r="F3694">
        <v>0.37</v>
      </c>
      <c r="G3694">
        <v>0.81</v>
      </c>
      <c r="H3694">
        <v>1.59</v>
      </c>
      <c r="I3694">
        <v>2.17</v>
      </c>
      <c r="J3694">
        <v>2.65</v>
      </c>
      <c r="K3694">
        <v>3.24</v>
      </c>
      <c r="L3694">
        <v>3.52</v>
      </c>
      <c r="M3694">
        <v>-0.1</v>
      </c>
      <c r="N3694">
        <v>0.51</v>
      </c>
      <c r="O3694">
        <v>0.98</v>
      </c>
      <c r="P3694">
        <v>1.24</v>
      </c>
      <c r="Q3694">
        <v>0.1525</v>
      </c>
      <c r="R3694">
        <v>0.19189999999999999</v>
      </c>
      <c r="S3694">
        <v>0.22705</v>
      </c>
      <c r="T3694">
        <v>0.32400000000000001</v>
      </c>
      <c r="U3694">
        <v>0.54849999999999999</v>
      </c>
      <c r="V3694">
        <v>16170.22</v>
      </c>
      <c r="W3694">
        <v>1833.08</v>
      </c>
      <c r="X3694">
        <v>103.37</v>
      </c>
    </row>
    <row r="3695" spans="1:24" x14ac:dyDescent="0.55000000000000004">
      <c r="A3695" s="5">
        <v>41740</v>
      </c>
      <c r="B3695">
        <v>0.09</v>
      </c>
      <c r="C3695">
        <v>0.04</v>
      </c>
      <c r="D3695">
        <v>0.06</v>
      </c>
      <c r="E3695">
        <v>0.09</v>
      </c>
      <c r="F3695">
        <v>0.37</v>
      </c>
      <c r="G3695">
        <v>0.8</v>
      </c>
      <c r="H3695">
        <v>1.58</v>
      </c>
      <c r="I3695">
        <v>2.16</v>
      </c>
      <c r="J3695">
        <v>2.63</v>
      </c>
      <c r="K3695">
        <v>3.22</v>
      </c>
      <c r="L3695">
        <v>3.48</v>
      </c>
      <c r="M3695">
        <v>-0.06</v>
      </c>
      <c r="N3695">
        <v>0.5</v>
      </c>
      <c r="O3695">
        <v>0.95</v>
      </c>
      <c r="P3695">
        <v>1.2</v>
      </c>
      <c r="Q3695">
        <v>0.1522</v>
      </c>
      <c r="R3695">
        <v>0.19184999999999999</v>
      </c>
      <c r="S3695">
        <v>0.22645000000000001</v>
      </c>
      <c r="T3695">
        <v>0.32200000000000001</v>
      </c>
      <c r="U3695">
        <v>0.54600000000000004</v>
      </c>
      <c r="V3695">
        <v>16026.75</v>
      </c>
      <c r="W3695">
        <v>1815.69</v>
      </c>
      <c r="X3695">
        <v>103.68</v>
      </c>
    </row>
    <row r="3696" spans="1:24" x14ac:dyDescent="0.55000000000000004">
      <c r="A3696" s="5">
        <v>41743</v>
      </c>
      <c r="B3696">
        <v>0.09</v>
      </c>
      <c r="C3696">
        <v>0.04</v>
      </c>
      <c r="D3696">
        <v>0.06</v>
      </c>
      <c r="E3696">
        <v>0.1</v>
      </c>
      <c r="F3696">
        <v>0.37</v>
      </c>
      <c r="G3696">
        <v>0.82</v>
      </c>
      <c r="H3696">
        <v>1.61</v>
      </c>
      <c r="I3696">
        <v>2.1800000000000002</v>
      </c>
      <c r="J3696">
        <v>2.65</v>
      </c>
      <c r="K3696">
        <v>3.23</v>
      </c>
      <c r="L3696">
        <v>3.48</v>
      </c>
      <c r="M3696">
        <v>-0.1</v>
      </c>
      <c r="N3696">
        <v>0.52</v>
      </c>
      <c r="O3696">
        <v>0.96</v>
      </c>
      <c r="P3696">
        <v>1.2</v>
      </c>
      <c r="Q3696">
        <v>0.1517</v>
      </c>
      <c r="R3696">
        <v>0.1923</v>
      </c>
      <c r="S3696">
        <v>0.22864999999999999</v>
      </c>
      <c r="T3696">
        <v>0.32269999999999999</v>
      </c>
      <c r="U3696">
        <v>0.54649999999999999</v>
      </c>
      <c r="V3696">
        <v>16173.24</v>
      </c>
      <c r="W3696">
        <v>1830.61</v>
      </c>
      <c r="X3696">
        <v>104.05</v>
      </c>
    </row>
    <row r="3697" spans="1:24" x14ac:dyDescent="0.55000000000000004">
      <c r="A3697" s="5">
        <v>41744</v>
      </c>
      <c r="B3697">
        <v>0.1</v>
      </c>
      <c r="C3697">
        <v>0.04</v>
      </c>
      <c r="D3697">
        <v>0.05</v>
      </c>
      <c r="E3697">
        <v>0.11</v>
      </c>
      <c r="F3697">
        <v>0.39</v>
      </c>
      <c r="G3697">
        <v>0.84</v>
      </c>
      <c r="H3697">
        <v>1.63</v>
      </c>
      <c r="I3697">
        <v>2.1800000000000002</v>
      </c>
      <c r="J3697">
        <v>2.64</v>
      </c>
      <c r="K3697">
        <v>3.2</v>
      </c>
      <c r="L3697">
        <v>3.46</v>
      </c>
      <c r="M3697">
        <v>-0.05</v>
      </c>
      <c r="N3697">
        <v>0.5</v>
      </c>
      <c r="O3697">
        <v>0.94</v>
      </c>
      <c r="P3697">
        <v>1.19</v>
      </c>
      <c r="Q3697">
        <v>0.15140000000000001</v>
      </c>
      <c r="R3697">
        <v>0.192</v>
      </c>
      <c r="S3697">
        <v>0.22635</v>
      </c>
      <c r="T3697">
        <v>0.32090000000000002</v>
      </c>
      <c r="U3697">
        <v>0.54549999999999998</v>
      </c>
      <c r="V3697">
        <v>16262.56</v>
      </c>
      <c r="W3697">
        <v>1842.98</v>
      </c>
      <c r="X3697">
        <v>103.7</v>
      </c>
    </row>
    <row r="3698" spans="1:24" x14ac:dyDescent="0.55000000000000004">
      <c r="A3698" s="5">
        <v>41745</v>
      </c>
      <c r="B3698">
        <v>0.09</v>
      </c>
      <c r="C3698">
        <v>0.04</v>
      </c>
      <c r="D3698">
        <v>0.05</v>
      </c>
      <c r="E3698">
        <v>0.11</v>
      </c>
      <c r="F3698">
        <v>0.39</v>
      </c>
      <c r="G3698">
        <v>0.87</v>
      </c>
      <c r="H3698">
        <v>1.67</v>
      </c>
      <c r="I3698">
        <v>2.21</v>
      </c>
      <c r="J3698">
        <v>2.65</v>
      </c>
      <c r="K3698">
        <v>3.2</v>
      </c>
      <c r="L3698">
        <v>3.45</v>
      </c>
      <c r="M3698">
        <v>-0.06</v>
      </c>
      <c r="N3698">
        <v>0.48</v>
      </c>
      <c r="O3698">
        <v>0.92</v>
      </c>
      <c r="P3698">
        <v>1.1599999999999999</v>
      </c>
      <c r="Q3698">
        <v>0.152</v>
      </c>
      <c r="R3698">
        <v>0.193</v>
      </c>
      <c r="S3698">
        <v>0.22785</v>
      </c>
      <c r="T3698">
        <v>0.32090000000000002</v>
      </c>
      <c r="U3698">
        <v>0.54649999999999999</v>
      </c>
      <c r="V3698">
        <v>16424.849999999999</v>
      </c>
      <c r="W3698">
        <v>1862.31</v>
      </c>
      <c r="X3698">
        <v>103.71</v>
      </c>
    </row>
    <row r="3699" spans="1:24" x14ac:dyDescent="0.55000000000000004">
      <c r="A3699" s="5">
        <v>41746</v>
      </c>
      <c r="B3699">
        <v>0.09</v>
      </c>
      <c r="C3699">
        <v>0.03</v>
      </c>
      <c r="D3699">
        <v>0.05</v>
      </c>
      <c r="E3699">
        <v>0.11</v>
      </c>
      <c r="F3699">
        <v>0.43</v>
      </c>
      <c r="G3699">
        <v>0.91</v>
      </c>
      <c r="H3699">
        <v>1.75</v>
      </c>
      <c r="I3699">
        <v>2.31</v>
      </c>
      <c r="J3699">
        <v>2.73</v>
      </c>
      <c r="K3699">
        <v>3.27</v>
      </c>
      <c r="L3699">
        <v>3.52</v>
      </c>
      <c r="M3699">
        <v>-0.2</v>
      </c>
      <c r="N3699">
        <v>0.52</v>
      </c>
      <c r="O3699">
        <v>0.96</v>
      </c>
      <c r="P3699">
        <v>1.21</v>
      </c>
      <c r="Q3699">
        <v>0.1522</v>
      </c>
      <c r="R3699">
        <v>0.19289999999999999</v>
      </c>
      <c r="S3699">
        <v>0.22585</v>
      </c>
      <c r="T3699">
        <v>0.31979999999999997</v>
      </c>
      <c r="U3699">
        <v>0.54649999999999999</v>
      </c>
      <c r="V3699">
        <v>16408.54</v>
      </c>
      <c r="W3699">
        <v>1864.85</v>
      </c>
      <c r="X3699">
        <v>104.33</v>
      </c>
    </row>
    <row r="3700" spans="1:24" x14ac:dyDescent="0.55000000000000004">
      <c r="A3700" s="5">
        <v>41747</v>
      </c>
      <c r="B3700">
        <v>0.1</v>
      </c>
      <c r="C3700" t="e">
        <v>#N/A</v>
      </c>
      <c r="D3700" t="e">
        <v>#N/A</v>
      </c>
      <c r="E3700" t="e">
        <v>#N/A</v>
      </c>
      <c r="F3700" t="e">
        <v>#N/A</v>
      </c>
      <c r="G3700" t="e">
        <v>#N/A</v>
      </c>
      <c r="H3700" t="e">
        <v>#N/A</v>
      </c>
      <c r="I3700" t="e">
        <v>#N/A</v>
      </c>
      <c r="J3700" t="e">
        <v>#N/A</v>
      </c>
      <c r="K3700" t="e">
        <v>#N/A</v>
      </c>
      <c r="L3700" t="e">
        <v>#N/A</v>
      </c>
      <c r="M3700" t="e">
        <v>#N/A</v>
      </c>
      <c r="N3700" t="e">
        <v>#N/A</v>
      </c>
      <c r="O3700" t="e">
        <v>#N/A</v>
      </c>
      <c r="P3700" t="e">
        <v>#N/A</v>
      </c>
      <c r="Q3700" t="e">
        <v>#N/A</v>
      </c>
      <c r="R3700" t="e">
        <v>#N/A</v>
      </c>
      <c r="S3700" t="e">
        <v>#N/A</v>
      </c>
      <c r="T3700" t="e">
        <v>#N/A</v>
      </c>
      <c r="U3700" t="e">
        <v>#N/A</v>
      </c>
      <c r="V3700" t="e">
        <v>#N/A</v>
      </c>
      <c r="W3700" t="e">
        <v>#N/A</v>
      </c>
      <c r="X3700" t="e">
        <v>#N/A</v>
      </c>
    </row>
    <row r="3701" spans="1:24" x14ac:dyDescent="0.55000000000000004">
      <c r="A3701" s="5">
        <v>41750</v>
      </c>
      <c r="B3701">
        <v>0.1</v>
      </c>
      <c r="C3701">
        <v>0.04</v>
      </c>
      <c r="D3701">
        <v>0.06</v>
      </c>
      <c r="E3701">
        <v>0.11</v>
      </c>
      <c r="F3701">
        <v>0.42</v>
      </c>
      <c r="G3701">
        <v>0.91</v>
      </c>
      <c r="H3701">
        <v>1.74</v>
      </c>
      <c r="I3701">
        <v>2.31</v>
      </c>
      <c r="J3701">
        <v>2.73</v>
      </c>
      <c r="K3701">
        <v>3.27</v>
      </c>
      <c r="L3701">
        <v>3.52</v>
      </c>
      <c r="M3701">
        <v>-0.23</v>
      </c>
      <c r="N3701">
        <v>0.53</v>
      </c>
      <c r="O3701">
        <v>0.96</v>
      </c>
      <c r="P3701">
        <v>1.21</v>
      </c>
      <c r="Q3701" t="e">
        <v>#N/A</v>
      </c>
      <c r="R3701" t="e">
        <v>#N/A</v>
      </c>
      <c r="S3701" t="e">
        <v>#N/A</v>
      </c>
      <c r="T3701" t="e">
        <v>#N/A</v>
      </c>
      <c r="U3701" t="e">
        <v>#N/A</v>
      </c>
      <c r="V3701">
        <v>16449.25</v>
      </c>
      <c r="W3701">
        <v>1871.89</v>
      </c>
      <c r="X3701">
        <v>104.35</v>
      </c>
    </row>
    <row r="3702" spans="1:24" x14ac:dyDescent="0.55000000000000004">
      <c r="A3702" s="5">
        <v>41751</v>
      </c>
      <c r="B3702">
        <v>0.1</v>
      </c>
      <c r="C3702">
        <v>0.03</v>
      </c>
      <c r="D3702">
        <v>0.06</v>
      </c>
      <c r="E3702">
        <v>0.11</v>
      </c>
      <c r="F3702">
        <v>0.45</v>
      </c>
      <c r="G3702">
        <v>0.93</v>
      </c>
      <c r="H3702">
        <v>1.76</v>
      </c>
      <c r="I3702">
        <v>2.31</v>
      </c>
      <c r="J3702">
        <v>2.73</v>
      </c>
      <c r="K3702">
        <v>3.25</v>
      </c>
      <c r="L3702">
        <v>3.5</v>
      </c>
      <c r="M3702">
        <v>-0.22</v>
      </c>
      <c r="N3702">
        <v>0.52</v>
      </c>
      <c r="O3702">
        <v>0.94</v>
      </c>
      <c r="P3702">
        <v>1.19</v>
      </c>
      <c r="Q3702">
        <v>0.15229999999999999</v>
      </c>
      <c r="R3702">
        <v>0.19350000000000001</v>
      </c>
      <c r="S3702">
        <v>0.2286</v>
      </c>
      <c r="T3702">
        <v>0.3221</v>
      </c>
      <c r="U3702">
        <v>0.54830000000000001</v>
      </c>
      <c r="V3702">
        <v>16514.37</v>
      </c>
      <c r="W3702">
        <v>1879.55</v>
      </c>
      <c r="X3702">
        <v>101.69</v>
      </c>
    </row>
    <row r="3703" spans="1:24" x14ac:dyDescent="0.55000000000000004">
      <c r="A3703" s="5">
        <v>41752</v>
      </c>
      <c r="B3703">
        <v>0.1</v>
      </c>
      <c r="C3703">
        <v>0.02</v>
      </c>
      <c r="D3703">
        <v>0.05</v>
      </c>
      <c r="E3703">
        <v>0.11</v>
      </c>
      <c r="F3703">
        <v>0.43</v>
      </c>
      <c r="G3703">
        <v>0.91</v>
      </c>
      <c r="H3703">
        <v>1.73</v>
      </c>
      <c r="I3703">
        <v>2.2799999999999998</v>
      </c>
      <c r="J3703">
        <v>2.7</v>
      </c>
      <c r="K3703">
        <v>3.22</v>
      </c>
      <c r="L3703">
        <v>3.47</v>
      </c>
      <c r="M3703">
        <v>-0.25</v>
      </c>
      <c r="N3703">
        <v>0.49</v>
      </c>
      <c r="O3703">
        <v>0.91</v>
      </c>
      <c r="P3703">
        <v>1.1599999999999999</v>
      </c>
      <c r="Q3703">
        <v>0.15229999999999999</v>
      </c>
      <c r="R3703">
        <v>0.193</v>
      </c>
      <c r="S3703">
        <v>0.22875000000000001</v>
      </c>
      <c r="T3703">
        <v>0.32279999999999998</v>
      </c>
      <c r="U3703">
        <v>0.54830000000000001</v>
      </c>
      <c r="V3703">
        <v>16501.650000000001</v>
      </c>
      <c r="W3703">
        <v>1875.39</v>
      </c>
      <c r="X3703">
        <v>101.47</v>
      </c>
    </row>
    <row r="3704" spans="1:24" x14ac:dyDescent="0.55000000000000004">
      <c r="A3704" s="5">
        <v>41753</v>
      </c>
      <c r="B3704">
        <v>0.1</v>
      </c>
      <c r="C3704">
        <v>0.01</v>
      </c>
      <c r="D3704">
        <v>0.04</v>
      </c>
      <c r="E3704">
        <v>0.1</v>
      </c>
      <c r="F3704">
        <v>0.43</v>
      </c>
      <c r="G3704">
        <v>0.91</v>
      </c>
      <c r="H3704">
        <v>1.74</v>
      </c>
      <c r="I3704">
        <v>2.2999999999999998</v>
      </c>
      <c r="J3704">
        <v>2.7</v>
      </c>
      <c r="K3704">
        <v>3.22</v>
      </c>
      <c r="L3704">
        <v>3.46</v>
      </c>
      <c r="M3704">
        <v>-0.25</v>
      </c>
      <c r="N3704">
        <v>0.49</v>
      </c>
      <c r="O3704">
        <v>0.91</v>
      </c>
      <c r="P3704">
        <v>1.1399999999999999</v>
      </c>
      <c r="Q3704">
        <v>0.15179999999999999</v>
      </c>
      <c r="R3704">
        <v>0.19209999999999999</v>
      </c>
      <c r="S3704">
        <v>0.22785</v>
      </c>
      <c r="T3704">
        <v>0.32350000000000001</v>
      </c>
      <c r="U3704">
        <v>0.54949999999999999</v>
      </c>
      <c r="V3704">
        <v>16501.650000000001</v>
      </c>
      <c r="W3704">
        <v>1878.61</v>
      </c>
      <c r="X3704">
        <v>102.2</v>
      </c>
    </row>
    <row r="3705" spans="1:24" x14ac:dyDescent="0.55000000000000004">
      <c r="A3705" s="5">
        <v>41754</v>
      </c>
      <c r="B3705">
        <v>0.09</v>
      </c>
      <c r="C3705">
        <v>0.03</v>
      </c>
      <c r="D3705">
        <v>0.04</v>
      </c>
      <c r="E3705">
        <v>0.11</v>
      </c>
      <c r="F3705">
        <v>0.43</v>
      </c>
      <c r="G3705">
        <v>0.9</v>
      </c>
      <c r="H3705">
        <v>1.72</v>
      </c>
      <c r="I3705">
        <v>2.2799999999999998</v>
      </c>
      <c r="J3705">
        <v>2.68</v>
      </c>
      <c r="K3705">
        <v>3.2</v>
      </c>
      <c r="L3705">
        <v>3.45</v>
      </c>
      <c r="M3705">
        <v>-0.24</v>
      </c>
      <c r="N3705">
        <v>0.48</v>
      </c>
      <c r="O3705">
        <v>0.9</v>
      </c>
      <c r="P3705">
        <v>1.1299999999999999</v>
      </c>
      <c r="Q3705">
        <v>0.152</v>
      </c>
      <c r="R3705">
        <v>0.1925</v>
      </c>
      <c r="S3705">
        <v>0.2266</v>
      </c>
      <c r="T3705">
        <v>0.32300000000000001</v>
      </c>
      <c r="U3705">
        <v>0.54949999999999999</v>
      </c>
      <c r="V3705">
        <v>16361.46</v>
      </c>
      <c r="W3705">
        <v>1863.4</v>
      </c>
      <c r="X3705">
        <v>100.85</v>
      </c>
    </row>
    <row r="3706" spans="1:24" x14ac:dyDescent="0.55000000000000004">
      <c r="A3706" s="5">
        <v>41757</v>
      </c>
      <c r="B3706">
        <v>0.09</v>
      </c>
      <c r="C3706">
        <v>0.03</v>
      </c>
      <c r="D3706">
        <v>0.05</v>
      </c>
      <c r="E3706">
        <v>0.1</v>
      </c>
      <c r="F3706">
        <v>0.44</v>
      </c>
      <c r="G3706">
        <v>0.9</v>
      </c>
      <c r="H3706">
        <v>1.73</v>
      </c>
      <c r="I3706">
        <v>2.29</v>
      </c>
      <c r="J3706">
        <v>2.7</v>
      </c>
      <c r="K3706">
        <v>3.23</v>
      </c>
      <c r="L3706">
        <v>3.47</v>
      </c>
      <c r="M3706">
        <v>-0.22</v>
      </c>
      <c r="N3706">
        <v>0.52</v>
      </c>
      <c r="O3706">
        <v>0.94</v>
      </c>
      <c r="P3706">
        <v>1.17</v>
      </c>
      <c r="Q3706">
        <v>0.15029999999999999</v>
      </c>
      <c r="R3706">
        <v>0.19009999999999999</v>
      </c>
      <c r="S3706">
        <v>0.22484999999999999</v>
      </c>
      <c r="T3706">
        <v>0.32640000000000002</v>
      </c>
      <c r="U3706">
        <v>0.54949999999999999</v>
      </c>
      <c r="V3706">
        <v>16448.740000000002</v>
      </c>
      <c r="W3706">
        <v>1869.43</v>
      </c>
      <c r="X3706">
        <v>101.13</v>
      </c>
    </row>
    <row r="3707" spans="1:24" x14ac:dyDescent="0.55000000000000004">
      <c r="A3707" s="5">
        <v>41758</v>
      </c>
      <c r="B3707">
        <v>0.1</v>
      </c>
      <c r="C3707">
        <v>0.02</v>
      </c>
      <c r="D3707">
        <v>0.05</v>
      </c>
      <c r="E3707">
        <v>0.11</v>
      </c>
      <c r="F3707">
        <v>0.44</v>
      </c>
      <c r="G3707">
        <v>0.91</v>
      </c>
      <c r="H3707">
        <v>1.74</v>
      </c>
      <c r="I3707">
        <v>2.29</v>
      </c>
      <c r="J3707">
        <v>2.71</v>
      </c>
      <c r="K3707">
        <v>3.25</v>
      </c>
      <c r="L3707">
        <v>3.49</v>
      </c>
      <c r="M3707">
        <v>-0.21</v>
      </c>
      <c r="N3707">
        <v>0.53</v>
      </c>
      <c r="O3707">
        <v>0.96</v>
      </c>
      <c r="P3707">
        <v>1.2</v>
      </c>
      <c r="Q3707">
        <v>0.1515</v>
      </c>
      <c r="R3707">
        <v>0.19350000000000001</v>
      </c>
      <c r="S3707">
        <v>0.22534999999999999</v>
      </c>
      <c r="T3707">
        <v>0.32300000000000001</v>
      </c>
      <c r="U3707">
        <v>0.54900000000000004</v>
      </c>
      <c r="V3707">
        <v>16535.37</v>
      </c>
      <c r="W3707">
        <v>1878.33</v>
      </c>
      <c r="X3707">
        <v>101.56</v>
      </c>
    </row>
    <row r="3708" spans="1:24" x14ac:dyDescent="0.55000000000000004">
      <c r="A3708" s="5">
        <v>41759</v>
      </c>
      <c r="B3708">
        <v>0.09</v>
      </c>
      <c r="C3708">
        <v>0.03</v>
      </c>
      <c r="D3708">
        <v>0.05</v>
      </c>
      <c r="E3708">
        <v>0.11</v>
      </c>
      <c r="F3708">
        <v>0.42</v>
      </c>
      <c r="G3708">
        <v>0.87</v>
      </c>
      <c r="H3708">
        <v>1.69</v>
      </c>
      <c r="I3708">
        <v>2.25</v>
      </c>
      <c r="J3708">
        <v>2.67</v>
      </c>
      <c r="K3708">
        <v>3.22</v>
      </c>
      <c r="L3708">
        <v>3.47</v>
      </c>
      <c r="M3708">
        <v>-0.27</v>
      </c>
      <c r="N3708">
        <v>0.49</v>
      </c>
      <c r="O3708">
        <v>0.92</v>
      </c>
      <c r="P3708">
        <v>1.1599999999999999</v>
      </c>
      <c r="Q3708">
        <v>0.15049999999999999</v>
      </c>
      <c r="R3708">
        <v>0.18925</v>
      </c>
      <c r="S3708">
        <v>0.22334999999999999</v>
      </c>
      <c r="T3708">
        <v>0.32250000000000001</v>
      </c>
      <c r="U3708">
        <v>0.54900000000000004</v>
      </c>
      <c r="V3708">
        <v>16580.84</v>
      </c>
      <c r="W3708">
        <v>1883.95</v>
      </c>
      <c r="X3708">
        <v>100.07</v>
      </c>
    </row>
    <row r="3709" spans="1:24" x14ac:dyDescent="0.55000000000000004">
      <c r="A3709" s="5">
        <v>41760</v>
      </c>
      <c r="B3709">
        <v>0.09</v>
      </c>
      <c r="C3709">
        <v>0.03</v>
      </c>
      <c r="D3709">
        <v>0.05</v>
      </c>
      <c r="E3709">
        <v>0.1</v>
      </c>
      <c r="F3709">
        <v>0.41</v>
      </c>
      <c r="G3709">
        <v>0.86</v>
      </c>
      <c r="H3709">
        <v>1.66</v>
      </c>
      <c r="I3709">
        <v>2.21</v>
      </c>
      <c r="J3709">
        <v>2.63</v>
      </c>
      <c r="K3709">
        <v>3.16</v>
      </c>
      <c r="L3709">
        <v>3.41</v>
      </c>
      <c r="M3709">
        <v>-0.3</v>
      </c>
      <c r="N3709">
        <v>0.43</v>
      </c>
      <c r="O3709">
        <v>0.86</v>
      </c>
      <c r="P3709">
        <v>1.1000000000000001</v>
      </c>
      <c r="Q3709">
        <v>0.15049999999999999</v>
      </c>
      <c r="R3709">
        <v>0.189</v>
      </c>
      <c r="S3709">
        <v>0.22284999999999999</v>
      </c>
      <c r="T3709">
        <v>0.32200000000000001</v>
      </c>
      <c r="U3709">
        <v>0.54749999999999999</v>
      </c>
      <c r="V3709">
        <v>16558.87</v>
      </c>
      <c r="W3709">
        <v>1883.68</v>
      </c>
      <c r="X3709">
        <v>99.69</v>
      </c>
    </row>
    <row r="3710" spans="1:24" x14ac:dyDescent="0.55000000000000004">
      <c r="A3710" s="5">
        <v>41761</v>
      </c>
      <c r="B3710">
        <v>0.09</v>
      </c>
      <c r="C3710">
        <v>0.02</v>
      </c>
      <c r="D3710">
        <v>0.05</v>
      </c>
      <c r="E3710">
        <v>0.1</v>
      </c>
      <c r="F3710">
        <v>0.42</v>
      </c>
      <c r="G3710">
        <v>0.89</v>
      </c>
      <c r="H3710">
        <v>1.67</v>
      </c>
      <c r="I3710">
        <v>2.2000000000000002</v>
      </c>
      <c r="J3710">
        <v>2.6</v>
      </c>
      <c r="K3710">
        <v>3.12</v>
      </c>
      <c r="L3710">
        <v>3.37</v>
      </c>
      <c r="M3710">
        <v>-0.28000000000000003</v>
      </c>
      <c r="N3710">
        <v>0.41</v>
      </c>
      <c r="O3710">
        <v>0.82</v>
      </c>
      <c r="P3710">
        <v>1.06</v>
      </c>
      <c r="Q3710">
        <v>0.1515</v>
      </c>
      <c r="R3710">
        <v>0.18975</v>
      </c>
      <c r="S3710">
        <v>0.22284999999999999</v>
      </c>
      <c r="T3710">
        <v>0.32250000000000001</v>
      </c>
      <c r="U3710">
        <v>0.54700000000000004</v>
      </c>
      <c r="V3710">
        <v>16512.89</v>
      </c>
      <c r="W3710">
        <v>1881.14</v>
      </c>
      <c r="X3710">
        <v>100.09</v>
      </c>
    </row>
    <row r="3711" spans="1:24" x14ac:dyDescent="0.55000000000000004">
      <c r="A3711" s="5">
        <v>41764</v>
      </c>
      <c r="B3711">
        <v>0.09</v>
      </c>
      <c r="C3711">
        <v>0.03</v>
      </c>
      <c r="D3711">
        <v>0.05</v>
      </c>
      <c r="E3711">
        <v>0.11</v>
      </c>
      <c r="F3711">
        <v>0.43</v>
      </c>
      <c r="G3711">
        <v>0.9</v>
      </c>
      <c r="H3711">
        <v>1.68</v>
      </c>
      <c r="I3711">
        <v>2.2200000000000002</v>
      </c>
      <c r="J3711">
        <v>2.63</v>
      </c>
      <c r="K3711">
        <v>3.16</v>
      </c>
      <c r="L3711">
        <v>3.41</v>
      </c>
      <c r="M3711">
        <v>-0.24</v>
      </c>
      <c r="N3711">
        <v>0.45</v>
      </c>
      <c r="O3711">
        <v>0.86</v>
      </c>
      <c r="P3711">
        <v>1.1100000000000001</v>
      </c>
      <c r="Q3711" t="e">
        <v>#N/A</v>
      </c>
      <c r="R3711" t="e">
        <v>#N/A</v>
      </c>
      <c r="S3711" t="e">
        <v>#N/A</v>
      </c>
      <c r="T3711" t="e">
        <v>#N/A</v>
      </c>
      <c r="U3711" t="e">
        <v>#N/A</v>
      </c>
      <c r="V3711">
        <v>16530.55</v>
      </c>
      <c r="W3711">
        <v>1884.66</v>
      </c>
      <c r="X3711">
        <v>99.74</v>
      </c>
    </row>
    <row r="3712" spans="1:24" x14ac:dyDescent="0.55000000000000004">
      <c r="A3712" s="5">
        <v>41765</v>
      </c>
      <c r="B3712">
        <v>0.09</v>
      </c>
      <c r="C3712">
        <v>0.03</v>
      </c>
      <c r="D3712">
        <v>0.05</v>
      </c>
      <c r="E3712">
        <v>0.1</v>
      </c>
      <c r="F3712">
        <v>0.43</v>
      </c>
      <c r="G3712">
        <v>0.92</v>
      </c>
      <c r="H3712">
        <v>1.68</v>
      </c>
      <c r="I3712">
        <v>2.2000000000000002</v>
      </c>
      <c r="J3712">
        <v>2.61</v>
      </c>
      <c r="K3712">
        <v>3.13</v>
      </c>
      <c r="L3712">
        <v>3.38</v>
      </c>
      <c r="M3712">
        <v>-0.23</v>
      </c>
      <c r="N3712">
        <v>0.45</v>
      </c>
      <c r="O3712">
        <v>0.85</v>
      </c>
      <c r="P3712">
        <v>1.0900000000000001</v>
      </c>
      <c r="Q3712">
        <v>0.15049999999999999</v>
      </c>
      <c r="R3712">
        <v>0.18925</v>
      </c>
      <c r="S3712">
        <v>0.22484999999999999</v>
      </c>
      <c r="T3712">
        <v>0.32290000000000002</v>
      </c>
      <c r="U3712">
        <v>0.54359999999999997</v>
      </c>
      <c r="V3712">
        <v>16401.02</v>
      </c>
      <c r="W3712">
        <v>1867.72</v>
      </c>
      <c r="X3712">
        <v>99.81</v>
      </c>
    </row>
    <row r="3713" spans="1:24" x14ac:dyDescent="0.55000000000000004">
      <c r="A3713" s="5">
        <v>41766</v>
      </c>
      <c r="B3713">
        <v>0.08</v>
      </c>
      <c r="C3713">
        <v>0.03</v>
      </c>
      <c r="D3713">
        <v>0.05</v>
      </c>
      <c r="E3713">
        <v>0.1</v>
      </c>
      <c r="F3713">
        <v>0.41</v>
      </c>
      <c r="G3713">
        <v>0.89</v>
      </c>
      <c r="H3713">
        <v>1.65</v>
      </c>
      <c r="I3713">
        <v>2.1800000000000002</v>
      </c>
      <c r="J3713">
        <v>2.62</v>
      </c>
      <c r="K3713">
        <v>3.12</v>
      </c>
      <c r="L3713">
        <v>3.4</v>
      </c>
      <c r="M3713">
        <v>-0.27</v>
      </c>
      <c r="N3713">
        <v>0.42</v>
      </c>
      <c r="O3713">
        <v>0.72</v>
      </c>
      <c r="P3713">
        <v>1.1100000000000001</v>
      </c>
      <c r="Q3713">
        <v>0.1515</v>
      </c>
      <c r="R3713">
        <v>0.19125</v>
      </c>
      <c r="S3713">
        <v>0.22395000000000001</v>
      </c>
      <c r="T3713">
        <v>0.32350000000000001</v>
      </c>
      <c r="U3713">
        <v>0.54359999999999997</v>
      </c>
      <c r="V3713">
        <v>16518.54</v>
      </c>
      <c r="W3713">
        <v>1878.21</v>
      </c>
      <c r="X3713">
        <v>101.06</v>
      </c>
    </row>
    <row r="3714" spans="1:24" x14ac:dyDescent="0.55000000000000004">
      <c r="A3714" s="5">
        <v>41767</v>
      </c>
      <c r="B3714">
        <v>0.08</v>
      </c>
      <c r="C3714">
        <v>0.03</v>
      </c>
      <c r="D3714">
        <v>0.05</v>
      </c>
      <c r="E3714">
        <v>0.1</v>
      </c>
      <c r="F3714">
        <v>0.4</v>
      </c>
      <c r="G3714">
        <v>0.86</v>
      </c>
      <c r="H3714">
        <v>1.63</v>
      </c>
      <c r="I3714">
        <v>2.16</v>
      </c>
      <c r="J3714">
        <v>2.61</v>
      </c>
      <c r="K3714">
        <v>3.17</v>
      </c>
      <c r="L3714">
        <v>3.45</v>
      </c>
      <c r="M3714">
        <v>-0.3</v>
      </c>
      <c r="N3714">
        <v>0.42</v>
      </c>
      <c r="O3714">
        <v>0.88</v>
      </c>
      <c r="P3714">
        <v>1.1299999999999999</v>
      </c>
      <c r="Q3714">
        <v>0.15024999999999999</v>
      </c>
      <c r="R3714">
        <v>0.19175</v>
      </c>
      <c r="S3714">
        <v>0.22334999999999999</v>
      </c>
      <c r="T3714">
        <v>0.32340000000000002</v>
      </c>
      <c r="U3714">
        <v>0.54210000000000003</v>
      </c>
      <c r="V3714">
        <v>16550.97</v>
      </c>
      <c r="W3714">
        <v>1875.63</v>
      </c>
      <c r="X3714">
        <v>100.52</v>
      </c>
    </row>
    <row r="3715" spans="1:24" x14ac:dyDescent="0.55000000000000004">
      <c r="A3715" s="5">
        <v>41768</v>
      </c>
      <c r="B3715">
        <v>0.08</v>
      </c>
      <c r="C3715">
        <v>0.03</v>
      </c>
      <c r="D3715">
        <v>0.05</v>
      </c>
      <c r="E3715">
        <v>0.1</v>
      </c>
      <c r="F3715">
        <v>0.4</v>
      </c>
      <c r="G3715">
        <v>0.86</v>
      </c>
      <c r="H3715">
        <v>1.63</v>
      </c>
      <c r="I3715">
        <v>2.17</v>
      </c>
      <c r="J3715">
        <v>2.62</v>
      </c>
      <c r="K3715">
        <v>3.18</v>
      </c>
      <c r="L3715">
        <v>3.47</v>
      </c>
      <c r="M3715">
        <v>-0.28999999999999998</v>
      </c>
      <c r="N3715">
        <v>0.44</v>
      </c>
      <c r="O3715">
        <v>0.89</v>
      </c>
      <c r="P3715">
        <v>1.1499999999999999</v>
      </c>
      <c r="Q3715">
        <v>0.15160000000000001</v>
      </c>
      <c r="R3715">
        <v>0.19125</v>
      </c>
      <c r="S3715">
        <v>0.22409999999999999</v>
      </c>
      <c r="T3715">
        <v>0.32240000000000002</v>
      </c>
      <c r="U3715">
        <v>0.54020000000000001</v>
      </c>
      <c r="V3715">
        <v>16583.34</v>
      </c>
      <c r="W3715">
        <v>1878.48</v>
      </c>
      <c r="X3715">
        <v>100.32</v>
      </c>
    </row>
    <row r="3716" spans="1:24" x14ac:dyDescent="0.55000000000000004">
      <c r="A3716" s="5">
        <v>41771</v>
      </c>
      <c r="B3716">
        <v>0.08</v>
      </c>
      <c r="C3716">
        <v>0.03</v>
      </c>
      <c r="D3716">
        <v>0.05</v>
      </c>
      <c r="E3716">
        <v>0.09</v>
      </c>
      <c r="F3716">
        <v>0.41</v>
      </c>
      <c r="G3716">
        <v>0.87</v>
      </c>
      <c r="H3716">
        <v>1.67</v>
      </c>
      <c r="I3716">
        <v>2.21</v>
      </c>
      <c r="J3716">
        <v>2.66</v>
      </c>
      <c r="K3716">
        <v>3.21</v>
      </c>
      <c r="L3716">
        <v>3.49</v>
      </c>
      <c r="M3716">
        <v>-0.24</v>
      </c>
      <c r="N3716">
        <v>0.48</v>
      </c>
      <c r="O3716">
        <v>0.93</v>
      </c>
      <c r="P3716">
        <v>1.19</v>
      </c>
      <c r="Q3716">
        <v>0.15110000000000001</v>
      </c>
      <c r="R3716">
        <v>0.19225</v>
      </c>
      <c r="S3716">
        <v>0.22509999999999999</v>
      </c>
      <c r="T3716">
        <v>0.32240000000000002</v>
      </c>
      <c r="U3716">
        <v>0.53769999999999996</v>
      </c>
      <c r="V3716">
        <v>16695.47</v>
      </c>
      <c r="W3716">
        <v>1896.65</v>
      </c>
      <c r="X3716">
        <v>100.89</v>
      </c>
    </row>
    <row r="3717" spans="1:24" x14ac:dyDescent="0.55000000000000004">
      <c r="A3717" s="5">
        <v>41772</v>
      </c>
      <c r="B3717">
        <v>0.09</v>
      </c>
      <c r="C3717">
        <v>0.03</v>
      </c>
      <c r="D3717">
        <v>0.05</v>
      </c>
      <c r="E3717">
        <v>0.1</v>
      </c>
      <c r="F3717">
        <v>0.39</v>
      </c>
      <c r="G3717">
        <v>0.84</v>
      </c>
      <c r="H3717">
        <v>1.62</v>
      </c>
      <c r="I3717">
        <v>2.16</v>
      </c>
      <c r="J3717">
        <v>2.61</v>
      </c>
      <c r="K3717">
        <v>3.17</v>
      </c>
      <c r="L3717">
        <v>3.45</v>
      </c>
      <c r="M3717">
        <v>-0.27</v>
      </c>
      <c r="N3717">
        <v>0.45</v>
      </c>
      <c r="O3717">
        <v>0.9</v>
      </c>
      <c r="P3717">
        <v>1.1499999999999999</v>
      </c>
      <c r="Q3717">
        <v>0.15110000000000001</v>
      </c>
      <c r="R3717">
        <v>0.19225</v>
      </c>
      <c r="S3717">
        <v>0.22384999999999999</v>
      </c>
      <c r="T3717">
        <v>0.32290000000000002</v>
      </c>
      <c r="U3717">
        <v>0.53920000000000001</v>
      </c>
      <c r="V3717">
        <v>16715.439999999999</v>
      </c>
      <c r="W3717">
        <v>1897.45</v>
      </c>
      <c r="X3717">
        <v>102.01</v>
      </c>
    </row>
    <row r="3718" spans="1:24" x14ac:dyDescent="0.55000000000000004">
      <c r="A3718" s="5">
        <v>41773</v>
      </c>
      <c r="B3718">
        <v>0.08</v>
      </c>
      <c r="C3718">
        <v>0.03</v>
      </c>
      <c r="D3718">
        <v>0.05</v>
      </c>
      <c r="E3718">
        <v>0.1</v>
      </c>
      <c r="F3718">
        <v>0.39</v>
      </c>
      <c r="G3718">
        <v>0.81</v>
      </c>
      <c r="H3718">
        <v>1.57</v>
      </c>
      <c r="I3718">
        <v>2.1</v>
      </c>
      <c r="J3718">
        <v>2.54</v>
      </c>
      <c r="K3718">
        <v>3.09</v>
      </c>
      <c r="L3718">
        <v>3.37</v>
      </c>
      <c r="M3718">
        <v>-0.35</v>
      </c>
      <c r="N3718">
        <v>0.37</v>
      </c>
      <c r="O3718">
        <v>0.82</v>
      </c>
      <c r="P3718">
        <v>1.07</v>
      </c>
      <c r="Q3718">
        <v>0.15110000000000001</v>
      </c>
      <c r="R3718">
        <v>0.19</v>
      </c>
      <c r="S3718">
        <v>0.22534999999999999</v>
      </c>
      <c r="T3718">
        <v>0.32390000000000002</v>
      </c>
      <c r="U3718">
        <v>0.53710000000000002</v>
      </c>
      <c r="V3718">
        <v>16613.97</v>
      </c>
      <c r="W3718">
        <v>1888.53</v>
      </c>
      <c r="X3718">
        <v>102.63</v>
      </c>
    </row>
    <row r="3719" spans="1:24" x14ac:dyDescent="0.55000000000000004">
      <c r="A3719" s="5">
        <v>41774</v>
      </c>
      <c r="B3719">
        <v>0.09</v>
      </c>
      <c r="C3719">
        <v>0.03</v>
      </c>
      <c r="D3719">
        <v>0.05</v>
      </c>
      <c r="E3719">
        <v>0.09</v>
      </c>
      <c r="F3719">
        <v>0.38</v>
      </c>
      <c r="G3719">
        <v>0.8</v>
      </c>
      <c r="H3719">
        <v>1.55</v>
      </c>
      <c r="I3719">
        <v>2.0499999999999998</v>
      </c>
      <c r="J3719">
        <v>2.5</v>
      </c>
      <c r="K3719">
        <v>3.05</v>
      </c>
      <c r="L3719">
        <v>3.33</v>
      </c>
      <c r="M3719">
        <v>-0.41</v>
      </c>
      <c r="N3719">
        <v>0.31</v>
      </c>
      <c r="O3719">
        <v>0.76</v>
      </c>
      <c r="P3719">
        <v>1.01</v>
      </c>
      <c r="Q3719">
        <v>0.151</v>
      </c>
      <c r="R3719">
        <v>0.19025</v>
      </c>
      <c r="S3719">
        <v>0.22585</v>
      </c>
      <c r="T3719">
        <v>0.32390000000000002</v>
      </c>
      <c r="U3719">
        <v>0.53459999999999996</v>
      </c>
      <c r="V3719">
        <v>16446.810000000001</v>
      </c>
      <c r="W3719">
        <v>1870.85</v>
      </c>
      <c r="X3719">
        <v>101.74</v>
      </c>
    </row>
    <row r="3720" spans="1:24" x14ac:dyDescent="0.55000000000000004">
      <c r="A3720" s="5">
        <v>41775</v>
      </c>
      <c r="B3720">
        <v>0.09</v>
      </c>
      <c r="C3720">
        <v>0.03</v>
      </c>
      <c r="D3720">
        <v>0.05</v>
      </c>
      <c r="E3720">
        <v>0.09</v>
      </c>
      <c r="F3720">
        <v>0.38</v>
      </c>
      <c r="G3720">
        <v>0.8</v>
      </c>
      <c r="H3720">
        <v>1.56</v>
      </c>
      <c r="I3720">
        <v>2.08</v>
      </c>
      <c r="J3720">
        <v>2.52</v>
      </c>
      <c r="K3720">
        <v>3.07</v>
      </c>
      <c r="L3720">
        <v>3.34</v>
      </c>
      <c r="M3720">
        <v>-0.38</v>
      </c>
      <c r="N3720">
        <v>0.34</v>
      </c>
      <c r="O3720">
        <v>0.78</v>
      </c>
      <c r="P3720">
        <v>1.03</v>
      </c>
      <c r="Q3720">
        <v>0.14924999999999999</v>
      </c>
      <c r="R3720">
        <v>0.19075</v>
      </c>
      <c r="S3720">
        <v>0.2286</v>
      </c>
      <c r="T3720">
        <v>0.32529999999999998</v>
      </c>
      <c r="U3720">
        <v>0.53459999999999996</v>
      </c>
      <c r="V3720">
        <v>16491.310000000001</v>
      </c>
      <c r="W3720">
        <v>1877.86</v>
      </c>
      <c r="X3720">
        <v>102.31</v>
      </c>
    </row>
    <row r="3721" spans="1:24" x14ac:dyDescent="0.55000000000000004">
      <c r="A3721" s="5">
        <v>41778</v>
      </c>
      <c r="B3721">
        <v>0.09</v>
      </c>
      <c r="C3721">
        <v>0.03</v>
      </c>
      <c r="D3721">
        <v>0.05</v>
      </c>
      <c r="E3721">
        <v>0.09</v>
      </c>
      <c r="F3721">
        <v>0.36</v>
      </c>
      <c r="G3721">
        <v>0.79</v>
      </c>
      <c r="H3721">
        <v>1.56</v>
      </c>
      <c r="I3721">
        <v>2.09</v>
      </c>
      <c r="J3721">
        <v>2.54</v>
      </c>
      <c r="K3721">
        <v>3.11</v>
      </c>
      <c r="L3721">
        <v>3.39</v>
      </c>
      <c r="M3721">
        <v>-0.37</v>
      </c>
      <c r="N3721">
        <v>0.37</v>
      </c>
      <c r="O3721">
        <v>0.83</v>
      </c>
      <c r="P3721">
        <v>1.0900000000000001</v>
      </c>
      <c r="Q3721">
        <v>0.14849999999999999</v>
      </c>
      <c r="R3721">
        <v>0.19120000000000001</v>
      </c>
      <c r="S3721">
        <v>0.22695000000000001</v>
      </c>
      <c r="T3721">
        <v>0.32290000000000002</v>
      </c>
      <c r="U3721">
        <v>0.53459999999999996</v>
      </c>
      <c r="V3721">
        <v>16511.86</v>
      </c>
      <c r="W3721">
        <v>1885.08</v>
      </c>
      <c r="X3721">
        <v>102.95</v>
      </c>
    </row>
    <row r="3722" spans="1:24" x14ac:dyDescent="0.55000000000000004">
      <c r="A3722" s="5">
        <v>41779</v>
      </c>
      <c r="B3722">
        <v>0.09</v>
      </c>
      <c r="C3722">
        <v>0.03</v>
      </c>
      <c r="D3722">
        <v>0.06</v>
      </c>
      <c r="E3722">
        <v>0.09</v>
      </c>
      <c r="F3722">
        <v>0.35</v>
      </c>
      <c r="G3722">
        <v>0.77</v>
      </c>
      <c r="H3722">
        <v>1.53</v>
      </c>
      <c r="I3722">
        <v>2.06</v>
      </c>
      <c r="J3722">
        <v>2.52</v>
      </c>
      <c r="K3722">
        <v>3.1</v>
      </c>
      <c r="L3722">
        <v>3.38</v>
      </c>
      <c r="M3722">
        <v>-0.39</v>
      </c>
      <c r="N3722">
        <v>0.35</v>
      </c>
      <c r="O3722">
        <v>0.82</v>
      </c>
      <c r="P3722">
        <v>1.0900000000000001</v>
      </c>
      <c r="Q3722">
        <v>0.14774999999999999</v>
      </c>
      <c r="R3722">
        <v>0.19095000000000001</v>
      </c>
      <c r="S3722">
        <v>0.2281</v>
      </c>
      <c r="T3722">
        <v>0.32529999999999998</v>
      </c>
      <c r="U3722">
        <v>0.53459999999999996</v>
      </c>
      <c r="V3722">
        <v>16374.31</v>
      </c>
      <c r="W3722">
        <v>1872.83</v>
      </c>
      <c r="X3722">
        <v>102.8</v>
      </c>
    </row>
    <row r="3723" spans="1:24" x14ac:dyDescent="0.55000000000000004">
      <c r="A3723" s="5">
        <v>41780</v>
      </c>
      <c r="B3723">
        <v>0.09</v>
      </c>
      <c r="C3723">
        <v>0.04</v>
      </c>
      <c r="D3723">
        <v>0.06</v>
      </c>
      <c r="E3723">
        <v>0.09</v>
      </c>
      <c r="F3723">
        <v>0.37</v>
      </c>
      <c r="G3723">
        <v>0.79</v>
      </c>
      <c r="H3723">
        <v>1.55</v>
      </c>
      <c r="I3723">
        <v>2.08</v>
      </c>
      <c r="J3723">
        <v>2.54</v>
      </c>
      <c r="K3723">
        <v>3.13</v>
      </c>
      <c r="L3723">
        <v>3.42</v>
      </c>
      <c r="M3723">
        <v>-0.4</v>
      </c>
      <c r="N3723">
        <v>0.36</v>
      </c>
      <c r="O3723">
        <v>0.84</v>
      </c>
      <c r="P3723">
        <v>1.1200000000000001</v>
      </c>
      <c r="Q3723">
        <v>0.14849999999999999</v>
      </c>
      <c r="R3723">
        <v>0.19350000000000001</v>
      </c>
      <c r="S3723">
        <v>0.22735</v>
      </c>
      <c r="T3723">
        <v>0.32340000000000002</v>
      </c>
      <c r="U3723">
        <v>0.53359999999999996</v>
      </c>
      <c r="V3723">
        <v>16533.060000000001</v>
      </c>
      <c r="W3723">
        <v>1888.03</v>
      </c>
      <c r="X3723">
        <v>104.31</v>
      </c>
    </row>
    <row r="3724" spans="1:24" x14ac:dyDescent="0.55000000000000004">
      <c r="A3724" s="5">
        <v>41781</v>
      </c>
      <c r="B3724">
        <v>0.09</v>
      </c>
      <c r="C3724">
        <v>0.03</v>
      </c>
      <c r="D3724">
        <v>0.05</v>
      </c>
      <c r="E3724">
        <v>0.09</v>
      </c>
      <c r="F3724">
        <v>0.37</v>
      </c>
      <c r="G3724">
        <v>0.8</v>
      </c>
      <c r="H3724">
        <v>1.57</v>
      </c>
      <c r="I3724">
        <v>2.1</v>
      </c>
      <c r="J3724">
        <v>2.56</v>
      </c>
      <c r="K3724">
        <v>3.15</v>
      </c>
      <c r="L3724">
        <v>3.43</v>
      </c>
      <c r="M3724">
        <v>-0.4</v>
      </c>
      <c r="N3724">
        <v>0.35</v>
      </c>
      <c r="O3724">
        <v>0.84</v>
      </c>
      <c r="P3724">
        <v>1.1100000000000001</v>
      </c>
      <c r="Q3724">
        <v>0.15</v>
      </c>
      <c r="R3724">
        <v>0.1925</v>
      </c>
      <c r="S3724">
        <v>0.22714999999999999</v>
      </c>
      <c r="T3724">
        <v>0.32219999999999999</v>
      </c>
      <c r="U3724">
        <v>0.53410000000000002</v>
      </c>
      <c r="V3724">
        <v>16543.080000000002</v>
      </c>
      <c r="W3724">
        <v>1892.49</v>
      </c>
      <c r="X3724">
        <v>104.03</v>
      </c>
    </row>
    <row r="3725" spans="1:24" x14ac:dyDescent="0.55000000000000004">
      <c r="A3725" s="5">
        <v>41782</v>
      </c>
      <c r="B3725">
        <v>0.09</v>
      </c>
      <c r="C3725">
        <v>0.04</v>
      </c>
      <c r="D3725">
        <v>0.05</v>
      </c>
      <c r="E3725">
        <v>0.1</v>
      </c>
      <c r="F3725">
        <v>0.37</v>
      </c>
      <c r="G3725">
        <v>0.79</v>
      </c>
      <c r="H3725">
        <v>1.55</v>
      </c>
      <c r="I3725">
        <v>2.09</v>
      </c>
      <c r="J3725">
        <v>2.54</v>
      </c>
      <c r="K3725">
        <v>3.12</v>
      </c>
      <c r="L3725">
        <v>3.4</v>
      </c>
      <c r="M3725">
        <v>-0.42</v>
      </c>
      <c r="N3725">
        <v>0.32</v>
      </c>
      <c r="O3725">
        <v>0.8</v>
      </c>
      <c r="P3725">
        <v>1.08</v>
      </c>
      <c r="Q3725">
        <v>0.15049999999999999</v>
      </c>
      <c r="R3725">
        <v>0.1925</v>
      </c>
      <c r="S3725">
        <v>0.22935</v>
      </c>
      <c r="T3725">
        <v>0.32390000000000002</v>
      </c>
      <c r="U3725">
        <v>0.53539999999999999</v>
      </c>
      <c r="V3725">
        <v>16606.27</v>
      </c>
      <c r="W3725">
        <v>1900.53</v>
      </c>
      <c r="X3725">
        <v>105.01</v>
      </c>
    </row>
    <row r="3726" spans="1:24" x14ac:dyDescent="0.55000000000000004">
      <c r="A3726" s="5">
        <v>41786</v>
      </c>
      <c r="B3726">
        <v>0.09</v>
      </c>
      <c r="C3726">
        <v>0.04</v>
      </c>
      <c r="D3726">
        <v>0.06</v>
      </c>
      <c r="E3726">
        <v>0.09</v>
      </c>
      <c r="F3726">
        <v>0.39</v>
      </c>
      <c r="G3726">
        <v>0.79</v>
      </c>
      <c r="H3726">
        <v>1.56</v>
      </c>
      <c r="I3726">
        <v>2.08</v>
      </c>
      <c r="J3726">
        <v>2.52</v>
      </c>
      <c r="K3726">
        <v>3.09</v>
      </c>
      <c r="L3726">
        <v>3.37</v>
      </c>
      <c r="M3726">
        <v>-0.39</v>
      </c>
      <c r="N3726">
        <v>0.31</v>
      </c>
      <c r="O3726">
        <v>0.79</v>
      </c>
      <c r="P3726">
        <v>1.06</v>
      </c>
      <c r="Q3726">
        <v>0.15049999999999999</v>
      </c>
      <c r="R3726">
        <v>0.19350000000000001</v>
      </c>
      <c r="S3726">
        <v>0.22985</v>
      </c>
      <c r="T3726">
        <v>0.32390000000000002</v>
      </c>
      <c r="U3726">
        <v>0.53539999999999999</v>
      </c>
      <c r="V3726">
        <v>16675.5</v>
      </c>
      <c r="W3726">
        <v>1911.91</v>
      </c>
      <c r="X3726">
        <v>104.78</v>
      </c>
    </row>
    <row r="3727" spans="1:24" x14ac:dyDescent="0.55000000000000004">
      <c r="A3727" s="5">
        <v>41787</v>
      </c>
      <c r="B3727">
        <v>0.09</v>
      </c>
      <c r="C3727">
        <v>0.04</v>
      </c>
      <c r="D3727">
        <v>0.05</v>
      </c>
      <c r="E3727">
        <v>0.1</v>
      </c>
      <c r="F3727">
        <v>0.37</v>
      </c>
      <c r="G3727">
        <v>0.76</v>
      </c>
      <c r="H3727">
        <v>1.5</v>
      </c>
      <c r="I3727">
        <v>2.0099999999999998</v>
      </c>
      <c r="J3727">
        <v>2.44</v>
      </c>
      <c r="K3727">
        <v>3.01</v>
      </c>
      <c r="L3727">
        <v>3.29</v>
      </c>
      <c r="M3727">
        <v>-0.44</v>
      </c>
      <c r="N3727">
        <v>0.22</v>
      </c>
      <c r="O3727">
        <v>0.7</v>
      </c>
      <c r="P3727">
        <v>0.98</v>
      </c>
      <c r="Q3727">
        <v>0.15</v>
      </c>
      <c r="R3727">
        <v>0.19320000000000001</v>
      </c>
      <c r="S3727">
        <v>0.2276</v>
      </c>
      <c r="T3727">
        <v>0.32190000000000002</v>
      </c>
      <c r="U3727">
        <v>0.53539999999999999</v>
      </c>
      <c r="V3727">
        <v>16633.18</v>
      </c>
      <c r="W3727">
        <v>1909.78</v>
      </c>
      <c r="X3727">
        <v>103.37</v>
      </c>
    </row>
    <row r="3728" spans="1:24" x14ac:dyDescent="0.55000000000000004">
      <c r="A3728" s="5">
        <v>41788</v>
      </c>
      <c r="B3728">
        <v>0.09</v>
      </c>
      <c r="C3728">
        <v>0.04</v>
      </c>
      <c r="D3728">
        <v>0.05</v>
      </c>
      <c r="E3728">
        <v>0.1</v>
      </c>
      <c r="F3728">
        <v>0.37</v>
      </c>
      <c r="G3728">
        <v>0.77</v>
      </c>
      <c r="H3728">
        <v>1.52</v>
      </c>
      <c r="I3728">
        <v>2.0299999999999998</v>
      </c>
      <c r="J3728">
        <v>2.4500000000000002</v>
      </c>
      <c r="K3728">
        <v>3.03</v>
      </c>
      <c r="L3728">
        <v>3.31</v>
      </c>
      <c r="M3728">
        <v>-0.44</v>
      </c>
      <c r="N3728">
        <v>0.22</v>
      </c>
      <c r="O3728">
        <v>0.7</v>
      </c>
      <c r="P3728">
        <v>0.99</v>
      </c>
      <c r="Q3728">
        <v>0.151</v>
      </c>
      <c r="R3728">
        <v>0.19350000000000001</v>
      </c>
      <c r="S3728">
        <v>0.22735</v>
      </c>
      <c r="T3728">
        <v>0.32190000000000002</v>
      </c>
      <c r="U3728">
        <v>0.53439999999999999</v>
      </c>
      <c r="V3728">
        <v>16698.740000000002</v>
      </c>
      <c r="W3728">
        <v>1920.03</v>
      </c>
      <c r="X3728">
        <v>104.26</v>
      </c>
    </row>
    <row r="3729" spans="1:24" x14ac:dyDescent="0.55000000000000004">
      <c r="A3729" s="5">
        <v>41789</v>
      </c>
      <c r="B3729">
        <v>0.08</v>
      </c>
      <c r="C3729">
        <v>0.04</v>
      </c>
      <c r="D3729">
        <v>0.06</v>
      </c>
      <c r="E3729">
        <v>0.1</v>
      </c>
      <c r="F3729">
        <v>0.37</v>
      </c>
      <c r="G3729">
        <v>0.79</v>
      </c>
      <c r="H3729">
        <v>1.54</v>
      </c>
      <c r="I3729">
        <v>2.06</v>
      </c>
      <c r="J3729">
        <v>2.48</v>
      </c>
      <c r="K3729">
        <v>3.05</v>
      </c>
      <c r="L3729">
        <v>3.33</v>
      </c>
      <c r="M3729">
        <v>-0.39</v>
      </c>
      <c r="N3729">
        <v>0.26</v>
      </c>
      <c r="O3729">
        <v>0.74</v>
      </c>
      <c r="P3729">
        <v>1.02</v>
      </c>
      <c r="Q3729">
        <v>0.151</v>
      </c>
      <c r="R3729">
        <v>0.19075</v>
      </c>
      <c r="S3729">
        <v>0.22739999999999999</v>
      </c>
      <c r="T3729">
        <v>0.32190000000000002</v>
      </c>
      <c r="U3729">
        <v>0.53439999999999999</v>
      </c>
      <c r="V3729">
        <v>16717.169999999998</v>
      </c>
      <c r="W3729">
        <v>1923.57</v>
      </c>
      <c r="X3729">
        <v>103.4</v>
      </c>
    </row>
    <row r="3730" spans="1:24" x14ac:dyDescent="0.55000000000000004">
      <c r="A3730" s="5">
        <v>41792</v>
      </c>
      <c r="B3730">
        <v>0.09</v>
      </c>
      <c r="C3730">
        <v>0.04</v>
      </c>
      <c r="D3730">
        <v>0.06</v>
      </c>
      <c r="E3730">
        <v>0.1</v>
      </c>
      <c r="F3730">
        <v>0.39</v>
      </c>
      <c r="G3730">
        <v>0.83</v>
      </c>
      <c r="H3730">
        <v>1.6</v>
      </c>
      <c r="I3730">
        <v>2.12</v>
      </c>
      <c r="J3730">
        <v>2.54</v>
      </c>
      <c r="K3730">
        <v>3.1</v>
      </c>
      <c r="L3730">
        <v>3.38</v>
      </c>
      <c r="M3730">
        <v>-0.33</v>
      </c>
      <c r="N3730">
        <v>0.32</v>
      </c>
      <c r="O3730">
        <v>0.8</v>
      </c>
      <c r="P3730">
        <v>1.08</v>
      </c>
      <c r="Q3730">
        <v>0.151</v>
      </c>
      <c r="R3730">
        <v>0.1905</v>
      </c>
      <c r="S3730">
        <v>0.22714999999999999</v>
      </c>
      <c r="T3730">
        <v>0.32190000000000002</v>
      </c>
      <c r="U3730">
        <v>0.53449999999999998</v>
      </c>
      <c r="V3730">
        <v>16743.63</v>
      </c>
      <c r="W3730">
        <v>1924.97</v>
      </c>
      <c r="X3730">
        <v>103.07</v>
      </c>
    </row>
    <row r="3731" spans="1:24" x14ac:dyDescent="0.55000000000000004">
      <c r="A3731" s="5">
        <v>41793</v>
      </c>
      <c r="B3731">
        <v>0.1</v>
      </c>
      <c r="C3731">
        <v>0.04</v>
      </c>
      <c r="D3731">
        <v>0.06</v>
      </c>
      <c r="E3731">
        <v>0.1</v>
      </c>
      <c r="F3731">
        <v>0.41</v>
      </c>
      <c r="G3731">
        <v>0.85</v>
      </c>
      <c r="H3731">
        <v>1.65</v>
      </c>
      <c r="I3731">
        <v>2.1800000000000002</v>
      </c>
      <c r="J3731">
        <v>2.6</v>
      </c>
      <c r="K3731">
        <v>3.17</v>
      </c>
      <c r="L3731">
        <v>3.43</v>
      </c>
      <c r="M3731">
        <v>-0.27</v>
      </c>
      <c r="N3731">
        <v>0.41</v>
      </c>
      <c r="O3731">
        <v>0.88</v>
      </c>
      <c r="P3731">
        <v>1.1499999999999999</v>
      </c>
      <c r="Q3731">
        <v>0.15090000000000001</v>
      </c>
      <c r="R3731">
        <v>0.18940000000000001</v>
      </c>
      <c r="S3731">
        <v>0.22739999999999999</v>
      </c>
      <c r="T3731">
        <v>0.32190000000000002</v>
      </c>
      <c r="U3731">
        <v>0.53500000000000003</v>
      </c>
      <c r="V3731">
        <v>16722.34</v>
      </c>
      <c r="W3731">
        <v>1924.24</v>
      </c>
      <c r="X3731">
        <v>103.34</v>
      </c>
    </row>
    <row r="3732" spans="1:24" x14ac:dyDescent="0.55000000000000004">
      <c r="A3732" s="5">
        <v>41794</v>
      </c>
      <c r="B3732">
        <v>0.09</v>
      </c>
      <c r="C3732">
        <v>0.04</v>
      </c>
      <c r="D3732">
        <v>0.06</v>
      </c>
      <c r="E3732">
        <v>0.1</v>
      </c>
      <c r="F3732">
        <v>0.41</v>
      </c>
      <c r="G3732">
        <v>0.85</v>
      </c>
      <c r="H3732">
        <v>1.65</v>
      </c>
      <c r="I3732">
        <v>2.2000000000000002</v>
      </c>
      <c r="J3732">
        <v>2.61</v>
      </c>
      <c r="K3732">
        <v>3.18</v>
      </c>
      <c r="L3732">
        <v>3.45</v>
      </c>
      <c r="M3732">
        <v>-0.25</v>
      </c>
      <c r="N3732">
        <v>0.44</v>
      </c>
      <c r="O3732">
        <v>0.91</v>
      </c>
      <c r="P3732">
        <v>1.18</v>
      </c>
      <c r="Q3732">
        <v>0.152</v>
      </c>
      <c r="R3732">
        <v>0.19175</v>
      </c>
      <c r="S3732">
        <v>0.22950000000000001</v>
      </c>
      <c r="T3732">
        <v>0.32190000000000002</v>
      </c>
      <c r="U3732">
        <v>0.53400000000000003</v>
      </c>
      <c r="V3732">
        <v>16737.53</v>
      </c>
      <c r="W3732">
        <v>1927.88</v>
      </c>
      <c r="X3732">
        <v>103.27</v>
      </c>
    </row>
    <row r="3733" spans="1:24" x14ac:dyDescent="0.55000000000000004">
      <c r="A3733" s="5">
        <v>41795</v>
      </c>
      <c r="B3733">
        <v>0.09</v>
      </c>
      <c r="C3733">
        <v>0.04</v>
      </c>
      <c r="D3733">
        <v>0.06</v>
      </c>
      <c r="E3733">
        <v>0.1</v>
      </c>
      <c r="F3733">
        <v>0.4</v>
      </c>
      <c r="G3733">
        <v>0.82</v>
      </c>
      <c r="H3733">
        <v>1.63</v>
      </c>
      <c r="I3733">
        <v>2.17</v>
      </c>
      <c r="J3733">
        <v>2.59</v>
      </c>
      <c r="K3733">
        <v>3.17</v>
      </c>
      <c r="L3733">
        <v>3.44</v>
      </c>
      <c r="M3733">
        <v>-0.28999999999999998</v>
      </c>
      <c r="N3733">
        <v>0.41</v>
      </c>
      <c r="O3733">
        <v>0.89</v>
      </c>
      <c r="P3733">
        <v>1.1599999999999999</v>
      </c>
      <c r="Q3733">
        <v>0.151</v>
      </c>
      <c r="R3733">
        <v>0.19075</v>
      </c>
      <c r="S3733">
        <v>0.2306</v>
      </c>
      <c r="T3733">
        <v>0.32240000000000002</v>
      </c>
      <c r="U3733">
        <v>0.53449999999999998</v>
      </c>
      <c r="V3733">
        <v>16836.11</v>
      </c>
      <c r="W3733">
        <v>1940.46</v>
      </c>
      <c r="X3733">
        <v>103.17</v>
      </c>
    </row>
    <row r="3734" spans="1:24" x14ac:dyDescent="0.55000000000000004">
      <c r="A3734" s="5">
        <v>41796</v>
      </c>
      <c r="B3734">
        <v>0.09</v>
      </c>
      <c r="C3734">
        <v>0.04</v>
      </c>
      <c r="D3734">
        <v>0.06</v>
      </c>
      <c r="E3734">
        <v>0.11</v>
      </c>
      <c r="F3734">
        <v>0.41</v>
      </c>
      <c r="G3734">
        <v>0.86</v>
      </c>
      <c r="H3734">
        <v>1.66</v>
      </c>
      <c r="I3734">
        <v>2.19</v>
      </c>
      <c r="J3734">
        <v>2.6</v>
      </c>
      <c r="K3734">
        <v>3.17</v>
      </c>
      <c r="L3734">
        <v>3.44</v>
      </c>
      <c r="M3734">
        <v>-0.27</v>
      </c>
      <c r="N3734">
        <v>0.4</v>
      </c>
      <c r="O3734">
        <v>0.88</v>
      </c>
      <c r="P3734">
        <v>1.1499999999999999</v>
      </c>
      <c r="Q3734">
        <v>0.1535</v>
      </c>
      <c r="R3734">
        <v>0.19375000000000001</v>
      </c>
      <c r="S3734">
        <v>0.2296</v>
      </c>
      <c r="T3734">
        <v>0.32140000000000002</v>
      </c>
      <c r="U3734">
        <v>0.53349999999999997</v>
      </c>
      <c r="V3734">
        <v>16924.28</v>
      </c>
      <c r="W3734">
        <v>1949.44</v>
      </c>
      <c r="X3734">
        <v>103.32</v>
      </c>
    </row>
    <row r="3735" spans="1:24" x14ac:dyDescent="0.55000000000000004">
      <c r="A3735" s="5">
        <v>41799</v>
      </c>
      <c r="B3735">
        <v>0.09</v>
      </c>
      <c r="C3735">
        <v>0.04</v>
      </c>
      <c r="D3735">
        <v>0.06</v>
      </c>
      <c r="E3735">
        <v>0.11</v>
      </c>
      <c r="F3735">
        <v>0.43</v>
      </c>
      <c r="G3735">
        <v>0.88</v>
      </c>
      <c r="H3735">
        <v>1.69</v>
      </c>
      <c r="I3735">
        <v>2.2200000000000002</v>
      </c>
      <c r="J3735">
        <v>2.62</v>
      </c>
      <c r="K3735">
        <v>3.18</v>
      </c>
      <c r="L3735">
        <v>3.45</v>
      </c>
      <c r="M3735">
        <v>-0.26</v>
      </c>
      <c r="N3735">
        <v>0.41</v>
      </c>
      <c r="O3735">
        <v>0.89</v>
      </c>
      <c r="P3735">
        <v>1.1499999999999999</v>
      </c>
      <c r="Q3735">
        <v>0.15225</v>
      </c>
      <c r="R3735">
        <v>0.19175</v>
      </c>
      <c r="S3735">
        <v>0.23055</v>
      </c>
      <c r="T3735">
        <v>0.32140000000000002</v>
      </c>
      <c r="U3735">
        <v>0.53510000000000002</v>
      </c>
      <c r="V3735">
        <v>16943.099999999999</v>
      </c>
      <c r="W3735">
        <v>1951.27</v>
      </c>
      <c r="X3735">
        <v>105.09</v>
      </c>
    </row>
    <row r="3736" spans="1:24" x14ac:dyDescent="0.55000000000000004">
      <c r="A3736" s="5">
        <v>41800</v>
      </c>
      <c r="B3736">
        <v>0.09</v>
      </c>
      <c r="C3736">
        <v>0.04</v>
      </c>
      <c r="D3736">
        <v>0.06</v>
      </c>
      <c r="E3736">
        <v>0.11</v>
      </c>
      <c r="F3736">
        <v>0.45</v>
      </c>
      <c r="G3736">
        <v>0.93</v>
      </c>
      <c r="H3736">
        <v>1.71</v>
      </c>
      <c r="I3736">
        <v>2.2400000000000002</v>
      </c>
      <c r="J3736">
        <v>2.64</v>
      </c>
      <c r="K3736">
        <v>3.2</v>
      </c>
      <c r="L3736">
        <v>3.47</v>
      </c>
      <c r="M3736">
        <v>-0.23</v>
      </c>
      <c r="N3736">
        <v>0.43</v>
      </c>
      <c r="O3736">
        <v>0.9</v>
      </c>
      <c r="P3736">
        <v>1.17</v>
      </c>
      <c r="Q3736">
        <v>0.152</v>
      </c>
      <c r="R3736">
        <v>0.19175</v>
      </c>
      <c r="S3736">
        <v>0.2303</v>
      </c>
      <c r="T3736">
        <v>0.32140000000000002</v>
      </c>
      <c r="U3736">
        <v>0.53659999999999997</v>
      </c>
      <c r="V3736">
        <v>16945.919999999998</v>
      </c>
      <c r="W3736">
        <v>1950.79</v>
      </c>
      <c r="X3736">
        <v>105.02</v>
      </c>
    </row>
    <row r="3737" spans="1:24" x14ac:dyDescent="0.55000000000000004">
      <c r="A3737" s="5">
        <v>41801</v>
      </c>
      <c r="B3737">
        <v>0.09</v>
      </c>
      <c r="C3737">
        <v>0.04</v>
      </c>
      <c r="D3737">
        <v>0.06</v>
      </c>
      <c r="E3737">
        <v>0.11</v>
      </c>
      <c r="F3737">
        <v>0.44</v>
      </c>
      <c r="G3737">
        <v>0.91</v>
      </c>
      <c r="H3737">
        <v>1.7</v>
      </c>
      <c r="I3737">
        <v>2.23</v>
      </c>
      <c r="J3737">
        <v>2.65</v>
      </c>
      <c r="K3737">
        <v>3.2</v>
      </c>
      <c r="L3737">
        <v>3.47</v>
      </c>
      <c r="M3737">
        <v>-0.24</v>
      </c>
      <c r="N3737">
        <v>0.43</v>
      </c>
      <c r="O3737">
        <v>0.9</v>
      </c>
      <c r="P3737">
        <v>1.17</v>
      </c>
      <c r="Q3737">
        <v>0.15125</v>
      </c>
      <c r="R3737">
        <v>0.19125</v>
      </c>
      <c r="S3737">
        <v>0.2298</v>
      </c>
      <c r="T3737">
        <v>0.32029999999999997</v>
      </c>
      <c r="U3737">
        <v>0.53959999999999997</v>
      </c>
      <c r="V3737">
        <v>16843.88</v>
      </c>
      <c r="W3737">
        <v>1943.89</v>
      </c>
      <c r="X3737">
        <v>105.04</v>
      </c>
    </row>
    <row r="3738" spans="1:24" x14ac:dyDescent="0.55000000000000004">
      <c r="A3738" s="5">
        <v>41802</v>
      </c>
      <c r="B3738">
        <v>0.09</v>
      </c>
      <c r="C3738">
        <v>0.04</v>
      </c>
      <c r="D3738">
        <v>7.0000000000000007E-2</v>
      </c>
      <c r="E3738">
        <v>0.1</v>
      </c>
      <c r="F3738">
        <v>0.42</v>
      </c>
      <c r="G3738">
        <v>0.88</v>
      </c>
      <c r="H3738">
        <v>1.66</v>
      </c>
      <c r="I3738">
        <v>2.17</v>
      </c>
      <c r="J3738">
        <v>2.58</v>
      </c>
      <c r="K3738">
        <v>3.14</v>
      </c>
      <c r="L3738">
        <v>3.41</v>
      </c>
      <c r="M3738">
        <v>-0.28999999999999998</v>
      </c>
      <c r="N3738">
        <v>0.39</v>
      </c>
      <c r="O3738">
        <v>0.87</v>
      </c>
      <c r="P3738">
        <v>1.1399999999999999</v>
      </c>
      <c r="Q3738">
        <v>0.15175</v>
      </c>
      <c r="R3738">
        <v>0.19405</v>
      </c>
      <c r="S3738">
        <v>0.2306</v>
      </c>
      <c r="T3738">
        <v>0.32400000000000001</v>
      </c>
      <c r="U3738">
        <v>0.54010000000000002</v>
      </c>
      <c r="V3738">
        <v>16734.189999999999</v>
      </c>
      <c r="W3738">
        <v>1930.11</v>
      </c>
      <c r="X3738">
        <v>107.2</v>
      </c>
    </row>
    <row r="3739" spans="1:24" x14ac:dyDescent="0.55000000000000004">
      <c r="A3739" s="5">
        <v>41803</v>
      </c>
      <c r="B3739">
        <v>0.1</v>
      </c>
      <c r="C3739">
        <v>0.04</v>
      </c>
      <c r="D3739">
        <v>7.0000000000000007E-2</v>
      </c>
      <c r="E3739">
        <v>0.11</v>
      </c>
      <c r="F3739">
        <v>0.45</v>
      </c>
      <c r="G3739">
        <v>0.93</v>
      </c>
      <c r="H3739">
        <v>1.7</v>
      </c>
      <c r="I3739">
        <v>2.21</v>
      </c>
      <c r="J3739">
        <v>2.6</v>
      </c>
      <c r="K3739">
        <v>3.14</v>
      </c>
      <c r="L3739">
        <v>3.41</v>
      </c>
      <c r="M3739">
        <v>-0.23</v>
      </c>
      <c r="N3739">
        <v>0.41</v>
      </c>
      <c r="O3739">
        <v>0.87</v>
      </c>
      <c r="P3739">
        <v>1.1399999999999999</v>
      </c>
      <c r="Q3739">
        <v>0.15425</v>
      </c>
      <c r="R3739">
        <v>0.19650000000000001</v>
      </c>
      <c r="S3739">
        <v>0.2321</v>
      </c>
      <c r="T3739">
        <v>0.32550000000000001</v>
      </c>
      <c r="U3739">
        <v>0.54459999999999997</v>
      </c>
      <c r="V3739">
        <v>16775.740000000002</v>
      </c>
      <c r="W3739">
        <v>1936.16</v>
      </c>
      <c r="X3739">
        <v>107.49</v>
      </c>
    </row>
    <row r="3740" spans="1:24" x14ac:dyDescent="0.55000000000000004">
      <c r="A3740" s="5">
        <v>41806</v>
      </c>
      <c r="B3740">
        <v>0.1</v>
      </c>
      <c r="C3740">
        <v>0.04</v>
      </c>
      <c r="D3740">
        <v>7.0000000000000007E-2</v>
      </c>
      <c r="E3740">
        <v>0.11</v>
      </c>
      <c r="F3740">
        <v>0.49</v>
      </c>
      <c r="G3740">
        <v>0.95</v>
      </c>
      <c r="H3740">
        <v>1.71</v>
      </c>
      <c r="I3740">
        <v>2.21</v>
      </c>
      <c r="J3740">
        <v>2.61</v>
      </c>
      <c r="K3740">
        <v>3.14</v>
      </c>
      <c r="L3740">
        <v>3.4</v>
      </c>
      <c r="M3740">
        <v>-0.21</v>
      </c>
      <c r="N3740">
        <v>0.41</v>
      </c>
      <c r="O3740">
        <v>0.86</v>
      </c>
      <c r="P3740">
        <v>1.1100000000000001</v>
      </c>
      <c r="Q3740">
        <v>0.154</v>
      </c>
      <c r="R3740">
        <v>0.19525000000000001</v>
      </c>
      <c r="S3740">
        <v>0.2306</v>
      </c>
      <c r="T3740">
        <v>0.3261</v>
      </c>
      <c r="U3740">
        <v>0.54659999999999997</v>
      </c>
      <c r="V3740">
        <v>16781.009999999998</v>
      </c>
      <c r="W3740">
        <v>1937.78</v>
      </c>
      <c r="X3740">
        <v>107.52</v>
      </c>
    </row>
    <row r="3741" spans="1:24" x14ac:dyDescent="0.55000000000000004">
      <c r="A3741" s="5">
        <v>41807</v>
      </c>
      <c r="B3741">
        <v>0.1</v>
      </c>
      <c r="C3741">
        <v>0.04</v>
      </c>
      <c r="D3741">
        <v>7.0000000000000007E-2</v>
      </c>
      <c r="E3741">
        <v>0.11</v>
      </c>
      <c r="F3741">
        <v>0.51</v>
      </c>
      <c r="G3741">
        <v>0.99</v>
      </c>
      <c r="H3741">
        <v>1.77</v>
      </c>
      <c r="I3741">
        <v>2.27</v>
      </c>
      <c r="J3741">
        <v>2.66</v>
      </c>
      <c r="K3741">
        <v>3.19</v>
      </c>
      <c r="L3741">
        <v>3.44</v>
      </c>
      <c r="M3741">
        <v>-0.2</v>
      </c>
      <c r="N3741">
        <v>0.43</v>
      </c>
      <c r="O3741">
        <v>0.88</v>
      </c>
      <c r="P3741">
        <v>1.1399999999999999</v>
      </c>
      <c r="Q3741">
        <v>0.155</v>
      </c>
      <c r="R3741">
        <v>0.19595000000000001</v>
      </c>
      <c r="S3741">
        <v>0.23100000000000001</v>
      </c>
      <c r="T3741">
        <v>0.32450000000000001</v>
      </c>
      <c r="U3741">
        <v>0.55059999999999998</v>
      </c>
      <c r="V3741">
        <v>16808.490000000002</v>
      </c>
      <c r="W3741">
        <v>1941.99</v>
      </c>
      <c r="X3741">
        <v>106.95</v>
      </c>
    </row>
    <row r="3742" spans="1:24" x14ac:dyDescent="0.55000000000000004">
      <c r="A3742" s="5">
        <v>41808</v>
      </c>
      <c r="B3742">
        <v>0.1</v>
      </c>
      <c r="C3742">
        <v>0.03</v>
      </c>
      <c r="D3742">
        <v>0.06</v>
      </c>
      <c r="E3742">
        <v>0.1</v>
      </c>
      <c r="F3742">
        <v>0.48</v>
      </c>
      <c r="G3742">
        <v>0.95</v>
      </c>
      <c r="H3742">
        <v>1.71</v>
      </c>
      <c r="I3742">
        <v>2.21</v>
      </c>
      <c r="J3742">
        <v>2.61</v>
      </c>
      <c r="K3742">
        <v>3.16</v>
      </c>
      <c r="L3742">
        <v>3.43</v>
      </c>
      <c r="M3742">
        <v>-0.27</v>
      </c>
      <c r="N3742">
        <v>0.38</v>
      </c>
      <c r="O3742">
        <v>0.85</v>
      </c>
      <c r="P3742">
        <v>1.1100000000000001</v>
      </c>
      <c r="Q3742">
        <v>0.153</v>
      </c>
      <c r="R3742">
        <v>0.19345000000000001</v>
      </c>
      <c r="S3742">
        <v>0.23100000000000001</v>
      </c>
      <c r="T3742">
        <v>0.32540000000000002</v>
      </c>
      <c r="U3742">
        <v>0.55059999999999998</v>
      </c>
      <c r="V3742">
        <v>16906.62</v>
      </c>
      <c r="W3742">
        <v>1956.98</v>
      </c>
      <c r="X3742">
        <v>106.64</v>
      </c>
    </row>
    <row r="3743" spans="1:24" x14ac:dyDescent="0.55000000000000004">
      <c r="A3743" s="5">
        <v>41809</v>
      </c>
      <c r="B3743">
        <v>0.1</v>
      </c>
      <c r="C3743">
        <v>0.02</v>
      </c>
      <c r="D3743">
        <v>0.05</v>
      </c>
      <c r="E3743">
        <v>0.09</v>
      </c>
      <c r="F3743">
        <v>0.48</v>
      </c>
      <c r="G3743">
        <v>0.94</v>
      </c>
      <c r="H3743">
        <v>1.71</v>
      </c>
      <c r="I3743">
        <v>2.2200000000000002</v>
      </c>
      <c r="J3743">
        <v>2.64</v>
      </c>
      <c r="K3743">
        <v>3.2</v>
      </c>
      <c r="L3743">
        <v>3.47</v>
      </c>
      <c r="M3743">
        <v>-0.31</v>
      </c>
      <c r="N3743">
        <v>0.39</v>
      </c>
      <c r="O3743">
        <v>0.87</v>
      </c>
      <c r="P3743">
        <v>1.1399999999999999</v>
      </c>
      <c r="Q3743">
        <v>0.15325</v>
      </c>
      <c r="R3743">
        <v>0.192</v>
      </c>
      <c r="S3743">
        <v>0.2296</v>
      </c>
      <c r="T3743">
        <v>0.32290000000000002</v>
      </c>
      <c r="U3743">
        <v>0.54559999999999997</v>
      </c>
      <c r="V3743">
        <v>16921.46</v>
      </c>
      <c r="W3743">
        <v>1959.48</v>
      </c>
      <c r="X3743">
        <v>107.08</v>
      </c>
    </row>
    <row r="3744" spans="1:24" x14ac:dyDescent="0.55000000000000004">
      <c r="A3744" s="5">
        <v>41810</v>
      </c>
      <c r="B3744">
        <v>0.1</v>
      </c>
      <c r="C3744">
        <v>0.02</v>
      </c>
      <c r="D3744">
        <v>0.04</v>
      </c>
      <c r="E3744">
        <v>0.09</v>
      </c>
      <c r="F3744">
        <v>0.5</v>
      </c>
      <c r="G3744">
        <v>0.94</v>
      </c>
      <c r="H3744">
        <v>1.71</v>
      </c>
      <c r="I3744">
        <v>2.2200000000000002</v>
      </c>
      <c r="J3744">
        <v>2.63</v>
      </c>
      <c r="K3744">
        <v>3.18</v>
      </c>
      <c r="L3744">
        <v>3.44</v>
      </c>
      <c r="M3744">
        <v>-0.31</v>
      </c>
      <c r="N3744">
        <v>0.35</v>
      </c>
      <c r="O3744">
        <v>0.82</v>
      </c>
      <c r="P3744">
        <v>1.0900000000000001</v>
      </c>
      <c r="Q3744">
        <v>0.154</v>
      </c>
      <c r="R3744">
        <v>0.19650000000000001</v>
      </c>
      <c r="S3744">
        <v>0.2306</v>
      </c>
      <c r="T3744">
        <v>0.32340000000000002</v>
      </c>
      <c r="U3744">
        <v>0.54710000000000003</v>
      </c>
      <c r="V3744">
        <v>16947.080000000002</v>
      </c>
      <c r="W3744">
        <v>1962.87</v>
      </c>
      <c r="X3744">
        <v>107.95</v>
      </c>
    </row>
    <row r="3745" spans="1:24" x14ac:dyDescent="0.55000000000000004">
      <c r="A3745" s="5">
        <v>41813</v>
      </c>
      <c r="B3745">
        <v>0.1</v>
      </c>
      <c r="C3745">
        <v>0.03</v>
      </c>
      <c r="D3745">
        <v>0.06</v>
      </c>
      <c r="E3745">
        <v>0.1</v>
      </c>
      <c r="F3745">
        <v>0.48</v>
      </c>
      <c r="G3745">
        <v>0.96</v>
      </c>
      <c r="H3745">
        <v>1.72</v>
      </c>
      <c r="I3745">
        <v>2.23</v>
      </c>
      <c r="J3745">
        <v>2.63</v>
      </c>
      <c r="K3745">
        <v>3.18</v>
      </c>
      <c r="L3745">
        <v>3.45</v>
      </c>
      <c r="M3745">
        <v>-0.31</v>
      </c>
      <c r="N3745">
        <v>0.35</v>
      </c>
      <c r="O3745">
        <v>0.82</v>
      </c>
      <c r="P3745">
        <v>1.0900000000000001</v>
      </c>
      <c r="Q3745">
        <v>0.152</v>
      </c>
      <c r="R3745">
        <v>0.19625000000000001</v>
      </c>
      <c r="S3745">
        <v>0.2326</v>
      </c>
      <c r="T3745">
        <v>0.32529999999999998</v>
      </c>
      <c r="U3745">
        <v>0.54710000000000003</v>
      </c>
      <c r="V3745">
        <v>16937.259999999998</v>
      </c>
      <c r="W3745">
        <v>1962.61</v>
      </c>
      <c r="X3745">
        <v>106.83</v>
      </c>
    </row>
    <row r="3746" spans="1:24" x14ac:dyDescent="0.55000000000000004">
      <c r="A3746" s="5">
        <v>41814</v>
      </c>
      <c r="B3746">
        <v>0.1</v>
      </c>
      <c r="C3746">
        <v>0.03</v>
      </c>
      <c r="D3746">
        <v>0.06</v>
      </c>
      <c r="E3746">
        <v>0.12</v>
      </c>
      <c r="F3746">
        <v>0.49</v>
      </c>
      <c r="G3746">
        <v>0.95</v>
      </c>
      <c r="H3746">
        <v>1.7</v>
      </c>
      <c r="I3746">
        <v>2.19</v>
      </c>
      <c r="J3746">
        <v>2.59</v>
      </c>
      <c r="K3746">
        <v>3.14</v>
      </c>
      <c r="L3746">
        <v>3.41</v>
      </c>
      <c r="M3746">
        <v>-0.35</v>
      </c>
      <c r="N3746">
        <v>0.31</v>
      </c>
      <c r="O3746">
        <v>0.78</v>
      </c>
      <c r="P3746">
        <v>1.04</v>
      </c>
      <c r="Q3746">
        <v>0.1515</v>
      </c>
      <c r="R3746">
        <v>0.19725000000000001</v>
      </c>
      <c r="S3746">
        <v>0.2336</v>
      </c>
      <c r="T3746">
        <v>0.32629999999999998</v>
      </c>
      <c r="U3746">
        <v>0.54710000000000003</v>
      </c>
      <c r="V3746">
        <v>16818.13</v>
      </c>
      <c r="W3746">
        <v>1949.98</v>
      </c>
      <c r="X3746">
        <v>106.64</v>
      </c>
    </row>
    <row r="3747" spans="1:24" x14ac:dyDescent="0.55000000000000004">
      <c r="A3747" s="5">
        <v>41815</v>
      </c>
      <c r="B3747">
        <v>0.1</v>
      </c>
      <c r="C3747">
        <v>0.03</v>
      </c>
      <c r="D3747">
        <v>0.05</v>
      </c>
      <c r="E3747">
        <v>0.11</v>
      </c>
      <c r="F3747">
        <v>0.48</v>
      </c>
      <c r="G3747">
        <v>0.92</v>
      </c>
      <c r="H3747">
        <v>1.68</v>
      </c>
      <c r="I3747">
        <v>2.17</v>
      </c>
      <c r="J3747">
        <v>2.57</v>
      </c>
      <c r="K3747">
        <v>3.12</v>
      </c>
      <c r="L3747">
        <v>3.38</v>
      </c>
      <c r="M3747">
        <v>-0.35</v>
      </c>
      <c r="N3747">
        <v>0.28999999999999998</v>
      </c>
      <c r="O3747">
        <v>0.76</v>
      </c>
      <c r="P3747">
        <v>1.03</v>
      </c>
      <c r="Q3747">
        <v>0.151</v>
      </c>
      <c r="R3747">
        <v>0.19600000000000001</v>
      </c>
      <c r="S3747">
        <v>0.23385</v>
      </c>
      <c r="T3747">
        <v>0.32590000000000002</v>
      </c>
      <c r="U3747">
        <v>0.54710000000000003</v>
      </c>
      <c r="V3747">
        <v>16867.509999999998</v>
      </c>
      <c r="W3747">
        <v>1959.53</v>
      </c>
      <c r="X3747">
        <v>107.04</v>
      </c>
    </row>
    <row r="3748" spans="1:24" x14ac:dyDescent="0.55000000000000004">
      <c r="A3748" s="5">
        <v>41816</v>
      </c>
      <c r="B3748">
        <v>0.1</v>
      </c>
      <c r="C3748">
        <v>0.04</v>
      </c>
      <c r="D3748">
        <v>0.06</v>
      </c>
      <c r="E3748">
        <v>0.11</v>
      </c>
      <c r="F3748">
        <v>0.46</v>
      </c>
      <c r="G3748">
        <v>0.9</v>
      </c>
      <c r="H3748">
        <v>1.64</v>
      </c>
      <c r="I3748">
        <v>2.14</v>
      </c>
      <c r="J3748">
        <v>2.5299999999999998</v>
      </c>
      <c r="K3748">
        <v>3.08</v>
      </c>
      <c r="L3748">
        <v>3.35</v>
      </c>
      <c r="M3748">
        <v>-0.38</v>
      </c>
      <c r="N3748">
        <v>0.26</v>
      </c>
      <c r="O3748">
        <v>0.73</v>
      </c>
      <c r="P3748">
        <v>0.99</v>
      </c>
      <c r="Q3748">
        <v>0.14949999999999999</v>
      </c>
      <c r="R3748">
        <v>0.19545000000000001</v>
      </c>
      <c r="S3748">
        <v>0.2341</v>
      </c>
      <c r="T3748">
        <v>0.32615</v>
      </c>
      <c r="U3748">
        <v>0.54610000000000003</v>
      </c>
      <c r="V3748">
        <v>16846.13</v>
      </c>
      <c r="W3748">
        <v>1957.22</v>
      </c>
      <c r="X3748">
        <v>106.49</v>
      </c>
    </row>
    <row r="3749" spans="1:24" x14ac:dyDescent="0.55000000000000004">
      <c r="A3749" s="5">
        <v>41817</v>
      </c>
      <c r="B3749">
        <v>0.1</v>
      </c>
      <c r="C3749">
        <v>0.03</v>
      </c>
      <c r="D3749">
        <v>0.06</v>
      </c>
      <c r="E3749">
        <v>0.1</v>
      </c>
      <c r="F3749">
        <v>0.45</v>
      </c>
      <c r="G3749">
        <v>0.88</v>
      </c>
      <c r="H3749">
        <v>1.64</v>
      </c>
      <c r="I3749">
        <v>2.14</v>
      </c>
      <c r="J3749">
        <v>2.54</v>
      </c>
      <c r="K3749">
        <v>3.1</v>
      </c>
      <c r="L3749">
        <v>3.36</v>
      </c>
      <c r="M3749">
        <v>-0.39</v>
      </c>
      <c r="N3749">
        <v>0.27</v>
      </c>
      <c r="O3749">
        <v>0.75</v>
      </c>
      <c r="P3749">
        <v>1.01</v>
      </c>
      <c r="Q3749">
        <v>0.1515</v>
      </c>
      <c r="R3749">
        <v>0.19645000000000001</v>
      </c>
      <c r="S3749">
        <v>0.2346</v>
      </c>
      <c r="T3749">
        <v>0.32679999999999998</v>
      </c>
      <c r="U3749">
        <v>0.54510000000000003</v>
      </c>
      <c r="V3749">
        <v>16851.84</v>
      </c>
      <c r="W3749">
        <v>1960.96</v>
      </c>
      <c r="X3749">
        <v>106.46</v>
      </c>
    </row>
    <row r="3750" spans="1:24" x14ac:dyDescent="0.55000000000000004">
      <c r="A3750" s="5">
        <v>41820</v>
      </c>
      <c r="B3750">
        <v>0.09</v>
      </c>
      <c r="C3750">
        <v>0.04</v>
      </c>
      <c r="D3750">
        <v>7.0000000000000007E-2</v>
      </c>
      <c r="E3750">
        <v>0.11</v>
      </c>
      <c r="F3750">
        <v>0.47</v>
      </c>
      <c r="G3750">
        <v>0.88</v>
      </c>
      <c r="H3750">
        <v>1.62</v>
      </c>
      <c r="I3750">
        <v>2.13</v>
      </c>
      <c r="J3750">
        <v>2.5299999999999998</v>
      </c>
      <c r="K3750">
        <v>3.08</v>
      </c>
      <c r="L3750">
        <v>3.34</v>
      </c>
      <c r="M3750">
        <v>-0.38</v>
      </c>
      <c r="N3750">
        <v>0.27</v>
      </c>
      <c r="O3750">
        <v>0.74</v>
      </c>
      <c r="P3750">
        <v>0.99</v>
      </c>
      <c r="Q3750">
        <v>0.1552</v>
      </c>
      <c r="R3750">
        <v>0.19325000000000001</v>
      </c>
      <c r="S3750">
        <v>0.23069999999999999</v>
      </c>
      <c r="T3750">
        <v>0.32679999999999998</v>
      </c>
      <c r="U3750">
        <v>0.54510000000000003</v>
      </c>
      <c r="V3750">
        <v>16826.599999999999</v>
      </c>
      <c r="W3750">
        <v>1960.23</v>
      </c>
      <c r="X3750">
        <v>106.07</v>
      </c>
    </row>
    <row r="3751" spans="1:24" x14ac:dyDescent="0.55000000000000004">
      <c r="A3751" s="5">
        <v>41821</v>
      </c>
      <c r="B3751">
        <v>0.1</v>
      </c>
      <c r="C3751">
        <v>0.02</v>
      </c>
      <c r="D3751">
        <v>0.06</v>
      </c>
      <c r="E3751">
        <v>0.11</v>
      </c>
      <c r="F3751">
        <v>0.47</v>
      </c>
      <c r="G3751">
        <v>0.9</v>
      </c>
      <c r="H3751">
        <v>1.66</v>
      </c>
      <c r="I3751">
        <v>2.17</v>
      </c>
      <c r="J3751">
        <v>2.58</v>
      </c>
      <c r="K3751">
        <v>3.13</v>
      </c>
      <c r="L3751">
        <v>3.4</v>
      </c>
      <c r="M3751">
        <v>-0.34</v>
      </c>
      <c r="N3751">
        <v>0.32</v>
      </c>
      <c r="O3751">
        <v>0.8</v>
      </c>
      <c r="P3751">
        <v>1.05</v>
      </c>
      <c r="Q3751">
        <v>0.1552</v>
      </c>
      <c r="R3751">
        <v>0.193</v>
      </c>
      <c r="S3751">
        <v>0.23180000000000001</v>
      </c>
      <c r="T3751">
        <v>0.32790000000000002</v>
      </c>
      <c r="U3751">
        <v>0.54620000000000002</v>
      </c>
      <c r="V3751">
        <v>16956.07</v>
      </c>
      <c r="W3751">
        <v>1973.32</v>
      </c>
      <c r="X3751">
        <v>106.06</v>
      </c>
    </row>
    <row r="3752" spans="1:24" x14ac:dyDescent="0.55000000000000004">
      <c r="A3752" s="5">
        <v>41822</v>
      </c>
      <c r="B3752">
        <v>0.1</v>
      </c>
      <c r="C3752">
        <v>0.02</v>
      </c>
      <c r="D3752">
        <v>0.06</v>
      </c>
      <c r="E3752">
        <v>0.12</v>
      </c>
      <c r="F3752">
        <v>0.49</v>
      </c>
      <c r="G3752">
        <v>0.95</v>
      </c>
      <c r="H3752">
        <v>1.71</v>
      </c>
      <c r="I3752">
        <v>2.2200000000000002</v>
      </c>
      <c r="J3752">
        <v>2.64</v>
      </c>
      <c r="K3752">
        <v>3.2</v>
      </c>
      <c r="L3752">
        <v>3.46</v>
      </c>
      <c r="M3752">
        <v>-0.3</v>
      </c>
      <c r="N3752">
        <v>0.38</v>
      </c>
      <c r="O3752">
        <v>0.85</v>
      </c>
      <c r="P3752">
        <v>1.1200000000000001</v>
      </c>
      <c r="Q3752">
        <v>0.1555</v>
      </c>
      <c r="R3752">
        <v>0.19725000000000001</v>
      </c>
      <c r="S3752">
        <v>0.2346</v>
      </c>
      <c r="T3752">
        <v>0.32790000000000002</v>
      </c>
      <c r="U3752">
        <v>0.54669999999999996</v>
      </c>
      <c r="V3752">
        <v>16976.240000000002</v>
      </c>
      <c r="W3752">
        <v>1974.62</v>
      </c>
      <c r="X3752">
        <v>105.18</v>
      </c>
    </row>
    <row r="3753" spans="1:24" x14ac:dyDescent="0.55000000000000004">
      <c r="A3753" s="5">
        <v>41823</v>
      </c>
      <c r="B3753">
        <v>0.09</v>
      </c>
      <c r="C3753">
        <v>0.01</v>
      </c>
      <c r="D3753">
        <v>0.06</v>
      </c>
      <c r="E3753">
        <v>0.11</v>
      </c>
      <c r="F3753">
        <v>0.52</v>
      </c>
      <c r="G3753">
        <v>0.98</v>
      </c>
      <c r="H3753">
        <v>1.74</v>
      </c>
      <c r="I3753">
        <v>2.25</v>
      </c>
      <c r="J3753">
        <v>2.65</v>
      </c>
      <c r="K3753">
        <v>3.21</v>
      </c>
      <c r="L3753">
        <v>3.47</v>
      </c>
      <c r="M3753">
        <v>-0.28999999999999998</v>
      </c>
      <c r="N3753">
        <v>0.37</v>
      </c>
      <c r="O3753">
        <v>0.84</v>
      </c>
      <c r="P3753">
        <v>1.1000000000000001</v>
      </c>
      <c r="Q3753">
        <v>0.1555</v>
      </c>
      <c r="R3753">
        <v>0.19555</v>
      </c>
      <c r="S3753">
        <v>0.2321</v>
      </c>
      <c r="T3753">
        <v>0.32669999999999999</v>
      </c>
      <c r="U3753">
        <v>0.54669999999999996</v>
      </c>
      <c r="V3753">
        <v>17068.259999999998</v>
      </c>
      <c r="W3753">
        <v>1985.44</v>
      </c>
      <c r="X3753">
        <v>104.76</v>
      </c>
    </row>
    <row r="3754" spans="1:24" x14ac:dyDescent="0.55000000000000004">
      <c r="A3754" s="5">
        <v>41824</v>
      </c>
      <c r="B3754" t="e">
        <v>#N/A</v>
      </c>
      <c r="C3754" t="e">
        <v>#N/A</v>
      </c>
      <c r="D3754" t="e">
        <v>#N/A</v>
      </c>
      <c r="E3754" t="e">
        <v>#N/A</v>
      </c>
      <c r="F3754" t="e">
        <v>#N/A</v>
      </c>
      <c r="G3754" t="e">
        <v>#N/A</v>
      </c>
      <c r="H3754" t="e">
        <v>#N/A</v>
      </c>
      <c r="I3754" t="e">
        <v>#N/A</v>
      </c>
      <c r="J3754" t="e">
        <v>#N/A</v>
      </c>
      <c r="K3754" t="e">
        <v>#N/A</v>
      </c>
      <c r="L3754" t="e">
        <v>#N/A</v>
      </c>
      <c r="M3754" t="e">
        <v>#N/A</v>
      </c>
      <c r="N3754" t="e">
        <v>#N/A</v>
      </c>
      <c r="O3754" t="e">
        <v>#N/A</v>
      </c>
      <c r="P3754" t="e">
        <v>#N/A</v>
      </c>
      <c r="Q3754">
        <v>0.15340000000000001</v>
      </c>
      <c r="R3754">
        <v>0.1925</v>
      </c>
      <c r="S3754">
        <v>0.2331</v>
      </c>
      <c r="T3754">
        <v>0.32719999999999999</v>
      </c>
      <c r="U3754">
        <v>0.55320000000000003</v>
      </c>
      <c r="V3754" t="e">
        <v>#N/A</v>
      </c>
      <c r="W3754" t="e">
        <v>#N/A</v>
      </c>
      <c r="X3754" t="e">
        <v>#N/A</v>
      </c>
    </row>
    <row r="3755" spans="1:24" x14ac:dyDescent="0.55000000000000004">
      <c r="A3755" s="5">
        <v>41827</v>
      </c>
      <c r="B3755">
        <v>0.1</v>
      </c>
      <c r="C3755">
        <v>0.04</v>
      </c>
      <c r="D3755">
        <v>0.06</v>
      </c>
      <c r="E3755">
        <v>0.12</v>
      </c>
      <c r="F3755">
        <v>0.52</v>
      </c>
      <c r="G3755">
        <v>1</v>
      </c>
      <c r="H3755">
        <v>1.74</v>
      </c>
      <c r="I3755">
        <v>2.2400000000000002</v>
      </c>
      <c r="J3755">
        <v>2.63</v>
      </c>
      <c r="K3755">
        <v>3.17</v>
      </c>
      <c r="L3755">
        <v>3.44</v>
      </c>
      <c r="M3755">
        <v>-0.27</v>
      </c>
      <c r="N3755">
        <v>0.36</v>
      </c>
      <c r="O3755">
        <v>0.82</v>
      </c>
      <c r="P3755">
        <v>1.08</v>
      </c>
      <c r="Q3755">
        <v>0.15340000000000001</v>
      </c>
      <c r="R3755">
        <v>0.19275</v>
      </c>
      <c r="S3755">
        <v>0.2341</v>
      </c>
      <c r="T3755">
        <v>0.32829999999999998</v>
      </c>
      <c r="U3755">
        <v>0.55620000000000003</v>
      </c>
      <c r="V3755">
        <v>17024.21</v>
      </c>
      <c r="W3755">
        <v>1977.65</v>
      </c>
      <c r="X3755">
        <v>104.19</v>
      </c>
    </row>
    <row r="3756" spans="1:24" x14ac:dyDescent="0.55000000000000004">
      <c r="A3756" s="5">
        <v>41828</v>
      </c>
      <c r="B3756">
        <v>0.09</v>
      </c>
      <c r="C3756">
        <v>0.03</v>
      </c>
      <c r="D3756">
        <v>0.06</v>
      </c>
      <c r="E3756">
        <v>0.11</v>
      </c>
      <c r="F3756">
        <v>0.51</v>
      </c>
      <c r="G3756">
        <v>0.99</v>
      </c>
      <c r="H3756">
        <v>1.7</v>
      </c>
      <c r="I3756">
        <v>2.19</v>
      </c>
      <c r="J3756">
        <v>2.58</v>
      </c>
      <c r="K3756">
        <v>3.12</v>
      </c>
      <c r="L3756">
        <v>3.38</v>
      </c>
      <c r="M3756">
        <v>-0.28999999999999998</v>
      </c>
      <c r="N3756">
        <v>0.31</v>
      </c>
      <c r="O3756">
        <v>0.77</v>
      </c>
      <c r="P3756">
        <v>1.02</v>
      </c>
      <c r="Q3756">
        <v>0.1525</v>
      </c>
      <c r="R3756">
        <v>0.1925</v>
      </c>
      <c r="S3756">
        <v>0.2336</v>
      </c>
      <c r="T3756">
        <v>0.33019999999999999</v>
      </c>
      <c r="U3756">
        <v>0.55620000000000003</v>
      </c>
      <c r="V3756">
        <v>16906.62</v>
      </c>
      <c r="W3756">
        <v>1963.71</v>
      </c>
      <c r="X3756">
        <v>104.06</v>
      </c>
    </row>
    <row r="3757" spans="1:24" x14ac:dyDescent="0.55000000000000004">
      <c r="A3757" s="5">
        <v>41829</v>
      </c>
      <c r="B3757">
        <v>0.09</v>
      </c>
      <c r="C3757">
        <v>0.03</v>
      </c>
      <c r="D3757">
        <v>0.06</v>
      </c>
      <c r="E3757">
        <v>0.11</v>
      </c>
      <c r="F3757">
        <v>0.51</v>
      </c>
      <c r="G3757">
        <v>0.97</v>
      </c>
      <c r="H3757">
        <v>1.68</v>
      </c>
      <c r="I3757">
        <v>2.17</v>
      </c>
      <c r="J3757">
        <v>2.57</v>
      </c>
      <c r="K3757">
        <v>3.1</v>
      </c>
      <c r="L3757">
        <v>3.37</v>
      </c>
      <c r="M3757">
        <v>-0.3</v>
      </c>
      <c r="N3757">
        <v>0.28000000000000003</v>
      </c>
      <c r="O3757">
        <v>0.74</v>
      </c>
      <c r="P3757">
        <v>0.99</v>
      </c>
      <c r="Q3757">
        <v>0.15275</v>
      </c>
      <c r="R3757">
        <v>0.19500000000000001</v>
      </c>
      <c r="S3757">
        <v>0.2341</v>
      </c>
      <c r="T3757">
        <v>0.33069999999999999</v>
      </c>
      <c r="U3757">
        <v>0.55720000000000003</v>
      </c>
      <c r="V3757">
        <v>16985.61</v>
      </c>
      <c r="W3757">
        <v>1972.83</v>
      </c>
      <c r="X3757">
        <v>102.93</v>
      </c>
    </row>
    <row r="3758" spans="1:24" x14ac:dyDescent="0.55000000000000004">
      <c r="A3758" s="5">
        <v>41830</v>
      </c>
      <c r="B3758">
        <v>0.09</v>
      </c>
      <c r="C3758">
        <v>0.02</v>
      </c>
      <c r="D3758">
        <v>0.06</v>
      </c>
      <c r="E3758">
        <v>0.1</v>
      </c>
      <c r="F3758">
        <v>0.46</v>
      </c>
      <c r="G3758">
        <v>0.93</v>
      </c>
      <c r="H3758">
        <v>1.66</v>
      </c>
      <c r="I3758">
        <v>2.15</v>
      </c>
      <c r="J3758">
        <v>2.5499999999999998</v>
      </c>
      <c r="K3758">
        <v>3.1</v>
      </c>
      <c r="L3758">
        <v>3.38</v>
      </c>
      <c r="M3758">
        <v>-0.34</v>
      </c>
      <c r="N3758">
        <v>0.27</v>
      </c>
      <c r="O3758">
        <v>0.74</v>
      </c>
      <c r="P3758">
        <v>1</v>
      </c>
      <c r="Q3758">
        <v>0.1515</v>
      </c>
      <c r="R3758">
        <v>0.19175</v>
      </c>
      <c r="S3758">
        <v>0.2336</v>
      </c>
      <c r="T3758">
        <v>0.32719999999999999</v>
      </c>
      <c r="U3758">
        <v>0.54920000000000002</v>
      </c>
      <c r="V3758">
        <v>16915.07</v>
      </c>
      <c r="W3758">
        <v>1964.68</v>
      </c>
      <c r="X3758">
        <v>103.61</v>
      </c>
    </row>
    <row r="3759" spans="1:24" x14ac:dyDescent="0.55000000000000004">
      <c r="A3759" s="5">
        <v>41831</v>
      </c>
      <c r="B3759">
        <v>0.09</v>
      </c>
      <c r="C3759">
        <v>0.02</v>
      </c>
      <c r="D3759">
        <v>7.0000000000000007E-2</v>
      </c>
      <c r="E3759">
        <v>0.11</v>
      </c>
      <c r="F3759">
        <v>0.48</v>
      </c>
      <c r="G3759">
        <v>0.92</v>
      </c>
      <c r="H3759">
        <v>1.65</v>
      </c>
      <c r="I3759">
        <v>2.13</v>
      </c>
      <c r="J3759">
        <v>2.5299999999999998</v>
      </c>
      <c r="K3759">
        <v>3.07</v>
      </c>
      <c r="L3759">
        <v>3.34</v>
      </c>
      <c r="M3759">
        <v>-0.34</v>
      </c>
      <c r="N3759">
        <v>0.25</v>
      </c>
      <c r="O3759">
        <v>0.7</v>
      </c>
      <c r="P3759">
        <v>0.97</v>
      </c>
      <c r="Q3759">
        <v>0.152</v>
      </c>
      <c r="R3759">
        <v>0.1915</v>
      </c>
      <c r="S3759">
        <v>0.2336</v>
      </c>
      <c r="T3759">
        <v>0.32569999999999999</v>
      </c>
      <c r="U3759">
        <v>0.54969999999999997</v>
      </c>
      <c r="V3759">
        <v>16943.810000000001</v>
      </c>
      <c r="W3759">
        <v>1967.57</v>
      </c>
      <c r="X3759">
        <v>101.48</v>
      </c>
    </row>
    <row r="3760" spans="1:24" x14ac:dyDescent="0.55000000000000004">
      <c r="A3760" s="5">
        <v>41834</v>
      </c>
      <c r="B3760">
        <v>0.09</v>
      </c>
      <c r="C3760">
        <v>0.03</v>
      </c>
      <c r="D3760">
        <v>0.06</v>
      </c>
      <c r="E3760">
        <v>0.11</v>
      </c>
      <c r="F3760">
        <v>0.48</v>
      </c>
      <c r="G3760">
        <v>0.95</v>
      </c>
      <c r="H3760">
        <v>1.68</v>
      </c>
      <c r="I3760">
        <v>2.17</v>
      </c>
      <c r="J3760">
        <v>2.5499999999999998</v>
      </c>
      <c r="K3760">
        <v>3.1</v>
      </c>
      <c r="L3760">
        <v>3.36</v>
      </c>
      <c r="M3760">
        <v>-0.31</v>
      </c>
      <c r="N3760">
        <v>0.28000000000000003</v>
      </c>
      <c r="O3760">
        <v>0.74</v>
      </c>
      <c r="P3760">
        <v>0.99</v>
      </c>
      <c r="Q3760">
        <v>0.152</v>
      </c>
      <c r="R3760">
        <v>0.19275</v>
      </c>
      <c r="S3760">
        <v>0.2326</v>
      </c>
      <c r="T3760">
        <v>0.32640000000000002</v>
      </c>
      <c r="U3760">
        <v>0.55189999999999995</v>
      </c>
      <c r="V3760">
        <v>17055.419999999998</v>
      </c>
      <c r="W3760">
        <v>1977.1</v>
      </c>
      <c r="X3760">
        <v>101.73</v>
      </c>
    </row>
    <row r="3761" spans="1:24" x14ac:dyDescent="0.55000000000000004">
      <c r="A3761" s="5">
        <v>41835</v>
      </c>
      <c r="B3761">
        <v>0.09</v>
      </c>
      <c r="C3761">
        <v>0.02</v>
      </c>
      <c r="D3761">
        <v>0.06</v>
      </c>
      <c r="E3761">
        <v>0.11</v>
      </c>
      <c r="F3761">
        <v>0.49</v>
      </c>
      <c r="G3761">
        <v>0.97</v>
      </c>
      <c r="H3761">
        <v>1.7</v>
      </c>
      <c r="I3761">
        <v>2.1800000000000002</v>
      </c>
      <c r="J3761">
        <v>2.56</v>
      </c>
      <c r="K3761">
        <v>3.1</v>
      </c>
      <c r="L3761">
        <v>3.37</v>
      </c>
      <c r="M3761">
        <v>-0.26</v>
      </c>
      <c r="N3761">
        <v>0.31</v>
      </c>
      <c r="O3761">
        <v>0.75</v>
      </c>
      <c r="P3761">
        <v>1.01</v>
      </c>
      <c r="Q3761">
        <v>0.1542</v>
      </c>
      <c r="R3761">
        <v>0.19575000000000001</v>
      </c>
      <c r="S3761">
        <v>0.2331</v>
      </c>
      <c r="T3761">
        <v>0.32640000000000002</v>
      </c>
      <c r="U3761">
        <v>0.55189999999999995</v>
      </c>
      <c r="V3761">
        <v>17060.68</v>
      </c>
      <c r="W3761">
        <v>1973.28</v>
      </c>
      <c r="X3761">
        <v>100.56</v>
      </c>
    </row>
    <row r="3762" spans="1:24" x14ac:dyDescent="0.55000000000000004">
      <c r="A3762" s="5">
        <v>41836</v>
      </c>
      <c r="B3762">
        <v>0.09</v>
      </c>
      <c r="C3762">
        <v>0.02</v>
      </c>
      <c r="D3762">
        <v>0.06</v>
      </c>
      <c r="E3762">
        <v>0.11</v>
      </c>
      <c r="F3762">
        <v>0.5</v>
      </c>
      <c r="G3762">
        <v>0.98</v>
      </c>
      <c r="H3762">
        <v>1.71</v>
      </c>
      <c r="I3762">
        <v>2.1800000000000002</v>
      </c>
      <c r="J3762">
        <v>2.5499999999999998</v>
      </c>
      <c r="K3762">
        <v>3.08</v>
      </c>
      <c r="L3762">
        <v>3.35</v>
      </c>
      <c r="M3762">
        <v>-0.24</v>
      </c>
      <c r="N3762">
        <v>0.32</v>
      </c>
      <c r="O3762">
        <v>0.75</v>
      </c>
      <c r="P3762">
        <v>1</v>
      </c>
      <c r="Q3762">
        <v>0.15545</v>
      </c>
      <c r="R3762">
        <v>0.19595000000000001</v>
      </c>
      <c r="S3762">
        <v>0.2336</v>
      </c>
      <c r="T3762">
        <v>0.3266</v>
      </c>
      <c r="U3762">
        <v>0.55489999999999995</v>
      </c>
      <c r="V3762">
        <v>17138.2</v>
      </c>
      <c r="W3762">
        <v>1981.57</v>
      </c>
      <c r="X3762">
        <v>101.88</v>
      </c>
    </row>
    <row r="3763" spans="1:24" x14ac:dyDescent="0.55000000000000004">
      <c r="A3763" s="5">
        <v>41837</v>
      </c>
      <c r="B3763">
        <v>0.09</v>
      </c>
      <c r="C3763">
        <v>0.02</v>
      </c>
      <c r="D3763">
        <v>0.06</v>
      </c>
      <c r="E3763">
        <v>0.1</v>
      </c>
      <c r="F3763">
        <v>0.47</v>
      </c>
      <c r="G3763">
        <v>0.94</v>
      </c>
      <c r="H3763">
        <v>1.65</v>
      </c>
      <c r="I3763">
        <v>2.11</v>
      </c>
      <c r="J3763">
        <v>2.4700000000000002</v>
      </c>
      <c r="K3763">
        <v>3.01</v>
      </c>
      <c r="L3763">
        <v>3.27</v>
      </c>
      <c r="M3763">
        <v>-0.32</v>
      </c>
      <c r="N3763">
        <v>0.24</v>
      </c>
      <c r="O3763">
        <v>0.68</v>
      </c>
      <c r="P3763">
        <v>0.93</v>
      </c>
      <c r="Q3763">
        <v>0.15620000000000001</v>
      </c>
      <c r="R3763">
        <v>0.19595000000000001</v>
      </c>
      <c r="S3763">
        <v>0.2336</v>
      </c>
      <c r="T3763">
        <v>0.3271</v>
      </c>
      <c r="U3763">
        <v>0.5544</v>
      </c>
      <c r="V3763">
        <v>16976.810000000001</v>
      </c>
      <c r="W3763">
        <v>1958.12</v>
      </c>
      <c r="X3763">
        <v>103.84</v>
      </c>
    </row>
    <row r="3764" spans="1:24" x14ac:dyDescent="0.55000000000000004">
      <c r="A3764" s="5">
        <v>41838</v>
      </c>
      <c r="B3764">
        <v>0.09</v>
      </c>
      <c r="C3764">
        <v>0.02</v>
      </c>
      <c r="D3764">
        <v>0.05</v>
      </c>
      <c r="E3764">
        <v>0.1</v>
      </c>
      <c r="F3764">
        <v>0.51</v>
      </c>
      <c r="G3764">
        <v>0.97</v>
      </c>
      <c r="H3764">
        <v>1.69</v>
      </c>
      <c r="I3764">
        <v>2.14</v>
      </c>
      <c r="J3764">
        <v>2.5</v>
      </c>
      <c r="K3764">
        <v>3.03</v>
      </c>
      <c r="L3764">
        <v>3.29</v>
      </c>
      <c r="M3764">
        <v>-0.27</v>
      </c>
      <c r="N3764">
        <v>0.26</v>
      </c>
      <c r="O3764">
        <v>0.7</v>
      </c>
      <c r="P3764">
        <v>0.95</v>
      </c>
      <c r="Q3764">
        <v>0.15425</v>
      </c>
      <c r="R3764">
        <v>0.19725000000000001</v>
      </c>
      <c r="S3764">
        <v>0.2316</v>
      </c>
      <c r="T3764">
        <v>0.32540000000000002</v>
      </c>
      <c r="U3764">
        <v>0.55289999999999995</v>
      </c>
      <c r="V3764">
        <v>17100.18</v>
      </c>
      <c r="W3764">
        <v>1978.22</v>
      </c>
      <c r="X3764">
        <v>103.83</v>
      </c>
    </row>
    <row r="3765" spans="1:24" x14ac:dyDescent="0.55000000000000004">
      <c r="A3765" s="5">
        <v>41841</v>
      </c>
      <c r="B3765">
        <v>0.1</v>
      </c>
      <c r="C3765">
        <v>0.03</v>
      </c>
      <c r="D3765">
        <v>0.06</v>
      </c>
      <c r="E3765">
        <v>0.11</v>
      </c>
      <c r="F3765">
        <v>0.51</v>
      </c>
      <c r="G3765">
        <v>0.99</v>
      </c>
      <c r="H3765">
        <v>1.7</v>
      </c>
      <c r="I3765">
        <v>2.14</v>
      </c>
      <c r="J3765">
        <v>2.4900000000000002</v>
      </c>
      <c r="K3765">
        <v>3.01</v>
      </c>
      <c r="L3765">
        <v>3.26</v>
      </c>
      <c r="M3765">
        <v>-0.27</v>
      </c>
      <c r="N3765">
        <v>0.25</v>
      </c>
      <c r="O3765">
        <v>0.67</v>
      </c>
      <c r="P3765">
        <v>0.92</v>
      </c>
      <c r="Q3765">
        <v>0.15475</v>
      </c>
      <c r="R3765">
        <v>0.19725000000000001</v>
      </c>
      <c r="S3765">
        <v>0.2331</v>
      </c>
      <c r="T3765">
        <v>0.32740000000000002</v>
      </c>
      <c r="U3765">
        <v>0.55210000000000004</v>
      </c>
      <c r="V3765">
        <v>17051.73</v>
      </c>
      <c r="W3765">
        <v>1973.63</v>
      </c>
      <c r="X3765">
        <v>105.34</v>
      </c>
    </row>
    <row r="3766" spans="1:24" x14ac:dyDescent="0.55000000000000004">
      <c r="A3766" s="5">
        <v>41842</v>
      </c>
      <c r="B3766">
        <v>0.09</v>
      </c>
      <c r="C3766">
        <v>0.03</v>
      </c>
      <c r="D3766">
        <v>7.0000000000000007E-2</v>
      </c>
      <c r="E3766">
        <v>0.11</v>
      </c>
      <c r="F3766">
        <v>0.49</v>
      </c>
      <c r="G3766">
        <v>0.97</v>
      </c>
      <c r="H3766">
        <v>1.68</v>
      </c>
      <c r="I3766">
        <v>2.13</v>
      </c>
      <c r="J3766">
        <v>2.48</v>
      </c>
      <c r="K3766">
        <v>3</v>
      </c>
      <c r="L3766">
        <v>3.25</v>
      </c>
      <c r="M3766">
        <v>-0.25</v>
      </c>
      <c r="N3766">
        <v>0.25</v>
      </c>
      <c r="O3766">
        <v>0.68</v>
      </c>
      <c r="P3766">
        <v>0.92</v>
      </c>
      <c r="Q3766">
        <v>0.15525</v>
      </c>
      <c r="R3766">
        <v>0.19750000000000001</v>
      </c>
      <c r="S3766">
        <v>0.2326</v>
      </c>
      <c r="T3766">
        <v>0.3271</v>
      </c>
      <c r="U3766">
        <v>0.55610000000000004</v>
      </c>
      <c r="V3766">
        <v>17113.54</v>
      </c>
      <c r="W3766">
        <v>1983.53</v>
      </c>
      <c r="X3766">
        <v>104.59</v>
      </c>
    </row>
    <row r="3767" spans="1:24" x14ac:dyDescent="0.55000000000000004">
      <c r="A3767" s="5">
        <v>41843</v>
      </c>
      <c r="B3767">
        <v>0.09</v>
      </c>
      <c r="C3767">
        <v>0.03</v>
      </c>
      <c r="D3767">
        <v>0.05</v>
      </c>
      <c r="E3767">
        <v>0.11</v>
      </c>
      <c r="F3767">
        <v>0.5</v>
      </c>
      <c r="G3767">
        <v>0.96</v>
      </c>
      <c r="H3767">
        <v>1.67</v>
      </c>
      <c r="I3767">
        <v>2.12</v>
      </c>
      <c r="J3767">
        <v>2.48</v>
      </c>
      <c r="K3767">
        <v>3</v>
      </c>
      <c r="L3767">
        <v>3.26</v>
      </c>
      <c r="M3767">
        <v>-0.25</v>
      </c>
      <c r="N3767">
        <v>0.25</v>
      </c>
      <c r="O3767">
        <v>0.68</v>
      </c>
      <c r="P3767">
        <v>0.93</v>
      </c>
      <c r="Q3767">
        <v>0.155</v>
      </c>
      <c r="R3767">
        <v>0.19764999999999999</v>
      </c>
      <c r="S3767">
        <v>0.2341</v>
      </c>
      <c r="T3767">
        <v>0.32879999999999998</v>
      </c>
      <c r="U3767">
        <v>0.55359999999999998</v>
      </c>
      <c r="V3767">
        <v>17086.63</v>
      </c>
      <c r="W3767">
        <v>1987.01</v>
      </c>
      <c r="X3767">
        <v>103.81</v>
      </c>
    </row>
    <row r="3768" spans="1:24" x14ac:dyDescent="0.55000000000000004">
      <c r="A3768" s="5">
        <v>41844</v>
      </c>
      <c r="B3768">
        <v>0.09</v>
      </c>
      <c r="C3768">
        <v>0.03</v>
      </c>
      <c r="D3768">
        <v>0.06</v>
      </c>
      <c r="E3768">
        <v>0.11</v>
      </c>
      <c r="F3768">
        <v>0.53</v>
      </c>
      <c r="G3768">
        <v>1</v>
      </c>
      <c r="H3768">
        <v>1.72</v>
      </c>
      <c r="I3768">
        <v>2.1800000000000002</v>
      </c>
      <c r="J3768">
        <v>2.52</v>
      </c>
      <c r="K3768">
        <v>3.04</v>
      </c>
      <c r="L3768">
        <v>3.3</v>
      </c>
      <c r="M3768">
        <v>-0.21</v>
      </c>
      <c r="N3768">
        <v>0.25</v>
      </c>
      <c r="O3768">
        <v>0.62</v>
      </c>
      <c r="P3768">
        <v>0.95</v>
      </c>
      <c r="Q3768">
        <v>0.15425</v>
      </c>
      <c r="R3768">
        <v>0.19750000000000001</v>
      </c>
      <c r="S3768">
        <v>0.2351</v>
      </c>
      <c r="T3768">
        <v>0.3291</v>
      </c>
      <c r="U3768">
        <v>0.55710000000000004</v>
      </c>
      <c r="V3768">
        <v>17083.8</v>
      </c>
      <c r="W3768">
        <v>1987.98</v>
      </c>
      <c r="X3768">
        <v>102.76</v>
      </c>
    </row>
    <row r="3769" spans="1:24" x14ac:dyDescent="0.55000000000000004">
      <c r="A3769" s="5">
        <v>41845</v>
      </c>
      <c r="B3769">
        <v>0.09</v>
      </c>
      <c r="C3769">
        <v>0.03</v>
      </c>
      <c r="D3769">
        <v>0.06</v>
      </c>
      <c r="E3769">
        <v>0.11</v>
      </c>
      <c r="F3769">
        <v>0.53</v>
      </c>
      <c r="G3769">
        <v>0.98</v>
      </c>
      <c r="H3769">
        <v>1.69</v>
      </c>
      <c r="I3769">
        <v>2.14</v>
      </c>
      <c r="J3769">
        <v>2.48</v>
      </c>
      <c r="K3769">
        <v>2.99</v>
      </c>
      <c r="L3769">
        <v>3.24</v>
      </c>
      <c r="M3769">
        <v>-0.26</v>
      </c>
      <c r="N3769">
        <v>0.2</v>
      </c>
      <c r="O3769">
        <v>0.62</v>
      </c>
      <c r="P3769">
        <v>0.88</v>
      </c>
      <c r="Q3769">
        <v>0.156</v>
      </c>
      <c r="R3769">
        <v>0.19725000000000001</v>
      </c>
      <c r="S3769">
        <v>0.2341</v>
      </c>
      <c r="T3769">
        <v>0.3281</v>
      </c>
      <c r="U3769">
        <v>0.56010000000000004</v>
      </c>
      <c r="V3769">
        <v>16960.57</v>
      </c>
      <c r="W3769">
        <v>1978.34</v>
      </c>
      <c r="X3769">
        <v>105.23</v>
      </c>
    </row>
    <row r="3770" spans="1:24" x14ac:dyDescent="0.55000000000000004">
      <c r="A3770" s="5">
        <v>41848</v>
      </c>
      <c r="B3770">
        <v>0.09</v>
      </c>
      <c r="C3770">
        <v>0.04</v>
      </c>
      <c r="D3770">
        <v>0.06</v>
      </c>
      <c r="E3770">
        <v>0.11</v>
      </c>
      <c r="F3770">
        <v>0.54</v>
      </c>
      <c r="G3770">
        <v>1.01</v>
      </c>
      <c r="H3770">
        <v>1.73</v>
      </c>
      <c r="I3770">
        <v>2.17</v>
      </c>
      <c r="J3770">
        <v>2.5</v>
      </c>
      <c r="K3770">
        <v>3.01</v>
      </c>
      <c r="L3770">
        <v>3.26</v>
      </c>
      <c r="M3770">
        <v>-0.22</v>
      </c>
      <c r="N3770">
        <v>0.22</v>
      </c>
      <c r="O3770">
        <v>0.65</v>
      </c>
      <c r="P3770">
        <v>0.91</v>
      </c>
      <c r="Q3770">
        <v>0.155</v>
      </c>
      <c r="R3770">
        <v>0.19725000000000001</v>
      </c>
      <c r="S3770">
        <v>0.2361</v>
      </c>
      <c r="T3770">
        <v>0.32879999999999998</v>
      </c>
      <c r="U3770">
        <v>0.56359999999999999</v>
      </c>
      <c r="V3770">
        <v>16982.59</v>
      </c>
      <c r="W3770">
        <v>1978.91</v>
      </c>
      <c r="X3770">
        <v>105.68</v>
      </c>
    </row>
    <row r="3771" spans="1:24" x14ac:dyDescent="0.55000000000000004">
      <c r="A3771" s="5">
        <v>41849</v>
      </c>
      <c r="B3771">
        <v>0.09</v>
      </c>
      <c r="C3771">
        <v>0.02</v>
      </c>
      <c r="D3771">
        <v>0.06</v>
      </c>
      <c r="E3771">
        <v>0.12</v>
      </c>
      <c r="F3771">
        <v>0.54</v>
      </c>
      <c r="G3771">
        <v>1</v>
      </c>
      <c r="H3771">
        <v>1.7</v>
      </c>
      <c r="I3771">
        <v>2.14</v>
      </c>
      <c r="J3771">
        <v>2.4700000000000002</v>
      </c>
      <c r="K3771">
        <v>2.97</v>
      </c>
      <c r="L3771">
        <v>3.22</v>
      </c>
      <c r="M3771">
        <v>-0.24</v>
      </c>
      <c r="N3771">
        <v>0.2</v>
      </c>
      <c r="O3771">
        <v>0.62</v>
      </c>
      <c r="P3771">
        <v>0.87</v>
      </c>
      <c r="Q3771">
        <v>0.155</v>
      </c>
      <c r="R3771">
        <v>0.19700000000000001</v>
      </c>
      <c r="S3771">
        <v>0.23710000000000001</v>
      </c>
      <c r="T3771">
        <v>0.33</v>
      </c>
      <c r="U3771">
        <v>0.56459999999999999</v>
      </c>
      <c r="V3771">
        <v>16912.11</v>
      </c>
      <c r="W3771">
        <v>1969.95</v>
      </c>
      <c r="X3771">
        <v>104.91</v>
      </c>
    </row>
    <row r="3772" spans="1:24" x14ac:dyDescent="0.55000000000000004">
      <c r="A3772" s="5">
        <v>41850</v>
      </c>
      <c r="B3772">
        <v>0.09</v>
      </c>
      <c r="C3772">
        <v>0.04</v>
      </c>
      <c r="D3772">
        <v>0.06</v>
      </c>
      <c r="E3772">
        <v>0.13</v>
      </c>
      <c r="F3772">
        <v>0.56000000000000005</v>
      </c>
      <c r="G3772">
        <v>1.04</v>
      </c>
      <c r="H3772">
        <v>1.77</v>
      </c>
      <c r="I3772">
        <v>2.2400000000000002</v>
      </c>
      <c r="J3772">
        <v>2.57</v>
      </c>
      <c r="K3772">
        <v>3.06</v>
      </c>
      <c r="L3772">
        <v>3.31</v>
      </c>
      <c r="M3772">
        <v>-0.19</v>
      </c>
      <c r="N3772">
        <v>0.28999999999999998</v>
      </c>
      <c r="O3772">
        <v>0.71</v>
      </c>
      <c r="P3772">
        <v>0.95</v>
      </c>
      <c r="Q3772">
        <v>0.15579999999999999</v>
      </c>
      <c r="R3772">
        <v>0.19850000000000001</v>
      </c>
      <c r="S3772">
        <v>0.23960000000000001</v>
      </c>
      <c r="T3772">
        <v>0.33250000000000002</v>
      </c>
      <c r="U3772">
        <v>0.56859999999999999</v>
      </c>
      <c r="V3772">
        <v>16880.36</v>
      </c>
      <c r="W3772">
        <v>1970.07</v>
      </c>
      <c r="X3772">
        <v>104.29</v>
      </c>
    </row>
    <row r="3773" spans="1:24" x14ac:dyDescent="0.55000000000000004">
      <c r="A3773" s="5">
        <v>41851</v>
      </c>
      <c r="B3773">
        <v>0.08</v>
      </c>
      <c r="C3773">
        <v>0.03</v>
      </c>
      <c r="D3773">
        <v>0.05</v>
      </c>
      <c r="E3773">
        <v>0.12</v>
      </c>
      <c r="F3773">
        <v>0.53</v>
      </c>
      <c r="G3773">
        <v>1.02</v>
      </c>
      <c r="H3773">
        <v>1.76</v>
      </c>
      <c r="I3773">
        <v>2.2400000000000002</v>
      </c>
      <c r="J3773">
        <v>2.58</v>
      </c>
      <c r="K3773">
        <v>3.07</v>
      </c>
      <c r="L3773">
        <v>3.32</v>
      </c>
      <c r="M3773">
        <v>-0.21</v>
      </c>
      <c r="N3773">
        <v>0.28999999999999998</v>
      </c>
      <c r="O3773">
        <v>0.71</v>
      </c>
      <c r="P3773">
        <v>0.96</v>
      </c>
      <c r="Q3773">
        <v>0.156</v>
      </c>
      <c r="R3773">
        <v>0.19850000000000001</v>
      </c>
      <c r="S3773">
        <v>0.23910000000000001</v>
      </c>
      <c r="T3773">
        <v>0.33450000000000002</v>
      </c>
      <c r="U3773">
        <v>0.5796</v>
      </c>
      <c r="V3773">
        <v>16563.3</v>
      </c>
      <c r="W3773">
        <v>1930.67</v>
      </c>
      <c r="X3773">
        <v>98.23</v>
      </c>
    </row>
    <row r="3774" spans="1:24" x14ac:dyDescent="0.55000000000000004">
      <c r="A3774" s="5">
        <v>41852</v>
      </c>
      <c r="B3774">
        <v>0.09</v>
      </c>
      <c r="C3774">
        <v>0.03</v>
      </c>
      <c r="D3774">
        <v>0.05</v>
      </c>
      <c r="E3774">
        <v>0.13</v>
      </c>
      <c r="F3774">
        <v>0.47</v>
      </c>
      <c r="G3774">
        <v>0.94</v>
      </c>
      <c r="H3774">
        <v>1.67</v>
      </c>
      <c r="I3774">
        <v>2.16</v>
      </c>
      <c r="J3774">
        <v>2.52</v>
      </c>
      <c r="K3774">
        <v>3.03</v>
      </c>
      <c r="L3774">
        <v>3.29</v>
      </c>
      <c r="M3774">
        <v>-0.25</v>
      </c>
      <c r="N3774">
        <v>0.25</v>
      </c>
      <c r="O3774">
        <v>0.68</v>
      </c>
      <c r="P3774">
        <v>0.93</v>
      </c>
      <c r="Q3774">
        <v>0.156</v>
      </c>
      <c r="R3774">
        <v>0.19775000000000001</v>
      </c>
      <c r="S3774">
        <v>0.23810000000000001</v>
      </c>
      <c r="T3774">
        <v>0.33439999999999998</v>
      </c>
      <c r="U3774">
        <v>0.57809999999999995</v>
      </c>
      <c r="V3774">
        <v>16493.37</v>
      </c>
      <c r="W3774">
        <v>1925.15</v>
      </c>
      <c r="X3774">
        <v>97.86</v>
      </c>
    </row>
    <row r="3775" spans="1:24" x14ac:dyDescent="0.55000000000000004">
      <c r="A3775" s="5">
        <v>41855</v>
      </c>
      <c r="B3775">
        <v>0.09</v>
      </c>
      <c r="C3775">
        <v>0.04</v>
      </c>
      <c r="D3775">
        <v>0.06</v>
      </c>
      <c r="E3775">
        <v>0.12</v>
      </c>
      <c r="F3775">
        <v>0.47</v>
      </c>
      <c r="G3775">
        <v>0.93</v>
      </c>
      <c r="H3775">
        <v>1.66</v>
      </c>
      <c r="I3775">
        <v>2.15</v>
      </c>
      <c r="J3775">
        <v>2.5099999999999998</v>
      </c>
      <c r="K3775">
        <v>3.04</v>
      </c>
      <c r="L3775">
        <v>3.3</v>
      </c>
      <c r="M3775">
        <v>-0.24</v>
      </c>
      <c r="N3775">
        <v>0.26</v>
      </c>
      <c r="O3775">
        <v>0.7</v>
      </c>
      <c r="P3775">
        <v>0.95</v>
      </c>
      <c r="Q3775">
        <v>0.15690000000000001</v>
      </c>
      <c r="R3775">
        <v>0.19625000000000001</v>
      </c>
      <c r="S3775">
        <v>0.23710000000000001</v>
      </c>
      <c r="T3775">
        <v>0.3306</v>
      </c>
      <c r="U3775">
        <v>0.56210000000000004</v>
      </c>
      <c r="V3775">
        <v>16569.28</v>
      </c>
      <c r="W3775">
        <v>1938.99</v>
      </c>
      <c r="X3775">
        <v>98.26</v>
      </c>
    </row>
    <row r="3776" spans="1:24" x14ac:dyDescent="0.55000000000000004">
      <c r="A3776" s="5">
        <v>41856</v>
      </c>
      <c r="B3776">
        <v>0.09</v>
      </c>
      <c r="C3776">
        <v>0.03</v>
      </c>
      <c r="D3776">
        <v>0.05</v>
      </c>
      <c r="E3776">
        <v>0.12</v>
      </c>
      <c r="F3776">
        <v>0.47</v>
      </c>
      <c r="G3776">
        <v>0.93</v>
      </c>
      <c r="H3776">
        <v>1.66</v>
      </c>
      <c r="I3776">
        <v>2.14</v>
      </c>
      <c r="J3776">
        <v>2.4900000000000002</v>
      </c>
      <c r="K3776">
        <v>3.02</v>
      </c>
      <c r="L3776">
        <v>3.28</v>
      </c>
      <c r="M3776">
        <v>-0.24</v>
      </c>
      <c r="N3776">
        <v>0.25</v>
      </c>
      <c r="O3776">
        <v>0.68</v>
      </c>
      <c r="P3776">
        <v>0.94</v>
      </c>
      <c r="Q3776">
        <v>0.1585</v>
      </c>
      <c r="R3776">
        <v>0.19600000000000001</v>
      </c>
      <c r="S3776">
        <v>0.23710000000000001</v>
      </c>
      <c r="T3776">
        <v>0.32990000000000003</v>
      </c>
      <c r="U3776">
        <v>0.56040000000000001</v>
      </c>
      <c r="V3776">
        <v>16429.47</v>
      </c>
      <c r="W3776">
        <v>1920.21</v>
      </c>
      <c r="X3776">
        <v>97.34</v>
      </c>
    </row>
    <row r="3777" spans="1:24" x14ac:dyDescent="0.55000000000000004">
      <c r="A3777" s="5">
        <v>41857</v>
      </c>
      <c r="B3777">
        <v>0.09</v>
      </c>
      <c r="C3777">
        <v>0.03</v>
      </c>
      <c r="D3777">
        <v>0.05</v>
      </c>
      <c r="E3777">
        <v>0.11</v>
      </c>
      <c r="F3777">
        <v>0.48</v>
      </c>
      <c r="G3777">
        <v>0.93</v>
      </c>
      <c r="H3777">
        <v>1.66</v>
      </c>
      <c r="I3777">
        <v>2.13</v>
      </c>
      <c r="J3777">
        <v>2.4900000000000002</v>
      </c>
      <c r="K3777">
        <v>3.01</v>
      </c>
      <c r="L3777">
        <v>3.27</v>
      </c>
      <c r="M3777">
        <v>-0.24</v>
      </c>
      <c r="N3777">
        <v>0.24</v>
      </c>
      <c r="O3777">
        <v>0.67</v>
      </c>
      <c r="P3777">
        <v>0.93</v>
      </c>
      <c r="Q3777">
        <v>0.1588</v>
      </c>
      <c r="R3777">
        <v>0.19409999999999999</v>
      </c>
      <c r="S3777">
        <v>0.23419999999999999</v>
      </c>
      <c r="T3777">
        <v>0.32829999999999998</v>
      </c>
      <c r="U3777">
        <v>0.55589999999999995</v>
      </c>
      <c r="V3777">
        <v>16443.34</v>
      </c>
      <c r="W3777">
        <v>1920.24</v>
      </c>
      <c r="X3777">
        <v>96.93</v>
      </c>
    </row>
    <row r="3778" spans="1:24" x14ac:dyDescent="0.55000000000000004">
      <c r="A3778" s="5">
        <v>41858</v>
      </c>
      <c r="B3778">
        <v>0.09</v>
      </c>
      <c r="C3778">
        <v>0.03</v>
      </c>
      <c r="D3778">
        <v>0.04</v>
      </c>
      <c r="E3778">
        <v>0.11</v>
      </c>
      <c r="F3778">
        <v>0.44</v>
      </c>
      <c r="G3778">
        <v>0.89</v>
      </c>
      <c r="H3778">
        <v>1.6</v>
      </c>
      <c r="I3778">
        <v>2.0699999999999998</v>
      </c>
      <c r="J3778">
        <v>2.4300000000000002</v>
      </c>
      <c r="K3778">
        <v>2.97</v>
      </c>
      <c r="L3778">
        <v>3.23</v>
      </c>
      <c r="M3778">
        <v>-0.28999999999999998</v>
      </c>
      <c r="N3778">
        <v>0.19</v>
      </c>
      <c r="O3778">
        <v>0.63</v>
      </c>
      <c r="P3778">
        <v>0.9</v>
      </c>
      <c r="Q3778">
        <v>0.157</v>
      </c>
      <c r="R3778">
        <v>0.193</v>
      </c>
      <c r="S3778">
        <v>0.2331</v>
      </c>
      <c r="T3778">
        <v>0.32829999999999998</v>
      </c>
      <c r="U3778">
        <v>0.5554</v>
      </c>
      <c r="V3778">
        <v>16368.27</v>
      </c>
      <c r="W3778">
        <v>1909.57</v>
      </c>
      <c r="X3778">
        <v>97.34</v>
      </c>
    </row>
    <row r="3779" spans="1:24" x14ac:dyDescent="0.55000000000000004">
      <c r="A3779" s="5">
        <v>41859</v>
      </c>
      <c r="B3779">
        <v>0.09</v>
      </c>
      <c r="C3779">
        <v>0.03</v>
      </c>
      <c r="D3779">
        <v>0.05</v>
      </c>
      <c r="E3779">
        <v>0.1</v>
      </c>
      <c r="F3779">
        <v>0.45</v>
      </c>
      <c r="G3779">
        <v>0.91</v>
      </c>
      <c r="H3779">
        <v>1.62</v>
      </c>
      <c r="I3779">
        <v>2.09</v>
      </c>
      <c r="J3779">
        <v>2.44</v>
      </c>
      <c r="K3779">
        <v>2.97</v>
      </c>
      <c r="L3779">
        <v>3.23</v>
      </c>
      <c r="M3779">
        <v>-0.24</v>
      </c>
      <c r="N3779">
        <v>0.19</v>
      </c>
      <c r="O3779">
        <v>0.64</v>
      </c>
      <c r="P3779">
        <v>0.91</v>
      </c>
      <c r="Q3779">
        <v>0.156</v>
      </c>
      <c r="R3779">
        <v>0.19475000000000001</v>
      </c>
      <c r="S3779">
        <v>0.2351</v>
      </c>
      <c r="T3779">
        <v>0.32890000000000003</v>
      </c>
      <c r="U3779">
        <v>0.55400000000000005</v>
      </c>
      <c r="V3779">
        <v>16553.93</v>
      </c>
      <c r="W3779">
        <v>1931.59</v>
      </c>
      <c r="X3779">
        <v>97.61</v>
      </c>
    </row>
    <row r="3780" spans="1:24" x14ac:dyDescent="0.55000000000000004">
      <c r="A3780" s="5">
        <v>41862</v>
      </c>
      <c r="B3780">
        <v>0.09</v>
      </c>
      <c r="C3780">
        <v>0.04</v>
      </c>
      <c r="D3780">
        <v>0.05</v>
      </c>
      <c r="E3780">
        <v>0.1</v>
      </c>
      <c r="F3780">
        <v>0.47</v>
      </c>
      <c r="G3780">
        <v>0.93</v>
      </c>
      <c r="H3780">
        <v>1.62</v>
      </c>
      <c r="I3780">
        <v>2.09</v>
      </c>
      <c r="J3780">
        <v>2.44</v>
      </c>
      <c r="K3780">
        <v>2.97</v>
      </c>
      <c r="L3780">
        <v>3.24</v>
      </c>
      <c r="M3780">
        <v>-0.24</v>
      </c>
      <c r="N3780">
        <v>0.19</v>
      </c>
      <c r="O3780">
        <v>0.64</v>
      </c>
      <c r="P3780">
        <v>0.92</v>
      </c>
      <c r="Q3780">
        <v>0.1555</v>
      </c>
      <c r="R3780">
        <v>0.19625000000000001</v>
      </c>
      <c r="S3780">
        <v>0.23380000000000001</v>
      </c>
      <c r="T3780">
        <v>0.3281</v>
      </c>
      <c r="U3780">
        <v>0.55449999999999999</v>
      </c>
      <c r="V3780">
        <v>16569.98</v>
      </c>
      <c r="W3780">
        <v>1936.92</v>
      </c>
      <c r="X3780">
        <v>98.09</v>
      </c>
    </row>
    <row r="3781" spans="1:24" x14ac:dyDescent="0.55000000000000004">
      <c r="A3781" s="5">
        <v>41863</v>
      </c>
      <c r="B3781">
        <v>0.09</v>
      </c>
      <c r="C3781">
        <v>0.03</v>
      </c>
      <c r="D3781">
        <v>0.05</v>
      </c>
      <c r="E3781">
        <v>0.1</v>
      </c>
      <c r="F3781">
        <v>0.45</v>
      </c>
      <c r="G3781">
        <v>0.92</v>
      </c>
      <c r="H3781">
        <v>1.63</v>
      </c>
      <c r="I3781">
        <v>2.1</v>
      </c>
      <c r="J3781">
        <v>2.46</v>
      </c>
      <c r="K3781">
        <v>3</v>
      </c>
      <c r="L3781">
        <v>3.27</v>
      </c>
      <c r="M3781">
        <v>-0.24</v>
      </c>
      <c r="N3781">
        <v>0.22</v>
      </c>
      <c r="O3781">
        <v>0.68</v>
      </c>
      <c r="P3781">
        <v>0.96</v>
      </c>
      <c r="Q3781">
        <v>0.156</v>
      </c>
      <c r="R3781">
        <v>0.19600000000000001</v>
      </c>
      <c r="S3781">
        <v>0.2331</v>
      </c>
      <c r="T3781">
        <v>0.32890000000000003</v>
      </c>
      <c r="U3781">
        <v>0.55530000000000002</v>
      </c>
      <c r="V3781">
        <v>16560.54</v>
      </c>
      <c r="W3781">
        <v>1933.75</v>
      </c>
      <c r="X3781">
        <v>97.36</v>
      </c>
    </row>
    <row r="3782" spans="1:24" x14ac:dyDescent="0.55000000000000004">
      <c r="A3782" s="5">
        <v>41864</v>
      </c>
      <c r="B3782">
        <v>0.09</v>
      </c>
      <c r="C3782">
        <v>0.04</v>
      </c>
      <c r="D3782">
        <v>0.06</v>
      </c>
      <c r="E3782">
        <v>0.1</v>
      </c>
      <c r="F3782">
        <v>0.43</v>
      </c>
      <c r="G3782">
        <v>0.88</v>
      </c>
      <c r="H3782">
        <v>1.59</v>
      </c>
      <c r="I3782">
        <v>2.06</v>
      </c>
      <c r="J3782">
        <v>2.4300000000000002</v>
      </c>
      <c r="K3782">
        <v>2.97</v>
      </c>
      <c r="L3782">
        <v>3.24</v>
      </c>
      <c r="M3782">
        <v>-0.28999999999999998</v>
      </c>
      <c r="N3782">
        <v>0.2</v>
      </c>
      <c r="O3782">
        <v>0.66</v>
      </c>
      <c r="P3782">
        <v>0.94</v>
      </c>
      <c r="Q3782">
        <v>0.155</v>
      </c>
      <c r="R3782">
        <v>0.19550000000000001</v>
      </c>
      <c r="S3782">
        <v>0.2336</v>
      </c>
      <c r="T3782">
        <v>0.33090000000000003</v>
      </c>
      <c r="U3782">
        <v>0.55530000000000002</v>
      </c>
      <c r="V3782">
        <v>16651.8</v>
      </c>
      <c r="W3782">
        <v>1946.72</v>
      </c>
      <c r="X3782">
        <v>97.57</v>
      </c>
    </row>
    <row r="3783" spans="1:24" x14ac:dyDescent="0.55000000000000004">
      <c r="A3783" s="5">
        <v>41865</v>
      </c>
      <c r="B3783">
        <v>0.09</v>
      </c>
      <c r="C3783">
        <v>0.04</v>
      </c>
      <c r="D3783">
        <v>0.06</v>
      </c>
      <c r="E3783">
        <v>0.1</v>
      </c>
      <c r="F3783">
        <v>0.42</v>
      </c>
      <c r="G3783">
        <v>0.87</v>
      </c>
      <c r="H3783">
        <v>1.58</v>
      </c>
      <c r="I3783">
        <v>2.04</v>
      </c>
      <c r="J3783">
        <v>2.4</v>
      </c>
      <c r="K3783">
        <v>2.93</v>
      </c>
      <c r="L3783">
        <v>3.2</v>
      </c>
      <c r="M3783">
        <v>-0.26</v>
      </c>
      <c r="N3783">
        <v>0.19</v>
      </c>
      <c r="O3783">
        <v>0.63</v>
      </c>
      <c r="P3783">
        <v>0.89</v>
      </c>
      <c r="Q3783">
        <v>0.155</v>
      </c>
      <c r="R3783">
        <v>0.19425000000000001</v>
      </c>
      <c r="S3783">
        <v>0.2311</v>
      </c>
      <c r="T3783">
        <v>0.32919999999999999</v>
      </c>
      <c r="U3783">
        <v>0.55079999999999996</v>
      </c>
      <c r="V3783">
        <v>16713.580000000002</v>
      </c>
      <c r="W3783">
        <v>1955.18</v>
      </c>
      <c r="X3783">
        <v>95.54</v>
      </c>
    </row>
    <row r="3784" spans="1:24" x14ac:dyDescent="0.55000000000000004">
      <c r="A3784" s="5">
        <v>41866</v>
      </c>
      <c r="B3784">
        <v>0.09</v>
      </c>
      <c r="C3784">
        <v>0.03</v>
      </c>
      <c r="D3784">
        <v>0.05</v>
      </c>
      <c r="E3784">
        <v>0.09</v>
      </c>
      <c r="F3784">
        <v>0.42</v>
      </c>
      <c r="G3784">
        <v>0.86</v>
      </c>
      <c r="H3784">
        <v>1.55</v>
      </c>
      <c r="I3784">
        <v>1.99</v>
      </c>
      <c r="J3784">
        <v>2.34</v>
      </c>
      <c r="K3784">
        <v>2.86</v>
      </c>
      <c r="L3784">
        <v>3.13</v>
      </c>
      <c r="M3784">
        <v>-0.28000000000000003</v>
      </c>
      <c r="N3784">
        <v>0.16</v>
      </c>
      <c r="O3784">
        <v>0.57999999999999996</v>
      </c>
      <c r="P3784">
        <v>0.84</v>
      </c>
      <c r="Q3784">
        <v>0.1555</v>
      </c>
      <c r="R3784">
        <v>0.19450000000000001</v>
      </c>
      <c r="S3784">
        <v>0.2321</v>
      </c>
      <c r="T3784">
        <v>0.32850000000000001</v>
      </c>
      <c r="U3784">
        <v>0.55059999999999998</v>
      </c>
      <c r="V3784">
        <v>16662.91</v>
      </c>
      <c r="W3784">
        <v>1955.06</v>
      </c>
      <c r="X3784">
        <v>97.3</v>
      </c>
    </row>
    <row r="3785" spans="1:24" x14ac:dyDescent="0.55000000000000004">
      <c r="A3785" s="5">
        <v>41869</v>
      </c>
      <c r="B3785">
        <v>0.09</v>
      </c>
      <c r="C3785">
        <v>0.03</v>
      </c>
      <c r="D3785">
        <v>0.05</v>
      </c>
      <c r="E3785">
        <v>0.1</v>
      </c>
      <c r="F3785">
        <v>0.44</v>
      </c>
      <c r="G3785">
        <v>0.89</v>
      </c>
      <c r="H3785">
        <v>1.58</v>
      </c>
      <c r="I3785">
        <v>2.04</v>
      </c>
      <c r="J3785">
        <v>2.39</v>
      </c>
      <c r="K3785">
        <v>2.92</v>
      </c>
      <c r="L3785">
        <v>3.2</v>
      </c>
      <c r="M3785">
        <v>-0.27</v>
      </c>
      <c r="N3785">
        <v>0.21</v>
      </c>
      <c r="O3785">
        <v>0.64</v>
      </c>
      <c r="P3785">
        <v>0.9</v>
      </c>
      <c r="Q3785">
        <v>0.1555</v>
      </c>
      <c r="R3785">
        <v>0.19384999999999999</v>
      </c>
      <c r="S3785">
        <v>0.2321</v>
      </c>
      <c r="T3785">
        <v>0.32850000000000001</v>
      </c>
      <c r="U3785">
        <v>0.55110000000000003</v>
      </c>
      <c r="V3785">
        <v>16838.740000000002</v>
      </c>
      <c r="W3785">
        <v>1971.74</v>
      </c>
      <c r="X3785">
        <v>96.44</v>
      </c>
    </row>
    <row r="3786" spans="1:24" x14ac:dyDescent="0.55000000000000004">
      <c r="A3786" s="5">
        <v>41870</v>
      </c>
      <c r="B3786">
        <v>0.09</v>
      </c>
      <c r="C3786">
        <v>0.03</v>
      </c>
      <c r="D3786">
        <v>0.05</v>
      </c>
      <c r="E3786">
        <v>0.11</v>
      </c>
      <c r="F3786">
        <v>0.46</v>
      </c>
      <c r="G3786">
        <v>0.9</v>
      </c>
      <c r="H3786">
        <v>1.59</v>
      </c>
      <c r="I3786">
        <v>2.0499999999999998</v>
      </c>
      <c r="J3786">
        <v>2.4</v>
      </c>
      <c r="K3786">
        <v>2.94</v>
      </c>
      <c r="L3786">
        <v>3.21</v>
      </c>
      <c r="M3786">
        <v>-0.22</v>
      </c>
      <c r="N3786">
        <v>0.23</v>
      </c>
      <c r="O3786">
        <v>0.66</v>
      </c>
      <c r="P3786">
        <v>0.93</v>
      </c>
      <c r="Q3786">
        <v>0.1555</v>
      </c>
      <c r="R3786">
        <v>0.19375000000000001</v>
      </c>
      <c r="S3786">
        <v>0.2344</v>
      </c>
      <c r="T3786">
        <v>0.32850000000000001</v>
      </c>
      <c r="U3786">
        <v>0.55210000000000004</v>
      </c>
      <c r="V3786">
        <v>16919.59</v>
      </c>
      <c r="W3786">
        <v>1981.6</v>
      </c>
      <c r="X3786">
        <v>94.35</v>
      </c>
    </row>
    <row r="3787" spans="1:24" x14ac:dyDescent="0.55000000000000004">
      <c r="A3787" s="5">
        <v>41871</v>
      </c>
      <c r="B3787">
        <v>0.09</v>
      </c>
      <c r="C3787">
        <v>0.04</v>
      </c>
      <c r="D3787">
        <v>0.06</v>
      </c>
      <c r="E3787">
        <v>0.12</v>
      </c>
      <c r="F3787">
        <v>0.49</v>
      </c>
      <c r="G3787">
        <v>0.94</v>
      </c>
      <c r="H3787">
        <v>1.65</v>
      </c>
      <c r="I3787">
        <v>2.09</v>
      </c>
      <c r="J3787">
        <v>2.4300000000000002</v>
      </c>
      <c r="K3787">
        <v>2.95</v>
      </c>
      <c r="L3787">
        <v>3.22</v>
      </c>
      <c r="M3787">
        <v>-0.18</v>
      </c>
      <c r="N3787">
        <v>0.26</v>
      </c>
      <c r="O3787">
        <v>0.68</v>
      </c>
      <c r="P3787">
        <v>0.94</v>
      </c>
      <c r="Q3787">
        <v>0.155</v>
      </c>
      <c r="R3787">
        <v>0.19375000000000001</v>
      </c>
      <c r="S3787">
        <v>0.2349</v>
      </c>
      <c r="T3787">
        <v>0.32700000000000001</v>
      </c>
      <c r="U3787">
        <v>0.55610000000000004</v>
      </c>
      <c r="V3787">
        <v>16979.13</v>
      </c>
      <c r="W3787">
        <v>1986.51</v>
      </c>
      <c r="X3787">
        <v>96.4</v>
      </c>
    </row>
    <row r="3788" spans="1:24" x14ac:dyDescent="0.55000000000000004">
      <c r="A3788" s="5">
        <v>41872</v>
      </c>
      <c r="B3788">
        <v>0.09</v>
      </c>
      <c r="C3788">
        <v>0.02</v>
      </c>
      <c r="D3788">
        <v>0.06</v>
      </c>
      <c r="E3788">
        <v>0.1</v>
      </c>
      <c r="F3788">
        <v>0.49</v>
      </c>
      <c r="G3788">
        <v>0.95</v>
      </c>
      <c r="H3788">
        <v>1.64</v>
      </c>
      <c r="I3788">
        <v>2.08</v>
      </c>
      <c r="J3788">
        <v>2.41</v>
      </c>
      <c r="K3788">
        <v>2.92</v>
      </c>
      <c r="L3788">
        <v>3.19</v>
      </c>
      <c r="M3788">
        <v>-0.16</v>
      </c>
      <c r="N3788">
        <v>0.24</v>
      </c>
      <c r="O3788">
        <v>0.65</v>
      </c>
      <c r="P3788">
        <v>0.91</v>
      </c>
      <c r="Q3788">
        <v>0.155</v>
      </c>
      <c r="R3788">
        <v>0.19400000000000001</v>
      </c>
      <c r="S3788">
        <v>0.2349</v>
      </c>
      <c r="T3788">
        <v>0.32900000000000001</v>
      </c>
      <c r="U3788">
        <v>0.56459999999999999</v>
      </c>
      <c r="V3788">
        <v>17039.490000000002</v>
      </c>
      <c r="W3788">
        <v>1992.37</v>
      </c>
      <c r="X3788">
        <v>93.97</v>
      </c>
    </row>
    <row r="3789" spans="1:24" x14ac:dyDescent="0.55000000000000004">
      <c r="A3789" s="5">
        <v>41873</v>
      </c>
      <c r="B3789">
        <v>0.09</v>
      </c>
      <c r="C3789">
        <v>0.03</v>
      </c>
      <c r="D3789">
        <v>0.06</v>
      </c>
      <c r="E3789">
        <v>0.1</v>
      </c>
      <c r="F3789">
        <v>0.53</v>
      </c>
      <c r="G3789">
        <v>0.98</v>
      </c>
      <c r="H3789">
        <v>1.68</v>
      </c>
      <c r="I3789">
        <v>2.1</v>
      </c>
      <c r="J3789">
        <v>2.4</v>
      </c>
      <c r="K3789">
        <v>2.9</v>
      </c>
      <c r="L3789">
        <v>3.16</v>
      </c>
      <c r="M3789">
        <v>-0.11</v>
      </c>
      <c r="N3789">
        <v>0.26</v>
      </c>
      <c r="O3789">
        <v>0.6</v>
      </c>
      <c r="P3789">
        <v>0.88</v>
      </c>
      <c r="Q3789">
        <v>0.155</v>
      </c>
      <c r="R3789">
        <v>0.1951</v>
      </c>
      <c r="S3789">
        <v>0.2384</v>
      </c>
      <c r="T3789">
        <v>0.33050000000000002</v>
      </c>
      <c r="U3789">
        <v>0.56559999999999999</v>
      </c>
      <c r="V3789">
        <v>17001.22</v>
      </c>
      <c r="W3789">
        <v>1988.4</v>
      </c>
      <c r="X3789">
        <v>93.61</v>
      </c>
    </row>
    <row r="3790" spans="1:24" x14ac:dyDescent="0.55000000000000004">
      <c r="A3790" s="5">
        <v>41876</v>
      </c>
      <c r="B3790">
        <v>0.09</v>
      </c>
      <c r="C3790">
        <v>0.04</v>
      </c>
      <c r="D3790">
        <v>0.05</v>
      </c>
      <c r="E3790">
        <v>0.11</v>
      </c>
      <c r="F3790">
        <v>0.53</v>
      </c>
      <c r="G3790">
        <v>0.99</v>
      </c>
      <c r="H3790">
        <v>1.69</v>
      </c>
      <c r="I3790">
        <v>2.09</v>
      </c>
      <c r="J3790">
        <v>2.39</v>
      </c>
      <c r="K3790">
        <v>2.88</v>
      </c>
      <c r="L3790">
        <v>3.13</v>
      </c>
      <c r="M3790">
        <v>-0.09</v>
      </c>
      <c r="N3790">
        <v>0.24</v>
      </c>
      <c r="O3790">
        <v>0.57999999999999996</v>
      </c>
      <c r="P3790">
        <v>0.86</v>
      </c>
      <c r="Q3790" t="e">
        <v>#N/A</v>
      </c>
      <c r="R3790" t="e">
        <v>#N/A</v>
      </c>
      <c r="S3790" t="e">
        <v>#N/A</v>
      </c>
      <c r="T3790" t="e">
        <v>#N/A</v>
      </c>
      <c r="U3790" t="e">
        <v>#N/A</v>
      </c>
      <c r="V3790">
        <v>17076.87</v>
      </c>
      <c r="W3790">
        <v>1997.92</v>
      </c>
      <c r="X3790">
        <v>95.39</v>
      </c>
    </row>
    <row r="3791" spans="1:24" x14ac:dyDescent="0.55000000000000004">
      <c r="A3791" s="5">
        <v>41877</v>
      </c>
      <c r="B3791">
        <v>0.09</v>
      </c>
      <c r="C3791">
        <v>0.03</v>
      </c>
      <c r="D3791">
        <v>0.05</v>
      </c>
      <c r="E3791">
        <v>0.12</v>
      </c>
      <c r="F3791">
        <v>0.52</v>
      </c>
      <c r="G3791">
        <v>0.98</v>
      </c>
      <c r="H3791">
        <v>1.68</v>
      </c>
      <c r="I3791">
        <v>2.08</v>
      </c>
      <c r="J3791">
        <v>2.39</v>
      </c>
      <c r="K3791">
        <v>2.89</v>
      </c>
      <c r="L3791">
        <v>3.15</v>
      </c>
      <c r="M3791">
        <v>-0.15</v>
      </c>
      <c r="N3791">
        <v>0.25</v>
      </c>
      <c r="O3791">
        <v>0.64</v>
      </c>
      <c r="P3791">
        <v>0.88</v>
      </c>
      <c r="Q3791">
        <v>0.156</v>
      </c>
      <c r="R3791">
        <v>0.19675000000000001</v>
      </c>
      <c r="S3791">
        <v>0.23810000000000001</v>
      </c>
      <c r="T3791">
        <v>0.32990000000000003</v>
      </c>
      <c r="U3791">
        <v>0.56459999999999999</v>
      </c>
      <c r="V3791">
        <v>17106.7</v>
      </c>
      <c r="W3791">
        <v>2000.02</v>
      </c>
      <c r="X3791">
        <v>95.78</v>
      </c>
    </row>
    <row r="3792" spans="1:24" x14ac:dyDescent="0.55000000000000004">
      <c r="A3792" s="5">
        <v>41878</v>
      </c>
      <c r="B3792">
        <v>0.09</v>
      </c>
      <c r="C3792">
        <v>0.04</v>
      </c>
      <c r="D3792">
        <v>0.05</v>
      </c>
      <c r="E3792">
        <v>0.11</v>
      </c>
      <c r="F3792">
        <v>0.51</v>
      </c>
      <c r="G3792">
        <v>0.97</v>
      </c>
      <c r="H3792">
        <v>1.65</v>
      </c>
      <c r="I3792">
        <v>2.0499999999999998</v>
      </c>
      <c r="J3792">
        <v>2.37</v>
      </c>
      <c r="K3792">
        <v>2.85</v>
      </c>
      <c r="L3792">
        <v>3.11</v>
      </c>
      <c r="M3792">
        <v>-0.15</v>
      </c>
      <c r="N3792">
        <v>0.23</v>
      </c>
      <c r="O3792">
        <v>0.61</v>
      </c>
      <c r="P3792">
        <v>0.85</v>
      </c>
      <c r="Q3792">
        <v>0.15670000000000001</v>
      </c>
      <c r="R3792">
        <v>0.1971</v>
      </c>
      <c r="S3792">
        <v>0.2346</v>
      </c>
      <c r="T3792">
        <v>0.33189999999999997</v>
      </c>
      <c r="U3792">
        <v>0.56259999999999999</v>
      </c>
      <c r="V3792">
        <v>17122.009999999998</v>
      </c>
      <c r="W3792">
        <v>2000.12</v>
      </c>
      <c r="X3792">
        <v>95.82</v>
      </c>
    </row>
    <row r="3793" spans="1:24" x14ac:dyDescent="0.55000000000000004">
      <c r="A3793" s="5">
        <v>41879</v>
      </c>
      <c r="B3793">
        <v>0.09</v>
      </c>
      <c r="C3793">
        <v>0.03</v>
      </c>
      <c r="D3793">
        <v>0.05</v>
      </c>
      <c r="E3793">
        <v>0.11</v>
      </c>
      <c r="F3793">
        <v>0.5</v>
      </c>
      <c r="G3793">
        <v>0.95</v>
      </c>
      <c r="H3793">
        <v>1.63</v>
      </c>
      <c r="I3793">
        <v>2.04</v>
      </c>
      <c r="J3793">
        <v>2.34</v>
      </c>
      <c r="K3793">
        <v>2.82</v>
      </c>
      <c r="L3793">
        <v>3.08</v>
      </c>
      <c r="M3793">
        <v>-0.14000000000000001</v>
      </c>
      <c r="N3793">
        <v>0.21</v>
      </c>
      <c r="O3793">
        <v>0.57999999999999996</v>
      </c>
      <c r="P3793">
        <v>0.82</v>
      </c>
      <c r="Q3793">
        <v>0.1545</v>
      </c>
      <c r="R3793">
        <v>0.19689999999999999</v>
      </c>
      <c r="S3793">
        <v>0.2336</v>
      </c>
      <c r="T3793">
        <v>0.33189999999999997</v>
      </c>
      <c r="U3793">
        <v>0.56310000000000004</v>
      </c>
      <c r="V3793">
        <v>17079.57</v>
      </c>
      <c r="W3793">
        <v>1996.74</v>
      </c>
      <c r="X3793">
        <v>96.44</v>
      </c>
    </row>
    <row r="3794" spans="1:24" x14ac:dyDescent="0.55000000000000004">
      <c r="A3794" s="5">
        <v>41880</v>
      </c>
      <c r="B3794">
        <v>7.0000000000000007E-2</v>
      </c>
      <c r="C3794">
        <v>0.03</v>
      </c>
      <c r="D3794">
        <v>0.05</v>
      </c>
      <c r="E3794">
        <v>0.09</v>
      </c>
      <c r="F3794">
        <v>0.48</v>
      </c>
      <c r="G3794">
        <v>0.94</v>
      </c>
      <c r="H3794">
        <v>1.63</v>
      </c>
      <c r="I3794">
        <v>2.0499999999999998</v>
      </c>
      <c r="J3794">
        <v>2.35</v>
      </c>
      <c r="K3794">
        <v>2.83</v>
      </c>
      <c r="L3794">
        <v>3.09</v>
      </c>
      <c r="M3794">
        <v>-0.13</v>
      </c>
      <c r="N3794">
        <v>0.23</v>
      </c>
      <c r="O3794">
        <v>0.61</v>
      </c>
      <c r="P3794">
        <v>0.84</v>
      </c>
      <c r="Q3794">
        <v>0.157</v>
      </c>
      <c r="R3794">
        <v>0.19589999999999999</v>
      </c>
      <c r="S3794">
        <v>0.2336</v>
      </c>
      <c r="T3794">
        <v>0.32990000000000003</v>
      </c>
      <c r="U3794">
        <v>0.56559999999999999</v>
      </c>
      <c r="V3794">
        <v>17098.45</v>
      </c>
      <c r="W3794">
        <v>2003.37</v>
      </c>
      <c r="X3794">
        <v>97.86</v>
      </c>
    </row>
    <row r="3795" spans="1:24" x14ac:dyDescent="0.55000000000000004">
      <c r="A3795" s="5">
        <v>41883</v>
      </c>
      <c r="B3795" t="e">
        <v>#N/A</v>
      </c>
      <c r="C3795" t="e">
        <v>#N/A</v>
      </c>
      <c r="D3795" t="e">
        <v>#N/A</v>
      </c>
      <c r="E3795" t="e">
        <v>#N/A</v>
      </c>
      <c r="F3795" t="e">
        <v>#N/A</v>
      </c>
      <c r="G3795" t="e">
        <v>#N/A</v>
      </c>
      <c r="H3795" t="e">
        <v>#N/A</v>
      </c>
      <c r="I3795" t="e">
        <v>#N/A</v>
      </c>
      <c r="J3795" t="e">
        <v>#N/A</v>
      </c>
      <c r="K3795" t="e">
        <v>#N/A</v>
      </c>
      <c r="L3795" t="e">
        <v>#N/A</v>
      </c>
      <c r="M3795" t="e">
        <v>#N/A</v>
      </c>
      <c r="N3795" t="e">
        <v>#N/A</v>
      </c>
      <c r="O3795" t="e">
        <v>#N/A</v>
      </c>
      <c r="P3795" t="e">
        <v>#N/A</v>
      </c>
      <c r="Q3795">
        <v>0.1565</v>
      </c>
      <c r="R3795">
        <v>0.19675000000000001</v>
      </c>
      <c r="S3795">
        <v>0.2336</v>
      </c>
      <c r="T3795">
        <v>0.32940000000000003</v>
      </c>
      <c r="U3795">
        <v>0.56459999999999999</v>
      </c>
      <c r="V3795" t="e">
        <v>#N/A</v>
      </c>
      <c r="W3795" t="e">
        <v>#N/A</v>
      </c>
      <c r="X3795" t="e">
        <v>#N/A</v>
      </c>
    </row>
    <row r="3796" spans="1:24" x14ac:dyDescent="0.55000000000000004">
      <c r="A3796" s="5">
        <v>41884</v>
      </c>
      <c r="B3796">
        <v>0.09</v>
      </c>
      <c r="C3796">
        <v>0.03</v>
      </c>
      <c r="D3796">
        <v>0.05</v>
      </c>
      <c r="E3796">
        <v>0.1</v>
      </c>
      <c r="F3796">
        <v>0.53</v>
      </c>
      <c r="G3796">
        <v>0.99</v>
      </c>
      <c r="H3796">
        <v>1.69</v>
      </c>
      <c r="I3796">
        <v>2.11</v>
      </c>
      <c r="J3796">
        <v>2.42</v>
      </c>
      <c r="K3796">
        <v>2.91</v>
      </c>
      <c r="L3796">
        <v>3.17</v>
      </c>
      <c r="M3796">
        <v>-7.0000000000000007E-2</v>
      </c>
      <c r="N3796">
        <v>0.27</v>
      </c>
      <c r="O3796">
        <v>0.61</v>
      </c>
      <c r="P3796">
        <v>0.9</v>
      </c>
      <c r="Q3796">
        <v>0.1565</v>
      </c>
      <c r="R3796">
        <v>0.19700000000000001</v>
      </c>
      <c r="S3796">
        <v>0.2331</v>
      </c>
      <c r="T3796">
        <v>0.32965</v>
      </c>
      <c r="U3796">
        <v>0.56210000000000004</v>
      </c>
      <c r="V3796">
        <v>17067.560000000001</v>
      </c>
      <c r="W3796">
        <v>2002.28</v>
      </c>
      <c r="X3796">
        <v>92.92</v>
      </c>
    </row>
    <row r="3797" spans="1:24" x14ac:dyDescent="0.55000000000000004">
      <c r="A3797" s="5">
        <v>41885</v>
      </c>
      <c r="B3797">
        <v>0.09</v>
      </c>
      <c r="C3797">
        <v>0.03</v>
      </c>
      <c r="D3797">
        <v>0.05</v>
      </c>
      <c r="E3797">
        <v>0.11</v>
      </c>
      <c r="F3797">
        <v>0.52</v>
      </c>
      <c r="G3797">
        <v>0.99</v>
      </c>
      <c r="H3797">
        <v>1.69</v>
      </c>
      <c r="I3797">
        <v>2.11</v>
      </c>
      <c r="J3797">
        <v>2.41</v>
      </c>
      <c r="K3797">
        <v>2.9</v>
      </c>
      <c r="L3797">
        <v>3.15</v>
      </c>
      <c r="M3797">
        <v>-0.08</v>
      </c>
      <c r="N3797">
        <v>0.24</v>
      </c>
      <c r="O3797">
        <v>0.59</v>
      </c>
      <c r="P3797">
        <v>0.89</v>
      </c>
      <c r="Q3797">
        <v>0.15609999999999999</v>
      </c>
      <c r="R3797">
        <v>0.1966</v>
      </c>
      <c r="S3797">
        <v>0.2341</v>
      </c>
      <c r="T3797">
        <v>0.32890000000000003</v>
      </c>
      <c r="U3797">
        <v>0.56559999999999999</v>
      </c>
      <c r="V3797">
        <v>17078.28</v>
      </c>
      <c r="W3797">
        <v>2000.72</v>
      </c>
      <c r="X3797">
        <v>95.5</v>
      </c>
    </row>
    <row r="3798" spans="1:24" x14ac:dyDescent="0.55000000000000004">
      <c r="A3798" s="5">
        <v>41886</v>
      </c>
      <c r="B3798">
        <v>0.09</v>
      </c>
      <c r="C3798">
        <v>0.03</v>
      </c>
      <c r="D3798">
        <v>0.05</v>
      </c>
      <c r="E3798">
        <v>0.1</v>
      </c>
      <c r="F3798">
        <v>0.54</v>
      </c>
      <c r="G3798">
        <v>1.01</v>
      </c>
      <c r="H3798">
        <v>1.71</v>
      </c>
      <c r="I3798">
        <v>2.14</v>
      </c>
      <c r="J3798">
        <v>2.4500000000000002</v>
      </c>
      <c r="K3798">
        <v>2.95</v>
      </c>
      <c r="L3798">
        <v>3.21</v>
      </c>
      <c r="M3798">
        <v>-0.05</v>
      </c>
      <c r="N3798">
        <v>0.28000000000000003</v>
      </c>
      <c r="O3798">
        <v>0.64</v>
      </c>
      <c r="P3798">
        <v>0.94</v>
      </c>
      <c r="Q3798">
        <v>0.15609999999999999</v>
      </c>
      <c r="R3798">
        <v>0.1966</v>
      </c>
      <c r="S3798">
        <v>0.2331</v>
      </c>
      <c r="T3798">
        <v>0.32890000000000003</v>
      </c>
      <c r="U3798">
        <v>0.56410000000000005</v>
      </c>
      <c r="V3798">
        <v>17069.580000000002</v>
      </c>
      <c r="W3798">
        <v>1997.65</v>
      </c>
      <c r="X3798">
        <v>94.51</v>
      </c>
    </row>
    <row r="3799" spans="1:24" x14ac:dyDescent="0.55000000000000004">
      <c r="A3799" s="5">
        <v>41887</v>
      </c>
      <c r="B3799">
        <v>0.09</v>
      </c>
      <c r="C3799">
        <v>0.03</v>
      </c>
      <c r="D3799">
        <v>0.05</v>
      </c>
      <c r="E3799">
        <v>0.1</v>
      </c>
      <c r="F3799">
        <v>0.52</v>
      </c>
      <c r="G3799">
        <v>0.99</v>
      </c>
      <c r="H3799">
        <v>1.69</v>
      </c>
      <c r="I3799">
        <v>2.14</v>
      </c>
      <c r="J3799">
        <v>2.46</v>
      </c>
      <c r="K3799">
        <v>2.97</v>
      </c>
      <c r="L3799">
        <v>3.23</v>
      </c>
      <c r="M3799">
        <v>-0.08</v>
      </c>
      <c r="N3799">
        <v>0.31</v>
      </c>
      <c r="O3799">
        <v>0.72</v>
      </c>
      <c r="P3799">
        <v>0.97</v>
      </c>
      <c r="Q3799">
        <v>0.15279999999999999</v>
      </c>
      <c r="R3799">
        <v>0.19500000000000001</v>
      </c>
      <c r="S3799">
        <v>0.23230000000000001</v>
      </c>
      <c r="T3799">
        <v>0.32700000000000001</v>
      </c>
      <c r="U3799">
        <v>0.56910000000000005</v>
      </c>
      <c r="V3799">
        <v>17137.36</v>
      </c>
      <c r="W3799">
        <v>2007.71</v>
      </c>
      <c r="X3799">
        <v>93.32</v>
      </c>
    </row>
    <row r="3800" spans="1:24" x14ac:dyDescent="0.55000000000000004">
      <c r="A3800" s="5">
        <v>41890</v>
      </c>
      <c r="B3800">
        <v>0.09</v>
      </c>
      <c r="C3800">
        <v>0.02</v>
      </c>
      <c r="D3800">
        <v>0.05</v>
      </c>
      <c r="E3800">
        <v>0.1</v>
      </c>
      <c r="F3800">
        <v>0.54</v>
      </c>
      <c r="G3800">
        <v>1.02</v>
      </c>
      <c r="H3800">
        <v>1.72</v>
      </c>
      <c r="I3800">
        <v>2.16</v>
      </c>
      <c r="J3800">
        <v>2.48</v>
      </c>
      <c r="K3800">
        <v>2.97</v>
      </c>
      <c r="L3800">
        <v>3.23</v>
      </c>
      <c r="M3800">
        <v>-0.02</v>
      </c>
      <c r="N3800">
        <v>0.35</v>
      </c>
      <c r="O3800">
        <v>0.73</v>
      </c>
      <c r="P3800">
        <v>0.97</v>
      </c>
      <c r="Q3800">
        <v>0.1535</v>
      </c>
      <c r="R3800">
        <v>0.1953</v>
      </c>
      <c r="S3800">
        <v>0.2336</v>
      </c>
      <c r="T3800">
        <v>0.32629999999999998</v>
      </c>
      <c r="U3800">
        <v>0.56259999999999999</v>
      </c>
      <c r="V3800">
        <v>17111.419999999998</v>
      </c>
      <c r="W3800">
        <v>2001.54</v>
      </c>
      <c r="X3800">
        <v>92.64</v>
      </c>
    </row>
    <row r="3801" spans="1:24" x14ac:dyDescent="0.55000000000000004">
      <c r="A3801" s="5">
        <v>41891</v>
      </c>
      <c r="B3801">
        <v>0.09</v>
      </c>
      <c r="C3801">
        <v>0.02</v>
      </c>
      <c r="D3801">
        <v>0.05</v>
      </c>
      <c r="E3801">
        <v>0.11</v>
      </c>
      <c r="F3801">
        <v>0.56000000000000005</v>
      </c>
      <c r="G3801">
        <v>1.06</v>
      </c>
      <c r="H3801">
        <v>1.76</v>
      </c>
      <c r="I3801">
        <v>2.19</v>
      </c>
      <c r="J3801">
        <v>2.5</v>
      </c>
      <c r="K3801">
        <v>2.97</v>
      </c>
      <c r="L3801">
        <v>3.23</v>
      </c>
      <c r="M3801">
        <v>0.05</v>
      </c>
      <c r="N3801">
        <v>0.39</v>
      </c>
      <c r="O3801">
        <v>0.7</v>
      </c>
      <c r="P3801">
        <v>0.97</v>
      </c>
      <c r="Q3801">
        <v>0.1535</v>
      </c>
      <c r="R3801">
        <v>0.19500000000000001</v>
      </c>
      <c r="S3801">
        <v>0.2346</v>
      </c>
      <c r="T3801">
        <v>0.32940000000000003</v>
      </c>
      <c r="U3801">
        <v>0.57369999999999999</v>
      </c>
      <c r="V3801">
        <v>17013.87</v>
      </c>
      <c r="W3801">
        <v>1988.44</v>
      </c>
      <c r="X3801">
        <v>92.73</v>
      </c>
    </row>
    <row r="3802" spans="1:24" x14ac:dyDescent="0.55000000000000004">
      <c r="A3802" s="5">
        <v>41892</v>
      </c>
      <c r="B3802">
        <v>0.09</v>
      </c>
      <c r="C3802">
        <v>0.02</v>
      </c>
      <c r="D3802">
        <v>0.05</v>
      </c>
      <c r="E3802">
        <v>0.11</v>
      </c>
      <c r="F3802">
        <v>0.57999999999999996</v>
      </c>
      <c r="G3802">
        <v>1.07</v>
      </c>
      <c r="H3802">
        <v>1.79</v>
      </c>
      <c r="I3802">
        <v>2.2200000000000002</v>
      </c>
      <c r="J3802">
        <v>2.54</v>
      </c>
      <c r="K3802">
        <v>3.01</v>
      </c>
      <c r="L3802">
        <v>3.26</v>
      </c>
      <c r="M3802">
        <v>0.1</v>
      </c>
      <c r="N3802">
        <v>0.44</v>
      </c>
      <c r="O3802">
        <v>0.76</v>
      </c>
      <c r="P3802">
        <v>1.02</v>
      </c>
      <c r="Q3802">
        <v>0.1535</v>
      </c>
      <c r="R3802">
        <v>0.19525000000000001</v>
      </c>
      <c r="S3802">
        <v>0.2346</v>
      </c>
      <c r="T3802">
        <v>0.33139999999999997</v>
      </c>
      <c r="U3802">
        <v>0.58069999999999999</v>
      </c>
      <c r="V3802">
        <v>17068.71</v>
      </c>
      <c r="W3802">
        <v>1995.69</v>
      </c>
      <c r="X3802">
        <v>91.71</v>
      </c>
    </row>
    <row r="3803" spans="1:24" x14ac:dyDescent="0.55000000000000004">
      <c r="A3803" s="5">
        <v>41893</v>
      </c>
      <c r="B3803">
        <v>0.09</v>
      </c>
      <c r="C3803">
        <v>0.02</v>
      </c>
      <c r="D3803">
        <v>0.05</v>
      </c>
      <c r="E3803">
        <v>0.11</v>
      </c>
      <c r="F3803">
        <v>0.57999999999999996</v>
      </c>
      <c r="G3803">
        <v>1.07</v>
      </c>
      <c r="H3803">
        <v>1.79</v>
      </c>
      <c r="I3803">
        <v>2.2200000000000002</v>
      </c>
      <c r="J3803">
        <v>2.54</v>
      </c>
      <c r="K3803">
        <v>3.02</v>
      </c>
      <c r="L3803">
        <v>3.27</v>
      </c>
      <c r="M3803">
        <v>0.03</v>
      </c>
      <c r="N3803">
        <v>0.42</v>
      </c>
      <c r="O3803">
        <v>0.79</v>
      </c>
      <c r="P3803">
        <v>1.01</v>
      </c>
      <c r="Q3803">
        <v>0.15359999999999999</v>
      </c>
      <c r="R3803">
        <v>0.19500000000000001</v>
      </c>
      <c r="S3803">
        <v>0.2341</v>
      </c>
      <c r="T3803">
        <v>0.33090000000000003</v>
      </c>
      <c r="U3803">
        <v>0.58220000000000005</v>
      </c>
      <c r="V3803">
        <v>17049</v>
      </c>
      <c r="W3803">
        <v>1997.45</v>
      </c>
      <c r="X3803">
        <v>92.89</v>
      </c>
    </row>
    <row r="3804" spans="1:24" x14ac:dyDescent="0.55000000000000004">
      <c r="A3804" s="5">
        <v>41894</v>
      </c>
      <c r="B3804">
        <v>0.09</v>
      </c>
      <c r="C3804">
        <v>0.02</v>
      </c>
      <c r="D3804">
        <v>0.05</v>
      </c>
      <c r="E3804">
        <v>0.11</v>
      </c>
      <c r="F3804">
        <v>0.57999999999999996</v>
      </c>
      <c r="G3804">
        <v>1.07</v>
      </c>
      <c r="H3804">
        <v>1.83</v>
      </c>
      <c r="I3804">
        <v>2.29</v>
      </c>
      <c r="J3804">
        <v>2.62</v>
      </c>
      <c r="K3804">
        <v>3.1</v>
      </c>
      <c r="L3804">
        <v>3.35</v>
      </c>
      <c r="M3804">
        <v>0.08</v>
      </c>
      <c r="N3804">
        <v>0.49</v>
      </c>
      <c r="O3804">
        <v>0.87</v>
      </c>
      <c r="P3804">
        <v>1.1000000000000001</v>
      </c>
      <c r="Q3804">
        <v>0.15359999999999999</v>
      </c>
      <c r="R3804">
        <v>0.19500000000000001</v>
      </c>
      <c r="S3804">
        <v>0.2346</v>
      </c>
      <c r="T3804">
        <v>0.33090000000000003</v>
      </c>
      <c r="U3804">
        <v>0.58620000000000005</v>
      </c>
      <c r="V3804">
        <v>16987.509999999998</v>
      </c>
      <c r="W3804">
        <v>1985.54</v>
      </c>
      <c r="X3804">
        <v>92.18</v>
      </c>
    </row>
    <row r="3805" spans="1:24" x14ac:dyDescent="0.55000000000000004">
      <c r="A3805" s="5">
        <v>41897</v>
      </c>
      <c r="B3805">
        <v>0.09</v>
      </c>
      <c r="C3805">
        <v>0.02</v>
      </c>
      <c r="D3805">
        <v>0.05</v>
      </c>
      <c r="E3805">
        <v>0.11</v>
      </c>
      <c r="F3805">
        <v>0.57999999999999996</v>
      </c>
      <c r="G3805">
        <v>1.06</v>
      </c>
      <c r="H3805">
        <v>1.8</v>
      </c>
      <c r="I3805">
        <v>2.2599999999999998</v>
      </c>
      <c r="J3805">
        <v>2.6</v>
      </c>
      <c r="K3805">
        <v>3.09</v>
      </c>
      <c r="L3805">
        <v>3.34</v>
      </c>
      <c r="M3805">
        <v>7.0000000000000007E-2</v>
      </c>
      <c r="N3805">
        <v>0.47</v>
      </c>
      <c r="O3805">
        <v>0.86</v>
      </c>
      <c r="P3805">
        <v>1.0900000000000001</v>
      </c>
      <c r="Q3805">
        <v>0.15359999999999999</v>
      </c>
      <c r="R3805">
        <v>0.19500000000000001</v>
      </c>
      <c r="S3805">
        <v>0.2346</v>
      </c>
      <c r="T3805">
        <v>0.33090000000000003</v>
      </c>
      <c r="U3805">
        <v>0.5847</v>
      </c>
      <c r="V3805">
        <v>17031.14</v>
      </c>
      <c r="W3805">
        <v>1984.13</v>
      </c>
      <c r="X3805">
        <v>92.86</v>
      </c>
    </row>
    <row r="3806" spans="1:24" x14ac:dyDescent="0.55000000000000004">
      <c r="A3806" s="5">
        <v>41898</v>
      </c>
      <c r="B3806">
        <v>0.09</v>
      </c>
      <c r="C3806">
        <v>0.02</v>
      </c>
      <c r="D3806">
        <v>0.04</v>
      </c>
      <c r="E3806">
        <v>0.13</v>
      </c>
      <c r="F3806">
        <v>0.55000000000000004</v>
      </c>
      <c r="G3806">
        <v>1.04</v>
      </c>
      <c r="H3806">
        <v>1.78</v>
      </c>
      <c r="I3806">
        <v>2.2599999999999998</v>
      </c>
      <c r="J3806">
        <v>2.6</v>
      </c>
      <c r="K3806">
        <v>3.11</v>
      </c>
      <c r="L3806">
        <v>3.36</v>
      </c>
      <c r="M3806">
        <v>0.03</v>
      </c>
      <c r="N3806">
        <v>0.48</v>
      </c>
      <c r="O3806">
        <v>0.88</v>
      </c>
      <c r="P3806">
        <v>1.1100000000000001</v>
      </c>
      <c r="Q3806">
        <v>0.1535</v>
      </c>
      <c r="R3806">
        <v>0.19500000000000001</v>
      </c>
      <c r="S3806">
        <v>0.2344</v>
      </c>
      <c r="T3806">
        <v>0.33015</v>
      </c>
      <c r="U3806">
        <v>0.5827</v>
      </c>
      <c r="V3806">
        <v>17131.97</v>
      </c>
      <c r="W3806">
        <v>1998.98</v>
      </c>
      <c r="X3806">
        <v>94.91</v>
      </c>
    </row>
    <row r="3807" spans="1:24" x14ac:dyDescent="0.55000000000000004">
      <c r="A3807" s="5">
        <v>41899</v>
      </c>
      <c r="B3807">
        <v>0.09</v>
      </c>
      <c r="C3807">
        <v>0.02</v>
      </c>
      <c r="D3807">
        <v>0.05</v>
      </c>
      <c r="E3807">
        <v>0.12</v>
      </c>
      <c r="F3807">
        <v>0.59</v>
      </c>
      <c r="G3807">
        <v>1.08</v>
      </c>
      <c r="H3807">
        <v>1.82</v>
      </c>
      <c r="I3807">
        <v>2.29</v>
      </c>
      <c r="J3807">
        <v>2.62</v>
      </c>
      <c r="K3807">
        <v>3.12</v>
      </c>
      <c r="L3807">
        <v>3.37</v>
      </c>
      <c r="M3807">
        <v>0.19</v>
      </c>
      <c r="N3807">
        <v>0.56000000000000005</v>
      </c>
      <c r="O3807">
        <v>0.93</v>
      </c>
      <c r="P3807">
        <v>1.1599999999999999</v>
      </c>
      <c r="Q3807">
        <v>0.153</v>
      </c>
      <c r="R3807">
        <v>0.19525000000000001</v>
      </c>
      <c r="S3807">
        <v>0.2341</v>
      </c>
      <c r="T3807">
        <v>0.33040000000000003</v>
      </c>
      <c r="U3807">
        <v>0.5827</v>
      </c>
      <c r="V3807">
        <v>17156.849999999999</v>
      </c>
      <c r="W3807">
        <v>2001.57</v>
      </c>
      <c r="X3807">
        <v>94.33</v>
      </c>
    </row>
    <row r="3808" spans="1:24" x14ac:dyDescent="0.55000000000000004">
      <c r="A3808" s="5">
        <v>41900</v>
      </c>
      <c r="B3808">
        <v>0.09</v>
      </c>
      <c r="C3808">
        <v>0.02</v>
      </c>
      <c r="D3808">
        <v>0.04</v>
      </c>
      <c r="E3808">
        <v>0.12</v>
      </c>
      <c r="F3808">
        <v>0.59</v>
      </c>
      <c r="G3808">
        <v>1.1000000000000001</v>
      </c>
      <c r="H3808">
        <v>1.85</v>
      </c>
      <c r="I3808">
        <v>2.3199999999999998</v>
      </c>
      <c r="J3808">
        <v>2.63</v>
      </c>
      <c r="K3808">
        <v>3.12</v>
      </c>
      <c r="L3808">
        <v>3.36</v>
      </c>
      <c r="M3808">
        <v>0.28999999999999998</v>
      </c>
      <c r="N3808">
        <v>0.61</v>
      </c>
      <c r="O3808">
        <v>0.91</v>
      </c>
      <c r="P3808">
        <v>1.17</v>
      </c>
      <c r="Q3808">
        <v>0.1535</v>
      </c>
      <c r="R3808">
        <v>0.19595000000000001</v>
      </c>
      <c r="S3808">
        <v>0.2331</v>
      </c>
      <c r="T3808">
        <v>0.33040000000000003</v>
      </c>
      <c r="U3808">
        <v>0.58520000000000005</v>
      </c>
      <c r="V3808">
        <v>17265.990000000002</v>
      </c>
      <c r="W3808">
        <v>2011.36</v>
      </c>
      <c r="X3808">
        <v>93.07</v>
      </c>
    </row>
    <row r="3809" spans="1:24" x14ac:dyDescent="0.55000000000000004">
      <c r="A3809" s="5">
        <v>41901</v>
      </c>
      <c r="B3809">
        <v>0.09</v>
      </c>
      <c r="C3809">
        <v>0.02</v>
      </c>
      <c r="D3809">
        <v>0.04</v>
      </c>
      <c r="E3809">
        <v>0.11</v>
      </c>
      <c r="F3809">
        <v>0.59</v>
      </c>
      <c r="G3809">
        <v>1.0900000000000001</v>
      </c>
      <c r="H3809">
        <v>1.83</v>
      </c>
      <c r="I3809">
        <v>2.29</v>
      </c>
      <c r="J3809">
        <v>2.59</v>
      </c>
      <c r="K3809">
        <v>3.05</v>
      </c>
      <c r="L3809">
        <v>3.29</v>
      </c>
      <c r="M3809">
        <v>0.27</v>
      </c>
      <c r="N3809">
        <v>0.56000000000000005</v>
      </c>
      <c r="O3809">
        <v>0.86</v>
      </c>
      <c r="P3809">
        <v>1.1100000000000001</v>
      </c>
      <c r="Q3809">
        <v>0.154</v>
      </c>
      <c r="R3809">
        <v>0.19950000000000001</v>
      </c>
      <c r="S3809">
        <v>0.2331</v>
      </c>
      <c r="T3809">
        <v>0.33090000000000003</v>
      </c>
      <c r="U3809">
        <v>0.5847</v>
      </c>
      <c r="V3809">
        <v>17279.740000000002</v>
      </c>
      <c r="W3809">
        <v>2010.4</v>
      </c>
      <c r="X3809">
        <v>92.43</v>
      </c>
    </row>
    <row r="3810" spans="1:24" x14ac:dyDescent="0.55000000000000004">
      <c r="A3810" s="5">
        <v>41904</v>
      </c>
      <c r="B3810">
        <v>0.09</v>
      </c>
      <c r="C3810">
        <v>0.01</v>
      </c>
      <c r="D3810">
        <v>0.04</v>
      </c>
      <c r="E3810">
        <v>0.1</v>
      </c>
      <c r="F3810">
        <v>0.57999999999999996</v>
      </c>
      <c r="G3810">
        <v>1.06</v>
      </c>
      <c r="H3810">
        <v>1.8</v>
      </c>
      <c r="I3810">
        <v>2.2599999999999998</v>
      </c>
      <c r="J3810">
        <v>2.57</v>
      </c>
      <c r="K3810">
        <v>3.04</v>
      </c>
      <c r="L3810">
        <v>3.28</v>
      </c>
      <c r="M3810">
        <v>0.2</v>
      </c>
      <c r="N3810">
        <v>0.57999999999999996</v>
      </c>
      <c r="O3810">
        <v>0.93</v>
      </c>
      <c r="P3810">
        <v>1.1299999999999999</v>
      </c>
      <c r="Q3810">
        <v>0.1545</v>
      </c>
      <c r="R3810">
        <v>0.2</v>
      </c>
      <c r="S3810">
        <v>0.2356</v>
      </c>
      <c r="T3810">
        <v>0.33040000000000003</v>
      </c>
      <c r="U3810">
        <v>0.58169999999999999</v>
      </c>
      <c r="V3810">
        <v>17172.68</v>
      </c>
      <c r="W3810">
        <v>1994.29</v>
      </c>
      <c r="X3810">
        <v>91.46</v>
      </c>
    </row>
    <row r="3811" spans="1:24" x14ac:dyDescent="0.55000000000000004">
      <c r="A3811" s="5">
        <v>41905</v>
      </c>
      <c r="B3811">
        <v>0.09</v>
      </c>
      <c r="C3811">
        <v>0.01</v>
      </c>
      <c r="D3811">
        <v>0.04</v>
      </c>
      <c r="E3811">
        <v>0.1</v>
      </c>
      <c r="F3811">
        <v>0.56999999999999995</v>
      </c>
      <c r="G3811">
        <v>1.05</v>
      </c>
      <c r="H3811">
        <v>1.78</v>
      </c>
      <c r="I3811">
        <v>2.23</v>
      </c>
      <c r="J3811">
        <v>2.54</v>
      </c>
      <c r="K3811">
        <v>3.01</v>
      </c>
      <c r="L3811">
        <v>3.25</v>
      </c>
      <c r="M3811">
        <v>0.15</v>
      </c>
      <c r="N3811">
        <v>0.52</v>
      </c>
      <c r="O3811">
        <v>0.87</v>
      </c>
      <c r="P3811">
        <v>1.08</v>
      </c>
      <c r="Q3811">
        <v>0.1545</v>
      </c>
      <c r="R3811">
        <v>0.20050000000000001</v>
      </c>
      <c r="S3811">
        <v>0.2341</v>
      </c>
      <c r="T3811">
        <v>0.32990000000000003</v>
      </c>
      <c r="U3811">
        <v>0.58120000000000005</v>
      </c>
      <c r="V3811">
        <v>17055.87</v>
      </c>
      <c r="W3811">
        <v>1982.77</v>
      </c>
      <c r="X3811">
        <v>91.55</v>
      </c>
    </row>
    <row r="3812" spans="1:24" x14ac:dyDescent="0.55000000000000004">
      <c r="A3812" s="5">
        <v>41906</v>
      </c>
      <c r="B3812">
        <v>0.09</v>
      </c>
      <c r="C3812">
        <v>0.02</v>
      </c>
      <c r="D3812">
        <v>0.03</v>
      </c>
      <c r="E3812">
        <v>0.11</v>
      </c>
      <c r="F3812">
        <v>0.59</v>
      </c>
      <c r="G3812">
        <v>1.08</v>
      </c>
      <c r="H3812">
        <v>1.82</v>
      </c>
      <c r="I3812">
        <v>2.2599999999999998</v>
      </c>
      <c r="J3812">
        <v>2.57</v>
      </c>
      <c r="K3812">
        <v>3.04</v>
      </c>
      <c r="L3812">
        <v>3.28</v>
      </c>
      <c r="M3812">
        <v>0.16</v>
      </c>
      <c r="N3812">
        <v>0.54</v>
      </c>
      <c r="O3812">
        <v>0.89</v>
      </c>
      <c r="P3812">
        <v>1.1000000000000001</v>
      </c>
      <c r="Q3812">
        <v>0.1535</v>
      </c>
      <c r="R3812">
        <v>0.19950000000000001</v>
      </c>
      <c r="S3812">
        <v>0.2351</v>
      </c>
      <c r="T3812">
        <v>0.33115</v>
      </c>
      <c r="U3812">
        <v>0.5827</v>
      </c>
      <c r="V3812">
        <v>17210.060000000001</v>
      </c>
      <c r="W3812">
        <v>1998.3</v>
      </c>
      <c r="X3812">
        <v>93.6</v>
      </c>
    </row>
    <row r="3813" spans="1:24" x14ac:dyDescent="0.55000000000000004">
      <c r="A3813" s="5">
        <v>41907</v>
      </c>
      <c r="B3813">
        <v>0.09</v>
      </c>
      <c r="C3813">
        <v>0.01</v>
      </c>
      <c r="D3813">
        <v>0.03</v>
      </c>
      <c r="E3813">
        <v>0.1</v>
      </c>
      <c r="F3813">
        <v>0.56000000000000005</v>
      </c>
      <c r="G3813">
        <v>1.03</v>
      </c>
      <c r="H3813">
        <v>1.75</v>
      </c>
      <c r="I3813">
        <v>2.21</v>
      </c>
      <c r="J3813">
        <v>2.52</v>
      </c>
      <c r="K3813">
        <v>2.98</v>
      </c>
      <c r="L3813">
        <v>3.22</v>
      </c>
      <c r="M3813">
        <v>0.13</v>
      </c>
      <c r="N3813">
        <v>0.5</v>
      </c>
      <c r="O3813">
        <v>0.85</v>
      </c>
      <c r="P3813">
        <v>1.06</v>
      </c>
      <c r="Q3813">
        <v>0.1515</v>
      </c>
      <c r="R3813">
        <v>0.19950000000000001</v>
      </c>
      <c r="S3813">
        <v>0.2336</v>
      </c>
      <c r="T3813">
        <v>0.33139999999999997</v>
      </c>
      <c r="U3813">
        <v>0.58220000000000005</v>
      </c>
      <c r="V3813">
        <v>16945.8</v>
      </c>
      <c r="W3813">
        <v>1965.99</v>
      </c>
      <c r="X3813">
        <v>93.59</v>
      </c>
    </row>
    <row r="3814" spans="1:24" x14ac:dyDescent="0.55000000000000004">
      <c r="A3814" s="5">
        <v>41908</v>
      </c>
      <c r="B3814">
        <v>0.09</v>
      </c>
      <c r="C3814">
        <v>0.01</v>
      </c>
      <c r="D3814">
        <v>0.03</v>
      </c>
      <c r="E3814">
        <v>0.11</v>
      </c>
      <c r="F3814">
        <v>0.59</v>
      </c>
      <c r="G3814">
        <v>1.08</v>
      </c>
      <c r="H3814">
        <v>1.8</v>
      </c>
      <c r="I3814">
        <v>2.2400000000000002</v>
      </c>
      <c r="J3814">
        <v>2.54</v>
      </c>
      <c r="K3814">
        <v>2.99</v>
      </c>
      <c r="L3814">
        <v>3.22</v>
      </c>
      <c r="M3814">
        <v>0.21</v>
      </c>
      <c r="N3814">
        <v>0.56999999999999995</v>
      </c>
      <c r="O3814">
        <v>0.9</v>
      </c>
      <c r="P3814">
        <v>1.0900000000000001</v>
      </c>
      <c r="Q3814">
        <v>0.154</v>
      </c>
      <c r="R3814">
        <v>0.19939999999999999</v>
      </c>
      <c r="S3814">
        <v>0.2331</v>
      </c>
      <c r="T3814">
        <v>0.33040000000000003</v>
      </c>
      <c r="U3814">
        <v>0.57769999999999999</v>
      </c>
      <c r="V3814">
        <v>17113.150000000001</v>
      </c>
      <c r="W3814">
        <v>1982.85</v>
      </c>
      <c r="X3814">
        <v>95.55</v>
      </c>
    </row>
    <row r="3815" spans="1:24" x14ac:dyDescent="0.55000000000000004">
      <c r="A3815" s="5">
        <v>41911</v>
      </c>
      <c r="B3815">
        <v>0.08</v>
      </c>
      <c r="C3815">
        <v>0.02</v>
      </c>
      <c r="D3815">
        <v>0.05</v>
      </c>
      <c r="E3815">
        <v>0.11</v>
      </c>
      <c r="F3815">
        <v>0.57999999999999996</v>
      </c>
      <c r="G3815">
        <v>1.06</v>
      </c>
      <c r="H3815">
        <v>1.77</v>
      </c>
      <c r="I3815">
        <v>2.21</v>
      </c>
      <c r="J3815">
        <v>2.5</v>
      </c>
      <c r="K3815">
        <v>2.95</v>
      </c>
      <c r="L3815">
        <v>3.18</v>
      </c>
      <c r="M3815">
        <v>0.16</v>
      </c>
      <c r="N3815">
        <v>0.55000000000000004</v>
      </c>
      <c r="O3815">
        <v>0.89</v>
      </c>
      <c r="P3815">
        <v>1.08</v>
      </c>
      <c r="Q3815">
        <v>0.1525</v>
      </c>
      <c r="R3815">
        <v>0.19789999999999999</v>
      </c>
      <c r="S3815">
        <v>0.2351</v>
      </c>
      <c r="T3815">
        <v>0.33065</v>
      </c>
      <c r="U3815">
        <v>0.58020000000000005</v>
      </c>
      <c r="V3815">
        <v>17071.22</v>
      </c>
      <c r="W3815">
        <v>1977.8</v>
      </c>
      <c r="X3815">
        <v>94.53</v>
      </c>
    </row>
    <row r="3816" spans="1:24" x14ac:dyDescent="0.55000000000000004">
      <c r="A3816" s="5">
        <v>41912</v>
      </c>
      <c r="B3816">
        <v>7.0000000000000007E-2</v>
      </c>
      <c r="C3816">
        <v>0.02</v>
      </c>
      <c r="D3816">
        <v>0.03</v>
      </c>
      <c r="E3816">
        <v>0.13</v>
      </c>
      <c r="F3816">
        <v>0.57999999999999996</v>
      </c>
      <c r="G3816">
        <v>1.07</v>
      </c>
      <c r="H3816">
        <v>1.78</v>
      </c>
      <c r="I3816">
        <v>2.2200000000000002</v>
      </c>
      <c r="J3816">
        <v>2.52</v>
      </c>
      <c r="K3816">
        <v>2.98</v>
      </c>
      <c r="L3816">
        <v>3.21</v>
      </c>
      <c r="M3816">
        <v>0.22</v>
      </c>
      <c r="N3816">
        <v>0.55000000000000004</v>
      </c>
      <c r="O3816">
        <v>0.89</v>
      </c>
      <c r="P3816">
        <v>1.1000000000000001</v>
      </c>
      <c r="Q3816">
        <v>0.1565</v>
      </c>
      <c r="R3816">
        <v>0.19900000000000001</v>
      </c>
      <c r="S3816">
        <v>0.2351</v>
      </c>
      <c r="T3816">
        <v>0.33040000000000003</v>
      </c>
      <c r="U3816">
        <v>0.5786</v>
      </c>
      <c r="V3816">
        <v>17042.900000000001</v>
      </c>
      <c r="W3816">
        <v>1972.29</v>
      </c>
      <c r="X3816">
        <v>91.17</v>
      </c>
    </row>
    <row r="3817" spans="1:24" x14ac:dyDescent="0.55000000000000004">
      <c r="A3817" s="5">
        <v>41913</v>
      </c>
      <c r="B3817">
        <v>0.09</v>
      </c>
      <c r="C3817">
        <v>0.02</v>
      </c>
      <c r="D3817">
        <v>0.04</v>
      </c>
      <c r="E3817">
        <v>0.1</v>
      </c>
      <c r="F3817">
        <v>0.53</v>
      </c>
      <c r="G3817">
        <v>1</v>
      </c>
      <c r="H3817">
        <v>1.69</v>
      </c>
      <c r="I3817">
        <v>2.12</v>
      </c>
      <c r="J3817">
        <v>2.42</v>
      </c>
      <c r="K3817">
        <v>2.87</v>
      </c>
      <c r="L3817">
        <v>3.12</v>
      </c>
      <c r="M3817">
        <v>0.09</v>
      </c>
      <c r="N3817">
        <v>0.46</v>
      </c>
      <c r="O3817">
        <v>0.8</v>
      </c>
      <c r="P3817">
        <v>1.01</v>
      </c>
      <c r="Q3817">
        <v>0.152</v>
      </c>
      <c r="R3817">
        <v>0.1981</v>
      </c>
      <c r="S3817">
        <v>0.2326</v>
      </c>
      <c r="T3817">
        <v>0.32469999999999999</v>
      </c>
      <c r="U3817">
        <v>0.5776</v>
      </c>
      <c r="V3817">
        <v>16804.71</v>
      </c>
      <c r="W3817">
        <v>1946.16</v>
      </c>
      <c r="X3817">
        <v>90.74</v>
      </c>
    </row>
    <row r="3818" spans="1:24" x14ac:dyDescent="0.55000000000000004">
      <c r="A3818" s="5">
        <v>41914</v>
      </c>
      <c r="B3818">
        <v>0.09</v>
      </c>
      <c r="C3818">
        <v>0.01</v>
      </c>
      <c r="D3818">
        <v>0.03</v>
      </c>
      <c r="E3818">
        <v>0.1</v>
      </c>
      <c r="F3818">
        <v>0.53</v>
      </c>
      <c r="G3818">
        <v>1.01</v>
      </c>
      <c r="H3818">
        <v>1.7</v>
      </c>
      <c r="I3818">
        <v>2.14</v>
      </c>
      <c r="J3818">
        <v>2.44</v>
      </c>
      <c r="K3818">
        <v>2.9</v>
      </c>
      <c r="L3818">
        <v>3.15</v>
      </c>
      <c r="M3818">
        <v>0.13</v>
      </c>
      <c r="N3818">
        <v>0.49</v>
      </c>
      <c r="O3818">
        <v>0.83</v>
      </c>
      <c r="P3818">
        <v>1.04</v>
      </c>
      <c r="Q3818">
        <v>0.152</v>
      </c>
      <c r="R3818">
        <v>0.19739999999999999</v>
      </c>
      <c r="S3818">
        <v>0.23119999999999999</v>
      </c>
      <c r="T3818">
        <v>0.32379999999999998</v>
      </c>
      <c r="U3818">
        <v>0.56810000000000005</v>
      </c>
      <c r="V3818">
        <v>16801.05</v>
      </c>
      <c r="W3818">
        <v>1946.17</v>
      </c>
      <c r="X3818">
        <v>91.02</v>
      </c>
    </row>
    <row r="3819" spans="1:24" x14ac:dyDescent="0.55000000000000004">
      <c r="A3819" s="5">
        <v>41915</v>
      </c>
      <c r="B3819">
        <v>0.09</v>
      </c>
      <c r="C3819">
        <v>0.01</v>
      </c>
      <c r="D3819">
        <v>0.03</v>
      </c>
      <c r="E3819">
        <v>0.11</v>
      </c>
      <c r="F3819">
        <v>0.56999999999999995</v>
      </c>
      <c r="G3819">
        <v>1.05</v>
      </c>
      <c r="H3819">
        <v>1.73</v>
      </c>
      <c r="I3819">
        <v>2.16</v>
      </c>
      <c r="J3819">
        <v>2.4500000000000002</v>
      </c>
      <c r="K3819">
        <v>2.89</v>
      </c>
      <c r="L3819">
        <v>3.13</v>
      </c>
      <c r="M3819">
        <v>0.17</v>
      </c>
      <c r="N3819">
        <v>0.52</v>
      </c>
      <c r="O3819">
        <v>0.84</v>
      </c>
      <c r="P3819">
        <v>1.04</v>
      </c>
      <c r="Q3819">
        <v>0.153</v>
      </c>
      <c r="R3819">
        <v>0.19650000000000001</v>
      </c>
      <c r="S3819">
        <v>0.2316</v>
      </c>
      <c r="T3819">
        <v>0.32469999999999999</v>
      </c>
      <c r="U3819">
        <v>0.56910000000000005</v>
      </c>
      <c r="V3819">
        <v>17009.689999999999</v>
      </c>
      <c r="W3819">
        <v>1967.9</v>
      </c>
      <c r="X3819">
        <v>89.76</v>
      </c>
    </row>
    <row r="3820" spans="1:24" x14ac:dyDescent="0.55000000000000004">
      <c r="A3820" s="5">
        <v>41918</v>
      </c>
      <c r="B3820">
        <v>0.09</v>
      </c>
      <c r="C3820">
        <v>0.02</v>
      </c>
      <c r="D3820">
        <v>0.05</v>
      </c>
      <c r="E3820">
        <v>0.11</v>
      </c>
      <c r="F3820">
        <v>0.54</v>
      </c>
      <c r="G3820">
        <v>1.02</v>
      </c>
      <c r="H3820">
        <v>1.7</v>
      </c>
      <c r="I3820">
        <v>2.13</v>
      </c>
      <c r="J3820">
        <v>2.4300000000000002</v>
      </c>
      <c r="K3820">
        <v>2.88</v>
      </c>
      <c r="L3820">
        <v>3.12</v>
      </c>
      <c r="M3820">
        <v>0.15</v>
      </c>
      <c r="N3820">
        <v>0.5</v>
      </c>
      <c r="O3820">
        <v>0.84</v>
      </c>
      <c r="P3820">
        <v>1.04</v>
      </c>
      <c r="Q3820">
        <v>0.153</v>
      </c>
      <c r="R3820">
        <v>0.19700000000000001</v>
      </c>
      <c r="S3820">
        <v>0.2326</v>
      </c>
      <c r="T3820">
        <v>0.32640000000000002</v>
      </c>
      <c r="U3820">
        <v>0.57179999999999997</v>
      </c>
      <c r="V3820">
        <v>16991.91</v>
      </c>
      <c r="W3820">
        <v>1964.82</v>
      </c>
      <c r="X3820">
        <v>90.33</v>
      </c>
    </row>
    <row r="3821" spans="1:24" x14ac:dyDescent="0.55000000000000004">
      <c r="A3821" s="5">
        <v>41919</v>
      </c>
      <c r="B3821">
        <v>0.09</v>
      </c>
      <c r="C3821">
        <v>0.02</v>
      </c>
      <c r="D3821">
        <v>0.04</v>
      </c>
      <c r="E3821">
        <v>0.1</v>
      </c>
      <c r="F3821">
        <v>0.52</v>
      </c>
      <c r="G3821">
        <v>0.98</v>
      </c>
      <c r="H3821">
        <v>1.64</v>
      </c>
      <c r="I3821">
        <v>2.06</v>
      </c>
      <c r="J3821">
        <v>2.36</v>
      </c>
      <c r="K3821">
        <v>2.81</v>
      </c>
      <c r="L3821">
        <v>3.06</v>
      </c>
      <c r="M3821">
        <v>0.12</v>
      </c>
      <c r="N3821">
        <v>0.44</v>
      </c>
      <c r="O3821">
        <v>0.79</v>
      </c>
      <c r="P3821">
        <v>1</v>
      </c>
      <c r="Q3821">
        <v>0.1525</v>
      </c>
      <c r="R3821">
        <v>0.19719999999999999</v>
      </c>
      <c r="S3821">
        <v>0.2311</v>
      </c>
      <c r="T3821">
        <v>0.32765</v>
      </c>
      <c r="U3821">
        <v>0.57130000000000003</v>
      </c>
      <c r="V3821">
        <v>16719.39</v>
      </c>
      <c r="W3821">
        <v>1935.1</v>
      </c>
      <c r="X3821">
        <v>88.89</v>
      </c>
    </row>
    <row r="3822" spans="1:24" x14ac:dyDescent="0.55000000000000004">
      <c r="A3822" s="5">
        <v>41920</v>
      </c>
      <c r="B3822">
        <v>0.09</v>
      </c>
      <c r="C3822">
        <v>0.01</v>
      </c>
      <c r="D3822">
        <v>0.05</v>
      </c>
      <c r="E3822">
        <v>0.1</v>
      </c>
      <c r="F3822">
        <v>0.46</v>
      </c>
      <c r="G3822">
        <v>0.9</v>
      </c>
      <c r="H3822">
        <v>1.57</v>
      </c>
      <c r="I3822">
        <v>2.02</v>
      </c>
      <c r="J3822">
        <v>2.35</v>
      </c>
      <c r="K3822">
        <v>2.82</v>
      </c>
      <c r="L3822">
        <v>3.07</v>
      </c>
      <c r="M3822">
        <v>0.03</v>
      </c>
      <c r="N3822">
        <v>0.39</v>
      </c>
      <c r="O3822">
        <v>0.75</v>
      </c>
      <c r="P3822">
        <v>0.97</v>
      </c>
      <c r="Q3822">
        <v>0.15179999999999999</v>
      </c>
      <c r="R3822">
        <v>0.19600000000000001</v>
      </c>
      <c r="S3822">
        <v>0.2291</v>
      </c>
      <c r="T3822">
        <v>0.32414999999999999</v>
      </c>
      <c r="U3822">
        <v>0.56730000000000003</v>
      </c>
      <c r="V3822">
        <v>16994.22</v>
      </c>
      <c r="W3822">
        <v>1968.89</v>
      </c>
      <c r="X3822">
        <v>87.29</v>
      </c>
    </row>
    <row r="3823" spans="1:24" x14ac:dyDescent="0.55000000000000004">
      <c r="A3823" s="5">
        <v>41921</v>
      </c>
      <c r="B3823">
        <v>0.08</v>
      </c>
      <c r="C3823">
        <v>0.01</v>
      </c>
      <c r="D3823">
        <v>0.05</v>
      </c>
      <c r="E3823">
        <v>0.1</v>
      </c>
      <c r="F3823">
        <v>0.46</v>
      </c>
      <c r="G3823">
        <v>0.91</v>
      </c>
      <c r="H3823">
        <v>1.58</v>
      </c>
      <c r="I3823">
        <v>2.02</v>
      </c>
      <c r="J3823">
        <v>2.34</v>
      </c>
      <c r="K3823">
        <v>2.81</v>
      </c>
      <c r="L3823">
        <v>3.07</v>
      </c>
      <c r="M3823">
        <v>0.06</v>
      </c>
      <c r="N3823">
        <v>0.37</v>
      </c>
      <c r="O3823">
        <v>0.74</v>
      </c>
      <c r="P3823">
        <v>0.96</v>
      </c>
      <c r="Q3823">
        <v>0.1527</v>
      </c>
      <c r="R3823">
        <v>0.19539999999999999</v>
      </c>
      <c r="S3823">
        <v>0.2291</v>
      </c>
      <c r="T3823">
        <v>0.31940000000000002</v>
      </c>
      <c r="U3823">
        <v>0.55054999999999998</v>
      </c>
      <c r="V3823">
        <v>16659.25</v>
      </c>
      <c r="W3823">
        <v>1928.21</v>
      </c>
      <c r="X3823">
        <v>85.76</v>
      </c>
    </row>
    <row r="3824" spans="1:24" x14ac:dyDescent="0.55000000000000004">
      <c r="A3824" s="5">
        <v>41922</v>
      </c>
      <c r="B3824">
        <v>0.09</v>
      </c>
      <c r="C3824">
        <v>0.01</v>
      </c>
      <c r="D3824">
        <v>0.04</v>
      </c>
      <c r="E3824">
        <v>0.1</v>
      </c>
      <c r="F3824">
        <v>0.45</v>
      </c>
      <c r="G3824">
        <v>0.89</v>
      </c>
      <c r="H3824">
        <v>1.55</v>
      </c>
      <c r="I3824">
        <v>1.99</v>
      </c>
      <c r="J3824">
        <v>2.31</v>
      </c>
      <c r="K3824">
        <v>2.77</v>
      </c>
      <c r="L3824">
        <v>3.03</v>
      </c>
      <c r="M3824">
        <v>0.03</v>
      </c>
      <c r="N3824">
        <v>0.35</v>
      </c>
      <c r="O3824">
        <v>0.71</v>
      </c>
      <c r="P3824">
        <v>0.93</v>
      </c>
      <c r="Q3824">
        <v>0.15279999999999999</v>
      </c>
      <c r="R3824">
        <v>0.19450000000000001</v>
      </c>
      <c r="S3824">
        <v>0.23</v>
      </c>
      <c r="T3824">
        <v>0.31979999999999997</v>
      </c>
      <c r="U3824">
        <v>0.55254999999999999</v>
      </c>
      <c r="V3824">
        <v>16544.099999999999</v>
      </c>
      <c r="W3824">
        <v>1906.13</v>
      </c>
      <c r="X3824">
        <v>85.87</v>
      </c>
    </row>
    <row r="3825" spans="1:24" x14ac:dyDescent="0.55000000000000004">
      <c r="A3825" s="5">
        <v>41925</v>
      </c>
      <c r="B3825" t="e">
        <v>#N/A</v>
      </c>
      <c r="C3825" t="e">
        <v>#N/A</v>
      </c>
      <c r="D3825" t="e">
        <v>#N/A</v>
      </c>
      <c r="E3825" t="e">
        <v>#N/A</v>
      </c>
      <c r="F3825" t="e">
        <v>#N/A</v>
      </c>
      <c r="G3825" t="e">
        <v>#N/A</v>
      </c>
      <c r="H3825" t="e">
        <v>#N/A</v>
      </c>
      <c r="I3825" t="e">
        <v>#N/A</v>
      </c>
      <c r="J3825" t="e">
        <v>#N/A</v>
      </c>
      <c r="K3825" t="e">
        <v>#N/A</v>
      </c>
      <c r="L3825" t="e">
        <v>#N/A</v>
      </c>
      <c r="M3825" t="e">
        <v>#N/A</v>
      </c>
      <c r="N3825" t="e">
        <v>#N/A</v>
      </c>
      <c r="O3825" t="e">
        <v>#N/A</v>
      </c>
      <c r="P3825" t="e">
        <v>#N/A</v>
      </c>
      <c r="Q3825">
        <v>0.15329999999999999</v>
      </c>
      <c r="R3825">
        <v>0.19500000000000001</v>
      </c>
      <c r="S3825">
        <v>0.2306</v>
      </c>
      <c r="T3825">
        <v>0.32105</v>
      </c>
      <c r="U3825">
        <v>0.54730000000000001</v>
      </c>
      <c r="V3825">
        <v>16321.07</v>
      </c>
      <c r="W3825">
        <v>1874.74</v>
      </c>
      <c r="X3825">
        <v>85.73</v>
      </c>
    </row>
    <row r="3826" spans="1:24" x14ac:dyDescent="0.55000000000000004">
      <c r="A3826" s="5">
        <v>41926</v>
      </c>
      <c r="B3826">
        <v>0.09</v>
      </c>
      <c r="C3826">
        <v>0.02</v>
      </c>
      <c r="D3826">
        <v>0.04</v>
      </c>
      <c r="E3826">
        <v>0.09</v>
      </c>
      <c r="F3826">
        <v>0.39</v>
      </c>
      <c r="G3826">
        <v>0.8</v>
      </c>
      <c r="H3826">
        <v>1.45</v>
      </c>
      <c r="I3826">
        <v>1.88</v>
      </c>
      <c r="J3826">
        <v>2.21</v>
      </c>
      <c r="K3826">
        <v>2.68</v>
      </c>
      <c r="L3826">
        <v>2.95</v>
      </c>
      <c r="M3826">
        <v>0.04</v>
      </c>
      <c r="N3826">
        <v>0.28999999999999998</v>
      </c>
      <c r="O3826">
        <v>0.61</v>
      </c>
      <c r="P3826">
        <v>0.88</v>
      </c>
      <c r="Q3826">
        <v>0.15179999999999999</v>
      </c>
      <c r="R3826">
        <v>0.19500000000000001</v>
      </c>
      <c r="S3826">
        <v>0.2291</v>
      </c>
      <c r="T3826">
        <v>0.32005</v>
      </c>
      <c r="U3826">
        <v>0.54205000000000003</v>
      </c>
      <c r="V3826">
        <v>16315.19</v>
      </c>
      <c r="W3826">
        <v>1877.7</v>
      </c>
      <c r="X3826">
        <v>81.72</v>
      </c>
    </row>
    <row r="3827" spans="1:24" x14ac:dyDescent="0.55000000000000004">
      <c r="A3827" s="5">
        <v>41927</v>
      </c>
      <c r="B3827">
        <v>0.09</v>
      </c>
      <c r="C3827">
        <v>0.02</v>
      </c>
      <c r="D3827">
        <v>0.05</v>
      </c>
      <c r="E3827">
        <v>0.1</v>
      </c>
      <c r="F3827">
        <v>0.34</v>
      </c>
      <c r="G3827">
        <v>0.73</v>
      </c>
      <c r="H3827">
        <v>1.37</v>
      </c>
      <c r="I3827">
        <v>1.8</v>
      </c>
      <c r="J3827">
        <v>2.15</v>
      </c>
      <c r="K3827">
        <v>2.64</v>
      </c>
      <c r="L3827">
        <v>2.92</v>
      </c>
      <c r="M3827">
        <v>0</v>
      </c>
      <c r="N3827">
        <v>0.28999999999999998</v>
      </c>
      <c r="O3827">
        <v>0.65</v>
      </c>
      <c r="P3827">
        <v>0.88</v>
      </c>
      <c r="Q3827">
        <v>0.1535</v>
      </c>
      <c r="R3827">
        <v>0.19539999999999999</v>
      </c>
      <c r="S3827">
        <v>0.2281</v>
      </c>
      <c r="T3827">
        <v>0.32164999999999999</v>
      </c>
      <c r="U3827">
        <v>0.5444</v>
      </c>
      <c r="V3827">
        <v>16141.74</v>
      </c>
      <c r="W3827">
        <v>1862.49</v>
      </c>
      <c r="X3827">
        <v>81.819999999999993</v>
      </c>
    </row>
    <row r="3828" spans="1:24" x14ac:dyDescent="0.55000000000000004">
      <c r="A3828" s="5">
        <v>41928</v>
      </c>
      <c r="B3828">
        <v>0.09</v>
      </c>
      <c r="C3828">
        <v>0.03</v>
      </c>
      <c r="D3828">
        <v>0.05</v>
      </c>
      <c r="E3828">
        <v>0.1</v>
      </c>
      <c r="F3828">
        <v>0.35</v>
      </c>
      <c r="G3828">
        <v>0.75</v>
      </c>
      <c r="H3828">
        <v>1.39</v>
      </c>
      <c r="I3828">
        <v>1.82</v>
      </c>
      <c r="J3828">
        <v>2.17</v>
      </c>
      <c r="K3828">
        <v>2.66</v>
      </c>
      <c r="L3828">
        <v>2.94</v>
      </c>
      <c r="M3828">
        <v>0.02</v>
      </c>
      <c r="N3828">
        <v>0.28000000000000003</v>
      </c>
      <c r="O3828">
        <v>0.61</v>
      </c>
      <c r="P3828">
        <v>0.89</v>
      </c>
      <c r="Q3828">
        <v>0.157</v>
      </c>
      <c r="R3828">
        <v>0.1963</v>
      </c>
      <c r="S3828">
        <v>0.23075000000000001</v>
      </c>
      <c r="T3828">
        <v>0.32314999999999999</v>
      </c>
      <c r="U3828">
        <v>0.54464999999999997</v>
      </c>
      <c r="V3828">
        <v>16117.24</v>
      </c>
      <c r="W3828">
        <v>1862.76</v>
      </c>
      <c r="X3828">
        <v>82.33</v>
      </c>
    </row>
    <row r="3829" spans="1:24" x14ac:dyDescent="0.55000000000000004">
      <c r="A3829" s="5">
        <v>41929</v>
      </c>
      <c r="B3829">
        <v>0.09</v>
      </c>
      <c r="C3829">
        <v>0.02</v>
      </c>
      <c r="D3829">
        <v>0.05</v>
      </c>
      <c r="E3829">
        <v>0.11</v>
      </c>
      <c r="F3829">
        <v>0.39</v>
      </c>
      <c r="G3829">
        <v>0.79</v>
      </c>
      <c r="H3829">
        <v>1.44</v>
      </c>
      <c r="I3829">
        <v>1.88</v>
      </c>
      <c r="J3829">
        <v>2.2200000000000002</v>
      </c>
      <c r="K3829">
        <v>2.7</v>
      </c>
      <c r="L3829">
        <v>2.98</v>
      </c>
      <c r="M3829">
        <v>0.01</v>
      </c>
      <c r="N3829">
        <v>0.3</v>
      </c>
      <c r="O3829">
        <v>0.67</v>
      </c>
      <c r="P3829">
        <v>0.9</v>
      </c>
      <c r="Q3829">
        <v>0.15720000000000001</v>
      </c>
      <c r="R3829">
        <v>0.19750000000000001</v>
      </c>
      <c r="S3829">
        <v>0.23135</v>
      </c>
      <c r="T3829">
        <v>0.32300000000000001</v>
      </c>
      <c r="U3829">
        <v>0.54690000000000005</v>
      </c>
      <c r="V3829">
        <v>16380.41</v>
      </c>
      <c r="W3829">
        <v>1886.76</v>
      </c>
      <c r="X3829">
        <v>82.8</v>
      </c>
    </row>
    <row r="3830" spans="1:24" x14ac:dyDescent="0.55000000000000004">
      <c r="A3830" s="5">
        <v>41932</v>
      </c>
      <c r="B3830">
        <v>0.09</v>
      </c>
      <c r="C3830">
        <v>0.02</v>
      </c>
      <c r="D3830">
        <v>0.06</v>
      </c>
      <c r="E3830">
        <v>0.1</v>
      </c>
      <c r="F3830">
        <v>0.37</v>
      </c>
      <c r="G3830">
        <v>0.76</v>
      </c>
      <c r="H3830">
        <v>1.41</v>
      </c>
      <c r="I3830">
        <v>1.85</v>
      </c>
      <c r="J3830">
        <v>2.2000000000000002</v>
      </c>
      <c r="K3830">
        <v>2.68</v>
      </c>
      <c r="L3830">
        <v>2.96</v>
      </c>
      <c r="M3830">
        <v>-0.04</v>
      </c>
      <c r="N3830">
        <v>0.28999999999999998</v>
      </c>
      <c r="O3830">
        <v>0.67</v>
      </c>
      <c r="P3830">
        <v>0.9</v>
      </c>
      <c r="Q3830">
        <v>0.15570000000000001</v>
      </c>
      <c r="R3830">
        <v>0.19800000000000001</v>
      </c>
      <c r="S3830">
        <v>0.2321</v>
      </c>
      <c r="T3830">
        <v>0.32300000000000001</v>
      </c>
      <c r="U3830">
        <v>0.54715000000000003</v>
      </c>
      <c r="V3830">
        <v>16399.669999999998</v>
      </c>
      <c r="W3830">
        <v>1904.01</v>
      </c>
      <c r="X3830">
        <v>82.76</v>
      </c>
    </row>
    <row r="3831" spans="1:24" x14ac:dyDescent="0.55000000000000004">
      <c r="A3831" s="5">
        <v>41933</v>
      </c>
      <c r="B3831">
        <v>0.09</v>
      </c>
      <c r="C3831">
        <v>0.02</v>
      </c>
      <c r="D3831">
        <v>0.06</v>
      </c>
      <c r="E3831">
        <v>0.1</v>
      </c>
      <c r="F3831">
        <v>0.38</v>
      </c>
      <c r="G3831">
        <v>0.77</v>
      </c>
      <c r="H3831">
        <v>1.44</v>
      </c>
      <c r="I3831">
        <v>1.88</v>
      </c>
      <c r="J3831">
        <v>2.23</v>
      </c>
      <c r="K3831">
        <v>2.72</v>
      </c>
      <c r="L3831">
        <v>3</v>
      </c>
      <c r="M3831">
        <v>0.02</v>
      </c>
      <c r="N3831">
        <v>0.33</v>
      </c>
      <c r="O3831">
        <v>0.66</v>
      </c>
      <c r="P3831">
        <v>0.94</v>
      </c>
      <c r="Q3831">
        <v>0.153</v>
      </c>
      <c r="R3831">
        <v>0.19900000000000001</v>
      </c>
      <c r="S3831">
        <v>0.2306</v>
      </c>
      <c r="T3831">
        <v>0.32324999999999998</v>
      </c>
      <c r="U3831">
        <v>0.54115000000000002</v>
      </c>
      <c r="V3831">
        <v>16614.810000000001</v>
      </c>
      <c r="W3831">
        <v>1941.28</v>
      </c>
      <c r="X3831">
        <v>83.25</v>
      </c>
    </row>
    <row r="3832" spans="1:24" x14ac:dyDescent="0.55000000000000004">
      <c r="A3832" s="5">
        <v>41934</v>
      </c>
      <c r="B3832">
        <v>0.09</v>
      </c>
      <c r="C3832">
        <v>0.02</v>
      </c>
      <c r="D3832">
        <v>0.06</v>
      </c>
      <c r="E3832">
        <v>0.11</v>
      </c>
      <c r="F3832">
        <v>0.41</v>
      </c>
      <c r="G3832">
        <v>0.8</v>
      </c>
      <c r="H3832">
        <v>1.46</v>
      </c>
      <c r="I3832">
        <v>1.9</v>
      </c>
      <c r="J3832">
        <v>2.25</v>
      </c>
      <c r="K3832">
        <v>2.73</v>
      </c>
      <c r="L3832">
        <v>3.01</v>
      </c>
      <c r="M3832">
        <v>-0.01</v>
      </c>
      <c r="N3832">
        <v>0.34</v>
      </c>
      <c r="O3832">
        <v>0.72</v>
      </c>
      <c r="P3832">
        <v>0.94</v>
      </c>
      <c r="Q3832">
        <v>0.153</v>
      </c>
      <c r="R3832">
        <v>0.2</v>
      </c>
      <c r="S3832">
        <v>0.23280000000000001</v>
      </c>
      <c r="T3832">
        <v>0.32314999999999999</v>
      </c>
      <c r="U3832">
        <v>0.54210000000000003</v>
      </c>
      <c r="V3832">
        <v>16461.32</v>
      </c>
      <c r="W3832">
        <v>1927.11</v>
      </c>
      <c r="X3832">
        <v>80.52</v>
      </c>
    </row>
    <row r="3833" spans="1:24" x14ac:dyDescent="0.55000000000000004">
      <c r="A3833" s="5">
        <v>41935</v>
      </c>
      <c r="B3833">
        <v>0.09</v>
      </c>
      <c r="C3833">
        <v>0.01</v>
      </c>
      <c r="D3833">
        <v>0.06</v>
      </c>
      <c r="E3833">
        <v>0.11</v>
      </c>
      <c r="F3833">
        <v>0.41</v>
      </c>
      <c r="G3833">
        <v>0.83</v>
      </c>
      <c r="H3833">
        <v>1.52</v>
      </c>
      <c r="I3833">
        <v>1.95</v>
      </c>
      <c r="J3833">
        <v>2.29</v>
      </c>
      <c r="K3833">
        <v>2.77</v>
      </c>
      <c r="L3833">
        <v>3.05</v>
      </c>
      <c r="M3833">
        <v>0.09</v>
      </c>
      <c r="N3833">
        <v>0.38</v>
      </c>
      <c r="O3833">
        <v>0.71</v>
      </c>
      <c r="P3833">
        <v>0.98</v>
      </c>
      <c r="Q3833">
        <v>0.152</v>
      </c>
      <c r="R3833">
        <v>0.2014</v>
      </c>
      <c r="S3833">
        <v>0.2336</v>
      </c>
      <c r="T3833">
        <v>0.32369999999999999</v>
      </c>
      <c r="U3833">
        <v>0.54359999999999997</v>
      </c>
      <c r="V3833">
        <v>16677.900000000001</v>
      </c>
      <c r="W3833">
        <v>1950.82</v>
      </c>
      <c r="X3833">
        <v>82.81</v>
      </c>
    </row>
    <row r="3834" spans="1:24" x14ac:dyDescent="0.55000000000000004">
      <c r="A3834" s="5">
        <v>41936</v>
      </c>
      <c r="B3834">
        <v>0.09</v>
      </c>
      <c r="C3834">
        <v>0.01</v>
      </c>
      <c r="D3834">
        <v>0.06</v>
      </c>
      <c r="E3834">
        <v>0.11</v>
      </c>
      <c r="F3834">
        <v>0.41</v>
      </c>
      <c r="G3834">
        <v>0.82</v>
      </c>
      <c r="H3834">
        <v>1.52</v>
      </c>
      <c r="I3834">
        <v>1.96</v>
      </c>
      <c r="J3834">
        <v>2.29</v>
      </c>
      <c r="K3834">
        <v>2.77</v>
      </c>
      <c r="L3834">
        <v>3.05</v>
      </c>
      <c r="M3834">
        <v>0.06</v>
      </c>
      <c r="N3834">
        <v>0.39</v>
      </c>
      <c r="O3834">
        <v>0.76</v>
      </c>
      <c r="P3834">
        <v>0.98</v>
      </c>
      <c r="Q3834">
        <v>0.152</v>
      </c>
      <c r="R3834">
        <v>0.19850000000000001</v>
      </c>
      <c r="S3834">
        <v>0.2331</v>
      </c>
      <c r="T3834">
        <v>0.32290000000000002</v>
      </c>
      <c r="U3834">
        <v>0.54254999999999998</v>
      </c>
      <c r="V3834">
        <v>16805.41</v>
      </c>
      <c r="W3834">
        <v>1964.58</v>
      </c>
      <c r="X3834">
        <v>81.27</v>
      </c>
    </row>
    <row r="3835" spans="1:24" x14ac:dyDescent="0.55000000000000004">
      <c r="A3835" s="5">
        <v>41939</v>
      </c>
      <c r="B3835">
        <v>0.09</v>
      </c>
      <c r="C3835">
        <v>0.02</v>
      </c>
      <c r="D3835">
        <v>0.06</v>
      </c>
      <c r="E3835">
        <v>0.11</v>
      </c>
      <c r="F3835">
        <v>0.41</v>
      </c>
      <c r="G3835">
        <v>0.81</v>
      </c>
      <c r="H3835">
        <v>1.51</v>
      </c>
      <c r="I3835">
        <v>1.94</v>
      </c>
      <c r="J3835">
        <v>2.27</v>
      </c>
      <c r="K3835">
        <v>2.75</v>
      </c>
      <c r="L3835">
        <v>3.04</v>
      </c>
      <c r="M3835">
        <v>7.0000000000000007E-2</v>
      </c>
      <c r="N3835">
        <v>0.38</v>
      </c>
      <c r="O3835">
        <v>0.75</v>
      </c>
      <c r="P3835">
        <v>0.97</v>
      </c>
      <c r="Q3835">
        <v>0.1525</v>
      </c>
      <c r="R3835">
        <v>0.19750000000000001</v>
      </c>
      <c r="S3835">
        <v>0.2326</v>
      </c>
      <c r="T3835">
        <v>0.32264999999999999</v>
      </c>
      <c r="U3835">
        <v>0.54179999999999995</v>
      </c>
      <c r="V3835">
        <v>16817.939999999999</v>
      </c>
      <c r="W3835">
        <v>1961.63</v>
      </c>
      <c r="X3835">
        <v>81.260000000000005</v>
      </c>
    </row>
    <row r="3836" spans="1:24" x14ac:dyDescent="0.55000000000000004">
      <c r="A3836" s="5">
        <v>41940</v>
      </c>
      <c r="B3836">
        <v>0.09</v>
      </c>
      <c r="C3836">
        <v>0.02</v>
      </c>
      <c r="D3836">
        <v>0.05</v>
      </c>
      <c r="E3836">
        <v>0.11</v>
      </c>
      <c r="F3836">
        <v>0.42</v>
      </c>
      <c r="G3836">
        <v>0.84</v>
      </c>
      <c r="H3836">
        <v>1.53</v>
      </c>
      <c r="I3836">
        <v>1.97</v>
      </c>
      <c r="J3836">
        <v>2.2999999999999998</v>
      </c>
      <c r="K3836">
        <v>2.79</v>
      </c>
      <c r="L3836">
        <v>3.06</v>
      </c>
      <c r="M3836">
        <v>0.06</v>
      </c>
      <c r="N3836">
        <v>0.39</v>
      </c>
      <c r="O3836">
        <v>0.76</v>
      </c>
      <c r="P3836">
        <v>0.98</v>
      </c>
      <c r="Q3836">
        <v>0.1535</v>
      </c>
      <c r="R3836">
        <v>0.19750000000000001</v>
      </c>
      <c r="S3836">
        <v>0.2326</v>
      </c>
      <c r="T3836">
        <v>0.32390000000000002</v>
      </c>
      <c r="U3836">
        <v>0.54154999999999998</v>
      </c>
      <c r="V3836">
        <v>17005.75</v>
      </c>
      <c r="W3836">
        <v>1985.05</v>
      </c>
      <c r="X3836">
        <v>81.36</v>
      </c>
    </row>
    <row r="3837" spans="1:24" x14ac:dyDescent="0.55000000000000004">
      <c r="A3837" s="5">
        <v>41941</v>
      </c>
      <c r="B3837">
        <v>0.09</v>
      </c>
      <c r="C3837">
        <v>0.03</v>
      </c>
      <c r="D3837">
        <v>7.0000000000000007E-2</v>
      </c>
      <c r="E3837">
        <v>0.11</v>
      </c>
      <c r="F3837">
        <v>0.48</v>
      </c>
      <c r="G3837">
        <v>0.93</v>
      </c>
      <c r="H3837">
        <v>1.61</v>
      </c>
      <c r="I3837">
        <v>2.0299999999999998</v>
      </c>
      <c r="J3837">
        <v>2.34</v>
      </c>
      <c r="K3837">
        <v>2.79</v>
      </c>
      <c r="L3837">
        <v>3.06</v>
      </c>
      <c r="M3837">
        <v>0.14000000000000001</v>
      </c>
      <c r="N3837">
        <v>0.42</v>
      </c>
      <c r="O3837">
        <v>0.76</v>
      </c>
      <c r="P3837">
        <v>0.96</v>
      </c>
      <c r="Q3837">
        <v>0.154</v>
      </c>
      <c r="R3837">
        <v>0.1976</v>
      </c>
      <c r="S3837">
        <v>0.2326</v>
      </c>
      <c r="T3837">
        <v>0.32464999999999999</v>
      </c>
      <c r="U3837">
        <v>0.54179999999999995</v>
      </c>
      <c r="V3837">
        <v>16974.310000000001</v>
      </c>
      <c r="W3837">
        <v>1982.3</v>
      </c>
      <c r="X3837">
        <v>82.25</v>
      </c>
    </row>
    <row r="3838" spans="1:24" x14ac:dyDescent="0.55000000000000004">
      <c r="A3838" s="5">
        <v>41942</v>
      </c>
      <c r="B3838">
        <v>0.09</v>
      </c>
      <c r="C3838">
        <v>0.01</v>
      </c>
      <c r="D3838">
        <v>0.06</v>
      </c>
      <c r="E3838">
        <v>0.11</v>
      </c>
      <c r="F3838">
        <v>0.48</v>
      </c>
      <c r="G3838">
        <v>0.91</v>
      </c>
      <c r="H3838">
        <v>1.58</v>
      </c>
      <c r="I3838">
        <v>2.02</v>
      </c>
      <c r="J3838">
        <v>2.3199999999999998</v>
      </c>
      <c r="K3838">
        <v>2.77</v>
      </c>
      <c r="L3838">
        <v>3.04</v>
      </c>
      <c r="M3838">
        <v>0.09</v>
      </c>
      <c r="N3838">
        <v>0.42</v>
      </c>
      <c r="O3838">
        <v>0.76</v>
      </c>
      <c r="P3838">
        <v>0.96</v>
      </c>
      <c r="Q3838">
        <v>0.15670000000000001</v>
      </c>
      <c r="R3838">
        <v>0.2001</v>
      </c>
      <c r="S3838">
        <v>0.23235</v>
      </c>
      <c r="T3838">
        <v>0.32865</v>
      </c>
      <c r="U3838">
        <v>0.55579999999999996</v>
      </c>
      <c r="V3838">
        <v>17195.419999999998</v>
      </c>
      <c r="W3838">
        <v>1994.65</v>
      </c>
      <c r="X3838">
        <v>81.06</v>
      </c>
    </row>
    <row r="3839" spans="1:24" x14ac:dyDescent="0.55000000000000004">
      <c r="A3839" s="5">
        <v>41943</v>
      </c>
      <c r="B3839">
        <v>7.0000000000000007E-2</v>
      </c>
      <c r="C3839">
        <v>0.01</v>
      </c>
      <c r="D3839">
        <v>0.05</v>
      </c>
      <c r="E3839">
        <v>0.11</v>
      </c>
      <c r="F3839">
        <v>0.5</v>
      </c>
      <c r="G3839">
        <v>0.95</v>
      </c>
      <c r="H3839">
        <v>1.62</v>
      </c>
      <c r="I3839">
        <v>2.0499999999999998</v>
      </c>
      <c r="J3839">
        <v>2.35</v>
      </c>
      <c r="K3839">
        <v>2.81</v>
      </c>
      <c r="L3839">
        <v>3.07</v>
      </c>
      <c r="M3839">
        <v>0.09</v>
      </c>
      <c r="N3839">
        <v>0.43</v>
      </c>
      <c r="O3839">
        <v>0.78</v>
      </c>
      <c r="P3839">
        <v>0.99</v>
      </c>
      <c r="Q3839">
        <v>0.15590000000000001</v>
      </c>
      <c r="R3839">
        <v>0.19939999999999999</v>
      </c>
      <c r="S3839">
        <v>0.2321</v>
      </c>
      <c r="T3839">
        <v>0.32790000000000002</v>
      </c>
      <c r="U3839">
        <v>0.55379999999999996</v>
      </c>
      <c r="V3839">
        <v>17390.52</v>
      </c>
      <c r="W3839">
        <v>2018.05</v>
      </c>
      <c r="X3839">
        <v>80.53</v>
      </c>
    </row>
    <row r="3840" spans="1:24" x14ac:dyDescent="0.55000000000000004">
      <c r="A3840" s="5">
        <v>41946</v>
      </c>
      <c r="B3840">
        <v>0.09</v>
      </c>
      <c r="C3840">
        <v>0.02</v>
      </c>
      <c r="D3840">
        <v>7.0000000000000007E-2</v>
      </c>
      <c r="E3840">
        <v>0.12</v>
      </c>
      <c r="F3840">
        <v>0.52</v>
      </c>
      <c r="G3840">
        <v>0.96</v>
      </c>
      <c r="H3840">
        <v>1.63</v>
      </c>
      <c r="I3840">
        <v>2.0499999999999998</v>
      </c>
      <c r="J3840">
        <v>2.36</v>
      </c>
      <c r="K3840">
        <v>2.8</v>
      </c>
      <c r="L3840">
        <v>3.07</v>
      </c>
      <c r="M3840">
        <v>0.08</v>
      </c>
      <c r="N3840">
        <v>0.43</v>
      </c>
      <c r="O3840">
        <v>0.78</v>
      </c>
      <c r="P3840">
        <v>0.99</v>
      </c>
      <c r="Q3840">
        <v>0.1555</v>
      </c>
      <c r="R3840">
        <v>0.1991</v>
      </c>
      <c r="S3840">
        <v>0.23235</v>
      </c>
      <c r="T3840">
        <v>0.32790000000000002</v>
      </c>
      <c r="U3840">
        <v>0.55579999999999996</v>
      </c>
      <c r="V3840">
        <v>17366.240000000002</v>
      </c>
      <c r="W3840">
        <v>2017.81</v>
      </c>
      <c r="X3840">
        <v>78.77</v>
      </c>
    </row>
    <row r="3841" spans="1:24" x14ac:dyDescent="0.55000000000000004">
      <c r="A3841" s="5">
        <v>41947</v>
      </c>
      <c r="B3841">
        <v>0.1</v>
      </c>
      <c r="C3841">
        <v>0.03</v>
      </c>
      <c r="D3841">
        <v>0.06</v>
      </c>
      <c r="E3841">
        <v>0.11</v>
      </c>
      <c r="F3841">
        <v>0.52</v>
      </c>
      <c r="G3841">
        <v>0.97</v>
      </c>
      <c r="H3841">
        <v>1.63</v>
      </c>
      <c r="I3841">
        <v>2.0499999999999998</v>
      </c>
      <c r="J3841">
        <v>2.35</v>
      </c>
      <c r="K3841">
        <v>2.78</v>
      </c>
      <c r="L3841">
        <v>3.05</v>
      </c>
      <c r="M3841">
        <v>0.14000000000000001</v>
      </c>
      <c r="N3841">
        <v>0.43</v>
      </c>
      <c r="O3841">
        <v>0.77</v>
      </c>
      <c r="P3841">
        <v>0.96</v>
      </c>
      <c r="Q3841">
        <v>0.1555</v>
      </c>
      <c r="R3841">
        <v>0.19919999999999999</v>
      </c>
      <c r="S3841">
        <v>0.23185</v>
      </c>
      <c r="T3841">
        <v>0.32615</v>
      </c>
      <c r="U3841">
        <v>0.55579999999999996</v>
      </c>
      <c r="V3841">
        <v>17383.84</v>
      </c>
      <c r="W3841">
        <v>2012.1</v>
      </c>
      <c r="X3841">
        <v>77.150000000000006</v>
      </c>
    </row>
    <row r="3842" spans="1:24" x14ac:dyDescent="0.55000000000000004">
      <c r="A3842" s="5">
        <v>41948</v>
      </c>
      <c r="B3842">
        <v>0.09</v>
      </c>
      <c r="C3842">
        <v>0.03</v>
      </c>
      <c r="D3842">
        <v>7.0000000000000007E-2</v>
      </c>
      <c r="E3842">
        <v>0.11</v>
      </c>
      <c r="F3842">
        <v>0.52</v>
      </c>
      <c r="G3842">
        <v>0.97</v>
      </c>
      <c r="H3842">
        <v>1.63</v>
      </c>
      <c r="I3842">
        <v>2.0499999999999998</v>
      </c>
      <c r="J3842">
        <v>2.36</v>
      </c>
      <c r="K3842">
        <v>2.79</v>
      </c>
      <c r="L3842">
        <v>3.06</v>
      </c>
      <c r="M3842">
        <v>0.09</v>
      </c>
      <c r="N3842">
        <v>0.43</v>
      </c>
      <c r="O3842">
        <v>0.77</v>
      </c>
      <c r="P3842">
        <v>0.96</v>
      </c>
      <c r="Q3842">
        <v>0.1555</v>
      </c>
      <c r="R3842">
        <v>0.19900000000000001</v>
      </c>
      <c r="S3842">
        <v>0.23185</v>
      </c>
      <c r="T3842">
        <v>0.32590000000000002</v>
      </c>
      <c r="U3842">
        <v>0.55779999999999996</v>
      </c>
      <c r="V3842">
        <v>17484.53</v>
      </c>
      <c r="W3842">
        <v>2023.57</v>
      </c>
      <c r="X3842">
        <v>78.709999999999994</v>
      </c>
    </row>
    <row r="3843" spans="1:24" x14ac:dyDescent="0.55000000000000004">
      <c r="A3843" s="5">
        <v>41949</v>
      </c>
      <c r="B3843">
        <v>0.09</v>
      </c>
      <c r="C3843">
        <v>0.03</v>
      </c>
      <c r="D3843">
        <v>0.06</v>
      </c>
      <c r="E3843">
        <v>0.12</v>
      </c>
      <c r="F3843">
        <v>0.54</v>
      </c>
      <c r="G3843">
        <v>1.01</v>
      </c>
      <c r="H3843">
        <v>1.67</v>
      </c>
      <c r="I3843">
        <v>2.09</v>
      </c>
      <c r="J3843">
        <v>2.39</v>
      </c>
      <c r="K3843">
        <v>2.83</v>
      </c>
      <c r="L3843">
        <v>3.09</v>
      </c>
      <c r="M3843">
        <v>0.09</v>
      </c>
      <c r="N3843">
        <v>0.45</v>
      </c>
      <c r="O3843">
        <v>0.79</v>
      </c>
      <c r="P3843">
        <v>0.98</v>
      </c>
      <c r="Q3843">
        <v>0.1555</v>
      </c>
      <c r="R3843">
        <v>0.19900000000000001</v>
      </c>
      <c r="S3843">
        <v>0.2316</v>
      </c>
      <c r="T3843">
        <v>0.32665</v>
      </c>
      <c r="U3843">
        <v>0.55779999999999996</v>
      </c>
      <c r="V3843">
        <v>17554.47</v>
      </c>
      <c r="W3843">
        <v>2031.21</v>
      </c>
      <c r="X3843">
        <v>77.87</v>
      </c>
    </row>
    <row r="3844" spans="1:24" x14ac:dyDescent="0.55000000000000004">
      <c r="A3844" s="5">
        <v>41950</v>
      </c>
      <c r="B3844">
        <v>0.09</v>
      </c>
      <c r="C3844">
        <v>0.03</v>
      </c>
      <c r="D3844">
        <v>0.06</v>
      </c>
      <c r="E3844">
        <v>0.12</v>
      </c>
      <c r="F3844">
        <v>0.51</v>
      </c>
      <c r="G3844">
        <v>0.95</v>
      </c>
      <c r="H3844">
        <v>1.6</v>
      </c>
      <c r="I3844">
        <v>2.0099999999999998</v>
      </c>
      <c r="J3844">
        <v>2.3199999999999998</v>
      </c>
      <c r="K3844">
        <v>2.76</v>
      </c>
      <c r="L3844">
        <v>3.04</v>
      </c>
      <c r="M3844">
        <v>0.01</v>
      </c>
      <c r="N3844">
        <v>0.38</v>
      </c>
      <c r="O3844">
        <v>0.73</v>
      </c>
      <c r="P3844">
        <v>0.93</v>
      </c>
      <c r="Q3844">
        <v>0.1573</v>
      </c>
      <c r="R3844">
        <v>0.20200000000000001</v>
      </c>
      <c r="S3844">
        <v>0.2326</v>
      </c>
      <c r="T3844">
        <v>0.32665</v>
      </c>
      <c r="U3844">
        <v>0.56630000000000003</v>
      </c>
      <c r="V3844">
        <v>17573.93</v>
      </c>
      <c r="W3844">
        <v>2031.92</v>
      </c>
      <c r="X3844">
        <v>78.709999999999994</v>
      </c>
    </row>
    <row r="3845" spans="1:24" x14ac:dyDescent="0.55000000000000004">
      <c r="A3845" s="5">
        <v>41953</v>
      </c>
      <c r="B3845">
        <v>0.09</v>
      </c>
      <c r="C3845">
        <v>0.02</v>
      </c>
      <c r="D3845">
        <v>7.0000000000000007E-2</v>
      </c>
      <c r="E3845">
        <v>0.13</v>
      </c>
      <c r="F3845">
        <v>0.55000000000000004</v>
      </c>
      <c r="G3845">
        <v>1</v>
      </c>
      <c r="H3845">
        <v>1.65</v>
      </c>
      <c r="I3845">
        <v>2.0699999999999998</v>
      </c>
      <c r="J3845">
        <v>2.38</v>
      </c>
      <c r="K3845">
        <v>2.81</v>
      </c>
      <c r="L3845">
        <v>3.09</v>
      </c>
      <c r="M3845">
        <v>7.0000000000000007E-2</v>
      </c>
      <c r="N3845">
        <v>0.44</v>
      </c>
      <c r="O3845">
        <v>0.78</v>
      </c>
      <c r="P3845">
        <v>0.98</v>
      </c>
      <c r="Q3845">
        <v>0.15429999999999999</v>
      </c>
      <c r="R3845">
        <v>0.20200000000000001</v>
      </c>
      <c r="S3845">
        <v>0.2331</v>
      </c>
      <c r="T3845">
        <v>0.32590000000000002</v>
      </c>
      <c r="U3845">
        <v>0.55630000000000002</v>
      </c>
      <c r="V3845">
        <v>17613.740000000002</v>
      </c>
      <c r="W3845">
        <v>2038.26</v>
      </c>
      <c r="X3845">
        <v>77.430000000000007</v>
      </c>
    </row>
    <row r="3846" spans="1:24" x14ac:dyDescent="0.55000000000000004">
      <c r="A3846" s="5">
        <v>41954</v>
      </c>
      <c r="B3846" t="e">
        <v>#N/A</v>
      </c>
      <c r="C3846" t="e">
        <v>#N/A</v>
      </c>
      <c r="D3846" t="e">
        <v>#N/A</v>
      </c>
      <c r="E3846" t="e">
        <v>#N/A</v>
      </c>
      <c r="F3846" t="e">
        <v>#N/A</v>
      </c>
      <c r="G3846" t="e">
        <v>#N/A</v>
      </c>
      <c r="H3846" t="e">
        <v>#N/A</v>
      </c>
      <c r="I3846" t="e">
        <v>#N/A</v>
      </c>
      <c r="J3846" t="e">
        <v>#N/A</v>
      </c>
      <c r="K3846" t="e">
        <v>#N/A</v>
      </c>
      <c r="L3846" t="e">
        <v>#N/A</v>
      </c>
      <c r="M3846" t="e">
        <v>#N/A</v>
      </c>
      <c r="N3846" t="e">
        <v>#N/A</v>
      </c>
      <c r="O3846" t="e">
        <v>#N/A</v>
      </c>
      <c r="P3846" t="e">
        <v>#N/A</v>
      </c>
      <c r="Q3846">
        <v>0.15329999999999999</v>
      </c>
      <c r="R3846">
        <v>0.20200000000000001</v>
      </c>
      <c r="S3846">
        <v>0.23319999999999999</v>
      </c>
      <c r="T3846">
        <v>0.32600000000000001</v>
      </c>
      <c r="U3846">
        <v>0.56430000000000002</v>
      </c>
      <c r="V3846">
        <v>17614.900000000001</v>
      </c>
      <c r="W3846">
        <v>2039.68</v>
      </c>
      <c r="X3846">
        <v>77.849999999999994</v>
      </c>
    </row>
    <row r="3847" spans="1:24" x14ac:dyDescent="0.55000000000000004">
      <c r="A3847" s="5">
        <v>41955</v>
      </c>
      <c r="B3847">
        <v>0.09</v>
      </c>
      <c r="C3847">
        <v>0.02</v>
      </c>
      <c r="D3847">
        <v>7.0000000000000007E-2</v>
      </c>
      <c r="E3847">
        <v>0.14000000000000001</v>
      </c>
      <c r="F3847">
        <v>0.55000000000000004</v>
      </c>
      <c r="G3847">
        <v>1</v>
      </c>
      <c r="H3847">
        <v>1.65</v>
      </c>
      <c r="I3847">
        <v>2.06</v>
      </c>
      <c r="J3847">
        <v>2.37</v>
      </c>
      <c r="K3847">
        <v>2.81</v>
      </c>
      <c r="L3847">
        <v>3.09</v>
      </c>
      <c r="M3847">
        <v>0.12</v>
      </c>
      <c r="N3847">
        <v>0.46</v>
      </c>
      <c r="O3847">
        <v>0.8</v>
      </c>
      <c r="P3847">
        <v>1</v>
      </c>
      <c r="Q3847">
        <v>0.15279999999999999</v>
      </c>
      <c r="R3847">
        <v>0.20349999999999999</v>
      </c>
      <c r="S3847">
        <v>0.23319999999999999</v>
      </c>
      <c r="T3847">
        <v>0.32600000000000001</v>
      </c>
      <c r="U3847">
        <v>0.56379999999999997</v>
      </c>
      <c r="V3847">
        <v>17612.2</v>
      </c>
      <c r="W3847">
        <v>2038.25</v>
      </c>
      <c r="X3847">
        <v>77.16</v>
      </c>
    </row>
    <row r="3848" spans="1:24" x14ac:dyDescent="0.55000000000000004">
      <c r="A3848" s="5">
        <v>41956</v>
      </c>
      <c r="B3848">
        <v>0.09</v>
      </c>
      <c r="C3848">
        <v>0.02</v>
      </c>
      <c r="D3848">
        <v>0.08</v>
      </c>
      <c r="E3848">
        <v>0.15</v>
      </c>
      <c r="F3848">
        <v>0.53</v>
      </c>
      <c r="G3848">
        <v>0.97</v>
      </c>
      <c r="H3848">
        <v>1.64</v>
      </c>
      <c r="I3848">
        <v>2.0499999999999998</v>
      </c>
      <c r="J3848">
        <v>2.35</v>
      </c>
      <c r="K3848">
        <v>2.8</v>
      </c>
      <c r="L3848">
        <v>3.08</v>
      </c>
      <c r="M3848">
        <v>0.16</v>
      </c>
      <c r="N3848">
        <v>0.47</v>
      </c>
      <c r="O3848">
        <v>0.81</v>
      </c>
      <c r="P3848">
        <v>1.01</v>
      </c>
      <c r="Q3848">
        <v>0.1547</v>
      </c>
      <c r="R3848">
        <v>0.20300000000000001</v>
      </c>
      <c r="S3848">
        <v>0.2321</v>
      </c>
      <c r="T3848">
        <v>0.32615</v>
      </c>
      <c r="U3848">
        <v>0.56630000000000003</v>
      </c>
      <c r="V3848">
        <v>17652.79</v>
      </c>
      <c r="W3848">
        <v>2039.33</v>
      </c>
      <c r="X3848">
        <v>74.13</v>
      </c>
    </row>
    <row r="3849" spans="1:24" x14ac:dyDescent="0.55000000000000004">
      <c r="A3849" s="5">
        <v>41957</v>
      </c>
      <c r="B3849">
        <v>0.09</v>
      </c>
      <c r="C3849">
        <v>0.02</v>
      </c>
      <c r="D3849">
        <v>7.0000000000000007E-2</v>
      </c>
      <c r="E3849">
        <v>0.15</v>
      </c>
      <c r="F3849">
        <v>0.54</v>
      </c>
      <c r="G3849">
        <v>0.96</v>
      </c>
      <c r="H3849">
        <v>1.62</v>
      </c>
      <c r="I3849">
        <v>2.02</v>
      </c>
      <c r="J3849">
        <v>2.3199999999999998</v>
      </c>
      <c r="K3849">
        <v>2.77</v>
      </c>
      <c r="L3849">
        <v>3.04</v>
      </c>
      <c r="M3849">
        <v>0.17</v>
      </c>
      <c r="N3849">
        <v>0.43</v>
      </c>
      <c r="O3849">
        <v>0.74</v>
      </c>
      <c r="P3849">
        <v>0.99</v>
      </c>
      <c r="Q3849">
        <v>0.153</v>
      </c>
      <c r="R3849">
        <v>0.20300000000000001</v>
      </c>
      <c r="S3849">
        <v>0.2321</v>
      </c>
      <c r="T3849">
        <v>0.32640000000000002</v>
      </c>
      <c r="U3849">
        <v>0.56330000000000002</v>
      </c>
      <c r="V3849">
        <v>17634.740000000002</v>
      </c>
      <c r="W3849">
        <v>2039.82</v>
      </c>
      <c r="X3849">
        <v>75.91</v>
      </c>
    </row>
    <row r="3850" spans="1:24" x14ac:dyDescent="0.55000000000000004">
      <c r="A3850" s="5">
        <v>41960</v>
      </c>
      <c r="B3850">
        <v>0.1</v>
      </c>
      <c r="C3850">
        <v>0.03</v>
      </c>
      <c r="D3850">
        <v>7.0000000000000007E-2</v>
      </c>
      <c r="E3850">
        <v>0.15</v>
      </c>
      <c r="F3850">
        <v>0.54</v>
      </c>
      <c r="G3850">
        <v>0.96</v>
      </c>
      <c r="H3850">
        <v>1.64</v>
      </c>
      <c r="I3850">
        <v>2.04</v>
      </c>
      <c r="J3850">
        <v>2.34</v>
      </c>
      <c r="K3850">
        <v>2.79</v>
      </c>
      <c r="L3850">
        <v>3.06</v>
      </c>
      <c r="M3850">
        <v>0.22</v>
      </c>
      <c r="N3850">
        <v>0.48</v>
      </c>
      <c r="O3850">
        <v>0.78</v>
      </c>
      <c r="P3850">
        <v>1.02</v>
      </c>
      <c r="Q3850">
        <v>0.154</v>
      </c>
      <c r="R3850">
        <v>0.20349999999999999</v>
      </c>
      <c r="S3850">
        <v>0.23185</v>
      </c>
      <c r="T3850">
        <v>0.32565</v>
      </c>
      <c r="U3850">
        <v>0.56105000000000005</v>
      </c>
      <c r="V3850">
        <v>17647.75</v>
      </c>
      <c r="W3850">
        <v>2041.32</v>
      </c>
      <c r="X3850">
        <v>75.64</v>
      </c>
    </row>
    <row r="3851" spans="1:24" x14ac:dyDescent="0.55000000000000004">
      <c r="A3851" s="5">
        <v>41961</v>
      </c>
      <c r="B3851">
        <v>0.11</v>
      </c>
      <c r="C3851">
        <v>0.02</v>
      </c>
      <c r="D3851">
        <v>7.0000000000000007E-2</v>
      </c>
      <c r="E3851">
        <v>0.14000000000000001</v>
      </c>
      <c r="F3851">
        <v>0.53</v>
      </c>
      <c r="G3851">
        <v>0.96</v>
      </c>
      <c r="H3851">
        <v>1.63</v>
      </c>
      <c r="I3851">
        <v>2.0299999999999998</v>
      </c>
      <c r="J3851">
        <v>2.3199999999999998</v>
      </c>
      <c r="K3851">
        <v>2.77</v>
      </c>
      <c r="L3851">
        <v>3.05</v>
      </c>
      <c r="M3851">
        <v>0.21</v>
      </c>
      <c r="N3851">
        <v>0.48</v>
      </c>
      <c r="O3851">
        <v>0.78</v>
      </c>
      <c r="P3851">
        <v>1.02</v>
      </c>
      <c r="Q3851">
        <v>0.155</v>
      </c>
      <c r="R3851">
        <v>0.20399999999999999</v>
      </c>
      <c r="S3851">
        <v>0.23185</v>
      </c>
      <c r="T3851">
        <v>0.32565</v>
      </c>
      <c r="U3851">
        <v>0.56105000000000005</v>
      </c>
      <c r="V3851">
        <v>17687.82</v>
      </c>
      <c r="W3851">
        <v>2051.8000000000002</v>
      </c>
      <c r="X3851">
        <v>74.55</v>
      </c>
    </row>
    <row r="3852" spans="1:24" x14ac:dyDescent="0.55000000000000004">
      <c r="A3852" s="5">
        <v>41962</v>
      </c>
      <c r="B3852">
        <v>0.1</v>
      </c>
      <c r="C3852">
        <v>0.01</v>
      </c>
      <c r="D3852">
        <v>7.0000000000000007E-2</v>
      </c>
      <c r="E3852">
        <v>0.15</v>
      </c>
      <c r="F3852">
        <v>0.54</v>
      </c>
      <c r="G3852">
        <v>0.99</v>
      </c>
      <c r="H3852">
        <v>1.66</v>
      </c>
      <c r="I3852">
        <v>2.0699999999999998</v>
      </c>
      <c r="J3852">
        <v>2.36</v>
      </c>
      <c r="K3852">
        <v>2.8</v>
      </c>
      <c r="L3852">
        <v>3.08</v>
      </c>
      <c r="M3852">
        <v>0.27</v>
      </c>
      <c r="N3852">
        <v>0.53</v>
      </c>
      <c r="O3852">
        <v>0.83</v>
      </c>
      <c r="P3852">
        <v>1.07</v>
      </c>
      <c r="Q3852">
        <v>0.155</v>
      </c>
      <c r="R3852">
        <v>0.2039</v>
      </c>
      <c r="S3852">
        <v>0.2311</v>
      </c>
      <c r="T3852">
        <v>0.32464999999999999</v>
      </c>
      <c r="U3852">
        <v>0.56279999999999997</v>
      </c>
      <c r="V3852">
        <v>17685.73</v>
      </c>
      <c r="W3852">
        <v>2048.7199999999998</v>
      </c>
      <c r="X3852">
        <v>74.55</v>
      </c>
    </row>
    <row r="3853" spans="1:24" x14ac:dyDescent="0.55000000000000004">
      <c r="A3853" s="5">
        <v>41963</v>
      </c>
      <c r="B3853">
        <v>0.1</v>
      </c>
      <c r="C3853">
        <v>0.02</v>
      </c>
      <c r="D3853">
        <v>7.0000000000000007E-2</v>
      </c>
      <c r="E3853">
        <v>0.14000000000000001</v>
      </c>
      <c r="F3853">
        <v>0.53</v>
      </c>
      <c r="G3853">
        <v>0.97</v>
      </c>
      <c r="H3853">
        <v>1.64</v>
      </c>
      <c r="I3853">
        <v>2.0499999999999998</v>
      </c>
      <c r="J3853">
        <v>2.34</v>
      </c>
      <c r="K3853">
        <v>2.78</v>
      </c>
      <c r="L3853">
        <v>3.05</v>
      </c>
      <c r="M3853">
        <v>0.23</v>
      </c>
      <c r="N3853">
        <v>0.49</v>
      </c>
      <c r="O3853">
        <v>0.8</v>
      </c>
      <c r="P3853">
        <v>1.05</v>
      </c>
      <c r="Q3853">
        <v>0.155</v>
      </c>
      <c r="R3853">
        <v>0.20549999999999999</v>
      </c>
      <c r="S3853">
        <v>0.2329</v>
      </c>
      <c r="T3853">
        <v>0.32869999999999999</v>
      </c>
      <c r="U3853">
        <v>0.56179999999999997</v>
      </c>
      <c r="V3853">
        <v>17719</v>
      </c>
      <c r="W3853">
        <v>2052.75</v>
      </c>
      <c r="X3853">
        <v>75.63</v>
      </c>
    </row>
    <row r="3854" spans="1:24" x14ac:dyDescent="0.55000000000000004">
      <c r="A3854" s="5">
        <v>41964</v>
      </c>
      <c r="B3854">
        <v>0.1</v>
      </c>
      <c r="C3854">
        <v>0.01</v>
      </c>
      <c r="D3854">
        <v>7.0000000000000007E-2</v>
      </c>
      <c r="E3854">
        <v>0.14000000000000001</v>
      </c>
      <c r="F3854">
        <v>0.53</v>
      </c>
      <c r="G3854">
        <v>0.96</v>
      </c>
      <c r="H3854">
        <v>1.63</v>
      </c>
      <c r="I3854">
        <v>2.0299999999999998</v>
      </c>
      <c r="J3854">
        <v>2.31</v>
      </c>
      <c r="K3854">
        <v>2.75</v>
      </c>
      <c r="L3854">
        <v>3.02</v>
      </c>
      <c r="M3854">
        <v>0.19</v>
      </c>
      <c r="N3854">
        <v>0.45</v>
      </c>
      <c r="O3854">
        <v>0.75</v>
      </c>
      <c r="P3854">
        <v>1</v>
      </c>
      <c r="Q3854">
        <v>0.15525</v>
      </c>
      <c r="R3854">
        <v>0.20449999999999999</v>
      </c>
      <c r="S3854">
        <v>0.23285</v>
      </c>
      <c r="T3854">
        <v>0.32690000000000002</v>
      </c>
      <c r="U3854">
        <v>0.56430000000000002</v>
      </c>
      <c r="V3854">
        <v>17810.060000000001</v>
      </c>
      <c r="W3854">
        <v>2063.5</v>
      </c>
      <c r="X3854">
        <v>76.52</v>
      </c>
    </row>
    <row r="3855" spans="1:24" x14ac:dyDescent="0.55000000000000004">
      <c r="A3855" s="5">
        <v>41967</v>
      </c>
      <c r="B3855">
        <v>0.1</v>
      </c>
      <c r="C3855">
        <v>0.02</v>
      </c>
      <c r="D3855">
        <v>0.08</v>
      </c>
      <c r="E3855">
        <v>0.14000000000000001</v>
      </c>
      <c r="F3855">
        <v>0.53</v>
      </c>
      <c r="G3855">
        <v>0.95</v>
      </c>
      <c r="H3855">
        <v>1.62</v>
      </c>
      <c r="I3855">
        <v>2.02</v>
      </c>
      <c r="J3855">
        <v>2.2999999999999998</v>
      </c>
      <c r="K3855">
        <v>2.74</v>
      </c>
      <c r="L3855">
        <v>3.01</v>
      </c>
      <c r="M3855">
        <v>0.19</v>
      </c>
      <c r="N3855">
        <v>0.44</v>
      </c>
      <c r="O3855">
        <v>0.74</v>
      </c>
      <c r="P3855">
        <v>0.99</v>
      </c>
      <c r="Q3855">
        <v>0.1535</v>
      </c>
      <c r="R3855">
        <v>0.20449999999999999</v>
      </c>
      <c r="S3855">
        <v>0.23435</v>
      </c>
      <c r="T3855">
        <v>0.32740000000000002</v>
      </c>
      <c r="U3855">
        <v>0.56430000000000002</v>
      </c>
      <c r="V3855">
        <v>17817.900000000001</v>
      </c>
      <c r="W3855">
        <v>2069.41</v>
      </c>
      <c r="X3855">
        <v>75.739999999999995</v>
      </c>
    </row>
    <row r="3856" spans="1:24" x14ac:dyDescent="0.55000000000000004">
      <c r="A3856" s="5">
        <v>41968</v>
      </c>
      <c r="B3856">
        <v>0.1</v>
      </c>
      <c r="C3856">
        <v>0.02</v>
      </c>
      <c r="D3856">
        <v>7.0000000000000007E-2</v>
      </c>
      <c r="E3856">
        <v>0.14000000000000001</v>
      </c>
      <c r="F3856">
        <v>0.51</v>
      </c>
      <c r="G3856">
        <v>0.94</v>
      </c>
      <c r="H3856">
        <v>1.58</v>
      </c>
      <c r="I3856">
        <v>1.98</v>
      </c>
      <c r="J3856">
        <v>2.27</v>
      </c>
      <c r="K3856">
        <v>2.69</v>
      </c>
      <c r="L3856">
        <v>2.97</v>
      </c>
      <c r="M3856">
        <v>0.11</v>
      </c>
      <c r="N3856">
        <v>0.42</v>
      </c>
      <c r="O3856">
        <v>0.76</v>
      </c>
      <c r="P3856">
        <v>0.96</v>
      </c>
      <c r="Q3856">
        <v>0.15625</v>
      </c>
      <c r="R3856">
        <v>0.20549999999999999</v>
      </c>
      <c r="S3856">
        <v>0.2356</v>
      </c>
      <c r="T3856">
        <v>0.32869999999999999</v>
      </c>
      <c r="U3856">
        <v>0.56459999999999999</v>
      </c>
      <c r="V3856">
        <v>17814.939999999999</v>
      </c>
      <c r="W3856">
        <v>2067.0300000000002</v>
      </c>
      <c r="X3856">
        <v>74.040000000000006</v>
      </c>
    </row>
    <row r="3857" spans="1:24" x14ac:dyDescent="0.55000000000000004">
      <c r="A3857" s="5">
        <v>41969</v>
      </c>
      <c r="B3857">
        <v>0.1</v>
      </c>
      <c r="C3857">
        <v>0.02</v>
      </c>
      <c r="D3857">
        <v>7.0000000000000007E-2</v>
      </c>
      <c r="E3857">
        <v>0.14000000000000001</v>
      </c>
      <c r="F3857">
        <v>0.53</v>
      </c>
      <c r="G3857">
        <v>0.93</v>
      </c>
      <c r="H3857">
        <v>1.56</v>
      </c>
      <c r="I3857">
        <v>1.96</v>
      </c>
      <c r="J3857">
        <v>2.2400000000000002</v>
      </c>
      <c r="K3857">
        <v>2.67</v>
      </c>
      <c r="L3857">
        <v>2.95</v>
      </c>
      <c r="M3857">
        <v>0.12</v>
      </c>
      <c r="N3857">
        <v>0.42</v>
      </c>
      <c r="O3857">
        <v>0.75</v>
      </c>
      <c r="P3857">
        <v>0.95</v>
      </c>
      <c r="Q3857">
        <v>0.15575</v>
      </c>
      <c r="R3857">
        <v>0.20399999999999999</v>
      </c>
      <c r="S3857">
        <v>0.2356</v>
      </c>
      <c r="T3857">
        <v>0.33189999999999997</v>
      </c>
      <c r="U3857">
        <v>0.56459999999999999</v>
      </c>
      <c r="V3857">
        <v>17827.75</v>
      </c>
      <c r="W3857">
        <v>2072.83</v>
      </c>
      <c r="X3857">
        <v>73.7</v>
      </c>
    </row>
    <row r="3858" spans="1:24" x14ac:dyDescent="0.55000000000000004">
      <c r="A3858" s="5">
        <v>41970</v>
      </c>
      <c r="B3858" t="e">
        <v>#N/A</v>
      </c>
      <c r="C3858" t="e">
        <v>#N/A</v>
      </c>
      <c r="D3858" t="e">
        <v>#N/A</v>
      </c>
      <c r="E3858" t="e">
        <v>#N/A</v>
      </c>
      <c r="F3858" t="e">
        <v>#N/A</v>
      </c>
      <c r="G3858" t="e">
        <v>#N/A</v>
      </c>
      <c r="H3858" t="e">
        <v>#N/A</v>
      </c>
      <c r="I3858" t="e">
        <v>#N/A</v>
      </c>
      <c r="J3858" t="e">
        <v>#N/A</v>
      </c>
      <c r="K3858" t="e">
        <v>#N/A</v>
      </c>
      <c r="L3858" t="e">
        <v>#N/A</v>
      </c>
      <c r="M3858" t="e">
        <v>#N/A</v>
      </c>
      <c r="N3858" t="e">
        <v>#N/A</v>
      </c>
      <c r="O3858" t="e">
        <v>#N/A</v>
      </c>
      <c r="P3858" t="e">
        <v>#N/A</v>
      </c>
      <c r="Q3858">
        <v>0.155</v>
      </c>
      <c r="R3858">
        <v>0.20100000000000001</v>
      </c>
      <c r="S3858">
        <v>0.2336</v>
      </c>
      <c r="T3858">
        <v>0.32645000000000002</v>
      </c>
      <c r="U3858">
        <v>0.56459999999999999</v>
      </c>
      <c r="V3858" t="e">
        <v>#N/A</v>
      </c>
      <c r="W3858" t="e">
        <v>#N/A</v>
      </c>
      <c r="X3858" t="e">
        <v>#N/A</v>
      </c>
    </row>
    <row r="3859" spans="1:24" x14ac:dyDescent="0.55000000000000004">
      <c r="A3859" s="5">
        <v>41971</v>
      </c>
      <c r="B3859">
        <v>0.08</v>
      </c>
      <c r="C3859">
        <v>0.02</v>
      </c>
      <c r="D3859">
        <v>7.0000000000000007E-2</v>
      </c>
      <c r="E3859">
        <v>0.13</v>
      </c>
      <c r="F3859">
        <v>0.47</v>
      </c>
      <c r="G3859">
        <v>0.88</v>
      </c>
      <c r="H3859">
        <v>1.49</v>
      </c>
      <c r="I3859">
        <v>1.89</v>
      </c>
      <c r="J3859">
        <v>2.1800000000000002</v>
      </c>
      <c r="K3859">
        <v>2.62</v>
      </c>
      <c r="L3859">
        <v>2.89</v>
      </c>
      <c r="M3859">
        <v>0.1</v>
      </c>
      <c r="N3859">
        <v>0.39</v>
      </c>
      <c r="O3859">
        <v>0.71</v>
      </c>
      <c r="P3859">
        <v>0.92</v>
      </c>
      <c r="Q3859">
        <v>0.154</v>
      </c>
      <c r="R3859">
        <v>0.20100000000000001</v>
      </c>
      <c r="S3859">
        <v>0.2336</v>
      </c>
      <c r="T3859">
        <v>0.32619999999999999</v>
      </c>
      <c r="U3859">
        <v>0.56459999999999999</v>
      </c>
      <c r="V3859">
        <v>17828.240000000002</v>
      </c>
      <c r="W3859">
        <v>2067.56</v>
      </c>
      <c r="X3859">
        <v>65.94</v>
      </c>
    </row>
    <row r="3860" spans="1:24" x14ac:dyDescent="0.55000000000000004">
      <c r="A3860" s="5">
        <v>41974</v>
      </c>
      <c r="B3860">
        <v>0.13</v>
      </c>
      <c r="C3860">
        <v>0.03</v>
      </c>
      <c r="D3860">
        <v>0.08</v>
      </c>
      <c r="E3860">
        <v>0.13</v>
      </c>
      <c r="F3860">
        <v>0.49</v>
      </c>
      <c r="G3860">
        <v>0.9</v>
      </c>
      <c r="H3860">
        <v>1.52</v>
      </c>
      <c r="I3860">
        <v>1.93</v>
      </c>
      <c r="J3860">
        <v>2.2200000000000002</v>
      </c>
      <c r="K3860">
        <v>2.66</v>
      </c>
      <c r="L3860">
        <v>2.95</v>
      </c>
      <c r="M3860">
        <v>0.13</v>
      </c>
      <c r="N3860">
        <v>0.43</v>
      </c>
      <c r="O3860">
        <v>0.76</v>
      </c>
      <c r="P3860">
        <v>0.96</v>
      </c>
      <c r="Q3860">
        <v>0.15775</v>
      </c>
      <c r="R3860">
        <v>0.19800000000000001</v>
      </c>
      <c r="S3860">
        <v>0.2346</v>
      </c>
      <c r="T3860">
        <v>0.32895000000000002</v>
      </c>
      <c r="U3860">
        <v>0.56259999999999999</v>
      </c>
      <c r="V3860">
        <v>17776.8</v>
      </c>
      <c r="W3860">
        <v>2053.44</v>
      </c>
      <c r="X3860">
        <v>68.98</v>
      </c>
    </row>
    <row r="3861" spans="1:24" x14ac:dyDescent="0.55000000000000004">
      <c r="A3861" s="5">
        <v>41975</v>
      </c>
      <c r="B3861">
        <v>0.12</v>
      </c>
      <c r="C3861">
        <v>0.03</v>
      </c>
      <c r="D3861">
        <v>0.08</v>
      </c>
      <c r="E3861">
        <v>0.14000000000000001</v>
      </c>
      <c r="F3861">
        <v>0.55000000000000004</v>
      </c>
      <c r="G3861">
        <v>0.96</v>
      </c>
      <c r="H3861">
        <v>1.59</v>
      </c>
      <c r="I3861">
        <v>2</v>
      </c>
      <c r="J3861">
        <v>2.2799999999999998</v>
      </c>
      <c r="K3861">
        <v>2.72</v>
      </c>
      <c r="L3861">
        <v>3</v>
      </c>
      <c r="M3861">
        <v>0.23</v>
      </c>
      <c r="N3861">
        <v>0.51</v>
      </c>
      <c r="O3861">
        <v>0.82</v>
      </c>
      <c r="P3861">
        <v>1.01</v>
      </c>
      <c r="Q3861">
        <v>0.15825</v>
      </c>
      <c r="R3861">
        <v>0.19900000000000001</v>
      </c>
      <c r="S3861">
        <v>0.2346</v>
      </c>
      <c r="T3861">
        <v>0.32790000000000002</v>
      </c>
      <c r="U3861">
        <v>0.56479999999999997</v>
      </c>
      <c r="V3861">
        <v>17879.55</v>
      </c>
      <c r="W3861">
        <v>2066.5500000000002</v>
      </c>
      <c r="X3861">
        <v>66.989999999999995</v>
      </c>
    </row>
    <row r="3862" spans="1:24" x14ac:dyDescent="0.55000000000000004">
      <c r="A3862" s="5">
        <v>41976</v>
      </c>
      <c r="B3862">
        <v>0.12</v>
      </c>
      <c r="C3862">
        <v>0.01</v>
      </c>
      <c r="D3862">
        <v>7.0000000000000007E-2</v>
      </c>
      <c r="E3862">
        <v>0.15</v>
      </c>
      <c r="F3862">
        <v>0.56999999999999995</v>
      </c>
      <c r="G3862">
        <v>0.98</v>
      </c>
      <c r="H3862">
        <v>1.61</v>
      </c>
      <c r="I3862">
        <v>2.0099999999999998</v>
      </c>
      <c r="J3862">
        <v>2.29</v>
      </c>
      <c r="K3862">
        <v>2.71</v>
      </c>
      <c r="L3862">
        <v>2.99</v>
      </c>
      <c r="M3862">
        <v>0.23</v>
      </c>
      <c r="N3862">
        <v>0.5</v>
      </c>
      <c r="O3862">
        <v>0.81</v>
      </c>
      <c r="P3862">
        <v>1</v>
      </c>
      <c r="Q3862">
        <v>0.157</v>
      </c>
      <c r="R3862">
        <v>0.1973</v>
      </c>
      <c r="S3862">
        <v>0.23485</v>
      </c>
      <c r="T3862">
        <v>0.32619999999999999</v>
      </c>
      <c r="U3862">
        <v>0.57030000000000003</v>
      </c>
      <c r="V3862">
        <v>17912.62</v>
      </c>
      <c r="W3862">
        <v>2074.33</v>
      </c>
      <c r="X3862">
        <v>67.3</v>
      </c>
    </row>
    <row r="3863" spans="1:24" x14ac:dyDescent="0.55000000000000004">
      <c r="A3863" s="5">
        <v>41977</v>
      </c>
      <c r="B3863">
        <v>0.12</v>
      </c>
      <c r="C3863">
        <v>0.02</v>
      </c>
      <c r="D3863">
        <v>0.08</v>
      </c>
      <c r="E3863">
        <v>0.14000000000000001</v>
      </c>
      <c r="F3863">
        <v>0.55000000000000004</v>
      </c>
      <c r="G3863">
        <v>0.97</v>
      </c>
      <c r="H3863">
        <v>1.59</v>
      </c>
      <c r="I3863">
        <v>1.98</v>
      </c>
      <c r="J3863">
        <v>2.25</v>
      </c>
      <c r="K3863">
        <v>2.66</v>
      </c>
      <c r="L3863">
        <v>2.94</v>
      </c>
      <c r="M3863">
        <v>0.23</v>
      </c>
      <c r="N3863">
        <v>0.48</v>
      </c>
      <c r="O3863">
        <v>0.78</v>
      </c>
      <c r="P3863">
        <v>0.96</v>
      </c>
      <c r="Q3863">
        <v>0.15720000000000001</v>
      </c>
      <c r="R3863">
        <v>0.20200000000000001</v>
      </c>
      <c r="S3863">
        <v>0.23535</v>
      </c>
      <c r="T3863">
        <v>0.32990000000000003</v>
      </c>
      <c r="U3863">
        <v>0.57499999999999996</v>
      </c>
      <c r="V3863">
        <v>17900.099999999999</v>
      </c>
      <c r="W3863">
        <v>2071.92</v>
      </c>
      <c r="X3863">
        <v>66.73</v>
      </c>
    </row>
    <row r="3864" spans="1:24" x14ac:dyDescent="0.55000000000000004">
      <c r="A3864" s="5">
        <v>41978</v>
      </c>
      <c r="B3864">
        <v>0.12</v>
      </c>
      <c r="C3864">
        <v>0.02</v>
      </c>
      <c r="D3864">
        <v>0.08</v>
      </c>
      <c r="E3864">
        <v>0.18</v>
      </c>
      <c r="F3864">
        <v>0.65</v>
      </c>
      <c r="G3864">
        <v>1.0900000000000001</v>
      </c>
      <c r="H3864">
        <v>1.69</v>
      </c>
      <c r="I3864">
        <v>2.06</v>
      </c>
      <c r="J3864">
        <v>2.31</v>
      </c>
      <c r="K3864">
        <v>2.69</v>
      </c>
      <c r="L3864">
        <v>2.97</v>
      </c>
      <c r="M3864">
        <v>0.34</v>
      </c>
      <c r="N3864">
        <v>0.56000000000000005</v>
      </c>
      <c r="O3864">
        <v>0.82</v>
      </c>
      <c r="P3864">
        <v>0.98</v>
      </c>
      <c r="Q3864">
        <v>0.158</v>
      </c>
      <c r="R3864">
        <v>0.19969999999999999</v>
      </c>
      <c r="S3864">
        <v>0.2356</v>
      </c>
      <c r="T3864">
        <v>0.33040000000000003</v>
      </c>
      <c r="U3864">
        <v>0.5766</v>
      </c>
      <c r="V3864">
        <v>17958.79</v>
      </c>
      <c r="W3864">
        <v>2075.37</v>
      </c>
      <c r="X3864">
        <v>65.89</v>
      </c>
    </row>
    <row r="3865" spans="1:24" x14ac:dyDescent="0.55000000000000004">
      <c r="A3865" s="5">
        <v>41981</v>
      </c>
      <c r="B3865">
        <v>0.12</v>
      </c>
      <c r="C3865">
        <v>0.03</v>
      </c>
      <c r="D3865">
        <v>0.1</v>
      </c>
      <c r="E3865">
        <v>0.18</v>
      </c>
      <c r="F3865">
        <v>0.64</v>
      </c>
      <c r="G3865">
        <v>1.1000000000000001</v>
      </c>
      <c r="H3865">
        <v>1.67</v>
      </c>
      <c r="I3865">
        <v>2.02</v>
      </c>
      <c r="J3865">
        <v>2.2599999999999998</v>
      </c>
      <c r="K3865">
        <v>2.62</v>
      </c>
      <c r="L3865">
        <v>2.9</v>
      </c>
      <c r="M3865">
        <v>0.43</v>
      </c>
      <c r="N3865">
        <v>0.55000000000000004</v>
      </c>
      <c r="O3865">
        <v>0.77</v>
      </c>
      <c r="P3865">
        <v>0.94</v>
      </c>
      <c r="Q3865">
        <v>0.16170000000000001</v>
      </c>
      <c r="R3865">
        <v>0.20300000000000001</v>
      </c>
      <c r="S3865">
        <v>0.23760000000000001</v>
      </c>
      <c r="T3865">
        <v>0.33989999999999998</v>
      </c>
      <c r="U3865">
        <v>0.60309999999999997</v>
      </c>
      <c r="V3865">
        <v>17852.48</v>
      </c>
      <c r="W3865">
        <v>2060.31</v>
      </c>
      <c r="X3865">
        <v>63.13</v>
      </c>
    </row>
    <row r="3866" spans="1:24" x14ac:dyDescent="0.55000000000000004">
      <c r="A3866" s="5">
        <v>41982</v>
      </c>
      <c r="B3866">
        <v>0.12</v>
      </c>
      <c r="C3866">
        <v>0.04</v>
      </c>
      <c r="D3866">
        <v>0.11</v>
      </c>
      <c r="E3866">
        <v>0.23</v>
      </c>
      <c r="F3866">
        <v>0.64</v>
      </c>
      <c r="G3866">
        <v>1.07</v>
      </c>
      <c r="H3866">
        <v>1.63</v>
      </c>
      <c r="I3866">
        <v>1.97</v>
      </c>
      <c r="J3866">
        <v>2.2200000000000002</v>
      </c>
      <c r="K3866">
        <v>2.58</v>
      </c>
      <c r="L3866">
        <v>2.87</v>
      </c>
      <c r="M3866">
        <v>0.28999999999999998</v>
      </c>
      <c r="N3866">
        <v>0.49</v>
      </c>
      <c r="O3866">
        <v>0.74</v>
      </c>
      <c r="P3866">
        <v>0.9</v>
      </c>
      <c r="Q3866">
        <v>0.1585</v>
      </c>
      <c r="R3866">
        <v>0.20119999999999999</v>
      </c>
      <c r="S3866">
        <v>0.23885000000000001</v>
      </c>
      <c r="T3866">
        <v>0.33789999999999998</v>
      </c>
      <c r="U3866">
        <v>0.59809999999999997</v>
      </c>
      <c r="V3866">
        <v>17801.2</v>
      </c>
      <c r="W3866">
        <v>2059.8200000000002</v>
      </c>
      <c r="X3866">
        <v>63.74</v>
      </c>
    </row>
    <row r="3867" spans="1:24" x14ac:dyDescent="0.55000000000000004">
      <c r="A3867" s="5">
        <v>41983</v>
      </c>
      <c r="B3867">
        <v>0.12</v>
      </c>
      <c r="C3867">
        <v>0.03</v>
      </c>
      <c r="D3867">
        <v>0.1</v>
      </c>
      <c r="E3867">
        <v>0.21</v>
      </c>
      <c r="F3867">
        <v>0.59</v>
      </c>
      <c r="G3867">
        <v>1.01</v>
      </c>
      <c r="H3867">
        <v>1.58</v>
      </c>
      <c r="I3867">
        <v>1.92</v>
      </c>
      <c r="J3867">
        <v>2.1800000000000002</v>
      </c>
      <c r="K3867">
        <v>2.54</v>
      </c>
      <c r="L3867">
        <v>2.83</v>
      </c>
      <c r="M3867">
        <v>0.31</v>
      </c>
      <c r="N3867">
        <v>0.47</v>
      </c>
      <c r="O3867">
        <v>0.72</v>
      </c>
      <c r="P3867">
        <v>0.88</v>
      </c>
      <c r="Q3867">
        <v>0.1608</v>
      </c>
      <c r="R3867">
        <v>0.20749999999999999</v>
      </c>
      <c r="S3867">
        <v>0.2399</v>
      </c>
      <c r="T3867">
        <v>0.3377</v>
      </c>
      <c r="U3867">
        <v>0.60260000000000002</v>
      </c>
      <c r="V3867">
        <v>17533.150000000001</v>
      </c>
      <c r="W3867">
        <v>2026.14</v>
      </c>
      <c r="X3867">
        <v>60.99</v>
      </c>
    </row>
    <row r="3868" spans="1:24" x14ac:dyDescent="0.55000000000000004">
      <c r="A3868" s="5">
        <v>41984</v>
      </c>
      <c r="B3868">
        <v>0.12</v>
      </c>
      <c r="C3868">
        <v>0.03</v>
      </c>
      <c r="D3868">
        <v>0.09</v>
      </c>
      <c r="E3868">
        <v>0.21</v>
      </c>
      <c r="F3868">
        <v>0.62</v>
      </c>
      <c r="G3868">
        <v>1.05</v>
      </c>
      <c r="H3868">
        <v>1.62</v>
      </c>
      <c r="I3868">
        <v>1.96</v>
      </c>
      <c r="J3868">
        <v>2.19</v>
      </c>
      <c r="K3868">
        <v>2.54</v>
      </c>
      <c r="L3868">
        <v>2.84</v>
      </c>
      <c r="M3868">
        <v>0.35</v>
      </c>
      <c r="N3868">
        <v>0.49</v>
      </c>
      <c r="O3868">
        <v>0.72</v>
      </c>
      <c r="P3868">
        <v>0.88</v>
      </c>
      <c r="Q3868">
        <v>0.1608</v>
      </c>
      <c r="R3868">
        <v>0.20799999999999999</v>
      </c>
      <c r="S3868">
        <v>0.24060000000000001</v>
      </c>
      <c r="T3868">
        <v>0.33839999999999998</v>
      </c>
      <c r="U3868">
        <v>0.60029999999999994</v>
      </c>
      <c r="V3868">
        <v>17596.34</v>
      </c>
      <c r="W3868">
        <v>2035.33</v>
      </c>
      <c r="X3868">
        <v>60.01</v>
      </c>
    </row>
    <row r="3869" spans="1:24" x14ac:dyDescent="0.55000000000000004">
      <c r="A3869" s="5">
        <v>41985</v>
      </c>
      <c r="B3869">
        <v>0.12</v>
      </c>
      <c r="C3869">
        <v>0.02</v>
      </c>
      <c r="D3869">
        <v>0.09</v>
      </c>
      <c r="E3869">
        <v>0.19</v>
      </c>
      <c r="F3869">
        <v>0.56000000000000005</v>
      </c>
      <c r="G3869">
        <v>0.98</v>
      </c>
      <c r="H3869">
        <v>1.53</v>
      </c>
      <c r="I3869">
        <v>1.86</v>
      </c>
      <c r="J3869">
        <v>2.1</v>
      </c>
      <c r="K3869">
        <v>2.4500000000000002</v>
      </c>
      <c r="L3869">
        <v>2.75</v>
      </c>
      <c r="M3869">
        <v>0.33</v>
      </c>
      <c r="N3869">
        <v>0.46</v>
      </c>
      <c r="O3869">
        <v>0.68</v>
      </c>
      <c r="P3869">
        <v>0.84</v>
      </c>
      <c r="Q3869">
        <v>0.161</v>
      </c>
      <c r="R3869">
        <v>0.20899999999999999</v>
      </c>
      <c r="S3869">
        <v>0.24285000000000001</v>
      </c>
      <c r="T3869">
        <v>0.34089999999999998</v>
      </c>
      <c r="U3869">
        <v>0.60129999999999995</v>
      </c>
      <c r="V3869">
        <v>17280.830000000002</v>
      </c>
      <c r="W3869">
        <v>2002.33</v>
      </c>
      <c r="X3869">
        <v>57.81</v>
      </c>
    </row>
    <row r="3870" spans="1:24" x14ac:dyDescent="0.55000000000000004">
      <c r="A3870" s="5">
        <v>41988</v>
      </c>
      <c r="B3870">
        <v>0.11</v>
      </c>
      <c r="C3870">
        <v>0.04</v>
      </c>
      <c r="D3870">
        <v>0.11</v>
      </c>
      <c r="E3870">
        <v>0.22</v>
      </c>
      <c r="F3870">
        <v>0.6</v>
      </c>
      <c r="G3870">
        <v>1.03</v>
      </c>
      <c r="H3870">
        <v>1.58</v>
      </c>
      <c r="I3870">
        <v>1.9</v>
      </c>
      <c r="J3870">
        <v>2.12</v>
      </c>
      <c r="K3870">
        <v>2.4500000000000002</v>
      </c>
      <c r="L3870">
        <v>2.74</v>
      </c>
      <c r="M3870">
        <v>0.41</v>
      </c>
      <c r="N3870">
        <v>0.5</v>
      </c>
      <c r="O3870">
        <v>0.69</v>
      </c>
      <c r="P3870">
        <v>0.84</v>
      </c>
      <c r="Q3870">
        <v>0.16200000000000001</v>
      </c>
      <c r="R3870">
        <v>0.20899999999999999</v>
      </c>
      <c r="S3870">
        <v>0.24260000000000001</v>
      </c>
      <c r="T3870">
        <v>0.34139999999999998</v>
      </c>
      <c r="U3870">
        <v>0.5978</v>
      </c>
      <c r="V3870">
        <v>17180.84</v>
      </c>
      <c r="W3870">
        <v>1989.63</v>
      </c>
      <c r="X3870">
        <v>55.96</v>
      </c>
    </row>
    <row r="3871" spans="1:24" x14ac:dyDescent="0.55000000000000004">
      <c r="A3871" s="5">
        <v>41989</v>
      </c>
      <c r="B3871">
        <v>0.12</v>
      </c>
      <c r="C3871">
        <v>0.03</v>
      </c>
      <c r="D3871">
        <v>0.11</v>
      </c>
      <c r="E3871">
        <v>0.21</v>
      </c>
      <c r="F3871">
        <v>0.57999999999999996</v>
      </c>
      <c r="G3871">
        <v>0.99</v>
      </c>
      <c r="H3871">
        <v>1.53</v>
      </c>
      <c r="I3871">
        <v>1.85</v>
      </c>
      <c r="J3871">
        <v>2.0699999999999998</v>
      </c>
      <c r="K3871">
        <v>2.4</v>
      </c>
      <c r="L3871">
        <v>2.69</v>
      </c>
      <c r="M3871">
        <v>0.32</v>
      </c>
      <c r="N3871">
        <v>0.42</v>
      </c>
      <c r="O3871">
        <v>0.62</v>
      </c>
      <c r="P3871">
        <v>0.77</v>
      </c>
      <c r="Q3871">
        <v>0.16200000000000001</v>
      </c>
      <c r="R3871">
        <v>0.2079</v>
      </c>
      <c r="S3871">
        <v>0.24260000000000001</v>
      </c>
      <c r="T3871">
        <v>0.33989999999999998</v>
      </c>
      <c r="U3871">
        <v>0.59930000000000005</v>
      </c>
      <c r="V3871">
        <v>17068.87</v>
      </c>
      <c r="W3871">
        <v>1972.74</v>
      </c>
      <c r="X3871">
        <v>55.97</v>
      </c>
    </row>
    <row r="3872" spans="1:24" x14ac:dyDescent="0.55000000000000004">
      <c r="A3872" s="5">
        <v>41990</v>
      </c>
      <c r="B3872">
        <v>0.13</v>
      </c>
      <c r="C3872">
        <v>0.03</v>
      </c>
      <c r="D3872">
        <v>0.11</v>
      </c>
      <c r="E3872">
        <v>0.23</v>
      </c>
      <c r="F3872">
        <v>0.62</v>
      </c>
      <c r="G3872">
        <v>1.06</v>
      </c>
      <c r="H3872">
        <v>1.61</v>
      </c>
      <c r="I3872">
        <v>1.93</v>
      </c>
      <c r="J3872">
        <v>2.14</v>
      </c>
      <c r="K3872">
        <v>2.46</v>
      </c>
      <c r="L3872">
        <v>2.74</v>
      </c>
      <c r="M3872">
        <v>0.39</v>
      </c>
      <c r="N3872">
        <v>0.49</v>
      </c>
      <c r="O3872">
        <v>0.67</v>
      </c>
      <c r="P3872">
        <v>0.81</v>
      </c>
      <c r="Q3872">
        <v>0.1641</v>
      </c>
      <c r="R3872">
        <v>0.20899999999999999</v>
      </c>
      <c r="S3872">
        <v>0.24535000000000001</v>
      </c>
      <c r="T3872">
        <v>0.34360000000000002</v>
      </c>
      <c r="U3872">
        <v>0.60529999999999995</v>
      </c>
      <c r="V3872">
        <v>17356.87</v>
      </c>
      <c r="W3872">
        <v>2012.89</v>
      </c>
      <c r="X3872">
        <v>56.43</v>
      </c>
    </row>
    <row r="3873" spans="1:24" x14ac:dyDescent="0.55000000000000004">
      <c r="A3873" s="5">
        <v>41991</v>
      </c>
      <c r="B3873">
        <v>0.13</v>
      </c>
      <c r="C3873">
        <v>0.04</v>
      </c>
      <c r="D3873">
        <v>0.12</v>
      </c>
      <c r="E3873">
        <v>0.25</v>
      </c>
      <c r="F3873">
        <v>0.67</v>
      </c>
      <c r="G3873">
        <v>1.1000000000000001</v>
      </c>
      <c r="H3873">
        <v>1.68</v>
      </c>
      <c r="I3873">
        <v>2.0099999999999998</v>
      </c>
      <c r="J3873">
        <v>2.2200000000000002</v>
      </c>
      <c r="K3873">
        <v>2.54</v>
      </c>
      <c r="L3873">
        <v>2.82</v>
      </c>
      <c r="M3873">
        <v>0.48</v>
      </c>
      <c r="N3873">
        <v>0.56999999999999995</v>
      </c>
      <c r="O3873">
        <v>0.77</v>
      </c>
      <c r="P3873">
        <v>0.91</v>
      </c>
      <c r="Q3873">
        <v>0.16545000000000001</v>
      </c>
      <c r="R3873">
        <v>0.20949999999999999</v>
      </c>
      <c r="S3873">
        <v>0.24709999999999999</v>
      </c>
      <c r="T3873">
        <v>0.34360000000000002</v>
      </c>
      <c r="U3873">
        <v>0.60529999999999995</v>
      </c>
      <c r="V3873">
        <v>17778.150000000001</v>
      </c>
      <c r="W3873">
        <v>2061.23</v>
      </c>
      <c r="X3873">
        <v>54.18</v>
      </c>
    </row>
    <row r="3874" spans="1:24" x14ac:dyDescent="0.55000000000000004">
      <c r="A3874" s="5">
        <v>41992</v>
      </c>
      <c r="B3874">
        <v>0.13</v>
      </c>
      <c r="C3874">
        <v>0.04</v>
      </c>
      <c r="D3874">
        <v>0.11</v>
      </c>
      <c r="E3874">
        <v>0.26</v>
      </c>
      <c r="F3874">
        <v>0.67</v>
      </c>
      <c r="G3874">
        <v>1.1000000000000001</v>
      </c>
      <c r="H3874">
        <v>1.66</v>
      </c>
      <c r="I3874">
        <v>1.98</v>
      </c>
      <c r="J3874">
        <v>2.17</v>
      </c>
      <c r="K3874">
        <v>2.48</v>
      </c>
      <c r="L3874">
        <v>2.77</v>
      </c>
      <c r="M3874">
        <v>0.39</v>
      </c>
      <c r="N3874">
        <v>0.49</v>
      </c>
      <c r="O3874">
        <v>0.68</v>
      </c>
      <c r="P3874">
        <v>0.85</v>
      </c>
      <c r="Q3874">
        <v>0.16425000000000001</v>
      </c>
      <c r="R3874">
        <v>0.21</v>
      </c>
      <c r="S3874">
        <v>0.25209999999999999</v>
      </c>
      <c r="T3874">
        <v>0.35</v>
      </c>
      <c r="U3874">
        <v>0.61680000000000001</v>
      </c>
      <c r="V3874">
        <v>17804.8</v>
      </c>
      <c r="W3874">
        <v>2070.65</v>
      </c>
      <c r="X3874">
        <v>56.91</v>
      </c>
    </row>
    <row r="3875" spans="1:24" x14ac:dyDescent="0.55000000000000004">
      <c r="A3875" s="5">
        <v>41995</v>
      </c>
      <c r="B3875">
        <v>0.13</v>
      </c>
      <c r="C3875">
        <v>0.05</v>
      </c>
      <c r="D3875">
        <v>0.16</v>
      </c>
      <c r="E3875">
        <v>0.28000000000000003</v>
      </c>
      <c r="F3875">
        <v>0.71</v>
      </c>
      <c r="G3875">
        <v>1.1299999999999999</v>
      </c>
      <c r="H3875">
        <v>1.67</v>
      </c>
      <c r="I3875">
        <v>1.98</v>
      </c>
      <c r="J3875">
        <v>2.17</v>
      </c>
      <c r="K3875">
        <v>2.4700000000000002</v>
      </c>
      <c r="L3875">
        <v>2.75</v>
      </c>
      <c r="M3875">
        <v>0.38</v>
      </c>
      <c r="N3875">
        <v>0.47</v>
      </c>
      <c r="O3875">
        <v>0.66</v>
      </c>
      <c r="P3875">
        <v>0.82</v>
      </c>
      <c r="Q3875">
        <v>0.16700000000000001</v>
      </c>
      <c r="R3875">
        <v>0.21024999999999999</v>
      </c>
      <c r="S3875">
        <v>0.25509999999999999</v>
      </c>
      <c r="T3875">
        <v>0.35439999999999999</v>
      </c>
      <c r="U3875">
        <v>0.62229999999999996</v>
      </c>
      <c r="V3875">
        <v>17959.439999999999</v>
      </c>
      <c r="W3875">
        <v>2078.54</v>
      </c>
      <c r="X3875">
        <v>55.25</v>
      </c>
    </row>
    <row r="3876" spans="1:24" x14ac:dyDescent="0.55000000000000004">
      <c r="A3876" s="5">
        <v>41996</v>
      </c>
      <c r="B3876">
        <v>0.13</v>
      </c>
      <c r="C3876">
        <v>0.03</v>
      </c>
      <c r="D3876">
        <v>0.14000000000000001</v>
      </c>
      <c r="E3876">
        <v>0.26</v>
      </c>
      <c r="F3876">
        <v>0.73</v>
      </c>
      <c r="G3876">
        <v>1.17</v>
      </c>
      <c r="H3876">
        <v>1.76</v>
      </c>
      <c r="I3876">
        <v>2.06</v>
      </c>
      <c r="J3876">
        <v>2.2599999999999998</v>
      </c>
      <c r="K3876">
        <v>2.57</v>
      </c>
      <c r="L3876">
        <v>2.85</v>
      </c>
      <c r="M3876">
        <v>0.46</v>
      </c>
      <c r="N3876">
        <v>0.56000000000000005</v>
      </c>
      <c r="O3876">
        <v>0.76</v>
      </c>
      <c r="P3876">
        <v>0.92</v>
      </c>
      <c r="Q3876">
        <v>0.16950000000000001</v>
      </c>
      <c r="R3876">
        <v>0.21475</v>
      </c>
      <c r="S3876">
        <v>0.25459999999999999</v>
      </c>
      <c r="T3876">
        <v>0.3574</v>
      </c>
      <c r="U3876">
        <v>0.62780000000000002</v>
      </c>
      <c r="V3876">
        <v>18024.169999999998</v>
      </c>
      <c r="W3876">
        <v>2082.17</v>
      </c>
      <c r="X3876">
        <v>56.78</v>
      </c>
    </row>
    <row r="3877" spans="1:24" x14ac:dyDescent="0.55000000000000004">
      <c r="A3877" s="5">
        <v>41997</v>
      </c>
      <c r="B3877">
        <v>0.13</v>
      </c>
      <c r="C3877">
        <v>0.01</v>
      </c>
      <c r="D3877">
        <v>0.14000000000000001</v>
      </c>
      <c r="E3877">
        <v>0.26</v>
      </c>
      <c r="F3877">
        <v>0.73</v>
      </c>
      <c r="G3877">
        <v>1.18</v>
      </c>
      <c r="H3877">
        <v>1.76</v>
      </c>
      <c r="I3877">
        <v>2.09</v>
      </c>
      <c r="J3877">
        <v>2.27</v>
      </c>
      <c r="K3877">
        <v>2.56</v>
      </c>
      <c r="L3877">
        <v>2.83</v>
      </c>
      <c r="M3877">
        <v>0.5</v>
      </c>
      <c r="N3877">
        <v>0.59</v>
      </c>
      <c r="O3877">
        <v>0.77</v>
      </c>
      <c r="P3877">
        <v>0.91</v>
      </c>
      <c r="Q3877">
        <v>0.16875000000000001</v>
      </c>
      <c r="R3877">
        <v>0.21475</v>
      </c>
      <c r="S3877">
        <v>0.25659999999999999</v>
      </c>
      <c r="T3877">
        <v>0.3574</v>
      </c>
      <c r="U3877">
        <v>0.62880000000000003</v>
      </c>
      <c r="V3877">
        <v>18030.21</v>
      </c>
      <c r="W3877">
        <v>2081.88</v>
      </c>
      <c r="X3877">
        <v>55.7</v>
      </c>
    </row>
    <row r="3878" spans="1:24" x14ac:dyDescent="0.55000000000000004">
      <c r="A3878" s="5">
        <v>41999</v>
      </c>
      <c r="B3878">
        <v>0.13</v>
      </c>
      <c r="C3878">
        <v>0.01</v>
      </c>
      <c r="D3878">
        <v>0.1</v>
      </c>
      <c r="E3878">
        <v>0.26</v>
      </c>
      <c r="F3878">
        <v>0.73</v>
      </c>
      <c r="G3878">
        <v>1.19</v>
      </c>
      <c r="H3878">
        <v>1.75</v>
      </c>
      <c r="I3878">
        <v>2.0699999999999998</v>
      </c>
      <c r="J3878">
        <v>2.25</v>
      </c>
      <c r="K3878">
        <v>2.54</v>
      </c>
      <c r="L3878">
        <v>2.81</v>
      </c>
      <c r="M3878">
        <v>0.49</v>
      </c>
      <c r="N3878">
        <v>0.57999999999999996</v>
      </c>
      <c r="O3878">
        <v>0.75</v>
      </c>
      <c r="P3878">
        <v>0.9</v>
      </c>
      <c r="Q3878" t="e">
        <v>#N/A</v>
      </c>
      <c r="R3878" t="e">
        <v>#N/A</v>
      </c>
      <c r="S3878" t="e">
        <v>#N/A</v>
      </c>
      <c r="T3878" t="e">
        <v>#N/A</v>
      </c>
      <c r="U3878" t="e">
        <v>#N/A</v>
      </c>
      <c r="V3878">
        <v>18053.71</v>
      </c>
      <c r="W3878">
        <v>2088.77</v>
      </c>
      <c r="X3878">
        <v>54.59</v>
      </c>
    </row>
    <row r="3879" spans="1:24" x14ac:dyDescent="0.55000000000000004">
      <c r="A3879" s="5">
        <v>42002</v>
      </c>
      <c r="B3879">
        <v>0.13</v>
      </c>
      <c r="C3879">
        <v>0.03</v>
      </c>
      <c r="D3879">
        <v>0.12</v>
      </c>
      <c r="E3879">
        <v>0.25</v>
      </c>
      <c r="F3879">
        <v>0.72</v>
      </c>
      <c r="G3879">
        <v>1.1399999999999999</v>
      </c>
      <c r="H3879">
        <v>1.72</v>
      </c>
      <c r="I3879">
        <v>2.02</v>
      </c>
      <c r="J3879">
        <v>2.2200000000000002</v>
      </c>
      <c r="K3879">
        <v>2.5099999999999998</v>
      </c>
      <c r="L3879">
        <v>2.78</v>
      </c>
      <c r="M3879">
        <v>0.5</v>
      </c>
      <c r="N3879">
        <v>0.56999999999999995</v>
      </c>
      <c r="O3879">
        <v>0.74</v>
      </c>
      <c r="P3879">
        <v>0.88</v>
      </c>
      <c r="Q3879">
        <v>0.16925000000000001</v>
      </c>
      <c r="R3879">
        <v>0.21575</v>
      </c>
      <c r="S3879">
        <v>0.25509999999999999</v>
      </c>
      <c r="T3879">
        <v>0.3574</v>
      </c>
      <c r="U3879">
        <v>0.62880000000000003</v>
      </c>
      <c r="V3879">
        <v>18038.23</v>
      </c>
      <c r="W3879">
        <v>2090.5700000000002</v>
      </c>
      <c r="X3879">
        <v>53.46</v>
      </c>
    </row>
    <row r="3880" spans="1:24" x14ac:dyDescent="0.55000000000000004">
      <c r="A3880" s="5">
        <v>42003</v>
      </c>
      <c r="B3880">
        <v>0.13</v>
      </c>
      <c r="C3880">
        <v>0.03</v>
      </c>
      <c r="D3880">
        <v>0.12</v>
      </c>
      <c r="E3880">
        <v>0.23</v>
      </c>
      <c r="F3880">
        <v>0.69</v>
      </c>
      <c r="G3880">
        <v>1.1100000000000001</v>
      </c>
      <c r="H3880">
        <v>1.68</v>
      </c>
      <c r="I3880">
        <v>2</v>
      </c>
      <c r="J3880">
        <v>2.2000000000000002</v>
      </c>
      <c r="K3880">
        <v>2.4900000000000002</v>
      </c>
      <c r="L3880">
        <v>2.76</v>
      </c>
      <c r="M3880">
        <v>0.47</v>
      </c>
      <c r="N3880">
        <v>0.56000000000000005</v>
      </c>
      <c r="O3880">
        <v>0.75</v>
      </c>
      <c r="P3880">
        <v>0.88</v>
      </c>
      <c r="Q3880">
        <v>0.16950000000000001</v>
      </c>
      <c r="R3880">
        <v>0.21625</v>
      </c>
      <c r="S3880">
        <v>0.25519999999999998</v>
      </c>
      <c r="T3880">
        <v>0.3574</v>
      </c>
      <c r="U3880">
        <v>0.62880000000000003</v>
      </c>
      <c r="V3880">
        <v>17983.07</v>
      </c>
      <c r="W3880">
        <v>2080.35</v>
      </c>
      <c r="X3880">
        <v>54.14</v>
      </c>
    </row>
    <row r="3881" spans="1:24" x14ac:dyDescent="0.55000000000000004">
      <c r="A3881" s="5">
        <v>42004</v>
      </c>
      <c r="B3881">
        <v>0.06</v>
      </c>
      <c r="C3881">
        <v>0.04</v>
      </c>
      <c r="D3881">
        <v>0.12</v>
      </c>
      <c r="E3881">
        <v>0.25</v>
      </c>
      <c r="F3881">
        <v>0.67</v>
      </c>
      <c r="G3881">
        <v>1.1000000000000001</v>
      </c>
      <c r="H3881">
        <v>1.65</v>
      </c>
      <c r="I3881">
        <v>1.97</v>
      </c>
      <c r="J3881">
        <v>2.17</v>
      </c>
      <c r="K3881">
        <v>2.4700000000000002</v>
      </c>
      <c r="L3881">
        <v>2.75</v>
      </c>
      <c r="M3881">
        <v>0.38</v>
      </c>
      <c r="N3881">
        <v>0.49</v>
      </c>
      <c r="O3881">
        <v>0.68</v>
      </c>
      <c r="P3881">
        <v>0.83</v>
      </c>
      <c r="Q3881">
        <v>0.17125000000000001</v>
      </c>
      <c r="R3881">
        <v>0.21445</v>
      </c>
      <c r="S3881">
        <v>0.25559999999999999</v>
      </c>
      <c r="T3881">
        <v>0.36280000000000001</v>
      </c>
      <c r="U3881">
        <v>0.62880000000000003</v>
      </c>
      <c r="V3881">
        <v>17823.07</v>
      </c>
      <c r="W3881">
        <v>2058.9</v>
      </c>
      <c r="X3881">
        <v>53.45</v>
      </c>
    </row>
    <row r="3882" spans="1:24" x14ac:dyDescent="0.55000000000000004">
      <c r="A3882" s="5">
        <v>42006</v>
      </c>
      <c r="B3882">
        <v>0.12</v>
      </c>
      <c r="C3882">
        <v>0.02</v>
      </c>
      <c r="D3882">
        <v>0.11</v>
      </c>
      <c r="E3882">
        <v>0.25</v>
      </c>
      <c r="F3882">
        <v>0.66</v>
      </c>
      <c r="G3882">
        <v>1.07</v>
      </c>
      <c r="H3882">
        <v>1.61</v>
      </c>
      <c r="I3882">
        <v>1.92</v>
      </c>
      <c r="J3882">
        <v>2.12</v>
      </c>
      <c r="K3882">
        <v>2.41</v>
      </c>
      <c r="L3882">
        <v>2.69</v>
      </c>
      <c r="M3882">
        <v>0.31</v>
      </c>
      <c r="N3882">
        <v>0.41</v>
      </c>
      <c r="O3882">
        <v>0.61</v>
      </c>
      <c r="P3882">
        <v>0.76</v>
      </c>
      <c r="Q3882">
        <v>0.16750000000000001</v>
      </c>
      <c r="R3882">
        <v>0.2142</v>
      </c>
      <c r="S3882">
        <v>0.25559999999999999</v>
      </c>
      <c r="T3882">
        <v>0.36480000000000001</v>
      </c>
      <c r="U3882">
        <v>0.63280000000000003</v>
      </c>
      <c r="V3882">
        <v>17832.990000000002</v>
      </c>
      <c r="W3882">
        <v>2058.1999999999998</v>
      </c>
      <c r="X3882">
        <v>52.72</v>
      </c>
    </row>
    <row r="3883" spans="1:24" x14ac:dyDescent="0.55000000000000004">
      <c r="A3883" s="5">
        <v>42009</v>
      </c>
      <c r="B3883">
        <v>0.12</v>
      </c>
      <c r="C3883">
        <v>0.03</v>
      </c>
      <c r="D3883">
        <v>0.1</v>
      </c>
      <c r="E3883">
        <v>0.26</v>
      </c>
      <c r="F3883">
        <v>0.68</v>
      </c>
      <c r="G3883">
        <v>1.06</v>
      </c>
      <c r="H3883">
        <v>1.57</v>
      </c>
      <c r="I3883">
        <v>1.85</v>
      </c>
      <c r="J3883">
        <v>2.04</v>
      </c>
      <c r="K3883">
        <v>2.3199999999999998</v>
      </c>
      <c r="L3883">
        <v>2.6</v>
      </c>
      <c r="M3883">
        <v>0.32</v>
      </c>
      <c r="N3883">
        <v>0.4</v>
      </c>
      <c r="O3883">
        <v>0.56999999999999995</v>
      </c>
      <c r="P3883">
        <v>0.71</v>
      </c>
      <c r="Q3883">
        <v>0.16800000000000001</v>
      </c>
      <c r="R3883">
        <v>0.21560000000000001</v>
      </c>
      <c r="S3883">
        <v>0.25359999999999999</v>
      </c>
      <c r="T3883">
        <v>0.36230000000000001</v>
      </c>
      <c r="U3883">
        <v>0.63380000000000003</v>
      </c>
      <c r="V3883">
        <v>17501.650000000001</v>
      </c>
      <c r="W3883">
        <v>2020.58</v>
      </c>
      <c r="X3883">
        <v>50.05</v>
      </c>
    </row>
    <row r="3884" spans="1:24" x14ac:dyDescent="0.55000000000000004">
      <c r="A3884" s="5">
        <v>42010</v>
      </c>
      <c r="B3884">
        <v>0.12</v>
      </c>
      <c r="C3884">
        <v>0.03</v>
      </c>
      <c r="D3884">
        <v>0.1</v>
      </c>
      <c r="E3884">
        <v>0.25</v>
      </c>
      <c r="F3884">
        <v>0.65</v>
      </c>
      <c r="G3884">
        <v>1.02</v>
      </c>
      <c r="H3884">
        <v>1.5</v>
      </c>
      <c r="I3884">
        <v>1.78</v>
      </c>
      <c r="J3884">
        <v>1.97</v>
      </c>
      <c r="K3884">
        <v>2.25</v>
      </c>
      <c r="L3884">
        <v>2.52</v>
      </c>
      <c r="M3884">
        <v>0.34</v>
      </c>
      <c r="N3884">
        <v>0.41</v>
      </c>
      <c r="O3884">
        <v>0.55000000000000004</v>
      </c>
      <c r="P3884">
        <v>0.68</v>
      </c>
      <c r="Q3884">
        <v>0.16775000000000001</v>
      </c>
      <c r="R3884">
        <v>0.2162</v>
      </c>
      <c r="S3884">
        <v>0.25109999999999999</v>
      </c>
      <c r="T3884">
        <v>0.36030000000000001</v>
      </c>
      <c r="U3884">
        <v>0.62829999999999997</v>
      </c>
      <c r="V3884">
        <v>17371.64</v>
      </c>
      <c r="W3884">
        <v>2002.61</v>
      </c>
      <c r="X3884">
        <v>47.98</v>
      </c>
    </row>
    <row r="3885" spans="1:24" x14ac:dyDescent="0.55000000000000004">
      <c r="A3885" s="5">
        <v>42011</v>
      </c>
      <c r="B3885">
        <v>0.12</v>
      </c>
      <c r="C3885">
        <v>0.03</v>
      </c>
      <c r="D3885">
        <v>0.09</v>
      </c>
      <c r="E3885">
        <v>0.25</v>
      </c>
      <c r="F3885">
        <v>0.62</v>
      </c>
      <c r="G3885">
        <v>1</v>
      </c>
      <c r="H3885">
        <v>1.47</v>
      </c>
      <c r="I3885">
        <v>1.76</v>
      </c>
      <c r="J3885">
        <v>1.96</v>
      </c>
      <c r="K3885">
        <v>2.25</v>
      </c>
      <c r="L3885">
        <v>2.52</v>
      </c>
      <c r="M3885">
        <v>0.31</v>
      </c>
      <c r="N3885">
        <v>0.39</v>
      </c>
      <c r="O3885">
        <v>0.55000000000000004</v>
      </c>
      <c r="P3885">
        <v>0.68</v>
      </c>
      <c r="Q3885">
        <v>0.16650000000000001</v>
      </c>
      <c r="R3885">
        <v>0.21479999999999999</v>
      </c>
      <c r="S3885">
        <v>0.25209999999999999</v>
      </c>
      <c r="T3885">
        <v>0.36130000000000001</v>
      </c>
      <c r="U3885">
        <v>0.62729999999999997</v>
      </c>
      <c r="V3885">
        <v>17584.52</v>
      </c>
      <c r="W3885">
        <v>2025.9</v>
      </c>
      <c r="X3885">
        <v>48.69</v>
      </c>
    </row>
    <row r="3886" spans="1:24" x14ac:dyDescent="0.55000000000000004">
      <c r="A3886" s="5">
        <v>42012</v>
      </c>
      <c r="B3886">
        <v>0.12</v>
      </c>
      <c r="C3886">
        <v>0.03</v>
      </c>
      <c r="D3886">
        <v>0.08</v>
      </c>
      <c r="E3886">
        <v>0.23</v>
      </c>
      <c r="F3886">
        <v>0.62</v>
      </c>
      <c r="G3886">
        <v>1</v>
      </c>
      <c r="H3886">
        <v>1.5</v>
      </c>
      <c r="I3886">
        <v>1.81</v>
      </c>
      <c r="J3886">
        <v>2.0299999999999998</v>
      </c>
      <c r="K3886">
        <v>2.33</v>
      </c>
      <c r="L3886">
        <v>2.59</v>
      </c>
      <c r="M3886">
        <v>0.28999999999999998</v>
      </c>
      <c r="N3886">
        <v>0.41</v>
      </c>
      <c r="O3886">
        <v>0.6</v>
      </c>
      <c r="P3886">
        <v>0.73</v>
      </c>
      <c r="Q3886">
        <v>0.16625000000000001</v>
      </c>
      <c r="R3886">
        <v>0.2142</v>
      </c>
      <c r="S3886">
        <v>0.25209999999999999</v>
      </c>
      <c r="T3886">
        <v>0.3604</v>
      </c>
      <c r="U3886">
        <v>0.62890000000000001</v>
      </c>
      <c r="V3886">
        <v>17907.87</v>
      </c>
      <c r="W3886">
        <v>2062.14</v>
      </c>
      <c r="X3886">
        <v>48.8</v>
      </c>
    </row>
    <row r="3887" spans="1:24" x14ac:dyDescent="0.55000000000000004">
      <c r="A3887" s="5">
        <v>42013</v>
      </c>
      <c r="B3887">
        <v>0.12</v>
      </c>
      <c r="C3887">
        <v>0.02</v>
      </c>
      <c r="D3887">
        <v>0.08</v>
      </c>
      <c r="E3887">
        <v>0.22</v>
      </c>
      <c r="F3887">
        <v>0.59</v>
      </c>
      <c r="G3887">
        <v>0.96</v>
      </c>
      <c r="H3887">
        <v>1.45</v>
      </c>
      <c r="I3887">
        <v>1.75</v>
      </c>
      <c r="J3887">
        <v>1.98</v>
      </c>
      <c r="K3887">
        <v>2.29</v>
      </c>
      <c r="L3887">
        <v>2.5499999999999998</v>
      </c>
      <c r="M3887">
        <v>0.25</v>
      </c>
      <c r="N3887">
        <v>0.36</v>
      </c>
      <c r="O3887">
        <v>0.56999999999999995</v>
      </c>
      <c r="P3887">
        <v>0.72</v>
      </c>
      <c r="Q3887">
        <v>0.16675000000000001</v>
      </c>
      <c r="R3887">
        <v>0.21475</v>
      </c>
      <c r="S3887">
        <v>0.25409999999999999</v>
      </c>
      <c r="T3887">
        <v>0.3619</v>
      </c>
      <c r="U3887">
        <v>0.62639999999999996</v>
      </c>
      <c r="V3887">
        <v>17737.37</v>
      </c>
      <c r="W3887">
        <v>2044.81</v>
      </c>
      <c r="X3887">
        <v>48.35</v>
      </c>
    </row>
    <row r="3888" spans="1:24" x14ac:dyDescent="0.55000000000000004">
      <c r="A3888" s="5">
        <v>42016</v>
      </c>
      <c r="B3888">
        <v>0.12</v>
      </c>
      <c r="C3888">
        <v>0.03</v>
      </c>
      <c r="D3888">
        <v>0.09</v>
      </c>
      <c r="E3888">
        <v>0.19</v>
      </c>
      <c r="F3888">
        <v>0.56000000000000005</v>
      </c>
      <c r="G3888">
        <v>0.91</v>
      </c>
      <c r="H3888">
        <v>1.39</v>
      </c>
      <c r="I3888">
        <v>1.69</v>
      </c>
      <c r="J3888">
        <v>1.92</v>
      </c>
      <c r="K3888">
        <v>2.23</v>
      </c>
      <c r="L3888">
        <v>2.4900000000000002</v>
      </c>
      <c r="M3888">
        <v>0.23</v>
      </c>
      <c r="N3888">
        <v>0.35</v>
      </c>
      <c r="O3888">
        <v>0.55000000000000004</v>
      </c>
      <c r="P3888">
        <v>0.69</v>
      </c>
      <c r="Q3888">
        <v>0.16650000000000001</v>
      </c>
      <c r="R3888">
        <v>0.214</v>
      </c>
      <c r="S3888">
        <v>0.25280000000000002</v>
      </c>
      <c r="T3888">
        <v>0.35909999999999997</v>
      </c>
      <c r="U3888">
        <v>0.62090000000000001</v>
      </c>
      <c r="V3888">
        <v>17640.84</v>
      </c>
      <c r="W3888">
        <v>2028.26</v>
      </c>
      <c r="X3888">
        <v>46.06</v>
      </c>
    </row>
    <row r="3889" spans="1:24" x14ac:dyDescent="0.55000000000000004">
      <c r="A3889" s="5">
        <v>42017</v>
      </c>
      <c r="B3889">
        <v>0.12</v>
      </c>
      <c r="C3889">
        <v>0.03</v>
      </c>
      <c r="D3889">
        <v>0.08</v>
      </c>
      <c r="E3889">
        <v>0.2</v>
      </c>
      <c r="F3889">
        <v>0.54</v>
      </c>
      <c r="G3889">
        <v>0.88</v>
      </c>
      <c r="H3889">
        <v>1.37</v>
      </c>
      <c r="I3889">
        <v>1.67</v>
      </c>
      <c r="J3889">
        <v>1.91</v>
      </c>
      <c r="K3889">
        <v>2.2400000000000002</v>
      </c>
      <c r="L3889">
        <v>2.4900000000000002</v>
      </c>
      <c r="M3889">
        <v>0.32</v>
      </c>
      <c r="N3889">
        <v>0.37</v>
      </c>
      <c r="O3889">
        <v>0.57999999999999996</v>
      </c>
      <c r="P3889">
        <v>0.73</v>
      </c>
      <c r="Q3889">
        <v>0.16650000000000001</v>
      </c>
      <c r="R3889">
        <v>0.2135</v>
      </c>
      <c r="S3889">
        <v>0.25330000000000003</v>
      </c>
      <c r="T3889">
        <v>0.35759999999999997</v>
      </c>
      <c r="U3889">
        <v>0.62239999999999995</v>
      </c>
      <c r="V3889">
        <v>17613.68</v>
      </c>
      <c r="W3889">
        <v>2023.03</v>
      </c>
      <c r="X3889">
        <v>45.92</v>
      </c>
    </row>
    <row r="3890" spans="1:24" x14ac:dyDescent="0.55000000000000004">
      <c r="A3890" s="5">
        <v>42018</v>
      </c>
      <c r="B3890">
        <v>0.12</v>
      </c>
      <c r="C3890">
        <v>0.04</v>
      </c>
      <c r="D3890">
        <v>0.09</v>
      </c>
      <c r="E3890">
        <v>0.18</v>
      </c>
      <c r="F3890">
        <v>0.51</v>
      </c>
      <c r="G3890">
        <v>0.83</v>
      </c>
      <c r="H3890">
        <v>1.33</v>
      </c>
      <c r="I3890">
        <v>1.62</v>
      </c>
      <c r="J3890">
        <v>1.86</v>
      </c>
      <c r="K3890">
        <v>2.2000000000000002</v>
      </c>
      <c r="L3890">
        <v>2.4700000000000002</v>
      </c>
      <c r="M3890">
        <v>0.15</v>
      </c>
      <c r="N3890">
        <v>0.28999999999999998</v>
      </c>
      <c r="O3890">
        <v>0.53</v>
      </c>
      <c r="P3890">
        <v>0.69</v>
      </c>
      <c r="Q3890">
        <v>0.16825000000000001</v>
      </c>
      <c r="R3890">
        <v>0.216</v>
      </c>
      <c r="S3890">
        <v>0.25359999999999999</v>
      </c>
      <c r="T3890">
        <v>0.3589</v>
      </c>
      <c r="U3890">
        <v>0.62239999999999995</v>
      </c>
      <c r="V3890">
        <v>17427.09</v>
      </c>
      <c r="W3890">
        <v>2011.27</v>
      </c>
      <c r="X3890">
        <v>48.49</v>
      </c>
    </row>
    <row r="3891" spans="1:24" x14ac:dyDescent="0.55000000000000004">
      <c r="A3891" s="5">
        <v>42019</v>
      </c>
      <c r="B3891">
        <v>0.12</v>
      </c>
      <c r="C3891">
        <v>0.03</v>
      </c>
      <c r="D3891">
        <v>0.08</v>
      </c>
      <c r="E3891">
        <v>0.16</v>
      </c>
      <c r="F3891">
        <v>0.44</v>
      </c>
      <c r="G3891">
        <v>0.75</v>
      </c>
      <c r="H3891">
        <v>1.22</v>
      </c>
      <c r="I3891">
        <v>1.53</v>
      </c>
      <c r="J3891">
        <v>1.77</v>
      </c>
      <c r="K3891">
        <v>2.12</v>
      </c>
      <c r="L3891">
        <v>2.4</v>
      </c>
      <c r="M3891">
        <v>0.04</v>
      </c>
      <c r="N3891">
        <v>0.19</v>
      </c>
      <c r="O3891">
        <v>0.45</v>
      </c>
      <c r="P3891">
        <v>0.61</v>
      </c>
      <c r="Q3891">
        <v>0.16800000000000001</v>
      </c>
      <c r="R3891">
        <v>0.2142</v>
      </c>
      <c r="S3891">
        <v>0.25259999999999999</v>
      </c>
      <c r="T3891">
        <v>0.35639999999999999</v>
      </c>
      <c r="U3891">
        <v>0.6149</v>
      </c>
      <c r="V3891">
        <v>17320.71</v>
      </c>
      <c r="W3891">
        <v>1992.67</v>
      </c>
      <c r="X3891">
        <v>46.37</v>
      </c>
    </row>
    <row r="3892" spans="1:24" x14ac:dyDescent="0.55000000000000004">
      <c r="A3892" s="5">
        <v>42020</v>
      </c>
      <c r="B3892">
        <v>0.13</v>
      </c>
      <c r="C3892">
        <v>0.03</v>
      </c>
      <c r="D3892">
        <v>7.0000000000000007E-2</v>
      </c>
      <c r="E3892">
        <v>0.17</v>
      </c>
      <c r="F3892">
        <v>0.49</v>
      </c>
      <c r="G3892">
        <v>0.8</v>
      </c>
      <c r="H3892">
        <v>1.29</v>
      </c>
      <c r="I3892">
        <v>1.6</v>
      </c>
      <c r="J3892">
        <v>1.83</v>
      </c>
      <c r="K3892">
        <v>2.17</v>
      </c>
      <c r="L3892">
        <v>2.44</v>
      </c>
      <c r="M3892">
        <v>0.1</v>
      </c>
      <c r="N3892">
        <v>0.23</v>
      </c>
      <c r="O3892">
        <v>0.49</v>
      </c>
      <c r="P3892">
        <v>0.66</v>
      </c>
      <c r="Q3892">
        <v>0.16800000000000001</v>
      </c>
      <c r="R3892">
        <v>0.2137</v>
      </c>
      <c r="S3892">
        <v>0.25659999999999999</v>
      </c>
      <c r="T3892">
        <v>0.35489999999999999</v>
      </c>
      <c r="U3892">
        <v>0.6099</v>
      </c>
      <c r="V3892">
        <v>17511.57</v>
      </c>
      <c r="W3892">
        <v>2019.42</v>
      </c>
      <c r="X3892">
        <v>48.49</v>
      </c>
    </row>
    <row r="3893" spans="1:24" x14ac:dyDescent="0.55000000000000004">
      <c r="A3893" s="5">
        <v>42023</v>
      </c>
      <c r="B3893" t="e">
        <v>#N/A</v>
      </c>
      <c r="C3893" t="e">
        <v>#N/A</v>
      </c>
      <c r="D3893" t="e">
        <v>#N/A</v>
      </c>
      <c r="E3893" t="e">
        <v>#N/A</v>
      </c>
      <c r="F3893" t="e">
        <v>#N/A</v>
      </c>
      <c r="G3893" t="e">
        <v>#N/A</v>
      </c>
      <c r="H3893" t="e">
        <v>#N/A</v>
      </c>
      <c r="I3893" t="e">
        <v>#N/A</v>
      </c>
      <c r="J3893" t="e">
        <v>#N/A</v>
      </c>
      <c r="K3893" t="e">
        <v>#N/A</v>
      </c>
      <c r="L3893" t="e">
        <v>#N/A</v>
      </c>
      <c r="M3893" t="e">
        <v>#N/A</v>
      </c>
      <c r="N3893" t="e">
        <v>#N/A</v>
      </c>
      <c r="O3893" t="e">
        <v>#N/A</v>
      </c>
      <c r="P3893" t="e">
        <v>#N/A</v>
      </c>
      <c r="Q3893">
        <v>0.16875000000000001</v>
      </c>
      <c r="R3893">
        <v>0.21404999999999999</v>
      </c>
      <c r="S3893">
        <v>0.25619999999999998</v>
      </c>
      <c r="T3893">
        <v>0.35589999999999999</v>
      </c>
      <c r="U3893">
        <v>0.6119</v>
      </c>
      <c r="V3893" t="e">
        <v>#N/A</v>
      </c>
      <c r="W3893" t="e">
        <v>#N/A</v>
      </c>
      <c r="X3893" t="e">
        <v>#N/A</v>
      </c>
    </row>
    <row r="3894" spans="1:24" x14ac:dyDescent="0.55000000000000004">
      <c r="A3894" s="5">
        <v>42024</v>
      </c>
      <c r="B3894">
        <v>0.12</v>
      </c>
      <c r="C3894">
        <v>0.03</v>
      </c>
      <c r="D3894">
        <v>0.08</v>
      </c>
      <c r="E3894">
        <v>0.17</v>
      </c>
      <c r="F3894">
        <v>0.53</v>
      </c>
      <c r="G3894">
        <v>0.85</v>
      </c>
      <c r="H3894">
        <v>1.31</v>
      </c>
      <c r="I3894">
        <v>1.61</v>
      </c>
      <c r="J3894">
        <v>1.82</v>
      </c>
      <c r="K3894">
        <v>2.15</v>
      </c>
      <c r="L3894">
        <v>2.39</v>
      </c>
      <c r="M3894">
        <v>0.12</v>
      </c>
      <c r="N3894">
        <v>0.23</v>
      </c>
      <c r="O3894">
        <v>0.47</v>
      </c>
      <c r="P3894">
        <v>0.63</v>
      </c>
      <c r="Q3894">
        <v>0.16850000000000001</v>
      </c>
      <c r="R3894">
        <v>0.21379999999999999</v>
      </c>
      <c r="S3894">
        <v>0.25669999999999998</v>
      </c>
      <c r="T3894">
        <v>0.35589999999999999</v>
      </c>
      <c r="U3894">
        <v>0.6159</v>
      </c>
      <c r="V3894">
        <v>17515.23</v>
      </c>
      <c r="W3894">
        <v>2022.55</v>
      </c>
      <c r="X3894">
        <v>46.79</v>
      </c>
    </row>
    <row r="3895" spans="1:24" x14ac:dyDescent="0.55000000000000004">
      <c r="A3895" s="5">
        <v>42025</v>
      </c>
      <c r="B3895">
        <v>0.12</v>
      </c>
      <c r="C3895">
        <v>0.03</v>
      </c>
      <c r="D3895">
        <v>0.08</v>
      </c>
      <c r="E3895">
        <v>0.17</v>
      </c>
      <c r="F3895">
        <v>0.53</v>
      </c>
      <c r="G3895">
        <v>0.87</v>
      </c>
      <c r="H3895">
        <v>1.35</v>
      </c>
      <c r="I3895">
        <v>1.66</v>
      </c>
      <c r="J3895">
        <v>1.87</v>
      </c>
      <c r="K3895">
        <v>2.2000000000000002</v>
      </c>
      <c r="L3895">
        <v>2.44</v>
      </c>
      <c r="M3895">
        <v>0.18</v>
      </c>
      <c r="N3895">
        <v>0.26</v>
      </c>
      <c r="O3895">
        <v>0.51</v>
      </c>
      <c r="P3895">
        <v>0.71</v>
      </c>
      <c r="Q3895">
        <v>0.16675000000000001</v>
      </c>
      <c r="R3895">
        <v>0.21575</v>
      </c>
      <c r="S3895">
        <v>0.2571</v>
      </c>
      <c r="T3895">
        <v>0.3589</v>
      </c>
      <c r="U3895">
        <v>0.62190000000000001</v>
      </c>
      <c r="V3895">
        <v>17554.28</v>
      </c>
      <c r="W3895">
        <v>2032.12</v>
      </c>
      <c r="X3895">
        <v>47.85</v>
      </c>
    </row>
    <row r="3896" spans="1:24" x14ac:dyDescent="0.55000000000000004">
      <c r="A3896" s="5">
        <v>42026</v>
      </c>
      <c r="B3896">
        <v>0.12</v>
      </c>
      <c r="C3896">
        <v>0.03</v>
      </c>
      <c r="D3896">
        <v>0.08</v>
      </c>
      <c r="E3896">
        <v>0.17</v>
      </c>
      <c r="F3896">
        <v>0.53</v>
      </c>
      <c r="G3896">
        <v>0.9</v>
      </c>
      <c r="H3896">
        <v>1.39</v>
      </c>
      <c r="I3896">
        <v>1.69</v>
      </c>
      <c r="J3896">
        <v>1.9</v>
      </c>
      <c r="K3896">
        <v>2.21</v>
      </c>
      <c r="L3896">
        <v>2.46</v>
      </c>
      <c r="M3896">
        <v>0.2</v>
      </c>
      <c r="N3896">
        <v>0.28999999999999998</v>
      </c>
      <c r="O3896">
        <v>0.52</v>
      </c>
      <c r="P3896">
        <v>0.69</v>
      </c>
      <c r="Q3896">
        <v>0.16825000000000001</v>
      </c>
      <c r="R3896">
        <v>0.21325</v>
      </c>
      <c r="S3896">
        <v>0.25609999999999999</v>
      </c>
      <c r="T3896">
        <v>0.3574</v>
      </c>
      <c r="U3896">
        <v>0.62290000000000001</v>
      </c>
      <c r="V3896">
        <v>17813.98</v>
      </c>
      <c r="W3896">
        <v>2063.15</v>
      </c>
      <c r="X3896">
        <v>45.93</v>
      </c>
    </row>
    <row r="3897" spans="1:24" x14ac:dyDescent="0.55000000000000004">
      <c r="A3897" s="5">
        <v>42027</v>
      </c>
      <c r="B3897">
        <v>0.12</v>
      </c>
      <c r="C3897">
        <v>0.02</v>
      </c>
      <c r="D3897">
        <v>7.0000000000000007E-2</v>
      </c>
      <c r="E3897">
        <v>0.17</v>
      </c>
      <c r="F3897">
        <v>0.52</v>
      </c>
      <c r="G3897">
        <v>0.86</v>
      </c>
      <c r="H3897">
        <v>1.33</v>
      </c>
      <c r="I3897">
        <v>1.62</v>
      </c>
      <c r="J3897">
        <v>1.81</v>
      </c>
      <c r="K3897">
        <v>2.12</v>
      </c>
      <c r="L3897">
        <v>2.38</v>
      </c>
      <c r="M3897">
        <v>0.12</v>
      </c>
      <c r="N3897">
        <v>0.21</v>
      </c>
      <c r="O3897">
        <v>0.44</v>
      </c>
      <c r="P3897">
        <v>0.61</v>
      </c>
      <c r="Q3897">
        <v>0.16775000000000001</v>
      </c>
      <c r="R3897">
        <v>0.21099999999999999</v>
      </c>
      <c r="S3897">
        <v>0.25609999999999999</v>
      </c>
      <c r="T3897">
        <v>0.35389999999999999</v>
      </c>
      <c r="U3897">
        <v>0.62190000000000001</v>
      </c>
      <c r="V3897">
        <v>17672.599999999999</v>
      </c>
      <c r="W3897">
        <v>2051.8200000000002</v>
      </c>
      <c r="X3897">
        <v>45.26</v>
      </c>
    </row>
    <row r="3898" spans="1:24" x14ac:dyDescent="0.55000000000000004">
      <c r="A3898" s="5">
        <v>42030</v>
      </c>
      <c r="B3898">
        <v>0.12</v>
      </c>
      <c r="C3898">
        <v>0.03</v>
      </c>
      <c r="D3898">
        <v>0.08</v>
      </c>
      <c r="E3898">
        <v>0.18</v>
      </c>
      <c r="F3898">
        <v>0.54</v>
      </c>
      <c r="G3898">
        <v>0.89</v>
      </c>
      <c r="H3898">
        <v>1.36</v>
      </c>
      <c r="I3898">
        <v>1.64</v>
      </c>
      <c r="J3898">
        <v>1.83</v>
      </c>
      <c r="K3898">
        <v>2.14</v>
      </c>
      <c r="L3898">
        <v>2.4</v>
      </c>
      <c r="M3898">
        <v>0.12</v>
      </c>
      <c r="N3898">
        <v>0.22</v>
      </c>
      <c r="O3898">
        <v>0.45</v>
      </c>
      <c r="P3898">
        <v>0.64</v>
      </c>
      <c r="Q3898">
        <v>0.16900000000000001</v>
      </c>
      <c r="R3898">
        <v>0.21299999999999999</v>
      </c>
      <c r="S3898">
        <v>0.25609999999999999</v>
      </c>
      <c r="T3898">
        <v>0.35539999999999999</v>
      </c>
      <c r="U3898">
        <v>0.62139999999999995</v>
      </c>
      <c r="V3898">
        <v>17678.7</v>
      </c>
      <c r="W3898">
        <v>2057.09</v>
      </c>
      <c r="X3898">
        <v>44.8</v>
      </c>
    </row>
    <row r="3899" spans="1:24" x14ac:dyDescent="0.55000000000000004">
      <c r="A3899" s="5">
        <v>42031</v>
      </c>
      <c r="B3899">
        <v>0.11</v>
      </c>
      <c r="C3899">
        <v>0.02</v>
      </c>
      <c r="D3899">
        <v>0.08</v>
      </c>
      <c r="E3899">
        <v>0.17</v>
      </c>
      <c r="F3899">
        <v>0.54</v>
      </c>
      <c r="G3899">
        <v>0.87</v>
      </c>
      <c r="H3899">
        <v>1.34</v>
      </c>
      <c r="I3899">
        <v>1.62</v>
      </c>
      <c r="J3899">
        <v>1.83</v>
      </c>
      <c r="K3899">
        <v>2.15</v>
      </c>
      <c r="L3899">
        <v>2.4</v>
      </c>
      <c r="M3899">
        <v>0.05</v>
      </c>
      <c r="N3899">
        <v>0.17</v>
      </c>
      <c r="O3899">
        <v>0.44</v>
      </c>
      <c r="P3899">
        <v>0.64</v>
      </c>
      <c r="Q3899">
        <v>0.16800000000000001</v>
      </c>
      <c r="R3899">
        <v>0.21099999999999999</v>
      </c>
      <c r="S3899">
        <v>0.25259999999999999</v>
      </c>
      <c r="T3899">
        <v>0.35539999999999999</v>
      </c>
      <c r="U3899">
        <v>0.62239999999999995</v>
      </c>
      <c r="V3899">
        <v>17387.21</v>
      </c>
      <c r="W3899">
        <v>2029.55</v>
      </c>
      <c r="X3899">
        <v>45.84</v>
      </c>
    </row>
    <row r="3900" spans="1:24" x14ac:dyDescent="0.55000000000000004">
      <c r="A3900" s="5">
        <v>42032</v>
      </c>
      <c r="B3900">
        <v>0.12</v>
      </c>
      <c r="C3900">
        <v>0.02</v>
      </c>
      <c r="D3900">
        <v>0.08</v>
      </c>
      <c r="E3900">
        <v>0.17</v>
      </c>
      <c r="F3900">
        <v>0.5</v>
      </c>
      <c r="G3900">
        <v>0.81</v>
      </c>
      <c r="H3900">
        <v>1.25</v>
      </c>
      <c r="I3900">
        <v>1.53</v>
      </c>
      <c r="J3900">
        <v>1.73</v>
      </c>
      <c r="K3900">
        <v>2.0499999999999998</v>
      </c>
      <c r="L3900">
        <v>2.29</v>
      </c>
      <c r="M3900">
        <v>0.01</v>
      </c>
      <c r="N3900">
        <v>0.12</v>
      </c>
      <c r="O3900">
        <v>0.37</v>
      </c>
      <c r="P3900">
        <v>0.56000000000000005</v>
      </c>
      <c r="Q3900">
        <v>0.17050000000000001</v>
      </c>
      <c r="R3900">
        <v>0.21149999999999999</v>
      </c>
      <c r="S3900">
        <v>0.25459999999999999</v>
      </c>
      <c r="T3900">
        <v>0.3574</v>
      </c>
      <c r="U3900">
        <v>0.6179</v>
      </c>
      <c r="V3900">
        <v>17191.37</v>
      </c>
      <c r="W3900">
        <v>2002.16</v>
      </c>
      <c r="X3900">
        <v>44.08</v>
      </c>
    </row>
    <row r="3901" spans="1:24" x14ac:dyDescent="0.55000000000000004">
      <c r="A3901" s="5">
        <v>42033</v>
      </c>
      <c r="B3901">
        <v>0.11</v>
      </c>
      <c r="C3901">
        <v>0.03</v>
      </c>
      <c r="D3901">
        <v>7.0000000000000007E-2</v>
      </c>
      <c r="E3901">
        <v>0.17</v>
      </c>
      <c r="F3901">
        <v>0.51</v>
      </c>
      <c r="G3901">
        <v>0.84</v>
      </c>
      <c r="H3901">
        <v>1.28</v>
      </c>
      <c r="I3901">
        <v>1.59</v>
      </c>
      <c r="J3901">
        <v>1.77</v>
      </c>
      <c r="K3901">
        <v>2.11</v>
      </c>
      <c r="L3901">
        <v>2.33</v>
      </c>
      <c r="M3901">
        <v>-0.03</v>
      </c>
      <c r="N3901">
        <v>0.15</v>
      </c>
      <c r="O3901">
        <v>0.42</v>
      </c>
      <c r="P3901">
        <v>0.59</v>
      </c>
      <c r="Q3901">
        <v>0.1709</v>
      </c>
      <c r="R3901">
        <v>0.21060000000000001</v>
      </c>
      <c r="S3901">
        <v>0.25459999999999999</v>
      </c>
      <c r="T3901">
        <v>0.3579</v>
      </c>
      <c r="U3901">
        <v>0.62039999999999995</v>
      </c>
      <c r="V3901">
        <v>17416.849999999999</v>
      </c>
      <c r="W3901">
        <v>2021.25</v>
      </c>
      <c r="X3901">
        <v>44.12</v>
      </c>
    </row>
    <row r="3902" spans="1:24" x14ac:dyDescent="0.55000000000000004">
      <c r="A3902" s="5">
        <v>42034</v>
      </c>
      <c r="B3902">
        <v>0.06</v>
      </c>
      <c r="C3902">
        <v>0.02</v>
      </c>
      <c r="D3902">
        <v>7.0000000000000007E-2</v>
      </c>
      <c r="E3902">
        <v>0.18</v>
      </c>
      <c r="F3902">
        <v>0.47</v>
      </c>
      <c r="G3902">
        <v>0.77</v>
      </c>
      <c r="H3902">
        <v>1.18</v>
      </c>
      <c r="I3902">
        <v>1.49</v>
      </c>
      <c r="J3902">
        <v>1.68</v>
      </c>
      <c r="K3902">
        <v>2.04</v>
      </c>
      <c r="L3902">
        <v>2.25</v>
      </c>
      <c r="M3902">
        <v>-0.11</v>
      </c>
      <c r="N3902">
        <v>0.03</v>
      </c>
      <c r="O3902">
        <v>0.3</v>
      </c>
      <c r="P3902">
        <v>0.52</v>
      </c>
      <c r="Q3902">
        <v>0.17125000000000001</v>
      </c>
      <c r="R3902">
        <v>0.2104</v>
      </c>
      <c r="S3902">
        <v>0.25309999999999999</v>
      </c>
      <c r="T3902">
        <v>0.3574</v>
      </c>
      <c r="U3902">
        <v>0.62090000000000001</v>
      </c>
      <c r="V3902">
        <v>17164.95</v>
      </c>
      <c r="W3902">
        <v>1994.99</v>
      </c>
      <c r="X3902">
        <v>47.79</v>
      </c>
    </row>
    <row r="3903" spans="1:24" x14ac:dyDescent="0.55000000000000004">
      <c r="A3903" s="5">
        <v>42037</v>
      </c>
      <c r="B3903">
        <v>0.12</v>
      </c>
      <c r="C3903">
        <v>0.02</v>
      </c>
      <c r="D3903">
        <v>7.0000000000000007E-2</v>
      </c>
      <c r="E3903">
        <v>0.17</v>
      </c>
      <c r="F3903">
        <v>0.49</v>
      </c>
      <c r="G3903">
        <v>0.78</v>
      </c>
      <c r="H3903">
        <v>1.19</v>
      </c>
      <c r="I3903">
        <v>1.49</v>
      </c>
      <c r="J3903">
        <v>1.68</v>
      </c>
      <c r="K3903">
        <v>2.0699999999999998</v>
      </c>
      <c r="L3903">
        <v>2.25</v>
      </c>
      <c r="M3903">
        <v>-0.13</v>
      </c>
      <c r="N3903">
        <v>0.03</v>
      </c>
      <c r="O3903">
        <v>0.31</v>
      </c>
      <c r="P3903">
        <v>0.54</v>
      </c>
      <c r="Q3903">
        <v>0.16950000000000001</v>
      </c>
      <c r="R3903">
        <v>0.20849999999999999</v>
      </c>
      <c r="S3903">
        <v>0.25209999999999999</v>
      </c>
      <c r="T3903">
        <v>0.3574</v>
      </c>
      <c r="U3903">
        <v>0.61939999999999995</v>
      </c>
      <c r="V3903">
        <v>17361.04</v>
      </c>
      <c r="W3903">
        <v>2020.85</v>
      </c>
      <c r="X3903">
        <v>49.25</v>
      </c>
    </row>
    <row r="3904" spans="1:24" x14ac:dyDescent="0.55000000000000004">
      <c r="A3904" s="5">
        <v>42038</v>
      </c>
      <c r="B3904">
        <v>0.12</v>
      </c>
      <c r="C3904">
        <v>0.02</v>
      </c>
      <c r="D3904">
        <v>7.0000000000000007E-2</v>
      </c>
      <c r="E3904">
        <v>0.21</v>
      </c>
      <c r="F3904">
        <v>0.52</v>
      </c>
      <c r="G3904">
        <v>0.85</v>
      </c>
      <c r="H3904">
        <v>1.28</v>
      </c>
      <c r="I3904">
        <v>1.6</v>
      </c>
      <c r="J3904">
        <v>1.79</v>
      </c>
      <c r="K3904">
        <v>2.16</v>
      </c>
      <c r="L3904">
        <v>2.37</v>
      </c>
      <c r="M3904">
        <v>-0.12</v>
      </c>
      <c r="N3904">
        <v>0.09</v>
      </c>
      <c r="O3904">
        <v>0.38</v>
      </c>
      <c r="P3904">
        <v>0.62</v>
      </c>
      <c r="Q3904">
        <v>0.17100000000000001</v>
      </c>
      <c r="R3904">
        <v>0.20849999999999999</v>
      </c>
      <c r="S3904">
        <v>0.25509999999999999</v>
      </c>
      <c r="T3904">
        <v>0.35880000000000001</v>
      </c>
      <c r="U3904">
        <v>0.61814999999999998</v>
      </c>
      <c r="V3904">
        <v>17666.400000000001</v>
      </c>
      <c r="W3904">
        <v>2050.0300000000002</v>
      </c>
      <c r="X3904">
        <v>53.04</v>
      </c>
    </row>
    <row r="3905" spans="1:24" x14ac:dyDescent="0.55000000000000004">
      <c r="A3905" s="5">
        <v>42039</v>
      </c>
      <c r="B3905">
        <v>0.11</v>
      </c>
      <c r="C3905">
        <v>0.01</v>
      </c>
      <c r="D3905">
        <v>0.06</v>
      </c>
      <c r="E3905">
        <v>0.2</v>
      </c>
      <c r="F3905">
        <v>0.52</v>
      </c>
      <c r="G3905">
        <v>0.86</v>
      </c>
      <c r="H3905">
        <v>1.29</v>
      </c>
      <c r="I3905">
        <v>1.61</v>
      </c>
      <c r="J3905">
        <v>1.81</v>
      </c>
      <c r="K3905">
        <v>2.17</v>
      </c>
      <c r="L3905">
        <v>2.39</v>
      </c>
      <c r="M3905">
        <v>-0.06</v>
      </c>
      <c r="N3905">
        <v>0.1</v>
      </c>
      <c r="O3905">
        <v>0.38</v>
      </c>
      <c r="P3905">
        <v>0.6</v>
      </c>
      <c r="Q3905">
        <v>0.17349999999999999</v>
      </c>
      <c r="R3905">
        <v>0.21049999999999999</v>
      </c>
      <c r="S3905">
        <v>0.25509999999999999</v>
      </c>
      <c r="T3905">
        <v>0.36080000000000001</v>
      </c>
      <c r="U3905">
        <v>0.62539999999999996</v>
      </c>
      <c r="V3905">
        <v>17673.02</v>
      </c>
      <c r="W3905">
        <v>2041.51</v>
      </c>
      <c r="X3905">
        <v>48.45</v>
      </c>
    </row>
    <row r="3906" spans="1:24" x14ac:dyDescent="0.55000000000000004">
      <c r="A3906" s="5">
        <v>42040</v>
      </c>
      <c r="B3906">
        <v>0.12</v>
      </c>
      <c r="C3906">
        <v>0.02</v>
      </c>
      <c r="D3906">
        <v>0.06</v>
      </c>
      <c r="E3906">
        <v>0.2</v>
      </c>
      <c r="F3906">
        <v>0.52</v>
      </c>
      <c r="G3906">
        <v>0.87</v>
      </c>
      <c r="H3906">
        <v>1.3</v>
      </c>
      <c r="I3906">
        <v>1.62</v>
      </c>
      <c r="J3906">
        <v>1.83</v>
      </c>
      <c r="K3906">
        <v>2.2000000000000002</v>
      </c>
      <c r="L3906">
        <v>2.42</v>
      </c>
      <c r="M3906">
        <v>-0.08</v>
      </c>
      <c r="N3906">
        <v>0.13</v>
      </c>
      <c r="O3906">
        <v>0.45</v>
      </c>
      <c r="P3906">
        <v>0.64</v>
      </c>
      <c r="Q3906">
        <v>0.17100000000000001</v>
      </c>
      <c r="R3906">
        <v>0.21024999999999999</v>
      </c>
      <c r="S3906">
        <v>0.25609999999999999</v>
      </c>
      <c r="T3906">
        <v>0.3624</v>
      </c>
      <c r="U3906">
        <v>0.629</v>
      </c>
      <c r="V3906">
        <v>17884.88</v>
      </c>
      <c r="W3906">
        <v>2062.52</v>
      </c>
      <c r="X3906">
        <v>50.48</v>
      </c>
    </row>
    <row r="3907" spans="1:24" x14ac:dyDescent="0.55000000000000004">
      <c r="A3907" s="5">
        <v>42041</v>
      </c>
      <c r="B3907">
        <v>0.11</v>
      </c>
      <c r="C3907">
        <v>0.02</v>
      </c>
      <c r="D3907">
        <v>7.0000000000000007E-2</v>
      </c>
      <c r="E3907">
        <v>0.26</v>
      </c>
      <c r="F3907">
        <v>0.65</v>
      </c>
      <c r="G3907">
        <v>1.03</v>
      </c>
      <c r="H3907">
        <v>1.48</v>
      </c>
      <c r="I3907">
        <v>1.77</v>
      </c>
      <c r="J3907">
        <v>1.95</v>
      </c>
      <c r="K3907">
        <v>2.2799999999999998</v>
      </c>
      <c r="L3907">
        <v>2.5099999999999998</v>
      </c>
      <c r="M3907">
        <v>0.12</v>
      </c>
      <c r="N3907">
        <v>0.24</v>
      </c>
      <c r="O3907">
        <v>0.48</v>
      </c>
      <c r="P3907">
        <v>0.68</v>
      </c>
      <c r="Q3907">
        <v>0.17150000000000001</v>
      </c>
      <c r="R3907">
        <v>0.21149999999999999</v>
      </c>
      <c r="S3907">
        <v>0.25559999999999999</v>
      </c>
      <c r="T3907">
        <v>0.3624</v>
      </c>
      <c r="U3907">
        <v>0.63149999999999995</v>
      </c>
      <c r="V3907">
        <v>17824.29</v>
      </c>
      <c r="W3907">
        <v>2055.4699999999998</v>
      </c>
      <c r="X3907">
        <v>51.66</v>
      </c>
    </row>
    <row r="3908" spans="1:24" x14ac:dyDescent="0.55000000000000004">
      <c r="A3908" s="5">
        <v>42044</v>
      </c>
      <c r="B3908">
        <v>0.12</v>
      </c>
      <c r="C3908">
        <v>0.01</v>
      </c>
      <c r="D3908">
        <v>0.08</v>
      </c>
      <c r="E3908">
        <v>0.24</v>
      </c>
      <c r="F3908">
        <v>0.65</v>
      </c>
      <c r="G3908">
        <v>1.04</v>
      </c>
      <c r="H3908">
        <v>1.49</v>
      </c>
      <c r="I3908">
        <v>1.78</v>
      </c>
      <c r="J3908">
        <v>1.96</v>
      </c>
      <c r="K3908">
        <v>2.2799999999999998</v>
      </c>
      <c r="L3908">
        <v>2.52</v>
      </c>
      <c r="M3908">
        <v>0.13</v>
      </c>
      <c r="N3908">
        <v>0.25</v>
      </c>
      <c r="O3908">
        <v>0.49</v>
      </c>
      <c r="P3908">
        <v>0.67</v>
      </c>
      <c r="Q3908">
        <v>0.17219999999999999</v>
      </c>
      <c r="R3908">
        <v>0.2112</v>
      </c>
      <c r="S3908">
        <v>0.25835000000000002</v>
      </c>
      <c r="T3908">
        <v>0.37340000000000001</v>
      </c>
      <c r="U3908">
        <v>0.65600000000000003</v>
      </c>
      <c r="V3908">
        <v>17729.21</v>
      </c>
      <c r="W3908">
        <v>2046.74</v>
      </c>
      <c r="X3908">
        <v>52.99</v>
      </c>
    </row>
    <row r="3909" spans="1:24" x14ac:dyDescent="0.55000000000000004">
      <c r="A3909" s="5">
        <v>42045</v>
      </c>
      <c r="B3909">
        <v>0.12</v>
      </c>
      <c r="C3909">
        <v>0.01</v>
      </c>
      <c r="D3909">
        <v>0.08</v>
      </c>
      <c r="E3909">
        <v>0.25</v>
      </c>
      <c r="F3909">
        <v>0.67</v>
      </c>
      <c r="G3909">
        <v>1.05</v>
      </c>
      <c r="H3909">
        <v>1.52</v>
      </c>
      <c r="I3909">
        <v>1.82</v>
      </c>
      <c r="J3909">
        <v>2.0099999999999998</v>
      </c>
      <c r="K3909">
        <v>2.33</v>
      </c>
      <c r="L3909">
        <v>2.58</v>
      </c>
      <c r="M3909">
        <v>0.2</v>
      </c>
      <c r="N3909">
        <v>0.31</v>
      </c>
      <c r="O3909">
        <v>0.55000000000000004</v>
      </c>
      <c r="P3909">
        <v>0.74</v>
      </c>
      <c r="Q3909">
        <v>0.17169999999999999</v>
      </c>
      <c r="R3909">
        <v>0.2112</v>
      </c>
      <c r="S3909">
        <v>0.2581</v>
      </c>
      <c r="T3909">
        <v>0.37680000000000002</v>
      </c>
      <c r="U3909">
        <v>0.66359999999999997</v>
      </c>
      <c r="V3909">
        <v>17868.759999999998</v>
      </c>
      <c r="W3909">
        <v>2068.59</v>
      </c>
      <c r="X3909">
        <v>50.06</v>
      </c>
    </row>
    <row r="3910" spans="1:24" x14ac:dyDescent="0.55000000000000004">
      <c r="A3910" s="5">
        <v>42046</v>
      </c>
      <c r="B3910">
        <v>0.12</v>
      </c>
      <c r="C3910">
        <v>0.01</v>
      </c>
      <c r="D3910">
        <v>7.0000000000000007E-2</v>
      </c>
      <c r="E3910">
        <v>0.24</v>
      </c>
      <c r="F3910">
        <v>0.67</v>
      </c>
      <c r="G3910">
        <v>1.06</v>
      </c>
      <c r="H3910">
        <v>1.53</v>
      </c>
      <c r="I3910">
        <v>1.83</v>
      </c>
      <c r="J3910">
        <v>2</v>
      </c>
      <c r="K3910">
        <v>2.33</v>
      </c>
      <c r="L3910">
        <v>2.57</v>
      </c>
      <c r="M3910">
        <v>0.21</v>
      </c>
      <c r="N3910">
        <v>0.32</v>
      </c>
      <c r="O3910">
        <v>0.56000000000000005</v>
      </c>
      <c r="P3910">
        <v>0.75</v>
      </c>
      <c r="Q3910">
        <v>0.17169999999999999</v>
      </c>
      <c r="R3910">
        <v>0.2112</v>
      </c>
      <c r="S3910">
        <v>0.2581</v>
      </c>
      <c r="T3910">
        <v>0.37830000000000003</v>
      </c>
      <c r="U3910">
        <v>0.66459999999999997</v>
      </c>
      <c r="V3910">
        <v>17862.14</v>
      </c>
      <c r="W3910">
        <v>2068.5300000000002</v>
      </c>
      <c r="X3910">
        <v>48.8</v>
      </c>
    </row>
    <row r="3911" spans="1:24" x14ac:dyDescent="0.55000000000000004">
      <c r="A3911" s="5">
        <v>42047</v>
      </c>
      <c r="B3911">
        <v>0.12</v>
      </c>
      <c r="C3911">
        <v>0.02</v>
      </c>
      <c r="D3911">
        <v>7.0000000000000007E-2</v>
      </c>
      <c r="E3911">
        <v>0.23</v>
      </c>
      <c r="F3911">
        <v>0.61</v>
      </c>
      <c r="G3911">
        <v>1.02</v>
      </c>
      <c r="H3911">
        <v>1.5</v>
      </c>
      <c r="I3911">
        <v>1.81</v>
      </c>
      <c r="J3911">
        <v>1.99</v>
      </c>
      <c r="K3911">
        <v>2.33</v>
      </c>
      <c r="L3911">
        <v>2.58</v>
      </c>
      <c r="M3911">
        <v>0.13</v>
      </c>
      <c r="N3911">
        <v>0.33</v>
      </c>
      <c r="O3911">
        <v>0.61</v>
      </c>
      <c r="P3911">
        <v>0.78</v>
      </c>
      <c r="Q3911">
        <v>0.17199999999999999</v>
      </c>
      <c r="R3911">
        <v>0.21149999999999999</v>
      </c>
      <c r="S3911">
        <v>0.2581</v>
      </c>
      <c r="T3911">
        <v>0.37690000000000001</v>
      </c>
      <c r="U3911">
        <v>0.67159999999999997</v>
      </c>
      <c r="V3911">
        <v>17972.38</v>
      </c>
      <c r="W3911">
        <v>2088.48</v>
      </c>
      <c r="X3911">
        <v>51.17</v>
      </c>
    </row>
    <row r="3912" spans="1:24" x14ac:dyDescent="0.55000000000000004">
      <c r="A3912" s="5">
        <v>42048</v>
      </c>
      <c r="B3912">
        <v>0.12</v>
      </c>
      <c r="C3912">
        <v>0.01</v>
      </c>
      <c r="D3912">
        <v>7.0000000000000007E-2</v>
      </c>
      <c r="E3912">
        <v>0.23</v>
      </c>
      <c r="F3912">
        <v>0.66</v>
      </c>
      <c r="G3912">
        <v>1.03</v>
      </c>
      <c r="H3912">
        <v>1.53</v>
      </c>
      <c r="I3912">
        <v>1.84</v>
      </c>
      <c r="J3912">
        <v>2.02</v>
      </c>
      <c r="K3912">
        <v>2.39</v>
      </c>
      <c r="L3912">
        <v>2.63</v>
      </c>
      <c r="M3912">
        <v>0.21</v>
      </c>
      <c r="N3912">
        <v>0.34</v>
      </c>
      <c r="O3912">
        <v>0.6</v>
      </c>
      <c r="P3912">
        <v>0.81</v>
      </c>
      <c r="Q3912">
        <v>0.17299999999999999</v>
      </c>
      <c r="R3912">
        <v>0.21199999999999999</v>
      </c>
      <c r="S3912">
        <v>0.2571</v>
      </c>
      <c r="T3912">
        <v>0.38240000000000002</v>
      </c>
      <c r="U3912">
        <v>0.67359999999999998</v>
      </c>
      <c r="V3912">
        <v>18019.349999999999</v>
      </c>
      <c r="W3912">
        <v>2096.9899999999998</v>
      </c>
      <c r="X3912">
        <v>52.66</v>
      </c>
    </row>
    <row r="3913" spans="1:24" x14ac:dyDescent="0.55000000000000004">
      <c r="A3913" s="5">
        <v>42051</v>
      </c>
      <c r="B3913" t="e">
        <v>#N/A</v>
      </c>
      <c r="C3913" t="e">
        <v>#N/A</v>
      </c>
      <c r="D3913" t="e">
        <v>#N/A</v>
      </c>
      <c r="E3913" t="e">
        <v>#N/A</v>
      </c>
      <c r="F3913" t="e">
        <v>#N/A</v>
      </c>
      <c r="G3913" t="e">
        <v>#N/A</v>
      </c>
      <c r="H3913" t="e">
        <v>#N/A</v>
      </c>
      <c r="I3913" t="e">
        <v>#N/A</v>
      </c>
      <c r="J3913" t="e">
        <v>#N/A</v>
      </c>
      <c r="K3913" t="e">
        <v>#N/A</v>
      </c>
      <c r="L3913" t="e">
        <v>#N/A</v>
      </c>
      <c r="M3913" t="e">
        <v>#N/A</v>
      </c>
      <c r="N3913" t="e">
        <v>#N/A</v>
      </c>
      <c r="O3913" t="e">
        <v>#N/A</v>
      </c>
      <c r="P3913" t="e">
        <v>#N/A</v>
      </c>
      <c r="Q3913">
        <v>0.17299999999999999</v>
      </c>
      <c r="R3913">
        <v>0.2135</v>
      </c>
      <c r="S3913">
        <v>0.25619999999999998</v>
      </c>
      <c r="T3913">
        <v>0.38090000000000002</v>
      </c>
      <c r="U3913">
        <v>0.67259999999999998</v>
      </c>
      <c r="V3913" t="e">
        <v>#N/A</v>
      </c>
      <c r="W3913" t="e">
        <v>#N/A</v>
      </c>
      <c r="X3913" t="e">
        <v>#N/A</v>
      </c>
    </row>
    <row r="3914" spans="1:24" x14ac:dyDescent="0.55000000000000004">
      <c r="A3914" s="5">
        <v>42052</v>
      </c>
      <c r="B3914">
        <v>0.12</v>
      </c>
      <c r="C3914">
        <v>0.02</v>
      </c>
      <c r="D3914">
        <v>7.0000000000000007E-2</v>
      </c>
      <c r="E3914">
        <v>0.25</v>
      </c>
      <c r="F3914">
        <v>0.7</v>
      </c>
      <c r="G3914">
        <v>1.1000000000000001</v>
      </c>
      <c r="H3914">
        <v>1.62</v>
      </c>
      <c r="I3914">
        <v>1.95</v>
      </c>
      <c r="J3914">
        <v>2.14</v>
      </c>
      <c r="K3914">
        <v>2.4900000000000002</v>
      </c>
      <c r="L3914">
        <v>2.73</v>
      </c>
      <c r="M3914">
        <v>0.28999999999999998</v>
      </c>
      <c r="N3914">
        <v>0.43</v>
      </c>
      <c r="O3914">
        <v>0.68</v>
      </c>
      <c r="P3914">
        <v>0.87</v>
      </c>
      <c r="Q3914">
        <v>0.17349999999999999</v>
      </c>
      <c r="R3914">
        <v>0.214</v>
      </c>
      <c r="S3914">
        <v>0.25669999999999998</v>
      </c>
      <c r="T3914">
        <v>0.38190000000000002</v>
      </c>
      <c r="U3914">
        <v>0.67459999999999998</v>
      </c>
      <c r="V3914">
        <v>18047.580000000002</v>
      </c>
      <c r="W3914">
        <v>2100.34</v>
      </c>
      <c r="X3914">
        <v>53.56</v>
      </c>
    </row>
    <row r="3915" spans="1:24" x14ac:dyDescent="0.55000000000000004">
      <c r="A3915" s="5">
        <v>42053</v>
      </c>
      <c r="B3915">
        <v>0.12</v>
      </c>
      <c r="C3915">
        <v>0.02</v>
      </c>
      <c r="D3915">
        <v>7.0000000000000007E-2</v>
      </c>
      <c r="E3915">
        <v>0.23</v>
      </c>
      <c r="F3915">
        <v>0.62</v>
      </c>
      <c r="G3915">
        <v>1</v>
      </c>
      <c r="H3915">
        <v>1.52</v>
      </c>
      <c r="I3915">
        <v>1.86</v>
      </c>
      <c r="J3915">
        <v>2.0699999999999998</v>
      </c>
      <c r="K3915">
        <v>2.46</v>
      </c>
      <c r="L3915">
        <v>2.7</v>
      </c>
      <c r="M3915">
        <v>0.2</v>
      </c>
      <c r="N3915">
        <v>0.36</v>
      </c>
      <c r="O3915">
        <v>0.62</v>
      </c>
      <c r="P3915">
        <v>0.82</v>
      </c>
      <c r="Q3915">
        <v>0.17349999999999999</v>
      </c>
      <c r="R3915">
        <v>0.2145</v>
      </c>
      <c r="S3915">
        <v>0.2606</v>
      </c>
      <c r="T3915">
        <v>0.38529999999999998</v>
      </c>
      <c r="U3915">
        <v>0.68410000000000004</v>
      </c>
      <c r="V3915">
        <v>18029.849999999999</v>
      </c>
      <c r="W3915">
        <v>2099.6799999999998</v>
      </c>
      <c r="X3915">
        <v>52.13</v>
      </c>
    </row>
    <row r="3916" spans="1:24" x14ac:dyDescent="0.55000000000000004">
      <c r="A3916" s="5">
        <v>42054</v>
      </c>
      <c r="B3916">
        <v>0.12</v>
      </c>
      <c r="C3916">
        <v>0.02</v>
      </c>
      <c r="D3916">
        <v>7.0000000000000007E-2</v>
      </c>
      <c r="E3916">
        <v>0.23</v>
      </c>
      <c r="F3916">
        <v>0.67</v>
      </c>
      <c r="G3916">
        <v>1.05</v>
      </c>
      <c r="H3916">
        <v>1.58</v>
      </c>
      <c r="I3916">
        <v>1.92</v>
      </c>
      <c r="J3916">
        <v>2.11</v>
      </c>
      <c r="K3916">
        <v>2.5</v>
      </c>
      <c r="L3916">
        <v>2.73</v>
      </c>
      <c r="M3916">
        <v>0.23</v>
      </c>
      <c r="N3916">
        <v>0.37</v>
      </c>
      <c r="O3916">
        <v>0.62</v>
      </c>
      <c r="P3916">
        <v>0.84</v>
      </c>
      <c r="Q3916">
        <v>0.17349999999999999</v>
      </c>
      <c r="R3916">
        <v>0.2147</v>
      </c>
      <c r="S3916">
        <v>0.26150000000000001</v>
      </c>
      <c r="T3916">
        <v>0.3841</v>
      </c>
      <c r="U3916">
        <v>0.67090000000000005</v>
      </c>
      <c r="V3916">
        <v>17985.77</v>
      </c>
      <c r="W3916">
        <v>2097.4499999999998</v>
      </c>
      <c r="X3916">
        <v>51.12</v>
      </c>
    </row>
    <row r="3917" spans="1:24" x14ac:dyDescent="0.55000000000000004">
      <c r="A3917" s="5">
        <v>42055</v>
      </c>
      <c r="B3917">
        <v>0.12</v>
      </c>
      <c r="C3917">
        <v>0.02</v>
      </c>
      <c r="D3917">
        <v>7.0000000000000007E-2</v>
      </c>
      <c r="E3917">
        <v>0.23</v>
      </c>
      <c r="F3917">
        <v>0.67</v>
      </c>
      <c r="G3917">
        <v>1.07</v>
      </c>
      <c r="H3917">
        <v>1.61</v>
      </c>
      <c r="I3917">
        <v>1.94</v>
      </c>
      <c r="J3917">
        <v>2.13</v>
      </c>
      <c r="K3917">
        <v>2.5</v>
      </c>
      <c r="L3917">
        <v>2.73</v>
      </c>
      <c r="M3917">
        <v>0.24</v>
      </c>
      <c r="N3917">
        <v>0.38</v>
      </c>
      <c r="O3917">
        <v>0.62</v>
      </c>
      <c r="P3917">
        <v>0.83</v>
      </c>
      <c r="Q3917">
        <v>0.17150000000000001</v>
      </c>
      <c r="R3917">
        <v>0.21079999999999999</v>
      </c>
      <c r="S3917">
        <v>0.2626</v>
      </c>
      <c r="T3917">
        <v>0.38569999999999999</v>
      </c>
      <c r="U3917">
        <v>0.6744</v>
      </c>
      <c r="V3917">
        <v>18140.439999999999</v>
      </c>
      <c r="W3917">
        <v>2110.3000000000002</v>
      </c>
      <c r="X3917">
        <v>49.95</v>
      </c>
    </row>
    <row r="3918" spans="1:24" x14ac:dyDescent="0.55000000000000004">
      <c r="A3918" s="5">
        <v>42058</v>
      </c>
      <c r="B3918">
        <v>0.11</v>
      </c>
      <c r="C3918">
        <v>0.02</v>
      </c>
      <c r="D3918">
        <v>0.08</v>
      </c>
      <c r="E3918">
        <v>0.22</v>
      </c>
      <c r="F3918">
        <v>0.64</v>
      </c>
      <c r="G3918">
        <v>1.03</v>
      </c>
      <c r="H3918">
        <v>1.56</v>
      </c>
      <c r="I3918">
        <v>1.88</v>
      </c>
      <c r="J3918">
        <v>2.06</v>
      </c>
      <c r="K3918">
        <v>2.44</v>
      </c>
      <c r="L3918">
        <v>2.66</v>
      </c>
      <c r="M3918">
        <v>0.22</v>
      </c>
      <c r="N3918">
        <v>0.34</v>
      </c>
      <c r="O3918">
        <v>0.57999999999999996</v>
      </c>
      <c r="P3918">
        <v>0.79</v>
      </c>
      <c r="Q3918">
        <v>0.17100000000000001</v>
      </c>
      <c r="R3918">
        <v>0.21299999999999999</v>
      </c>
      <c r="S3918">
        <v>0.2616</v>
      </c>
      <c r="T3918">
        <v>0.38469999999999999</v>
      </c>
      <c r="U3918">
        <v>0.6784</v>
      </c>
      <c r="V3918">
        <v>18116.84</v>
      </c>
      <c r="W3918">
        <v>2109.66</v>
      </c>
      <c r="X3918">
        <v>49.56</v>
      </c>
    </row>
    <row r="3919" spans="1:24" x14ac:dyDescent="0.55000000000000004">
      <c r="A3919" s="5">
        <v>42059</v>
      </c>
      <c r="B3919">
        <v>0.11</v>
      </c>
      <c r="C3919">
        <v>0.02</v>
      </c>
      <c r="D3919">
        <v>0.08</v>
      </c>
      <c r="E3919">
        <v>0.22</v>
      </c>
      <c r="F3919">
        <v>0.6</v>
      </c>
      <c r="G3919">
        <v>0.97</v>
      </c>
      <c r="H3919">
        <v>1.47</v>
      </c>
      <c r="I3919">
        <v>1.79</v>
      </c>
      <c r="J3919">
        <v>1.99</v>
      </c>
      <c r="K3919">
        <v>2.38</v>
      </c>
      <c r="L3919">
        <v>2.6</v>
      </c>
      <c r="M3919">
        <v>0.14000000000000001</v>
      </c>
      <c r="N3919">
        <v>0.27</v>
      </c>
      <c r="O3919">
        <v>0.51</v>
      </c>
      <c r="P3919">
        <v>0.73</v>
      </c>
      <c r="Q3919">
        <v>0.17150000000000001</v>
      </c>
      <c r="R3919">
        <v>0.214</v>
      </c>
      <c r="S3919">
        <v>0.2611</v>
      </c>
      <c r="T3919">
        <v>0.38514999999999999</v>
      </c>
      <c r="U3919">
        <v>0.67735000000000001</v>
      </c>
      <c r="V3919">
        <v>18209.189999999999</v>
      </c>
      <c r="W3919">
        <v>2115.48</v>
      </c>
      <c r="X3919">
        <v>48.48</v>
      </c>
    </row>
    <row r="3920" spans="1:24" x14ac:dyDescent="0.55000000000000004">
      <c r="A3920" s="5">
        <v>42060</v>
      </c>
      <c r="B3920">
        <v>0.11</v>
      </c>
      <c r="C3920">
        <v>0.02</v>
      </c>
      <c r="D3920">
        <v>7.0000000000000007E-2</v>
      </c>
      <c r="E3920">
        <v>0.21</v>
      </c>
      <c r="F3920">
        <v>0.61</v>
      </c>
      <c r="G3920">
        <v>0.98</v>
      </c>
      <c r="H3920">
        <v>1.47</v>
      </c>
      <c r="I3920">
        <v>1.78</v>
      </c>
      <c r="J3920">
        <v>1.96</v>
      </c>
      <c r="K3920">
        <v>2.35</v>
      </c>
      <c r="L3920">
        <v>2.56</v>
      </c>
      <c r="M3920">
        <v>0.11</v>
      </c>
      <c r="N3920">
        <v>0.24</v>
      </c>
      <c r="O3920">
        <v>0.48</v>
      </c>
      <c r="P3920">
        <v>0.7</v>
      </c>
      <c r="Q3920">
        <v>0.17199999999999999</v>
      </c>
      <c r="R3920">
        <v>0.214</v>
      </c>
      <c r="S3920">
        <v>0.26090000000000002</v>
      </c>
      <c r="T3920">
        <v>0.38290000000000002</v>
      </c>
      <c r="U3920">
        <v>0.66859999999999997</v>
      </c>
      <c r="V3920">
        <v>18224.57</v>
      </c>
      <c r="W3920">
        <v>2113.86</v>
      </c>
      <c r="X3920">
        <v>50.25</v>
      </c>
    </row>
    <row r="3921" spans="1:24" x14ac:dyDescent="0.55000000000000004">
      <c r="A3921" s="5">
        <v>42061</v>
      </c>
      <c r="B3921">
        <v>0.11</v>
      </c>
      <c r="C3921">
        <v>0.03</v>
      </c>
      <c r="D3921">
        <v>7.0000000000000007E-2</v>
      </c>
      <c r="E3921">
        <v>0.22</v>
      </c>
      <c r="F3921">
        <v>0.66</v>
      </c>
      <c r="G3921">
        <v>1.04</v>
      </c>
      <c r="H3921">
        <v>1.54</v>
      </c>
      <c r="I3921">
        <v>1.86</v>
      </c>
      <c r="J3921">
        <v>2.0299999999999998</v>
      </c>
      <c r="K3921">
        <v>2.39</v>
      </c>
      <c r="L3921">
        <v>2.63</v>
      </c>
      <c r="M3921">
        <v>0.05</v>
      </c>
      <c r="N3921">
        <v>0.24</v>
      </c>
      <c r="O3921">
        <v>0.52</v>
      </c>
      <c r="P3921">
        <v>0.72</v>
      </c>
      <c r="Q3921">
        <v>0.1719</v>
      </c>
      <c r="R3921">
        <v>0.2145</v>
      </c>
      <c r="S3921">
        <v>0.2616</v>
      </c>
      <c r="T3921">
        <v>0.37835000000000002</v>
      </c>
      <c r="U3921">
        <v>0.66935</v>
      </c>
      <c r="V3921">
        <v>18214.419999999998</v>
      </c>
      <c r="W3921">
        <v>2110.7399999999998</v>
      </c>
      <c r="X3921">
        <v>47.65</v>
      </c>
    </row>
    <row r="3922" spans="1:24" x14ac:dyDescent="0.55000000000000004">
      <c r="A3922" s="5">
        <v>42062</v>
      </c>
      <c r="B3922">
        <v>0.06</v>
      </c>
      <c r="C3922">
        <v>0.02</v>
      </c>
      <c r="D3922">
        <v>7.0000000000000007E-2</v>
      </c>
      <c r="E3922">
        <v>0.22</v>
      </c>
      <c r="F3922">
        <v>0.63</v>
      </c>
      <c r="G3922">
        <v>1.01</v>
      </c>
      <c r="H3922">
        <v>1.5</v>
      </c>
      <c r="I3922">
        <v>1.82</v>
      </c>
      <c r="J3922">
        <v>2</v>
      </c>
      <c r="K3922">
        <v>2.38</v>
      </c>
      <c r="L3922">
        <v>2.6</v>
      </c>
      <c r="M3922">
        <v>0.01</v>
      </c>
      <c r="N3922">
        <v>0.17</v>
      </c>
      <c r="O3922">
        <v>0.44</v>
      </c>
      <c r="P3922">
        <v>0.68</v>
      </c>
      <c r="Q3922">
        <v>0.17299999999999999</v>
      </c>
      <c r="R3922">
        <v>0.2145</v>
      </c>
      <c r="S3922">
        <v>0.26185000000000003</v>
      </c>
      <c r="T3922">
        <v>0.38069999999999998</v>
      </c>
      <c r="U3922">
        <v>0.67959999999999998</v>
      </c>
      <c r="V3922">
        <v>18132.7</v>
      </c>
      <c r="W3922">
        <v>2104.5</v>
      </c>
      <c r="X3922">
        <v>49.84</v>
      </c>
    </row>
    <row r="3923" spans="1:24" x14ac:dyDescent="0.55000000000000004">
      <c r="A3923" s="5">
        <v>42065</v>
      </c>
      <c r="B3923">
        <v>0.12</v>
      </c>
      <c r="C3923">
        <v>0.02</v>
      </c>
      <c r="D3923">
        <v>0.08</v>
      </c>
      <c r="E3923">
        <v>0.22</v>
      </c>
      <c r="F3923">
        <v>0.66</v>
      </c>
      <c r="G3923">
        <v>1.06</v>
      </c>
      <c r="H3923">
        <v>1.57</v>
      </c>
      <c r="I3923">
        <v>1.89</v>
      </c>
      <c r="J3923">
        <v>2.08</v>
      </c>
      <c r="K3923">
        <v>2.46</v>
      </c>
      <c r="L3923">
        <v>2.68</v>
      </c>
      <c r="M3923">
        <v>0.03</v>
      </c>
      <c r="N3923">
        <v>0.25</v>
      </c>
      <c r="O3923">
        <v>0.55000000000000004</v>
      </c>
      <c r="P3923">
        <v>0.75</v>
      </c>
      <c r="Q3923">
        <v>0.17269999999999999</v>
      </c>
      <c r="R3923">
        <v>0.2145</v>
      </c>
      <c r="S3923">
        <v>0.26095000000000002</v>
      </c>
      <c r="T3923">
        <v>0.38419999999999999</v>
      </c>
      <c r="U3923">
        <v>0.68184999999999996</v>
      </c>
      <c r="V3923">
        <v>18288.63</v>
      </c>
      <c r="W3923">
        <v>2117.39</v>
      </c>
      <c r="X3923">
        <v>49.59</v>
      </c>
    </row>
    <row r="3924" spans="1:24" x14ac:dyDescent="0.55000000000000004">
      <c r="A3924" s="5">
        <v>42066</v>
      </c>
      <c r="B3924">
        <v>0.12</v>
      </c>
      <c r="C3924">
        <v>0.02</v>
      </c>
      <c r="D3924">
        <v>0.08</v>
      </c>
      <c r="E3924">
        <v>0.26</v>
      </c>
      <c r="F3924">
        <v>0.68</v>
      </c>
      <c r="G3924">
        <v>1.0900000000000001</v>
      </c>
      <c r="H3924">
        <v>1.61</v>
      </c>
      <c r="I3924">
        <v>1.94</v>
      </c>
      <c r="J3924">
        <v>2.12</v>
      </c>
      <c r="K3924">
        <v>2.4900000000000002</v>
      </c>
      <c r="L3924">
        <v>2.71</v>
      </c>
      <c r="M3924">
        <v>0.04</v>
      </c>
      <c r="N3924">
        <v>0.26</v>
      </c>
      <c r="O3924">
        <v>0.55000000000000004</v>
      </c>
      <c r="P3924">
        <v>0.75</v>
      </c>
      <c r="Q3924">
        <v>0.17299999999999999</v>
      </c>
      <c r="R3924">
        <v>0.2155</v>
      </c>
      <c r="S3924">
        <v>0.26515</v>
      </c>
      <c r="T3924">
        <v>0.38790000000000002</v>
      </c>
      <c r="U3924">
        <v>0.68710000000000004</v>
      </c>
      <c r="V3924">
        <v>18203.37</v>
      </c>
      <c r="W3924">
        <v>2107.7800000000002</v>
      </c>
      <c r="X3924">
        <v>50.43</v>
      </c>
    </row>
    <row r="3925" spans="1:24" x14ac:dyDescent="0.55000000000000004">
      <c r="A3925" s="5">
        <v>42067</v>
      </c>
      <c r="B3925">
        <v>0.11</v>
      </c>
      <c r="C3925">
        <v>0.01</v>
      </c>
      <c r="D3925">
        <v>0.08</v>
      </c>
      <c r="E3925">
        <v>0.26</v>
      </c>
      <c r="F3925">
        <v>0.66</v>
      </c>
      <c r="G3925">
        <v>1.07</v>
      </c>
      <c r="H3925">
        <v>1.6</v>
      </c>
      <c r="I3925">
        <v>1.93</v>
      </c>
      <c r="J3925">
        <v>2.12</v>
      </c>
      <c r="K3925">
        <v>2.4900000000000002</v>
      </c>
      <c r="L3925">
        <v>2.72</v>
      </c>
      <c r="M3925">
        <v>-0.01</v>
      </c>
      <c r="N3925">
        <v>0.25</v>
      </c>
      <c r="O3925">
        <v>0.54</v>
      </c>
      <c r="P3925">
        <v>0.74</v>
      </c>
      <c r="Q3925">
        <v>0.17499999999999999</v>
      </c>
      <c r="R3925">
        <v>0.2147</v>
      </c>
      <c r="S3925">
        <v>0.2636</v>
      </c>
      <c r="T3925">
        <v>0.39560000000000001</v>
      </c>
      <c r="U3925">
        <v>0.68859999999999999</v>
      </c>
      <c r="V3925">
        <v>18096.900000000001</v>
      </c>
      <c r="W3925">
        <v>2098.5300000000002</v>
      </c>
      <c r="X3925">
        <v>51.53</v>
      </c>
    </row>
    <row r="3926" spans="1:24" x14ac:dyDescent="0.55000000000000004">
      <c r="A3926" s="5">
        <v>42068</v>
      </c>
      <c r="B3926">
        <v>0.11</v>
      </c>
      <c r="C3926">
        <v>0.02</v>
      </c>
      <c r="D3926">
        <v>0.08</v>
      </c>
      <c r="E3926">
        <v>0.25</v>
      </c>
      <c r="F3926">
        <v>0.65</v>
      </c>
      <c r="G3926">
        <v>1.05</v>
      </c>
      <c r="H3926">
        <v>1.57</v>
      </c>
      <c r="I3926">
        <v>1.9</v>
      </c>
      <c r="J3926">
        <v>2.11</v>
      </c>
      <c r="K3926">
        <v>2.4900000000000002</v>
      </c>
      <c r="L3926">
        <v>2.71</v>
      </c>
      <c r="M3926">
        <v>0.04</v>
      </c>
      <c r="N3926">
        <v>0.27</v>
      </c>
      <c r="O3926">
        <v>0.55000000000000004</v>
      </c>
      <c r="P3926">
        <v>0.74</v>
      </c>
      <c r="Q3926">
        <v>0.17499999999999999</v>
      </c>
      <c r="R3926">
        <v>0.215</v>
      </c>
      <c r="S3926">
        <v>0.2636</v>
      </c>
      <c r="T3926">
        <v>0.39710000000000001</v>
      </c>
      <c r="U3926">
        <v>0.68884999999999996</v>
      </c>
      <c r="V3926">
        <v>18135.72</v>
      </c>
      <c r="W3926">
        <v>2101.04</v>
      </c>
      <c r="X3926">
        <v>50.76</v>
      </c>
    </row>
    <row r="3927" spans="1:24" x14ac:dyDescent="0.55000000000000004">
      <c r="A3927" s="5">
        <v>42069</v>
      </c>
      <c r="B3927">
        <v>0.12</v>
      </c>
      <c r="C3927">
        <v>0.01</v>
      </c>
      <c r="D3927">
        <v>0.08</v>
      </c>
      <c r="E3927">
        <v>0.27</v>
      </c>
      <c r="F3927">
        <v>0.73</v>
      </c>
      <c r="G3927">
        <v>1.1599999999999999</v>
      </c>
      <c r="H3927">
        <v>1.7</v>
      </c>
      <c r="I3927">
        <v>2.04</v>
      </c>
      <c r="J3927">
        <v>2.2400000000000002</v>
      </c>
      <c r="K3927">
        <v>2.63</v>
      </c>
      <c r="L3927">
        <v>2.83</v>
      </c>
      <c r="M3927">
        <v>0.15</v>
      </c>
      <c r="N3927">
        <v>0.41</v>
      </c>
      <c r="O3927">
        <v>0.69</v>
      </c>
      <c r="P3927">
        <v>0.86</v>
      </c>
      <c r="Q3927">
        <v>0.17499999999999999</v>
      </c>
      <c r="R3927">
        <v>0.2165</v>
      </c>
      <c r="S3927">
        <v>0.2646</v>
      </c>
      <c r="T3927">
        <v>0.39760000000000001</v>
      </c>
      <c r="U3927">
        <v>0.68810000000000004</v>
      </c>
      <c r="V3927">
        <v>17856.78</v>
      </c>
      <c r="W3927">
        <v>2071.2600000000002</v>
      </c>
      <c r="X3927">
        <v>49.61</v>
      </c>
    </row>
    <row r="3928" spans="1:24" x14ac:dyDescent="0.55000000000000004">
      <c r="A3928" s="5">
        <v>42072</v>
      </c>
      <c r="B3928">
        <v>0.12</v>
      </c>
      <c r="C3928">
        <v>0.02</v>
      </c>
      <c r="D3928">
        <v>0.1</v>
      </c>
      <c r="E3928">
        <v>0.27</v>
      </c>
      <c r="F3928">
        <v>0.7</v>
      </c>
      <c r="G3928">
        <v>1.1299999999999999</v>
      </c>
      <c r="H3928">
        <v>1.66</v>
      </c>
      <c r="I3928">
        <v>1.99</v>
      </c>
      <c r="J3928">
        <v>2.2000000000000002</v>
      </c>
      <c r="K3928">
        <v>2.58</v>
      </c>
      <c r="L3928">
        <v>2.8</v>
      </c>
      <c r="M3928">
        <v>0.19</v>
      </c>
      <c r="N3928">
        <v>0.44</v>
      </c>
      <c r="O3928">
        <v>0.71</v>
      </c>
      <c r="P3928">
        <v>0.88</v>
      </c>
      <c r="Q3928">
        <v>0.17649999999999999</v>
      </c>
      <c r="R3928">
        <v>0.217</v>
      </c>
      <c r="S3928">
        <v>0.2666</v>
      </c>
      <c r="T3928">
        <v>0.40410000000000001</v>
      </c>
      <c r="U3928">
        <v>0.71109999999999995</v>
      </c>
      <c r="V3928">
        <v>17995.72</v>
      </c>
      <c r="W3928">
        <v>2079.4299999999998</v>
      </c>
      <c r="X3928">
        <v>49.95</v>
      </c>
    </row>
    <row r="3929" spans="1:24" x14ac:dyDescent="0.55000000000000004">
      <c r="A3929" s="5">
        <v>42073</v>
      </c>
      <c r="B3929">
        <v>0.12</v>
      </c>
      <c r="C3929">
        <v>0.02</v>
      </c>
      <c r="D3929">
        <v>0.1</v>
      </c>
      <c r="E3929">
        <v>0.25</v>
      </c>
      <c r="F3929">
        <v>0.7</v>
      </c>
      <c r="G3929">
        <v>1.1000000000000001</v>
      </c>
      <c r="H3929">
        <v>1.62</v>
      </c>
      <c r="I3929">
        <v>1.94</v>
      </c>
      <c r="J3929">
        <v>2.14</v>
      </c>
      <c r="K3929">
        <v>2.5099999999999998</v>
      </c>
      <c r="L3929">
        <v>2.73</v>
      </c>
      <c r="M3929">
        <v>0.26</v>
      </c>
      <c r="N3929">
        <v>0.41</v>
      </c>
      <c r="O3929">
        <v>0.65</v>
      </c>
      <c r="P3929">
        <v>0.85</v>
      </c>
      <c r="Q3929">
        <v>0.1779</v>
      </c>
      <c r="R3929">
        <v>0.2185</v>
      </c>
      <c r="S3929">
        <v>0.26769999999999999</v>
      </c>
      <c r="T3929">
        <v>0.4042</v>
      </c>
      <c r="U3929">
        <v>0.71084999999999998</v>
      </c>
      <c r="V3929">
        <v>17662.939999999999</v>
      </c>
      <c r="W3929">
        <v>2044.16</v>
      </c>
      <c r="X3929">
        <v>48.42</v>
      </c>
    </row>
    <row r="3930" spans="1:24" x14ac:dyDescent="0.55000000000000004">
      <c r="A3930" s="5">
        <v>42074</v>
      </c>
      <c r="B3930">
        <v>0.11</v>
      </c>
      <c r="C3930">
        <v>0.03</v>
      </c>
      <c r="D3930">
        <v>0.1</v>
      </c>
      <c r="E3930">
        <v>0.25</v>
      </c>
      <c r="F3930">
        <v>0.7</v>
      </c>
      <c r="G3930">
        <v>1.0900000000000001</v>
      </c>
      <c r="H3930">
        <v>1.6</v>
      </c>
      <c r="I3930">
        <v>1.92</v>
      </c>
      <c r="J3930">
        <v>2.11</v>
      </c>
      <c r="K3930">
        <v>2.4700000000000002</v>
      </c>
      <c r="L3930">
        <v>2.69</v>
      </c>
      <c r="M3930">
        <v>0.15</v>
      </c>
      <c r="N3930">
        <v>0.39</v>
      </c>
      <c r="O3930">
        <v>0.65</v>
      </c>
      <c r="P3930">
        <v>0.83</v>
      </c>
      <c r="Q3930">
        <v>0.17599999999999999</v>
      </c>
      <c r="R3930">
        <v>0.2195</v>
      </c>
      <c r="S3930">
        <v>0.26989999999999997</v>
      </c>
      <c r="T3930">
        <v>0.40139999999999998</v>
      </c>
      <c r="U3930">
        <v>0.71509999999999996</v>
      </c>
      <c r="V3930">
        <v>17635.39</v>
      </c>
      <c r="W3930">
        <v>2040.24</v>
      </c>
      <c r="X3930">
        <v>48.06</v>
      </c>
    </row>
    <row r="3931" spans="1:24" x14ac:dyDescent="0.55000000000000004">
      <c r="A3931" s="5">
        <v>42075</v>
      </c>
      <c r="B3931">
        <v>0.11</v>
      </c>
      <c r="C3931">
        <v>0.03</v>
      </c>
      <c r="D3931">
        <v>0.1</v>
      </c>
      <c r="E3931">
        <v>0.24</v>
      </c>
      <c r="F3931">
        <v>0.67</v>
      </c>
      <c r="G3931">
        <v>1.06</v>
      </c>
      <c r="H3931">
        <v>1.59</v>
      </c>
      <c r="I3931">
        <v>1.91</v>
      </c>
      <c r="J3931">
        <v>2.1</v>
      </c>
      <c r="K3931">
        <v>2.4700000000000002</v>
      </c>
      <c r="L3931">
        <v>2.69</v>
      </c>
      <c r="M3931">
        <v>0.18</v>
      </c>
      <c r="N3931">
        <v>0.39</v>
      </c>
      <c r="O3931">
        <v>0.66</v>
      </c>
      <c r="P3931">
        <v>0.84</v>
      </c>
      <c r="Q3931">
        <v>0.17449999999999999</v>
      </c>
      <c r="R3931">
        <v>0.22020000000000001</v>
      </c>
      <c r="S3931">
        <v>0.27060000000000001</v>
      </c>
      <c r="T3931">
        <v>0.40310000000000001</v>
      </c>
      <c r="U3931">
        <v>0.71360000000000001</v>
      </c>
      <c r="V3931">
        <v>17895.22</v>
      </c>
      <c r="W3931">
        <v>2065.9499999999998</v>
      </c>
      <c r="X3931">
        <v>47.12</v>
      </c>
    </row>
    <row r="3932" spans="1:24" x14ac:dyDescent="0.55000000000000004">
      <c r="A3932" s="5">
        <v>42076</v>
      </c>
      <c r="B3932">
        <v>0.11</v>
      </c>
      <c r="C3932">
        <v>0.03</v>
      </c>
      <c r="D3932">
        <v>0.11</v>
      </c>
      <c r="E3932">
        <v>0.24</v>
      </c>
      <c r="F3932">
        <v>0.68</v>
      </c>
      <c r="G3932">
        <v>1.07</v>
      </c>
      <c r="H3932">
        <v>1.6</v>
      </c>
      <c r="I3932">
        <v>1.93</v>
      </c>
      <c r="J3932">
        <v>2.13</v>
      </c>
      <c r="K3932">
        <v>2.48</v>
      </c>
      <c r="L3932">
        <v>2.7</v>
      </c>
      <c r="M3932">
        <v>0.2</v>
      </c>
      <c r="N3932">
        <v>0.44</v>
      </c>
      <c r="O3932">
        <v>0.7</v>
      </c>
      <c r="P3932">
        <v>0.88</v>
      </c>
      <c r="Q3932">
        <v>0.17649999999999999</v>
      </c>
      <c r="R3932">
        <v>0.22120000000000001</v>
      </c>
      <c r="S3932">
        <v>0.27065</v>
      </c>
      <c r="T3932">
        <v>0.40289999999999998</v>
      </c>
      <c r="U3932">
        <v>0.71335000000000004</v>
      </c>
      <c r="V3932">
        <v>17749.310000000001</v>
      </c>
      <c r="W3932">
        <v>2053.4</v>
      </c>
      <c r="X3932">
        <v>44.88</v>
      </c>
    </row>
    <row r="3933" spans="1:24" x14ac:dyDescent="0.55000000000000004">
      <c r="A3933" s="5">
        <v>42079</v>
      </c>
      <c r="B3933">
        <v>0.12</v>
      </c>
      <c r="C3933">
        <v>0.05</v>
      </c>
      <c r="D3933">
        <v>0.15</v>
      </c>
      <c r="E3933">
        <v>0.26</v>
      </c>
      <c r="F3933">
        <v>0.66</v>
      </c>
      <c r="G3933">
        <v>1.06</v>
      </c>
      <c r="H3933">
        <v>1.57</v>
      </c>
      <c r="I3933">
        <v>1.9</v>
      </c>
      <c r="J3933">
        <v>2.1</v>
      </c>
      <c r="K3933">
        <v>2.4500000000000002</v>
      </c>
      <c r="L3933">
        <v>2.67</v>
      </c>
      <c r="M3933">
        <v>0.3</v>
      </c>
      <c r="N3933">
        <v>0.45</v>
      </c>
      <c r="O3933">
        <v>0.67</v>
      </c>
      <c r="P3933">
        <v>0.87</v>
      </c>
      <c r="Q3933">
        <v>0.17699999999999999</v>
      </c>
      <c r="R3933">
        <v>0.2215</v>
      </c>
      <c r="S3933">
        <v>0.27015</v>
      </c>
      <c r="T3933">
        <v>0.40189999999999998</v>
      </c>
      <c r="U3933">
        <v>0.71335000000000004</v>
      </c>
      <c r="V3933">
        <v>17977.419999999998</v>
      </c>
      <c r="W3933">
        <v>2081.19</v>
      </c>
      <c r="X3933">
        <v>43.93</v>
      </c>
    </row>
    <row r="3934" spans="1:24" x14ac:dyDescent="0.55000000000000004">
      <c r="A3934" s="5">
        <v>42080</v>
      </c>
      <c r="B3934">
        <v>0.12</v>
      </c>
      <c r="C3934">
        <v>0.05</v>
      </c>
      <c r="D3934">
        <v>0.15</v>
      </c>
      <c r="E3934">
        <v>0.27</v>
      </c>
      <c r="F3934">
        <v>0.7</v>
      </c>
      <c r="G3934">
        <v>1.07</v>
      </c>
      <c r="H3934">
        <v>1.56</v>
      </c>
      <c r="I3934">
        <v>1.87</v>
      </c>
      <c r="J3934">
        <v>2.06</v>
      </c>
      <c r="K3934">
        <v>2.4</v>
      </c>
      <c r="L3934">
        <v>2.61</v>
      </c>
      <c r="M3934">
        <v>0.22</v>
      </c>
      <c r="N3934">
        <v>0.42</v>
      </c>
      <c r="O3934">
        <v>0.65</v>
      </c>
      <c r="P3934">
        <v>0.81</v>
      </c>
      <c r="Q3934">
        <v>0.17749999999999999</v>
      </c>
      <c r="R3934">
        <v>0.223</v>
      </c>
      <c r="S3934">
        <v>0.26934999999999998</v>
      </c>
      <c r="T3934">
        <v>0.40610000000000002</v>
      </c>
      <c r="U3934">
        <v>0.71335000000000004</v>
      </c>
      <c r="V3934">
        <v>17849.080000000002</v>
      </c>
      <c r="W3934">
        <v>2074.2800000000002</v>
      </c>
      <c r="X3934">
        <v>43.39</v>
      </c>
    </row>
    <row r="3935" spans="1:24" x14ac:dyDescent="0.55000000000000004">
      <c r="A3935" s="5">
        <v>42081</v>
      </c>
      <c r="B3935">
        <v>0.11</v>
      </c>
      <c r="C3935">
        <v>0.03</v>
      </c>
      <c r="D3935">
        <v>0.12</v>
      </c>
      <c r="E3935">
        <v>0.23</v>
      </c>
      <c r="F3935">
        <v>0.56999999999999995</v>
      </c>
      <c r="G3935">
        <v>0.92</v>
      </c>
      <c r="H3935">
        <v>1.41</v>
      </c>
      <c r="I3935">
        <v>1.73</v>
      </c>
      <c r="J3935">
        <v>1.93</v>
      </c>
      <c r="K3935">
        <v>2.31</v>
      </c>
      <c r="L3935">
        <v>2.5099999999999998</v>
      </c>
      <c r="M3935">
        <v>0.08</v>
      </c>
      <c r="N3935">
        <v>0.23</v>
      </c>
      <c r="O3935">
        <v>0.46</v>
      </c>
      <c r="P3935">
        <v>0.66</v>
      </c>
      <c r="Q3935">
        <v>0.17599999999999999</v>
      </c>
      <c r="R3935">
        <v>0.2203</v>
      </c>
      <c r="S3935">
        <v>0.27029999999999998</v>
      </c>
      <c r="T3935">
        <v>0.40910000000000002</v>
      </c>
      <c r="U3935">
        <v>0.71535000000000004</v>
      </c>
      <c r="V3935">
        <v>18076.189999999999</v>
      </c>
      <c r="W3935">
        <v>2099.5</v>
      </c>
      <c r="X3935">
        <v>44.63</v>
      </c>
    </row>
    <row r="3936" spans="1:24" x14ac:dyDescent="0.55000000000000004">
      <c r="A3936" s="5">
        <v>42082</v>
      </c>
      <c r="B3936">
        <v>0.12</v>
      </c>
      <c r="C3936">
        <v>0.03</v>
      </c>
      <c r="D3936">
        <v>0.12</v>
      </c>
      <c r="E3936">
        <v>0.26</v>
      </c>
      <c r="F3936">
        <v>0.63</v>
      </c>
      <c r="G3936">
        <v>0.99</v>
      </c>
      <c r="H3936">
        <v>1.48</v>
      </c>
      <c r="I3936">
        <v>1.79</v>
      </c>
      <c r="J3936">
        <v>1.98</v>
      </c>
      <c r="K3936">
        <v>2.33</v>
      </c>
      <c r="L3936">
        <v>2.54</v>
      </c>
      <c r="M3936">
        <v>-0.01</v>
      </c>
      <c r="N3936">
        <v>0.19</v>
      </c>
      <c r="O3936">
        <v>0.46</v>
      </c>
      <c r="P3936">
        <v>0.65</v>
      </c>
      <c r="Q3936">
        <v>0.17324999999999999</v>
      </c>
      <c r="R3936">
        <v>0.21879999999999999</v>
      </c>
      <c r="S3936">
        <v>0.26455000000000001</v>
      </c>
      <c r="T3936">
        <v>0.39384999999999998</v>
      </c>
      <c r="U3936">
        <v>0.68684999999999996</v>
      </c>
      <c r="V3936">
        <v>17959.03</v>
      </c>
      <c r="W3936">
        <v>2089.27</v>
      </c>
      <c r="X3936">
        <v>44.02</v>
      </c>
    </row>
    <row r="3937" spans="1:24" x14ac:dyDescent="0.55000000000000004">
      <c r="A3937" s="5">
        <v>42083</v>
      </c>
      <c r="B3937">
        <v>0.12</v>
      </c>
      <c r="C3937">
        <v>0.01</v>
      </c>
      <c r="D3937">
        <v>0.11</v>
      </c>
      <c r="E3937">
        <v>0.24</v>
      </c>
      <c r="F3937">
        <v>0.6</v>
      </c>
      <c r="G3937">
        <v>0.95</v>
      </c>
      <c r="H3937">
        <v>1.42</v>
      </c>
      <c r="I3937">
        <v>1.73</v>
      </c>
      <c r="J3937">
        <v>1.93</v>
      </c>
      <c r="K3937">
        <v>2.29</v>
      </c>
      <c r="L3937">
        <v>2.5</v>
      </c>
      <c r="M3937">
        <v>-0.08</v>
      </c>
      <c r="N3937">
        <v>0.17</v>
      </c>
      <c r="O3937">
        <v>0.43</v>
      </c>
      <c r="P3937">
        <v>0.61</v>
      </c>
      <c r="Q3937">
        <v>0.17399999999999999</v>
      </c>
      <c r="R3937">
        <v>0.2213</v>
      </c>
      <c r="S3937">
        <v>0.26679999999999998</v>
      </c>
      <c r="T3937">
        <v>0.39734999999999998</v>
      </c>
      <c r="U3937">
        <v>0.69735000000000003</v>
      </c>
      <c r="V3937">
        <v>18127.650000000001</v>
      </c>
      <c r="W3937">
        <v>2108.1</v>
      </c>
      <c r="X3937">
        <v>46</v>
      </c>
    </row>
    <row r="3938" spans="1:24" x14ac:dyDescent="0.55000000000000004">
      <c r="A3938" s="5">
        <v>42086</v>
      </c>
      <c r="B3938">
        <v>0.12</v>
      </c>
      <c r="C3938">
        <v>0.03</v>
      </c>
      <c r="D3938">
        <v>0.11</v>
      </c>
      <c r="E3938">
        <v>0.24</v>
      </c>
      <c r="F3938">
        <v>0.6</v>
      </c>
      <c r="G3938">
        <v>0.93</v>
      </c>
      <c r="H3938">
        <v>1.41</v>
      </c>
      <c r="I3938">
        <v>1.71</v>
      </c>
      <c r="J3938">
        <v>1.92</v>
      </c>
      <c r="K3938">
        <v>2.29</v>
      </c>
      <c r="L3938">
        <v>2.5099999999999998</v>
      </c>
      <c r="M3938">
        <v>-7.0000000000000007E-2</v>
      </c>
      <c r="N3938">
        <v>0.17</v>
      </c>
      <c r="O3938">
        <v>0.44</v>
      </c>
      <c r="P3938">
        <v>0.62</v>
      </c>
      <c r="Q3938">
        <v>0.17374999999999999</v>
      </c>
      <c r="R3938">
        <v>0.2213</v>
      </c>
      <c r="S3938">
        <v>0.26679999999999998</v>
      </c>
      <c r="T3938">
        <v>0.39484999999999998</v>
      </c>
      <c r="U3938">
        <v>0.69110000000000005</v>
      </c>
      <c r="V3938">
        <v>18116.04</v>
      </c>
      <c r="W3938">
        <v>2104.42</v>
      </c>
      <c r="X3938">
        <v>47.4</v>
      </c>
    </row>
    <row r="3939" spans="1:24" x14ac:dyDescent="0.55000000000000004">
      <c r="A3939" s="5">
        <v>42087</v>
      </c>
      <c r="B3939">
        <v>0.11</v>
      </c>
      <c r="C3939">
        <v>0.02</v>
      </c>
      <c r="D3939">
        <v>0.11</v>
      </c>
      <c r="E3939">
        <v>0.24</v>
      </c>
      <c r="F3939">
        <v>0.57999999999999996</v>
      </c>
      <c r="G3939">
        <v>0.91</v>
      </c>
      <c r="H3939">
        <v>1.37</v>
      </c>
      <c r="I3939">
        <v>1.68</v>
      </c>
      <c r="J3939">
        <v>1.88</v>
      </c>
      <c r="K3939">
        <v>2.2400000000000002</v>
      </c>
      <c r="L3939">
        <v>2.46</v>
      </c>
      <c r="M3939">
        <v>-0.16</v>
      </c>
      <c r="N3939">
        <v>0.11</v>
      </c>
      <c r="O3939">
        <v>0.38</v>
      </c>
      <c r="P3939">
        <v>0.55000000000000004</v>
      </c>
      <c r="Q3939">
        <v>0.17274999999999999</v>
      </c>
      <c r="R3939">
        <v>0.2205</v>
      </c>
      <c r="S3939">
        <v>0.26934999999999998</v>
      </c>
      <c r="T3939">
        <v>0.39865</v>
      </c>
      <c r="U3939">
        <v>0.69240000000000002</v>
      </c>
      <c r="V3939">
        <v>18011.14</v>
      </c>
      <c r="W3939">
        <v>2091.5</v>
      </c>
      <c r="X3939">
        <v>47.03</v>
      </c>
    </row>
    <row r="3940" spans="1:24" x14ac:dyDescent="0.55000000000000004">
      <c r="A3940" s="5">
        <v>42088</v>
      </c>
      <c r="B3940">
        <v>0.12</v>
      </c>
      <c r="C3940">
        <v>0.04</v>
      </c>
      <c r="D3940">
        <v>0.11</v>
      </c>
      <c r="E3940">
        <v>0.25</v>
      </c>
      <c r="F3940">
        <v>0.59</v>
      </c>
      <c r="G3940">
        <v>0.94</v>
      </c>
      <c r="H3940">
        <v>1.41</v>
      </c>
      <c r="I3940">
        <v>1.73</v>
      </c>
      <c r="J3940">
        <v>1.93</v>
      </c>
      <c r="K3940">
        <v>2.2799999999999998</v>
      </c>
      <c r="L3940">
        <v>2.5</v>
      </c>
      <c r="M3940">
        <v>-0.15</v>
      </c>
      <c r="N3940">
        <v>0.12</v>
      </c>
      <c r="O3940">
        <v>0.3</v>
      </c>
      <c r="P3940">
        <v>0.56999999999999995</v>
      </c>
      <c r="Q3940">
        <v>0.17560000000000001</v>
      </c>
      <c r="R3940">
        <v>0.2215</v>
      </c>
      <c r="S3940">
        <v>0.26855000000000001</v>
      </c>
      <c r="T3940">
        <v>0.39789999999999998</v>
      </c>
      <c r="U3940">
        <v>0.69715000000000005</v>
      </c>
      <c r="V3940">
        <v>17718.54</v>
      </c>
      <c r="W3940">
        <v>2061.0500000000002</v>
      </c>
      <c r="X3940">
        <v>48.75</v>
      </c>
    </row>
    <row r="3941" spans="1:24" x14ac:dyDescent="0.55000000000000004">
      <c r="A3941" s="5">
        <v>42089</v>
      </c>
      <c r="B3941">
        <v>0.11</v>
      </c>
      <c r="C3941">
        <v>0.03</v>
      </c>
      <c r="D3941">
        <v>0.13</v>
      </c>
      <c r="E3941">
        <v>0.28000000000000003</v>
      </c>
      <c r="F3941">
        <v>0.61</v>
      </c>
      <c r="G3941">
        <v>0.98</v>
      </c>
      <c r="H3941">
        <v>1.47</v>
      </c>
      <c r="I3941">
        <v>1.81</v>
      </c>
      <c r="J3941">
        <v>2.0099999999999998</v>
      </c>
      <c r="K3941">
        <v>2.37</v>
      </c>
      <c r="L3941">
        <v>2.6</v>
      </c>
      <c r="M3941">
        <v>-0.1</v>
      </c>
      <c r="N3941">
        <v>0.21</v>
      </c>
      <c r="O3941">
        <v>0.49</v>
      </c>
      <c r="P3941">
        <v>0.67</v>
      </c>
      <c r="Q3941">
        <v>0.17774999999999999</v>
      </c>
      <c r="R3941">
        <v>0.2215</v>
      </c>
      <c r="S3941">
        <v>0.27305000000000001</v>
      </c>
      <c r="T3941">
        <v>0.40189999999999998</v>
      </c>
      <c r="U3941">
        <v>0.69989999999999997</v>
      </c>
      <c r="V3941">
        <v>17678.23</v>
      </c>
      <c r="W3941">
        <v>2056.15</v>
      </c>
      <c r="X3941">
        <v>51.41</v>
      </c>
    </row>
    <row r="3942" spans="1:24" x14ac:dyDescent="0.55000000000000004">
      <c r="A3942" s="5">
        <v>42090</v>
      </c>
      <c r="B3942">
        <v>0.12</v>
      </c>
      <c r="C3942">
        <v>0.04</v>
      </c>
      <c r="D3942">
        <v>0.12</v>
      </c>
      <c r="E3942">
        <v>0.27</v>
      </c>
      <c r="F3942">
        <v>0.57999999999999996</v>
      </c>
      <c r="G3942">
        <v>0.92</v>
      </c>
      <c r="H3942">
        <v>1.42</v>
      </c>
      <c r="I3942">
        <v>1.74</v>
      </c>
      <c r="J3942">
        <v>1.95</v>
      </c>
      <c r="K3942">
        <v>2.29</v>
      </c>
      <c r="L3942">
        <v>2.5299999999999998</v>
      </c>
      <c r="M3942">
        <v>-0.12</v>
      </c>
      <c r="N3942">
        <v>0.19</v>
      </c>
      <c r="O3942">
        <v>0.46</v>
      </c>
      <c r="P3942">
        <v>0.64</v>
      </c>
      <c r="Q3942">
        <v>0.17799999999999999</v>
      </c>
      <c r="R3942">
        <v>0.22309999999999999</v>
      </c>
      <c r="S3942">
        <v>0.27539999999999998</v>
      </c>
      <c r="T3942">
        <v>0.40489999999999998</v>
      </c>
      <c r="U3942">
        <v>0.70215000000000005</v>
      </c>
      <c r="V3942">
        <v>17712.66</v>
      </c>
      <c r="W3942">
        <v>2061.02</v>
      </c>
      <c r="X3942">
        <v>48.83</v>
      </c>
    </row>
    <row r="3943" spans="1:24" x14ac:dyDescent="0.55000000000000004">
      <c r="A3943" s="5">
        <v>42093</v>
      </c>
      <c r="B3943">
        <v>0.12</v>
      </c>
      <c r="C3943">
        <v>0.04</v>
      </c>
      <c r="D3943">
        <v>0.14000000000000001</v>
      </c>
      <c r="E3943">
        <v>0.27</v>
      </c>
      <c r="F3943">
        <v>0.57999999999999996</v>
      </c>
      <c r="G3943">
        <v>0.93</v>
      </c>
      <c r="H3943">
        <v>1.41</v>
      </c>
      <c r="I3943">
        <v>1.74</v>
      </c>
      <c r="J3943">
        <v>1.96</v>
      </c>
      <c r="K3943">
        <v>2.3199999999999998</v>
      </c>
      <c r="L3943">
        <v>2.5499999999999998</v>
      </c>
      <c r="M3943">
        <v>-0.08</v>
      </c>
      <c r="N3943">
        <v>0.23</v>
      </c>
      <c r="O3943">
        <v>0.51</v>
      </c>
      <c r="P3943">
        <v>0.69</v>
      </c>
      <c r="Q3943">
        <v>0.17924999999999999</v>
      </c>
      <c r="R3943">
        <v>0.22359999999999999</v>
      </c>
      <c r="S3943">
        <v>0.27415</v>
      </c>
      <c r="T3943">
        <v>0.40265000000000001</v>
      </c>
      <c r="U3943">
        <v>0.69889999999999997</v>
      </c>
      <c r="V3943">
        <v>17976.310000000001</v>
      </c>
      <c r="W3943">
        <v>2086.2399999999998</v>
      </c>
      <c r="X3943">
        <v>48.66</v>
      </c>
    </row>
    <row r="3944" spans="1:24" x14ac:dyDescent="0.55000000000000004">
      <c r="A3944" s="5">
        <v>42094</v>
      </c>
      <c r="B3944">
        <v>0.06</v>
      </c>
      <c r="C3944">
        <v>0.03</v>
      </c>
      <c r="D3944">
        <v>0.14000000000000001</v>
      </c>
      <c r="E3944">
        <v>0.26</v>
      </c>
      <c r="F3944">
        <v>0.56000000000000005</v>
      </c>
      <c r="G3944">
        <v>0.89</v>
      </c>
      <c r="H3944">
        <v>1.37</v>
      </c>
      <c r="I3944">
        <v>1.71</v>
      </c>
      <c r="J3944">
        <v>1.94</v>
      </c>
      <c r="K3944">
        <v>2.31</v>
      </c>
      <c r="L3944">
        <v>2.54</v>
      </c>
      <c r="M3944">
        <v>-0.14000000000000001</v>
      </c>
      <c r="N3944">
        <v>0.18</v>
      </c>
      <c r="O3944">
        <v>0.49</v>
      </c>
      <c r="P3944">
        <v>0.69</v>
      </c>
      <c r="Q3944">
        <v>0.17624999999999999</v>
      </c>
      <c r="R3944">
        <v>0.2218</v>
      </c>
      <c r="S3944">
        <v>0.27074999999999999</v>
      </c>
      <c r="T3944">
        <v>0.40065000000000001</v>
      </c>
      <c r="U3944">
        <v>0.69420000000000004</v>
      </c>
      <c r="V3944">
        <v>17776.12</v>
      </c>
      <c r="W3944">
        <v>2067.89</v>
      </c>
      <c r="X3944">
        <v>47.72</v>
      </c>
    </row>
    <row r="3945" spans="1:24" x14ac:dyDescent="0.55000000000000004">
      <c r="A3945" s="5">
        <v>42095</v>
      </c>
      <c r="B3945">
        <v>0.12</v>
      </c>
      <c r="C3945">
        <v>0.03</v>
      </c>
      <c r="D3945">
        <v>0.12</v>
      </c>
      <c r="E3945">
        <v>0.27</v>
      </c>
      <c r="F3945">
        <v>0.55000000000000004</v>
      </c>
      <c r="G3945">
        <v>0.86</v>
      </c>
      <c r="H3945">
        <v>1.32</v>
      </c>
      <c r="I3945">
        <v>1.65</v>
      </c>
      <c r="J3945">
        <v>1.87</v>
      </c>
      <c r="K3945">
        <v>2.23</v>
      </c>
      <c r="L3945">
        <v>2.4700000000000002</v>
      </c>
      <c r="M3945">
        <v>-0.26</v>
      </c>
      <c r="N3945">
        <v>7.0000000000000007E-2</v>
      </c>
      <c r="O3945">
        <v>0.39</v>
      </c>
      <c r="P3945">
        <v>0.6</v>
      </c>
      <c r="Q3945">
        <v>0.17755000000000001</v>
      </c>
      <c r="R3945">
        <v>0.22359999999999999</v>
      </c>
      <c r="S3945">
        <v>0.27074999999999999</v>
      </c>
      <c r="T3945">
        <v>0.40339999999999998</v>
      </c>
      <c r="U3945">
        <v>0.69810000000000005</v>
      </c>
      <c r="V3945">
        <v>17698.18</v>
      </c>
      <c r="W3945">
        <v>2059.69</v>
      </c>
      <c r="X3945">
        <v>50.12</v>
      </c>
    </row>
    <row r="3946" spans="1:24" x14ac:dyDescent="0.55000000000000004">
      <c r="A3946" s="5">
        <v>42096</v>
      </c>
      <c r="B3946">
        <v>0.12</v>
      </c>
      <c r="C3946">
        <v>0.02</v>
      </c>
      <c r="D3946">
        <v>0.1</v>
      </c>
      <c r="E3946">
        <v>0.25</v>
      </c>
      <c r="F3946">
        <v>0.55000000000000004</v>
      </c>
      <c r="G3946">
        <v>0.87</v>
      </c>
      <c r="H3946">
        <v>1.35</v>
      </c>
      <c r="I3946">
        <v>1.69</v>
      </c>
      <c r="J3946">
        <v>1.92</v>
      </c>
      <c r="K3946">
        <v>2.29</v>
      </c>
      <c r="L3946">
        <v>2.5299999999999998</v>
      </c>
      <c r="M3946">
        <v>-0.21</v>
      </c>
      <c r="N3946">
        <v>0.11</v>
      </c>
      <c r="O3946">
        <v>0.43</v>
      </c>
      <c r="P3946">
        <v>0.64</v>
      </c>
      <c r="Q3946">
        <v>0.17974999999999999</v>
      </c>
      <c r="R3946">
        <v>0.2205</v>
      </c>
      <c r="S3946">
        <v>0.27374999999999999</v>
      </c>
      <c r="T3946">
        <v>0.40115000000000001</v>
      </c>
      <c r="U3946">
        <v>0.69235000000000002</v>
      </c>
      <c r="V3946">
        <v>17763.240000000002</v>
      </c>
      <c r="W3946">
        <v>2066.96</v>
      </c>
      <c r="X3946">
        <v>49.13</v>
      </c>
    </row>
    <row r="3947" spans="1:24" x14ac:dyDescent="0.55000000000000004">
      <c r="A3947" s="5">
        <v>42097</v>
      </c>
      <c r="B3947">
        <v>0.12</v>
      </c>
      <c r="C3947">
        <v>0.02</v>
      </c>
      <c r="D3947">
        <v>0.1</v>
      </c>
      <c r="E3947">
        <v>0.21</v>
      </c>
      <c r="F3947">
        <v>0.49</v>
      </c>
      <c r="G3947">
        <v>0.8</v>
      </c>
      <c r="H3947">
        <v>1.26</v>
      </c>
      <c r="I3947">
        <v>1.6</v>
      </c>
      <c r="J3947">
        <v>1.85</v>
      </c>
      <c r="K3947">
        <v>2.2400000000000002</v>
      </c>
      <c r="L3947">
        <v>2.4900000000000002</v>
      </c>
      <c r="M3947">
        <v>-0.32</v>
      </c>
      <c r="N3947">
        <v>0.02</v>
      </c>
      <c r="O3947">
        <v>0.36</v>
      </c>
      <c r="P3947">
        <v>0.57999999999999996</v>
      </c>
      <c r="Q3947" t="e">
        <v>#N/A</v>
      </c>
      <c r="R3947" t="e">
        <v>#N/A</v>
      </c>
      <c r="S3947" t="e">
        <v>#N/A</v>
      </c>
      <c r="T3947" t="e">
        <v>#N/A</v>
      </c>
      <c r="U3947" t="e">
        <v>#N/A</v>
      </c>
      <c r="V3947" t="e">
        <v>#N/A</v>
      </c>
      <c r="W3947" t="e">
        <v>#N/A</v>
      </c>
      <c r="X3947" t="e">
        <v>#N/A</v>
      </c>
    </row>
    <row r="3948" spans="1:24" x14ac:dyDescent="0.55000000000000004">
      <c r="A3948" s="5">
        <v>42100</v>
      </c>
      <c r="B3948">
        <v>0.13</v>
      </c>
      <c r="C3948">
        <v>0.03</v>
      </c>
      <c r="D3948">
        <v>0.1</v>
      </c>
      <c r="E3948">
        <v>0.21</v>
      </c>
      <c r="F3948">
        <v>0.51</v>
      </c>
      <c r="G3948">
        <v>0.83</v>
      </c>
      <c r="H3948">
        <v>1.31</v>
      </c>
      <c r="I3948">
        <v>1.67</v>
      </c>
      <c r="J3948">
        <v>1.92</v>
      </c>
      <c r="K3948">
        <v>2.31</v>
      </c>
      <c r="L3948">
        <v>2.57</v>
      </c>
      <c r="M3948">
        <v>-0.28999999999999998</v>
      </c>
      <c r="N3948">
        <v>7.0000000000000007E-2</v>
      </c>
      <c r="O3948">
        <v>0.43</v>
      </c>
      <c r="P3948">
        <v>0.66</v>
      </c>
      <c r="Q3948" t="e">
        <v>#N/A</v>
      </c>
      <c r="R3948" t="e">
        <v>#N/A</v>
      </c>
      <c r="S3948" t="e">
        <v>#N/A</v>
      </c>
      <c r="T3948" t="e">
        <v>#N/A</v>
      </c>
      <c r="U3948" t="e">
        <v>#N/A</v>
      </c>
      <c r="V3948">
        <v>17880.849999999999</v>
      </c>
      <c r="W3948">
        <v>2080.62</v>
      </c>
      <c r="X3948">
        <v>52.08</v>
      </c>
    </row>
    <row r="3949" spans="1:24" x14ac:dyDescent="0.55000000000000004">
      <c r="A3949" s="5">
        <v>42101</v>
      </c>
      <c r="B3949">
        <v>0.12</v>
      </c>
      <c r="C3949">
        <v>0.02</v>
      </c>
      <c r="D3949">
        <v>0.1</v>
      </c>
      <c r="E3949">
        <v>0.22</v>
      </c>
      <c r="F3949">
        <v>0.52</v>
      </c>
      <c r="G3949">
        <v>0.85</v>
      </c>
      <c r="H3949">
        <v>1.32</v>
      </c>
      <c r="I3949">
        <v>1.66</v>
      </c>
      <c r="J3949">
        <v>1.89</v>
      </c>
      <c r="K3949">
        <v>2.27</v>
      </c>
      <c r="L3949">
        <v>2.52</v>
      </c>
      <c r="M3949">
        <v>-0.28000000000000003</v>
      </c>
      <c r="N3949">
        <v>0.04</v>
      </c>
      <c r="O3949">
        <v>0.38</v>
      </c>
      <c r="P3949">
        <v>0.6</v>
      </c>
      <c r="Q3949">
        <v>0.18015</v>
      </c>
      <c r="R3949">
        <v>0.22370000000000001</v>
      </c>
      <c r="S3949">
        <v>0.27374999999999999</v>
      </c>
      <c r="T3949">
        <v>0.39839999999999998</v>
      </c>
      <c r="U3949">
        <v>0.68559999999999999</v>
      </c>
      <c r="V3949">
        <v>17875.419999999998</v>
      </c>
      <c r="W3949">
        <v>2076.33</v>
      </c>
      <c r="X3949">
        <v>53.95</v>
      </c>
    </row>
    <row r="3950" spans="1:24" x14ac:dyDescent="0.55000000000000004">
      <c r="A3950" s="5">
        <v>42102</v>
      </c>
      <c r="B3950">
        <v>0.12</v>
      </c>
      <c r="C3950">
        <v>0.03</v>
      </c>
      <c r="D3950">
        <v>0.1</v>
      </c>
      <c r="E3950">
        <v>0.22</v>
      </c>
      <c r="F3950">
        <v>0.54</v>
      </c>
      <c r="G3950">
        <v>0.86</v>
      </c>
      <c r="H3950">
        <v>1.35</v>
      </c>
      <c r="I3950">
        <v>1.68</v>
      </c>
      <c r="J3950">
        <v>1.92</v>
      </c>
      <c r="K3950">
        <v>2.2799999999999998</v>
      </c>
      <c r="L3950">
        <v>2.5299999999999998</v>
      </c>
      <c r="M3950">
        <v>-0.23</v>
      </c>
      <c r="N3950">
        <v>0.08</v>
      </c>
      <c r="O3950">
        <v>0.41</v>
      </c>
      <c r="P3950">
        <v>0.63</v>
      </c>
      <c r="Q3950">
        <v>0.18095</v>
      </c>
      <c r="R3950">
        <v>0.22650000000000001</v>
      </c>
      <c r="S3950">
        <v>0.2712</v>
      </c>
      <c r="T3950">
        <v>0.39950000000000002</v>
      </c>
      <c r="U3950">
        <v>0.68910000000000005</v>
      </c>
      <c r="V3950">
        <v>17902.509999999998</v>
      </c>
      <c r="W3950">
        <v>2081.9</v>
      </c>
      <c r="X3950">
        <v>50.44</v>
      </c>
    </row>
    <row r="3951" spans="1:24" x14ac:dyDescent="0.55000000000000004">
      <c r="A3951" s="5">
        <v>42103</v>
      </c>
      <c r="B3951">
        <v>0.12</v>
      </c>
      <c r="C3951">
        <v>0.03</v>
      </c>
      <c r="D3951">
        <v>0.1</v>
      </c>
      <c r="E3951">
        <v>0.22</v>
      </c>
      <c r="F3951">
        <v>0.56000000000000005</v>
      </c>
      <c r="G3951">
        <v>0.89</v>
      </c>
      <c r="H3951">
        <v>1.4</v>
      </c>
      <c r="I3951">
        <v>1.73</v>
      </c>
      <c r="J3951">
        <v>1.97</v>
      </c>
      <c r="K3951">
        <v>2.35</v>
      </c>
      <c r="L3951">
        <v>2.61</v>
      </c>
      <c r="M3951">
        <v>-0.19</v>
      </c>
      <c r="N3951">
        <v>0.13</v>
      </c>
      <c r="O3951">
        <v>0.46</v>
      </c>
      <c r="P3951">
        <v>0.68</v>
      </c>
      <c r="Q3951">
        <v>0.18</v>
      </c>
      <c r="R3951">
        <v>0.22850000000000001</v>
      </c>
      <c r="S3951">
        <v>0.27589999999999998</v>
      </c>
      <c r="T3951">
        <v>0.40339999999999998</v>
      </c>
      <c r="U3951">
        <v>0.69435000000000002</v>
      </c>
      <c r="V3951">
        <v>17958.73</v>
      </c>
      <c r="W3951">
        <v>2091.1799999999998</v>
      </c>
      <c r="X3951">
        <v>50.79</v>
      </c>
    </row>
    <row r="3952" spans="1:24" x14ac:dyDescent="0.55000000000000004">
      <c r="A3952" s="5">
        <v>42104</v>
      </c>
      <c r="B3952">
        <v>0.12</v>
      </c>
      <c r="C3952">
        <v>0.02</v>
      </c>
      <c r="D3952">
        <v>0.09</v>
      </c>
      <c r="E3952">
        <v>0.24</v>
      </c>
      <c r="F3952">
        <v>0.56999999999999995</v>
      </c>
      <c r="G3952">
        <v>0.91</v>
      </c>
      <c r="H3952">
        <v>1.41</v>
      </c>
      <c r="I3952">
        <v>1.73</v>
      </c>
      <c r="J3952">
        <v>1.96</v>
      </c>
      <c r="K3952">
        <v>2.33</v>
      </c>
      <c r="L3952">
        <v>2.58</v>
      </c>
      <c r="M3952">
        <v>-0.15</v>
      </c>
      <c r="N3952">
        <v>0.14000000000000001</v>
      </c>
      <c r="O3952">
        <v>0.46</v>
      </c>
      <c r="P3952">
        <v>0.67</v>
      </c>
      <c r="Q3952">
        <v>0.17849999999999999</v>
      </c>
      <c r="R3952">
        <v>0.22850000000000001</v>
      </c>
      <c r="S3952">
        <v>0.27700000000000002</v>
      </c>
      <c r="T3952">
        <v>0.40439999999999998</v>
      </c>
      <c r="U3952">
        <v>0.69835000000000003</v>
      </c>
      <c r="V3952">
        <v>18057.650000000001</v>
      </c>
      <c r="W3952">
        <v>2102.06</v>
      </c>
      <c r="X3952">
        <v>51.63</v>
      </c>
    </row>
    <row r="3953" spans="1:24" x14ac:dyDescent="0.55000000000000004">
      <c r="A3953" s="5">
        <v>42107</v>
      </c>
      <c r="B3953">
        <v>0.13</v>
      </c>
      <c r="C3953">
        <v>0.03</v>
      </c>
      <c r="D3953">
        <v>0.11</v>
      </c>
      <c r="E3953">
        <v>0.23</v>
      </c>
      <c r="F3953">
        <v>0.54</v>
      </c>
      <c r="G3953">
        <v>0.89</v>
      </c>
      <c r="H3953">
        <v>1.38</v>
      </c>
      <c r="I3953">
        <v>1.71</v>
      </c>
      <c r="J3953">
        <v>1.94</v>
      </c>
      <c r="K3953">
        <v>2.33</v>
      </c>
      <c r="L3953">
        <v>2.58</v>
      </c>
      <c r="M3953">
        <v>-0.17</v>
      </c>
      <c r="N3953">
        <v>0.14000000000000001</v>
      </c>
      <c r="O3953">
        <v>0.47</v>
      </c>
      <c r="P3953">
        <v>0.68</v>
      </c>
      <c r="Q3953">
        <v>0.18149999999999999</v>
      </c>
      <c r="R3953">
        <v>0.22725000000000001</v>
      </c>
      <c r="S3953">
        <v>0.27529999999999999</v>
      </c>
      <c r="T3953">
        <v>0.40515000000000001</v>
      </c>
      <c r="U3953">
        <v>0.70335000000000003</v>
      </c>
      <c r="V3953">
        <v>17977.04</v>
      </c>
      <c r="W3953">
        <v>2092.4299999999998</v>
      </c>
      <c r="X3953">
        <v>51.95</v>
      </c>
    </row>
    <row r="3954" spans="1:24" x14ac:dyDescent="0.55000000000000004">
      <c r="A3954" s="5">
        <v>42108</v>
      </c>
      <c r="B3954">
        <v>0.13</v>
      </c>
      <c r="C3954">
        <v>0.02</v>
      </c>
      <c r="D3954">
        <v>0.1</v>
      </c>
      <c r="E3954">
        <v>0.23</v>
      </c>
      <c r="F3954">
        <v>0.53</v>
      </c>
      <c r="G3954">
        <v>0.85</v>
      </c>
      <c r="H3954">
        <v>1.34</v>
      </c>
      <c r="I3954">
        <v>1.67</v>
      </c>
      <c r="J3954">
        <v>1.9</v>
      </c>
      <c r="K3954">
        <v>2.29</v>
      </c>
      <c r="L3954">
        <v>2.54</v>
      </c>
      <c r="M3954">
        <v>-0.21</v>
      </c>
      <c r="N3954">
        <v>0.1</v>
      </c>
      <c r="O3954">
        <v>0.44</v>
      </c>
      <c r="P3954">
        <v>0.65</v>
      </c>
      <c r="Q3954">
        <v>0.1825</v>
      </c>
      <c r="R3954">
        <v>0.22675000000000001</v>
      </c>
      <c r="S3954">
        <v>0.27555000000000002</v>
      </c>
      <c r="T3954">
        <v>0.40489999999999998</v>
      </c>
      <c r="U3954">
        <v>0.70009999999999994</v>
      </c>
      <c r="V3954">
        <v>18036.7</v>
      </c>
      <c r="W3954">
        <v>2095.84</v>
      </c>
      <c r="X3954">
        <v>53.3</v>
      </c>
    </row>
    <row r="3955" spans="1:24" x14ac:dyDescent="0.55000000000000004">
      <c r="A3955" s="5">
        <v>42109</v>
      </c>
      <c r="B3955">
        <v>0.13</v>
      </c>
      <c r="C3955">
        <v>0.02</v>
      </c>
      <c r="D3955">
        <v>0.08</v>
      </c>
      <c r="E3955">
        <v>0.23</v>
      </c>
      <c r="F3955">
        <v>0.51</v>
      </c>
      <c r="G3955">
        <v>0.85</v>
      </c>
      <c r="H3955">
        <v>1.33</v>
      </c>
      <c r="I3955">
        <v>1.66</v>
      </c>
      <c r="J3955">
        <v>1.91</v>
      </c>
      <c r="K3955">
        <v>2.2999999999999998</v>
      </c>
      <c r="L3955">
        <v>2.5499999999999998</v>
      </c>
      <c r="M3955">
        <v>-0.26</v>
      </c>
      <c r="N3955">
        <v>7.0000000000000007E-2</v>
      </c>
      <c r="O3955">
        <v>0.42</v>
      </c>
      <c r="P3955">
        <v>0.64</v>
      </c>
      <c r="Q3955">
        <v>0.1804</v>
      </c>
      <c r="R3955">
        <v>0.22625000000000001</v>
      </c>
      <c r="S3955">
        <v>0.27434999999999998</v>
      </c>
      <c r="T3955">
        <v>0.40139999999999998</v>
      </c>
      <c r="U3955">
        <v>0.69264999999999999</v>
      </c>
      <c r="V3955">
        <v>18112.61</v>
      </c>
      <c r="W3955">
        <v>2106.63</v>
      </c>
      <c r="X3955">
        <v>56.25</v>
      </c>
    </row>
    <row r="3956" spans="1:24" x14ac:dyDescent="0.55000000000000004">
      <c r="A3956" s="5">
        <v>42110</v>
      </c>
      <c r="B3956">
        <v>0.13</v>
      </c>
      <c r="C3956">
        <v>0.02</v>
      </c>
      <c r="D3956">
        <v>0.08</v>
      </c>
      <c r="E3956">
        <v>0.22</v>
      </c>
      <c r="F3956">
        <v>0.5</v>
      </c>
      <c r="G3956">
        <v>0.81</v>
      </c>
      <c r="H3956">
        <v>1.31</v>
      </c>
      <c r="I3956">
        <v>1.64</v>
      </c>
      <c r="J3956">
        <v>1.9</v>
      </c>
      <c r="K3956">
        <v>2.31</v>
      </c>
      <c r="L3956">
        <v>2.56</v>
      </c>
      <c r="M3956">
        <v>-0.27</v>
      </c>
      <c r="N3956">
        <v>0.05</v>
      </c>
      <c r="O3956">
        <v>0.41</v>
      </c>
      <c r="P3956">
        <v>0.63</v>
      </c>
      <c r="Q3956">
        <v>0.18054999999999999</v>
      </c>
      <c r="R3956">
        <v>0.22600000000000001</v>
      </c>
      <c r="S3956">
        <v>0.27510000000000001</v>
      </c>
      <c r="T3956">
        <v>0.40265000000000001</v>
      </c>
      <c r="U3956">
        <v>0.69140000000000001</v>
      </c>
      <c r="V3956">
        <v>18105.77</v>
      </c>
      <c r="W3956">
        <v>2104.9899999999998</v>
      </c>
      <c r="X3956">
        <v>56.69</v>
      </c>
    </row>
    <row r="3957" spans="1:24" x14ac:dyDescent="0.55000000000000004">
      <c r="A3957" s="5">
        <v>42111</v>
      </c>
      <c r="B3957">
        <v>0.13</v>
      </c>
      <c r="C3957">
        <v>0.01</v>
      </c>
      <c r="D3957">
        <v>0.08</v>
      </c>
      <c r="E3957">
        <v>0.23</v>
      </c>
      <c r="F3957">
        <v>0.51</v>
      </c>
      <c r="G3957">
        <v>0.84</v>
      </c>
      <c r="H3957">
        <v>1.31</v>
      </c>
      <c r="I3957">
        <v>1.63</v>
      </c>
      <c r="J3957">
        <v>1.87</v>
      </c>
      <c r="K3957">
        <v>2.2599999999999998</v>
      </c>
      <c r="L3957">
        <v>2.5099999999999998</v>
      </c>
      <c r="M3957">
        <v>-0.34</v>
      </c>
      <c r="N3957">
        <v>-0.02</v>
      </c>
      <c r="O3957">
        <v>0.32</v>
      </c>
      <c r="P3957">
        <v>0.54</v>
      </c>
      <c r="Q3957">
        <v>0.18024999999999999</v>
      </c>
      <c r="R3957">
        <v>0.22850000000000001</v>
      </c>
      <c r="S3957">
        <v>0.27575</v>
      </c>
      <c r="T3957">
        <v>0.40289999999999998</v>
      </c>
      <c r="U3957">
        <v>0.68464999999999998</v>
      </c>
      <c r="V3957">
        <v>17826.3</v>
      </c>
      <c r="W3957">
        <v>2081.1799999999998</v>
      </c>
      <c r="X3957">
        <v>55.71</v>
      </c>
    </row>
    <row r="3958" spans="1:24" x14ac:dyDescent="0.55000000000000004">
      <c r="A3958" s="5">
        <v>42114</v>
      </c>
      <c r="B3958">
        <v>0.13</v>
      </c>
      <c r="C3958">
        <v>0.03</v>
      </c>
      <c r="D3958">
        <v>0.1</v>
      </c>
      <c r="E3958">
        <v>0.24</v>
      </c>
      <c r="F3958">
        <v>0.55000000000000004</v>
      </c>
      <c r="G3958">
        <v>0.86</v>
      </c>
      <c r="H3958">
        <v>1.33</v>
      </c>
      <c r="I3958">
        <v>1.65</v>
      </c>
      <c r="J3958">
        <v>1.9</v>
      </c>
      <c r="K3958">
        <v>2.31</v>
      </c>
      <c r="L3958">
        <v>2.56</v>
      </c>
      <c r="M3958">
        <v>-0.27</v>
      </c>
      <c r="N3958">
        <v>0.01</v>
      </c>
      <c r="O3958">
        <v>0.36</v>
      </c>
      <c r="P3958">
        <v>0.59</v>
      </c>
      <c r="Q3958">
        <v>0.18049999999999999</v>
      </c>
      <c r="R3958">
        <v>0.22745000000000001</v>
      </c>
      <c r="S3958">
        <v>0.27600000000000002</v>
      </c>
      <c r="T3958">
        <v>0.40539999999999998</v>
      </c>
      <c r="U3958">
        <v>0.69515000000000005</v>
      </c>
      <c r="V3958">
        <v>18034.93</v>
      </c>
      <c r="W3958">
        <v>2100.4</v>
      </c>
      <c r="X3958">
        <v>56.37</v>
      </c>
    </row>
    <row r="3959" spans="1:24" x14ac:dyDescent="0.55000000000000004">
      <c r="A3959" s="5">
        <v>42115</v>
      </c>
      <c r="B3959">
        <v>0.13</v>
      </c>
      <c r="C3959">
        <v>0.03</v>
      </c>
      <c r="D3959">
        <v>0.09</v>
      </c>
      <c r="E3959">
        <v>0.23</v>
      </c>
      <c r="F3959">
        <v>0.55000000000000004</v>
      </c>
      <c r="G3959">
        <v>0.86</v>
      </c>
      <c r="H3959">
        <v>1.35</v>
      </c>
      <c r="I3959">
        <v>1.67</v>
      </c>
      <c r="J3959">
        <v>1.92</v>
      </c>
      <c r="K3959">
        <v>2.33</v>
      </c>
      <c r="L3959">
        <v>2.58</v>
      </c>
      <c r="M3959">
        <v>-0.24</v>
      </c>
      <c r="N3959">
        <v>0.06</v>
      </c>
      <c r="O3959">
        <v>0.4</v>
      </c>
      <c r="P3959">
        <v>0.63</v>
      </c>
      <c r="Q3959">
        <v>0.18149999999999999</v>
      </c>
      <c r="R3959">
        <v>0.22944999999999999</v>
      </c>
      <c r="S3959">
        <v>0.27725</v>
      </c>
      <c r="T3959">
        <v>0.40565000000000001</v>
      </c>
      <c r="U3959">
        <v>0.70089999999999997</v>
      </c>
      <c r="V3959">
        <v>17949.59</v>
      </c>
      <c r="W3959">
        <v>2097.29</v>
      </c>
      <c r="X3959">
        <v>55.58</v>
      </c>
    </row>
    <row r="3960" spans="1:24" x14ac:dyDescent="0.55000000000000004">
      <c r="A3960" s="5">
        <v>42116</v>
      </c>
      <c r="B3960">
        <v>0.13</v>
      </c>
      <c r="C3960">
        <v>0.03</v>
      </c>
      <c r="D3960">
        <v>0.1</v>
      </c>
      <c r="E3960">
        <v>0.23</v>
      </c>
      <c r="F3960">
        <v>0.56999999999999995</v>
      </c>
      <c r="G3960">
        <v>0.91</v>
      </c>
      <c r="H3960">
        <v>1.41</v>
      </c>
      <c r="I3960">
        <v>1.75</v>
      </c>
      <c r="J3960">
        <v>1.99</v>
      </c>
      <c r="K3960">
        <v>2.42</v>
      </c>
      <c r="L3960">
        <v>2.66</v>
      </c>
      <c r="M3960">
        <v>-0.19</v>
      </c>
      <c r="N3960">
        <v>0.12</v>
      </c>
      <c r="O3960">
        <v>0.48</v>
      </c>
      <c r="P3960">
        <v>0.7</v>
      </c>
      <c r="Q3960">
        <v>0.18174999999999999</v>
      </c>
      <c r="R3960">
        <v>0.23025000000000001</v>
      </c>
      <c r="S3960">
        <v>0.27750000000000002</v>
      </c>
      <c r="T3960">
        <v>0.40489999999999998</v>
      </c>
      <c r="U3960">
        <v>0.69915000000000005</v>
      </c>
      <c r="V3960">
        <v>18038.27</v>
      </c>
      <c r="W3960">
        <v>2107.96</v>
      </c>
      <c r="X3960">
        <v>56.17</v>
      </c>
    </row>
    <row r="3961" spans="1:24" x14ac:dyDescent="0.55000000000000004">
      <c r="A3961" s="5">
        <v>42117</v>
      </c>
      <c r="B3961">
        <v>0.13</v>
      </c>
      <c r="C3961">
        <v>0.03</v>
      </c>
      <c r="D3961">
        <v>0.09</v>
      </c>
      <c r="E3961">
        <v>0.24</v>
      </c>
      <c r="F3961">
        <v>0.55000000000000004</v>
      </c>
      <c r="G3961">
        <v>0.87</v>
      </c>
      <c r="H3961">
        <v>1.37</v>
      </c>
      <c r="I3961">
        <v>1.7</v>
      </c>
      <c r="J3961">
        <v>1.96</v>
      </c>
      <c r="K3961">
        <v>2.38</v>
      </c>
      <c r="L3961">
        <v>2.63</v>
      </c>
      <c r="M3961">
        <v>-0.33</v>
      </c>
      <c r="N3961">
        <v>7.0000000000000007E-2</v>
      </c>
      <c r="O3961">
        <v>0.43</v>
      </c>
      <c r="P3961">
        <v>0.66</v>
      </c>
      <c r="Q3961">
        <v>0.18124999999999999</v>
      </c>
      <c r="R3961">
        <v>0.23125000000000001</v>
      </c>
      <c r="S3961">
        <v>0.27700000000000002</v>
      </c>
      <c r="T3961">
        <v>0.40865000000000001</v>
      </c>
      <c r="U3961">
        <v>0.70640000000000003</v>
      </c>
      <c r="V3961">
        <v>18058.689999999999</v>
      </c>
      <c r="W3961">
        <v>2112.9299999999998</v>
      </c>
      <c r="X3961">
        <v>56.59</v>
      </c>
    </row>
    <row r="3962" spans="1:24" x14ac:dyDescent="0.55000000000000004">
      <c r="A3962" s="5">
        <v>42118</v>
      </c>
      <c r="B3962">
        <v>0.13</v>
      </c>
      <c r="C3962">
        <v>0.03</v>
      </c>
      <c r="D3962">
        <v>0.1</v>
      </c>
      <c r="E3962">
        <v>0.24</v>
      </c>
      <c r="F3962">
        <v>0.54</v>
      </c>
      <c r="G3962">
        <v>0.84</v>
      </c>
      <c r="H3962">
        <v>1.34</v>
      </c>
      <c r="I3962">
        <v>1.68</v>
      </c>
      <c r="J3962">
        <v>1.93</v>
      </c>
      <c r="K3962">
        <v>2.36</v>
      </c>
      <c r="L3962">
        <v>2.62</v>
      </c>
      <c r="M3962">
        <v>-0.37</v>
      </c>
      <c r="N3962">
        <v>0.04</v>
      </c>
      <c r="O3962">
        <v>0.4</v>
      </c>
      <c r="P3962">
        <v>0.64</v>
      </c>
      <c r="Q3962">
        <v>0.18149999999999999</v>
      </c>
      <c r="R3962">
        <v>0.23225000000000001</v>
      </c>
      <c r="S3962">
        <v>0.27900000000000003</v>
      </c>
      <c r="T3962">
        <v>0.40889999999999999</v>
      </c>
      <c r="U3962">
        <v>0.70589999999999997</v>
      </c>
      <c r="V3962">
        <v>18080.14</v>
      </c>
      <c r="W3962">
        <v>2117.69</v>
      </c>
      <c r="X3962">
        <v>55.98</v>
      </c>
    </row>
    <row r="3963" spans="1:24" x14ac:dyDescent="0.55000000000000004">
      <c r="A3963" s="5">
        <v>42121</v>
      </c>
      <c r="B3963">
        <v>0.13</v>
      </c>
      <c r="C3963">
        <v>0.02</v>
      </c>
      <c r="D3963">
        <v>0.1</v>
      </c>
      <c r="E3963">
        <v>0.25</v>
      </c>
      <c r="F3963">
        <v>0.54</v>
      </c>
      <c r="G3963">
        <v>0.87</v>
      </c>
      <c r="H3963">
        <v>1.36</v>
      </c>
      <c r="I3963">
        <v>1.69</v>
      </c>
      <c r="J3963">
        <v>1.94</v>
      </c>
      <c r="K3963">
        <v>2.36</v>
      </c>
      <c r="L3963">
        <v>2.61</v>
      </c>
      <c r="M3963">
        <v>-0.35</v>
      </c>
      <c r="N3963">
        <v>0.03</v>
      </c>
      <c r="O3963">
        <v>0.39</v>
      </c>
      <c r="P3963">
        <v>0.63</v>
      </c>
      <c r="Q3963">
        <v>0.18124999999999999</v>
      </c>
      <c r="R3963">
        <v>0.23175000000000001</v>
      </c>
      <c r="S3963">
        <v>0.27900000000000003</v>
      </c>
      <c r="T3963">
        <v>0.40765000000000001</v>
      </c>
      <c r="U3963">
        <v>0.70115000000000005</v>
      </c>
      <c r="V3963">
        <v>18037.97</v>
      </c>
      <c r="W3963">
        <v>2108.92</v>
      </c>
      <c r="X3963">
        <v>55.56</v>
      </c>
    </row>
    <row r="3964" spans="1:24" x14ac:dyDescent="0.55000000000000004">
      <c r="A3964" s="5">
        <v>42122</v>
      </c>
      <c r="B3964">
        <v>0.13</v>
      </c>
      <c r="C3964">
        <v>0.02</v>
      </c>
      <c r="D3964">
        <v>0.09</v>
      </c>
      <c r="E3964">
        <v>0.24</v>
      </c>
      <c r="F3964">
        <v>0.56000000000000005</v>
      </c>
      <c r="G3964">
        <v>0.9</v>
      </c>
      <c r="H3964">
        <v>1.39</v>
      </c>
      <c r="I3964">
        <v>1.75</v>
      </c>
      <c r="J3964">
        <v>2</v>
      </c>
      <c r="K3964">
        <v>2.42</v>
      </c>
      <c r="L3964">
        <v>2.68</v>
      </c>
      <c r="M3964">
        <v>-0.3</v>
      </c>
      <c r="N3964">
        <v>0.11</v>
      </c>
      <c r="O3964">
        <v>0.47</v>
      </c>
      <c r="P3964">
        <v>0.71</v>
      </c>
      <c r="Q3964">
        <v>0.18425</v>
      </c>
      <c r="R3964">
        <v>0.23275000000000001</v>
      </c>
      <c r="S3964">
        <v>0.27815000000000001</v>
      </c>
      <c r="T3964">
        <v>0.40615000000000001</v>
      </c>
      <c r="U3964">
        <v>0.69599999999999995</v>
      </c>
      <c r="V3964">
        <v>18110.14</v>
      </c>
      <c r="W3964">
        <v>2114.7600000000002</v>
      </c>
      <c r="X3964">
        <v>57.05</v>
      </c>
    </row>
    <row r="3965" spans="1:24" x14ac:dyDescent="0.55000000000000004">
      <c r="A3965" s="5">
        <v>42123</v>
      </c>
      <c r="B3965">
        <v>0.13</v>
      </c>
      <c r="C3965">
        <v>0.01</v>
      </c>
      <c r="D3965">
        <v>7.0000000000000007E-2</v>
      </c>
      <c r="E3965">
        <v>0.25</v>
      </c>
      <c r="F3965">
        <v>0.56000000000000005</v>
      </c>
      <c r="G3965">
        <v>0.91</v>
      </c>
      <c r="H3965">
        <v>1.43</v>
      </c>
      <c r="I3965">
        <v>1.8</v>
      </c>
      <c r="J3965">
        <v>2.06</v>
      </c>
      <c r="K3965">
        <v>2.4900000000000002</v>
      </c>
      <c r="L3965">
        <v>2.76</v>
      </c>
      <c r="M3965">
        <v>-0.27</v>
      </c>
      <c r="N3965">
        <v>0.14000000000000001</v>
      </c>
      <c r="O3965">
        <v>0.52</v>
      </c>
      <c r="P3965">
        <v>0.76</v>
      </c>
      <c r="Q3965">
        <v>0.18024999999999999</v>
      </c>
      <c r="R3965">
        <v>0.23275000000000001</v>
      </c>
      <c r="S3965">
        <v>0.27815000000000001</v>
      </c>
      <c r="T3965">
        <v>0.40765000000000001</v>
      </c>
      <c r="U3965">
        <v>0.69899999999999995</v>
      </c>
      <c r="V3965">
        <v>18035.53</v>
      </c>
      <c r="W3965">
        <v>2106.85</v>
      </c>
      <c r="X3965">
        <v>58.55</v>
      </c>
    </row>
    <row r="3966" spans="1:24" x14ac:dyDescent="0.55000000000000004">
      <c r="A3966" s="5">
        <v>42124</v>
      </c>
      <c r="B3966">
        <v>0.08</v>
      </c>
      <c r="C3966">
        <v>0.01</v>
      </c>
      <c r="D3966">
        <v>0.06</v>
      </c>
      <c r="E3966">
        <v>0.24</v>
      </c>
      <c r="F3966">
        <v>0.57999999999999996</v>
      </c>
      <c r="G3966">
        <v>0.91</v>
      </c>
      <c r="H3966">
        <v>1.43</v>
      </c>
      <c r="I3966">
        <v>1.79</v>
      </c>
      <c r="J3966">
        <v>2.0499999999999998</v>
      </c>
      <c r="K3966">
        <v>2.4900000000000002</v>
      </c>
      <c r="L3966">
        <v>2.75</v>
      </c>
      <c r="M3966">
        <v>-0.28999999999999998</v>
      </c>
      <c r="N3966">
        <v>0.11</v>
      </c>
      <c r="O3966">
        <v>0.48</v>
      </c>
      <c r="P3966">
        <v>0.72</v>
      </c>
      <c r="Q3966">
        <v>0.18099999999999999</v>
      </c>
      <c r="R3966">
        <v>0.23225000000000001</v>
      </c>
      <c r="S3966">
        <v>0.27875</v>
      </c>
      <c r="T3966">
        <v>0.40789999999999998</v>
      </c>
      <c r="U3966">
        <v>0.70525000000000004</v>
      </c>
      <c r="V3966">
        <v>17840.52</v>
      </c>
      <c r="W3966">
        <v>2085.5100000000002</v>
      </c>
      <c r="X3966">
        <v>59.62</v>
      </c>
    </row>
    <row r="3967" spans="1:24" x14ac:dyDescent="0.55000000000000004">
      <c r="A3967" s="5">
        <v>42125</v>
      </c>
      <c r="B3967">
        <v>0.13</v>
      </c>
      <c r="C3967">
        <v>0.01</v>
      </c>
      <c r="D3967">
        <v>0.05</v>
      </c>
      <c r="E3967">
        <v>0.25</v>
      </c>
      <c r="F3967">
        <v>0.6</v>
      </c>
      <c r="G3967">
        <v>0.97</v>
      </c>
      <c r="H3967">
        <v>1.5</v>
      </c>
      <c r="I3967">
        <v>1.87</v>
      </c>
      <c r="J3967">
        <v>2.12</v>
      </c>
      <c r="K3967">
        <v>2.57</v>
      </c>
      <c r="L3967">
        <v>2.82</v>
      </c>
      <c r="M3967">
        <v>-0.22</v>
      </c>
      <c r="N3967">
        <v>0.18</v>
      </c>
      <c r="O3967">
        <v>0.54</v>
      </c>
      <c r="P3967">
        <v>0.78</v>
      </c>
      <c r="Q3967">
        <v>0.18225</v>
      </c>
      <c r="R3967">
        <v>0.23275000000000001</v>
      </c>
      <c r="S3967">
        <v>0.27975</v>
      </c>
      <c r="T3967">
        <v>0.41089999999999999</v>
      </c>
      <c r="U3967">
        <v>0.71760000000000002</v>
      </c>
      <c r="V3967">
        <v>18024.060000000001</v>
      </c>
      <c r="W3967">
        <v>2108.29</v>
      </c>
      <c r="X3967">
        <v>59.1</v>
      </c>
    </row>
    <row r="3968" spans="1:24" x14ac:dyDescent="0.55000000000000004">
      <c r="A3968" s="5">
        <v>42128</v>
      </c>
      <c r="B3968">
        <v>0.13</v>
      </c>
      <c r="C3968">
        <v>0.02</v>
      </c>
      <c r="D3968">
        <v>0.08</v>
      </c>
      <c r="E3968">
        <v>0.25</v>
      </c>
      <c r="F3968">
        <v>0.6</v>
      </c>
      <c r="G3968">
        <v>0.96</v>
      </c>
      <c r="H3968">
        <v>1.51</v>
      </c>
      <c r="I3968">
        <v>1.9</v>
      </c>
      <c r="J3968">
        <v>2.16</v>
      </c>
      <c r="K3968">
        <v>2.62</v>
      </c>
      <c r="L3968">
        <v>2.88</v>
      </c>
      <c r="M3968">
        <v>-0.18</v>
      </c>
      <c r="N3968">
        <v>0.24</v>
      </c>
      <c r="O3968">
        <v>0.62</v>
      </c>
      <c r="P3968">
        <v>0.86</v>
      </c>
      <c r="Q3968" t="e">
        <v>#N/A</v>
      </c>
      <c r="R3968" t="e">
        <v>#N/A</v>
      </c>
      <c r="S3968" t="e">
        <v>#N/A</v>
      </c>
      <c r="T3968" t="e">
        <v>#N/A</v>
      </c>
      <c r="U3968" t="e">
        <v>#N/A</v>
      </c>
      <c r="V3968">
        <v>18070.400000000001</v>
      </c>
      <c r="W3968">
        <v>2114.4899999999998</v>
      </c>
      <c r="X3968">
        <v>58.92</v>
      </c>
    </row>
    <row r="3969" spans="1:24" x14ac:dyDescent="0.55000000000000004">
      <c r="A3969" s="5">
        <v>42129</v>
      </c>
      <c r="B3969">
        <v>0.13</v>
      </c>
      <c r="C3969">
        <v>0.01</v>
      </c>
      <c r="D3969">
        <v>0.08</v>
      </c>
      <c r="E3969">
        <v>0.24</v>
      </c>
      <c r="F3969">
        <v>0.62</v>
      </c>
      <c r="G3969">
        <v>1</v>
      </c>
      <c r="H3969">
        <v>1.54</v>
      </c>
      <c r="I3969">
        <v>1.92</v>
      </c>
      <c r="J3969">
        <v>2.19</v>
      </c>
      <c r="K3969">
        <v>2.64</v>
      </c>
      <c r="L3969">
        <v>2.9</v>
      </c>
      <c r="M3969">
        <v>-0.18</v>
      </c>
      <c r="N3969">
        <v>0.25</v>
      </c>
      <c r="O3969">
        <v>0.62</v>
      </c>
      <c r="P3969">
        <v>0.86</v>
      </c>
      <c r="Q3969">
        <v>0.18049999999999999</v>
      </c>
      <c r="R3969">
        <v>0.2296</v>
      </c>
      <c r="S3969">
        <v>0.27589999999999998</v>
      </c>
      <c r="T3969">
        <v>0.41275000000000001</v>
      </c>
      <c r="U3969">
        <v>0.72135000000000005</v>
      </c>
      <c r="V3969">
        <v>17928.2</v>
      </c>
      <c r="W3969">
        <v>2089.46</v>
      </c>
      <c r="X3969">
        <v>60.38</v>
      </c>
    </row>
    <row r="3970" spans="1:24" x14ac:dyDescent="0.55000000000000004">
      <c r="A3970" s="5">
        <v>42130</v>
      </c>
      <c r="B3970">
        <v>0.13</v>
      </c>
      <c r="C3970">
        <v>0.02</v>
      </c>
      <c r="D3970">
        <v>0.08</v>
      </c>
      <c r="E3970">
        <v>0.25</v>
      </c>
      <c r="F3970">
        <v>0.65</v>
      </c>
      <c r="G3970">
        <v>1.03</v>
      </c>
      <c r="H3970">
        <v>1.58</v>
      </c>
      <c r="I3970">
        <v>1.97</v>
      </c>
      <c r="J3970">
        <v>2.25</v>
      </c>
      <c r="K3970">
        <v>2.72</v>
      </c>
      <c r="L3970">
        <v>2.98</v>
      </c>
      <c r="M3970">
        <v>-0.11</v>
      </c>
      <c r="N3970">
        <v>0.34</v>
      </c>
      <c r="O3970">
        <v>0.72</v>
      </c>
      <c r="P3970">
        <v>0.95</v>
      </c>
      <c r="Q3970">
        <v>0.18024999999999999</v>
      </c>
      <c r="R3970">
        <v>0.22789999999999999</v>
      </c>
      <c r="S3970">
        <v>0.27600000000000002</v>
      </c>
      <c r="T3970">
        <v>0.41639999999999999</v>
      </c>
      <c r="U3970">
        <v>0.73409999999999997</v>
      </c>
      <c r="V3970">
        <v>17841.98</v>
      </c>
      <c r="W3970">
        <v>2080.15</v>
      </c>
      <c r="X3970">
        <v>60.93</v>
      </c>
    </row>
    <row r="3971" spans="1:24" x14ac:dyDescent="0.55000000000000004">
      <c r="A3971" s="5">
        <v>42131</v>
      </c>
      <c r="B3971">
        <v>0.13</v>
      </c>
      <c r="C3971">
        <v>0.01</v>
      </c>
      <c r="D3971">
        <v>0.08</v>
      </c>
      <c r="E3971">
        <v>0.24</v>
      </c>
      <c r="F3971">
        <v>0.63</v>
      </c>
      <c r="G3971">
        <v>1.02</v>
      </c>
      <c r="H3971">
        <v>1.55</v>
      </c>
      <c r="I3971">
        <v>1.93</v>
      </c>
      <c r="J3971">
        <v>2.1800000000000002</v>
      </c>
      <c r="K3971">
        <v>2.63</v>
      </c>
      <c r="L3971">
        <v>2.9</v>
      </c>
      <c r="M3971">
        <v>-0.11</v>
      </c>
      <c r="N3971">
        <v>0.3</v>
      </c>
      <c r="O3971">
        <v>0.65</v>
      </c>
      <c r="P3971">
        <v>0.88</v>
      </c>
      <c r="Q3971">
        <v>0.18149999999999999</v>
      </c>
      <c r="R3971">
        <v>0.22800000000000001</v>
      </c>
      <c r="S3971">
        <v>0.27884999999999999</v>
      </c>
      <c r="T3971">
        <v>0.41475000000000001</v>
      </c>
      <c r="U3971">
        <v>0.73609999999999998</v>
      </c>
      <c r="V3971">
        <v>17924.060000000001</v>
      </c>
      <c r="W3971">
        <v>2088</v>
      </c>
      <c r="X3971">
        <v>58.99</v>
      </c>
    </row>
    <row r="3972" spans="1:24" x14ac:dyDescent="0.55000000000000004">
      <c r="A3972" s="5">
        <v>42132</v>
      </c>
      <c r="B3972">
        <v>0.13</v>
      </c>
      <c r="C3972">
        <v>0.01</v>
      </c>
      <c r="D3972">
        <v>0.08</v>
      </c>
      <c r="E3972">
        <v>0.23</v>
      </c>
      <c r="F3972">
        <v>0.59</v>
      </c>
      <c r="G3972">
        <v>0.96</v>
      </c>
      <c r="H3972">
        <v>1.5</v>
      </c>
      <c r="I3972">
        <v>1.89</v>
      </c>
      <c r="J3972">
        <v>2.16</v>
      </c>
      <c r="K3972">
        <v>2.63</v>
      </c>
      <c r="L3972">
        <v>2.9</v>
      </c>
      <c r="M3972">
        <v>-0.16</v>
      </c>
      <c r="N3972">
        <v>0.28000000000000003</v>
      </c>
      <c r="O3972">
        <v>0.66</v>
      </c>
      <c r="P3972">
        <v>0.89</v>
      </c>
      <c r="Q3972">
        <v>0.18475</v>
      </c>
      <c r="R3972">
        <v>0.22800000000000001</v>
      </c>
      <c r="S3972">
        <v>0.27984999999999999</v>
      </c>
      <c r="T3972">
        <v>0.41425000000000001</v>
      </c>
      <c r="U3972">
        <v>0.73260000000000003</v>
      </c>
      <c r="V3972">
        <v>18191.11</v>
      </c>
      <c r="W3972">
        <v>2116.1</v>
      </c>
      <c r="X3972">
        <v>59.41</v>
      </c>
    </row>
    <row r="3973" spans="1:24" x14ac:dyDescent="0.55000000000000004">
      <c r="A3973" s="5">
        <v>42135</v>
      </c>
      <c r="B3973">
        <v>0.13</v>
      </c>
      <c r="C3973">
        <v>0.02</v>
      </c>
      <c r="D3973">
        <v>0.09</v>
      </c>
      <c r="E3973">
        <v>0.25</v>
      </c>
      <c r="F3973">
        <v>0.62</v>
      </c>
      <c r="G3973">
        <v>1.02</v>
      </c>
      <c r="H3973">
        <v>1.59</v>
      </c>
      <c r="I3973">
        <v>2</v>
      </c>
      <c r="J3973">
        <v>2.2799999999999998</v>
      </c>
      <c r="K3973">
        <v>2.76</v>
      </c>
      <c r="L3973">
        <v>3.03</v>
      </c>
      <c r="M3973">
        <v>-0.05</v>
      </c>
      <c r="N3973">
        <v>0.4</v>
      </c>
      <c r="O3973">
        <v>0.77</v>
      </c>
      <c r="P3973">
        <v>1</v>
      </c>
      <c r="Q3973">
        <v>0.18559999999999999</v>
      </c>
      <c r="R3973">
        <v>0.22785</v>
      </c>
      <c r="S3973">
        <v>0.27660000000000001</v>
      </c>
      <c r="T3973">
        <v>0.41265000000000002</v>
      </c>
      <c r="U3973">
        <v>0.72409999999999997</v>
      </c>
      <c r="V3973">
        <v>18105.169999999998</v>
      </c>
      <c r="W3973">
        <v>2105.33</v>
      </c>
      <c r="X3973">
        <v>59.23</v>
      </c>
    </row>
    <row r="3974" spans="1:24" x14ac:dyDescent="0.55000000000000004">
      <c r="A3974" s="5">
        <v>42136</v>
      </c>
      <c r="B3974">
        <v>0.13</v>
      </c>
      <c r="C3974">
        <v>0.03</v>
      </c>
      <c r="D3974">
        <v>0.09</v>
      </c>
      <c r="E3974">
        <v>0.25</v>
      </c>
      <c r="F3974">
        <v>0.61</v>
      </c>
      <c r="G3974">
        <v>1</v>
      </c>
      <c r="H3974">
        <v>1.58</v>
      </c>
      <c r="I3974">
        <v>2</v>
      </c>
      <c r="J3974">
        <v>2.2799999999999998</v>
      </c>
      <c r="K3974">
        <v>2.75</v>
      </c>
      <c r="L3974">
        <v>3.02</v>
      </c>
      <c r="M3974">
        <v>-7.0000000000000007E-2</v>
      </c>
      <c r="N3974">
        <v>0.4</v>
      </c>
      <c r="O3974">
        <v>0.77</v>
      </c>
      <c r="P3974">
        <v>0.99</v>
      </c>
      <c r="Q3974">
        <v>0.18559999999999999</v>
      </c>
      <c r="R3974">
        <v>0.22525000000000001</v>
      </c>
      <c r="S3974">
        <v>0.27500000000000002</v>
      </c>
      <c r="T3974">
        <v>0.41454999999999997</v>
      </c>
      <c r="U3974">
        <v>0.73460000000000003</v>
      </c>
      <c r="V3974">
        <v>18068.23</v>
      </c>
      <c r="W3974">
        <v>2099.12</v>
      </c>
      <c r="X3974">
        <v>60.72</v>
      </c>
    </row>
    <row r="3975" spans="1:24" x14ac:dyDescent="0.55000000000000004">
      <c r="A3975" s="5">
        <v>42137</v>
      </c>
      <c r="B3975">
        <v>0.13</v>
      </c>
      <c r="C3975">
        <v>0.02</v>
      </c>
      <c r="D3975">
        <v>0.09</v>
      </c>
      <c r="E3975">
        <v>0.24</v>
      </c>
      <c r="F3975">
        <v>0.59</v>
      </c>
      <c r="G3975">
        <v>0.97</v>
      </c>
      <c r="H3975">
        <v>1.57</v>
      </c>
      <c r="I3975">
        <v>2</v>
      </c>
      <c r="J3975">
        <v>2.27</v>
      </c>
      <c r="K3975">
        <v>2.79</v>
      </c>
      <c r="L3975">
        <v>3.07</v>
      </c>
      <c r="M3975">
        <v>-0.1</v>
      </c>
      <c r="N3975">
        <v>0.41</v>
      </c>
      <c r="O3975">
        <v>0.81</v>
      </c>
      <c r="P3975">
        <v>1.04</v>
      </c>
      <c r="Q3975">
        <v>0.18559999999999999</v>
      </c>
      <c r="R3975">
        <v>0.22464999999999999</v>
      </c>
      <c r="S3975">
        <v>0.27389999999999998</v>
      </c>
      <c r="T3975">
        <v>0.41415000000000002</v>
      </c>
      <c r="U3975">
        <v>0.73035000000000005</v>
      </c>
      <c r="V3975">
        <v>18060.490000000002</v>
      </c>
      <c r="W3975">
        <v>2098.48</v>
      </c>
      <c r="X3975">
        <v>60.5</v>
      </c>
    </row>
    <row r="3976" spans="1:24" x14ac:dyDescent="0.55000000000000004">
      <c r="A3976" s="5">
        <v>42138</v>
      </c>
      <c r="B3976">
        <v>0.13</v>
      </c>
      <c r="C3976">
        <v>0.01</v>
      </c>
      <c r="D3976">
        <v>0.08</v>
      </c>
      <c r="E3976">
        <v>0.23</v>
      </c>
      <c r="F3976">
        <v>0.56000000000000005</v>
      </c>
      <c r="G3976">
        <v>0.91</v>
      </c>
      <c r="H3976">
        <v>1.51</v>
      </c>
      <c r="I3976">
        <v>1.94</v>
      </c>
      <c r="J3976">
        <v>2.23</v>
      </c>
      <c r="K3976">
        <v>2.76</v>
      </c>
      <c r="L3976">
        <v>3.03</v>
      </c>
      <c r="M3976">
        <v>-0.14000000000000001</v>
      </c>
      <c r="N3976">
        <v>0.36</v>
      </c>
      <c r="O3976">
        <v>0.64</v>
      </c>
      <c r="P3976">
        <v>1.03</v>
      </c>
      <c r="Q3976">
        <v>0.18335000000000001</v>
      </c>
      <c r="R3976">
        <v>0.22375</v>
      </c>
      <c r="S3976">
        <v>0.27600000000000002</v>
      </c>
      <c r="T3976">
        <v>0.41275000000000001</v>
      </c>
      <c r="U3976">
        <v>0.72284999999999999</v>
      </c>
      <c r="V3976">
        <v>18252.240000000002</v>
      </c>
      <c r="W3976">
        <v>2121.1</v>
      </c>
      <c r="X3976">
        <v>59.89</v>
      </c>
    </row>
    <row r="3977" spans="1:24" x14ac:dyDescent="0.55000000000000004">
      <c r="A3977" s="5">
        <v>42139</v>
      </c>
      <c r="B3977">
        <v>0.13</v>
      </c>
      <c r="C3977">
        <v>0.02</v>
      </c>
      <c r="D3977">
        <v>0.09</v>
      </c>
      <c r="E3977">
        <v>0.23</v>
      </c>
      <c r="F3977">
        <v>0.55000000000000004</v>
      </c>
      <c r="G3977">
        <v>0.9</v>
      </c>
      <c r="H3977">
        <v>1.46</v>
      </c>
      <c r="I3977">
        <v>1.87</v>
      </c>
      <c r="J3977">
        <v>2.14</v>
      </c>
      <c r="K3977">
        <v>2.66</v>
      </c>
      <c r="L3977">
        <v>2.93</v>
      </c>
      <c r="M3977">
        <v>-0.16</v>
      </c>
      <c r="N3977">
        <v>0.31</v>
      </c>
      <c r="O3977">
        <v>0.7</v>
      </c>
      <c r="P3977">
        <v>0.94</v>
      </c>
      <c r="Q3977">
        <v>0.1862</v>
      </c>
      <c r="R3977">
        <v>0.22475000000000001</v>
      </c>
      <c r="S3977">
        <v>0.27650000000000002</v>
      </c>
      <c r="T3977">
        <v>0.41275000000000001</v>
      </c>
      <c r="U3977">
        <v>0.72335000000000005</v>
      </c>
      <c r="V3977">
        <v>18272.560000000001</v>
      </c>
      <c r="W3977">
        <v>2122.73</v>
      </c>
      <c r="X3977">
        <v>59.73</v>
      </c>
    </row>
    <row r="3978" spans="1:24" x14ac:dyDescent="0.55000000000000004">
      <c r="A3978" s="5">
        <v>42142</v>
      </c>
      <c r="B3978">
        <v>0.13</v>
      </c>
      <c r="C3978">
        <v>0.02</v>
      </c>
      <c r="D3978">
        <v>0.08</v>
      </c>
      <c r="E3978">
        <v>0.22</v>
      </c>
      <c r="F3978">
        <v>0.57999999999999996</v>
      </c>
      <c r="G3978">
        <v>0.95</v>
      </c>
      <c r="H3978">
        <v>1.54</v>
      </c>
      <c r="I3978">
        <v>1.95</v>
      </c>
      <c r="J3978">
        <v>2.23</v>
      </c>
      <c r="K3978">
        <v>2.75</v>
      </c>
      <c r="L3978">
        <v>3.02</v>
      </c>
      <c r="M3978">
        <v>-0.1</v>
      </c>
      <c r="N3978">
        <v>0.37</v>
      </c>
      <c r="O3978">
        <v>0.78</v>
      </c>
      <c r="P3978">
        <v>1.02</v>
      </c>
      <c r="Q3978">
        <v>0.184</v>
      </c>
      <c r="R3978">
        <v>0.22575000000000001</v>
      </c>
      <c r="S3978">
        <v>0.27600000000000002</v>
      </c>
      <c r="T3978">
        <v>0.41425000000000001</v>
      </c>
      <c r="U3978">
        <v>0.72509999999999997</v>
      </c>
      <c r="V3978">
        <v>18298.88</v>
      </c>
      <c r="W3978">
        <v>2129.1999999999998</v>
      </c>
      <c r="X3978">
        <v>59.44</v>
      </c>
    </row>
    <row r="3979" spans="1:24" x14ac:dyDescent="0.55000000000000004">
      <c r="A3979" s="5">
        <v>42143</v>
      </c>
      <c r="B3979">
        <v>0.12</v>
      </c>
      <c r="C3979">
        <v>0.02</v>
      </c>
      <c r="D3979">
        <v>7.0000000000000007E-2</v>
      </c>
      <c r="E3979">
        <v>0.23</v>
      </c>
      <c r="F3979">
        <v>0.63</v>
      </c>
      <c r="G3979">
        <v>1.01</v>
      </c>
      <c r="H3979">
        <v>1.6</v>
      </c>
      <c r="I3979">
        <v>2.0099999999999998</v>
      </c>
      <c r="J3979">
        <v>2.27</v>
      </c>
      <c r="K3979">
        <v>2.79</v>
      </c>
      <c r="L3979">
        <v>3.05</v>
      </c>
      <c r="M3979">
        <v>-0.02</v>
      </c>
      <c r="N3979">
        <v>0.42</v>
      </c>
      <c r="O3979">
        <v>0.81</v>
      </c>
      <c r="P3979">
        <v>1.06</v>
      </c>
      <c r="Q3979">
        <v>0.18675</v>
      </c>
      <c r="R3979">
        <v>0.23244999999999999</v>
      </c>
      <c r="S3979">
        <v>0.28100000000000003</v>
      </c>
      <c r="T3979">
        <v>0.41549999999999998</v>
      </c>
      <c r="U3979">
        <v>0.72760000000000002</v>
      </c>
      <c r="V3979">
        <v>18312.39</v>
      </c>
      <c r="W3979">
        <v>2127.83</v>
      </c>
      <c r="X3979">
        <v>57.3</v>
      </c>
    </row>
    <row r="3980" spans="1:24" x14ac:dyDescent="0.55000000000000004">
      <c r="A3980" s="5">
        <v>42144</v>
      </c>
      <c r="B3980">
        <v>0.12</v>
      </c>
      <c r="C3980">
        <v>0.02</v>
      </c>
      <c r="D3980">
        <v>0.08</v>
      </c>
      <c r="E3980">
        <v>0.23</v>
      </c>
      <c r="F3980">
        <v>0.6</v>
      </c>
      <c r="G3980">
        <v>0.98</v>
      </c>
      <c r="H3980">
        <v>1.57</v>
      </c>
      <c r="I3980">
        <v>1.98</v>
      </c>
      <c r="J3980">
        <v>2.2599999999999998</v>
      </c>
      <c r="K3980">
        <v>2.79</v>
      </c>
      <c r="L3980">
        <v>3.06</v>
      </c>
      <c r="M3980">
        <v>-0.08</v>
      </c>
      <c r="N3980">
        <v>0.38</v>
      </c>
      <c r="O3980">
        <v>0.8</v>
      </c>
      <c r="P3980">
        <v>1.06</v>
      </c>
      <c r="Q3980">
        <v>0.18475</v>
      </c>
      <c r="R3980">
        <v>0.23244999999999999</v>
      </c>
      <c r="S3980">
        <v>0.28349999999999997</v>
      </c>
      <c r="T3980">
        <v>0.41699999999999998</v>
      </c>
      <c r="U3980">
        <v>0.73934999999999995</v>
      </c>
      <c r="V3980">
        <v>18285.400000000001</v>
      </c>
      <c r="W3980">
        <v>2125.85</v>
      </c>
      <c r="X3980">
        <v>58.96</v>
      </c>
    </row>
    <row r="3981" spans="1:24" x14ac:dyDescent="0.55000000000000004">
      <c r="A3981" s="5">
        <v>42145</v>
      </c>
      <c r="B3981">
        <v>0.12</v>
      </c>
      <c r="C3981">
        <v>0.02</v>
      </c>
      <c r="D3981">
        <v>7.0000000000000007E-2</v>
      </c>
      <c r="E3981">
        <v>0.22</v>
      </c>
      <c r="F3981">
        <v>0.6</v>
      </c>
      <c r="G3981">
        <v>0.95</v>
      </c>
      <c r="H3981">
        <v>1.53</v>
      </c>
      <c r="I3981">
        <v>1.92</v>
      </c>
      <c r="J3981">
        <v>2.19</v>
      </c>
      <c r="K3981">
        <v>2.71</v>
      </c>
      <c r="L3981">
        <v>2.98</v>
      </c>
      <c r="M3981">
        <v>-0.1</v>
      </c>
      <c r="N3981">
        <v>0.35</v>
      </c>
      <c r="O3981">
        <v>0.76</v>
      </c>
      <c r="P3981">
        <v>1.01</v>
      </c>
      <c r="Q3981">
        <v>0.18475</v>
      </c>
      <c r="R3981">
        <v>0.23100000000000001</v>
      </c>
      <c r="S3981">
        <v>0.28199999999999997</v>
      </c>
      <c r="T3981">
        <v>0.41815000000000002</v>
      </c>
      <c r="U3981">
        <v>0.73909999999999998</v>
      </c>
      <c r="V3981">
        <v>18285.740000000002</v>
      </c>
      <c r="W3981">
        <v>2130.8200000000002</v>
      </c>
      <c r="X3981">
        <v>60.18</v>
      </c>
    </row>
    <row r="3982" spans="1:24" x14ac:dyDescent="0.55000000000000004">
      <c r="A3982" s="5">
        <v>42146</v>
      </c>
      <c r="B3982">
        <v>0.13</v>
      </c>
      <c r="C3982">
        <v>0.02</v>
      </c>
      <c r="D3982">
        <v>0.08</v>
      </c>
      <c r="E3982">
        <v>0.23</v>
      </c>
      <c r="F3982">
        <v>0.64</v>
      </c>
      <c r="G3982">
        <v>1.01</v>
      </c>
      <c r="H3982">
        <v>1.57</v>
      </c>
      <c r="I3982">
        <v>1.96</v>
      </c>
      <c r="J3982">
        <v>2.21</v>
      </c>
      <c r="K3982">
        <v>2.73</v>
      </c>
      <c r="L3982">
        <v>2.99</v>
      </c>
      <c r="M3982">
        <v>-0.08</v>
      </c>
      <c r="N3982">
        <v>0.34</v>
      </c>
      <c r="O3982">
        <v>0.74</v>
      </c>
      <c r="P3982">
        <v>1</v>
      </c>
      <c r="Q3982">
        <v>0.18484999999999999</v>
      </c>
      <c r="R3982">
        <v>0.23200000000000001</v>
      </c>
      <c r="S3982">
        <v>0.28449999999999998</v>
      </c>
      <c r="T3982">
        <v>0.41865000000000002</v>
      </c>
      <c r="U3982">
        <v>0.73760000000000003</v>
      </c>
      <c r="V3982">
        <v>18232.02</v>
      </c>
      <c r="W3982">
        <v>2126.06</v>
      </c>
      <c r="X3982">
        <v>58.88</v>
      </c>
    </row>
    <row r="3983" spans="1:24" x14ac:dyDescent="0.55000000000000004">
      <c r="A3983" s="5">
        <v>42150</v>
      </c>
      <c r="B3983">
        <v>0.12</v>
      </c>
      <c r="C3983">
        <v>0.02</v>
      </c>
      <c r="D3983">
        <v>0.09</v>
      </c>
      <c r="E3983">
        <v>0.24</v>
      </c>
      <c r="F3983">
        <v>0.64</v>
      </c>
      <c r="G3983">
        <v>0.99</v>
      </c>
      <c r="H3983">
        <v>1.54</v>
      </c>
      <c r="I3983">
        <v>1.9</v>
      </c>
      <c r="J3983">
        <v>2.14</v>
      </c>
      <c r="K3983">
        <v>2.64</v>
      </c>
      <c r="L3983">
        <v>2.89</v>
      </c>
      <c r="M3983">
        <v>-0.05</v>
      </c>
      <c r="N3983">
        <v>0.32</v>
      </c>
      <c r="O3983">
        <v>0.7</v>
      </c>
      <c r="P3983">
        <v>0.94</v>
      </c>
      <c r="Q3983">
        <v>0.18629999999999999</v>
      </c>
      <c r="R3983">
        <v>0.2346</v>
      </c>
      <c r="S3983">
        <v>0.28584999999999999</v>
      </c>
      <c r="T3983">
        <v>0.42499999999999999</v>
      </c>
      <c r="U3983">
        <v>0.75685000000000002</v>
      </c>
      <c r="V3983">
        <v>18041.54</v>
      </c>
      <c r="W3983">
        <v>2104.1999999999998</v>
      </c>
      <c r="X3983">
        <v>57.29</v>
      </c>
    </row>
    <row r="3984" spans="1:24" x14ac:dyDescent="0.55000000000000004">
      <c r="A3984" s="5">
        <v>42151</v>
      </c>
      <c r="B3984">
        <v>0.12</v>
      </c>
      <c r="C3984">
        <v>0.01</v>
      </c>
      <c r="D3984">
        <v>0.09</v>
      </c>
      <c r="E3984">
        <v>0.27</v>
      </c>
      <c r="F3984">
        <v>0.64</v>
      </c>
      <c r="G3984">
        <v>1</v>
      </c>
      <c r="H3984">
        <v>1.53</v>
      </c>
      <c r="I3984">
        <v>1.9</v>
      </c>
      <c r="J3984">
        <v>2.14</v>
      </c>
      <c r="K3984">
        <v>2.63</v>
      </c>
      <c r="L3984">
        <v>2.88</v>
      </c>
      <c r="M3984">
        <v>-0.01</v>
      </c>
      <c r="N3984">
        <v>0.34</v>
      </c>
      <c r="O3984">
        <v>0.71</v>
      </c>
      <c r="P3984">
        <v>0.95</v>
      </c>
      <c r="Q3984">
        <v>0.18534999999999999</v>
      </c>
      <c r="R3984">
        <v>0.23064999999999999</v>
      </c>
      <c r="S3984">
        <v>0.28349999999999997</v>
      </c>
      <c r="T3984">
        <v>0.42304999999999998</v>
      </c>
      <c r="U3984">
        <v>0.75260000000000005</v>
      </c>
      <c r="V3984">
        <v>18162.990000000002</v>
      </c>
      <c r="W3984">
        <v>2123.48</v>
      </c>
      <c r="X3984">
        <v>57.51</v>
      </c>
    </row>
    <row r="3985" spans="1:24" x14ac:dyDescent="0.55000000000000004">
      <c r="A3985" s="5">
        <v>42152</v>
      </c>
      <c r="B3985">
        <v>0.12</v>
      </c>
      <c r="C3985">
        <v>0.01</v>
      </c>
      <c r="D3985">
        <v>0.08</v>
      </c>
      <c r="E3985">
        <v>0.26</v>
      </c>
      <c r="F3985">
        <v>0.62</v>
      </c>
      <c r="G3985">
        <v>0.97</v>
      </c>
      <c r="H3985">
        <v>1.51</v>
      </c>
      <c r="I3985">
        <v>1.89</v>
      </c>
      <c r="J3985">
        <v>2.13</v>
      </c>
      <c r="K3985">
        <v>2.64</v>
      </c>
      <c r="L3985">
        <v>2.89</v>
      </c>
      <c r="M3985">
        <v>-0.02</v>
      </c>
      <c r="N3985">
        <v>0.33</v>
      </c>
      <c r="O3985">
        <v>0.59</v>
      </c>
      <c r="P3985">
        <v>0.98</v>
      </c>
      <c r="Q3985">
        <v>0.184</v>
      </c>
      <c r="R3985">
        <v>0.23425000000000001</v>
      </c>
      <c r="S3985">
        <v>0.28275</v>
      </c>
      <c r="T3985">
        <v>0.42315000000000003</v>
      </c>
      <c r="U3985">
        <v>0.75295000000000001</v>
      </c>
      <c r="V3985">
        <v>18126.12</v>
      </c>
      <c r="W3985">
        <v>2120.79</v>
      </c>
      <c r="X3985">
        <v>57.69</v>
      </c>
    </row>
    <row r="3986" spans="1:24" x14ac:dyDescent="0.55000000000000004">
      <c r="A3986" s="5">
        <v>42153</v>
      </c>
      <c r="B3986">
        <v>0.08</v>
      </c>
      <c r="C3986">
        <v>0.01</v>
      </c>
      <c r="D3986">
        <v>0.06</v>
      </c>
      <c r="E3986">
        <v>0.26</v>
      </c>
      <c r="F3986">
        <v>0.61</v>
      </c>
      <c r="G3986">
        <v>0.94</v>
      </c>
      <c r="H3986">
        <v>1.49</v>
      </c>
      <c r="I3986">
        <v>1.86</v>
      </c>
      <c r="J3986">
        <v>2.12</v>
      </c>
      <c r="K3986">
        <v>2.63</v>
      </c>
      <c r="L3986">
        <v>2.88</v>
      </c>
      <c r="M3986">
        <v>-0.08</v>
      </c>
      <c r="N3986">
        <v>0.32</v>
      </c>
      <c r="O3986">
        <v>0.7</v>
      </c>
      <c r="P3986">
        <v>0.95</v>
      </c>
      <c r="Q3986">
        <v>0.184</v>
      </c>
      <c r="R3986">
        <v>0.23674999999999999</v>
      </c>
      <c r="S3986">
        <v>0.28375</v>
      </c>
      <c r="T3986">
        <v>0.42465000000000003</v>
      </c>
      <c r="U3986">
        <v>0.74970000000000003</v>
      </c>
      <c r="V3986">
        <v>18010.68</v>
      </c>
      <c r="W3986">
        <v>2107.39</v>
      </c>
      <c r="X3986">
        <v>60.25</v>
      </c>
    </row>
    <row r="3987" spans="1:24" x14ac:dyDescent="0.55000000000000004">
      <c r="A3987" s="5">
        <v>42156</v>
      </c>
      <c r="B3987">
        <v>0.12</v>
      </c>
      <c r="C3987">
        <v>0.02</v>
      </c>
      <c r="D3987">
        <v>7.0000000000000007E-2</v>
      </c>
      <c r="E3987">
        <v>0.26</v>
      </c>
      <c r="F3987">
        <v>0.64</v>
      </c>
      <c r="G3987">
        <v>0.99</v>
      </c>
      <c r="H3987">
        <v>1.55</v>
      </c>
      <c r="I3987">
        <v>1.93</v>
      </c>
      <c r="J3987">
        <v>2.19</v>
      </c>
      <c r="K3987">
        <v>2.69</v>
      </c>
      <c r="L3987">
        <v>2.94</v>
      </c>
      <c r="M3987">
        <v>0</v>
      </c>
      <c r="N3987">
        <v>0.39</v>
      </c>
      <c r="O3987">
        <v>0.77</v>
      </c>
      <c r="P3987">
        <v>1.02</v>
      </c>
      <c r="Q3987">
        <v>0.183</v>
      </c>
      <c r="R3987">
        <v>0.23705000000000001</v>
      </c>
      <c r="S3987">
        <v>0.28249999999999997</v>
      </c>
      <c r="T3987">
        <v>0.42365000000000003</v>
      </c>
      <c r="U3987">
        <v>0.74770000000000003</v>
      </c>
      <c r="V3987">
        <v>18040.37</v>
      </c>
      <c r="W3987">
        <v>2111.73</v>
      </c>
      <c r="X3987">
        <v>60.24</v>
      </c>
    </row>
    <row r="3988" spans="1:24" x14ac:dyDescent="0.55000000000000004">
      <c r="A3988" s="5">
        <v>42157</v>
      </c>
      <c r="B3988">
        <v>0.12</v>
      </c>
      <c r="C3988">
        <v>0.01</v>
      </c>
      <c r="D3988">
        <v>7.0000000000000007E-2</v>
      </c>
      <c r="E3988">
        <v>0.26</v>
      </c>
      <c r="F3988">
        <v>0.64</v>
      </c>
      <c r="G3988">
        <v>1.02</v>
      </c>
      <c r="H3988">
        <v>1.61</v>
      </c>
      <c r="I3988">
        <v>2.0099999999999998</v>
      </c>
      <c r="J3988">
        <v>2.27</v>
      </c>
      <c r="K3988">
        <v>2.77</v>
      </c>
      <c r="L3988">
        <v>3.02</v>
      </c>
      <c r="M3988">
        <v>0.02</v>
      </c>
      <c r="N3988">
        <v>0.44</v>
      </c>
      <c r="O3988">
        <v>0.84</v>
      </c>
      <c r="P3988">
        <v>1.08</v>
      </c>
      <c r="Q3988">
        <v>0.18479999999999999</v>
      </c>
      <c r="R3988">
        <v>0.23519999999999999</v>
      </c>
      <c r="S3988">
        <v>0.2787</v>
      </c>
      <c r="T3988">
        <v>0.4219</v>
      </c>
      <c r="U3988">
        <v>0.74995000000000001</v>
      </c>
      <c r="V3988">
        <v>18011.939999999999</v>
      </c>
      <c r="W3988">
        <v>2109.6</v>
      </c>
      <c r="X3988">
        <v>61.3</v>
      </c>
    </row>
    <row r="3989" spans="1:24" x14ac:dyDescent="0.55000000000000004">
      <c r="A3989" s="5">
        <v>42158</v>
      </c>
      <c r="B3989">
        <v>0.13</v>
      </c>
      <c r="C3989">
        <v>0.02</v>
      </c>
      <c r="D3989">
        <v>7.0000000000000007E-2</v>
      </c>
      <c r="E3989">
        <v>0.26</v>
      </c>
      <c r="F3989">
        <v>0.69</v>
      </c>
      <c r="G3989">
        <v>1.07</v>
      </c>
      <c r="H3989">
        <v>1.69</v>
      </c>
      <c r="I3989">
        <v>2.12</v>
      </c>
      <c r="J3989">
        <v>2.38</v>
      </c>
      <c r="K3989">
        <v>2.87</v>
      </c>
      <c r="L3989">
        <v>3.11</v>
      </c>
      <c r="M3989">
        <v>0.1</v>
      </c>
      <c r="N3989">
        <v>0.55000000000000004</v>
      </c>
      <c r="O3989">
        <v>0.93</v>
      </c>
      <c r="P3989">
        <v>1.1599999999999999</v>
      </c>
      <c r="Q3989">
        <v>0.185</v>
      </c>
      <c r="R3989">
        <v>0.23599999999999999</v>
      </c>
      <c r="S3989">
        <v>0.2792</v>
      </c>
      <c r="T3989">
        <v>0.4204</v>
      </c>
      <c r="U3989">
        <v>0.74544999999999995</v>
      </c>
      <c r="V3989">
        <v>18076.27</v>
      </c>
      <c r="W3989">
        <v>2114.0700000000002</v>
      </c>
      <c r="X3989">
        <v>59.67</v>
      </c>
    </row>
    <row r="3990" spans="1:24" x14ac:dyDescent="0.55000000000000004">
      <c r="A3990" s="5">
        <v>42159</v>
      </c>
      <c r="B3990">
        <v>0.13</v>
      </c>
      <c r="C3990">
        <v>0.02</v>
      </c>
      <c r="D3990">
        <v>0.08</v>
      </c>
      <c r="E3990">
        <v>0.27</v>
      </c>
      <c r="F3990">
        <v>0.66</v>
      </c>
      <c r="G3990">
        <v>1.04</v>
      </c>
      <c r="H3990">
        <v>1.65</v>
      </c>
      <c r="I3990">
        <v>2.0499999999999998</v>
      </c>
      <c r="J3990">
        <v>2.31</v>
      </c>
      <c r="K3990">
        <v>2.78</v>
      </c>
      <c r="L3990">
        <v>3.03</v>
      </c>
      <c r="M3990">
        <v>0.06</v>
      </c>
      <c r="N3990">
        <v>0.5</v>
      </c>
      <c r="O3990">
        <v>0.87</v>
      </c>
      <c r="P3990">
        <v>1.0900000000000001</v>
      </c>
      <c r="Q3990">
        <v>0.18404999999999999</v>
      </c>
      <c r="R3990">
        <v>0.23369999999999999</v>
      </c>
      <c r="S3990">
        <v>0.27889999999999998</v>
      </c>
      <c r="T3990">
        <v>0.42185</v>
      </c>
      <c r="U3990">
        <v>0.74795</v>
      </c>
      <c r="V3990">
        <v>17905.580000000002</v>
      </c>
      <c r="W3990">
        <v>2095.84</v>
      </c>
      <c r="X3990">
        <v>58</v>
      </c>
    </row>
    <row r="3991" spans="1:24" x14ac:dyDescent="0.55000000000000004">
      <c r="A3991" s="5">
        <v>42160</v>
      </c>
      <c r="B3991">
        <v>0.13</v>
      </c>
      <c r="C3991">
        <v>0.03</v>
      </c>
      <c r="D3991">
        <v>0.08</v>
      </c>
      <c r="E3991">
        <v>0.28999999999999998</v>
      </c>
      <c r="F3991">
        <v>0.73</v>
      </c>
      <c r="G3991">
        <v>1.1299999999999999</v>
      </c>
      <c r="H3991">
        <v>1.75</v>
      </c>
      <c r="I3991">
        <v>2.16</v>
      </c>
      <c r="J3991">
        <v>2.41</v>
      </c>
      <c r="K3991">
        <v>2.87</v>
      </c>
      <c r="L3991">
        <v>3.11</v>
      </c>
      <c r="M3991">
        <v>0.11</v>
      </c>
      <c r="N3991">
        <v>0.55000000000000004</v>
      </c>
      <c r="O3991">
        <v>0.92</v>
      </c>
      <c r="P3991">
        <v>1.1399999999999999</v>
      </c>
      <c r="Q3991">
        <v>0.183</v>
      </c>
      <c r="R3991">
        <v>0.23144999999999999</v>
      </c>
      <c r="S3991">
        <v>0.28120000000000001</v>
      </c>
      <c r="T3991">
        <v>0.4239</v>
      </c>
      <c r="U3991">
        <v>0.74919999999999998</v>
      </c>
      <c r="V3991">
        <v>17849.46</v>
      </c>
      <c r="W3991">
        <v>2092.83</v>
      </c>
      <c r="X3991">
        <v>59.11</v>
      </c>
    </row>
    <row r="3992" spans="1:24" x14ac:dyDescent="0.55000000000000004">
      <c r="A3992" s="5">
        <v>42163</v>
      </c>
      <c r="B3992">
        <v>0.13</v>
      </c>
      <c r="C3992">
        <v>0.02</v>
      </c>
      <c r="D3992">
        <v>0.09</v>
      </c>
      <c r="E3992">
        <v>0.27</v>
      </c>
      <c r="F3992">
        <v>0.7</v>
      </c>
      <c r="G3992">
        <v>1.0900000000000001</v>
      </c>
      <c r="H3992">
        <v>1.72</v>
      </c>
      <c r="I3992">
        <v>2.13</v>
      </c>
      <c r="J3992">
        <v>2.39</v>
      </c>
      <c r="K3992">
        <v>2.86</v>
      </c>
      <c r="L3992">
        <v>3.11</v>
      </c>
      <c r="M3992">
        <v>0.09</v>
      </c>
      <c r="N3992">
        <v>0.54</v>
      </c>
      <c r="O3992">
        <v>0.92</v>
      </c>
      <c r="P3992">
        <v>1.1399999999999999</v>
      </c>
      <c r="Q3992">
        <v>0.18540000000000001</v>
      </c>
      <c r="R3992">
        <v>0.23499999999999999</v>
      </c>
      <c r="S3992">
        <v>0.28220000000000001</v>
      </c>
      <c r="T3992">
        <v>0.43340000000000001</v>
      </c>
      <c r="U3992">
        <v>0.7722</v>
      </c>
      <c r="V3992">
        <v>17766.55</v>
      </c>
      <c r="W3992">
        <v>2079.2800000000002</v>
      </c>
      <c r="X3992">
        <v>58.15</v>
      </c>
    </row>
    <row r="3993" spans="1:24" x14ac:dyDescent="0.55000000000000004">
      <c r="A3993" s="5">
        <v>42164</v>
      </c>
      <c r="B3993">
        <v>0.13</v>
      </c>
      <c r="C3993">
        <v>0.02</v>
      </c>
      <c r="D3993">
        <v>0.08</v>
      </c>
      <c r="E3993">
        <v>0.27</v>
      </c>
      <c r="F3993">
        <v>0.72</v>
      </c>
      <c r="G3993">
        <v>1.1200000000000001</v>
      </c>
      <c r="H3993">
        <v>1.74</v>
      </c>
      <c r="I3993">
        <v>2.16</v>
      </c>
      <c r="J3993">
        <v>2.42</v>
      </c>
      <c r="K3993">
        <v>2.89</v>
      </c>
      <c r="L3993">
        <v>3.15</v>
      </c>
      <c r="M3993">
        <v>0.09</v>
      </c>
      <c r="N3993">
        <v>0.56000000000000005</v>
      </c>
      <c r="O3993">
        <v>0.95</v>
      </c>
      <c r="P3993">
        <v>1.18</v>
      </c>
      <c r="Q3993">
        <v>0.1875</v>
      </c>
      <c r="R3993">
        <v>0.23499999999999999</v>
      </c>
      <c r="S3993">
        <v>0.28549999999999998</v>
      </c>
      <c r="T3993">
        <v>0.43795000000000001</v>
      </c>
      <c r="U3993">
        <v>0.76819999999999999</v>
      </c>
      <c r="V3993">
        <v>17764.04</v>
      </c>
      <c r="W3993">
        <v>2080.15</v>
      </c>
      <c r="X3993">
        <v>60.15</v>
      </c>
    </row>
    <row r="3994" spans="1:24" x14ac:dyDescent="0.55000000000000004">
      <c r="A3994" s="5">
        <v>42165</v>
      </c>
      <c r="B3994">
        <v>0.13</v>
      </c>
      <c r="C3994">
        <v>0.02</v>
      </c>
      <c r="D3994">
        <v>0.1</v>
      </c>
      <c r="E3994">
        <v>0.28000000000000003</v>
      </c>
      <c r="F3994">
        <v>0.75</v>
      </c>
      <c r="G3994">
        <v>1.1499999999999999</v>
      </c>
      <c r="H3994">
        <v>1.8</v>
      </c>
      <c r="I3994">
        <v>2.2200000000000002</v>
      </c>
      <c r="J3994">
        <v>2.5</v>
      </c>
      <c r="K3994">
        <v>2.96</v>
      </c>
      <c r="L3994">
        <v>3.22</v>
      </c>
      <c r="M3994">
        <v>0.14000000000000001</v>
      </c>
      <c r="N3994">
        <v>0.63</v>
      </c>
      <c r="O3994">
        <v>1.02</v>
      </c>
      <c r="P3994">
        <v>1.25</v>
      </c>
      <c r="Q3994">
        <v>0.18875</v>
      </c>
      <c r="R3994">
        <v>0.23649999999999999</v>
      </c>
      <c r="S3994">
        <v>0.28784999999999999</v>
      </c>
      <c r="T3994">
        <v>0.44155</v>
      </c>
      <c r="U3994">
        <v>0.78195000000000003</v>
      </c>
      <c r="V3994">
        <v>18000.400000000001</v>
      </c>
      <c r="W3994">
        <v>2105.1999999999998</v>
      </c>
      <c r="X3994">
        <v>61.36</v>
      </c>
    </row>
    <row r="3995" spans="1:24" x14ac:dyDescent="0.55000000000000004">
      <c r="A3995" s="5">
        <v>42166</v>
      </c>
      <c r="B3995">
        <v>0.13</v>
      </c>
      <c r="C3995">
        <v>0.01</v>
      </c>
      <c r="D3995">
        <v>0.1</v>
      </c>
      <c r="E3995">
        <v>0.28000000000000003</v>
      </c>
      <c r="F3995">
        <v>0.73</v>
      </c>
      <c r="G3995">
        <v>1.1200000000000001</v>
      </c>
      <c r="H3995">
        <v>1.74</v>
      </c>
      <c r="I3995">
        <v>2.14</v>
      </c>
      <c r="J3995">
        <v>2.39</v>
      </c>
      <c r="K3995">
        <v>2.84</v>
      </c>
      <c r="L3995">
        <v>3.11</v>
      </c>
      <c r="M3995">
        <v>0.11</v>
      </c>
      <c r="N3995">
        <v>0.56000000000000005</v>
      </c>
      <c r="O3995">
        <v>0.94</v>
      </c>
      <c r="P3995">
        <v>1.17</v>
      </c>
      <c r="Q3995">
        <v>0.1855</v>
      </c>
      <c r="R3995">
        <v>0.23749999999999999</v>
      </c>
      <c r="S3995">
        <v>0.28584999999999999</v>
      </c>
      <c r="T3995">
        <v>0.44479999999999997</v>
      </c>
      <c r="U3995">
        <v>0.78795000000000004</v>
      </c>
      <c r="V3995">
        <v>18039.37</v>
      </c>
      <c r="W3995">
        <v>2108.86</v>
      </c>
      <c r="X3995">
        <v>60.74</v>
      </c>
    </row>
    <row r="3996" spans="1:24" x14ac:dyDescent="0.55000000000000004">
      <c r="A3996" s="5">
        <v>42167</v>
      </c>
      <c r="B3996">
        <v>0.13</v>
      </c>
      <c r="C3996">
        <v>0.02</v>
      </c>
      <c r="D3996">
        <v>0.1</v>
      </c>
      <c r="E3996">
        <v>0.28000000000000003</v>
      </c>
      <c r="F3996">
        <v>0.74</v>
      </c>
      <c r="G3996">
        <v>1.1200000000000001</v>
      </c>
      <c r="H3996">
        <v>1.75</v>
      </c>
      <c r="I3996">
        <v>2.15</v>
      </c>
      <c r="J3996">
        <v>2.39</v>
      </c>
      <c r="K3996">
        <v>2.84</v>
      </c>
      <c r="L3996">
        <v>3.1</v>
      </c>
      <c r="M3996">
        <v>0.11</v>
      </c>
      <c r="N3996">
        <v>0.55000000000000004</v>
      </c>
      <c r="O3996">
        <v>0.93</v>
      </c>
      <c r="P3996">
        <v>1.1599999999999999</v>
      </c>
      <c r="Q3996">
        <v>0.18475</v>
      </c>
      <c r="R3996">
        <v>0.23425000000000001</v>
      </c>
      <c r="S3996">
        <v>0.28605000000000003</v>
      </c>
      <c r="T3996">
        <v>0.44840000000000002</v>
      </c>
      <c r="U3996">
        <v>0.79079999999999995</v>
      </c>
      <c r="V3996">
        <v>17898.84</v>
      </c>
      <c r="W3996">
        <v>2094.11</v>
      </c>
      <c r="X3996">
        <v>59.96</v>
      </c>
    </row>
    <row r="3997" spans="1:24" x14ac:dyDescent="0.55000000000000004">
      <c r="A3997" s="5">
        <v>42170</v>
      </c>
      <c r="B3997">
        <v>0.13</v>
      </c>
      <c r="C3997">
        <v>0.02</v>
      </c>
      <c r="D3997">
        <v>0.11</v>
      </c>
      <c r="E3997">
        <v>0.28000000000000003</v>
      </c>
      <c r="F3997">
        <v>0.72</v>
      </c>
      <c r="G3997">
        <v>1.1000000000000001</v>
      </c>
      <c r="H3997">
        <v>1.71</v>
      </c>
      <c r="I3997">
        <v>2.11</v>
      </c>
      <c r="J3997">
        <v>2.36</v>
      </c>
      <c r="K3997">
        <v>2.83</v>
      </c>
      <c r="L3997">
        <v>3.09</v>
      </c>
      <c r="M3997">
        <v>7.0000000000000007E-2</v>
      </c>
      <c r="N3997">
        <v>0.51</v>
      </c>
      <c r="O3997">
        <v>0.89</v>
      </c>
      <c r="P3997">
        <v>1.1200000000000001</v>
      </c>
      <c r="Q3997">
        <v>0.18525</v>
      </c>
      <c r="R3997">
        <v>0.23474999999999999</v>
      </c>
      <c r="S3997">
        <v>0.28325</v>
      </c>
      <c r="T3997">
        <v>0.44985000000000003</v>
      </c>
      <c r="U3997">
        <v>0.79185000000000005</v>
      </c>
      <c r="V3997">
        <v>17791.169999999998</v>
      </c>
      <c r="W3997">
        <v>2084.4299999999998</v>
      </c>
      <c r="X3997">
        <v>59.53</v>
      </c>
    </row>
    <row r="3998" spans="1:24" x14ac:dyDescent="0.55000000000000004">
      <c r="A3998" s="5">
        <v>42171</v>
      </c>
      <c r="B3998">
        <v>0.14000000000000001</v>
      </c>
      <c r="C3998">
        <v>0.01</v>
      </c>
      <c r="D3998">
        <v>0.11</v>
      </c>
      <c r="E3998">
        <v>0.28000000000000003</v>
      </c>
      <c r="F3998">
        <v>0.71</v>
      </c>
      <c r="G3998">
        <v>1.08</v>
      </c>
      <c r="H3998">
        <v>1.68</v>
      </c>
      <c r="I3998">
        <v>2.0699999999999998</v>
      </c>
      <c r="J3998">
        <v>2.3199999999999998</v>
      </c>
      <c r="K3998">
        <v>2.79</v>
      </c>
      <c r="L3998">
        <v>3.06</v>
      </c>
      <c r="M3998">
        <v>0.01</v>
      </c>
      <c r="N3998">
        <v>0.44</v>
      </c>
      <c r="O3998">
        <v>0.82</v>
      </c>
      <c r="P3998">
        <v>1.05</v>
      </c>
      <c r="Q3998">
        <v>0.185</v>
      </c>
      <c r="R3998">
        <v>0.23425000000000001</v>
      </c>
      <c r="S3998">
        <v>0.28625</v>
      </c>
      <c r="T3998">
        <v>0.45184999999999997</v>
      </c>
      <c r="U3998">
        <v>0.78959999999999997</v>
      </c>
      <c r="V3998">
        <v>17904.48</v>
      </c>
      <c r="W3998">
        <v>2096.29</v>
      </c>
      <c r="X3998">
        <v>60.01</v>
      </c>
    </row>
    <row r="3999" spans="1:24" x14ac:dyDescent="0.55000000000000004">
      <c r="A3999" s="5">
        <v>42172</v>
      </c>
      <c r="B3999">
        <v>0.14000000000000001</v>
      </c>
      <c r="C3999">
        <v>0.01</v>
      </c>
      <c r="D3999">
        <v>0.1</v>
      </c>
      <c r="E3999">
        <v>0.27</v>
      </c>
      <c r="F3999">
        <v>0.67</v>
      </c>
      <c r="G3999">
        <v>1.03</v>
      </c>
      <c r="H3999">
        <v>1.63</v>
      </c>
      <c r="I3999">
        <v>2.0499999999999998</v>
      </c>
      <c r="J3999">
        <v>2.3199999999999998</v>
      </c>
      <c r="K3999">
        <v>2.82</v>
      </c>
      <c r="L3999">
        <v>3.09</v>
      </c>
      <c r="M3999">
        <v>-0.06</v>
      </c>
      <c r="N3999">
        <v>0.42</v>
      </c>
      <c r="O3999">
        <v>0.84</v>
      </c>
      <c r="P3999">
        <v>1.0900000000000001</v>
      </c>
      <c r="Q3999">
        <v>0.1875</v>
      </c>
      <c r="R3999">
        <v>0.23649999999999999</v>
      </c>
      <c r="S3999">
        <v>0.28570000000000001</v>
      </c>
      <c r="T3999">
        <v>0.45205000000000001</v>
      </c>
      <c r="U3999">
        <v>0.79135</v>
      </c>
      <c r="V3999">
        <v>17935.740000000002</v>
      </c>
      <c r="W3999">
        <v>2100.44</v>
      </c>
      <c r="X3999">
        <v>59.89</v>
      </c>
    </row>
    <row r="4000" spans="1:24" x14ac:dyDescent="0.55000000000000004">
      <c r="A4000" s="5">
        <v>42173</v>
      </c>
      <c r="B4000">
        <v>0.14000000000000001</v>
      </c>
      <c r="C4000">
        <v>0.01</v>
      </c>
      <c r="D4000">
        <v>0.08</v>
      </c>
      <c r="E4000">
        <v>0.26</v>
      </c>
      <c r="F4000">
        <v>0.66</v>
      </c>
      <c r="G4000">
        <v>1.03</v>
      </c>
      <c r="H4000">
        <v>1.65</v>
      </c>
      <c r="I4000">
        <v>2.08</v>
      </c>
      <c r="J4000">
        <v>2.35</v>
      </c>
      <c r="K4000">
        <v>2.86</v>
      </c>
      <c r="L4000">
        <v>3.14</v>
      </c>
      <c r="M4000">
        <v>-0.02</v>
      </c>
      <c r="N4000">
        <v>0.46</v>
      </c>
      <c r="O4000">
        <v>0.89</v>
      </c>
      <c r="P4000">
        <v>1.1399999999999999</v>
      </c>
      <c r="Q4000">
        <v>0.18675</v>
      </c>
      <c r="R4000">
        <v>0.23430000000000001</v>
      </c>
      <c r="S4000">
        <v>0.28079999999999999</v>
      </c>
      <c r="T4000">
        <v>0.44340000000000002</v>
      </c>
      <c r="U4000">
        <v>0.76634999999999998</v>
      </c>
      <c r="V4000">
        <v>18115.84</v>
      </c>
      <c r="W4000">
        <v>2121.2399999999998</v>
      </c>
      <c r="X4000">
        <v>60.41</v>
      </c>
    </row>
    <row r="4001" spans="1:24" x14ac:dyDescent="0.55000000000000004">
      <c r="A4001" s="5">
        <v>42174</v>
      </c>
      <c r="B4001">
        <v>0.13</v>
      </c>
      <c r="C4001">
        <v>0.01</v>
      </c>
      <c r="D4001">
        <v>0.05</v>
      </c>
      <c r="E4001">
        <v>0.25</v>
      </c>
      <c r="F4001">
        <v>0.65</v>
      </c>
      <c r="G4001">
        <v>0.99</v>
      </c>
      <c r="H4001">
        <v>1.59</v>
      </c>
      <c r="I4001">
        <v>1.99</v>
      </c>
      <c r="J4001">
        <v>2.2599999999999998</v>
      </c>
      <c r="K4001">
        <v>2.76</v>
      </c>
      <c r="L4001">
        <v>3.05</v>
      </c>
      <c r="M4001">
        <v>-0.04</v>
      </c>
      <c r="N4001">
        <v>0.4</v>
      </c>
      <c r="O4001">
        <v>0.81</v>
      </c>
      <c r="P4001">
        <v>1.07</v>
      </c>
      <c r="Q4001">
        <v>0.187</v>
      </c>
      <c r="R4001">
        <v>0.23380000000000001</v>
      </c>
      <c r="S4001">
        <v>0.28129999999999999</v>
      </c>
      <c r="T4001">
        <v>0.44364999999999999</v>
      </c>
      <c r="U4001">
        <v>0.76659999999999995</v>
      </c>
      <c r="V4001">
        <v>18015.95</v>
      </c>
      <c r="W4001">
        <v>2109.9899999999998</v>
      </c>
      <c r="X4001">
        <v>59.62</v>
      </c>
    </row>
    <row r="4002" spans="1:24" x14ac:dyDescent="0.55000000000000004">
      <c r="A4002" s="5">
        <v>42177</v>
      </c>
      <c r="B4002">
        <v>0.13</v>
      </c>
      <c r="C4002">
        <v>0.01</v>
      </c>
      <c r="D4002">
        <v>0.08</v>
      </c>
      <c r="E4002">
        <v>0.27</v>
      </c>
      <c r="F4002">
        <v>0.68</v>
      </c>
      <c r="G4002">
        <v>1.06</v>
      </c>
      <c r="H4002">
        <v>1.68</v>
      </c>
      <c r="I4002">
        <v>2.1</v>
      </c>
      <c r="J4002">
        <v>2.37</v>
      </c>
      <c r="K4002">
        <v>2.87</v>
      </c>
      <c r="L4002">
        <v>3.16</v>
      </c>
      <c r="M4002">
        <v>0.03</v>
      </c>
      <c r="N4002">
        <v>0.47</v>
      </c>
      <c r="O4002">
        <v>0.88</v>
      </c>
      <c r="P4002">
        <v>1.1399999999999999</v>
      </c>
      <c r="Q4002">
        <v>0.187</v>
      </c>
      <c r="R4002">
        <v>0.23524999999999999</v>
      </c>
      <c r="S4002">
        <v>0.28225</v>
      </c>
      <c r="T4002">
        <v>0.44405</v>
      </c>
      <c r="U4002">
        <v>0.76600000000000001</v>
      </c>
      <c r="V4002">
        <v>18119.78</v>
      </c>
      <c r="W4002">
        <v>2122.85</v>
      </c>
      <c r="X4002">
        <v>60.01</v>
      </c>
    </row>
    <row r="4003" spans="1:24" x14ac:dyDescent="0.55000000000000004">
      <c r="A4003" s="5">
        <v>42178</v>
      </c>
      <c r="B4003">
        <v>0.13</v>
      </c>
      <c r="C4003">
        <v>0.01</v>
      </c>
      <c r="D4003">
        <v>0.09</v>
      </c>
      <c r="E4003">
        <v>0.3</v>
      </c>
      <c r="F4003">
        <v>0.7</v>
      </c>
      <c r="G4003">
        <v>1.07</v>
      </c>
      <c r="H4003">
        <v>1.71</v>
      </c>
      <c r="I4003">
        <v>2.14</v>
      </c>
      <c r="J4003">
        <v>2.42</v>
      </c>
      <c r="K4003">
        <v>2.92</v>
      </c>
      <c r="L4003">
        <v>3.2</v>
      </c>
      <c r="M4003">
        <v>0.04</v>
      </c>
      <c r="N4003">
        <v>0.5</v>
      </c>
      <c r="O4003">
        <v>0.92</v>
      </c>
      <c r="P4003">
        <v>1.17</v>
      </c>
      <c r="Q4003">
        <v>0.187</v>
      </c>
      <c r="R4003">
        <v>0.23300000000000001</v>
      </c>
      <c r="S4003">
        <v>0.28075</v>
      </c>
      <c r="T4003">
        <v>0.44379999999999997</v>
      </c>
      <c r="U4003">
        <v>0.76875000000000004</v>
      </c>
      <c r="V4003">
        <v>18144.07</v>
      </c>
      <c r="W4003">
        <v>2124.1999999999998</v>
      </c>
      <c r="X4003">
        <v>61.05</v>
      </c>
    </row>
    <row r="4004" spans="1:24" x14ac:dyDescent="0.55000000000000004">
      <c r="A4004" s="5">
        <v>42179</v>
      </c>
      <c r="B4004">
        <v>0.13</v>
      </c>
      <c r="C4004">
        <v>0.01</v>
      </c>
      <c r="D4004">
        <v>0.08</v>
      </c>
      <c r="E4004">
        <v>0.3</v>
      </c>
      <c r="F4004">
        <v>0.68</v>
      </c>
      <c r="G4004">
        <v>1.06</v>
      </c>
      <c r="H4004">
        <v>1.69</v>
      </c>
      <c r="I4004">
        <v>2.12</v>
      </c>
      <c r="J4004">
        <v>2.38</v>
      </c>
      <c r="K4004">
        <v>2.87</v>
      </c>
      <c r="L4004">
        <v>3.16</v>
      </c>
      <c r="M4004">
        <v>0.05</v>
      </c>
      <c r="N4004">
        <v>0.48</v>
      </c>
      <c r="O4004">
        <v>0.88</v>
      </c>
      <c r="P4004">
        <v>1.1299999999999999</v>
      </c>
      <c r="Q4004">
        <v>0.1865</v>
      </c>
      <c r="R4004">
        <v>0.23425000000000001</v>
      </c>
      <c r="S4004">
        <v>0.28075</v>
      </c>
      <c r="T4004">
        <v>0.44679999999999997</v>
      </c>
      <c r="U4004">
        <v>0.77575000000000005</v>
      </c>
      <c r="V4004">
        <v>17966.07</v>
      </c>
      <c r="W4004">
        <v>2108.58</v>
      </c>
      <c r="X4004">
        <v>60.01</v>
      </c>
    </row>
    <row r="4005" spans="1:24" x14ac:dyDescent="0.55000000000000004">
      <c r="A4005" s="5">
        <v>42180</v>
      </c>
      <c r="B4005">
        <v>0.13</v>
      </c>
      <c r="C4005">
        <v>0.01</v>
      </c>
      <c r="D4005">
        <v>7.0000000000000007E-2</v>
      </c>
      <c r="E4005">
        <v>0.28999999999999998</v>
      </c>
      <c r="F4005">
        <v>0.68</v>
      </c>
      <c r="G4005">
        <v>1.06</v>
      </c>
      <c r="H4005">
        <v>1.7</v>
      </c>
      <c r="I4005">
        <v>2.14</v>
      </c>
      <c r="J4005">
        <v>2.4</v>
      </c>
      <c r="K4005">
        <v>2.88</v>
      </c>
      <c r="L4005">
        <v>3.16</v>
      </c>
      <c r="M4005">
        <v>7.0000000000000007E-2</v>
      </c>
      <c r="N4005">
        <v>0.49</v>
      </c>
      <c r="O4005">
        <v>0.89</v>
      </c>
      <c r="P4005">
        <v>1.1299999999999999</v>
      </c>
      <c r="Q4005">
        <v>0.186</v>
      </c>
      <c r="R4005">
        <v>0.23400000000000001</v>
      </c>
      <c r="S4005">
        <v>0.28199999999999997</v>
      </c>
      <c r="T4005">
        <v>0.44705</v>
      </c>
      <c r="U4005">
        <v>0.77424999999999999</v>
      </c>
      <c r="V4005">
        <v>17890.36</v>
      </c>
      <c r="W4005">
        <v>2102.31</v>
      </c>
      <c r="X4005">
        <v>59.59</v>
      </c>
    </row>
    <row r="4006" spans="1:24" x14ac:dyDescent="0.55000000000000004">
      <c r="A4006" s="5">
        <v>42181</v>
      </c>
      <c r="B4006">
        <v>0.13</v>
      </c>
      <c r="C4006">
        <v>0.01</v>
      </c>
      <c r="D4006">
        <v>0.08</v>
      </c>
      <c r="E4006">
        <v>0.28999999999999998</v>
      </c>
      <c r="F4006">
        <v>0.72</v>
      </c>
      <c r="G4006">
        <v>1.0900000000000001</v>
      </c>
      <c r="H4006">
        <v>1.75</v>
      </c>
      <c r="I4006">
        <v>2.2000000000000002</v>
      </c>
      <c r="J4006">
        <v>2.4900000000000002</v>
      </c>
      <c r="K4006">
        <v>2.98</v>
      </c>
      <c r="L4006">
        <v>3.25</v>
      </c>
      <c r="M4006">
        <v>0.09</v>
      </c>
      <c r="N4006">
        <v>0.56999999999999995</v>
      </c>
      <c r="O4006">
        <v>0.97</v>
      </c>
      <c r="P4006">
        <v>1.21</v>
      </c>
      <c r="Q4006">
        <v>0.18659999999999999</v>
      </c>
      <c r="R4006">
        <v>0.23449999999999999</v>
      </c>
      <c r="S4006">
        <v>0.28175</v>
      </c>
      <c r="T4006">
        <v>0.44640000000000002</v>
      </c>
      <c r="U4006">
        <v>0.77649999999999997</v>
      </c>
      <c r="V4006">
        <v>17946.68</v>
      </c>
      <c r="W4006">
        <v>2101.4899999999998</v>
      </c>
      <c r="X4006">
        <v>59.41</v>
      </c>
    </row>
    <row r="4007" spans="1:24" x14ac:dyDescent="0.55000000000000004">
      <c r="A4007" s="5">
        <v>42184</v>
      </c>
      <c r="B4007">
        <v>0.14000000000000001</v>
      </c>
      <c r="C4007">
        <v>0.02</v>
      </c>
      <c r="D4007">
        <v>0.11</v>
      </c>
      <c r="E4007">
        <v>0.27</v>
      </c>
      <c r="F4007">
        <v>0.64</v>
      </c>
      <c r="G4007">
        <v>1</v>
      </c>
      <c r="H4007">
        <v>1.62</v>
      </c>
      <c r="I4007">
        <v>2.0499999999999998</v>
      </c>
      <c r="J4007">
        <v>2.33</v>
      </c>
      <c r="K4007">
        <v>2.82</v>
      </c>
      <c r="L4007">
        <v>3.09</v>
      </c>
      <c r="M4007">
        <v>0.03</v>
      </c>
      <c r="N4007">
        <v>0.46</v>
      </c>
      <c r="O4007">
        <v>0.86</v>
      </c>
      <c r="P4007">
        <v>1.1000000000000001</v>
      </c>
      <c r="Q4007">
        <v>0.18659999999999999</v>
      </c>
      <c r="R4007">
        <v>0.23369999999999999</v>
      </c>
      <c r="S4007">
        <v>0.28370000000000001</v>
      </c>
      <c r="T4007">
        <v>0.44285000000000002</v>
      </c>
      <c r="U4007">
        <v>0.76600000000000001</v>
      </c>
      <c r="V4007">
        <v>17596.349999999999</v>
      </c>
      <c r="W4007">
        <v>2057.64</v>
      </c>
      <c r="X4007">
        <v>58.34</v>
      </c>
    </row>
    <row r="4008" spans="1:24" x14ac:dyDescent="0.55000000000000004">
      <c r="A4008" s="5">
        <v>42185</v>
      </c>
      <c r="B4008">
        <v>0.08</v>
      </c>
      <c r="C4008">
        <v>0.01</v>
      </c>
      <c r="D4008">
        <v>0.11</v>
      </c>
      <c r="E4008">
        <v>0.28000000000000003</v>
      </c>
      <c r="F4008">
        <v>0.64</v>
      </c>
      <c r="G4008">
        <v>1.01</v>
      </c>
      <c r="H4008">
        <v>1.63</v>
      </c>
      <c r="I4008">
        <v>2.0699999999999998</v>
      </c>
      <c r="J4008">
        <v>2.35</v>
      </c>
      <c r="K4008">
        <v>2.83</v>
      </c>
      <c r="L4008">
        <v>3.11</v>
      </c>
      <c r="M4008">
        <v>0.02</v>
      </c>
      <c r="N4008">
        <v>0.48</v>
      </c>
      <c r="O4008">
        <v>0.88</v>
      </c>
      <c r="P4008">
        <v>1.1100000000000001</v>
      </c>
      <c r="Q4008">
        <v>0.1865</v>
      </c>
      <c r="R4008">
        <v>0.2341</v>
      </c>
      <c r="S4008">
        <v>0.28320000000000001</v>
      </c>
      <c r="T4008">
        <v>0.44485000000000002</v>
      </c>
      <c r="U4008">
        <v>0.77149999999999996</v>
      </c>
      <c r="V4008">
        <v>17619.509999999998</v>
      </c>
      <c r="W4008">
        <v>2063.11</v>
      </c>
      <c r="X4008">
        <v>59.48</v>
      </c>
    </row>
    <row r="4009" spans="1:24" x14ac:dyDescent="0.55000000000000004">
      <c r="A4009" s="5">
        <v>42186</v>
      </c>
      <c r="B4009">
        <v>0.13</v>
      </c>
      <c r="C4009">
        <v>0.01</v>
      </c>
      <c r="D4009">
        <v>0.13</v>
      </c>
      <c r="E4009">
        <v>0.28000000000000003</v>
      </c>
      <c r="F4009">
        <v>0.69</v>
      </c>
      <c r="G4009">
        <v>1.08</v>
      </c>
      <c r="H4009">
        <v>1.7</v>
      </c>
      <c r="I4009">
        <v>2.14</v>
      </c>
      <c r="J4009">
        <v>2.4300000000000002</v>
      </c>
      <c r="K4009">
        <v>2.92</v>
      </c>
      <c r="L4009">
        <v>3.2</v>
      </c>
      <c r="M4009">
        <v>0.1</v>
      </c>
      <c r="N4009">
        <v>0.54</v>
      </c>
      <c r="O4009">
        <v>0.94</v>
      </c>
      <c r="P4009">
        <v>1.18</v>
      </c>
      <c r="Q4009">
        <v>0.185</v>
      </c>
      <c r="R4009">
        <v>0.23375000000000001</v>
      </c>
      <c r="S4009">
        <v>0.28360000000000002</v>
      </c>
      <c r="T4009">
        <v>0.44835000000000003</v>
      </c>
      <c r="U4009">
        <v>0.77775000000000005</v>
      </c>
      <c r="V4009">
        <v>17757.91</v>
      </c>
      <c r="W4009">
        <v>2077.42</v>
      </c>
      <c r="X4009">
        <v>56.94</v>
      </c>
    </row>
    <row r="4010" spans="1:24" x14ac:dyDescent="0.55000000000000004">
      <c r="A4010" s="5">
        <v>42187</v>
      </c>
      <c r="B4010">
        <v>0.13</v>
      </c>
      <c r="C4010">
        <v>0.01</v>
      </c>
      <c r="D4010">
        <v>0.1</v>
      </c>
      <c r="E4010">
        <v>0.26</v>
      </c>
      <c r="F4010">
        <v>0.64</v>
      </c>
      <c r="G4010">
        <v>1.01</v>
      </c>
      <c r="H4010">
        <v>1.64</v>
      </c>
      <c r="I4010">
        <v>2.09</v>
      </c>
      <c r="J4010">
        <v>2.4</v>
      </c>
      <c r="K4010">
        <v>2.9</v>
      </c>
      <c r="L4010">
        <v>3.19</v>
      </c>
      <c r="M4010">
        <v>0.02</v>
      </c>
      <c r="N4010">
        <v>0.49</v>
      </c>
      <c r="O4010">
        <v>0.91</v>
      </c>
      <c r="P4010">
        <v>1.1599999999999999</v>
      </c>
      <c r="Q4010">
        <v>0.18815000000000001</v>
      </c>
      <c r="R4010">
        <v>0.23419999999999999</v>
      </c>
      <c r="S4010">
        <v>0.28349999999999997</v>
      </c>
      <c r="T4010">
        <v>0.45469999999999999</v>
      </c>
      <c r="U4010">
        <v>0.78710000000000002</v>
      </c>
      <c r="V4010">
        <v>17730.11</v>
      </c>
      <c r="W4010">
        <v>2076.7800000000002</v>
      </c>
      <c r="X4010">
        <v>56.93</v>
      </c>
    </row>
    <row r="4011" spans="1:24" x14ac:dyDescent="0.55000000000000004">
      <c r="A4011" s="5">
        <v>42188</v>
      </c>
      <c r="B4011">
        <v>0.13</v>
      </c>
      <c r="C4011" t="e">
        <v>#N/A</v>
      </c>
      <c r="D4011" t="e">
        <v>#N/A</v>
      </c>
      <c r="E4011" t="e">
        <v>#N/A</v>
      </c>
      <c r="F4011" t="e">
        <v>#N/A</v>
      </c>
      <c r="G4011" t="e">
        <v>#N/A</v>
      </c>
      <c r="H4011" t="e">
        <v>#N/A</v>
      </c>
      <c r="I4011" t="e">
        <v>#N/A</v>
      </c>
      <c r="J4011" t="e">
        <v>#N/A</v>
      </c>
      <c r="K4011" t="e">
        <v>#N/A</v>
      </c>
      <c r="L4011" t="e">
        <v>#N/A</v>
      </c>
      <c r="M4011" t="e">
        <v>#N/A</v>
      </c>
      <c r="N4011" t="e">
        <v>#N/A</v>
      </c>
      <c r="O4011" t="e">
        <v>#N/A</v>
      </c>
      <c r="P4011" t="e">
        <v>#N/A</v>
      </c>
      <c r="Q4011">
        <v>0.18840000000000001</v>
      </c>
      <c r="R4011">
        <v>0.2319</v>
      </c>
      <c r="S4011">
        <v>0.2843</v>
      </c>
      <c r="T4011">
        <v>0.44800000000000001</v>
      </c>
      <c r="U4011">
        <v>0.77159999999999995</v>
      </c>
      <c r="V4011" t="e">
        <v>#N/A</v>
      </c>
      <c r="W4011" t="e">
        <v>#N/A</v>
      </c>
      <c r="X4011" t="e">
        <v>#N/A</v>
      </c>
    </row>
    <row r="4012" spans="1:24" x14ac:dyDescent="0.55000000000000004">
      <c r="A4012" s="5">
        <v>42191</v>
      </c>
      <c r="B4012">
        <v>0.13</v>
      </c>
      <c r="C4012">
        <v>0.02</v>
      </c>
      <c r="D4012">
        <v>0.09</v>
      </c>
      <c r="E4012">
        <v>0.26</v>
      </c>
      <c r="F4012">
        <v>0.6</v>
      </c>
      <c r="G4012">
        <v>0.95</v>
      </c>
      <c r="H4012">
        <v>1.56</v>
      </c>
      <c r="I4012">
        <v>2</v>
      </c>
      <c r="J4012">
        <v>2.2999999999999998</v>
      </c>
      <c r="K4012">
        <v>2.78</v>
      </c>
      <c r="L4012">
        <v>3.08</v>
      </c>
      <c r="M4012">
        <v>-0.01</v>
      </c>
      <c r="N4012">
        <v>0.43</v>
      </c>
      <c r="O4012">
        <v>0.83</v>
      </c>
      <c r="P4012">
        <v>1.07</v>
      </c>
      <c r="Q4012">
        <v>0.1865</v>
      </c>
      <c r="R4012">
        <v>0.2311</v>
      </c>
      <c r="S4012">
        <v>0.28425</v>
      </c>
      <c r="T4012">
        <v>0.44469999999999998</v>
      </c>
      <c r="U4012">
        <v>0.76185000000000003</v>
      </c>
      <c r="V4012">
        <v>17683.580000000002</v>
      </c>
      <c r="W4012">
        <v>2068.7600000000002</v>
      </c>
      <c r="X4012">
        <v>52.48</v>
      </c>
    </row>
    <row r="4013" spans="1:24" x14ac:dyDescent="0.55000000000000004">
      <c r="A4013" s="5">
        <v>42192</v>
      </c>
      <c r="B4013">
        <v>0.13</v>
      </c>
      <c r="C4013">
        <v>0.02</v>
      </c>
      <c r="D4013">
        <v>0.08</v>
      </c>
      <c r="E4013">
        <v>0.25</v>
      </c>
      <c r="F4013">
        <v>0.57999999999999996</v>
      </c>
      <c r="G4013">
        <v>0.96</v>
      </c>
      <c r="H4013">
        <v>1.55</v>
      </c>
      <c r="I4013">
        <v>1.98</v>
      </c>
      <c r="J4013">
        <v>2.27</v>
      </c>
      <c r="K4013">
        <v>2.74</v>
      </c>
      <c r="L4013">
        <v>3.04</v>
      </c>
      <c r="M4013">
        <v>-0.02</v>
      </c>
      <c r="N4013">
        <v>0.4</v>
      </c>
      <c r="O4013">
        <v>0.79</v>
      </c>
      <c r="P4013">
        <v>1.04</v>
      </c>
      <c r="Q4013">
        <v>0.1895</v>
      </c>
      <c r="R4013">
        <v>0.23499999999999999</v>
      </c>
      <c r="S4013">
        <v>0.28325</v>
      </c>
      <c r="T4013">
        <v>0.44445000000000001</v>
      </c>
      <c r="U4013">
        <v>0.75985000000000003</v>
      </c>
      <c r="V4013">
        <v>17776.91</v>
      </c>
      <c r="W4013">
        <v>2081.34</v>
      </c>
      <c r="X4013">
        <v>52.33</v>
      </c>
    </row>
    <row r="4014" spans="1:24" x14ac:dyDescent="0.55000000000000004">
      <c r="A4014" s="5">
        <v>42193</v>
      </c>
      <c r="B4014">
        <v>0.13</v>
      </c>
      <c r="C4014">
        <v>0.02</v>
      </c>
      <c r="D4014">
        <v>0.08</v>
      </c>
      <c r="E4014">
        <v>0.24</v>
      </c>
      <c r="F4014">
        <v>0.55000000000000004</v>
      </c>
      <c r="G4014">
        <v>0.91</v>
      </c>
      <c r="H4014">
        <v>1.5</v>
      </c>
      <c r="I4014">
        <v>1.92</v>
      </c>
      <c r="J4014">
        <v>2.2200000000000002</v>
      </c>
      <c r="K4014">
        <v>2.69</v>
      </c>
      <c r="L4014">
        <v>2.99</v>
      </c>
      <c r="M4014">
        <v>-0.04</v>
      </c>
      <c r="N4014">
        <v>0.39</v>
      </c>
      <c r="O4014">
        <v>0.78</v>
      </c>
      <c r="P4014">
        <v>1.02</v>
      </c>
      <c r="Q4014">
        <v>0.1885</v>
      </c>
      <c r="R4014">
        <v>0.23385</v>
      </c>
      <c r="S4014">
        <v>0.28344999999999998</v>
      </c>
      <c r="T4014">
        <v>0.44590000000000002</v>
      </c>
      <c r="U4014">
        <v>0.75034999999999996</v>
      </c>
      <c r="V4014">
        <v>17515.419999999998</v>
      </c>
      <c r="W4014">
        <v>2046.68</v>
      </c>
      <c r="X4014">
        <v>51.61</v>
      </c>
    </row>
    <row r="4015" spans="1:24" x14ac:dyDescent="0.55000000000000004">
      <c r="A4015" s="5">
        <v>42194</v>
      </c>
      <c r="B4015">
        <v>0.13</v>
      </c>
      <c r="C4015">
        <v>0.03</v>
      </c>
      <c r="D4015">
        <v>0.08</v>
      </c>
      <c r="E4015">
        <v>0.25</v>
      </c>
      <c r="F4015">
        <v>0.6</v>
      </c>
      <c r="G4015">
        <v>0.95</v>
      </c>
      <c r="H4015">
        <v>1.58</v>
      </c>
      <c r="I4015">
        <v>2.0099999999999998</v>
      </c>
      <c r="J4015">
        <v>2.3199999999999998</v>
      </c>
      <c r="K4015">
        <v>2.8</v>
      </c>
      <c r="L4015">
        <v>3.11</v>
      </c>
      <c r="M4015">
        <v>0.02</v>
      </c>
      <c r="N4015">
        <v>0.47</v>
      </c>
      <c r="O4015">
        <v>0.88</v>
      </c>
      <c r="P4015">
        <v>1.1299999999999999</v>
      </c>
      <c r="Q4015">
        <v>0.1867</v>
      </c>
      <c r="R4015">
        <v>0.23630000000000001</v>
      </c>
      <c r="S4015">
        <v>0.28599999999999998</v>
      </c>
      <c r="T4015">
        <v>0.44990000000000002</v>
      </c>
      <c r="U4015">
        <v>0.75334999999999996</v>
      </c>
      <c r="V4015">
        <v>17548.62</v>
      </c>
      <c r="W4015">
        <v>2051.31</v>
      </c>
      <c r="X4015">
        <v>52.76</v>
      </c>
    </row>
    <row r="4016" spans="1:24" x14ac:dyDescent="0.55000000000000004">
      <c r="A4016" s="5">
        <v>42195</v>
      </c>
      <c r="B4016">
        <v>0.13</v>
      </c>
      <c r="C4016">
        <v>0.01</v>
      </c>
      <c r="D4016">
        <v>0.09</v>
      </c>
      <c r="E4016">
        <v>0.28000000000000003</v>
      </c>
      <c r="F4016">
        <v>0.65</v>
      </c>
      <c r="G4016">
        <v>1.04</v>
      </c>
      <c r="H4016">
        <v>1.68</v>
      </c>
      <c r="I4016">
        <v>2.12</v>
      </c>
      <c r="J4016">
        <v>2.42</v>
      </c>
      <c r="K4016">
        <v>2.91</v>
      </c>
      <c r="L4016">
        <v>3.2</v>
      </c>
      <c r="M4016">
        <v>0.1</v>
      </c>
      <c r="N4016">
        <v>0.55000000000000004</v>
      </c>
      <c r="O4016">
        <v>0.96</v>
      </c>
      <c r="P4016">
        <v>1.19</v>
      </c>
      <c r="Q4016">
        <v>0.186</v>
      </c>
      <c r="R4016">
        <v>0.23799999999999999</v>
      </c>
      <c r="S4016">
        <v>0.2858</v>
      </c>
      <c r="T4016">
        <v>0.45400000000000001</v>
      </c>
      <c r="U4016">
        <v>0.76270000000000004</v>
      </c>
      <c r="V4016">
        <v>17760.41</v>
      </c>
      <c r="W4016">
        <v>2076.62</v>
      </c>
      <c r="X4016">
        <v>52.74</v>
      </c>
    </row>
    <row r="4017" spans="1:24" x14ac:dyDescent="0.55000000000000004">
      <c r="A4017" s="5">
        <v>42198</v>
      </c>
      <c r="B4017">
        <v>0.13</v>
      </c>
      <c r="C4017">
        <v>0.02</v>
      </c>
      <c r="D4017">
        <v>0.1</v>
      </c>
      <c r="E4017">
        <v>0.28000000000000003</v>
      </c>
      <c r="F4017">
        <v>0.69</v>
      </c>
      <c r="G4017">
        <v>1.06</v>
      </c>
      <c r="H4017">
        <v>1.71</v>
      </c>
      <c r="I4017">
        <v>2.14</v>
      </c>
      <c r="J4017">
        <v>2.44</v>
      </c>
      <c r="K4017">
        <v>2.92</v>
      </c>
      <c r="L4017">
        <v>3.21</v>
      </c>
      <c r="M4017">
        <v>0.15</v>
      </c>
      <c r="N4017">
        <v>0.57999999999999996</v>
      </c>
      <c r="O4017">
        <v>0.97</v>
      </c>
      <c r="P4017">
        <v>1.21</v>
      </c>
      <c r="Q4017">
        <v>0.18729999999999999</v>
      </c>
      <c r="R4017">
        <v>0.24005000000000001</v>
      </c>
      <c r="S4017">
        <v>0.2888</v>
      </c>
      <c r="T4017">
        <v>0.46339999999999998</v>
      </c>
      <c r="U4017">
        <v>0.78120000000000001</v>
      </c>
      <c r="V4017">
        <v>17977.68</v>
      </c>
      <c r="W4017">
        <v>2099.6</v>
      </c>
      <c r="X4017">
        <v>52.19</v>
      </c>
    </row>
    <row r="4018" spans="1:24" x14ac:dyDescent="0.55000000000000004">
      <c r="A4018" s="5">
        <v>42199</v>
      </c>
      <c r="B4018">
        <v>0.13</v>
      </c>
      <c r="C4018">
        <v>0.01</v>
      </c>
      <c r="D4018">
        <v>0.1</v>
      </c>
      <c r="E4018">
        <v>0.27</v>
      </c>
      <c r="F4018">
        <v>0.66</v>
      </c>
      <c r="G4018">
        <v>1.03</v>
      </c>
      <c r="H4018">
        <v>1.67</v>
      </c>
      <c r="I4018">
        <v>2.1</v>
      </c>
      <c r="J4018">
        <v>2.41</v>
      </c>
      <c r="K4018">
        <v>2.9</v>
      </c>
      <c r="L4018">
        <v>3.2</v>
      </c>
      <c r="M4018">
        <v>0.12</v>
      </c>
      <c r="N4018">
        <v>0.56000000000000005</v>
      </c>
      <c r="O4018">
        <v>0.96</v>
      </c>
      <c r="P4018">
        <v>1.2</v>
      </c>
      <c r="Q4018">
        <v>0.187</v>
      </c>
      <c r="R4018">
        <v>0.24</v>
      </c>
      <c r="S4018">
        <v>0.28849999999999998</v>
      </c>
      <c r="T4018">
        <v>0.46344999999999997</v>
      </c>
      <c r="U4018">
        <v>0.77895000000000003</v>
      </c>
      <c r="V4018">
        <v>18053.580000000002</v>
      </c>
      <c r="W4018">
        <v>2108.9499999999998</v>
      </c>
      <c r="X4018">
        <v>53.05</v>
      </c>
    </row>
    <row r="4019" spans="1:24" x14ac:dyDescent="0.55000000000000004">
      <c r="A4019" s="5">
        <v>42200</v>
      </c>
      <c r="B4019">
        <v>0.13</v>
      </c>
      <c r="C4019">
        <v>0.02</v>
      </c>
      <c r="D4019">
        <v>0.11</v>
      </c>
      <c r="E4019">
        <v>0.28000000000000003</v>
      </c>
      <c r="F4019">
        <v>0.64</v>
      </c>
      <c r="G4019">
        <v>1</v>
      </c>
      <c r="H4019">
        <v>1.63</v>
      </c>
      <c r="I4019">
        <v>2.0499999999999998</v>
      </c>
      <c r="J4019">
        <v>2.36</v>
      </c>
      <c r="K4019">
        <v>2.83</v>
      </c>
      <c r="L4019">
        <v>3.13</v>
      </c>
      <c r="M4019">
        <v>0.1</v>
      </c>
      <c r="N4019">
        <v>0.52</v>
      </c>
      <c r="O4019">
        <v>0.91</v>
      </c>
      <c r="P4019">
        <v>1.1499999999999999</v>
      </c>
      <c r="Q4019">
        <v>0.186</v>
      </c>
      <c r="R4019">
        <v>0.23874999999999999</v>
      </c>
      <c r="S4019">
        <v>0.28849999999999998</v>
      </c>
      <c r="T4019">
        <v>0.46195000000000003</v>
      </c>
      <c r="U4019">
        <v>0.77295000000000003</v>
      </c>
      <c r="V4019">
        <v>18050.169999999998</v>
      </c>
      <c r="W4019">
        <v>2107.4</v>
      </c>
      <c r="X4019">
        <v>51.4</v>
      </c>
    </row>
    <row r="4020" spans="1:24" x14ac:dyDescent="0.55000000000000004">
      <c r="A4020" s="5">
        <v>42201</v>
      </c>
      <c r="B4020">
        <v>0.14000000000000001</v>
      </c>
      <c r="C4020">
        <v>0.02</v>
      </c>
      <c r="D4020">
        <v>0.1</v>
      </c>
      <c r="E4020">
        <v>0.28999999999999998</v>
      </c>
      <c r="F4020">
        <v>0.67</v>
      </c>
      <c r="G4020">
        <v>1.05</v>
      </c>
      <c r="H4020">
        <v>1.66</v>
      </c>
      <c r="I4020">
        <v>2.0699999999999998</v>
      </c>
      <c r="J4020">
        <v>2.36</v>
      </c>
      <c r="K4020">
        <v>2.81</v>
      </c>
      <c r="L4020">
        <v>3.11</v>
      </c>
      <c r="M4020">
        <v>0.14000000000000001</v>
      </c>
      <c r="N4020">
        <v>0.52</v>
      </c>
      <c r="O4020">
        <v>0.9</v>
      </c>
      <c r="P4020">
        <v>1.1299999999999999</v>
      </c>
      <c r="Q4020">
        <v>0.188</v>
      </c>
      <c r="R4020">
        <v>0.23799999999999999</v>
      </c>
      <c r="S4020">
        <v>0.28699999999999998</v>
      </c>
      <c r="T4020">
        <v>0.45569999999999999</v>
      </c>
      <c r="U4020">
        <v>0.7732</v>
      </c>
      <c r="V4020">
        <v>18120.25</v>
      </c>
      <c r="W4020">
        <v>2124.29</v>
      </c>
      <c r="X4020">
        <v>50.9</v>
      </c>
    </row>
    <row r="4021" spans="1:24" x14ac:dyDescent="0.55000000000000004">
      <c r="A4021" s="5">
        <v>42202</v>
      </c>
      <c r="B4021">
        <v>0.13</v>
      </c>
      <c r="C4021">
        <v>0.03</v>
      </c>
      <c r="D4021">
        <v>0.11</v>
      </c>
      <c r="E4021">
        <v>0.28999999999999998</v>
      </c>
      <c r="F4021">
        <v>0.68</v>
      </c>
      <c r="G4021">
        <v>1.05</v>
      </c>
      <c r="H4021">
        <v>1.67</v>
      </c>
      <c r="I4021">
        <v>2.0699999999999998</v>
      </c>
      <c r="J4021">
        <v>2.34</v>
      </c>
      <c r="K4021">
        <v>2.77</v>
      </c>
      <c r="L4021">
        <v>3.08</v>
      </c>
      <c r="M4021">
        <v>0.17</v>
      </c>
      <c r="N4021">
        <v>0.51</v>
      </c>
      <c r="O4021">
        <v>0.77</v>
      </c>
      <c r="P4021">
        <v>1.1200000000000001</v>
      </c>
      <c r="Q4021">
        <v>0.1905</v>
      </c>
      <c r="R4021">
        <v>0.24074999999999999</v>
      </c>
      <c r="S4021">
        <v>0.29175000000000001</v>
      </c>
      <c r="T4021">
        <v>0.4602</v>
      </c>
      <c r="U4021">
        <v>0.77569999999999995</v>
      </c>
      <c r="V4021">
        <v>18086.45</v>
      </c>
      <c r="W4021">
        <v>2126.64</v>
      </c>
      <c r="X4021">
        <v>50.88</v>
      </c>
    </row>
    <row r="4022" spans="1:24" x14ac:dyDescent="0.55000000000000004">
      <c r="A4022" s="5">
        <v>42205</v>
      </c>
      <c r="B4022">
        <v>0.14000000000000001</v>
      </c>
      <c r="C4022">
        <v>0.04</v>
      </c>
      <c r="D4022">
        <v>0.14000000000000001</v>
      </c>
      <c r="E4022">
        <v>0.31</v>
      </c>
      <c r="F4022">
        <v>0.71</v>
      </c>
      <c r="G4022">
        <v>1.0900000000000001</v>
      </c>
      <c r="H4022">
        <v>1.72</v>
      </c>
      <c r="I4022">
        <v>2.11</v>
      </c>
      <c r="J4022">
        <v>2.38</v>
      </c>
      <c r="K4022">
        <v>2.79</v>
      </c>
      <c r="L4022">
        <v>3.1</v>
      </c>
      <c r="M4022">
        <v>0.23</v>
      </c>
      <c r="N4022">
        <v>0.56000000000000005</v>
      </c>
      <c r="O4022">
        <v>0.92</v>
      </c>
      <c r="P4022">
        <v>1.1399999999999999</v>
      </c>
      <c r="Q4022">
        <v>0.189</v>
      </c>
      <c r="R4022">
        <v>0.24249999999999999</v>
      </c>
      <c r="S4022">
        <v>0.29499999999999998</v>
      </c>
      <c r="T4022">
        <v>0.4647</v>
      </c>
      <c r="U4022">
        <v>0.79535</v>
      </c>
      <c r="V4022">
        <v>18100.41</v>
      </c>
      <c r="W4022">
        <v>2128.2800000000002</v>
      </c>
      <c r="X4022">
        <v>50.11</v>
      </c>
    </row>
    <row r="4023" spans="1:24" x14ac:dyDescent="0.55000000000000004">
      <c r="A4023" s="5">
        <v>42206</v>
      </c>
      <c r="B4023">
        <v>0.13</v>
      </c>
      <c r="C4023">
        <v>0.03</v>
      </c>
      <c r="D4023">
        <v>0.13</v>
      </c>
      <c r="E4023">
        <v>0.34</v>
      </c>
      <c r="F4023">
        <v>0.71</v>
      </c>
      <c r="G4023">
        <v>1.07</v>
      </c>
      <c r="H4023">
        <v>1.69</v>
      </c>
      <c r="I4023">
        <v>2.08</v>
      </c>
      <c r="J4023">
        <v>2.35</v>
      </c>
      <c r="K4023">
        <v>2.77</v>
      </c>
      <c r="L4023">
        <v>3.08</v>
      </c>
      <c r="M4023">
        <v>0.2</v>
      </c>
      <c r="N4023">
        <v>0.53</v>
      </c>
      <c r="O4023">
        <v>0.9</v>
      </c>
      <c r="P4023">
        <v>1.1200000000000001</v>
      </c>
      <c r="Q4023">
        <v>0.185</v>
      </c>
      <c r="R4023">
        <v>0.24174999999999999</v>
      </c>
      <c r="S4023">
        <v>0.29409999999999997</v>
      </c>
      <c r="T4023">
        <v>0.47070000000000001</v>
      </c>
      <c r="U4023">
        <v>0.80535000000000001</v>
      </c>
      <c r="V4023">
        <v>17919.29</v>
      </c>
      <c r="W4023">
        <v>2119.21</v>
      </c>
      <c r="X4023">
        <v>50.59</v>
      </c>
    </row>
    <row r="4024" spans="1:24" x14ac:dyDescent="0.55000000000000004">
      <c r="A4024" s="5">
        <v>42207</v>
      </c>
      <c r="B4024">
        <v>0.13</v>
      </c>
      <c r="C4024">
        <v>0.04</v>
      </c>
      <c r="D4024">
        <v>0.13</v>
      </c>
      <c r="E4024">
        <v>0.34</v>
      </c>
      <c r="F4024">
        <v>0.75</v>
      </c>
      <c r="G4024">
        <v>1.08</v>
      </c>
      <c r="H4024">
        <v>1.69</v>
      </c>
      <c r="I4024">
        <v>2.0699999999999998</v>
      </c>
      <c r="J4024">
        <v>2.33</v>
      </c>
      <c r="K4024">
        <v>2.73</v>
      </c>
      <c r="L4024">
        <v>3.04</v>
      </c>
      <c r="M4024">
        <v>0.21</v>
      </c>
      <c r="N4024">
        <v>0.53</v>
      </c>
      <c r="O4024">
        <v>0.88</v>
      </c>
      <c r="P4024">
        <v>1.1000000000000001</v>
      </c>
      <c r="Q4024">
        <v>0.187</v>
      </c>
      <c r="R4024">
        <v>0.24049999999999999</v>
      </c>
      <c r="S4024">
        <v>0.29249999999999998</v>
      </c>
      <c r="T4024">
        <v>0.46744999999999998</v>
      </c>
      <c r="U4024">
        <v>0.80459999999999998</v>
      </c>
      <c r="V4024">
        <v>17851.04</v>
      </c>
      <c r="W4024">
        <v>2114.15</v>
      </c>
      <c r="X4024">
        <v>49.27</v>
      </c>
    </row>
    <row r="4025" spans="1:24" x14ac:dyDescent="0.55000000000000004">
      <c r="A4025" s="5">
        <v>42208</v>
      </c>
      <c r="B4025">
        <v>0.13</v>
      </c>
      <c r="C4025">
        <v>0.03</v>
      </c>
      <c r="D4025">
        <v>0.13</v>
      </c>
      <c r="E4025">
        <v>0.33</v>
      </c>
      <c r="F4025">
        <v>0.71</v>
      </c>
      <c r="G4025">
        <v>1.06</v>
      </c>
      <c r="H4025">
        <v>1.65</v>
      </c>
      <c r="I4025">
        <v>2.0299999999999998</v>
      </c>
      <c r="J4025">
        <v>2.2799999999999998</v>
      </c>
      <c r="K4025">
        <v>2.67</v>
      </c>
      <c r="L4025">
        <v>2.98</v>
      </c>
      <c r="M4025">
        <v>0.2</v>
      </c>
      <c r="N4025">
        <v>0.49</v>
      </c>
      <c r="O4025">
        <v>0.83</v>
      </c>
      <c r="P4025">
        <v>1.06</v>
      </c>
      <c r="Q4025">
        <v>0.1905</v>
      </c>
      <c r="R4025">
        <v>0.2445</v>
      </c>
      <c r="S4025">
        <v>0.29509999999999997</v>
      </c>
      <c r="T4025">
        <v>0.46994999999999998</v>
      </c>
      <c r="U4025">
        <v>0.80720000000000003</v>
      </c>
      <c r="V4025">
        <v>17731.919999999998</v>
      </c>
      <c r="W4025">
        <v>2102.15</v>
      </c>
      <c r="X4025">
        <v>48.11</v>
      </c>
    </row>
    <row r="4026" spans="1:24" x14ac:dyDescent="0.55000000000000004">
      <c r="A4026" s="5">
        <v>42209</v>
      </c>
      <c r="B4026">
        <v>0.13</v>
      </c>
      <c r="C4026">
        <v>0.04</v>
      </c>
      <c r="D4026">
        <v>0.14000000000000001</v>
      </c>
      <c r="E4026">
        <v>0.32</v>
      </c>
      <c r="F4026">
        <v>0.7</v>
      </c>
      <c r="G4026">
        <v>1.04</v>
      </c>
      <c r="H4026">
        <v>1.64</v>
      </c>
      <c r="I4026">
        <v>2.02</v>
      </c>
      <c r="J4026">
        <v>2.27</v>
      </c>
      <c r="K4026">
        <v>2.67</v>
      </c>
      <c r="L4026">
        <v>2.96</v>
      </c>
      <c r="M4026">
        <v>0.24</v>
      </c>
      <c r="N4026">
        <v>0.51</v>
      </c>
      <c r="O4026">
        <v>0.84</v>
      </c>
      <c r="P4026">
        <v>1.07</v>
      </c>
      <c r="Q4026">
        <v>0.189</v>
      </c>
      <c r="R4026">
        <v>0.24299999999999999</v>
      </c>
      <c r="S4026">
        <v>0.29360000000000003</v>
      </c>
      <c r="T4026">
        <v>0.46970000000000001</v>
      </c>
      <c r="U4026">
        <v>0.80710000000000004</v>
      </c>
      <c r="V4026">
        <v>17568.53</v>
      </c>
      <c r="W4026">
        <v>2079.65</v>
      </c>
      <c r="X4026">
        <v>47.98</v>
      </c>
    </row>
    <row r="4027" spans="1:24" x14ac:dyDescent="0.55000000000000004">
      <c r="A4027" s="5">
        <v>42212</v>
      </c>
      <c r="B4027">
        <v>0.14000000000000001</v>
      </c>
      <c r="C4027">
        <v>0.05</v>
      </c>
      <c r="D4027">
        <v>0.15</v>
      </c>
      <c r="E4027">
        <v>0.32</v>
      </c>
      <c r="F4027">
        <v>0.68</v>
      </c>
      <c r="G4027">
        <v>1</v>
      </c>
      <c r="H4027">
        <v>1.58</v>
      </c>
      <c r="I4027">
        <v>1.96</v>
      </c>
      <c r="J4027">
        <v>2.23</v>
      </c>
      <c r="K4027">
        <v>2.64</v>
      </c>
      <c r="L4027">
        <v>2.93</v>
      </c>
      <c r="M4027">
        <v>0.23</v>
      </c>
      <c r="N4027">
        <v>0.5</v>
      </c>
      <c r="O4027">
        <v>0.83</v>
      </c>
      <c r="P4027">
        <v>1.05</v>
      </c>
      <c r="Q4027">
        <v>0.189</v>
      </c>
      <c r="R4027">
        <v>0.24299999999999999</v>
      </c>
      <c r="S4027">
        <v>0.29409999999999997</v>
      </c>
      <c r="T4027">
        <v>0.46894999999999998</v>
      </c>
      <c r="U4027">
        <v>0.80095000000000005</v>
      </c>
      <c r="V4027">
        <v>17440.59</v>
      </c>
      <c r="W4027">
        <v>2067.64</v>
      </c>
      <c r="X4027">
        <v>47.17</v>
      </c>
    </row>
    <row r="4028" spans="1:24" x14ac:dyDescent="0.55000000000000004">
      <c r="A4028" s="5">
        <v>42213</v>
      </c>
      <c r="B4028">
        <v>0.14000000000000001</v>
      </c>
      <c r="C4028">
        <v>0.05</v>
      </c>
      <c r="D4028">
        <v>0.14000000000000001</v>
      </c>
      <c r="E4028">
        <v>0.32</v>
      </c>
      <c r="F4028">
        <v>0.69</v>
      </c>
      <c r="G4028">
        <v>1.03</v>
      </c>
      <c r="H4028">
        <v>1.61</v>
      </c>
      <c r="I4028">
        <v>1.99</v>
      </c>
      <c r="J4028">
        <v>2.2599999999999998</v>
      </c>
      <c r="K4028">
        <v>2.66</v>
      </c>
      <c r="L4028">
        <v>2.96</v>
      </c>
      <c r="M4028">
        <v>0.23</v>
      </c>
      <c r="N4028">
        <v>0.51</v>
      </c>
      <c r="O4028">
        <v>0.85</v>
      </c>
      <c r="P4028">
        <v>1.07</v>
      </c>
      <c r="Q4028">
        <v>0.1908</v>
      </c>
      <c r="R4028">
        <v>0.24395</v>
      </c>
      <c r="S4028">
        <v>0.29680000000000001</v>
      </c>
      <c r="T4028">
        <v>0.47365000000000002</v>
      </c>
      <c r="U4028">
        <v>0.80420000000000003</v>
      </c>
      <c r="V4028">
        <v>17630.27</v>
      </c>
      <c r="W4028">
        <v>2093.25</v>
      </c>
      <c r="X4028">
        <v>47.97</v>
      </c>
    </row>
    <row r="4029" spans="1:24" x14ac:dyDescent="0.55000000000000004">
      <c r="A4029" s="5">
        <v>42214</v>
      </c>
      <c r="B4029">
        <v>0.14000000000000001</v>
      </c>
      <c r="C4029">
        <v>0.06</v>
      </c>
      <c r="D4029">
        <v>0.14000000000000001</v>
      </c>
      <c r="E4029">
        <v>0.33</v>
      </c>
      <c r="F4029">
        <v>0.7</v>
      </c>
      <c r="G4029">
        <v>1.05</v>
      </c>
      <c r="H4029">
        <v>1.62</v>
      </c>
      <c r="I4029">
        <v>2.02</v>
      </c>
      <c r="J4029">
        <v>2.29</v>
      </c>
      <c r="K4029">
        <v>2.69</v>
      </c>
      <c r="L4029">
        <v>2.99</v>
      </c>
      <c r="M4029">
        <v>0.22</v>
      </c>
      <c r="N4029">
        <v>0.52</v>
      </c>
      <c r="O4029">
        <v>0.86</v>
      </c>
      <c r="P4029">
        <v>1.08</v>
      </c>
      <c r="Q4029">
        <v>0.18955</v>
      </c>
      <c r="R4029">
        <v>0.24174999999999999</v>
      </c>
      <c r="S4029">
        <v>0.29680000000000001</v>
      </c>
      <c r="T4029">
        <v>0.47465000000000002</v>
      </c>
      <c r="U4029">
        <v>0.80110000000000003</v>
      </c>
      <c r="V4029">
        <v>17751.39</v>
      </c>
      <c r="W4029">
        <v>2108.5700000000002</v>
      </c>
      <c r="X4029">
        <v>48.77</v>
      </c>
    </row>
    <row r="4030" spans="1:24" x14ac:dyDescent="0.55000000000000004">
      <c r="A4030" s="5">
        <v>42215</v>
      </c>
      <c r="B4030">
        <v>0.14000000000000001</v>
      </c>
      <c r="C4030">
        <v>7.0000000000000007E-2</v>
      </c>
      <c r="D4030">
        <v>0.15</v>
      </c>
      <c r="E4030">
        <v>0.36</v>
      </c>
      <c r="F4030">
        <v>0.72</v>
      </c>
      <c r="G4030">
        <v>1.07</v>
      </c>
      <c r="H4030">
        <v>1.62</v>
      </c>
      <c r="I4030">
        <v>2.02</v>
      </c>
      <c r="J4030">
        <v>2.2799999999999998</v>
      </c>
      <c r="K4030">
        <v>2.66</v>
      </c>
      <c r="L4030">
        <v>2.96</v>
      </c>
      <c r="M4030">
        <v>0.22</v>
      </c>
      <c r="N4030">
        <v>0.51</v>
      </c>
      <c r="O4030">
        <v>0.84</v>
      </c>
      <c r="P4030">
        <v>1.06</v>
      </c>
      <c r="Q4030">
        <v>0.1885</v>
      </c>
      <c r="R4030">
        <v>0.24424999999999999</v>
      </c>
      <c r="S4030">
        <v>0.30009999999999998</v>
      </c>
      <c r="T4030">
        <v>0.47989999999999999</v>
      </c>
      <c r="U4030">
        <v>0.81359999999999999</v>
      </c>
      <c r="V4030">
        <v>17745.98</v>
      </c>
      <c r="W4030">
        <v>2108.63</v>
      </c>
      <c r="X4030">
        <v>48.53</v>
      </c>
    </row>
    <row r="4031" spans="1:24" x14ac:dyDescent="0.55000000000000004">
      <c r="A4031" s="5">
        <v>42216</v>
      </c>
      <c r="B4031">
        <v>0.08</v>
      </c>
      <c r="C4031">
        <v>0.08</v>
      </c>
      <c r="D4031">
        <v>0.14000000000000001</v>
      </c>
      <c r="E4031">
        <v>0.33</v>
      </c>
      <c r="F4031">
        <v>0.67</v>
      </c>
      <c r="G4031">
        <v>1</v>
      </c>
      <c r="H4031">
        <v>1.54</v>
      </c>
      <c r="I4031">
        <v>1.93</v>
      </c>
      <c r="J4031">
        <v>2.2000000000000002</v>
      </c>
      <c r="K4031">
        <v>2.61</v>
      </c>
      <c r="L4031">
        <v>2.92</v>
      </c>
      <c r="M4031">
        <v>0.18</v>
      </c>
      <c r="N4031">
        <v>0.46</v>
      </c>
      <c r="O4031">
        <v>0.81</v>
      </c>
      <c r="P4031">
        <v>1.04</v>
      </c>
      <c r="Q4031">
        <v>0.19175</v>
      </c>
      <c r="R4031">
        <v>0.2495</v>
      </c>
      <c r="S4031">
        <v>0.30859999999999999</v>
      </c>
      <c r="T4031">
        <v>0.4899</v>
      </c>
      <c r="U4031">
        <v>0.82835000000000003</v>
      </c>
      <c r="V4031">
        <v>17689.86</v>
      </c>
      <c r="W4031">
        <v>2103.84</v>
      </c>
      <c r="X4031">
        <v>47.11</v>
      </c>
    </row>
    <row r="4032" spans="1:24" x14ac:dyDescent="0.55000000000000004">
      <c r="A4032" s="5">
        <v>42219</v>
      </c>
      <c r="B4032">
        <v>0.14000000000000001</v>
      </c>
      <c r="C4032">
        <v>0.08</v>
      </c>
      <c r="D4032">
        <v>0.17</v>
      </c>
      <c r="E4032">
        <v>0.33</v>
      </c>
      <c r="F4032">
        <v>0.68</v>
      </c>
      <c r="G4032">
        <v>0.99</v>
      </c>
      <c r="H4032">
        <v>1.52</v>
      </c>
      <c r="I4032">
        <v>1.89</v>
      </c>
      <c r="J4032">
        <v>2.16</v>
      </c>
      <c r="K4032">
        <v>2.5499999999999998</v>
      </c>
      <c r="L4032">
        <v>2.86</v>
      </c>
      <c r="M4032">
        <v>0.21</v>
      </c>
      <c r="N4032">
        <v>0.46</v>
      </c>
      <c r="O4032">
        <v>0.78</v>
      </c>
      <c r="P4032">
        <v>1.02</v>
      </c>
      <c r="Q4032">
        <v>0.1905</v>
      </c>
      <c r="R4032">
        <v>0.24575</v>
      </c>
      <c r="S4032">
        <v>0.30370000000000003</v>
      </c>
      <c r="T4032">
        <v>0.48759999999999998</v>
      </c>
      <c r="U4032">
        <v>0.80884999999999996</v>
      </c>
      <c r="V4032">
        <v>17598.2</v>
      </c>
      <c r="W4032">
        <v>2098.04</v>
      </c>
      <c r="X4032">
        <v>45.25</v>
      </c>
    </row>
    <row r="4033" spans="1:24" x14ac:dyDescent="0.55000000000000004">
      <c r="A4033" s="5">
        <v>42220</v>
      </c>
      <c r="B4033">
        <v>0.14000000000000001</v>
      </c>
      <c r="C4033">
        <v>0.08</v>
      </c>
      <c r="D4033">
        <v>0.18</v>
      </c>
      <c r="E4033">
        <v>0.37</v>
      </c>
      <c r="F4033">
        <v>0.74</v>
      </c>
      <c r="G4033">
        <v>1.08</v>
      </c>
      <c r="H4033">
        <v>1.6</v>
      </c>
      <c r="I4033">
        <v>1.97</v>
      </c>
      <c r="J4033">
        <v>2.23</v>
      </c>
      <c r="K4033">
        <v>2.59</v>
      </c>
      <c r="L4033">
        <v>2.9</v>
      </c>
      <c r="M4033">
        <v>0.28999999999999998</v>
      </c>
      <c r="N4033">
        <v>0.52</v>
      </c>
      <c r="O4033">
        <v>0.83</v>
      </c>
      <c r="P4033">
        <v>1.06</v>
      </c>
      <c r="Q4033">
        <v>0.19075</v>
      </c>
      <c r="R4033">
        <v>0.24145</v>
      </c>
      <c r="S4033">
        <v>0.30109999999999998</v>
      </c>
      <c r="T4033">
        <v>0.48585</v>
      </c>
      <c r="U4033">
        <v>0.80520000000000003</v>
      </c>
      <c r="V4033">
        <v>17550.689999999999</v>
      </c>
      <c r="W4033">
        <v>2093.3200000000002</v>
      </c>
      <c r="X4033">
        <v>45.75</v>
      </c>
    </row>
    <row r="4034" spans="1:24" x14ac:dyDescent="0.55000000000000004">
      <c r="A4034" s="5">
        <v>42221</v>
      </c>
      <c r="B4034">
        <v>0.14000000000000001</v>
      </c>
      <c r="C4034">
        <v>0.08</v>
      </c>
      <c r="D4034">
        <v>0.19</v>
      </c>
      <c r="E4034">
        <v>0.38</v>
      </c>
      <c r="F4034">
        <v>0.73</v>
      </c>
      <c r="G4034">
        <v>1.1000000000000001</v>
      </c>
      <c r="H4034">
        <v>1.65</v>
      </c>
      <c r="I4034">
        <v>2.02</v>
      </c>
      <c r="J4034">
        <v>2.2799999999999998</v>
      </c>
      <c r="K4034">
        <v>2.64</v>
      </c>
      <c r="L4034">
        <v>2.94</v>
      </c>
      <c r="M4034">
        <v>0.34</v>
      </c>
      <c r="N4034">
        <v>0.57999999999999996</v>
      </c>
      <c r="O4034">
        <v>0.89</v>
      </c>
      <c r="P4034">
        <v>1.1100000000000001</v>
      </c>
      <c r="Q4034">
        <v>0.19350000000000001</v>
      </c>
      <c r="R4034">
        <v>0.2505</v>
      </c>
      <c r="S4034">
        <v>0.31090000000000001</v>
      </c>
      <c r="T4034">
        <v>0.50375000000000003</v>
      </c>
      <c r="U4034">
        <v>0.83184999999999998</v>
      </c>
      <c r="V4034">
        <v>17540.47</v>
      </c>
      <c r="W4034">
        <v>2099.84</v>
      </c>
      <c r="X4034">
        <v>45.13</v>
      </c>
    </row>
    <row r="4035" spans="1:24" x14ac:dyDescent="0.55000000000000004">
      <c r="A4035" s="5">
        <v>42222</v>
      </c>
      <c r="B4035">
        <v>0.14000000000000001</v>
      </c>
      <c r="C4035">
        <v>0.04</v>
      </c>
      <c r="D4035">
        <v>0.2</v>
      </c>
      <c r="E4035">
        <v>0.35</v>
      </c>
      <c r="F4035">
        <v>0.71</v>
      </c>
      <c r="G4035">
        <v>1.08</v>
      </c>
      <c r="H4035">
        <v>1.62</v>
      </c>
      <c r="I4035">
        <v>1.98</v>
      </c>
      <c r="J4035">
        <v>2.23</v>
      </c>
      <c r="K4035">
        <v>2.59</v>
      </c>
      <c r="L4035">
        <v>2.9</v>
      </c>
      <c r="M4035">
        <v>0.31</v>
      </c>
      <c r="N4035">
        <v>0.56000000000000005</v>
      </c>
      <c r="O4035">
        <v>0.87</v>
      </c>
      <c r="P4035">
        <v>1.08</v>
      </c>
      <c r="Q4035">
        <v>0.1915</v>
      </c>
      <c r="R4035">
        <v>0.25374999999999998</v>
      </c>
      <c r="S4035">
        <v>0.31140000000000001</v>
      </c>
      <c r="T4035">
        <v>0.5091</v>
      </c>
      <c r="U4035">
        <v>0.83509999999999995</v>
      </c>
      <c r="V4035">
        <v>17419.75</v>
      </c>
      <c r="W4035">
        <v>2083.56</v>
      </c>
      <c r="X4035">
        <v>44.69</v>
      </c>
    </row>
    <row r="4036" spans="1:24" x14ac:dyDescent="0.55000000000000004">
      <c r="A4036" s="5">
        <v>42223</v>
      </c>
      <c r="B4036">
        <v>0.14000000000000001</v>
      </c>
      <c r="C4036">
        <v>0.06</v>
      </c>
      <c r="D4036">
        <v>0.23</v>
      </c>
      <c r="E4036">
        <v>0.38</v>
      </c>
      <c r="F4036">
        <v>0.73</v>
      </c>
      <c r="G4036">
        <v>1.08</v>
      </c>
      <c r="H4036">
        <v>1.59</v>
      </c>
      <c r="I4036">
        <v>1.93</v>
      </c>
      <c r="J4036">
        <v>2.1800000000000002</v>
      </c>
      <c r="K4036">
        <v>2.52</v>
      </c>
      <c r="L4036">
        <v>2.83</v>
      </c>
      <c r="M4036">
        <v>0.31</v>
      </c>
      <c r="N4036">
        <v>0.52</v>
      </c>
      <c r="O4036">
        <v>0.82</v>
      </c>
      <c r="P4036">
        <v>1.02</v>
      </c>
      <c r="Q4036">
        <v>0.19125</v>
      </c>
      <c r="R4036">
        <v>0.25540000000000002</v>
      </c>
      <c r="S4036">
        <v>0.31159999999999999</v>
      </c>
      <c r="T4036">
        <v>0.51005</v>
      </c>
      <c r="U4036">
        <v>0.83584999999999998</v>
      </c>
      <c r="V4036">
        <v>17373.38</v>
      </c>
      <c r="W4036">
        <v>2077.5700000000002</v>
      </c>
      <c r="X4036">
        <v>43.87</v>
      </c>
    </row>
    <row r="4037" spans="1:24" x14ac:dyDescent="0.55000000000000004">
      <c r="A4037" s="5">
        <v>42226</v>
      </c>
      <c r="B4037">
        <v>0.14000000000000001</v>
      </c>
      <c r="C4037">
        <v>0.12</v>
      </c>
      <c r="D4037">
        <v>0.24</v>
      </c>
      <c r="E4037">
        <v>0.4</v>
      </c>
      <c r="F4037">
        <v>0.73</v>
      </c>
      <c r="G4037">
        <v>1.0900000000000001</v>
      </c>
      <c r="H4037">
        <v>1.62</v>
      </c>
      <c r="I4037">
        <v>1.98</v>
      </c>
      <c r="J4037">
        <v>2.2400000000000002</v>
      </c>
      <c r="K4037">
        <v>2.58</v>
      </c>
      <c r="L4037">
        <v>2.89</v>
      </c>
      <c r="M4037">
        <v>0.32</v>
      </c>
      <c r="N4037">
        <v>0.55000000000000004</v>
      </c>
      <c r="O4037">
        <v>0.85</v>
      </c>
      <c r="P4037">
        <v>1.07</v>
      </c>
      <c r="Q4037">
        <v>0.19255</v>
      </c>
      <c r="R4037">
        <v>0.25950000000000001</v>
      </c>
      <c r="S4037">
        <v>0.31419999999999998</v>
      </c>
      <c r="T4037">
        <v>0.51970000000000005</v>
      </c>
      <c r="U4037">
        <v>0.84670000000000001</v>
      </c>
      <c r="V4037">
        <v>17615.169999999998</v>
      </c>
      <c r="W4037">
        <v>2104.1799999999998</v>
      </c>
      <c r="X4037">
        <v>44.94</v>
      </c>
    </row>
    <row r="4038" spans="1:24" x14ac:dyDescent="0.55000000000000004">
      <c r="A4038" s="5">
        <v>42227</v>
      </c>
      <c r="B4038">
        <v>0.15</v>
      </c>
      <c r="C4038">
        <v>0.1</v>
      </c>
      <c r="D4038">
        <v>0.23</v>
      </c>
      <c r="E4038">
        <v>0.37</v>
      </c>
      <c r="F4038">
        <v>0.68</v>
      </c>
      <c r="G4038">
        <v>1.03</v>
      </c>
      <c r="H4038">
        <v>1.53</v>
      </c>
      <c r="I4038">
        <v>1.89</v>
      </c>
      <c r="J4038">
        <v>2.15</v>
      </c>
      <c r="K4038">
        <v>2.5</v>
      </c>
      <c r="L4038">
        <v>2.81</v>
      </c>
      <c r="M4038">
        <v>0.26</v>
      </c>
      <c r="N4038">
        <v>0.49</v>
      </c>
      <c r="O4038">
        <v>0.8</v>
      </c>
      <c r="P4038">
        <v>1.01</v>
      </c>
      <c r="Q4038">
        <v>0.19345000000000001</v>
      </c>
      <c r="R4038">
        <v>0.25750000000000001</v>
      </c>
      <c r="S4038">
        <v>0.31435000000000002</v>
      </c>
      <c r="T4038">
        <v>0.51829999999999998</v>
      </c>
      <c r="U4038">
        <v>0.8387</v>
      </c>
      <c r="V4038">
        <v>17402.84</v>
      </c>
      <c r="W4038">
        <v>2084.0700000000002</v>
      </c>
      <c r="X4038">
        <v>43.11</v>
      </c>
    </row>
    <row r="4039" spans="1:24" x14ac:dyDescent="0.55000000000000004">
      <c r="A4039" s="5">
        <v>42228</v>
      </c>
      <c r="B4039">
        <v>0.15</v>
      </c>
      <c r="C4039">
        <v>0.1</v>
      </c>
      <c r="D4039">
        <v>0.22</v>
      </c>
      <c r="E4039">
        <v>0.37</v>
      </c>
      <c r="F4039">
        <v>0.67</v>
      </c>
      <c r="G4039">
        <v>1.01</v>
      </c>
      <c r="H4039">
        <v>1.52</v>
      </c>
      <c r="I4039">
        <v>1.88</v>
      </c>
      <c r="J4039">
        <v>2.14</v>
      </c>
      <c r="K4039">
        <v>2.52</v>
      </c>
      <c r="L4039">
        <v>2.84</v>
      </c>
      <c r="M4039">
        <v>0.25</v>
      </c>
      <c r="N4039">
        <v>0.52</v>
      </c>
      <c r="O4039">
        <v>0.84</v>
      </c>
      <c r="P4039">
        <v>1.06</v>
      </c>
      <c r="Q4039">
        <v>0.19400000000000001</v>
      </c>
      <c r="R4039">
        <v>0.25480000000000003</v>
      </c>
      <c r="S4039">
        <v>0.30930000000000002</v>
      </c>
      <c r="T4039">
        <v>0.50849999999999995</v>
      </c>
      <c r="U4039">
        <v>0.82215000000000005</v>
      </c>
      <c r="V4039">
        <v>17402.509999999998</v>
      </c>
      <c r="W4039">
        <v>2086.0500000000002</v>
      </c>
      <c r="X4039">
        <v>43.22</v>
      </c>
    </row>
    <row r="4040" spans="1:24" x14ac:dyDescent="0.55000000000000004">
      <c r="A4040" s="5">
        <v>42229</v>
      </c>
      <c r="B4040">
        <v>0.15</v>
      </c>
      <c r="C4040">
        <v>0.1</v>
      </c>
      <c r="D4040">
        <v>0.24</v>
      </c>
      <c r="E4040">
        <v>0.4</v>
      </c>
      <c r="F4040">
        <v>0.72</v>
      </c>
      <c r="G4040">
        <v>1.06</v>
      </c>
      <c r="H4040">
        <v>1.58</v>
      </c>
      <c r="I4040">
        <v>1.94</v>
      </c>
      <c r="J4040">
        <v>2.19</v>
      </c>
      <c r="K4040">
        <v>2.54</v>
      </c>
      <c r="L4040">
        <v>2.86</v>
      </c>
      <c r="M4040">
        <v>0.34</v>
      </c>
      <c r="N4040">
        <v>0.56999999999999995</v>
      </c>
      <c r="O4040">
        <v>0.87</v>
      </c>
      <c r="P4040">
        <v>1.07</v>
      </c>
      <c r="Q4040">
        <v>0.1976</v>
      </c>
      <c r="R4040">
        <v>0.26240000000000002</v>
      </c>
      <c r="S4040">
        <v>0.32050000000000001</v>
      </c>
      <c r="T4040">
        <v>0.51859999999999995</v>
      </c>
      <c r="U4040">
        <v>0.83489999999999998</v>
      </c>
      <c r="V4040">
        <v>17408.25</v>
      </c>
      <c r="W4040">
        <v>2083.39</v>
      </c>
      <c r="X4040">
        <v>42.27</v>
      </c>
    </row>
    <row r="4041" spans="1:24" x14ac:dyDescent="0.55000000000000004">
      <c r="A4041" s="5">
        <v>42230</v>
      </c>
      <c r="B4041">
        <v>0.14000000000000001</v>
      </c>
      <c r="C4041">
        <v>0.09</v>
      </c>
      <c r="D4041">
        <v>0.25</v>
      </c>
      <c r="E4041">
        <v>0.41</v>
      </c>
      <c r="F4041">
        <v>0.73</v>
      </c>
      <c r="G4041">
        <v>1.08</v>
      </c>
      <c r="H4041">
        <v>1.61</v>
      </c>
      <c r="I4041">
        <v>1.96</v>
      </c>
      <c r="J4041">
        <v>2.2000000000000002</v>
      </c>
      <c r="K4041">
        <v>2.54</v>
      </c>
      <c r="L4041">
        <v>2.84</v>
      </c>
      <c r="M4041">
        <v>0.36</v>
      </c>
      <c r="N4041">
        <v>0.57999999999999996</v>
      </c>
      <c r="O4041">
        <v>0.86</v>
      </c>
      <c r="P4041">
        <v>1.05</v>
      </c>
      <c r="Q4041">
        <v>0.1996</v>
      </c>
      <c r="R4041">
        <v>0.26569999999999999</v>
      </c>
      <c r="S4041">
        <v>0.32445000000000002</v>
      </c>
      <c r="T4041">
        <v>0.52490000000000003</v>
      </c>
      <c r="U4041">
        <v>0.84409999999999996</v>
      </c>
      <c r="V4041">
        <v>17477.400000000001</v>
      </c>
      <c r="W4041">
        <v>2091.54</v>
      </c>
      <c r="X4041">
        <v>42.45</v>
      </c>
    </row>
    <row r="4042" spans="1:24" x14ac:dyDescent="0.55000000000000004">
      <c r="A4042" s="5">
        <v>42233</v>
      </c>
      <c r="B4042">
        <v>0.15</v>
      </c>
      <c r="C4042">
        <v>0.1</v>
      </c>
      <c r="D4042">
        <v>0.24</v>
      </c>
      <c r="E4042">
        <v>0.4</v>
      </c>
      <c r="F4042">
        <v>0.72</v>
      </c>
      <c r="G4042">
        <v>1.07</v>
      </c>
      <c r="H4042">
        <v>1.58</v>
      </c>
      <c r="I4042">
        <v>1.92</v>
      </c>
      <c r="J4042">
        <v>2.16</v>
      </c>
      <c r="K4042">
        <v>2.5099999999999998</v>
      </c>
      <c r="L4042">
        <v>2.81</v>
      </c>
      <c r="M4042">
        <v>0.36</v>
      </c>
      <c r="N4042">
        <v>0.57999999999999996</v>
      </c>
      <c r="O4042">
        <v>0.86</v>
      </c>
      <c r="P4042">
        <v>1.05</v>
      </c>
      <c r="Q4042">
        <v>0.2046</v>
      </c>
      <c r="R4042">
        <v>0.27</v>
      </c>
      <c r="S4042">
        <v>0.33284999999999998</v>
      </c>
      <c r="T4042">
        <v>0.52980000000000005</v>
      </c>
      <c r="U4042">
        <v>0.84909999999999997</v>
      </c>
      <c r="V4042">
        <v>17545.18</v>
      </c>
      <c r="W4042">
        <v>2102.44</v>
      </c>
      <c r="X4042">
        <v>41.93</v>
      </c>
    </row>
    <row r="4043" spans="1:24" x14ac:dyDescent="0.55000000000000004">
      <c r="A4043" s="5">
        <v>42234</v>
      </c>
      <c r="B4043">
        <v>0.15</v>
      </c>
      <c r="C4043">
        <v>7.0000000000000007E-2</v>
      </c>
      <c r="D4043">
        <v>0.25</v>
      </c>
      <c r="E4043">
        <v>0.42</v>
      </c>
      <c r="F4043">
        <v>0.74</v>
      </c>
      <c r="G4043">
        <v>1.07</v>
      </c>
      <c r="H4043">
        <v>1.6</v>
      </c>
      <c r="I4043">
        <v>1.95</v>
      </c>
      <c r="J4043">
        <v>2.2000000000000002</v>
      </c>
      <c r="K4043">
        <v>2.56</v>
      </c>
      <c r="L4043">
        <v>2.87</v>
      </c>
      <c r="M4043">
        <v>0.39</v>
      </c>
      <c r="N4043">
        <v>0.62</v>
      </c>
      <c r="O4043">
        <v>0.91</v>
      </c>
      <c r="P4043">
        <v>1.1000000000000001</v>
      </c>
      <c r="Q4043">
        <v>0.20275000000000001</v>
      </c>
      <c r="R4043">
        <v>0.26950000000000002</v>
      </c>
      <c r="S4043">
        <v>0.33284999999999998</v>
      </c>
      <c r="T4043">
        <v>0.52929999999999999</v>
      </c>
      <c r="U4043">
        <v>0.84435000000000004</v>
      </c>
      <c r="V4043">
        <v>17511.34</v>
      </c>
      <c r="W4043">
        <v>2096.92</v>
      </c>
      <c r="X4043">
        <v>42.58</v>
      </c>
    </row>
    <row r="4044" spans="1:24" x14ac:dyDescent="0.55000000000000004">
      <c r="A4044" s="5">
        <v>42235</v>
      </c>
      <c r="B4044">
        <v>0.15</v>
      </c>
      <c r="C4044">
        <v>0.05</v>
      </c>
      <c r="D4044">
        <v>0.22</v>
      </c>
      <c r="E4044">
        <v>0.39</v>
      </c>
      <c r="F4044">
        <v>0.67</v>
      </c>
      <c r="G4044">
        <v>0.98</v>
      </c>
      <c r="H4044">
        <v>1.5</v>
      </c>
      <c r="I4044">
        <v>1.85</v>
      </c>
      <c r="J4044">
        <v>2.12</v>
      </c>
      <c r="K4044">
        <v>2.4900000000000002</v>
      </c>
      <c r="L4044">
        <v>2.81</v>
      </c>
      <c r="M4044">
        <v>0.33</v>
      </c>
      <c r="N4044">
        <v>0.55000000000000004</v>
      </c>
      <c r="O4044">
        <v>0.85</v>
      </c>
      <c r="P4044">
        <v>1.06</v>
      </c>
      <c r="Q4044">
        <v>0.20200000000000001</v>
      </c>
      <c r="R4044">
        <v>0.27300000000000002</v>
      </c>
      <c r="S4044">
        <v>0.33334999999999998</v>
      </c>
      <c r="T4044">
        <v>0.53405000000000002</v>
      </c>
      <c r="U4044">
        <v>0.84960000000000002</v>
      </c>
      <c r="V4044">
        <v>17348.73</v>
      </c>
      <c r="W4044">
        <v>2079.61</v>
      </c>
      <c r="X4044">
        <v>40.75</v>
      </c>
    </row>
    <row r="4045" spans="1:24" x14ac:dyDescent="0.55000000000000004">
      <c r="A4045" s="5">
        <v>42236</v>
      </c>
      <c r="B4045">
        <v>0.15</v>
      </c>
      <c r="C4045">
        <v>0.02</v>
      </c>
      <c r="D4045">
        <v>0.22</v>
      </c>
      <c r="E4045">
        <v>0.39</v>
      </c>
      <c r="F4045">
        <v>0.69</v>
      </c>
      <c r="G4045">
        <v>1</v>
      </c>
      <c r="H4045">
        <v>1.5</v>
      </c>
      <c r="I4045">
        <v>1.84</v>
      </c>
      <c r="J4045">
        <v>2.09</v>
      </c>
      <c r="K4045">
        <v>2.4500000000000002</v>
      </c>
      <c r="L4045">
        <v>2.76</v>
      </c>
      <c r="M4045">
        <v>0.33</v>
      </c>
      <c r="N4045">
        <v>0.53</v>
      </c>
      <c r="O4045">
        <v>0.81</v>
      </c>
      <c r="P4045">
        <v>1.02</v>
      </c>
      <c r="Q4045">
        <v>0.20039999999999999</v>
      </c>
      <c r="R4045">
        <v>0.26840000000000003</v>
      </c>
      <c r="S4045">
        <v>0.3291</v>
      </c>
      <c r="T4045">
        <v>0.53280000000000005</v>
      </c>
      <c r="U4045">
        <v>0.85760000000000003</v>
      </c>
      <c r="V4045">
        <v>16990.689999999999</v>
      </c>
      <c r="W4045">
        <v>2035.73</v>
      </c>
      <c r="X4045">
        <v>41</v>
      </c>
    </row>
    <row r="4046" spans="1:24" x14ac:dyDescent="0.55000000000000004">
      <c r="A4046" s="5">
        <v>42237</v>
      </c>
      <c r="B4046">
        <v>0.15</v>
      </c>
      <c r="C4046">
        <v>0.03</v>
      </c>
      <c r="D4046">
        <v>0.21</v>
      </c>
      <c r="E4046">
        <v>0.36</v>
      </c>
      <c r="F4046">
        <v>0.64</v>
      </c>
      <c r="G4046">
        <v>0.95</v>
      </c>
      <c r="H4046">
        <v>1.44</v>
      </c>
      <c r="I4046">
        <v>1.79</v>
      </c>
      <c r="J4046">
        <v>2.0499999999999998</v>
      </c>
      <c r="K4046">
        <v>2.44</v>
      </c>
      <c r="L4046">
        <v>2.74</v>
      </c>
      <c r="M4046">
        <v>0.31</v>
      </c>
      <c r="N4046">
        <v>0.52</v>
      </c>
      <c r="O4046">
        <v>0.82</v>
      </c>
      <c r="P4046">
        <v>1.04</v>
      </c>
      <c r="Q4046">
        <v>0.19939999999999999</v>
      </c>
      <c r="R4046">
        <v>0.26740000000000003</v>
      </c>
      <c r="S4046">
        <v>0.3291</v>
      </c>
      <c r="T4046">
        <v>0.52980000000000005</v>
      </c>
      <c r="U4046">
        <v>0.84784999999999999</v>
      </c>
      <c r="V4046">
        <v>16459.75</v>
      </c>
      <c r="W4046">
        <v>1970.89</v>
      </c>
      <c r="X4046">
        <v>40.450000000000003</v>
      </c>
    </row>
    <row r="4047" spans="1:24" x14ac:dyDescent="0.55000000000000004">
      <c r="A4047" s="5">
        <v>42240</v>
      </c>
      <c r="B4047">
        <v>0.15</v>
      </c>
      <c r="C4047">
        <v>0.06</v>
      </c>
      <c r="D4047">
        <v>0.2</v>
      </c>
      <c r="E4047">
        <v>0.33</v>
      </c>
      <c r="F4047">
        <v>0.59</v>
      </c>
      <c r="G4047">
        <v>0.9</v>
      </c>
      <c r="H4047">
        <v>1.39</v>
      </c>
      <c r="I4047">
        <v>1.75</v>
      </c>
      <c r="J4047">
        <v>2.0099999999999998</v>
      </c>
      <c r="K4047">
        <v>2.42</v>
      </c>
      <c r="L4047">
        <v>2.73</v>
      </c>
      <c r="M4047">
        <v>0.28000000000000003</v>
      </c>
      <c r="N4047">
        <v>0.52</v>
      </c>
      <c r="O4047">
        <v>0.84</v>
      </c>
      <c r="P4047">
        <v>1.07</v>
      </c>
      <c r="Q4047">
        <v>0.19939999999999999</v>
      </c>
      <c r="R4047">
        <v>0.26640000000000003</v>
      </c>
      <c r="S4047">
        <v>0.33160000000000001</v>
      </c>
      <c r="T4047">
        <v>0.52454999999999996</v>
      </c>
      <c r="U4047">
        <v>0.83335000000000004</v>
      </c>
      <c r="V4047">
        <v>15871.35</v>
      </c>
      <c r="W4047">
        <v>1893.21</v>
      </c>
      <c r="X4047">
        <v>38.22</v>
      </c>
    </row>
    <row r="4048" spans="1:24" x14ac:dyDescent="0.55000000000000004">
      <c r="A4048" s="5">
        <v>42241</v>
      </c>
      <c r="B4048">
        <v>0.15</v>
      </c>
      <c r="C4048">
        <v>7.0000000000000007E-2</v>
      </c>
      <c r="D4048">
        <v>0.19</v>
      </c>
      <c r="E4048">
        <v>0.36</v>
      </c>
      <c r="F4048">
        <v>0.67</v>
      </c>
      <c r="G4048">
        <v>0.98</v>
      </c>
      <c r="H4048">
        <v>1.48</v>
      </c>
      <c r="I4048">
        <v>1.86</v>
      </c>
      <c r="J4048">
        <v>2.12</v>
      </c>
      <c r="K4048">
        <v>2.54</v>
      </c>
      <c r="L4048">
        <v>2.84</v>
      </c>
      <c r="M4048">
        <v>0.33</v>
      </c>
      <c r="N4048">
        <v>0.59</v>
      </c>
      <c r="O4048">
        <v>0.92</v>
      </c>
      <c r="P4048">
        <v>1.1399999999999999</v>
      </c>
      <c r="Q4048">
        <v>0.19775000000000001</v>
      </c>
      <c r="R4048">
        <v>0.2621</v>
      </c>
      <c r="S4048">
        <v>0.32700000000000001</v>
      </c>
      <c r="T4048">
        <v>0.52280000000000004</v>
      </c>
      <c r="U4048">
        <v>0.82735000000000003</v>
      </c>
      <c r="V4048">
        <v>15666.44</v>
      </c>
      <c r="W4048">
        <v>1867.61</v>
      </c>
      <c r="X4048">
        <v>39.15</v>
      </c>
    </row>
    <row r="4049" spans="1:24" x14ac:dyDescent="0.55000000000000004">
      <c r="A4049" s="5">
        <v>42242</v>
      </c>
      <c r="B4049">
        <v>0.14000000000000001</v>
      </c>
      <c r="C4049">
        <v>0.06</v>
      </c>
      <c r="D4049">
        <v>0.2</v>
      </c>
      <c r="E4049">
        <v>0.35</v>
      </c>
      <c r="F4049">
        <v>0.67</v>
      </c>
      <c r="G4049">
        <v>0.98</v>
      </c>
      <c r="H4049">
        <v>1.49</v>
      </c>
      <c r="I4049">
        <v>1.9</v>
      </c>
      <c r="J4049">
        <v>2.1800000000000002</v>
      </c>
      <c r="K4049">
        <v>2.64</v>
      </c>
      <c r="L4049">
        <v>2.94</v>
      </c>
      <c r="M4049">
        <v>0.36</v>
      </c>
      <c r="N4049">
        <v>0.65</v>
      </c>
      <c r="O4049">
        <v>1</v>
      </c>
      <c r="P4049">
        <v>1.22</v>
      </c>
      <c r="Q4049">
        <v>0.19800000000000001</v>
      </c>
      <c r="R4049">
        <v>0.2651</v>
      </c>
      <c r="S4049">
        <v>0.32519999999999999</v>
      </c>
      <c r="T4049">
        <v>0.52849999999999997</v>
      </c>
      <c r="U4049">
        <v>0.83104999999999996</v>
      </c>
      <c r="V4049">
        <v>16285.51</v>
      </c>
      <c r="W4049">
        <v>1940.51</v>
      </c>
      <c r="X4049">
        <v>38.5</v>
      </c>
    </row>
    <row r="4050" spans="1:24" x14ac:dyDescent="0.55000000000000004">
      <c r="A4050" s="5">
        <v>42243</v>
      </c>
      <c r="B4050">
        <v>0.14000000000000001</v>
      </c>
      <c r="C4050">
        <v>0.06</v>
      </c>
      <c r="D4050">
        <v>0.22</v>
      </c>
      <c r="E4050">
        <v>0.36</v>
      </c>
      <c r="F4050">
        <v>0.68</v>
      </c>
      <c r="G4050">
        <v>0.99</v>
      </c>
      <c r="H4050">
        <v>1.49</v>
      </c>
      <c r="I4050">
        <v>1.91</v>
      </c>
      <c r="J4050">
        <v>2.1800000000000002</v>
      </c>
      <c r="K4050">
        <v>2.61</v>
      </c>
      <c r="L4050">
        <v>2.93</v>
      </c>
      <c r="M4050">
        <v>0.28999999999999998</v>
      </c>
      <c r="N4050">
        <v>0.6</v>
      </c>
      <c r="O4050">
        <v>0.94</v>
      </c>
      <c r="P4050">
        <v>1.1499999999999999</v>
      </c>
      <c r="Q4050">
        <v>0.19700000000000001</v>
      </c>
      <c r="R4050">
        <v>0.26529999999999998</v>
      </c>
      <c r="S4050">
        <v>0.32440000000000002</v>
      </c>
      <c r="T4050">
        <v>0.53500000000000003</v>
      </c>
      <c r="U4050">
        <v>0.84179999999999999</v>
      </c>
      <c r="V4050">
        <v>16654.77</v>
      </c>
      <c r="W4050">
        <v>1987.66</v>
      </c>
      <c r="X4050">
        <v>42.47</v>
      </c>
    </row>
    <row r="4051" spans="1:24" x14ac:dyDescent="0.55000000000000004">
      <c r="A4051" s="5">
        <v>42244</v>
      </c>
      <c r="B4051">
        <v>0.14000000000000001</v>
      </c>
      <c r="C4051">
        <v>0.06</v>
      </c>
      <c r="D4051">
        <v>0.25</v>
      </c>
      <c r="E4051">
        <v>0.38</v>
      </c>
      <c r="F4051">
        <v>0.72</v>
      </c>
      <c r="G4051">
        <v>1.04</v>
      </c>
      <c r="H4051">
        <v>1.52</v>
      </c>
      <c r="I4051">
        <v>1.92</v>
      </c>
      <c r="J4051">
        <v>2.19</v>
      </c>
      <c r="K4051">
        <v>2.61</v>
      </c>
      <c r="L4051">
        <v>2.92</v>
      </c>
      <c r="M4051">
        <v>0.3</v>
      </c>
      <c r="N4051">
        <v>0.57999999999999996</v>
      </c>
      <c r="O4051">
        <v>0.91</v>
      </c>
      <c r="P4051">
        <v>1.1200000000000001</v>
      </c>
      <c r="Q4051">
        <v>0.19855</v>
      </c>
      <c r="R4051">
        <v>0.26624999999999999</v>
      </c>
      <c r="S4051">
        <v>0.32900000000000001</v>
      </c>
      <c r="T4051">
        <v>0.53425</v>
      </c>
      <c r="U4051">
        <v>0.84330000000000005</v>
      </c>
      <c r="V4051">
        <v>16643.009999999998</v>
      </c>
      <c r="W4051">
        <v>1988.87</v>
      </c>
      <c r="X4051">
        <v>45.29</v>
      </c>
    </row>
    <row r="4052" spans="1:24" x14ac:dyDescent="0.55000000000000004">
      <c r="A4052" s="5">
        <v>42247</v>
      </c>
      <c r="B4052">
        <v>0.08</v>
      </c>
      <c r="C4052">
        <v>0.08</v>
      </c>
      <c r="D4052">
        <v>0.27</v>
      </c>
      <c r="E4052">
        <v>0.39</v>
      </c>
      <c r="F4052">
        <v>0.74</v>
      </c>
      <c r="G4052">
        <v>1.07</v>
      </c>
      <c r="H4052">
        <v>1.54</v>
      </c>
      <c r="I4052">
        <v>1.94</v>
      </c>
      <c r="J4052">
        <v>2.21</v>
      </c>
      <c r="K4052">
        <v>2.64</v>
      </c>
      <c r="L4052">
        <v>2.95</v>
      </c>
      <c r="M4052">
        <v>0.28000000000000003</v>
      </c>
      <c r="N4052">
        <v>0.57999999999999996</v>
      </c>
      <c r="O4052">
        <v>0.93</v>
      </c>
      <c r="P4052">
        <v>1.1499999999999999</v>
      </c>
      <c r="Q4052" t="e">
        <v>#N/A</v>
      </c>
      <c r="R4052" t="e">
        <v>#N/A</v>
      </c>
      <c r="S4052" t="e">
        <v>#N/A</v>
      </c>
      <c r="T4052" t="e">
        <v>#N/A</v>
      </c>
      <c r="U4052" t="e">
        <v>#N/A</v>
      </c>
      <c r="V4052">
        <v>16528.03</v>
      </c>
      <c r="W4052">
        <v>1972.18</v>
      </c>
      <c r="X4052">
        <v>49.2</v>
      </c>
    </row>
    <row r="4053" spans="1:24" x14ac:dyDescent="0.55000000000000004">
      <c r="A4053" s="5">
        <v>42248</v>
      </c>
      <c r="B4053">
        <v>0.14000000000000001</v>
      </c>
      <c r="C4053">
        <v>0.03</v>
      </c>
      <c r="D4053">
        <v>0.26</v>
      </c>
      <c r="E4053">
        <v>0.39</v>
      </c>
      <c r="F4053">
        <v>0.7</v>
      </c>
      <c r="G4053">
        <v>1.03</v>
      </c>
      <c r="H4053">
        <v>1.49</v>
      </c>
      <c r="I4053">
        <v>1.89</v>
      </c>
      <c r="J4053">
        <v>2.17</v>
      </c>
      <c r="K4053">
        <v>2.62</v>
      </c>
      <c r="L4053">
        <v>2.93</v>
      </c>
      <c r="M4053">
        <v>0.31</v>
      </c>
      <c r="N4053">
        <v>0.6</v>
      </c>
      <c r="O4053">
        <v>0.95</v>
      </c>
      <c r="P4053">
        <v>1.17</v>
      </c>
      <c r="Q4053">
        <v>0.20119999999999999</v>
      </c>
      <c r="R4053">
        <v>0.27200000000000002</v>
      </c>
      <c r="S4053">
        <v>0.33400000000000002</v>
      </c>
      <c r="T4053">
        <v>0.54274999999999995</v>
      </c>
      <c r="U4053">
        <v>0.85555000000000003</v>
      </c>
      <c r="V4053">
        <v>16058.35</v>
      </c>
      <c r="W4053">
        <v>1913.85</v>
      </c>
      <c r="X4053">
        <v>45.38</v>
      </c>
    </row>
    <row r="4054" spans="1:24" x14ac:dyDescent="0.55000000000000004">
      <c r="A4054" s="5">
        <v>42249</v>
      </c>
      <c r="B4054">
        <v>0.14000000000000001</v>
      </c>
      <c r="C4054">
        <v>0.03</v>
      </c>
      <c r="D4054">
        <v>0.25</v>
      </c>
      <c r="E4054">
        <v>0.37</v>
      </c>
      <c r="F4054">
        <v>0.72</v>
      </c>
      <c r="G4054">
        <v>1.04</v>
      </c>
      <c r="H4054">
        <v>1.52</v>
      </c>
      <c r="I4054">
        <v>1.92</v>
      </c>
      <c r="J4054">
        <v>2.2000000000000002</v>
      </c>
      <c r="K4054">
        <v>2.66</v>
      </c>
      <c r="L4054">
        <v>2.97</v>
      </c>
      <c r="M4054">
        <v>0.33</v>
      </c>
      <c r="N4054">
        <v>0.64</v>
      </c>
      <c r="O4054">
        <v>1</v>
      </c>
      <c r="P4054">
        <v>1.22</v>
      </c>
      <c r="Q4054">
        <v>0.20280000000000001</v>
      </c>
      <c r="R4054">
        <v>0.27100000000000002</v>
      </c>
      <c r="S4054">
        <v>0.33250000000000002</v>
      </c>
      <c r="T4054">
        <v>0.53925000000000001</v>
      </c>
      <c r="U4054">
        <v>0.85429999999999995</v>
      </c>
      <c r="V4054">
        <v>16351.38</v>
      </c>
      <c r="W4054">
        <v>1948.86</v>
      </c>
      <c r="X4054">
        <v>46.3</v>
      </c>
    </row>
    <row r="4055" spans="1:24" x14ac:dyDescent="0.55000000000000004">
      <c r="A4055" s="5">
        <v>42250</v>
      </c>
      <c r="B4055">
        <v>0.14000000000000001</v>
      </c>
      <c r="C4055">
        <v>0.02</v>
      </c>
      <c r="D4055">
        <v>0.24</v>
      </c>
      <c r="E4055">
        <v>0.36</v>
      </c>
      <c r="F4055">
        <v>0.71</v>
      </c>
      <c r="G4055">
        <v>1</v>
      </c>
      <c r="H4055">
        <v>1.49</v>
      </c>
      <c r="I4055">
        <v>1.9</v>
      </c>
      <c r="J4055">
        <v>2.1800000000000002</v>
      </c>
      <c r="K4055">
        <v>2.64</v>
      </c>
      <c r="L4055">
        <v>2.95</v>
      </c>
      <c r="M4055">
        <v>0.33</v>
      </c>
      <c r="N4055">
        <v>0.64</v>
      </c>
      <c r="O4055">
        <v>0.99</v>
      </c>
      <c r="P4055">
        <v>1.22</v>
      </c>
      <c r="Q4055">
        <v>0.20430000000000001</v>
      </c>
      <c r="R4055">
        <v>0.27200000000000002</v>
      </c>
      <c r="S4055">
        <v>0.33350000000000002</v>
      </c>
      <c r="T4055">
        <v>0.53900000000000003</v>
      </c>
      <c r="U4055">
        <v>0.85355000000000003</v>
      </c>
      <c r="V4055">
        <v>16374.76</v>
      </c>
      <c r="W4055">
        <v>1951.13</v>
      </c>
      <c r="X4055">
        <v>46.75</v>
      </c>
    </row>
    <row r="4056" spans="1:24" x14ac:dyDescent="0.55000000000000004">
      <c r="A4056" s="5">
        <v>42251</v>
      </c>
      <c r="B4056">
        <v>0.14000000000000001</v>
      </c>
      <c r="C4056">
        <v>0.02</v>
      </c>
      <c r="D4056">
        <v>0.23</v>
      </c>
      <c r="E4056">
        <v>0.36</v>
      </c>
      <c r="F4056">
        <v>0.71</v>
      </c>
      <c r="G4056">
        <v>1</v>
      </c>
      <c r="H4056">
        <v>1.47</v>
      </c>
      <c r="I4056">
        <v>1.85</v>
      </c>
      <c r="J4056">
        <v>2.13</v>
      </c>
      <c r="K4056">
        <v>2.58</v>
      </c>
      <c r="L4056">
        <v>2.89</v>
      </c>
      <c r="M4056">
        <v>0.33</v>
      </c>
      <c r="N4056">
        <v>0.62</v>
      </c>
      <c r="O4056">
        <v>0.96</v>
      </c>
      <c r="P4056">
        <v>1.18</v>
      </c>
      <c r="Q4056">
        <v>0.19925000000000001</v>
      </c>
      <c r="R4056">
        <v>0.26824999999999999</v>
      </c>
      <c r="S4056">
        <v>0.33200000000000002</v>
      </c>
      <c r="T4056">
        <v>0.53749999999999998</v>
      </c>
      <c r="U4056">
        <v>0.85029999999999994</v>
      </c>
      <c r="V4056">
        <v>16102.38</v>
      </c>
      <c r="W4056">
        <v>1921.22</v>
      </c>
      <c r="X4056">
        <v>46.02</v>
      </c>
    </row>
    <row r="4057" spans="1:24" x14ac:dyDescent="0.55000000000000004">
      <c r="A4057" s="5">
        <v>42254</v>
      </c>
      <c r="B4057" t="e">
        <v>#N/A</v>
      </c>
      <c r="C4057" t="e">
        <v>#N/A</v>
      </c>
      <c r="D4057" t="e">
        <v>#N/A</v>
      </c>
      <c r="E4057" t="e">
        <v>#N/A</v>
      </c>
      <c r="F4057" t="e">
        <v>#N/A</v>
      </c>
      <c r="G4057" t="e">
        <v>#N/A</v>
      </c>
      <c r="H4057" t="e">
        <v>#N/A</v>
      </c>
      <c r="I4057" t="e">
        <v>#N/A</v>
      </c>
      <c r="J4057" t="e">
        <v>#N/A</v>
      </c>
      <c r="K4057" t="e">
        <v>#N/A</v>
      </c>
      <c r="L4057" t="e">
        <v>#N/A</v>
      </c>
      <c r="M4057" t="e">
        <v>#N/A</v>
      </c>
      <c r="N4057" t="e">
        <v>#N/A</v>
      </c>
      <c r="O4057" t="e">
        <v>#N/A</v>
      </c>
      <c r="P4057" t="e">
        <v>#N/A</v>
      </c>
      <c r="Q4057">
        <v>0.20269999999999999</v>
      </c>
      <c r="R4057">
        <v>0.26900000000000002</v>
      </c>
      <c r="S4057">
        <v>0.33300000000000002</v>
      </c>
      <c r="T4057">
        <v>0.54174999999999995</v>
      </c>
      <c r="U4057">
        <v>0.86004999999999998</v>
      </c>
      <c r="V4057" t="e">
        <v>#N/A</v>
      </c>
      <c r="W4057" t="e">
        <v>#N/A</v>
      </c>
      <c r="X4057" t="e">
        <v>#N/A</v>
      </c>
    </row>
    <row r="4058" spans="1:24" x14ac:dyDescent="0.55000000000000004">
      <c r="A4058" s="5">
        <v>42255</v>
      </c>
      <c r="B4058">
        <v>0.14000000000000001</v>
      </c>
      <c r="C4058">
        <v>0.06</v>
      </c>
      <c r="D4058">
        <v>0.27</v>
      </c>
      <c r="E4058">
        <v>0.39</v>
      </c>
      <c r="F4058">
        <v>0.74</v>
      </c>
      <c r="G4058">
        <v>1.05</v>
      </c>
      <c r="H4058">
        <v>1.53</v>
      </c>
      <c r="I4058">
        <v>1.92</v>
      </c>
      <c r="J4058">
        <v>2.2000000000000002</v>
      </c>
      <c r="K4058">
        <v>2.66</v>
      </c>
      <c r="L4058">
        <v>2.97</v>
      </c>
      <c r="M4058">
        <v>0.38</v>
      </c>
      <c r="N4058">
        <v>0.67</v>
      </c>
      <c r="O4058">
        <v>1.02</v>
      </c>
      <c r="P4058">
        <v>1.25</v>
      </c>
      <c r="Q4058">
        <v>0.20300000000000001</v>
      </c>
      <c r="R4058">
        <v>0.26855000000000001</v>
      </c>
      <c r="S4058">
        <v>0.33200000000000002</v>
      </c>
      <c r="T4058">
        <v>0.53800000000000003</v>
      </c>
      <c r="U4058">
        <v>0.85680000000000001</v>
      </c>
      <c r="V4058">
        <v>16492.68</v>
      </c>
      <c r="W4058">
        <v>1969.41</v>
      </c>
      <c r="X4058">
        <v>45.92</v>
      </c>
    </row>
    <row r="4059" spans="1:24" x14ac:dyDescent="0.55000000000000004">
      <c r="A4059" s="5">
        <v>42256</v>
      </c>
      <c r="B4059">
        <v>0.14000000000000001</v>
      </c>
      <c r="C4059">
        <v>0.03</v>
      </c>
      <c r="D4059">
        <v>0.26</v>
      </c>
      <c r="E4059">
        <v>0.39</v>
      </c>
      <c r="F4059">
        <v>0.75</v>
      </c>
      <c r="G4059">
        <v>1.06</v>
      </c>
      <c r="H4059">
        <v>1.53</v>
      </c>
      <c r="I4059">
        <v>1.91</v>
      </c>
      <c r="J4059">
        <v>2.21</v>
      </c>
      <c r="K4059">
        <v>2.64</v>
      </c>
      <c r="L4059">
        <v>2.96</v>
      </c>
      <c r="M4059">
        <v>0.38</v>
      </c>
      <c r="N4059">
        <v>0.65</v>
      </c>
      <c r="O4059">
        <v>0.99</v>
      </c>
      <c r="P4059">
        <v>1.21</v>
      </c>
      <c r="Q4059">
        <v>0.20399999999999999</v>
      </c>
      <c r="R4059">
        <v>0.26855000000000001</v>
      </c>
      <c r="S4059">
        <v>0.33300000000000002</v>
      </c>
      <c r="T4059">
        <v>0.53900000000000003</v>
      </c>
      <c r="U4059">
        <v>0.85455000000000003</v>
      </c>
      <c r="V4059">
        <v>16253.57</v>
      </c>
      <c r="W4059">
        <v>1942.04</v>
      </c>
      <c r="X4059">
        <v>44.13</v>
      </c>
    </row>
    <row r="4060" spans="1:24" x14ac:dyDescent="0.55000000000000004">
      <c r="A4060" s="5">
        <v>42257</v>
      </c>
      <c r="B4060">
        <v>0.14000000000000001</v>
      </c>
      <c r="C4060">
        <v>0.02</v>
      </c>
      <c r="D4060">
        <v>0.25</v>
      </c>
      <c r="E4060">
        <v>0.39</v>
      </c>
      <c r="F4060">
        <v>0.75</v>
      </c>
      <c r="G4060">
        <v>1.06</v>
      </c>
      <c r="H4060">
        <v>1.55</v>
      </c>
      <c r="I4060">
        <v>1.93</v>
      </c>
      <c r="J4060">
        <v>2.23</v>
      </c>
      <c r="K4060">
        <v>2.66</v>
      </c>
      <c r="L4060">
        <v>2.98</v>
      </c>
      <c r="M4060">
        <v>0.34</v>
      </c>
      <c r="N4060">
        <v>0.64</v>
      </c>
      <c r="O4060">
        <v>0.98</v>
      </c>
      <c r="P4060">
        <v>1.21</v>
      </c>
      <c r="Q4060">
        <v>0.20635000000000001</v>
      </c>
      <c r="R4060">
        <v>0.27200000000000002</v>
      </c>
      <c r="S4060">
        <v>0.33600000000000002</v>
      </c>
      <c r="T4060">
        <v>0.54049999999999998</v>
      </c>
      <c r="U4060">
        <v>0.8548</v>
      </c>
      <c r="V4060">
        <v>16330.4</v>
      </c>
      <c r="W4060">
        <v>1952.29</v>
      </c>
      <c r="X4060">
        <v>45.85</v>
      </c>
    </row>
    <row r="4061" spans="1:24" x14ac:dyDescent="0.55000000000000004">
      <c r="A4061" s="5">
        <v>42258</v>
      </c>
      <c r="B4061">
        <v>0.14000000000000001</v>
      </c>
      <c r="C4061">
        <v>0.04</v>
      </c>
      <c r="D4061">
        <v>0.25</v>
      </c>
      <c r="E4061">
        <v>0.4</v>
      </c>
      <c r="F4061">
        <v>0.71</v>
      </c>
      <c r="G4061">
        <v>1.03</v>
      </c>
      <c r="H4061">
        <v>1.52</v>
      </c>
      <c r="I4061">
        <v>1.89</v>
      </c>
      <c r="J4061">
        <v>2.2000000000000002</v>
      </c>
      <c r="K4061">
        <v>2.63</v>
      </c>
      <c r="L4061">
        <v>2.95</v>
      </c>
      <c r="M4061">
        <v>0.31</v>
      </c>
      <c r="N4061">
        <v>0.61</v>
      </c>
      <c r="O4061">
        <v>0.96</v>
      </c>
      <c r="P4061">
        <v>1.18</v>
      </c>
      <c r="Q4061">
        <v>0.20655000000000001</v>
      </c>
      <c r="R4061">
        <v>0.27124999999999999</v>
      </c>
      <c r="S4061">
        <v>0.3372</v>
      </c>
      <c r="T4061">
        <v>0.54069999999999996</v>
      </c>
      <c r="U4061">
        <v>0.85555000000000003</v>
      </c>
      <c r="V4061">
        <v>16433.09</v>
      </c>
      <c r="W4061">
        <v>1961.05</v>
      </c>
      <c r="X4061">
        <v>44.75</v>
      </c>
    </row>
    <row r="4062" spans="1:24" x14ac:dyDescent="0.55000000000000004">
      <c r="A4062" s="5">
        <v>42261</v>
      </c>
      <c r="B4062">
        <v>0.14000000000000001</v>
      </c>
      <c r="C4062">
        <v>7.0000000000000007E-2</v>
      </c>
      <c r="D4062">
        <v>0.26</v>
      </c>
      <c r="E4062">
        <v>0.4</v>
      </c>
      <c r="F4062">
        <v>0.73</v>
      </c>
      <c r="G4062">
        <v>1.03</v>
      </c>
      <c r="H4062">
        <v>1.51</v>
      </c>
      <c r="I4062">
        <v>1.88</v>
      </c>
      <c r="J4062">
        <v>2.1800000000000002</v>
      </c>
      <c r="K4062">
        <v>2.62</v>
      </c>
      <c r="L4062">
        <v>2.95</v>
      </c>
      <c r="M4062">
        <v>0.32</v>
      </c>
      <c r="N4062">
        <v>0.62</v>
      </c>
      <c r="O4062">
        <v>0.97</v>
      </c>
      <c r="P4062">
        <v>1.19</v>
      </c>
      <c r="Q4062">
        <v>0.20899999999999999</v>
      </c>
      <c r="R4062">
        <v>0.27395000000000003</v>
      </c>
      <c r="S4062">
        <v>0.33550000000000002</v>
      </c>
      <c r="T4062">
        <v>0.54174999999999995</v>
      </c>
      <c r="U4062">
        <v>0.85455000000000003</v>
      </c>
      <c r="V4062">
        <v>16370.96</v>
      </c>
      <c r="W4062">
        <v>1953.03</v>
      </c>
      <c r="X4062">
        <v>44.07</v>
      </c>
    </row>
    <row r="4063" spans="1:24" x14ac:dyDescent="0.55000000000000004">
      <c r="A4063" s="5">
        <v>42262</v>
      </c>
      <c r="B4063">
        <v>0.14000000000000001</v>
      </c>
      <c r="C4063">
        <v>7.0000000000000007E-2</v>
      </c>
      <c r="D4063">
        <v>0.27</v>
      </c>
      <c r="E4063">
        <v>0.47</v>
      </c>
      <c r="F4063">
        <v>0.82</v>
      </c>
      <c r="G4063">
        <v>1.1200000000000001</v>
      </c>
      <c r="H4063">
        <v>1.61</v>
      </c>
      <c r="I4063">
        <v>1.99</v>
      </c>
      <c r="J4063">
        <v>2.2799999999999998</v>
      </c>
      <c r="K4063">
        <v>2.73</v>
      </c>
      <c r="L4063">
        <v>3.06</v>
      </c>
      <c r="M4063">
        <v>0.41</v>
      </c>
      <c r="N4063">
        <v>0.72</v>
      </c>
      <c r="O4063">
        <v>1.07</v>
      </c>
      <c r="P4063">
        <v>1.29</v>
      </c>
      <c r="Q4063">
        <v>0.20724999999999999</v>
      </c>
      <c r="R4063">
        <v>0.27145000000000002</v>
      </c>
      <c r="S4063">
        <v>0.33424999999999999</v>
      </c>
      <c r="T4063">
        <v>0.54</v>
      </c>
      <c r="U4063">
        <v>0.85455000000000003</v>
      </c>
      <c r="V4063">
        <v>16599.849999999999</v>
      </c>
      <c r="W4063">
        <v>1978.09</v>
      </c>
      <c r="X4063">
        <v>44.58</v>
      </c>
    </row>
    <row r="4064" spans="1:24" x14ac:dyDescent="0.55000000000000004">
      <c r="A4064" s="5">
        <v>42263</v>
      </c>
      <c r="B4064">
        <v>0.14000000000000001</v>
      </c>
      <c r="C4064">
        <v>0.06</v>
      </c>
      <c r="D4064">
        <v>0.24</v>
      </c>
      <c r="E4064">
        <v>0.46</v>
      </c>
      <c r="F4064">
        <v>0.82</v>
      </c>
      <c r="G4064">
        <v>1.1299999999999999</v>
      </c>
      <c r="H4064">
        <v>1.62</v>
      </c>
      <c r="I4064">
        <v>2.0099999999999998</v>
      </c>
      <c r="J4064">
        <v>2.2999999999999998</v>
      </c>
      <c r="K4064">
        <v>2.75</v>
      </c>
      <c r="L4064">
        <v>3.08</v>
      </c>
      <c r="M4064">
        <v>0.41</v>
      </c>
      <c r="N4064">
        <v>0.73</v>
      </c>
      <c r="O4064">
        <v>1.1000000000000001</v>
      </c>
      <c r="P4064">
        <v>1.32</v>
      </c>
      <c r="Q4064">
        <v>0.21279999999999999</v>
      </c>
      <c r="R4064">
        <v>0.27650000000000002</v>
      </c>
      <c r="S4064">
        <v>0.33960000000000001</v>
      </c>
      <c r="T4064">
        <v>0.54949999999999999</v>
      </c>
      <c r="U4064">
        <v>0.86655000000000004</v>
      </c>
      <c r="V4064">
        <v>16739.95</v>
      </c>
      <c r="W4064">
        <v>1995.31</v>
      </c>
      <c r="X4064">
        <v>47.12</v>
      </c>
    </row>
    <row r="4065" spans="1:24" x14ac:dyDescent="0.55000000000000004">
      <c r="A4065" s="5">
        <v>42264</v>
      </c>
      <c r="B4065">
        <v>0.14000000000000001</v>
      </c>
      <c r="C4065">
        <v>0.01</v>
      </c>
      <c r="D4065">
        <v>0.16</v>
      </c>
      <c r="E4065">
        <v>0.39</v>
      </c>
      <c r="F4065">
        <v>0.7</v>
      </c>
      <c r="G4065">
        <v>1</v>
      </c>
      <c r="H4065">
        <v>1.5</v>
      </c>
      <c r="I4065">
        <v>1.9</v>
      </c>
      <c r="J4065">
        <v>2.21</v>
      </c>
      <c r="K4065">
        <v>2.69</v>
      </c>
      <c r="L4065">
        <v>3.02</v>
      </c>
      <c r="M4065">
        <v>0.26</v>
      </c>
      <c r="N4065">
        <v>0.63</v>
      </c>
      <c r="O4065">
        <v>1.02</v>
      </c>
      <c r="P4065">
        <v>1.26</v>
      </c>
      <c r="Q4065">
        <v>0.216</v>
      </c>
      <c r="R4065">
        <v>0.27925</v>
      </c>
      <c r="S4065">
        <v>0.34510000000000002</v>
      </c>
      <c r="T4065">
        <v>0.55449999999999999</v>
      </c>
      <c r="U4065">
        <v>0.87080000000000002</v>
      </c>
      <c r="V4065">
        <v>16674.740000000002</v>
      </c>
      <c r="W4065">
        <v>1990.2</v>
      </c>
      <c r="X4065">
        <v>46.93</v>
      </c>
    </row>
    <row r="4066" spans="1:24" x14ac:dyDescent="0.55000000000000004">
      <c r="A4066" s="5">
        <v>42265</v>
      </c>
      <c r="B4066">
        <v>0.14000000000000001</v>
      </c>
      <c r="C4066">
        <v>0</v>
      </c>
      <c r="D4066">
        <v>0.1</v>
      </c>
      <c r="E4066">
        <v>0.35</v>
      </c>
      <c r="F4066">
        <v>0.69</v>
      </c>
      <c r="G4066">
        <v>0.97</v>
      </c>
      <c r="H4066">
        <v>1.45</v>
      </c>
      <c r="I4066">
        <v>1.83</v>
      </c>
      <c r="J4066">
        <v>2.13</v>
      </c>
      <c r="K4066">
        <v>2.58</v>
      </c>
      <c r="L4066">
        <v>2.93</v>
      </c>
      <c r="M4066">
        <v>0.26</v>
      </c>
      <c r="N4066">
        <v>0.57999999999999996</v>
      </c>
      <c r="O4066">
        <v>0.95</v>
      </c>
      <c r="P4066">
        <v>1.19</v>
      </c>
      <c r="Q4066">
        <v>0.1958</v>
      </c>
      <c r="R4066">
        <v>0.254</v>
      </c>
      <c r="S4066">
        <v>0.31919999999999998</v>
      </c>
      <c r="T4066">
        <v>0.52639999999999998</v>
      </c>
      <c r="U4066">
        <v>0.82455000000000001</v>
      </c>
      <c r="V4066">
        <v>16384.580000000002</v>
      </c>
      <c r="W4066">
        <v>1958.03</v>
      </c>
      <c r="X4066">
        <v>44.71</v>
      </c>
    </row>
    <row r="4067" spans="1:24" x14ac:dyDescent="0.55000000000000004">
      <c r="A4067" s="5">
        <v>42268</v>
      </c>
      <c r="B4067">
        <v>0.14000000000000001</v>
      </c>
      <c r="C4067">
        <v>0.01</v>
      </c>
      <c r="D4067">
        <v>0.11</v>
      </c>
      <c r="E4067">
        <v>0.36</v>
      </c>
      <c r="F4067">
        <v>0.72</v>
      </c>
      <c r="G4067">
        <v>1.01</v>
      </c>
      <c r="H4067">
        <v>1.51</v>
      </c>
      <c r="I4067">
        <v>1.9</v>
      </c>
      <c r="J4067">
        <v>2.2000000000000002</v>
      </c>
      <c r="K4067">
        <v>2.67</v>
      </c>
      <c r="L4067">
        <v>3.02</v>
      </c>
      <c r="M4067">
        <v>0.32</v>
      </c>
      <c r="N4067">
        <v>0.66</v>
      </c>
      <c r="O4067">
        <v>1.05</v>
      </c>
      <c r="P4067">
        <v>1.3</v>
      </c>
      <c r="Q4067">
        <v>0.19500000000000001</v>
      </c>
      <c r="R4067">
        <v>0.25540000000000002</v>
      </c>
      <c r="S4067">
        <v>0.32600000000000001</v>
      </c>
      <c r="T4067">
        <v>0.52549999999999997</v>
      </c>
      <c r="U4067">
        <v>0.83879999999999999</v>
      </c>
      <c r="V4067">
        <v>16510.189999999999</v>
      </c>
      <c r="W4067">
        <v>1966.97</v>
      </c>
      <c r="X4067">
        <v>46.67</v>
      </c>
    </row>
    <row r="4068" spans="1:24" x14ac:dyDescent="0.55000000000000004">
      <c r="A4068" s="5">
        <v>42269</v>
      </c>
      <c r="B4068">
        <v>0.14000000000000001</v>
      </c>
      <c r="C4068">
        <v>0</v>
      </c>
      <c r="D4068">
        <v>0.1</v>
      </c>
      <c r="E4068">
        <v>0.35</v>
      </c>
      <c r="F4068">
        <v>0.69</v>
      </c>
      <c r="G4068">
        <v>0.97</v>
      </c>
      <c r="H4068">
        <v>1.44</v>
      </c>
      <c r="I4068">
        <v>1.83</v>
      </c>
      <c r="J4068">
        <v>2.14</v>
      </c>
      <c r="K4068">
        <v>2.6</v>
      </c>
      <c r="L4068">
        <v>2.94</v>
      </c>
      <c r="M4068">
        <v>0.28999999999999998</v>
      </c>
      <c r="N4068">
        <v>0.63</v>
      </c>
      <c r="O4068">
        <v>1.01</v>
      </c>
      <c r="P4068">
        <v>1.26</v>
      </c>
      <c r="Q4068">
        <v>0.1956</v>
      </c>
      <c r="R4068">
        <v>0.25474999999999998</v>
      </c>
      <c r="S4068">
        <v>0.32650000000000001</v>
      </c>
      <c r="T4068">
        <v>0.52725</v>
      </c>
      <c r="U4068">
        <v>0.84155000000000002</v>
      </c>
      <c r="V4068">
        <v>16330.47</v>
      </c>
      <c r="W4068">
        <v>1942.74</v>
      </c>
      <c r="X4068">
        <v>46.17</v>
      </c>
    </row>
    <row r="4069" spans="1:24" x14ac:dyDescent="0.55000000000000004">
      <c r="A4069" s="5">
        <v>42270</v>
      </c>
      <c r="B4069">
        <v>0.14000000000000001</v>
      </c>
      <c r="C4069">
        <v>0.01</v>
      </c>
      <c r="D4069">
        <v>0.09</v>
      </c>
      <c r="E4069">
        <v>0.34</v>
      </c>
      <c r="F4069">
        <v>0.7</v>
      </c>
      <c r="G4069">
        <v>1</v>
      </c>
      <c r="H4069">
        <v>1.47</v>
      </c>
      <c r="I4069">
        <v>1.85</v>
      </c>
      <c r="J4069">
        <v>2.16</v>
      </c>
      <c r="K4069">
        <v>2.6</v>
      </c>
      <c r="L4069">
        <v>2.95</v>
      </c>
      <c r="M4069">
        <v>0.31</v>
      </c>
      <c r="N4069">
        <v>0.64</v>
      </c>
      <c r="O4069">
        <v>1.02</v>
      </c>
      <c r="P4069">
        <v>1.26</v>
      </c>
      <c r="Q4069">
        <v>0.19389999999999999</v>
      </c>
      <c r="R4069">
        <v>0.25674999999999998</v>
      </c>
      <c r="S4069">
        <v>0.32550000000000001</v>
      </c>
      <c r="T4069">
        <v>0.52680000000000005</v>
      </c>
      <c r="U4069">
        <v>0.8458</v>
      </c>
      <c r="V4069">
        <v>16279.89</v>
      </c>
      <c r="W4069">
        <v>1938.76</v>
      </c>
      <c r="X4069">
        <v>44.53</v>
      </c>
    </row>
    <row r="4070" spans="1:24" x14ac:dyDescent="0.55000000000000004">
      <c r="A4070" s="5">
        <v>42271</v>
      </c>
      <c r="B4070">
        <v>0.14000000000000001</v>
      </c>
      <c r="C4070">
        <v>0.01</v>
      </c>
      <c r="D4070">
        <v>0.09</v>
      </c>
      <c r="E4070">
        <v>0.32</v>
      </c>
      <c r="F4070">
        <v>0.67</v>
      </c>
      <c r="G4070">
        <v>0.97</v>
      </c>
      <c r="H4070">
        <v>1.44</v>
      </c>
      <c r="I4070">
        <v>1.84</v>
      </c>
      <c r="J4070">
        <v>2.13</v>
      </c>
      <c r="K4070">
        <v>2.5499999999999998</v>
      </c>
      <c r="L4070">
        <v>2.91</v>
      </c>
      <c r="M4070">
        <v>0.33</v>
      </c>
      <c r="N4070">
        <v>0.64</v>
      </c>
      <c r="O4070">
        <v>1.01</v>
      </c>
      <c r="P4070">
        <v>1.24</v>
      </c>
      <c r="Q4070">
        <v>0.1943</v>
      </c>
      <c r="R4070">
        <v>0.2576</v>
      </c>
      <c r="S4070">
        <v>0.32640000000000002</v>
      </c>
      <c r="T4070">
        <v>0.52975000000000005</v>
      </c>
      <c r="U4070">
        <v>0.84684999999999999</v>
      </c>
      <c r="V4070">
        <v>16201.32</v>
      </c>
      <c r="W4070">
        <v>1932.24</v>
      </c>
      <c r="X4070">
        <v>44.94</v>
      </c>
    </row>
    <row r="4071" spans="1:24" x14ac:dyDescent="0.55000000000000004">
      <c r="A4071" s="5">
        <v>42272</v>
      </c>
      <c r="B4071">
        <v>0.13</v>
      </c>
      <c r="C4071">
        <v>0</v>
      </c>
      <c r="D4071">
        <v>7.0000000000000007E-2</v>
      </c>
      <c r="E4071">
        <v>0.35</v>
      </c>
      <c r="F4071">
        <v>0.7</v>
      </c>
      <c r="G4071">
        <v>1</v>
      </c>
      <c r="H4071">
        <v>1.48</v>
      </c>
      <c r="I4071">
        <v>1.87</v>
      </c>
      <c r="J4071">
        <v>2.17</v>
      </c>
      <c r="K4071">
        <v>2.6</v>
      </c>
      <c r="L4071">
        <v>2.96</v>
      </c>
      <c r="M4071">
        <v>0.37</v>
      </c>
      <c r="N4071">
        <v>0.71</v>
      </c>
      <c r="O4071">
        <v>1.0900000000000001</v>
      </c>
      <c r="P4071">
        <v>1.32</v>
      </c>
      <c r="Q4071">
        <v>0.1943</v>
      </c>
      <c r="R4071">
        <v>0.25979999999999998</v>
      </c>
      <c r="S4071">
        <v>0.3261</v>
      </c>
      <c r="T4071">
        <v>0.53610000000000002</v>
      </c>
      <c r="U4071">
        <v>0.86085</v>
      </c>
      <c r="V4071">
        <v>16314.67</v>
      </c>
      <c r="W4071">
        <v>1931.34</v>
      </c>
      <c r="X4071">
        <v>45.55</v>
      </c>
    </row>
    <row r="4072" spans="1:24" x14ac:dyDescent="0.55000000000000004">
      <c r="A4072" s="5">
        <v>42275</v>
      </c>
      <c r="B4072">
        <v>0.13</v>
      </c>
      <c r="C4072">
        <v>0.01</v>
      </c>
      <c r="D4072">
        <v>0.1</v>
      </c>
      <c r="E4072">
        <v>0.34</v>
      </c>
      <c r="F4072">
        <v>0.67</v>
      </c>
      <c r="G4072">
        <v>0.97</v>
      </c>
      <c r="H4072">
        <v>1.42</v>
      </c>
      <c r="I4072">
        <v>1.8</v>
      </c>
      <c r="J4072">
        <v>2.1</v>
      </c>
      <c r="K4072">
        <v>2.5099999999999998</v>
      </c>
      <c r="L4072">
        <v>2.87</v>
      </c>
      <c r="M4072">
        <v>0.4</v>
      </c>
      <c r="N4072">
        <v>0.71</v>
      </c>
      <c r="O4072">
        <v>1.06</v>
      </c>
      <c r="P4072">
        <v>1.28</v>
      </c>
      <c r="Q4072">
        <v>0.19359999999999999</v>
      </c>
      <c r="R4072">
        <v>0.2591</v>
      </c>
      <c r="S4072">
        <v>0.3266</v>
      </c>
      <c r="T4072">
        <v>0.53310000000000002</v>
      </c>
      <c r="U4072">
        <v>0.85485</v>
      </c>
      <c r="V4072">
        <v>16001.89</v>
      </c>
      <c r="W4072">
        <v>1881.77</v>
      </c>
      <c r="X4072">
        <v>44.4</v>
      </c>
    </row>
    <row r="4073" spans="1:24" x14ac:dyDescent="0.55000000000000004">
      <c r="A4073" s="5">
        <v>42276</v>
      </c>
      <c r="B4073">
        <v>0.13</v>
      </c>
      <c r="C4073">
        <v>0.01</v>
      </c>
      <c r="D4073">
        <v>0.09</v>
      </c>
      <c r="E4073">
        <v>0.33</v>
      </c>
      <c r="F4073">
        <v>0.64</v>
      </c>
      <c r="G4073">
        <v>0.92</v>
      </c>
      <c r="H4073">
        <v>1.37</v>
      </c>
      <c r="I4073">
        <v>1.74</v>
      </c>
      <c r="J4073">
        <v>2.0499999999999998</v>
      </c>
      <c r="K4073">
        <v>2.48</v>
      </c>
      <c r="L4073">
        <v>2.85</v>
      </c>
      <c r="M4073">
        <v>0.34</v>
      </c>
      <c r="N4073">
        <v>0.66</v>
      </c>
      <c r="O4073">
        <v>1.04</v>
      </c>
      <c r="P4073">
        <v>1.27</v>
      </c>
      <c r="Q4073">
        <v>0.193</v>
      </c>
      <c r="R4073">
        <v>0.25900000000000001</v>
      </c>
      <c r="S4073">
        <v>0.32550000000000001</v>
      </c>
      <c r="T4073">
        <v>0.53459999999999996</v>
      </c>
      <c r="U4073">
        <v>0.85235000000000005</v>
      </c>
      <c r="V4073">
        <v>16049.13</v>
      </c>
      <c r="W4073">
        <v>1884.09</v>
      </c>
      <c r="X4073">
        <v>45.24</v>
      </c>
    </row>
    <row r="4074" spans="1:24" x14ac:dyDescent="0.55000000000000004">
      <c r="A4074" s="5">
        <v>42277</v>
      </c>
      <c r="B4074">
        <v>7.0000000000000007E-2</v>
      </c>
      <c r="C4074">
        <v>0</v>
      </c>
      <c r="D4074">
        <v>0.08</v>
      </c>
      <c r="E4074">
        <v>0.33</v>
      </c>
      <c r="F4074">
        <v>0.64</v>
      </c>
      <c r="G4074">
        <v>0.92</v>
      </c>
      <c r="H4074">
        <v>1.37</v>
      </c>
      <c r="I4074">
        <v>1.75</v>
      </c>
      <c r="J4074">
        <v>2.06</v>
      </c>
      <c r="K4074">
        <v>2.5099999999999998</v>
      </c>
      <c r="L4074">
        <v>2.87</v>
      </c>
      <c r="M4074">
        <v>0.3</v>
      </c>
      <c r="N4074">
        <v>0.65</v>
      </c>
      <c r="O4074">
        <v>1.05</v>
      </c>
      <c r="P4074">
        <v>1.29</v>
      </c>
      <c r="Q4074">
        <v>0.193</v>
      </c>
      <c r="R4074">
        <v>0.25950000000000001</v>
      </c>
      <c r="S4074">
        <v>0.32500000000000001</v>
      </c>
      <c r="T4074">
        <v>0.53400000000000003</v>
      </c>
      <c r="U4074">
        <v>0.85109999999999997</v>
      </c>
      <c r="V4074">
        <v>16284.7</v>
      </c>
      <c r="W4074">
        <v>1920.03</v>
      </c>
      <c r="X4074">
        <v>45.06</v>
      </c>
    </row>
    <row r="4075" spans="1:24" x14ac:dyDescent="0.55000000000000004">
      <c r="A4075" s="5">
        <v>42278</v>
      </c>
      <c r="B4075">
        <v>0.13</v>
      </c>
      <c r="C4075">
        <v>0</v>
      </c>
      <c r="D4075">
        <v>0.08</v>
      </c>
      <c r="E4075">
        <v>0.31</v>
      </c>
      <c r="F4075">
        <v>0.64</v>
      </c>
      <c r="G4075">
        <v>0.92</v>
      </c>
      <c r="H4075">
        <v>1.37</v>
      </c>
      <c r="I4075">
        <v>1.75</v>
      </c>
      <c r="J4075">
        <v>2.0499999999999998</v>
      </c>
      <c r="K4075">
        <v>2.4900000000000002</v>
      </c>
      <c r="L4075">
        <v>2.85</v>
      </c>
      <c r="M4075">
        <v>0.24</v>
      </c>
      <c r="N4075">
        <v>0.59</v>
      </c>
      <c r="O4075">
        <v>0.99</v>
      </c>
      <c r="P4075">
        <v>1.23</v>
      </c>
      <c r="Q4075">
        <v>0.19400000000000001</v>
      </c>
      <c r="R4075">
        <v>0.25940000000000002</v>
      </c>
      <c r="S4075">
        <v>0.32400000000000001</v>
      </c>
      <c r="T4075">
        <v>0.53100000000000003</v>
      </c>
      <c r="U4075">
        <v>0.84735000000000005</v>
      </c>
      <c r="V4075">
        <v>16272.01</v>
      </c>
      <c r="W4075">
        <v>1923.82</v>
      </c>
      <c r="X4075">
        <v>44.75</v>
      </c>
    </row>
    <row r="4076" spans="1:24" x14ac:dyDescent="0.55000000000000004">
      <c r="A4076" s="5">
        <v>42279</v>
      </c>
      <c r="B4076">
        <v>0.13</v>
      </c>
      <c r="C4076">
        <v>0</v>
      </c>
      <c r="D4076">
        <v>0.06</v>
      </c>
      <c r="E4076">
        <v>0.25</v>
      </c>
      <c r="F4076">
        <v>0.57999999999999996</v>
      </c>
      <c r="G4076">
        <v>0.85</v>
      </c>
      <c r="H4076">
        <v>1.29</v>
      </c>
      <c r="I4076">
        <v>1.67</v>
      </c>
      <c r="J4076">
        <v>1.99</v>
      </c>
      <c r="K4076">
        <v>2.44</v>
      </c>
      <c r="L4076">
        <v>2.82</v>
      </c>
      <c r="M4076">
        <v>0.14000000000000001</v>
      </c>
      <c r="N4076">
        <v>0.51</v>
      </c>
      <c r="O4076">
        <v>0.93</v>
      </c>
      <c r="P4076">
        <v>1.18</v>
      </c>
      <c r="Q4076">
        <v>0.19470000000000001</v>
      </c>
      <c r="R4076">
        <v>0.26040000000000002</v>
      </c>
      <c r="S4076">
        <v>0.3271</v>
      </c>
      <c r="T4076">
        <v>0.53449999999999998</v>
      </c>
      <c r="U4076">
        <v>0.85209999999999997</v>
      </c>
      <c r="V4076">
        <v>16472.37</v>
      </c>
      <c r="W4076">
        <v>1951.36</v>
      </c>
      <c r="X4076">
        <v>45.54</v>
      </c>
    </row>
    <row r="4077" spans="1:24" x14ac:dyDescent="0.55000000000000004">
      <c r="A4077" s="5">
        <v>42282</v>
      </c>
      <c r="B4077">
        <v>0.13</v>
      </c>
      <c r="C4077">
        <v>0.01</v>
      </c>
      <c r="D4077">
        <v>0.06</v>
      </c>
      <c r="E4077">
        <v>0.26</v>
      </c>
      <c r="F4077">
        <v>0.61</v>
      </c>
      <c r="G4077">
        <v>0.89</v>
      </c>
      <c r="H4077">
        <v>1.35</v>
      </c>
      <c r="I4077">
        <v>1.74</v>
      </c>
      <c r="J4077">
        <v>2.0699999999999998</v>
      </c>
      <c r="K4077">
        <v>2.52</v>
      </c>
      <c r="L4077">
        <v>2.9</v>
      </c>
      <c r="M4077">
        <v>0.17</v>
      </c>
      <c r="N4077">
        <v>0.56000000000000005</v>
      </c>
      <c r="O4077">
        <v>0.99</v>
      </c>
      <c r="P4077">
        <v>1.23</v>
      </c>
      <c r="Q4077">
        <v>0.19375000000000001</v>
      </c>
      <c r="R4077">
        <v>0.25650000000000001</v>
      </c>
      <c r="S4077">
        <v>0.32319999999999999</v>
      </c>
      <c r="T4077">
        <v>0.52324999999999999</v>
      </c>
      <c r="U4077">
        <v>0.8306</v>
      </c>
      <c r="V4077">
        <v>16776.43</v>
      </c>
      <c r="W4077">
        <v>1987.05</v>
      </c>
      <c r="X4077">
        <v>46.28</v>
      </c>
    </row>
    <row r="4078" spans="1:24" x14ac:dyDescent="0.55000000000000004">
      <c r="A4078" s="5">
        <v>42283</v>
      </c>
      <c r="B4078">
        <v>0.13</v>
      </c>
      <c r="C4078">
        <v>0</v>
      </c>
      <c r="D4078">
        <v>7.0000000000000007E-2</v>
      </c>
      <c r="E4078">
        <v>0.26</v>
      </c>
      <c r="F4078">
        <v>0.61</v>
      </c>
      <c r="G4078">
        <v>0.9</v>
      </c>
      <c r="H4078">
        <v>1.34</v>
      </c>
      <c r="I4078">
        <v>1.72</v>
      </c>
      <c r="J4078">
        <v>2.0499999999999998</v>
      </c>
      <c r="K4078">
        <v>2.5</v>
      </c>
      <c r="L4078">
        <v>2.88</v>
      </c>
      <c r="M4078">
        <v>0.12</v>
      </c>
      <c r="N4078">
        <v>0.53</v>
      </c>
      <c r="O4078">
        <v>0.97</v>
      </c>
      <c r="P4078">
        <v>1.2</v>
      </c>
      <c r="Q4078">
        <v>0.19409999999999999</v>
      </c>
      <c r="R4078">
        <v>0.24979999999999999</v>
      </c>
      <c r="S4078">
        <v>0.318</v>
      </c>
      <c r="T4078">
        <v>0.52500000000000002</v>
      </c>
      <c r="U4078">
        <v>0.83635000000000004</v>
      </c>
      <c r="V4078">
        <v>16790.189999999999</v>
      </c>
      <c r="W4078">
        <v>1979.92</v>
      </c>
      <c r="X4078">
        <v>48.53</v>
      </c>
    </row>
    <row r="4079" spans="1:24" x14ac:dyDescent="0.55000000000000004">
      <c r="A4079" s="5">
        <v>42284</v>
      </c>
      <c r="B4079">
        <v>0.13</v>
      </c>
      <c r="C4079">
        <v>0</v>
      </c>
      <c r="D4079">
        <v>0.08</v>
      </c>
      <c r="E4079">
        <v>0.27</v>
      </c>
      <c r="F4079">
        <v>0.65</v>
      </c>
      <c r="G4079">
        <v>0.92</v>
      </c>
      <c r="H4079">
        <v>1.37</v>
      </c>
      <c r="I4079">
        <v>1.75</v>
      </c>
      <c r="J4079">
        <v>2.08</v>
      </c>
      <c r="K4079">
        <v>2.5099999999999998</v>
      </c>
      <c r="L4079">
        <v>2.89</v>
      </c>
      <c r="M4079">
        <v>0.15</v>
      </c>
      <c r="N4079">
        <v>0.53</v>
      </c>
      <c r="O4079">
        <v>0.95</v>
      </c>
      <c r="P4079">
        <v>1.19</v>
      </c>
      <c r="Q4079">
        <v>0.19605</v>
      </c>
      <c r="R4079">
        <v>0.251</v>
      </c>
      <c r="S4079">
        <v>0.31859999999999999</v>
      </c>
      <c r="T4079">
        <v>0.52659999999999996</v>
      </c>
      <c r="U4079">
        <v>0.83984999999999999</v>
      </c>
      <c r="V4079">
        <v>16912.29</v>
      </c>
      <c r="W4079">
        <v>1995.83</v>
      </c>
      <c r="X4079">
        <v>47.86</v>
      </c>
    </row>
    <row r="4080" spans="1:24" x14ac:dyDescent="0.55000000000000004">
      <c r="A4080" s="5">
        <v>42285</v>
      </c>
      <c r="B4080">
        <v>0.13</v>
      </c>
      <c r="C4080">
        <v>0</v>
      </c>
      <c r="D4080">
        <v>7.0000000000000007E-2</v>
      </c>
      <c r="E4080">
        <v>0.27</v>
      </c>
      <c r="F4080">
        <v>0.65</v>
      </c>
      <c r="G4080">
        <v>0.93</v>
      </c>
      <c r="H4080">
        <v>1.4</v>
      </c>
      <c r="I4080">
        <v>1.79</v>
      </c>
      <c r="J4080">
        <v>2.12</v>
      </c>
      <c r="K4080">
        <v>2.56</v>
      </c>
      <c r="L4080">
        <v>2.96</v>
      </c>
      <c r="M4080">
        <v>0.14000000000000001</v>
      </c>
      <c r="N4080">
        <v>0.54</v>
      </c>
      <c r="O4080">
        <v>0.98</v>
      </c>
      <c r="P4080">
        <v>1.23</v>
      </c>
      <c r="Q4080">
        <v>0.19545000000000001</v>
      </c>
      <c r="R4080">
        <v>0.24840000000000001</v>
      </c>
      <c r="S4080">
        <v>0.3196</v>
      </c>
      <c r="T4080">
        <v>0.52659999999999996</v>
      </c>
      <c r="U4080">
        <v>0.84084999999999999</v>
      </c>
      <c r="V4080">
        <v>17050.75</v>
      </c>
      <c r="W4080">
        <v>2013.43</v>
      </c>
      <c r="X4080">
        <v>49.46</v>
      </c>
    </row>
    <row r="4081" spans="1:24" x14ac:dyDescent="0.55000000000000004">
      <c r="A4081" s="5">
        <v>42286</v>
      </c>
      <c r="B4081">
        <v>0.13</v>
      </c>
      <c r="C4081">
        <v>0.01</v>
      </c>
      <c r="D4081">
        <v>7.0000000000000007E-2</v>
      </c>
      <c r="E4081">
        <v>0.28000000000000003</v>
      </c>
      <c r="F4081">
        <v>0.65</v>
      </c>
      <c r="G4081">
        <v>0.96</v>
      </c>
      <c r="H4081">
        <v>1.41</v>
      </c>
      <c r="I4081">
        <v>1.8</v>
      </c>
      <c r="J4081">
        <v>2.12</v>
      </c>
      <c r="K4081">
        <v>2.5499999999999998</v>
      </c>
      <c r="L4081">
        <v>2.94</v>
      </c>
      <c r="M4081">
        <v>0.19</v>
      </c>
      <c r="N4081">
        <v>0.57999999999999996</v>
      </c>
      <c r="O4081">
        <v>1.01</v>
      </c>
      <c r="P4081">
        <v>1.24</v>
      </c>
      <c r="Q4081">
        <v>0.19685</v>
      </c>
      <c r="R4081">
        <v>0.25009999999999999</v>
      </c>
      <c r="S4081">
        <v>0.3206</v>
      </c>
      <c r="T4081">
        <v>0.52825</v>
      </c>
      <c r="U4081">
        <v>0.84475</v>
      </c>
      <c r="V4081">
        <v>17084.490000000002</v>
      </c>
      <c r="W4081">
        <v>2014.89</v>
      </c>
      <c r="X4081">
        <v>49.67</v>
      </c>
    </row>
    <row r="4082" spans="1:24" x14ac:dyDescent="0.55000000000000004">
      <c r="A4082" s="5">
        <v>42289</v>
      </c>
      <c r="B4082" t="e">
        <v>#N/A</v>
      </c>
      <c r="C4082" t="e">
        <v>#N/A</v>
      </c>
      <c r="D4082" t="e">
        <v>#N/A</v>
      </c>
      <c r="E4082" t="e">
        <v>#N/A</v>
      </c>
      <c r="F4082" t="e">
        <v>#N/A</v>
      </c>
      <c r="G4082" t="e">
        <v>#N/A</v>
      </c>
      <c r="H4082" t="e">
        <v>#N/A</v>
      </c>
      <c r="I4082" t="e">
        <v>#N/A</v>
      </c>
      <c r="J4082" t="e">
        <v>#N/A</v>
      </c>
      <c r="K4082" t="e">
        <v>#N/A</v>
      </c>
      <c r="L4082" t="e">
        <v>#N/A</v>
      </c>
      <c r="M4082" t="e">
        <v>#N/A</v>
      </c>
      <c r="N4082" t="e">
        <v>#N/A</v>
      </c>
      <c r="O4082" t="e">
        <v>#N/A</v>
      </c>
      <c r="P4082" t="e">
        <v>#N/A</v>
      </c>
      <c r="Q4082">
        <v>0.19325000000000001</v>
      </c>
      <c r="R4082">
        <v>0.25024999999999997</v>
      </c>
      <c r="S4082">
        <v>0.32074999999999998</v>
      </c>
      <c r="T4082">
        <v>0.52625</v>
      </c>
      <c r="U4082">
        <v>0.83950000000000002</v>
      </c>
      <c r="V4082">
        <v>17131.86</v>
      </c>
      <c r="W4082">
        <v>2017.46</v>
      </c>
      <c r="X4082">
        <v>47.09</v>
      </c>
    </row>
    <row r="4083" spans="1:24" x14ac:dyDescent="0.55000000000000004">
      <c r="A4083" s="5">
        <v>42290</v>
      </c>
      <c r="B4083">
        <v>0.13</v>
      </c>
      <c r="C4083">
        <v>0.01</v>
      </c>
      <c r="D4083">
        <v>0.08</v>
      </c>
      <c r="E4083">
        <v>0.27</v>
      </c>
      <c r="F4083">
        <v>0.64</v>
      </c>
      <c r="G4083">
        <v>0.92</v>
      </c>
      <c r="H4083">
        <v>1.36</v>
      </c>
      <c r="I4083">
        <v>1.74</v>
      </c>
      <c r="J4083">
        <v>2.06</v>
      </c>
      <c r="K4083">
        <v>2.4900000000000002</v>
      </c>
      <c r="L4083">
        <v>2.89</v>
      </c>
      <c r="M4083">
        <v>0.18</v>
      </c>
      <c r="N4083">
        <v>0.54</v>
      </c>
      <c r="O4083">
        <v>0.96</v>
      </c>
      <c r="P4083">
        <v>1.22</v>
      </c>
      <c r="Q4083">
        <v>0.19575000000000001</v>
      </c>
      <c r="R4083">
        <v>0.2495</v>
      </c>
      <c r="S4083">
        <v>0.32050000000000001</v>
      </c>
      <c r="T4083">
        <v>0.52449999999999997</v>
      </c>
      <c r="U4083">
        <v>0.83499999999999996</v>
      </c>
      <c r="V4083">
        <v>17081.89</v>
      </c>
      <c r="W4083">
        <v>2003.69</v>
      </c>
      <c r="X4083">
        <v>46.7</v>
      </c>
    </row>
    <row r="4084" spans="1:24" x14ac:dyDescent="0.55000000000000004">
      <c r="A4084" s="5">
        <v>42291</v>
      </c>
      <c r="B4084">
        <v>0.13</v>
      </c>
      <c r="C4084">
        <v>0</v>
      </c>
      <c r="D4084">
        <v>0.08</v>
      </c>
      <c r="E4084">
        <v>0.21</v>
      </c>
      <c r="F4084">
        <v>0.56999999999999995</v>
      </c>
      <c r="G4084">
        <v>0.84</v>
      </c>
      <c r="H4084">
        <v>1.29</v>
      </c>
      <c r="I4084">
        <v>1.66</v>
      </c>
      <c r="J4084">
        <v>1.99</v>
      </c>
      <c r="K4084">
        <v>2.42</v>
      </c>
      <c r="L4084">
        <v>2.84</v>
      </c>
      <c r="M4084">
        <v>0.14000000000000001</v>
      </c>
      <c r="N4084">
        <v>0.5</v>
      </c>
      <c r="O4084">
        <v>0.93</v>
      </c>
      <c r="P4084">
        <v>1.19</v>
      </c>
      <c r="Q4084">
        <v>0.19900000000000001</v>
      </c>
      <c r="R4084">
        <v>0.25159999999999999</v>
      </c>
      <c r="S4084">
        <v>0.31705</v>
      </c>
      <c r="T4084">
        <v>0.52015</v>
      </c>
      <c r="U4084">
        <v>0.82889999999999997</v>
      </c>
      <c r="V4084">
        <v>16924.75</v>
      </c>
      <c r="W4084">
        <v>1994.24</v>
      </c>
      <c r="X4084">
        <v>46.63</v>
      </c>
    </row>
    <row r="4085" spans="1:24" x14ac:dyDescent="0.55000000000000004">
      <c r="A4085" s="5">
        <v>42292</v>
      </c>
      <c r="B4085">
        <v>0.13</v>
      </c>
      <c r="C4085">
        <v>0.01</v>
      </c>
      <c r="D4085">
        <v>0.08</v>
      </c>
      <c r="E4085">
        <v>0.22</v>
      </c>
      <c r="F4085">
        <v>0.61</v>
      </c>
      <c r="G4085">
        <v>0.9</v>
      </c>
      <c r="H4085">
        <v>1.34</v>
      </c>
      <c r="I4085">
        <v>1.72</v>
      </c>
      <c r="J4085">
        <v>2.04</v>
      </c>
      <c r="K4085">
        <v>2.46</v>
      </c>
      <c r="L4085">
        <v>2.87</v>
      </c>
      <c r="M4085">
        <v>0.16</v>
      </c>
      <c r="N4085">
        <v>0.54</v>
      </c>
      <c r="O4085">
        <v>0.98</v>
      </c>
      <c r="P4085">
        <v>1.22</v>
      </c>
      <c r="Q4085">
        <v>0.19675000000000001</v>
      </c>
      <c r="R4085">
        <v>0.24975</v>
      </c>
      <c r="S4085">
        <v>0.31514999999999999</v>
      </c>
      <c r="T4085">
        <v>0.51590000000000003</v>
      </c>
      <c r="U4085">
        <v>0.81640000000000001</v>
      </c>
      <c r="V4085">
        <v>17141.75</v>
      </c>
      <c r="W4085">
        <v>2023.86</v>
      </c>
      <c r="X4085">
        <v>46.38</v>
      </c>
    </row>
    <row r="4086" spans="1:24" x14ac:dyDescent="0.55000000000000004">
      <c r="A4086" s="5">
        <v>42293</v>
      </c>
      <c r="B4086">
        <v>0.13</v>
      </c>
      <c r="C4086">
        <v>0.01</v>
      </c>
      <c r="D4086">
        <v>7.0000000000000007E-2</v>
      </c>
      <c r="E4086">
        <v>0.23</v>
      </c>
      <c r="F4086">
        <v>0.61</v>
      </c>
      <c r="G4086">
        <v>0.91</v>
      </c>
      <c r="H4086">
        <v>1.36</v>
      </c>
      <c r="I4086">
        <v>1.73</v>
      </c>
      <c r="J4086">
        <v>2.04</v>
      </c>
      <c r="K4086">
        <v>2.46</v>
      </c>
      <c r="L4086">
        <v>2.87</v>
      </c>
      <c r="M4086">
        <v>0.18</v>
      </c>
      <c r="N4086">
        <v>0.56000000000000005</v>
      </c>
      <c r="O4086">
        <v>1</v>
      </c>
      <c r="P4086">
        <v>1.24</v>
      </c>
      <c r="Q4086">
        <v>0.19425000000000001</v>
      </c>
      <c r="R4086">
        <v>0.2495</v>
      </c>
      <c r="S4086">
        <v>0.31714999999999999</v>
      </c>
      <c r="T4086">
        <v>0.51839999999999997</v>
      </c>
      <c r="U4086">
        <v>0.82565</v>
      </c>
      <c r="V4086">
        <v>17215.97</v>
      </c>
      <c r="W4086">
        <v>2033.11</v>
      </c>
      <c r="X4086">
        <v>47.3</v>
      </c>
    </row>
    <row r="4087" spans="1:24" x14ac:dyDescent="0.55000000000000004">
      <c r="A4087" s="5">
        <v>42296</v>
      </c>
      <c r="B4087">
        <v>0.13</v>
      </c>
      <c r="C4087">
        <v>0.02</v>
      </c>
      <c r="D4087">
        <v>0.12</v>
      </c>
      <c r="E4087">
        <v>0.23</v>
      </c>
      <c r="F4087">
        <v>0.61</v>
      </c>
      <c r="G4087">
        <v>0.89</v>
      </c>
      <c r="H4087">
        <v>1.35</v>
      </c>
      <c r="I4087">
        <v>1.73</v>
      </c>
      <c r="J4087">
        <v>2.04</v>
      </c>
      <c r="K4087">
        <v>2.48</v>
      </c>
      <c r="L4087">
        <v>2.89</v>
      </c>
      <c r="M4087">
        <v>0.22</v>
      </c>
      <c r="N4087">
        <v>0.59</v>
      </c>
      <c r="O4087">
        <v>1.01</v>
      </c>
      <c r="P4087">
        <v>1.27</v>
      </c>
      <c r="Q4087">
        <v>0.19600000000000001</v>
      </c>
      <c r="R4087">
        <v>0.2495</v>
      </c>
      <c r="S4087">
        <v>0.31664999999999999</v>
      </c>
      <c r="T4087">
        <v>0.51790000000000003</v>
      </c>
      <c r="U4087">
        <v>0.82615000000000005</v>
      </c>
      <c r="V4087">
        <v>17230.54</v>
      </c>
      <c r="W4087">
        <v>2033.66</v>
      </c>
      <c r="X4087">
        <v>45.91</v>
      </c>
    </row>
    <row r="4088" spans="1:24" x14ac:dyDescent="0.55000000000000004">
      <c r="A4088" s="5">
        <v>42297</v>
      </c>
      <c r="B4088">
        <v>0.13</v>
      </c>
      <c r="C4088">
        <v>0.02</v>
      </c>
      <c r="D4088">
        <v>0.12</v>
      </c>
      <c r="E4088">
        <v>0.23</v>
      </c>
      <c r="F4088">
        <v>0.66</v>
      </c>
      <c r="G4088">
        <v>0.93</v>
      </c>
      <c r="H4088">
        <v>1.4</v>
      </c>
      <c r="I4088">
        <v>1.78</v>
      </c>
      <c r="J4088">
        <v>2.08</v>
      </c>
      <c r="K4088">
        <v>2.5299999999999998</v>
      </c>
      <c r="L4088">
        <v>2.92</v>
      </c>
      <c r="M4088">
        <v>0.24</v>
      </c>
      <c r="N4088">
        <v>0.6</v>
      </c>
      <c r="O4088">
        <v>1.01</v>
      </c>
      <c r="P4088">
        <v>1.26</v>
      </c>
      <c r="Q4088">
        <v>0.19650000000000001</v>
      </c>
      <c r="R4088">
        <v>0.251</v>
      </c>
      <c r="S4088">
        <v>0.32040000000000002</v>
      </c>
      <c r="T4088">
        <v>0.52439999999999998</v>
      </c>
      <c r="U4088">
        <v>0.82815000000000005</v>
      </c>
      <c r="V4088">
        <v>17217.11</v>
      </c>
      <c r="W4088">
        <v>2030.77</v>
      </c>
      <c r="X4088">
        <v>45.84</v>
      </c>
    </row>
    <row r="4089" spans="1:24" x14ac:dyDescent="0.55000000000000004">
      <c r="A4089" s="5">
        <v>42298</v>
      </c>
      <c r="B4089">
        <v>0.13</v>
      </c>
      <c r="C4089">
        <v>0.01</v>
      </c>
      <c r="D4089">
        <v>0.12</v>
      </c>
      <c r="E4089">
        <v>0.23</v>
      </c>
      <c r="F4089">
        <v>0.64</v>
      </c>
      <c r="G4089">
        <v>0.91</v>
      </c>
      <c r="H4089">
        <v>1.37</v>
      </c>
      <c r="I4089">
        <v>1.74</v>
      </c>
      <c r="J4089">
        <v>2.04</v>
      </c>
      <c r="K4089">
        <v>2.48</v>
      </c>
      <c r="L4089">
        <v>2.87</v>
      </c>
      <c r="M4089">
        <v>0.24</v>
      </c>
      <c r="N4089">
        <v>0.59</v>
      </c>
      <c r="O4089">
        <v>1</v>
      </c>
      <c r="P4089">
        <v>1.24</v>
      </c>
      <c r="Q4089">
        <v>0.1948</v>
      </c>
      <c r="R4089">
        <v>0.251</v>
      </c>
      <c r="S4089">
        <v>0.31640000000000001</v>
      </c>
      <c r="T4089">
        <v>0.52690000000000003</v>
      </c>
      <c r="U4089">
        <v>0.83140000000000003</v>
      </c>
      <c r="V4089">
        <v>17168.61</v>
      </c>
      <c r="W4089">
        <v>2018.94</v>
      </c>
      <c r="X4089">
        <v>45.22</v>
      </c>
    </row>
    <row r="4090" spans="1:24" x14ac:dyDescent="0.55000000000000004">
      <c r="A4090" s="5">
        <v>42299</v>
      </c>
      <c r="B4090">
        <v>0.12</v>
      </c>
      <c r="C4090">
        <v>0</v>
      </c>
      <c r="D4090">
        <v>0.11</v>
      </c>
      <c r="E4090">
        <v>0.23</v>
      </c>
      <c r="F4090">
        <v>0.61</v>
      </c>
      <c r="G4090">
        <v>0.89</v>
      </c>
      <c r="H4090">
        <v>1.36</v>
      </c>
      <c r="I4090">
        <v>1.74</v>
      </c>
      <c r="J4090">
        <v>2.04</v>
      </c>
      <c r="K4090">
        <v>2.48</v>
      </c>
      <c r="L4090">
        <v>2.87</v>
      </c>
      <c r="M4090">
        <v>0.22</v>
      </c>
      <c r="N4090">
        <v>0.56999999999999995</v>
      </c>
      <c r="O4090">
        <v>0.97</v>
      </c>
      <c r="P4090">
        <v>1.21</v>
      </c>
      <c r="Q4090">
        <v>0.19694999999999999</v>
      </c>
      <c r="R4090">
        <v>0.253</v>
      </c>
      <c r="S4090">
        <v>0.31990000000000002</v>
      </c>
      <c r="T4090">
        <v>0.52839999999999998</v>
      </c>
      <c r="U4090">
        <v>0.83414999999999995</v>
      </c>
      <c r="V4090">
        <v>17489.16</v>
      </c>
      <c r="W4090">
        <v>2052.5100000000002</v>
      </c>
      <c r="X4090">
        <v>44.9</v>
      </c>
    </row>
    <row r="4091" spans="1:24" x14ac:dyDescent="0.55000000000000004">
      <c r="A4091" s="5">
        <v>42300</v>
      </c>
      <c r="B4091">
        <v>0.12</v>
      </c>
      <c r="C4091">
        <v>0.01</v>
      </c>
      <c r="D4091">
        <v>0.13</v>
      </c>
      <c r="E4091">
        <v>0.24</v>
      </c>
      <c r="F4091">
        <v>0.66</v>
      </c>
      <c r="G4091">
        <v>0.94</v>
      </c>
      <c r="H4091">
        <v>1.43</v>
      </c>
      <c r="I4091">
        <v>1.81</v>
      </c>
      <c r="J4091">
        <v>2.09</v>
      </c>
      <c r="K4091">
        <v>2.54</v>
      </c>
      <c r="L4091">
        <v>2.9</v>
      </c>
      <c r="M4091">
        <v>0.24</v>
      </c>
      <c r="N4091">
        <v>0.57999999999999996</v>
      </c>
      <c r="O4091">
        <v>0.96</v>
      </c>
      <c r="P4091">
        <v>1.19</v>
      </c>
      <c r="Q4091">
        <v>0.19350000000000001</v>
      </c>
      <c r="R4091">
        <v>0.24979999999999999</v>
      </c>
      <c r="S4091">
        <v>0.32290000000000002</v>
      </c>
      <c r="T4091">
        <v>0.52690000000000003</v>
      </c>
      <c r="U4091">
        <v>0.83189999999999997</v>
      </c>
      <c r="V4091">
        <v>17646.7</v>
      </c>
      <c r="W4091">
        <v>2075.15</v>
      </c>
      <c r="X4091">
        <v>43.91</v>
      </c>
    </row>
    <row r="4092" spans="1:24" x14ac:dyDescent="0.55000000000000004">
      <c r="A4092" s="5">
        <v>42303</v>
      </c>
      <c r="B4092">
        <v>0.12</v>
      </c>
      <c r="C4092">
        <v>0.02</v>
      </c>
      <c r="D4092">
        <v>0.16</v>
      </c>
      <c r="E4092">
        <v>0.25</v>
      </c>
      <c r="F4092">
        <v>0.66</v>
      </c>
      <c r="G4092">
        <v>0.94</v>
      </c>
      <c r="H4092">
        <v>1.41</v>
      </c>
      <c r="I4092">
        <v>1.78</v>
      </c>
      <c r="J4092">
        <v>2.0699999999999998</v>
      </c>
      <c r="K4092">
        <v>2.5</v>
      </c>
      <c r="L4092">
        <v>2.87</v>
      </c>
      <c r="M4092">
        <v>0.25</v>
      </c>
      <c r="N4092">
        <v>0.59</v>
      </c>
      <c r="O4092">
        <v>0.96</v>
      </c>
      <c r="P4092">
        <v>1.19</v>
      </c>
      <c r="Q4092">
        <v>0.19355</v>
      </c>
      <c r="R4092">
        <v>0.24934999999999999</v>
      </c>
      <c r="S4092">
        <v>0.32314999999999999</v>
      </c>
      <c r="T4092">
        <v>0.53164999999999996</v>
      </c>
      <c r="U4092">
        <v>0.83814999999999995</v>
      </c>
      <c r="V4092">
        <v>17623.05</v>
      </c>
      <c r="W4092">
        <v>2071.1799999999998</v>
      </c>
      <c r="X4092">
        <v>43.19</v>
      </c>
    </row>
    <row r="4093" spans="1:24" x14ac:dyDescent="0.55000000000000004">
      <c r="A4093" s="5">
        <v>42304</v>
      </c>
      <c r="B4093">
        <v>0.12</v>
      </c>
      <c r="C4093">
        <v>0.03</v>
      </c>
      <c r="D4093">
        <v>0.18</v>
      </c>
      <c r="E4093">
        <v>0.28999999999999998</v>
      </c>
      <c r="F4093">
        <v>0.65</v>
      </c>
      <c r="G4093">
        <v>0.92</v>
      </c>
      <c r="H4093">
        <v>1.38</v>
      </c>
      <c r="I4093">
        <v>1.75</v>
      </c>
      <c r="J4093">
        <v>2.0499999999999998</v>
      </c>
      <c r="K4093">
        <v>2.48</v>
      </c>
      <c r="L4093">
        <v>2.86</v>
      </c>
      <c r="M4093">
        <v>0.23</v>
      </c>
      <c r="N4093">
        <v>0.56999999999999995</v>
      </c>
      <c r="O4093">
        <v>0.95</v>
      </c>
      <c r="P4093">
        <v>1.18</v>
      </c>
      <c r="Q4093">
        <v>0.19075</v>
      </c>
      <c r="R4093">
        <v>0.24929999999999999</v>
      </c>
      <c r="S4093">
        <v>0.32390000000000002</v>
      </c>
      <c r="T4093">
        <v>0.53464999999999996</v>
      </c>
      <c r="U4093">
        <v>0.83840000000000003</v>
      </c>
      <c r="V4093">
        <v>17581.43</v>
      </c>
      <c r="W4093">
        <v>2065.89</v>
      </c>
      <c r="X4093">
        <v>43.21</v>
      </c>
    </row>
    <row r="4094" spans="1:24" x14ac:dyDescent="0.55000000000000004">
      <c r="A4094" s="5">
        <v>42305</v>
      </c>
      <c r="B4094">
        <v>0.12</v>
      </c>
      <c r="C4094">
        <v>0.04</v>
      </c>
      <c r="D4094">
        <v>0.21</v>
      </c>
      <c r="E4094">
        <v>0.33</v>
      </c>
      <c r="F4094">
        <v>0.73</v>
      </c>
      <c r="G4094">
        <v>1</v>
      </c>
      <c r="H4094">
        <v>1.47</v>
      </c>
      <c r="I4094">
        <v>1.83</v>
      </c>
      <c r="J4094">
        <v>2.1</v>
      </c>
      <c r="K4094">
        <v>2.5</v>
      </c>
      <c r="L4094">
        <v>2.87</v>
      </c>
      <c r="M4094">
        <v>0.33</v>
      </c>
      <c r="N4094">
        <v>0.63</v>
      </c>
      <c r="O4094">
        <v>0.98</v>
      </c>
      <c r="P4094">
        <v>1.2</v>
      </c>
      <c r="Q4094">
        <v>0.1883</v>
      </c>
      <c r="R4094">
        <v>0.24625</v>
      </c>
      <c r="S4094">
        <v>0.32190000000000002</v>
      </c>
      <c r="T4094">
        <v>0.53364999999999996</v>
      </c>
      <c r="U4094">
        <v>0.83614999999999995</v>
      </c>
      <c r="V4094">
        <v>17779.52</v>
      </c>
      <c r="W4094">
        <v>2090.35</v>
      </c>
      <c r="X4094">
        <v>45.93</v>
      </c>
    </row>
    <row r="4095" spans="1:24" x14ac:dyDescent="0.55000000000000004">
      <c r="A4095" s="5">
        <v>42306</v>
      </c>
      <c r="B4095">
        <v>0.12</v>
      </c>
      <c r="C4095">
        <v>7.0000000000000007E-2</v>
      </c>
      <c r="D4095">
        <v>0.21</v>
      </c>
      <c r="E4095">
        <v>0.33</v>
      </c>
      <c r="F4095">
        <v>0.75</v>
      </c>
      <c r="G4095">
        <v>1.05</v>
      </c>
      <c r="H4095">
        <v>1.53</v>
      </c>
      <c r="I4095">
        <v>1.9</v>
      </c>
      <c r="J4095">
        <v>2.19</v>
      </c>
      <c r="K4095">
        <v>2.6</v>
      </c>
      <c r="L4095">
        <v>2.96</v>
      </c>
      <c r="M4095">
        <v>0.34</v>
      </c>
      <c r="N4095">
        <v>0.67</v>
      </c>
      <c r="O4095">
        <v>1.02</v>
      </c>
      <c r="P4095">
        <v>1.24</v>
      </c>
      <c r="Q4095">
        <v>0.193</v>
      </c>
      <c r="R4095">
        <v>0.2535</v>
      </c>
      <c r="S4095">
        <v>0.32890000000000003</v>
      </c>
      <c r="T4095">
        <v>0.54890000000000005</v>
      </c>
      <c r="U4095">
        <v>0.8629</v>
      </c>
      <c r="V4095">
        <v>17755.8</v>
      </c>
      <c r="W4095">
        <v>2089.41</v>
      </c>
      <c r="X4095">
        <v>46.02</v>
      </c>
    </row>
    <row r="4096" spans="1:24" x14ac:dyDescent="0.55000000000000004">
      <c r="A4096" s="5">
        <v>42307</v>
      </c>
      <c r="B4096">
        <v>7.0000000000000007E-2</v>
      </c>
      <c r="C4096">
        <v>0.08</v>
      </c>
      <c r="D4096">
        <v>0.23</v>
      </c>
      <c r="E4096">
        <v>0.34</v>
      </c>
      <c r="F4096">
        <v>0.75</v>
      </c>
      <c r="G4096">
        <v>1.05</v>
      </c>
      <c r="H4096">
        <v>1.52</v>
      </c>
      <c r="I4096">
        <v>1.88</v>
      </c>
      <c r="J4096">
        <v>2.16</v>
      </c>
      <c r="K4096">
        <v>2.57</v>
      </c>
      <c r="L4096">
        <v>2.93</v>
      </c>
      <c r="M4096">
        <v>0.32</v>
      </c>
      <c r="N4096">
        <v>0.63</v>
      </c>
      <c r="O4096">
        <v>0.98</v>
      </c>
      <c r="P4096">
        <v>1.19</v>
      </c>
      <c r="Q4096">
        <v>0.192</v>
      </c>
      <c r="R4096">
        <v>0.25305</v>
      </c>
      <c r="S4096">
        <v>0.33410000000000001</v>
      </c>
      <c r="T4096">
        <v>0.55164999999999997</v>
      </c>
      <c r="U4096">
        <v>0.86839999999999995</v>
      </c>
      <c r="V4096">
        <v>17663.54</v>
      </c>
      <c r="W4096">
        <v>2079.36</v>
      </c>
      <c r="X4096">
        <v>46.6</v>
      </c>
    </row>
    <row r="4097" spans="1:24" x14ac:dyDescent="0.55000000000000004">
      <c r="A4097" s="5">
        <v>42310</v>
      </c>
      <c r="B4097">
        <v>0.12</v>
      </c>
      <c r="C4097">
        <v>0.08</v>
      </c>
      <c r="D4097">
        <v>0.27</v>
      </c>
      <c r="E4097">
        <v>0.37</v>
      </c>
      <c r="F4097">
        <v>0.77</v>
      </c>
      <c r="G4097">
        <v>1.08</v>
      </c>
      <c r="H4097">
        <v>1.57</v>
      </c>
      <c r="I4097">
        <v>1.93</v>
      </c>
      <c r="J4097">
        <v>2.2000000000000002</v>
      </c>
      <c r="K4097">
        <v>2.6</v>
      </c>
      <c r="L4097">
        <v>2.95</v>
      </c>
      <c r="M4097">
        <v>0.34</v>
      </c>
      <c r="N4097">
        <v>0.65</v>
      </c>
      <c r="O4097">
        <v>0.99</v>
      </c>
      <c r="P4097">
        <v>1.2</v>
      </c>
      <c r="Q4097">
        <v>0.19</v>
      </c>
      <c r="R4097">
        <v>0.25374999999999998</v>
      </c>
      <c r="S4097">
        <v>0.33410000000000001</v>
      </c>
      <c r="T4097">
        <v>0.55615000000000003</v>
      </c>
      <c r="U4097">
        <v>0.87465000000000004</v>
      </c>
      <c r="V4097">
        <v>17828.759999999998</v>
      </c>
      <c r="W4097">
        <v>2104.0500000000002</v>
      </c>
      <c r="X4097">
        <v>46.12</v>
      </c>
    </row>
    <row r="4098" spans="1:24" x14ac:dyDescent="0.55000000000000004">
      <c r="A4098" s="5">
        <v>42311</v>
      </c>
      <c r="B4098">
        <v>0.12</v>
      </c>
      <c r="C4098">
        <v>0.06</v>
      </c>
      <c r="D4098">
        <v>0.26</v>
      </c>
      <c r="E4098">
        <v>0.39</v>
      </c>
      <c r="F4098">
        <v>0.8</v>
      </c>
      <c r="G4098">
        <v>1.1000000000000001</v>
      </c>
      <c r="H4098">
        <v>1.59</v>
      </c>
      <c r="I4098">
        <v>1.96</v>
      </c>
      <c r="J4098">
        <v>2.23</v>
      </c>
      <c r="K4098">
        <v>2.65</v>
      </c>
      <c r="L4098">
        <v>3</v>
      </c>
      <c r="M4098">
        <v>0.32</v>
      </c>
      <c r="N4098">
        <v>0.65</v>
      </c>
      <c r="O4098">
        <v>1.01</v>
      </c>
      <c r="P4098">
        <v>1.24</v>
      </c>
      <c r="Q4098">
        <v>0.19220000000000001</v>
      </c>
      <c r="R4098">
        <v>0.25574999999999998</v>
      </c>
      <c r="S4098">
        <v>0.33360000000000001</v>
      </c>
      <c r="T4098">
        <v>0.55740000000000001</v>
      </c>
      <c r="U4098">
        <v>0.88239999999999996</v>
      </c>
      <c r="V4098">
        <v>17918.150000000001</v>
      </c>
      <c r="W4098">
        <v>2109.79</v>
      </c>
      <c r="X4098">
        <v>47.88</v>
      </c>
    </row>
    <row r="4099" spans="1:24" x14ac:dyDescent="0.55000000000000004">
      <c r="A4099" s="5">
        <v>42312</v>
      </c>
      <c r="B4099">
        <v>0.12</v>
      </c>
      <c r="C4099">
        <v>0.05</v>
      </c>
      <c r="D4099">
        <v>0.27</v>
      </c>
      <c r="E4099">
        <v>0.4</v>
      </c>
      <c r="F4099">
        <v>0.84</v>
      </c>
      <c r="G4099">
        <v>1.1599999999999999</v>
      </c>
      <c r="H4099">
        <v>1.64</v>
      </c>
      <c r="I4099">
        <v>1.99</v>
      </c>
      <c r="J4099">
        <v>2.25</v>
      </c>
      <c r="K4099">
        <v>2.66</v>
      </c>
      <c r="L4099">
        <v>3</v>
      </c>
      <c r="M4099">
        <v>0.38</v>
      </c>
      <c r="N4099">
        <v>0.68</v>
      </c>
      <c r="O4099">
        <v>1.02</v>
      </c>
      <c r="P4099">
        <v>1.24</v>
      </c>
      <c r="Q4099">
        <v>0.19320000000000001</v>
      </c>
      <c r="R4099">
        <v>0.25474999999999998</v>
      </c>
      <c r="S4099">
        <v>0.33660000000000001</v>
      </c>
      <c r="T4099">
        <v>0.56064999999999998</v>
      </c>
      <c r="U4099">
        <v>0.88614999999999999</v>
      </c>
      <c r="V4099">
        <v>17867.580000000002</v>
      </c>
      <c r="W4099">
        <v>2102.31</v>
      </c>
      <c r="X4099">
        <v>46.32</v>
      </c>
    </row>
    <row r="4100" spans="1:24" x14ac:dyDescent="0.55000000000000004">
      <c r="A4100" s="5">
        <v>42313</v>
      </c>
      <c r="B4100">
        <v>0.12</v>
      </c>
      <c r="C4100">
        <v>0.05</v>
      </c>
      <c r="D4100">
        <v>0.27</v>
      </c>
      <c r="E4100">
        <v>0.42</v>
      </c>
      <c r="F4100">
        <v>0.85</v>
      </c>
      <c r="G4100">
        <v>1.1599999999999999</v>
      </c>
      <c r="H4100">
        <v>1.65</v>
      </c>
      <c r="I4100">
        <v>2</v>
      </c>
      <c r="J4100">
        <v>2.2599999999999998</v>
      </c>
      <c r="K4100">
        <v>2.68</v>
      </c>
      <c r="L4100">
        <v>3.01</v>
      </c>
      <c r="M4100">
        <v>0.42</v>
      </c>
      <c r="N4100">
        <v>0.71</v>
      </c>
      <c r="O4100">
        <v>1.05</v>
      </c>
      <c r="P4100">
        <v>1.27</v>
      </c>
      <c r="Q4100">
        <v>0.19475000000000001</v>
      </c>
      <c r="R4100">
        <v>0.26100000000000001</v>
      </c>
      <c r="S4100">
        <v>0.34389999999999998</v>
      </c>
      <c r="T4100">
        <v>0.57069999999999999</v>
      </c>
      <c r="U4100">
        <v>0.90064999999999995</v>
      </c>
      <c r="V4100">
        <v>17863.43</v>
      </c>
      <c r="W4100">
        <v>2099.9299999999998</v>
      </c>
      <c r="X4100">
        <v>45.27</v>
      </c>
    </row>
    <row r="4101" spans="1:24" x14ac:dyDescent="0.55000000000000004">
      <c r="A4101" s="5">
        <v>42314</v>
      </c>
      <c r="B4101">
        <v>0.12</v>
      </c>
      <c r="C4101">
        <v>0.08</v>
      </c>
      <c r="D4101">
        <v>0.32</v>
      </c>
      <c r="E4101">
        <v>0.47</v>
      </c>
      <c r="F4101">
        <v>0.9</v>
      </c>
      <c r="G4101">
        <v>1.23</v>
      </c>
      <c r="H4101">
        <v>1.73</v>
      </c>
      <c r="I4101">
        <v>2.09</v>
      </c>
      <c r="J4101">
        <v>2.34</v>
      </c>
      <c r="K4101">
        <v>2.76</v>
      </c>
      <c r="L4101">
        <v>3.09</v>
      </c>
      <c r="M4101">
        <v>0.48</v>
      </c>
      <c r="N4101">
        <v>0.75</v>
      </c>
      <c r="O4101">
        <v>1.0900000000000001</v>
      </c>
      <c r="P4101">
        <v>1.31</v>
      </c>
      <c r="Q4101">
        <v>0.19450000000000001</v>
      </c>
      <c r="R4101">
        <v>0.26</v>
      </c>
      <c r="S4101">
        <v>0.34139999999999998</v>
      </c>
      <c r="T4101">
        <v>0.57079999999999997</v>
      </c>
      <c r="U4101">
        <v>0.90115000000000001</v>
      </c>
      <c r="V4101">
        <v>17910.330000000002</v>
      </c>
      <c r="W4101">
        <v>2099.1999999999998</v>
      </c>
      <c r="X4101">
        <v>44.32</v>
      </c>
    </row>
    <row r="4102" spans="1:24" x14ac:dyDescent="0.55000000000000004">
      <c r="A4102" s="5">
        <v>42317</v>
      </c>
      <c r="B4102">
        <v>0.12</v>
      </c>
      <c r="C4102">
        <v>0.14000000000000001</v>
      </c>
      <c r="D4102">
        <v>0.34</v>
      </c>
      <c r="E4102">
        <v>0.47</v>
      </c>
      <c r="F4102">
        <v>0.89</v>
      </c>
      <c r="G4102">
        <v>1.27</v>
      </c>
      <c r="H4102">
        <v>1.75</v>
      </c>
      <c r="I4102">
        <v>2.11</v>
      </c>
      <c r="J4102">
        <v>2.36</v>
      </c>
      <c r="K4102">
        <v>2.79</v>
      </c>
      <c r="L4102">
        <v>3.12</v>
      </c>
      <c r="M4102">
        <v>0.47</v>
      </c>
      <c r="N4102">
        <v>0.76</v>
      </c>
      <c r="O4102">
        <v>1.1000000000000001</v>
      </c>
      <c r="P4102">
        <v>1.32</v>
      </c>
      <c r="Q4102">
        <v>0.19700000000000001</v>
      </c>
      <c r="R4102">
        <v>0.27250000000000002</v>
      </c>
      <c r="S4102">
        <v>0.35560000000000003</v>
      </c>
      <c r="T4102">
        <v>0.59499999999999997</v>
      </c>
      <c r="U4102">
        <v>0.93384999999999996</v>
      </c>
      <c r="V4102">
        <v>17730.48</v>
      </c>
      <c r="W4102">
        <v>2078.58</v>
      </c>
      <c r="X4102">
        <v>43.87</v>
      </c>
    </row>
    <row r="4103" spans="1:24" x14ac:dyDescent="0.55000000000000004">
      <c r="A4103" s="5">
        <v>42318</v>
      </c>
      <c r="B4103">
        <v>0.12</v>
      </c>
      <c r="C4103">
        <v>0.13</v>
      </c>
      <c r="D4103">
        <v>0.34</v>
      </c>
      <c r="E4103">
        <v>0.51</v>
      </c>
      <c r="F4103">
        <v>0.87</v>
      </c>
      <c r="G4103">
        <v>1.22</v>
      </c>
      <c r="H4103">
        <v>1.72</v>
      </c>
      <c r="I4103">
        <v>2.08</v>
      </c>
      <c r="J4103">
        <v>2.3199999999999998</v>
      </c>
      <c r="K4103">
        <v>2.76</v>
      </c>
      <c r="L4103">
        <v>3.1</v>
      </c>
      <c r="M4103">
        <v>0.47</v>
      </c>
      <c r="N4103">
        <v>0.77</v>
      </c>
      <c r="O4103">
        <v>1.1100000000000001</v>
      </c>
      <c r="P4103">
        <v>1.32</v>
      </c>
      <c r="Q4103">
        <v>0.19550000000000001</v>
      </c>
      <c r="R4103">
        <v>0.27600000000000002</v>
      </c>
      <c r="S4103">
        <v>0.35610000000000003</v>
      </c>
      <c r="T4103">
        <v>0.59175</v>
      </c>
      <c r="U4103">
        <v>0.92484999999999995</v>
      </c>
      <c r="V4103">
        <v>17758.21</v>
      </c>
      <c r="W4103">
        <v>2081.7199999999998</v>
      </c>
      <c r="X4103">
        <v>44.23</v>
      </c>
    </row>
    <row r="4104" spans="1:24" x14ac:dyDescent="0.55000000000000004">
      <c r="A4104" s="5">
        <v>42319</v>
      </c>
      <c r="B4104" t="e">
        <v>#N/A</v>
      </c>
      <c r="C4104" t="e">
        <v>#N/A</v>
      </c>
      <c r="D4104" t="e">
        <v>#N/A</v>
      </c>
      <c r="E4104" t="e">
        <v>#N/A</v>
      </c>
      <c r="F4104" t="e">
        <v>#N/A</v>
      </c>
      <c r="G4104" t="e">
        <v>#N/A</v>
      </c>
      <c r="H4104" t="e">
        <v>#N/A</v>
      </c>
      <c r="I4104" t="e">
        <v>#N/A</v>
      </c>
      <c r="J4104" t="e">
        <v>#N/A</v>
      </c>
      <c r="K4104" t="e">
        <v>#N/A</v>
      </c>
      <c r="L4104" t="e">
        <v>#N/A</v>
      </c>
      <c r="M4104" t="e">
        <v>#N/A</v>
      </c>
      <c r="N4104" t="e">
        <v>#N/A</v>
      </c>
      <c r="O4104" t="e">
        <v>#N/A</v>
      </c>
      <c r="P4104" t="e">
        <v>#N/A</v>
      </c>
      <c r="Q4104">
        <v>0.19575000000000001</v>
      </c>
      <c r="R4104">
        <v>0.27850000000000003</v>
      </c>
      <c r="S4104">
        <v>0.35909999999999997</v>
      </c>
      <c r="T4104">
        <v>0.59499999999999997</v>
      </c>
      <c r="U4104">
        <v>0.92835000000000001</v>
      </c>
      <c r="V4104">
        <v>17702.22</v>
      </c>
      <c r="W4104">
        <v>2075</v>
      </c>
      <c r="X4104">
        <v>42.95</v>
      </c>
    </row>
    <row r="4105" spans="1:24" x14ac:dyDescent="0.55000000000000004">
      <c r="A4105" s="5">
        <v>42320</v>
      </c>
      <c r="B4105">
        <v>0.12</v>
      </c>
      <c r="C4105">
        <v>0.14000000000000001</v>
      </c>
      <c r="D4105">
        <v>0.35</v>
      </c>
      <c r="E4105">
        <v>0.51</v>
      </c>
      <c r="F4105">
        <v>0.89</v>
      </c>
      <c r="G4105">
        <v>1.24</v>
      </c>
      <c r="H4105">
        <v>1.73</v>
      </c>
      <c r="I4105">
        <v>2.09</v>
      </c>
      <c r="J4105">
        <v>2.3199999999999998</v>
      </c>
      <c r="K4105">
        <v>2.75</v>
      </c>
      <c r="L4105">
        <v>3.09</v>
      </c>
      <c r="M4105">
        <v>0.49</v>
      </c>
      <c r="N4105">
        <v>0.78</v>
      </c>
      <c r="O4105">
        <v>1.1100000000000001</v>
      </c>
      <c r="P4105">
        <v>1.32</v>
      </c>
      <c r="Q4105">
        <v>0.19700000000000001</v>
      </c>
      <c r="R4105">
        <v>0.28050000000000003</v>
      </c>
      <c r="S4105">
        <v>0.36159999999999998</v>
      </c>
      <c r="T4105">
        <v>0.60050000000000003</v>
      </c>
      <c r="U4105">
        <v>0.93259999999999998</v>
      </c>
      <c r="V4105">
        <v>17448.07</v>
      </c>
      <c r="W4105">
        <v>2045.97</v>
      </c>
      <c r="X4105">
        <v>41.74</v>
      </c>
    </row>
    <row r="4106" spans="1:24" x14ac:dyDescent="0.55000000000000004">
      <c r="A4106" s="5">
        <v>42321</v>
      </c>
      <c r="B4106">
        <v>0.12</v>
      </c>
      <c r="C4106">
        <v>0.14000000000000001</v>
      </c>
      <c r="D4106">
        <v>0.31</v>
      </c>
      <c r="E4106">
        <v>0.5</v>
      </c>
      <c r="F4106">
        <v>0.86</v>
      </c>
      <c r="G4106">
        <v>1.2</v>
      </c>
      <c r="H4106">
        <v>1.67</v>
      </c>
      <c r="I4106">
        <v>2.0499999999999998</v>
      </c>
      <c r="J4106">
        <v>2.2799999999999998</v>
      </c>
      <c r="K4106">
        <v>2.72</v>
      </c>
      <c r="L4106">
        <v>3.06</v>
      </c>
      <c r="M4106">
        <v>0.46</v>
      </c>
      <c r="N4106">
        <v>0.76</v>
      </c>
      <c r="O4106">
        <v>1.0900000000000001</v>
      </c>
      <c r="P4106">
        <v>1.31</v>
      </c>
      <c r="Q4106">
        <v>0.19725000000000001</v>
      </c>
      <c r="R4106">
        <v>0.28199999999999997</v>
      </c>
      <c r="S4106">
        <v>0.36359999999999998</v>
      </c>
      <c r="T4106">
        <v>0.60375000000000001</v>
      </c>
      <c r="U4106">
        <v>0.93610000000000004</v>
      </c>
      <c r="V4106">
        <v>17245.240000000002</v>
      </c>
      <c r="W4106">
        <v>2023.04</v>
      </c>
      <c r="X4106">
        <v>40.69</v>
      </c>
    </row>
    <row r="4107" spans="1:24" x14ac:dyDescent="0.55000000000000004">
      <c r="A4107" s="5">
        <v>42324</v>
      </c>
      <c r="B4107">
        <v>0.13</v>
      </c>
      <c r="C4107">
        <v>0.15</v>
      </c>
      <c r="D4107">
        <v>0.33</v>
      </c>
      <c r="E4107">
        <v>0.5</v>
      </c>
      <c r="F4107">
        <v>0.88</v>
      </c>
      <c r="G4107">
        <v>1.18</v>
      </c>
      <c r="H4107">
        <v>1.66</v>
      </c>
      <c r="I4107">
        <v>2.02</v>
      </c>
      <c r="J4107">
        <v>2.27</v>
      </c>
      <c r="K4107">
        <v>2.72</v>
      </c>
      <c r="L4107">
        <v>3.07</v>
      </c>
      <c r="M4107">
        <v>0.46</v>
      </c>
      <c r="N4107">
        <v>0.76</v>
      </c>
      <c r="O4107">
        <v>1.1100000000000001</v>
      </c>
      <c r="P4107">
        <v>1.33</v>
      </c>
      <c r="Q4107">
        <v>0.19925000000000001</v>
      </c>
      <c r="R4107">
        <v>0.28199999999999997</v>
      </c>
      <c r="S4107">
        <v>0.36409999999999998</v>
      </c>
      <c r="T4107">
        <v>0.60275000000000001</v>
      </c>
      <c r="U4107">
        <v>0.93235000000000001</v>
      </c>
      <c r="V4107">
        <v>17483.009999999998</v>
      </c>
      <c r="W4107">
        <v>2053.19</v>
      </c>
      <c r="X4107">
        <v>41.68</v>
      </c>
    </row>
    <row r="4108" spans="1:24" x14ac:dyDescent="0.55000000000000004">
      <c r="A4108" s="5">
        <v>42325</v>
      </c>
      <c r="B4108">
        <v>0.13</v>
      </c>
      <c r="C4108">
        <v>0.14000000000000001</v>
      </c>
      <c r="D4108">
        <v>0.34</v>
      </c>
      <c r="E4108">
        <v>0.5</v>
      </c>
      <c r="F4108">
        <v>0.86</v>
      </c>
      <c r="G4108">
        <v>1.18</v>
      </c>
      <c r="H4108">
        <v>1.66</v>
      </c>
      <c r="I4108">
        <v>2.02</v>
      </c>
      <c r="J4108">
        <v>2.25</v>
      </c>
      <c r="K4108">
        <v>2.69</v>
      </c>
      <c r="L4108">
        <v>3.04</v>
      </c>
      <c r="M4108">
        <v>0.43</v>
      </c>
      <c r="N4108">
        <v>0.72</v>
      </c>
      <c r="O4108">
        <v>1.06</v>
      </c>
      <c r="P4108">
        <v>1.28</v>
      </c>
      <c r="Q4108">
        <v>0.20250000000000001</v>
      </c>
      <c r="R4108">
        <v>0.28249999999999997</v>
      </c>
      <c r="S4108">
        <v>0.36709999999999998</v>
      </c>
      <c r="T4108">
        <v>0.60175000000000001</v>
      </c>
      <c r="U4108">
        <v>0.93084999999999996</v>
      </c>
      <c r="V4108">
        <v>17489.5</v>
      </c>
      <c r="W4108">
        <v>2050.44</v>
      </c>
      <c r="X4108">
        <v>40.729999999999997</v>
      </c>
    </row>
    <row r="4109" spans="1:24" x14ac:dyDescent="0.55000000000000004">
      <c r="A4109" s="5">
        <v>42326</v>
      </c>
      <c r="B4109">
        <v>0.12</v>
      </c>
      <c r="C4109">
        <v>0.12</v>
      </c>
      <c r="D4109">
        <v>0.31</v>
      </c>
      <c r="E4109">
        <v>0.49</v>
      </c>
      <c r="F4109">
        <v>0.9</v>
      </c>
      <c r="G4109">
        <v>1.21</v>
      </c>
      <c r="H4109">
        <v>1.69</v>
      </c>
      <c r="I4109">
        <v>2.04</v>
      </c>
      <c r="J4109">
        <v>2.27</v>
      </c>
      <c r="K4109">
        <v>2.7</v>
      </c>
      <c r="L4109">
        <v>3.04</v>
      </c>
      <c r="M4109">
        <v>0.44</v>
      </c>
      <c r="N4109">
        <v>0.71</v>
      </c>
      <c r="O4109">
        <v>1.05</v>
      </c>
      <c r="P4109">
        <v>1.27</v>
      </c>
      <c r="Q4109">
        <v>0.20674999999999999</v>
      </c>
      <c r="R4109">
        <v>0.28449999999999998</v>
      </c>
      <c r="S4109">
        <v>0.36959999999999998</v>
      </c>
      <c r="T4109">
        <v>0.60599999999999998</v>
      </c>
      <c r="U4109">
        <v>0.93584999999999996</v>
      </c>
      <c r="V4109">
        <v>17737.16</v>
      </c>
      <c r="W4109">
        <v>2083.58</v>
      </c>
      <c r="X4109">
        <v>40.75</v>
      </c>
    </row>
    <row r="4110" spans="1:24" x14ac:dyDescent="0.55000000000000004">
      <c r="A4110" s="5">
        <v>42327</v>
      </c>
      <c r="B4110">
        <v>0.12</v>
      </c>
      <c r="C4110">
        <v>0.11</v>
      </c>
      <c r="D4110">
        <v>0.31</v>
      </c>
      <c r="E4110">
        <v>0.49</v>
      </c>
      <c r="F4110">
        <v>0.91</v>
      </c>
      <c r="G4110">
        <v>1.21</v>
      </c>
      <c r="H4110">
        <v>1.68</v>
      </c>
      <c r="I4110">
        <v>2.02</v>
      </c>
      <c r="J4110">
        <v>2.2400000000000002</v>
      </c>
      <c r="K4110">
        <v>2.66</v>
      </c>
      <c r="L4110">
        <v>3</v>
      </c>
      <c r="M4110">
        <v>0.41</v>
      </c>
      <c r="N4110">
        <v>0.68</v>
      </c>
      <c r="O4110">
        <v>1.01</v>
      </c>
      <c r="P4110">
        <v>1.23</v>
      </c>
      <c r="Q4110">
        <v>0.21325</v>
      </c>
      <c r="R4110">
        <v>0.29149999999999998</v>
      </c>
      <c r="S4110">
        <v>0.37759999999999999</v>
      </c>
      <c r="T4110">
        <v>0.61175000000000002</v>
      </c>
      <c r="U4110">
        <v>0.94135000000000002</v>
      </c>
      <c r="V4110">
        <v>17732.75</v>
      </c>
      <c r="W4110">
        <v>2081.2399999999998</v>
      </c>
      <c r="X4110">
        <v>40.549999999999997</v>
      </c>
    </row>
    <row r="4111" spans="1:24" x14ac:dyDescent="0.55000000000000004">
      <c r="A4111" s="5">
        <v>42328</v>
      </c>
      <c r="B4111">
        <v>0.12</v>
      </c>
      <c r="C4111">
        <v>0.12</v>
      </c>
      <c r="D4111">
        <v>0.31</v>
      </c>
      <c r="E4111">
        <v>0.49</v>
      </c>
      <c r="F4111">
        <v>0.93</v>
      </c>
      <c r="G4111">
        <v>1.23</v>
      </c>
      <c r="H4111">
        <v>1.7</v>
      </c>
      <c r="I4111">
        <v>2.04</v>
      </c>
      <c r="J4111">
        <v>2.2599999999999998</v>
      </c>
      <c r="K4111">
        <v>2.68</v>
      </c>
      <c r="L4111">
        <v>3.02</v>
      </c>
      <c r="M4111">
        <v>0.39</v>
      </c>
      <c r="N4111">
        <v>0.66</v>
      </c>
      <c r="O4111">
        <v>1</v>
      </c>
      <c r="P4111">
        <v>1.21</v>
      </c>
      <c r="Q4111">
        <v>0.21149999999999999</v>
      </c>
      <c r="R4111">
        <v>0.29549999999999998</v>
      </c>
      <c r="S4111">
        <v>0.3821</v>
      </c>
      <c r="T4111">
        <v>0.61865000000000003</v>
      </c>
      <c r="U4111">
        <v>0.94735000000000003</v>
      </c>
      <c r="V4111">
        <v>17823.810000000001</v>
      </c>
      <c r="W4111">
        <v>2089.17</v>
      </c>
      <c r="X4111">
        <v>39.39</v>
      </c>
    </row>
    <row r="4112" spans="1:24" x14ac:dyDescent="0.55000000000000004">
      <c r="A4112" s="5">
        <v>42331</v>
      </c>
      <c r="B4112">
        <v>0.12</v>
      </c>
      <c r="C4112">
        <v>0.14000000000000001</v>
      </c>
      <c r="D4112">
        <v>0.35</v>
      </c>
      <c r="E4112">
        <v>0.5</v>
      </c>
      <c r="F4112">
        <v>0.94</v>
      </c>
      <c r="G4112">
        <v>1.26</v>
      </c>
      <c r="H4112">
        <v>1.7</v>
      </c>
      <c r="I4112">
        <v>2.0299999999999998</v>
      </c>
      <c r="J4112">
        <v>2.25</v>
      </c>
      <c r="K4112">
        <v>2.66</v>
      </c>
      <c r="L4112">
        <v>3</v>
      </c>
      <c r="M4112">
        <v>0.37</v>
      </c>
      <c r="N4112">
        <v>0.64</v>
      </c>
      <c r="O4112">
        <v>0.98</v>
      </c>
      <c r="P4112">
        <v>1.2</v>
      </c>
      <c r="Q4112">
        <v>0.221</v>
      </c>
      <c r="R4112">
        <v>0.30299999999999999</v>
      </c>
      <c r="S4112">
        <v>0.39319999999999999</v>
      </c>
      <c r="T4112">
        <v>0.63314999999999999</v>
      </c>
      <c r="U4112">
        <v>0.96135000000000004</v>
      </c>
      <c r="V4112">
        <v>17792.68</v>
      </c>
      <c r="W4112">
        <v>2086.59</v>
      </c>
      <c r="X4112">
        <v>39.270000000000003</v>
      </c>
    </row>
    <row r="4113" spans="1:24" x14ac:dyDescent="0.55000000000000004">
      <c r="A4113" s="5">
        <v>42332</v>
      </c>
      <c r="B4113">
        <v>0.12</v>
      </c>
      <c r="C4113">
        <v>0.16</v>
      </c>
      <c r="D4113">
        <v>0.36</v>
      </c>
      <c r="E4113">
        <v>0.52</v>
      </c>
      <c r="F4113">
        <v>0.93</v>
      </c>
      <c r="G4113">
        <v>1.23</v>
      </c>
      <c r="H4113">
        <v>1.66</v>
      </c>
      <c r="I4113">
        <v>2.0099999999999998</v>
      </c>
      <c r="J4113">
        <v>2.2400000000000002</v>
      </c>
      <c r="K4113">
        <v>2.65</v>
      </c>
      <c r="L4113">
        <v>3</v>
      </c>
      <c r="M4113">
        <v>0.33</v>
      </c>
      <c r="N4113">
        <v>0.62</v>
      </c>
      <c r="O4113">
        <v>0.97</v>
      </c>
      <c r="P4113">
        <v>1.2</v>
      </c>
      <c r="Q4113">
        <v>0.22500000000000001</v>
      </c>
      <c r="R4113">
        <v>0.311</v>
      </c>
      <c r="S4113">
        <v>0.40229999999999999</v>
      </c>
      <c r="T4113">
        <v>0.64075000000000004</v>
      </c>
      <c r="U4113">
        <v>0.96660000000000001</v>
      </c>
      <c r="V4113">
        <v>17812.189999999999</v>
      </c>
      <c r="W4113">
        <v>2089.14</v>
      </c>
      <c r="X4113">
        <v>40.89</v>
      </c>
    </row>
    <row r="4114" spans="1:24" x14ac:dyDescent="0.55000000000000004">
      <c r="A4114" s="5">
        <v>42333</v>
      </c>
      <c r="B4114">
        <v>0.12</v>
      </c>
      <c r="C4114">
        <v>0.19</v>
      </c>
      <c r="D4114">
        <v>0.39</v>
      </c>
      <c r="E4114">
        <v>0.52</v>
      </c>
      <c r="F4114">
        <v>0.93</v>
      </c>
      <c r="G4114">
        <v>1.25</v>
      </c>
      <c r="H4114">
        <v>1.66</v>
      </c>
      <c r="I4114">
        <v>2.0099999999999998</v>
      </c>
      <c r="J4114">
        <v>2.23</v>
      </c>
      <c r="K4114">
        <v>2.64</v>
      </c>
      <c r="L4114">
        <v>3</v>
      </c>
      <c r="M4114">
        <v>0.35</v>
      </c>
      <c r="N4114">
        <v>0.62</v>
      </c>
      <c r="O4114">
        <v>0.97</v>
      </c>
      <c r="P4114">
        <v>1.2</v>
      </c>
      <c r="Q4114">
        <v>0.23150000000000001</v>
      </c>
      <c r="R4114">
        <v>0.318</v>
      </c>
      <c r="S4114">
        <v>0.40670000000000001</v>
      </c>
      <c r="T4114">
        <v>0.64864999999999995</v>
      </c>
      <c r="U4114">
        <v>0.97335000000000005</v>
      </c>
      <c r="V4114">
        <v>17813.39</v>
      </c>
      <c r="W4114">
        <v>2088.87</v>
      </c>
      <c r="X4114">
        <v>41.22</v>
      </c>
    </row>
    <row r="4115" spans="1:24" x14ac:dyDescent="0.55000000000000004">
      <c r="A4115" s="5">
        <v>42334</v>
      </c>
      <c r="B4115" t="e">
        <v>#N/A</v>
      </c>
      <c r="C4115" t="e">
        <v>#N/A</v>
      </c>
      <c r="D4115" t="e">
        <v>#N/A</v>
      </c>
      <c r="E4115" t="e">
        <v>#N/A</v>
      </c>
      <c r="F4115" t="e">
        <v>#N/A</v>
      </c>
      <c r="G4115" t="e">
        <v>#N/A</v>
      </c>
      <c r="H4115" t="e">
        <v>#N/A</v>
      </c>
      <c r="I4115" t="e">
        <v>#N/A</v>
      </c>
      <c r="J4115" t="e">
        <v>#N/A</v>
      </c>
      <c r="K4115" t="e">
        <v>#N/A</v>
      </c>
      <c r="L4115" t="e">
        <v>#N/A</v>
      </c>
      <c r="M4115" t="e">
        <v>#N/A</v>
      </c>
      <c r="N4115" t="e">
        <v>#N/A</v>
      </c>
      <c r="O4115" t="e">
        <v>#N/A</v>
      </c>
      <c r="P4115" t="e">
        <v>#N/A</v>
      </c>
      <c r="Q4115">
        <v>0.23275000000000001</v>
      </c>
      <c r="R4115">
        <v>0.32500000000000001</v>
      </c>
      <c r="S4115">
        <v>0.41170000000000001</v>
      </c>
      <c r="T4115">
        <v>0.65490000000000004</v>
      </c>
      <c r="U4115">
        <v>0.97760000000000002</v>
      </c>
      <c r="V4115" t="e">
        <v>#N/A</v>
      </c>
      <c r="W4115" t="e">
        <v>#N/A</v>
      </c>
      <c r="X4115" t="e">
        <v>#N/A</v>
      </c>
    </row>
    <row r="4116" spans="1:24" x14ac:dyDescent="0.55000000000000004">
      <c r="A4116" s="5">
        <v>42335</v>
      </c>
      <c r="B4116">
        <v>0.12</v>
      </c>
      <c r="C4116">
        <v>0.18</v>
      </c>
      <c r="D4116">
        <v>0.38</v>
      </c>
      <c r="E4116">
        <v>0.5</v>
      </c>
      <c r="F4116">
        <v>0.92</v>
      </c>
      <c r="G4116">
        <v>1.23</v>
      </c>
      <c r="H4116">
        <v>1.64</v>
      </c>
      <c r="I4116">
        <v>1.99</v>
      </c>
      <c r="J4116">
        <v>2.2200000000000002</v>
      </c>
      <c r="K4116">
        <v>2.64</v>
      </c>
      <c r="L4116">
        <v>3</v>
      </c>
      <c r="M4116">
        <v>0.33</v>
      </c>
      <c r="N4116">
        <v>0.62</v>
      </c>
      <c r="O4116">
        <v>0.97</v>
      </c>
      <c r="P4116">
        <v>1.2</v>
      </c>
      <c r="Q4116">
        <v>0.24374999999999999</v>
      </c>
      <c r="R4116">
        <v>0.32500000000000001</v>
      </c>
      <c r="S4116">
        <v>0.41420000000000001</v>
      </c>
      <c r="T4116">
        <v>0.65390000000000004</v>
      </c>
      <c r="U4116">
        <v>0.97384999999999999</v>
      </c>
      <c r="V4116">
        <v>17798.490000000002</v>
      </c>
      <c r="W4116">
        <v>2090.11</v>
      </c>
      <c r="X4116">
        <v>40.57</v>
      </c>
    </row>
    <row r="4117" spans="1:24" x14ac:dyDescent="0.55000000000000004">
      <c r="A4117" s="5">
        <v>42338</v>
      </c>
      <c r="B4117">
        <v>0.08</v>
      </c>
      <c r="C4117">
        <v>0.22</v>
      </c>
      <c r="D4117">
        <v>0.42</v>
      </c>
      <c r="E4117">
        <v>0.51</v>
      </c>
      <c r="F4117">
        <v>0.94</v>
      </c>
      <c r="G4117">
        <v>1.24</v>
      </c>
      <c r="H4117">
        <v>1.65</v>
      </c>
      <c r="I4117">
        <v>1.99</v>
      </c>
      <c r="J4117">
        <v>2.21</v>
      </c>
      <c r="K4117">
        <v>2.63</v>
      </c>
      <c r="L4117">
        <v>2.98</v>
      </c>
      <c r="M4117">
        <v>0.35</v>
      </c>
      <c r="N4117">
        <v>0.62</v>
      </c>
      <c r="O4117">
        <v>0.96</v>
      </c>
      <c r="P4117">
        <v>1.19</v>
      </c>
      <c r="Q4117">
        <v>0.24299999999999999</v>
      </c>
      <c r="R4117">
        <v>0.32800000000000001</v>
      </c>
      <c r="S4117">
        <v>0.41620000000000001</v>
      </c>
      <c r="T4117">
        <v>0.65990000000000004</v>
      </c>
      <c r="U4117">
        <v>0.98060000000000003</v>
      </c>
      <c r="V4117">
        <v>17719.919999999998</v>
      </c>
      <c r="W4117">
        <v>2080.41</v>
      </c>
      <c r="X4117">
        <v>40.43</v>
      </c>
    </row>
    <row r="4118" spans="1:24" x14ac:dyDescent="0.55000000000000004">
      <c r="A4118" s="5">
        <v>42339</v>
      </c>
      <c r="B4118">
        <v>0.13</v>
      </c>
      <c r="C4118">
        <v>0.21</v>
      </c>
      <c r="D4118">
        <v>0.42</v>
      </c>
      <c r="E4118">
        <v>0.51</v>
      </c>
      <c r="F4118">
        <v>0.91</v>
      </c>
      <c r="G4118">
        <v>1.19</v>
      </c>
      <c r="H4118">
        <v>1.59</v>
      </c>
      <c r="I4118">
        <v>1.93</v>
      </c>
      <c r="J4118">
        <v>2.15</v>
      </c>
      <c r="K4118">
        <v>2.5499999999999998</v>
      </c>
      <c r="L4118">
        <v>2.91</v>
      </c>
      <c r="M4118">
        <v>0.3</v>
      </c>
      <c r="N4118">
        <v>0.57999999999999996</v>
      </c>
      <c r="O4118">
        <v>0.92</v>
      </c>
      <c r="P4118">
        <v>1.1399999999999999</v>
      </c>
      <c r="Q4118">
        <v>0.24374999999999999</v>
      </c>
      <c r="R4118">
        <v>0.32974999999999999</v>
      </c>
      <c r="S4118">
        <v>0.42220000000000002</v>
      </c>
      <c r="T4118">
        <v>0.66339999999999999</v>
      </c>
      <c r="U4118">
        <v>0.98434999999999995</v>
      </c>
      <c r="V4118">
        <v>17888.349999999999</v>
      </c>
      <c r="W4118">
        <v>2102.63</v>
      </c>
      <c r="X4118">
        <v>40.58</v>
      </c>
    </row>
    <row r="4119" spans="1:24" x14ac:dyDescent="0.55000000000000004">
      <c r="A4119" s="5">
        <v>42340</v>
      </c>
      <c r="B4119">
        <v>0.13</v>
      </c>
      <c r="C4119">
        <v>0.21</v>
      </c>
      <c r="D4119">
        <v>0.42</v>
      </c>
      <c r="E4119">
        <v>0.52</v>
      </c>
      <c r="F4119">
        <v>0.94</v>
      </c>
      <c r="G4119">
        <v>1.23</v>
      </c>
      <c r="H4119">
        <v>1.63</v>
      </c>
      <c r="I4119">
        <v>1.97</v>
      </c>
      <c r="J4119">
        <v>2.1800000000000002</v>
      </c>
      <c r="K4119">
        <v>2.5499999999999998</v>
      </c>
      <c r="L4119">
        <v>2.91</v>
      </c>
      <c r="M4119">
        <v>0.36</v>
      </c>
      <c r="N4119">
        <v>0.62</v>
      </c>
      <c r="O4119">
        <v>0.95</v>
      </c>
      <c r="P4119">
        <v>1.1599999999999999</v>
      </c>
      <c r="Q4119">
        <v>0.251</v>
      </c>
      <c r="R4119">
        <v>0.33739999999999998</v>
      </c>
      <c r="S4119">
        <v>0.436</v>
      </c>
      <c r="T4119">
        <v>0.66944999999999999</v>
      </c>
      <c r="U4119">
        <v>0.98960000000000004</v>
      </c>
      <c r="V4119">
        <v>17729.68</v>
      </c>
      <c r="W4119">
        <v>2079.5100000000002</v>
      </c>
      <c r="X4119">
        <v>39.93</v>
      </c>
    </row>
    <row r="4120" spans="1:24" x14ac:dyDescent="0.55000000000000004">
      <c r="A4120" s="5">
        <v>42341</v>
      </c>
      <c r="B4120">
        <v>0.13</v>
      </c>
      <c r="C4120">
        <v>0.21</v>
      </c>
      <c r="D4120">
        <v>0.45</v>
      </c>
      <c r="E4120">
        <v>0.56999999999999995</v>
      </c>
      <c r="F4120">
        <v>0.96</v>
      </c>
      <c r="G4120">
        <v>1.27</v>
      </c>
      <c r="H4120">
        <v>1.74</v>
      </c>
      <c r="I4120">
        <v>2.1</v>
      </c>
      <c r="J4120">
        <v>2.33</v>
      </c>
      <c r="K4120">
        <v>2.72</v>
      </c>
      <c r="L4120">
        <v>3.07</v>
      </c>
      <c r="M4120">
        <v>0.41</v>
      </c>
      <c r="N4120">
        <v>0.72</v>
      </c>
      <c r="O4120">
        <v>1.06</v>
      </c>
      <c r="P4120">
        <v>1.27</v>
      </c>
      <c r="Q4120">
        <v>0.26860000000000001</v>
      </c>
      <c r="R4120">
        <v>0.35349999999999998</v>
      </c>
      <c r="S4120">
        <v>0.45200000000000001</v>
      </c>
      <c r="T4120">
        <v>0.68464999999999998</v>
      </c>
      <c r="U4120">
        <v>1.0112000000000001</v>
      </c>
      <c r="V4120">
        <v>17477.669999999998</v>
      </c>
      <c r="W4120">
        <v>2049.62</v>
      </c>
      <c r="X4120">
        <v>41.08</v>
      </c>
    </row>
    <row r="4121" spans="1:24" x14ac:dyDescent="0.55000000000000004">
      <c r="A4121" s="5">
        <v>42342</v>
      </c>
      <c r="B4121">
        <v>0.13</v>
      </c>
      <c r="C4121">
        <v>0.23</v>
      </c>
      <c r="D4121">
        <v>0.49</v>
      </c>
      <c r="E4121">
        <v>0.6</v>
      </c>
      <c r="F4121">
        <v>0.96</v>
      </c>
      <c r="G4121">
        <v>1.25</v>
      </c>
      <c r="H4121">
        <v>1.71</v>
      </c>
      <c r="I4121">
        <v>2.06</v>
      </c>
      <c r="J4121">
        <v>2.2799999999999998</v>
      </c>
      <c r="K4121">
        <v>2.65</v>
      </c>
      <c r="L4121">
        <v>3.01</v>
      </c>
      <c r="M4121">
        <v>0.41</v>
      </c>
      <c r="N4121">
        <v>0.68</v>
      </c>
      <c r="O4121">
        <v>1</v>
      </c>
      <c r="P4121">
        <v>1.21</v>
      </c>
      <c r="Q4121">
        <v>0.27550000000000002</v>
      </c>
      <c r="R4121">
        <v>0.36070000000000002</v>
      </c>
      <c r="S4121">
        <v>0.46200000000000002</v>
      </c>
      <c r="T4121">
        <v>0.69240000000000002</v>
      </c>
      <c r="U4121">
        <v>1.0177</v>
      </c>
      <c r="V4121">
        <v>17847.63</v>
      </c>
      <c r="W4121">
        <v>2091.69</v>
      </c>
      <c r="X4121">
        <v>40</v>
      </c>
    </row>
    <row r="4122" spans="1:24" x14ac:dyDescent="0.55000000000000004">
      <c r="A4122" s="5">
        <v>42345</v>
      </c>
      <c r="B4122">
        <v>0.13</v>
      </c>
      <c r="C4122">
        <v>0.28999999999999998</v>
      </c>
      <c r="D4122">
        <v>0.56999999999999995</v>
      </c>
      <c r="E4122">
        <v>0.67</v>
      </c>
      <c r="F4122">
        <v>0.94</v>
      </c>
      <c r="G4122">
        <v>1.24</v>
      </c>
      <c r="H4122">
        <v>1.67</v>
      </c>
      <c r="I4122">
        <v>2.02</v>
      </c>
      <c r="J4122">
        <v>2.23</v>
      </c>
      <c r="K4122">
        <v>2.59</v>
      </c>
      <c r="L4122">
        <v>2.95</v>
      </c>
      <c r="M4122">
        <v>0.42</v>
      </c>
      <c r="N4122">
        <v>0.67</v>
      </c>
      <c r="O4122">
        <v>0.99</v>
      </c>
      <c r="P4122">
        <v>1.19</v>
      </c>
      <c r="Q4122">
        <v>0.28699999999999998</v>
      </c>
      <c r="R4122">
        <v>0.38129999999999997</v>
      </c>
      <c r="S4122">
        <v>0.47699999999999998</v>
      </c>
      <c r="T4122">
        <v>0.71214999999999995</v>
      </c>
      <c r="U4122">
        <v>1.0402</v>
      </c>
      <c r="V4122">
        <v>17730.509999999998</v>
      </c>
      <c r="W4122">
        <v>2077.0700000000002</v>
      </c>
      <c r="X4122">
        <v>37.64</v>
      </c>
    </row>
    <row r="4123" spans="1:24" x14ac:dyDescent="0.55000000000000004">
      <c r="A4123" s="5">
        <v>42346</v>
      </c>
      <c r="B4123">
        <v>0.13</v>
      </c>
      <c r="C4123">
        <v>0.27</v>
      </c>
      <c r="D4123">
        <v>0.57999999999999996</v>
      </c>
      <c r="E4123">
        <v>0.76</v>
      </c>
      <c r="F4123">
        <v>0.94</v>
      </c>
      <c r="G4123">
        <v>1.25</v>
      </c>
      <c r="H4123">
        <v>1.68</v>
      </c>
      <c r="I4123">
        <v>2.02</v>
      </c>
      <c r="J4123">
        <v>2.2400000000000002</v>
      </c>
      <c r="K4123">
        <v>2.61</v>
      </c>
      <c r="L4123">
        <v>2.97</v>
      </c>
      <c r="M4123">
        <v>0.43</v>
      </c>
      <c r="N4123">
        <v>0.68</v>
      </c>
      <c r="O4123">
        <v>1</v>
      </c>
      <c r="P4123">
        <v>1.2</v>
      </c>
      <c r="Q4123">
        <v>0.29310000000000003</v>
      </c>
      <c r="R4123">
        <v>0.39</v>
      </c>
      <c r="S4123">
        <v>0.48649999999999999</v>
      </c>
      <c r="T4123">
        <v>0.72114999999999996</v>
      </c>
      <c r="U4123">
        <v>1.04495</v>
      </c>
      <c r="V4123">
        <v>17568</v>
      </c>
      <c r="W4123">
        <v>2063.59</v>
      </c>
      <c r="X4123">
        <v>37.46</v>
      </c>
    </row>
    <row r="4124" spans="1:24" x14ac:dyDescent="0.55000000000000004">
      <c r="A4124" s="5">
        <v>42347</v>
      </c>
      <c r="B4124">
        <v>0.14000000000000001</v>
      </c>
      <c r="C4124">
        <v>0.26</v>
      </c>
      <c r="D4124">
        <v>0.53</v>
      </c>
      <c r="E4124">
        <v>0.72</v>
      </c>
      <c r="F4124">
        <v>0.93</v>
      </c>
      <c r="G4124">
        <v>1.22</v>
      </c>
      <c r="H4124">
        <v>1.64</v>
      </c>
      <c r="I4124">
        <v>1.99</v>
      </c>
      <c r="J4124">
        <v>2.2200000000000002</v>
      </c>
      <c r="K4124">
        <v>2.59</v>
      </c>
      <c r="L4124">
        <v>2.97</v>
      </c>
      <c r="M4124">
        <v>0.43</v>
      </c>
      <c r="N4124">
        <v>0.69</v>
      </c>
      <c r="O4124">
        <v>1.02</v>
      </c>
      <c r="P4124">
        <v>1.23</v>
      </c>
      <c r="Q4124">
        <v>0.30049999999999999</v>
      </c>
      <c r="R4124">
        <v>0.40139999999999998</v>
      </c>
      <c r="S4124">
        <v>0.49199999999999999</v>
      </c>
      <c r="T4124">
        <v>0.72965000000000002</v>
      </c>
      <c r="U4124">
        <v>1.0524500000000001</v>
      </c>
      <c r="V4124">
        <v>17492.3</v>
      </c>
      <c r="W4124">
        <v>2047.62</v>
      </c>
      <c r="X4124">
        <v>37.159999999999997</v>
      </c>
    </row>
    <row r="4125" spans="1:24" x14ac:dyDescent="0.55000000000000004">
      <c r="A4125" s="5">
        <v>42348</v>
      </c>
      <c r="B4125">
        <v>0.14000000000000001</v>
      </c>
      <c r="C4125">
        <v>0.24</v>
      </c>
      <c r="D4125">
        <v>0.55000000000000004</v>
      </c>
      <c r="E4125">
        <v>0.71</v>
      </c>
      <c r="F4125">
        <v>0.95</v>
      </c>
      <c r="G4125">
        <v>1.25</v>
      </c>
      <c r="H4125">
        <v>1.68</v>
      </c>
      <c r="I4125">
        <v>2.0299999999999998</v>
      </c>
      <c r="J4125">
        <v>2.2400000000000002</v>
      </c>
      <c r="K4125">
        <v>2.6</v>
      </c>
      <c r="L4125">
        <v>2.98</v>
      </c>
      <c r="M4125">
        <v>0.48</v>
      </c>
      <c r="N4125">
        <v>0.73</v>
      </c>
      <c r="O4125">
        <v>1.05</v>
      </c>
      <c r="P4125">
        <v>1.26</v>
      </c>
      <c r="Q4125">
        <v>0.317</v>
      </c>
      <c r="R4125">
        <v>0.41289999999999999</v>
      </c>
      <c r="S4125">
        <v>0.502</v>
      </c>
      <c r="T4125">
        <v>0.7359</v>
      </c>
      <c r="U4125">
        <v>1.0547</v>
      </c>
      <c r="V4125">
        <v>17574.75</v>
      </c>
      <c r="W4125">
        <v>2052.23</v>
      </c>
      <c r="X4125">
        <v>36.76</v>
      </c>
    </row>
    <row r="4126" spans="1:24" x14ac:dyDescent="0.55000000000000004">
      <c r="A4126" s="5">
        <v>42349</v>
      </c>
      <c r="B4126">
        <v>0.14000000000000001</v>
      </c>
      <c r="C4126">
        <v>0.23</v>
      </c>
      <c r="D4126">
        <v>0.52</v>
      </c>
      <c r="E4126">
        <v>0.68</v>
      </c>
      <c r="F4126">
        <v>0.88</v>
      </c>
      <c r="G4126">
        <v>1.1599999999999999</v>
      </c>
      <c r="H4126">
        <v>1.56</v>
      </c>
      <c r="I4126">
        <v>1.91</v>
      </c>
      <c r="J4126">
        <v>2.13</v>
      </c>
      <c r="K4126">
        <v>2.4900000000000002</v>
      </c>
      <c r="L4126">
        <v>2.87</v>
      </c>
      <c r="M4126">
        <v>0.39</v>
      </c>
      <c r="N4126">
        <v>0.67</v>
      </c>
      <c r="O4126">
        <v>1</v>
      </c>
      <c r="P4126">
        <v>1.21</v>
      </c>
      <c r="Q4126">
        <v>0.33050000000000002</v>
      </c>
      <c r="R4126">
        <v>0.42399999999999999</v>
      </c>
      <c r="S4126">
        <v>0.51200000000000001</v>
      </c>
      <c r="T4126">
        <v>0.74650000000000005</v>
      </c>
      <c r="U4126">
        <v>1.0667500000000001</v>
      </c>
      <c r="V4126">
        <v>17265.21</v>
      </c>
      <c r="W4126">
        <v>2012.37</v>
      </c>
      <c r="X4126">
        <v>35.65</v>
      </c>
    </row>
    <row r="4127" spans="1:24" x14ac:dyDescent="0.55000000000000004">
      <c r="A4127" s="5">
        <v>42352</v>
      </c>
      <c r="B4127">
        <v>0.15</v>
      </c>
      <c r="C4127">
        <v>0.26</v>
      </c>
      <c r="D4127">
        <v>0.54</v>
      </c>
      <c r="E4127">
        <v>0.68</v>
      </c>
      <c r="F4127">
        <v>0.97</v>
      </c>
      <c r="G4127">
        <v>1.25</v>
      </c>
      <c r="H4127">
        <v>1.66</v>
      </c>
      <c r="I4127">
        <v>2.02</v>
      </c>
      <c r="J4127">
        <v>2.23</v>
      </c>
      <c r="K4127">
        <v>2.59</v>
      </c>
      <c r="L4127">
        <v>2.96</v>
      </c>
      <c r="M4127">
        <v>0.49</v>
      </c>
      <c r="N4127">
        <v>0.78</v>
      </c>
      <c r="O4127">
        <v>1.1100000000000001</v>
      </c>
      <c r="P4127">
        <v>1.32</v>
      </c>
      <c r="Q4127">
        <v>0.34449999999999997</v>
      </c>
      <c r="R4127">
        <v>0.43</v>
      </c>
      <c r="S4127">
        <v>0.51775000000000004</v>
      </c>
      <c r="T4127">
        <v>0.74850000000000005</v>
      </c>
      <c r="U4127">
        <v>1.0642499999999999</v>
      </c>
      <c r="V4127">
        <v>17368.5</v>
      </c>
      <c r="W4127">
        <v>2021.94</v>
      </c>
      <c r="X4127">
        <v>36.31</v>
      </c>
    </row>
    <row r="4128" spans="1:24" x14ac:dyDescent="0.55000000000000004">
      <c r="A4128" s="5">
        <v>42353</v>
      </c>
      <c r="B4128">
        <v>0.15</v>
      </c>
      <c r="C4128">
        <v>0.25</v>
      </c>
      <c r="D4128">
        <v>0.54</v>
      </c>
      <c r="E4128">
        <v>0.69</v>
      </c>
      <c r="F4128">
        <v>0.98</v>
      </c>
      <c r="G4128">
        <v>1.29</v>
      </c>
      <c r="H4128">
        <v>1.71</v>
      </c>
      <c r="I4128">
        <v>2.06</v>
      </c>
      <c r="J4128">
        <v>2.2799999999999998</v>
      </c>
      <c r="K4128">
        <v>2.62</v>
      </c>
      <c r="L4128">
        <v>3</v>
      </c>
      <c r="M4128">
        <v>0.49</v>
      </c>
      <c r="N4128">
        <v>0.8</v>
      </c>
      <c r="O4128">
        <v>1.1499999999999999</v>
      </c>
      <c r="P4128">
        <v>1.32</v>
      </c>
      <c r="Q4128">
        <v>0.35049999999999998</v>
      </c>
      <c r="R4128">
        <v>0.43675000000000003</v>
      </c>
      <c r="S4128">
        <v>0.52575000000000005</v>
      </c>
      <c r="T4128">
        <v>0.755</v>
      </c>
      <c r="U4128">
        <v>1.0734999999999999</v>
      </c>
      <c r="V4128">
        <v>17524.91</v>
      </c>
      <c r="W4128">
        <v>2043.41</v>
      </c>
      <c r="X4128">
        <v>37.32</v>
      </c>
    </row>
    <row r="4129" spans="1:24" x14ac:dyDescent="0.55000000000000004">
      <c r="A4129" s="5">
        <v>42354</v>
      </c>
      <c r="B4129">
        <v>0.15</v>
      </c>
      <c r="C4129">
        <v>0.27</v>
      </c>
      <c r="D4129">
        <v>0.51</v>
      </c>
      <c r="E4129">
        <v>0.7</v>
      </c>
      <c r="F4129">
        <v>1.02</v>
      </c>
      <c r="G4129">
        <v>1.35</v>
      </c>
      <c r="H4129">
        <v>1.75</v>
      </c>
      <c r="I4129">
        <v>2.11</v>
      </c>
      <c r="J4129">
        <v>2.2999999999999998</v>
      </c>
      <c r="K4129">
        <v>2.65</v>
      </c>
      <c r="L4129">
        <v>3.02</v>
      </c>
      <c r="M4129">
        <v>0.55000000000000004</v>
      </c>
      <c r="N4129">
        <v>0.84</v>
      </c>
      <c r="O4129">
        <v>1.2</v>
      </c>
      <c r="P4129">
        <v>1.34</v>
      </c>
      <c r="Q4129">
        <v>0.36</v>
      </c>
      <c r="R4129">
        <v>0.4405</v>
      </c>
      <c r="S4129">
        <v>0.53249999999999997</v>
      </c>
      <c r="T4129">
        <v>0.76990000000000003</v>
      </c>
      <c r="U4129">
        <v>1.0834999999999999</v>
      </c>
      <c r="V4129">
        <v>17749.09</v>
      </c>
      <c r="W4129">
        <v>2073.0700000000002</v>
      </c>
      <c r="X4129">
        <v>35.549999999999997</v>
      </c>
    </row>
    <row r="4130" spans="1:24" x14ac:dyDescent="0.55000000000000004">
      <c r="A4130" s="5">
        <v>42355</v>
      </c>
      <c r="B4130">
        <v>0.37</v>
      </c>
      <c r="C4130">
        <v>0.23</v>
      </c>
      <c r="D4130">
        <v>0.48</v>
      </c>
      <c r="E4130">
        <v>0.69</v>
      </c>
      <c r="F4130">
        <v>1</v>
      </c>
      <c r="G4130">
        <v>1.33</v>
      </c>
      <c r="H4130">
        <v>1.73</v>
      </c>
      <c r="I4130">
        <v>2.0499999999999998</v>
      </c>
      <c r="J4130">
        <v>2.2400000000000002</v>
      </c>
      <c r="K4130">
        <v>2.57</v>
      </c>
      <c r="L4130">
        <v>2.94</v>
      </c>
      <c r="M4130">
        <v>0.52</v>
      </c>
      <c r="N4130">
        <v>0.77</v>
      </c>
      <c r="O4130">
        <v>1.08</v>
      </c>
      <c r="P4130">
        <v>1.28</v>
      </c>
      <c r="Q4130">
        <v>0.40210000000000001</v>
      </c>
      <c r="R4130">
        <v>0.48299999999999998</v>
      </c>
      <c r="S4130">
        <v>0.56950000000000001</v>
      </c>
      <c r="T4130">
        <v>0.79500000000000004</v>
      </c>
      <c r="U4130">
        <v>1.109</v>
      </c>
      <c r="V4130">
        <v>17495.84</v>
      </c>
      <c r="W4130">
        <v>2041.89</v>
      </c>
      <c r="X4130">
        <v>34.979999999999997</v>
      </c>
    </row>
    <row r="4131" spans="1:24" x14ac:dyDescent="0.55000000000000004">
      <c r="A4131" s="5">
        <v>42356</v>
      </c>
      <c r="B4131">
        <v>0.37</v>
      </c>
      <c r="C4131">
        <v>0.19</v>
      </c>
      <c r="D4131">
        <v>0.47</v>
      </c>
      <c r="E4131">
        <v>0.67</v>
      </c>
      <c r="F4131">
        <v>0.97</v>
      </c>
      <c r="G4131">
        <v>1.27</v>
      </c>
      <c r="H4131">
        <v>1.67</v>
      </c>
      <c r="I4131">
        <v>2</v>
      </c>
      <c r="J4131">
        <v>2.19</v>
      </c>
      <c r="K4131">
        <v>2.54</v>
      </c>
      <c r="L4131">
        <v>2.9</v>
      </c>
      <c r="M4131">
        <v>0.46</v>
      </c>
      <c r="N4131">
        <v>0.73</v>
      </c>
      <c r="O4131">
        <v>1.07</v>
      </c>
      <c r="P4131">
        <v>1.26</v>
      </c>
      <c r="Q4131">
        <v>0.41299999999999998</v>
      </c>
      <c r="R4131">
        <v>0.49659999999999999</v>
      </c>
      <c r="S4131">
        <v>0.58550000000000002</v>
      </c>
      <c r="T4131">
        <v>0.80700000000000005</v>
      </c>
      <c r="U4131">
        <v>1.11425</v>
      </c>
      <c r="V4131">
        <v>17128.55</v>
      </c>
      <c r="W4131">
        <v>2005.55</v>
      </c>
      <c r="X4131">
        <v>34.72</v>
      </c>
    </row>
    <row r="4132" spans="1:24" x14ac:dyDescent="0.55000000000000004">
      <c r="A4132" s="5">
        <v>42359</v>
      </c>
      <c r="B4132">
        <v>0.36</v>
      </c>
      <c r="C4132">
        <v>0.24</v>
      </c>
      <c r="D4132">
        <v>0.51</v>
      </c>
      <c r="E4132">
        <v>0.64</v>
      </c>
      <c r="F4132">
        <v>0.96</v>
      </c>
      <c r="G4132">
        <v>1.28</v>
      </c>
      <c r="H4132">
        <v>1.67</v>
      </c>
      <c r="I4132">
        <v>2</v>
      </c>
      <c r="J4132">
        <v>2.2000000000000002</v>
      </c>
      <c r="K4132">
        <v>2.5499999999999998</v>
      </c>
      <c r="L4132">
        <v>2.92</v>
      </c>
      <c r="M4132">
        <v>0.48</v>
      </c>
      <c r="N4132">
        <v>0.75</v>
      </c>
      <c r="O4132">
        <v>1.0900000000000001</v>
      </c>
      <c r="P4132">
        <v>1.28</v>
      </c>
      <c r="Q4132">
        <v>0.41949999999999998</v>
      </c>
      <c r="R4132">
        <v>0.50519999999999998</v>
      </c>
      <c r="S4132">
        <v>0.59309999999999996</v>
      </c>
      <c r="T4132">
        <v>0.8115</v>
      </c>
      <c r="U4132">
        <v>1.12575</v>
      </c>
      <c r="V4132">
        <v>17251.62</v>
      </c>
      <c r="W4132">
        <v>2021.15</v>
      </c>
      <c r="X4132">
        <v>34.549999999999997</v>
      </c>
    </row>
    <row r="4133" spans="1:24" x14ac:dyDescent="0.55000000000000004">
      <c r="A4133" s="5">
        <v>42360</v>
      </c>
      <c r="B4133">
        <v>0.36</v>
      </c>
      <c r="C4133">
        <v>0.21</v>
      </c>
      <c r="D4133">
        <v>0.47</v>
      </c>
      <c r="E4133">
        <v>0.66</v>
      </c>
      <c r="F4133">
        <v>0.99</v>
      </c>
      <c r="G4133">
        <v>1.31</v>
      </c>
      <c r="H4133">
        <v>1.71</v>
      </c>
      <c r="I4133">
        <v>2.04</v>
      </c>
      <c r="J4133">
        <v>2.2400000000000002</v>
      </c>
      <c r="K4133">
        <v>2.6</v>
      </c>
      <c r="L4133">
        <v>2.96</v>
      </c>
      <c r="M4133">
        <v>0.52</v>
      </c>
      <c r="N4133">
        <v>0.78</v>
      </c>
      <c r="O4133">
        <v>1.1000000000000001</v>
      </c>
      <c r="P4133">
        <v>1.3</v>
      </c>
      <c r="Q4133">
        <v>0.41749999999999998</v>
      </c>
      <c r="R4133">
        <v>0.50970000000000004</v>
      </c>
      <c r="S4133">
        <v>0.59435000000000004</v>
      </c>
      <c r="T4133">
        <v>0.81950000000000001</v>
      </c>
      <c r="U4133">
        <v>1.131</v>
      </c>
      <c r="V4133">
        <v>17417.27</v>
      </c>
      <c r="W4133">
        <v>2038.97</v>
      </c>
      <c r="X4133">
        <v>36.119999999999997</v>
      </c>
    </row>
    <row r="4134" spans="1:24" x14ac:dyDescent="0.55000000000000004">
      <c r="A4134" s="5">
        <v>42361</v>
      </c>
      <c r="B4134">
        <v>0.36</v>
      </c>
      <c r="C4134">
        <v>0.2</v>
      </c>
      <c r="D4134">
        <v>0.47</v>
      </c>
      <c r="E4134">
        <v>0.65</v>
      </c>
      <c r="F4134">
        <v>1.01</v>
      </c>
      <c r="G4134">
        <v>1.32</v>
      </c>
      <c r="H4134">
        <v>1.74</v>
      </c>
      <c r="I4134">
        <v>2.0699999999999998</v>
      </c>
      <c r="J4134">
        <v>2.27</v>
      </c>
      <c r="K4134">
        <v>2.64</v>
      </c>
      <c r="L4134">
        <v>3</v>
      </c>
      <c r="M4134">
        <v>0.49</v>
      </c>
      <c r="N4134">
        <v>0.76</v>
      </c>
      <c r="O4134">
        <v>1.0900000000000001</v>
      </c>
      <c r="P4134">
        <v>1.29</v>
      </c>
      <c r="Q4134">
        <v>0.42159999999999997</v>
      </c>
      <c r="R4134">
        <v>0.51380000000000003</v>
      </c>
      <c r="S4134">
        <v>0.60309999999999997</v>
      </c>
      <c r="T4134">
        <v>0.82750000000000001</v>
      </c>
      <c r="U4134">
        <v>1.1439999999999999</v>
      </c>
      <c r="V4134">
        <v>17602.61</v>
      </c>
      <c r="W4134">
        <v>2064.29</v>
      </c>
      <c r="X4134">
        <v>36.76</v>
      </c>
    </row>
    <row r="4135" spans="1:24" x14ac:dyDescent="0.55000000000000004">
      <c r="A4135" s="5">
        <v>42362</v>
      </c>
      <c r="B4135">
        <v>0.36</v>
      </c>
      <c r="C4135">
        <v>0.2</v>
      </c>
      <c r="D4135">
        <v>0.49</v>
      </c>
      <c r="E4135">
        <v>0.64</v>
      </c>
      <c r="F4135">
        <v>1.03</v>
      </c>
      <c r="G4135">
        <v>1.33</v>
      </c>
      <c r="H4135">
        <v>1.73</v>
      </c>
      <c r="I4135">
        <v>2.06</v>
      </c>
      <c r="J4135">
        <v>2.25</v>
      </c>
      <c r="K4135">
        <v>2.61</v>
      </c>
      <c r="L4135">
        <v>2.96</v>
      </c>
      <c r="M4135">
        <v>0.5</v>
      </c>
      <c r="N4135">
        <v>0.73</v>
      </c>
      <c r="O4135">
        <v>1.05</v>
      </c>
      <c r="P4135">
        <v>1.26</v>
      </c>
      <c r="Q4135">
        <v>0.4219</v>
      </c>
      <c r="R4135">
        <v>0.51280000000000003</v>
      </c>
      <c r="S4135">
        <v>0.60309999999999997</v>
      </c>
      <c r="T4135">
        <v>0.82730000000000004</v>
      </c>
      <c r="U4135">
        <v>1.1475</v>
      </c>
      <c r="V4135">
        <v>17552.169999999998</v>
      </c>
      <c r="W4135">
        <v>2060.9899999999998</v>
      </c>
      <c r="X4135">
        <v>37.619999999999997</v>
      </c>
    </row>
    <row r="4136" spans="1:24" x14ac:dyDescent="0.55000000000000004">
      <c r="A4136" s="5">
        <v>42366</v>
      </c>
      <c r="B4136">
        <v>0.36</v>
      </c>
      <c r="C4136">
        <v>0.23</v>
      </c>
      <c r="D4136">
        <v>0.51</v>
      </c>
      <c r="E4136">
        <v>0.66</v>
      </c>
      <c r="F4136">
        <v>1.05</v>
      </c>
      <c r="G4136">
        <v>1.33</v>
      </c>
      <c r="H4136">
        <v>1.73</v>
      </c>
      <c r="I4136">
        <v>2.0499999999999998</v>
      </c>
      <c r="J4136">
        <v>2.2400000000000002</v>
      </c>
      <c r="K4136">
        <v>2.59</v>
      </c>
      <c r="L4136">
        <v>2.95</v>
      </c>
      <c r="M4136">
        <v>0.49</v>
      </c>
      <c r="N4136">
        <v>0.74</v>
      </c>
      <c r="O4136">
        <v>1.05</v>
      </c>
      <c r="P4136">
        <v>1.24</v>
      </c>
      <c r="Q4136" t="e">
        <v>#N/A</v>
      </c>
      <c r="R4136" t="e">
        <v>#N/A</v>
      </c>
      <c r="S4136" t="e">
        <v>#N/A</v>
      </c>
      <c r="T4136" t="e">
        <v>#N/A</v>
      </c>
      <c r="U4136" t="e">
        <v>#N/A</v>
      </c>
      <c r="V4136">
        <v>17528.27</v>
      </c>
      <c r="W4136">
        <v>2056.5</v>
      </c>
      <c r="X4136">
        <v>36.36</v>
      </c>
    </row>
    <row r="4137" spans="1:24" x14ac:dyDescent="0.55000000000000004">
      <c r="A4137" s="5">
        <v>42367</v>
      </c>
      <c r="B4137">
        <v>0.36</v>
      </c>
      <c r="C4137">
        <v>0.23</v>
      </c>
      <c r="D4137">
        <v>0.5</v>
      </c>
      <c r="E4137">
        <v>0.67</v>
      </c>
      <c r="F4137">
        <v>1.0900000000000001</v>
      </c>
      <c r="G4137">
        <v>1.38</v>
      </c>
      <c r="H4137">
        <v>1.81</v>
      </c>
      <c r="I4137">
        <v>2.12</v>
      </c>
      <c r="J4137">
        <v>2.3199999999999998</v>
      </c>
      <c r="K4137">
        <v>2.69</v>
      </c>
      <c r="L4137">
        <v>3.04</v>
      </c>
      <c r="M4137">
        <v>0.53</v>
      </c>
      <c r="N4137">
        <v>0.79</v>
      </c>
      <c r="O4137">
        <v>1.1100000000000001</v>
      </c>
      <c r="P4137">
        <v>1.31</v>
      </c>
      <c r="Q4137">
        <v>0.4239</v>
      </c>
      <c r="R4137">
        <v>0.51039999999999996</v>
      </c>
      <c r="S4137">
        <v>0.60670000000000002</v>
      </c>
      <c r="T4137">
        <v>0.83340000000000003</v>
      </c>
      <c r="U4137">
        <v>1.1595</v>
      </c>
      <c r="V4137">
        <v>17720.98</v>
      </c>
      <c r="W4137">
        <v>2078.36</v>
      </c>
      <c r="X4137">
        <v>37.880000000000003</v>
      </c>
    </row>
    <row r="4138" spans="1:24" x14ac:dyDescent="0.55000000000000004">
      <c r="A4138" s="5">
        <v>42368</v>
      </c>
      <c r="B4138">
        <v>0.35</v>
      </c>
      <c r="C4138">
        <v>0.21</v>
      </c>
      <c r="D4138">
        <v>0.47</v>
      </c>
      <c r="E4138">
        <v>0.64</v>
      </c>
      <c r="F4138">
        <v>1.08</v>
      </c>
      <c r="G4138">
        <v>1.36</v>
      </c>
      <c r="H4138">
        <v>1.8</v>
      </c>
      <c r="I4138">
        <v>2.14</v>
      </c>
      <c r="J4138">
        <v>2.31</v>
      </c>
      <c r="K4138">
        <v>2.69</v>
      </c>
      <c r="L4138">
        <v>3.04</v>
      </c>
      <c r="M4138">
        <v>0.52</v>
      </c>
      <c r="N4138">
        <v>0.77</v>
      </c>
      <c r="O4138">
        <v>1.1000000000000001</v>
      </c>
      <c r="P4138">
        <v>1.31</v>
      </c>
      <c r="Q4138">
        <v>0.42749999999999999</v>
      </c>
      <c r="R4138">
        <v>0.51490000000000002</v>
      </c>
      <c r="S4138">
        <v>0.61219999999999997</v>
      </c>
      <c r="T4138">
        <v>0.84440000000000004</v>
      </c>
      <c r="U4138">
        <v>1.17475</v>
      </c>
      <c r="V4138">
        <v>17603.87</v>
      </c>
      <c r="W4138">
        <v>2063.36</v>
      </c>
      <c r="X4138">
        <v>36.590000000000003</v>
      </c>
    </row>
    <row r="4139" spans="1:24" x14ac:dyDescent="0.55000000000000004">
      <c r="A4139" s="5">
        <v>42369</v>
      </c>
      <c r="B4139">
        <v>0.2</v>
      </c>
      <c r="C4139">
        <v>0.16</v>
      </c>
      <c r="D4139">
        <v>0.49</v>
      </c>
      <c r="E4139">
        <v>0.65</v>
      </c>
      <c r="F4139">
        <v>1.06</v>
      </c>
      <c r="G4139">
        <v>1.31</v>
      </c>
      <c r="H4139">
        <v>1.76</v>
      </c>
      <c r="I4139">
        <v>2.09</v>
      </c>
      <c r="J4139">
        <v>2.27</v>
      </c>
      <c r="K4139">
        <v>2.67</v>
      </c>
      <c r="L4139">
        <v>3.01</v>
      </c>
      <c r="M4139">
        <v>0.45</v>
      </c>
      <c r="N4139">
        <v>0.73</v>
      </c>
      <c r="O4139">
        <v>1.07</v>
      </c>
      <c r="P4139">
        <v>1.28</v>
      </c>
      <c r="Q4139">
        <v>0.42949999999999999</v>
      </c>
      <c r="R4139">
        <v>0.51490000000000002</v>
      </c>
      <c r="S4139">
        <v>0.61270000000000002</v>
      </c>
      <c r="T4139">
        <v>0.84614999999999996</v>
      </c>
      <c r="U4139">
        <v>1.1779999999999999</v>
      </c>
      <c r="V4139">
        <v>17425.03</v>
      </c>
      <c r="W4139">
        <v>2043.94</v>
      </c>
      <c r="X4139">
        <v>37.130000000000003</v>
      </c>
    </row>
    <row r="4140" spans="1:24" x14ac:dyDescent="0.55000000000000004">
      <c r="A4140" s="5">
        <v>42373</v>
      </c>
      <c r="B4140">
        <v>0.36</v>
      </c>
      <c r="C4140">
        <v>0.22</v>
      </c>
      <c r="D4140">
        <v>0.49</v>
      </c>
      <c r="E4140">
        <v>0.61</v>
      </c>
      <c r="F4140">
        <v>1.02</v>
      </c>
      <c r="G4140">
        <v>1.31</v>
      </c>
      <c r="H4140">
        <v>1.73</v>
      </c>
      <c r="I4140">
        <v>2.06</v>
      </c>
      <c r="J4140">
        <v>2.2400000000000002</v>
      </c>
      <c r="K4140">
        <v>2.64</v>
      </c>
      <c r="L4140">
        <v>2.98</v>
      </c>
      <c r="M4140">
        <v>0.42</v>
      </c>
      <c r="N4140">
        <v>0.69</v>
      </c>
      <c r="O4140">
        <v>1.04</v>
      </c>
      <c r="P4140">
        <v>1.25</v>
      </c>
      <c r="Q4140">
        <v>0.42249999999999999</v>
      </c>
      <c r="R4140">
        <v>0.51039999999999996</v>
      </c>
      <c r="S4140">
        <v>0.61170000000000002</v>
      </c>
      <c r="T4140">
        <v>0.84225000000000005</v>
      </c>
      <c r="U4140">
        <v>1.1692499999999999</v>
      </c>
      <c r="V4140">
        <v>17148.939999999999</v>
      </c>
      <c r="W4140">
        <v>2012.66</v>
      </c>
      <c r="X4140">
        <v>36.81</v>
      </c>
    </row>
    <row r="4141" spans="1:24" x14ac:dyDescent="0.55000000000000004">
      <c r="A4141" s="5">
        <v>42374</v>
      </c>
      <c r="B4141">
        <v>0.36</v>
      </c>
      <c r="C4141">
        <v>0.2</v>
      </c>
      <c r="D4141">
        <v>0.49</v>
      </c>
      <c r="E4141">
        <v>0.68</v>
      </c>
      <c r="F4141">
        <v>1.04</v>
      </c>
      <c r="G4141">
        <v>1.32</v>
      </c>
      <c r="H4141">
        <v>1.73</v>
      </c>
      <c r="I4141">
        <v>2.06</v>
      </c>
      <c r="J4141">
        <v>2.25</v>
      </c>
      <c r="K4141">
        <v>2.67</v>
      </c>
      <c r="L4141">
        <v>3.01</v>
      </c>
      <c r="M4141">
        <v>0.42</v>
      </c>
      <c r="N4141">
        <v>0.69</v>
      </c>
      <c r="O4141">
        <v>1.05</v>
      </c>
      <c r="P4141">
        <v>1.27</v>
      </c>
      <c r="Q4141">
        <v>0.42199999999999999</v>
      </c>
      <c r="R4141">
        <v>0.51480000000000004</v>
      </c>
      <c r="S4141">
        <v>0.61709999999999998</v>
      </c>
      <c r="T4141">
        <v>0.85119999999999996</v>
      </c>
      <c r="U4141">
        <v>1.1731</v>
      </c>
      <c r="V4141">
        <v>17158.66</v>
      </c>
      <c r="W4141">
        <v>2016.71</v>
      </c>
      <c r="X4141">
        <v>35.97</v>
      </c>
    </row>
    <row r="4142" spans="1:24" x14ac:dyDescent="0.55000000000000004">
      <c r="A4142" s="5">
        <v>42375</v>
      </c>
      <c r="B4142">
        <v>0.36</v>
      </c>
      <c r="C4142">
        <v>0.21</v>
      </c>
      <c r="D4142">
        <v>0.47</v>
      </c>
      <c r="E4142">
        <v>0.67</v>
      </c>
      <c r="F4142">
        <v>0.99</v>
      </c>
      <c r="G4142">
        <v>1.26</v>
      </c>
      <c r="H4142">
        <v>1.65</v>
      </c>
      <c r="I4142">
        <v>1.98</v>
      </c>
      <c r="J4142">
        <v>2.1800000000000002</v>
      </c>
      <c r="K4142">
        <v>2.59</v>
      </c>
      <c r="L4142">
        <v>2.94</v>
      </c>
      <c r="M4142">
        <v>0.39</v>
      </c>
      <c r="N4142">
        <v>0.65</v>
      </c>
      <c r="O4142">
        <v>1</v>
      </c>
      <c r="P4142">
        <v>1.23</v>
      </c>
      <c r="Q4142">
        <v>0.42349999999999999</v>
      </c>
      <c r="R4142">
        <v>0.51659999999999995</v>
      </c>
      <c r="S4142">
        <v>0.62009999999999998</v>
      </c>
      <c r="T4142">
        <v>0.85129999999999995</v>
      </c>
      <c r="U4142">
        <v>1.1653500000000001</v>
      </c>
      <c r="V4142">
        <v>16906.509999999998</v>
      </c>
      <c r="W4142">
        <v>1990.26</v>
      </c>
      <c r="X4142">
        <v>33.97</v>
      </c>
    </row>
    <row r="4143" spans="1:24" x14ac:dyDescent="0.55000000000000004">
      <c r="A4143" s="5">
        <v>42376</v>
      </c>
      <c r="B4143">
        <v>0.36</v>
      </c>
      <c r="C4143">
        <v>0.2</v>
      </c>
      <c r="D4143">
        <v>0.46</v>
      </c>
      <c r="E4143">
        <v>0.66</v>
      </c>
      <c r="F4143">
        <v>0.96</v>
      </c>
      <c r="G4143">
        <v>1.22</v>
      </c>
      <c r="H4143">
        <v>1.61</v>
      </c>
      <c r="I4143">
        <v>1.94</v>
      </c>
      <c r="J4143">
        <v>2.16</v>
      </c>
      <c r="K4143">
        <v>2.56</v>
      </c>
      <c r="L4143">
        <v>2.92</v>
      </c>
      <c r="M4143">
        <v>0.36</v>
      </c>
      <c r="N4143">
        <v>0.66</v>
      </c>
      <c r="O4143">
        <v>1.03</v>
      </c>
      <c r="P4143">
        <v>1.27</v>
      </c>
      <c r="Q4143">
        <v>0.42349999999999999</v>
      </c>
      <c r="R4143">
        <v>0.51114999999999999</v>
      </c>
      <c r="S4143">
        <v>0.61685000000000001</v>
      </c>
      <c r="T4143">
        <v>0.8448</v>
      </c>
      <c r="U4143">
        <v>1.1471</v>
      </c>
      <c r="V4143">
        <v>16514.099999999999</v>
      </c>
      <c r="W4143">
        <v>1943.09</v>
      </c>
      <c r="X4143">
        <v>33.29</v>
      </c>
    </row>
    <row r="4144" spans="1:24" x14ac:dyDescent="0.55000000000000004">
      <c r="A4144" s="5">
        <v>42377</v>
      </c>
      <c r="B4144">
        <v>0.36</v>
      </c>
      <c r="C4144">
        <v>0.2</v>
      </c>
      <c r="D4144">
        <v>0.45</v>
      </c>
      <c r="E4144">
        <v>0.64</v>
      </c>
      <c r="F4144">
        <v>0.94</v>
      </c>
      <c r="G4144">
        <v>1.2</v>
      </c>
      <c r="H4144">
        <v>1.57</v>
      </c>
      <c r="I4144">
        <v>1.91</v>
      </c>
      <c r="J4144">
        <v>2.13</v>
      </c>
      <c r="K4144">
        <v>2.5499999999999998</v>
      </c>
      <c r="L4144">
        <v>2.91</v>
      </c>
      <c r="M4144">
        <v>0.34</v>
      </c>
      <c r="N4144">
        <v>0.65</v>
      </c>
      <c r="O4144">
        <v>1.03</v>
      </c>
      <c r="P4144">
        <v>1.27</v>
      </c>
      <c r="Q4144">
        <v>0.42380000000000001</v>
      </c>
      <c r="R4144">
        <v>0.51495000000000002</v>
      </c>
      <c r="S4144">
        <v>0.62109999999999999</v>
      </c>
      <c r="T4144">
        <v>0.8508</v>
      </c>
      <c r="U4144">
        <v>1.1551</v>
      </c>
      <c r="V4144">
        <v>16346.45</v>
      </c>
      <c r="W4144">
        <v>1922.03</v>
      </c>
      <c r="X4144">
        <v>33.200000000000003</v>
      </c>
    </row>
    <row r="4145" spans="1:24" x14ac:dyDescent="0.55000000000000004">
      <c r="A4145" s="5">
        <v>42380</v>
      </c>
      <c r="B4145">
        <v>0.36</v>
      </c>
      <c r="C4145">
        <v>0.21</v>
      </c>
      <c r="D4145">
        <v>0.48</v>
      </c>
      <c r="E4145">
        <v>0.63</v>
      </c>
      <c r="F4145">
        <v>0.94</v>
      </c>
      <c r="G4145">
        <v>1.2</v>
      </c>
      <c r="H4145">
        <v>1.58</v>
      </c>
      <c r="I4145">
        <v>1.94</v>
      </c>
      <c r="J4145">
        <v>2.17</v>
      </c>
      <c r="K4145">
        <v>2.59</v>
      </c>
      <c r="L4145">
        <v>2.96</v>
      </c>
      <c r="M4145">
        <v>0.39</v>
      </c>
      <c r="N4145">
        <v>0.72</v>
      </c>
      <c r="O4145">
        <v>1.1100000000000001</v>
      </c>
      <c r="P4145">
        <v>1.33</v>
      </c>
      <c r="Q4145">
        <v>0.42399999999999999</v>
      </c>
      <c r="R4145">
        <v>0.51454999999999995</v>
      </c>
      <c r="S4145">
        <v>0.62209999999999999</v>
      </c>
      <c r="T4145">
        <v>0.85129999999999995</v>
      </c>
      <c r="U4145">
        <v>1.1536</v>
      </c>
      <c r="V4145">
        <v>16398.57</v>
      </c>
      <c r="W4145">
        <v>1923.67</v>
      </c>
      <c r="X4145">
        <v>31.42</v>
      </c>
    </row>
    <row r="4146" spans="1:24" x14ac:dyDescent="0.55000000000000004">
      <c r="A4146" s="5">
        <v>42381</v>
      </c>
      <c r="B4146">
        <v>0.36</v>
      </c>
      <c r="C4146">
        <v>0.21</v>
      </c>
      <c r="D4146">
        <v>0.47</v>
      </c>
      <c r="E4146">
        <v>0.62</v>
      </c>
      <c r="F4146">
        <v>0.93</v>
      </c>
      <c r="G4146">
        <v>1.18</v>
      </c>
      <c r="H4146">
        <v>1.55</v>
      </c>
      <c r="I4146">
        <v>1.88</v>
      </c>
      <c r="J4146">
        <v>2.12</v>
      </c>
      <c r="K4146">
        <v>2.5099999999999998</v>
      </c>
      <c r="L4146">
        <v>2.89</v>
      </c>
      <c r="M4146">
        <v>0.36</v>
      </c>
      <c r="N4146">
        <v>0.69</v>
      </c>
      <c r="O4146">
        <v>1.07</v>
      </c>
      <c r="P4146">
        <v>1.29</v>
      </c>
      <c r="Q4146">
        <v>0.42449999999999999</v>
      </c>
      <c r="R4146">
        <v>0.51505000000000001</v>
      </c>
      <c r="S4146">
        <v>0.62360000000000004</v>
      </c>
      <c r="T4146">
        <v>0.8548</v>
      </c>
      <c r="U4146">
        <v>1.1560999999999999</v>
      </c>
      <c r="V4146">
        <v>16516.22</v>
      </c>
      <c r="W4146">
        <v>1938.68</v>
      </c>
      <c r="X4146">
        <v>30.42</v>
      </c>
    </row>
    <row r="4147" spans="1:24" x14ac:dyDescent="0.55000000000000004">
      <c r="A4147" s="5">
        <v>42382</v>
      </c>
      <c r="B4147">
        <v>0.36</v>
      </c>
      <c r="C4147">
        <v>0.22</v>
      </c>
      <c r="D4147">
        <v>0.46</v>
      </c>
      <c r="E4147">
        <v>0.6</v>
      </c>
      <c r="F4147">
        <v>0.91</v>
      </c>
      <c r="G4147">
        <v>1.1499999999999999</v>
      </c>
      <c r="H4147">
        <v>1.51</v>
      </c>
      <c r="I4147">
        <v>1.85</v>
      </c>
      <c r="J4147">
        <v>2.08</v>
      </c>
      <c r="K4147">
        <v>2.4700000000000002</v>
      </c>
      <c r="L4147">
        <v>2.85</v>
      </c>
      <c r="M4147">
        <v>0.33</v>
      </c>
      <c r="N4147">
        <v>0.65</v>
      </c>
      <c r="O4147">
        <v>1.04</v>
      </c>
      <c r="P4147">
        <v>1.26</v>
      </c>
      <c r="Q4147">
        <v>0.42549999999999999</v>
      </c>
      <c r="R4147">
        <v>0.51249999999999996</v>
      </c>
      <c r="S4147">
        <v>0.622</v>
      </c>
      <c r="T4147">
        <v>0.85970000000000002</v>
      </c>
      <c r="U4147">
        <v>1.1631</v>
      </c>
      <c r="V4147">
        <v>16151.41</v>
      </c>
      <c r="W4147">
        <v>1890.28</v>
      </c>
      <c r="X4147">
        <v>30.42</v>
      </c>
    </row>
    <row r="4148" spans="1:24" x14ac:dyDescent="0.55000000000000004">
      <c r="A4148" s="5">
        <v>42383</v>
      </c>
      <c r="B4148">
        <v>0.36</v>
      </c>
      <c r="C4148">
        <v>0.25</v>
      </c>
      <c r="D4148">
        <v>0.43</v>
      </c>
      <c r="E4148">
        <v>0.55000000000000004</v>
      </c>
      <c r="F4148">
        <v>0.9</v>
      </c>
      <c r="G4148">
        <v>1.1399999999999999</v>
      </c>
      <c r="H4148">
        <v>1.52</v>
      </c>
      <c r="I4148">
        <v>1.87</v>
      </c>
      <c r="J4148">
        <v>2.1</v>
      </c>
      <c r="K4148">
        <v>2.5099999999999998</v>
      </c>
      <c r="L4148">
        <v>2.9</v>
      </c>
      <c r="M4148">
        <v>0.32</v>
      </c>
      <c r="N4148">
        <v>0.67</v>
      </c>
      <c r="O4148">
        <v>1.07</v>
      </c>
      <c r="P4148">
        <v>1.29</v>
      </c>
      <c r="Q4148">
        <v>0.42549999999999999</v>
      </c>
      <c r="R4148">
        <v>0.51400000000000001</v>
      </c>
      <c r="S4148">
        <v>0.62109999999999999</v>
      </c>
      <c r="T4148">
        <v>0.85729999999999995</v>
      </c>
      <c r="U4148">
        <v>1.1586000000000001</v>
      </c>
      <c r="V4148">
        <v>16379.05</v>
      </c>
      <c r="W4148">
        <v>1921.84</v>
      </c>
      <c r="X4148">
        <v>31.22</v>
      </c>
    </row>
    <row r="4149" spans="1:24" x14ac:dyDescent="0.55000000000000004">
      <c r="A4149" s="5">
        <v>42384</v>
      </c>
      <c r="B4149">
        <v>0.36</v>
      </c>
      <c r="C4149">
        <v>0.24</v>
      </c>
      <c r="D4149">
        <v>0.37</v>
      </c>
      <c r="E4149">
        <v>0.49</v>
      </c>
      <c r="F4149">
        <v>0.85</v>
      </c>
      <c r="G4149">
        <v>1.08</v>
      </c>
      <c r="H4149">
        <v>1.46</v>
      </c>
      <c r="I4149">
        <v>1.79</v>
      </c>
      <c r="J4149">
        <v>2.0299999999999998</v>
      </c>
      <c r="K4149">
        <v>2.44</v>
      </c>
      <c r="L4149">
        <v>2.81</v>
      </c>
      <c r="M4149">
        <v>0.34</v>
      </c>
      <c r="N4149">
        <v>0.67</v>
      </c>
      <c r="O4149">
        <v>1.05</v>
      </c>
      <c r="P4149">
        <v>1.27</v>
      </c>
      <c r="Q4149">
        <v>0.42549999999999999</v>
      </c>
      <c r="R4149">
        <v>0.51329999999999998</v>
      </c>
      <c r="S4149">
        <v>0.61960000000000004</v>
      </c>
      <c r="T4149">
        <v>0.84904999999999997</v>
      </c>
      <c r="U4149">
        <v>1.1451</v>
      </c>
      <c r="V4149">
        <v>15988.08</v>
      </c>
      <c r="W4149">
        <v>1880.33</v>
      </c>
      <c r="X4149">
        <v>29.45</v>
      </c>
    </row>
    <row r="4150" spans="1:24" x14ac:dyDescent="0.55000000000000004">
      <c r="A4150" s="5">
        <v>42387</v>
      </c>
      <c r="B4150" t="e">
        <v>#N/A</v>
      </c>
      <c r="C4150" t="e">
        <v>#N/A</v>
      </c>
      <c r="D4150" t="e">
        <v>#N/A</v>
      </c>
      <c r="E4150" t="e">
        <v>#N/A</v>
      </c>
      <c r="F4150" t="e">
        <v>#N/A</v>
      </c>
      <c r="G4150" t="e">
        <v>#N/A</v>
      </c>
      <c r="H4150" t="e">
        <v>#N/A</v>
      </c>
      <c r="I4150" t="e">
        <v>#N/A</v>
      </c>
      <c r="J4150" t="e">
        <v>#N/A</v>
      </c>
      <c r="K4150" t="e">
        <v>#N/A</v>
      </c>
      <c r="L4150" t="e">
        <v>#N/A</v>
      </c>
      <c r="M4150" t="e">
        <v>#N/A</v>
      </c>
      <c r="N4150" t="e">
        <v>#N/A</v>
      </c>
      <c r="O4150" t="e">
        <v>#N/A</v>
      </c>
      <c r="P4150" t="e">
        <v>#N/A</v>
      </c>
      <c r="Q4150">
        <v>0.42599999999999999</v>
      </c>
      <c r="R4150">
        <v>0.51329999999999998</v>
      </c>
      <c r="S4150">
        <v>0.62380000000000002</v>
      </c>
      <c r="T4150">
        <v>0.85324999999999995</v>
      </c>
      <c r="U4150">
        <v>1.1463000000000001</v>
      </c>
      <c r="V4150" t="e">
        <v>#N/A</v>
      </c>
      <c r="W4150" t="e">
        <v>#N/A</v>
      </c>
      <c r="X4150" t="e">
        <v>#N/A</v>
      </c>
    </row>
    <row r="4151" spans="1:24" x14ac:dyDescent="0.55000000000000004">
      <c r="A4151" s="5">
        <v>42388</v>
      </c>
      <c r="B4151">
        <v>0.36</v>
      </c>
      <c r="C4151">
        <v>0.26</v>
      </c>
      <c r="D4151">
        <v>0.37</v>
      </c>
      <c r="E4151">
        <v>0.48</v>
      </c>
      <c r="F4151">
        <v>0.88</v>
      </c>
      <c r="G4151">
        <v>1.1100000000000001</v>
      </c>
      <c r="H4151">
        <v>1.49</v>
      </c>
      <c r="I4151">
        <v>1.82</v>
      </c>
      <c r="J4151">
        <v>2.06</v>
      </c>
      <c r="K4151">
        <v>2.4500000000000002</v>
      </c>
      <c r="L4151">
        <v>2.82</v>
      </c>
      <c r="M4151">
        <v>0.33</v>
      </c>
      <c r="N4151">
        <v>0.68</v>
      </c>
      <c r="O4151">
        <v>1.07</v>
      </c>
      <c r="P4151">
        <v>1.28</v>
      </c>
      <c r="Q4151">
        <v>0.42499999999999999</v>
      </c>
      <c r="R4151">
        <v>0.51380000000000003</v>
      </c>
      <c r="S4151">
        <v>0.62429999999999997</v>
      </c>
      <c r="T4151">
        <v>0.85775000000000001</v>
      </c>
      <c r="U4151">
        <v>1.15045</v>
      </c>
      <c r="V4151">
        <v>16016.02</v>
      </c>
      <c r="W4151">
        <v>1881.33</v>
      </c>
      <c r="X4151">
        <v>28.47</v>
      </c>
    </row>
    <row r="4152" spans="1:24" x14ac:dyDescent="0.55000000000000004">
      <c r="A4152" s="5">
        <v>42389</v>
      </c>
      <c r="B4152">
        <v>0.37</v>
      </c>
      <c r="C4152">
        <v>0.26</v>
      </c>
      <c r="D4152">
        <v>0.35</v>
      </c>
      <c r="E4152">
        <v>0.43</v>
      </c>
      <c r="F4152">
        <v>0.85</v>
      </c>
      <c r="G4152">
        <v>1.06</v>
      </c>
      <c r="H4152">
        <v>1.44</v>
      </c>
      <c r="I4152">
        <v>1.76</v>
      </c>
      <c r="J4152">
        <v>2.0099999999999998</v>
      </c>
      <c r="K4152">
        <v>2.41</v>
      </c>
      <c r="L4152">
        <v>2.77</v>
      </c>
      <c r="M4152">
        <v>0.34</v>
      </c>
      <c r="N4152">
        <v>0.69</v>
      </c>
      <c r="O4152">
        <v>1.07</v>
      </c>
      <c r="P4152">
        <v>1.29</v>
      </c>
      <c r="Q4152">
        <v>0.42530000000000001</v>
      </c>
      <c r="R4152">
        <v>0.51480000000000004</v>
      </c>
      <c r="S4152">
        <v>0.62129999999999996</v>
      </c>
      <c r="T4152">
        <v>0.85324999999999995</v>
      </c>
      <c r="U4152">
        <v>1.14045</v>
      </c>
      <c r="V4152">
        <v>15766.74</v>
      </c>
      <c r="W4152">
        <v>1859.33</v>
      </c>
      <c r="X4152">
        <v>26.68</v>
      </c>
    </row>
    <row r="4153" spans="1:24" x14ac:dyDescent="0.55000000000000004">
      <c r="A4153" s="5">
        <v>42390</v>
      </c>
      <c r="B4153">
        <v>0.37</v>
      </c>
      <c r="C4153">
        <v>0.28000000000000003</v>
      </c>
      <c r="D4153">
        <v>0.38</v>
      </c>
      <c r="E4153">
        <v>0.44</v>
      </c>
      <c r="F4153">
        <v>0.84</v>
      </c>
      <c r="G4153">
        <v>1.06</v>
      </c>
      <c r="H4153">
        <v>1.44</v>
      </c>
      <c r="I4153">
        <v>1.77</v>
      </c>
      <c r="J4153">
        <v>2.02</v>
      </c>
      <c r="K4153">
        <v>2.42</v>
      </c>
      <c r="L4153">
        <v>2.79</v>
      </c>
      <c r="M4153">
        <v>0.36</v>
      </c>
      <c r="N4153">
        <v>0.74</v>
      </c>
      <c r="O4153">
        <v>1.1100000000000001</v>
      </c>
      <c r="P4153">
        <v>1.31</v>
      </c>
      <c r="Q4153">
        <v>0.42649999999999999</v>
      </c>
      <c r="R4153">
        <v>0.51680000000000004</v>
      </c>
      <c r="S4153">
        <v>0.61860000000000004</v>
      </c>
      <c r="T4153">
        <v>0.85775000000000001</v>
      </c>
      <c r="U4153">
        <v>1.1436999999999999</v>
      </c>
      <c r="V4153">
        <v>15882.68</v>
      </c>
      <c r="W4153">
        <v>1868.99</v>
      </c>
      <c r="X4153">
        <v>29.55</v>
      </c>
    </row>
    <row r="4154" spans="1:24" x14ac:dyDescent="0.55000000000000004">
      <c r="A4154" s="5">
        <v>42391</v>
      </c>
      <c r="B4154">
        <v>0.38</v>
      </c>
      <c r="C4154">
        <v>0.31</v>
      </c>
      <c r="D4154">
        <v>0.41</v>
      </c>
      <c r="E4154">
        <v>0.47</v>
      </c>
      <c r="F4154">
        <v>0.88</v>
      </c>
      <c r="G4154">
        <v>1.1100000000000001</v>
      </c>
      <c r="H4154">
        <v>1.49</v>
      </c>
      <c r="I4154">
        <v>1.81</v>
      </c>
      <c r="J4154">
        <v>2.0699999999999998</v>
      </c>
      <c r="K4154">
        <v>2.46</v>
      </c>
      <c r="L4154">
        <v>2.83</v>
      </c>
      <c r="M4154">
        <v>0.34</v>
      </c>
      <c r="N4154">
        <v>0.72</v>
      </c>
      <c r="O4154">
        <v>1.1000000000000001</v>
      </c>
      <c r="P4154">
        <v>1.29</v>
      </c>
      <c r="Q4154">
        <v>0.42549999999999999</v>
      </c>
      <c r="R4154">
        <v>0.51849999999999996</v>
      </c>
      <c r="S4154">
        <v>0.61909999999999998</v>
      </c>
      <c r="T4154">
        <v>0.86499999999999999</v>
      </c>
      <c r="U4154">
        <v>1.15595</v>
      </c>
      <c r="V4154">
        <v>16093.51</v>
      </c>
      <c r="W4154">
        <v>1906.9</v>
      </c>
      <c r="X4154">
        <v>32.07</v>
      </c>
    </row>
    <row r="4155" spans="1:24" x14ac:dyDescent="0.55000000000000004">
      <c r="A4155" s="5">
        <v>42394</v>
      </c>
      <c r="B4155">
        <v>0.38</v>
      </c>
      <c r="C4155">
        <v>0.31</v>
      </c>
      <c r="D4155">
        <v>0.42</v>
      </c>
      <c r="E4155">
        <v>0.47</v>
      </c>
      <c r="F4155">
        <v>0.88</v>
      </c>
      <c r="G4155">
        <v>1.1000000000000001</v>
      </c>
      <c r="H4155">
        <v>1.47</v>
      </c>
      <c r="I4155">
        <v>1.79</v>
      </c>
      <c r="J4155">
        <v>2.0299999999999998</v>
      </c>
      <c r="K4155">
        <v>2.42</v>
      </c>
      <c r="L4155">
        <v>2.8</v>
      </c>
      <c r="M4155">
        <v>0.32</v>
      </c>
      <c r="N4155">
        <v>0.69</v>
      </c>
      <c r="O4155">
        <v>1.07</v>
      </c>
      <c r="P4155">
        <v>1.27</v>
      </c>
      <c r="Q4155">
        <v>0.43059999999999998</v>
      </c>
      <c r="R4155">
        <v>0.52229999999999999</v>
      </c>
      <c r="S4155">
        <v>0.62129999999999996</v>
      </c>
      <c r="T4155">
        <v>0.86570000000000003</v>
      </c>
      <c r="U4155">
        <v>1.1529</v>
      </c>
      <c r="V4155">
        <v>15885.22</v>
      </c>
      <c r="W4155">
        <v>1877.08</v>
      </c>
      <c r="X4155">
        <v>30.31</v>
      </c>
    </row>
    <row r="4156" spans="1:24" x14ac:dyDescent="0.55000000000000004">
      <c r="A4156" s="5">
        <v>42395</v>
      </c>
      <c r="B4156">
        <v>0.38</v>
      </c>
      <c r="C4156">
        <v>0.31</v>
      </c>
      <c r="D4156">
        <v>0.45</v>
      </c>
      <c r="E4156">
        <v>0.47</v>
      </c>
      <c r="F4156">
        <v>0.85</v>
      </c>
      <c r="G4156">
        <v>1.07</v>
      </c>
      <c r="H4156">
        <v>1.45</v>
      </c>
      <c r="I4156">
        <v>1.76</v>
      </c>
      <c r="J4156">
        <v>2.0099999999999998</v>
      </c>
      <c r="K4156">
        <v>2.41</v>
      </c>
      <c r="L4156">
        <v>2.79</v>
      </c>
      <c r="M4156">
        <v>0.28000000000000003</v>
      </c>
      <c r="N4156">
        <v>0.65</v>
      </c>
      <c r="O4156">
        <v>1.03</v>
      </c>
      <c r="P4156">
        <v>1.25</v>
      </c>
      <c r="Q4156">
        <v>0.43059999999999998</v>
      </c>
      <c r="R4156">
        <v>0.52559999999999996</v>
      </c>
      <c r="S4156">
        <v>0.62109999999999999</v>
      </c>
      <c r="T4156">
        <v>0.86424999999999996</v>
      </c>
      <c r="U4156">
        <v>1.1512</v>
      </c>
      <c r="V4156">
        <v>16167.23</v>
      </c>
      <c r="W4156">
        <v>1903.63</v>
      </c>
      <c r="X4156">
        <v>29.54</v>
      </c>
    </row>
    <row r="4157" spans="1:24" x14ac:dyDescent="0.55000000000000004">
      <c r="A4157" s="5">
        <v>42396</v>
      </c>
      <c r="B4157">
        <v>0.38</v>
      </c>
      <c r="C4157">
        <v>0.32</v>
      </c>
      <c r="D4157">
        <v>0.43</v>
      </c>
      <c r="E4157">
        <v>0.47</v>
      </c>
      <c r="F4157">
        <v>0.84</v>
      </c>
      <c r="G4157">
        <v>1.07</v>
      </c>
      <c r="H4157">
        <v>1.43</v>
      </c>
      <c r="I4157">
        <v>1.76</v>
      </c>
      <c r="J4157">
        <v>2.02</v>
      </c>
      <c r="K4157">
        <v>2.42</v>
      </c>
      <c r="L4157">
        <v>2.8</v>
      </c>
      <c r="M4157">
        <v>0.25</v>
      </c>
      <c r="N4157">
        <v>0.62</v>
      </c>
      <c r="O4157">
        <v>1.01</v>
      </c>
      <c r="P4157">
        <v>1.23</v>
      </c>
      <c r="Q4157">
        <v>0.42799999999999999</v>
      </c>
      <c r="R4157">
        <v>0.52149999999999996</v>
      </c>
      <c r="S4157">
        <v>0.61809999999999998</v>
      </c>
      <c r="T4157">
        <v>0.86499999999999999</v>
      </c>
      <c r="U4157">
        <v>1.15045</v>
      </c>
      <c r="V4157">
        <v>15944.46</v>
      </c>
      <c r="W4157">
        <v>1882.95</v>
      </c>
      <c r="X4157">
        <v>32.32</v>
      </c>
    </row>
    <row r="4158" spans="1:24" x14ac:dyDescent="0.55000000000000004">
      <c r="A4158" s="5">
        <v>42397</v>
      </c>
      <c r="B4158">
        <v>0.38</v>
      </c>
      <c r="C4158">
        <v>0.35</v>
      </c>
      <c r="D4158">
        <v>0.45</v>
      </c>
      <c r="E4158">
        <v>0.47</v>
      </c>
      <c r="F4158">
        <v>0.83</v>
      </c>
      <c r="G4158">
        <v>1.05</v>
      </c>
      <c r="H4158">
        <v>1.4</v>
      </c>
      <c r="I4158">
        <v>1.75</v>
      </c>
      <c r="J4158">
        <v>2</v>
      </c>
      <c r="K4158">
        <v>2.41</v>
      </c>
      <c r="L4158">
        <v>2.79</v>
      </c>
      <c r="M4158">
        <v>0.2</v>
      </c>
      <c r="N4158">
        <v>0.57999999999999996</v>
      </c>
      <c r="O4158">
        <v>0.99</v>
      </c>
      <c r="P4158">
        <v>1.21</v>
      </c>
      <c r="Q4158">
        <v>0.42620000000000002</v>
      </c>
      <c r="R4158">
        <v>0.52339999999999998</v>
      </c>
      <c r="S4158">
        <v>0.61560000000000004</v>
      </c>
      <c r="T4158">
        <v>0.86575000000000002</v>
      </c>
      <c r="U4158">
        <v>1.1510499999999999</v>
      </c>
      <c r="V4158">
        <v>16069.64</v>
      </c>
      <c r="W4158">
        <v>1893.36</v>
      </c>
      <c r="X4158">
        <v>33.21</v>
      </c>
    </row>
    <row r="4159" spans="1:24" x14ac:dyDescent="0.55000000000000004">
      <c r="A4159" s="5">
        <v>42398</v>
      </c>
      <c r="B4159">
        <v>0.28999999999999998</v>
      </c>
      <c r="C4159">
        <v>0.33</v>
      </c>
      <c r="D4159">
        <v>0.43</v>
      </c>
      <c r="E4159">
        <v>0.47</v>
      </c>
      <c r="F4159">
        <v>0.76</v>
      </c>
      <c r="G4159">
        <v>0.97</v>
      </c>
      <c r="H4159">
        <v>1.33</v>
      </c>
      <c r="I4159">
        <v>1.67</v>
      </c>
      <c r="J4159">
        <v>1.94</v>
      </c>
      <c r="K4159">
        <v>2.36</v>
      </c>
      <c r="L4159">
        <v>2.75</v>
      </c>
      <c r="M4159">
        <v>0.14000000000000001</v>
      </c>
      <c r="N4159">
        <v>0.53</v>
      </c>
      <c r="O4159">
        <v>0.95</v>
      </c>
      <c r="P4159">
        <v>1.17</v>
      </c>
      <c r="Q4159">
        <v>0.42499999999999999</v>
      </c>
      <c r="R4159">
        <v>0.52059999999999995</v>
      </c>
      <c r="S4159">
        <v>0.61260000000000003</v>
      </c>
      <c r="T4159">
        <v>0.86024999999999996</v>
      </c>
      <c r="U4159">
        <v>1.13975</v>
      </c>
      <c r="V4159">
        <v>16466.3</v>
      </c>
      <c r="W4159">
        <v>1940.24</v>
      </c>
      <c r="X4159">
        <v>33.659999999999997</v>
      </c>
    </row>
    <row r="4160" spans="1:24" x14ac:dyDescent="0.55000000000000004">
      <c r="A4160" s="5">
        <v>42401</v>
      </c>
      <c r="B4160">
        <v>0.38</v>
      </c>
      <c r="C4160">
        <v>0.35</v>
      </c>
      <c r="D4160">
        <v>0.47</v>
      </c>
      <c r="E4160">
        <v>0.47</v>
      </c>
      <c r="F4160">
        <v>0.81</v>
      </c>
      <c r="G4160">
        <v>1.01</v>
      </c>
      <c r="H4160">
        <v>1.38</v>
      </c>
      <c r="I4160">
        <v>1.72</v>
      </c>
      <c r="J4160">
        <v>1.97</v>
      </c>
      <c r="K4160">
        <v>2.38</v>
      </c>
      <c r="L4160">
        <v>2.77</v>
      </c>
      <c r="M4160">
        <v>0.18</v>
      </c>
      <c r="N4160">
        <v>0.56999999999999995</v>
      </c>
      <c r="O4160">
        <v>0.97</v>
      </c>
      <c r="P4160">
        <v>1.19</v>
      </c>
      <c r="Q4160">
        <v>0.42699999999999999</v>
      </c>
      <c r="R4160">
        <v>0.52410000000000001</v>
      </c>
      <c r="S4160">
        <v>0.61860000000000004</v>
      </c>
      <c r="T4160">
        <v>0.86499999999999999</v>
      </c>
      <c r="U4160">
        <v>1.14025</v>
      </c>
      <c r="V4160">
        <v>16449.18</v>
      </c>
      <c r="W4160">
        <v>1939.38</v>
      </c>
      <c r="X4160">
        <v>31.62</v>
      </c>
    </row>
    <row r="4161" spans="1:24" x14ac:dyDescent="0.55000000000000004">
      <c r="A4161" s="5">
        <v>42402</v>
      </c>
      <c r="B4161">
        <v>0.38</v>
      </c>
      <c r="C4161">
        <v>0.34</v>
      </c>
      <c r="D4161">
        <v>0.47</v>
      </c>
      <c r="E4161">
        <v>0.54</v>
      </c>
      <c r="F4161">
        <v>0.75</v>
      </c>
      <c r="G4161">
        <v>0.93</v>
      </c>
      <c r="H4161">
        <v>1.28</v>
      </c>
      <c r="I4161">
        <v>1.61</v>
      </c>
      <c r="J4161">
        <v>1.87</v>
      </c>
      <c r="K4161">
        <v>2.27</v>
      </c>
      <c r="L4161">
        <v>2.67</v>
      </c>
      <c r="M4161">
        <v>0.14000000000000001</v>
      </c>
      <c r="N4161">
        <v>0.51</v>
      </c>
      <c r="O4161">
        <v>0.91</v>
      </c>
      <c r="P4161">
        <v>1.1200000000000001</v>
      </c>
      <c r="Q4161">
        <v>0.42849999999999999</v>
      </c>
      <c r="R4161">
        <v>0.51959999999999995</v>
      </c>
      <c r="S4161">
        <v>0.61919999999999997</v>
      </c>
      <c r="T4161">
        <v>0.86485000000000001</v>
      </c>
      <c r="U4161">
        <v>1.13785</v>
      </c>
      <c r="V4161">
        <v>16153.54</v>
      </c>
      <c r="W4161">
        <v>1903.03</v>
      </c>
      <c r="X4161">
        <v>29.9</v>
      </c>
    </row>
    <row r="4162" spans="1:24" x14ac:dyDescent="0.55000000000000004">
      <c r="A4162" s="5">
        <v>42403</v>
      </c>
      <c r="B4162">
        <v>0.38</v>
      </c>
      <c r="C4162">
        <v>0.33</v>
      </c>
      <c r="D4162">
        <v>0.46</v>
      </c>
      <c r="E4162">
        <v>0.54</v>
      </c>
      <c r="F4162">
        <v>0.72</v>
      </c>
      <c r="G4162">
        <v>0.91</v>
      </c>
      <c r="H4162">
        <v>1.27</v>
      </c>
      <c r="I4162">
        <v>1.61</v>
      </c>
      <c r="J4162">
        <v>1.88</v>
      </c>
      <c r="K4162">
        <v>2.2999999999999998</v>
      </c>
      <c r="L4162">
        <v>2.7</v>
      </c>
      <c r="M4162">
        <v>0.11</v>
      </c>
      <c r="N4162">
        <v>0.5</v>
      </c>
      <c r="O4162">
        <v>0.9</v>
      </c>
      <c r="P4162">
        <v>1.1000000000000001</v>
      </c>
      <c r="Q4162">
        <v>0.42849999999999999</v>
      </c>
      <c r="R4162">
        <v>0.52085000000000004</v>
      </c>
      <c r="S4162">
        <v>0.62060000000000004</v>
      </c>
      <c r="T4162">
        <v>0.86265000000000003</v>
      </c>
      <c r="U4162">
        <v>1.1304000000000001</v>
      </c>
      <c r="V4162">
        <v>16336.66</v>
      </c>
      <c r="W4162">
        <v>1912.53</v>
      </c>
      <c r="X4162">
        <v>32.29</v>
      </c>
    </row>
    <row r="4163" spans="1:24" x14ac:dyDescent="0.55000000000000004">
      <c r="A4163" s="5">
        <v>42404</v>
      </c>
      <c r="B4163">
        <v>0.38</v>
      </c>
      <c r="C4163">
        <v>0.28999999999999998</v>
      </c>
      <c r="D4163">
        <v>0.43</v>
      </c>
      <c r="E4163">
        <v>0.52</v>
      </c>
      <c r="F4163">
        <v>0.7</v>
      </c>
      <c r="G4163">
        <v>0.9</v>
      </c>
      <c r="H4163">
        <v>1.25</v>
      </c>
      <c r="I4163">
        <v>1.6</v>
      </c>
      <c r="J4163">
        <v>1.87</v>
      </c>
      <c r="K4163">
        <v>2.29</v>
      </c>
      <c r="L4163">
        <v>2.7</v>
      </c>
      <c r="M4163">
        <v>0.12</v>
      </c>
      <c r="N4163">
        <v>0.51</v>
      </c>
      <c r="O4163">
        <v>0.91</v>
      </c>
      <c r="P4163">
        <v>1.1100000000000001</v>
      </c>
      <c r="Q4163">
        <v>0.42770000000000002</v>
      </c>
      <c r="R4163">
        <v>0.51675000000000004</v>
      </c>
      <c r="S4163">
        <v>0.62019999999999997</v>
      </c>
      <c r="T4163">
        <v>0.8649</v>
      </c>
      <c r="U4163">
        <v>1.1285000000000001</v>
      </c>
      <c r="V4163">
        <v>16416.580000000002</v>
      </c>
      <c r="W4163">
        <v>1915.45</v>
      </c>
      <c r="X4163">
        <v>31.63</v>
      </c>
    </row>
    <row r="4164" spans="1:24" x14ac:dyDescent="0.55000000000000004">
      <c r="A4164" s="5">
        <v>42405</v>
      </c>
      <c r="B4164">
        <v>0.38</v>
      </c>
      <c r="C4164">
        <v>0.3</v>
      </c>
      <c r="D4164">
        <v>0.45</v>
      </c>
      <c r="E4164">
        <v>0.55000000000000004</v>
      </c>
      <c r="F4164">
        <v>0.74</v>
      </c>
      <c r="G4164">
        <v>0.91</v>
      </c>
      <c r="H4164">
        <v>1.25</v>
      </c>
      <c r="I4164">
        <v>1.58</v>
      </c>
      <c r="J4164">
        <v>1.86</v>
      </c>
      <c r="K4164">
        <v>2.27</v>
      </c>
      <c r="L4164">
        <v>2.68</v>
      </c>
      <c r="M4164">
        <v>0.18</v>
      </c>
      <c r="N4164">
        <v>0.53</v>
      </c>
      <c r="O4164">
        <v>0.91</v>
      </c>
      <c r="P4164">
        <v>1.1299999999999999</v>
      </c>
      <c r="Q4164">
        <v>0.4289</v>
      </c>
      <c r="R4164">
        <v>0.52095000000000002</v>
      </c>
      <c r="S4164">
        <v>0.61970000000000003</v>
      </c>
      <c r="T4164">
        <v>0.86719999999999997</v>
      </c>
      <c r="U4164">
        <v>1.1355</v>
      </c>
      <c r="V4164">
        <v>16204.97</v>
      </c>
      <c r="W4164">
        <v>1880.05</v>
      </c>
      <c r="X4164">
        <v>30.86</v>
      </c>
    </row>
    <row r="4165" spans="1:24" x14ac:dyDescent="0.55000000000000004">
      <c r="A4165" s="5">
        <v>42408</v>
      </c>
      <c r="B4165">
        <v>0.38</v>
      </c>
      <c r="C4165">
        <v>0.32</v>
      </c>
      <c r="D4165">
        <v>0.42</v>
      </c>
      <c r="E4165">
        <v>0.51</v>
      </c>
      <c r="F4165">
        <v>0.66</v>
      </c>
      <c r="G4165">
        <v>0.83</v>
      </c>
      <c r="H4165">
        <v>1.1599999999999999</v>
      </c>
      <c r="I4165">
        <v>1.48</v>
      </c>
      <c r="J4165">
        <v>1.75</v>
      </c>
      <c r="K4165">
        <v>2.17</v>
      </c>
      <c r="L4165">
        <v>2.56</v>
      </c>
      <c r="M4165">
        <v>0.19</v>
      </c>
      <c r="N4165">
        <v>0.52</v>
      </c>
      <c r="O4165">
        <v>0.88</v>
      </c>
      <c r="P4165">
        <v>1.0900000000000001</v>
      </c>
      <c r="Q4165">
        <v>0.42925000000000002</v>
      </c>
      <c r="R4165">
        <v>0.51800000000000002</v>
      </c>
      <c r="S4165">
        <v>0.621</v>
      </c>
      <c r="T4165">
        <v>0.87060000000000004</v>
      </c>
      <c r="U4165">
        <v>1.13995</v>
      </c>
      <c r="V4165">
        <v>16027.05</v>
      </c>
      <c r="W4165">
        <v>1853.44</v>
      </c>
      <c r="X4165">
        <v>29.71</v>
      </c>
    </row>
    <row r="4166" spans="1:24" x14ac:dyDescent="0.55000000000000004">
      <c r="A4166" s="5">
        <v>42409</v>
      </c>
      <c r="B4166">
        <v>0.38</v>
      </c>
      <c r="C4166">
        <v>0.3</v>
      </c>
      <c r="D4166">
        <v>0.43</v>
      </c>
      <c r="E4166">
        <v>0.52</v>
      </c>
      <c r="F4166">
        <v>0.69</v>
      </c>
      <c r="G4166">
        <v>0.85</v>
      </c>
      <c r="H4166">
        <v>1.1499999999999999</v>
      </c>
      <c r="I4166">
        <v>1.47</v>
      </c>
      <c r="J4166">
        <v>1.74</v>
      </c>
      <c r="K4166">
        <v>2.16</v>
      </c>
      <c r="L4166">
        <v>2.5499999999999998</v>
      </c>
      <c r="M4166">
        <v>0.22</v>
      </c>
      <c r="N4166">
        <v>0.53</v>
      </c>
      <c r="O4166">
        <v>0.89</v>
      </c>
      <c r="P4166">
        <v>1.1000000000000001</v>
      </c>
      <c r="Q4166">
        <v>0.42849999999999999</v>
      </c>
      <c r="R4166">
        <v>0.51554999999999995</v>
      </c>
      <c r="S4166">
        <v>0.62050000000000005</v>
      </c>
      <c r="T4166">
        <v>0.8659</v>
      </c>
      <c r="U4166">
        <v>1.1305499999999999</v>
      </c>
      <c r="V4166">
        <v>16014.38</v>
      </c>
      <c r="W4166">
        <v>1852.21</v>
      </c>
      <c r="X4166">
        <v>27.96</v>
      </c>
    </row>
    <row r="4167" spans="1:24" x14ac:dyDescent="0.55000000000000004">
      <c r="A4167" s="5">
        <v>42410</v>
      </c>
      <c r="B4167">
        <v>0.38</v>
      </c>
      <c r="C4167">
        <v>0.31</v>
      </c>
      <c r="D4167">
        <v>0.42</v>
      </c>
      <c r="E4167">
        <v>0.52</v>
      </c>
      <c r="F4167">
        <v>0.71</v>
      </c>
      <c r="G4167">
        <v>0.85</v>
      </c>
      <c r="H4167">
        <v>1.1499999999999999</v>
      </c>
      <c r="I4167">
        <v>1.46</v>
      </c>
      <c r="J4167">
        <v>1.71</v>
      </c>
      <c r="K4167">
        <v>2.13</v>
      </c>
      <c r="L4167">
        <v>2.5299999999999998</v>
      </c>
      <c r="M4167">
        <v>0.2</v>
      </c>
      <c r="N4167">
        <v>0.5</v>
      </c>
      <c r="O4167">
        <v>0.85</v>
      </c>
      <c r="P4167">
        <v>1.06</v>
      </c>
      <c r="Q4167">
        <v>0.42649999999999999</v>
      </c>
      <c r="R4167">
        <v>0.51475000000000004</v>
      </c>
      <c r="S4167">
        <v>0.61760000000000004</v>
      </c>
      <c r="T4167">
        <v>0.86550000000000005</v>
      </c>
      <c r="U4167">
        <v>1.1335500000000001</v>
      </c>
      <c r="V4167">
        <v>15914.74</v>
      </c>
      <c r="W4167">
        <v>1851.86</v>
      </c>
      <c r="X4167">
        <v>27.54</v>
      </c>
    </row>
    <row r="4168" spans="1:24" x14ac:dyDescent="0.55000000000000004">
      <c r="A4168" s="5">
        <v>42411</v>
      </c>
      <c r="B4168">
        <v>0.38</v>
      </c>
      <c r="C4168">
        <v>0.28000000000000003</v>
      </c>
      <c r="D4168">
        <v>0.39</v>
      </c>
      <c r="E4168">
        <v>0.47</v>
      </c>
      <c r="F4168">
        <v>0.64</v>
      </c>
      <c r="G4168">
        <v>0.81</v>
      </c>
      <c r="H4168">
        <v>1.1100000000000001</v>
      </c>
      <c r="I4168">
        <v>1.39</v>
      </c>
      <c r="J4168">
        <v>1.63</v>
      </c>
      <c r="K4168">
        <v>2.06</v>
      </c>
      <c r="L4168">
        <v>2.5</v>
      </c>
      <c r="M4168">
        <v>0.17</v>
      </c>
      <c r="N4168">
        <v>0.45</v>
      </c>
      <c r="O4168">
        <v>0.81</v>
      </c>
      <c r="P4168">
        <v>1.03</v>
      </c>
      <c r="Q4168">
        <v>0.42699999999999999</v>
      </c>
      <c r="R4168">
        <v>0.51280000000000003</v>
      </c>
      <c r="S4168">
        <v>0.61719999999999997</v>
      </c>
      <c r="T4168">
        <v>0.85834999999999995</v>
      </c>
      <c r="U4168">
        <v>1.117</v>
      </c>
      <c r="V4168">
        <v>15660.18</v>
      </c>
      <c r="W4168">
        <v>1829.08</v>
      </c>
      <c r="X4168">
        <v>26.19</v>
      </c>
    </row>
    <row r="4169" spans="1:24" x14ac:dyDescent="0.55000000000000004">
      <c r="A4169" s="5">
        <v>42412</v>
      </c>
      <c r="B4169">
        <v>0.38</v>
      </c>
      <c r="C4169">
        <v>0.3</v>
      </c>
      <c r="D4169">
        <v>0.39</v>
      </c>
      <c r="E4169">
        <v>0.51</v>
      </c>
      <c r="F4169">
        <v>0.71</v>
      </c>
      <c r="G4169">
        <v>0.89</v>
      </c>
      <c r="H4169">
        <v>1.2</v>
      </c>
      <c r="I4169">
        <v>1.5</v>
      </c>
      <c r="J4169">
        <v>1.74</v>
      </c>
      <c r="K4169">
        <v>2.15</v>
      </c>
      <c r="L4169">
        <v>2.6</v>
      </c>
      <c r="M4169">
        <v>0.17</v>
      </c>
      <c r="N4169">
        <v>0.49</v>
      </c>
      <c r="O4169">
        <v>0.87</v>
      </c>
      <c r="P4169">
        <v>1.1000000000000001</v>
      </c>
      <c r="Q4169">
        <v>0.43049999999999999</v>
      </c>
      <c r="R4169">
        <v>0.51605000000000001</v>
      </c>
      <c r="S4169">
        <v>0.61819999999999997</v>
      </c>
      <c r="T4169">
        <v>0.85785</v>
      </c>
      <c r="U4169">
        <v>1.1155999999999999</v>
      </c>
      <c r="V4169">
        <v>15973.84</v>
      </c>
      <c r="W4169">
        <v>1864.78</v>
      </c>
      <c r="X4169">
        <v>29.32</v>
      </c>
    </row>
    <row r="4170" spans="1:24" x14ac:dyDescent="0.55000000000000004">
      <c r="A4170" s="5">
        <v>42415</v>
      </c>
      <c r="B4170" t="e">
        <v>#N/A</v>
      </c>
      <c r="C4170" t="e">
        <v>#N/A</v>
      </c>
      <c r="D4170" t="e">
        <v>#N/A</v>
      </c>
      <c r="E4170" t="e">
        <v>#N/A</v>
      </c>
      <c r="F4170" t="e">
        <v>#N/A</v>
      </c>
      <c r="G4170" t="e">
        <v>#N/A</v>
      </c>
      <c r="H4170" t="e">
        <v>#N/A</v>
      </c>
      <c r="I4170" t="e">
        <v>#N/A</v>
      </c>
      <c r="J4170" t="e">
        <v>#N/A</v>
      </c>
      <c r="K4170" t="e">
        <v>#N/A</v>
      </c>
      <c r="L4170" t="e">
        <v>#N/A</v>
      </c>
      <c r="M4170" t="e">
        <v>#N/A</v>
      </c>
      <c r="N4170" t="e">
        <v>#N/A</v>
      </c>
      <c r="O4170" t="e">
        <v>#N/A</v>
      </c>
      <c r="P4170" t="e">
        <v>#N/A</v>
      </c>
      <c r="Q4170">
        <v>0.42925000000000002</v>
      </c>
      <c r="R4170">
        <v>0.51580000000000004</v>
      </c>
      <c r="S4170">
        <v>0.61819999999999997</v>
      </c>
      <c r="T4170">
        <v>0.86360000000000003</v>
      </c>
      <c r="U4170">
        <v>1.12825</v>
      </c>
      <c r="V4170" t="e">
        <v>#N/A</v>
      </c>
      <c r="W4170" t="e">
        <v>#N/A</v>
      </c>
      <c r="X4170" t="e">
        <v>#N/A</v>
      </c>
    </row>
    <row r="4171" spans="1:24" x14ac:dyDescent="0.55000000000000004">
      <c r="A4171" s="5">
        <v>42416</v>
      </c>
      <c r="B4171">
        <v>0.38</v>
      </c>
      <c r="C4171">
        <v>0.3</v>
      </c>
      <c r="D4171">
        <v>0.42</v>
      </c>
      <c r="E4171">
        <v>0.51</v>
      </c>
      <c r="F4171">
        <v>0.74</v>
      </c>
      <c r="G4171">
        <v>0.91</v>
      </c>
      <c r="H4171">
        <v>1.23</v>
      </c>
      <c r="I4171">
        <v>1.53</v>
      </c>
      <c r="J4171">
        <v>1.78</v>
      </c>
      <c r="K4171">
        <v>2.19</v>
      </c>
      <c r="L4171">
        <v>2.64</v>
      </c>
      <c r="M4171">
        <v>0.2</v>
      </c>
      <c r="N4171">
        <v>0.53</v>
      </c>
      <c r="O4171">
        <v>0.92</v>
      </c>
      <c r="P4171">
        <v>1.1599999999999999</v>
      </c>
      <c r="Q4171">
        <v>0.42949999999999999</v>
      </c>
      <c r="R4171">
        <v>0.51605000000000001</v>
      </c>
      <c r="S4171">
        <v>0.61819999999999997</v>
      </c>
      <c r="T4171">
        <v>0.86585000000000001</v>
      </c>
      <c r="U4171">
        <v>1.13215</v>
      </c>
      <c r="V4171">
        <v>16196.41</v>
      </c>
      <c r="W4171">
        <v>1895.58</v>
      </c>
      <c r="X4171">
        <v>29.05</v>
      </c>
    </row>
    <row r="4172" spans="1:24" x14ac:dyDescent="0.55000000000000004">
      <c r="A4172" s="5">
        <v>42417</v>
      </c>
      <c r="B4172">
        <v>0.37</v>
      </c>
      <c r="C4172">
        <v>0.3</v>
      </c>
      <c r="D4172">
        <v>0.43</v>
      </c>
      <c r="E4172">
        <v>0.53</v>
      </c>
      <c r="F4172">
        <v>0.74</v>
      </c>
      <c r="G4172">
        <v>0.93</v>
      </c>
      <c r="H4172">
        <v>1.26</v>
      </c>
      <c r="I4172">
        <v>1.57</v>
      </c>
      <c r="J4172">
        <v>1.81</v>
      </c>
      <c r="K4172">
        <v>2.2400000000000002</v>
      </c>
      <c r="L4172">
        <v>2.68</v>
      </c>
      <c r="M4172">
        <v>0.22</v>
      </c>
      <c r="N4172">
        <v>0.53</v>
      </c>
      <c r="O4172">
        <v>0.93</v>
      </c>
      <c r="P4172">
        <v>1.18</v>
      </c>
      <c r="Q4172">
        <v>0.43004999999999999</v>
      </c>
      <c r="R4172">
        <v>0.51675000000000004</v>
      </c>
      <c r="S4172">
        <v>0.61939999999999995</v>
      </c>
      <c r="T4172">
        <v>0.86660000000000004</v>
      </c>
      <c r="U4172">
        <v>1.1346499999999999</v>
      </c>
      <c r="V4172">
        <v>16453.830000000002</v>
      </c>
      <c r="W4172">
        <v>1926.82</v>
      </c>
      <c r="X4172">
        <v>30.68</v>
      </c>
    </row>
    <row r="4173" spans="1:24" x14ac:dyDescent="0.55000000000000004">
      <c r="A4173" s="5">
        <v>42418</v>
      </c>
      <c r="B4173">
        <v>0.38</v>
      </c>
      <c r="C4173">
        <v>0.3</v>
      </c>
      <c r="D4173">
        <v>0.45</v>
      </c>
      <c r="E4173">
        <v>0.53</v>
      </c>
      <c r="F4173">
        <v>0.71</v>
      </c>
      <c r="G4173">
        <v>0.88</v>
      </c>
      <c r="H4173">
        <v>1.21</v>
      </c>
      <c r="I4173">
        <v>1.51</v>
      </c>
      <c r="J4173">
        <v>1.75</v>
      </c>
      <c r="K4173">
        <v>2.17</v>
      </c>
      <c r="L4173">
        <v>2.62</v>
      </c>
      <c r="M4173">
        <v>0.19</v>
      </c>
      <c r="N4173">
        <v>0.51</v>
      </c>
      <c r="O4173">
        <v>0.87</v>
      </c>
      <c r="P4173">
        <v>1.1299999999999999</v>
      </c>
      <c r="Q4173">
        <v>0.432</v>
      </c>
      <c r="R4173">
        <v>0.51895000000000002</v>
      </c>
      <c r="S4173">
        <v>0.61819999999999997</v>
      </c>
      <c r="T4173">
        <v>0.87039999999999995</v>
      </c>
      <c r="U4173">
        <v>1.1419999999999999</v>
      </c>
      <c r="V4173">
        <v>16413.43</v>
      </c>
      <c r="W4173">
        <v>1917.83</v>
      </c>
      <c r="X4173">
        <v>30.77</v>
      </c>
    </row>
    <row r="4174" spans="1:24" x14ac:dyDescent="0.55000000000000004">
      <c r="A4174" s="5">
        <v>42419</v>
      </c>
      <c r="B4174">
        <v>0.38</v>
      </c>
      <c r="C4174">
        <v>0.31</v>
      </c>
      <c r="D4174">
        <v>0.46</v>
      </c>
      <c r="E4174">
        <v>0.53</v>
      </c>
      <c r="F4174">
        <v>0.76</v>
      </c>
      <c r="G4174">
        <v>0.91</v>
      </c>
      <c r="H4174">
        <v>1.24</v>
      </c>
      <c r="I4174">
        <v>1.53</v>
      </c>
      <c r="J4174">
        <v>1.76</v>
      </c>
      <c r="K4174">
        <v>2.17</v>
      </c>
      <c r="L4174">
        <v>2.61</v>
      </c>
      <c r="M4174">
        <v>0.18</v>
      </c>
      <c r="N4174">
        <v>0.5</v>
      </c>
      <c r="O4174">
        <v>0.86</v>
      </c>
      <c r="P4174">
        <v>1.1100000000000001</v>
      </c>
      <c r="Q4174">
        <v>0.4335</v>
      </c>
      <c r="R4174">
        <v>0.51719999999999999</v>
      </c>
      <c r="S4174">
        <v>0.61819999999999997</v>
      </c>
      <c r="T4174">
        <v>0.8679</v>
      </c>
      <c r="U4174">
        <v>1.13975</v>
      </c>
      <c r="V4174">
        <v>16391.990000000002</v>
      </c>
      <c r="W4174">
        <v>1917.78</v>
      </c>
      <c r="X4174">
        <v>29.59</v>
      </c>
    </row>
    <row r="4175" spans="1:24" x14ac:dyDescent="0.55000000000000004">
      <c r="A4175" s="5">
        <v>42422</v>
      </c>
      <c r="B4175">
        <v>0.38</v>
      </c>
      <c r="C4175">
        <v>0.33</v>
      </c>
      <c r="D4175">
        <v>0.46</v>
      </c>
      <c r="E4175">
        <v>0.55000000000000004</v>
      </c>
      <c r="F4175">
        <v>0.78</v>
      </c>
      <c r="G4175">
        <v>0.92</v>
      </c>
      <c r="H4175">
        <v>1.25</v>
      </c>
      <c r="I4175">
        <v>1.54</v>
      </c>
      <c r="J4175">
        <v>1.77</v>
      </c>
      <c r="K4175">
        <v>2.1800000000000002</v>
      </c>
      <c r="L4175">
        <v>2.62</v>
      </c>
      <c r="M4175">
        <v>0.14000000000000001</v>
      </c>
      <c r="N4175">
        <v>0.46</v>
      </c>
      <c r="O4175">
        <v>0.83</v>
      </c>
      <c r="P4175">
        <v>1.08</v>
      </c>
      <c r="Q4175">
        <v>0.4335</v>
      </c>
      <c r="R4175">
        <v>0.51975000000000005</v>
      </c>
      <c r="S4175">
        <v>0.62460000000000004</v>
      </c>
      <c r="T4175">
        <v>0.88154999999999994</v>
      </c>
      <c r="U4175">
        <v>1.1585000000000001</v>
      </c>
      <c r="V4175">
        <v>16620.66</v>
      </c>
      <c r="W4175">
        <v>1945.5</v>
      </c>
      <c r="X4175">
        <v>31.37</v>
      </c>
    </row>
    <row r="4176" spans="1:24" x14ac:dyDescent="0.55000000000000004">
      <c r="A4176" s="5">
        <v>42423</v>
      </c>
      <c r="B4176">
        <v>0.38</v>
      </c>
      <c r="C4176">
        <v>0.32</v>
      </c>
      <c r="D4176">
        <v>0.47</v>
      </c>
      <c r="E4176">
        <v>0.55000000000000004</v>
      </c>
      <c r="F4176">
        <v>0.76</v>
      </c>
      <c r="G4176">
        <v>0.9</v>
      </c>
      <c r="H4176">
        <v>1.23</v>
      </c>
      <c r="I4176">
        <v>1.51</v>
      </c>
      <c r="J4176">
        <v>1.74</v>
      </c>
      <c r="K4176">
        <v>2.16</v>
      </c>
      <c r="L4176">
        <v>2.6</v>
      </c>
      <c r="M4176">
        <v>0.1</v>
      </c>
      <c r="N4176">
        <v>0.42</v>
      </c>
      <c r="O4176">
        <v>0.8</v>
      </c>
      <c r="P4176">
        <v>1.05</v>
      </c>
      <c r="Q4176">
        <v>0.43580000000000002</v>
      </c>
      <c r="R4176">
        <v>0.52129999999999999</v>
      </c>
      <c r="S4176">
        <v>0.62909999999999999</v>
      </c>
      <c r="T4176">
        <v>0.88105</v>
      </c>
      <c r="U4176">
        <v>1.157</v>
      </c>
      <c r="V4176">
        <v>16431.78</v>
      </c>
      <c r="W4176">
        <v>1921.27</v>
      </c>
      <c r="X4176">
        <v>31.84</v>
      </c>
    </row>
    <row r="4177" spans="1:24" x14ac:dyDescent="0.55000000000000004">
      <c r="A4177" s="5">
        <v>42424</v>
      </c>
      <c r="B4177">
        <v>0.38</v>
      </c>
      <c r="C4177">
        <v>0.33</v>
      </c>
      <c r="D4177">
        <v>0.46</v>
      </c>
      <c r="E4177">
        <v>0.55000000000000004</v>
      </c>
      <c r="F4177">
        <v>0.75</v>
      </c>
      <c r="G4177">
        <v>0.9</v>
      </c>
      <c r="H4177">
        <v>1.21</v>
      </c>
      <c r="I4177">
        <v>1.52</v>
      </c>
      <c r="J4177">
        <v>1.75</v>
      </c>
      <c r="K4177">
        <v>2.16</v>
      </c>
      <c r="L4177">
        <v>2.61</v>
      </c>
      <c r="M4177">
        <v>0.06</v>
      </c>
      <c r="N4177">
        <v>0.39</v>
      </c>
      <c r="O4177">
        <v>0.78</v>
      </c>
      <c r="P4177">
        <v>1.04</v>
      </c>
      <c r="Q4177">
        <v>0.43380000000000002</v>
      </c>
      <c r="R4177">
        <v>0.52059999999999995</v>
      </c>
      <c r="S4177">
        <v>0.63460000000000005</v>
      </c>
      <c r="T4177">
        <v>0.87829999999999997</v>
      </c>
      <c r="U4177">
        <v>1.1547499999999999</v>
      </c>
      <c r="V4177">
        <v>16484.990000000002</v>
      </c>
      <c r="W4177">
        <v>1929.8</v>
      </c>
      <c r="X4177">
        <v>30.35</v>
      </c>
    </row>
    <row r="4178" spans="1:24" x14ac:dyDescent="0.55000000000000004">
      <c r="A4178" s="5">
        <v>42425</v>
      </c>
      <c r="B4178">
        <v>0.37</v>
      </c>
      <c r="C4178">
        <v>0.32</v>
      </c>
      <c r="D4178">
        <v>0.46</v>
      </c>
      <c r="E4178">
        <v>0.56000000000000005</v>
      </c>
      <c r="F4178">
        <v>0.72</v>
      </c>
      <c r="G4178">
        <v>0.85</v>
      </c>
      <c r="H4178">
        <v>1.1599999999999999</v>
      </c>
      <c r="I4178">
        <v>1.47</v>
      </c>
      <c r="J4178">
        <v>1.71</v>
      </c>
      <c r="K4178">
        <v>2.14</v>
      </c>
      <c r="L4178">
        <v>2.58</v>
      </c>
      <c r="M4178">
        <v>-0.02</v>
      </c>
      <c r="N4178">
        <v>0.32</v>
      </c>
      <c r="O4178">
        <v>0.72</v>
      </c>
      <c r="P4178">
        <v>1</v>
      </c>
      <c r="Q4178">
        <v>0.4385</v>
      </c>
      <c r="R4178">
        <v>0.52100000000000002</v>
      </c>
      <c r="S4178">
        <v>0.63560000000000005</v>
      </c>
      <c r="T4178">
        <v>0.88044999999999995</v>
      </c>
      <c r="U4178">
        <v>1.1601999999999999</v>
      </c>
      <c r="V4178">
        <v>16697.29</v>
      </c>
      <c r="W4178">
        <v>1951.7</v>
      </c>
      <c r="X4178">
        <v>31.4</v>
      </c>
    </row>
    <row r="4179" spans="1:24" x14ac:dyDescent="0.55000000000000004">
      <c r="A4179" s="5">
        <v>42426</v>
      </c>
      <c r="B4179">
        <v>0.37</v>
      </c>
      <c r="C4179">
        <v>0.33</v>
      </c>
      <c r="D4179">
        <v>0.47</v>
      </c>
      <c r="E4179">
        <v>0.6</v>
      </c>
      <c r="F4179">
        <v>0.8</v>
      </c>
      <c r="G4179">
        <v>0.93</v>
      </c>
      <c r="H4179">
        <v>1.23</v>
      </c>
      <c r="I4179">
        <v>1.55</v>
      </c>
      <c r="J4179">
        <v>1.76</v>
      </c>
      <c r="K4179">
        <v>2.2000000000000002</v>
      </c>
      <c r="L4179">
        <v>2.63</v>
      </c>
      <c r="M4179">
        <v>0.03</v>
      </c>
      <c r="N4179">
        <v>0.35</v>
      </c>
      <c r="O4179">
        <v>0.75</v>
      </c>
      <c r="P4179">
        <v>1.04</v>
      </c>
      <c r="Q4179">
        <v>0.4385</v>
      </c>
      <c r="R4179">
        <v>0.52300000000000002</v>
      </c>
      <c r="S4179">
        <v>0.6351</v>
      </c>
      <c r="T4179">
        <v>0.88065000000000004</v>
      </c>
      <c r="U4179">
        <v>1.161</v>
      </c>
      <c r="V4179">
        <v>16639.97</v>
      </c>
      <c r="W4179">
        <v>1948.05</v>
      </c>
      <c r="X4179">
        <v>31.65</v>
      </c>
    </row>
    <row r="4180" spans="1:24" x14ac:dyDescent="0.55000000000000004">
      <c r="A4180" s="5">
        <v>42429</v>
      </c>
      <c r="B4180">
        <v>0.28999999999999998</v>
      </c>
      <c r="C4180">
        <v>0.33</v>
      </c>
      <c r="D4180">
        <v>0.49</v>
      </c>
      <c r="E4180">
        <v>0.62</v>
      </c>
      <c r="F4180">
        <v>0.78</v>
      </c>
      <c r="G4180">
        <v>0.91</v>
      </c>
      <c r="H4180">
        <v>1.22</v>
      </c>
      <c r="I4180">
        <v>1.52</v>
      </c>
      <c r="J4180">
        <v>1.74</v>
      </c>
      <c r="K4180">
        <v>2.19</v>
      </c>
      <c r="L4180">
        <v>2.61</v>
      </c>
      <c r="M4180">
        <v>-0.01</v>
      </c>
      <c r="N4180">
        <v>0.32</v>
      </c>
      <c r="O4180">
        <v>0.72</v>
      </c>
      <c r="P4180">
        <v>1</v>
      </c>
      <c r="Q4180">
        <v>0.4405</v>
      </c>
      <c r="R4180">
        <v>0.52175000000000005</v>
      </c>
      <c r="S4180">
        <v>0.6331</v>
      </c>
      <c r="T4180">
        <v>0.88590000000000002</v>
      </c>
      <c r="U4180">
        <v>1.17875</v>
      </c>
      <c r="V4180">
        <v>16516.5</v>
      </c>
      <c r="W4180">
        <v>1932.23</v>
      </c>
      <c r="X4180">
        <v>32.74</v>
      </c>
    </row>
    <row r="4181" spans="1:24" x14ac:dyDescent="0.55000000000000004">
      <c r="A4181" s="5">
        <v>42430</v>
      </c>
      <c r="B4181">
        <v>0.36</v>
      </c>
      <c r="C4181">
        <v>0.33</v>
      </c>
      <c r="D4181">
        <v>0.5</v>
      </c>
      <c r="E4181">
        <v>0.68</v>
      </c>
      <c r="F4181">
        <v>0.85</v>
      </c>
      <c r="G4181">
        <v>0.98</v>
      </c>
      <c r="H4181">
        <v>1.31</v>
      </c>
      <c r="I4181">
        <v>1.62</v>
      </c>
      <c r="J4181">
        <v>1.83</v>
      </c>
      <c r="K4181">
        <v>2.2799999999999998</v>
      </c>
      <c r="L4181">
        <v>2.7</v>
      </c>
      <c r="M4181">
        <v>0.02</v>
      </c>
      <c r="N4181">
        <v>0.35</v>
      </c>
      <c r="O4181">
        <v>0.75</v>
      </c>
      <c r="P4181">
        <v>1.04</v>
      </c>
      <c r="Q4181">
        <v>0.43525000000000003</v>
      </c>
      <c r="R4181">
        <v>0.51749999999999996</v>
      </c>
      <c r="S4181">
        <v>0.63160000000000005</v>
      </c>
      <c r="T4181">
        <v>0.88265000000000005</v>
      </c>
      <c r="U4181">
        <v>1.179</v>
      </c>
      <c r="V4181">
        <v>16865.080000000002</v>
      </c>
      <c r="W4181">
        <v>1978.35</v>
      </c>
      <c r="X4181">
        <v>34.39</v>
      </c>
    </row>
    <row r="4182" spans="1:24" x14ac:dyDescent="0.55000000000000004">
      <c r="A4182" s="5">
        <v>42431</v>
      </c>
      <c r="B4182">
        <v>0.37</v>
      </c>
      <c r="C4182">
        <v>0.36</v>
      </c>
      <c r="D4182">
        <v>0.48</v>
      </c>
      <c r="E4182">
        <v>0.67</v>
      </c>
      <c r="F4182">
        <v>0.85</v>
      </c>
      <c r="G4182">
        <v>1</v>
      </c>
      <c r="H4182">
        <v>1.34</v>
      </c>
      <c r="I4182">
        <v>1.65</v>
      </c>
      <c r="J4182">
        <v>1.84</v>
      </c>
      <c r="K4182">
        <v>2.27</v>
      </c>
      <c r="L4182">
        <v>2.69</v>
      </c>
      <c r="M4182">
        <v>0</v>
      </c>
      <c r="N4182">
        <v>0.33</v>
      </c>
      <c r="O4182">
        <v>0.73</v>
      </c>
      <c r="P4182">
        <v>1</v>
      </c>
      <c r="Q4182">
        <v>0.43759999999999999</v>
      </c>
      <c r="R4182">
        <v>0.52010000000000001</v>
      </c>
      <c r="S4182">
        <v>0.63485000000000003</v>
      </c>
      <c r="T4182">
        <v>0.88900000000000001</v>
      </c>
      <c r="U4182">
        <v>1.1955</v>
      </c>
      <c r="V4182">
        <v>16899.32</v>
      </c>
      <c r="W4182">
        <v>1986.45</v>
      </c>
      <c r="X4182">
        <v>34.57</v>
      </c>
    </row>
    <row r="4183" spans="1:24" x14ac:dyDescent="0.55000000000000004">
      <c r="A4183" s="5">
        <v>42432</v>
      </c>
      <c r="B4183">
        <v>0.37</v>
      </c>
      <c r="C4183">
        <v>0.28000000000000003</v>
      </c>
      <c r="D4183">
        <v>0.46</v>
      </c>
      <c r="E4183">
        <v>0.65</v>
      </c>
      <c r="F4183">
        <v>0.85</v>
      </c>
      <c r="G4183">
        <v>0.99</v>
      </c>
      <c r="H4183">
        <v>1.33</v>
      </c>
      <c r="I4183">
        <v>1.63</v>
      </c>
      <c r="J4183">
        <v>1.83</v>
      </c>
      <c r="K4183">
        <v>2.23</v>
      </c>
      <c r="L4183">
        <v>2.65</v>
      </c>
      <c r="M4183">
        <v>-0.03</v>
      </c>
      <c r="N4183">
        <v>0.3</v>
      </c>
      <c r="O4183">
        <v>0.7</v>
      </c>
      <c r="P4183">
        <v>0.97</v>
      </c>
      <c r="Q4183">
        <v>0.4405</v>
      </c>
      <c r="R4183">
        <v>0.52175000000000005</v>
      </c>
      <c r="S4183">
        <v>0.63560000000000005</v>
      </c>
      <c r="T4183">
        <v>0.89490000000000003</v>
      </c>
      <c r="U4183">
        <v>1.20045</v>
      </c>
      <c r="V4183">
        <v>16943.900000000001</v>
      </c>
      <c r="W4183">
        <v>1993.4</v>
      </c>
      <c r="X4183">
        <v>34.56</v>
      </c>
    </row>
    <row r="4184" spans="1:24" x14ac:dyDescent="0.55000000000000004">
      <c r="A4184" s="5">
        <v>42433</v>
      </c>
      <c r="B4184">
        <v>0.36</v>
      </c>
      <c r="C4184">
        <v>0.28999999999999998</v>
      </c>
      <c r="D4184">
        <v>0.47</v>
      </c>
      <c r="E4184">
        <v>0.67</v>
      </c>
      <c r="F4184">
        <v>0.88</v>
      </c>
      <c r="G4184">
        <v>1.04</v>
      </c>
      <c r="H4184">
        <v>1.38</v>
      </c>
      <c r="I4184">
        <v>1.69</v>
      </c>
      <c r="J4184">
        <v>1.88</v>
      </c>
      <c r="K4184">
        <v>2.29</v>
      </c>
      <c r="L4184">
        <v>2.7</v>
      </c>
      <c r="M4184">
        <v>0.02</v>
      </c>
      <c r="N4184">
        <v>0.37</v>
      </c>
      <c r="O4184">
        <v>0.76</v>
      </c>
      <c r="P4184">
        <v>1.02</v>
      </c>
      <c r="Q4184">
        <v>0.438</v>
      </c>
      <c r="R4184">
        <v>0.52324999999999999</v>
      </c>
      <c r="S4184">
        <v>0.63349999999999995</v>
      </c>
      <c r="T4184">
        <v>0.89205000000000001</v>
      </c>
      <c r="U4184">
        <v>1.194</v>
      </c>
      <c r="V4184">
        <v>17006.77</v>
      </c>
      <c r="W4184">
        <v>1999.99</v>
      </c>
      <c r="X4184">
        <v>35.909999999999997</v>
      </c>
    </row>
    <row r="4185" spans="1:24" x14ac:dyDescent="0.55000000000000004">
      <c r="A4185" s="5">
        <v>42436</v>
      </c>
      <c r="B4185">
        <v>0.36</v>
      </c>
      <c r="C4185">
        <v>0.32</v>
      </c>
      <c r="D4185">
        <v>0.49</v>
      </c>
      <c r="E4185">
        <v>0.67</v>
      </c>
      <c r="F4185">
        <v>0.91</v>
      </c>
      <c r="G4185">
        <v>1.08</v>
      </c>
      <c r="H4185">
        <v>1.42</v>
      </c>
      <c r="I4185">
        <v>1.72</v>
      </c>
      <c r="J4185">
        <v>1.91</v>
      </c>
      <c r="K4185">
        <v>2.2999999999999998</v>
      </c>
      <c r="L4185">
        <v>2.71</v>
      </c>
      <c r="M4185">
        <v>0.06</v>
      </c>
      <c r="N4185">
        <v>0.43</v>
      </c>
      <c r="O4185">
        <v>0.81</v>
      </c>
      <c r="P4185">
        <v>1.06</v>
      </c>
      <c r="Q4185">
        <v>0.4405</v>
      </c>
      <c r="R4185">
        <v>0.52549999999999997</v>
      </c>
      <c r="S4185">
        <v>0.6361</v>
      </c>
      <c r="T4185">
        <v>0.90064999999999995</v>
      </c>
      <c r="U4185">
        <v>1.21225</v>
      </c>
      <c r="V4185">
        <v>17073.95</v>
      </c>
      <c r="W4185">
        <v>2001.76</v>
      </c>
      <c r="X4185">
        <v>37.9</v>
      </c>
    </row>
    <row r="4186" spans="1:24" x14ac:dyDescent="0.55000000000000004">
      <c r="A4186" s="5">
        <v>42437</v>
      </c>
      <c r="B4186">
        <v>0.36</v>
      </c>
      <c r="C4186">
        <v>0.28999999999999998</v>
      </c>
      <c r="D4186">
        <v>0.48</v>
      </c>
      <c r="E4186">
        <v>0.68</v>
      </c>
      <c r="F4186">
        <v>0.88</v>
      </c>
      <c r="G4186">
        <v>1.04</v>
      </c>
      <c r="H4186">
        <v>1.34</v>
      </c>
      <c r="I4186">
        <v>1.64</v>
      </c>
      <c r="J4186">
        <v>1.83</v>
      </c>
      <c r="K4186">
        <v>2.2200000000000002</v>
      </c>
      <c r="L4186">
        <v>2.63</v>
      </c>
      <c r="M4186">
        <v>0.01</v>
      </c>
      <c r="N4186">
        <v>0.37</v>
      </c>
      <c r="O4186">
        <v>0.75</v>
      </c>
      <c r="P4186">
        <v>1.01</v>
      </c>
      <c r="Q4186">
        <v>0.44185000000000002</v>
      </c>
      <c r="R4186">
        <v>0.52295000000000003</v>
      </c>
      <c r="S4186">
        <v>0.63514999999999999</v>
      </c>
      <c r="T4186">
        <v>0.89770000000000005</v>
      </c>
      <c r="U4186">
        <v>1.2070000000000001</v>
      </c>
      <c r="V4186">
        <v>16964.099999999999</v>
      </c>
      <c r="W4186">
        <v>1979.26</v>
      </c>
      <c r="X4186">
        <v>36.67</v>
      </c>
    </row>
    <row r="4187" spans="1:24" x14ac:dyDescent="0.55000000000000004">
      <c r="A4187" s="5">
        <v>42438</v>
      </c>
      <c r="B4187">
        <v>0.36</v>
      </c>
      <c r="C4187">
        <v>0.3</v>
      </c>
      <c r="D4187">
        <v>0.47</v>
      </c>
      <c r="E4187">
        <v>0.68</v>
      </c>
      <c r="F4187">
        <v>0.9</v>
      </c>
      <c r="G4187">
        <v>1.07</v>
      </c>
      <c r="H4187">
        <v>1.39</v>
      </c>
      <c r="I4187">
        <v>1.69</v>
      </c>
      <c r="J4187">
        <v>1.9</v>
      </c>
      <c r="K4187">
        <v>2.27</v>
      </c>
      <c r="L4187">
        <v>2.68</v>
      </c>
      <c r="M4187">
        <v>0.02</v>
      </c>
      <c r="N4187">
        <v>0.39</v>
      </c>
      <c r="O4187">
        <v>0.79</v>
      </c>
      <c r="P4187">
        <v>1.05</v>
      </c>
      <c r="Q4187">
        <v>0.438</v>
      </c>
      <c r="R4187">
        <v>0.52100000000000002</v>
      </c>
      <c r="S4187">
        <v>0.63460000000000005</v>
      </c>
      <c r="T4187">
        <v>0.89839999999999998</v>
      </c>
      <c r="U4187">
        <v>1.2090000000000001</v>
      </c>
      <c r="V4187">
        <v>17000.36</v>
      </c>
      <c r="W4187">
        <v>1989.26</v>
      </c>
      <c r="X4187">
        <v>37.619999999999997</v>
      </c>
    </row>
    <row r="4188" spans="1:24" x14ac:dyDescent="0.55000000000000004">
      <c r="A4188" s="5">
        <v>42439</v>
      </c>
      <c r="B4188">
        <v>0.36</v>
      </c>
      <c r="C4188">
        <v>0.32</v>
      </c>
      <c r="D4188">
        <v>0.5</v>
      </c>
      <c r="E4188">
        <v>0.69</v>
      </c>
      <c r="F4188">
        <v>0.93</v>
      </c>
      <c r="G4188">
        <v>1.1100000000000001</v>
      </c>
      <c r="H4188">
        <v>1.45</v>
      </c>
      <c r="I4188">
        <v>1.75</v>
      </c>
      <c r="J4188">
        <v>1.93</v>
      </c>
      <c r="K4188">
        <v>2.29</v>
      </c>
      <c r="L4188">
        <v>2.7</v>
      </c>
      <c r="M4188">
        <v>0.1</v>
      </c>
      <c r="N4188">
        <v>0.45</v>
      </c>
      <c r="O4188">
        <v>0.82</v>
      </c>
      <c r="P4188">
        <v>1.06</v>
      </c>
      <c r="Q4188">
        <v>0.43809999999999999</v>
      </c>
      <c r="R4188">
        <v>0.52059999999999995</v>
      </c>
      <c r="S4188">
        <v>0.63234999999999997</v>
      </c>
      <c r="T4188">
        <v>0.90049999999999997</v>
      </c>
      <c r="U4188">
        <v>1.2110000000000001</v>
      </c>
      <c r="V4188">
        <v>16995.13</v>
      </c>
      <c r="W4188">
        <v>1989.57</v>
      </c>
      <c r="X4188">
        <v>37.770000000000003</v>
      </c>
    </row>
    <row r="4189" spans="1:24" x14ac:dyDescent="0.55000000000000004">
      <c r="A4189" s="5">
        <v>42440</v>
      </c>
      <c r="B4189">
        <v>0.36</v>
      </c>
      <c r="C4189">
        <v>0.33</v>
      </c>
      <c r="D4189">
        <v>0.51</v>
      </c>
      <c r="E4189">
        <v>0.7</v>
      </c>
      <c r="F4189">
        <v>0.97</v>
      </c>
      <c r="G4189">
        <v>1.1599999999999999</v>
      </c>
      <c r="H4189">
        <v>1.49</v>
      </c>
      <c r="I4189">
        <v>1.79</v>
      </c>
      <c r="J4189">
        <v>1.98</v>
      </c>
      <c r="K4189">
        <v>2.34</v>
      </c>
      <c r="L4189">
        <v>2.75</v>
      </c>
      <c r="M4189">
        <v>0.08</v>
      </c>
      <c r="N4189">
        <v>0.44</v>
      </c>
      <c r="O4189">
        <v>0.83</v>
      </c>
      <c r="P4189">
        <v>1.0900000000000001</v>
      </c>
      <c r="Q4189">
        <v>0.43619999999999998</v>
      </c>
      <c r="R4189">
        <v>0.52039999999999997</v>
      </c>
      <c r="S4189">
        <v>0.63385000000000002</v>
      </c>
      <c r="T4189">
        <v>0.90549999999999997</v>
      </c>
      <c r="U4189">
        <v>1.2244999999999999</v>
      </c>
      <c r="V4189">
        <v>17213.310000000001</v>
      </c>
      <c r="W4189">
        <v>2022.19</v>
      </c>
      <c r="X4189">
        <v>38.51</v>
      </c>
    </row>
    <row r="4190" spans="1:24" x14ac:dyDescent="0.55000000000000004">
      <c r="A4190" s="5">
        <v>42443</v>
      </c>
      <c r="B4190">
        <v>0.36</v>
      </c>
      <c r="C4190">
        <v>0.34</v>
      </c>
      <c r="D4190">
        <v>0.52</v>
      </c>
      <c r="E4190">
        <v>0.7</v>
      </c>
      <c r="F4190">
        <v>0.97</v>
      </c>
      <c r="G4190">
        <v>1.1499999999999999</v>
      </c>
      <c r="H4190">
        <v>1.49</v>
      </c>
      <c r="I4190">
        <v>1.78</v>
      </c>
      <c r="J4190">
        <v>1.97</v>
      </c>
      <c r="K4190">
        <v>2.33</v>
      </c>
      <c r="L4190">
        <v>2.74</v>
      </c>
      <c r="M4190">
        <v>0.11</v>
      </c>
      <c r="N4190">
        <v>0.45</v>
      </c>
      <c r="O4190">
        <v>0.83</v>
      </c>
      <c r="P4190">
        <v>1.0900000000000001</v>
      </c>
      <c r="Q4190">
        <v>0.44130000000000003</v>
      </c>
      <c r="R4190">
        <v>0.52349999999999997</v>
      </c>
      <c r="S4190">
        <v>0.63954999999999995</v>
      </c>
      <c r="T4190">
        <v>0.91039999999999999</v>
      </c>
      <c r="U4190">
        <v>1.2312000000000001</v>
      </c>
      <c r="V4190">
        <v>17229.13</v>
      </c>
      <c r="W4190">
        <v>2019.64</v>
      </c>
      <c r="X4190">
        <v>37.200000000000003</v>
      </c>
    </row>
    <row r="4191" spans="1:24" x14ac:dyDescent="0.55000000000000004">
      <c r="A4191" s="5">
        <v>42444</v>
      </c>
      <c r="B4191">
        <v>0.37</v>
      </c>
      <c r="C4191">
        <v>0.34</v>
      </c>
      <c r="D4191">
        <v>0.52</v>
      </c>
      <c r="E4191">
        <v>0.71</v>
      </c>
      <c r="F4191">
        <v>0.98</v>
      </c>
      <c r="G4191">
        <v>1.1599999999999999</v>
      </c>
      <c r="H4191">
        <v>1.5</v>
      </c>
      <c r="I4191">
        <v>1.78</v>
      </c>
      <c r="J4191">
        <v>1.97</v>
      </c>
      <c r="K4191">
        <v>2.33</v>
      </c>
      <c r="L4191">
        <v>2.73</v>
      </c>
      <c r="M4191">
        <v>0.15</v>
      </c>
      <c r="N4191">
        <v>0.47</v>
      </c>
      <c r="O4191">
        <v>0.85</v>
      </c>
      <c r="P4191">
        <v>1.1100000000000001</v>
      </c>
      <c r="Q4191">
        <v>0.44124999999999998</v>
      </c>
      <c r="R4191">
        <v>0.52495000000000003</v>
      </c>
      <c r="S4191">
        <v>0.64195000000000002</v>
      </c>
      <c r="T4191">
        <v>0.9123</v>
      </c>
      <c r="U4191">
        <v>1.2370000000000001</v>
      </c>
      <c r="V4191">
        <v>17251.53</v>
      </c>
      <c r="W4191">
        <v>2015.93</v>
      </c>
      <c r="X4191">
        <v>36.32</v>
      </c>
    </row>
    <row r="4192" spans="1:24" x14ac:dyDescent="0.55000000000000004">
      <c r="A4192" s="5">
        <v>42445</v>
      </c>
      <c r="B4192">
        <v>0.37</v>
      </c>
      <c r="C4192">
        <v>0.31</v>
      </c>
      <c r="D4192">
        <v>0.47</v>
      </c>
      <c r="E4192">
        <v>0.66</v>
      </c>
      <c r="F4192">
        <v>0.87</v>
      </c>
      <c r="G4192">
        <v>1.05</v>
      </c>
      <c r="H4192">
        <v>1.41</v>
      </c>
      <c r="I4192">
        <v>1.72</v>
      </c>
      <c r="J4192">
        <v>1.94</v>
      </c>
      <c r="K4192">
        <v>2.3199999999999998</v>
      </c>
      <c r="L4192">
        <v>2.73</v>
      </c>
      <c r="M4192">
        <v>-0.04</v>
      </c>
      <c r="N4192">
        <v>0.36</v>
      </c>
      <c r="O4192">
        <v>0.78</v>
      </c>
      <c r="P4192">
        <v>1.05</v>
      </c>
      <c r="Q4192">
        <v>0.43990000000000001</v>
      </c>
      <c r="R4192">
        <v>0.52400000000000002</v>
      </c>
      <c r="S4192">
        <v>0.63900000000000001</v>
      </c>
      <c r="T4192">
        <v>0.91739999999999999</v>
      </c>
      <c r="U4192">
        <v>1.2446999999999999</v>
      </c>
      <c r="V4192">
        <v>17325.759999999998</v>
      </c>
      <c r="W4192">
        <v>2027.22</v>
      </c>
      <c r="X4192">
        <v>38.43</v>
      </c>
    </row>
    <row r="4193" spans="1:24" x14ac:dyDescent="0.55000000000000004">
      <c r="A4193" s="5">
        <v>42446</v>
      </c>
      <c r="B4193">
        <v>0.37</v>
      </c>
      <c r="C4193">
        <v>0.28999999999999998</v>
      </c>
      <c r="D4193">
        <v>0.47</v>
      </c>
      <c r="E4193">
        <v>0.64</v>
      </c>
      <c r="F4193">
        <v>0.87</v>
      </c>
      <c r="G4193">
        <v>1.04</v>
      </c>
      <c r="H4193">
        <v>1.39</v>
      </c>
      <c r="I4193">
        <v>1.7</v>
      </c>
      <c r="J4193">
        <v>1.91</v>
      </c>
      <c r="K4193">
        <v>2.2799999999999998</v>
      </c>
      <c r="L4193">
        <v>2.69</v>
      </c>
      <c r="M4193">
        <v>-7.0000000000000007E-2</v>
      </c>
      <c r="N4193">
        <v>0.34</v>
      </c>
      <c r="O4193">
        <v>0.74</v>
      </c>
      <c r="P4193">
        <v>1</v>
      </c>
      <c r="Q4193">
        <v>0.43209999999999998</v>
      </c>
      <c r="R4193">
        <v>0.51539999999999997</v>
      </c>
      <c r="S4193">
        <v>0.62339999999999995</v>
      </c>
      <c r="T4193">
        <v>0.88829999999999998</v>
      </c>
      <c r="U4193">
        <v>1.2021999999999999</v>
      </c>
      <c r="V4193">
        <v>17481.490000000002</v>
      </c>
      <c r="W4193">
        <v>2040.59</v>
      </c>
      <c r="X4193">
        <v>40.17</v>
      </c>
    </row>
    <row r="4194" spans="1:24" x14ac:dyDescent="0.55000000000000004">
      <c r="A4194" s="5">
        <v>42447</v>
      </c>
      <c r="B4194">
        <v>0.37</v>
      </c>
      <c r="C4194">
        <v>0.3</v>
      </c>
      <c r="D4194">
        <v>0.44</v>
      </c>
      <c r="E4194">
        <v>0.62</v>
      </c>
      <c r="F4194">
        <v>0.84</v>
      </c>
      <c r="G4194">
        <v>1</v>
      </c>
      <c r="H4194">
        <v>1.34</v>
      </c>
      <c r="I4194">
        <v>1.66</v>
      </c>
      <c r="J4194">
        <v>1.88</v>
      </c>
      <c r="K4194">
        <v>2.2599999999999998</v>
      </c>
      <c r="L4194">
        <v>2.68</v>
      </c>
      <c r="M4194">
        <v>-0.13</v>
      </c>
      <c r="N4194">
        <v>0.27</v>
      </c>
      <c r="O4194">
        <v>0.68</v>
      </c>
      <c r="P4194">
        <v>0.94</v>
      </c>
      <c r="Q4194">
        <v>0.42830000000000001</v>
      </c>
      <c r="R4194">
        <v>0.51419999999999999</v>
      </c>
      <c r="S4194">
        <v>0.62429999999999997</v>
      </c>
      <c r="T4194">
        <v>0.89119999999999999</v>
      </c>
      <c r="U4194">
        <v>1.2114499999999999</v>
      </c>
      <c r="V4194">
        <v>17602.3</v>
      </c>
      <c r="W4194">
        <v>2049.58</v>
      </c>
      <c r="X4194">
        <v>39.47</v>
      </c>
    </row>
    <row r="4195" spans="1:24" x14ac:dyDescent="0.55000000000000004">
      <c r="A4195" s="5">
        <v>42450</v>
      </c>
      <c r="B4195">
        <v>0.37</v>
      </c>
      <c r="C4195">
        <v>0.31</v>
      </c>
      <c r="D4195">
        <v>0.46</v>
      </c>
      <c r="E4195">
        <v>0.63</v>
      </c>
      <c r="F4195">
        <v>0.87</v>
      </c>
      <c r="G4195">
        <v>1.05</v>
      </c>
      <c r="H4195">
        <v>1.38</v>
      </c>
      <c r="I4195">
        <v>1.7</v>
      </c>
      <c r="J4195">
        <v>1.92</v>
      </c>
      <c r="K4195">
        <v>2.31</v>
      </c>
      <c r="L4195">
        <v>2.72</v>
      </c>
      <c r="M4195">
        <v>-0.12</v>
      </c>
      <c r="N4195">
        <v>0.28000000000000003</v>
      </c>
      <c r="O4195">
        <v>0.68</v>
      </c>
      <c r="P4195">
        <v>0.95</v>
      </c>
      <c r="Q4195">
        <v>0.43180000000000002</v>
      </c>
      <c r="R4195">
        <v>0.51919999999999999</v>
      </c>
      <c r="S4195">
        <v>0.62460000000000004</v>
      </c>
      <c r="T4195">
        <v>0.89815</v>
      </c>
      <c r="U4195">
        <v>1.2136499999999999</v>
      </c>
      <c r="V4195">
        <v>17623.87</v>
      </c>
      <c r="W4195">
        <v>2051.6</v>
      </c>
      <c r="X4195">
        <v>39.909999999999997</v>
      </c>
    </row>
    <row r="4196" spans="1:24" x14ac:dyDescent="0.55000000000000004">
      <c r="A4196" s="5">
        <v>42451</v>
      </c>
      <c r="B4196">
        <v>0.37</v>
      </c>
      <c r="C4196">
        <v>0.3</v>
      </c>
      <c r="D4196">
        <v>0.46</v>
      </c>
      <c r="E4196">
        <v>0.64</v>
      </c>
      <c r="F4196">
        <v>0.91</v>
      </c>
      <c r="G4196">
        <v>1.08</v>
      </c>
      <c r="H4196">
        <v>1.42</v>
      </c>
      <c r="I4196">
        <v>1.74</v>
      </c>
      <c r="J4196">
        <v>1.94</v>
      </c>
      <c r="K4196">
        <v>2.3199999999999998</v>
      </c>
      <c r="L4196">
        <v>2.72</v>
      </c>
      <c r="M4196">
        <v>-0.06</v>
      </c>
      <c r="N4196">
        <v>0.31</v>
      </c>
      <c r="O4196">
        <v>0.7</v>
      </c>
      <c r="P4196">
        <v>0.95</v>
      </c>
      <c r="Q4196">
        <v>0.43149999999999999</v>
      </c>
      <c r="R4196">
        <v>0.51970000000000005</v>
      </c>
      <c r="S4196">
        <v>0.62834999999999996</v>
      </c>
      <c r="T4196">
        <v>0.90490000000000004</v>
      </c>
      <c r="U4196">
        <v>1.2243999999999999</v>
      </c>
      <c r="V4196">
        <v>17582.57</v>
      </c>
      <c r="W4196">
        <v>2049.8000000000002</v>
      </c>
      <c r="X4196">
        <v>41.45</v>
      </c>
    </row>
    <row r="4197" spans="1:24" x14ac:dyDescent="0.55000000000000004">
      <c r="A4197" s="5">
        <v>42452</v>
      </c>
      <c r="B4197">
        <v>0.37</v>
      </c>
      <c r="C4197">
        <v>0.3</v>
      </c>
      <c r="D4197">
        <v>0.46</v>
      </c>
      <c r="E4197">
        <v>0.64</v>
      </c>
      <c r="F4197">
        <v>0.87</v>
      </c>
      <c r="G4197">
        <v>1.03</v>
      </c>
      <c r="H4197">
        <v>1.37</v>
      </c>
      <c r="I4197">
        <v>1.67</v>
      </c>
      <c r="J4197">
        <v>1.88</v>
      </c>
      <c r="K4197">
        <v>2.25</v>
      </c>
      <c r="L4197">
        <v>2.65</v>
      </c>
      <c r="M4197">
        <v>-7.0000000000000007E-2</v>
      </c>
      <c r="N4197">
        <v>0.3</v>
      </c>
      <c r="O4197">
        <v>0.67</v>
      </c>
      <c r="P4197">
        <v>0.91</v>
      </c>
      <c r="Q4197">
        <v>0.433</v>
      </c>
      <c r="R4197">
        <v>0.52100000000000002</v>
      </c>
      <c r="S4197">
        <v>0.63009999999999999</v>
      </c>
      <c r="T4197">
        <v>0.91310000000000002</v>
      </c>
      <c r="U4197">
        <v>1.2374000000000001</v>
      </c>
      <c r="V4197">
        <v>17502.59</v>
      </c>
      <c r="W4197">
        <v>2036.71</v>
      </c>
      <c r="X4197">
        <v>38.28</v>
      </c>
    </row>
    <row r="4198" spans="1:24" x14ac:dyDescent="0.55000000000000004">
      <c r="A4198" s="5">
        <v>42453</v>
      </c>
      <c r="B4198">
        <v>0.37</v>
      </c>
      <c r="C4198">
        <v>0.3</v>
      </c>
      <c r="D4198">
        <v>0.46</v>
      </c>
      <c r="E4198">
        <v>0.63</v>
      </c>
      <c r="F4198">
        <v>0.89</v>
      </c>
      <c r="G4198">
        <v>1.05</v>
      </c>
      <c r="H4198">
        <v>1.39</v>
      </c>
      <c r="I4198">
        <v>1.7</v>
      </c>
      <c r="J4198">
        <v>1.91</v>
      </c>
      <c r="K4198">
        <v>2.2799999999999998</v>
      </c>
      <c r="L4198">
        <v>2.67</v>
      </c>
      <c r="M4198">
        <v>-0.03</v>
      </c>
      <c r="N4198">
        <v>0.34</v>
      </c>
      <c r="O4198">
        <v>0.71</v>
      </c>
      <c r="P4198">
        <v>0.95</v>
      </c>
      <c r="Q4198">
        <v>0.435</v>
      </c>
      <c r="R4198">
        <v>0.51949999999999996</v>
      </c>
      <c r="S4198">
        <v>0.62860000000000005</v>
      </c>
      <c r="T4198">
        <v>0.91090000000000004</v>
      </c>
      <c r="U4198">
        <v>1.23115</v>
      </c>
      <c r="V4198">
        <v>17515.73</v>
      </c>
      <c r="W4198">
        <v>2035.94</v>
      </c>
      <c r="X4198">
        <v>38.14</v>
      </c>
    </row>
    <row r="4199" spans="1:24" x14ac:dyDescent="0.55000000000000004">
      <c r="A4199" s="5">
        <v>42454</v>
      </c>
      <c r="B4199">
        <v>0.37</v>
      </c>
      <c r="C4199" t="e">
        <v>#N/A</v>
      </c>
      <c r="D4199" t="e">
        <v>#N/A</v>
      </c>
      <c r="E4199" t="e">
        <v>#N/A</v>
      </c>
      <c r="F4199" t="e">
        <v>#N/A</v>
      </c>
      <c r="G4199" t="e">
        <v>#N/A</v>
      </c>
      <c r="H4199" t="e">
        <v>#N/A</v>
      </c>
      <c r="I4199" t="e">
        <v>#N/A</v>
      </c>
      <c r="J4199" t="e">
        <v>#N/A</v>
      </c>
      <c r="K4199" t="e">
        <v>#N/A</v>
      </c>
      <c r="L4199" t="e">
        <v>#N/A</v>
      </c>
      <c r="M4199" t="e">
        <v>#N/A</v>
      </c>
      <c r="N4199" t="e">
        <v>#N/A</v>
      </c>
      <c r="O4199" t="e">
        <v>#N/A</v>
      </c>
      <c r="P4199" t="e">
        <v>#N/A</v>
      </c>
      <c r="Q4199" t="e">
        <v>#N/A</v>
      </c>
      <c r="R4199" t="e">
        <v>#N/A</v>
      </c>
      <c r="S4199" t="e">
        <v>#N/A</v>
      </c>
      <c r="T4199" t="e">
        <v>#N/A</v>
      </c>
      <c r="U4199" t="e">
        <v>#N/A</v>
      </c>
      <c r="V4199" t="e">
        <v>#N/A</v>
      </c>
      <c r="W4199" t="e">
        <v>#N/A</v>
      </c>
      <c r="X4199" t="e">
        <v>#N/A</v>
      </c>
    </row>
    <row r="4200" spans="1:24" x14ac:dyDescent="0.55000000000000004">
      <c r="A4200" s="5">
        <v>42457</v>
      </c>
      <c r="B4200">
        <v>0.37</v>
      </c>
      <c r="C4200">
        <v>0.28999999999999998</v>
      </c>
      <c r="D4200">
        <v>0.49</v>
      </c>
      <c r="E4200">
        <v>0.65</v>
      </c>
      <c r="F4200">
        <v>0.89</v>
      </c>
      <c r="G4200">
        <v>1.04</v>
      </c>
      <c r="H4200">
        <v>1.37</v>
      </c>
      <c r="I4200">
        <v>1.68</v>
      </c>
      <c r="J4200">
        <v>1.89</v>
      </c>
      <c r="K4200">
        <v>2.2599999999999998</v>
      </c>
      <c r="L4200">
        <v>2.66</v>
      </c>
      <c r="M4200">
        <v>-0.03</v>
      </c>
      <c r="N4200">
        <v>0.33</v>
      </c>
      <c r="O4200">
        <v>0.7</v>
      </c>
      <c r="P4200">
        <v>0.94</v>
      </c>
      <c r="Q4200" t="e">
        <v>#N/A</v>
      </c>
      <c r="R4200" t="e">
        <v>#N/A</v>
      </c>
      <c r="S4200" t="e">
        <v>#N/A</v>
      </c>
      <c r="T4200" t="e">
        <v>#N/A</v>
      </c>
      <c r="U4200" t="e">
        <v>#N/A</v>
      </c>
      <c r="V4200">
        <v>17535.39</v>
      </c>
      <c r="W4200">
        <v>2037.05</v>
      </c>
      <c r="X4200">
        <v>37.99</v>
      </c>
    </row>
    <row r="4201" spans="1:24" x14ac:dyDescent="0.55000000000000004">
      <c r="A4201" s="5">
        <v>42458</v>
      </c>
      <c r="B4201">
        <v>0.37</v>
      </c>
      <c r="C4201">
        <v>0.23</v>
      </c>
      <c r="D4201">
        <v>0.45</v>
      </c>
      <c r="E4201">
        <v>0.63</v>
      </c>
      <c r="F4201">
        <v>0.78</v>
      </c>
      <c r="G4201">
        <v>0.94</v>
      </c>
      <c r="H4201">
        <v>1.29</v>
      </c>
      <c r="I4201">
        <v>1.59</v>
      </c>
      <c r="J4201">
        <v>1.81</v>
      </c>
      <c r="K4201">
        <v>2.2000000000000002</v>
      </c>
      <c r="L4201">
        <v>2.6</v>
      </c>
      <c r="M4201">
        <v>-0.18</v>
      </c>
      <c r="N4201">
        <v>0.2</v>
      </c>
      <c r="O4201">
        <v>0.59</v>
      </c>
      <c r="P4201">
        <v>0.84</v>
      </c>
      <c r="Q4201">
        <v>0.43290000000000001</v>
      </c>
      <c r="R4201">
        <v>0.51939999999999997</v>
      </c>
      <c r="S4201">
        <v>0.63085000000000002</v>
      </c>
      <c r="T4201">
        <v>0.91390000000000005</v>
      </c>
      <c r="U4201">
        <v>1.23865</v>
      </c>
      <c r="V4201">
        <v>17633.11</v>
      </c>
      <c r="W4201">
        <v>2055.0100000000002</v>
      </c>
      <c r="X4201">
        <v>36.909999999999997</v>
      </c>
    </row>
    <row r="4202" spans="1:24" x14ac:dyDescent="0.55000000000000004">
      <c r="A4202" s="5">
        <v>42459</v>
      </c>
      <c r="B4202">
        <v>0.37</v>
      </c>
      <c r="C4202">
        <v>0.2</v>
      </c>
      <c r="D4202">
        <v>0.39</v>
      </c>
      <c r="E4202">
        <v>0.61</v>
      </c>
      <c r="F4202">
        <v>0.76</v>
      </c>
      <c r="G4202">
        <v>0.91</v>
      </c>
      <c r="H4202">
        <v>1.26</v>
      </c>
      <c r="I4202">
        <v>1.6</v>
      </c>
      <c r="J4202">
        <v>1.83</v>
      </c>
      <c r="K4202">
        <v>2.2400000000000002</v>
      </c>
      <c r="L4202">
        <v>2.65</v>
      </c>
      <c r="M4202">
        <v>-0.26</v>
      </c>
      <c r="N4202">
        <v>0.18</v>
      </c>
      <c r="O4202">
        <v>0.6</v>
      </c>
      <c r="P4202">
        <v>0.86</v>
      </c>
      <c r="Q4202">
        <v>0.434</v>
      </c>
      <c r="R4202">
        <v>0.51549999999999996</v>
      </c>
      <c r="S4202">
        <v>0.62509999999999999</v>
      </c>
      <c r="T4202">
        <v>0.89890000000000003</v>
      </c>
      <c r="U4202">
        <v>1.2141500000000001</v>
      </c>
      <c r="V4202">
        <v>17716.66</v>
      </c>
      <c r="W4202">
        <v>2063.9499999999998</v>
      </c>
      <c r="X4202">
        <v>36.909999999999997</v>
      </c>
    </row>
    <row r="4203" spans="1:24" x14ac:dyDescent="0.55000000000000004">
      <c r="A4203" s="5">
        <v>42460</v>
      </c>
      <c r="B4203">
        <v>0.25</v>
      </c>
      <c r="C4203">
        <v>0.21</v>
      </c>
      <c r="D4203">
        <v>0.39</v>
      </c>
      <c r="E4203">
        <v>0.59</v>
      </c>
      <c r="F4203">
        <v>0.73</v>
      </c>
      <c r="G4203">
        <v>0.87</v>
      </c>
      <c r="H4203">
        <v>1.21</v>
      </c>
      <c r="I4203">
        <v>1.54</v>
      </c>
      <c r="J4203">
        <v>1.78</v>
      </c>
      <c r="K4203">
        <v>2.2000000000000002</v>
      </c>
      <c r="L4203">
        <v>2.61</v>
      </c>
      <c r="M4203">
        <v>-0.28000000000000003</v>
      </c>
      <c r="N4203">
        <v>0.16</v>
      </c>
      <c r="O4203">
        <v>0.56999999999999995</v>
      </c>
      <c r="P4203">
        <v>0.83</v>
      </c>
      <c r="Q4203">
        <v>0.43725000000000003</v>
      </c>
      <c r="R4203">
        <v>0.51975000000000005</v>
      </c>
      <c r="S4203">
        <v>0.62860000000000005</v>
      </c>
      <c r="T4203">
        <v>0.89970000000000006</v>
      </c>
      <c r="U4203">
        <v>1.2103999999999999</v>
      </c>
      <c r="V4203">
        <v>17685.09</v>
      </c>
      <c r="W4203">
        <v>2059.7399999999998</v>
      </c>
      <c r="X4203">
        <v>36.94</v>
      </c>
    </row>
    <row r="4204" spans="1:24" x14ac:dyDescent="0.55000000000000004">
      <c r="A4204" s="5">
        <v>42461</v>
      </c>
      <c r="B4204">
        <v>0.37</v>
      </c>
      <c r="C4204">
        <v>0.23</v>
      </c>
      <c r="D4204">
        <v>0.4</v>
      </c>
      <c r="E4204">
        <v>0.62</v>
      </c>
      <c r="F4204">
        <v>0.76</v>
      </c>
      <c r="G4204">
        <v>0.9</v>
      </c>
      <c r="H4204">
        <v>1.24</v>
      </c>
      <c r="I4204">
        <v>1.56</v>
      </c>
      <c r="J4204">
        <v>1.79</v>
      </c>
      <c r="K4204">
        <v>2.2000000000000002</v>
      </c>
      <c r="L4204">
        <v>2.62</v>
      </c>
      <c r="M4204">
        <v>-0.25</v>
      </c>
      <c r="N4204">
        <v>0.17</v>
      </c>
      <c r="O4204">
        <v>0.57999999999999996</v>
      </c>
      <c r="P4204">
        <v>0.83</v>
      </c>
      <c r="Q4204">
        <v>0.43735000000000002</v>
      </c>
      <c r="R4204">
        <v>0.52100000000000002</v>
      </c>
      <c r="S4204">
        <v>0.62909999999999999</v>
      </c>
      <c r="T4204">
        <v>0.90110000000000001</v>
      </c>
      <c r="U4204">
        <v>1.2134</v>
      </c>
      <c r="V4204">
        <v>17792.75</v>
      </c>
      <c r="W4204">
        <v>2072.7800000000002</v>
      </c>
      <c r="X4204">
        <v>35.36</v>
      </c>
    </row>
    <row r="4205" spans="1:24" x14ac:dyDescent="0.55000000000000004">
      <c r="A4205" s="5">
        <v>42464</v>
      </c>
      <c r="B4205">
        <v>0.37</v>
      </c>
      <c r="C4205">
        <v>0.23</v>
      </c>
      <c r="D4205">
        <v>0.38</v>
      </c>
      <c r="E4205">
        <v>0.59</v>
      </c>
      <c r="F4205">
        <v>0.75</v>
      </c>
      <c r="G4205">
        <v>0.88</v>
      </c>
      <c r="H4205">
        <v>1.22</v>
      </c>
      <c r="I4205">
        <v>1.53</v>
      </c>
      <c r="J4205">
        <v>1.78</v>
      </c>
      <c r="K4205">
        <v>2.19</v>
      </c>
      <c r="L4205">
        <v>2.6</v>
      </c>
      <c r="M4205">
        <v>-0.26</v>
      </c>
      <c r="N4205">
        <v>0.14000000000000001</v>
      </c>
      <c r="O4205">
        <v>0.55000000000000004</v>
      </c>
      <c r="P4205">
        <v>0.81</v>
      </c>
      <c r="Q4205">
        <v>0.44019999999999998</v>
      </c>
      <c r="R4205">
        <v>0.52249999999999996</v>
      </c>
      <c r="S4205">
        <v>0.63009999999999999</v>
      </c>
      <c r="T4205">
        <v>0.90410000000000001</v>
      </c>
      <c r="U4205">
        <v>1.2215</v>
      </c>
      <c r="V4205">
        <v>17737</v>
      </c>
      <c r="W4205">
        <v>2066.13</v>
      </c>
      <c r="X4205">
        <v>34.299999999999997</v>
      </c>
    </row>
    <row r="4206" spans="1:24" x14ac:dyDescent="0.55000000000000004">
      <c r="A4206" s="5">
        <v>42465</v>
      </c>
      <c r="B4206">
        <v>0.37</v>
      </c>
      <c r="C4206">
        <v>0.23</v>
      </c>
      <c r="D4206">
        <v>0.36</v>
      </c>
      <c r="E4206">
        <v>0.56000000000000005</v>
      </c>
      <c r="F4206">
        <v>0.72</v>
      </c>
      <c r="G4206">
        <v>0.85</v>
      </c>
      <c r="H4206">
        <v>1.17</v>
      </c>
      <c r="I4206">
        <v>1.49</v>
      </c>
      <c r="J4206">
        <v>1.73</v>
      </c>
      <c r="K4206">
        <v>2.13</v>
      </c>
      <c r="L4206">
        <v>2.54</v>
      </c>
      <c r="M4206">
        <v>-0.26</v>
      </c>
      <c r="N4206">
        <v>0.14000000000000001</v>
      </c>
      <c r="O4206">
        <v>0.54</v>
      </c>
      <c r="P4206">
        <v>0.79</v>
      </c>
      <c r="Q4206">
        <v>0.4385</v>
      </c>
      <c r="R4206">
        <v>0.52305000000000001</v>
      </c>
      <c r="S4206">
        <v>0.62660000000000005</v>
      </c>
      <c r="T4206">
        <v>0.89190000000000003</v>
      </c>
      <c r="U4206">
        <v>1.2053</v>
      </c>
      <c r="V4206">
        <v>17603.32</v>
      </c>
      <c r="W4206">
        <v>2045.17</v>
      </c>
      <c r="X4206">
        <v>34.520000000000003</v>
      </c>
    </row>
    <row r="4207" spans="1:24" x14ac:dyDescent="0.55000000000000004">
      <c r="A4207" s="5">
        <v>42466</v>
      </c>
      <c r="B4207">
        <v>0.37</v>
      </c>
      <c r="C4207">
        <v>0.23</v>
      </c>
      <c r="D4207">
        <v>0.36</v>
      </c>
      <c r="E4207">
        <v>0.55000000000000004</v>
      </c>
      <c r="F4207">
        <v>0.73</v>
      </c>
      <c r="G4207">
        <v>0.88</v>
      </c>
      <c r="H4207">
        <v>1.2</v>
      </c>
      <c r="I4207">
        <v>1.52</v>
      </c>
      <c r="J4207">
        <v>1.76</v>
      </c>
      <c r="K4207">
        <v>2.17</v>
      </c>
      <c r="L4207">
        <v>2.58</v>
      </c>
      <c r="M4207">
        <v>-0.23</v>
      </c>
      <c r="N4207">
        <v>0.17</v>
      </c>
      <c r="O4207">
        <v>0.56999999999999995</v>
      </c>
      <c r="P4207">
        <v>0.83</v>
      </c>
      <c r="Q4207">
        <v>0.439</v>
      </c>
      <c r="R4207">
        <v>0.52249999999999996</v>
      </c>
      <c r="S4207">
        <v>0.63060000000000005</v>
      </c>
      <c r="T4207">
        <v>0.8972</v>
      </c>
      <c r="U4207">
        <v>1.2116</v>
      </c>
      <c r="V4207">
        <v>17716.05</v>
      </c>
      <c r="W4207">
        <v>2066.66</v>
      </c>
      <c r="X4207">
        <v>37.74</v>
      </c>
    </row>
    <row r="4208" spans="1:24" x14ac:dyDescent="0.55000000000000004">
      <c r="A4208" s="5">
        <v>42467</v>
      </c>
      <c r="B4208">
        <v>0.37</v>
      </c>
      <c r="C4208">
        <v>0.23</v>
      </c>
      <c r="D4208">
        <v>0.36</v>
      </c>
      <c r="E4208">
        <v>0.52</v>
      </c>
      <c r="F4208">
        <v>0.7</v>
      </c>
      <c r="G4208">
        <v>0.83</v>
      </c>
      <c r="H4208">
        <v>1.1399999999999999</v>
      </c>
      <c r="I4208">
        <v>1.46</v>
      </c>
      <c r="J4208">
        <v>1.7</v>
      </c>
      <c r="K4208">
        <v>2.1</v>
      </c>
      <c r="L4208">
        <v>2.52</v>
      </c>
      <c r="M4208">
        <v>-0.27</v>
      </c>
      <c r="N4208">
        <v>0.12</v>
      </c>
      <c r="O4208">
        <v>0.53</v>
      </c>
      <c r="P4208">
        <v>0.78</v>
      </c>
      <c r="Q4208">
        <v>0.43645</v>
      </c>
      <c r="R4208">
        <v>0.51970000000000005</v>
      </c>
      <c r="S4208">
        <v>0.62880000000000003</v>
      </c>
      <c r="T4208">
        <v>0.89464999999999995</v>
      </c>
      <c r="U4208">
        <v>1.2055499999999999</v>
      </c>
      <c r="V4208">
        <v>17541.96</v>
      </c>
      <c r="W4208">
        <v>2041.91</v>
      </c>
      <c r="X4208">
        <v>37.299999999999997</v>
      </c>
    </row>
    <row r="4209" spans="1:24" x14ac:dyDescent="0.55000000000000004">
      <c r="A4209" s="5">
        <v>42468</v>
      </c>
      <c r="B4209">
        <v>0.37</v>
      </c>
      <c r="C4209">
        <v>0.23</v>
      </c>
      <c r="D4209">
        <v>0.34</v>
      </c>
      <c r="E4209">
        <v>0.54</v>
      </c>
      <c r="F4209">
        <v>0.7</v>
      </c>
      <c r="G4209">
        <v>0.84</v>
      </c>
      <c r="H4209">
        <v>1.1599999999999999</v>
      </c>
      <c r="I4209">
        <v>1.47</v>
      </c>
      <c r="J4209">
        <v>1.72</v>
      </c>
      <c r="K4209">
        <v>2.13</v>
      </c>
      <c r="L4209">
        <v>2.5499999999999998</v>
      </c>
      <c r="M4209">
        <v>-0.27</v>
      </c>
      <c r="N4209">
        <v>0.14000000000000001</v>
      </c>
      <c r="O4209">
        <v>0.55000000000000004</v>
      </c>
      <c r="P4209">
        <v>0.81</v>
      </c>
      <c r="Q4209">
        <v>0.43469999999999998</v>
      </c>
      <c r="R4209">
        <v>0.51970000000000005</v>
      </c>
      <c r="S4209">
        <v>0.63080000000000003</v>
      </c>
      <c r="T4209">
        <v>0.89490000000000003</v>
      </c>
      <c r="U4209">
        <v>1.20455</v>
      </c>
      <c r="V4209">
        <v>17576.96</v>
      </c>
      <c r="W4209">
        <v>2047.6</v>
      </c>
      <c r="X4209">
        <v>39.74</v>
      </c>
    </row>
    <row r="4210" spans="1:24" x14ac:dyDescent="0.55000000000000004">
      <c r="A4210" s="5">
        <v>42471</v>
      </c>
      <c r="B4210">
        <v>0.37</v>
      </c>
      <c r="C4210">
        <v>0.23</v>
      </c>
      <c r="D4210">
        <v>0.34</v>
      </c>
      <c r="E4210">
        <v>0.53</v>
      </c>
      <c r="F4210">
        <v>0.7</v>
      </c>
      <c r="G4210">
        <v>0.85</v>
      </c>
      <c r="H4210">
        <v>1.1599999999999999</v>
      </c>
      <c r="I4210">
        <v>1.48</v>
      </c>
      <c r="J4210">
        <v>1.73</v>
      </c>
      <c r="K4210">
        <v>2.14</v>
      </c>
      <c r="L4210">
        <v>2.56</v>
      </c>
      <c r="M4210">
        <v>-0.25</v>
      </c>
      <c r="N4210">
        <v>0.17</v>
      </c>
      <c r="O4210">
        <v>0.59</v>
      </c>
      <c r="P4210">
        <v>0.85</v>
      </c>
      <c r="Q4210">
        <v>0.43590000000000001</v>
      </c>
      <c r="R4210">
        <v>0.52100000000000002</v>
      </c>
      <c r="S4210">
        <v>0.62985000000000002</v>
      </c>
      <c r="T4210">
        <v>0.89639999999999997</v>
      </c>
      <c r="U4210">
        <v>1.2075499999999999</v>
      </c>
      <c r="V4210">
        <v>17556.41</v>
      </c>
      <c r="W4210">
        <v>2041.99</v>
      </c>
      <c r="X4210">
        <v>40.46</v>
      </c>
    </row>
    <row r="4211" spans="1:24" x14ac:dyDescent="0.55000000000000004">
      <c r="A4211" s="5">
        <v>42472</v>
      </c>
      <c r="B4211">
        <v>0.37</v>
      </c>
      <c r="C4211">
        <v>0.22</v>
      </c>
      <c r="D4211">
        <v>0.34</v>
      </c>
      <c r="E4211">
        <v>0.54</v>
      </c>
      <c r="F4211">
        <v>0.74</v>
      </c>
      <c r="G4211">
        <v>0.9</v>
      </c>
      <c r="H4211">
        <v>1.22</v>
      </c>
      <c r="I4211">
        <v>1.54</v>
      </c>
      <c r="J4211">
        <v>1.79</v>
      </c>
      <c r="K4211">
        <v>2.1800000000000002</v>
      </c>
      <c r="L4211">
        <v>2.61</v>
      </c>
      <c r="M4211">
        <v>-0.17</v>
      </c>
      <c r="N4211">
        <v>0.22</v>
      </c>
      <c r="O4211">
        <v>0.63</v>
      </c>
      <c r="P4211">
        <v>0.89</v>
      </c>
      <c r="Q4211">
        <v>0.43714999999999998</v>
      </c>
      <c r="R4211">
        <v>0.52075000000000005</v>
      </c>
      <c r="S4211">
        <v>0.62960000000000005</v>
      </c>
      <c r="T4211">
        <v>0.89415</v>
      </c>
      <c r="U4211">
        <v>1.20905</v>
      </c>
      <c r="V4211">
        <v>17721.25</v>
      </c>
      <c r="W4211">
        <v>2061.7199999999998</v>
      </c>
      <c r="X4211">
        <v>42.12</v>
      </c>
    </row>
    <row r="4212" spans="1:24" x14ac:dyDescent="0.55000000000000004">
      <c r="A4212" s="5">
        <v>42473</v>
      </c>
      <c r="B4212">
        <v>0.37</v>
      </c>
      <c r="C4212">
        <v>0.23</v>
      </c>
      <c r="D4212">
        <v>0.36</v>
      </c>
      <c r="E4212">
        <v>0.55000000000000004</v>
      </c>
      <c r="F4212">
        <v>0.75</v>
      </c>
      <c r="G4212">
        <v>0.9</v>
      </c>
      <c r="H4212">
        <v>1.22</v>
      </c>
      <c r="I4212">
        <v>1.53</v>
      </c>
      <c r="J4212">
        <v>1.77</v>
      </c>
      <c r="K4212">
        <v>2.16</v>
      </c>
      <c r="L4212">
        <v>2.58</v>
      </c>
      <c r="M4212">
        <v>-0.21</v>
      </c>
      <c r="N4212">
        <v>0.21</v>
      </c>
      <c r="O4212">
        <v>0.62</v>
      </c>
      <c r="P4212">
        <v>0.87</v>
      </c>
      <c r="Q4212">
        <v>0.43275000000000002</v>
      </c>
      <c r="R4212">
        <v>0.51985000000000003</v>
      </c>
      <c r="S4212">
        <v>0.62834999999999996</v>
      </c>
      <c r="T4212">
        <v>0.89915</v>
      </c>
      <c r="U4212">
        <v>1.2175499999999999</v>
      </c>
      <c r="V4212">
        <v>17908.28</v>
      </c>
      <c r="W4212">
        <v>2082.42</v>
      </c>
      <c r="X4212">
        <v>41.7</v>
      </c>
    </row>
    <row r="4213" spans="1:24" x14ac:dyDescent="0.55000000000000004">
      <c r="A4213" s="5">
        <v>42474</v>
      </c>
      <c r="B4213">
        <v>0.37</v>
      </c>
      <c r="C4213">
        <v>0.22</v>
      </c>
      <c r="D4213">
        <v>0.37</v>
      </c>
      <c r="E4213">
        <v>0.55000000000000004</v>
      </c>
      <c r="F4213">
        <v>0.77</v>
      </c>
      <c r="G4213">
        <v>0.92</v>
      </c>
      <c r="H4213">
        <v>1.26</v>
      </c>
      <c r="I4213">
        <v>1.57</v>
      </c>
      <c r="J4213">
        <v>1.8</v>
      </c>
      <c r="K4213">
        <v>2.1800000000000002</v>
      </c>
      <c r="L4213">
        <v>2.61</v>
      </c>
      <c r="M4213">
        <v>-0.16</v>
      </c>
      <c r="N4213">
        <v>0.24</v>
      </c>
      <c r="O4213">
        <v>0.64</v>
      </c>
      <c r="P4213">
        <v>0.89</v>
      </c>
      <c r="Q4213">
        <v>0.43625000000000003</v>
      </c>
      <c r="R4213">
        <v>0.52275000000000005</v>
      </c>
      <c r="S4213">
        <v>0.63285000000000002</v>
      </c>
      <c r="T4213">
        <v>0.90239999999999998</v>
      </c>
      <c r="U4213">
        <v>1.2208000000000001</v>
      </c>
      <c r="V4213">
        <v>17926.43</v>
      </c>
      <c r="W4213">
        <v>2082.7800000000002</v>
      </c>
      <c r="X4213">
        <v>41.45</v>
      </c>
    </row>
    <row r="4214" spans="1:24" x14ac:dyDescent="0.55000000000000004">
      <c r="A4214" s="5">
        <v>42475</v>
      </c>
      <c r="B4214">
        <v>0.37</v>
      </c>
      <c r="C4214">
        <v>0.22</v>
      </c>
      <c r="D4214">
        <v>0.37</v>
      </c>
      <c r="E4214">
        <v>0.53</v>
      </c>
      <c r="F4214">
        <v>0.74</v>
      </c>
      <c r="G4214">
        <v>0.87</v>
      </c>
      <c r="H4214">
        <v>1.22</v>
      </c>
      <c r="I4214">
        <v>1.52</v>
      </c>
      <c r="J4214">
        <v>1.76</v>
      </c>
      <c r="K4214">
        <v>2.14</v>
      </c>
      <c r="L4214">
        <v>2.56</v>
      </c>
      <c r="M4214">
        <v>-0.2</v>
      </c>
      <c r="N4214">
        <v>0.2</v>
      </c>
      <c r="O4214">
        <v>0.6</v>
      </c>
      <c r="P4214">
        <v>0.84</v>
      </c>
      <c r="Q4214">
        <v>0.43625000000000003</v>
      </c>
      <c r="R4214">
        <v>0.52375000000000005</v>
      </c>
      <c r="S4214">
        <v>0.6331</v>
      </c>
      <c r="T4214">
        <v>0.90190000000000003</v>
      </c>
      <c r="U4214">
        <v>1.2212499999999999</v>
      </c>
      <c r="V4214">
        <v>17897.46</v>
      </c>
      <c r="W4214">
        <v>2080.73</v>
      </c>
      <c r="X4214">
        <v>40.4</v>
      </c>
    </row>
    <row r="4215" spans="1:24" x14ac:dyDescent="0.55000000000000004">
      <c r="A4215" s="5">
        <v>42478</v>
      </c>
      <c r="B4215">
        <v>0.37</v>
      </c>
      <c r="C4215">
        <v>0.22</v>
      </c>
      <c r="D4215">
        <v>0.35</v>
      </c>
      <c r="E4215">
        <v>0.52</v>
      </c>
      <c r="F4215">
        <v>0.75</v>
      </c>
      <c r="G4215">
        <v>0.9</v>
      </c>
      <c r="H4215">
        <v>1.24</v>
      </c>
      <c r="I4215">
        <v>1.54</v>
      </c>
      <c r="J4215">
        <v>1.78</v>
      </c>
      <c r="K4215">
        <v>2.17</v>
      </c>
      <c r="L4215">
        <v>2.58</v>
      </c>
      <c r="M4215">
        <v>-0.17</v>
      </c>
      <c r="N4215">
        <v>0.21</v>
      </c>
      <c r="O4215">
        <v>0.59</v>
      </c>
      <c r="P4215">
        <v>0.84</v>
      </c>
      <c r="Q4215">
        <v>0.43874999999999997</v>
      </c>
      <c r="R4215">
        <v>0.52549999999999997</v>
      </c>
      <c r="S4215">
        <v>0.63434999999999997</v>
      </c>
      <c r="T4215">
        <v>0.90090000000000003</v>
      </c>
      <c r="U4215">
        <v>1.2182999999999999</v>
      </c>
      <c r="V4215">
        <v>18004.16</v>
      </c>
      <c r="W4215">
        <v>2094.34</v>
      </c>
      <c r="X4215">
        <v>39.74</v>
      </c>
    </row>
    <row r="4216" spans="1:24" x14ac:dyDescent="0.55000000000000004">
      <c r="A4216" s="5">
        <v>42479</v>
      </c>
      <c r="B4216">
        <v>0.37</v>
      </c>
      <c r="C4216">
        <v>0.21</v>
      </c>
      <c r="D4216">
        <v>0.36</v>
      </c>
      <c r="E4216">
        <v>0.53</v>
      </c>
      <c r="F4216">
        <v>0.77</v>
      </c>
      <c r="G4216">
        <v>0.92</v>
      </c>
      <c r="H4216">
        <v>1.26</v>
      </c>
      <c r="I4216">
        <v>1.57</v>
      </c>
      <c r="J4216">
        <v>1.79</v>
      </c>
      <c r="K4216">
        <v>2.19</v>
      </c>
      <c r="L4216">
        <v>2.6</v>
      </c>
      <c r="M4216">
        <v>-0.2</v>
      </c>
      <c r="N4216">
        <v>0.19</v>
      </c>
      <c r="O4216">
        <v>0.57999999999999996</v>
      </c>
      <c r="P4216">
        <v>0.83</v>
      </c>
      <c r="Q4216">
        <v>0.44114999999999999</v>
      </c>
      <c r="R4216">
        <v>0.52649999999999997</v>
      </c>
      <c r="S4216">
        <v>0.63485000000000003</v>
      </c>
      <c r="T4216">
        <v>0.90364999999999995</v>
      </c>
      <c r="U4216">
        <v>1.2246999999999999</v>
      </c>
      <c r="V4216">
        <v>18053.599999999999</v>
      </c>
      <c r="W4216">
        <v>2100.8000000000002</v>
      </c>
      <c r="X4216">
        <v>40.880000000000003</v>
      </c>
    </row>
    <row r="4217" spans="1:24" x14ac:dyDescent="0.55000000000000004">
      <c r="A4217" s="5">
        <v>42480</v>
      </c>
      <c r="B4217">
        <v>0.37</v>
      </c>
      <c r="C4217">
        <v>0.23</v>
      </c>
      <c r="D4217">
        <v>0.36</v>
      </c>
      <c r="E4217">
        <v>0.54</v>
      </c>
      <c r="F4217">
        <v>0.8</v>
      </c>
      <c r="G4217">
        <v>0.97</v>
      </c>
      <c r="H4217">
        <v>1.32</v>
      </c>
      <c r="I4217">
        <v>1.63</v>
      </c>
      <c r="J4217">
        <v>1.85</v>
      </c>
      <c r="K4217">
        <v>2.25</v>
      </c>
      <c r="L4217">
        <v>2.66</v>
      </c>
      <c r="M4217">
        <v>-0.17</v>
      </c>
      <c r="N4217">
        <v>0.23</v>
      </c>
      <c r="O4217">
        <v>0.64</v>
      </c>
      <c r="P4217">
        <v>0.88</v>
      </c>
      <c r="Q4217">
        <v>0.44124999999999998</v>
      </c>
      <c r="R4217">
        <v>0.52749999999999997</v>
      </c>
      <c r="S4217">
        <v>0.6351</v>
      </c>
      <c r="T4217">
        <v>0.90415000000000001</v>
      </c>
      <c r="U4217">
        <v>1.2248000000000001</v>
      </c>
      <c r="V4217">
        <v>18096.27</v>
      </c>
      <c r="W4217">
        <v>2102.4</v>
      </c>
      <c r="X4217">
        <v>42.72</v>
      </c>
    </row>
    <row r="4218" spans="1:24" x14ac:dyDescent="0.55000000000000004">
      <c r="A4218" s="5">
        <v>42481</v>
      </c>
      <c r="B4218">
        <v>0.37</v>
      </c>
      <c r="C4218">
        <v>0.23</v>
      </c>
      <c r="D4218">
        <v>0.37</v>
      </c>
      <c r="E4218">
        <v>0.56000000000000005</v>
      </c>
      <c r="F4218">
        <v>0.82</v>
      </c>
      <c r="G4218">
        <v>0.98</v>
      </c>
      <c r="H4218">
        <v>1.35</v>
      </c>
      <c r="I4218">
        <v>1.65</v>
      </c>
      <c r="J4218">
        <v>1.88</v>
      </c>
      <c r="K4218">
        <v>2.29</v>
      </c>
      <c r="L4218">
        <v>2.69</v>
      </c>
      <c r="M4218">
        <v>-0.21</v>
      </c>
      <c r="N4218">
        <v>0.24</v>
      </c>
      <c r="O4218">
        <v>0.66</v>
      </c>
      <c r="P4218">
        <v>0.91</v>
      </c>
      <c r="Q4218">
        <v>0.43885000000000002</v>
      </c>
      <c r="R4218">
        <v>0.52575000000000005</v>
      </c>
      <c r="S4218">
        <v>0.6381</v>
      </c>
      <c r="T4218">
        <v>0.91315000000000002</v>
      </c>
      <c r="U4218">
        <v>1.23935</v>
      </c>
      <c r="V4218">
        <v>17982.52</v>
      </c>
      <c r="W4218">
        <v>2091.48</v>
      </c>
      <c r="X4218">
        <v>43.18</v>
      </c>
    </row>
    <row r="4219" spans="1:24" x14ac:dyDescent="0.55000000000000004">
      <c r="A4219" s="5">
        <v>42482</v>
      </c>
      <c r="B4219">
        <v>0.37</v>
      </c>
      <c r="C4219">
        <v>0.23</v>
      </c>
      <c r="D4219">
        <v>0.38</v>
      </c>
      <c r="E4219">
        <v>0.56000000000000005</v>
      </c>
      <c r="F4219">
        <v>0.84</v>
      </c>
      <c r="G4219">
        <v>1.01</v>
      </c>
      <c r="H4219">
        <v>1.37</v>
      </c>
      <c r="I4219">
        <v>1.67</v>
      </c>
      <c r="J4219">
        <v>1.89</v>
      </c>
      <c r="K4219">
        <v>2.2999999999999998</v>
      </c>
      <c r="L4219">
        <v>2.7</v>
      </c>
      <c r="M4219">
        <v>-0.19</v>
      </c>
      <c r="N4219">
        <v>0.25</v>
      </c>
      <c r="O4219">
        <v>0.67</v>
      </c>
      <c r="P4219">
        <v>0.92</v>
      </c>
      <c r="Q4219">
        <v>0.43645</v>
      </c>
      <c r="R4219">
        <v>0.52300000000000002</v>
      </c>
      <c r="S4219">
        <v>0.63585000000000003</v>
      </c>
      <c r="T4219">
        <v>0.90864999999999996</v>
      </c>
      <c r="U4219">
        <v>1.2363500000000001</v>
      </c>
      <c r="V4219">
        <v>18003.75</v>
      </c>
      <c r="W4219">
        <v>2091.58</v>
      </c>
      <c r="X4219">
        <v>42.76</v>
      </c>
    </row>
    <row r="4220" spans="1:24" x14ac:dyDescent="0.55000000000000004">
      <c r="A4220" s="5">
        <v>42485</v>
      </c>
      <c r="B4220">
        <v>0.37</v>
      </c>
      <c r="C4220">
        <v>0.25</v>
      </c>
      <c r="D4220">
        <v>0.4</v>
      </c>
      <c r="E4220">
        <v>0.56999999999999995</v>
      </c>
      <c r="F4220">
        <v>0.85</v>
      </c>
      <c r="G4220">
        <v>1.01</v>
      </c>
      <c r="H4220">
        <v>1.38</v>
      </c>
      <c r="I4220">
        <v>1.69</v>
      </c>
      <c r="J4220">
        <v>1.91</v>
      </c>
      <c r="K4220">
        <v>2.3199999999999998</v>
      </c>
      <c r="L4220">
        <v>2.72</v>
      </c>
      <c r="M4220">
        <v>-0.18</v>
      </c>
      <c r="N4220">
        <v>0.26</v>
      </c>
      <c r="O4220">
        <v>0.68</v>
      </c>
      <c r="P4220">
        <v>0.94</v>
      </c>
      <c r="Q4220">
        <v>0.43695000000000001</v>
      </c>
      <c r="R4220">
        <v>0.52300000000000002</v>
      </c>
      <c r="S4220">
        <v>0.63385000000000002</v>
      </c>
      <c r="T4220">
        <v>0.91039999999999999</v>
      </c>
      <c r="U4220">
        <v>1.23885</v>
      </c>
      <c r="V4220">
        <v>17977.240000000002</v>
      </c>
      <c r="W4220">
        <v>2087.79</v>
      </c>
      <c r="X4220">
        <v>41.67</v>
      </c>
    </row>
    <row r="4221" spans="1:24" x14ac:dyDescent="0.55000000000000004">
      <c r="A4221" s="5">
        <v>42486</v>
      </c>
      <c r="B4221">
        <v>0.37</v>
      </c>
      <c r="C4221">
        <v>0.24</v>
      </c>
      <c r="D4221">
        <v>0.43</v>
      </c>
      <c r="E4221">
        <v>0.61</v>
      </c>
      <c r="F4221">
        <v>0.86</v>
      </c>
      <c r="G4221">
        <v>1.04</v>
      </c>
      <c r="H4221">
        <v>1.4</v>
      </c>
      <c r="I4221">
        <v>1.72</v>
      </c>
      <c r="J4221">
        <v>1.94</v>
      </c>
      <c r="K4221">
        <v>2.35</v>
      </c>
      <c r="L4221">
        <v>2.76</v>
      </c>
      <c r="M4221">
        <v>-0.16</v>
      </c>
      <c r="N4221">
        <v>0.27</v>
      </c>
      <c r="O4221">
        <v>0.7</v>
      </c>
      <c r="P4221">
        <v>0.95</v>
      </c>
      <c r="Q4221">
        <v>0.43769999999999998</v>
      </c>
      <c r="R4221">
        <v>0.52249999999999996</v>
      </c>
      <c r="S4221">
        <v>0.63434999999999997</v>
      </c>
      <c r="T4221">
        <v>0.91190000000000004</v>
      </c>
      <c r="U4221">
        <v>1.2425999999999999</v>
      </c>
      <c r="V4221">
        <v>17990.32</v>
      </c>
      <c r="W4221">
        <v>2091.6999999999998</v>
      </c>
      <c r="X4221">
        <v>42.52</v>
      </c>
    </row>
    <row r="4222" spans="1:24" x14ac:dyDescent="0.55000000000000004">
      <c r="A4222" s="5">
        <v>42487</v>
      </c>
      <c r="B4222">
        <v>0.37</v>
      </c>
      <c r="C4222">
        <v>0.24</v>
      </c>
      <c r="D4222">
        <v>0.4</v>
      </c>
      <c r="E4222">
        <v>0.57999999999999996</v>
      </c>
      <c r="F4222">
        <v>0.83</v>
      </c>
      <c r="G4222">
        <v>0.99</v>
      </c>
      <c r="H4222">
        <v>1.33</v>
      </c>
      <c r="I4222">
        <v>1.64</v>
      </c>
      <c r="J4222">
        <v>1.87</v>
      </c>
      <c r="K4222">
        <v>2.2999999999999998</v>
      </c>
      <c r="L4222">
        <v>2.71</v>
      </c>
      <c r="M4222">
        <v>-0.24</v>
      </c>
      <c r="N4222">
        <v>0.19</v>
      </c>
      <c r="O4222">
        <v>0.64</v>
      </c>
      <c r="P4222">
        <v>0.9</v>
      </c>
      <c r="Q4222">
        <v>0.43519999999999998</v>
      </c>
      <c r="R4222">
        <v>0.52424999999999999</v>
      </c>
      <c r="S4222">
        <v>0.63834999999999997</v>
      </c>
      <c r="T4222">
        <v>0.91390000000000005</v>
      </c>
      <c r="U4222">
        <v>1.2441</v>
      </c>
      <c r="V4222">
        <v>18041.55</v>
      </c>
      <c r="W4222">
        <v>2095.15</v>
      </c>
      <c r="X4222">
        <v>45.29</v>
      </c>
    </row>
    <row r="4223" spans="1:24" x14ac:dyDescent="0.55000000000000004">
      <c r="A4223" s="5">
        <v>42488</v>
      </c>
      <c r="B4223">
        <v>0.37</v>
      </c>
      <c r="C4223">
        <v>0.22</v>
      </c>
      <c r="D4223">
        <v>0.39</v>
      </c>
      <c r="E4223">
        <v>0.56000000000000005</v>
      </c>
      <c r="F4223">
        <v>0.78</v>
      </c>
      <c r="G4223">
        <v>0.93</v>
      </c>
      <c r="H4223">
        <v>1.28</v>
      </c>
      <c r="I4223">
        <v>1.6</v>
      </c>
      <c r="J4223">
        <v>1.84</v>
      </c>
      <c r="K4223">
        <v>2.27</v>
      </c>
      <c r="L4223">
        <v>2.68</v>
      </c>
      <c r="M4223">
        <v>-0.33</v>
      </c>
      <c r="N4223">
        <v>0.12</v>
      </c>
      <c r="O4223">
        <v>0.57999999999999996</v>
      </c>
      <c r="P4223">
        <v>0.86</v>
      </c>
      <c r="Q4223">
        <v>0.43880000000000002</v>
      </c>
      <c r="R4223">
        <v>0.52429999999999999</v>
      </c>
      <c r="S4223">
        <v>0.63660000000000005</v>
      </c>
      <c r="T4223">
        <v>0.90464999999999995</v>
      </c>
      <c r="U4223">
        <v>1.23</v>
      </c>
      <c r="V4223">
        <v>17830.759999999998</v>
      </c>
      <c r="W4223">
        <v>2075.81</v>
      </c>
      <c r="X4223">
        <v>46.03</v>
      </c>
    </row>
    <row r="4224" spans="1:24" x14ac:dyDescent="0.55000000000000004">
      <c r="A4224" s="5">
        <v>42489</v>
      </c>
      <c r="B4224">
        <v>0.3</v>
      </c>
      <c r="C4224">
        <v>0.22</v>
      </c>
      <c r="D4224">
        <v>0.4</v>
      </c>
      <c r="E4224">
        <v>0.56000000000000005</v>
      </c>
      <c r="F4224">
        <v>0.77</v>
      </c>
      <c r="G4224">
        <v>0.92</v>
      </c>
      <c r="H4224">
        <v>1.28</v>
      </c>
      <c r="I4224">
        <v>1.6</v>
      </c>
      <c r="J4224">
        <v>1.83</v>
      </c>
      <c r="K4224">
        <v>2.2599999999999998</v>
      </c>
      <c r="L4224">
        <v>2.66</v>
      </c>
      <c r="M4224">
        <v>-0.32</v>
      </c>
      <c r="N4224">
        <v>0.12</v>
      </c>
      <c r="O4224">
        <v>0.56000000000000005</v>
      </c>
      <c r="P4224">
        <v>0.82</v>
      </c>
      <c r="Q4224">
        <v>0.43575000000000003</v>
      </c>
      <c r="R4224">
        <v>0.52300000000000002</v>
      </c>
      <c r="S4224">
        <v>0.63660000000000005</v>
      </c>
      <c r="T4224">
        <v>0.90415000000000001</v>
      </c>
      <c r="U4224">
        <v>1.2295</v>
      </c>
      <c r="V4224">
        <v>17773.64</v>
      </c>
      <c r="W4224">
        <v>2065.3000000000002</v>
      </c>
      <c r="X4224">
        <v>45.98</v>
      </c>
    </row>
    <row r="4225" spans="1:24" x14ac:dyDescent="0.55000000000000004">
      <c r="A4225" s="5">
        <v>42492</v>
      </c>
      <c r="B4225">
        <v>0.37</v>
      </c>
      <c r="C4225">
        <v>0.22</v>
      </c>
      <c r="D4225">
        <v>0.41</v>
      </c>
      <c r="E4225">
        <v>0.55000000000000004</v>
      </c>
      <c r="F4225">
        <v>0.8</v>
      </c>
      <c r="G4225">
        <v>0.96</v>
      </c>
      <c r="H4225">
        <v>1.32</v>
      </c>
      <c r="I4225">
        <v>1.64</v>
      </c>
      <c r="J4225">
        <v>1.88</v>
      </c>
      <c r="K4225">
        <v>2.31</v>
      </c>
      <c r="L4225">
        <v>2.71</v>
      </c>
      <c r="M4225">
        <v>-0.26</v>
      </c>
      <c r="N4225">
        <v>0.2</v>
      </c>
      <c r="O4225">
        <v>0.63</v>
      </c>
      <c r="P4225">
        <v>0.89</v>
      </c>
      <c r="Q4225" t="e">
        <v>#N/A</v>
      </c>
      <c r="R4225" t="e">
        <v>#N/A</v>
      </c>
      <c r="S4225" t="e">
        <v>#N/A</v>
      </c>
      <c r="T4225" t="e">
        <v>#N/A</v>
      </c>
      <c r="U4225" t="e">
        <v>#N/A</v>
      </c>
      <c r="V4225">
        <v>17891.16</v>
      </c>
      <c r="W4225">
        <v>2081.4299999999998</v>
      </c>
      <c r="X4225">
        <v>44.75</v>
      </c>
    </row>
    <row r="4226" spans="1:24" x14ac:dyDescent="0.55000000000000004">
      <c r="A4226" s="5">
        <v>42493</v>
      </c>
      <c r="B4226">
        <v>0.37</v>
      </c>
      <c r="C4226">
        <v>0.21</v>
      </c>
      <c r="D4226">
        <v>0.4</v>
      </c>
      <c r="E4226">
        <v>0.53</v>
      </c>
      <c r="F4226">
        <v>0.75</v>
      </c>
      <c r="G4226">
        <v>0.92</v>
      </c>
      <c r="H4226">
        <v>1.25</v>
      </c>
      <c r="I4226">
        <v>1.57</v>
      </c>
      <c r="J4226">
        <v>1.81</v>
      </c>
      <c r="K4226">
        <v>2.2400000000000002</v>
      </c>
      <c r="L4226">
        <v>2.66</v>
      </c>
      <c r="M4226">
        <v>-0.28999999999999998</v>
      </c>
      <c r="N4226">
        <v>0.17</v>
      </c>
      <c r="O4226">
        <v>0.61</v>
      </c>
      <c r="P4226">
        <v>0.87</v>
      </c>
      <c r="Q4226">
        <v>0.43590000000000001</v>
      </c>
      <c r="R4226">
        <v>0.52200000000000002</v>
      </c>
      <c r="S4226">
        <v>0.63290000000000002</v>
      </c>
      <c r="T4226">
        <v>0.90715000000000001</v>
      </c>
      <c r="U4226">
        <v>1.2318</v>
      </c>
      <c r="V4226">
        <v>17750.91</v>
      </c>
      <c r="W4226">
        <v>2063.37</v>
      </c>
      <c r="X4226">
        <v>43.65</v>
      </c>
    </row>
    <row r="4227" spans="1:24" x14ac:dyDescent="0.55000000000000004">
      <c r="A4227" s="5">
        <v>42494</v>
      </c>
      <c r="B4227">
        <v>0.37</v>
      </c>
      <c r="C4227">
        <v>0.19</v>
      </c>
      <c r="D4227">
        <v>0.39</v>
      </c>
      <c r="E4227">
        <v>0.52</v>
      </c>
      <c r="F4227">
        <v>0.75</v>
      </c>
      <c r="G4227">
        <v>0.89</v>
      </c>
      <c r="H4227">
        <v>1.23</v>
      </c>
      <c r="I4227">
        <v>1.55</v>
      </c>
      <c r="J4227">
        <v>1.79</v>
      </c>
      <c r="K4227">
        <v>2.2200000000000002</v>
      </c>
      <c r="L4227">
        <v>2.64</v>
      </c>
      <c r="M4227">
        <v>-0.28999999999999998</v>
      </c>
      <c r="N4227">
        <v>0.16</v>
      </c>
      <c r="O4227">
        <v>0.61</v>
      </c>
      <c r="P4227">
        <v>0.86</v>
      </c>
      <c r="Q4227">
        <v>0.43590000000000001</v>
      </c>
      <c r="R4227">
        <v>0.52190000000000003</v>
      </c>
      <c r="S4227">
        <v>0.6341</v>
      </c>
      <c r="T4227">
        <v>0.90710000000000002</v>
      </c>
      <c r="U4227">
        <v>1.2300500000000001</v>
      </c>
      <c r="V4227">
        <v>17651.259999999998</v>
      </c>
      <c r="W4227">
        <v>2051.12</v>
      </c>
      <c r="X4227">
        <v>43.77</v>
      </c>
    </row>
    <row r="4228" spans="1:24" x14ac:dyDescent="0.55000000000000004">
      <c r="A4228" s="5">
        <v>42495</v>
      </c>
      <c r="B4228">
        <v>0.37</v>
      </c>
      <c r="C4228">
        <v>0.2</v>
      </c>
      <c r="D4228">
        <v>0.39</v>
      </c>
      <c r="E4228">
        <v>0.51</v>
      </c>
      <c r="F4228">
        <v>0.72</v>
      </c>
      <c r="G4228">
        <v>0.87</v>
      </c>
      <c r="H4228">
        <v>1.2</v>
      </c>
      <c r="I4228">
        <v>1.52</v>
      </c>
      <c r="J4228">
        <v>1.76</v>
      </c>
      <c r="K4228">
        <v>2.17</v>
      </c>
      <c r="L4228">
        <v>2.6</v>
      </c>
      <c r="M4228">
        <v>-0.32</v>
      </c>
      <c r="N4228">
        <v>0.13</v>
      </c>
      <c r="O4228">
        <v>0.57999999999999996</v>
      </c>
      <c r="P4228">
        <v>0.83</v>
      </c>
      <c r="Q4228">
        <v>0.43714999999999998</v>
      </c>
      <c r="R4228">
        <v>0.52064999999999995</v>
      </c>
      <c r="S4228">
        <v>0.63180000000000003</v>
      </c>
      <c r="T4228">
        <v>0.9083</v>
      </c>
      <c r="U4228">
        <v>1.2302999999999999</v>
      </c>
      <c r="V4228">
        <v>17660.71</v>
      </c>
      <c r="W4228">
        <v>2050.63</v>
      </c>
      <c r="X4228">
        <v>44.33</v>
      </c>
    </row>
    <row r="4229" spans="1:24" x14ac:dyDescent="0.55000000000000004">
      <c r="A4229" s="5">
        <v>42496</v>
      </c>
      <c r="B4229">
        <v>0.37</v>
      </c>
      <c r="C4229">
        <v>0.19</v>
      </c>
      <c r="D4229">
        <v>0.39</v>
      </c>
      <c r="E4229">
        <v>0.51</v>
      </c>
      <c r="F4229">
        <v>0.74</v>
      </c>
      <c r="G4229">
        <v>0.9</v>
      </c>
      <c r="H4229">
        <v>1.23</v>
      </c>
      <c r="I4229">
        <v>1.55</v>
      </c>
      <c r="J4229">
        <v>1.79</v>
      </c>
      <c r="K4229">
        <v>2.2000000000000002</v>
      </c>
      <c r="L4229">
        <v>2.62</v>
      </c>
      <c r="M4229">
        <v>-0.28000000000000003</v>
      </c>
      <c r="N4229">
        <v>0.18</v>
      </c>
      <c r="O4229">
        <v>0.62</v>
      </c>
      <c r="P4229">
        <v>0.86</v>
      </c>
      <c r="Q4229">
        <v>0.43790000000000001</v>
      </c>
      <c r="R4229">
        <v>0.52115</v>
      </c>
      <c r="S4229">
        <v>0.62960000000000005</v>
      </c>
      <c r="T4229">
        <v>0.90715000000000001</v>
      </c>
      <c r="U4229">
        <v>1.2241500000000001</v>
      </c>
      <c r="V4229">
        <v>17740.63</v>
      </c>
      <c r="W4229">
        <v>2057.14</v>
      </c>
      <c r="X4229">
        <v>44.58</v>
      </c>
    </row>
    <row r="4230" spans="1:24" x14ac:dyDescent="0.55000000000000004">
      <c r="A4230" s="5">
        <v>42499</v>
      </c>
      <c r="B4230">
        <v>0.37</v>
      </c>
      <c r="C4230">
        <v>0.24</v>
      </c>
      <c r="D4230">
        <v>0.38</v>
      </c>
      <c r="E4230">
        <v>0.51</v>
      </c>
      <c r="F4230">
        <v>0.72</v>
      </c>
      <c r="G4230">
        <v>0.86</v>
      </c>
      <c r="H4230">
        <v>1.2</v>
      </c>
      <c r="I4230">
        <v>1.51</v>
      </c>
      <c r="J4230">
        <v>1.77</v>
      </c>
      <c r="K4230">
        <v>2.1800000000000002</v>
      </c>
      <c r="L4230">
        <v>2.61</v>
      </c>
      <c r="M4230">
        <v>-0.3</v>
      </c>
      <c r="N4230">
        <v>0.18</v>
      </c>
      <c r="O4230">
        <v>0.62</v>
      </c>
      <c r="P4230">
        <v>0.87</v>
      </c>
      <c r="Q4230">
        <v>0.43864999999999998</v>
      </c>
      <c r="R4230">
        <v>0.51900000000000002</v>
      </c>
      <c r="S4230">
        <v>0.62960000000000005</v>
      </c>
      <c r="T4230">
        <v>0.90539999999999998</v>
      </c>
      <c r="U4230">
        <v>1.22715</v>
      </c>
      <c r="V4230">
        <v>17705.91</v>
      </c>
      <c r="W4230">
        <v>2058.69</v>
      </c>
      <c r="X4230">
        <v>43.45</v>
      </c>
    </row>
    <row r="4231" spans="1:24" x14ac:dyDescent="0.55000000000000004">
      <c r="A4231" s="5">
        <v>42500</v>
      </c>
      <c r="B4231">
        <v>0.37</v>
      </c>
      <c r="C4231">
        <v>0.24</v>
      </c>
      <c r="D4231">
        <v>0.36</v>
      </c>
      <c r="E4231">
        <v>0.52</v>
      </c>
      <c r="F4231">
        <v>0.72</v>
      </c>
      <c r="G4231">
        <v>0.88</v>
      </c>
      <c r="H4231">
        <v>1.2</v>
      </c>
      <c r="I4231">
        <v>1.52</v>
      </c>
      <c r="J4231">
        <v>1.77</v>
      </c>
      <c r="K4231">
        <v>2.1800000000000002</v>
      </c>
      <c r="L4231">
        <v>2.61</v>
      </c>
      <c r="M4231">
        <v>-0.33</v>
      </c>
      <c r="N4231">
        <v>0.15</v>
      </c>
      <c r="O4231">
        <v>0.57999999999999996</v>
      </c>
      <c r="P4231">
        <v>0.84</v>
      </c>
      <c r="Q4231">
        <v>0.43730000000000002</v>
      </c>
      <c r="R4231">
        <v>0.51900000000000002</v>
      </c>
      <c r="S4231">
        <v>0.62809999999999999</v>
      </c>
      <c r="T4231">
        <v>0.90490000000000004</v>
      </c>
      <c r="U4231">
        <v>1.2243999999999999</v>
      </c>
      <c r="V4231">
        <v>17928.349999999999</v>
      </c>
      <c r="W4231">
        <v>2084.39</v>
      </c>
      <c r="X4231">
        <v>44.68</v>
      </c>
    </row>
    <row r="4232" spans="1:24" x14ac:dyDescent="0.55000000000000004">
      <c r="A4232" s="5">
        <v>42501</v>
      </c>
      <c r="B4232">
        <v>0.37</v>
      </c>
      <c r="C4232">
        <v>0.26</v>
      </c>
      <c r="D4232">
        <v>0.37</v>
      </c>
      <c r="E4232">
        <v>0.53</v>
      </c>
      <c r="F4232">
        <v>0.74</v>
      </c>
      <c r="G4232">
        <v>0.87</v>
      </c>
      <c r="H4232">
        <v>1.2</v>
      </c>
      <c r="I4232">
        <v>1.51</v>
      </c>
      <c r="J4232">
        <v>1.73</v>
      </c>
      <c r="K4232">
        <v>2.15</v>
      </c>
      <c r="L4232">
        <v>2.58</v>
      </c>
      <c r="M4232">
        <v>-0.33</v>
      </c>
      <c r="N4232">
        <v>0.14000000000000001</v>
      </c>
      <c r="O4232">
        <v>0.56999999999999995</v>
      </c>
      <c r="P4232">
        <v>0.82</v>
      </c>
      <c r="Q4232">
        <v>0.43464999999999998</v>
      </c>
      <c r="R4232">
        <v>0.51739999999999997</v>
      </c>
      <c r="S4232">
        <v>0.62660000000000005</v>
      </c>
      <c r="T4232">
        <v>0.90490000000000004</v>
      </c>
      <c r="U4232">
        <v>1.22515</v>
      </c>
      <c r="V4232">
        <v>17711.12</v>
      </c>
      <c r="W4232">
        <v>2064.46</v>
      </c>
      <c r="X4232">
        <v>46.21</v>
      </c>
    </row>
    <row r="4233" spans="1:24" x14ac:dyDescent="0.55000000000000004">
      <c r="A4233" s="5">
        <v>42502</v>
      </c>
      <c r="B4233">
        <v>0.37</v>
      </c>
      <c r="C4233">
        <v>0.27</v>
      </c>
      <c r="D4233">
        <v>0.37</v>
      </c>
      <c r="E4233">
        <v>0.54</v>
      </c>
      <c r="F4233">
        <v>0.76</v>
      </c>
      <c r="G4233">
        <v>0.92</v>
      </c>
      <c r="H4233">
        <v>1.24</v>
      </c>
      <c r="I4233">
        <v>1.54</v>
      </c>
      <c r="J4233">
        <v>1.75</v>
      </c>
      <c r="K4233">
        <v>2.1800000000000002</v>
      </c>
      <c r="L4233">
        <v>2.6</v>
      </c>
      <c r="M4233">
        <v>-0.28999999999999998</v>
      </c>
      <c r="N4233">
        <v>0.15</v>
      </c>
      <c r="O4233">
        <v>0.59</v>
      </c>
      <c r="P4233">
        <v>0.83</v>
      </c>
      <c r="Q4233">
        <v>0.43445</v>
      </c>
      <c r="R4233">
        <v>0.51639999999999997</v>
      </c>
      <c r="S4233">
        <v>0.62609999999999999</v>
      </c>
      <c r="T4233">
        <v>0.90664999999999996</v>
      </c>
      <c r="U4233">
        <v>1.2269000000000001</v>
      </c>
      <c r="V4233">
        <v>17720.5</v>
      </c>
      <c r="W4233">
        <v>2064.11</v>
      </c>
      <c r="X4233">
        <v>46.64</v>
      </c>
    </row>
    <row r="4234" spans="1:24" x14ac:dyDescent="0.55000000000000004">
      <c r="A4234" s="5">
        <v>42503</v>
      </c>
      <c r="B4234">
        <v>0.37</v>
      </c>
      <c r="C4234">
        <v>0.28999999999999998</v>
      </c>
      <c r="D4234">
        <v>0.38</v>
      </c>
      <c r="E4234">
        <v>0.55000000000000004</v>
      </c>
      <c r="F4234">
        <v>0.76</v>
      </c>
      <c r="G4234">
        <v>0.91</v>
      </c>
      <c r="H4234">
        <v>1.22</v>
      </c>
      <c r="I4234">
        <v>1.51</v>
      </c>
      <c r="J4234">
        <v>1.71</v>
      </c>
      <c r="K4234">
        <v>2.14</v>
      </c>
      <c r="L4234">
        <v>2.5499999999999998</v>
      </c>
      <c r="M4234">
        <v>-0.3</v>
      </c>
      <c r="N4234">
        <v>0.13</v>
      </c>
      <c r="O4234">
        <v>0.55000000000000004</v>
      </c>
      <c r="P4234">
        <v>0.79</v>
      </c>
      <c r="Q4234">
        <v>0.43395</v>
      </c>
      <c r="R4234">
        <v>0.51639999999999997</v>
      </c>
      <c r="S4234">
        <v>0.62760000000000005</v>
      </c>
      <c r="T4234">
        <v>0.90690000000000004</v>
      </c>
      <c r="U4234">
        <v>1.2289000000000001</v>
      </c>
      <c r="V4234">
        <v>17535.32</v>
      </c>
      <c r="W4234">
        <v>2046.61</v>
      </c>
      <c r="X4234">
        <v>46.22</v>
      </c>
    </row>
    <row r="4235" spans="1:24" x14ac:dyDescent="0.55000000000000004">
      <c r="A4235" s="5">
        <v>42506</v>
      </c>
      <c r="B4235">
        <v>0.37</v>
      </c>
      <c r="C4235">
        <v>0.28000000000000003</v>
      </c>
      <c r="D4235">
        <v>0.38</v>
      </c>
      <c r="E4235">
        <v>0.56999999999999995</v>
      </c>
      <c r="F4235">
        <v>0.79</v>
      </c>
      <c r="G4235">
        <v>0.94</v>
      </c>
      <c r="H4235">
        <v>1.26</v>
      </c>
      <c r="I4235">
        <v>1.55</v>
      </c>
      <c r="J4235">
        <v>1.75</v>
      </c>
      <c r="K4235">
        <v>2.1800000000000002</v>
      </c>
      <c r="L4235">
        <v>2.59</v>
      </c>
      <c r="M4235">
        <v>-0.27</v>
      </c>
      <c r="N4235">
        <v>0.15</v>
      </c>
      <c r="O4235">
        <v>0.59</v>
      </c>
      <c r="P4235">
        <v>0.82</v>
      </c>
      <c r="Q4235">
        <v>0.43619999999999998</v>
      </c>
      <c r="R4235">
        <v>0.51939999999999997</v>
      </c>
      <c r="S4235">
        <v>0.62609999999999999</v>
      </c>
      <c r="T4235">
        <v>0.90639999999999998</v>
      </c>
      <c r="U4235">
        <v>1.23265</v>
      </c>
      <c r="V4235">
        <v>17710.71</v>
      </c>
      <c r="W4235">
        <v>2066.66</v>
      </c>
      <c r="X4235">
        <v>47.72</v>
      </c>
    </row>
    <row r="4236" spans="1:24" x14ac:dyDescent="0.55000000000000004">
      <c r="A4236" s="5">
        <v>42507</v>
      </c>
      <c r="B4236">
        <v>0.37</v>
      </c>
      <c r="C4236">
        <v>0.28000000000000003</v>
      </c>
      <c r="D4236">
        <v>0.4</v>
      </c>
      <c r="E4236">
        <v>0.57999999999999996</v>
      </c>
      <c r="F4236">
        <v>0.82</v>
      </c>
      <c r="G4236">
        <v>0.97</v>
      </c>
      <c r="H4236">
        <v>1.29</v>
      </c>
      <c r="I4236">
        <v>1.57</v>
      </c>
      <c r="J4236">
        <v>1.76</v>
      </c>
      <c r="K4236">
        <v>2.1800000000000002</v>
      </c>
      <c r="L4236">
        <v>2.59</v>
      </c>
      <c r="M4236">
        <v>-0.27</v>
      </c>
      <c r="N4236">
        <v>0.15</v>
      </c>
      <c r="O4236">
        <v>0.56999999999999995</v>
      </c>
      <c r="P4236">
        <v>0.8</v>
      </c>
      <c r="Q4236">
        <v>0.43869999999999998</v>
      </c>
      <c r="R4236">
        <v>0.52090000000000003</v>
      </c>
      <c r="S4236">
        <v>0.62509999999999999</v>
      </c>
      <c r="T4236">
        <v>0.91159999999999997</v>
      </c>
      <c r="U4236">
        <v>1.2423500000000001</v>
      </c>
      <c r="V4236">
        <v>17529.98</v>
      </c>
      <c r="W4236">
        <v>2047.21</v>
      </c>
      <c r="X4236">
        <v>48.29</v>
      </c>
    </row>
    <row r="4237" spans="1:24" x14ac:dyDescent="0.55000000000000004">
      <c r="A4237" s="5">
        <v>42508</v>
      </c>
      <c r="B4237">
        <v>0.37</v>
      </c>
      <c r="C4237">
        <v>0.3</v>
      </c>
      <c r="D4237">
        <v>0.43</v>
      </c>
      <c r="E4237">
        <v>0.63</v>
      </c>
      <c r="F4237">
        <v>0.9</v>
      </c>
      <c r="G4237">
        <v>1.08</v>
      </c>
      <c r="H4237">
        <v>1.41</v>
      </c>
      <c r="I4237">
        <v>1.69</v>
      </c>
      <c r="J4237">
        <v>1.87</v>
      </c>
      <c r="K4237">
        <v>2.27</v>
      </c>
      <c r="L4237">
        <v>2.67</v>
      </c>
      <c r="M4237">
        <v>-0.13</v>
      </c>
      <c r="N4237">
        <v>0.26</v>
      </c>
      <c r="O4237">
        <v>0.7</v>
      </c>
      <c r="P4237">
        <v>0.88</v>
      </c>
      <c r="Q4237">
        <v>0.43845000000000001</v>
      </c>
      <c r="R4237">
        <v>0.52339999999999998</v>
      </c>
      <c r="S4237">
        <v>0.63560000000000005</v>
      </c>
      <c r="T4237">
        <v>0.93084999999999996</v>
      </c>
      <c r="U4237">
        <v>1.2696499999999999</v>
      </c>
      <c r="V4237">
        <v>17526.62</v>
      </c>
      <c r="W4237">
        <v>2047.63</v>
      </c>
      <c r="X4237">
        <v>48.12</v>
      </c>
    </row>
    <row r="4238" spans="1:24" x14ac:dyDescent="0.55000000000000004">
      <c r="A4238" s="5">
        <v>42509</v>
      </c>
      <c r="B4238">
        <v>0.37</v>
      </c>
      <c r="C4238">
        <v>0.31</v>
      </c>
      <c r="D4238">
        <v>0.43</v>
      </c>
      <c r="E4238">
        <v>0.64</v>
      </c>
      <c r="F4238">
        <v>0.89</v>
      </c>
      <c r="G4238">
        <v>1.06</v>
      </c>
      <c r="H4238">
        <v>1.38</v>
      </c>
      <c r="I4238">
        <v>1.67</v>
      </c>
      <c r="J4238">
        <v>1.85</v>
      </c>
      <c r="K4238">
        <v>2.2400000000000002</v>
      </c>
      <c r="L4238">
        <v>2.64</v>
      </c>
      <c r="M4238">
        <v>-0.13</v>
      </c>
      <c r="N4238">
        <v>0.28999999999999998</v>
      </c>
      <c r="O4238">
        <v>0.69</v>
      </c>
      <c r="P4238">
        <v>0.88</v>
      </c>
      <c r="Q4238">
        <v>0.443</v>
      </c>
      <c r="R4238">
        <v>0.54139999999999999</v>
      </c>
      <c r="S4238">
        <v>0.65390000000000004</v>
      </c>
      <c r="T4238">
        <v>0.95709999999999995</v>
      </c>
      <c r="U4238">
        <v>1.2985</v>
      </c>
      <c r="V4238">
        <v>17435.400000000001</v>
      </c>
      <c r="W4238">
        <v>2040.04</v>
      </c>
      <c r="X4238">
        <v>48.16</v>
      </c>
    </row>
    <row r="4239" spans="1:24" x14ac:dyDescent="0.55000000000000004">
      <c r="A4239" s="5">
        <v>42510</v>
      </c>
      <c r="B4239">
        <v>0.37</v>
      </c>
      <c r="C4239">
        <v>0.33</v>
      </c>
      <c r="D4239">
        <v>0.46</v>
      </c>
      <c r="E4239">
        <v>0.67</v>
      </c>
      <c r="F4239">
        <v>0.89</v>
      </c>
      <c r="G4239">
        <v>1.05</v>
      </c>
      <c r="H4239">
        <v>1.38</v>
      </c>
      <c r="I4239">
        <v>1.65</v>
      </c>
      <c r="J4239">
        <v>1.85</v>
      </c>
      <c r="K4239">
        <v>2.2400000000000002</v>
      </c>
      <c r="L4239">
        <v>2.63</v>
      </c>
      <c r="M4239">
        <v>-0.13</v>
      </c>
      <c r="N4239">
        <v>0.28999999999999998</v>
      </c>
      <c r="O4239">
        <v>0.7</v>
      </c>
      <c r="P4239">
        <v>0.89</v>
      </c>
      <c r="Q4239">
        <v>0.44324999999999998</v>
      </c>
      <c r="R4239">
        <v>0.54390000000000005</v>
      </c>
      <c r="S4239">
        <v>0.6613</v>
      </c>
      <c r="T4239">
        <v>0.95540000000000003</v>
      </c>
      <c r="U4239">
        <v>1.302</v>
      </c>
      <c r="V4239">
        <v>17500.939999999999</v>
      </c>
      <c r="W4239">
        <v>2052.3200000000002</v>
      </c>
      <c r="X4239">
        <v>47.67</v>
      </c>
    </row>
    <row r="4240" spans="1:24" x14ac:dyDescent="0.55000000000000004">
      <c r="A4240" s="5">
        <v>42513</v>
      </c>
      <c r="B4240">
        <v>0.37</v>
      </c>
      <c r="C4240">
        <v>0.35</v>
      </c>
      <c r="D4240">
        <v>0.48</v>
      </c>
      <c r="E4240">
        <v>0.69</v>
      </c>
      <c r="F4240">
        <v>0.91</v>
      </c>
      <c r="G4240">
        <v>1.05</v>
      </c>
      <c r="H4240">
        <v>1.38</v>
      </c>
      <c r="I4240">
        <v>1.65</v>
      </c>
      <c r="J4240">
        <v>1.84</v>
      </c>
      <c r="K4240">
        <v>2.23</v>
      </c>
      <c r="L4240">
        <v>2.63</v>
      </c>
      <c r="M4240">
        <v>-0.11</v>
      </c>
      <c r="N4240">
        <v>0.3</v>
      </c>
      <c r="O4240">
        <v>0.75</v>
      </c>
      <c r="P4240">
        <v>0.89</v>
      </c>
      <c r="Q4240">
        <v>0.44600000000000001</v>
      </c>
      <c r="R4240">
        <v>0.54690000000000005</v>
      </c>
      <c r="S4240">
        <v>0.6623</v>
      </c>
      <c r="T4240">
        <v>0.95789999999999997</v>
      </c>
      <c r="U4240">
        <v>1.3029999999999999</v>
      </c>
      <c r="V4240">
        <v>17492.93</v>
      </c>
      <c r="W4240">
        <v>2048.04</v>
      </c>
      <c r="X4240">
        <v>48.12</v>
      </c>
    </row>
    <row r="4241" spans="1:24" x14ac:dyDescent="0.55000000000000004">
      <c r="A4241" s="5">
        <v>42514</v>
      </c>
      <c r="B4241">
        <v>0.37</v>
      </c>
      <c r="C4241">
        <v>0.35</v>
      </c>
      <c r="D4241">
        <v>0.48</v>
      </c>
      <c r="E4241">
        <v>0.69</v>
      </c>
      <c r="F4241">
        <v>0.92</v>
      </c>
      <c r="G4241">
        <v>1.08</v>
      </c>
      <c r="H4241">
        <v>1.41</v>
      </c>
      <c r="I4241">
        <v>1.68</v>
      </c>
      <c r="J4241">
        <v>1.86</v>
      </c>
      <c r="K4241">
        <v>2.25</v>
      </c>
      <c r="L4241">
        <v>2.65</v>
      </c>
      <c r="M4241">
        <v>-0.1</v>
      </c>
      <c r="N4241">
        <v>0.31</v>
      </c>
      <c r="O4241">
        <v>0.76</v>
      </c>
      <c r="P4241">
        <v>0.9</v>
      </c>
      <c r="Q4241">
        <v>0.44419999999999998</v>
      </c>
      <c r="R4241">
        <v>0.54610000000000003</v>
      </c>
      <c r="S4241">
        <v>0.6653</v>
      </c>
      <c r="T4241">
        <v>0.96814999999999996</v>
      </c>
      <c r="U4241">
        <v>1.3123499999999999</v>
      </c>
      <c r="V4241">
        <v>17706.05</v>
      </c>
      <c r="W4241">
        <v>2076.06</v>
      </c>
      <c r="X4241">
        <v>48.04</v>
      </c>
    </row>
    <row r="4242" spans="1:24" x14ac:dyDescent="0.55000000000000004">
      <c r="A4242" s="5">
        <v>42515</v>
      </c>
      <c r="B4242">
        <v>0.37</v>
      </c>
      <c r="C4242">
        <v>0.33</v>
      </c>
      <c r="D4242">
        <v>0.47</v>
      </c>
      <c r="E4242">
        <v>0.67</v>
      </c>
      <c r="F4242">
        <v>0.92</v>
      </c>
      <c r="G4242">
        <v>1.08</v>
      </c>
      <c r="H4242">
        <v>1.4</v>
      </c>
      <c r="I4242">
        <v>1.69</v>
      </c>
      <c r="J4242">
        <v>1.87</v>
      </c>
      <c r="K4242">
        <v>2.27</v>
      </c>
      <c r="L4242">
        <v>2.67</v>
      </c>
      <c r="M4242">
        <v>-0.11</v>
      </c>
      <c r="N4242">
        <v>0.28999999999999998</v>
      </c>
      <c r="O4242">
        <v>0.71</v>
      </c>
      <c r="P4242">
        <v>0.9</v>
      </c>
      <c r="Q4242">
        <v>0.44969999999999999</v>
      </c>
      <c r="R4242">
        <v>0.55310000000000004</v>
      </c>
      <c r="S4242">
        <v>0.66654999999999998</v>
      </c>
      <c r="T4242">
        <v>0.97560000000000002</v>
      </c>
      <c r="U4242">
        <v>1.3227</v>
      </c>
      <c r="V4242">
        <v>17851.509999999998</v>
      </c>
      <c r="W4242">
        <v>2090.54</v>
      </c>
      <c r="X4242">
        <v>49.1</v>
      </c>
    </row>
    <row r="4243" spans="1:24" x14ac:dyDescent="0.55000000000000004">
      <c r="A4243" s="5">
        <v>42516</v>
      </c>
      <c r="B4243">
        <v>0.37</v>
      </c>
      <c r="C4243">
        <v>0.31</v>
      </c>
      <c r="D4243">
        <v>0.46</v>
      </c>
      <c r="E4243">
        <v>0.65</v>
      </c>
      <c r="F4243">
        <v>0.87</v>
      </c>
      <c r="G4243">
        <v>1.03</v>
      </c>
      <c r="H4243">
        <v>1.35</v>
      </c>
      <c r="I4243">
        <v>1.65</v>
      </c>
      <c r="J4243">
        <v>1.83</v>
      </c>
      <c r="K4243">
        <v>2.2400000000000002</v>
      </c>
      <c r="L4243">
        <v>2.64</v>
      </c>
      <c r="M4243">
        <v>-0.16</v>
      </c>
      <c r="N4243">
        <v>0.25</v>
      </c>
      <c r="O4243">
        <v>0.66</v>
      </c>
      <c r="P4243">
        <v>0.87</v>
      </c>
      <c r="Q4243">
        <v>0.45445000000000002</v>
      </c>
      <c r="R4243">
        <v>0.55735000000000001</v>
      </c>
      <c r="S4243">
        <v>0.67405000000000004</v>
      </c>
      <c r="T4243">
        <v>0.97709999999999997</v>
      </c>
      <c r="U4243">
        <v>1.3207</v>
      </c>
      <c r="V4243">
        <v>17828.29</v>
      </c>
      <c r="W4243">
        <v>2090.1</v>
      </c>
      <c r="X4243">
        <v>49</v>
      </c>
    </row>
    <row r="4244" spans="1:24" x14ac:dyDescent="0.55000000000000004">
      <c r="A4244" s="5">
        <v>42517</v>
      </c>
      <c r="B4244">
        <v>0.37</v>
      </c>
      <c r="C4244">
        <v>0.32</v>
      </c>
      <c r="D4244">
        <v>0.47</v>
      </c>
      <c r="E4244">
        <v>0.68</v>
      </c>
      <c r="F4244">
        <v>0.9</v>
      </c>
      <c r="G4244">
        <v>1.06</v>
      </c>
      <c r="H4244">
        <v>1.39</v>
      </c>
      <c r="I4244">
        <v>1.67</v>
      </c>
      <c r="J4244">
        <v>1.85</v>
      </c>
      <c r="K4244">
        <v>2.25</v>
      </c>
      <c r="L4244">
        <v>2.65</v>
      </c>
      <c r="M4244">
        <v>-0.12</v>
      </c>
      <c r="N4244">
        <v>0.27</v>
      </c>
      <c r="O4244">
        <v>0.68</v>
      </c>
      <c r="P4244">
        <v>0.89</v>
      </c>
      <c r="Q4244">
        <v>0.45665</v>
      </c>
      <c r="R4244">
        <v>0.55794999999999995</v>
      </c>
      <c r="S4244">
        <v>0.67305000000000004</v>
      </c>
      <c r="T4244">
        <v>0.97809999999999997</v>
      </c>
      <c r="U4244">
        <v>1.3167</v>
      </c>
      <c r="V4244">
        <v>17873.22</v>
      </c>
      <c r="W4244">
        <v>2099.06</v>
      </c>
      <c r="X4244">
        <v>49.36</v>
      </c>
    </row>
    <row r="4245" spans="1:24" x14ac:dyDescent="0.55000000000000004">
      <c r="A4245" s="5">
        <v>42521</v>
      </c>
      <c r="B4245">
        <v>0.28999999999999998</v>
      </c>
      <c r="C4245">
        <v>0.34</v>
      </c>
      <c r="D4245">
        <v>0.49</v>
      </c>
      <c r="E4245">
        <v>0.68</v>
      </c>
      <c r="F4245">
        <v>0.87</v>
      </c>
      <c r="G4245">
        <v>1.03</v>
      </c>
      <c r="H4245">
        <v>1.37</v>
      </c>
      <c r="I4245">
        <v>1.66</v>
      </c>
      <c r="J4245">
        <v>1.84</v>
      </c>
      <c r="K4245">
        <v>2.23</v>
      </c>
      <c r="L4245">
        <v>2.64</v>
      </c>
      <c r="M4245">
        <v>-0.1</v>
      </c>
      <c r="N4245">
        <v>0.3</v>
      </c>
      <c r="O4245">
        <v>0.74</v>
      </c>
      <c r="P4245">
        <v>0.91</v>
      </c>
      <c r="Q4245">
        <v>0.46884999999999999</v>
      </c>
      <c r="R4245">
        <v>0.56815000000000004</v>
      </c>
      <c r="S4245">
        <v>0.68579999999999997</v>
      </c>
      <c r="T4245">
        <v>0.99309999999999998</v>
      </c>
      <c r="U4245">
        <v>1.3373999999999999</v>
      </c>
      <c r="V4245">
        <v>17787.2</v>
      </c>
      <c r="W4245">
        <v>2096.96</v>
      </c>
      <c r="X4245">
        <v>49.1</v>
      </c>
    </row>
    <row r="4246" spans="1:24" x14ac:dyDescent="0.55000000000000004">
      <c r="A4246" s="5">
        <v>42522</v>
      </c>
      <c r="B4246">
        <v>0.37</v>
      </c>
      <c r="C4246">
        <v>0.3</v>
      </c>
      <c r="D4246">
        <v>0.49</v>
      </c>
      <c r="E4246">
        <v>0.7</v>
      </c>
      <c r="F4246">
        <v>0.91</v>
      </c>
      <c r="G4246">
        <v>1.07</v>
      </c>
      <c r="H4246">
        <v>1.39</v>
      </c>
      <c r="I4246">
        <v>1.67</v>
      </c>
      <c r="J4246">
        <v>1.85</v>
      </c>
      <c r="K4246">
        <v>2.2200000000000002</v>
      </c>
      <c r="L4246">
        <v>2.63</v>
      </c>
      <c r="M4246">
        <v>-0.08</v>
      </c>
      <c r="N4246">
        <v>0.31</v>
      </c>
      <c r="O4246">
        <v>0.74</v>
      </c>
      <c r="P4246">
        <v>0.91</v>
      </c>
      <c r="Q4246">
        <v>0.46955000000000002</v>
      </c>
      <c r="R4246">
        <v>0.56459999999999999</v>
      </c>
      <c r="S4246">
        <v>0.68130000000000002</v>
      </c>
      <c r="T4246">
        <v>0.98540000000000005</v>
      </c>
      <c r="U4246">
        <v>1.3284</v>
      </c>
      <c r="V4246">
        <v>17789.669999999998</v>
      </c>
      <c r="W4246">
        <v>2099.33</v>
      </c>
      <c r="X4246">
        <v>49.07</v>
      </c>
    </row>
    <row r="4247" spans="1:24" x14ac:dyDescent="0.55000000000000004">
      <c r="A4247" s="5">
        <v>42523</v>
      </c>
      <c r="B4247">
        <v>0.37</v>
      </c>
      <c r="C4247">
        <v>0.28999999999999998</v>
      </c>
      <c r="D4247">
        <v>0.48</v>
      </c>
      <c r="E4247">
        <v>0.68</v>
      </c>
      <c r="F4247">
        <v>0.89</v>
      </c>
      <c r="G4247">
        <v>1.03</v>
      </c>
      <c r="H4247">
        <v>1.36</v>
      </c>
      <c r="I4247">
        <v>1.63</v>
      </c>
      <c r="J4247">
        <v>1.81</v>
      </c>
      <c r="K4247">
        <v>2.17</v>
      </c>
      <c r="L4247">
        <v>2.58</v>
      </c>
      <c r="M4247">
        <v>-0.12</v>
      </c>
      <c r="N4247">
        <v>0.27</v>
      </c>
      <c r="O4247">
        <v>0.73</v>
      </c>
      <c r="P4247">
        <v>0.88</v>
      </c>
      <c r="Q4247">
        <v>0.46305000000000002</v>
      </c>
      <c r="R4247">
        <v>0.55574999999999997</v>
      </c>
      <c r="S4247">
        <v>0.68010000000000004</v>
      </c>
      <c r="T4247">
        <v>0.9839</v>
      </c>
      <c r="U4247">
        <v>1.3324</v>
      </c>
      <c r="V4247">
        <v>17838.560000000001</v>
      </c>
      <c r="W4247">
        <v>2105.2600000000002</v>
      </c>
      <c r="X4247">
        <v>49.14</v>
      </c>
    </row>
    <row r="4248" spans="1:24" x14ac:dyDescent="0.55000000000000004">
      <c r="A4248" s="5">
        <v>42524</v>
      </c>
      <c r="B4248">
        <v>0.37</v>
      </c>
      <c r="C4248">
        <v>0.3</v>
      </c>
      <c r="D4248">
        <v>0.43</v>
      </c>
      <c r="E4248">
        <v>0.6</v>
      </c>
      <c r="F4248">
        <v>0.78</v>
      </c>
      <c r="G4248">
        <v>0.92</v>
      </c>
      <c r="H4248">
        <v>1.23</v>
      </c>
      <c r="I4248">
        <v>1.5</v>
      </c>
      <c r="J4248">
        <v>1.71</v>
      </c>
      <c r="K4248">
        <v>2.09</v>
      </c>
      <c r="L4248">
        <v>2.52</v>
      </c>
      <c r="M4248">
        <v>-0.22</v>
      </c>
      <c r="N4248">
        <v>0.19</v>
      </c>
      <c r="O4248">
        <v>0.66</v>
      </c>
      <c r="P4248">
        <v>0.84</v>
      </c>
      <c r="Q4248">
        <v>0.46479999999999999</v>
      </c>
      <c r="R4248">
        <v>0.55979999999999996</v>
      </c>
      <c r="S4248">
        <v>0.68215000000000003</v>
      </c>
      <c r="T4248">
        <v>0.98570000000000002</v>
      </c>
      <c r="U4248">
        <v>1.3313999999999999</v>
      </c>
      <c r="V4248">
        <v>17807.060000000001</v>
      </c>
      <c r="W4248">
        <v>2099.13</v>
      </c>
      <c r="X4248">
        <v>48.69</v>
      </c>
    </row>
    <row r="4249" spans="1:24" x14ac:dyDescent="0.55000000000000004">
      <c r="A4249" s="5">
        <v>42527</v>
      </c>
      <c r="B4249">
        <v>0.37</v>
      </c>
      <c r="C4249">
        <v>0.28000000000000003</v>
      </c>
      <c r="D4249">
        <v>0.43</v>
      </c>
      <c r="E4249">
        <v>0.6</v>
      </c>
      <c r="F4249">
        <v>0.8</v>
      </c>
      <c r="G4249">
        <v>0.94</v>
      </c>
      <c r="H4249">
        <v>1.25</v>
      </c>
      <c r="I4249">
        <v>1.53</v>
      </c>
      <c r="J4249">
        <v>1.73</v>
      </c>
      <c r="K4249">
        <v>2.12</v>
      </c>
      <c r="L4249">
        <v>2.5499999999999998</v>
      </c>
      <c r="M4249">
        <v>-0.24</v>
      </c>
      <c r="N4249">
        <v>0.19</v>
      </c>
      <c r="O4249">
        <v>0.66</v>
      </c>
      <c r="P4249">
        <v>0.85</v>
      </c>
      <c r="Q4249">
        <v>0.44705</v>
      </c>
      <c r="R4249">
        <v>0.53700000000000003</v>
      </c>
      <c r="S4249">
        <v>0.66064999999999996</v>
      </c>
      <c r="T4249">
        <v>0.95420000000000005</v>
      </c>
      <c r="U4249">
        <v>1.2856000000000001</v>
      </c>
      <c r="V4249">
        <v>17920.330000000002</v>
      </c>
      <c r="W4249">
        <v>2109.41</v>
      </c>
      <c r="X4249">
        <v>49.71</v>
      </c>
    </row>
    <row r="4250" spans="1:24" x14ac:dyDescent="0.55000000000000004">
      <c r="A4250" s="5">
        <v>42528</v>
      </c>
      <c r="B4250">
        <v>0.37</v>
      </c>
      <c r="C4250">
        <v>0.28000000000000003</v>
      </c>
      <c r="D4250">
        <v>0.43</v>
      </c>
      <c r="E4250">
        <v>0.59</v>
      </c>
      <c r="F4250">
        <v>0.78</v>
      </c>
      <c r="G4250">
        <v>0.94</v>
      </c>
      <c r="H4250">
        <v>1.23</v>
      </c>
      <c r="I4250">
        <v>1.51</v>
      </c>
      <c r="J4250">
        <v>1.72</v>
      </c>
      <c r="K4250">
        <v>2.1</v>
      </c>
      <c r="L4250">
        <v>2.54</v>
      </c>
      <c r="M4250">
        <v>-0.28000000000000003</v>
      </c>
      <c r="N4250">
        <v>0.15</v>
      </c>
      <c r="O4250">
        <v>0.61</v>
      </c>
      <c r="P4250">
        <v>0.82</v>
      </c>
      <c r="Q4250">
        <v>0.44579999999999997</v>
      </c>
      <c r="R4250">
        <v>0.53610000000000002</v>
      </c>
      <c r="S4250">
        <v>0.65659999999999996</v>
      </c>
      <c r="T4250">
        <v>0.94889999999999997</v>
      </c>
      <c r="U4250">
        <v>1.2850999999999999</v>
      </c>
      <c r="V4250">
        <v>17938.28</v>
      </c>
      <c r="W4250">
        <v>2112.13</v>
      </c>
      <c r="X4250">
        <v>50.37</v>
      </c>
    </row>
    <row r="4251" spans="1:24" x14ac:dyDescent="0.55000000000000004">
      <c r="A4251" s="5">
        <v>42529</v>
      </c>
      <c r="B4251">
        <v>0.37</v>
      </c>
      <c r="C4251">
        <v>0.24</v>
      </c>
      <c r="D4251">
        <v>0.43</v>
      </c>
      <c r="E4251">
        <v>0.6</v>
      </c>
      <c r="F4251">
        <v>0.78</v>
      </c>
      <c r="G4251">
        <v>0.93</v>
      </c>
      <c r="H4251">
        <v>1.23</v>
      </c>
      <c r="I4251">
        <v>1.51</v>
      </c>
      <c r="J4251">
        <v>1.71</v>
      </c>
      <c r="K4251">
        <v>2.08</v>
      </c>
      <c r="L4251">
        <v>2.5099999999999998</v>
      </c>
      <c r="M4251">
        <v>-0.31</v>
      </c>
      <c r="N4251">
        <v>0.12</v>
      </c>
      <c r="O4251">
        <v>0.57999999999999996</v>
      </c>
      <c r="P4251">
        <v>0.78</v>
      </c>
      <c r="Q4251">
        <v>0.44529999999999997</v>
      </c>
      <c r="R4251">
        <v>0.5373</v>
      </c>
      <c r="S4251">
        <v>0.65800000000000003</v>
      </c>
      <c r="T4251">
        <v>0.94699999999999995</v>
      </c>
      <c r="U4251">
        <v>1.2783500000000001</v>
      </c>
      <c r="V4251">
        <v>18005.05</v>
      </c>
      <c r="W4251">
        <v>2119.12</v>
      </c>
      <c r="X4251">
        <v>51.23</v>
      </c>
    </row>
    <row r="4252" spans="1:24" x14ac:dyDescent="0.55000000000000004">
      <c r="A4252" s="5">
        <v>42530</v>
      </c>
      <c r="B4252">
        <v>0.37</v>
      </c>
      <c r="C4252">
        <v>0.26</v>
      </c>
      <c r="D4252">
        <v>0.43</v>
      </c>
      <c r="E4252">
        <v>0.59</v>
      </c>
      <c r="F4252">
        <v>0.77</v>
      </c>
      <c r="G4252">
        <v>0.91</v>
      </c>
      <c r="H4252">
        <v>1.22</v>
      </c>
      <c r="I4252">
        <v>1.49</v>
      </c>
      <c r="J4252">
        <v>1.68</v>
      </c>
      <c r="K4252">
        <v>2.0499999999999998</v>
      </c>
      <c r="L4252">
        <v>2.48</v>
      </c>
      <c r="M4252">
        <v>-0.31</v>
      </c>
      <c r="N4252">
        <v>0.12</v>
      </c>
      <c r="O4252">
        <v>0.57999999999999996</v>
      </c>
      <c r="P4252">
        <v>0.78</v>
      </c>
      <c r="Q4252">
        <v>0.44705</v>
      </c>
      <c r="R4252">
        <v>0.54015000000000002</v>
      </c>
      <c r="S4252">
        <v>0.65605000000000002</v>
      </c>
      <c r="T4252">
        <v>0.94389999999999996</v>
      </c>
      <c r="U4252">
        <v>1.2742500000000001</v>
      </c>
      <c r="V4252">
        <v>17985.189999999999</v>
      </c>
      <c r="W4252">
        <v>2115.48</v>
      </c>
      <c r="X4252">
        <v>50.52</v>
      </c>
    </row>
    <row r="4253" spans="1:24" x14ac:dyDescent="0.55000000000000004">
      <c r="A4253" s="5">
        <v>42531</v>
      </c>
      <c r="B4253">
        <v>0.37</v>
      </c>
      <c r="C4253">
        <v>0.26</v>
      </c>
      <c r="D4253">
        <v>0.42</v>
      </c>
      <c r="E4253">
        <v>0.56999999999999995</v>
      </c>
      <c r="F4253">
        <v>0.73</v>
      </c>
      <c r="G4253">
        <v>0.87</v>
      </c>
      <c r="H4253">
        <v>1.17</v>
      </c>
      <c r="I4253">
        <v>1.44</v>
      </c>
      <c r="J4253">
        <v>1.64</v>
      </c>
      <c r="K4253">
        <v>2.02</v>
      </c>
      <c r="L4253">
        <v>2.44</v>
      </c>
      <c r="M4253">
        <v>-0.32</v>
      </c>
      <c r="N4253">
        <v>0.12</v>
      </c>
      <c r="O4253">
        <v>0.59</v>
      </c>
      <c r="P4253">
        <v>0.78</v>
      </c>
      <c r="Q4253">
        <v>0.44655</v>
      </c>
      <c r="R4253">
        <v>0.53969999999999996</v>
      </c>
      <c r="S4253">
        <v>0.65559999999999996</v>
      </c>
      <c r="T4253">
        <v>0.94415000000000004</v>
      </c>
      <c r="U4253">
        <v>1.2735000000000001</v>
      </c>
      <c r="V4253">
        <v>17865.34</v>
      </c>
      <c r="W4253">
        <v>2096.0700000000002</v>
      </c>
      <c r="X4253">
        <v>49.09</v>
      </c>
    </row>
    <row r="4254" spans="1:24" x14ac:dyDescent="0.55000000000000004">
      <c r="A4254" s="5">
        <v>42534</v>
      </c>
      <c r="B4254">
        <v>0.37</v>
      </c>
      <c r="C4254">
        <v>0.27</v>
      </c>
      <c r="D4254">
        <v>0.4</v>
      </c>
      <c r="E4254">
        <v>0.55000000000000004</v>
      </c>
      <c r="F4254">
        <v>0.73</v>
      </c>
      <c r="G4254">
        <v>0.84</v>
      </c>
      <c r="H4254">
        <v>1.1399999999999999</v>
      </c>
      <c r="I4254">
        <v>1.42</v>
      </c>
      <c r="J4254">
        <v>1.62</v>
      </c>
      <c r="K4254">
        <v>2.0099999999999998</v>
      </c>
      <c r="L4254">
        <v>2.4300000000000002</v>
      </c>
      <c r="M4254">
        <v>-0.31</v>
      </c>
      <c r="N4254">
        <v>0.15</v>
      </c>
      <c r="O4254">
        <v>0.62</v>
      </c>
      <c r="P4254">
        <v>0.81</v>
      </c>
      <c r="Q4254">
        <v>0.44205</v>
      </c>
      <c r="R4254">
        <v>0.53720000000000001</v>
      </c>
      <c r="S4254">
        <v>0.65249999999999997</v>
      </c>
      <c r="T4254">
        <v>0.93640000000000001</v>
      </c>
      <c r="U4254">
        <v>1.25925</v>
      </c>
      <c r="V4254">
        <v>17732.48</v>
      </c>
      <c r="W4254">
        <v>2079.06</v>
      </c>
      <c r="X4254">
        <v>48.89</v>
      </c>
    </row>
    <row r="4255" spans="1:24" x14ac:dyDescent="0.55000000000000004">
      <c r="A4255" s="5">
        <v>42535</v>
      </c>
      <c r="B4255">
        <v>0.37</v>
      </c>
      <c r="C4255">
        <v>0.27</v>
      </c>
      <c r="D4255">
        <v>0.41</v>
      </c>
      <c r="E4255">
        <v>0.55000000000000004</v>
      </c>
      <c r="F4255">
        <v>0.74</v>
      </c>
      <c r="G4255">
        <v>0.85</v>
      </c>
      <c r="H4255">
        <v>1.1499999999999999</v>
      </c>
      <c r="I4255">
        <v>1.42</v>
      </c>
      <c r="J4255">
        <v>1.62</v>
      </c>
      <c r="K4255">
        <v>2</v>
      </c>
      <c r="L4255">
        <v>2.4300000000000002</v>
      </c>
      <c r="M4255">
        <v>-0.3</v>
      </c>
      <c r="N4255">
        <v>0.17</v>
      </c>
      <c r="O4255">
        <v>0.63</v>
      </c>
      <c r="P4255">
        <v>0.84</v>
      </c>
      <c r="Q4255">
        <v>0.44230000000000003</v>
      </c>
      <c r="R4255">
        <v>0.53805000000000003</v>
      </c>
      <c r="S4255">
        <v>0.65480000000000005</v>
      </c>
      <c r="T4255">
        <v>0.93389999999999995</v>
      </c>
      <c r="U4255">
        <v>1.25325</v>
      </c>
      <c r="V4255">
        <v>17674.82</v>
      </c>
      <c r="W4255">
        <v>2075.3200000000002</v>
      </c>
      <c r="X4255">
        <v>48.49</v>
      </c>
    </row>
    <row r="4256" spans="1:24" x14ac:dyDescent="0.55000000000000004">
      <c r="A4256" s="5">
        <v>42536</v>
      </c>
      <c r="B4256">
        <v>0.37</v>
      </c>
      <c r="C4256">
        <v>0.26</v>
      </c>
      <c r="D4256">
        <v>0.37</v>
      </c>
      <c r="E4256">
        <v>0.52</v>
      </c>
      <c r="F4256">
        <v>0.69</v>
      </c>
      <c r="G4256">
        <v>0.81</v>
      </c>
      <c r="H4256">
        <v>1.1000000000000001</v>
      </c>
      <c r="I4256">
        <v>1.38</v>
      </c>
      <c r="J4256">
        <v>1.6</v>
      </c>
      <c r="K4256">
        <v>1.99</v>
      </c>
      <c r="L4256">
        <v>2.4300000000000002</v>
      </c>
      <c r="M4256">
        <v>-0.37</v>
      </c>
      <c r="N4256">
        <v>0.13</v>
      </c>
      <c r="O4256">
        <v>0.59</v>
      </c>
      <c r="P4256">
        <v>0.82</v>
      </c>
      <c r="Q4256">
        <v>0.44605</v>
      </c>
      <c r="R4256">
        <v>0.53815000000000002</v>
      </c>
      <c r="S4256">
        <v>0.65634999999999999</v>
      </c>
      <c r="T4256">
        <v>0.94289999999999996</v>
      </c>
      <c r="U4256">
        <v>1.26525</v>
      </c>
      <c r="V4256">
        <v>17640.169999999998</v>
      </c>
      <c r="W4256">
        <v>2071.5</v>
      </c>
      <c r="X4256">
        <v>47.92</v>
      </c>
    </row>
    <row r="4257" spans="1:24" x14ac:dyDescent="0.55000000000000004">
      <c r="A4257" s="5">
        <v>42537</v>
      </c>
      <c r="B4257">
        <v>0.38</v>
      </c>
      <c r="C4257">
        <v>0.27</v>
      </c>
      <c r="D4257">
        <v>0.36</v>
      </c>
      <c r="E4257">
        <v>0.53</v>
      </c>
      <c r="F4257">
        <v>0.7</v>
      </c>
      <c r="G4257">
        <v>0.81</v>
      </c>
      <c r="H4257">
        <v>1.1000000000000001</v>
      </c>
      <c r="I4257">
        <v>1.37</v>
      </c>
      <c r="J4257">
        <v>1.57</v>
      </c>
      <c r="K4257">
        <v>1.96</v>
      </c>
      <c r="L4257">
        <v>2.39</v>
      </c>
      <c r="M4257">
        <v>-0.32</v>
      </c>
      <c r="N4257">
        <v>0.15</v>
      </c>
      <c r="O4257">
        <v>0.61</v>
      </c>
      <c r="P4257">
        <v>0.82</v>
      </c>
      <c r="Q4257">
        <v>0.44805</v>
      </c>
      <c r="R4257">
        <v>0.53374999999999995</v>
      </c>
      <c r="S4257">
        <v>0.64659999999999995</v>
      </c>
      <c r="T4257">
        <v>0.92459999999999998</v>
      </c>
      <c r="U4257">
        <v>1.2384999999999999</v>
      </c>
      <c r="V4257">
        <v>17733.099999999999</v>
      </c>
      <c r="W4257">
        <v>2077.9899999999998</v>
      </c>
      <c r="X4257">
        <v>46.14</v>
      </c>
    </row>
    <row r="4258" spans="1:24" x14ac:dyDescent="0.55000000000000004">
      <c r="A4258" s="5">
        <v>42538</v>
      </c>
      <c r="B4258">
        <v>0.38</v>
      </c>
      <c r="C4258">
        <v>0.27</v>
      </c>
      <c r="D4258">
        <v>0.37</v>
      </c>
      <c r="E4258">
        <v>0.51</v>
      </c>
      <c r="F4258">
        <v>0.7</v>
      </c>
      <c r="G4258">
        <v>0.83</v>
      </c>
      <c r="H4258">
        <v>1.1299999999999999</v>
      </c>
      <c r="I4258">
        <v>1.41</v>
      </c>
      <c r="J4258">
        <v>1.62</v>
      </c>
      <c r="K4258">
        <v>1.99</v>
      </c>
      <c r="L4258">
        <v>2.4300000000000002</v>
      </c>
      <c r="M4258">
        <v>-0.3</v>
      </c>
      <c r="N4258">
        <v>0.2</v>
      </c>
      <c r="O4258">
        <v>0.64</v>
      </c>
      <c r="P4258">
        <v>0.85</v>
      </c>
      <c r="Q4258">
        <v>0.44779999999999998</v>
      </c>
      <c r="R4258">
        <v>0.53574999999999995</v>
      </c>
      <c r="S4258">
        <v>0.64439999999999997</v>
      </c>
      <c r="T4258">
        <v>0.92464999999999997</v>
      </c>
      <c r="U4258">
        <v>1.24075</v>
      </c>
      <c r="V4258">
        <v>17675.16</v>
      </c>
      <c r="W4258">
        <v>2071.2199999999998</v>
      </c>
      <c r="X4258">
        <v>48</v>
      </c>
    </row>
    <row r="4259" spans="1:24" x14ac:dyDescent="0.55000000000000004">
      <c r="A4259" s="5">
        <v>42541</v>
      </c>
      <c r="B4259">
        <v>0.38</v>
      </c>
      <c r="C4259">
        <v>0.28000000000000003</v>
      </c>
      <c r="D4259">
        <v>0.41</v>
      </c>
      <c r="E4259">
        <v>0.56000000000000005</v>
      </c>
      <c r="F4259">
        <v>0.74</v>
      </c>
      <c r="G4259">
        <v>0.87</v>
      </c>
      <c r="H4259">
        <v>1.17</v>
      </c>
      <c r="I4259">
        <v>1.45</v>
      </c>
      <c r="J4259">
        <v>1.67</v>
      </c>
      <c r="K4259">
        <v>2.0299999999999998</v>
      </c>
      <c r="L4259">
        <v>2.4700000000000002</v>
      </c>
      <c r="M4259">
        <v>-0.26</v>
      </c>
      <c r="N4259">
        <v>0.24</v>
      </c>
      <c r="O4259">
        <v>0.69</v>
      </c>
      <c r="P4259">
        <v>0.88</v>
      </c>
      <c r="Q4259">
        <v>0.44805</v>
      </c>
      <c r="R4259">
        <v>0.53620000000000001</v>
      </c>
      <c r="S4259">
        <v>0.64649999999999996</v>
      </c>
      <c r="T4259">
        <v>0.93064999999999998</v>
      </c>
      <c r="U4259">
        <v>1.2515000000000001</v>
      </c>
      <c r="V4259">
        <v>17804.87</v>
      </c>
      <c r="W4259">
        <v>2083.25</v>
      </c>
      <c r="X4259">
        <v>49.4</v>
      </c>
    </row>
    <row r="4260" spans="1:24" x14ac:dyDescent="0.55000000000000004">
      <c r="A4260" s="5">
        <v>42542</v>
      </c>
      <c r="B4260">
        <v>0.38</v>
      </c>
      <c r="C4260">
        <v>0.27</v>
      </c>
      <c r="D4260">
        <v>0.41</v>
      </c>
      <c r="E4260">
        <v>0.56999999999999995</v>
      </c>
      <c r="F4260">
        <v>0.76</v>
      </c>
      <c r="G4260">
        <v>0.89</v>
      </c>
      <c r="H4260">
        <v>1.22</v>
      </c>
      <c r="I4260">
        <v>1.49</v>
      </c>
      <c r="J4260">
        <v>1.71</v>
      </c>
      <c r="K4260">
        <v>2.0699999999999998</v>
      </c>
      <c r="L4260">
        <v>2.5</v>
      </c>
      <c r="M4260">
        <v>-0.19</v>
      </c>
      <c r="N4260">
        <v>0.28000000000000003</v>
      </c>
      <c r="O4260">
        <v>0.72</v>
      </c>
      <c r="P4260">
        <v>0.91</v>
      </c>
      <c r="Q4260">
        <v>0.45079999999999998</v>
      </c>
      <c r="R4260">
        <v>0.53390000000000004</v>
      </c>
      <c r="S4260">
        <v>0.64185000000000003</v>
      </c>
      <c r="T4260">
        <v>0.93115000000000003</v>
      </c>
      <c r="U4260">
        <v>1.2524999999999999</v>
      </c>
      <c r="V4260">
        <v>17829.73</v>
      </c>
      <c r="W4260">
        <v>2088.9</v>
      </c>
      <c r="X4260">
        <v>48.95</v>
      </c>
    </row>
    <row r="4261" spans="1:24" x14ac:dyDescent="0.55000000000000004">
      <c r="A4261" s="5">
        <v>42543</v>
      </c>
      <c r="B4261">
        <v>0.38</v>
      </c>
      <c r="C4261">
        <v>0.27</v>
      </c>
      <c r="D4261">
        <v>0.4</v>
      </c>
      <c r="E4261">
        <v>0.56000000000000005</v>
      </c>
      <c r="F4261">
        <v>0.75</v>
      </c>
      <c r="G4261">
        <v>0.88</v>
      </c>
      <c r="H4261">
        <v>1.2</v>
      </c>
      <c r="I4261">
        <v>1.49</v>
      </c>
      <c r="J4261">
        <v>1.69</v>
      </c>
      <c r="K4261">
        <v>2.06</v>
      </c>
      <c r="L4261">
        <v>2.5</v>
      </c>
      <c r="M4261">
        <v>-0.21</v>
      </c>
      <c r="N4261">
        <v>0.25</v>
      </c>
      <c r="O4261">
        <v>0.7</v>
      </c>
      <c r="P4261">
        <v>0.9</v>
      </c>
      <c r="Q4261">
        <v>0.45205000000000001</v>
      </c>
      <c r="R4261">
        <v>0.53264999999999996</v>
      </c>
      <c r="S4261">
        <v>0.6401</v>
      </c>
      <c r="T4261">
        <v>0.92964999999999998</v>
      </c>
      <c r="U4261">
        <v>1.2509999999999999</v>
      </c>
      <c r="V4261">
        <v>17780.830000000002</v>
      </c>
      <c r="W4261">
        <v>2085.4499999999998</v>
      </c>
      <c r="X4261">
        <v>49.16</v>
      </c>
    </row>
    <row r="4262" spans="1:24" x14ac:dyDescent="0.55000000000000004">
      <c r="A4262" s="5">
        <v>42544</v>
      </c>
      <c r="B4262">
        <v>0.39</v>
      </c>
      <c r="C4262">
        <v>0.31</v>
      </c>
      <c r="D4262">
        <v>0.43</v>
      </c>
      <c r="E4262">
        <v>0.57999999999999996</v>
      </c>
      <c r="F4262">
        <v>0.78</v>
      </c>
      <c r="G4262">
        <v>0.92</v>
      </c>
      <c r="H4262">
        <v>1.25</v>
      </c>
      <c r="I4262">
        <v>1.54</v>
      </c>
      <c r="J4262">
        <v>1.74</v>
      </c>
      <c r="K4262">
        <v>2.12</v>
      </c>
      <c r="L4262">
        <v>2.5499999999999998</v>
      </c>
      <c r="M4262">
        <v>-0.22</v>
      </c>
      <c r="N4262">
        <v>0.24</v>
      </c>
      <c r="O4262">
        <v>0.69</v>
      </c>
      <c r="P4262">
        <v>0.88</v>
      </c>
      <c r="Q4262">
        <v>0.45329999999999998</v>
      </c>
      <c r="R4262">
        <v>0.53315000000000001</v>
      </c>
      <c r="S4262">
        <v>0.6401</v>
      </c>
      <c r="T4262">
        <v>0.92889999999999995</v>
      </c>
      <c r="U4262">
        <v>1.2497499999999999</v>
      </c>
      <c r="V4262">
        <v>18011.07</v>
      </c>
      <c r="W4262">
        <v>2113.3200000000002</v>
      </c>
      <c r="X4262">
        <v>49.34</v>
      </c>
    </row>
    <row r="4263" spans="1:24" x14ac:dyDescent="0.55000000000000004">
      <c r="A4263" s="5">
        <v>42545</v>
      </c>
      <c r="B4263">
        <v>0.4</v>
      </c>
      <c r="C4263">
        <v>0.27</v>
      </c>
      <c r="D4263">
        <v>0.38</v>
      </c>
      <c r="E4263">
        <v>0.48</v>
      </c>
      <c r="F4263">
        <v>0.64</v>
      </c>
      <c r="G4263">
        <v>0.76</v>
      </c>
      <c r="H4263">
        <v>1.08</v>
      </c>
      <c r="I4263">
        <v>1.35</v>
      </c>
      <c r="J4263">
        <v>1.57</v>
      </c>
      <c r="K4263">
        <v>1.96</v>
      </c>
      <c r="L4263">
        <v>2.42</v>
      </c>
      <c r="M4263">
        <v>-0.28000000000000003</v>
      </c>
      <c r="N4263">
        <v>0.15</v>
      </c>
      <c r="O4263">
        <v>0.62</v>
      </c>
      <c r="P4263">
        <v>0.81</v>
      </c>
      <c r="Q4263">
        <v>0.44929999999999998</v>
      </c>
      <c r="R4263">
        <v>0.52439999999999998</v>
      </c>
      <c r="S4263">
        <v>0.62360000000000004</v>
      </c>
      <c r="T4263">
        <v>0.89410000000000001</v>
      </c>
      <c r="U4263">
        <v>1.2052</v>
      </c>
      <c r="V4263">
        <v>17400.75</v>
      </c>
      <c r="W4263">
        <v>2037.41</v>
      </c>
      <c r="X4263">
        <v>46.7</v>
      </c>
    </row>
    <row r="4264" spans="1:24" x14ac:dyDescent="0.55000000000000004">
      <c r="A4264" s="5">
        <v>42548</v>
      </c>
      <c r="B4264">
        <v>0.41</v>
      </c>
      <c r="C4264">
        <v>0.27</v>
      </c>
      <c r="D4264">
        <v>0.35</v>
      </c>
      <c r="E4264">
        <v>0.45</v>
      </c>
      <c r="F4264">
        <v>0.61</v>
      </c>
      <c r="G4264">
        <v>0.7</v>
      </c>
      <c r="H4264">
        <v>1</v>
      </c>
      <c r="I4264">
        <v>1.26</v>
      </c>
      <c r="J4264">
        <v>1.46</v>
      </c>
      <c r="K4264">
        <v>1.83</v>
      </c>
      <c r="L4264">
        <v>2.2799999999999998</v>
      </c>
      <c r="M4264">
        <v>-0.27</v>
      </c>
      <c r="N4264">
        <v>0.12</v>
      </c>
      <c r="O4264">
        <v>0.54</v>
      </c>
      <c r="P4264">
        <v>0.73</v>
      </c>
      <c r="Q4264">
        <v>0.45879999999999999</v>
      </c>
      <c r="R4264">
        <v>0.52939999999999998</v>
      </c>
      <c r="S4264">
        <v>0.62709999999999999</v>
      </c>
      <c r="T4264">
        <v>0.88685000000000003</v>
      </c>
      <c r="U4264">
        <v>1.1957</v>
      </c>
      <c r="V4264">
        <v>17140.240000000002</v>
      </c>
      <c r="W4264">
        <v>2000.54</v>
      </c>
      <c r="X4264">
        <v>45.8</v>
      </c>
    </row>
    <row r="4265" spans="1:24" x14ac:dyDescent="0.55000000000000004">
      <c r="A4265" s="5">
        <v>42549</v>
      </c>
      <c r="B4265">
        <v>0.41</v>
      </c>
      <c r="C4265">
        <v>0.26</v>
      </c>
      <c r="D4265">
        <v>0.35</v>
      </c>
      <c r="E4265">
        <v>0.45</v>
      </c>
      <c r="F4265">
        <v>0.61</v>
      </c>
      <c r="G4265">
        <v>0.71</v>
      </c>
      <c r="H4265">
        <v>1</v>
      </c>
      <c r="I4265">
        <v>1.26</v>
      </c>
      <c r="J4265">
        <v>1.46</v>
      </c>
      <c r="K4265">
        <v>1.83</v>
      </c>
      <c r="L4265">
        <v>2.27</v>
      </c>
      <c r="M4265">
        <v>-0.32</v>
      </c>
      <c r="N4265">
        <v>0.09</v>
      </c>
      <c r="O4265">
        <v>0.49</v>
      </c>
      <c r="P4265">
        <v>0.7</v>
      </c>
      <c r="Q4265">
        <v>0.46029999999999999</v>
      </c>
      <c r="R4265">
        <v>0.53364999999999996</v>
      </c>
      <c r="S4265">
        <v>0.63109999999999999</v>
      </c>
      <c r="T4265">
        <v>0.89815</v>
      </c>
      <c r="U4265">
        <v>1.20475</v>
      </c>
      <c r="V4265">
        <v>17409.72</v>
      </c>
      <c r="W4265">
        <v>2036.09</v>
      </c>
      <c r="X4265">
        <v>47.93</v>
      </c>
    </row>
    <row r="4266" spans="1:24" x14ac:dyDescent="0.55000000000000004">
      <c r="A4266" s="5">
        <v>42550</v>
      </c>
      <c r="B4266">
        <v>0.41</v>
      </c>
      <c r="C4266">
        <v>0.26</v>
      </c>
      <c r="D4266">
        <v>0.35</v>
      </c>
      <c r="E4266">
        <v>0.46</v>
      </c>
      <c r="F4266">
        <v>0.62</v>
      </c>
      <c r="G4266">
        <v>0.74</v>
      </c>
      <c r="H4266">
        <v>1.03</v>
      </c>
      <c r="I4266">
        <v>1.3</v>
      </c>
      <c r="J4266">
        <v>1.5</v>
      </c>
      <c r="K4266">
        <v>1.86</v>
      </c>
      <c r="L4266">
        <v>2.2999999999999998</v>
      </c>
      <c r="M4266">
        <v>-0.33</v>
      </c>
      <c r="N4266">
        <v>0.1</v>
      </c>
      <c r="O4266">
        <v>0.53</v>
      </c>
      <c r="P4266">
        <v>0.71</v>
      </c>
      <c r="Q4266">
        <v>0.46655000000000002</v>
      </c>
      <c r="R4266">
        <v>0.54200000000000004</v>
      </c>
      <c r="S4266">
        <v>0.64610000000000001</v>
      </c>
      <c r="T4266">
        <v>0.91364999999999996</v>
      </c>
      <c r="U4266">
        <v>1.2162500000000001</v>
      </c>
      <c r="V4266">
        <v>17694.68</v>
      </c>
      <c r="W4266">
        <v>2070.77</v>
      </c>
      <c r="X4266">
        <v>49.85</v>
      </c>
    </row>
    <row r="4267" spans="1:24" x14ac:dyDescent="0.55000000000000004">
      <c r="A4267" s="5">
        <v>42551</v>
      </c>
      <c r="B4267">
        <v>0.3</v>
      </c>
      <c r="C4267">
        <v>0.26</v>
      </c>
      <c r="D4267">
        <v>0.36</v>
      </c>
      <c r="E4267">
        <v>0.45</v>
      </c>
      <c r="F4267">
        <v>0.57999999999999996</v>
      </c>
      <c r="G4267">
        <v>0.71</v>
      </c>
      <c r="H4267">
        <v>1.01</v>
      </c>
      <c r="I4267">
        <v>1.29</v>
      </c>
      <c r="J4267">
        <v>1.49</v>
      </c>
      <c r="K4267">
        <v>1.86</v>
      </c>
      <c r="L4267">
        <v>2.2999999999999998</v>
      </c>
      <c r="M4267">
        <v>-0.37</v>
      </c>
      <c r="N4267">
        <v>0.09</v>
      </c>
      <c r="O4267">
        <v>0.53</v>
      </c>
      <c r="P4267">
        <v>0.7</v>
      </c>
      <c r="Q4267">
        <v>0.46505000000000002</v>
      </c>
      <c r="R4267">
        <v>0.54900000000000004</v>
      </c>
      <c r="S4267">
        <v>0.65410000000000001</v>
      </c>
      <c r="T4267">
        <v>0.92415000000000003</v>
      </c>
      <c r="U4267">
        <v>1.2302500000000001</v>
      </c>
      <c r="V4267">
        <v>17929.990000000002</v>
      </c>
      <c r="W4267">
        <v>2098.86</v>
      </c>
      <c r="X4267">
        <v>48.27</v>
      </c>
    </row>
    <row r="4268" spans="1:24" x14ac:dyDescent="0.55000000000000004">
      <c r="A4268" s="5">
        <v>42552</v>
      </c>
      <c r="B4268">
        <v>0.41</v>
      </c>
      <c r="C4268">
        <v>0.28000000000000003</v>
      </c>
      <c r="D4268">
        <v>0.37</v>
      </c>
      <c r="E4268">
        <v>0.45</v>
      </c>
      <c r="F4268">
        <v>0.59</v>
      </c>
      <c r="G4268">
        <v>0.71</v>
      </c>
      <c r="H4268">
        <v>1</v>
      </c>
      <c r="I4268">
        <v>1.27</v>
      </c>
      <c r="J4268">
        <v>1.46</v>
      </c>
      <c r="K4268">
        <v>1.81</v>
      </c>
      <c r="L4268">
        <v>2.2400000000000002</v>
      </c>
      <c r="M4268">
        <v>-0.43</v>
      </c>
      <c r="N4268">
        <v>0.03</v>
      </c>
      <c r="O4268">
        <v>0.43</v>
      </c>
      <c r="P4268">
        <v>0.62</v>
      </c>
      <c r="Q4268">
        <v>0.46755000000000002</v>
      </c>
      <c r="R4268">
        <v>0.54749999999999999</v>
      </c>
      <c r="S4268">
        <v>0.65334999999999999</v>
      </c>
      <c r="T4268">
        <v>0.92364999999999997</v>
      </c>
      <c r="U4268">
        <v>1.2250000000000001</v>
      </c>
      <c r="V4268">
        <v>17949.37</v>
      </c>
      <c r="W4268">
        <v>2102.9499999999998</v>
      </c>
      <c r="X4268">
        <v>49.02</v>
      </c>
    </row>
    <row r="4269" spans="1:24" x14ac:dyDescent="0.55000000000000004">
      <c r="A4269" s="5">
        <v>42555</v>
      </c>
      <c r="B4269" t="e">
        <v>#N/A</v>
      </c>
      <c r="C4269" t="e">
        <v>#N/A</v>
      </c>
      <c r="D4269" t="e">
        <v>#N/A</v>
      </c>
      <c r="E4269" t="e">
        <v>#N/A</v>
      </c>
      <c r="F4269" t="e">
        <v>#N/A</v>
      </c>
      <c r="G4269" t="e">
        <v>#N/A</v>
      </c>
      <c r="H4269" t="e">
        <v>#N/A</v>
      </c>
      <c r="I4269" t="e">
        <v>#N/A</v>
      </c>
      <c r="J4269" t="e">
        <v>#N/A</v>
      </c>
      <c r="K4269" t="e">
        <v>#N/A</v>
      </c>
      <c r="L4269" t="e">
        <v>#N/A</v>
      </c>
      <c r="M4269" t="e">
        <v>#N/A</v>
      </c>
      <c r="N4269" t="e">
        <v>#N/A</v>
      </c>
      <c r="O4269" t="e">
        <v>#N/A</v>
      </c>
      <c r="P4269" t="e">
        <v>#N/A</v>
      </c>
      <c r="Q4269">
        <v>0.46955000000000002</v>
      </c>
      <c r="R4269">
        <v>0.55000000000000004</v>
      </c>
      <c r="S4269">
        <v>0.65634999999999999</v>
      </c>
      <c r="T4269">
        <v>0.92815000000000003</v>
      </c>
      <c r="U4269">
        <v>1.2350000000000001</v>
      </c>
      <c r="V4269" t="e">
        <v>#N/A</v>
      </c>
      <c r="W4269" t="e">
        <v>#N/A</v>
      </c>
      <c r="X4269" t="e">
        <v>#N/A</v>
      </c>
    </row>
    <row r="4270" spans="1:24" x14ac:dyDescent="0.55000000000000004">
      <c r="A4270" s="5">
        <v>42556</v>
      </c>
      <c r="B4270">
        <v>0.4</v>
      </c>
      <c r="C4270">
        <v>0.28000000000000003</v>
      </c>
      <c r="D4270">
        <v>0.35</v>
      </c>
      <c r="E4270">
        <v>0.44</v>
      </c>
      <c r="F4270">
        <v>0.56000000000000005</v>
      </c>
      <c r="G4270">
        <v>0.66</v>
      </c>
      <c r="H4270">
        <v>0.94</v>
      </c>
      <c r="I4270">
        <v>1.19</v>
      </c>
      <c r="J4270">
        <v>1.37</v>
      </c>
      <c r="K4270">
        <v>1.72</v>
      </c>
      <c r="L4270">
        <v>2.14</v>
      </c>
      <c r="M4270">
        <v>-0.45</v>
      </c>
      <c r="N4270">
        <v>-0.03</v>
      </c>
      <c r="O4270">
        <v>0.37</v>
      </c>
      <c r="P4270">
        <v>0.56000000000000005</v>
      </c>
      <c r="Q4270">
        <v>0.4703</v>
      </c>
      <c r="R4270">
        <v>0.55025000000000002</v>
      </c>
      <c r="S4270">
        <v>0.65710000000000002</v>
      </c>
      <c r="T4270">
        <v>0.9274</v>
      </c>
      <c r="U4270">
        <v>1.2337499999999999</v>
      </c>
      <c r="V4270">
        <v>17840.62</v>
      </c>
      <c r="W4270">
        <v>2088.5500000000002</v>
      </c>
      <c r="X4270">
        <v>46.73</v>
      </c>
    </row>
    <row r="4271" spans="1:24" x14ac:dyDescent="0.55000000000000004">
      <c r="A4271" s="5">
        <v>42557</v>
      </c>
      <c r="B4271">
        <v>0.4</v>
      </c>
      <c r="C4271">
        <v>0.27</v>
      </c>
      <c r="D4271">
        <v>0.36</v>
      </c>
      <c r="E4271">
        <v>0.46</v>
      </c>
      <c r="F4271">
        <v>0.57999999999999996</v>
      </c>
      <c r="G4271">
        <v>0.69</v>
      </c>
      <c r="H4271">
        <v>0.95</v>
      </c>
      <c r="I4271">
        <v>1.2</v>
      </c>
      <c r="J4271">
        <v>1.38</v>
      </c>
      <c r="K4271">
        <v>1.72</v>
      </c>
      <c r="L4271">
        <v>2.14</v>
      </c>
      <c r="M4271">
        <v>-0.46</v>
      </c>
      <c r="N4271">
        <v>-0.05</v>
      </c>
      <c r="O4271">
        <v>0.35</v>
      </c>
      <c r="P4271">
        <v>0.54</v>
      </c>
      <c r="Q4271">
        <v>0.47255000000000003</v>
      </c>
      <c r="R4271">
        <v>0.55425000000000002</v>
      </c>
      <c r="S4271">
        <v>0.66110000000000002</v>
      </c>
      <c r="T4271">
        <v>0.92415000000000003</v>
      </c>
      <c r="U4271">
        <v>1.2304999999999999</v>
      </c>
      <c r="V4271">
        <v>17918.62</v>
      </c>
      <c r="W4271">
        <v>2099.73</v>
      </c>
      <c r="X4271">
        <v>47.37</v>
      </c>
    </row>
    <row r="4272" spans="1:24" x14ac:dyDescent="0.55000000000000004">
      <c r="A4272" s="5">
        <v>42558</v>
      </c>
      <c r="B4272">
        <v>0.4</v>
      </c>
      <c r="C4272">
        <v>0.28999999999999998</v>
      </c>
      <c r="D4272">
        <v>0.37</v>
      </c>
      <c r="E4272">
        <v>0.47</v>
      </c>
      <c r="F4272">
        <v>0.57999999999999996</v>
      </c>
      <c r="G4272">
        <v>0.69</v>
      </c>
      <c r="H4272">
        <v>0.97</v>
      </c>
      <c r="I4272">
        <v>1.21</v>
      </c>
      <c r="J4272">
        <v>1.4</v>
      </c>
      <c r="K4272">
        <v>1.72</v>
      </c>
      <c r="L4272">
        <v>2.14</v>
      </c>
      <c r="M4272">
        <v>-0.44</v>
      </c>
      <c r="N4272">
        <v>-0.03</v>
      </c>
      <c r="O4272">
        <v>0.37</v>
      </c>
      <c r="P4272">
        <v>0.56000000000000005</v>
      </c>
      <c r="Q4272">
        <v>0.4743</v>
      </c>
      <c r="R4272">
        <v>0.55525000000000002</v>
      </c>
      <c r="S4272">
        <v>0.66459999999999997</v>
      </c>
      <c r="T4272">
        <v>0.93489999999999995</v>
      </c>
      <c r="U4272">
        <v>1.2464999999999999</v>
      </c>
      <c r="V4272">
        <v>17895.88</v>
      </c>
      <c r="W4272">
        <v>2097.9</v>
      </c>
      <c r="X4272">
        <v>45.22</v>
      </c>
    </row>
    <row r="4273" spans="1:24" x14ac:dyDescent="0.55000000000000004">
      <c r="A4273" s="5">
        <v>42559</v>
      </c>
      <c r="B4273">
        <v>0.4</v>
      </c>
      <c r="C4273">
        <v>0.28000000000000003</v>
      </c>
      <c r="D4273">
        <v>0.36</v>
      </c>
      <c r="E4273">
        <v>0.48</v>
      </c>
      <c r="F4273">
        <v>0.61</v>
      </c>
      <c r="G4273">
        <v>0.71</v>
      </c>
      <c r="H4273">
        <v>0.95</v>
      </c>
      <c r="I4273">
        <v>1.19</v>
      </c>
      <c r="J4273">
        <v>1.37</v>
      </c>
      <c r="K4273">
        <v>1.69</v>
      </c>
      <c r="L4273">
        <v>2.11</v>
      </c>
      <c r="M4273">
        <v>-0.44</v>
      </c>
      <c r="N4273">
        <v>-0.06</v>
      </c>
      <c r="O4273">
        <v>0.33</v>
      </c>
      <c r="P4273">
        <v>0.53</v>
      </c>
      <c r="Q4273">
        <v>0.4758</v>
      </c>
      <c r="R4273">
        <v>0.55940000000000001</v>
      </c>
      <c r="S4273">
        <v>0.66710000000000003</v>
      </c>
      <c r="T4273">
        <v>0.93740000000000001</v>
      </c>
      <c r="U4273">
        <v>1.2529999999999999</v>
      </c>
      <c r="V4273">
        <v>18146.740000000002</v>
      </c>
      <c r="W4273">
        <v>2129.9</v>
      </c>
      <c r="X4273">
        <v>45.37</v>
      </c>
    </row>
    <row r="4274" spans="1:24" x14ac:dyDescent="0.55000000000000004">
      <c r="A4274" s="5">
        <v>42562</v>
      </c>
      <c r="B4274">
        <v>0.4</v>
      </c>
      <c r="C4274">
        <v>0.31</v>
      </c>
      <c r="D4274">
        <v>0.4</v>
      </c>
      <c r="E4274">
        <v>0.5</v>
      </c>
      <c r="F4274">
        <v>0.66</v>
      </c>
      <c r="G4274">
        <v>0.77</v>
      </c>
      <c r="H4274">
        <v>1.03</v>
      </c>
      <c r="I4274">
        <v>1.27</v>
      </c>
      <c r="J4274">
        <v>1.43</v>
      </c>
      <c r="K4274">
        <v>1.73</v>
      </c>
      <c r="L4274">
        <v>2.14</v>
      </c>
      <c r="M4274">
        <v>-0.38</v>
      </c>
      <c r="N4274">
        <v>0.01</v>
      </c>
      <c r="O4274">
        <v>0.39</v>
      </c>
      <c r="P4274">
        <v>0.56000000000000005</v>
      </c>
      <c r="Q4274">
        <v>0.47785</v>
      </c>
      <c r="R4274">
        <v>0.56145</v>
      </c>
      <c r="S4274">
        <v>0.66910000000000003</v>
      </c>
      <c r="T4274">
        <v>0.95140000000000002</v>
      </c>
      <c r="U4274">
        <v>1.2695000000000001</v>
      </c>
      <c r="V4274">
        <v>18226.93</v>
      </c>
      <c r="W4274">
        <v>2137.16</v>
      </c>
      <c r="X4274">
        <v>44.73</v>
      </c>
    </row>
    <row r="4275" spans="1:24" x14ac:dyDescent="0.55000000000000004">
      <c r="A4275" s="5">
        <v>42563</v>
      </c>
      <c r="B4275">
        <v>0.4</v>
      </c>
      <c r="C4275">
        <v>0.28999999999999998</v>
      </c>
      <c r="D4275">
        <v>0.4</v>
      </c>
      <c r="E4275">
        <v>0.52</v>
      </c>
      <c r="F4275">
        <v>0.69</v>
      </c>
      <c r="G4275">
        <v>0.81</v>
      </c>
      <c r="H4275">
        <v>1.1000000000000001</v>
      </c>
      <c r="I4275">
        <v>1.35</v>
      </c>
      <c r="J4275">
        <v>1.53</v>
      </c>
      <c r="K4275">
        <v>1.82</v>
      </c>
      <c r="L4275">
        <v>2.2400000000000002</v>
      </c>
      <c r="M4275">
        <v>-0.36</v>
      </c>
      <c r="N4275">
        <v>7.0000000000000007E-2</v>
      </c>
      <c r="O4275">
        <v>0.46</v>
      </c>
      <c r="P4275">
        <v>0.64</v>
      </c>
      <c r="Q4275">
        <v>0.47935</v>
      </c>
      <c r="R4275">
        <v>0.56274999999999997</v>
      </c>
      <c r="S4275">
        <v>0.67335</v>
      </c>
      <c r="T4275">
        <v>0.96599999999999997</v>
      </c>
      <c r="U4275">
        <v>1.2845</v>
      </c>
      <c r="V4275">
        <v>18347.669999999998</v>
      </c>
      <c r="W4275">
        <v>2152.14</v>
      </c>
      <c r="X4275">
        <v>46.82</v>
      </c>
    </row>
    <row r="4276" spans="1:24" x14ac:dyDescent="0.55000000000000004">
      <c r="A4276" s="5">
        <v>42564</v>
      </c>
      <c r="B4276">
        <v>0.4</v>
      </c>
      <c r="C4276">
        <v>0.31</v>
      </c>
      <c r="D4276">
        <v>0.4</v>
      </c>
      <c r="E4276">
        <v>0.51</v>
      </c>
      <c r="F4276">
        <v>0.68</v>
      </c>
      <c r="G4276">
        <v>0.8</v>
      </c>
      <c r="H4276">
        <v>1.07</v>
      </c>
      <c r="I4276">
        <v>1.32</v>
      </c>
      <c r="J4276">
        <v>1.48</v>
      </c>
      <c r="K4276">
        <v>1.77</v>
      </c>
      <c r="L4276">
        <v>2.1800000000000002</v>
      </c>
      <c r="M4276">
        <v>-0.36</v>
      </c>
      <c r="N4276">
        <v>0.03</v>
      </c>
      <c r="O4276">
        <v>0.4</v>
      </c>
      <c r="P4276">
        <v>0.57999999999999996</v>
      </c>
      <c r="Q4276">
        <v>0.48135</v>
      </c>
      <c r="R4276">
        <v>0.56325000000000003</v>
      </c>
      <c r="S4276">
        <v>0.68010000000000004</v>
      </c>
      <c r="T4276">
        <v>0.98009999999999997</v>
      </c>
      <c r="U4276">
        <v>1.2934000000000001</v>
      </c>
      <c r="V4276">
        <v>18372.12</v>
      </c>
      <c r="W4276">
        <v>2152.4299999999998</v>
      </c>
      <c r="X4276">
        <v>44.87</v>
      </c>
    </row>
    <row r="4277" spans="1:24" x14ac:dyDescent="0.55000000000000004">
      <c r="A4277" s="5">
        <v>42565</v>
      </c>
      <c r="B4277">
        <v>0.4</v>
      </c>
      <c r="C4277">
        <v>0.32</v>
      </c>
      <c r="D4277">
        <v>0.41</v>
      </c>
      <c r="E4277">
        <v>0.53</v>
      </c>
      <c r="F4277">
        <v>0.68</v>
      </c>
      <c r="G4277">
        <v>0.82</v>
      </c>
      <c r="H4277">
        <v>1.1000000000000001</v>
      </c>
      <c r="I4277">
        <v>1.36</v>
      </c>
      <c r="J4277">
        <v>1.53</v>
      </c>
      <c r="K4277">
        <v>1.84</v>
      </c>
      <c r="L4277">
        <v>2.25</v>
      </c>
      <c r="M4277">
        <v>-0.34</v>
      </c>
      <c r="N4277">
        <v>0.08</v>
      </c>
      <c r="O4277">
        <v>0.49</v>
      </c>
      <c r="P4277">
        <v>0.62</v>
      </c>
      <c r="Q4277">
        <v>0.48209999999999997</v>
      </c>
      <c r="R4277">
        <v>0.56425000000000003</v>
      </c>
      <c r="S4277">
        <v>0.67910000000000004</v>
      </c>
      <c r="T4277">
        <v>0.98334999999999995</v>
      </c>
      <c r="U4277">
        <v>1.298</v>
      </c>
      <c r="V4277">
        <v>18506.41</v>
      </c>
      <c r="W4277">
        <v>2163.75</v>
      </c>
      <c r="X4277">
        <v>45.64</v>
      </c>
    </row>
    <row r="4278" spans="1:24" x14ac:dyDescent="0.55000000000000004">
      <c r="A4278" s="5">
        <v>42566</v>
      </c>
      <c r="B4278">
        <v>0.4</v>
      </c>
      <c r="C4278">
        <v>0.32</v>
      </c>
      <c r="D4278">
        <v>0.42</v>
      </c>
      <c r="E4278">
        <v>0.52</v>
      </c>
      <c r="F4278">
        <v>0.71</v>
      </c>
      <c r="G4278">
        <v>0.87</v>
      </c>
      <c r="H4278">
        <v>1.1499999999999999</v>
      </c>
      <c r="I4278">
        <v>1.42</v>
      </c>
      <c r="J4278">
        <v>1.6</v>
      </c>
      <c r="K4278">
        <v>1.9</v>
      </c>
      <c r="L4278">
        <v>2.2999999999999998</v>
      </c>
      <c r="M4278">
        <v>-0.28999999999999998</v>
      </c>
      <c r="N4278">
        <v>0.11</v>
      </c>
      <c r="O4278">
        <v>0.48</v>
      </c>
      <c r="P4278">
        <v>0.64</v>
      </c>
      <c r="Q4278">
        <v>0.48330000000000001</v>
      </c>
      <c r="R4278">
        <v>0.57050000000000001</v>
      </c>
      <c r="S4278">
        <v>0.68784999999999996</v>
      </c>
      <c r="T4278">
        <v>0.99380000000000002</v>
      </c>
      <c r="U4278">
        <v>1.3082499999999999</v>
      </c>
      <c r="V4278">
        <v>18516.55</v>
      </c>
      <c r="W4278">
        <v>2161.7399999999998</v>
      </c>
      <c r="X4278">
        <v>45.93</v>
      </c>
    </row>
    <row r="4279" spans="1:24" x14ac:dyDescent="0.55000000000000004">
      <c r="A4279" s="5">
        <v>42569</v>
      </c>
      <c r="B4279">
        <v>0.4</v>
      </c>
      <c r="C4279">
        <v>0.32</v>
      </c>
      <c r="D4279">
        <v>0.44</v>
      </c>
      <c r="E4279">
        <v>0.52</v>
      </c>
      <c r="F4279">
        <v>0.68</v>
      </c>
      <c r="G4279">
        <v>0.85</v>
      </c>
      <c r="H4279">
        <v>1.1399999999999999</v>
      </c>
      <c r="I4279">
        <v>1.4</v>
      </c>
      <c r="J4279">
        <v>1.59</v>
      </c>
      <c r="K4279">
        <v>1.9</v>
      </c>
      <c r="L4279">
        <v>2.2999999999999998</v>
      </c>
      <c r="M4279">
        <v>-0.27</v>
      </c>
      <c r="N4279">
        <v>0.1</v>
      </c>
      <c r="O4279">
        <v>0.46</v>
      </c>
      <c r="P4279">
        <v>0.65</v>
      </c>
      <c r="Q4279">
        <v>0.48654999999999998</v>
      </c>
      <c r="R4279">
        <v>0.57494999999999996</v>
      </c>
      <c r="S4279">
        <v>0.6956</v>
      </c>
      <c r="T4279">
        <v>1.0027999999999999</v>
      </c>
      <c r="U4279">
        <v>1.3264</v>
      </c>
      <c r="V4279">
        <v>18533.05</v>
      </c>
      <c r="W4279">
        <v>2166.89</v>
      </c>
      <c r="X4279">
        <v>45.23</v>
      </c>
    </row>
    <row r="4280" spans="1:24" x14ac:dyDescent="0.55000000000000004">
      <c r="A4280" s="5">
        <v>42570</v>
      </c>
      <c r="B4280">
        <v>0.4</v>
      </c>
      <c r="C4280">
        <v>0.31</v>
      </c>
      <c r="D4280">
        <v>0.44</v>
      </c>
      <c r="E4280">
        <v>0.56000000000000005</v>
      </c>
      <c r="F4280">
        <v>0.7</v>
      </c>
      <c r="G4280">
        <v>0.84</v>
      </c>
      <c r="H4280">
        <v>1.1200000000000001</v>
      </c>
      <c r="I4280">
        <v>1.38</v>
      </c>
      <c r="J4280">
        <v>1.56</v>
      </c>
      <c r="K4280">
        <v>1.88</v>
      </c>
      <c r="L4280">
        <v>2.27</v>
      </c>
      <c r="M4280">
        <v>-0.27</v>
      </c>
      <c r="N4280">
        <v>0.12</v>
      </c>
      <c r="O4280">
        <v>0.54</v>
      </c>
      <c r="P4280">
        <v>0.65</v>
      </c>
      <c r="Q4280">
        <v>0.48530000000000001</v>
      </c>
      <c r="R4280">
        <v>0.57669999999999999</v>
      </c>
      <c r="S4280">
        <v>0.69710000000000005</v>
      </c>
      <c r="T4280">
        <v>1.0073000000000001</v>
      </c>
      <c r="U4280">
        <v>1.3289</v>
      </c>
      <c r="V4280">
        <v>18559.009999999998</v>
      </c>
      <c r="W4280">
        <v>2163.7800000000002</v>
      </c>
      <c r="X4280">
        <v>44.64</v>
      </c>
    </row>
    <row r="4281" spans="1:24" x14ac:dyDescent="0.55000000000000004">
      <c r="A4281" s="5">
        <v>42571</v>
      </c>
      <c r="B4281">
        <v>0.4</v>
      </c>
      <c r="C4281">
        <v>0.32</v>
      </c>
      <c r="D4281">
        <v>0.44</v>
      </c>
      <c r="E4281">
        <v>0.56000000000000005</v>
      </c>
      <c r="F4281">
        <v>0.73</v>
      </c>
      <c r="G4281">
        <v>0.86</v>
      </c>
      <c r="H4281">
        <v>1.1499999999999999</v>
      </c>
      <c r="I4281">
        <v>1.41</v>
      </c>
      <c r="J4281">
        <v>1.59</v>
      </c>
      <c r="K4281">
        <v>1.91</v>
      </c>
      <c r="L4281">
        <v>2.2999999999999998</v>
      </c>
      <c r="M4281">
        <v>-0.25</v>
      </c>
      <c r="N4281">
        <v>0.13</v>
      </c>
      <c r="O4281">
        <v>0.51</v>
      </c>
      <c r="P4281">
        <v>0.67</v>
      </c>
      <c r="Q4281">
        <v>0.4874</v>
      </c>
      <c r="R4281">
        <v>0.57699999999999996</v>
      </c>
      <c r="S4281">
        <v>0.7016</v>
      </c>
      <c r="T4281">
        <v>1.0202</v>
      </c>
      <c r="U4281">
        <v>1.3449</v>
      </c>
      <c r="V4281">
        <v>18595.03</v>
      </c>
      <c r="W4281">
        <v>2173.02</v>
      </c>
      <c r="X4281">
        <v>44.96</v>
      </c>
    </row>
    <row r="4282" spans="1:24" x14ac:dyDescent="0.55000000000000004">
      <c r="A4282" s="5">
        <v>42572</v>
      </c>
      <c r="B4282">
        <v>0.4</v>
      </c>
      <c r="C4282">
        <v>0.32</v>
      </c>
      <c r="D4282">
        <v>0.44</v>
      </c>
      <c r="E4282">
        <v>0.54</v>
      </c>
      <c r="F4282">
        <v>0.7</v>
      </c>
      <c r="G4282">
        <v>0.82</v>
      </c>
      <c r="H4282">
        <v>1.1100000000000001</v>
      </c>
      <c r="I4282">
        <v>1.38</v>
      </c>
      <c r="J4282">
        <v>1.57</v>
      </c>
      <c r="K4282">
        <v>1.9</v>
      </c>
      <c r="L4282">
        <v>2.29</v>
      </c>
      <c r="M4282">
        <v>-0.27</v>
      </c>
      <c r="N4282">
        <v>0.05</v>
      </c>
      <c r="O4282">
        <v>0.45</v>
      </c>
      <c r="P4282">
        <v>0.67</v>
      </c>
      <c r="Q4282">
        <v>0.4879</v>
      </c>
      <c r="R4282">
        <v>0.58099999999999996</v>
      </c>
      <c r="S4282">
        <v>0.71450000000000002</v>
      </c>
      <c r="T4282">
        <v>1.0319</v>
      </c>
      <c r="U4282">
        <v>1.3589</v>
      </c>
      <c r="V4282">
        <v>18517.23</v>
      </c>
      <c r="W4282">
        <v>2165.17</v>
      </c>
      <c r="X4282">
        <v>43.96</v>
      </c>
    </row>
    <row r="4283" spans="1:24" x14ac:dyDescent="0.55000000000000004">
      <c r="A4283" s="5">
        <v>42573</v>
      </c>
      <c r="B4283">
        <v>0.4</v>
      </c>
      <c r="C4283">
        <v>0.33</v>
      </c>
      <c r="D4283">
        <v>0.44</v>
      </c>
      <c r="E4283">
        <v>0.55000000000000004</v>
      </c>
      <c r="F4283">
        <v>0.71</v>
      </c>
      <c r="G4283">
        <v>0.84</v>
      </c>
      <c r="H4283">
        <v>1.1299999999999999</v>
      </c>
      <c r="I4283">
        <v>1.4</v>
      </c>
      <c r="J4283">
        <v>1.57</v>
      </c>
      <c r="K4283">
        <v>1.9</v>
      </c>
      <c r="L4283">
        <v>2.29</v>
      </c>
      <c r="M4283">
        <v>-0.23</v>
      </c>
      <c r="N4283">
        <v>0.06</v>
      </c>
      <c r="O4283">
        <v>0.47</v>
      </c>
      <c r="P4283">
        <v>0.67</v>
      </c>
      <c r="Q4283">
        <v>0.4904</v>
      </c>
      <c r="R4283">
        <v>0.58699999999999997</v>
      </c>
      <c r="S4283">
        <v>0.72099999999999997</v>
      </c>
      <c r="T4283">
        <v>1.0444</v>
      </c>
      <c r="U4283">
        <v>1.3718999999999999</v>
      </c>
      <c r="V4283">
        <v>18570.849999999999</v>
      </c>
      <c r="W4283">
        <v>2175.0300000000002</v>
      </c>
      <c r="X4283">
        <v>43.41</v>
      </c>
    </row>
    <row r="4284" spans="1:24" x14ac:dyDescent="0.55000000000000004">
      <c r="A4284" s="5">
        <v>42576</v>
      </c>
      <c r="B4284">
        <v>0.4</v>
      </c>
      <c r="C4284">
        <v>0.32</v>
      </c>
      <c r="D4284">
        <v>0.44</v>
      </c>
      <c r="E4284">
        <v>0.55000000000000004</v>
      </c>
      <c r="F4284">
        <v>0.72</v>
      </c>
      <c r="G4284">
        <v>0.87</v>
      </c>
      <c r="H4284">
        <v>1.1499999999999999</v>
      </c>
      <c r="I4284">
        <v>1.41</v>
      </c>
      <c r="J4284">
        <v>1.58</v>
      </c>
      <c r="K4284">
        <v>1.9</v>
      </c>
      <c r="L4284">
        <v>2.29</v>
      </c>
      <c r="M4284">
        <v>-0.19</v>
      </c>
      <c r="N4284">
        <v>0.08</v>
      </c>
      <c r="O4284">
        <v>0.47</v>
      </c>
      <c r="P4284">
        <v>0.68</v>
      </c>
      <c r="Q4284">
        <v>0.4909</v>
      </c>
      <c r="R4284">
        <v>0.59450000000000003</v>
      </c>
      <c r="S4284">
        <v>0.73350000000000004</v>
      </c>
      <c r="T4284">
        <v>1.0597000000000001</v>
      </c>
      <c r="U4284">
        <v>1.3858999999999999</v>
      </c>
      <c r="V4284">
        <v>18493.060000000001</v>
      </c>
      <c r="W4284">
        <v>2168.48</v>
      </c>
      <c r="X4284">
        <v>42.4</v>
      </c>
    </row>
    <row r="4285" spans="1:24" x14ac:dyDescent="0.55000000000000004">
      <c r="A4285" s="5">
        <v>42577</v>
      </c>
      <c r="B4285">
        <v>0.4</v>
      </c>
      <c r="C4285">
        <v>0.31</v>
      </c>
      <c r="D4285">
        <v>0.43</v>
      </c>
      <c r="E4285">
        <v>0.55000000000000004</v>
      </c>
      <c r="F4285">
        <v>0.75</v>
      </c>
      <c r="G4285">
        <v>0.87</v>
      </c>
      <c r="H4285">
        <v>1.1499999999999999</v>
      </c>
      <c r="I4285">
        <v>1.4</v>
      </c>
      <c r="J4285">
        <v>1.57</v>
      </c>
      <c r="K4285">
        <v>1.89</v>
      </c>
      <c r="L4285">
        <v>2.2799999999999998</v>
      </c>
      <c r="M4285">
        <v>-0.18</v>
      </c>
      <c r="N4285">
        <v>7.0000000000000007E-2</v>
      </c>
      <c r="O4285">
        <v>0.44</v>
      </c>
      <c r="P4285">
        <v>0.66</v>
      </c>
      <c r="Q4285">
        <v>0.49264999999999998</v>
      </c>
      <c r="R4285">
        <v>0.60119999999999996</v>
      </c>
      <c r="S4285">
        <v>0.74299999999999999</v>
      </c>
      <c r="T4285">
        <v>1.0731999999999999</v>
      </c>
      <c r="U4285">
        <v>1.3986000000000001</v>
      </c>
      <c r="V4285">
        <v>18473.75</v>
      </c>
      <c r="W4285">
        <v>2169.1799999999998</v>
      </c>
      <c r="X4285">
        <v>42.16</v>
      </c>
    </row>
    <row r="4286" spans="1:24" x14ac:dyDescent="0.55000000000000004">
      <c r="A4286" s="5">
        <v>42578</v>
      </c>
      <c r="B4286">
        <v>0.4</v>
      </c>
      <c r="C4286">
        <v>0.31</v>
      </c>
      <c r="D4286">
        <v>0.4</v>
      </c>
      <c r="E4286">
        <v>0.53</v>
      </c>
      <c r="F4286">
        <v>0.73</v>
      </c>
      <c r="G4286">
        <v>0.83</v>
      </c>
      <c r="H4286">
        <v>1.1000000000000001</v>
      </c>
      <c r="I4286">
        <v>1.35</v>
      </c>
      <c r="J4286">
        <v>1.52</v>
      </c>
      <c r="K4286">
        <v>1.84</v>
      </c>
      <c r="L4286">
        <v>2.23</v>
      </c>
      <c r="M4286">
        <v>-0.21</v>
      </c>
      <c r="N4286">
        <v>0.03</v>
      </c>
      <c r="O4286">
        <v>0.38</v>
      </c>
      <c r="P4286">
        <v>0.61</v>
      </c>
      <c r="Q4286">
        <v>0.49564999999999998</v>
      </c>
      <c r="R4286">
        <v>0.60265000000000002</v>
      </c>
      <c r="S4286">
        <v>0.75149999999999995</v>
      </c>
      <c r="T4286">
        <v>1.0867</v>
      </c>
      <c r="U4286">
        <v>1.4136</v>
      </c>
      <c r="V4286">
        <v>18472.169999999998</v>
      </c>
      <c r="W4286">
        <v>2166.58</v>
      </c>
      <c r="X4286">
        <v>41.9</v>
      </c>
    </row>
    <row r="4287" spans="1:24" x14ac:dyDescent="0.55000000000000004">
      <c r="A4287" s="5">
        <v>42579</v>
      </c>
      <c r="B4287">
        <v>0.4</v>
      </c>
      <c r="C4287">
        <v>0.25</v>
      </c>
      <c r="D4287">
        <v>0.39</v>
      </c>
      <c r="E4287">
        <v>0.53</v>
      </c>
      <c r="F4287">
        <v>0.72</v>
      </c>
      <c r="G4287">
        <v>0.82</v>
      </c>
      <c r="H4287">
        <v>1.0900000000000001</v>
      </c>
      <c r="I4287">
        <v>1.35</v>
      </c>
      <c r="J4287">
        <v>1.52</v>
      </c>
      <c r="K4287">
        <v>1.83</v>
      </c>
      <c r="L4287">
        <v>2.23</v>
      </c>
      <c r="M4287">
        <v>-0.24</v>
      </c>
      <c r="N4287">
        <v>0</v>
      </c>
      <c r="O4287">
        <v>0.36</v>
      </c>
      <c r="P4287">
        <v>0.59</v>
      </c>
      <c r="Q4287">
        <v>0.49390000000000001</v>
      </c>
      <c r="R4287">
        <v>0.60140000000000005</v>
      </c>
      <c r="S4287">
        <v>0.75649999999999995</v>
      </c>
      <c r="T4287">
        <v>1.0922000000000001</v>
      </c>
      <c r="U4287">
        <v>1.42</v>
      </c>
      <c r="V4287">
        <v>18456.349999999999</v>
      </c>
      <c r="W4287">
        <v>2170.06</v>
      </c>
      <c r="X4287">
        <v>41.13</v>
      </c>
    </row>
    <row r="4288" spans="1:24" x14ac:dyDescent="0.55000000000000004">
      <c r="A4288" s="5">
        <v>42580</v>
      </c>
      <c r="B4288">
        <v>0.3</v>
      </c>
      <c r="C4288">
        <v>0.28000000000000003</v>
      </c>
      <c r="D4288">
        <v>0.38</v>
      </c>
      <c r="E4288">
        <v>0.5</v>
      </c>
      <c r="F4288">
        <v>0.67</v>
      </c>
      <c r="G4288">
        <v>0.76</v>
      </c>
      <c r="H4288">
        <v>1.03</v>
      </c>
      <c r="I4288">
        <v>1.29</v>
      </c>
      <c r="J4288">
        <v>1.46</v>
      </c>
      <c r="K4288">
        <v>1.78</v>
      </c>
      <c r="L4288">
        <v>2.1800000000000002</v>
      </c>
      <c r="M4288">
        <v>-0.28000000000000003</v>
      </c>
      <c r="N4288">
        <v>-0.03</v>
      </c>
      <c r="O4288">
        <v>0.33</v>
      </c>
      <c r="P4288">
        <v>0.56000000000000005</v>
      </c>
      <c r="Q4288">
        <v>0.49590000000000001</v>
      </c>
      <c r="R4288">
        <v>0.60740000000000005</v>
      </c>
      <c r="S4288">
        <v>0.7591</v>
      </c>
      <c r="T4288">
        <v>1.1116999999999999</v>
      </c>
      <c r="U4288">
        <v>1.4320999999999999</v>
      </c>
      <c r="V4288">
        <v>18432.240000000002</v>
      </c>
      <c r="W4288">
        <v>2173.6</v>
      </c>
      <c r="X4288">
        <v>41.54</v>
      </c>
    </row>
    <row r="4289" spans="1:24" x14ac:dyDescent="0.55000000000000004">
      <c r="A4289" s="5">
        <v>42583</v>
      </c>
      <c r="B4289">
        <v>0.4</v>
      </c>
      <c r="C4289">
        <v>0.28999999999999998</v>
      </c>
      <c r="D4289">
        <v>0.4</v>
      </c>
      <c r="E4289">
        <v>0.5</v>
      </c>
      <c r="F4289">
        <v>0.67</v>
      </c>
      <c r="G4289">
        <v>0.78</v>
      </c>
      <c r="H4289">
        <v>1.06</v>
      </c>
      <c r="I4289">
        <v>1.33</v>
      </c>
      <c r="J4289">
        <v>1.51</v>
      </c>
      <c r="K4289">
        <v>1.84</v>
      </c>
      <c r="L4289">
        <v>2.2400000000000002</v>
      </c>
      <c r="M4289">
        <v>-0.21</v>
      </c>
      <c r="N4289">
        <v>0.05</v>
      </c>
      <c r="O4289">
        <v>0.42</v>
      </c>
      <c r="P4289">
        <v>0.63</v>
      </c>
      <c r="Q4289">
        <v>0.49390000000000001</v>
      </c>
      <c r="R4289">
        <v>0.6069</v>
      </c>
      <c r="S4289">
        <v>0.7591</v>
      </c>
      <c r="T4289">
        <v>1.1147</v>
      </c>
      <c r="U4289">
        <v>1.4336</v>
      </c>
      <c r="V4289">
        <v>18404.509999999998</v>
      </c>
      <c r="W4289">
        <v>2170.84</v>
      </c>
      <c r="X4289">
        <v>40.049999999999997</v>
      </c>
    </row>
    <row r="4290" spans="1:24" x14ac:dyDescent="0.55000000000000004">
      <c r="A4290" s="5">
        <v>42584</v>
      </c>
      <c r="B4290">
        <v>0.4</v>
      </c>
      <c r="C4290">
        <v>0.28999999999999998</v>
      </c>
      <c r="D4290">
        <v>0.41</v>
      </c>
      <c r="E4290">
        <v>0.5</v>
      </c>
      <c r="F4290">
        <v>0.67</v>
      </c>
      <c r="G4290">
        <v>0.79</v>
      </c>
      <c r="H4290">
        <v>1.07</v>
      </c>
      <c r="I4290">
        <v>1.36</v>
      </c>
      <c r="J4290">
        <v>1.55</v>
      </c>
      <c r="K4290">
        <v>1.88</v>
      </c>
      <c r="L4290">
        <v>2.29</v>
      </c>
      <c r="M4290">
        <v>-0.18</v>
      </c>
      <c r="N4290">
        <v>0.11</v>
      </c>
      <c r="O4290">
        <v>0.49</v>
      </c>
      <c r="P4290">
        <v>0.7</v>
      </c>
      <c r="Q4290">
        <v>0.49390000000000001</v>
      </c>
      <c r="R4290">
        <v>0.60840000000000005</v>
      </c>
      <c r="S4290">
        <v>0.76759999999999995</v>
      </c>
      <c r="T4290">
        <v>1.1272</v>
      </c>
      <c r="U4290">
        <v>1.4426000000000001</v>
      </c>
      <c r="V4290">
        <v>18313.77</v>
      </c>
      <c r="W4290">
        <v>2157.0300000000002</v>
      </c>
      <c r="X4290">
        <v>39.5</v>
      </c>
    </row>
    <row r="4291" spans="1:24" x14ac:dyDescent="0.55000000000000004">
      <c r="A4291" s="5">
        <v>42585</v>
      </c>
      <c r="B4291">
        <v>0.4</v>
      </c>
      <c r="C4291">
        <v>0.28000000000000003</v>
      </c>
      <c r="D4291">
        <v>0.42</v>
      </c>
      <c r="E4291">
        <v>0.53</v>
      </c>
      <c r="F4291">
        <v>0.67</v>
      </c>
      <c r="G4291">
        <v>0.78</v>
      </c>
      <c r="H4291">
        <v>1.07</v>
      </c>
      <c r="I4291">
        <v>1.35</v>
      </c>
      <c r="J4291">
        <v>1.55</v>
      </c>
      <c r="K4291">
        <v>1.88</v>
      </c>
      <c r="L4291">
        <v>2.29</v>
      </c>
      <c r="M4291">
        <v>-0.21</v>
      </c>
      <c r="N4291">
        <v>0.09</v>
      </c>
      <c r="O4291">
        <v>0.48</v>
      </c>
      <c r="P4291">
        <v>0.68</v>
      </c>
      <c r="Q4291">
        <v>0.49690000000000001</v>
      </c>
      <c r="R4291">
        <v>0.61104999999999998</v>
      </c>
      <c r="S4291">
        <v>0.77759999999999996</v>
      </c>
      <c r="T4291">
        <v>1.1442000000000001</v>
      </c>
      <c r="U4291">
        <v>1.4545999999999999</v>
      </c>
      <c r="V4291">
        <v>18355</v>
      </c>
      <c r="W4291">
        <v>2163.79</v>
      </c>
      <c r="X4291">
        <v>40.799999999999997</v>
      </c>
    </row>
    <row r="4292" spans="1:24" x14ac:dyDescent="0.55000000000000004">
      <c r="A4292" s="5">
        <v>42586</v>
      </c>
      <c r="B4292">
        <v>0.4</v>
      </c>
      <c r="C4292">
        <v>0.26</v>
      </c>
      <c r="D4292">
        <v>0.41</v>
      </c>
      <c r="E4292">
        <v>0.51</v>
      </c>
      <c r="F4292">
        <v>0.64</v>
      </c>
      <c r="G4292">
        <v>0.76</v>
      </c>
      <c r="H4292">
        <v>1.03</v>
      </c>
      <c r="I4292">
        <v>1.31</v>
      </c>
      <c r="J4292">
        <v>1.51</v>
      </c>
      <c r="K4292">
        <v>1.84</v>
      </c>
      <c r="L4292">
        <v>2.25</v>
      </c>
      <c r="M4292">
        <v>-0.27</v>
      </c>
      <c r="N4292">
        <v>0.04</v>
      </c>
      <c r="O4292">
        <v>0.42</v>
      </c>
      <c r="P4292">
        <v>0.62</v>
      </c>
      <c r="Q4292">
        <v>0.49840000000000001</v>
      </c>
      <c r="R4292">
        <v>0.61229999999999996</v>
      </c>
      <c r="S4292">
        <v>0.78759999999999997</v>
      </c>
      <c r="T4292">
        <v>1.1581999999999999</v>
      </c>
      <c r="U4292">
        <v>1.4765999999999999</v>
      </c>
      <c r="V4292">
        <v>18352.05</v>
      </c>
      <c r="W4292">
        <v>2164.25</v>
      </c>
      <c r="X4292">
        <v>41.92</v>
      </c>
    </row>
    <row r="4293" spans="1:24" x14ac:dyDescent="0.55000000000000004">
      <c r="A4293" s="5">
        <v>42587</v>
      </c>
      <c r="B4293">
        <v>0.4</v>
      </c>
      <c r="C4293">
        <v>0.28000000000000003</v>
      </c>
      <c r="D4293">
        <v>0.45</v>
      </c>
      <c r="E4293">
        <v>0.56000000000000005</v>
      </c>
      <c r="F4293">
        <v>0.72</v>
      </c>
      <c r="G4293">
        <v>0.86</v>
      </c>
      <c r="H4293">
        <v>1.1299999999999999</v>
      </c>
      <c r="I4293">
        <v>1.41</v>
      </c>
      <c r="J4293">
        <v>1.59</v>
      </c>
      <c r="K4293">
        <v>1.91</v>
      </c>
      <c r="L4293">
        <v>2.3199999999999998</v>
      </c>
      <c r="M4293">
        <v>-0.2</v>
      </c>
      <c r="N4293">
        <v>0.09</v>
      </c>
      <c r="O4293">
        <v>0.44</v>
      </c>
      <c r="P4293">
        <v>0.64</v>
      </c>
      <c r="Q4293">
        <v>0.50390000000000001</v>
      </c>
      <c r="R4293">
        <v>0.61480000000000001</v>
      </c>
      <c r="S4293">
        <v>0.79235</v>
      </c>
      <c r="T4293">
        <v>1.1607000000000001</v>
      </c>
      <c r="U4293">
        <v>1.4751000000000001</v>
      </c>
      <c r="V4293">
        <v>18543.53</v>
      </c>
      <c r="W4293">
        <v>2182.87</v>
      </c>
      <c r="X4293">
        <v>41.83</v>
      </c>
    </row>
    <row r="4294" spans="1:24" x14ac:dyDescent="0.55000000000000004">
      <c r="A4294" s="5">
        <v>42590</v>
      </c>
      <c r="B4294">
        <v>0.4</v>
      </c>
      <c r="C4294">
        <v>0.31</v>
      </c>
      <c r="D4294">
        <v>0.45</v>
      </c>
      <c r="E4294">
        <v>0.56999999999999995</v>
      </c>
      <c r="F4294">
        <v>0.74</v>
      </c>
      <c r="G4294">
        <v>0.86</v>
      </c>
      <c r="H4294">
        <v>1.1499999999999999</v>
      </c>
      <c r="I4294">
        <v>1.42</v>
      </c>
      <c r="J4294">
        <v>1.59</v>
      </c>
      <c r="K4294">
        <v>1.91</v>
      </c>
      <c r="L4294">
        <v>2.2999999999999998</v>
      </c>
      <c r="M4294">
        <v>-0.19</v>
      </c>
      <c r="N4294">
        <v>0.08</v>
      </c>
      <c r="O4294">
        <v>0.43</v>
      </c>
      <c r="P4294">
        <v>0.63</v>
      </c>
      <c r="Q4294">
        <v>0.51190000000000002</v>
      </c>
      <c r="R4294">
        <v>0.62680000000000002</v>
      </c>
      <c r="S4294">
        <v>0.80649999999999999</v>
      </c>
      <c r="T4294">
        <v>1.1852</v>
      </c>
      <c r="U4294">
        <v>1.5081</v>
      </c>
      <c r="V4294">
        <v>18529.29</v>
      </c>
      <c r="W4294">
        <v>2180.89</v>
      </c>
      <c r="X4294">
        <v>43.06</v>
      </c>
    </row>
    <row r="4295" spans="1:24" x14ac:dyDescent="0.55000000000000004">
      <c r="A4295" s="5">
        <v>42591</v>
      </c>
      <c r="B4295">
        <v>0.4</v>
      </c>
      <c r="C4295">
        <v>0.28999999999999998</v>
      </c>
      <c r="D4295">
        <v>0.44</v>
      </c>
      <c r="E4295">
        <v>0.55000000000000004</v>
      </c>
      <c r="F4295">
        <v>0.71</v>
      </c>
      <c r="G4295">
        <v>0.84</v>
      </c>
      <c r="H4295">
        <v>1.1100000000000001</v>
      </c>
      <c r="I4295">
        <v>1.38</v>
      </c>
      <c r="J4295">
        <v>1.55</v>
      </c>
      <c r="K4295">
        <v>1.86</v>
      </c>
      <c r="L4295">
        <v>2.25</v>
      </c>
      <c r="M4295">
        <v>-0.19</v>
      </c>
      <c r="N4295">
        <v>0.06</v>
      </c>
      <c r="O4295">
        <v>0.41</v>
      </c>
      <c r="P4295">
        <v>0.6</v>
      </c>
      <c r="Q4295">
        <v>0.51315</v>
      </c>
      <c r="R4295">
        <v>0.62955000000000005</v>
      </c>
      <c r="S4295">
        <v>0.81599999999999995</v>
      </c>
      <c r="T4295">
        <v>1.1961999999999999</v>
      </c>
      <c r="U4295">
        <v>1.5225</v>
      </c>
      <c r="V4295">
        <v>18533.05</v>
      </c>
      <c r="W4295">
        <v>2181.7399999999998</v>
      </c>
      <c r="X4295">
        <v>42.78</v>
      </c>
    </row>
    <row r="4296" spans="1:24" x14ac:dyDescent="0.55000000000000004">
      <c r="A4296" s="5">
        <v>42592</v>
      </c>
      <c r="B4296">
        <v>0.4</v>
      </c>
      <c r="C4296">
        <v>0.28000000000000003</v>
      </c>
      <c r="D4296">
        <v>0.43</v>
      </c>
      <c r="E4296">
        <v>0.55000000000000004</v>
      </c>
      <c r="F4296">
        <v>0.69</v>
      </c>
      <c r="G4296">
        <v>0.8</v>
      </c>
      <c r="H4296">
        <v>1.07</v>
      </c>
      <c r="I4296">
        <v>1.34</v>
      </c>
      <c r="J4296">
        <v>1.5</v>
      </c>
      <c r="K4296">
        <v>1.83</v>
      </c>
      <c r="L4296">
        <v>2.23</v>
      </c>
      <c r="M4296">
        <v>-0.2</v>
      </c>
      <c r="N4296">
        <v>0.06</v>
      </c>
      <c r="O4296">
        <v>0.4</v>
      </c>
      <c r="P4296">
        <v>0.59</v>
      </c>
      <c r="Q4296">
        <v>0.51765000000000005</v>
      </c>
      <c r="R4296">
        <v>0.63280000000000003</v>
      </c>
      <c r="S4296">
        <v>0.81759999999999999</v>
      </c>
      <c r="T4296">
        <v>1.2037</v>
      </c>
      <c r="U4296">
        <v>1.5245</v>
      </c>
      <c r="V4296">
        <v>18495.66</v>
      </c>
      <c r="W4296">
        <v>2175.4899999999998</v>
      </c>
      <c r="X4296">
        <v>41.75</v>
      </c>
    </row>
    <row r="4297" spans="1:24" x14ac:dyDescent="0.55000000000000004">
      <c r="A4297" s="5">
        <v>42593</v>
      </c>
      <c r="B4297">
        <v>0.4</v>
      </c>
      <c r="C4297">
        <v>0.28000000000000003</v>
      </c>
      <c r="D4297">
        <v>0.45</v>
      </c>
      <c r="E4297">
        <v>0.55000000000000004</v>
      </c>
      <c r="F4297">
        <v>0.76</v>
      </c>
      <c r="G4297">
        <v>0.88</v>
      </c>
      <c r="H4297">
        <v>1.1599999999999999</v>
      </c>
      <c r="I4297">
        <v>1.42</v>
      </c>
      <c r="J4297">
        <v>1.57</v>
      </c>
      <c r="K4297">
        <v>1.89</v>
      </c>
      <c r="L4297">
        <v>2.2799999999999998</v>
      </c>
      <c r="M4297">
        <v>-0.16</v>
      </c>
      <c r="N4297">
        <v>0.1</v>
      </c>
      <c r="O4297">
        <v>0.43</v>
      </c>
      <c r="P4297">
        <v>0.61</v>
      </c>
      <c r="Q4297">
        <v>0.50765000000000005</v>
      </c>
      <c r="R4297">
        <v>0.62880000000000003</v>
      </c>
      <c r="S4297">
        <v>0.81699999999999995</v>
      </c>
      <c r="T4297">
        <v>1.2039500000000001</v>
      </c>
      <c r="U4297">
        <v>1.5195000000000001</v>
      </c>
      <c r="V4297">
        <v>18613.52</v>
      </c>
      <c r="W4297">
        <v>2185.79</v>
      </c>
      <c r="X4297">
        <v>43.51</v>
      </c>
    </row>
    <row r="4298" spans="1:24" x14ac:dyDescent="0.55000000000000004">
      <c r="A4298" s="5">
        <v>42594</v>
      </c>
      <c r="B4298">
        <v>0.4</v>
      </c>
      <c r="C4298">
        <v>0.28999999999999998</v>
      </c>
      <c r="D4298">
        <v>0.43</v>
      </c>
      <c r="E4298">
        <v>0.56000000000000005</v>
      </c>
      <c r="F4298">
        <v>0.71</v>
      </c>
      <c r="G4298">
        <v>0.82</v>
      </c>
      <c r="H4298">
        <v>1.1000000000000001</v>
      </c>
      <c r="I4298">
        <v>1.36</v>
      </c>
      <c r="J4298">
        <v>1.51</v>
      </c>
      <c r="K4298">
        <v>1.85</v>
      </c>
      <c r="L4298">
        <v>2.23</v>
      </c>
      <c r="M4298">
        <v>-0.19</v>
      </c>
      <c r="N4298">
        <v>7.0000000000000007E-2</v>
      </c>
      <c r="O4298">
        <v>0.41</v>
      </c>
      <c r="P4298">
        <v>0.57999999999999996</v>
      </c>
      <c r="Q4298">
        <v>0.50665000000000004</v>
      </c>
      <c r="R4298">
        <v>0.63254999999999995</v>
      </c>
      <c r="S4298">
        <v>0.81825000000000003</v>
      </c>
      <c r="T4298">
        <v>1.2067000000000001</v>
      </c>
      <c r="U4298">
        <v>1.5257000000000001</v>
      </c>
      <c r="V4298">
        <v>18576.47</v>
      </c>
      <c r="W4298">
        <v>2184.0500000000002</v>
      </c>
      <c r="X4298">
        <v>44.47</v>
      </c>
    </row>
    <row r="4299" spans="1:24" x14ac:dyDescent="0.55000000000000004">
      <c r="A4299" s="5">
        <v>42597</v>
      </c>
      <c r="B4299">
        <v>0.4</v>
      </c>
      <c r="C4299">
        <v>0.31</v>
      </c>
      <c r="D4299">
        <v>0.46</v>
      </c>
      <c r="E4299">
        <v>0.56000000000000005</v>
      </c>
      <c r="F4299">
        <v>0.72</v>
      </c>
      <c r="G4299">
        <v>0.85</v>
      </c>
      <c r="H4299">
        <v>1.1399999999999999</v>
      </c>
      <c r="I4299">
        <v>1.4</v>
      </c>
      <c r="J4299">
        <v>1.55</v>
      </c>
      <c r="K4299">
        <v>1.9</v>
      </c>
      <c r="L4299">
        <v>2.27</v>
      </c>
      <c r="M4299">
        <v>-0.16</v>
      </c>
      <c r="N4299">
        <v>0.1</v>
      </c>
      <c r="O4299">
        <v>0.44</v>
      </c>
      <c r="P4299">
        <v>0.62</v>
      </c>
      <c r="Q4299">
        <v>0.50744</v>
      </c>
      <c r="R4299">
        <v>0.63205999999999996</v>
      </c>
      <c r="S4299">
        <v>0.80410999999999999</v>
      </c>
      <c r="T4299">
        <v>1.1974400000000001</v>
      </c>
      <c r="U4299">
        <v>1.50661</v>
      </c>
      <c r="V4299">
        <v>18636.05</v>
      </c>
      <c r="W4299">
        <v>2190.15</v>
      </c>
      <c r="X4299">
        <v>45.72</v>
      </c>
    </row>
    <row r="4300" spans="1:24" x14ac:dyDescent="0.55000000000000004">
      <c r="A4300" s="5">
        <v>42598</v>
      </c>
      <c r="B4300">
        <v>0.4</v>
      </c>
      <c r="C4300">
        <v>0.27</v>
      </c>
      <c r="D4300">
        <v>0.45</v>
      </c>
      <c r="E4300">
        <v>0.56999999999999995</v>
      </c>
      <c r="F4300">
        <v>0.76</v>
      </c>
      <c r="G4300">
        <v>0.87</v>
      </c>
      <c r="H4300">
        <v>1.1599999999999999</v>
      </c>
      <c r="I4300">
        <v>1.42</v>
      </c>
      <c r="J4300">
        <v>1.57</v>
      </c>
      <c r="K4300">
        <v>1.92</v>
      </c>
      <c r="L4300">
        <v>2.29</v>
      </c>
      <c r="M4300">
        <v>-0.12</v>
      </c>
      <c r="N4300">
        <v>0.13</v>
      </c>
      <c r="O4300">
        <v>0.48</v>
      </c>
      <c r="P4300">
        <v>0.65</v>
      </c>
      <c r="Q4300">
        <v>0.50744</v>
      </c>
      <c r="R4300">
        <v>0.63183</v>
      </c>
      <c r="S4300">
        <v>0.80127999999999999</v>
      </c>
      <c r="T4300">
        <v>1.1945600000000001</v>
      </c>
      <c r="U4300">
        <v>1.4982200000000001</v>
      </c>
      <c r="V4300">
        <v>18552.02</v>
      </c>
      <c r="W4300">
        <v>2178.15</v>
      </c>
      <c r="X4300">
        <v>46.57</v>
      </c>
    </row>
    <row r="4301" spans="1:24" x14ac:dyDescent="0.55000000000000004">
      <c r="A4301" s="5">
        <v>42599</v>
      </c>
      <c r="B4301">
        <v>0.4</v>
      </c>
      <c r="C4301">
        <v>0.3</v>
      </c>
      <c r="D4301">
        <v>0.46</v>
      </c>
      <c r="E4301">
        <v>0.57999999999999996</v>
      </c>
      <c r="F4301">
        <v>0.74</v>
      </c>
      <c r="G4301">
        <v>0.86</v>
      </c>
      <c r="H4301">
        <v>1.1499999999999999</v>
      </c>
      <c r="I4301">
        <v>1.41</v>
      </c>
      <c r="J4301">
        <v>1.56</v>
      </c>
      <c r="K4301">
        <v>1.9</v>
      </c>
      <c r="L4301">
        <v>2.27</v>
      </c>
      <c r="M4301">
        <v>-0.16</v>
      </c>
      <c r="N4301">
        <v>0.09</v>
      </c>
      <c r="O4301">
        <v>0.45</v>
      </c>
      <c r="P4301">
        <v>0.63</v>
      </c>
      <c r="Q4301">
        <v>0.51410999999999996</v>
      </c>
      <c r="R4301">
        <v>0.63566999999999996</v>
      </c>
      <c r="S4301">
        <v>0.81128</v>
      </c>
      <c r="T4301">
        <v>1.20678</v>
      </c>
      <c r="U4301">
        <v>1.5196099999999999</v>
      </c>
      <c r="V4301">
        <v>18573.939999999999</v>
      </c>
      <c r="W4301">
        <v>2182.2199999999998</v>
      </c>
      <c r="X4301">
        <v>46.81</v>
      </c>
    </row>
    <row r="4302" spans="1:24" x14ac:dyDescent="0.55000000000000004">
      <c r="A4302" s="5">
        <v>42600</v>
      </c>
      <c r="B4302">
        <v>0.4</v>
      </c>
      <c r="C4302">
        <v>0.3</v>
      </c>
      <c r="D4302">
        <v>0.44</v>
      </c>
      <c r="E4302">
        <v>0.57999999999999996</v>
      </c>
      <c r="F4302">
        <v>0.71</v>
      </c>
      <c r="G4302">
        <v>0.81</v>
      </c>
      <c r="H4302">
        <v>1.1200000000000001</v>
      </c>
      <c r="I4302">
        <v>1.38</v>
      </c>
      <c r="J4302">
        <v>1.53</v>
      </c>
      <c r="K4302">
        <v>1.89</v>
      </c>
      <c r="L4302">
        <v>2.2599999999999998</v>
      </c>
      <c r="M4302">
        <v>-0.2</v>
      </c>
      <c r="N4302">
        <v>0.06</v>
      </c>
      <c r="O4302">
        <v>0.4</v>
      </c>
      <c r="P4302">
        <v>0.61</v>
      </c>
      <c r="Q4302">
        <v>0.51244000000000001</v>
      </c>
      <c r="R4302">
        <v>0.63927999999999996</v>
      </c>
      <c r="S4302">
        <v>0.81100000000000005</v>
      </c>
      <c r="T4302">
        <v>1.21011</v>
      </c>
      <c r="U4302">
        <v>1.5154399999999999</v>
      </c>
      <c r="V4302">
        <v>18597.7</v>
      </c>
      <c r="W4302">
        <v>2187.02</v>
      </c>
      <c r="X4302">
        <v>48.2</v>
      </c>
    </row>
    <row r="4303" spans="1:24" x14ac:dyDescent="0.55000000000000004">
      <c r="A4303" s="5">
        <v>42601</v>
      </c>
      <c r="B4303">
        <v>0.4</v>
      </c>
      <c r="C4303">
        <v>0.3</v>
      </c>
      <c r="D4303">
        <v>0.44</v>
      </c>
      <c r="E4303">
        <v>0.59</v>
      </c>
      <c r="F4303">
        <v>0.76</v>
      </c>
      <c r="G4303">
        <v>0.88</v>
      </c>
      <c r="H4303">
        <v>1.17</v>
      </c>
      <c r="I4303">
        <v>1.43</v>
      </c>
      <c r="J4303">
        <v>1.58</v>
      </c>
      <c r="K4303">
        <v>1.93</v>
      </c>
      <c r="L4303">
        <v>2.29</v>
      </c>
      <c r="M4303">
        <v>-0.17</v>
      </c>
      <c r="N4303">
        <v>0.1</v>
      </c>
      <c r="O4303">
        <v>0.44</v>
      </c>
      <c r="P4303">
        <v>0.63</v>
      </c>
      <c r="Q4303">
        <v>0.52105999999999997</v>
      </c>
      <c r="R4303">
        <v>0.64678000000000002</v>
      </c>
      <c r="S4303">
        <v>0.81711</v>
      </c>
      <c r="T4303">
        <v>1.2145600000000001</v>
      </c>
      <c r="U4303">
        <v>1.52322</v>
      </c>
      <c r="V4303">
        <v>18552.57</v>
      </c>
      <c r="W4303">
        <v>2183.87</v>
      </c>
      <c r="X4303">
        <v>48.48</v>
      </c>
    </row>
    <row r="4304" spans="1:24" x14ac:dyDescent="0.55000000000000004">
      <c r="A4304" s="5">
        <v>42604</v>
      </c>
      <c r="B4304">
        <v>0.4</v>
      </c>
      <c r="C4304">
        <v>0.28999999999999998</v>
      </c>
      <c r="D4304">
        <v>0.45</v>
      </c>
      <c r="E4304">
        <v>0.57999999999999996</v>
      </c>
      <c r="F4304">
        <v>0.76</v>
      </c>
      <c r="G4304">
        <v>0.86</v>
      </c>
      <c r="H4304">
        <v>1.1499999999999999</v>
      </c>
      <c r="I4304">
        <v>1.4</v>
      </c>
      <c r="J4304">
        <v>1.55</v>
      </c>
      <c r="K4304">
        <v>1.88</v>
      </c>
      <c r="L4304">
        <v>2.2400000000000002</v>
      </c>
      <c r="M4304">
        <v>-0.19</v>
      </c>
      <c r="N4304">
        <v>0.08</v>
      </c>
      <c r="O4304">
        <v>0.41</v>
      </c>
      <c r="P4304">
        <v>0.59</v>
      </c>
      <c r="Q4304">
        <v>0.52217000000000002</v>
      </c>
      <c r="R4304">
        <v>0.64732999999999996</v>
      </c>
      <c r="S4304">
        <v>0.82543999999999995</v>
      </c>
      <c r="T4304">
        <v>1.2290000000000001</v>
      </c>
      <c r="U4304">
        <v>1.53294</v>
      </c>
      <c r="V4304">
        <v>18529.419999999998</v>
      </c>
      <c r="W4304">
        <v>2182.64</v>
      </c>
      <c r="X4304">
        <v>46.8</v>
      </c>
    </row>
    <row r="4305" spans="1:24" x14ac:dyDescent="0.55000000000000004">
      <c r="A4305" s="5">
        <v>42605</v>
      </c>
      <c r="B4305">
        <v>0.4</v>
      </c>
      <c r="C4305">
        <v>0.3</v>
      </c>
      <c r="D4305">
        <v>0.45</v>
      </c>
      <c r="E4305">
        <v>0.57999999999999996</v>
      </c>
      <c r="F4305">
        <v>0.74</v>
      </c>
      <c r="G4305">
        <v>0.86</v>
      </c>
      <c r="H4305">
        <v>1.1499999999999999</v>
      </c>
      <c r="I4305">
        <v>1.4</v>
      </c>
      <c r="J4305">
        <v>1.55</v>
      </c>
      <c r="K4305">
        <v>1.88</v>
      </c>
      <c r="L4305">
        <v>2.2400000000000002</v>
      </c>
      <c r="M4305">
        <v>-0.19</v>
      </c>
      <c r="N4305">
        <v>7.0000000000000007E-2</v>
      </c>
      <c r="O4305">
        <v>0.4</v>
      </c>
      <c r="P4305">
        <v>0.57999999999999996</v>
      </c>
      <c r="Q4305">
        <v>0.52439000000000002</v>
      </c>
      <c r="R4305">
        <v>0.65510999999999997</v>
      </c>
      <c r="S4305">
        <v>0.82543999999999995</v>
      </c>
      <c r="T4305">
        <v>1.2290000000000001</v>
      </c>
      <c r="U4305">
        <v>1.5309999999999999</v>
      </c>
      <c r="V4305">
        <v>18547.3</v>
      </c>
      <c r="W4305">
        <v>2186.9</v>
      </c>
      <c r="X4305">
        <v>47.54</v>
      </c>
    </row>
    <row r="4306" spans="1:24" x14ac:dyDescent="0.55000000000000004">
      <c r="A4306" s="5">
        <v>42606</v>
      </c>
      <c r="B4306">
        <v>0.4</v>
      </c>
      <c r="C4306">
        <v>0.31</v>
      </c>
      <c r="D4306">
        <v>0.46</v>
      </c>
      <c r="E4306">
        <v>0.59</v>
      </c>
      <c r="F4306">
        <v>0.76</v>
      </c>
      <c r="G4306">
        <v>0.87</v>
      </c>
      <c r="H4306">
        <v>1.1299999999999999</v>
      </c>
      <c r="I4306">
        <v>1.4</v>
      </c>
      <c r="J4306">
        <v>1.56</v>
      </c>
      <c r="K4306">
        <v>1.89</v>
      </c>
      <c r="L4306">
        <v>2.2400000000000002</v>
      </c>
      <c r="M4306">
        <v>-0.19</v>
      </c>
      <c r="N4306">
        <v>0.08</v>
      </c>
      <c r="O4306">
        <v>0.42</v>
      </c>
      <c r="P4306">
        <v>0.59</v>
      </c>
      <c r="Q4306">
        <v>0.51993999999999996</v>
      </c>
      <c r="R4306">
        <v>0.64956000000000003</v>
      </c>
      <c r="S4306">
        <v>0.82543999999999995</v>
      </c>
      <c r="T4306">
        <v>1.2234400000000001</v>
      </c>
      <c r="U4306">
        <v>1.5265599999999999</v>
      </c>
      <c r="V4306">
        <v>18481.48</v>
      </c>
      <c r="W4306">
        <v>2175.44</v>
      </c>
      <c r="X4306">
        <v>46.29</v>
      </c>
    </row>
    <row r="4307" spans="1:24" x14ac:dyDescent="0.55000000000000004">
      <c r="A4307" s="5">
        <v>42607</v>
      </c>
      <c r="B4307">
        <v>0.4</v>
      </c>
      <c r="C4307">
        <v>0.33</v>
      </c>
      <c r="D4307">
        <v>0.46</v>
      </c>
      <c r="E4307">
        <v>0.6</v>
      </c>
      <c r="F4307">
        <v>0.78</v>
      </c>
      <c r="G4307">
        <v>0.89</v>
      </c>
      <c r="H4307">
        <v>1.1599999999999999</v>
      </c>
      <c r="I4307">
        <v>1.43</v>
      </c>
      <c r="J4307">
        <v>1.58</v>
      </c>
      <c r="K4307">
        <v>1.91</v>
      </c>
      <c r="L4307">
        <v>2.27</v>
      </c>
      <c r="M4307">
        <v>-0.17</v>
      </c>
      <c r="N4307">
        <v>0.09</v>
      </c>
      <c r="O4307">
        <v>0.43</v>
      </c>
      <c r="P4307">
        <v>0.61</v>
      </c>
      <c r="Q4307">
        <v>0.52383000000000002</v>
      </c>
      <c r="R4307">
        <v>0.65122000000000002</v>
      </c>
      <c r="S4307">
        <v>0.82933000000000001</v>
      </c>
      <c r="T4307">
        <v>1.22428</v>
      </c>
      <c r="U4307">
        <v>1.5261100000000001</v>
      </c>
      <c r="V4307">
        <v>18448.41</v>
      </c>
      <c r="W4307">
        <v>2172.4699999999998</v>
      </c>
      <c r="X4307">
        <v>46.97</v>
      </c>
    </row>
    <row r="4308" spans="1:24" x14ac:dyDescent="0.55000000000000004">
      <c r="A4308" s="5">
        <v>42608</v>
      </c>
      <c r="B4308">
        <v>0.4</v>
      </c>
      <c r="C4308">
        <v>0.34</v>
      </c>
      <c r="D4308">
        <v>0.47</v>
      </c>
      <c r="E4308">
        <v>0.62</v>
      </c>
      <c r="F4308">
        <v>0.84</v>
      </c>
      <c r="G4308">
        <v>0.96</v>
      </c>
      <c r="H4308">
        <v>1.23</v>
      </c>
      <c r="I4308">
        <v>1.49</v>
      </c>
      <c r="J4308">
        <v>1.62</v>
      </c>
      <c r="K4308">
        <v>1.96</v>
      </c>
      <c r="L4308">
        <v>2.29</v>
      </c>
      <c r="M4308">
        <v>-0.08</v>
      </c>
      <c r="N4308">
        <v>0.15</v>
      </c>
      <c r="O4308">
        <v>0.46</v>
      </c>
      <c r="P4308">
        <v>0.64</v>
      </c>
      <c r="Q4308">
        <v>0.52439000000000002</v>
      </c>
      <c r="R4308">
        <v>0.65366999999999997</v>
      </c>
      <c r="S4308">
        <v>0.83343999999999996</v>
      </c>
      <c r="T4308">
        <v>1.2315</v>
      </c>
      <c r="U4308">
        <v>1.5365599999999999</v>
      </c>
      <c r="V4308">
        <v>18395.400000000001</v>
      </c>
      <c r="W4308">
        <v>2169.04</v>
      </c>
      <c r="X4308">
        <v>47.64</v>
      </c>
    </row>
    <row r="4309" spans="1:24" x14ac:dyDescent="0.55000000000000004">
      <c r="A4309" s="5">
        <v>42611</v>
      </c>
      <c r="B4309">
        <v>0.4</v>
      </c>
      <c r="C4309">
        <v>0.33</v>
      </c>
      <c r="D4309">
        <v>0.49</v>
      </c>
      <c r="E4309">
        <v>0.62</v>
      </c>
      <c r="F4309">
        <v>0.81</v>
      </c>
      <c r="G4309">
        <v>0.92</v>
      </c>
      <c r="H4309">
        <v>1.18</v>
      </c>
      <c r="I4309">
        <v>1.43</v>
      </c>
      <c r="J4309">
        <v>1.57</v>
      </c>
      <c r="K4309">
        <v>1.9</v>
      </c>
      <c r="L4309">
        <v>2.2200000000000002</v>
      </c>
      <c r="M4309">
        <v>-0.11</v>
      </c>
      <c r="N4309">
        <v>0.11</v>
      </c>
      <c r="O4309">
        <v>0.43</v>
      </c>
      <c r="P4309">
        <v>0.57999999999999996</v>
      </c>
      <c r="Q4309" t="e">
        <v>#N/A</v>
      </c>
      <c r="R4309" t="e">
        <v>#N/A</v>
      </c>
      <c r="S4309" t="e">
        <v>#N/A</v>
      </c>
      <c r="T4309" t="e">
        <v>#N/A</v>
      </c>
      <c r="U4309" t="e">
        <v>#N/A</v>
      </c>
      <c r="V4309">
        <v>18502.990000000002</v>
      </c>
      <c r="W4309">
        <v>2180.38</v>
      </c>
      <c r="X4309">
        <v>46.97</v>
      </c>
    </row>
    <row r="4310" spans="1:24" x14ac:dyDescent="0.55000000000000004">
      <c r="A4310" s="5">
        <v>42612</v>
      </c>
      <c r="B4310">
        <v>0.4</v>
      </c>
      <c r="C4310">
        <v>0.33</v>
      </c>
      <c r="D4310">
        <v>0.47</v>
      </c>
      <c r="E4310">
        <v>0.61</v>
      </c>
      <c r="F4310">
        <v>0.8</v>
      </c>
      <c r="G4310">
        <v>0.92</v>
      </c>
      <c r="H4310">
        <v>1.18</v>
      </c>
      <c r="I4310">
        <v>1.44</v>
      </c>
      <c r="J4310">
        <v>1.57</v>
      </c>
      <c r="K4310">
        <v>1.91</v>
      </c>
      <c r="L4310">
        <v>2.23</v>
      </c>
      <c r="M4310">
        <v>-0.1</v>
      </c>
      <c r="N4310">
        <v>0.11</v>
      </c>
      <c r="O4310">
        <v>0.42</v>
      </c>
      <c r="P4310">
        <v>0.59</v>
      </c>
      <c r="Q4310">
        <v>0.52322000000000002</v>
      </c>
      <c r="R4310">
        <v>0.66356000000000004</v>
      </c>
      <c r="S4310">
        <v>0.84211000000000003</v>
      </c>
      <c r="T4310">
        <v>1.2444999999999999</v>
      </c>
      <c r="U4310">
        <v>1.5593300000000001</v>
      </c>
      <c r="V4310">
        <v>18454.3</v>
      </c>
      <c r="W4310">
        <v>2176.12</v>
      </c>
      <c r="X4310">
        <v>46.32</v>
      </c>
    </row>
    <row r="4311" spans="1:24" x14ac:dyDescent="0.55000000000000004">
      <c r="A4311" s="5">
        <v>42613</v>
      </c>
      <c r="B4311">
        <v>0.3</v>
      </c>
      <c r="C4311">
        <v>0.33</v>
      </c>
      <c r="D4311">
        <v>0.47</v>
      </c>
      <c r="E4311">
        <v>0.61</v>
      </c>
      <c r="F4311">
        <v>0.8</v>
      </c>
      <c r="G4311">
        <v>0.92</v>
      </c>
      <c r="H4311">
        <v>1.19</v>
      </c>
      <c r="I4311">
        <v>1.45</v>
      </c>
      <c r="J4311">
        <v>1.58</v>
      </c>
      <c r="K4311">
        <v>1.9</v>
      </c>
      <c r="L4311">
        <v>2.23</v>
      </c>
      <c r="M4311">
        <v>-0.08</v>
      </c>
      <c r="N4311">
        <v>0.11</v>
      </c>
      <c r="O4311">
        <v>0.4</v>
      </c>
      <c r="P4311">
        <v>0.57999999999999996</v>
      </c>
      <c r="Q4311">
        <v>0.52488999999999997</v>
      </c>
      <c r="R4311">
        <v>0.66300000000000003</v>
      </c>
      <c r="S4311">
        <v>0.83933000000000002</v>
      </c>
      <c r="T4311">
        <v>1.2444999999999999</v>
      </c>
      <c r="U4311">
        <v>1.55711</v>
      </c>
      <c r="V4311">
        <v>18400.88</v>
      </c>
      <c r="W4311">
        <v>2170.9499999999998</v>
      </c>
      <c r="X4311">
        <v>44.68</v>
      </c>
    </row>
    <row r="4312" spans="1:24" x14ac:dyDescent="0.55000000000000004">
      <c r="A4312" s="5">
        <v>42614</v>
      </c>
      <c r="B4312">
        <v>0.4</v>
      </c>
      <c r="C4312">
        <v>0.33</v>
      </c>
      <c r="D4312">
        <v>0.47</v>
      </c>
      <c r="E4312">
        <v>0.6</v>
      </c>
      <c r="F4312">
        <v>0.78</v>
      </c>
      <c r="G4312">
        <v>0.91</v>
      </c>
      <c r="H4312">
        <v>1.18</v>
      </c>
      <c r="I4312">
        <v>1.44</v>
      </c>
      <c r="J4312">
        <v>1.57</v>
      </c>
      <c r="K4312">
        <v>1.9</v>
      </c>
      <c r="L4312">
        <v>2.23</v>
      </c>
      <c r="M4312">
        <v>-0.06</v>
      </c>
      <c r="N4312">
        <v>0.12</v>
      </c>
      <c r="O4312">
        <v>0.39</v>
      </c>
      <c r="P4312">
        <v>0.56999999999999995</v>
      </c>
      <c r="Q4312">
        <v>0.52293999999999996</v>
      </c>
      <c r="R4312">
        <v>0.66522000000000003</v>
      </c>
      <c r="S4312">
        <v>0.83567000000000002</v>
      </c>
      <c r="T4312">
        <v>1.25122</v>
      </c>
      <c r="U4312">
        <v>1.5655600000000001</v>
      </c>
      <c r="V4312">
        <v>18419.3</v>
      </c>
      <c r="W4312">
        <v>2170.86</v>
      </c>
      <c r="X4312">
        <v>43.17</v>
      </c>
    </row>
    <row r="4313" spans="1:24" x14ac:dyDescent="0.55000000000000004">
      <c r="A4313" s="5">
        <v>42615</v>
      </c>
      <c r="B4313">
        <v>0.4</v>
      </c>
      <c r="C4313">
        <v>0.33</v>
      </c>
      <c r="D4313">
        <v>0.45</v>
      </c>
      <c r="E4313">
        <v>0.59</v>
      </c>
      <c r="F4313">
        <v>0.8</v>
      </c>
      <c r="G4313">
        <v>0.92</v>
      </c>
      <c r="H4313">
        <v>1.2</v>
      </c>
      <c r="I4313">
        <v>1.47</v>
      </c>
      <c r="J4313">
        <v>1.6</v>
      </c>
      <c r="K4313">
        <v>1.95</v>
      </c>
      <c r="L4313">
        <v>2.2799999999999998</v>
      </c>
      <c r="M4313">
        <v>-0.08</v>
      </c>
      <c r="N4313">
        <v>0.13</v>
      </c>
      <c r="O4313">
        <v>0.42</v>
      </c>
      <c r="P4313">
        <v>0.6</v>
      </c>
      <c r="Q4313">
        <v>0.52571999999999997</v>
      </c>
      <c r="R4313">
        <v>0.66188999999999998</v>
      </c>
      <c r="S4313">
        <v>0.83511000000000002</v>
      </c>
      <c r="T4313">
        <v>1.2470600000000001</v>
      </c>
      <c r="U4313">
        <v>1.5594399999999999</v>
      </c>
      <c r="V4313">
        <v>18491.96</v>
      </c>
      <c r="W4313">
        <v>2179.98</v>
      </c>
      <c r="X4313">
        <v>44.39</v>
      </c>
    </row>
    <row r="4314" spans="1:24" x14ac:dyDescent="0.55000000000000004">
      <c r="A4314" s="5">
        <v>42618</v>
      </c>
      <c r="B4314" t="e">
        <v>#N/A</v>
      </c>
      <c r="C4314" t="e">
        <v>#N/A</v>
      </c>
      <c r="D4314" t="e">
        <v>#N/A</v>
      </c>
      <c r="E4314" t="e">
        <v>#N/A</v>
      </c>
      <c r="F4314" t="e">
        <v>#N/A</v>
      </c>
      <c r="G4314" t="e">
        <v>#N/A</v>
      </c>
      <c r="H4314" t="e">
        <v>#N/A</v>
      </c>
      <c r="I4314" t="e">
        <v>#N/A</v>
      </c>
      <c r="J4314" t="e">
        <v>#N/A</v>
      </c>
      <c r="K4314" t="e">
        <v>#N/A</v>
      </c>
      <c r="L4314" t="e">
        <v>#N/A</v>
      </c>
      <c r="M4314" t="e">
        <v>#N/A</v>
      </c>
      <c r="N4314" t="e">
        <v>#N/A</v>
      </c>
      <c r="O4314" t="e">
        <v>#N/A</v>
      </c>
      <c r="P4314" t="e">
        <v>#N/A</v>
      </c>
      <c r="Q4314">
        <v>0.51932999999999996</v>
      </c>
      <c r="R4314">
        <v>0.66188999999999998</v>
      </c>
      <c r="S4314">
        <v>0.83343999999999996</v>
      </c>
      <c r="T4314">
        <v>1.2486699999999999</v>
      </c>
      <c r="U4314">
        <v>1.5624400000000001</v>
      </c>
      <c r="V4314" t="e">
        <v>#N/A</v>
      </c>
      <c r="W4314" t="e">
        <v>#N/A</v>
      </c>
      <c r="X4314" t="e">
        <v>#N/A</v>
      </c>
    </row>
    <row r="4315" spans="1:24" x14ac:dyDescent="0.55000000000000004">
      <c r="A4315" s="5">
        <v>42619</v>
      </c>
      <c r="B4315">
        <v>0.4</v>
      </c>
      <c r="C4315">
        <v>0.32</v>
      </c>
      <c r="D4315">
        <v>0.45</v>
      </c>
      <c r="E4315">
        <v>0.56000000000000005</v>
      </c>
      <c r="F4315">
        <v>0.74</v>
      </c>
      <c r="G4315">
        <v>0.86</v>
      </c>
      <c r="H4315">
        <v>1.1299999999999999</v>
      </c>
      <c r="I4315">
        <v>1.4</v>
      </c>
      <c r="J4315">
        <v>1.55</v>
      </c>
      <c r="K4315">
        <v>1.9</v>
      </c>
      <c r="L4315">
        <v>2.2400000000000002</v>
      </c>
      <c r="M4315">
        <v>-0.16</v>
      </c>
      <c r="N4315">
        <v>0.06</v>
      </c>
      <c r="O4315">
        <v>0.37</v>
      </c>
      <c r="P4315">
        <v>0.54</v>
      </c>
      <c r="Q4315">
        <v>0.51656000000000002</v>
      </c>
      <c r="R4315">
        <v>0.66300000000000003</v>
      </c>
      <c r="S4315">
        <v>0.84067000000000003</v>
      </c>
      <c r="T4315">
        <v>1.2500599999999999</v>
      </c>
      <c r="U4315">
        <v>1.5613300000000001</v>
      </c>
      <c r="V4315">
        <v>18538.12</v>
      </c>
      <c r="W4315">
        <v>2186.48</v>
      </c>
      <c r="X4315">
        <v>44.85</v>
      </c>
    </row>
    <row r="4316" spans="1:24" x14ac:dyDescent="0.55000000000000004">
      <c r="A4316" s="5">
        <v>42620</v>
      </c>
      <c r="B4316">
        <v>0.4</v>
      </c>
      <c r="C4316">
        <v>0.34</v>
      </c>
      <c r="D4316">
        <v>0.49</v>
      </c>
      <c r="E4316">
        <v>0.56999999999999995</v>
      </c>
      <c r="F4316">
        <v>0.74</v>
      </c>
      <c r="G4316">
        <v>0.86</v>
      </c>
      <c r="H4316">
        <v>1.1200000000000001</v>
      </c>
      <c r="I4316">
        <v>1.39</v>
      </c>
      <c r="J4316">
        <v>1.54</v>
      </c>
      <c r="K4316">
        <v>1.89</v>
      </c>
      <c r="L4316">
        <v>2.23</v>
      </c>
      <c r="M4316">
        <v>-0.18</v>
      </c>
      <c r="N4316">
        <v>0.03</v>
      </c>
      <c r="O4316">
        <v>0.33</v>
      </c>
      <c r="P4316">
        <v>0.52</v>
      </c>
      <c r="Q4316">
        <v>0.51322000000000001</v>
      </c>
      <c r="R4316">
        <v>0.65966999999999998</v>
      </c>
      <c r="S4316">
        <v>0.83355999999999997</v>
      </c>
      <c r="T4316">
        <v>1.2336100000000001</v>
      </c>
      <c r="U4316">
        <v>1.53922</v>
      </c>
      <c r="V4316">
        <v>18526.14</v>
      </c>
      <c r="W4316">
        <v>2186.16</v>
      </c>
      <c r="X4316">
        <v>45.47</v>
      </c>
    </row>
    <row r="4317" spans="1:24" x14ac:dyDescent="0.55000000000000004">
      <c r="A4317" s="5">
        <v>42621</v>
      </c>
      <c r="B4317">
        <v>0.4</v>
      </c>
      <c r="C4317">
        <v>0.35</v>
      </c>
      <c r="D4317">
        <v>0.5</v>
      </c>
      <c r="E4317">
        <v>0.56999999999999995</v>
      </c>
      <c r="F4317">
        <v>0.78</v>
      </c>
      <c r="G4317">
        <v>0.91</v>
      </c>
      <c r="H4317">
        <v>1.19</v>
      </c>
      <c r="I4317">
        <v>1.46</v>
      </c>
      <c r="J4317">
        <v>1.61</v>
      </c>
      <c r="K4317">
        <v>1.98</v>
      </c>
      <c r="L4317">
        <v>2.3199999999999998</v>
      </c>
      <c r="M4317">
        <v>-0.15</v>
      </c>
      <c r="N4317">
        <v>0.09</v>
      </c>
      <c r="O4317">
        <v>0.43</v>
      </c>
      <c r="P4317">
        <v>0.59</v>
      </c>
      <c r="Q4317">
        <v>0.51822000000000001</v>
      </c>
      <c r="R4317">
        <v>0.66466999999999998</v>
      </c>
      <c r="S4317">
        <v>0.84543999999999997</v>
      </c>
      <c r="T4317">
        <v>1.23472</v>
      </c>
      <c r="U4317">
        <v>1.54033</v>
      </c>
      <c r="V4317">
        <v>18479.91</v>
      </c>
      <c r="W4317">
        <v>2181.3000000000002</v>
      </c>
      <c r="X4317">
        <v>47.63</v>
      </c>
    </row>
    <row r="4318" spans="1:24" x14ac:dyDescent="0.55000000000000004">
      <c r="A4318" s="5">
        <v>42622</v>
      </c>
      <c r="B4318">
        <v>0.4</v>
      </c>
      <c r="C4318">
        <v>0.35</v>
      </c>
      <c r="D4318">
        <v>0.51</v>
      </c>
      <c r="E4318">
        <v>0.57999999999999996</v>
      </c>
      <c r="F4318">
        <v>0.79</v>
      </c>
      <c r="G4318">
        <v>0.93</v>
      </c>
      <c r="H4318">
        <v>1.23</v>
      </c>
      <c r="I4318">
        <v>1.51</v>
      </c>
      <c r="J4318">
        <v>1.67</v>
      </c>
      <c r="K4318">
        <v>2.0499999999999998</v>
      </c>
      <c r="L4318">
        <v>2.39</v>
      </c>
      <c r="M4318">
        <v>-0.09</v>
      </c>
      <c r="N4318">
        <v>0.17</v>
      </c>
      <c r="O4318">
        <v>0.49</v>
      </c>
      <c r="P4318">
        <v>0.67</v>
      </c>
      <c r="Q4318">
        <v>0.52688999999999997</v>
      </c>
      <c r="R4318">
        <v>0.66966999999999999</v>
      </c>
      <c r="S4318">
        <v>0.85221999999999998</v>
      </c>
      <c r="T4318">
        <v>1.25</v>
      </c>
      <c r="U4318">
        <v>1.5567800000000001</v>
      </c>
      <c r="V4318">
        <v>18085.45</v>
      </c>
      <c r="W4318">
        <v>2127.81</v>
      </c>
      <c r="X4318">
        <v>45.88</v>
      </c>
    </row>
    <row r="4319" spans="1:24" x14ac:dyDescent="0.55000000000000004">
      <c r="A4319" s="5">
        <v>42625</v>
      </c>
      <c r="B4319">
        <v>0.4</v>
      </c>
      <c r="C4319">
        <v>0.37</v>
      </c>
      <c r="D4319">
        <v>0.53</v>
      </c>
      <c r="E4319">
        <v>0.56999999999999995</v>
      </c>
      <c r="F4319">
        <v>0.79</v>
      </c>
      <c r="G4319">
        <v>0.92</v>
      </c>
      <c r="H4319">
        <v>1.21</v>
      </c>
      <c r="I4319">
        <v>1.5</v>
      </c>
      <c r="J4319">
        <v>1.68</v>
      </c>
      <c r="K4319">
        <v>2.0499999999999998</v>
      </c>
      <c r="L4319">
        <v>2.4</v>
      </c>
      <c r="M4319">
        <v>-0.12</v>
      </c>
      <c r="N4319">
        <v>0.17</v>
      </c>
      <c r="O4319">
        <v>0.5</v>
      </c>
      <c r="P4319">
        <v>0.67</v>
      </c>
      <c r="Q4319">
        <v>0.52771999999999997</v>
      </c>
      <c r="R4319">
        <v>0.67022000000000004</v>
      </c>
      <c r="S4319">
        <v>0.85577999999999999</v>
      </c>
      <c r="T4319">
        <v>1.25528</v>
      </c>
      <c r="U4319">
        <v>1.5664400000000001</v>
      </c>
      <c r="V4319">
        <v>18325.07</v>
      </c>
      <c r="W4319">
        <v>2159.04</v>
      </c>
      <c r="X4319">
        <v>46.28</v>
      </c>
    </row>
    <row r="4320" spans="1:24" x14ac:dyDescent="0.55000000000000004">
      <c r="A4320" s="5">
        <v>42626</v>
      </c>
      <c r="B4320">
        <v>0.4</v>
      </c>
      <c r="C4320">
        <v>0.36</v>
      </c>
      <c r="D4320">
        <v>0.54</v>
      </c>
      <c r="E4320">
        <v>0.63</v>
      </c>
      <c r="F4320">
        <v>0.8</v>
      </c>
      <c r="G4320">
        <v>0.95</v>
      </c>
      <c r="H4320">
        <v>1.26</v>
      </c>
      <c r="I4320">
        <v>1.56</v>
      </c>
      <c r="J4320">
        <v>1.73</v>
      </c>
      <c r="K4320">
        <v>2.12</v>
      </c>
      <c r="L4320">
        <v>2.4700000000000002</v>
      </c>
      <c r="M4320">
        <v>-0.05</v>
      </c>
      <c r="N4320">
        <v>0.24</v>
      </c>
      <c r="O4320">
        <v>0.59</v>
      </c>
      <c r="P4320">
        <v>0.74</v>
      </c>
      <c r="Q4320">
        <v>0.52427999999999997</v>
      </c>
      <c r="R4320">
        <v>0.66722000000000004</v>
      </c>
      <c r="S4320">
        <v>0.85028000000000004</v>
      </c>
      <c r="T4320">
        <v>1.2489399999999999</v>
      </c>
      <c r="U4320">
        <v>1.554</v>
      </c>
      <c r="V4320">
        <v>18066.75</v>
      </c>
      <c r="W4320">
        <v>2127.02</v>
      </c>
      <c r="X4320">
        <v>44.91</v>
      </c>
    </row>
    <row r="4321" spans="1:24" x14ac:dyDescent="0.55000000000000004">
      <c r="A4321" s="5">
        <v>42627</v>
      </c>
      <c r="B4321">
        <v>0.4</v>
      </c>
      <c r="C4321">
        <v>0.33</v>
      </c>
      <c r="D4321">
        <v>0.52</v>
      </c>
      <c r="E4321">
        <v>0.62</v>
      </c>
      <c r="F4321">
        <v>0.77</v>
      </c>
      <c r="G4321">
        <v>0.9</v>
      </c>
      <c r="H4321">
        <v>1.21</v>
      </c>
      <c r="I4321">
        <v>1.52</v>
      </c>
      <c r="J4321">
        <v>1.7</v>
      </c>
      <c r="K4321">
        <v>2.1</v>
      </c>
      <c r="L4321">
        <v>2.44</v>
      </c>
      <c r="M4321">
        <v>-0.09</v>
      </c>
      <c r="N4321">
        <v>0.21</v>
      </c>
      <c r="O4321">
        <v>0.57999999999999996</v>
      </c>
      <c r="P4321">
        <v>0.72</v>
      </c>
      <c r="Q4321">
        <v>0.52956000000000003</v>
      </c>
      <c r="R4321">
        <v>0.66944000000000004</v>
      </c>
      <c r="S4321">
        <v>0.85389000000000004</v>
      </c>
      <c r="T4321">
        <v>1.2528300000000001</v>
      </c>
      <c r="U4321">
        <v>1.5562199999999999</v>
      </c>
      <c r="V4321">
        <v>18034.77</v>
      </c>
      <c r="W4321">
        <v>2125.77</v>
      </c>
      <c r="X4321">
        <v>43.62</v>
      </c>
    </row>
    <row r="4322" spans="1:24" x14ac:dyDescent="0.55000000000000004">
      <c r="A4322" s="5">
        <v>42628</v>
      </c>
      <c r="B4322">
        <v>0.4</v>
      </c>
      <c r="C4322">
        <v>0.28999999999999998</v>
      </c>
      <c r="D4322">
        <v>0.49</v>
      </c>
      <c r="E4322">
        <v>0.6</v>
      </c>
      <c r="F4322">
        <v>0.74</v>
      </c>
      <c r="G4322">
        <v>0.87</v>
      </c>
      <c r="H4322">
        <v>1.2</v>
      </c>
      <c r="I4322">
        <v>1.51</v>
      </c>
      <c r="J4322">
        <v>1.71</v>
      </c>
      <c r="K4322">
        <v>2.13</v>
      </c>
      <c r="L4322">
        <v>2.48</v>
      </c>
      <c r="M4322">
        <v>-0.11</v>
      </c>
      <c r="N4322">
        <v>0.22</v>
      </c>
      <c r="O4322">
        <v>0.61</v>
      </c>
      <c r="P4322">
        <v>0.76</v>
      </c>
      <c r="Q4322">
        <v>0.53093999999999997</v>
      </c>
      <c r="R4322">
        <v>0.66988999999999999</v>
      </c>
      <c r="S4322">
        <v>0.85655999999999999</v>
      </c>
      <c r="T4322">
        <v>1.25217</v>
      </c>
      <c r="U4322">
        <v>1.5501100000000001</v>
      </c>
      <c r="V4322">
        <v>18212.48</v>
      </c>
      <c r="W4322">
        <v>2147.2600000000002</v>
      </c>
      <c r="X4322">
        <v>43.85</v>
      </c>
    </row>
    <row r="4323" spans="1:24" x14ac:dyDescent="0.55000000000000004">
      <c r="A4323" s="5">
        <v>42629</v>
      </c>
      <c r="B4323">
        <v>0.4</v>
      </c>
      <c r="C4323">
        <v>0.3</v>
      </c>
      <c r="D4323">
        <v>0.5</v>
      </c>
      <c r="E4323">
        <v>0.61</v>
      </c>
      <c r="F4323">
        <v>0.77</v>
      </c>
      <c r="G4323">
        <v>0.91</v>
      </c>
      <c r="H4323">
        <v>1.21</v>
      </c>
      <c r="I4323">
        <v>1.51</v>
      </c>
      <c r="J4323">
        <v>1.7</v>
      </c>
      <c r="K4323">
        <v>2.1</v>
      </c>
      <c r="L4323">
        <v>2.44</v>
      </c>
      <c r="M4323">
        <v>-0.13</v>
      </c>
      <c r="N4323">
        <v>0.19</v>
      </c>
      <c r="O4323">
        <v>0.56999999999999995</v>
      </c>
      <c r="P4323">
        <v>0.73</v>
      </c>
      <c r="Q4323">
        <v>0.53178000000000003</v>
      </c>
      <c r="R4323">
        <v>0.66878000000000004</v>
      </c>
      <c r="S4323">
        <v>0.85711000000000004</v>
      </c>
      <c r="T4323">
        <v>1.24733</v>
      </c>
      <c r="U4323">
        <v>1.5448900000000001</v>
      </c>
      <c r="V4323">
        <v>18123.8</v>
      </c>
      <c r="W4323">
        <v>2139.16</v>
      </c>
      <c r="X4323">
        <v>43.04</v>
      </c>
    </row>
    <row r="4324" spans="1:24" x14ac:dyDescent="0.55000000000000004">
      <c r="A4324" s="5">
        <v>42632</v>
      </c>
      <c r="B4324">
        <v>0.4</v>
      </c>
      <c r="C4324">
        <v>0.3</v>
      </c>
      <c r="D4324">
        <v>0.48</v>
      </c>
      <c r="E4324">
        <v>0.6</v>
      </c>
      <c r="F4324">
        <v>0.79</v>
      </c>
      <c r="G4324">
        <v>0.92</v>
      </c>
      <c r="H4324">
        <v>1.22</v>
      </c>
      <c r="I4324">
        <v>1.52</v>
      </c>
      <c r="J4324">
        <v>1.7</v>
      </c>
      <c r="K4324">
        <v>2.1</v>
      </c>
      <c r="L4324">
        <v>2.4500000000000002</v>
      </c>
      <c r="M4324">
        <v>-0.13</v>
      </c>
      <c r="N4324">
        <v>0.2</v>
      </c>
      <c r="O4324">
        <v>0.56999999999999995</v>
      </c>
      <c r="P4324">
        <v>0.75</v>
      </c>
      <c r="Q4324">
        <v>0.53617000000000004</v>
      </c>
      <c r="R4324">
        <v>0.67066999999999999</v>
      </c>
      <c r="S4324">
        <v>0.86067000000000005</v>
      </c>
      <c r="T4324">
        <v>1.2565599999999999</v>
      </c>
      <c r="U4324">
        <v>1.5557799999999999</v>
      </c>
      <c r="V4324">
        <v>18120.169999999998</v>
      </c>
      <c r="W4324">
        <v>2139.12</v>
      </c>
      <c r="X4324">
        <v>43.34</v>
      </c>
    </row>
    <row r="4325" spans="1:24" x14ac:dyDescent="0.55000000000000004">
      <c r="A4325" s="5">
        <v>42633</v>
      </c>
      <c r="B4325">
        <v>0.4</v>
      </c>
      <c r="C4325">
        <v>0.3</v>
      </c>
      <c r="D4325">
        <v>0.49</v>
      </c>
      <c r="E4325">
        <v>0.61</v>
      </c>
      <c r="F4325">
        <v>0.79</v>
      </c>
      <c r="G4325">
        <v>0.93</v>
      </c>
      <c r="H4325">
        <v>1.2</v>
      </c>
      <c r="I4325">
        <v>1.5</v>
      </c>
      <c r="J4325">
        <v>1.69</v>
      </c>
      <c r="K4325">
        <v>2.09</v>
      </c>
      <c r="L4325">
        <v>2.4300000000000002</v>
      </c>
      <c r="M4325">
        <v>-0.13</v>
      </c>
      <c r="N4325">
        <v>0.2</v>
      </c>
      <c r="O4325">
        <v>0.56999999999999995</v>
      </c>
      <c r="P4325">
        <v>0.75</v>
      </c>
      <c r="Q4325">
        <v>0.54305999999999999</v>
      </c>
      <c r="R4325">
        <v>0.67478000000000005</v>
      </c>
      <c r="S4325">
        <v>0.86589000000000005</v>
      </c>
      <c r="T4325">
        <v>1.25939</v>
      </c>
      <c r="U4325">
        <v>1.56467</v>
      </c>
      <c r="V4325">
        <v>18129.96</v>
      </c>
      <c r="W4325">
        <v>2139.7600000000002</v>
      </c>
      <c r="X4325">
        <v>43.85</v>
      </c>
    </row>
    <row r="4326" spans="1:24" x14ac:dyDescent="0.55000000000000004">
      <c r="A4326" s="5">
        <v>42634</v>
      </c>
      <c r="B4326">
        <v>0.4</v>
      </c>
      <c r="C4326">
        <v>0.22</v>
      </c>
      <c r="D4326">
        <v>0.44</v>
      </c>
      <c r="E4326">
        <v>0.61</v>
      </c>
      <c r="F4326">
        <v>0.79</v>
      </c>
      <c r="G4326">
        <v>0.92</v>
      </c>
      <c r="H4326">
        <v>1.2</v>
      </c>
      <c r="I4326">
        <v>1.48</v>
      </c>
      <c r="J4326">
        <v>1.66</v>
      </c>
      <c r="K4326">
        <v>2.06</v>
      </c>
      <c r="L4326">
        <v>2.39</v>
      </c>
      <c r="M4326">
        <v>-0.17</v>
      </c>
      <c r="N4326">
        <v>0.15</v>
      </c>
      <c r="O4326">
        <v>0.53</v>
      </c>
      <c r="P4326">
        <v>0.69</v>
      </c>
      <c r="Q4326">
        <v>0.54632999999999998</v>
      </c>
      <c r="R4326">
        <v>0.67722000000000004</v>
      </c>
      <c r="S4326">
        <v>0.86333000000000004</v>
      </c>
      <c r="T4326">
        <v>1.25878</v>
      </c>
      <c r="U4326">
        <v>1.5707800000000001</v>
      </c>
      <c r="V4326">
        <v>18293.7</v>
      </c>
      <c r="W4326">
        <v>2163.12</v>
      </c>
      <c r="X4326">
        <v>45.33</v>
      </c>
    </row>
    <row r="4327" spans="1:24" x14ac:dyDescent="0.55000000000000004">
      <c r="A4327" s="5">
        <v>42635</v>
      </c>
      <c r="B4327">
        <v>0.4</v>
      </c>
      <c r="C4327">
        <v>0.18</v>
      </c>
      <c r="D4327">
        <v>0.39</v>
      </c>
      <c r="E4327">
        <v>0.6</v>
      </c>
      <c r="F4327">
        <v>0.79</v>
      </c>
      <c r="G4327">
        <v>0.91</v>
      </c>
      <c r="H4327">
        <v>1.18</v>
      </c>
      <c r="I4327">
        <v>1.46</v>
      </c>
      <c r="J4327">
        <v>1.63</v>
      </c>
      <c r="K4327">
        <v>2.02</v>
      </c>
      <c r="L4327">
        <v>2.34</v>
      </c>
      <c r="M4327">
        <v>-0.22</v>
      </c>
      <c r="N4327">
        <v>0.08</v>
      </c>
      <c r="O4327">
        <v>0.43</v>
      </c>
      <c r="P4327">
        <v>0.62</v>
      </c>
      <c r="Q4327">
        <v>0.52527999999999997</v>
      </c>
      <c r="R4327">
        <v>0.66056000000000004</v>
      </c>
      <c r="S4327">
        <v>0.85672000000000004</v>
      </c>
      <c r="T4327">
        <v>1.2483299999999999</v>
      </c>
      <c r="U4327">
        <v>1.5613300000000001</v>
      </c>
      <c r="V4327">
        <v>18392.46</v>
      </c>
      <c r="W4327">
        <v>2177.1799999999998</v>
      </c>
      <c r="X4327">
        <v>46.1</v>
      </c>
    </row>
    <row r="4328" spans="1:24" x14ac:dyDescent="0.55000000000000004">
      <c r="A4328" s="5">
        <v>42636</v>
      </c>
      <c r="B4328">
        <v>0.4</v>
      </c>
      <c r="C4328">
        <v>0.18</v>
      </c>
      <c r="D4328">
        <v>0.4</v>
      </c>
      <c r="E4328">
        <v>0.6</v>
      </c>
      <c r="F4328">
        <v>0.77</v>
      </c>
      <c r="G4328">
        <v>0.9</v>
      </c>
      <c r="H4328">
        <v>1.1599999999999999</v>
      </c>
      <c r="I4328">
        <v>1.44</v>
      </c>
      <c r="J4328">
        <v>1.62</v>
      </c>
      <c r="K4328">
        <v>2.02</v>
      </c>
      <c r="L4328">
        <v>2.34</v>
      </c>
      <c r="M4328">
        <v>-0.26</v>
      </c>
      <c r="N4328">
        <v>0.05</v>
      </c>
      <c r="O4328">
        <v>0.41</v>
      </c>
      <c r="P4328">
        <v>0.57999999999999996</v>
      </c>
      <c r="Q4328">
        <v>0.52222000000000002</v>
      </c>
      <c r="R4328">
        <v>0.65705999999999998</v>
      </c>
      <c r="S4328">
        <v>0.85294000000000003</v>
      </c>
      <c r="T4328">
        <v>1.24472</v>
      </c>
      <c r="U4328">
        <v>1.5574399999999999</v>
      </c>
      <c r="V4328">
        <v>18261.45</v>
      </c>
      <c r="W4328">
        <v>2164.69</v>
      </c>
      <c r="X4328">
        <v>44.36</v>
      </c>
    </row>
    <row r="4329" spans="1:24" x14ac:dyDescent="0.55000000000000004">
      <c r="A4329" s="5">
        <v>42639</v>
      </c>
      <c r="B4329">
        <v>0.4</v>
      </c>
      <c r="C4329">
        <v>0.25</v>
      </c>
      <c r="D4329">
        <v>0.42</v>
      </c>
      <c r="E4329">
        <v>0.57999999999999996</v>
      </c>
      <c r="F4329">
        <v>0.76</v>
      </c>
      <c r="G4329">
        <v>0.87</v>
      </c>
      <c r="H4329">
        <v>1.1299999999999999</v>
      </c>
      <c r="I4329">
        <v>1.41</v>
      </c>
      <c r="J4329">
        <v>1.59</v>
      </c>
      <c r="K4329">
        <v>2</v>
      </c>
      <c r="L4329">
        <v>2.3199999999999998</v>
      </c>
      <c r="M4329">
        <v>-0.27</v>
      </c>
      <c r="N4329">
        <v>0.05</v>
      </c>
      <c r="O4329">
        <v>0.43</v>
      </c>
      <c r="P4329">
        <v>0.6</v>
      </c>
      <c r="Q4329">
        <v>0.52444000000000002</v>
      </c>
      <c r="R4329">
        <v>0.65010999999999997</v>
      </c>
      <c r="S4329">
        <v>0.85294000000000003</v>
      </c>
      <c r="T4329">
        <v>1.24444</v>
      </c>
      <c r="U4329">
        <v>1.55522</v>
      </c>
      <c r="V4329">
        <v>18094.830000000002</v>
      </c>
      <c r="W4329">
        <v>2146.1</v>
      </c>
      <c r="X4329">
        <v>45.6</v>
      </c>
    </row>
    <row r="4330" spans="1:24" x14ac:dyDescent="0.55000000000000004">
      <c r="A4330" s="5">
        <v>42640</v>
      </c>
      <c r="B4330">
        <v>0.4</v>
      </c>
      <c r="C4330">
        <v>0.26</v>
      </c>
      <c r="D4330">
        <v>0.42</v>
      </c>
      <c r="E4330">
        <v>0.57999999999999996</v>
      </c>
      <c r="F4330">
        <v>0.75</v>
      </c>
      <c r="G4330">
        <v>0.86</v>
      </c>
      <c r="H4330">
        <v>1.1200000000000001</v>
      </c>
      <c r="I4330">
        <v>1.39</v>
      </c>
      <c r="J4330">
        <v>1.56</v>
      </c>
      <c r="K4330">
        <v>1.96</v>
      </c>
      <c r="L4330">
        <v>2.2799999999999998</v>
      </c>
      <c r="M4330">
        <v>-0.26</v>
      </c>
      <c r="N4330">
        <v>0.04</v>
      </c>
      <c r="O4330">
        <v>0.42</v>
      </c>
      <c r="P4330">
        <v>0.57999999999999996</v>
      </c>
      <c r="Q4330">
        <v>0.52666999999999997</v>
      </c>
      <c r="R4330">
        <v>0.65122000000000002</v>
      </c>
      <c r="S4330">
        <v>0.85377999999999998</v>
      </c>
      <c r="T4330">
        <v>1.24194</v>
      </c>
      <c r="U4330">
        <v>1.55122</v>
      </c>
      <c r="V4330">
        <v>18228.3</v>
      </c>
      <c r="W4330">
        <v>2159.9299999999998</v>
      </c>
      <c r="X4330">
        <v>44.65</v>
      </c>
    </row>
    <row r="4331" spans="1:24" x14ac:dyDescent="0.55000000000000004">
      <c r="A4331" s="5">
        <v>42641</v>
      </c>
      <c r="B4331">
        <v>0.4</v>
      </c>
      <c r="C4331">
        <v>0.27</v>
      </c>
      <c r="D4331">
        <v>0.44</v>
      </c>
      <c r="E4331">
        <v>0.6</v>
      </c>
      <c r="F4331">
        <v>0.75</v>
      </c>
      <c r="G4331">
        <v>0.87</v>
      </c>
      <c r="H4331">
        <v>1.1299999999999999</v>
      </c>
      <c r="I4331">
        <v>1.41</v>
      </c>
      <c r="J4331">
        <v>1.57</v>
      </c>
      <c r="K4331">
        <v>1.96</v>
      </c>
      <c r="L4331">
        <v>2.29</v>
      </c>
      <c r="M4331">
        <v>-0.31</v>
      </c>
      <c r="N4331">
        <v>0.01</v>
      </c>
      <c r="O4331">
        <v>0.38</v>
      </c>
      <c r="P4331">
        <v>0.56999999999999995</v>
      </c>
      <c r="Q4331">
        <v>0.52437999999999996</v>
      </c>
      <c r="R4331">
        <v>0.64437999999999995</v>
      </c>
      <c r="S4331">
        <v>0.83769000000000005</v>
      </c>
      <c r="T4331">
        <v>1.23363</v>
      </c>
      <c r="U4331">
        <v>1.55138</v>
      </c>
      <c r="V4331">
        <v>18339.240000000002</v>
      </c>
      <c r="W4331">
        <v>2171.37</v>
      </c>
      <c r="X4331">
        <v>47.07</v>
      </c>
    </row>
    <row r="4332" spans="1:24" x14ac:dyDescent="0.55000000000000004">
      <c r="A4332" s="5">
        <v>42642</v>
      </c>
      <c r="B4332">
        <v>0.4</v>
      </c>
      <c r="C4332">
        <v>0.26</v>
      </c>
      <c r="D4332">
        <v>0.43</v>
      </c>
      <c r="E4332">
        <v>0.59</v>
      </c>
      <c r="F4332">
        <v>0.73</v>
      </c>
      <c r="G4332">
        <v>0.85</v>
      </c>
      <c r="H4332">
        <v>1.1200000000000001</v>
      </c>
      <c r="I4332">
        <v>1.39</v>
      </c>
      <c r="J4332">
        <v>1.56</v>
      </c>
      <c r="K4332">
        <v>1.95</v>
      </c>
      <c r="L4332">
        <v>2.2799999999999998</v>
      </c>
      <c r="M4332">
        <v>-0.32</v>
      </c>
      <c r="N4332">
        <v>0.02</v>
      </c>
      <c r="O4332">
        <v>0.43</v>
      </c>
      <c r="P4332">
        <v>0.57999999999999996</v>
      </c>
      <c r="Q4332">
        <v>0.52722000000000002</v>
      </c>
      <c r="R4332">
        <v>0.64900000000000002</v>
      </c>
      <c r="S4332">
        <v>0.84560999999999997</v>
      </c>
      <c r="T4332">
        <v>1.2377800000000001</v>
      </c>
      <c r="U4332">
        <v>1.55633</v>
      </c>
      <c r="V4332">
        <v>18143.45</v>
      </c>
      <c r="W4332">
        <v>2151.13</v>
      </c>
      <c r="X4332">
        <v>47.72</v>
      </c>
    </row>
    <row r="4333" spans="1:24" x14ac:dyDescent="0.55000000000000004">
      <c r="A4333" s="5">
        <v>42643</v>
      </c>
      <c r="B4333">
        <v>0.28999999999999998</v>
      </c>
      <c r="C4333">
        <v>0.28999999999999998</v>
      </c>
      <c r="D4333">
        <v>0.45</v>
      </c>
      <c r="E4333">
        <v>0.59</v>
      </c>
      <c r="F4333">
        <v>0.77</v>
      </c>
      <c r="G4333">
        <v>0.88</v>
      </c>
      <c r="H4333">
        <v>1.1399999999999999</v>
      </c>
      <c r="I4333">
        <v>1.42</v>
      </c>
      <c r="J4333">
        <v>1.6</v>
      </c>
      <c r="K4333">
        <v>1.99</v>
      </c>
      <c r="L4333">
        <v>2.3199999999999998</v>
      </c>
      <c r="M4333">
        <v>-0.31</v>
      </c>
      <c r="N4333">
        <v>0</v>
      </c>
      <c r="O4333">
        <v>0.38</v>
      </c>
      <c r="P4333">
        <v>0.59</v>
      </c>
      <c r="Q4333">
        <v>0.53110999999999997</v>
      </c>
      <c r="R4333">
        <v>0.64900000000000002</v>
      </c>
      <c r="S4333">
        <v>0.85367000000000004</v>
      </c>
      <c r="T4333">
        <v>1.2397199999999999</v>
      </c>
      <c r="U4333">
        <v>1.5517799999999999</v>
      </c>
      <c r="V4333">
        <v>18308.150000000001</v>
      </c>
      <c r="W4333">
        <v>2168.27</v>
      </c>
      <c r="X4333">
        <v>47.72</v>
      </c>
    </row>
    <row r="4334" spans="1:24" x14ac:dyDescent="0.55000000000000004">
      <c r="A4334" s="5">
        <v>42646</v>
      </c>
      <c r="B4334">
        <v>0.4</v>
      </c>
      <c r="C4334">
        <v>0.32</v>
      </c>
      <c r="D4334">
        <v>0.48</v>
      </c>
      <c r="E4334">
        <v>0.63</v>
      </c>
      <c r="F4334">
        <v>0.8</v>
      </c>
      <c r="G4334">
        <v>0.91</v>
      </c>
      <c r="H4334">
        <v>1.18</v>
      </c>
      <c r="I4334">
        <v>1.46</v>
      </c>
      <c r="J4334">
        <v>1.63</v>
      </c>
      <c r="K4334">
        <v>2.0099999999999998</v>
      </c>
      <c r="L4334">
        <v>2.34</v>
      </c>
      <c r="M4334">
        <v>-0.28999999999999998</v>
      </c>
      <c r="N4334">
        <v>0</v>
      </c>
      <c r="O4334">
        <v>0.37</v>
      </c>
      <c r="P4334">
        <v>0.57999999999999996</v>
      </c>
      <c r="Q4334">
        <v>0.52832999999999997</v>
      </c>
      <c r="R4334">
        <v>0.64900000000000002</v>
      </c>
      <c r="S4334">
        <v>0.85789000000000004</v>
      </c>
      <c r="T4334">
        <v>1.2477799999999999</v>
      </c>
      <c r="U4334">
        <v>1.5589999999999999</v>
      </c>
      <c r="V4334">
        <v>18253.849999999999</v>
      </c>
      <c r="W4334">
        <v>2161.1999999999998</v>
      </c>
      <c r="X4334">
        <v>48.8</v>
      </c>
    </row>
    <row r="4335" spans="1:24" x14ac:dyDescent="0.55000000000000004">
      <c r="A4335" s="5">
        <v>42647</v>
      </c>
      <c r="B4335">
        <v>0.4</v>
      </c>
      <c r="C4335">
        <v>0.33</v>
      </c>
      <c r="D4335">
        <v>0.48</v>
      </c>
      <c r="E4335">
        <v>0.64</v>
      </c>
      <c r="F4335">
        <v>0.82</v>
      </c>
      <c r="G4335">
        <v>0.95</v>
      </c>
      <c r="H4335">
        <v>1.22</v>
      </c>
      <c r="I4335">
        <v>1.51</v>
      </c>
      <c r="J4335">
        <v>1.69</v>
      </c>
      <c r="K4335">
        <v>2.08</v>
      </c>
      <c r="L4335">
        <v>2.4</v>
      </c>
      <c r="M4335">
        <v>-0.23</v>
      </c>
      <c r="N4335">
        <v>7.0000000000000007E-2</v>
      </c>
      <c r="O4335">
        <v>0.44</v>
      </c>
      <c r="P4335">
        <v>0.66</v>
      </c>
      <c r="Q4335">
        <v>0.52722000000000002</v>
      </c>
      <c r="R4335">
        <v>0.65010999999999997</v>
      </c>
      <c r="S4335">
        <v>0.86433000000000004</v>
      </c>
      <c r="T4335">
        <v>1.25139</v>
      </c>
      <c r="U4335">
        <v>1.5656699999999999</v>
      </c>
      <c r="V4335">
        <v>18168.45</v>
      </c>
      <c r="W4335">
        <v>2150.4899999999998</v>
      </c>
      <c r="X4335">
        <v>48.67</v>
      </c>
    </row>
    <row r="4336" spans="1:24" x14ac:dyDescent="0.55000000000000004">
      <c r="A4336" s="5">
        <v>42648</v>
      </c>
      <c r="B4336">
        <v>0.4</v>
      </c>
      <c r="C4336">
        <v>0.32</v>
      </c>
      <c r="D4336">
        <v>0.48</v>
      </c>
      <c r="E4336">
        <v>0.65</v>
      </c>
      <c r="F4336">
        <v>0.85</v>
      </c>
      <c r="G4336">
        <v>0.98</v>
      </c>
      <c r="H4336">
        <v>1.26</v>
      </c>
      <c r="I4336">
        <v>1.54</v>
      </c>
      <c r="J4336">
        <v>1.72</v>
      </c>
      <c r="K4336">
        <v>2.11</v>
      </c>
      <c r="L4336">
        <v>2.44</v>
      </c>
      <c r="M4336">
        <v>-0.22</v>
      </c>
      <c r="N4336">
        <v>0.1</v>
      </c>
      <c r="O4336">
        <v>0.48</v>
      </c>
      <c r="P4336">
        <v>0.69</v>
      </c>
      <c r="Q4336">
        <v>0.52566999999999997</v>
      </c>
      <c r="R4336">
        <v>0.65122000000000002</v>
      </c>
      <c r="S4336">
        <v>0.86794000000000004</v>
      </c>
      <c r="T4336">
        <v>1.2557799999999999</v>
      </c>
      <c r="U4336">
        <v>1.57267</v>
      </c>
      <c r="V4336">
        <v>18281.03</v>
      </c>
      <c r="W4336">
        <v>2159.73</v>
      </c>
      <c r="X4336">
        <v>49.75</v>
      </c>
    </row>
    <row r="4337" spans="1:24" x14ac:dyDescent="0.55000000000000004">
      <c r="A4337" s="5">
        <v>42649</v>
      </c>
      <c r="B4337">
        <v>0.4</v>
      </c>
      <c r="C4337">
        <v>0.33</v>
      </c>
      <c r="D4337">
        <v>0.46</v>
      </c>
      <c r="E4337">
        <v>0.65</v>
      </c>
      <c r="F4337">
        <v>0.86</v>
      </c>
      <c r="G4337">
        <v>1</v>
      </c>
      <c r="H4337">
        <v>1.28</v>
      </c>
      <c r="I4337">
        <v>1.58</v>
      </c>
      <c r="J4337">
        <v>1.75</v>
      </c>
      <c r="K4337">
        <v>2.14</v>
      </c>
      <c r="L4337">
        <v>2.46</v>
      </c>
      <c r="M4337">
        <v>-0.21</v>
      </c>
      <c r="N4337">
        <v>0.11</v>
      </c>
      <c r="O4337">
        <v>0.48</v>
      </c>
      <c r="P4337">
        <v>0.68</v>
      </c>
      <c r="Q4337">
        <v>0.52956000000000003</v>
      </c>
      <c r="R4337">
        <v>0.65588999999999997</v>
      </c>
      <c r="S4337">
        <v>0.87156</v>
      </c>
      <c r="T4337">
        <v>1.26244</v>
      </c>
      <c r="U4337">
        <v>1.5812200000000001</v>
      </c>
      <c r="V4337">
        <v>18268.5</v>
      </c>
      <c r="W4337">
        <v>2160.77</v>
      </c>
      <c r="X4337">
        <v>50.44</v>
      </c>
    </row>
    <row r="4338" spans="1:24" x14ac:dyDescent="0.55000000000000004">
      <c r="A4338" s="5">
        <v>42650</v>
      </c>
      <c r="B4338">
        <v>0.4</v>
      </c>
      <c r="C4338">
        <v>0.33</v>
      </c>
      <c r="D4338">
        <v>0.46</v>
      </c>
      <c r="E4338">
        <v>0.66</v>
      </c>
      <c r="F4338">
        <v>0.83</v>
      </c>
      <c r="G4338">
        <v>0.99</v>
      </c>
      <c r="H4338">
        <v>1.26</v>
      </c>
      <c r="I4338">
        <v>1.55</v>
      </c>
      <c r="J4338">
        <v>1.73</v>
      </c>
      <c r="K4338">
        <v>2.14</v>
      </c>
      <c r="L4338">
        <v>2.46</v>
      </c>
      <c r="M4338">
        <v>-0.24</v>
      </c>
      <c r="N4338">
        <v>0.1</v>
      </c>
      <c r="O4338">
        <v>0.47</v>
      </c>
      <c r="P4338">
        <v>0.68</v>
      </c>
      <c r="Q4338">
        <v>0.52900000000000003</v>
      </c>
      <c r="R4338">
        <v>0.65588999999999997</v>
      </c>
      <c r="S4338">
        <v>0.87605999999999995</v>
      </c>
      <c r="T4338">
        <v>1.2622199999999999</v>
      </c>
      <c r="U4338">
        <v>1.58711</v>
      </c>
      <c r="V4338">
        <v>18240.490000000002</v>
      </c>
      <c r="W4338">
        <v>2153.7399999999998</v>
      </c>
      <c r="X4338">
        <v>49.76</v>
      </c>
    </row>
    <row r="4339" spans="1:24" x14ac:dyDescent="0.55000000000000004">
      <c r="A4339" s="5">
        <v>42653</v>
      </c>
      <c r="B4339" t="e">
        <v>#N/A</v>
      </c>
      <c r="C4339" t="e">
        <v>#N/A</v>
      </c>
      <c r="D4339" t="e">
        <v>#N/A</v>
      </c>
      <c r="E4339" t="e">
        <v>#N/A</v>
      </c>
      <c r="F4339" t="e">
        <v>#N/A</v>
      </c>
      <c r="G4339" t="e">
        <v>#N/A</v>
      </c>
      <c r="H4339" t="e">
        <v>#N/A</v>
      </c>
      <c r="I4339" t="e">
        <v>#N/A</v>
      </c>
      <c r="J4339" t="e">
        <v>#N/A</v>
      </c>
      <c r="K4339" t="e">
        <v>#N/A</v>
      </c>
      <c r="L4339" t="e">
        <v>#N/A</v>
      </c>
      <c r="M4339" t="e">
        <v>#N/A</v>
      </c>
      <c r="N4339" t="e">
        <v>#N/A</v>
      </c>
      <c r="O4339" t="e">
        <v>#N/A</v>
      </c>
      <c r="P4339" t="e">
        <v>#N/A</v>
      </c>
      <c r="Q4339">
        <v>0.52956000000000003</v>
      </c>
      <c r="R4339">
        <v>0.65278000000000003</v>
      </c>
      <c r="S4339">
        <v>0.87388999999999994</v>
      </c>
      <c r="T4339">
        <v>1.26033</v>
      </c>
      <c r="U4339">
        <v>1.58622</v>
      </c>
      <c r="V4339">
        <v>18329.04</v>
      </c>
      <c r="W4339">
        <v>2163.66</v>
      </c>
      <c r="X4339">
        <v>49.76</v>
      </c>
    </row>
    <row r="4340" spans="1:24" x14ac:dyDescent="0.55000000000000004">
      <c r="A4340" s="5">
        <v>42654</v>
      </c>
      <c r="B4340">
        <v>0.41</v>
      </c>
      <c r="C4340">
        <v>0.35</v>
      </c>
      <c r="D4340">
        <v>0.48</v>
      </c>
      <c r="E4340">
        <v>0.69</v>
      </c>
      <c r="F4340">
        <v>0.87</v>
      </c>
      <c r="G4340">
        <v>1.03</v>
      </c>
      <c r="H4340">
        <v>1.3</v>
      </c>
      <c r="I4340">
        <v>1.58</v>
      </c>
      <c r="J4340">
        <v>1.77</v>
      </c>
      <c r="K4340">
        <v>2.17</v>
      </c>
      <c r="L4340">
        <v>2.5</v>
      </c>
      <c r="M4340">
        <v>-0.21</v>
      </c>
      <c r="N4340">
        <v>0.13</v>
      </c>
      <c r="O4340">
        <v>0.51</v>
      </c>
      <c r="P4340">
        <v>0.71</v>
      </c>
      <c r="Q4340">
        <v>0.53066999999999998</v>
      </c>
      <c r="R4340">
        <v>0.65388999999999997</v>
      </c>
      <c r="S4340">
        <v>0.87749999999999995</v>
      </c>
      <c r="T4340">
        <v>1.2635000000000001</v>
      </c>
      <c r="U4340">
        <v>1.5912200000000001</v>
      </c>
      <c r="V4340">
        <v>18128.66</v>
      </c>
      <c r="W4340">
        <v>2136.73</v>
      </c>
      <c r="X4340">
        <v>50.72</v>
      </c>
    </row>
    <row r="4341" spans="1:24" x14ac:dyDescent="0.55000000000000004">
      <c r="A4341" s="5">
        <v>42655</v>
      </c>
      <c r="B4341">
        <v>0.41</v>
      </c>
      <c r="C4341">
        <v>0.37</v>
      </c>
      <c r="D4341">
        <v>0.49</v>
      </c>
      <c r="E4341">
        <v>0.68</v>
      </c>
      <c r="F4341">
        <v>0.87</v>
      </c>
      <c r="G4341">
        <v>0.99</v>
      </c>
      <c r="H4341">
        <v>1.31</v>
      </c>
      <c r="I4341">
        <v>1.6</v>
      </c>
      <c r="J4341">
        <v>1.79</v>
      </c>
      <c r="K4341">
        <v>2.19</v>
      </c>
      <c r="L4341">
        <v>2.5099999999999998</v>
      </c>
      <c r="M4341">
        <v>-0.2</v>
      </c>
      <c r="N4341">
        <v>0.15</v>
      </c>
      <c r="O4341">
        <v>0.53</v>
      </c>
      <c r="P4341">
        <v>0.73</v>
      </c>
      <c r="Q4341">
        <v>0.53456000000000004</v>
      </c>
      <c r="R4341">
        <v>0.65400000000000003</v>
      </c>
      <c r="S4341">
        <v>0.88110999999999995</v>
      </c>
      <c r="T4341">
        <v>1.2636700000000001</v>
      </c>
      <c r="U4341">
        <v>1.5956699999999999</v>
      </c>
      <c r="V4341">
        <v>18144.2</v>
      </c>
      <c r="W4341">
        <v>2139.1799999999998</v>
      </c>
      <c r="X4341">
        <v>50.14</v>
      </c>
    </row>
    <row r="4342" spans="1:24" x14ac:dyDescent="0.55000000000000004">
      <c r="A4342" s="5">
        <v>42656</v>
      </c>
      <c r="B4342">
        <v>0.41</v>
      </c>
      <c r="C4342">
        <v>0.3</v>
      </c>
      <c r="D4342">
        <v>0.45</v>
      </c>
      <c r="E4342">
        <v>0.66</v>
      </c>
      <c r="F4342">
        <v>0.85</v>
      </c>
      <c r="G4342">
        <v>1</v>
      </c>
      <c r="H4342">
        <v>1.27</v>
      </c>
      <c r="I4342">
        <v>1.56</v>
      </c>
      <c r="J4342">
        <v>1.75</v>
      </c>
      <c r="K4342">
        <v>2.15</v>
      </c>
      <c r="L4342">
        <v>2.48</v>
      </c>
      <c r="M4342">
        <v>-0.23</v>
      </c>
      <c r="N4342">
        <v>0.12</v>
      </c>
      <c r="O4342">
        <v>0.51</v>
      </c>
      <c r="P4342">
        <v>0.71</v>
      </c>
      <c r="Q4342">
        <v>0.53456000000000004</v>
      </c>
      <c r="R4342">
        <v>0.65788999999999997</v>
      </c>
      <c r="S4342">
        <v>0.88</v>
      </c>
      <c r="T4342">
        <v>1.2622800000000001</v>
      </c>
      <c r="U4342">
        <v>1.5873299999999999</v>
      </c>
      <c r="V4342">
        <v>18098.939999999999</v>
      </c>
      <c r="W4342">
        <v>2132.5500000000002</v>
      </c>
      <c r="X4342">
        <v>50.47</v>
      </c>
    </row>
    <row r="4343" spans="1:24" x14ac:dyDescent="0.55000000000000004">
      <c r="A4343" s="5">
        <v>42657</v>
      </c>
      <c r="B4343">
        <v>0.41</v>
      </c>
      <c r="C4343">
        <v>0.32</v>
      </c>
      <c r="D4343">
        <v>0.46</v>
      </c>
      <c r="E4343">
        <v>0.66</v>
      </c>
      <c r="F4343">
        <v>0.84</v>
      </c>
      <c r="G4343">
        <v>1</v>
      </c>
      <c r="H4343">
        <v>1.28</v>
      </c>
      <c r="I4343">
        <v>1.58</v>
      </c>
      <c r="J4343">
        <v>1.8</v>
      </c>
      <c r="K4343">
        <v>2.2200000000000002</v>
      </c>
      <c r="L4343">
        <v>2.5499999999999998</v>
      </c>
      <c r="M4343">
        <v>-0.25</v>
      </c>
      <c r="N4343">
        <v>0.13</v>
      </c>
      <c r="O4343">
        <v>0.53</v>
      </c>
      <c r="P4343">
        <v>0.74</v>
      </c>
      <c r="Q4343">
        <v>0.53566999999999998</v>
      </c>
      <c r="R4343">
        <v>0.65788999999999997</v>
      </c>
      <c r="S4343">
        <v>0.88166999999999995</v>
      </c>
      <c r="T4343">
        <v>1.2622800000000001</v>
      </c>
      <c r="U4343">
        <v>1.5856699999999999</v>
      </c>
      <c r="V4343">
        <v>18138.38</v>
      </c>
      <c r="W4343">
        <v>2132.98</v>
      </c>
      <c r="X4343">
        <v>50.35</v>
      </c>
    </row>
    <row r="4344" spans="1:24" x14ac:dyDescent="0.55000000000000004">
      <c r="A4344" s="5">
        <v>42660</v>
      </c>
      <c r="B4344">
        <v>0.41</v>
      </c>
      <c r="C4344">
        <v>0.34</v>
      </c>
      <c r="D4344">
        <v>0.47</v>
      </c>
      <c r="E4344">
        <v>0.65</v>
      </c>
      <c r="F4344">
        <v>0.81</v>
      </c>
      <c r="G4344">
        <v>0.98</v>
      </c>
      <c r="H4344">
        <v>1.26</v>
      </c>
      <c r="I4344">
        <v>1.56</v>
      </c>
      <c r="J4344">
        <v>1.77</v>
      </c>
      <c r="K4344">
        <v>2.19</v>
      </c>
      <c r="L4344">
        <v>2.52</v>
      </c>
      <c r="M4344">
        <v>-0.28999999999999998</v>
      </c>
      <c r="N4344">
        <v>0.09</v>
      </c>
      <c r="O4344">
        <v>0.49</v>
      </c>
      <c r="P4344">
        <v>0.68</v>
      </c>
      <c r="Q4344">
        <v>0.52788999999999997</v>
      </c>
      <c r="R4344">
        <v>0.66110999999999998</v>
      </c>
      <c r="S4344">
        <v>0.87761</v>
      </c>
      <c r="T4344">
        <v>1.26433</v>
      </c>
      <c r="U4344">
        <v>1.58067</v>
      </c>
      <c r="V4344">
        <v>18086.400000000001</v>
      </c>
      <c r="W4344">
        <v>2126.5</v>
      </c>
      <c r="X4344">
        <v>49.97</v>
      </c>
    </row>
    <row r="4345" spans="1:24" x14ac:dyDescent="0.55000000000000004">
      <c r="A4345" s="5">
        <v>42661</v>
      </c>
      <c r="B4345">
        <v>0.41</v>
      </c>
      <c r="C4345">
        <v>0.34</v>
      </c>
      <c r="D4345">
        <v>0.47</v>
      </c>
      <c r="E4345">
        <v>0.66</v>
      </c>
      <c r="F4345">
        <v>0.82</v>
      </c>
      <c r="G4345">
        <v>0.96</v>
      </c>
      <c r="H4345">
        <v>1.24</v>
      </c>
      <c r="I4345">
        <v>1.54</v>
      </c>
      <c r="J4345">
        <v>1.75</v>
      </c>
      <c r="K4345">
        <v>2.1800000000000002</v>
      </c>
      <c r="L4345">
        <v>2.5099999999999998</v>
      </c>
      <c r="M4345">
        <v>-0.3</v>
      </c>
      <c r="N4345">
        <v>0.09</v>
      </c>
      <c r="O4345">
        <v>0.49</v>
      </c>
      <c r="P4345">
        <v>0.68</v>
      </c>
      <c r="Q4345">
        <v>0.52566999999999997</v>
      </c>
      <c r="R4345">
        <v>0.66110999999999998</v>
      </c>
      <c r="S4345">
        <v>0.88122</v>
      </c>
      <c r="T4345">
        <v>1.2607200000000001</v>
      </c>
      <c r="U4345">
        <v>1.5712200000000001</v>
      </c>
      <c r="V4345">
        <v>18161.939999999999</v>
      </c>
      <c r="W4345">
        <v>2139.6</v>
      </c>
      <c r="X4345">
        <v>50.3</v>
      </c>
    </row>
    <row r="4346" spans="1:24" x14ac:dyDescent="0.55000000000000004">
      <c r="A4346" s="5">
        <v>42662</v>
      </c>
      <c r="B4346">
        <v>0.41</v>
      </c>
      <c r="C4346">
        <v>0.35</v>
      </c>
      <c r="D4346">
        <v>0.48</v>
      </c>
      <c r="E4346">
        <v>0.65</v>
      </c>
      <c r="F4346">
        <v>0.81</v>
      </c>
      <c r="G4346">
        <v>0.96</v>
      </c>
      <c r="H4346">
        <v>1.24</v>
      </c>
      <c r="I4346">
        <v>1.54</v>
      </c>
      <c r="J4346">
        <v>1.76</v>
      </c>
      <c r="K4346">
        <v>2.1800000000000002</v>
      </c>
      <c r="L4346">
        <v>2.5099999999999998</v>
      </c>
      <c r="M4346">
        <v>-0.32</v>
      </c>
      <c r="N4346">
        <v>0.08</v>
      </c>
      <c r="O4346">
        <v>0.49</v>
      </c>
      <c r="P4346">
        <v>0.68</v>
      </c>
      <c r="Q4346">
        <v>0.52456000000000003</v>
      </c>
      <c r="R4346">
        <v>0.66110999999999998</v>
      </c>
      <c r="S4346">
        <v>0.88066999999999995</v>
      </c>
      <c r="T4346">
        <v>1.2557199999999999</v>
      </c>
      <c r="U4346">
        <v>1.5640000000000001</v>
      </c>
      <c r="V4346">
        <v>18202.62</v>
      </c>
      <c r="W4346">
        <v>2144.29</v>
      </c>
      <c r="X4346">
        <v>51.59</v>
      </c>
    </row>
    <row r="4347" spans="1:24" x14ac:dyDescent="0.55000000000000004">
      <c r="A4347" s="5">
        <v>42663</v>
      </c>
      <c r="B4347">
        <v>0.41</v>
      </c>
      <c r="C4347">
        <v>0.35</v>
      </c>
      <c r="D4347">
        <v>0.48</v>
      </c>
      <c r="E4347">
        <v>0.66</v>
      </c>
      <c r="F4347">
        <v>0.84</v>
      </c>
      <c r="G4347">
        <v>0.98</v>
      </c>
      <c r="H4347">
        <v>1.26</v>
      </c>
      <c r="I4347">
        <v>1.55</v>
      </c>
      <c r="J4347">
        <v>1.76</v>
      </c>
      <c r="K4347">
        <v>2.17</v>
      </c>
      <c r="L4347">
        <v>2.5</v>
      </c>
      <c r="M4347">
        <v>-0.3</v>
      </c>
      <c r="N4347">
        <v>0.08</v>
      </c>
      <c r="O4347">
        <v>0.48</v>
      </c>
      <c r="P4347">
        <v>0.68</v>
      </c>
      <c r="Q4347">
        <v>0.52400000000000002</v>
      </c>
      <c r="R4347">
        <v>0.66722000000000004</v>
      </c>
      <c r="S4347">
        <v>0.88178000000000001</v>
      </c>
      <c r="T4347">
        <v>1.2562800000000001</v>
      </c>
      <c r="U4347">
        <v>1.5662199999999999</v>
      </c>
      <c r="V4347">
        <v>18162.349999999999</v>
      </c>
      <c r="W4347">
        <v>2141.34</v>
      </c>
      <c r="X4347">
        <v>50.31</v>
      </c>
    </row>
    <row r="4348" spans="1:24" x14ac:dyDescent="0.55000000000000004">
      <c r="A4348" s="5">
        <v>42664</v>
      </c>
      <c r="B4348">
        <v>0.41</v>
      </c>
      <c r="C4348">
        <v>0.34</v>
      </c>
      <c r="D4348">
        <v>0.47</v>
      </c>
      <c r="E4348">
        <v>0.66</v>
      </c>
      <c r="F4348">
        <v>0.84</v>
      </c>
      <c r="G4348">
        <v>0.98</v>
      </c>
      <c r="H4348">
        <v>1.25</v>
      </c>
      <c r="I4348">
        <v>1.53</v>
      </c>
      <c r="J4348">
        <v>1.74</v>
      </c>
      <c r="K4348">
        <v>2.15</v>
      </c>
      <c r="L4348">
        <v>2.48</v>
      </c>
      <c r="M4348">
        <v>-0.31</v>
      </c>
      <c r="N4348">
        <v>7.0000000000000007E-2</v>
      </c>
      <c r="O4348">
        <v>0.46</v>
      </c>
      <c r="P4348">
        <v>0.66</v>
      </c>
      <c r="Q4348">
        <v>0.53400000000000003</v>
      </c>
      <c r="R4348">
        <v>0.66722000000000004</v>
      </c>
      <c r="S4348">
        <v>0.88178000000000001</v>
      </c>
      <c r="T4348">
        <v>1.2571099999999999</v>
      </c>
      <c r="U4348">
        <v>1.57178</v>
      </c>
      <c r="V4348">
        <v>18145.71</v>
      </c>
      <c r="W4348">
        <v>2141.16</v>
      </c>
      <c r="X4348">
        <v>50.61</v>
      </c>
    </row>
    <row r="4349" spans="1:24" x14ac:dyDescent="0.55000000000000004">
      <c r="A4349" s="5">
        <v>42667</v>
      </c>
      <c r="B4349">
        <v>0.41</v>
      </c>
      <c r="C4349">
        <v>0.33</v>
      </c>
      <c r="D4349">
        <v>0.46</v>
      </c>
      <c r="E4349">
        <v>0.66</v>
      </c>
      <c r="F4349">
        <v>0.84</v>
      </c>
      <c r="G4349">
        <v>1</v>
      </c>
      <c r="H4349">
        <v>1.27</v>
      </c>
      <c r="I4349">
        <v>1.56</v>
      </c>
      <c r="J4349">
        <v>1.77</v>
      </c>
      <c r="K4349">
        <v>2.1800000000000002</v>
      </c>
      <c r="L4349">
        <v>2.52</v>
      </c>
      <c r="M4349">
        <v>-0.26</v>
      </c>
      <c r="N4349">
        <v>0.11</v>
      </c>
      <c r="O4349">
        <v>0.49</v>
      </c>
      <c r="P4349">
        <v>0.69</v>
      </c>
      <c r="Q4349">
        <v>0.53400000000000003</v>
      </c>
      <c r="R4349">
        <v>0.66888999999999998</v>
      </c>
      <c r="S4349">
        <v>0.88371999999999995</v>
      </c>
      <c r="T4349">
        <v>1.2557199999999999</v>
      </c>
      <c r="U4349">
        <v>1.57067</v>
      </c>
      <c r="V4349">
        <v>18223.03</v>
      </c>
      <c r="W4349">
        <v>2151.33</v>
      </c>
      <c r="X4349">
        <v>50.18</v>
      </c>
    </row>
    <row r="4350" spans="1:24" x14ac:dyDescent="0.55000000000000004">
      <c r="A4350" s="5">
        <v>42668</v>
      </c>
      <c r="B4350">
        <v>0.41</v>
      </c>
      <c r="C4350">
        <v>0.34</v>
      </c>
      <c r="D4350">
        <v>0.49</v>
      </c>
      <c r="E4350">
        <v>0.66</v>
      </c>
      <c r="F4350">
        <v>0.86</v>
      </c>
      <c r="G4350">
        <v>1</v>
      </c>
      <c r="H4350">
        <v>1.29</v>
      </c>
      <c r="I4350">
        <v>1.56</v>
      </c>
      <c r="J4350">
        <v>1.77</v>
      </c>
      <c r="K4350">
        <v>2.17</v>
      </c>
      <c r="L4350">
        <v>2.5</v>
      </c>
      <c r="M4350">
        <v>-0.28000000000000003</v>
      </c>
      <c r="N4350">
        <v>7.0000000000000007E-2</v>
      </c>
      <c r="O4350">
        <v>0.46</v>
      </c>
      <c r="P4350">
        <v>0.65</v>
      </c>
      <c r="Q4350">
        <v>0.53588999999999998</v>
      </c>
      <c r="R4350">
        <v>0.66944000000000004</v>
      </c>
      <c r="S4350">
        <v>0.88566999999999996</v>
      </c>
      <c r="T4350">
        <v>1.26044</v>
      </c>
      <c r="U4350">
        <v>1.5784400000000001</v>
      </c>
      <c r="V4350">
        <v>18169.27</v>
      </c>
      <c r="W4350">
        <v>2143.16</v>
      </c>
      <c r="X4350">
        <v>49.45</v>
      </c>
    </row>
    <row r="4351" spans="1:24" x14ac:dyDescent="0.55000000000000004">
      <c r="A4351" s="5">
        <v>42669</v>
      </c>
      <c r="B4351">
        <v>0.41</v>
      </c>
      <c r="C4351">
        <v>0.33</v>
      </c>
      <c r="D4351">
        <v>0.49</v>
      </c>
      <c r="E4351">
        <v>0.67</v>
      </c>
      <c r="F4351">
        <v>0.86</v>
      </c>
      <c r="G4351">
        <v>1.01</v>
      </c>
      <c r="H4351">
        <v>1.3</v>
      </c>
      <c r="I4351">
        <v>1.59</v>
      </c>
      <c r="J4351">
        <v>1.79</v>
      </c>
      <c r="K4351">
        <v>2.2000000000000002</v>
      </c>
      <c r="L4351">
        <v>2.5299999999999998</v>
      </c>
      <c r="M4351">
        <v>-0.28000000000000003</v>
      </c>
      <c r="N4351">
        <v>0.08</v>
      </c>
      <c r="O4351">
        <v>0.47</v>
      </c>
      <c r="P4351">
        <v>0.65</v>
      </c>
      <c r="Q4351">
        <v>0.53478000000000003</v>
      </c>
      <c r="R4351">
        <v>0.67</v>
      </c>
      <c r="S4351">
        <v>0.89039000000000001</v>
      </c>
      <c r="T4351">
        <v>1.2609999999999999</v>
      </c>
      <c r="U4351">
        <v>1.5795600000000001</v>
      </c>
      <c r="V4351">
        <v>18199.330000000002</v>
      </c>
      <c r="W4351">
        <v>2139.4299999999998</v>
      </c>
      <c r="X4351">
        <v>48.75</v>
      </c>
    </row>
    <row r="4352" spans="1:24" x14ac:dyDescent="0.55000000000000004">
      <c r="A4352" s="5">
        <v>42670</v>
      </c>
      <c r="B4352">
        <v>0.41</v>
      </c>
      <c r="C4352">
        <v>0.3</v>
      </c>
      <c r="D4352">
        <v>0.49</v>
      </c>
      <c r="E4352">
        <v>0.68</v>
      </c>
      <c r="F4352">
        <v>0.87</v>
      </c>
      <c r="G4352">
        <v>1.04</v>
      </c>
      <c r="H4352">
        <v>1.33</v>
      </c>
      <c r="I4352">
        <v>1.64</v>
      </c>
      <c r="J4352">
        <v>1.85</v>
      </c>
      <c r="K4352">
        <v>2.2599999999999998</v>
      </c>
      <c r="L4352">
        <v>2.6</v>
      </c>
      <c r="M4352">
        <v>-0.24</v>
      </c>
      <c r="N4352">
        <v>0.13</v>
      </c>
      <c r="O4352">
        <v>0.52</v>
      </c>
      <c r="P4352">
        <v>0.72</v>
      </c>
      <c r="Q4352">
        <v>0.53432999999999997</v>
      </c>
      <c r="R4352">
        <v>0.67278000000000004</v>
      </c>
      <c r="S4352">
        <v>0.88732999999999995</v>
      </c>
      <c r="T4352">
        <v>1.25878</v>
      </c>
      <c r="U4352">
        <v>1.58233</v>
      </c>
      <c r="V4352">
        <v>18169.68</v>
      </c>
      <c r="W4352">
        <v>2133.04</v>
      </c>
      <c r="X4352">
        <v>49.71</v>
      </c>
    </row>
    <row r="4353" spans="1:24" x14ac:dyDescent="0.55000000000000004">
      <c r="A4353" s="5">
        <v>42671</v>
      </c>
      <c r="B4353">
        <v>0.41</v>
      </c>
      <c r="C4353">
        <v>0.3</v>
      </c>
      <c r="D4353">
        <v>0.49</v>
      </c>
      <c r="E4353">
        <v>0.66</v>
      </c>
      <c r="F4353">
        <v>0.86</v>
      </c>
      <c r="G4353">
        <v>1.02</v>
      </c>
      <c r="H4353">
        <v>1.33</v>
      </c>
      <c r="I4353">
        <v>1.63</v>
      </c>
      <c r="J4353">
        <v>1.86</v>
      </c>
      <c r="K4353">
        <v>2.27</v>
      </c>
      <c r="L4353">
        <v>2.62</v>
      </c>
      <c r="M4353">
        <v>-0.27</v>
      </c>
      <c r="N4353">
        <v>0.13</v>
      </c>
      <c r="O4353">
        <v>0.55000000000000004</v>
      </c>
      <c r="P4353">
        <v>0.74</v>
      </c>
      <c r="Q4353">
        <v>0.53266999999999998</v>
      </c>
      <c r="R4353">
        <v>0.67222000000000004</v>
      </c>
      <c r="S4353">
        <v>0.88593999999999995</v>
      </c>
      <c r="T4353">
        <v>1.2582199999999999</v>
      </c>
      <c r="U4353">
        <v>1.58233</v>
      </c>
      <c r="V4353">
        <v>18161.189999999999</v>
      </c>
      <c r="W4353">
        <v>2126.41</v>
      </c>
      <c r="X4353">
        <v>48.72</v>
      </c>
    </row>
    <row r="4354" spans="1:24" x14ac:dyDescent="0.55000000000000004">
      <c r="A4354" s="5">
        <v>42674</v>
      </c>
      <c r="B4354">
        <v>0.31</v>
      </c>
      <c r="C4354">
        <v>0.34</v>
      </c>
      <c r="D4354">
        <v>0.51</v>
      </c>
      <c r="E4354">
        <v>0.66</v>
      </c>
      <c r="F4354">
        <v>0.86</v>
      </c>
      <c r="G4354">
        <v>1</v>
      </c>
      <c r="H4354">
        <v>1.31</v>
      </c>
      <c r="I4354">
        <v>1.62</v>
      </c>
      <c r="J4354">
        <v>1.84</v>
      </c>
      <c r="K4354">
        <v>2.25</v>
      </c>
      <c r="L4354">
        <v>2.58</v>
      </c>
      <c r="M4354">
        <v>-0.28000000000000003</v>
      </c>
      <c r="N4354">
        <v>0.11</v>
      </c>
      <c r="O4354">
        <v>0.51</v>
      </c>
      <c r="P4354">
        <v>0.7</v>
      </c>
      <c r="Q4354">
        <v>0.53378000000000003</v>
      </c>
      <c r="R4354">
        <v>0.67110999999999998</v>
      </c>
      <c r="S4354">
        <v>0.88427999999999995</v>
      </c>
      <c r="T4354">
        <v>1.256</v>
      </c>
      <c r="U4354">
        <v>1.57511</v>
      </c>
      <c r="V4354">
        <v>18142.419999999998</v>
      </c>
      <c r="W4354">
        <v>2126.15</v>
      </c>
      <c r="X4354">
        <v>46.83</v>
      </c>
    </row>
    <row r="4355" spans="1:24" x14ac:dyDescent="0.55000000000000004">
      <c r="A4355" s="5">
        <v>42675</v>
      </c>
      <c r="B4355">
        <v>0.41</v>
      </c>
      <c r="C4355">
        <v>0.35</v>
      </c>
      <c r="D4355">
        <v>0.5</v>
      </c>
      <c r="E4355">
        <v>0.65</v>
      </c>
      <c r="F4355">
        <v>0.83</v>
      </c>
      <c r="G4355">
        <v>0.99</v>
      </c>
      <c r="H4355">
        <v>1.3</v>
      </c>
      <c r="I4355">
        <v>1.61</v>
      </c>
      <c r="J4355">
        <v>1.83</v>
      </c>
      <c r="K4355">
        <v>2.2400000000000002</v>
      </c>
      <c r="L4355">
        <v>2.58</v>
      </c>
      <c r="M4355">
        <v>-0.28999999999999998</v>
      </c>
      <c r="N4355">
        <v>0.11</v>
      </c>
      <c r="O4355">
        <v>0.51</v>
      </c>
      <c r="P4355">
        <v>0.69</v>
      </c>
      <c r="Q4355">
        <v>0.53044000000000002</v>
      </c>
      <c r="R4355">
        <v>0.66832999999999998</v>
      </c>
      <c r="S4355">
        <v>0.88093999999999995</v>
      </c>
      <c r="T4355">
        <v>1.2565599999999999</v>
      </c>
      <c r="U4355">
        <v>1.5756699999999999</v>
      </c>
      <c r="V4355">
        <v>18037.099999999999</v>
      </c>
      <c r="W4355">
        <v>2111.7199999999998</v>
      </c>
      <c r="X4355">
        <v>46.66</v>
      </c>
    </row>
    <row r="4356" spans="1:24" x14ac:dyDescent="0.55000000000000004">
      <c r="A4356" s="5">
        <v>42676</v>
      </c>
      <c r="B4356">
        <v>0.41</v>
      </c>
      <c r="C4356">
        <v>0.37</v>
      </c>
      <c r="D4356">
        <v>0.51</v>
      </c>
      <c r="E4356">
        <v>0.64</v>
      </c>
      <c r="F4356">
        <v>0.81</v>
      </c>
      <c r="G4356">
        <v>0.98</v>
      </c>
      <c r="H4356">
        <v>1.26</v>
      </c>
      <c r="I4356">
        <v>1.57</v>
      </c>
      <c r="J4356">
        <v>1.81</v>
      </c>
      <c r="K4356">
        <v>2.2200000000000002</v>
      </c>
      <c r="L4356">
        <v>2.56</v>
      </c>
      <c r="M4356">
        <v>-0.28999999999999998</v>
      </c>
      <c r="N4356">
        <v>0.11</v>
      </c>
      <c r="O4356">
        <v>0.51</v>
      </c>
      <c r="P4356">
        <v>0.7</v>
      </c>
      <c r="Q4356">
        <v>0.53200000000000003</v>
      </c>
      <c r="R4356">
        <v>0.66556000000000004</v>
      </c>
      <c r="S4356">
        <v>0.87566999999999995</v>
      </c>
      <c r="T4356">
        <v>1.2482200000000001</v>
      </c>
      <c r="U4356">
        <v>1.56511</v>
      </c>
      <c r="V4356">
        <v>17959.64</v>
      </c>
      <c r="W4356">
        <v>2097.94</v>
      </c>
      <c r="X4356">
        <v>45.32</v>
      </c>
    </row>
    <row r="4357" spans="1:24" x14ac:dyDescent="0.55000000000000004">
      <c r="A4357" s="5">
        <v>42677</v>
      </c>
      <c r="B4357">
        <v>0.41</v>
      </c>
      <c r="C4357">
        <v>0.38</v>
      </c>
      <c r="D4357">
        <v>0.52</v>
      </c>
      <c r="E4357">
        <v>0.64</v>
      </c>
      <c r="F4357">
        <v>0.81</v>
      </c>
      <c r="G4357">
        <v>0.98</v>
      </c>
      <c r="H4357">
        <v>1.26</v>
      </c>
      <c r="I4357">
        <v>1.58</v>
      </c>
      <c r="J4357">
        <v>1.82</v>
      </c>
      <c r="K4357">
        <v>2.25</v>
      </c>
      <c r="L4357">
        <v>2.6</v>
      </c>
      <c r="M4357">
        <v>-0.26</v>
      </c>
      <c r="N4357">
        <v>0.14000000000000001</v>
      </c>
      <c r="O4357">
        <v>0.56000000000000005</v>
      </c>
      <c r="P4357">
        <v>0.75</v>
      </c>
      <c r="Q4357">
        <v>0.53256000000000003</v>
      </c>
      <c r="R4357">
        <v>0.66644000000000003</v>
      </c>
      <c r="S4357">
        <v>0.88093999999999995</v>
      </c>
      <c r="T4357">
        <v>1.2471099999999999</v>
      </c>
      <c r="U4357">
        <v>1.5601100000000001</v>
      </c>
      <c r="V4357">
        <v>17930.669999999998</v>
      </c>
      <c r="W4357">
        <v>2088.66</v>
      </c>
      <c r="X4357">
        <v>44.66</v>
      </c>
    </row>
    <row r="4358" spans="1:24" x14ac:dyDescent="0.55000000000000004">
      <c r="A4358" s="5">
        <v>42678</v>
      </c>
      <c r="B4358">
        <v>0.41</v>
      </c>
      <c r="C4358">
        <v>0.38</v>
      </c>
      <c r="D4358">
        <v>0.52</v>
      </c>
      <c r="E4358">
        <v>0.62</v>
      </c>
      <c r="F4358">
        <v>0.8</v>
      </c>
      <c r="G4358">
        <v>0.95</v>
      </c>
      <c r="H4358">
        <v>1.24</v>
      </c>
      <c r="I4358">
        <v>1.55</v>
      </c>
      <c r="J4358">
        <v>1.79</v>
      </c>
      <c r="K4358">
        <v>2.2200000000000002</v>
      </c>
      <c r="L4358">
        <v>2.56</v>
      </c>
      <c r="M4358">
        <v>-0.28000000000000003</v>
      </c>
      <c r="N4358">
        <v>0.11</v>
      </c>
      <c r="O4358">
        <v>0.54</v>
      </c>
      <c r="P4358">
        <v>0.72</v>
      </c>
      <c r="Q4358">
        <v>0.53532999999999997</v>
      </c>
      <c r="R4358">
        <v>0.66810999999999998</v>
      </c>
      <c r="S4358">
        <v>0.88261000000000001</v>
      </c>
      <c r="T4358">
        <v>1.2454400000000001</v>
      </c>
      <c r="U4358">
        <v>1.5589999999999999</v>
      </c>
      <c r="V4358">
        <v>17888.28</v>
      </c>
      <c r="W4358">
        <v>2085.1799999999998</v>
      </c>
      <c r="X4358">
        <v>44.07</v>
      </c>
    </row>
    <row r="4359" spans="1:24" x14ac:dyDescent="0.55000000000000004">
      <c r="A4359" s="5">
        <v>42681</v>
      </c>
      <c r="B4359">
        <v>0.41</v>
      </c>
      <c r="C4359">
        <v>0.41</v>
      </c>
      <c r="D4359">
        <v>0.54</v>
      </c>
      <c r="E4359">
        <v>0.63</v>
      </c>
      <c r="F4359">
        <v>0.82</v>
      </c>
      <c r="G4359">
        <v>0.99</v>
      </c>
      <c r="H4359">
        <v>1.29</v>
      </c>
      <c r="I4359">
        <v>1.6</v>
      </c>
      <c r="J4359">
        <v>1.83</v>
      </c>
      <c r="K4359">
        <v>2.2599999999999998</v>
      </c>
      <c r="L4359">
        <v>2.6</v>
      </c>
      <c r="M4359">
        <v>-0.27</v>
      </c>
      <c r="N4359">
        <v>0.12</v>
      </c>
      <c r="O4359">
        <v>0.51</v>
      </c>
      <c r="P4359">
        <v>0.71</v>
      </c>
      <c r="Q4359">
        <v>0.53532999999999997</v>
      </c>
      <c r="R4359">
        <v>0.67061000000000004</v>
      </c>
      <c r="S4359">
        <v>0.88678000000000001</v>
      </c>
      <c r="T4359">
        <v>1.25156</v>
      </c>
      <c r="U4359">
        <v>1.5684400000000001</v>
      </c>
      <c r="V4359">
        <v>18259.599999999999</v>
      </c>
      <c r="W4359">
        <v>2131.52</v>
      </c>
      <c r="X4359">
        <v>44.88</v>
      </c>
    </row>
    <row r="4360" spans="1:24" x14ac:dyDescent="0.55000000000000004">
      <c r="A4360" s="5">
        <v>42682</v>
      </c>
      <c r="B4360">
        <v>0.41</v>
      </c>
      <c r="C4360">
        <v>0.43</v>
      </c>
      <c r="D4360">
        <v>0.56000000000000005</v>
      </c>
      <c r="E4360">
        <v>0.71</v>
      </c>
      <c r="F4360">
        <v>0.87</v>
      </c>
      <c r="G4360">
        <v>1.04</v>
      </c>
      <c r="H4360">
        <v>1.34</v>
      </c>
      <c r="I4360">
        <v>1.65</v>
      </c>
      <c r="J4360">
        <v>1.88</v>
      </c>
      <c r="K4360">
        <v>2.29</v>
      </c>
      <c r="L4360">
        <v>2.63</v>
      </c>
      <c r="M4360">
        <v>-0.23</v>
      </c>
      <c r="N4360">
        <v>0.15</v>
      </c>
      <c r="O4360">
        <v>0.54</v>
      </c>
      <c r="P4360">
        <v>0.73</v>
      </c>
      <c r="Q4360">
        <v>0.53700000000000003</v>
      </c>
      <c r="R4360">
        <v>0.67617000000000005</v>
      </c>
      <c r="S4360">
        <v>0.88232999999999995</v>
      </c>
      <c r="T4360">
        <v>1.2537799999999999</v>
      </c>
      <c r="U4360">
        <v>1.56789</v>
      </c>
      <c r="V4360">
        <v>18332.740000000002</v>
      </c>
      <c r="W4360">
        <v>2139.56</v>
      </c>
      <c r="X4360">
        <v>44.96</v>
      </c>
    </row>
    <row r="4361" spans="1:24" x14ac:dyDescent="0.55000000000000004">
      <c r="A4361" s="5">
        <v>42683</v>
      </c>
      <c r="B4361">
        <v>0.41</v>
      </c>
      <c r="C4361">
        <v>0.45</v>
      </c>
      <c r="D4361">
        <v>0.56000000000000005</v>
      </c>
      <c r="E4361">
        <v>0.72</v>
      </c>
      <c r="F4361">
        <v>0.9</v>
      </c>
      <c r="G4361">
        <v>1.1200000000000001</v>
      </c>
      <c r="H4361">
        <v>1.49</v>
      </c>
      <c r="I4361">
        <v>1.84</v>
      </c>
      <c r="J4361">
        <v>2.0699999999999998</v>
      </c>
      <c r="K4361">
        <v>2.52</v>
      </c>
      <c r="L4361">
        <v>2.88</v>
      </c>
      <c r="M4361">
        <v>-0.18</v>
      </c>
      <c r="N4361">
        <v>0.25</v>
      </c>
      <c r="O4361">
        <v>0.69</v>
      </c>
      <c r="P4361">
        <v>0.83</v>
      </c>
      <c r="Q4361">
        <v>0.53644000000000003</v>
      </c>
      <c r="R4361">
        <v>0.67617000000000005</v>
      </c>
      <c r="S4361">
        <v>0.88649999999999995</v>
      </c>
      <c r="T4361">
        <v>1.2426699999999999</v>
      </c>
      <c r="U4361">
        <v>1.5562199999999999</v>
      </c>
      <c r="V4361">
        <v>18589.689999999999</v>
      </c>
      <c r="W4361">
        <v>2163.2600000000002</v>
      </c>
      <c r="X4361">
        <v>45.2</v>
      </c>
    </row>
    <row r="4362" spans="1:24" x14ac:dyDescent="0.55000000000000004">
      <c r="A4362" s="5">
        <v>42684</v>
      </c>
      <c r="B4362">
        <v>0.41</v>
      </c>
      <c r="C4362">
        <v>0.48</v>
      </c>
      <c r="D4362">
        <v>0.59</v>
      </c>
      <c r="E4362">
        <v>0.72</v>
      </c>
      <c r="F4362">
        <v>0.92</v>
      </c>
      <c r="G4362">
        <v>1.17</v>
      </c>
      <c r="H4362">
        <v>1.56</v>
      </c>
      <c r="I4362">
        <v>1.92</v>
      </c>
      <c r="J4362">
        <v>2.15</v>
      </c>
      <c r="K4362">
        <v>2.58</v>
      </c>
      <c r="L4362">
        <v>2.94</v>
      </c>
      <c r="M4362">
        <v>-0.14000000000000001</v>
      </c>
      <c r="N4362">
        <v>0.27</v>
      </c>
      <c r="O4362">
        <v>0.7</v>
      </c>
      <c r="P4362">
        <v>0.87</v>
      </c>
      <c r="Q4362">
        <v>0.53817000000000004</v>
      </c>
      <c r="R4362">
        <v>0.69194</v>
      </c>
      <c r="S4362">
        <v>0.90205999999999997</v>
      </c>
      <c r="T4362">
        <v>1.2582199999999999</v>
      </c>
      <c r="U4362">
        <v>1.58344</v>
      </c>
      <c r="V4362">
        <v>18807.88</v>
      </c>
      <c r="W4362">
        <v>2167.48</v>
      </c>
      <c r="X4362">
        <v>44.62</v>
      </c>
    </row>
    <row r="4363" spans="1:24" x14ac:dyDescent="0.55000000000000004">
      <c r="A4363" s="5">
        <v>42685</v>
      </c>
      <c r="B4363" t="e">
        <v>#N/A</v>
      </c>
      <c r="C4363" t="e">
        <v>#N/A</v>
      </c>
      <c r="D4363" t="e">
        <v>#N/A</v>
      </c>
      <c r="E4363" t="e">
        <v>#N/A</v>
      </c>
      <c r="F4363" t="e">
        <v>#N/A</v>
      </c>
      <c r="G4363" t="e">
        <v>#N/A</v>
      </c>
      <c r="H4363" t="e">
        <v>#N/A</v>
      </c>
      <c r="I4363" t="e">
        <v>#N/A</v>
      </c>
      <c r="J4363" t="e">
        <v>#N/A</v>
      </c>
      <c r="K4363" t="e">
        <v>#N/A</v>
      </c>
      <c r="L4363" t="e">
        <v>#N/A</v>
      </c>
      <c r="M4363" t="e">
        <v>#N/A</v>
      </c>
      <c r="N4363" t="e">
        <v>#N/A</v>
      </c>
      <c r="O4363" t="e">
        <v>#N/A</v>
      </c>
      <c r="P4363" t="e">
        <v>#N/A</v>
      </c>
      <c r="Q4363">
        <v>0.53817000000000004</v>
      </c>
      <c r="R4363">
        <v>0.69489000000000001</v>
      </c>
      <c r="S4363">
        <v>0.90566999999999998</v>
      </c>
      <c r="T4363">
        <v>1.2621100000000001</v>
      </c>
      <c r="U4363">
        <v>1.58789</v>
      </c>
      <c r="V4363">
        <v>18847.66</v>
      </c>
      <c r="W4363">
        <v>2164.4499999999998</v>
      </c>
      <c r="X4363">
        <v>43.39</v>
      </c>
    </row>
    <row r="4364" spans="1:24" x14ac:dyDescent="0.55000000000000004">
      <c r="A4364" s="5">
        <v>42688</v>
      </c>
      <c r="B4364">
        <v>0.41</v>
      </c>
      <c r="C4364">
        <v>0.55000000000000004</v>
      </c>
      <c r="D4364">
        <v>0.65</v>
      </c>
      <c r="E4364">
        <v>0.77</v>
      </c>
      <c r="F4364">
        <v>1</v>
      </c>
      <c r="G4364">
        <v>1.27</v>
      </c>
      <c r="H4364">
        <v>1.66</v>
      </c>
      <c r="I4364">
        <v>2.0099999999999998</v>
      </c>
      <c r="J4364">
        <v>2.23</v>
      </c>
      <c r="K4364">
        <v>2.65</v>
      </c>
      <c r="L4364">
        <v>2.99</v>
      </c>
      <c r="M4364">
        <v>0.01</v>
      </c>
      <c r="N4364">
        <v>0.4</v>
      </c>
      <c r="O4364">
        <v>0.79</v>
      </c>
      <c r="P4364">
        <v>0.96</v>
      </c>
      <c r="Q4364">
        <v>0.54205999999999999</v>
      </c>
      <c r="R4364">
        <v>0.70167000000000002</v>
      </c>
      <c r="S4364">
        <v>0.91122000000000003</v>
      </c>
      <c r="T4364">
        <v>1.2748900000000001</v>
      </c>
      <c r="U4364">
        <v>1.6101099999999999</v>
      </c>
      <c r="V4364">
        <v>18868.689999999999</v>
      </c>
      <c r="W4364">
        <v>2164.1999999999998</v>
      </c>
      <c r="X4364">
        <v>43.29</v>
      </c>
    </row>
    <row r="4365" spans="1:24" x14ac:dyDescent="0.55000000000000004">
      <c r="A4365" s="5">
        <v>42689</v>
      </c>
      <c r="B4365">
        <v>0.41</v>
      </c>
      <c r="C4365">
        <v>0.51</v>
      </c>
      <c r="D4365">
        <v>0.61</v>
      </c>
      <c r="E4365">
        <v>0.78</v>
      </c>
      <c r="F4365">
        <v>1.02</v>
      </c>
      <c r="G4365">
        <v>1.28</v>
      </c>
      <c r="H4365">
        <v>1.68</v>
      </c>
      <c r="I4365">
        <v>2.0299999999999998</v>
      </c>
      <c r="J4365">
        <v>2.23</v>
      </c>
      <c r="K4365">
        <v>2.64</v>
      </c>
      <c r="L4365">
        <v>2.97</v>
      </c>
      <c r="M4365">
        <v>0.01</v>
      </c>
      <c r="N4365">
        <v>0.41</v>
      </c>
      <c r="O4365">
        <v>0.79</v>
      </c>
      <c r="P4365">
        <v>0.95</v>
      </c>
      <c r="Q4365">
        <v>0.55010999999999999</v>
      </c>
      <c r="R4365">
        <v>0.69389000000000001</v>
      </c>
      <c r="S4365">
        <v>0.90622000000000003</v>
      </c>
      <c r="T4365">
        <v>1.2721100000000001</v>
      </c>
      <c r="U4365">
        <v>1.60456</v>
      </c>
      <c r="V4365">
        <v>18923.060000000001</v>
      </c>
      <c r="W4365">
        <v>2180.39</v>
      </c>
      <c r="X4365">
        <v>45.86</v>
      </c>
    </row>
    <row r="4366" spans="1:24" x14ac:dyDescent="0.55000000000000004">
      <c r="A4366" s="5">
        <v>42690</v>
      </c>
      <c r="B4366">
        <v>0.41</v>
      </c>
      <c r="C4366">
        <v>0.47</v>
      </c>
      <c r="D4366">
        <v>0.62</v>
      </c>
      <c r="E4366">
        <v>0.76</v>
      </c>
      <c r="F4366">
        <v>1</v>
      </c>
      <c r="G4366">
        <v>1.28</v>
      </c>
      <c r="H4366">
        <v>1.68</v>
      </c>
      <c r="I4366">
        <v>2.0299999999999998</v>
      </c>
      <c r="J4366">
        <v>2.2200000000000002</v>
      </c>
      <c r="K4366">
        <v>2.61</v>
      </c>
      <c r="L4366">
        <v>2.92</v>
      </c>
      <c r="M4366">
        <v>0.02</v>
      </c>
      <c r="N4366">
        <v>0.39</v>
      </c>
      <c r="O4366">
        <v>0.75</v>
      </c>
      <c r="P4366">
        <v>0.92</v>
      </c>
      <c r="Q4366">
        <v>0.55456000000000005</v>
      </c>
      <c r="R4366">
        <v>0.69889000000000001</v>
      </c>
      <c r="S4366">
        <v>0.90871999999999997</v>
      </c>
      <c r="T4366">
        <v>1.2754399999999999</v>
      </c>
      <c r="U4366">
        <v>1.61178</v>
      </c>
      <c r="V4366">
        <v>18868.14</v>
      </c>
      <c r="W4366">
        <v>2176.94</v>
      </c>
      <c r="X4366">
        <v>45.56</v>
      </c>
    </row>
    <row r="4367" spans="1:24" x14ac:dyDescent="0.55000000000000004">
      <c r="A4367" s="5">
        <v>42691</v>
      </c>
      <c r="B4367">
        <v>0.41</v>
      </c>
      <c r="C4367">
        <v>0.44</v>
      </c>
      <c r="D4367">
        <v>0.61</v>
      </c>
      <c r="E4367">
        <v>0.77</v>
      </c>
      <c r="F4367">
        <v>1.04</v>
      </c>
      <c r="G4367">
        <v>1.31</v>
      </c>
      <c r="H4367">
        <v>1.73</v>
      </c>
      <c r="I4367">
        <v>2.08</v>
      </c>
      <c r="J4367">
        <v>2.29</v>
      </c>
      <c r="K4367">
        <v>2.69</v>
      </c>
      <c r="L4367">
        <v>3.01</v>
      </c>
      <c r="M4367">
        <v>0.02</v>
      </c>
      <c r="N4367">
        <v>0.42</v>
      </c>
      <c r="O4367">
        <v>0.8</v>
      </c>
      <c r="P4367">
        <v>0.96</v>
      </c>
      <c r="Q4367">
        <v>0.56177999999999995</v>
      </c>
      <c r="R4367">
        <v>0.70333000000000001</v>
      </c>
      <c r="S4367">
        <v>0.91122000000000003</v>
      </c>
      <c r="T4367">
        <v>1.2748900000000001</v>
      </c>
      <c r="U4367">
        <v>1.60456</v>
      </c>
      <c r="V4367">
        <v>18903.82</v>
      </c>
      <c r="W4367">
        <v>2187.12</v>
      </c>
      <c r="X4367">
        <v>45.37</v>
      </c>
    </row>
    <row r="4368" spans="1:24" x14ac:dyDescent="0.55000000000000004">
      <c r="A4368" s="5">
        <v>42692</v>
      </c>
      <c r="B4368">
        <v>0.41</v>
      </c>
      <c r="C4368">
        <v>0.44</v>
      </c>
      <c r="D4368">
        <v>0.6</v>
      </c>
      <c r="E4368">
        <v>0.77</v>
      </c>
      <c r="F4368">
        <v>1.07</v>
      </c>
      <c r="G4368">
        <v>1.36</v>
      </c>
      <c r="H4368">
        <v>1.8</v>
      </c>
      <c r="I4368">
        <v>2.14</v>
      </c>
      <c r="J4368">
        <v>2.34</v>
      </c>
      <c r="K4368">
        <v>2.7</v>
      </c>
      <c r="L4368">
        <v>3.01</v>
      </c>
      <c r="M4368">
        <v>0.06</v>
      </c>
      <c r="N4368">
        <v>0.44</v>
      </c>
      <c r="O4368">
        <v>0.79</v>
      </c>
      <c r="P4368">
        <v>0.94</v>
      </c>
      <c r="Q4368">
        <v>0.56599999999999995</v>
      </c>
      <c r="R4368">
        <v>0.70667000000000002</v>
      </c>
      <c r="S4368">
        <v>0.91622000000000003</v>
      </c>
      <c r="T4368">
        <v>1.2793300000000001</v>
      </c>
      <c r="U4368">
        <v>1.6206700000000001</v>
      </c>
      <c r="V4368">
        <v>18867.93</v>
      </c>
      <c r="W4368">
        <v>2181.9</v>
      </c>
      <c r="X4368">
        <v>45.69</v>
      </c>
    </row>
    <row r="4369" spans="1:24" x14ac:dyDescent="0.55000000000000004">
      <c r="A4369" s="5">
        <v>42695</v>
      </c>
      <c r="B4369">
        <v>0.41</v>
      </c>
      <c r="C4369">
        <v>0.46</v>
      </c>
      <c r="D4369">
        <v>0.6</v>
      </c>
      <c r="E4369">
        <v>0.78</v>
      </c>
      <c r="F4369">
        <v>1.08</v>
      </c>
      <c r="G4369">
        <v>1.36</v>
      </c>
      <c r="H4369">
        <v>1.79</v>
      </c>
      <c r="I4369">
        <v>2.13</v>
      </c>
      <c r="J4369">
        <v>2.33</v>
      </c>
      <c r="K4369">
        <v>2.69</v>
      </c>
      <c r="L4369">
        <v>3</v>
      </c>
      <c r="M4369">
        <v>0.05</v>
      </c>
      <c r="N4369">
        <v>0.42</v>
      </c>
      <c r="O4369">
        <v>0.75</v>
      </c>
      <c r="P4369">
        <v>0.92</v>
      </c>
      <c r="Q4369">
        <v>0.56777999999999995</v>
      </c>
      <c r="R4369">
        <v>0.71055999999999997</v>
      </c>
      <c r="S4369">
        <v>0.91983000000000004</v>
      </c>
      <c r="T4369">
        <v>1.27433</v>
      </c>
      <c r="U4369">
        <v>1.6228899999999999</v>
      </c>
      <c r="V4369">
        <v>18956.689999999999</v>
      </c>
      <c r="W4369">
        <v>2198.1799999999998</v>
      </c>
      <c r="X4369">
        <v>47.48</v>
      </c>
    </row>
    <row r="4370" spans="1:24" x14ac:dyDescent="0.55000000000000004">
      <c r="A4370" s="5">
        <v>42696</v>
      </c>
      <c r="B4370">
        <v>0.41</v>
      </c>
      <c r="C4370">
        <v>0.49</v>
      </c>
      <c r="D4370">
        <v>0.61</v>
      </c>
      <c r="E4370">
        <v>0.78</v>
      </c>
      <c r="F4370">
        <v>1.07</v>
      </c>
      <c r="G4370">
        <v>1.35</v>
      </c>
      <c r="H4370">
        <v>1.77</v>
      </c>
      <c r="I4370">
        <v>2.12</v>
      </c>
      <c r="J4370">
        <v>2.31</v>
      </c>
      <c r="K4370">
        <v>2.69</v>
      </c>
      <c r="L4370">
        <v>3</v>
      </c>
      <c r="M4370">
        <v>0.02</v>
      </c>
      <c r="N4370">
        <v>0.41</v>
      </c>
      <c r="O4370">
        <v>0.76</v>
      </c>
      <c r="P4370">
        <v>0.93</v>
      </c>
      <c r="Q4370">
        <v>0.58421999999999996</v>
      </c>
      <c r="R4370">
        <v>0.72028000000000003</v>
      </c>
      <c r="S4370">
        <v>0.92483000000000004</v>
      </c>
      <c r="T4370">
        <v>1.2782199999999999</v>
      </c>
      <c r="U4370">
        <v>1.6278900000000001</v>
      </c>
      <c r="V4370">
        <v>19023.87</v>
      </c>
      <c r="W4370">
        <v>2202.94</v>
      </c>
      <c r="X4370">
        <v>48.07</v>
      </c>
    </row>
    <row r="4371" spans="1:24" x14ac:dyDescent="0.55000000000000004">
      <c r="A4371" s="5">
        <v>42697</v>
      </c>
      <c r="B4371">
        <v>0.41</v>
      </c>
      <c r="C4371">
        <v>0.51</v>
      </c>
      <c r="D4371">
        <v>0.63</v>
      </c>
      <c r="E4371">
        <v>0.8</v>
      </c>
      <c r="F4371">
        <v>1.1200000000000001</v>
      </c>
      <c r="G4371">
        <v>1.4</v>
      </c>
      <c r="H4371">
        <v>1.83</v>
      </c>
      <c r="I4371">
        <v>2.17</v>
      </c>
      <c r="J4371">
        <v>2.36</v>
      </c>
      <c r="K4371">
        <v>2.71</v>
      </c>
      <c r="L4371">
        <v>3.02</v>
      </c>
      <c r="M4371">
        <v>0.09</v>
      </c>
      <c r="N4371">
        <v>0.44</v>
      </c>
      <c r="O4371">
        <v>0.77</v>
      </c>
      <c r="P4371">
        <v>0.93</v>
      </c>
      <c r="Q4371">
        <v>0.59199999999999997</v>
      </c>
      <c r="R4371">
        <v>0.72582999999999998</v>
      </c>
      <c r="S4371">
        <v>0.93010999999999999</v>
      </c>
      <c r="T4371">
        <v>1.27989</v>
      </c>
      <c r="U4371">
        <v>1.6295599999999999</v>
      </c>
      <c r="V4371">
        <v>19083.18</v>
      </c>
      <c r="W4371">
        <v>2204.7199999999998</v>
      </c>
      <c r="X4371">
        <v>46.72</v>
      </c>
    </row>
    <row r="4372" spans="1:24" x14ac:dyDescent="0.55000000000000004">
      <c r="A4372" s="5">
        <v>42698</v>
      </c>
      <c r="B4372" t="e">
        <v>#N/A</v>
      </c>
      <c r="C4372" t="e">
        <v>#N/A</v>
      </c>
      <c r="D4372" t="e">
        <v>#N/A</v>
      </c>
      <c r="E4372" t="e">
        <v>#N/A</v>
      </c>
      <c r="F4372" t="e">
        <v>#N/A</v>
      </c>
      <c r="G4372" t="e">
        <v>#N/A</v>
      </c>
      <c r="H4372" t="e">
        <v>#N/A</v>
      </c>
      <c r="I4372" t="e">
        <v>#N/A</v>
      </c>
      <c r="J4372" t="e">
        <v>#N/A</v>
      </c>
      <c r="K4372" t="e">
        <v>#N/A</v>
      </c>
      <c r="L4372" t="e">
        <v>#N/A</v>
      </c>
      <c r="M4372" t="e">
        <v>#N/A</v>
      </c>
      <c r="N4372" t="e">
        <v>#N/A</v>
      </c>
      <c r="O4372" t="e">
        <v>#N/A</v>
      </c>
      <c r="P4372" t="e">
        <v>#N/A</v>
      </c>
      <c r="Q4372">
        <v>0.60255999999999998</v>
      </c>
      <c r="R4372">
        <v>0.73389000000000004</v>
      </c>
      <c r="S4372">
        <v>0.93706</v>
      </c>
      <c r="T4372">
        <v>1.28878</v>
      </c>
      <c r="U4372">
        <v>1.64344</v>
      </c>
      <c r="V4372" t="e">
        <v>#N/A</v>
      </c>
      <c r="W4372" t="e">
        <v>#N/A</v>
      </c>
      <c r="X4372" t="e">
        <v>#N/A</v>
      </c>
    </row>
    <row r="4373" spans="1:24" x14ac:dyDescent="0.55000000000000004">
      <c r="A4373" s="5">
        <v>42699</v>
      </c>
      <c r="B4373">
        <v>0.41</v>
      </c>
      <c r="C4373">
        <v>0.49</v>
      </c>
      <c r="D4373">
        <v>0.62</v>
      </c>
      <c r="E4373">
        <v>0.81</v>
      </c>
      <c r="F4373">
        <v>1.1200000000000001</v>
      </c>
      <c r="G4373">
        <v>1.41</v>
      </c>
      <c r="H4373">
        <v>1.83</v>
      </c>
      <c r="I4373">
        <v>2.1800000000000002</v>
      </c>
      <c r="J4373">
        <v>2.36</v>
      </c>
      <c r="K4373">
        <v>2.71</v>
      </c>
      <c r="L4373">
        <v>3.01</v>
      </c>
      <c r="M4373">
        <v>0.09</v>
      </c>
      <c r="N4373">
        <v>0.47</v>
      </c>
      <c r="O4373">
        <v>0.8</v>
      </c>
      <c r="P4373">
        <v>0.93</v>
      </c>
      <c r="Q4373">
        <v>0.60589000000000004</v>
      </c>
      <c r="R4373">
        <v>0.73194000000000004</v>
      </c>
      <c r="S4373">
        <v>0.93733</v>
      </c>
      <c r="T4373">
        <v>1.28989</v>
      </c>
      <c r="U4373">
        <v>1.6451100000000001</v>
      </c>
      <c r="V4373">
        <v>19152.14</v>
      </c>
      <c r="W4373">
        <v>2213.35</v>
      </c>
      <c r="X4373">
        <v>46.72</v>
      </c>
    </row>
    <row r="4374" spans="1:24" x14ac:dyDescent="0.55000000000000004">
      <c r="A4374" s="5">
        <v>42702</v>
      </c>
      <c r="B4374">
        <v>0.41</v>
      </c>
      <c r="C4374">
        <v>0.48</v>
      </c>
      <c r="D4374">
        <v>0.6</v>
      </c>
      <c r="E4374">
        <v>0.79</v>
      </c>
      <c r="F4374">
        <v>1.1100000000000001</v>
      </c>
      <c r="G4374">
        <v>1.38</v>
      </c>
      <c r="H4374">
        <v>1.8</v>
      </c>
      <c r="I4374">
        <v>2.13</v>
      </c>
      <c r="J4374">
        <v>2.3199999999999998</v>
      </c>
      <c r="K4374">
        <v>2.68</v>
      </c>
      <c r="L4374">
        <v>2.99</v>
      </c>
      <c r="M4374">
        <v>0.11</v>
      </c>
      <c r="N4374">
        <v>0.47</v>
      </c>
      <c r="O4374">
        <v>0.8</v>
      </c>
      <c r="P4374">
        <v>0.95</v>
      </c>
      <c r="Q4374">
        <v>0.60560999999999998</v>
      </c>
      <c r="R4374">
        <v>0.73194000000000004</v>
      </c>
      <c r="S4374">
        <v>0.93511</v>
      </c>
      <c r="T4374">
        <v>1.28989</v>
      </c>
      <c r="U4374">
        <v>1.6412199999999999</v>
      </c>
      <c r="V4374">
        <v>19097.900000000001</v>
      </c>
      <c r="W4374">
        <v>2201.7199999999998</v>
      </c>
      <c r="X4374">
        <v>45.66</v>
      </c>
    </row>
    <row r="4375" spans="1:24" x14ac:dyDescent="0.55000000000000004">
      <c r="A4375" s="5">
        <v>42703</v>
      </c>
      <c r="B4375">
        <v>0.41</v>
      </c>
      <c r="C4375">
        <v>0.48</v>
      </c>
      <c r="D4375">
        <v>0.6</v>
      </c>
      <c r="E4375">
        <v>0.78</v>
      </c>
      <c r="F4375">
        <v>1.0900000000000001</v>
      </c>
      <c r="G4375">
        <v>1.37</v>
      </c>
      <c r="H4375">
        <v>1.78</v>
      </c>
      <c r="I4375">
        <v>2.12</v>
      </c>
      <c r="J4375">
        <v>2.2999999999999998</v>
      </c>
      <c r="K4375">
        <v>2.66</v>
      </c>
      <c r="L4375">
        <v>2.95</v>
      </c>
      <c r="M4375">
        <v>0.09</v>
      </c>
      <c r="N4375">
        <v>0.44</v>
      </c>
      <c r="O4375">
        <v>0.76</v>
      </c>
      <c r="P4375">
        <v>0.92</v>
      </c>
      <c r="Q4375">
        <v>0.61672000000000005</v>
      </c>
      <c r="R4375">
        <v>0.73443999999999998</v>
      </c>
      <c r="S4375">
        <v>0.93067</v>
      </c>
      <c r="T4375">
        <v>1.29267</v>
      </c>
      <c r="U4375">
        <v>1.6406700000000001</v>
      </c>
      <c r="V4375">
        <v>19121.599999999999</v>
      </c>
      <c r="W4375">
        <v>2204.66</v>
      </c>
      <c r="X4375">
        <v>45.29</v>
      </c>
    </row>
    <row r="4376" spans="1:24" x14ac:dyDescent="0.55000000000000004">
      <c r="A4376" s="5">
        <v>42704</v>
      </c>
      <c r="B4376">
        <v>0.31</v>
      </c>
      <c r="C4376">
        <v>0.48</v>
      </c>
      <c r="D4376">
        <v>0.62</v>
      </c>
      <c r="E4376">
        <v>0.8</v>
      </c>
      <c r="F4376">
        <v>1.1100000000000001</v>
      </c>
      <c r="G4376">
        <v>1.4</v>
      </c>
      <c r="H4376">
        <v>1.83</v>
      </c>
      <c r="I4376">
        <v>2.1800000000000002</v>
      </c>
      <c r="J4376">
        <v>2.37</v>
      </c>
      <c r="K4376">
        <v>2.73</v>
      </c>
      <c r="L4376">
        <v>3.02</v>
      </c>
      <c r="M4376">
        <v>0.06</v>
      </c>
      <c r="N4376">
        <v>0.43</v>
      </c>
      <c r="O4376">
        <v>0.75</v>
      </c>
      <c r="P4376">
        <v>0.91</v>
      </c>
      <c r="Q4376">
        <v>0.62366999999999995</v>
      </c>
      <c r="R4376">
        <v>0.74250000000000005</v>
      </c>
      <c r="S4376">
        <v>0.93416999999999994</v>
      </c>
      <c r="T4376">
        <v>1.28878</v>
      </c>
      <c r="U4376">
        <v>1.639</v>
      </c>
      <c r="V4376">
        <v>19123.580000000002</v>
      </c>
      <c r="W4376">
        <v>2198.81</v>
      </c>
      <c r="X4376">
        <v>49.41</v>
      </c>
    </row>
    <row r="4377" spans="1:24" x14ac:dyDescent="0.55000000000000004">
      <c r="A4377" s="5">
        <v>42705</v>
      </c>
      <c r="B4377">
        <v>0.41</v>
      </c>
      <c r="C4377">
        <v>0.48</v>
      </c>
      <c r="D4377">
        <v>0.6</v>
      </c>
      <c r="E4377">
        <v>0.82</v>
      </c>
      <c r="F4377">
        <v>1.1399999999999999</v>
      </c>
      <c r="G4377">
        <v>1.45</v>
      </c>
      <c r="H4377">
        <v>1.9</v>
      </c>
      <c r="I4377">
        <v>2.25</v>
      </c>
      <c r="J4377">
        <v>2.4500000000000002</v>
      </c>
      <c r="K4377">
        <v>2.82</v>
      </c>
      <c r="L4377">
        <v>3.1</v>
      </c>
      <c r="M4377">
        <v>0.09</v>
      </c>
      <c r="N4377">
        <v>0.48</v>
      </c>
      <c r="O4377">
        <v>0.81</v>
      </c>
      <c r="P4377">
        <v>0.95</v>
      </c>
      <c r="Q4377">
        <v>0.63449999999999995</v>
      </c>
      <c r="R4377">
        <v>0.74389000000000005</v>
      </c>
      <c r="S4377">
        <v>0.94167000000000001</v>
      </c>
      <c r="T4377">
        <v>1.2909999999999999</v>
      </c>
      <c r="U4377">
        <v>1.64344</v>
      </c>
      <c r="V4377">
        <v>19191.93</v>
      </c>
      <c r="W4377">
        <v>2191.08</v>
      </c>
      <c r="X4377">
        <v>51.08</v>
      </c>
    </row>
    <row r="4378" spans="1:24" x14ac:dyDescent="0.55000000000000004">
      <c r="A4378" s="5">
        <v>42706</v>
      </c>
      <c r="B4378">
        <v>0.41</v>
      </c>
      <c r="C4378">
        <v>0.49</v>
      </c>
      <c r="D4378">
        <v>0.61</v>
      </c>
      <c r="E4378">
        <v>0.8</v>
      </c>
      <c r="F4378">
        <v>1.1100000000000001</v>
      </c>
      <c r="G4378">
        <v>1.4</v>
      </c>
      <c r="H4378">
        <v>1.84</v>
      </c>
      <c r="I4378">
        <v>2.2000000000000002</v>
      </c>
      <c r="J4378">
        <v>2.4</v>
      </c>
      <c r="K4378">
        <v>2.78</v>
      </c>
      <c r="L4378">
        <v>3.08</v>
      </c>
      <c r="M4378">
        <v>0.08</v>
      </c>
      <c r="N4378">
        <v>0.49</v>
      </c>
      <c r="O4378">
        <v>0.82</v>
      </c>
      <c r="P4378">
        <v>0.98</v>
      </c>
      <c r="Q4378">
        <v>0.64666999999999997</v>
      </c>
      <c r="R4378">
        <v>0.74861</v>
      </c>
      <c r="S4378">
        <v>0.94638999999999995</v>
      </c>
      <c r="T4378">
        <v>1.29156</v>
      </c>
      <c r="U4378">
        <v>1.64456</v>
      </c>
      <c r="V4378">
        <v>19170.419999999998</v>
      </c>
      <c r="W4378">
        <v>2191.9499999999998</v>
      </c>
      <c r="X4378">
        <v>51.7</v>
      </c>
    </row>
    <row r="4379" spans="1:24" x14ac:dyDescent="0.55000000000000004">
      <c r="A4379" s="5">
        <v>42709</v>
      </c>
      <c r="B4379">
        <v>0.41</v>
      </c>
      <c r="C4379">
        <v>0.49</v>
      </c>
      <c r="D4379">
        <v>0.63</v>
      </c>
      <c r="E4379">
        <v>0.82</v>
      </c>
      <c r="F4379">
        <v>1.1299999999999999</v>
      </c>
      <c r="G4379">
        <v>1.42</v>
      </c>
      <c r="H4379">
        <v>1.84</v>
      </c>
      <c r="I4379">
        <v>2.19</v>
      </c>
      <c r="J4379">
        <v>2.39</v>
      </c>
      <c r="K4379">
        <v>2.76</v>
      </c>
      <c r="L4379">
        <v>3.05</v>
      </c>
      <c r="M4379">
        <v>0.05</v>
      </c>
      <c r="N4379">
        <v>0.45</v>
      </c>
      <c r="O4379">
        <v>0.78</v>
      </c>
      <c r="P4379">
        <v>0.94</v>
      </c>
      <c r="Q4379">
        <v>0.65193999999999996</v>
      </c>
      <c r="R4379">
        <v>0.75139</v>
      </c>
      <c r="S4379">
        <v>0.94806000000000001</v>
      </c>
      <c r="T4379">
        <v>1.2909999999999999</v>
      </c>
      <c r="U4379">
        <v>1.6439999999999999</v>
      </c>
      <c r="V4379">
        <v>19216.240000000002</v>
      </c>
      <c r="W4379">
        <v>2204.71</v>
      </c>
      <c r="X4379">
        <v>51.72</v>
      </c>
    </row>
    <row r="4380" spans="1:24" x14ac:dyDescent="0.55000000000000004">
      <c r="A4380" s="5">
        <v>42710</v>
      </c>
      <c r="B4380">
        <v>0.41</v>
      </c>
      <c r="C4380">
        <v>0.49</v>
      </c>
      <c r="D4380">
        <v>0.63</v>
      </c>
      <c r="E4380">
        <v>0.83</v>
      </c>
      <c r="F4380">
        <v>1.1200000000000001</v>
      </c>
      <c r="G4380">
        <v>1.41</v>
      </c>
      <c r="H4380">
        <v>1.84</v>
      </c>
      <c r="I4380">
        <v>2.1800000000000002</v>
      </c>
      <c r="J4380">
        <v>2.39</v>
      </c>
      <c r="K4380">
        <v>2.77</v>
      </c>
      <c r="L4380">
        <v>3.08</v>
      </c>
      <c r="M4380">
        <v>0.04</v>
      </c>
      <c r="N4380">
        <v>0.44</v>
      </c>
      <c r="O4380">
        <v>0.79</v>
      </c>
      <c r="P4380">
        <v>0.94</v>
      </c>
      <c r="Q4380">
        <v>0.64888999999999997</v>
      </c>
      <c r="R4380">
        <v>0.75361</v>
      </c>
      <c r="S4380">
        <v>0.95082999999999995</v>
      </c>
      <c r="T4380">
        <v>1.29322</v>
      </c>
      <c r="U4380">
        <v>1.64567</v>
      </c>
      <c r="V4380">
        <v>19251.78</v>
      </c>
      <c r="W4380">
        <v>2212.23</v>
      </c>
      <c r="X4380">
        <v>50.95</v>
      </c>
    </row>
    <row r="4381" spans="1:24" x14ac:dyDescent="0.55000000000000004">
      <c r="A4381" s="5">
        <v>42711</v>
      </c>
      <c r="B4381">
        <v>0.41</v>
      </c>
      <c r="C4381">
        <v>0.52</v>
      </c>
      <c r="D4381">
        <v>0.63</v>
      </c>
      <c r="E4381">
        <v>0.85</v>
      </c>
      <c r="F4381">
        <v>1.1000000000000001</v>
      </c>
      <c r="G4381">
        <v>1.39</v>
      </c>
      <c r="H4381">
        <v>1.8</v>
      </c>
      <c r="I4381">
        <v>2.14</v>
      </c>
      <c r="J4381">
        <v>2.34</v>
      </c>
      <c r="K4381">
        <v>2.73</v>
      </c>
      <c r="L4381">
        <v>3.02</v>
      </c>
      <c r="M4381">
        <v>0.02</v>
      </c>
      <c r="N4381">
        <v>0.42</v>
      </c>
      <c r="O4381">
        <v>0.76</v>
      </c>
      <c r="P4381">
        <v>0.91</v>
      </c>
      <c r="Q4381">
        <v>0.65417000000000003</v>
      </c>
      <c r="R4381">
        <v>0.75639000000000001</v>
      </c>
      <c r="S4381">
        <v>0.95082999999999995</v>
      </c>
      <c r="T4381">
        <v>1.29322</v>
      </c>
      <c r="U4381">
        <v>1.6451100000000001</v>
      </c>
      <c r="V4381">
        <v>19549.62</v>
      </c>
      <c r="W4381">
        <v>2241.35</v>
      </c>
      <c r="X4381">
        <v>49.85</v>
      </c>
    </row>
    <row r="4382" spans="1:24" x14ac:dyDescent="0.55000000000000004">
      <c r="A4382" s="5">
        <v>42712</v>
      </c>
      <c r="B4382">
        <v>0.41</v>
      </c>
      <c r="C4382">
        <v>0.51</v>
      </c>
      <c r="D4382">
        <v>0.62</v>
      </c>
      <c r="E4382">
        <v>0.84</v>
      </c>
      <c r="F4382">
        <v>1.1200000000000001</v>
      </c>
      <c r="G4382">
        <v>1.4</v>
      </c>
      <c r="H4382">
        <v>1.83</v>
      </c>
      <c r="I4382">
        <v>2.2000000000000002</v>
      </c>
      <c r="J4382">
        <v>2.4</v>
      </c>
      <c r="K4382">
        <v>2.81</v>
      </c>
      <c r="L4382">
        <v>3.1</v>
      </c>
      <c r="M4382">
        <v>0</v>
      </c>
      <c r="N4382">
        <v>0.45</v>
      </c>
      <c r="O4382">
        <v>0.82</v>
      </c>
      <c r="P4382">
        <v>0.98</v>
      </c>
      <c r="Q4382">
        <v>0.66388999999999998</v>
      </c>
      <c r="R4382">
        <v>0.76583000000000001</v>
      </c>
      <c r="S4382">
        <v>0.95306000000000002</v>
      </c>
      <c r="T4382">
        <v>1.29322</v>
      </c>
      <c r="U4382">
        <v>1.64456</v>
      </c>
      <c r="V4382">
        <v>19614.810000000001</v>
      </c>
      <c r="W4382">
        <v>2246.19</v>
      </c>
      <c r="X4382">
        <v>50.84</v>
      </c>
    </row>
    <row r="4383" spans="1:24" x14ac:dyDescent="0.55000000000000004">
      <c r="A4383" s="5">
        <v>42713</v>
      </c>
      <c r="B4383">
        <v>0.41</v>
      </c>
      <c r="C4383">
        <v>0.54</v>
      </c>
      <c r="D4383">
        <v>0.64</v>
      </c>
      <c r="E4383">
        <v>0.85</v>
      </c>
      <c r="F4383">
        <v>1.1499999999999999</v>
      </c>
      <c r="G4383">
        <v>1.43</v>
      </c>
      <c r="H4383">
        <v>1.89</v>
      </c>
      <c r="I4383">
        <v>2.2599999999999998</v>
      </c>
      <c r="J4383">
        <v>2.4700000000000002</v>
      </c>
      <c r="K4383">
        <v>2.87</v>
      </c>
      <c r="L4383">
        <v>3.16</v>
      </c>
      <c r="M4383">
        <v>0.06</v>
      </c>
      <c r="N4383">
        <v>0.51</v>
      </c>
      <c r="O4383">
        <v>0.88</v>
      </c>
      <c r="P4383">
        <v>1.04</v>
      </c>
      <c r="Q4383">
        <v>0.68</v>
      </c>
      <c r="R4383">
        <v>0.77139000000000002</v>
      </c>
      <c r="S4383">
        <v>0.95650000000000002</v>
      </c>
      <c r="T4383">
        <v>1.296</v>
      </c>
      <c r="U4383">
        <v>1.6484399999999999</v>
      </c>
      <c r="V4383">
        <v>19756.849999999999</v>
      </c>
      <c r="W4383">
        <v>2259.5300000000002</v>
      </c>
      <c r="X4383">
        <v>51.51</v>
      </c>
    </row>
    <row r="4384" spans="1:24" x14ac:dyDescent="0.55000000000000004">
      <c r="A4384" s="5">
        <v>42716</v>
      </c>
      <c r="B4384">
        <v>0.41</v>
      </c>
      <c r="C4384">
        <v>0.51</v>
      </c>
      <c r="D4384">
        <v>0.64</v>
      </c>
      <c r="E4384">
        <v>0.85</v>
      </c>
      <c r="F4384">
        <v>1.1499999999999999</v>
      </c>
      <c r="G4384">
        <v>1.44</v>
      </c>
      <c r="H4384">
        <v>1.9</v>
      </c>
      <c r="I4384">
        <v>2.2599999999999998</v>
      </c>
      <c r="J4384">
        <v>2.4900000000000002</v>
      </c>
      <c r="K4384">
        <v>2.86</v>
      </c>
      <c r="L4384">
        <v>3.16</v>
      </c>
      <c r="M4384">
        <v>0.04</v>
      </c>
      <c r="N4384">
        <v>0.51</v>
      </c>
      <c r="O4384">
        <v>0.89</v>
      </c>
      <c r="P4384">
        <v>1.04</v>
      </c>
      <c r="Q4384">
        <v>0.69472</v>
      </c>
      <c r="R4384">
        <v>0.77500000000000002</v>
      </c>
      <c r="S4384">
        <v>0.95872000000000002</v>
      </c>
      <c r="T4384">
        <v>1.29878</v>
      </c>
      <c r="U4384">
        <v>1.65456</v>
      </c>
      <c r="V4384">
        <v>19796.43</v>
      </c>
      <c r="W4384">
        <v>2256.96</v>
      </c>
      <c r="X4384">
        <v>52.74</v>
      </c>
    </row>
    <row r="4385" spans="1:24" x14ac:dyDescent="0.55000000000000004">
      <c r="A4385" s="5">
        <v>42717</v>
      </c>
      <c r="B4385">
        <v>0.41</v>
      </c>
      <c r="C4385">
        <v>0.54</v>
      </c>
      <c r="D4385">
        <v>0.66</v>
      </c>
      <c r="E4385">
        <v>0.88</v>
      </c>
      <c r="F4385">
        <v>1.17</v>
      </c>
      <c r="G4385">
        <v>1.46</v>
      </c>
      <c r="H4385">
        <v>1.92</v>
      </c>
      <c r="I4385">
        <v>2.2599999999999998</v>
      </c>
      <c r="J4385">
        <v>2.48</v>
      </c>
      <c r="K4385">
        <v>2.85</v>
      </c>
      <c r="L4385">
        <v>3.14</v>
      </c>
      <c r="M4385">
        <v>0.06</v>
      </c>
      <c r="N4385">
        <v>0.53</v>
      </c>
      <c r="O4385">
        <v>0.98</v>
      </c>
      <c r="P4385">
        <v>1.04</v>
      </c>
      <c r="Q4385">
        <v>0.70389000000000002</v>
      </c>
      <c r="R4385">
        <v>0.78249999999999997</v>
      </c>
      <c r="S4385">
        <v>0.96343999999999996</v>
      </c>
      <c r="T4385">
        <v>1.2982199999999999</v>
      </c>
      <c r="U4385">
        <v>1.6539999999999999</v>
      </c>
      <c r="V4385">
        <v>19911.21</v>
      </c>
      <c r="W4385">
        <v>2271.7199999999998</v>
      </c>
      <c r="X4385">
        <v>52.99</v>
      </c>
    </row>
    <row r="4386" spans="1:24" x14ac:dyDescent="0.55000000000000004">
      <c r="A4386" s="5">
        <v>42718</v>
      </c>
      <c r="B4386">
        <v>0.41</v>
      </c>
      <c r="C4386">
        <v>0.55000000000000004</v>
      </c>
      <c r="D4386">
        <v>0.66</v>
      </c>
      <c r="E4386">
        <v>0.92</v>
      </c>
      <c r="F4386">
        <v>1.27</v>
      </c>
      <c r="G4386">
        <v>1.57</v>
      </c>
      <c r="H4386">
        <v>2.02</v>
      </c>
      <c r="I4386">
        <v>2.34</v>
      </c>
      <c r="J4386">
        <v>2.54</v>
      </c>
      <c r="K4386">
        <v>2.86</v>
      </c>
      <c r="L4386">
        <v>3.14</v>
      </c>
      <c r="M4386">
        <v>0.2</v>
      </c>
      <c r="N4386">
        <v>0.6</v>
      </c>
      <c r="O4386">
        <v>0.92</v>
      </c>
      <c r="P4386">
        <v>1.07</v>
      </c>
      <c r="Q4386">
        <v>0.70728000000000002</v>
      </c>
      <c r="R4386">
        <v>0.78778000000000004</v>
      </c>
      <c r="S4386">
        <v>0.97038999999999997</v>
      </c>
      <c r="T4386">
        <v>1.2982199999999999</v>
      </c>
      <c r="U4386">
        <v>1.65456</v>
      </c>
      <c r="V4386">
        <v>19792.53</v>
      </c>
      <c r="W4386">
        <v>2253.2800000000002</v>
      </c>
      <c r="X4386">
        <v>51.01</v>
      </c>
    </row>
    <row r="4387" spans="1:24" x14ac:dyDescent="0.55000000000000004">
      <c r="A4387" s="5">
        <v>42719</v>
      </c>
      <c r="B4387">
        <v>0.66</v>
      </c>
      <c r="C4387">
        <v>0.51</v>
      </c>
      <c r="D4387">
        <v>0.65</v>
      </c>
      <c r="E4387">
        <v>0.91</v>
      </c>
      <c r="F4387">
        <v>1.29</v>
      </c>
      <c r="G4387">
        <v>1.61</v>
      </c>
      <c r="H4387">
        <v>2.1</v>
      </c>
      <c r="I4387">
        <v>2.42</v>
      </c>
      <c r="J4387">
        <v>2.6</v>
      </c>
      <c r="K4387">
        <v>2.89</v>
      </c>
      <c r="L4387">
        <v>3.16</v>
      </c>
      <c r="M4387">
        <v>0.32</v>
      </c>
      <c r="N4387">
        <v>0.7</v>
      </c>
      <c r="O4387">
        <v>1</v>
      </c>
      <c r="P4387">
        <v>1.1499999999999999</v>
      </c>
      <c r="Q4387">
        <v>0.73621999999999999</v>
      </c>
      <c r="R4387">
        <v>0.80610999999999999</v>
      </c>
      <c r="S4387">
        <v>0.99317</v>
      </c>
      <c r="T4387">
        <v>1.32267</v>
      </c>
      <c r="U4387">
        <v>1.69956</v>
      </c>
      <c r="V4387">
        <v>19852.240000000002</v>
      </c>
      <c r="W4387">
        <v>2262.0300000000002</v>
      </c>
      <c r="X4387">
        <v>50.9</v>
      </c>
    </row>
    <row r="4388" spans="1:24" x14ac:dyDescent="0.55000000000000004">
      <c r="A4388" s="5">
        <v>42720</v>
      </c>
      <c r="B4388">
        <v>0.66</v>
      </c>
      <c r="C4388">
        <v>0.51</v>
      </c>
      <c r="D4388">
        <v>0.65</v>
      </c>
      <c r="E4388">
        <v>0.91</v>
      </c>
      <c r="F4388">
        <v>1.28</v>
      </c>
      <c r="G4388">
        <v>1.59</v>
      </c>
      <c r="H4388">
        <v>2.0699999999999998</v>
      </c>
      <c r="I4388">
        <v>2.41</v>
      </c>
      <c r="J4388">
        <v>2.6</v>
      </c>
      <c r="K4388">
        <v>2.91</v>
      </c>
      <c r="L4388">
        <v>3.19</v>
      </c>
      <c r="M4388">
        <v>0.32</v>
      </c>
      <c r="N4388">
        <v>0.74</v>
      </c>
      <c r="O4388">
        <v>1.05</v>
      </c>
      <c r="P4388">
        <v>1.2</v>
      </c>
      <c r="Q4388">
        <v>0.73899999999999999</v>
      </c>
      <c r="R4388">
        <v>0.80944000000000005</v>
      </c>
      <c r="S4388">
        <v>0.99733000000000005</v>
      </c>
      <c r="T4388">
        <v>1.31989</v>
      </c>
      <c r="U4388">
        <v>1.6934400000000001</v>
      </c>
      <c r="V4388">
        <v>19843.41</v>
      </c>
      <c r="W4388">
        <v>2258.0700000000002</v>
      </c>
      <c r="X4388">
        <v>51.93</v>
      </c>
    </row>
    <row r="4389" spans="1:24" x14ac:dyDescent="0.55000000000000004">
      <c r="A4389" s="5">
        <v>42723</v>
      </c>
      <c r="B4389">
        <v>0.66</v>
      </c>
      <c r="C4389">
        <v>0.52</v>
      </c>
      <c r="D4389">
        <v>0.65</v>
      </c>
      <c r="E4389">
        <v>0.9</v>
      </c>
      <c r="F4389">
        <v>1.24</v>
      </c>
      <c r="G4389">
        <v>1.55</v>
      </c>
      <c r="H4389">
        <v>2.0299999999999998</v>
      </c>
      <c r="I4389">
        <v>2.35</v>
      </c>
      <c r="J4389">
        <v>2.54</v>
      </c>
      <c r="K4389">
        <v>2.85</v>
      </c>
      <c r="L4389">
        <v>3.12</v>
      </c>
      <c r="M4389">
        <v>0.28999999999999998</v>
      </c>
      <c r="N4389">
        <v>0.68</v>
      </c>
      <c r="O4389">
        <v>0.98</v>
      </c>
      <c r="P4389">
        <v>1.1299999999999999</v>
      </c>
      <c r="Q4389">
        <v>0.74399999999999999</v>
      </c>
      <c r="R4389">
        <v>0.81</v>
      </c>
      <c r="S4389">
        <v>0.99428000000000005</v>
      </c>
      <c r="T4389">
        <v>1.3176699999999999</v>
      </c>
      <c r="U4389">
        <v>1.6917800000000001</v>
      </c>
      <c r="V4389">
        <v>19883.060000000001</v>
      </c>
      <c r="W4389">
        <v>2262.5300000000002</v>
      </c>
      <c r="X4389">
        <v>52.13</v>
      </c>
    </row>
    <row r="4390" spans="1:24" x14ac:dyDescent="0.55000000000000004">
      <c r="A4390" s="5">
        <v>42724</v>
      </c>
      <c r="B4390">
        <v>0.66</v>
      </c>
      <c r="C4390">
        <v>0.52</v>
      </c>
      <c r="D4390">
        <v>0.66</v>
      </c>
      <c r="E4390">
        <v>0.9</v>
      </c>
      <c r="F4390">
        <v>1.25</v>
      </c>
      <c r="G4390">
        <v>1.56</v>
      </c>
      <c r="H4390">
        <v>2.06</v>
      </c>
      <c r="I4390">
        <v>2.38</v>
      </c>
      <c r="J4390">
        <v>2.57</v>
      </c>
      <c r="K4390">
        <v>2.88</v>
      </c>
      <c r="L4390">
        <v>3.15</v>
      </c>
      <c r="M4390">
        <v>0.26</v>
      </c>
      <c r="N4390">
        <v>0.67</v>
      </c>
      <c r="O4390">
        <v>0.98</v>
      </c>
      <c r="P4390">
        <v>1.1399999999999999</v>
      </c>
      <c r="Q4390">
        <v>0.749</v>
      </c>
      <c r="R4390">
        <v>0.81055999999999995</v>
      </c>
      <c r="S4390">
        <v>0.99621999999999999</v>
      </c>
      <c r="T4390">
        <v>1.3204400000000001</v>
      </c>
      <c r="U4390">
        <v>1.6906699999999999</v>
      </c>
      <c r="V4390">
        <v>19974.62</v>
      </c>
      <c r="W4390">
        <v>2270.7600000000002</v>
      </c>
      <c r="X4390">
        <v>52.22</v>
      </c>
    </row>
    <row r="4391" spans="1:24" x14ac:dyDescent="0.55000000000000004">
      <c r="A4391" s="5">
        <v>42725</v>
      </c>
      <c r="B4391">
        <v>0.66</v>
      </c>
      <c r="C4391">
        <v>0.52</v>
      </c>
      <c r="D4391">
        <v>0.65</v>
      </c>
      <c r="E4391">
        <v>0.88</v>
      </c>
      <c r="F4391">
        <v>1.21</v>
      </c>
      <c r="G4391">
        <v>1.54</v>
      </c>
      <c r="H4391">
        <v>2.04</v>
      </c>
      <c r="I4391">
        <v>2.35</v>
      </c>
      <c r="J4391">
        <v>2.5499999999999998</v>
      </c>
      <c r="K4391">
        <v>2.86</v>
      </c>
      <c r="L4391">
        <v>3.12</v>
      </c>
      <c r="M4391">
        <v>0.3</v>
      </c>
      <c r="N4391">
        <v>0.64</v>
      </c>
      <c r="O4391">
        <v>0.93</v>
      </c>
      <c r="P4391">
        <v>1.1000000000000001</v>
      </c>
      <c r="Q4391">
        <v>0.755</v>
      </c>
      <c r="R4391">
        <v>0.81138999999999994</v>
      </c>
      <c r="S4391">
        <v>0.99761</v>
      </c>
      <c r="T4391">
        <v>1.3160000000000001</v>
      </c>
      <c r="U4391">
        <v>1.68956</v>
      </c>
      <c r="V4391">
        <v>19941.96</v>
      </c>
      <c r="W4391">
        <v>2265.1799999999998</v>
      </c>
      <c r="X4391">
        <v>51.44</v>
      </c>
    </row>
    <row r="4392" spans="1:24" x14ac:dyDescent="0.55000000000000004">
      <c r="A4392" s="5">
        <v>42726</v>
      </c>
      <c r="B4392">
        <v>0.66</v>
      </c>
      <c r="C4392">
        <v>0.51</v>
      </c>
      <c r="D4392">
        <v>0.65</v>
      </c>
      <c r="E4392">
        <v>0.87</v>
      </c>
      <c r="F4392">
        <v>1.22</v>
      </c>
      <c r="G4392">
        <v>1.54</v>
      </c>
      <c r="H4392">
        <v>2.04</v>
      </c>
      <c r="I4392">
        <v>2.36</v>
      </c>
      <c r="J4392">
        <v>2.5499999999999998</v>
      </c>
      <c r="K4392">
        <v>2.86</v>
      </c>
      <c r="L4392">
        <v>3.12</v>
      </c>
      <c r="M4392">
        <v>0.18</v>
      </c>
      <c r="N4392">
        <v>0.6</v>
      </c>
      <c r="O4392">
        <v>0.91</v>
      </c>
      <c r="P4392">
        <v>1.06</v>
      </c>
      <c r="Q4392">
        <v>0.75610999999999995</v>
      </c>
      <c r="R4392">
        <v>0.81333</v>
      </c>
      <c r="S4392">
        <v>0.99705999999999995</v>
      </c>
      <c r="T4392">
        <v>1.3160000000000001</v>
      </c>
      <c r="U4392">
        <v>1.6878899999999999</v>
      </c>
      <c r="V4392">
        <v>19918.88</v>
      </c>
      <c r="W4392">
        <v>2260.96</v>
      </c>
      <c r="X4392">
        <v>51.98</v>
      </c>
    </row>
    <row r="4393" spans="1:24" x14ac:dyDescent="0.55000000000000004">
      <c r="A4393" s="5">
        <v>42727</v>
      </c>
      <c r="B4393">
        <v>0.66</v>
      </c>
      <c r="C4393">
        <v>0.52</v>
      </c>
      <c r="D4393">
        <v>0.65</v>
      </c>
      <c r="E4393">
        <v>0.87</v>
      </c>
      <c r="F4393">
        <v>1.22</v>
      </c>
      <c r="G4393">
        <v>1.54</v>
      </c>
      <c r="H4393">
        <v>2.04</v>
      </c>
      <c r="I4393">
        <v>2.35</v>
      </c>
      <c r="J4393">
        <v>2.5499999999999998</v>
      </c>
      <c r="K4393">
        <v>2.86</v>
      </c>
      <c r="L4393">
        <v>3.12</v>
      </c>
      <c r="M4393">
        <v>0.2</v>
      </c>
      <c r="N4393">
        <v>0.57999999999999996</v>
      </c>
      <c r="O4393">
        <v>0.87</v>
      </c>
      <c r="P4393">
        <v>1.03</v>
      </c>
      <c r="Q4393">
        <v>0.76110999999999995</v>
      </c>
      <c r="R4393">
        <v>0.81444000000000005</v>
      </c>
      <c r="S4393">
        <v>0.99705999999999995</v>
      </c>
      <c r="T4393">
        <v>1.31656</v>
      </c>
      <c r="U4393">
        <v>1.68956</v>
      </c>
      <c r="V4393">
        <v>19933.810000000001</v>
      </c>
      <c r="W4393">
        <v>2263.79</v>
      </c>
      <c r="X4393">
        <v>52.01</v>
      </c>
    </row>
    <row r="4394" spans="1:24" x14ac:dyDescent="0.55000000000000004">
      <c r="A4394" s="5">
        <v>42731</v>
      </c>
      <c r="B4394">
        <v>0.66</v>
      </c>
      <c r="C4394">
        <v>0.51</v>
      </c>
      <c r="D4394">
        <v>0.66</v>
      </c>
      <c r="E4394">
        <v>0.89</v>
      </c>
      <c r="F4394">
        <v>1.28</v>
      </c>
      <c r="G4394">
        <v>1.58</v>
      </c>
      <c r="H4394">
        <v>2.0699999999999998</v>
      </c>
      <c r="I4394">
        <v>2.37</v>
      </c>
      <c r="J4394">
        <v>2.57</v>
      </c>
      <c r="K4394">
        <v>2.88</v>
      </c>
      <c r="L4394">
        <v>3.14</v>
      </c>
      <c r="M4394">
        <v>0.19</v>
      </c>
      <c r="N4394">
        <v>0.57999999999999996</v>
      </c>
      <c r="O4394">
        <v>0.89</v>
      </c>
      <c r="P4394">
        <v>1.04</v>
      </c>
      <c r="Q4394" t="e">
        <v>#N/A</v>
      </c>
      <c r="R4394" t="e">
        <v>#N/A</v>
      </c>
      <c r="S4394" t="e">
        <v>#N/A</v>
      </c>
      <c r="T4394" t="e">
        <v>#N/A</v>
      </c>
      <c r="U4394" t="e">
        <v>#N/A</v>
      </c>
      <c r="V4394">
        <v>19945.04</v>
      </c>
      <c r="W4394">
        <v>2268.88</v>
      </c>
      <c r="X4394">
        <v>52.82</v>
      </c>
    </row>
    <row r="4395" spans="1:24" x14ac:dyDescent="0.55000000000000004">
      <c r="A4395" s="5">
        <v>42732</v>
      </c>
      <c r="B4395">
        <v>0.66</v>
      </c>
      <c r="C4395">
        <v>0.53</v>
      </c>
      <c r="D4395">
        <v>0.62</v>
      </c>
      <c r="E4395">
        <v>0.9</v>
      </c>
      <c r="F4395">
        <v>1.26</v>
      </c>
      <c r="G4395">
        <v>1.55</v>
      </c>
      <c r="H4395">
        <v>2.02</v>
      </c>
      <c r="I4395">
        <v>2.3199999999999998</v>
      </c>
      <c r="J4395">
        <v>2.5099999999999998</v>
      </c>
      <c r="K4395">
        <v>2.83</v>
      </c>
      <c r="L4395">
        <v>3.09</v>
      </c>
      <c r="M4395">
        <v>0.17</v>
      </c>
      <c r="N4395">
        <v>0.56000000000000005</v>
      </c>
      <c r="O4395">
        <v>0.86</v>
      </c>
      <c r="P4395">
        <v>1.02</v>
      </c>
      <c r="Q4395">
        <v>0.77</v>
      </c>
      <c r="R4395">
        <v>0.81611</v>
      </c>
      <c r="S4395">
        <v>0.99817</v>
      </c>
      <c r="T4395">
        <v>1.3176699999999999</v>
      </c>
      <c r="U4395">
        <v>1.69011</v>
      </c>
      <c r="V4395">
        <v>19833.68</v>
      </c>
      <c r="W4395">
        <v>2249.92</v>
      </c>
      <c r="X4395">
        <v>54.01</v>
      </c>
    </row>
    <row r="4396" spans="1:24" x14ac:dyDescent="0.55000000000000004">
      <c r="A4396" s="5">
        <v>42733</v>
      </c>
      <c r="B4396">
        <v>0.66</v>
      </c>
      <c r="C4396">
        <v>0.47</v>
      </c>
      <c r="D4396">
        <v>0.62</v>
      </c>
      <c r="E4396">
        <v>0.85</v>
      </c>
      <c r="F4396">
        <v>1.22</v>
      </c>
      <c r="G4396">
        <v>1.49</v>
      </c>
      <c r="H4396">
        <v>1.96</v>
      </c>
      <c r="I4396">
        <v>2.2999999999999998</v>
      </c>
      <c r="J4396">
        <v>2.4900000000000002</v>
      </c>
      <c r="K4396">
        <v>2.82</v>
      </c>
      <c r="L4396">
        <v>3.08</v>
      </c>
      <c r="M4396">
        <v>0.15</v>
      </c>
      <c r="N4396">
        <v>0.55000000000000004</v>
      </c>
      <c r="O4396">
        <v>0.86</v>
      </c>
      <c r="P4396">
        <v>1.02</v>
      </c>
      <c r="Q4396">
        <v>0.77110999999999996</v>
      </c>
      <c r="R4396">
        <v>0.81943999999999995</v>
      </c>
      <c r="S4396">
        <v>0.99789000000000005</v>
      </c>
      <c r="T4396">
        <v>1.3176699999999999</v>
      </c>
      <c r="U4396">
        <v>1.68733</v>
      </c>
      <c r="V4396">
        <v>19819.78</v>
      </c>
      <c r="W4396">
        <v>2249.2600000000002</v>
      </c>
      <c r="X4396">
        <v>53.8</v>
      </c>
    </row>
    <row r="4397" spans="1:24" x14ac:dyDescent="0.55000000000000004">
      <c r="A4397" s="5">
        <v>42734</v>
      </c>
      <c r="B4397">
        <v>0.55000000000000004</v>
      </c>
      <c r="C4397">
        <v>0.51</v>
      </c>
      <c r="D4397">
        <v>0.62</v>
      </c>
      <c r="E4397">
        <v>0.85</v>
      </c>
      <c r="F4397">
        <v>1.2</v>
      </c>
      <c r="G4397">
        <v>1.47</v>
      </c>
      <c r="H4397">
        <v>1.93</v>
      </c>
      <c r="I4397">
        <v>2.25</v>
      </c>
      <c r="J4397">
        <v>2.4500000000000002</v>
      </c>
      <c r="K4397">
        <v>2.79</v>
      </c>
      <c r="L4397">
        <v>3.06</v>
      </c>
      <c r="M4397">
        <v>0.09</v>
      </c>
      <c r="N4397">
        <v>0.5</v>
      </c>
      <c r="O4397">
        <v>0.82</v>
      </c>
      <c r="P4397">
        <v>0.99</v>
      </c>
      <c r="Q4397">
        <v>0.77166999999999997</v>
      </c>
      <c r="R4397">
        <v>0.81943999999999995</v>
      </c>
      <c r="S4397">
        <v>0.99789000000000005</v>
      </c>
      <c r="T4397">
        <v>1.3176699999999999</v>
      </c>
      <c r="U4397">
        <v>1.68567</v>
      </c>
      <c r="V4397">
        <v>19762.599999999999</v>
      </c>
      <c r="W4397">
        <v>2238.83</v>
      </c>
      <c r="X4397">
        <v>53.75</v>
      </c>
    </row>
    <row r="4398" spans="1:24" x14ac:dyDescent="0.55000000000000004">
      <c r="A4398" s="5">
        <v>42738</v>
      </c>
      <c r="B4398">
        <v>0.66</v>
      </c>
      <c r="C4398">
        <v>0.53</v>
      </c>
      <c r="D4398">
        <v>0.65</v>
      </c>
      <c r="E4398">
        <v>0.89</v>
      </c>
      <c r="F4398">
        <v>1.22</v>
      </c>
      <c r="G4398">
        <v>1.5</v>
      </c>
      <c r="H4398">
        <v>1.94</v>
      </c>
      <c r="I4398">
        <v>2.2599999999999998</v>
      </c>
      <c r="J4398">
        <v>2.4500000000000002</v>
      </c>
      <c r="K4398">
        <v>2.78</v>
      </c>
      <c r="L4398">
        <v>3.04</v>
      </c>
      <c r="M4398">
        <v>0.08</v>
      </c>
      <c r="N4398">
        <v>0.47</v>
      </c>
      <c r="O4398">
        <v>0.78</v>
      </c>
      <c r="P4398">
        <v>0.94</v>
      </c>
      <c r="Q4398">
        <v>0.77332999999999996</v>
      </c>
      <c r="R4398">
        <v>0.82</v>
      </c>
      <c r="S4398">
        <v>0.99872000000000005</v>
      </c>
      <c r="T4398">
        <v>1.3176699999999999</v>
      </c>
      <c r="U4398">
        <v>1.6890000000000001</v>
      </c>
      <c r="V4398">
        <v>19881.759999999998</v>
      </c>
      <c r="W4398">
        <v>2257.83</v>
      </c>
      <c r="X4398">
        <v>52.36</v>
      </c>
    </row>
    <row r="4399" spans="1:24" x14ac:dyDescent="0.55000000000000004">
      <c r="A4399" s="5">
        <v>42739</v>
      </c>
      <c r="B4399">
        <v>0.66</v>
      </c>
      <c r="C4399">
        <v>0.53</v>
      </c>
      <c r="D4399">
        <v>0.63</v>
      </c>
      <c r="E4399">
        <v>0.87</v>
      </c>
      <c r="F4399">
        <v>1.24</v>
      </c>
      <c r="G4399">
        <v>1.5</v>
      </c>
      <c r="H4399">
        <v>1.94</v>
      </c>
      <c r="I4399">
        <v>2.2599999999999998</v>
      </c>
      <c r="J4399">
        <v>2.46</v>
      </c>
      <c r="K4399">
        <v>2.78</v>
      </c>
      <c r="L4399">
        <v>3.05</v>
      </c>
      <c r="M4399">
        <v>0.08</v>
      </c>
      <c r="N4399">
        <v>0.47</v>
      </c>
      <c r="O4399">
        <v>0.78</v>
      </c>
      <c r="P4399">
        <v>0.95</v>
      </c>
      <c r="Q4399">
        <v>0.76556000000000002</v>
      </c>
      <c r="R4399">
        <v>0.82277999999999996</v>
      </c>
      <c r="S4399">
        <v>1.0051099999999999</v>
      </c>
      <c r="T4399">
        <v>1.3215600000000001</v>
      </c>
      <c r="U4399">
        <v>1.6890000000000001</v>
      </c>
      <c r="V4399">
        <v>19942.16</v>
      </c>
      <c r="W4399">
        <v>2270.75</v>
      </c>
      <c r="X4399">
        <v>53.26</v>
      </c>
    </row>
    <row r="4400" spans="1:24" x14ac:dyDescent="0.55000000000000004">
      <c r="A4400" s="5">
        <v>42740</v>
      </c>
      <c r="B4400">
        <v>0.66</v>
      </c>
      <c r="C4400">
        <v>0.52</v>
      </c>
      <c r="D4400">
        <v>0.62</v>
      </c>
      <c r="E4400">
        <v>0.83</v>
      </c>
      <c r="F4400">
        <v>1.17</v>
      </c>
      <c r="G4400">
        <v>1.43</v>
      </c>
      <c r="H4400">
        <v>1.86</v>
      </c>
      <c r="I4400">
        <v>2.1800000000000002</v>
      </c>
      <c r="J4400">
        <v>2.37</v>
      </c>
      <c r="K4400">
        <v>2.69</v>
      </c>
      <c r="L4400">
        <v>2.96</v>
      </c>
      <c r="M4400">
        <v>0.03</v>
      </c>
      <c r="N4400">
        <v>0.42</v>
      </c>
      <c r="O4400">
        <v>0.73</v>
      </c>
      <c r="P4400">
        <v>0.89</v>
      </c>
      <c r="Q4400">
        <v>0.76556000000000002</v>
      </c>
      <c r="R4400">
        <v>0.82443999999999995</v>
      </c>
      <c r="S4400">
        <v>1.00928</v>
      </c>
      <c r="T4400">
        <v>1.321</v>
      </c>
      <c r="U4400">
        <v>1.6890000000000001</v>
      </c>
      <c r="V4400">
        <v>19899.29</v>
      </c>
      <c r="W4400">
        <v>2269</v>
      </c>
      <c r="X4400">
        <v>53.77</v>
      </c>
    </row>
    <row r="4401" spans="1:24" x14ac:dyDescent="0.55000000000000004">
      <c r="A4401" s="5">
        <v>42741</v>
      </c>
      <c r="B4401">
        <v>0.66</v>
      </c>
      <c r="C4401">
        <v>0.53</v>
      </c>
      <c r="D4401">
        <v>0.61</v>
      </c>
      <c r="E4401">
        <v>0.85</v>
      </c>
      <c r="F4401">
        <v>1.22</v>
      </c>
      <c r="G4401">
        <v>1.5</v>
      </c>
      <c r="H4401">
        <v>1.92</v>
      </c>
      <c r="I4401">
        <v>2.23</v>
      </c>
      <c r="J4401">
        <v>2.42</v>
      </c>
      <c r="K4401">
        <v>2.73</v>
      </c>
      <c r="L4401">
        <v>3</v>
      </c>
      <c r="M4401">
        <v>0.08</v>
      </c>
      <c r="N4401">
        <v>0.46</v>
      </c>
      <c r="O4401">
        <v>0.76</v>
      </c>
      <c r="P4401">
        <v>0.93</v>
      </c>
      <c r="Q4401">
        <v>0.76332999999999995</v>
      </c>
      <c r="R4401">
        <v>0.82777999999999996</v>
      </c>
      <c r="S4401">
        <v>1.0101100000000001</v>
      </c>
      <c r="T4401">
        <v>1.32433</v>
      </c>
      <c r="U4401">
        <v>1.6845600000000001</v>
      </c>
      <c r="V4401">
        <v>19963.8</v>
      </c>
      <c r="W4401">
        <v>2276.98</v>
      </c>
      <c r="X4401">
        <v>53.98</v>
      </c>
    </row>
    <row r="4402" spans="1:24" x14ac:dyDescent="0.55000000000000004">
      <c r="A4402" s="5">
        <v>42744</v>
      </c>
      <c r="B4402">
        <v>0.66</v>
      </c>
      <c r="C4402">
        <v>0.5</v>
      </c>
      <c r="D4402">
        <v>0.6</v>
      </c>
      <c r="E4402">
        <v>0.82</v>
      </c>
      <c r="F4402">
        <v>1.21</v>
      </c>
      <c r="G4402">
        <v>1.47</v>
      </c>
      <c r="H4402">
        <v>1.89</v>
      </c>
      <c r="I4402">
        <v>2.1800000000000002</v>
      </c>
      <c r="J4402">
        <v>2.38</v>
      </c>
      <c r="K4402">
        <v>2.69</v>
      </c>
      <c r="L4402">
        <v>2.97</v>
      </c>
      <c r="M4402">
        <v>0.04</v>
      </c>
      <c r="N4402">
        <v>0.43</v>
      </c>
      <c r="O4402">
        <v>0.74</v>
      </c>
      <c r="P4402">
        <v>0.91</v>
      </c>
      <c r="Q4402">
        <v>0.76332999999999995</v>
      </c>
      <c r="R4402">
        <v>0.83167000000000002</v>
      </c>
      <c r="S4402">
        <v>1.0148299999999999</v>
      </c>
      <c r="T4402">
        <v>1.3315600000000001</v>
      </c>
      <c r="U4402">
        <v>1.7006699999999999</v>
      </c>
      <c r="V4402">
        <v>19887.38</v>
      </c>
      <c r="W4402">
        <v>2268.9</v>
      </c>
      <c r="X4402">
        <v>51.95</v>
      </c>
    </row>
    <row r="4403" spans="1:24" x14ac:dyDescent="0.55000000000000004">
      <c r="A4403" s="5">
        <v>42745</v>
      </c>
      <c r="B4403">
        <v>0.66</v>
      </c>
      <c r="C4403">
        <v>0.52</v>
      </c>
      <c r="D4403">
        <v>0.6</v>
      </c>
      <c r="E4403">
        <v>0.82</v>
      </c>
      <c r="F4403">
        <v>1.19</v>
      </c>
      <c r="G4403">
        <v>1.47</v>
      </c>
      <c r="H4403">
        <v>1.89</v>
      </c>
      <c r="I4403">
        <v>2.1800000000000002</v>
      </c>
      <c r="J4403">
        <v>2.38</v>
      </c>
      <c r="K4403">
        <v>2.69</v>
      </c>
      <c r="L4403">
        <v>2.97</v>
      </c>
      <c r="M4403">
        <v>0.05</v>
      </c>
      <c r="N4403">
        <v>0.43</v>
      </c>
      <c r="O4403">
        <v>0.74</v>
      </c>
      <c r="P4403">
        <v>0.91</v>
      </c>
      <c r="Q4403">
        <v>0.76500000000000001</v>
      </c>
      <c r="R4403">
        <v>0.83167000000000002</v>
      </c>
      <c r="S4403">
        <v>1.01789</v>
      </c>
      <c r="T4403">
        <v>1.33378</v>
      </c>
      <c r="U4403">
        <v>1.7017800000000001</v>
      </c>
      <c r="V4403">
        <v>19855.53</v>
      </c>
      <c r="W4403">
        <v>2268.9</v>
      </c>
      <c r="X4403">
        <v>50.82</v>
      </c>
    </row>
    <row r="4404" spans="1:24" x14ac:dyDescent="0.55000000000000004">
      <c r="A4404" s="5">
        <v>42746</v>
      </c>
      <c r="B4404">
        <v>0.66</v>
      </c>
      <c r="C4404">
        <v>0.52</v>
      </c>
      <c r="D4404">
        <v>0.6</v>
      </c>
      <c r="E4404">
        <v>0.82</v>
      </c>
      <c r="F4404">
        <v>1.2</v>
      </c>
      <c r="G4404">
        <v>1.47</v>
      </c>
      <c r="H4404">
        <v>1.89</v>
      </c>
      <c r="I4404">
        <v>2.1800000000000002</v>
      </c>
      <c r="J4404">
        <v>2.38</v>
      </c>
      <c r="K4404">
        <v>2.68</v>
      </c>
      <c r="L4404">
        <v>2.96</v>
      </c>
      <c r="M4404">
        <v>0.04</v>
      </c>
      <c r="N4404">
        <v>0.39</v>
      </c>
      <c r="O4404">
        <v>0.71</v>
      </c>
      <c r="P4404">
        <v>0.88</v>
      </c>
      <c r="Q4404">
        <v>0.76722000000000001</v>
      </c>
      <c r="R4404">
        <v>0.83333000000000002</v>
      </c>
      <c r="S4404">
        <v>1.0217799999999999</v>
      </c>
      <c r="T4404">
        <v>1.3346100000000001</v>
      </c>
      <c r="U4404">
        <v>1.70289</v>
      </c>
      <c r="V4404">
        <v>19954.28</v>
      </c>
      <c r="W4404">
        <v>2275.3200000000002</v>
      </c>
      <c r="X4404">
        <v>52.19</v>
      </c>
    </row>
    <row r="4405" spans="1:24" x14ac:dyDescent="0.55000000000000004">
      <c r="A4405" s="5">
        <v>42747</v>
      </c>
      <c r="B4405">
        <v>0.66</v>
      </c>
      <c r="C4405">
        <v>0.52</v>
      </c>
      <c r="D4405">
        <v>0.59</v>
      </c>
      <c r="E4405">
        <v>0.81</v>
      </c>
      <c r="F4405">
        <v>1.18</v>
      </c>
      <c r="G4405">
        <v>1.45</v>
      </c>
      <c r="H4405">
        <v>1.87</v>
      </c>
      <c r="I4405">
        <v>2.17</v>
      </c>
      <c r="J4405">
        <v>2.36</v>
      </c>
      <c r="K4405">
        <v>2.68</v>
      </c>
      <c r="L4405">
        <v>3.01</v>
      </c>
      <c r="M4405">
        <v>0</v>
      </c>
      <c r="N4405">
        <v>0.38</v>
      </c>
      <c r="O4405">
        <v>0.7</v>
      </c>
      <c r="P4405">
        <v>0.87</v>
      </c>
      <c r="Q4405">
        <v>0.76722000000000001</v>
      </c>
      <c r="R4405">
        <v>0.83443999999999996</v>
      </c>
      <c r="S4405">
        <v>1.0217799999999999</v>
      </c>
      <c r="T4405">
        <v>1.33267</v>
      </c>
      <c r="U4405">
        <v>1.6978899999999999</v>
      </c>
      <c r="V4405">
        <v>19891</v>
      </c>
      <c r="W4405">
        <v>2270.44</v>
      </c>
      <c r="X4405">
        <v>53.01</v>
      </c>
    </row>
    <row r="4406" spans="1:24" x14ac:dyDescent="0.55000000000000004">
      <c r="A4406" s="5">
        <v>42748</v>
      </c>
      <c r="B4406">
        <v>0.66</v>
      </c>
      <c r="C4406">
        <v>0.53</v>
      </c>
      <c r="D4406">
        <v>0.61</v>
      </c>
      <c r="E4406">
        <v>0.82</v>
      </c>
      <c r="F4406">
        <v>1.21</v>
      </c>
      <c r="G4406">
        <v>1.48</v>
      </c>
      <c r="H4406">
        <v>1.9</v>
      </c>
      <c r="I4406">
        <v>2.2000000000000002</v>
      </c>
      <c r="J4406">
        <v>2.4</v>
      </c>
      <c r="K4406">
        <v>2.71</v>
      </c>
      <c r="L4406">
        <v>2.99</v>
      </c>
      <c r="M4406">
        <v>0.05</v>
      </c>
      <c r="N4406">
        <v>0.41</v>
      </c>
      <c r="O4406">
        <v>0.72</v>
      </c>
      <c r="P4406">
        <v>0.89</v>
      </c>
      <c r="Q4406">
        <v>0.76832999999999996</v>
      </c>
      <c r="R4406">
        <v>0.83499999999999996</v>
      </c>
      <c r="S4406">
        <v>1.0231699999999999</v>
      </c>
      <c r="T4406">
        <v>1.3315600000000001</v>
      </c>
      <c r="U4406">
        <v>1.6984399999999999</v>
      </c>
      <c r="V4406">
        <v>19885.73</v>
      </c>
      <c r="W4406">
        <v>2274.64</v>
      </c>
      <c r="X4406">
        <v>52.36</v>
      </c>
    </row>
    <row r="4407" spans="1:24" x14ac:dyDescent="0.55000000000000004">
      <c r="A4407" s="5">
        <v>42751</v>
      </c>
      <c r="B4407" t="e">
        <v>#N/A</v>
      </c>
      <c r="C4407" t="e">
        <v>#N/A</v>
      </c>
      <c r="D4407" t="e">
        <v>#N/A</v>
      </c>
      <c r="E4407" t="e">
        <v>#N/A</v>
      </c>
      <c r="F4407" t="e">
        <v>#N/A</v>
      </c>
      <c r="G4407" t="e">
        <v>#N/A</v>
      </c>
      <c r="H4407" t="e">
        <v>#N/A</v>
      </c>
      <c r="I4407" t="e">
        <v>#N/A</v>
      </c>
      <c r="J4407" t="e">
        <v>#N/A</v>
      </c>
      <c r="K4407" t="e">
        <v>#N/A</v>
      </c>
      <c r="L4407" t="e">
        <v>#N/A</v>
      </c>
      <c r="M4407" t="e">
        <v>#N/A</v>
      </c>
      <c r="N4407" t="e">
        <v>#N/A</v>
      </c>
      <c r="O4407" t="e">
        <v>#N/A</v>
      </c>
      <c r="P4407" t="e">
        <v>#N/A</v>
      </c>
      <c r="Q4407">
        <v>0.76778000000000002</v>
      </c>
      <c r="R4407">
        <v>0.83667000000000002</v>
      </c>
      <c r="S4407">
        <v>1.02372</v>
      </c>
      <c r="T4407">
        <v>1.33294</v>
      </c>
      <c r="U4407">
        <v>1.7017800000000001</v>
      </c>
      <c r="V4407" t="e">
        <v>#N/A</v>
      </c>
      <c r="W4407" t="e">
        <v>#N/A</v>
      </c>
      <c r="X4407" t="e">
        <v>#N/A</v>
      </c>
    </row>
    <row r="4408" spans="1:24" x14ac:dyDescent="0.55000000000000004">
      <c r="A4408" s="5">
        <v>42752</v>
      </c>
      <c r="B4408">
        <v>0.66</v>
      </c>
      <c r="C4408">
        <v>0.55000000000000004</v>
      </c>
      <c r="D4408">
        <v>0.62</v>
      </c>
      <c r="E4408">
        <v>0.8</v>
      </c>
      <c r="F4408">
        <v>1.17</v>
      </c>
      <c r="G4408">
        <v>1.42</v>
      </c>
      <c r="H4408">
        <v>1.84</v>
      </c>
      <c r="I4408">
        <v>2.14</v>
      </c>
      <c r="J4408">
        <v>2.33</v>
      </c>
      <c r="K4408">
        <v>2.66</v>
      </c>
      <c r="L4408">
        <v>2.93</v>
      </c>
      <c r="M4408">
        <v>0</v>
      </c>
      <c r="N4408">
        <v>0.36</v>
      </c>
      <c r="O4408">
        <v>0.68</v>
      </c>
      <c r="P4408">
        <v>0.87</v>
      </c>
      <c r="Q4408">
        <v>0.76944000000000001</v>
      </c>
      <c r="R4408">
        <v>0.83777999999999997</v>
      </c>
      <c r="S4408">
        <v>1.0248299999999999</v>
      </c>
      <c r="T4408">
        <v>1.33239</v>
      </c>
      <c r="U4408">
        <v>1.7023299999999999</v>
      </c>
      <c r="V4408">
        <v>19826.77</v>
      </c>
      <c r="W4408">
        <v>2267.89</v>
      </c>
      <c r="X4408">
        <v>52.45</v>
      </c>
    </row>
    <row r="4409" spans="1:24" x14ac:dyDescent="0.55000000000000004">
      <c r="A4409" s="5">
        <v>42753</v>
      </c>
      <c r="B4409">
        <v>0.66</v>
      </c>
      <c r="C4409">
        <v>0.53</v>
      </c>
      <c r="D4409">
        <v>0.63</v>
      </c>
      <c r="E4409">
        <v>0.82</v>
      </c>
      <c r="F4409">
        <v>1.23</v>
      </c>
      <c r="G4409">
        <v>1.51</v>
      </c>
      <c r="H4409">
        <v>1.93</v>
      </c>
      <c r="I4409">
        <v>2.2400000000000002</v>
      </c>
      <c r="J4409">
        <v>2.42</v>
      </c>
      <c r="K4409">
        <v>2.74</v>
      </c>
      <c r="L4409">
        <v>3</v>
      </c>
      <c r="M4409">
        <v>7.0000000000000007E-2</v>
      </c>
      <c r="N4409">
        <v>0.42</v>
      </c>
      <c r="O4409">
        <v>0.74</v>
      </c>
      <c r="P4409">
        <v>0.92</v>
      </c>
      <c r="Q4409">
        <v>0.77666999999999997</v>
      </c>
      <c r="R4409">
        <v>0.84806000000000004</v>
      </c>
      <c r="S4409">
        <v>1.0301100000000001</v>
      </c>
      <c r="T4409">
        <v>1.3385</v>
      </c>
      <c r="U4409">
        <v>1.7103900000000001</v>
      </c>
      <c r="V4409">
        <v>19804.72</v>
      </c>
      <c r="W4409">
        <v>2271.89</v>
      </c>
      <c r="X4409">
        <v>51.12</v>
      </c>
    </row>
    <row r="4410" spans="1:24" x14ac:dyDescent="0.55000000000000004">
      <c r="A4410" s="5">
        <v>42754</v>
      </c>
      <c r="B4410">
        <v>0.66</v>
      </c>
      <c r="C4410">
        <v>0.52</v>
      </c>
      <c r="D4410">
        <v>0.62</v>
      </c>
      <c r="E4410">
        <v>0.83</v>
      </c>
      <c r="F4410">
        <v>1.25</v>
      </c>
      <c r="G4410">
        <v>1.53</v>
      </c>
      <c r="H4410">
        <v>1.97</v>
      </c>
      <c r="I4410">
        <v>2.2799999999999998</v>
      </c>
      <c r="J4410">
        <v>2.4700000000000002</v>
      </c>
      <c r="K4410">
        <v>2.77</v>
      </c>
      <c r="L4410">
        <v>3.04</v>
      </c>
      <c r="M4410">
        <v>7.0000000000000007E-2</v>
      </c>
      <c r="N4410">
        <v>0.43</v>
      </c>
      <c r="O4410">
        <v>0.75</v>
      </c>
      <c r="P4410">
        <v>0.93</v>
      </c>
      <c r="Q4410">
        <v>0.77639000000000002</v>
      </c>
      <c r="R4410">
        <v>0.85111000000000003</v>
      </c>
      <c r="S4410">
        <v>1.04122</v>
      </c>
      <c r="T4410">
        <v>1.3515600000000001</v>
      </c>
      <c r="U4410">
        <v>1.72817</v>
      </c>
      <c r="V4410">
        <v>19732.400000000001</v>
      </c>
      <c r="W4410">
        <v>2263.69</v>
      </c>
      <c r="X4410">
        <v>51.39</v>
      </c>
    </row>
    <row r="4411" spans="1:24" x14ac:dyDescent="0.55000000000000004">
      <c r="A4411" s="5">
        <v>42755</v>
      </c>
      <c r="B4411">
        <v>0.66</v>
      </c>
      <c r="C4411">
        <v>0.5</v>
      </c>
      <c r="D4411">
        <v>0.62</v>
      </c>
      <c r="E4411">
        <v>0.82</v>
      </c>
      <c r="F4411">
        <v>1.2</v>
      </c>
      <c r="G4411">
        <v>1.5</v>
      </c>
      <c r="H4411">
        <v>1.95</v>
      </c>
      <c r="I4411">
        <v>2.2799999999999998</v>
      </c>
      <c r="J4411">
        <v>2.48</v>
      </c>
      <c r="K4411">
        <v>2.79</v>
      </c>
      <c r="L4411">
        <v>3.05</v>
      </c>
      <c r="M4411">
        <v>0.03</v>
      </c>
      <c r="N4411">
        <v>0.44</v>
      </c>
      <c r="O4411">
        <v>0.76</v>
      </c>
      <c r="P4411">
        <v>0.94</v>
      </c>
      <c r="Q4411">
        <v>0.77527999999999997</v>
      </c>
      <c r="R4411">
        <v>0.85055999999999998</v>
      </c>
      <c r="S4411">
        <v>1.0434399999999999</v>
      </c>
      <c r="T4411">
        <v>1.35822</v>
      </c>
      <c r="U4411">
        <v>1.73289</v>
      </c>
      <c r="V4411">
        <v>19827.25</v>
      </c>
      <c r="W4411">
        <v>2271.31</v>
      </c>
      <c r="X4411">
        <v>52.33</v>
      </c>
    </row>
    <row r="4412" spans="1:24" x14ac:dyDescent="0.55000000000000004">
      <c r="A4412" s="5">
        <v>42758</v>
      </c>
      <c r="B4412">
        <v>0.66</v>
      </c>
      <c r="C4412">
        <v>0.51</v>
      </c>
      <c r="D4412">
        <v>0.59</v>
      </c>
      <c r="E4412">
        <v>0.79</v>
      </c>
      <c r="F4412">
        <v>1.1599999999999999</v>
      </c>
      <c r="G4412">
        <v>1.43</v>
      </c>
      <c r="H4412">
        <v>1.88</v>
      </c>
      <c r="I4412">
        <v>2.19</v>
      </c>
      <c r="J4412">
        <v>2.41</v>
      </c>
      <c r="K4412">
        <v>2.72</v>
      </c>
      <c r="L4412">
        <v>2.99</v>
      </c>
      <c r="M4412">
        <v>0.02</v>
      </c>
      <c r="N4412">
        <v>0.39</v>
      </c>
      <c r="O4412">
        <v>0.71</v>
      </c>
      <c r="P4412">
        <v>0.89</v>
      </c>
      <c r="Q4412">
        <v>0.77110999999999996</v>
      </c>
      <c r="R4412">
        <v>0.84694000000000003</v>
      </c>
      <c r="S4412">
        <v>1.03789</v>
      </c>
      <c r="T4412">
        <v>1.35239</v>
      </c>
      <c r="U4412">
        <v>1.72122</v>
      </c>
      <c r="V4412">
        <v>19799.849999999999</v>
      </c>
      <c r="W4412">
        <v>2265.1999999999998</v>
      </c>
      <c r="X4412">
        <v>52.77</v>
      </c>
    </row>
    <row r="4413" spans="1:24" x14ac:dyDescent="0.55000000000000004">
      <c r="A4413" s="5">
        <v>42759</v>
      </c>
      <c r="B4413">
        <v>0.66</v>
      </c>
      <c r="C4413">
        <v>0.51</v>
      </c>
      <c r="D4413">
        <v>0.62</v>
      </c>
      <c r="E4413">
        <v>0.81</v>
      </c>
      <c r="F4413">
        <v>1.21</v>
      </c>
      <c r="G4413">
        <v>1.49</v>
      </c>
      <c r="H4413">
        <v>1.94</v>
      </c>
      <c r="I4413">
        <v>2.27</v>
      </c>
      <c r="J4413">
        <v>2.4700000000000002</v>
      </c>
      <c r="K4413">
        <v>2.78</v>
      </c>
      <c r="L4413">
        <v>3.05</v>
      </c>
      <c r="M4413">
        <v>0.01</v>
      </c>
      <c r="N4413">
        <v>0.41</v>
      </c>
      <c r="O4413">
        <v>0.75</v>
      </c>
      <c r="P4413">
        <v>0.93</v>
      </c>
      <c r="Q4413">
        <v>0.77332999999999996</v>
      </c>
      <c r="R4413">
        <v>0.84499999999999997</v>
      </c>
      <c r="S4413">
        <v>1.0317799999999999</v>
      </c>
      <c r="T4413">
        <v>1.34572</v>
      </c>
      <c r="U4413">
        <v>1.70733</v>
      </c>
      <c r="V4413">
        <v>19912.71</v>
      </c>
      <c r="W4413">
        <v>2280.0700000000002</v>
      </c>
      <c r="X4413">
        <v>52.38</v>
      </c>
    </row>
    <row r="4414" spans="1:24" x14ac:dyDescent="0.55000000000000004">
      <c r="A4414" s="5">
        <v>42760</v>
      </c>
      <c r="B4414">
        <v>0.66</v>
      </c>
      <c r="C4414">
        <v>0.5</v>
      </c>
      <c r="D4414">
        <v>0.61</v>
      </c>
      <c r="E4414">
        <v>0.82</v>
      </c>
      <c r="F4414">
        <v>1.23</v>
      </c>
      <c r="G4414">
        <v>1.52</v>
      </c>
      <c r="H4414">
        <v>1.99</v>
      </c>
      <c r="I4414">
        <v>2.33</v>
      </c>
      <c r="J4414">
        <v>2.5299999999999998</v>
      </c>
      <c r="K4414">
        <v>2.84</v>
      </c>
      <c r="L4414">
        <v>3.1</v>
      </c>
      <c r="M4414">
        <v>0.03</v>
      </c>
      <c r="N4414">
        <v>0.45</v>
      </c>
      <c r="O4414">
        <v>0.78</v>
      </c>
      <c r="P4414">
        <v>0.96</v>
      </c>
      <c r="Q4414">
        <v>0.77610999999999997</v>
      </c>
      <c r="R4414">
        <v>0.84555999999999998</v>
      </c>
      <c r="S4414">
        <v>1.0373300000000001</v>
      </c>
      <c r="T4414">
        <v>1.35683</v>
      </c>
      <c r="U4414">
        <v>1.71872</v>
      </c>
      <c r="V4414">
        <v>20068.509999999998</v>
      </c>
      <c r="W4414">
        <v>2298.37</v>
      </c>
      <c r="X4414">
        <v>52.14</v>
      </c>
    </row>
    <row r="4415" spans="1:24" x14ac:dyDescent="0.55000000000000004">
      <c r="A4415" s="5">
        <v>42761</v>
      </c>
      <c r="B4415">
        <v>0.66</v>
      </c>
      <c r="C4415">
        <v>0.51</v>
      </c>
      <c r="D4415">
        <v>0.62</v>
      </c>
      <c r="E4415">
        <v>0.82</v>
      </c>
      <c r="F4415">
        <v>1.21</v>
      </c>
      <c r="G4415">
        <v>1.49</v>
      </c>
      <c r="H4415">
        <v>1.95</v>
      </c>
      <c r="I4415">
        <v>2.2999999999999998</v>
      </c>
      <c r="J4415">
        <v>2.5099999999999998</v>
      </c>
      <c r="K4415">
        <v>2.82</v>
      </c>
      <c r="L4415">
        <v>3.08</v>
      </c>
      <c r="M4415">
        <v>0.01</v>
      </c>
      <c r="N4415">
        <v>0.43</v>
      </c>
      <c r="O4415">
        <v>0.76</v>
      </c>
      <c r="P4415">
        <v>0.94</v>
      </c>
      <c r="Q4415">
        <v>0.77610999999999997</v>
      </c>
      <c r="R4415">
        <v>0.84221999999999997</v>
      </c>
      <c r="S4415">
        <v>1.0389999999999999</v>
      </c>
      <c r="T4415">
        <v>1.3618300000000001</v>
      </c>
      <c r="U4415">
        <v>1.72817</v>
      </c>
      <c r="V4415">
        <v>20100.91</v>
      </c>
      <c r="W4415">
        <v>2296.6799999999998</v>
      </c>
      <c r="X4415">
        <v>53.24</v>
      </c>
    </row>
    <row r="4416" spans="1:24" x14ac:dyDescent="0.55000000000000004">
      <c r="A4416" s="5">
        <v>42762</v>
      </c>
      <c r="B4416">
        <v>0.66</v>
      </c>
      <c r="C4416">
        <v>0.52</v>
      </c>
      <c r="D4416">
        <v>0.63</v>
      </c>
      <c r="E4416">
        <v>0.82</v>
      </c>
      <c r="F4416">
        <v>1.22</v>
      </c>
      <c r="G4416">
        <v>1.48</v>
      </c>
      <c r="H4416">
        <v>1.94</v>
      </c>
      <c r="I4416">
        <v>2.2799999999999998</v>
      </c>
      <c r="J4416">
        <v>2.4900000000000002</v>
      </c>
      <c r="K4416">
        <v>2.8</v>
      </c>
      <c r="L4416">
        <v>3.06</v>
      </c>
      <c r="M4416">
        <v>-0.02</v>
      </c>
      <c r="N4416">
        <v>0.41</v>
      </c>
      <c r="O4416">
        <v>0.74</v>
      </c>
      <c r="P4416">
        <v>0.91</v>
      </c>
      <c r="Q4416">
        <v>0.77832999999999997</v>
      </c>
      <c r="R4416">
        <v>0.84221999999999997</v>
      </c>
      <c r="S4416">
        <v>1.0389999999999999</v>
      </c>
      <c r="T4416">
        <v>1.3587800000000001</v>
      </c>
      <c r="U4416">
        <v>1.724</v>
      </c>
      <c r="V4416">
        <v>20093.78</v>
      </c>
      <c r="W4416">
        <v>2294.69</v>
      </c>
      <c r="X4416">
        <v>53.18</v>
      </c>
    </row>
    <row r="4417" spans="1:24" x14ac:dyDescent="0.55000000000000004">
      <c r="A4417" s="5">
        <v>42765</v>
      </c>
      <c r="B4417">
        <v>0.66</v>
      </c>
      <c r="C4417">
        <v>0.51</v>
      </c>
      <c r="D4417">
        <v>0.63</v>
      </c>
      <c r="E4417">
        <v>0.81</v>
      </c>
      <c r="F4417">
        <v>1.22</v>
      </c>
      <c r="G4417">
        <v>1.48</v>
      </c>
      <c r="H4417">
        <v>1.94</v>
      </c>
      <c r="I4417">
        <v>2.2799999999999998</v>
      </c>
      <c r="J4417">
        <v>2.4900000000000002</v>
      </c>
      <c r="K4417">
        <v>2.82</v>
      </c>
      <c r="L4417">
        <v>3.08</v>
      </c>
      <c r="M4417">
        <v>-0.01</v>
      </c>
      <c r="N4417">
        <v>0.42</v>
      </c>
      <c r="O4417">
        <v>0.76</v>
      </c>
      <c r="P4417">
        <v>0.94</v>
      </c>
      <c r="Q4417">
        <v>0.78</v>
      </c>
      <c r="R4417">
        <v>0.84111000000000002</v>
      </c>
      <c r="S4417">
        <v>1.034</v>
      </c>
      <c r="T4417">
        <v>1.35656</v>
      </c>
      <c r="U4417">
        <v>1.7248300000000001</v>
      </c>
      <c r="V4417">
        <v>19971.13</v>
      </c>
      <c r="W4417">
        <v>2280.9</v>
      </c>
      <c r="X4417">
        <v>52.63</v>
      </c>
    </row>
    <row r="4418" spans="1:24" x14ac:dyDescent="0.55000000000000004">
      <c r="A4418" s="5">
        <v>42766</v>
      </c>
      <c r="B4418">
        <v>0.56000000000000005</v>
      </c>
      <c r="C4418">
        <v>0.52</v>
      </c>
      <c r="D4418">
        <v>0.64</v>
      </c>
      <c r="E4418">
        <v>0.84</v>
      </c>
      <c r="F4418">
        <v>1.19</v>
      </c>
      <c r="G4418">
        <v>1.46</v>
      </c>
      <c r="H4418">
        <v>1.9</v>
      </c>
      <c r="I4418">
        <v>2.2400000000000002</v>
      </c>
      <c r="J4418">
        <v>2.4500000000000002</v>
      </c>
      <c r="K4418">
        <v>2.78</v>
      </c>
      <c r="L4418">
        <v>3.05</v>
      </c>
      <c r="M4418">
        <v>-0.04</v>
      </c>
      <c r="N4418">
        <v>0.4</v>
      </c>
      <c r="O4418">
        <v>0.74</v>
      </c>
      <c r="P4418">
        <v>0.93</v>
      </c>
      <c r="Q4418">
        <v>0.77944000000000002</v>
      </c>
      <c r="R4418">
        <v>0.83943999999999996</v>
      </c>
      <c r="S4418">
        <v>1.0345599999999999</v>
      </c>
      <c r="T4418">
        <v>1.3473900000000001</v>
      </c>
      <c r="U4418">
        <v>1.7134400000000001</v>
      </c>
      <c r="V4418">
        <v>19864.09</v>
      </c>
      <c r="W4418">
        <v>2278.87</v>
      </c>
      <c r="X4418">
        <v>52.75</v>
      </c>
    </row>
    <row r="4419" spans="1:24" x14ac:dyDescent="0.55000000000000004">
      <c r="A4419" s="5">
        <v>42767</v>
      </c>
      <c r="B4419">
        <v>0.66</v>
      </c>
      <c r="C4419">
        <v>0.51</v>
      </c>
      <c r="D4419">
        <v>0.65</v>
      </c>
      <c r="E4419">
        <v>0.83</v>
      </c>
      <c r="F4419">
        <v>1.22</v>
      </c>
      <c r="G4419">
        <v>1.49</v>
      </c>
      <c r="H4419">
        <v>1.93</v>
      </c>
      <c r="I4419">
        <v>2.27</v>
      </c>
      <c r="J4419">
        <v>2.48</v>
      </c>
      <c r="K4419">
        <v>2.8</v>
      </c>
      <c r="L4419">
        <v>3.08</v>
      </c>
      <c r="M4419">
        <v>0.01</v>
      </c>
      <c r="N4419">
        <v>0.43</v>
      </c>
      <c r="O4419">
        <v>0.77</v>
      </c>
      <c r="P4419">
        <v>0.96</v>
      </c>
      <c r="Q4419">
        <v>0.78</v>
      </c>
      <c r="R4419">
        <v>0.84167000000000003</v>
      </c>
      <c r="S4419">
        <v>1.0345599999999999</v>
      </c>
      <c r="T4419">
        <v>1.3504400000000001</v>
      </c>
      <c r="U4419">
        <v>1.7151099999999999</v>
      </c>
      <c r="V4419">
        <v>19890.939999999999</v>
      </c>
      <c r="W4419">
        <v>2279.5500000000002</v>
      </c>
      <c r="X4419">
        <v>53.9</v>
      </c>
    </row>
    <row r="4420" spans="1:24" x14ac:dyDescent="0.55000000000000004">
      <c r="A4420" s="5">
        <v>42768</v>
      </c>
      <c r="B4420">
        <v>0.66</v>
      </c>
      <c r="C4420">
        <v>0.52</v>
      </c>
      <c r="D4420">
        <v>0.64</v>
      </c>
      <c r="E4420">
        <v>0.84</v>
      </c>
      <c r="F4420">
        <v>1.21</v>
      </c>
      <c r="G4420">
        <v>1.48</v>
      </c>
      <c r="H4420">
        <v>1.92</v>
      </c>
      <c r="I4420">
        <v>2.27</v>
      </c>
      <c r="J4420">
        <v>2.48</v>
      </c>
      <c r="K4420">
        <v>2.8</v>
      </c>
      <c r="L4420">
        <v>3.09</v>
      </c>
      <c r="M4420">
        <v>-0.01</v>
      </c>
      <c r="N4420">
        <v>0.43</v>
      </c>
      <c r="O4420">
        <v>0.79</v>
      </c>
      <c r="P4420">
        <v>0.98</v>
      </c>
      <c r="Q4420">
        <v>0.77666999999999997</v>
      </c>
      <c r="R4420">
        <v>0.84111000000000002</v>
      </c>
      <c r="S4420">
        <v>1.03372</v>
      </c>
      <c r="T4420">
        <v>1.3487800000000001</v>
      </c>
      <c r="U4420">
        <v>1.7123299999999999</v>
      </c>
      <c r="V4420">
        <v>19884.91</v>
      </c>
      <c r="W4420">
        <v>2280.85</v>
      </c>
      <c r="X4420">
        <v>53.55</v>
      </c>
    </row>
    <row r="4421" spans="1:24" x14ac:dyDescent="0.55000000000000004">
      <c r="A4421" s="5">
        <v>42769</v>
      </c>
      <c r="B4421">
        <v>0.66</v>
      </c>
      <c r="C4421">
        <v>0.51</v>
      </c>
      <c r="D4421">
        <v>0.63</v>
      </c>
      <c r="E4421">
        <v>0.82</v>
      </c>
      <c r="F4421">
        <v>1.21</v>
      </c>
      <c r="G4421">
        <v>1.49</v>
      </c>
      <c r="H4421">
        <v>1.93</v>
      </c>
      <c r="I4421">
        <v>2.27</v>
      </c>
      <c r="J4421">
        <v>2.4900000000000002</v>
      </c>
      <c r="K4421">
        <v>2.82</v>
      </c>
      <c r="L4421">
        <v>3.11</v>
      </c>
      <c r="M4421">
        <v>0.02</v>
      </c>
      <c r="N4421">
        <v>0.44</v>
      </c>
      <c r="O4421">
        <v>0.81</v>
      </c>
      <c r="P4421">
        <v>1.01</v>
      </c>
      <c r="Q4421">
        <v>0.77556000000000003</v>
      </c>
      <c r="R4421">
        <v>0.84111000000000002</v>
      </c>
      <c r="S4421">
        <v>1.034</v>
      </c>
      <c r="T4421">
        <v>1.34989</v>
      </c>
      <c r="U4421">
        <v>1.7134400000000001</v>
      </c>
      <c r="V4421">
        <v>20071.46</v>
      </c>
      <c r="W4421">
        <v>2297.42</v>
      </c>
      <c r="X4421">
        <v>53.81</v>
      </c>
    </row>
    <row r="4422" spans="1:24" x14ac:dyDescent="0.55000000000000004">
      <c r="A4422" s="5">
        <v>42772</v>
      </c>
      <c r="B4422">
        <v>0.66</v>
      </c>
      <c r="C4422">
        <v>0.53</v>
      </c>
      <c r="D4422">
        <v>0.62</v>
      </c>
      <c r="E4422">
        <v>0.79</v>
      </c>
      <c r="F4422">
        <v>1.1599999999999999</v>
      </c>
      <c r="G4422">
        <v>1.43</v>
      </c>
      <c r="H4422">
        <v>1.86</v>
      </c>
      <c r="I4422">
        <v>2.19</v>
      </c>
      <c r="J4422">
        <v>2.42</v>
      </c>
      <c r="K4422">
        <v>2.76</v>
      </c>
      <c r="L4422">
        <v>3.05</v>
      </c>
      <c r="M4422">
        <v>-0.05</v>
      </c>
      <c r="N4422">
        <v>0.4</v>
      </c>
      <c r="O4422">
        <v>0.78</v>
      </c>
      <c r="P4422">
        <v>0.98</v>
      </c>
      <c r="Q4422">
        <v>0.77527999999999997</v>
      </c>
      <c r="R4422">
        <v>0.83943999999999996</v>
      </c>
      <c r="S4422">
        <v>1.03844</v>
      </c>
      <c r="T4422">
        <v>1.34406</v>
      </c>
      <c r="U4422">
        <v>1.70733</v>
      </c>
      <c r="V4422">
        <v>20052.419999999998</v>
      </c>
      <c r="W4422">
        <v>2292.56</v>
      </c>
      <c r="X4422">
        <v>53.01</v>
      </c>
    </row>
    <row r="4423" spans="1:24" x14ac:dyDescent="0.55000000000000004">
      <c r="A4423" s="5">
        <v>42773</v>
      </c>
      <c r="B4423">
        <v>0.66</v>
      </c>
      <c r="C4423">
        <v>0.53</v>
      </c>
      <c r="D4423">
        <v>0.63</v>
      </c>
      <c r="E4423">
        <v>0.8</v>
      </c>
      <c r="F4423">
        <v>1.1599999999999999</v>
      </c>
      <c r="G4423">
        <v>1.43</v>
      </c>
      <c r="H4423">
        <v>1.85</v>
      </c>
      <c r="I4423">
        <v>2.17</v>
      </c>
      <c r="J4423">
        <v>2.4</v>
      </c>
      <c r="K4423">
        <v>2.74</v>
      </c>
      <c r="L4423">
        <v>3.02</v>
      </c>
      <c r="M4423">
        <v>-0.02</v>
      </c>
      <c r="N4423">
        <v>0.4</v>
      </c>
      <c r="O4423">
        <v>0.76</v>
      </c>
      <c r="P4423">
        <v>0.96</v>
      </c>
      <c r="Q4423">
        <v>0.77278000000000002</v>
      </c>
      <c r="R4423">
        <v>0.83777999999999997</v>
      </c>
      <c r="S4423">
        <v>1.03817</v>
      </c>
      <c r="T4423">
        <v>1.3434999999999999</v>
      </c>
      <c r="U4423">
        <v>1.7051099999999999</v>
      </c>
      <c r="V4423">
        <v>20090.29</v>
      </c>
      <c r="W4423">
        <v>2293.08</v>
      </c>
      <c r="X4423">
        <v>52.19</v>
      </c>
    </row>
    <row r="4424" spans="1:24" x14ac:dyDescent="0.55000000000000004">
      <c r="A4424" s="5">
        <v>42774</v>
      </c>
      <c r="B4424">
        <v>0.66</v>
      </c>
      <c r="C4424">
        <v>0.54</v>
      </c>
      <c r="D4424">
        <v>0.63</v>
      </c>
      <c r="E4424">
        <v>0.79</v>
      </c>
      <c r="F4424">
        <v>1.1499999999999999</v>
      </c>
      <c r="G4424">
        <v>1.4</v>
      </c>
      <c r="H4424">
        <v>1.81</v>
      </c>
      <c r="I4424">
        <v>2.14</v>
      </c>
      <c r="J4424">
        <v>2.34</v>
      </c>
      <c r="K4424">
        <v>2.68</v>
      </c>
      <c r="L4424">
        <v>2.96</v>
      </c>
      <c r="M4424">
        <v>-0.01</v>
      </c>
      <c r="N4424">
        <v>0.38</v>
      </c>
      <c r="O4424">
        <v>0.72</v>
      </c>
      <c r="P4424">
        <v>0.91</v>
      </c>
      <c r="Q4424">
        <v>0.77166999999999997</v>
      </c>
      <c r="R4424">
        <v>0.83833000000000002</v>
      </c>
      <c r="S4424">
        <v>1.03372</v>
      </c>
      <c r="T4424">
        <v>1.3379399999999999</v>
      </c>
      <c r="U4424">
        <v>1.70011</v>
      </c>
      <c r="V4424">
        <v>20054.34</v>
      </c>
      <c r="W4424">
        <v>2294.67</v>
      </c>
      <c r="X4424">
        <v>52.37</v>
      </c>
    </row>
    <row r="4425" spans="1:24" x14ac:dyDescent="0.55000000000000004">
      <c r="A4425" s="5">
        <v>42775</v>
      </c>
      <c r="B4425">
        <v>0.66</v>
      </c>
      <c r="C4425">
        <v>0.54</v>
      </c>
      <c r="D4425">
        <v>0.64</v>
      </c>
      <c r="E4425">
        <v>0.8</v>
      </c>
      <c r="F4425">
        <v>1.2</v>
      </c>
      <c r="G4425">
        <v>1.46</v>
      </c>
      <c r="H4425">
        <v>1.88</v>
      </c>
      <c r="I4425">
        <v>2.2000000000000002</v>
      </c>
      <c r="J4425">
        <v>2.4</v>
      </c>
      <c r="K4425">
        <v>2.74</v>
      </c>
      <c r="L4425">
        <v>3.02</v>
      </c>
      <c r="M4425">
        <v>0.02</v>
      </c>
      <c r="N4425">
        <v>0.41</v>
      </c>
      <c r="O4425">
        <v>0.75</v>
      </c>
      <c r="P4425">
        <v>0.93</v>
      </c>
      <c r="Q4425">
        <v>0.77056000000000002</v>
      </c>
      <c r="R4425">
        <v>0.84</v>
      </c>
      <c r="S4425">
        <v>1.03372</v>
      </c>
      <c r="T4425">
        <v>1.3348899999999999</v>
      </c>
      <c r="U4425">
        <v>1.694</v>
      </c>
      <c r="V4425">
        <v>20172.400000000001</v>
      </c>
      <c r="W4425">
        <v>2307.87</v>
      </c>
      <c r="X4425">
        <v>52.99</v>
      </c>
    </row>
    <row r="4426" spans="1:24" x14ac:dyDescent="0.55000000000000004">
      <c r="A4426" s="5">
        <v>42776</v>
      </c>
      <c r="B4426">
        <v>0.66</v>
      </c>
      <c r="C4426">
        <v>0.55000000000000004</v>
      </c>
      <c r="D4426">
        <v>0.64</v>
      </c>
      <c r="E4426">
        <v>0.81</v>
      </c>
      <c r="F4426">
        <v>1.2</v>
      </c>
      <c r="G4426">
        <v>1.47</v>
      </c>
      <c r="H4426">
        <v>1.89</v>
      </c>
      <c r="I4426">
        <v>2.2200000000000002</v>
      </c>
      <c r="J4426">
        <v>2.41</v>
      </c>
      <c r="K4426">
        <v>2.75</v>
      </c>
      <c r="L4426">
        <v>3.01</v>
      </c>
      <c r="M4426">
        <v>0.02</v>
      </c>
      <c r="N4426">
        <v>0.4</v>
      </c>
      <c r="O4426">
        <v>0.72</v>
      </c>
      <c r="P4426">
        <v>0.9</v>
      </c>
      <c r="Q4426">
        <v>0.77110999999999996</v>
      </c>
      <c r="R4426">
        <v>0.84555999999999998</v>
      </c>
      <c r="S4426">
        <v>1.0362199999999999</v>
      </c>
      <c r="T4426">
        <v>1.33822</v>
      </c>
      <c r="U4426">
        <v>1.70261</v>
      </c>
      <c r="V4426">
        <v>20269.37</v>
      </c>
      <c r="W4426">
        <v>2316.1</v>
      </c>
      <c r="X4426">
        <v>53.84</v>
      </c>
    </row>
    <row r="4427" spans="1:24" x14ac:dyDescent="0.55000000000000004">
      <c r="A4427" s="5">
        <v>42779</v>
      </c>
      <c r="B4427">
        <v>0.66</v>
      </c>
      <c r="C4427">
        <v>0.52</v>
      </c>
      <c r="D4427">
        <v>0.63</v>
      </c>
      <c r="E4427">
        <v>0.82</v>
      </c>
      <c r="F4427">
        <v>1.2</v>
      </c>
      <c r="G4427">
        <v>1.48</v>
      </c>
      <c r="H4427">
        <v>1.92</v>
      </c>
      <c r="I4427">
        <v>2.2400000000000002</v>
      </c>
      <c r="J4427">
        <v>2.4300000000000002</v>
      </c>
      <c r="K4427">
        <v>2.77</v>
      </c>
      <c r="L4427">
        <v>3.03</v>
      </c>
      <c r="M4427">
        <v>0.05</v>
      </c>
      <c r="N4427">
        <v>0.43</v>
      </c>
      <c r="O4427">
        <v>0.74</v>
      </c>
      <c r="P4427">
        <v>0.91</v>
      </c>
      <c r="Q4427">
        <v>0.77</v>
      </c>
      <c r="R4427">
        <v>0.84777999999999998</v>
      </c>
      <c r="S4427">
        <v>1.0389999999999999</v>
      </c>
      <c r="T4427">
        <v>1.3379399999999999</v>
      </c>
      <c r="U4427">
        <v>1.7103900000000001</v>
      </c>
      <c r="V4427">
        <v>20412.16</v>
      </c>
      <c r="W4427">
        <v>2328.25</v>
      </c>
      <c r="X4427">
        <v>52.96</v>
      </c>
    </row>
    <row r="4428" spans="1:24" x14ac:dyDescent="0.55000000000000004">
      <c r="A4428" s="5">
        <v>42780</v>
      </c>
      <c r="B4428">
        <v>0.66</v>
      </c>
      <c r="C4428">
        <v>0.54</v>
      </c>
      <c r="D4428">
        <v>0.66</v>
      </c>
      <c r="E4428">
        <v>0.84</v>
      </c>
      <c r="F4428">
        <v>1.25</v>
      </c>
      <c r="G4428">
        <v>1.53</v>
      </c>
      <c r="H4428">
        <v>1.98</v>
      </c>
      <c r="I4428">
        <v>2.29</v>
      </c>
      <c r="J4428">
        <v>2.4700000000000002</v>
      </c>
      <c r="K4428">
        <v>2.81</v>
      </c>
      <c r="L4428">
        <v>3.07</v>
      </c>
      <c r="M4428">
        <v>0.11</v>
      </c>
      <c r="N4428">
        <v>0.46</v>
      </c>
      <c r="O4428">
        <v>0.77</v>
      </c>
      <c r="P4428">
        <v>0.94</v>
      </c>
      <c r="Q4428">
        <v>0.77</v>
      </c>
      <c r="R4428">
        <v>0.84777999999999998</v>
      </c>
      <c r="S4428">
        <v>1.0373300000000001</v>
      </c>
      <c r="T4428">
        <v>1.33656</v>
      </c>
      <c r="U4428">
        <v>1.7078899999999999</v>
      </c>
      <c r="V4428">
        <v>20504.41</v>
      </c>
      <c r="W4428">
        <v>2337.58</v>
      </c>
      <c r="X4428">
        <v>53.21</v>
      </c>
    </row>
    <row r="4429" spans="1:24" x14ac:dyDescent="0.55000000000000004">
      <c r="A4429" s="5">
        <v>42781</v>
      </c>
      <c r="B4429">
        <v>0.66</v>
      </c>
      <c r="C4429">
        <v>0.54</v>
      </c>
      <c r="D4429">
        <v>0.67</v>
      </c>
      <c r="E4429">
        <v>0.86</v>
      </c>
      <c r="F4429">
        <v>1.27</v>
      </c>
      <c r="G4429">
        <v>1.57</v>
      </c>
      <c r="H4429">
        <v>2.0099999999999998</v>
      </c>
      <c r="I4429">
        <v>2.33</v>
      </c>
      <c r="J4429">
        <v>2.5099999999999998</v>
      </c>
      <c r="K4429">
        <v>2.84</v>
      </c>
      <c r="L4429">
        <v>3.09</v>
      </c>
      <c r="M4429">
        <v>0.08</v>
      </c>
      <c r="N4429">
        <v>0.45</v>
      </c>
      <c r="O4429">
        <v>0.76</v>
      </c>
      <c r="P4429">
        <v>0.93</v>
      </c>
      <c r="Q4429">
        <v>0.77222000000000002</v>
      </c>
      <c r="R4429">
        <v>0.85111000000000003</v>
      </c>
      <c r="S4429">
        <v>1.0417799999999999</v>
      </c>
      <c r="T4429">
        <v>1.34406</v>
      </c>
      <c r="U4429">
        <v>1.724</v>
      </c>
      <c r="V4429">
        <v>20611.86</v>
      </c>
      <c r="W4429">
        <v>2349.25</v>
      </c>
      <c r="X4429">
        <v>53.11</v>
      </c>
    </row>
    <row r="4430" spans="1:24" x14ac:dyDescent="0.55000000000000004">
      <c r="A4430" s="5">
        <v>42782</v>
      </c>
      <c r="B4430">
        <v>0.66</v>
      </c>
      <c r="C4430">
        <v>0.53</v>
      </c>
      <c r="D4430">
        <v>0.66</v>
      </c>
      <c r="E4430">
        <v>0.82</v>
      </c>
      <c r="F4430">
        <v>1.22</v>
      </c>
      <c r="G4430">
        <v>1.5</v>
      </c>
      <c r="H4430">
        <v>1.95</v>
      </c>
      <c r="I4430">
        <v>2.2599999999999998</v>
      </c>
      <c r="J4430">
        <v>2.4500000000000002</v>
      </c>
      <c r="K4430">
        <v>2.8</v>
      </c>
      <c r="L4430">
        <v>3.05</v>
      </c>
      <c r="M4430">
        <v>0.05</v>
      </c>
      <c r="N4430">
        <v>0.43</v>
      </c>
      <c r="O4430">
        <v>0.75</v>
      </c>
      <c r="P4430">
        <v>0.95</v>
      </c>
      <c r="Q4430">
        <v>0.78056000000000003</v>
      </c>
      <c r="R4430">
        <v>0.85833000000000004</v>
      </c>
      <c r="S4430">
        <v>1.0565</v>
      </c>
      <c r="T4430">
        <v>1.36378</v>
      </c>
      <c r="U4430">
        <v>1.7451099999999999</v>
      </c>
      <c r="V4430">
        <v>20619.77</v>
      </c>
      <c r="W4430">
        <v>2347.2199999999998</v>
      </c>
      <c r="X4430">
        <v>53.41</v>
      </c>
    </row>
    <row r="4431" spans="1:24" x14ac:dyDescent="0.55000000000000004">
      <c r="A4431" s="5">
        <v>42783</v>
      </c>
      <c r="B4431">
        <v>0.66</v>
      </c>
      <c r="C4431">
        <v>0.53</v>
      </c>
      <c r="D4431">
        <v>0.66</v>
      </c>
      <c r="E4431">
        <v>0.82</v>
      </c>
      <c r="F4431">
        <v>1.21</v>
      </c>
      <c r="G4431">
        <v>1.48</v>
      </c>
      <c r="H4431">
        <v>1.92</v>
      </c>
      <c r="I4431">
        <v>2.23</v>
      </c>
      <c r="J4431">
        <v>2.42</v>
      </c>
      <c r="K4431">
        <v>2.78</v>
      </c>
      <c r="L4431">
        <v>3.03</v>
      </c>
      <c r="M4431">
        <v>7.0000000000000007E-2</v>
      </c>
      <c r="N4431">
        <v>0.41</v>
      </c>
      <c r="O4431">
        <v>0.72</v>
      </c>
      <c r="P4431">
        <v>0.91</v>
      </c>
      <c r="Q4431">
        <v>0.77944000000000002</v>
      </c>
      <c r="R4431">
        <v>0.85333000000000003</v>
      </c>
      <c r="S4431">
        <v>1.05233</v>
      </c>
      <c r="T4431">
        <v>1.3573900000000001</v>
      </c>
      <c r="U4431">
        <v>1.73539</v>
      </c>
      <c r="V4431">
        <v>20624.05</v>
      </c>
      <c r="W4431">
        <v>2351.16</v>
      </c>
      <c r="X4431">
        <v>53.41</v>
      </c>
    </row>
    <row r="4432" spans="1:24" x14ac:dyDescent="0.55000000000000004">
      <c r="A4432" s="5">
        <v>42786</v>
      </c>
      <c r="B4432" t="e">
        <v>#N/A</v>
      </c>
      <c r="C4432" t="e">
        <v>#N/A</v>
      </c>
      <c r="D4432" t="e">
        <v>#N/A</v>
      </c>
      <c r="E4432" t="e">
        <v>#N/A</v>
      </c>
      <c r="F4432" t="e">
        <v>#N/A</v>
      </c>
      <c r="G4432" t="e">
        <v>#N/A</v>
      </c>
      <c r="H4432" t="e">
        <v>#N/A</v>
      </c>
      <c r="I4432" t="e">
        <v>#N/A</v>
      </c>
      <c r="J4432" t="e">
        <v>#N/A</v>
      </c>
      <c r="K4432" t="e">
        <v>#N/A</v>
      </c>
      <c r="L4432" t="e">
        <v>#N/A</v>
      </c>
      <c r="M4432" t="e">
        <v>#N/A</v>
      </c>
      <c r="N4432" t="e">
        <v>#N/A</v>
      </c>
      <c r="O4432" t="e">
        <v>#N/A</v>
      </c>
      <c r="P4432" t="e">
        <v>#N/A</v>
      </c>
      <c r="Q4432">
        <v>0.77722000000000002</v>
      </c>
      <c r="R4432">
        <v>0.85111000000000003</v>
      </c>
      <c r="S4432">
        <v>1.0501100000000001</v>
      </c>
      <c r="T4432">
        <v>1.35711</v>
      </c>
      <c r="U4432">
        <v>1.73539</v>
      </c>
      <c r="V4432" t="e">
        <v>#N/A</v>
      </c>
      <c r="W4432" t="e">
        <v>#N/A</v>
      </c>
      <c r="X4432" t="e">
        <v>#N/A</v>
      </c>
    </row>
    <row r="4433" spans="1:24" x14ac:dyDescent="0.55000000000000004">
      <c r="A4433" s="5">
        <v>42787</v>
      </c>
      <c r="B4433">
        <v>0.66</v>
      </c>
      <c r="C4433">
        <v>0.53</v>
      </c>
      <c r="D4433">
        <v>0.69</v>
      </c>
      <c r="E4433">
        <v>0.83</v>
      </c>
      <c r="F4433">
        <v>1.22</v>
      </c>
      <c r="G4433">
        <v>1.5</v>
      </c>
      <c r="H4433">
        <v>1.93</v>
      </c>
      <c r="I4433">
        <v>2.2400000000000002</v>
      </c>
      <c r="J4433">
        <v>2.4300000000000002</v>
      </c>
      <c r="K4433">
        <v>2.78</v>
      </c>
      <c r="L4433">
        <v>3.04</v>
      </c>
      <c r="M4433">
        <v>0.06</v>
      </c>
      <c r="N4433">
        <v>0.4</v>
      </c>
      <c r="O4433">
        <v>0.72</v>
      </c>
      <c r="P4433">
        <v>0.92</v>
      </c>
      <c r="Q4433">
        <v>0.77944000000000002</v>
      </c>
      <c r="R4433">
        <v>0.85333000000000003</v>
      </c>
      <c r="S4433">
        <v>1.0534399999999999</v>
      </c>
      <c r="T4433">
        <v>1.36239</v>
      </c>
      <c r="U4433">
        <v>1.74539</v>
      </c>
      <c r="V4433">
        <v>20743</v>
      </c>
      <c r="W4433">
        <v>2365.38</v>
      </c>
      <c r="X4433">
        <v>54.02</v>
      </c>
    </row>
    <row r="4434" spans="1:24" x14ac:dyDescent="0.55000000000000004">
      <c r="A4434" s="5">
        <v>42788</v>
      </c>
      <c r="B4434">
        <v>0.66</v>
      </c>
      <c r="C4434">
        <v>0.52</v>
      </c>
      <c r="D4434">
        <v>0.68</v>
      </c>
      <c r="E4434">
        <v>0.82</v>
      </c>
      <c r="F4434">
        <v>1.22</v>
      </c>
      <c r="G4434">
        <v>1.49</v>
      </c>
      <c r="H4434">
        <v>1.92</v>
      </c>
      <c r="I4434">
        <v>2.23</v>
      </c>
      <c r="J4434">
        <v>2.42</v>
      </c>
      <c r="K4434">
        <v>2.78</v>
      </c>
      <c r="L4434">
        <v>3.04</v>
      </c>
      <c r="M4434">
        <v>0</v>
      </c>
      <c r="N4434">
        <v>0.38</v>
      </c>
      <c r="O4434">
        <v>0.71</v>
      </c>
      <c r="P4434">
        <v>0.91</v>
      </c>
      <c r="Q4434">
        <v>0.77944000000000002</v>
      </c>
      <c r="R4434">
        <v>0.85443999999999998</v>
      </c>
      <c r="S4434">
        <v>1.054</v>
      </c>
      <c r="T4434">
        <v>1.36294</v>
      </c>
      <c r="U4434">
        <v>1.7456700000000001</v>
      </c>
      <c r="V4434">
        <v>20775.599999999999</v>
      </c>
      <c r="W4434">
        <v>2362.8200000000002</v>
      </c>
      <c r="X4434">
        <v>53.61</v>
      </c>
    </row>
    <row r="4435" spans="1:24" x14ac:dyDescent="0.55000000000000004">
      <c r="A4435" s="5">
        <v>42789</v>
      </c>
      <c r="B4435">
        <v>0.66</v>
      </c>
      <c r="C4435">
        <v>0.51</v>
      </c>
      <c r="D4435">
        <v>0.66</v>
      </c>
      <c r="E4435">
        <v>0.81</v>
      </c>
      <c r="F4435">
        <v>1.18</v>
      </c>
      <c r="G4435">
        <v>1.44</v>
      </c>
      <c r="H4435">
        <v>1.87</v>
      </c>
      <c r="I4435">
        <v>2.2000000000000002</v>
      </c>
      <c r="J4435">
        <v>2.38</v>
      </c>
      <c r="K4435">
        <v>2.75</v>
      </c>
      <c r="L4435">
        <v>3.02</v>
      </c>
      <c r="M4435">
        <v>-0.03</v>
      </c>
      <c r="N4435">
        <v>0.35</v>
      </c>
      <c r="O4435">
        <v>0.69</v>
      </c>
      <c r="P4435">
        <v>0.89</v>
      </c>
      <c r="Q4435">
        <v>0.77832999999999997</v>
      </c>
      <c r="R4435">
        <v>0.85221999999999998</v>
      </c>
      <c r="S4435">
        <v>1.05233</v>
      </c>
      <c r="T4435">
        <v>1.36239</v>
      </c>
      <c r="U4435">
        <v>1.7442800000000001</v>
      </c>
      <c r="V4435">
        <v>20810.32</v>
      </c>
      <c r="W4435">
        <v>2363.81</v>
      </c>
      <c r="X4435">
        <v>54.48</v>
      </c>
    </row>
    <row r="4436" spans="1:24" x14ac:dyDescent="0.55000000000000004">
      <c r="A4436" s="5">
        <v>42790</v>
      </c>
      <c r="B4436">
        <v>0.66</v>
      </c>
      <c r="C4436">
        <v>0.52</v>
      </c>
      <c r="D4436">
        <v>0.65</v>
      </c>
      <c r="E4436">
        <v>0.8</v>
      </c>
      <c r="F4436">
        <v>1.1200000000000001</v>
      </c>
      <c r="G4436">
        <v>1.38</v>
      </c>
      <c r="H4436">
        <v>1.8</v>
      </c>
      <c r="I4436">
        <v>2.12</v>
      </c>
      <c r="J4436">
        <v>2.31</v>
      </c>
      <c r="K4436">
        <v>2.69</v>
      </c>
      <c r="L4436">
        <v>2.95</v>
      </c>
      <c r="M4436">
        <v>-0.1</v>
      </c>
      <c r="N4436">
        <v>0.31</v>
      </c>
      <c r="O4436">
        <v>0.64</v>
      </c>
      <c r="P4436">
        <v>0.85</v>
      </c>
      <c r="Q4436">
        <v>0.78056000000000003</v>
      </c>
      <c r="R4436">
        <v>0.85167000000000004</v>
      </c>
      <c r="S4436">
        <v>1.054</v>
      </c>
      <c r="T4436">
        <v>1.3607199999999999</v>
      </c>
      <c r="U4436">
        <v>1.73956</v>
      </c>
      <c r="V4436">
        <v>20821.759999999998</v>
      </c>
      <c r="W4436">
        <v>2367.34</v>
      </c>
      <c r="X4436">
        <v>53.99</v>
      </c>
    </row>
    <row r="4437" spans="1:24" x14ac:dyDescent="0.55000000000000004">
      <c r="A4437" s="5">
        <v>42793</v>
      </c>
      <c r="B4437">
        <v>0.66</v>
      </c>
      <c r="C4437">
        <v>0.5</v>
      </c>
      <c r="D4437">
        <v>0.68</v>
      </c>
      <c r="E4437">
        <v>0.81</v>
      </c>
      <c r="F4437">
        <v>1.2</v>
      </c>
      <c r="G4437">
        <v>1.46</v>
      </c>
      <c r="H4437">
        <v>1.87</v>
      </c>
      <c r="I4437">
        <v>2.1800000000000002</v>
      </c>
      <c r="J4437">
        <v>2.36</v>
      </c>
      <c r="K4437">
        <v>2.72</v>
      </c>
      <c r="L4437">
        <v>2.98</v>
      </c>
      <c r="M4437">
        <v>0.01</v>
      </c>
      <c r="N4437">
        <v>0.35</v>
      </c>
      <c r="O4437">
        <v>0.67</v>
      </c>
      <c r="P4437">
        <v>0.88</v>
      </c>
      <c r="Q4437">
        <v>0.78444000000000003</v>
      </c>
      <c r="R4437">
        <v>0.85167000000000004</v>
      </c>
      <c r="S4437">
        <v>1.0545599999999999</v>
      </c>
      <c r="T4437">
        <v>1.36128</v>
      </c>
      <c r="U4437">
        <v>1.73983</v>
      </c>
      <c r="V4437">
        <v>20837.439999999999</v>
      </c>
      <c r="W4437">
        <v>2369.75</v>
      </c>
      <c r="X4437">
        <v>54.04</v>
      </c>
    </row>
    <row r="4438" spans="1:24" x14ac:dyDescent="0.55000000000000004">
      <c r="A4438" s="5">
        <v>42794</v>
      </c>
      <c r="B4438">
        <v>0.56999999999999995</v>
      </c>
      <c r="C4438">
        <v>0.53</v>
      </c>
      <c r="D4438">
        <v>0.69</v>
      </c>
      <c r="E4438">
        <v>0.88</v>
      </c>
      <c r="F4438">
        <v>1.22</v>
      </c>
      <c r="G4438">
        <v>1.49</v>
      </c>
      <c r="H4438">
        <v>1.89</v>
      </c>
      <c r="I4438">
        <v>2.19</v>
      </c>
      <c r="J4438">
        <v>2.36</v>
      </c>
      <c r="K4438">
        <v>2.7</v>
      </c>
      <c r="L4438">
        <v>2.97</v>
      </c>
      <c r="M4438">
        <v>0</v>
      </c>
      <c r="N4438">
        <v>0.34</v>
      </c>
      <c r="O4438">
        <v>0.66</v>
      </c>
      <c r="P4438">
        <v>0.87</v>
      </c>
      <c r="Q4438">
        <v>0.78888999999999998</v>
      </c>
      <c r="R4438">
        <v>0.86277999999999999</v>
      </c>
      <c r="S4438">
        <v>1.0640000000000001</v>
      </c>
      <c r="T4438">
        <v>1.3748899999999999</v>
      </c>
      <c r="U4438">
        <v>1.7562199999999999</v>
      </c>
      <c r="V4438">
        <v>20812.240000000002</v>
      </c>
      <c r="W4438">
        <v>2363.64</v>
      </c>
      <c r="X4438">
        <v>54</v>
      </c>
    </row>
    <row r="4439" spans="1:24" x14ac:dyDescent="0.55000000000000004">
      <c r="A4439" s="5">
        <v>42795</v>
      </c>
      <c r="B4439">
        <v>0.66</v>
      </c>
      <c r="C4439">
        <v>0.63</v>
      </c>
      <c r="D4439">
        <v>0.79</v>
      </c>
      <c r="E4439">
        <v>0.92</v>
      </c>
      <c r="F4439">
        <v>1.29</v>
      </c>
      <c r="G4439">
        <v>1.57</v>
      </c>
      <c r="H4439">
        <v>1.99</v>
      </c>
      <c r="I4439">
        <v>2.29</v>
      </c>
      <c r="J4439">
        <v>2.46</v>
      </c>
      <c r="K4439">
        <v>2.81</v>
      </c>
      <c r="L4439">
        <v>3.06</v>
      </c>
      <c r="M4439">
        <v>0.15</v>
      </c>
      <c r="N4439">
        <v>0.43</v>
      </c>
      <c r="O4439">
        <v>0.75</v>
      </c>
      <c r="P4439">
        <v>0.94</v>
      </c>
      <c r="Q4439">
        <v>0.81055999999999995</v>
      </c>
      <c r="R4439">
        <v>0.89332999999999996</v>
      </c>
      <c r="S4439">
        <v>1.0927800000000001</v>
      </c>
      <c r="T4439">
        <v>1.40628</v>
      </c>
      <c r="U4439">
        <v>1.78983</v>
      </c>
      <c r="V4439">
        <v>21115.55</v>
      </c>
      <c r="W4439">
        <v>2395.96</v>
      </c>
      <c r="X4439">
        <v>53.82</v>
      </c>
    </row>
    <row r="4440" spans="1:24" x14ac:dyDescent="0.55000000000000004">
      <c r="A4440" s="5">
        <v>42796</v>
      </c>
      <c r="B4440">
        <v>0.66</v>
      </c>
      <c r="C4440">
        <v>0.67</v>
      </c>
      <c r="D4440">
        <v>0.84</v>
      </c>
      <c r="E4440">
        <v>0.98</v>
      </c>
      <c r="F4440">
        <v>1.32</v>
      </c>
      <c r="G4440">
        <v>1.6</v>
      </c>
      <c r="H4440">
        <v>2.0299999999999998</v>
      </c>
      <c r="I4440">
        <v>2.3199999999999998</v>
      </c>
      <c r="J4440">
        <v>2.4900000000000002</v>
      </c>
      <c r="K4440">
        <v>2.84</v>
      </c>
      <c r="L4440">
        <v>3.09</v>
      </c>
      <c r="M4440">
        <v>0.19</v>
      </c>
      <c r="N4440">
        <v>0.48</v>
      </c>
      <c r="O4440">
        <v>0.79</v>
      </c>
      <c r="P4440">
        <v>0.98</v>
      </c>
      <c r="Q4440">
        <v>0.83</v>
      </c>
      <c r="R4440">
        <v>0.90500000000000003</v>
      </c>
      <c r="S4440">
        <v>1.1000000000000001</v>
      </c>
      <c r="T4440">
        <v>1.4159999999999999</v>
      </c>
      <c r="U4440">
        <v>1.79817</v>
      </c>
      <c r="V4440">
        <v>21002.97</v>
      </c>
      <c r="W4440">
        <v>2381.92</v>
      </c>
      <c r="X4440">
        <v>52.63</v>
      </c>
    </row>
    <row r="4441" spans="1:24" x14ac:dyDescent="0.55000000000000004">
      <c r="A4441" s="5">
        <v>42797</v>
      </c>
      <c r="B4441">
        <v>0.66</v>
      </c>
      <c r="C4441">
        <v>0.71</v>
      </c>
      <c r="D4441">
        <v>0.84</v>
      </c>
      <c r="E4441">
        <v>0.98</v>
      </c>
      <c r="F4441">
        <v>1.32</v>
      </c>
      <c r="G4441">
        <v>1.59</v>
      </c>
      <c r="H4441">
        <v>2.02</v>
      </c>
      <c r="I4441">
        <v>2.3199999999999998</v>
      </c>
      <c r="J4441">
        <v>2.4900000000000002</v>
      </c>
      <c r="K4441">
        <v>2.83</v>
      </c>
      <c r="L4441">
        <v>3.08</v>
      </c>
      <c r="M4441">
        <v>0.1</v>
      </c>
      <c r="N4441">
        <v>0.45</v>
      </c>
      <c r="O4441">
        <v>0.77</v>
      </c>
      <c r="P4441">
        <v>0.96</v>
      </c>
      <c r="Q4441">
        <v>0.83443999999999996</v>
      </c>
      <c r="R4441">
        <v>0.91332999999999998</v>
      </c>
      <c r="S4441">
        <v>1.1016699999999999</v>
      </c>
      <c r="T4441">
        <v>1.4226700000000001</v>
      </c>
      <c r="U4441">
        <v>1.8081700000000001</v>
      </c>
      <c r="V4441">
        <v>21005.71</v>
      </c>
      <c r="W4441">
        <v>2383.12</v>
      </c>
      <c r="X4441">
        <v>53.33</v>
      </c>
    </row>
    <row r="4442" spans="1:24" x14ac:dyDescent="0.55000000000000004">
      <c r="A4442" s="5">
        <v>42800</v>
      </c>
      <c r="B4442">
        <v>0.66</v>
      </c>
      <c r="C4442">
        <v>0.74</v>
      </c>
      <c r="D4442">
        <v>0.83</v>
      </c>
      <c r="E4442">
        <v>0.97</v>
      </c>
      <c r="F4442">
        <v>1.31</v>
      </c>
      <c r="G4442">
        <v>1.6</v>
      </c>
      <c r="H4442">
        <v>2.02</v>
      </c>
      <c r="I4442">
        <v>2.3199999999999998</v>
      </c>
      <c r="J4442">
        <v>2.4900000000000002</v>
      </c>
      <c r="K4442">
        <v>2.84</v>
      </c>
      <c r="L4442">
        <v>3.1</v>
      </c>
      <c r="M4442">
        <v>0.12</v>
      </c>
      <c r="N4442">
        <v>0.48</v>
      </c>
      <c r="O4442">
        <v>0.8</v>
      </c>
      <c r="P4442">
        <v>0.99</v>
      </c>
      <c r="Q4442">
        <v>0.84667000000000003</v>
      </c>
      <c r="R4442">
        <v>0.92556000000000005</v>
      </c>
      <c r="S4442">
        <v>1.10622</v>
      </c>
      <c r="T4442">
        <v>1.421</v>
      </c>
      <c r="U4442">
        <v>1.8001100000000001</v>
      </c>
      <c r="V4442">
        <v>20954.34</v>
      </c>
      <c r="W4442">
        <v>2375.31</v>
      </c>
      <c r="X4442">
        <v>53.19</v>
      </c>
    </row>
    <row r="4443" spans="1:24" x14ac:dyDescent="0.55000000000000004">
      <c r="A4443" s="5">
        <v>42801</v>
      </c>
      <c r="B4443">
        <v>0.66</v>
      </c>
      <c r="C4443">
        <v>0.76</v>
      </c>
      <c r="D4443">
        <v>0.87</v>
      </c>
      <c r="E4443">
        <v>1.02</v>
      </c>
      <c r="F4443">
        <v>1.32</v>
      </c>
      <c r="G4443">
        <v>1.62</v>
      </c>
      <c r="H4443">
        <v>2.0499999999999998</v>
      </c>
      <c r="I4443">
        <v>2.34</v>
      </c>
      <c r="J4443">
        <v>2.52</v>
      </c>
      <c r="K4443">
        <v>2.85</v>
      </c>
      <c r="L4443">
        <v>3.11</v>
      </c>
      <c r="M4443">
        <v>0.13</v>
      </c>
      <c r="N4443">
        <v>0.49</v>
      </c>
      <c r="O4443">
        <v>0.81</v>
      </c>
      <c r="P4443">
        <v>1.01</v>
      </c>
      <c r="Q4443">
        <v>0.85443999999999998</v>
      </c>
      <c r="R4443">
        <v>0.92888999999999999</v>
      </c>
      <c r="S4443">
        <v>1.10622</v>
      </c>
      <c r="T4443">
        <v>1.4204399999999999</v>
      </c>
      <c r="U4443">
        <v>1.79983</v>
      </c>
      <c r="V4443">
        <v>20924.759999999998</v>
      </c>
      <c r="W4443">
        <v>2368.39</v>
      </c>
      <c r="X4443">
        <v>52.68</v>
      </c>
    </row>
    <row r="4444" spans="1:24" x14ac:dyDescent="0.55000000000000004">
      <c r="A4444" s="5">
        <v>42802</v>
      </c>
      <c r="B4444">
        <v>0.66</v>
      </c>
      <c r="C4444">
        <v>0.73</v>
      </c>
      <c r="D4444">
        <v>0.86</v>
      </c>
      <c r="E4444">
        <v>1.03</v>
      </c>
      <c r="F4444">
        <v>1.36</v>
      </c>
      <c r="G4444">
        <v>1.65</v>
      </c>
      <c r="H4444">
        <v>2.08</v>
      </c>
      <c r="I4444">
        <v>2.38</v>
      </c>
      <c r="J4444">
        <v>2.57</v>
      </c>
      <c r="K4444">
        <v>2.89</v>
      </c>
      <c r="L4444">
        <v>3.15</v>
      </c>
      <c r="M4444">
        <v>0.18</v>
      </c>
      <c r="N4444">
        <v>0.56000000000000005</v>
      </c>
      <c r="O4444">
        <v>0.87</v>
      </c>
      <c r="P4444">
        <v>1.06</v>
      </c>
      <c r="Q4444">
        <v>0.85777999999999999</v>
      </c>
      <c r="R4444">
        <v>0.93222000000000005</v>
      </c>
      <c r="S4444">
        <v>1.109</v>
      </c>
      <c r="T4444">
        <v>1.421</v>
      </c>
      <c r="U4444">
        <v>1.80122</v>
      </c>
      <c r="V4444">
        <v>20855.73</v>
      </c>
      <c r="W4444">
        <v>2362.98</v>
      </c>
      <c r="X4444">
        <v>49.83</v>
      </c>
    </row>
    <row r="4445" spans="1:24" x14ac:dyDescent="0.55000000000000004">
      <c r="A4445" s="5">
        <v>42803</v>
      </c>
      <c r="B4445">
        <v>0.66</v>
      </c>
      <c r="C4445">
        <v>0.73</v>
      </c>
      <c r="D4445">
        <v>0.88</v>
      </c>
      <c r="E4445">
        <v>1.04</v>
      </c>
      <c r="F4445">
        <v>1.37</v>
      </c>
      <c r="G4445">
        <v>1.67</v>
      </c>
      <c r="H4445">
        <v>2.13</v>
      </c>
      <c r="I4445">
        <v>2.4300000000000002</v>
      </c>
      <c r="J4445">
        <v>2.6</v>
      </c>
      <c r="K4445">
        <v>2.94</v>
      </c>
      <c r="L4445">
        <v>3.19</v>
      </c>
      <c r="M4445">
        <v>0.24</v>
      </c>
      <c r="N4445">
        <v>0.6</v>
      </c>
      <c r="O4445">
        <v>0.9</v>
      </c>
      <c r="P4445">
        <v>1.0900000000000001</v>
      </c>
      <c r="Q4445">
        <v>0.88139000000000001</v>
      </c>
      <c r="R4445">
        <v>0.94833000000000001</v>
      </c>
      <c r="S4445">
        <v>1.1195600000000001</v>
      </c>
      <c r="T4445">
        <v>1.4301699999999999</v>
      </c>
      <c r="U4445">
        <v>1.8142799999999999</v>
      </c>
      <c r="V4445">
        <v>20858.189999999999</v>
      </c>
      <c r="W4445">
        <v>2364.87</v>
      </c>
      <c r="X4445">
        <v>48.75</v>
      </c>
    </row>
    <row r="4446" spans="1:24" x14ac:dyDescent="0.55000000000000004">
      <c r="A4446" s="5">
        <v>42804</v>
      </c>
      <c r="B4446">
        <v>0.66</v>
      </c>
      <c r="C4446">
        <v>0.75</v>
      </c>
      <c r="D4446">
        <v>0.89</v>
      </c>
      <c r="E4446">
        <v>1.03</v>
      </c>
      <c r="F4446">
        <v>1.36</v>
      </c>
      <c r="G4446">
        <v>1.66</v>
      </c>
      <c r="H4446">
        <v>2.11</v>
      </c>
      <c r="I4446">
        <v>2.4</v>
      </c>
      <c r="J4446">
        <v>2.58</v>
      </c>
      <c r="K4446">
        <v>2.94</v>
      </c>
      <c r="L4446">
        <v>3.16</v>
      </c>
      <c r="M4446">
        <v>0.21</v>
      </c>
      <c r="N4446">
        <v>0.56999999999999995</v>
      </c>
      <c r="O4446">
        <v>0.88</v>
      </c>
      <c r="P4446">
        <v>1.06</v>
      </c>
      <c r="Q4446">
        <v>0.89056000000000002</v>
      </c>
      <c r="R4446">
        <v>0.95833000000000002</v>
      </c>
      <c r="S4446">
        <v>1.1212200000000001</v>
      </c>
      <c r="T4446">
        <v>1.4259999999999999</v>
      </c>
      <c r="U4446">
        <v>1.8184400000000001</v>
      </c>
      <c r="V4446">
        <v>20902.98</v>
      </c>
      <c r="W4446">
        <v>2372.6</v>
      </c>
      <c r="X4446">
        <v>48.05</v>
      </c>
    </row>
    <row r="4447" spans="1:24" x14ac:dyDescent="0.55000000000000004">
      <c r="A4447" s="5">
        <v>42807</v>
      </c>
      <c r="B4447">
        <v>0.66</v>
      </c>
      <c r="C4447">
        <v>0.79</v>
      </c>
      <c r="D4447">
        <v>0.93</v>
      </c>
      <c r="E4447">
        <v>1.06</v>
      </c>
      <c r="F4447">
        <v>1.4</v>
      </c>
      <c r="G4447">
        <v>1.69</v>
      </c>
      <c r="H4447">
        <v>2.14</v>
      </c>
      <c r="I4447">
        <v>2.4300000000000002</v>
      </c>
      <c r="J4447">
        <v>2.62</v>
      </c>
      <c r="K4447">
        <v>2.97</v>
      </c>
      <c r="L4447">
        <v>3.2</v>
      </c>
      <c r="M4447">
        <v>0.28000000000000003</v>
      </c>
      <c r="N4447">
        <v>0.61</v>
      </c>
      <c r="O4447">
        <v>0.9</v>
      </c>
      <c r="P4447">
        <v>1.0900000000000001</v>
      </c>
      <c r="Q4447">
        <v>0.91222000000000003</v>
      </c>
      <c r="R4447">
        <v>0.96943999999999997</v>
      </c>
      <c r="S4447">
        <v>1.1312199999999999</v>
      </c>
      <c r="T4447">
        <v>1.43211</v>
      </c>
      <c r="U4447">
        <v>1.8212200000000001</v>
      </c>
      <c r="V4447">
        <v>20881.48</v>
      </c>
      <c r="W4447">
        <v>2373.4699999999998</v>
      </c>
      <c r="X4447">
        <v>47.95</v>
      </c>
    </row>
    <row r="4448" spans="1:24" x14ac:dyDescent="0.55000000000000004">
      <c r="A4448" s="5">
        <v>42808</v>
      </c>
      <c r="B4448">
        <v>0.66</v>
      </c>
      <c r="C4448">
        <v>0.78</v>
      </c>
      <c r="D4448">
        <v>0.93</v>
      </c>
      <c r="E4448">
        <v>1.06</v>
      </c>
      <c r="F4448">
        <v>1.4</v>
      </c>
      <c r="G4448">
        <v>1.68</v>
      </c>
      <c r="H4448">
        <v>2.13</v>
      </c>
      <c r="I4448">
        <v>2.42</v>
      </c>
      <c r="J4448">
        <v>2.6</v>
      </c>
      <c r="K4448">
        <v>2.94</v>
      </c>
      <c r="L4448">
        <v>3.17</v>
      </c>
      <c r="M4448">
        <v>0.25</v>
      </c>
      <c r="N4448">
        <v>0.61</v>
      </c>
      <c r="O4448">
        <v>0.91</v>
      </c>
      <c r="P4448">
        <v>1.08</v>
      </c>
      <c r="Q4448">
        <v>0.92832999999999999</v>
      </c>
      <c r="R4448">
        <v>0.97721999999999998</v>
      </c>
      <c r="S4448">
        <v>1.13733</v>
      </c>
      <c r="T4448">
        <v>1.4323900000000001</v>
      </c>
      <c r="U4448">
        <v>1.8234399999999999</v>
      </c>
      <c r="V4448">
        <v>20837.37</v>
      </c>
      <c r="W4448">
        <v>2365.4499999999998</v>
      </c>
      <c r="X4448">
        <v>47.24</v>
      </c>
    </row>
    <row r="4449" spans="1:24" x14ac:dyDescent="0.55000000000000004">
      <c r="A4449" s="5">
        <v>42809</v>
      </c>
      <c r="B4449">
        <v>0.66</v>
      </c>
      <c r="C4449">
        <v>0.73</v>
      </c>
      <c r="D4449">
        <v>0.89</v>
      </c>
      <c r="E4449">
        <v>1.02</v>
      </c>
      <c r="F4449">
        <v>1.33</v>
      </c>
      <c r="G4449">
        <v>1.59</v>
      </c>
      <c r="H4449">
        <v>2.02</v>
      </c>
      <c r="I4449">
        <v>2.31</v>
      </c>
      <c r="J4449">
        <v>2.5099999999999998</v>
      </c>
      <c r="K4449">
        <v>2.87</v>
      </c>
      <c r="L4449">
        <v>3.11</v>
      </c>
      <c r="M4449">
        <v>0.18</v>
      </c>
      <c r="N4449">
        <v>0.5</v>
      </c>
      <c r="O4449">
        <v>0.81</v>
      </c>
      <c r="P4449">
        <v>1</v>
      </c>
      <c r="Q4449">
        <v>0.94277999999999995</v>
      </c>
      <c r="R4449">
        <v>0.98721999999999999</v>
      </c>
      <c r="S4449">
        <v>1.1481699999999999</v>
      </c>
      <c r="T4449">
        <v>1.4382200000000001</v>
      </c>
      <c r="U4449">
        <v>1.82761</v>
      </c>
      <c r="V4449">
        <v>20950.099999999999</v>
      </c>
      <c r="W4449">
        <v>2385.2600000000002</v>
      </c>
      <c r="X4449">
        <v>48.34</v>
      </c>
    </row>
    <row r="4450" spans="1:24" x14ac:dyDescent="0.55000000000000004">
      <c r="A4450" s="5">
        <v>42810</v>
      </c>
      <c r="B4450">
        <v>0.91</v>
      </c>
      <c r="C4450">
        <v>0.73</v>
      </c>
      <c r="D4450">
        <v>0.89</v>
      </c>
      <c r="E4450">
        <v>1.01</v>
      </c>
      <c r="F4450">
        <v>1.35</v>
      </c>
      <c r="G4450">
        <v>1.63</v>
      </c>
      <c r="H4450">
        <v>2.0499999999999998</v>
      </c>
      <c r="I4450">
        <v>2.34</v>
      </c>
      <c r="J4450">
        <v>2.5299999999999998</v>
      </c>
      <c r="K4450">
        <v>2.89</v>
      </c>
      <c r="L4450">
        <v>3.14</v>
      </c>
      <c r="M4450">
        <v>0.18</v>
      </c>
      <c r="N4450">
        <v>0.51</v>
      </c>
      <c r="O4450">
        <v>0.82</v>
      </c>
      <c r="P4450">
        <v>1.02</v>
      </c>
      <c r="Q4450">
        <v>0.97833000000000003</v>
      </c>
      <c r="R4450">
        <v>1.01556</v>
      </c>
      <c r="S4450">
        <v>1.15178</v>
      </c>
      <c r="T4450">
        <v>1.431</v>
      </c>
      <c r="U4450">
        <v>1.8142799999999999</v>
      </c>
      <c r="V4450">
        <v>20934.55</v>
      </c>
      <c r="W4450">
        <v>2381.38</v>
      </c>
      <c r="X4450">
        <v>48.3</v>
      </c>
    </row>
    <row r="4451" spans="1:24" x14ac:dyDescent="0.55000000000000004">
      <c r="A4451" s="5">
        <v>42811</v>
      </c>
      <c r="B4451">
        <v>0.91</v>
      </c>
      <c r="C4451">
        <v>0.73</v>
      </c>
      <c r="D4451">
        <v>0.87</v>
      </c>
      <c r="E4451">
        <v>1</v>
      </c>
      <c r="F4451">
        <v>1.33</v>
      </c>
      <c r="G4451">
        <v>1.6</v>
      </c>
      <c r="H4451">
        <v>2.0299999999999998</v>
      </c>
      <c r="I4451">
        <v>2.31</v>
      </c>
      <c r="J4451">
        <v>2.5</v>
      </c>
      <c r="K4451">
        <v>2.86</v>
      </c>
      <c r="L4451">
        <v>3.11</v>
      </c>
      <c r="M4451">
        <v>0.14000000000000001</v>
      </c>
      <c r="N4451">
        <v>0.49</v>
      </c>
      <c r="O4451">
        <v>0.82</v>
      </c>
      <c r="P4451">
        <v>1.01</v>
      </c>
      <c r="Q4451">
        <v>0.97611000000000003</v>
      </c>
      <c r="R4451">
        <v>1.0216700000000001</v>
      </c>
      <c r="S4451">
        <v>1.15178</v>
      </c>
      <c r="T4451">
        <v>1.4315599999999999</v>
      </c>
      <c r="U4451">
        <v>1.8131699999999999</v>
      </c>
      <c r="V4451">
        <v>20914.62</v>
      </c>
      <c r="W4451">
        <v>2378.25</v>
      </c>
      <c r="X4451">
        <v>48.34</v>
      </c>
    </row>
    <row r="4452" spans="1:24" x14ac:dyDescent="0.55000000000000004">
      <c r="A4452" s="5">
        <v>42814</v>
      </c>
      <c r="B4452">
        <v>0.91</v>
      </c>
      <c r="C4452">
        <v>0.76</v>
      </c>
      <c r="D4452">
        <v>0.89</v>
      </c>
      <c r="E4452">
        <v>1.01</v>
      </c>
      <c r="F4452">
        <v>1.3</v>
      </c>
      <c r="G4452">
        <v>1.57</v>
      </c>
      <c r="H4452">
        <v>2</v>
      </c>
      <c r="I4452">
        <v>2.2799999999999998</v>
      </c>
      <c r="J4452">
        <v>2.4700000000000002</v>
      </c>
      <c r="K4452">
        <v>2.83</v>
      </c>
      <c r="L4452">
        <v>3.08</v>
      </c>
      <c r="M4452">
        <v>0.14000000000000001</v>
      </c>
      <c r="N4452">
        <v>0.47</v>
      </c>
      <c r="O4452">
        <v>0.79</v>
      </c>
      <c r="P4452">
        <v>1</v>
      </c>
      <c r="Q4452">
        <v>0.97721999999999998</v>
      </c>
      <c r="R4452">
        <v>1.02</v>
      </c>
      <c r="S4452">
        <v>1.15622</v>
      </c>
      <c r="T4452">
        <v>1.43489</v>
      </c>
      <c r="U4452">
        <v>1.8159400000000001</v>
      </c>
      <c r="V4452">
        <v>20905.86</v>
      </c>
      <c r="W4452">
        <v>2373.4699999999998</v>
      </c>
      <c r="X4452">
        <v>47.79</v>
      </c>
    </row>
    <row r="4453" spans="1:24" x14ac:dyDescent="0.55000000000000004">
      <c r="A4453" s="5">
        <v>42815</v>
      </c>
      <c r="B4453">
        <v>0.91</v>
      </c>
      <c r="C4453">
        <v>0.77</v>
      </c>
      <c r="D4453">
        <v>0.91</v>
      </c>
      <c r="E4453">
        <v>1</v>
      </c>
      <c r="F4453">
        <v>1.27</v>
      </c>
      <c r="G4453">
        <v>1.54</v>
      </c>
      <c r="H4453">
        <v>1.96</v>
      </c>
      <c r="I4453">
        <v>2.2400000000000002</v>
      </c>
      <c r="J4453">
        <v>2.4300000000000002</v>
      </c>
      <c r="K4453">
        <v>2.79</v>
      </c>
      <c r="L4453">
        <v>3.04</v>
      </c>
      <c r="M4453">
        <v>0.16</v>
      </c>
      <c r="N4453">
        <v>0.45</v>
      </c>
      <c r="O4453">
        <v>0.78</v>
      </c>
      <c r="P4453">
        <v>0.99</v>
      </c>
      <c r="Q4453">
        <v>0.97721999999999998</v>
      </c>
      <c r="R4453">
        <v>1.02</v>
      </c>
      <c r="S4453">
        <v>1.15622</v>
      </c>
      <c r="T4453">
        <v>1.4337800000000001</v>
      </c>
      <c r="U4453">
        <v>1.8153900000000001</v>
      </c>
      <c r="V4453">
        <v>20668.009999999998</v>
      </c>
      <c r="W4453">
        <v>2344.02</v>
      </c>
      <c r="X4453">
        <v>47.02</v>
      </c>
    </row>
    <row r="4454" spans="1:24" x14ac:dyDescent="0.55000000000000004">
      <c r="A4454" s="5">
        <v>42816</v>
      </c>
      <c r="B4454">
        <v>0.91</v>
      </c>
      <c r="C4454">
        <v>0.77</v>
      </c>
      <c r="D4454">
        <v>0.9</v>
      </c>
      <c r="E4454">
        <v>0.99</v>
      </c>
      <c r="F4454">
        <v>1.27</v>
      </c>
      <c r="G4454">
        <v>1.52</v>
      </c>
      <c r="H4454">
        <v>1.95</v>
      </c>
      <c r="I4454">
        <v>2.2200000000000002</v>
      </c>
      <c r="J4454">
        <v>2.4</v>
      </c>
      <c r="K4454">
        <v>2.76</v>
      </c>
      <c r="L4454">
        <v>3.02</v>
      </c>
      <c r="M4454">
        <v>0.16</v>
      </c>
      <c r="N4454">
        <v>0.43</v>
      </c>
      <c r="O4454">
        <v>0.76</v>
      </c>
      <c r="P4454">
        <v>0.96</v>
      </c>
      <c r="Q4454">
        <v>0.98389000000000004</v>
      </c>
      <c r="R4454">
        <v>1.02389</v>
      </c>
      <c r="S4454">
        <v>1.1567799999999999</v>
      </c>
      <c r="T4454">
        <v>1.4312800000000001</v>
      </c>
      <c r="U4454">
        <v>1.8067800000000001</v>
      </c>
      <c r="V4454">
        <v>20661.3</v>
      </c>
      <c r="W4454">
        <v>2348.4499999999998</v>
      </c>
      <c r="X4454">
        <v>47.29</v>
      </c>
    </row>
    <row r="4455" spans="1:24" x14ac:dyDescent="0.55000000000000004">
      <c r="A4455" s="5">
        <v>42817</v>
      </c>
      <c r="B4455">
        <v>0.91</v>
      </c>
      <c r="C4455">
        <v>0.76</v>
      </c>
      <c r="D4455">
        <v>0.9</v>
      </c>
      <c r="E4455">
        <v>0.99</v>
      </c>
      <c r="F4455">
        <v>1.26</v>
      </c>
      <c r="G4455">
        <v>1.52</v>
      </c>
      <c r="H4455">
        <v>1.95</v>
      </c>
      <c r="I4455">
        <v>2.23</v>
      </c>
      <c r="J4455">
        <v>2.41</v>
      </c>
      <c r="K4455">
        <v>2.76</v>
      </c>
      <c r="L4455">
        <v>3.02</v>
      </c>
      <c r="M4455">
        <v>0.2</v>
      </c>
      <c r="N4455">
        <v>0.46</v>
      </c>
      <c r="O4455">
        <v>0.73</v>
      </c>
      <c r="P4455">
        <v>0.96</v>
      </c>
      <c r="Q4455">
        <v>0.98167000000000004</v>
      </c>
      <c r="R4455">
        <v>1.02</v>
      </c>
      <c r="S4455">
        <v>1.15289</v>
      </c>
      <c r="T4455">
        <v>1.42794</v>
      </c>
      <c r="U4455">
        <v>1.80372</v>
      </c>
      <c r="V4455">
        <v>20656.580000000002</v>
      </c>
      <c r="W4455">
        <v>2345.96</v>
      </c>
      <c r="X4455">
        <v>47</v>
      </c>
    </row>
    <row r="4456" spans="1:24" x14ac:dyDescent="0.55000000000000004">
      <c r="A4456" s="5">
        <v>42818</v>
      </c>
      <c r="B4456">
        <v>0.91</v>
      </c>
      <c r="C4456">
        <v>0.78</v>
      </c>
      <c r="D4456">
        <v>0.89</v>
      </c>
      <c r="E4456">
        <v>1</v>
      </c>
      <c r="F4456">
        <v>1.26</v>
      </c>
      <c r="G4456">
        <v>1.52</v>
      </c>
      <c r="H4456">
        <v>1.93</v>
      </c>
      <c r="I4456">
        <v>2.2200000000000002</v>
      </c>
      <c r="J4456">
        <v>2.4</v>
      </c>
      <c r="K4456">
        <v>2.74</v>
      </c>
      <c r="L4456">
        <v>3</v>
      </c>
      <c r="M4456">
        <v>0.2</v>
      </c>
      <c r="N4456">
        <v>0.42</v>
      </c>
      <c r="O4456">
        <v>0.68</v>
      </c>
      <c r="P4456">
        <v>0.91</v>
      </c>
      <c r="Q4456">
        <v>0.98277999999999999</v>
      </c>
      <c r="R4456">
        <v>1.02278</v>
      </c>
      <c r="S4456">
        <v>1.1512800000000001</v>
      </c>
      <c r="T4456">
        <v>1.4271100000000001</v>
      </c>
      <c r="U4456">
        <v>1.8028900000000001</v>
      </c>
      <c r="V4456">
        <v>20596.72</v>
      </c>
      <c r="W4456">
        <v>2343.98</v>
      </c>
      <c r="X4456">
        <v>47.3</v>
      </c>
    </row>
    <row r="4457" spans="1:24" x14ac:dyDescent="0.55000000000000004">
      <c r="A4457" s="5">
        <v>42821</v>
      </c>
      <c r="B4457">
        <v>0.91</v>
      </c>
      <c r="C4457">
        <v>0.78</v>
      </c>
      <c r="D4457">
        <v>0.91</v>
      </c>
      <c r="E4457">
        <v>1</v>
      </c>
      <c r="F4457">
        <v>1.27</v>
      </c>
      <c r="G4457">
        <v>1.51</v>
      </c>
      <c r="H4457">
        <v>1.93</v>
      </c>
      <c r="I4457">
        <v>2.2000000000000002</v>
      </c>
      <c r="J4457">
        <v>2.38</v>
      </c>
      <c r="K4457">
        <v>2.73</v>
      </c>
      <c r="L4457">
        <v>2.98</v>
      </c>
      <c r="M4457">
        <v>0.18</v>
      </c>
      <c r="N4457">
        <v>0.41</v>
      </c>
      <c r="O4457">
        <v>0.67</v>
      </c>
      <c r="P4457">
        <v>0.9</v>
      </c>
      <c r="Q4457">
        <v>0.98221999999999998</v>
      </c>
      <c r="R4457">
        <v>1.02278</v>
      </c>
      <c r="S4457">
        <v>1.1518900000000001</v>
      </c>
      <c r="T4457">
        <v>1.4243300000000001</v>
      </c>
      <c r="U4457">
        <v>1.7970600000000001</v>
      </c>
      <c r="V4457">
        <v>20550.98</v>
      </c>
      <c r="W4457">
        <v>2341.59</v>
      </c>
      <c r="X4457">
        <v>47.02</v>
      </c>
    </row>
    <row r="4458" spans="1:24" x14ac:dyDescent="0.55000000000000004">
      <c r="A4458" s="5">
        <v>42822</v>
      </c>
      <c r="B4458">
        <v>0.91</v>
      </c>
      <c r="C4458">
        <v>0.78</v>
      </c>
      <c r="D4458">
        <v>0.92</v>
      </c>
      <c r="E4458">
        <v>1.03</v>
      </c>
      <c r="F4458">
        <v>1.3</v>
      </c>
      <c r="G4458">
        <v>1.56</v>
      </c>
      <c r="H4458">
        <v>1.97</v>
      </c>
      <c r="I4458">
        <v>2.25</v>
      </c>
      <c r="J4458">
        <v>2.42</v>
      </c>
      <c r="K4458">
        <v>2.77</v>
      </c>
      <c r="L4458">
        <v>3.02</v>
      </c>
      <c r="M4458">
        <v>0.24</v>
      </c>
      <c r="N4458">
        <v>0.45</v>
      </c>
      <c r="O4458">
        <v>0.71</v>
      </c>
      <c r="P4458">
        <v>0.94</v>
      </c>
      <c r="Q4458">
        <v>0.98221999999999998</v>
      </c>
      <c r="R4458">
        <v>1.0205599999999999</v>
      </c>
      <c r="S4458">
        <v>1.15222</v>
      </c>
      <c r="T4458">
        <v>1.42489</v>
      </c>
      <c r="U4458">
        <v>1.79817</v>
      </c>
      <c r="V4458">
        <v>20701.5</v>
      </c>
      <c r="W4458">
        <v>2358.5700000000002</v>
      </c>
      <c r="X4458">
        <v>48.36</v>
      </c>
    </row>
    <row r="4459" spans="1:24" x14ac:dyDescent="0.55000000000000004">
      <c r="A4459" s="5">
        <v>42823</v>
      </c>
      <c r="B4459">
        <v>0.91</v>
      </c>
      <c r="C4459">
        <v>0.78</v>
      </c>
      <c r="D4459">
        <v>0.92</v>
      </c>
      <c r="E4459">
        <v>1.04</v>
      </c>
      <c r="F4459">
        <v>1.26</v>
      </c>
      <c r="G4459">
        <v>1.53</v>
      </c>
      <c r="H4459">
        <v>1.93</v>
      </c>
      <c r="I4459">
        <v>2.21</v>
      </c>
      <c r="J4459">
        <v>2.39</v>
      </c>
      <c r="K4459">
        <v>2.74</v>
      </c>
      <c r="L4459">
        <v>2.99</v>
      </c>
      <c r="M4459">
        <v>0.13</v>
      </c>
      <c r="N4459">
        <v>0.41</v>
      </c>
      <c r="O4459">
        <v>0.72</v>
      </c>
      <c r="P4459">
        <v>0.91</v>
      </c>
      <c r="Q4459">
        <v>0.98221999999999998</v>
      </c>
      <c r="R4459">
        <v>1.02444</v>
      </c>
      <c r="S4459">
        <v>1.1467799999999999</v>
      </c>
      <c r="T4459">
        <v>1.4198900000000001</v>
      </c>
      <c r="U4459">
        <v>1.794</v>
      </c>
      <c r="V4459">
        <v>20659.32</v>
      </c>
      <c r="W4459">
        <v>2361.13</v>
      </c>
      <c r="X4459">
        <v>49.47</v>
      </c>
    </row>
    <row r="4460" spans="1:24" x14ac:dyDescent="0.55000000000000004">
      <c r="A4460" s="5">
        <v>42824</v>
      </c>
      <c r="B4460">
        <v>0.91</v>
      </c>
      <c r="C4460">
        <v>0.78</v>
      </c>
      <c r="D4460">
        <v>0.91</v>
      </c>
      <c r="E4460">
        <v>1.03</v>
      </c>
      <c r="F4460">
        <v>1.28</v>
      </c>
      <c r="G4460">
        <v>1.55</v>
      </c>
      <c r="H4460">
        <v>1.96</v>
      </c>
      <c r="I4460">
        <v>2.25</v>
      </c>
      <c r="J4460">
        <v>2.42</v>
      </c>
      <c r="K4460">
        <v>2.78</v>
      </c>
      <c r="L4460">
        <v>3.03</v>
      </c>
      <c r="M4460">
        <v>0.15</v>
      </c>
      <c r="N4460">
        <v>0.46</v>
      </c>
      <c r="O4460">
        <v>0.77</v>
      </c>
      <c r="P4460">
        <v>0.96</v>
      </c>
      <c r="Q4460">
        <v>0.98277999999999999</v>
      </c>
      <c r="R4460">
        <v>1.02556</v>
      </c>
      <c r="S4460">
        <v>1.14761</v>
      </c>
      <c r="T4460">
        <v>1.4187799999999999</v>
      </c>
      <c r="U4460">
        <v>1.7934399999999999</v>
      </c>
      <c r="V4460">
        <v>20728.490000000002</v>
      </c>
      <c r="W4460">
        <v>2368.06</v>
      </c>
      <c r="X4460">
        <v>50.3</v>
      </c>
    </row>
    <row r="4461" spans="1:24" x14ac:dyDescent="0.55000000000000004">
      <c r="A4461" s="5">
        <v>42825</v>
      </c>
      <c r="B4461">
        <v>0.82</v>
      </c>
      <c r="C4461">
        <v>0.76</v>
      </c>
      <c r="D4461">
        <v>0.91</v>
      </c>
      <c r="E4461">
        <v>1.03</v>
      </c>
      <c r="F4461">
        <v>1.27</v>
      </c>
      <c r="G4461">
        <v>1.5</v>
      </c>
      <c r="H4461">
        <v>1.93</v>
      </c>
      <c r="I4461">
        <v>2.2200000000000002</v>
      </c>
      <c r="J4461">
        <v>2.4</v>
      </c>
      <c r="K4461">
        <v>2.76</v>
      </c>
      <c r="L4461">
        <v>3.02</v>
      </c>
      <c r="M4461">
        <v>0.16</v>
      </c>
      <c r="N4461">
        <v>0.43</v>
      </c>
      <c r="O4461">
        <v>0.74</v>
      </c>
      <c r="P4461">
        <v>0.94</v>
      </c>
      <c r="Q4461">
        <v>0.98277999999999999</v>
      </c>
      <c r="R4461">
        <v>1.0249999999999999</v>
      </c>
      <c r="S4461">
        <v>1.1495599999999999</v>
      </c>
      <c r="T4461">
        <v>1.4232199999999999</v>
      </c>
      <c r="U4461">
        <v>1.8017799999999999</v>
      </c>
      <c r="V4461">
        <v>20663.22</v>
      </c>
      <c r="W4461">
        <v>2362.7199999999998</v>
      </c>
      <c r="X4461">
        <v>50.54</v>
      </c>
    </row>
    <row r="4462" spans="1:24" x14ac:dyDescent="0.55000000000000004">
      <c r="A4462" s="5">
        <v>42828</v>
      </c>
      <c r="B4462">
        <v>0.91</v>
      </c>
      <c r="C4462">
        <v>0.79</v>
      </c>
      <c r="D4462">
        <v>0.92</v>
      </c>
      <c r="E4462">
        <v>1.02</v>
      </c>
      <c r="F4462">
        <v>1.24</v>
      </c>
      <c r="G4462">
        <v>1.47</v>
      </c>
      <c r="H4462">
        <v>1.88</v>
      </c>
      <c r="I4462">
        <v>2.16</v>
      </c>
      <c r="J4462">
        <v>2.35</v>
      </c>
      <c r="K4462">
        <v>2.71</v>
      </c>
      <c r="L4462">
        <v>2.98</v>
      </c>
      <c r="M4462">
        <v>0.15</v>
      </c>
      <c r="N4462">
        <v>0.39</v>
      </c>
      <c r="O4462">
        <v>0.67</v>
      </c>
      <c r="P4462">
        <v>0.91</v>
      </c>
      <c r="Q4462">
        <v>0.98333000000000004</v>
      </c>
      <c r="R4462">
        <v>1.02556</v>
      </c>
      <c r="S4462">
        <v>1.1498299999999999</v>
      </c>
      <c r="T4462">
        <v>1.42628</v>
      </c>
      <c r="U4462">
        <v>1.80261</v>
      </c>
      <c r="V4462">
        <v>20650.21</v>
      </c>
      <c r="W4462">
        <v>2358.84</v>
      </c>
      <c r="X4462">
        <v>50.25</v>
      </c>
    </row>
    <row r="4463" spans="1:24" x14ac:dyDescent="0.55000000000000004">
      <c r="A4463" s="5">
        <v>42829</v>
      </c>
      <c r="B4463">
        <v>0.91</v>
      </c>
      <c r="C4463">
        <v>0.79</v>
      </c>
      <c r="D4463">
        <v>0.92</v>
      </c>
      <c r="E4463">
        <v>1.03</v>
      </c>
      <c r="F4463">
        <v>1.25</v>
      </c>
      <c r="G4463">
        <v>1.47</v>
      </c>
      <c r="H4463">
        <v>1.88</v>
      </c>
      <c r="I4463">
        <v>2.16</v>
      </c>
      <c r="J4463">
        <v>2.36</v>
      </c>
      <c r="K4463">
        <v>2.72</v>
      </c>
      <c r="L4463">
        <v>2.99</v>
      </c>
      <c r="M4463">
        <v>0.11</v>
      </c>
      <c r="N4463">
        <v>0.4</v>
      </c>
      <c r="O4463">
        <v>0.72</v>
      </c>
      <c r="P4463">
        <v>0.92</v>
      </c>
      <c r="Q4463">
        <v>0.98611000000000004</v>
      </c>
      <c r="R4463">
        <v>1.02833</v>
      </c>
      <c r="S4463">
        <v>1.1498299999999999</v>
      </c>
      <c r="T4463">
        <v>1.4257200000000001</v>
      </c>
      <c r="U4463">
        <v>1.7917799999999999</v>
      </c>
      <c r="V4463">
        <v>20689.240000000002</v>
      </c>
      <c r="W4463">
        <v>2360.16</v>
      </c>
      <c r="X4463">
        <v>50.99</v>
      </c>
    </row>
    <row r="4464" spans="1:24" x14ac:dyDescent="0.55000000000000004">
      <c r="A4464" s="5">
        <v>42830</v>
      </c>
      <c r="B4464">
        <v>0.91</v>
      </c>
      <c r="C4464">
        <v>0.8</v>
      </c>
      <c r="D4464">
        <v>0.93</v>
      </c>
      <c r="E4464">
        <v>1.03</v>
      </c>
      <c r="F4464">
        <v>1.24</v>
      </c>
      <c r="G4464">
        <v>1.44</v>
      </c>
      <c r="H4464">
        <v>1.85</v>
      </c>
      <c r="I4464">
        <v>2.14</v>
      </c>
      <c r="J4464">
        <v>2.34</v>
      </c>
      <c r="K4464">
        <v>2.71</v>
      </c>
      <c r="L4464">
        <v>2.98</v>
      </c>
      <c r="M4464">
        <v>0.08</v>
      </c>
      <c r="N4464">
        <v>0.37</v>
      </c>
      <c r="O4464">
        <v>0.69</v>
      </c>
      <c r="P4464">
        <v>0.89</v>
      </c>
      <c r="Q4464">
        <v>0.98555999999999999</v>
      </c>
      <c r="R4464">
        <v>1.02722</v>
      </c>
      <c r="S4464">
        <v>1.15039</v>
      </c>
      <c r="T4464">
        <v>1.4229400000000001</v>
      </c>
      <c r="U4464">
        <v>1.7959400000000001</v>
      </c>
      <c r="V4464">
        <v>20648.150000000001</v>
      </c>
      <c r="W4464">
        <v>2352.9499999999998</v>
      </c>
      <c r="X4464">
        <v>51.14</v>
      </c>
    </row>
    <row r="4465" spans="1:24" x14ac:dyDescent="0.55000000000000004">
      <c r="A4465" s="5">
        <v>42831</v>
      </c>
      <c r="B4465">
        <v>0.91</v>
      </c>
      <c r="C4465">
        <v>0.79</v>
      </c>
      <c r="D4465">
        <v>0.94</v>
      </c>
      <c r="E4465">
        <v>1.05</v>
      </c>
      <c r="F4465">
        <v>1.24</v>
      </c>
      <c r="G4465">
        <v>1.45</v>
      </c>
      <c r="H4465">
        <v>1.87</v>
      </c>
      <c r="I4465">
        <v>2.15</v>
      </c>
      <c r="J4465">
        <v>2.34</v>
      </c>
      <c r="K4465">
        <v>2.72</v>
      </c>
      <c r="L4465">
        <v>2.99</v>
      </c>
      <c r="M4465">
        <v>0.16</v>
      </c>
      <c r="N4465">
        <v>0.39</v>
      </c>
      <c r="O4465">
        <v>0.67</v>
      </c>
      <c r="P4465">
        <v>0.9</v>
      </c>
      <c r="Q4465">
        <v>0.98943999999999999</v>
      </c>
      <c r="R4465">
        <v>1.02667</v>
      </c>
      <c r="S4465">
        <v>1.1553899999999999</v>
      </c>
      <c r="T4465">
        <v>1.4259999999999999</v>
      </c>
      <c r="U4465">
        <v>1.79817</v>
      </c>
      <c r="V4465">
        <v>20662.95</v>
      </c>
      <c r="W4465">
        <v>2357.4899999999998</v>
      </c>
      <c r="X4465">
        <v>51.69</v>
      </c>
    </row>
    <row r="4466" spans="1:24" x14ac:dyDescent="0.55000000000000004">
      <c r="A4466" s="5">
        <v>42832</v>
      </c>
      <c r="B4466">
        <v>0.91</v>
      </c>
      <c r="C4466">
        <v>0.82</v>
      </c>
      <c r="D4466">
        <v>0.95</v>
      </c>
      <c r="E4466">
        <v>1.08</v>
      </c>
      <c r="F4466">
        <v>1.29</v>
      </c>
      <c r="G4466">
        <v>1.52</v>
      </c>
      <c r="H4466">
        <v>1.92</v>
      </c>
      <c r="I4466">
        <v>2.2000000000000002</v>
      </c>
      <c r="J4466">
        <v>2.38</v>
      </c>
      <c r="K4466">
        <v>2.74</v>
      </c>
      <c r="L4466">
        <v>3</v>
      </c>
      <c r="M4466">
        <v>0.22</v>
      </c>
      <c r="N4466">
        <v>0.44</v>
      </c>
      <c r="O4466">
        <v>0.71</v>
      </c>
      <c r="P4466">
        <v>0.94</v>
      </c>
      <c r="Q4466">
        <v>0.99</v>
      </c>
      <c r="R4466">
        <v>1.0261100000000001</v>
      </c>
      <c r="S4466">
        <v>1.15761</v>
      </c>
      <c r="T4466">
        <v>1.42961</v>
      </c>
      <c r="U4466">
        <v>1.7989999999999999</v>
      </c>
      <c r="V4466">
        <v>20656.099999999999</v>
      </c>
      <c r="W4466">
        <v>2355.54</v>
      </c>
      <c r="X4466">
        <v>52.25</v>
      </c>
    </row>
    <row r="4467" spans="1:24" x14ac:dyDescent="0.55000000000000004">
      <c r="A4467" s="5">
        <v>42835</v>
      </c>
      <c r="B4467">
        <v>0.91</v>
      </c>
      <c r="C4467">
        <v>0.82</v>
      </c>
      <c r="D4467">
        <v>0.97</v>
      </c>
      <c r="E4467">
        <v>1.07</v>
      </c>
      <c r="F4467">
        <v>1.29</v>
      </c>
      <c r="G4467">
        <v>1.52</v>
      </c>
      <c r="H4467">
        <v>1.91</v>
      </c>
      <c r="I4467">
        <v>2.1800000000000002</v>
      </c>
      <c r="J4467">
        <v>2.37</v>
      </c>
      <c r="K4467">
        <v>2.72</v>
      </c>
      <c r="L4467">
        <v>2.99</v>
      </c>
      <c r="M4467">
        <v>0.22</v>
      </c>
      <c r="N4467">
        <v>0.44</v>
      </c>
      <c r="O4467">
        <v>0.71</v>
      </c>
      <c r="P4467">
        <v>0.94</v>
      </c>
      <c r="Q4467">
        <v>0.98833000000000004</v>
      </c>
      <c r="R4467">
        <v>1.0261100000000001</v>
      </c>
      <c r="S4467">
        <v>1.15567</v>
      </c>
      <c r="T4467">
        <v>1.42211</v>
      </c>
      <c r="U4467">
        <v>1.79844</v>
      </c>
      <c r="V4467">
        <v>20658.02</v>
      </c>
      <c r="W4467">
        <v>2357.16</v>
      </c>
      <c r="X4467">
        <v>53.06</v>
      </c>
    </row>
    <row r="4468" spans="1:24" x14ac:dyDescent="0.55000000000000004">
      <c r="A4468" s="5">
        <v>42836</v>
      </c>
      <c r="B4468">
        <v>0.91</v>
      </c>
      <c r="C4468">
        <v>0.82</v>
      </c>
      <c r="D4468">
        <v>0.94</v>
      </c>
      <c r="E4468">
        <v>1.05</v>
      </c>
      <c r="F4468">
        <v>1.24</v>
      </c>
      <c r="G4468">
        <v>1.45</v>
      </c>
      <c r="H4468">
        <v>1.84</v>
      </c>
      <c r="I4468">
        <v>2.11</v>
      </c>
      <c r="J4468">
        <v>2.3199999999999998</v>
      </c>
      <c r="K4468">
        <v>2.67</v>
      </c>
      <c r="L4468">
        <v>2.93</v>
      </c>
      <c r="M4468">
        <v>0.14000000000000001</v>
      </c>
      <c r="N4468">
        <v>0.41</v>
      </c>
      <c r="O4468">
        <v>0.72</v>
      </c>
      <c r="P4468">
        <v>0.91</v>
      </c>
      <c r="Q4468">
        <v>0.99</v>
      </c>
      <c r="R4468">
        <v>1.02722</v>
      </c>
      <c r="S4468">
        <v>1.1551100000000001</v>
      </c>
      <c r="T4468">
        <v>1.41544</v>
      </c>
      <c r="U4468">
        <v>1.7889999999999999</v>
      </c>
      <c r="V4468">
        <v>20651.3</v>
      </c>
      <c r="W4468">
        <v>2353.7800000000002</v>
      </c>
      <c r="X4468">
        <v>53.38</v>
      </c>
    </row>
    <row r="4469" spans="1:24" x14ac:dyDescent="0.55000000000000004">
      <c r="A4469" s="5">
        <v>42837</v>
      </c>
      <c r="B4469">
        <v>0.91</v>
      </c>
      <c r="C4469">
        <v>0.81</v>
      </c>
      <c r="D4469">
        <v>0.95</v>
      </c>
      <c r="E4469">
        <v>1.04</v>
      </c>
      <c r="F4469">
        <v>1.24</v>
      </c>
      <c r="G4469">
        <v>1.44</v>
      </c>
      <c r="H4469">
        <v>1.81</v>
      </c>
      <c r="I4469">
        <v>2.09</v>
      </c>
      <c r="J4469">
        <v>2.2799999999999998</v>
      </c>
      <c r="K4469">
        <v>2.65</v>
      </c>
      <c r="L4469">
        <v>2.92</v>
      </c>
      <c r="M4469">
        <v>0.12</v>
      </c>
      <c r="N4469">
        <v>0.38</v>
      </c>
      <c r="O4469">
        <v>0.69</v>
      </c>
      <c r="P4469">
        <v>0.89</v>
      </c>
      <c r="Q4469">
        <v>0.99389000000000005</v>
      </c>
      <c r="R4469">
        <v>1.0333300000000001</v>
      </c>
      <c r="S4469">
        <v>1.1584399999999999</v>
      </c>
      <c r="T4469">
        <v>1.4104399999999999</v>
      </c>
      <c r="U4469">
        <v>1.7834399999999999</v>
      </c>
      <c r="V4469">
        <v>20591.86</v>
      </c>
      <c r="W4469">
        <v>2344.9299999999998</v>
      </c>
      <c r="X4469">
        <v>53.12</v>
      </c>
    </row>
    <row r="4470" spans="1:24" x14ac:dyDescent="0.55000000000000004">
      <c r="A4470" s="5">
        <v>42838</v>
      </c>
      <c r="B4470">
        <v>0.91</v>
      </c>
      <c r="C4470">
        <v>0.81</v>
      </c>
      <c r="D4470">
        <v>0.94</v>
      </c>
      <c r="E4470">
        <v>1.03</v>
      </c>
      <c r="F4470">
        <v>1.21</v>
      </c>
      <c r="G4470">
        <v>1.4</v>
      </c>
      <c r="H4470">
        <v>1.77</v>
      </c>
      <c r="I4470">
        <v>2.0499999999999998</v>
      </c>
      <c r="J4470">
        <v>2.2400000000000002</v>
      </c>
      <c r="K4470">
        <v>2.62</v>
      </c>
      <c r="L4470">
        <v>2.89</v>
      </c>
      <c r="M4470">
        <v>0.03</v>
      </c>
      <c r="N4470">
        <v>0.32</v>
      </c>
      <c r="O4470">
        <v>0.65</v>
      </c>
      <c r="P4470">
        <v>0.86</v>
      </c>
      <c r="Q4470">
        <v>0.99443999999999999</v>
      </c>
      <c r="R4470">
        <v>1.0349999999999999</v>
      </c>
      <c r="S4470">
        <v>1.1584399999999999</v>
      </c>
      <c r="T4470">
        <v>1.4032199999999999</v>
      </c>
      <c r="U4470">
        <v>1.7717799999999999</v>
      </c>
      <c r="V4470">
        <v>20453.25</v>
      </c>
      <c r="W4470">
        <v>2328.9499999999998</v>
      </c>
      <c r="X4470">
        <v>53.19</v>
      </c>
    </row>
    <row r="4471" spans="1:24" x14ac:dyDescent="0.55000000000000004">
      <c r="A4471" s="5">
        <v>42839</v>
      </c>
      <c r="B4471">
        <v>0.91</v>
      </c>
      <c r="C4471" t="e">
        <v>#N/A</v>
      </c>
      <c r="D4471" t="e">
        <v>#N/A</v>
      </c>
      <c r="E4471" t="e">
        <v>#N/A</v>
      </c>
      <c r="F4471" t="e">
        <v>#N/A</v>
      </c>
      <c r="G4471" t="e">
        <v>#N/A</v>
      </c>
      <c r="H4471" t="e">
        <v>#N/A</v>
      </c>
      <c r="I4471" t="e">
        <v>#N/A</v>
      </c>
      <c r="J4471" t="e">
        <v>#N/A</v>
      </c>
      <c r="K4471" t="e">
        <v>#N/A</v>
      </c>
      <c r="L4471" t="e">
        <v>#N/A</v>
      </c>
      <c r="M4471" t="e">
        <v>#N/A</v>
      </c>
      <c r="N4471" t="e">
        <v>#N/A</v>
      </c>
      <c r="O4471" t="e">
        <v>#N/A</v>
      </c>
      <c r="P4471" t="e">
        <v>#N/A</v>
      </c>
      <c r="Q4471" t="e">
        <v>#N/A</v>
      </c>
      <c r="R4471" t="e">
        <v>#N/A</v>
      </c>
      <c r="S4471" t="e">
        <v>#N/A</v>
      </c>
      <c r="T4471" t="e">
        <v>#N/A</v>
      </c>
      <c r="U4471" t="e">
        <v>#N/A</v>
      </c>
      <c r="V4471" t="e">
        <v>#N/A</v>
      </c>
      <c r="W4471" t="e">
        <v>#N/A</v>
      </c>
      <c r="X4471" t="e">
        <v>#N/A</v>
      </c>
    </row>
    <row r="4472" spans="1:24" x14ac:dyDescent="0.55000000000000004">
      <c r="A4472" s="5">
        <v>42842</v>
      </c>
      <c r="B4472">
        <v>0.91</v>
      </c>
      <c r="C4472">
        <v>0.83</v>
      </c>
      <c r="D4472">
        <v>0.94</v>
      </c>
      <c r="E4472">
        <v>1.04</v>
      </c>
      <c r="F4472">
        <v>1.21</v>
      </c>
      <c r="G4472">
        <v>1.42</v>
      </c>
      <c r="H4472">
        <v>1.79</v>
      </c>
      <c r="I4472">
        <v>2.0699999999999998</v>
      </c>
      <c r="J4472">
        <v>2.2599999999999998</v>
      </c>
      <c r="K4472">
        <v>2.65</v>
      </c>
      <c r="L4472">
        <v>2.92</v>
      </c>
      <c r="M4472">
        <v>0.1</v>
      </c>
      <c r="N4472">
        <v>0.38</v>
      </c>
      <c r="O4472">
        <v>0.7</v>
      </c>
      <c r="P4472">
        <v>0.9</v>
      </c>
      <c r="Q4472" t="e">
        <v>#N/A</v>
      </c>
      <c r="R4472" t="e">
        <v>#N/A</v>
      </c>
      <c r="S4472" t="e">
        <v>#N/A</v>
      </c>
      <c r="T4472" t="e">
        <v>#N/A</v>
      </c>
      <c r="U4472" t="e">
        <v>#N/A</v>
      </c>
      <c r="V4472">
        <v>20636.919999999998</v>
      </c>
      <c r="W4472">
        <v>2349.0100000000002</v>
      </c>
      <c r="X4472">
        <v>52.62</v>
      </c>
    </row>
    <row r="4473" spans="1:24" x14ac:dyDescent="0.55000000000000004">
      <c r="A4473" s="5">
        <v>42843</v>
      </c>
      <c r="B4473">
        <v>0.91</v>
      </c>
      <c r="C4473">
        <v>0.82</v>
      </c>
      <c r="D4473">
        <v>0.94</v>
      </c>
      <c r="E4473">
        <v>1.02</v>
      </c>
      <c r="F4473">
        <v>1.18</v>
      </c>
      <c r="G4473">
        <v>1.35</v>
      </c>
      <c r="H4473">
        <v>1.71</v>
      </c>
      <c r="I4473">
        <v>1.98</v>
      </c>
      <c r="J4473">
        <v>2.1800000000000002</v>
      </c>
      <c r="K4473">
        <v>2.56</v>
      </c>
      <c r="L4473">
        <v>2.84</v>
      </c>
      <c r="M4473">
        <v>0.06</v>
      </c>
      <c r="N4473">
        <v>0.33</v>
      </c>
      <c r="O4473">
        <v>0.65</v>
      </c>
      <c r="P4473">
        <v>0.85</v>
      </c>
      <c r="Q4473">
        <v>0.99278</v>
      </c>
      <c r="R4473">
        <v>1.03667</v>
      </c>
      <c r="S4473">
        <v>1.15622</v>
      </c>
      <c r="T4473">
        <v>1.39767</v>
      </c>
      <c r="U4473">
        <v>1.76122</v>
      </c>
      <c r="V4473">
        <v>20523.28</v>
      </c>
      <c r="W4473">
        <v>2342.19</v>
      </c>
      <c r="X4473">
        <v>52.46</v>
      </c>
    </row>
    <row r="4474" spans="1:24" x14ac:dyDescent="0.55000000000000004">
      <c r="A4474" s="5">
        <v>42844</v>
      </c>
      <c r="B4474">
        <v>0.91</v>
      </c>
      <c r="C4474">
        <v>0.81</v>
      </c>
      <c r="D4474">
        <v>0.94</v>
      </c>
      <c r="E4474">
        <v>1.02</v>
      </c>
      <c r="F4474">
        <v>1.19</v>
      </c>
      <c r="G4474">
        <v>1.38</v>
      </c>
      <c r="H4474">
        <v>1.74</v>
      </c>
      <c r="I4474">
        <v>2.02</v>
      </c>
      <c r="J4474">
        <v>2.21</v>
      </c>
      <c r="K4474">
        <v>2.59</v>
      </c>
      <c r="L4474">
        <v>2.87</v>
      </c>
      <c r="M4474">
        <v>0.08</v>
      </c>
      <c r="N4474">
        <v>0.36</v>
      </c>
      <c r="O4474">
        <v>0.69</v>
      </c>
      <c r="P4474">
        <v>0.9</v>
      </c>
      <c r="Q4474">
        <v>0.99111000000000005</v>
      </c>
      <c r="R4474">
        <v>1.0361100000000001</v>
      </c>
      <c r="S4474">
        <v>1.15567</v>
      </c>
      <c r="T4474">
        <v>1.39072</v>
      </c>
      <c r="U4474">
        <v>1.73567</v>
      </c>
      <c r="V4474">
        <v>20404.490000000002</v>
      </c>
      <c r="W4474">
        <v>2338.17</v>
      </c>
      <c r="X4474">
        <v>50.49</v>
      </c>
    </row>
    <row r="4475" spans="1:24" x14ac:dyDescent="0.55000000000000004">
      <c r="A4475" s="5">
        <v>42845</v>
      </c>
      <c r="B4475">
        <v>0.91</v>
      </c>
      <c r="C4475">
        <v>0.79</v>
      </c>
      <c r="D4475">
        <v>0.93</v>
      </c>
      <c r="E4475">
        <v>1.01</v>
      </c>
      <c r="F4475">
        <v>1.21</v>
      </c>
      <c r="G4475">
        <v>1.41</v>
      </c>
      <c r="H4475">
        <v>1.78</v>
      </c>
      <c r="I4475">
        <v>2.06</v>
      </c>
      <c r="J4475">
        <v>2.2400000000000002</v>
      </c>
      <c r="K4475">
        <v>2.61</v>
      </c>
      <c r="L4475">
        <v>2.89</v>
      </c>
      <c r="M4475">
        <v>-0.04</v>
      </c>
      <c r="N4475">
        <v>0.39</v>
      </c>
      <c r="O4475">
        <v>0.79</v>
      </c>
      <c r="P4475">
        <v>0.92</v>
      </c>
      <c r="Q4475">
        <v>0.98833000000000004</v>
      </c>
      <c r="R4475">
        <v>1.0405599999999999</v>
      </c>
      <c r="S4475">
        <v>1.15317</v>
      </c>
      <c r="T4475">
        <v>1.3940600000000001</v>
      </c>
      <c r="U4475">
        <v>1.7392799999999999</v>
      </c>
      <c r="V4475">
        <v>20578.71</v>
      </c>
      <c r="W4475">
        <v>2355.84</v>
      </c>
      <c r="X4475">
        <v>50.26</v>
      </c>
    </row>
    <row r="4476" spans="1:24" x14ac:dyDescent="0.55000000000000004">
      <c r="A4476" s="5">
        <v>42846</v>
      </c>
      <c r="B4476">
        <v>0.91</v>
      </c>
      <c r="C4476">
        <v>0.79</v>
      </c>
      <c r="D4476">
        <v>0.92</v>
      </c>
      <c r="E4476">
        <v>0.99</v>
      </c>
      <c r="F4476">
        <v>1.2</v>
      </c>
      <c r="G4476">
        <v>1.4</v>
      </c>
      <c r="H4476">
        <v>1.77</v>
      </c>
      <c r="I4476">
        <v>2.0499999999999998</v>
      </c>
      <c r="J4476">
        <v>2.2400000000000002</v>
      </c>
      <c r="K4476">
        <v>2.61</v>
      </c>
      <c r="L4476">
        <v>2.89</v>
      </c>
      <c r="M4476">
        <v>-0.02</v>
      </c>
      <c r="N4476">
        <v>0.4</v>
      </c>
      <c r="O4476">
        <v>0.78</v>
      </c>
      <c r="P4476">
        <v>0.93</v>
      </c>
      <c r="Q4476">
        <v>0.99056</v>
      </c>
      <c r="R4476">
        <v>1.04</v>
      </c>
      <c r="S4476">
        <v>1.15622</v>
      </c>
      <c r="T4476">
        <v>1.40211</v>
      </c>
      <c r="U4476">
        <v>1.7445600000000001</v>
      </c>
      <c r="V4476">
        <v>20547.759999999998</v>
      </c>
      <c r="W4476">
        <v>2348.69</v>
      </c>
      <c r="X4476">
        <v>49.64</v>
      </c>
    </row>
    <row r="4477" spans="1:24" x14ac:dyDescent="0.55000000000000004">
      <c r="A4477" s="5">
        <v>42849</v>
      </c>
      <c r="B4477">
        <v>0.91</v>
      </c>
      <c r="C4477">
        <v>0.81</v>
      </c>
      <c r="D4477">
        <v>0.96</v>
      </c>
      <c r="E4477">
        <v>1.03</v>
      </c>
      <c r="F4477">
        <v>1.25</v>
      </c>
      <c r="G4477">
        <v>1.44</v>
      </c>
      <c r="H4477">
        <v>1.81</v>
      </c>
      <c r="I4477">
        <v>2.09</v>
      </c>
      <c r="J4477">
        <v>2.2799999999999998</v>
      </c>
      <c r="K4477">
        <v>2.65</v>
      </c>
      <c r="L4477">
        <v>2.93</v>
      </c>
      <c r="M4477">
        <v>0</v>
      </c>
      <c r="N4477">
        <v>0.41</v>
      </c>
      <c r="O4477">
        <v>0.8</v>
      </c>
      <c r="P4477">
        <v>0.94</v>
      </c>
      <c r="Q4477">
        <v>0.99111000000000005</v>
      </c>
      <c r="R4477">
        <v>1.0461100000000001</v>
      </c>
      <c r="S4477">
        <v>1.1665000000000001</v>
      </c>
      <c r="T4477">
        <v>1.42072</v>
      </c>
      <c r="U4477">
        <v>1.76817</v>
      </c>
      <c r="V4477">
        <v>20763.89</v>
      </c>
      <c r="W4477">
        <v>2374.15</v>
      </c>
      <c r="X4477">
        <v>48.9</v>
      </c>
    </row>
    <row r="4478" spans="1:24" x14ac:dyDescent="0.55000000000000004">
      <c r="A4478" s="5">
        <v>42850</v>
      </c>
      <c r="B4478">
        <v>0.91</v>
      </c>
      <c r="C4478">
        <v>0.82</v>
      </c>
      <c r="D4478">
        <v>0.98</v>
      </c>
      <c r="E4478">
        <v>1.0900000000000001</v>
      </c>
      <c r="F4478">
        <v>1.29</v>
      </c>
      <c r="G4478">
        <v>1.49</v>
      </c>
      <c r="H4478">
        <v>1.87</v>
      </c>
      <c r="I4478">
        <v>2.15</v>
      </c>
      <c r="J4478">
        <v>2.35</v>
      </c>
      <c r="K4478">
        <v>2.71</v>
      </c>
      <c r="L4478">
        <v>2.99</v>
      </c>
      <c r="M4478">
        <v>0.02</v>
      </c>
      <c r="N4478">
        <v>0.44</v>
      </c>
      <c r="O4478">
        <v>0.8</v>
      </c>
      <c r="P4478">
        <v>0.96</v>
      </c>
      <c r="Q4478">
        <v>0.99221999999999999</v>
      </c>
      <c r="R4478">
        <v>1.0405599999999999</v>
      </c>
      <c r="S4478">
        <v>1.17039</v>
      </c>
      <c r="T4478">
        <v>1.42361</v>
      </c>
      <c r="U4478">
        <v>1.7748299999999999</v>
      </c>
      <c r="V4478">
        <v>20996.12</v>
      </c>
      <c r="W4478">
        <v>2388.61</v>
      </c>
      <c r="X4478">
        <v>49.22</v>
      </c>
    </row>
    <row r="4479" spans="1:24" x14ac:dyDescent="0.55000000000000004">
      <c r="A4479" s="5">
        <v>42851</v>
      </c>
      <c r="B4479">
        <v>0.91</v>
      </c>
      <c r="C4479">
        <v>0.83</v>
      </c>
      <c r="D4479">
        <v>0.99</v>
      </c>
      <c r="E4479">
        <v>1.07</v>
      </c>
      <c r="F4479">
        <v>1.28</v>
      </c>
      <c r="G4479">
        <v>1.46</v>
      </c>
      <c r="H4479">
        <v>1.84</v>
      </c>
      <c r="I4479">
        <v>2.12</v>
      </c>
      <c r="J4479">
        <v>2.3199999999999998</v>
      </c>
      <c r="K4479">
        <v>2.69</v>
      </c>
      <c r="L4479">
        <v>2.97</v>
      </c>
      <c r="M4479">
        <v>0.01</v>
      </c>
      <c r="N4479">
        <v>0.42</v>
      </c>
      <c r="O4479">
        <v>0.76</v>
      </c>
      <c r="P4479">
        <v>0.94</v>
      </c>
      <c r="Q4479">
        <v>0.99278</v>
      </c>
      <c r="R4479">
        <v>1.04</v>
      </c>
      <c r="S4479">
        <v>1.17178</v>
      </c>
      <c r="T4479">
        <v>1.4311100000000001</v>
      </c>
      <c r="U4479">
        <v>1.7828900000000001</v>
      </c>
      <c r="V4479">
        <v>20975.09</v>
      </c>
      <c r="W4479">
        <v>2387.4499999999998</v>
      </c>
      <c r="X4479">
        <v>49.22</v>
      </c>
    </row>
    <row r="4480" spans="1:24" x14ac:dyDescent="0.55000000000000004">
      <c r="A4480" s="5">
        <v>42852</v>
      </c>
      <c r="B4480">
        <v>0.91</v>
      </c>
      <c r="C4480">
        <v>0.81</v>
      </c>
      <c r="D4480">
        <v>0.98</v>
      </c>
      <c r="E4480">
        <v>1.06</v>
      </c>
      <c r="F4480">
        <v>1.25</v>
      </c>
      <c r="G4480">
        <v>1.44</v>
      </c>
      <c r="H4480">
        <v>1.81</v>
      </c>
      <c r="I4480">
        <v>2.1</v>
      </c>
      <c r="J4480">
        <v>2.2999999999999998</v>
      </c>
      <c r="K4480">
        <v>2.68</v>
      </c>
      <c r="L4480">
        <v>2.96</v>
      </c>
      <c r="M4480">
        <v>0</v>
      </c>
      <c r="N4480">
        <v>0.39</v>
      </c>
      <c r="O4480">
        <v>0.73</v>
      </c>
      <c r="P4480">
        <v>0.92</v>
      </c>
      <c r="Q4480">
        <v>0.995</v>
      </c>
      <c r="R4480">
        <v>1.03722</v>
      </c>
      <c r="S4480">
        <v>1.1695599999999999</v>
      </c>
      <c r="T4480">
        <v>1.4304399999999999</v>
      </c>
      <c r="U4480">
        <v>1.7765</v>
      </c>
      <c r="V4480">
        <v>20981.33</v>
      </c>
      <c r="W4480">
        <v>2388.77</v>
      </c>
      <c r="X4480">
        <v>48.96</v>
      </c>
    </row>
    <row r="4481" spans="1:24" x14ac:dyDescent="0.55000000000000004">
      <c r="A4481" s="5">
        <v>42853</v>
      </c>
      <c r="B4481">
        <v>0.83</v>
      </c>
      <c r="C4481">
        <v>0.8</v>
      </c>
      <c r="D4481">
        <v>0.99</v>
      </c>
      <c r="E4481">
        <v>1.07</v>
      </c>
      <c r="F4481">
        <v>1.28</v>
      </c>
      <c r="G4481">
        <v>1.45</v>
      </c>
      <c r="H4481">
        <v>1.81</v>
      </c>
      <c r="I4481">
        <v>2.1</v>
      </c>
      <c r="J4481">
        <v>2.29</v>
      </c>
      <c r="K4481">
        <v>2.67</v>
      </c>
      <c r="L4481">
        <v>2.96</v>
      </c>
      <c r="M4481">
        <v>0</v>
      </c>
      <c r="N4481">
        <v>0.37</v>
      </c>
      <c r="O4481">
        <v>0.71</v>
      </c>
      <c r="P4481">
        <v>0.9</v>
      </c>
      <c r="Q4481">
        <v>0.995</v>
      </c>
      <c r="R4481">
        <v>1.03722</v>
      </c>
      <c r="S4481">
        <v>1.1723300000000001</v>
      </c>
      <c r="T4481">
        <v>1.42628</v>
      </c>
      <c r="U4481">
        <v>1.774</v>
      </c>
      <c r="V4481">
        <v>20940.509999999998</v>
      </c>
      <c r="W4481">
        <v>2384.1999999999998</v>
      </c>
      <c r="X4481">
        <v>49.31</v>
      </c>
    </row>
    <row r="4482" spans="1:24" x14ac:dyDescent="0.55000000000000004">
      <c r="A4482" s="5">
        <v>42856</v>
      </c>
      <c r="B4482">
        <v>0.91</v>
      </c>
      <c r="C4482">
        <v>0.83</v>
      </c>
      <c r="D4482">
        <v>0.98</v>
      </c>
      <c r="E4482">
        <v>1.0900000000000001</v>
      </c>
      <c r="F4482">
        <v>1.28</v>
      </c>
      <c r="G4482">
        <v>1.48</v>
      </c>
      <c r="H4482">
        <v>1.84</v>
      </c>
      <c r="I4482">
        <v>2.13</v>
      </c>
      <c r="J4482">
        <v>2.33</v>
      </c>
      <c r="K4482">
        <v>2.71</v>
      </c>
      <c r="L4482">
        <v>3</v>
      </c>
      <c r="M4482">
        <v>0.04</v>
      </c>
      <c r="N4482">
        <v>0.41</v>
      </c>
      <c r="O4482">
        <v>0.76</v>
      </c>
      <c r="P4482">
        <v>0.96</v>
      </c>
      <c r="Q4482" t="e">
        <v>#N/A</v>
      </c>
      <c r="R4482" t="e">
        <v>#N/A</v>
      </c>
      <c r="S4482" t="e">
        <v>#N/A</v>
      </c>
      <c r="T4482" t="e">
        <v>#N/A</v>
      </c>
      <c r="U4482" t="e">
        <v>#N/A</v>
      </c>
      <c r="V4482">
        <v>20913.46</v>
      </c>
      <c r="W4482">
        <v>2388.33</v>
      </c>
      <c r="X4482">
        <v>48.83</v>
      </c>
    </row>
    <row r="4483" spans="1:24" x14ac:dyDescent="0.55000000000000004">
      <c r="A4483" s="5">
        <v>42857</v>
      </c>
      <c r="B4483">
        <v>0.91</v>
      </c>
      <c r="C4483">
        <v>0.82</v>
      </c>
      <c r="D4483">
        <v>0.99</v>
      </c>
      <c r="E4483">
        <v>1.08</v>
      </c>
      <c r="F4483">
        <v>1.27</v>
      </c>
      <c r="G4483">
        <v>1.45</v>
      </c>
      <c r="H4483">
        <v>1.81</v>
      </c>
      <c r="I4483">
        <v>2.09</v>
      </c>
      <c r="J4483">
        <v>2.29</v>
      </c>
      <c r="K4483">
        <v>2.68</v>
      </c>
      <c r="L4483">
        <v>2.97</v>
      </c>
      <c r="M4483">
        <v>0.04</v>
      </c>
      <c r="N4483">
        <v>0.41</v>
      </c>
      <c r="O4483">
        <v>0.75</v>
      </c>
      <c r="P4483">
        <v>0.95</v>
      </c>
      <c r="Q4483">
        <v>0.99278</v>
      </c>
      <c r="R4483">
        <v>1.0436099999999999</v>
      </c>
      <c r="S4483">
        <v>1.1737200000000001</v>
      </c>
      <c r="T4483">
        <v>1.4323900000000001</v>
      </c>
      <c r="U4483">
        <v>1.7801100000000001</v>
      </c>
      <c r="V4483">
        <v>20949.89</v>
      </c>
      <c r="W4483">
        <v>2391.17</v>
      </c>
      <c r="X4483">
        <v>47.65</v>
      </c>
    </row>
    <row r="4484" spans="1:24" x14ac:dyDescent="0.55000000000000004">
      <c r="A4484" s="5">
        <v>42858</v>
      </c>
      <c r="B4484">
        <v>0.91</v>
      </c>
      <c r="C4484">
        <v>0.85</v>
      </c>
      <c r="D4484">
        <v>1</v>
      </c>
      <c r="E4484">
        <v>1.1000000000000001</v>
      </c>
      <c r="F4484">
        <v>1.3</v>
      </c>
      <c r="G4484">
        <v>1.5</v>
      </c>
      <c r="H4484">
        <v>1.86</v>
      </c>
      <c r="I4484">
        <v>2.14</v>
      </c>
      <c r="J4484">
        <v>2.33</v>
      </c>
      <c r="K4484">
        <v>2.7</v>
      </c>
      <c r="L4484">
        <v>2.97</v>
      </c>
      <c r="M4484">
        <v>0.1</v>
      </c>
      <c r="N4484">
        <v>0.46</v>
      </c>
      <c r="O4484">
        <v>0.79</v>
      </c>
      <c r="P4484">
        <v>0.98</v>
      </c>
      <c r="Q4484">
        <v>0.99167000000000005</v>
      </c>
      <c r="R4484">
        <v>1.0461100000000001</v>
      </c>
      <c r="S4484">
        <v>1.1712199999999999</v>
      </c>
      <c r="T4484">
        <v>1.4273899999999999</v>
      </c>
      <c r="U4484">
        <v>1.7701100000000001</v>
      </c>
      <c r="V4484">
        <v>20957.900000000001</v>
      </c>
      <c r="W4484">
        <v>2388.13</v>
      </c>
      <c r="X4484">
        <v>47.79</v>
      </c>
    </row>
    <row r="4485" spans="1:24" x14ac:dyDescent="0.55000000000000004">
      <c r="A4485" s="5">
        <v>42859</v>
      </c>
      <c r="B4485">
        <v>0.91</v>
      </c>
      <c r="C4485">
        <v>0.86</v>
      </c>
      <c r="D4485">
        <v>1</v>
      </c>
      <c r="E4485">
        <v>1.1100000000000001</v>
      </c>
      <c r="F4485">
        <v>1.32</v>
      </c>
      <c r="G4485">
        <v>1.51</v>
      </c>
      <c r="H4485">
        <v>1.88</v>
      </c>
      <c r="I4485">
        <v>2.17</v>
      </c>
      <c r="J4485">
        <v>2.36</v>
      </c>
      <c r="K4485">
        <v>2.73</v>
      </c>
      <c r="L4485">
        <v>3</v>
      </c>
      <c r="M4485">
        <v>0.16</v>
      </c>
      <c r="N4485">
        <v>0.5</v>
      </c>
      <c r="O4485">
        <v>0.82</v>
      </c>
      <c r="P4485">
        <v>1.02</v>
      </c>
      <c r="Q4485">
        <v>0.99278</v>
      </c>
      <c r="R4485">
        <v>1.0602799999999999</v>
      </c>
      <c r="S4485">
        <v>1.1792800000000001</v>
      </c>
      <c r="T4485">
        <v>1.4359999999999999</v>
      </c>
      <c r="U4485">
        <v>1.78067</v>
      </c>
      <c r="V4485">
        <v>20951.47</v>
      </c>
      <c r="W4485">
        <v>2389.52</v>
      </c>
      <c r="X4485">
        <v>45.55</v>
      </c>
    </row>
    <row r="4486" spans="1:24" x14ac:dyDescent="0.55000000000000004">
      <c r="A4486" s="5">
        <v>42860</v>
      </c>
      <c r="B4486">
        <v>0.91</v>
      </c>
      <c r="C4486">
        <v>0.9</v>
      </c>
      <c r="D4486">
        <v>1.01</v>
      </c>
      <c r="E4486">
        <v>1.1000000000000001</v>
      </c>
      <c r="F4486">
        <v>1.32</v>
      </c>
      <c r="G4486">
        <v>1.52</v>
      </c>
      <c r="H4486">
        <v>1.89</v>
      </c>
      <c r="I4486">
        <v>2.17</v>
      </c>
      <c r="J4486">
        <v>2.36</v>
      </c>
      <c r="K4486">
        <v>2.73</v>
      </c>
      <c r="L4486">
        <v>2.99</v>
      </c>
      <c r="M4486">
        <v>0.14000000000000001</v>
      </c>
      <c r="N4486">
        <v>0.5</v>
      </c>
      <c r="O4486">
        <v>0.84</v>
      </c>
      <c r="P4486">
        <v>1.01</v>
      </c>
      <c r="Q4486">
        <v>0.99443999999999999</v>
      </c>
      <c r="R4486">
        <v>1.06</v>
      </c>
      <c r="S4486">
        <v>1.1803900000000001</v>
      </c>
      <c r="T4486">
        <v>1.4326700000000001</v>
      </c>
      <c r="U4486">
        <v>1.7789999999999999</v>
      </c>
      <c r="V4486">
        <v>21006.94</v>
      </c>
      <c r="W4486">
        <v>2399.29</v>
      </c>
      <c r="X4486">
        <v>46.23</v>
      </c>
    </row>
    <row r="4487" spans="1:24" x14ac:dyDescent="0.55000000000000004">
      <c r="A4487" s="5">
        <v>42863</v>
      </c>
      <c r="B4487">
        <v>0.91</v>
      </c>
      <c r="C4487">
        <v>0.91</v>
      </c>
      <c r="D4487">
        <v>1.02</v>
      </c>
      <c r="E4487">
        <v>1.1200000000000001</v>
      </c>
      <c r="F4487">
        <v>1.33</v>
      </c>
      <c r="G4487">
        <v>1.53</v>
      </c>
      <c r="H4487">
        <v>1.91</v>
      </c>
      <c r="I4487">
        <v>2.19</v>
      </c>
      <c r="J4487">
        <v>2.39</v>
      </c>
      <c r="K4487">
        <v>2.76</v>
      </c>
      <c r="L4487">
        <v>3.02</v>
      </c>
      <c r="M4487">
        <v>0.16</v>
      </c>
      <c r="N4487">
        <v>0.53</v>
      </c>
      <c r="O4487">
        <v>0.86</v>
      </c>
      <c r="P4487">
        <v>1.05</v>
      </c>
      <c r="Q4487">
        <v>0.99411000000000005</v>
      </c>
      <c r="R4487">
        <v>1.06833</v>
      </c>
      <c r="S4487">
        <v>1.1845600000000001</v>
      </c>
      <c r="T4487">
        <v>1.4368300000000001</v>
      </c>
      <c r="U4487">
        <v>1.78817</v>
      </c>
      <c r="V4487">
        <v>21012.28</v>
      </c>
      <c r="W4487">
        <v>2399.38</v>
      </c>
      <c r="X4487">
        <v>46.46</v>
      </c>
    </row>
    <row r="4488" spans="1:24" x14ac:dyDescent="0.55000000000000004">
      <c r="A4488" s="5">
        <v>42864</v>
      </c>
      <c r="B4488">
        <v>0.91</v>
      </c>
      <c r="C4488">
        <v>0.91</v>
      </c>
      <c r="D4488">
        <v>1.04</v>
      </c>
      <c r="E4488">
        <v>1.1399999999999999</v>
      </c>
      <c r="F4488">
        <v>1.37</v>
      </c>
      <c r="G4488">
        <v>1.57</v>
      </c>
      <c r="H4488">
        <v>1.94</v>
      </c>
      <c r="I4488">
        <v>2.2200000000000002</v>
      </c>
      <c r="J4488">
        <v>2.42</v>
      </c>
      <c r="K4488">
        <v>2.79</v>
      </c>
      <c r="L4488">
        <v>3.04</v>
      </c>
      <c r="M4488">
        <v>0.2</v>
      </c>
      <c r="N4488">
        <v>0.56000000000000005</v>
      </c>
      <c r="O4488">
        <v>0.87</v>
      </c>
      <c r="P4488">
        <v>1.06</v>
      </c>
      <c r="Q4488">
        <v>0.98855999999999999</v>
      </c>
      <c r="R4488">
        <v>1.07</v>
      </c>
      <c r="S4488">
        <v>1.1819999999999999</v>
      </c>
      <c r="T4488">
        <v>1.4451700000000001</v>
      </c>
      <c r="U4488">
        <v>1.79067</v>
      </c>
      <c r="V4488">
        <v>20975.78</v>
      </c>
      <c r="W4488">
        <v>2396.92</v>
      </c>
      <c r="X4488">
        <v>45.84</v>
      </c>
    </row>
    <row r="4489" spans="1:24" x14ac:dyDescent="0.55000000000000004">
      <c r="A4489" s="5">
        <v>42865</v>
      </c>
      <c r="B4489">
        <v>0.91</v>
      </c>
      <c r="C4489">
        <v>0.9</v>
      </c>
      <c r="D4489">
        <v>1.04</v>
      </c>
      <c r="E4489">
        <v>1.1299999999999999</v>
      </c>
      <c r="F4489">
        <v>1.35</v>
      </c>
      <c r="G4489">
        <v>1.56</v>
      </c>
      <c r="H4489">
        <v>1.94</v>
      </c>
      <c r="I4489">
        <v>2.2200000000000002</v>
      </c>
      <c r="J4489">
        <v>2.41</v>
      </c>
      <c r="K4489">
        <v>2.79</v>
      </c>
      <c r="L4489">
        <v>3.03</v>
      </c>
      <c r="M4489">
        <v>0.16</v>
      </c>
      <c r="N4489">
        <v>0.56000000000000005</v>
      </c>
      <c r="O4489">
        <v>0.88</v>
      </c>
      <c r="P4489">
        <v>1.05</v>
      </c>
      <c r="Q4489">
        <v>0.98855999999999999</v>
      </c>
      <c r="R4489">
        <v>1.0702799999999999</v>
      </c>
      <c r="S4489">
        <v>1.1809400000000001</v>
      </c>
      <c r="T4489">
        <v>1.44211</v>
      </c>
      <c r="U4489">
        <v>1.7876099999999999</v>
      </c>
      <c r="V4489">
        <v>20943.11</v>
      </c>
      <c r="W4489">
        <v>2399.63</v>
      </c>
      <c r="X4489">
        <v>47.28</v>
      </c>
    </row>
    <row r="4490" spans="1:24" x14ac:dyDescent="0.55000000000000004">
      <c r="A4490" s="5">
        <v>42866</v>
      </c>
      <c r="B4490">
        <v>0.91</v>
      </c>
      <c r="C4490">
        <v>0.89</v>
      </c>
      <c r="D4490">
        <v>1.04</v>
      </c>
      <c r="E4490">
        <v>1.1299999999999999</v>
      </c>
      <c r="F4490">
        <v>1.35</v>
      </c>
      <c r="G4490">
        <v>1.55</v>
      </c>
      <c r="H4490">
        <v>1.93</v>
      </c>
      <c r="I4490">
        <v>2.2000000000000002</v>
      </c>
      <c r="J4490">
        <v>2.39</v>
      </c>
      <c r="K4490">
        <v>2.78</v>
      </c>
      <c r="L4490">
        <v>3.03</v>
      </c>
      <c r="M4490">
        <v>0.11</v>
      </c>
      <c r="N4490">
        <v>0.51</v>
      </c>
      <c r="O4490">
        <v>0.83</v>
      </c>
      <c r="P4490">
        <v>1.02</v>
      </c>
      <c r="Q4490">
        <v>0.98911000000000004</v>
      </c>
      <c r="R4490">
        <v>1.07833</v>
      </c>
      <c r="S4490">
        <v>1.1817800000000001</v>
      </c>
      <c r="T4490">
        <v>1.43933</v>
      </c>
      <c r="U4490">
        <v>1.7856700000000001</v>
      </c>
      <c r="V4490">
        <v>20919.419999999998</v>
      </c>
      <c r="W4490">
        <v>2394.44</v>
      </c>
      <c r="X4490">
        <v>47.81</v>
      </c>
    </row>
    <row r="4491" spans="1:24" x14ac:dyDescent="0.55000000000000004">
      <c r="A4491" s="5">
        <v>42867</v>
      </c>
      <c r="B4491">
        <v>0.91</v>
      </c>
      <c r="C4491">
        <v>0.88</v>
      </c>
      <c r="D4491">
        <v>1.03</v>
      </c>
      <c r="E4491">
        <v>1.1100000000000001</v>
      </c>
      <c r="F4491">
        <v>1.29</v>
      </c>
      <c r="G4491">
        <v>1.49</v>
      </c>
      <c r="H4491">
        <v>1.85</v>
      </c>
      <c r="I4491">
        <v>2.13</v>
      </c>
      <c r="J4491">
        <v>2.33</v>
      </c>
      <c r="K4491">
        <v>2.74</v>
      </c>
      <c r="L4491">
        <v>2.98</v>
      </c>
      <c r="M4491">
        <v>0.1</v>
      </c>
      <c r="N4491">
        <v>0.49</v>
      </c>
      <c r="O4491">
        <v>0.82</v>
      </c>
      <c r="P4491">
        <v>1.01</v>
      </c>
      <c r="Q4491">
        <v>0.99243999999999999</v>
      </c>
      <c r="R4491">
        <v>1.07778</v>
      </c>
      <c r="S4491">
        <v>1.1795599999999999</v>
      </c>
      <c r="T4491">
        <v>1.4365600000000001</v>
      </c>
      <c r="U4491">
        <v>1.7656700000000001</v>
      </c>
      <c r="V4491">
        <v>20896.61</v>
      </c>
      <c r="W4491">
        <v>2390.9</v>
      </c>
      <c r="X4491">
        <v>47.83</v>
      </c>
    </row>
    <row r="4492" spans="1:24" x14ac:dyDescent="0.55000000000000004">
      <c r="A4492" s="5">
        <v>42870</v>
      </c>
      <c r="B4492">
        <v>0.91</v>
      </c>
      <c r="C4492">
        <v>0.9</v>
      </c>
      <c r="D4492">
        <v>1.02</v>
      </c>
      <c r="E4492">
        <v>1.1100000000000001</v>
      </c>
      <c r="F4492">
        <v>1.31</v>
      </c>
      <c r="G4492">
        <v>1.49</v>
      </c>
      <c r="H4492">
        <v>1.86</v>
      </c>
      <c r="I4492">
        <v>2.14</v>
      </c>
      <c r="J4492">
        <v>2.34</v>
      </c>
      <c r="K4492">
        <v>2.76</v>
      </c>
      <c r="L4492">
        <v>3</v>
      </c>
      <c r="M4492">
        <v>0.12</v>
      </c>
      <c r="N4492">
        <v>0.52</v>
      </c>
      <c r="O4492">
        <v>0.86</v>
      </c>
      <c r="P4492">
        <v>1.05</v>
      </c>
      <c r="Q4492">
        <v>1.00078</v>
      </c>
      <c r="R4492">
        <v>1.0755600000000001</v>
      </c>
      <c r="S4492">
        <v>1.17944</v>
      </c>
      <c r="T4492">
        <v>1.4226700000000001</v>
      </c>
      <c r="U4492">
        <v>1.7451099999999999</v>
      </c>
      <c r="V4492">
        <v>20981.94</v>
      </c>
      <c r="W4492">
        <v>2402.3200000000002</v>
      </c>
      <c r="X4492">
        <v>48.86</v>
      </c>
    </row>
    <row r="4493" spans="1:24" x14ac:dyDescent="0.55000000000000004">
      <c r="A4493" s="5">
        <v>42871</v>
      </c>
      <c r="B4493">
        <v>0.91</v>
      </c>
      <c r="C4493">
        <v>0.9</v>
      </c>
      <c r="D4493">
        <v>1.04</v>
      </c>
      <c r="E4493">
        <v>1.1100000000000001</v>
      </c>
      <c r="F4493">
        <v>1.29</v>
      </c>
      <c r="G4493">
        <v>1.48</v>
      </c>
      <c r="H4493">
        <v>1.86</v>
      </c>
      <c r="I4493">
        <v>2.13</v>
      </c>
      <c r="J4493">
        <v>2.33</v>
      </c>
      <c r="K4493">
        <v>2.74</v>
      </c>
      <c r="L4493">
        <v>2.99</v>
      </c>
      <c r="M4493">
        <v>0.12</v>
      </c>
      <c r="N4493">
        <v>0.51</v>
      </c>
      <c r="O4493">
        <v>0.84</v>
      </c>
      <c r="P4493">
        <v>1.04</v>
      </c>
      <c r="Q4493">
        <v>0.99911000000000005</v>
      </c>
      <c r="R4493">
        <v>1.07833</v>
      </c>
      <c r="S4493">
        <v>1.1811700000000001</v>
      </c>
      <c r="T4493">
        <v>1.4204399999999999</v>
      </c>
      <c r="U4493">
        <v>1.74539</v>
      </c>
      <c r="V4493">
        <v>20979.75</v>
      </c>
      <c r="W4493">
        <v>2400.67</v>
      </c>
      <c r="X4493">
        <v>48.64</v>
      </c>
    </row>
    <row r="4494" spans="1:24" x14ac:dyDescent="0.55000000000000004">
      <c r="A4494" s="5">
        <v>42872</v>
      </c>
      <c r="B4494">
        <v>0.91</v>
      </c>
      <c r="C4494">
        <v>0.9</v>
      </c>
      <c r="D4494">
        <v>1</v>
      </c>
      <c r="E4494">
        <v>1.08</v>
      </c>
      <c r="F4494">
        <v>1.26</v>
      </c>
      <c r="G4494">
        <v>1.42</v>
      </c>
      <c r="H4494">
        <v>1.76</v>
      </c>
      <c r="I4494">
        <v>2.0299999999999998</v>
      </c>
      <c r="J4494">
        <v>2.2200000000000002</v>
      </c>
      <c r="K4494">
        <v>2.65</v>
      </c>
      <c r="L4494">
        <v>2.91</v>
      </c>
      <c r="M4494">
        <v>0.06</v>
      </c>
      <c r="N4494">
        <v>0.44</v>
      </c>
      <c r="O4494">
        <v>0.78</v>
      </c>
      <c r="P4494">
        <v>0.97</v>
      </c>
      <c r="Q4494">
        <v>1.00356</v>
      </c>
      <c r="R4494">
        <v>1.07833</v>
      </c>
      <c r="S4494">
        <v>1.17839</v>
      </c>
      <c r="T4494">
        <v>1.4140600000000001</v>
      </c>
      <c r="U4494">
        <v>1.73289</v>
      </c>
      <c r="V4494">
        <v>20606.93</v>
      </c>
      <c r="W4494">
        <v>2357.0300000000002</v>
      </c>
      <c r="X4494">
        <v>49.04</v>
      </c>
    </row>
    <row r="4495" spans="1:24" x14ac:dyDescent="0.55000000000000004">
      <c r="A4495" s="5">
        <v>42873</v>
      </c>
      <c r="B4495">
        <v>0.91</v>
      </c>
      <c r="C4495">
        <v>0.93</v>
      </c>
      <c r="D4495">
        <v>1.02</v>
      </c>
      <c r="E4495">
        <v>1.0900000000000001</v>
      </c>
      <c r="F4495">
        <v>1.27</v>
      </c>
      <c r="G4495">
        <v>1.44</v>
      </c>
      <c r="H4495">
        <v>1.78</v>
      </c>
      <c r="I4495">
        <v>2.04</v>
      </c>
      <c r="J4495">
        <v>2.23</v>
      </c>
      <c r="K4495">
        <v>2.64</v>
      </c>
      <c r="L4495">
        <v>2.9</v>
      </c>
      <c r="M4495">
        <v>0.06</v>
      </c>
      <c r="N4495">
        <v>0.43</v>
      </c>
      <c r="O4495">
        <v>0.76</v>
      </c>
      <c r="P4495">
        <v>0.96</v>
      </c>
      <c r="Q4495">
        <v>1.0099400000000001</v>
      </c>
      <c r="R4495">
        <v>1.07639</v>
      </c>
      <c r="S4495">
        <v>1.1717200000000001</v>
      </c>
      <c r="T4495">
        <v>1.39906</v>
      </c>
      <c r="U4495">
        <v>1.7045600000000001</v>
      </c>
      <c r="V4495">
        <v>20663.02</v>
      </c>
      <c r="W4495">
        <v>2365.7199999999998</v>
      </c>
      <c r="X4495">
        <v>49.36</v>
      </c>
    </row>
    <row r="4496" spans="1:24" x14ac:dyDescent="0.55000000000000004">
      <c r="A4496" s="5">
        <v>42874</v>
      </c>
      <c r="B4496">
        <v>0.91</v>
      </c>
      <c r="C4496">
        <v>0.92</v>
      </c>
      <c r="D4496">
        <v>1.03</v>
      </c>
      <c r="E4496">
        <v>1.1000000000000001</v>
      </c>
      <c r="F4496">
        <v>1.28</v>
      </c>
      <c r="G4496">
        <v>1.45</v>
      </c>
      <c r="H4496">
        <v>1.79</v>
      </c>
      <c r="I4496">
        <v>2.0499999999999998</v>
      </c>
      <c r="J4496">
        <v>2.23</v>
      </c>
      <c r="K4496">
        <v>2.63</v>
      </c>
      <c r="L4496">
        <v>2.9</v>
      </c>
      <c r="M4496">
        <v>0.04</v>
      </c>
      <c r="N4496">
        <v>0.41</v>
      </c>
      <c r="O4496">
        <v>0.73</v>
      </c>
      <c r="P4496">
        <v>0.92</v>
      </c>
      <c r="Q4496">
        <v>1.01711</v>
      </c>
      <c r="R4496">
        <v>1.0961099999999999</v>
      </c>
      <c r="S4496">
        <v>1.1864399999999999</v>
      </c>
      <c r="T4496">
        <v>1.41517</v>
      </c>
      <c r="U4496">
        <v>1.72289</v>
      </c>
      <c r="V4496">
        <v>20804.84</v>
      </c>
      <c r="W4496">
        <v>2381.73</v>
      </c>
      <c r="X4496">
        <v>50.32</v>
      </c>
    </row>
    <row r="4497" spans="1:24" x14ac:dyDescent="0.55000000000000004">
      <c r="A4497" s="5">
        <v>42877</v>
      </c>
      <c r="B4497">
        <v>0.91</v>
      </c>
      <c r="C4497">
        <v>0.93</v>
      </c>
      <c r="D4497">
        <v>1.05</v>
      </c>
      <c r="E4497">
        <v>1.1200000000000001</v>
      </c>
      <c r="F4497">
        <v>1.29</v>
      </c>
      <c r="G4497">
        <v>1.45</v>
      </c>
      <c r="H4497">
        <v>1.8</v>
      </c>
      <c r="I4497">
        <v>2.06</v>
      </c>
      <c r="J4497">
        <v>2.25</v>
      </c>
      <c r="K4497">
        <v>2.64</v>
      </c>
      <c r="L4497">
        <v>2.91</v>
      </c>
      <c r="M4497">
        <v>0.05</v>
      </c>
      <c r="N4497">
        <v>0.43</v>
      </c>
      <c r="O4497">
        <v>0.76</v>
      </c>
      <c r="P4497">
        <v>0.95</v>
      </c>
      <c r="Q4497">
        <v>1.02939</v>
      </c>
      <c r="R4497">
        <v>1.0988899999999999</v>
      </c>
      <c r="S4497">
        <v>1.1919999999999999</v>
      </c>
      <c r="T4497">
        <v>1.41933</v>
      </c>
      <c r="U4497">
        <v>1.7264999999999999</v>
      </c>
      <c r="V4497">
        <v>20894.830000000002</v>
      </c>
      <c r="W4497">
        <v>2394.02</v>
      </c>
      <c r="X4497">
        <v>50.81</v>
      </c>
    </row>
    <row r="4498" spans="1:24" x14ac:dyDescent="0.55000000000000004">
      <c r="A4498" s="5">
        <v>42878</v>
      </c>
      <c r="B4498">
        <v>0.91</v>
      </c>
      <c r="C4498">
        <v>0.92</v>
      </c>
      <c r="D4498">
        <v>1.08</v>
      </c>
      <c r="E4498">
        <v>1.1399999999999999</v>
      </c>
      <c r="F4498">
        <v>1.31</v>
      </c>
      <c r="G4498">
        <v>1.49</v>
      </c>
      <c r="H4498">
        <v>1.84</v>
      </c>
      <c r="I4498">
        <v>2.1</v>
      </c>
      <c r="J4498">
        <v>2.29</v>
      </c>
      <c r="K4498">
        <v>2.68</v>
      </c>
      <c r="L4498">
        <v>2.95</v>
      </c>
      <c r="M4498">
        <v>7.0000000000000007E-2</v>
      </c>
      <c r="N4498">
        <v>0.46</v>
      </c>
      <c r="O4498">
        <v>0.78</v>
      </c>
      <c r="P4498">
        <v>0.96</v>
      </c>
      <c r="Q4498">
        <v>1.02356</v>
      </c>
      <c r="R4498">
        <v>1.1013900000000001</v>
      </c>
      <c r="S4498">
        <v>1.1886699999999999</v>
      </c>
      <c r="T4498">
        <v>1.4135</v>
      </c>
      <c r="U4498">
        <v>1.71956</v>
      </c>
      <c r="V4498">
        <v>20937.91</v>
      </c>
      <c r="W4498">
        <v>2398.42</v>
      </c>
      <c r="X4498">
        <v>51.12</v>
      </c>
    </row>
    <row r="4499" spans="1:24" x14ac:dyDescent="0.55000000000000004">
      <c r="A4499" s="5">
        <v>42879</v>
      </c>
      <c r="B4499">
        <v>0.91</v>
      </c>
      <c r="C4499">
        <v>0.93</v>
      </c>
      <c r="D4499">
        <v>1.07</v>
      </c>
      <c r="E4499">
        <v>1.18</v>
      </c>
      <c r="F4499">
        <v>1.29</v>
      </c>
      <c r="G4499">
        <v>1.46</v>
      </c>
      <c r="H4499">
        <v>1.79</v>
      </c>
      <c r="I4499">
        <v>2.0699999999999998</v>
      </c>
      <c r="J4499">
        <v>2.2599999999999998</v>
      </c>
      <c r="K4499">
        <v>2.65</v>
      </c>
      <c r="L4499">
        <v>2.92</v>
      </c>
      <c r="M4499">
        <v>0.06</v>
      </c>
      <c r="N4499">
        <v>0.45</v>
      </c>
      <c r="O4499">
        <v>0.78</v>
      </c>
      <c r="P4499">
        <v>0.97</v>
      </c>
      <c r="Q4499">
        <v>1.0327200000000001</v>
      </c>
      <c r="R4499">
        <v>1.11056</v>
      </c>
      <c r="S4499">
        <v>1.1976100000000001</v>
      </c>
      <c r="T4499">
        <v>1.4173899999999999</v>
      </c>
      <c r="U4499">
        <v>1.72567</v>
      </c>
      <c r="V4499">
        <v>21012.42</v>
      </c>
      <c r="W4499">
        <v>2404.39</v>
      </c>
      <c r="X4499">
        <v>50.99</v>
      </c>
    </row>
    <row r="4500" spans="1:24" x14ac:dyDescent="0.55000000000000004">
      <c r="A4500" s="5">
        <v>42880</v>
      </c>
      <c r="B4500">
        <v>0.91</v>
      </c>
      <c r="C4500">
        <v>0.94</v>
      </c>
      <c r="D4500">
        <v>1.08</v>
      </c>
      <c r="E4500">
        <v>1.1599999999999999</v>
      </c>
      <c r="F4500">
        <v>1.3</v>
      </c>
      <c r="G4500">
        <v>1.46</v>
      </c>
      <c r="H4500">
        <v>1.78</v>
      </c>
      <c r="I4500">
        <v>2.06</v>
      </c>
      <c r="J4500">
        <v>2.25</v>
      </c>
      <c r="K4500">
        <v>2.65</v>
      </c>
      <c r="L4500">
        <v>2.92</v>
      </c>
      <c r="M4500">
        <v>0.08</v>
      </c>
      <c r="N4500">
        <v>0.45</v>
      </c>
      <c r="O4500">
        <v>0.77</v>
      </c>
      <c r="P4500">
        <v>0.97</v>
      </c>
      <c r="Q4500">
        <v>1.04383</v>
      </c>
      <c r="R4500">
        <v>1.1202799999999999</v>
      </c>
      <c r="S4500">
        <v>1.2003900000000001</v>
      </c>
      <c r="T4500">
        <v>1.41794</v>
      </c>
      <c r="U4500">
        <v>1.72289</v>
      </c>
      <c r="V4500">
        <v>21082.95</v>
      </c>
      <c r="W4500">
        <v>2415.0700000000002</v>
      </c>
      <c r="X4500">
        <v>48.57</v>
      </c>
    </row>
    <row r="4501" spans="1:24" x14ac:dyDescent="0.55000000000000004">
      <c r="A4501" s="5">
        <v>42881</v>
      </c>
      <c r="B4501">
        <v>0.91</v>
      </c>
      <c r="C4501">
        <v>0.94</v>
      </c>
      <c r="D4501">
        <v>1.08</v>
      </c>
      <c r="E4501">
        <v>1.17</v>
      </c>
      <c r="F4501">
        <v>1.3</v>
      </c>
      <c r="G4501">
        <v>1.46</v>
      </c>
      <c r="H4501">
        <v>1.79</v>
      </c>
      <c r="I4501">
        <v>2.06</v>
      </c>
      <c r="J4501">
        <v>2.25</v>
      </c>
      <c r="K4501">
        <v>2.65</v>
      </c>
      <c r="L4501">
        <v>2.92</v>
      </c>
      <c r="M4501">
        <v>0.06</v>
      </c>
      <c r="N4501">
        <v>0.44</v>
      </c>
      <c r="O4501">
        <v>0.77</v>
      </c>
      <c r="P4501">
        <v>0.96</v>
      </c>
      <c r="Q4501">
        <v>1.04467</v>
      </c>
      <c r="R4501">
        <v>1.12083</v>
      </c>
      <c r="S4501">
        <v>1.2017800000000001</v>
      </c>
      <c r="T4501">
        <v>1.41378</v>
      </c>
      <c r="U4501">
        <v>1.72122</v>
      </c>
      <c r="V4501">
        <v>21080.28</v>
      </c>
      <c r="W4501">
        <v>2415.8200000000002</v>
      </c>
      <c r="X4501">
        <v>49.58</v>
      </c>
    </row>
    <row r="4502" spans="1:24" x14ac:dyDescent="0.55000000000000004">
      <c r="A4502" s="5">
        <v>42885</v>
      </c>
      <c r="B4502">
        <v>0.91</v>
      </c>
      <c r="C4502">
        <v>0.93</v>
      </c>
      <c r="D4502">
        <v>1.07</v>
      </c>
      <c r="E4502">
        <v>1.1599999999999999</v>
      </c>
      <c r="F4502">
        <v>1.28</v>
      </c>
      <c r="G4502">
        <v>1.44</v>
      </c>
      <c r="H4502">
        <v>1.76</v>
      </c>
      <c r="I4502">
        <v>2.02</v>
      </c>
      <c r="J4502">
        <v>2.21</v>
      </c>
      <c r="K4502">
        <v>2.61</v>
      </c>
      <c r="L4502">
        <v>2.88</v>
      </c>
      <c r="M4502">
        <v>0.03</v>
      </c>
      <c r="N4502">
        <v>0.4</v>
      </c>
      <c r="O4502">
        <v>0.73</v>
      </c>
      <c r="P4502">
        <v>0.93</v>
      </c>
      <c r="Q4502">
        <v>1.0505</v>
      </c>
      <c r="R4502">
        <v>1.1144400000000001</v>
      </c>
      <c r="S4502">
        <v>1.2017800000000001</v>
      </c>
      <c r="T4502">
        <v>1.41489</v>
      </c>
      <c r="U4502">
        <v>1.7215</v>
      </c>
      <c r="V4502">
        <v>21029.47</v>
      </c>
      <c r="W4502">
        <v>2412.91</v>
      </c>
      <c r="X4502">
        <v>49.63</v>
      </c>
    </row>
    <row r="4503" spans="1:24" x14ac:dyDescent="0.55000000000000004">
      <c r="A4503" s="5">
        <v>42886</v>
      </c>
      <c r="B4503">
        <v>0.83</v>
      </c>
      <c r="C4503">
        <v>0.98</v>
      </c>
      <c r="D4503">
        <v>1.08</v>
      </c>
      <c r="E4503">
        <v>1.17</v>
      </c>
      <c r="F4503">
        <v>1.28</v>
      </c>
      <c r="G4503">
        <v>1.44</v>
      </c>
      <c r="H4503">
        <v>1.75</v>
      </c>
      <c r="I4503">
        <v>2.02</v>
      </c>
      <c r="J4503">
        <v>2.21</v>
      </c>
      <c r="K4503">
        <v>2.6</v>
      </c>
      <c r="L4503">
        <v>2.87</v>
      </c>
      <c r="M4503">
        <v>0.03</v>
      </c>
      <c r="N4503">
        <v>0.4</v>
      </c>
      <c r="O4503">
        <v>0.73</v>
      </c>
      <c r="P4503">
        <v>0.92</v>
      </c>
      <c r="Q4503">
        <v>1.06033</v>
      </c>
      <c r="R4503">
        <v>1.1258300000000001</v>
      </c>
      <c r="S4503">
        <v>1.21</v>
      </c>
      <c r="T4503">
        <v>1.4187799999999999</v>
      </c>
      <c r="U4503">
        <v>1.7237199999999999</v>
      </c>
      <c r="V4503">
        <v>21008.65</v>
      </c>
      <c r="W4503">
        <v>2411.8000000000002</v>
      </c>
      <c r="X4503">
        <v>48.29</v>
      </c>
    </row>
    <row r="4504" spans="1:24" x14ac:dyDescent="0.55000000000000004">
      <c r="A4504" s="5">
        <v>42887</v>
      </c>
      <c r="B4504">
        <v>0.91</v>
      </c>
      <c r="C4504">
        <v>0.98</v>
      </c>
      <c r="D4504">
        <v>1.07</v>
      </c>
      <c r="E4504">
        <v>1.1599999999999999</v>
      </c>
      <c r="F4504">
        <v>1.28</v>
      </c>
      <c r="G4504">
        <v>1.45</v>
      </c>
      <c r="H4504">
        <v>1.76</v>
      </c>
      <c r="I4504">
        <v>2.02</v>
      </c>
      <c r="J4504">
        <v>2.21</v>
      </c>
      <c r="K4504">
        <v>2.6</v>
      </c>
      <c r="L4504">
        <v>2.87</v>
      </c>
      <c r="M4504">
        <v>0.03</v>
      </c>
      <c r="N4504">
        <v>0.4</v>
      </c>
      <c r="O4504">
        <v>0.73</v>
      </c>
      <c r="P4504">
        <v>0.92</v>
      </c>
      <c r="Q4504">
        <v>1.07589</v>
      </c>
      <c r="R4504">
        <v>1.13472</v>
      </c>
      <c r="S4504">
        <v>1.2180599999999999</v>
      </c>
      <c r="T4504">
        <v>1.42239</v>
      </c>
      <c r="U4504">
        <v>1.7264999999999999</v>
      </c>
      <c r="V4504">
        <v>21144.18</v>
      </c>
      <c r="W4504">
        <v>2430.06</v>
      </c>
      <c r="X4504">
        <v>48.32</v>
      </c>
    </row>
    <row r="4505" spans="1:24" x14ac:dyDescent="0.55000000000000004">
      <c r="A4505" s="5">
        <v>42888</v>
      </c>
      <c r="B4505">
        <v>0.91</v>
      </c>
      <c r="C4505">
        <v>0.98</v>
      </c>
      <c r="D4505">
        <v>1.06</v>
      </c>
      <c r="E4505">
        <v>1.1599999999999999</v>
      </c>
      <c r="F4505">
        <v>1.28</v>
      </c>
      <c r="G4505">
        <v>1.42</v>
      </c>
      <c r="H4505">
        <v>1.71</v>
      </c>
      <c r="I4505">
        <v>1.96</v>
      </c>
      <c r="J4505">
        <v>2.15</v>
      </c>
      <c r="K4505">
        <v>2.5299999999999998</v>
      </c>
      <c r="L4505">
        <v>2.8</v>
      </c>
      <c r="M4505">
        <v>-0.01</v>
      </c>
      <c r="N4505">
        <v>0.36</v>
      </c>
      <c r="O4505">
        <v>0.68</v>
      </c>
      <c r="P4505">
        <v>0.87</v>
      </c>
      <c r="Q4505">
        <v>1.0861700000000001</v>
      </c>
      <c r="R4505">
        <v>1.14306</v>
      </c>
      <c r="S4505">
        <v>1.2224999999999999</v>
      </c>
      <c r="T4505">
        <v>1.42822</v>
      </c>
      <c r="U4505">
        <v>1.7306699999999999</v>
      </c>
      <c r="V4505">
        <v>21206.29</v>
      </c>
      <c r="W4505">
        <v>2439.0700000000002</v>
      </c>
      <c r="X4505">
        <v>47.68</v>
      </c>
    </row>
    <row r="4506" spans="1:24" x14ac:dyDescent="0.55000000000000004">
      <c r="A4506" s="5">
        <v>42891</v>
      </c>
      <c r="B4506">
        <v>0.91</v>
      </c>
      <c r="C4506">
        <v>0.96</v>
      </c>
      <c r="D4506">
        <v>1.06</v>
      </c>
      <c r="E4506">
        <v>1.1599999999999999</v>
      </c>
      <c r="F4506">
        <v>1.32</v>
      </c>
      <c r="G4506">
        <v>1.45</v>
      </c>
      <c r="H4506">
        <v>1.74</v>
      </c>
      <c r="I4506">
        <v>1.99</v>
      </c>
      <c r="J4506">
        <v>2.1800000000000002</v>
      </c>
      <c r="K4506">
        <v>2.56</v>
      </c>
      <c r="L4506">
        <v>2.84</v>
      </c>
      <c r="M4506">
        <v>0.02</v>
      </c>
      <c r="N4506">
        <v>0.39</v>
      </c>
      <c r="O4506">
        <v>0.72</v>
      </c>
      <c r="P4506">
        <v>0.92</v>
      </c>
      <c r="Q4506">
        <v>1.08422</v>
      </c>
      <c r="R4506">
        <v>1.14167</v>
      </c>
      <c r="S4506">
        <v>1.21956</v>
      </c>
      <c r="T4506">
        <v>1.41822</v>
      </c>
      <c r="U4506">
        <v>1.72567</v>
      </c>
      <c r="V4506">
        <v>21184.04</v>
      </c>
      <c r="W4506">
        <v>2436.1</v>
      </c>
      <c r="X4506">
        <v>47.4</v>
      </c>
    </row>
    <row r="4507" spans="1:24" x14ac:dyDescent="0.55000000000000004">
      <c r="A4507" s="5">
        <v>42892</v>
      </c>
      <c r="B4507">
        <v>0.91</v>
      </c>
      <c r="C4507">
        <v>0.97</v>
      </c>
      <c r="D4507">
        <v>1.08</v>
      </c>
      <c r="E4507">
        <v>1.1599999999999999</v>
      </c>
      <c r="F4507">
        <v>1.3</v>
      </c>
      <c r="G4507">
        <v>1.42</v>
      </c>
      <c r="H4507">
        <v>1.71</v>
      </c>
      <c r="I4507">
        <v>1.95</v>
      </c>
      <c r="J4507">
        <v>2.14</v>
      </c>
      <c r="K4507">
        <v>2.5299999999999998</v>
      </c>
      <c r="L4507">
        <v>2.81</v>
      </c>
      <c r="M4507">
        <v>0</v>
      </c>
      <c r="N4507">
        <v>0.37</v>
      </c>
      <c r="O4507">
        <v>0.7</v>
      </c>
      <c r="P4507">
        <v>0.91</v>
      </c>
      <c r="Q4507">
        <v>1.08867</v>
      </c>
      <c r="R4507">
        <v>1.145</v>
      </c>
      <c r="S4507">
        <v>1.2190000000000001</v>
      </c>
      <c r="T4507">
        <v>1.4171100000000001</v>
      </c>
      <c r="U4507">
        <v>1.72289</v>
      </c>
      <c r="V4507">
        <v>21136.23</v>
      </c>
      <c r="W4507">
        <v>2429.33</v>
      </c>
      <c r="X4507">
        <v>48.13</v>
      </c>
    </row>
    <row r="4508" spans="1:24" x14ac:dyDescent="0.55000000000000004">
      <c r="A4508" s="5">
        <v>42893</v>
      </c>
      <c r="B4508">
        <v>0.91</v>
      </c>
      <c r="C4508">
        <v>1</v>
      </c>
      <c r="D4508">
        <v>1.0900000000000001</v>
      </c>
      <c r="E4508">
        <v>1.17</v>
      </c>
      <c r="F4508">
        <v>1.32</v>
      </c>
      <c r="G4508">
        <v>1.45</v>
      </c>
      <c r="H4508">
        <v>1.74</v>
      </c>
      <c r="I4508">
        <v>1.99</v>
      </c>
      <c r="J4508">
        <v>2.1800000000000002</v>
      </c>
      <c r="K4508">
        <v>2.56</v>
      </c>
      <c r="L4508">
        <v>2.84</v>
      </c>
      <c r="M4508">
        <v>0.05</v>
      </c>
      <c r="N4508">
        <v>0.4</v>
      </c>
      <c r="O4508">
        <v>0.73</v>
      </c>
      <c r="P4508">
        <v>0.93</v>
      </c>
      <c r="Q4508">
        <v>1.0960000000000001</v>
      </c>
      <c r="R4508">
        <v>1.15167</v>
      </c>
      <c r="S4508">
        <v>1.2210000000000001</v>
      </c>
      <c r="T4508">
        <v>1.4140600000000001</v>
      </c>
      <c r="U4508">
        <v>1.724</v>
      </c>
      <c r="V4508">
        <v>21173.69</v>
      </c>
      <c r="W4508">
        <v>2433.14</v>
      </c>
      <c r="X4508">
        <v>45.8</v>
      </c>
    </row>
    <row r="4509" spans="1:24" x14ac:dyDescent="0.55000000000000004">
      <c r="A4509" s="5">
        <v>42894</v>
      </c>
      <c r="B4509">
        <v>0.91</v>
      </c>
      <c r="C4509">
        <v>1.01</v>
      </c>
      <c r="D4509">
        <v>1.1100000000000001</v>
      </c>
      <c r="E4509">
        <v>1.19</v>
      </c>
      <c r="F4509">
        <v>1.33</v>
      </c>
      <c r="G4509">
        <v>1.47</v>
      </c>
      <c r="H4509">
        <v>1.75</v>
      </c>
      <c r="I4509">
        <v>2</v>
      </c>
      <c r="J4509">
        <v>2.19</v>
      </c>
      <c r="K4509">
        <v>2.57</v>
      </c>
      <c r="L4509">
        <v>2.85</v>
      </c>
      <c r="M4509">
        <v>0.06</v>
      </c>
      <c r="N4509">
        <v>0.41</v>
      </c>
      <c r="O4509">
        <v>0.74</v>
      </c>
      <c r="P4509">
        <v>0.95</v>
      </c>
      <c r="Q4509">
        <v>1.11711</v>
      </c>
      <c r="R4509">
        <v>1.1627799999999999</v>
      </c>
      <c r="S4509">
        <v>1.22811</v>
      </c>
      <c r="T4509">
        <v>1.41544</v>
      </c>
      <c r="U4509">
        <v>1.72844</v>
      </c>
      <c r="V4509">
        <v>21182.53</v>
      </c>
      <c r="W4509">
        <v>2433.79</v>
      </c>
      <c r="X4509">
        <v>45.68</v>
      </c>
    </row>
    <row r="4510" spans="1:24" x14ac:dyDescent="0.55000000000000004">
      <c r="A4510" s="5">
        <v>42895</v>
      </c>
      <c r="B4510">
        <v>0.91</v>
      </c>
      <c r="C4510">
        <v>1.01</v>
      </c>
      <c r="D4510">
        <v>1.1299999999999999</v>
      </c>
      <c r="E4510">
        <v>1.2</v>
      </c>
      <c r="F4510">
        <v>1.35</v>
      </c>
      <c r="G4510">
        <v>1.5</v>
      </c>
      <c r="H4510">
        <v>1.77</v>
      </c>
      <c r="I4510">
        <v>2.02</v>
      </c>
      <c r="J4510">
        <v>2.21</v>
      </c>
      <c r="K4510">
        <v>2.59</v>
      </c>
      <c r="L4510">
        <v>2.86</v>
      </c>
      <c r="M4510">
        <v>0.09</v>
      </c>
      <c r="N4510">
        <v>0.43</v>
      </c>
      <c r="O4510">
        <v>0.76</v>
      </c>
      <c r="P4510">
        <v>0.96</v>
      </c>
      <c r="Q4510">
        <v>1.1271100000000001</v>
      </c>
      <c r="R4510">
        <v>1.1727799999999999</v>
      </c>
      <c r="S4510">
        <v>1.23644</v>
      </c>
      <c r="T4510">
        <v>1.41683</v>
      </c>
      <c r="U4510">
        <v>1.72844</v>
      </c>
      <c r="V4510">
        <v>21271.97</v>
      </c>
      <c r="W4510">
        <v>2431.77</v>
      </c>
      <c r="X4510">
        <v>45.82</v>
      </c>
    </row>
    <row r="4511" spans="1:24" x14ac:dyDescent="0.55000000000000004">
      <c r="A4511" s="5">
        <v>42898</v>
      </c>
      <c r="B4511">
        <v>0.91</v>
      </c>
      <c r="C4511">
        <v>0.98</v>
      </c>
      <c r="D4511">
        <v>1.0900000000000001</v>
      </c>
      <c r="E4511">
        <v>1.19</v>
      </c>
      <c r="F4511">
        <v>1.35</v>
      </c>
      <c r="G4511">
        <v>1.5</v>
      </c>
      <c r="H4511">
        <v>1.78</v>
      </c>
      <c r="I4511">
        <v>2.02</v>
      </c>
      <c r="J4511">
        <v>2.21</v>
      </c>
      <c r="K4511">
        <v>2.59</v>
      </c>
      <c r="L4511">
        <v>2.86</v>
      </c>
      <c r="M4511">
        <v>0.11</v>
      </c>
      <c r="N4511">
        <v>0.46</v>
      </c>
      <c r="O4511">
        <v>0.78</v>
      </c>
      <c r="P4511">
        <v>0.98</v>
      </c>
      <c r="Q4511">
        <v>1.13933</v>
      </c>
      <c r="R4511">
        <v>1.18167</v>
      </c>
      <c r="S4511">
        <v>1.2416700000000001</v>
      </c>
      <c r="T4511">
        <v>1.4218299999999999</v>
      </c>
      <c r="U4511">
        <v>1.73567</v>
      </c>
      <c r="V4511">
        <v>21235.67</v>
      </c>
      <c r="W4511">
        <v>2429.39</v>
      </c>
      <c r="X4511">
        <v>46.1</v>
      </c>
    </row>
    <row r="4512" spans="1:24" x14ac:dyDescent="0.55000000000000004">
      <c r="A4512" s="5">
        <v>42899</v>
      </c>
      <c r="B4512">
        <v>0.91</v>
      </c>
      <c r="C4512">
        <v>1</v>
      </c>
      <c r="D4512">
        <v>1.1200000000000001</v>
      </c>
      <c r="E4512">
        <v>1.22</v>
      </c>
      <c r="F4512">
        <v>1.38</v>
      </c>
      <c r="G4512">
        <v>1.51</v>
      </c>
      <c r="H4512">
        <v>1.79</v>
      </c>
      <c r="I4512">
        <v>2.02</v>
      </c>
      <c r="J4512">
        <v>2.21</v>
      </c>
      <c r="K4512">
        <v>2.6</v>
      </c>
      <c r="L4512">
        <v>2.87</v>
      </c>
      <c r="M4512">
        <v>0.12</v>
      </c>
      <c r="N4512">
        <v>0.46</v>
      </c>
      <c r="O4512">
        <v>0.77</v>
      </c>
      <c r="P4512">
        <v>0.96</v>
      </c>
      <c r="Q4512">
        <v>1.15889</v>
      </c>
      <c r="R4512">
        <v>1.19167</v>
      </c>
      <c r="S4512">
        <v>1.24556</v>
      </c>
      <c r="T4512">
        <v>1.4232199999999999</v>
      </c>
      <c r="U4512">
        <v>1.73567</v>
      </c>
      <c r="V4512">
        <v>21328.47</v>
      </c>
      <c r="W4512">
        <v>2440.35</v>
      </c>
      <c r="X4512">
        <v>46.41</v>
      </c>
    </row>
    <row r="4513" spans="1:24" x14ac:dyDescent="0.55000000000000004">
      <c r="A4513" s="5">
        <v>42900</v>
      </c>
      <c r="B4513">
        <v>0.91</v>
      </c>
      <c r="C4513">
        <v>1.01</v>
      </c>
      <c r="D4513">
        <v>1.1200000000000001</v>
      </c>
      <c r="E4513">
        <v>1.2</v>
      </c>
      <c r="F4513">
        <v>1.35</v>
      </c>
      <c r="G4513">
        <v>1.48</v>
      </c>
      <c r="H4513">
        <v>1.74</v>
      </c>
      <c r="I4513">
        <v>1.96</v>
      </c>
      <c r="J4513">
        <v>2.15</v>
      </c>
      <c r="K4513">
        <v>2.5299999999999998</v>
      </c>
      <c r="L4513">
        <v>2.79</v>
      </c>
      <c r="M4513">
        <v>0.15</v>
      </c>
      <c r="N4513">
        <v>0.44</v>
      </c>
      <c r="O4513">
        <v>0.74</v>
      </c>
      <c r="P4513">
        <v>0.93</v>
      </c>
      <c r="Q4513">
        <v>1.17167</v>
      </c>
      <c r="R4513">
        <v>1.2011099999999999</v>
      </c>
      <c r="S4513">
        <v>1.2503299999999999</v>
      </c>
      <c r="T4513">
        <v>1.4259999999999999</v>
      </c>
      <c r="U4513">
        <v>1.7362200000000001</v>
      </c>
      <c r="V4513">
        <v>21374.560000000001</v>
      </c>
      <c r="W4513">
        <v>2437.92</v>
      </c>
      <c r="X4513">
        <v>44.79</v>
      </c>
    </row>
    <row r="4514" spans="1:24" x14ac:dyDescent="0.55000000000000004">
      <c r="A4514" s="5">
        <v>42901</v>
      </c>
      <c r="B4514">
        <v>1.1599999999999999</v>
      </c>
      <c r="C4514">
        <v>1.02</v>
      </c>
      <c r="D4514">
        <v>1.1299999999999999</v>
      </c>
      <c r="E4514">
        <v>1.21</v>
      </c>
      <c r="F4514">
        <v>1.35</v>
      </c>
      <c r="G4514">
        <v>1.49</v>
      </c>
      <c r="H4514">
        <v>1.76</v>
      </c>
      <c r="I4514">
        <v>1.98</v>
      </c>
      <c r="J4514">
        <v>2.16</v>
      </c>
      <c r="K4514">
        <v>2.52</v>
      </c>
      <c r="L4514">
        <v>2.78</v>
      </c>
      <c r="M4514">
        <v>0.2</v>
      </c>
      <c r="N4514">
        <v>0.49</v>
      </c>
      <c r="O4514">
        <v>0.79</v>
      </c>
      <c r="P4514">
        <v>0.97</v>
      </c>
      <c r="Q4514">
        <v>1.2094400000000001</v>
      </c>
      <c r="R4514">
        <v>1.2383299999999999</v>
      </c>
      <c r="S4514">
        <v>1.2674399999999999</v>
      </c>
      <c r="T4514">
        <v>1.4271100000000001</v>
      </c>
      <c r="U4514">
        <v>1.72956</v>
      </c>
      <c r="V4514">
        <v>21359.9</v>
      </c>
      <c r="W4514">
        <v>2432.46</v>
      </c>
      <c r="X4514">
        <v>44.47</v>
      </c>
    </row>
    <row r="4515" spans="1:24" x14ac:dyDescent="0.55000000000000004">
      <c r="A4515" s="5">
        <v>42902</v>
      </c>
      <c r="B4515">
        <v>1.1599999999999999</v>
      </c>
      <c r="C4515">
        <v>1.03</v>
      </c>
      <c r="D4515">
        <v>1.1299999999999999</v>
      </c>
      <c r="E4515">
        <v>1.21</v>
      </c>
      <c r="F4515">
        <v>1.32</v>
      </c>
      <c r="G4515">
        <v>1.48</v>
      </c>
      <c r="H4515">
        <v>1.75</v>
      </c>
      <c r="I4515">
        <v>1.97</v>
      </c>
      <c r="J4515">
        <v>2.16</v>
      </c>
      <c r="K4515">
        <v>2.52</v>
      </c>
      <c r="L4515">
        <v>2.78</v>
      </c>
      <c r="M4515">
        <v>0.19</v>
      </c>
      <c r="N4515">
        <v>0.49</v>
      </c>
      <c r="O4515">
        <v>0.79</v>
      </c>
      <c r="P4515">
        <v>0.97</v>
      </c>
      <c r="Q4515">
        <v>1.2122200000000001</v>
      </c>
      <c r="R4515">
        <v>1.2438899999999999</v>
      </c>
      <c r="S4515">
        <v>1.27356</v>
      </c>
      <c r="T4515">
        <v>1.4326700000000001</v>
      </c>
      <c r="U4515">
        <v>1.7323299999999999</v>
      </c>
      <c r="V4515">
        <v>21384.28</v>
      </c>
      <c r="W4515">
        <v>2433.15</v>
      </c>
      <c r="X4515">
        <v>44.73</v>
      </c>
    </row>
    <row r="4516" spans="1:24" x14ac:dyDescent="0.55000000000000004">
      <c r="A4516" s="5">
        <v>42905</v>
      </c>
      <c r="B4516">
        <v>1.1599999999999999</v>
      </c>
      <c r="C4516">
        <v>1.02</v>
      </c>
      <c r="D4516">
        <v>1.1299999999999999</v>
      </c>
      <c r="E4516">
        <v>1.22</v>
      </c>
      <c r="F4516">
        <v>1.36</v>
      </c>
      <c r="G4516">
        <v>1.52</v>
      </c>
      <c r="H4516">
        <v>1.8</v>
      </c>
      <c r="I4516">
        <v>2.02</v>
      </c>
      <c r="J4516">
        <v>2.19</v>
      </c>
      <c r="K4516">
        <v>2.5299999999999998</v>
      </c>
      <c r="L4516">
        <v>2.79</v>
      </c>
      <c r="M4516">
        <v>0.24</v>
      </c>
      <c r="N4516">
        <v>0.52</v>
      </c>
      <c r="O4516">
        <v>0.8</v>
      </c>
      <c r="P4516">
        <v>0.97</v>
      </c>
      <c r="Q4516">
        <v>1.2138899999999999</v>
      </c>
      <c r="R4516">
        <v>1.2461100000000001</v>
      </c>
      <c r="S4516">
        <v>1.2802199999999999</v>
      </c>
      <c r="T4516">
        <v>1.4332199999999999</v>
      </c>
      <c r="U4516">
        <v>1.72844</v>
      </c>
      <c r="V4516">
        <v>21528.99</v>
      </c>
      <c r="W4516">
        <v>2453.46</v>
      </c>
      <c r="X4516">
        <v>44.24</v>
      </c>
    </row>
    <row r="4517" spans="1:24" x14ac:dyDescent="0.55000000000000004">
      <c r="A4517" s="5">
        <v>42906</v>
      </c>
      <c r="B4517">
        <v>1.1599999999999999</v>
      </c>
      <c r="C4517">
        <v>1.01</v>
      </c>
      <c r="D4517">
        <v>1.1399999999999999</v>
      </c>
      <c r="E4517">
        <v>1.22</v>
      </c>
      <c r="F4517">
        <v>1.36</v>
      </c>
      <c r="G4517">
        <v>1.5</v>
      </c>
      <c r="H4517">
        <v>1.77</v>
      </c>
      <c r="I4517">
        <v>1.99</v>
      </c>
      <c r="J4517">
        <v>2.16</v>
      </c>
      <c r="K4517">
        <v>2.4900000000000002</v>
      </c>
      <c r="L4517">
        <v>2.74</v>
      </c>
      <c r="M4517">
        <v>0.23</v>
      </c>
      <c r="N4517">
        <v>0.5</v>
      </c>
      <c r="O4517">
        <v>0.77</v>
      </c>
      <c r="P4517">
        <v>0.93</v>
      </c>
      <c r="Q4517">
        <v>1.21556</v>
      </c>
      <c r="R4517">
        <v>1.2494400000000001</v>
      </c>
      <c r="S4517">
        <v>1.28722</v>
      </c>
      <c r="T4517">
        <v>1.4396100000000001</v>
      </c>
      <c r="U4517">
        <v>1.73594</v>
      </c>
      <c r="V4517">
        <v>21467.14</v>
      </c>
      <c r="W4517">
        <v>2437.0300000000002</v>
      </c>
      <c r="X4517">
        <v>43.34</v>
      </c>
    </row>
    <row r="4518" spans="1:24" x14ac:dyDescent="0.55000000000000004">
      <c r="A4518" s="5">
        <v>42907</v>
      </c>
      <c r="B4518">
        <v>1.1599999999999999</v>
      </c>
      <c r="C4518">
        <v>0.99</v>
      </c>
      <c r="D4518">
        <v>1.1200000000000001</v>
      </c>
      <c r="E4518">
        <v>1.22</v>
      </c>
      <c r="F4518">
        <v>1.36</v>
      </c>
      <c r="G4518">
        <v>1.5</v>
      </c>
      <c r="H4518">
        <v>1.78</v>
      </c>
      <c r="I4518">
        <v>2</v>
      </c>
      <c r="J4518">
        <v>2.16</v>
      </c>
      <c r="K4518">
        <v>2.48</v>
      </c>
      <c r="L4518">
        <v>2.73</v>
      </c>
      <c r="M4518">
        <v>0.24</v>
      </c>
      <c r="N4518">
        <v>0.5</v>
      </c>
      <c r="O4518">
        <v>0.76</v>
      </c>
      <c r="P4518">
        <v>0.91</v>
      </c>
      <c r="Q4518">
        <v>1.21556</v>
      </c>
      <c r="R4518">
        <v>1.2505599999999999</v>
      </c>
      <c r="S4518">
        <v>1.2894399999999999</v>
      </c>
      <c r="T4518">
        <v>1.4450000000000001</v>
      </c>
      <c r="U4518">
        <v>1.73539</v>
      </c>
      <c r="V4518">
        <v>21410.03</v>
      </c>
      <c r="W4518">
        <v>2435.61</v>
      </c>
      <c r="X4518">
        <v>42.48</v>
      </c>
    </row>
    <row r="4519" spans="1:24" x14ac:dyDescent="0.55000000000000004">
      <c r="A4519" s="5">
        <v>42908</v>
      </c>
      <c r="B4519">
        <v>1.1599999999999999</v>
      </c>
      <c r="C4519">
        <v>0.96</v>
      </c>
      <c r="D4519">
        <v>1.1000000000000001</v>
      </c>
      <c r="E4519">
        <v>1.22</v>
      </c>
      <c r="F4519">
        <v>1.34</v>
      </c>
      <c r="G4519">
        <v>1.48</v>
      </c>
      <c r="H4519">
        <v>1.76</v>
      </c>
      <c r="I4519">
        <v>1.98</v>
      </c>
      <c r="J4519">
        <v>2.15</v>
      </c>
      <c r="K4519">
        <v>2.4700000000000002</v>
      </c>
      <c r="L4519">
        <v>2.72</v>
      </c>
      <c r="M4519">
        <v>0.19</v>
      </c>
      <c r="N4519">
        <v>0.46</v>
      </c>
      <c r="O4519">
        <v>0.72</v>
      </c>
      <c r="P4519">
        <v>0.88</v>
      </c>
      <c r="Q4519">
        <v>1.21611</v>
      </c>
      <c r="R4519">
        <v>1.2511099999999999</v>
      </c>
      <c r="S4519">
        <v>1.29556</v>
      </c>
      <c r="T4519">
        <v>1.44861</v>
      </c>
      <c r="U4519">
        <v>1.73817</v>
      </c>
      <c r="V4519">
        <v>21397.29</v>
      </c>
      <c r="W4519">
        <v>2434.5</v>
      </c>
      <c r="X4519">
        <v>42.53</v>
      </c>
    </row>
    <row r="4520" spans="1:24" x14ac:dyDescent="0.55000000000000004">
      <c r="A4520" s="5">
        <v>42909</v>
      </c>
      <c r="B4520">
        <v>1.1599999999999999</v>
      </c>
      <c r="C4520">
        <v>0.97</v>
      </c>
      <c r="D4520">
        <v>1.1000000000000001</v>
      </c>
      <c r="E4520">
        <v>1.21</v>
      </c>
      <c r="F4520">
        <v>1.34</v>
      </c>
      <c r="G4520">
        <v>1.48</v>
      </c>
      <c r="H4520">
        <v>1.77</v>
      </c>
      <c r="I4520">
        <v>1.98</v>
      </c>
      <c r="J4520">
        <v>2.15</v>
      </c>
      <c r="K4520">
        <v>2.48</v>
      </c>
      <c r="L4520">
        <v>2.71</v>
      </c>
      <c r="M4520">
        <v>0.18</v>
      </c>
      <c r="N4520">
        <v>0.45</v>
      </c>
      <c r="O4520">
        <v>0.71</v>
      </c>
      <c r="P4520">
        <v>0.87</v>
      </c>
      <c r="Q4520">
        <v>1.22</v>
      </c>
      <c r="R4520">
        <v>1.2511099999999999</v>
      </c>
      <c r="S4520">
        <v>1.29328</v>
      </c>
      <c r="T4520">
        <v>1.4450000000000001</v>
      </c>
      <c r="U4520">
        <v>1.7334400000000001</v>
      </c>
      <c r="V4520">
        <v>21394.76</v>
      </c>
      <c r="W4520">
        <v>2438.3000000000002</v>
      </c>
      <c r="X4520">
        <v>42.86</v>
      </c>
    </row>
    <row r="4521" spans="1:24" x14ac:dyDescent="0.55000000000000004">
      <c r="A4521" s="5">
        <v>42912</v>
      </c>
      <c r="B4521">
        <v>1.1599999999999999</v>
      </c>
      <c r="C4521">
        <v>0.99</v>
      </c>
      <c r="D4521">
        <v>1.1000000000000001</v>
      </c>
      <c r="E4521">
        <v>1.2</v>
      </c>
      <c r="F4521">
        <v>1.36</v>
      </c>
      <c r="G4521">
        <v>1.48</v>
      </c>
      <c r="H4521">
        <v>1.77</v>
      </c>
      <c r="I4521">
        <v>1.97</v>
      </c>
      <c r="J4521">
        <v>2.14</v>
      </c>
      <c r="K4521">
        <v>2.46</v>
      </c>
      <c r="L4521">
        <v>2.7</v>
      </c>
      <c r="M4521">
        <v>0.16</v>
      </c>
      <c r="N4521">
        <v>0.43</v>
      </c>
      <c r="O4521">
        <v>0.7</v>
      </c>
      <c r="P4521">
        <v>0.86</v>
      </c>
      <c r="Q4521">
        <v>1.22211</v>
      </c>
      <c r="R4521">
        <v>1.2522200000000001</v>
      </c>
      <c r="S4521">
        <v>1.2948299999999999</v>
      </c>
      <c r="T4521">
        <v>1.4463900000000001</v>
      </c>
      <c r="U4521">
        <v>1.7345600000000001</v>
      </c>
      <c r="V4521">
        <v>21409.55</v>
      </c>
      <c r="W4521">
        <v>2439.0700000000002</v>
      </c>
      <c r="X4521">
        <v>43.24</v>
      </c>
    </row>
    <row r="4522" spans="1:24" x14ac:dyDescent="0.55000000000000004">
      <c r="A4522" s="5">
        <v>42913</v>
      </c>
      <c r="B4522">
        <v>1.1599999999999999</v>
      </c>
      <c r="C4522">
        <v>1</v>
      </c>
      <c r="D4522">
        <v>1.1299999999999999</v>
      </c>
      <c r="E4522">
        <v>1.22</v>
      </c>
      <c r="F4522">
        <v>1.38</v>
      </c>
      <c r="G4522">
        <v>1.53</v>
      </c>
      <c r="H4522">
        <v>1.83</v>
      </c>
      <c r="I4522">
        <v>2.04</v>
      </c>
      <c r="J4522">
        <v>2.21</v>
      </c>
      <c r="K4522">
        <v>2.52</v>
      </c>
      <c r="L4522">
        <v>2.75</v>
      </c>
      <c r="M4522">
        <v>0.21</v>
      </c>
      <c r="N4522">
        <v>0.5</v>
      </c>
      <c r="O4522">
        <v>0.76</v>
      </c>
      <c r="P4522">
        <v>0.92</v>
      </c>
      <c r="Q4522">
        <v>1.2237800000000001</v>
      </c>
      <c r="R4522">
        <v>1.2522200000000001</v>
      </c>
      <c r="S4522">
        <v>1.2950600000000001</v>
      </c>
      <c r="T4522">
        <v>1.4468300000000001</v>
      </c>
      <c r="U4522">
        <v>1.73289</v>
      </c>
      <c r="V4522">
        <v>21310.66</v>
      </c>
      <c r="W4522">
        <v>2419.38</v>
      </c>
      <c r="X4522">
        <v>44.25</v>
      </c>
    </row>
    <row r="4523" spans="1:24" x14ac:dyDescent="0.55000000000000004">
      <c r="A4523" s="5">
        <v>42914</v>
      </c>
      <c r="B4523">
        <v>1.1599999999999999</v>
      </c>
      <c r="C4523">
        <v>1.02</v>
      </c>
      <c r="D4523">
        <v>1.1200000000000001</v>
      </c>
      <c r="E4523">
        <v>1.21</v>
      </c>
      <c r="F4523">
        <v>1.34</v>
      </c>
      <c r="G4523">
        <v>1.51</v>
      </c>
      <c r="H4523">
        <v>1.81</v>
      </c>
      <c r="I4523">
        <v>2.0499999999999998</v>
      </c>
      <c r="J4523">
        <v>2.2200000000000002</v>
      </c>
      <c r="K4523">
        <v>2.5499999999999998</v>
      </c>
      <c r="L4523">
        <v>2.77</v>
      </c>
      <c r="M4523">
        <v>0.16</v>
      </c>
      <c r="N4523">
        <v>0.49</v>
      </c>
      <c r="O4523">
        <v>0.76</v>
      </c>
      <c r="P4523">
        <v>0.92</v>
      </c>
      <c r="Q4523">
        <v>1.22611</v>
      </c>
      <c r="R4523">
        <v>1.25444</v>
      </c>
      <c r="S4523">
        <v>1.2963899999999999</v>
      </c>
      <c r="T4523">
        <v>1.4465600000000001</v>
      </c>
      <c r="U4523">
        <v>1.73678</v>
      </c>
      <c r="V4523">
        <v>21454.61</v>
      </c>
      <c r="W4523">
        <v>2440.69</v>
      </c>
      <c r="X4523">
        <v>44.74</v>
      </c>
    </row>
    <row r="4524" spans="1:24" x14ac:dyDescent="0.55000000000000004">
      <c r="A4524" s="5">
        <v>42915</v>
      </c>
      <c r="B4524">
        <v>1.1599999999999999</v>
      </c>
      <c r="C4524">
        <v>1.04</v>
      </c>
      <c r="D4524">
        <v>1.1399999999999999</v>
      </c>
      <c r="E4524">
        <v>1.23</v>
      </c>
      <c r="F4524">
        <v>1.38</v>
      </c>
      <c r="G4524">
        <v>1.53</v>
      </c>
      <c r="H4524">
        <v>1.85</v>
      </c>
      <c r="I4524">
        <v>2.1</v>
      </c>
      <c r="J4524">
        <v>2.27</v>
      </c>
      <c r="K4524">
        <v>2.59</v>
      </c>
      <c r="L4524">
        <v>2.82</v>
      </c>
      <c r="M4524">
        <v>0.23</v>
      </c>
      <c r="N4524">
        <v>0.55000000000000004</v>
      </c>
      <c r="O4524">
        <v>0.81</v>
      </c>
      <c r="P4524">
        <v>0.96</v>
      </c>
      <c r="Q4524">
        <v>1.22722</v>
      </c>
      <c r="R4524">
        <v>1.25444</v>
      </c>
      <c r="S4524">
        <v>1.29861</v>
      </c>
      <c r="T4524">
        <v>1.4482200000000001</v>
      </c>
      <c r="U4524">
        <v>1.73956</v>
      </c>
      <c r="V4524">
        <v>21287.03</v>
      </c>
      <c r="W4524">
        <v>2419.6999999999998</v>
      </c>
      <c r="X4524">
        <v>44.88</v>
      </c>
    </row>
    <row r="4525" spans="1:24" x14ac:dyDescent="0.55000000000000004">
      <c r="A4525" s="5">
        <v>42916</v>
      </c>
      <c r="B4525">
        <v>1.06</v>
      </c>
      <c r="C4525">
        <v>1.03</v>
      </c>
      <c r="D4525">
        <v>1.1399999999999999</v>
      </c>
      <c r="E4525">
        <v>1.24</v>
      </c>
      <c r="F4525">
        <v>1.38</v>
      </c>
      <c r="G4525">
        <v>1.55</v>
      </c>
      <c r="H4525">
        <v>1.89</v>
      </c>
      <c r="I4525">
        <v>2.14</v>
      </c>
      <c r="J4525">
        <v>2.31</v>
      </c>
      <c r="K4525">
        <v>2.61</v>
      </c>
      <c r="L4525">
        <v>2.84</v>
      </c>
      <c r="M4525">
        <v>0.26</v>
      </c>
      <c r="N4525">
        <v>0.57999999999999996</v>
      </c>
      <c r="O4525">
        <v>0.84</v>
      </c>
      <c r="P4525">
        <v>0.99</v>
      </c>
      <c r="Q4525">
        <v>1.2238899999999999</v>
      </c>
      <c r="R4525">
        <v>1.2533300000000001</v>
      </c>
      <c r="S4525">
        <v>1.2991699999999999</v>
      </c>
      <c r="T4525">
        <v>1.44767</v>
      </c>
      <c r="U4525">
        <v>1.73844</v>
      </c>
      <c r="V4525">
        <v>21349.63</v>
      </c>
      <c r="W4525">
        <v>2423.41</v>
      </c>
      <c r="X4525">
        <v>46.02</v>
      </c>
    </row>
    <row r="4526" spans="1:24" x14ac:dyDescent="0.55000000000000004">
      <c r="A4526" s="5">
        <v>42919</v>
      </c>
      <c r="B4526">
        <v>1.1599999999999999</v>
      </c>
      <c r="C4526">
        <v>1.06</v>
      </c>
      <c r="D4526">
        <v>1.1299999999999999</v>
      </c>
      <c r="E4526">
        <v>1.24</v>
      </c>
      <c r="F4526">
        <v>1.41</v>
      </c>
      <c r="G4526">
        <v>1.6</v>
      </c>
      <c r="H4526">
        <v>1.93</v>
      </c>
      <c r="I4526">
        <v>2.19</v>
      </c>
      <c r="J4526">
        <v>2.35</v>
      </c>
      <c r="K4526">
        <v>2.65</v>
      </c>
      <c r="L4526">
        <v>2.86</v>
      </c>
      <c r="M4526">
        <v>0.27</v>
      </c>
      <c r="N4526">
        <v>0.6</v>
      </c>
      <c r="O4526">
        <v>0.86</v>
      </c>
      <c r="P4526">
        <v>1</v>
      </c>
      <c r="Q4526">
        <v>1.22689</v>
      </c>
      <c r="R4526">
        <v>1.2538899999999999</v>
      </c>
      <c r="S4526">
        <v>1.3007200000000001</v>
      </c>
      <c r="T4526">
        <v>1.456</v>
      </c>
      <c r="U4526">
        <v>1.74844</v>
      </c>
      <c r="V4526">
        <v>21479.27</v>
      </c>
      <c r="W4526">
        <v>2429.0100000000002</v>
      </c>
      <c r="X4526" t="e">
        <v>#N/A</v>
      </c>
    </row>
    <row r="4527" spans="1:24" x14ac:dyDescent="0.55000000000000004">
      <c r="A4527" s="5">
        <v>42920</v>
      </c>
      <c r="B4527" t="e">
        <v>#N/A</v>
      </c>
      <c r="C4527" t="e">
        <v>#N/A</v>
      </c>
      <c r="D4527" t="e">
        <v>#N/A</v>
      </c>
      <c r="E4527" t="e">
        <v>#N/A</v>
      </c>
      <c r="F4527" t="e">
        <v>#N/A</v>
      </c>
      <c r="G4527" t="e">
        <v>#N/A</v>
      </c>
      <c r="H4527" t="e">
        <v>#N/A</v>
      </c>
      <c r="I4527" t="e">
        <v>#N/A</v>
      </c>
      <c r="J4527" t="e">
        <v>#N/A</v>
      </c>
      <c r="K4527" t="e">
        <v>#N/A</v>
      </c>
      <c r="L4527" t="e">
        <v>#N/A</v>
      </c>
      <c r="M4527" t="e">
        <v>#N/A</v>
      </c>
      <c r="N4527" t="e">
        <v>#N/A</v>
      </c>
      <c r="O4527" t="e">
        <v>#N/A</v>
      </c>
      <c r="P4527" t="e">
        <v>#N/A</v>
      </c>
      <c r="Q4527">
        <v>1.22333</v>
      </c>
      <c r="R4527">
        <v>1.2538899999999999</v>
      </c>
      <c r="S4527">
        <v>1.3021100000000001</v>
      </c>
      <c r="T4527">
        <v>1.45767</v>
      </c>
      <c r="U4527">
        <v>1.75122</v>
      </c>
      <c r="V4527" t="e">
        <v>#N/A</v>
      </c>
      <c r="W4527" t="e">
        <v>#N/A</v>
      </c>
      <c r="X4527" t="e">
        <v>#N/A</v>
      </c>
    </row>
    <row r="4528" spans="1:24" x14ac:dyDescent="0.55000000000000004">
      <c r="A4528" s="5">
        <v>42921</v>
      </c>
      <c r="B4528">
        <v>1.1599999999999999</v>
      </c>
      <c r="C4528">
        <v>1.05</v>
      </c>
      <c r="D4528">
        <v>1.1499999999999999</v>
      </c>
      <c r="E4528">
        <v>1.24</v>
      </c>
      <c r="F4528">
        <v>1.41</v>
      </c>
      <c r="G4528">
        <v>1.59</v>
      </c>
      <c r="H4528">
        <v>1.92</v>
      </c>
      <c r="I4528">
        <v>2.17</v>
      </c>
      <c r="J4528">
        <v>2.33</v>
      </c>
      <c r="K4528">
        <v>2.63</v>
      </c>
      <c r="L4528">
        <v>2.85</v>
      </c>
      <c r="M4528">
        <v>0.27</v>
      </c>
      <c r="N4528">
        <v>0.57999999999999996</v>
      </c>
      <c r="O4528">
        <v>0.83</v>
      </c>
      <c r="P4528">
        <v>0.98</v>
      </c>
      <c r="Q4528">
        <v>1.22333</v>
      </c>
      <c r="R4528">
        <v>1.25556</v>
      </c>
      <c r="S4528">
        <v>1.3029999999999999</v>
      </c>
      <c r="T4528">
        <v>1.4571099999999999</v>
      </c>
      <c r="U4528">
        <v>1.75122</v>
      </c>
      <c r="V4528">
        <v>21478.17</v>
      </c>
      <c r="W4528">
        <v>2432.54</v>
      </c>
      <c r="X4528">
        <v>45.11</v>
      </c>
    </row>
    <row r="4529" spans="1:24" x14ac:dyDescent="0.55000000000000004">
      <c r="A4529" s="5">
        <v>42922</v>
      </c>
      <c r="B4529">
        <v>1.1599999999999999</v>
      </c>
      <c r="C4529">
        <v>1.04</v>
      </c>
      <c r="D4529">
        <v>1.1399999999999999</v>
      </c>
      <c r="E4529">
        <v>1.23</v>
      </c>
      <c r="F4529">
        <v>1.4</v>
      </c>
      <c r="G4529">
        <v>1.6</v>
      </c>
      <c r="H4529">
        <v>1.94</v>
      </c>
      <c r="I4529">
        <v>2.21</v>
      </c>
      <c r="J4529">
        <v>2.37</v>
      </c>
      <c r="K4529">
        <v>2.68</v>
      </c>
      <c r="L4529">
        <v>2.9</v>
      </c>
      <c r="M4529">
        <v>0.28000000000000003</v>
      </c>
      <c r="N4529">
        <v>0.61</v>
      </c>
      <c r="O4529">
        <v>0.87</v>
      </c>
      <c r="P4529">
        <v>1.02</v>
      </c>
      <c r="Q4529">
        <v>1.22444</v>
      </c>
      <c r="R4529">
        <v>1.2549999999999999</v>
      </c>
      <c r="S4529">
        <v>1.3041100000000001</v>
      </c>
      <c r="T4529">
        <v>1.4654400000000001</v>
      </c>
      <c r="U4529">
        <v>1.7573300000000001</v>
      </c>
      <c r="V4529">
        <v>21320.04</v>
      </c>
      <c r="W4529">
        <v>2409.75</v>
      </c>
      <c r="X4529">
        <v>45.52</v>
      </c>
    </row>
    <row r="4530" spans="1:24" x14ac:dyDescent="0.55000000000000004">
      <c r="A4530" s="5">
        <v>42923</v>
      </c>
      <c r="B4530">
        <v>1.1599999999999999</v>
      </c>
      <c r="C4530">
        <v>1.05</v>
      </c>
      <c r="D4530">
        <v>1.1399999999999999</v>
      </c>
      <c r="E4530">
        <v>1.22</v>
      </c>
      <c r="F4530">
        <v>1.4</v>
      </c>
      <c r="G4530">
        <v>1.6</v>
      </c>
      <c r="H4530">
        <v>1.95</v>
      </c>
      <c r="I4530">
        <v>2.2200000000000002</v>
      </c>
      <c r="J4530">
        <v>2.39</v>
      </c>
      <c r="K4530">
        <v>2.71</v>
      </c>
      <c r="L4530">
        <v>2.93</v>
      </c>
      <c r="M4530">
        <v>0.32</v>
      </c>
      <c r="N4530">
        <v>0.66</v>
      </c>
      <c r="O4530">
        <v>0.92</v>
      </c>
      <c r="P4530">
        <v>1.06</v>
      </c>
      <c r="Q4530">
        <v>1.2263299999999999</v>
      </c>
      <c r="R4530">
        <v>1.2549999999999999</v>
      </c>
      <c r="S4530">
        <v>1.30522</v>
      </c>
      <c r="T4530">
        <v>1.4654400000000001</v>
      </c>
      <c r="U4530">
        <v>1.7576099999999999</v>
      </c>
      <c r="V4530">
        <v>21414.34</v>
      </c>
      <c r="W4530">
        <v>2425.1799999999998</v>
      </c>
      <c r="X4530">
        <v>44.25</v>
      </c>
    </row>
    <row r="4531" spans="1:24" x14ac:dyDescent="0.55000000000000004">
      <c r="A4531" s="5">
        <v>42926</v>
      </c>
      <c r="B4531">
        <v>1.1599999999999999</v>
      </c>
      <c r="C4531">
        <v>1.04</v>
      </c>
      <c r="D4531">
        <v>1.1299999999999999</v>
      </c>
      <c r="E4531">
        <v>1.23</v>
      </c>
      <c r="F4531">
        <v>1.4</v>
      </c>
      <c r="G4531">
        <v>1.59</v>
      </c>
      <c r="H4531">
        <v>1.93</v>
      </c>
      <c r="I4531">
        <v>2.2000000000000002</v>
      </c>
      <c r="J4531">
        <v>2.38</v>
      </c>
      <c r="K4531">
        <v>2.7</v>
      </c>
      <c r="L4531">
        <v>2.93</v>
      </c>
      <c r="M4531">
        <v>0.33</v>
      </c>
      <c r="N4531">
        <v>0.66</v>
      </c>
      <c r="O4531">
        <v>0.92</v>
      </c>
      <c r="P4531">
        <v>1.07</v>
      </c>
      <c r="Q4531">
        <v>1.2238899999999999</v>
      </c>
      <c r="R4531">
        <v>1.2549999999999999</v>
      </c>
      <c r="S4531">
        <v>1.3041100000000001</v>
      </c>
      <c r="T4531">
        <v>1.46211</v>
      </c>
      <c r="U4531">
        <v>1.7509399999999999</v>
      </c>
      <c r="V4531">
        <v>21408.52</v>
      </c>
      <c r="W4531">
        <v>2427.4299999999998</v>
      </c>
      <c r="X4531">
        <v>44.4</v>
      </c>
    </row>
    <row r="4532" spans="1:24" x14ac:dyDescent="0.55000000000000004">
      <c r="A4532" s="5">
        <v>42927</v>
      </c>
      <c r="B4532">
        <v>1.1599999999999999</v>
      </c>
      <c r="C4532">
        <v>1.05</v>
      </c>
      <c r="D4532">
        <v>1.1399999999999999</v>
      </c>
      <c r="E4532">
        <v>1.2</v>
      </c>
      <c r="F4532">
        <v>1.37</v>
      </c>
      <c r="G4532">
        <v>1.57</v>
      </c>
      <c r="H4532">
        <v>1.92</v>
      </c>
      <c r="I4532">
        <v>2.1800000000000002</v>
      </c>
      <c r="J4532">
        <v>2.37</v>
      </c>
      <c r="K4532">
        <v>2.69</v>
      </c>
      <c r="L4532">
        <v>2.92</v>
      </c>
      <c r="M4532">
        <v>0.31</v>
      </c>
      <c r="N4532">
        <v>0.62</v>
      </c>
      <c r="O4532">
        <v>0.89</v>
      </c>
      <c r="P4532">
        <v>1.05</v>
      </c>
      <c r="Q4532">
        <v>1.2238899999999999</v>
      </c>
      <c r="R4532">
        <v>1.2549999999999999</v>
      </c>
      <c r="S4532">
        <v>1.3035000000000001</v>
      </c>
      <c r="T4532">
        <v>1.4626699999999999</v>
      </c>
      <c r="U4532">
        <v>1.7523299999999999</v>
      </c>
      <c r="V4532">
        <v>21409.07</v>
      </c>
      <c r="W4532">
        <v>2425.5300000000002</v>
      </c>
      <c r="X4532">
        <v>45.06</v>
      </c>
    </row>
    <row r="4533" spans="1:24" x14ac:dyDescent="0.55000000000000004">
      <c r="A4533" s="5">
        <v>42928</v>
      </c>
      <c r="B4533">
        <v>1.1599999999999999</v>
      </c>
      <c r="C4533">
        <v>1.05</v>
      </c>
      <c r="D4533">
        <v>1.1299999999999999</v>
      </c>
      <c r="E4533">
        <v>1.21</v>
      </c>
      <c r="F4533">
        <v>1.35</v>
      </c>
      <c r="G4533">
        <v>1.53</v>
      </c>
      <c r="H4533">
        <v>1.88</v>
      </c>
      <c r="I4533">
        <v>2.14</v>
      </c>
      <c r="J4533">
        <v>2.33</v>
      </c>
      <c r="K4533">
        <v>2.65</v>
      </c>
      <c r="L4533">
        <v>2.89</v>
      </c>
      <c r="M4533">
        <v>0.25</v>
      </c>
      <c r="N4533">
        <v>0.56999999999999995</v>
      </c>
      <c r="O4533">
        <v>0.85</v>
      </c>
      <c r="P4533">
        <v>1.01</v>
      </c>
      <c r="Q4533">
        <v>1.22444</v>
      </c>
      <c r="R4533">
        <v>1.2577799999999999</v>
      </c>
      <c r="S4533">
        <v>1.30389</v>
      </c>
      <c r="T4533">
        <v>1.46044</v>
      </c>
      <c r="U4533">
        <v>1.74594</v>
      </c>
      <c r="V4533">
        <v>21532.14</v>
      </c>
      <c r="W4533">
        <v>2443.25</v>
      </c>
      <c r="X4533">
        <v>45.48</v>
      </c>
    </row>
    <row r="4534" spans="1:24" x14ac:dyDescent="0.55000000000000004">
      <c r="A4534" s="5">
        <v>42929</v>
      </c>
      <c r="B4534">
        <v>1.1599999999999999</v>
      </c>
      <c r="C4534">
        <v>1.05</v>
      </c>
      <c r="D4534">
        <v>1.1399999999999999</v>
      </c>
      <c r="E4534">
        <v>1.23</v>
      </c>
      <c r="F4534">
        <v>1.37</v>
      </c>
      <c r="G4534">
        <v>1.55</v>
      </c>
      <c r="H4534">
        <v>1.89</v>
      </c>
      <c r="I4534">
        <v>2.16</v>
      </c>
      <c r="J4534">
        <v>2.35</v>
      </c>
      <c r="K4534">
        <v>2.69</v>
      </c>
      <c r="L4534">
        <v>2.92</v>
      </c>
      <c r="M4534">
        <v>0.25</v>
      </c>
      <c r="N4534">
        <v>0.57999999999999996</v>
      </c>
      <c r="O4534">
        <v>0.87</v>
      </c>
      <c r="P4534">
        <v>1.03</v>
      </c>
      <c r="Q4534">
        <v>1.22556</v>
      </c>
      <c r="R4534">
        <v>1.25722</v>
      </c>
      <c r="S4534">
        <v>1.3036099999999999</v>
      </c>
      <c r="T4534">
        <v>1.456</v>
      </c>
      <c r="U4534">
        <v>1.7378899999999999</v>
      </c>
      <c r="V4534">
        <v>21553.09</v>
      </c>
      <c r="W4534">
        <v>2447.83</v>
      </c>
      <c r="X4534">
        <v>46.06</v>
      </c>
    </row>
    <row r="4535" spans="1:24" x14ac:dyDescent="0.55000000000000004">
      <c r="A4535" s="5">
        <v>42930</v>
      </c>
      <c r="B4535">
        <v>1.1599999999999999</v>
      </c>
      <c r="C4535">
        <v>1.04</v>
      </c>
      <c r="D4535">
        <v>1.1200000000000001</v>
      </c>
      <c r="E4535">
        <v>1.22</v>
      </c>
      <c r="F4535">
        <v>1.35</v>
      </c>
      <c r="G4535">
        <v>1.54</v>
      </c>
      <c r="H4535">
        <v>1.87</v>
      </c>
      <c r="I4535">
        <v>2.13</v>
      </c>
      <c r="J4535">
        <v>2.33</v>
      </c>
      <c r="K4535">
        <v>2.67</v>
      </c>
      <c r="L4535">
        <v>2.91</v>
      </c>
      <c r="M4535">
        <v>0.25</v>
      </c>
      <c r="N4535">
        <v>0.56999999999999995</v>
      </c>
      <c r="O4535">
        <v>0.86</v>
      </c>
      <c r="P4535">
        <v>1.03</v>
      </c>
      <c r="Q4535">
        <v>1.22611</v>
      </c>
      <c r="R4535">
        <v>1.25667</v>
      </c>
      <c r="S4535">
        <v>1.3036099999999999</v>
      </c>
      <c r="T4535">
        <v>1.456</v>
      </c>
      <c r="U4535">
        <v>1.73983</v>
      </c>
      <c r="V4535">
        <v>21637.74</v>
      </c>
      <c r="W4535">
        <v>2459.27</v>
      </c>
      <c r="X4535">
        <v>46.53</v>
      </c>
    </row>
    <row r="4536" spans="1:24" x14ac:dyDescent="0.55000000000000004">
      <c r="A4536" s="5">
        <v>42933</v>
      </c>
      <c r="B4536">
        <v>1.1599999999999999</v>
      </c>
      <c r="C4536">
        <v>1.07</v>
      </c>
      <c r="D4536">
        <v>1.1000000000000001</v>
      </c>
      <c r="E4536">
        <v>1.22</v>
      </c>
      <c r="F4536">
        <v>1.36</v>
      </c>
      <c r="G4536">
        <v>1.53</v>
      </c>
      <c r="H4536">
        <v>1.86</v>
      </c>
      <c r="I4536">
        <v>2.12</v>
      </c>
      <c r="J4536">
        <v>2.31</v>
      </c>
      <c r="K4536">
        <v>2.65</v>
      </c>
      <c r="L4536">
        <v>2.89</v>
      </c>
      <c r="M4536">
        <v>0.22</v>
      </c>
      <c r="N4536">
        <v>0.54</v>
      </c>
      <c r="O4536">
        <v>0.83</v>
      </c>
      <c r="P4536">
        <v>1</v>
      </c>
      <c r="Q4536">
        <v>1.2283299999999999</v>
      </c>
      <c r="R4536">
        <v>1.25667</v>
      </c>
      <c r="S4536">
        <v>1.3061100000000001</v>
      </c>
      <c r="T4536">
        <v>1.45322</v>
      </c>
      <c r="U4536">
        <v>1.73289</v>
      </c>
      <c r="V4536">
        <v>21629.72</v>
      </c>
      <c r="W4536">
        <v>2459.14</v>
      </c>
      <c r="X4536">
        <v>46.02</v>
      </c>
    </row>
    <row r="4537" spans="1:24" x14ac:dyDescent="0.55000000000000004">
      <c r="A4537" s="5">
        <v>42934</v>
      </c>
      <c r="B4537">
        <v>1.1599999999999999</v>
      </c>
      <c r="C4537">
        <v>1.07</v>
      </c>
      <c r="D4537">
        <v>1.1100000000000001</v>
      </c>
      <c r="E4537">
        <v>1.19</v>
      </c>
      <c r="F4537">
        <v>1.36</v>
      </c>
      <c r="G4537">
        <v>1.52</v>
      </c>
      <c r="H4537">
        <v>1.82</v>
      </c>
      <c r="I4537">
        <v>2.08</v>
      </c>
      <c r="J4537">
        <v>2.27</v>
      </c>
      <c r="K4537">
        <v>2.61</v>
      </c>
      <c r="L4537">
        <v>2.85</v>
      </c>
      <c r="M4537">
        <v>0.2</v>
      </c>
      <c r="N4537">
        <v>0.51</v>
      </c>
      <c r="O4537">
        <v>0.8</v>
      </c>
      <c r="P4537">
        <v>0.97</v>
      </c>
      <c r="Q4537">
        <v>1.2277800000000001</v>
      </c>
      <c r="R4537">
        <v>1.25667</v>
      </c>
      <c r="S4537">
        <v>1.30694</v>
      </c>
      <c r="T4537">
        <v>1.456</v>
      </c>
      <c r="U4537">
        <v>1.7334400000000001</v>
      </c>
      <c r="V4537">
        <v>21574.73</v>
      </c>
      <c r="W4537">
        <v>2460.61</v>
      </c>
      <c r="X4537">
        <v>46.4</v>
      </c>
    </row>
    <row r="4538" spans="1:24" x14ac:dyDescent="0.55000000000000004">
      <c r="A4538" s="5">
        <v>42935</v>
      </c>
      <c r="B4538">
        <v>1.1599999999999999</v>
      </c>
      <c r="C4538">
        <v>1.1100000000000001</v>
      </c>
      <c r="D4538">
        <v>1.1200000000000001</v>
      </c>
      <c r="E4538">
        <v>1.23</v>
      </c>
      <c r="F4538">
        <v>1.37</v>
      </c>
      <c r="G4538">
        <v>1.52</v>
      </c>
      <c r="H4538">
        <v>1.83</v>
      </c>
      <c r="I4538">
        <v>2.09</v>
      </c>
      <c r="J4538">
        <v>2.27</v>
      </c>
      <c r="K4538">
        <v>2.61</v>
      </c>
      <c r="L4538">
        <v>2.85</v>
      </c>
      <c r="M4538">
        <v>0.18</v>
      </c>
      <c r="N4538">
        <v>0.51</v>
      </c>
      <c r="O4538">
        <v>0.8</v>
      </c>
      <c r="P4538">
        <v>0.96</v>
      </c>
      <c r="Q4538">
        <v>1.22889</v>
      </c>
      <c r="R4538">
        <v>1.25722</v>
      </c>
      <c r="S4538">
        <v>1.30722</v>
      </c>
      <c r="T4538">
        <v>1.45322</v>
      </c>
      <c r="U4538">
        <v>1.7334400000000001</v>
      </c>
      <c r="V4538">
        <v>21640.75</v>
      </c>
      <c r="W4538">
        <v>2473.83</v>
      </c>
      <c r="X4538">
        <v>47.1</v>
      </c>
    </row>
    <row r="4539" spans="1:24" x14ac:dyDescent="0.55000000000000004">
      <c r="A4539" s="5">
        <v>42936</v>
      </c>
      <c r="B4539">
        <v>1.1599999999999999</v>
      </c>
      <c r="C4539">
        <v>1.1499999999999999</v>
      </c>
      <c r="D4539">
        <v>1.1200000000000001</v>
      </c>
      <c r="E4539">
        <v>1.22</v>
      </c>
      <c r="F4539">
        <v>1.37</v>
      </c>
      <c r="G4539">
        <v>1.51</v>
      </c>
      <c r="H4539">
        <v>1.82</v>
      </c>
      <c r="I4539">
        <v>2.08</v>
      </c>
      <c r="J4539">
        <v>2.27</v>
      </c>
      <c r="K4539">
        <v>2.6</v>
      </c>
      <c r="L4539">
        <v>2.83</v>
      </c>
      <c r="M4539">
        <v>0.2</v>
      </c>
      <c r="N4539">
        <v>0.5</v>
      </c>
      <c r="O4539">
        <v>0.8</v>
      </c>
      <c r="P4539">
        <v>0.98</v>
      </c>
      <c r="Q4539">
        <v>1.22722</v>
      </c>
      <c r="R4539">
        <v>1.2583299999999999</v>
      </c>
      <c r="S4539">
        <v>1.3125</v>
      </c>
      <c r="T4539">
        <v>1.456</v>
      </c>
      <c r="U4539">
        <v>1.7378899999999999</v>
      </c>
      <c r="V4539">
        <v>21611.78</v>
      </c>
      <c r="W4539">
        <v>2473.4499999999998</v>
      </c>
      <c r="X4539">
        <v>46.73</v>
      </c>
    </row>
    <row r="4540" spans="1:24" x14ac:dyDescent="0.55000000000000004">
      <c r="A4540" s="5">
        <v>42937</v>
      </c>
      <c r="B4540">
        <v>1.1599999999999999</v>
      </c>
      <c r="C4540">
        <v>1.1599999999999999</v>
      </c>
      <c r="D4540">
        <v>1.1000000000000001</v>
      </c>
      <c r="E4540">
        <v>1.22</v>
      </c>
      <c r="F4540">
        <v>1.36</v>
      </c>
      <c r="G4540">
        <v>1.5</v>
      </c>
      <c r="H4540">
        <v>1.81</v>
      </c>
      <c r="I4540">
        <v>2.0499999999999998</v>
      </c>
      <c r="J4540">
        <v>2.2400000000000002</v>
      </c>
      <c r="K4540">
        <v>2.57</v>
      </c>
      <c r="L4540">
        <v>2.81</v>
      </c>
      <c r="M4540">
        <v>0.19</v>
      </c>
      <c r="N4540">
        <v>0.48</v>
      </c>
      <c r="O4540">
        <v>0.78</v>
      </c>
      <c r="P4540">
        <v>0.96</v>
      </c>
      <c r="Q4540">
        <v>1.2322200000000001</v>
      </c>
      <c r="R4540">
        <v>1.2605599999999999</v>
      </c>
      <c r="S4540">
        <v>1.3144400000000001</v>
      </c>
      <c r="T4540">
        <v>1.45306</v>
      </c>
      <c r="U4540">
        <v>1.73567</v>
      </c>
      <c r="V4540">
        <v>21580.07</v>
      </c>
      <c r="W4540">
        <v>2472.54</v>
      </c>
      <c r="X4540">
        <v>45.78</v>
      </c>
    </row>
    <row r="4541" spans="1:24" x14ac:dyDescent="0.55000000000000004">
      <c r="A4541" s="5">
        <v>42940</v>
      </c>
      <c r="B4541">
        <v>1.1599999999999999</v>
      </c>
      <c r="C4541">
        <v>1.17</v>
      </c>
      <c r="D4541">
        <v>1.1200000000000001</v>
      </c>
      <c r="E4541">
        <v>1.23</v>
      </c>
      <c r="F4541">
        <v>1.37</v>
      </c>
      <c r="G4541">
        <v>1.53</v>
      </c>
      <c r="H4541">
        <v>1.83</v>
      </c>
      <c r="I4541">
        <v>2.0699999999999998</v>
      </c>
      <c r="J4541">
        <v>2.2599999999999998</v>
      </c>
      <c r="K4541">
        <v>2.59</v>
      </c>
      <c r="L4541">
        <v>2.83</v>
      </c>
      <c r="M4541">
        <v>0.21</v>
      </c>
      <c r="N4541">
        <v>0.48</v>
      </c>
      <c r="O4541">
        <v>0.78</v>
      </c>
      <c r="P4541">
        <v>0.97</v>
      </c>
      <c r="Q4541">
        <v>1.23278</v>
      </c>
      <c r="R4541">
        <v>1.26</v>
      </c>
      <c r="S4541">
        <v>1.31389</v>
      </c>
      <c r="T4541">
        <v>1.45278</v>
      </c>
      <c r="U4541">
        <v>1.73567</v>
      </c>
      <c r="V4541">
        <v>21513.17</v>
      </c>
      <c r="W4541">
        <v>2469.91</v>
      </c>
      <c r="X4541">
        <v>46.21</v>
      </c>
    </row>
    <row r="4542" spans="1:24" x14ac:dyDescent="0.55000000000000004">
      <c r="A4542" s="5">
        <v>42941</v>
      </c>
      <c r="B4542">
        <v>1.1599999999999999</v>
      </c>
      <c r="C4542">
        <v>1.18</v>
      </c>
      <c r="D4542">
        <v>1.1499999999999999</v>
      </c>
      <c r="E4542">
        <v>1.24</v>
      </c>
      <c r="F4542">
        <v>1.4</v>
      </c>
      <c r="G4542">
        <v>1.56</v>
      </c>
      <c r="H4542">
        <v>1.9</v>
      </c>
      <c r="I4542">
        <v>2.15</v>
      </c>
      <c r="J4542">
        <v>2.33</v>
      </c>
      <c r="K4542">
        <v>2.67</v>
      </c>
      <c r="L4542">
        <v>2.91</v>
      </c>
      <c r="M4542">
        <v>0.23</v>
      </c>
      <c r="N4542">
        <v>0.52</v>
      </c>
      <c r="O4542">
        <v>0.83</v>
      </c>
      <c r="P4542">
        <v>1.03</v>
      </c>
      <c r="Q4542">
        <v>1.23278</v>
      </c>
      <c r="R4542">
        <v>1.25667</v>
      </c>
      <c r="S4542">
        <v>1.31667</v>
      </c>
      <c r="T4542">
        <v>1.4538899999999999</v>
      </c>
      <c r="U4542">
        <v>1.7390000000000001</v>
      </c>
      <c r="V4542">
        <v>21613.43</v>
      </c>
      <c r="W4542">
        <v>2477.13</v>
      </c>
      <c r="X4542">
        <v>47.77</v>
      </c>
    </row>
    <row r="4543" spans="1:24" x14ac:dyDescent="0.55000000000000004">
      <c r="A4543" s="5">
        <v>42942</v>
      </c>
      <c r="B4543">
        <v>1.1599999999999999</v>
      </c>
      <c r="C4543">
        <v>1.1299999999999999</v>
      </c>
      <c r="D4543">
        <v>1.1399999999999999</v>
      </c>
      <c r="E4543">
        <v>1.23</v>
      </c>
      <c r="F4543">
        <v>1.36</v>
      </c>
      <c r="G4543">
        <v>1.5</v>
      </c>
      <c r="H4543">
        <v>1.83</v>
      </c>
      <c r="I4543">
        <v>2.09</v>
      </c>
      <c r="J4543">
        <v>2.29</v>
      </c>
      <c r="K4543">
        <v>2.65</v>
      </c>
      <c r="L4543">
        <v>2.89</v>
      </c>
      <c r="M4543">
        <v>0.17</v>
      </c>
      <c r="N4543">
        <v>0.49</v>
      </c>
      <c r="O4543">
        <v>0.8</v>
      </c>
      <c r="P4543">
        <v>1</v>
      </c>
      <c r="Q4543">
        <v>1.23333</v>
      </c>
      <c r="R4543">
        <v>1.2577799999999999</v>
      </c>
      <c r="S4543">
        <v>1.31389</v>
      </c>
      <c r="T4543">
        <v>1.45722</v>
      </c>
      <c r="U4543">
        <v>1.7362200000000001</v>
      </c>
      <c r="V4543">
        <v>21711.01</v>
      </c>
      <c r="W4543">
        <v>2477.83</v>
      </c>
      <c r="X4543">
        <v>48.58</v>
      </c>
    </row>
    <row r="4544" spans="1:24" x14ac:dyDescent="0.55000000000000004">
      <c r="A4544" s="5">
        <v>42943</v>
      </c>
      <c r="B4544">
        <v>1.1599999999999999</v>
      </c>
      <c r="C4544">
        <v>1.1100000000000001</v>
      </c>
      <c r="D4544">
        <v>1.1299999999999999</v>
      </c>
      <c r="E4544">
        <v>1.22</v>
      </c>
      <c r="F4544">
        <v>1.36</v>
      </c>
      <c r="G4544">
        <v>1.52</v>
      </c>
      <c r="H4544">
        <v>1.84</v>
      </c>
      <c r="I4544">
        <v>2.12</v>
      </c>
      <c r="J4544">
        <v>2.3199999999999998</v>
      </c>
      <c r="K4544">
        <v>2.68</v>
      </c>
      <c r="L4544">
        <v>2.93</v>
      </c>
      <c r="M4544">
        <v>0.16</v>
      </c>
      <c r="N4544">
        <v>0.49</v>
      </c>
      <c r="O4544">
        <v>0.82</v>
      </c>
      <c r="P4544">
        <v>1.02</v>
      </c>
      <c r="Q4544">
        <v>1.2338899999999999</v>
      </c>
      <c r="R4544">
        <v>1.25722</v>
      </c>
      <c r="S4544">
        <v>1.31111</v>
      </c>
      <c r="T4544">
        <v>1.45444</v>
      </c>
      <c r="U4544">
        <v>1.72956</v>
      </c>
      <c r="V4544">
        <v>21796.55</v>
      </c>
      <c r="W4544">
        <v>2475.42</v>
      </c>
      <c r="X4544">
        <v>49.05</v>
      </c>
    </row>
    <row r="4545" spans="1:24" x14ac:dyDescent="0.55000000000000004">
      <c r="A4545" s="5">
        <v>42944</v>
      </c>
      <c r="B4545">
        <v>1.1599999999999999</v>
      </c>
      <c r="C4545">
        <v>1.08</v>
      </c>
      <c r="D4545">
        <v>1.1299999999999999</v>
      </c>
      <c r="E4545">
        <v>1.22</v>
      </c>
      <c r="F4545">
        <v>1.34</v>
      </c>
      <c r="G4545">
        <v>1.51</v>
      </c>
      <c r="H4545">
        <v>1.83</v>
      </c>
      <c r="I4545">
        <v>2.1</v>
      </c>
      <c r="J4545">
        <v>2.2999999999999998</v>
      </c>
      <c r="K4545">
        <v>2.65</v>
      </c>
      <c r="L4545">
        <v>2.89</v>
      </c>
      <c r="M4545">
        <v>0.15</v>
      </c>
      <c r="N4545">
        <v>0.47</v>
      </c>
      <c r="O4545">
        <v>0.79</v>
      </c>
      <c r="P4545">
        <v>0.99</v>
      </c>
      <c r="Q4545">
        <v>1.23167</v>
      </c>
      <c r="R4545">
        <v>1.2583299999999999</v>
      </c>
      <c r="S4545">
        <v>1.3105599999999999</v>
      </c>
      <c r="T4545">
        <v>1.4550000000000001</v>
      </c>
      <c r="U4545">
        <v>1.7290000000000001</v>
      </c>
      <c r="V4545">
        <v>21830.31</v>
      </c>
      <c r="W4545">
        <v>2472.1</v>
      </c>
      <c r="X4545">
        <v>49.72</v>
      </c>
    </row>
    <row r="4546" spans="1:24" x14ac:dyDescent="0.55000000000000004">
      <c r="A4546" s="5">
        <v>42947</v>
      </c>
      <c r="B4546">
        <v>1.07</v>
      </c>
      <c r="C4546">
        <v>1.07</v>
      </c>
      <c r="D4546">
        <v>1.1299999999999999</v>
      </c>
      <c r="E4546">
        <v>1.23</v>
      </c>
      <c r="F4546">
        <v>1.34</v>
      </c>
      <c r="G4546">
        <v>1.51</v>
      </c>
      <c r="H4546">
        <v>1.84</v>
      </c>
      <c r="I4546">
        <v>2.11</v>
      </c>
      <c r="J4546">
        <v>2.2999999999999998</v>
      </c>
      <c r="K4546">
        <v>2.66</v>
      </c>
      <c r="L4546">
        <v>2.89</v>
      </c>
      <c r="M4546">
        <v>0.17</v>
      </c>
      <c r="N4546">
        <v>0.48</v>
      </c>
      <c r="O4546">
        <v>0.8</v>
      </c>
      <c r="P4546">
        <v>1</v>
      </c>
      <c r="Q4546">
        <v>1.23167</v>
      </c>
      <c r="R4546">
        <v>1.25556</v>
      </c>
      <c r="S4546">
        <v>1.3105599999999999</v>
      </c>
      <c r="T4546">
        <v>1.4550000000000001</v>
      </c>
      <c r="U4546">
        <v>1.72733</v>
      </c>
      <c r="V4546">
        <v>21891.119999999999</v>
      </c>
      <c r="W4546">
        <v>2470.3000000000002</v>
      </c>
      <c r="X4546">
        <v>50.21</v>
      </c>
    </row>
    <row r="4547" spans="1:24" x14ac:dyDescent="0.55000000000000004">
      <c r="A4547" s="5">
        <v>42948</v>
      </c>
      <c r="B4547">
        <v>1.1599999999999999</v>
      </c>
      <c r="C4547">
        <v>1.08</v>
      </c>
      <c r="D4547">
        <v>1.1499999999999999</v>
      </c>
      <c r="E4547">
        <v>1.22</v>
      </c>
      <c r="F4547">
        <v>1.34</v>
      </c>
      <c r="G4547">
        <v>1.5</v>
      </c>
      <c r="H4547">
        <v>1.8</v>
      </c>
      <c r="I4547">
        <v>2.0699999999999998</v>
      </c>
      <c r="J4547">
        <v>2.2599999999999998</v>
      </c>
      <c r="K4547">
        <v>2.61</v>
      </c>
      <c r="L4547">
        <v>2.86</v>
      </c>
      <c r="M4547">
        <v>0.18</v>
      </c>
      <c r="N4547">
        <v>0.47</v>
      </c>
      <c r="O4547">
        <v>0.78</v>
      </c>
      <c r="P4547">
        <v>0.98</v>
      </c>
      <c r="Q4547">
        <v>1.23167</v>
      </c>
      <c r="R4547">
        <v>1.2561100000000001</v>
      </c>
      <c r="S4547">
        <v>1.3105599999999999</v>
      </c>
      <c r="T4547">
        <v>1.45167</v>
      </c>
      <c r="U4547">
        <v>1.72567</v>
      </c>
      <c r="V4547">
        <v>21963.919999999998</v>
      </c>
      <c r="W4547">
        <v>2476.35</v>
      </c>
      <c r="X4547">
        <v>49.19</v>
      </c>
    </row>
    <row r="4548" spans="1:24" x14ac:dyDescent="0.55000000000000004">
      <c r="A4548" s="5">
        <v>42949</v>
      </c>
      <c r="B4548">
        <v>1.1599999999999999</v>
      </c>
      <c r="C4548">
        <v>1.08</v>
      </c>
      <c r="D4548">
        <v>1.1499999999999999</v>
      </c>
      <c r="E4548">
        <v>1.24</v>
      </c>
      <c r="F4548">
        <v>1.36</v>
      </c>
      <c r="G4548">
        <v>1.52</v>
      </c>
      <c r="H4548">
        <v>1.82</v>
      </c>
      <c r="I4548">
        <v>2.08</v>
      </c>
      <c r="J4548">
        <v>2.27</v>
      </c>
      <c r="K4548">
        <v>2.6</v>
      </c>
      <c r="L4548">
        <v>2.85</v>
      </c>
      <c r="M4548">
        <v>0.19</v>
      </c>
      <c r="N4548">
        <v>0.48</v>
      </c>
      <c r="O4548">
        <v>0.78</v>
      </c>
      <c r="P4548">
        <v>0.98</v>
      </c>
      <c r="Q4548">
        <v>1.2305600000000001</v>
      </c>
      <c r="R4548">
        <v>1.2577799999999999</v>
      </c>
      <c r="S4548">
        <v>1.3127800000000001</v>
      </c>
      <c r="T4548">
        <v>1.45167</v>
      </c>
      <c r="U4548">
        <v>1.72567</v>
      </c>
      <c r="V4548">
        <v>22016.240000000002</v>
      </c>
      <c r="W4548">
        <v>2477.5700000000002</v>
      </c>
      <c r="X4548">
        <v>49.6</v>
      </c>
    </row>
    <row r="4549" spans="1:24" x14ac:dyDescent="0.55000000000000004">
      <c r="A4549" s="5">
        <v>42950</v>
      </c>
      <c r="B4549">
        <v>1.1599999999999999</v>
      </c>
      <c r="C4549">
        <v>1.08</v>
      </c>
      <c r="D4549">
        <v>1.1299999999999999</v>
      </c>
      <c r="E4549">
        <v>1.22</v>
      </c>
      <c r="F4549">
        <v>1.34</v>
      </c>
      <c r="G4549">
        <v>1.49</v>
      </c>
      <c r="H4549">
        <v>1.79</v>
      </c>
      <c r="I4549">
        <v>2.0499999999999998</v>
      </c>
      <c r="J4549">
        <v>2.2400000000000002</v>
      </c>
      <c r="K4549">
        <v>2.56</v>
      </c>
      <c r="L4549">
        <v>2.81</v>
      </c>
      <c r="M4549">
        <v>0.17</v>
      </c>
      <c r="N4549">
        <v>0.46</v>
      </c>
      <c r="O4549">
        <v>0.76</v>
      </c>
      <c r="P4549">
        <v>0.96</v>
      </c>
      <c r="Q4549">
        <v>1.2305600000000001</v>
      </c>
      <c r="R4549">
        <v>1.2577799999999999</v>
      </c>
      <c r="S4549">
        <v>1.3116699999999999</v>
      </c>
      <c r="T4549">
        <v>1.4511099999999999</v>
      </c>
      <c r="U4549">
        <v>1.72567</v>
      </c>
      <c r="V4549">
        <v>22026.1</v>
      </c>
      <c r="W4549">
        <v>2472.16</v>
      </c>
      <c r="X4549">
        <v>49.03</v>
      </c>
    </row>
    <row r="4550" spans="1:24" x14ac:dyDescent="0.55000000000000004">
      <c r="A4550" s="5">
        <v>42951</v>
      </c>
      <c r="B4550">
        <v>1.1599999999999999</v>
      </c>
      <c r="C4550">
        <v>1.08</v>
      </c>
      <c r="D4550">
        <v>1.1399999999999999</v>
      </c>
      <c r="E4550">
        <v>1.23</v>
      </c>
      <c r="F4550">
        <v>1.36</v>
      </c>
      <c r="G4550">
        <v>1.51</v>
      </c>
      <c r="H4550">
        <v>1.82</v>
      </c>
      <c r="I4550">
        <v>2.08</v>
      </c>
      <c r="J4550">
        <v>2.27</v>
      </c>
      <c r="K4550">
        <v>2.61</v>
      </c>
      <c r="L4550">
        <v>2.84</v>
      </c>
      <c r="M4550">
        <v>0.17</v>
      </c>
      <c r="N4550">
        <v>0.47</v>
      </c>
      <c r="O4550">
        <v>0.78</v>
      </c>
      <c r="P4550">
        <v>0.97</v>
      </c>
      <c r="Q4550">
        <v>1.22889</v>
      </c>
      <c r="R4550">
        <v>1.2594399999999999</v>
      </c>
      <c r="S4550">
        <v>1.3119400000000001</v>
      </c>
      <c r="T4550">
        <v>1.4494400000000001</v>
      </c>
      <c r="U4550">
        <v>1.72289</v>
      </c>
      <c r="V4550">
        <v>22092.81</v>
      </c>
      <c r="W4550">
        <v>2476.83</v>
      </c>
      <c r="X4550">
        <v>49.57</v>
      </c>
    </row>
    <row r="4551" spans="1:24" x14ac:dyDescent="0.55000000000000004">
      <c r="A4551" s="5">
        <v>42954</v>
      </c>
      <c r="B4551">
        <v>1.1599999999999999</v>
      </c>
      <c r="C4551">
        <v>1.02</v>
      </c>
      <c r="D4551">
        <v>1.1399999999999999</v>
      </c>
      <c r="E4551">
        <v>1.22</v>
      </c>
      <c r="F4551">
        <v>1.36</v>
      </c>
      <c r="G4551">
        <v>1.52</v>
      </c>
      <c r="H4551">
        <v>1.81</v>
      </c>
      <c r="I4551">
        <v>2.0699999999999998</v>
      </c>
      <c r="J4551">
        <v>2.2599999999999998</v>
      </c>
      <c r="K4551">
        <v>2.6</v>
      </c>
      <c r="L4551">
        <v>2.84</v>
      </c>
      <c r="M4551">
        <v>0.16</v>
      </c>
      <c r="N4551">
        <v>0.46</v>
      </c>
      <c r="O4551">
        <v>0.76</v>
      </c>
      <c r="P4551">
        <v>0.96</v>
      </c>
      <c r="Q4551">
        <v>1.22889</v>
      </c>
      <c r="R4551">
        <v>1.2594399999999999</v>
      </c>
      <c r="S4551">
        <v>1.3113900000000001</v>
      </c>
      <c r="T4551">
        <v>1.4522200000000001</v>
      </c>
      <c r="U4551">
        <v>1.7323299999999999</v>
      </c>
      <c r="V4551">
        <v>22118.42</v>
      </c>
      <c r="W4551">
        <v>2480.91</v>
      </c>
      <c r="X4551">
        <v>49.37</v>
      </c>
    </row>
    <row r="4552" spans="1:24" x14ac:dyDescent="0.55000000000000004">
      <c r="A4552" s="5">
        <v>42955</v>
      </c>
      <c r="B4552">
        <v>1.1599999999999999</v>
      </c>
      <c r="C4552">
        <v>1.06</v>
      </c>
      <c r="D4552">
        <v>1.1599999999999999</v>
      </c>
      <c r="E4552">
        <v>1.24</v>
      </c>
      <c r="F4552">
        <v>1.36</v>
      </c>
      <c r="G4552">
        <v>1.53</v>
      </c>
      <c r="H4552">
        <v>1.84</v>
      </c>
      <c r="I4552">
        <v>2.1</v>
      </c>
      <c r="J4552">
        <v>2.29</v>
      </c>
      <c r="K4552">
        <v>2.63</v>
      </c>
      <c r="L4552">
        <v>2.86</v>
      </c>
      <c r="M4552">
        <v>0.15</v>
      </c>
      <c r="N4552">
        <v>0.46</v>
      </c>
      <c r="O4552">
        <v>0.77</v>
      </c>
      <c r="P4552">
        <v>0.96</v>
      </c>
      <c r="Q4552">
        <v>1.2305600000000001</v>
      </c>
      <c r="R4552">
        <v>1.2594399999999999</v>
      </c>
      <c r="S4552">
        <v>1.3094399999999999</v>
      </c>
      <c r="T4552">
        <v>1.4522200000000001</v>
      </c>
      <c r="U4552">
        <v>1.73011</v>
      </c>
      <c r="V4552">
        <v>22085.34</v>
      </c>
      <c r="W4552">
        <v>2474.92</v>
      </c>
      <c r="X4552">
        <v>49.07</v>
      </c>
    </row>
    <row r="4553" spans="1:24" x14ac:dyDescent="0.55000000000000004">
      <c r="A4553" s="5">
        <v>42956</v>
      </c>
      <c r="B4553">
        <v>1.1599999999999999</v>
      </c>
      <c r="C4553">
        <v>1.06</v>
      </c>
      <c r="D4553">
        <v>1.1499999999999999</v>
      </c>
      <c r="E4553">
        <v>1.21</v>
      </c>
      <c r="F4553">
        <v>1.33</v>
      </c>
      <c r="G4553">
        <v>1.5</v>
      </c>
      <c r="H4553">
        <v>1.81</v>
      </c>
      <c r="I4553">
        <v>2.06</v>
      </c>
      <c r="J4553">
        <v>2.2400000000000002</v>
      </c>
      <c r="K4553">
        <v>2.59</v>
      </c>
      <c r="L4553">
        <v>2.82</v>
      </c>
      <c r="M4553">
        <v>0.11</v>
      </c>
      <c r="N4553">
        <v>0.42</v>
      </c>
      <c r="O4553">
        <v>0.73</v>
      </c>
      <c r="P4553">
        <v>0.92</v>
      </c>
      <c r="Q4553">
        <v>1.22889</v>
      </c>
      <c r="R4553">
        <v>1.26</v>
      </c>
      <c r="S4553">
        <v>1.3091699999999999</v>
      </c>
      <c r="T4553">
        <v>1.4522200000000001</v>
      </c>
      <c r="U4553">
        <v>1.7278899999999999</v>
      </c>
      <c r="V4553">
        <v>22048.7</v>
      </c>
      <c r="W4553">
        <v>2474.02</v>
      </c>
      <c r="X4553">
        <v>49.59</v>
      </c>
    </row>
    <row r="4554" spans="1:24" x14ac:dyDescent="0.55000000000000004">
      <c r="A4554" s="5">
        <v>42957</v>
      </c>
      <c r="B4554">
        <v>1.1599999999999999</v>
      </c>
      <c r="C4554">
        <v>1.05</v>
      </c>
      <c r="D4554">
        <v>1.1399999999999999</v>
      </c>
      <c r="E4554">
        <v>1.22</v>
      </c>
      <c r="F4554">
        <v>1.33</v>
      </c>
      <c r="G4554">
        <v>1.49</v>
      </c>
      <c r="H4554">
        <v>1.78</v>
      </c>
      <c r="I4554">
        <v>2.0299999999999998</v>
      </c>
      <c r="J4554">
        <v>2.2000000000000002</v>
      </c>
      <c r="K4554">
        <v>2.5499999999999998</v>
      </c>
      <c r="L4554">
        <v>2.79</v>
      </c>
      <c r="M4554">
        <v>0.1</v>
      </c>
      <c r="N4554">
        <v>0.4</v>
      </c>
      <c r="O4554">
        <v>0.7</v>
      </c>
      <c r="P4554">
        <v>0.89</v>
      </c>
      <c r="Q4554">
        <v>1.22889</v>
      </c>
      <c r="R4554">
        <v>1.2622199999999999</v>
      </c>
      <c r="S4554">
        <v>1.30911</v>
      </c>
      <c r="T4554">
        <v>1.45278</v>
      </c>
      <c r="U4554">
        <v>1.72844</v>
      </c>
      <c r="V4554">
        <v>21844.01</v>
      </c>
      <c r="W4554">
        <v>2438.21</v>
      </c>
      <c r="X4554">
        <v>48.54</v>
      </c>
    </row>
    <row r="4555" spans="1:24" x14ac:dyDescent="0.55000000000000004">
      <c r="A4555" s="5">
        <v>42958</v>
      </c>
      <c r="B4555">
        <v>1.1599999999999999</v>
      </c>
      <c r="C4555">
        <v>1.03</v>
      </c>
      <c r="D4555">
        <v>1.1399999999999999</v>
      </c>
      <c r="E4555">
        <v>1.21</v>
      </c>
      <c r="F4555">
        <v>1.3</v>
      </c>
      <c r="G4555">
        <v>1.43</v>
      </c>
      <c r="H4555">
        <v>1.74</v>
      </c>
      <c r="I4555">
        <v>2</v>
      </c>
      <c r="J4555">
        <v>2.19</v>
      </c>
      <c r="K4555">
        <v>2.5499999999999998</v>
      </c>
      <c r="L4555">
        <v>2.79</v>
      </c>
      <c r="M4555">
        <v>0.1</v>
      </c>
      <c r="N4555">
        <v>0.4</v>
      </c>
      <c r="O4555">
        <v>0.71</v>
      </c>
      <c r="P4555">
        <v>0.91</v>
      </c>
      <c r="Q4555">
        <v>1.2266699999999999</v>
      </c>
      <c r="R4555">
        <v>1.26111</v>
      </c>
      <c r="S4555">
        <v>1.3149999999999999</v>
      </c>
      <c r="T4555">
        <v>1.45583</v>
      </c>
      <c r="U4555">
        <v>1.7245600000000001</v>
      </c>
      <c r="V4555">
        <v>21858.32</v>
      </c>
      <c r="W4555">
        <v>2441.3200000000002</v>
      </c>
      <c r="X4555">
        <v>48.81</v>
      </c>
    </row>
    <row r="4556" spans="1:24" x14ac:dyDescent="0.55000000000000004">
      <c r="A4556" s="5">
        <v>42961</v>
      </c>
      <c r="B4556">
        <v>1.1599999999999999</v>
      </c>
      <c r="C4556">
        <v>1.02</v>
      </c>
      <c r="D4556">
        <v>1.1299999999999999</v>
      </c>
      <c r="E4556">
        <v>1.23</v>
      </c>
      <c r="F4556">
        <v>1.33</v>
      </c>
      <c r="G4556">
        <v>1.48</v>
      </c>
      <c r="H4556">
        <v>1.77</v>
      </c>
      <c r="I4556">
        <v>2.04</v>
      </c>
      <c r="J4556">
        <v>2.2200000000000002</v>
      </c>
      <c r="K4556">
        <v>2.57</v>
      </c>
      <c r="L4556">
        <v>2.81</v>
      </c>
      <c r="M4556">
        <v>0.18</v>
      </c>
      <c r="N4556">
        <v>0.45</v>
      </c>
      <c r="O4556">
        <v>0.75</v>
      </c>
      <c r="P4556">
        <v>0.94</v>
      </c>
      <c r="Q4556">
        <v>1.2277800000000001</v>
      </c>
      <c r="R4556">
        <v>1.2622199999999999</v>
      </c>
      <c r="S4556">
        <v>1.3141700000000001</v>
      </c>
      <c r="T4556">
        <v>1.45</v>
      </c>
      <c r="U4556">
        <v>1.7178899999999999</v>
      </c>
      <c r="V4556">
        <v>21993.71</v>
      </c>
      <c r="W4556">
        <v>2465.84</v>
      </c>
      <c r="X4556">
        <v>47.59</v>
      </c>
    </row>
    <row r="4557" spans="1:24" x14ac:dyDescent="0.55000000000000004">
      <c r="A4557" s="5">
        <v>42962</v>
      </c>
      <c r="B4557">
        <v>1.1599999999999999</v>
      </c>
      <c r="C4557">
        <v>1.04</v>
      </c>
      <c r="D4557">
        <v>1.1599999999999999</v>
      </c>
      <c r="E4557">
        <v>1.23</v>
      </c>
      <c r="F4557">
        <v>1.35</v>
      </c>
      <c r="G4557">
        <v>1.51</v>
      </c>
      <c r="H4557">
        <v>1.83</v>
      </c>
      <c r="I4557">
        <v>2.09</v>
      </c>
      <c r="J4557">
        <v>2.27</v>
      </c>
      <c r="K4557">
        <v>2.6</v>
      </c>
      <c r="L4557">
        <v>2.84</v>
      </c>
      <c r="M4557">
        <v>0.2</v>
      </c>
      <c r="N4557">
        <v>0.49</v>
      </c>
      <c r="O4557">
        <v>0.79</v>
      </c>
      <c r="P4557">
        <v>0.97</v>
      </c>
      <c r="Q4557">
        <v>1.2283299999999999</v>
      </c>
      <c r="R4557">
        <v>1.2622199999999999</v>
      </c>
      <c r="S4557">
        <v>1.3141700000000001</v>
      </c>
      <c r="T4557">
        <v>1.45333</v>
      </c>
      <c r="U4557">
        <v>1.7278899999999999</v>
      </c>
      <c r="V4557">
        <v>21998.99</v>
      </c>
      <c r="W4557">
        <v>2464.61</v>
      </c>
      <c r="X4557">
        <v>47.57</v>
      </c>
    </row>
    <row r="4558" spans="1:24" x14ac:dyDescent="0.55000000000000004">
      <c r="A4558" s="5">
        <v>42963</v>
      </c>
      <c r="B4558">
        <v>1.1599999999999999</v>
      </c>
      <c r="C4558">
        <v>1.02</v>
      </c>
      <c r="D4558">
        <v>1.1299999999999999</v>
      </c>
      <c r="E4558">
        <v>1.24</v>
      </c>
      <c r="F4558">
        <v>1.33</v>
      </c>
      <c r="G4558">
        <v>1.49</v>
      </c>
      <c r="H4558">
        <v>1.79</v>
      </c>
      <c r="I4558">
        <v>2.04</v>
      </c>
      <c r="J4558">
        <v>2.23</v>
      </c>
      <c r="K4558">
        <v>2.58</v>
      </c>
      <c r="L4558">
        <v>2.81</v>
      </c>
      <c r="M4558">
        <v>0.17</v>
      </c>
      <c r="N4558">
        <v>0.45</v>
      </c>
      <c r="O4558">
        <v>0.75</v>
      </c>
      <c r="P4558">
        <v>0.94</v>
      </c>
      <c r="Q4558">
        <v>1.2283299999999999</v>
      </c>
      <c r="R4558">
        <v>1.26278</v>
      </c>
      <c r="S4558">
        <v>1.31667</v>
      </c>
      <c r="T4558">
        <v>1.4594400000000001</v>
      </c>
      <c r="U4558">
        <v>1.7362200000000001</v>
      </c>
      <c r="V4558">
        <v>22024.87</v>
      </c>
      <c r="W4558">
        <v>2468.11</v>
      </c>
      <c r="X4558">
        <v>46.8</v>
      </c>
    </row>
    <row r="4559" spans="1:24" x14ac:dyDescent="0.55000000000000004">
      <c r="A4559" s="5">
        <v>42964</v>
      </c>
      <c r="B4559">
        <v>1.1599999999999999</v>
      </c>
      <c r="C4559">
        <v>1</v>
      </c>
      <c r="D4559">
        <v>1.1100000000000001</v>
      </c>
      <c r="E4559">
        <v>1.24</v>
      </c>
      <c r="F4559">
        <v>1.32</v>
      </c>
      <c r="G4559">
        <v>1.46</v>
      </c>
      <c r="H4559">
        <v>1.76</v>
      </c>
      <c r="I4559">
        <v>2.0099999999999998</v>
      </c>
      <c r="J4559">
        <v>2.19</v>
      </c>
      <c r="K4559">
        <v>2.54</v>
      </c>
      <c r="L4559">
        <v>2.78</v>
      </c>
      <c r="M4559">
        <v>0.15</v>
      </c>
      <c r="N4559">
        <v>0.42</v>
      </c>
      <c r="O4559">
        <v>0.73</v>
      </c>
      <c r="P4559">
        <v>0.92</v>
      </c>
      <c r="Q4559">
        <v>1.2305600000000001</v>
      </c>
      <c r="R4559">
        <v>1.26389</v>
      </c>
      <c r="S4559">
        <v>1.3163899999999999</v>
      </c>
      <c r="T4559">
        <v>1.45722</v>
      </c>
      <c r="U4559">
        <v>1.73289</v>
      </c>
      <c r="V4559">
        <v>21750.73</v>
      </c>
      <c r="W4559">
        <v>2430.0100000000002</v>
      </c>
      <c r="X4559">
        <v>47.07</v>
      </c>
    </row>
    <row r="4560" spans="1:24" x14ac:dyDescent="0.55000000000000004">
      <c r="A4560" s="5">
        <v>42965</v>
      </c>
      <c r="B4560">
        <v>1.1599999999999999</v>
      </c>
      <c r="C4560">
        <v>1.02</v>
      </c>
      <c r="D4560">
        <v>1.1299999999999999</v>
      </c>
      <c r="E4560">
        <v>1.24</v>
      </c>
      <c r="F4560">
        <v>1.33</v>
      </c>
      <c r="G4560">
        <v>1.47</v>
      </c>
      <c r="H4560">
        <v>1.77</v>
      </c>
      <c r="I4560">
        <v>2.0099999999999998</v>
      </c>
      <c r="J4560">
        <v>2.19</v>
      </c>
      <c r="K4560">
        <v>2.54</v>
      </c>
      <c r="L4560">
        <v>2.78</v>
      </c>
      <c r="M4560">
        <v>0.16</v>
      </c>
      <c r="N4560">
        <v>0.43</v>
      </c>
      <c r="O4560">
        <v>0.73</v>
      </c>
      <c r="P4560">
        <v>0.93</v>
      </c>
      <c r="Q4560">
        <v>1.2350000000000001</v>
      </c>
      <c r="R4560">
        <v>1.26389</v>
      </c>
      <c r="S4560">
        <v>1.3147200000000001</v>
      </c>
      <c r="T4560">
        <v>1.4563900000000001</v>
      </c>
      <c r="U4560">
        <v>1.7262200000000001</v>
      </c>
      <c r="V4560">
        <v>21674.51</v>
      </c>
      <c r="W4560">
        <v>2425.5500000000002</v>
      </c>
      <c r="X4560">
        <v>48.59</v>
      </c>
    </row>
    <row r="4561" spans="1:24" x14ac:dyDescent="0.55000000000000004">
      <c r="A4561" s="5">
        <v>42968</v>
      </c>
      <c r="B4561">
        <v>1.1599999999999999</v>
      </c>
      <c r="C4561">
        <v>1</v>
      </c>
      <c r="D4561">
        <v>1.1100000000000001</v>
      </c>
      <c r="E4561">
        <v>1.23</v>
      </c>
      <c r="F4561">
        <v>1.32</v>
      </c>
      <c r="G4561">
        <v>1.46</v>
      </c>
      <c r="H4561">
        <v>1.76</v>
      </c>
      <c r="I4561">
        <v>2</v>
      </c>
      <c r="J4561">
        <v>2.1800000000000002</v>
      </c>
      <c r="K4561">
        <v>2.52</v>
      </c>
      <c r="L4561">
        <v>2.77</v>
      </c>
      <c r="M4561">
        <v>0.17</v>
      </c>
      <c r="N4561">
        <v>0.43</v>
      </c>
      <c r="O4561">
        <v>0.73</v>
      </c>
      <c r="P4561">
        <v>0.92</v>
      </c>
      <c r="Q4561">
        <v>1.23556</v>
      </c>
      <c r="R4561">
        <v>1.26389</v>
      </c>
      <c r="S4561">
        <v>1.3144400000000001</v>
      </c>
      <c r="T4561">
        <v>1.4563900000000001</v>
      </c>
      <c r="U4561">
        <v>1.72733</v>
      </c>
      <c r="V4561">
        <v>21703.75</v>
      </c>
      <c r="W4561">
        <v>2428.37</v>
      </c>
      <c r="X4561">
        <v>47.39</v>
      </c>
    </row>
    <row r="4562" spans="1:24" x14ac:dyDescent="0.55000000000000004">
      <c r="A4562" s="5">
        <v>42969</v>
      </c>
      <c r="B4562">
        <v>1.1599999999999999</v>
      </c>
      <c r="C4562">
        <v>1</v>
      </c>
      <c r="D4562">
        <v>1.1299999999999999</v>
      </c>
      <c r="E4562">
        <v>1.24</v>
      </c>
      <c r="F4562">
        <v>1.33</v>
      </c>
      <c r="G4562">
        <v>1.48</v>
      </c>
      <c r="H4562">
        <v>1.8</v>
      </c>
      <c r="I4562">
        <v>2.04</v>
      </c>
      <c r="J4562">
        <v>2.2200000000000002</v>
      </c>
      <c r="K4562">
        <v>2.5499999999999998</v>
      </c>
      <c r="L4562">
        <v>2.79</v>
      </c>
      <c r="M4562">
        <v>0.19</v>
      </c>
      <c r="N4562">
        <v>0.45</v>
      </c>
      <c r="O4562">
        <v>0.74</v>
      </c>
      <c r="P4562">
        <v>0.93</v>
      </c>
      <c r="Q4562">
        <v>1.23611</v>
      </c>
      <c r="R4562">
        <v>1.26389</v>
      </c>
      <c r="S4562">
        <v>1.3172200000000001</v>
      </c>
      <c r="T4562">
        <v>1.45611</v>
      </c>
      <c r="U4562">
        <v>1.72733</v>
      </c>
      <c r="V4562">
        <v>21899.89</v>
      </c>
      <c r="W4562">
        <v>2452.5100000000002</v>
      </c>
      <c r="X4562">
        <v>47.65</v>
      </c>
    </row>
    <row r="4563" spans="1:24" x14ac:dyDescent="0.55000000000000004">
      <c r="A4563" s="5">
        <v>42970</v>
      </c>
      <c r="B4563">
        <v>1.1599999999999999</v>
      </c>
      <c r="C4563">
        <v>1</v>
      </c>
      <c r="D4563">
        <v>1.1100000000000001</v>
      </c>
      <c r="E4563">
        <v>1.22</v>
      </c>
      <c r="F4563">
        <v>1.32</v>
      </c>
      <c r="G4563">
        <v>1.45</v>
      </c>
      <c r="H4563">
        <v>1.76</v>
      </c>
      <c r="I4563">
        <v>1.99</v>
      </c>
      <c r="J4563">
        <v>2.17</v>
      </c>
      <c r="K4563">
        <v>2.5099999999999998</v>
      </c>
      <c r="L4563">
        <v>2.75</v>
      </c>
      <c r="M4563">
        <v>0.18</v>
      </c>
      <c r="N4563">
        <v>0.42</v>
      </c>
      <c r="O4563">
        <v>0.71</v>
      </c>
      <c r="P4563">
        <v>0.91</v>
      </c>
      <c r="Q4563">
        <v>1.23444</v>
      </c>
      <c r="R4563">
        <v>1.26833</v>
      </c>
      <c r="S4563">
        <v>1.3172200000000001</v>
      </c>
      <c r="T4563">
        <v>1.45556</v>
      </c>
      <c r="U4563">
        <v>1.7278899999999999</v>
      </c>
      <c r="V4563">
        <v>21812.09</v>
      </c>
      <c r="W4563">
        <v>2444.04</v>
      </c>
      <c r="X4563">
        <v>48.45</v>
      </c>
    </row>
    <row r="4564" spans="1:24" x14ac:dyDescent="0.55000000000000004">
      <c r="A4564" s="5">
        <v>42971</v>
      </c>
      <c r="B4564">
        <v>1.1599999999999999</v>
      </c>
      <c r="C4564">
        <v>1.02</v>
      </c>
      <c r="D4564">
        <v>1.1100000000000001</v>
      </c>
      <c r="E4564">
        <v>1.23</v>
      </c>
      <c r="F4564">
        <v>1.33</v>
      </c>
      <c r="G4564">
        <v>1.47</v>
      </c>
      <c r="H4564">
        <v>1.78</v>
      </c>
      <c r="I4564">
        <v>2.0099999999999998</v>
      </c>
      <c r="J4564">
        <v>2.19</v>
      </c>
      <c r="K4564">
        <v>2.5299999999999998</v>
      </c>
      <c r="L4564">
        <v>2.77</v>
      </c>
      <c r="M4564">
        <v>0.18</v>
      </c>
      <c r="N4564">
        <v>0.44</v>
      </c>
      <c r="O4564">
        <v>0.73</v>
      </c>
      <c r="P4564">
        <v>0.92</v>
      </c>
      <c r="Q4564">
        <v>1.2338899999999999</v>
      </c>
      <c r="R4564">
        <v>1.27</v>
      </c>
      <c r="S4564">
        <v>1.3172200000000001</v>
      </c>
      <c r="T4564">
        <v>1.4538899999999999</v>
      </c>
      <c r="U4564">
        <v>1.7234400000000001</v>
      </c>
      <c r="V4564">
        <v>21783.4</v>
      </c>
      <c r="W4564">
        <v>2438.9699999999998</v>
      </c>
      <c r="X4564">
        <v>47.24</v>
      </c>
    </row>
    <row r="4565" spans="1:24" x14ac:dyDescent="0.55000000000000004">
      <c r="A4565" s="5">
        <v>42972</v>
      </c>
      <c r="B4565">
        <v>1.1599999999999999</v>
      </c>
      <c r="C4565">
        <v>1.03</v>
      </c>
      <c r="D4565">
        <v>1.1100000000000001</v>
      </c>
      <c r="E4565">
        <v>1.23</v>
      </c>
      <c r="F4565">
        <v>1.35</v>
      </c>
      <c r="G4565">
        <v>1.47</v>
      </c>
      <c r="H4565">
        <v>1.77</v>
      </c>
      <c r="I4565">
        <v>2</v>
      </c>
      <c r="J4565">
        <v>2.17</v>
      </c>
      <c r="K4565">
        <v>2.5099999999999998</v>
      </c>
      <c r="L4565">
        <v>2.75</v>
      </c>
      <c r="M4565">
        <v>0.2</v>
      </c>
      <c r="N4565">
        <v>0.42</v>
      </c>
      <c r="O4565">
        <v>0.72</v>
      </c>
      <c r="P4565">
        <v>0.91</v>
      </c>
      <c r="Q4565">
        <v>1.23556</v>
      </c>
      <c r="R4565">
        <v>1.27111</v>
      </c>
      <c r="S4565">
        <v>1.31778</v>
      </c>
      <c r="T4565">
        <v>1.4550000000000001</v>
      </c>
      <c r="U4565">
        <v>1.7278899999999999</v>
      </c>
      <c r="V4565">
        <v>21813.67</v>
      </c>
      <c r="W4565">
        <v>2443.0500000000002</v>
      </c>
      <c r="X4565">
        <v>47.65</v>
      </c>
    </row>
    <row r="4566" spans="1:24" x14ac:dyDescent="0.55000000000000004">
      <c r="A4566" s="5">
        <v>42975</v>
      </c>
      <c r="B4566">
        <v>1.1599999999999999</v>
      </c>
      <c r="C4566">
        <v>0.98</v>
      </c>
      <c r="D4566">
        <v>1.1200000000000001</v>
      </c>
      <c r="E4566">
        <v>1.24</v>
      </c>
      <c r="F4566">
        <v>1.33</v>
      </c>
      <c r="G4566">
        <v>1.46</v>
      </c>
      <c r="H4566">
        <v>1.74</v>
      </c>
      <c r="I4566">
        <v>1.99</v>
      </c>
      <c r="J4566">
        <v>2.16</v>
      </c>
      <c r="K4566">
        <v>2.5099999999999998</v>
      </c>
      <c r="L4566">
        <v>2.76</v>
      </c>
      <c r="M4566">
        <v>0.18</v>
      </c>
      <c r="N4566">
        <v>0.41</v>
      </c>
      <c r="O4566">
        <v>0.71</v>
      </c>
      <c r="P4566">
        <v>0.92</v>
      </c>
      <c r="Q4566" t="e">
        <v>#N/A</v>
      </c>
      <c r="R4566" t="e">
        <v>#N/A</v>
      </c>
      <c r="S4566" t="e">
        <v>#N/A</v>
      </c>
      <c r="T4566" t="e">
        <v>#N/A</v>
      </c>
      <c r="U4566" t="e">
        <v>#N/A</v>
      </c>
      <c r="V4566">
        <v>21808.400000000001</v>
      </c>
      <c r="W4566">
        <v>2444.2399999999998</v>
      </c>
      <c r="X4566">
        <v>46.4</v>
      </c>
    </row>
    <row r="4567" spans="1:24" x14ac:dyDescent="0.55000000000000004">
      <c r="A4567" s="5">
        <v>42976</v>
      </c>
      <c r="B4567">
        <v>1.1599999999999999</v>
      </c>
      <c r="C4567">
        <v>1.03</v>
      </c>
      <c r="D4567">
        <v>1.1299999999999999</v>
      </c>
      <c r="E4567">
        <v>1.23</v>
      </c>
      <c r="F4567">
        <v>1.33</v>
      </c>
      <c r="G4567">
        <v>1.43</v>
      </c>
      <c r="H4567">
        <v>1.7</v>
      </c>
      <c r="I4567">
        <v>1.96</v>
      </c>
      <c r="J4567">
        <v>2.13</v>
      </c>
      <c r="K4567">
        <v>2.48</v>
      </c>
      <c r="L4567">
        <v>2.74</v>
      </c>
      <c r="M4567">
        <v>0.16</v>
      </c>
      <c r="N4567">
        <v>0.39</v>
      </c>
      <c r="O4567">
        <v>0.7</v>
      </c>
      <c r="P4567">
        <v>0.9</v>
      </c>
      <c r="Q4567">
        <v>1.23889</v>
      </c>
      <c r="R4567">
        <v>1.27556</v>
      </c>
      <c r="S4567">
        <v>1.31694</v>
      </c>
      <c r="T4567">
        <v>1.45167</v>
      </c>
      <c r="U4567">
        <v>1.714</v>
      </c>
      <c r="V4567">
        <v>21865.37</v>
      </c>
      <c r="W4567">
        <v>2446.3000000000002</v>
      </c>
      <c r="X4567">
        <v>46.46</v>
      </c>
    </row>
    <row r="4568" spans="1:24" x14ac:dyDescent="0.55000000000000004">
      <c r="A4568" s="5">
        <v>42977</v>
      </c>
      <c r="B4568">
        <v>1.1599999999999999</v>
      </c>
      <c r="C4568">
        <v>1.03</v>
      </c>
      <c r="D4568">
        <v>1.1100000000000001</v>
      </c>
      <c r="E4568">
        <v>1.23</v>
      </c>
      <c r="F4568">
        <v>1.33</v>
      </c>
      <c r="G4568">
        <v>1.44</v>
      </c>
      <c r="H4568">
        <v>1.72</v>
      </c>
      <c r="I4568">
        <v>1.97</v>
      </c>
      <c r="J4568">
        <v>2.15</v>
      </c>
      <c r="K4568">
        <v>2.4900000000000002</v>
      </c>
      <c r="L4568">
        <v>2.75</v>
      </c>
      <c r="M4568">
        <v>0.15</v>
      </c>
      <c r="N4568">
        <v>0.39</v>
      </c>
      <c r="O4568">
        <v>0.7</v>
      </c>
      <c r="P4568">
        <v>0.91</v>
      </c>
      <c r="Q4568">
        <v>1.23722</v>
      </c>
      <c r="R4568">
        <v>1.27556</v>
      </c>
      <c r="S4568">
        <v>1.3161099999999999</v>
      </c>
      <c r="T4568">
        <v>1.45333</v>
      </c>
      <c r="U4568">
        <v>1.7117800000000001</v>
      </c>
      <c r="V4568">
        <v>21892.43</v>
      </c>
      <c r="W4568">
        <v>2457.59</v>
      </c>
      <c r="X4568">
        <v>45.96</v>
      </c>
    </row>
    <row r="4569" spans="1:24" x14ac:dyDescent="0.55000000000000004">
      <c r="A4569" s="5">
        <v>42978</v>
      </c>
      <c r="B4569">
        <v>1.07</v>
      </c>
      <c r="C4569">
        <v>1.01</v>
      </c>
      <c r="D4569">
        <v>1.08</v>
      </c>
      <c r="E4569">
        <v>1.23</v>
      </c>
      <c r="F4569">
        <v>1.33</v>
      </c>
      <c r="G4569">
        <v>1.44</v>
      </c>
      <c r="H4569">
        <v>1.7</v>
      </c>
      <c r="I4569">
        <v>1.95</v>
      </c>
      <c r="J4569">
        <v>2.12</v>
      </c>
      <c r="K4569">
        <v>2.4700000000000002</v>
      </c>
      <c r="L4569">
        <v>2.73</v>
      </c>
      <c r="M4569">
        <v>0.12</v>
      </c>
      <c r="N4569">
        <v>0.36</v>
      </c>
      <c r="O4569">
        <v>0.67</v>
      </c>
      <c r="P4569">
        <v>0.87</v>
      </c>
      <c r="Q4569">
        <v>1.23167</v>
      </c>
      <c r="R4569">
        <v>1.27556</v>
      </c>
      <c r="S4569">
        <v>1.31778</v>
      </c>
      <c r="T4569">
        <v>1.4538899999999999</v>
      </c>
      <c r="U4569">
        <v>1.7134400000000001</v>
      </c>
      <c r="V4569">
        <v>21948.1</v>
      </c>
      <c r="W4569">
        <v>2471.65</v>
      </c>
      <c r="X4569">
        <v>47.26</v>
      </c>
    </row>
    <row r="4570" spans="1:24" x14ac:dyDescent="0.55000000000000004">
      <c r="A4570" s="5">
        <v>42979</v>
      </c>
      <c r="B4570">
        <v>1.1599999999999999</v>
      </c>
      <c r="C4570">
        <v>1.02</v>
      </c>
      <c r="D4570">
        <v>1.1000000000000001</v>
      </c>
      <c r="E4570">
        <v>1.24</v>
      </c>
      <c r="F4570">
        <v>1.35</v>
      </c>
      <c r="G4570">
        <v>1.46</v>
      </c>
      <c r="H4570">
        <v>1.73</v>
      </c>
      <c r="I4570">
        <v>1.99</v>
      </c>
      <c r="J4570">
        <v>2.16</v>
      </c>
      <c r="K4570">
        <v>2.5099999999999998</v>
      </c>
      <c r="L4570">
        <v>2.77</v>
      </c>
      <c r="M4570">
        <v>0.1</v>
      </c>
      <c r="N4570">
        <v>0.37</v>
      </c>
      <c r="O4570">
        <v>0.69</v>
      </c>
      <c r="P4570">
        <v>0.9</v>
      </c>
      <c r="Q4570">
        <v>1.2305600000000001</v>
      </c>
      <c r="R4570">
        <v>1.27389</v>
      </c>
      <c r="S4570">
        <v>1.3161099999999999</v>
      </c>
      <c r="T4570">
        <v>1.45333</v>
      </c>
      <c r="U4570">
        <v>1.7117800000000001</v>
      </c>
      <c r="V4570">
        <v>21987.56</v>
      </c>
      <c r="W4570">
        <v>2476.5500000000002</v>
      </c>
      <c r="X4570">
        <v>47.32</v>
      </c>
    </row>
    <row r="4571" spans="1:24" x14ac:dyDescent="0.55000000000000004">
      <c r="A4571" s="5">
        <v>42982</v>
      </c>
      <c r="B4571" t="e">
        <v>#N/A</v>
      </c>
      <c r="C4571" t="e">
        <v>#N/A</v>
      </c>
      <c r="D4571" t="e">
        <v>#N/A</v>
      </c>
      <c r="E4571" t="e">
        <v>#N/A</v>
      </c>
      <c r="F4571" t="e">
        <v>#N/A</v>
      </c>
      <c r="G4571" t="e">
        <v>#N/A</v>
      </c>
      <c r="H4571" t="e">
        <v>#N/A</v>
      </c>
      <c r="I4571" t="e">
        <v>#N/A</v>
      </c>
      <c r="J4571" t="e">
        <v>#N/A</v>
      </c>
      <c r="K4571" t="e">
        <v>#N/A</v>
      </c>
      <c r="L4571" t="e">
        <v>#N/A</v>
      </c>
      <c r="M4571" t="e">
        <v>#N/A</v>
      </c>
      <c r="N4571" t="e">
        <v>#N/A</v>
      </c>
      <c r="O4571" t="e">
        <v>#N/A</v>
      </c>
      <c r="P4571" t="e">
        <v>#N/A</v>
      </c>
      <c r="Q4571">
        <v>1.23167</v>
      </c>
      <c r="R4571">
        <v>1.27389</v>
      </c>
      <c r="S4571">
        <v>1.3161099999999999</v>
      </c>
      <c r="T4571">
        <v>1.4538899999999999</v>
      </c>
      <c r="U4571">
        <v>1.71289</v>
      </c>
      <c r="V4571" t="e">
        <v>#N/A</v>
      </c>
      <c r="W4571" t="e">
        <v>#N/A</v>
      </c>
      <c r="X4571" t="e">
        <v>#N/A</v>
      </c>
    </row>
    <row r="4572" spans="1:24" x14ac:dyDescent="0.55000000000000004">
      <c r="A4572" s="5">
        <v>42983</v>
      </c>
      <c r="B4572">
        <v>1.1599999999999999</v>
      </c>
      <c r="C4572">
        <v>1.03</v>
      </c>
      <c r="D4572">
        <v>1.1299999999999999</v>
      </c>
      <c r="E4572">
        <v>1.23</v>
      </c>
      <c r="F4572">
        <v>1.3</v>
      </c>
      <c r="G4572">
        <v>1.4</v>
      </c>
      <c r="H4572">
        <v>1.65</v>
      </c>
      <c r="I4572">
        <v>1.9</v>
      </c>
      <c r="J4572">
        <v>2.0699999999999998</v>
      </c>
      <c r="K4572">
        <v>2.4300000000000002</v>
      </c>
      <c r="L4572">
        <v>2.69</v>
      </c>
      <c r="M4572">
        <v>7.0000000000000007E-2</v>
      </c>
      <c r="N4572">
        <v>0.3</v>
      </c>
      <c r="O4572">
        <v>0.62</v>
      </c>
      <c r="P4572">
        <v>0.83</v>
      </c>
      <c r="Q4572">
        <v>1.2311099999999999</v>
      </c>
      <c r="R4572">
        <v>1.2749999999999999</v>
      </c>
      <c r="S4572">
        <v>1.3172200000000001</v>
      </c>
      <c r="T4572">
        <v>1.4550000000000001</v>
      </c>
      <c r="U4572">
        <v>1.7145600000000001</v>
      </c>
      <c r="V4572">
        <v>21753.31</v>
      </c>
      <c r="W4572">
        <v>2457.85</v>
      </c>
      <c r="X4572">
        <v>48.63</v>
      </c>
    </row>
    <row r="4573" spans="1:24" x14ac:dyDescent="0.55000000000000004">
      <c r="A4573" s="5">
        <v>42984</v>
      </c>
      <c r="B4573">
        <v>1.1599999999999999</v>
      </c>
      <c r="C4573">
        <v>1.07</v>
      </c>
      <c r="D4573">
        <v>1.17</v>
      </c>
      <c r="E4573">
        <v>1.24</v>
      </c>
      <c r="F4573">
        <v>1.3</v>
      </c>
      <c r="G4573">
        <v>1.42</v>
      </c>
      <c r="H4573">
        <v>1.69</v>
      </c>
      <c r="I4573">
        <v>1.93</v>
      </c>
      <c r="J4573">
        <v>2.1</v>
      </c>
      <c r="K4573">
        <v>2.46</v>
      </c>
      <c r="L4573">
        <v>2.72</v>
      </c>
      <c r="M4573">
        <v>0.09</v>
      </c>
      <c r="N4573">
        <v>0.32</v>
      </c>
      <c r="O4573">
        <v>0.63</v>
      </c>
      <c r="P4573">
        <v>0.85</v>
      </c>
      <c r="Q4573">
        <v>1.2322200000000001</v>
      </c>
      <c r="R4573">
        <v>1.2749999999999999</v>
      </c>
      <c r="S4573">
        <v>1.3172200000000001</v>
      </c>
      <c r="T4573">
        <v>1.4522200000000001</v>
      </c>
      <c r="U4573">
        <v>1.7078899999999999</v>
      </c>
      <c r="V4573">
        <v>21807.64</v>
      </c>
      <c r="W4573">
        <v>2465.54</v>
      </c>
      <c r="X4573">
        <v>49.13</v>
      </c>
    </row>
    <row r="4574" spans="1:24" x14ac:dyDescent="0.55000000000000004">
      <c r="A4574" s="5">
        <v>42985</v>
      </c>
      <c r="B4574">
        <v>1.1599999999999999</v>
      </c>
      <c r="C4574">
        <v>1.05</v>
      </c>
      <c r="D4574">
        <v>1.1499999999999999</v>
      </c>
      <c r="E4574">
        <v>1.21</v>
      </c>
      <c r="F4574">
        <v>1.27</v>
      </c>
      <c r="G4574">
        <v>1.38</v>
      </c>
      <c r="H4574">
        <v>1.63</v>
      </c>
      <c r="I4574">
        <v>1.88</v>
      </c>
      <c r="J4574">
        <v>2.0499999999999998</v>
      </c>
      <c r="K4574">
        <v>2.4</v>
      </c>
      <c r="L4574">
        <v>2.66</v>
      </c>
      <c r="M4574">
        <v>0.02</v>
      </c>
      <c r="N4574">
        <v>0.26</v>
      </c>
      <c r="O4574">
        <v>0.57999999999999996</v>
      </c>
      <c r="P4574">
        <v>0.8</v>
      </c>
      <c r="Q4574">
        <v>1.2350000000000001</v>
      </c>
      <c r="R4574">
        <v>1.27389</v>
      </c>
      <c r="S4574">
        <v>1.3172200000000001</v>
      </c>
      <c r="T4574">
        <v>1.45167</v>
      </c>
      <c r="U4574">
        <v>1.7090000000000001</v>
      </c>
      <c r="V4574">
        <v>21784.78</v>
      </c>
      <c r="W4574">
        <v>2465.1</v>
      </c>
      <c r="X4574">
        <v>49.1</v>
      </c>
    </row>
    <row r="4575" spans="1:24" x14ac:dyDescent="0.55000000000000004">
      <c r="A4575" s="5">
        <v>42986</v>
      </c>
      <c r="B4575">
        <v>1.1599999999999999</v>
      </c>
      <c r="C4575">
        <v>1.04</v>
      </c>
      <c r="D4575">
        <v>1.1399999999999999</v>
      </c>
      <c r="E4575">
        <v>1.22</v>
      </c>
      <c r="F4575">
        <v>1.27</v>
      </c>
      <c r="G4575">
        <v>1.39</v>
      </c>
      <c r="H4575">
        <v>1.64</v>
      </c>
      <c r="I4575">
        <v>1.89</v>
      </c>
      <c r="J4575">
        <v>2.06</v>
      </c>
      <c r="K4575">
        <v>2.41</v>
      </c>
      <c r="L4575">
        <v>2.67</v>
      </c>
      <c r="M4575">
        <v>0.01</v>
      </c>
      <c r="N4575">
        <v>0.25</v>
      </c>
      <c r="O4575">
        <v>0.56999999999999995</v>
      </c>
      <c r="P4575">
        <v>0.79</v>
      </c>
      <c r="Q4575">
        <v>1.23611</v>
      </c>
      <c r="R4575">
        <v>1.2717799999999999</v>
      </c>
      <c r="S4575">
        <v>1.31033</v>
      </c>
      <c r="T4575">
        <v>1.44767</v>
      </c>
      <c r="U4575">
        <v>1.6951099999999999</v>
      </c>
      <c r="V4575">
        <v>21797.79</v>
      </c>
      <c r="W4575">
        <v>2461.4299999999998</v>
      </c>
      <c r="X4575">
        <v>47.44</v>
      </c>
    </row>
    <row r="4576" spans="1:24" x14ac:dyDescent="0.55000000000000004">
      <c r="A4576" s="5">
        <v>42989</v>
      </c>
      <c r="B4576">
        <v>1.1599999999999999</v>
      </c>
      <c r="C4576">
        <v>1.05</v>
      </c>
      <c r="D4576">
        <v>1.1599999999999999</v>
      </c>
      <c r="E4576">
        <v>1.24</v>
      </c>
      <c r="F4576">
        <v>1.32</v>
      </c>
      <c r="G4576">
        <v>1.44</v>
      </c>
      <c r="H4576">
        <v>1.71</v>
      </c>
      <c r="I4576">
        <v>1.96</v>
      </c>
      <c r="J4576">
        <v>2.14</v>
      </c>
      <c r="K4576">
        <v>2.4900000000000002</v>
      </c>
      <c r="L4576">
        <v>2.75</v>
      </c>
      <c r="M4576">
        <v>0.08</v>
      </c>
      <c r="N4576">
        <v>0.31</v>
      </c>
      <c r="O4576">
        <v>0.63</v>
      </c>
      <c r="P4576">
        <v>0.84</v>
      </c>
      <c r="Q4576">
        <v>1.23611</v>
      </c>
      <c r="R4576">
        <v>1.272</v>
      </c>
      <c r="S4576">
        <v>1.31667</v>
      </c>
      <c r="T4576">
        <v>1.44933</v>
      </c>
      <c r="U4576">
        <v>1.6990000000000001</v>
      </c>
      <c r="V4576">
        <v>22057.37</v>
      </c>
      <c r="W4576">
        <v>2488.11</v>
      </c>
      <c r="X4576">
        <v>48.06</v>
      </c>
    </row>
    <row r="4577" spans="1:24" x14ac:dyDescent="0.55000000000000004">
      <c r="A4577" s="5">
        <v>42990</v>
      </c>
      <c r="B4577">
        <v>1.1599999999999999</v>
      </c>
      <c r="C4577">
        <v>1.03</v>
      </c>
      <c r="D4577">
        <v>1.1599999999999999</v>
      </c>
      <c r="E4577">
        <v>1.27</v>
      </c>
      <c r="F4577">
        <v>1.33</v>
      </c>
      <c r="G4577">
        <v>1.46</v>
      </c>
      <c r="H4577">
        <v>1.75</v>
      </c>
      <c r="I4577">
        <v>1.99</v>
      </c>
      <c r="J4577">
        <v>2.17</v>
      </c>
      <c r="K4577">
        <v>2.52</v>
      </c>
      <c r="L4577">
        <v>2.78</v>
      </c>
      <c r="M4577">
        <v>0.08</v>
      </c>
      <c r="N4577">
        <v>0.33</v>
      </c>
      <c r="O4577">
        <v>0.65</v>
      </c>
      <c r="P4577">
        <v>0.85</v>
      </c>
      <c r="Q4577">
        <v>1.2366699999999999</v>
      </c>
      <c r="R4577">
        <v>1.2722199999999999</v>
      </c>
      <c r="S4577">
        <v>1.31917</v>
      </c>
      <c r="T4577">
        <v>1.45444</v>
      </c>
      <c r="U4577">
        <v>1.70956</v>
      </c>
      <c r="V4577">
        <v>22118.86</v>
      </c>
      <c r="W4577">
        <v>2496.48</v>
      </c>
      <c r="X4577">
        <v>48.21</v>
      </c>
    </row>
    <row r="4578" spans="1:24" x14ac:dyDescent="0.55000000000000004">
      <c r="A4578" s="5">
        <v>42991</v>
      </c>
      <c r="B4578">
        <v>1.1599999999999999</v>
      </c>
      <c r="C4578">
        <v>1.04</v>
      </c>
      <c r="D4578">
        <v>1.1599999999999999</v>
      </c>
      <c r="E4578">
        <v>1.27</v>
      </c>
      <c r="F4578">
        <v>1.35</v>
      </c>
      <c r="G4578">
        <v>1.48</v>
      </c>
      <c r="H4578">
        <v>1.78</v>
      </c>
      <c r="I4578">
        <v>2.0099999999999998</v>
      </c>
      <c r="J4578">
        <v>2.2000000000000002</v>
      </c>
      <c r="K4578">
        <v>2.5299999999999998</v>
      </c>
      <c r="L4578">
        <v>2.79</v>
      </c>
      <c r="M4578">
        <v>0.1</v>
      </c>
      <c r="N4578">
        <v>0.35</v>
      </c>
      <c r="O4578">
        <v>0.67</v>
      </c>
      <c r="P4578">
        <v>0.87</v>
      </c>
      <c r="Q4578">
        <v>1.23444</v>
      </c>
      <c r="R4578">
        <v>1.2716700000000001</v>
      </c>
      <c r="S4578">
        <v>1.32</v>
      </c>
      <c r="T4578">
        <v>1.45583</v>
      </c>
      <c r="U4578">
        <v>1.7123299999999999</v>
      </c>
      <c r="V4578">
        <v>22158.18</v>
      </c>
      <c r="W4578">
        <v>2498.37</v>
      </c>
      <c r="X4578">
        <v>49.3</v>
      </c>
    </row>
    <row r="4579" spans="1:24" x14ac:dyDescent="0.55000000000000004">
      <c r="A4579" s="5">
        <v>42992</v>
      </c>
      <c r="B4579">
        <v>1.1599999999999999</v>
      </c>
      <c r="C4579">
        <v>1.05</v>
      </c>
      <c r="D4579">
        <v>1.17</v>
      </c>
      <c r="E4579">
        <v>1.28</v>
      </c>
      <c r="F4579">
        <v>1.37</v>
      </c>
      <c r="G4579">
        <v>1.5</v>
      </c>
      <c r="H4579">
        <v>1.79</v>
      </c>
      <c r="I4579">
        <v>2.0099999999999998</v>
      </c>
      <c r="J4579">
        <v>2.2000000000000002</v>
      </c>
      <c r="K4579">
        <v>2.52</v>
      </c>
      <c r="L4579">
        <v>2.77</v>
      </c>
      <c r="M4579">
        <v>0.09</v>
      </c>
      <c r="N4579">
        <v>0.35</v>
      </c>
      <c r="O4579">
        <v>0.65</v>
      </c>
      <c r="P4579">
        <v>0.85</v>
      </c>
      <c r="Q4579">
        <v>1.23444</v>
      </c>
      <c r="R4579">
        <v>1.2716700000000001</v>
      </c>
      <c r="S4579">
        <v>1.32111</v>
      </c>
      <c r="T4579">
        <v>1.45861</v>
      </c>
      <c r="U4579">
        <v>1.71956</v>
      </c>
      <c r="V4579">
        <v>22203.48</v>
      </c>
      <c r="W4579">
        <v>2495.62</v>
      </c>
      <c r="X4579">
        <v>49.86</v>
      </c>
    </row>
    <row r="4580" spans="1:24" x14ac:dyDescent="0.55000000000000004">
      <c r="A4580" s="5">
        <v>42993</v>
      </c>
      <c r="B4580">
        <v>1.1599999999999999</v>
      </c>
      <c r="C4580">
        <v>1.05</v>
      </c>
      <c r="D4580">
        <v>1.17</v>
      </c>
      <c r="E4580">
        <v>1.3</v>
      </c>
      <c r="F4580">
        <v>1.39</v>
      </c>
      <c r="G4580">
        <v>1.53</v>
      </c>
      <c r="H4580">
        <v>1.81</v>
      </c>
      <c r="I4580">
        <v>2.04</v>
      </c>
      <c r="J4580">
        <v>2.2000000000000002</v>
      </c>
      <c r="K4580">
        <v>2.52</v>
      </c>
      <c r="L4580">
        <v>2.77</v>
      </c>
      <c r="M4580">
        <v>0.09</v>
      </c>
      <c r="N4580">
        <v>0.35</v>
      </c>
      <c r="O4580">
        <v>0.65</v>
      </c>
      <c r="P4580">
        <v>0.84</v>
      </c>
      <c r="Q4580">
        <v>1.23722</v>
      </c>
      <c r="R4580">
        <v>1.27278</v>
      </c>
      <c r="S4580">
        <v>1.32389</v>
      </c>
      <c r="T4580">
        <v>1.4711099999999999</v>
      </c>
      <c r="U4580">
        <v>1.7320599999999999</v>
      </c>
      <c r="V4580">
        <v>22268.34</v>
      </c>
      <c r="W4580">
        <v>2500.23</v>
      </c>
      <c r="X4580">
        <v>49.9</v>
      </c>
    </row>
    <row r="4581" spans="1:24" x14ac:dyDescent="0.55000000000000004">
      <c r="A4581" s="5">
        <v>42996</v>
      </c>
      <c r="B4581">
        <v>1.1599999999999999</v>
      </c>
      <c r="C4581">
        <v>1.05</v>
      </c>
      <c r="D4581">
        <v>1.18</v>
      </c>
      <c r="E4581">
        <v>1.3</v>
      </c>
      <c r="F4581">
        <v>1.4</v>
      </c>
      <c r="G4581">
        <v>1.54</v>
      </c>
      <c r="H4581">
        <v>1.83</v>
      </c>
      <c r="I4581">
        <v>2.06</v>
      </c>
      <c r="J4581">
        <v>2.23</v>
      </c>
      <c r="K4581">
        <v>2.56</v>
      </c>
      <c r="L4581">
        <v>2.8</v>
      </c>
      <c r="M4581">
        <v>0.09</v>
      </c>
      <c r="N4581">
        <v>0.36</v>
      </c>
      <c r="O4581">
        <v>0.67</v>
      </c>
      <c r="P4581">
        <v>0.86</v>
      </c>
      <c r="Q4581">
        <v>1.23611</v>
      </c>
      <c r="R4581">
        <v>1.2694399999999999</v>
      </c>
      <c r="S4581">
        <v>1.325</v>
      </c>
      <c r="T4581">
        <v>1.47444</v>
      </c>
      <c r="U4581">
        <v>1.73983</v>
      </c>
      <c r="V4581">
        <v>22331.35</v>
      </c>
      <c r="W4581">
        <v>2503.87</v>
      </c>
      <c r="X4581">
        <v>49.88</v>
      </c>
    </row>
    <row r="4582" spans="1:24" x14ac:dyDescent="0.55000000000000004">
      <c r="A4582" s="5">
        <v>42997</v>
      </c>
      <c r="B4582">
        <v>1.1599999999999999</v>
      </c>
      <c r="C4582">
        <v>1.04</v>
      </c>
      <c r="D4582">
        <v>1.19</v>
      </c>
      <c r="E4582">
        <v>1.31</v>
      </c>
      <c r="F4582">
        <v>1.4</v>
      </c>
      <c r="G4582">
        <v>1.55</v>
      </c>
      <c r="H4582">
        <v>1.84</v>
      </c>
      <c r="I4582">
        <v>2.0699999999999998</v>
      </c>
      <c r="J4582">
        <v>2.2400000000000002</v>
      </c>
      <c r="K4582">
        <v>2.57</v>
      </c>
      <c r="L4582">
        <v>2.81</v>
      </c>
      <c r="M4582">
        <v>0.1</v>
      </c>
      <c r="N4582">
        <v>0.37</v>
      </c>
      <c r="O4582">
        <v>0.68</v>
      </c>
      <c r="P4582">
        <v>0.87</v>
      </c>
      <c r="Q4582">
        <v>1.23722</v>
      </c>
      <c r="R4582">
        <v>1.2716700000000001</v>
      </c>
      <c r="S4582">
        <v>1.3261099999999999</v>
      </c>
      <c r="T4582">
        <v>1.47861</v>
      </c>
      <c r="U4582">
        <v>1.7442800000000001</v>
      </c>
      <c r="V4582">
        <v>22370.799999999999</v>
      </c>
      <c r="W4582">
        <v>2506.65</v>
      </c>
      <c r="X4582">
        <v>49.54</v>
      </c>
    </row>
    <row r="4583" spans="1:24" x14ac:dyDescent="0.55000000000000004">
      <c r="A4583" s="5">
        <v>42998</v>
      </c>
      <c r="B4583">
        <v>1.1599999999999999</v>
      </c>
      <c r="C4583">
        <v>1.04</v>
      </c>
      <c r="D4583">
        <v>1.2</v>
      </c>
      <c r="E4583">
        <v>1.32</v>
      </c>
      <c r="F4583">
        <v>1.45</v>
      </c>
      <c r="G4583">
        <v>1.6</v>
      </c>
      <c r="H4583">
        <v>1.89</v>
      </c>
      <c r="I4583">
        <v>2.12</v>
      </c>
      <c r="J4583">
        <v>2.2799999999999998</v>
      </c>
      <c r="K4583">
        <v>2.59</v>
      </c>
      <c r="L4583">
        <v>2.82</v>
      </c>
      <c r="M4583">
        <v>0.18</v>
      </c>
      <c r="N4583">
        <v>0.43</v>
      </c>
      <c r="O4583">
        <v>0.72</v>
      </c>
      <c r="P4583">
        <v>0.9</v>
      </c>
      <c r="Q4583">
        <v>1.23556</v>
      </c>
      <c r="R4583">
        <v>1.27278</v>
      </c>
      <c r="S4583">
        <v>1.3230599999999999</v>
      </c>
      <c r="T4583">
        <v>1.48</v>
      </c>
      <c r="U4583">
        <v>1.74733</v>
      </c>
      <c r="V4583">
        <v>22412.59</v>
      </c>
      <c r="W4583">
        <v>2508.2399999999998</v>
      </c>
      <c r="X4583">
        <v>50.29</v>
      </c>
    </row>
    <row r="4584" spans="1:24" x14ac:dyDescent="0.55000000000000004">
      <c r="A4584" s="5">
        <v>42999</v>
      </c>
      <c r="B4584">
        <v>1.1599999999999999</v>
      </c>
      <c r="C4584">
        <v>1.04</v>
      </c>
      <c r="D4584">
        <v>1.19</v>
      </c>
      <c r="E4584">
        <v>1.31</v>
      </c>
      <c r="F4584">
        <v>1.45</v>
      </c>
      <c r="G4584">
        <v>1.59</v>
      </c>
      <c r="H4584">
        <v>1.89</v>
      </c>
      <c r="I4584">
        <v>2.11</v>
      </c>
      <c r="J4584">
        <v>2.27</v>
      </c>
      <c r="K4584">
        <v>2.57</v>
      </c>
      <c r="L4584">
        <v>2.8</v>
      </c>
      <c r="M4584">
        <v>0.19</v>
      </c>
      <c r="N4584">
        <v>0.44</v>
      </c>
      <c r="O4584">
        <v>0.72</v>
      </c>
      <c r="P4584">
        <v>0.9</v>
      </c>
      <c r="Q4584">
        <v>1.23722</v>
      </c>
      <c r="R4584">
        <v>1.2733300000000001</v>
      </c>
      <c r="S4584">
        <v>1.32833</v>
      </c>
      <c r="T4584">
        <v>1.4910000000000001</v>
      </c>
      <c r="U4584">
        <v>1.7676099999999999</v>
      </c>
      <c r="V4584">
        <v>22359.23</v>
      </c>
      <c r="W4584">
        <v>2500.6</v>
      </c>
      <c r="X4584">
        <v>50.58</v>
      </c>
    </row>
    <row r="4585" spans="1:24" x14ac:dyDescent="0.55000000000000004">
      <c r="A4585" s="5">
        <v>43000</v>
      </c>
      <c r="B4585">
        <v>1.1599999999999999</v>
      </c>
      <c r="C4585">
        <v>1.03</v>
      </c>
      <c r="D4585">
        <v>1.19</v>
      </c>
      <c r="E4585">
        <v>1.3</v>
      </c>
      <c r="F4585">
        <v>1.46</v>
      </c>
      <c r="G4585">
        <v>1.58</v>
      </c>
      <c r="H4585">
        <v>1.88</v>
      </c>
      <c r="I4585">
        <v>2.1</v>
      </c>
      <c r="J4585">
        <v>2.2599999999999998</v>
      </c>
      <c r="K4585">
        <v>2.57</v>
      </c>
      <c r="L4585">
        <v>2.8</v>
      </c>
      <c r="M4585">
        <v>0.17</v>
      </c>
      <c r="N4585">
        <v>0.42</v>
      </c>
      <c r="O4585">
        <v>0.7</v>
      </c>
      <c r="P4585">
        <v>0.88</v>
      </c>
      <c r="Q4585">
        <v>1.2383299999999999</v>
      </c>
      <c r="R4585">
        <v>1.2722199999999999</v>
      </c>
      <c r="S4585">
        <v>1.32944</v>
      </c>
      <c r="T4585">
        <v>1.4968300000000001</v>
      </c>
      <c r="U4585">
        <v>1.77539</v>
      </c>
      <c r="V4585">
        <v>22349.59</v>
      </c>
      <c r="W4585">
        <v>2502.2199999999998</v>
      </c>
      <c r="X4585">
        <v>50.33</v>
      </c>
    </row>
    <row r="4586" spans="1:24" x14ac:dyDescent="0.55000000000000004">
      <c r="A4586" s="5">
        <v>43003</v>
      </c>
      <c r="B4586">
        <v>1.1599999999999999</v>
      </c>
      <c r="C4586">
        <v>1.05</v>
      </c>
      <c r="D4586">
        <v>1.19</v>
      </c>
      <c r="E4586">
        <v>1.3</v>
      </c>
      <c r="F4586">
        <v>1.44</v>
      </c>
      <c r="G4586">
        <v>1.56</v>
      </c>
      <c r="H4586">
        <v>1.85</v>
      </c>
      <c r="I4586">
        <v>2.0699999999999998</v>
      </c>
      <c r="J4586">
        <v>2.2200000000000002</v>
      </c>
      <c r="K4586">
        <v>2.5299999999999998</v>
      </c>
      <c r="L4586">
        <v>2.76</v>
      </c>
      <c r="M4586">
        <v>0.13</v>
      </c>
      <c r="N4586">
        <v>0.38</v>
      </c>
      <c r="O4586">
        <v>0.67</v>
      </c>
      <c r="P4586">
        <v>0.85</v>
      </c>
      <c r="Q4586">
        <v>1.2366699999999999</v>
      </c>
      <c r="R4586">
        <v>1.2694399999999999</v>
      </c>
      <c r="S4586">
        <v>1.32972</v>
      </c>
      <c r="T4586">
        <v>1.4971099999999999</v>
      </c>
      <c r="U4586">
        <v>1.7748299999999999</v>
      </c>
      <c r="V4586">
        <v>22296.09</v>
      </c>
      <c r="W4586">
        <v>2496.66</v>
      </c>
      <c r="X4586">
        <v>51.85</v>
      </c>
    </row>
    <row r="4587" spans="1:24" x14ac:dyDescent="0.55000000000000004">
      <c r="A4587" s="5">
        <v>43004</v>
      </c>
      <c r="B4587">
        <v>1.1599999999999999</v>
      </c>
      <c r="C4587">
        <v>1.06</v>
      </c>
      <c r="D4587">
        <v>1.19</v>
      </c>
      <c r="E4587">
        <v>1.31</v>
      </c>
      <c r="F4587">
        <v>1.45</v>
      </c>
      <c r="G4587">
        <v>1.57</v>
      </c>
      <c r="H4587">
        <v>1.87</v>
      </c>
      <c r="I4587">
        <v>2.08</v>
      </c>
      <c r="J4587">
        <v>2.2400000000000002</v>
      </c>
      <c r="K4587">
        <v>2.54</v>
      </c>
      <c r="L4587">
        <v>2.78</v>
      </c>
      <c r="M4587">
        <v>0.15</v>
      </c>
      <c r="N4587">
        <v>0.4</v>
      </c>
      <c r="O4587">
        <v>0.69</v>
      </c>
      <c r="P4587">
        <v>0.87</v>
      </c>
      <c r="Q4587">
        <v>1.23444</v>
      </c>
      <c r="R4587">
        <v>1.2716700000000001</v>
      </c>
      <c r="S4587">
        <v>1.33083</v>
      </c>
      <c r="T4587">
        <v>1.4971099999999999</v>
      </c>
      <c r="U4587">
        <v>1.7756700000000001</v>
      </c>
      <c r="V4587">
        <v>22284.32</v>
      </c>
      <c r="W4587">
        <v>2496.84</v>
      </c>
      <c r="X4587">
        <v>51.59</v>
      </c>
    </row>
    <row r="4588" spans="1:24" x14ac:dyDescent="0.55000000000000004">
      <c r="A4588" s="5">
        <v>43005</v>
      </c>
      <c r="B4588">
        <v>1.1599999999999999</v>
      </c>
      <c r="C4588">
        <v>1.07</v>
      </c>
      <c r="D4588">
        <v>1.2</v>
      </c>
      <c r="E4588">
        <v>1.33</v>
      </c>
      <c r="F4588">
        <v>1.47</v>
      </c>
      <c r="G4588">
        <v>1.6</v>
      </c>
      <c r="H4588">
        <v>1.91</v>
      </c>
      <c r="I4588">
        <v>2.14</v>
      </c>
      <c r="J4588">
        <v>2.31</v>
      </c>
      <c r="K4588">
        <v>2.62</v>
      </c>
      <c r="L4588">
        <v>2.86</v>
      </c>
      <c r="M4588">
        <v>0.17</v>
      </c>
      <c r="N4588">
        <v>0.44</v>
      </c>
      <c r="O4588">
        <v>0.74</v>
      </c>
      <c r="P4588">
        <v>0.92</v>
      </c>
      <c r="Q4588">
        <v>1.2350000000000001</v>
      </c>
      <c r="R4588">
        <v>1.2722199999999999</v>
      </c>
      <c r="S4588">
        <v>1.3327800000000001</v>
      </c>
      <c r="T4588">
        <v>1.5038899999999999</v>
      </c>
      <c r="U4588">
        <v>1.78539</v>
      </c>
      <c r="V4588">
        <v>22340.71</v>
      </c>
      <c r="W4588">
        <v>2507.04</v>
      </c>
      <c r="X4588">
        <v>52.14</v>
      </c>
    </row>
    <row r="4589" spans="1:24" x14ac:dyDescent="0.55000000000000004">
      <c r="A4589" s="5">
        <v>43006</v>
      </c>
      <c r="B4589">
        <v>1.1599999999999999</v>
      </c>
      <c r="C4589">
        <v>1.06</v>
      </c>
      <c r="D4589">
        <v>1.18</v>
      </c>
      <c r="E4589">
        <v>1.31</v>
      </c>
      <c r="F4589">
        <v>1.45</v>
      </c>
      <c r="G4589">
        <v>1.59</v>
      </c>
      <c r="H4589">
        <v>1.89</v>
      </c>
      <c r="I4589">
        <v>2.13</v>
      </c>
      <c r="J4589">
        <v>2.31</v>
      </c>
      <c r="K4589">
        <v>2.63</v>
      </c>
      <c r="L4589">
        <v>2.87</v>
      </c>
      <c r="M4589">
        <v>0.16</v>
      </c>
      <c r="N4589">
        <v>0.44</v>
      </c>
      <c r="O4589">
        <v>0.74</v>
      </c>
      <c r="P4589">
        <v>0.92</v>
      </c>
      <c r="Q4589">
        <v>1.2350000000000001</v>
      </c>
      <c r="R4589">
        <v>1.2694399999999999</v>
      </c>
      <c r="S4589">
        <v>1.335</v>
      </c>
      <c r="T4589">
        <v>1.5094399999999999</v>
      </c>
      <c r="U4589">
        <v>1.78678</v>
      </c>
      <c r="V4589">
        <v>22381.200000000001</v>
      </c>
      <c r="W4589">
        <v>2510.06</v>
      </c>
      <c r="X4589">
        <v>51.62</v>
      </c>
    </row>
    <row r="4590" spans="1:24" x14ac:dyDescent="0.55000000000000004">
      <c r="A4590" s="5">
        <v>43007</v>
      </c>
      <c r="B4590">
        <v>1.06</v>
      </c>
      <c r="C4590">
        <v>1.06</v>
      </c>
      <c r="D4590">
        <v>1.2</v>
      </c>
      <c r="E4590">
        <v>1.31</v>
      </c>
      <c r="F4590">
        <v>1.47</v>
      </c>
      <c r="G4590">
        <v>1.62</v>
      </c>
      <c r="H4590">
        <v>1.92</v>
      </c>
      <c r="I4590">
        <v>2.16</v>
      </c>
      <c r="J4590">
        <v>2.33</v>
      </c>
      <c r="K4590">
        <v>2.63</v>
      </c>
      <c r="L4590">
        <v>2.86</v>
      </c>
      <c r="M4590">
        <v>0.24</v>
      </c>
      <c r="N4590">
        <v>0.49</v>
      </c>
      <c r="O4590">
        <v>0.77</v>
      </c>
      <c r="P4590">
        <v>0.94</v>
      </c>
      <c r="Q4590">
        <v>1.2322200000000001</v>
      </c>
      <c r="R4590">
        <v>1.2694399999999999</v>
      </c>
      <c r="S4590">
        <v>1.33389</v>
      </c>
      <c r="T4590">
        <v>1.506</v>
      </c>
      <c r="U4590">
        <v>1.78233</v>
      </c>
      <c r="V4590">
        <v>22405.09</v>
      </c>
      <c r="W4590">
        <v>2519.36</v>
      </c>
      <c r="X4590">
        <v>51.67</v>
      </c>
    </row>
    <row r="4591" spans="1:24" x14ac:dyDescent="0.55000000000000004">
      <c r="A4591" s="5">
        <v>43010</v>
      </c>
      <c r="B4591">
        <v>1.1599999999999999</v>
      </c>
      <c r="C4591">
        <v>1.01</v>
      </c>
      <c r="D4591">
        <v>1.22</v>
      </c>
      <c r="E4591">
        <v>1.31</v>
      </c>
      <c r="F4591">
        <v>1.49</v>
      </c>
      <c r="G4591">
        <v>1.63</v>
      </c>
      <c r="H4591">
        <v>1.94</v>
      </c>
      <c r="I4591">
        <v>2.17</v>
      </c>
      <c r="J4591">
        <v>2.34</v>
      </c>
      <c r="K4591">
        <v>2.64</v>
      </c>
      <c r="L4591">
        <v>2.87</v>
      </c>
      <c r="M4591">
        <v>0.21</v>
      </c>
      <c r="N4591">
        <v>0.51</v>
      </c>
      <c r="O4591">
        <v>0.79</v>
      </c>
      <c r="P4591">
        <v>0.95</v>
      </c>
      <c r="Q4591">
        <v>1.23333</v>
      </c>
      <c r="R4591">
        <v>1.2694399999999999</v>
      </c>
      <c r="S4591">
        <v>1.3355600000000001</v>
      </c>
      <c r="T4591">
        <v>1.5093300000000001</v>
      </c>
      <c r="U4591">
        <v>1.79067</v>
      </c>
      <c r="V4591">
        <v>22557.599999999999</v>
      </c>
      <c r="W4591">
        <v>2529.12</v>
      </c>
      <c r="X4591">
        <v>50.59</v>
      </c>
    </row>
    <row r="4592" spans="1:24" x14ac:dyDescent="0.55000000000000004">
      <c r="A4592" s="5">
        <v>43011</v>
      </c>
      <c r="B4592">
        <v>1.1599999999999999</v>
      </c>
      <c r="C4592">
        <v>1.07</v>
      </c>
      <c r="D4592">
        <v>1.21</v>
      </c>
      <c r="E4592">
        <v>1.32</v>
      </c>
      <c r="F4592">
        <v>1.47</v>
      </c>
      <c r="G4592">
        <v>1.62</v>
      </c>
      <c r="H4592">
        <v>1.92</v>
      </c>
      <c r="I4592">
        <v>2.15</v>
      </c>
      <c r="J4592">
        <v>2.33</v>
      </c>
      <c r="K4592">
        <v>2.63</v>
      </c>
      <c r="L4592">
        <v>2.87</v>
      </c>
      <c r="M4592">
        <v>0.24</v>
      </c>
      <c r="N4592">
        <v>0.49</v>
      </c>
      <c r="O4592">
        <v>0.77</v>
      </c>
      <c r="P4592">
        <v>0.94</v>
      </c>
      <c r="Q4592">
        <v>1.2377800000000001</v>
      </c>
      <c r="R4592">
        <v>1.27111</v>
      </c>
      <c r="S4592">
        <v>1.3425</v>
      </c>
      <c r="T4592">
        <v>1.51572</v>
      </c>
      <c r="U4592">
        <v>1.7987200000000001</v>
      </c>
      <c r="V4592">
        <v>22641.67</v>
      </c>
      <c r="W4592">
        <v>2534.58</v>
      </c>
      <c r="X4592">
        <v>50.44</v>
      </c>
    </row>
    <row r="4593" spans="1:24" x14ac:dyDescent="0.55000000000000004">
      <c r="A4593" s="5">
        <v>43012</v>
      </c>
      <c r="B4593">
        <v>1.1599999999999999</v>
      </c>
      <c r="C4593">
        <v>1.08</v>
      </c>
      <c r="D4593">
        <v>1.21</v>
      </c>
      <c r="E4593">
        <v>1.33</v>
      </c>
      <c r="F4593">
        <v>1.47</v>
      </c>
      <c r="G4593">
        <v>1.62</v>
      </c>
      <c r="H4593">
        <v>1.92</v>
      </c>
      <c r="I4593">
        <v>2.15</v>
      </c>
      <c r="J4593">
        <v>2.33</v>
      </c>
      <c r="K4593">
        <v>2.64</v>
      </c>
      <c r="L4593">
        <v>2.87</v>
      </c>
      <c r="M4593">
        <v>0.19</v>
      </c>
      <c r="N4593">
        <v>0.48</v>
      </c>
      <c r="O4593">
        <v>0.77</v>
      </c>
      <c r="P4593">
        <v>0.94</v>
      </c>
      <c r="Q4593">
        <v>1.2377800000000001</v>
      </c>
      <c r="R4593">
        <v>1.2722199999999999</v>
      </c>
      <c r="S4593">
        <v>1.34667</v>
      </c>
      <c r="T4593">
        <v>1.51406</v>
      </c>
      <c r="U4593">
        <v>1.79789</v>
      </c>
      <c r="V4593">
        <v>22661.64</v>
      </c>
      <c r="W4593">
        <v>2537.7399999999998</v>
      </c>
      <c r="X4593">
        <v>50</v>
      </c>
    </row>
    <row r="4594" spans="1:24" x14ac:dyDescent="0.55000000000000004">
      <c r="A4594" s="5">
        <v>43013</v>
      </c>
      <c r="B4594">
        <v>1.1599999999999999</v>
      </c>
      <c r="C4594">
        <v>1.07</v>
      </c>
      <c r="D4594">
        <v>1.21</v>
      </c>
      <c r="E4594">
        <v>1.35</v>
      </c>
      <c r="F4594">
        <v>1.49</v>
      </c>
      <c r="G4594">
        <v>1.63</v>
      </c>
      <c r="H4594">
        <v>1.94</v>
      </c>
      <c r="I4594">
        <v>2.17</v>
      </c>
      <c r="J4594">
        <v>2.35</v>
      </c>
      <c r="K4594">
        <v>2.65</v>
      </c>
      <c r="L4594">
        <v>2.89</v>
      </c>
      <c r="M4594">
        <v>0.2</v>
      </c>
      <c r="N4594">
        <v>0.49</v>
      </c>
      <c r="O4594">
        <v>0.78</v>
      </c>
      <c r="P4594">
        <v>0.95</v>
      </c>
      <c r="Q4594">
        <v>1.2377800000000001</v>
      </c>
      <c r="R4594">
        <v>1.27217</v>
      </c>
      <c r="S4594">
        <v>1.3486100000000001</v>
      </c>
      <c r="T4594">
        <v>1.5135000000000001</v>
      </c>
      <c r="U4594">
        <v>1.8001100000000001</v>
      </c>
      <c r="V4594">
        <v>22775.39</v>
      </c>
      <c r="W4594">
        <v>2552.0700000000002</v>
      </c>
      <c r="X4594">
        <v>50.79</v>
      </c>
    </row>
    <row r="4595" spans="1:24" x14ac:dyDescent="0.55000000000000004">
      <c r="A4595" s="5">
        <v>43014</v>
      </c>
      <c r="B4595">
        <v>1.1599999999999999</v>
      </c>
      <c r="C4595">
        <v>1.07</v>
      </c>
      <c r="D4595">
        <v>1.22</v>
      </c>
      <c r="E4595">
        <v>1.35</v>
      </c>
      <c r="F4595">
        <v>1.54</v>
      </c>
      <c r="G4595">
        <v>1.66</v>
      </c>
      <c r="H4595">
        <v>1.97</v>
      </c>
      <c r="I4595">
        <v>2.2000000000000002</v>
      </c>
      <c r="J4595">
        <v>2.37</v>
      </c>
      <c r="K4595">
        <v>2.68</v>
      </c>
      <c r="L4595">
        <v>2.91</v>
      </c>
      <c r="M4595">
        <v>0.19</v>
      </c>
      <c r="N4595">
        <v>0.5</v>
      </c>
      <c r="O4595">
        <v>0.8</v>
      </c>
      <c r="P4595">
        <v>0.97</v>
      </c>
      <c r="Q4595">
        <v>1.2350000000000001</v>
      </c>
      <c r="R4595">
        <v>1.2713300000000001</v>
      </c>
      <c r="S4595">
        <v>1.3502799999999999</v>
      </c>
      <c r="T4595">
        <v>1.51878</v>
      </c>
      <c r="U4595">
        <v>1.8045599999999999</v>
      </c>
      <c r="V4595">
        <v>22773.67</v>
      </c>
      <c r="W4595">
        <v>2549.33</v>
      </c>
      <c r="X4595">
        <v>49.34</v>
      </c>
    </row>
    <row r="4596" spans="1:24" x14ac:dyDescent="0.55000000000000004">
      <c r="A4596" s="5">
        <v>43017</v>
      </c>
      <c r="B4596" t="e">
        <v>#N/A</v>
      </c>
      <c r="C4596" t="e">
        <v>#N/A</v>
      </c>
      <c r="D4596" t="e">
        <v>#N/A</v>
      </c>
      <c r="E4596" t="e">
        <v>#N/A</v>
      </c>
      <c r="F4596" t="e">
        <v>#N/A</v>
      </c>
      <c r="G4596" t="e">
        <v>#N/A</v>
      </c>
      <c r="H4596" t="e">
        <v>#N/A</v>
      </c>
      <c r="I4596" t="e">
        <v>#N/A</v>
      </c>
      <c r="J4596" t="e">
        <v>#N/A</v>
      </c>
      <c r="K4596" t="e">
        <v>#N/A</v>
      </c>
      <c r="L4596" t="e">
        <v>#N/A</v>
      </c>
      <c r="M4596" t="e">
        <v>#N/A</v>
      </c>
      <c r="N4596" t="e">
        <v>#N/A</v>
      </c>
      <c r="O4596" t="e">
        <v>#N/A</v>
      </c>
      <c r="P4596" t="e">
        <v>#N/A</v>
      </c>
      <c r="Q4596">
        <v>1.23722</v>
      </c>
      <c r="R4596">
        <v>1.27189</v>
      </c>
      <c r="S4596">
        <v>1.35639</v>
      </c>
      <c r="T4596">
        <v>1.5248900000000001</v>
      </c>
      <c r="U4596">
        <v>1.8089999999999999</v>
      </c>
      <c r="V4596">
        <v>22761.07</v>
      </c>
      <c r="W4596">
        <v>2544.73</v>
      </c>
      <c r="X4596">
        <v>49.58</v>
      </c>
    </row>
    <row r="4597" spans="1:24" x14ac:dyDescent="0.55000000000000004">
      <c r="A4597" s="5">
        <v>43018</v>
      </c>
      <c r="B4597">
        <v>1.1599999999999999</v>
      </c>
      <c r="C4597">
        <v>1.08</v>
      </c>
      <c r="D4597">
        <v>1.26</v>
      </c>
      <c r="E4597">
        <v>1.42</v>
      </c>
      <c r="F4597">
        <v>1.51</v>
      </c>
      <c r="G4597">
        <v>1.64</v>
      </c>
      <c r="H4597">
        <v>1.95</v>
      </c>
      <c r="I4597">
        <v>2.1800000000000002</v>
      </c>
      <c r="J4597">
        <v>2.35</v>
      </c>
      <c r="K4597">
        <v>2.65</v>
      </c>
      <c r="L4597">
        <v>2.88</v>
      </c>
      <c r="M4597">
        <v>0.2</v>
      </c>
      <c r="N4597">
        <v>0.47</v>
      </c>
      <c r="O4597">
        <v>0.77</v>
      </c>
      <c r="P4597">
        <v>0.94</v>
      </c>
      <c r="Q4597">
        <v>1.2377800000000001</v>
      </c>
      <c r="R4597">
        <v>1.27189</v>
      </c>
      <c r="S4597">
        <v>1.35667</v>
      </c>
      <c r="T4597">
        <v>1.52433</v>
      </c>
      <c r="U4597">
        <v>1.8067800000000001</v>
      </c>
      <c r="V4597">
        <v>22830.68</v>
      </c>
      <c r="W4597">
        <v>2550.64</v>
      </c>
      <c r="X4597">
        <v>50.93</v>
      </c>
    </row>
    <row r="4598" spans="1:24" x14ac:dyDescent="0.55000000000000004">
      <c r="A4598" s="5">
        <v>43019</v>
      </c>
      <c r="B4598">
        <v>1.1599999999999999</v>
      </c>
      <c r="C4598">
        <v>1.1000000000000001</v>
      </c>
      <c r="D4598">
        <v>1.25</v>
      </c>
      <c r="E4598">
        <v>1.4</v>
      </c>
      <c r="F4598">
        <v>1.51</v>
      </c>
      <c r="G4598">
        <v>1.66</v>
      </c>
      <c r="H4598">
        <v>1.95</v>
      </c>
      <c r="I4598">
        <v>2.17</v>
      </c>
      <c r="J4598">
        <v>2.35</v>
      </c>
      <c r="K4598">
        <v>2.64</v>
      </c>
      <c r="L4598">
        <v>2.88</v>
      </c>
      <c r="M4598">
        <v>0.2</v>
      </c>
      <c r="N4598">
        <v>0.46</v>
      </c>
      <c r="O4598">
        <v>0.75</v>
      </c>
      <c r="P4598">
        <v>0.93</v>
      </c>
      <c r="Q4598">
        <v>1.23889</v>
      </c>
      <c r="R4598">
        <v>1.2729999999999999</v>
      </c>
      <c r="S4598">
        <v>1.3586100000000001</v>
      </c>
      <c r="T4598">
        <v>1.5293300000000001</v>
      </c>
      <c r="U4598">
        <v>1.8095600000000001</v>
      </c>
      <c r="V4598">
        <v>22872.89</v>
      </c>
      <c r="W4598">
        <v>2555.2399999999998</v>
      </c>
      <c r="X4598">
        <v>51.3</v>
      </c>
    </row>
    <row r="4599" spans="1:24" x14ac:dyDescent="0.55000000000000004">
      <c r="A4599" s="5">
        <v>43020</v>
      </c>
      <c r="B4599">
        <v>1.1599999999999999</v>
      </c>
      <c r="C4599">
        <v>1.0900000000000001</v>
      </c>
      <c r="D4599">
        <v>1.27</v>
      </c>
      <c r="E4599">
        <v>1.41</v>
      </c>
      <c r="F4599">
        <v>1.51</v>
      </c>
      <c r="G4599">
        <v>1.66</v>
      </c>
      <c r="H4599">
        <v>1.95</v>
      </c>
      <c r="I4599">
        <v>2.16</v>
      </c>
      <c r="J4599">
        <v>2.33</v>
      </c>
      <c r="K4599">
        <v>2.62</v>
      </c>
      <c r="L4599">
        <v>2.86</v>
      </c>
      <c r="M4599">
        <v>0.16</v>
      </c>
      <c r="N4599">
        <v>0.44</v>
      </c>
      <c r="O4599">
        <v>0.73</v>
      </c>
      <c r="P4599">
        <v>0.9</v>
      </c>
      <c r="Q4599">
        <v>1.23889</v>
      </c>
      <c r="R4599">
        <v>1.2774399999999999</v>
      </c>
      <c r="S4599">
        <v>1.35917</v>
      </c>
      <c r="T4599">
        <v>1.53156</v>
      </c>
      <c r="U4599">
        <v>1.80844</v>
      </c>
      <c r="V4599">
        <v>22841.01</v>
      </c>
      <c r="W4599">
        <v>2550.9299999999998</v>
      </c>
      <c r="X4599">
        <v>50.61</v>
      </c>
    </row>
    <row r="4600" spans="1:24" x14ac:dyDescent="0.55000000000000004">
      <c r="A4600" s="5">
        <v>43021</v>
      </c>
      <c r="B4600">
        <v>1.1599999999999999</v>
      </c>
      <c r="C4600">
        <v>1.0900000000000001</v>
      </c>
      <c r="D4600">
        <v>1.26</v>
      </c>
      <c r="E4600">
        <v>1.39</v>
      </c>
      <c r="F4600">
        <v>1.51</v>
      </c>
      <c r="G4600">
        <v>1.64</v>
      </c>
      <c r="H4600">
        <v>1.91</v>
      </c>
      <c r="I4600">
        <v>2.12</v>
      </c>
      <c r="J4600">
        <v>2.2799999999999998</v>
      </c>
      <c r="K4600">
        <v>2.58</v>
      </c>
      <c r="L4600">
        <v>2.81</v>
      </c>
      <c r="M4600">
        <v>0.2</v>
      </c>
      <c r="N4600">
        <v>0.43</v>
      </c>
      <c r="O4600">
        <v>0.7</v>
      </c>
      <c r="P4600">
        <v>0.89</v>
      </c>
      <c r="Q4600">
        <v>1.2366699999999999</v>
      </c>
      <c r="R4600">
        <v>1.2774399999999999</v>
      </c>
      <c r="S4600">
        <v>1.3533299999999999</v>
      </c>
      <c r="T4600">
        <v>1.53433</v>
      </c>
      <c r="U4600">
        <v>1.8128899999999999</v>
      </c>
      <c r="V4600">
        <v>22871.72</v>
      </c>
      <c r="W4600">
        <v>2553.17</v>
      </c>
      <c r="X4600">
        <v>51.43</v>
      </c>
    </row>
    <row r="4601" spans="1:24" x14ac:dyDescent="0.55000000000000004">
      <c r="A4601" s="5">
        <v>43024</v>
      </c>
      <c r="B4601">
        <v>1.1599999999999999</v>
      </c>
      <c r="C4601">
        <v>1.1000000000000001</v>
      </c>
      <c r="D4601">
        <v>1.24</v>
      </c>
      <c r="E4601">
        <v>1.42</v>
      </c>
      <c r="F4601">
        <v>1.54</v>
      </c>
      <c r="G4601">
        <v>1.68</v>
      </c>
      <c r="H4601">
        <v>1.95</v>
      </c>
      <c r="I4601">
        <v>2.15</v>
      </c>
      <c r="J4601">
        <v>2.2999999999999998</v>
      </c>
      <c r="K4601">
        <v>2.58</v>
      </c>
      <c r="L4601">
        <v>2.82</v>
      </c>
      <c r="M4601">
        <v>0.28999999999999998</v>
      </c>
      <c r="N4601">
        <v>0.46</v>
      </c>
      <c r="O4601">
        <v>0.7</v>
      </c>
      <c r="P4601">
        <v>0.89</v>
      </c>
      <c r="Q4601">
        <v>1.2366600000000001</v>
      </c>
      <c r="R4601">
        <v>1.2768900000000001</v>
      </c>
      <c r="S4601">
        <v>1.35389</v>
      </c>
      <c r="T4601">
        <v>1.5331600000000001</v>
      </c>
      <c r="U4601">
        <v>1.8095600000000001</v>
      </c>
      <c r="V4601">
        <v>22956.959999999999</v>
      </c>
      <c r="W4601">
        <v>2557.64</v>
      </c>
      <c r="X4601">
        <v>51.86</v>
      </c>
    </row>
    <row r="4602" spans="1:24" x14ac:dyDescent="0.55000000000000004">
      <c r="A4602" s="5">
        <v>43025</v>
      </c>
      <c r="B4602">
        <v>1.1599999999999999</v>
      </c>
      <c r="C4602">
        <v>1.0900000000000001</v>
      </c>
      <c r="D4602">
        <v>1.25</v>
      </c>
      <c r="E4602">
        <v>1.41</v>
      </c>
      <c r="F4602">
        <v>1.54</v>
      </c>
      <c r="G4602">
        <v>1.69</v>
      </c>
      <c r="H4602">
        <v>1.97</v>
      </c>
      <c r="I4602">
        <v>2.15</v>
      </c>
      <c r="J4602">
        <v>2.2999999999999998</v>
      </c>
      <c r="K4602">
        <v>2.58</v>
      </c>
      <c r="L4602">
        <v>2.8</v>
      </c>
      <c r="M4602">
        <v>0.28000000000000003</v>
      </c>
      <c r="N4602">
        <v>0.48</v>
      </c>
      <c r="O4602">
        <v>0.73</v>
      </c>
      <c r="P4602">
        <v>0.89</v>
      </c>
      <c r="Q4602">
        <v>1.23777</v>
      </c>
      <c r="R4602">
        <v>1.28044</v>
      </c>
      <c r="S4602">
        <v>1.3573299999999999</v>
      </c>
      <c r="T4602">
        <v>1.54522</v>
      </c>
      <c r="U4602">
        <v>1.8212200000000001</v>
      </c>
      <c r="V4602">
        <v>22997.439999999999</v>
      </c>
      <c r="W4602">
        <v>2559.36</v>
      </c>
      <c r="X4602">
        <v>51.87</v>
      </c>
    </row>
    <row r="4603" spans="1:24" x14ac:dyDescent="0.55000000000000004">
      <c r="A4603" s="5">
        <v>43026</v>
      </c>
      <c r="B4603">
        <v>1.1599999999999999</v>
      </c>
      <c r="C4603">
        <v>1.0900000000000001</v>
      </c>
      <c r="D4603">
        <v>1.24</v>
      </c>
      <c r="E4603">
        <v>1.42</v>
      </c>
      <c r="F4603">
        <v>1.59</v>
      </c>
      <c r="G4603">
        <v>1.7</v>
      </c>
      <c r="H4603">
        <v>1.99</v>
      </c>
      <c r="I4603">
        <v>2.19</v>
      </c>
      <c r="J4603">
        <v>2.34</v>
      </c>
      <c r="K4603">
        <v>2.62</v>
      </c>
      <c r="L4603">
        <v>2.85</v>
      </c>
      <c r="M4603">
        <v>0.3</v>
      </c>
      <c r="N4603">
        <v>0.5</v>
      </c>
      <c r="O4603">
        <v>0.76</v>
      </c>
      <c r="P4603">
        <v>0.93</v>
      </c>
      <c r="Q4603">
        <v>1.23888</v>
      </c>
      <c r="R4603">
        <v>1.2829999999999999</v>
      </c>
      <c r="S4603">
        <v>1.3626100000000001</v>
      </c>
      <c r="T4603">
        <v>1.5505500000000001</v>
      </c>
      <c r="U4603">
        <v>1.83456</v>
      </c>
      <c r="V4603">
        <v>23157.599999999999</v>
      </c>
      <c r="W4603">
        <v>2561.2600000000002</v>
      </c>
      <c r="X4603">
        <v>52.05</v>
      </c>
    </row>
    <row r="4604" spans="1:24" x14ac:dyDescent="0.55000000000000004">
      <c r="A4604" s="5">
        <v>43027</v>
      </c>
      <c r="B4604">
        <v>1.1599999999999999</v>
      </c>
      <c r="C4604">
        <v>1.1000000000000001</v>
      </c>
      <c r="D4604">
        <v>1.25</v>
      </c>
      <c r="E4604">
        <v>1.41</v>
      </c>
      <c r="F4604">
        <v>1.58</v>
      </c>
      <c r="G4604">
        <v>1.69</v>
      </c>
      <c r="H4604">
        <v>1.98</v>
      </c>
      <c r="I4604">
        <v>2.1800000000000002</v>
      </c>
      <c r="J4604">
        <v>2.33</v>
      </c>
      <c r="K4604">
        <v>2.6</v>
      </c>
      <c r="L4604">
        <v>2.83</v>
      </c>
      <c r="M4604">
        <v>0.32</v>
      </c>
      <c r="N4604">
        <v>0.49</v>
      </c>
      <c r="O4604">
        <v>0.72</v>
      </c>
      <c r="P4604">
        <v>0.91</v>
      </c>
      <c r="Q4604">
        <v>1.23888</v>
      </c>
      <c r="R4604">
        <v>1.2919700000000001</v>
      </c>
      <c r="S4604">
        <v>1.3625</v>
      </c>
      <c r="T4604">
        <v>1.5506899999999999</v>
      </c>
      <c r="U4604">
        <v>1.82789</v>
      </c>
      <c r="V4604">
        <v>23163.040000000001</v>
      </c>
      <c r="W4604">
        <v>2562.1</v>
      </c>
      <c r="X4604">
        <v>51.29</v>
      </c>
    </row>
    <row r="4605" spans="1:24" x14ac:dyDescent="0.55000000000000004">
      <c r="A4605" s="5">
        <v>43028</v>
      </c>
      <c r="B4605">
        <v>1.1599999999999999</v>
      </c>
      <c r="C4605">
        <v>1.1100000000000001</v>
      </c>
      <c r="D4605">
        <v>1.27</v>
      </c>
      <c r="E4605">
        <v>1.43</v>
      </c>
      <c r="F4605">
        <v>1.6</v>
      </c>
      <c r="G4605">
        <v>1.72</v>
      </c>
      <c r="H4605">
        <v>2.0299999999999998</v>
      </c>
      <c r="I4605">
        <v>2.2400000000000002</v>
      </c>
      <c r="J4605">
        <v>2.39</v>
      </c>
      <c r="K4605">
        <v>2.67</v>
      </c>
      <c r="L4605">
        <v>2.89</v>
      </c>
      <c r="M4605">
        <v>0.27</v>
      </c>
      <c r="N4605">
        <v>0.52</v>
      </c>
      <c r="O4605">
        <v>0.79</v>
      </c>
      <c r="P4605">
        <v>0.95</v>
      </c>
      <c r="Q4605">
        <v>1.2378800000000001</v>
      </c>
      <c r="R4605">
        <v>1.29504</v>
      </c>
      <c r="S4605">
        <v>1.36476</v>
      </c>
      <c r="T4605">
        <v>1.5548900000000001</v>
      </c>
      <c r="U4605">
        <v>1.8312200000000001</v>
      </c>
      <c r="V4605">
        <v>23328.63</v>
      </c>
      <c r="W4605">
        <v>2575.21</v>
      </c>
      <c r="X4605">
        <v>51.63</v>
      </c>
    </row>
    <row r="4606" spans="1:24" x14ac:dyDescent="0.55000000000000004">
      <c r="A4606" s="5">
        <v>43031</v>
      </c>
      <c r="B4606">
        <v>1.1599999999999999</v>
      </c>
      <c r="C4606">
        <v>1.0900000000000001</v>
      </c>
      <c r="D4606">
        <v>1.25</v>
      </c>
      <c r="E4606">
        <v>1.42</v>
      </c>
      <c r="F4606">
        <v>1.58</v>
      </c>
      <c r="G4606">
        <v>1.7</v>
      </c>
      <c r="H4606">
        <v>2.0099999999999998</v>
      </c>
      <c r="I4606">
        <v>2.2200000000000002</v>
      </c>
      <c r="J4606">
        <v>2.38</v>
      </c>
      <c r="K4606">
        <v>2.66</v>
      </c>
      <c r="L4606">
        <v>2.89</v>
      </c>
      <c r="M4606">
        <v>0.32</v>
      </c>
      <c r="N4606">
        <v>0.52</v>
      </c>
      <c r="O4606">
        <v>0.75</v>
      </c>
      <c r="P4606">
        <v>0.95</v>
      </c>
      <c r="Q4606">
        <v>1.2378800000000001</v>
      </c>
      <c r="R4606">
        <v>1.29965</v>
      </c>
      <c r="S4606">
        <v>1.3674200000000001</v>
      </c>
      <c r="T4606">
        <v>1.5607800000000001</v>
      </c>
      <c r="U4606">
        <v>1.83511</v>
      </c>
      <c r="V4606">
        <v>23273.96</v>
      </c>
      <c r="W4606">
        <v>2564.98</v>
      </c>
      <c r="X4606">
        <v>51.91</v>
      </c>
    </row>
    <row r="4607" spans="1:24" x14ac:dyDescent="0.55000000000000004">
      <c r="A4607" s="5">
        <v>43032</v>
      </c>
      <c r="B4607">
        <v>1.1599999999999999</v>
      </c>
      <c r="C4607">
        <v>1.1200000000000001</v>
      </c>
      <c r="D4607">
        <v>1.27</v>
      </c>
      <c r="E4607">
        <v>1.43</v>
      </c>
      <c r="F4607">
        <v>1.6</v>
      </c>
      <c r="G4607">
        <v>1.73</v>
      </c>
      <c r="H4607">
        <v>2.0499999999999998</v>
      </c>
      <c r="I4607">
        <v>2.2599999999999998</v>
      </c>
      <c r="J4607">
        <v>2.42</v>
      </c>
      <c r="K4607">
        <v>2.7</v>
      </c>
      <c r="L4607">
        <v>2.92</v>
      </c>
      <c r="M4607">
        <v>0.32</v>
      </c>
      <c r="N4607">
        <v>0.55000000000000004</v>
      </c>
      <c r="O4607">
        <v>0.81</v>
      </c>
      <c r="P4607">
        <v>0.97</v>
      </c>
      <c r="Q4607">
        <v>1.2395499999999999</v>
      </c>
      <c r="R4607">
        <v>1.3043100000000001</v>
      </c>
      <c r="S4607">
        <v>1.3706400000000001</v>
      </c>
      <c r="T4607">
        <v>1.5644400000000001</v>
      </c>
      <c r="U4607">
        <v>1.83456</v>
      </c>
      <c r="V4607">
        <v>23441.759999999998</v>
      </c>
      <c r="W4607">
        <v>2569.13</v>
      </c>
      <c r="X4607">
        <v>52.32</v>
      </c>
    </row>
    <row r="4608" spans="1:24" x14ac:dyDescent="0.55000000000000004">
      <c r="A4608" s="5">
        <v>43033</v>
      </c>
      <c r="B4608">
        <v>1.1599999999999999</v>
      </c>
      <c r="C4608">
        <v>1.1200000000000001</v>
      </c>
      <c r="D4608">
        <v>1.27</v>
      </c>
      <c r="E4608">
        <v>1.43</v>
      </c>
      <c r="F4608">
        <v>1.61</v>
      </c>
      <c r="G4608">
        <v>1.74</v>
      </c>
      <c r="H4608">
        <v>2.06</v>
      </c>
      <c r="I4608">
        <v>2.2799999999999998</v>
      </c>
      <c r="J4608">
        <v>2.44</v>
      </c>
      <c r="K4608">
        <v>2.72</v>
      </c>
      <c r="L4608">
        <v>2.95</v>
      </c>
      <c r="M4608">
        <v>0.32</v>
      </c>
      <c r="N4608">
        <v>0.56000000000000005</v>
      </c>
      <c r="O4608">
        <v>0.83</v>
      </c>
      <c r="P4608">
        <v>0.99</v>
      </c>
      <c r="Q4608">
        <v>1.2399899999999999</v>
      </c>
      <c r="R4608">
        <v>1.3072299999999999</v>
      </c>
      <c r="S4608">
        <v>1.37446</v>
      </c>
      <c r="T4608">
        <v>1.56219</v>
      </c>
      <c r="U4608">
        <v>1.84456</v>
      </c>
      <c r="V4608">
        <v>23329.46</v>
      </c>
      <c r="W4608">
        <v>2557.15</v>
      </c>
      <c r="X4608">
        <v>51.97</v>
      </c>
    </row>
    <row r="4609" spans="1:24" x14ac:dyDescent="0.55000000000000004">
      <c r="A4609" s="5">
        <v>43034</v>
      </c>
      <c r="B4609">
        <v>1.1599999999999999</v>
      </c>
      <c r="C4609">
        <v>1.1100000000000001</v>
      </c>
      <c r="D4609">
        <v>1.29</v>
      </c>
      <c r="E4609">
        <v>1.43</v>
      </c>
      <c r="F4609">
        <v>1.63</v>
      </c>
      <c r="G4609">
        <v>1.76</v>
      </c>
      <c r="H4609">
        <v>2.0699999999999998</v>
      </c>
      <c r="I4609">
        <v>2.2999999999999998</v>
      </c>
      <c r="J4609">
        <v>2.46</v>
      </c>
      <c r="K4609">
        <v>2.74</v>
      </c>
      <c r="L4609">
        <v>2.96</v>
      </c>
      <c r="M4609">
        <v>0.31</v>
      </c>
      <c r="N4609">
        <v>0.56999999999999995</v>
      </c>
      <c r="O4609">
        <v>0.84</v>
      </c>
      <c r="P4609">
        <v>1</v>
      </c>
      <c r="Q4609">
        <v>1.24166</v>
      </c>
      <c r="R4609">
        <v>1.31212</v>
      </c>
      <c r="S4609">
        <v>1.3779600000000001</v>
      </c>
      <c r="T4609">
        <v>1.56447</v>
      </c>
      <c r="U4609">
        <v>1.8428899999999999</v>
      </c>
      <c r="V4609">
        <v>23400.86</v>
      </c>
      <c r="W4609">
        <v>2560.4</v>
      </c>
      <c r="X4609">
        <v>52.41</v>
      </c>
    </row>
    <row r="4610" spans="1:24" x14ac:dyDescent="0.55000000000000004">
      <c r="A4610" s="5">
        <v>43035</v>
      </c>
      <c r="B4610">
        <v>1.1599999999999999</v>
      </c>
      <c r="C4610">
        <v>1.1000000000000001</v>
      </c>
      <c r="D4610">
        <v>1.28</v>
      </c>
      <c r="E4610">
        <v>1.42</v>
      </c>
      <c r="F4610">
        <v>1.59</v>
      </c>
      <c r="G4610">
        <v>1.73</v>
      </c>
      <c r="H4610">
        <v>2.0299999999999998</v>
      </c>
      <c r="I4610">
        <v>2.2599999999999998</v>
      </c>
      <c r="J4610">
        <v>2.42</v>
      </c>
      <c r="K4610">
        <v>2.71</v>
      </c>
      <c r="L4610">
        <v>2.93</v>
      </c>
      <c r="M4610">
        <v>0.27</v>
      </c>
      <c r="N4610">
        <v>0.54</v>
      </c>
      <c r="O4610">
        <v>0.81</v>
      </c>
      <c r="P4610">
        <v>0.97</v>
      </c>
      <c r="Q4610">
        <v>1.2423299999999999</v>
      </c>
      <c r="R4610">
        <v>1.31376</v>
      </c>
      <c r="S4610">
        <v>1.38009</v>
      </c>
      <c r="T4610">
        <v>1.57267</v>
      </c>
      <c r="U4610">
        <v>1.84789</v>
      </c>
      <c r="V4610">
        <v>23434.19</v>
      </c>
      <c r="W4610">
        <v>2581.0700000000002</v>
      </c>
      <c r="X4610">
        <v>53.92</v>
      </c>
    </row>
    <row r="4611" spans="1:24" x14ac:dyDescent="0.55000000000000004">
      <c r="A4611" s="5">
        <v>43038</v>
      </c>
      <c r="B4611">
        <v>1.1599999999999999</v>
      </c>
      <c r="C4611">
        <v>1.1200000000000001</v>
      </c>
      <c r="D4611">
        <v>1.24</v>
      </c>
      <c r="E4611">
        <v>1.42</v>
      </c>
      <c r="F4611">
        <v>1.58</v>
      </c>
      <c r="G4611">
        <v>1.71</v>
      </c>
      <c r="H4611">
        <v>2</v>
      </c>
      <c r="I4611">
        <v>2.2200000000000002</v>
      </c>
      <c r="J4611">
        <v>2.37</v>
      </c>
      <c r="K4611">
        <v>2.66</v>
      </c>
      <c r="L4611">
        <v>2.88</v>
      </c>
      <c r="M4611">
        <v>0.23</v>
      </c>
      <c r="N4611">
        <v>0.5</v>
      </c>
      <c r="O4611">
        <v>0.77</v>
      </c>
      <c r="P4611">
        <v>0.93</v>
      </c>
      <c r="Q4611">
        <v>1.24214</v>
      </c>
      <c r="R4611">
        <v>1.3161</v>
      </c>
      <c r="S4611">
        <v>1.3767799999999999</v>
      </c>
      <c r="T4611">
        <v>1.5730599999999999</v>
      </c>
      <c r="U4611">
        <v>1.84233</v>
      </c>
      <c r="V4611">
        <v>23348.74</v>
      </c>
      <c r="W4611">
        <v>2572.83</v>
      </c>
      <c r="X4611">
        <v>54.11</v>
      </c>
    </row>
    <row r="4612" spans="1:24" x14ac:dyDescent="0.55000000000000004">
      <c r="A4612" s="5">
        <v>43039</v>
      </c>
      <c r="B4612">
        <v>1.07</v>
      </c>
      <c r="C4612">
        <v>1.1499999999999999</v>
      </c>
      <c r="D4612">
        <v>1.28</v>
      </c>
      <c r="E4612">
        <v>1.43</v>
      </c>
      <c r="F4612">
        <v>1.6</v>
      </c>
      <c r="G4612">
        <v>1.73</v>
      </c>
      <c r="H4612">
        <v>2.0099999999999998</v>
      </c>
      <c r="I4612">
        <v>2.23</v>
      </c>
      <c r="J4612">
        <v>2.38</v>
      </c>
      <c r="K4612">
        <v>2.66</v>
      </c>
      <c r="L4612">
        <v>2.88</v>
      </c>
      <c r="M4612">
        <v>0.22</v>
      </c>
      <c r="N4612">
        <v>0.5</v>
      </c>
      <c r="O4612">
        <v>0.77</v>
      </c>
      <c r="P4612">
        <v>0.92</v>
      </c>
      <c r="Q4612">
        <v>1.24333</v>
      </c>
      <c r="R4612">
        <v>1.3184100000000001</v>
      </c>
      <c r="S4612">
        <v>1.3812199999999999</v>
      </c>
      <c r="T4612">
        <v>1.57511</v>
      </c>
      <c r="U4612">
        <v>1.8484400000000001</v>
      </c>
      <c r="V4612">
        <v>23377.24</v>
      </c>
      <c r="W4612">
        <v>2575.2600000000002</v>
      </c>
      <c r="X4612">
        <v>54.36</v>
      </c>
    </row>
    <row r="4613" spans="1:24" x14ac:dyDescent="0.55000000000000004">
      <c r="A4613" s="5">
        <v>43040</v>
      </c>
      <c r="B4613">
        <v>1.1599999999999999</v>
      </c>
      <c r="C4613">
        <v>1.18</v>
      </c>
      <c r="D4613">
        <v>1.3</v>
      </c>
      <c r="E4613">
        <v>1.46</v>
      </c>
      <c r="F4613">
        <v>1.61</v>
      </c>
      <c r="G4613">
        <v>1.74</v>
      </c>
      <c r="H4613">
        <v>2.0099999999999998</v>
      </c>
      <c r="I4613">
        <v>2.2200000000000002</v>
      </c>
      <c r="J4613">
        <v>2.37</v>
      </c>
      <c r="K4613">
        <v>2.63</v>
      </c>
      <c r="L4613">
        <v>2.85</v>
      </c>
      <c r="M4613">
        <v>0.3</v>
      </c>
      <c r="N4613">
        <v>0.49</v>
      </c>
      <c r="O4613">
        <v>0.72</v>
      </c>
      <c r="P4613">
        <v>0.91</v>
      </c>
      <c r="Q4613">
        <v>1.24333</v>
      </c>
      <c r="R4613">
        <v>1.32169</v>
      </c>
      <c r="S4613">
        <v>1.38483</v>
      </c>
      <c r="T4613">
        <v>1.57979</v>
      </c>
      <c r="U4613">
        <v>1.8559399999999999</v>
      </c>
      <c r="V4613">
        <v>23435.01</v>
      </c>
      <c r="W4613">
        <v>2579.36</v>
      </c>
      <c r="X4613">
        <v>54.32</v>
      </c>
    </row>
    <row r="4614" spans="1:24" x14ac:dyDescent="0.55000000000000004">
      <c r="A4614" s="5">
        <v>43041</v>
      </c>
      <c r="B4614">
        <v>1.1599999999999999</v>
      </c>
      <c r="C4614">
        <v>1.17</v>
      </c>
      <c r="D4614">
        <v>1.29</v>
      </c>
      <c r="E4614">
        <v>1.46</v>
      </c>
      <c r="F4614">
        <v>1.61</v>
      </c>
      <c r="G4614">
        <v>1.73</v>
      </c>
      <c r="H4614">
        <v>2</v>
      </c>
      <c r="I4614">
        <v>2.21</v>
      </c>
      <c r="J4614">
        <v>2.35</v>
      </c>
      <c r="K4614">
        <v>2.61</v>
      </c>
      <c r="L4614">
        <v>2.83</v>
      </c>
      <c r="M4614">
        <v>0.21</v>
      </c>
      <c r="N4614">
        <v>0.48</v>
      </c>
      <c r="O4614">
        <v>0.74</v>
      </c>
      <c r="P4614">
        <v>0.89</v>
      </c>
      <c r="Q4614">
        <v>1.2421199999999999</v>
      </c>
      <c r="R4614">
        <v>1.33267</v>
      </c>
      <c r="S4614">
        <v>1.3913899999999999</v>
      </c>
      <c r="T4614">
        <v>1.58907</v>
      </c>
      <c r="U4614">
        <v>1.86317</v>
      </c>
      <c r="V4614">
        <v>23516.26</v>
      </c>
      <c r="W4614">
        <v>2579.85</v>
      </c>
      <c r="X4614">
        <v>54.55</v>
      </c>
    </row>
    <row r="4615" spans="1:24" x14ac:dyDescent="0.55000000000000004">
      <c r="A4615" s="5">
        <v>43042</v>
      </c>
      <c r="B4615">
        <v>1.1599999999999999</v>
      </c>
      <c r="C4615">
        <v>1.18</v>
      </c>
      <c r="D4615">
        <v>1.31</v>
      </c>
      <c r="E4615">
        <v>1.49</v>
      </c>
      <c r="F4615">
        <v>1.63</v>
      </c>
      <c r="G4615">
        <v>1.74</v>
      </c>
      <c r="H4615">
        <v>1.99</v>
      </c>
      <c r="I4615">
        <v>2.19</v>
      </c>
      <c r="J4615">
        <v>2.34</v>
      </c>
      <c r="K4615">
        <v>2.59</v>
      </c>
      <c r="L4615">
        <v>2.82</v>
      </c>
      <c r="M4615">
        <v>0.25</v>
      </c>
      <c r="N4615">
        <v>0.48</v>
      </c>
      <c r="O4615">
        <v>0.73</v>
      </c>
      <c r="P4615">
        <v>0.88</v>
      </c>
      <c r="Q4615">
        <v>1.24322</v>
      </c>
      <c r="R4615">
        <v>1.33389</v>
      </c>
      <c r="S4615">
        <v>1.39194</v>
      </c>
      <c r="T4615">
        <v>1.5901700000000001</v>
      </c>
      <c r="U4615">
        <v>1.8628899999999999</v>
      </c>
      <c r="V4615">
        <v>23539.19</v>
      </c>
      <c r="W4615">
        <v>2587.84</v>
      </c>
      <c r="X4615">
        <v>55.63</v>
      </c>
    </row>
    <row r="4616" spans="1:24" x14ac:dyDescent="0.55000000000000004">
      <c r="A4616" s="5">
        <v>43045</v>
      </c>
      <c r="B4616">
        <v>1.1599999999999999</v>
      </c>
      <c r="C4616">
        <v>1.19</v>
      </c>
      <c r="D4616">
        <v>1.3</v>
      </c>
      <c r="E4616">
        <v>1.5</v>
      </c>
      <c r="F4616">
        <v>1.61</v>
      </c>
      <c r="G4616">
        <v>1.73</v>
      </c>
      <c r="H4616">
        <v>1.99</v>
      </c>
      <c r="I4616">
        <v>2.17</v>
      </c>
      <c r="J4616">
        <v>2.3199999999999998</v>
      </c>
      <c r="K4616">
        <v>2.58</v>
      </c>
      <c r="L4616">
        <v>2.8</v>
      </c>
      <c r="M4616">
        <v>0.22</v>
      </c>
      <c r="N4616">
        <v>0.46</v>
      </c>
      <c r="O4616">
        <v>0.71</v>
      </c>
      <c r="P4616">
        <v>0.87</v>
      </c>
      <c r="Q4616">
        <v>1.24424</v>
      </c>
      <c r="R4616">
        <v>1.3347199999999999</v>
      </c>
      <c r="S4616">
        <v>1.39703</v>
      </c>
      <c r="T4616">
        <v>1.59406</v>
      </c>
      <c r="U4616">
        <v>1.8642799999999999</v>
      </c>
      <c r="V4616">
        <v>23548.42</v>
      </c>
      <c r="W4616">
        <v>2591.13</v>
      </c>
      <c r="X4616">
        <v>57.34</v>
      </c>
    </row>
    <row r="4617" spans="1:24" x14ac:dyDescent="0.55000000000000004">
      <c r="A4617" s="5">
        <v>43046</v>
      </c>
      <c r="B4617">
        <v>1.1599999999999999</v>
      </c>
      <c r="C4617">
        <v>1.22</v>
      </c>
      <c r="D4617">
        <v>1.33</v>
      </c>
      <c r="E4617">
        <v>1.49</v>
      </c>
      <c r="F4617">
        <v>1.63</v>
      </c>
      <c r="G4617">
        <v>1.75</v>
      </c>
      <c r="H4617">
        <v>1.99</v>
      </c>
      <c r="I4617">
        <v>2.17</v>
      </c>
      <c r="J4617">
        <v>2.3199999999999998</v>
      </c>
      <c r="K4617">
        <v>2.56</v>
      </c>
      <c r="L4617">
        <v>2.77</v>
      </c>
      <c r="M4617">
        <v>0.19</v>
      </c>
      <c r="N4617">
        <v>0.44</v>
      </c>
      <c r="O4617">
        <v>0.69</v>
      </c>
      <c r="P4617">
        <v>0.84</v>
      </c>
      <c r="Q4617">
        <v>1.2438899999999999</v>
      </c>
      <c r="R4617">
        <v>1.33944</v>
      </c>
      <c r="S4617">
        <v>1.4025799999999999</v>
      </c>
      <c r="T4617">
        <v>1.59809</v>
      </c>
      <c r="U4617">
        <v>1.8684400000000001</v>
      </c>
      <c r="V4617">
        <v>23557.23</v>
      </c>
      <c r="W4617">
        <v>2590.64</v>
      </c>
      <c r="X4617">
        <v>57.19</v>
      </c>
    </row>
    <row r="4618" spans="1:24" x14ac:dyDescent="0.55000000000000004">
      <c r="A4618" s="5">
        <v>43047</v>
      </c>
      <c r="B4618">
        <v>1.1599999999999999</v>
      </c>
      <c r="C4618">
        <v>1.23</v>
      </c>
      <c r="D4618">
        <v>1.35</v>
      </c>
      <c r="E4618">
        <v>1.53</v>
      </c>
      <c r="F4618">
        <v>1.65</v>
      </c>
      <c r="G4618">
        <v>1.77</v>
      </c>
      <c r="H4618">
        <v>2.0099999999999998</v>
      </c>
      <c r="I4618">
        <v>2.19</v>
      </c>
      <c r="J4618">
        <v>2.3199999999999998</v>
      </c>
      <c r="K4618">
        <v>2.57</v>
      </c>
      <c r="L4618">
        <v>2.79</v>
      </c>
      <c r="M4618">
        <v>0.24</v>
      </c>
      <c r="N4618">
        <v>0.45</v>
      </c>
      <c r="O4618">
        <v>0.69</v>
      </c>
      <c r="P4618">
        <v>0.84</v>
      </c>
      <c r="Q4618">
        <v>1.2460599999999999</v>
      </c>
      <c r="R4618">
        <v>1.3416699999999999</v>
      </c>
      <c r="S4618">
        <v>1.40981</v>
      </c>
      <c r="T4618">
        <v>1.60162</v>
      </c>
      <c r="U4618">
        <v>1.87317</v>
      </c>
      <c r="V4618">
        <v>23563.360000000001</v>
      </c>
      <c r="W4618">
        <v>2594.38</v>
      </c>
      <c r="X4618">
        <v>56.82</v>
      </c>
    </row>
    <row r="4619" spans="1:24" x14ac:dyDescent="0.55000000000000004">
      <c r="A4619" s="5">
        <v>43048</v>
      </c>
      <c r="B4619">
        <v>1.1599999999999999</v>
      </c>
      <c r="C4619">
        <v>1.24</v>
      </c>
      <c r="D4619">
        <v>1.36</v>
      </c>
      <c r="E4619">
        <v>1.53</v>
      </c>
      <c r="F4619">
        <v>1.63</v>
      </c>
      <c r="G4619">
        <v>1.75</v>
      </c>
      <c r="H4619">
        <v>2.0099999999999998</v>
      </c>
      <c r="I4619">
        <v>2.2000000000000002</v>
      </c>
      <c r="J4619">
        <v>2.33</v>
      </c>
      <c r="K4619">
        <v>2.59</v>
      </c>
      <c r="L4619">
        <v>2.81</v>
      </c>
      <c r="M4619">
        <v>0.21</v>
      </c>
      <c r="N4619">
        <v>0.46</v>
      </c>
      <c r="O4619">
        <v>0.71</v>
      </c>
      <c r="P4619">
        <v>0.86</v>
      </c>
      <c r="Q4619">
        <v>1.2449399999999999</v>
      </c>
      <c r="R4619">
        <v>1.3521099999999999</v>
      </c>
      <c r="S4619">
        <v>1.41289</v>
      </c>
      <c r="T4619">
        <v>1.61239</v>
      </c>
      <c r="U4619">
        <v>1.88178</v>
      </c>
      <c r="V4619">
        <v>23461.94</v>
      </c>
      <c r="W4619">
        <v>2584.62</v>
      </c>
      <c r="X4619">
        <v>57.16</v>
      </c>
    </row>
    <row r="4620" spans="1:24" x14ac:dyDescent="0.55000000000000004">
      <c r="A4620" s="5">
        <v>43049</v>
      </c>
      <c r="B4620">
        <v>1.1599999999999999</v>
      </c>
      <c r="C4620">
        <v>1.23</v>
      </c>
      <c r="D4620">
        <v>1.37</v>
      </c>
      <c r="E4620">
        <v>1.54</v>
      </c>
      <c r="F4620">
        <v>1.67</v>
      </c>
      <c r="G4620">
        <v>1.79</v>
      </c>
      <c r="H4620">
        <v>2.06</v>
      </c>
      <c r="I4620">
        <v>2.27</v>
      </c>
      <c r="J4620">
        <v>2.4</v>
      </c>
      <c r="K4620">
        <v>2.67</v>
      </c>
      <c r="L4620">
        <v>2.88</v>
      </c>
      <c r="M4620">
        <v>0.28000000000000003</v>
      </c>
      <c r="N4620">
        <v>0.52</v>
      </c>
      <c r="O4620">
        <v>0.77</v>
      </c>
      <c r="P4620">
        <v>0.92</v>
      </c>
      <c r="Q4620">
        <v>1.2460599999999999</v>
      </c>
      <c r="R4620">
        <v>1.35433</v>
      </c>
      <c r="S4620">
        <v>1.41289</v>
      </c>
      <c r="T4620">
        <v>1.6146100000000001</v>
      </c>
      <c r="U4620">
        <v>1.8815</v>
      </c>
      <c r="V4620">
        <v>23422.21</v>
      </c>
      <c r="W4620">
        <v>2582.3000000000002</v>
      </c>
      <c r="X4620">
        <v>56.75</v>
      </c>
    </row>
    <row r="4621" spans="1:24" x14ac:dyDescent="0.55000000000000004">
      <c r="A4621" s="5">
        <v>43052</v>
      </c>
      <c r="B4621">
        <v>1.1599999999999999</v>
      </c>
      <c r="C4621">
        <v>1.24</v>
      </c>
      <c r="D4621">
        <v>1.37</v>
      </c>
      <c r="E4621">
        <v>1.55</v>
      </c>
      <c r="F4621">
        <v>1.7</v>
      </c>
      <c r="G4621">
        <v>1.82</v>
      </c>
      <c r="H4621">
        <v>2.08</v>
      </c>
      <c r="I4621">
        <v>2.27</v>
      </c>
      <c r="J4621">
        <v>2.4</v>
      </c>
      <c r="K4621">
        <v>2.67</v>
      </c>
      <c r="L4621">
        <v>2.87</v>
      </c>
      <c r="M4621">
        <v>0.28999999999999998</v>
      </c>
      <c r="N4621">
        <v>0.52</v>
      </c>
      <c r="O4621">
        <v>0.76</v>
      </c>
      <c r="P4621">
        <v>0.91</v>
      </c>
      <c r="Q4621">
        <v>1.2502800000000001</v>
      </c>
      <c r="R4621">
        <v>1.3560000000000001</v>
      </c>
      <c r="S4621">
        <v>1.4158599999999999</v>
      </c>
      <c r="T4621">
        <v>1.6161799999999999</v>
      </c>
      <c r="U4621">
        <v>1.88428</v>
      </c>
      <c r="V4621">
        <v>23439.7</v>
      </c>
      <c r="W4621">
        <v>2584.84</v>
      </c>
      <c r="X4621">
        <v>56.77</v>
      </c>
    </row>
    <row r="4622" spans="1:24" x14ac:dyDescent="0.55000000000000004">
      <c r="A4622" s="5">
        <v>43053</v>
      </c>
      <c r="B4622">
        <v>1.1599999999999999</v>
      </c>
      <c r="C4622">
        <v>1.26</v>
      </c>
      <c r="D4622">
        <v>1.4</v>
      </c>
      <c r="E4622">
        <v>1.55</v>
      </c>
      <c r="F4622">
        <v>1.68</v>
      </c>
      <c r="G4622">
        <v>1.81</v>
      </c>
      <c r="H4622">
        <v>2.06</v>
      </c>
      <c r="I4622">
        <v>2.2599999999999998</v>
      </c>
      <c r="J4622">
        <v>2.38</v>
      </c>
      <c r="K4622">
        <v>2.64</v>
      </c>
      <c r="L4622">
        <v>2.84</v>
      </c>
      <c r="M4622">
        <v>0.27</v>
      </c>
      <c r="N4622">
        <v>0.51</v>
      </c>
      <c r="O4622">
        <v>0.75</v>
      </c>
      <c r="P4622">
        <v>0.89</v>
      </c>
      <c r="Q4622">
        <v>1.2635000000000001</v>
      </c>
      <c r="R4622">
        <v>1.361</v>
      </c>
      <c r="S4622">
        <v>1.41899</v>
      </c>
      <c r="T4622">
        <v>1.62208</v>
      </c>
      <c r="U4622">
        <v>1.8926099999999999</v>
      </c>
      <c r="V4622">
        <v>23409.47</v>
      </c>
      <c r="W4622">
        <v>2578.87</v>
      </c>
      <c r="X4622">
        <v>55.67</v>
      </c>
    </row>
    <row r="4623" spans="1:24" x14ac:dyDescent="0.55000000000000004">
      <c r="A4623" s="5">
        <v>43054</v>
      </c>
      <c r="B4623">
        <v>1.1599999999999999</v>
      </c>
      <c r="C4623">
        <v>1.25</v>
      </c>
      <c r="D4623">
        <v>1.39</v>
      </c>
      <c r="E4623">
        <v>1.55</v>
      </c>
      <c r="F4623">
        <v>1.68</v>
      </c>
      <c r="G4623">
        <v>1.79</v>
      </c>
      <c r="H4623">
        <v>2.04</v>
      </c>
      <c r="I4623">
        <v>2.21</v>
      </c>
      <c r="J4623">
        <v>2.33</v>
      </c>
      <c r="K4623">
        <v>2.58</v>
      </c>
      <c r="L4623">
        <v>2.77</v>
      </c>
      <c r="M4623">
        <v>0.26</v>
      </c>
      <c r="N4623">
        <v>0.48</v>
      </c>
      <c r="O4623">
        <v>0.71</v>
      </c>
      <c r="P4623">
        <v>0.85</v>
      </c>
      <c r="Q4623">
        <v>1.266</v>
      </c>
      <c r="R4623">
        <v>1.3640600000000001</v>
      </c>
      <c r="S4623">
        <v>1.4218999999999999</v>
      </c>
      <c r="T4623">
        <v>1.6181000000000001</v>
      </c>
      <c r="U4623">
        <v>1.88622</v>
      </c>
      <c r="V4623">
        <v>23271.279999999999</v>
      </c>
      <c r="W4623">
        <v>2564.62</v>
      </c>
      <c r="X4623">
        <v>55.28</v>
      </c>
    </row>
    <row r="4624" spans="1:24" x14ac:dyDescent="0.55000000000000004">
      <c r="A4624" s="5">
        <v>43055</v>
      </c>
      <c r="B4624">
        <v>1.1599999999999999</v>
      </c>
      <c r="C4624">
        <v>1.27</v>
      </c>
      <c r="D4624">
        <v>1.42</v>
      </c>
      <c r="E4624">
        <v>1.59</v>
      </c>
      <c r="F4624">
        <v>1.72</v>
      </c>
      <c r="G4624">
        <v>1.83</v>
      </c>
      <c r="H4624">
        <v>2.0699999999999998</v>
      </c>
      <c r="I4624">
        <v>2.25</v>
      </c>
      <c r="J4624">
        <v>2.37</v>
      </c>
      <c r="K4624">
        <v>2.62</v>
      </c>
      <c r="L4624">
        <v>2.81</v>
      </c>
      <c r="M4624">
        <v>0.28000000000000003</v>
      </c>
      <c r="N4624">
        <v>0.53</v>
      </c>
      <c r="O4624">
        <v>0.74</v>
      </c>
      <c r="P4624">
        <v>0.87</v>
      </c>
      <c r="Q4624">
        <v>1.28267</v>
      </c>
      <c r="R4624">
        <v>1.37944</v>
      </c>
      <c r="S4624">
        <v>1.43567</v>
      </c>
      <c r="T4624">
        <v>1.63171</v>
      </c>
      <c r="U4624">
        <v>1.9006700000000001</v>
      </c>
      <c r="V4624">
        <v>23458.36</v>
      </c>
      <c r="W4624">
        <v>2585.64</v>
      </c>
      <c r="X4624">
        <v>55.14</v>
      </c>
    </row>
    <row r="4625" spans="1:24" x14ac:dyDescent="0.55000000000000004">
      <c r="A4625" s="5">
        <v>43056</v>
      </c>
      <c r="B4625">
        <v>1.1599999999999999</v>
      </c>
      <c r="C4625">
        <v>1.29</v>
      </c>
      <c r="D4625">
        <v>1.42</v>
      </c>
      <c r="E4625">
        <v>1.6</v>
      </c>
      <c r="F4625">
        <v>1.73</v>
      </c>
      <c r="G4625">
        <v>1.83</v>
      </c>
      <c r="H4625">
        <v>2.06</v>
      </c>
      <c r="I4625">
        <v>2.23</v>
      </c>
      <c r="J4625">
        <v>2.35</v>
      </c>
      <c r="K4625">
        <v>2.59</v>
      </c>
      <c r="L4625">
        <v>2.78</v>
      </c>
      <c r="M4625">
        <v>0.31</v>
      </c>
      <c r="N4625">
        <v>0.49</v>
      </c>
      <c r="O4625">
        <v>0.71</v>
      </c>
      <c r="P4625">
        <v>0.85</v>
      </c>
      <c r="Q4625">
        <v>1.2871900000000001</v>
      </c>
      <c r="R4625">
        <v>1.3827799999999999</v>
      </c>
      <c r="S4625">
        <v>1.4406699999999999</v>
      </c>
      <c r="T4625">
        <v>1.6321099999999999</v>
      </c>
      <c r="U4625">
        <v>1.90622</v>
      </c>
      <c r="V4625">
        <v>23358.240000000002</v>
      </c>
      <c r="W4625">
        <v>2578.85</v>
      </c>
      <c r="X4625">
        <v>56.21</v>
      </c>
    </row>
    <row r="4626" spans="1:24" x14ac:dyDescent="0.55000000000000004">
      <c r="A4626" s="5">
        <v>43059</v>
      </c>
      <c r="B4626">
        <v>1.1599999999999999</v>
      </c>
      <c r="C4626">
        <v>1.3</v>
      </c>
      <c r="D4626">
        <v>1.46</v>
      </c>
      <c r="E4626">
        <v>1.62</v>
      </c>
      <c r="F4626">
        <v>1.77</v>
      </c>
      <c r="G4626">
        <v>1.86</v>
      </c>
      <c r="H4626">
        <v>2.09</v>
      </c>
      <c r="I4626">
        <v>2.2599999999999998</v>
      </c>
      <c r="J4626">
        <v>2.37</v>
      </c>
      <c r="K4626">
        <v>2.6</v>
      </c>
      <c r="L4626">
        <v>2.78</v>
      </c>
      <c r="M4626">
        <v>0.35</v>
      </c>
      <c r="N4626">
        <v>0.52</v>
      </c>
      <c r="O4626">
        <v>0.72</v>
      </c>
      <c r="P4626">
        <v>0.85</v>
      </c>
      <c r="Q4626">
        <v>1.2941800000000001</v>
      </c>
      <c r="R4626">
        <v>1.3883300000000001</v>
      </c>
      <c r="S4626">
        <v>1.44594</v>
      </c>
      <c r="T4626">
        <v>1.63489</v>
      </c>
      <c r="U4626">
        <v>1.9084399999999999</v>
      </c>
      <c r="V4626">
        <v>23430.33</v>
      </c>
      <c r="W4626">
        <v>2582.14</v>
      </c>
      <c r="X4626">
        <v>56.21</v>
      </c>
    </row>
    <row r="4627" spans="1:24" x14ac:dyDescent="0.55000000000000004">
      <c r="A4627" s="5">
        <v>43060</v>
      </c>
      <c r="B4627">
        <v>1.1599999999999999</v>
      </c>
      <c r="C4627">
        <v>1.3</v>
      </c>
      <c r="D4627">
        <v>1.45</v>
      </c>
      <c r="E4627">
        <v>1.62</v>
      </c>
      <c r="F4627">
        <v>1.77</v>
      </c>
      <c r="G4627">
        <v>1.88</v>
      </c>
      <c r="H4627">
        <v>2.11</v>
      </c>
      <c r="I4627">
        <v>2.27</v>
      </c>
      <c r="J4627">
        <v>2.36</v>
      </c>
      <c r="K4627">
        <v>2.58</v>
      </c>
      <c r="L4627">
        <v>2.76</v>
      </c>
      <c r="M4627">
        <v>0.36</v>
      </c>
      <c r="N4627">
        <v>0.52</v>
      </c>
      <c r="O4627">
        <v>0.72</v>
      </c>
      <c r="P4627">
        <v>0.84</v>
      </c>
      <c r="Q4627">
        <v>1.31287</v>
      </c>
      <c r="R4627">
        <v>1.3972599999999999</v>
      </c>
      <c r="S4627">
        <v>1.454</v>
      </c>
      <c r="T4627">
        <v>1.64489</v>
      </c>
      <c r="U4627">
        <v>1.92733</v>
      </c>
      <c r="V4627">
        <v>23590.83</v>
      </c>
      <c r="W4627">
        <v>2599.0300000000002</v>
      </c>
      <c r="X4627">
        <v>56.84</v>
      </c>
    </row>
    <row r="4628" spans="1:24" x14ac:dyDescent="0.55000000000000004">
      <c r="A4628" s="5">
        <v>43061</v>
      </c>
      <c r="B4628">
        <v>1.1599999999999999</v>
      </c>
      <c r="C4628">
        <v>1.29</v>
      </c>
      <c r="D4628">
        <v>1.45</v>
      </c>
      <c r="E4628">
        <v>1.61</v>
      </c>
      <c r="F4628">
        <v>1.74</v>
      </c>
      <c r="G4628">
        <v>1.84</v>
      </c>
      <c r="H4628">
        <v>2.0499999999999998</v>
      </c>
      <c r="I4628">
        <v>2.2200000000000002</v>
      </c>
      <c r="J4628">
        <v>2.3199999999999998</v>
      </c>
      <c r="K4628">
        <v>2.57</v>
      </c>
      <c r="L4628">
        <v>2.75</v>
      </c>
      <c r="M4628">
        <v>0.3</v>
      </c>
      <c r="N4628">
        <v>0.48</v>
      </c>
      <c r="O4628">
        <v>0.69</v>
      </c>
      <c r="P4628">
        <v>0.82</v>
      </c>
      <c r="Q4628">
        <v>1.3274999999999999</v>
      </c>
      <c r="R4628">
        <v>1.40578</v>
      </c>
      <c r="S4628">
        <v>1.4623299999999999</v>
      </c>
      <c r="T4628">
        <v>1.65211</v>
      </c>
      <c r="U4628">
        <v>1.9339999999999999</v>
      </c>
      <c r="V4628">
        <v>23526.18</v>
      </c>
      <c r="W4628">
        <v>2597.08</v>
      </c>
      <c r="X4628">
        <v>57.88</v>
      </c>
    </row>
    <row r="4629" spans="1:24" x14ac:dyDescent="0.55000000000000004">
      <c r="A4629" s="5">
        <v>43062</v>
      </c>
      <c r="B4629" t="e">
        <v>#N/A</v>
      </c>
      <c r="C4629" t="e">
        <v>#N/A</v>
      </c>
      <c r="D4629" t="e">
        <v>#N/A</v>
      </c>
      <c r="E4629" t="e">
        <v>#N/A</v>
      </c>
      <c r="F4629" t="e">
        <v>#N/A</v>
      </c>
      <c r="G4629" t="e">
        <v>#N/A</v>
      </c>
      <c r="H4629" t="e">
        <v>#N/A</v>
      </c>
      <c r="I4629" t="e">
        <v>#N/A</v>
      </c>
      <c r="J4629" t="e">
        <v>#N/A</v>
      </c>
      <c r="K4629" t="e">
        <v>#N/A</v>
      </c>
      <c r="L4629" t="e">
        <v>#N/A</v>
      </c>
      <c r="M4629" t="e">
        <v>#N/A</v>
      </c>
      <c r="N4629" t="e">
        <v>#N/A</v>
      </c>
      <c r="O4629" t="e">
        <v>#N/A</v>
      </c>
      <c r="P4629" t="e">
        <v>#N/A</v>
      </c>
      <c r="Q4629">
        <v>1.3286199999999999</v>
      </c>
      <c r="R4629">
        <v>1.40767</v>
      </c>
      <c r="S4629">
        <v>1.4620599999999999</v>
      </c>
      <c r="T4629">
        <v>1.65211</v>
      </c>
      <c r="U4629">
        <v>1.93011</v>
      </c>
      <c r="V4629" t="e">
        <v>#N/A</v>
      </c>
      <c r="W4629" t="e">
        <v>#N/A</v>
      </c>
      <c r="X4629" t="e">
        <v>#N/A</v>
      </c>
    </row>
    <row r="4630" spans="1:24" x14ac:dyDescent="0.55000000000000004">
      <c r="A4630" s="5">
        <v>43063</v>
      </c>
      <c r="B4630">
        <v>1.1599999999999999</v>
      </c>
      <c r="C4630">
        <v>1.29</v>
      </c>
      <c r="D4630">
        <v>1.45</v>
      </c>
      <c r="E4630">
        <v>1.61</v>
      </c>
      <c r="F4630">
        <v>1.75</v>
      </c>
      <c r="G4630">
        <v>1.85</v>
      </c>
      <c r="H4630">
        <v>2.0699999999999998</v>
      </c>
      <c r="I4630">
        <v>2.23</v>
      </c>
      <c r="J4630">
        <v>2.34</v>
      </c>
      <c r="K4630">
        <v>2.58</v>
      </c>
      <c r="L4630">
        <v>2.76</v>
      </c>
      <c r="M4630">
        <v>0.36</v>
      </c>
      <c r="N4630">
        <v>0.5</v>
      </c>
      <c r="O4630">
        <v>0.71</v>
      </c>
      <c r="P4630">
        <v>0.85</v>
      </c>
      <c r="Q4630">
        <v>1.3375600000000001</v>
      </c>
      <c r="R4630">
        <v>1.4121300000000001</v>
      </c>
      <c r="S4630">
        <v>1.46763</v>
      </c>
      <c r="T4630">
        <v>1.65394</v>
      </c>
      <c r="U4630">
        <v>1.9360599999999999</v>
      </c>
      <c r="V4630">
        <v>23557.99</v>
      </c>
      <c r="W4630">
        <v>2602.42</v>
      </c>
      <c r="X4630">
        <v>58.94</v>
      </c>
    </row>
    <row r="4631" spans="1:24" x14ac:dyDescent="0.55000000000000004">
      <c r="A4631" s="5">
        <v>43066</v>
      </c>
      <c r="B4631">
        <v>1.1599999999999999</v>
      </c>
      <c r="C4631">
        <v>1.27</v>
      </c>
      <c r="D4631">
        <v>1.41</v>
      </c>
      <c r="E4631">
        <v>1.62</v>
      </c>
      <c r="F4631">
        <v>1.74</v>
      </c>
      <c r="G4631">
        <v>1.84</v>
      </c>
      <c r="H4631">
        <v>2.06</v>
      </c>
      <c r="I4631">
        <v>2.21</v>
      </c>
      <c r="J4631">
        <v>2.3199999999999998</v>
      </c>
      <c r="K4631">
        <v>2.57</v>
      </c>
      <c r="L4631">
        <v>2.76</v>
      </c>
      <c r="M4631">
        <v>0.37</v>
      </c>
      <c r="N4631">
        <v>0.49</v>
      </c>
      <c r="O4631">
        <v>0.69</v>
      </c>
      <c r="P4631">
        <v>0.84</v>
      </c>
      <c r="Q4631">
        <v>1.34676</v>
      </c>
      <c r="R4631">
        <v>1.41713</v>
      </c>
      <c r="S4631">
        <v>1.47725</v>
      </c>
      <c r="T4631">
        <v>1.65832</v>
      </c>
      <c r="U4631">
        <v>1.9429399999999999</v>
      </c>
      <c r="V4631">
        <v>23580.78</v>
      </c>
      <c r="W4631">
        <v>2601.42</v>
      </c>
      <c r="X4631">
        <v>58.1</v>
      </c>
    </row>
    <row r="4632" spans="1:24" x14ac:dyDescent="0.55000000000000004">
      <c r="A4632" s="5">
        <v>43067</v>
      </c>
      <c r="B4632">
        <v>1.1599999999999999</v>
      </c>
      <c r="C4632">
        <v>1.3</v>
      </c>
      <c r="D4632">
        <v>1.46</v>
      </c>
      <c r="E4632">
        <v>1.61</v>
      </c>
      <c r="F4632">
        <v>1.75</v>
      </c>
      <c r="G4632">
        <v>1.85</v>
      </c>
      <c r="H4632">
        <v>2.0699999999999998</v>
      </c>
      <c r="I4632">
        <v>2.2400000000000002</v>
      </c>
      <c r="J4632">
        <v>2.34</v>
      </c>
      <c r="K4632">
        <v>2.58</v>
      </c>
      <c r="L4632">
        <v>2.77</v>
      </c>
      <c r="M4632">
        <v>0.38</v>
      </c>
      <c r="N4632">
        <v>0.5</v>
      </c>
      <c r="O4632">
        <v>0.7</v>
      </c>
      <c r="P4632">
        <v>0.85</v>
      </c>
      <c r="Q4632">
        <v>1.34978</v>
      </c>
      <c r="R4632">
        <v>1.42275</v>
      </c>
      <c r="S4632">
        <v>1.47882</v>
      </c>
      <c r="T4632">
        <v>1.6573800000000001</v>
      </c>
      <c r="U4632">
        <v>1.93798</v>
      </c>
      <c r="V4632">
        <v>23836.71</v>
      </c>
      <c r="W4632">
        <v>2627.04</v>
      </c>
      <c r="X4632">
        <v>57.96</v>
      </c>
    </row>
    <row r="4633" spans="1:24" x14ac:dyDescent="0.55000000000000004">
      <c r="A4633" s="5">
        <v>43068</v>
      </c>
      <c r="B4633">
        <v>1.1599999999999999</v>
      </c>
      <c r="C4633">
        <v>1.29</v>
      </c>
      <c r="D4633">
        <v>1.45</v>
      </c>
      <c r="E4633">
        <v>1.61</v>
      </c>
      <c r="F4633">
        <v>1.78</v>
      </c>
      <c r="G4633">
        <v>1.86</v>
      </c>
      <c r="H4633">
        <v>2.09</v>
      </c>
      <c r="I4633">
        <v>2.27</v>
      </c>
      <c r="J4633">
        <v>2.37</v>
      </c>
      <c r="K4633">
        <v>2.62</v>
      </c>
      <c r="L4633">
        <v>2.81</v>
      </c>
      <c r="M4633">
        <v>0.4</v>
      </c>
      <c r="N4633">
        <v>0.53</v>
      </c>
      <c r="O4633">
        <v>0.75</v>
      </c>
      <c r="P4633">
        <v>0.88</v>
      </c>
      <c r="Q4633">
        <v>1.36069</v>
      </c>
      <c r="R4633">
        <v>1.427</v>
      </c>
      <c r="S4633">
        <v>1.4806299999999999</v>
      </c>
      <c r="T4633">
        <v>1.6605000000000001</v>
      </c>
      <c r="U4633">
        <v>1.9448099999999999</v>
      </c>
      <c r="V4633">
        <v>23940.68</v>
      </c>
      <c r="W4633">
        <v>2626.07</v>
      </c>
      <c r="X4633">
        <v>57.25</v>
      </c>
    </row>
    <row r="4634" spans="1:24" x14ac:dyDescent="0.55000000000000004">
      <c r="A4634" s="5">
        <v>43069</v>
      </c>
      <c r="B4634">
        <v>1.07</v>
      </c>
      <c r="C4634">
        <v>1.27</v>
      </c>
      <c r="D4634">
        <v>1.44</v>
      </c>
      <c r="E4634">
        <v>1.62</v>
      </c>
      <c r="F4634">
        <v>1.78</v>
      </c>
      <c r="G4634">
        <v>1.9</v>
      </c>
      <c r="H4634">
        <v>2.14</v>
      </c>
      <c r="I4634">
        <v>2.31</v>
      </c>
      <c r="J4634">
        <v>2.42</v>
      </c>
      <c r="K4634">
        <v>2.65</v>
      </c>
      <c r="L4634">
        <v>2.83</v>
      </c>
      <c r="M4634">
        <v>0.41</v>
      </c>
      <c r="N4634">
        <v>0.56000000000000005</v>
      </c>
      <c r="O4634">
        <v>0.76</v>
      </c>
      <c r="P4634">
        <v>0.88</v>
      </c>
      <c r="Q4634">
        <v>1.37188</v>
      </c>
      <c r="R4634">
        <v>1.4353800000000001</v>
      </c>
      <c r="S4634">
        <v>1.4873799999999999</v>
      </c>
      <c r="T4634">
        <v>1.6679999999999999</v>
      </c>
      <c r="U4634">
        <v>1.9516899999999999</v>
      </c>
      <c r="V4634">
        <v>24272.35</v>
      </c>
      <c r="W4634">
        <v>2647.58</v>
      </c>
      <c r="X4634">
        <v>57.4</v>
      </c>
    </row>
    <row r="4635" spans="1:24" x14ac:dyDescent="0.55000000000000004">
      <c r="A4635" s="5">
        <v>43070</v>
      </c>
      <c r="B4635">
        <v>1.1599999999999999</v>
      </c>
      <c r="C4635">
        <v>1.27</v>
      </c>
      <c r="D4635">
        <v>1.45</v>
      </c>
      <c r="E4635">
        <v>1.62</v>
      </c>
      <c r="F4635">
        <v>1.78</v>
      </c>
      <c r="G4635">
        <v>1.9</v>
      </c>
      <c r="H4635">
        <v>2.13</v>
      </c>
      <c r="I4635">
        <v>2.2799999999999998</v>
      </c>
      <c r="J4635">
        <v>2.37</v>
      </c>
      <c r="K4635">
        <v>2.58</v>
      </c>
      <c r="L4635">
        <v>2.76</v>
      </c>
      <c r="M4635">
        <v>0.41</v>
      </c>
      <c r="N4635">
        <v>0.51</v>
      </c>
      <c r="O4635">
        <v>0.69</v>
      </c>
      <c r="P4635">
        <v>0.81</v>
      </c>
      <c r="Q4635">
        <v>1.3793800000000001</v>
      </c>
      <c r="R4635">
        <v>1.4415</v>
      </c>
      <c r="S4635">
        <v>1.4946299999999999</v>
      </c>
      <c r="T4635">
        <v>1.67425</v>
      </c>
      <c r="U4635">
        <v>1.96044</v>
      </c>
      <c r="V4635">
        <v>24231.59</v>
      </c>
      <c r="W4635">
        <v>2642.22</v>
      </c>
      <c r="X4635">
        <v>58.35</v>
      </c>
    </row>
    <row r="4636" spans="1:24" x14ac:dyDescent="0.55000000000000004">
      <c r="A4636" s="5">
        <v>43073</v>
      </c>
      <c r="B4636">
        <v>1.1599999999999999</v>
      </c>
      <c r="C4636">
        <v>1.29</v>
      </c>
      <c r="D4636">
        <v>1.45</v>
      </c>
      <c r="E4636">
        <v>1.66</v>
      </c>
      <c r="F4636">
        <v>1.8</v>
      </c>
      <c r="G4636">
        <v>1.93</v>
      </c>
      <c r="H4636">
        <v>2.15</v>
      </c>
      <c r="I4636">
        <v>2.29</v>
      </c>
      <c r="J4636">
        <v>2.37</v>
      </c>
      <c r="K4636">
        <v>2.58</v>
      </c>
      <c r="L4636">
        <v>2.77</v>
      </c>
      <c r="M4636">
        <v>0.39</v>
      </c>
      <c r="N4636">
        <v>0.5</v>
      </c>
      <c r="O4636">
        <v>0.68</v>
      </c>
      <c r="P4636">
        <v>0.8</v>
      </c>
      <c r="Q4636">
        <v>1.39181</v>
      </c>
      <c r="R4636">
        <v>1.4530000000000001</v>
      </c>
      <c r="S4636">
        <v>1.5084900000000001</v>
      </c>
      <c r="T4636">
        <v>1.69313</v>
      </c>
      <c r="U4636">
        <v>1.98169</v>
      </c>
      <c r="V4636">
        <v>24290.05</v>
      </c>
      <c r="W4636">
        <v>2639.44</v>
      </c>
      <c r="X4636">
        <v>57.48</v>
      </c>
    </row>
    <row r="4637" spans="1:24" x14ac:dyDescent="0.55000000000000004">
      <c r="A4637" s="5">
        <v>43074</v>
      </c>
      <c r="B4637">
        <v>1.1599999999999999</v>
      </c>
      <c r="C4637">
        <v>1.3</v>
      </c>
      <c r="D4637">
        <v>1.48</v>
      </c>
      <c r="E4637">
        <v>1.64</v>
      </c>
      <c r="F4637">
        <v>1.83</v>
      </c>
      <c r="G4637">
        <v>1.94</v>
      </c>
      <c r="H4637">
        <v>2.15</v>
      </c>
      <c r="I4637">
        <v>2.2799999999999998</v>
      </c>
      <c r="J4637">
        <v>2.36</v>
      </c>
      <c r="K4637">
        <v>2.5499999999999998</v>
      </c>
      <c r="L4637">
        <v>2.73</v>
      </c>
      <c r="M4637">
        <v>0.46</v>
      </c>
      <c r="N4637">
        <v>0.5</v>
      </c>
      <c r="O4637">
        <v>0.65</v>
      </c>
      <c r="P4637">
        <v>0.78</v>
      </c>
      <c r="Q4637">
        <v>1.4031899999999999</v>
      </c>
      <c r="R4637">
        <v>1.4590000000000001</v>
      </c>
      <c r="S4637">
        <v>1.51532</v>
      </c>
      <c r="T4637">
        <v>1.7112499999999999</v>
      </c>
      <c r="U4637">
        <v>1.9895</v>
      </c>
      <c r="V4637">
        <v>24180.639999999999</v>
      </c>
      <c r="W4637">
        <v>2629.57</v>
      </c>
      <c r="X4637">
        <v>57.66</v>
      </c>
    </row>
    <row r="4638" spans="1:24" x14ac:dyDescent="0.55000000000000004">
      <c r="A4638" s="5">
        <v>43075</v>
      </c>
      <c r="B4638">
        <v>1.1599999999999999</v>
      </c>
      <c r="C4638">
        <v>1.3</v>
      </c>
      <c r="D4638">
        <v>1.48</v>
      </c>
      <c r="E4638">
        <v>1.68</v>
      </c>
      <c r="F4638">
        <v>1.78</v>
      </c>
      <c r="G4638">
        <v>1.92</v>
      </c>
      <c r="H4638">
        <v>2.11</v>
      </c>
      <c r="I4638">
        <v>2.25</v>
      </c>
      <c r="J4638">
        <v>2.33</v>
      </c>
      <c r="K4638">
        <v>2.5299999999999998</v>
      </c>
      <c r="L4638">
        <v>2.71</v>
      </c>
      <c r="M4638">
        <v>0.37</v>
      </c>
      <c r="N4638">
        <v>0.47</v>
      </c>
      <c r="O4638">
        <v>0.65</v>
      </c>
      <c r="P4638">
        <v>0.77</v>
      </c>
      <c r="Q4638">
        <v>1.4068799999999999</v>
      </c>
      <c r="R4638">
        <v>1.4640899999999999</v>
      </c>
      <c r="S4638">
        <v>1.5226299999999999</v>
      </c>
      <c r="T4638">
        <v>1.71445</v>
      </c>
      <c r="U4638">
        <v>1.9882500000000001</v>
      </c>
      <c r="V4638">
        <v>24140.91</v>
      </c>
      <c r="W4638">
        <v>2629.27</v>
      </c>
      <c r="X4638">
        <v>55.79</v>
      </c>
    </row>
    <row r="4639" spans="1:24" x14ac:dyDescent="0.55000000000000004">
      <c r="A4639" s="5">
        <v>43076</v>
      </c>
      <c r="B4639">
        <v>1.1599999999999999</v>
      </c>
      <c r="C4639">
        <v>1.29</v>
      </c>
      <c r="D4639">
        <v>1.47</v>
      </c>
      <c r="E4639">
        <v>1.67</v>
      </c>
      <c r="F4639">
        <v>1.8</v>
      </c>
      <c r="G4639">
        <v>1.92</v>
      </c>
      <c r="H4639">
        <v>2.14</v>
      </c>
      <c r="I4639">
        <v>2.29</v>
      </c>
      <c r="J4639">
        <v>2.37</v>
      </c>
      <c r="K4639">
        <v>2.58</v>
      </c>
      <c r="L4639">
        <v>2.76</v>
      </c>
      <c r="M4639">
        <v>0.4</v>
      </c>
      <c r="N4639">
        <v>0.5</v>
      </c>
      <c r="O4639">
        <v>0.69</v>
      </c>
      <c r="P4639">
        <v>0.81</v>
      </c>
      <c r="Q4639">
        <v>1.4318500000000001</v>
      </c>
      <c r="R4639">
        <v>1.47638</v>
      </c>
      <c r="S4639">
        <v>1.53606</v>
      </c>
      <c r="T4639">
        <v>1.7224999999999999</v>
      </c>
      <c r="U4639">
        <v>1.9973099999999999</v>
      </c>
      <c r="V4639">
        <v>24211.48</v>
      </c>
      <c r="W4639">
        <v>2636.98</v>
      </c>
      <c r="X4639">
        <v>56.5</v>
      </c>
    </row>
    <row r="4640" spans="1:24" x14ac:dyDescent="0.55000000000000004">
      <c r="A4640" s="5">
        <v>43077</v>
      </c>
      <c r="B4640">
        <v>1.1599999999999999</v>
      </c>
      <c r="C4640">
        <v>1.28</v>
      </c>
      <c r="D4640">
        <v>1.45</v>
      </c>
      <c r="E4640">
        <v>1.65</v>
      </c>
      <c r="F4640">
        <v>1.8</v>
      </c>
      <c r="G4640">
        <v>1.92</v>
      </c>
      <c r="H4640">
        <v>2.14</v>
      </c>
      <c r="I4640">
        <v>2.29</v>
      </c>
      <c r="J4640">
        <v>2.38</v>
      </c>
      <c r="K4640">
        <v>2.59</v>
      </c>
      <c r="L4640">
        <v>2.77</v>
      </c>
      <c r="M4640">
        <v>0.43</v>
      </c>
      <c r="N4640">
        <v>0.5</v>
      </c>
      <c r="O4640">
        <v>0.68</v>
      </c>
      <c r="P4640">
        <v>0.81</v>
      </c>
      <c r="Q4640">
        <v>1.44438</v>
      </c>
      <c r="R4640">
        <v>1.4884900000000001</v>
      </c>
      <c r="S4640">
        <v>1.54878</v>
      </c>
      <c r="T4640">
        <v>1.7298800000000001</v>
      </c>
      <c r="U4640">
        <v>2.0107499999999998</v>
      </c>
      <c r="V4640">
        <v>24329.16</v>
      </c>
      <c r="W4640">
        <v>2651.5</v>
      </c>
      <c r="X4640">
        <v>57.15</v>
      </c>
    </row>
    <row r="4641" spans="1:24" x14ac:dyDescent="0.55000000000000004">
      <c r="A4641" s="5">
        <v>43080</v>
      </c>
      <c r="B4641">
        <v>1.1599999999999999</v>
      </c>
      <c r="C4641">
        <v>1.33</v>
      </c>
      <c r="D4641">
        <v>1.47</v>
      </c>
      <c r="E4641">
        <v>1.69</v>
      </c>
      <c r="F4641">
        <v>1.82</v>
      </c>
      <c r="G4641">
        <v>1.95</v>
      </c>
      <c r="H4641">
        <v>2.16</v>
      </c>
      <c r="I4641">
        <v>2.2999999999999998</v>
      </c>
      <c r="J4641">
        <v>2.39</v>
      </c>
      <c r="K4641">
        <v>2.59</v>
      </c>
      <c r="L4641">
        <v>2.77</v>
      </c>
      <c r="M4641">
        <v>0.4</v>
      </c>
      <c r="N4641">
        <v>0.51</v>
      </c>
      <c r="O4641">
        <v>0.7</v>
      </c>
      <c r="P4641">
        <v>0.82</v>
      </c>
      <c r="Q4641">
        <v>1.4595100000000001</v>
      </c>
      <c r="R4641">
        <v>1.5021800000000001</v>
      </c>
      <c r="S4641">
        <v>1.5634699999999999</v>
      </c>
      <c r="T4641">
        <v>1.7353499999999999</v>
      </c>
      <c r="U4641">
        <v>2.01356</v>
      </c>
      <c r="V4641">
        <v>24386.03</v>
      </c>
      <c r="W4641">
        <v>2659.99</v>
      </c>
      <c r="X4641">
        <v>57.84</v>
      </c>
    </row>
    <row r="4642" spans="1:24" x14ac:dyDescent="0.55000000000000004">
      <c r="A4642" s="5">
        <v>43081</v>
      </c>
      <c r="B4642">
        <v>1.17</v>
      </c>
      <c r="C4642">
        <v>1.34</v>
      </c>
      <c r="D4642">
        <v>1.49</v>
      </c>
      <c r="E4642">
        <v>1.7</v>
      </c>
      <c r="F4642">
        <v>1.83</v>
      </c>
      <c r="G4642">
        <v>1.95</v>
      </c>
      <c r="H4642">
        <v>2.1800000000000002</v>
      </c>
      <c r="I4642">
        <v>2.3199999999999998</v>
      </c>
      <c r="J4642">
        <v>2.4</v>
      </c>
      <c r="K4642">
        <v>2.6</v>
      </c>
      <c r="L4642">
        <v>2.79</v>
      </c>
      <c r="M4642">
        <v>0.4</v>
      </c>
      <c r="N4642">
        <v>0.51</v>
      </c>
      <c r="O4642">
        <v>0.69</v>
      </c>
      <c r="P4642">
        <v>0.81</v>
      </c>
      <c r="Q4642">
        <v>1.4719500000000001</v>
      </c>
      <c r="R4642">
        <v>1.51217</v>
      </c>
      <c r="S4642">
        <v>1.57352</v>
      </c>
      <c r="T4642">
        <v>1.74769</v>
      </c>
      <c r="U4642">
        <v>2.0282499999999999</v>
      </c>
      <c r="V4642">
        <v>24504.799999999999</v>
      </c>
      <c r="W4642">
        <v>2664.11</v>
      </c>
      <c r="X4642">
        <v>57.12</v>
      </c>
    </row>
    <row r="4643" spans="1:24" x14ac:dyDescent="0.55000000000000004">
      <c r="A4643" s="5">
        <v>43082</v>
      </c>
      <c r="B4643">
        <v>1.17</v>
      </c>
      <c r="C4643">
        <v>1.3</v>
      </c>
      <c r="D4643">
        <v>1.47</v>
      </c>
      <c r="E4643">
        <v>1.68</v>
      </c>
      <c r="F4643">
        <v>1.79</v>
      </c>
      <c r="G4643">
        <v>1.9</v>
      </c>
      <c r="H4643">
        <v>2.12</v>
      </c>
      <c r="I4643">
        <v>2.2599999999999998</v>
      </c>
      <c r="J4643">
        <v>2.36</v>
      </c>
      <c r="K4643">
        <v>2.56</v>
      </c>
      <c r="L4643">
        <v>2.74</v>
      </c>
      <c r="M4643">
        <v>0.38</v>
      </c>
      <c r="N4643">
        <v>0.48</v>
      </c>
      <c r="O4643">
        <v>0.67</v>
      </c>
      <c r="P4643">
        <v>0.79</v>
      </c>
      <c r="Q4643">
        <v>1.4770300000000001</v>
      </c>
      <c r="R4643">
        <v>1.52182</v>
      </c>
      <c r="S4643">
        <v>1.58849</v>
      </c>
      <c r="T4643">
        <v>1.7557499999999999</v>
      </c>
      <c r="U4643">
        <v>2.0385599999999999</v>
      </c>
      <c r="V4643">
        <v>24585.43</v>
      </c>
      <c r="W4643">
        <v>2662.85</v>
      </c>
      <c r="X4643">
        <v>56.59</v>
      </c>
    </row>
    <row r="4644" spans="1:24" x14ac:dyDescent="0.55000000000000004">
      <c r="A4644" s="5">
        <v>43083</v>
      </c>
      <c r="B4644">
        <v>1.41</v>
      </c>
      <c r="C4644">
        <v>1.32</v>
      </c>
      <c r="D4644">
        <v>1.48</v>
      </c>
      <c r="E4644">
        <v>1.7</v>
      </c>
      <c r="F4644">
        <v>1.82</v>
      </c>
      <c r="G4644">
        <v>1.92</v>
      </c>
      <c r="H4644">
        <v>2.14</v>
      </c>
      <c r="I4644">
        <v>2.27</v>
      </c>
      <c r="J4644">
        <v>2.35</v>
      </c>
      <c r="K4644">
        <v>2.5299999999999998</v>
      </c>
      <c r="L4644">
        <v>2.71</v>
      </c>
      <c r="M4644">
        <v>0.38</v>
      </c>
      <c r="N4644">
        <v>0.48</v>
      </c>
      <c r="O4644">
        <v>0.65</v>
      </c>
      <c r="P4644">
        <v>0.77</v>
      </c>
      <c r="Q4644">
        <v>1.49078</v>
      </c>
      <c r="R4644">
        <v>1.5299700000000001</v>
      </c>
      <c r="S4644">
        <v>1.60042</v>
      </c>
      <c r="T4644">
        <v>1.76769</v>
      </c>
      <c r="U4644">
        <v>2.0426299999999999</v>
      </c>
      <c r="V4644">
        <v>24508.66</v>
      </c>
      <c r="W4644">
        <v>2652.01</v>
      </c>
      <c r="X4644">
        <v>57</v>
      </c>
    </row>
    <row r="4645" spans="1:24" x14ac:dyDescent="0.55000000000000004">
      <c r="A4645" s="5">
        <v>43084</v>
      </c>
      <c r="B4645">
        <v>1.41</v>
      </c>
      <c r="C4645">
        <v>1.31</v>
      </c>
      <c r="D4645">
        <v>1.48</v>
      </c>
      <c r="E4645">
        <v>1.71</v>
      </c>
      <c r="F4645">
        <v>1.84</v>
      </c>
      <c r="G4645">
        <v>1.95</v>
      </c>
      <c r="H4645">
        <v>2.16</v>
      </c>
      <c r="I4645">
        <v>2.2799999999999998</v>
      </c>
      <c r="J4645">
        <v>2.35</v>
      </c>
      <c r="K4645">
        <v>2.52</v>
      </c>
      <c r="L4645">
        <v>2.68</v>
      </c>
      <c r="M4645">
        <v>0.39</v>
      </c>
      <c r="N4645">
        <v>0.47</v>
      </c>
      <c r="O4645">
        <v>0.63</v>
      </c>
      <c r="P4645">
        <v>0.75</v>
      </c>
      <c r="Q4645">
        <v>1.4950000000000001</v>
      </c>
      <c r="R4645">
        <v>1.5386299999999999</v>
      </c>
      <c r="S4645">
        <v>1.61331</v>
      </c>
      <c r="T4645">
        <v>1.77443</v>
      </c>
      <c r="U4645">
        <v>2.0476299999999998</v>
      </c>
      <c r="V4645">
        <v>24651.74</v>
      </c>
      <c r="W4645">
        <v>2675.81</v>
      </c>
      <c r="X4645">
        <v>57.29</v>
      </c>
    </row>
    <row r="4646" spans="1:24" x14ac:dyDescent="0.55000000000000004">
      <c r="A4646" s="5">
        <v>43087</v>
      </c>
      <c r="B4646">
        <v>1.42</v>
      </c>
      <c r="C4646">
        <v>1.38</v>
      </c>
      <c r="D4646">
        <v>1.51</v>
      </c>
      <c r="E4646">
        <v>1.7</v>
      </c>
      <c r="F4646">
        <v>1.84</v>
      </c>
      <c r="G4646">
        <v>1.94</v>
      </c>
      <c r="H4646">
        <v>2.17</v>
      </c>
      <c r="I4646">
        <v>2.2999999999999998</v>
      </c>
      <c r="J4646">
        <v>2.39</v>
      </c>
      <c r="K4646">
        <v>2.57</v>
      </c>
      <c r="L4646">
        <v>2.74</v>
      </c>
      <c r="M4646">
        <v>0.46</v>
      </c>
      <c r="N4646">
        <v>0.5</v>
      </c>
      <c r="O4646">
        <v>0.66</v>
      </c>
      <c r="P4646">
        <v>0.79</v>
      </c>
      <c r="Q4646">
        <v>1.5011300000000001</v>
      </c>
      <c r="R4646">
        <v>1.54905</v>
      </c>
      <c r="S4646">
        <v>1.62548</v>
      </c>
      <c r="T4646">
        <v>1.7817000000000001</v>
      </c>
      <c r="U4646">
        <v>2.0582500000000001</v>
      </c>
      <c r="V4646">
        <v>24792.2</v>
      </c>
      <c r="W4646">
        <v>2690.16</v>
      </c>
      <c r="X4646">
        <v>57.17</v>
      </c>
    </row>
    <row r="4647" spans="1:24" x14ac:dyDescent="0.55000000000000004">
      <c r="A4647" s="5">
        <v>43088</v>
      </c>
      <c r="B4647">
        <v>1.42</v>
      </c>
      <c r="C4647">
        <v>1.37</v>
      </c>
      <c r="D4647">
        <v>1.51</v>
      </c>
      <c r="E4647">
        <v>1.71</v>
      </c>
      <c r="F4647">
        <v>1.87</v>
      </c>
      <c r="G4647">
        <v>1.97</v>
      </c>
      <c r="H4647">
        <v>2.23</v>
      </c>
      <c r="I4647">
        <v>2.37</v>
      </c>
      <c r="J4647">
        <v>2.46</v>
      </c>
      <c r="K4647">
        <v>2.66</v>
      </c>
      <c r="L4647">
        <v>2.82</v>
      </c>
      <c r="M4647">
        <v>0.49</v>
      </c>
      <c r="N4647">
        <v>0.55000000000000004</v>
      </c>
      <c r="O4647">
        <v>0.71</v>
      </c>
      <c r="P4647">
        <v>0.84</v>
      </c>
      <c r="Q4647">
        <v>1.5111300000000001</v>
      </c>
      <c r="R4647">
        <v>1.5602499999999999</v>
      </c>
      <c r="S4647">
        <v>1.6420300000000001</v>
      </c>
      <c r="T4647">
        <v>1.7883</v>
      </c>
      <c r="U4647">
        <v>2.0688800000000001</v>
      </c>
      <c r="V4647">
        <v>24754.75</v>
      </c>
      <c r="W4647">
        <v>2681.47</v>
      </c>
      <c r="X4647">
        <v>57.49</v>
      </c>
    </row>
    <row r="4648" spans="1:24" x14ac:dyDescent="0.55000000000000004">
      <c r="A4648" s="5">
        <v>43089</v>
      </c>
      <c r="B4648">
        <v>1.42</v>
      </c>
      <c r="C4648">
        <v>1.38</v>
      </c>
      <c r="D4648">
        <v>1.51</v>
      </c>
      <c r="E4648">
        <v>1.72</v>
      </c>
      <c r="F4648">
        <v>1.87</v>
      </c>
      <c r="G4648">
        <v>1.98</v>
      </c>
      <c r="H4648">
        <v>2.2400000000000002</v>
      </c>
      <c r="I4648">
        <v>2.4</v>
      </c>
      <c r="J4648">
        <v>2.4900000000000002</v>
      </c>
      <c r="K4648">
        <v>2.71</v>
      </c>
      <c r="L4648">
        <v>2.88</v>
      </c>
      <c r="M4648">
        <v>0.5</v>
      </c>
      <c r="N4648">
        <v>0.56999999999999995</v>
      </c>
      <c r="O4648">
        <v>0.75</v>
      </c>
      <c r="P4648">
        <v>0.89</v>
      </c>
      <c r="Q4648">
        <v>1.53488</v>
      </c>
      <c r="R4648">
        <v>1.58629</v>
      </c>
      <c r="S4648">
        <v>1.6579299999999999</v>
      </c>
      <c r="T4648">
        <v>1.81413</v>
      </c>
      <c r="U4648">
        <v>2.0836600000000001</v>
      </c>
      <c r="V4648">
        <v>24726.65</v>
      </c>
      <c r="W4648">
        <v>2679.25</v>
      </c>
      <c r="X4648">
        <v>58.09</v>
      </c>
    </row>
    <row r="4649" spans="1:24" x14ac:dyDescent="0.55000000000000004">
      <c r="A4649" s="5">
        <v>43090</v>
      </c>
      <c r="B4649">
        <v>1.42</v>
      </c>
      <c r="C4649">
        <v>1.35</v>
      </c>
      <c r="D4649">
        <v>1.54</v>
      </c>
      <c r="E4649">
        <v>1.73</v>
      </c>
      <c r="F4649">
        <v>1.89</v>
      </c>
      <c r="G4649">
        <v>2.0099999999999998</v>
      </c>
      <c r="H4649">
        <v>2.2599999999999998</v>
      </c>
      <c r="I4649">
        <v>2.39</v>
      </c>
      <c r="J4649">
        <v>2.48</v>
      </c>
      <c r="K4649">
        <v>2.68</v>
      </c>
      <c r="L4649">
        <v>2.84</v>
      </c>
      <c r="M4649">
        <v>0.42</v>
      </c>
      <c r="N4649">
        <v>0.55000000000000004</v>
      </c>
      <c r="O4649">
        <v>0.73</v>
      </c>
      <c r="P4649">
        <v>0.85</v>
      </c>
      <c r="Q4649">
        <v>1.55213</v>
      </c>
      <c r="R4649">
        <v>1.6067</v>
      </c>
      <c r="S4649">
        <v>1.6746399999999999</v>
      </c>
      <c r="T4649">
        <v>1.8248800000000001</v>
      </c>
      <c r="U4649">
        <v>2.09091</v>
      </c>
      <c r="V4649">
        <v>24782.29</v>
      </c>
      <c r="W4649">
        <v>2684.57</v>
      </c>
      <c r="X4649">
        <v>58.34</v>
      </c>
    </row>
    <row r="4650" spans="1:24" x14ac:dyDescent="0.55000000000000004">
      <c r="A4650" s="5">
        <v>43091</v>
      </c>
      <c r="B4650">
        <v>1.42</v>
      </c>
      <c r="C4650">
        <v>1.33</v>
      </c>
      <c r="D4650">
        <v>1.54</v>
      </c>
      <c r="E4650">
        <v>1.73</v>
      </c>
      <c r="F4650">
        <v>1.91</v>
      </c>
      <c r="G4650">
        <v>2.0099999999999998</v>
      </c>
      <c r="H4650">
        <v>2.2599999999999998</v>
      </c>
      <c r="I4650">
        <v>2.4</v>
      </c>
      <c r="J4650">
        <v>2.48</v>
      </c>
      <c r="K4650">
        <v>2.68</v>
      </c>
      <c r="L4650">
        <v>2.83</v>
      </c>
      <c r="M4650">
        <v>0.44</v>
      </c>
      <c r="N4650">
        <v>0.54</v>
      </c>
      <c r="O4650">
        <v>0.72</v>
      </c>
      <c r="P4650">
        <v>0.84</v>
      </c>
      <c r="Q4650">
        <v>1.56375</v>
      </c>
      <c r="R4650">
        <v>1.6167400000000001</v>
      </c>
      <c r="S4650">
        <v>1.68577</v>
      </c>
      <c r="T4650">
        <v>1.8336300000000001</v>
      </c>
      <c r="U4650">
        <v>2.10216</v>
      </c>
      <c r="V4650">
        <v>24754.06</v>
      </c>
      <c r="W4650">
        <v>2683.34</v>
      </c>
      <c r="X4650">
        <v>58.25</v>
      </c>
    </row>
    <row r="4651" spans="1:24" x14ac:dyDescent="0.55000000000000004">
      <c r="A4651" s="5">
        <v>43095</v>
      </c>
      <c r="B4651">
        <v>1.42</v>
      </c>
      <c r="C4651">
        <v>1.47</v>
      </c>
      <c r="D4651">
        <v>1.52</v>
      </c>
      <c r="E4651">
        <v>1.75</v>
      </c>
      <c r="F4651">
        <v>1.92</v>
      </c>
      <c r="G4651">
        <v>2.02</v>
      </c>
      <c r="H4651">
        <v>2.25</v>
      </c>
      <c r="I4651">
        <v>2.38</v>
      </c>
      <c r="J4651">
        <v>2.4700000000000002</v>
      </c>
      <c r="K4651">
        <v>2.66</v>
      </c>
      <c r="L4651">
        <v>2.82</v>
      </c>
      <c r="M4651">
        <v>0.49</v>
      </c>
      <c r="N4651">
        <v>0.53</v>
      </c>
      <c r="O4651">
        <v>0.7</v>
      </c>
      <c r="P4651">
        <v>0.83</v>
      </c>
      <c r="Q4651" t="e">
        <v>#N/A</v>
      </c>
      <c r="R4651" t="e">
        <v>#N/A</v>
      </c>
      <c r="S4651" t="e">
        <v>#N/A</v>
      </c>
      <c r="T4651" t="e">
        <v>#N/A</v>
      </c>
      <c r="U4651" t="e">
        <v>#N/A</v>
      </c>
      <c r="V4651">
        <v>24746.21</v>
      </c>
      <c r="W4651">
        <v>2680.5</v>
      </c>
      <c r="X4651">
        <v>59.55</v>
      </c>
    </row>
    <row r="4652" spans="1:24" x14ac:dyDescent="0.55000000000000004">
      <c r="A4652" s="5">
        <v>43096</v>
      </c>
      <c r="B4652">
        <v>1.42</v>
      </c>
      <c r="C4652">
        <v>1.44</v>
      </c>
      <c r="D4652">
        <v>1.53</v>
      </c>
      <c r="E4652">
        <v>1.75</v>
      </c>
      <c r="F4652">
        <v>1.89</v>
      </c>
      <c r="G4652">
        <v>1.99</v>
      </c>
      <c r="H4652">
        <v>2.2200000000000002</v>
      </c>
      <c r="I4652">
        <v>2.34</v>
      </c>
      <c r="J4652">
        <v>2.42</v>
      </c>
      <c r="K4652">
        <v>2.59</v>
      </c>
      <c r="L4652">
        <v>2.75</v>
      </c>
      <c r="M4652">
        <v>0.4</v>
      </c>
      <c r="N4652">
        <v>0.48</v>
      </c>
      <c r="O4652">
        <v>0.64</v>
      </c>
      <c r="P4652">
        <v>0.76</v>
      </c>
      <c r="Q4652">
        <v>1.569</v>
      </c>
      <c r="R4652">
        <v>1.62347</v>
      </c>
      <c r="S4652">
        <v>1.69339</v>
      </c>
      <c r="T4652">
        <v>1.843</v>
      </c>
      <c r="U4652">
        <v>2.11063</v>
      </c>
      <c r="V4652">
        <v>24774.3</v>
      </c>
      <c r="W4652">
        <v>2682.62</v>
      </c>
      <c r="X4652">
        <v>59.67</v>
      </c>
    </row>
    <row r="4653" spans="1:24" x14ac:dyDescent="0.55000000000000004">
      <c r="A4653" s="5">
        <v>43097</v>
      </c>
      <c r="B4653">
        <v>1.42</v>
      </c>
      <c r="C4653">
        <v>1.39</v>
      </c>
      <c r="D4653">
        <v>1.54</v>
      </c>
      <c r="E4653">
        <v>1.76</v>
      </c>
      <c r="F4653">
        <v>1.91</v>
      </c>
      <c r="G4653">
        <v>2</v>
      </c>
      <c r="H4653">
        <v>2.23</v>
      </c>
      <c r="I4653">
        <v>2.36</v>
      </c>
      <c r="J4653">
        <v>2.4300000000000002</v>
      </c>
      <c r="K4653">
        <v>2.6</v>
      </c>
      <c r="L4653">
        <v>2.75</v>
      </c>
      <c r="M4653">
        <v>0.37</v>
      </c>
      <c r="N4653">
        <v>0.47</v>
      </c>
      <c r="O4653">
        <v>0.64</v>
      </c>
      <c r="P4653">
        <v>0.75</v>
      </c>
      <c r="Q4653">
        <v>1.56775</v>
      </c>
      <c r="R4653">
        <v>1.6218900000000001</v>
      </c>
      <c r="S4653">
        <v>1.69465</v>
      </c>
      <c r="T4653">
        <v>1.8436300000000001</v>
      </c>
      <c r="U4653">
        <v>2.1063399999999999</v>
      </c>
      <c r="V4653">
        <v>24837.51</v>
      </c>
      <c r="W4653">
        <v>2687.54</v>
      </c>
      <c r="X4653">
        <v>59.84</v>
      </c>
    </row>
    <row r="4654" spans="1:24" x14ac:dyDescent="0.55000000000000004">
      <c r="A4654" s="5">
        <v>43098</v>
      </c>
      <c r="B4654">
        <v>1.33</v>
      </c>
      <c r="C4654">
        <v>1.39</v>
      </c>
      <c r="D4654">
        <v>1.53</v>
      </c>
      <c r="E4654">
        <v>1.76</v>
      </c>
      <c r="F4654">
        <v>1.89</v>
      </c>
      <c r="G4654">
        <v>1.98</v>
      </c>
      <c r="H4654">
        <v>2.2000000000000002</v>
      </c>
      <c r="I4654">
        <v>2.33</v>
      </c>
      <c r="J4654">
        <v>2.4</v>
      </c>
      <c r="K4654">
        <v>2.58</v>
      </c>
      <c r="L4654">
        <v>2.74</v>
      </c>
      <c r="M4654">
        <v>0.34</v>
      </c>
      <c r="N4654">
        <v>0.44</v>
      </c>
      <c r="O4654">
        <v>0.61</v>
      </c>
      <c r="P4654">
        <v>0.73</v>
      </c>
      <c r="Q4654">
        <v>1.5642499999999999</v>
      </c>
      <c r="R4654">
        <v>1.6218600000000001</v>
      </c>
      <c r="S4654">
        <v>1.69428</v>
      </c>
      <c r="T4654">
        <v>1.83707</v>
      </c>
      <c r="U4654">
        <v>2.10697</v>
      </c>
      <c r="V4654">
        <v>24719.22</v>
      </c>
      <c r="W4654">
        <v>2673.61</v>
      </c>
      <c r="X4654">
        <v>60.46</v>
      </c>
    </row>
    <row r="4655" spans="1:24" x14ac:dyDescent="0.55000000000000004">
      <c r="A4655" s="5">
        <v>43102</v>
      </c>
      <c r="B4655">
        <v>1.42</v>
      </c>
      <c r="C4655">
        <v>1.44</v>
      </c>
      <c r="D4655">
        <v>1.61</v>
      </c>
      <c r="E4655">
        <v>1.83</v>
      </c>
      <c r="F4655">
        <v>1.92</v>
      </c>
      <c r="G4655">
        <v>2.0099999999999998</v>
      </c>
      <c r="H4655">
        <v>2.25</v>
      </c>
      <c r="I4655">
        <v>2.38</v>
      </c>
      <c r="J4655">
        <v>2.46</v>
      </c>
      <c r="K4655">
        <v>2.64</v>
      </c>
      <c r="L4655">
        <v>2.81</v>
      </c>
      <c r="M4655">
        <v>0.35</v>
      </c>
      <c r="N4655">
        <v>0.46</v>
      </c>
      <c r="O4655">
        <v>0.64</v>
      </c>
      <c r="P4655">
        <v>0.77</v>
      </c>
      <c r="Q4655">
        <v>1.56175</v>
      </c>
      <c r="R4655">
        <v>1.62205</v>
      </c>
      <c r="S4655">
        <v>1.69693</v>
      </c>
      <c r="T4655">
        <v>1.83938</v>
      </c>
      <c r="U4655">
        <v>2.1093299999999999</v>
      </c>
      <c r="V4655">
        <v>24824.01</v>
      </c>
      <c r="W4655">
        <v>2695.81</v>
      </c>
      <c r="X4655">
        <v>60.37</v>
      </c>
    </row>
    <row r="4656" spans="1:24" x14ac:dyDescent="0.55000000000000004">
      <c r="A4656" s="5">
        <v>43103</v>
      </c>
      <c r="B4656">
        <v>1.42</v>
      </c>
      <c r="C4656">
        <v>1.41</v>
      </c>
      <c r="D4656">
        <v>1.59</v>
      </c>
      <c r="E4656">
        <v>1.81</v>
      </c>
      <c r="F4656">
        <v>1.94</v>
      </c>
      <c r="G4656">
        <v>2.02</v>
      </c>
      <c r="H4656">
        <v>2.25</v>
      </c>
      <c r="I4656">
        <v>2.37</v>
      </c>
      <c r="J4656">
        <v>2.44</v>
      </c>
      <c r="K4656">
        <v>2.62</v>
      </c>
      <c r="L4656">
        <v>2.78</v>
      </c>
      <c r="M4656">
        <v>0.38</v>
      </c>
      <c r="N4656">
        <v>0.46</v>
      </c>
      <c r="O4656">
        <v>0.63</v>
      </c>
      <c r="P4656">
        <v>0.76</v>
      </c>
      <c r="Q4656">
        <v>1.55688</v>
      </c>
      <c r="R4656">
        <v>1.6204099999999999</v>
      </c>
      <c r="S4656">
        <v>1.6959299999999999</v>
      </c>
      <c r="T4656">
        <v>1.8426899999999999</v>
      </c>
      <c r="U4656">
        <v>2.11782</v>
      </c>
      <c r="V4656">
        <v>24922.68</v>
      </c>
      <c r="W4656">
        <v>2713.06</v>
      </c>
      <c r="X4656">
        <v>61.61</v>
      </c>
    </row>
    <row r="4657" spans="1:24" x14ac:dyDescent="0.55000000000000004">
      <c r="A4657" s="5">
        <v>43104</v>
      </c>
      <c r="B4657">
        <v>1.42</v>
      </c>
      <c r="C4657">
        <v>1.41</v>
      </c>
      <c r="D4657">
        <v>1.6</v>
      </c>
      <c r="E4657">
        <v>1.82</v>
      </c>
      <c r="F4657">
        <v>1.96</v>
      </c>
      <c r="G4657">
        <v>2.0499999999999998</v>
      </c>
      <c r="H4657">
        <v>2.27</v>
      </c>
      <c r="I4657">
        <v>2.38</v>
      </c>
      <c r="J4657">
        <v>2.46</v>
      </c>
      <c r="K4657">
        <v>2.62</v>
      </c>
      <c r="L4657">
        <v>2.79</v>
      </c>
      <c r="M4657">
        <v>0.35</v>
      </c>
      <c r="N4657">
        <v>0.45</v>
      </c>
      <c r="O4657">
        <v>0.62</v>
      </c>
      <c r="P4657">
        <v>0.75</v>
      </c>
      <c r="Q4657">
        <v>1.5549999999999999</v>
      </c>
      <c r="R4657">
        <v>1.6206799999999999</v>
      </c>
      <c r="S4657">
        <v>1.70381</v>
      </c>
      <c r="T4657">
        <v>1.8583099999999999</v>
      </c>
      <c r="U4657">
        <v>2.1383399999999999</v>
      </c>
      <c r="V4657">
        <v>25075.13</v>
      </c>
      <c r="W4657">
        <v>2723.99</v>
      </c>
      <c r="X4657">
        <v>61.98</v>
      </c>
    </row>
    <row r="4658" spans="1:24" x14ac:dyDescent="0.55000000000000004">
      <c r="A4658" s="5">
        <v>43105</v>
      </c>
      <c r="B4658">
        <v>1.42</v>
      </c>
      <c r="C4658">
        <v>1.39</v>
      </c>
      <c r="D4658">
        <v>1.58</v>
      </c>
      <c r="E4658">
        <v>1.8</v>
      </c>
      <c r="F4658">
        <v>1.96</v>
      </c>
      <c r="G4658">
        <v>2.06</v>
      </c>
      <c r="H4658">
        <v>2.29</v>
      </c>
      <c r="I4658">
        <v>2.4</v>
      </c>
      <c r="J4658">
        <v>2.4700000000000002</v>
      </c>
      <c r="K4658">
        <v>2.64</v>
      </c>
      <c r="L4658">
        <v>2.81</v>
      </c>
      <c r="M4658">
        <v>0.34</v>
      </c>
      <c r="N4658">
        <v>0.46</v>
      </c>
      <c r="O4658">
        <v>0.63</v>
      </c>
      <c r="P4658">
        <v>0.76</v>
      </c>
      <c r="Q4658">
        <v>1.5525</v>
      </c>
      <c r="R4658">
        <v>1.6219399999999999</v>
      </c>
      <c r="S4658">
        <v>1.7039299999999999</v>
      </c>
      <c r="T4658">
        <v>1.86507</v>
      </c>
      <c r="U4658">
        <v>2.1495299999999999</v>
      </c>
      <c r="V4658">
        <v>25295.87</v>
      </c>
      <c r="W4658">
        <v>2743.15</v>
      </c>
      <c r="X4658">
        <v>61.49</v>
      </c>
    </row>
    <row r="4659" spans="1:24" x14ac:dyDescent="0.55000000000000004">
      <c r="A4659" s="5">
        <v>43108</v>
      </c>
      <c r="B4659">
        <v>1.42</v>
      </c>
      <c r="C4659">
        <v>1.45</v>
      </c>
      <c r="D4659">
        <v>1.6</v>
      </c>
      <c r="E4659">
        <v>1.79</v>
      </c>
      <c r="F4659">
        <v>1.96</v>
      </c>
      <c r="G4659">
        <v>2.0699999999999998</v>
      </c>
      <c r="H4659">
        <v>2.29</v>
      </c>
      <c r="I4659">
        <v>2.41</v>
      </c>
      <c r="J4659">
        <v>2.4900000000000002</v>
      </c>
      <c r="K4659">
        <v>2.65</v>
      </c>
      <c r="L4659">
        <v>2.81</v>
      </c>
      <c r="M4659">
        <v>0.38</v>
      </c>
      <c r="N4659">
        <v>0.47</v>
      </c>
      <c r="O4659">
        <v>0.65</v>
      </c>
      <c r="P4659">
        <v>0.77</v>
      </c>
      <c r="Q4659">
        <v>1.55375</v>
      </c>
      <c r="R4659">
        <v>1.6237200000000001</v>
      </c>
      <c r="S4659">
        <v>1.7080200000000001</v>
      </c>
      <c r="T4659">
        <v>1.8652899999999999</v>
      </c>
      <c r="U4659">
        <v>2.1507499999999999</v>
      </c>
      <c r="V4659">
        <v>25283</v>
      </c>
      <c r="W4659">
        <v>2747.71</v>
      </c>
      <c r="X4659">
        <v>61.73</v>
      </c>
    </row>
    <row r="4660" spans="1:24" x14ac:dyDescent="0.55000000000000004">
      <c r="A4660" s="5">
        <v>43109</v>
      </c>
      <c r="B4660">
        <v>1.42</v>
      </c>
      <c r="C4660">
        <v>1.44</v>
      </c>
      <c r="D4660">
        <v>1.6</v>
      </c>
      <c r="E4660">
        <v>1.78</v>
      </c>
      <c r="F4660">
        <v>1.98</v>
      </c>
      <c r="G4660">
        <v>2.09</v>
      </c>
      <c r="H4660">
        <v>2.33</v>
      </c>
      <c r="I4660">
        <v>2.46</v>
      </c>
      <c r="J4660">
        <v>2.5499999999999998</v>
      </c>
      <c r="K4660">
        <v>2.72</v>
      </c>
      <c r="L4660">
        <v>2.88</v>
      </c>
      <c r="M4660">
        <v>0.38</v>
      </c>
      <c r="N4660">
        <v>0.52</v>
      </c>
      <c r="O4660">
        <v>0.7</v>
      </c>
      <c r="P4660">
        <v>0.82</v>
      </c>
      <c r="Q4660">
        <v>1.55375</v>
      </c>
      <c r="R4660">
        <v>1.625</v>
      </c>
      <c r="S4660">
        <v>1.7045699999999999</v>
      </c>
      <c r="T4660">
        <v>1.8651899999999999</v>
      </c>
      <c r="U4660">
        <v>2.1463299999999998</v>
      </c>
      <c r="V4660">
        <v>25385.8</v>
      </c>
      <c r="W4660">
        <v>2751.29</v>
      </c>
      <c r="X4660">
        <v>62.92</v>
      </c>
    </row>
    <row r="4661" spans="1:24" x14ac:dyDescent="0.55000000000000004">
      <c r="A4661" s="5">
        <v>43110</v>
      </c>
      <c r="B4661">
        <v>1.42</v>
      </c>
      <c r="C4661">
        <v>1.42</v>
      </c>
      <c r="D4661">
        <v>1.59</v>
      </c>
      <c r="E4661">
        <v>1.78</v>
      </c>
      <c r="F4661">
        <v>1.98</v>
      </c>
      <c r="G4661">
        <v>2.08</v>
      </c>
      <c r="H4661">
        <v>2.3199999999999998</v>
      </c>
      <c r="I4661">
        <v>2.4700000000000002</v>
      </c>
      <c r="J4661">
        <v>2.5499999999999998</v>
      </c>
      <c r="K4661">
        <v>2.73</v>
      </c>
      <c r="L4661">
        <v>2.88</v>
      </c>
      <c r="M4661">
        <v>0.38</v>
      </c>
      <c r="N4661">
        <v>0.52</v>
      </c>
      <c r="O4661">
        <v>0.7</v>
      </c>
      <c r="P4661">
        <v>0.82</v>
      </c>
      <c r="Q4661">
        <v>1.55375</v>
      </c>
      <c r="R4661">
        <v>1.6271</v>
      </c>
      <c r="S4661">
        <v>1.7091099999999999</v>
      </c>
      <c r="T4661">
        <v>1.87144</v>
      </c>
      <c r="U4661">
        <v>2.1555200000000001</v>
      </c>
      <c r="V4661">
        <v>25369.13</v>
      </c>
      <c r="W4661">
        <v>2748.23</v>
      </c>
      <c r="X4661">
        <v>63.6</v>
      </c>
    </row>
    <row r="4662" spans="1:24" x14ac:dyDescent="0.55000000000000004">
      <c r="A4662" s="5">
        <v>43111</v>
      </c>
      <c r="B4662">
        <v>1.42</v>
      </c>
      <c r="C4662">
        <v>1.43</v>
      </c>
      <c r="D4662">
        <v>1.58</v>
      </c>
      <c r="E4662">
        <v>1.77</v>
      </c>
      <c r="F4662">
        <v>1.98</v>
      </c>
      <c r="G4662">
        <v>2.09</v>
      </c>
      <c r="H4662">
        <v>2.3199999999999998</v>
      </c>
      <c r="I4662">
        <v>2.46</v>
      </c>
      <c r="J4662">
        <v>2.54</v>
      </c>
      <c r="K4662">
        <v>2.72</v>
      </c>
      <c r="L4662">
        <v>2.91</v>
      </c>
      <c r="M4662">
        <v>0.43</v>
      </c>
      <c r="N4662">
        <v>0.54</v>
      </c>
      <c r="O4662">
        <v>0.71</v>
      </c>
      <c r="P4662">
        <v>0.83</v>
      </c>
      <c r="Q4662">
        <v>1.55945</v>
      </c>
      <c r="R4662">
        <v>1.63063</v>
      </c>
      <c r="S4662">
        <v>1.7201900000000001</v>
      </c>
      <c r="T4662">
        <v>1.8802700000000001</v>
      </c>
      <c r="U4662">
        <v>2.1640600000000001</v>
      </c>
      <c r="V4662">
        <v>25574.73</v>
      </c>
      <c r="W4662">
        <v>2767.56</v>
      </c>
      <c r="X4662">
        <v>63.81</v>
      </c>
    </row>
    <row r="4663" spans="1:24" x14ac:dyDescent="0.55000000000000004">
      <c r="A4663" s="5">
        <v>43112</v>
      </c>
      <c r="B4663">
        <v>1.42</v>
      </c>
      <c r="C4663">
        <v>1.43</v>
      </c>
      <c r="D4663">
        <v>1.59</v>
      </c>
      <c r="E4663">
        <v>1.78</v>
      </c>
      <c r="F4663">
        <v>1.99</v>
      </c>
      <c r="G4663">
        <v>2.12</v>
      </c>
      <c r="H4663">
        <v>2.35</v>
      </c>
      <c r="I4663">
        <v>2.48</v>
      </c>
      <c r="J4663">
        <v>2.5499999999999998</v>
      </c>
      <c r="K4663">
        <v>2.71</v>
      </c>
      <c r="L4663">
        <v>2.85</v>
      </c>
      <c r="M4663">
        <v>0.43</v>
      </c>
      <c r="N4663">
        <v>0.54</v>
      </c>
      <c r="O4663">
        <v>0.7</v>
      </c>
      <c r="P4663">
        <v>0.81</v>
      </c>
      <c r="Q4663">
        <v>1.5594699999999999</v>
      </c>
      <c r="R4663">
        <v>1.6306499999999999</v>
      </c>
      <c r="S4663">
        <v>1.7215199999999999</v>
      </c>
      <c r="T4663">
        <v>1.8876900000000001</v>
      </c>
      <c r="U4663">
        <v>2.17313</v>
      </c>
      <c r="V4663">
        <v>25803.19</v>
      </c>
      <c r="W4663">
        <v>2786.24</v>
      </c>
      <c r="X4663">
        <v>64.22</v>
      </c>
    </row>
    <row r="4664" spans="1:24" x14ac:dyDescent="0.55000000000000004">
      <c r="A4664" s="5">
        <v>43115</v>
      </c>
      <c r="B4664" t="e">
        <v>#N/A</v>
      </c>
      <c r="C4664" t="e">
        <v>#N/A</v>
      </c>
      <c r="D4664" t="e">
        <v>#N/A</v>
      </c>
      <c r="E4664" t="e">
        <v>#N/A</v>
      </c>
      <c r="F4664" t="e">
        <v>#N/A</v>
      </c>
      <c r="G4664" t="e">
        <v>#N/A</v>
      </c>
      <c r="H4664" t="e">
        <v>#N/A</v>
      </c>
      <c r="I4664" t="e">
        <v>#N/A</v>
      </c>
      <c r="J4664" t="e">
        <v>#N/A</v>
      </c>
      <c r="K4664" t="e">
        <v>#N/A</v>
      </c>
      <c r="L4664" t="e">
        <v>#N/A</v>
      </c>
      <c r="M4664" t="e">
        <v>#N/A</v>
      </c>
      <c r="N4664" t="e">
        <v>#N/A</v>
      </c>
      <c r="O4664" t="e">
        <v>#N/A</v>
      </c>
      <c r="P4664" t="e">
        <v>#N/A</v>
      </c>
      <c r="Q4664">
        <v>1.5561400000000001</v>
      </c>
      <c r="R4664">
        <v>1.6325499999999999</v>
      </c>
      <c r="S4664">
        <v>1.73133</v>
      </c>
      <c r="T4664">
        <v>1.8987499999999999</v>
      </c>
      <c r="U4664">
        <v>2.1886899999999998</v>
      </c>
      <c r="V4664" t="e">
        <v>#N/A</v>
      </c>
      <c r="W4664" t="e">
        <v>#N/A</v>
      </c>
      <c r="X4664" t="e">
        <v>#N/A</v>
      </c>
    </row>
    <row r="4665" spans="1:24" x14ac:dyDescent="0.55000000000000004">
      <c r="A4665" s="5">
        <v>43116</v>
      </c>
      <c r="B4665">
        <v>1.42</v>
      </c>
      <c r="C4665">
        <v>1.45</v>
      </c>
      <c r="D4665">
        <v>1.63</v>
      </c>
      <c r="E4665">
        <v>1.79</v>
      </c>
      <c r="F4665">
        <v>2.0299999999999998</v>
      </c>
      <c r="G4665">
        <v>2.12</v>
      </c>
      <c r="H4665">
        <v>2.36</v>
      </c>
      <c r="I4665">
        <v>2.48</v>
      </c>
      <c r="J4665">
        <v>2.54</v>
      </c>
      <c r="K4665">
        <v>2.69</v>
      </c>
      <c r="L4665">
        <v>2.83</v>
      </c>
      <c r="M4665">
        <v>0.42</v>
      </c>
      <c r="N4665">
        <v>0.51</v>
      </c>
      <c r="O4665">
        <v>0.67</v>
      </c>
      <c r="P4665">
        <v>0.78</v>
      </c>
      <c r="Q4665">
        <v>1.55613</v>
      </c>
      <c r="R4665">
        <v>1.6328</v>
      </c>
      <c r="S4665">
        <v>1.7340800000000001</v>
      </c>
      <c r="T4665">
        <v>1.9040600000000001</v>
      </c>
      <c r="U4665">
        <v>2.19563</v>
      </c>
      <c r="V4665">
        <v>25792.86</v>
      </c>
      <c r="W4665">
        <v>2776.42</v>
      </c>
      <c r="X4665">
        <v>63.82</v>
      </c>
    </row>
    <row r="4666" spans="1:24" x14ac:dyDescent="0.55000000000000004">
      <c r="A4666" s="5">
        <v>43117</v>
      </c>
      <c r="B4666">
        <v>1.42</v>
      </c>
      <c r="C4666">
        <v>1.44</v>
      </c>
      <c r="D4666">
        <v>1.63</v>
      </c>
      <c r="E4666">
        <v>1.79</v>
      </c>
      <c r="F4666">
        <v>2.0499999999999998</v>
      </c>
      <c r="G4666">
        <v>2.15</v>
      </c>
      <c r="H4666">
        <v>2.39</v>
      </c>
      <c r="I4666">
        <v>2.5099999999999998</v>
      </c>
      <c r="J4666">
        <v>2.57</v>
      </c>
      <c r="K4666">
        <v>2.71</v>
      </c>
      <c r="L4666">
        <v>2.84</v>
      </c>
      <c r="M4666">
        <v>0.49</v>
      </c>
      <c r="N4666">
        <v>0.53</v>
      </c>
      <c r="O4666">
        <v>0.67</v>
      </c>
      <c r="P4666">
        <v>0.79</v>
      </c>
      <c r="Q4666">
        <v>1.5575000000000001</v>
      </c>
      <c r="R4666">
        <v>1.6347799999999999</v>
      </c>
      <c r="S4666">
        <v>1.7391799999999999</v>
      </c>
      <c r="T4666">
        <v>1.913</v>
      </c>
      <c r="U4666">
        <v>2.2143799999999998</v>
      </c>
      <c r="V4666">
        <v>26115.65</v>
      </c>
      <c r="W4666">
        <v>2802.56</v>
      </c>
      <c r="X4666">
        <v>63.92</v>
      </c>
    </row>
    <row r="4667" spans="1:24" x14ac:dyDescent="0.55000000000000004">
      <c r="A4667" s="5">
        <v>43118</v>
      </c>
      <c r="B4667">
        <v>1.42</v>
      </c>
      <c r="C4667">
        <v>1.45</v>
      </c>
      <c r="D4667">
        <v>1.63</v>
      </c>
      <c r="E4667">
        <v>1.79</v>
      </c>
      <c r="F4667">
        <v>2.0499999999999998</v>
      </c>
      <c r="G4667">
        <v>2.17</v>
      </c>
      <c r="H4667">
        <v>2.4300000000000002</v>
      </c>
      <c r="I4667">
        <v>2.5499999999999998</v>
      </c>
      <c r="J4667">
        <v>2.62</v>
      </c>
      <c r="K4667">
        <v>2.77</v>
      </c>
      <c r="L4667">
        <v>2.9</v>
      </c>
      <c r="M4667">
        <v>0.44</v>
      </c>
      <c r="N4667">
        <v>0.56999999999999995</v>
      </c>
      <c r="O4667">
        <v>0.72</v>
      </c>
      <c r="P4667">
        <v>0.81</v>
      </c>
      <c r="Q4667">
        <v>1.56118</v>
      </c>
      <c r="R4667">
        <v>1.6348199999999999</v>
      </c>
      <c r="S4667">
        <v>1.7446999999999999</v>
      </c>
      <c r="T4667">
        <v>1.9255</v>
      </c>
      <c r="U4667">
        <v>2.2275</v>
      </c>
      <c r="V4667">
        <v>26017.81</v>
      </c>
      <c r="W4667">
        <v>2798.03</v>
      </c>
      <c r="X4667">
        <v>63.96</v>
      </c>
    </row>
    <row r="4668" spans="1:24" x14ac:dyDescent="0.55000000000000004">
      <c r="A4668" s="5">
        <v>43119</v>
      </c>
      <c r="B4668">
        <v>1.42</v>
      </c>
      <c r="C4668">
        <v>1.44</v>
      </c>
      <c r="D4668">
        <v>1.62</v>
      </c>
      <c r="E4668">
        <v>1.79</v>
      </c>
      <c r="F4668">
        <v>2.06</v>
      </c>
      <c r="G4668">
        <v>2.2000000000000002</v>
      </c>
      <c r="H4668">
        <v>2.4500000000000002</v>
      </c>
      <c r="I4668">
        <v>2.57</v>
      </c>
      <c r="J4668">
        <v>2.64</v>
      </c>
      <c r="K4668">
        <v>2.78</v>
      </c>
      <c r="L4668">
        <v>2.91</v>
      </c>
      <c r="M4668">
        <v>0.45</v>
      </c>
      <c r="N4668">
        <v>0.57999999999999996</v>
      </c>
      <c r="O4668">
        <v>0.72</v>
      </c>
      <c r="P4668">
        <v>0.81</v>
      </c>
      <c r="Q4668">
        <v>1.56128</v>
      </c>
      <c r="R4668">
        <v>1.6347499999999999</v>
      </c>
      <c r="S4668">
        <v>1.74447</v>
      </c>
      <c r="T4668">
        <v>1.9317500000000001</v>
      </c>
      <c r="U4668">
        <v>2.2275</v>
      </c>
      <c r="V4668">
        <v>26071.72</v>
      </c>
      <c r="W4668">
        <v>2810.3</v>
      </c>
      <c r="X4668">
        <v>63.38</v>
      </c>
    </row>
    <row r="4669" spans="1:24" x14ac:dyDescent="0.55000000000000004">
      <c r="A4669" s="5">
        <v>43122</v>
      </c>
      <c r="B4669">
        <v>1.42</v>
      </c>
      <c r="C4669">
        <v>1.44</v>
      </c>
      <c r="D4669">
        <v>1.65</v>
      </c>
      <c r="E4669">
        <v>1.79</v>
      </c>
      <c r="F4669">
        <v>2.08</v>
      </c>
      <c r="G4669">
        <v>2.21</v>
      </c>
      <c r="H4669">
        <v>2.46</v>
      </c>
      <c r="I4669">
        <v>2.59</v>
      </c>
      <c r="J4669">
        <v>2.66</v>
      </c>
      <c r="K4669">
        <v>2.79</v>
      </c>
      <c r="L4669">
        <v>2.93</v>
      </c>
      <c r="M4669">
        <v>0.46</v>
      </c>
      <c r="N4669">
        <v>0.6</v>
      </c>
      <c r="O4669">
        <v>0.74</v>
      </c>
      <c r="P4669">
        <v>0.83</v>
      </c>
      <c r="Q4669">
        <v>1.5601400000000001</v>
      </c>
      <c r="R4669">
        <v>1.63934</v>
      </c>
      <c r="S4669">
        <v>1.7413000000000001</v>
      </c>
      <c r="T4669">
        <v>1.9255</v>
      </c>
      <c r="U4669">
        <v>2.2278099999999998</v>
      </c>
      <c r="V4669">
        <v>26214.6</v>
      </c>
      <c r="W4669">
        <v>2832.97</v>
      </c>
      <c r="X4669">
        <v>63.66</v>
      </c>
    </row>
    <row r="4670" spans="1:24" x14ac:dyDescent="0.55000000000000004">
      <c r="A4670" s="5">
        <v>43123</v>
      </c>
      <c r="B4670">
        <v>1.42</v>
      </c>
      <c r="C4670">
        <v>1.44</v>
      </c>
      <c r="D4670">
        <v>1.63</v>
      </c>
      <c r="E4670">
        <v>1.78</v>
      </c>
      <c r="F4670">
        <v>2.06</v>
      </c>
      <c r="G4670">
        <v>2.1800000000000002</v>
      </c>
      <c r="H4670">
        <v>2.4300000000000002</v>
      </c>
      <c r="I4670">
        <v>2.5499999999999998</v>
      </c>
      <c r="J4670">
        <v>2.63</v>
      </c>
      <c r="K4670">
        <v>2.77</v>
      </c>
      <c r="L4670">
        <v>2.9</v>
      </c>
      <c r="M4670">
        <v>0.51</v>
      </c>
      <c r="N4670">
        <v>0.56999999999999995</v>
      </c>
      <c r="O4670">
        <v>0.71</v>
      </c>
      <c r="P4670">
        <v>0.81</v>
      </c>
      <c r="Q4670">
        <v>1.56135</v>
      </c>
      <c r="R4670">
        <v>1.63934</v>
      </c>
      <c r="S4670">
        <v>1.7452000000000001</v>
      </c>
      <c r="T4670">
        <v>1.9284399999999999</v>
      </c>
      <c r="U4670">
        <v>2.2246899999999998</v>
      </c>
      <c r="V4670">
        <v>26210.81</v>
      </c>
      <c r="W4670">
        <v>2839.13</v>
      </c>
      <c r="X4670">
        <v>64.45</v>
      </c>
    </row>
    <row r="4671" spans="1:24" x14ac:dyDescent="0.55000000000000004">
      <c r="A4671" s="5">
        <v>43124</v>
      </c>
      <c r="B4671">
        <v>1.42</v>
      </c>
      <c r="C4671">
        <v>1.43</v>
      </c>
      <c r="D4671">
        <v>1.63</v>
      </c>
      <c r="E4671">
        <v>1.79</v>
      </c>
      <c r="F4671">
        <v>2.08</v>
      </c>
      <c r="G4671">
        <v>2.2000000000000002</v>
      </c>
      <c r="H4671">
        <v>2.4300000000000002</v>
      </c>
      <c r="I4671">
        <v>2.57</v>
      </c>
      <c r="J4671">
        <v>2.65</v>
      </c>
      <c r="K4671">
        <v>2.8</v>
      </c>
      <c r="L4671">
        <v>2.93</v>
      </c>
      <c r="M4671">
        <v>0.47</v>
      </c>
      <c r="N4671">
        <v>0.57999999999999996</v>
      </c>
      <c r="O4671">
        <v>0.73</v>
      </c>
      <c r="P4671">
        <v>0.82</v>
      </c>
      <c r="Q4671">
        <v>1.5613699999999999</v>
      </c>
      <c r="R4671">
        <v>1.63954</v>
      </c>
      <c r="S4671">
        <v>1.7524599999999999</v>
      </c>
      <c r="T4671">
        <v>1.9373800000000001</v>
      </c>
      <c r="U4671">
        <v>2.2306300000000001</v>
      </c>
      <c r="V4671">
        <v>26252.12</v>
      </c>
      <c r="W4671">
        <v>2837.54</v>
      </c>
      <c r="X4671">
        <v>65.69</v>
      </c>
    </row>
    <row r="4672" spans="1:24" x14ac:dyDescent="0.55000000000000004">
      <c r="A4672" s="5">
        <v>43125</v>
      </c>
      <c r="B4672">
        <v>1.42</v>
      </c>
      <c r="C4672">
        <v>1.42</v>
      </c>
      <c r="D4672">
        <v>1.64</v>
      </c>
      <c r="E4672">
        <v>1.8</v>
      </c>
      <c r="F4672">
        <v>2.08</v>
      </c>
      <c r="G4672">
        <v>2.2000000000000002</v>
      </c>
      <c r="H4672">
        <v>2.41</v>
      </c>
      <c r="I4672">
        <v>2.5499999999999998</v>
      </c>
      <c r="J4672">
        <v>2.63</v>
      </c>
      <c r="K4672">
        <v>2.76</v>
      </c>
      <c r="L4672">
        <v>2.89</v>
      </c>
      <c r="M4672">
        <v>0.5</v>
      </c>
      <c r="N4672">
        <v>0.56000000000000005</v>
      </c>
      <c r="O4672">
        <v>0.69</v>
      </c>
      <c r="P4672">
        <v>0.79</v>
      </c>
      <c r="Q4672">
        <v>1.5669299999999999</v>
      </c>
      <c r="R4672">
        <v>1.6500600000000001</v>
      </c>
      <c r="S4672">
        <v>1.76031</v>
      </c>
      <c r="T4672">
        <v>1.9496899999999999</v>
      </c>
      <c r="U4672">
        <v>2.2406299999999999</v>
      </c>
      <c r="V4672">
        <v>26392.79</v>
      </c>
      <c r="W4672">
        <v>2839.25</v>
      </c>
      <c r="X4672">
        <v>65.62</v>
      </c>
    </row>
    <row r="4673" spans="1:24" x14ac:dyDescent="0.55000000000000004">
      <c r="A4673" s="5">
        <v>43126</v>
      </c>
      <c r="B4673">
        <v>1.42</v>
      </c>
      <c r="C4673">
        <v>1.41</v>
      </c>
      <c r="D4673">
        <v>1.64</v>
      </c>
      <c r="E4673">
        <v>1.8</v>
      </c>
      <c r="F4673">
        <v>2.13</v>
      </c>
      <c r="G4673">
        <v>2.2400000000000002</v>
      </c>
      <c r="H4673">
        <v>2.4700000000000002</v>
      </c>
      <c r="I4673">
        <v>2.6</v>
      </c>
      <c r="J4673">
        <v>2.66</v>
      </c>
      <c r="K4673">
        <v>2.79</v>
      </c>
      <c r="L4673">
        <v>2.91</v>
      </c>
      <c r="M4673">
        <v>0.54</v>
      </c>
      <c r="N4673">
        <v>0.56999999999999995</v>
      </c>
      <c r="O4673">
        <v>0.7</v>
      </c>
      <c r="P4673">
        <v>0.8</v>
      </c>
      <c r="Q4673">
        <v>1.5677700000000001</v>
      </c>
      <c r="R4673">
        <v>1.6514</v>
      </c>
      <c r="S4673">
        <v>1.7668999999999999</v>
      </c>
      <c r="T4673">
        <v>1.9596499999999999</v>
      </c>
      <c r="U4673">
        <v>2.24594</v>
      </c>
      <c r="V4673">
        <v>26616.71</v>
      </c>
      <c r="W4673">
        <v>2872.87</v>
      </c>
      <c r="X4673">
        <v>66.27</v>
      </c>
    </row>
    <row r="4674" spans="1:24" x14ac:dyDescent="0.55000000000000004">
      <c r="A4674" s="5">
        <v>43129</v>
      </c>
      <c r="B4674">
        <v>1.42</v>
      </c>
      <c r="C4674">
        <v>1.44</v>
      </c>
      <c r="D4674">
        <v>1.66</v>
      </c>
      <c r="E4674">
        <v>1.8</v>
      </c>
      <c r="F4674">
        <v>2.11</v>
      </c>
      <c r="G4674">
        <v>2.2599999999999998</v>
      </c>
      <c r="H4674">
        <v>2.4900000000000002</v>
      </c>
      <c r="I4674">
        <v>2.63</v>
      </c>
      <c r="J4674">
        <v>2.7</v>
      </c>
      <c r="K4674">
        <v>2.82</v>
      </c>
      <c r="L4674">
        <v>2.94</v>
      </c>
      <c r="M4674">
        <v>0.56999999999999995</v>
      </c>
      <c r="N4674">
        <v>0.61</v>
      </c>
      <c r="O4674">
        <v>0.73</v>
      </c>
      <c r="P4674">
        <v>0.81</v>
      </c>
      <c r="Q4674">
        <v>1.57345</v>
      </c>
      <c r="R4674">
        <v>1.6536299999999999</v>
      </c>
      <c r="S4674">
        <v>1.7722500000000001</v>
      </c>
      <c r="T4674">
        <v>1.96719</v>
      </c>
      <c r="U4674">
        <v>2.2640600000000002</v>
      </c>
      <c r="V4674">
        <v>26439.48</v>
      </c>
      <c r="W4674">
        <v>2853.53</v>
      </c>
      <c r="X4674">
        <v>65.709999999999994</v>
      </c>
    </row>
    <row r="4675" spans="1:24" x14ac:dyDescent="0.55000000000000004">
      <c r="A4675" s="5">
        <v>43130</v>
      </c>
      <c r="B4675">
        <v>1.42</v>
      </c>
      <c r="C4675">
        <v>1.44</v>
      </c>
      <c r="D4675">
        <v>1.66</v>
      </c>
      <c r="E4675">
        <v>1.88</v>
      </c>
      <c r="F4675">
        <v>2.13</v>
      </c>
      <c r="G4675">
        <v>2.27</v>
      </c>
      <c r="H4675">
        <v>2.5099999999999998</v>
      </c>
      <c r="I4675">
        <v>2.65</v>
      </c>
      <c r="J4675">
        <v>2.73</v>
      </c>
      <c r="K4675">
        <v>2.86</v>
      </c>
      <c r="L4675">
        <v>2.98</v>
      </c>
      <c r="M4675">
        <v>0.54</v>
      </c>
      <c r="N4675">
        <v>0.63</v>
      </c>
      <c r="O4675">
        <v>0.76</v>
      </c>
      <c r="P4675">
        <v>0.84</v>
      </c>
      <c r="Q4675">
        <v>1.5747</v>
      </c>
      <c r="R4675">
        <v>1.65761</v>
      </c>
      <c r="S4675">
        <v>1.7734000000000001</v>
      </c>
      <c r="T4675">
        <v>1.9662500000000001</v>
      </c>
      <c r="U4675">
        <v>2.2631299999999999</v>
      </c>
      <c r="V4675">
        <v>26076.89</v>
      </c>
      <c r="W4675">
        <v>2822.43</v>
      </c>
      <c r="X4675">
        <v>64.64</v>
      </c>
    </row>
    <row r="4676" spans="1:24" x14ac:dyDescent="0.55000000000000004">
      <c r="A4676" s="5">
        <v>43131</v>
      </c>
      <c r="B4676">
        <v>1.34</v>
      </c>
      <c r="C4676">
        <v>1.46</v>
      </c>
      <c r="D4676">
        <v>1.66</v>
      </c>
      <c r="E4676">
        <v>1.9</v>
      </c>
      <c r="F4676">
        <v>2.14</v>
      </c>
      <c r="G4676">
        <v>2.29</v>
      </c>
      <c r="H4676">
        <v>2.52</v>
      </c>
      <c r="I4676">
        <v>2.66</v>
      </c>
      <c r="J4676">
        <v>2.72</v>
      </c>
      <c r="K4676">
        <v>2.83</v>
      </c>
      <c r="L4676">
        <v>2.95</v>
      </c>
      <c r="M4676">
        <v>0.54</v>
      </c>
      <c r="N4676">
        <v>0.61</v>
      </c>
      <c r="O4676">
        <v>0.72</v>
      </c>
      <c r="P4676">
        <v>0.8</v>
      </c>
      <c r="Q4676">
        <v>1.5797000000000001</v>
      </c>
      <c r="R4676">
        <v>1.6589400000000001</v>
      </c>
      <c r="S4676">
        <v>1.7777700000000001</v>
      </c>
      <c r="T4676">
        <v>1.9662500000000001</v>
      </c>
      <c r="U4676">
        <v>2.2667099999999998</v>
      </c>
      <c r="V4676">
        <v>26149.39</v>
      </c>
      <c r="W4676">
        <v>2823.81</v>
      </c>
      <c r="X4676">
        <v>64.819999999999993</v>
      </c>
    </row>
    <row r="4677" spans="1:24" x14ac:dyDescent="0.55000000000000004">
      <c r="A4677" s="5">
        <v>43132</v>
      </c>
      <c r="B4677">
        <v>1.42</v>
      </c>
      <c r="C4677">
        <v>1.48</v>
      </c>
      <c r="D4677">
        <v>1.64</v>
      </c>
      <c r="E4677">
        <v>1.89</v>
      </c>
      <c r="F4677">
        <v>2.16</v>
      </c>
      <c r="G4677">
        <v>2.33</v>
      </c>
      <c r="H4677">
        <v>2.56</v>
      </c>
      <c r="I4677">
        <v>2.72</v>
      </c>
      <c r="J4677">
        <v>2.78</v>
      </c>
      <c r="K4677">
        <v>2.9</v>
      </c>
      <c r="L4677">
        <v>3.01</v>
      </c>
      <c r="M4677">
        <v>0.63</v>
      </c>
      <c r="N4677">
        <v>0.67</v>
      </c>
      <c r="O4677">
        <v>0.78</v>
      </c>
      <c r="P4677">
        <v>0.86</v>
      </c>
      <c r="Q4677">
        <v>1.5794600000000001</v>
      </c>
      <c r="R4677">
        <v>1.6672400000000001</v>
      </c>
      <c r="S4677">
        <v>1.78698</v>
      </c>
      <c r="T4677">
        <v>1.9830000000000001</v>
      </c>
      <c r="U4677">
        <v>2.29278</v>
      </c>
      <c r="V4677">
        <v>26186.71</v>
      </c>
      <c r="W4677">
        <v>2821.98</v>
      </c>
      <c r="X4677">
        <v>65.92</v>
      </c>
    </row>
    <row r="4678" spans="1:24" x14ac:dyDescent="0.55000000000000004">
      <c r="A4678" s="5">
        <v>43133</v>
      </c>
      <c r="B4678">
        <v>1.42</v>
      </c>
      <c r="C4678">
        <v>1.48</v>
      </c>
      <c r="D4678">
        <v>1.65</v>
      </c>
      <c r="E4678">
        <v>1.88</v>
      </c>
      <c r="F4678">
        <v>2.15</v>
      </c>
      <c r="G4678">
        <v>2.33</v>
      </c>
      <c r="H4678">
        <v>2.58</v>
      </c>
      <c r="I4678">
        <v>2.76</v>
      </c>
      <c r="J4678">
        <v>2.84</v>
      </c>
      <c r="K4678">
        <v>2.97</v>
      </c>
      <c r="L4678">
        <v>3.08</v>
      </c>
      <c r="M4678">
        <v>0.65</v>
      </c>
      <c r="N4678">
        <v>0.7</v>
      </c>
      <c r="O4678">
        <v>0.82</v>
      </c>
      <c r="P4678">
        <v>0.9</v>
      </c>
      <c r="Q4678">
        <v>1.5795699999999999</v>
      </c>
      <c r="R4678">
        <v>1.66899</v>
      </c>
      <c r="S4678">
        <v>1.7890200000000001</v>
      </c>
      <c r="T4678">
        <v>1.99214</v>
      </c>
      <c r="U4678">
        <v>2.2905099999999998</v>
      </c>
      <c r="V4678">
        <v>25520.959999999999</v>
      </c>
      <c r="W4678">
        <v>2762.13</v>
      </c>
      <c r="X4678">
        <v>65.5</v>
      </c>
    </row>
    <row r="4679" spans="1:24" x14ac:dyDescent="0.55000000000000004">
      <c r="A4679" s="5">
        <v>43136</v>
      </c>
      <c r="B4679">
        <v>1.42</v>
      </c>
      <c r="C4679">
        <v>1.51</v>
      </c>
      <c r="D4679">
        <v>1.67</v>
      </c>
      <c r="E4679">
        <v>1.85</v>
      </c>
      <c r="F4679">
        <v>2.08</v>
      </c>
      <c r="G4679">
        <v>2.25</v>
      </c>
      <c r="H4679">
        <v>2.5</v>
      </c>
      <c r="I4679">
        <v>2.68</v>
      </c>
      <c r="J4679">
        <v>2.77</v>
      </c>
      <c r="K4679">
        <v>2.92</v>
      </c>
      <c r="L4679">
        <v>3.04</v>
      </c>
      <c r="M4679">
        <v>0.55000000000000004</v>
      </c>
      <c r="N4679">
        <v>0.67</v>
      </c>
      <c r="O4679">
        <v>0.81</v>
      </c>
      <c r="P4679">
        <v>0.89</v>
      </c>
      <c r="Q4679">
        <v>1.5800700000000001</v>
      </c>
      <c r="R4679">
        <v>1.67333</v>
      </c>
      <c r="S4679">
        <v>1.79345</v>
      </c>
      <c r="T4679">
        <v>2.0007999999999999</v>
      </c>
      <c r="U4679">
        <v>2.2930899999999999</v>
      </c>
      <c r="V4679">
        <v>24345.75</v>
      </c>
      <c r="W4679">
        <v>2648.94</v>
      </c>
      <c r="X4679">
        <v>64.180000000000007</v>
      </c>
    </row>
    <row r="4680" spans="1:24" x14ac:dyDescent="0.55000000000000004">
      <c r="A4680" s="5">
        <v>43137</v>
      </c>
      <c r="B4680">
        <v>1.42</v>
      </c>
      <c r="C4680">
        <v>1.52</v>
      </c>
      <c r="D4680">
        <v>1.69</v>
      </c>
      <c r="E4680">
        <v>1.87</v>
      </c>
      <c r="F4680">
        <v>2.1</v>
      </c>
      <c r="G4680">
        <v>2.2999999999999998</v>
      </c>
      <c r="H4680">
        <v>2.52</v>
      </c>
      <c r="I4680">
        <v>2.7</v>
      </c>
      <c r="J4680">
        <v>2.79</v>
      </c>
      <c r="K4680">
        <v>2.94</v>
      </c>
      <c r="L4680">
        <v>3.06</v>
      </c>
      <c r="M4680">
        <v>0.64</v>
      </c>
      <c r="N4680">
        <v>0.69</v>
      </c>
      <c r="O4680">
        <v>0.82</v>
      </c>
      <c r="P4680">
        <v>0.91</v>
      </c>
      <c r="Q4680">
        <v>1.5792600000000001</v>
      </c>
      <c r="R4680">
        <v>1.6714899999999999</v>
      </c>
      <c r="S4680">
        <v>1.7907</v>
      </c>
      <c r="T4680">
        <v>1.9918800000000001</v>
      </c>
      <c r="U4680">
        <v>2.2782499999999999</v>
      </c>
      <c r="V4680">
        <v>24912.77</v>
      </c>
      <c r="W4680">
        <v>2695.14</v>
      </c>
      <c r="X4680">
        <v>63.48</v>
      </c>
    </row>
    <row r="4681" spans="1:24" x14ac:dyDescent="0.55000000000000004">
      <c r="A4681" s="5">
        <v>43138</v>
      </c>
      <c r="B4681">
        <v>1.42</v>
      </c>
      <c r="C4681">
        <v>1.55</v>
      </c>
      <c r="D4681">
        <v>1.73</v>
      </c>
      <c r="E4681">
        <v>1.91</v>
      </c>
      <c r="F4681">
        <v>2.15</v>
      </c>
      <c r="G4681">
        <v>2.33</v>
      </c>
      <c r="H4681">
        <v>2.57</v>
      </c>
      <c r="I4681">
        <v>2.75</v>
      </c>
      <c r="J4681">
        <v>2.84</v>
      </c>
      <c r="K4681">
        <v>3.01</v>
      </c>
      <c r="L4681">
        <v>3.12</v>
      </c>
      <c r="M4681">
        <v>0.67</v>
      </c>
      <c r="N4681">
        <v>0.74</v>
      </c>
      <c r="O4681">
        <v>0.86</v>
      </c>
      <c r="P4681">
        <v>0.96</v>
      </c>
      <c r="Q4681">
        <v>1.5793200000000001</v>
      </c>
      <c r="R4681">
        <v>1.6724399999999999</v>
      </c>
      <c r="S4681">
        <v>1.79989</v>
      </c>
      <c r="T4681">
        <v>2.0043799999999998</v>
      </c>
      <c r="U4681">
        <v>2.2858800000000001</v>
      </c>
      <c r="V4681">
        <v>24893.35</v>
      </c>
      <c r="W4681">
        <v>2681.66</v>
      </c>
      <c r="X4681">
        <v>61.91</v>
      </c>
    </row>
    <row r="4682" spans="1:24" x14ac:dyDescent="0.55000000000000004">
      <c r="A4682" s="5">
        <v>43139</v>
      </c>
      <c r="B4682">
        <v>1.42</v>
      </c>
      <c r="C4682">
        <v>1.55</v>
      </c>
      <c r="D4682">
        <v>1.73</v>
      </c>
      <c r="E4682">
        <v>1.91</v>
      </c>
      <c r="F4682">
        <v>2.13</v>
      </c>
      <c r="G4682">
        <v>2.3199999999999998</v>
      </c>
      <c r="H4682">
        <v>2.57</v>
      </c>
      <c r="I4682">
        <v>2.76</v>
      </c>
      <c r="J4682">
        <v>2.85</v>
      </c>
      <c r="K4682">
        <v>3.03</v>
      </c>
      <c r="L4682">
        <v>3.14</v>
      </c>
      <c r="M4682">
        <v>0.68</v>
      </c>
      <c r="N4682">
        <v>0.76</v>
      </c>
      <c r="O4682">
        <v>0.89</v>
      </c>
      <c r="P4682">
        <v>0.99</v>
      </c>
      <c r="Q4682">
        <v>1.58077</v>
      </c>
      <c r="R4682">
        <v>1.6832400000000001</v>
      </c>
      <c r="S4682">
        <v>1.8105</v>
      </c>
      <c r="T4682">
        <v>2.0263300000000002</v>
      </c>
      <c r="U4682">
        <v>2.2980900000000002</v>
      </c>
      <c r="V4682">
        <v>23860.46</v>
      </c>
      <c r="W4682">
        <v>2581</v>
      </c>
      <c r="X4682">
        <v>61.3</v>
      </c>
    </row>
    <row r="4683" spans="1:24" x14ac:dyDescent="0.55000000000000004">
      <c r="A4683" s="5">
        <v>43140</v>
      </c>
      <c r="B4683">
        <v>1.42</v>
      </c>
      <c r="C4683">
        <v>1.55</v>
      </c>
      <c r="D4683">
        <v>1.73</v>
      </c>
      <c r="E4683">
        <v>1.89</v>
      </c>
      <c r="F4683">
        <v>2.0499999999999998</v>
      </c>
      <c r="G4683">
        <v>2.2599999999999998</v>
      </c>
      <c r="H4683">
        <v>2.52</v>
      </c>
      <c r="I4683">
        <v>2.72</v>
      </c>
      <c r="J4683">
        <v>2.83</v>
      </c>
      <c r="K4683">
        <v>3.02</v>
      </c>
      <c r="L4683">
        <v>3.14</v>
      </c>
      <c r="M4683">
        <v>0.69</v>
      </c>
      <c r="N4683">
        <v>0.78</v>
      </c>
      <c r="O4683">
        <v>0.91</v>
      </c>
      <c r="P4683">
        <v>1.01</v>
      </c>
      <c r="Q4683">
        <v>1.5831999999999999</v>
      </c>
      <c r="R4683">
        <v>1.68886</v>
      </c>
      <c r="S4683">
        <v>1.82</v>
      </c>
      <c r="T4683">
        <v>2.0383100000000001</v>
      </c>
      <c r="U4683">
        <v>2.3134899999999998</v>
      </c>
      <c r="V4683">
        <v>24190.9</v>
      </c>
      <c r="W4683">
        <v>2619.5500000000002</v>
      </c>
      <c r="X4683">
        <v>59.2</v>
      </c>
    </row>
    <row r="4684" spans="1:24" x14ac:dyDescent="0.55000000000000004">
      <c r="A4684" s="5">
        <v>43143</v>
      </c>
      <c r="B4684">
        <v>1.42</v>
      </c>
      <c r="C4684">
        <v>1.62</v>
      </c>
      <c r="D4684">
        <v>1.82</v>
      </c>
      <c r="E4684">
        <v>1.93</v>
      </c>
      <c r="F4684">
        <v>2.09</v>
      </c>
      <c r="G4684">
        <v>2.2999999999999998</v>
      </c>
      <c r="H4684">
        <v>2.56</v>
      </c>
      <c r="I4684">
        <v>2.77</v>
      </c>
      <c r="J4684">
        <v>2.86</v>
      </c>
      <c r="K4684">
        <v>3.02</v>
      </c>
      <c r="L4684">
        <v>3.14</v>
      </c>
      <c r="M4684">
        <v>0.72</v>
      </c>
      <c r="N4684">
        <v>0.79</v>
      </c>
      <c r="O4684">
        <v>0.92</v>
      </c>
      <c r="P4684">
        <v>1.01</v>
      </c>
      <c r="Q4684">
        <v>1.5874999999999999</v>
      </c>
      <c r="R4684">
        <v>1.69879</v>
      </c>
      <c r="S4684">
        <v>1.83338</v>
      </c>
      <c r="T4684">
        <v>2.0486300000000002</v>
      </c>
      <c r="U4684">
        <v>2.3190599999999999</v>
      </c>
      <c r="V4684">
        <v>24601.27</v>
      </c>
      <c r="W4684">
        <v>2656</v>
      </c>
      <c r="X4684">
        <v>59.41</v>
      </c>
    </row>
    <row r="4685" spans="1:24" x14ac:dyDescent="0.55000000000000004">
      <c r="A4685" s="5">
        <v>43144</v>
      </c>
      <c r="B4685">
        <v>1.42</v>
      </c>
      <c r="C4685">
        <v>1.59</v>
      </c>
      <c r="D4685">
        <v>1.8</v>
      </c>
      <c r="E4685">
        <v>1.95</v>
      </c>
      <c r="F4685">
        <v>2.1</v>
      </c>
      <c r="G4685">
        <v>2.2999999999999998</v>
      </c>
      <c r="H4685">
        <v>2.54</v>
      </c>
      <c r="I4685">
        <v>2.74</v>
      </c>
      <c r="J4685">
        <v>2.83</v>
      </c>
      <c r="K4685">
        <v>2.99</v>
      </c>
      <c r="L4685">
        <v>3.11</v>
      </c>
      <c r="M4685">
        <v>0.66</v>
      </c>
      <c r="N4685">
        <v>0.78</v>
      </c>
      <c r="O4685">
        <v>0.91</v>
      </c>
      <c r="P4685">
        <v>0.99</v>
      </c>
      <c r="Q4685">
        <v>1.5874999999999999</v>
      </c>
      <c r="R4685">
        <v>1.6994899999999999</v>
      </c>
      <c r="S4685">
        <v>1.8387500000000001</v>
      </c>
      <c r="T4685">
        <v>2.05715</v>
      </c>
      <c r="U4685">
        <v>2.3268800000000001</v>
      </c>
      <c r="V4685">
        <v>24640.45</v>
      </c>
      <c r="W4685">
        <v>2662.94</v>
      </c>
      <c r="X4685">
        <v>59.33</v>
      </c>
    </row>
    <row r="4686" spans="1:24" x14ac:dyDescent="0.55000000000000004">
      <c r="A4686" s="5">
        <v>43145</v>
      </c>
      <c r="B4686">
        <v>1.42</v>
      </c>
      <c r="C4686">
        <v>1.58</v>
      </c>
      <c r="D4686">
        <v>1.81</v>
      </c>
      <c r="E4686">
        <v>1.98</v>
      </c>
      <c r="F4686">
        <v>2.17</v>
      </c>
      <c r="G4686">
        <v>2.4</v>
      </c>
      <c r="H4686">
        <v>2.65</v>
      </c>
      <c r="I4686">
        <v>2.84</v>
      </c>
      <c r="J4686">
        <v>2.91</v>
      </c>
      <c r="K4686">
        <v>3.07</v>
      </c>
      <c r="L4686">
        <v>3.18</v>
      </c>
      <c r="M4686">
        <v>0.74</v>
      </c>
      <c r="N4686">
        <v>0.82</v>
      </c>
      <c r="O4686">
        <v>0.94</v>
      </c>
      <c r="P4686">
        <v>1.02</v>
      </c>
      <c r="Q4686">
        <v>1.58813</v>
      </c>
      <c r="R4686">
        <v>1.7059299999999999</v>
      </c>
      <c r="S4686">
        <v>1.85</v>
      </c>
      <c r="T4686">
        <v>2.0628299999999999</v>
      </c>
      <c r="U4686">
        <v>2.3384399999999999</v>
      </c>
      <c r="V4686">
        <v>24893.49</v>
      </c>
      <c r="W4686">
        <v>2698.63</v>
      </c>
      <c r="X4686">
        <v>60.7</v>
      </c>
    </row>
    <row r="4687" spans="1:24" x14ac:dyDescent="0.55000000000000004">
      <c r="A4687" s="5">
        <v>43146</v>
      </c>
      <c r="B4687">
        <v>1.42</v>
      </c>
      <c r="C4687">
        <v>1.58</v>
      </c>
      <c r="D4687">
        <v>1.82</v>
      </c>
      <c r="E4687">
        <v>1.99</v>
      </c>
      <c r="F4687">
        <v>2.19</v>
      </c>
      <c r="G4687">
        <v>2.4</v>
      </c>
      <c r="H4687">
        <v>2.65</v>
      </c>
      <c r="I4687">
        <v>2.83</v>
      </c>
      <c r="J4687">
        <v>2.9</v>
      </c>
      <c r="K4687">
        <v>3.04</v>
      </c>
      <c r="L4687">
        <v>3.15</v>
      </c>
      <c r="M4687">
        <v>0.65</v>
      </c>
      <c r="N4687">
        <v>0.79</v>
      </c>
      <c r="O4687">
        <v>0.93</v>
      </c>
      <c r="P4687">
        <v>1.02</v>
      </c>
      <c r="Q4687">
        <v>1.59</v>
      </c>
      <c r="R4687">
        <v>1.7226600000000001</v>
      </c>
      <c r="S4687">
        <v>1.8725000000000001</v>
      </c>
      <c r="T4687">
        <v>2.0964399999999999</v>
      </c>
      <c r="U4687">
        <v>2.3812500000000001</v>
      </c>
      <c r="V4687">
        <v>25200.37</v>
      </c>
      <c r="W4687">
        <v>2731.2</v>
      </c>
      <c r="X4687">
        <v>61.48</v>
      </c>
    </row>
    <row r="4688" spans="1:24" x14ac:dyDescent="0.55000000000000004">
      <c r="A4688" s="5">
        <v>43147</v>
      </c>
      <c r="B4688">
        <v>1.42</v>
      </c>
      <c r="C4688">
        <v>1.62</v>
      </c>
      <c r="D4688">
        <v>1.83</v>
      </c>
      <c r="E4688">
        <v>2</v>
      </c>
      <c r="F4688">
        <v>2.21</v>
      </c>
      <c r="G4688">
        <v>2.38</v>
      </c>
      <c r="H4688">
        <v>2.63</v>
      </c>
      <c r="I4688">
        <v>2.81</v>
      </c>
      <c r="J4688">
        <v>2.87</v>
      </c>
      <c r="K4688">
        <v>3.02</v>
      </c>
      <c r="L4688">
        <v>3.13</v>
      </c>
      <c r="M4688">
        <v>0.63</v>
      </c>
      <c r="N4688">
        <v>0.78</v>
      </c>
      <c r="O4688">
        <v>0.92</v>
      </c>
      <c r="P4688">
        <v>1.01</v>
      </c>
      <c r="Q4688">
        <v>1.59375</v>
      </c>
      <c r="R4688">
        <v>1.7300599999999999</v>
      </c>
      <c r="S4688">
        <v>1.8849400000000001</v>
      </c>
      <c r="T4688">
        <v>2.1061299999999998</v>
      </c>
      <c r="U4688">
        <v>2.3906299999999998</v>
      </c>
      <c r="V4688">
        <v>25219.38</v>
      </c>
      <c r="W4688">
        <v>2732.22</v>
      </c>
      <c r="X4688">
        <v>61.89</v>
      </c>
    </row>
    <row r="4689" spans="1:24" x14ac:dyDescent="0.55000000000000004">
      <c r="A4689" s="5">
        <v>43150</v>
      </c>
      <c r="B4689" t="e">
        <v>#N/A</v>
      </c>
      <c r="C4689" t="e">
        <v>#N/A</v>
      </c>
      <c r="D4689" t="e">
        <v>#N/A</v>
      </c>
      <c r="E4689" t="e">
        <v>#N/A</v>
      </c>
      <c r="F4689" t="e">
        <v>#N/A</v>
      </c>
      <c r="G4689" t="e">
        <v>#N/A</v>
      </c>
      <c r="H4689" t="e">
        <v>#N/A</v>
      </c>
      <c r="I4689" t="e">
        <v>#N/A</v>
      </c>
      <c r="J4689" t="e">
        <v>#N/A</v>
      </c>
      <c r="K4689" t="e">
        <v>#N/A</v>
      </c>
      <c r="L4689" t="e">
        <v>#N/A</v>
      </c>
      <c r="M4689" t="e">
        <v>#N/A</v>
      </c>
      <c r="N4689" t="e">
        <v>#N/A</v>
      </c>
      <c r="O4689" t="e">
        <v>#N/A</v>
      </c>
      <c r="P4689" t="e">
        <v>#N/A</v>
      </c>
      <c r="Q4689">
        <v>1.5956300000000001</v>
      </c>
      <c r="R4689">
        <v>1.7331099999999999</v>
      </c>
      <c r="S4689">
        <v>1.8921300000000001</v>
      </c>
      <c r="T4689">
        <v>2.11863</v>
      </c>
      <c r="U4689">
        <v>2.3981300000000001</v>
      </c>
      <c r="V4689" t="e">
        <v>#N/A</v>
      </c>
      <c r="W4689" t="e">
        <v>#N/A</v>
      </c>
      <c r="X4689" t="e">
        <v>#N/A</v>
      </c>
    </row>
    <row r="4690" spans="1:24" x14ac:dyDescent="0.55000000000000004">
      <c r="A4690" s="5">
        <v>43151</v>
      </c>
      <c r="B4690">
        <v>1.42</v>
      </c>
      <c r="C4690">
        <v>1.66</v>
      </c>
      <c r="D4690">
        <v>1.87</v>
      </c>
      <c r="E4690">
        <v>2.0099999999999998</v>
      </c>
      <c r="F4690">
        <v>2.25</v>
      </c>
      <c r="G4690">
        <v>2.4</v>
      </c>
      <c r="H4690">
        <v>2.65</v>
      </c>
      <c r="I4690">
        <v>2.81</v>
      </c>
      <c r="J4690">
        <v>2.88</v>
      </c>
      <c r="K4690">
        <v>3.04</v>
      </c>
      <c r="L4690">
        <v>3.15</v>
      </c>
      <c r="M4690">
        <v>0.61</v>
      </c>
      <c r="N4690">
        <v>0.78</v>
      </c>
      <c r="O4690">
        <v>0.92</v>
      </c>
      <c r="P4690">
        <v>1.01</v>
      </c>
      <c r="Q4690">
        <v>1.5956300000000001</v>
      </c>
      <c r="R4690">
        <v>1.7421899999999999</v>
      </c>
      <c r="S4690">
        <v>1.90394</v>
      </c>
      <c r="T4690">
        <v>2.1286299999999998</v>
      </c>
      <c r="U4690">
        <v>2.4084400000000001</v>
      </c>
      <c r="V4690">
        <v>24964.75</v>
      </c>
      <c r="W4690">
        <v>2716.26</v>
      </c>
      <c r="X4690">
        <v>61.91</v>
      </c>
    </row>
    <row r="4691" spans="1:24" x14ac:dyDescent="0.55000000000000004">
      <c r="A4691" s="5">
        <v>43152</v>
      </c>
      <c r="B4691">
        <v>1.42</v>
      </c>
      <c r="C4691">
        <v>1.64</v>
      </c>
      <c r="D4691">
        <v>1.85</v>
      </c>
      <c r="E4691">
        <v>2.0299999999999998</v>
      </c>
      <c r="F4691">
        <v>2.2599999999999998</v>
      </c>
      <c r="G4691">
        <v>2.44</v>
      </c>
      <c r="H4691">
        <v>2.69</v>
      </c>
      <c r="I4691">
        <v>2.86</v>
      </c>
      <c r="J4691">
        <v>2.94</v>
      </c>
      <c r="K4691">
        <v>3.11</v>
      </c>
      <c r="L4691">
        <v>3.22</v>
      </c>
      <c r="M4691">
        <v>0.63</v>
      </c>
      <c r="N4691">
        <v>0.82</v>
      </c>
      <c r="O4691">
        <v>0.97</v>
      </c>
      <c r="P4691">
        <v>1.06</v>
      </c>
      <c r="Q4691">
        <v>1.6025100000000001</v>
      </c>
      <c r="R4691">
        <v>1.7491399999999999</v>
      </c>
      <c r="S4691">
        <v>1.9197500000000001</v>
      </c>
      <c r="T4691">
        <v>2.1455000000000002</v>
      </c>
      <c r="U4691">
        <v>2.42563</v>
      </c>
      <c r="V4691">
        <v>24797.78</v>
      </c>
      <c r="W4691">
        <v>2701.33</v>
      </c>
      <c r="X4691">
        <v>61.73</v>
      </c>
    </row>
    <row r="4692" spans="1:24" x14ac:dyDescent="0.55000000000000004">
      <c r="A4692" s="5">
        <v>43153</v>
      </c>
      <c r="B4692">
        <v>1.42</v>
      </c>
      <c r="C4692">
        <v>1.63</v>
      </c>
      <c r="D4692">
        <v>1.84</v>
      </c>
      <c r="E4692">
        <v>2.02</v>
      </c>
      <c r="F4692">
        <v>2.25</v>
      </c>
      <c r="G4692">
        <v>2.42</v>
      </c>
      <c r="H4692">
        <v>2.66</v>
      </c>
      <c r="I4692">
        <v>2.84</v>
      </c>
      <c r="J4692">
        <v>2.92</v>
      </c>
      <c r="K4692">
        <v>3.09</v>
      </c>
      <c r="L4692">
        <v>3.21</v>
      </c>
      <c r="M4692">
        <v>0.6</v>
      </c>
      <c r="N4692">
        <v>0.81</v>
      </c>
      <c r="O4692">
        <v>0.96</v>
      </c>
      <c r="P4692">
        <v>1.06</v>
      </c>
      <c r="Q4692">
        <v>1.6207</v>
      </c>
      <c r="R4692">
        <v>1.7639899999999999</v>
      </c>
      <c r="S4692">
        <v>1.94363</v>
      </c>
      <c r="T4692">
        <v>2.1680000000000001</v>
      </c>
      <c r="U4692">
        <v>2.4496899999999999</v>
      </c>
      <c r="V4692">
        <v>24962.48</v>
      </c>
      <c r="W4692">
        <v>2703.96</v>
      </c>
      <c r="X4692">
        <v>62.72</v>
      </c>
    </row>
    <row r="4693" spans="1:24" x14ac:dyDescent="0.55000000000000004">
      <c r="A4693" s="5">
        <v>43154</v>
      </c>
      <c r="B4693">
        <v>1.42</v>
      </c>
      <c r="C4693">
        <v>1.64</v>
      </c>
      <c r="D4693">
        <v>1.85</v>
      </c>
      <c r="E4693">
        <v>2.02</v>
      </c>
      <c r="F4693">
        <v>2.25</v>
      </c>
      <c r="G4693">
        <v>2.39</v>
      </c>
      <c r="H4693">
        <v>2.62</v>
      </c>
      <c r="I4693">
        <v>2.79</v>
      </c>
      <c r="J4693">
        <v>2.88</v>
      </c>
      <c r="K4693">
        <v>3.04</v>
      </c>
      <c r="L4693">
        <v>3.16</v>
      </c>
      <c r="M4693">
        <v>0.57999999999999996</v>
      </c>
      <c r="N4693">
        <v>0.76</v>
      </c>
      <c r="O4693">
        <v>0.92</v>
      </c>
      <c r="P4693">
        <v>1.03</v>
      </c>
      <c r="Q4693">
        <v>1.6312</v>
      </c>
      <c r="R4693">
        <v>1.7778099999999999</v>
      </c>
      <c r="S4693">
        <v>1.95625</v>
      </c>
      <c r="T4693">
        <v>2.18188</v>
      </c>
      <c r="U4693">
        <v>2.4596900000000002</v>
      </c>
      <c r="V4693">
        <v>25309.99</v>
      </c>
      <c r="W4693">
        <v>2747.3</v>
      </c>
      <c r="X4693">
        <v>63.52</v>
      </c>
    </row>
    <row r="4694" spans="1:24" x14ac:dyDescent="0.55000000000000004">
      <c r="A4694" s="5">
        <v>43157</v>
      </c>
      <c r="B4694">
        <v>1.42</v>
      </c>
      <c r="C4694">
        <v>1.66</v>
      </c>
      <c r="D4694">
        <v>1.87</v>
      </c>
      <c r="E4694">
        <v>2.0299999999999998</v>
      </c>
      <c r="F4694">
        <v>2.2200000000000002</v>
      </c>
      <c r="G4694">
        <v>2.37</v>
      </c>
      <c r="H4694">
        <v>2.6</v>
      </c>
      <c r="I4694">
        <v>2.77</v>
      </c>
      <c r="J4694">
        <v>2.86</v>
      </c>
      <c r="K4694">
        <v>3.03</v>
      </c>
      <c r="L4694">
        <v>3.15</v>
      </c>
      <c r="M4694">
        <v>0.53</v>
      </c>
      <c r="N4694">
        <v>0.73</v>
      </c>
      <c r="O4694">
        <v>0.9</v>
      </c>
      <c r="P4694">
        <v>1.01</v>
      </c>
      <c r="Q4694">
        <v>1.6479999999999999</v>
      </c>
      <c r="R4694">
        <v>1.7889299999999999</v>
      </c>
      <c r="S4694">
        <v>1.9841899999999999</v>
      </c>
      <c r="T4694">
        <v>2.20113</v>
      </c>
      <c r="U4694">
        <v>2.4693800000000001</v>
      </c>
      <c r="V4694">
        <v>25709.27</v>
      </c>
      <c r="W4694">
        <v>2779.6</v>
      </c>
      <c r="X4694">
        <v>63.81</v>
      </c>
    </row>
    <row r="4695" spans="1:24" x14ac:dyDescent="0.55000000000000004">
      <c r="A4695" s="5">
        <v>43158</v>
      </c>
      <c r="B4695">
        <v>1.42</v>
      </c>
      <c r="C4695">
        <v>1.66</v>
      </c>
      <c r="D4695">
        <v>1.87</v>
      </c>
      <c r="E4695">
        <v>2.08</v>
      </c>
      <c r="F4695">
        <v>2.27</v>
      </c>
      <c r="G4695">
        <v>2.4300000000000002</v>
      </c>
      <c r="H4695">
        <v>2.67</v>
      </c>
      <c r="I4695">
        <v>2.83</v>
      </c>
      <c r="J4695">
        <v>2.9</v>
      </c>
      <c r="K4695">
        <v>3.06</v>
      </c>
      <c r="L4695">
        <v>3.17</v>
      </c>
      <c r="M4695">
        <v>0.57999999999999996</v>
      </c>
      <c r="N4695">
        <v>0.77</v>
      </c>
      <c r="O4695">
        <v>0.92</v>
      </c>
      <c r="P4695">
        <v>1.02</v>
      </c>
      <c r="Q4695">
        <v>1.66418</v>
      </c>
      <c r="R4695">
        <v>1.8021400000000001</v>
      </c>
      <c r="S4695">
        <v>2.0062500000000001</v>
      </c>
      <c r="T4695">
        <v>2.2112500000000002</v>
      </c>
      <c r="U4695">
        <v>2.4812500000000002</v>
      </c>
      <c r="V4695">
        <v>25410.03</v>
      </c>
      <c r="W4695">
        <v>2744.28</v>
      </c>
      <c r="X4695">
        <v>62.94</v>
      </c>
    </row>
    <row r="4696" spans="1:24" x14ac:dyDescent="0.55000000000000004">
      <c r="A4696" s="5">
        <v>43159</v>
      </c>
      <c r="B4696">
        <v>1.35</v>
      </c>
      <c r="C4696">
        <v>1.65</v>
      </c>
      <c r="D4696">
        <v>1.86</v>
      </c>
      <c r="E4696">
        <v>2.0699999999999998</v>
      </c>
      <c r="F4696">
        <v>2.25</v>
      </c>
      <c r="G4696">
        <v>2.42</v>
      </c>
      <c r="H4696">
        <v>2.65</v>
      </c>
      <c r="I4696">
        <v>2.8</v>
      </c>
      <c r="J4696">
        <v>2.87</v>
      </c>
      <c r="K4696">
        <v>3.02</v>
      </c>
      <c r="L4696">
        <v>3.13</v>
      </c>
      <c r="M4696">
        <v>0.61</v>
      </c>
      <c r="N4696">
        <v>0.75</v>
      </c>
      <c r="O4696">
        <v>0.9</v>
      </c>
      <c r="P4696">
        <v>0.99</v>
      </c>
      <c r="Q4696">
        <v>1.6700699999999999</v>
      </c>
      <c r="R4696">
        <v>1.81399</v>
      </c>
      <c r="S4696">
        <v>2.0171899999999998</v>
      </c>
      <c r="T4696">
        <v>2.2237499999999999</v>
      </c>
      <c r="U4696">
        <v>2.5021900000000001</v>
      </c>
      <c r="V4696">
        <v>25029.200000000001</v>
      </c>
      <c r="W4696">
        <v>2713.83</v>
      </c>
      <c r="X4696">
        <v>61.43</v>
      </c>
    </row>
    <row r="4697" spans="1:24" x14ac:dyDescent="0.55000000000000004">
      <c r="A4697" s="5">
        <v>43160</v>
      </c>
      <c r="B4697">
        <v>1.42</v>
      </c>
      <c r="C4697">
        <v>1.63</v>
      </c>
      <c r="D4697">
        <v>1.85</v>
      </c>
      <c r="E4697">
        <v>2.0499999999999998</v>
      </c>
      <c r="F4697">
        <v>2.2200000000000002</v>
      </c>
      <c r="G4697">
        <v>2.36</v>
      </c>
      <c r="H4697">
        <v>2.58</v>
      </c>
      <c r="I4697">
        <v>2.74</v>
      </c>
      <c r="J4697">
        <v>2.81</v>
      </c>
      <c r="K4697">
        <v>2.97</v>
      </c>
      <c r="L4697">
        <v>3.09</v>
      </c>
      <c r="M4697">
        <v>0.55000000000000004</v>
      </c>
      <c r="N4697">
        <v>0.71</v>
      </c>
      <c r="O4697">
        <v>0.86</v>
      </c>
      <c r="P4697">
        <v>0.96</v>
      </c>
      <c r="Q4697">
        <v>1.6861999999999999</v>
      </c>
      <c r="R4697">
        <v>1.8234900000000001</v>
      </c>
      <c r="S4697">
        <v>2.0245700000000002</v>
      </c>
      <c r="T4697">
        <v>2.2248800000000002</v>
      </c>
      <c r="U4697">
        <v>2.5074999999999998</v>
      </c>
      <c r="V4697">
        <v>24608.98</v>
      </c>
      <c r="W4697">
        <v>2677.67</v>
      </c>
      <c r="X4697">
        <v>60.98</v>
      </c>
    </row>
    <row r="4698" spans="1:24" x14ac:dyDescent="0.55000000000000004">
      <c r="A4698" s="5">
        <v>43161</v>
      </c>
      <c r="B4698">
        <v>1.42</v>
      </c>
      <c r="C4698">
        <v>1.65</v>
      </c>
      <c r="D4698">
        <v>1.86</v>
      </c>
      <c r="E4698">
        <v>2.06</v>
      </c>
      <c r="F4698">
        <v>2.25</v>
      </c>
      <c r="G4698">
        <v>2.4</v>
      </c>
      <c r="H4698">
        <v>2.63</v>
      </c>
      <c r="I4698">
        <v>2.79</v>
      </c>
      <c r="J4698">
        <v>2.86</v>
      </c>
      <c r="K4698">
        <v>3.02</v>
      </c>
      <c r="L4698">
        <v>3.14</v>
      </c>
      <c r="M4698">
        <v>0.6</v>
      </c>
      <c r="N4698">
        <v>0.74</v>
      </c>
      <c r="O4698">
        <v>0.89</v>
      </c>
      <c r="P4698">
        <v>0.98</v>
      </c>
      <c r="Q4698">
        <v>1.6904999999999999</v>
      </c>
      <c r="R4698">
        <v>1.8268599999999999</v>
      </c>
      <c r="S4698">
        <v>2.0251899999999998</v>
      </c>
      <c r="T4698">
        <v>2.2284299999999999</v>
      </c>
      <c r="U4698">
        <v>2.4966900000000001</v>
      </c>
      <c r="V4698">
        <v>24538.06</v>
      </c>
      <c r="W4698">
        <v>2691.25</v>
      </c>
      <c r="X4698">
        <v>61.19</v>
      </c>
    </row>
    <row r="4699" spans="1:24" x14ac:dyDescent="0.55000000000000004">
      <c r="A4699" s="5">
        <v>43164</v>
      </c>
      <c r="B4699">
        <v>1.42</v>
      </c>
      <c r="C4699">
        <v>1.7</v>
      </c>
      <c r="D4699">
        <v>1.86</v>
      </c>
      <c r="E4699">
        <v>2.06</v>
      </c>
      <c r="F4699">
        <v>2.2400000000000002</v>
      </c>
      <c r="G4699">
        <v>2.41</v>
      </c>
      <c r="H4699">
        <v>2.65</v>
      </c>
      <c r="I4699">
        <v>2.81</v>
      </c>
      <c r="J4699">
        <v>2.88</v>
      </c>
      <c r="K4699">
        <v>3.04</v>
      </c>
      <c r="L4699">
        <v>3.16</v>
      </c>
      <c r="M4699">
        <v>0.6</v>
      </c>
      <c r="N4699">
        <v>0.75</v>
      </c>
      <c r="O4699">
        <v>0.91</v>
      </c>
      <c r="P4699">
        <v>1.01</v>
      </c>
      <c r="Q4699">
        <v>1.7017</v>
      </c>
      <c r="R4699">
        <v>1.83064</v>
      </c>
      <c r="S4699">
        <v>2.0348999999999999</v>
      </c>
      <c r="T4699">
        <v>2.2292900000000002</v>
      </c>
      <c r="U4699">
        <v>2.4979399999999998</v>
      </c>
      <c r="V4699">
        <v>24874.76</v>
      </c>
      <c r="W4699">
        <v>2720.94</v>
      </c>
      <c r="X4699">
        <v>62.49</v>
      </c>
    </row>
    <row r="4700" spans="1:24" x14ac:dyDescent="0.55000000000000004">
      <c r="A4700" s="5">
        <v>43165</v>
      </c>
      <c r="B4700">
        <v>1.42</v>
      </c>
      <c r="C4700">
        <v>1.68</v>
      </c>
      <c r="D4700">
        <v>1.87</v>
      </c>
      <c r="E4700">
        <v>2.06</v>
      </c>
      <c r="F4700">
        <v>2.25</v>
      </c>
      <c r="G4700">
        <v>2.42</v>
      </c>
      <c r="H4700">
        <v>2.65</v>
      </c>
      <c r="I4700">
        <v>2.81</v>
      </c>
      <c r="J4700">
        <v>2.88</v>
      </c>
      <c r="K4700">
        <v>3.03</v>
      </c>
      <c r="L4700">
        <v>3.14</v>
      </c>
      <c r="M4700">
        <v>0.55000000000000004</v>
      </c>
      <c r="N4700">
        <v>0.76</v>
      </c>
      <c r="O4700">
        <v>0.91</v>
      </c>
      <c r="P4700">
        <v>1.01</v>
      </c>
      <c r="Q4700">
        <v>1.7113100000000001</v>
      </c>
      <c r="R4700">
        <v>1.8419300000000001</v>
      </c>
      <c r="S4700">
        <v>2.0472800000000002</v>
      </c>
      <c r="T4700">
        <v>2.24051</v>
      </c>
      <c r="U4700">
        <v>2.512</v>
      </c>
      <c r="V4700">
        <v>24884.12</v>
      </c>
      <c r="W4700">
        <v>2728.12</v>
      </c>
      <c r="X4700">
        <v>62.54</v>
      </c>
    </row>
    <row r="4701" spans="1:24" x14ac:dyDescent="0.55000000000000004">
      <c r="A4701" s="5">
        <v>43166</v>
      </c>
      <c r="B4701">
        <v>1.42</v>
      </c>
      <c r="C4701">
        <v>1.68</v>
      </c>
      <c r="D4701">
        <v>1.87</v>
      </c>
      <c r="E4701">
        <v>2.0499999999999998</v>
      </c>
      <c r="F4701">
        <v>2.25</v>
      </c>
      <c r="G4701">
        <v>2.42</v>
      </c>
      <c r="H4701">
        <v>2.65</v>
      </c>
      <c r="I4701">
        <v>2.81</v>
      </c>
      <c r="J4701">
        <v>2.89</v>
      </c>
      <c r="K4701">
        <v>3.04</v>
      </c>
      <c r="L4701">
        <v>3.15</v>
      </c>
      <c r="M4701">
        <v>0.55000000000000004</v>
      </c>
      <c r="N4701">
        <v>0.76</v>
      </c>
      <c r="O4701">
        <v>0.93</v>
      </c>
      <c r="P4701">
        <v>1.03</v>
      </c>
      <c r="Q4701">
        <v>1.71794</v>
      </c>
      <c r="R4701">
        <v>1.8486100000000001</v>
      </c>
      <c r="S4701">
        <v>2.0572499999999998</v>
      </c>
      <c r="T4701">
        <v>2.2454999999999998</v>
      </c>
      <c r="U4701">
        <v>2.5185599999999999</v>
      </c>
      <c r="V4701">
        <v>24801.360000000001</v>
      </c>
      <c r="W4701">
        <v>2726.8</v>
      </c>
      <c r="X4701">
        <v>61.09</v>
      </c>
    </row>
    <row r="4702" spans="1:24" x14ac:dyDescent="0.55000000000000004">
      <c r="A4702" s="5">
        <v>43167</v>
      </c>
      <c r="B4702">
        <v>1.42</v>
      </c>
      <c r="C4702">
        <v>1.67</v>
      </c>
      <c r="D4702">
        <v>1.89</v>
      </c>
      <c r="E4702">
        <v>2.0499999999999998</v>
      </c>
      <c r="F4702">
        <v>2.25</v>
      </c>
      <c r="G4702">
        <v>2.42</v>
      </c>
      <c r="H4702">
        <v>2.63</v>
      </c>
      <c r="I4702">
        <v>2.79</v>
      </c>
      <c r="J4702">
        <v>2.86</v>
      </c>
      <c r="K4702">
        <v>3.01</v>
      </c>
      <c r="L4702">
        <v>3.13</v>
      </c>
      <c r="M4702">
        <v>0.55000000000000004</v>
      </c>
      <c r="N4702">
        <v>0.75</v>
      </c>
      <c r="O4702">
        <v>0.9</v>
      </c>
      <c r="P4702">
        <v>1</v>
      </c>
      <c r="Q4702">
        <v>1.7395700000000001</v>
      </c>
      <c r="R4702">
        <v>1.8605799999999999</v>
      </c>
      <c r="S4702">
        <v>2.0714000000000001</v>
      </c>
      <c r="T4702">
        <v>2.2592500000000002</v>
      </c>
      <c r="U4702">
        <v>2.5326300000000002</v>
      </c>
      <c r="V4702">
        <v>24895.21</v>
      </c>
      <c r="W4702">
        <v>2738.97</v>
      </c>
      <c r="X4702">
        <v>60.13</v>
      </c>
    </row>
    <row r="4703" spans="1:24" x14ac:dyDescent="0.55000000000000004">
      <c r="A4703" s="5">
        <v>43168</v>
      </c>
      <c r="B4703">
        <v>1.42</v>
      </c>
      <c r="C4703">
        <v>1.67</v>
      </c>
      <c r="D4703">
        <v>1.89</v>
      </c>
      <c r="E4703">
        <v>2.0299999999999998</v>
      </c>
      <c r="F4703">
        <v>2.27</v>
      </c>
      <c r="G4703">
        <v>2.4500000000000002</v>
      </c>
      <c r="H4703">
        <v>2.65</v>
      </c>
      <c r="I4703">
        <v>2.82</v>
      </c>
      <c r="J4703">
        <v>2.9</v>
      </c>
      <c r="K4703">
        <v>3.04</v>
      </c>
      <c r="L4703">
        <v>3.16</v>
      </c>
      <c r="M4703">
        <v>0.69</v>
      </c>
      <c r="N4703">
        <v>0.78</v>
      </c>
      <c r="O4703">
        <v>0.92</v>
      </c>
      <c r="P4703">
        <v>1.03</v>
      </c>
      <c r="Q4703">
        <v>1.7503200000000001</v>
      </c>
      <c r="R4703">
        <v>1.8714500000000001</v>
      </c>
      <c r="S4703">
        <v>2.0887500000000001</v>
      </c>
      <c r="T4703">
        <v>2.2686299999999999</v>
      </c>
      <c r="U4703">
        <v>2.5445000000000002</v>
      </c>
      <c r="V4703">
        <v>25335.74</v>
      </c>
      <c r="W4703">
        <v>2786.57</v>
      </c>
      <c r="X4703">
        <v>62.02</v>
      </c>
    </row>
    <row r="4704" spans="1:24" x14ac:dyDescent="0.55000000000000004">
      <c r="A4704" s="5">
        <v>43171</v>
      </c>
      <c r="B4704">
        <v>1.42</v>
      </c>
      <c r="C4704">
        <v>1.71</v>
      </c>
      <c r="D4704">
        <v>1.89</v>
      </c>
      <c r="E4704">
        <v>2.0499999999999998</v>
      </c>
      <c r="F4704">
        <v>2.27</v>
      </c>
      <c r="G4704">
        <v>2.4300000000000002</v>
      </c>
      <c r="H4704">
        <v>2.64</v>
      </c>
      <c r="I4704">
        <v>2.79</v>
      </c>
      <c r="J4704">
        <v>2.87</v>
      </c>
      <c r="K4704">
        <v>3</v>
      </c>
      <c r="L4704">
        <v>3.13</v>
      </c>
      <c r="M4704">
        <v>0.62</v>
      </c>
      <c r="N4704">
        <v>0.77</v>
      </c>
      <c r="O4704">
        <v>0.92</v>
      </c>
      <c r="P4704">
        <v>1.01</v>
      </c>
      <c r="Q4704">
        <v>1.76495</v>
      </c>
      <c r="R4704">
        <v>1.8803799999999999</v>
      </c>
      <c r="S4704">
        <v>2.1068799999999999</v>
      </c>
      <c r="T4704">
        <v>2.2867500000000001</v>
      </c>
      <c r="U4704">
        <v>2.56263</v>
      </c>
      <c r="V4704">
        <v>25178.61</v>
      </c>
      <c r="W4704">
        <v>2783.02</v>
      </c>
      <c r="X4704">
        <v>61.35</v>
      </c>
    </row>
    <row r="4705" spans="1:24" x14ac:dyDescent="0.55000000000000004">
      <c r="A4705" s="5">
        <v>43172</v>
      </c>
      <c r="B4705">
        <v>1.42</v>
      </c>
      <c r="C4705">
        <v>1.73</v>
      </c>
      <c r="D4705">
        <v>1.9</v>
      </c>
      <c r="E4705">
        <v>2.0299999999999998</v>
      </c>
      <c r="F4705">
        <v>2.2599999999999998</v>
      </c>
      <c r="G4705">
        <v>2.41</v>
      </c>
      <c r="H4705">
        <v>2.62</v>
      </c>
      <c r="I4705">
        <v>2.77</v>
      </c>
      <c r="J4705">
        <v>2.84</v>
      </c>
      <c r="K4705">
        <v>2.98</v>
      </c>
      <c r="L4705">
        <v>3.1</v>
      </c>
      <c r="M4705">
        <v>0.56999999999999995</v>
      </c>
      <c r="N4705">
        <v>0.75</v>
      </c>
      <c r="O4705">
        <v>0.9</v>
      </c>
      <c r="P4705">
        <v>1</v>
      </c>
      <c r="Q4705">
        <v>1.7766</v>
      </c>
      <c r="R4705">
        <v>1.8903799999999999</v>
      </c>
      <c r="S4705">
        <v>2.1244999999999998</v>
      </c>
      <c r="T4705">
        <v>2.3042500000000001</v>
      </c>
      <c r="U4705">
        <v>2.5776300000000001</v>
      </c>
      <c r="V4705">
        <v>25007.03</v>
      </c>
      <c r="W4705">
        <v>2765.31</v>
      </c>
      <c r="X4705">
        <v>60.69</v>
      </c>
    </row>
    <row r="4706" spans="1:24" x14ac:dyDescent="0.55000000000000004">
      <c r="A4706" s="5">
        <v>43173</v>
      </c>
      <c r="B4706">
        <v>1.42</v>
      </c>
      <c r="C4706">
        <v>1.76</v>
      </c>
      <c r="D4706">
        <v>1.94</v>
      </c>
      <c r="E4706">
        <v>2.0499999999999998</v>
      </c>
      <c r="F4706">
        <v>2.2599999999999998</v>
      </c>
      <c r="G4706">
        <v>2.41</v>
      </c>
      <c r="H4706">
        <v>2.61</v>
      </c>
      <c r="I4706">
        <v>2.75</v>
      </c>
      <c r="J4706">
        <v>2.81</v>
      </c>
      <c r="K4706">
        <v>2.94</v>
      </c>
      <c r="L4706">
        <v>3.05</v>
      </c>
      <c r="M4706">
        <v>0.56999999999999995</v>
      </c>
      <c r="N4706">
        <v>0.74</v>
      </c>
      <c r="O4706">
        <v>0.88</v>
      </c>
      <c r="P4706">
        <v>0.97</v>
      </c>
      <c r="Q4706">
        <v>1.7863800000000001</v>
      </c>
      <c r="R4706">
        <v>1.9007499999999999</v>
      </c>
      <c r="S4706">
        <v>2.145</v>
      </c>
      <c r="T4706">
        <v>2.3211300000000001</v>
      </c>
      <c r="U4706">
        <v>2.5901299999999998</v>
      </c>
      <c r="V4706">
        <v>24758.12</v>
      </c>
      <c r="W4706">
        <v>2749.48</v>
      </c>
      <c r="X4706">
        <v>60.89</v>
      </c>
    </row>
    <row r="4707" spans="1:24" x14ac:dyDescent="0.55000000000000004">
      <c r="A4707" s="5">
        <v>43174</v>
      </c>
      <c r="B4707">
        <v>1.43</v>
      </c>
      <c r="C4707">
        <v>1.77</v>
      </c>
      <c r="D4707">
        <v>1.95</v>
      </c>
      <c r="E4707">
        <v>2.0699999999999998</v>
      </c>
      <c r="F4707">
        <v>2.29</v>
      </c>
      <c r="G4707">
        <v>2.42</v>
      </c>
      <c r="H4707">
        <v>2.62</v>
      </c>
      <c r="I4707">
        <v>2.76</v>
      </c>
      <c r="J4707">
        <v>2.82</v>
      </c>
      <c r="K4707">
        <v>2.94</v>
      </c>
      <c r="L4707">
        <v>3.05</v>
      </c>
      <c r="M4707">
        <v>0.55000000000000004</v>
      </c>
      <c r="N4707">
        <v>0.74</v>
      </c>
      <c r="O4707">
        <v>0.88</v>
      </c>
      <c r="P4707">
        <v>0.97</v>
      </c>
      <c r="Q4707">
        <v>1.8082</v>
      </c>
      <c r="R4707">
        <v>1.9161300000000001</v>
      </c>
      <c r="S4707">
        <v>2.1775000000000002</v>
      </c>
      <c r="T4707">
        <v>2.3417500000000002</v>
      </c>
      <c r="U4707">
        <v>2.6013799999999998</v>
      </c>
      <c r="V4707">
        <v>24873.66</v>
      </c>
      <c r="W4707">
        <v>2747.33</v>
      </c>
      <c r="X4707">
        <v>61.16</v>
      </c>
    </row>
    <row r="4708" spans="1:24" x14ac:dyDescent="0.55000000000000004">
      <c r="A4708" s="5">
        <v>43175</v>
      </c>
      <c r="B4708">
        <v>1.43</v>
      </c>
      <c r="C4708">
        <v>1.78</v>
      </c>
      <c r="D4708">
        <v>1.96</v>
      </c>
      <c r="E4708">
        <v>2.08</v>
      </c>
      <c r="F4708">
        <v>2.31</v>
      </c>
      <c r="G4708">
        <v>2.44</v>
      </c>
      <c r="H4708">
        <v>2.65</v>
      </c>
      <c r="I4708">
        <v>2.78</v>
      </c>
      <c r="J4708">
        <v>2.85</v>
      </c>
      <c r="K4708">
        <v>2.96</v>
      </c>
      <c r="L4708">
        <v>3.08</v>
      </c>
      <c r="M4708">
        <v>0.6</v>
      </c>
      <c r="N4708">
        <v>0.77</v>
      </c>
      <c r="O4708">
        <v>0.91</v>
      </c>
      <c r="P4708">
        <v>1</v>
      </c>
      <c r="Q4708">
        <v>1.8220700000000001</v>
      </c>
      <c r="R4708">
        <v>1.9345000000000001</v>
      </c>
      <c r="S4708">
        <v>2.2017500000000001</v>
      </c>
      <c r="T4708">
        <v>2.3636300000000001</v>
      </c>
      <c r="U4708">
        <v>2.6145</v>
      </c>
      <c r="V4708">
        <v>24946.51</v>
      </c>
      <c r="W4708">
        <v>2752.01</v>
      </c>
      <c r="X4708">
        <v>62.29</v>
      </c>
    </row>
    <row r="4709" spans="1:24" x14ac:dyDescent="0.55000000000000004">
      <c r="A4709" s="5">
        <v>43178</v>
      </c>
      <c r="B4709">
        <v>1.43</v>
      </c>
      <c r="C4709">
        <v>1.8</v>
      </c>
      <c r="D4709">
        <v>1.99</v>
      </c>
      <c r="E4709">
        <v>2.08</v>
      </c>
      <c r="F4709">
        <v>2.31</v>
      </c>
      <c r="G4709">
        <v>2.4500000000000002</v>
      </c>
      <c r="H4709">
        <v>2.65</v>
      </c>
      <c r="I4709">
        <v>2.78</v>
      </c>
      <c r="J4709">
        <v>2.85</v>
      </c>
      <c r="K4709">
        <v>2.97</v>
      </c>
      <c r="L4709">
        <v>3.09</v>
      </c>
      <c r="M4709">
        <v>0.61</v>
      </c>
      <c r="N4709">
        <v>0.77</v>
      </c>
      <c r="O4709">
        <v>0.91</v>
      </c>
      <c r="P4709">
        <v>1</v>
      </c>
      <c r="Q4709">
        <v>1.84067</v>
      </c>
      <c r="R4709">
        <v>1.94675</v>
      </c>
      <c r="S4709">
        <v>2.2224900000000001</v>
      </c>
      <c r="T4709">
        <v>2.3904999999999998</v>
      </c>
      <c r="U4709">
        <v>2.6332499999999999</v>
      </c>
      <c r="V4709">
        <v>24610.91</v>
      </c>
      <c r="W4709">
        <v>2712.92</v>
      </c>
      <c r="X4709">
        <v>62.01</v>
      </c>
    </row>
    <row r="4710" spans="1:24" x14ac:dyDescent="0.55000000000000004">
      <c r="A4710" s="5">
        <v>43179</v>
      </c>
      <c r="B4710">
        <v>1.44</v>
      </c>
      <c r="C4710">
        <v>1.81</v>
      </c>
      <c r="D4710">
        <v>1.97</v>
      </c>
      <c r="E4710">
        <v>2.08</v>
      </c>
      <c r="F4710">
        <v>2.34</v>
      </c>
      <c r="G4710">
        <v>2.4900000000000002</v>
      </c>
      <c r="H4710">
        <v>2.69</v>
      </c>
      <c r="I4710">
        <v>2.82</v>
      </c>
      <c r="J4710">
        <v>2.89</v>
      </c>
      <c r="K4710">
        <v>3.01</v>
      </c>
      <c r="L4710">
        <v>3.12</v>
      </c>
      <c r="M4710">
        <v>0.64</v>
      </c>
      <c r="N4710">
        <v>0.81</v>
      </c>
      <c r="O4710">
        <v>0.94</v>
      </c>
      <c r="P4710">
        <v>1.03</v>
      </c>
      <c r="Q4710">
        <v>1.85382</v>
      </c>
      <c r="R4710">
        <v>1.9610000000000001</v>
      </c>
      <c r="S4710">
        <v>2.2481399999999998</v>
      </c>
      <c r="T4710">
        <v>2.4098799999999998</v>
      </c>
      <c r="U4710">
        <v>2.6513800000000001</v>
      </c>
      <c r="V4710">
        <v>24727.27</v>
      </c>
      <c r="W4710">
        <v>2716.94</v>
      </c>
      <c r="X4710">
        <v>63.37</v>
      </c>
    </row>
    <row r="4711" spans="1:24" x14ac:dyDescent="0.55000000000000004">
      <c r="A4711" s="5">
        <v>43180</v>
      </c>
      <c r="B4711">
        <v>1.44</v>
      </c>
      <c r="C4711">
        <v>1.74</v>
      </c>
      <c r="D4711">
        <v>1.95</v>
      </c>
      <c r="E4711">
        <v>2.06</v>
      </c>
      <c r="F4711">
        <v>2.31</v>
      </c>
      <c r="G4711">
        <v>2.46</v>
      </c>
      <c r="H4711">
        <v>2.69</v>
      </c>
      <c r="I4711">
        <v>2.82</v>
      </c>
      <c r="J4711">
        <v>2.89</v>
      </c>
      <c r="K4711">
        <v>3.01</v>
      </c>
      <c r="L4711">
        <v>3.12</v>
      </c>
      <c r="M4711">
        <v>0.73</v>
      </c>
      <c r="N4711">
        <v>0.8</v>
      </c>
      <c r="O4711">
        <v>0.92</v>
      </c>
      <c r="P4711">
        <v>1.03</v>
      </c>
      <c r="Q4711">
        <v>1.8612500000000001</v>
      </c>
      <c r="R4711">
        <v>1.97525</v>
      </c>
      <c r="S4711">
        <v>2.27108</v>
      </c>
      <c r="T4711">
        <v>2.4342199999999998</v>
      </c>
      <c r="U4711">
        <v>2.67638</v>
      </c>
      <c r="V4711">
        <v>24682.31</v>
      </c>
      <c r="W4711">
        <v>2711.93</v>
      </c>
      <c r="X4711">
        <v>65.099999999999994</v>
      </c>
    </row>
    <row r="4712" spans="1:24" x14ac:dyDescent="0.55000000000000004">
      <c r="A4712" s="5">
        <v>43181</v>
      </c>
      <c r="B4712">
        <v>1.68</v>
      </c>
      <c r="C4712">
        <v>1.72</v>
      </c>
      <c r="D4712">
        <v>1.95</v>
      </c>
      <c r="E4712">
        <v>2.0499999999999998</v>
      </c>
      <c r="F4712">
        <v>2.29</v>
      </c>
      <c r="G4712">
        <v>2.4300000000000002</v>
      </c>
      <c r="H4712">
        <v>2.63</v>
      </c>
      <c r="I4712">
        <v>2.76</v>
      </c>
      <c r="J4712">
        <v>2.83</v>
      </c>
      <c r="K4712">
        <v>2.94</v>
      </c>
      <c r="L4712">
        <v>3.06</v>
      </c>
      <c r="M4712">
        <v>0.6</v>
      </c>
      <c r="N4712">
        <v>0.75</v>
      </c>
      <c r="O4712">
        <v>0.89</v>
      </c>
      <c r="P4712">
        <v>0.97</v>
      </c>
      <c r="Q4712">
        <v>1.8714999999999999</v>
      </c>
      <c r="R4712">
        <v>1.9915</v>
      </c>
      <c r="S4712">
        <v>2.2855699999999999</v>
      </c>
      <c r="T4712">
        <v>2.4472999999999998</v>
      </c>
      <c r="U4712">
        <v>2.677</v>
      </c>
      <c r="V4712">
        <v>23957.89</v>
      </c>
      <c r="W4712">
        <v>2643.69</v>
      </c>
      <c r="X4712">
        <v>64.25</v>
      </c>
    </row>
    <row r="4713" spans="1:24" x14ac:dyDescent="0.55000000000000004">
      <c r="A4713" s="5">
        <v>43182</v>
      </c>
      <c r="B4713">
        <v>1.68</v>
      </c>
      <c r="C4713">
        <v>1.74</v>
      </c>
      <c r="D4713">
        <v>1.92</v>
      </c>
      <c r="E4713">
        <v>2.04</v>
      </c>
      <c r="F4713">
        <v>2.2799999999999998</v>
      </c>
      <c r="G4713">
        <v>2.41</v>
      </c>
      <c r="H4713">
        <v>2.61</v>
      </c>
      <c r="I4713">
        <v>2.74</v>
      </c>
      <c r="J4713">
        <v>2.82</v>
      </c>
      <c r="K4713">
        <v>2.94</v>
      </c>
      <c r="L4713">
        <v>3.06</v>
      </c>
      <c r="M4713">
        <v>0.6</v>
      </c>
      <c r="N4713">
        <v>0.75</v>
      </c>
      <c r="O4713">
        <v>0.89</v>
      </c>
      <c r="P4713">
        <v>0.98</v>
      </c>
      <c r="Q4713">
        <v>1.875</v>
      </c>
      <c r="R4713">
        <v>1.9933799999999999</v>
      </c>
      <c r="S4713">
        <v>2.29155</v>
      </c>
      <c r="T4713">
        <v>2.4497100000000001</v>
      </c>
      <c r="U4713">
        <v>2.6663800000000002</v>
      </c>
      <c r="V4713">
        <v>23533.200000000001</v>
      </c>
      <c r="W4713">
        <v>2588.2600000000002</v>
      </c>
      <c r="X4713">
        <v>65.8</v>
      </c>
    </row>
    <row r="4714" spans="1:24" x14ac:dyDescent="0.55000000000000004">
      <c r="A4714" s="5">
        <v>43185</v>
      </c>
      <c r="B4714">
        <v>1.68</v>
      </c>
      <c r="C4714">
        <v>1.79</v>
      </c>
      <c r="D4714">
        <v>1.94</v>
      </c>
      <c r="E4714">
        <v>2.06</v>
      </c>
      <c r="F4714">
        <v>2.33</v>
      </c>
      <c r="G4714">
        <v>2.44</v>
      </c>
      <c r="H4714">
        <v>2.64</v>
      </c>
      <c r="I4714">
        <v>2.78</v>
      </c>
      <c r="J4714">
        <v>2.85</v>
      </c>
      <c r="K4714">
        <v>2.96</v>
      </c>
      <c r="L4714">
        <v>3.08</v>
      </c>
      <c r="M4714">
        <v>0.63</v>
      </c>
      <c r="N4714">
        <v>0.77</v>
      </c>
      <c r="O4714">
        <v>0.91</v>
      </c>
      <c r="P4714">
        <v>0.99</v>
      </c>
      <c r="Q4714">
        <v>1.8768800000000001</v>
      </c>
      <c r="R4714">
        <v>1.99688</v>
      </c>
      <c r="S4714">
        <v>2.2949600000000001</v>
      </c>
      <c r="T4714">
        <v>2.4538000000000002</v>
      </c>
      <c r="U4714">
        <v>2.6720000000000002</v>
      </c>
      <c r="V4714">
        <v>24202.6</v>
      </c>
      <c r="W4714">
        <v>2658.55</v>
      </c>
      <c r="X4714">
        <v>65.489999999999995</v>
      </c>
    </row>
    <row r="4715" spans="1:24" x14ac:dyDescent="0.55000000000000004">
      <c r="A4715" s="5">
        <v>43186</v>
      </c>
      <c r="B4715">
        <v>1.68</v>
      </c>
      <c r="C4715">
        <v>1.77</v>
      </c>
      <c r="D4715">
        <v>1.93</v>
      </c>
      <c r="E4715">
        <v>2.1</v>
      </c>
      <c r="F4715">
        <v>2.2599999999999998</v>
      </c>
      <c r="G4715">
        <v>2.39</v>
      </c>
      <c r="H4715">
        <v>2.58</v>
      </c>
      <c r="I4715">
        <v>2.7</v>
      </c>
      <c r="J4715">
        <v>2.78</v>
      </c>
      <c r="K4715">
        <v>2.9</v>
      </c>
      <c r="L4715">
        <v>3.03</v>
      </c>
      <c r="M4715">
        <v>0.64</v>
      </c>
      <c r="N4715">
        <v>0.71</v>
      </c>
      <c r="O4715">
        <v>0.84</v>
      </c>
      <c r="P4715">
        <v>0.95</v>
      </c>
      <c r="Q4715">
        <v>1.8768800000000001</v>
      </c>
      <c r="R4715">
        <v>1.99438</v>
      </c>
      <c r="S4715">
        <v>2.302</v>
      </c>
      <c r="T4715">
        <v>2.4529899999999998</v>
      </c>
      <c r="U4715">
        <v>2.6713800000000001</v>
      </c>
      <c r="V4715">
        <v>23857.71</v>
      </c>
      <c r="W4715">
        <v>2612.62</v>
      </c>
      <c r="X4715">
        <v>65.209999999999994</v>
      </c>
    </row>
    <row r="4716" spans="1:24" x14ac:dyDescent="0.55000000000000004">
      <c r="A4716" s="5">
        <v>43187</v>
      </c>
      <c r="B4716">
        <v>1.68</v>
      </c>
      <c r="C4716">
        <v>1.73</v>
      </c>
      <c r="D4716">
        <v>1.95</v>
      </c>
      <c r="E4716">
        <v>2.12</v>
      </c>
      <c r="F4716">
        <v>2.2799999999999998</v>
      </c>
      <c r="G4716">
        <v>2.41</v>
      </c>
      <c r="H4716">
        <v>2.59</v>
      </c>
      <c r="I4716">
        <v>2.72</v>
      </c>
      <c r="J4716">
        <v>2.77</v>
      </c>
      <c r="K4716">
        <v>2.89</v>
      </c>
      <c r="L4716">
        <v>3.01</v>
      </c>
      <c r="M4716">
        <v>0.68</v>
      </c>
      <c r="N4716">
        <v>0.72</v>
      </c>
      <c r="O4716">
        <v>0.84</v>
      </c>
      <c r="P4716">
        <v>0.94</v>
      </c>
      <c r="Q4716">
        <v>1.8868799999999999</v>
      </c>
      <c r="R4716">
        <v>2.0034399999999999</v>
      </c>
      <c r="S4716">
        <v>2.3079999999999998</v>
      </c>
      <c r="T4716">
        <v>2.4440300000000001</v>
      </c>
      <c r="U4716">
        <v>2.6595</v>
      </c>
      <c r="V4716">
        <v>23848.42</v>
      </c>
      <c r="W4716">
        <v>2605</v>
      </c>
      <c r="X4716">
        <v>64.3</v>
      </c>
    </row>
    <row r="4717" spans="1:24" x14ac:dyDescent="0.55000000000000004">
      <c r="A4717" s="5">
        <v>43188</v>
      </c>
      <c r="B4717">
        <v>1.68</v>
      </c>
      <c r="C4717">
        <v>1.73</v>
      </c>
      <c r="D4717">
        <v>1.93</v>
      </c>
      <c r="E4717">
        <v>2.09</v>
      </c>
      <c r="F4717">
        <v>2.27</v>
      </c>
      <c r="G4717">
        <v>2.39</v>
      </c>
      <c r="H4717">
        <v>2.56</v>
      </c>
      <c r="I4717">
        <v>2.68</v>
      </c>
      <c r="J4717">
        <v>2.74</v>
      </c>
      <c r="K4717">
        <v>2.85</v>
      </c>
      <c r="L4717">
        <v>2.97</v>
      </c>
      <c r="M4717">
        <v>0.64</v>
      </c>
      <c r="N4717">
        <v>0.69</v>
      </c>
      <c r="O4717">
        <v>0.81</v>
      </c>
      <c r="P4717">
        <v>0.9</v>
      </c>
      <c r="Q4717">
        <v>1.88313</v>
      </c>
      <c r="R4717">
        <v>1.9994400000000001</v>
      </c>
      <c r="S4717">
        <v>2.31175</v>
      </c>
      <c r="T4717">
        <v>2.4523999999999999</v>
      </c>
      <c r="U4717">
        <v>2.6626300000000001</v>
      </c>
      <c r="V4717">
        <v>24103.11</v>
      </c>
      <c r="W4717">
        <v>2640.87</v>
      </c>
      <c r="X4717">
        <v>64.87</v>
      </c>
    </row>
    <row r="4718" spans="1:24" x14ac:dyDescent="0.55000000000000004">
      <c r="A4718" s="5">
        <v>43189</v>
      </c>
      <c r="B4718">
        <v>1.67</v>
      </c>
      <c r="C4718" t="e">
        <v>#N/A</v>
      </c>
      <c r="D4718" t="e">
        <v>#N/A</v>
      </c>
      <c r="E4718" t="e">
        <v>#N/A</v>
      </c>
      <c r="F4718" t="e">
        <v>#N/A</v>
      </c>
      <c r="G4718" t="e">
        <v>#N/A</v>
      </c>
      <c r="H4718" t="e">
        <v>#N/A</v>
      </c>
      <c r="I4718" t="e">
        <v>#N/A</v>
      </c>
      <c r="J4718" t="e">
        <v>#N/A</v>
      </c>
      <c r="K4718" t="e">
        <v>#N/A</v>
      </c>
      <c r="L4718" t="e">
        <v>#N/A</v>
      </c>
      <c r="M4718" t="e">
        <v>#N/A</v>
      </c>
      <c r="N4718" t="e">
        <v>#N/A</v>
      </c>
      <c r="O4718" t="e">
        <v>#N/A</v>
      </c>
      <c r="P4718" t="e">
        <v>#N/A</v>
      </c>
      <c r="Q4718" t="e">
        <v>#N/A</v>
      </c>
      <c r="R4718" t="e">
        <v>#N/A</v>
      </c>
      <c r="S4718" t="e">
        <v>#N/A</v>
      </c>
      <c r="T4718" t="e">
        <v>#N/A</v>
      </c>
      <c r="U4718" t="e">
        <v>#N/A</v>
      </c>
      <c r="V4718" t="e">
        <v>#N/A</v>
      </c>
      <c r="W4718" t="e">
        <v>#N/A</v>
      </c>
      <c r="X4718" t="e">
        <v>#N/A</v>
      </c>
    </row>
    <row r="4719" spans="1:24" x14ac:dyDescent="0.55000000000000004">
      <c r="A4719" s="5">
        <v>43192</v>
      </c>
      <c r="B4719">
        <v>1.68</v>
      </c>
      <c r="C4719">
        <v>1.77</v>
      </c>
      <c r="D4719">
        <v>1.92</v>
      </c>
      <c r="E4719">
        <v>2.08</v>
      </c>
      <c r="F4719">
        <v>2.25</v>
      </c>
      <c r="G4719">
        <v>2.37</v>
      </c>
      <c r="H4719">
        <v>2.5499999999999998</v>
      </c>
      <c r="I4719">
        <v>2.67</v>
      </c>
      <c r="J4719">
        <v>2.73</v>
      </c>
      <c r="K4719">
        <v>2.85</v>
      </c>
      <c r="L4719">
        <v>2.97</v>
      </c>
      <c r="M4719">
        <v>0.56000000000000005</v>
      </c>
      <c r="N4719">
        <v>0.68</v>
      </c>
      <c r="O4719">
        <v>0.81</v>
      </c>
      <c r="P4719">
        <v>0.9</v>
      </c>
      <c r="Q4719" t="e">
        <v>#N/A</v>
      </c>
      <c r="R4719" t="e">
        <v>#N/A</v>
      </c>
      <c r="S4719" t="e">
        <v>#N/A</v>
      </c>
      <c r="T4719" t="e">
        <v>#N/A</v>
      </c>
      <c r="U4719" t="e">
        <v>#N/A</v>
      </c>
      <c r="V4719">
        <v>23644.19</v>
      </c>
      <c r="W4719">
        <v>2581.88</v>
      </c>
      <c r="X4719">
        <v>63.05</v>
      </c>
    </row>
    <row r="4720" spans="1:24" x14ac:dyDescent="0.55000000000000004">
      <c r="A4720" s="5">
        <v>43193</v>
      </c>
      <c r="B4720">
        <v>1.69</v>
      </c>
      <c r="C4720">
        <v>1.75</v>
      </c>
      <c r="D4720">
        <v>1.92</v>
      </c>
      <c r="E4720">
        <v>2.09</v>
      </c>
      <c r="F4720">
        <v>2.2799999999999998</v>
      </c>
      <c r="G4720">
        <v>2.41</v>
      </c>
      <c r="H4720">
        <v>2.6</v>
      </c>
      <c r="I4720">
        <v>2.73</v>
      </c>
      <c r="J4720">
        <v>2.79</v>
      </c>
      <c r="K4720">
        <v>2.9</v>
      </c>
      <c r="L4720">
        <v>3.02</v>
      </c>
      <c r="M4720">
        <v>0.61</v>
      </c>
      <c r="N4720">
        <v>0.71</v>
      </c>
      <c r="O4720">
        <v>0.84</v>
      </c>
      <c r="P4720">
        <v>0.92</v>
      </c>
      <c r="Q4720">
        <v>1.8774999999999999</v>
      </c>
      <c r="R4720">
        <v>1.9978800000000001</v>
      </c>
      <c r="S4720">
        <v>2.32084</v>
      </c>
      <c r="T4720">
        <v>2.4598800000000001</v>
      </c>
      <c r="U4720">
        <v>2.67</v>
      </c>
      <c r="V4720">
        <v>24033.360000000001</v>
      </c>
      <c r="W4720">
        <v>2614.4499999999998</v>
      </c>
      <c r="X4720">
        <v>63.41</v>
      </c>
    </row>
    <row r="4721" spans="1:24" x14ac:dyDescent="0.55000000000000004">
      <c r="A4721" s="5">
        <v>43194</v>
      </c>
      <c r="B4721">
        <v>1.69</v>
      </c>
      <c r="C4721">
        <v>1.71</v>
      </c>
      <c r="D4721">
        <v>1.9</v>
      </c>
      <c r="E4721">
        <v>2.0699999999999998</v>
      </c>
      <c r="F4721">
        <v>2.2799999999999998</v>
      </c>
      <c r="G4721">
        <v>2.42</v>
      </c>
      <c r="H4721">
        <v>2.61</v>
      </c>
      <c r="I4721">
        <v>2.73</v>
      </c>
      <c r="J4721">
        <v>2.79</v>
      </c>
      <c r="K4721">
        <v>2.91</v>
      </c>
      <c r="L4721">
        <v>3.03</v>
      </c>
      <c r="M4721">
        <v>0.56999999999999995</v>
      </c>
      <c r="N4721">
        <v>0.71</v>
      </c>
      <c r="O4721">
        <v>0.85</v>
      </c>
      <c r="P4721">
        <v>0.93</v>
      </c>
      <c r="Q4721">
        <v>1.89063</v>
      </c>
      <c r="R4721">
        <v>2.0166300000000001</v>
      </c>
      <c r="S4721">
        <v>2.3246099999999998</v>
      </c>
      <c r="T4721">
        <v>2.46</v>
      </c>
      <c r="U4721">
        <v>2.6809400000000001</v>
      </c>
      <c r="V4721">
        <v>24264.3</v>
      </c>
      <c r="W4721">
        <v>2644.69</v>
      </c>
      <c r="X4721">
        <v>63.35</v>
      </c>
    </row>
    <row r="4722" spans="1:24" x14ac:dyDescent="0.55000000000000004">
      <c r="A4722" s="5">
        <v>43195</v>
      </c>
      <c r="B4722">
        <v>1.69</v>
      </c>
      <c r="C4722">
        <v>1.72</v>
      </c>
      <c r="D4722">
        <v>1.93</v>
      </c>
      <c r="E4722">
        <v>2.0699999999999998</v>
      </c>
      <c r="F4722">
        <v>2.2999999999999998</v>
      </c>
      <c r="G4722">
        <v>2.4500000000000002</v>
      </c>
      <c r="H4722">
        <v>2.64</v>
      </c>
      <c r="I4722">
        <v>2.76</v>
      </c>
      <c r="J4722">
        <v>2.83</v>
      </c>
      <c r="K4722">
        <v>2.95</v>
      </c>
      <c r="L4722">
        <v>3.07</v>
      </c>
      <c r="M4722">
        <v>0.71</v>
      </c>
      <c r="N4722">
        <v>0.75</v>
      </c>
      <c r="O4722">
        <v>0.87</v>
      </c>
      <c r="P4722">
        <v>0.97</v>
      </c>
      <c r="Q4722">
        <v>1.8951899999999999</v>
      </c>
      <c r="R4722">
        <v>2.0218799999999999</v>
      </c>
      <c r="S4722">
        <v>2.3306300000000002</v>
      </c>
      <c r="T4722">
        <v>2.4662500000000001</v>
      </c>
      <c r="U4722">
        <v>2.70031</v>
      </c>
      <c r="V4722">
        <v>24505.22</v>
      </c>
      <c r="W4722">
        <v>2662.84</v>
      </c>
      <c r="X4722">
        <v>63.53</v>
      </c>
    </row>
    <row r="4723" spans="1:24" x14ac:dyDescent="0.55000000000000004">
      <c r="A4723" s="5">
        <v>43196</v>
      </c>
      <c r="B4723">
        <v>1.69</v>
      </c>
      <c r="C4723">
        <v>1.73</v>
      </c>
      <c r="D4723">
        <v>1.91</v>
      </c>
      <c r="E4723">
        <v>2.06</v>
      </c>
      <c r="F4723">
        <v>2.27</v>
      </c>
      <c r="G4723">
        <v>2.4</v>
      </c>
      <c r="H4723">
        <v>2.58</v>
      </c>
      <c r="I4723">
        <v>2.7</v>
      </c>
      <c r="J4723">
        <v>2.77</v>
      </c>
      <c r="K4723">
        <v>2.89</v>
      </c>
      <c r="L4723">
        <v>3.01</v>
      </c>
      <c r="M4723">
        <v>0.56999999999999995</v>
      </c>
      <c r="N4723">
        <v>0.7</v>
      </c>
      <c r="O4723">
        <v>0.83</v>
      </c>
      <c r="P4723">
        <v>0.92</v>
      </c>
      <c r="Q4723">
        <v>1.89713</v>
      </c>
      <c r="R4723">
        <v>2.0222500000000001</v>
      </c>
      <c r="S4723">
        <v>2.3374600000000001</v>
      </c>
      <c r="T4723">
        <v>2.4721899999999999</v>
      </c>
      <c r="U4723">
        <v>2.70825</v>
      </c>
      <c r="V4723">
        <v>23932.76</v>
      </c>
      <c r="W4723">
        <v>2604.4699999999998</v>
      </c>
      <c r="X4723">
        <v>62.03</v>
      </c>
    </row>
    <row r="4724" spans="1:24" x14ac:dyDescent="0.55000000000000004">
      <c r="A4724" s="5">
        <v>43199</v>
      </c>
      <c r="B4724">
        <v>1.69</v>
      </c>
      <c r="C4724">
        <v>1.76</v>
      </c>
      <c r="D4724">
        <v>1.93</v>
      </c>
      <c r="E4724">
        <v>2.08</v>
      </c>
      <c r="F4724">
        <v>2.29</v>
      </c>
      <c r="G4724">
        <v>2.4300000000000002</v>
      </c>
      <c r="H4724">
        <v>2.6</v>
      </c>
      <c r="I4724">
        <v>2.72</v>
      </c>
      <c r="J4724">
        <v>2.78</v>
      </c>
      <c r="K4724">
        <v>2.89</v>
      </c>
      <c r="L4724">
        <v>3.02</v>
      </c>
      <c r="M4724">
        <v>0.57999999999999996</v>
      </c>
      <c r="N4724">
        <v>0.71</v>
      </c>
      <c r="O4724">
        <v>0.83</v>
      </c>
      <c r="P4724">
        <v>0.92</v>
      </c>
      <c r="Q4724">
        <v>1.89713</v>
      </c>
      <c r="R4724">
        <v>2.0234999999999999</v>
      </c>
      <c r="S4724">
        <v>2.3372999999999999</v>
      </c>
      <c r="T4724">
        <v>2.4706299999999999</v>
      </c>
      <c r="U4724">
        <v>2.70356</v>
      </c>
      <c r="V4724">
        <v>23979.1</v>
      </c>
      <c r="W4724">
        <v>2613.16</v>
      </c>
      <c r="X4724">
        <v>63.4</v>
      </c>
    </row>
    <row r="4725" spans="1:24" x14ac:dyDescent="0.55000000000000004">
      <c r="A4725" s="5">
        <v>43200</v>
      </c>
      <c r="B4725">
        <v>1.69</v>
      </c>
      <c r="C4725">
        <v>1.74</v>
      </c>
      <c r="D4725">
        <v>1.93</v>
      </c>
      <c r="E4725">
        <v>2.09</v>
      </c>
      <c r="F4725">
        <v>2.3199999999999998</v>
      </c>
      <c r="G4725">
        <v>2.4500000000000002</v>
      </c>
      <c r="H4725">
        <v>2.62</v>
      </c>
      <c r="I4725">
        <v>2.74</v>
      </c>
      <c r="J4725">
        <v>2.8</v>
      </c>
      <c r="K4725">
        <v>2.89</v>
      </c>
      <c r="L4725">
        <v>3.02</v>
      </c>
      <c r="M4725">
        <v>0.62</v>
      </c>
      <c r="N4725">
        <v>0.72</v>
      </c>
      <c r="O4725">
        <v>0.84</v>
      </c>
      <c r="P4725">
        <v>0.92</v>
      </c>
      <c r="Q4725">
        <v>1.89438</v>
      </c>
      <c r="R4725">
        <v>2.0253800000000002</v>
      </c>
      <c r="S4725">
        <v>2.3390300000000002</v>
      </c>
      <c r="T4725">
        <v>2.4674999999999998</v>
      </c>
      <c r="U4725">
        <v>2.7041900000000001</v>
      </c>
      <c r="V4725">
        <v>24408</v>
      </c>
      <c r="W4725">
        <v>2656.87</v>
      </c>
      <c r="X4725">
        <v>65.48</v>
      </c>
    </row>
    <row r="4726" spans="1:24" x14ac:dyDescent="0.55000000000000004">
      <c r="A4726" s="5">
        <v>43201</v>
      </c>
      <c r="B4726">
        <v>1.69</v>
      </c>
      <c r="C4726">
        <v>1.73</v>
      </c>
      <c r="D4726">
        <v>1.95</v>
      </c>
      <c r="E4726">
        <v>2.09</v>
      </c>
      <c r="F4726">
        <v>2.3199999999999998</v>
      </c>
      <c r="G4726">
        <v>2.4500000000000002</v>
      </c>
      <c r="H4726">
        <v>2.62</v>
      </c>
      <c r="I4726">
        <v>2.72</v>
      </c>
      <c r="J4726">
        <v>2.79</v>
      </c>
      <c r="K4726">
        <v>2.87</v>
      </c>
      <c r="L4726">
        <v>2.99</v>
      </c>
      <c r="M4726">
        <v>0.56000000000000005</v>
      </c>
      <c r="N4726">
        <v>0.68</v>
      </c>
      <c r="O4726">
        <v>0.8</v>
      </c>
      <c r="P4726">
        <v>0.88</v>
      </c>
      <c r="Q4726">
        <v>1.8956299999999999</v>
      </c>
      <c r="R4726">
        <v>2.0278800000000001</v>
      </c>
      <c r="S4726">
        <v>2.3416299999999999</v>
      </c>
      <c r="T4726">
        <v>2.4725000000000001</v>
      </c>
      <c r="U4726">
        <v>2.7094999999999998</v>
      </c>
      <c r="V4726">
        <v>24189.45</v>
      </c>
      <c r="W4726">
        <v>2642.19</v>
      </c>
      <c r="X4726">
        <v>66.81</v>
      </c>
    </row>
    <row r="4727" spans="1:24" x14ac:dyDescent="0.55000000000000004">
      <c r="A4727" s="5">
        <v>43202</v>
      </c>
      <c r="B4727">
        <v>1.69</v>
      </c>
      <c r="C4727">
        <v>1.75</v>
      </c>
      <c r="D4727">
        <v>1.95</v>
      </c>
      <c r="E4727">
        <v>2.11</v>
      </c>
      <c r="F4727">
        <v>2.34</v>
      </c>
      <c r="G4727">
        <v>2.4900000000000002</v>
      </c>
      <c r="H4727">
        <v>2.67</v>
      </c>
      <c r="I4727">
        <v>2.78</v>
      </c>
      <c r="J4727">
        <v>2.83</v>
      </c>
      <c r="K4727">
        <v>2.92</v>
      </c>
      <c r="L4727">
        <v>3.05</v>
      </c>
      <c r="M4727">
        <v>0.62</v>
      </c>
      <c r="N4727">
        <v>0.7</v>
      </c>
      <c r="O4727">
        <v>0.82</v>
      </c>
      <c r="P4727">
        <v>0.9</v>
      </c>
      <c r="Q4727">
        <v>1.8968799999999999</v>
      </c>
      <c r="R4727">
        <v>2.0354999999999999</v>
      </c>
      <c r="S4727">
        <v>2.3476900000000001</v>
      </c>
      <c r="T4727">
        <v>2.4818799999999999</v>
      </c>
      <c r="U4727">
        <v>2.71719</v>
      </c>
      <c r="V4727">
        <v>24483.05</v>
      </c>
      <c r="W4727">
        <v>2663.99</v>
      </c>
      <c r="X4727">
        <v>67.069999999999993</v>
      </c>
    </row>
    <row r="4728" spans="1:24" x14ac:dyDescent="0.55000000000000004">
      <c r="A4728" s="5">
        <v>43203</v>
      </c>
      <c r="B4728">
        <v>1.69</v>
      </c>
      <c r="C4728">
        <v>1.76</v>
      </c>
      <c r="D4728">
        <v>1.97</v>
      </c>
      <c r="E4728">
        <v>2.12</v>
      </c>
      <c r="F4728">
        <v>2.37</v>
      </c>
      <c r="G4728">
        <v>2.5099999999999998</v>
      </c>
      <c r="H4728">
        <v>2.67</v>
      </c>
      <c r="I4728">
        <v>2.77</v>
      </c>
      <c r="J4728">
        <v>2.82</v>
      </c>
      <c r="K4728">
        <v>2.91</v>
      </c>
      <c r="L4728">
        <v>3.03</v>
      </c>
      <c r="M4728">
        <v>0.66</v>
      </c>
      <c r="N4728">
        <v>0.69</v>
      </c>
      <c r="O4728">
        <v>0.79</v>
      </c>
      <c r="P4728">
        <v>0.88</v>
      </c>
      <c r="Q4728">
        <v>1.8955</v>
      </c>
      <c r="R4728">
        <v>2.0375000000000001</v>
      </c>
      <c r="S4728">
        <v>2.3528099999999998</v>
      </c>
      <c r="T4728">
        <v>2.4900000000000002</v>
      </c>
      <c r="U4728">
        <v>2.7309399999999999</v>
      </c>
      <c r="V4728">
        <v>24360.14</v>
      </c>
      <c r="W4728">
        <v>2656.3</v>
      </c>
      <c r="X4728">
        <v>67.349999999999994</v>
      </c>
    </row>
    <row r="4729" spans="1:24" x14ac:dyDescent="0.55000000000000004">
      <c r="A4729" s="5">
        <v>43206</v>
      </c>
      <c r="B4729">
        <v>1.69</v>
      </c>
      <c r="C4729">
        <v>1.79</v>
      </c>
      <c r="D4729">
        <v>1.98</v>
      </c>
      <c r="E4729">
        <v>2.12</v>
      </c>
      <c r="F4729">
        <v>2.39</v>
      </c>
      <c r="G4729">
        <v>2.52</v>
      </c>
      <c r="H4729">
        <v>2.69</v>
      </c>
      <c r="I4729">
        <v>2.78</v>
      </c>
      <c r="J4729">
        <v>2.83</v>
      </c>
      <c r="K4729">
        <v>2.91</v>
      </c>
      <c r="L4729">
        <v>3.03</v>
      </c>
      <c r="M4729">
        <v>0.61</v>
      </c>
      <c r="N4729">
        <v>0.71</v>
      </c>
      <c r="O4729">
        <v>0.81</v>
      </c>
      <c r="P4729">
        <v>0.89</v>
      </c>
      <c r="Q4729">
        <v>1.8942600000000001</v>
      </c>
      <c r="R4729">
        <v>2.0406300000000002</v>
      </c>
      <c r="S4729">
        <v>2.3550900000000001</v>
      </c>
      <c r="T4729">
        <v>2.5031300000000001</v>
      </c>
      <c r="U4729">
        <v>2.7440600000000002</v>
      </c>
      <c r="V4729">
        <v>24573.040000000001</v>
      </c>
      <c r="W4729">
        <v>2677.84</v>
      </c>
      <c r="X4729">
        <v>66.23</v>
      </c>
    </row>
    <row r="4730" spans="1:24" x14ac:dyDescent="0.55000000000000004">
      <c r="A4730" s="5">
        <v>43207</v>
      </c>
      <c r="B4730">
        <v>1.69</v>
      </c>
      <c r="C4730">
        <v>1.8</v>
      </c>
      <c r="D4730">
        <v>2.02</v>
      </c>
      <c r="E4730">
        <v>2.16</v>
      </c>
      <c r="F4730">
        <v>2.41</v>
      </c>
      <c r="G4730">
        <v>2.52</v>
      </c>
      <c r="H4730">
        <v>2.68</v>
      </c>
      <c r="I4730">
        <v>2.77</v>
      </c>
      <c r="J4730">
        <v>2.82</v>
      </c>
      <c r="K4730">
        <v>2.89</v>
      </c>
      <c r="L4730">
        <v>3</v>
      </c>
      <c r="M4730">
        <v>0.67</v>
      </c>
      <c r="N4730">
        <v>0.68</v>
      </c>
      <c r="O4730">
        <v>0.78</v>
      </c>
      <c r="P4730">
        <v>0.85</v>
      </c>
      <c r="Q4730">
        <v>1.8956299999999999</v>
      </c>
      <c r="R4730">
        <v>2.0418799999999999</v>
      </c>
      <c r="S4730">
        <v>2.3553899999999999</v>
      </c>
      <c r="T4730">
        <v>2.5012500000000002</v>
      </c>
      <c r="U4730">
        <v>2.7460599999999999</v>
      </c>
      <c r="V4730">
        <v>24786.63</v>
      </c>
      <c r="W4730">
        <v>2706.39</v>
      </c>
      <c r="X4730">
        <v>66.5</v>
      </c>
    </row>
    <row r="4731" spans="1:24" x14ac:dyDescent="0.55000000000000004">
      <c r="A4731" s="5">
        <v>43208</v>
      </c>
      <c r="B4731">
        <v>1.69</v>
      </c>
      <c r="C4731">
        <v>1.81</v>
      </c>
      <c r="D4731">
        <v>2.0099999999999998</v>
      </c>
      <c r="E4731">
        <v>2.17</v>
      </c>
      <c r="F4731">
        <v>2.42</v>
      </c>
      <c r="G4731">
        <v>2.57</v>
      </c>
      <c r="H4731">
        <v>2.73</v>
      </c>
      <c r="I4731">
        <v>2.83</v>
      </c>
      <c r="J4731">
        <v>2.87</v>
      </c>
      <c r="K4731">
        <v>2.95</v>
      </c>
      <c r="L4731">
        <v>3.06</v>
      </c>
      <c r="M4731">
        <v>0.69</v>
      </c>
      <c r="N4731">
        <v>0.71</v>
      </c>
      <c r="O4731">
        <v>0.81</v>
      </c>
      <c r="P4731">
        <v>0.89</v>
      </c>
      <c r="Q4731">
        <v>1.89707</v>
      </c>
      <c r="R4731">
        <v>2.0462500000000001</v>
      </c>
      <c r="S4731">
        <v>2.35866</v>
      </c>
      <c r="T4731">
        <v>2.5031300000000001</v>
      </c>
      <c r="U4731">
        <v>2.7475000000000001</v>
      </c>
      <c r="V4731">
        <v>24748.07</v>
      </c>
      <c r="W4731">
        <v>2708.64</v>
      </c>
      <c r="X4731">
        <v>68.44</v>
      </c>
    </row>
    <row r="4732" spans="1:24" x14ac:dyDescent="0.55000000000000004">
      <c r="A4732" s="5">
        <v>43209</v>
      </c>
      <c r="B4732">
        <v>1.69</v>
      </c>
      <c r="C4732">
        <v>1.82</v>
      </c>
      <c r="D4732">
        <v>2.0099999999999998</v>
      </c>
      <c r="E4732">
        <v>2.21</v>
      </c>
      <c r="F4732">
        <v>2.44</v>
      </c>
      <c r="G4732">
        <v>2.58</v>
      </c>
      <c r="H4732">
        <v>2.77</v>
      </c>
      <c r="I4732">
        <v>2.87</v>
      </c>
      <c r="J4732">
        <v>2.92</v>
      </c>
      <c r="K4732">
        <v>3.01</v>
      </c>
      <c r="L4732">
        <v>3.11</v>
      </c>
      <c r="M4732">
        <v>0.65</v>
      </c>
      <c r="N4732">
        <v>0.75</v>
      </c>
      <c r="O4732">
        <v>0.84</v>
      </c>
      <c r="P4732">
        <v>0.92</v>
      </c>
      <c r="Q4732">
        <v>1.8982600000000001</v>
      </c>
      <c r="R4732">
        <v>2.0562499999999999</v>
      </c>
      <c r="S4732">
        <v>2.3615599999999999</v>
      </c>
      <c r="T4732">
        <v>2.5093800000000002</v>
      </c>
      <c r="U4732">
        <v>2.7584399999999998</v>
      </c>
      <c r="V4732">
        <v>24664.89</v>
      </c>
      <c r="W4732">
        <v>2693.13</v>
      </c>
      <c r="X4732">
        <v>68.3</v>
      </c>
    </row>
    <row r="4733" spans="1:24" x14ac:dyDescent="0.55000000000000004">
      <c r="A4733" s="5">
        <v>43210</v>
      </c>
      <c r="B4733">
        <v>1.7</v>
      </c>
      <c r="C4733">
        <v>1.81</v>
      </c>
      <c r="D4733">
        <v>2.0099999999999998</v>
      </c>
      <c r="E4733">
        <v>2.2200000000000002</v>
      </c>
      <c r="F4733">
        <v>2.46</v>
      </c>
      <c r="G4733">
        <v>2.62</v>
      </c>
      <c r="H4733">
        <v>2.8</v>
      </c>
      <c r="I4733">
        <v>2.91</v>
      </c>
      <c r="J4733">
        <v>2.96</v>
      </c>
      <c r="K4733">
        <v>3.04</v>
      </c>
      <c r="L4733">
        <v>3.14</v>
      </c>
      <c r="M4733">
        <v>0.7</v>
      </c>
      <c r="N4733">
        <v>0.79</v>
      </c>
      <c r="O4733">
        <v>0.88</v>
      </c>
      <c r="P4733">
        <v>0.96</v>
      </c>
      <c r="Q4733">
        <v>1.8969499999999999</v>
      </c>
      <c r="R4733">
        <v>2.0581299999999998</v>
      </c>
      <c r="S4733">
        <v>2.3592300000000002</v>
      </c>
      <c r="T4733">
        <v>2.51125</v>
      </c>
      <c r="U4733">
        <v>2.76031</v>
      </c>
      <c r="V4733">
        <v>24462.94</v>
      </c>
      <c r="W4733">
        <v>2670.14</v>
      </c>
      <c r="X4733">
        <v>68.260000000000005</v>
      </c>
    </row>
    <row r="4734" spans="1:24" x14ac:dyDescent="0.55000000000000004">
      <c r="A4734" s="5">
        <v>43213</v>
      </c>
      <c r="B4734">
        <v>1.7</v>
      </c>
      <c r="C4734">
        <v>1.87</v>
      </c>
      <c r="D4734">
        <v>2.04</v>
      </c>
      <c r="E4734">
        <v>2.25</v>
      </c>
      <c r="F4734">
        <v>2.4900000000000002</v>
      </c>
      <c r="G4734">
        <v>2.64</v>
      </c>
      <c r="H4734">
        <v>2.83</v>
      </c>
      <c r="I4734">
        <v>2.94</v>
      </c>
      <c r="J4734">
        <v>2.98</v>
      </c>
      <c r="K4734">
        <v>3.05</v>
      </c>
      <c r="L4734">
        <v>3.15</v>
      </c>
      <c r="M4734">
        <v>0.72</v>
      </c>
      <c r="N4734">
        <v>0.8</v>
      </c>
      <c r="O4734">
        <v>0.89</v>
      </c>
      <c r="P4734">
        <v>0.97</v>
      </c>
      <c r="Q4734">
        <v>1.8971100000000001</v>
      </c>
      <c r="R4734">
        <v>2.05938</v>
      </c>
      <c r="S4734">
        <v>2.35954</v>
      </c>
      <c r="T4734">
        <v>2.5156299999999998</v>
      </c>
      <c r="U4734">
        <v>2.7687499999999998</v>
      </c>
      <c r="V4734">
        <v>24448.69</v>
      </c>
      <c r="W4734">
        <v>2670.29</v>
      </c>
      <c r="X4734">
        <v>67.61</v>
      </c>
    </row>
    <row r="4735" spans="1:24" x14ac:dyDescent="0.55000000000000004">
      <c r="A4735" s="5">
        <v>43214</v>
      </c>
      <c r="B4735">
        <v>1.7</v>
      </c>
      <c r="C4735">
        <v>1.87</v>
      </c>
      <c r="D4735">
        <v>2.0499999999999998</v>
      </c>
      <c r="E4735">
        <v>2.25</v>
      </c>
      <c r="F4735">
        <v>2.48</v>
      </c>
      <c r="G4735">
        <v>2.63</v>
      </c>
      <c r="H4735">
        <v>2.83</v>
      </c>
      <c r="I4735">
        <v>2.95</v>
      </c>
      <c r="J4735">
        <v>3</v>
      </c>
      <c r="K4735">
        <v>3.08</v>
      </c>
      <c r="L4735">
        <v>3.18</v>
      </c>
      <c r="M4735">
        <v>0.73</v>
      </c>
      <c r="N4735">
        <v>0.83</v>
      </c>
      <c r="O4735">
        <v>0.93</v>
      </c>
      <c r="P4735">
        <v>1.01</v>
      </c>
      <c r="Q4735">
        <v>1.8982600000000001</v>
      </c>
      <c r="R4735">
        <v>2.0606300000000002</v>
      </c>
      <c r="S4735">
        <v>2.3616700000000002</v>
      </c>
      <c r="T4735">
        <v>2.5162499999999999</v>
      </c>
      <c r="U4735">
        <v>2.7687499999999998</v>
      </c>
      <c r="V4735">
        <v>24024.13</v>
      </c>
      <c r="W4735">
        <v>2634.56</v>
      </c>
      <c r="X4735">
        <v>67.66</v>
      </c>
    </row>
    <row r="4736" spans="1:24" x14ac:dyDescent="0.55000000000000004">
      <c r="A4736" s="5">
        <v>43215</v>
      </c>
      <c r="B4736">
        <v>1.7</v>
      </c>
      <c r="C4736">
        <v>1.85</v>
      </c>
      <c r="D4736">
        <v>2.0299999999999998</v>
      </c>
      <c r="E4736">
        <v>2.2599999999999998</v>
      </c>
      <c r="F4736">
        <v>2.4900000000000002</v>
      </c>
      <c r="G4736">
        <v>2.64</v>
      </c>
      <c r="H4736">
        <v>2.84</v>
      </c>
      <c r="I4736">
        <v>2.97</v>
      </c>
      <c r="J4736">
        <v>3.03</v>
      </c>
      <c r="K4736">
        <v>3.12</v>
      </c>
      <c r="L4736">
        <v>3.21</v>
      </c>
      <c r="M4736">
        <v>0.75</v>
      </c>
      <c r="N4736">
        <v>0.86</v>
      </c>
      <c r="O4736">
        <v>0.95</v>
      </c>
      <c r="P4736">
        <v>1.03</v>
      </c>
      <c r="Q4736">
        <v>1.89988</v>
      </c>
      <c r="R4736">
        <v>2.0631300000000001</v>
      </c>
      <c r="S4736">
        <v>2.3656100000000002</v>
      </c>
      <c r="T4736">
        <v>2.51925</v>
      </c>
      <c r="U4736">
        <v>2.7718799999999999</v>
      </c>
      <c r="V4736">
        <v>24083.83</v>
      </c>
      <c r="W4736">
        <v>2639.4</v>
      </c>
      <c r="X4736">
        <v>68</v>
      </c>
    </row>
    <row r="4737" spans="1:24" x14ac:dyDescent="0.55000000000000004">
      <c r="A4737" s="5">
        <v>43216</v>
      </c>
      <c r="B4737">
        <v>1.7</v>
      </c>
      <c r="C4737">
        <v>1.82</v>
      </c>
      <c r="D4737">
        <v>2.02</v>
      </c>
      <c r="E4737">
        <v>2.25</v>
      </c>
      <c r="F4737">
        <v>2.4900000000000002</v>
      </c>
      <c r="G4737">
        <v>2.63</v>
      </c>
      <c r="H4737">
        <v>2.82</v>
      </c>
      <c r="I4737">
        <v>2.95</v>
      </c>
      <c r="J4737">
        <v>3</v>
      </c>
      <c r="K4737">
        <v>3.08</v>
      </c>
      <c r="L4737">
        <v>3.18</v>
      </c>
      <c r="M4737">
        <v>0.72</v>
      </c>
      <c r="N4737">
        <v>0.82</v>
      </c>
      <c r="O4737">
        <v>0.92</v>
      </c>
      <c r="P4737">
        <v>0.99</v>
      </c>
      <c r="Q4737">
        <v>1.90076</v>
      </c>
      <c r="R4737">
        <v>2.0558200000000002</v>
      </c>
      <c r="S4737">
        <v>2.3587799999999999</v>
      </c>
      <c r="T4737">
        <v>2.5217499999999999</v>
      </c>
      <c r="U4737">
        <v>2.76993</v>
      </c>
      <c r="V4737">
        <v>24322.34</v>
      </c>
      <c r="W4737">
        <v>2666.94</v>
      </c>
      <c r="X4737">
        <v>68.180000000000007</v>
      </c>
    </row>
    <row r="4738" spans="1:24" x14ac:dyDescent="0.55000000000000004">
      <c r="A4738" s="5">
        <v>43217</v>
      </c>
      <c r="B4738">
        <v>1.7</v>
      </c>
      <c r="C4738">
        <v>1.82</v>
      </c>
      <c r="D4738">
        <v>2.02</v>
      </c>
      <c r="E4738">
        <v>2.2400000000000002</v>
      </c>
      <c r="F4738">
        <v>2.4900000000000002</v>
      </c>
      <c r="G4738">
        <v>2.62</v>
      </c>
      <c r="H4738">
        <v>2.8</v>
      </c>
      <c r="I4738">
        <v>2.92</v>
      </c>
      <c r="J4738">
        <v>2.96</v>
      </c>
      <c r="K4738">
        <v>3.03</v>
      </c>
      <c r="L4738">
        <v>3.13</v>
      </c>
      <c r="M4738">
        <v>0.71</v>
      </c>
      <c r="N4738">
        <v>0.79</v>
      </c>
      <c r="O4738">
        <v>0.87</v>
      </c>
      <c r="P4738">
        <v>0.93</v>
      </c>
      <c r="Q4738">
        <v>1.9070100000000001</v>
      </c>
      <c r="R4738">
        <v>2.0611100000000002</v>
      </c>
      <c r="S4738">
        <v>2.35805</v>
      </c>
      <c r="T4738">
        <v>2.5195599999999998</v>
      </c>
      <c r="U4738">
        <v>2.7803100000000001</v>
      </c>
      <c r="V4738">
        <v>24311.19</v>
      </c>
      <c r="W4738">
        <v>2669.91</v>
      </c>
      <c r="X4738">
        <v>68.11</v>
      </c>
    </row>
    <row r="4739" spans="1:24" x14ac:dyDescent="0.55000000000000004">
      <c r="A4739" s="5">
        <v>43220</v>
      </c>
      <c r="B4739">
        <v>1.69</v>
      </c>
      <c r="C4739">
        <v>1.87</v>
      </c>
      <c r="D4739">
        <v>2.04</v>
      </c>
      <c r="E4739">
        <v>2.2400000000000002</v>
      </c>
      <c r="F4739">
        <v>2.4900000000000002</v>
      </c>
      <c r="G4739">
        <v>2.62</v>
      </c>
      <c r="H4739">
        <v>2.79</v>
      </c>
      <c r="I4739">
        <v>2.91</v>
      </c>
      <c r="J4739">
        <v>2.95</v>
      </c>
      <c r="K4739">
        <v>3.01</v>
      </c>
      <c r="L4739">
        <v>3.11</v>
      </c>
      <c r="M4739">
        <v>0.69</v>
      </c>
      <c r="N4739">
        <v>0.78</v>
      </c>
      <c r="O4739">
        <v>0.86</v>
      </c>
      <c r="P4739">
        <v>0.91</v>
      </c>
      <c r="Q4739">
        <v>1.9093199999999999</v>
      </c>
      <c r="R4739">
        <v>2.0655999999999999</v>
      </c>
      <c r="S4739">
        <v>2.36294</v>
      </c>
      <c r="T4739">
        <v>2.5117500000000001</v>
      </c>
      <c r="U4739">
        <v>2.7700399999999998</v>
      </c>
      <c r="V4739">
        <v>24163.15</v>
      </c>
      <c r="W4739">
        <v>2648.05</v>
      </c>
      <c r="X4739">
        <v>68.56</v>
      </c>
    </row>
    <row r="4740" spans="1:24" x14ac:dyDescent="0.55000000000000004">
      <c r="A4740" s="5">
        <v>43221</v>
      </c>
      <c r="B4740">
        <v>1.7</v>
      </c>
      <c r="C4740">
        <v>1.85</v>
      </c>
      <c r="D4740">
        <v>2.0499999999999998</v>
      </c>
      <c r="E4740">
        <v>2.2599999999999998</v>
      </c>
      <c r="F4740">
        <v>2.5</v>
      </c>
      <c r="G4740">
        <v>2.66</v>
      </c>
      <c r="H4740">
        <v>2.82</v>
      </c>
      <c r="I4740">
        <v>2.93</v>
      </c>
      <c r="J4740">
        <v>2.97</v>
      </c>
      <c r="K4740">
        <v>3.03</v>
      </c>
      <c r="L4740">
        <v>3.13</v>
      </c>
      <c r="M4740">
        <v>0.73</v>
      </c>
      <c r="N4740">
        <v>0.81</v>
      </c>
      <c r="O4740">
        <v>0.89</v>
      </c>
      <c r="P4740">
        <v>0.94</v>
      </c>
      <c r="Q4740">
        <v>1.9087499999999999</v>
      </c>
      <c r="R4740">
        <v>2.07959</v>
      </c>
      <c r="S4740">
        <v>2.3537499999999998</v>
      </c>
      <c r="T4740">
        <v>2.5142500000000001</v>
      </c>
      <c r="U4740">
        <v>2.7659799999999999</v>
      </c>
      <c r="V4740">
        <v>24099.05</v>
      </c>
      <c r="W4740">
        <v>2654.8</v>
      </c>
      <c r="X4740">
        <v>67.28</v>
      </c>
    </row>
    <row r="4741" spans="1:24" x14ac:dyDescent="0.55000000000000004">
      <c r="A4741" s="5">
        <v>43222</v>
      </c>
      <c r="B4741">
        <v>1.7</v>
      </c>
      <c r="C4741">
        <v>1.84</v>
      </c>
      <c r="D4741">
        <v>2.0299999999999998</v>
      </c>
      <c r="E4741">
        <v>2.2400000000000002</v>
      </c>
      <c r="F4741">
        <v>2.4900000000000002</v>
      </c>
      <c r="G4741">
        <v>2.64</v>
      </c>
      <c r="H4741">
        <v>2.8</v>
      </c>
      <c r="I4741">
        <v>2.92</v>
      </c>
      <c r="J4741">
        <v>2.97</v>
      </c>
      <c r="K4741">
        <v>3.04</v>
      </c>
      <c r="L4741">
        <v>3.14</v>
      </c>
      <c r="M4741">
        <v>0.71</v>
      </c>
      <c r="N4741">
        <v>0.8</v>
      </c>
      <c r="O4741">
        <v>0.89</v>
      </c>
      <c r="P4741">
        <v>0.95</v>
      </c>
      <c r="Q4741">
        <v>1.91713</v>
      </c>
      <c r="R4741">
        <v>2.0825800000000001</v>
      </c>
      <c r="S4741">
        <v>2.36294</v>
      </c>
      <c r="T4741">
        <v>2.5126900000000001</v>
      </c>
      <c r="U4741">
        <v>2.77685</v>
      </c>
      <c r="V4741">
        <v>23924.98</v>
      </c>
      <c r="W4741">
        <v>2635.67</v>
      </c>
      <c r="X4741">
        <v>67.91</v>
      </c>
    </row>
    <row r="4742" spans="1:24" x14ac:dyDescent="0.55000000000000004">
      <c r="A4742" s="5">
        <v>43223</v>
      </c>
      <c r="B4742">
        <v>1.7</v>
      </c>
      <c r="C4742">
        <v>1.84</v>
      </c>
      <c r="D4742">
        <v>2.02</v>
      </c>
      <c r="E4742">
        <v>2.2400000000000002</v>
      </c>
      <c r="F4742">
        <v>2.4900000000000002</v>
      </c>
      <c r="G4742">
        <v>2.62</v>
      </c>
      <c r="H4742">
        <v>2.78</v>
      </c>
      <c r="I4742">
        <v>2.9</v>
      </c>
      <c r="J4742">
        <v>2.94</v>
      </c>
      <c r="K4742">
        <v>3.02</v>
      </c>
      <c r="L4742">
        <v>3.12</v>
      </c>
      <c r="M4742">
        <v>0.69</v>
      </c>
      <c r="N4742">
        <v>0.78</v>
      </c>
      <c r="O4742">
        <v>0.88</v>
      </c>
      <c r="P4742">
        <v>0.94</v>
      </c>
      <c r="Q4742">
        <v>1.9227000000000001</v>
      </c>
      <c r="R4742">
        <v>2.0847600000000002</v>
      </c>
      <c r="S4742">
        <v>2.36313</v>
      </c>
      <c r="T4742">
        <v>2.5148799999999998</v>
      </c>
      <c r="U4742">
        <v>2.7727300000000001</v>
      </c>
      <c r="V4742">
        <v>23930.15</v>
      </c>
      <c r="W4742">
        <v>2629.73</v>
      </c>
      <c r="X4742">
        <v>68.45</v>
      </c>
    </row>
    <row r="4743" spans="1:24" x14ac:dyDescent="0.55000000000000004">
      <c r="A4743" s="5">
        <v>43224</v>
      </c>
      <c r="B4743">
        <v>1.7</v>
      </c>
      <c r="C4743">
        <v>1.84</v>
      </c>
      <c r="D4743">
        <v>2.0299999999999998</v>
      </c>
      <c r="E4743">
        <v>2.2400000000000002</v>
      </c>
      <c r="F4743">
        <v>2.5099999999999998</v>
      </c>
      <c r="G4743">
        <v>2.63</v>
      </c>
      <c r="H4743">
        <v>2.78</v>
      </c>
      <c r="I4743">
        <v>2.9</v>
      </c>
      <c r="J4743">
        <v>2.95</v>
      </c>
      <c r="K4743">
        <v>3.02</v>
      </c>
      <c r="L4743">
        <v>3.12</v>
      </c>
      <c r="M4743">
        <v>0.69</v>
      </c>
      <c r="N4743">
        <v>0.79</v>
      </c>
      <c r="O4743">
        <v>0.87</v>
      </c>
      <c r="P4743">
        <v>0.94</v>
      </c>
      <c r="Q4743">
        <v>1.9277</v>
      </c>
      <c r="R4743">
        <v>2.08257</v>
      </c>
      <c r="S4743">
        <v>2.3690600000000002</v>
      </c>
      <c r="T4743">
        <v>2.5201899999999999</v>
      </c>
      <c r="U4743">
        <v>2.7766600000000001</v>
      </c>
      <c r="V4743">
        <v>24262.51</v>
      </c>
      <c r="W4743">
        <v>2663.42</v>
      </c>
      <c r="X4743">
        <v>69.709999999999994</v>
      </c>
    </row>
    <row r="4744" spans="1:24" x14ac:dyDescent="0.55000000000000004">
      <c r="A4744" s="5">
        <v>43227</v>
      </c>
      <c r="B4744">
        <v>1.7</v>
      </c>
      <c r="C4744">
        <v>1.86</v>
      </c>
      <c r="D4744">
        <v>2.0499999999999998</v>
      </c>
      <c r="E4744">
        <v>2.25</v>
      </c>
      <c r="F4744">
        <v>2.4900000000000002</v>
      </c>
      <c r="G4744">
        <v>2.64</v>
      </c>
      <c r="H4744">
        <v>2.78</v>
      </c>
      <c r="I4744">
        <v>2.9</v>
      </c>
      <c r="J4744">
        <v>2.95</v>
      </c>
      <c r="K4744">
        <v>3.02</v>
      </c>
      <c r="L4744">
        <v>3.12</v>
      </c>
      <c r="M4744">
        <v>0.67</v>
      </c>
      <c r="N4744">
        <v>0.78</v>
      </c>
      <c r="O4744">
        <v>0.88</v>
      </c>
      <c r="P4744">
        <v>0.94</v>
      </c>
      <c r="Q4744" t="e">
        <v>#N/A</v>
      </c>
      <c r="R4744" t="e">
        <v>#N/A</v>
      </c>
      <c r="S4744" t="e">
        <v>#N/A</v>
      </c>
      <c r="T4744" t="e">
        <v>#N/A</v>
      </c>
      <c r="U4744" t="e">
        <v>#N/A</v>
      </c>
      <c r="V4744">
        <v>24357.32</v>
      </c>
      <c r="W4744">
        <v>2672.63</v>
      </c>
      <c r="X4744">
        <v>70.739999999999995</v>
      </c>
    </row>
    <row r="4745" spans="1:24" x14ac:dyDescent="0.55000000000000004">
      <c r="A4745" s="5">
        <v>43228</v>
      </c>
      <c r="B4745">
        <v>1.7</v>
      </c>
      <c r="C4745">
        <v>1.87</v>
      </c>
      <c r="D4745">
        <v>2.0499999999999998</v>
      </c>
      <c r="E4745">
        <v>2.2599999999999998</v>
      </c>
      <c r="F4745">
        <v>2.5099999999999998</v>
      </c>
      <c r="G4745">
        <v>2.66</v>
      </c>
      <c r="H4745">
        <v>2.81</v>
      </c>
      <c r="I4745">
        <v>2.93</v>
      </c>
      <c r="J4745">
        <v>2.97</v>
      </c>
      <c r="K4745">
        <v>3.04</v>
      </c>
      <c r="L4745">
        <v>3.13</v>
      </c>
      <c r="M4745">
        <v>0.71</v>
      </c>
      <c r="N4745">
        <v>0.81</v>
      </c>
      <c r="O4745">
        <v>0.89</v>
      </c>
      <c r="P4745">
        <v>0.96</v>
      </c>
      <c r="Q4745">
        <v>1.9285099999999999</v>
      </c>
      <c r="R4745">
        <v>2.0818599999999998</v>
      </c>
      <c r="S4745">
        <v>2.3525</v>
      </c>
      <c r="T4745">
        <v>2.5237500000000002</v>
      </c>
      <c r="U4745">
        <v>2.77094</v>
      </c>
      <c r="V4745">
        <v>24360.21</v>
      </c>
      <c r="W4745">
        <v>2671.92</v>
      </c>
      <c r="X4745">
        <v>68.83</v>
      </c>
    </row>
    <row r="4746" spans="1:24" x14ac:dyDescent="0.55000000000000004">
      <c r="A4746" s="5">
        <v>43229</v>
      </c>
      <c r="B4746">
        <v>1.7</v>
      </c>
      <c r="C4746">
        <v>1.88</v>
      </c>
      <c r="D4746">
        <v>2.0499999999999998</v>
      </c>
      <c r="E4746">
        <v>2.27</v>
      </c>
      <c r="F4746">
        <v>2.54</v>
      </c>
      <c r="G4746">
        <v>2.68</v>
      </c>
      <c r="H4746">
        <v>2.84</v>
      </c>
      <c r="I4746">
        <v>2.96</v>
      </c>
      <c r="J4746">
        <v>3</v>
      </c>
      <c r="K4746">
        <v>3.07</v>
      </c>
      <c r="L4746">
        <v>3.16</v>
      </c>
      <c r="M4746">
        <v>0.71</v>
      </c>
      <c r="N4746">
        <v>0.82</v>
      </c>
      <c r="O4746">
        <v>0.91</v>
      </c>
      <c r="P4746">
        <v>0.97</v>
      </c>
      <c r="Q4746">
        <v>1.9285099999999999</v>
      </c>
      <c r="R4746">
        <v>2.08636</v>
      </c>
      <c r="S4746">
        <v>2.35575</v>
      </c>
      <c r="T4746">
        <v>2.5181300000000002</v>
      </c>
      <c r="U4746">
        <v>2.77094</v>
      </c>
      <c r="V4746">
        <v>24542.54</v>
      </c>
      <c r="W4746">
        <v>2697.79</v>
      </c>
      <c r="X4746">
        <v>71.16</v>
      </c>
    </row>
    <row r="4747" spans="1:24" x14ac:dyDescent="0.55000000000000004">
      <c r="A4747" s="5">
        <v>43230</v>
      </c>
      <c r="B4747">
        <v>1.7</v>
      </c>
      <c r="C4747">
        <v>1.9</v>
      </c>
      <c r="D4747">
        <v>2.0499999999999998</v>
      </c>
      <c r="E4747">
        <v>2.27</v>
      </c>
      <c r="F4747">
        <v>2.54</v>
      </c>
      <c r="G4747">
        <v>2.69</v>
      </c>
      <c r="H4747">
        <v>2.83</v>
      </c>
      <c r="I4747">
        <v>2.94</v>
      </c>
      <c r="J4747">
        <v>2.97</v>
      </c>
      <c r="K4747">
        <v>3.04</v>
      </c>
      <c r="L4747">
        <v>3.12</v>
      </c>
      <c r="M4747">
        <v>0.71</v>
      </c>
      <c r="N4747">
        <v>0.8</v>
      </c>
      <c r="O4747">
        <v>0.88</v>
      </c>
      <c r="P4747">
        <v>0.94</v>
      </c>
      <c r="Q4747">
        <v>1.91839</v>
      </c>
      <c r="R4747">
        <v>2.09171</v>
      </c>
      <c r="S4747">
        <v>2.355</v>
      </c>
      <c r="T4747">
        <v>2.51688</v>
      </c>
      <c r="U4747">
        <v>2.7681300000000002</v>
      </c>
      <c r="V4747">
        <v>24739.53</v>
      </c>
      <c r="W4747">
        <v>2723.07</v>
      </c>
      <c r="X4747">
        <v>71.36</v>
      </c>
    </row>
    <row r="4748" spans="1:24" x14ac:dyDescent="0.55000000000000004">
      <c r="A4748" s="5">
        <v>43231</v>
      </c>
      <c r="B4748">
        <v>1.7</v>
      </c>
      <c r="C4748">
        <v>1.92</v>
      </c>
      <c r="D4748">
        <v>2.06</v>
      </c>
      <c r="E4748">
        <v>2.2799999999999998</v>
      </c>
      <c r="F4748">
        <v>2.54</v>
      </c>
      <c r="G4748">
        <v>2.69</v>
      </c>
      <c r="H4748">
        <v>2.84</v>
      </c>
      <c r="I4748">
        <v>2.94</v>
      </c>
      <c r="J4748">
        <v>2.97</v>
      </c>
      <c r="K4748">
        <v>3.03</v>
      </c>
      <c r="L4748">
        <v>3.1</v>
      </c>
      <c r="M4748">
        <v>0.71</v>
      </c>
      <c r="N4748">
        <v>0.82</v>
      </c>
      <c r="O4748">
        <v>0.88</v>
      </c>
      <c r="P4748">
        <v>0.94</v>
      </c>
      <c r="Q4748">
        <v>1.9187099999999999</v>
      </c>
      <c r="R4748">
        <v>2.0865200000000002</v>
      </c>
      <c r="S4748">
        <v>2.3424999999999998</v>
      </c>
      <c r="T4748">
        <v>2.5150000000000001</v>
      </c>
      <c r="U4748">
        <v>2.76579</v>
      </c>
      <c r="V4748">
        <v>24831.17</v>
      </c>
      <c r="W4748">
        <v>2727.72</v>
      </c>
      <c r="X4748">
        <v>70.69</v>
      </c>
    </row>
    <row r="4749" spans="1:24" x14ac:dyDescent="0.55000000000000004">
      <c r="A4749" s="5">
        <v>43234</v>
      </c>
      <c r="B4749">
        <v>1.7</v>
      </c>
      <c r="C4749">
        <v>1.93</v>
      </c>
      <c r="D4749">
        <v>2.09</v>
      </c>
      <c r="E4749">
        <v>2.2799999999999998</v>
      </c>
      <c r="F4749">
        <v>2.5499999999999998</v>
      </c>
      <c r="G4749">
        <v>2.7</v>
      </c>
      <c r="H4749">
        <v>2.85</v>
      </c>
      <c r="I4749">
        <v>2.96</v>
      </c>
      <c r="J4749">
        <v>3</v>
      </c>
      <c r="K4749">
        <v>3.06</v>
      </c>
      <c r="L4749">
        <v>3.13</v>
      </c>
      <c r="M4749">
        <v>0.73</v>
      </c>
      <c r="N4749">
        <v>0.85</v>
      </c>
      <c r="O4749">
        <v>0.92</v>
      </c>
      <c r="P4749">
        <v>0.97</v>
      </c>
      <c r="Q4749">
        <v>1.9337500000000001</v>
      </c>
      <c r="R4749">
        <v>2.08569</v>
      </c>
      <c r="S4749">
        <v>2.33</v>
      </c>
      <c r="T4749">
        <v>2.5006300000000001</v>
      </c>
      <c r="U4749">
        <v>2.7574800000000002</v>
      </c>
      <c r="V4749">
        <v>24899.41</v>
      </c>
      <c r="W4749">
        <v>2730.13</v>
      </c>
      <c r="X4749">
        <v>71.010000000000005</v>
      </c>
    </row>
    <row r="4750" spans="1:24" x14ac:dyDescent="0.55000000000000004">
      <c r="A4750" s="5">
        <v>43235</v>
      </c>
      <c r="B4750">
        <v>1.7</v>
      </c>
      <c r="C4750">
        <v>1.92</v>
      </c>
      <c r="D4750">
        <v>2.09</v>
      </c>
      <c r="E4750">
        <v>2.31</v>
      </c>
      <c r="F4750">
        <v>2.58</v>
      </c>
      <c r="G4750">
        <v>2.75</v>
      </c>
      <c r="H4750">
        <v>2.92</v>
      </c>
      <c r="I4750">
        <v>3.04</v>
      </c>
      <c r="J4750">
        <v>3.08</v>
      </c>
      <c r="K4750">
        <v>3.14</v>
      </c>
      <c r="L4750">
        <v>3.2</v>
      </c>
      <c r="M4750">
        <v>0.77</v>
      </c>
      <c r="N4750">
        <v>0.9</v>
      </c>
      <c r="O4750">
        <v>0.97</v>
      </c>
      <c r="P4750">
        <v>1.02</v>
      </c>
      <c r="Q4750">
        <v>1.93875</v>
      </c>
      <c r="R4750">
        <v>2.0916700000000001</v>
      </c>
      <c r="S4750">
        <v>2.32063</v>
      </c>
      <c r="T4750">
        <v>2.4925000000000002</v>
      </c>
      <c r="U4750">
        <v>2.75386</v>
      </c>
      <c r="V4750">
        <v>24706.41</v>
      </c>
      <c r="W4750">
        <v>2711.45</v>
      </c>
      <c r="X4750">
        <v>71.34</v>
      </c>
    </row>
    <row r="4751" spans="1:24" x14ac:dyDescent="0.55000000000000004">
      <c r="A4751" s="5">
        <v>43236</v>
      </c>
      <c r="B4751">
        <v>1.7</v>
      </c>
      <c r="C4751">
        <v>1.92</v>
      </c>
      <c r="D4751">
        <v>2.09</v>
      </c>
      <c r="E4751">
        <v>2.3199999999999998</v>
      </c>
      <c r="F4751">
        <v>2.58</v>
      </c>
      <c r="G4751">
        <v>2.76</v>
      </c>
      <c r="H4751">
        <v>2.94</v>
      </c>
      <c r="I4751">
        <v>3.05</v>
      </c>
      <c r="J4751">
        <v>3.09</v>
      </c>
      <c r="K4751">
        <v>3.16</v>
      </c>
      <c r="L4751">
        <v>3.21</v>
      </c>
      <c r="M4751">
        <v>0.78</v>
      </c>
      <c r="N4751">
        <v>0.92</v>
      </c>
      <c r="O4751">
        <v>0.98</v>
      </c>
      <c r="P4751">
        <v>1.02</v>
      </c>
      <c r="Q4751">
        <v>1.9350000000000001</v>
      </c>
      <c r="R4751">
        <v>2.0936900000000001</v>
      </c>
      <c r="S4751">
        <v>2.3256299999999999</v>
      </c>
      <c r="T4751">
        <v>2.49438</v>
      </c>
      <c r="U4751">
        <v>2.7614800000000002</v>
      </c>
      <c r="V4751">
        <v>24768.93</v>
      </c>
      <c r="W4751">
        <v>2722.46</v>
      </c>
      <c r="X4751">
        <v>71.430000000000007</v>
      </c>
    </row>
    <row r="4752" spans="1:24" x14ac:dyDescent="0.55000000000000004">
      <c r="A4752" s="5">
        <v>43237</v>
      </c>
      <c r="B4752">
        <v>1.7</v>
      </c>
      <c r="C4752">
        <v>1.92</v>
      </c>
      <c r="D4752">
        <v>2.1</v>
      </c>
      <c r="E4752">
        <v>2.3199999999999998</v>
      </c>
      <c r="F4752">
        <v>2.57</v>
      </c>
      <c r="G4752">
        <v>2.75</v>
      </c>
      <c r="H4752">
        <v>2.94</v>
      </c>
      <c r="I4752">
        <v>3.07</v>
      </c>
      <c r="J4752">
        <v>3.11</v>
      </c>
      <c r="K4752">
        <v>3.19</v>
      </c>
      <c r="L4752">
        <v>3.25</v>
      </c>
      <c r="M4752">
        <v>0.78</v>
      </c>
      <c r="N4752">
        <v>0.95</v>
      </c>
      <c r="O4752">
        <v>1.02</v>
      </c>
      <c r="P4752">
        <v>1.07</v>
      </c>
      <c r="Q4752">
        <v>1.9477500000000001</v>
      </c>
      <c r="R4752">
        <v>2.10338</v>
      </c>
      <c r="S4752">
        <v>2.3312499999999998</v>
      </c>
      <c r="T4752">
        <v>2.4993799999999999</v>
      </c>
      <c r="U4752">
        <v>2.7664800000000001</v>
      </c>
      <c r="V4752">
        <v>24713.98</v>
      </c>
      <c r="W4752">
        <v>2720.13</v>
      </c>
      <c r="X4752">
        <v>71.47</v>
      </c>
    </row>
    <row r="4753" spans="1:24" x14ac:dyDescent="0.55000000000000004">
      <c r="A4753" s="5">
        <v>43238</v>
      </c>
      <c r="B4753">
        <v>1.7</v>
      </c>
      <c r="C4753">
        <v>1.91</v>
      </c>
      <c r="D4753">
        <v>2.09</v>
      </c>
      <c r="E4753">
        <v>2.3199999999999998</v>
      </c>
      <c r="F4753">
        <v>2.5499999999999998</v>
      </c>
      <c r="G4753">
        <v>2.71</v>
      </c>
      <c r="H4753">
        <v>2.9</v>
      </c>
      <c r="I4753">
        <v>3.02</v>
      </c>
      <c r="J4753">
        <v>3.06</v>
      </c>
      <c r="K4753">
        <v>3.14</v>
      </c>
      <c r="L4753">
        <v>3.2</v>
      </c>
      <c r="M4753">
        <v>0.76</v>
      </c>
      <c r="N4753">
        <v>0.91</v>
      </c>
      <c r="O4753">
        <v>0.99</v>
      </c>
      <c r="P4753">
        <v>1.04</v>
      </c>
      <c r="Q4753">
        <v>1.95275</v>
      </c>
      <c r="R4753">
        <v>2.1037499999999998</v>
      </c>
      <c r="S4753">
        <v>2.32938</v>
      </c>
      <c r="T4753">
        <v>2.4987499999999998</v>
      </c>
      <c r="U4753">
        <v>2.7648199999999998</v>
      </c>
      <c r="V4753">
        <v>24715.09</v>
      </c>
      <c r="W4753">
        <v>2712.97</v>
      </c>
      <c r="X4753">
        <v>71.23</v>
      </c>
    </row>
    <row r="4754" spans="1:24" x14ac:dyDescent="0.55000000000000004">
      <c r="A4754" s="5">
        <v>43241</v>
      </c>
      <c r="B4754">
        <v>1.7</v>
      </c>
      <c r="C4754">
        <v>1.93</v>
      </c>
      <c r="D4754">
        <v>2.14</v>
      </c>
      <c r="E4754">
        <v>2.35</v>
      </c>
      <c r="F4754">
        <v>2.58</v>
      </c>
      <c r="G4754">
        <v>2.73</v>
      </c>
      <c r="H4754">
        <v>2.9</v>
      </c>
      <c r="I4754">
        <v>3.02</v>
      </c>
      <c r="J4754">
        <v>3.06</v>
      </c>
      <c r="K4754">
        <v>3.13</v>
      </c>
      <c r="L4754">
        <v>3.2</v>
      </c>
      <c r="M4754">
        <v>0.75</v>
      </c>
      <c r="N4754">
        <v>0.9</v>
      </c>
      <c r="O4754">
        <v>0.99</v>
      </c>
      <c r="P4754">
        <v>1.03</v>
      </c>
      <c r="Q4754">
        <v>1.9612499999999999</v>
      </c>
      <c r="R4754">
        <v>2.1067499999999999</v>
      </c>
      <c r="S4754">
        <v>2.33</v>
      </c>
      <c r="T4754">
        <v>2.4987499999999998</v>
      </c>
      <c r="U4754">
        <v>2.7652299999999999</v>
      </c>
      <c r="V4754">
        <v>25013.29</v>
      </c>
      <c r="W4754">
        <v>2733.01</v>
      </c>
      <c r="X4754">
        <v>72.260000000000005</v>
      </c>
    </row>
    <row r="4755" spans="1:24" x14ac:dyDescent="0.55000000000000004">
      <c r="A4755" s="5">
        <v>43242</v>
      </c>
      <c r="B4755">
        <v>1.7</v>
      </c>
      <c r="C4755">
        <v>1.93</v>
      </c>
      <c r="D4755">
        <v>2.13</v>
      </c>
      <c r="E4755">
        <v>2.34</v>
      </c>
      <c r="F4755">
        <v>2.59</v>
      </c>
      <c r="G4755">
        <v>2.73</v>
      </c>
      <c r="H4755">
        <v>2.9</v>
      </c>
      <c r="I4755">
        <v>3.02</v>
      </c>
      <c r="J4755">
        <v>3.06</v>
      </c>
      <c r="K4755">
        <v>3.14</v>
      </c>
      <c r="L4755">
        <v>3.21</v>
      </c>
      <c r="M4755">
        <v>0.77</v>
      </c>
      <c r="N4755">
        <v>0.91</v>
      </c>
      <c r="O4755">
        <v>0.98</v>
      </c>
      <c r="P4755">
        <v>1.04</v>
      </c>
      <c r="Q4755">
        <v>1.9653799999999999</v>
      </c>
      <c r="R4755">
        <v>2.1074999999999999</v>
      </c>
      <c r="S4755">
        <v>2.33</v>
      </c>
      <c r="T4755">
        <v>2.4993799999999999</v>
      </c>
      <c r="U4755">
        <v>2.7640199999999999</v>
      </c>
      <c r="V4755">
        <v>24834.41</v>
      </c>
      <c r="W4755">
        <v>2724.44</v>
      </c>
      <c r="X4755">
        <v>72.09</v>
      </c>
    </row>
    <row r="4756" spans="1:24" x14ac:dyDescent="0.55000000000000004">
      <c r="A4756" s="5">
        <v>43243</v>
      </c>
      <c r="B4756">
        <v>1.7</v>
      </c>
      <c r="C4756">
        <v>1.92</v>
      </c>
      <c r="D4756">
        <v>2.11</v>
      </c>
      <c r="E4756">
        <v>2.29</v>
      </c>
      <c r="F4756">
        <v>2.5299999999999998</v>
      </c>
      <c r="G4756">
        <v>2.67</v>
      </c>
      <c r="H4756">
        <v>2.83</v>
      </c>
      <c r="I4756">
        <v>2.95</v>
      </c>
      <c r="J4756">
        <v>3.01</v>
      </c>
      <c r="K4756">
        <v>3.09</v>
      </c>
      <c r="L4756">
        <v>3.17</v>
      </c>
      <c r="M4756">
        <v>0.71</v>
      </c>
      <c r="N4756">
        <v>0.87</v>
      </c>
      <c r="O4756">
        <v>0.96</v>
      </c>
      <c r="P4756">
        <v>1.02</v>
      </c>
      <c r="Q4756">
        <v>1.9596899999999999</v>
      </c>
      <c r="R4756">
        <v>2.1010499999999999</v>
      </c>
      <c r="S4756">
        <v>2.33</v>
      </c>
      <c r="T4756">
        <v>2.4975000000000001</v>
      </c>
      <c r="U4756">
        <v>2.7540900000000001</v>
      </c>
      <c r="V4756">
        <v>24886.81</v>
      </c>
      <c r="W4756">
        <v>2733.29</v>
      </c>
      <c r="X4756">
        <v>71.849999999999994</v>
      </c>
    </row>
    <row r="4757" spans="1:24" x14ac:dyDescent="0.55000000000000004">
      <c r="A4757" s="5">
        <v>43244</v>
      </c>
      <c r="B4757">
        <v>1.7</v>
      </c>
      <c r="C4757">
        <v>1.91</v>
      </c>
      <c r="D4757">
        <v>2.09</v>
      </c>
      <c r="E4757">
        <v>2.2799999999999998</v>
      </c>
      <c r="F4757">
        <v>2.5</v>
      </c>
      <c r="G4757">
        <v>2.65</v>
      </c>
      <c r="H4757">
        <v>2.82</v>
      </c>
      <c r="I4757">
        <v>2.93</v>
      </c>
      <c r="J4757">
        <v>2.98</v>
      </c>
      <c r="K4757">
        <v>3.06</v>
      </c>
      <c r="L4757">
        <v>3.13</v>
      </c>
      <c r="M4757">
        <v>0.71</v>
      </c>
      <c r="N4757">
        <v>0.86</v>
      </c>
      <c r="O4757">
        <v>0.95</v>
      </c>
      <c r="P4757">
        <v>1</v>
      </c>
      <c r="Q4757">
        <v>1.96827</v>
      </c>
      <c r="R4757">
        <v>2.0989</v>
      </c>
      <c r="S4757">
        <v>2.3193800000000002</v>
      </c>
      <c r="T4757">
        <v>2.4849999999999999</v>
      </c>
      <c r="U4757">
        <v>2.7374200000000002</v>
      </c>
      <c r="V4757">
        <v>24811.759999999998</v>
      </c>
      <c r="W4757">
        <v>2727.76</v>
      </c>
      <c r="X4757">
        <v>70.77</v>
      </c>
    </row>
    <row r="4758" spans="1:24" x14ac:dyDescent="0.55000000000000004">
      <c r="A4758" s="5">
        <v>43245</v>
      </c>
      <c r="B4758">
        <v>1.7</v>
      </c>
      <c r="C4758">
        <v>1.9</v>
      </c>
      <c r="D4758">
        <v>2.0699999999999998</v>
      </c>
      <c r="E4758">
        <v>2.27</v>
      </c>
      <c r="F4758">
        <v>2.48</v>
      </c>
      <c r="G4758">
        <v>2.6</v>
      </c>
      <c r="H4758">
        <v>2.76</v>
      </c>
      <c r="I4758">
        <v>2.88</v>
      </c>
      <c r="J4758">
        <v>2.93</v>
      </c>
      <c r="K4758">
        <v>3.01</v>
      </c>
      <c r="L4758">
        <v>3.09</v>
      </c>
      <c r="M4758">
        <v>0.72</v>
      </c>
      <c r="N4758">
        <v>0.84</v>
      </c>
      <c r="O4758">
        <v>0.92</v>
      </c>
      <c r="P4758">
        <v>0.99</v>
      </c>
      <c r="Q4758">
        <v>1.97563</v>
      </c>
      <c r="R4758">
        <v>2.0994199999999998</v>
      </c>
      <c r="S4758">
        <v>2.31813</v>
      </c>
      <c r="T4758">
        <v>2.4818799999999999</v>
      </c>
      <c r="U4758">
        <v>2.7313700000000001</v>
      </c>
      <c r="V4758">
        <v>24753.09</v>
      </c>
      <c r="W4758">
        <v>2721.33</v>
      </c>
      <c r="X4758">
        <v>67.92</v>
      </c>
    </row>
    <row r="4759" spans="1:24" x14ac:dyDescent="0.55000000000000004">
      <c r="A4759" s="5">
        <v>43249</v>
      </c>
      <c r="B4759">
        <v>1.7</v>
      </c>
      <c r="C4759">
        <v>1.93</v>
      </c>
      <c r="D4759">
        <v>2.06</v>
      </c>
      <c r="E4759">
        <v>2.17</v>
      </c>
      <c r="F4759">
        <v>2.3199999999999998</v>
      </c>
      <c r="G4759">
        <v>2.4300000000000002</v>
      </c>
      <c r="H4759">
        <v>2.58</v>
      </c>
      <c r="I4759">
        <v>2.71</v>
      </c>
      <c r="J4759">
        <v>2.77</v>
      </c>
      <c r="K4759">
        <v>2.87</v>
      </c>
      <c r="L4759">
        <v>2.96</v>
      </c>
      <c r="M4759">
        <v>0.6</v>
      </c>
      <c r="N4759">
        <v>0.73</v>
      </c>
      <c r="O4759">
        <v>0.83</v>
      </c>
      <c r="P4759">
        <v>0.89</v>
      </c>
      <c r="Q4759">
        <v>1.98031</v>
      </c>
      <c r="R4759">
        <v>2.0971799999999998</v>
      </c>
      <c r="S4759">
        <v>2.3071899999999999</v>
      </c>
      <c r="T4759">
        <v>2.4700000000000002</v>
      </c>
      <c r="U4759">
        <v>2.7075</v>
      </c>
      <c r="V4759">
        <v>24361.45</v>
      </c>
      <c r="W4759">
        <v>2689.86</v>
      </c>
      <c r="X4759">
        <v>66.8</v>
      </c>
    </row>
    <row r="4760" spans="1:24" x14ac:dyDescent="0.55000000000000004">
      <c r="A4760" s="5">
        <v>43250</v>
      </c>
      <c r="B4760">
        <v>1.7</v>
      </c>
      <c r="C4760">
        <v>1.94</v>
      </c>
      <c r="D4760">
        <v>2.08</v>
      </c>
      <c r="E4760">
        <v>2.23</v>
      </c>
      <c r="F4760">
        <v>2.42</v>
      </c>
      <c r="G4760">
        <v>2.5299999999999998</v>
      </c>
      <c r="H4760">
        <v>2.67</v>
      </c>
      <c r="I4760">
        <v>2.79</v>
      </c>
      <c r="J4760">
        <v>2.84</v>
      </c>
      <c r="K4760">
        <v>2.93</v>
      </c>
      <c r="L4760">
        <v>3.01</v>
      </c>
      <c r="M4760">
        <v>0.67</v>
      </c>
      <c r="N4760">
        <v>0.78</v>
      </c>
      <c r="O4760">
        <v>0.87</v>
      </c>
      <c r="P4760">
        <v>0.93</v>
      </c>
      <c r="Q4760">
        <v>1.9824600000000001</v>
      </c>
      <c r="R4760">
        <v>2.0967699999999998</v>
      </c>
      <c r="S4760">
        <v>2.3003100000000001</v>
      </c>
      <c r="T4760">
        <v>2.4668800000000002</v>
      </c>
      <c r="U4760">
        <v>2.7</v>
      </c>
      <c r="V4760">
        <v>24667.78</v>
      </c>
      <c r="W4760">
        <v>2724.01</v>
      </c>
      <c r="X4760">
        <v>68.239999999999995</v>
      </c>
    </row>
    <row r="4761" spans="1:24" x14ac:dyDescent="0.55000000000000004">
      <c r="A4761" s="5">
        <v>43251</v>
      </c>
      <c r="B4761">
        <v>1.7</v>
      </c>
      <c r="C4761">
        <v>1.93</v>
      </c>
      <c r="D4761">
        <v>2.08</v>
      </c>
      <c r="E4761">
        <v>2.23</v>
      </c>
      <c r="F4761">
        <v>2.4</v>
      </c>
      <c r="G4761">
        <v>2.54</v>
      </c>
      <c r="H4761">
        <v>2.68</v>
      </c>
      <c r="I4761">
        <v>2.78</v>
      </c>
      <c r="J4761">
        <v>2.83</v>
      </c>
      <c r="K4761">
        <v>2.91</v>
      </c>
      <c r="L4761">
        <v>3</v>
      </c>
      <c r="M4761">
        <v>0.65</v>
      </c>
      <c r="N4761">
        <v>0.76</v>
      </c>
      <c r="O4761">
        <v>0.84</v>
      </c>
      <c r="P4761">
        <v>0.91</v>
      </c>
      <c r="Q4761">
        <v>2.0007000000000001</v>
      </c>
      <c r="R4761">
        <v>2.1068600000000002</v>
      </c>
      <c r="S4761">
        <v>2.32125</v>
      </c>
      <c r="T4761">
        <v>2.4737499999999999</v>
      </c>
      <c r="U4761">
        <v>2.7181299999999999</v>
      </c>
      <c r="V4761">
        <v>24415.84</v>
      </c>
      <c r="W4761">
        <v>2705.27</v>
      </c>
      <c r="X4761">
        <v>66.98</v>
      </c>
    </row>
    <row r="4762" spans="1:24" x14ac:dyDescent="0.55000000000000004">
      <c r="A4762" s="5">
        <v>43252</v>
      </c>
      <c r="B4762">
        <v>1.7</v>
      </c>
      <c r="C4762">
        <v>1.92</v>
      </c>
      <c r="D4762">
        <v>2.1</v>
      </c>
      <c r="E4762">
        <v>2.2799999999999998</v>
      </c>
      <c r="F4762">
        <v>2.4700000000000002</v>
      </c>
      <c r="G4762">
        <v>2.61</v>
      </c>
      <c r="H4762">
        <v>2.74</v>
      </c>
      <c r="I4762">
        <v>2.85</v>
      </c>
      <c r="J4762">
        <v>2.89</v>
      </c>
      <c r="K4762">
        <v>2.96</v>
      </c>
      <c r="L4762">
        <v>3.04</v>
      </c>
      <c r="M4762">
        <v>0.68</v>
      </c>
      <c r="N4762">
        <v>0.8</v>
      </c>
      <c r="O4762">
        <v>0.89</v>
      </c>
      <c r="P4762">
        <v>0.94</v>
      </c>
      <c r="Q4762">
        <v>2.00468</v>
      </c>
      <c r="R4762">
        <v>2.1112600000000001</v>
      </c>
      <c r="S4762">
        <v>2.3178100000000001</v>
      </c>
      <c r="T4762">
        <v>2.47438</v>
      </c>
      <c r="U4762">
        <v>2.7241300000000002</v>
      </c>
      <c r="V4762">
        <v>24635.21</v>
      </c>
      <c r="W4762">
        <v>2734.62</v>
      </c>
      <c r="X4762">
        <v>65.81</v>
      </c>
    </row>
    <row r="4763" spans="1:24" x14ac:dyDescent="0.55000000000000004">
      <c r="A4763" s="5">
        <v>43255</v>
      </c>
      <c r="B4763">
        <v>1.7</v>
      </c>
      <c r="C4763">
        <v>1.94</v>
      </c>
      <c r="D4763">
        <v>2.13</v>
      </c>
      <c r="E4763">
        <v>2.2999999999999998</v>
      </c>
      <c r="F4763">
        <v>2.52</v>
      </c>
      <c r="G4763">
        <v>2.64</v>
      </c>
      <c r="H4763">
        <v>2.78</v>
      </c>
      <c r="I4763">
        <v>2.89</v>
      </c>
      <c r="J4763">
        <v>2.94</v>
      </c>
      <c r="K4763">
        <v>3</v>
      </c>
      <c r="L4763">
        <v>3.08</v>
      </c>
      <c r="M4763">
        <v>0.72</v>
      </c>
      <c r="N4763">
        <v>0.82</v>
      </c>
      <c r="O4763">
        <v>0.9</v>
      </c>
      <c r="P4763">
        <v>0.96</v>
      </c>
      <c r="Q4763">
        <v>2.0129700000000001</v>
      </c>
      <c r="R4763">
        <v>2.1183800000000002</v>
      </c>
      <c r="S4763">
        <v>2.3138100000000001</v>
      </c>
      <c r="T4763">
        <v>2.484</v>
      </c>
      <c r="U4763">
        <v>2.74011</v>
      </c>
      <c r="V4763">
        <v>24813.69</v>
      </c>
      <c r="W4763">
        <v>2746.87</v>
      </c>
      <c r="X4763">
        <v>64.760000000000005</v>
      </c>
    </row>
    <row r="4764" spans="1:24" x14ac:dyDescent="0.55000000000000004">
      <c r="A4764" s="5">
        <v>43256</v>
      </c>
      <c r="B4764">
        <v>1.7</v>
      </c>
      <c r="C4764">
        <v>1.94</v>
      </c>
      <c r="D4764">
        <v>2.13</v>
      </c>
      <c r="E4764">
        <v>2.3199999999999998</v>
      </c>
      <c r="F4764">
        <v>2.4900000000000002</v>
      </c>
      <c r="G4764">
        <v>2.62</v>
      </c>
      <c r="H4764">
        <v>2.76</v>
      </c>
      <c r="I4764">
        <v>2.87</v>
      </c>
      <c r="J4764">
        <v>2.92</v>
      </c>
      <c r="K4764">
        <v>2.99</v>
      </c>
      <c r="L4764">
        <v>3.07</v>
      </c>
      <c r="M4764">
        <v>0.71</v>
      </c>
      <c r="N4764">
        <v>0.79</v>
      </c>
      <c r="O4764">
        <v>0.87</v>
      </c>
      <c r="P4764">
        <v>0.94</v>
      </c>
      <c r="Q4764">
        <v>2.02454</v>
      </c>
      <c r="R4764">
        <v>2.1227900000000002</v>
      </c>
      <c r="S4764">
        <v>2.3191899999999999</v>
      </c>
      <c r="T4764">
        <v>2.4796299999999998</v>
      </c>
      <c r="U4764">
        <v>2.73888</v>
      </c>
      <c r="V4764">
        <v>24799.98</v>
      </c>
      <c r="W4764">
        <v>2748.8</v>
      </c>
      <c r="X4764">
        <v>65.510000000000005</v>
      </c>
    </row>
    <row r="4765" spans="1:24" x14ac:dyDescent="0.55000000000000004">
      <c r="A4765" s="5">
        <v>43257</v>
      </c>
      <c r="B4765">
        <v>1.7</v>
      </c>
      <c r="C4765">
        <v>1.95</v>
      </c>
      <c r="D4765">
        <v>2.13</v>
      </c>
      <c r="E4765">
        <v>2.3199999999999998</v>
      </c>
      <c r="F4765">
        <v>2.52</v>
      </c>
      <c r="G4765">
        <v>2.65</v>
      </c>
      <c r="H4765">
        <v>2.81</v>
      </c>
      <c r="I4765">
        <v>2.93</v>
      </c>
      <c r="J4765">
        <v>2.97</v>
      </c>
      <c r="K4765">
        <v>3.05</v>
      </c>
      <c r="L4765">
        <v>3.13</v>
      </c>
      <c r="M4765">
        <v>0.75</v>
      </c>
      <c r="N4765">
        <v>0.83</v>
      </c>
      <c r="O4765">
        <v>0.91</v>
      </c>
      <c r="P4765">
        <v>0.97</v>
      </c>
      <c r="Q4765">
        <v>2.0296099999999999</v>
      </c>
      <c r="R4765">
        <v>2.1236600000000001</v>
      </c>
      <c r="S4765">
        <v>2.3208799999999998</v>
      </c>
      <c r="T4765">
        <v>2.4837500000000001</v>
      </c>
      <c r="U4765">
        <v>2.7408800000000002</v>
      </c>
      <c r="V4765">
        <v>25146.39</v>
      </c>
      <c r="W4765">
        <v>2772.35</v>
      </c>
      <c r="X4765">
        <v>64.75</v>
      </c>
    </row>
    <row r="4766" spans="1:24" x14ac:dyDescent="0.55000000000000004">
      <c r="A4766" s="5">
        <v>43258</v>
      </c>
      <c r="B4766">
        <v>1.7</v>
      </c>
      <c r="C4766">
        <v>1.94</v>
      </c>
      <c r="D4766">
        <v>2.12</v>
      </c>
      <c r="E4766">
        <v>2.31</v>
      </c>
      <c r="F4766">
        <v>2.5</v>
      </c>
      <c r="G4766">
        <v>2.63</v>
      </c>
      <c r="H4766">
        <v>2.77</v>
      </c>
      <c r="I4766">
        <v>2.88</v>
      </c>
      <c r="J4766">
        <v>2.93</v>
      </c>
      <c r="K4766">
        <v>3</v>
      </c>
      <c r="L4766">
        <v>3.08</v>
      </c>
      <c r="M4766">
        <v>0.69</v>
      </c>
      <c r="N4766">
        <v>0.8</v>
      </c>
      <c r="O4766">
        <v>0.89</v>
      </c>
      <c r="P4766">
        <v>0.94</v>
      </c>
      <c r="Q4766">
        <v>2.0463800000000001</v>
      </c>
      <c r="R4766">
        <v>2.1352500000000001</v>
      </c>
      <c r="S4766">
        <v>2.3271299999999999</v>
      </c>
      <c r="T4766">
        <v>2.4918800000000001</v>
      </c>
      <c r="U4766">
        <v>2.7537500000000001</v>
      </c>
      <c r="V4766">
        <v>25241.41</v>
      </c>
      <c r="W4766">
        <v>2770.37</v>
      </c>
      <c r="X4766">
        <v>65.959999999999994</v>
      </c>
    </row>
    <row r="4767" spans="1:24" x14ac:dyDescent="0.55000000000000004">
      <c r="A4767" s="5">
        <v>43259</v>
      </c>
      <c r="B4767">
        <v>1.7</v>
      </c>
      <c r="C4767">
        <v>1.93</v>
      </c>
      <c r="D4767">
        <v>2.12</v>
      </c>
      <c r="E4767">
        <v>2.2999999999999998</v>
      </c>
      <c r="F4767">
        <v>2.5</v>
      </c>
      <c r="G4767">
        <v>2.63</v>
      </c>
      <c r="H4767">
        <v>2.77</v>
      </c>
      <c r="I4767">
        <v>2.88</v>
      </c>
      <c r="J4767">
        <v>2.93</v>
      </c>
      <c r="K4767">
        <v>3</v>
      </c>
      <c r="L4767">
        <v>3.08</v>
      </c>
      <c r="M4767">
        <v>0.71</v>
      </c>
      <c r="N4767">
        <v>0.82</v>
      </c>
      <c r="O4767">
        <v>0.9</v>
      </c>
      <c r="P4767">
        <v>0.96</v>
      </c>
      <c r="Q4767">
        <v>2.04617</v>
      </c>
      <c r="R4767">
        <v>2.13489</v>
      </c>
      <c r="S4767">
        <v>2.3263099999999999</v>
      </c>
      <c r="T4767">
        <v>2.48875</v>
      </c>
      <c r="U4767">
        <v>2.7402500000000001</v>
      </c>
      <c r="V4767">
        <v>25316.53</v>
      </c>
      <c r="W4767">
        <v>2779.03</v>
      </c>
      <c r="X4767">
        <v>65.77</v>
      </c>
    </row>
    <row r="4768" spans="1:24" x14ac:dyDescent="0.55000000000000004">
      <c r="A4768" s="5">
        <v>43262</v>
      </c>
      <c r="B4768">
        <v>1.7</v>
      </c>
      <c r="C4768">
        <v>1.94</v>
      </c>
      <c r="D4768">
        <v>2.11</v>
      </c>
      <c r="E4768">
        <v>2.3199999999999998</v>
      </c>
      <c r="F4768">
        <v>2.52</v>
      </c>
      <c r="G4768">
        <v>2.66</v>
      </c>
      <c r="H4768">
        <v>2.8</v>
      </c>
      <c r="I4768">
        <v>2.91</v>
      </c>
      <c r="J4768">
        <v>2.96</v>
      </c>
      <c r="K4768">
        <v>3.02</v>
      </c>
      <c r="L4768">
        <v>3.1</v>
      </c>
      <c r="M4768">
        <v>0.72</v>
      </c>
      <c r="N4768">
        <v>0.83</v>
      </c>
      <c r="O4768">
        <v>0.91</v>
      </c>
      <c r="P4768">
        <v>0.97</v>
      </c>
      <c r="Q4768">
        <v>2.04738</v>
      </c>
      <c r="R4768">
        <v>2.137</v>
      </c>
      <c r="S4768">
        <v>2.33263</v>
      </c>
      <c r="T4768">
        <v>2.4931299999999998</v>
      </c>
      <c r="U4768">
        <v>2.7579400000000001</v>
      </c>
      <c r="V4768">
        <v>25322.31</v>
      </c>
      <c r="W4768">
        <v>2782</v>
      </c>
      <c r="X4768">
        <v>66.099999999999994</v>
      </c>
    </row>
    <row r="4769" spans="1:24" x14ac:dyDescent="0.55000000000000004">
      <c r="A4769" s="5">
        <v>43263</v>
      </c>
      <c r="B4769">
        <v>1.7</v>
      </c>
      <c r="C4769">
        <v>1.92</v>
      </c>
      <c r="D4769">
        <v>2.1</v>
      </c>
      <c r="E4769">
        <v>2.31</v>
      </c>
      <c r="F4769">
        <v>2.54</v>
      </c>
      <c r="G4769">
        <v>2.67</v>
      </c>
      <c r="H4769">
        <v>2.81</v>
      </c>
      <c r="I4769">
        <v>2.91</v>
      </c>
      <c r="J4769">
        <v>2.96</v>
      </c>
      <c r="K4769">
        <v>3.02</v>
      </c>
      <c r="L4769">
        <v>3.09</v>
      </c>
      <c r="M4769">
        <v>0.74</v>
      </c>
      <c r="N4769">
        <v>0.83</v>
      </c>
      <c r="O4769">
        <v>0.91</v>
      </c>
      <c r="P4769">
        <v>0.96</v>
      </c>
      <c r="Q4769">
        <v>2.0572499999999998</v>
      </c>
      <c r="R4769">
        <v>2.1467499999999999</v>
      </c>
      <c r="S4769">
        <v>2.3356300000000001</v>
      </c>
      <c r="T4769">
        <v>2.4987499999999998</v>
      </c>
      <c r="U4769">
        <v>2.7646899999999999</v>
      </c>
      <c r="V4769">
        <v>25320.73</v>
      </c>
      <c r="W4769">
        <v>2786.85</v>
      </c>
      <c r="X4769">
        <v>66.38</v>
      </c>
    </row>
    <row r="4770" spans="1:24" x14ac:dyDescent="0.55000000000000004">
      <c r="A4770" s="5">
        <v>43264</v>
      </c>
      <c r="B4770">
        <v>1.7</v>
      </c>
      <c r="C4770">
        <v>1.94</v>
      </c>
      <c r="D4770">
        <v>2.09</v>
      </c>
      <c r="E4770">
        <v>2.35</v>
      </c>
      <c r="F4770">
        <v>2.59</v>
      </c>
      <c r="G4770">
        <v>2.71</v>
      </c>
      <c r="H4770">
        <v>2.85</v>
      </c>
      <c r="I4770">
        <v>2.95</v>
      </c>
      <c r="J4770">
        <v>2.98</v>
      </c>
      <c r="K4770">
        <v>3.04</v>
      </c>
      <c r="L4770">
        <v>3.1</v>
      </c>
      <c r="M4770">
        <v>0.76</v>
      </c>
      <c r="N4770">
        <v>0.86</v>
      </c>
      <c r="O4770">
        <v>0.94</v>
      </c>
      <c r="P4770">
        <v>0.98</v>
      </c>
      <c r="Q4770">
        <v>2.0732499999999998</v>
      </c>
      <c r="R4770">
        <v>2.1492499999999999</v>
      </c>
      <c r="S4770">
        <v>2.34063</v>
      </c>
      <c r="T4770">
        <v>2.50013</v>
      </c>
      <c r="U4770">
        <v>2.76688</v>
      </c>
      <c r="V4770">
        <v>25201.200000000001</v>
      </c>
      <c r="W4770">
        <v>2775.63</v>
      </c>
      <c r="X4770">
        <v>66.63</v>
      </c>
    </row>
    <row r="4771" spans="1:24" x14ac:dyDescent="0.55000000000000004">
      <c r="A4771" s="5">
        <v>43265</v>
      </c>
      <c r="B4771">
        <v>1.9</v>
      </c>
      <c r="C4771">
        <v>1.94</v>
      </c>
      <c r="D4771">
        <v>2.0699999999999998</v>
      </c>
      <c r="E4771">
        <v>2.35</v>
      </c>
      <c r="F4771">
        <v>2.59</v>
      </c>
      <c r="G4771">
        <v>2.69</v>
      </c>
      <c r="H4771">
        <v>2.81</v>
      </c>
      <c r="I4771">
        <v>2.9</v>
      </c>
      <c r="J4771">
        <v>2.94</v>
      </c>
      <c r="K4771">
        <v>2.99</v>
      </c>
      <c r="L4771">
        <v>3.05</v>
      </c>
      <c r="M4771">
        <v>0.74</v>
      </c>
      <c r="N4771">
        <v>0.82</v>
      </c>
      <c r="O4771">
        <v>0.89</v>
      </c>
      <c r="P4771">
        <v>0.94</v>
      </c>
      <c r="Q4771">
        <v>2.0850599999999999</v>
      </c>
      <c r="R4771">
        <v>2.1517499999999998</v>
      </c>
      <c r="S4771">
        <v>2.3346900000000002</v>
      </c>
      <c r="T4771">
        <v>2.5028800000000002</v>
      </c>
      <c r="U4771">
        <v>2.7718799999999999</v>
      </c>
      <c r="V4771">
        <v>25175.31</v>
      </c>
      <c r="W4771">
        <v>2782.49</v>
      </c>
      <c r="X4771">
        <v>66.91</v>
      </c>
    </row>
    <row r="4772" spans="1:24" x14ac:dyDescent="0.55000000000000004">
      <c r="A4772" s="5">
        <v>43266</v>
      </c>
      <c r="B4772">
        <v>1.9</v>
      </c>
      <c r="C4772">
        <v>1.94</v>
      </c>
      <c r="D4772">
        <v>2.0699999999999998</v>
      </c>
      <c r="E4772">
        <v>2.35</v>
      </c>
      <c r="F4772">
        <v>2.5499999999999998</v>
      </c>
      <c r="G4772">
        <v>2.68</v>
      </c>
      <c r="H4772">
        <v>2.81</v>
      </c>
      <c r="I4772">
        <v>2.89</v>
      </c>
      <c r="J4772">
        <v>2.93</v>
      </c>
      <c r="K4772">
        <v>2.98</v>
      </c>
      <c r="L4772">
        <v>3.05</v>
      </c>
      <c r="M4772">
        <v>0.73</v>
      </c>
      <c r="N4772">
        <v>0.81</v>
      </c>
      <c r="O4772">
        <v>0.88</v>
      </c>
      <c r="P4772">
        <v>0.93</v>
      </c>
      <c r="Q4772">
        <v>2.08494</v>
      </c>
      <c r="R4772">
        <v>2.1517499999999998</v>
      </c>
      <c r="S4772">
        <v>2.3259400000000001</v>
      </c>
      <c r="T4772">
        <v>2.5037500000000001</v>
      </c>
      <c r="U4772">
        <v>2.7721900000000002</v>
      </c>
      <c r="V4772">
        <v>25090.48</v>
      </c>
      <c r="W4772">
        <v>2779.66</v>
      </c>
      <c r="X4772">
        <v>65.010000000000005</v>
      </c>
    </row>
    <row r="4773" spans="1:24" x14ac:dyDescent="0.55000000000000004">
      <c r="A4773" s="5">
        <v>43269</v>
      </c>
      <c r="B4773">
        <v>1.9</v>
      </c>
      <c r="C4773">
        <v>1.94</v>
      </c>
      <c r="D4773">
        <v>2.13</v>
      </c>
      <c r="E4773">
        <v>2.35</v>
      </c>
      <c r="F4773">
        <v>2.56</v>
      </c>
      <c r="G4773">
        <v>2.67</v>
      </c>
      <c r="H4773">
        <v>2.8</v>
      </c>
      <c r="I4773">
        <v>2.89</v>
      </c>
      <c r="J4773">
        <v>2.92</v>
      </c>
      <c r="K4773">
        <v>2.98</v>
      </c>
      <c r="L4773">
        <v>3.05</v>
      </c>
      <c r="M4773">
        <v>0.72</v>
      </c>
      <c r="N4773">
        <v>0.8</v>
      </c>
      <c r="O4773">
        <v>0.87</v>
      </c>
      <c r="P4773">
        <v>0.93</v>
      </c>
      <c r="Q4773">
        <v>2.0837500000000002</v>
      </c>
      <c r="R4773">
        <v>2.1505000000000001</v>
      </c>
      <c r="S4773">
        <v>2.3246899999999999</v>
      </c>
      <c r="T4773">
        <v>2.49688</v>
      </c>
      <c r="U4773">
        <v>2.7718799999999999</v>
      </c>
      <c r="V4773">
        <v>24987.47</v>
      </c>
      <c r="W4773">
        <v>2773.75</v>
      </c>
      <c r="X4773">
        <v>65.91</v>
      </c>
    </row>
    <row r="4774" spans="1:24" x14ac:dyDescent="0.55000000000000004">
      <c r="A4774" s="5">
        <v>43270</v>
      </c>
      <c r="B4774">
        <v>1.91</v>
      </c>
      <c r="C4774">
        <v>1.94</v>
      </c>
      <c r="D4774">
        <v>2.13</v>
      </c>
      <c r="E4774">
        <v>2.34</v>
      </c>
      <c r="F4774">
        <v>2.54</v>
      </c>
      <c r="G4774">
        <v>2.64</v>
      </c>
      <c r="H4774">
        <v>2.77</v>
      </c>
      <c r="I4774">
        <v>2.84</v>
      </c>
      <c r="J4774">
        <v>2.89</v>
      </c>
      <c r="K4774">
        <v>2.95</v>
      </c>
      <c r="L4774">
        <v>3.02</v>
      </c>
      <c r="M4774">
        <v>0.7</v>
      </c>
      <c r="N4774">
        <v>0.77</v>
      </c>
      <c r="O4774">
        <v>0.85</v>
      </c>
      <c r="P4774">
        <v>0.91</v>
      </c>
      <c r="Q4774">
        <v>2.0878800000000002</v>
      </c>
      <c r="R4774">
        <v>2.1542500000000002</v>
      </c>
      <c r="S4774">
        <v>2.3302499999999999</v>
      </c>
      <c r="T4774">
        <v>2.4950000000000001</v>
      </c>
      <c r="U4774">
        <v>2.7625000000000002</v>
      </c>
      <c r="V4774">
        <v>24700.21</v>
      </c>
      <c r="W4774">
        <v>2762.59</v>
      </c>
      <c r="X4774">
        <v>65.09</v>
      </c>
    </row>
    <row r="4775" spans="1:24" x14ac:dyDescent="0.55000000000000004">
      <c r="A4775" s="5">
        <v>43271</v>
      </c>
      <c r="B4775">
        <v>1.92</v>
      </c>
      <c r="C4775">
        <v>1.94</v>
      </c>
      <c r="D4775">
        <v>2.14</v>
      </c>
      <c r="E4775">
        <v>2.36</v>
      </c>
      <c r="F4775">
        <v>2.56</v>
      </c>
      <c r="G4775">
        <v>2.67</v>
      </c>
      <c r="H4775">
        <v>2.8</v>
      </c>
      <c r="I4775">
        <v>2.89</v>
      </c>
      <c r="J4775">
        <v>2.93</v>
      </c>
      <c r="K4775">
        <v>2.99</v>
      </c>
      <c r="L4775">
        <v>3.06</v>
      </c>
      <c r="M4775">
        <v>0.74</v>
      </c>
      <c r="N4775">
        <v>0.81</v>
      </c>
      <c r="O4775">
        <v>0.89</v>
      </c>
      <c r="P4775">
        <v>0.95</v>
      </c>
      <c r="Q4775">
        <v>2.0836299999999999</v>
      </c>
      <c r="R4775">
        <v>2.1652499999999999</v>
      </c>
      <c r="S4775">
        <v>2.33188</v>
      </c>
      <c r="T4775">
        <v>2.50088</v>
      </c>
      <c r="U4775">
        <v>2.7725</v>
      </c>
      <c r="V4775">
        <v>24657.8</v>
      </c>
      <c r="W4775">
        <v>2767.32</v>
      </c>
      <c r="X4775">
        <v>65.92</v>
      </c>
    </row>
    <row r="4776" spans="1:24" x14ac:dyDescent="0.55000000000000004">
      <c r="A4776" s="5">
        <v>43272</v>
      </c>
      <c r="B4776">
        <v>1.92</v>
      </c>
      <c r="C4776">
        <v>1.94</v>
      </c>
      <c r="D4776">
        <v>2.12</v>
      </c>
      <c r="E4776">
        <v>2.34</v>
      </c>
      <c r="F4776">
        <v>2.56</v>
      </c>
      <c r="G4776">
        <v>2.65</v>
      </c>
      <c r="H4776">
        <v>2.77</v>
      </c>
      <c r="I4776">
        <v>2.86</v>
      </c>
      <c r="J4776">
        <v>2.9</v>
      </c>
      <c r="K4776">
        <v>2.97</v>
      </c>
      <c r="L4776">
        <v>3.04</v>
      </c>
      <c r="M4776">
        <v>0.72</v>
      </c>
      <c r="N4776">
        <v>0.79</v>
      </c>
      <c r="O4776">
        <v>0.88</v>
      </c>
      <c r="P4776">
        <v>0.94</v>
      </c>
      <c r="Q4776">
        <v>2.0911300000000002</v>
      </c>
      <c r="R4776">
        <v>2.17231</v>
      </c>
      <c r="S4776">
        <v>2.3350599999999999</v>
      </c>
      <c r="T4776">
        <v>2.5043799999999998</v>
      </c>
      <c r="U4776">
        <v>2.7703099999999998</v>
      </c>
      <c r="V4776">
        <v>24461.7</v>
      </c>
      <c r="W4776">
        <v>2749.76</v>
      </c>
      <c r="X4776">
        <v>65.680000000000007</v>
      </c>
    </row>
    <row r="4777" spans="1:24" x14ac:dyDescent="0.55000000000000004">
      <c r="A4777" s="5">
        <v>43273</v>
      </c>
      <c r="B4777">
        <v>1.92</v>
      </c>
      <c r="C4777">
        <v>1.93</v>
      </c>
      <c r="D4777">
        <v>2.11</v>
      </c>
      <c r="E4777">
        <v>2.33</v>
      </c>
      <c r="F4777">
        <v>2.56</v>
      </c>
      <c r="G4777">
        <v>2.65</v>
      </c>
      <c r="H4777">
        <v>2.77</v>
      </c>
      <c r="I4777">
        <v>2.86</v>
      </c>
      <c r="J4777">
        <v>2.9</v>
      </c>
      <c r="K4777">
        <v>2.97</v>
      </c>
      <c r="L4777">
        <v>3.04</v>
      </c>
      <c r="M4777">
        <v>0.7</v>
      </c>
      <c r="N4777">
        <v>0.78</v>
      </c>
      <c r="O4777">
        <v>0.86</v>
      </c>
      <c r="P4777">
        <v>0.92</v>
      </c>
      <c r="Q4777">
        <v>2.09775</v>
      </c>
      <c r="R4777">
        <v>2.1788099999999999</v>
      </c>
      <c r="S4777">
        <v>2.3388800000000001</v>
      </c>
      <c r="T4777">
        <v>2.5074999999999998</v>
      </c>
      <c r="U4777">
        <v>2.7768799999999998</v>
      </c>
      <c r="V4777">
        <v>24580.89</v>
      </c>
      <c r="W4777">
        <v>2754.88</v>
      </c>
      <c r="X4777">
        <v>69.02</v>
      </c>
    </row>
    <row r="4778" spans="1:24" x14ac:dyDescent="0.55000000000000004">
      <c r="A4778" s="5">
        <v>43276</v>
      </c>
      <c r="B4778">
        <v>1.92</v>
      </c>
      <c r="C4778">
        <v>1.93</v>
      </c>
      <c r="D4778">
        <v>2.13</v>
      </c>
      <c r="E4778">
        <v>2.34</v>
      </c>
      <c r="F4778">
        <v>2.54</v>
      </c>
      <c r="G4778">
        <v>2.63</v>
      </c>
      <c r="H4778">
        <v>2.75</v>
      </c>
      <c r="I4778">
        <v>2.83</v>
      </c>
      <c r="J4778">
        <v>2.87</v>
      </c>
      <c r="K4778">
        <v>2.95</v>
      </c>
      <c r="L4778">
        <v>3.02</v>
      </c>
      <c r="M4778">
        <v>0.69</v>
      </c>
      <c r="N4778">
        <v>0.77</v>
      </c>
      <c r="O4778">
        <v>0.85</v>
      </c>
      <c r="P4778">
        <v>0.91</v>
      </c>
      <c r="Q4778">
        <v>2.1028799999999999</v>
      </c>
      <c r="R4778">
        <v>2.1696300000000002</v>
      </c>
      <c r="S4778">
        <v>2.3370000000000002</v>
      </c>
      <c r="T4778">
        <v>2.5024999999999999</v>
      </c>
      <c r="U4778">
        <v>2.7659400000000001</v>
      </c>
      <c r="V4778">
        <v>24252.799999999999</v>
      </c>
      <c r="W4778">
        <v>2717.07</v>
      </c>
      <c r="X4778">
        <v>69.91</v>
      </c>
    </row>
    <row r="4779" spans="1:24" x14ac:dyDescent="0.55000000000000004">
      <c r="A4779" s="5">
        <v>43277</v>
      </c>
      <c r="B4779">
        <v>1.92</v>
      </c>
      <c r="C4779">
        <v>1.93</v>
      </c>
      <c r="D4779">
        <v>2.14</v>
      </c>
      <c r="E4779">
        <v>2.33</v>
      </c>
      <c r="F4779">
        <v>2.5299999999999998</v>
      </c>
      <c r="G4779">
        <v>2.63</v>
      </c>
      <c r="H4779">
        <v>2.75</v>
      </c>
      <c r="I4779">
        <v>2.84</v>
      </c>
      <c r="J4779">
        <v>2.88</v>
      </c>
      <c r="K4779">
        <v>2.95</v>
      </c>
      <c r="L4779">
        <v>3.03</v>
      </c>
      <c r="M4779">
        <v>0.68</v>
      </c>
      <c r="N4779">
        <v>0.76</v>
      </c>
      <c r="O4779">
        <v>0.84</v>
      </c>
      <c r="P4779">
        <v>0.9</v>
      </c>
      <c r="Q4779">
        <v>2.10188</v>
      </c>
      <c r="R4779">
        <v>2.1688800000000001</v>
      </c>
      <c r="S4779">
        <v>2.3356300000000001</v>
      </c>
      <c r="T4779">
        <v>2.5024999999999999</v>
      </c>
      <c r="U4779">
        <v>2.77094</v>
      </c>
      <c r="V4779">
        <v>24283.11</v>
      </c>
      <c r="W4779">
        <v>2723.06</v>
      </c>
      <c r="X4779">
        <v>75.23</v>
      </c>
    </row>
    <row r="4780" spans="1:24" x14ac:dyDescent="0.55000000000000004">
      <c r="A4780" s="5">
        <v>43278</v>
      </c>
      <c r="B4780">
        <v>1.91</v>
      </c>
      <c r="C4780">
        <v>1.93</v>
      </c>
      <c r="D4780">
        <v>2.1</v>
      </c>
      <c r="E4780">
        <v>2.33</v>
      </c>
      <c r="F4780">
        <v>2.52</v>
      </c>
      <c r="G4780">
        <v>2.59</v>
      </c>
      <c r="H4780">
        <v>2.71</v>
      </c>
      <c r="I4780">
        <v>2.79</v>
      </c>
      <c r="J4780">
        <v>2.83</v>
      </c>
      <c r="K4780">
        <v>2.9</v>
      </c>
      <c r="L4780">
        <v>2.97</v>
      </c>
      <c r="M4780">
        <v>0.64</v>
      </c>
      <c r="N4780">
        <v>0.72</v>
      </c>
      <c r="O4780">
        <v>0.8</v>
      </c>
      <c r="P4780">
        <v>0.86</v>
      </c>
      <c r="Q4780">
        <v>2.0935000000000001</v>
      </c>
      <c r="R4780">
        <v>2.1711299999999998</v>
      </c>
      <c r="S4780">
        <v>2.3343799999999999</v>
      </c>
      <c r="T4780">
        <v>2.5006300000000001</v>
      </c>
      <c r="U4780">
        <v>2.76281</v>
      </c>
      <c r="V4780">
        <v>24117.59</v>
      </c>
      <c r="W4780">
        <v>2699.63</v>
      </c>
      <c r="X4780">
        <v>77.41</v>
      </c>
    </row>
    <row r="4781" spans="1:24" x14ac:dyDescent="0.55000000000000004">
      <c r="A4781" s="5">
        <v>43279</v>
      </c>
      <c r="B4781">
        <v>1.91</v>
      </c>
      <c r="C4781">
        <v>1.93</v>
      </c>
      <c r="D4781">
        <v>2.11</v>
      </c>
      <c r="E4781">
        <v>2.33</v>
      </c>
      <c r="F4781">
        <v>2.52</v>
      </c>
      <c r="G4781">
        <v>2.6</v>
      </c>
      <c r="H4781">
        <v>2.73</v>
      </c>
      <c r="I4781">
        <v>2.81</v>
      </c>
      <c r="J4781">
        <v>2.84</v>
      </c>
      <c r="K4781">
        <v>2.91</v>
      </c>
      <c r="L4781">
        <v>2.97</v>
      </c>
      <c r="M4781">
        <v>0.66</v>
      </c>
      <c r="N4781">
        <v>0.74</v>
      </c>
      <c r="O4781">
        <v>0.82</v>
      </c>
      <c r="P4781">
        <v>0.87</v>
      </c>
      <c r="Q4781">
        <v>2.09213</v>
      </c>
      <c r="R4781">
        <v>2.1728800000000001</v>
      </c>
      <c r="S4781">
        <v>2.33738</v>
      </c>
      <c r="T4781">
        <v>2.5012500000000002</v>
      </c>
      <c r="U4781">
        <v>2.7631299999999999</v>
      </c>
      <c r="V4781">
        <v>24216.05</v>
      </c>
      <c r="W4781">
        <v>2716.31</v>
      </c>
      <c r="X4781">
        <v>73.45</v>
      </c>
    </row>
    <row r="4782" spans="1:24" x14ac:dyDescent="0.55000000000000004">
      <c r="A4782" s="5">
        <v>43280</v>
      </c>
      <c r="B4782">
        <v>1.91</v>
      </c>
      <c r="C4782">
        <v>1.93</v>
      </c>
      <c r="D4782">
        <v>2.11</v>
      </c>
      <c r="E4782">
        <v>2.33</v>
      </c>
      <c r="F4782">
        <v>2.52</v>
      </c>
      <c r="G4782">
        <v>2.63</v>
      </c>
      <c r="H4782">
        <v>2.73</v>
      </c>
      <c r="I4782">
        <v>2.81</v>
      </c>
      <c r="J4782">
        <v>2.85</v>
      </c>
      <c r="K4782">
        <v>2.91</v>
      </c>
      <c r="L4782">
        <v>2.98</v>
      </c>
      <c r="M4782">
        <v>0.67</v>
      </c>
      <c r="N4782">
        <v>0.74</v>
      </c>
      <c r="O4782">
        <v>0.81</v>
      </c>
      <c r="P4782">
        <v>0.87</v>
      </c>
      <c r="Q4782">
        <v>2.0902500000000002</v>
      </c>
      <c r="R4782">
        <v>2.16913</v>
      </c>
      <c r="S4782">
        <v>2.33575</v>
      </c>
      <c r="T4782">
        <v>2.5012500000000002</v>
      </c>
      <c r="U4782">
        <v>2.7640600000000002</v>
      </c>
      <c r="V4782">
        <v>24271.41</v>
      </c>
      <c r="W4782">
        <v>2718.37</v>
      </c>
      <c r="X4782">
        <v>74.13</v>
      </c>
    </row>
    <row r="4783" spans="1:24" x14ac:dyDescent="0.55000000000000004">
      <c r="A4783" s="5">
        <v>43283</v>
      </c>
      <c r="B4783">
        <v>1.91</v>
      </c>
      <c r="C4783">
        <v>1.98</v>
      </c>
      <c r="D4783">
        <v>2.14</v>
      </c>
      <c r="E4783">
        <v>2.34</v>
      </c>
      <c r="F4783">
        <v>2.57</v>
      </c>
      <c r="G4783">
        <v>2.65</v>
      </c>
      <c r="H4783">
        <v>2.75</v>
      </c>
      <c r="I4783">
        <v>2.83</v>
      </c>
      <c r="J4783">
        <v>2.87</v>
      </c>
      <c r="K4783">
        <v>2.92</v>
      </c>
      <c r="L4783">
        <v>2.99</v>
      </c>
      <c r="M4783">
        <v>0.68</v>
      </c>
      <c r="N4783">
        <v>0.73</v>
      </c>
      <c r="O4783">
        <v>0.8</v>
      </c>
      <c r="P4783">
        <v>0.85</v>
      </c>
      <c r="Q4783">
        <v>2.0999400000000001</v>
      </c>
      <c r="R4783">
        <v>2.17319</v>
      </c>
      <c r="S4783">
        <v>2.3424999999999998</v>
      </c>
      <c r="T4783">
        <v>2.50969</v>
      </c>
      <c r="U4783">
        <v>2.77156</v>
      </c>
      <c r="V4783">
        <v>24307.18</v>
      </c>
      <c r="W4783">
        <v>2726.71</v>
      </c>
      <c r="X4783">
        <v>73.89</v>
      </c>
    </row>
    <row r="4784" spans="1:24" x14ac:dyDescent="0.55000000000000004">
      <c r="A4784" s="5">
        <v>43284</v>
      </c>
      <c r="B4784">
        <v>1.91</v>
      </c>
      <c r="C4784">
        <v>1.98</v>
      </c>
      <c r="D4784">
        <v>2.12</v>
      </c>
      <c r="E4784">
        <v>2.33</v>
      </c>
      <c r="F4784">
        <v>2.5299999999999998</v>
      </c>
      <c r="G4784">
        <v>2.63</v>
      </c>
      <c r="H4784">
        <v>2.72</v>
      </c>
      <c r="I4784">
        <v>2.79</v>
      </c>
      <c r="J4784">
        <v>2.83</v>
      </c>
      <c r="K4784">
        <v>2.89</v>
      </c>
      <c r="L4784">
        <v>2.96</v>
      </c>
      <c r="M4784">
        <v>0.64</v>
      </c>
      <c r="N4784">
        <v>0.71</v>
      </c>
      <c r="O4784">
        <v>0.78</v>
      </c>
      <c r="P4784">
        <v>0.83</v>
      </c>
      <c r="Q4784">
        <v>2.08588</v>
      </c>
      <c r="R4784">
        <v>2.17475</v>
      </c>
      <c r="S4784">
        <v>2.33725</v>
      </c>
      <c r="T4784">
        <v>2.5068800000000002</v>
      </c>
      <c r="U4784">
        <v>2.7731300000000001</v>
      </c>
      <c r="V4784">
        <v>24174.82</v>
      </c>
      <c r="W4784">
        <v>2713.22</v>
      </c>
      <c r="X4784">
        <v>74.19</v>
      </c>
    </row>
    <row r="4785" spans="1:24" x14ac:dyDescent="0.55000000000000004">
      <c r="A4785" s="5">
        <v>43285</v>
      </c>
      <c r="B4785" t="e">
        <v>#N/A</v>
      </c>
      <c r="C4785" t="e">
        <v>#N/A</v>
      </c>
      <c r="D4785" t="e">
        <v>#N/A</v>
      </c>
      <c r="E4785" t="e">
        <v>#N/A</v>
      </c>
      <c r="F4785" t="e">
        <v>#N/A</v>
      </c>
      <c r="G4785" t="e">
        <v>#N/A</v>
      </c>
      <c r="H4785" t="e">
        <v>#N/A</v>
      </c>
      <c r="I4785" t="e">
        <v>#N/A</v>
      </c>
      <c r="J4785" t="e">
        <v>#N/A</v>
      </c>
      <c r="K4785" t="e">
        <v>#N/A</v>
      </c>
      <c r="L4785" t="e">
        <v>#N/A</v>
      </c>
      <c r="M4785" t="e">
        <v>#N/A</v>
      </c>
      <c r="N4785" t="e">
        <v>#N/A</v>
      </c>
      <c r="O4785" t="e">
        <v>#N/A</v>
      </c>
      <c r="P4785" t="e">
        <v>#N/A</v>
      </c>
      <c r="Q4785">
        <v>2.08725</v>
      </c>
      <c r="R4785">
        <v>2.1715</v>
      </c>
      <c r="S4785">
        <v>2.33731</v>
      </c>
      <c r="T4785">
        <v>2.5059399999999998</v>
      </c>
      <c r="U4785">
        <v>2.7734399999999999</v>
      </c>
      <c r="V4785" t="e">
        <v>#N/A</v>
      </c>
      <c r="W4785" t="e">
        <v>#N/A</v>
      </c>
      <c r="X4785" t="e">
        <v>#N/A</v>
      </c>
    </row>
    <row r="4786" spans="1:24" x14ac:dyDescent="0.55000000000000004">
      <c r="A4786" s="5">
        <v>43286</v>
      </c>
      <c r="B4786">
        <v>1.91</v>
      </c>
      <c r="C4786">
        <v>1.96</v>
      </c>
      <c r="D4786">
        <v>2.11</v>
      </c>
      <c r="E4786">
        <v>2.3199999999999998</v>
      </c>
      <c r="F4786">
        <v>2.5499999999999998</v>
      </c>
      <c r="G4786">
        <v>2.65</v>
      </c>
      <c r="H4786">
        <v>2.74</v>
      </c>
      <c r="I4786">
        <v>2.8</v>
      </c>
      <c r="J4786">
        <v>2.84</v>
      </c>
      <c r="K4786">
        <v>2.88</v>
      </c>
      <c r="L4786">
        <v>2.95</v>
      </c>
      <c r="M4786">
        <v>0.64</v>
      </c>
      <c r="N4786">
        <v>0.71</v>
      </c>
      <c r="O4786">
        <v>0.77</v>
      </c>
      <c r="P4786">
        <v>0.82</v>
      </c>
      <c r="Q4786">
        <v>2.0971299999999999</v>
      </c>
      <c r="R4786">
        <v>2.1775600000000002</v>
      </c>
      <c r="S4786">
        <v>2.3386300000000002</v>
      </c>
      <c r="T4786">
        <v>2.5202499999999999</v>
      </c>
      <c r="U4786">
        <v>2.7839999999999998</v>
      </c>
      <c r="V4786">
        <v>24356.74</v>
      </c>
      <c r="W4786">
        <v>2736.61</v>
      </c>
      <c r="X4786">
        <v>73.05</v>
      </c>
    </row>
    <row r="4787" spans="1:24" x14ac:dyDescent="0.55000000000000004">
      <c r="A4787" s="5">
        <v>43287</v>
      </c>
      <c r="B4787">
        <v>1.91</v>
      </c>
      <c r="C4787">
        <v>1.97</v>
      </c>
      <c r="D4787">
        <v>2.13</v>
      </c>
      <c r="E4787">
        <v>2.34</v>
      </c>
      <c r="F4787">
        <v>2.5299999999999998</v>
      </c>
      <c r="G4787">
        <v>2.64</v>
      </c>
      <c r="H4787">
        <v>2.71</v>
      </c>
      <c r="I4787">
        <v>2.78</v>
      </c>
      <c r="J4787">
        <v>2.82</v>
      </c>
      <c r="K4787">
        <v>2.87</v>
      </c>
      <c r="L4787">
        <v>2.94</v>
      </c>
      <c r="M4787">
        <v>0.63</v>
      </c>
      <c r="N4787">
        <v>0.7</v>
      </c>
      <c r="O4787">
        <v>0.77</v>
      </c>
      <c r="P4787">
        <v>0.81</v>
      </c>
      <c r="Q4787">
        <v>2.0862500000000002</v>
      </c>
      <c r="R4787">
        <v>2.1693799999999999</v>
      </c>
      <c r="S4787">
        <v>2.3314400000000002</v>
      </c>
      <c r="T4787">
        <v>2.50813</v>
      </c>
      <c r="U4787">
        <v>2.7737500000000002</v>
      </c>
      <c r="V4787">
        <v>24456.48</v>
      </c>
      <c r="W4787">
        <v>2759.82</v>
      </c>
      <c r="X4787">
        <v>73.78</v>
      </c>
    </row>
    <row r="4788" spans="1:24" x14ac:dyDescent="0.55000000000000004">
      <c r="A4788" s="5">
        <v>43290</v>
      </c>
      <c r="B4788">
        <v>1.91</v>
      </c>
      <c r="C4788">
        <v>1.98</v>
      </c>
      <c r="D4788">
        <v>2.15</v>
      </c>
      <c r="E4788">
        <v>2.34</v>
      </c>
      <c r="F4788">
        <v>2.57</v>
      </c>
      <c r="G4788">
        <v>2.66</v>
      </c>
      <c r="H4788">
        <v>2.75</v>
      </c>
      <c r="I4788">
        <v>2.82</v>
      </c>
      <c r="J4788">
        <v>2.86</v>
      </c>
      <c r="K4788">
        <v>2.9</v>
      </c>
      <c r="L4788">
        <v>2.96</v>
      </c>
      <c r="M4788">
        <v>0.65</v>
      </c>
      <c r="N4788">
        <v>0.73</v>
      </c>
      <c r="O4788">
        <v>0.8</v>
      </c>
      <c r="P4788">
        <v>0.84</v>
      </c>
      <c r="Q4788">
        <v>2.0775000000000001</v>
      </c>
      <c r="R4788">
        <v>2.1717499999999998</v>
      </c>
      <c r="S4788">
        <v>2.3331300000000001</v>
      </c>
      <c r="T4788">
        <v>2.50875</v>
      </c>
      <c r="U4788">
        <v>2.7759399999999999</v>
      </c>
      <c r="V4788">
        <v>24776.59</v>
      </c>
      <c r="W4788">
        <v>2784.17</v>
      </c>
      <c r="X4788">
        <v>73.930000000000007</v>
      </c>
    </row>
    <row r="4789" spans="1:24" x14ac:dyDescent="0.55000000000000004">
      <c r="A4789" s="5">
        <v>43291</v>
      </c>
      <c r="B4789">
        <v>1.91</v>
      </c>
      <c r="C4789">
        <v>1.99</v>
      </c>
      <c r="D4789">
        <v>2.15</v>
      </c>
      <c r="E4789">
        <v>2.36</v>
      </c>
      <c r="F4789">
        <v>2.59</v>
      </c>
      <c r="G4789">
        <v>2.69</v>
      </c>
      <c r="H4789">
        <v>2.77</v>
      </c>
      <c r="I4789">
        <v>2.83</v>
      </c>
      <c r="J4789">
        <v>2.87</v>
      </c>
      <c r="K4789">
        <v>2.91</v>
      </c>
      <c r="L4789">
        <v>2.97</v>
      </c>
      <c r="M4789">
        <v>0.68</v>
      </c>
      <c r="N4789">
        <v>0.74</v>
      </c>
      <c r="O4789">
        <v>0.81</v>
      </c>
      <c r="P4789">
        <v>0.85</v>
      </c>
      <c r="Q4789">
        <v>2.0665</v>
      </c>
      <c r="R4789">
        <v>2.1671299999999998</v>
      </c>
      <c r="S4789">
        <v>2.33744</v>
      </c>
      <c r="T4789">
        <v>2.5118800000000001</v>
      </c>
      <c r="U4789">
        <v>2.7809400000000002</v>
      </c>
      <c r="V4789">
        <v>24919.66</v>
      </c>
      <c r="W4789">
        <v>2793.84</v>
      </c>
      <c r="X4789">
        <v>74.11</v>
      </c>
    </row>
    <row r="4790" spans="1:24" x14ac:dyDescent="0.55000000000000004">
      <c r="A4790" s="5">
        <v>43292</v>
      </c>
      <c r="B4790">
        <v>1.91</v>
      </c>
      <c r="C4790">
        <v>1.97</v>
      </c>
      <c r="D4790">
        <v>2.14</v>
      </c>
      <c r="E4790">
        <v>2.36</v>
      </c>
      <c r="F4790">
        <v>2.58</v>
      </c>
      <c r="G4790">
        <v>2.67</v>
      </c>
      <c r="H4790">
        <v>2.74</v>
      </c>
      <c r="I4790">
        <v>2.82</v>
      </c>
      <c r="J4790">
        <v>2.85</v>
      </c>
      <c r="K4790">
        <v>2.89</v>
      </c>
      <c r="L4790">
        <v>2.95</v>
      </c>
      <c r="M4790">
        <v>0.67</v>
      </c>
      <c r="N4790">
        <v>0.74</v>
      </c>
      <c r="O4790">
        <v>0.8</v>
      </c>
      <c r="P4790">
        <v>0.83</v>
      </c>
      <c r="Q4790">
        <v>2.0742500000000001</v>
      </c>
      <c r="R4790">
        <v>2.1728800000000001</v>
      </c>
      <c r="S4790">
        <v>2.3370000000000002</v>
      </c>
      <c r="T4790">
        <v>2.5123799999999998</v>
      </c>
      <c r="U4790">
        <v>2.7784399999999998</v>
      </c>
      <c r="V4790">
        <v>24700.45</v>
      </c>
      <c r="W4790">
        <v>2774.02</v>
      </c>
      <c r="X4790">
        <v>70.47</v>
      </c>
    </row>
    <row r="4791" spans="1:24" x14ac:dyDescent="0.55000000000000004">
      <c r="A4791" s="5">
        <v>43293</v>
      </c>
      <c r="B4791">
        <v>1.91</v>
      </c>
      <c r="C4791">
        <v>1.98</v>
      </c>
      <c r="D4791">
        <v>2.17</v>
      </c>
      <c r="E4791">
        <v>2.39</v>
      </c>
      <c r="F4791">
        <v>2.6</v>
      </c>
      <c r="G4791">
        <v>2.68</v>
      </c>
      <c r="H4791">
        <v>2.75</v>
      </c>
      <c r="I4791">
        <v>2.83</v>
      </c>
      <c r="J4791">
        <v>2.85</v>
      </c>
      <c r="K4791">
        <v>2.89</v>
      </c>
      <c r="L4791">
        <v>2.95</v>
      </c>
      <c r="M4791">
        <v>0.69</v>
      </c>
      <c r="N4791">
        <v>0.75</v>
      </c>
      <c r="O4791">
        <v>0.8</v>
      </c>
      <c r="P4791">
        <v>0.84</v>
      </c>
      <c r="Q4791">
        <v>2.0716299999999999</v>
      </c>
      <c r="R4791">
        <v>2.17313</v>
      </c>
      <c r="S4791">
        <v>2.3391899999999999</v>
      </c>
      <c r="T4791">
        <v>2.5196299999999998</v>
      </c>
      <c r="U4791">
        <v>2.78531</v>
      </c>
      <c r="V4791">
        <v>24924.89</v>
      </c>
      <c r="W4791">
        <v>2798.29</v>
      </c>
      <c r="X4791">
        <v>70.28</v>
      </c>
    </row>
    <row r="4792" spans="1:24" x14ac:dyDescent="0.55000000000000004">
      <c r="A4792" s="5">
        <v>43294</v>
      </c>
      <c r="B4792">
        <v>1.91</v>
      </c>
      <c r="C4792">
        <v>1.98</v>
      </c>
      <c r="D4792">
        <v>2.16</v>
      </c>
      <c r="E4792">
        <v>2.37</v>
      </c>
      <c r="F4792">
        <v>2.59</v>
      </c>
      <c r="G4792">
        <v>2.66</v>
      </c>
      <c r="H4792">
        <v>2.73</v>
      </c>
      <c r="I4792">
        <v>2.8</v>
      </c>
      <c r="J4792">
        <v>2.83</v>
      </c>
      <c r="K4792">
        <v>2.87</v>
      </c>
      <c r="L4792">
        <v>2.94</v>
      </c>
      <c r="M4792">
        <v>0.66</v>
      </c>
      <c r="N4792">
        <v>0.72</v>
      </c>
      <c r="O4792">
        <v>0.78</v>
      </c>
      <c r="P4792">
        <v>0.82</v>
      </c>
      <c r="Q4792">
        <v>2.0732499999999998</v>
      </c>
      <c r="R4792">
        <v>2.1733799999999999</v>
      </c>
      <c r="S4792">
        <v>2.3359999999999999</v>
      </c>
      <c r="T4792">
        <v>2.52088</v>
      </c>
      <c r="U4792">
        <v>2.78688</v>
      </c>
      <c r="V4792">
        <v>25019.41</v>
      </c>
      <c r="W4792">
        <v>2801.31</v>
      </c>
      <c r="X4792">
        <v>71.03</v>
      </c>
    </row>
    <row r="4793" spans="1:24" x14ac:dyDescent="0.55000000000000004">
      <c r="A4793" s="5">
        <v>43297</v>
      </c>
      <c r="B4793">
        <v>1.91</v>
      </c>
      <c r="C4793">
        <v>2.0099999999999998</v>
      </c>
      <c r="D4793">
        <v>2.19</v>
      </c>
      <c r="E4793">
        <v>2.39</v>
      </c>
      <c r="F4793">
        <v>2.59</v>
      </c>
      <c r="G4793">
        <v>2.67</v>
      </c>
      <c r="H4793">
        <v>2.75</v>
      </c>
      <c r="I4793">
        <v>2.82</v>
      </c>
      <c r="J4793">
        <v>2.85</v>
      </c>
      <c r="K4793">
        <v>2.9</v>
      </c>
      <c r="L4793">
        <v>2.96</v>
      </c>
      <c r="M4793">
        <v>0.7</v>
      </c>
      <c r="N4793">
        <v>0.75</v>
      </c>
      <c r="O4793">
        <v>0.81</v>
      </c>
      <c r="P4793">
        <v>0.84</v>
      </c>
      <c r="Q4793">
        <v>2.0785</v>
      </c>
      <c r="R4793">
        <v>2.1735000000000002</v>
      </c>
      <c r="S4793">
        <v>2.33263</v>
      </c>
      <c r="T4793">
        <v>2.5185</v>
      </c>
      <c r="U4793">
        <v>2.78775</v>
      </c>
      <c r="V4793">
        <v>25064.36</v>
      </c>
      <c r="W4793">
        <v>2798.43</v>
      </c>
      <c r="X4793">
        <v>68.22</v>
      </c>
    </row>
    <row r="4794" spans="1:24" x14ac:dyDescent="0.55000000000000004">
      <c r="A4794" s="5">
        <v>43298</v>
      </c>
      <c r="B4794">
        <v>1.91</v>
      </c>
      <c r="C4794">
        <v>2.02</v>
      </c>
      <c r="D4794">
        <v>2.19</v>
      </c>
      <c r="E4794">
        <v>2.39</v>
      </c>
      <c r="F4794">
        <v>2.62</v>
      </c>
      <c r="G4794">
        <v>2.69</v>
      </c>
      <c r="H4794">
        <v>2.76</v>
      </c>
      <c r="I4794">
        <v>2.83</v>
      </c>
      <c r="J4794">
        <v>2.86</v>
      </c>
      <c r="K4794">
        <v>2.91</v>
      </c>
      <c r="L4794">
        <v>2.97</v>
      </c>
      <c r="M4794">
        <v>0.73</v>
      </c>
      <c r="N4794">
        <v>0.77</v>
      </c>
      <c r="O4794">
        <v>0.82</v>
      </c>
      <c r="P4794">
        <v>0.86</v>
      </c>
      <c r="Q4794">
        <v>2.08175</v>
      </c>
      <c r="R4794">
        <v>2.17313</v>
      </c>
      <c r="S4794">
        <v>2.3419400000000001</v>
      </c>
      <c r="T4794">
        <v>2.5231300000000001</v>
      </c>
      <c r="U4794">
        <v>2.79575</v>
      </c>
      <c r="V4794">
        <v>25119.89</v>
      </c>
      <c r="W4794">
        <v>2809.55</v>
      </c>
      <c r="X4794">
        <v>68.03</v>
      </c>
    </row>
    <row r="4795" spans="1:24" x14ac:dyDescent="0.55000000000000004">
      <c r="A4795" s="5">
        <v>43299</v>
      </c>
      <c r="B4795">
        <v>1.91</v>
      </c>
      <c r="C4795">
        <v>2</v>
      </c>
      <c r="D4795">
        <v>2.17</v>
      </c>
      <c r="E4795">
        <v>2.4300000000000002</v>
      </c>
      <c r="F4795">
        <v>2.6</v>
      </c>
      <c r="G4795">
        <v>2.69</v>
      </c>
      <c r="H4795">
        <v>2.77</v>
      </c>
      <c r="I4795">
        <v>2.84</v>
      </c>
      <c r="J4795">
        <v>2.88</v>
      </c>
      <c r="K4795">
        <v>2.93</v>
      </c>
      <c r="L4795">
        <v>2.99</v>
      </c>
      <c r="M4795">
        <v>0.74</v>
      </c>
      <c r="N4795">
        <v>0.79</v>
      </c>
      <c r="O4795">
        <v>0.85</v>
      </c>
      <c r="P4795">
        <v>0.89</v>
      </c>
      <c r="Q4795">
        <v>2.0862500000000002</v>
      </c>
      <c r="R4795">
        <v>2.1789999999999998</v>
      </c>
      <c r="S4795">
        <v>2.3475000000000001</v>
      </c>
      <c r="T4795">
        <v>2.5266299999999999</v>
      </c>
      <c r="U4795">
        <v>2.8008799999999998</v>
      </c>
      <c r="V4795">
        <v>25199.29</v>
      </c>
      <c r="W4795">
        <v>2815.62</v>
      </c>
      <c r="X4795">
        <v>68.78</v>
      </c>
    </row>
    <row r="4796" spans="1:24" x14ac:dyDescent="0.55000000000000004">
      <c r="A4796" s="5">
        <v>43300</v>
      </c>
      <c r="B4796">
        <v>1.91</v>
      </c>
      <c r="C4796">
        <v>2</v>
      </c>
      <c r="D4796">
        <v>2.16</v>
      </c>
      <c r="E4796">
        <v>2.4</v>
      </c>
      <c r="F4796">
        <v>2.6</v>
      </c>
      <c r="G4796">
        <v>2.67</v>
      </c>
      <c r="H4796">
        <v>2.74</v>
      </c>
      <c r="I4796">
        <v>2.81</v>
      </c>
      <c r="J4796">
        <v>2.84</v>
      </c>
      <c r="K4796">
        <v>2.9</v>
      </c>
      <c r="L4796">
        <v>2.96</v>
      </c>
      <c r="M4796">
        <v>0.73</v>
      </c>
      <c r="N4796">
        <v>0.75</v>
      </c>
      <c r="O4796">
        <v>0.81</v>
      </c>
      <c r="P4796">
        <v>0.87</v>
      </c>
      <c r="Q4796">
        <v>2.081</v>
      </c>
      <c r="R4796">
        <v>2.17963</v>
      </c>
      <c r="S4796">
        <v>2.3470599999999999</v>
      </c>
      <c r="T4796">
        <v>2.52725</v>
      </c>
      <c r="U4796">
        <v>2.8074400000000002</v>
      </c>
      <c r="V4796">
        <v>25064.5</v>
      </c>
      <c r="W4796">
        <v>2804.49</v>
      </c>
      <c r="X4796">
        <v>69.42</v>
      </c>
    </row>
    <row r="4797" spans="1:24" x14ac:dyDescent="0.55000000000000004">
      <c r="A4797" s="5">
        <v>43301</v>
      </c>
      <c r="B4797">
        <v>1.91</v>
      </c>
      <c r="C4797">
        <v>1.99</v>
      </c>
      <c r="D4797">
        <v>2.16</v>
      </c>
      <c r="E4797">
        <v>2.41</v>
      </c>
      <c r="F4797">
        <v>2.6</v>
      </c>
      <c r="G4797">
        <v>2.68</v>
      </c>
      <c r="H4797">
        <v>2.77</v>
      </c>
      <c r="I4797">
        <v>2.85</v>
      </c>
      <c r="J4797">
        <v>2.89</v>
      </c>
      <c r="K4797">
        <v>2.96</v>
      </c>
      <c r="L4797">
        <v>3.03</v>
      </c>
      <c r="M4797">
        <v>0.75</v>
      </c>
      <c r="N4797">
        <v>0.78</v>
      </c>
      <c r="O4797">
        <v>0.85</v>
      </c>
      <c r="P4797">
        <v>0.92</v>
      </c>
      <c r="Q4797">
        <v>2.069</v>
      </c>
      <c r="R4797">
        <v>2.1793800000000001</v>
      </c>
      <c r="S4797">
        <v>2.3415599999999999</v>
      </c>
      <c r="T4797">
        <v>2.5242499999999999</v>
      </c>
      <c r="U4797">
        <v>2.8016299999999998</v>
      </c>
      <c r="V4797">
        <v>25058.12</v>
      </c>
      <c r="W4797">
        <v>2801.83</v>
      </c>
      <c r="X4797">
        <v>70.31</v>
      </c>
    </row>
    <row r="4798" spans="1:24" x14ac:dyDescent="0.55000000000000004">
      <c r="A4798" s="5">
        <v>43304</v>
      </c>
      <c r="B4798">
        <v>1.91</v>
      </c>
      <c r="C4798">
        <v>1.99</v>
      </c>
      <c r="D4798">
        <v>2.19</v>
      </c>
      <c r="E4798">
        <v>2.42</v>
      </c>
      <c r="F4798">
        <v>2.64</v>
      </c>
      <c r="G4798">
        <v>2.72</v>
      </c>
      <c r="H4798">
        <v>2.83</v>
      </c>
      <c r="I4798">
        <v>2.92</v>
      </c>
      <c r="J4798">
        <v>2.96</v>
      </c>
      <c r="K4798">
        <v>3.04</v>
      </c>
      <c r="L4798">
        <v>3.1</v>
      </c>
      <c r="M4798">
        <v>0.82</v>
      </c>
      <c r="N4798">
        <v>0.85</v>
      </c>
      <c r="O4798">
        <v>0.92</v>
      </c>
      <c r="P4798">
        <v>0.98</v>
      </c>
      <c r="Q4798">
        <v>2.0636299999999999</v>
      </c>
      <c r="R4798">
        <v>2.1646299999999998</v>
      </c>
      <c r="S4798">
        <v>2.3353100000000002</v>
      </c>
      <c r="T4798">
        <v>2.52088</v>
      </c>
      <c r="U4798">
        <v>2.7991899999999998</v>
      </c>
      <c r="V4798">
        <v>25044.29</v>
      </c>
      <c r="W4798">
        <v>2806.98</v>
      </c>
      <c r="X4798">
        <v>67.900000000000006</v>
      </c>
    </row>
    <row r="4799" spans="1:24" x14ac:dyDescent="0.55000000000000004">
      <c r="A4799" s="5">
        <v>43305</v>
      </c>
      <c r="B4799">
        <v>1.91</v>
      </c>
      <c r="C4799">
        <v>2.02</v>
      </c>
      <c r="D4799">
        <v>2.19</v>
      </c>
      <c r="E4799">
        <v>2.42</v>
      </c>
      <c r="F4799">
        <v>2.63</v>
      </c>
      <c r="G4799">
        <v>2.74</v>
      </c>
      <c r="H4799">
        <v>2.83</v>
      </c>
      <c r="I4799">
        <v>2.91</v>
      </c>
      <c r="J4799">
        <v>2.95</v>
      </c>
      <c r="K4799">
        <v>3.02</v>
      </c>
      <c r="L4799">
        <v>3.08</v>
      </c>
      <c r="M4799">
        <v>0.83</v>
      </c>
      <c r="N4799">
        <v>0.84</v>
      </c>
      <c r="O4799">
        <v>0.9</v>
      </c>
      <c r="P4799">
        <v>0.96</v>
      </c>
      <c r="Q4799">
        <v>2.0701299999999998</v>
      </c>
      <c r="R4799">
        <v>2.17238</v>
      </c>
      <c r="S4799">
        <v>2.3348800000000001</v>
      </c>
      <c r="T4799">
        <v>2.5225</v>
      </c>
      <c r="U4799">
        <v>2.8079999999999998</v>
      </c>
      <c r="V4799">
        <v>25241.94</v>
      </c>
      <c r="W4799">
        <v>2820.4</v>
      </c>
      <c r="X4799">
        <v>70.77</v>
      </c>
    </row>
    <row r="4800" spans="1:24" x14ac:dyDescent="0.55000000000000004">
      <c r="A4800" s="5">
        <v>43306</v>
      </c>
      <c r="B4800">
        <v>1.91</v>
      </c>
      <c r="C4800">
        <v>2.0099999999999998</v>
      </c>
      <c r="D4800">
        <v>2.2000000000000002</v>
      </c>
      <c r="E4800">
        <v>2.42</v>
      </c>
      <c r="F4800">
        <v>2.66</v>
      </c>
      <c r="G4800">
        <v>2.74</v>
      </c>
      <c r="H4800">
        <v>2.82</v>
      </c>
      <c r="I4800">
        <v>2.9</v>
      </c>
      <c r="J4800">
        <v>2.94</v>
      </c>
      <c r="K4800">
        <v>3</v>
      </c>
      <c r="L4800">
        <v>3.06</v>
      </c>
      <c r="M4800">
        <v>0.81</v>
      </c>
      <c r="N4800">
        <v>0.81</v>
      </c>
      <c r="O4800">
        <v>0.88</v>
      </c>
      <c r="P4800">
        <v>0.94</v>
      </c>
      <c r="Q4800">
        <v>2.0768800000000001</v>
      </c>
      <c r="R4800">
        <v>2.1739999999999999</v>
      </c>
      <c r="S4800">
        <v>2.3368799999999998</v>
      </c>
      <c r="T4800">
        <v>2.5225</v>
      </c>
      <c r="U4800">
        <v>2.80775</v>
      </c>
      <c r="V4800">
        <v>25414.1</v>
      </c>
      <c r="W4800">
        <v>2846.07</v>
      </c>
      <c r="X4800">
        <v>71.13</v>
      </c>
    </row>
    <row r="4801" spans="1:24" x14ac:dyDescent="0.55000000000000004">
      <c r="A4801" s="5">
        <v>43307</v>
      </c>
      <c r="B4801">
        <v>1.91</v>
      </c>
      <c r="C4801">
        <v>1.99</v>
      </c>
      <c r="D4801">
        <v>2.19</v>
      </c>
      <c r="E4801">
        <v>2.41</v>
      </c>
      <c r="F4801">
        <v>2.69</v>
      </c>
      <c r="G4801">
        <v>2.78</v>
      </c>
      <c r="H4801">
        <v>2.86</v>
      </c>
      <c r="I4801">
        <v>2.95</v>
      </c>
      <c r="J4801">
        <v>2.98</v>
      </c>
      <c r="K4801">
        <v>3.05</v>
      </c>
      <c r="L4801">
        <v>3.1</v>
      </c>
      <c r="M4801">
        <v>0.86</v>
      </c>
      <c r="N4801">
        <v>0.87</v>
      </c>
      <c r="O4801">
        <v>0.92</v>
      </c>
      <c r="P4801">
        <v>0.97</v>
      </c>
      <c r="Q4801">
        <v>2.0716299999999999</v>
      </c>
      <c r="R4801">
        <v>2.1713800000000001</v>
      </c>
      <c r="S4801">
        <v>2.3388800000000001</v>
      </c>
      <c r="T4801">
        <v>2.5286300000000002</v>
      </c>
      <c r="U4801">
        <v>2.81663</v>
      </c>
      <c r="V4801">
        <v>25527.07</v>
      </c>
      <c r="W4801">
        <v>2837.44</v>
      </c>
      <c r="X4801">
        <v>71.59</v>
      </c>
    </row>
    <row r="4802" spans="1:24" x14ac:dyDescent="0.55000000000000004">
      <c r="A4802" s="5">
        <v>43308</v>
      </c>
      <c r="B4802">
        <v>1.91</v>
      </c>
      <c r="C4802">
        <v>2</v>
      </c>
      <c r="D4802">
        <v>2.2000000000000002</v>
      </c>
      <c r="E4802">
        <v>2.4300000000000002</v>
      </c>
      <c r="F4802">
        <v>2.67</v>
      </c>
      <c r="G4802">
        <v>2.76</v>
      </c>
      <c r="H4802">
        <v>2.84</v>
      </c>
      <c r="I4802">
        <v>2.92</v>
      </c>
      <c r="J4802">
        <v>2.96</v>
      </c>
      <c r="K4802">
        <v>3.03</v>
      </c>
      <c r="L4802">
        <v>3.09</v>
      </c>
      <c r="M4802">
        <v>0.84</v>
      </c>
      <c r="N4802">
        <v>0.84</v>
      </c>
      <c r="O4802">
        <v>0.89</v>
      </c>
      <c r="P4802">
        <v>0.95</v>
      </c>
      <c r="Q4802">
        <v>2.0767500000000001</v>
      </c>
      <c r="R4802">
        <v>2.1687500000000002</v>
      </c>
      <c r="S4802">
        <v>2.3423799999999999</v>
      </c>
      <c r="T4802">
        <v>2.5298799999999999</v>
      </c>
      <c r="U4802">
        <v>2.82138</v>
      </c>
      <c r="V4802">
        <v>25451.06</v>
      </c>
      <c r="W4802">
        <v>2818.82</v>
      </c>
      <c r="X4802">
        <v>68.66</v>
      </c>
    </row>
    <row r="4803" spans="1:24" x14ac:dyDescent="0.55000000000000004">
      <c r="A4803" s="5">
        <v>43311</v>
      </c>
      <c r="B4803">
        <v>1.91</v>
      </c>
      <c r="C4803">
        <v>2.04</v>
      </c>
      <c r="D4803">
        <v>2.21</v>
      </c>
      <c r="E4803">
        <v>2.4300000000000002</v>
      </c>
      <c r="F4803">
        <v>2.66</v>
      </c>
      <c r="G4803">
        <v>2.77</v>
      </c>
      <c r="H4803">
        <v>2.85</v>
      </c>
      <c r="I4803">
        <v>2.94</v>
      </c>
      <c r="J4803">
        <v>2.98</v>
      </c>
      <c r="K4803">
        <v>3.05</v>
      </c>
      <c r="L4803">
        <v>3.11</v>
      </c>
      <c r="M4803">
        <v>0.84</v>
      </c>
      <c r="N4803">
        <v>0.85</v>
      </c>
      <c r="O4803">
        <v>0.91</v>
      </c>
      <c r="P4803">
        <v>0.96</v>
      </c>
      <c r="Q4803">
        <v>2.0815000000000001</v>
      </c>
      <c r="R4803">
        <v>2.1736300000000002</v>
      </c>
      <c r="S4803">
        <v>2.3431299999999999</v>
      </c>
      <c r="T4803">
        <v>2.5305</v>
      </c>
      <c r="U4803">
        <v>2.82125</v>
      </c>
      <c r="V4803">
        <v>25306.83</v>
      </c>
      <c r="W4803">
        <v>2802.6</v>
      </c>
      <c r="X4803">
        <v>71.19</v>
      </c>
    </row>
    <row r="4804" spans="1:24" x14ac:dyDescent="0.55000000000000004">
      <c r="A4804" s="5">
        <v>43312</v>
      </c>
      <c r="B4804">
        <v>1.91</v>
      </c>
      <c r="C4804">
        <v>2.0299999999999998</v>
      </c>
      <c r="D4804">
        <v>2.21</v>
      </c>
      <c r="E4804">
        <v>2.44</v>
      </c>
      <c r="F4804">
        <v>2.67</v>
      </c>
      <c r="G4804">
        <v>2.77</v>
      </c>
      <c r="H4804">
        <v>2.85</v>
      </c>
      <c r="I4804">
        <v>2.92</v>
      </c>
      <c r="J4804">
        <v>2.96</v>
      </c>
      <c r="K4804">
        <v>3.03</v>
      </c>
      <c r="L4804">
        <v>3.08</v>
      </c>
      <c r="M4804">
        <v>0.85</v>
      </c>
      <c r="N4804">
        <v>0.84</v>
      </c>
      <c r="O4804">
        <v>0.88</v>
      </c>
      <c r="P4804">
        <v>0.94</v>
      </c>
      <c r="Q4804">
        <v>2.0813799999999998</v>
      </c>
      <c r="R4804">
        <v>2.1790600000000002</v>
      </c>
      <c r="S4804">
        <v>2.34856</v>
      </c>
      <c r="T4804">
        <v>2.5305</v>
      </c>
      <c r="U4804">
        <v>2.8278099999999999</v>
      </c>
      <c r="V4804">
        <v>25415.19</v>
      </c>
      <c r="W4804">
        <v>2816.29</v>
      </c>
      <c r="X4804">
        <v>69.88</v>
      </c>
    </row>
    <row r="4805" spans="1:24" x14ac:dyDescent="0.55000000000000004">
      <c r="A4805" s="5">
        <v>43313</v>
      </c>
      <c r="B4805">
        <v>1.91</v>
      </c>
      <c r="C4805">
        <v>2.0299999999999998</v>
      </c>
      <c r="D4805">
        <v>2.2200000000000002</v>
      </c>
      <c r="E4805">
        <v>2.4500000000000002</v>
      </c>
      <c r="F4805">
        <v>2.67</v>
      </c>
      <c r="G4805">
        <v>2.78</v>
      </c>
      <c r="H4805">
        <v>2.87</v>
      </c>
      <c r="I4805">
        <v>2.96</v>
      </c>
      <c r="J4805">
        <v>3</v>
      </c>
      <c r="K4805">
        <v>3.07</v>
      </c>
      <c r="L4805">
        <v>3.13</v>
      </c>
      <c r="M4805">
        <v>0.87</v>
      </c>
      <c r="N4805">
        <v>0.87</v>
      </c>
      <c r="O4805">
        <v>0.93</v>
      </c>
      <c r="P4805">
        <v>0.97</v>
      </c>
      <c r="Q4805">
        <v>2.0821299999999998</v>
      </c>
      <c r="R4805">
        <v>2.1807500000000002</v>
      </c>
      <c r="S4805">
        <v>2.3482500000000002</v>
      </c>
      <c r="T4805">
        <v>2.53363</v>
      </c>
      <c r="U4805">
        <v>2.8321299999999998</v>
      </c>
      <c r="V4805">
        <v>25333.82</v>
      </c>
      <c r="W4805">
        <v>2813.36</v>
      </c>
      <c r="X4805">
        <v>68.8</v>
      </c>
    </row>
    <row r="4806" spans="1:24" x14ac:dyDescent="0.55000000000000004">
      <c r="A4806" s="5">
        <v>43314</v>
      </c>
      <c r="B4806">
        <v>1.91</v>
      </c>
      <c r="C4806">
        <v>2.02</v>
      </c>
      <c r="D4806">
        <v>2.2200000000000002</v>
      </c>
      <c r="E4806">
        <v>2.4500000000000002</v>
      </c>
      <c r="F4806">
        <v>2.66</v>
      </c>
      <c r="G4806">
        <v>2.76</v>
      </c>
      <c r="H4806">
        <v>2.85</v>
      </c>
      <c r="I4806">
        <v>2.93</v>
      </c>
      <c r="J4806">
        <v>2.98</v>
      </c>
      <c r="K4806">
        <v>3.06</v>
      </c>
      <c r="L4806">
        <v>3.12</v>
      </c>
      <c r="M4806">
        <v>0.86</v>
      </c>
      <c r="N4806">
        <v>0.86</v>
      </c>
      <c r="O4806">
        <v>0.92</v>
      </c>
      <c r="P4806">
        <v>0.97</v>
      </c>
      <c r="Q4806">
        <v>2.08019</v>
      </c>
      <c r="R4806">
        <v>2.1820599999999999</v>
      </c>
      <c r="S4806">
        <v>2.3405</v>
      </c>
      <c r="T4806">
        <v>2.5305</v>
      </c>
      <c r="U4806">
        <v>2.82775</v>
      </c>
      <c r="V4806">
        <v>25326.16</v>
      </c>
      <c r="W4806">
        <v>2827.22</v>
      </c>
      <c r="X4806">
        <v>68.95</v>
      </c>
    </row>
    <row r="4807" spans="1:24" x14ac:dyDescent="0.55000000000000004">
      <c r="A4807" s="5">
        <v>43315</v>
      </c>
      <c r="B4807">
        <v>1.91</v>
      </c>
      <c r="C4807">
        <v>2.0099999999999998</v>
      </c>
      <c r="D4807">
        <v>2.23</v>
      </c>
      <c r="E4807">
        <v>2.4300000000000002</v>
      </c>
      <c r="F4807">
        <v>2.63</v>
      </c>
      <c r="G4807">
        <v>2.74</v>
      </c>
      <c r="H4807">
        <v>2.82</v>
      </c>
      <c r="I4807">
        <v>2.91</v>
      </c>
      <c r="J4807">
        <v>2.95</v>
      </c>
      <c r="K4807">
        <v>3.03</v>
      </c>
      <c r="L4807">
        <v>3.09</v>
      </c>
      <c r="M4807">
        <v>0.82</v>
      </c>
      <c r="N4807">
        <v>0.83</v>
      </c>
      <c r="O4807">
        <v>0.9</v>
      </c>
      <c r="P4807">
        <v>0.95</v>
      </c>
      <c r="Q4807">
        <v>2.07931</v>
      </c>
      <c r="R4807">
        <v>2.1823800000000002</v>
      </c>
      <c r="S4807">
        <v>2.343</v>
      </c>
      <c r="T4807">
        <v>2.52475</v>
      </c>
      <c r="U4807">
        <v>2.8273799999999998</v>
      </c>
      <c r="V4807">
        <v>25462.58</v>
      </c>
      <c r="W4807">
        <v>2840.35</v>
      </c>
      <c r="X4807">
        <v>68.489999999999995</v>
      </c>
    </row>
    <row r="4808" spans="1:24" x14ac:dyDescent="0.55000000000000004">
      <c r="A4808" s="5">
        <v>43318</v>
      </c>
      <c r="B4808">
        <v>1.91</v>
      </c>
      <c r="C4808">
        <v>2.0499999999999998</v>
      </c>
      <c r="D4808">
        <v>2.23</v>
      </c>
      <c r="E4808">
        <v>2.44</v>
      </c>
      <c r="F4808">
        <v>2.64</v>
      </c>
      <c r="G4808">
        <v>2.73</v>
      </c>
      <c r="H4808">
        <v>2.8</v>
      </c>
      <c r="I4808">
        <v>2.89</v>
      </c>
      <c r="J4808">
        <v>2.94</v>
      </c>
      <c r="K4808">
        <v>3.02</v>
      </c>
      <c r="L4808">
        <v>3.08</v>
      </c>
      <c r="M4808">
        <v>0.82</v>
      </c>
      <c r="N4808">
        <v>0.83</v>
      </c>
      <c r="O4808">
        <v>0.9</v>
      </c>
      <c r="P4808">
        <v>0.96</v>
      </c>
      <c r="Q4808">
        <v>2.08256</v>
      </c>
      <c r="R4808">
        <v>2.1784400000000002</v>
      </c>
      <c r="S4808">
        <v>2.3432499999999998</v>
      </c>
      <c r="T4808">
        <v>2.52163</v>
      </c>
      <c r="U4808">
        <v>2.8268800000000001</v>
      </c>
      <c r="V4808">
        <v>25502.18</v>
      </c>
      <c r="W4808">
        <v>2850.4</v>
      </c>
      <c r="X4808">
        <v>69.010000000000005</v>
      </c>
    </row>
    <row r="4809" spans="1:24" x14ac:dyDescent="0.55000000000000004">
      <c r="A4809" s="5">
        <v>43319</v>
      </c>
      <c r="B4809">
        <v>1.91</v>
      </c>
      <c r="C4809">
        <v>2.06</v>
      </c>
      <c r="D4809">
        <v>2.23</v>
      </c>
      <c r="E4809">
        <v>2.4500000000000002</v>
      </c>
      <c r="F4809">
        <v>2.68</v>
      </c>
      <c r="G4809">
        <v>2.76</v>
      </c>
      <c r="H4809">
        <v>2.84</v>
      </c>
      <c r="I4809">
        <v>2.92</v>
      </c>
      <c r="J4809">
        <v>2.98</v>
      </c>
      <c r="K4809">
        <v>3.06</v>
      </c>
      <c r="L4809">
        <v>3.12</v>
      </c>
      <c r="M4809">
        <v>0.84</v>
      </c>
      <c r="N4809">
        <v>0.85</v>
      </c>
      <c r="O4809">
        <v>0.92</v>
      </c>
      <c r="P4809">
        <v>0.99</v>
      </c>
      <c r="Q4809">
        <v>2.0711300000000001</v>
      </c>
      <c r="R4809">
        <v>2.1838099999999998</v>
      </c>
      <c r="S4809">
        <v>2.34144</v>
      </c>
      <c r="T4809">
        <v>2.5223800000000001</v>
      </c>
      <c r="U4809">
        <v>2.8243100000000001</v>
      </c>
      <c r="V4809">
        <v>25628.91</v>
      </c>
      <c r="W4809">
        <v>2858.45</v>
      </c>
      <c r="X4809">
        <v>69.17</v>
      </c>
    </row>
    <row r="4810" spans="1:24" x14ac:dyDescent="0.55000000000000004">
      <c r="A4810" s="5">
        <v>43320</v>
      </c>
      <c r="B4810">
        <v>1.91</v>
      </c>
      <c r="C4810">
        <v>2.06</v>
      </c>
      <c r="D4810">
        <v>2.2400000000000002</v>
      </c>
      <c r="E4810">
        <v>2.44</v>
      </c>
      <c r="F4810">
        <v>2.68</v>
      </c>
      <c r="G4810">
        <v>2.77</v>
      </c>
      <c r="H4810">
        <v>2.83</v>
      </c>
      <c r="I4810">
        <v>2.92</v>
      </c>
      <c r="J4810">
        <v>2.96</v>
      </c>
      <c r="K4810">
        <v>3.05</v>
      </c>
      <c r="L4810">
        <v>3.12</v>
      </c>
      <c r="M4810">
        <v>0.85</v>
      </c>
      <c r="N4810">
        <v>0.85</v>
      </c>
      <c r="O4810">
        <v>0.91</v>
      </c>
      <c r="P4810">
        <v>0.98</v>
      </c>
      <c r="Q4810">
        <v>2.0634399999999999</v>
      </c>
      <c r="R4810">
        <v>2.1855000000000002</v>
      </c>
      <c r="S4810">
        <v>2.3405</v>
      </c>
      <c r="T4810">
        <v>2.5169999999999999</v>
      </c>
      <c r="U4810">
        <v>2.82775</v>
      </c>
      <c r="V4810">
        <v>25583.75</v>
      </c>
      <c r="W4810">
        <v>2857.7</v>
      </c>
      <c r="X4810">
        <v>66.92</v>
      </c>
    </row>
    <row r="4811" spans="1:24" x14ac:dyDescent="0.55000000000000004">
      <c r="A4811" s="5">
        <v>43321</v>
      </c>
      <c r="B4811">
        <v>1.91</v>
      </c>
      <c r="C4811">
        <v>2.06</v>
      </c>
      <c r="D4811">
        <v>2.25</v>
      </c>
      <c r="E4811">
        <v>2.44</v>
      </c>
      <c r="F4811">
        <v>2.64</v>
      </c>
      <c r="G4811">
        <v>2.74</v>
      </c>
      <c r="H4811">
        <v>2.8</v>
      </c>
      <c r="I4811">
        <v>2.89</v>
      </c>
      <c r="J4811">
        <v>2.93</v>
      </c>
      <c r="K4811">
        <v>3.01</v>
      </c>
      <c r="L4811">
        <v>3.08</v>
      </c>
      <c r="M4811">
        <v>0.83</v>
      </c>
      <c r="N4811">
        <v>0.82</v>
      </c>
      <c r="O4811">
        <v>0.88</v>
      </c>
      <c r="P4811">
        <v>0.95</v>
      </c>
      <c r="Q4811">
        <v>2.06731</v>
      </c>
      <c r="R4811">
        <v>2.19238</v>
      </c>
      <c r="S4811">
        <v>2.3380000000000001</v>
      </c>
      <c r="T4811">
        <v>2.5171299999999999</v>
      </c>
      <c r="U4811">
        <v>2.8275000000000001</v>
      </c>
      <c r="V4811">
        <v>25509.23</v>
      </c>
      <c r="W4811">
        <v>2853.58</v>
      </c>
      <c r="X4811">
        <v>66.81</v>
      </c>
    </row>
    <row r="4812" spans="1:24" x14ac:dyDescent="0.55000000000000004">
      <c r="A4812" s="5">
        <v>43322</v>
      </c>
      <c r="B4812">
        <v>1.91</v>
      </c>
      <c r="C4812">
        <v>2.0499999999999998</v>
      </c>
      <c r="D4812">
        <v>2.23</v>
      </c>
      <c r="E4812">
        <v>2.42</v>
      </c>
      <c r="F4812">
        <v>2.61</v>
      </c>
      <c r="G4812">
        <v>2.68</v>
      </c>
      <c r="H4812">
        <v>2.75</v>
      </c>
      <c r="I4812">
        <v>2.82</v>
      </c>
      <c r="J4812">
        <v>2.87</v>
      </c>
      <c r="K4812">
        <v>2.96</v>
      </c>
      <c r="L4812">
        <v>3.03</v>
      </c>
      <c r="M4812">
        <v>0.77</v>
      </c>
      <c r="N4812">
        <v>0.78</v>
      </c>
      <c r="O4812">
        <v>0.86</v>
      </c>
      <c r="P4812">
        <v>0.92</v>
      </c>
      <c r="Q4812">
        <v>2.0667499999999999</v>
      </c>
      <c r="R4812">
        <v>2.1863800000000002</v>
      </c>
      <c r="S4812">
        <v>2.3192499999999998</v>
      </c>
      <c r="T4812">
        <v>2.51213</v>
      </c>
      <c r="U4812">
        <v>2.8155000000000001</v>
      </c>
      <c r="V4812">
        <v>25313.14</v>
      </c>
      <c r="W4812">
        <v>2833.28</v>
      </c>
      <c r="X4812">
        <v>67.61</v>
      </c>
    </row>
    <row r="4813" spans="1:24" x14ac:dyDescent="0.55000000000000004">
      <c r="A4813" s="5">
        <v>43325</v>
      </c>
      <c r="B4813">
        <v>1.91</v>
      </c>
      <c r="C4813">
        <v>2.06</v>
      </c>
      <c r="D4813">
        <v>2.2200000000000002</v>
      </c>
      <c r="E4813">
        <v>2.42</v>
      </c>
      <c r="F4813">
        <v>2.61</v>
      </c>
      <c r="G4813">
        <v>2.68</v>
      </c>
      <c r="H4813">
        <v>2.75</v>
      </c>
      <c r="I4813">
        <v>2.82</v>
      </c>
      <c r="J4813">
        <v>2.88</v>
      </c>
      <c r="K4813">
        <v>2.97</v>
      </c>
      <c r="L4813">
        <v>3.05</v>
      </c>
      <c r="M4813">
        <v>0.76</v>
      </c>
      <c r="N4813">
        <v>0.78</v>
      </c>
      <c r="O4813">
        <v>0.86</v>
      </c>
      <c r="P4813">
        <v>0.93</v>
      </c>
      <c r="Q4813">
        <v>2.0626899999999999</v>
      </c>
      <c r="R4813">
        <v>2.1783800000000002</v>
      </c>
      <c r="S4813">
        <v>2.3137500000000002</v>
      </c>
      <c r="T4813">
        <v>2.5076299999999998</v>
      </c>
      <c r="U4813">
        <v>2.8029999999999999</v>
      </c>
      <c r="V4813">
        <v>25187.7</v>
      </c>
      <c r="W4813">
        <v>2821.93</v>
      </c>
      <c r="X4813">
        <v>67.25</v>
      </c>
    </row>
    <row r="4814" spans="1:24" x14ac:dyDescent="0.55000000000000004">
      <c r="A4814" s="5">
        <v>43326</v>
      </c>
      <c r="B4814">
        <v>1.91</v>
      </c>
      <c r="C4814">
        <v>2.08</v>
      </c>
      <c r="D4814">
        <v>2.25</v>
      </c>
      <c r="E4814">
        <v>2.44</v>
      </c>
      <c r="F4814">
        <v>2.63</v>
      </c>
      <c r="G4814">
        <v>2.71</v>
      </c>
      <c r="H4814">
        <v>2.77</v>
      </c>
      <c r="I4814">
        <v>2.84</v>
      </c>
      <c r="J4814">
        <v>2.89</v>
      </c>
      <c r="K4814">
        <v>2.98</v>
      </c>
      <c r="L4814">
        <v>3.06</v>
      </c>
      <c r="M4814">
        <v>0.78</v>
      </c>
      <c r="N4814">
        <v>0.8</v>
      </c>
      <c r="O4814">
        <v>0.88</v>
      </c>
      <c r="P4814">
        <v>0.95</v>
      </c>
      <c r="Q4814">
        <v>2.0634999999999999</v>
      </c>
      <c r="R4814">
        <v>2.1826300000000001</v>
      </c>
      <c r="S4814">
        <v>2.3151899999999999</v>
      </c>
      <c r="T4814">
        <v>2.5123799999999998</v>
      </c>
      <c r="U4814">
        <v>2.8134999999999999</v>
      </c>
      <c r="V4814">
        <v>25299.919999999998</v>
      </c>
      <c r="W4814">
        <v>2839.96</v>
      </c>
      <c r="X4814">
        <v>67.040000000000006</v>
      </c>
    </row>
    <row r="4815" spans="1:24" x14ac:dyDescent="0.55000000000000004">
      <c r="A4815" s="5">
        <v>43327</v>
      </c>
      <c r="B4815">
        <v>1.91</v>
      </c>
      <c r="C4815">
        <v>2.0699999999999998</v>
      </c>
      <c r="D4815">
        <v>2.23</v>
      </c>
      <c r="E4815">
        <v>2.4500000000000002</v>
      </c>
      <c r="F4815">
        <v>2.61</v>
      </c>
      <c r="G4815">
        <v>2.68</v>
      </c>
      <c r="H4815">
        <v>2.73</v>
      </c>
      <c r="I4815">
        <v>2.81</v>
      </c>
      <c r="J4815">
        <v>2.86</v>
      </c>
      <c r="K4815">
        <v>2.95</v>
      </c>
      <c r="L4815">
        <v>3.03</v>
      </c>
      <c r="M4815">
        <v>0.76</v>
      </c>
      <c r="N4815">
        <v>0.78</v>
      </c>
      <c r="O4815">
        <v>0.86</v>
      </c>
      <c r="P4815">
        <v>0.93</v>
      </c>
      <c r="Q4815">
        <v>2.06</v>
      </c>
      <c r="R4815">
        <v>2.18275</v>
      </c>
      <c r="S4815">
        <v>2.31175</v>
      </c>
      <c r="T4815">
        <v>2.5106299999999999</v>
      </c>
      <c r="U4815">
        <v>2.81488</v>
      </c>
      <c r="V4815">
        <v>25162.41</v>
      </c>
      <c r="W4815">
        <v>2818.37</v>
      </c>
      <c r="X4815">
        <v>65.069999999999993</v>
      </c>
    </row>
    <row r="4816" spans="1:24" x14ac:dyDescent="0.55000000000000004">
      <c r="A4816" s="5">
        <v>43328</v>
      </c>
      <c r="B4816">
        <v>1.92</v>
      </c>
      <c r="C4816">
        <v>2.0699999999999998</v>
      </c>
      <c r="D4816">
        <v>2.2400000000000002</v>
      </c>
      <c r="E4816">
        <v>2.4500000000000002</v>
      </c>
      <c r="F4816">
        <v>2.63</v>
      </c>
      <c r="G4816">
        <v>2.7</v>
      </c>
      <c r="H4816">
        <v>2.75</v>
      </c>
      <c r="I4816">
        <v>2.82</v>
      </c>
      <c r="J4816">
        <v>2.87</v>
      </c>
      <c r="K4816">
        <v>2.95</v>
      </c>
      <c r="L4816">
        <v>3.03</v>
      </c>
      <c r="M4816">
        <v>0.78</v>
      </c>
      <c r="N4816">
        <v>0.79</v>
      </c>
      <c r="O4816">
        <v>0.86</v>
      </c>
      <c r="P4816">
        <v>0.92</v>
      </c>
      <c r="Q4816">
        <v>2.0773799999999998</v>
      </c>
      <c r="R4816">
        <v>2.1961300000000001</v>
      </c>
      <c r="S4816">
        <v>2.3222499999999999</v>
      </c>
      <c r="T4816">
        <v>2.5135000000000001</v>
      </c>
      <c r="U4816">
        <v>2.81663</v>
      </c>
      <c r="V4816">
        <v>25558.73</v>
      </c>
      <c r="W4816">
        <v>2840.69</v>
      </c>
      <c r="X4816">
        <v>65.44</v>
      </c>
    </row>
    <row r="4817" spans="1:24" x14ac:dyDescent="0.55000000000000004">
      <c r="A4817" s="5">
        <v>43329</v>
      </c>
      <c r="B4817">
        <v>1.92</v>
      </c>
      <c r="C4817">
        <v>2.0499999999999998</v>
      </c>
      <c r="D4817">
        <v>2.2400000000000002</v>
      </c>
      <c r="E4817">
        <v>2.44</v>
      </c>
      <c r="F4817">
        <v>2.61</v>
      </c>
      <c r="G4817">
        <v>2.68</v>
      </c>
      <c r="H4817">
        <v>2.75</v>
      </c>
      <c r="I4817">
        <v>2.82</v>
      </c>
      <c r="J4817">
        <v>2.87</v>
      </c>
      <c r="K4817">
        <v>2.95</v>
      </c>
      <c r="L4817">
        <v>3.03</v>
      </c>
      <c r="M4817">
        <v>0.79</v>
      </c>
      <c r="N4817">
        <v>0.79</v>
      </c>
      <c r="O4817">
        <v>0.85</v>
      </c>
      <c r="P4817">
        <v>0.92</v>
      </c>
      <c r="Q4817">
        <v>2.0693800000000002</v>
      </c>
      <c r="R4817">
        <v>2.18588</v>
      </c>
      <c r="S4817">
        <v>2.3118799999999999</v>
      </c>
      <c r="T4817">
        <v>2.5107499999999998</v>
      </c>
      <c r="U4817">
        <v>2.8130000000000002</v>
      </c>
      <c r="V4817">
        <v>25669.32</v>
      </c>
      <c r="W4817">
        <v>2850.13</v>
      </c>
      <c r="X4817">
        <v>65.930000000000007</v>
      </c>
    </row>
    <row r="4818" spans="1:24" x14ac:dyDescent="0.55000000000000004">
      <c r="A4818" s="5">
        <v>43332</v>
      </c>
      <c r="B4818">
        <v>1.92</v>
      </c>
      <c r="C4818">
        <v>2.06</v>
      </c>
      <c r="D4818">
        <v>2.25</v>
      </c>
      <c r="E4818">
        <v>2.4300000000000002</v>
      </c>
      <c r="F4818">
        <v>2.6</v>
      </c>
      <c r="G4818">
        <v>2.65</v>
      </c>
      <c r="H4818">
        <v>2.7</v>
      </c>
      <c r="I4818">
        <v>2.77</v>
      </c>
      <c r="J4818">
        <v>2.82</v>
      </c>
      <c r="K4818">
        <v>2.91</v>
      </c>
      <c r="L4818">
        <v>2.99</v>
      </c>
      <c r="M4818">
        <v>0.75</v>
      </c>
      <c r="N4818">
        <v>0.75</v>
      </c>
      <c r="O4818">
        <v>0.82</v>
      </c>
      <c r="P4818">
        <v>0.89</v>
      </c>
      <c r="Q4818">
        <v>2.0670000000000002</v>
      </c>
      <c r="R4818">
        <v>2.1912500000000001</v>
      </c>
      <c r="S4818">
        <v>2.3096299999999998</v>
      </c>
      <c r="T4818">
        <v>2.5086300000000001</v>
      </c>
      <c r="U4818">
        <v>2.8130000000000002</v>
      </c>
      <c r="V4818">
        <v>25758.69</v>
      </c>
      <c r="W4818">
        <v>2857.05</v>
      </c>
      <c r="X4818">
        <v>66.5</v>
      </c>
    </row>
    <row r="4819" spans="1:24" x14ac:dyDescent="0.55000000000000004">
      <c r="A4819" s="5">
        <v>43333</v>
      </c>
      <c r="B4819">
        <v>1.92</v>
      </c>
      <c r="C4819">
        <v>2.08</v>
      </c>
      <c r="D4819">
        <v>2.25</v>
      </c>
      <c r="E4819">
        <v>2.4500000000000002</v>
      </c>
      <c r="F4819">
        <v>2.61</v>
      </c>
      <c r="G4819">
        <v>2.67</v>
      </c>
      <c r="H4819">
        <v>2.73</v>
      </c>
      <c r="I4819">
        <v>2.8</v>
      </c>
      <c r="J4819">
        <v>2.85</v>
      </c>
      <c r="K4819">
        <v>2.93</v>
      </c>
      <c r="L4819">
        <v>3</v>
      </c>
      <c r="M4819">
        <v>0.76</v>
      </c>
      <c r="N4819">
        <v>0.77</v>
      </c>
      <c r="O4819">
        <v>0.84</v>
      </c>
      <c r="P4819">
        <v>0.9</v>
      </c>
      <c r="Q4819">
        <v>2.0658799999999999</v>
      </c>
      <c r="R4819">
        <v>2.1913800000000001</v>
      </c>
      <c r="S4819">
        <v>2.3102499999999999</v>
      </c>
      <c r="T4819">
        <v>2.51288</v>
      </c>
      <c r="U4819">
        <v>2.80775</v>
      </c>
      <c r="V4819">
        <v>25822.29</v>
      </c>
      <c r="W4819">
        <v>2862.96</v>
      </c>
      <c r="X4819">
        <v>67.319999999999993</v>
      </c>
    </row>
    <row r="4820" spans="1:24" x14ac:dyDescent="0.55000000000000004">
      <c r="A4820" s="5">
        <v>43334</v>
      </c>
      <c r="B4820">
        <v>1.92</v>
      </c>
      <c r="C4820">
        <v>2.09</v>
      </c>
      <c r="D4820">
        <v>2.2400000000000002</v>
      </c>
      <c r="E4820">
        <v>2.4300000000000002</v>
      </c>
      <c r="F4820">
        <v>2.6</v>
      </c>
      <c r="G4820">
        <v>2.65</v>
      </c>
      <c r="H4820">
        <v>2.7</v>
      </c>
      <c r="I4820">
        <v>2.77</v>
      </c>
      <c r="J4820">
        <v>2.82</v>
      </c>
      <c r="K4820">
        <v>2.91</v>
      </c>
      <c r="L4820">
        <v>2.99</v>
      </c>
      <c r="M4820">
        <v>0.74</v>
      </c>
      <c r="N4820">
        <v>0.74</v>
      </c>
      <c r="O4820">
        <v>0.82</v>
      </c>
      <c r="P4820">
        <v>0.89</v>
      </c>
      <c r="Q4820">
        <v>2.0659999999999998</v>
      </c>
      <c r="R4820">
        <v>2.1894999999999998</v>
      </c>
      <c r="S4820">
        <v>2.31175</v>
      </c>
      <c r="T4820">
        <v>2.5125000000000002</v>
      </c>
      <c r="U4820">
        <v>2.8079999999999998</v>
      </c>
      <c r="V4820">
        <v>25733.599999999999</v>
      </c>
      <c r="W4820">
        <v>2861.82</v>
      </c>
      <c r="X4820">
        <v>67.849999999999994</v>
      </c>
    </row>
    <row r="4821" spans="1:24" x14ac:dyDescent="0.55000000000000004">
      <c r="A4821" s="5">
        <v>43335</v>
      </c>
      <c r="B4821">
        <v>1.92</v>
      </c>
      <c r="C4821">
        <v>2.08</v>
      </c>
      <c r="D4821">
        <v>2.23</v>
      </c>
      <c r="E4821">
        <v>2.4300000000000002</v>
      </c>
      <c r="F4821">
        <v>2.61</v>
      </c>
      <c r="G4821">
        <v>2.66</v>
      </c>
      <c r="H4821">
        <v>2.72</v>
      </c>
      <c r="I4821">
        <v>2.78</v>
      </c>
      <c r="J4821">
        <v>2.82</v>
      </c>
      <c r="K4821">
        <v>2.9</v>
      </c>
      <c r="L4821">
        <v>2.97</v>
      </c>
      <c r="M4821">
        <v>0.73</v>
      </c>
      <c r="N4821">
        <v>0.73</v>
      </c>
      <c r="O4821">
        <v>0.81</v>
      </c>
      <c r="P4821">
        <v>0.87</v>
      </c>
      <c r="Q4821">
        <v>2.0647500000000001</v>
      </c>
      <c r="R4821">
        <v>2.1970000000000001</v>
      </c>
      <c r="S4821">
        <v>2.3113800000000002</v>
      </c>
      <c r="T4821">
        <v>2.51613</v>
      </c>
      <c r="U4821">
        <v>2.8119999999999998</v>
      </c>
      <c r="V4821">
        <v>25656.98</v>
      </c>
      <c r="W4821">
        <v>2856.98</v>
      </c>
      <c r="X4821">
        <v>69.13</v>
      </c>
    </row>
    <row r="4822" spans="1:24" x14ac:dyDescent="0.55000000000000004">
      <c r="A4822" s="5">
        <v>43336</v>
      </c>
      <c r="B4822">
        <v>1.92</v>
      </c>
      <c r="C4822">
        <v>2.09</v>
      </c>
      <c r="D4822">
        <v>2.25</v>
      </c>
      <c r="E4822">
        <v>2.44</v>
      </c>
      <c r="F4822">
        <v>2.63</v>
      </c>
      <c r="G4822">
        <v>2.68</v>
      </c>
      <c r="H4822">
        <v>2.72</v>
      </c>
      <c r="I4822">
        <v>2.78</v>
      </c>
      <c r="J4822">
        <v>2.82</v>
      </c>
      <c r="K4822">
        <v>2.89</v>
      </c>
      <c r="L4822">
        <v>2.97</v>
      </c>
      <c r="M4822">
        <v>0.73</v>
      </c>
      <c r="N4822">
        <v>0.73</v>
      </c>
      <c r="O4822">
        <v>0.79</v>
      </c>
      <c r="P4822">
        <v>0.86</v>
      </c>
      <c r="Q4822">
        <v>2.0727500000000001</v>
      </c>
      <c r="R4822">
        <v>2.1960000000000002</v>
      </c>
      <c r="S4822">
        <v>2.31725</v>
      </c>
      <c r="T4822">
        <v>2.5230000000000001</v>
      </c>
      <c r="U4822">
        <v>2.82</v>
      </c>
      <c r="V4822">
        <v>25790.35</v>
      </c>
      <c r="W4822">
        <v>2874.69</v>
      </c>
      <c r="X4822">
        <v>69.709999999999994</v>
      </c>
    </row>
    <row r="4823" spans="1:24" x14ac:dyDescent="0.55000000000000004">
      <c r="A4823" s="5">
        <v>43339</v>
      </c>
      <c r="B4823">
        <v>1.92</v>
      </c>
      <c r="C4823">
        <v>2.12</v>
      </c>
      <c r="D4823">
        <v>2.25</v>
      </c>
      <c r="E4823">
        <v>2.4700000000000002</v>
      </c>
      <c r="F4823">
        <v>2.67</v>
      </c>
      <c r="G4823">
        <v>2.7</v>
      </c>
      <c r="H4823">
        <v>2.74</v>
      </c>
      <c r="I4823">
        <v>2.81</v>
      </c>
      <c r="J4823">
        <v>2.85</v>
      </c>
      <c r="K4823">
        <v>2.92</v>
      </c>
      <c r="L4823">
        <v>3</v>
      </c>
      <c r="M4823">
        <v>0.74</v>
      </c>
      <c r="N4823">
        <v>0.74</v>
      </c>
      <c r="O4823">
        <v>0.81</v>
      </c>
      <c r="P4823">
        <v>0.88</v>
      </c>
      <c r="Q4823" t="e">
        <v>#N/A</v>
      </c>
      <c r="R4823" t="e">
        <v>#N/A</v>
      </c>
      <c r="S4823" t="e">
        <v>#N/A</v>
      </c>
      <c r="T4823" t="e">
        <v>#N/A</v>
      </c>
      <c r="U4823" t="e">
        <v>#N/A</v>
      </c>
      <c r="V4823">
        <v>26049.64</v>
      </c>
      <c r="W4823">
        <v>2896.74</v>
      </c>
      <c r="X4823">
        <v>69.97</v>
      </c>
    </row>
    <row r="4824" spans="1:24" x14ac:dyDescent="0.55000000000000004">
      <c r="A4824" s="5">
        <v>43340</v>
      </c>
      <c r="B4824">
        <v>1.92</v>
      </c>
      <c r="C4824">
        <v>2.13</v>
      </c>
      <c r="D4824">
        <v>2.2799999999999998</v>
      </c>
      <c r="E4824">
        <v>2.4700000000000002</v>
      </c>
      <c r="F4824">
        <v>2.67</v>
      </c>
      <c r="G4824">
        <v>2.73</v>
      </c>
      <c r="H4824">
        <v>2.77</v>
      </c>
      <c r="I4824">
        <v>2.84</v>
      </c>
      <c r="J4824">
        <v>2.88</v>
      </c>
      <c r="K4824">
        <v>2.96</v>
      </c>
      <c r="L4824">
        <v>3.03</v>
      </c>
      <c r="M4824">
        <v>0.78</v>
      </c>
      <c r="N4824">
        <v>0.77</v>
      </c>
      <c r="O4824">
        <v>0.84</v>
      </c>
      <c r="P4824">
        <v>0.91</v>
      </c>
      <c r="Q4824">
        <v>2.0748799999999998</v>
      </c>
      <c r="R4824">
        <v>2.19963</v>
      </c>
      <c r="S4824">
        <v>2.3147500000000001</v>
      </c>
      <c r="T4824">
        <v>2.5282499999999999</v>
      </c>
      <c r="U4824">
        <v>2.8281299999999998</v>
      </c>
      <c r="V4824">
        <v>26064.02</v>
      </c>
      <c r="W4824">
        <v>2897.52</v>
      </c>
      <c r="X4824">
        <v>68.540000000000006</v>
      </c>
    </row>
    <row r="4825" spans="1:24" x14ac:dyDescent="0.55000000000000004">
      <c r="A4825" s="5">
        <v>43341</v>
      </c>
      <c r="B4825">
        <v>1.92</v>
      </c>
      <c r="C4825">
        <v>2.13</v>
      </c>
      <c r="D4825">
        <v>2.2799999999999998</v>
      </c>
      <c r="E4825">
        <v>2.48</v>
      </c>
      <c r="F4825">
        <v>2.67</v>
      </c>
      <c r="G4825">
        <v>2.75</v>
      </c>
      <c r="H4825">
        <v>2.78</v>
      </c>
      <c r="I4825">
        <v>2.85</v>
      </c>
      <c r="J4825">
        <v>2.89</v>
      </c>
      <c r="K4825">
        <v>2.96</v>
      </c>
      <c r="L4825">
        <v>3.02</v>
      </c>
      <c r="M4825">
        <v>0.78</v>
      </c>
      <c r="N4825">
        <v>0.77</v>
      </c>
      <c r="O4825">
        <v>0.83</v>
      </c>
      <c r="P4825">
        <v>0.9</v>
      </c>
      <c r="Q4825">
        <v>2.0758800000000002</v>
      </c>
      <c r="R4825">
        <v>2.1949999999999998</v>
      </c>
      <c r="S4825">
        <v>2.31263</v>
      </c>
      <c r="T4825">
        <v>2.5274999999999999</v>
      </c>
      <c r="U4825">
        <v>2.8330000000000002</v>
      </c>
      <c r="V4825">
        <v>26124.57</v>
      </c>
      <c r="W4825">
        <v>2914.04</v>
      </c>
      <c r="X4825">
        <v>69.680000000000007</v>
      </c>
    </row>
    <row r="4826" spans="1:24" x14ac:dyDescent="0.55000000000000004">
      <c r="A4826" s="5">
        <v>43342</v>
      </c>
      <c r="B4826">
        <v>1.92</v>
      </c>
      <c r="C4826">
        <v>2.11</v>
      </c>
      <c r="D4826">
        <v>2.2799999999999998</v>
      </c>
      <c r="E4826">
        <v>2.4700000000000002</v>
      </c>
      <c r="F4826">
        <v>2.64</v>
      </c>
      <c r="G4826">
        <v>2.72</v>
      </c>
      <c r="H4826">
        <v>2.75</v>
      </c>
      <c r="I4826">
        <v>2.82</v>
      </c>
      <c r="J4826">
        <v>2.86</v>
      </c>
      <c r="K4826">
        <v>2.93</v>
      </c>
      <c r="L4826">
        <v>3</v>
      </c>
      <c r="M4826">
        <v>0.76</v>
      </c>
      <c r="N4826">
        <v>0.76</v>
      </c>
      <c r="O4826">
        <v>0.82</v>
      </c>
      <c r="P4826">
        <v>0.88</v>
      </c>
      <c r="Q4826">
        <v>2.1037499999999998</v>
      </c>
      <c r="R4826">
        <v>2.2084999999999999</v>
      </c>
      <c r="S4826">
        <v>2.32125</v>
      </c>
      <c r="T4826">
        <v>2.5338799999999999</v>
      </c>
      <c r="U4826">
        <v>2.8423799999999999</v>
      </c>
      <c r="V4826">
        <v>25986.92</v>
      </c>
      <c r="W4826">
        <v>2901.13</v>
      </c>
      <c r="X4826">
        <v>70.25</v>
      </c>
    </row>
    <row r="4827" spans="1:24" x14ac:dyDescent="0.55000000000000004">
      <c r="A4827" s="5">
        <v>43343</v>
      </c>
      <c r="B4827">
        <v>1.91</v>
      </c>
      <c r="C4827">
        <v>2.11</v>
      </c>
      <c r="D4827">
        <v>2.2799999999999998</v>
      </c>
      <c r="E4827">
        <v>2.46</v>
      </c>
      <c r="F4827">
        <v>2.62</v>
      </c>
      <c r="G4827">
        <v>2.7</v>
      </c>
      <c r="H4827">
        <v>2.74</v>
      </c>
      <c r="I4827">
        <v>2.81</v>
      </c>
      <c r="J4827">
        <v>2.86</v>
      </c>
      <c r="K4827">
        <v>2.95</v>
      </c>
      <c r="L4827">
        <v>3.02</v>
      </c>
      <c r="M4827">
        <v>0.76</v>
      </c>
      <c r="N4827">
        <v>0.78</v>
      </c>
      <c r="O4827">
        <v>0.85</v>
      </c>
      <c r="P4827">
        <v>0.91</v>
      </c>
      <c r="Q4827">
        <v>2.11375</v>
      </c>
      <c r="R4827">
        <v>2.2061299999999999</v>
      </c>
      <c r="S4827">
        <v>2.3207499999999999</v>
      </c>
      <c r="T4827">
        <v>2.5356299999999998</v>
      </c>
      <c r="U4827">
        <v>2.84</v>
      </c>
      <c r="V4827">
        <v>25964.82</v>
      </c>
      <c r="W4827">
        <v>2901.52</v>
      </c>
      <c r="X4827">
        <v>69.84</v>
      </c>
    </row>
    <row r="4828" spans="1:24" x14ac:dyDescent="0.55000000000000004">
      <c r="A4828" s="5">
        <v>43346</v>
      </c>
      <c r="B4828" t="e">
        <v>#N/A</v>
      </c>
      <c r="C4828" t="e">
        <v>#N/A</v>
      </c>
      <c r="D4828" t="e">
        <v>#N/A</v>
      </c>
      <c r="E4828" t="e">
        <v>#N/A</v>
      </c>
      <c r="F4828" t="e">
        <v>#N/A</v>
      </c>
      <c r="G4828" t="e">
        <v>#N/A</v>
      </c>
      <c r="H4828" t="e">
        <v>#N/A</v>
      </c>
      <c r="I4828" t="e">
        <v>#N/A</v>
      </c>
      <c r="J4828" t="e">
        <v>#N/A</v>
      </c>
      <c r="K4828" t="e">
        <v>#N/A</v>
      </c>
      <c r="L4828" t="e">
        <v>#N/A</v>
      </c>
      <c r="M4828" t="e">
        <v>#N/A</v>
      </c>
      <c r="N4828" t="e">
        <v>#N/A</v>
      </c>
      <c r="O4828" t="e">
        <v>#N/A</v>
      </c>
      <c r="P4828" t="e">
        <v>#N/A</v>
      </c>
      <c r="Q4828">
        <v>2.1095000000000002</v>
      </c>
      <c r="R4828">
        <v>2.2063799999999998</v>
      </c>
      <c r="S4828">
        <v>2.3156300000000001</v>
      </c>
      <c r="T4828">
        <v>2.5350000000000001</v>
      </c>
      <c r="U4828">
        <v>2.8388800000000001</v>
      </c>
      <c r="V4828" t="e">
        <v>#N/A</v>
      </c>
      <c r="W4828" t="e">
        <v>#N/A</v>
      </c>
      <c r="X4828" t="e">
        <v>#N/A</v>
      </c>
    </row>
    <row r="4829" spans="1:24" x14ac:dyDescent="0.55000000000000004">
      <c r="A4829" s="5">
        <v>43347</v>
      </c>
      <c r="B4829">
        <v>1.92</v>
      </c>
      <c r="C4829">
        <v>2.13</v>
      </c>
      <c r="D4829">
        <v>2.29</v>
      </c>
      <c r="E4829">
        <v>2.4900000000000002</v>
      </c>
      <c r="F4829">
        <v>2.66</v>
      </c>
      <c r="G4829">
        <v>2.73</v>
      </c>
      <c r="H4829">
        <v>2.78</v>
      </c>
      <c r="I4829">
        <v>2.85</v>
      </c>
      <c r="J4829">
        <v>2.9</v>
      </c>
      <c r="K4829">
        <v>2.99</v>
      </c>
      <c r="L4829">
        <v>3.07</v>
      </c>
      <c r="M4829">
        <v>0.79</v>
      </c>
      <c r="N4829">
        <v>0.8</v>
      </c>
      <c r="O4829">
        <v>0.88</v>
      </c>
      <c r="P4829">
        <v>0.94</v>
      </c>
      <c r="Q4829">
        <v>2.1203099999999999</v>
      </c>
      <c r="R4829">
        <v>2.2118799999999998</v>
      </c>
      <c r="S4829">
        <v>2.3227500000000001</v>
      </c>
      <c r="T4829">
        <v>2.5390000000000001</v>
      </c>
      <c r="U4829">
        <v>2.8428800000000001</v>
      </c>
      <c r="V4829">
        <v>25952.48</v>
      </c>
      <c r="W4829">
        <v>2896.72</v>
      </c>
      <c r="X4829">
        <v>69.819999999999993</v>
      </c>
    </row>
    <row r="4830" spans="1:24" x14ac:dyDescent="0.55000000000000004">
      <c r="A4830" s="5">
        <v>43348</v>
      </c>
      <c r="B4830">
        <v>1.92</v>
      </c>
      <c r="C4830">
        <v>2.14</v>
      </c>
      <c r="D4830">
        <v>2.2999999999999998</v>
      </c>
      <c r="E4830">
        <v>2.4900000000000002</v>
      </c>
      <c r="F4830">
        <v>2.66</v>
      </c>
      <c r="G4830">
        <v>2.72</v>
      </c>
      <c r="H4830">
        <v>2.77</v>
      </c>
      <c r="I4830">
        <v>2.85</v>
      </c>
      <c r="J4830">
        <v>2.9</v>
      </c>
      <c r="K4830">
        <v>3</v>
      </c>
      <c r="L4830">
        <v>3.08</v>
      </c>
      <c r="M4830">
        <v>0.79</v>
      </c>
      <c r="N4830">
        <v>0.81</v>
      </c>
      <c r="O4830">
        <v>0.89</v>
      </c>
      <c r="P4830">
        <v>0.95</v>
      </c>
      <c r="Q4830">
        <v>2.1204999999999998</v>
      </c>
      <c r="R4830">
        <v>2.20688</v>
      </c>
      <c r="S4830">
        <v>2.3168099999999998</v>
      </c>
      <c r="T4830">
        <v>2.5405600000000002</v>
      </c>
      <c r="U4830">
        <v>2.8439399999999999</v>
      </c>
      <c r="V4830">
        <v>25974.99</v>
      </c>
      <c r="W4830">
        <v>2888.6</v>
      </c>
      <c r="X4830">
        <v>68.69</v>
      </c>
    </row>
    <row r="4831" spans="1:24" x14ac:dyDescent="0.55000000000000004">
      <c r="A4831" s="5">
        <v>43349</v>
      </c>
      <c r="B4831">
        <v>1.92</v>
      </c>
      <c r="C4831">
        <v>2.13</v>
      </c>
      <c r="D4831">
        <v>2.2999999999999998</v>
      </c>
      <c r="E4831">
        <v>2.5</v>
      </c>
      <c r="F4831">
        <v>2.64</v>
      </c>
      <c r="G4831">
        <v>2.71</v>
      </c>
      <c r="H4831">
        <v>2.76</v>
      </c>
      <c r="I4831">
        <v>2.83</v>
      </c>
      <c r="J4831">
        <v>2.88</v>
      </c>
      <c r="K4831">
        <v>2.98</v>
      </c>
      <c r="L4831">
        <v>3.06</v>
      </c>
      <c r="M4831">
        <v>0.79</v>
      </c>
      <c r="N4831">
        <v>0.8</v>
      </c>
      <c r="O4831">
        <v>0.88</v>
      </c>
      <c r="P4831">
        <v>0.94</v>
      </c>
      <c r="Q4831">
        <v>2.1325599999999998</v>
      </c>
      <c r="R4831">
        <v>2.2094999999999998</v>
      </c>
      <c r="S4831">
        <v>2.3270599999999999</v>
      </c>
      <c r="T4831">
        <v>2.54419</v>
      </c>
      <c r="U4831">
        <v>2.8490600000000001</v>
      </c>
      <c r="V4831">
        <v>25995.87</v>
      </c>
      <c r="W4831">
        <v>2878.05</v>
      </c>
      <c r="X4831">
        <v>67.81</v>
      </c>
    </row>
    <row r="4832" spans="1:24" x14ac:dyDescent="0.55000000000000004">
      <c r="A4832" s="5">
        <v>43350</v>
      </c>
      <c r="B4832">
        <v>1.92</v>
      </c>
      <c r="C4832">
        <v>2.14</v>
      </c>
      <c r="D4832">
        <v>2.2999999999999998</v>
      </c>
      <c r="E4832">
        <v>2.5299999999999998</v>
      </c>
      <c r="F4832">
        <v>2.71</v>
      </c>
      <c r="G4832">
        <v>2.78</v>
      </c>
      <c r="H4832">
        <v>2.82</v>
      </c>
      <c r="I4832">
        <v>2.89</v>
      </c>
      <c r="J4832">
        <v>2.94</v>
      </c>
      <c r="K4832">
        <v>3.03</v>
      </c>
      <c r="L4832">
        <v>3.11</v>
      </c>
      <c r="M4832">
        <v>0.84</v>
      </c>
      <c r="N4832">
        <v>0.84</v>
      </c>
      <c r="O4832">
        <v>0.92</v>
      </c>
      <c r="P4832">
        <v>0.97</v>
      </c>
      <c r="Q4832">
        <v>2.1309999999999998</v>
      </c>
      <c r="R4832">
        <v>2.21088</v>
      </c>
      <c r="S4832">
        <v>2.3312499999999998</v>
      </c>
      <c r="T4832">
        <v>2.5415000000000001</v>
      </c>
      <c r="U4832">
        <v>2.8454999999999999</v>
      </c>
      <c r="V4832">
        <v>25916.54</v>
      </c>
      <c r="W4832">
        <v>2871.68</v>
      </c>
      <c r="X4832">
        <v>67.73</v>
      </c>
    </row>
    <row r="4833" spans="1:24" x14ac:dyDescent="0.55000000000000004">
      <c r="A4833" s="5">
        <v>43353</v>
      </c>
      <c r="B4833">
        <v>1.92</v>
      </c>
      <c r="C4833">
        <v>2.14</v>
      </c>
      <c r="D4833">
        <v>2.3199999999999998</v>
      </c>
      <c r="E4833">
        <v>2.54</v>
      </c>
      <c r="F4833">
        <v>2.73</v>
      </c>
      <c r="G4833">
        <v>2.78</v>
      </c>
      <c r="H4833">
        <v>2.83</v>
      </c>
      <c r="I4833">
        <v>2.89</v>
      </c>
      <c r="J4833">
        <v>2.94</v>
      </c>
      <c r="K4833">
        <v>3.02</v>
      </c>
      <c r="L4833">
        <v>3.09</v>
      </c>
      <c r="M4833">
        <v>0.85</v>
      </c>
      <c r="N4833">
        <v>0.84</v>
      </c>
      <c r="O4833">
        <v>0.9</v>
      </c>
      <c r="P4833">
        <v>0.96</v>
      </c>
      <c r="Q4833">
        <v>2.1389399999999998</v>
      </c>
      <c r="R4833">
        <v>2.2172499999999999</v>
      </c>
      <c r="S4833">
        <v>2.3342499999999999</v>
      </c>
      <c r="T4833">
        <v>2.5522499999999999</v>
      </c>
      <c r="U4833">
        <v>2.8626299999999998</v>
      </c>
      <c r="V4833">
        <v>25857.07</v>
      </c>
      <c r="W4833">
        <v>2877.13</v>
      </c>
      <c r="X4833">
        <v>67.55</v>
      </c>
    </row>
    <row r="4834" spans="1:24" x14ac:dyDescent="0.55000000000000004">
      <c r="A4834" s="5">
        <v>43354</v>
      </c>
      <c r="B4834">
        <v>1.92</v>
      </c>
      <c r="C4834">
        <v>2.15</v>
      </c>
      <c r="D4834">
        <v>2.31</v>
      </c>
      <c r="E4834">
        <v>2.5499999999999998</v>
      </c>
      <c r="F4834">
        <v>2.76</v>
      </c>
      <c r="G4834">
        <v>2.83</v>
      </c>
      <c r="H4834">
        <v>2.87</v>
      </c>
      <c r="I4834">
        <v>2.94</v>
      </c>
      <c r="J4834">
        <v>2.98</v>
      </c>
      <c r="K4834">
        <v>3.06</v>
      </c>
      <c r="L4834">
        <v>3.13</v>
      </c>
      <c r="M4834">
        <v>0.86</v>
      </c>
      <c r="N4834">
        <v>0.86</v>
      </c>
      <c r="O4834">
        <v>0.92</v>
      </c>
      <c r="P4834">
        <v>0.99</v>
      </c>
      <c r="Q4834">
        <v>2.1479400000000002</v>
      </c>
      <c r="R4834">
        <v>2.22113</v>
      </c>
      <c r="S4834">
        <v>2.3342499999999999</v>
      </c>
      <c r="T4834">
        <v>2.55775</v>
      </c>
      <c r="U4834">
        <v>2.8685</v>
      </c>
      <c r="V4834">
        <v>25971.06</v>
      </c>
      <c r="W4834">
        <v>2887.89</v>
      </c>
      <c r="X4834">
        <v>69.290000000000006</v>
      </c>
    </row>
    <row r="4835" spans="1:24" x14ac:dyDescent="0.55000000000000004">
      <c r="A4835" s="5">
        <v>43355</v>
      </c>
      <c r="B4835">
        <v>1.92</v>
      </c>
      <c r="C4835">
        <v>2.16</v>
      </c>
      <c r="D4835">
        <v>2.33</v>
      </c>
      <c r="E4835">
        <v>2.56</v>
      </c>
      <c r="F4835">
        <v>2.74</v>
      </c>
      <c r="G4835">
        <v>2.82</v>
      </c>
      <c r="H4835">
        <v>2.87</v>
      </c>
      <c r="I4835">
        <v>2.93</v>
      </c>
      <c r="J4835">
        <v>2.97</v>
      </c>
      <c r="K4835">
        <v>3.04</v>
      </c>
      <c r="L4835">
        <v>3.11</v>
      </c>
      <c r="M4835">
        <v>0.85</v>
      </c>
      <c r="N4835">
        <v>0.85</v>
      </c>
      <c r="O4835">
        <v>0.92</v>
      </c>
      <c r="P4835">
        <v>0.97</v>
      </c>
      <c r="Q4835">
        <v>2.1344400000000001</v>
      </c>
      <c r="R4835">
        <v>2.21475</v>
      </c>
      <c r="S4835">
        <v>2.3315000000000001</v>
      </c>
      <c r="T4835">
        <v>2.5606300000000002</v>
      </c>
      <c r="U4835">
        <v>2.86456</v>
      </c>
      <c r="V4835">
        <v>25998.92</v>
      </c>
      <c r="W4835">
        <v>2888.92</v>
      </c>
      <c r="X4835">
        <v>70.37</v>
      </c>
    </row>
    <row r="4836" spans="1:24" x14ac:dyDescent="0.55000000000000004">
      <c r="A4836" s="5">
        <v>43356</v>
      </c>
      <c r="B4836">
        <v>1.92</v>
      </c>
      <c r="C4836">
        <v>2.15</v>
      </c>
      <c r="D4836">
        <v>2.33</v>
      </c>
      <c r="E4836">
        <v>2.5499999999999998</v>
      </c>
      <c r="F4836">
        <v>2.76</v>
      </c>
      <c r="G4836">
        <v>2.83</v>
      </c>
      <c r="H4836">
        <v>2.87</v>
      </c>
      <c r="I4836">
        <v>2.93</v>
      </c>
      <c r="J4836">
        <v>2.97</v>
      </c>
      <c r="K4836">
        <v>3.04</v>
      </c>
      <c r="L4836">
        <v>3.11</v>
      </c>
      <c r="M4836">
        <v>0.89</v>
      </c>
      <c r="N4836">
        <v>0.87</v>
      </c>
      <c r="O4836">
        <v>0.93</v>
      </c>
      <c r="P4836">
        <v>0.98</v>
      </c>
      <c r="Q4836">
        <v>2.1584400000000001</v>
      </c>
      <c r="R4836">
        <v>2.2309999999999999</v>
      </c>
      <c r="S4836">
        <v>2.33413</v>
      </c>
      <c r="T4836">
        <v>2.5671300000000001</v>
      </c>
      <c r="U4836">
        <v>2.87344</v>
      </c>
      <c r="V4836">
        <v>26145.99</v>
      </c>
      <c r="W4836">
        <v>2904.18</v>
      </c>
      <c r="X4836">
        <v>68.599999999999994</v>
      </c>
    </row>
    <row r="4837" spans="1:24" x14ac:dyDescent="0.55000000000000004">
      <c r="A4837" s="5">
        <v>43357</v>
      </c>
      <c r="B4837">
        <v>1.92</v>
      </c>
      <c r="C4837">
        <v>2.16</v>
      </c>
      <c r="D4837">
        <v>2.33</v>
      </c>
      <c r="E4837">
        <v>2.56</v>
      </c>
      <c r="F4837">
        <v>2.78</v>
      </c>
      <c r="G4837">
        <v>2.85</v>
      </c>
      <c r="H4837">
        <v>2.9</v>
      </c>
      <c r="I4837">
        <v>2.96</v>
      </c>
      <c r="J4837">
        <v>2.99</v>
      </c>
      <c r="K4837">
        <v>3.07</v>
      </c>
      <c r="L4837">
        <v>3.13</v>
      </c>
      <c r="M4837">
        <v>0.9</v>
      </c>
      <c r="N4837">
        <v>0.89</v>
      </c>
      <c r="O4837">
        <v>0.95</v>
      </c>
      <c r="P4837">
        <v>1</v>
      </c>
      <c r="Q4837">
        <v>2.1646899999999998</v>
      </c>
      <c r="R4837">
        <v>2.2317499999999999</v>
      </c>
      <c r="S4837">
        <v>2.3371300000000002</v>
      </c>
      <c r="T4837">
        <v>2.5687500000000001</v>
      </c>
      <c r="U4837">
        <v>2.8801899999999998</v>
      </c>
      <c r="V4837">
        <v>26154.67</v>
      </c>
      <c r="W4837">
        <v>2904.98</v>
      </c>
      <c r="X4837">
        <v>68.98</v>
      </c>
    </row>
    <row r="4838" spans="1:24" x14ac:dyDescent="0.55000000000000004">
      <c r="A4838" s="5">
        <v>43360</v>
      </c>
      <c r="B4838">
        <v>1.92</v>
      </c>
      <c r="C4838">
        <v>2.16</v>
      </c>
      <c r="D4838">
        <v>2.35</v>
      </c>
      <c r="E4838">
        <v>2.57</v>
      </c>
      <c r="F4838">
        <v>2.78</v>
      </c>
      <c r="G4838">
        <v>2.85</v>
      </c>
      <c r="H4838">
        <v>2.89</v>
      </c>
      <c r="I4838">
        <v>2.96</v>
      </c>
      <c r="J4838">
        <v>2.99</v>
      </c>
      <c r="K4838">
        <v>3.07</v>
      </c>
      <c r="L4838">
        <v>3.13</v>
      </c>
      <c r="M4838">
        <v>0.9</v>
      </c>
      <c r="N4838">
        <v>0.89</v>
      </c>
      <c r="O4838">
        <v>0.95</v>
      </c>
      <c r="P4838">
        <v>1.01</v>
      </c>
      <c r="Q4838">
        <v>2.1681300000000001</v>
      </c>
      <c r="R4838">
        <v>2.2336299999999998</v>
      </c>
      <c r="S4838">
        <v>2.3387500000000001</v>
      </c>
      <c r="T4838">
        <v>2.5707499999999999</v>
      </c>
      <c r="U4838">
        <v>2.8794400000000002</v>
      </c>
      <c r="V4838">
        <v>26062.12</v>
      </c>
      <c r="W4838">
        <v>2888.8</v>
      </c>
      <c r="X4838">
        <v>68.86</v>
      </c>
    </row>
    <row r="4839" spans="1:24" x14ac:dyDescent="0.55000000000000004">
      <c r="A4839" s="5">
        <v>43361</v>
      </c>
      <c r="B4839">
        <v>1.92</v>
      </c>
      <c r="C4839">
        <v>2.17</v>
      </c>
      <c r="D4839">
        <v>2.36</v>
      </c>
      <c r="E4839">
        <v>2.58</v>
      </c>
      <c r="F4839">
        <v>2.81</v>
      </c>
      <c r="G4839">
        <v>2.88</v>
      </c>
      <c r="H4839">
        <v>2.94</v>
      </c>
      <c r="I4839">
        <v>3.01</v>
      </c>
      <c r="J4839">
        <v>3.05</v>
      </c>
      <c r="K4839">
        <v>3.14</v>
      </c>
      <c r="L4839">
        <v>3.2</v>
      </c>
      <c r="M4839">
        <v>0.93</v>
      </c>
      <c r="N4839">
        <v>0.92</v>
      </c>
      <c r="O4839">
        <v>0.98</v>
      </c>
      <c r="P4839">
        <v>1.05</v>
      </c>
      <c r="Q4839">
        <v>2.1652499999999999</v>
      </c>
      <c r="R4839">
        <v>2.2374999999999998</v>
      </c>
      <c r="S4839">
        <v>2.3374999999999999</v>
      </c>
      <c r="T4839">
        <v>2.5678800000000002</v>
      </c>
      <c r="U4839">
        <v>2.8795000000000002</v>
      </c>
      <c r="V4839">
        <v>26246.959999999999</v>
      </c>
      <c r="W4839">
        <v>2904.31</v>
      </c>
      <c r="X4839">
        <v>69.87</v>
      </c>
    </row>
    <row r="4840" spans="1:24" x14ac:dyDescent="0.55000000000000004">
      <c r="A4840" s="5">
        <v>43362</v>
      </c>
      <c r="B4840">
        <v>1.92</v>
      </c>
      <c r="C4840">
        <v>2.16</v>
      </c>
      <c r="D4840">
        <v>2.36</v>
      </c>
      <c r="E4840">
        <v>2.58</v>
      </c>
      <c r="F4840">
        <v>2.81</v>
      </c>
      <c r="G4840">
        <v>2.89</v>
      </c>
      <c r="H4840">
        <v>2.96</v>
      </c>
      <c r="I4840">
        <v>3.04</v>
      </c>
      <c r="J4840">
        <v>3.08</v>
      </c>
      <c r="K4840">
        <v>3.16</v>
      </c>
      <c r="L4840">
        <v>3.23</v>
      </c>
      <c r="M4840">
        <v>0.94</v>
      </c>
      <c r="N4840">
        <v>0.93</v>
      </c>
      <c r="O4840">
        <v>1</v>
      </c>
      <c r="P4840">
        <v>1.06</v>
      </c>
      <c r="Q4840">
        <v>2.1824400000000002</v>
      </c>
      <c r="R4840">
        <v>2.2475000000000001</v>
      </c>
      <c r="S4840">
        <v>2.35338</v>
      </c>
      <c r="T4840">
        <v>2.5717500000000002</v>
      </c>
      <c r="U4840">
        <v>2.88713</v>
      </c>
      <c r="V4840">
        <v>26405.759999999998</v>
      </c>
      <c r="W4840">
        <v>2907.95</v>
      </c>
      <c r="X4840">
        <v>71.08</v>
      </c>
    </row>
    <row r="4841" spans="1:24" x14ac:dyDescent="0.55000000000000004">
      <c r="A4841" s="5">
        <v>43363</v>
      </c>
      <c r="B4841">
        <v>1.92</v>
      </c>
      <c r="C4841">
        <v>2.17</v>
      </c>
      <c r="D4841">
        <v>2.37</v>
      </c>
      <c r="E4841">
        <v>2.58</v>
      </c>
      <c r="F4841">
        <v>2.81</v>
      </c>
      <c r="G4841">
        <v>2.89</v>
      </c>
      <c r="H4841">
        <v>2.96</v>
      </c>
      <c r="I4841">
        <v>3.03</v>
      </c>
      <c r="J4841">
        <v>3.07</v>
      </c>
      <c r="K4841">
        <v>3.15</v>
      </c>
      <c r="L4841">
        <v>3.21</v>
      </c>
      <c r="M4841">
        <v>0.94</v>
      </c>
      <c r="N4841">
        <v>0.92</v>
      </c>
      <c r="O4841">
        <v>0.98</v>
      </c>
      <c r="P4841">
        <v>1.04</v>
      </c>
      <c r="Q4841">
        <v>2.2121900000000001</v>
      </c>
      <c r="R4841">
        <v>2.2635000000000001</v>
      </c>
      <c r="S4841">
        <v>2.3663799999999999</v>
      </c>
      <c r="T4841">
        <v>2.5848800000000001</v>
      </c>
      <c r="U4841">
        <v>2.89663</v>
      </c>
      <c r="V4841">
        <v>26656.98</v>
      </c>
      <c r="W4841">
        <v>2930.75</v>
      </c>
      <c r="X4841">
        <v>70.77</v>
      </c>
    </row>
    <row r="4842" spans="1:24" x14ac:dyDescent="0.55000000000000004">
      <c r="A4842" s="5">
        <v>43364</v>
      </c>
      <c r="B4842">
        <v>1.92</v>
      </c>
      <c r="C4842">
        <v>2.1800000000000002</v>
      </c>
      <c r="D4842">
        <v>2.38</v>
      </c>
      <c r="E4842">
        <v>2.58</v>
      </c>
      <c r="F4842">
        <v>2.81</v>
      </c>
      <c r="G4842">
        <v>2.89</v>
      </c>
      <c r="H4842">
        <v>2.95</v>
      </c>
      <c r="I4842">
        <v>3.03</v>
      </c>
      <c r="J4842">
        <v>3.07</v>
      </c>
      <c r="K4842">
        <v>3.14</v>
      </c>
      <c r="L4842">
        <v>3.2</v>
      </c>
      <c r="M4842">
        <v>0.93</v>
      </c>
      <c r="N4842">
        <v>0.92</v>
      </c>
      <c r="O4842">
        <v>0.98</v>
      </c>
      <c r="P4842">
        <v>1.03</v>
      </c>
      <c r="Q4842">
        <v>2.2158099999999998</v>
      </c>
      <c r="R4842">
        <v>2.2678799999999999</v>
      </c>
      <c r="S4842">
        <v>2.37263</v>
      </c>
      <c r="T4842">
        <v>2.5920000000000001</v>
      </c>
      <c r="U4842">
        <v>2.9082499999999998</v>
      </c>
      <c r="V4842">
        <v>26743.5</v>
      </c>
      <c r="W4842">
        <v>2929.67</v>
      </c>
      <c r="X4842">
        <v>70.8</v>
      </c>
    </row>
    <row r="4843" spans="1:24" x14ac:dyDescent="0.55000000000000004">
      <c r="A4843" s="5">
        <v>43367</v>
      </c>
      <c r="B4843">
        <v>1.93</v>
      </c>
      <c r="C4843">
        <v>2.2200000000000002</v>
      </c>
      <c r="D4843">
        <v>2.38</v>
      </c>
      <c r="E4843">
        <v>2.6</v>
      </c>
      <c r="F4843">
        <v>2.83</v>
      </c>
      <c r="G4843">
        <v>2.89</v>
      </c>
      <c r="H4843">
        <v>2.96</v>
      </c>
      <c r="I4843">
        <v>3.04</v>
      </c>
      <c r="J4843">
        <v>3.08</v>
      </c>
      <c r="K4843">
        <v>3.15</v>
      </c>
      <c r="L4843">
        <v>3.21</v>
      </c>
      <c r="M4843">
        <v>0.93</v>
      </c>
      <c r="N4843">
        <v>0.92</v>
      </c>
      <c r="O4843">
        <v>0.98</v>
      </c>
      <c r="P4843">
        <v>1.04</v>
      </c>
      <c r="Q4843">
        <v>2.2181899999999999</v>
      </c>
      <c r="R4843">
        <v>2.2725</v>
      </c>
      <c r="S4843">
        <v>2.3736299999999999</v>
      </c>
      <c r="T4843">
        <v>2.5936300000000001</v>
      </c>
      <c r="U4843">
        <v>2.9088799999999999</v>
      </c>
      <c r="V4843">
        <v>26562.05</v>
      </c>
      <c r="W4843">
        <v>2919.37</v>
      </c>
      <c r="X4843">
        <v>73.23</v>
      </c>
    </row>
    <row r="4844" spans="1:24" x14ac:dyDescent="0.55000000000000004">
      <c r="A4844" s="5">
        <v>43368</v>
      </c>
      <c r="B4844">
        <v>1.93</v>
      </c>
      <c r="C4844">
        <v>2.21</v>
      </c>
      <c r="D4844">
        <v>2.38</v>
      </c>
      <c r="E4844">
        <v>2.59</v>
      </c>
      <c r="F4844">
        <v>2.83</v>
      </c>
      <c r="G4844">
        <v>2.91</v>
      </c>
      <c r="H4844">
        <v>2.99</v>
      </c>
      <c r="I4844">
        <v>3.06</v>
      </c>
      <c r="J4844">
        <v>3.1</v>
      </c>
      <c r="K4844">
        <v>3.17</v>
      </c>
      <c r="L4844">
        <v>3.23</v>
      </c>
      <c r="M4844">
        <v>0.94</v>
      </c>
      <c r="N4844">
        <v>0.94</v>
      </c>
      <c r="O4844">
        <v>0.99</v>
      </c>
      <c r="P4844">
        <v>1.05</v>
      </c>
      <c r="Q4844">
        <v>2.2300599999999999</v>
      </c>
      <c r="R4844">
        <v>2.2829999999999999</v>
      </c>
      <c r="S4844">
        <v>2.3809999999999998</v>
      </c>
      <c r="T4844">
        <v>2.59538</v>
      </c>
      <c r="U4844">
        <v>2.91188</v>
      </c>
      <c r="V4844">
        <v>26492.21</v>
      </c>
      <c r="W4844">
        <v>2915.56</v>
      </c>
      <c r="X4844">
        <v>73.400000000000006</v>
      </c>
    </row>
    <row r="4845" spans="1:24" x14ac:dyDescent="0.55000000000000004">
      <c r="A4845" s="5">
        <v>43369</v>
      </c>
      <c r="B4845">
        <v>1.93</v>
      </c>
      <c r="C4845">
        <v>2.2000000000000002</v>
      </c>
      <c r="D4845">
        <v>2.37</v>
      </c>
      <c r="E4845">
        <v>2.58</v>
      </c>
      <c r="F4845">
        <v>2.83</v>
      </c>
      <c r="G4845">
        <v>2.89</v>
      </c>
      <c r="H4845">
        <v>2.96</v>
      </c>
      <c r="I4845">
        <v>3.02</v>
      </c>
      <c r="J4845">
        <v>3.06</v>
      </c>
      <c r="K4845">
        <v>3.14</v>
      </c>
      <c r="L4845">
        <v>3.19</v>
      </c>
      <c r="M4845">
        <v>0.92</v>
      </c>
      <c r="N4845">
        <v>0.92</v>
      </c>
      <c r="O4845">
        <v>0.97</v>
      </c>
      <c r="P4845">
        <v>1.03</v>
      </c>
      <c r="Q4845">
        <v>2.2421899999999999</v>
      </c>
      <c r="R4845">
        <v>2.2942499999999999</v>
      </c>
      <c r="S4845">
        <v>2.3861300000000001</v>
      </c>
      <c r="T4845">
        <v>2.5935000000000001</v>
      </c>
      <c r="U4845">
        <v>2.9144999999999999</v>
      </c>
      <c r="V4845">
        <v>26385.279999999999</v>
      </c>
      <c r="W4845">
        <v>2905.97</v>
      </c>
      <c r="X4845">
        <v>72.22</v>
      </c>
    </row>
    <row r="4846" spans="1:24" x14ac:dyDescent="0.55000000000000004">
      <c r="A4846" s="5">
        <v>43370</v>
      </c>
      <c r="B4846">
        <v>2.1800000000000002</v>
      </c>
      <c r="C4846">
        <v>2.1800000000000002</v>
      </c>
      <c r="D4846">
        <v>2.37</v>
      </c>
      <c r="E4846">
        <v>2.58</v>
      </c>
      <c r="F4846">
        <v>2.83</v>
      </c>
      <c r="G4846">
        <v>2.89</v>
      </c>
      <c r="H4846">
        <v>2.96</v>
      </c>
      <c r="I4846">
        <v>3.02</v>
      </c>
      <c r="J4846">
        <v>3.06</v>
      </c>
      <c r="K4846">
        <v>3.13</v>
      </c>
      <c r="L4846">
        <v>3.19</v>
      </c>
      <c r="M4846">
        <v>0.92</v>
      </c>
      <c r="N4846">
        <v>0.91</v>
      </c>
      <c r="O4846">
        <v>0.97</v>
      </c>
      <c r="P4846">
        <v>1.03</v>
      </c>
      <c r="Q4846">
        <v>2.2559999999999998</v>
      </c>
      <c r="R4846">
        <v>2.30375</v>
      </c>
      <c r="S4846">
        <v>2.3959999999999999</v>
      </c>
      <c r="T4846">
        <v>2.6004999999999998</v>
      </c>
      <c r="U4846">
        <v>2.9173800000000001</v>
      </c>
      <c r="V4846">
        <v>26439.93</v>
      </c>
      <c r="W4846">
        <v>2914</v>
      </c>
      <c r="X4846">
        <v>72.180000000000007</v>
      </c>
    </row>
    <row r="4847" spans="1:24" x14ac:dyDescent="0.55000000000000004">
      <c r="A4847" s="5">
        <v>43371</v>
      </c>
      <c r="B4847">
        <v>2.1800000000000002</v>
      </c>
      <c r="C4847">
        <v>2.19</v>
      </c>
      <c r="D4847">
        <v>2.36</v>
      </c>
      <c r="E4847">
        <v>2.59</v>
      </c>
      <c r="F4847">
        <v>2.81</v>
      </c>
      <c r="G4847">
        <v>2.88</v>
      </c>
      <c r="H4847">
        <v>2.94</v>
      </c>
      <c r="I4847">
        <v>3.01</v>
      </c>
      <c r="J4847">
        <v>3.05</v>
      </c>
      <c r="K4847">
        <v>3.13</v>
      </c>
      <c r="L4847">
        <v>3.19</v>
      </c>
      <c r="M4847">
        <v>0.91</v>
      </c>
      <c r="N4847">
        <v>0.91</v>
      </c>
      <c r="O4847">
        <v>0.97</v>
      </c>
      <c r="P4847">
        <v>1.04</v>
      </c>
      <c r="Q4847">
        <v>2.2605599999999999</v>
      </c>
      <c r="R4847">
        <v>2.3107500000000001</v>
      </c>
      <c r="S4847">
        <v>2.39838</v>
      </c>
      <c r="T4847">
        <v>2.6038800000000002</v>
      </c>
      <c r="U4847">
        <v>2.9186299999999998</v>
      </c>
      <c r="V4847">
        <v>26458.31</v>
      </c>
      <c r="W4847">
        <v>2913.98</v>
      </c>
      <c r="X4847">
        <v>73.16</v>
      </c>
    </row>
    <row r="4848" spans="1:24" x14ac:dyDescent="0.55000000000000004">
      <c r="A4848" s="5">
        <v>43374</v>
      </c>
      <c r="B4848">
        <v>2.1800000000000002</v>
      </c>
      <c r="C4848">
        <v>2.23</v>
      </c>
      <c r="D4848">
        <v>2.4</v>
      </c>
      <c r="E4848">
        <v>2.6</v>
      </c>
      <c r="F4848">
        <v>2.82</v>
      </c>
      <c r="G4848">
        <v>2.9</v>
      </c>
      <c r="H4848">
        <v>2.96</v>
      </c>
      <c r="I4848">
        <v>3.04</v>
      </c>
      <c r="J4848">
        <v>3.09</v>
      </c>
      <c r="K4848">
        <v>3.18</v>
      </c>
      <c r="L4848">
        <v>3.24</v>
      </c>
      <c r="M4848">
        <v>0.92</v>
      </c>
      <c r="N4848">
        <v>0.95</v>
      </c>
      <c r="O4848">
        <v>1.03</v>
      </c>
      <c r="P4848">
        <v>1.0900000000000001</v>
      </c>
      <c r="Q4848">
        <v>2.2651300000000001</v>
      </c>
      <c r="R4848">
        <v>2.3097500000000002</v>
      </c>
      <c r="S4848">
        <v>2.3981300000000001</v>
      </c>
      <c r="T4848">
        <v>2.6062500000000002</v>
      </c>
      <c r="U4848">
        <v>2.9255</v>
      </c>
      <c r="V4848">
        <v>26651.21</v>
      </c>
      <c r="W4848">
        <v>2924.59</v>
      </c>
      <c r="X4848">
        <v>75.37</v>
      </c>
    </row>
    <row r="4849" spans="1:24" x14ac:dyDescent="0.55000000000000004">
      <c r="A4849" s="5">
        <v>43375</v>
      </c>
      <c r="B4849">
        <v>2.1800000000000002</v>
      </c>
      <c r="C4849">
        <v>2.23</v>
      </c>
      <c r="D4849">
        <v>2.41</v>
      </c>
      <c r="E4849">
        <v>2.61</v>
      </c>
      <c r="F4849">
        <v>2.82</v>
      </c>
      <c r="G4849">
        <v>2.88</v>
      </c>
      <c r="H4849">
        <v>2.94</v>
      </c>
      <c r="I4849">
        <v>3.01</v>
      </c>
      <c r="J4849">
        <v>3.05</v>
      </c>
      <c r="K4849">
        <v>3.14</v>
      </c>
      <c r="L4849">
        <v>3.2</v>
      </c>
      <c r="M4849">
        <v>0.91</v>
      </c>
      <c r="N4849">
        <v>0.93</v>
      </c>
      <c r="O4849">
        <v>1</v>
      </c>
      <c r="P4849">
        <v>1.07</v>
      </c>
      <c r="Q4849">
        <v>2.2739400000000001</v>
      </c>
      <c r="R4849">
        <v>2.3198799999999999</v>
      </c>
      <c r="S4849">
        <v>2.4075000000000002</v>
      </c>
      <c r="T4849">
        <v>2.6070000000000002</v>
      </c>
      <c r="U4849">
        <v>2.92475</v>
      </c>
      <c r="V4849">
        <v>26773.94</v>
      </c>
      <c r="W4849">
        <v>2923.43</v>
      </c>
      <c r="X4849">
        <v>75.16</v>
      </c>
    </row>
    <row r="4850" spans="1:24" x14ac:dyDescent="0.55000000000000004">
      <c r="A4850" s="5">
        <v>43376</v>
      </c>
      <c r="B4850">
        <v>2.1800000000000002</v>
      </c>
      <c r="C4850">
        <v>2.23</v>
      </c>
      <c r="D4850">
        <v>2.41</v>
      </c>
      <c r="E4850">
        <v>2.62</v>
      </c>
      <c r="F4850">
        <v>2.85</v>
      </c>
      <c r="G4850">
        <v>2.94</v>
      </c>
      <c r="H4850">
        <v>3.02</v>
      </c>
      <c r="I4850">
        <v>3.1</v>
      </c>
      <c r="J4850">
        <v>3.15</v>
      </c>
      <c r="K4850">
        <v>3.24</v>
      </c>
      <c r="L4850">
        <v>3.3</v>
      </c>
      <c r="M4850">
        <v>0.95</v>
      </c>
      <c r="N4850">
        <v>0.99</v>
      </c>
      <c r="O4850">
        <v>1.06</v>
      </c>
      <c r="P4850">
        <v>1.1299999999999999</v>
      </c>
      <c r="Q4850">
        <v>2.2792500000000002</v>
      </c>
      <c r="R4850">
        <v>2.3192499999999998</v>
      </c>
      <c r="S4850">
        <v>2.4082499999999998</v>
      </c>
      <c r="T4850">
        <v>2.6088800000000001</v>
      </c>
      <c r="U4850">
        <v>2.9272499999999999</v>
      </c>
      <c r="V4850">
        <v>26828.39</v>
      </c>
      <c r="W4850">
        <v>2925.51</v>
      </c>
      <c r="X4850">
        <v>76.400000000000006</v>
      </c>
    </row>
    <row r="4851" spans="1:24" x14ac:dyDescent="0.55000000000000004">
      <c r="A4851" s="5">
        <v>43377</v>
      </c>
      <c r="B4851">
        <v>2.1800000000000002</v>
      </c>
      <c r="C4851">
        <v>2.2200000000000002</v>
      </c>
      <c r="D4851">
        <v>2.42</v>
      </c>
      <c r="E4851">
        <v>2.63</v>
      </c>
      <c r="F4851">
        <v>2.87</v>
      </c>
      <c r="G4851">
        <v>2.97</v>
      </c>
      <c r="H4851">
        <v>3.05</v>
      </c>
      <c r="I4851">
        <v>3.14</v>
      </c>
      <c r="J4851">
        <v>3.19</v>
      </c>
      <c r="K4851">
        <v>3.29</v>
      </c>
      <c r="L4851">
        <v>3.35</v>
      </c>
      <c r="M4851">
        <v>0.99</v>
      </c>
      <c r="N4851">
        <v>1.03</v>
      </c>
      <c r="O4851">
        <v>1.1100000000000001</v>
      </c>
      <c r="P4851">
        <v>1.18</v>
      </c>
      <c r="Q4851">
        <v>2.2806299999999999</v>
      </c>
      <c r="R4851">
        <v>2.3238799999999999</v>
      </c>
      <c r="S4851">
        <v>2.4096299999999999</v>
      </c>
      <c r="T4851">
        <v>2.6234999999999999</v>
      </c>
      <c r="U4851">
        <v>2.95688</v>
      </c>
      <c r="V4851">
        <v>26627.48</v>
      </c>
      <c r="W4851">
        <v>2901.61</v>
      </c>
      <c r="X4851">
        <v>74.44</v>
      </c>
    </row>
    <row r="4852" spans="1:24" x14ac:dyDescent="0.55000000000000004">
      <c r="A4852" s="5">
        <v>43378</v>
      </c>
      <c r="B4852">
        <v>2.1800000000000002</v>
      </c>
      <c r="C4852">
        <v>2.23</v>
      </c>
      <c r="D4852">
        <v>2.41</v>
      </c>
      <c r="E4852">
        <v>2.64</v>
      </c>
      <c r="F4852">
        <v>2.88</v>
      </c>
      <c r="G4852">
        <v>2.99</v>
      </c>
      <c r="H4852">
        <v>3.07</v>
      </c>
      <c r="I4852">
        <v>3.18</v>
      </c>
      <c r="J4852">
        <v>3.23</v>
      </c>
      <c r="K4852">
        <v>3.34</v>
      </c>
      <c r="L4852">
        <v>3.4</v>
      </c>
      <c r="M4852">
        <v>1.02</v>
      </c>
      <c r="N4852">
        <v>1.07</v>
      </c>
      <c r="O4852">
        <v>1.1499999999999999</v>
      </c>
      <c r="P4852">
        <v>1.23</v>
      </c>
      <c r="Q4852">
        <v>2.2766899999999999</v>
      </c>
      <c r="R4852">
        <v>2.3187500000000001</v>
      </c>
      <c r="S4852">
        <v>2.4080599999999999</v>
      </c>
      <c r="T4852">
        <v>2.6228799999999999</v>
      </c>
      <c r="U4852">
        <v>2.95831</v>
      </c>
      <c r="V4852">
        <v>26447.05</v>
      </c>
      <c r="W4852">
        <v>2885.57</v>
      </c>
      <c r="X4852">
        <v>74.260000000000005</v>
      </c>
    </row>
    <row r="4853" spans="1:24" x14ac:dyDescent="0.55000000000000004">
      <c r="A4853" s="5">
        <v>43381</v>
      </c>
      <c r="B4853" t="e">
        <v>#N/A</v>
      </c>
      <c r="C4853" t="e">
        <v>#N/A</v>
      </c>
      <c r="D4853" t="e">
        <v>#N/A</v>
      </c>
      <c r="E4853" t="e">
        <v>#N/A</v>
      </c>
      <c r="F4853" t="e">
        <v>#N/A</v>
      </c>
      <c r="G4853" t="e">
        <v>#N/A</v>
      </c>
      <c r="H4853" t="e">
        <v>#N/A</v>
      </c>
      <c r="I4853" t="e">
        <v>#N/A</v>
      </c>
      <c r="J4853" t="e">
        <v>#N/A</v>
      </c>
      <c r="K4853" t="e">
        <v>#N/A</v>
      </c>
      <c r="L4853" t="e">
        <v>#N/A</v>
      </c>
      <c r="M4853" t="e">
        <v>#N/A</v>
      </c>
      <c r="N4853" t="e">
        <v>#N/A</v>
      </c>
      <c r="O4853" t="e">
        <v>#N/A</v>
      </c>
      <c r="P4853" t="e">
        <v>#N/A</v>
      </c>
      <c r="Q4853">
        <v>2.2840600000000002</v>
      </c>
      <c r="R4853">
        <v>2.3217500000000002</v>
      </c>
      <c r="S4853">
        <v>2.41425</v>
      </c>
      <c r="T4853">
        <v>2.6259999999999999</v>
      </c>
      <c r="U4853">
        <v>2.9578799999999998</v>
      </c>
      <c r="V4853" t="e">
        <v>#N/A</v>
      </c>
      <c r="W4853">
        <v>2884.43</v>
      </c>
      <c r="X4853">
        <v>74.27</v>
      </c>
    </row>
    <row r="4854" spans="1:24" x14ac:dyDescent="0.55000000000000004">
      <c r="A4854" s="5">
        <v>43382</v>
      </c>
      <c r="B4854">
        <v>2.1800000000000002</v>
      </c>
      <c r="C4854">
        <v>2.25</v>
      </c>
      <c r="D4854">
        <v>2.46</v>
      </c>
      <c r="E4854">
        <v>2.65</v>
      </c>
      <c r="F4854">
        <v>2.88</v>
      </c>
      <c r="G4854">
        <v>2.98</v>
      </c>
      <c r="H4854">
        <v>3.05</v>
      </c>
      <c r="I4854">
        <v>3.15</v>
      </c>
      <c r="J4854">
        <v>3.21</v>
      </c>
      <c r="K4854">
        <v>3.3</v>
      </c>
      <c r="L4854">
        <v>3.37</v>
      </c>
      <c r="M4854">
        <v>1</v>
      </c>
      <c r="N4854">
        <v>1.04</v>
      </c>
      <c r="O4854">
        <v>1.1200000000000001</v>
      </c>
      <c r="P4854">
        <v>1.19</v>
      </c>
      <c r="Q4854">
        <v>2.2871299999999999</v>
      </c>
      <c r="R4854">
        <v>2.3140000000000001</v>
      </c>
      <c r="S4854">
        <v>2.4204400000000001</v>
      </c>
      <c r="T4854">
        <v>2.629</v>
      </c>
      <c r="U4854">
        <v>2.9620000000000002</v>
      </c>
      <c r="V4854">
        <v>26430.57</v>
      </c>
      <c r="W4854">
        <v>2880.34</v>
      </c>
      <c r="X4854">
        <v>74.95</v>
      </c>
    </row>
    <row r="4855" spans="1:24" x14ac:dyDescent="0.55000000000000004">
      <c r="A4855" s="5">
        <v>43383</v>
      </c>
      <c r="B4855">
        <v>2.1800000000000002</v>
      </c>
      <c r="C4855">
        <v>2.27</v>
      </c>
      <c r="D4855">
        <v>2.4500000000000002</v>
      </c>
      <c r="E4855">
        <v>2.67</v>
      </c>
      <c r="F4855">
        <v>2.88</v>
      </c>
      <c r="G4855">
        <v>2.97</v>
      </c>
      <c r="H4855">
        <v>3.05</v>
      </c>
      <c r="I4855">
        <v>3.15</v>
      </c>
      <c r="J4855">
        <v>3.22</v>
      </c>
      <c r="K4855">
        <v>3.33</v>
      </c>
      <c r="L4855">
        <v>3.39</v>
      </c>
      <c r="M4855">
        <v>1.01</v>
      </c>
      <c r="N4855">
        <v>1.06</v>
      </c>
      <c r="O4855">
        <v>1.1499999999999999</v>
      </c>
      <c r="P4855">
        <v>1.23</v>
      </c>
      <c r="Q4855">
        <v>2.2831899999999998</v>
      </c>
      <c r="R4855">
        <v>2.3224999999999998</v>
      </c>
      <c r="S4855">
        <v>2.4251900000000002</v>
      </c>
      <c r="T4855">
        <v>2.63625</v>
      </c>
      <c r="U4855">
        <v>2.9691299999999998</v>
      </c>
      <c r="V4855">
        <v>25598.74</v>
      </c>
      <c r="W4855">
        <v>2785.68</v>
      </c>
      <c r="X4855">
        <v>73.180000000000007</v>
      </c>
    </row>
    <row r="4856" spans="1:24" x14ac:dyDescent="0.55000000000000004">
      <c r="A4856" s="5">
        <v>43384</v>
      </c>
      <c r="B4856">
        <v>2.1800000000000002</v>
      </c>
      <c r="C4856">
        <v>2.27</v>
      </c>
      <c r="D4856">
        <v>2.44</v>
      </c>
      <c r="E4856">
        <v>2.66</v>
      </c>
      <c r="F4856">
        <v>2.85</v>
      </c>
      <c r="G4856">
        <v>2.94</v>
      </c>
      <c r="H4856">
        <v>3</v>
      </c>
      <c r="I4856">
        <v>3.09</v>
      </c>
      <c r="J4856">
        <v>3.14</v>
      </c>
      <c r="K4856">
        <v>3.25</v>
      </c>
      <c r="L4856">
        <v>3.32</v>
      </c>
      <c r="M4856">
        <v>1.01</v>
      </c>
      <c r="N4856">
        <v>1.02</v>
      </c>
      <c r="O4856">
        <v>1.1100000000000001</v>
      </c>
      <c r="P4856">
        <v>1.18</v>
      </c>
      <c r="Q4856">
        <v>2.2795000000000001</v>
      </c>
      <c r="R4856">
        <v>2.3307500000000001</v>
      </c>
      <c r="S4856">
        <v>2.4363100000000002</v>
      </c>
      <c r="T4856">
        <v>2.6352500000000001</v>
      </c>
      <c r="U4856">
        <v>2.95425</v>
      </c>
      <c r="V4856">
        <v>25052.83</v>
      </c>
      <c r="W4856">
        <v>2728.37</v>
      </c>
      <c r="X4856">
        <v>70.97</v>
      </c>
    </row>
    <row r="4857" spans="1:24" x14ac:dyDescent="0.55000000000000004">
      <c r="A4857" s="5">
        <v>43385</v>
      </c>
      <c r="B4857">
        <v>2.1800000000000002</v>
      </c>
      <c r="C4857">
        <v>2.2799999999999998</v>
      </c>
      <c r="D4857">
        <v>2.44</v>
      </c>
      <c r="E4857">
        <v>2.66</v>
      </c>
      <c r="F4857">
        <v>2.85</v>
      </c>
      <c r="G4857">
        <v>2.93</v>
      </c>
      <c r="H4857">
        <v>3</v>
      </c>
      <c r="I4857">
        <v>3.09</v>
      </c>
      <c r="J4857">
        <v>3.15</v>
      </c>
      <c r="K4857">
        <v>3.25</v>
      </c>
      <c r="L4857">
        <v>3.32</v>
      </c>
      <c r="M4857">
        <v>1.01</v>
      </c>
      <c r="N4857">
        <v>1.03</v>
      </c>
      <c r="O4857">
        <v>1.1200000000000001</v>
      </c>
      <c r="P4857">
        <v>1.18</v>
      </c>
      <c r="Q4857">
        <v>2.2797499999999999</v>
      </c>
      <c r="R4857">
        <v>2.33413</v>
      </c>
      <c r="S4857">
        <v>2.4364400000000002</v>
      </c>
      <c r="T4857">
        <v>2.6521300000000001</v>
      </c>
      <c r="U4857">
        <v>2.9633799999999999</v>
      </c>
      <c r="V4857">
        <v>25339.99</v>
      </c>
      <c r="W4857">
        <v>2767.13</v>
      </c>
      <c r="X4857">
        <v>71.41</v>
      </c>
    </row>
    <row r="4858" spans="1:24" x14ac:dyDescent="0.55000000000000004">
      <c r="A4858" s="5">
        <v>43388</v>
      </c>
      <c r="B4858">
        <v>2.1800000000000002</v>
      </c>
      <c r="C4858">
        <v>2.31</v>
      </c>
      <c r="D4858">
        <v>2.4700000000000002</v>
      </c>
      <c r="E4858">
        <v>2.67</v>
      </c>
      <c r="F4858">
        <v>2.85</v>
      </c>
      <c r="G4858">
        <v>2.94</v>
      </c>
      <c r="H4858">
        <v>3.01</v>
      </c>
      <c r="I4858">
        <v>3.1</v>
      </c>
      <c r="J4858">
        <v>3.16</v>
      </c>
      <c r="K4858">
        <v>3.27</v>
      </c>
      <c r="L4858">
        <v>3.34</v>
      </c>
      <c r="M4858">
        <v>1.01</v>
      </c>
      <c r="N4858">
        <v>1.03</v>
      </c>
      <c r="O4858">
        <v>1.1200000000000001</v>
      </c>
      <c r="P4858">
        <v>1.19</v>
      </c>
      <c r="Q4858">
        <v>2.2894999999999999</v>
      </c>
      <c r="R4858">
        <v>2.3439999999999999</v>
      </c>
      <c r="S4858">
        <v>2.4488099999999999</v>
      </c>
      <c r="T4858">
        <v>2.6537500000000001</v>
      </c>
      <c r="U4858">
        <v>2.9668100000000002</v>
      </c>
      <c r="V4858">
        <v>25250.55</v>
      </c>
      <c r="W4858">
        <v>2750.79</v>
      </c>
      <c r="X4858">
        <v>71.84</v>
      </c>
    </row>
    <row r="4859" spans="1:24" x14ac:dyDescent="0.55000000000000004">
      <c r="A4859" s="5">
        <v>43389</v>
      </c>
      <c r="B4859">
        <v>2.1800000000000002</v>
      </c>
      <c r="C4859">
        <v>2.2999999999999998</v>
      </c>
      <c r="D4859">
        <v>2.46</v>
      </c>
      <c r="E4859">
        <v>2.66</v>
      </c>
      <c r="F4859">
        <v>2.87</v>
      </c>
      <c r="G4859">
        <v>2.95</v>
      </c>
      <c r="H4859">
        <v>3.02</v>
      </c>
      <c r="I4859">
        <v>3.1</v>
      </c>
      <c r="J4859">
        <v>3.16</v>
      </c>
      <c r="K4859">
        <v>3.26</v>
      </c>
      <c r="L4859">
        <v>3.32</v>
      </c>
      <c r="M4859">
        <v>1.01</v>
      </c>
      <c r="N4859">
        <v>1.03</v>
      </c>
      <c r="O4859">
        <v>1.1200000000000001</v>
      </c>
      <c r="P4859">
        <v>1.19</v>
      </c>
      <c r="Q4859">
        <v>2.2871299999999999</v>
      </c>
      <c r="R4859">
        <v>2.33575</v>
      </c>
      <c r="S4859">
        <v>2.4445600000000001</v>
      </c>
      <c r="T4859">
        <v>2.6575000000000002</v>
      </c>
      <c r="U4859">
        <v>2.96713</v>
      </c>
      <c r="V4859">
        <v>25798.42</v>
      </c>
      <c r="W4859">
        <v>2809.92</v>
      </c>
      <c r="X4859">
        <v>71.930000000000007</v>
      </c>
    </row>
    <row r="4860" spans="1:24" x14ac:dyDescent="0.55000000000000004">
      <c r="A4860" s="5">
        <v>43390</v>
      </c>
      <c r="B4860">
        <v>2.19</v>
      </c>
      <c r="C4860">
        <v>2.31</v>
      </c>
      <c r="D4860">
        <v>2.4700000000000002</v>
      </c>
      <c r="E4860">
        <v>2.66</v>
      </c>
      <c r="F4860">
        <v>2.89</v>
      </c>
      <c r="G4860">
        <v>2.97</v>
      </c>
      <c r="H4860">
        <v>3.04</v>
      </c>
      <c r="I4860">
        <v>3.13</v>
      </c>
      <c r="J4860">
        <v>3.19</v>
      </c>
      <c r="K4860">
        <v>3.29</v>
      </c>
      <c r="L4860">
        <v>3.35</v>
      </c>
      <c r="M4860">
        <v>1.04</v>
      </c>
      <c r="N4860">
        <v>1.06</v>
      </c>
      <c r="O4860">
        <v>1.1499999999999999</v>
      </c>
      <c r="P4860">
        <v>1.21</v>
      </c>
      <c r="Q4860">
        <v>2.282</v>
      </c>
      <c r="R4860">
        <v>2.3334999999999999</v>
      </c>
      <c r="S4860">
        <v>2.44963</v>
      </c>
      <c r="T4860">
        <v>2.6613799999999999</v>
      </c>
      <c r="U4860">
        <v>2.9657499999999999</v>
      </c>
      <c r="V4860">
        <v>25706.68</v>
      </c>
      <c r="W4860">
        <v>2809.21</v>
      </c>
      <c r="X4860">
        <v>69.63</v>
      </c>
    </row>
    <row r="4861" spans="1:24" x14ac:dyDescent="0.55000000000000004">
      <c r="A4861" s="5">
        <v>43391</v>
      </c>
      <c r="B4861">
        <v>2.19</v>
      </c>
      <c r="C4861">
        <v>2.3199999999999998</v>
      </c>
      <c r="D4861">
        <v>2.4700000000000002</v>
      </c>
      <c r="E4861">
        <v>2.67</v>
      </c>
      <c r="F4861">
        <v>2.87</v>
      </c>
      <c r="G4861">
        <v>2.95</v>
      </c>
      <c r="H4861">
        <v>3.03</v>
      </c>
      <c r="I4861">
        <v>3.11</v>
      </c>
      <c r="J4861">
        <v>3.17</v>
      </c>
      <c r="K4861">
        <v>3.28</v>
      </c>
      <c r="L4861">
        <v>3.36</v>
      </c>
      <c r="M4861">
        <v>1.04</v>
      </c>
      <c r="N4861">
        <v>1.07</v>
      </c>
      <c r="O4861">
        <v>1.17</v>
      </c>
      <c r="P4861">
        <v>1.24</v>
      </c>
      <c r="Q4861">
        <v>2.27963</v>
      </c>
      <c r="R4861">
        <v>2.3483800000000001</v>
      </c>
      <c r="S4861">
        <v>2.4689999999999999</v>
      </c>
      <c r="T4861">
        <v>2.6941299999999999</v>
      </c>
      <c r="U4861">
        <v>3.0005600000000001</v>
      </c>
      <c r="V4861">
        <v>25379.45</v>
      </c>
      <c r="W4861">
        <v>2768.78</v>
      </c>
      <c r="X4861">
        <v>68.63</v>
      </c>
    </row>
    <row r="4862" spans="1:24" x14ac:dyDescent="0.55000000000000004">
      <c r="A4862" s="5">
        <v>43392</v>
      </c>
      <c r="B4862">
        <v>2.19</v>
      </c>
      <c r="C4862">
        <v>2.31</v>
      </c>
      <c r="D4862">
        <v>2.48</v>
      </c>
      <c r="E4862">
        <v>2.67</v>
      </c>
      <c r="F4862">
        <v>2.92</v>
      </c>
      <c r="G4862">
        <v>2.99</v>
      </c>
      <c r="H4862">
        <v>3.05</v>
      </c>
      <c r="I4862">
        <v>3.14</v>
      </c>
      <c r="J4862">
        <v>3.2</v>
      </c>
      <c r="K4862">
        <v>3.31</v>
      </c>
      <c r="L4862">
        <v>3.38</v>
      </c>
      <c r="M4862">
        <v>1.07</v>
      </c>
      <c r="N4862">
        <v>1.0900000000000001</v>
      </c>
      <c r="O4862">
        <v>1.18</v>
      </c>
      <c r="P4862">
        <v>1.26</v>
      </c>
      <c r="Q4862">
        <v>2.2818800000000001</v>
      </c>
      <c r="R4862">
        <v>2.3553799999999998</v>
      </c>
      <c r="S4862">
        <v>2.4771899999999998</v>
      </c>
      <c r="T4862">
        <v>2.7235</v>
      </c>
      <c r="U4862">
        <v>3.0203799999999998</v>
      </c>
      <c r="V4862">
        <v>25444.34</v>
      </c>
      <c r="W4862">
        <v>2767.78</v>
      </c>
      <c r="X4862">
        <v>69.16</v>
      </c>
    </row>
    <row r="4863" spans="1:24" x14ac:dyDescent="0.55000000000000004">
      <c r="A4863" s="5">
        <v>43395</v>
      </c>
      <c r="B4863">
        <v>2.19</v>
      </c>
      <c r="C4863">
        <v>2.34</v>
      </c>
      <c r="D4863">
        <v>2.4900000000000002</v>
      </c>
      <c r="E4863">
        <v>2.68</v>
      </c>
      <c r="F4863">
        <v>2.92</v>
      </c>
      <c r="G4863">
        <v>2.99</v>
      </c>
      <c r="H4863">
        <v>3.05</v>
      </c>
      <c r="I4863">
        <v>3.13</v>
      </c>
      <c r="J4863">
        <v>3.2</v>
      </c>
      <c r="K4863">
        <v>3.31</v>
      </c>
      <c r="L4863">
        <v>3.38</v>
      </c>
      <c r="M4863">
        <v>1.07</v>
      </c>
      <c r="N4863">
        <v>1.0900000000000001</v>
      </c>
      <c r="O4863">
        <v>1.19</v>
      </c>
      <c r="P4863">
        <v>1.26</v>
      </c>
      <c r="Q4863">
        <v>2.2865000000000002</v>
      </c>
      <c r="R4863">
        <v>2.3611300000000002</v>
      </c>
      <c r="S4863">
        <v>2.4873799999999999</v>
      </c>
      <c r="T4863">
        <v>2.7293099999999999</v>
      </c>
      <c r="U4863">
        <v>3.0310000000000001</v>
      </c>
      <c r="V4863">
        <v>25317.41</v>
      </c>
      <c r="W4863">
        <v>2755.88</v>
      </c>
      <c r="X4863">
        <v>69.25</v>
      </c>
    </row>
    <row r="4864" spans="1:24" x14ac:dyDescent="0.55000000000000004">
      <c r="A4864" s="5">
        <v>43396</v>
      </c>
      <c r="B4864">
        <v>2.2000000000000002</v>
      </c>
      <c r="C4864">
        <v>2.33</v>
      </c>
      <c r="D4864">
        <v>2.48</v>
      </c>
      <c r="E4864">
        <v>2.67</v>
      </c>
      <c r="F4864">
        <v>2.89</v>
      </c>
      <c r="G4864">
        <v>2.95</v>
      </c>
      <c r="H4864">
        <v>3.01</v>
      </c>
      <c r="I4864">
        <v>3.1</v>
      </c>
      <c r="J4864">
        <v>3.17</v>
      </c>
      <c r="K4864">
        <v>3.29</v>
      </c>
      <c r="L4864">
        <v>3.37</v>
      </c>
      <c r="M4864">
        <v>1.07</v>
      </c>
      <c r="N4864">
        <v>1.08</v>
      </c>
      <c r="O4864">
        <v>1.18</v>
      </c>
      <c r="P4864">
        <v>1.26</v>
      </c>
      <c r="Q4864">
        <v>2.28138</v>
      </c>
      <c r="R4864">
        <v>2.3561299999999998</v>
      </c>
      <c r="S4864">
        <v>2.4898799999999999</v>
      </c>
      <c r="T4864">
        <v>2.74756</v>
      </c>
      <c r="U4864">
        <v>3.0343800000000001</v>
      </c>
      <c r="V4864">
        <v>25191.43</v>
      </c>
      <c r="W4864">
        <v>2740.69</v>
      </c>
      <c r="X4864">
        <v>66.489999999999995</v>
      </c>
    </row>
    <row r="4865" spans="1:24" x14ac:dyDescent="0.55000000000000004">
      <c r="A4865" s="5">
        <v>43397</v>
      </c>
      <c r="B4865">
        <v>2.2000000000000002</v>
      </c>
      <c r="C4865">
        <v>2.34</v>
      </c>
      <c r="D4865">
        <v>2.4700000000000002</v>
      </c>
      <c r="E4865">
        <v>2.64</v>
      </c>
      <c r="F4865">
        <v>2.84</v>
      </c>
      <c r="G4865">
        <v>2.89</v>
      </c>
      <c r="H4865">
        <v>2.94</v>
      </c>
      <c r="I4865">
        <v>3.02</v>
      </c>
      <c r="J4865">
        <v>3.1</v>
      </c>
      <c r="K4865">
        <v>3.24</v>
      </c>
      <c r="L4865">
        <v>3.33</v>
      </c>
      <c r="M4865">
        <v>1.01</v>
      </c>
      <c r="N4865">
        <v>1.03</v>
      </c>
      <c r="O4865">
        <v>1.1499999999999999</v>
      </c>
      <c r="P4865">
        <v>1.24</v>
      </c>
      <c r="Q4865">
        <v>2.29406</v>
      </c>
      <c r="R4865">
        <v>2.36463</v>
      </c>
      <c r="S4865">
        <v>2.508</v>
      </c>
      <c r="T4865">
        <v>2.7597499999999999</v>
      </c>
      <c r="U4865">
        <v>3.03938</v>
      </c>
      <c r="V4865">
        <v>24583.42</v>
      </c>
      <c r="W4865">
        <v>2656.1</v>
      </c>
      <c r="X4865">
        <v>66.56</v>
      </c>
    </row>
    <row r="4866" spans="1:24" x14ac:dyDescent="0.55000000000000004">
      <c r="A4866" s="5">
        <v>43398</v>
      </c>
      <c r="B4866">
        <v>2.2000000000000002</v>
      </c>
      <c r="C4866">
        <v>2.34</v>
      </c>
      <c r="D4866">
        <v>2.4700000000000002</v>
      </c>
      <c r="E4866">
        <v>2.66</v>
      </c>
      <c r="F4866">
        <v>2.86</v>
      </c>
      <c r="G4866">
        <v>2.92</v>
      </c>
      <c r="H4866">
        <v>2.98</v>
      </c>
      <c r="I4866">
        <v>3.07</v>
      </c>
      <c r="J4866">
        <v>3.14</v>
      </c>
      <c r="K4866">
        <v>3.27</v>
      </c>
      <c r="L4866">
        <v>3.35</v>
      </c>
      <c r="M4866">
        <v>1.07</v>
      </c>
      <c r="N4866">
        <v>1.0900000000000001</v>
      </c>
      <c r="O4866">
        <v>1.2</v>
      </c>
      <c r="P4866">
        <v>1.28</v>
      </c>
      <c r="Q4866">
        <v>2.29494</v>
      </c>
      <c r="R4866">
        <v>2.37975</v>
      </c>
      <c r="S4866">
        <v>2.5092500000000002</v>
      </c>
      <c r="T4866">
        <v>2.77413</v>
      </c>
      <c r="U4866">
        <v>3.0517500000000002</v>
      </c>
      <c r="V4866">
        <v>24984.55</v>
      </c>
      <c r="W4866">
        <v>2705.57</v>
      </c>
      <c r="X4866">
        <v>67.25</v>
      </c>
    </row>
    <row r="4867" spans="1:24" x14ac:dyDescent="0.55000000000000004">
      <c r="A4867" s="5">
        <v>43399</v>
      </c>
      <c r="B4867">
        <v>2.2000000000000002</v>
      </c>
      <c r="C4867">
        <v>2.33</v>
      </c>
      <c r="D4867">
        <v>2.4700000000000002</v>
      </c>
      <c r="E4867">
        <v>2.63</v>
      </c>
      <c r="F4867">
        <v>2.81</v>
      </c>
      <c r="G4867">
        <v>2.85</v>
      </c>
      <c r="H4867">
        <v>2.91</v>
      </c>
      <c r="I4867">
        <v>3</v>
      </c>
      <c r="J4867">
        <v>3.08</v>
      </c>
      <c r="K4867">
        <v>3.23</v>
      </c>
      <c r="L4867">
        <v>3.32</v>
      </c>
      <c r="M4867">
        <v>0.98</v>
      </c>
      <c r="N4867">
        <v>1.02</v>
      </c>
      <c r="O4867">
        <v>1.1399999999999999</v>
      </c>
      <c r="P4867">
        <v>1.23</v>
      </c>
      <c r="Q4867">
        <v>2.2966899999999999</v>
      </c>
      <c r="R4867">
        <v>2.38531</v>
      </c>
      <c r="S4867">
        <v>2.5203799999999998</v>
      </c>
      <c r="T4867">
        <v>2.7767499999999998</v>
      </c>
      <c r="U4867">
        <v>3.0567500000000001</v>
      </c>
      <c r="V4867">
        <v>24688.31</v>
      </c>
      <c r="W4867">
        <v>2658.69</v>
      </c>
      <c r="X4867">
        <v>67.58</v>
      </c>
    </row>
    <row r="4868" spans="1:24" x14ac:dyDescent="0.55000000000000004">
      <c r="A4868" s="5">
        <v>43402</v>
      </c>
      <c r="B4868">
        <v>2.2000000000000002</v>
      </c>
      <c r="C4868">
        <v>2.34</v>
      </c>
      <c r="D4868">
        <v>2.4900000000000002</v>
      </c>
      <c r="E4868">
        <v>2.64</v>
      </c>
      <c r="F4868">
        <v>2.81</v>
      </c>
      <c r="G4868">
        <v>2.86</v>
      </c>
      <c r="H4868">
        <v>2.91</v>
      </c>
      <c r="I4868">
        <v>3</v>
      </c>
      <c r="J4868">
        <v>3.08</v>
      </c>
      <c r="K4868">
        <v>3.23</v>
      </c>
      <c r="L4868">
        <v>3.33</v>
      </c>
      <c r="M4868">
        <v>0.99</v>
      </c>
      <c r="N4868">
        <v>1.02</v>
      </c>
      <c r="O4868">
        <v>1.1499999999999999</v>
      </c>
      <c r="P4868">
        <v>1.25</v>
      </c>
      <c r="Q4868">
        <v>2.302</v>
      </c>
      <c r="R4868">
        <v>2.39106</v>
      </c>
      <c r="S4868">
        <v>2.5266299999999999</v>
      </c>
      <c r="T4868">
        <v>2.7817500000000002</v>
      </c>
      <c r="U4868">
        <v>3.0637500000000002</v>
      </c>
      <c r="V4868">
        <v>24442.92</v>
      </c>
      <c r="W4868">
        <v>2641.25</v>
      </c>
      <c r="X4868">
        <v>67</v>
      </c>
    </row>
    <row r="4869" spans="1:24" x14ac:dyDescent="0.55000000000000004">
      <c r="A4869" s="5">
        <v>43403</v>
      </c>
      <c r="B4869">
        <v>2.2000000000000002</v>
      </c>
      <c r="C4869">
        <v>2.33</v>
      </c>
      <c r="D4869">
        <v>2.48</v>
      </c>
      <c r="E4869">
        <v>2.66</v>
      </c>
      <c r="F4869">
        <v>2.84</v>
      </c>
      <c r="G4869">
        <v>2.9</v>
      </c>
      <c r="H4869">
        <v>2.94</v>
      </c>
      <c r="I4869">
        <v>3.03</v>
      </c>
      <c r="J4869">
        <v>3.12</v>
      </c>
      <c r="K4869">
        <v>3.26</v>
      </c>
      <c r="L4869">
        <v>3.36</v>
      </c>
      <c r="M4869">
        <v>1.03</v>
      </c>
      <c r="N4869">
        <v>1.07</v>
      </c>
      <c r="O4869">
        <v>1.19</v>
      </c>
      <c r="P4869">
        <v>1.28</v>
      </c>
      <c r="Q4869">
        <v>2.2993800000000002</v>
      </c>
      <c r="R4869">
        <v>2.3933800000000001</v>
      </c>
      <c r="S4869">
        <v>2.5409999999999999</v>
      </c>
      <c r="T4869">
        <v>2.7962500000000001</v>
      </c>
      <c r="U4869">
        <v>3.0708799999999998</v>
      </c>
      <c r="V4869">
        <v>24874.639999999999</v>
      </c>
      <c r="W4869">
        <v>2682.63</v>
      </c>
      <c r="X4869">
        <v>66.180000000000007</v>
      </c>
    </row>
    <row r="4870" spans="1:24" x14ac:dyDescent="0.55000000000000004">
      <c r="A4870" s="5">
        <v>43404</v>
      </c>
      <c r="B4870">
        <v>2.2000000000000002</v>
      </c>
      <c r="C4870">
        <v>2.34</v>
      </c>
      <c r="D4870">
        <v>2.4900000000000002</v>
      </c>
      <c r="E4870">
        <v>2.69</v>
      </c>
      <c r="F4870">
        <v>2.87</v>
      </c>
      <c r="G4870">
        <v>2.93</v>
      </c>
      <c r="H4870">
        <v>2.98</v>
      </c>
      <c r="I4870">
        <v>3.07</v>
      </c>
      <c r="J4870">
        <v>3.15</v>
      </c>
      <c r="K4870">
        <v>3.3</v>
      </c>
      <c r="L4870">
        <v>3.39</v>
      </c>
      <c r="M4870">
        <v>1.08</v>
      </c>
      <c r="N4870">
        <v>1.1000000000000001</v>
      </c>
      <c r="O4870">
        <v>1.21</v>
      </c>
      <c r="P4870">
        <v>1.31</v>
      </c>
      <c r="Q4870">
        <v>2.30688</v>
      </c>
      <c r="R4870">
        <v>2.3963800000000002</v>
      </c>
      <c r="S4870">
        <v>2.5585</v>
      </c>
      <c r="T4870">
        <v>2.8001299999999998</v>
      </c>
      <c r="U4870">
        <v>3.0837500000000002</v>
      </c>
      <c r="V4870">
        <v>25115.759999999998</v>
      </c>
      <c r="W4870">
        <v>2711.74</v>
      </c>
      <c r="X4870">
        <v>65.31</v>
      </c>
    </row>
    <row r="4871" spans="1:24" x14ac:dyDescent="0.55000000000000004">
      <c r="A4871" s="5">
        <v>43405</v>
      </c>
      <c r="B4871">
        <v>2.2000000000000002</v>
      </c>
      <c r="C4871">
        <v>2.3199999999999998</v>
      </c>
      <c r="D4871">
        <v>2.4900000000000002</v>
      </c>
      <c r="E4871">
        <v>2.67</v>
      </c>
      <c r="F4871">
        <v>2.84</v>
      </c>
      <c r="G4871">
        <v>2.91</v>
      </c>
      <c r="H4871">
        <v>2.96</v>
      </c>
      <c r="I4871">
        <v>3.06</v>
      </c>
      <c r="J4871">
        <v>3.14</v>
      </c>
      <c r="K4871">
        <v>3.29</v>
      </c>
      <c r="L4871">
        <v>3.38</v>
      </c>
      <c r="M4871">
        <v>1.08</v>
      </c>
      <c r="N4871">
        <v>1.1200000000000001</v>
      </c>
      <c r="O4871">
        <v>1.23</v>
      </c>
      <c r="P4871">
        <v>1.32</v>
      </c>
      <c r="Q4871">
        <v>2.3135599999999998</v>
      </c>
      <c r="R4871">
        <v>2.4180000000000001</v>
      </c>
      <c r="S4871">
        <v>2.5815000000000001</v>
      </c>
      <c r="T4871">
        <v>2.8165</v>
      </c>
      <c r="U4871">
        <v>3.09613</v>
      </c>
      <c r="V4871">
        <v>25380.74</v>
      </c>
      <c r="W4871">
        <v>2740.37</v>
      </c>
      <c r="X4871">
        <v>63.67</v>
      </c>
    </row>
    <row r="4872" spans="1:24" x14ac:dyDescent="0.55000000000000004">
      <c r="A4872" s="5">
        <v>43406</v>
      </c>
      <c r="B4872">
        <v>2.19</v>
      </c>
      <c r="C4872">
        <v>2.33</v>
      </c>
      <c r="D4872">
        <v>2.5</v>
      </c>
      <c r="E4872">
        <v>2.7</v>
      </c>
      <c r="F4872">
        <v>2.91</v>
      </c>
      <c r="G4872">
        <v>2.98</v>
      </c>
      <c r="H4872">
        <v>3.04</v>
      </c>
      <c r="I4872">
        <v>3.13</v>
      </c>
      <c r="J4872">
        <v>3.22</v>
      </c>
      <c r="K4872">
        <v>3.37</v>
      </c>
      <c r="L4872">
        <v>3.46</v>
      </c>
      <c r="M4872">
        <v>1.1299999999999999</v>
      </c>
      <c r="N4872">
        <v>1.1599999999999999</v>
      </c>
      <c r="O4872">
        <v>1.27</v>
      </c>
      <c r="P4872">
        <v>1.37</v>
      </c>
      <c r="Q4872">
        <v>2.3178800000000002</v>
      </c>
      <c r="R4872">
        <v>2.42625</v>
      </c>
      <c r="S4872">
        <v>2.5923799999999999</v>
      </c>
      <c r="T4872">
        <v>2.8288799999999998</v>
      </c>
      <c r="U4872">
        <v>3.1048800000000001</v>
      </c>
      <c r="V4872">
        <v>25270.83</v>
      </c>
      <c r="W4872">
        <v>2723.06</v>
      </c>
      <c r="X4872">
        <v>63.12</v>
      </c>
    </row>
    <row r="4873" spans="1:24" x14ac:dyDescent="0.55000000000000004">
      <c r="A4873" s="5">
        <v>43409</v>
      </c>
      <c r="B4873">
        <v>2.2000000000000002</v>
      </c>
      <c r="C4873">
        <v>2.36</v>
      </c>
      <c r="D4873">
        <v>2.5099999999999998</v>
      </c>
      <c r="E4873">
        <v>2.71</v>
      </c>
      <c r="F4873">
        <v>2.91</v>
      </c>
      <c r="G4873">
        <v>2.99</v>
      </c>
      <c r="H4873">
        <v>3.03</v>
      </c>
      <c r="I4873">
        <v>3.12</v>
      </c>
      <c r="J4873">
        <v>3.2</v>
      </c>
      <c r="K4873">
        <v>3.34</v>
      </c>
      <c r="L4873">
        <v>3.43</v>
      </c>
      <c r="M4873">
        <v>1.1200000000000001</v>
      </c>
      <c r="N4873">
        <v>1.1399999999999999</v>
      </c>
      <c r="O4873">
        <v>1.25</v>
      </c>
      <c r="P4873">
        <v>1.33</v>
      </c>
      <c r="Q4873">
        <v>2.3159999999999998</v>
      </c>
      <c r="R4873">
        <v>2.4295</v>
      </c>
      <c r="S4873">
        <v>2.5892499999999998</v>
      </c>
      <c r="T4873">
        <v>2.83575</v>
      </c>
      <c r="U4873">
        <v>3.1168800000000001</v>
      </c>
      <c r="V4873">
        <v>25461.7</v>
      </c>
      <c r="W4873">
        <v>2738.31</v>
      </c>
      <c r="X4873">
        <v>63.12</v>
      </c>
    </row>
    <row r="4874" spans="1:24" x14ac:dyDescent="0.55000000000000004">
      <c r="A4874" s="5">
        <v>43410</v>
      </c>
      <c r="B4874">
        <v>2.2000000000000002</v>
      </c>
      <c r="C4874">
        <v>2.35</v>
      </c>
      <c r="D4874">
        <v>2.52</v>
      </c>
      <c r="E4874">
        <v>2.72</v>
      </c>
      <c r="F4874">
        <v>2.93</v>
      </c>
      <c r="G4874">
        <v>3.01</v>
      </c>
      <c r="H4874">
        <v>3.05</v>
      </c>
      <c r="I4874">
        <v>3.14</v>
      </c>
      <c r="J4874">
        <v>3.22</v>
      </c>
      <c r="K4874">
        <v>3.35</v>
      </c>
      <c r="L4874">
        <v>3.43</v>
      </c>
      <c r="M4874">
        <v>1.1299999999999999</v>
      </c>
      <c r="N4874">
        <v>1.1499999999999999</v>
      </c>
      <c r="O4874">
        <v>1.25</v>
      </c>
      <c r="P4874">
        <v>1.32</v>
      </c>
      <c r="Q4874">
        <v>2.3168799999999998</v>
      </c>
      <c r="R4874">
        <v>2.4286300000000001</v>
      </c>
      <c r="S4874">
        <v>2.5912500000000001</v>
      </c>
      <c r="T4874">
        <v>2.8414999999999999</v>
      </c>
      <c r="U4874">
        <v>3.1163799999999999</v>
      </c>
      <c r="V4874">
        <v>25635.01</v>
      </c>
      <c r="W4874">
        <v>2755.45</v>
      </c>
      <c r="X4874">
        <v>62.16</v>
      </c>
    </row>
    <row r="4875" spans="1:24" x14ac:dyDescent="0.55000000000000004">
      <c r="A4875" s="5">
        <v>43411</v>
      </c>
      <c r="B4875">
        <v>2.2000000000000002</v>
      </c>
      <c r="C4875">
        <v>2.37</v>
      </c>
      <c r="D4875">
        <v>2.5099999999999998</v>
      </c>
      <c r="E4875">
        <v>2.74</v>
      </c>
      <c r="F4875">
        <v>2.96</v>
      </c>
      <c r="G4875">
        <v>3.03</v>
      </c>
      <c r="H4875">
        <v>3.07</v>
      </c>
      <c r="I4875">
        <v>3.15</v>
      </c>
      <c r="J4875">
        <v>3.22</v>
      </c>
      <c r="K4875">
        <v>3.35</v>
      </c>
      <c r="L4875">
        <v>3.43</v>
      </c>
      <c r="M4875">
        <v>1.1399999999999999</v>
      </c>
      <c r="N4875">
        <v>1.1499999999999999</v>
      </c>
      <c r="O4875">
        <v>1.25</v>
      </c>
      <c r="P4875">
        <v>1.32</v>
      </c>
      <c r="Q4875">
        <v>2.3153100000000002</v>
      </c>
      <c r="R4875">
        <v>2.4455</v>
      </c>
      <c r="S4875">
        <v>2.6011299999999999</v>
      </c>
      <c r="T4875">
        <v>2.8435000000000001</v>
      </c>
      <c r="U4875">
        <v>3.12513</v>
      </c>
      <c r="V4875">
        <v>26180.3</v>
      </c>
      <c r="W4875">
        <v>2813.89</v>
      </c>
      <c r="X4875">
        <v>61.69</v>
      </c>
    </row>
    <row r="4876" spans="1:24" x14ac:dyDescent="0.55000000000000004">
      <c r="A4876" s="5">
        <v>43412</v>
      </c>
      <c r="B4876">
        <v>2.2000000000000002</v>
      </c>
      <c r="C4876">
        <v>2.35</v>
      </c>
      <c r="D4876">
        <v>2.52</v>
      </c>
      <c r="E4876">
        <v>2.74</v>
      </c>
      <c r="F4876">
        <v>2.98</v>
      </c>
      <c r="G4876">
        <v>3.05</v>
      </c>
      <c r="H4876">
        <v>3.09</v>
      </c>
      <c r="I4876">
        <v>3.17</v>
      </c>
      <c r="J4876">
        <v>3.24</v>
      </c>
      <c r="K4876">
        <v>3.36</v>
      </c>
      <c r="L4876">
        <v>3.43</v>
      </c>
      <c r="M4876">
        <v>1.17</v>
      </c>
      <c r="N4876">
        <v>1.17</v>
      </c>
      <c r="O4876">
        <v>1.24</v>
      </c>
      <c r="P4876">
        <v>1.32</v>
      </c>
      <c r="Q4876">
        <v>2.3184399999999998</v>
      </c>
      <c r="R4876">
        <v>2.4586299999999999</v>
      </c>
      <c r="S4876">
        <v>2.61463</v>
      </c>
      <c r="T4876">
        <v>2.8576299999999999</v>
      </c>
      <c r="U4876">
        <v>3.1407500000000002</v>
      </c>
      <c r="V4876">
        <v>26191.22</v>
      </c>
      <c r="W4876">
        <v>2806.83</v>
      </c>
      <c r="X4876">
        <v>60.71</v>
      </c>
    </row>
    <row r="4877" spans="1:24" x14ac:dyDescent="0.55000000000000004">
      <c r="A4877" s="5">
        <v>43413</v>
      </c>
      <c r="B4877">
        <v>2.19</v>
      </c>
      <c r="C4877">
        <v>2.36</v>
      </c>
      <c r="D4877">
        <v>2.52</v>
      </c>
      <c r="E4877">
        <v>2.73</v>
      </c>
      <c r="F4877">
        <v>2.94</v>
      </c>
      <c r="G4877">
        <v>3.01</v>
      </c>
      <c r="H4877">
        <v>3.05</v>
      </c>
      <c r="I4877">
        <v>3.13</v>
      </c>
      <c r="J4877">
        <v>3.19</v>
      </c>
      <c r="K4877">
        <v>3.32</v>
      </c>
      <c r="L4877">
        <v>3.4</v>
      </c>
      <c r="M4877">
        <v>1.1499999999999999</v>
      </c>
      <c r="N4877">
        <v>1.1499999999999999</v>
      </c>
      <c r="O4877">
        <v>1.24</v>
      </c>
      <c r="P4877">
        <v>1.31</v>
      </c>
      <c r="Q4877">
        <v>2.3143799999999999</v>
      </c>
      <c r="R4877">
        <v>2.45513</v>
      </c>
      <c r="S4877">
        <v>2.6181299999999998</v>
      </c>
      <c r="T4877">
        <v>2.8580000000000001</v>
      </c>
      <c r="U4877">
        <v>3.1441300000000001</v>
      </c>
      <c r="V4877">
        <v>25989.3</v>
      </c>
      <c r="W4877">
        <v>2781.01</v>
      </c>
      <c r="X4877">
        <v>60.19</v>
      </c>
    </row>
    <row r="4878" spans="1:24" x14ac:dyDescent="0.55000000000000004">
      <c r="A4878" s="5">
        <v>43416</v>
      </c>
      <c r="B4878" t="e">
        <v>#N/A</v>
      </c>
      <c r="C4878" t="e">
        <v>#N/A</v>
      </c>
      <c r="D4878" t="e">
        <v>#N/A</v>
      </c>
      <c r="E4878" t="e">
        <v>#N/A</v>
      </c>
      <c r="F4878" t="e">
        <v>#N/A</v>
      </c>
      <c r="G4878" t="e">
        <v>#N/A</v>
      </c>
      <c r="H4878" t="e">
        <v>#N/A</v>
      </c>
      <c r="I4878" t="e">
        <v>#N/A</v>
      </c>
      <c r="J4878" t="e">
        <v>#N/A</v>
      </c>
      <c r="K4878" t="e">
        <v>#N/A</v>
      </c>
      <c r="L4878" t="e">
        <v>#N/A</v>
      </c>
      <c r="M4878" t="e">
        <v>#N/A</v>
      </c>
      <c r="N4878" t="e">
        <v>#N/A</v>
      </c>
      <c r="O4878" t="e">
        <v>#N/A</v>
      </c>
      <c r="P4878" t="e">
        <v>#N/A</v>
      </c>
      <c r="Q4878">
        <v>2.3066300000000002</v>
      </c>
      <c r="R4878">
        <v>2.4452500000000001</v>
      </c>
      <c r="S4878">
        <v>2.6141299999999998</v>
      </c>
      <c r="T4878">
        <v>2.8553799999999998</v>
      </c>
      <c r="U4878">
        <v>3.1347499999999999</v>
      </c>
      <c r="V4878" t="e">
        <v>#N/A</v>
      </c>
      <c r="W4878">
        <v>2726.22</v>
      </c>
      <c r="X4878">
        <v>59.85</v>
      </c>
    </row>
    <row r="4879" spans="1:24" x14ac:dyDescent="0.55000000000000004">
      <c r="A4879" s="5">
        <v>43417</v>
      </c>
      <c r="B4879">
        <v>2.2000000000000002</v>
      </c>
      <c r="C4879">
        <v>2.38</v>
      </c>
      <c r="D4879">
        <v>2.5299999999999998</v>
      </c>
      <c r="E4879">
        <v>2.72</v>
      </c>
      <c r="F4879">
        <v>2.89</v>
      </c>
      <c r="G4879">
        <v>2.95</v>
      </c>
      <c r="H4879">
        <v>2.99</v>
      </c>
      <c r="I4879">
        <v>3.07</v>
      </c>
      <c r="J4879">
        <v>3.14</v>
      </c>
      <c r="K4879">
        <v>3.28</v>
      </c>
      <c r="L4879">
        <v>3.36</v>
      </c>
      <c r="M4879">
        <v>1.1100000000000001</v>
      </c>
      <c r="N4879">
        <v>1.1200000000000001</v>
      </c>
      <c r="O4879">
        <v>1.22</v>
      </c>
      <c r="P4879">
        <v>1.29</v>
      </c>
      <c r="Q4879">
        <v>2.3065000000000002</v>
      </c>
      <c r="R4879">
        <v>2.4441299999999999</v>
      </c>
      <c r="S4879">
        <v>2.6161300000000001</v>
      </c>
      <c r="T4879">
        <v>2.855</v>
      </c>
      <c r="U4879">
        <v>3.1320600000000001</v>
      </c>
      <c r="V4879">
        <v>25286.49</v>
      </c>
      <c r="W4879">
        <v>2722.18</v>
      </c>
      <c r="X4879">
        <v>55.63</v>
      </c>
    </row>
    <row r="4880" spans="1:24" x14ac:dyDescent="0.55000000000000004">
      <c r="A4880" s="5">
        <v>43418</v>
      </c>
      <c r="B4880">
        <v>2.2000000000000002</v>
      </c>
      <c r="C4880">
        <v>2.38</v>
      </c>
      <c r="D4880">
        <v>2.52</v>
      </c>
      <c r="E4880">
        <v>2.71</v>
      </c>
      <c r="F4880">
        <v>2.86</v>
      </c>
      <c r="G4880">
        <v>2.92</v>
      </c>
      <c r="H4880">
        <v>2.95</v>
      </c>
      <c r="I4880">
        <v>3.04</v>
      </c>
      <c r="J4880">
        <v>3.12</v>
      </c>
      <c r="K4880">
        <v>3.26</v>
      </c>
      <c r="L4880">
        <v>3.35</v>
      </c>
      <c r="M4880">
        <v>1.1000000000000001</v>
      </c>
      <c r="N4880">
        <v>1.1200000000000001</v>
      </c>
      <c r="O4880">
        <v>1.22</v>
      </c>
      <c r="P4880">
        <v>1.3</v>
      </c>
      <c r="Q4880">
        <v>2.3103799999999999</v>
      </c>
      <c r="R4880">
        <v>2.4453100000000001</v>
      </c>
      <c r="S4880">
        <v>2.629</v>
      </c>
      <c r="T4880">
        <v>2.8634400000000002</v>
      </c>
      <c r="U4880">
        <v>3.1296300000000001</v>
      </c>
      <c r="V4880">
        <v>25080.5</v>
      </c>
      <c r="W4880">
        <v>2701.58</v>
      </c>
      <c r="X4880">
        <v>56.16</v>
      </c>
    </row>
    <row r="4881" spans="1:24" x14ac:dyDescent="0.55000000000000004">
      <c r="A4881" s="5">
        <v>43419</v>
      </c>
      <c r="B4881">
        <v>2.2000000000000002</v>
      </c>
      <c r="C4881">
        <v>2.37</v>
      </c>
      <c r="D4881">
        <v>2.5099999999999998</v>
      </c>
      <c r="E4881">
        <v>2.7</v>
      </c>
      <c r="F4881">
        <v>2.86</v>
      </c>
      <c r="G4881">
        <v>2.91</v>
      </c>
      <c r="H4881">
        <v>2.94</v>
      </c>
      <c r="I4881">
        <v>3.02</v>
      </c>
      <c r="J4881">
        <v>3.11</v>
      </c>
      <c r="K4881">
        <v>3.27</v>
      </c>
      <c r="L4881">
        <v>3.36</v>
      </c>
      <c r="M4881">
        <v>1.0900000000000001</v>
      </c>
      <c r="N4881">
        <v>1.1100000000000001</v>
      </c>
      <c r="O4881">
        <v>1.21</v>
      </c>
      <c r="P4881">
        <v>1.3</v>
      </c>
      <c r="Q4881">
        <v>2.3025000000000002</v>
      </c>
      <c r="R4881">
        <v>2.4491299999999998</v>
      </c>
      <c r="S4881">
        <v>2.64</v>
      </c>
      <c r="T4881">
        <v>2.8601899999999998</v>
      </c>
      <c r="U4881">
        <v>3.1183800000000002</v>
      </c>
      <c r="V4881">
        <v>25289.27</v>
      </c>
      <c r="W4881">
        <v>2730.2</v>
      </c>
      <c r="X4881">
        <v>56.45</v>
      </c>
    </row>
    <row r="4882" spans="1:24" x14ac:dyDescent="0.55000000000000004">
      <c r="A4882" s="5">
        <v>43420</v>
      </c>
      <c r="B4882">
        <v>2.2000000000000002</v>
      </c>
      <c r="C4882">
        <v>2.36</v>
      </c>
      <c r="D4882">
        <v>2.5</v>
      </c>
      <c r="E4882">
        <v>2.68</v>
      </c>
      <c r="F4882">
        <v>2.81</v>
      </c>
      <c r="G4882">
        <v>2.85</v>
      </c>
      <c r="H4882">
        <v>2.9</v>
      </c>
      <c r="I4882">
        <v>2.99</v>
      </c>
      <c r="J4882">
        <v>3.08</v>
      </c>
      <c r="K4882">
        <v>3.23</v>
      </c>
      <c r="L4882">
        <v>3.33</v>
      </c>
      <c r="M4882">
        <v>1.02</v>
      </c>
      <c r="N4882">
        <v>1.06</v>
      </c>
      <c r="O4882">
        <v>1.17</v>
      </c>
      <c r="P4882">
        <v>1.25</v>
      </c>
      <c r="Q4882">
        <v>2.3008799999999998</v>
      </c>
      <c r="R4882">
        <v>2.4521299999999999</v>
      </c>
      <c r="S4882">
        <v>2.6444999999999999</v>
      </c>
      <c r="T4882">
        <v>2.8626299999999998</v>
      </c>
      <c r="U4882">
        <v>3.1236299999999999</v>
      </c>
      <c r="V4882">
        <v>25413.22</v>
      </c>
      <c r="W4882">
        <v>2736.27</v>
      </c>
      <c r="X4882">
        <v>56.49</v>
      </c>
    </row>
    <row r="4883" spans="1:24" x14ac:dyDescent="0.55000000000000004">
      <c r="A4883" s="5">
        <v>43423</v>
      </c>
      <c r="B4883">
        <v>2.2000000000000002</v>
      </c>
      <c r="C4883">
        <v>2.38</v>
      </c>
      <c r="D4883">
        <v>2.52</v>
      </c>
      <c r="E4883">
        <v>2.66</v>
      </c>
      <c r="F4883">
        <v>2.79</v>
      </c>
      <c r="G4883">
        <v>2.82</v>
      </c>
      <c r="H4883">
        <v>2.87</v>
      </c>
      <c r="I4883">
        <v>2.97</v>
      </c>
      <c r="J4883">
        <v>3.06</v>
      </c>
      <c r="K4883">
        <v>3.22</v>
      </c>
      <c r="L4883">
        <v>3.32</v>
      </c>
      <c r="M4883">
        <v>1.02</v>
      </c>
      <c r="N4883">
        <v>1.07</v>
      </c>
      <c r="O4883">
        <v>1.17</v>
      </c>
      <c r="P4883">
        <v>1.26</v>
      </c>
      <c r="Q4883">
        <v>2.3002500000000001</v>
      </c>
      <c r="R4883">
        <v>2.4576899999999999</v>
      </c>
      <c r="S4883">
        <v>2.64581</v>
      </c>
      <c r="T4883">
        <v>2.8657499999999998</v>
      </c>
      <c r="U4883">
        <v>3.10738</v>
      </c>
      <c r="V4883">
        <v>25017.439999999999</v>
      </c>
      <c r="W4883">
        <v>2690.73</v>
      </c>
      <c r="X4883">
        <v>57.16</v>
      </c>
    </row>
    <row r="4884" spans="1:24" x14ac:dyDescent="0.55000000000000004">
      <c r="A4884" s="5">
        <v>43424</v>
      </c>
      <c r="B4884">
        <v>2.2000000000000002</v>
      </c>
      <c r="C4884">
        <v>2.39</v>
      </c>
      <c r="D4884">
        <v>2.5099999999999998</v>
      </c>
      <c r="E4884">
        <v>2.67</v>
      </c>
      <c r="F4884">
        <v>2.79</v>
      </c>
      <c r="G4884">
        <v>2.83</v>
      </c>
      <c r="H4884">
        <v>2.88</v>
      </c>
      <c r="I4884">
        <v>2.97</v>
      </c>
      <c r="J4884">
        <v>3.06</v>
      </c>
      <c r="K4884">
        <v>3.22</v>
      </c>
      <c r="L4884">
        <v>3.31</v>
      </c>
      <c r="M4884">
        <v>1.06</v>
      </c>
      <c r="N4884">
        <v>1.0900000000000001</v>
      </c>
      <c r="O4884">
        <v>1.19</v>
      </c>
      <c r="P4884">
        <v>1.28</v>
      </c>
      <c r="Q4884">
        <v>2.3054999999999999</v>
      </c>
      <c r="R4884">
        <v>2.4584999999999999</v>
      </c>
      <c r="S4884">
        <v>2.65313</v>
      </c>
      <c r="T4884">
        <v>2.8632499999999999</v>
      </c>
      <c r="U4884">
        <v>3.0971299999999999</v>
      </c>
      <c r="V4884">
        <v>24465.64</v>
      </c>
      <c r="W4884">
        <v>2641.89</v>
      </c>
      <c r="X4884">
        <v>53.39</v>
      </c>
    </row>
    <row r="4885" spans="1:24" x14ac:dyDescent="0.55000000000000004">
      <c r="A4885" s="5">
        <v>43425</v>
      </c>
      <c r="B4885">
        <v>2.2000000000000002</v>
      </c>
      <c r="C4885">
        <v>2.41</v>
      </c>
      <c r="D4885">
        <v>2.52</v>
      </c>
      <c r="E4885">
        <v>2.67</v>
      </c>
      <c r="F4885">
        <v>2.81</v>
      </c>
      <c r="G4885">
        <v>2.84</v>
      </c>
      <c r="H4885">
        <v>2.89</v>
      </c>
      <c r="I4885">
        <v>2.98</v>
      </c>
      <c r="J4885">
        <v>3.06</v>
      </c>
      <c r="K4885">
        <v>3.22</v>
      </c>
      <c r="L4885">
        <v>3.31</v>
      </c>
      <c r="M4885">
        <v>1.08</v>
      </c>
      <c r="N4885">
        <v>1.0900000000000001</v>
      </c>
      <c r="O4885">
        <v>1.2</v>
      </c>
      <c r="P4885">
        <v>1.28</v>
      </c>
      <c r="Q4885">
        <v>2.3151299999999999</v>
      </c>
      <c r="R4885">
        <v>2.4731299999999998</v>
      </c>
      <c r="S4885">
        <v>2.6769400000000001</v>
      </c>
      <c r="T4885">
        <v>2.8858799999999998</v>
      </c>
      <c r="U4885">
        <v>3.1103800000000001</v>
      </c>
      <c r="V4885">
        <v>24464.69</v>
      </c>
      <c r="W4885">
        <v>2649.93</v>
      </c>
      <c r="X4885">
        <v>54.41</v>
      </c>
    </row>
    <row r="4886" spans="1:24" x14ac:dyDescent="0.55000000000000004">
      <c r="A4886" s="5">
        <v>43426</v>
      </c>
      <c r="B4886" t="e">
        <v>#N/A</v>
      </c>
      <c r="C4886" t="e">
        <v>#N/A</v>
      </c>
      <c r="D4886" t="e">
        <v>#N/A</v>
      </c>
      <c r="E4886" t="e">
        <v>#N/A</v>
      </c>
      <c r="F4886" t="e">
        <v>#N/A</v>
      </c>
      <c r="G4886" t="e">
        <v>#N/A</v>
      </c>
      <c r="H4886" t="e">
        <v>#N/A</v>
      </c>
      <c r="I4886" t="e">
        <v>#N/A</v>
      </c>
      <c r="J4886" t="e">
        <v>#N/A</v>
      </c>
      <c r="K4886" t="e">
        <v>#N/A</v>
      </c>
      <c r="L4886" t="e">
        <v>#N/A</v>
      </c>
      <c r="M4886" t="e">
        <v>#N/A</v>
      </c>
      <c r="N4886" t="e">
        <v>#N/A</v>
      </c>
      <c r="O4886" t="e">
        <v>#N/A</v>
      </c>
      <c r="P4886" t="e">
        <v>#N/A</v>
      </c>
      <c r="Q4886">
        <v>2.31488</v>
      </c>
      <c r="R4886">
        <v>2.4801299999999999</v>
      </c>
      <c r="S4886">
        <v>2.6892499999999999</v>
      </c>
      <c r="T4886">
        <v>2.8872499999999999</v>
      </c>
      <c r="U4886">
        <v>3.1095000000000002</v>
      </c>
      <c r="V4886" t="e">
        <v>#N/A</v>
      </c>
      <c r="W4886" t="e">
        <v>#N/A</v>
      </c>
      <c r="X4886" t="e">
        <v>#N/A</v>
      </c>
    </row>
    <row r="4887" spans="1:24" x14ac:dyDescent="0.55000000000000004">
      <c r="A4887" s="5">
        <v>43427</v>
      </c>
      <c r="B4887">
        <v>2.2000000000000002</v>
      </c>
      <c r="C4887">
        <v>2.41</v>
      </c>
      <c r="D4887">
        <v>2.52</v>
      </c>
      <c r="E4887">
        <v>2.67</v>
      </c>
      <c r="F4887">
        <v>2.81</v>
      </c>
      <c r="G4887">
        <v>2.83</v>
      </c>
      <c r="H4887">
        <v>2.88</v>
      </c>
      <c r="I4887">
        <v>2.97</v>
      </c>
      <c r="J4887">
        <v>3.05</v>
      </c>
      <c r="K4887">
        <v>3.21</v>
      </c>
      <c r="L4887">
        <v>3.31</v>
      </c>
      <c r="M4887">
        <v>1.1100000000000001</v>
      </c>
      <c r="N4887">
        <v>1.0900000000000001</v>
      </c>
      <c r="O4887">
        <v>1.18</v>
      </c>
      <c r="P4887">
        <v>1.29</v>
      </c>
      <c r="Q4887">
        <v>2.3218800000000002</v>
      </c>
      <c r="R4887">
        <v>2.4953799999999999</v>
      </c>
      <c r="S4887">
        <v>2.6911900000000002</v>
      </c>
      <c r="T4887">
        <v>2.88625</v>
      </c>
      <c r="U4887">
        <v>3.1207500000000001</v>
      </c>
      <c r="V4887">
        <v>24285.95</v>
      </c>
      <c r="W4887">
        <v>2632.56</v>
      </c>
      <c r="X4887" t="e">
        <v>#N/A</v>
      </c>
    </row>
    <row r="4888" spans="1:24" x14ac:dyDescent="0.55000000000000004">
      <c r="A4888" s="5">
        <v>43430</v>
      </c>
      <c r="B4888">
        <v>2.2000000000000002</v>
      </c>
      <c r="C4888">
        <v>2.41</v>
      </c>
      <c r="D4888">
        <v>2.54</v>
      </c>
      <c r="E4888">
        <v>2.7</v>
      </c>
      <c r="F4888">
        <v>2.84</v>
      </c>
      <c r="G4888">
        <v>2.86</v>
      </c>
      <c r="H4888">
        <v>2.9</v>
      </c>
      <c r="I4888">
        <v>2.98</v>
      </c>
      <c r="J4888">
        <v>3.07</v>
      </c>
      <c r="K4888">
        <v>3.22</v>
      </c>
      <c r="L4888">
        <v>3.32</v>
      </c>
      <c r="M4888">
        <v>1.1200000000000001</v>
      </c>
      <c r="N4888">
        <v>1.1100000000000001</v>
      </c>
      <c r="O4888">
        <v>1.2</v>
      </c>
      <c r="P4888">
        <v>1.3</v>
      </c>
      <c r="Q4888">
        <v>2.3367499999999999</v>
      </c>
      <c r="R4888">
        <v>2.49525</v>
      </c>
      <c r="S4888">
        <v>2.7068099999999999</v>
      </c>
      <c r="T4888">
        <v>2.8927499999999999</v>
      </c>
      <c r="U4888">
        <v>3.1283799999999999</v>
      </c>
      <c r="V4888">
        <v>24640.240000000002</v>
      </c>
      <c r="W4888">
        <v>2673.45</v>
      </c>
      <c r="X4888">
        <v>51.46</v>
      </c>
    </row>
    <row r="4889" spans="1:24" x14ac:dyDescent="0.55000000000000004">
      <c r="A4889" s="5">
        <v>43431</v>
      </c>
      <c r="B4889">
        <v>2.2000000000000002</v>
      </c>
      <c r="C4889">
        <v>2.41</v>
      </c>
      <c r="D4889">
        <v>2.5299999999999998</v>
      </c>
      <c r="E4889">
        <v>2.7</v>
      </c>
      <c r="F4889">
        <v>2.83</v>
      </c>
      <c r="G4889">
        <v>2.86</v>
      </c>
      <c r="H4889">
        <v>2.89</v>
      </c>
      <c r="I4889">
        <v>2.98</v>
      </c>
      <c r="J4889">
        <v>3.06</v>
      </c>
      <c r="K4889">
        <v>3.22</v>
      </c>
      <c r="L4889">
        <v>3.32</v>
      </c>
      <c r="M4889">
        <v>1.1599999999999999</v>
      </c>
      <c r="N4889">
        <v>1.1499999999999999</v>
      </c>
      <c r="O4889">
        <v>1.24</v>
      </c>
      <c r="P4889">
        <v>1.34</v>
      </c>
      <c r="Q4889">
        <v>2.34931</v>
      </c>
      <c r="R4889">
        <v>2.4990000000000001</v>
      </c>
      <c r="S4889">
        <v>2.706</v>
      </c>
      <c r="T4889">
        <v>2.8844400000000001</v>
      </c>
      <c r="U4889">
        <v>3.1307499999999999</v>
      </c>
      <c r="V4889">
        <v>24748.73</v>
      </c>
      <c r="W4889">
        <v>2682.17</v>
      </c>
      <c r="X4889">
        <v>51.31</v>
      </c>
    </row>
    <row r="4890" spans="1:24" x14ac:dyDescent="0.55000000000000004">
      <c r="A4890" s="5">
        <v>43432</v>
      </c>
      <c r="B4890">
        <v>2.2000000000000002</v>
      </c>
      <c r="C4890">
        <v>2.4</v>
      </c>
      <c r="D4890">
        <v>2.5299999999999998</v>
      </c>
      <c r="E4890">
        <v>2.69</v>
      </c>
      <c r="F4890">
        <v>2.81</v>
      </c>
      <c r="G4890">
        <v>2.84</v>
      </c>
      <c r="H4890">
        <v>2.87</v>
      </c>
      <c r="I4890">
        <v>2.97</v>
      </c>
      <c r="J4890">
        <v>3.06</v>
      </c>
      <c r="K4890">
        <v>3.23</v>
      </c>
      <c r="L4890">
        <v>3.34</v>
      </c>
      <c r="M4890">
        <v>1.1299999999999999</v>
      </c>
      <c r="N4890">
        <v>1.1200000000000001</v>
      </c>
      <c r="O4890">
        <v>1.23</v>
      </c>
      <c r="P4890">
        <v>1.34</v>
      </c>
      <c r="Q4890">
        <v>2.34463</v>
      </c>
      <c r="R4890">
        <v>2.4950000000000001</v>
      </c>
      <c r="S4890">
        <v>2.7066300000000001</v>
      </c>
      <c r="T4890">
        <v>2.8866299999999998</v>
      </c>
      <c r="U4890">
        <v>3.1341299999999999</v>
      </c>
      <c r="V4890">
        <v>25366.43</v>
      </c>
      <c r="W4890">
        <v>2743.79</v>
      </c>
      <c r="X4890">
        <v>50.06</v>
      </c>
    </row>
    <row r="4891" spans="1:24" x14ac:dyDescent="0.55000000000000004">
      <c r="A4891" s="5">
        <v>43433</v>
      </c>
      <c r="B4891">
        <v>2.2000000000000002</v>
      </c>
      <c r="C4891">
        <v>2.37</v>
      </c>
      <c r="D4891">
        <v>2.52</v>
      </c>
      <c r="E4891">
        <v>2.69</v>
      </c>
      <c r="F4891">
        <v>2.81</v>
      </c>
      <c r="G4891">
        <v>2.83</v>
      </c>
      <c r="H4891">
        <v>2.85</v>
      </c>
      <c r="I4891">
        <v>2.94</v>
      </c>
      <c r="J4891">
        <v>3.03</v>
      </c>
      <c r="K4891">
        <v>3.21</v>
      </c>
      <c r="L4891">
        <v>3.33</v>
      </c>
      <c r="M4891">
        <v>1.06</v>
      </c>
      <c r="N4891">
        <v>1.05</v>
      </c>
      <c r="O4891">
        <v>1.1599999999999999</v>
      </c>
      <c r="P4891">
        <v>1.28</v>
      </c>
      <c r="Q4891">
        <v>2.3492500000000001</v>
      </c>
      <c r="R4891">
        <v>2.51125</v>
      </c>
      <c r="S4891">
        <v>2.73813</v>
      </c>
      <c r="T4891">
        <v>2.8851900000000001</v>
      </c>
      <c r="U4891">
        <v>3.11869</v>
      </c>
      <c r="V4891">
        <v>25338.84</v>
      </c>
      <c r="W4891">
        <v>2737.76</v>
      </c>
      <c r="X4891">
        <v>51.46</v>
      </c>
    </row>
    <row r="4892" spans="1:24" x14ac:dyDescent="0.55000000000000004">
      <c r="A4892" s="5">
        <v>43434</v>
      </c>
      <c r="B4892">
        <v>2.2000000000000002</v>
      </c>
      <c r="C4892">
        <v>2.37</v>
      </c>
      <c r="D4892">
        <v>2.52</v>
      </c>
      <c r="E4892">
        <v>2.7</v>
      </c>
      <c r="F4892">
        <v>2.8</v>
      </c>
      <c r="G4892">
        <v>2.83</v>
      </c>
      <c r="H4892">
        <v>2.84</v>
      </c>
      <c r="I4892">
        <v>2.92</v>
      </c>
      <c r="J4892">
        <v>3.01</v>
      </c>
      <c r="K4892">
        <v>3.19</v>
      </c>
      <c r="L4892">
        <v>3.3</v>
      </c>
      <c r="M4892">
        <v>1.07</v>
      </c>
      <c r="N4892">
        <v>1.04</v>
      </c>
      <c r="O4892">
        <v>1.1499999999999999</v>
      </c>
      <c r="P4892">
        <v>1.26</v>
      </c>
      <c r="Q4892">
        <v>2.34694</v>
      </c>
      <c r="R4892">
        <v>2.5100600000000002</v>
      </c>
      <c r="S4892">
        <v>2.7361300000000002</v>
      </c>
      <c r="T4892">
        <v>2.8946299999999998</v>
      </c>
      <c r="U4892">
        <v>3.12025</v>
      </c>
      <c r="V4892">
        <v>25538.46</v>
      </c>
      <c r="W4892">
        <v>2760.17</v>
      </c>
      <c r="X4892">
        <v>50.78</v>
      </c>
    </row>
    <row r="4893" spans="1:24" x14ac:dyDescent="0.55000000000000004">
      <c r="A4893" s="5">
        <v>43437</v>
      </c>
      <c r="B4893">
        <v>2.19</v>
      </c>
      <c r="C4893">
        <v>2.38</v>
      </c>
      <c r="D4893">
        <v>2.56</v>
      </c>
      <c r="E4893">
        <v>2.72</v>
      </c>
      <c r="F4893">
        <v>2.83</v>
      </c>
      <c r="G4893">
        <v>2.84</v>
      </c>
      <c r="H4893">
        <v>2.83</v>
      </c>
      <c r="I4893">
        <v>2.9</v>
      </c>
      <c r="J4893">
        <v>2.98</v>
      </c>
      <c r="K4893">
        <v>3.15</v>
      </c>
      <c r="L4893">
        <v>3.27</v>
      </c>
      <c r="M4893">
        <v>1.07</v>
      </c>
      <c r="N4893">
        <v>1.02</v>
      </c>
      <c r="O4893">
        <v>1.1299999999999999</v>
      </c>
      <c r="P4893">
        <v>1.23</v>
      </c>
      <c r="Q4893">
        <v>2.3788800000000001</v>
      </c>
      <c r="R4893">
        <v>2.5365600000000001</v>
      </c>
      <c r="S4893">
        <v>2.7512500000000002</v>
      </c>
      <c r="T4893">
        <v>2.8952499999999999</v>
      </c>
      <c r="U4893">
        <v>3.1381899999999998</v>
      </c>
      <c r="V4893">
        <v>25826.43</v>
      </c>
      <c r="W4893">
        <v>2790.37</v>
      </c>
      <c r="X4893">
        <v>52.98</v>
      </c>
    </row>
    <row r="4894" spans="1:24" x14ac:dyDescent="0.55000000000000004">
      <c r="A4894" s="5">
        <v>43438</v>
      </c>
      <c r="B4894">
        <v>2.2000000000000002</v>
      </c>
      <c r="C4894">
        <v>2.42</v>
      </c>
      <c r="D4894">
        <v>2.58</v>
      </c>
      <c r="E4894">
        <v>2.71</v>
      </c>
      <c r="F4894">
        <v>2.8</v>
      </c>
      <c r="G4894">
        <v>2.81</v>
      </c>
      <c r="H4894">
        <v>2.79</v>
      </c>
      <c r="I4894">
        <v>2.84</v>
      </c>
      <c r="J4894">
        <v>2.91</v>
      </c>
      <c r="K4894">
        <v>3.05</v>
      </c>
      <c r="L4894">
        <v>3.16</v>
      </c>
      <c r="M4894">
        <v>1.05</v>
      </c>
      <c r="N4894">
        <v>0.97</v>
      </c>
      <c r="O4894">
        <v>1.06</v>
      </c>
      <c r="P4894">
        <v>1.1599999999999999</v>
      </c>
      <c r="Q4894">
        <v>2.3795000000000002</v>
      </c>
      <c r="R4894">
        <v>2.5362499999999999</v>
      </c>
      <c r="S4894">
        <v>2.73888</v>
      </c>
      <c r="T4894">
        <v>2.8963800000000002</v>
      </c>
      <c r="U4894">
        <v>3.1329400000000001</v>
      </c>
      <c r="V4894">
        <v>25027.07</v>
      </c>
      <c r="W4894">
        <v>2700.06</v>
      </c>
      <c r="X4894">
        <v>53.21</v>
      </c>
    </row>
    <row r="4895" spans="1:24" x14ac:dyDescent="0.55000000000000004">
      <c r="A4895" s="5">
        <v>43439</v>
      </c>
      <c r="B4895">
        <v>2.2000000000000002</v>
      </c>
      <c r="C4895" t="e">
        <v>#N/A</v>
      </c>
      <c r="D4895" t="e">
        <v>#N/A</v>
      </c>
      <c r="E4895" t="e">
        <v>#N/A</v>
      </c>
      <c r="F4895" t="e">
        <v>#N/A</v>
      </c>
      <c r="G4895" t="e">
        <v>#N/A</v>
      </c>
      <c r="H4895" t="e">
        <v>#N/A</v>
      </c>
      <c r="I4895" t="e">
        <v>#N/A</v>
      </c>
      <c r="J4895" t="e">
        <v>#N/A</v>
      </c>
      <c r="K4895" t="e">
        <v>#N/A</v>
      </c>
      <c r="L4895" t="e">
        <v>#N/A</v>
      </c>
      <c r="M4895" t="e">
        <v>#N/A</v>
      </c>
      <c r="N4895" t="e">
        <v>#N/A</v>
      </c>
      <c r="O4895" t="e">
        <v>#N/A</v>
      </c>
      <c r="P4895" t="e">
        <v>#N/A</v>
      </c>
      <c r="Q4895">
        <v>2.3832499999999999</v>
      </c>
      <c r="R4895">
        <v>2.5427499999999998</v>
      </c>
      <c r="S4895">
        <v>2.7657500000000002</v>
      </c>
      <c r="T4895">
        <v>2.89113</v>
      </c>
      <c r="U4895">
        <v>3.12575</v>
      </c>
      <c r="V4895" t="e">
        <v>#N/A</v>
      </c>
      <c r="W4895" t="e">
        <v>#N/A</v>
      </c>
      <c r="X4895">
        <v>52.64</v>
      </c>
    </row>
    <row r="4896" spans="1:24" x14ac:dyDescent="0.55000000000000004">
      <c r="A4896" s="5">
        <v>43440</v>
      </c>
      <c r="B4896">
        <v>2.2000000000000002</v>
      </c>
      <c r="C4896">
        <v>2.41</v>
      </c>
      <c r="D4896">
        <v>2.56</v>
      </c>
      <c r="E4896">
        <v>2.7</v>
      </c>
      <c r="F4896">
        <v>2.75</v>
      </c>
      <c r="G4896">
        <v>2.76</v>
      </c>
      <c r="H4896">
        <v>2.75</v>
      </c>
      <c r="I4896">
        <v>2.8</v>
      </c>
      <c r="J4896">
        <v>2.87</v>
      </c>
      <c r="K4896">
        <v>3.01</v>
      </c>
      <c r="L4896">
        <v>3.14</v>
      </c>
      <c r="M4896">
        <v>1.06</v>
      </c>
      <c r="N4896">
        <v>0.97</v>
      </c>
      <c r="O4896">
        <v>1.08</v>
      </c>
      <c r="P4896">
        <v>1.1499999999999999</v>
      </c>
      <c r="Q4896">
        <v>2.3869400000000001</v>
      </c>
      <c r="R4896">
        <v>2.5404399999999998</v>
      </c>
      <c r="S4896">
        <v>2.7671299999999999</v>
      </c>
      <c r="T4896">
        <v>2.8890600000000002</v>
      </c>
      <c r="U4896">
        <v>3.1119400000000002</v>
      </c>
      <c r="V4896">
        <v>24947.67</v>
      </c>
      <c r="W4896">
        <v>2695.95</v>
      </c>
      <c r="X4896">
        <v>51.54</v>
      </c>
    </row>
    <row r="4897" spans="1:24" x14ac:dyDescent="0.55000000000000004">
      <c r="A4897" s="5">
        <v>43441</v>
      </c>
      <c r="B4897">
        <v>2.19</v>
      </c>
      <c r="C4897">
        <v>2.4</v>
      </c>
      <c r="D4897">
        <v>2.54</v>
      </c>
      <c r="E4897">
        <v>2.68</v>
      </c>
      <c r="F4897">
        <v>2.72</v>
      </c>
      <c r="G4897">
        <v>2.72</v>
      </c>
      <c r="H4897">
        <v>2.7</v>
      </c>
      <c r="I4897">
        <v>2.77</v>
      </c>
      <c r="J4897">
        <v>2.85</v>
      </c>
      <c r="K4897">
        <v>3.01</v>
      </c>
      <c r="L4897">
        <v>3.14</v>
      </c>
      <c r="M4897">
        <v>1.02</v>
      </c>
      <c r="N4897">
        <v>0.96</v>
      </c>
      <c r="O4897">
        <v>1.06</v>
      </c>
      <c r="P4897">
        <v>1.17</v>
      </c>
      <c r="Q4897">
        <v>2.4001899999999998</v>
      </c>
      <c r="R4897">
        <v>2.5452499999999998</v>
      </c>
      <c r="S4897">
        <v>2.7710599999999999</v>
      </c>
      <c r="T4897">
        <v>2.8858100000000002</v>
      </c>
      <c r="U4897">
        <v>3.1005600000000002</v>
      </c>
      <c r="V4897">
        <v>24388.95</v>
      </c>
      <c r="W4897">
        <v>2633.08</v>
      </c>
      <c r="X4897">
        <v>52.76</v>
      </c>
    </row>
    <row r="4898" spans="1:24" x14ac:dyDescent="0.55000000000000004">
      <c r="A4898" s="5">
        <v>43444</v>
      </c>
      <c r="B4898">
        <v>2.2000000000000002</v>
      </c>
      <c r="C4898">
        <v>2.41</v>
      </c>
      <c r="D4898">
        <v>2.54</v>
      </c>
      <c r="E4898">
        <v>2.69</v>
      </c>
      <c r="F4898">
        <v>2.72</v>
      </c>
      <c r="G4898">
        <v>2.73</v>
      </c>
      <c r="H4898">
        <v>2.71</v>
      </c>
      <c r="I4898">
        <v>2.77</v>
      </c>
      <c r="J4898">
        <v>2.85</v>
      </c>
      <c r="K4898">
        <v>3</v>
      </c>
      <c r="L4898">
        <v>3.13</v>
      </c>
      <c r="M4898">
        <v>1.06</v>
      </c>
      <c r="N4898">
        <v>0.99</v>
      </c>
      <c r="O4898">
        <v>1.1000000000000001</v>
      </c>
      <c r="P4898">
        <v>1.19</v>
      </c>
      <c r="Q4898">
        <v>2.4205000000000001</v>
      </c>
      <c r="R4898">
        <v>2.5676299999999999</v>
      </c>
      <c r="S4898">
        <v>2.7759399999999999</v>
      </c>
      <c r="T4898">
        <v>2.8778800000000002</v>
      </c>
      <c r="U4898">
        <v>3.0840000000000001</v>
      </c>
      <c r="V4898">
        <v>24423.26</v>
      </c>
      <c r="W4898">
        <v>2637.72</v>
      </c>
      <c r="X4898">
        <v>51.07</v>
      </c>
    </row>
    <row r="4899" spans="1:24" x14ac:dyDescent="0.55000000000000004">
      <c r="A4899" s="5">
        <v>43445</v>
      </c>
      <c r="B4899">
        <v>2.19</v>
      </c>
      <c r="C4899">
        <v>2.41</v>
      </c>
      <c r="D4899">
        <v>2.5499999999999998</v>
      </c>
      <c r="E4899">
        <v>2.7</v>
      </c>
      <c r="F4899">
        <v>2.78</v>
      </c>
      <c r="G4899">
        <v>2.78</v>
      </c>
      <c r="H4899">
        <v>2.75</v>
      </c>
      <c r="I4899">
        <v>2.81</v>
      </c>
      <c r="J4899">
        <v>2.89</v>
      </c>
      <c r="K4899">
        <v>3.02</v>
      </c>
      <c r="L4899">
        <v>3.13</v>
      </c>
      <c r="M4899">
        <v>1.1299999999999999</v>
      </c>
      <c r="N4899">
        <v>1.06</v>
      </c>
      <c r="O4899">
        <v>1.1599999999999999</v>
      </c>
      <c r="P4899">
        <v>1.22</v>
      </c>
      <c r="Q4899">
        <v>2.4323800000000002</v>
      </c>
      <c r="R4899">
        <v>2.5798100000000002</v>
      </c>
      <c r="S4899">
        <v>2.7789999999999999</v>
      </c>
      <c r="T4899">
        <v>2.88063</v>
      </c>
      <c r="U4899">
        <v>3.0895000000000001</v>
      </c>
      <c r="V4899">
        <v>24370.240000000002</v>
      </c>
      <c r="W4899">
        <v>2636.78</v>
      </c>
      <c r="X4899">
        <v>51.65</v>
      </c>
    </row>
    <row r="4900" spans="1:24" x14ac:dyDescent="0.55000000000000004">
      <c r="A4900" s="5">
        <v>43446</v>
      </c>
      <c r="B4900">
        <v>2.19</v>
      </c>
      <c r="C4900">
        <v>2.4300000000000002</v>
      </c>
      <c r="D4900">
        <v>2.56</v>
      </c>
      <c r="E4900">
        <v>2.7</v>
      </c>
      <c r="F4900">
        <v>2.77</v>
      </c>
      <c r="G4900">
        <v>2.78</v>
      </c>
      <c r="H4900">
        <v>2.77</v>
      </c>
      <c r="I4900">
        <v>2.84</v>
      </c>
      <c r="J4900">
        <v>2.91</v>
      </c>
      <c r="K4900">
        <v>3.04</v>
      </c>
      <c r="L4900">
        <v>3.15</v>
      </c>
      <c r="M4900">
        <v>1.1499999999999999</v>
      </c>
      <c r="N4900">
        <v>1.08</v>
      </c>
      <c r="O4900">
        <v>1.1599999999999999</v>
      </c>
      <c r="P4900">
        <v>1.24</v>
      </c>
      <c r="Q4900">
        <v>2.4401299999999999</v>
      </c>
      <c r="R4900">
        <v>2.58494</v>
      </c>
      <c r="S4900">
        <v>2.7774999999999999</v>
      </c>
      <c r="T4900">
        <v>2.8922500000000002</v>
      </c>
      <c r="U4900">
        <v>3.1012499999999998</v>
      </c>
      <c r="V4900">
        <v>24527.27</v>
      </c>
      <c r="W4900">
        <v>2651.07</v>
      </c>
      <c r="X4900">
        <v>51.04</v>
      </c>
    </row>
    <row r="4901" spans="1:24" x14ac:dyDescent="0.55000000000000004">
      <c r="A4901" s="5">
        <v>43447</v>
      </c>
      <c r="B4901">
        <v>2.19</v>
      </c>
      <c r="C4901">
        <v>2.4300000000000002</v>
      </c>
      <c r="D4901">
        <v>2.56</v>
      </c>
      <c r="E4901">
        <v>2.69</v>
      </c>
      <c r="F4901">
        <v>2.75</v>
      </c>
      <c r="G4901">
        <v>2.76</v>
      </c>
      <c r="H4901">
        <v>2.75</v>
      </c>
      <c r="I4901">
        <v>2.83</v>
      </c>
      <c r="J4901">
        <v>2.91</v>
      </c>
      <c r="K4901">
        <v>3.05</v>
      </c>
      <c r="L4901">
        <v>3.16</v>
      </c>
      <c r="M4901">
        <v>1.1299999999999999</v>
      </c>
      <c r="N4901">
        <v>1.08</v>
      </c>
      <c r="O4901">
        <v>1.18</v>
      </c>
      <c r="P4901">
        <v>1.25</v>
      </c>
      <c r="Q4901">
        <v>2.45513</v>
      </c>
      <c r="R4901">
        <v>2.5886300000000002</v>
      </c>
      <c r="S4901">
        <v>2.7881900000000002</v>
      </c>
      <c r="T4901">
        <v>2.9008799999999999</v>
      </c>
      <c r="U4901">
        <v>3.1123799999999999</v>
      </c>
      <c r="V4901">
        <v>24597.38</v>
      </c>
      <c r="W4901">
        <v>2650.54</v>
      </c>
      <c r="X4901">
        <v>52.69</v>
      </c>
    </row>
    <row r="4902" spans="1:24" x14ac:dyDescent="0.55000000000000004">
      <c r="A4902" s="5">
        <v>43448</v>
      </c>
      <c r="B4902">
        <v>2.19</v>
      </c>
      <c r="C4902">
        <v>2.42</v>
      </c>
      <c r="D4902">
        <v>2.56</v>
      </c>
      <c r="E4902">
        <v>2.68</v>
      </c>
      <c r="F4902">
        <v>2.73</v>
      </c>
      <c r="G4902">
        <v>2.72</v>
      </c>
      <c r="H4902">
        <v>2.73</v>
      </c>
      <c r="I4902">
        <v>2.81</v>
      </c>
      <c r="J4902">
        <v>2.89</v>
      </c>
      <c r="K4902">
        <v>3.03</v>
      </c>
      <c r="L4902">
        <v>3.14</v>
      </c>
      <c r="M4902">
        <v>1.1299999999999999</v>
      </c>
      <c r="N4902">
        <v>1.07</v>
      </c>
      <c r="O4902">
        <v>1.1499999999999999</v>
      </c>
      <c r="P4902">
        <v>1.23</v>
      </c>
      <c r="Q4902">
        <v>2.4550000000000001</v>
      </c>
      <c r="R4902">
        <v>2.5880000000000001</v>
      </c>
      <c r="S4902">
        <v>2.8006899999999999</v>
      </c>
      <c r="T4902">
        <v>2.90056</v>
      </c>
      <c r="U4902">
        <v>3.0976900000000001</v>
      </c>
      <c r="V4902">
        <v>24100.51</v>
      </c>
      <c r="W4902">
        <v>2599.9499999999998</v>
      </c>
      <c r="X4902">
        <v>51.26</v>
      </c>
    </row>
    <row r="4903" spans="1:24" x14ac:dyDescent="0.55000000000000004">
      <c r="A4903" s="5">
        <v>43451</v>
      </c>
      <c r="B4903">
        <v>2.2000000000000002</v>
      </c>
      <c r="C4903">
        <v>2.4</v>
      </c>
      <c r="D4903">
        <v>2.54</v>
      </c>
      <c r="E4903">
        <v>2.66</v>
      </c>
      <c r="F4903">
        <v>2.7</v>
      </c>
      <c r="G4903">
        <v>2.68</v>
      </c>
      <c r="H4903">
        <v>2.69</v>
      </c>
      <c r="I4903">
        <v>2.77</v>
      </c>
      <c r="J4903">
        <v>2.86</v>
      </c>
      <c r="K4903">
        <v>3</v>
      </c>
      <c r="L4903">
        <v>3.11</v>
      </c>
      <c r="M4903">
        <v>1.1100000000000001</v>
      </c>
      <c r="N4903">
        <v>1.05</v>
      </c>
      <c r="O4903">
        <v>1.1499999999999999</v>
      </c>
      <c r="P4903">
        <v>1.22</v>
      </c>
      <c r="Q4903">
        <v>2.46963</v>
      </c>
      <c r="R4903">
        <v>2.59063</v>
      </c>
      <c r="S4903">
        <v>2.8036300000000001</v>
      </c>
      <c r="T4903">
        <v>2.90463</v>
      </c>
      <c r="U4903">
        <v>3.1038800000000002</v>
      </c>
      <c r="V4903">
        <v>23592.98</v>
      </c>
      <c r="W4903">
        <v>2545.94</v>
      </c>
      <c r="X4903">
        <v>49.8</v>
      </c>
    </row>
    <row r="4904" spans="1:24" x14ac:dyDescent="0.55000000000000004">
      <c r="A4904" s="5">
        <v>43452</v>
      </c>
      <c r="B4904">
        <v>2.2000000000000002</v>
      </c>
      <c r="C4904">
        <v>2.39</v>
      </c>
      <c r="D4904">
        <v>2.5299999999999998</v>
      </c>
      <c r="E4904">
        <v>2.64</v>
      </c>
      <c r="F4904">
        <v>2.65</v>
      </c>
      <c r="G4904">
        <v>2.64</v>
      </c>
      <c r="H4904">
        <v>2.65</v>
      </c>
      <c r="I4904">
        <v>2.74</v>
      </c>
      <c r="J4904">
        <v>2.82</v>
      </c>
      <c r="K4904">
        <v>2.96</v>
      </c>
      <c r="L4904">
        <v>3.07</v>
      </c>
      <c r="M4904">
        <v>1.07</v>
      </c>
      <c r="N4904">
        <v>1.01</v>
      </c>
      <c r="O4904">
        <v>1.0900000000000001</v>
      </c>
      <c r="P4904">
        <v>1.17</v>
      </c>
      <c r="Q4904">
        <v>2.4701300000000002</v>
      </c>
      <c r="R4904">
        <v>2.58725</v>
      </c>
      <c r="S4904">
        <v>2.7919999999999998</v>
      </c>
      <c r="T4904">
        <v>2.8763800000000002</v>
      </c>
      <c r="U4904">
        <v>3.0613100000000002</v>
      </c>
      <c r="V4904">
        <v>23675.64</v>
      </c>
      <c r="W4904">
        <v>2546.16</v>
      </c>
      <c r="X4904">
        <v>46.12</v>
      </c>
    </row>
    <row r="4905" spans="1:24" x14ac:dyDescent="0.55000000000000004">
      <c r="A4905" s="5">
        <v>43453</v>
      </c>
      <c r="B4905">
        <v>2.2000000000000002</v>
      </c>
      <c r="C4905">
        <v>2.4</v>
      </c>
      <c r="D4905">
        <v>2.54</v>
      </c>
      <c r="E4905">
        <v>2.62</v>
      </c>
      <c r="F4905">
        <v>2.63</v>
      </c>
      <c r="G4905">
        <v>2.61</v>
      </c>
      <c r="H4905">
        <v>2.62</v>
      </c>
      <c r="I4905">
        <v>2.69</v>
      </c>
      <c r="J4905">
        <v>2.77</v>
      </c>
      <c r="K4905">
        <v>2.89</v>
      </c>
      <c r="L4905">
        <v>3</v>
      </c>
      <c r="M4905">
        <v>1.06</v>
      </c>
      <c r="N4905">
        <v>0.97</v>
      </c>
      <c r="O4905">
        <v>1.06</v>
      </c>
      <c r="P4905">
        <v>1.1100000000000001</v>
      </c>
      <c r="Q4905">
        <v>2.4793799999999999</v>
      </c>
      <c r="R4905">
        <v>2.5895600000000001</v>
      </c>
      <c r="S4905">
        <v>2.7896299999999998</v>
      </c>
      <c r="T4905">
        <v>2.8708800000000001</v>
      </c>
      <c r="U4905">
        <v>3.0527500000000001</v>
      </c>
      <c r="V4905">
        <v>23323.66</v>
      </c>
      <c r="W4905">
        <v>2506.96</v>
      </c>
      <c r="X4905">
        <v>47.96</v>
      </c>
    </row>
    <row r="4906" spans="1:24" x14ac:dyDescent="0.55000000000000004">
      <c r="A4906" s="5">
        <v>43454</v>
      </c>
      <c r="B4906">
        <v>2.4</v>
      </c>
      <c r="C4906">
        <v>2.39</v>
      </c>
      <c r="D4906">
        <v>2.5499999999999998</v>
      </c>
      <c r="E4906">
        <v>2.64</v>
      </c>
      <c r="F4906">
        <v>2.67</v>
      </c>
      <c r="G4906">
        <v>2.65</v>
      </c>
      <c r="H4906">
        <v>2.65</v>
      </c>
      <c r="I4906">
        <v>2.72</v>
      </c>
      <c r="J4906">
        <v>2.79</v>
      </c>
      <c r="K4906">
        <v>2.92</v>
      </c>
      <c r="L4906">
        <v>3.02</v>
      </c>
      <c r="M4906">
        <v>1.1200000000000001</v>
      </c>
      <c r="N4906">
        <v>1.03</v>
      </c>
      <c r="O4906">
        <v>1.1000000000000001</v>
      </c>
      <c r="P4906">
        <v>1.1599999999999999</v>
      </c>
      <c r="Q4906">
        <v>2.5037500000000001</v>
      </c>
      <c r="R4906">
        <v>2.6173799999999998</v>
      </c>
      <c r="S4906">
        <v>2.82375</v>
      </c>
      <c r="T4906">
        <v>2.9</v>
      </c>
      <c r="U4906">
        <v>3.0654400000000002</v>
      </c>
      <c r="V4906">
        <v>22859.599999999999</v>
      </c>
      <c r="W4906">
        <v>2467.42</v>
      </c>
      <c r="X4906">
        <v>45.64</v>
      </c>
    </row>
    <row r="4907" spans="1:24" x14ac:dyDescent="0.55000000000000004">
      <c r="A4907" s="5">
        <v>43455</v>
      </c>
      <c r="B4907">
        <v>2.4</v>
      </c>
      <c r="C4907">
        <v>2.39</v>
      </c>
      <c r="D4907">
        <v>2.54</v>
      </c>
      <c r="E4907">
        <v>2.62</v>
      </c>
      <c r="F4907">
        <v>2.63</v>
      </c>
      <c r="G4907">
        <v>2.61</v>
      </c>
      <c r="H4907">
        <v>2.64</v>
      </c>
      <c r="I4907">
        <v>2.72</v>
      </c>
      <c r="J4907">
        <v>2.79</v>
      </c>
      <c r="K4907">
        <v>2.92</v>
      </c>
      <c r="L4907">
        <v>3.03</v>
      </c>
      <c r="M4907">
        <v>1.0900000000000001</v>
      </c>
      <c r="N4907">
        <v>1.02</v>
      </c>
      <c r="O4907">
        <v>1.1100000000000001</v>
      </c>
      <c r="P4907">
        <v>1.17</v>
      </c>
      <c r="Q4907">
        <v>2.5062500000000001</v>
      </c>
      <c r="R4907">
        <v>2.6118800000000002</v>
      </c>
      <c r="S4907">
        <v>2.8216299999999999</v>
      </c>
      <c r="T4907">
        <v>2.90788</v>
      </c>
      <c r="U4907">
        <v>3.0731299999999999</v>
      </c>
      <c r="V4907">
        <v>22445.37</v>
      </c>
      <c r="W4907">
        <v>2416.62</v>
      </c>
      <c r="X4907">
        <v>45.38</v>
      </c>
    </row>
    <row r="4908" spans="1:24" x14ac:dyDescent="0.55000000000000004">
      <c r="A4908" s="5">
        <v>43458</v>
      </c>
      <c r="B4908">
        <v>2.4</v>
      </c>
      <c r="C4908">
        <v>2.4500000000000002</v>
      </c>
      <c r="D4908">
        <v>2.52</v>
      </c>
      <c r="E4908">
        <v>2.61</v>
      </c>
      <c r="F4908">
        <v>2.5499999999999998</v>
      </c>
      <c r="G4908">
        <v>2.56</v>
      </c>
      <c r="H4908">
        <v>2.58</v>
      </c>
      <c r="I4908">
        <v>2.66</v>
      </c>
      <c r="J4908">
        <v>2.74</v>
      </c>
      <c r="K4908">
        <v>2.88</v>
      </c>
      <c r="L4908">
        <v>3</v>
      </c>
      <c r="M4908">
        <v>1.06</v>
      </c>
      <c r="N4908">
        <v>0.99</v>
      </c>
      <c r="O4908">
        <v>1.0900000000000001</v>
      </c>
      <c r="P4908">
        <v>1.1499999999999999</v>
      </c>
      <c r="Q4908">
        <v>2.50563</v>
      </c>
      <c r="R4908">
        <v>2.6117499999999998</v>
      </c>
      <c r="S4908">
        <v>2.8134399999999999</v>
      </c>
      <c r="T4908">
        <v>2.8937499999999998</v>
      </c>
      <c r="U4908">
        <v>3.0478800000000001</v>
      </c>
      <c r="V4908">
        <v>21792.2</v>
      </c>
      <c r="W4908">
        <v>2351.1</v>
      </c>
      <c r="X4908" t="e">
        <v>#N/A</v>
      </c>
    </row>
    <row r="4909" spans="1:24" x14ac:dyDescent="0.55000000000000004">
      <c r="A4909" s="5">
        <v>43460</v>
      </c>
      <c r="B4909">
        <v>2.4</v>
      </c>
      <c r="C4909">
        <v>2.44</v>
      </c>
      <c r="D4909">
        <v>2.54</v>
      </c>
      <c r="E4909">
        <v>2.61</v>
      </c>
      <c r="F4909">
        <v>2.61</v>
      </c>
      <c r="G4909">
        <v>2.6</v>
      </c>
      <c r="H4909">
        <v>2.67</v>
      </c>
      <c r="I4909">
        <v>2.74</v>
      </c>
      <c r="J4909">
        <v>2.81</v>
      </c>
      <c r="K4909">
        <v>2.94</v>
      </c>
      <c r="L4909">
        <v>3.06</v>
      </c>
      <c r="M4909">
        <v>1.1000000000000001</v>
      </c>
      <c r="N4909">
        <v>1.04</v>
      </c>
      <c r="O4909">
        <v>1.1299999999999999</v>
      </c>
      <c r="P4909">
        <v>1.21</v>
      </c>
      <c r="Q4909" t="e">
        <v>#N/A</v>
      </c>
      <c r="R4909" t="e">
        <v>#N/A</v>
      </c>
      <c r="S4909" t="e">
        <v>#N/A</v>
      </c>
      <c r="T4909" t="e">
        <v>#N/A</v>
      </c>
      <c r="U4909" t="e">
        <v>#N/A</v>
      </c>
      <c r="V4909">
        <v>22878.45</v>
      </c>
      <c r="W4909">
        <v>2467.6999999999998</v>
      </c>
      <c r="X4909">
        <v>46.04</v>
      </c>
    </row>
    <row r="4910" spans="1:24" x14ac:dyDescent="0.55000000000000004">
      <c r="A4910" s="5">
        <v>43461</v>
      </c>
      <c r="B4910">
        <v>2.4</v>
      </c>
      <c r="C4910">
        <v>2.41</v>
      </c>
      <c r="D4910">
        <v>2.4900000000000002</v>
      </c>
      <c r="E4910">
        <v>2.58</v>
      </c>
      <c r="F4910">
        <v>2.56</v>
      </c>
      <c r="G4910">
        <v>2.5499999999999998</v>
      </c>
      <c r="H4910">
        <v>2.6</v>
      </c>
      <c r="I4910">
        <v>2.68</v>
      </c>
      <c r="J4910">
        <v>2.77</v>
      </c>
      <c r="K4910">
        <v>2.92</v>
      </c>
      <c r="L4910">
        <v>3.05</v>
      </c>
      <c r="M4910">
        <v>1.07</v>
      </c>
      <c r="N4910">
        <v>1.03</v>
      </c>
      <c r="O4910">
        <v>1.1399999999999999</v>
      </c>
      <c r="P4910">
        <v>1.22</v>
      </c>
      <c r="Q4910">
        <v>2.5223800000000001</v>
      </c>
      <c r="R4910">
        <v>2.6190000000000002</v>
      </c>
      <c r="S4910">
        <v>2.8029999999999999</v>
      </c>
      <c r="T4910">
        <v>2.883</v>
      </c>
      <c r="U4910">
        <v>3.0323799999999999</v>
      </c>
      <c r="V4910">
        <v>23138.82</v>
      </c>
      <c r="W4910">
        <v>2488.83</v>
      </c>
      <c r="X4910">
        <v>44.48</v>
      </c>
    </row>
    <row r="4911" spans="1:24" x14ac:dyDescent="0.55000000000000004">
      <c r="A4911" s="5">
        <v>43462</v>
      </c>
      <c r="B4911">
        <v>2.4</v>
      </c>
      <c r="C4911">
        <v>2.4</v>
      </c>
      <c r="D4911">
        <v>2.48</v>
      </c>
      <c r="E4911">
        <v>2.57</v>
      </c>
      <c r="F4911">
        <v>2.52</v>
      </c>
      <c r="G4911">
        <v>2.5</v>
      </c>
      <c r="H4911">
        <v>2.56</v>
      </c>
      <c r="I4911">
        <v>2.63</v>
      </c>
      <c r="J4911">
        <v>2.72</v>
      </c>
      <c r="K4911">
        <v>2.89</v>
      </c>
      <c r="L4911">
        <v>3.04</v>
      </c>
      <c r="M4911">
        <v>1.04</v>
      </c>
      <c r="N4911">
        <v>0.99</v>
      </c>
      <c r="O4911">
        <v>1.1100000000000001</v>
      </c>
      <c r="P4911">
        <v>1.21</v>
      </c>
      <c r="Q4911">
        <v>2.5198800000000001</v>
      </c>
      <c r="R4911">
        <v>2.6194999999999999</v>
      </c>
      <c r="S4911">
        <v>2.7970000000000002</v>
      </c>
      <c r="T4911">
        <v>2.8731300000000002</v>
      </c>
      <c r="U4911">
        <v>3.0131299999999999</v>
      </c>
      <c r="V4911">
        <v>23062.400000000001</v>
      </c>
      <c r="W4911">
        <v>2485.7399999999998</v>
      </c>
      <c r="X4911">
        <v>45.15</v>
      </c>
    </row>
    <row r="4912" spans="1:24" x14ac:dyDescent="0.55000000000000004">
      <c r="A4912" s="5">
        <v>43465</v>
      </c>
      <c r="B4912">
        <v>2.4</v>
      </c>
      <c r="C4912">
        <v>2.4500000000000002</v>
      </c>
      <c r="D4912">
        <v>2.56</v>
      </c>
      <c r="E4912">
        <v>2.63</v>
      </c>
      <c r="F4912">
        <v>2.48</v>
      </c>
      <c r="G4912">
        <v>2.46</v>
      </c>
      <c r="H4912">
        <v>2.5099999999999998</v>
      </c>
      <c r="I4912">
        <v>2.59</v>
      </c>
      <c r="J4912">
        <v>2.69</v>
      </c>
      <c r="K4912">
        <v>2.87</v>
      </c>
      <c r="L4912">
        <v>3.02</v>
      </c>
      <c r="M4912">
        <v>1</v>
      </c>
      <c r="N4912">
        <v>0.98</v>
      </c>
      <c r="O4912">
        <v>1.0900000000000001</v>
      </c>
      <c r="P4912">
        <v>1.21</v>
      </c>
      <c r="Q4912">
        <v>2.5026899999999999</v>
      </c>
      <c r="R4912">
        <v>2.61375</v>
      </c>
      <c r="S4912">
        <v>2.8076300000000001</v>
      </c>
      <c r="T4912">
        <v>2.8756300000000001</v>
      </c>
      <c r="U4912">
        <v>3.0054400000000001</v>
      </c>
      <c r="V4912">
        <v>23327.46</v>
      </c>
      <c r="W4912">
        <v>2506.85</v>
      </c>
      <c r="X4912" t="e">
        <v>#N/A</v>
      </c>
    </row>
    <row r="4913" spans="1:24" x14ac:dyDescent="0.55000000000000004">
      <c r="A4913" s="5">
        <v>43467</v>
      </c>
      <c r="B4913">
        <v>2.4</v>
      </c>
      <c r="C4913">
        <v>2.42</v>
      </c>
      <c r="D4913">
        <v>2.5099999999999998</v>
      </c>
      <c r="E4913">
        <v>2.6</v>
      </c>
      <c r="F4913">
        <v>2.5</v>
      </c>
      <c r="G4913">
        <v>2.4700000000000002</v>
      </c>
      <c r="H4913">
        <v>2.4900000000000002</v>
      </c>
      <c r="I4913">
        <v>2.56</v>
      </c>
      <c r="J4913">
        <v>2.66</v>
      </c>
      <c r="K4913">
        <v>2.83</v>
      </c>
      <c r="L4913">
        <v>2.97</v>
      </c>
      <c r="M4913">
        <v>1</v>
      </c>
      <c r="N4913">
        <v>0.96</v>
      </c>
      <c r="O4913">
        <v>1.07</v>
      </c>
      <c r="P4913">
        <v>1.19</v>
      </c>
      <c r="Q4913">
        <v>2.5071300000000001</v>
      </c>
      <c r="R4913">
        <v>2.6173799999999998</v>
      </c>
      <c r="S4913">
        <v>2.7938800000000001</v>
      </c>
      <c r="T4913">
        <v>2.8739400000000002</v>
      </c>
      <c r="U4913">
        <v>3.0019999999999998</v>
      </c>
      <c r="V4913">
        <v>23346.240000000002</v>
      </c>
      <c r="W4913">
        <v>2510.0300000000002</v>
      </c>
      <c r="X4913">
        <v>46.31</v>
      </c>
    </row>
    <row r="4914" spans="1:24" x14ac:dyDescent="0.55000000000000004">
      <c r="A4914" s="5">
        <v>43468</v>
      </c>
      <c r="B4914">
        <v>2.4</v>
      </c>
      <c r="C4914">
        <v>2.41</v>
      </c>
      <c r="D4914">
        <v>2.4700000000000002</v>
      </c>
      <c r="E4914">
        <v>2.5</v>
      </c>
      <c r="F4914">
        <v>2.39</v>
      </c>
      <c r="G4914">
        <v>2.35</v>
      </c>
      <c r="H4914">
        <v>2.37</v>
      </c>
      <c r="I4914">
        <v>2.44</v>
      </c>
      <c r="J4914">
        <v>2.56</v>
      </c>
      <c r="K4914">
        <v>2.75</v>
      </c>
      <c r="L4914">
        <v>2.92</v>
      </c>
      <c r="M4914">
        <v>0.88</v>
      </c>
      <c r="N4914">
        <v>0.88</v>
      </c>
      <c r="O4914">
        <v>1.01</v>
      </c>
      <c r="P4914">
        <v>1.1399999999999999</v>
      </c>
      <c r="Q4914">
        <v>2.51275</v>
      </c>
      <c r="R4914">
        <v>2.6203799999999999</v>
      </c>
      <c r="S4914">
        <v>2.7949999999999999</v>
      </c>
      <c r="T4914">
        <v>2.8588800000000001</v>
      </c>
      <c r="U4914">
        <v>3.0049999999999999</v>
      </c>
      <c r="V4914">
        <v>22686.22</v>
      </c>
      <c r="W4914">
        <v>2447.89</v>
      </c>
      <c r="X4914">
        <v>46.92</v>
      </c>
    </row>
    <row r="4915" spans="1:24" x14ac:dyDescent="0.55000000000000004">
      <c r="A4915" s="5">
        <v>43469</v>
      </c>
      <c r="B4915">
        <v>2.4</v>
      </c>
      <c r="C4915">
        <v>2.42</v>
      </c>
      <c r="D4915">
        <v>2.5099999999999998</v>
      </c>
      <c r="E4915">
        <v>2.57</v>
      </c>
      <c r="F4915">
        <v>2.5</v>
      </c>
      <c r="G4915">
        <v>2.4700000000000002</v>
      </c>
      <c r="H4915">
        <v>2.4900000000000002</v>
      </c>
      <c r="I4915">
        <v>2.56</v>
      </c>
      <c r="J4915">
        <v>2.67</v>
      </c>
      <c r="K4915">
        <v>2.83</v>
      </c>
      <c r="L4915">
        <v>2.98</v>
      </c>
      <c r="M4915">
        <v>0.91</v>
      </c>
      <c r="N4915">
        <v>0.91</v>
      </c>
      <c r="O4915">
        <v>1.05</v>
      </c>
      <c r="P4915">
        <v>1.17</v>
      </c>
      <c r="Q4915">
        <v>2.5205600000000001</v>
      </c>
      <c r="R4915">
        <v>2.6231300000000002</v>
      </c>
      <c r="S4915">
        <v>2.8038799999999999</v>
      </c>
      <c r="T4915">
        <v>2.85575</v>
      </c>
      <c r="U4915">
        <v>2.96488</v>
      </c>
      <c r="V4915">
        <v>23433.16</v>
      </c>
      <c r="W4915">
        <v>2531.94</v>
      </c>
      <c r="X4915">
        <v>47.76</v>
      </c>
    </row>
    <row r="4916" spans="1:24" x14ac:dyDescent="0.55000000000000004">
      <c r="A4916" s="5">
        <v>43472</v>
      </c>
      <c r="B4916">
        <v>2.4</v>
      </c>
      <c r="C4916">
        <v>2.4500000000000002</v>
      </c>
      <c r="D4916">
        <v>2.54</v>
      </c>
      <c r="E4916">
        <v>2.58</v>
      </c>
      <c r="F4916">
        <v>2.5299999999999998</v>
      </c>
      <c r="G4916">
        <v>2.5099999999999998</v>
      </c>
      <c r="H4916">
        <v>2.5299999999999998</v>
      </c>
      <c r="I4916">
        <v>2.6</v>
      </c>
      <c r="J4916">
        <v>2.7</v>
      </c>
      <c r="K4916">
        <v>2.86</v>
      </c>
      <c r="L4916">
        <v>2.99</v>
      </c>
      <c r="M4916">
        <v>0.92</v>
      </c>
      <c r="N4916">
        <v>0.92</v>
      </c>
      <c r="O4916">
        <v>1.06</v>
      </c>
      <c r="P4916">
        <v>1.18</v>
      </c>
      <c r="Q4916">
        <v>2.5111300000000001</v>
      </c>
      <c r="R4916">
        <v>2.63388</v>
      </c>
      <c r="S4916">
        <v>2.7968099999999998</v>
      </c>
      <c r="T4916">
        <v>2.8487499999999999</v>
      </c>
      <c r="U4916">
        <v>2.9947499999999998</v>
      </c>
      <c r="V4916">
        <v>23531.35</v>
      </c>
      <c r="W4916">
        <v>2549.69</v>
      </c>
      <c r="X4916">
        <v>48.27</v>
      </c>
    </row>
    <row r="4917" spans="1:24" x14ac:dyDescent="0.55000000000000004">
      <c r="A4917" s="5">
        <v>43473</v>
      </c>
      <c r="B4917">
        <v>2.4</v>
      </c>
      <c r="C4917">
        <v>2.46</v>
      </c>
      <c r="D4917">
        <v>2.54</v>
      </c>
      <c r="E4917">
        <v>2.6</v>
      </c>
      <c r="F4917">
        <v>2.58</v>
      </c>
      <c r="G4917">
        <v>2.57</v>
      </c>
      <c r="H4917">
        <v>2.58</v>
      </c>
      <c r="I4917">
        <v>2.63</v>
      </c>
      <c r="J4917">
        <v>2.73</v>
      </c>
      <c r="K4917">
        <v>2.88</v>
      </c>
      <c r="L4917">
        <v>3</v>
      </c>
      <c r="M4917">
        <v>0.92</v>
      </c>
      <c r="N4917">
        <v>0.91</v>
      </c>
      <c r="O4917">
        <v>1.03</v>
      </c>
      <c r="P4917">
        <v>1.1499999999999999</v>
      </c>
      <c r="Q4917">
        <v>2.5154999999999998</v>
      </c>
      <c r="R4917">
        <v>2.6463800000000002</v>
      </c>
      <c r="S4917">
        <v>2.7825000000000002</v>
      </c>
      <c r="T4917">
        <v>2.85256</v>
      </c>
      <c r="U4917">
        <v>3.01613</v>
      </c>
      <c r="V4917">
        <v>23787.45</v>
      </c>
      <c r="W4917">
        <v>2574.41</v>
      </c>
      <c r="X4917">
        <v>49.58</v>
      </c>
    </row>
    <row r="4918" spans="1:24" x14ac:dyDescent="0.55000000000000004">
      <c r="A4918" s="5">
        <v>43474</v>
      </c>
      <c r="B4918">
        <v>2.4</v>
      </c>
      <c r="C4918">
        <v>2.4500000000000002</v>
      </c>
      <c r="D4918">
        <v>2.52</v>
      </c>
      <c r="E4918">
        <v>2.59</v>
      </c>
      <c r="F4918">
        <v>2.56</v>
      </c>
      <c r="G4918">
        <v>2.54</v>
      </c>
      <c r="H4918">
        <v>2.57</v>
      </c>
      <c r="I4918">
        <v>2.64</v>
      </c>
      <c r="J4918">
        <v>2.74</v>
      </c>
      <c r="K4918">
        <v>2.9</v>
      </c>
      <c r="L4918">
        <v>3.03</v>
      </c>
      <c r="M4918">
        <v>0.89</v>
      </c>
      <c r="N4918">
        <v>0.91</v>
      </c>
      <c r="O4918">
        <v>1.05</v>
      </c>
      <c r="P4918">
        <v>1.1599999999999999</v>
      </c>
      <c r="Q4918">
        <v>2.5187499999999998</v>
      </c>
      <c r="R4918">
        <v>2.6528800000000001</v>
      </c>
      <c r="S4918">
        <v>2.79888</v>
      </c>
      <c r="T4918">
        <v>2.8697499999999998</v>
      </c>
      <c r="U4918">
        <v>3.0390000000000001</v>
      </c>
      <c r="V4918">
        <v>23879.119999999999</v>
      </c>
      <c r="W4918">
        <v>2584.96</v>
      </c>
      <c r="X4918">
        <v>52.19</v>
      </c>
    </row>
    <row r="4919" spans="1:24" x14ac:dyDescent="0.55000000000000004">
      <c r="A4919" s="5">
        <v>43475</v>
      </c>
      <c r="B4919">
        <v>2.4</v>
      </c>
      <c r="C4919">
        <v>2.4300000000000002</v>
      </c>
      <c r="D4919">
        <v>2.5099999999999998</v>
      </c>
      <c r="E4919">
        <v>2.59</v>
      </c>
      <c r="F4919">
        <v>2.56</v>
      </c>
      <c r="G4919">
        <v>2.54</v>
      </c>
      <c r="H4919">
        <v>2.56</v>
      </c>
      <c r="I4919">
        <v>2.63</v>
      </c>
      <c r="J4919">
        <v>2.74</v>
      </c>
      <c r="K4919">
        <v>2.92</v>
      </c>
      <c r="L4919">
        <v>3.06</v>
      </c>
      <c r="M4919">
        <v>0.91</v>
      </c>
      <c r="N4919">
        <v>0.93</v>
      </c>
      <c r="O4919">
        <v>1.08</v>
      </c>
      <c r="P4919">
        <v>1.2</v>
      </c>
      <c r="Q4919">
        <v>2.5141900000000001</v>
      </c>
      <c r="R4919">
        <v>2.6527500000000002</v>
      </c>
      <c r="S4919">
        <v>2.7969400000000002</v>
      </c>
      <c r="T4919">
        <v>2.8604400000000001</v>
      </c>
      <c r="U4919">
        <v>3.0190000000000001</v>
      </c>
      <c r="V4919">
        <v>24001.919999999998</v>
      </c>
      <c r="W4919">
        <v>2596.64</v>
      </c>
      <c r="X4919">
        <v>52.42</v>
      </c>
    </row>
    <row r="4920" spans="1:24" x14ac:dyDescent="0.55000000000000004">
      <c r="A4920" s="5">
        <v>43476</v>
      </c>
      <c r="B4920">
        <v>2.4</v>
      </c>
      <c r="C4920">
        <v>2.4300000000000002</v>
      </c>
      <c r="D4920">
        <v>2.5</v>
      </c>
      <c r="E4920">
        <v>2.58</v>
      </c>
      <c r="F4920">
        <v>2.5499999999999998</v>
      </c>
      <c r="G4920">
        <v>2.5099999999999998</v>
      </c>
      <c r="H4920">
        <v>2.52</v>
      </c>
      <c r="I4920">
        <v>2.6</v>
      </c>
      <c r="J4920">
        <v>2.71</v>
      </c>
      <c r="K4920">
        <v>2.9</v>
      </c>
      <c r="L4920">
        <v>3.04</v>
      </c>
      <c r="M4920">
        <v>0.86</v>
      </c>
      <c r="N4920">
        <v>0.88</v>
      </c>
      <c r="O4920">
        <v>1.05</v>
      </c>
      <c r="P4920">
        <v>1.18</v>
      </c>
      <c r="Q4920">
        <v>2.5089399999999999</v>
      </c>
      <c r="R4920">
        <v>2.6480000000000001</v>
      </c>
      <c r="S4920">
        <v>2.7873100000000002</v>
      </c>
      <c r="T4920">
        <v>2.86463</v>
      </c>
      <c r="U4920">
        <v>3.0186899999999999</v>
      </c>
      <c r="V4920">
        <v>23995.95</v>
      </c>
      <c r="W4920">
        <v>2596.2600000000002</v>
      </c>
      <c r="X4920">
        <v>51.44</v>
      </c>
    </row>
    <row r="4921" spans="1:24" x14ac:dyDescent="0.55000000000000004">
      <c r="A4921" s="5">
        <v>43479</v>
      </c>
      <c r="B4921">
        <v>2.4</v>
      </c>
      <c r="C4921">
        <v>2.4500000000000002</v>
      </c>
      <c r="D4921">
        <v>2.52</v>
      </c>
      <c r="E4921">
        <v>2.57</v>
      </c>
      <c r="F4921">
        <v>2.5299999999999998</v>
      </c>
      <c r="G4921">
        <v>2.5099999999999998</v>
      </c>
      <c r="H4921">
        <v>2.5299999999999998</v>
      </c>
      <c r="I4921">
        <v>2.6</v>
      </c>
      <c r="J4921">
        <v>2.71</v>
      </c>
      <c r="K4921">
        <v>2.91</v>
      </c>
      <c r="L4921">
        <v>3.06</v>
      </c>
      <c r="M4921">
        <v>0.89</v>
      </c>
      <c r="N4921">
        <v>0.9</v>
      </c>
      <c r="O4921">
        <v>1.07</v>
      </c>
      <c r="P4921">
        <v>1.2</v>
      </c>
      <c r="Q4921">
        <v>2.5100600000000002</v>
      </c>
      <c r="R4921">
        <v>2.637</v>
      </c>
      <c r="S4921">
        <v>2.77894</v>
      </c>
      <c r="T4921">
        <v>2.85344</v>
      </c>
      <c r="U4921">
        <v>3.0108799999999998</v>
      </c>
      <c r="V4921">
        <v>23909.84</v>
      </c>
      <c r="W4921">
        <v>2582.61</v>
      </c>
      <c r="X4921">
        <v>50.31</v>
      </c>
    </row>
    <row r="4922" spans="1:24" x14ac:dyDescent="0.55000000000000004">
      <c r="A4922" s="5">
        <v>43480</v>
      </c>
      <c r="B4922">
        <v>2.4</v>
      </c>
      <c r="C4922">
        <v>2.4500000000000002</v>
      </c>
      <c r="D4922">
        <v>2.52</v>
      </c>
      <c r="E4922">
        <v>2.57</v>
      </c>
      <c r="F4922">
        <v>2.5299999999999998</v>
      </c>
      <c r="G4922">
        <v>2.5099999999999998</v>
      </c>
      <c r="H4922">
        <v>2.5299999999999998</v>
      </c>
      <c r="I4922">
        <v>2.61</v>
      </c>
      <c r="J4922">
        <v>2.72</v>
      </c>
      <c r="K4922">
        <v>2.92</v>
      </c>
      <c r="L4922">
        <v>3.08</v>
      </c>
      <c r="M4922">
        <v>0.9</v>
      </c>
      <c r="N4922">
        <v>0.91</v>
      </c>
      <c r="O4922">
        <v>1.08</v>
      </c>
      <c r="P4922">
        <v>1.21</v>
      </c>
      <c r="Q4922">
        <v>2.5074999999999998</v>
      </c>
      <c r="R4922">
        <v>2.6396299999999999</v>
      </c>
      <c r="S4922">
        <v>2.7734399999999999</v>
      </c>
      <c r="T4922">
        <v>2.8458100000000002</v>
      </c>
      <c r="U4922">
        <v>3.0083799999999998</v>
      </c>
      <c r="V4922">
        <v>24065.59</v>
      </c>
      <c r="W4922">
        <v>2610.3000000000002</v>
      </c>
      <c r="X4922">
        <v>51.8</v>
      </c>
    </row>
    <row r="4923" spans="1:24" x14ac:dyDescent="0.55000000000000004">
      <c r="A4923" s="5">
        <v>43481</v>
      </c>
      <c r="B4923">
        <v>2.4</v>
      </c>
      <c r="C4923">
        <v>2.4300000000000002</v>
      </c>
      <c r="D4923">
        <v>2.4900000000000002</v>
      </c>
      <c r="E4923">
        <v>2.57</v>
      </c>
      <c r="F4923">
        <v>2.5499999999999998</v>
      </c>
      <c r="G4923">
        <v>2.5299999999999998</v>
      </c>
      <c r="H4923">
        <v>2.54</v>
      </c>
      <c r="I4923">
        <v>2.62</v>
      </c>
      <c r="J4923">
        <v>2.73</v>
      </c>
      <c r="K4923">
        <v>2.92</v>
      </c>
      <c r="L4923">
        <v>3.07</v>
      </c>
      <c r="M4923">
        <v>0.9</v>
      </c>
      <c r="N4923">
        <v>0.91</v>
      </c>
      <c r="O4923">
        <v>1.06</v>
      </c>
      <c r="P4923">
        <v>1.2</v>
      </c>
      <c r="Q4923">
        <v>2.5132500000000002</v>
      </c>
      <c r="R4923">
        <v>2.6422500000000002</v>
      </c>
      <c r="S4923">
        <v>2.7803100000000001</v>
      </c>
      <c r="T4923">
        <v>2.8616299999999999</v>
      </c>
      <c r="U4923">
        <v>3.0301300000000002</v>
      </c>
      <c r="V4923">
        <v>24207.16</v>
      </c>
      <c r="W4923">
        <v>2616.1</v>
      </c>
      <c r="X4923">
        <v>52.08</v>
      </c>
    </row>
    <row r="4924" spans="1:24" x14ac:dyDescent="0.55000000000000004">
      <c r="A4924" s="5">
        <v>43482</v>
      </c>
      <c r="B4924">
        <v>2.4</v>
      </c>
      <c r="C4924">
        <v>2.42</v>
      </c>
      <c r="D4924">
        <v>2.5</v>
      </c>
      <c r="E4924">
        <v>2.57</v>
      </c>
      <c r="F4924">
        <v>2.56</v>
      </c>
      <c r="G4924">
        <v>2.5499999999999998</v>
      </c>
      <c r="H4924">
        <v>2.58</v>
      </c>
      <c r="I4924">
        <v>2.66</v>
      </c>
      <c r="J4924">
        <v>2.75</v>
      </c>
      <c r="K4924">
        <v>2.93</v>
      </c>
      <c r="L4924">
        <v>3.07</v>
      </c>
      <c r="M4924">
        <v>0.94</v>
      </c>
      <c r="N4924">
        <v>0.96</v>
      </c>
      <c r="O4924">
        <v>1.1000000000000001</v>
      </c>
      <c r="P4924">
        <v>1.21</v>
      </c>
      <c r="Q4924">
        <v>2.5030000000000001</v>
      </c>
      <c r="R4924">
        <v>2.63313</v>
      </c>
      <c r="S4924">
        <v>2.7757499999999999</v>
      </c>
      <c r="T4924">
        <v>2.8525</v>
      </c>
      <c r="U4924">
        <v>3.0118800000000001</v>
      </c>
      <c r="V4924">
        <v>24370.1</v>
      </c>
      <c r="W4924">
        <v>2635.96</v>
      </c>
      <c r="X4924">
        <v>51.83</v>
      </c>
    </row>
    <row r="4925" spans="1:24" x14ac:dyDescent="0.55000000000000004">
      <c r="A4925" s="5">
        <v>43483</v>
      </c>
      <c r="B4925">
        <v>2.4</v>
      </c>
      <c r="C4925">
        <v>2.41</v>
      </c>
      <c r="D4925">
        <v>2.5</v>
      </c>
      <c r="E4925">
        <v>2.6</v>
      </c>
      <c r="F4925">
        <v>2.62</v>
      </c>
      <c r="G4925">
        <v>2.6</v>
      </c>
      <c r="H4925">
        <v>2.62</v>
      </c>
      <c r="I4925">
        <v>2.7</v>
      </c>
      <c r="J4925">
        <v>2.79</v>
      </c>
      <c r="K4925">
        <v>2.95</v>
      </c>
      <c r="L4925">
        <v>3.09</v>
      </c>
      <c r="M4925">
        <v>0.95</v>
      </c>
      <c r="N4925">
        <v>0.96</v>
      </c>
      <c r="O4925">
        <v>1.1000000000000001</v>
      </c>
      <c r="P4925">
        <v>1.21</v>
      </c>
      <c r="Q4925">
        <v>2.5059999999999998</v>
      </c>
      <c r="R4925">
        <v>2.6296300000000001</v>
      </c>
      <c r="S4925">
        <v>2.7610000000000001</v>
      </c>
      <c r="T4925">
        <v>2.85188</v>
      </c>
      <c r="U4925">
        <v>3.0301300000000002</v>
      </c>
      <c r="V4925">
        <v>24706.35</v>
      </c>
      <c r="W4925">
        <v>2670.71</v>
      </c>
      <c r="X4925">
        <v>53.6</v>
      </c>
    </row>
    <row r="4926" spans="1:24" x14ac:dyDescent="0.55000000000000004">
      <c r="A4926" s="5">
        <v>43486</v>
      </c>
      <c r="B4926" t="e">
        <v>#N/A</v>
      </c>
      <c r="C4926" t="e">
        <v>#N/A</v>
      </c>
      <c r="D4926" t="e">
        <v>#N/A</v>
      </c>
      <c r="E4926" t="e">
        <v>#N/A</v>
      </c>
      <c r="F4926" t="e">
        <v>#N/A</v>
      </c>
      <c r="G4926" t="e">
        <v>#N/A</v>
      </c>
      <c r="H4926" t="e">
        <v>#N/A</v>
      </c>
      <c r="I4926" t="e">
        <v>#N/A</v>
      </c>
      <c r="J4926" t="e">
        <v>#N/A</v>
      </c>
      <c r="K4926" t="e">
        <v>#N/A</v>
      </c>
      <c r="L4926" t="e">
        <v>#N/A</v>
      </c>
      <c r="M4926" t="e">
        <v>#N/A</v>
      </c>
      <c r="N4926" t="e">
        <v>#N/A</v>
      </c>
      <c r="O4926" t="e">
        <v>#N/A</v>
      </c>
      <c r="P4926" t="e">
        <v>#N/A</v>
      </c>
      <c r="Q4926">
        <v>2.5122499999999999</v>
      </c>
      <c r="R4926">
        <v>2.6343800000000002</v>
      </c>
      <c r="S4926">
        <v>2.7723800000000001</v>
      </c>
      <c r="T4926">
        <v>2.8547500000000001</v>
      </c>
      <c r="U4926">
        <v>3.0398800000000001</v>
      </c>
      <c r="V4926" t="e">
        <v>#N/A</v>
      </c>
      <c r="W4926" t="e">
        <v>#N/A</v>
      </c>
      <c r="X4926" t="e">
        <v>#N/A</v>
      </c>
    </row>
    <row r="4927" spans="1:24" x14ac:dyDescent="0.55000000000000004">
      <c r="A4927" s="5">
        <v>43487</v>
      </c>
      <c r="B4927">
        <v>2.4</v>
      </c>
      <c r="C4927">
        <v>2.4300000000000002</v>
      </c>
      <c r="D4927">
        <v>2.5099999999999998</v>
      </c>
      <c r="E4927">
        <v>2.59</v>
      </c>
      <c r="F4927">
        <v>2.58</v>
      </c>
      <c r="G4927">
        <v>2.5499999999999998</v>
      </c>
      <c r="H4927">
        <v>2.57</v>
      </c>
      <c r="I4927">
        <v>2.65</v>
      </c>
      <c r="J4927">
        <v>2.74</v>
      </c>
      <c r="K4927">
        <v>2.91</v>
      </c>
      <c r="L4927">
        <v>3.06</v>
      </c>
      <c r="M4927">
        <v>0.94</v>
      </c>
      <c r="N4927">
        <v>0.95</v>
      </c>
      <c r="O4927">
        <v>1.0900000000000001</v>
      </c>
      <c r="P4927">
        <v>1.2</v>
      </c>
      <c r="Q4927">
        <v>2.5190000000000001</v>
      </c>
      <c r="R4927">
        <v>2.64188</v>
      </c>
      <c r="S4927">
        <v>2.7792500000000002</v>
      </c>
      <c r="T4927">
        <v>2.8536299999999999</v>
      </c>
      <c r="U4927">
        <v>3.0371299999999999</v>
      </c>
      <c r="V4927">
        <v>24404.48</v>
      </c>
      <c r="W4927">
        <v>2632.9</v>
      </c>
      <c r="X4927">
        <v>52.59</v>
      </c>
    </row>
    <row r="4928" spans="1:24" x14ac:dyDescent="0.55000000000000004">
      <c r="A4928" s="5">
        <v>43488</v>
      </c>
      <c r="B4928">
        <v>2.4</v>
      </c>
      <c r="C4928">
        <v>2.41</v>
      </c>
      <c r="D4928">
        <v>2.5099999999999998</v>
      </c>
      <c r="E4928">
        <v>2.59</v>
      </c>
      <c r="F4928">
        <v>2.58</v>
      </c>
      <c r="G4928">
        <v>2.57</v>
      </c>
      <c r="H4928">
        <v>2.59</v>
      </c>
      <c r="I4928">
        <v>2.66</v>
      </c>
      <c r="J4928">
        <v>2.76</v>
      </c>
      <c r="K4928">
        <v>2.93</v>
      </c>
      <c r="L4928">
        <v>3.07</v>
      </c>
      <c r="M4928">
        <v>0.95</v>
      </c>
      <c r="N4928">
        <v>0.96</v>
      </c>
      <c r="O4928">
        <v>1.1000000000000001</v>
      </c>
      <c r="P4928">
        <v>1.21</v>
      </c>
      <c r="Q4928">
        <v>2.5099999999999998</v>
      </c>
      <c r="R4928">
        <v>2.6269999999999998</v>
      </c>
      <c r="S4928">
        <v>2.7706300000000001</v>
      </c>
      <c r="T4928">
        <v>2.8536299999999999</v>
      </c>
      <c r="U4928">
        <v>3.0350000000000001</v>
      </c>
      <c r="V4928">
        <v>24575.62</v>
      </c>
      <c r="W4928">
        <v>2638.7</v>
      </c>
      <c r="X4928">
        <v>52.44</v>
      </c>
    </row>
    <row r="4929" spans="1:24" x14ac:dyDescent="0.55000000000000004">
      <c r="A4929" s="5">
        <v>43489</v>
      </c>
      <c r="B4929">
        <v>2.4</v>
      </c>
      <c r="C4929">
        <v>2.37</v>
      </c>
      <c r="D4929">
        <v>2.5</v>
      </c>
      <c r="E4929">
        <v>2.58</v>
      </c>
      <c r="F4929">
        <v>2.56</v>
      </c>
      <c r="G4929">
        <v>2.54</v>
      </c>
      <c r="H4929">
        <v>2.5499999999999998</v>
      </c>
      <c r="I4929">
        <v>2.62</v>
      </c>
      <c r="J4929">
        <v>2.72</v>
      </c>
      <c r="K4929">
        <v>2.89</v>
      </c>
      <c r="L4929">
        <v>3.04</v>
      </c>
      <c r="M4929">
        <v>0.93</v>
      </c>
      <c r="N4929">
        <v>0.95</v>
      </c>
      <c r="O4929">
        <v>1.0900000000000001</v>
      </c>
      <c r="P4929">
        <v>1.2</v>
      </c>
      <c r="Q4929">
        <v>2.5018799999999999</v>
      </c>
      <c r="R4929">
        <v>2.625</v>
      </c>
      <c r="S4929">
        <v>2.7647499999999998</v>
      </c>
      <c r="T4929">
        <v>2.8501300000000001</v>
      </c>
      <c r="U4929">
        <v>3.0291299999999999</v>
      </c>
      <c r="V4929">
        <v>24553.24</v>
      </c>
      <c r="W4929">
        <v>2642.33</v>
      </c>
      <c r="X4929">
        <v>52.94</v>
      </c>
    </row>
    <row r="4930" spans="1:24" x14ac:dyDescent="0.55000000000000004">
      <c r="A4930" s="5">
        <v>43490</v>
      </c>
      <c r="B4930">
        <v>2.4</v>
      </c>
      <c r="C4930">
        <v>2.39</v>
      </c>
      <c r="D4930">
        <v>2.5099999999999998</v>
      </c>
      <c r="E4930">
        <v>2.6</v>
      </c>
      <c r="F4930">
        <v>2.6</v>
      </c>
      <c r="G4930">
        <v>2.58</v>
      </c>
      <c r="H4930">
        <v>2.59</v>
      </c>
      <c r="I4930">
        <v>2.66</v>
      </c>
      <c r="J4930">
        <v>2.76</v>
      </c>
      <c r="K4930">
        <v>2.92</v>
      </c>
      <c r="L4930">
        <v>3.06</v>
      </c>
      <c r="M4930">
        <v>0.95</v>
      </c>
      <c r="N4930">
        <v>0.97</v>
      </c>
      <c r="O4930">
        <v>1.1100000000000001</v>
      </c>
      <c r="P4930">
        <v>1.22</v>
      </c>
      <c r="Q4930">
        <v>2.5</v>
      </c>
      <c r="R4930">
        <v>2.6463800000000002</v>
      </c>
      <c r="S4930">
        <v>2.75163</v>
      </c>
      <c r="T4930">
        <v>2.8322500000000002</v>
      </c>
      <c r="U4930">
        <v>3.0314999999999999</v>
      </c>
      <c r="V4930">
        <v>24737.200000000001</v>
      </c>
      <c r="W4930">
        <v>2664.76</v>
      </c>
      <c r="X4930">
        <v>53.53</v>
      </c>
    </row>
    <row r="4931" spans="1:24" x14ac:dyDescent="0.55000000000000004">
      <c r="A4931" s="5">
        <v>43493</v>
      </c>
      <c r="B4931">
        <v>2.4</v>
      </c>
      <c r="C4931">
        <v>2.42</v>
      </c>
      <c r="D4931">
        <v>2.5099999999999998</v>
      </c>
      <c r="E4931">
        <v>2.6</v>
      </c>
      <c r="F4931">
        <v>2.6</v>
      </c>
      <c r="G4931">
        <v>2.58</v>
      </c>
      <c r="H4931">
        <v>2.58</v>
      </c>
      <c r="I4931">
        <v>2.65</v>
      </c>
      <c r="J4931">
        <v>2.75</v>
      </c>
      <c r="K4931">
        <v>2.92</v>
      </c>
      <c r="L4931">
        <v>3.06</v>
      </c>
      <c r="M4931">
        <v>0.96</v>
      </c>
      <c r="N4931">
        <v>0.97</v>
      </c>
      <c r="O4931">
        <v>1.1200000000000001</v>
      </c>
      <c r="P4931">
        <v>1.23</v>
      </c>
      <c r="Q4931">
        <v>2.5017499999999999</v>
      </c>
      <c r="R4931">
        <v>2.6461299999999999</v>
      </c>
      <c r="S4931">
        <v>2.7505000000000002</v>
      </c>
      <c r="T4931">
        <v>2.8298800000000002</v>
      </c>
      <c r="U4931">
        <v>3.03</v>
      </c>
      <c r="V4931">
        <v>24528.22</v>
      </c>
      <c r="W4931">
        <v>2643.85</v>
      </c>
      <c r="X4931">
        <v>51.79</v>
      </c>
    </row>
    <row r="4932" spans="1:24" x14ac:dyDescent="0.55000000000000004">
      <c r="A4932" s="5">
        <v>43494</v>
      </c>
      <c r="B4932">
        <v>2.4</v>
      </c>
      <c r="C4932">
        <v>2.42</v>
      </c>
      <c r="D4932">
        <v>2.5099999999999998</v>
      </c>
      <c r="E4932">
        <v>2.6</v>
      </c>
      <c r="F4932">
        <v>2.56</v>
      </c>
      <c r="G4932">
        <v>2.54</v>
      </c>
      <c r="H4932">
        <v>2.5499999999999998</v>
      </c>
      <c r="I4932">
        <v>2.61</v>
      </c>
      <c r="J4932">
        <v>2.72</v>
      </c>
      <c r="K4932">
        <v>2.9</v>
      </c>
      <c r="L4932">
        <v>3.04</v>
      </c>
      <c r="M4932">
        <v>0.93</v>
      </c>
      <c r="N4932">
        <v>0.94</v>
      </c>
      <c r="O4932">
        <v>1.0900000000000001</v>
      </c>
      <c r="P4932">
        <v>1.2</v>
      </c>
      <c r="Q4932">
        <v>2.4988800000000002</v>
      </c>
      <c r="R4932">
        <v>2.6336300000000001</v>
      </c>
      <c r="S4932">
        <v>2.74438</v>
      </c>
      <c r="T4932">
        <v>2.8233799999999998</v>
      </c>
      <c r="U4932">
        <v>3.0237500000000002</v>
      </c>
      <c r="V4932">
        <v>24579.96</v>
      </c>
      <c r="W4932">
        <v>2640</v>
      </c>
      <c r="X4932">
        <v>53.07</v>
      </c>
    </row>
    <row r="4933" spans="1:24" x14ac:dyDescent="0.55000000000000004">
      <c r="A4933" s="5">
        <v>43495</v>
      </c>
      <c r="B4933">
        <v>2.4</v>
      </c>
      <c r="C4933">
        <v>2.42</v>
      </c>
      <c r="D4933">
        <v>2.5</v>
      </c>
      <c r="E4933">
        <v>2.57</v>
      </c>
      <c r="F4933">
        <v>2.52</v>
      </c>
      <c r="G4933">
        <v>2.4900000000000002</v>
      </c>
      <c r="H4933">
        <v>2.4900000000000002</v>
      </c>
      <c r="I4933">
        <v>2.58</v>
      </c>
      <c r="J4933">
        <v>2.7</v>
      </c>
      <c r="K4933">
        <v>2.9</v>
      </c>
      <c r="L4933">
        <v>3.06</v>
      </c>
      <c r="M4933">
        <v>0.81</v>
      </c>
      <c r="N4933">
        <v>0.86</v>
      </c>
      <c r="O4933">
        <v>1.03</v>
      </c>
      <c r="P4933">
        <v>1.17</v>
      </c>
      <c r="Q4933">
        <v>2.5091299999999999</v>
      </c>
      <c r="R4933">
        <v>2.6192500000000001</v>
      </c>
      <c r="S4933">
        <v>2.7362500000000001</v>
      </c>
      <c r="T4933">
        <v>2.8115000000000001</v>
      </c>
      <c r="U4933">
        <v>3.0206300000000001</v>
      </c>
      <c r="V4933">
        <v>25014.86</v>
      </c>
      <c r="W4933">
        <v>2681.05</v>
      </c>
      <c r="X4933">
        <v>54.18</v>
      </c>
    </row>
    <row r="4934" spans="1:24" x14ac:dyDescent="0.55000000000000004">
      <c r="A4934" s="5">
        <v>43496</v>
      </c>
      <c r="B4934">
        <v>2.4</v>
      </c>
      <c r="C4934">
        <v>2.41</v>
      </c>
      <c r="D4934">
        <v>2.46</v>
      </c>
      <c r="E4934">
        <v>2.5499999999999998</v>
      </c>
      <c r="F4934">
        <v>2.4500000000000002</v>
      </c>
      <c r="G4934">
        <v>2.4300000000000002</v>
      </c>
      <c r="H4934">
        <v>2.4300000000000002</v>
      </c>
      <c r="I4934">
        <v>2.5099999999999998</v>
      </c>
      <c r="J4934">
        <v>2.63</v>
      </c>
      <c r="K4934">
        <v>2.83</v>
      </c>
      <c r="L4934">
        <v>2.99</v>
      </c>
      <c r="M4934">
        <v>0.73</v>
      </c>
      <c r="N4934">
        <v>0.78</v>
      </c>
      <c r="O4934">
        <v>0.94</v>
      </c>
      <c r="P4934">
        <v>1.08</v>
      </c>
      <c r="Q4934">
        <v>2.5137499999999999</v>
      </c>
      <c r="R4934">
        <v>2.6252499999999999</v>
      </c>
      <c r="S4934">
        <v>2.7374999999999998</v>
      </c>
      <c r="T4934">
        <v>2.7995000000000001</v>
      </c>
      <c r="U4934">
        <v>2.9834999999999998</v>
      </c>
      <c r="V4934">
        <v>24999.67</v>
      </c>
      <c r="W4934">
        <v>2704.1</v>
      </c>
      <c r="X4934">
        <v>53.84</v>
      </c>
    </row>
    <row r="4935" spans="1:24" x14ac:dyDescent="0.55000000000000004">
      <c r="A4935" s="5">
        <v>43497</v>
      </c>
      <c r="B4935">
        <v>2.4</v>
      </c>
      <c r="C4935">
        <v>2.4</v>
      </c>
      <c r="D4935">
        <v>2.46</v>
      </c>
      <c r="E4935">
        <v>2.56</v>
      </c>
      <c r="F4935">
        <v>2.52</v>
      </c>
      <c r="G4935">
        <v>2.5</v>
      </c>
      <c r="H4935">
        <v>2.5099999999999998</v>
      </c>
      <c r="I4935">
        <v>2.59</v>
      </c>
      <c r="J4935">
        <v>2.7</v>
      </c>
      <c r="K4935">
        <v>2.88</v>
      </c>
      <c r="L4935">
        <v>3.03</v>
      </c>
      <c r="M4935">
        <v>0.79</v>
      </c>
      <c r="N4935">
        <v>0.82</v>
      </c>
      <c r="O4935">
        <v>0.98</v>
      </c>
      <c r="P4935">
        <v>1.1100000000000001</v>
      </c>
      <c r="Q4935">
        <v>2.5139999999999998</v>
      </c>
      <c r="R4935">
        <v>2.6284999999999998</v>
      </c>
      <c r="S4935">
        <v>2.7326299999999999</v>
      </c>
      <c r="T4935">
        <v>2.79</v>
      </c>
      <c r="U4935">
        <v>2.96163</v>
      </c>
      <c r="V4935">
        <v>25063.89</v>
      </c>
      <c r="W4935">
        <v>2706.53</v>
      </c>
      <c r="X4935">
        <v>55.29</v>
      </c>
    </row>
    <row r="4936" spans="1:24" x14ac:dyDescent="0.55000000000000004">
      <c r="A4936" s="5">
        <v>43500</v>
      </c>
      <c r="B4936">
        <v>2.4</v>
      </c>
      <c r="C4936">
        <v>2.42</v>
      </c>
      <c r="D4936">
        <v>2.4900000000000002</v>
      </c>
      <c r="E4936">
        <v>2.57</v>
      </c>
      <c r="F4936">
        <v>2.5299999999999998</v>
      </c>
      <c r="G4936">
        <v>2.52</v>
      </c>
      <c r="H4936">
        <v>2.5299999999999998</v>
      </c>
      <c r="I4936">
        <v>2.62</v>
      </c>
      <c r="J4936">
        <v>2.73</v>
      </c>
      <c r="K4936">
        <v>2.92</v>
      </c>
      <c r="L4936">
        <v>3.06</v>
      </c>
      <c r="M4936">
        <v>0.81</v>
      </c>
      <c r="N4936">
        <v>0.86</v>
      </c>
      <c r="O4936">
        <v>1.01</v>
      </c>
      <c r="P4936">
        <v>1.1399999999999999</v>
      </c>
      <c r="Q4936">
        <v>2.5131299999999999</v>
      </c>
      <c r="R4936">
        <v>2.63775</v>
      </c>
      <c r="S4936">
        <v>2.7343799999999998</v>
      </c>
      <c r="T4936">
        <v>2.79575</v>
      </c>
      <c r="U4936">
        <v>2.9801299999999999</v>
      </c>
      <c r="V4936">
        <v>25239.37</v>
      </c>
      <c r="W4936">
        <v>2724.87</v>
      </c>
      <c r="X4936">
        <v>54.57</v>
      </c>
    </row>
    <row r="4937" spans="1:24" x14ac:dyDescent="0.55000000000000004">
      <c r="A4937" s="5">
        <v>43501</v>
      </c>
      <c r="B4937">
        <v>2.4</v>
      </c>
      <c r="C4937">
        <v>2.42</v>
      </c>
      <c r="D4937">
        <v>2.5</v>
      </c>
      <c r="E4937">
        <v>2.56</v>
      </c>
      <c r="F4937">
        <v>2.5299999999999998</v>
      </c>
      <c r="G4937">
        <v>2.5</v>
      </c>
      <c r="H4937">
        <v>2.5099999999999998</v>
      </c>
      <c r="I4937">
        <v>2.6</v>
      </c>
      <c r="J4937">
        <v>2.71</v>
      </c>
      <c r="K4937">
        <v>2.89</v>
      </c>
      <c r="L4937">
        <v>3.03</v>
      </c>
      <c r="M4937">
        <v>0.79</v>
      </c>
      <c r="N4937">
        <v>0.84</v>
      </c>
      <c r="O4937">
        <v>0.99</v>
      </c>
      <c r="P4937">
        <v>1.1100000000000001</v>
      </c>
      <c r="Q4937">
        <v>2.5122499999999999</v>
      </c>
      <c r="R4937">
        <v>2.6201300000000001</v>
      </c>
      <c r="S4937">
        <v>2.7385000000000002</v>
      </c>
      <c r="T4937">
        <v>2.7774999999999999</v>
      </c>
      <c r="U4937">
        <v>2.9857499999999999</v>
      </c>
      <c r="V4937">
        <v>25411.52</v>
      </c>
      <c r="W4937">
        <v>2737.7</v>
      </c>
      <c r="X4937">
        <v>53.69</v>
      </c>
    </row>
    <row r="4938" spans="1:24" x14ac:dyDescent="0.55000000000000004">
      <c r="A4938" s="5">
        <v>43502</v>
      </c>
      <c r="B4938">
        <v>2.4</v>
      </c>
      <c r="C4938">
        <v>2.42</v>
      </c>
      <c r="D4938">
        <v>2.5</v>
      </c>
      <c r="E4938">
        <v>2.56</v>
      </c>
      <c r="F4938">
        <v>2.52</v>
      </c>
      <c r="G4938">
        <v>2.5</v>
      </c>
      <c r="H4938">
        <v>2.5</v>
      </c>
      <c r="I4938">
        <v>2.59</v>
      </c>
      <c r="J4938">
        <v>2.7</v>
      </c>
      <c r="K4938">
        <v>2.88</v>
      </c>
      <c r="L4938">
        <v>3.03</v>
      </c>
      <c r="M4938">
        <v>0.79</v>
      </c>
      <c r="N4938">
        <v>0.84</v>
      </c>
      <c r="O4938">
        <v>1</v>
      </c>
      <c r="P4938">
        <v>1.1299999999999999</v>
      </c>
      <c r="Q4938">
        <v>2.5126300000000001</v>
      </c>
      <c r="R4938">
        <v>2.6092499999999998</v>
      </c>
      <c r="S4938">
        <v>2.7376299999999998</v>
      </c>
      <c r="T4938">
        <v>2.7762500000000001</v>
      </c>
      <c r="U4938">
        <v>2.9620000000000002</v>
      </c>
      <c r="V4938">
        <v>25390.3</v>
      </c>
      <c r="W4938">
        <v>2731.61</v>
      </c>
      <c r="X4938">
        <v>53.94</v>
      </c>
    </row>
    <row r="4939" spans="1:24" x14ac:dyDescent="0.55000000000000004">
      <c r="A4939" s="5">
        <v>43503</v>
      </c>
      <c r="B4939">
        <v>2.4</v>
      </c>
      <c r="C4939">
        <v>2.42</v>
      </c>
      <c r="D4939">
        <v>2.4900000000000002</v>
      </c>
      <c r="E4939">
        <v>2.5499999999999998</v>
      </c>
      <c r="F4939">
        <v>2.48</v>
      </c>
      <c r="G4939">
        <v>2.46</v>
      </c>
      <c r="H4939">
        <v>2.46</v>
      </c>
      <c r="I4939">
        <v>2.54</v>
      </c>
      <c r="J4939">
        <v>2.65</v>
      </c>
      <c r="K4939">
        <v>2.85</v>
      </c>
      <c r="L4939">
        <v>3</v>
      </c>
      <c r="M4939">
        <v>0.77</v>
      </c>
      <c r="N4939">
        <v>0.81</v>
      </c>
      <c r="O4939">
        <v>0.98</v>
      </c>
      <c r="P4939">
        <v>1.1100000000000001</v>
      </c>
      <c r="Q4939">
        <v>2.51688</v>
      </c>
      <c r="R4939">
        <v>2.6101299999999998</v>
      </c>
      <c r="S4939">
        <v>2.6970000000000001</v>
      </c>
      <c r="T4939">
        <v>2.7650000000000001</v>
      </c>
      <c r="U4939">
        <v>2.9482499999999998</v>
      </c>
      <c r="V4939">
        <v>25169.53</v>
      </c>
      <c r="W4939">
        <v>2706.05</v>
      </c>
      <c r="X4939">
        <v>52.68</v>
      </c>
    </row>
    <row r="4940" spans="1:24" x14ac:dyDescent="0.55000000000000004">
      <c r="A4940" s="5">
        <v>43504</v>
      </c>
      <c r="B4940">
        <v>2.4</v>
      </c>
      <c r="C4940">
        <v>2.4300000000000002</v>
      </c>
      <c r="D4940">
        <v>2.4900000000000002</v>
      </c>
      <c r="E4940">
        <v>2.54</v>
      </c>
      <c r="F4940">
        <v>2.4500000000000002</v>
      </c>
      <c r="G4940">
        <v>2.4300000000000002</v>
      </c>
      <c r="H4940">
        <v>2.44</v>
      </c>
      <c r="I4940">
        <v>2.5299999999999998</v>
      </c>
      <c r="J4940">
        <v>2.63</v>
      </c>
      <c r="K4940">
        <v>2.82</v>
      </c>
      <c r="L4940">
        <v>2.97</v>
      </c>
      <c r="M4940">
        <v>0.75</v>
      </c>
      <c r="N4940">
        <v>0.81</v>
      </c>
      <c r="O4940">
        <v>0.97</v>
      </c>
      <c r="P4940">
        <v>1.1000000000000001</v>
      </c>
      <c r="Q4940">
        <v>2.50413</v>
      </c>
      <c r="R4940">
        <v>2.59388</v>
      </c>
      <c r="S4940">
        <v>2.6977500000000001</v>
      </c>
      <c r="T4940">
        <v>2.7418800000000001</v>
      </c>
      <c r="U4940">
        <v>2.9357500000000001</v>
      </c>
      <c r="V4940">
        <v>25106.33</v>
      </c>
      <c r="W4940">
        <v>2707.88</v>
      </c>
      <c r="X4940">
        <v>52.75</v>
      </c>
    </row>
    <row r="4941" spans="1:24" x14ac:dyDescent="0.55000000000000004">
      <c r="A4941" s="5">
        <v>43507</v>
      </c>
      <c r="B4941">
        <v>2.4</v>
      </c>
      <c r="C4941">
        <v>2.4500000000000002</v>
      </c>
      <c r="D4941">
        <v>2.5099999999999998</v>
      </c>
      <c r="E4941">
        <v>2.5499999999999998</v>
      </c>
      <c r="F4941">
        <v>2.48</v>
      </c>
      <c r="G4941">
        <v>2.4700000000000002</v>
      </c>
      <c r="H4941">
        <v>2.4700000000000002</v>
      </c>
      <c r="I4941">
        <v>2.56</v>
      </c>
      <c r="J4941">
        <v>2.65</v>
      </c>
      <c r="K4941">
        <v>2.85</v>
      </c>
      <c r="L4941">
        <v>3</v>
      </c>
      <c r="M4941">
        <v>0.78</v>
      </c>
      <c r="N4941">
        <v>0.83</v>
      </c>
      <c r="O4941">
        <v>0.99</v>
      </c>
      <c r="P4941">
        <v>1.1299999999999999</v>
      </c>
      <c r="Q4941">
        <v>2.4978799999999999</v>
      </c>
      <c r="R4941">
        <v>2.5855000000000001</v>
      </c>
      <c r="S4941">
        <v>2.6880000000000002</v>
      </c>
      <c r="T4941">
        <v>2.7336299999999998</v>
      </c>
      <c r="U4941">
        <v>2.9242499999999998</v>
      </c>
      <c r="V4941">
        <v>25053.11</v>
      </c>
      <c r="W4941">
        <v>2709.8</v>
      </c>
      <c r="X4941">
        <v>52.43</v>
      </c>
    </row>
    <row r="4942" spans="1:24" x14ac:dyDescent="0.55000000000000004">
      <c r="A4942" s="5">
        <v>43508</v>
      </c>
      <c r="B4942">
        <v>2.4</v>
      </c>
      <c r="C4942">
        <v>2.4300000000000002</v>
      </c>
      <c r="D4942">
        <v>2.5</v>
      </c>
      <c r="E4942">
        <v>2.5499999999999998</v>
      </c>
      <c r="F4942">
        <v>2.5</v>
      </c>
      <c r="G4942">
        <v>2.48</v>
      </c>
      <c r="H4942">
        <v>2.4900000000000002</v>
      </c>
      <c r="I4942">
        <v>2.58</v>
      </c>
      <c r="J4942">
        <v>2.68</v>
      </c>
      <c r="K4942">
        <v>2.87</v>
      </c>
      <c r="L4942">
        <v>3.02</v>
      </c>
      <c r="M4942">
        <v>0.78</v>
      </c>
      <c r="N4942">
        <v>0.85</v>
      </c>
      <c r="O4942">
        <v>1</v>
      </c>
      <c r="P4942">
        <v>1.1399999999999999</v>
      </c>
      <c r="Q4942">
        <v>2.4937499999999999</v>
      </c>
      <c r="R4942">
        <v>2.5911300000000002</v>
      </c>
      <c r="S4942">
        <v>2.6928800000000002</v>
      </c>
      <c r="T4942">
        <v>2.7404999999999999</v>
      </c>
      <c r="U4942">
        <v>2.9152499999999999</v>
      </c>
      <c r="V4942">
        <v>25425.759999999998</v>
      </c>
      <c r="W4942">
        <v>2744.73</v>
      </c>
      <c r="X4942">
        <v>53.14</v>
      </c>
    </row>
    <row r="4943" spans="1:24" x14ac:dyDescent="0.55000000000000004">
      <c r="A4943" s="5">
        <v>43509</v>
      </c>
      <c r="B4943">
        <v>2.4</v>
      </c>
      <c r="C4943">
        <v>2.44</v>
      </c>
      <c r="D4943">
        <v>2.5099999999999998</v>
      </c>
      <c r="E4943">
        <v>2.5499999999999998</v>
      </c>
      <c r="F4943">
        <v>2.5299999999999998</v>
      </c>
      <c r="G4943">
        <v>2.52</v>
      </c>
      <c r="H4943">
        <v>2.5299999999999998</v>
      </c>
      <c r="I4943">
        <v>2.61</v>
      </c>
      <c r="J4943">
        <v>2.71</v>
      </c>
      <c r="K4943">
        <v>2.89</v>
      </c>
      <c r="L4943">
        <v>3.04</v>
      </c>
      <c r="M4943">
        <v>0.77</v>
      </c>
      <c r="N4943">
        <v>0.85</v>
      </c>
      <c r="O4943">
        <v>1</v>
      </c>
      <c r="P4943">
        <v>1.1399999999999999</v>
      </c>
      <c r="Q4943">
        <v>2.48875</v>
      </c>
      <c r="R4943">
        <v>2.5988799999999999</v>
      </c>
      <c r="S4943">
        <v>2.6837499999999999</v>
      </c>
      <c r="T4943">
        <v>2.7432500000000002</v>
      </c>
      <c r="U4943">
        <v>2.9157500000000001</v>
      </c>
      <c r="V4943">
        <v>25543.27</v>
      </c>
      <c r="W4943">
        <v>2753.03</v>
      </c>
      <c r="X4943">
        <v>53.84</v>
      </c>
    </row>
    <row r="4944" spans="1:24" x14ac:dyDescent="0.55000000000000004">
      <c r="A4944" s="5">
        <v>43510</v>
      </c>
      <c r="B4944">
        <v>2.4</v>
      </c>
      <c r="C4944">
        <v>2.4300000000000002</v>
      </c>
      <c r="D4944">
        <v>2.5099999999999998</v>
      </c>
      <c r="E4944">
        <v>2.5299999999999998</v>
      </c>
      <c r="F4944">
        <v>2.5</v>
      </c>
      <c r="G4944">
        <v>2.48</v>
      </c>
      <c r="H4944">
        <v>2.48</v>
      </c>
      <c r="I4944">
        <v>2.56</v>
      </c>
      <c r="J4944">
        <v>2.66</v>
      </c>
      <c r="K4944">
        <v>2.85</v>
      </c>
      <c r="L4944">
        <v>3.01</v>
      </c>
      <c r="M4944">
        <v>0.74</v>
      </c>
      <c r="N4944">
        <v>0.81</v>
      </c>
      <c r="O4944">
        <v>0.97</v>
      </c>
      <c r="P4944">
        <v>1.1200000000000001</v>
      </c>
      <c r="Q4944">
        <v>2.4813800000000001</v>
      </c>
      <c r="R4944">
        <v>2.5905</v>
      </c>
      <c r="S4944">
        <v>2.6938800000000001</v>
      </c>
      <c r="T4944">
        <v>2.7440000000000002</v>
      </c>
      <c r="U4944">
        <v>2.91675</v>
      </c>
      <c r="V4944">
        <v>25439.39</v>
      </c>
      <c r="W4944">
        <v>2745.73</v>
      </c>
      <c r="X4944">
        <v>54.4</v>
      </c>
    </row>
    <row r="4945" spans="1:24" x14ac:dyDescent="0.55000000000000004">
      <c r="A4945" s="5">
        <v>43511</v>
      </c>
      <c r="B4945">
        <v>2.4</v>
      </c>
      <c r="C4945">
        <v>2.4300000000000002</v>
      </c>
      <c r="D4945">
        <v>2.5</v>
      </c>
      <c r="E4945">
        <v>2.5499999999999998</v>
      </c>
      <c r="F4945">
        <v>2.52</v>
      </c>
      <c r="G4945">
        <v>2.5</v>
      </c>
      <c r="H4945">
        <v>2.4900000000000002</v>
      </c>
      <c r="I4945">
        <v>2.57</v>
      </c>
      <c r="J4945">
        <v>2.66</v>
      </c>
      <c r="K4945">
        <v>2.84</v>
      </c>
      <c r="L4945">
        <v>3</v>
      </c>
      <c r="M4945">
        <v>0.74</v>
      </c>
      <c r="N4945">
        <v>0.8</v>
      </c>
      <c r="O4945">
        <v>0.96</v>
      </c>
      <c r="P4945">
        <v>1.1000000000000001</v>
      </c>
      <c r="Q4945">
        <v>2.4803799999999998</v>
      </c>
      <c r="R4945">
        <v>2.5842499999999999</v>
      </c>
      <c r="S4945">
        <v>2.6828799999999999</v>
      </c>
      <c r="T4945">
        <v>2.7537500000000001</v>
      </c>
      <c r="U4945">
        <v>2.9060000000000001</v>
      </c>
      <c r="V4945">
        <v>25883.25</v>
      </c>
      <c r="W4945">
        <v>2775.6</v>
      </c>
      <c r="X4945">
        <v>55.58</v>
      </c>
    </row>
    <row r="4946" spans="1:24" x14ac:dyDescent="0.55000000000000004">
      <c r="A4946" s="5">
        <v>43514</v>
      </c>
      <c r="B4946" t="e">
        <v>#N/A</v>
      </c>
      <c r="C4946" t="e">
        <v>#N/A</v>
      </c>
      <c r="D4946" t="e">
        <v>#N/A</v>
      </c>
      <c r="E4946" t="e">
        <v>#N/A</v>
      </c>
      <c r="F4946" t="e">
        <v>#N/A</v>
      </c>
      <c r="G4946" t="e">
        <v>#N/A</v>
      </c>
      <c r="H4946" t="e">
        <v>#N/A</v>
      </c>
      <c r="I4946" t="e">
        <v>#N/A</v>
      </c>
      <c r="J4946" t="e">
        <v>#N/A</v>
      </c>
      <c r="K4946" t="e">
        <v>#N/A</v>
      </c>
      <c r="L4946" t="e">
        <v>#N/A</v>
      </c>
      <c r="M4946" t="e">
        <v>#N/A</v>
      </c>
      <c r="N4946" t="e">
        <v>#N/A</v>
      </c>
      <c r="O4946" t="e">
        <v>#N/A</v>
      </c>
      <c r="P4946" t="e">
        <v>#N/A</v>
      </c>
      <c r="Q4946">
        <v>2.48475</v>
      </c>
      <c r="R4946">
        <v>2.5781299999999998</v>
      </c>
      <c r="S4946">
        <v>2.6436299999999999</v>
      </c>
      <c r="T4946">
        <v>2.7553800000000002</v>
      </c>
      <c r="U4946">
        <v>2.90713</v>
      </c>
      <c r="V4946" t="e">
        <v>#N/A</v>
      </c>
      <c r="W4946" t="e">
        <v>#N/A</v>
      </c>
      <c r="X4946" t="e">
        <v>#N/A</v>
      </c>
    </row>
    <row r="4947" spans="1:24" x14ac:dyDescent="0.55000000000000004">
      <c r="A4947" s="5">
        <v>43515</v>
      </c>
      <c r="B4947">
        <v>2.4</v>
      </c>
      <c r="C4947">
        <v>2.4500000000000002</v>
      </c>
      <c r="D4947">
        <v>2.52</v>
      </c>
      <c r="E4947">
        <v>2.54</v>
      </c>
      <c r="F4947">
        <v>2.5</v>
      </c>
      <c r="G4947">
        <v>2.4700000000000002</v>
      </c>
      <c r="H4947">
        <v>2.4700000000000002</v>
      </c>
      <c r="I4947">
        <v>2.5499999999999998</v>
      </c>
      <c r="J4947">
        <v>2.65</v>
      </c>
      <c r="K4947">
        <v>2.84</v>
      </c>
      <c r="L4947">
        <v>2.99</v>
      </c>
      <c r="M4947">
        <v>0.71</v>
      </c>
      <c r="N4947">
        <v>0.78</v>
      </c>
      <c r="O4947">
        <v>0.94</v>
      </c>
      <c r="P4947">
        <v>1.08</v>
      </c>
      <c r="Q4947">
        <v>2.4822500000000001</v>
      </c>
      <c r="R4947">
        <v>2.5781299999999998</v>
      </c>
      <c r="S4947">
        <v>2.6412499999999999</v>
      </c>
      <c r="T4947">
        <v>2.7357499999999999</v>
      </c>
      <c r="U4947">
        <v>2.89113</v>
      </c>
      <c r="V4947">
        <v>25891.32</v>
      </c>
      <c r="W4947">
        <v>2779.76</v>
      </c>
      <c r="X4947">
        <v>56.12</v>
      </c>
    </row>
    <row r="4948" spans="1:24" x14ac:dyDescent="0.55000000000000004">
      <c r="A4948" s="5">
        <v>43516</v>
      </c>
      <c r="B4948">
        <v>2.4</v>
      </c>
      <c r="C4948">
        <v>2.4500000000000002</v>
      </c>
      <c r="D4948">
        <v>2.5099999999999998</v>
      </c>
      <c r="E4948">
        <v>2.54</v>
      </c>
      <c r="F4948">
        <v>2.5</v>
      </c>
      <c r="G4948">
        <v>2.4700000000000002</v>
      </c>
      <c r="H4948">
        <v>2.4700000000000002</v>
      </c>
      <c r="I4948">
        <v>2.5499999999999998</v>
      </c>
      <c r="J4948">
        <v>2.65</v>
      </c>
      <c r="K4948">
        <v>2.84</v>
      </c>
      <c r="L4948">
        <v>3</v>
      </c>
      <c r="M4948">
        <v>0.68</v>
      </c>
      <c r="N4948">
        <v>0.76</v>
      </c>
      <c r="O4948">
        <v>0.92</v>
      </c>
      <c r="P4948">
        <v>1.07</v>
      </c>
      <c r="Q4948">
        <v>2.4811299999999998</v>
      </c>
      <c r="R4948">
        <v>2.5735000000000001</v>
      </c>
      <c r="S4948">
        <v>2.6633800000000001</v>
      </c>
      <c r="T4948">
        <v>2.6933799999999999</v>
      </c>
      <c r="U4948">
        <v>2.87425</v>
      </c>
      <c r="V4948">
        <v>25954.44</v>
      </c>
      <c r="W4948">
        <v>2784.7</v>
      </c>
      <c r="X4948">
        <v>56.9</v>
      </c>
    </row>
    <row r="4949" spans="1:24" x14ac:dyDescent="0.55000000000000004">
      <c r="A4949" s="5">
        <v>43517</v>
      </c>
      <c r="B4949">
        <v>2.4</v>
      </c>
      <c r="C4949">
        <v>2.4500000000000002</v>
      </c>
      <c r="D4949">
        <v>2.5099999999999998</v>
      </c>
      <c r="E4949">
        <v>2.5499999999999998</v>
      </c>
      <c r="F4949">
        <v>2.5299999999999998</v>
      </c>
      <c r="G4949">
        <v>2.4900000000000002</v>
      </c>
      <c r="H4949">
        <v>2.5099999999999998</v>
      </c>
      <c r="I4949">
        <v>2.59</v>
      </c>
      <c r="J4949">
        <v>2.69</v>
      </c>
      <c r="K4949">
        <v>2.89</v>
      </c>
      <c r="L4949">
        <v>3.05</v>
      </c>
      <c r="M4949">
        <v>0.71</v>
      </c>
      <c r="N4949">
        <v>0.78</v>
      </c>
      <c r="O4949">
        <v>0.94</v>
      </c>
      <c r="P4949">
        <v>1.1000000000000001</v>
      </c>
      <c r="Q4949">
        <v>2.4898799999999999</v>
      </c>
      <c r="R4949">
        <v>2.57063</v>
      </c>
      <c r="S4949">
        <v>2.6509999999999998</v>
      </c>
      <c r="T4949">
        <v>2.70425</v>
      </c>
      <c r="U4949">
        <v>2.88863</v>
      </c>
      <c r="V4949">
        <v>25850.63</v>
      </c>
      <c r="W4949">
        <v>2774.88</v>
      </c>
      <c r="X4949">
        <v>56.95</v>
      </c>
    </row>
    <row r="4950" spans="1:24" x14ac:dyDescent="0.55000000000000004">
      <c r="A4950" s="5">
        <v>43518</v>
      </c>
      <c r="B4950">
        <v>2.4</v>
      </c>
      <c r="C4950">
        <v>2.46</v>
      </c>
      <c r="D4950">
        <v>2.5099999999999998</v>
      </c>
      <c r="E4950">
        <v>2.5499999999999998</v>
      </c>
      <c r="F4950">
        <v>2.48</v>
      </c>
      <c r="G4950">
        <v>2.46</v>
      </c>
      <c r="H4950">
        <v>2.4700000000000002</v>
      </c>
      <c r="I4950">
        <v>2.5499999999999998</v>
      </c>
      <c r="J4950">
        <v>2.65</v>
      </c>
      <c r="K4950">
        <v>2.86</v>
      </c>
      <c r="L4950">
        <v>3.02</v>
      </c>
      <c r="M4950">
        <v>0.65</v>
      </c>
      <c r="N4950">
        <v>0.74</v>
      </c>
      <c r="O4950">
        <v>0.9</v>
      </c>
      <c r="P4950">
        <v>1.06</v>
      </c>
      <c r="Q4950">
        <v>2.4843799999999998</v>
      </c>
      <c r="R4950">
        <v>2.5763799999999999</v>
      </c>
      <c r="S4950">
        <v>2.6462500000000002</v>
      </c>
      <c r="T4950">
        <v>2.706</v>
      </c>
      <c r="U4950">
        <v>2.8916300000000001</v>
      </c>
      <c r="V4950">
        <v>26031.81</v>
      </c>
      <c r="W4950">
        <v>2792.67</v>
      </c>
      <c r="X4950">
        <v>57.01</v>
      </c>
    </row>
    <row r="4951" spans="1:24" x14ac:dyDescent="0.55000000000000004">
      <c r="A4951" s="5">
        <v>43521</v>
      </c>
      <c r="B4951">
        <v>2.4</v>
      </c>
      <c r="C4951">
        <v>2.4700000000000002</v>
      </c>
      <c r="D4951">
        <v>2.5099999999999998</v>
      </c>
      <c r="E4951">
        <v>2.56</v>
      </c>
      <c r="F4951">
        <v>2.5099999999999998</v>
      </c>
      <c r="G4951">
        <v>2.48</v>
      </c>
      <c r="H4951">
        <v>2.48</v>
      </c>
      <c r="I4951">
        <v>2.57</v>
      </c>
      <c r="J4951">
        <v>2.67</v>
      </c>
      <c r="K4951">
        <v>2.87</v>
      </c>
      <c r="L4951">
        <v>3.03</v>
      </c>
      <c r="M4951">
        <v>0.66</v>
      </c>
      <c r="N4951">
        <v>0.75</v>
      </c>
      <c r="O4951">
        <v>0.91</v>
      </c>
      <c r="P4951">
        <v>1.06</v>
      </c>
      <c r="Q4951">
        <v>2.4791300000000001</v>
      </c>
      <c r="R4951">
        <v>2.5767500000000001</v>
      </c>
      <c r="S4951">
        <v>2.63863</v>
      </c>
      <c r="T4951">
        <v>2.69313</v>
      </c>
      <c r="U4951">
        <v>2.88313</v>
      </c>
      <c r="V4951">
        <v>26091.95</v>
      </c>
      <c r="W4951">
        <v>2796.11</v>
      </c>
      <c r="X4951">
        <v>55.32</v>
      </c>
    </row>
    <row r="4952" spans="1:24" x14ac:dyDescent="0.55000000000000004">
      <c r="A4952" s="5">
        <v>43522</v>
      </c>
      <c r="B4952">
        <v>2.4</v>
      </c>
      <c r="C4952">
        <v>2.4500000000000002</v>
      </c>
      <c r="D4952">
        <v>2.5099999999999998</v>
      </c>
      <c r="E4952">
        <v>2.5499999999999998</v>
      </c>
      <c r="F4952">
        <v>2.48</v>
      </c>
      <c r="G4952">
        <v>2.44</v>
      </c>
      <c r="H4952">
        <v>2.4500000000000002</v>
      </c>
      <c r="I4952">
        <v>2.54</v>
      </c>
      <c r="J4952">
        <v>2.64</v>
      </c>
      <c r="K4952">
        <v>2.84</v>
      </c>
      <c r="L4952">
        <v>3.01</v>
      </c>
      <c r="M4952">
        <v>0.63</v>
      </c>
      <c r="N4952">
        <v>0.72</v>
      </c>
      <c r="O4952">
        <v>0.89</v>
      </c>
      <c r="P4952">
        <v>1.05</v>
      </c>
      <c r="Q4952">
        <v>2.4929999999999999</v>
      </c>
      <c r="R4952">
        <v>2.5791300000000001</v>
      </c>
      <c r="S4952">
        <v>2.6288800000000001</v>
      </c>
      <c r="T4952">
        <v>2.6869999999999998</v>
      </c>
      <c r="U4952">
        <v>2.87825</v>
      </c>
      <c r="V4952">
        <v>26057.98</v>
      </c>
      <c r="W4952">
        <v>2793.9</v>
      </c>
      <c r="X4952">
        <v>55.4</v>
      </c>
    </row>
    <row r="4953" spans="1:24" x14ac:dyDescent="0.55000000000000004">
      <c r="A4953" s="5">
        <v>43523</v>
      </c>
      <c r="B4953">
        <v>2.4</v>
      </c>
      <c r="C4953">
        <v>2.4500000000000002</v>
      </c>
      <c r="D4953">
        <v>2.52</v>
      </c>
      <c r="E4953">
        <v>2.54</v>
      </c>
      <c r="F4953">
        <v>2.5</v>
      </c>
      <c r="G4953">
        <v>2.48</v>
      </c>
      <c r="H4953">
        <v>2.4900000000000002</v>
      </c>
      <c r="I4953">
        <v>2.59</v>
      </c>
      <c r="J4953">
        <v>2.69</v>
      </c>
      <c r="K4953">
        <v>2.91</v>
      </c>
      <c r="L4953">
        <v>3.07</v>
      </c>
      <c r="M4953">
        <v>0.65</v>
      </c>
      <c r="N4953">
        <v>0.76</v>
      </c>
      <c r="O4953">
        <v>0.94</v>
      </c>
      <c r="P4953">
        <v>1.1000000000000001</v>
      </c>
      <c r="Q4953">
        <v>2.4892500000000002</v>
      </c>
      <c r="R4953">
        <v>2.57213</v>
      </c>
      <c r="S4953">
        <v>2.6261299999999999</v>
      </c>
      <c r="T4953">
        <v>2.6850000000000001</v>
      </c>
      <c r="U4953">
        <v>2.8664999999999998</v>
      </c>
      <c r="V4953">
        <v>25985.16</v>
      </c>
      <c r="W4953">
        <v>2792.38</v>
      </c>
      <c r="X4953">
        <v>56.92</v>
      </c>
    </row>
    <row r="4954" spans="1:24" x14ac:dyDescent="0.55000000000000004">
      <c r="A4954" s="5">
        <v>43524</v>
      </c>
      <c r="B4954">
        <v>2.4</v>
      </c>
      <c r="C4954">
        <v>2.4500000000000002</v>
      </c>
      <c r="D4954">
        <v>2.5</v>
      </c>
      <c r="E4954">
        <v>2.54</v>
      </c>
      <c r="F4954">
        <v>2.52</v>
      </c>
      <c r="G4954">
        <v>2.5</v>
      </c>
      <c r="H4954">
        <v>2.52</v>
      </c>
      <c r="I4954">
        <v>2.63</v>
      </c>
      <c r="J4954">
        <v>2.73</v>
      </c>
      <c r="K4954">
        <v>2.94</v>
      </c>
      <c r="L4954">
        <v>3.09</v>
      </c>
      <c r="M4954">
        <v>0.68</v>
      </c>
      <c r="N4954">
        <v>0.78</v>
      </c>
      <c r="O4954">
        <v>0.96</v>
      </c>
      <c r="P4954">
        <v>1.1100000000000001</v>
      </c>
      <c r="Q4954">
        <v>2.49038</v>
      </c>
      <c r="R4954">
        <v>2.5671300000000001</v>
      </c>
      <c r="S4954">
        <v>2.6151300000000002</v>
      </c>
      <c r="T4954">
        <v>2.6857500000000001</v>
      </c>
      <c r="U4954">
        <v>2.8648799999999999</v>
      </c>
      <c r="V4954">
        <v>25916</v>
      </c>
      <c r="W4954">
        <v>2784.49</v>
      </c>
      <c r="X4954">
        <v>57.21</v>
      </c>
    </row>
    <row r="4955" spans="1:24" x14ac:dyDescent="0.55000000000000004">
      <c r="A4955" s="5">
        <v>43525</v>
      </c>
      <c r="B4955">
        <v>2.4</v>
      </c>
      <c r="C4955">
        <v>2.44</v>
      </c>
      <c r="D4955">
        <v>2.52</v>
      </c>
      <c r="E4955">
        <v>2.5499999999999998</v>
      </c>
      <c r="F4955">
        <v>2.5499999999999998</v>
      </c>
      <c r="G4955">
        <v>2.54</v>
      </c>
      <c r="H4955">
        <v>2.56</v>
      </c>
      <c r="I4955">
        <v>2.67</v>
      </c>
      <c r="J4955">
        <v>2.76</v>
      </c>
      <c r="K4955">
        <v>2.97</v>
      </c>
      <c r="L4955">
        <v>3.13</v>
      </c>
      <c r="M4955">
        <v>0.71</v>
      </c>
      <c r="N4955">
        <v>0.8</v>
      </c>
      <c r="O4955">
        <v>0.98</v>
      </c>
      <c r="P4955">
        <v>1.1299999999999999</v>
      </c>
      <c r="Q4955">
        <v>2.4818799999999999</v>
      </c>
      <c r="R4955">
        <v>2.5613800000000002</v>
      </c>
      <c r="S4955">
        <v>2.5985</v>
      </c>
      <c r="T4955">
        <v>2.6821299999999999</v>
      </c>
      <c r="U4955">
        <v>2.879</v>
      </c>
      <c r="V4955">
        <v>26026.32</v>
      </c>
      <c r="W4955">
        <v>2803.69</v>
      </c>
      <c r="X4955">
        <v>55.76</v>
      </c>
    </row>
    <row r="4956" spans="1:24" x14ac:dyDescent="0.55000000000000004">
      <c r="A4956" s="5">
        <v>43528</v>
      </c>
      <c r="B4956">
        <v>2.4</v>
      </c>
      <c r="C4956">
        <v>2.46</v>
      </c>
      <c r="D4956">
        <v>2.54</v>
      </c>
      <c r="E4956">
        <v>2.54</v>
      </c>
      <c r="F4956">
        <v>2.5499999999999998</v>
      </c>
      <c r="G4956">
        <v>2.52</v>
      </c>
      <c r="H4956">
        <v>2.5299999999999998</v>
      </c>
      <c r="I4956">
        <v>2.63</v>
      </c>
      <c r="J4956">
        <v>2.72</v>
      </c>
      <c r="K4956">
        <v>2.93</v>
      </c>
      <c r="L4956">
        <v>3.09</v>
      </c>
      <c r="M4956">
        <v>0.69</v>
      </c>
      <c r="N4956">
        <v>0.78</v>
      </c>
      <c r="O4956">
        <v>0.95</v>
      </c>
      <c r="P4956">
        <v>1.1100000000000001</v>
      </c>
      <c r="Q4956">
        <v>2.4830000000000001</v>
      </c>
      <c r="R4956">
        <v>2.5597500000000002</v>
      </c>
      <c r="S4956">
        <v>2.6076299999999999</v>
      </c>
      <c r="T4956">
        <v>2.6826300000000001</v>
      </c>
      <c r="U4956">
        <v>2.8832499999999999</v>
      </c>
      <c r="V4956">
        <v>25819.65</v>
      </c>
      <c r="W4956">
        <v>2792.81</v>
      </c>
      <c r="X4956">
        <v>56.6</v>
      </c>
    </row>
    <row r="4957" spans="1:24" x14ac:dyDescent="0.55000000000000004">
      <c r="A4957" s="5">
        <v>43529</v>
      </c>
      <c r="B4957">
        <v>2.4</v>
      </c>
      <c r="C4957">
        <v>2.46</v>
      </c>
      <c r="D4957">
        <v>2.5299999999999998</v>
      </c>
      <c r="E4957">
        <v>2.54</v>
      </c>
      <c r="F4957">
        <v>2.5499999999999998</v>
      </c>
      <c r="G4957">
        <v>2.52</v>
      </c>
      <c r="H4957">
        <v>2.5299999999999998</v>
      </c>
      <c r="I4957">
        <v>2.63</v>
      </c>
      <c r="J4957">
        <v>2.72</v>
      </c>
      <c r="K4957">
        <v>2.93</v>
      </c>
      <c r="L4957">
        <v>3.08</v>
      </c>
      <c r="M4957">
        <v>0.7</v>
      </c>
      <c r="N4957">
        <v>0.79</v>
      </c>
      <c r="O4957">
        <v>0.96</v>
      </c>
      <c r="P4957">
        <v>1.1100000000000001</v>
      </c>
      <c r="Q4957">
        <v>2.48088</v>
      </c>
      <c r="R4957">
        <v>2.5606300000000002</v>
      </c>
      <c r="S4957">
        <v>2.60663</v>
      </c>
      <c r="T4957">
        <v>2.6847500000000002</v>
      </c>
      <c r="U4957">
        <v>2.8836300000000001</v>
      </c>
      <c r="V4957">
        <v>25806.63</v>
      </c>
      <c r="W4957">
        <v>2789.65</v>
      </c>
      <c r="X4957">
        <v>56.55</v>
      </c>
    </row>
    <row r="4958" spans="1:24" x14ac:dyDescent="0.55000000000000004">
      <c r="A4958" s="5">
        <v>43530</v>
      </c>
      <c r="B4958">
        <v>2.4</v>
      </c>
      <c r="C4958">
        <v>2.4700000000000002</v>
      </c>
      <c r="D4958">
        <v>2.5299999999999998</v>
      </c>
      <c r="E4958">
        <v>2.54</v>
      </c>
      <c r="F4958">
        <v>2.52</v>
      </c>
      <c r="G4958">
        <v>2.4900000000000002</v>
      </c>
      <c r="H4958">
        <v>2.4900000000000002</v>
      </c>
      <c r="I4958">
        <v>2.59</v>
      </c>
      <c r="J4958">
        <v>2.69</v>
      </c>
      <c r="K4958">
        <v>2.9</v>
      </c>
      <c r="L4958">
        <v>3.06</v>
      </c>
      <c r="M4958">
        <v>0.68</v>
      </c>
      <c r="N4958">
        <v>0.78</v>
      </c>
      <c r="O4958">
        <v>0.95</v>
      </c>
      <c r="P4958">
        <v>1.1100000000000001</v>
      </c>
      <c r="Q4958">
        <v>2.4917500000000001</v>
      </c>
      <c r="R4958">
        <v>2.5618799999999999</v>
      </c>
      <c r="S4958">
        <v>2.5945</v>
      </c>
      <c r="T4958">
        <v>2.6881300000000001</v>
      </c>
      <c r="U4958">
        <v>2.8863799999999999</v>
      </c>
      <c r="V4958">
        <v>25673.46</v>
      </c>
      <c r="W4958">
        <v>2771.45</v>
      </c>
      <c r="X4958">
        <v>56.22</v>
      </c>
    </row>
    <row r="4959" spans="1:24" x14ac:dyDescent="0.55000000000000004">
      <c r="A4959" s="5">
        <v>43531</v>
      </c>
      <c r="B4959">
        <v>2.4</v>
      </c>
      <c r="C4959">
        <v>2.4500000000000002</v>
      </c>
      <c r="D4959">
        <v>2.52</v>
      </c>
      <c r="E4959">
        <v>2.52</v>
      </c>
      <c r="F4959">
        <v>2.4700000000000002</v>
      </c>
      <c r="G4959">
        <v>2.44</v>
      </c>
      <c r="H4959">
        <v>2.44</v>
      </c>
      <c r="I4959">
        <v>2.54</v>
      </c>
      <c r="J4959">
        <v>2.64</v>
      </c>
      <c r="K4959">
        <v>2.86</v>
      </c>
      <c r="L4959">
        <v>3.03</v>
      </c>
      <c r="M4959">
        <v>0.64</v>
      </c>
      <c r="N4959">
        <v>0.74</v>
      </c>
      <c r="O4959">
        <v>0.92</v>
      </c>
      <c r="P4959">
        <v>1.08</v>
      </c>
      <c r="Q4959">
        <v>2.49275</v>
      </c>
      <c r="R4959">
        <v>2.5615000000000001</v>
      </c>
      <c r="S4959">
        <v>2.6006300000000002</v>
      </c>
      <c r="T4959">
        <v>2.68275</v>
      </c>
      <c r="U4959">
        <v>2.8761299999999999</v>
      </c>
      <c r="V4959">
        <v>25473.23</v>
      </c>
      <c r="W4959">
        <v>2748.93</v>
      </c>
      <c r="X4959">
        <v>56.6</v>
      </c>
    </row>
    <row r="4960" spans="1:24" x14ac:dyDescent="0.55000000000000004">
      <c r="A4960" s="5">
        <v>43532</v>
      </c>
      <c r="B4960">
        <v>2.4</v>
      </c>
      <c r="C4960">
        <v>2.46</v>
      </c>
      <c r="D4960">
        <v>2.52</v>
      </c>
      <c r="E4960">
        <v>2.5299999999999998</v>
      </c>
      <c r="F4960">
        <v>2.4500000000000002</v>
      </c>
      <c r="G4960">
        <v>2.4300000000000002</v>
      </c>
      <c r="H4960">
        <v>2.42</v>
      </c>
      <c r="I4960">
        <v>2.5099999999999998</v>
      </c>
      <c r="J4960">
        <v>2.62</v>
      </c>
      <c r="K4960">
        <v>2.83</v>
      </c>
      <c r="L4960">
        <v>3</v>
      </c>
      <c r="M4960">
        <v>0.62</v>
      </c>
      <c r="N4960">
        <v>0.72</v>
      </c>
      <c r="O4960">
        <v>0.9</v>
      </c>
      <c r="P4960">
        <v>1.06</v>
      </c>
      <c r="Q4960">
        <v>2.4914999999999998</v>
      </c>
      <c r="R4960">
        <v>2.5701299999999998</v>
      </c>
      <c r="S4960">
        <v>2.5966300000000002</v>
      </c>
      <c r="T4960">
        <v>2.6789999999999998</v>
      </c>
      <c r="U4960">
        <v>2.8636300000000001</v>
      </c>
      <c r="V4960">
        <v>25450.240000000002</v>
      </c>
      <c r="W4960">
        <v>2743.07</v>
      </c>
      <c r="X4960">
        <v>55.77</v>
      </c>
    </row>
    <row r="4961" spans="1:24" x14ac:dyDescent="0.55000000000000004">
      <c r="A4961" s="5">
        <v>43535</v>
      </c>
      <c r="B4961">
        <v>2.4</v>
      </c>
      <c r="C4961">
        <v>2.46</v>
      </c>
      <c r="D4961">
        <v>2.54</v>
      </c>
      <c r="E4961">
        <v>2.5299999999999998</v>
      </c>
      <c r="F4961">
        <v>2.4700000000000002</v>
      </c>
      <c r="G4961">
        <v>2.4500000000000002</v>
      </c>
      <c r="H4961">
        <v>2.44</v>
      </c>
      <c r="I4961">
        <v>2.5299999999999998</v>
      </c>
      <c r="J4961">
        <v>2.64</v>
      </c>
      <c r="K4961">
        <v>2.86</v>
      </c>
      <c r="L4961">
        <v>3.03</v>
      </c>
      <c r="M4961">
        <v>0.62</v>
      </c>
      <c r="N4961">
        <v>0.73</v>
      </c>
      <c r="O4961">
        <v>0.92</v>
      </c>
      <c r="P4961">
        <v>1.0900000000000001</v>
      </c>
      <c r="Q4961">
        <v>2.4988800000000002</v>
      </c>
      <c r="R4961">
        <v>2.5714999999999999</v>
      </c>
      <c r="S4961">
        <v>2.60825</v>
      </c>
      <c r="T4961">
        <v>2.6792500000000001</v>
      </c>
      <c r="U4961">
        <v>2.8690000000000002</v>
      </c>
      <c r="V4961">
        <v>25650.880000000001</v>
      </c>
      <c r="W4961">
        <v>2783.3</v>
      </c>
      <c r="X4961">
        <v>56.79</v>
      </c>
    </row>
    <row r="4962" spans="1:24" x14ac:dyDescent="0.55000000000000004">
      <c r="A4962" s="5">
        <v>43536</v>
      </c>
      <c r="B4962">
        <v>2.4</v>
      </c>
      <c r="C4962">
        <v>2.46</v>
      </c>
      <c r="D4962">
        <v>2.5299999999999998</v>
      </c>
      <c r="E4962">
        <v>2.52</v>
      </c>
      <c r="F4962">
        <v>2.4500000000000002</v>
      </c>
      <c r="G4962">
        <v>2.41</v>
      </c>
      <c r="H4962">
        <v>2.41</v>
      </c>
      <c r="I4962">
        <v>2.5</v>
      </c>
      <c r="J4962">
        <v>2.61</v>
      </c>
      <c r="K4962">
        <v>2.82</v>
      </c>
      <c r="L4962">
        <v>3</v>
      </c>
      <c r="M4962">
        <v>0.6</v>
      </c>
      <c r="N4962">
        <v>0.71</v>
      </c>
      <c r="O4962">
        <v>0.9</v>
      </c>
      <c r="P4962">
        <v>1.06</v>
      </c>
      <c r="Q4962">
        <v>2.4886300000000001</v>
      </c>
      <c r="R4962">
        <v>2.5692499999999998</v>
      </c>
      <c r="S4962">
        <v>2.5932499999999998</v>
      </c>
      <c r="T4962">
        <v>2.6821299999999999</v>
      </c>
      <c r="U4962">
        <v>2.8685</v>
      </c>
      <c r="V4962">
        <v>25554.66</v>
      </c>
      <c r="W4962">
        <v>2791.52</v>
      </c>
      <c r="X4962">
        <v>56.89</v>
      </c>
    </row>
    <row r="4963" spans="1:24" x14ac:dyDescent="0.55000000000000004">
      <c r="A4963" s="5">
        <v>43537</v>
      </c>
      <c r="B4963">
        <v>2.4</v>
      </c>
      <c r="C4963">
        <v>2.4500000000000002</v>
      </c>
      <c r="D4963">
        <v>2.5299999999999998</v>
      </c>
      <c r="E4963">
        <v>2.5299999999999998</v>
      </c>
      <c r="F4963">
        <v>2.4500000000000002</v>
      </c>
      <c r="G4963">
        <v>2.41</v>
      </c>
      <c r="H4963">
        <v>2.42</v>
      </c>
      <c r="I4963">
        <v>2.5099999999999998</v>
      </c>
      <c r="J4963">
        <v>2.61</v>
      </c>
      <c r="K4963">
        <v>2.82</v>
      </c>
      <c r="L4963">
        <v>3.02</v>
      </c>
      <c r="M4963">
        <v>0.57999999999999996</v>
      </c>
      <c r="N4963">
        <v>0.69</v>
      </c>
      <c r="O4963">
        <v>0.89</v>
      </c>
      <c r="P4963">
        <v>1.05</v>
      </c>
      <c r="Q4963">
        <v>2.4837500000000001</v>
      </c>
      <c r="R4963">
        <v>2.5684999999999998</v>
      </c>
      <c r="S4963">
        <v>2.6108799999999999</v>
      </c>
      <c r="T4963">
        <v>2.67638</v>
      </c>
      <c r="U4963">
        <v>2.859</v>
      </c>
      <c r="V4963">
        <v>25702.89</v>
      </c>
      <c r="W4963">
        <v>2810.92</v>
      </c>
      <c r="X4963">
        <v>58.27</v>
      </c>
    </row>
    <row r="4964" spans="1:24" x14ac:dyDescent="0.55000000000000004">
      <c r="A4964" s="5">
        <v>43538</v>
      </c>
      <c r="B4964">
        <v>2.4</v>
      </c>
      <c r="C4964">
        <v>2.4500000000000002</v>
      </c>
      <c r="D4964">
        <v>2.52</v>
      </c>
      <c r="E4964">
        <v>2.52</v>
      </c>
      <c r="F4964">
        <v>2.46</v>
      </c>
      <c r="G4964">
        <v>2.42</v>
      </c>
      <c r="H4964">
        <v>2.4300000000000002</v>
      </c>
      <c r="I4964">
        <v>2.5299999999999998</v>
      </c>
      <c r="J4964">
        <v>2.63</v>
      </c>
      <c r="K4964">
        <v>2.86</v>
      </c>
      <c r="L4964">
        <v>3.04</v>
      </c>
      <c r="M4964">
        <v>0.57999999999999996</v>
      </c>
      <c r="N4964">
        <v>0.69</v>
      </c>
      <c r="O4964">
        <v>0.89</v>
      </c>
      <c r="P4964">
        <v>1.06</v>
      </c>
      <c r="Q4964">
        <v>2.4817499999999999</v>
      </c>
      <c r="R4964">
        <v>2.5667499999999999</v>
      </c>
      <c r="S4964">
        <v>2.61463</v>
      </c>
      <c r="T4964">
        <v>2.6791299999999998</v>
      </c>
      <c r="U4964">
        <v>2.8458800000000002</v>
      </c>
      <c r="V4964">
        <v>25709.94</v>
      </c>
      <c r="W4964">
        <v>2808.48</v>
      </c>
      <c r="X4964">
        <v>58.59</v>
      </c>
    </row>
    <row r="4965" spans="1:24" x14ac:dyDescent="0.55000000000000004">
      <c r="A4965" s="5">
        <v>43539</v>
      </c>
      <c r="B4965">
        <v>2.4</v>
      </c>
      <c r="C4965">
        <v>2.4500000000000002</v>
      </c>
      <c r="D4965">
        <v>2.52</v>
      </c>
      <c r="E4965">
        <v>2.52</v>
      </c>
      <c r="F4965">
        <v>2.4300000000000002</v>
      </c>
      <c r="G4965">
        <v>2.39</v>
      </c>
      <c r="H4965">
        <v>2.4</v>
      </c>
      <c r="I4965">
        <v>2.4900000000000002</v>
      </c>
      <c r="J4965">
        <v>2.59</v>
      </c>
      <c r="K4965">
        <v>2.83</v>
      </c>
      <c r="L4965">
        <v>3.02</v>
      </c>
      <c r="M4965">
        <v>0.54</v>
      </c>
      <c r="N4965">
        <v>0.65</v>
      </c>
      <c r="O4965">
        <v>0.85</v>
      </c>
      <c r="P4965">
        <v>1.03</v>
      </c>
      <c r="Q4965">
        <v>2.4817499999999999</v>
      </c>
      <c r="R4965">
        <v>2.5583800000000001</v>
      </c>
      <c r="S4965">
        <v>2.6252499999999999</v>
      </c>
      <c r="T4965">
        <v>2.6717499999999998</v>
      </c>
      <c r="U4965">
        <v>2.8405</v>
      </c>
      <c r="V4965">
        <v>25848.87</v>
      </c>
      <c r="W4965">
        <v>2822.48</v>
      </c>
      <c r="X4965">
        <v>58.51</v>
      </c>
    </row>
    <row r="4966" spans="1:24" x14ac:dyDescent="0.55000000000000004">
      <c r="A4966" s="5">
        <v>43542</v>
      </c>
      <c r="B4966">
        <v>2.4</v>
      </c>
      <c r="C4966">
        <v>2.44</v>
      </c>
      <c r="D4966">
        <v>2.5099999999999998</v>
      </c>
      <c r="E4966">
        <v>2.52</v>
      </c>
      <c r="F4966">
        <v>2.4500000000000002</v>
      </c>
      <c r="G4966">
        <v>2.41</v>
      </c>
      <c r="H4966">
        <v>2.42</v>
      </c>
      <c r="I4966">
        <v>2.5099999999999998</v>
      </c>
      <c r="J4966">
        <v>2.6</v>
      </c>
      <c r="K4966">
        <v>2.83</v>
      </c>
      <c r="L4966">
        <v>3.01</v>
      </c>
      <c r="M4966">
        <v>0.54</v>
      </c>
      <c r="N4966">
        <v>0.64</v>
      </c>
      <c r="O4966">
        <v>0.84</v>
      </c>
      <c r="P4966">
        <v>1.02</v>
      </c>
      <c r="Q4966">
        <v>2.4877500000000001</v>
      </c>
      <c r="R4966">
        <v>2.5647500000000001</v>
      </c>
      <c r="S4966">
        <v>2.6326299999999998</v>
      </c>
      <c r="T4966">
        <v>2.6706300000000001</v>
      </c>
      <c r="U4966">
        <v>2.8176299999999999</v>
      </c>
      <c r="V4966">
        <v>25914.1</v>
      </c>
      <c r="W4966">
        <v>2832.94</v>
      </c>
      <c r="X4966">
        <v>59.09</v>
      </c>
    </row>
    <row r="4967" spans="1:24" x14ac:dyDescent="0.55000000000000004">
      <c r="A4967" s="5">
        <v>43543</v>
      </c>
      <c r="B4967">
        <v>2.4</v>
      </c>
      <c r="C4967">
        <v>2.46</v>
      </c>
      <c r="D4967">
        <v>2.52</v>
      </c>
      <c r="E4967">
        <v>2.5</v>
      </c>
      <c r="F4967">
        <v>2.46</v>
      </c>
      <c r="G4967">
        <v>2.42</v>
      </c>
      <c r="H4967">
        <v>2.42</v>
      </c>
      <c r="I4967">
        <v>2.5099999999999998</v>
      </c>
      <c r="J4967">
        <v>2.61</v>
      </c>
      <c r="K4967">
        <v>2.84</v>
      </c>
      <c r="L4967">
        <v>3.02</v>
      </c>
      <c r="M4967">
        <v>0.56999999999999995</v>
      </c>
      <c r="N4967">
        <v>0.66</v>
      </c>
      <c r="O4967">
        <v>0.85</v>
      </c>
      <c r="P4967">
        <v>1.03</v>
      </c>
      <c r="Q4967">
        <v>2.4867499999999998</v>
      </c>
      <c r="R4967">
        <v>2.5581299999999998</v>
      </c>
      <c r="S4967">
        <v>2.6127500000000001</v>
      </c>
      <c r="T4967">
        <v>2.6741299999999999</v>
      </c>
      <c r="U4967">
        <v>2.8103799999999999</v>
      </c>
      <c r="V4967">
        <v>25887.38</v>
      </c>
      <c r="W4967">
        <v>2832.57</v>
      </c>
      <c r="X4967">
        <v>59.12</v>
      </c>
    </row>
    <row r="4968" spans="1:24" x14ac:dyDescent="0.55000000000000004">
      <c r="A4968" s="5">
        <v>43544</v>
      </c>
      <c r="B4968">
        <v>2.41</v>
      </c>
      <c r="C4968">
        <v>2.48</v>
      </c>
      <c r="D4968">
        <v>2.4900000000000002</v>
      </c>
      <c r="E4968">
        <v>2.4700000000000002</v>
      </c>
      <c r="F4968">
        <v>2.4</v>
      </c>
      <c r="G4968">
        <v>2.34</v>
      </c>
      <c r="H4968">
        <v>2.34</v>
      </c>
      <c r="I4968">
        <v>2.44</v>
      </c>
      <c r="J4968">
        <v>2.54</v>
      </c>
      <c r="K4968">
        <v>2.79</v>
      </c>
      <c r="L4968">
        <v>2.98</v>
      </c>
      <c r="M4968">
        <v>0.46</v>
      </c>
      <c r="N4968">
        <v>0.57999999999999996</v>
      </c>
      <c r="O4968">
        <v>0.78</v>
      </c>
      <c r="P4968">
        <v>0.97</v>
      </c>
      <c r="Q4968">
        <v>2.4906299999999999</v>
      </c>
      <c r="R4968">
        <v>2.5443799999999999</v>
      </c>
      <c r="S4968">
        <v>2.6070000000000002</v>
      </c>
      <c r="T4968">
        <v>2.6789999999999998</v>
      </c>
      <c r="U4968">
        <v>2.8134999999999999</v>
      </c>
      <c r="V4968">
        <v>25745.67</v>
      </c>
      <c r="W4968">
        <v>2824.23</v>
      </c>
      <c r="X4968">
        <v>60.12</v>
      </c>
    </row>
    <row r="4969" spans="1:24" x14ac:dyDescent="0.55000000000000004">
      <c r="A4969" s="5">
        <v>43545</v>
      </c>
      <c r="B4969">
        <v>2.41</v>
      </c>
      <c r="C4969">
        <v>2.4900000000000002</v>
      </c>
      <c r="D4969">
        <v>2.5</v>
      </c>
      <c r="E4969">
        <v>2.48</v>
      </c>
      <c r="F4969">
        <v>2.41</v>
      </c>
      <c r="G4969">
        <v>2.34</v>
      </c>
      <c r="H4969">
        <v>2.34</v>
      </c>
      <c r="I4969">
        <v>2.44</v>
      </c>
      <c r="J4969">
        <v>2.54</v>
      </c>
      <c r="K4969">
        <v>2.78</v>
      </c>
      <c r="L4969">
        <v>2.96</v>
      </c>
      <c r="M4969">
        <v>0.48</v>
      </c>
      <c r="N4969">
        <v>0.57999999999999996</v>
      </c>
      <c r="O4969">
        <v>0.78</v>
      </c>
      <c r="P4969">
        <v>0.96</v>
      </c>
      <c r="Q4969">
        <v>2.4855</v>
      </c>
      <c r="R4969">
        <v>2.5522499999999999</v>
      </c>
      <c r="S4969">
        <v>2.6015000000000001</v>
      </c>
      <c r="T4969">
        <v>2.6773799999999999</v>
      </c>
      <c r="U4969">
        <v>2.79413</v>
      </c>
      <c r="V4969">
        <v>25962.51</v>
      </c>
      <c r="W4969">
        <v>2854.88</v>
      </c>
      <c r="X4969">
        <v>59.98</v>
      </c>
    </row>
    <row r="4970" spans="1:24" x14ac:dyDescent="0.55000000000000004">
      <c r="A4970" s="5">
        <v>43546</v>
      </c>
      <c r="B4970">
        <v>2.41</v>
      </c>
      <c r="C4970">
        <v>2.46</v>
      </c>
      <c r="D4970">
        <v>2.48</v>
      </c>
      <c r="E4970">
        <v>2.4500000000000002</v>
      </c>
      <c r="F4970">
        <v>2.31</v>
      </c>
      <c r="G4970">
        <v>2.2400000000000002</v>
      </c>
      <c r="H4970">
        <v>2.2400000000000002</v>
      </c>
      <c r="I4970">
        <v>2.34</v>
      </c>
      <c r="J4970">
        <v>2.44</v>
      </c>
      <c r="K4970">
        <v>2.69</v>
      </c>
      <c r="L4970">
        <v>2.88</v>
      </c>
      <c r="M4970">
        <v>0.44</v>
      </c>
      <c r="N4970">
        <v>0.54</v>
      </c>
      <c r="O4970">
        <v>0.73</v>
      </c>
      <c r="P4970">
        <v>0.91</v>
      </c>
      <c r="Q4970">
        <v>2.4988800000000002</v>
      </c>
      <c r="R4970">
        <v>2.556</v>
      </c>
      <c r="S4970">
        <v>2.60988</v>
      </c>
      <c r="T4970">
        <v>2.6760000000000002</v>
      </c>
      <c r="U4970">
        <v>2.7869999999999999</v>
      </c>
      <c r="V4970">
        <v>25502.32</v>
      </c>
      <c r="W4970">
        <v>2800.71</v>
      </c>
      <c r="X4970">
        <v>58.87</v>
      </c>
    </row>
    <row r="4971" spans="1:24" x14ac:dyDescent="0.55000000000000004">
      <c r="A4971" s="5">
        <v>43549</v>
      </c>
      <c r="B4971">
        <v>2.4</v>
      </c>
      <c r="C4971">
        <v>2.46</v>
      </c>
      <c r="D4971">
        <v>2.4900000000000002</v>
      </c>
      <c r="E4971">
        <v>2.41</v>
      </c>
      <c r="F4971">
        <v>2.2599999999999998</v>
      </c>
      <c r="G4971">
        <v>2.19</v>
      </c>
      <c r="H4971">
        <v>2.21</v>
      </c>
      <c r="I4971">
        <v>2.3199999999999998</v>
      </c>
      <c r="J4971">
        <v>2.4300000000000002</v>
      </c>
      <c r="K4971">
        <v>2.68</v>
      </c>
      <c r="L4971">
        <v>2.87</v>
      </c>
      <c r="M4971">
        <v>0.44</v>
      </c>
      <c r="N4971">
        <v>0.55000000000000004</v>
      </c>
      <c r="O4971">
        <v>0.75</v>
      </c>
      <c r="P4971">
        <v>0.93</v>
      </c>
      <c r="Q4971">
        <v>2.4897499999999999</v>
      </c>
      <c r="R4971">
        <v>2.5623800000000001</v>
      </c>
      <c r="S4971">
        <v>2.6087500000000001</v>
      </c>
      <c r="T4971">
        <v>2.673</v>
      </c>
      <c r="U4971">
        <v>2.7457500000000001</v>
      </c>
      <c r="V4971">
        <v>25516.83</v>
      </c>
      <c r="W4971">
        <v>2798.36</v>
      </c>
      <c r="X4971">
        <v>58.71</v>
      </c>
    </row>
    <row r="4972" spans="1:24" x14ac:dyDescent="0.55000000000000004">
      <c r="A4972" s="5">
        <v>43550</v>
      </c>
      <c r="B4972">
        <v>2.4</v>
      </c>
      <c r="C4972">
        <v>2.46</v>
      </c>
      <c r="D4972">
        <v>2.4900000000000002</v>
      </c>
      <c r="E4972">
        <v>2.44</v>
      </c>
      <c r="F4972">
        <v>2.2400000000000002</v>
      </c>
      <c r="G4972">
        <v>2.1800000000000002</v>
      </c>
      <c r="H4972">
        <v>2.1800000000000002</v>
      </c>
      <c r="I4972">
        <v>2.29</v>
      </c>
      <c r="J4972">
        <v>2.41</v>
      </c>
      <c r="K4972">
        <v>2.67</v>
      </c>
      <c r="L4972">
        <v>2.86</v>
      </c>
      <c r="M4972">
        <v>0.43</v>
      </c>
      <c r="N4972">
        <v>0.55000000000000004</v>
      </c>
      <c r="O4972">
        <v>0.76</v>
      </c>
      <c r="P4972">
        <v>0.94</v>
      </c>
      <c r="Q4972">
        <v>2.4954999999999998</v>
      </c>
      <c r="R4972">
        <v>2.55775</v>
      </c>
      <c r="S4972">
        <v>2.5973799999999998</v>
      </c>
      <c r="T4972">
        <v>2.6821299999999999</v>
      </c>
      <c r="U4972">
        <v>2.7246299999999999</v>
      </c>
      <c r="V4972">
        <v>25657.73</v>
      </c>
      <c r="W4972">
        <v>2818.46</v>
      </c>
      <c r="X4972">
        <v>59.87</v>
      </c>
    </row>
    <row r="4973" spans="1:24" x14ac:dyDescent="0.55000000000000004">
      <c r="A4973" s="5">
        <v>43551</v>
      </c>
      <c r="B4973">
        <v>2.41</v>
      </c>
      <c r="C4973">
        <v>2.44</v>
      </c>
      <c r="D4973">
        <v>2.46</v>
      </c>
      <c r="E4973">
        <v>2.4</v>
      </c>
      <c r="F4973">
        <v>2.2200000000000002</v>
      </c>
      <c r="G4973">
        <v>2.16</v>
      </c>
      <c r="H4973">
        <v>2.1800000000000002</v>
      </c>
      <c r="I4973">
        <v>2.2799999999999998</v>
      </c>
      <c r="J4973">
        <v>2.39</v>
      </c>
      <c r="K4973">
        <v>2.63</v>
      </c>
      <c r="L4973">
        <v>2.83</v>
      </c>
      <c r="M4973">
        <v>0.44</v>
      </c>
      <c r="N4973">
        <v>0.55000000000000004</v>
      </c>
      <c r="O4973">
        <v>0.75</v>
      </c>
      <c r="P4973">
        <v>0.94</v>
      </c>
      <c r="Q4973">
        <v>2.4986299999999999</v>
      </c>
      <c r="R4973">
        <v>2.5590000000000002</v>
      </c>
      <c r="S4973">
        <v>2.601</v>
      </c>
      <c r="T4973">
        <v>2.6507499999999999</v>
      </c>
      <c r="U4973">
        <v>2.6828799999999999</v>
      </c>
      <c r="V4973">
        <v>25625.59</v>
      </c>
      <c r="W4973">
        <v>2805.37</v>
      </c>
      <c r="X4973">
        <v>59.39</v>
      </c>
    </row>
    <row r="4974" spans="1:24" x14ac:dyDescent="0.55000000000000004">
      <c r="A4974" s="5">
        <v>43552</v>
      </c>
      <c r="B4974">
        <v>2.41</v>
      </c>
      <c r="C4974">
        <v>2.4300000000000002</v>
      </c>
      <c r="D4974">
        <v>2.44</v>
      </c>
      <c r="E4974">
        <v>2.4</v>
      </c>
      <c r="F4974">
        <v>2.23</v>
      </c>
      <c r="G4974">
        <v>2.1800000000000002</v>
      </c>
      <c r="H4974">
        <v>2.2000000000000002</v>
      </c>
      <c r="I4974">
        <v>2.29</v>
      </c>
      <c r="J4974">
        <v>2.39</v>
      </c>
      <c r="K4974">
        <v>2.62</v>
      </c>
      <c r="L4974">
        <v>2.81</v>
      </c>
      <c r="M4974">
        <v>0.48</v>
      </c>
      <c r="N4974">
        <v>0.56000000000000005</v>
      </c>
      <c r="O4974">
        <v>0.75</v>
      </c>
      <c r="P4974">
        <v>0.93</v>
      </c>
      <c r="Q4974">
        <v>2.5015000000000001</v>
      </c>
      <c r="R4974">
        <v>2.5523799999999999</v>
      </c>
      <c r="S4974">
        <v>2.5917500000000002</v>
      </c>
      <c r="T4974">
        <v>2.64113</v>
      </c>
      <c r="U4974">
        <v>2.6942499999999998</v>
      </c>
      <c r="V4974">
        <v>25717.46</v>
      </c>
      <c r="W4974">
        <v>2815.44</v>
      </c>
      <c r="X4974">
        <v>59.29</v>
      </c>
    </row>
    <row r="4975" spans="1:24" x14ac:dyDescent="0.55000000000000004">
      <c r="A4975" s="5">
        <v>43553</v>
      </c>
      <c r="B4975">
        <v>2.4300000000000002</v>
      </c>
      <c r="C4975">
        <v>2.4</v>
      </c>
      <c r="D4975">
        <v>2.44</v>
      </c>
      <c r="E4975">
        <v>2.4</v>
      </c>
      <c r="F4975">
        <v>2.27</v>
      </c>
      <c r="G4975">
        <v>2.21</v>
      </c>
      <c r="H4975">
        <v>2.23</v>
      </c>
      <c r="I4975">
        <v>2.31</v>
      </c>
      <c r="J4975">
        <v>2.41</v>
      </c>
      <c r="K4975">
        <v>2.63</v>
      </c>
      <c r="L4975">
        <v>2.81</v>
      </c>
      <c r="M4975">
        <v>0.45</v>
      </c>
      <c r="N4975">
        <v>0.53</v>
      </c>
      <c r="O4975">
        <v>0.72</v>
      </c>
      <c r="P4975">
        <v>0.89</v>
      </c>
      <c r="Q4975">
        <v>2.4944999999999999</v>
      </c>
      <c r="R4975">
        <v>2.5638800000000002</v>
      </c>
      <c r="S4975">
        <v>2.5997499999999998</v>
      </c>
      <c r="T4975">
        <v>2.6595</v>
      </c>
      <c r="U4975">
        <v>2.7106300000000001</v>
      </c>
      <c r="V4975">
        <v>25928.68</v>
      </c>
      <c r="W4975">
        <v>2834.4</v>
      </c>
      <c r="X4975">
        <v>60.19</v>
      </c>
    </row>
    <row r="4976" spans="1:24" x14ac:dyDescent="0.55000000000000004">
      <c r="A4976" s="5">
        <v>43556</v>
      </c>
      <c r="B4976">
        <v>2.41</v>
      </c>
      <c r="C4976">
        <v>2.4300000000000002</v>
      </c>
      <c r="D4976">
        <v>2.46</v>
      </c>
      <c r="E4976">
        <v>2.41</v>
      </c>
      <c r="F4976">
        <v>2.33</v>
      </c>
      <c r="G4976">
        <v>2.29</v>
      </c>
      <c r="H4976">
        <v>2.31</v>
      </c>
      <c r="I4976">
        <v>2.4</v>
      </c>
      <c r="J4976">
        <v>2.4900000000000002</v>
      </c>
      <c r="K4976">
        <v>2.71</v>
      </c>
      <c r="L4976">
        <v>2.89</v>
      </c>
      <c r="M4976">
        <v>0.49</v>
      </c>
      <c r="N4976">
        <v>0.59</v>
      </c>
      <c r="O4976">
        <v>0.78</v>
      </c>
      <c r="P4976">
        <v>0.95</v>
      </c>
      <c r="Q4976">
        <v>2.4933800000000002</v>
      </c>
      <c r="R4976">
        <v>2.5618799999999999</v>
      </c>
      <c r="S4976">
        <v>2.5954999999999999</v>
      </c>
      <c r="T4976">
        <v>2.66913</v>
      </c>
      <c r="U4976">
        <v>2.73</v>
      </c>
      <c r="V4976">
        <v>26258.42</v>
      </c>
      <c r="W4976">
        <v>2867.19</v>
      </c>
      <c r="X4976">
        <v>61.59</v>
      </c>
    </row>
    <row r="4977" spans="1:24" x14ac:dyDescent="0.55000000000000004">
      <c r="A4977" s="5">
        <v>43557</v>
      </c>
      <c r="B4977">
        <v>2.41</v>
      </c>
      <c r="C4977">
        <v>2.42</v>
      </c>
      <c r="D4977">
        <v>2.4500000000000002</v>
      </c>
      <c r="E4977">
        <v>2.41</v>
      </c>
      <c r="F4977">
        <v>2.2999999999999998</v>
      </c>
      <c r="G4977">
        <v>2.2599999999999998</v>
      </c>
      <c r="H4977">
        <v>2.2799999999999998</v>
      </c>
      <c r="I4977">
        <v>2.38</v>
      </c>
      <c r="J4977">
        <v>2.48</v>
      </c>
      <c r="K4977">
        <v>2.7</v>
      </c>
      <c r="L4977">
        <v>2.88</v>
      </c>
      <c r="M4977">
        <v>0.47</v>
      </c>
      <c r="N4977">
        <v>0.57999999999999996</v>
      </c>
      <c r="O4977">
        <v>0.77</v>
      </c>
      <c r="P4977">
        <v>0.94</v>
      </c>
      <c r="Q4977">
        <v>2.4793799999999999</v>
      </c>
      <c r="R4977">
        <v>2.5594999999999999</v>
      </c>
      <c r="S4977">
        <v>2.6023800000000001</v>
      </c>
      <c r="T4977">
        <v>2.65063</v>
      </c>
      <c r="U4977">
        <v>2.73325</v>
      </c>
      <c r="V4977">
        <v>26179.13</v>
      </c>
      <c r="W4977">
        <v>2867.24</v>
      </c>
      <c r="X4977">
        <v>62.53</v>
      </c>
    </row>
    <row r="4978" spans="1:24" x14ac:dyDescent="0.55000000000000004">
      <c r="A4978" s="5">
        <v>43558</v>
      </c>
      <c r="B4978">
        <v>2.41</v>
      </c>
      <c r="C4978">
        <v>2.44</v>
      </c>
      <c r="D4978">
        <v>2.4500000000000002</v>
      </c>
      <c r="E4978">
        <v>2.41</v>
      </c>
      <c r="F4978">
        <v>2.33</v>
      </c>
      <c r="G4978">
        <v>2.29</v>
      </c>
      <c r="H4978">
        <v>2.3199999999999998</v>
      </c>
      <c r="I4978">
        <v>2.42</v>
      </c>
      <c r="J4978">
        <v>2.52</v>
      </c>
      <c r="K4978">
        <v>2.75</v>
      </c>
      <c r="L4978">
        <v>2.93</v>
      </c>
      <c r="M4978">
        <v>0.51</v>
      </c>
      <c r="N4978">
        <v>0.61</v>
      </c>
      <c r="O4978">
        <v>0.81</v>
      </c>
      <c r="P4978">
        <v>0.99</v>
      </c>
      <c r="Q4978">
        <v>2.4771299999999998</v>
      </c>
      <c r="R4978">
        <v>2.5607500000000001</v>
      </c>
      <c r="S4978">
        <v>2.59775</v>
      </c>
      <c r="T4978">
        <v>2.6551300000000002</v>
      </c>
      <c r="U4978">
        <v>2.7494999999999998</v>
      </c>
      <c r="V4978">
        <v>26218.13</v>
      </c>
      <c r="W4978">
        <v>2873.4</v>
      </c>
      <c r="X4978">
        <v>62.46</v>
      </c>
    </row>
    <row r="4979" spans="1:24" x14ac:dyDescent="0.55000000000000004">
      <c r="A4979" s="5">
        <v>43559</v>
      </c>
      <c r="B4979">
        <v>2.41</v>
      </c>
      <c r="C4979">
        <v>2.44</v>
      </c>
      <c r="D4979">
        <v>2.46</v>
      </c>
      <c r="E4979">
        <v>2.41</v>
      </c>
      <c r="F4979">
        <v>2.33</v>
      </c>
      <c r="G4979">
        <v>2.29</v>
      </c>
      <c r="H4979">
        <v>2.3199999999999998</v>
      </c>
      <c r="I4979">
        <v>2.41</v>
      </c>
      <c r="J4979">
        <v>2.5099999999999998</v>
      </c>
      <c r="K4979">
        <v>2.74</v>
      </c>
      <c r="L4979">
        <v>2.92</v>
      </c>
      <c r="M4979">
        <v>0.51</v>
      </c>
      <c r="N4979">
        <v>0.61</v>
      </c>
      <c r="O4979">
        <v>0.8</v>
      </c>
      <c r="P4979">
        <v>0.99</v>
      </c>
      <c r="Q4979">
        <v>2.4735</v>
      </c>
      <c r="R4979">
        <v>2.5542500000000001</v>
      </c>
      <c r="S4979">
        <v>2.5886300000000002</v>
      </c>
      <c r="T4979">
        <v>2.64588</v>
      </c>
      <c r="U4979">
        <v>2.7364999999999999</v>
      </c>
      <c r="V4979">
        <v>26384.63</v>
      </c>
      <c r="W4979">
        <v>2879.39</v>
      </c>
      <c r="X4979">
        <v>62.12</v>
      </c>
    </row>
    <row r="4980" spans="1:24" x14ac:dyDescent="0.55000000000000004">
      <c r="A4980" s="5">
        <v>43560</v>
      </c>
      <c r="B4980">
        <v>2.41</v>
      </c>
      <c r="C4980">
        <v>2.44</v>
      </c>
      <c r="D4980">
        <v>2.46</v>
      </c>
      <c r="E4980">
        <v>2.4300000000000002</v>
      </c>
      <c r="F4980">
        <v>2.35</v>
      </c>
      <c r="G4980">
        <v>2.2999999999999998</v>
      </c>
      <c r="H4980">
        <v>2.31</v>
      </c>
      <c r="I4980">
        <v>2.4</v>
      </c>
      <c r="J4980">
        <v>2.5</v>
      </c>
      <c r="K4980">
        <v>2.72</v>
      </c>
      <c r="L4980">
        <v>2.91</v>
      </c>
      <c r="M4980">
        <v>0.52</v>
      </c>
      <c r="N4980">
        <v>0.6</v>
      </c>
      <c r="O4980">
        <v>0.79</v>
      </c>
      <c r="P4980">
        <v>0.97</v>
      </c>
      <c r="Q4980">
        <v>2.4716300000000002</v>
      </c>
      <c r="R4980">
        <v>2.5442499999999999</v>
      </c>
      <c r="S4980">
        <v>2.59213</v>
      </c>
      <c r="T4980">
        <v>2.6446299999999998</v>
      </c>
      <c r="U4980">
        <v>2.7511299999999999</v>
      </c>
      <c r="V4980">
        <v>26424.99</v>
      </c>
      <c r="W4980">
        <v>2892.74</v>
      </c>
      <c r="X4980">
        <v>63.1</v>
      </c>
    </row>
    <row r="4981" spans="1:24" x14ac:dyDescent="0.55000000000000004">
      <c r="A4981" s="5">
        <v>43563</v>
      </c>
      <c r="B4981">
        <v>2.41</v>
      </c>
      <c r="C4981">
        <v>2.4300000000000002</v>
      </c>
      <c r="D4981">
        <v>2.48</v>
      </c>
      <c r="E4981">
        <v>2.4300000000000002</v>
      </c>
      <c r="F4981">
        <v>2.36</v>
      </c>
      <c r="G4981">
        <v>2.31</v>
      </c>
      <c r="H4981">
        <v>2.33</v>
      </c>
      <c r="I4981">
        <v>2.42</v>
      </c>
      <c r="J4981">
        <v>2.52</v>
      </c>
      <c r="K4981">
        <v>2.74</v>
      </c>
      <c r="L4981">
        <v>2.93</v>
      </c>
      <c r="M4981">
        <v>0.52</v>
      </c>
      <c r="N4981">
        <v>0.61</v>
      </c>
      <c r="O4981">
        <v>0.8</v>
      </c>
      <c r="P4981">
        <v>0.98</v>
      </c>
      <c r="Q4981">
        <v>2.4812500000000002</v>
      </c>
      <c r="R4981">
        <v>2.5476299999999998</v>
      </c>
      <c r="S4981">
        <v>2.5840000000000001</v>
      </c>
      <c r="T4981">
        <v>2.6316299999999999</v>
      </c>
      <c r="U4981">
        <v>2.7498800000000001</v>
      </c>
      <c r="V4981">
        <v>26341.02</v>
      </c>
      <c r="W4981">
        <v>2895.77</v>
      </c>
      <c r="X4981">
        <v>64.37</v>
      </c>
    </row>
    <row r="4982" spans="1:24" x14ac:dyDescent="0.55000000000000004">
      <c r="A4982" s="5">
        <v>43564</v>
      </c>
      <c r="B4982">
        <v>2.41</v>
      </c>
      <c r="C4982">
        <v>2.42</v>
      </c>
      <c r="D4982">
        <v>2.46</v>
      </c>
      <c r="E4982">
        <v>2.42</v>
      </c>
      <c r="F4982">
        <v>2.35</v>
      </c>
      <c r="G4982">
        <v>2.31</v>
      </c>
      <c r="H4982">
        <v>2.31</v>
      </c>
      <c r="I4982">
        <v>2.4</v>
      </c>
      <c r="J4982">
        <v>2.5099999999999998</v>
      </c>
      <c r="K4982">
        <v>2.73</v>
      </c>
      <c r="L4982">
        <v>2.92</v>
      </c>
      <c r="M4982">
        <v>0.51</v>
      </c>
      <c r="N4982">
        <v>0.6</v>
      </c>
      <c r="O4982">
        <v>0.79</v>
      </c>
      <c r="P4982">
        <v>0.98</v>
      </c>
      <c r="Q4982">
        <v>2.484</v>
      </c>
      <c r="R4982">
        <v>2.5526300000000002</v>
      </c>
      <c r="S4982">
        <v>2.5812499999999998</v>
      </c>
      <c r="T4982">
        <v>2.6284999999999998</v>
      </c>
      <c r="U4982">
        <v>2.75413</v>
      </c>
      <c r="V4982">
        <v>26150.58</v>
      </c>
      <c r="W4982">
        <v>2878.2</v>
      </c>
      <c r="X4982">
        <v>64.05</v>
      </c>
    </row>
    <row r="4983" spans="1:24" x14ac:dyDescent="0.55000000000000004">
      <c r="A4983" s="5">
        <v>43565</v>
      </c>
      <c r="B4983">
        <v>2.41</v>
      </c>
      <c r="C4983">
        <v>2.4300000000000002</v>
      </c>
      <c r="D4983">
        <v>2.46</v>
      </c>
      <c r="E4983">
        <v>2.41</v>
      </c>
      <c r="F4983">
        <v>2.31</v>
      </c>
      <c r="G4983">
        <v>2.27</v>
      </c>
      <c r="H4983">
        <v>2.2799999999999998</v>
      </c>
      <c r="I4983">
        <v>2.37</v>
      </c>
      <c r="J4983">
        <v>2.48</v>
      </c>
      <c r="K4983">
        <v>2.71</v>
      </c>
      <c r="L4983">
        <v>2.9</v>
      </c>
      <c r="M4983">
        <v>0.45</v>
      </c>
      <c r="N4983">
        <v>0.54</v>
      </c>
      <c r="O4983">
        <v>0.74</v>
      </c>
      <c r="P4983">
        <v>0.94</v>
      </c>
      <c r="Q4983">
        <v>2.4820000000000002</v>
      </c>
      <c r="R4983">
        <v>2.5485000000000002</v>
      </c>
      <c r="S4983">
        <v>2.6034999999999999</v>
      </c>
      <c r="T4983">
        <v>2.6269999999999998</v>
      </c>
      <c r="U4983">
        <v>2.7401300000000002</v>
      </c>
      <c r="V4983">
        <v>26157.16</v>
      </c>
      <c r="W4983">
        <v>2888.21</v>
      </c>
      <c r="X4983">
        <v>64.62</v>
      </c>
    </row>
    <row r="4984" spans="1:24" x14ac:dyDescent="0.55000000000000004">
      <c r="A4984" s="5">
        <v>43566</v>
      </c>
      <c r="B4984">
        <v>2.41</v>
      </c>
      <c r="C4984">
        <v>2.4300000000000002</v>
      </c>
      <c r="D4984">
        <v>2.46</v>
      </c>
      <c r="E4984">
        <v>2.44</v>
      </c>
      <c r="F4984">
        <v>2.35</v>
      </c>
      <c r="G4984">
        <v>2.2999999999999998</v>
      </c>
      <c r="H4984">
        <v>2.31</v>
      </c>
      <c r="I4984">
        <v>2.4</v>
      </c>
      <c r="J4984">
        <v>2.5099999999999998</v>
      </c>
      <c r="K4984">
        <v>2.74</v>
      </c>
      <c r="L4984">
        <v>2.94</v>
      </c>
      <c r="M4984">
        <v>0.49</v>
      </c>
      <c r="N4984">
        <v>0.56999999999999995</v>
      </c>
      <c r="O4984">
        <v>0.78</v>
      </c>
      <c r="P4984">
        <v>0.98</v>
      </c>
      <c r="Q4984">
        <v>2.4726300000000001</v>
      </c>
      <c r="R4984">
        <v>2.5367500000000001</v>
      </c>
      <c r="S4984">
        <v>2.5967500000000001</v>
      </c>
      <c r="T4984">
        <v>2.6312500000000001</v>
      </c>
      <c r="U4984">
        <v>2.7341299999999999</v>
      </c>
      <c r="V4984">
        <v>26143.05</v>
      </c>
      <c r="W4984">
        <v>2888.32</v>
      </c>
      <c r="X4984">
        <v>63.61</v>
      </c>
    </row>
    <row r="4985" spans="1:24" x14ac:dyDescent="0.55000000000000004">
      <c r="A4985" s="5">
        <v>43567</v>
      </c>
      <c r="B4985">
        <v>2.41</v>
      </c>
      <c r="C4985">
        <v>2.44</v>
      </c>
      <c r="D4985">
        <v>2.4700000000000002</v>
      </c>
      <c r="E4985">
        <v>2.44</v>
      </c>
      <c r="F4985">
        <v>2.4</v>
      </c>
      <c r="G4985">
        <v>2.36</v>
      </c>
      <c r="H4985">
        <v>2.38</v>
      </c>
      <c r="I4985">
        <v>2.4700000000000002</v>
      </c>
      <c r="J4985">
        <v>2.56</v>
      </c>
      <c r="K4985">
        <v>2.78</v>
      </c>
      <c r="L4985">
        <v>2.97</v>
      </c>
      <c r="M4985">
        <v>0.52</v>
      </c>
      <c r="N4985">
        <v>0.61</v>
      </c>
      <c r="O4985">
        <v>0.81</v>
      </c>
      <c r="P4985">
        <v>0.99</v>
      </c>
      <c r="Q4985">
        <v>2.4773800000000001</v>
      </c>
      <c r="R4985">
        <v>2.5426299999999999</v>
      </c>
      <c r="S4985">
        <v>2.601</v>
      </c>
      <c r="T4985">
        <v>2.63775</v>
      </c>
      <c r="U4985">
        <v>2.74838</v>
      </c>
      <c r="V4985">
        <v>26412.3</v>
      </c>
      <c r="W4985">
        <v>2907.41</v>
      </c>
      <c r="X4985">
        <v>63.86</v>
      </c>
    </row>
    <row r="4986" spans="1:24" x14ac:dyDescent="0.55000000000000004">
      <c r="A4986" s="5">
        <v>43570</v>
      </c>
      <c r="B4986">
        <v>2.41</v>
      </c>
      <c r="C4986">
        <v>2.4300000000000002</v>
      </c>
      <c r="D4986">
        <v>2.46</v>
      </c>
      <c r="E4986">
        <v>2.4300000000000002</v>
      </c>
      <c r="F4986">
        <v>2.4</v>
      </c>
      <c r="G4986">
        <v>2.36</v>
      </c>
      <c r="H4986">
        <v>2.37</v>
      </c>
      <c r="I4986">
        <v>2.46</v>
      </c>
      <c r="J4986">
        <v>2.5499999999999998</v>
      </c>
      <c r="K4986">
        <v>2.77</v>
      </c>
      <c r="L4986">
        <v>2.96</v>
      </c>
      <c r="M4986">
        <v>0.52</v>
      </c>
      <c r="N4986">
        <v>0.61</v>
      </c>
      <c r="O4986">
        <v>0.8</v>
      </c>
      <c r="P4986">
        <v>0.99</v>
      </c>
      <c r="Q4986">
        <v>2.4738799999999999</v>
      </c>
      <c r="R4986">
        <v>2.5348799999999998</v>
      </c>
      <c r="S4986">
        <v>2.5880000000000001</v>
      </c>
      <c r="T4986">
        <v>2.6376300000000001</v>
      </c>
      <c r="U4986">
        <v>2.75488</v>
      </c>
      <c r="V4986">
        <v>26384.77</v>
      </c>
      <c r="W4986">
        <v>2905.58</v>
      </c>
      <c r="X4986">
        <v>63.43</v>
      </c>
    </row>
    <row r="4987" spans="1:24" x14ac:dyDescent="0.55000000000000004">
      <c r="A4987" s="5">
        <v>43571</v>
      </c>
      <c r="B4987">
        <v>2.41</v>
      </c>
      <c r="C4987">
        <v>2.4300000000000002</v>
      </c>
      <c r="D4987">
        <v>2.4700000000000002</v>
      </c>
      <c r="E4987">
        <v>2.4500000000000002</v>
      </c>
      <c r="F4987">
        <v>2.41</v>
      </c>
      <c r="G4987">
        <v>2.38</v>
      </c>
      <c r="H4987">
        <v>2.41</v>
      </c>
      <c r="I4987">
        <v>2.5</v>
      </c>
      <c r="J4987">
        <v>2.6</v>
      </c>
      <c r="K4987">
        <v>2.81</v>
      </c>
      <c r="L4987">
        <v>2.99</v>
      </c>
      <c r="M4987">
        <v>0.55000000000000004</v>
      </c>
      <c r="N4987">
        <v>0.64</v>
      </c>
      <c r="O4987">
        <v>0.83</v>
      </c>
      <c r="P4987">
        <v>1.01</v>
      </c>
      <c r="Q4987">
        <v>2.4797500000000001</v>
      </c>
      <c r="R4987">
        <v>2.5382500000000001</v>
      </c>
      <c r="S4987">
        <v>2.6008800000000001</v>
      </c>
      <c r="T4987">
        <v>2.6313800000000001</v>
      </c>
      <c r="U4987">
        <v>2.7552500000000002</v>
      </c>
      <c r="V4987">
        <v>26452.66</v>
      </c>
      <c r="W4987">
        <v>2907.06</v>
      </c>
      <c r="X4987">
        <v>64.010000000000005</v>
      </c>
    </row>
    <row r="4988" spans="1:24" x14ac:dyDescent="0.55000000000000004">
      <c r="A4988" s="5">
        <v>43572</v>
      </c>
      <c r="B4988">
        <v>2.42</v>
      </c>
      <c r="C4988">
        <v>2.44</v>
      </c>
      <c r="D4988">
        <v>2.4700000000000002</v>
      </c>
      <c r="E4988">
        <v>2.44</v>
      </c>
      <c r="F4988">
        <v>2.4</v>
      </c>
      <c r="G4988">
        <v>2.37</v>
      </c>
      <c r="H4988">
        <v>2.4</v>
      </c>
      <c r="I4988">
        <v>2.4900000000000002</v>
      </c>
      <c r="J4988">
        <v>2.59</v>
      </c>
      <c r="K4988">
        <v>2.81</v>
      </c>
      <c r="L4988">
        <v>2.99</v>
      </c>
      <c r="M4988">
        <v>0.56000000000000005</v>
      </c>
      <c r="N4988">
        <v>0.65</v>
      </c>
      <c r="O4988">
        <v>0.84</v>
      </c>
      <c r="P4988">
        <v>1.02</v>
      </c>
      <c r="Q4988">
        <v>2.4873799999999999</v>
      </c>
      <c r="R4988">
        <v>2.5436299999999998</v>
      </c>
      <c r="S4988">
        <v>2.5914999999999999</v>
      </c>
      <c r="T4988">
        <v>2.6336300000000001</v>
      </c>
      <c r="U4988">
        <v>2.7618800000000001</v>
      </c>
      <c r="V4988">
        <v>26449.54</v>
      </c>
      <c r="W4988">
        <v>2900.45</v>
      </c>
      <c r="X4988">
        <v>63.74</v>
      </c>
    </row>
    <row r="4989" spans="1:24" x14ac:dyDescent="0.55000000000000004">
      <c r="A4989" s="5">
        <v>43573</v>
      </c>
      <c r="B4989">
        <v>2.4300000000000002</v>
      </c>
      <c r="C4989">
        <v>2.42</v>
      </c>
      <c r="D4989">
        <v>2.4700000000000002</v>
      </c>
      <c r="E4989">
        <v>2.44</v>
      </c>
      <c r="F4989">
        <v>2.38</v>
      </c>
      <c r="G4989">
        <v>2.36</v>
      </c>
      <c r="H4989">
        <v>2.38</v>
      </c>
      <c r="I4989">
        <v>2.46</v>
      </c>
      <c r="J4989">
        <v>2.57</v>
      </c>
      <c r="K4989">
        <v>2.78</v>
      </c>
      <c r="L4989">
        <v>2.96</v>
      </c>
      <c r="M4989">
        <v>0.52</v>
      </c>
      <c r="N4989">
        <v>0.62</v>
      </c>
      <c r="O4989">
        <v>0.81</v>
      </c>
      <c r="P4989">
        <v>0.98</v>
      </c>
      <c r="Q4989">
        <v>2.48088</v>
      </c>
      <c r="R4989">
        <v>2.5411299999999999</v>
      </c>
      <c r="S4989">
        <v>2.5811299999999999</v>
      </c>
      <c r="T4989">
        <v>2.629</v>
      </c>
      <c r="U4989">
        <v>2.7463799999999998</v>
      </c>
      <c r="V4989">
        <v>26559.54</v>
      </c>
      <c r="W4989">
        <v>2905.03</v>
      </c>
      <c r="X4989">
        <v>64.02</v>
      </c>
    </row>
    <row r="4990" spans="1:24" x14ac:dyDescent="0.55000000000000004">
      <c r="A4990" s="5">
        <v>43574</v>
      </c>
      <c r="B4990">
        <v>2.44</v>
      </c>
      <c r="C4990" t="e">
        <v>#N/A</v>
      </c>
      <c r="D4990" t="e">
        <v>#N/A</v>
      </c>
      <c r="E4990" t="e">
        <v>#N/A</v>
      </c>
      <c r="F4990" t="e">
        <v>#N/A</v>
      </c>
      <c r="G4990" t="e">
        <v>#N/A</v>
      </c>
      <c r="H4990" t="e">
        <v>#N/A</v>
      </c>
      <c r="I4990" t="e">
        <v>#N/A</v>
      </c>
      <c r="J4990" t="e">
        <v>#N/A</v>
      </c>
      <c r="K4990" t="e">
        <v>#N/A</v>
      </c>
      <c r="L4990" t="e">
        <v>#N/A</v>
      </c>
      <c r="M4990" t="e">
        <v>#N/A</v>
      </c>
      <c r="N4990" t="e">
        <v>#N/A</v>
      </c>
      <c r="O4990" t="e">
        <v>#N/A</v>
      </c>
      <c r="P4990" t="e">
        <v>#N/A</v>
      </c>
      <c r="Q4990" t="e">
        <v>#N/A</v>
      </c>
      <c r="R4990" t="e">
        <v>#N/A</v>
      </c>
      <c r="S4990" t="e">
        <v>#N/A</v>
      </c>
      <c r="T4990" t="e">
        <v>#N/A</v>
      </c>
      <c r="U4990" t="e">
        <v>#N/A</v>
      </c>
      <c r="V4990" t="e">
        <v>#N/A</v>
      </c>
      <c r="W4990" t="e">
        <v>#N/A</v>
      </c>
      <c r="X4990" t="e">
        <v>#N/A</v>
      </c>
    </row>
    <row r="4991" spans="1:24" x14ac:dyDescent="0.55000000000000004">
      <c r="A4991" s="5">
        <v>43577</v>
      </c>
      <c r="B4991">
        <v>2.44</v>
      </c>
      <c r="C4991">
        <v>2.44</v>
      </c>
      <c r="D4991">
        <v>2.4700000000000002</v>
      </c>
      <c r="E4991">
        <v>2.46</v>
      </c>
      <c r="F4991">
        <v>2.38</v>
      </c>
      <c r="G4991">
        <v>2.36</v>
      </c>
      <c r="H4991">
        <v>2.39</v>
      </c>
      <c r="I4991">
        <v>2.4900000000000002</v>
      </c>
      <c r="J4991">
        <v>2.59</v>
      </c>
      <c r="K4991">
        <v>2.82</v>
      </c>
      <c r="L4991">
        <v>2.99</v>
      </c>
      <c r="M4991">
        <v>0.52</v>
      </c>
      <c r="N4991">
        <v>0.64</v>
      </c>
      <c r="O4991">
        <v>0.84</v>
      </c>
      <c r="P4991">
        <v>1.01</v>
      </c>
      <c r="Q4991" t="e">
        <v>#N/A</v>
      </c>
      <c r="R4991" t="e">
        <v>#N/A</v>
      </c>
      <c r="S4991" t="e">
        <v>#N/A</v>
      </c>
      <c r="T4991" t="e">
        <v>#N/A</v>
      </c>
      <c r="U4991" t="e">
        <v>#N/A</v>
      </c>
      <c r="V4991">
        <v>26511.05</v>
      </c>
      <c r="W4991">
        <v>2907.97</v>
      </c>
      <c r="X4991">
        <v>65.66</v>
      </c>
    </row>
    <row r="4992" spans="1:24" x14ac:dyDescent="0.55000000000000004">
      <c r="A4992" s="5">
        <v>43578</v>
      </c>
      <c r="B4992">
        <v>2.44</v>
      </c>
      <c r="C4992">
        <v>2.4500000000000002</v>
      </c>
      <c r="D4992">
        <v>2.46</v>
      </c>
      <c r="E4992">
        <v>2.4300000000000002</v>
      </c>
      <c r="F4992">
        <v>2.36</v>
      </c>
      <c r="G4992">
        <v>2.34</v>
      </c>
      <c r="H4992">
        <v>2.36</v>
      </c>
      <c r="I4992">
        <v>2.46</v>
      </c>
      <c r="J4992">
        <v>2.57</v>
      </c>
      <c r="K4992">
        <v>2.81</v>
      </c>
      <c r="L4992">
        <v>2.98</v>
      </c>
      <c r="M4992">
        <v>0.49</v>
      </c>
      <c r="N4992">
        <v>0.62</v>
      </c>
      <c r="O4992">
        <v>0.82</v>
      </c>
      <c r="P4992">
        <v>0.99</v>
      </c>
      <c r="Q4992">
        <v>2.4766300000000001</v>
      </c>
      <c r="R4992">
        <v>2.5306299999999999</v>
      </c>
      <c r="S4992">
        <v>2.5802499999999999</v>
      </c>
      <c r="T4992">
        <v>2.6198800000000002</v>
      </c>
      <c r="U4992">
        <v>2.73563</v>
      </c>
      <c r="V4992">
        <v>26656.39</v>
      </c>
      <c r="W4992">
        <v>2933.68</v>
      </c>
      <c r="X4992">
        <v>66.239999999999995</v>
      </c>
    </row>
    <row r="4993" spans="1:24" x14ac:dyDescent="0.55000000000000004">
      <c r="A4993" s="5">
        <v>43579</v>
      </c>
      <c r="B4993">
        <v>2.44</v>
      </c>
      <c r="C4993">
        <v>2.44</v>
      </c>
      <c r="D4993">
        <v>2.46</v>
      </c>
      <c r="E4993">
        <v>2.42</v>
      </c>
      <c r="F4993">
        <v>2.3199999999999998</v>
      </c>
      <c r="G4993">
        <v>2.2799999999999998</v>
      </c>
      <c r="H4993">
        <v>2.3199999999999998</v>
      </c>
      <c r="I4993">
        <v>2.41</v>
      </c>
      <c r="J4993">
        <v>2.5299999999999998</v>
      </c>
      <c r="K4993">
        <v>2.76</v>
      </c>
      <c r="L4993">
        <v>2.94</v>
      </c>
      <c r="M4993">
        <v>0.45</v>
      </c>
      <c r="N4993">
        <v>0.56999999999999995</v>
      </c>
      <c r="O4993">
        <v>0.77</v>
      </c>
      <c r="P4993">
        <v>0.95</v>
      </c>
      <c r="Q4993">
        <v>2.4833799999999999</v>
      </c>
      <c r="R4993">
        <v>2.5416300000000001</v>
      </c>
      <c r="S4993">
        <v>2.5863800000000001</v>
      </c>
      <c r="T4993">
        <v>2.6197499999999998</v>
      </c>
      <c r="U4993">
        <v>2.7251300000000001</v>
      </c>
      <c r="V4993">
        <v>26597.05</v>
      </c>
      <c r="W4993">
        <v>2927.25</v>
      </c>
      <c r="X4993">
        <v>65.959999999999994</v>
      </c>
    </row>
    <row r="4994" spans="1:24" x14ac:dyDescent="0.55000000000000004">
      <c r="A4994" s="5">
        <v>43580</v>
      </c>
      <c r="B4994">
        <v>2.44</v>
      </c>
      <c r="C4994">
        <v>2.4300000000000002</v>
      </c>
      <c r="D4994">
        <v>2.46</v>
      </c>
      <c r="E4994">
        <v>2.42</v>
      </c>
      <c r="F4994">
        <v>2.33</v>
      </c>
      <c r="G4994">
        <v>2.29</v>
      </c>
      <c r="H4994">
        <v>2.33</v>
      </c>
      <c r="I4994">
        <v>2.42</v>
      </c>
      <c r="J4994">
        <v>2.54</v>
      </c>
      <c r="K4994">
        <v>2.76</v>
      </c>
      <c r="L4994">
        <v>2.94</v>
      </c>
      <c r="M4994">
        <v>0.47</v>
      </c>
      <c r="N4994">
        <v>0.56000000000000005</v>
      </c>
      <c r="O4994">
        <v>0.75</v>
      </c>
      <c r="P4994">
        <v>0.93</v>
      </c>
      <c r="Q4994">
        <v>2.4784999999999999</v>
      </c>
      <c r="R4994">
        <v>2.5453800000000002</v>
      </c>
      <c r="S4994">
        <v>2.5823800000000001</v>
      </c>
      <c r="T4994">
        <v>2.6124999999999998</v>
      </c>
      <c r="U4994">
        <v>2.7162500000000001</v>
      </c>
      <c r="V4994">
        <v>26462.080000000002</v>
      </c>
      <c r="W4994">
        <v>2926.17</v>
      </c>
      <c r="X4994">
        <v>65.23</v>
      </c>
    </row>
    <row r="4995" spans="1:24" x14ac:dyDescent="0.55000000000000004">
      <c r="A4995" s="5">
        <v>43581</v>
      </c>
      <c r="B4995">
        <v>2.44</v>
      </c>
      <c r="C4995">
        <v>2.42</v>
      </c>
      <c r="D4995">
        <v>2.46</v>
      </c>
      <c r="E4995">
        <v>2.41</v>
      </c>
      <c r="F4995">
        <v>2.2799999999999998</v>
      </c>
      <c r="G4995">
        <v>2.25</v>
      </c>
      <c r="H4995">
        <v>2.29</v>
      </c>
      <c r="I4995">
        <v>2.39</v>
      </c>
      <c r="J4995">
        <v>2.5099999999999998</v>
      </c>
      <c r="K4995">
        <v>2.74</v>
      </c>
      <c r="L4995">
        <v>2.92</v>
      </c>
      <c r="M4995">
        <v>0.43</v>
      </c>
      <c r="N4995">
        <v>0.54</v>
      </c>
      <c r="O4995">
        <v>0.74</v>
      </c>
      <c r="P4995">
        <v>0.92</v>
      </c>
      <c r="Q4995">
        <v>2.4831300000000001</v>
      </c>
      <c r="R4995">
        <v>2.5413800000000002</v>
      </c>
      <c r="S4995">
        <v>2.5827499999999999</v>
      </c>
      <c r="T4995">
        <v>2.6157499999999998</v>
      </c>
      <c r="U4995">
        <v>2.7174999999999998</v>
      </c>
      <c r="V4995">
        <v>26543.33</v>
      </c>
      <c r="W4995">
        <v>2939.88</v>
      </c>
      <c r="X4995">
        <v>63.29</v>
      </c>
    </row>
    <row r="4996" spans="1:24" x14ac:dyDescent="0.55000000000000004">
      <c r="A4996" s="5">
        <v>43584</v>
      </c>
      <c r="B4996">
        <v>2.4500000000000002</v>
      </c>
      <c r="C4996">
        <v>2.44</v>
      </c>
      <c r="D4996">
        <v>2.4700000000000002</v>
      </c>
      <c r="E4996">
        <v>2.42</v>
      </c>
      <c r="F4996">
        <v>2.2999999999999998</v>
      </c>
      <c r="G4996">
        <v>2.27</v>
      </c>
      <c r="H4996">
        <v>2.3199999999999998</v>
      </c>
      <c r="I4996">
        <v>2.42</v>
      </c>
      <c r="J4996">
        <v>2.54</v>
      </c>
      <c r="K4996">
        <v>2.78</v>
      </c>
      <c r="L4996">
        <v>2.96</v>
      </c>
      <c r="M4996">
        <v>0.46</v>
      </c>
      <c r="N4996">
        <v>0.57999999999999996</v>
      </c>
      <c r="O4996">
        <v>0.79</v>
      </c>
      <c r="P4996">
        <v>0.96</v>
      </c>
      <c r="Q4996">
        <v>2.4858799999999999</v>
      </c>
      <c r="R4996">
        <v>2.5301300000000002</v>
      </c>
      <c r="S4996">
        <v>2.5790000000000002</v>
      </c>
      <c r="T4996">
        <v>2.6120000000000001</v>
      </c>
      <c r="U4996">
        <v>2.7130000000000001</v>
      </c>
      <c r="V4996">
        <v>26554.39</v>
      </c>
      <c r="W4996">
        <v>2943.03</v>
      </c>
      <c r="X4996">
        <v>63.39</v>
      </c>
    </row>
    <row r="4997" spans="1:24" x14ac:dyDescent="0.55000000000000004">
      <c r="A4997" s="5">
        <v>43585</v>
      </c>
      <c r="B4997">
        <v>2.4500000000000002</v>
      </c>
      <c r="C4997">
        <v>2.4300000000000002</v>
      </c>
      <c r="D4997">
        <v>2.46</v>
      </c>
      <c r="E4997">
        <v>2.39</v>
      </c>
      <c r="F4997">
        <v>2.27</v>
      </c>
      <c r="G4997">
        <v>2.2400000000000002</v>
      </c>
      <c r="H4997">
        <v>2.2799999999999998</v>
      </c>
      <c r="I4997">
        <v>2.39</v>
      </c>
      <c r="J4997">
        <v>2.5099999999999998</v>
      </c>
      <c r="K4997">
        <v>2.75</v>
      </c>
      <c r="L4997">
        <v>2.93</v>
      </c>
      <c r="M4997">
        <v>0.43</v>
      </c>
      <c r="N4997">
        <v>0.56000000000000005</v>
      </c>
      <c r="O4997">
        <v>0.77</v>
      </c>
      <c r="P4997">
        <v>0.94</v>
      </c>
      <c r="Q4997">
        <v>2.4805000000000001</v>
      </c>
      <c r="R4997">
        <v>2.5262500000000001</v>
      </c>
      <c r="S4997">
        <v>2.5756299999999999</v>
      </c>
      <c r="T4997">
        <v>2.6219999999999999</v>
      </c>
      <c r="U4997">
        <v>2.7168800000000002</v>
      </c>
      <c r="V4997">
        <v>26592.91</v>
      </c>
      <c r="W4997">
        <v>2945.83</v>
      </c>
      <c r="X4997">
        <v>63.83</v>
      </c>
    </row>
    <row r="4998" spans="1:24" x14ac:dyDescent="0.55000000000000004">
      <c r="A4998" s="5">
        <v>43586</v>
      </c>
      <c r="B4998">
        <v>2.4500000000000002</v>
      </c>
      <c r="C4998">
        <v>2.4300000000000002</v>
      </c>
      <c r="D4998">
        <v>2.44</v>
      </c>
      <c r="E4998">
        <v>2.39</v>
      </c>
      <c r="F4998">
        <v>2.31</v>
      </c>
      <c r="G4998">
        <v>2.2799999999999998</v>
      </c>
      <c r="H4998">
        <v>2.31</v>
      </c>
      <c r="I4998">
        <v>2.41</v>
      </c>
      <c r="J4998">
        <v>2.52</v>
      </c>
      <c r="K4998">
        <v>2.74</v>
      </c>
      <c r="L4998">
        <v>2.92</v>
      </c>
      <c r="M4998">
        <v>0.48</v>
      </c>
      <c r="N4998">
        <v>0.59</v>
      </c>
      <c r="O4998">
        <v>0.79</v>
      </c>
      <c r="P4998">
        <v>0.95</v>
      </c>
      <c r="Q4998">
        <v>2.48325</v>
      </c>
      <c r="R4998">
        <v>2.5243799999999998</v>
      </c>
      <c r="S4998">
        <v>2.5754999999999999</v>
      </c>
      <c r="T4998">
        <v>2.6114999999999999</v>
      </c>
      <c r="U4998">
        <v>2.7103799999999998</v>
      </c>
      <c r="V4998">
        <v>26430.14</v>
      </c>
      <c r="W4998">
        <v>2923.73</v>
      </c>
      <c r="X4998">
        <v>63.55</v>
      </c>
    </row>
    <row r="4999" spans="1:24" x14ac:dyDescent="0.55000000000000004">
      <c r="A4999" s="5">
        <v>43587</v>
      </c>
      <c r="B4999">
        <v>2.41</v>
      </c>
      <c r="C4999">
        <v>2.4700000000000002</v>
      </c>
      <c r="D4999">
        <v>2.46</v>
      </c>
      <c r="E4999">
        <v>2.41</v>
      </c>
      <c r="F4999">
        <v>2.35</v>
      </c>
      <c r="G4999">
        <v>2.3199999999999998</v>
      </c>
      <c r="H4999">
        <v>2.34</v>
      </c>
      <c r="I4999">
        <v>2.44</v>
      </c>
      <c r="J4999">
        <v>2.5499999999999998</v>
      </c>
      <c r="K4999">
        <v>2.77</v>
      </c>
      <c r="L4999">
        <v>2.94</v>
      </c>
      <c r="M4999">
        <v>0.56000000000000005</v>
      </c>
      <c r="N4999">
        <v>0.66</v>
      </c>
      <c r="O4999">
        <v>0.84</v>
      </c>
      <c r="P4999">
        <v>1</v>
      </c>
      <c r="Q4999">
        <v>2.46713</v>
      </c>
      <c r="R4999">
        <v>2.5068800000000002</v>
      </c>
      <c r="S4999">
        <v>2.5651299999999999</v>
      </c>
      <c r="T4999">
        <v>2.6385000000000001</v>
      </c>
      <c r="U4999">
        <v>2.7368800000000002</v>
      </c>
      <c r="V4999">
        <v>26307.79</v>
      </c>
      <c r="W4999">
        <v>2917.52</v>
      </c>
      <c r="X4999">
        <v>61.75</v>
      </c>
    </row>
    <row r="5000" spans="1:24" x14ac:dyDescent="0.55000000000000004">
      <c r="A5000" s="5">
        <v>43588</v>
      </c>
      <c r="B5000">
        <v>2.4</v>
      </c>
      <c r="C5000">
        <v>2.4300000000000002</v>
      </c>
      <c r="D5000">
        <v>2.46</v>
      </c>
      <c r="E5000">
        <v>2.41</v>
      </c>
      <c r="F5000">
        <v>2.33</v>
      </c>
      <c r="G5000">
        <v>2.2999999999999998</v>
      </c>
      <c r="H5000">
        <v>2.33</v>
      </c>
      <c r="I5000">
        <v>2.4300000000000002</v>
      </c>
      <c r="J5000">
        <v>2.54</v>
      </c>
      <c r="K5000">
        <v>2.75</v>
      </c>
      <c r="L5000">
        <v>2.93</v>
      </c>
      <c r="M5000">
        <v>0.53</v>
      </c>
      <c r="N5000">
        <v>0.63</v>
      </c>
      <c r="O5000">
        <v>0.81</v>
      </c>
      <c r="P5000">
        <v>0.97</v>
      </c>
      <c r="Q5000">
        <v>2.4666299999999999</v>
      </c>
      <c r="R5000">
        <v>2.5083799999999998</v>
      </c>
      <c r="S5000">
        <v>2.5598800000000002</v>
      </c>
      <c r="T5000">
        <v>2.6173799999999998</v>
      </c>
      <c r="U5000">
        <v>2.7454999999999998</v>
      </c>
      <c r="V5000">
        <v>26504.95</v>
      </c>
      <c r="W5000">
        <v>2945.64</v>
      </c>
      <c r="X5000">
        <v>61.98</v>
      </c>
    </row>
    <row r="5001" spans="1:24" x14ac:dyDescent="0.55000000000000004">
      <c r="A5001" s="5">
        <v>43591</v>
      </c>
      <c r="B5001">
        <v>2.4</v>
      </c>
      <c r="C5001">
        <v>2.44</v>
      </c>
      <c r="D5001">
        <v>2.46</v>
      </c>
      <c r="E5001">
        <v>2.39</v>
      </c>
      <c r="F5001">
        <v>2.31</v>
      </c>
      <c r="G5001">
        <v>2.27</v>
      </c>
      <c r="H5001">
        <v>2.2999999999999998</v>
      </c>
      <c r="I5001">
        <v>2.4</v>
      </c>
      <c r="J5001">
        <v>2.5099999999999998</v>
      </c>
      <c r="K5001">
        <v>2.73</v>
      </c>
      <c r="L5001">
        <v>2.91</v>
      </c>
      <c r="M5001">
        <v>0.49</v>
      </c>
      <c r="N5001">
        <v>0.6</v>
      </c>
      <c r="O5001">
        <v>0.79</v>
      </c>
      <c r="P5001">
        <v>0.96</v>
      </c>
      <c r="Q5001" t="e">
        <v>#N/A</v>
      </c>
      <c r="R5001" t="e">
        <v>#N/A</v>
      </c>
      <c r="S5001" t="e">
        <v>#N/A</v>
      </c>
      <c r="T5001" t="e">
        <v>#N/A</v>
      </c>
      <c r="U5001" t="e">
        <v>#N/A</v>
      </c>
      <c r="V5001">
        <v>26438.48</v>
      </c>
      <c r="W5001">
        <v>2932.47</v>
      </c>
      <c r="X5001">
        <v>62.3</v>
      </c>
    </row>
    <row r="5002" spans="1:24" x14ac:dyDescent="0.55000000000000004">
      <c r="A5002" s="5">
        <v>43592</v>
      </c>
      <c r="B5002">
        <v>2.4</v>
      </c>
      <c r="C5002">
        <v>2.4300000000000002</v>
      </c>
      <c r="D5002">
        <v>2.46</v>
      </c>
      <c r="E5002">
        <v>2.37</v>
      </c>
      <c r="F5002">
        <v>2.2799999999999998</v>
      </c>
      <c r="G5002">
        <v>2.2400000000000002</v>
      </c>
      <c r="H5002">
        <v>2.25</v>
      </c>
      <c r="I5002">
        <v>2.35</v>
      </c>
      <c r="J5002">
        <v>2.4500000000000002</v>
      </c>
      <c r="K5002">
        <v>2.68</v>
      </c>
      <c r="L5002">
        <v>2.86</v>
      </c>
      <c r="M5002">
        <v>0.49</v>
      </c>
      <c r="N5002">
        <v>0.57999999999999996</v>
      </c>
      <c r="O5002">
        <v>0.77</v>
      </c>
      <c r="P5002">
        <v>0.94</v>
      </c>
      <c r="Q5002">
        <v>2.4627500000000002</v>
      </c>
      <c r="R5002">
        <v>2.5147499999999998</v>
      </c>
      <c r="S5002">
        <v>2.5619999999999998</v>
      </c>
      <c r="T5002">
        <v>2.5943800000000001</v>
      </c>
      <c r="U5002">
        <v>2.7213799999999999</v>
      </c>
      <c r="V5002">
        <v>25965.09</v>
      </c>
      <c r="W5002">
        <v>2884.05</v>
      </c>
      <c r="X5002">
        <v>61.41</v>
      </c>
    </row>
    <row r="5003" spans="1:24" x14ac:dyDescent="0.55000000000000004">
      <c r="A5003" s="5">
        <v>43593</v>
      </c>
      <c r="B5003">
        <v>2.39</v>
      </c>
      <c r="C5003">
        <v>2.4300000000000002</v>
      </c>
      <c r="D5003">
        <v>2.4500000000000002</v>
      </c>
      <c r="E5003">
        <v>2.37</v>
      </c>
      <c r="F5003">
        <v>2.2999999999999998</v>
      </c>
      <c r="G5003">
        <v>2.2599999999999998</v>
      </c>
      <c r="H5003">
        <v>2.2799999999999998</v>
      </c>
      <c r="I5003">
        <v>2.38</v>
      </c>
      <c r="J5003">
        <v>2.4900000000000002</v>
      </c>
      <c r="K5003">
        <v>2.71</v>
      </c>
      <c r="L5003">
        <v>2.89</v>
      </c>
      <c r="M5003">
        <v>0.53</v>
      </c>
      <c r="N5003">
        <v>0.62</v>
      </c>
      <c r="O5003">
        <v>0.81</v>
      </c>
      <c r="P5003">
        <v>0.99</v>
      </c>
      <c r="Q5003">
        <v>2.4513799999999999</v>
      </c>
      <c r="R5003">
        <v>2.5009999999999999</v>
      </c>
      <c r="S5003">
        <v>2.5451299999999999</v>
      </c>
      <c r="T5003">
        <v>2.5822500000000002</v>
      </c>
      <c r="U5003">
        <v>2.7137500000000001</v>
      </c>
      <c r="V5003">
        <v>25967.33</v>
      </c>
      <c r="W5003">
        <v>2879.42</v>
      </c>
      <c r="X5003">
        <v>62.13</v>
      </c>
    </row>
    <row r="5004" spans="1:24" x14ac:dyDescent="0.55000000000000004">
      <c r="A5004" s="5">
        <v>43594</v>
      </c>
      <c r="B5004">
        <v>2.38</v>
      </c>
      <c r="C5004">
        <v>2.4300000000000002</v>
      </c>
      <c r="D5004">
        <v>2.46</v>
      </c>
      <c r="E5004">
        <v>2.36</v>
      </c>
      <c r="F5004">
        <v>2.2599999999999998</v>
      </c>
      <c r="G5004">
        <v>2.2200000000000002</v>
      </c>
      <c r="H5004">
        <v>2.25</v>
      </c>
      <c r="I5004">
        <v>2.34</v>
      </c>
      <c r="J5004">
        <v>2.4500000000000002</v>
      </c>
      <c r="K5004">
        <v>2.69</v>
      </c>
      <c r="L5004">
        <v>2.87</v>
      </c>
      <c r="M5004">
        <v>0.52</v>
      </c>
      <c r="N5004">
        <v>0.6</v>
      </c>
      <c r="O5004">
        <v>0.79</v>
      </c>
      <c r="P5004">
        <v>0.96</v>
      </c>
      <c r="Q5004">
        <v>2.4533800000000001</v>
      </c>
      <c r="R5004">
        <v>2.4963799999999998</v>
      </c>
      <c r="S5004">
        <v>2.53525</v>
      </c>
      <c r="T5004">
        <v>2.5816300000000001</v>
      </c>
      <c r="U5004">
        <v>2.7021299999999999</v>
      </c>
      <c r="V5004">
        <v>25828.36</v>
      </c>
      <c r="W5004">
        <v>2870.72</v>
      </c>
      <c r="X5004">
        <v>61.58</v>
      </c>
    </row>
    <row r="5005" spans="1:24" x14ac:dyDescent="0.55000000000000004">
      <c r="A5005" s="5">
        <v>43595</v>
      </c>
      <c r="B5005">
        <v>2.38</v>
      </c>
      <c r="C5005">
        <v>2.4300000000000002</v>
      </c>
      <c r="D5005">
        <v>2.4500000000000002</v>
      </c>
      <c r="E5005">
        <v>2.36</v>
      </c>
      <c r="F5005">
        <v>2.2599999999999998</v>
      </c>
      <c r="G5005">
        <v>2.23</v>
      </c>
      <c r="H5005">
        <v>2.2599999999999998</v>
      </c>
      <c r="I5005">
        <v>2.37</v>
      </c>
      <c r="J5005">
        <v>2.4700000000000002</v>
      </c>
      <c r="K5005">
        <v>2.7</v>
      </c>
      <c r="L5005">
        <v>2.89</v>
      </c>
      <c r="M5005">
        <v>0.51</v>
      </c>
      <c r="N5005">
        <v>0.59</v>
      </c>
      <c r="O5005">
        <v>0.77</v>
      </c>
      <c r="P5005">
        <v>0.95</v>
      </c>
      <c r="Q5005">
        <v>2.4489999999999998</v>
      </c>
      <c r="R5005">
        <v>2.48963</v>
      </c>
      <c r="S5005">
        <v>2.5278800000000001</v>
      </c>
      <c r="T5005">
        <v>2.5870000000000002</v>
      </c>
      <c r="U5005">
        <v>2.6933799999999999</v>
      </c>
      <c r="V5005">
        <v>25942.37</v>
      </c>
      <c r="W5005">
        <v>2881.4</v>
      </c>
      <c r="X5005">
        <v>61.65</v>
      </c>
    </row>
    <row r="5006" spans="1:24" x14ac:dyDescent="0.55000000000000004">
      <c r="A5006" s="5">
        <v>43598</v>
      </c>
      <c r="B5006">
        <v>2.38</v>
      </c>
      <c r="C5006">
        <v>2.41</v>
      </c>
      <c r="D5006">
        <v>2.42</v>
      </c>
      <c r="E5006">
        <v>2.3199999999999998</v>
      </c>
      <c r="F5006">
        <v>2.1800000000000002</v>
      </c>
      <c r="G5006">
        <v>2.15</v>
      </c>
      <c r="H5006">
        <v>2.1800000000000002</v>
      </c>
      <c r="I5006">
        <v>2.2799999999999998</v>
      </c>
      <c r="J5006">
        <v>2.4</v>
      </c>
      <c r="K5006">
        <v>2.65</v>
      </c>
      <c r="L5006">
        <v>2.83</v>
      </c>
      <c r="M5006">
        <v>0.45</v>
      </c>
      <c r="N5006">
        <v>0.55000000000000004</v>
      </c>
      <c r="O5006">
        <v>0.74</v>
      </c>
      <c r="P5006">
        <v>0.92</v>
      </c>
      <c r="Q5006">
        <v>2.4396300000000002</v>
      </c>
      <c r="R5006">
        <v>2.49525</v>
      </c>
      <c r="S5006">
        <v>2.5179999999999998</v>
      </c>
      <c r="T5006">
        <v>2.5876299999999999</v>
      </c>
      <c r="U5006">
        <v>2.67225</v>
      </c>
      <c r="V5006">
        <v>25324.99</v>
      </c>
      <c r="W5006">
        <v>2811.87</v>
      </c>
      <c r="X5006">
        <v>60.97</v>
      </c>
    </row>
    <row r="5007" spans="1:24" x14ac:dyDescent="0.55000000000000004">
      <c r="A5007" s="5">
        <v>43599</v>
      </c>
      <c r="B5007">
        <v>2.38</v>
      </c>
      <c r="C5007">
        <v>2.41</v>
      </c>
      <c r="D5007">
        <v>2.4300000000000002</v>
      </c>
      <c r="E5007">
        <v>2.3199999999999998</v>
      </c>
      <c r="F5007">
        <v>2.2000000000000002</v>
      </c>
      <c r="G5007">
        <v>2.17</v>
      </c>
      <c r="H5007">
        <v>2.2000000000000002</v>
      </c>
      <c r="I5007">
        <v>2.2999999999999998</v>
      </c>
      <c r="J5007">
        <v>2.42</v>
      </c>
      <c r="K5007">
        <v>2.67</v>
      </c>
      <c r="L5007">
        <v>2.86</v>
      </c>
      <c r="M5007">
        <v>0.45</v>
      </c>
      <c r="N5007">
        <v>0.56000000000000005</v>
      </c>
      <c r="O5007">
        <v>0.76</v>
      </c>
      <c r="P5007">
        <v>0.93</v>
      </c>
      <c r="Q5007">
        <v>2.43763</v>
      </c>
      <c r="R5007">
        <v>2.4986299999999999</v>
      </c>
      <c r="S5007">
        <v>2.5245000000000002</v>
      </c>
      <c r="T5007">
        <v>2.5508799999999998</v>
      </c>
      <c r="U5007">
        <v>2.6392500000000001</v>
      </c>
      <c r="V5007">
        <v>25532.05</v>
      </c>
      <c r="W5007">
        <v>2834.41</v>
      </c>
      <c r="X5007">
        <v>61.82</v>
      </c>
    </row>
    <row r="5008" spans="1:24" x14ac:dyDescent="0.55000000000000004">
      <c r="A5008" s="5">
        <v>43600</v>
      </c>
      <c r="B5008">
        <v>2.4</v>
      </c>
      <c r="C5008">
        <v>2.42</v>
      </c>
      <c r="D5008">
        <v>2.4300000000000002</v>
      </c>
      <c r="E5008">
        <v>2.2999999999999998</v>
      </c>
      <c r="F5008">
        <v>2.16</v>
      </c>
      <c r="G5008">
        <v>2.12</v>
      </c>
      <c r="H5008">
        <v>2.15</v>
      </c>
      <c r="I5008">
        <v>2.25</v>
      </c>
      <c r="J5008">
        <v>2.37</v>
      </c>
      <c r="K5008">
        <v>2.63</v>
      </c>
      <c r="L5008">
        <v>2.82</v>
      </c>
      <c r="M5008">
        <v>0.41</v>
      </c>
      <c r="N5008">
        <v>0.54</v>
      </c>
      <c r="O5008">
        <v>0.75</v>
      </c>
      <c r="P5008">
        <v>0.92</v>
      </c>
      <c r="Q5008">
        <v>2.4323800000000002</v>
      </c>
      <c r="R5008">
        <v>2.4957500000000001</v>
      </c>
      <c r="S5008">
        <v>2.5251299999999999</v>
      </c>
      <c r="T5008">
        <v>2.5508799999999998</v>
      </c>
      <c r="U5008">
        <v>2.6324999999999998</v>
      </c>
      <c r="V5008">
        <v>25648.02</v>
      </c>
      <c r="W5008">
        <v>2850.96</v>
      </c>
      <c r="X5008">
        <v>62.03</v>
      </c>
    </row>
    <row r="5009" spans="1:24" x14ac:dyDescent="0.55000000000000004">
      <c r="A5009" s="5">
        <v>43601</v>
      </c>
      <c r="B5009">
        <v>2.39</v>
      </c>
      <c r="C5009">
        <v>2.4</v>
      </c>
      <c r="D5009">
        <v>2.4300000000000002</v>
      </c>
      <c r="E5009">
        <v>2.33</v>
      </c>
      <c r="F5009">
        <v>2.2000000000000002</v>
      </c>
      <c r="G5009">
        <v>2.15</v>
      </c>
      <c r="H5009">
        <v>2.1800000000000002</v>
      </c>
      <c r="I5009">
        <v>2.2799999999999998</v>
      </c>
      <c r="J5009">
        <v>2.4</v>
      </c>
      <c r="K5009">
        <v>2.65</v>
      </c>
      <c r="L5009">
        <v>2.84</v>
      </c>
      <c r="M5009">
        <v>0.43</v>
      </c>
      <c r="N5009">
        <v>0.56000000000000005</v>
      </c>
      <c r="O5009">
        <v>0.77</v>
      </c>
      <c r="P5009">
        <v>0.94</v>
      </c>
      <c r="Q5009">
        <v>2.4406300000000001</v>
      </c>
      <c r="R5009">
        <v>2.4891299999999998</v>
      </c>
      <c r="S5009">
        <v>2.5196299999999998</v>
      </c>
      <c r="T5009">
        <v>2.5514999999999999</v>
      </c>
      <c r="U5009">
        <v>2.6142500000000002</v>
      </c>
      <c r="V5009">
        <v>25862.68</v>
      </c>
      <c r="W5009">
        <v>2876.32</v>
      </c>
      <c r="X5009">
        <v>62.93</v>
      </c>
    </row>
    <row r="5010" spans="1:24" x14ac:dyDescent="0.55000000000000004">
      <c r="A5010" s="5">
        <v>43602</v>
      </c>
      <c r="B5010">
        <v>2.39</v>
      </c>
      <c r="C5010">
        <v>2.39</v>
      </c>
      <c r="D5010">
        <v>2.42</v>
      </c>
      <c r="E5010">
        <v>2.33</v>
      </c>
      <c r="F5010">
        <v>2.2000000000000002</v>
      </c>
      <c r="G5010">
        <v>2.15</v>
      </c>
      <c r="H5010">
        <v>2.17</v>
      </c>
      <c r="I5010">
        <v>2.27</v>
      </c>
      <c r="J5010">
        <v>2.39</v>
      </c>
      <c r="K5010">
        <v>2.63</v>
      </c>
      <c r="L5010">
        <v>2.82</v>
      </c>
      <c r="M5010">
        <v>0.46</v>
      </c>
      <c r="N5010">
        <v>0.57999999999999996</v>
      </c>
      <c r="O5010">
        <v>0.78</v>
      </c>
      <c r="P5010">
        <v>0.94</v>
      </c>
      <c r="Q5010">
        <v>2.4418799999999998</v>
      </c>
      <c r="R5010">
        <v>2.4878800000000001</v>
      </c>
      <c r="S5010">
        <v>2.5218799999999999</v>
      </c>
      <c r="T5010">
        <v>2.55375</v>
      </c>
      <c r="U5010">
        <v>2.6353800000000001</v>
      </c>
      <c r="V5010">
        <v>25764</v>
      </c>
      <c r="W5010">
        <v>2859.53</v>
      </c>
      <c r="X5010">
        <v>62.77</v>
      </c>
    </row>
    <row r="5011" spans="1:24" x14ac:dyDescent="0.55000000000000004">
      <c r="A5011" s="5">
        <v>43605</v>
      </c>
      <c r="B5011">
        <v>2.39</v>
      </c>
      <c r="C5011">
        <v>2.39</v>
      </c>
      <c r="D5011">
        <v>2.42</v>
      </c>
      <c r="E5011">
        <v>2.34</v>
      </c>
      <c r="F5011">
        <v>2.21</v>
      </c>
      <c r="G5011">
        <v>2.17</v>
      </c>
      <c r="H5011">
        <v>2.21</v>
      </c>
      <c r="I5011">
        <v>2.2999999999999998</v>
      </c>
      <c r="J5011">
        <v>2.41</v>
      </c>
      <c r="K5011">
        <v>2.65</v>
      </c>
      <c r="L5011">
        <v>2.83</v>
      </c>
      <c r="M5011">
        <v>0.5</v>
      </c>
      <c r="N5011">
        <v>0.6</v>
      </c>
      <c r="O5011">
        <v>0.78</v>
      </c>
      <c r="P5011">
        <v>0.95</v>
      </c>
      <c r="Q5011">
        <v>2.4359999999999999</v>
      </c>
      <c r="R5011">
        <v>2.4882499999999999</v>
      </c>
      <c r="S5011">
        <v>2.52338</v>
      </c>
      <c r="T5011">
        <v>2.5597500000000002</v>
      </c>
      <c r="U5011">
        <v>2.6468799999999999</v>
      </c>
      <c r="V5011">
        <v>25679.9</v>
      </c>
      <c r="W5011">
        <v>2840.23</v>
      </c>
      <c r="X5011">
        <v>63.12</v>
      </c>
    </row>
    <row r="5012" spans="1:24" x14ac:dyDescent="0.55000000000000004">
      <c r="A5012" s="5">
        <v>43606</v>
      </c>
      <c r="B5012">
        <v>2.39</v>
      </c>
      <c r="C5012">
        <v>2.39</v>
      </c>
      <c r="D5012">
        <v>2.42</v>
      </c>
      <c r="E5012">
        <v>2.36</v>
      </c>
      <c r="F5012">
        <v>2.2599999999999998</v>
      </c>
      <c r="G5012">
        <v>2.2000000000000002</v>
      </c>
      <c r="H5012">
        <v>2.23</v>
      </c>
      <c r="I5012">
        <v>2.33</v>
      </c>
      <c r="J5012">
        <v>2.4300000000000002</v>
      </c>
      <c r="K5012">
        <v>2.67</v>
      </c>
      <c r="L5012">
        <v>2.84</v>
      </c>
      <c r="M5012">
        <v>0.51</v>
      </c>
      <c r="N5012">
        <v>0.6</v>
      </c>
      <c r="O5012">
        <v>0.77</v>
      </c>
      <c r="P5012">
        <v>0.94</v>
      </c>
      <c r="Q5012">
        <v>2.42963</v>
      </c>
      <c r="R5012">
        <v>2.4932500000000002</v>
      </c>
      <c r="S5012">
        <v>2.5234999999999999</v>
      </c>
      <c r="T5012">
        <v>2.56325</v>
      </c>
      <c r="U5012">
        <v>2.6536300000000002</v>
      </c>
      <c r="V5012">
        <v>25877.33</v>
      </c>
      <c r="W5012">
        <v>2864.36</v>
      </c>
      <c r="X5012">
        <v>63.02</v>
      </c>
    </row>
    <row r="5013" spans="1:24" x14ac:dyDescent="0.55000000000000004">
      <c r="A5013" s="5">
        <v>43607</v>
      </c>
      <c r="B5013">
        <v>2.38</v>
      </c>
      <c r="C5013">
        <v>2.38</v>
      </c>
      <c r="D5013">
        <v>2.41</v>
      </c>
      <c r="E5013">
        <v>2.37</v>
      </c>
      <c r="F5013">
        <v>2.23</v>
      </c>
      <c r="G5013">
        <v>2.17</v>
      </c>
      <c r="H5013">
        <v>2.19</v>
      </c>
      <c r="I5013">
        <v>2.2799999999999998</v>
      </c>
      <c r="J5013">
        <v>2.39</v>
      </c>
      <c r="K5013">
        <v>2.64</v>
      </c>
      <c r="L5013">
        <v>2.82</v>
      </c>
      <c r="M5013">
        <v>0.51</v>
      </c>
      <c r="N5013">
        <v>0.6</v>
      </c>
      <c r="O5013">
        <v>0.77</v>
      </c>
      <c r="P5013">
        <v>0.94</v>
      </c>
      <c r="Q5013">
        <v>2.4369999999999998</v>
      </c>
      <c r="R5013">
        <v>2.4972500000000002</v>
      </c>
      <c r="S5013">
        <v>2.52475</v>
      </c>
      <c r="T5013">
        <v>2.57063</v>
      </c>
      <c r="U5013">
        <v>2.6656300000000002</v>
      </c>
      <c r="V5013">
        <v>25776.61</v>
      </c>
      <c r="W5013">
        <v>2856.27</v>
      </c>
      <c r="X5013">
        <v>61.42</v>
      </c>
    </row>
    <row r="5014" spans="1:24" x14ac:dyDescent="0.55000000000000004">
      <c r="A5014" s="5">
        <v>43608</v>
      </c>
      <c r="B5014">
        <v>2.38</v>
      </c>
      <c r="C5014">
        <v>2.37</v>
      </c>
      <c r="D5014">
        <v>2.4</v>
      </c>
      <c r="E5014">
        <v>2.3199999999999998</v>
      </c>
      <c r="F5014">
        <v>2.12</v>
      </c>
      <c r="G5014">
        <v>2.08</v>
      </c>
      <c r="H5014">
        <v>2.11</v>
      </c>
      <c r="I5014">
        <v>2.2000000000000002</v>
      </c>
      <c r="J5014">
        <v>2.31</v>
      </c>
      <c r="K5014">
        <v>2.56</v>
      </c>
      <c r="L5014">
        <v>2.75</v>
      </c>
      <c r="M5014">
        <v>0.49</v>
      </c>
      <c r="N5014">
        <v>0.57999999999999996</v>
      </c>
      <c r="O5014">
        <v>0.74</v>
      </c>
      <c r="P5014">
        <v>0.91</v>
      </c>
      <c r="Q5014">
        <v>2.4297499999999999</v>
      </c>
      <c r="R5014">
        <v>2.496</v>
      </c>
      <c r="S5014">
        <v>2.5206300000000001</v>
      </c>
      <c r="T5014">
        <v>2.56013</v>
      </c>
      <c r="U5014">
        <v>2.6447500000000002</v>
      </c>
      <c r="V5014">
        <v>25490.47</v>
      </c>
      <c r="W5014">
        <v>2822.24</v>
      </c>
      <c r="X5014">
        <v>57.65</v>
      </c>
    </row>
    <row r="5015" spans="1:24" x14ac:dyDescent="0.55000000000000004">
      <c r="A5015" s="5">
        <v>43609</v>
      </c>
      <c r="B5015">
        <v>2.38</v>
      </c>
      <c r="C5015">
        <v>2.35</v>
      </c>
      <c r="D5015">
        <v>2.39</v>
      </c>
      <c r="E5015">
        <v>2.33</v>
      </c>
      <c r="F5015">
        <v>2.16</v>
      </c>
      <c r="G5015">
        <v>2.1</v>
      </c>
      <c r="H5015">
        <v>2.12</v>
      </c>
      <c r="I5015">
        <v>2.2200000000000002</v>
      </c>
      <c r="J5015">
        <v>2.3199999999999998</v>
      </c>
      <c r="K5015">
        <v>2.57</v>
      </c>
      <c r="L5015">
        <v>2.75</v>
      </c>
      <c r="M5015">
        <v>0.5</v>
      </c>
      <c r="N5015">
        <v>0.56000000000000005</v>
      </c>
      <c r="O5015">
        <v>0.73</v>
      </c>
      <c r="P5015">
        <v>0.89</v>
      </c>
      <c r="Q5015">
        <v>2.4281299999999999</v>
      </c>
      <c r="R5015">
        <v>2.4866299999999999</v>
      </c>
      <c r="S5015">
        <v>2.52488</v>
      </c>
      <c r="T5015">
        <v>2.5486300000000002</v>
      </c>
      <c r="U5015">
        <v>2.6190000000000002</v>
      </c>
      <c r="V5015">
        <v>25585.69</v>
      </c>
      <c r="W5015">
        <v>2826.06</v>
      </c>
      <c r="X5015">
        <v>58.4</v>
      </c>
    </row>
    <row r="5016" spans="1:24" x14ac:dyDescent="0.55000000000000004">
      <c r="A5016" s="5">
        <v>43613</v>
      </c>
      <c r="B5016">
        <v>2.39</v>
      </c>
      <c r="C5016">
        <v>2.37</v>
      </c>
      <c r="D5016">
        <v>2.38</v>
      </c>
      <c r="E5016">
        <v>2.31</v>
      </c>
      <c r="F5016">
        <v>2.12</v>
      </c>
      <c r="G5016">
        <v>2.06</v>
      </c>
      <c r="H5016">
        <v>2.06</v>
      </c>
      <c r="I5016">
        <v>2.16</v>
      </c>
      <c r="J5016">
        <v>2.2599999999999998</v>
      </c>
      <c r="K5016">
        <v>2.52</v>
      </c>
      <c r="L5016">
        <v>2.7</v>
      </c>
      <c r="M5016">
        <v>0.48</v>
      </c>
      <c r="N5016">
        <v>0.53</v>
      </c>
      <c r="O5016">
        <v>0.71</v>
      </c>
      <c r="P5016">
        <v>0.87</v>
      </c>
      <c r="Q5016">
        <v>2.4293800000000001</v>
      </c>
      <c r="R5016">
        <v>2.4826299999999999</v>
      </c>
      <c r="S5016">
        <v>2.5237500000000002</v>
      </c>
      <c r="T5016">
        <v>2.5412499999999998</v>
      </c>
      <c r="U5016">
        <v>2.5998800000000002</v>
      </c>
      <c r="V5016">
        <v>25347.77</v>
      </c>
      <c r="W5016">
        <v>2802.39</v>
      </c>
      <c r="X5016">
        <v>58.91</v>
      </c>
    </row>
    <row r="5017" spans="1:24" x14ac:dyDescent="0.55000000000000004">
      <c r="A5017" s="5">
        <v>43614</v>
      </c>
      <c r="B5017">
        <v>2.39</v>
      </c>
      <c r="C5017">
        <v>2.37</v>
      </c>
      <c r="D5017">
        <v>2.38</v>
      </c>
      <c r="E5017">
        <v>2.2999999999999998</v>
      </c>
      <c r="F5017">
        <v>2.09</v>
      </c>
      <c r="G5017">
        <v>2.04</v>
      </c>
      <c r="H5017">
        <v>2.0499999999999998</v>
      </c>
      <c r="I5017">
        <v>2.16</v>
      </c>
      <c r="J5017">
        <v>2.25</v>
      </c>
      <c r="K5017">
        <v>2.5</v>
      </c>
      <c r="L5017">
        <v>2.69</v>
      </c>
      <c r="M5017">
        <v>0.46</v>
      </c>
      <c r="N5017">
        <v>0.5</v>
      </c>
      <c r="O5017">
        <v>0.68</v>
      </c>
      <c r="P5017">
        <v>0.84</v>
      </c>
      <c r="Q5017">
        <v>2.4384999999999999</v>
      </c>
      <c r="R5017">
        <v>2.4811299999999998</v>
      </c>
      <c r="S5017">
        <v>2.5217499999999999</v>
      </c>
      <c r="T5017">
        <v>2.5243799999999998</v>
      </c>
      <c r="U5017">
        <v>2.5707499999999999</v>
      </c>
      <c r="V5017">
        <v>25126.41</v>
      </c>
      <c r="W5017">
        <v>2783.02</v>
      </c>
      <c r="X5017">
        <v>58.84</v>
      </c>
    </row>
    <row r="5018" spans="1:24" x14ac:dyDescent="0.55000000000000004">
      <c r="A5018" s="5">
        <v>43615</v>
      </c>
      <c r="B5018">
        <v>2.39</v>
      </c>
      <c r="C5018">
        <v>2.38</v>
      </c>
      <c r="D5018">
        <v>2.4</v>
      </c>
      <c r="E5018">
        <v>2.29</v>
      </c>
      <c r="F5018">
        <v>2.06</v>
      </c>
      <c r="G5018">
        <v>2</v>
      </c>
      <c r="H5018">
        <v>2.0299999999999998</v>
      </c>
      <c r="I5018">
        <v>2.12</v>
      </c>
      <c r="J5018">
        <v>2.2200000000000002</v>
      </c>
      <c r="K5018">
        <v>2.46</v>
      </c>
      <c r="L5018">
        <v>2.65</v>
      </c>
      <c r="M5018">
        <v>0.44</v>
      </c>
      <c r="N5018">
        <v>0.48</v>
      </c>
      <c r="O5018">
        <v>0.66</v>
      </c>
      <c r="P5018">
        <v>0.81</v>
      </c>
      <c r="Q5018">
        <v>2.44</v>
      </c>
      <c r="R5018">
        <v>2.4801299999999999</v>
      </c>
      <c r="S5018">
        <v>2.5202499999999999</v>
      </c>
      <c r="T5018">
        <v>2.5437500000000002</v>
      </c>
      <c r="U5018">
        <v>2.5781299999999998</v>
      </c>
      <c r="V5018">
        <v>25169.88</v>
      </c>
      <c r="W5018">
        <v>2788.86</v>
      </c>
      <c r="X5018">
        <v>56.47</v>
      </c>
    </row>
    <row r="5019" spans="1:24" x14ac:dyDescent="0.55000000000000004">
      <c r="A5019" s="5">
        <v>43616</v>
      </c>
      <c r="B5019">
        <v>2.4</v>
      </c>
      <c r="C5019">
        <v>2.35</v>
      </c>
      <c r="D5019">
        <v>2.35</v>
      </c>
      <c r="E5019">
        <v>2.21</v>
      </c>
      <c r="F5019">
        <v>1.95</v>
      </c>
      <c r="G5019">
        <v>1.9</v>
      </c>
      <c r="H5019">
        <v>1.93</v>
      </c>
      <c r="I5019">
        <v>2.0299999999999998</v>
      </c>
      <c r="J5019">
        <v>2.14</v>
      </c>
      <c r="K5019">
        <v>2.39</v>
      </c>
      <c r="L5019">
        <v>2.58</v>
      </c>
      <c r="M5019">
        <v>0.35</v>
      </c>
      <c r="N5019">
        <v>0.4</v>
      </c>
      <c r="O5019">
        <v>0.57999999999999996</v>
      </c>
      <c r="P5019">
        <v>0.74</v>
      </c>
      <c r="Q5019">
        <v>2.4304999999999999</v>
      </c>
      <c r="R5019">
        <v>2.4740000000000002</v>
      </c>
      <c r="S5019">
        <v>2.5024999999999999</v>
      </c>
      <c r="T5019">
        <v>2.5166300000000001</v>
      </c>
      <c r="U5019">
        <v>2.5102500000000001</v>
      </c>
      <c r="V5019">
        <v>24815.040000000001</v>
      </c>
      <c r="W5019">
        <v>2752.06</v>
      </c>
      <c r="X5019">
        <v>53.49</v>
      </c>
    </row>
    <row r="5020" spans="1:24" x14ac:dyDescent="0.55000000000000004">
      <c r="A5020" s="5">
        <v>43619</v>
      </c>
      <c r="B5020">
        <v>2.38</v>
      </c>
      <c r="C5020">
        <v>2.35</v>
      </c>
      <c r="D5020">
        <v>2.31</v>
      </c>
      <c r="E5020">
        <v>2.11</v>
      </c>
      <c r="F5020">
        <v>1.82</v>
      </c>
      <c r="G5020">
        <v>1.79</v>
      </c>
      <c r="H5020">
        <v>1.83</v>
      </c>
      <c r="I5020">
        <v>1.95</v>
      </c>
      <c r="J5020">
        <v>2.0699999999999998</v>
      </c>
      <c r="K5020">
        <v>2.34</v>
      </c>
      <c r="L5020">
        <v>2.5299999999999998</v>
      </c>
      <c r="M5020">
        <v>0.27</v>
      </c>
      <c r="N5020">
        <v>0.34</v>
      </c>
      <c r="O5020">
        <v>0.54</v>
      </c>
      <c r="P5020">
        <v>0.72</v>
      </c>
      <c r="Q5020">
        <v>2.4298799999999998</v>
      </c>
      <c r="R5020">
        <v>2.4552499999999999</v>
      </c>
      <c r="S5020">
        <v>2.4784999999999999</v>
      </c>
      <c r="T5020">
        <v>2.4554999999999998</v>
      </c>
      <c r="U5020">
        <v>2.4133800000000001</v>
      </c>
      <c r="V5020">
        <v>24819.78</v>
      </c>
      <c r="W5020">
        <v>2744.45</v>
      </c>
      <c r="X5020">
        <v>53.25</v>
      </c>
    </row>
    <row r="5021" spans="1:24" x14ac:dyDescent="0.55000000000000004">
      <c r="A5021" s="5">
        <v>43620</v>
      </c>
      <c r="B5021">
        <v>2.38</v>
      </c>
      <c r="C5021">
        <v>2.35</v>
      </c>
      <c r="D5021">
        <v>2.29</v>
      </c>
      <c r="E5021">
        <v>2.11</v>
      </c>
      <c r="F5021">
        <v>1.88</v>
      </c>
      <c r="G5021">
        <v>1.84</v>
      </c>
      <c r="H5021">
        <v>1.89</v>
      </c>
      <c r="I5021">
        <v>2.0099999999999998</v>
      </c>
      <c r="J5021">
        <v>2.12</v>
      </c>
      <c r="K5021">
        <v>2.41</v>
      </c>
      <c r="L5021">
        <v>2.6</v>
      </c>
      <c r="M5021">
        <v>0.3</v>
      </c>
      <c r="N5021">
        <v>0.38</v>
      </c>
      <c r="O5021">
        <v>0.57999999999999996</v>
      </c>
      <c r="P5021">
        <v>0.77</v>
      </c>
      <c r="Q5021">
        <v>2.4208799999999999</v>
      </c>
      <c r="R5021">
        <v>2.4575</v>
      </c>
      <c r="S5021">
        <v>2.47438</v>
      </c>
      <c r="T5021">
        <v>2.4242499999999998</v>
      </c>
      <c r="U5021">
        <v>2.4052500000000001</v>
      </c>
      <c r="V5021">
        <v>25332.18</v>
      </c>
      <c r="W5021">
        <v>2803.27</v>
      </c>
      <c r="X5021">
        <v>53.5</v>
      </c>
    </row>
    <row r="5022" spans="1:24" x14ac:dyDescent="0.55000000000000004">
      <c r="A5022" s="5">
        <v>43621</v>
      </c>
      <c r="B5022">
        <v>2.38</v>
      </c>
      <c r="C5022">
        <v>2.35</v>
      </c>
      <c r="D5022">
        <v>2.25</v>
      </c>
      <c r="E5022">
        <v>2.04</v>
      </c>
      <c r="F5022">
        <v>1.83</v>
      </c>
      <c r="G5022">
        <v>1.81</v>
      </c>
      <c r="H5022">
        <v>1.86</v>
      </c>
      <c r="I5022">
        <v>2</v>
      </c>
      <c r="J5022">
        <v>2.12</v>
      </c>
      <c r="K5022">
        <v>2.42</v>
      </c>
      <c r="L5022">
        <v>2.63</v>
      </c>
      <c r="M5022">
        <v>0.27</v>
      </c>
      <c r="N5022">
        <v>0.37</v>
      </c>
      <c r="O5022">
        <v>0.57999999999999996</v>
      </c>
      <c r="P5022">
        <v>0.78</v>
      </c>
      <c r="Q5022">
        <v>2.4184999999999999</v>
      </c>
      <c r="R5022">
        <v>2.4563799999999998</v>
      </c>
      <c r="S5022">
        <v>2.4716300000000002</v>
      </c>
      <c r="T5022">
        <v>2.4083800000000002</v>
      </c>
      <c r="U5022">
        <v>2.3824999999999998</v>
      </c>
      <c r="V5022">
        <v>25539.57</v>
      </c>
      <c r="W5022">
        <v>2826.15</v>
      </c>
      <c r="X5022">
        <v>51.57</v>
      </c>
    </row>
    <row r="5023" spans="1:24" x14ac:dyDescent="0.55000000000000004">
      <c r="A5023" s="5">
        <v>43622</v>
      </c>
      <c r="B5023">
        <v>2.37</v>
      </c>
      <c r="C5023">
        <v>2.33</v>
      </c>
      <c r="D5023">
        <v>2.2200000000000002</v>
      </c>
      <c r="E5023">
        <v>2.02</v>
      </c>
      <c r="F5023">
        <v>1.88</v>
      </c>
      <c r="G5023">
        <v>1.85</v>
      </c>
      <c r="H5023">
        <v>1.88</v>
      </c>
      <c r="I5023">
        <v>2.0099999999999998</v>
      </c>
      <c r="J5023">
        <v>2.12</v>
      </c>
      <c r="K5023">
        <v>2.42</v>
      </c>
      <c r="L5023">
        <v>2.62</v>
      </c>
      <c r="M5023">
        <v>0.3</v>
      </c>
      <c r="N5023">
        <v>0.39</v>
      </c>
      <c r="O5023">
        <v>0.6</v>
      </c>
      <c r="P5023">
        <v>0.8</v>
      </c>
      <c r="Q5023">
        <v>2.4116300000000002</v>
      </c>
      <c r="R5023">
        <v>2.43838</v>
      </c>
      <c r="S5023">
        <v>2.4529999999999998</v>
      </c>
      <c r="T5023">
        <v>2.3778800000000002</v>
      </c>
      <c r="U5023">
        <v>2.3476300000000001</v>
      </c>
      <c r="V5023">
        <v>25720.66</v>
      </c>
      <c r="W5023">
        <v>2843.49</v>
      </c>
      <c r="X5023">
        <v>52.59</v>
      </c>
    </row>
    <row r="5024" spans="1:24" x14ac:dyDescent="0.55000000000000004">
      <c r="A5024" s="5">
        <v>43623</v>
      </c>
      <c r="B5024">
        <v>2.37</v>
      </c>
      <c r="C5024">
        <v>2.2799999999999998</v>
      </c>
      <c r="D5024">
        <v>2.15</v>
      </c>
      <c r="E5024">
        <v>1.97</v>
      </c>
      <c r="F5024">
        <v>1.85</v>
      </c>
      <c r="G5024">
        <v>1.82</v>
      </c>
      <c r="H5024">
        <v>1.85</v>
      </c>
      <c r="I5024">
        <v>1.97</v>
      </c>
      <c r="J5024">
        <v>2.09</v>
      </c>
      <c r="K5024">
        <v>2.36</v>
      </c>
      <c r="L5024">
        <v>2.57</v>
      </c>
      <c r="M5024">
        <v>0.24</v>
      </c>
      <c r="N5024">
        <v>0.35</v>
      </c>
      <c r="O5024">
        <v>0.56000000000000005</v>
      </c>
      <c r="P5024">
        <v>0.76</v>
      </c>
      <c r="Q5024">
        <v>2.4121299999999999</v>
      </c>
      <c r="R5024">
        <v>2.4301300000000001</v>
      </c>
      <c r="S5024">
        <v>2.4506299999999999</v>
      </c>
      <c r="T5024">
        <v>2.37175</v>
      </c>
      <c r="U5024">
        <v>2.34613</v>
      </c>
      <c r="V5024">
        <v>25983.94</v>
      </c>
      <c r="W5024">
        <v>2873.34</v>
      </c>
      <c r="X5024">
        <v>53.95</v>
      </c>
    </row>
    <row r="5025" spans="1:24" x14ac:dyDescent="0.55000000000000004">
      <c r="A5025" s="5">
        <v>43626</v>
      </c>
      <c r="B5025">
        <v>2.37</v>
      </c>
      <c r="C5025">
        <v>2.29</v>
      </c>
      <c r="D5025">
        <v>2.21</v>
      </c>
      <c r="E5025">
        <v>2.0299999999999998</v>
      </c>
      <c r="F5025">
        <v>1.9</v>
      </c>
      <c r="G5025">
        <v>1.87</v>
      </c>
      <c r="H5025">
        <v>1.91</v>
      </c>
      <c r="I5025">
        <v>2.0299999999999998</v>
      </c>
      <c r="J5025">
        <v>2.15</v>
      </c>
      <c r="K5025">
        <v>2.42</v>
      </c>
      <c r="L5025">
        <v>2.62</v>
      </c>
      <c r="M5025">
        <v>0.31</v>
      </c>
      <c r="N5025">
        <v>0.42</v>
      </c>
      <c r="O5025">
        <v>0.62</v>
      </c>
      <c r="P5025">
        <v>0.82</v>
      </c>
      <c r="Q5025">
        <v>2.4133800000000001</v>
      </c>
      <c r="R5025">
        <v>2.42075</v>
      </c>
      <c r="S5025">
        <v>2.4357500000000001</v>
      </c>
      <c r="T5025">
        <v>2.3487499999999999</v>
      </c>
      <c r="U5025">
        <v>2.3376299999999999</v>
      </c>
      <c r="V5025">
        <v>26062.68</v>
      </c>
      <c r="W5025">
        <v>2886.73</v>
      </c>
      <c r="X5025">
        <v>53.33</v>
      </c>
    </row>
    <row r="5026" spans="1:24" x14ac:dyDescent="0.55000000000000004">
      <c r="A5026" s="5">
        <v>43627</v>
      </c>
      <c r="B5026">
        <v>2.37</v>
      </c>
      <c r="C5026">
        <v>2.27</v>
      </c>
      <c r="D5026">
        <v>2.21</v>
      </c>
      <c r="E5026">
        <v>2.0499999999999998</v>
      </c>
      <c r="F5026">
        <v>1.93</v>
      </c>
      <c r="G5026">
        <v>1.87</v>
      </c>
      <c r="H5026">
        <v>1.92</v>
      </c>
      <c r="I5026">
        <v>2.0299999999999998</v>
      </c>
      <c r="J5026">
        <v>2.15</v>
      </c>
      <c r="K5026">
        <v>2.42</v>
      </c>
      <c r="L5026">
        <v>2.62</v>
      </c>
      <c r="M5026">
        <v>0.35</v>
      </c>
      <c r="N5026">
        <v>0.43</v>
      </c>
      <c r="O5026">
        <v>0.63</v>
      </c>
      <c r="P5026">
        <v>0.82</v>
      </c>
      <c r="Q5026">
        <v>2.4106299999999998</v>
      </c>
      <c r="R5026">
        <v>2.4283800000000002</v>
      </c>
      <c r="S5026">
        <v>2.4495</v>
      </c>
      <c r="T5026">
        <v>2.3519999999999999</v>
      </c>
      <c r="U5026">
        <v>2.3432499999999998</v>
      </c>
      <c r="V5026">
        <v>26048.51</v>
      </c>
      <c r="W5026">
        <v>2885.72</v>
      </c>
      <c r="X5026">
        <v>53.3</v>
      </c>
    </row>
    <row r="5027" spans="1:24" x14ac:dyDescent="0.55000000000000004">
      <c r="A5027" s="5">
        <v>43628</v>
      </c>
      <c r="B5027">
        <v>2.37</v>
      </c>
      <c r="C5027">
        <v>2.2400000000000002</v>
      </c>
      <c r="D5027">
        <v>2.2000000000000002</v>
      </c>
      <c r="E5027">
        <v>2.02</v>
      </c>
      <c r="F5027">
        <v>1.88</v>
      </c>
      <c r="G5027">
        <v>1.83</v>
      </c>
      <c r="H5027">
        <v>1.88</v>
      </c>
      <c r="I5027">
        <v>2</v>
      </c>
      <c r="J5027">
        <v>2.13</v>
      </c>
      <c r="K5027">
        <v>2.41</v>
      </c>
      <c r="L5027">
        <v>2.62</v>
      </c>
      <c r="M5027">
        <v>0.35</v>
      </c>
      <c r="N5027">
        <v>0.42</v>
      </c>
      <c r="O5027">
        <v>0.64</v>
      </c>
      <c r="P5027">
        <v>0.83</v>
      </c>
      <c r="Q5027">
        <v>2.4011300000000002</v>
      </c>
      <c r="R5027">
        <v>2.4203800000000002</v>
      </c>
      <c r="S5027">
        <v>2.42788</v>
      </c>
      <c r="T5027">
        <v>2.3416299999999999</v>
      </c>
      <c r="U5027">
        <v>2.3330000000000002</v>
      </c>
      <c r="V5027">
        <v>26004.83</v>
      </c>
      <c r="W5027">
        <v>2879.84</v>
      </c>
      <c r="X5027">
        <v>51.13</v>
      </c>
    </row>
    <row r="5028" spans="1:24" x14ac:dyDescent="0.55000000000000004">
      <c r="A5028" s="5">
        <v>43629</v>
      </c>
      <c r="B5028">
        <v>2.37</v>
      </c>
      <c r="C5028">
        <v>2.19</v>
      </c>
      <c r="D5028">
        <v>2.1800000000000002</v>
      </c>
      <c r="E5028">
        <v>2</v>
      </c>
      <c r="F5028">
        <v>1.83</v>
      </c>
      <c r="G5028">
        <v>1.78</v>
      </c>
      <c r="H5028">
        <v>1.84</v>
      </c>
      <c r="I5028">
        <v>1.96</v>
      </c>
      <c r="J5028">
        <v>2.1</v>
      </c>
      <c r="K5028">
        <v>2.39</v>
      </c>
      <c r="L5028">
        <v>2.61</v>
      </c>
      <c r="M5028">
        <v>0.33</v>
      </c>
      <c r="N5028">
        <v>0.42</v>
      </c>
      <c r="O5028">
        <v>0.63</v>
      </c>
      <c r="P5028">
        <v>0.84</v>
      </c>
      <c r="Q5028">
        <v>2.39425</v>
      </c>
      <c r="R5028">
        <v>2.40238</v>
      </c>
      <c r="S5028">
        <v>2.41025</v>
      </c>
      <c r="T5028">
        <v>2.3183799999999999</v>
      </c>
      <c r="U5028">
        <v>2.3056299999999998</v>
      </c>
      <c r="V5028">
        <v>26106.77</v>
      </c>
      <c r="W5028">
        <v>2891.64</v>
      </c>
      <c r="X5028">
        <v>52.38</v>
      </c>
    </row>
    <row r="5029" spans="1:24" x14ac:dyDescent="0.55000000000000004">
      <c r="A5029" s="5">
        <v>43630</v>
      </c>
      <c r="B5029">
        <v>2.36</v>
      </c>
      <c r="C5029">
        <v>2.2000000000000002</v>
      </c>
      <c r="D5029">
        <v>2.1800000000000002</v>
      </c>
      <c r="E5029">
        <v>2</v>
      </c>
      <c r="F5029">
        <v>1.84</v>
      </c>
      <c r="G5029">
        <v>1.79</v>
      </c>
      <c r="H5029">
        <v>1.85</v>
      </c>
      <c r="I5029">
        <v>1.96</v>
      </c>
      <c r="J5029">
        <v>2.09</v>
      </c>
      <c r="K5029">
        <v>2.38</v>
      </c>
      <c r="L5029">
        <v>2.59</v>
      </c>
      <c r="M5029">
        <v>0.37</v>
      </c>
      <c r="N5029">
        <v>0.46</v>
      </c>
      <c r="O5029">
        <v>0.67</v>
      </c>
      <c r="P5029">
        <v>0.87</v>
      </c>
      <c r="Q5029">
        <v>2.3817499999999998</v>
      </c>
      <c r="R5029">
        <v>2.39438</v>
      </c>
      <c r="S5029">
        <v>2.4020000000000001</v>
      </c>
      <c r="T5029">
        <v>2.27738</v>
      </c>
      <c r="U5029">
        <v>2.2465000000000002</v>
      </c>
      <c r="V5029">
        <v>26089.61</v>
      </c>
      <c r="W5029">
        <v>2886.98</v>
      </c>
      <c r="X5029">
        <v>52.47</v>
      </c>
    </row>
    <row r="5030" spans="1:24" x14ac:dyDescent="0.55000000000000004">
      <c r="A5030" s="5">
        <v>43633</v>
      </c>
      <c r="B5030">
        <v>2.38</v>
      </c>
      <c r="C5030">
        <v>2.23</v>
      </c>
      <c r="D5030">
        <v>2.2000000000000002</v>
      </c>
      <c r="E5030">
        <v>2.0299999999999998</v>
      </c>
      <c r="F5030">
        <v>1.86</v>
      </c>
      <c r="G5030">
        <v>1.8</v>
      </c>
      <c r="H5030">
        <v>1.85</v>
      </c>
      <c r="I5030">
        <v>1.96</v>
      </c>
      <c r="J5030">
        <v>2.09</v>
      </c>
      <c r="K5030">
        <v>2.37</v>
      </c>
      <c r="L5030">
        <v>2.58</v>
      </c>
      <c r="M5030">
        <v>0.4</v>
      </c>
      <c r="N5030">
        <v>0.48</v>
      </c>
      <c r="O5030">
        <v>0.68</v>
      </c>
      <c r="P5030">
        <v>0.87</v>
      </c>
      <c r="Q5030">
        <v>2.39025</v>
      </c>
      <c r="R5030">
        <v>2.40638</v>
      </c>
      <c r="S5030">
        <v>2.4184999999999999</v>
      </c>
      <c r="T5030">
        <v>2.3087499999999999</v>
      </c>
      <c r="U5030">
        <v>2.2867500000000001</v>
      </c>
      <c r="V5030">
        <v>26112.53</v>
      </c>
      <c r="W5030">
        <v>2889.67</v>
      </c>
      <c r="X5030">
        <v>51.94</v>
      </c>
    </row>
    <row r="5031" spans="1:24" x14ac:dyDescent="0.55000000000000004">
      <c r="A5031" s="5">
        <v>43634</v>
      </c>
      <c r="B5031">
        <v>2.37</v>
      </c>
      <c r="C5031">
        <v>2.2200000000000002</v>
      </c>
      <c r="D5031">
        <v>2.2000000000000002</v>
      </c>
      <c r="E5031">
        <v>2.04</v>
      </c>
      <c r="F5031">
        <v>1.86</v>
      </c>
      <c r="G5031">
        <v>1.8</v>
      </c>
      <c r="H5031">
        <v>1.83</v>
      </c>
      <c r="I5031">
        <v>1.93</v>
      </c>
      <c r="J5031">
        <v>2.06</v>
      </c>
      <c r="K5031">
        <v>2.34</v>
      </c>
      <c r="L5031">
        <v>2.5499999999999998</v>
      </c>
      <c r="M5031">
        <v>0.34</v>
      </c>
      <c r="N5031">
        <v>0.42</v>
      </c>
      <c r="O5031">
        <v>0.63</v>
      </c>
      <c r="P5031">
        <v>0.82</v>
      </c>
      <c r="Q5031">
        <v>2.3828800000000001</v>
      </c>
      <c r="R5031">
        <v>2.39838</v>
      </c>
      <c r="S5031">
        <v>2.3866299999999998</v>
      </c>
      <c r="T5031">
        <v>2.298</v>
      </c>
      <c r="U5031">
        <v>2.2643800000000001</v>
      </c>
      <c r="V5031">
        <v>26465.54</v>
      </c>
      <c r="W5031">
        <v>2917.75</v>
      </c>
      <c r="X5031">
        <v>53.86</v>
      </c>
    </row>
    <row r="5032" spans="1:24" x14ac:dyDescent="0.55000000000000004">
      <c r="A5032" s="5">
        <v>43635</v>
      </c>
      <c r="B5032">
        <v>2.37</v>
      </c>
      <c r="C5032">
        <v>2.1800000000000002</v>
      </c>
      <c r="D5032">
        <v>2.11</v>
      </c>
      <c r="E5032">
        <v>1.96</v>
      </c>
      <c r="F5032">
        <v>1.74</v>
      </c>
      <c r="G5032">
        <v>1.7</v>
      </c>
      <c r="H5032">
        <v>1.77</v>
      </c>
      <c r="I5032">
        <v>1.89</v>
      </c>
      <c r="J5032">
        <v>2.0299999999999998</v>
      </c>
      <c r="K5032">
        <v>2.3199999999999998</v>
      </c>
      <c r="L5032">
        <v>2.54</v>
      </c>
      <c r="M5032">
        <v>0.24</v>
      </c>
      <c r="N5032">
        <v>0.36</v>
      </c>
      <c r="O5032">
        <v>0.57999999999999996</v>
      </c>
      <c r="P5032">
        <v>0.77</v>
      </c>
      <c r="Q5032">
        <v>2.3833799999999998</v>
      </c>
      <c r="R5032">
        <v>2.3953799999999998</v>
      </c>
      <c r="S5032">
        <v>2.3861300000000001</v>
      </c>
      <c r="T5032">
        <v>2.2999999999999998</v>
      </c>
      <c r="U5032">
        <v>2.2977500000000002</v>
      </c>
      <c r="V5032">
        <v>26504</v>
      </c>
      <c r="W5032">
        <v>2926.46</v>
      </c>
      <c r="X5032">
        <v>53.74</v>
      </c>
    </row>
    <row r="5033" spans="1:24" x14ac:dyDescent="0.55000000000000004">
      <c r="A5033" s="5">
        <v>43636</v>
      </c>
      <c r="B5033">
        <v>2.37</v>
      </c>
      <c r="C5033">
        <v>2.14</v>
      </c>
      <c r="D5033">
        <v>2.04</v>
      </c>
      <c r="E5033">
        <v>1.91</v>
      </c>
      <c r="F5033">
        <v>1.72</v>
      </c>
      <c r="G5033">
        <v>1.69</v>
      </c>
      <c r="H5033">
        <v>1.74</v>
      </c>
      <c r="I5033">
        <v>1.87</v>
      </c>
      <c r="J5033">
        <v>2.0099999999999998</v>
      </c>
      <c r="K5033">
        <v>2.31</v>
      </c>
      <c r="L5033">
        <v>2.5299999999999998</v>
      </c>
      <c r="M5033">
        <v>0.16</v>
      </c>
      <c r="N5033">
        <v>0.27</v>
      </c>
      <c r="O5033">
        <v>0.5</v>
      </c>
      <c r="P5033">
        <v>0.72</v>
      </c>
      <c r="Q5033">
        <v>2.4036300000000002</v>
      </c>
      <c r="R5033">
        <v>2.3809999999999998</v>
      </c>
      <c r="S5033">
        <v>2.3431299999999999</v>
      </c>
      <c r="T5033">
        <v>2.2167500000000002</v>
      </c>
      <c r="U5033">
        <v>2.1615000000000002</v>
      </c>
      <c r="V5033">
        <v>26753.17</v>
      </c>
      <c r="W5033">
        <v>2954.18</v>
      </c>
      <c r="X5033">
        <v>56.88</v>
      </c>
    </row>
    <row r="5034" spans="1:24" x14ac:dyDescent="0.55000000000000004">
      <c r="A5034" s="5">
        <v>43637</v>
      </c>
      <c r="B5034">
        <v>2.38</v>
      </c>
      <c r="C5034">
        <v>2.11</v>
      </c>
      <c r="D5034">
        <v>2.0499999999999998</v>
      </c>
      <c r="E5034">
        <v>1.95</v>
      </c>
      <c r="F5034">
        <v>1.77</v>
      </c>
      <c r="G5034">
        <v>1.74</v>
      </c>
      <c r="H5034">
        <v>1.8</v>
      </c>
      <c r="I5034">
        <v>1.93</v>
      </c>
      <c r="J5034">
        <v>2.0699999999999998</v>
      </c>
      <c r="K5034">
        <v>2.37</v>
      </c>
      <c r="L5034">
        <v>2.59</v>
      </c>
      <c r="M5034">
        <v>0.2</v>
      </c>
      <c r="N5034">
        <v>0.34</v>
      </c>
      <c r="O5034">
        <v>0.59</v>
      </c>
      <c r="P5034">
        <v>0.79</v>
      </c>
      <c r="Q5034">
        <v>2.4043800000000002</v>
      </c>
      <c r="R5034">
        <v>2.37663</v>
      </c>
      <c r="S5034">
        <v>2.3492500000000001</v>
      </c>
      <c r="T5034">
        <v>2.2201300000000002</v>
      </c>
      <c r="U5034">
        <v>2.2021299999999999</v>
      </c>
      <c r="V5034">
        <v>26719.13</v>
      </c>
      <c r="W5034">
        <v>2950.46</v>
      </c>
      <c r="X5034">
        <v>57.35</v>
      </c>
    </row>
    <row r="5035" spans="1:24" x14ac:dyDescent="0.55000000000000004">
      <c r="A5035" s="5">
        <v>43640</v>
      </c>
      <c r="B5035">
        <v>2.38</v>
      </c>
      <c r="C5035">
        <v>2.13</v>
      </c>
      <c r="D5035">
        <v>2.1</v>
      </c>
      <c r="E5035">
        <v>1.92</v>
      </c>
      <c r="F5035">
        <v>1.72</v>
      </c>
      <c r="G5035">
        <v>1.69</v>
      </c>
      <c r="H5035">
        <v>1.75</v>
      </c>
      <c r="I5035">
        <v>1.88</v>
      </c>
      <c r="J5035">
        <v>2.02</v>
      </c>
      <c r="K5035">
        <v>2.33</v>
      </c>
      <c r="L5035">
        <v>2.5499999999999998</v>
      </c>
      <c r="M5035">
        <v>0.18</v>
      </c>
      <c r="N5035">
        <v>0.31</v>
      </c>
      <c r="O5035">
        <v>0.55000000000000004</v>
      </c>
      <c r="P5035">
        <v>0.76</v>
      </c>
      <c r="Q5035">
        <v>2.4017499999999998</v>
      </c>
      <c r="R5035">
        <v>2.3494999999999999</v>
      </c>
      <c r="S5035">
        <v>2.3328799999999998</v>
      </c>
      <c r="T5035">
        <v>2.2098800000000001</v>
      </c>
      <c r="U5035">
        <v>2.17875</v>
      </c>
      <c r="V5035">
        <v>26727.54</v>
      </c>
      <c r="W5035">
        <v>2945.35</v>
      </c>
      <c r="X5035">
        <v>57.73</v>
      </c>
    </row>
    <row r="5036" spans="1:24" x14ac:dyDescent="0.55000000000000004">
      <c r="A5036" s="5">
        <v>43641</v>
      </c>
      <c r="B5036">
        <v>2.38</v>
      </c>
      <c r="C5036">
        <v>2.12</v>
      </c>
      <c r="D5036">
        <v>2.1</v>
      </c>
      <c r="E5036">
        <v>1.93</v>
      </c>
      <c r="F5036">
        <v>1.71</v>
      </c>
      <c r="G5036">
        <v>1.67</v>
      </c>
      <c r="H5036">
        <v>1.73</v>
      </c>
      <c r="I5036">
        <v>1.86</v>
      </c>
      <c r="J5036">
        <v>2</v>
      </c>
      <c r="K5036">
        <v>2.31</v>
      </c>
      <c r="L5036">
        <v>2.5299999999999998</v>
      </c>
      <c r="M5036">
        <v>0.21</v>
      </c>
      <c r="N5036">
        <v>0.33</v>
      </c>
      <c r="O5036">
        <v>0.56999999999999995</v>
      </c>
      <c r="P5036">
        <v>0.78</v>
      </c>
      <c r="Q5036">
        <v>2.4041299999999999</v>
      </c>
      <c r="R5036">
        <v>2.3412500000000001</v>
      </c>
      <c r="S5036">
        <v>2.3112499999999998</v>
      </c>
      <c r="T5036">
        <v>2.18275</v>
      </c>
      <c r="U5036">
        <v>2.1473800000000001</v>
      </c>
      <c r="V5036">
        <v>26548.22</v>
      </c>
      <c r="W5036">
        <v>2917.38</v>
      </c>
      <c r="X5036">
        <v>57.63</v>
      </c>
    </row>
    <row r="5037" spans="1:24" x14ac:dyDescent="0.55000000000000004">
      <c r="A5037" s="5">
        <v>43642</v>
      </c>
      <c r="B5037">
        <v>2.38</v>
      </c>
      <c r="C5037">
        <v>2.15</v>
      </c>
      <c r="D5037">
        <v>2.12</v>
      </c>
      <c r="E5037">
        <v>1.96</v>
      </c>
      <c r="F5037">
        <v>1.77</v>
      </c>
      <c r="G5037">
        <v>1.74</v>
      </c>
      <c r="H5037">
        <v>1.8</v>
      </c>
      <c r="I5037">
        <v>1.92</v>
      </c>
      <c r="J5037">
        <v>2.0499999999999998</v>
      </c>
      <c r="K5037">
        <v>2.35</v>
      </c>
      <c r="L5037">
        <v>2.57</v>
      </c>
      <c r="M5037">
        <v>0.24</v>
      </c>
      <c r="N5037">
        <v>0.35</v>
      </c>
      <c r="O5037">
        <v>0.57999999999999996</v>
      </c>
      <c r="P5037">
        <v>0.79</v>
      </c>
      <c r="Q5037">
        <v>2.40238</v>
      </c>
      <c r="R5037">
        <v>2.34538</v>
      </c>
      <c r="S5037">
        <v>2.3298800000000002</v>
      </c>
      <c r="T5037">
        <v>2.1997499999999999</v>
      </c>
      <c r="U5037">
        <v>2.1832500000000001</v>
      </c>
      <c r="V5037">
        <v>26536.82</v>
      </c>
      <c r="W5037">
        <v>2913.78</v>
      </c>
      <c r="X5037">
        <v>59.17</v>
      </c>
    </row>
    <row r="5038" spans="1:24" x14ac:dyDescent="0.55000000000000004">
      <c r="A5038" s="5">
        <v>43643</v>
      </c>
      <c r="B5038">
        <v>2.38</v>
      </c>
      <c r="C5038">
        <v>2.14</v>
      </c>
      <c r="D5038">
        <v>2.12</v>
      </c>
      <c r="E5038">
        <v>1.93</v>
      </c>
      <c r="F5038">
        <v>1.74</v>
      </c>
      <c r="G5038">
        <v>1.71</v>
      </c>
      <c r="H5038">
        <v>1.76</v>
      </c>
      <c r="I5038">
        <v>1.88</v>
      </c>
      <c r="J5038">
        <v>2.0099999999999998</v>
      </c>
      <c r="K5038">
        <v>2.31</v>
      </c>
      <c r="L5038">
        <v>2.52</v>
      </c>
      <c r="M5038">
        <v>0.23</v>
      </c>
      <c r="N5038">
        <v>0.33</v>
      </c>
      <c r="O5038">
        <v>0.55000000000000004</v>
      </c>
      <c r="P5038">
        <v>0.77</v>
      </c>
      <c r="Q5038">
        <v>2.40238</v>
      </c>
      <c r="R5038">
        <v>2.3408799999999998</v>
      </c>
      <c r="S5038">
        <v>2.3188800000000001</v>
      </c>
      <c r="T5038">
        <v>2.2133799999999999</v>
      </c>
      <c r="U5038">
        <v>2.1846299999999998</v>
      </c>
      <c r="V5038">
        <v>26526.58</v>
      </c>
      <c r="W5038">
        <v>2924.92</v>
      </c>
      <c r="X5038">
        <v>59.18</v>
      </c>
    </row>
    <row r="5039" spans="1:24" x14ac:dyDescent="0.55000000000000004">
      <c r="A5039" s="5">
        <v>43644</v>
      </c>
      <c r="B5039">
        <v>2.4</v>
      </c>
      <c r="C5039">
        <v>2.12</v>
      </c>
      <c r="D5039">
        <v>2.09</v>
      </c>
      <c r="E5039">
        <v>1.92</v>
      </c>
      <c r="F5039">
        <v>1.75</v>
      </c>
      <c r="G5039">
        <v>1.71</v>
      </c>
      <c r="H5039">
        <v>1.76</v>
      </c>
      <c r="I5039">
        <v>1.87</v>
      </c>
      <c r="J5039">
        <v>2</v>
      </c>
      <c r="K5039">
        <v>2.31</v>
      </c>
      <c r="L5039">
        <v>2.52</v>
      </c>
      <c r="M5039">
        <v>0.23</v>
      </c>
      <c r="N5039">
        <v>0.31</v>
      </c>
      <c r="O5039">
        <v>0.55000000000000004</v>
      </c>
      <c r="P5039">
        <v>0.78</v>
      </c>
      <c r="Q5039">
        <v>2.3980000000000001</v>
      </c>
      <c r="R5039">
        <v>2.3308800000000001</v>
      </c>
      <c r="S5039">
        <v>2.3198799999999999</v>
      </c>
      <c r="T5039">
        <v>2.2004999999999999</v>
      </c>
      <c r="U5039">
        <v>2.1781299999999999</v>
      </c>
      <c r="V5039">
        <v>26599.96</v>
      </c>
      <c r="W5039">
        <v>2941.76</v>
      </c>
      <c r="X5039">
        <v>58.2</v>
      </c>
    </row>
    <row r="5040" spans="1:24" x14ac:dyDescent="0.55000000000000004">
      <c r="A5040" s="5">
        <v>43647</v>
      </c>
      <c r="B5040">
        <v>2.39</v>
      </c>
      <c r="C5040">
        <v>2.21</v>
      </c>
      <c r="D5040">
        <v>2.1</v>
      </c>
      <c r="E5040">
        <v>1.94</v>
      </c>
      <c r="F5040">
        <v>1.78</v>
      </c>
      <c r="G5040">
        <v>1.74</v>
      </c>
      <c r="H5040">
        <v>1.79</v>
      </c>
      <c r="I5040">
        <v>1.9</v>
      </c>
      <c r="J5040">
        <v>2.0299999999999998</v>
      </c>
      <c r="K5040">
        <v>2.34</v>
      </c>
      <c r="L5040">
        <v>2.5499999999999998</v>
      </c>
      <c r="M5040">
        <v>0.26</v>
      </c>
      <c r="N5040">
        <v>0.34</v>
      </c>
      <c r="O5040">
        <v>0.59</v>
      </c>
      <c r="P5040">
        <v>0.81</v>
      </c>
      <c r="Q5040">
        <v>2.38775</v>
      </c>
      <c r="R5040">
        <v>2.339</v>
      </c>
      <c r="S5040">
        <v>2.33188</v>
      </c>
      <c r="T5040">
        <v>2.2185000000000001</v>
      </c>
      <c r="U5040">
        <v>2.2018800000000001</v>
      </c>
      <c r="V5040">
        <v>26717.43</v>
      </c>
      <c r="W5040">
        <v>2964.33</v>
      </c>
      <c r="X5040">
        <v>58.91</v>
      </c>
    </row>
    <row r="5041" spans="1:24" x14ac:dyDescent="0.55000000000000004">
      <c r="A5041" s="5">
        <v>43648</v>
      </c>
      <c r="B5041">
        <v>2.4</v>
      </c>
      <c r="C5041">
        <v>2.2000000000000002</v>
      </c>
      <c r="D5041">
        <v>2.09</v>
      </c>
      <c r="E5041">
        <v>1.91</v>
      </c>
      <c r="F5041">
        <v>1.77</v>
      </c>
      <c r="G5041">
        <v>1.71</v>
      </c>
      <c r="H5041">
        <v>1.75</v>
      </c>
      <c r="I5041">
        <v>1.85</v>
      </c>
      <c r="J5041">
        <v>1.98</v>
      </c>
      <c r="K5041">
        <v>2.29</v>
      </c>
      <c r="L5041">
        <v>2.5099999999999998</v>
      </c>
      <c r="M5041">
        <v>0.25</v>
      </c>
      <c r="N5041">
        <v>0.33</v>
      </c>
      <c r="O5041">
        <v>0.56999999999999995</v>
      </c>
      <c r="P5041">
        <v>0.79</v>
      </c>
      <c r="Q5041">
        <v>2.3795000000000002</v>
      </c>
      <c r="R5041">
        <v>2.3383799999999999</v>
      </c>
      <c r="S5041">
        <v>2.3130000000000002</v>
      </c>
      <c r="T5041">
        <v>2.2263799999999998</v>
      </c>
      <c r="U5041">
        <v>2.2031299999999998</v>
      </c>
      <c r="V5041">
        <v>26786.68</v>
      </c>
      <c r="W5041">
        <v>2973.01</v>
      </c>
      <c r="X5041">
        <v>56</v>
      </c>
    </row>
    <row r="5042" spans="1:24" x14ac:dyDescent="0.55000000000000004">
      <c r="A5042" s="5">
        <v>43649</v>
      </c>
      <c r="B5042">
        <v>2.41</v>
      </c>
      <c r="C5042">
        <v>2.21</v>
      </c>
      <c r="D5042">
        <v>2.08</v>
      </c>
      <c r="E5042">
        <v>1.91</v>
      </c>
      <c r="F5042">
        <v>1.77</v>
      </c>
      <c r="G5042">
        <v>1.71</v>
      </c>
      <c r="H5042">
        <v>1.74</v>
      </c>
      <c r="I5042">
        <v>1.83</v>
      </c>
      <c r="J5042">
        <v>1.96</v>
      </c>
      <c r="K5042">
        <v>2.25</v>
      </c>
      <c r="L5042">
        <v>2.4700000000000002</v>
      </c>
      <c r="M5042">
        <v>0.23</v>
      </c>
      <c r="N5042">
        <v>0.31</v>
      </c>
      <c r="O5042">
        <v>0.54</v>
      </c>
      <c r="P5042">
        <v>0.76</v>
      </c>
      <c r="Q5042">
        <v>2.36</v>
      </c>
      <c r="R5042">
        <v>2.3355000000000001</v>
      </c>
      <c r="S5042">
        <v>2.2885</v>
      </c>
      <c r="T5042">
        <v>2.2088800000000002</v>
      </c>
      <c r="U5042">
        <v>2.18038</v>
      </c>
      <c r="V5042">
        <v>26966</v>
      </c>
      <c r="W5042">
        <v>2995.82</v>
      </c>
      <c r="X5042">
        <v>57.06</v>
      </c>
    </row>
    <row r="5043" spans="1:24" x14ac:dyDescent="0.55000000000000004">
      <c r="A5043" s="5">
        <v>43650</v>
      </c>
      <c r="B5043" t="e">
        <v>#N/A</v>
      </c>
      <c r="C5043" t="e">
        <v>#N/A</v>
      </c>
      <c r="D5043" t="e">
        <v>#N/A</v>
      </c>
      <c r="E5043" t="e">
        <v>#N/A</v>
      </c>
      <c r="F5043" t="e">
        <v>#N/A</v>
      </c>
      <c r="G5043" t="e">
        <v>#N/A</v>
      </c>
      <c r="H5043" t="e">
        <v>#N/A</v>
      </c>
      <c r="I5043" t="e">
        <v>#N/A</v>
      </c>
      <c r="J5043" t="e">
        <v>#N/A</v>
      </c>
      <c r="K5043" t="e">
        <v>#N/A</v>
      </c>
      <c r="L5043" t="e">
        <v>#N/A</v>
      </c>
      <c r="M5043" t="e">
        <v>#N/A</v>
      </c>
      <c r="N5043" t="e">
        <v>#N/A</v>
      </c>
      <c r="O5043" t="e">
        <v>#N/A</v>
      </c>
      <c r="P5043" t="e">
        <v>#N/A</v>
      </c>
      <c r="Q5043">
        <v>2.3641299999999998</v>
      </c>
      <c r="R5043">
        <v>2.3347500000000001</v>
      </c>
      <c r="S5043">
        <v>2.3026300000000002</v>
      </c>
      <c r="T5043">
        <v>2.2006299999999999</v>
      </c>
      <c r="U5043">
        <v>2.1793800000000001</v>
      </c>
      <c r="V5043" t="e">
        <v>#N/A</v>
      </c>
      <c r="W5043" t="e">
        <v>#N/A</v>
      </c>
      <c r="X5043" t="e">
        <v>#N/A</v>
      </c>
    </row>
    <row r="5044" spans="1:24" x14ac:dyDescent="0.55000000000000004">
      <c r="A5044" s="5">
        <v>43651</v>
      </c>
      <c r="B5044">
        <v>2.42</v>
      </c>
      <c r="C5044">
        <v>2.23</v>
      </c>
      <c r="D5044">
        <v>2.14</v>
      </c>
      <c r="E5044">
        <v>1.98</v>
      </c>
      <c r="F5044">
        <v>1.87</v>
      </c>
      <c r="G5044">
        <v>1.82</v>
      </c>
      <c r="H5044">
        <v>1.84</v>
      </c>
      <c r="I5044">
        <v>1.93</v>
      </c>
      <c r="J5044">
        <v>2.04</v>
      </c>
      <c r="K5044">
        <v>2.34</v>
      </c>
      <c r="L5044">
        <v>2.54</v>
      </c>
      <c r="M5044">
        <v>0.28999999999999998</v>
      </c>
      <c r="N5044">
        <v>0.35</v>
      </c>
      <c r="O5044">
        <v>0.57999999999999996</v>
      </c>
      <c r="P5044">
        <v>0.78</v>
      </c>
      <c r="Q5044">
        <v>2.3664999999999998</v>
      </c>
      <c r="R5044">
        <v>2.33738</v>
      </c>
      <c r="S5044">
        <v>2.3113800000000002</v>
      </c>
      <c r="T5044">
        <v>2.2097500000000001</v>
      </c>
      <c r="U5044">
        <v>2.19163</v>
      </c>
      <c r="V5044">
        <v>26922.12</v>
      </c>
      <c r="W5044">
        <v>2990.41</v>
      </c>
      <c r="X5044" t="e">
        <v>#N/A</v>
      </c>
    </row>
    <row r="5045" spans="1:24" x14ac:dyDescent="0.55000000000000004">
      <c r="A5045" s="5">
        <v>43654</v>
      </c>
      <c r="B5045">
        <v>2.41</v>
      </c>
      <c r="C5045">
        <v>2.2599999999999998</v>
      </c>
      <c r="D5045">
        <v>2.14</v>
      </c>
      <c r="E5045">
        <v>1.99</v>
      </c>
      <c r="F5045">
        <v>1.88</v>
      </c>
      <c r="G5045">
        <v>1.84</v>
      </c>
      <c r="H5045">
        <v>1.86</v>
      </c>
      <c r="I5045">
        <v>1.94</v>
      </c>
      <c r="J5045">
        <v>2.0499999999999998</v>
      </c>
      <c r="K5045">
        <v>2.3199999999999998</v>
      </c>
      <c r="L5045">
        <v>2.5299999999999998</v>
      </c>
      <c r="M5045">
        <v>0.31</v>
      </c>
      <c r="N5045">
        <v>0.35</v>
      </c>
      <c r="O5045">
        <v>0.56000000000000005</v>
      </c>
      <c r="P5045">
        <v>0.76</v>
      </c>
      <c r="Q5045">
        <v>2.3793799999999998</v>
      </c>
      <c r="R5045">
        <v>2.3647499999999999</v>
      </c>
      <c r="S5045">
        <v>2.3377500000000002</v>
      </c>
      <c r="T5045">
        <v>2.2565</v>
      </c>
      <c r="U5045">
        <v>2.2614999999999998</v>
      </c>
      <c r="V5045">
        <v>26806.14</v>
      </c>
      <c r="W5045">
        <v>2975.95</v>
      </c>
      <c r="X5045">
        <v>57.35</v>
      </c>
    </row>
    <row r="5046" spans="1:24" x14ac:dyDescent="0.55000000000000004">
      <c r="A5046" s="5">
        <v>43655</v>
      </c>
      <c r="B5046">
        <v>2.41</v>
      </c>
      <c r="C5046">
        <v>2.2599999999999998</v>
      </c>
      <c r="D5046">
        <v>2.15</v>
      </c>
      <c r="E5046">
        <v>2</v>
      </c>
      <c r="F5046">
        <v>1.92</v>
      </c>
      <c r="G5046">
        <v>1.88</v>
      </c>
      <c r="H5046">
        <v>1.88</v>
      </c>
      <c r="I5046">
        <v>1.96</v>
      </c>
      <c r="J5046">
        <v>2.0699999999999998</v>
      </c>
      <c r="K5046">
        <v>2.34</v>
      </c>
      <c r="L5046">
        <v>2.54</v>
      </c>
      <c r="M5046">
        <v>0.32</v>
      </c>
      <c r="N5046">
        <v>0.36</v>
      </c>
      <c r="O5046">
        <v>0.56999999999999995</v>
      </c>
      <c r="P5046">
        <v>0.75</v>
      </c>
      <c r="Q5046">
        <v>2.36863</v>
      </c>
      <c r="R5046">
        <v>2.3578800000000002</v>
      </c>
      <c r="S5046">
        <v>2.3407499999999999</v>
      </c>
      <c r="T5046">
        <v>2.2567499999999998</v>
      </c>
      <c r="U5046">
        <v>2.2734999999999999</v>
      </c>
      <c r="V5046">
        <v>26783.49</v>
      </c>
      <c r="W5046">
        <v>2979.63</v>
      </c>
      <c r="X5046">
        <v>57.57</v>
      </c>
    </row>
    <row r="5047" spans="1:24" x14ac:dyDescent="0.55000000000000004">
      <c r="A5047" s="5">
        <v>43656</v>
      </c>
      <c r="B5047">
        <v>2.41</v>
      </c>
      <c r="C5047">
        <v>2.2000000000000002</v>
      </c>
      <c r="D5047">
        <v>2.0699999999999998</v>
      </c>
      <c r="E5047">
        <v>1.93</v>
      </c>
      <c r="F5047">
        <v>1.82</v>
      </c>
      <c r="G5047">
        <v>1.79</v>
      </c>
      <c r="H5047">
        <v>1.82</v>
      </c>
      <c r="I5047">
        <v>1.93</v>
      </c>
      <c r="J5047">
        <v>2.0699999999999998</v>
      </c>
      <c r="K5047">
        <v>2.36</v>
      </c>
      <c r="L5047">
        <v>2.57</v>
      </c>
      <c r="M5047">
        <v>0.23</v>
      </c>
      <c r="N5047">
        <v>0.33</v>
      </c>
      <c r="O5047">
        <v>0.55000000000000004</v>
      </c>
      <c r="P5047">
        <v>0.76</v>
      </c>
      <c r="Q5047">
        <v>2.3691300000000002</v>
      </c>
      <c r="R5047">
        <v>2.3636300000000001</v>
      </c>
      <c r="S5047">
        <v>2.3395000000000001</v>
      </c>
      <c r="T5047">
        <v>2.2623799999999998</v>
      </c>
      <c r="U5047">
        <v>2.2857500000000002</v>
      </c>
      <c r="V5047">
        <v>26860.2</v>
      </c>
      <c r="W5047">
        <v>2993.07</v>
      </c>
      <c r="X5047">
        <v>60.28</v>
      </c>
    </row>
    <row r="5048" spans="1:24" x14ac:dyDescent="0.55000000000000004">
      <c r="A5048" s="5">
        <v>43657</v>
      </c>
      <c r="B5048">
        <v>2.4</v>
      </c>
      <c r="C5048">
        <v>2.17</v>
      </c>
      <c r="D5048">
        <v>2.08</v>
      </c>
      <c r="E5048">
        <v>1.97</v>
      </c>
      <c r="F5048">
        <v>1.85</v>
      </c>
      <c r="G5048">
        <v>1.84</v>
      </c>
      <c r="H5048">
        <v>1.88</v>
      </c>
      <c r="I5048">
        <v>1.99</v>
      </c>
      <c r="J5048">
        <v>2.13</v>
      </c>
      <c r="K5048">
        <v>2.42</v>
      </c>
      <c r="L5048">
        <v>2.65</v>
      </c>
      <c r="M5048">
        <v>0.25</v>
      </c>
      <c r="N5048">
        <v>0.36</v>
      </c>
      <c r="O5048">
        <v>0.59</v>
      </c>
      <c r="P5048">
        <v>0.81</v>
      </c>
      <c r="Q5048">
        <v>2.3250000000000002</v>
      </c>
      <c r="R5048">
        <v>2.3247499999999999</v>
      </c>
      <c r="S5048">
        <v>2.3033800000000002</v>
      </c>
      <c r="T5048">
        <v>2.2126299999999999</v>
      </c>
      <c r="U5048">
        <v>2.1932499999999999</v>
      </c>
      <c r="V5048">
        <v>27088.080000000002</v>
      </c>
      <c r="W5048">
        <v>2999.91</v>
      </c>
      <c r="X5048">
        <v>59.93</v>
      </c>
    </row>
    <row r="5049" spans="1:24" x14ac:dyDescent="0.55000000000000004">
      <c r="A5049" s="5">
        <v>43658</v>
      </c>
      <c r="B5049">
        <v>2.38</v>
      </c>
      <c r="C5049">
        <v>2.14</v>
      </c>
      <c r="D5049">
        <v>2.0699999999999998</v>
      </c>
      <c r="E5049">
        <v>1.96</v>
      </c>
      <c r="F5049">
        <v>1.84</v>
      </c>
      <c r="G5049">
        <v>1.81</v>
      </c>
      <c r="H5049">
        <v>1.86</v>
      </c>
      <c r="I5049">
        <v>1.98</v>
      </c>
      <c r="J5049">
        <v>2.12</v>
      </c>
      <c r="K5049">
        <v>2.42</v>
      </c>
      <c r="L5049">
        <v>2.64</v>
      </c>
      <c r="M5049">
        <v>0.24</v>
      </c>
      <c r="N5049">
        <v>0.35</v>
      </c>
      <c r="O5049">
        <v>0.57999999999999996</v>
      </c>
      <c r="P5049">
        <v>0.8</v>
      </c>
      <c r="Q5049">
        <v>2.3319999999999999</v>
      </c>
      <c r="R5049">
        <v>2.3337500000000002</v>
      </c>
      <c r="S5049">
        <v>2.3222499999999999</v>
      </c>
      <c r="T5049">
        <v>2.22925</v>
      </c>
      <c r="U5049">
        <v>2.2311299999999998</v>
      </c>
      <c r="V5049">
        <v>27332.03</v>
      </c>
      <c r="W5049">
        <v>3013.77</v>
      </c>
      <c r="X5049">
        <v>59.99</v>
      </c>
    </row>
    <row r="5050" spans="1:24" x14ac:dyDescent="0.55000000000000004">
      <c r="A5050" s="5">
        <v>43661</v>
      </c>
      <c r="B5050">
        <v>2.4</v>
      </c>
      <c r="C5050">
        <v>2.16</v>
      </c>
      <c r="D5050">
        <v>2.06</v>
      </c>
      <c r="E5050">
        <v>1.95</v>
      </c>
      <c r="F5050">
        <v>1.83</v>
      </c>
      <c r="G5050">
        <v>1.8</v>
      </c>
      <c r="H5050">
        <v>1.84</v>
      </c>
      <c r="I5050">
        <v>1.96</v>
      </c>
      <c r="J5050">
        <v>2.09</v>
      </c>
      <c r="K5050">
        <v>2.39</v>
      </c>
      <c r="L5050">
        <v>2.61</v>
      </c>
      <c r="M5050">
        <v>0.23</v>
      </c>
      <c r="N5050">
        <v>0.32</v>
      </c>
      <c r="O5050">
        <v>0.55000000000000004</v>
      </c>
      <c r="P5050">
        <v>0.77</v>
      </c>
      <c r="Q5050">
        <v>2.31413</v>
      </c>
      <c r="R5050">
        <v>2.3083800000000001</v>
      </c>
      <c r="S5050">
        <v>2.3032499999999998</v>
      </c>
      <c r="T5050">
        <v>2.21713</v>
      </c>
      <c r="U5050">
        <v>2.2105000000000001</v>
      </c>
      <c r="V5050">
        <v>27359.16</v>
      </c>
      <c r="W5050">
        <v>3014.3</v>
      </c>
      <c r="X5050">
        <v>59.3</v>
      </c>
    </row>
    <row r="5051" spans="1:24" x14ac:dyDescent="0.55000000000000004">
      <c r="A5051" s="5">
        <v>43662</v>
      </c>
      <c r="B5051">
        <v>2.41</v>
      </c>
      <c r="C5051">
        <v>2.15</v>
      </c>
      <c r="D5051">
        <v>2.06</v>
      </c>
      <c r="E5051">
        <v>2</v>
      </c>
      <c r="F5051">
        <v>1.87</v>
      </c>
      <c r="G5051">
        <v>1.84</v>
      </c>
      <c r="H5051">
        <v>1.88</v>
      </c>
      <c r="I5051">
        <v>2</v>
      </c>
      <c r="J5051">
        <v>2.13</v>
      </c>
      <c r="K5051">
        <v>2.42</v>
      </c>
      <c r="L5051">
        <v>2.63</v>
      </c>
      <c r="M5051">
        <v>0.25</v>
      </c>
      <c r="N5051">
        <v>0.33</v>
      </c>
      <c r="O5051">
        <v>0.56000000000000005</v>
      </c>
      <c r="P5051">
        <v>0.78</v>
      </c>
      <c r="Q5051">
        <v>2.3003800000000001</v>
      </c>
      <c r="R5051">
        <v>2.3018800000000001</v>
      </c>
      <c r="S5051">
        <v>2.2996300000000001</v>
      </c>
      <c r="T5051">
        <v>2.2069999999999999</v>
      </c>
      <c r="U5051">
        <v>2.21088</v>
      </c>
      <c r="V5051">
        <v>27335.63</v>
      </c>
      <c r="W5051">
        <v>3004.04</v>
      </c>
      <c r="X5051">
        <v>57.44</v>
      </c>
    </row>
    <row r="5052" spans="1:24" x14ac:dyDescent="0.55000000000000004">
      <c r="A5052" s="5">
        <v>43663</v>
      </c>
      <c r="B5052">
        <v>2.41</v>
      </c>
      <c r="C5052">
        <v>2.14</v>
      </c>
      <c r="D5052">
        <v>2.04</v>
      </c>
      <c r="E5052">
        <v>1.95</v>
      </c>
      <c r="F5052">
        <v>1.83</v>
      </c>
      <c r="G5052">
        <v>1.8</v>
      </c>
      <c r="H5052">
        <v>1.83</v>
      </c>
      <c r="I5052">
        <v>1.94</v>
      </c>
      <c r="J5052">
        <v>2.06</v>
      </c>
      <c r="K5052">
        <v>2.35</v>
      </c>
      <c r="L5052">
        <v>2.57</v>
      </c>
      <c r="M5052">
        <v>0.23</v>
      </c>
      <c r="N5052">
        <v>0.31</v>
      </c>
      <c r="O5052">
        <v>0.54</v>
      </c>
      <c r="P5052">
        <v>0.75</v>
      </c>
      <c r="Q5052">
        <v>2.2978800000000001</v>
      </c>
      <c r="R5052">
        <v>2.2953800000000002</v>
      </c>
      <c r="S5052">
        <v>2.3025000000000002</v>
      </c>
      <c r="T5052">
        <v>2.19875</v>
      </c>
      <c r="U5052">
        <v>2.2170000000000001</v>
      </c>
      <c r="V5052">
        <v>27219.85</v>
      </c>
      <c r="W5052">
        <v>2984.42</v>
      </c>
      <c r="X5052">
        <v>56.5</v>
      </c>
    </row>
    <row r="5053" spans="1:24" x14ac:dyDescent="0.55000000000000004">
      <c r="A5053" s="5">
        <v>43664</v>
      </c>
      <c r="B5053">
        <v>2.41</v>
      </c>
      <c r="C5053">
        <v>2.0499999999999998</v>
      </c>
      <c r="D5053">
        <v>2.0099999999999998</v>
      </c>
      <c r="E5053">
        <v>1.9</v>
      </c>
      <c r="F5053">
        <v>1.77</v>
      </c>
      <c r="G5053">
        <v>1.74</v>
      </c>
      <c r="H5053">
        <v>1.78</v>
      </c>
      <c r="I5053">
        <v>1.89</v>
      </c>
      <c r="J5053">
        <v>2.04</v>
      </c>
      <c r="K5053">
        <v>2.34</v>
      </c>
      <c r="L5053">
        <v>2.56</v>
      </c>
      <c r="M5053">
        <v>0.18</v>
      </c>
      <c r="N5053">
        <v>0.25</v>
      </c>
      <c r="O5053">
        <v>0.5</v>
      </c>
      <c r="P5053">
        <v>0.74</v>
      </c>
      <c r="Q5053">
        <v>2.2715000000000001</v>
      </c>
      <c r="R5053">
        <v>2.2798799999999999</v>
      </c>
      <c r="S5053">
        <v>2.2776299999999998</v>
      </c>
      <c r="T5053">
        <v>2.1742499999999998</v>
      </c>
      <c r="U5053">
        <v>2.1921300000000001</v>
      </c>
      <c r="V5053">
        <v>27222.97</v>
      </c>
      <c r="W5053">
        <v>2995.11</v>
      </c>
      <c r="X5053">
        <v>55.08</v>
      </c>
    </row>
    <row r="5054" spans="1:24" x14ac:dyDescent="0.55000000000000004">
      <c r="A5054" s="5">
        <v>43665</v>
      </c>
      <c r="B5054">
        <v>2.41</v>
      </c>
      <c r="C5054">
        <v>2.06</v>
      </c>
      <c r="D5054">
        <v>2.0299999999999998</v>
      </c>
      <c r="E5054">
        <v>1.94</v>
      </c>
      <c r="F5054">
        <v>1.8</v>
      </c>
      <c r="G5054">
        <v>1.77</v>
      </c>
      <c r="H5054">
        <v>1.8</v>
      </c>
      <c r="I5054">
        <v>1.91</v>
      </c>
      <c r="J5054">
        <v>2.0499999999999998</v>
      </c>
      <c r="K5054">
        <v>2.35</v>
      </c>
      <c r="L5054">
        <v>2.57</v>
      </c>
      <c r="M5054">
        <v>0.2</v>
      </c>
      <c r="N5054">
        <v>0.25</v>
      </c>
      <c r="O5054">
        <v>0.5</v>
      </c>
      <c r="P5054">
        <v>0.75</v>
      </c>
      <c r="Q5054">
        <v>2.2611300000000001</v>
      </c>
      <c r="R5054">
        <v>2.2597499999999999</v>
      </c>
      <c r="S5054">
        <v>2.2593800000000002</v>
      </c>
      <c r="T5054">
        <v>2.14425</v>
      </c>
      <c r="U5054">
        <v>2.1577500000000001</v>
      </c>
      <c r="V5054">
        <v>27154.2</v>
      </c>
      <c r="W5054">
        <v>2976.61</v>
      </c>
      <c r="X5054">
        <v>55.42</v>
      </c>
    </row>
    <row r="5055" spans="1:24" x14ac:dyDescent="0.55000000000000004">
      <c r="A5055" s="5">
        <v>43668</v>
      </c>
      <c r="B5055">
        <v>2.4</v>
      </c>
      <c r="C5055">
        <v>2.09</v>
      </c>
      <c r="D5055">
        <v>2.08</v>
      </c>
      <c r="E5055">
        <v>1.95</v>
      </c>
      <c r="F5055">
        <v>1.8</v>
      </c>
      <c r="G5055">
        <v>1.77</v>
      </c>
      <c r="H5055">
        <v>1.8</v>
      </c>
      <c r="I5055">
        <v>1.92</v>
      </c>
      <c r="J5055">
        <v>2.0499999999999998</v>
      </c>
      <c r="K5055">
        <v>2.36</v>
      </c>
      <c r="L5055">
        <v>2.58</v>
      </c>
      <c r="M5055">
        <v>0.21</v>
      </c>
      <c r="N5055">
        <v>0.26</v>
      </c>
      <c r="O5055">
        <v>0.5</v>
      </c>
      <c r="P5055">
        <v>0.75</v>
      </c>
      <c r="Q5055">
        <v>2.2691300000000001</v>
      </c>
      <c r="R5055">
        <v>2.2936299999999998</v>
      </c>
      <c r="S5055">
        <v>2.2827500000000001</v>
      </c>
      <c r="T5055">
        <v>2.1807500000000002</v>
      </c>
      <c r="U5055">
        <v>2.18838</v>
      </c>
      <c r="V5055">
        <v>27171.9</v>
      </c>
      <c r="W5055">
        <v>2985.03</v>
      </c>
      <c r="X5055">
        <v>55.87</v>
      </c>
    </row>
    <row r="5056" spans="1:24" x14ac:dyDescent="0.55000000000000004">
      <c r="A5056" s="5">
        <v>43669</v>
      </c>
      <c r="B5056">
        <v>2.4</v>
      </c>
      <c r="C5056">
        <v>2.06</v>
      </c>
      <c r="D5056">
        <v>2.09</v>
      </c>
      <c r="E5056">
        <v>1.97</v>
      </c>
      <c r="F5056">
        <v>1.83</v>
      </c>
      <c r="G5056">
        <v>1.79</v>
      </c>
      <c r="H5056">
        <v>1.83</v>
      </c>
      <c r="I5056">
        <v>1.94</v>
      </c>
      <c r="J5056">
        <v>2.08</v>
      </c>
      <c r="K5056">
        <v>2.38</v>
      </c>
      <c r="L5056">
        <v>2.61</v>
      </c>
      <c r="M5056">
        <v>0.22</v>
      </c>
      <c r="N5056">
        <v>0.27</v>
      </c>
      <c r="O5056">
        <v>0.51</v>
      </c>
      <c r="P5056">
        <v>0.76</v>
      </c>
      <c r="Q5056">
        <v>2.266</v>
      </c>
      <c r="R5056">
        <v>2.286</v>
      </c>
      <c r="S5056">
        <v>2.2755000000000001</v>
      </c>
      <c r="T5056">
        <v>2.1848800000000002</v>
      </c>
      <c r="U5056">
        <v>2.1912500000000001</v>
      </c>
      <c r="V5056">
        <v>27349.19</v>
      </c>
      <c r="W5056">
        <v>3005.47</v>
      </c>
      <c r="X5056">
        <v>56.58</v>
      </c>
    </row>
    <row r="5057" spans="1:24" x14ac:dyDescent="0.55000000000000004">
      <c r="A5057" s="5">
        <v>43670</v>
      </c>
      <c r="B5057">
        <v>2.4</v>
      </c>
      <c r="C5057">
        <v>2.1</v>
      </c>
      <c r="D5057">
        <v>2.08</v>
      </c>
      <c r="E5057">
        <v>1.98</v>
      </c>
      <c r="F5057">
        <v>1.83</v>
      </c>
      <c r="G5057">
        <v>1.79</v>
      </c>
      <c r="H5057">
        <v>1.82</v>
      </c>
      <c r="I5057">
        <v>1.93</v>
      </c>
      <c r="J5057">
        <v>2.0499999999999998</v>
      </c>
      <c r="K5057">
        <v>2.36</v>
      </c>
      <c r="L5057">
        <v>2.58</v>
      </c>
      <c r="M5057">
        <v>0.23</v>
      </c>
      <c r="N5057">
        <v>0.26</v>
      </c>
      <c r="O5057">
        <v>0.5</v>
      </c>
      <c r="P5057">
        <v>0.75</v>
      </c>
      <c r="Q5057">
        <v>2.2617500000000001</v>
      </c>
      <c r="R5057">
        <v>2.2805</v>
      </c>
      <c r="S5057">
        <v>2.2666300000000001</v>
      </c>
      <c r="T5057">
        <v>2.1831299999999998</v>
      </c>
      <c r="U5057">
        <v>2.1795</v>
      </c>
      <c r="V5057">
        <v>27269.97</v>
      </c>
      <c r="W5057">
        <v>3019.56</v>
      </c>
      <c r="X5057">
        <v>55.9</v>
      </c>
    </row>
    <row r="5058" spans="1:24" x14ac:dyDescent="0.55000000000000004">
      <c r="A5058" s="5">
        <v>43671</v>
      </c>
      <c r="B5058">
        <v>2.4</v>
      </c>
      <c r="C5058">
        <v>2.1</v>
      </c>
      <c r="D5058">
        <v>2.08</v>
      </c>
      <c r="E5058">
        <v>1.99</v>
      </c>
      <c r="F5058">
        <v>1.86</v>
      </c>
      <c r="G5058">
        <v>1.83</v>
      </c>
      <c r="H5058">
        <v>1.85</v>
      </c>
      <c r="I5058">
        <v>1.95</v>
      </c>
      <c r="J5058">
        <v>2.08</v>
      </c>
      <c r="K5058">
        <v>2.38</v>
      </c>
      <c r="L5058">
        <v>2.6</v>
      </c>
      <c r="M5058">
        <v>0.25</v>
      </c>
      <c r="N5058">
        <v>0.28000000000000003</v>
      </c>
      <c r="O5058">
        <v>0.51</v>
      </c>
      <c r="P5058">
        <v>0.76</v>
      </c>
      <c r="Q5058">
        <v>2.2411300000000001</v>
      </c>
      <c r="R5058">
        <v>2.2526299999999999</v>
      </c>
      <c r="S5058">
        <v>2.2557499999999999</v>
      </c>
      <c r="T5058">
        <v>2.1775000000000002</v>
      </c>
      <c r="U5058">
        <v>2.1788799999999999</v>
      </c>
      <c r="V5058">
        <v>27140.98</v>
      </c>
      <c r="W5058">
        <v>3003.67</v>
      </c>
      <c r="X5058">
        <v>55.88</v>
      </c>
    </row>
    <row r="5059" spans="1:24" x14ac:dyDescent="0.55000000000000004">
      <c r="A5059" s="5">
        <v>43672</v>
      </c>
      <c r="B5059">
        <v>2.4</v>
      </c>
      <c r="C5059">
        <v>2.12</v>
      </c>
      <c r="D5059">
        <v>2.1</v>
      </c>
      <c r="E5059">
        <v>2</v>
      </c>
      <c r="F5059">
        <v>1.86</v>
      </c>
      <c r="G5059">
        <v>1.83</v>
      </c>
      <c r="H5059">
        <v>1.85</v>
      </c>
      <c r="I5059">
        <v>1.95</v>
      </c>
      <c r="J5059">
        <v>2.08</v>
      </c>
      <c r="K5059">
        <v>2.38</v>
      </c>
      <c r="L5059">
        <v>2.59</v>
      </c>
      <c r="M5059">
        <v>0.28000000000000003</v>
      </c>
      <c r="N5059">
        <v>0.3</v>
      </c>
      <c r="O5059">
        <v>0.53</v>
      </c>
      <c r="P5059">
        <v>0.78</v>
      </c>
      <c r="Q5059">
        <v>2.2370000000000001</v>
      </c>
      <c r="R5059">
        <v>2.2469999999999999</v>
      </c>
      <c r="S5059">
        <v>2.2657500000000002</v>
      </c>
      <c r="T5059">
        <v>2.2048800000000002</v>
      </c>
      <c r="U5059">
        <v>2.1966299999999999</v>
      </c>
      <c r="V5059">
        <v>27192.45</v>
      </c>
      <c r="W5059">
        <v>3025.86</v>
      </c>
      <c r="X5059">
        <v>56.04</v>
      </c>
    </row>
    <row r="5060" spans="1:24" x14ac:dyDescent="0.55000000000000004">
      <c r="A5060" s="5">
        <v>43675</v>
      </c>
      <c r="B5060">
        <v>2.4</v>
      </c>
      <c r="C5060">
        <v>2.12</v>
      </c>
      <c r="D5060">
        <v>2.1</v>
      </c>
      <c r="E5060">
        <v>1.98</v>
      </c>
      <c r="F5060">
        <v>1.85</v>
      </c>
      <c r="G5060">
        <v>1.81</v>
      </c>
      <c r="H5060">
        <v>1.84</v>
      </c>
      <c r="I5060">
        <v>1.93</v>
      </c>
      <c r="J5060">
        <v>2.06</v>
      </c>
      <c r="K5060">
        <v>2.37</v>
      </c>
      <c r="L5060">
        <v>2.59</v>
      </c>
      <c r="M5060">
        <v>0.27</v>
      </c>
      <c r="N5060">
        <v>0.28999999999999998</v>
      </c>
      <c r="O5060">
        <v>0.53</v>
      </c>
      <c r="P5060">
        <v>0.78</v>
      </c>
      <c r="Q5060">
        <v>2.2343799999999998</v>
      </c>
      <c r="R5060">
        <v>2.258</v>
      </c>
      <c r="S5060">
        <v>2.2555000000000001</v>
      </c>
      <c r="T5060">
        <v>2.19625</v>
      </c>
      <c r="U5060">
        <v>2.198</v>
      </c>
      <c r="V5060">
        <v>27221.35</v>
      </c>
      <c r="W5060">
        <v>3020.97</v>
      </c>
      <c r="X5060">
        <v>56.85</v>
      </c>
    </row>
    <row r="5061" spans="1:24" x14ac:dyDescent="0.55000000000000004">
      <c r="A5061" s="5">
        <v>43676</v>
      </c>
      <c r="B5061">
        <v>2.39</v>
      </c>
      <c r="C5061">
        <v>2.08</v>
      </c>
      <c r="D5061">
        <v>2.0699999999999998</v>
      </c>
      <c r="E5061">
        <v>1.97</v>
      </c>
      <c r="F5061">
        <v>1.85</v>
      </c>
      <c r="G5061">
        <v>1.82</v>
      </c>
      <c r="H5061">
        <v>1.84</v>
      </c>
      <c r="I5061">
        <v>1.93</v>
      </c>
      <c r="J5061">
        <v>2.06</v>
      </c>
      <c r="K5061">
        <v>2.36</v>
      </c>
      <c r="L5061">
        <v>2.58</v>
      </c>
      <c r="M5061">
        <v>0.26</v>
      </c>
      <c r="N5061">
        <v>0.28000000000000003</v>
      </c>
      <c r="O5061">
        <v>0.51</v>
      </c>
      <c r="P5061">
        <v>0.77</v>
      </c>
      <c r="Q5061">
        <v>2.2297500000000001</v>
      </c>
      <c r="R5061">
        <v>2.2524999999999999</v>
      </c>
      <c r="S5061">
        <v>2.2531300000000001</v>
      </c>
      <c r="T5061">
        <v>2.19163</v>
      </c>
      <c r="U5061">
        <v>2.1884999999999999</v>
      </c>
      <c r="V5061">
        <v>27198.02</v>
      </c>
      <c r="W5061">
        <v>3013.18</v>
      </c>
      <c r="X5061">
        <v>58.04</v>
      </c>
    </row>
    <row r="5062" spans="1:24" x14ac:dyDescent="0.55000000000000004">
      <c r="A5062" s="5">
        <v>43677</v>
      </c>
      <c r="B5062">
        <v>2.4</v>
      </c>
      <c r="C5062">
        <v>2.08</v>
      </c>
      <c r="D5062">
        <v>2.1</v>
      </c>
      <c r="E5062">
        <v>2</v>
      </c>
      <c r="F5062">
        <v>1.89</v>
      </c>
      <c r="G5062">
        <v>1.84</v>
      </c>
      <c r="H5062">
        <v>1.84</v>
      </c>
      <c r="I5062">
        <v>1.92</v>
      </c>
      <c r="J5062">
        <v>2.02</v>
      </c>
      <c r="K5062">
        <v>2.31</v>
      </c>
      <c r="L5062">
        <v>2.5299999999999998</v>
      </c>
      <c r="M5062">
        <v>0.28000000000000003</v>
      </c>
      <c r="N5062">
        <v>0.26</v>
      </c>
      <c r="O5062">
        <v>0.47</v>
      </c>
      <c r="P5062">
        <v>0.72</v>
      </c>
      <c r="Q5062">
        <v>2.2242500000000001</v>
      </c>
      <c r="R5062">
        <v>2.2528800000000002</v>
      </c>
      <c r="S5062">
        <v>2.2656299999999998</v>
      </c>
      <c r="T5062">
        <v>2.20688</v>
      </c>
      <c r="U5062">
        <v>2.1886299999999999</v>
      </c>
      <c r="V5062">
        <v>26864.27</v>
      </c>
      <c r="W5062">
        <v>2980.38</v>
      </c>
      <c r="X5062">
        <v>58.53</v>
      </c>
    </row>
    <row r="5063" spans="1:24" x14ac:dyDescent="0.55000000000000004">
      <c r="A5063" s="5">
        <v>43678</v>
      </c>
      <c r="B5063">
        <v>2.14</v>
      </c>
      <c r="C5063">
        <v>2.0699999999999998</v>
      </c>
      <c r="D5063">
        <v>2.04</v>
      </c>
      <c r="E5063">
        <v>1.88</v>
      </c>
      <c r="F5063">
        <v>1.73</v>
      </c>
      <c r="G5063">
        <v>1.67</v>
      </c>
      <c r="H5063">
        <v>1.68</v>
      </c>
      <c r="I5063">
        <v>1.77</v>
      </c>
      <c r="J5063">
        <v>1.9</v>
      </c>
      <c r="K5063">
        <v>2.21</v>
      </c>
      <c r="L5063">
        <v>2.44</v>
      </c>
      <c r="M5063">
        <v>0.21</v>
      </c>
      <c r="N5063">
        <v>0.2</v>
      </c>
      <c r="O5063">
        <v>0.44</v>
      </c>
      <c r="P5063">
        <v>0.71</v>
      </c>
      <c r="Q5063">
        <v>2.2441300000000002</v>
      </c>
      <c r="R5063">
        <v>2.2705000000000002</v>
      </c>
      <c r="S5063">
        <v>2.2867500000000001</v>
      </c>
      <c r="T5063">
        <v>2.22688</v>
      </c>
      <c r="U5063">
        <v>2.2385000000000002</v>
      </c>
      <c r="V5063">
        <v>26583.42</v>
      </c>
      <c r="W5063">
        <v>2953.56</v>
      </c>
      <c r="X5063">
        <v>53.64</v>
      </c>
    </row>
    <row r="5064" spans="1:24" x14ac:dyDescent="0.55000000000000004">
      <c r="A5064" s="5">
        <v>43679</v>
      </c>
      <c r="B5064">
        <v>2.14</v>
      </c>
      <c r="C5064">
        <v>2.06</v>
      </c>
      <c r="D5064">
        <v>2.02</v>
      </c>
      <c r="E5064">
        <v>1.85</v>
      </c>
      <c r="F5064">
        <v>1.72</v>
      </c>
      <c r="G5064">
        <v>1.67</v>
      </c>
      <c r="H5064">
        <v>1.66</v>
      </c>
      <c r="I5064">
        <v>1.75</v>
      </c>
      <c r="J5064">
        <v>1.86</v>
      </c>
      <c r="K5064">
        <v>2.16</v>
      </c>
      <c r="L5064">
        <v>2.39</v>
      </c>
      <c r="M5064">
        <v>0.21</v>
      </c>
      <c r="N5064">
        <v>0.2</v>
      </c>
      <c r="O5064">
        <v>0.43</v>
      </c>
      <c r="P5064">
        <v>0.69</v>
      </c>
      <c r="Q5064">
        <v>2.2284999999999999</v>
      </c>
      <c r="R5064">
        <v>2.2457500000000001</v>
      </c>
      <c r="S5064">
        <v>2.2392500000000002</v>
      </c>
      <c r="T5064">
        <v>2.133</v>
      </c>
      <c r="U5064">
        <v>2.1158800000000002</v>
      </c>
      <c r="V5064">
        <v>26485.01</v>
      </c>
      <c r="W5064">
        <v>2932.05</v>
      </c>
      <c r="X5064">
        <v>55.67</v>
      </c>
    </row>
    <row r="5065" spans="1:24" x14ac:dyDescent="0.55000000000000004">
      <c r="A5065" s="5">
        <v>43682</v>
      </c>
      <c r="B5065">
        <v>2.13</v>
      </c>
      <c r="C5065">
        <v>2.0499999999999998</v>
      </c>
      <c r="D5065">
        <v>1.99</v>
      </c>
      <c r="E5065">
        <v>1.78</v>
      </c>
      <c r="F5065">
        <v>1.59</v>
      </c>
      <c r="G5065">
        <v>1.55</v>
      </c>
      <c r="H5065">
        <v>1.55</v>
      </c>
      <c r="I5065">
        <v>1.63</v>
      </c>
      <c r="J5065">
        <v>1.75</v>
      </c>
      <c r="K5065">
        <v>2.0699999999999998</v>
      </c>
      <c r="L5065">
        <v>2.2999999999999998</v>
      </c>
      <c r="M5065">
        <v>0.16</v>
      </c>
      <c r="N5065">
        <v>0.15</v>
      </c>
      <c r="O5065">
        <v>0.38</v>
      </c>
      <c r="P5065">
        <v>0.65</v>
      </c>
      <c r="Q5065">
        <v>2.2229999999999999</v>
      </c>
      <c r="R5065">
        <v>2.23238</v>
      </c>
      <c r="S5065">
        <v>2.2090000000000001</v>
      </c>
      <c r="T5065">
        <v>2.08588</v>
      </c>
      <c r="U5065">
        <v>2.0367500000000001</v>
      </c>
      <c r="V5065">
        <v>25717.74</v>
      </c>
      <c r="W5065">
        <v>2844.74</v>
      </c>
      <c r="X5065">
        <v>54.63</v>
      </c>
    </row>
    <row r="5066" spans="1:24" x14ac:dyDescent="0.55000000000000004">
      <c r="A5066" s="5">
        <v>43683</v>
      </c>
      <c r="B5066">
        <v>2.13</v>
      </c>
      <c r="C5066">
        <v>2.0499999999999998</v>
      </c>
      <c r="D5066">
        <v>2</v>
      </c>
      <c r="E5066">
        <v>1.8</v>
      </c>
      <c r="F5066">
        <v>1.6</v>
      </c>
      <c r="G5066">
        <v>1.54</v>
      </c>
      <c r="H5066">
        <v>1.53</v>
      </c>
      <c r="I5066">
        <v>1.62</v>
      </c>
      <c r="J5066">
        <v>1.73</v>
      </c>
      <c r="K5066">
        <v>2.0299999999999998</v>
      </c>
      <c r="L5066">
        <v>2.25</v>
      </c>
      <c r="M5066">
        <v>0.13</v>
      </c>
      <c r="N5066">
        <v>0.11</v>
      </c>
      <c r="O5066">
        <v>0.34</v>
      </c>
      <c r="P5066">
        <v>0.6</v>
      </c>
      <c r="Q5066">
        <v>2.2127500000000002</v>
      </c>
      <c r="R5066">
        <v>2.2229999999999999</v>
      </c>
      <c r="S5066">
        <v>2.1869999999999998</v>
      </c>
      <c r="T5066">
        <v>2.0511300000000001</v>
      </c>
      <c r="U5066">
        <v>1.99413</v>
      </c>
      <c r="V5066">
        <v>26029.52</v>
      </c>
      <c r="W5066">
        <v>2881.77</v>
      </c>
      <c r="X5066">
        <v>53.6</v>
      </c>
    </row>
    <row r="5067" spans="1:24" x14ac:dyDescent="0.55000000000000004">
      <c r="A5067" s="5">
        <v>43684</v>
      </c>
      <c r="B5067">
        <v>2.12</v>
      </c>
      <c r="C5067">
        <v>2.02</v>
      </c>
      <c r="D5067">
        <v>1.95</v>
      </c>
      <c r="E5067">
        <v>1.75</v>
      </c>
      <c r="F5067">
        <v>1.59</v>
      </c>
      <c r="G5067">
        <v>1.51</v>
      </c>
      <c r="H5067">
        <v>1.52</v>
      </c>
      <c r="I5067">
        <v>1.6</v>
      </c>
      <c r="J5067">
        <v>1.71</v>
      </c>
      <c r="K5067">
        <v>2.0099999999999998</v>
      </c>
      <c r="L5067">
        <v>2.2200000000000002</v>
      </c>
      <c r="M5067">
        <v>0.14000000000000001</v>
      </c>
      <c r="N5067">
        <v>0.09</v>
      </c>
      <c r="O5067">
        <v>0.32</v>
      </c>
      <c r="P5067">
        <v>0.56000000000000005</v>
      </c>
      <c r="Q5067">
        <v>2.2112500000000002</v>
      </c>
      <c r="R5067">
        <v>2.2240000000000002</v>
      </c>
      <c r="S5067">
        <v>2.1844999999999999</v>
      </c>
      <c r="T5067">
        <v>2.0476299999999998</v>
      </c>
      <c r="U5067">
        <v>1.9770000000000001</v>
      </c>
      <c r="V5067">
        <v>26007.07</v>
      </c>
      <c r="W5067">
        <v>2883.98</v>
      </c>
      <c r="X5067">
        <v>51.14</v>
      </c>
    </row>
    <row r="5068" spans="1:24" x14ac:dyDescent="0.55000000000000004">
      <c r="A5068" s="5">
        <v>43685</v>
      </c>
      <c r="B5068">
        <v>2.12</v>
      </c>
      <c r="C5068">
        <v>2.02</v>
      </c>
      <c r="D5068">
        <v>1.96</v>
      </c>
      <c r="E5068">
        <v>1.79</v>
      </c>
      <c r="F5068">
        <v>1.62</v>
      </c>
      <c r="G5068">
        <v>1.54</v>
      </c>
      <c r="H5068">
        <v>1.54</v>
      </c>
      <c r="I5068">
        <v>1.62</v>
      </c>
      <c r="J5068">
        <v>1.72</v>
      </c>
      <c r="K5068">
        <v>2.02</v>
      </c>
      <c r="L5068">
        <v>2.25</v>
      </c>
      <c r="M5068">
        <v>0.11</v>
      </c>
      <c r="N5068">
        <v>7.0000000000000007E-2</v>
      </c>
      <c r="O5068">
        <v>0.3</v>
      </c>
      <c r="P5068">
        <v>0.54</v>
      </c>
      <c r="Q5068">
        <v>2.2008800000000002</v>
      </c>
      <c r="R5068">
        <v>2.2137500000000001</v>
      </c>
      <c r="S5068">
        <v>2.181</v>
      </c>
      <c r="T5068">
        <v>2.0502500000000001</v>
      </c>
      <c r="U5068">
        <v>1.9930000000000001</v>
      </c>
      <c r="V5068">
        <v>26378.19</v>
      </c>
      <c r="W5068">
        <v>2938.09</v>
      </c>
      <c r="X5068">
        <v>52.6</v>
      </c>
    </row>
    <row r="5069" spans="1:24" x14ac:dyDescent="0.55000000000000004">
      <c r="A5069" s="5">
        <v>43686</v>
      </c>
      <c r="B5069">
        <v>2.12</v>
      </c>
      <c r="C5069">
        <v>2</v>
      </c>
      <c r="D5069">
        <v>1.95</v>
      </c>
      <c r="E5069">
        <v>1.78</v>
      </c>
      <c r="F5069">
        <v>1.63</v>
      </c>
      <c r="G5069">
        <v>1.58</v>
      </c>
      <c r="H5069">
        <v>1.57</v>
      </c>
      <c r="I5069">
        <v>1.65</v>
      </c>
      <c r="J5069">
        <v>1.74</v>
      </c>
      <c r="K5069">
        <v>2.0299999999999998</v>
      </c>
      <c r="L5069">
        <v>2.2599999999999998</v>
      </c>
      <c r="M5069">
        <v>0.13</v>
      </c>
      <c r="N5069">
        <v>0.08</v>
      </c>
      <c r="O5069">
        <v>0.3</v>
      </c>
      <c r="P5069">
        <v>0.55000000000000004</v>
      </c>
      <c r="Q5069">
        <v>2.1942499999999998</v>
      </c>
      <c r="R5069">
        <v>2.206</v>
      </c>
      <c r="S5069">
        <v>2.17563</v>
      </c>
      <c r="T5069">
        <v>2.052</v>
      </c>
      <c r="U5069">
        <v>1.9878800000000001</v>
      </c>
      <c r="V5069">
        <v>26287.439999999999</v>
      </c>
      <c r="W5069">
        <v>2918.65</v>
      </c>
      <c r="X5069">
        <v>54.41</v>
      </c>
    </row>
    <row r="5070" spans="1:24" x14ac:dyDescent="0.55000000000000004">
      <c r="A5070" s="5">
        <v>43689</v>
      </c>
      <c r="B5070">
        <v>2.12</v>
      </c>
      <c r="C5070">
        <v>2</v>
      </c>
      <c r="D5070">
        <v>1.94</v>
      </c>
      <c r="E5070">
        <v>1.75</v>
      </c>
      <c r="F5070">
        <v>1.58</v>
      </c>
      <c r="G5070">
        <v>1.51</v>
      </c>
      <c r="H5070">
        <v>1.49</v>
      </c>
      <c r="I5070">
        <v>1.56</v>
      </c>
      <c r="J5070">
        <v>1.65</v>
      </c>
      <c r="K5070">
        <v>1.92</v>
      </c>
      <c r="L5070">
        <v>2.14</v>
      </c>
      <c r="M5070">
        <v>0.1</v>
      </c>
      <c r="N5070">
        <v>0.04</v>
      </c>
      <c r="O5070">
        <v>0.26</v>
      </c>
      <c r="P5070">
        <v>0.47</v>
      </c>
      <c r="Q5070">
        <v>2.1952500000000001</v>
      </c>
      <c r="R5070">
        <v>2.1894999999999998</v>
      </c>
      <c r="S5070">
        <v>2.1752500000000001</v>
      </c>
      <c r="T5070">
        <v>2.0576300000000001</v>
      </c>
      <c r="U5070">
        <v>1.9906299999999999</v>
      </c>
      <c r="V5070">
        <v>25897.71</v>
      </c>
      <c r="W5070">
        <v>2883.75</v>
      </c>
      <c r="X5070">
        <v>54.98</v>
      </c>
    </row>
    <row r="5071" spans="1:24" x14ac:dyDescent="0.55000000000000004">
      <c r="A5071" s="5">
        <v>43690</v>
      </c>
      <c r="B5071">
        <v>2.12</v>
      </c>
      <c r="C5071">
        <v>2</v>
      </c>
      <c r="D5071">
        <v>1.96</v>
      </c>
      <c r="E5071">
        <v>1.86</v>
      </c>
      <c r="F5071">
        <v>1.66</v>
      </c>
      <c r="G5071">
        <v>1.6</v>
      </c>
      <c r="H5071">
        <v>1.57</v>
      </c>
      <c r="I5071">
        <v>1.62</v>
      </c>
      <c r="J5071">
        <v>1.68</v>
      </c>
      <c r="K5071">
        <v>1.94</v>
      </c>
      <c r="L5071">
        <v>2.15</v>
      </c>
      <c r="M5071">
        <v>0.13</v>
      </c>
      <c r="N5071">
        <v>0.05</v>
      </c>
      <c r="O5071">
        <v>0.27</v>
      </c>
      <c r="P5071">
        <v>0.49</v>
      </c>
      <c r="Q5071">
        <v>2.1951299999999998</v>
      </c>
      <c r="R5071">
        <v>2.17963</v>
      </c>
      <c r="S5071">
        <v>2.1581299999999999</v>
      </c>
      <c r="T5071">
        <v>2.0339999999999998</v>
      </c>
      <c r="U5071">
        <v>1.9701299999999999</v>
      </c>
      <c r="V5071">
        <v>26279.91</v>
      </c>
      <c r="W5071">
        <v>2926.32</v>
      </c>
      <c r="X5071">
        <v>57.05</v>
      </c>
    </row>
    <row r="5072" spans="1:24" x14ac:dyDescent="0.55000000000000004">
      <c r="A5072" s="5">
        <v>43691</v>
      </c>
      <c r="B5072">
        <v>2.12</v>
      </c>
      <c r="C5072">
        <v>1.96</v>
      </c>
      <c r="D5072">
        <v>1.92</v>
      </c>
      <c r="E5072">
        <v>1.79</v>
      </c>
      <c r="F5072">
        <v>1.58</v>
      </c>
      <c r="G5072">
        <v>1.53</v>
      </c>
      <c r="H5072">
        <v>1.51</v>
      </c>
      <c r="I5072">
        <v>1.55</v>
      </c>
      <c r="J5072">
        <v>1.59</v>
      </c>
      <c r="K5072">
        <v>1.84</v>
      </c>
      <c r="L5072">
        <v>2.0299999999999998</v>
      </c>
      <c r="M5072">
        <v>0.15</v>
      </c>
      <c r="N5072">
        <v>0.02</v>
      </c>
      <c r="O5072">
        <v>0.23</v>
      </c>
      <c r="P5072">
        <v>0.44</v>
      </c>
      <c r="Q5072">
        <v>2.1973799999999999</v>
      </c>
      <c r="R5072">
        <v>2.1905000000000001</v>
      </c>
      <c r="S5072">
        <v>2.16838</v>
      </c>
      <c r="T5072">
        <v>2.0798800000000002</v>
      </c>
      <c r="U5072">
        <v>2.0289999999999999</v>
      </c>
      <c r="V5072">
        <v>25479.42</v>
      </c>
      <c r="W5072">
        <v>2840.6</v>
      </c>
      <c r="X5072">
        <v>55.16</v>
      </c>
    </row>
    <row r="5073" spans="1:24" x14ac:dyDescent="0.55000000000000004">
      <c r="A5073" s="5">
        <v>43692</v>
      </c>
      <c r="B5073">
        <v>2.13</v>
      </c>
      <c r="C5073">
        <v>1.91</v>
      </c>
      <c r="D5073">
        <v>1.86</v>
      </c>
      <c r="E5073">
        <v>1.72</v>
      </c>
      <c r="F5073">
        <v>1.48</v>
      </c>
      <c r="G5073">
        <v>1.44</v>
      </c>
      <c r="H5073">
        <v>1.42</v>
      </c>
      <c r="I5073">
        <v>1.47</v>
      </c>
      <c r="J5073">
        <v>1.52</v>
      </c>
      <c r="K5073">
        <v>1.8</v>
      </c>
      <c r="L5073">
        <v>1.98</v>
      </c>
      <c r="M5073">
        <v>0.08</v>
      </c>
      <c r="N5073">
        <v>-0.02</v>
      </c>
      <c r="O5073">
        <v>0.17</v>
      </c>
      <c r="P5073">
        <v>0.41</v>
      </c>
      <c r="Q5073">
        <v>2.1819999999999999</v>
      </c>
      <c r="R5073">
        <v>2.15313</v>
      </c>
      <c r="S5073">
        <v>2.1237499999999998</v>
      </c>
      <c r="T5073">
        <v>2.0139999999999998</v>
      </c>
      <c r="U5073">
        <v>1.9325000000000001</v>
      </c>
      <c r="V5073">
        <v>25579.39</v>
      </c>
      <c r="W5073">
        <v>2847.6</v>
      </c>
      <c r="X5073">
        <v>54.51</v>
      </c>
    </row>
    <row r="5074" spans="1:24" x14ac:dyDescent="0.55000000000000004">
      <c r="A5074" s="5">
        <v>43693</v>
      </c>
      <c r="B5074">
        <v>2.13</v>
      </c>
      <c r="C5074">
        <v>1.87</v>
      </c>
      <c r="D5074">
        <v>1.85</v>
      </c>
      <c r="E5074">
        <v>1.71</v>
      </c>
      <c r="F5074">
        <v>1.48</v>
      </c>
      <c r="G5074">
        <v>1.44</v>
      </c>
      <c r="H5074">
        <v>1.42</v>
      </c>
      <c r="I5074">
        <v>1.49</v>
      </c>
      <c r="J5074">
        <v>1.55</v>
      </c>
      <c r="K5074">
        <v>1.82</v>
      </c>
      <c r="L5074">
        <v>2.0099999999999998</v>
      </c>
      <c r="M5074">
        <v>0.08</v>
      </c>
      <c r="N5074">
        <v>0.01</v>
      </c>
      <c r="O5074">
        <v>0.2</v>
      </c>
      <c r="P5074">
        <v>0.44</v>
      </c>
      <c r="Q5074">
        <v>2.1721300000000001</v>
      </c>
      <c r="R5074">
        <v>2.1560000000000001</v>
      </c>
      <c r="S5074">
        <v>2.1358799999999998</v>
      </c>
      <c r="T5074">
        <v>2.01675</v>
      </c>
      <c r="U5074">
        <v>1.9450000000000001</v>
      </c>
      <c r="V5074">
        <v>25886.01</v>
      </c>
      <c r="W5074">
        <v>2888.68</v>
      </c>
      <c r="X5074">
        <v>54.83</v>
      </c>
    </row>
    <row r="5075" spans="1:24" x14ac:dyDescent="0.55000000000000004">
      <c r="A5075" s="5">
        <v>43696</v>
      </c>
      <c r="B5075">
        <v>2.13</v>
      </c>
      <c r="C5075">
        <v>1.94</v>
      </c>
      <c r="D5075">
        <v>1.9</v>
      </c>
      <c r="E5075">
        <v>1.75</v>
      </c>
      <c r="F5075">
        <v>1.53</v>
      </c>
      <c r="G5075">
        <v>1.49</v>
      </c>
      <c r="H5075">
        <v>1.47</v>
      </c>
      <c r="I5075">
        <v>1.54</v>
      </c>
      <c r="J5075">
        <v>1.6</v>
      </c>
      <c r="K5075">
        <v>1.88</v>
      </c>
      <c r="L5075">
        <v>2.08</v>
      </c>
      <c r="M5075">
        <v>0.11</v>
      </c>
      <c r="N5075">
        <v>0.04</v>
      </c>
      <c r="O5075">
        <v>0.27</v>
      </c>
      <c r="P5075">
        <v>0.49</v>
      </c>
      <c r="Q5075">
        <v>2.1686299999999998</v>
      </c>
      <c r="R5075">
        <v>2.1666300000000001</v>
      </c>
      <c r="S5075">
        <v>2.1515</v>
      </c>
      <c r="T5075">
        <v>2.0291299999999999</v>
      </c>
      <c r="U5075">
        <v>1.9532499999999999</v>
      </c>
      <c r="V5075">
        <v>26135.79</v>
      </c>
      <c r="W5075">
        <v>2923.65</v>
      </c>
      <c r="X5075">
        <v>56.24</v>
      </c>
    </row>
    <row r="5076" spans="1:24" x14ac:dyDescent="0.55000000000000004">
      <c r="A5076" s="5">
        <v>43697</v>
      </c>
      <c r="B5076">
        <v>2.13</v>
      </c>
      <c r="C5076">
        <v>1.94</v>
      </c>
      <c r="D5076">
        <v>1.89</v>
      </c>
      <c r="E5076">
        <v>1.72</v>
      </c>
      <c r="F5076">
        <v>1.5</v>
      </c>
      <c r="G5076">
        <v>1.44</v>
      </c>
      <c r="H5076">
        <v>1.42</v>
      </c>
      <c r="I5076">
        <v>1.49</v>
      </c>
      <c r="J5076">
        <v>1.55</v>
      </c>
      <c r="K5076">
        <v>1.84</v>
      </c>
      <c r="L5076">
        <v>2.04</v>
      </c>
      <c r="M5076">
        <v>0.08</v>
      </c>
      <c r="N5076">
        <v>0.02</v>
      </c>
      <c r="O5076">
        <v>0.22</v>
      </c>
      <c r="P5076">
        <v>0.48</v>
      </c>
      <c r="Q5076">
        <v>2.17</v>
      </c>
      <c r="R5076">
        <v>2.1659999999999999</v>
      </c>
      <c r="S5076">
        <v>2.1495000000000002</v>
      </c>
      <c r="T5076">
        <v>2.0236299999999998</v>
      </c>
      <c r="U5076">
        <v>1.9484999999999999</v>
      </c>
      <c r="V5076">
        <v>25962.44</v>
      </c>
      <c r="W5076">
        <v>2900.51</v>
      </c>
      <c r="X5076">
        <v>56.18</v>
      </c>
    </row>
    <row r="5077" spans="1:24" x14ac:dyDescent="0.55000000000000004">
      <c r="A5077" s="5">
        <v>43698</v>
      </c>
      <c r="B5077">
        <v>2.12</v>
      </c>
      <c r="C5077">
        <v>1.97</v>
      </c>
      <c r="D5077">
        <v>1.9</v>
      </c>
      <c r="E5077">
        <v>1.77</v>
      </c>
      <c r="F5077">
        <v>1.56</v>
      </c>
      <c r="G5077">
        <v>1.5</v>
      </c>
      <c r="H5077">
        <v>1.47</v>
      </c>
      <c r="I5077">
        <v>1.54</v>
      </c>
      <c r="J5077">
        <v>1.59</v>
      </c>
      <c r="K5077">
        <v>1.87</v>
      </c>
      <c r="L5077">
        <v>2.0699999999999998</v>
      </c>
      <c r="M5077">
        <v>0.13</v>
      </c>
      <c r="N5077">
        <v>0.05</v>
      </c>
      <c r="O5077">
        <v>0.28000000000000003</v>
      </c>
      <c r="P5077">
        <v>0.5</v>
      </c>
      <c r="Q5077">
        <v>2.1666300000000001</v>
      </c>
      <c r="R5077">
        <v>2.1697500000000001</v>
      </c>
      <c r="S5077">
        <v>2.1476299999999999</v>
      </c>
      <c r="T5077">
        <v>2.0253800000000002</v>
      </c>
      <c r="U5077">
        <v>1.95425</v>
      </c>
      <c r="V5077">
        <v>26202.73</v>
      </c>
      <c r="W5077">
        <v>2924.43</v>
      </c>
      <c r="X5077">
        <v>55.65</v>
      </c>
    </row>
    <row r="5078" spans="1:24" x14ac:dyDescent="0.55000000000000004">
      <c r="A5078" s="5">
        <v>43699</v>
      </c>
      <c r="B5078">
        <v>2.12</v>
      </c>
      <c r="C5078">
        <v>2</v>
      </c>
      <c r="D5078">
        <v>1.91</v>
      </c>
      <c r="E5078">
        <v>1.79</v>
      </c>
      <c r="F5078">
        <v>1.61</v>
      </c>
      <c r="G5078">
        <v>1.53</v>
      </c>
      <c r="H5078">
        <v>1.5</v>
      </c>
      <c r="I5078">
        <v>1.56</v>
      </c>
      <c r="J5078">
        <v>1.62</v>
      </c>
      <c r="K5078">
        <v>1.9</v>
      </c>
      <c r="L5078">
        <v>2.11</v>
      </c>
      <c r="M5078">
        <v>0.15</v>
      </c>
      <c r="N5078">
        <v>7.0000000000000007E-2</v>
      </c>
      <c r="O5078">
        <v>0.28999999999999998</v>
      </c>
      <c r="P5078">
        <v>0.51</v>
      </c>
      <c r="Q5078">
        <v>2.1452499999999999</v>
      </c>
      <c r="R5078">
        <v>2.1593800000000001</v>
      </c>
      <c r="S5078">
        <v>2.13225</v>
      </c>
      <c r="T5078">
        <v>2.0425</v>
      </c>
      <c r="U5078">
        <v>1.9732499999999999</v>
      </c>
      <c r="V5078">
        <v>26252.240000000002</v>
      </c>
      <c r="W5078">
        <v>2922.95</v>
      </c>
      <c r="X5078">
        <v>55.33</v>
      </c>
    </row>
    <row r="5079" spans="1:24" x14ac:dyDescent="0.55000000000000004">
      <c r="A5079" s="5">
        <v>43700</v>
      </c>
      <c r="B5079">
        <v>2.12</v>
      </c>
      <c r="C5079">
        <v>1.97</v>
      </c>
      <c r="D5079">
        <v>1.87</v>
      </c>
      <c r="E5079">
        <v>1.73</v>
      </c>
      <c r="F5079">
        <v>1.51</v>
      </c>
      <c r="G5079">
        <v>1.43</v>
      </c>
      <c r="H5079">
        <v>1.4</v>
      </c>
      <c r="I5079">
        <v>1.46</v>
      </c>
      <c r="J5079">
        <v>1.52</v>
      </c>
      <c r="K5079">
        <v>1.82</v>
      </c>
      <c r="L5079">
        <v>2.02</v>
      </c>
      <c r="M5079">
        <v>0.05</v>
      </c>
      <c r="N5079">
        <v>-0.02</v>
      </c>
      <c r="O5079">
        <v>0.19</v>
      </c>
      <c r="P5079">
        <v>0.42</v>
      </c>
      <c r="Q5079">
        <v>2.1395</v>
      </c>
      <c r="R5079">
        <v>2.1713800000000001</v>
      </c>
      <c r="S5079">
        <v>2.14438</v>
      </c>
      <c r="T5079">
        <v>2.08013</v>
      </c>
      <c r="U5079">
        <v>2.0285000000000002</v>
      </c>
      <c r="V5079">
        <v>25628.9</v>
      </c>
      <c r="W5079">
        <v>2847.11</v>
      </c>
      <c r="X5079">
        <v>54.08</v>
      </c>
    </row>
    <row r="5080" spans="1:24" x14ac:dyDescent="0.55000000000000004">
      <c r="A5080" s="5">
        <v>43703</v>
      </c>
      <c r="B5080">
        <v>2.12</v>
      </c>
      <c r="C5080">
        <v>2.0099999999999998</v>
      </c>
      <c r="D5080">
        <v>1.9</v>
      </c>
      <c r="E5080">
        <v>1.75</v>
      </c>
      <c r="F5080">
        <v>1.54</v>
      </c>
      <c r="G5080">
        <v>1.47</v>
      </c>
      <c r="H5080">
        <v>1.43</v>
      </c>
      <c r="I5080">
        <v>1.49</v>
      </c>
      <c r="J5080">
        <v>1.54</v>
      </c>
      <c r="K5080">
        <v>1.84</v>
      </c>
      <c r="L5080">
        <v>2.04</v>
      </c>
      <c r="M5080">
        <v>0.09</v>
      </c>
      <c r="N5080">
        <v>0</v>
      </c>
      <c r="O5080">
        <v>0.2</v>
      </c>
      <c r="P5080">
        <v>0.44</v>
      </c>
      <c r="Q5080" t="e">
        <v>#N/A</v>
      </c>
      <c r="R5080" t="e">
        <v>#N/A</v>
      </c>
      <c r="S5080" t="e">
        <v>#N/A</v>
      </c>
      <c r="T5080" t="e">
        <v>#N/A</v>
      </c>
      <c r="U5080" t="e">
        <v>#N/A</v>
      </c>
      <c r="V5080">
        <v>25898.83</v>
      </c>
      <c r="W5080">
        <v>2878.38</v>
      </c>
      <c r="X5080">
        <v>53.54</v>
      </c>
    </row>
    <row r="5081" spans="1:24" x14ac:dyDescent="0.55000000000000004">
      <c r="A5081" s="5">
        <v>43704</v>
      </c>
      <c r="B5081">
        <v>2.12</v>
      </c>
      <c r="C5081">
        <v>1.98</v>
      </c>
      <c r="D5081">
        <v>1.94</v>
      </c>
      <c r="E5081">
        <v>1.77</v>
      </c>
      <c r="F5081">
        <v>1.53</v>
      </c>
      <c r="G5081">
        <v>1.43</v>
      </c>
      <c r="H5081">
        <v>1.4</v>
      </c>
      <c r="I5081">
        <v>1.44</v>
      </c>
      <c r="J5081">
        <v>1.49</v>
      </c>
      <c r="K5081">
        <v>1.77</v>
      </c>
      <c r="L5081">
        <v>1.97</v>
      </c>
      <c r="M5081">
        <v>0.04</v>
      </c>
      <c r="N5081">
        <v>-0.06</v>
      </c>
      <c r="O5081">
        <v>0.11</v>
      </c>
      <c r="P5081">
        <v>0.36</v>
      </c>
      <c r="Q5081">
        <v>2.1158800000000002</v>
      </c>
      <c r="R5081">
        <v>2.15238</v>
      </c>
      <c r="S5081">
        <v>2.1173799999999998</v>
      </c>
      <c r="T5081">
        <v>2.0375000000000001</v>
      </c>
      <c r="U5081">
        <v>1.9493799999999999</v>
      </c>
      <c r="V5081">
        <v>25777.9</v>
      </c>
      <c r="W5081">
        <v>2869.16</v>
      </c>
      <c r="X5081">
        <v>54.99</v>
      </c>
    </row>
    <row r="5082" spans="1:24" x14ac:dyDescent="0.55000000000000004">
      <c r="A5082" s="5">
        <v>43705</v>
      </c>
      <c r="B5082">
        <v>2.12</v>
      </c>
      <c r="C5082">
        <v>1.99</v>
      </c>
      <c r="D5082">
        <v>1.89</v>
      </c>
      <c r="E5082">
        <v>1.74</v>
      </c>
      <c r="F5082">
        <v>1.5</v>
      </c>
      <c r="G5082">
        <v>1.42</v>
      </c>
      <c r="H5082">
        <v>1.37</v>
      </c>
      <c r="I5082">
        <v>1.42</v>
      </c>
      <c r="J5082">
        <v>1.47</v>
      </c>
      <c r="K5082">
        <v>1.76</v>
      </c>
      <c r="L5082">
        <v>1.94</v>
      </c>
      <c r="M5082">
        <v>0.01</v>
      </c>
      <c r="N5082">
        <v>-0.08</v>
      </c>
      <c r="O5082">
        <v>0.08</v>
      </c>
      <c r="P5082">
        <v>0.32</v>
      </c>
      <c r="Q5082">
        <v>2.1120000000000001</v>
      </c>
      <c r="R5082">
        <v>2.1456300000000001</v>
      </c>
      <c r="S5082">
        <v>2.1241300000000001</v>
      </c>
      <c r="T5082">
        <v>2.0351300000000001</v>
      </c>
      <c r="U5082">
        <v>1.9493799999999999</v>
      </c>
      <c r="V5082">
        <v>26036.1</v>
      </c>
      <c r="W5082">
        <v>2887.94</v>
      </c>
      <c r="X5082">
        <v>55.76</v>
      </c>
    </row>
    <row r="5083" spans="1:24" x14ac:dyDescent="0.55000000000000004">
      <c r="A5083" s="5">
        <v>43706</v>
      </c>
      <c r="B5083">
        <v>2.12</v>
      </c>
      <c r="C5083">
        <v>1.99</v>
      </c>
      <c r="D5083">
        <v>1.89</v>
      </c>
      <c r="E5083">
        <v>1.75</v>
      </c>
      <c r="F5083">
        <v>1.53</v>
      </c>
      <c r="G5083">
        <v>1.44</v>
      </c>
      <c r="H5083">
        <v>1.4</v>
      </c>
      <c r="I5083">
        <v>1.46</v>
      </c>
      <c r="J5083">
        <v>1.5</v>
      </c>
      <c r="K5083">
        <v>1.78</v>
      </c>
      <c r="L5083">
        <v>1.97</v>
      </c>
      <c r="M5083">
        <v>0.01</v>
      </c>
      <c r="N5083">
        <v>-0.09</v>
      </c>
      <c r="O5083">
        <v>7.0000000000000007E-2</v>
      </c>
      <c r="P5083">
        <v>0.31</v>
      </c>
      <c r="Q5083">
        <v>2.10025</v>
      </c>
      <c r="R5083">
        <v>2.1473800000000001</v>
      </c>
      <c r="S5083">
        <v>2.1317499999999998</v>
      </c>
      <c r="T5083">
        <v>2.03138</v>
      </c>
      <c r="U5083">
        <v>1.9613799999999999</v>
      </c>
      <c r="V5083">
        <v>26362.25</v>
      </c>
      <c r="W5083">
        <v>2924.58</v>
      </c>
      <c r="X5083">
        <v>56.67</v>
      </c>
    </row>
    <row r="5084" spans="1:24" x14ac:dyDescent="0.55000000000000004">
      <c r="A5084" s="5">
        <v>43707</v>
      </c>
      <c r="B5084">
        <v>2.13</v>
      </c>
      <c r="C5084">
        <v>1.99</v>
      </c>
      <c r="D5084">
        <v>1.89</v>
      </c>
      <c r="E5084">
        <v>1.76</v>
      </c>
      <c r="F5084">
        <v>1.5</v>
      </c>
      <c r="G5084">
        <v>1.42</v>
      </c>
      <c r="H5084">
        <v>1.39</v>
      </c>
      <c r="I5084">
        <v>1.45</v>
      </c>
      <c r="J5084">
        <v>1.5</v>
      </c>
      <c r="K5084">
        <v>1.78</v>
      </c>
      <c r="L5084">
        <v>1.96</v>
      </c>
      <c r="M5084">
        <v>0.04</v>
      </c>
      <c r="N5084">
        <v>-0.05</v>
      </c>
      <c r="O5084">
        <v>0.16</v>
      </c>
      <c r="P5084">
        <v>0.35</v>
      </c>
      <c r="Q5084">
        <v>2.089</v>
      </c>
      <c r="R5084">
        <v>2.1496300000000002</v>
      </c>
      <c r="S5084">
        <v>2.1376300000000001</v>
      </c>
      <c r="T5084">
        <v>2.0365000000000002</v>
      </c>
      <c r="U5084">
        <v>1.974</v>
      </c>
      <c r="V5084">
        <v>26403.279999999999</v>
      </c>
      <c r="W5084">
        <v>2926.46</v>
      </c>
      <c r="X5084">
        <v>55.07</v>
      </c>
    </row>
    <row r="5085" spans="1:24" x14ac:dyDescent="0.55000000000000004">
      <c r="A5085" s="5">
        <v>43710</v>
      </c>
      <c r="B5085" t="e">
        <v>#N/A</v>
      </c>
      <c r="C5085" t="e">
        <v>#N/A</v>
      </c>
      <c r="D5085" t="e">
        <v>#N/A</v>
      </c>
      <c r="E5085" t="e">
        <v>#N/A</v>
      </c>
      <c r="F5085" t="e">
        <v>#N/A</v>
      </c>
      <c r="G5085" t="e">
        <v>#N/A</v>
      </c>
      <c r="H5085" t="e">
        <v>#N/A</v>
      </c>
      <c r="I5085" t="e">
        <v>#N/A</v>
      </c>
      <c r="J5085" t="e">
        <v>#N/A</v>
      </c>
      <c r="K5085" t="e">
        <v>#N/A</v>
      </c>
      <c r="L5085" t="e">
        <v>#N/A</v>
      </c>
      <c r="M5085" t="e">
        <v>#N/A</v>
      </c>
      <c r="N5085" t="e">
        <v>#N/A</v>
      </c>
      <c r="O5085" t="e">
        <v>#N/A</v>
      </c>
      <c r="P5085" t="e">
        <v>#N/A</v>
      </c>
      <c r="Q5085">
        <v>2.08188</v>
      </c>
      <c r="R5085">
        <v>2.1462500000000002</v>
      </c>
      <c r="S5085">
        <v>2.1327500000000001</v>
      </c>
      <c r="T5085">
        <v>2.024</v>
      </c>
      <c r="U5085">
        <v>1.9493799999999999</v>
      </c>
      <c r="V5085" t="e">
        <v>#N/A</v>
      </c>
      <c r="W5085" t="e">
        <v>#N/A</v>
      </c>
      <c r="X5085" t="e">
        <v>#N/A</v>
      </c>
    </row>
    <row r="5086" spans="1:24" x14ac:dyDescent="0.55000000000000004">
      <c r="A5086" s="5">
        <v>43711</v>
      </c>
      <c r="B5086">
        <v>2.13</v>
      </c>
      <c r="C5086">
        <v>1.98</v>
      </c>
      <c r="D5086">
        <v>1.88</v>
      </c>
      <c r="E5086">
        <v>1.72</v>
      </c>
      <c r="F5086">
        <v>1.47</v>
      </c>
      <c r="G5086">
        <v>1.38</v>
      </c>
      <c r="H5086">
        <v>1.35</v>
      </c>
      <c r="I5086">
        <v>1.42</v>
      </c>
      <c r="J5086">
        <v>1.47</v>
      </c>
      <c r="K5086">
        <v>1.77</v>
      </c>
      <c r="L5086">
        <v>1.95</v>
      </c>
      <c r="M5086">
        <v>0.06</v>
      </c>
      <c r="N5086">
        <v>-0.03</v>
      </c>
      <c r="O5086">
        <v>0.14000000000000001</v>
      </c>
      <c r="P5086">
        <v>0.37</v>
      </c>
      <c r="Q5086">
        <v>2.0668799999999998</v>
      </c>
      <c r="R5086">
        <v>2.1373799999999998</v>
      </c>
      <c r="S5086">
        <v>2.12663</v>
      </c>
      <c r="T5086">
        <v>2.0123799999999998</v>
      </c>
      <c r="U5086">
        <v>1.93638</v>
      </c>
      <c r="V5086">
        <v>26118.02</v>
      </c>
      <c r="W5086">
        <v>2906.27</v>
      </c>
      <c r="X5086">
        <v>53.91</v>
      </c>
    </row>
    <row r="5087" spans="1:24" x14ac:dyDescent="0.55000000000000004">
      <c r="A5087" s="5">
        <v>43712</v>
      </c>
      <c r="B5087">
        <v>2.13</v>
      </c>
      <c r="C5087">
        <v>1.97</v>
      </c>
      <c r="D5087">
        <v>1.87</v>
      </c>
      <c r="E5087">
        <v>1.69</v>
      </c>
      <c r="F5087">
        <v>1.43</v>
      </c>
      <c r="G5087">
        <v>1.36</v>
      </c>
      <c r="H5087">
        <v>1.32</v>
      </c>
      <c r="I5087">
        <v>1.4</v>
      </c>
      <c r="J5087">
        <v>1.47</v>
      </c>
      <c r="K5087">
        <v>1.77</v>
      </c>
      <c r="L5087">
        <v>1.97</v>
      </c>
      <c r="M5087">
        <v>0.01</v>
      </c>
      <c r="N5087">
        <v>-0.04</v>
      </c>
      <c r="O5087">
        <v>0.18</v>
      </c>
      <c r="P5087">
        <v>0.39</v>
      </c>
      <c r="Q5087">
        <v>2.0572499999999998</v>
      </c>
      <c r="R5087">
        <v>2.12</v>
      </c>
      <c r="S5087">
        <v>2.1123799999999999</v>
      </c>
      <c r="T5087">
        <v>1.98725</v>
      </c>
      <c r="U5087">
        <v>1.8968799999999999</v>
      </c>
      <c r="V5087">
        <v>26355.47</v>
      </c>
      <c r="W5087">
        <v>2937.78</v>
      </c>
      <c r="X5087">
        <v>56.22</v>
      </c>
    </row>
    <row r="5088" spans="1:24" x14ac:dyDescent="0.55000000000000004">
      <c r="A5088" s="5">
        <v>43713</v>
      </c>
      <c r="B5088">
        <v>2.13</v>
      </c>
      <c r="C5088">
        <v>1.97</v>
      </c>
      <c r="D5088">
        <v>1.88</v>
      </c>
      <c r="E5088">
        <v>1.73</v>
      </c>
      <c r="F5088">
        <v>1.55</v>
      </c>
      <c r="G5088">
        <v>1.47</v>
      </c>
      <c r="H5088">
        <v>1.43</v>
      </c>
      <c r="I5088">
        <v>1.51</v>
      </c>
      <c r="J5088">
        <v>1.57</v>
      </c>
      <c r="K5088">
        <v>1.86</v>
      </c>
      <c r="L5088">
        <v>2.06</v>
      </c>
      <c r="M5088">
        <v>0.08</v>
      </c>
      <c r="N5088">
        <v>0.01</v>
      </c>
      <c r="O5088">
        <v>0.23</v>
      </c>
      <c r="P5088">
        <v>0.43</v>
      </c>
      <c r="Q5088">
        <v>2.0421299999999998</v>
      </c>
      <c r="R5088">
        <v>2.1095000000000002</v>
      </c>
      <c r="S5088">
        <v>2.1021299999999998</v>
      </c>
      <c r="T5088">
        <v>1.9884999999999999</v>
      </c>
      <c r="U5088">
        <v>1.891</v>
      </c>
      <c r="V5088">
        <v>26728.15</v>
      </c>
      <c r="W5088">
        <v>2976</v>
      </c>
      <c r="X5088">
        <v>56.33</v>
      </c>
    </row>
    <row r="5089" spans="1:24" x14ac:dyDescent="0.55000000000000004">
      <c r="A5089" s="5">
        <v>43714</v>
      </c>
      <c r="B5089">
        <v>2.12</v>
      </c>
      <c r="C5089">
        <v>1.96</v>
      </c>
      <c r="D5089">
        <v>1.88</v>
      </c>
      <c r="E5089">
        <v>1.73</v>
      </c>
      <c r="F5089">
        <v>1.53</v>
      </c>
      <c r="G5089">
        <v>1.46</v>
      </c>
      <c r="H5089">
        <v>1.42</v>
      </c>
      <c r="I5089">
        <v>1.5</v>
      </c>
      <c r="J5089">
        <v>1.55</v>
      </c>
      <c r="K5089">
        <v>1.83</v>
      </c>
      <c r="L5089">
        <v>2.02</v>
      </c>
      <c r="M5089">
        <v>7.0000000000000007E-2</v>
      </c>
      <c r="N5089">
        <v>0.01</v>
      </c>
      <c r="O5089">
        <v>0.21</v>
      </c>
      <c r="P5089">
        <v>0.41</v>
      </c>
      <c r="Q5089">
        <v>2.0489999999999999</v>
      </c>
      <c r="R5089">
        <v>2.1444999999999999</v>
      </c>
      <c r="S5089">
        <v>2.1341299999999999</v>
      </c>
      <c r="T5089">
        <v>2.0341300000000002</v>
      </c>
      <c r="U5089">
        <v>1.9490000000000001</v>
      </c>
      <c r="V5089">
        <v>26797.46</v>
      </c>
      <c r="W5089">
        <v>2978.71</v>
      </c>
      <c r="X5089">
        <v>56.45</v>
      </c>
    </row>
    <row r="5090" spans="1:24" x14ac:dyDescent="0.55000000000000004">
      <c r="A5090" s="5">
        <v>43717</v>
      </c>
      <c r="B5090">
        <v>2.13</v>
      </c>
      <c r="C5090">
        <v>1.96</v>
      </c>
      <c r="D5090">
        <v>1.87</v>
      </c>
      <c r="E5090">
        <v>1.74</v>
      </c>
      <c r="F5090">
        <v>1.58</v>
      </c>
      <c r="G5090">
        <v>1.52</v>
      </c>
      <c r="H5090">
        <v>1.49</v>
      </c>
      <c r="I5090">
        <v>1.57</v>
      </c>
      <c r="J5090">
        <v>1.63</v>
      </c>
      <c r="K5090">
        <v>1.91</v>
      </c>
      <c r="L5090">
        <v>2.11</v>
      </c>
      <c r="M5090">
        <v>0.11</v>
      </c>
      <c r="N5090">
        <v>0.06</v>
      </c>
      <c r="O5090">
        <v>0.27</v>
      </c>
      <c r="P5090">
        <v>0.47</v>
      </c>
      <c r="Q5090">
        <v>2.0495000000000001</v>
      </c>
      <c r="R5090">
        <v>2.1453799999999998</v>
      </c>
      <c r="S5090">
        <v>2.1383800000000002</v>
      </c>
      <c r="T5090">
        <v>2.0356299999999998</v>
      </c>
      <c r="U5090">
        <v>1.94875</v>
      </c>
      <c r="V5090">
        <v>26835.51</v>
      </c>
      <c r="W5090">
        <v>2978.43</v>
      </c>
      <c r="X5090">
        <v>57.88</v>
      </c>
    </row>
    <row r="5091" spans="1:24" x14ac:dyDescent="0.55000000000000004">
      <c r="A5091" s="5">
        <v>43718</v>
      </c>
      <c r="B5091">
        <v>2.13</v>
      </c>
      <c r="C5091">
        <v>1.95</v>
      </c>
      <c r="D5091">
        <v>1.89</v>
      </c>
      <c r="E5091">
        <v>1.81</v>
      </c>
      <c r="F5091">
        <v>1.67</v>
      </c>
      <c r="G5091">
        <v>1.61</v>
      </c>
      <c r="H5091">
        <v>1.58</v>
      </c>
      <c r="I5091">
        <v>1.66</v>
      </c>
      <c r="J5091">
        <v>1.72</v>
      </c>
      <c r="K5091">
        <v>2</v>
      </c>
      <c r="L5091">
        <v>2.19</v>
      </c>
      <c r="M5091">
        <v>0.18</v>
      </c>
      <c r="N5091">
        <v>0.12</v>
      </c>
      <c r="O5091">
        <v>0.34</v>
      </c>
      <c r="P5091">
        <v>0.54</v>
      </c>
      <c r="Q5091">
        <v>2.0386299999999999</v>
      </c>
      <c r="R5091">
        <v>2.1283799999999999</v>
      </c>
      <c r="S5091">
        <v>2.1316299999999999</v>
      </c>
      <c r="T5091">
        <v>2.0351300000000001</v>
      </c>
      <c r="U5091">
        <v>1.97038</v>
      </c>
      <c r="V5091">
        <v>26909.43</v>
      </c>
      <c r="W5091">
        <v>2979.39</v>
      </c>
      <c r="X5091">
        <v>57.37</v>
      </c>
    </row>
    <row r="5092" spans="1:24" x14ac:dyDescent="0.55000000000000004">
      <c r="A5092" s="5">
        <v>43719</v>
      </c>
      <c r="B5092">
        <v>2.13</v>
      </c>
      <c r="C5092">
        <v>1.96</v>
      </c>
      <c r="D5092">
        <v>1.88</v>
      </c>
      <c r="E5092">
        <v>1.79</v>
      </c>
      <c r="F5092">
        <v>1.68</v>
      </c>
      <c r="G5092">
        <v>1.62</v>
      </c>
      <c r="H5092">
        <v>1.6</v>
      </c>
      <c r="I5092">
        <v>1.68</v>
      </c>
      <c r="J5092">
        <v>1.75</v>
      </c>
      <c r="K5092">
        <v>2.02</v>
      </c>
      <c r="L5092">
        <v>2.2200000000000002</v>
      </c>
      <c r="M5092">
        <v>0.2</v>
      </c>
      <c r="N5092">
        <v>0.15</v>
      </c>
      <c r="O5092">
        <v>0.36</v>
      </c>
      <c r="P5092">
        <v>0.56000000000000005</v>
      </c>
      <c r="Q5092">
        <v>2.0358800000000001</v>
      </c>
      <c r="R5092">
        <v>2.12425</v>
      </c>
      <c r="S5092">
        <v>2.1272500000000001</v>
      </c>
      <c r="T5092">
        <v>2.05288</v>
      </c>
      <c r="U5092">
        <v>2.0086300000000001</v>
      </c>
      <c r="V5092">
        <v>27137.040000000001</v>
      </c>
      <c r="W5092">
        <v>3000.93</v>
      </c>
      <c r="X5092">
        <v>55.66</v>
      </c>
    </row>
    <row r="5093" spans="1:24" x14ac:dyDescent="0.55000000000000004">
      <c r="A5093" s="5">
        <v>43720</v>
      </c>
      <c r="B5093">
        <v>2.13</v>
      </c>
      <c r="C5093">
        <v>1.95</v>
      </c>
      <c r="D5093">
        <v>1.9</v>
      </c>
      <c r="E5093">
        <v>1.82</v>
      </c>
      <c r="F5093">
        <v>1.72</v>
      </c>
      <c r="G5093">
        <v>1.67</v>
      </c>
      <c r="H5093">
        <v>1.65</v>
      </c>
      <c r="I5093">
        <v>1.72</v>
      </c>
      <c r="J5093">
        <v>1.79</v>
      </c>
      <c r="K5093">
        <v>2.06</v>
      </c>
      <c r="L5093">
        <v>2.2200000000000002</v>
      </c>
      <c r="M5093">
        <v>0.22</v>
      </c>
      <c r="N5093">
        <v>0.16</v>
      </c>
      <c r="O5093">
        <v>0.38</v>
      </c>
      <c r="P5093">
        <v>0.57999999999999996</v>
      </c>
      <c r="Q5093">
        <v>2.0274999999999999</v>
      </c>
      <c r="R5093">
        <v>2.1227499999999999</v>
      </c>
      <c r="S5093">
        <v>2.1185</v>
      </c>
      <c r="T5093">
        <v>2.04725</v>
      </c>
      <c r="U5093">
        <v>2.00563</v>
      </c>
      <c r="V5093">
        <v>27182.45</v>
      </c>
      <c r="W5093">
        <v>3009.57</v>
      </c>
      <c r="X5093">
        <v>55.13</v>
      </c>
    </row>
    <row r="5094" spans="1:24" x14ac:dyDescent="0.55000000000000004">
      <c r="A5094" s="5">
        <v>43721</v>
      </c>
      <c r="B5094">
        <v>2.14</v>
      </c>
      <c r="C5094">
        <v>1.96</v>
      </c>
      <c r="D5094">
        <v>1.92</v>
      </c>
      <c r="E5094">
        <v>1.88</v>
      </c>
      <c r="F5094">
        <v>1.79</v>
      </c>
      <c r="G5094">
        <v>1.76</v>
      </c>
      <c r="H5094">
        <v>1.75</v>
      </c>
      <c r="I5094">
        <v>1.83</v>
      </c>
      <c r="J5094">
        <v>1.9</v>
      </c>
      <c r="K5094">
        <v>2.17</v>
      </c>
      <c r="L5094">
        <v>2.37</v>
      </c>
      <c r="M5094">
        <v>0.28999999999999998</v>
      </c>
      <c r="N5094">
        <v>0.23</v>
      </c>
      <c r="O5094">
        <v>0.45</v>
      </c>
      <c r="P5094">
        <v>0.65</v>
      </c>
      <c r="Q5094">
        <v>2.02475</v>
      </c>
      <c r="R5094">
        <v>2.1151300000000002</v>
      </c>
      <c r="S5094">
        <v>2.1393800000000001</v>
      </c>
      <c r="T5094">
        <v>2.0702500000000001</v>
      </c>
      <c r="U5094">
        <v>2.0491299999999999</v>
      </c>
      <c r="V5094">
        <v>27219.52</v>
      </c>
      <c r="W5094">
        <v>3007.39</v>
      </c>
      <c r="X5094">
        <v>54.76</v>
      </c>
    </row>
    <row r="5095" spans="1:24" x14ac:dyDescent="0.55000000000000004">
      <c r="A5095" s="5">
        <v>43724</v>
      </c>
      <c r="B5095">
        <v>2.25</v>
      </c>
      <c r="C5095">
        <v>1.99</v>
      </c>
      <c r="D5095">
        <v>1.93</v>
      </c>
      <c r="E5095">
        <v>1.86</v>
      </c>
      <c r="F5095">
        <v>1.74</v>
      </c>
      <c r="G5095">
        <v>1.71</v>
      </c>
      <c r="H5095">
        <v>1.69</v>
      </c>
      <c r="I5095">
        <v>1.77</v>
      </c>
      <c r="J5095">
        <v>1.84</v>
      </c>
      <c r="K5095">
        <v>2.11</v>
      </c>
      <c r="L5095">
        <v>2.31</v>
      </c>
      <c r="M5095">
        <v>0.21</v>
      </c>
      <c r="N5095">
        <v>0.17</v>
      </c>
      <c r="O5095">
        <v>0.39</v>
      </c>
      <c r="P5095">
        <v>0.59</v>
      </c>
      <c r="Q5095">
        <v>2.04088</v>
      </c>
      <c r="R5095">
        <v>2.12338</v>
      </c>
      <c r="S5095">
        <v>2.14513</v>
      </c>
      <c r="T5095">
        <v>2.0779999999999998</v>
      </c>
      <c r="U5095">
        <v>2.0696300000000001</v>
      </c>
      <c r="V5095">
        <v>27076.82</v>
      </c>
      <c r="W5095">
        <v>2997.96</v>
      </c>
      <c r="X5095">
        <v>63.1</v>
      </c>
    </row>
    <row r="5096" spans="1:24" x14ac:dyDescent="0.55000000000000004">
      <c r="A5096" s="5">
        <v>43725</v>
      </c>
      <c r="B5096">
        <v>2.2999999999999998</v>
      </c>
      <c r="C5096">
        <v>1.99</v>
      </c>
      <c r="D5096">
        <v>1.93</v>
      </c>
      <c r="E5096">
        <v>1.87</v>
      </c>
      <c r="F5096">
        <v>1.72</v>
      </c>
      <c r="G5096">
        <v>1.68</v>
      </c>
      <c r="H5096">
        <v>1.66</v>
      </c>
      <c r="I5096">
        <v>1.75</v>
      </c>
      <c r="J5096">
        <v>1.81</v>
      </c>
      <c r="K5096">
        <v>2.08</v>
      </c>
      <c r="L5096">
        <v>2.27</v>
      </c>
      <c r="M5096">
        <v>0.2</v>
      </c>
      <c r="N5096">
        <v>0.15</v>
      </c>
      <c r="O5096">
        <v>0.36</v>
      </c>
      <c r="P5096">
        <v>0.56000000000000005</v>
      </c>
      <c r="Q5096">
        <v>2.0569999999999999</v>
      </c>
      <c r="R5096">
        <v>2.14175</v>
      </c>
      <c r="S5096">
        <v>2.1641300000000001</v>
      </c>
      <c r="T5096">
        <v>2.0852499999999998</v>
      </c>
      <c r="U5096">
        <v>2.0653800000000002</v>
      </c>
      <c r="V5096">
        <v>27110.799999999999</v>
      </c>
      <c r="W5096">
        <v>3005.7</v>
      </c>
      <c r="X5096">
        <v>59.26</v>
      </c>
    </row>
    <row r="5097" spans="1:24" x14ac:dyDescent="0.55000000000000004">
      <c r="A5097" s="5">
        <v>43726</v>
      </c>
      <c r="B5097">
        <v>2.25</v>
      </c>
      <c r="C5097">
        <v>1.95</v>
      </c>
      <c r="D5097">
        <v>1.91</v>
      </c>
      <c r="E5097">
        <v>1.87</v>
      </c>
      <c r="F5097">
        <v>1.77</v>
      </c>
      <c r="G5097">
        <v>1.72</v>
      </c>
      <c r="H5097">
        <v>1.68</v>
      </c>
      <c r="I5097">
        <v>1.76</v>
      </c>
      <c r="J5097">
        <v>1.8</v>
      </c>
      <c r="K5097">
        <v>2.06</v>
      </c>
      <c r="L5097">
        <v>2.25</v>
      </c>
      <c r="M5097">
        <v>0.28000000000000003</v>
      </c>
      <c r="N5097">
        <v>0.21</v>
      </c>
      <c r="O5097">
        <v>0.41</v>
      </c>
      <c r="P5097">
        <v>0.59</v>
      </c>
      <c r="Q5097">
        <v>2.0442499999999999</v>
      </c>
      <c r="R5097">
        <v>2.1333799999999998</v>
      </c>
      <c r="S5097">
        <v>2.1558799999999998</v>
      </c>
      <c r="T5097">
        <v>2.0815000000000001</v>
      </c>
      <c r="U5097">
        <v>2.0644999999999998</v>
      </c>
      <c r="V5097">
        <v>27147.08</v>
      </c>
      <c r="W5097">
        <v>3006.73</v>
      </c>
      <c r="X5097">
        <v>58.19</v>
      </c>
    </row>
    <row r="5098" spans="1:24" x14ac:dyDescent="0.55000000000000004">
      <c r="A5098" s="5">
        <v>43727</v>
      </c>
      <c r="B5098">
        <v>1.9</v>
      </c>
      <c r="C5098">
        <v>1.93</v>
      </c>
      <c r="D5098">
        <v>1.92</v>
      </c>
      <c r="E5098">
        <v>1.88</v>
      </c>
      <c r="F5098">
        <v>1.74</v>
      </c>
      <c r="G5098">
        <v>1.68</v>
      </c>
      <c r="H5098">
        <v>1.66</v>
      </c>
      <c r="I5098">
        <v>1.73</v>
      </c>
      <c r="J5098">
        <v>1.79</v>
      </c>
      <c r="K5098">
        <v>2.04</v>
      </c>
      <c r="L5098">
        <v>2.2200000000000002</v>
      </c>
      <c r="M5098">
        <v>0.25</v>
      </c>
      <c r="N5098">
        <v>0.18</v>
      </c>
      <c r="O5098">
        <v>0.38</v>
      </c>
      <c r="P5098">
        <v>0.56999999999999995</v>
      </c>
      <c r="Q5098">
        <v>2.0458799999999999</v>
      </c>
      <c r="R5098">
        <v>2.1263800000000002</v>
      </c>
      <c r="S5098">
        <v>2.1588799999999999</v>
      </c>
      <c r="T5098">
        <v>2.0840000000000001</v>
      </c>
      <c r="U5098">
        <v>2.0741299999999998</v>
      </c>
      <c r="V5098">
        <v>27094.79</v>
      </c>
      <c r="W5098">
        <v>3006.79</v>
      </c>
      <c r="X5098">
        <v>58.19</v>
      </c>
    </row>
    <row r="5099" spans="1:24" x14ac:dyDescent="0.55000000000000004">
      <c r="A5099" s="5">
        <v>43728</v>
      </c>
      <c r="B5099">
        <v>1.9</v>
      </c>
      <c r="C5099">
        <v>1.91</v>
      </c>
      <c r="D5099">
        <v>1.91</v>
      </c>
      <c r="E5099">
        <v>1.84</v>
      </c>
      <c r="F5099">
        <v>1.69</v>
      </c>
      <c r="G5099">
        <v>1.63</v>
      </c>
      <c r="H5099">
        <v>1.61</v>
      </c>
      <c r="I5099">
        <v>1.68</v>
      </c>
      <c r="J5099">
        <v>1.74</v>
      </c>
      <c r="K5099">
        <v>1.99</v>
      </c>
      <c r="L5099">
        <v>2.17</v>
      </c>
      <c r="M5099">
        <v>0.19</v>
      </c>
      <c r="N5099">
        <v>0.13</v>
      </c>
      <c r="O5099">
        <v>0.32</v>
      </c>
      <c r="P5099">
        <v>0.5</v>
      </c>
      <c r="Q5099">
        <v>2.0365000000000002</v>
      </c>
      <c r="R5099">
        <v>2.1198800000000002</v>
      </c>
      <c r="S5099">
        <v>2.13463</v>
      </c>
      <c r="T5099">
        <v>2.0703800000000001</v>
      </c>
      <c r="U5099">
        <v>2.0649999999999999</v>
      </c>
      <c r="V5099">
        <v>26935.07</v>
      </c>
      <c r="W5099">
        <v>2992.07</v>
      </c>
      <c r="X5099">
        <v>57.92</v>
      </c>
    </row>
    <row r="5100" spans="1:24" x14ac:dyDescent="0.55000000000000004">
      <c r="A5100" s="5">
        <v>43731</v>
      </c>
      <c r="B5100">
        <v>1.9</v>
      </c>
      <c r="C5100">
        <v>1.94</v>
      </c>
      <c r="D5100">
        <v>1.93</v>
      </c>
      <c r="E5100">
        <v>1.81</v>
      </c>
      <c r="F5100">
        <v>1.68</v>
      </c>
      <c r="G5100">
        <v>1.61</v>
      </c>
      <c r="H5100">
        <v>1.59</v>
      </c>
      <c r="I5100">
        <v>1.65</v>
      </c>
      <c r="J5100">
        <v>1.72</v>
      </c>
      <c r="K5100">
        <v>1.98</v>
      </c>
      <c r="L5100">
        <v>2.16</v>
      </c>
      <c r="M5100">
        <v>0.17</v>
      </c>
      <c r="N5100">
        <v>0.11</v>
      </c>
      <c r="O5100">
        <v>0.31</v>
      </c>
      <c r="P5100">
        <v>0.49</v>
      </c>
      <c r="Q5100">
        <v>2.0183800000000001</v>
      </c>
      <c r="R5100">
        <v>2.0928800000000001</v>
      </c>
      <c r="S5100">
        <v>2.1062500000000002</v>
      </c>
      <c r="T5100">
        <v>2.0585</v>
      </c>
      <c r="U5100">
        <v>2.0333800000000002</v>
      </c>
      <c r="V5100">
        <v>26949.99</v>
      </c>
      <c r="W5100">
        <v>2991.78</v>
      </c>
      <c r="X5100">
        <v>58.69</v>
      </c>
    </row>
    <row r="5101" spans="1:24" x14ac:dyDescent="0.55000000000000004">
      <c r="A5101" s="5">
        <v>43732</v>
      </c>
      <c r="B5101">
        <v>1.9</v>
      </c>
      <c r="C5101">
        <v>1.92</v>
      </c>
      <c r="D5101">
        <v>1.91</v>
      </c>
      <c r="E5101">
        <v>1.78</v>
      </c>
      <c r="F5101">
        <v>1.6</v>
      </c>
      <c r="G5101">
        <v>1.53</v>
      </c>
      <c r="H5101">
        <v>1.52</v>
      </c>
      <c r="I5101">
        <v>1.58</v>
      </c>
      <c r="J5101">
        <v>1.64</v>
      </c>
      <c r="K5101">
        <v>1.91</v>
      </c>
      <c r="L5101">
        <v>2.09</v>
      </c>
      <c r="M5101">
        <v>0.13</v>
      </c>
      <c r="N5101">
        <v>0.06</v>
      </c>
      <c r="O5101">
        <v>0.27</v>
      </c>
      <c r="P5101">
        <v>0.45</v>
      </c>
      <c r="Q5101">
        <v>2.0458799999999999</v>
      </c>
      <c r="R5101">
        <v>2.0922499999999999</v>
      </c>
      <c r="S5101">
        <v>2.113</v>
      </c>
      <c r="T5101">
        <v>2.0630000000000002</v>
      </c>
      <c r="U5101">
        <v>2.0292500000000002</v>
      </c>
      <c r="V5101">
        <v>26807.77</v>
      </c>
      <c r="W5101">
        <v>2966.6</v>
      </c>
      <c r="X5101">
        <v>57.22</v>
      </c>
    </row>
    <row r="5102" spans="1:24" x14ac:dyDescent="0.55000000000000004">
      <c r="A5102" s="5">
        <v>43733</v>
      </c>
      <c r="B5102">
        <v>1.9</v>
      </c>
      <c r="C5102">
        <v>1.89</v>
      </c>
      <c r="D5102">
        <v>1.9</v>
      </c>
      <c r="E5102">
        <v>1.82</v>
      </c>
      <c r="F5102">
        <v>1.68</v>
      </c>
      <c r="G5102">
        <v>1.61</v>
      </c>
      <c r="H5102">
        <v>1.6</v>
      </c>
      <c r="I5102">
        <v>1.66</v>
      </c>
      <c r="J5102">
        <v>1.73</v>
      </c>
      <c r="K5102">
        <v>1.99</v>
      </c>
      <c r="L5102">
        <v>2.1800000000000002</v>
      </c>
      <c r="M5102">
        <v>0.19</v>
      </c>
      <c r="N5102">
        <v>0.13</v>
      </c>
      <c r="O5102">
        <v>0.33</v>
      </c>
      <c r="P5102">
        <v>0.52</v>
      </c>
      <c r="Q5102">
        <v>2.0536300000000001</v>
      </c>
      <c r="R5102">
        <v>2.0895000000000001</v>
      </c>
      <c r="S5102">
        <v>2.0996299999999999</v>
      </c>
      <c r="T5102">
        <v>2.04413</v>
      </c>
      <c r="U5102">
        <v>1.9850000000000001</v>
      </c>
      <c r="V5102">
        <v>26970.71</v>
      </c>
      <c r="W5102">
        <v>2984.87</v>
      </c>
      <c r="X5102">
        <v>56.38</v>
      </c>
    </row>
    <row r="5103" spans="1:24" x14ac:dyDescent="0.55000000000000004">
      <c r="A5103" s="5">
        <v>43734</v>
      </c>
      <c r="B5103">
        <v>1.85</v>
      </c>
      <c r="C5103">
        <v>1.83</v>
      </c>
      <c r="D5103">
        <v>1.88</v>
      </c>
      <c r="E5103">
        <v>1.79</v>
      </c>
      <c r="F5103">
        <v>1.66</v>
      </c>
      <c r="G5103">
        <v>1.61</v>
      </c>
      <c r="H5103">
        <v>1.59</v>
      </c>
      <c r="I5103">
        <v>1.65</v>
      </c>
      <c r="J5103">
        <v>1.7</v>
      </c>
      <c r="K5103">
        <v>1.96</v>
      </c>
      <c r="L5103">
        <v>2.15</v>
      </c>
      <c r="M5103">
        <v>0.19</v>
      </c>
      <c r="N5103">
        <v>0.13</v>
      </c>
      <c r="O5103">
        <v>0.33</v>
      </c>
      <c r="P5103">
        <v>0.51</v>
      </c>
      <c r="Q5103">
        <v>2.0434999999999999</v>
      </c>
      <c r="R5103">
        <v>2.0865</v>
      </c>
      <c r="S5103">
        <v>2.1043799999999999</v>
      </c>
      <c r="T5103">
        <v>2.0643799999999999</v>
      </c>
      <c r="U5103">
        <v>2.02013</v>
      </c>
      <c r="V5103">
        <v>26891.119999999999</v>
      </c>
      <c r="W5103">
        <v>2977.62</v>
      </c>
      <c r="X5103">
        <v>56.24</v>
      </c>
    </row>
    <row r="5104" spans="1:24" x14ac:dyDescent="0.55000000000000004">
      <c r="A5104" s="5">
        <v>43735</v>
      </c>
      <c r="B5104">
        <v>1.83</v>
      </c>
      <c r="C5104">
        <v>1.8</v>
      </c>
      <c r="D5104">
        <v>1.85</v>
      </c>
      <c r="E5104">
        <v>1.74</v>
      </c>
      <c r="F5104">
        <v>1.63</v>
      </c>
      <c r="G5104">
        <v>1.58</v>
      </c>
      <c r="H5104">
        <v>1.56</v>
      </c>
      <c r="I5104">
        <v>1.62</v>
      </c>
      <c r="J5104">
        <v>1.69</v>
      </c>
      <c r="K5104">
        <v>1.95</v>
      </c>
      <c r="L5104">
        <v>2.13</v>
      </c>
      <c r="M5104">
        <v>0.2</v>
      </c>
      <c r="N5104">
        <v>0.16</v>
      </c>
      <c r="O5104">
        <v>0.35</v>
      </c>
      <c r="P5104">
        <v>0.53</v>
      </c>
      <c r="Q5104">
        <v>2.0314999999999999</v>
      </c>
      <c r="R5104">
        <v>2.0708799999999998</v>
      </c>
      <c r="S5104">
        <v>2.09863</v>
      </c>
      <c r="T5104">
        <v>2.0630000000000002</v>
      </c>
      <c r="U5104">
        <v>2.04325</v>
      </c>
      <c r="V5104">
        <v>26820.25</v>
      </c>
      <c r="W5104">
        <v>2961.79</v>
      </c>
      <c r="X5104">
        <v>55.95</v>
      </c>
    </row>
    <row r="5105" spans="1:24" x14ac:dyDescent="0.55000000000000004">
      <c r="A5105" s="5">
        <v>43738</v>
      </c>
      <c r="B5105">
        <v>1.9</v>
      </c>
      <c r="C5105">
        <v>1.88</v>
      </c>
      <c r="D5105">
        <v>1.83</v>
      </c>
      <c r="E5105">
        <v>1.75</v>
      </c>
      <c r="F5105">
        <v>1.63</v>
      </c>
      <c r="G5105">
        <v>1.56</v>
      </c>
      <c r="H5105">
        <v>1.55</v>
      </c>
      <c r="I5105">
        <v>1.62</v>
      </c>
      <c r="J5105">
        <v>1.68</v>
      </c>
      <c r="K5105">
        <v>1.94</v>
      </c>
      <c r="L5105">
        <v>2.12</v>
      </c>
      <c r="M5105">
        <v>0.2</v>
      </c>
      <c r="N5105">
        <v>0.15</v>
      </c>
      <c r="O5105">
        <v>0.34</v>
      </c>
      <c r="P5105">
        <v>0.53</v>
      </c>
      <c r="Q5105">
        <v>2.0156299999999998</v>
      </c>
      <c r="R5105">
        <v>2.0653800000000002</v>
      </c>
      <c r="S5105">
        <v>2.0851299999999999</v>
      </c>
      <c r="T5105">
        <v>2.0556299999999998</v>
      </c>
      <c r="U5105">
        <v>2.03213</v>
      </c>
      <c r="V5105">
        <v>26916.83</v>
      </c>
      <c r="W5105">
        <v>2976.74</v>
      </c>
      <c r="X5105">
        <v>54.09</v>
      </c>
    </row>
    <row r="5106" spans="1:24" x14ac:dyDescent="0.55000000000000004">
      <c r="A5106" s="5">
        <v>43739</v>
      </c>
      <c r="B5106">
        <v>1.88</v>
      </c>
      <c r="C5106">
        <v>1.82</v>
      </c>
      <c r="D5106">
        <v>1.81</v>
      </c>
      <c r="E5106">
        <v>1.73</v>
      </c>
      <c r="F5106">
        <v>1.56</v>
      </c>
      <c r="G5106">
        <v>1.51</v>
      </c>
      <c r="H5106">
        <v>1.51</v>
      </c>
      <c r="I5106">
        <v>1.59</v>
      </c>
      <c r="J5106">
        <v>1.65</v>
      </c>
      <c r="K5106">
        <v>1.93</v>
      </c>
      <c r="L5106">
        <v>2.11</v>
      </c>
      <c r="M5106">
        <v>0.18</v>
      </c>
      <c r="N5106">
        <v>0.13</v>
      </c>
      <c r="O5106">
        <v>0.33</v>
      </c>
      <c r="P5106">
        <v>0.52</v>
      </c>
      <c r="Q5106">
        <v>2.0108799999999998</v>
      </c>
      <c r="R5106">
        <v>2.0596299999999998</v>
      </c>
      <c r="S5106">
        <v>2.0886300000000002</v>
      </c>
      <c r="T5106">
        <v>2.0565000000000002</v>
      </c>
      <c r="U5106">
        <v>2.0354999999999999</v>
      </c>
      <c r="V5106">
        <v>26573.040000000001</v>
      </c>
      <c r="W5106">
        <v>2940.25</v>
      </c>
      <c r="X5106">
        <v>53.6</v>
      </c>
    </row>
    <row r="5107" spans="1:24" x14ac:dyDescent="0.55000000000000004">
      <c r="A5107" s="5">
        <v>43740</v>
      </c>
      <c r="B5107">
        <v>1.85</v>
      </c>
      <c r="C5107">
        <v>1.79</v>
      </c>
      <c r="D5107">
        <v>1.75</v>
      </c>
      <c r="E5107">
        <v>1.67</v>
      </c>
      <c r="F5107">
        <v>1.48</v>
      </c>
      <c r="G5107">
        <v>1.43</v>
      </c>
      <c r="H5107">
        <v>1.43</v>
      </c>
      <c r="I5107">
        <v>1.53</v>
      </c>
      <c r="J5107">
        <v>1.6</v>
      </c>
      <c r="K5107">
        <v>1.9</v>
      </c>
      <c r="L5107">
        <v>2.09</v>
      </c>
      <c r="M5107">
        <v>0.14000000000000001</v>
      </c>
      <c r="N5107">
        <v>0.1</v>
      </c>
      <c r="O5107">
        <v>0.31</v>
      </c>
      <c r="P5107">
        <v>0.51</v>
      </c>
      <c r="Q5107">
        <v>1.99725</v>
      </c>
      <c r="R5107">
        <v>2.0338799999999999</v>
      </c>
      <c r="S5107">
        <v>2.0563799999999999</v>
      </c>
      <c r="T5107">
        <v>2.0169999999999999</v>
      </c>
      <c r="U5107">
        <v>1.95825</v>
      </c>
      <c r="V5107">
        <v>26078.62</v>
      </c>
      <c r="W5107">
        <v>2887.61</v>
      </c>
      <c r="X5107">
        <v>52.67</v>
      </c>
    </row>
    <row r="5108" spans="1:24" x14ac:dyDescent="0.55000000000000004">
      <c r="A5108" s="5">
        <v>43741</v>
      </c>
      <c r="B5108">
        <v>1.83</v>
      </c>
      <c r="C5108">
        <v>1.7</v>
      </c>
      <c r="D5108">
        <v>1.66</v>
      </c>
      <c r="E5108">
        <v>1.58</v>
      </c>
      <c r="F5108">
        <v>1.39</v>
      </c>
      <c r="G5108">
        <v>1.34</v>
      </c>
      <c r="H5108">
        <v>1.34</v>
      </c>
      <c r="I5108">
        <v>1.45</v>
      </c>
      <c r="J5108">
        <v>1.54</v>
      </c>
      <c r="K5108">
        <v>1.85</v>
      </c>
      <c r="L5108">
        <v>2.04</v>
      </c>
      <c r="M5108">
        <v>0.09</v>
      </c>
      <c r="N5108">
        <v>0.06</v>
      </c>
      <c r="O5108">
        <v>0.27</v>
      </c>
      <c r="P5108">
        <v>0.48</v>
      </c>
      <c r="Q5108">
        <v>1.9895</v>
      </c>
      <c r="R5108">
        <v>2.0223800000000001</v>
      </c>
      <c r="S5108">
        <v>2.0431300000000001</v>
      </c>
      <c r="T5108">
        <v>1.9850000000000001</v>
      </c>
      <c r="U5108">
        <v>1.91425</v>
      </c>
      <c r="V5108">
        <v>26201.040000000001</v>
      </c>
      <c r="W5108">
        <v>2910.63</v>
      </c>
      <c r="X5108">
        <v>52.41</v>
      </c>
    </row>
    <row r="5109" spans="1:24" x14ac:dyDescent="0.55000000000000004">
      <c r="A5109" s="5">
        <v>43742</v>
      </c>
      <c r="B5109">
        <v>1.82</v>
      </c>
      <c r="C5109">
        <v>1.71</v>
      </c>
      <c r="D5109">
        <v>1.65</v>
      </c>
      <c r="E5109">
        <v>1.58</v>
      </c>
      <c r="F5109">
        <v>1.4</v>
      </c>
      <c r="G5109">
        <v>1.35</v>
      </c>
      <c r="H5109">
        <v>1.34</v>
      </c>
      <c r="I5109">
        <v>1.43</v>
      </c>
      <c r="J5109">
        <v>1.52</v>
      </c>
      <c r="K5109">
        <v>1.81</v>
      </c>
      <c r="L5109">
        <v>2.0099999999999998</v>
      </c>
      <c r="M5109">
        <v>7.0000000000000007E-2</v>
      </c>
      <c r="N5109">
        <v>0.02</v>
      </c>
      <c r="O5109">
        <v>0.23</v>
      </c>
      <c r="P5109">
        <v>0.43</v>
      </c>
      <c r="Q5109">
        <v>1.978</v>
      </c>
      <c r="R5109">
        <v>2.0043799999999998</v>
      </c>
      <c r="S5109">
        <v>2.0270000000000001</v>
      </c>
      <c r="T5109">
        <v>1.9506300000000001</v>
      </c>
      <c r="U5109">
        <v>1.8531299999999999</v>
      </c>
      <c r="V5109">
        <v>26573.72</v>
      </c>
      <c r="W5109">
        <v>2952.01</v>
      </c>
      <c r="X5109">
        <v>52.84</v>
      </c>
    </row>
    <row r="5110" spans="1:24" x14ac:dyDescent="0.55000000000000004">
      <c r="A5110" s="5">
        <v>43745</v>
      </c>
      <c r="B5110">
        <v>1.82</v>
      </c>
      <c r="C5110">
        <v>1.75</v>
      </c>
      <c r="D5110">
        <v>1.73</v>
      </c>
      <c r="E5110">
        <v>1.64</v>
      </c>
      <c r="F5110">
        <v>1.46</v>
      </c>
      <c r="G5110">
        <v>1.41</v>
      </c>
      <c r="H5110">
        <v>1.38</v>
      </c>
      <c r="I5110">
        <v>1.47</v>
      </c>
      <c r="J5110">
        <v>1.56</v>
      </c>
      <c r="K5110">
        <v>1.85</v>
      </c>
      <c r="L5110">
        <v>2.0499999999999998</v>
      </c>
      <c r="M5110">
        <v>0.11</v>
      </c>
      <c r="N5110">
        <v>0.05</v>
      </c>
      <c r="O5110">
        <v>0.26</v>
      </c>
      <c r="P5110">
        <v>0.46</v>
      </c>
      <c r="Q5110">
        <v>1.94025</v>
      </c>
      <c r="R5110">
        <v>2.0021300000000002</v>
      </c>
      <c r="S5110">
        <v>2.012</v>
      </c>
      <c r="T5110">
        <v>1.96038</v>
      </c>
      <c r="U5110">
        <v>1.86775</v>
      </c>
      <c r="V5110">
        <v>26478.02</v>
      </c>
      <c r="W5110">
        <v>2938.79</v>
      </c>
      <c r="X5110">
        <v>52.76</v>
      </c>
    </row>
    <row r="5111" spans="1:24" x14ac:dyDescent="0.55000000000000004">
      <c r="A5111" s="5">
        <v>43746</v>
      </c>
      <c r="B5111">
        <v>1.82</v>
      </c>
      <c r="C5111">
        <v>1.72</v>
      </c>
      <c r="D5111">
        <v>1.69</v>
      </c>
      <c r="E5111">
        <v>1.62</v>
      </c>
      <c r="F5111">
        <v>1.42</v>
      </c>
      <c r="G5111">
        <v>1.38</v>
      </c>
      <c r="H5111">
        <v>1.36</v>
      </c>
      <c r="I5111">
        <v>1.45</v>
      </c>
      <c r="J5111">
        <v>1.54</v>
      </c>
      <c r="K5111">
        <v>1.84</v>
      </c>
      <c r="L5111">
        <v>2.04</v>
      </c>
      <c r="M5111">
        <v>0.11</v>
      </c>
      <c r="N5111">
        <v>0.06</v>
      </c>
      <c r="O5111">
        <v>0.28000000000000003</v>
      </c>
      <c r="P5111">
        <v>0.48</v>
      </c>
      <c r="Q5111">
        <v>1.93875</v>
      </c>
      <c r="R5111">
        <v>1.9986299999999999</v>
      </c>
      <c r="S5111">
        <v>2.0095000000000001</v>
      </c>
      <c r="T5111">
        <v>1.9633799999999999</v>
      </c>
      <c r="U5111">
        <v>1.8885000000000001</v>
      </c>
      <c r="V5111">
        <v>26164.04</v>
      </c>
      <c r="W5111">
        <v>2893.06</v>
      </c>
      <c r="X5111">
        <v>52.64</v>
      </c>
    </row>
    <row r="5112" spans="1:24" x14ac:dyDescent="0.55000000000000004">
      <c r="A5112" s="5">
        <v>43747</v>
      </c>
      <c r="B5112">
        <v>1.82</v>
      </c>
      <c r="C5112">
        <v>1.69</v>
      </c>
      <c r="D5112">
        <v>1.69</v>
      </c>
      <c r="E5112">
        <v>1.59</v>
      </c>
      <c r="F5112">
        <v>1.47</v>
      </c>
      <c r="G5112">
        <v>1.43</v>
      </c>
      <c r="H5112">
        <v>1.4</v>
      </c>
      <c r="I5112">
        <v>1.5</v>
      </c>
      <c r="J5112">
        <v>1.59</v>
      </c>
      <c r="K5112">
        <v>1.88</v>
      </c>
      <c r="L5112">
        <v>2.08</v>
      </c>
      <c r="M5112">
        <v>0.16</v>
      </c>
      <c r="N5112">
        <v>0.1</v>
      </c>
      <c r="O5112">
        <v>0.32</v>
      </c>
      <c r="P5112">
        <v>0.52</v>
      </c>
      <c r="Q5112">
        <v>1.9273800000000001</v>
      </c>
      <c r="R5112">
        <v>1.9784999999999999</v>
      </c>
      <c r="S5112">
        <v>1.9842500000000001</v>
      </c>
      <c r="T5112">
        <v>1.94275</v>
      </c>
      <c r="U5112">
        <v>1.88188</v>
      </c>
      <c r="V5112">
        <v>26346.01</v>
      </c>
      <c r="W5112">
        <v>2919.4</v>
      </c>
      <c r="X5112">
        <v>52.63</v>
      </c>
    </row>
    <row r="5113" spans="1:24" x14ac:dyDescent="0.55000000000000004">
      <c r="A5113" s="5">
        <v>43748</v>
      </c>
      <c r="B5113">
        <v>1.82</v>
      </c>
      <c r="C5113">
        <v>1.68</v>
      </c>
      <c r="D5113">
        <v>1.68</v>
      </c>
      <c r="E5113">
        <v>1.63</v>
      </c>
      <c r="F5113">
        <v>1.53</v>
      </c>
      <c r="G5113">
        <v>1.49</v>
      </c>
      <c r="H5113">
        <v>1.48</v>
      </c>
      <c r="I5113">
        <v>1.57</v>
      </c>
      <c r="J5113">
        <v>1.67</v>
      </c>
      <c r="K5113">
        <v>1.96</v>
      </c>
      <c r="L5113">
        <v>2.16</v>
      </c>
      <c r="M5113">
        <v>0.19</v>
      </c>
      <c r="N5113">
        <v>0.15</v>
      </c>
      <c r="O5113">
        <v>0.36</v>
      </c>
      <c r="P5113">
        <v>0.56999999999999995</v>
      </c>
      <c r="Q5113">
        <v>1.9212499999999999</v>
      </c>
      <c r="R5113">
        <v>1.9653799999999999</v>
      </c>
      <c r="S5113">
        <v>1.98613</v>
      </c>
      <c r="T5113">
        <v>1.9355</v>
      </c>
      <c r="U5113">
        <v>1.8959999999999999</v>
      </c>
      <c r="V5113">
        <v>26496.67</v>
      </c>
      <c r="W5113">
        <v>2938.13</v>
      </c>
      <c r="X5113">
        <v>53.57</v>
      </c>
    </row>
    <row r="5114" spans="1:24" x14ac:dyDescent="0.55000000000000004">
      <c r="A5114" s="5">
        <v>43749</v>
      </c>
      <c r="B5114">
        <v>1.82</v>
      </c>
      <c r="C5114">
        <v>1.68</v>
      </c>
      <c r="D5114">
        <v>1.68</v>
      </c>
      <c r="E5114">
        <v>1.67</v>
      </c>
      <c r="F5114">
        <v>1.63</v>
      </c>
      <c r="G5114">
        <v>1.6</v>
      </c>
      <c r="H5114">
        <v>1.59</v>
      </c>
      <c r="I5114">
        <v>1.68</v>
      </c>
      <c r="J5114">
        <v>1.76</v>
      </c>
      <c r="K5114">
        <v>2.04</v>
      </c>
      <c r="L5114">
        <v>2.2200000000000002</v>
      </c>
      <c r="M5114">
        <v>0.25</v>
      </c>
      <c r="N5114">
        <v>0.2</v>
      </c>
      <c r="O5114">
        <v>0.4</v>
      </c>
      <c r="P5114">
        <v>0.59</v>
      </c>
      <c r="Q5114">
        <v>1.9135</v>
      </c>
      <c r="R5114">
        <v>1.9746300000000001</v>
      </c>
      <c r="S5114">
        <v>2.00088</v>
      </c>
      <c r="T5114">
        <v>1.97563</v>
      </c>
      <c r="U5114">
        <v>1.9555</v>
      </c>
      <c r="V5114">
        <v>26816.59</v>
      </c>
      <c r="W5114">
        <v>2970.27</v>
      </c>
      <c r="X5114">
        <v>54.76</v>
      </c>
    </row>
    <row r="5115" spans="1:24" x14ac:dyDescent="0.55000000000000004">
      <c r="A5115" s="5">
        <v>43752</v>
      </c>
      <c r="B5115" t="e">
        <v>#N/A</v>
      </c>
      <c r="C5115" t="e">
        <v>#N/A</v>
      </c>
      <c r="D5115" t="e">
        <v>#N/A</v>
      </c>
      <c r="E5115" t="e">
        <v>#N/A</v>
      </c>
      <c r="F5115" t="e">
        <v>#N/A</v>
      </c>
      <c r="G5115" t="e">
        <v>#N/A</v>
      </c>
      <c r="H5115" t="e">
        <v>#N/A</v>
      </c>
      <c r="I5115" t="e">
        <v>#N/A</v>
      </c>
      <c r="J5115" t="e">
        <v>#N/A</v>
      </c>
      <c r="K5115" t="e">
        <v>#N/A</v>
      </c>
      <c r="L5115" t="e">
        <v>#N/A</v>
      </c>
      <c r="M5115" t="e">
        <v>#N/A</v>
      </c>
      <c r="N5115" t="e">
        <v>#N/A</v>
      </c>
      <c r="O5115" t="e">
        <v>#N/A</v>
      </c>
      <c r="P5115" t="e">
        <v>#N/A</v>
      </c>
      <c r="Q5115">
        <v>1.8907499999999999</v>
      </c>
      <c r="R5115">
        <v>1.9655</v>
      </c>
      <c r="S5115">
        <v>2.00088</v>
      </c>
      <c r="T5115">
        <v>1.978</v>
      </c>
      <c r="U5115">
        <v>1.9731300000000001</v>
      </c>
      <c r="V5115">
        <v>26787.360000000001</v>
      </c>
      <c r="W5115">
        <v>2966.15</v>
      </c>
      <c r="X5115">
        <v>53.57</v>
      </c>
    </row>
    <row r="5116" spans="1:24" x14ac:dyDescent="0.55000000000000004">
      <c r="A5116" s="5">
        <v>43753</v>
      </c>
      <c r="B5116">
        <v>1.9</v>
      </c>
      <c r="C5116">
        <v>1.67</v>
      </c>
      <c r="D5116">
        <v>1.67</v>
      </c>
      <c r="E5116">
        <v>1.65</v>
      </c>
      <c r="F5116">
        <v>1.61</v>
      </c>
      <c r="G5116">
        <v>1.6</v>
      </c>
      <c r="H5116">
        <v>1.59</v>
      </c>
      <c r="I5116">
        <v>1.68</v>
      </c>
      <c r="J5116">
        <v>1.77</v>
      </c>
      <c r="K5116">
        <v>2.06</v>
      </c>
      <c r="L5116">
        <v>2.23</v>
      </c>
      <c r="M5116">
        <v>0.26</v>
      </c>
      <c r="N5116">
        <v>0.21</v>
      </c>
      <c r="O5116">
        <v>0.41</v>
      </c>
      <c r="P5116">
        <v>0.59</v>
      </c>
      <c r="Q5116">
        <v>1.88913</v>
      </c>
      <c r="R5116">
        <v>1.9673799999999999</v>
      </c>
      <c r="S5116">
        <v>2.0021300000000002</v>
      </c>
      <c r="T5116">
        <v>1.97725</v>
      </c>
      <c r="U5116">
        <v>1.9741299999999999</v>
      </c>
      <c r="V5116">
        <v>27024.799999999999</v>
      </c>
      <c r="W5116">
        <v>2995.68</v>
      </c>
      <c r="X5116">
        <v>52.81</v>
      </c>
    </row>
    <row r="5117" spans="1:24" x14ac:dyDescent="0.55000000000000004">
      <c r="A5117" s="5">
        <v>43754</v>
      </c>
      <c r="B5117">
        <v>1.9</v>
      </c>
      <c r="C5117">
        <v>1.66</v>
      </c>
      <c r="D5117">
        <v>1.64</v>
      </c>
      <c r="E5117">
        <v>1.59</v>
      </c>
      <c r="F5117">
        <v>1.58</v>
      </c>
      <c r="G5117">
        <v>1.57</v>
      </c>
      <c r="H5117">
        <v>1.57</v>
      </c>
      <c r="I5117">
        <v>1.65</v>
      </c>
      <c r="J5117">
        <v>1.75</v>
      </c>
      <c r="K5117">
        <v>2.0499999999999998</v>
      </c>
      <c r="L5117">
        <v>2.23</v>
      </c>
      <c r="M5117">
        <v>0.22</v>
      </c>
      <c r="N5117">
        <v>0.18</v>
      </c>
      <c r="O5117">
        <v>0.39</v>
      </c>
      <c r="P5117">
        <v>0.6</v>
      </c>
      <c r="Q5117">
        <v>1.8774999999999999</v>
      </c>
      <c r="R5117">
        <v>1.9646300000000001</v>
      </c>
      <c r="S5117">
        <v>2.00325</v>
      </c>
      <c r="T5117">
        <v>1.9858800000000001</v>
      </c>
      <c r="U5117">
        <v>1.9922500000000001</v>
      </c>
      <c r="V5117">
        <v>27001.98</v>
      </c>
      <c r="W5117">
        <v>2989.69</v>
      </c>
      <c r="X5117">
        <v>53.42</v>
      </c>
    </row>
    <row r="5118" spans="1:24" x14ac:dyDescent="0.55000000000000004">
      <c r="A5118" s="5">
        <v>43755</v>
      </c>
      <c r="B5118">
        <v>1.85</v>
      </c>
      <c r="C5118">
        <v>1.66</v>
      </c>
      <c r="D5118">
        <v>1.63</v>
      </c>
      <c r="E5118">
        <v>1.59</v>
      </c>
      <c r="F5118">
        <v>1.6</v>
      </c>
      <c r="G5118">
        <v>1.57</v>
      </c>
      <c r="H5118">
        <v>1.57</v>
      </c>
      <c r="I5118">
        <v>1.66</v>
      </c>
      <c r="J5118">
        <v>1.76</v>
      </c>
      <c r="K5118">
        <v>2.0499999999999998</v>
      </c>
      <c r="L5118">
        <v>2.2400000000000002</v>
      </c>
      <c r="M5118">
        <v>0.05</v>
      </c>
      <c r="N5118">
        <v>0.17</v>
      </c>
      <c r="O5118">
        <v>0.4</v>
      </c>
      <c r="P5118">
        <v>0.59</v>
      </c>
      <c r="Q5118">
        <v>1.8463799999999999</v>
      </c>
      <c r="R5118">
        <v>1.9348799999999999</v>
      </c>
      <c r="S5118">
        <v>1.9658800000000001</v>
      </c>
      <c r="T5118">
        <v>1.9744999999999999</v>
      </c>
      <c r="U5118">
        <v>1.9931300000000001</v>
      </c>
      <c r="V5118">
        <v>27025.88</v>
      </c>
      <c r="W5118">
        <v>2997.95</v>
      </c>
      <c r="X5118">
        <v>53.89</v>
      </c>
    </row>
    <row r="5119" spans="1:24" x14ac:dyDescent="0.55000000000000004">
      <c r="A5119" s="5">
        <v>43756</v>
      </c>
      <c r="B5119">
        <v>1.85</v>
      </c>
      <c r="C5119">
        <v>1.66</v>
      </c>
      <c r="D5119">
        <v>1.63</v>
      </c>
      <c r="E5119">
        <v>1.58</v>
      </c>
      <c r="F5119">
        <v>1.58</v>
      </c>
      <c r="G5119">
        <v>1.56</v>
      </c>
      <c r="H5119">
        <v>1.56</v>
      </c>
      <c r="I5119">
        <v>1.66</v>
      </c>
      <c r="J5119">
        <v>1.76</v>
      </c>
      <c r="K5119">
        <v>2.06</v>
      </c>
      <c r="L5119">
        <v>2.25</v>
      </c>
      <c r="M5119">
        <v>0.04</v>
      </c>
      <c r="N5119">
        <v>0.16</v>
      </c>
      <c r="O5119">
        <v>0.39</v>
      </c>
      <c r="P5119">
        <v>0.57999999999999996</v>
      </c>
      <c r="Q5119">
        <v>1.85025</v>
      </c>
      <c r="R5119">
        <v>1.9275</v>
      </c>
      <c r="S5119">
        <v>1.9532499999999999</v>
      </c>
      <c r="T5119">
        <v>1.9517500000000001</v>
      </c>
      <c r="U5119">
        <v>1.98725</v>
      </c>
      <c r="V5119">
        <v>26770.2</v>
      </c>
      <c r="W5119">
        <v>2986.2</v>
      </c>
      <c r="X5119">
        <v>53.75</v>
      </c>
    </row>
    <row r="5120" spans="1:24" x14ac:dyDescent="0.55000000000000004">
      <c r="A5120" s="5">
        <v>43759</v>
      </c>
      <c r="B5120">
        <v>1.85</v>
      </c>
      <c r="C5120">
        <v>1.67</v>
      </c>
      <c r="D5120">
        <v>1.65</v>
      </c>
      <c r="E5120">
        <v>1.59</v>
      </c>
      <c r="F5120">
        <v>1.62</v>
      </c>
      <c r="G5120">
        <v>1.59</v>
      </c>
      <c r="H5120">
        <v>1.61</v>
      </c>
      <c r="I5120">
        <v>1.7</v>
      </c>
      <c r="J5120">
        <v>1.8</v>
      </c>
      <c r="K5120">
        <v>2.1</v>
      </c>
      <c r="L5120">
        <v>2.2799999999999998</v>
      </c>
      <c r="M5120">
        <v>0.08</v>
      </c>
      <c r="N5120">
        <v>0.19</v>
      </c>
      <c r="O5120">
        <v>0.42</v>
      </c>
      <c r="P5120">
        <v>0.6</v>
      </c>
      <c r="Q5120">
        <v>1.823</v>
      </c>
      <c r="R5120">
        <v>1.8975</v>
      </c>
      <c r="S5120">
        <v>1.9339999999999999</v>
      </c>
      <c r="T5120">
        <v>1.93425</v>
      </c>
      <c r="U5120">
        <v>1.9606300000000001</v>
      </c>
      <c r="V5120">
        <v>26827.64</v>
      </c>
      <c r="W5120">
        <v>3006.72</v>
      </c>
      <c r="X5120">
        <v>53.28</v>
      </c>
    </row>
    <row r="5121" spans="1:24" x14ac:dyDescent="0.55000000000000004">
      <c r="A5121" s="5">
        <v>43760</v>
      </c>
      <c r="B5121">
        <v>1.85</v>
      </c>
      <c r="C5121">
        <v>1.65</v>
      </c>
      <c r="D5121">
        <v>1.64</v>
      </c>
      <c r="E5121">
        <v>1.59</v>
      </c>
      <c r="F5121">
        <v>1.6</v>
      </c>
      <c r="G5121">
        <v>1.59</v>
      </c>
      <c r="H5121">
        <v>1.6</v>
      </c>
      <c r="I5121">
        <v>1.68</v>
      </c>
      <c r="J5121">
        <v>1.78</v>
      </c>
      <c r="K5121">
        <v>2.0699999999999998</v>
      </c>
      <c r="L5121">
        <v>2.2599999999999998</v>
      </c>
      <c r="M5121">
        <v>7.0000000000000007E-2</v>
      </c>
      <c r="N5121">
        <v>0.17</v>
      </c>
      <c r="O5121">
        <v>0.38</v>
      </c>
      <c r="P5121">
        <v>0.57999999999999996</v>
      </c>
      <c r="Q5121">
        <v>1.82175</v>
      </c>
      <c r="R5121">
        <v>1.88463</v>
      </c>
      <c r="S5121">
        <v>1.9359999999999999</v>
      </c>
      <c r="T5121">
        <v>1.9325000000000001</v>
      </c>
      <c r="U5121">
        <v>1.9672499999999999</v>
      </c>
      <c r="V5121">
        <v>26788.1</v>
      </c>
      <c r="W5121">
        <v>2995.99</v>
      </c>
      <c r="X5121">
        <v>54.21</v>
      </c>
    </row>
    <row r="5122" spans="1:24" x14ac:dyDescent="0.55000000000000004">
      <c r="A5122" s="5">
        <v>43761</v>
      </c>
      <c r="B5122">
        <v>1.85</v>
      </c>
      <c r="C5122">
        <v>1.65</v>
      </c>
      <c r="D5122">
        <v>1.64</v>
      </c>
      <c r="E5122">
        <v>1.58</v>
      </c>
      <c r="F5122">
        <v>1.58</v>
      </c>
      <c r="G5122">
        <v>1.58</v>
      </c>
      <c r="H5122">
        <v>1.58</v>
      </c>
      <c r="I5122">
        <v>1.67</v>
      </c>
      <c r="J5122">
        <v>1.77</v>
      </c>
      <c r="K5122">
        <v>2.06</v>
      </c>
      <c r="L5122">
        <v>2.25</v>
      </c>
      <c r="M5122">
        <v>0.06</v>
      </c>
      <c r="N5122">
        <v>0.16</v>
      </c>
      <c r="O5122">
        <v>0.37</v>
      </c>
      <c r="P5122">
        <v>0.56000000000000005</v>
      </c>
      <c r="Q5122">
        <v>1.8227500000000001</v>
      </c>
      <c r="R5122">
        <v>1.8976299999999999</v>
      </c>
      <c r="S5122">
        <v>1.93963</v>
      </c>
      <c r="T5122">
        <v>1.9139999999999999</v>
      </c>
      <c r="U5122">
        <v>1.94275</v>
      </c>
      <c r="V5122">
        <v>26833.95</v>
      </c>
      <c r="W5122">
        <v>3004.52</v>
      </c>
      <c r="X5122">
        <v>55.9</v>
      </c>
    </row>
    <row r="5123" spans="1:24" x14ac:dyDescent="0.55000000000000004">
      <c r="A5123" s="5">
        <v>43762</v>
      </c>
      <c r="B5123">
        <v>1.85</v>
      </c>
      <c r="C5123">
        <v>1.67</v>
      </c>
      <c r="D5123">
        <v>1.65</v>
      </c>
      <c r="E5123">
        <v>1.59</v>
      </c>
      <c r="F5123">
        <v>1.58</v>
      </c>
      <c r="G5123">
        <v>1.58</v>
      </c>
      <c r="H5123">
        <v>1.58</v>
      </c>
      <c r="I5123">
        <v>1.67</v>
      </c>
      <c r="J5123">
        <v>1.77</v>
      </c>
      <c r="K5123">
        <v>2.08</v>
      </c>
      <c r="L5123">
        <v>2.2599999999999998</v>
      </c>
      <c r="M5123">
        <v>0.06</v>
      </c>
      <c r="N5123">
        <v>0.15</v>
      </c>
      <c r="O5123">
        <v>0.37</v>
      </c>
      <c r="P5123">
        <v>0.56000000000000005</v>
      </c>
      <c r="Q5123">
        <v>1.8042499999999999</v>
      </c>
      <c r="R5123">
        <v>1.88575</v>
      </c>
      <c r="S5123">
        <v>1.93563</v>
      </c>
      <c r="T5123">
        <v>1.9319999999999999</v>
      </c>
      <c r="U5123">
        <v>1.96088</v>
      </c>
      <c r="V5123">
        <v>26805.53</v>
      </c>
      <c r="W5123">
        <v>3010.29</v>
      </c>
      <c r="X5123">
        <v>56.11</v>
      </c>
    </row>
    <row r="5124" spans="1:24" x14ac:dyDescent="0.55000000000000004">
      <c r="A5124" s="5">
        <v>43763</v>
      </c>
      <c r="B5124">
        <v>1.83</v>
      </c>
      <c r="C5124">
        <v>1.66</v>
      </c>
      <c r="D5124">
        <v>1.66</v>
      </c>
      <c r="E5124">
        <v>1.6</v>
      </c>
      <c r="F5124">
        <v>1.63</v>
      </c>
      <c r="G5124">
        <v>1.62</v>
      </c>
      <c r="H5124">
        <v>1.62</v>
      </c>
      <c r="I5124">
        <v>1.71</v>
      </c>
      <c r="J5124">
        <v>1.8</v>
      </c>
      <c r="K5124">
        <v>2.1</v>
      </c>
      <c r="L5124">
        <v>2.29</v>
      </c>
      <c r="M5124">
        <v>7.0000000000000007E-2</v>
      </c>
      <c r="N5124">
        <v>0.15</v>
      </c>
      <c r="O5124">
        <v>0.38</v>
      </c>
      <c r="P5124">
        <v>0.56000000000000005</v>
      </c>
      <c r="Q5124">
        <v>1.80488</v>
      </c>
      <c r="R5124">
        <v>1.881</v>
      </c>
      <c r="S5124">
        <v>1.9281299999999999</v>
      </c>
      <c r="T5124">
        <v>1.9332499999999999</v>
      </c>
      <c r="U5124">
        <v>1.9557500000000001</v>
      </c>
      <c r="V5124">
        <v>26958.06</v>
      </c>
      <c r="W5124">
        <v>3022.55</v>
      </c>
      <c r="X5124">
        <v>56.52</v>
      </c>
    </row>
    <row r="5125" spans="1:24" x14ac:dyDescent="0.55000000000000004">
      <c r="A5125" s="5">
        <v>43766</v>
      </c>
      <c r="B5125">
        <v>1.83</v>
      </c>
      <c r="C5125">
        <v>1.65</v>
      </c>
      <c r="D5125">
        <v>1.65</v>
      </c>
      <c r="E5125">
        <v>1.6</v>
      </c>
      <c r="F5125">
        <v>1.64</v>
      </c>
      <c r="G5125">
        <v>1.65</v>
      </c>
      <c r="H5125">
        <v>1.66</v>
      </c>
      <c r="I5125">
        <v>1.75</v>
      </c>
      <c r="J5125">
        <v>1.85</v>
      </c>
      <c r="K5125">
        <v>2.16</v>
      </c>
      <c r="L5125">
        <v>2.34</v>
      </c>
      <c r="M5125">
        <v>0.13</v>
      </c>
      <c r="N5125">
        <v>0.21</v>
      </c>
      <c r="O5125">
        <v>0.43</v>
      </c>
      <c r="P5125">
        <v>0.61</v>
      </c>
      <c r="Q5125">
        <v>1.7996300000000001</v>
      </c>
      <c r="R5125">
        <v>1.88263</v>
      </c>
      <c r="S5125">
        <v>1.9355</v>
      </c>
      <c r="T5125">
        <v>1.93988</v>
      </c>
      <c r="U5125">
        <v>1.99525</v>
      </c>
      <c r="V5125">
        <v>27090.720000000001</v>
      </c>
      <c r="W5125">
        <v>3039.42</v>
      </c>
      <c r="X5125">
        <v>55.6</v>
      </c>
    </row>
    <row r="5126" spans="1:24" x14ac:dyDescent="0.55000000000000004">
      <c r="A5126" s="5">
        <v>43767</v>
      </c>
      <c r="B5126">
        <v>1.82</v>
      </c>
      <c r="C5126">
        <v>1.63</v>
      </c>
      <c r="D5126">
        <v>1.64</v>
      </c>
      <c r="E5126">
        <v>1.59</v>
      </c>
      <c r="F5126">
        <v>1.64</v>
      </c>
      <c r="G5126">
        <v>1.65</v>
      </c>
      <c r="H5126">
        <v>1.66</v>
      </c>
      <c r="I5126">
        <v>1.74</v>
      </c>
      <c r="J5126">
        <v>1.84</v>
      </c>
      <c r="K5126">
        <v>2.15</v>
      </c>
      <c r="L5126">
        <v>2.33</v>
      </c>
      <c r="M5126">
        <v>0.15</v>
      </c>
      <c r="N5126">
        <v>0.23</v>
      </c>
      <c r="O5126">
        <v>0.45</v>
      </c>
      <c r="P5126">
        <v>0.64</v>
      </c>
      <c r="Q5126">
        <v>1.7858799999999999</v>
      </c>
      <c r="R5126">
        <v>1.86313</v>
      </c>
      <c r="S5126">
        <v>1.92713</v>
      </c>
      <c r="T5126">
        <v>1.92988</v>
      </c>
      <c r="U5126">
        <v>1.98875</v>
      </c>
      <c r="V5126">
        <v>27071.42</v>
      </c>
      <c r="W5126">
        <v>3036.89</v>
      </c>
      <c r="X5126">
        <v>55.34</v>
      </c>
    </row>
    <row r="5127" spans="1:24" x14ac:dyDescent="0.55000000000000004">
      <c r="A5127" s="5">
        <v>43768</v>
      </c>
      <c r="B5127">
        <v>1.82</v>
      </c>
      <c r="C5127">
        <v>1.62</v>
      </c>
      <c r="D5127">
        <v>1.62</v>
      </c>
      <c r="E5127">
        <v>1.59</v>
      </c>
      <c r="F5127">
        <v>1.61</v>
      </c>
      <c r="G5127">
        <v>1.6</v>
      </c>
      <c r="H5127">
        <v>1.61</v>
      </c>
      <c r="I5127">
        <v>1.69</v>
      </c>
      <c r="J5127">
        <v>1.78</v>
      </c>
      <c r="K5127">
        <v>2.08</v>
      </c>
      <c r="L5127">
        <v>2.2599999999999998</v>
      </c>
      <c r="M5127">
        <v>0.14000000000000001</v>
      </c>
      <c r="N5127">
        <v>0.21</v>
      </c>
      <c r="O5127">
        <v>0.42</v>
      </c>
      <c r="P5127">
        <v>0.6</v>
      </c>
      <c r="Q5127">
        <v>1.78138</v>
      </c>
      <c r="R5127">
        <v>1.859</v>
      </c>
      <c r="S5127">
        <v>1.90913</v>
      </c>
      <c r="T5127">
        <v>1.9195</v>
      </c>
      <c r="U5127">
        <v>1.9798800000000001</v>
      </c>
      <c r="V5127">
        <v>27186.69</v>
      </c>
      <c r="W5127">
        <v>3046.77</v>
      </c>
      <c r="X5127">
        <v>54.85</v>
      </c>
    </row>
    <row r="5128" spans="1:24" x14ac:dyDescent="0.55000000000000004">
      <c r="A5128" s="5">
        <v>43769</v>
      </c>
      <c r="B5128">
        <v>1.58</v>
      </c>
      <c r="C5128">
        <v>1.54</v>
      </c>
      <c r="D5128">
        <v>1.57</v>
      </c>
      <c r="E5128">
        <v>1.53</v>
      </c>
      <c r="F5128">
        <v>1.52</v>
      </c>
      <c r="G5128">
        <v>1.52</v>
      </c>
      <c r="H5128">
        <v>1.51</v>
      </c>
      <c r="I5128">
        <v>1.6</v>
      </c>
      <c r="J5128">
        <v>1.69</v>
      </c>
      <c r="K5128">
        <v>2</v>
      </c>
      <c r="L5128">
        <v>2.17</v>
      </c>
      <c r="M5128">
        <v>7.0000000000000007E-2</v>
      </c>
      <c r="N5128">
        <v>0.15</v>
      </c>
      <c r="O5128">
        <v>0.37</v>
      </c>
      <c r="P5128">
        <v>0.55000000000000004</v>
      </c>
      <c r="Q5128">
        <v>1.78488</v>
      </c>
      <c r="R5128">
        <v>1.84</v>
      </c>
      <c r="S5128">
        <v>1.90225</v>
      </c>
      <c r="T5128">
        <v>1.91625</v>
      </c>
      <c r="U5128">
        <v>1.9553799999999999</v>
      </c>
      <c r="V5128">
        <v>27046.23</v>
      </c>
      <c r="W5128">
        <v>3037.56</v>
      </c>
      <c r="X5128">
        <v>54.02</v>
      </c>
    </row>
    <row r="5129" spans="1:24" x14ac:dyDescent="0.55000000000000004">
      <c r="A5129" s="5">
        <v>43770</v>
      </c>
      <c r="B5129">
        <v>1.57</v>
      </c>
      <c r="C5129">
        <v>1.52</v>
      </c>
      <c r="D5129">
        <v>1.55</v>
      </c>
      <c r="E5129">
        <v>1.53</v>
      </c>
      <c r="F5129">
        <v>1.56</v>
      </c>
      <c r="G5129">
        <v>1.55</v>
      </c>
      <c r="H5129">
        <v>1.55</v>
      </c>
      <c r="I5129">
        <v>1.63</v>
      </c>
      <c r="J5129">
        <v>1.73</v>
      </c>
      <c r="K5129">
        <v>2.0299999999999998</v>
      </c>
      <c r="L5129">
        <v>2.21</v>
      </c>
      <c r="M5129">
        <v>0.05</v>
      </c>
      <c r="N5129">
        <v>0.14000000000000001</v>
      </c>
      <c r="O5129">
        <v>0.35</v>
      </c>
      <c r="P5129">
        <v>0.54</v>
      </c>
      <c r="Q5129">
        <v>1.7742500000000001</v>
      </c>
      <c r="R5129">
        <v>1.8388800000000001</v>
      </c>
      <c r="S5129">
        <v>1.8905000000000001</v>
      </c>
      <c r="T5129">
        <v>1.90238</v>
      </c>
      <c r="U5129">
        <v>1.9252499999999999</v>
      </c>
      <c r="V5129">
        <v>27347.360000000001</v>
      </c>
      <c r="W5129">
        <v>3066.91</v>
      </c>
      <c r="X5129">
        <v>56.04</v>
      </c>
    </row>
    <row r="5130" spans="1:24" x14ac:dyDescent="0.55000000000000004">
      <c r="A5130" s="5">
        <v>43773</v>
      </c>
      <c r="B5130">
        <v>1.56</v>
      </c>
      <c r="C5130">
        <v>1.53</v>
      </c>
      <c r="D5130">
        <v>1.57</v>
      </c>
      <c r="E5130">
        <v>1.56</v>
      </c>
      <c r="F5130">
        <v>1.6</v>
      </c>
      <c r="G5130">
        <v>1.59</v>
      </c>
      <c r="H5130">
        <v>1.6</v>
      </c>
      <c r="I5130">
        <v>1.69</v>
      </c>
      <c r="J5130">
        <v>1.79</v>
      </c>
      <c r="K5130">
        <v>2.1</v>
      </c>
      <c r="L5130">
        <v>2.27</v>
      </c>
      <c r="M5130">
        <v>0.04</v>
      </c>
      <c r="N5130">
        <v>0.15</v>
      </c>
      <c r="O5130">
        <v>0.36</v>
      </c>
      <c r="P5130">
        <v>0.56000000000000005</v>
      </c>
      <c r="Q5130">
        <v>1.7709999999999999</v>
      </c>
      <c r="R5130">
        <v>1.85338</v>
      </c>
      <c r="S5130">
        <v>1.90825</v>
      </c>
      <c r="T5130">
        <v>1.9246300000000001</v>
      </c>
      <c r="U5130">
        <v>1.96</v>
      </c>
      <c r="V5130">
        <v>27462.11</v>
      </c>
      <c r="W5130">
        <v>3078.27</v>
      </c>
      <c r="X5130">
        <v>56.33</v>
      </c>
    </row>
    <row r="5131" spans="1:24" x14ac:dyDescent="0.55000000000000004">
      <c r="A5131" s="5">
        <v>43774</v>
      </c>
      <c r="B5131">
        <v>1.56</v>
      </c>
      <c r="C5131">
        <v>1.56</v>
      </c>
      <c r="D5131">
        <v>1.58</v>
      </c>
      <c r="E5131">
        <v>1.62</v>
      </c>
      <c r="F5131">
        <v>1.63</v>
      </c>
      <c r="G5131">
        <v>1.63</v>
      </c>
      <c r="H5131">
        <v>1.66</v>
      </c>
      <c r="I5131">
        <v>1.77</v>
      </c>
      <c r="J5131">
        <v>1.86</v>
      </c>
      <c r="K5131">
        <v>2.17</v>
      </c>
      <c r="L5131">
        <v>2.34</v>
      </c>
      <c r="M5131">
        <v>0.08</v>
      </c>
      <c r="N5131">
        <v>0.18</v>
      </c>
      <c r="O5131">
        <v>0.39</v>
      </c>
      <c r="P5131">
        <v>0.57999999999999996</v>
      </c>
      <c r="Q5131">
        <v>1.7698799999999999</v>
      </c>
      <c r="R5131">
        <v>1.85463</v>
      </c>
      <c r="S5131">
        <v>1.8935</v>
      </c>
      <c r="T5131">
        <v>1.92625</v>
      </c>
      <c r="U5131">
        <v>1.96688</v>
      </c>
      <c r="V5131">
        <v>27492.63</v>
      </c>
      <c r="W5131">
        <v>3074.62</v>
      </c>
      <c r="X5131" t="e">
        <v>#N/A</v>
      </c>
    </row>
    <row r="5132" spans="1:24" x14ac:dyDescent="0.55000000000000004">
      <c r="A5132" s="5">
        <v>43775</v>
      </c>
      <c r="B5132">
        <v>1.55</v>
      </c>
      <c r="C5132">
        <v>1.56</v>
      </c>
      <c r="D5132">
        <v>1.57</v>
      </c>
      <c r="E5132">
        <v>1.58</v>
      </c>
      <c r="F5132">
        <v>1.61</v>
      </c>
      <c r="G5132">
        <v>1.6</v>
      </c>
      <c r="H5132">
        <v>1.63</v>
      </c>
      <c r="I5132">
        <v>1.73</v>
      </c>
      <c r="J5132">
        <v>1.81</v>
      </c>
      <c r="K5132">
        <v>2.13</v>
      </c>
      <c r="L5132">
        <v>2.2999999999999998</v>
      </c>
      <c r="M5132">
        <v>0.06</v>
      </c>
      <c r="N5132">
        <v>0.15</v>
      </c>
      <c r="O5132">
        <v>0.36</v>
      </c>
      <c r="P5132">
        <v>0.54</v>
      </c>
      <c r="Q5132">
        <v>1.7549999999999999</v>
      </c>
      <c r="R5132">
        <v>1.8452500000000001</v>
      </c>
      <c r="S5132">
        <v>1.90425</v>
      </c>
      <c r="T5132">
        <v>1.92388</v>
      </c>
      <c r="U5132">
        <v>1.9766300000000001</v>
      </c>
      <c r="V5132">
        <v>27492.560000000001</v>
      </c>
      <c r="W5132">
        <v>3076.78</v>
      </c>
      <c r="X5132" t="e">
        <v>#N/A</v>
      </c>
    </row>
    <row r="5133" spans="1:24" x14ac:dyDescent="0.55000000000000004">
      <c r="A5133" s="5">
        <v>43776</v>
      </c>
      <c r="B5133">
        <v>1.55</v>
      </c>
      <c r="C5133">
        <v>1.56</v>
      </c>
      <c r="D5133">
        <v>1.58</v>
      </c>
      <c r="E5133">
        <v>1.58</v>
      </c>
      <c r="F5133">
        <v>1.68</v>
      </c>
      <c r="G5133">
        <v>1.7</v>
      </c>
      <c r="H5133">
        <v>1.74</v>
      </c>
      <c r="I5133">
        <v>1.84</v>
      </c>
      <c r="J5133">
        <v>1.92</v>
      </c>
      <c r="K5133">
        <v>2.2400000000000002</v>
      </c>
      <c r="L5133">
        <v>2.4</v>
      </c>
      <c r="M5133">
        <v>0.13</v>
      </c>
      <c r="N5133">
        <v>0.23</v>
      </c>
      <c r="O5133">
        <v>0.43</v>
      </c>
      <c r="P5133">
        <v>0.61</v>
      </c>
      <c r="Q5133">
        <v>1.758</v>
      </c>
      <c r="R5133">
        <v>1.8467499999999999</v>
      </c>
      <c r="S5133">
        <v>1.9013800000000001</v>
      </c>
      <c r="T5133">
        <v>1.9226300000000001</v>
      </c>
      <c r="U5133">
        <v>1.9830000000000001</v>
      </c>
      <c r="V5133">
        <v>27674.799999999999</v>
      </c>
      <c r="W5133">
        <v>3085.18</v>
      </c>
      <c r="X5133" t="e">
        <v>#N/A</v>
      </c>
    </row>
    <row r="5134" spans="1:24" x14ac:dyDescent="0.55000000000000004">
      <c r="A5134" s="5">
        <v>43777</v>
      </c>
      <c r="B5134">
        <v>1.55</v>
      </c>
      <c r="C5134">
        <v>1.55</v>
      </c>
      <c r="D5134">
        <v>1.58</v>
      </c>
      <c r="E5134">
        <v>1.58</v>
      </c>
      <c r="F5134">
        <v>1.68</v>
      </c>
      <c r="G5134">
        <v>1.7</v>
      </c>
      <c r="H5134">
        <v>1.74</v>
      </c>
      <c r="I5134">
        <v>1.86</v>
      </c>
      <c r="J5134">
        <v>1.94</v>
      </c>
      <c r="K5134">
        <v>2.27</v>
      </c>
      <c r="L5134">
        <v>2.4300000000000002</v>
      </c>
      <c r="M5134">
        <v>0.11</v>
      </c>
      <c r="N5134">
        <v>0.23</v>
      </c>
      <c r="O5134">
        <v>0.44</v>
      </c>
      <c r="P5134">
        <v>0.63</v>
      </c>
      <c r="Q5134" t="e">
        <v>#N/A</v>
      </c>
      <c r="R5134" t="e">
        <v>#N/A</v>
      </c>
      <c r="S5134" t="e">
        <v>#N/A</v>
      </c>
      <c r="T5134" t="e">
        <v>#N/A</v>
      </c>
      <c r="U5134" t="e">
        <v>#N/A</v>
      </c>
      <c r="V5134">
        <v>27681.24</v>
      </c>
      <c r="W5134">
        <v>3093.08</v>
      </c>
      <c r="X5134" t="e">
        <v>#N/A</v>
      </c>
    </row>
    <row r="5135" spans="1:24" x14ac:dyDescent="0.55000000000000004">
      <c r="A5135" s="5"/>
    </row>
    <row r="5136" spans="1:24" x14ac:dyDescent="0.55000000000000004">
      <c r="A5136" s="5"/>
    </row>
    <row r="5137" spans="1:1" x14ac:dyDescent="0.55000000000000004">
      <c r="A5137" s="5"/>
    </row>
    <row r="5138" spans="1:1" x14ac:dyDescent="0.55000000000000004">
      <c r="A5138" s="5"/>
    </row>
    <row r="5139" spans="1:1" x14ac:dyDescent="0.55000000000000004">
      <c r="A5139" s="5"/>
    </row>
    <row r="5140" spans="1:1" x14ac:dyDescent="0.55000000000000004">
      <c r="A5140" s="5"/>
    </row>
    <row r="5141" spans="1:1" x14ac:dyDescent="0.55000000000000004">
      <c r="A5141" s="5"/>
    </row>
    <row r="5142" spans="1:1" x14ac:dyDescent="0.55000000000000004">
      <c r="A5142" s="5"/>
    </row>
    <row r="5143" spans="1:1" x14ac:dyDescent="0.55000000000000004">
      <c r="A5143" s="5"/>
    </row>
    <row r="5144" spans="1:1" x14ac:dyDescent="0.55000000000000004">
      <c r="A5144" s="5"/>
    </row>
    <row r="5145" spans="1:1" x14ac:dyDescent="0.55000000000000004">
      <c r="A5145" s="5"/>
    </row>
    <row r="5146" spans="1:1" x14ac:dyDescent="0.55000000000000004">
      <c r="A5146" s="5"/>
    </row>
    <row r="5147" spans="1:1" x14ac:dyDescent="0.55000000000000004">
      <c r="A5147" s="5"/>
    </row>
    <row r="5148" spans="1:1" x14ac:dyDescent="0.55000000000000004">
      <c r="A5148" s="5"/>
    </row>
    <row r="5149" spans="1:1" x14ac:dyDescent="0.55000000000000004">
      <c r="A5149" s="5"/>
    </row>
    <row r="5150" spans="1:1" x14ac:dyDescent="0.55000000000000004">
      <c r="A5150" s="5"/>
    </row>
    <row r="5151" spans="1:1" x14ac:dyDescent="0.55000000000000004">
      <c r="A5151" s="5"/>
    </row>
    <row r="5152" spans="1:1" x14ac:dyDescent="0.55000000000000004">
      <c r="A5152" s="5"/>
    </row>
    <row r="5153" spans="1:1" x14ac:dyDescent="0.55000000000000004">
      <c r="A5153" s="5"/>
    </row>
    <row r="5154" spans="1:1" x14ac:dyDescent="0.55000000000000004">
      <c r="A5154" s="5"/>
    </row>
    <row r="5155" spans="1:1" x14ac:dyDescent="0.55000000000000004">
      <c r="A5155" s="5"/>
    </row>
    <row r="5156" spans="1:1" x14ac:dyDescent="0.55000000000000004">
      <c r="A5156" s="5"/>
    </row>
    <row r="5157" spans="1:1" x14ac:dyDescent="0.55000000000000004">
      <c r="A5157" s="5"/>
    </row>
    <row r="5158" spans="1:1" x14ac:dyDescent="0.55000000000000004">
      <c r="A5158" s="5"/>
    </row>
    <row r="5159" spans="1:1" x14ac:dyDescent="0.55000000000000004">
      <c r="A5159" s="5"/>
    </row>
    <row r="5160" spans="1:1" x14ac:dyDescent="0.55000000000000004">
      <c r="A5160" s="5"/>
    </row>
    <row r="5161" spans="1:1" x14ac:dyDescent="0.55000000000000004">
      <c r="A5161" s="5"/>
    </row>
    <row r="5162" spans="1:1" x14ac:dyDescent="0.55000000000000004">
      <c r="A5162" s="5"/>
    </row>
    <row r="5163" spans="1:1" x14ac:dyDescent="0.55000000000000004">
      <c r="A5163" s="5"/>
    </row>
    <row r="5164" spans="1:1" x14ac:dyDescent="0.55000000000000004">
      <c r="A5164" s="5"/>
    </row>
    <row r="5165" spans="1:1" x14ac:dyDescent="0.55000000000000004">
      <c r="A5165" s="5"/>
    </row>
    <row r="5166" spans="1:1" x14ac:dyDescent="0.55000000000000004">
      <c r="A5166" s="5"/>
    </row>
    <row r="5167" spans="1:1" x14ac:dyDescent="0.55000000000000004">
      <c r="A5167" s="5"/>
    </row>
    <row r="5168" spans="1:1" x14ac:dyDescent="0.55000000000000004">
      <c r="A5168" s="5"/>
    </row>
    <row r="5169" spans="1:1" x14ac:dyDescent="0.55000000000000004">
      <c r="A5169" s="5"/>
    </row>
    <row r="5170" spans="1:1" x14ac:dyDescent="0.55000000000000004">
      <c r="A5170" s="5"/>
    </row>
    <row r="5171" spans="1:1" x14ac:dyDescent="0.55000000000000004">
      <c r="A5171" s="5"/>
    </row>
    <row r="5172" spans="1:1" x14ac:dyDescent="0.55000000000000004">
      <c r="A5172" s="5"/>
    </row>
    <row r="5173" spans="1:1" x14ac:dyDescent="0.55000000000000004">
      <c r="A5173" s="5"/>
    </row>
    <row r="5174" spans="1:1" x14ac:dyDescent="0.55000000000000004">
      <c r="A5174" s="5"/>
    </row>
    <row r="5175" spans="1:1" x14ac:dyDescent="0.55000000000000004">
      <c r="A5175" s="5"/>
    </row>
    <row r="5176" spans="1:1" x14ac:dyDescent="0.55000000000000004">
      <c r="A5176" s="5"/>
    </row>
    <row r="5177" spans="1:1" x14ac:dyDescent="0.55000000000000004">
      <c r="A5177" s="5"/>
    </row>
    <row r="5178" spans="1:1" x14ac:dyDescent="0.55000000000000004">
      <c r="A5178" s="5"/>
    </row>
    <row r="5179" spans="1:1" x14ac:dyDescent="0.55000000000000004">
      <c r="A5179" s="5"/>
    </row>
    <row r="5180" spans="1:1" x14ac:dyDescent="0.55000000000000004">
      <c r="A5180" s="5"/>
    </row>
    <row r="5181" spans="1:1" x14ac:dyDescent="0.55000000000000004">
      <c r="A5181" s="5"/>
    </row>
    <row r="5182" spans="1:1" x14ac:dyDescent="0.55000000000000004">
      <c r="A5182" s="5"/>
    </row>
    <row r="5183" spans="1:1" x14ac:dyDescent="0.55000000000000004">
      <c r="A5183" s="5"/>
    </row>
    <row r="5184" spans="1:1" x14ac:dyDescent="0.55000000000000004">
      <c r="A5184" s="5"/>
    </row>
    <row r="5185" spans="1:1" x14ac:dyDescent="0.55000000000000004">
      <c r="A5185" s="5"/>
    </row>
    <row r="5186" spans="1:1" x14ac:dyDescent="0.55000000000000004">
      <c r="A5186" s="5"/>
    </row>
    <row r="5187" spans="1:1" x14ac:dyDescent="0.55000000000000004">
      <c r="A5187" s="5"/>
    </row>
    <row r="5188" spans="1:1" x14ac:dyDescent="0.55000000000000004">
      <c r="A5188" s="5"/>
    </row>
    <row r="5189" spans="1:1" x14ac:dyDescent="0.55000000000000004">
      <c r="A5189" s="5"/>
    </row>
    <row r="5190" spans="1:1" x14ac:dyDescent="0.55000000000000004">
      <c r="A5190" s="5"/>
    </row>
    <row r="5191" spans="1:1" x14ac:dyDescent="0.55000000000000004">
      <c r="A5191" s="5"/>
    </row>
    <row r="5192" spans="1:1" x14ac:dyDescent="0.55000000000000004">
      <c r="A5192" s="5"/>
    </row>
    <row r="5193" spans="1:1" x14ac:dyDescent="0.55000000000000004">
      <c r="A5193" s="5"/>
    </row>
    <row r="5194" spans="1:1" x14ac:dyDescent="0.55000000000000004">
      <c r="A5194" s="5"/>
    </row>
    <row r="5195" spans="1:1" x14ac:dyDescent="0.55000000000000004">
      <c r="A5195" s="5"/>
    </row>
    <row r="5196" spans="1:1" x14ac:dyDescent="0.55000000000000004">
      <c r="A5196" s="5"/>
    </row>
    <row r="5197" spans="1:1" x14ac:dyDescent="0.55000000000000004">
      <c r="A5197" s="5"/>
    </row>
    <row r="5198" spans="1:1" x14ac:dyDescent="0.55000000000000004">
      <c r="A5198" s="5"/>
    </row>
    <row r="5199" spans="1:1" x14ac:dyDescent="0.55000000000000004">
      <c r="A5199" s="5"/>
    </row>
    <row r="5200" spans="1:1" x14ac:dyDescent="0.55000000000000004">
      <c r="A5200" s="5"/>
    </row>
    <row r="5201" spans="1:1" x14ac:dyDescent="0.55000000000000004">
      <c r="A5201" s="5"/>
    </row>
    <row r="5202" spans="1:1" x14ac:dyDescent="0.55000000000000004">
      <c r="A5202" s="5"/>
    </row>
    <row r="5203" spans="1:1" x14ac:dyDescent="0.55000000000000004">
      <c r="A5203" s="5"/>
    </row>
    <row r="5204" spans="1:1" x14ac:dyDescent="0.55000000000000004">
      <c r="A5204" s="5"/>
    </row>
    <row r="5205" spans="1:1" x14ac:dyDescent="0.55000000000000004">
      <c r="A5205" s="5"/>
    </row>
    <row r="5206" spans="1:1" x14ac:dyDescent="0.55000000000000004">
      <c r="A5206" s="5"/>
    </row>
    <row r="5207" spans="1:1" x14ac:dyDescent="0.55000000000000004">
      <c r="A5207" s="5"/>
    </row>
    <row r="5208" spans="1:1" x14ac:dyDescent="0.55000000000000004">
      <c r="A5208" s="5"/>
    </row>
    <row r="5209" spans="1:1" x14ac:dyDescent="0.55000000000000004">
      <c r="A5209" s="5"/>
    </row>
    <row r="5210" spans="1:1" x14ac:dyDescent="0.55000000000000004">
      <c r="A5210" s="5"/>
    </row>
    <row r="5211" spans="1:1" x14ac:dyDescent="0.55000000000000004">
      <c r="A5211" s="5"/>
    </row>
    <row r="5212" spans="1:1" x14ac:dyDescent="0.55000000000000004">
      <c r="A5212" s="5"/>
    </row>
    <row r="5213" spans="1:1" x14ac:dyDescent="0.55000000000000004">
      <c r="A5213" s="5"/>
    </row>
    <row r="5214" spans="1:1" x14ac:dyDescent="0.55000000000000004">
      <c r="A5214" s="5"/>
    </row>
    <row r="5215" spans="1:1" x14ac:dyDescent="0.55000000000000004">
      <c r="A5215" s="5"/>
    </row>
    <row r="5216" spans="1:1" x14ac:dyDescent="0.55000000000000004">
      <c r="A5216" s="5"/>
    </row>
    <row r="5217" spans="1:1" x14ac:dyDescent="0.55000000000000004">
      <c r="A5217" s="5"/>
    </row>
    <row r="5218" spans="1:1" x14ac:dyDescent="0.55000000000000004">
      <c r="A5218" s="5"/>
    </row>
    <row r="5219" spans="1:1" x14ac:dyDescent="0.55000000000000004">
      <c r="A5219" s="5"/>
    </row>
    <row r="5220" spans="1:1" x14ac:dyDescent="0.55000000000000004">
      <c r="A5220" s="5"/>
    </row>
    <row r="5221" spans="1:1" x14ac:dyDescent="0.55000000000000004">
      <c r="A5221" s="5"/>
    </row>
    <row r="5222" spans="1:1" x14ac:dyDescent="0.55000000000000004">
      <c r="A5222" s="5"/>
    </row>
    <row r="5223" spans="1:1" x14ac:dyDescent="0.55000000000000004">
      <c r="A5223" s="5"/>
    </row>
    <row r="5224" spans="1:1" x14ac:dyDescent="0.55000000000000004">
      <c r="A5224" s="5"/>
    </row>
    <row r="5225" spans="1:1" x14ac:dyDescent="0.55000000000000004">
      <c r="A5225" s="5"/>
    </row>
    <row r="5226" spans="1:1" x14ac:dyDescent="0.55000000000000004">
      <c r="A5226" s="5"/>
    </row>
    <row r="5227" spans="1:1" x14ac:dyDescent="0.55000000000000004">
      <c r="A5227" s="5"/>
    </row>
    <row r="5228" spans="1:1" x14ac:dyDescent="0.55000000000000004">
      <c r="A5228" s="5"/>
    </row>
    <row r="5229" spans="1:1" x14ac:dyDescent="0.55000000000000004">
      <c r="A5229" s="5"/>
    </row>
    <row r="5230" spans="1:1" x14ac:dyDescent="0.55000000000000004">
      <c r="A5230" s="5"/>
    </row>
    <row r="5231" spans="1:1" x14ac:dyDescent="0.55000000000000004">
      <c r="A5231" s="5"/>
    </row>
    <row r="5232" spans="1:1" x14ac:dyDescent="0.55000000000000004">
      <c r="A5232" s="5"/>
    </row>
    <row r="5233" spans="1:1" x14ac:dyDescent="0.55000000000000004">
      <c r="A5233" s="5"/>
    </row>
    <row r="5234" spans="1:1" x14ac:dyDescent="0.55000000000000004">
      <c r="A5234" s="5"/>
    </row>
    <row r="5235" spans="1:1" x14ac:dyDescent="0.55000000000000004">
      <c r="A5235" s="5"/>
    </row>
    <row r="5236" spans="1:1" x14ac:dyDescent="0.55000000000000004">
      <c r="A5236" s="5"/>
    </row>
    <row r="5237" spans="1:1" x14ac:dyDescent="0.55000000000000004">
      <c r="A5237" s="5"/>
    </row>
    <row r="5238" spans="1:1" x14ac:dyDescent="0.55000000000000004">
      <c r="A5238" s="5"/>
    </row>
    <row r="5239" spans="1:1" x14ac:dyDescent="0.55000000000000004">
      <c r="A5239" s="5"/>
    </row>
    <row r="5240" spans="1:1" x14ac:dyDescent="0.55000000000000004">
      <c r="A5240" s="5"/>
    </row>
    <row r="5241" spans="1:1" x14ac:dyDescent="0.55000000000000004">
      <c r="A5241" s="5"/>
    </row>
    <row r="5242" spans="1:1" x14ac:dyDescent="0.55000000000000004">
      <c r="A5242" s="5"/>
    </row>
    <row r="5243" spans="1:1" x14ac:dyDescent="0.55000000000000004">
      <c r="A5243" s="5"/>
    </row>
    <row r="5244" spans="1:1" x14ac:dyDescent="0.55000000000000004">
      <c r="A5244" s="5"/>
    </row>
    <row r="5245" spans="1:1" x14ac:dyDescent="0.55000000000000004">
      <c r="A5245" s="5"/>
    </row>
    <row r="5246" spans="1:1" x14ac:dyDescent="0.55000000000000004">
      <c r="A5246" s="5"/>
    </row>
    <row r="5247" spans="1:1" x14ac:dyDescent="0.55000000000000004">
      <c r="A5247" s="5"/>
    </row>
    <row r="5248" spans="1:1" x14ac:dyDescent="0.55000000000000004">
      <c r="A5248" s="5"/>
    </row>
    <row r="5249" spans="1:1" x14ac:dyDescent="0.55000000000000004">
      <c r="A5249" s="5"/>
    </row>
    <row r="5250" spans="1:1" x14ac:dyDescent="0.55000000000000004">
      <c r="A5250" s="5"/>
    </row>
    <row r="5251" spans="1:1" x14ac:dyDescent="0.55000000000000004">
      <c r="A5251" s="5"/>
    </row>
    <row r="5252" spans="1:1" x14ac:dyDescent="0.55000000000000004">
      <c r="A5252" s="5"/>
    </row>
    <row r="5253" spans="1:1" x14ac:dyDescent="0.55000000000000004">
      <c r="A5253" s="5"/>
    </row>
    <row r="5254" spans="1:1" x14ac:dyDescent="0.55000000000000004">
      <c r="A5254" s="5"/>
    </row>
    <row r="5255" spans="1:1" x14ac:dyDescent="0.55000000000000004">
      <c r="A5255" s="5"/>
    </row>
    <row r="5256" spans="1:1" x14ac:dyDescent="0.55000000000000004">
      <c r="A5256" s="5"/>
    </row>
    <row r="5257" spans="1:1" x14ac:dyDescent="0.55000000000000004">
      <c r="A5257" s="5"/>
    </row>
    <row r="5258" spans="1:1" x14ac:dyDescent="0.55000000000000004">
      <c r="A5258" s="5"/>
    </row>
    <row r="5259" spans="1:1" x14ac:dyDescent="0.55000000000000004">
      <c r="A5259" s="5"/>
    </row>
    <row r="5260" spans="1:1" x14ac:dyDescent="0.55000000000000004">
      <c r="A5260" s="5"/>
    </row>
    <row r="5261" spans="1:1" x14ac:dyDescent="0.55000000000000004">
      <c r="A5261" s="5"/>
    </row>
    <row r="5262" spans="1:1" x14ac:dyDescent="0.55000000000000004">
      <c r="A5262" s="5"/>
    </row>
    <row r="5263" spans="1:1" x14ac:dyDescent="0.55000000000000004">
      <c r="A5263" s="5"/>
    </row>
    <row r="5264" spans="1:1" x14ac:dyDescent="0.55000000000000004">
      <c r="A5264" s="5"/>
    </row>
    <row r="5265" spans="1:1" x14ac:dyDescent="0.55000000000000004">
      <c r="A5265" s="5"/>
    </row>
    <row r="5266" spans="1:1" x14ac:dyDescent="0.55000000000000004">
      <c r="A5266" s="5"/>
    </row>
    <row r="5267" spans="1:1" x14ac:dyDescent="0.55000000000000004">
      <c r="A5267" s="5"/>
    </row>
    <row r="5268" spans="1:1" x14ac:dyDescent="0.55000000000000004">
      <c r="A5268" s="5"/>
    </row>
    <row r="5269" spans="1:1" x14ac:dyDescent="0.55000000000000004">
      <c r="A5269" s="5"/>
    </row>
    <row r="5270" spans="1:1" x14ac:dyDescent="0.55000000000000004">
      <c r="A5270" s="5"/>
    </row>
    <row r="5271" spans="1:1" x14ac:dyDescent="0.55000000000000004">
      <c r="A5271" s="5"/>
    </row>
    <row r="5272" spans="1:1" x14ac:dyDescent="0.55000000000000004">
      <c r="A5272" s="5"/>
    </row>
    <row r="5273" spans="1:1" x14ac:dyDescent="0.55000000000000004">
      <c r="A5273" s="5"/>
    </row>
    <row r="5274" spans="1:1" x14ac:dyDescent="0.55000000000000004">
      <c r="A5274" s="5"/>
    </row>
    <row r="5275" spans="1:1" x14ac:dyDescent="0.55000000000000004">
      <c r="A5275" s="5"/>
    </row>
    <row r="5276" spans="1:1" x14ac:dyDescent="0.55000000000000004">
      <c r="A5276" s="5"/>
    </row>
    <row r="5277" spans="1:1" x14ac:dyDescent="0.55000000000000004">
      <c r="A5277" s="5"/>
    </row>
    <row r="5278" spans="1:1" x14ac:dyDescent="0.55000000000000004">
      <c r="A5278" s="5"/>
    </row>
    <row r="5279" spans="1:1" x14ac:dyDescent="0.55000000000000004">
      <c r="A5279" s="5"/>
    </row>
    <row r="5280" spans="1:1" x14ac:dyDescent="0.55000000000000004">
      <c r="A5280" s="5"/>
    </row>
    <row r="5281" spans="1:1" x14ac:dyDescent="0.55000000000000004">
      <c r="A5281" s="5"/>
    </row>
    <row r="5282" spans="1:1" x14ac:dyDescent="0.55000000000000004">
      <c r="A5282" s="5"/>
    </row>
    <row r="5283" spans="1:1" x14ac:dyDescent="0.55000000000000004">
      <c r="A5283" s="5"/>
    </row>
    <row r="5284" spans="1:1" x14ac:dyDescent="0.55000000000000004">
      <c r="A5284" s="5"/>
    </row>
    <row r="5285" spans="1:1" x14ac:dyDescent="0.55000000000000004">
      <c r="A5285" s="5"/>
    </row>
    <row r="5286" spans="1:1" x14ac:dyDescent="0.55000000000000004">
      <c r="A5286" s="5"/>
    </row>
    <row r="5287" spans="1:1" x14ac:dyDescent="0.55000000000000004">
      <c r="A5287" s="5"/>
    </row>
    <row r="5288" spans="1:1" x14ac:dyDescent="0.55000000000000004">
      <c r="A5288" s="5"/>
    </row>
    <row r="5289" spans="1:1" x14ac:dyDescent="0.55000000000000004">
      <c r="A5289" s="5"/>
    </row>
    <row r="5290" spans="1:1" x14ac:dyDescent="0.55000000000000004">
      <c r="A5290" s="5"/>
    </row>
    <row r="5291" spans="1:1" x14ac:dyDescent="0.55000000000000004">
      <c r="A5291" s="5"/>
    </row>
    <row r="5292" spans="1:1" x14ac:dyDescent="0.55000000000000004">
      <c r="A5292" s="5"/>
    </row>
    <row r="5293" spans="1:1" x14ac:dyDescent="0.55000000000000004">
      <c r="A5293" s="5"/>
    </row>
    <row r="5294" spans="1:1" x14ac:dyDescent="0.55000000000000004">
      <c r="A5294" s="5"/>
    </row>
    <row r="5295" spans="1:1" x14ac:dyDescent="0.55000000000000004">
      <c r="A5295" s="5"/>
    </row>
    <row r="5296" spans="1:1" x14ac:dyDescent="0.55000000000000004">
      <c r="A5296" s="5"/>
    </row>
    <row r="5297" spans="1:1" x14ac:dyDescent="0.55000000000000004">
      <c r="A5297" s="5"/>
    </row>
    <row r="5298" spans="1:1" x14ac:dyDescent="0.55000000000000004">
      <c r="A5298" s="5"/>
    </row>
    <row r="5299" spans="1:1" x14ac:dyDescent="0.55000000000000004">
      <c r="A5299" s="5"/>
    </row>
    <row r="5300" spans="1:1" x14ac:dyDescent="0.55000000000000004">
      <c r="A5300" s="5"/>
    </row>
    <row r="5301" spans="1:1" x14ac:dyDescent="0.55000000000000004">
      <c r="A5301" s="5"/>
    </row>
    <row r="5302" spans="1:1" x14ac:dyDescent="0.55000000000000004">
      <c r="A5302" s="5"/>
    </row>
    <row r="5303" spans="1:1" x14ac:dyDescent="0.55000000000000004">
      <c r="A5303" s="5"/>
    </row>
    <row r="5304" spans="1:1" x14ac:dyDescent="0.55000000000000004">
      <c r="A5304" s="5"/>
    </row>
    <row r="5305" spans="1:1" x14ac:dyDescent="0.55000000000000004">
      <c r="A5305" s="5"/>
    </row>
    <row r="5306" spans="1:1" x14ac:dyDescent="0.55000000000000004">
      <c r="A5306" s="5"/>
    </row>
    <row r="5307" spans="1:1" x14ac:dyDescent="0.55000000000000004">
      <c r="A5307" s="5"/>
    </row>
    <row r="5308" spans="1:1" x14ac:dyDescent="0.55000000000000004">
      <c r="A5308" s="5"/>
    </row>
    <row r="5309" spans="1:1" x14ac:dyDescent="0.55000000000000004">
      <c r="A5309" s="5"/>
    </row>
    <row r="5310" spans="1:1" x14ac:dyDescent="0.55000000000000004">
      <c r="A5310" s="5"/>
    </row>
    <row r="5311" spans="1:1" x14ac:dyDescent="0.55000000000000004">
      <c r="A5311" s="5"/>
    </row>
    <row r="5312" spans="1:1" x14ac:dyDescent="0.55000000000000004">
      <c r="A5312" s="5"/>
    </row>
    <row r="5313" spans="1:1" x14ac:dyDescent="0.55000000000000004">
      <c r="A5313" s="5"/>
    </row>
    <row r="5314" spans="1:1" x14ac:dyDescent="0.55000000000000004">
      <c r="A5314" s="5"/>
    </row>
    <row r="5315" spans="1:1" x14ac:dyDescent="0.55000000000000004">
      <c r="A5315" s="5"/>
    </row>
    <row r="5316" spans="1:1" x14ac:dyDescent="0.55000000000000004">
      <c r="A5316" s="5"/>
    </row>
    <row r="5317" spans="1:1" x14ac:dyDescent="0.55000000000000004">
      <c r="A5317" s="5"/>
    </row>
    <row r="5318" spans="1:1" x14ac:dyDescent="0.55000000000000004">
      <c r="A5318" s="5"/>
    </row>
    <row r="5319" spans="1:1" x14ac:dyDescent="0.55000000000000004">
      <c r="A5319" s="5"/>
    </row>
    <row r="5320" spans="1:1" x14ac:dyDescent="0.55000000000000004">
      <c r="A5320" s="5"/>
    </row>
    <row r="5321" spans="1:1" x14ac:dyDescent="0.55000000000000004">
      <c r="A5321" s="5"/>
    </row>
    <row r="5322" spans="1:1" x14ac:dyDescent="0.55000000000000004">
      <c r="A5322" s="5"/>
    </row>
    <row r="5323" spans="1:1" x14ac:dyDescent="0.55000000000000004">
      <c r="A5323" s="5"/>
    </row>
    <row r="5324" spans="1:1" x14ac:dyDescent="0.55000000000000004">
      <c r="A5324" s="5"/>
    </row>
    <row r="5325" spans="1:1" x14ac:dyDescent="0.55000000000000004">
      <c r="A5325" s="5"/>
    </row>
    <row r="5326" spans="1:1" x14ac:dyDescent="0.55000000000000004">
      <c r="A5326" s="5"/>
    </row>
    <row r="5327" spans="1:1" x14ac:dyDescent="0.55000000000000004">
      <c r="A5327" s="5"/>
    </row>
    <row r="5328" spans="1:1" x14ac:dyDescent="0.55000000000000004">
      <c r="A5328" s="5"/>
    </row>
    <row r="5329" spans="1:1" x14ac:dyDescent="0.55000000000000004">
      <c r="A5329" s="5"/>
    </row>
    <row r="5330" spans="1:1" x14ac:dyDescent="0.55000000000000004">
      <c r="A5330" s="5"/>
    </row>
    <row r="5331" spans="1:1" x14ac:dyDescent="0.55000000000000004">
      <c r="A5331" s="5"/>
    </row>
    <row r="5332" spans="1:1" x14ac:dyDescent="0.55000000000000004">
      <c r="A5332" s="5"/>
    </row>
    <row r="5333" spans="1:1" x14ac:dyDescent="0.55000000000000004">
      <c r="A5333" s="5"/>
    </row>
    <row r="5334" spans="1:1" x14ac:dyDescent="0.55000000000000004">
      <c r="A5334" s="5"/>
    </row>
    <row r="5335" spans="1:1" x14ac:dyDescent="0.55000000000000004">
      <c r="A5335" s="5"/>
    </row>
    <row r="5336" spans="1:1" x14ac:dyDescent="0.55000000000000004">
      <c r="A5336" s="5"/>
    </row>
    <row r="5337" spans="1:1" x14ac:dyDescent="0.55000000000000004">
      <c r="A5337" s="5"/>
    </row>
    <row r="5338" spans="1:1" x14ac:dyDescent="0.55000000000000004">
      <c r="A5338" s="5"/>
    </row>
    <row r="5339" spans="1:1" x14ac:dyDescent="0.55000000000000004">
      <c r="A5339" s="5"/>
    </row>
    <row r="5340" spans="1:1" x14ac:dyDescent="0.55000000000000004">
      <c r="A5340" s="5"/>
    </row>
    <row r="5341" spans="1:1" x14ac:dyDescent="0.55000000000000004">
      <c r="A5341" s="5"/>
    </row>
    <row r="5342" spans="1:1" x14ac:dyDescent="0.55000000000000004">
      <c r="A5342" s="5"/>
    </row>
    <row r="5343" spans="1:1" x14ac:dyDescent="0.55000000000000004">
      <c r="A5343" s="5"/>
    </row>
    <row r="5344" spans="1:1" x14ac:dyDescent="0.55000000000000004">
      <c r="A5344" s="5"/>
    </row>
    <row r="5345" spans="1:1" x14ac:dyDescent="0.55000000000000004">
      <c r="A5345" s="5"/>
    </row>
    <row r="5346" spans="1:1" x14ac:dyDescent="0.55000000000000004">
      <c r="A5346" s="5"/>
    </row>
    <row r="5347" spans="1:1" x14ac:dyDescent="0.55000000000000004">
      <c r="A5347" s="5"/>
    </row>
    <row r="5348" spans="1:1" x14ac:dyDescent="0.55000000000000004">
      <c r="A5348" s="5"/>
    </row>
    <row r="5349" spans="1:1" x14ac:dyDescent="0.55000000000000004">
      <c r="A5349" s="5"/>
    </row>
    <row r="5350" spans="1:1" x14ac:dyDescent="0.55000000000000004">
      <c r="A5350" s="5"/>
    </row>
    <row r="5351" spans="1:1" x14ac:dyDescent="0.55000000000000004">
      <c r="A5351" s="5"/>
    </row>
    <row r="5352" spans="1:1" x14ac:dyDescent="0.55000000000000004">
      <c r="A5352" s="5"/>
    </row>
    <row r="5353" spans="1:1" x14ac:dyDescent="0.55000000000000004">
      <c r="A5353" s="5"/>
    </row>
    <row r="5354" spans="1:1" x14ac:dyDescent="0.55000000000000004">
      <c r="A5354" s="5"/>
    </row>
    <row r="5355" spans="1:1" x14ac:dyDescent="0.55000000000000004">
      <c r="A5355" s="5"/>
    </row>
    <row r="5356" spans="1:1" x14ac:dyDescent="0.55000000000000004">
      <c r="A5356" s="5"/>
    </row>
    <row r="5357" spans="1:1" x14ac:dyDescent="0.55000000000000004">
      <c r="A5357" s="5"/>
    </row>
    <row r="5358" spans="1:1" x14ac:dyDescent="0.55000000000000004">
      <c r="A5358" s="5"/>
    </row>
    <row r="5359" spans="1:1" x14ac:dyDescent="0.55000000000000004">
      <c r="A5359" s="5"/>
    </row>
    <row r="5360" spans="1:1" x14ac:dyDescent="0.55000000000000004">
      <c r="A5360" s="5"/>
    </row>
    <row r="5361" spans="1:1" x14ac:dyDescent="0.55000000000000004">
      <c r="A5361" s="5"/>
    </row>
    <row r="5362" spans="1:1" x14ac:dyDescent="0.55000000000000004">
      <c r="A5362" s="5"/>
    </row>
    <row r="5363" spans="1:1" x14ac:dyDescent="0.55000000000000004">
      <c r="A5363" s="5"/>
    </row>
    <row r="5364" spans="1:1" x14ac:dyDescent="0.55000000000000004">
      <c r="A5364" s="5"/>
    </row>
    <row r="5365" spans="1:1" x14ac:dyDescent="0.55000000000000004">
      <c r="A5365" s="5"/>
    </row>
    <row r="5366" spans="1:1" x14ac:dyDescent="0.55000000000000004">
      <c r="A5366" s="5"/>
    </row>
    <row r="5367" spans="1:1" x14ac:dyDescent="0.55000000000000004">
      <c r="A5367" s="5"/>
    </row>
    <row r="5368" spans="1:1" x14ac:dyDescent="0.55000000000000004">
      <c r="A5368" s="5"/>
    </row>
    <row r="5369" spans="1:1" x14ac:dyDescent="0.55000000000000004">
      <c r="A5369" s="5"/>
    </row>
    <row r="5370" spans="1:1" x14ac:dyDescent="0.55000000000000004">
      <c r="A5370" s="5"/>
    </row>
    <row r="5371" spans="1:1" x14ac:dyDescent="0.55000000000000004">
      <c r="A5371" s="5"/>
    </row>
    <row r="5372" spans="1:1" x14ac:dyDescent="0.55000000000000004">
      <c r="A5372" s="5"/>
    </row>
    <row r="5373" spans="1:1" x14ac:dyDescent="0.55000000000000004">
      <c r="A5373" s="5"/>
    </row>
    <row r="5374" spans="1:1" x14ac:dyDescent="0.55000000000000004">
      <c r="A5374" s="5"/>
    </row>
    <row r="5375" spans="1:1" x14ac:dyDescent="0.55000000000000004">
      <c r="A5375" s="5"/>
    </row>
    <row r="5376" spans="1:1" x14ac:dyDescent="0.55000000000000004">
      <c r="A5376" s="5"/>
    </row>
    <row r="5377" spans="1:1" x14ac:dyDescent="0.55000000000000004">
      <c r="A5377" s="5"/>
    </row>
    <row r="5378" spans="1:1" x14ac:dyDescent="0.55000000000000004">
      <c r="A5378" s="5"/>
    </row>
    <row r="5379" spans="1:1" x14ac:dyDescent="0.55000000000000004">
      <c r="A5379" s="5"/>
    </row>
    <row r="5380" spans="1:1" x14ac:dyDescent="0.55000000000000004">
      <c r="A5380" s="5"/>
    </row>
    <row r="5381" spans="1:1" x14ac:dyDescent="0.55000000000000004">
      <c r="A5381" s="5"/>
    </row>
    <row r="5382" spans="1:1" x14ac:dyDescent="0.55000000000000004">
      <c r="A5382" s="5"/>
    </row>
    <row r="5383" spans="1:1" x14ac:dyDescent="0.55000000000000004">
      <c r="A5383" s="5"/>
    </row>
    <row r="5384" spans="1:1" x14ac:dyDescent="0.55000000000000004">
      <c r="A5384" s="5"/>
    </row>
    <row r="5385" spans="1:1" x14ac:dyDescent="0.55000000000000004">
      <c r="A5385" s="5"/>
    </row>
    <row r="5386" spans="1:1" x14ac:dyDescent="0.55000000000000004">
      <c r="A5386" s="5"/>
    </row>
    <row r="5387" spans="1:1" x14ac:dyDescent="0.55000000000000004">
      <c r="A5387" s="5"/>
    </row>
    <row r="5388" spans="1:1" x14ac:dyDescent="0.55000000000000004">
      <c r="A5388" s="5"/>
    </row>
    <row r="5389" spans="1:1" x14ac:dyDescent="0.55000000000000004">
      <c r="A5389" s="5"/>
    </row>
    <row r="5390" spans="1:1" x14ac:dyDescent="0.55000000000000004">
      <c r="A5390" s="5"/>
    </row>
    <row r="5391" spans="1:1" x14ac:dyDescent="0.55000000000000004">
      <c r="A5391" s="5"/>
    </row>
    <row r="5392" spans="1:1" x14ac:dyDescent="0.55000000000000004">
      <c r="A5392" s="5"/>
    </row>
    <row r="5393" spans="1:1" x14ac:dyDescent="0.55000000000000004">
      <c r="A5393" s="5"/>
    </row>
    <row r="5394" spans="1:1" x14ac:dyDescent="0.55000000000000004">
      <c r="A5394" s="5"/>
    </row>
    <row r="5395" spans="1:1" x14ac:dyDescent="0.55000000000000004">
      <c r="A5395" s="5"/>
    </row>
    <row r="5396" spans="1:1" x14ac:dyDescent="0.55000000000000004">
      <c r="A5396" s="5"/>
    </row>
    <row r="5397" spans="1:1" x14ac:dyDescent="0.55000000000000004">
      <c r="A5397" s="5"/>
    </row>
    <row r="5398" spans="1:1" x14ac:dyDescent="0.55000000000000004">
      <c r="A5398" s="5"/>
    </row>
    <row r="5399" spans="1:1" x14ac:dyDescent="0.55000000000000004">
      <c r="A5399" s="5"/>
    </row>
    <row r="5400" spans="1:1" x14ac:dyDescent="0.55000000000000004">
      <c r="A5400" s="5"/>
    </row>
    <row r="5401" spans="1:1" x14ac:dyDescent="0.55000000000000004">
      <c r="A5401" s="5"/>
    </row>
    <row r="5402" spans="1:1" x14ac:dyDescent="0.55000000000000004">
      <c r="A5402" s="5"/>
    </row>
    <row r="5403" spans="1:1" x14ac:dyDescent="0.55000000000000004">
      <c r="A5403" s="5"/>
    </row>
    <row r="5404" spans="1:1" x14ac:dyDescent="0.55000000000000004">
      <c r="A5404" s="5"/>
    </row>
    <row r="5405" spans="1:1" x14ac:dyDescent="0.55000000000000004">
      <c r="A5405" s="5"/>
    </row>
    <row r="5406" spans="1:1" x14ac:dyDescent="0.55000000000000004">
      <c r="A5406" s="5"/>
    </row>
    <row r="5407" spans="1:1" x14ac:dyDescent="0.55000000000000004">
      <c r="A5407" s="5"/>
    </row>
    <row r="5408" spans="1:1" x14ac:dyDescent="0.55000000000000004">
      <c r="A5408" s="5"/>
    </row>
    <row r="5409" spans="1:1" x14ac:dyDescent="0.55000000000000004">
      <c r="A5409" s="5"/>
    </row>
    <row r="5410" spans="1:1" x14ac:dyDescent="0.55000000000000004">
      <c r="A5410" s="5"/>
    </row>
    <row r="5411" spans="1:1" x14ac:dyDescent="0.55000000000000004">
      <c r="A5411" s="5"/>
    </row>
    <row r="5412" spans="1:1" x14ac:dyDescent="0.55000000000000004">
      <c r="A5412" s="5"/>
    </row>
    <row r="5413" spans="1:1" x14ac:dyDescent="0.55000000000000004">
      <c r="A5413" s="5"/>
    </row>
    <row r="5414" spans="1:1" x14ac:dyDescent="0.55000000000000004">
      <c r="A5414" s="5"/>
    </row>
    <row r="5415" spans="1:1" x14ac:dyDescent="0.55000000000000004">
      <c r="A5415" s="5"/>
    </row>
    <row r="5416" spans="1:1" x14ac:dyDescent="0.55000000000000004">
      <c r="A5416" s="5"/>
    </row>
    <row r="5417" spans="1:1" x14ac:dyDescent="0.55000000000000004">
      <c r="A5417" s="5"/>
    </row>
    <row r="5418" spans="1:1" x14ac:dyDescent="0.55000000000000004">
      <c r="A5418" s="5"/>
    </row>
    <row r="5419" spans="1:1" x14ac:dyDescent="0.55000000000000004">
      <c r="A5419" s="5"/>
    </row>
    <row r="5420" spans="1:1" x14ac:dyDescent="0.55000000000000004">
      <c r="A5420" s="5"/>
    </row>
    <row r="5421" spans="1:1" x14ac:dyDescent="0.55000000000000004">
      <c r="A5421" s="5"/>
    </row>
    <row r="5422" spans="1:1" x14ac:dyDescent="0.55000000000000004">
      <c r="A5422" s="5"/>
    </row>
    <row r="5423" spans="1:1" x14ac:dyDescent="0.55000000000000004">
      <c r="A5423" s="5"/>
    </row>
    <row r="5424" spans="1:1" x14ac:dyDescent="0.55000000000000004">
      <c r="A5424" s="5"/>
    </row>
    <row r="5425" spans="1:1" x14ac:dyDescent="0.55000000000000004">
      <c r="A5425" s="5"/>
    </row>
    <row r="5426" spans="1:1" x14ac:dyDescent="0.55000000000000004">
      <c r="A5426" s="5"/>
    </row>
    <row r="5427" spans="1:1" x14ac:dyDescent="0.55000000000000004">
      <c r="A5427" s="5"/>
    </row>
    <row r="5428" spans="1:1" x14ac:dyDescent="0.55000000000000004">
      <c r="A5428" s="5"/>
    </row>
    <row r="5429" spans="1:1" x14ac:dyDescent="0.55000000000000004">
      <c r="A5429" s="5"/>
    </row>
    <row r="5430" spans="1:1" x14ac:dyDescent="0.55000000000000004">
      <c r="A5430" s="5"/>
    </row>
    <row r="5431" spans="1:1" x14ac:dyDescent="0.55000000000000004">
      <c r="A5431" s="5"/>
    </row>
    <row r="5432" spans="1:1" x14ac:dyDescent="0.55000000000000004">
      <c r="A5432" s="5"/>
    </row>
    <row r="5433" spans="1:1" x14ac:dyDescent="0.55000000000000004">
      <c r="A5433" s="5"/>
    </row>
    <row r="5434" spans="1:1" x14ac:dyDescent="0.55000000000000004">
      <c r="A5434" s="5"/>
    </row>
    <row r="5435" spans="1:1" x14ac:dyDescent="0.55000000000000004">
      <c r="A5435" s="5"/>
    </row>
    <row r="5436" spans="1:1" x14ac:dyDescent="0.55000000000000004">
      <c r="A5436" s="5"/>
    </row>
    <row r="5437" spans="1:1" x14ac:dyDescent="0.55000000000000004">
      <c r="A5437" s="5"/>
    </row>
    <row r="5438" spans="1:1" x14ac:dyDescent="0.55000000000000004">
      <c r="A5438" s="5"/>
    </row>
    <row r="5439" spans="1:1" x14ac:dyDescent="0.55000000000000004">
      <c r="A5439" s="5"/>
    </row>
    <row r="5440" spans="1:1" x14ac:dyDescent="0.55000000000000004">
      <c r="A5440" s="5"/>
    </row>
    <row r="5441" spans="1:1" x14ac:dyDescent="0.55000000000000004">
      <c r="A5441" s="5"/>
    </row>
    <row r="5442" spans="1:1" x14ac:dyDescent="0.55000000000000004">
      <c r="A5442" s="5"/>
    </row>
    <row r="5443" spans="1:1" x14ac:dyDescent="0.55000000000000004">
      <c r="A5443" s="5"/>
    </row>
    <row r="5444" spans="1:1" x14ac:dyDescent="0.55000000000000004">
      <c r="A5444" s="5"/>
    </row>
    <row r="5445" spans="1:1" x14ac:dyDescent="0.55000000000000004">
      <c r="A5445" s="5"/>
    </row>
    <row r="5446" spans="1:1" x14ac:dyDescent="0.55000000000000004">
      <c r="A5446" s="5"/>
    </row>
    <row r="5447" spans="1:1" x14ac:dyDescent="0.55000000000000004">
      <c r="A5447" s="5"/>
    </row>
    <row r="5448" spans="1:1" x14ac:dyDescent="0.55000000000000004">
      <c r="A5448" s="5"/>
    </row>
    <row r="5449" spans="1:1" x14ac:dyDescent="0.55000000000000004">
      <c r="A5449" s="5"/>
    </row>
    <row r="5450" spans="1:1" x14ac:dyDescent="0.55000000000000004">
      <c r="A5450" s="5"/>
    </row>
    <row r="5451" spans="1:1" x14ac:dyDescent="0.55000000000000004">
      <c r="A5451" s="5"/>
    </row>
    <row r="5452" spans="1:1" x14ac:dyDescent="0.55000000000000004">
      <c r="A5452" s="5"/>
    </row>
    <row r="5453" spans="1:1" x14ac:dyDescent="0.55000000000000004">
      <c r="A5453" s="5"/>
    </row>
    <row r="5454" spans="1:1" x14ac:dyDescent="0.55000000000000004">
      <c r="A5454" s="5"/>
    </row>
    <row r="5455" spans="1:1" x14ac:dyDescent="0.55000000000000004">
      <c r="A5455" s="5"/>
    </row>
    <row r="5456" spans="1:1" x14ac:dyDescent="0.55000000000000004">
      <c r="A5456" s="5"/>
    </row>
    <row r="5457" spans="1:1" x14ac:dyDescent="0.55000000000000004">
      <c r="A5457" s="5"/>
    </row>
    <row r="5458" spans="1:1" x14ac:dyDescent="0.55000000000000004">
      <c r="A5458" s="5"/>
    </row>
    <row r="5459" spans="1:1" x14ac:dyDescent="0.55000000000000004">
      <c r="A5459" s="5"/>
    </row>
    <row r="5460" spans="1:1" x14ac:dyDescent="0.55000000000000004">
      <c r="A5460" s="5"/>
    </row>
    <row r="5461" spans="1:1" x14ac:dyDescent="0.55000000000000004">
      <c r="A5461" s="5"/>
    </row>
    <row r="5462" spans="1:1" x14ac:dyDescent="0.55000000000000004">
      <c r="A5462" s="5"/>
    </row>
    <row r="5463" spans="1:1" x14ac:dyDescent="0.55000000000000004">
      <c r="A5463" s="5"/>
    </row>
    <row r="5464" spans="1:1" x14ac:dyDescent="0.55000000000000004">
      <c r="A5464" s="5"/>
    </row>
    <row r="5465" spans="1:1" x14ac:dyDescent="0.55000000000000004">
      <c r="A5465" s="5"/>
    </row>
    <row r="5466" spans="1:1" x14ac:dyDescent="0.55000000000000004">
      <c r="A5466" s="5"/>
    </row>
    <row r="5467" spans="1:1" x14ac:dyDescent="0.55000000000000004">
      <c r="A5467" s="5"/>
    </row>
    <row r="5468" spans="1:1" x14ac:dyDescent="0.55000000000000004">
      <c r="A5468" s="5"/>
    </row>
    <row r="5469" spans="1:1" x14ac:dyDescent="0.55000000000000004">
      <c r="A5469" s="5"/>
    </row>
    <row r="5470" spans="1:1" x14ac:dyDescent="0.55000000000000004">
      <c r="A5470" s="5"/>
    </row>
    <row r="5471" spans="1:1" x14ac:dyDescent="0.55000000000000004">
      <c r="A5471" s="5"/>
    </row>
    <row r="5472" spans="1:1" x14ac:dyDescent="0.55000000000000004">
      <c r="A5472" s="5"/>
    </row>
    <row r="5473" spans="1:1" x14ac:dyDescent="0.55000000000000004">
      <c r="A5473" s="5"/>
    </row>
    <row r="5474" spans="1:1" x14ac:dyDescent="0.55000000000000004">
      <c r="A5474" s="5"/>
    </row>
    <row r="5475" spans="1:1" x14ac:dyDescent="0.55000000000000004">
      <c r="A5475" s="5"/>
    </row>
    <row r="5476" spans="1:1" x14ac:dyDescent="0.55000000000000004">
      <c r="A5476" s="5"/>
    </row>
    <row r="5477" spans="1:1" x14ac:dyDescent="0.55000000000000004">
      <c r="A5477" s="5"/>
    </row>
    <row r="5478" spans="1:1" x14ac:dyDescent="0.55000000000000004">
      <c r="A5478" s="5"/>
    </row>
    <row r="5479" spans="1:1" x14ac:dyDescent="0.55000000000000004">
      <c r="A5479" s="5"/>
    </row>
    <row r="5480" spans="1:1" x14ac:dyDescent="0.55000000000000004">
      <c r="A5480" s="5"/>
    </row>
    <row r="5481" spans="1:1" x14ac:dyDescent="0.55000000000000004">
      <c r="A5481" s="5"/>
    </row>
    <row r="5482" spans="1:1" x14ac:dyDescent="0.55000000000000004">
      <c r="A5482" s="5"/>
    </row>
    <row r="5483" spans="1:1" x14ac:dyDescent="0.55000000000000004">
      <c r="A5483" s="5"/>
    </row>
    <row r="5484" spans="1:1" x14ac:dyDescent="0.55000000000000004">
      <c r="A5484" s="5"/>
    </row>
    <row r="5485" spans="1:1" x14ac:dyDescent="0.55000000000000004">
      <c r="A5485" s="5"/>
    </row>
    <row r="5486" spans="1:1" x14ac:dyDescent="0.55000000000000004">
      <c r="A5486" s="5"/>
    </row>
    <row r="5487" spans="1:1" x14ac:dyDescent="0.55000000000000004">
      <c r="A5487" s="5"/>
    </row>
    <row r="5488" spans="1:1" x14ac:dyDescent="0.55000000000000004">
      <c r="A5488" s="5"/>
    </row>
    <row r="5489" spans="1:1" x14ac:dyDescent="0.55000000000000004">
      <c r="A5489" s="5"/>
    </row>
    <row r="5490" spans="1:1" x14ac:dyDescent="0.55000000000000004">
      <c r="A5490" s="5"/>
    </row>
    <row r="5491" spans="1:1" x14ac:dyDescent="0.55000000000000004">
      <c r="A5491" s="5"/>
    </row>
    <row r="5492" spans="1:1" x14ac:dyDescent="0.55000000000000004">
      <c r="A5492" s="5"/>
    </row>
    <row r="5493" spans="1:1" x14ac:dyDescent="0.55000000000000004">
      <c r="A5493" s="5"/>
    </row>
    <row r="5494" spans="1:1" x14ac:dyDescent="0.55000000000000004">
      <c r="A5494" s="5"/>
    </row>
    <row r="5495" spans="1:1" x14ac:dyDescent="0.55000000000000004">
      <c r="A5495" s="5"/>
    </row>
    <row r="5496" spans="1:1" x14ac:dyDescent="0.55000000000000004">
      <c r="A5496" s="5"/>
    </row>
    <row r="5497" spans="1:1" x14ac:dyDescent="0.55000000000000004">
      <c r="A5497" s="5"/>
    </row>
    <row r="5498" spans="1:1" x14ac:dyDescent="0.55000000000000004">
      <c r="A5498" s="5"/>
    </row>
    <row r="5499" spans="1:1" x14ac:dyDescent="0.55000000000000004">
      <c r="A5499" s="5"/>
    </row>
    <row r="5500" spans="1:1" x14ac:dyDescent="0.55000000000000004">
      <c r="A5500" s="5"/>
    </row>
    <row r="5501" spans="1:1" x14ac:dyDescent="0.55000000000000004">
      <c r="A5501" s="5"/>
    </row>
    <row r="5502" spans="1:1" x14ac:dyDescent="0.55000000000000004">
      <c r="A5502" s="5"/>
    </row>
    <row r="5503" spans="1:1" x14ac:dyDescent="0.55000000000000004">
      <c r="A5503" s="5"/>
    </row>
    <row r="5504" spans="1:1" x14ac:dyDescent="0.55000000000000004">
      <c r="A5504" s="5"/>
    </row>
    <row r="5505" spans="1:1" x14ac:dyDescent="0.55000000000000004">
      <c r="A5505" s="5"/>
    </row>
    <row r="5506" spans="1:1" x14ac:dyDescent="0.55000000000000004">
      <c r="A5506" s="5"/>
    </row>
    <row r="5507" spans="1:1" x14ac:dyDescent="0.55000000000000004">
      <c r="A5507" s="5"/>
    </row>
    <row r="5508" spans="1:1" x14ac:dyDescent="0.55000000000000004">
      <c r="A5508" s="5"/>
    </row>
    <row r="5509" spans="1:1" x14ac:dyDescent="0.55000000000000004">
      <c r="A5509" s="5"/>
    </row>
    <row r="5510" spans="1:1" x14ac:dyDescent="0.55000000000000004">
      <c r="A5510" s="5"/>
    </row>
    <row r="5511" spans="1:1" x14ac:dyDescent="0.55000000000000004">
      <c r="A5511" s="5"/>
    </row>
    <row r="5512" spans="1:1" x14ac:dyDescent="0.55000000000000004">
      <c r="A5512" s="5"/>
    </row>
    <row r="5513" spans="1:1" x14ac:dyDescent="0.55000000000000004">
      <c r="A5513" s="5"/>
    </row>
    <row r="5514" spans="1:1" x14ac:dyDescent="0.55000000000000004">
      <c r="A5514" s="5"/>
    </row>
    <row r="5515" spans="1:1" x14ac:dyDescent="0.55000000000000004">
      <c r="A5515" s="5"/>
    </row>
    <row r="5516" spans="1:1" x14ac:dyDescent="0.55000000000000004">
      <c r="A5516" s="5"/>
    </row>
    <row r="5517" spans="1:1" x14ac:dyDescent="0.55000000000000004">
      <c r="A5517" s="5"/>
    </row>
    <row r="5518" spans="1:1" x14ac:dyDescent="0.55000000000000004">
      <c r="A5518" s="5"/>
    </row>
    <row r="5519" spans="1:1" x14ac:dyDescent="0.55000000000000004">
      <c r="A5519" s="5"/>
    </row>
    <row r="5520" spans="1:1" x14ac:dyDescent="0.55000000000000004">
      <c r="A5520" s="5"/>
    </row>
    <row r="5521" spans="1:1" x14ac:dyDescent="0.55000000000000004">
      <c r="A5521" s="5"/>
    </row>
    <row r="5522" spans="1:1" x14ac:dyDescent="0.55000000000000004">
      <c r="A5522" s="5"/>
    </row>
    <row r="5523" spans="1:1" x14ac:dyDescent="0.55000000000000004">
      <c r="A5523" s="5"/>
    </row>
    <row r="5524" spans="1:1" x14ac:dyDescent="0.55000000000000004">
      <c r="A5524" s="5"/>
    </row>
    <row r="5525" spans="1:1" x14ac:dyDescent="0.55000000000000004">
      <c r="A5525" s="5"/>
    </row>
    <row r="5526" spans="1:1" x14ac:dyDescent="0.55000000000000004">
      <c r="A5526" s="5"/>
    </row>
    <row r="5527" spans="1:1" x14ac:dyDescent="0.55000000000000004">
      <c r="A5527" s="5"/>
    </row>
    <row r="5528" spans="1:1" x14ac:dyDescent="0.55000000000000004">
      <c r="A5528" s="5"/>
    </row>
    <row r="5529" spans="1:1" x14ac:dyDescent="0.55000000000000004">
      <c r="A5529" s="5"/>
    </row>
    <row r="5530" spans="1:1" x14ac:dyDescent="0.55000000000000004">
      <c r="A5530" s="5"/>
    </row>
    <row r="5531" spans="1:1" x14ac:dyDescent="0.55000000000000004">
      <c r="A5531" s="5"/>
    </row>
    <row r="5532" spans="1:1" x14ac:dyDescent="0.55000000000000004">
      <c r="A5532" s="5"/>
    </row>
    <row r="5533" spans="1:1" x14ac:dyDescent="0.55000000000000004">
      <c r="A5533" s="5"/>
    </row>
    <row r="5534" spans="1:1" x14ac:dyDescent="0.55000000000000004">
      <c r="A5534" s="5"/>
    </row>
    <row r="5535" spans="1:1" x14ac:dyDescent="0.55000000000000004">
      <c r="A5535" s="5"/>
    </row>
    <row r="5536" spans="1:1" x14ac:dyDescent="0.55000000000000004">
      <c r="A5536" s="5"/>
    </row>
    <row r="5537" spans="1:1" x14ac:dyDescent="0.55000000000000004">
      <c r="A5537" s="5"/>
    </row>
    <row r="5538" spans="1:1" x14ac:dyDescent="0.55000000000000004">
      <c r="A5538" s="5"/>
    </row>
    <row r="5539" spans="1:1" x14ac:dyDescent="0.55000000000000004">
      <c r="A5539" s="5"/>
    </row>
    <row r="5540" spans="1:1" x14ac:dyDescent="0.55000000000000004">
      <c r="A5540" s="5"/>
    </row>
    <row r="5541" spans="1:1" x14ac:dyDescent="0.55000000000000004">
      <c r="A5541" s="5"/>
    </row>
    <row r="5542" spans="1:1" x14ac:dyDescent="0.55000000000000004">
      <c r="A5542" s="5"/>
    </row>
    <row r="5543" spans="1:1" x14ac:dyDescent="0.55000000000000004">
      <c r="A5543" s="5"/>
    </row>
    <row r="5544" spans="1:1" x14ac:dyDescent="0.55000000000000004">
      <c r="A5544" s="5"/>
    </row>
    <row r="5545" spans="1:1" x14ac:dyDescent="0.55000000000000004">
      <c r="A5545" s="5"/>
    </row>
    <row r="5546" spans="1:1" x14ac:dyDescent="0.55000000000000004">
      <c r="A5546" s="5"/>
    </row>
    <row r="5547" spans="1:1" x14ac:dyDescent="0.55000000000000004">
      <c r="A5547" s="5"/>
    </row>
    <row r="5548" spans="1:1" x14ac:dyDescent="0.55000000000000004">
      <c r="A5548" s="5"/>
    </row>
    <row r="5549" spans="1:1" x14ac:dyDescent="0.55000000000000004">
      <c r="A5549" s="5"/>
    </row>
    <row r="5550" spans="1:1" x14ac:dyDescent="0.55000000000000004">
      <c r="A5550" s="5"/>
    </row>
    <row r="5551" spans="1:1" x14ac:dyDescent="0.55000000000000004">
      <c r="A5551" s="5"/>
    </row>
    <row r="5552" spans="1:1" x14ac:dyDescent="0.55000000000000004">
      <c r="A5552" s="5"/>
    </row>
    <row r="5553" spans="1:1" x14ac:dyDescent="0.55000000000000004">
      <c r="A5553" s="5"/>
    </row>
    <row r="5554" spans="1:1" x14ac:dyDescent="0.55000000000000004">
      <c r="A5554" s="5"/>
    </row>
    <row r="5555" spans="1:1" x14ac:dyDescent="0.55000000000000004">
      <c r="A5555" s="5"/>
    </row>
    <row r="5556" spans="1:1" x14ac:dyDescent="0.55000000000000004">
      <c r="A5556" s="5"/>
    </row>
    <row r="5557" spans="1:1" x14ac:dyDescent="0.55000000000000004">
      <c r="A5557" s="5"/>
    </row>
    <row r="5558" spans="1:1" x14ac:dyDescent="0.55000000000000004">
      <c r="A5558" s="5"/>
    </row>
    <row r="5559" spans="1:1" x14ac:dyDescent="0.55000000000000004">
      <c r="A5559" s="5"/>
    </row>
    <row r="5560" spans="1:1" x14ac:dyDescent="0.55000000000000004">
      <c r="A5560" s="5"/>
    </row>
    <row r="5561" spans="1:1" x14ac:dyDescent="0.55000000000000004">
      <c r="A5561" s="5"/>
    </row>
    <row r="5562" spans="1:1" x14ac:dyDescent="0.55000000000000004">
      <c r="A5562" s="5"/>
    </row>
    <row r="5563" spans="1:1" x14ac:dyDescent="0.55000000000000004">
      <c r="A5563" s="5"/>
    </row>
    <row r="5564" spans="1:1" x14ac:dyDescent="0.55000000000000004">
      <c r="A5564" s="5"/>
    </row>
    <row r="5565" spans="1:1" x14ac:dyDescent="0.55000000000000004">
      <c r="A5565" s="5"/>
    </row>
    <row r="5566" spans="1:1" x14ac:dyDescent="0.55000000000000004">
      <c r="A5566" s="5"/>
    </row>
    <row r="5567" spans="1:1" x14ac:dyDescent="0.55000000000000004">
      <c r="A5567" s="5"/>
    </row>
    <row r="5568" spans="1:1" x14ac:dyDescent="0.55000000000000004">
      <c r="A5568" s="5"/>
    </row>
    <row r="5569" spans="1:1" x14ac:dyDescent="0.55000000000000004">
      <c r="A5569" s="5"/>
    </row>
    <row r="5570" spans="1:1" x14ac:dyDescent="0.55000000000000004">
      <c r="A5570" s="5"/>
    </row>
    <row r="5571" spans="1:1" x14ac:dyDescent="0.55000000000000004">
      <c r="A5571" s="5"/>
    </row>
    <row r="5572" spans="1:1" x14ac:dyDescent="0.55000000000000004">
      <c r="A5572" s="5"/>
    </row>
    <row r="5573" spans="1:1" x14ac:dyDescent="0.55000000000000004">
      <c r="A5573" s="5"/>
    </row>
    <row r="5574" spans="1:1" x14ac:dyDescent="0.55000000000000004">
      <c r="A5574" s="5"/>
    </row>
    <row r="5575" spans="1:1" x14ac:dyDescent="0.55000000000000004">
      <c r="A5575" s="5"/>
    </row>
    <row r="5576" spans="1:1" x14ac:dyDescent="0.55000000000000004">
      <c r="A5576" s="5"/>
    </row>
    <row r="5577" spans="1:1" x14ac:dyDescent="0.55000000000000004">
      <c r="A5577" s="5"/>
    </row>
    <row r="5578" spans="1:1" x14ac:dyDescent="0.55000000000000004">
      <c r="A5578" s="5"/>
    </row>
    <row r="5579" spans="1:1" x14ac:dyDescent="0.55000000000000004">
      <c r="A5579" s="5"/>
    </row>
    <row r="5580" spans="1:1" x14ac:dyDescent="0.55000000000000004">
      <c r="A5580" s="5"/>
    </row>
    <row r="5581" spans="1:1" x14ac:dyDescent="0.55000000000000004">
      <c r="A5581" s="5"/>
    </row>
    <row r="5582" spans="1:1" x14ac:dyDescent="0.55000000000000004">
      <c r="A5582" s="5"/>
    </row>
    <row r="5583" spans="1:1" x14ac:dyDescent="0.55000000000000004">
      <c r="A5583" s="5"/>
    </row>
    <row r="5584" spans="1:1" x14ac:dyDescent="0.55000000000000004">
      <c r="A5584" s="5"/>
    </row>
    <row r="5585" spans="1:1" x14ac:dyDescent="0.55000000000000004">
      <c r="A5585" s="5"/>
    </row>
    <row r="5586" spans="1:1" x14ac:dyDescent="0.55000000000000004">
      <c r="A5586" s="5"/>
    </row>
    <row r="5587" spans="1:1" x14ac:dyDescent="0.55000000000000004">
      <c r="A5587" s="5"/>
    </row>
    <row r="5588" spans="1:1" x14ac:dyDescent="0.55000000000000004">
      <c r="A5588" s="5"/>
    </row>
    <row r="5589" spans="1:1" x14ac:dyDescent="0.55000000000000004">
      <c r="A5589" s="5"/>
    </row>
    <row r="5590" spans="1:1" x14ac:dyDescent="0.55000000000000004">
      <c r="A5590" s="5"/>
    </row>
    <row r="5591" spans="1:1" x14ac:dyDescent="0.55000000000000004">
      <c r="A5591" s="5"/>
    </row>
    <row r="5592" spans="1:1" x14ac:dyDescent="0.55000000000000004">
      <c r="A5592" s="5"/>
    </row>
    <row r="5593" spans="1:1" x14ac:dyDescent="0.55000000000000004">
      <c r="A5593" s="5"/>
    </row>
    <row r="5594" spans="1:1" x14ac:dyDescent="0.55000000000000004">
      <c r="A5594" s="5"/>
    </row>
    <row r="5595" spans="1:1" x14ac:dyDescent="0.55000000000000004">
      <c r="A5595" s="5"/>
    </row>
    <row r="5596" spans="1:1" x14ac:dyDescent="0.55000000000000004">
      <c r="A5596" s="5"/>
    </row>
    <row r="5597" spans="1:1" x14ac:dyDescent="0.55000000000000004">
      <c r="A5597" s="5"/>
    </row>
    <row r="5598" spans="1:1" x14ac:dyDescent="0.55000000000000004">
      <c r="A5598" s="5"/>
    </row>
    <row r="5599" spans="1:1" x14ac:dyDescent="0.55000000000000004">
      <c r="A5599" s="5"/>
    </row>
    <row r="5600" spans="1:1" x14ac:dyDescent="0.55000000000000004">
      <c r="A5600" s="5"/>
    </row>
    <row r="5601" spans="1:1" x14ac:dyDescent="0.55000000000000004">
      <c r="A5601" s="5"/>
    </row>
    <row r="5602" spans="1:1" x14ac:dyDescent="0.55000000000000004">
      <c r="A5602" s="5"/>
    </row>
    <row r="5603" spans="1:1" x14ac:dyDescent="0.55000000000000004">
      <c r="A5603" s="5"/>
    </row>
    <row r="5604" spans="1:1" x14ac:dyDescent="0.55000000000000004">
      <c r="A5604" s="5"/>
    </row>
    <row r="5605" spans="1:1" x14ac:dyDescent="0.55000000000000004">
      <c r="A5605" s="5"/>
    </row>
    <row r="5606" spans="1:1" x14ac:dyDescent="0.55000000000000004">
      <c r="A5606" s="5"/>
    </row>
    <row r="5607" spans="1:1" x14ac:dyDescent="0.55000000000000004">
      <c r="A5607" s="5"/>
    </row>
    <row r="5608" spans="1:1" x14ac:dyDescent="0.55000000000000004">
      <c r="A5608" s="5"/>
    </row>
    <row r="5609" spans="1:1" x14ac:dyDescent="0.55000000000000004">
      <c r="A5609" s="5"/>
    </row>
    <row r="5610" spans="1:1" x14ac:dyDescent="0.55000000000000004">
      <c r="A5610" s="5"/>
    </row>
    <row r="5611" spans="1:1" x14ac:dyDescent="0.55000000000000004">
      <c r="A5611" s="5"/>
    </row>
    <row r="5612" spans="1:1" x14ac:dyDescent="0.55000000000000004">
      <c r="A5612" s="5"/>
    </row>
    <row r="5613" spans="1:1" x14ac:dyDescent="0.55000000000000004">
      <c r="A5613" s="5"/>
    </row>
    <row r="5614" spans="1:1" x14ac:dyDescent="0.55000000000000004">
      <c r="A5614" s="5"/>
    </row>
    <row r="5615" spans="1:1" x14ac:dyDescent="0.55000000000000004">
      <c r="A5615" s="5"/>
    </row>
    <row r="5616" spans="1:1" x14ac:dyDescent="0.55000000000000004">
      <c r="A5616" s="5"/>
    </row>
    <row r="5617" spans="1:1" x14ac:dyDescent="0.55000000000000004">
      <c r="A5617" s="5"/>
    </row>
    <row r="5618" spans="1:1" x14ac:dyDescent="0.55000000000000004">
      <c r="A5618" s="5"/>
    </row>
    <row r="5619" spans="1:1" x14ac:dyDescent="0.55000000000000004">
      <c r="A5619" s="5"/>
    </row>
    <row r="5620" spans="1:1" x14ac:dyDescent="0.55000000000000004">
      <c r="A5620" s="5"/>
    </row>
    <row r="5621" spans="1:1" x14ac:dyDescent="0.55000000000000004">
      <c r="A5621" s="5"/>
    </row>
    <row r="5622" spans="1:1" x14ac:dyDescent="0.55000000000000004">
      <c r="A5622" s="5"/>
    </row>
    <row r="5623" spans="1:1" x14ac:dyDescent="0.55000000000000004">
      <c r="A5623" s="5"/>
    </row>
    <row r="5624" spans="1:1" x14ac:dyDescent="0.55000000000000004">
      <c r="A5624" s="5"/>
    </row>
    <row r="5625" spans="1:1" x14ac:dyDescent="0.55000000000000004">
      <c r="A5625" s="5"/>
    </row>
    <row r="5626" spans="1:1" x14ac:dyDescent="0.55000000000000004">
      <c r="A5626" s="5"/>
    </row>
    <row r="5627" spans="1:1" x14ac:dyDescent="0.55000000000000004">
      <c r="A5627" s="5"/>
    </row>
    <row r="5628" spans="1:1" x14ac:dyDescent="0.55000000000000004">
      <c r="A5628" s="5"/>
    </row>
    <row r="5629" spans="1:1" x14ac:dyDescent="0.55000000000000004">
      <c r="A5629" s="5"/>
    </row>
    <row r="5630" spans="1:1" x14ac:dyDescent="0.55000000000000004">
      <c r="A5630" s="5"/>
    </row>
    <row r="5631" spans="1:1" x14ac:dyDescent="0.55000000000000004">
      <c r="A5631" s="5"/>
    </row>
    <row r="5632" spans="1:1" x14ac:dyDescent="0.55000000000000004">
      <c r="A5632" s="5"/>
    </row>
    <row r="5633" spans="1:1" x14ac:dyDescent="0.55000000000000004">
      <c r="A5633" s="5"/>
    </row>
    <row r="5634" spans="1:1" x14ac:dyDescent="0.55000000000000004">
      <c r="A5634" s="5"/>
    </row>
    <row r="5635" spans="1:1" x14ac:dyDescent="0.55000000000000004">
      <c r="A5635" s="5"/>
    </row>
    <row r="5636" spans="1:1" x14ac:dyDescent="0.55000000000000004">
      <c r="A5636" s="5"/>
    </row>
    <row r="5637" spans="1:1" x14ac:dyDescent="0.55000000000000004">
      <c r="A5637" s="5"/>
    </row>
    <row r="5638" spans="1:1" x14ac:dyDescent="0.55000000000000004">
      <c r="A5638" s="5"/>
    </row>
    <row r="5639" spans="1:1" x14ac:dyDescent="0.55000000000000004">
      <c r="A5639" s="5"/>
    </row>
    <row r="5640" spans="1:1" x14ac:dyDescent="0.55000000000000004">
      <c r="A5640" s="5"/>
    </row>
    <row r="5641" spans="1:1" x14ac:dyDescent="0.55000000000000004">
      <c r="A5641" s="5"/>
    </row>
    <row r="5642" spans="1:1" x14ac:dyDescent="0.55000000000000004">
      <c r="A5642" s="5"/>
    </row>
    <row r="5643" spans="1:1" x14ac:dyDescent="0.55000000000000004">
      <c r="A5643" s="5"/>
    </row>
    <row r="5644" spans="1:1" x14ac:dyDescent="0.55000000000000004">
      <c r="A5644" s="5"/>
    </row>
    <row r="5645" spans="1:1" x14ac:dyDescent="0.55000000000000004">
      <c r="A5645" s="5"/>
    </row>
    <row r="5646" spans="1:1" x14ac:dyDescent="0.55000000000000004">
      <c r="A5646" s="5"/>
    </row>
    <row r="5647" spans="1:1" x14ac:dyDescent="0.55000000000000004">
      <c r="A5647" s="5"/>
    </row>
    <row r="5648" spans="1:1" x14ac:dyDescent="0.55000000000000004">
      <c r="A5648" s="5"/>
    </row>
    <row r="5649" spans="1:1" x14ac:dyDescent="0.55000000000000004">
      <c r="A5649" s="5"/>
    </row>
    <row r="5650" spans="1:1" x14ac:dyDescent="0.55000000000000004">
      <c r="A5650" s="5"/>
    </row>
    <row r="5651" spans="1:1" x14ac:dyDescent="0.55000000000000004">
      <c r="A5651" s="5"/>
    </row>
    <row r="5652" spans="1:1" x14ac:dyDescent="0.55000000000000004">
      <c r="A5652" s="5"/>
    </row>
    <row r="5653" spans="1:1" x14ac:dyDescent="0.55000000000000004">
      <c r="A5653" s="5"/>
    </row>
    <row r="5654" spans="1:1" x14ac:dyDescent="0.55000000000000004">
      <c r="A5654" s="5"/>
    </row>
    <row r="5655" spans="1:1" x14ac:dyDescent="0.55000000000000004">
      <c r="A5655" s="5"/>
    </row>
    <row r="5656" spans="1:1" x14ac:dyDescent="0.55000000000000004">
      <c r="A5656" s="5"/>
    </row>
    <row r="5657" spans="1:1" x14ac:dyDescent="0.55000000000000004">
      <c r="A5657" s="5"/>
    </row>
    <row r="5658" spans="1:1" x14ac:dyDescent="0.55000000000000004">
      <c r="A5658" s="5"/>
    </row>
    <row r="5659" spans="1:1" x14ac:dyDescent="0.55000000000000004">
      <c r="A5659" s="5"/>
    </row>
    <row r="5660" spans="1:1" x14ac:dyDescent="0.55000000000000004">
      <c r="A5660" s="5"/>
    </row>
    <row r="5661" spans="1:1" x14ac:dyDescent="0.55000000000000004">
      <c r="A5661" s="5"/>
    </row>
    <row r="5662" spans="1:1" x14ac:dyDescent="0.55000000000000004">
      <c r="A5662" s="5"/>
    </row>
    <row r="5663" spans="1:1" x14ac:dyDescent="0.55000000000000004">
      <c r="A5663" s="5"/>
    </row>
    <row r="5664" spans="1:1" x14ac:dyDescent="0.55000000000000004">
      <c r="A5664" s="5"/>
    </row>
    <row r="5665" spans="1:1" x14ac:dyDescent="0.55000000000000004">
      <c r="A5665" s="5"/>
    </row>
    <row r="5666" spans="1:1" x14ac:dyDescent="0.55000000000000004">
      <c r="A5666" s="5"/>
    </row>
    <row r="5667" spans="1:1" x14ac:dyDescent="0.55000000000000004">
      <c r="A5667" s="5"/>
    </row>
    <row r="5668" spans="1:1" x14ac:dyDescent="0.55000000000000004">
      <c r="A5668" s="5"/>
    </row>
    <row r="5669" spans="1:1" x14ac:dyDescent="0.55000000000000004">
      <c r="A5669" s="5"/>
    </row>
    <row r="5670" spans="1:1" x14ac:dyDescent="0.55000000000000004">
      <c r="A5670" s="5"/>
    </row>
    <row r="5671" spans="1:1" x14ac:dyDescent="0.55000000000000004">
      <c r="A5671" s="5"/>
    </row>
    <row r="5672" spans="1:1" x14ac:dyDescent="0.55000000000000004">
      <c r="A5672" s="5"/>
    </row>
    <row r="5673" spans="1:1" x14ac:dyDescent="0.55000000000000004">
      <c r="A5673" s="5"/>
    </row>
    <row r="5674" spans="1:1" x14ac:dyDescent="0.55000000000000004">
      <c r="A5674" s="5"/>
    </row>
    <row r="5675" spans="1:1" x14ac:dyDescent="0.55000000000000004">
      <c r="A5675" s="5"/>
    </row>
    <row r="5676" spans="1:1" x14ac:dyDescent="0.55000000000000004">
      <c r="A5676" s="5"/>
    </row>
    <row r="5677" spans="1:1" x14ac:dyDescent="0.55000000000000004">
      <c r="A5677" s="5"/>
    </row>
    <row r="5678" spans="1:1" x14ac:dyDescent="0.55000000000000004">
      <c r="A5678" s="5"/>
    </row>
    <row r="5679" spans="1:1" x14ac:dyDescent="0.55000000000000004">
      <c r="A5679" s="5"/>
    </row>
    <row r="5680" spans="1:1" x14ac:dyDescent="0.55000000000000004">
      <c r="A5680" s="5"/>
    </row>
    <row r="5681" spans="1:1" x14ac:dyDescent="0.55000000000000004">
      <c r="A5681" s="5"/>
    </row>
    <row r="5682" spans="1:1" x14ac:dyDescent="0.55000000000000004">
      <c r="A5682" s="5"/>
    </row>
    <row r="5683" spans="1:1" x14ac:dyDescent="0.55000000000000004">
      <c r="A5683" s="5"/>
    </row>
    <row r="5684" spans="1:1" x14ac:dyDescent="0.55000000000000004">
      <c r="A5684" s="5"/>
    </row>
    <row r="5685" spans="1:1" x14ac:dyDescent="0.55000000000000004">
      <c r="A5685" s="5"/>
    </row>
    <row r="5686" spans="1:1" x14ac:dyDescent="0.55000000000000004">
      <c r="A5686" s="5"/>
    </row>
    <row r="5687" spans="1:1" x14ac:dyDescent="0.55000000000000004">
      <c r="A5687" s="5"/>
    </row>
    <row r="5688" spans="1:1" x14ac:dyDescent="0.55000000000000004">
      <c r="A5688" s="5"/>
    </row>
    <row r="5689" spans="1:1" x14ac:dyDescent="0.55000000000000004">
      <c r="A5689" s="5"/>
    </row>
    <row r="5690" spans="1:1" x14ac:dyDescent="0.55000000000000004">
      <c r="A5690" s="5"/>
    </row>
    <row r="5691" spans="1:1" x14ac:dyDescent="0.55000000000000004">
      <c r="A5691" s="5"/>
    </row>
    <row r="5692" spans="1:1" x14ac:dyDescent="0.55000000000000004">
      <c r="A5692" s="5"/>
    </row>
    <row r="5693" spans="1:1" x14ac:dyDescent="0.55000000000000004">
      <c r="A5693" s="5"/>
    </row>
    <row r="5694" spans="1:1" x14ac:dyDescent="0.55000000000000004">
      <c r="A5694" s="5"/>
    </row>
    <row r="5695" spans="1:1" x14ac:dyDescent="0.55000000000000004">
      <c r="A5695" s="5"/>
    </row>
    <row r="5696" spans="1:1" x14ac:dyDescent="0.55000000000000004">
      <c r="A5696" s="5"/>
    </row>
    <row r="5697" spans="1:1" x14ac:dyDescent="0.55000000000000004">
      <c r="A5697" s="5"/>
    </row>
    <row r="5698" spans="1:1" x14ac:dyDescent="0.55000000000000004">
      <c r="A5698" s="5"/>
    </row>
    <row r="5699" spans="1:1" x14ac:dyDescent="0.55000000000000004">
      <c r="A5699" s="5"/>
    </row>
    <row r="5700" spans="1:1" x14ac:dyDescent="0.55000000000000004">
      <c r="A5700" s="5"/>
    </row>
    <row r="5701" spans="1:1" x14ac:dyDescent="0.55000000000000004">
      <c r="A5701" s="5"/>
    </row>
    <row r="5702" spans="1:1" x14ac:dyDescent="0.55000000000000004">
      <c r="A5702" s="5"/>
    </row>
    <row r="5703" spans="1:1" x14ac:dyDescent="0.55000000000000004">
      <c r="A5703" s="5"/>
    </row>
    <row r="5704" spans="1:1" x14ac:dyDescent="0.55000000000000004">
      <c r="A5704" s="5"/>
    </row>
    <row r="5705" spans="1:1" x14ac:dyDescent="0.55000000000000004">
      <c r="A5705" s="5"/>
    </row>
    <row r="5706" spans="1:1" x14ac:dyDescent="0.55000000000000004">
      <c r="A5706" s="5"/>
    </row>
    <row r="5707" spans="1:1" x14ac:dyDescent="0.55000000000000004">
      <c r="A5707" s="5"/>
    </row>
    <row r="5708" spans="1:1" x14ac:dyDescent="0.55000000000000004">
      <c r="A5708" s="5"/>
    </row>
    <row r="5709" spans="1:1" x14ac:dyDescent="0.55000000000000004">
      <c r="A5709" s="5"/>
    </row>
    <row r="5710" spans="1:1" x14ac:dyDescent="0.55000000000000004">
      <c r="A5710" s="5"/>
    </row>
    <row r="5711" spans="1:1" x14ac:dyDescent="0.55000000000000004">
      <c r="A5711" s="5"/>
    </row>
    <row r="5712" spans="1:1" x14ac:dyDescent="0.55000000000000004">
      <c r="A5712" s="5"/>
    </row>
    <row r="5713" spans="1:1" x14ac:dyDescent="0.55000000000000004">
      <c r="A5713" s="5"/>
    </row>
    <row r="5714" spans="1:1" x14ac:dyDescent="0.55000000000000004">
      <c r="A5714" s="5"/>
    </row>
    <row r="5715" spans="1:1" x14ac:dyDescent="0.55000000000000004">
      <c r="A5715" s="5"/>
    </row>
    <row r="5716" spans="1:1" x14ac:dyDescent="0.55000000000000004">
      <c r="A5716" s="5"/>
    </row>
    <row r="5717" spans="1:1" x14ac:dyDescent="0.55000000000000004">
      <c r="A5717" s="5"/>
    </row>
    <row r="5718" spans="1:1" x14ac:dyDescent="0.55000000000000004">
      <c r="A5718" s="5"/>
    </row>
    <row r="5719" spans="1:1" x14ac:dyDescent="0.55000000000000004">
      <c r="A5719" s="5"/>
    </row>
    <row r="5720" spans="1:1" x14ac:dyDescent="0.55000000000000004">
      <c r="A5720" s="5"/>
    </row>
    <row r="5721" spans="1:1" x14ac:dyDescent="0.55000000000000004">
      <c r="A5721" s="5"/>
    </row>
    <row r="5722" spans="1:1" x14ac:dyDescent="0.55000000000000004">
      <c r="A5722" s="5"/>
    </row>
    <row r="5723" spans="1:1" x14ac:dyDescent="0.55000000000000004">
      <c r="A5723" s="5"/>
    </row>
    <row r="5724" spans="1:1" x14ac:dyDescent="0.55000000000000004">
      <c r="A5724" s="5"/>
    </row>
    <row r="5725" spans="1:1" x14ac:dyDescent="0.55000000000000004">
      <c r="A5725" s="5"/>
    </row>
    <row r="5726" spans="1:1" x14ac:dyDescent="0.55000000000000004">
      <c r="A5726" s="5"/>
    </row>
    <row r="5727" spans="1:1" x14ac:dyDescent="0.55000000000000004">
      <c r="A5727" s="5"/>
    </row>
    <row r="5728" spans="1:1" x14ac:dyDescent="0.55000000000000004">
      <c r="A5728" s="5"/>
    </row>
    <row r="5729" spans="1:1" x14ac:dyDescent="0.55000000000000004">
      <c r="A5729" s="5"/>
    </row>
    <row r="5730" spans="1:1" x14ac:dyDescent="0.55000000000000004">
      <c r="A5730" s="5"/>
    </row>
    <row r="5731" spans="1:1" x14ac:dyDescent="0.55000000000000004">
      <c r="A5731" s="5"/>
    </row>
    <row r="5732" spans="1:1" x14ac:dyDescent="0.55000000000000004">
      <c r="A5732" s="5"/>
    </row>
    <row r="5733" spans="1:1" x14ac:dyDescent="0.55000000000000004">
      <c r="A5733" s="5"/>
    </row>
    <row r="5734" spans="1:1" x14ac:dyDescent="0.55000000000000004">
      <c r="A5734" s="5"/>
    </row>
    <row r="5735" spans="1:1" x14ac:dyDescent="0.55000000000000004">
      <c r="A5735" s="5"/>
    </row>
    <row r="5736" spans="1:1" x14ac:dyDescent="0.55000000000000004">
      <c r="A5736" s="5"/>
    </row>
    <row r="5737" spans="1:1" x14ac:dyDescent="0.55000000000000004">
      <c r="A5737" s="5"/>
    </row>
    <row r="5738" spans="1:1" x14ac:dyDescent="0.55000000000000004">
      <c r="A5738" s="5"/>
    </row>
    <row r="5739" spans="1:1" x14ac:dyDescent="0.55000000000000004">
      <c r="A5739" s="5"/>
    </row>
    <row r="5740" spans="1:1" x14ac:dyDescent="0.55000000000000004">
      <c r="A5740" s="5"/>
    </row>
    <row r="5741" spans="1:1" x14ac:dyDescent="0.55000000000000004">
      <c r="A5741" s="5"/>
    </row>
    <row r="5742" spans="1:1" x14ac:dyDescent="0.55000000000000004">
      <c r="A5742" s="5"/>
    </row>
    <row r="5743" spans="1:1" x14ac:dyDescent="0.55000000000000004">
      <c r="A5743" s="5"/>
    </row>
    <row r="5744" spans="1:1" x14ac:dyDescent="0.55000000000000004">
      <c r="A5744" s="5"/>
    </row>
    <row r="5745" spans="1:1" x14ac:dyDescent="0.55000000000000004">
      <c r="A5745" s="5"/>
    </row>
    <row r="5746" spans="1:1" x14ac:dyDescent="0.55000000000000004">
      <c r="A5746" s="5"/>
    </row>
    <row r="5747" spans="1:1" x14ac:dyDescent="0.55000000000000004">
      <c r="A5747" s="5"/>
    </row>
    <row r="5748" spans="1:1" x14ac:dyDescent="0.55000000000000004">
      <c r="A5748" s="5"/>
    </row>
    <row r="5749" spans="1:1" x14ac:dyDescent="0.55000000000000004">
      <c r="A5749" s="5"/>
    </row>
    <row r="5750" spans="1:1" x14ac:dyDescent="0.55000000000000004">
      <c r="A5750" s="5"/>
    </row>
    <row r="5751" spans="1:1" x14ac:dyDescent="0.55000000000000004">
      <c r="A5751" s="5"/>
    </row>
    <row r="5752" spans="1:1" x14ac:dyDescent="0.55000000000000004">
      <c r="A5752" s="5"/>
    </row>
    <row r="5753" spans="1:1" x14ac:dyDescent="0.55000000000000004">
      <c r="A5753" s="5"/>
    </row>
    <row r="5754" spans="1:1" x14ac:dyDescent="0.55000000000000004">
      <c r="A5754" s="5"/>
    </row>
    <row r="5755" spans="1:1" x14ac:dyDescent="0.55000000000000004">
      <c r="A5755" s="5"/>
    </row>
    <row r="5756" spans="1:1" x14ac:dyDescent="0.55000000000000004">
      <c r="A5756" s="5"/>
    </row>
    <row r="5757" spans="1:1" x14ac:dyDescent="0.55000000000000004">
      <c r="A5757" s="5"/>
    </row>
    <row r="5758" spans="1:1" x14ac:dyDescent="0.55000000000000004">
      <c r="A5758" s="5"/>
    </row>
    <row r="5759" spans="1:1" x14ac:dyDescent="0.55000000000000004">
      <c r="A5759" s="5"/>
    </row>
    <row r="5760" spans="1:1" x14ac:dyDescent="0.55000000000000004">
      <c r="A5760" s="5"/>
    </row>
    <row r="5761" spans="1:1" x14ac:dyDescent="0.55000000000000004">
      <c r="A5761" s="5"/>
    </row>
    <row r="5762" spans="1:1" x14ac:dyDescent="0.55000000000000004">
      <c r="A5762" s="5"/>
    </row>
    <row r="5763" spans="1:1" x14ac:dyDescent="0.55000000000000004">
      <c r="A5763" s="5"/>
    </row>
    <row r="5764" spans="1:1" x14ac:dyDescent="0.55000000000000004">
      <c r="A5764" s="5"/>
    </row>
    <row r="5765" spans="1:1" x14ac:dyDescent="0.55000000000000004">
      <c r="A5765" s="5"/>
    </row>
    <row r="5766" spans="1:1" x14ac:dyDescent="0.55000000000000004">
      <c r="A5766" s="5"/>
    </row>
    <row r="5767" spans="1:1" x14ac:dyDescent="0.55000000000000004">
      <c r="A5767" s="5"/>
    </row>
    <row r="5768" spans="1:1" x14ac:dyDescent="0.55000000000000004">
      <c r="A5768" s="5"/>
    </row>
    <row r="5769" spans="1:1" x14ac:dyDescent="0.55000000000000004">
      <c r="A5769" s="5"/>
    </row>
    <row r="5770" spans="1:1" x14ac:dyDescent="0.55000000000000004">
      <c r="A5770" s="5"/>
    </row>
    <row r="5771" spans="1:1" x14ac:dyDescent="0.55000000000000004">
      <c r="A5771" s="5"/>
    </row>
    <row r="5772" spans="1:1" x14ac:dyDescent="0.55000000000000004">
      <c r="A5772" s="5"/>
    </row>
    <row r="5773" spans="1:1" x14ac:dyDescent="0.55000000000000004">
      <c r="A5773" s="5"/>
    </row>
    <row r="5774" spans="1:1" x14ac:dyDescent="0.55000000000000004">
      <c r="A5774" s="5"/>
    </row>
    <row r="5775" spans="1:1" x14ac:dyDescent="0.55000000000000004">
      <c r="A5775" s="5"/>
    </row>
    <row r="5776" spans="1:1" x14ac:dyDescent="0.55000000000000004">
      <c r="A5776" s="5"/>
    </row>
    <row r="5777" spans="1:1" x14ac:dyDescent="0.55000000000000004">
      <c r="A5777" s="5"/>
    </row>
    <row r="5778" spans="1:1" x14ac:dyDescent="0.55000000000000004">
      <c r="A5778" s="5"/>
    </row>
    <row r="5779" spans="1:1" x14ac:dyDescent="0.55000000000000004">
      <c r="A5779" s="5"/>
    </row>
    <row r="5780" spans="1:1" x14ac:dyDescent="0.55000000000000004">
      <c r="A5780" s="5"/>
    </row>
    <row r="5781" spans="1:1" x14ac:dyDescent="0.55000000000000004">
      <c r="A5781" s="5"/>
    </row>
    <row r="5782" spans="1:1" x14ac:dyDescent="0.55000000000000004">
      <c r="A5782" s="5"/>
    </row>
    <row r="5783" spans="1:1" x14ac:dyDescent="0.55000000000000004">
      <c r="A5783" s="5"/>
    </row>
    <row r="5784" spans="1:1" x14ac:dyDescent="0.55000000000000004">
      <c r="A5784" s="5"/>
    </row>
    <row r="5785" spans="1:1" x14ac:dyDescent="0.55000000000000004">
      <c r="A5785" s="5"/>
    </row>
    <row r="5786" spans="1:1" x14ac:dyDescent="0.55000000000000004">
      <c r="A5786" s="5"/>
    </row>
    <row r="5787" spans="1:1" x14ac:dyDescent="0.55000000000000004">
      <c r="A5787" s="5"/>
    </row>
    <row r="5788" spans="1:1" x14ac:dyDescent="0.55000000000000004">
      <c r="A5788" s="5"/>
    </row>
    <row r="5789" spans="1:1" x14ac:dyDescent="0.55000000000000004">
      <c r="A5789" s="5"/>
    </row>
    <row r="5790" spans="1:1" x14ac:dyDescent="0.55000000000000004">
      <c r="A5790" s="5"/>
    </row>
    <row r="5791" spans="1:1" x14ac:dyDescent="0.55000000000000004">
      <c r="A5791" s="5"/>
    </row>
    <row r="5792" spans="1:1" x14ac:dyDescent="0.55000000000000004">
      <c r="A5792" s="5"/>
    </row>
    <row r="5793" spans="1:1" x14ac:dyDescent="0.55000000000000004">
      <c r="A5793" s="5"/>
    </row>
    <row r="5794" spans="1:1" x14ac:dyDescent="0.55000000000000004">
      <c r="A5794" s="5"/>
    </row>
    <row r="5795" spans="1:1" x14ac:dyDescent="0.55000000000000004">
      <c r="A5795" s="5"/>
    </row>
    <row r="5796" spans="1:1" x14ac:dyDescent="0.55000000000000004">
      <c r="A5796" s="5"/>
    </row>
    <row r="5797" spans="1:1" x14ac:dyDescent="0.55000000000000004">
      <c r="A5797" s="5"/>
    </row>
    <row r="5798" spans="1:1" x14ac:dyDescent="0.55000000000000004">
      <c r="A5798" s="5"/>
    </row>
    <row r="5799" spans="1:1" x14ac:dyDescent="0.55000000000000004">
      <c r="A5799" s="5"/>
    </row>
    <row r="5800" spans="1:1" x14ac:dyDescent="0.55000000000000004">
      <c r="A5800" s="5"/>
    </row>
    <row r="5801" spans="1:1" x14ac:dyDescent="0.55000000000000004">
      <c r="A5801" s="5"/>
    </row>
    <row r="5802" spans="1:1" x14ac:dyDescent="0.55000000000000004">
      <c r="A5802" s="5"/>
    </row>
    <row r="5803" spans="1:1" x14ac:dyDescent="0.55000000000000004">
      <c r="A5803" s="5"/>
    </row>
    <row r="5804" spans="1:1" x14ac:dyDescent="0.55000000000000004">
      <c r="A5804" s="5"/>
    </row>
    <row r="5805" spans="1:1" x14ac:dyDescent="0.55000000000000004">
      <c r="A5805" s="5"/>
    </row>
    <row r="5806" spans="1:1" x14ac:dyDescent="0.55000000000000004">
      <c r="A5806" s="5"/>
    </row>
    <row r="5807" spans="1:1" x14ac:dyDescent="0.55000000000000004">
      <c r="A5807" s="5"/>
    </row>
    <row r="5808" spans="1:1" x14ac:dyDescent="0.55000000000000004">
      <c r="A5808" s="5"/>
    </row>
    <row r="5809" spans="1:1" x14ac:dyDescent="0.55000000000000004">
      <c r="A5809" s="5"/>
    </row>
    <row r="5810" spans="1:1" x14ac:dyDescent="0.55000000000000004">
      <c r="A5810" s="5"/>
    </row>
    <row r="5811" spans="1:1" x14ac:dyDescent="0.55000000000000004">
      <c r="A5811" s="5"/>
    </row>
    <row r="5812" spans="1:1" x14ac:dyDescent="0.55000000000000004">
      <c r="A5812" s="5"/>
    </row>
    <row r="5813" spans="1:1" x14ac:dyDescent="0.55000000000000004">
      <c r="A5813" s="5"/>
    </row>
    <row r="5814" spans="1:1" x14ac:dyDescent="0.55000000000000004">
      <c r="A5814" s="5"/>
    </row>
    <row r="5815" spans="1:1" x14ac:dyDescent="0.55000000000000004">
      <c r="A5815" s="5"/>
    </row>
    <row r="5816" spans="1:1" x14ac:dyDescent="0.55000000000000004">
      <c r="A5816" s="5"/>
    </row>
    <row r="5817" spans="1:1" x14ac:dyDescent="0.55000000000000004">
      <c r="A5817" s="5"/>
    </row>
    <row r="5818" spans="1:1" x14ac:dyDescent="0.55000000000000004">
      <c r="A5818" s="5"/>
    </row>
    <row r="5819" spans="1:1" x14ac:dyDescent="0.55000000000000004">
      <c r="A5819" s="5"/>
    </row>
    <row r="5820" spans="1:1" x14ac:dyDescent="0.55000000000000004">
      <c r="A5820" s="5"/>
    </row>
    <row r="5821" spans="1:1" x14ac:dyDescent="0.55000000000000004">
      <c r="A5821" s="5"/>
    </row>
    <row r="5822" spans="1:1" x14ac:dyDescent="0.55000000000000004">
      <c r="A5822" s="5"/>
    </row>
    <row r="5823" spans="1:1" x14ac:dyDescent="0.55000000000000004">
      <c r="A5823" s="5"/>
    </row>
    <row r="5824" spans="1:1" x14ac:dyDescent="0.55000000000000004">
      <c r="A5824" s="5"/>
    </row>
    <row r="5825" spans="1:1" x14ac:dyDescent="0.55000000000000004">
      <c r="A5825" s="5"/>
    </row>
    <row r="5826" spans="1:1" x14ac:dyDescent="0.55000000000000004">
      <c r="A5826" s="5"/>
    </row>
    <row r="5827" spans="1:1" x14ac:dyDescent="0.55000000000000004">
      <c r="A5827" s="5"/>
    </row>
    <row r="5828" spans="1:1" x14ac:dyDescent="0.55000000000000004">
      <c r="A5828" s="5"/>
    </row>
    <row r="5829" spans="1:1" x14ac:dyDescent="0.55000000000000004">
      <c r="A5829" s="5"/>
    </row>
    <row r="5830" spans="1:1" x14ac:dyDescent="0.55000000000000004">
      <c r="A5830" s="5"/>
    </row>
    <row r="5831" spans="1:1" x14ac:dyDescent="0.55000000000000004">
      <c r="A5831" s="5"/>
    </row>
    <row r="5832" spans="1:1" x14ac:dyDescent="0.55000000000000004">
      <c r="A5832" s="5"/>
    </row>
    <row r="5833" spans="1:1" x14ac:dyDescent="0.55000000000000004">
      <c r="A5833" s="5"/>
    </row>
    <row r="5834" spans="1:1" x14ac:dyDescent="0.55000000000000004">
      <c r="A5834" s="5"/>
    </row>
    <row r="5835" spans="1:1" x14ac:dyDescent="0.55000000000000004">
      <c r="A5835" s="5"/>
    </row>
    <row r="5836" spans="1:1" x14ac:dyDescent="0.55000000000000004">
      <c r="A5836" s="5"/>
    </row>
    <row r="5837" spans="1:1" x14ac:dyDescent="0.55000000000000004">
      <c r="A5837" s="5"/>
    </row>
    <row r="5838" spans="1:1" x14ac:dyDescent="0.55000000000000004">
      <c r="A5838" s="5"/>
    </row>
    <row r="5839" spans="1:1" x14ac:dyDescent="0.55000000000000004">
      <c r="A5839" s="5"/>
    </row>
    <row r="5840" spans="1:1" x14ac:dyDescent="0.55000000000000004">
      <c r="A5840" s="5"/>
    </row>
    <row r="5841" spans="1:1" x14ac:dyDescent="0.55000000000000004">
      <c r="A5841" s="5"/>
    </row>
    <row r="5842" spans="1:1" x14ac:dyDescent="0.55000000000000004">
      <c r="A5842" s="5"/>
    </row>
    <row r="5843" spans="1:1" x14ac:dyDescent="0.55000000000000004">
      <c r="A5843" s="5"/>
    </row>
    <row r="5844" spans="1:1" x14ac:dyDescent="0.55000000000000004">
      <c r="A5844" s="5"/>
    </row>
    <row r="5845" spans="1:1" x14ac:dyDescent="0.55000000000000004">
      <c r="A5845" s="5"/>
    </row>
    <row r="5846" spans="1:1" x14ac:dyDescent="0.55000000000000004">
      <c r="A5846" s="5"/>
    </row>
    <row r="5847" spans="1:1" x14ac:dyDescent="0.55000000000000004">
      <c r="A5847" s="5"/>
    </row>
    <row r="5848" spans="1:1" x14ac:dyDescent="0.55000000000000004">
      <c r="A5848" s="5"/>
    </row>
    <row r="5849" spans="1:1" x14ac:dyDescent="0.55000000000000004">
      <c r="A5849" s="5"/>
    </row>
    <row r="5850" spans="1:1" x14ac:dyDescent="0.55000000000000004">
      <c r="A5850" s="5"/>
    </row>
    <row r="5851" spans="1:1" x14ac:dyDescent="0.55000000000000004">
      <c r="A5851" s="5"/>
    </row>
    <row r="5852" spans="1:1" x14ac:dyDescent="0.55000000000000004">
      <c r="A5852" s="5"/>
    </row>
    <row r="5853" spans="1:1" x14ac:dyDescent="0.55000000000000004">
      <c r="A5853" s="5"/>
    </row>
    <row r="5854" spans="1:1" x14ac:dyDescent="0.55000000000000004">
      <c r="A5854" s="5"/>
    </row>
    <row r="5855" spans="1:1" x14ac:dyDescent="0.55000000000000004">
      <c r="A5855" s="5"/>
    </row>
    <row r="5856" spans="1:1" x14ac:dyDescent="0.55000000000000004">
      <c r="A5856" s="5"/>
    </row>
    <row r="5857" spans="1:1" x14ac:dyDescent="0.55000000000000004">
      <c r="A5857" s="5"/>
    </row>
    <row r="5858" spans="1:1" x14ac:dyDescent="0.55000000000000004">
      <c r="A5858" s="5"/>
    </row>
    <row r="5859" spans="1:1" x14ac:dyDescent="0.55000000000000004">
      <c r="A5859" s="5"/>
    </row>
    <row r="5860" spans="1:1" x14ac:dyDescent="0.55000000000000004">
      <c r="A5860" s="5"/>
    </row>
    <row r="5861" spans="1:1" x14ac:dyDescent="0.55000000000000004">
      <c r="A5861" s="5"/>
    </row>
    <row r="5862" spans="1:1" x14ac:dyDescent="0.55000000000000004">
      <c r="A5862" s="5"/>
    </row>
    <row r="5863" spans="1:1" x14ac:dyDescent="0.55000000000000004">
      <c r="A5863" s="5"/>
    </row>
    <row r="5864" spans="1:1" x14ac:dyDescent="0.55000000000000004">
      <c r="A5864" s="5"/>
    </row>
    <row r="5865" spans="1:1" x14ac:dyDescent="0.55000000000000004">
      <c r="A5865" s="5"/>
    </row>
    <row r="5866" spans="1:1" x14ac:dyDescent="0.55000000000000004">
      <c r="A5866" s="5"/>
    </row>
    <row r="5867" spans="1:1" x14ac:dyDescent="0.55000000000000004">
      <c r="A5867" s="5"/>
    </row>
    <row r="5868" spans="1:1" x14ac:dyDescent="0.55000000000000004">
      <c r="A5868" s="5"/>
    </row>
    <row r="5869" spans="1:1" x14ac:dyDescent="0.55000000000000004">
      <c r="A5869" s="5"/>
    </row>
    <row r="5870" spans="1:1" x14ac:dyDescent="0.55000000000000004">
      <c r="A5870" s="5"/>
    </row>
    <row r="5871" spans="1:1" x14ac:dyDescent="0.55000000000000004">
      <c r="A5871" s="5"/>
    </row>
    <row r="5872" spans="1:1" x14ac:dyDescent="0.55000000000000004">
      <c r="A5872" s="5"/>
    </row>
    <row r="5873" spans="1:1" x14ac:dyDescent="0.55000000000000004">
      <c r="A5873" s="5"/>
    </row>
    <row r="5874" spans="1:1" x14ac:dyDescent="0.55000000000000004">
      <c r="A5874" s="5"/>
    </row>
    <row r="5875" spans="1:1" x14ac:dyDescent="0.55000000000000004">
      <c r="A5875" s="5"/>
    </row>
    <row r="5876" spans="1:1" x14ac:dyDescent="0.55000000000000004">
      <c r="A5876" s="5"/>
    </row>
    <row r="5877" spans="1:1" x14ac:dyDescent="0.55000000000000004">
      <c r="A5877" s="5"/>
    </row>
    <row r="5878" spans="1:1" x14ac:dyDescent="0.55000000000000004">
      <c r="A5878" s="5"/>
    </row>
    <row r="5879" spans="1:1" x14ac:dyDescent="0.55000000000000004">
      <c r="A5879" s="5"/>
    </row>
    <row r="5880" spans="1:1" x14ac:dyDescent="0.55000000000000004">
      <c r="A5880" s="5"/>
    </row>
    <row r="5881" spans="1:1" x14ac:dyDescent="0.55000000000000004">
      <c r="A5881" s="5"/>
    </row>
    <row r="5882" spans="1:1" x14ac:dyDescent="0.55000000000000004">
      <c r="A5882" s="5"/>
    </row>
    <row r="5883" spans="1:1" x14ac:dyDescent="0.55000000000000004">
      <c r="A5883" s="5"/>
    </row>
    <row r="5884" spans="1:1" x14ac:dyDescent="0.55000000000000004">
      <c r="A5884" s="5"/>
    </row>
    <row r="5885" spans="1:1" x14ac:dyDescent="0.55000000000000004">
      <c r="A5885" s="5"/>
    </row>
    <row r="5886" spans="1:1" x14ac:dyDescent="0.55000000000000004">
      <c r="A5886" s="5"/>
    </row>
    <row r="5887" spans="1:1" x14ac:dyDescent="0.55000000000000004">
      <c r="A5887" s="5"/>
    </row>
    <row r="5888" spans="1:1" x14ac:dyDescent="0.55000000000000004">
      <c r="A5888" s="5"/>
    </row>
    <row r="5889" spans="1:1" x14ac:dyDescent="0.55000000000000004">
      <c r="A5889" s="5"/>
    </row>
    <row r="5890" spans="1:1" x14ac:dyDescent="0.55000000000000004">
      <c r="A5890" s="5"/>
    </row>
    <row r="5891" spans="1:1" x14ac:dyDescent="0.55000000000000004">
      <c r="A5891" s="5"/>
    </row>
    <row r="5892" spans="1:1" x14ac:dyDescent="0.55000000000000004">
      <c r="A5892" s="5"/>
    </row>
    <row r="5893" spans="1:1" x14ac:dyDescent="0.55000000000000004">
      <c r="A5893" s="5"/>
    </row>
    <row r="5894" spans="1:1" x14ac:dyDescent="0.55000000000000004">
      <c r="A5894" s="5"/>
    </row>
    <row r="5895" spans="1:1" x14ac:dyDescent="0.55000000000000004">
      <c r="A5895" s="5"/>
    </row>
    <row r="5896" spans="1:1" x14ac:dyDescent="0.55000000000000004">
      <c r="A5896" s="5"/>
    </row>
    <row r="5897" spans="1:1" x14ac:dyDescent="0.55000000000000004">
      <c r="A5897" s="5"/>
    </row>
    <row r="5898" spans="1:1" x14ac:dyDescent="0.55000000000000004">
      <c r="A5898" s="5"/>
    </row>
    <row r="5899" spans="1:1" x14ac:dyDescent="0.55000000000000004">
      <c r="A5899" s="5"/>
    </row>
    <row r="5900" spans="1:1" x14ac:dyDescent="0.55000000000000004">
      <c r="A5900" s="5"/>
    </row>
    <row r="5901" spans="1:1" x14ac:dyDescent="0.55000000000000004">
      <c r="A5901" s="5"/>
    </row>
    <row r="5902" spans="1:1" x14ac:dyDescent="0.55000000000000004">
      <c r="A5902" s="5"/>
    </row>
    <row r="5903" spans="1:1" x14ac:dyDescent="0.55000000000000004">
      <c r="A5903" s="5"/>
    </row>
    <row r="5904" spans="1:1" x14ac:dyDescent="0.55000000000000004">
      <c r="A5904" s="5"/>
    </row>
    <row r="5905" spans="1:1" x14ac:dyDescent="0.55000000000000004">
      <c r="A5905" s="5"/>
    </row>
    <row r="5906" spans="1:1" x14ac:dyDescent="0.55000000000000004">
      <c r="A5906" s="5"/>
    </row>
    <row r="5907" spans="1:1" x14ac:dyDescent="0.55000000000000004">
      <c r="A5907" s="5"/>
    </row>
    <row r="5908" spans="1:1" x14ac:dyDescent="0.55000000000000004">
      <c r="A5908" s="5"/>
    </row>
    <row r="5909" spans="1:1" x14ac:dyDescent="0.55000000000000004">
      <c r="A5909" s="5"/>
    </row>
    <row r="5910" spans="1:1" x14ac:dyDescent="0.55000000000000004">
      <c r="A5910" s="5"/>
    </row>
    <row r="5911" spans="1:1" x14ac:dyDescent="0.55000000000000004">
      <c r="A5911" s="5"/>
    </row>
    <row r="5912" spans="1:1" x14ac:dyDescent="0.55000000000000004">
      <c r="A5912" s="5"/>
    </row>
    <row r="5913" spans="1:1" x14ac:dyDescent="0.55000000000000004">
      <c r="A5913" s="5"/>
    </row>
    <row r="5914" spans="1:1" x14ac:dyDescent="0.55000000000000004">
      <c r="A5914" s="5"/>
    </row>
    <row r="5915" spans="1:1" x14ac:dyDescent="0.55000000000000004">
      <c r="A5915" s="5"/>
    </row>
    <row r="5916" spans="1:1" x14ac:dyDescent="0.55000000000000004">
      <c r="A5916" s="5"/>
    </row>
    <row r="5917" spans="1:1" x14ac:dyDescent="0.55000000000000004">
      <c r="A5917" s="5"/>
    </row>
    <row r="5918" spans="1:1" x14ac:dyDescent="0.55000000000000004">
      <c r="A5918" s="5"/>
    </row>
    <row r="5919" spans="1:1" x14ac:dyDescent="0.55000000000000004">
      <c r="A5919" s="5"/>
    </row>
    <row r="5920" spans="1:1" x14ac:dyDescent="0.55000000000000004">
      <c r="A5920" s="5"/>
    </row>
    <row r="5921" spans="1:1" x14ac:dyDescent="0.55000000000000004">
      <c r="A5921" s="5"/>
    </row>
    <row r="5922" spans="1:1" x14ac:dyDescent="0.55000000000000004">
      <c r="A5922" s="5"/>
    </row>
    <row r="5923" spans="1:1" x14ac:dyDescent="0.55000000000000004">
      <c r="A5923" s="5"/>
    </row>
    <row r="5924" spans="1:1" x14ac:dyDescent="0.55000000000000004">
      <c r="A5924" s="5"/>
    </row>
    <row r="5925" spans="1:1" x14ac:dyDescent="0.55000000000000004">
      <c r="A5925" s="5"/>
    </row>
    <row r="5926" spans="1:1" x14ac:dyDescent="0.55000000000000004">
      <c r="A5926" s="5"/>
    </row>
    <row r="5927" spans="1:1" x14ac:dyDescent="0.55000000000000004">
      <c r="A5927" s="5"/>
    </row>
    <row r="5928" spans="1:1" x14ac:dyDescent="0.55000000000000004">
      <c r="A5928" s="5"/>
    </row>
    <row r="5929" spans="1:1" x14ac:dyDescent="0.55000000000000004">
      <c r="A5929" s="5"/>
    </row>
    <row r="5930" spans="1:1" x14ac:dyDescent="0.55000000000000004">
      <c r="A5930" s="5"/>
    </row>
    <row r="5931" spans="1:1" x14ac:dyDescent="0.55000000000000004">
      <c r="A5931" s="5"/>
    </row>
    <row r="5932" spans="1:1" x14ac:dyDescent="0.55000000000000004">
      <c r="A5932" s="5"/>
    </row>
    <row r="5933" spans="1:1" x14ac:dyDescent="0.55000000000000004">
      <c r="A5933" s="5"/>
    </row>
    <row r="5934" spans="1:1" x14ac:dyDescent="0.55000000000000004">
      <c r="A5934" s="5"/>
    </row>
    <row r="5935" spans="1:1" x14ac:dyDescent="0.55000000000000004">
      <c r="A5935" s="5"/>
    </row>
    <row r="5936" spans="1:1" x14ac:dyDescent="0.55000000000000004">
      <c r="A5936" s="5"/>
    </row>
    <row r="5937" spans="1:1" x14ac:dyDescent="0.55000000000000004">
      <c r="A5937" s="5"/>
    </row>
    <row r="5938" spans="1:1" x14ac:dyDescent="0.55000000000000004">
      <c r="A5938" s="5"/>
    </row>
    <row r="5939" spans="1:1" x14ac:dyDescent="0.55000000000000004">
      <c r="A5939" s="5"/>
    </row>
    <row r="5940" spans="1:1" x14ac:dyDescent="0.55000000000000004">
      <c r="A5940" s="5"/>
    </row>
    <row r="5941" spans="1:1" x14ac:dyDescent="0.55000000000000004">
      <c r="A5941" s="5"/>
    </row>
    <row r="5942" spans="1:1" x14ac:dyDescent="0.55000000000000004">
      <c r="A5942" s="5"/>
    </row>
    <row r="5943" spans="1:1" x14ac:dyDescent="0.55000000000000004">
      <c r="A5943" s="5"/>
    </row>
    <row r="5944" spans="1:1" x14ac:dyDescent="0.55000000000000004">
      <c r="A5944" s="5"/>
    </row>
    <row r="5945" spans="1:1" x14ac:dyDescent="0.55000000000000004">
      <c r="A5945" s="5"/>
    </row>
    <row r="5946" spans="1:1" x14ac:dyDescent="0.55000000000000004">
      <c r="A5946" s="5"/>
    </row>
    <row r="5947" spans="1:1" x14ac:dyDescent="0.55000000000000004">
      <c r="A5947" s="5"/>
    </row>
    <row r="5948" spans="1:1" x14ac:dyDescent="0.55000000000000004">
      <c r="A5948" s="5"/>
    </row>
    <row r="5949" spans="1:1" x14ac:dyDescent="0.55000000000000004">
      <c r="A5949" s="5"/>
    </row>
    <row r="5950" spans="1:1" x14ac:dyDescent="0.55000000000000004">
      <c r="A5950" s="5"/>
    </row>
    <row r="5951" spans="1:1" x14ac:dyDescent="0.55000000000000004">
      <c r="A5951" s="5"/>
    </row>
    <row r="5952" spans="1:1" x14ac:dyDescent="0.55000000000000004">
      <c r="A5952" s="5"/>
    </row>
    <row r="5953" spans="1:1" x14ac:dyDescent="0.55000000000000004">
      <c r="A5953" s="5"/>
    </row>
    <row r="5954" spans="1:1" x14ac:dyDescent="0.55000000000000004">
      <c r="A5954" s="5"/>
    </row>
    <row r="5955" spans="1:1" x14ac:dyDescent="0.55000000000000004">
      <c r="A5955" s="5"/>
    </row>
    <row r="5956" spans="1:1" x14ac:dyDescent="0.55000000000000004">
      <c r="A5956" s="5"/>
    </row>
    <row r="5957" spans="1:1" x14ac:dyDescent="0.55000000000000004">
      <c r="A5957" s="5"/>
    </row>
    <row r="5958" spans="1:1" x14ac:dyDescent="0.55000000000000004">
      <c r="A5958" s="5"/>
    </row>
    <row r="5959" spans="1:1" x14ac:dyDescent="0.55000000000000004">
      <c r="A5959" s="5"/>
    </row>
    <row r="5960" spans="1:1" x14ac:dyDescent="0.55000000000000004">
      <c r="A5960" s="5"/>
    </row>
    <row r="5961" spans="1:1" x14ac:dyDescent="0.55000000000000004">
      <c r="A5961" s="5"/>
    </row>
    <row r="5962" spans="1:1" x14ac:dyDescent="0.55000000000000004">
      <c r="A5962" s="5"/>
    </row>
    <row r="5963" spans="1:1" x14ac:dyDescent="0.55000000000000004">
      <c r="A5963" s="5"/>
    </row>
    <row r="5964" spans="1:1" x14ac:dyDescent="0.55000000000000004">
      <c r="A5964" s="5"/>
    </row>
    <row r="5965" spans="1:1" x14ac:dyDescent="0.55000000000000004">
      <c r="A5965" s="5"/>
    </row>
    <row r="5966" spans="1:1" x14ac:dyDescent="0.55000000000000004">
      <c r="A5966" s="5"/>
    </row>
    <row r="5967" spans="1:1" x14ac:dyDescent="0.55000000000000004">
      <c r="A5967" s="5"/>
    </row>
    <row r="5968" spans="1:1" x14ac:dyDescent="0.55000000000000004">
      <c r="A5968" s="5"/>
    </row>
    <row r="5969" spans="1:1" x14ac:dyDescent="0.55000000000000004">
      <c r="A5969" s="5"/>
    </row>
    <row r="5970" spans="1:1" x14ac:dyDescent="0.55000000000000004">
      <c r="A5970" s="5"/>
    </row>
    <row r="5971" spans="1:1" x14ac:dyDescent="0.55000000000000004">
      <c r="A5971" s="5"/>
    </row>
    <row r="5972" spans="1:1" x14ac:dyDescent="0.55000000000000004">
      <c r="A5972" s="5"/>
    </row>
    <row r="5973" spans="1:1" x14ac:dyDescent="0.55000000000000004">
      <c r="A5973" s="5"/>
    </row>
    <row r="5974" spans="1:1" x14ac:dyDescent="0.55000000000000004">
      <c r="A5974" s="5"/>
    </row>
    <row r="5975" spans="1:1" x14ac:dyDescent="0.55000000000000004">
      <c r="A5975" s="5"/>
    </row>
    <row r="5976" spans="1:1" x14ac:dyDescent="0.55000000000000004">
      <c r="A5976" s="5"/>
    </row>
    <row r="5977" spans="1:1" x14ac:dyDescent="0.55000000000000004">
      <c r="A5977" s="5"/>
    </row>
    <row r="5978" spans="1:1" x14ac:dyDescent="0.55000000000000004">
      <c r="A5978" s="5"/>
    </row>
    <row r="5979" spans="1:1" x14ac:dyDescent="0.55000000000000004">
      <c r="A5979" s="5"/>
    </row>
    <row r="5980" spans="1:1" x14ac:dyDescent="0.55000000000000004">
      <c r="A5980" s="5"/>
    </row>
    <row r="5981" spans="1:1" x14ac:dyDescent="0.55000000000000004">
      <c r="A5981" s="5"/>
    </row>
    <row r="5982" spans="1:1" x14ac:dyDescent="0.55000000000000004">
      <c r="A5982" s="5"/>
    </row>
    <row r="5983" spans="1:1" x14ac:dyDescent="0.55000000000000004">
      <c r="A5983" s="5"/>
    </row>
    <row r="5984" spans="1:1" x14ac:dyDescent="0.55000000000000004">
      <c r="A5984" s="5"/>
    </row>
    <row r="5985" spans="1:1" x14ac:dyDescent="0.55000000000000004">
      <c r="A5985" s="5"/>
    </row>
    <row r="5986" spans="1:1" x14ac:dyDescent="0.55000000000000004">
      <c r="A5986" s="5"/>
    </row>
    <row r="5987" spans="1:1" x14ac:dyDescent="0.55000000000000004">
      <c r="A5987" s="5"/>
    </row>
    <row r="5988" spans="1:1" x14ac:dyDescent="0.55000000000000004">
      <c r="A5988" s="5"/>
    </row>
    <row r="5989" spans="1:1" x14ac:dyDescent="0.55000000000000004">
      <c r="A5989" s="5"/>
    </row>
    <row r="5990" spans="1:1" x14ac:dyDescent="0.55000000000000004">
      <c r="A5990" s="5"/>
    </row>
    <row r="5991" spans="1:1" x14ac:dyDescent="0.55000000000000004">
      <c r="A5991" s="5"/>
    </row>
    <row r="5992" spans="1:1" x14ac:dyDescent="0.55000000000000004">
      <c r="A5992" s="5"/>
    </row>
    <row r="5993" spans="1:1" x14ac:dyDescent="0.55000000000000004">
      <c r="A5993" s="5"/>
    </row>
    <row r="5994" spans="1:1" x14ac:dyDescent="0.55000000000000004">
      <c r="A5994" s="5"/>
    </row>
    <row r="5995" spans="1:1" x14ac:dyDescent="0.55000000000000004">
      <c r="A5995" s="5"/>
    </row>
    <row r="5996" spans="1:1" x14ac:dyDescent="0.55000000000000004">
      <c r="A5996" s="5"/>
    </row>
    <row r="5997" spans="1:1" x14ac:dyDescent="0.55000000000000004">
      <c r="A5997" s="5"/>
    </row>
    <row r="5998" spans="1:1" x14ac:dyDescent="0.55000000000000004">
      <c r="A5998" s="5"/>
    </row>
    <row r="5999" spans="1:1" x14ac:dyDescent="0.55000000000000004">
      <c r="A5999" s="5"/>
    </row>
    <row r="6000" spans="1:1" x14ac:dyDescent="0.55000000000000004">
      <c r="A6000" s="5"/>
    </row>
    <row r="6001" spans="1:1" x14ac:dyDescent="0.55000000000000004">
      <c r="A6001" s="5"/>
    </row>
    <row r="6002" spans="1:1" x14ac:dyDescent="0.55000000000000004">
      <c r="A6002" s="5"/>
    </row>
    <row r="6003" spans="1:1" x14ac:dyDescent="0.55000000000000004">
      <c r="A6003" s="5"/>
    </row>
    <row r="6004" spans="1:1" x14ac:dyDescent="0.55000000000000004">
      <c r="A6004" s="5"/>
    </row>
    <row r="6005" spans="1:1" x14ac:dyDescent="0.55000000000000004">
      <c r="A6005" s="5"/>
    </row>
    <row r="6006" spans="1:1" x14ac:dyDescent="0.55000000000000004">
      <c r="A6006" s="5"/>
    </row>
    <row r="6007" spans="1:1" x14ac:dyDescent="0.55000000000000004">
      <c r="A6007" s="5"/>
    </row>
    <row r="6008" spans="1:1" x14ac:dyDescent="0.55000000000000004">
      <c r="A6008" s="5"/>
    </row>
    <row r="6009" spans="1:1" x14ac:dyDescent="0.55000000000000004">
      <c r="A6009" s="5"/>
    </row>
    <row r="6010" spans="1:1" x14ac:dyDescent="0.55000000000000004">
      <c r="A6010" s="5"/>
    </row>
    <row r="6011" spans="1:1" x14ac:dyDescent="0.55000000000000004">
      <c r="A6011" s="5"/>
    </row>
    <row r="6012" spans="1:1" x14ac:dyDescent="0.55000000000000004">
      <c r="A6012" s="5"/>
    </row>
    <row r="6013" spans="1:1" x14ac:dyDescent="0.55000000000000004">
      <c r="A6013" s="5"/>
    </row>
    <row r="6014" spans="1:1" x14ac:dyDescent="0.55000000000000004">
      <c r="A6014" s="5"/>
    </row>
    <row r="6015" spans="1:1" x14ac:dyDescent="0.55000000000000004">
      <c r="A6015" s="5"/>
    </row>
    <row r="6016" spans="1:1" x14ac:dyDescent="0.55000000000000004">
      <c r="A6016" s="5"/>
    </row>
    <row r="6017" spans="1:1" x14ac:dyDescent="0.55000000000000004">
      <c r="A6017" s="5"/>
    </row>
    <row r="6018" spans="1:1" x14ac:dyDescent="0.55000000000000004">
      <c r="A6018" s="5"/>
    </row>
    <row r="6019" spans="1:1" x14ac:dyDescent="0.55000000000000004">
      <c r="A6019" s="5"/>
    </row>
    <row r="6020" spans="1:1" x14ac:dyDescent="0.55000000000000004">
      <c r="A6020" s="5"/>
    </row>
    <row r="6021" spans="1:1" x14ac:dyDescent="0.55000000000000004">
      <c r="A6021" s="5"/>
    </row>
    <row r="6022" spans="1:1" x14ac:dyDescent="0.55000000000000004">
      <c r="A6022" s="5"/>
    </row>
    <row r="6023" spans="1:1" x14ac:dyDescent="0.55000000000000004">
      <c r="A6023" s="5"/>
    </row>
    <row r="6024" spans="1:1" x14ac:dyDescent="0.55000000000000004">
      <c r="A6024" s="5"/>
    </row>
    <row r="6025" spans="1:1" x14ac:dyDescent="0.55000000000000004">
      <c r="A6025" s="5"/>
    </row>
    <row r="6026" spans="1:1" x14ac:dyDescent="0.55000000000000004">
      <c r="A6026" s="5"/>
    </row>
    <row r="6027" spans="1:1" x14ac:dyDescent="0.55000000000000004">
      <c r="A6027" s="5"/>
    </row>
    <row r="6028" spans="1:1" x14ac:dyDescent="0.55000000000000004">
      <c r="A6028" s="5"/>
    </row>
    <row r="6029" spans="1:1" x14ac:dyDescent="0.55000000000000004">
      <c r="A6029" s="5"/>
    </row>
    <row r="6030" spans="1:1" x14ac:dyDescent="0.55000000000000004">
      <c r="A6030" s="5"/>
    </row>
    <row r="6031" spans="1:1" x14ac:dyDescent="0.55000000000000004">
      <c r="A6031" s="5"/>
    </row>
    <row r="6032" spans="1:1" x14ac:dyDescent="0.55000000000000004">
      <c r="A6032" s="5"/>
    </row>
    <row r="6033" spans="1:1" x14ac:dyDescent="0.55000000000000004">
      <c r="A6033" s="5"/>
    </row>
    <row r="6034" spans="1:1" x14ac:dyDescent="0.55000000000000004">
      <c r="A6034" s="5"/>
    </row>
    <row r="6035" spans="1:1" x14ac:dyDescent="0.55000000000000004">
      <c r="A6035" s="5"/>
    </row>
    <row r="6036" spans="1:1" x14ac:dyDescent="0.55000000000000004">
      <c r="A6036" s="5"/>
    </row>
    <row r="6037" spans="1:1" x14ac:dyDescent="0.55000000000000004">
      <c r="A6037" s="5"/>
    </row>
    <row r="6038" spans="1:1" x14ac:dyDescent="0.55000000000000004">
      <c r="A6038" s="5"/>
    </row>
    <row r="6039" spans="1:1" x14ac:dyDescent="0.55000000000000004">
      <c r="A6039" s="5"/>
    </row>
    <row r="6040" spans="1:1" x14ac:dyDescent="0.55000000000000004">
      <c r="A6040" s="5"/>
    </row>
    <row r="6041" spans="1:1" x14ac:dyDescent="0.55000000000000004">
      <c r="A6041" s="5"/>
    </row>
    <row r="6042" spans="1:1" x14ac:dyDescent="0.55000000000000004">
      <c r="A6042" s="5"/>
    </row>
    <row r="6043" spans="1:1" x14ac:dyDescent="0.55000000000000004">
      <c r="A6043" s="5"/>
    </row>
    <row r="6044" spans="1:1" x14ac:dyDescent="0.55000000000000004">
      <c r="A6044" s="5"/>
    </row>
    <row r="6045" spans="1:1" x14ac:dyDescent="0.55000000000000004">
      <c r="A6045" s="5"/>
    </row>
    <row r="6046" spans="1:1" x14ac:dyDescent="0.55000000000000004">
      <c r="A6046" s="5"/>
    </row>
    <row r="6047" spans="1:1" x14ac:dyDescent="0.55000000000000004">
      <c r="A6047" s="5"/>
    </row>
    <row r="6048" spans="1:1" x14ac:dyDescent="0.55000000000000004">
      <c r="A6048" s="5"/>
    </row>
    <row r="6049" spans="1:1" x14ac:dyDescent="0.55000000000000004">
      <c r="A6049" s="5"/>
    </row>
    <row r="6050" spans="1:1" x14ac:dyDescent="0.55000000000000004">
      <c r="A6050" s="5"/>
    </row>
    <row r="6051" spans="1:1" x14ac:dyDescent="0.55000000000000004">
      <c r="A6051" s="5"/>
    </row>
    <row r="6052" spans="1:1" x14ac:dyDescent="0.55000000000000004">
      <c r="A6052" s="5"/>
    </row>
    <row r="6053" spans="1:1" x14ac:dyDescent="0.55000000000000004">
      <c r="A6053" s="5"/>
    </row>
    <row r="6054" spans="1:1" x14ac:dyDescent="0.55000000000000004">
      <c r="A6054" s="5"/>
    </row>
    <row r="6055" spans="1:1" x14ac:dyDescent="0.55000000000000004">
      <c r="A6055" s="5"/>
    </row>
    <row r="6056" spans="1:1" x14ac:dyDescent="0.55000000000000004">
      <c r="A6056" s="5"/>
    </row>
    <row r="6057" spans="1:1" x14ac:dyDescent="0.55000000000000004">
      <c r="A6057" s="5"/>
    </row>
    <row r="6058" spans="1:1" x14ac:dyDescent="0.55000000000000004">
      <c r="A6058" s="5"/>
    </row>
    <row r="6059" spans="1:1" x14ac:dyDescent="0.55000000000000004">
      <c r="A6059" s="5"/>
    </row>
    <row r="6060" spans="1:1" x14ac:dyDescent="0.55000000000000004">
      <c r="A6060" s="5"/>
    </row>
    <row r="6061" spans="1:1" x14ac:dyDescent="0.55000000000000004">
      <c r="A6061" s="5"/>
    </row>
    <row r="6062" spans="1:1" x14ac:dyDescent="0.55000000000000004">
      <c r="A6062" s="5"/>
    </row>
    <row r="6063" spans="1:1" x14ac:dyDescent="0.55000000000000004">
      <c r="A6063" s="5"/>
    </row>
    <row r="6064" spans="1:1" x14ac:dyDescent="0.55000000000000004">
      <c r="A6064" s="5"/>
    </row>
    <row r="6065" spans="1:1" x14ac:dyDescent="0.55000000000000004">
      <c r="A6065" s="5"/>
    </row>
    <row r="6066" spans="1:1" x14ac:dyDescent="0.55000000000000004">
      <c r="A6066" s="5"/>
    </row>
    <row r="6067" spans="1:1" x14ac:dyDescent="0.55000000000000004">
      <c r="A6067" s="5"/>
    </row>
    <row r="6068" spans="1:1" x14ac:dyDescent="0.55000000000000004">
      <c r="A6068" s="5"/>
    </row>
    <row r="6069" spans="1:1" x14ac:dyDescent="0.55000000000000004">
      <c r="A6069" s="5"/>
    </row>
    <row r="6070" spans="1:1" x14ac:dyDescent="0.55000000000000004">
      <c r="A6070" s="5"/>
    </row>
    <row r="6071" spans="1:1" x14ac:dyDescent="0.55000000000000004">
      <c r="A6071" s="5"/>
    </row>
    <row r="6072" spans="1:1" x14ac:dyDescent="0.55000000000000004">
      <c r="A6072" s="5"/>
    </row>
    <row r="6073" spans="1:1" x14ac:dyDescent="0.55000000000000004">
      <c r="A6073" s="5"/>
    </row>
    <row r="6074" spans="1:1" x14ac:dyDescent="0.55000000000000004">
      <c r="A6074" s="5"/>
    </row>
    <row r="6075" spans="1:1" x14ac:dyDescent="0.55000000000000004">
      <c r="A6075" s="5"/>
    </row>
    <row r="6076" spans="1:1" x14ac:dyDescent="0.55000000000000004">
      <c r="A6076" s="5"/>
    </row>
    <row r="6077" spans="1:1" x14ac:dyDescent="0.55000000000000004">
      <c r="A6077" s="5"/>
    </row>
    <row r="6078" spans="1:1" x14ac:dyDescent="0.55000000000000004">
      <c r="A6078" s="5"/>
    </row>
    <row r="6079" spans="1:1" x14ac:dyDescent="0.55000000000000004">
      <c r="A6079" s="5"/>
    </row>
    <row r="6080" spans="1:1" x14ac:dyDescent="0.55000000000000004">
      <c r="A6080" s="5"/>
    </row>
    <row r="6081" spans="1:1" x14ac:dyDescent="0.55000000000000004">
      <c r="A6081" s="5"/>
    </row>
    <row r="6082" spans="1:1" x14ac:dyDescent="0.55000000000000004">
      <c r="A6082" s="5"/>
    </row>
    <row r="6083" spans="1:1" x14ac:dyDescent="0.55000000000000004">
      <c r="A6083" s="5"/>
    </row>
    <row r="6084" spans="1:1" x14ac:dyDescent="0.55000000000000004">
      <c r="A6084" s="5"/>
    </row>
    <row r="6085" spans="1:1" x14ac:dyDescent="0.55000000000000004">
      <c r="A6085" s="5"/>
    </row>
    <row r="6086" spans="1:1" x14ac:dyDescent="0.55000000000000004">
      <c r="A6086" s="5"/>
    </row>
    <row r="6087" spans="1:1" x14ac:dyDescent="0.55000000000000004">
      <c r="A6087" s="5"/>
    </row>
    <row r="6088" spans="1:1" x14ac:dyDescent="0.55000000000000004">
      <c r="A6088" s="5"/>
    </row>
    <row r="6089" spans="1:1" x14ac:dyDescent="0.55000000000000004">
      <c r="A6089" s="5"/>
    </row>
    <row r="6090" spans="1:1" x14ac:dyDescent="0.55000000000000004">
      <c r="A6090" s="5"/>
    </row>
    <row r="6091" spans="1:1" x14ac:dyDescent="0.55000000000000004">
      <c r="A6091" s="5"/>
    </row>
    <row r="6092" spans="1:1" x14ac:dyDescent="0.55000000000000004">
      <c r="A6092" s="5"/>
    </row>
    <row r="6093" spans="1:1" x14ac:dyDescent="0.55000000000000004">
      <c r="A6093" s="5"/>
    </row>
    <row r="6094" spans="1:1" x14ac:dyDescent="0.55000000000000004">
      <c r="A6094" s="5"/>
    </row>
    <row r="6095" spans="1:1" x14ac:dyDescent="0.55000000000000004">
      <c r="A6095" s="5"/>
    </row>
    <row r="6096" spans="1:1" x14ac:dyDescent="0.55000000000000004">
      <c r="A6096" s="5"/>
    </row>
    <row r="6097" spans="1:1" x14ac:dyDescent="0.55000000000000004">
      <c r="A6097" s="5"/>
    </row>
    <row r="6098" spans="1:1" x14ac:dyDescent="0.55000000000000004">
      <c r="A6098" s="5"/>
    </row>
    <row r="6099" spans="1:1" x14ac:dyDescent="0.55000000000000004">
      <c r="A6099" s="5"/>
    </row>
    <row r="6100" spans="1:1" x14ac:dyDescent="0.55000000000000004">
      <c r="A6100" s="5"/>
    </row>
    <row r="6101" spans="1:1" x14ac:dyDescent="0.55000000000000004">
      <c r="A6101" s="5"/>
    </row>
    <row r="6102" spans="1:1" x14ac:dyDescent="0.55000000000000004">
      <c r="A6102" s="5"/>
    </row>
    <row r="6103" spans="1:1" x14ac:dyDescent="0.55000000000000004">
      <c r="A6103" s="5"/>
    </row>
    <row r="6104" spans="1:1" x14ac:dyDescent="0.55000000000000004">
      <c r="A6104" s="5"/>
    </row>
    <row r="6105" spans="1:1" x14ac:dyDescent="0.55000000000000004">
      <c r="A6105" s="5"/>
    </row>
    <row r="6106" spans="1:1" x14ac:dyDescent="0.55000000000000004">
      <c r="A6106" s="5"/>
    </row>
    <row r="6107" spans="1:1" x14ac:dyDescent="0.55000000000000004">
      <c r="A6107" s="5"/>
    </row>
    <row r="6108" spans="1:1" x14ac:dyDescent="0.55000000000000004">
      <c r="A6108" s="5"/>
    </row>
    <row r="6109" spans="1:1" x14ac:dyDescent="0.55000000000000004">
      <c r="A6109" s="5"/>
    </row>
    <row r="6110" spans="1:1" x14ac:dyDescent="0.55000000000000004">
      <c r="A6110" s="5"/>
    </row>
    <row r="6111" spans="1:1" x14ac:dyDescent="0.55000000000000004">
      <c r="A6111" s="5"/>
    </row>
    <row r="6112" spans="1:1" x14ac:dyDescent="0.55000000000000004">
      <c r="A6112" s="5"/>
    </row>
    <row r="6113" spans="1:1" x14ac:dyDescent="0.55000000000000004">
      <c r="A6113" s="5"/>
    </row>
    <row r="6114" spans="1:1" x14ac:dyDescent="0.55000000000000004">
      <c r="A6114" s="5"/>
    </row>
    <row r="6115" spans="1:1" x14ac:dyDescent="0.55000000000000004">
      <c r="A6115" s="5"/>
    </row>
    <row r="6116" spans="1:1" x14ac:dyDescent="0.55000000000000004">
      <c r="A6116" s="5"/>
    </row>
    <row r="6117" spans="1:1" x14ac:dyDescent="0.55000000000000004">
      <c r="A6117" s="5"/>
    </row>
    <row r="6118" spans="1:1" x14ac:dyDescent="0.55000000000000004">
      <c r="A6118" s="5"/>
    </row>
    <row r="6119" spans="1:1" x14ac:dyDescent="0.55000000000000004">
      <c r="A6119" s="5"/>
    </row>
    <row r="6120" spans="1:1" x14ac:dyDescent="0.55000000000000004">
      <c r="A6120" s="5"/>
    </row>
    <row r="6121" spans="1:1" x14ac:dyDescent="0.55000000000000004">
      <c r="A6121" s="5"/>
    </row>
    <row r="6122" spans="1:1" x14ac:dyDescent="0.55000000000000004">
      <c r="A6122" s="5"/>
    </row>
    <row r="6123" spans="1:1" x14ac:dyDescent="0.55000000000000004">
      <c r="A6123" s="5"/>
    </row>
    <row r="6124" spans="1:1" x14ac:dyDescent="0.55000000000000004">
      <c r="A6124" s="5"/>
    </row>
    <row r="6125" spans="1:1" x14ac:dyDescent="0.55000000000000004">
      <c r="A6125" s="5"/>
    </row>
    <row r="6126" spans="1:1" x14ac:dyDescent="0.55000000000000004">
      <c r="A6126" s="5"/>
    </row>
    <row r="6127" spans="1:1" x14ac:dyDescent="0.55000000000000004">
      <c r="A6127" s="5"/>
    </row>
    <row r="6128" spans="1:1" x14ac:dyDescent="0.55000000000000004">
      <c r="A6128" s="5"/>
    </row>
    <row r="6129" spans="1:1" x14ac:dyDescent="0.55000000000000004">
      <c r="A6129" s="5"/>
    </row>
    <row r="6130" spans="1:1" x14ac:dyDescent="0.55000000000000004">
      <c r="A6130" s="5"/>
    </row>
    <row r="6131" spans="1:1" x14ac:dyDescent="0.55000000000000004">
      <c r="A6131" s="5"/>
    </row>
    <row r="6132" spans="1:1" x14ac:dyDescent="0.55000000000000004">
      <c r="A6132" s="5"/>
    </row>
    <row r="6133" spans="1:1" x14ac:dyDescent="0.55000000000000004">
      <c r="A6133" s="5"/>
    </row>
    <row r="6134" spans="1:1" x14ac:dyDescent="0.55000000000000004">
      <c r="A6134" s="5"/>
    </row>
    <row r="6135" spans="1:1" x14ac:dyDescent="0.55000000000000004">
      <c r="A6135" s="5"/>
    </row>
    <row r="6136" spans="1:1" x14ac:dyDescent="0.55000000000000004">
      <c r="A6136" s="5"/>
    </row>
    <row r="6137" spans="1:1" x14ac:dyDescent="0.55000000000000004">
      <c r="A6137" s="5"/>
    </row>
    <row r="6138" spans="1:1" x14ac:dyDescent="0.55000000000000004">
      <c r="A6138" s="5"/>
    </row>
    <row r="6139" spans="1:1" x14ac:dyDescent="0.55000000000000004">
      <c r="A6139" s="5"/>
    </row>
    <row r="6140" spans="1:1" x14ac:dyDescent="0.55000000000000004">
      <c r="A6140" s="5"/>
    </row>
    <row r="6141" spans="1:1" x14ac:dyDescent="0.55000000000000004">
      <c r="A6141" s="5"/>
    </row>
    <row r="6142" spans="1:1" x14ac:dyDescent="0.55000000000000004">
      <c r="A6142" s="5"/>
    </row>
    <row r="6143" spans="1:1" x14ac:dyDescent="0.55000000000000004">
      <c r="A6143" s="5"/>
    </row>
    <row r="6144" spans="1:1" x14ac:dyDescent="0.55000000000000004">
      <c r="A6144" s="5"/>
    </row>
    <row r="6145" spans="1:1" x14ac:dyDescent="0.55000000000000004">
      <c r="A6145" s="5"/>
    </row>
    <row r="6146" spans="1:1" x14ac:dyDescent="0.55000000000000004">
      <c r="A6146" s="5"/>
    </row>
    <row r="6147" spans="1:1" x14ac:dyDescent="0.55000000000000004">
      <c r="A6147" s="5"/>
    </row>
    <row r="6148" spans="1:1" x14ac:dyDescent="0.55000000000000004">
      <c r="A6148" s="5"/>
    </row>
    <row r="6149" spans="1:1" x14ac:dyDescent="0.55000000000000004">
      <c r="A6149" s="5"/>
    </row>
    <row r="6150" spans="1:1" x14ac:dyDescent="0.55000000000000004">
      <c r="A6150" s="5"/>
    </row>
    <row r="6151" spans="1:1" x14ac:dyDescent="0.55000000000000004">
      <c r="A6151" s="5"/>
    </row>
    <row r="6152" spans="1:1" x14ac:dyDescent="0.55000000000000004">
      <c r="A6152" s="5"/>
    </row>
    <row r="6153" spans="1:1" x14ac:dyDescent="0.55000000000000004">
      <c r="A6153" s="5"/>
    </row>
    <row r="6154" spans="1:1" x14ac:dyDescent="0.55000000000000004">
      <c r="A6154" s="5"/>
    </row>
    <row r="6155" spans="1:1" x14ac:dyDescent="0.55000000000000004">
      <c r="A6155" s="5"/>
    </row>
    <row r="6156" spans="1:1" x14ac:dyDescent="0.55000000000000004">
      <c r="A6156" s="5"/>
    </row>
    <row r="6157" spans="1:1" x14ac:dyDescent="0.55000000000000004">
      <c r="A6157" s="5"/>
    </row>
    <row r="6158" spans="1:1" x14ac:dyDescent="0.55000000000000004">
      <c r="A6158" s="5"/>
    </row>
    <row r="6159" spans="1:1" x14ac:dyDescent="0.55000000000000004">
      <c r="A6159" s="5"/>
    </row>
    <row r="6160" spans="1:1" x14ac:dyDescent="0.55000000000000004">
      <c r="A6160" s="5"/>
    </row>
    <row r="6161" spans="1:1" x14ac:dyDescent="0.55000000000000004">
      <c r="A6161" s="5"/>
    </row>
    <row r="6162" spans="1:1" x14ac:dyDescent="0.55000000000000004">
      <c r="A6162" s="5"/>
    </row>
    <row r="6163" spans="1:1" x14ac:dyDescent="0.55000000000000004">
      <c r="A6163" s="5"/>
    </row>
    <row r="6164" spans="1:1" x14ac:dyDescent="0.55000000000000004">
      <c r="A6164" s="5"/>
    </row>
    <row r="6165" spans="1:1" x14ac:dyDescent="0.55000000000000004">
      <c r="A6165" s="5"/>
    </row>
    <row r="6166" spans="1:1" x14ac:dyDescent="0.55000000000000004">
      <c r="A6166" s="5"/>
    </row>
    <row r="6167" spans="1:1" x14ac:dyDescent="0.55000000000000004">
      <c r="A6167" s="5"/>
    </row>
    <row r="6168" spans="1:1" x14ac:dyDescent="0.55000000000000004">
      <c r="A6168" s="5"/>
    </row>
    <row r="6169" spans="1:1" x14ac:dyDescent="0.55000000000000004">
      <c r="A6169" s="5"/>
    </row>
    <row r="6170" spans="1:1" x14ac:dyDescent="0.55000000000000004">
      <c r="A6170" s="5"/>
    </row>
    <row r="6171" spans="1:1" x14ac:dyDescent="0.55000000000000004">
      <c r="A6171" s="5"/>
    </row>
    <row r="6172" spans="1:1" x14ac:dyDescent="0.55000000000000004">
      <c r="A6172" s="5"/>
    </row>
    <row r="6173" spans="1:1" x14ac:dyDescent="0.55000000000000004">
      <c r="A6173" s="5"/>
    </row>
    <row r="6174" spans="1:1" x14ac:dyDescent="0.55000000000000004">
      <c r="A6174" s="5"/>
    </row>
    <row r="6175" spans="1:1" x14ac:dyDescent="0.55000000000000004">
      <c r="A6175" s="5"/>
    </row>
    <row r="6176" spans="1:1" x14ac:dyDescent="0.55000000000000004">
      <c r="A6176" s="5"/>
    </row>
    <row r="6177" spans="1:1" x14ac:dyDescent="0.55000000000000004">
      <c r="A6177" s="5"/>
    </row>
    <row r="6178" spans="1:1" x14ac:dyDescent="0.55000000000000004">
      <c r="A6178" s="5"/>
    </row>
    <row r="6179" spans="1:1" x14ac:dyDescent="0.55000000000000004">
      <c r="A6179" s="5"/>
    </row>
    <row r="6180" spans="1:1" x14ac:dyDescent="0.55000000000000004">
      <c r="A6180" s="5"/>
    </row>
    <row r="6181" spans="1:1" x14ac:dyDescent="0.55000000000000004">
      <c r="A6181" s="5"/>
    </row>
    <row r="6182" spans="1:1" x14ac:dyDescent="0.55000000000000004">
      <c r="A6182" s="5"/>
    </row>
    <row r="6183" spans="1:1" x14ac:dyDescent="0.55000000000000004">
      <c r="A6183" s="5"/>
    </row>
    <row r="6184" spans="1:1" x14ac:dyDescent="0.55000000000000004">
      <c r="A6184" s="5"/>
    </row>
    <row r="6185" spans="1:1" x14ac:dyDescent="0.55000000000000004">
      <c r="A6185" s="5"/>
    </row>
    <row r="6186" spans="1:1" x14ac:dyDescent="0.55000000000000004">
      <c r="A6186" s="5"/>
    </row>
    <row r="6187" spans="1:1" x14ac:dyDescent="0.55000000000000004">
      <c r="A6187" s="5"/>
    </row>
    <row r="6188" spans="1:1" x14ac:dyDescent="0.55000000000000004">
      <c r="A6188" s="5"/>
    </row>
    <row r="6189" spans="1:1" x14ac:dyDescent="0.55000000000000004">
      <c r="A6189" s="5"/>
    </row>
    <row r="6190" spans="1:1" x14ac:dyDescent="0.55000000000000004">
      <c r="A6190" s="5"/>
    </row>
    <row r="6191" spans="1:1" x14ac:dyDescent="0.55000000000000004">
      <c r="A6191" s="5"/>
    </row>
    <row r="6192" spans="1:1" x14ac:dyDescent="0.55000000000000004">
      <c r="A6192" s="5"/>
    </row>
    <row r="6193" spans="1:1" x14ac:dyDescent="0.55000000000000004">
      <c r="A6193" s="5"/>
    </row>
    <row r="6194" spans="1:1" x14ac:dyDescent="0.55000000000000004">
      <c r="A6194" s="5"/>
    </row>
    <row r="6195" spans="1:1" x14ac:dyDescent="0.55000000000000004">
      <c r="A6195" s="5"/>
    </row>
    <row r="6196" spans="1:1" x14ac:dyDescent="0.55000000000000004">
      <c r="A6196" s="5"/>
    </row>
    <row r="6197" spans="1:1" x14ac:dyDescent="0.55000000000000004">
      <c r="A6197" s="5"/>
    </row>
    <row r="6198" spans="1:1" x14ac:dyDescent="0.55000000000000004">
      <c r="A6198" s="5"/>
    </row>
    <row r="6199" spans="1:1" x14ac:dyDescent="0.55000000000000004">
      <c r="A6199" s="5"/>
    </row>
    <row r="6200" spans="1:1" x14ac:dyDescent="0.55000000000000004">
      <c r="A6200" s="5"/>
    </row>
    <row r="6201" spans="1:1" x14ac:dyDescent="0.55000000000000004">
      <c r="A6201" s="5"/>
    </row>
    <row r="6202" spans="1:1" x14ac:dyDescent="0.55000000000000004">
      <c r="A6202" s="5"/>
    </row>
    <row r="6203" spans="1:1" x14ac:dyDescent="0.55000000000000004">
      <c r="A6203" s="5"/>
    </row>
    <row r="6204" spans="1:1" x14ac:dyDescent="0.55000000000000004">
      <c r="A6204" s="5"/>
    </row>
    <row r="6205" spans="1:1" x14ac:dyDescent="0.55000000000000004">
      <c r="A6205" s="5"/>
    </row>
    <row r="6206" spans="1:1" x14ac:dyDescent="0.55000000000000004">
      <c r="A6206" s="5"/>
    </row>
    <row r="6207" spans="1:1" x14ac:dyDescent="0.55000000000000004">
      <c r="A6207" s="5"/>
    </row>
    <row r="6208" spans="1:1" x14ac:dyDescent="0.55000000000000004">
      <c r="A6208" s="5"/>
    </row>
    <row r="6209" spans="1:1" x14ac:dyDescent="0.55000000000000004">
      <c r="A6209" s="5"/>
    </row>
    <row r="6210" spans="1:1" x14ac:dyDescent="0.55000000000000004">
      <c r="A6210" s="5"/>
    </row>
    <row r="6211" spans="1:1" x14ac:dyDescent="0.55000000000000004">
      <c r="A6211" s="5"/>
    </row>
    <row r="6212" spans="1:1" x14ac:dyDescent="0.55000000000000004">
      <c r="A6212" s="5"/>
    </row>
    <row r="6213" spans="1:1" x14ac:dyDescent="0.55000000000000004">
      <c r="A6213" s="5"/>
    </row>
    <row r="6214" spans="1:1" x14ac:dyDescent="0.55000000000000004">
      <c r="A6214" s="5"/>
    </row>
    <row r="6215" spans="1:1" x14ac:dyDescent="0.55000000000000004">
      <c r="A6215" s="5"/>
    </row>
    <row r="6216" spans="1:1" x14ac:dyDescent="0.55000000000000004">
      <c r="A6216" s="5"/>
    </row>
    <row r="6217" spans="1:1" x14ac:dyDescent="0.55000000000000004">
      <c r="A6217" s="5"/>
    </row>
    <row r="6218" spans="1:1" x14ac:dyDescent="0.55000000000000004">
      <c r="A6218" s="5"/>
    </row>
    <row r="6219" spans="1:1" x14ac:dyDescent="0.55000000000000004">
      <c r="A6219" s="5"/>
    </row>
    <row r="6220" spans="1:1" x14ac:dyDescent="0.55000000000000004">
      <c r="A6220" s="5"/>
    </row>
    <row r="6221" spans="1:1" x14ac:dyDescent="0.55000000000000004">
      <c r="A6221" s="5"/>
    </row>
    <row r="6222" spans="1:1" x14ac:dyDescent="0.55000000000000004">
      <c r="A6222" s="5"/>
    </row>
    <row r="6223" spans="1:1" x14ac:dyDescent="0.55000000000000004">
      <c r="A6223" s="5"/>
    </row>
    <row r="6224" spans="1:1" x14ac:dyDescent="0.55000000000000004">
      <c r="A6224" s="5"/>
    </row>
    <row r="6225" spans="1:1" x14ac:dyDescent="0.55000000000000004">
      <c r="A6225" s="5"/>
    </row>
    <row r="6226" spans="1:1" x14ac:dyDescent="0.55000000000000004">
      <c r="A6226" s="5"/>
    </row>
    <row r="6227" spans="1:1" x14ac:dyDescent="0.55000000000000004">
      <c r="A6227" s="5"/>
    </row>
    <row r="6228" spans="1:1" x14ac:dyDescent="0.55000000000000004">
      <c r="A6228" s="5"/>
    </row>
    <row r="6229" spans="1:1" x14ac:dyDescent="0.55000000000000004">
      <c r="A6229" s="5"/>
    </row>
    <row r="6230" spans="1:1" x14ac:dyDescent="0.55000000000000004">
      <c r="A6230" s="5"/>
    </row>
    <row r="6231" spans="1:1" x14ac:dyDescent="0.55000000000000004">
      <c r="A6231" s="5"/>
    </row>
    <row r="6232" spans="1:1" x14ac:dyDescent="0.55000000000000004">
      <c r="A6232" s="5"/>
    </row>
    <row r="6233" spans="1:1" x14ac:dyDescent="0.55000000000000004">
      <c r="A6233" s="5"/>
    </row>
    <row r="6234" spans="1:1" x14ac:dyDescent="0.55000000000000004">
      <c r="A6234" s="5"/>
    </row>
    <row r="6235" spans="1:1" x14ac:dyDescent="0.55000000000000004">
      <c r="A6235" s="5"/>
    </row>
    <row r="6236" spans="1:1" x14ac:dyDescent="0.55000000000000004">
      <c r="A6236" s="5"/>
    </row>
    <row r="6237" spans="1:1" x14ac:dyDescent="0.55000000000000004">
      <c r="A6237" s="5"/>
    </row>
    <row r="6238" spans="1:1" x14ac:dyDescent="0.55000000000000004">
      <c r="A6238" s="5"/>
    </row>
    <row r="6239" spans="1:1" x14ac:dyDescent="0.55000000000000004">
      <c r="A6239" s="5"/>
    </row>
    <row r="6240" spans="1:1" x14ac:dyDescent="0.55000000000000004">
      <c r="A6240" s="5"/>
    </row>
    <row r="6241" spans="1:1" x14ac:dyDescent="0.55000000000000004">
      <c r="A6241" s="5"/>
    </row>
    <row r="6242" spans="1:1" x14ac:dyDescent="0.55000000000000004">
      <c r="A6242" s="5"/>
    </row>
    <row r="6243" spans="1:1" x14ac:dyDescent="0.55000000000000004">
      <c r="A6243" s="5"/>
    </row>
    <row r="6244" spans="1:1" x14ac:dyDescent="0.55000000000000004">
      <c r="A6244" s="5"/>
    </row>
    <row r="6245" spans="1:1" x14ac:dyDescent="0.55000000000000004">
      <c r="A6245" s="5"/>
    </row>
    <row r="6246" spans="1:1" x14ac:dyDescent="0.55000000000000004">
      <c r="A6246" s="5"/>
    </row>
    <row r="6247" spans="1:1" x14ac:dyDescent="0.55000000000000004">
      <c r="A6247" s="5"/>
    </row>
    <row r="6248" spans="1:1" x14ac:dyDescent="0.55000000000000004">
      <c r="A6248" s="5"/>
    </row>
    <row r="6249" spans="1:1" x14ac:dyDescent="0.55000000000000004">
      <c r="A6249" s="5"/>
    </row>
    <row r="6250" spans="1:1" x14ac:dyDescent="0.55000000000000004">
      <c r="A6250" s="5"/>
    </row>
    <row r="6251" spans="1:1" x14ac:dyDescent="0.55000000000000004">
      <c r="A6251" s="5"/>
    </row>
    <row r="6252" spans="1:1" x14ac:dyDescent="0.55000000000000004">
      <c r="A6252" s="5"/>
    </row>
    <row r="6253" spans="1:1" x14ac:dyDescent="0.55000000000000004">
      <c r="A6253" s="5"/>
    </row>
    <row r="6254" spans="1:1" x14ac:dyDescent="0.55000000000000004">
      <c r="A6254" s="5"/>
    </row>
    <row r="6255" spans="1:1" x14ac:dyDescent="0.55000000000000004">
      <c r="A6255" s="5"/>
    </row>
    <row r="6256" spans="1:1" x14ac:dyDescent="0.55000000000000004">
      <c r="A6256" s="5"/>
    </row>
    <row r="6257" spans="1:1" x14ac:dyDescent="0.55000000000000004">
      <c r="A6257" s="5"/>
    </row>
    <row r="6258" spans="1:1" x14ac:dyDescent="0.55000000000000004">
      <c r="A6258" s="5"/>
    </row>
    <row r="6259" spans="1:1" x14ac:dyDescent="0.55000000000000004">
      <c r="A6259" s="5"/>
    </row>
    <row r="6260" spans="1:1" x14ac:dyDescent="0.55000000000000004">
      <c r="A6260" s="5"/>
    </row>
    <row r="6261" spans="1:1" x14ac:dyDescent="0.55000000000000004">
      <c r="A6261" s="5"/>
    </row>
    <row r="6262" spans="1:1" x14ac:dyDescent="0.55000000000000004">
      <c r="A6262" s="5"/>
    </row>
    <row r="6263" spans="1:1" x14ac:dyDescent="0.55000000000000004">
      <c r="A6263" s="5"/>
    </row>
    <row r="6264" spans="1:1" x14ac:dyDescent="0.55000000000000004">
      <c r="A6264" s="5"/>
    </row>
    <row r="6265" spans="1:1" x14ac:dyDescent="0.55000000000000004">
      <c r="A6265" s="5"/>
    </row>
    <row r="6266" spans="1:1" x14ac:dyDescent="0.55000000000000004">
      <c r="A6266" s="5"/>
    </row>
    <row r="6267" spans="1:1" x14ac:dyDescent="0.55000000000000004">
      <c r="A6267" s="5"/>
    </row>
    <row r="6268" spans="1:1" x14ac:dyDescent="0.55000000000000004">
      <c r="A6268" s="5"/>
    </row>
    <row r="6269" spans="1:1" x14ac:dyDescent="0.55000000000000004">
      <c r="A6269" s="5"/>
    </row>
    <row r="6270" spans="1:1" x14ac:dyDescent="0.55000000000000004">
      <c r="A6270" s="5"/>
    </row>
    <row r="6271" spans="1:1" x14ac:dyDescent="0.55000000000000004">
      <c r="A6271" s="5"/>
    </row>
    <row r="6272" spans="1:1" x14ac:dyDescent="0.55000000000000004">
      <c r="A6272" s="5"/>
    </row>
    <row r="6273" spans="1:1" x14ac:dyDescent="0.55000000000000004">
      <c r="A6273" s="5"/>
    </row>
    <row r="6274" spans="1:1" x14ac:dyDescent="0.55000000000000004">
      <c r="A6274" s="5"/>
    </row>
    <row r="6275" spans="1:1" x14ac:dyDescent="0.55000000000000004">
      <c r="A6275" s="5"/>
    </row>
    <row r="6276" spans="1:1" x14ac:dyDescent="0.55000000000000004">
      <c r="A6276" s="5"/>
    </row>
    <row r="6277" spans="1:1" x14ac:dyDescent="0.55000000000000004">
      <c r="A6277" s="5"/>
    </row>
    <row r="6278" spans="1:1" x14ac:dyDescent="0.55000000000000004">
      <c r="A6278" s="5"/>
    </row>
    <row r="6279" spans="1:1" x14ac:dyDescent="0.55000000000000004">
      <c r="A6279" s="5"/>
    </row>
    <row r="6280" spans="1:1" x14ac:dyDescent="0.55000000000000004">
      <c r="A6280" s="5"/>
    </row>
    <row r="6281" spans="1:1" x14ac:dyDescent="0.55000000000000004">
      <c r="A6281" s="5"/>
    </row>
    <row r="6282" spans="1:1" x14ac:dyDescent="0.55000000000000004">
      <c r="A6282" s="5"/>
    </row>
    <row r="6283" spans="1:1" x14ac:dyDescent="0.55000000000000004">
      <c r="A6283" s="5"/>
    </row>
    <row r="6284" spans="1:1" x14ac:dyDescent="0.55000000000000004">
      <c r="A6284" s="5"/>
    </row>
    <row r="6285" spans="1:1" x14ac:dyDescent="0.55000000000000004">
      <c r="A6285" s="5"/>
    </row>
    <row r="6286" spans="1:1" x14ac:dyDescent="0.55000000000000004">
      <c r="A6286" s="5"/>
    </row>
    <row r="6287" spans="1:1" x14ac:dyDescent="0.55000000000000004">
      <c r="A6287" s="5"/>
    </row>
    <row r="6288" spans="1:1" x14ac:dyDescent="0.55000000000000004">
      <c r="A6288" s="5"/>
    </row>
    <row r="6289" spans="1:1" x14ac:dyDescent="0.55000000000000004">
      <c r="A6289" s="5"/>
    </row>
    <row r="6290" spans="1:1" x14ac:dyDescent="0.55000000000000004">
      <c r="A6290" s="5"/>
    </row>
    <row r="6291" spans="1:1" x14ac:dyDescent="0.55000000000000004">
      <c r="A6291" s="5"/>
    </row>
    <row r="6292" spans="1:1" x14ac:dyDescent="0.55000000000000004">
      <c r="A6292" s="5"/>
    </row>
    <row r="6293" spans="1:1" x14ac:dyDescent="0.55000000000000004">
      <c r="A6293" s="5"/>
    </row>
    <row r="6294" spans="1:1" x14ac:dyDescent="0.55000000000000004">
      <c r="A6294" s="5"/>
    </row>
    <row r="6295" spans="1:1" x14ac:dyDescent="0.55000000000000004">
      <c r="A6295" s="5"/>
    </row>
    <row r="6296" spans="1:1" x14ac:dyDescent="0.55000000000000004">
      <c r="A6296" s="5"/>
    </row>
    <row r="6297" spans="1:1" x14ac:dyDescent="0.55000000000000004">
      <c r="A6297" s="5"/>
    </row>
    <row r="6298" spans="1:1" x14ac:dyDescent="0.55000000000000004">
      <c r="A6298" s="5"/>
    </row>
    <row r="6299" spans="1:1" x14ac:dyDescent="0.55000000000000004">
      <c r="A6299" s="5"/>
    </row>
    <row r="6300" spans="1:1" x14ac:dyDescent="0.55000000000000004">
      <c r="A6300" s="5"/>
    </row>
    <row r="6301" spans="1:1" x14ac:dyDescent="0.55000000000000004">
      <c r="A6301" s="5"/>
    </row>
    <row r="6302" spans="1:1" x14ac:dyDescent="0.55000000000000004">
      <c r="A6302" s="5"/>
    </row>
    <row r="6303" spans="1:1" x14ac:dyDescent="0.55000000000000004">
      <c r="A6303" s="5"/>
    </row>
    <row r="6304" spans="1:1" x14ac:dyDescent="0.55000000000000004">
      <c r="A6304" s="5"/>
    </row>
    <row r="6305" spans="1:1" x14ac:dyDescent="0.55000000000000004">
      <c r="A6305" s="5"/>
    </row>
    <row r="6306" spans="1:1" x14ac:dyDescent="0.55000000000000004">
      <c r="A6306" s="5"/>
    </row>
    <row r="6307" spans="1:1" x14ac:dyDescent="0.55000000000000004">
      <c r="A6307" s="5"/>
    </row>
    <row r="6308" spans="1:1" x14ac:dyDescent="0.55000000000000004">
      <c r="A6308" s="5"/>
    </row>
    <row r="6309" spans="1:1" x14ac:dyDescent="0.55000000000000004">
      <c r="A6309" s="5"/>
    </row>
    <row r="6310" spans="1:1" x14ac:dyDescent="0.55000000000000004">
      <c r="A6310" s="5"/>
    </row>
    <row r="6311" spans="1:1" x14ac:dyDescent="0.55000000000000004">
      <c r="A6311" s="5"/>
    </row>
    <row r="6312" spans="1:1" x14ac:dyDescent="0.55000000000000004">
      <c r="A6312" s="5"/>
    </row>
    <row r="6313" spans="1:1" x14ac:dyDescent="0.55000000000000004">
      <c r="A6313" s="5"/>
    </row>
    <row r="6314" spans="1:1" x14ac:dyDescent="0.55000000000000004">
      <c r="A6314" s="5"/>
    </row>
    <row r="6315" spans="1:1" x14ac:dyDescent="0.55000000000000004">
      <c r="A6315" s="5"/>
    </row>
    <row r="6316" spans="1:1" x14ac:dyDescent="0.55000000000000004">
      <c r="A6316" s="5"/>
    </row>
    <row r="6317" spans="1:1" x14ac:dyDescent="0.55000000000000004">
      <c r="A6317" s="5"/>
    </row>
    <row r="6318" spans="1:1" x14ac:dyDescent="0.55000000000000004">
      <c r="A6318" s="5"/>
    </row>
    <row r="6319" spans="1:1" x14ac:dyDescent="0.55000000000000004">
      <c r="A6319" s="5"/>
    </row>
    <row r="6320" spans="1:1" x14ac:dyDescent="0.55000000000000004">
      <c r="A6320" s="5"/>
    </row>
    <row r="6321" spans="1:23" x14ac:dyDescent="0.55000000000000004">
      <c r="A6321" s="5"/>
    </row>
    <row r="6322" spans="1:23" x14ac:dyDescent="0.55000000000000004">
      <c r="A6322" s="5"/>
    </row>
    <row r="6323" spans="1:23" x14ac:dyDescent="0.55000000000000004">
      <c r="A6323" s="5"/>
    </row>
    <row r="6324" spans="1:23" x14ac:dyDescent="0.55000000000000004">
      <c r="A6324" s="5"/>
    </row>
    <row r="6325" spans="1:23" x14ac:dyDescent="0.55000000000000004">
      <c r="A6325" s="5"/>
    </row>
    <row r="6326" spans="1:23" x14ac:dyDescent="0.55000000000000004">
      <c r="A6326" s="5"/>
    </row>
    <row r="6327" spans="1:23" x14ac:dyDescent="0.55000000000000004">
      <c r="A6327" s="5"/>
    </row>
    <row r="6328" spans="1:23" x14ac:dyDescent="0.55000000000000004">
      <c r="A6328" s="5"/>
    </row>
    <row r="6329" spans="1:23" x14ac:dyDescent="0.55000000000000004">
      <c r="A6329" s="5"/>
    </row>
    <row r="6330" spans="1:23" x14ac:dyDescent="0.55000000000000004">
      <c r="A6330" s="5"/>
      <c r="V6330" s="76"/>
      <c r="W6330" s="76"/>
    </row>
    <row r="6331" spans="1:23" x14ac:dyDescent="0.55000000000000004">
      <c r="A6331" s="5"/>
      <c r="V6331" s="76"/>
      <c r="W6331" s="76"/>
    </row>
    <row r="6332" spans="1:23" x14ac:dyDescent="0.55000000000000004">
      <c r="A6332" s="5"/>
      <c r="V6332" s="76"/>
      <c r="W6332" s="76"/>
    </row>
    <row r="6333" spans="1:23" x14ac:dyDescent="0.55000000000000004">
      <c r="A6333" s="5"/>
      <c r="V6333" s="76"/>
      <c r="W6333" s="76"/>
    </row>
    <row r="6334" spans="1:23" x14ac:dyDescent="0.55000000000000004">
      <c r="A6334" s="5"/>
      <c r="V6334" s="76"/>
      <c r="W6334" s="76"/>
    </row>
    <row r="6335" spans="1:23" x14ac:dyDescent="0.55000000000000004">
      <c r="A6335" s="5"/>
      <c r="V6335" s="76"/>
      <c r="W6335" s="76"/>
    </row>
    <row r="6336" spans="1:23" x14ac:dyDescent="0.55000000000000004">
      <c r="A6336" s="5"/>
      <c r="V6336" s="76"/>
      <c r="W6336" s="76"/>
    </row>
    <row r="6337" spans="1:23" x14ac:dyDescent="0.55000000000000004">
      <c r="A6337" s="5"/>
      <c r="V6337" s="76"/>
      <c r="W6337" s="76"/>
    </row>
    <row r="6338" spans="1:23" x14ac:dyDescent="0.55000000000000004">
      <c r="A6338" s="5"/>
      <c r="V6338" s="76"/>
      <c r="W6338" s="76"/>
    </row>
    <row r="6339" spans="1:23" x14ac:dyDescent="0.55000000000000004">
      <c r="A6339" s="5"/>
      <c r="V6339" s="76"/>
      <c r="W6339" s="76"/>
    </row>
    <row r="6340" spans="1:23" x14ac:dyDescent="0.55000000000000004">
      <c r="A6340" s="5"/>
      <c r="V6340" s="76"/>
      <c r="W6340" s="76"/>
    </row>
    <row r="6341" spans="1:23" x14ac:dyDescent="0.55000000000000004">
      <c r="A6341" s="5"/>
      <c r="V6341" s="76"/>
      <c r="W6341" s="76"/>
    </row>
    <row r="6342" spans="1:23" x14ac:dyDescent="0.55000000000000004">
      <c r="A6342" s="5"/>
      <c r="V6342" s="76"/>
      <c r="W6342" s="76"/>
    </row>
    <row r="6343" spans="1:23" x14ac:dyDescent="0.55000000000000004">
      <c r="A6343" s="5"/>
      <c r="V6343" s="76"/>
      <c r="W6343" s="76"/>
    </row>
    <row r="6344" spans="1:23" x14ac:dyDescent="0.55000000000000004">
      <c r="A6344" s="5"/>
      <c r="V6344" s="76"/>
      <c r="W6344" s="76"/>
    </row>
    <row r="6345" spans="1:23" x14ac:dyDescent="0.55000000000000004">
      <c r="A6345" s="5"/>
      <c r="V6345" s="76"/>
      <c r="W6345" s="76"/>
    </row>
    <row r="6346" spans="1:23" x14ac:dyDescent="0.55000000000000004">
      <c r="A6346" s="5"/>
      <c r="V6346" s="76"/>
      <c r="W6346" s="76"/>
    </row>
    <row r="6347" spans="1:23" x14ac:dyDescent="0.55000000000000004">
      <c r="A6347" s="5"/>
      <c r="V6347" s="76"/>
      <c r="W6347" s="76"/>
    </row>
    <row r="6348" spans="1:23" x14ac:dyDescent="0.55000000000000004">
      <c r="A6348" s="5"/>
      <c r="V6348" s="76"/>
      <c r="W6348" s="76"/>
    </row>
    <row r="6349" spans="1:23" x14ac:dyDescent="0.55000000000000004">
      <c r="A6349" s="5"/>
      <c r="V6349" s="76"/>
      <c r="W6349" s="76"/>
    </row>
    <row r="6350" spans="1:23" x14ac:dyDescent="0.55000000000000004">
      <c r="A6350" s="5"/>
      <c r="V6350" s="76"/>
      <c r="W6350" s="76"/>
    </row>
    <row r="6351" spans="1:23" x14ac:dyDescent="0.55000000000000004">
      <c r="A6351" s="5"/>
      <c r="V6351" s="76"/>
      <c r="W6351" s="76"/>
    </row>
    <row r="6352" spans="1:23" x14ac:dyDescent="0.55000000000000004">
      <c r="A6352" s="5"/>
      <c r="V6352" s="76"/>
      <c r="W6352" s="76"/>
    </row>
    <row r="6353" spans="1:24" x14ac:dyDescent="0.55000000000000004">
      <c r="A6353" s="5"/>
      <c r="V6353" s="76"/>
      <c r="W6353" s="76"/>
    </row>
    <row r="6354" spans="1:24" x14ac:dyDescent="0.55000000000000004">
      <c r="A6354" s="5"/>
      <c r="V6354" s="76"/>
      <c r="W6354" s="76"/>
    </row>
    <row r="6355" spans="1:24" x14ac:dyDescent="0.55000000000000004">
      <c r="A6355" s="5"/>
      <c r="V6355" s="76"/>
      <c r="W6355" s="76"/>
      <c r="X6355" s="74"/>
    </row>
    <row r="6356" spans="1:24" x14ac:dyDescent="0.55000000000000004">
      <c r="A6356" s="5"/>
      <c r="V6356" s="76"/>
      <c r="W6356" s="76"/>
      <c r="X6356" s="74"/>
    </row>
    <row r="6357" spans="1:24" x14ac:dyDescent="0.55000000000000004">
      <c r="A6357" s="5"/>
      <c r="V6357" s="76"/>
      <c r="W6357" s="76"/>
      <c r="X6357" s="74"/>
    </row>
    <row r="6358" spans="1:24" x14ac:dyDescent="0.55000000000000004">
      <c r="A6358" s="5"/>
      <c r="V6358" s="76"/>
      <c r="W6358" s="76"/>
      <c r="X6358" s="74"/>
    </row>
    <row r="6359" spans="1:24" x14ac:dyDescent="0.55000000000000004">
      <c r="A6359" s="5"/>
      <c r="V6359" s="76"/>
      <c r="W6359" s="76"/>
      <c r="X6359" s="75"/>
    </row>
    <row r="6360" spans="1:24" x14ac:dyDescent="0.55000000000000004">
      <c r="A6360" s="5"/>
      <c r="V6360" s="76"/>
      <c r="W6360" s="76"/>
      <c r="X6360" s="74"/>
    </row>
    <row r="6361" spans="1:24" x14ac:dyDescent="0.55000000000000004">
      <c r="A6361" s="5"/>
      <c r="V6361" s="76"/>
      <c r="W6361" s="76"/>
      <c r="X6361" s="74"/>
    </row>
    <row r="6362" spans="1:24" x14ac:dyDescent="0.55000000000000004">
      <c r="A6362" s="5"/>
      <c r="V6362" s="76"/>
      <c r="W6362" s="76"/>
      <c r="X6362" s="74"/>
    </row>
    <row r="6363" spans="1:24" x14ac:dyDescent="0.55000000000000004">
      <c r="A6363" s="5"/>
      <c r="V6363" s="76"/>
      <c r="W6363" s="76"/>
      <c r="X6363" s="74"/>
    </row>
    <row r="6364" spans="1:24" x14ac:dyDescent="0.55000000000000004">
      <c r="A6364" s="5"/>
      <c r="V6364" s="76"/>
      <c r="W6364" s="76"/>
      <c r="X6364" s="74"/>
    </row>
    <row r="6365" spans="1:24" x14ac:dyDescent="0.55000000000000004">
      <c r="A6365" s="5"/>
      <c r="V6365" s="76"/>
      <c r="W6365" s="76"/>
      <c r="X6365" s="74"/>
    </row>
    <row r="6366" spans="1:24" x14ac:dyDescent="0.55000000000000004">
      <c r="A6366" s="5"/>
      <c r="V6366" s="76"/>
      <c r="W6366" s="76"/>
      <c r="X6366" s="74"/>
    </row>
    <row r="6367" spans="1:24" x14ac:dyDescent="0.55000000000000004">
      <c r="A6367" s="5"/>
      <c r="V6367" s="76"/>
      <c r="W6367" s="76"/>
      <c r="X6367" s="74"/>
    </row>
    <row r="6368" spans="1:24" x14ac:dyDescent="0.55000000000000004">
      <c r="A6368" s="5"/>
      <c r="V6368" s="76"/>
      <c r="W6368" s="76"/>
      <c r="X6368" s="74"/>
    </row>
    <row r="6369" spans="1:24" x14ac:dyDescent="0.55000000000000004">
      <c r="A6369" s="5"/>
      <c r="V6369" s="76"/>
      <c r="W6369" s="76"/>
      <c r="X6369" s="74"/>
    </row>
    <row r="6370" spans="1:24" x14ac:dyDescent="0.55000000000000004">
      <c r="A6370" s="5"/>
      <c r="V6370" s="76"/>
      <c r="W6370" s="76"/>
      <c r="X6370" s="74"/>
    </row>
    <row r="6371" spans="1:24" x14ac:dyDescent="0.55000000000000004">
      <c r="A6371" s="5"/>
      <c r="V6371" s="76"/>
      <c r="W6371" s="76"/>
      <c r="X6371" s="74"/>
    </row>
    <row r="6372" spans="1:24" x14ac:dyDescent="0.55000000000000004">
      <c r="A6372" s="5"/>
      <c r="V6372" s="76"/>
      <c r="W6372" s="76"/>
      <c r="X6372" s="74"/>
    </row>
    <row r="6373" spans="1:24" x14ac:dyDescent="0.55000000000000004">
      <c r="A6373" s="5"/>
      <c r="V6373" s="76"/>
      <c r="W6373" s="76"/>
      <c r="X6373" s="74"/>
    </row>
    <row r="6374" spans="1:24" x14ac:dyDescent="0.55000000000000004">
      <c r="A6374" s="5"/>
      <c r="V6374" s="76"/>
      <c r="W6374" s="76"/>
      <c r="X6374" s="74"/>
    </row>
    <row r="6375" spans="1:24" x14ac:dyDescent="0.55000000000000004">
      <c r="A6375" s="5"/>
      <c r="V6375" s="76"/>
      <c r="W6375" s="76"/>
    </row>
    <row r="6376" spans="1:24" x14ac:dyDescent="0.55000000000000004">
      <c r="A6376" s="5"/>
      <c r="V6376" s="76"/>
      <c r="W6376" s="76"/>
      <c r="X6376" s="74"/>
    </row>
    <row r="6377" spans="1:24" x14ac:dyDescent="0.55000000000000004">
      <c r="A6377" s="5"/>
      <c r="V6377" s="76"/>
      <c r="W6377" s="76"/>
      <c r="X6377" s="74"/>
    </row>
    <row r="6378" spans="1:24" x14ac:dyDescent="0.55000000000000004">
      <c r="A6378" s="5"/>
      <c r="V6378" s="76"/>
      <c r="W6378" s="76"/>
      <c r="X6378" s="74"/>
    </row>
    <row r="6379" spans="1:24" x14ac:dyDescent="0.55000000000000004">
      <c r="A6379" s="5"/>
      <c r="V6379" s="76"/>
      <c r="W6379" s="76"/>
      <c r="X6379" s="74"/>
    </row>
    <row r="6380" spans="1:24" x14ac:dyDescent="0.55000000000000004">
      <c r="A6380" s="5"/>
      <c r="V6380" s="76"/>
      <c r="W6380" s="76"/>
    </row>
    <row r="6381" spans="1:24" x14ac:dyDescent="0.55000000000000004">
      <c r="A6381" s="5"/>
      <c r="V6381" s="76"/>
      <c r="W6381" s="76"/>
    </row>
    <row r="6382" spans="1:24" x14ac:dyDescent="0.55000000000000004">
      <c r="A6382" s="5"/>
      <c r="V6382" s="76"/>
      <c r="W6382" s="76"/>
    </row>
    <row r="6383" spans="1:24" x14ac:dyDescent="0.55000000000000004">
      <c r="A6383" s="5"/>
      <c r="V6383" s="76"/>
      <c r="W6383" s="76"/>
    </row>
    <row r="6384" spans="1:24" x14ac:dyDescent="0.55000000000000004">
      <c r="A6384" s="5"/>
      <c r="V6384" s="76"/>
      <c r="W6384" s="76"/>
    </row>
    <row r="6385" spans="1:23" x14ac:dyDescent="0.55000000000000004">
      <c r="A6385" s="5"/>
      <c r="V6385" s="76"/>
      <c r="W6385" s="76"/>
    </row>
    <row r="6386" spans="1:23" x14ac:dyDescent="0.55000000000000004">
      <c r="A6386" s="5"/>
      <c r="V6386" s="76"/>
      <c r="W6386" s="76"/>
    </row>
    <row r="6387" spans="1:23" x14ac:dyDescent="0.55000000000000004">
      <c r="A6387" s="5"/>
      <c r="V6387" s="76"/>
      <c r="W6387" s="76"/>
    </row>
    <row r="6388" spans="1:23" x14ac:dyDescent="0.55000000000000004">
      <c r="A6388" s="5"/>
      <c r="V6388" s="76"/>
      <c r="W6388" s="76"/>
    </row>
    <row r="6389" spans="1:23" x14ac:dyDescent="0.55000000000000004">
      <c r="A6389" s="5"/>
      <c r="V6389" s="76"/>
      <c r="W6389" s="76"/>
    </row>
    <row r="6390" spans="1:23" x14ac:dyDescent="0.55000000000000004">
      <c r="A6390" s="5"/>
      <c r="V6390" s="76"/>
      <c r="W6390" s="76"/>
    </row>
    <row r="6391" spans="1:23" x14ac:dyDescent="0.55000000000000004">
      <c r="A6391" s="5"/>
      <c r="V6391" s="76"/>
      <c r="W6391" s="76"/>
    </row>
    <row r="6392" spans="1:23" x14ac:dyDescent="0.55000000000000004">
      <c r="A6392" s="5"/>
      <c r="V6392" s="76"/>
      <c r="W6392" s="76"/>
    </row>
    <row r="6393" spans="1:23" x14ac:dyDescent="0.55000000000000004">
      <c r="A6393" s="5"/>
      <c r="V6393" s="76"/>
      <c r="W6393" s="76"/>
    </row>
    <row r="6394" spans="1:23" x14ac:dyDescent="0.55000000000000004">
      <c r="A6394" s="5"/>
      <c r="V6394" s="76"/>
      <c r="W6394" s="76"/>
    </row>
    <row r="6395" spans="1:23" x14ac:dyDescent="0.55000000000000004">
      <c r="A6395" s="5"/>
      <c r="V6395" s="76"/>
      <c r="W6395" s="76"/>
    </row>
    <row r="6396" spans="1:23" x14ac:dyDescent="0.55000000000000004">
      <c r="A6396" s="5"/>
      <c r="V6396" s="76"/>
      <c r="W6396" s="76"/>
    </row>
    <row r="6397" spans="1:23" x14ac:dyDescent="0.55000000000000004">
      <c r="A6397" s="5"/>
      <c r="V6397" s="76"/>
      <c r="W6397" s="76"/>
    </row>
    <row r="6398" spans="1:23" x14ac:dyDescent="0.55000000000000004">
      <c r="A6398" s="5"/>
      <c r="V6398" s="76"/>
      <c r="W6398" s="76"/>
    </row>
    <row r="6399" spans="1:23" x14ac:dyDescent="0.55000000000000004">
      <c r="A6399" s="5"/>
      <c r="V6399" s="76"/>
      <c r="W6399" s="76"/>
    </row>
    <row r="6400" spans="1:23" x14ac:dyDescent="0.55000000000000004">
      <c r="A6400" s="5"/>
      <c r="V6400" s="76"/>
      <c r="W6400" s="76"/>
    </row>
    <row r="6401" spans="1:23" x14ac:dyDescent="0.55000000000000004">
      <c r="A6401" s="5"/>
      <c r="V6401" s="76"/>
      <c r="W6401" s="76"/>
    </row>
    <row r="6402" spans="1:23" x14ac:dyDescent="0.55000000000000004">
      <c r="A6402" s="5"/>
      <c r="V6402" s="76"/>
      <c r="W6402" s="76"/>
    </row>
    <row r="6403" spans="1:23" x14ac:dyDescent="0.55000000000000004">
      <c r="A6403" s="5"/>
      <c r="V6403" s="76"/>
      <c r="W6403" s="76"/>
    </row>
    <row r="6404" spans="1:23" x14ac:dyDescent="0.55000000000000004">
      <c r="A6404" s="5"/>
      <c r="V6404" s="76"/>
      <c r="W6404" s="76"/>
    </row>
    <row r="6405" spans="1:23" x14ac:dyDescent="0.55000000000000004">
      <c r="A6405" s="5"/>
      <c r="V6405" s="76"/>
      <c r="W6405" s="76"/>
    </row>
    <row r="6406" spans="1:23" x14ac:dyDescent="0.55000000000000004">
      <c r="A6406" s="5"/>
      <c r="V6406" s="76"/>
      <c r="W6406" s="76"/>
    </row>
    <row r="6407" spans="1:23" x14ac:dyDescent="0.55000000000000004">
      <c r="A6407" s="5"/>
      <c r="V6407" s="76"/>
      <c r="W6407" s="76"/>
    </row>
    <row r="6408" spans="1:23" x14ac:dyDescent="0.55000000000000004">
      <c r="A6408" s="5"/>
      <c r="V6408" s="76"/>
      <c r="W6408" s="76"/>
    </row>
    <row r="6409" spans="1:23" x14ac:dyDescent="0.55000000000000004">
      <c r="A6409" s="5"/>
      <c r="V6409" s="76"/>
      <c r="W6409" s="76"/>
    </row>
    <row r="6410" spans="1:23" x14ac:dyDescent="0.55000000000000004">
      <c r="A6410" s="5"/>
      <c r="V6410" s="76"/>
      <c r="W6410" s="76"/>
    </row>
    <row r="6411" spans="1:23" x14ac:dyDescent="0.55000000000000004">
      <c r="A6411" s="5"/>
      <c r="V6411" s="76"/>
      <c r="W6411" s="76"/>
    </row>
    <row r="6412" spans="1:23" x14ac:dyDescent="0.55000000000000004">
      <c r="A6412" s="5"/>
      <c r="V6412" s="76"/>
      <c r="W6412" s="76"/>
    </row>
    <row r="6413" spans="1:23" x14ac:dyDescent="0.55000000000000004">
      <c r="A6413" s="5"/>
      <c r="V6413" s="76"/>
      <c r="W6413" s="76"/>
    </row>
    <row r="6414" spans="1:23" x14ac:dyDescent="0.55000000000000004">
      <c r="A6414" s="5"/>
      <c r="V6414" s="76"/>
      <c r="W6414" s="76"/>
    </row>
    <row r="6415" spans="1:23" x14ac:dyDescent="0.55000000000000004">
      <c r="A6415" s="5"/>
      <c r="V6415" s="76"/>
      <c r="W6415" s="76"/>
    </row>
    <row r="6416" spans="1:23" x14ac:dyDescent="0.55000000000000004">
      <c r="A6416" s="5"/>
      <c r="V6416" s="76"/>
      <c r="W6416" s="76"/>
    </row>
    <row r="6417" spans="1:24" x14ac:dyDescent="0.55000000000000004">
      <c r="A6417" s="5"/>
      <c r="V6417" s="76"/>
      <c r="W6417" s="76"/>
    </row>
    <row r="6418" spans="1:24" x14ac:dyDescent="0.55000000000000004">
      <c r="A6418" s="5"/>
      <c r="V6418" s="76"/>
      <c r="W6418" s="76"/>
      <c r="X6418" s="74"/>
    </row>
    <row r="6419" spans="1:24" x14ac:dyDescent="0.55000000000000004">
      <c r="A6419" s="5"/>
      <c r="V6419" s="76"/>
      <c r="W6419" s="76"/>
      <c r="X6419" s="74"/>
    </row>
    <row r="6420" spans="1:24" x14ac:dyDescent="0.55000000000000004">
      <c r="A6420" s="5"/>
      <c r="V6420" s="76"/>
      <c r="W6420" s="76"/>
      <c r="X6420" s="74"/>
    </row>
    <row r="6421" spans="1:24" x14ac:dyDescent="0.55000000000000004">
      <c r="A6421" s="5"/>
      <c r="V6421" s="76"/>
      <c r="W6421" s="76"/>
      <c r="X6421" s="74"/>
    </row>
    <row r="6422" spans="1:24" x14ac:dyDescent="0.55000000000000004">
      <c r="A6422" s="5"/>
      <c r="V6422" s="76"/>
      <c r="W6422" s="76"/>
      <c r="X6422" s="74"/>
    </row>
    <row r="6423" spans="1:24" x14ac:dyDescent="0.55000000000000004">
      <c r="A6423" s="5"/>
      <c r="V6423" s="76"/>
      <c r="W6423" s="76"/>
      <c r="X6423" s="74"/>
    </row>
    <row r="6424" spans="1:24" x14ac:dyDescent="0.55000000000000004">
      <c r="A6424" s="5"/>
      <c r="V6424" s="76"/>
      <c r="W6424" s="76"/>
      <c r="X6424" s="74"/>
    </row>
    <row r="6425" spans="1:24" x14ac:dyDescent="0.55000000000000004">
      <c r="A6425" s="5"/>
      <c r="V6425" s="76"/>
      <c r="W6425" s="76"/>
      <c r="X6425" s="74"/>
    </row>
    <row r="6426" spans="1:24" x14ac:dyDescent="0.55000000000000004">
      <c r="A6426" s="5"/>
      <c r="V6426" s="76"/>
      <c r="W6426" s="76"/>
      <c r="X6426" s="74"/>
    </row>
    <row r="6427" spans="1:24" x14ac:dyDescent="0.55000000000000004">
      <c r="A6427" s="5"/>
      <c r="V6427" s="76"/>
      <c r="W6427" s="76"/>
      <c r="X6427" s="74"/>
    </row>
    <row r="6428" spans="1:24" x14ac:dyDescent="0.55000000000000004">
      <c r="A6428" s="5"/>
      <c r="V6428" s="76"/>
      <c r="W6428" s="76"/>
      <c r="X6428" s="74"/>
    </row>
    <row r="6429" spans="1:24" x14ac:dyDescent="0.55000000000000004">
      <c r="A6429" s="5"/>
      <c r="V6429" s="76"/>
      <c r="W6429" s="76"/>
      <c r="X6429" s="74"/>
    </row>
    <row r="6430" spans="1:24" x14ac:dyDescent="0.55000000000000004">
      <c r="A6430" s="5"/>
      <c r="V6430" s="76"/>
      <c r="W6430" s="76"/>
      <c r="X6430" s="74"/>
    </row>
    <row r="6431" spans="1:24" x14ac:dyDescent="0.55000000000000004">
      <c r="A6431" s="5"/>
      <c r="V6431" s="76"/>
      <c r="W6431" s="76"/>
      <c r="X6431" s="74"/>
    </row>
    <row r="6432" spans="1:24" x14ac:dyDescent="0.55000000000000004">
      <c r="A6432" s="5"/>
      <c r="V6432" s="76"/>
      <c r="W6432" s="76"/>
      <c r="X6432" s="74"/>
    </row>
    <row r="6433" spans="1:24" x14ac:dyDescent="0.55000000000000004">
      <c r="A6433" s="5"/>
      <c r="V6433" s="76"/>
      <c r="W6433" s="76"/>
      <c r="X6433" s="74"/>
    </row>
    <row r="6434" spans="1:24" x14ac:dyDescent="0.55000000000000004">
      <c r="A6434" s="5"/>
      <c r="V6434" s="76"/>
      <c r="W6434" s="76"/>
      <c r="X6434" s="74"/>
    </row>
    <row r="6435" spans="1:24" x14ac:dyDescent="0.55000000000000004">
      <c r="A6435" s="5"/>
      <c r="V6435" s="76"/>
      <c r="W6435" s="76"/>
      <c r="X6435" s="74"/>
    </row>
    <row r="6436" spans="1:24" x14ac:dyDescent="0.55000000000000004">
      <c r="A6436" s="5"/>
      <c r="V6436" s="76"/>
      <c r="W6436" s="76"/>
      <c r="X6436" s="74"/>
    </row>
    <row r="6437" spans="1:24" x14ac:dyDescent="0.55000000000000004">
      <c r="A6437" s="5"/>
      <c r="V6437" s="76"/>
      <c r="W6437" s="76"/>
    </row>
    <row r="6438" spans="1:24" x14ac:dyDescent="0.55000000000000004">
      <c r="A6438" s="5"/>
      <c r="V6438" s="76"/>
      <c r="W6438" s="76"/>
    </row>
    <row r="6439" spans="1:24" x14ac:dyDescent="0.55000000000000004">
      <c r="A6439" s="5"/>
      <c r="V6439" s="76"/>
      <c r="W6439" s="76"/>
    </row>
    <row r="6440" spans="1:24" x14ac:dyDescent="0.55000000000000004">
      <c r="A6440" s="5"/>
      <c r="V6440" s="76"/>
      <c r="W6440" s="76"/>
    </row>
    <row r="6441" spans="1:24" x14ac:dyDescent="0.55000000000000004">
      <c r="A6441" s="5"/>
      <c r="V6441" s="76"/>
      <c r="W6441" s="76"/>
    </row>
    <row r="6442" spans="1:24" x14ac:dyDescent="0.55000000000000004">
      <c r="A6442" s="5"/>
      <c r="V6442" s="76"/>
      <c r="W6442" s="76"/>
    </row>
    <row r="6443" spans="1:24" x14ac:dyDescent="0.55000000000000004">
      <c r="A6443" s="5"/>
      <c r="V6443" s="76"/>
      <c r="W6443" s="76"/>
      <c r="X6443" s="74"/>
    </row>
    <row r="6444" spans="1:24" x14ac:dyDescent="0.55000000000000004">
      <c r="A6444" s="5"/>
      <c r="V6444" s="76"/>
      <c r="W6444" s="76"/>
      <c r="X6444" s="74"/>
    </row>
    <row r="6445" spans="1:24" x14ac:dyDescent="0.55000000000000004">
      <c r="A6445" s="5"/>
      <c r="V6445" s="76"/>
      <c r="W6445" s="76"/>
      <c r="X6445" s="74"/>
    </row>
    <row r="6446" spans="1:24" x14ac:dyDescent="0.55000000000000004">
      <c r="A6446" s="5"/>
      <c r="V6446" s="76"/>
      <c r="W6446" s="76"/>
      <c r="X6446" s="74"/>
    </row>
    <row r="6447" spans="1:24" x14ac:dyDescent="0.55000000000000004">
      <c r="A6447" s="5"/>
      <c r="V6447" s="76"/>
      <c r="W6447" s="76"/>
      <c r="X6447" s="74"/>
    </row>
    <row r="6448" spans="1:24" x14ac:dyDescent="0.55000000000000004">
      <c r="A6448" s="5"/>
      <c r="V6448" s="76"/>
      <c r="W6448" s="76"/>
      <c r="X6448" s="74"/>
    </row>
    <row r="6449" spans="1:23" x14ac:dyDescent="0.55000000000000004">
      <c r="A6449" s="5"/>
      <c r="V6449" s="76"/>
      <c r="W6449" s="76"/>
    </row>
    <row r="6450" spans="1:23" x14ac:dyDescent="0.55000000000000004">
      <c r="A6450" s="5"/>
      <c r="V6450" s="76"/>
      <c r="W6450" s="76"/>
    </row>
    <row r="6451" spans="1:23" x14ac:dyDescent="0.55000000000000004">
      <c r="A6451" s="5"/>
      <c r="V6451" s="76"/>
      <c r="W6451" s="76"/>
    </row>
    <row r="6452" spans="1:23" x14ac:dyDescent="0.55000000000000004">
      <c r="A6452" s="5"/>
      <c r="V6452" s="76"/>
      <c r="W6452" s="76"/>
    </row>
    <row r="6453" spans="1:23" x14ac:dyDescent="0.55000000000000004">
      <c r="A6453" s="5"/>
      <c r="V6453" s="76"/>
      <c r="W6453" s="76"/>
    </row>
    <row r="6454" spans="1:23" x14ac:dyDescent="0.55000000000000004">
      <c r="A6454" s="5"/>
      <c r="V6454" s="76"/>
      <c r="W6454" s="76"/>
    </row>
    <row r="6455" spans="1:23" x14ac:dyDescent="0.55000000000000004">
      <c r="A6455" s="5"/>
      <c r="V6455" s="76"/>
      <c r="W6455" s="76"/>
    </row>
    <row r="6456" spans="1:23" x14ac:dyDescent="0.55000000000000004">
      <c r="A6456" s="5"/>
      <c r="V6456" s="76"/>
      <c r="W6456" s="76"/>
    </row>
    <row r="6457" spans="1:23" x14ac:dyDescent="0.55000000000000004">
      <c r="A6457" s="5"/>
      <c r="V6457" s="76"/>
      <c r="W6457" s="76"/>
    </row>
    <row r="6458" spans="1:23" x14ac:dyDescent="0.55000000000000004">
      <c r="A6458" s="5"/>
      <c r="V6458" s="76"/>
      <c r="W6458" s="76"/>
    </row>
    <row r="6459" spans="1:23" x14ac:dyDescent="0.55000000000000004">
      <c r="A6459" s="5"/>
      <c r="V6459" s="76"/>
      <c r="W6459" s="76"/>
    </row>
    <row r="6460" spans="1:23" x14ac:dyDescent="0.55000000000000004">
      <c r="A6460" s="5"/>
      <c r="V6460" s="76"/>
      <c r="W6460" s="76"/>
    </row>
    <row r="6461" spans="1:23" x14ac:dyDescent="0.55000000000000004">
      <c r="A6461" s="5"/>
      <c r="V6461" s="76"/>
      <c r="W6461" s="76"/>
    </row>
    <row r="6462" spans="1:23" x14ac:dyDescent="0.55000000000000004">
      <c r="A6462" s="5"/>
      <c r="V6462" s="76"/>
      <c r="W6462" s="76"/>
    </row>
    <row r="6463" spans="1:23" x14ac:dyDescent="0.55000000000000004">
      <c r="A6463" s="5"/>
      <c r="V6463" s="76"/>
      <c r="W6463" s="76"/>
    </row>
    <row r="6464" spans="1:23" x14ac:dyDescent="0.55000000000000004">
      <c r="A6464" s="5"/>
      <c r="V6464" s="76"/>
      <c r="W6464" s="76"/>
    </row>
    <row r="6465" spans="1:23" x14ac:dyDescent="0.55000000000000004">
      <c r="A6465" s="5"/>
      <c r="V6465" s="76"/>
      <c r="W6465" s="76"/>
    </row>
    <row r="6466" spans="1:23" x14ac:dyDescent="0.55000000000000004">
      <c r="A6466" s="5"/>
      <c r="V6466" s="76"/>
      <c r="W6466" s="76"/>
    </row>
    <row r="6467" spans="1:23" x14ac:dyDescent="0.55000000000000004">
      <c r="A6467" s="5"/>
      <c r="V6467" s="76"/>
      <c r="W6467" s="76"/>
    </row>
    <row r="6468" spans="1:23" x14ac:dyDescent="0.55000000000000004">
      <c r="A6468" s="5"/>
      <c r="V6468" s="76"/>
      <c r="W6468" s="76"/>
    </row>
    <row r="6469" spans="1:23" x14ac:dyDescent="0.55000000000000004">
      <c r="A6469" s="5"/>
      <c r="V6469" s="76"/>
      <c r="W6469" s="76"/>
    </row>
    <row r="6470" spans="1:23" x14ac:dyDescent="0.55000000000000004">
      <c r="A6470" s="5"/>
      <c r="V6470" s="76"/>
      <c r="W6470" s="76"/>
    </row>
    <row r="6471" spans="1:23" x14ac:dyDescent="0.55000000000000004">
      <c r="A6471" s="5"/>
      <c r="V6471" s="76"/>
      <c r="W6471" s="76"/>
    </row>
    <row r="6472" spans="1:23" x14ac:dyDescent="0.55000000000000004">
      <c r="A6472" s="5"/>
      <c r="V6472" s="76"/>
      <c r="W6472" s="76"/>
    </row>
    <row r="6473" spans="1:23" x14ac:dyDescent="0.55000000000000004">
      <c r="A6473" s="5"/>
      <c r="V6473" s="76"/>
      <c r="W6473" s="76"/>
    </row>
    <row r="6474" spans="1:23" x14ac:dyDescent="0.55000000000000004">
      <c r="A6474" s="5"/>
      <c r="V6474" s="76"/>
      <c r="W6474" s="76"/>
    </row>
    <row r="6475" spans="1:23" x14ac:dyDescent="0.55000000000000004">
      <c r="A6475" s="5"/>
      <c r="V6475" s="76"/>
      <c r="W6475" s="76"/>
    </row>
    <row r="6476" spans="1:23" x14ac:dyDescent="0.55000000000000004">
      <c r="A6476" s="5"/>
      <c r="V6476" s="76"/>
      <c r="W6476" s="76"/>
    </row>
    <row r="6477" spans="1:23" x14ac:dyDescent="0.55000000000000004">
      <c r="A6477" s="5"/>
      <c r="V6477" s="76"/>
      <c r="W6477" s="76"/>
    </row>
    <row r="6478" spans="1:23" x14ac:dyDescent="0.55000000000000004">
      <c r="A6478" s="5"/>
      <c r="V6478" s="76"/>
      <c r="W6478" s="76"/>
    </row>
    <row r="6479" spans="1:23" x14ac:dyDescent="0.55000000000000004">
      <c r="A6479" s="5"/>
      <c r="V6479" s="76"/>
      <c r="W6479" s="76"/>
    </row>
    <row r="6480" spans="1:23" x14ac:dyDescent="0.55000000000000004">
      <c r="A6480" s="5"/>
      <c r="V6480" s="76"/>
      <c r="W6480" s="76"/>
    </row>
    <row r="6481" spans="1:23" x14ac:dyDescent="0.55000000000000004">
      <c r="A6481" s="5"/>
      <c r="V6481" s="76"/>
      <c r="W6481" s="76"/>
    </row>
    <row r="6482" spans="1:23" x14ac:dyDescent="0.55000000000000004">
      <c r="A6482" s="5"/>
      <c r="V6482" s="76"/>
      <c r="W6482" s="76"/>
    </row>
    <row r="6483" spans="1:23" x14ac:dyDescent="0.55000000000000004">
      <c r="A6483" s="5"/>
      <c r="V6483" s="76"/>
      <c r="W6483" s="76"/>
    </row>
    <row r="6484" spans="1:23" x14ac:dyDescent="0.55000000000000004">
      <c r="A6484" s="5"/>
      <c r="V6484" s="76"/>
      <c r="W6484" s="76"/>
    </row>
    <row r="6485" spans="1:23" x14ac:dyDescent="0.55000000000000004">
      <c r="A6485" s="5"/>
      <c r="V6485" s="76"/>
      <c r="W6485" s="76"/>
    </row>
    <row r="6486" spans="1:23" x14ac:dyDescent="0.55000000000000004">
      <c r="A6486" s="5"/>
      <c r="V6486" s="76"/>
      <c r="W6486" s="76"/>
    </row>
    <row r="6487" spans="1:23" x14ac:dyDescent="0.55000000000000004">
      <c r="A6487" s="5"/>
      <c r="V6487" s="76"/>
      <c r="W6487" s="76"/>
    </row>
    <row r="6488" spans="1:23" x14ac:dyDescent="0.55000000000000004">
      <c r="A6488" s="5"/>
      <c r="V6488" s="76"/>
      <c r="W6488" s="76"/>
    </row>
    <row r="6489" spans="1:23" x14ac:dyDescent="0.55000000000000004">
      <c r="A6489" s="5"/>
      <c r="V6489" s="76"/>
      <c r="W6489" s="76"/>
    </row>
    <row r="6490" spans="1:23" x14ac:dyDescent="0.55000000000000004">
      <c r="A6490" s="5"/>
      <c r="V6490" s="76"/>
      <c r="W6490" s="76"/>
    </row>
    <row r="6491" spans="1:23" x14ac:dyDescent="0.55000000000000004">
      <c r="A6491" s="5"/>
      <c r="V6491" s="76"/>
      <c r="W6491" s="76"/>
    </row>
    <row r="6492" spans="1:23" x14ac:dyDescent="0.55000000000000004">
      <c r="A6492" s="5"/>
      <c r="V6492" s="76"/>
      <c r="W6492" s="76"/>
    </row>
    <row r="6493" spans="1:23" x14ac:dyDescent="0.55000000000000004">
      <c r="A6493" s="5"/>
      <c r="V6493" s="76"/>
      <c r="W6493" s="76"/>
    </row>
    <row r="6494" spans="1:23" x14ac:dyDescent="0.55000000000000004">
      <c r="A6494" s="5"/>
      <c r="V6494" s="76"/>
      <c r="W6494" s="76"/>
    </row>
    <row r="6495" spans="1:23" x14ac:dyDescent="0.55000000000000004">
      <c r="A6495" s="5"/>
      <c r="V6495" s="76"/>
      <c r="W6495" s="76"/>
    </row>
    <row r="6496" spans="1:23" x14ac:dyDescent="0.55000000000000004">
      <c r="A6496" s="5"/>
      <c r="V6496" s="76"/>
      <c r="W6496" s="76"/>
    </row>
    <row r="6497" spans="1:23" x14ac:dyDescent="0.55000000000000004">
      <c r="A6497" s="5"/>
      <c r="V6497" s="76"/>
      <c r="W6497" s="76"/>
    </row>
    <row r="6498" spans="1:23" x14ac:dyDescent="0.55000000000000004">
      <c r="A6498" s="5"/>
      <c r="V6498" s="76"/>
      <c r="W6498" s="76"/>
    </row>
    <row r="6499" spans="1:23" x14ac:dyDescent="0.55000000000000004">
      <c r="A6499" s="5"/>
      <c r="V6499" s="76"/>
      <c r="W6499" s="76"/>
    </row>
    <row r="6500" spans="1:23" x14ac:dyDescent="0.55000000000000004">
      <c r="A6500" s="5"/>
      <c r="V6500" s="76"/>
      <c r="W6500" s="76"/>
    </row>
    <row r="6501" spans="1:23" x14ac:dyDescent="0.55000000000000004">
      <c r="A6501" s="5"/>
      <c r="V6501" s="76"/>
      <c r="W6501" s="76"/>
    </row>
    <row r="6502" spans="1:23" x14ac:dyDescent="0.55000000000000004">
      <c r="A6502" s="5"/>
      <c r="V6502" s="76"/>
      <c r="W6502" s="76"/>
    </row>
    <row r="6503" spans="1:23" x14ac:dyDescent="0.55000000000000004">
      <c r="A6503" s="5"/>
      <c r="V6503" s="76"/>
      <c r="W6503" s="76"/>
    </row>
    <row r="6504" spans="1:23" x14ac:dyDescent="0.55000000000000004">
      <c r="A6504" s="5"/>
      <c r="V6504" s="76"/>
      <c r="W6504" s="76"/>
    </row>
    <row r="6505" spans="1:23" x14ac:dyDescent="0.55000000000000004">
      <c r="A6505" s="5"/>
      <c r="V6505" s="76"/>
      <c r="W6505" s="76"/>
    </row>
    <row r="6506" spans="1:23" x14ac:dyDescent="0.55000000000000004">
      <c r="A6506" s="5"/>
      <c r="V6506" s="76"/>
      <c r="W6506" s="76"/>
    </row>
    <row r="6507" spans="1:23" x14ac:dyDescent="0.55000000000000004">
      <c r="A6507" s="5"/>
      <c r="V6507" s="76"/>
      <c r="W6507" s="76"/>
    </row>
    <row r="6508" spans="1:23" x14ac:dyDescent="0.55000000000000004">
      <c r="A6508" s="5"/>
      <c r="V6508" s="76"/>
      <c r="W6508" s="76"/>
    </row>
    <row r="6509" spans="1:23" x14ac:dyDescent="0.55000000000000004">
      <c r="A6509" s="5"/>
      <c r="V6509" s="76"/>
      <c r="W6509" s="76"/>
    </row>
    <row r="6510" spans="1:23" x14ac:dyDescent="0.55000000000000004">
      <c r="A6510" s="5"/>
      <c r="V6510" s="76"/>
      <c r="W6510" s="76"/>
    </row>
    <row r="6511" spans="1:23" x14ac:dyDescent="0.55000000000000004">
      <c r="A6511" s="5"/>
      <c r="V6511" s="76"/>
      <c r="W6511" s="76"/>
    </row>
    <row r="6512" spans="1:23" x14ac:dyDescent="0.55000000000000004">
      <c r="A6512" s="5"/>
      <c r="V6512" s="76"/>
      <c r="W6512" s="76"/>
    </row>
    <row r="6513" spans="1:23" x14ac:dyDescent="0.55000000000000004">
      <c r="A6513" s="5"/>
      <c r="V6513" s="76"/>
      <c r="W6513" s="76"/>
    </row>
    <row r="6514" spans="1:23" x14ac:dyDescent="0.55000000000000004">
      <c r="A6514" s="5"/>
      <c r="V6514" s="76"/>
      <c r="W6514" s="76"/>
    </row>
    <row r="6515" spans="1:23" x14ac:dyDescent="0.55000000000000004">
      <c r="A6515" s="5"/>
      <c r="V6515" s="76"/>
      <c r="W6515" s="76"/>
    </row>
    <row r="6516" spans="1:23" x14ac:dyDescent="0.55000000000000004">
      <c r="A6516" s="5"/>
      <c r="V6516" s="76"/>
      <c r="W6516" s="76"/>
    </row>
    <row r="6517" spans="1:23" x14ac:dyDescent="0.55000000000000004">
      <c r="A6517" s="5"/>
      <c r="V6517" s="76"/>
      <c r="W6517" s="76"/>
    </row>
    <row r="6518" spans="1:23" x14ac:dyDescent="0.55000000000000004">
      <c r="A6518" s="5"/>
      <c r="V6518" s="76"/>
      <c r="W6518" s="76"/>
    </row>
    <row r="6519" spans="1:23" x14ac:dyDescent="0.55000000000000004">
      <c r="A6519" s="5"/>
      <c r="V6519" s="76"/>
      <c r="W6519" s="76"/>
    </row>
    <row r="6520" spans="1:23" x14ac:dyDescent="0.55000000000000004">
      <c r="A6520" s="5"/>
      <c r="V6520" s="76"/>
      <c r="W6520" s="76"/>
    </row>
    <row r="6521" spans="1:23" x14ac:dyDescent="0.55000000000000004">
      <c r="A6521" s="5"/>
      <c r="V6521" s="76"/>
      <c r="W6521" s="76"/>
    </row>
    <row r="6522" spans="1:23" x14ac:dyDescent="0.55000000000000004">
      <c r="A6522" s="5"/>
      <c r="V6522" s="76"/>
      <c r="W6522" s="76"/>
    </row>
    <row r="6523" spans="1:23" x14ac:dyDescent="0.55000000000000004">
      <c r="A6523" s="5"/>
      <c r="V6523" s="76"/>
      <c r="W6523" s="76"/>
    </row>
    <row r="6524" spans="1:23" x14ac:dyDescent="0.55000000000000004">
      <c r="A6524" s="5"/>
      <c r="V6524" s="76"/>
      <c r="W6524" s="76"/>
    </row>
    <row r="6525" spans="1:23" x14ac:dyDescent="0.55000000000000004">
      <c r="A6525" s="5"/>
      <c r="V6525" s="76"/>
      <c r="W6525" s="76"/>
    </row>
    <row r="6526" spans="1:23" x14ac:dyDescent="0.55000000000000004">
      <c r="A6526" s="5"/>
      <c r="V6526" s="76"/>
      <c r="W6526" s="76"/>
    </row>
    <row r="6527" spans="1:23" x14ac:dyDescent="0.55000000000000004">
      <c r="A6527" s="5"/>
      <c r="V6527" s="76"/>
      <c r="W6527" s="76"/>
    </row>
    <row r="6528" spans="1:23" x14ac:dyDescent="0.55000000000000004">
      <c r="A6528" s="5"/>
      <c r="V6528" s="76"/>
      <c r="W6528" s="76"/>
    </row>
    <row r="6529" spans="1:23" x14ac:dyDescent="0.55000000000000004">
      <c r="A6529" s="5"/>
      <c r="V6529" s="76"/>
      <c r="W6529" s="76"/>
    </row>
    <row r="6530" spans="1:23" x14ac:dyDescent="0.55000000000000004">
      <c r="A6530" s="5"/>
      <c r="V6530" s="76"/>
      <c r="W6530" s="76"/>
    </row>
    <row r="6531" spans="1:23" x14ac:dyDescent="0.55000000000000004">
      <c r="A6531" s="5"/>
      <c r="V6531" s="76"/>
      <c r="W6531" s="76"/>
    </row>
    <row r="6532" spans="1:23" x14ac:dyDescent="0.55000000000000004">
      <c r="A6532" s="5"/>
      <c r="V6532" s="76"/>
      <c r="W6532" s="76"/>
    </row>
    <row r="6533" spans="1:23" x14ac:dyDescent="0.55000000000000004">
      <c r="A6533" s="5"/>
      <c r="V6533" s="76"/>
      <c r="W6533" s="76"/>
    </row>
    <row r="6534" spans="1:23" x14ac:dyDescent="0.55000000000000004">
      <c r="A6534" s="5"/>
      <c r="V6534" s="76"/>
      <c r="W6534" s="76"/>
    </row>
    <row r="6535" spans="1:23" x14ac:dyDescent="0.55000000000000004">
      <c r="A6535" s="5"/>
      <c r="V6535" s="76"/>
      <c r="W6535" s="76"/>
    </row>
    <row r="6536" spans="1:23" x14ac:dyDescent="0.55000000000000004">
      <c r="A6536" s="5"/>
      <c r="V6536" s="76"/>
      <c r="W6536" s="76"/>
    </row>
    <row r="6537" spans="1:23" x14ac:dyDescent="0.55000000000000004">
      <c r="A6537" s="5"/>
      <c r="V6537" s="76"/>
      <c r="W6537" s="76"/>
    </row>
    <row r="6538" spans="1:23" x14ac:dyDescent="0.55000000000000004">
      <c r="A6538" s="5"/>
      <c r="V6538" s="76"/>
      <c r="W6538" s="76"/>
    </row>
    <row r="6539" spans="1:23" x14ac:dyDescent="0.55000000000000004">
      <c r="A6539" s="5"/>
      <c r="V6539" s="76"/>
      <c r="W6539" s="76"/>
    </row>
    <row r="6540" spans="1:23" x14ac:dyDescent="0.55000000000000004">
      <c r="A6540" s="5"/>
      <c r="V6540" s="76"/>
      <c r="W6540" s="76"/>
    </row>
    <row r="6541" spans="1:23" x14ac:dyDescent="0.55000000000000004">
      <c r="A6541" s="5"/>
      <c r="V6541" s="76"/>
      <c r="W6541" s="76"/>
    </row>
    <row r="6542" spans="1:23" x14ac:dyDescent="0.55000000000000004">
      <c r="A6542" s="5"/>
      <c r="V6542" s="76"/>
      <c r="W6542" s="76"/>
    </row>
    <row r="6543" spans="1:23" x14ac:dyDescent="0.55000000000000004">
      <c r="A6543" s="5"/>
      <c r="V6543" s="76"/>
      <c r="W6543" s="76"/>
    </row>
    <row r="6544" spans="1:23" x14ac:dyDescent="0.55000000000000004">
      <c r="A6544" s="5"/>
      <c r="V6544" s="76"/>
      <c r="W6544" s="76"/>
    </row>
    <row r="6545" spans="1:23" x14ac:dyDescent="0.55000000000000004">
      <c r="A6545" s="5"/>
      <c r="V6545" s="76"/>
      <c r="W6545" s="76"/>
    </row>
    <row r="6546" spans="1:23" x14ac:dyDescent="0.55000000000000004">
      <c r="A6546" s="5"/>
      <c r="V6546" s="76"/>
      <c r="W6546" s="76"/>
    </row>
    <row r="6547" spans="1:23" x14ac:dyDescent="0.55000000000000004">
      <c r="A6547" s="5"/>
      <c r="V6547" s="76"/>
      <c r="W6547" s="76"/>
    </row>
    <row r="6548" spans="1:23" x14ac:dyDescent="0.55000000000000004">
      <c r="A6548" s="5"/>
      <c r="V6548" s="76"/>
      <c r="W6548" s="76"/>
    </row>
    <row r="6549" spans="1:23" x14ac:dyDescent="0.55000000000000004">
      <c r="A6549" s="5"/>
      <c r="V6549" s="76"/>
      <c r="W6549" s="76"/>
    </row>
    <row r="6550" spans="1:23" x14ac:dyDescent="0.55000000000000004">
      <c r="A6550" s="5"/>
      <c r="V6550" s="76"/>
      <c r="W6550" s="76"/>
    </row>
    <row r="6551" spans="1:23" x14ac:dyDescent="0.55000000000000004">
      <c r="A6551" s="5"/>
      <c r="V6551" s="76"/>
      <c r="W6551" s="76"/>
    </row>
    <row r="6552" spans="1:23" x14ac:dyDescent="0.55000000000000004">
      <c r="A6552" s="5"/>
      <c r="V6552" s="76"/>
      <c r="W6552" s="76"/>
    </row>
    <row r="6553" spans="1:23" x14ac:dyDescent="0.55000000000000004">
      <c r="A6553" s="5"/>
      <c r="V6553" s="76"/>
      <c r="W6553" s="76"/>
    </row>
    <row r="6554" spans="1:23" x14ac:dyDescent="0.55000000000000004">
      <c r="A6554" s="5"/>
      <c r="V6554" s="76"/>
      <c r="W6554" s="76"/>
    </row>
    <row r="6555" spans="1:23" x14ac:dyDescent="0.55000000000000004">
      <c r="A6555" s="5"/>
      <c r="V6555" s="76"/>
      <c r="W6555" s="76"/>
    </row>
    <row r="6556" spans="1:23" x14ac:dyDescent="0.55000000000000004">
      <c r="A6556" s="5"/>
      <c r="V6556" s="76"/>
      <c r="W6556" s="76"/>
    </row>
    <row r="6557" spans="1:23" x14ac:dyDescent="0.55000000000000004">
      <c r="A6557" s="5"/>
      <c r="V6557" s="76"/>
      <c r="W6557" s="76"/>
    </row>
    <row r="6558" spans="1:23" x14ac:dyDescent="0.55000000000000004">
      <c r="A6558" s="5"/>
      <c r="V6558" s="76"/>
      <c r="W6558" s="76"/>
    </row>
    <row r="6559" spans="1:23" x14ac:dyDescent="0.55000000000000004">
      <c r="A6559" s="5"/>
      <c r="V6559" s="76"/>
      <c r="W6559" s="76"/>
    </row>
    <row r="6560" spans="1:23" x14ac:dyDescent="0.55000000000000004">
      <c r="A6560" s="5"/>
      <c r="V6560" s="76"/>
      <c r="W6560" s="76"/>
    </row>
    <row r="6561" spans="1:23" x14ac:dyDescent="0.55000000000000004">
      <c r="A6561" s="5"/>
      <c r="V6561" s="76"/>
      <c r="W6561" s="76"/>
    </row>
    <row r="6562" spans="1:23" x14ac:dyDescent="0.55000000000000004">
      <c r="A6562" s="5"/>
      <c r="V6562" s="76"/>
      <c r="W6562" s="76"/>
    </row>
    <row r="6563" spans="1:23" x14ac:dyDescent="0.55000000000000004">
      <c r="A6563" s="5"/>
    </row>
    <row r="6564" spans="1:23" x14ac:dyDescent="0.55000000000000004">
      <c r="A6564" s="5"/>
    </row>
    <row r="6565" spans="1:23" x14ac:dyDescent="0.55000000000000004">
      <c r="A6565" s="5"/>
    </row>
    <row r="6566" spans="1:23" x14ac:dyDescent="0.55000000000000004">
      <c r="A6566" s="5"/>
    </row>
    <row r="6567" spans="1:23" x14ac:dyDescent="0.55000000000000004">
      <c r="A6567" s="5"/>
    </row>
    <row r="6568" spans="1:23" x14ac:dyDescent="0.55000000000000004">
      <c r="A6568" s="5"/>
    </row>
    <row r="6569" spans="1:23" x14ac:dyDescent="0.55000000000000004">
      <c r="A6569" s="5"/>
    </row>
    <row r="6570" spans="1:23" x14ac:dyDescent="0.55000000000000004">
      <c r="A6570" s="5"/>
    </row>
    <row r="6571" spans="1:23" x14ac:dyDescent="0.55000000000000004">
      <c r="A6571" s="5"/>
    </row>
    <row r="6572" spans="1:23" x14ac:dyDescent="0.55000000000000004">
      <c r="A6572" s="5"/>
    </row>
    <row r="6573" spans="1:23" x14ac:dyDescent="0.55000000000000004">
      <c r="A6573" s="5"/>
    </row>
    <row r="6574" spans="1:23" x14ac:dyDescent="0.55000000000000004">
      <c r="A6574" s="5"/>
    </row>
    <row r="6575" spans="1:23" x14ac:dyDescent="0.55000000000000004">
      <c r="A6575" s="5"/>
    </row>
    <row r="6576" spans="1:23" x14ac:dyDescent="0.55000000000000004">
      <c r="A6576" s="5"/>
    </row>
    <row r="6577" spans="1:1" x14ac:dyDescent="0.55000000000000004">
      <c r="A6577" s="5"/>
    </row>
    <row r="6578" spans="1:1" x14ac:dyDescent="0.55000000000000004">
      <c r="A6578" s="5"/>
    </row>
    <row r="6579" spans="1:1" x14ac:dyDescent="0.55000000000000004">
      <c r="A6579" s="5"/>
    </row>
    <row r="6580" spans="1:1" x14ac:dyDescent="0.55000000000000004">
      <c r="A6580" s="5"/>
    </row>
    <row r="6581" spans="1:1" x14ac:dyDescent="0.55000000000000004">
      <c r="A6581" s="5"/>
    </row>
    <row r="6582" spans="1:1" x14ac:dyDescent="0.55000000000000004">
      <c r="A6582" s="5"/>
    </row>
    <row r="6583" spans="1:1" x14ac:dyDescent="0.55000000000000004">
      <c r="A6583" s="5"/>
    </row>
    <row r="6584" spans="1:1" x14ac:dyDescent="0.55000000000000004">
      <c r="A6584" s="5"/>
    </row>
    <row r="6585" spans="1:1" x14ac:dyDescent="0.55000000000000004">
      <c r="A6585" s="5"/>
    </row>
    <row r="6586" spans="1:1" x14ac:dyDescent="0.55000000000000004">
      <c r="A6586" s="5"/>
    </row>
    <row r="6587" spans="1:1" x14ac:dyDescent="0.55000000000000004">
      <c r="A6587" s="5"/>
    </row>
    <row r="6588" spans="1:1" x14ac:dyDescent="0.55000000000000004">
      <c r="A6588" s="5"/>
    </row>
    <row r="6589" spans="1:1" x14ac:dyDescent="0.55000000000000004">
      <c r="A6589" s="5"/>
    </row>
    <row r="6590" spans="1:1" x14ac:dyDescent="0.55000000000000004">
      <c r="A6590" s="5"/>
    </row>
    <row r="6591" spans="1:1" x14ac:dyDescent="0.55000000000000004">
      <c r="A6591" s="5"/>
    </row>
    <row r="6592" spans="1:1" x14ac:dyDescent="0.55000000000000004">
      <c r="A6592" s="5"/>
    </row>
    <row r="6593" spans="1:1" x14ac:dyDescent="0.55000000000000004">
      <c r="A6593" s="5"/>
    </row>
    <row r="6594" spans="1:1" x14ac:dyDescent="0.55000000000000004">
      <c r="A6594" s="5"/>
    </row>
    <row r="6595" spans="1:1" x14ac:dyDescent="0.55000000000000004">
      <c r="A6595" s="5"/>
    </row>
    <row r="6596" spans="1:1" x14ac:dyDescent="0.55000000000000004">
      <c r="A6596" s="5"/>
    </row>
    <row r="6597" spans="1:1" x14ac:dyDescent="0.55000000000000004">
      <c r="A6597" s="5"/>
    </row>
    <row r="6598" spans="1:1" x14ac:dyDescent="0.55000000000000004">
      <c r="A6598" s="5"/>
    </row>
    <row r="6599" spans="1:1" x14ac:dyDescent="0.55000000000000004">
      <c r="A6599" s="5"/>
    </row>
    <row r="6600" spans="1:1" x14ac:dyDescent="0.55000000000000004">
      <c r="A6600" s="5"/>
    </row>
    <row r="6601" spans="1:1" x14ac:dyDescent="0.55000000000000004">
      <c r="A6601" s="5"/>
    </row>
    <row r="6602" spans="1:1" x14ac:dyDescent="0.55000000000000004">
      <c r="A6602" s="5"/>
    </row>
    <row r="6603" spans="1:1" x14ac:dyDescent="0.55000000000000004">
      <c r="A6603" s="5"/>
    </row>
    <row r="6604" spans="1:1" x14ac:dyDescent="0.55000000000000004">
      <c r="A6604" s="5"/>
    </row>
    <row r="6605" spans="1:1" x14ac:dyDescent="0.55000000000000004">
      <c r="A6605" s="5"/>
    </row>
    <row r="6606" spans="1:1" x14ac:dyDescent="0.55000000000000004">
      <c r="A6606" s="5"/>
    </row>
    <row r="6607" spans="1:1" x14ac:dyDescent="0.55000000000000004">
      <c r="A6607" s="5"/>
    </row>
    <row r="6608" spans="1:1" x14ac:dyDescent="0.55000000000000004">
      <c r="A6608" s="5"/>
    </row>
    <row r="6609" spans="1:1" x14ac:dyDescent="0.55000000000000004">
      <c r="A6609" s="5"/>
    </row>
    <row r="6610" spans="1:1" x14ac:dyDescent="0.55000000000000004">
      <c r="A6610" s="5"/>
    </row>
    <row r="6611" spans="1:1" x14ac:dyDescent="0.55000000000000004">
      <c r="A6611" s="5"/>
    </row>
    <row r="6612" spans="1:1" x14ac:dyDescent="0.55000000000000004">
      <c r="A6612" s="5"/>
    </row>
    <row r="6613" spans="1:1" x14ac:dyDescent="0.55000000000000004">
      <c r="A6613" s="5"/>
    </row>
    <row r="6614" spans="1:1" x14ac:dyDescent="0.55000000000000004">
      <c r="A6614" s="5"/>
    </row>
    <row r="6615" spans="1:1" x14ac:dyDescent="0.55000000000000004">
      <c r="A6615" s="5"/>
    </row>
    <row r="6616" spans="1:1" x14ac:dyDescent="0.55000000000000004">
      <c r="A6616" s="5"/>
    </row>
    <row r="6617" spans="1:1" x14ac:dyDescent="0.55000000000000004">
      <c r="A6617" s="5"/>
    </row>
    <row r="6618" spans="1:1" x14ac:dyDescent="0.55000000000000004">
      <c r="A6618" s="5"/>
    </row>
    <row r="6619" spans="1:1" x14ac:dyDescent="0.55000000000000004">
      <c r="A6619" s="5"/>
    </row>
    <row r="6620" spans="1:1" x14ac:dyDescent="0.55000000000000004">
      <c r="A6620" s="5"/>
    </row>
    <row r="6621" spans="1:1" x14ac:dyDescent="0.55000000000000004">
      <c r="A6621" s="5"/>
    </row>
    <row r="6622" spans="1:1" x14ac:dyDescent="0.55000000000000004">
      <c r="A6622" s="5"/>
    </row>
    <row r="6623" spans="1:1" x14ac:dyDescent="0.55000000000000004">
      <c r="A6623" s="5"/>
    </row>
    <row r="6624" spans="1:1" x14ac:dyDescent="0.55000000000000004">
      <c r="A6624" s="5"/>
    </row>
    <row r="6625" spans="1:1" x14ac:dyDescent="0.55000000000000004">
      <c r="A6625" s="5"/>
    </row>
    <row r="6626" spans="1:1" x14ac:dyDescent="0.55000000000000004">
      <c r="A6626" s="5"/>
    </row>
    <row r="6627" spans="1:1" x14ac:dyDescent="0.55000000000000004">
      <c r="A6627" s="5"/>
    </row>
    <row r="6628" spans="1:1" x14ac:dyDescent="0.55000000000000004">
      <c r="A6628" s="5"/>
    </row>
    <row r="6629" spans="1:1" x14ac:dyDescent="0.55000000000000004">
      <c r="A6629" s="5"/>
    </row>
    <row r="6630" spans="1:1" x14ac:dyDescent="0.55000000000000004">
      <c r="A6630" s="5"/>
    </row>
    <row r="6631" spans="1:1" x14ac:dyDescent="0.55000000000000004">
      <c r="A6631" s="5"/>
    </row>
    <row r="6632" spans="1:1" x14ac:dyDescent="0.55000000000000004">
      <c r="A6632" s="5"/>
    </row>
    <row r="6633" spans="1:1" x14ac:dyDescent="0.55000000000000004">
      <c r="A6633" s="5"/>
    </row>
    <row r="6634" spans="1:1" x14ac:dyDescent="0.55000000000000004">
      <c r="A6634" s="5"/>
    </row>
    <row r="6635" spans="1:1" x14ac:dyDescent="0.55000000000000004">
      <c r="A6635" s="5"/>
    </row>
    <row r="6636" spans="1:1" x14ac:dyDescent="0.55000000000000004">
      <c r="A6636" s="5"/>
    </row>
    <row r="6637" spans="1:1" x14ac:dyDescent="0.55000000000000004">
      <c r="A6637" s="5"/>
    </row>
    <row r="6638" spans="1:1" x14ac:dyDescent="0.55000000000000004">
      <c r="A6638" s="5"/>
    </row>
    <row r="6639" spans="1:1" x14ac:dyDescent="0.55000000000000004">
      <c r="A6639" s="5"/>
    </row>
    <row r="6640" spans="1:1" x14ac:dyDescent="0.55000000000000004">
      <c r="A6640" s="5"/>
    </row>
    <row r="6641" spans="1:1" x14ac:dyDescent="0.55000000000000004">
      <c r="A6641" s="5"/>
    </row>
    <row r="6642" spans="1:1" x14ac:dyDescent="0.55000000000000004">
      <c r="A6642" s="5"/>
    </row>
    <row r="6643" spans="1:1" x14ac:dyDescent="0.55000000000000004">
      <c r="A6643" s="5"/>
    </row>
    <row r="6644" spans="1:1" x14ac:dyDescent="0.55000000000000004">
      <c r="A6644" s="5"/>
    </row>
    <row r="6645" spans="1:1" x14ac:dyDescent="0.55000000000000004">
      <c r="A6645" s="5"/>
    </row>
    <row r="6646" spans="1:1" x14ac:dyDescent="0.55000000000000004">
      <c r="A6646" s="5"/>
    </row>
    <row r="6647" spans="1:1" x14ac:dyDescent="0.55000000000000004">
      <c r="A6647" s="5"/>
    </row>
    <row r="6648" spans="1:1" x14ac:dyDescent="0.55000000000000004">
      <c r="A6648" s="5"/>
    </row>
    <row r="6649" spans="1:1" x14ac:dyDescent="0.55000000000000004">
      <c r="A6649" s="5"/>
    </row>
    <row r="6650" spans="1:1" x14ac:dyDescent="0.55000000000000004">
      <c r="A6650" s="5"/>
    </row>
    <row r="6651" spans="1:1" x14ac:dyDescent="0.55000000000000004">
      <c r="A6651" s="5"/>
    </row>
    <row r="6652" spans="1:1" x14ac:dyDescent="0.55000000000000004">
      <c r="A6652" s="5"/>
    </row>
    <row r="6653" spans="1:1" x14ac:dyDescent="0.55000000000000004">
      <c r="A6653" s="5"/>
    </row>
    <row r="6654" spans="1:1" x14ac:dyDescent="0.55000000000000004">
      <c r="A6654" s="5"/>
    </row>
    <row r="6655" spans="1:1" x14ac:dyDescent="0.55000000000000004">
      <c r="A6655" s="5"/>
    </row>
    <row r="6656" spans="1:1" x14ac:dyDescent="0.55000000000000004">
      <c r="A6656" s="5"/>
    </row>
    <row r="6657" spans="1:1" x14ac:dyDescent="0.55000000000000004">
      <c r="A6657" s="5"/>
    </row>
    <row r="6658" spans="1:1" x14ac:dyDescent="0.55000000000000004">
      <c r="A6658" s="5"/>
    </row>
    <row r="6659" spans="1:1" x14ac:dyDescent="0.55000000000000004">
      <c r="A6659" s="5"/>
    </row>
    <row r="6660" spans="1:1" x14ac:dyDescent="0.55000000000000004">
      <c r="A6660" s="5"/>
    </row>
    <row r="6661" spans="1:1" x14ac:dyDescent="0.55000000000000004">
      <c r="A6661" s="5"/>
    </row>
    <row r="6662" spans="1:1" x14ac:dyDescent="0.55000000000000004">
      <c r="A6662" s="5"/>
    </row>
    <row r="6663" spans="1:1" x14ac:dyDescent="0.55000000000000004">
      <c r="A6663" s="5"/>
    </row>
    <row r="6664" spans="1:1" x14ac:dyDescent="0.55000000000000004">
      <c r="A6664" s="5"/>
    </row>
    <row r="6665" spans="1:1" x14ac:dyDescent="0.55000000000000004">
      <c r="A6665" s="5"/>
    </row>
    <row r="6666" spans="1:1" x14ac:dyDescent="0.55000000000000004">
      <c r="A6666" s="5"/>
    </row>
    <row r="6667" spans="1:1" x14ac:dyDescent="0.55000000000000004">
      <c r="A6667" s="5"/>
    </row>
    <row r="6668" spans="1:1" x14ac:dyDescent="0.55000000000000004">
      <c r="A6668" s="5"/>
    </row>
    <row r="6669" spans="1:1" x14ac:dyDescent="0.55000000000000004">
      <c r="A6669" s="5"/>
    </row>
    <row r="6670" spans="1:1" x14ac:dyDescent="0.55000000000000004">
      <c r="A6670" s="5"/>
    </row>
    <row r="6671" spans="1:1" x14ac:dyDescent="0.55000000000000004">
      <c r="A6671" s="5"/>
    </row>
    <row r="6672" spans="1:1" x14ac:dyDescent="0.55000000000000004">
      <c r="A6672" s="5"/>
    </row>
    <row r="6673" spans="1:1" x14ac:dyDescent="0.55000000000000004">
      <c r="A6673" s="5"/>
    </row>
    <row r="6674" spans="1:1" x14ac:dyDescent="0.55000000000000004">
      <c r="A6674" s="5"/>
    </row>
    <row r="6675" spans="1:1" x14ac:dyDescent="0.55000000000000004">
      <c r="A6675" s="5"/>
    </row>
    <row r="6676" spans="1:1" x14ac:dyDescent="0.55000000000000004">
      <c r="A6676" s="5"/>
    </row>
    <row r="6677" spans="1:1" x14ac:dyDescent="0.55000000000000004">
      <c r="A6677" s="5"/>
    </row>
    <row r="6678" spans="1:1" x14ac:dyDescent="0.55000000000000004">
      <c r="A6678" s="5"/>
    </row>
    <row r="6679" spans="1:1" x14ac:dyDescent="0.55000000000000004">
      <c r="A6679" s="5"/>
    </row>
    <row r="6680" spans="1:1" x14ac:dyDescent="0.55000000000000004">
      <c r="A6680" s="5"/>
    </row>
    <row r="6681" spans="1:1" x14ac:dyDescent="0.55000000000000004">
      <c r="A6681" s="5"/>
    </row>
    <row r="6682" spans="1:1" x14ac:dyDescent="0.55000000000000004">
      <c r="A6682" s="5"/>
    </row>
    <row r="6683" spans="1:1" x14ac:dyDescent="0.55000000000000004">
      <c r="A6683" s="5"/>
    </row>
    <row r="6684" spans="1:1" x14ac:dyDescent="0.55000000000000004">
      <c r="A6684" s="5"/>
    </row>
    <row r="6685" spans="1:1" x14ac:dyDescent="0.55000000000000004">
      <c r="A6685" s="5"/>
    </row>
    <row r="6686" spans="1:1" x14ac:dyDescent="0.55000000000000004">
      <c r="A6686" s="5"/>
    </row>
    <row r="6687" spans="1:1" x14ac:dyDescent="0.55000000000000004">
      <c r="A6687" s="5"/>
    </row>
    <row r="6688" spans="1:1" x14ac:dyDescent="0.55000000000000004">
      <c r="A6688" s="5"/>
    </row>
    <row r="6689" spans="1:1" x14ac:dyDescent="0.55000000000000004">
      <c r="A6689" s="5"/>
    </row>
    <row r="6690" spans="1:1" x14ac:dyDescent="0.55000000000000004">
      <c r="A6690" s="5"/>
    </row>
    <row r="6691" spans="1:1" x14ac:dyDescent="0.55000000000000004">
      <c r="A6691" s="5"/>
    </row>
    <row r="6692" spans="1:1" x14ac:dyDescent="0.55000000000000004">
      <c r="A6692" s="5"/>
    </row>
    <row r="6693" spans="1:1" x14ac:dyDescent="0.55000000000000004">
      <c r="A6693" s="5"/>
    </row>
    <row r="6694" spans="1:1" x14ac:dyDescent="0.55000000000000004">
      <c r="A6694" s="5"/>
    </row>
    <row r="6695" spans="1:1" x14ac:dyDescent="0.55000000000000004">
      <c r="A6695" s="5"/>
    </row>
    <row r="6696" spans="1:1" x14ac:dyDescent="0.55000000000000004">
      <c r="A6696" s="5"/>
    </row>
    <row r="6697" spans="1:1" x14ac:dyDescent="0.55000000000000004">
      <c r="A6697" s="5"/>
    </row>
    <row r="6698" spans="1:1" x14ac:dyDescent="0.55000000000000004">
      <c r="A6698" s="5"/>
    </row>
    <row r="6699" spans="1:1" x14ac:dyDescent="0.55000000000000004">
      <c r="A6699" s="5"/>
    </row>
    <row r="6700" spans="1:1" x14ac:dyDescent="0.55000000000000004">
      <c r="A6700" s="5"/>
    </row>
    <row r="6701" spans="1:1" x14ac:dyDescent="0.55000000000000004">
      <c r="A6701" s="5"/>
    </row>
    <row r="6702" spans="1:1" x14ac:dyDescent="0.55000000000000004">
      <c r="A6702" s="5"/>
    </row>
    <row r="6703" spans="1:1" x14ac:dyDescent="0.55000000000000004">
      <c r="A6703" s="5"/>
    </row>
    <row r="6704" spans="1:1" x14ac:dyDescent="0.55000000000000004">
      <c r="A6704" s="5"/>
    </row>
    <row r="6705" spans="1:1" x14ac:dyDescent="0.55000000000000004">
      <c r="A6705" s="5"/>
    </row>
    <row r="6706" spans="1:1" x14ac:dyDescent="0.55000000000000004">
      <c r="A6706" s="5"/>
    </row>
    <row r="6707" spans="1:1" x14ac:dyDescent="0.55000000000000004">
      <c r="A6707" s="5"/>
    </row>
    <row r="6708" spans="1:1" x14ac:dyDescent="0.55000000000000004">
      <c r="A6708" s="5"/>
    </row>
    <row r="6709" spans="1:1" x14ac:dyDescent="0.55000000000000004">
      <c r="A6709" s="5"/>
    </row>
    <row r="6710" spans="1:1" x14ac:dyDescent="0.55000000000000004">
      <c r="A6710" s="5"/>
    </row>
    <row r="6711" spans="1:1" x14ac:dyDescent="0.55000000000000004">
      <c r="A6711" s="5"/>
    </row>
    <row r="6712" spans="1:1" x14ac:dyDescent="0.55000000000000004">
      <c r="A6712" s="5"/>
    </row>
    <row r="6713" spans="1:1" x14ac:dyDescent="0.55000000000000004">
      <c r="A6713" s="5"/>
    </row>
    <row r="6714" spans="1:1" x14ac:dyDescent="0.55000000000000004">
      <c r="A6714" s="5"/>
    </row>
    <row r="6715" spans="1:1" x14ac:dyDescent="0.55000000000000004">
      <c r="A6715" s="5"/>
    </row>
    <row r="6716" spans="1:1" x14ac:dyDescent="0.55000000000000004">
      <c r="A6716" s="5"/>
    </row>
    <row r="6717" spans="1:1" x14ac:dyDescent="0.55000000000000004">
      <c r="A6717" s="5"/>
    </row>
    <row r="6718" spans="1:1" x14ac:dyDescent="0.55000000000000004">
      <c r="A6718" s="5"/>
    </row>
    <row r="6719" spans="1:1" x14ac:dyDescent="0.55000000000000004">
      <c r="A6719" s="5"/>
    </row>
    <row r="6720" spans="1:1" x14ac:dyDescent="0.55000000000000004">
      <c r="A6720" s="5"/>
    </row>
    <row r="6721" spans="1:1" x14ac:dyDescent="0.55000000000000004">
      <c r="A6721" s="5"/>
    </row>
    <row r="6722" spans="1:1" x14ac:dyDescent="0.55000000000000004">
      <c r="A6722" s="5"/>
    </row>
    <row r="6723" spans="1:1" x14ac:dyDescent="0.55000000000000004">
      <c r="A6723" s="5"/>
    </row>
    <row r="6724" spans="1:1" x14ac:dyDescent="0.55000000000000004">
      <c r="A6724" s="5"/>
    </row>
    <row r="6725" spans="1:1" x14ac:dyDescent="0.55000000000000004">
      <c r="A6725" s="5"/>
    </row>
    <row r="6726" spans="1:1" x14ac:dyDescent="0.55000000000000004">
      <c r="A6726" s="5"/>
    </row>
    <row r="6727" spans="1:1" x14ac:dyDescent="0.55000000000000004">
      <c r="A6727" s="5"/>
    </row>
    <row r="6728" spans="1:1" x14ac:dyDescent="0.55000000000000004">
      <c r="A6728" s="5"/>
    </row>
    <row r="6729" spans="1:1" x14ac:dyDescent="0.55000000000000004">
      <c r="A6729" s="5"/>
    </row>
    <row r="6730" spans="1:1" x14ac:dyDescent="0.55000000000000004">
      <c r="A6730" s="5"/>
    </row>
    <row r="6731" spans="1:1" x14ac:dyDescent="0.55000000000000004">
      <c r="A6731" s="5"/>
    </row>
    <row r="6732" spans="1:1" x14ac:dyDescent="0.55000000000000004">
      <c r="A6732" s="5"/>
    </row>
    <row r="6733" spans="1:1" x14ac:dyDescent="0.55000000000000004">
      <c r="A6733" s="5"/>
    </row>
    <row r="6734" spans="1:1" x14ac:dyDescent="0.55000000000000004">
      <c r="A6734" s="5"/>
    </row>
    <row r="6735" spans="1:1" x14ac:dyDescent="0.55000000000000004">
      <c r="A6735" s="5"/>
    </row>
    <row r="6736" spans="1:1" x14ac:dyDescent="0.55000000000000004">
      <c r="A6736" s="5"/>
    </row>
    <row r="6737" spans="1:1" x14ac:dyDescent="0.55000000000000004">
      <c r="A6737" s="5"/>
    </row>
    <row r="6738" spans="1:1" x14ac:dyDescent="0.55000000000000004">
      <c r="A6738" s="5"/>
    </row>
    <row r="6739" spans="1:1" x14ac:dyDescent="0.55000000000000004">
      <c r="A6739" s="5"/>
    </row>
    <row r="6740" spans="1:1" x14ac:dyDescent="0.55000000000000004">
      <c r="A6740" s="5"/>
    </row>
    <row r="6741" spans="1:1" x14ac:dyDescent="0.55000000000000004">
      <c r="A6741" s="5"/>
    </row>
    <row r="6742" spans="1:1" x14ac:dyDescent="0.55000000000000004">
      <c r="A6742" s="5"/>
    </row>
    <row r="6743" spans="1:1" x14ac:dyDescent="0.55000000000000004">
      <c r="A6743" s="5"/>
    </row>
    <row r="6744" spans="1:1" x14ac:dyDescent="0.55000000000000004">
      <c r="A6744" s="5"/>
    </row>
    <row r="6745" spans="1:1" x14ac:dyDescent="0.55000000000000004">
      <c r="A6745" s="5"/>
    </row>
    <row r="6746" spans="1:1" x14ac:dyDescent="0.55000000000000004">
      <c r="A6746" s="5"/>
    </row>
    <row r="6747" spans="1:1" x14ac:dyDescent="0.55000000000000004">
      <c r="A6747" s="5"/>
    </row>
    <row r="6748" spans="1:1" x14ac:dyDescent="0.55000000000000004">
      <c r="A6748" s="5"/>
    </row>
    <row r="6749" spans="1:1" x14ac:dyDescent="0.55000000000000004">
      <c r="A6749" s="5"/>
    </row>
    <row r="6750" spans="1:1" x14ac:dyDescent="0.55000000000000004">
      <c r="A6750" s="5"/>
    </row>
    <row r="6751" spans="1:1" x14ac:dyDescent="0.55000000000000004">
      <c r="A6751" s="5"/>
    </row>
    <row r="6752" spans="1:1" x14ac:dyDescent="0.55000000000000004">
      <c r="A6752" s="5"/>
    </row>
    <row r="6753" spans="1:1" x14ac:dyDescent="0.55000000000000004">
      <c r="A6753" s="5"/>
    </row>
    <row r="6754" spans="1:1" x14ac:dyDescent="0.55000000000000004">
      <c r="A6754" s="5"/>
    </row>
    <row r="6755" spans="1:1" x14ac:dyDescent="0.55000000000000004">
      <c r="A6755" s="5"/>
    </row>
    <row r="6756" spans="1:1" x14ac:dyDescent="0.55000000000000004">
      <c r="A6756" s="5"/>
    </row>
    <row r="6757" spans="1:1" x14ac:dyDescent="0.55000000000000004">
      <c r="A6757" s="5"/>
    </row>
    <row r="6758" spans="1:1" x14ac:dyDescent="0.55000000000000004">
      <c r="A6758" s="5"/>
    </row>
    <row r="6759" spans="1:1" x14ac:dyDescent="0.55000000000000004">
      <c r="A6759" s="5"/>
    </row>
    <row r="6760" spans="1:1" x14ac:dyDescent="0.55000000000000004">
      <c r="A6760" s="5"/>
    </row>
    <row r="6761" spans="1:1" x14ac:dyDescent="0.55000000000000004">
      <c r="A6761" s="5"/>
    </row>
    <row r="6762" spans="1:1" x14ac:dyDescent="0.55000000000000004">
      <c r="A6762" s="5"/>
    </row>
    <row r="6763" spans="1:1" x14ac:dyDescent="0.55000000000000004">
      <c r="A6763" s="5"/>
    </row>
    <row r="6764" spans="1:1" x14ac:dyDescent="0.55000000000000004">
      <c r="A6764" s="5"/>
    </row>
    <row r="6765" spans="1:1" x14ac:dyDescent="0.55000000000000004">
      <c r="A6765" s="5"/>
    </row>
    <row r="6766" spans="1:1" x14ac:dyDescent="0.55000000000000004">
      <c r="A6766" s="5"/>
    </row>
    <row r="6767" spans="1:1" x14ac:dyDescent="0.55000000000000004">
      <c r="A6767" s="5"/>
    </row>
    <row r="6768" spans="1:1" x14ac:dyDescent="0.55000000000000004">
      <c r="A6768" s="5"/>
    </row>
    <row r="6769" spans="1:1" x14ac:dyDescent="0.55000000000000004">
      <c r="A6769" s="5"/>
    </row>
    <row r="6770" spans="1:1" x14ac:dyDescent="0.55000000000000004">
      <c r="A6770" s="5"/>
    </row>
    <row r="6771" spans="1:1" x14ac:dyDescent="0.55000000000000004">
      <c r="A6771" s="5"/>
    </row>
    <row r="6772" spans="1:1" x14ac:dyDescent="0.55000000000000004">
      <c r="A6772" s="5"/>
    </row>
    <row r="6773" spans="1:1" x14ac:dyDescent="0.55000000000000004">
      <c r="A6773" s="5"/>
    </row>
    <row r="6774" spans="1:1" x14ac:dyDescent="0.55000000000000004">
      <c r="A6774" s="5"/>
    </row>
    <row r="6775" spans="1:1" x14ac:dyDescent="0.55000000000000004">
      <c r="A6775" s="5"/>
    </row>
    <row r="6776" spans="1:1" x14ac:dyDescent="0.55000000000000004">
      <c r="A6776" s="5"/>
    </row>
    <row r="6777" spans="1:1" x14ac:dyDescent="0.55000000000000004">
      <c r="A6777" s="5"/>
    </row>
    <row r="6778" spans="1:1" x14ac:dyDescent="0.55000000000000004">
      <c r="A6778" s="5"/>
    </row>
    <row r="6779" spans="1:1" x14ac:dyDescent="0.55000000000000004">
      <c r="A6779" s="5"/>
    </row>
    <row r="6780" spans="1:1" x14ac:dyDescent="0.55000000000000004">
      <c r="A6780" s="5"/>
    </row>
    <row r="6781" spans="1:1" x14ac:dyDescent="0.55000000000000004">
      <c r="A6781" s="5"/>
    </row>
    <row r="6782" spans="1:1" x14ac:dyDescent="0.55000000000000004">
      <c r="A6782" s="5"/>
    </row>
    <row r="6783" spans="1:1" x14ac:dyDescent="0.55000000000000004">
      <c r="A6783" s="5"/>
    </row>
    <row r="6784" spans="1:1" x14ac:dyDescent="0.55000000000000004">
      <c r="A6784" s="5"/>
    </row>
    <row r="6785" spans="1:1" x14ac:dyDescent="0.55000000000000004">
      <c r="A6785" s="5"/>
    </row>
    <row r="6786" spans="1:1" x14ac:dyDescent="0.55000000000000004">
      <c r="A6786" s="5"/>
    </row>
    <row r="6787" spans="1:1" x14ac:dyDescent="0.55000000000000004">
      <c r="A6787" s="5"/>
    </row>
    <row r="6788" spans="1:1" x14ac:dyDescent="0.55000000000000004">
      <c r="A6788" s="5"/>
    </row>
    <row r="6789" spans="1:1" x14ac:dyDescent="0.55000000000000004">
      <c r="A6789" s="5"/>
    </row>
    <row r="6790" spans="1:1" x14ac:dyDescent="0.55000000000000004">
      <c r="A6790" s="5"/>
    </row>
    <row r="6791" spans="1:1" x14ac:dyDescent="0.55000000000000004">
      <c r="A6791" s="5"/>
    </row>
    <row r="6792" spans="1:1" x14ac:dyDescent="0.55000000000000004">
      <c r="A6792" s="5"/>
    </row>
    <row r="6793" spans="1:1" x14ac:dyDescent="0.55000000000000004">
      <c r="A6793" s="5"/>
    </row>
    <row r="6794" spans="1:1" x14ac:dyDescent="0.55000000000000004">
      <c r="A6794" s="5"/>
    </row>
    <row r="6795" spans="1:1" x14ac:dyDescent="0.55000000000000004">
      <c r="A6795" s="5"/>
    </row>
    <row r="6796" spans="1:1" x14ac:dyDescent="0.55000000000000004">
      <c r="A6796" s="5"/>
    </row>
    <row r="6797" spans="1:1" x14ac:dyDescent="0.55000000000000004">
      <c r="A6797" s="5"/>
    </row>
    <row r="6798" spans="1:1" x14ac:dyDescent="0.55000000000000004">
      <c r="A6798" s="5"/>
    </row>
    <row r="6799" spans="1:1" x14ac:dyDescent="0.55000000000000004">
      <c r="A6799" s="5"/>
    </row>
    <row r="6800" spans="1:1" x14ac:dyDescent="0.55000000000000004">
      <c r="A6800" s="5"/>
    </row>
    <row r="6801" spans="1:1" x14ac:dyDescent="0.55000000000000004">
      <c r="A6801" s="5"/>
    </row>
    <row r="6802" spans="1:1" x14ac:dyDescent="0.55000000000000004">
      <c r="A6802" s="5"/>
    </row>
    <row r="6803" spans="1:1" x14ac:dyDescent="0.55000000000000004">
      <c r="A6803" s="5"/>
    </row>
    <row r="6804" spans="1:1" x14ac:dyDescent="0.55000000000000004">
      <c r="A6804" s="5"/>
    </row>
    <row r="6805" spans="1:1" x14ac:dyDescent="0.55000000000000004">
      <c r="A6805" s="5"/>
    </row>
    <row r="6806" spans="1:1" x14ac:dyDescent="0.55000000000000004">
      <c r="A6806" s="5"/>
    </row>
    <row r="6807" spans="1:1" x14ac:dyDescent="0.55000000000000004">
      <c r="A6807" s="5"/>
    </row>
    <row r="6808" spans="1:1" x14ac:dyDescent="0.55000000000000004">
      <c r="A6808" s="5"/>
    </row>
    <row r="6809" spans="1:1" x14ac:dyDescent="0.55000000000000004">
      <c r="A6809" s="5"/>
    </row>
    <row r="6810" spans="1:1" x14ac:dyDescent="0.55000000000000004">
      <c r="A6810" s="5"/>
    </row>
    <row r="6811" spans="1:1" x14ac:dyDescent="0.55000000000000004">
      <c r="A6811" s="5"/>
    </row>
    <row r="6812" spans="1:1" x14ac:dyDescent="0.55000000000000004">
      <c r="A6812" s="5"/>
    </row>
    <row r="6813" spans="1:1" x14ac:dyDescent="0.55000000000000004">
      <c r="A6813" s="5"/>
    </row>
    <row r="6814" spans="1:1" x14ac:dyDescent="0.55000000000000004">
      <c r="A6814" s="5"/>
    </row>
    <row r="6815" spans="1:1" x14ac:dyDescent="0.55000000000000004">
      <c r="A6815" s="5"/>
    </row>
    <row r="6816" spans="1:1" x14ac:dyDescent="0.55000000000000004">
      <c r="A6816" s="5"/>
    </row>
    <row r="6817" spans="1:1" x14ac:dyDescent="0.55000000000000004">
      <c r="A6817" s="5"/>
    </row>
    <row r="6818" spans="1:1" x14ac:dyDescent="0.55000000000000004">
      <c r="A6818" s="5"/>
    </row>
    <row r="6819" spans="1:1" x14ac:dyDescent="0.55000000000000004">
      <c r="A6819" s="5"/>
    </row>
    <row r="6820" spans="1:1" x14ac:dyDescent="0.55000000000000004">
      <c r="A6820" s="5"/>
    </row>
    <row r="6821" spans="1:1" x14ac:dyDescent="0.55000000000000004">
      <c r="A6821" s="5"/>
    </row>
    <row r="6822" spans="1:1" x14ac:dyDescent="0.55000000000000004">
      <c r="A6822" s="5"/>
    </row>
    <row r="6823" spans="1:1" x14ac:dyDescent="0.55000000000000004">
      <c r="A6823" s="5"/>
    </row>
    <row r="6824" spans="1:1" x14ac:dyDescent="0.55000000000000004">
      <c r="A6824" s="5"/>
    </row>
    <row r="6825" spans="1:1" x14ac:dyDescent="0.55000000000000004">
      <c r="A6825" s="5"/>
    </row>
    <row r="6826" spans="1:1" x14ac:dyDescent="0.55000000000000004">
      <c r="A6826" s="5"/>
    </row>
    <row r="6827" spans="1:1" x14ac:dyDescent="0.55000000000000004">
      <c r="A6827" s="5"/>
    </row>
    <row r="6828" spans="1:1" x14ac:dyDescent="0.55000000000000004">
      <c r="A6828" s="5"/>
    </row>
    <row r="6829" spans="1:1" x14ac:dyDescent="0.55000000000000004">
      <c r="A6829" s="5"/>
    </row>
    <row r="6830" spans="1:1" x14ac:dyDescent="0.55000000000000004">
      <c r="A6830" s="5"/>
    </row>
    <row r="6831" spans="1:1" x14ac:dyDescent="0.55000000000000004">
      <c r="A6831" s="5"/>
    </row>
    <row r="6832" spans="1:1" x14ac:dyDescent="0.55000000000000004">
      <c r="A6832" s="5"/>
    </row>
    <row r="6833" spans="1:1" x14ac:dyDescent="0.55000000000000004">
      <c r="A6833" s="5"/>
    </row>
    <row r="6834" spans="1:1" x14ac:dyDescent="0.55000000000000004">
      <c r="A6834" s="5"/>
    </row>
    <row r="6835" spans="1:1" x14ac:dyDescent="0.55000000000000004">
      <c r="A6835" s="5"/>
    </row>
    <row r="6836" spans="1:1" x14ac:dyDescent="0.55000000000000004">
      <c r="A6836" s="5"/>
    </row>
    <row r="6837" spans="1:1" x14ac:dyDescent="0.55000000000000004">
      <c r="A6837" s="5"/>
    </row>
    <row r="6838" spans="1:1" x14ac:dyDescent="0.55000000000000004">
      <c r="A6838" s="5"/>
    </row>
    <row r="6839" spans="1:1" x14ac:dyDescent="0.55000000000000004">
      <c r="A6839" s="5"/>
    </row>
    <row r="6840" spans="1:1" x14ac:dyDescent="0.55000000000000004">
      <c r="A6840" s="5"/>
    </row>
    <row r="6841" spans="1:1" x14ac:dyDescent="0.55000000000000004">
      <c r="A6841" s="5"/>
    </row>
    <row r="6842" spans="1:1" x14ac:dyDescent="0.55000000000000004">
      <c r="A6842" s="5"/>
    </row>
    <row r="6843" spans="1:1" x14ac:dyDescent="0.55000000000000004">
      <c r="A6843" s="5"/>
    </row>
    <row r="6844" spans="1:1" x14ac:dyDescent="0.55000000000000004">
      <c r="A6844" s="5"/>
    </row>
    <row r="6845" spans="1:1" x14ac:dyDescent="0.55000000000000004">
      <c r="A6845" s="5"/>
    </row>
    <row r="6846" spans="1:1" x14ac:dyDescent="0.55000000000000004">
      <c r="A6846" s="5"/>
    </row>
    <row r="6847" spans="1:1" x14ac:dyDescent="0.55000000000000004">
      <c r="A6847" s="5"/>
    </row>
    <row r="6848" spans="1:1" x14ac:dyDescent="0.55000000000000004">
      <c r="A6848" s="5"/>
    </row>
    <row r="6849" spans="1:1" x14ac:dyDescent="0.55000000000000004">
      <c r="A6849" s="5"/>
    </row>
    <row r="6850" spans="1:1" x14ac:dyDescent="0.55000000000000004">
      <c r="A6850" s="5"/>
    </row>
    <row r="6851" spans="1:1" x14ac:dyDescent="0.55000000000000004">
      <c r="A6851" s="5"/>
    </row>
    <row r="6852" spans="1:1" x14ac:dyDescent="0.55000000000000004">
      <c r="A6852" s="5"/>
    </row>
    <row r="6853" spans="1:1" x14ac:dyDescent="0.55000000000000004">
      <c r="A6853" s="5"/>
    </row>
    <row r="6854" spans="1:1" x14ac:dyDescent="0.55000000000000004">
      <c r="A6854" s="5"/>
    </row>
    <row r="6855" spans="1:1" x14ac:dyDescent="0.55000000000000004">
      <c r="A6855" s="5"/>
    </row>
    <row r="6856" spans="1:1" x14ac:dyDescent="0.55000000000000004">
      <c r="A6856" s="5"/>
    </row>
    <row r="6857" spans="1:1" x14ac:dyDescent="0.55000000000000004">
      <c r="A6857" s="5"/>
    </row>
    <row r="6858" spans="1:1" x14ac:dyDescent="0.55000000000000004">
      <c r="A6858" s="5"/>
    </row>
    <row r="6859" spans="1:1" x14ac:dyDescent="0.55000000000000004">
      <c r="A6859" s="5"/>
    </row>
    <row r="6860" spans="1:1" x14ac:dyDescent="0.55000000000000004">
      <c r="A6860" s="5"/>
    </row>
    <row r="6861" spans="1:1" x14ac:dyDescent="0.55000000000000004">
      <c r="A6861" s="5"/>
    </row>
    <row r="6862" spans="1:1" x14ac:dyDescent="0.55000000000000004">
      <c r="A6862" s="5"/>
    </row>
    <row r="6863" spans="1:1" x14ac:dyDescent="0.55000000000000004">
      <c r="A6863" s="5"/>
    </row>
    <row r="6864" spans="1:1" x14ac:dyDescent="0.55000000000000004">
      <c r="A6864" s="5"/>
    </row>
    <row r="6865" spans="1:1" x14ac:dyDescent="0.55000000000000004">
      <c r="A6865" s="5"/>
    </row>
    <row r="6866" spans="1:1" x14ac:dyDescent="0.55000000000000004">
      <c r="A6866" s="5"/>
    </row>
    <row r="6867" spans="1:1" x14ac:dyDescent="0.55000000000000004">
      <c r="A6867" s="5"/>
    </row>
    <row r="6868" spans="1:1" x14ac:dyDescent="0.55000000000000004">
      <c r="A6868" s="5"/>
    </row>
    <row r="6869" spans="1:1" x14ac:dyDescent="0.55000000000000004">
      <c r="A6869" s="5"/>
    </row>
    <row r="6870" spans="1:1" x14ac:dyDescent="0.55000000000000004">
      <c r="A6870" s="5"/>
    </row>
    <row r="6871" spans="1:1" x14ac:dyDescent="0.55000000000000004">
      <c r="A6871" s="5"/>
    </row>
    <row r="6872" spans="1:1" x14ac:dyDescent="0.55000000000000004">
      <c r="A6872" s="5"/>
    </row>
    <row r="6873" spans="1:1" x14ac:dyDescent="0.55000000000000004">
      <c r="A6873" s="5"/>
    </row>
    <row r="6874" spans="1:1" x14ac:dyDescent="0.55000000000000004">
      <c r="A6874" s="5"/>
    </row>
    <row r="6875" spans="1:1" x14ac:dyDescent="0.55000000000000004">
      <c r="A6875" s="5"/>
    </row>
    <row r="6876" spans="1:1" x14ac:dyDescent="0.55000000000000004">
      <c r="A6876" s="5"/>
    </row>
    <row r="6877" spans="1:1" x14ac:dyDescent="0.55000000000000004">
      <c r="A6877" s="5"/>
    </row>
    <row r="6878" spans="1:1" x14ac:dyDescent="0.55000000000000004">
      <c r="A6878" s="5"/>
    </row>
    <row r="6879" spans="1:1" x14ac:dyDescent="0.55000000000000004">
      <c r="A6879" s="5"/>
    </row>
    <row r="6880" spans="1:1" x14ac:dyDescent="0.55000000000000004">
      <c r="A6880" s="5"/>
    </row>
    <row r="6881" spans="1:1" x14ac:dyDescent="0.55000000000000004">
      <c r="A6881" s="5"/>
    </row>
    <row r="6882" spans="1:1" x14ac:dyDescent="0.55000000000000004">
      <c r="A6882" s="5"/>
    </row>
    <row r="6883" spans="1:1" x14ac:dyDescent="0.55000000000000004">
      <c r="A6883" s="5"/>
    </row>
    <row r="6884" spans="1:1" x14ac:dyDescent="0.55000000000000004">
      <c r="A6884" s="5"/>
    </row>
    <row r="6885" spans="1:1" x14ac:dyDescent="0.55000000000000004">
      <c r="A6885" s="5"/>
    </row>
    <row r="6886" spans="1:1" x14ac:dyDescent="0.55000000000000004">
      <c r="A6886" s="5"/>
    </row>
    <row r="6887" spans="1:1" x14ac:dyDescent="0.55000000000000004">
      <c r="A6887" s="5"/>
    </row>
    <row r="6888" spans="1:1" x14ac:dyDescent="0.55000000000000004">
      <c r="A6888" s="5"/>
    </row>
    <row r="6889" spans="1:1" x14ac:dyDescent="0.55000000000000004">
      <c r="A6889" s="5"/>
    </row>
    <row r="6890" spans="1:1" x14ac:dyDescent="0.55000000000000004">
      <c r="A6890" s="5"/>
    </row>
    <row r="6891" spans="1:1" x14ac:dyDescent="0.55000000000000004">
      <c r="A6891" s="5"/>
    </row>
    <row r="6892" spans="1:1" x14ac:dyDescent="0.55000000000000004">
      <c r="A6892" s="5"/>
    </row>
    <row r="6893" spans="1:1" x14ac:dyDescent="0.55000000000000004">
      <c r="A6893" s="5"/>
    </row>
    <row r="6894" spans="1:1" x14ac:dyDescent="0.55000000000000004">
      <c r="A6894" s="5"/>
    </row>
    <row r="6895" spans="1:1" x14ac:dyDescent="0.55000000000000004">
      <c r="A6895" s="5"/>
    </row>
    <row r="6896" spans="1:1" x14ac:dyDescent="0.55000000000000004">
      <c r="A6896" s="5"/>
    </row>
    <row r="6897" spans="1:1" x14ac:dyDescent="0.55000000000000004">
      <c r="A6897" s="5"/>
    </row>
    <row r="6898" spans="1:1" x14ac:dyDescent="0.55000000000000004">
      <c r="A6898" s="5"/>
    </row>
    <row r="6899" spans="1:1" x14ac:dyDescent="0.55000000000000004">
      <c r="A6899" s="5"/>
    </row>
    <row r="6900" spans="1:1" x14ac:dyDescent="0.55000000000000004">
      <c r="A6900" s="5"/>
    </row>
    <row r="6901" spans="1:1" x14ac:dyDescent="0.55000000000000004">
      <c r="A6901" s="5"/>
    </row>
    <row r="6902" spans="1:1" x14ac:dyDescent="0.55000000000000004">
      <c r="A6902" s="5"/>
    </row>
    <row r="6903" spans="1:1" x14ac:dyDescent="0.55000000000000004">
      <c r="A6903" s="5"/>
    </row>
    <row r="6904" spans="1:1" x14ac:dyDescent="0.55000000000000004">
      <c r="A6904" s="5"/>
    </row>
    <row r="6905" spans="1:1" x14ac:dyDescent="0.55000000000000004">
      <c r="A6905" s="5"/>
    </row>
    <row r="6906" spans="1:1" x14ac:dyDescent="0.55000000000000004">
      <c r="A6906" s="5"/>
    </row>
    <row r="6907" spans="1:1" x14ac:dyDescent="0.55000000000000004">
      <c r="A6907" s="5"/>
    </row>
    <row r="6908" spans="1:1" x14ac:dyDescent="0.55000000000000004">
      <c r="A6908" s="5"/>
    </row>
    <row r="6909" spans="1:1" x14ac:dyDescent="0.55000000000000004">
      <c r="A6909" s="5"/>
    </row>
    <row r="6910" spans="1:1" x14ac:dyDescent="0.55000000000000004">
      <c r="A6910" s="5"/>
    </row>
    <row r="6911" spans="1:1" x14ac:dyDescent="0.55000000000000004">
      <c r="A6911" s="5"/>
    </row>
    <row r="6912" spans="1:1" x14ac:dyDescent="0.55000000000000004">
      <c r="A6912" s="5"/>
    </row>
    <row r="6913" spans="1:1" x14ac:dyDescent="0.55000000000000004">
      <c r="A6913" s="5"/>
    </row>
    <row r="6914" spans="1:1" x14ac:dyDescent="0.55000000000000004">
      <c r="A6914" s="5"/>
    </row>
    <row r="6915" spans="1:1" x14ac:dyDescent="0.55000000000000004">
      <c r="A6915" s="5"/>
    </row>
    <row r="6916" spans="1:1" x14ac:dyDescent="0.55000000000000004">
      <c r="A6916" s="5"/>
    </row>
    <row r="6917" spans="1:1" x14ac:dyDescent="0.55000000000000004">
      <c r="A6917" s="5"/>
    </row>
    <row r="6918" spans="1:1" x14ac:dyDescent="0.55000000000000004">
      <c r="A6918" s="5"/>
    </row>
    <row r="6919" spans="1:1" x14ac:dyDescent="0.55000000000000004">
      <c r="A6919" s="5"/>
    </row>
    <row r="6920" spans="1:1" x14ac:dyDescent="0.55000000000000004">
      <c r="A6920" s="5"/>
    </row>
    <row r="6921" spans="1:1" x14ac:dyDescent="0.55000000000000004">
      <c r="A6921" s="5"/>
    </row>
    <row r="6922" spans="1:1" x14ac:dyDescent="0.55000000000000004">
      <c r="A6922" s="5"/>
    </row>
    <row r="6923" spans="1:1" x14ac:dyDescent="0.55000000000000004">
      <c r="A6923" s="5"/>
    </row>
    <row r="6924" spans="1:1" x14ac:dyDescent="0.55000000000000004">
      <c r="A6924" s="5"/>
    </row>
    <row r="6925" spans="1:1" x14ac:dyDescent="0.55000000000000004">
      <c r="A6925" s="5"/>
    </row>
    <row r="6926" spans="1:1" x14ac:dyDescent="0.55000000000000004">
      <c r="A6926" s="5"/>
    </row>
    <row r="6927" spans="1:1" x14ac:dyDescent="0.55000000000000004">
      <c r="A6927" s="5"/>
    </row>
    <row r="6928" spans="1:1" x14ac:dyDescent="0.55000000000000004">
      <c r="A6928" s="5"/>
    </row>
    <row r="6929" spans="1:1" x14ac:dyDescent="0.55000000000000004">
      <c r="A6929" s="5"/>
    </row>
    <row r="6930" spans="1:1" x14ac:dyDescent="0.55000000000000004">
      <c r="A6930" s="5"/>
    </row>
    <row r="6931" spans="1:1" x14ac:dyDescent="0.55000000000000004">
      <c r="A6931" s="5"/>
    </row>
    <row r="6932" spans="1:1" x14ac:dyDescent="0.55000000000000004">
      <c r="A6932" s="5"/>
    </row>
    <row r="6933" spans="1:1" x14ac:dyDescent="0.55000000000000004">
      <c r="A6933" s="5"/>
    </row>
    <row r="6934" spans="1:1" x14ac:dyDescent="0.55000000000000004">
      <c r="A6934" s="5"/>
    </row>
    <row r="6935" spans="1:1" x14ac:dyDescent="0.55000000000000004">
      <c r="A6935" s="5"/>
    </row>
    <row r="6936" spans="1:1" x14ac:dyDescent="0.55000000000000004">
      <c r="A6936" s="5"/>
    </row>
    <row r="6937" spans="1:1" x14ac:dyDescent="0.55000000000000004">
      <c r="A6937" s="5"/>
    </row>
    <row r="6938" spans="1:1" x14ac:dyDescent="0.55000000000000004">
      <c r="A6938" s="5"/>
    </row>
    <row r="6939" spans="1:1" x14ac:dyDescent="0.55000000000000004">
      <c r="A6939" s="5"/>
    </row>
    <row r="6940" spans="1:1" x14ac:dyDescent="0.55000000000000004">
      <c r="A6940" s="5"/>
    </row>
    <row r="6941" spans="1:1" x14ac:dyDescent="0.55000000000000004">
      <c r="A6941" s="5"/>
    </row>
    <row r="6942" spans="1:1" x14ac:dyDescent="0.55000000000000004">
      <c r="A6942" s="5"/>
    </row>
    <row r="6943" spans="1:1" x14ac:dyDescent="0.55000000000000004">
      <c r="A6943" s="5"/>
    </row>
    <row r="6944" spans="1:1" x14ac:dyDescent="0.55000000000000004">
      <c r="A6944" s="5"/>
    </row>
    <row r="6945" spans="1:1" x14ac:dyDescent="0.55000000000000004">
      <c r="A6945" s="5"/>
    </row>
    <row r="6946" spans="1:1" x14ac:dyDescent="0.55000000000000004">
      <c r="A6946" s="5"/>
    </row>
    <row r="6947" spans="1:1" x14ac:dyDescent="0.55000000000000004">
      <c r="A6947" s="5"/>
    </row>
    <row r="6948" spans="1:1" x14ac:dyDescent="0.55000000000000004">
      <c r="A6948" s="5"/>
    </row>
    <row r="6949" spans="1:1" x14ac:dyDescent="0.55000000000000004">
      <c r="A6949" s="5"/>
    </row>
    <row r="6950" spans="1:1" x14ac:dyDescent="0.55000000000000004">
      <c r="A6950" s="5"/>
    </row>
    <row r="6951" spans="1:1" x14ac:dyDescent="0.55000000000000004">
      <c r="A6951" s="5"/>
    </row>
    <row r="6952" spans="1:1" x14ac:dyDescent="0.55000000000000004">
      <c r="A6952" s="5"/>
    </row>
    <row r="6953" spans="1:1" x14ac:dyDescent="0.55000000000000004">
      <c r="A6953" s="5"/>
    </row>
    <row r="6954" spans="1:1" x14ac:dyDescent="0.55000000000000004">
      <c r="A6954" s="5"/>
    </row>
    <row r="6955" spans="1:1" x14ac:dyDescent="0.55000000000000004">
      <c r="A6955" s="5"/>
    </row>
    <row r="6956" spans="1:1" x14ac:dyDescent="0.55000000000000004">
      <c r="A6956" s="5"/>
    </row>
    <row r="6957" spans="1:1" x14ac:dyDescent="0.55000000000000004">
      <c r="A6957" s="5"/>
    </row>
    <row r="6958" spans="1:1" x14ac:dyDescent="0.55000000000000004">
      <c r="A6958" s="5"/>
    </row>
    <row r="6959" spans="1:1" x14ac:dyDescent="0.55000000000000004">
      <c r="A6959" s="5"/>
    </row>
    <row r="6960" spans="1:1" x14ac:dyDescent="0.55000000000000004">
      <c r="A6960" s="5"/>
    </row>
    <row r="6961" spans="1:1" x14ac:dyDescent="0.55000000000000004">
      <c r="A6961" s="5"/>
    </row>
    <row r="6962" spans="1:1" x14ac:dyDescent="0.55000000000000004">
      <c r="A6962" s="5"/>
    </row>
    <row r="6963" spans="1:1" x14ac:dyDescent="0.55000000000000004">
      <c r="A6963" s="5"/>
    </row>
    <row r="6964" spans="1:1" x14ac:dyDescent="0.55000000000000004">
      <c r="A6964" s="5"/>
    </row>
    <row r="6965" spans="1:1" x14ac:dyDescent="0.55000000000000004">
      <c r="A6965" s="5"/>
    </row>
    <row r="6966" spans="1:1" x14ac:dyDescent="0.55000000000000004">
      <c r="A6966" s="5"/>
    </row>
    <row r="6967" spans="1:1" x14ac:dyDescent="0.55000000000000004">
      <c r="A6967" s="5"/>
    </row>
    <row r="6968" spans="1:1" x14ac:dyDescent="0.55000000000000004">
      <c r="A6968" s="5"/>
    </row>
    <row r="6969" spans="1:1" x14ac:dyDescent="0.55000000000000004">
      <c r="A6969" s="5"/>
    </row>
    <row r="6970" spans="1:1" x14ac:dyDescent="0.55000000000000004">
      <c r="A6970" s="5"/>
    </row>
    <row r="6971" spans="1:1" x14ac:dyDescent="0.55000000000000004">
      <c r="A6971" s="5"/>
    </row>
    <row r="6972" spans="1:1" x14ac:dyDescent="0.55000000000000004">
      <c r="A6972" s="5"/>
    </row>
    <row r="6973" spans="1:1" x14ac:dyDescent="0.55000000000000004">
      <c r="A6973" s="5"/>
    </row>
    <row r="6974" spans="1:1" x14ac:dyDescent="0.55000000000000004">
      <c r="A6974" s="5"/>
    </row>
    <row r="6975" spans="1:1" x14ac:dyDescent="0.55000000000000004">
      <c r="A6975" s="5"/>
    </row>
    <row r="6976" spans="1:1" x14ac:dyDescent="0.55000000000000004">
      <c r="A6976" s="5"/>
    </row>
    <row r="6977" spans="1:1" x14ac:dyDescent="0.55000000000000004">
      <c r="A6977" s="5"/>
    </row>
    <row r="6978" spans="1:1" x14ac:dyDescent="0.55000000000000004">
      <c r="A6978" s="5"/>
    </row>
    <row r="6979" spans="1:1" x14ac:dyDescent="0.55000000000000004">
      <c r="A6979" s="5"/>
    </row>
    <row r="6980" spans="1:1" x14ac:dyDescent="0.55000000000000004">
      <c r="A6980" s="5"/>
    </row>
    <row r="6981" spans="1:1" x14ac:dyDescent="0.55000000000000004">
      <c r="A6981" s="5"/>
    </row>
    <row r="6982" spans="1:1" x14ac:dyDescent="0.55000000000000004">
      <c r="A6982" s="5"/>
    </row>
    <row r="6983" spans="1:1" x14ac:dyDescent="0.55000000000000004">
      <c r="A6983" s="5"/>
    </row>
    <row r="6984" spans="1:1" x14ac:dyDescent="0.55000000000000004">
      <c r="A6984" s="5"/>
    </row>
    <row r="6985" spans="1:1" x14ac:dyDescent="0.55000000000000004">
      <c r="A6985" s="5"/>
    </row>
    <row r="6986" spans="1:1" x14ac:dyDescent="0.55000000000000004">
      <c r="A6986" s="5"/>
    </row>
    <row r="6987" spans="1:1" x14ac:dyDescent="0.55000000000000004">
      <c r="A6987" s="5"/>
    </row>
    <row r="6988" spans="1:1" x14ac:dyDescent="0.55000000000000004">
      <c r="A6988" s="5"/>
    </row>
    <row r="6989" spans="1:1" x14ac:dyDescent="0.55000000000000004">
      <c r="A6989" s="5"/>
    </row>
    <row r="6990" spans="1:1" x14ac:dyDescent="0.55000000000000004">
      <c r="A6990" s="5"/>
    </row>
    <row r="6991" spans="1:1" x14ac:dyDescent="0.55000000000000004">
      <c r="A6991" s="5"/>
    </row>
    <row r="6992" spans="1:1" x14ac:dyDescent="0.55000000000000004">
      <c r="A6992" s="5"/>
    </row>
    <row r="6993" spans="1:1" x14ac:dyDescent="0.55000000000000004">
      <c r="A6993" s="5"/>
    </row>
    <row r="6994" spans="1:1" x14ac:dyDescent="0.55000000000000004">
      <c r="A6994" s="5"/>
    </row>
    <row r="6995" spans="1:1" x14ac:dyDescent="0.55000000000000004">
      <c r="A6995" s="5"/>
    </row>
    <row r="6996" spans="1:1" x14ac:dyDescent="0.55000000000000004">
      <c r="A6996" s="5"/>
    </row>
    <row r="6997" spans="1:1" x14ac:dyDescent="0.55000000000000004">
      <c r="A6997" s="5"/>
    </row>
    <row r="6998" spans="1:1" x14ac:dyDescent="0.55000000000000004">
      <c r="A6998" s="5"/>
    </row>
    <row r="6999" spans="1:1" x14ac:dyDescent="0.55000000000000004">
      <c r="A6999" s="5"/>
    </row>
    <row r="7000" spans="1:1" x14ac:dyDescent="0.55000000000000004">
      <c r="A7000" s="5"/>
    </row>
    <row r="7001" spans="1:1" x14ac:dyDescent="0.55000000000000004">
      <c r="A7001" s="5"/>
    </row>
    <row r="7002" spans="1:1" x14ac:dyDescent="0.55000000000000004">
      <c r="A7002" s="5"/>
    </row>
    <row r="7003" spans="1:1" x14ac:dyDescent="0.55000000000000004">
      <c r="A7003" s="5"/>
    </row>
    <row r="7004" spans="1:1" x14ac:dyDescent="0.55000000000000004">
      <c r="A7004" s="5"/>
    </row>
    <row r="7005" spans="1:1" x14ac:dyDescent="0.55000000000000004">
      <c r="A7005" s="5"/>
    </row>
    <row r="7006" spans="1:1" x14ac:dyDescent="0.55000000000000004">
      <c r="A7006" s="5"/>
    </row>
    <row r="7007" spans="1:1" x14ac:dyDescent="0.55000000000000004">
      <c r="A7007" s="5"/>
    </row>
    <row r="7008" spans="1:1" x14ac:dyDescent="0.55000000000000004">
      <c r="A7008" s="5"/>
    </row>
    <row r="7009" spans="1:1" x14ac:dyDescent="0.55000000000000004">
      <c r="A7009" s="5"/>
    </row>
    <row r="7010" spans="1:1" x14ac:dyDescent="0.55000000000000004">
      <c r="A7010" s="5"/>
    </row>
    <row r="7011" spans="1:1" x14ac:dyDescent="0.55000000000000004">
      <c r="A7011" s="5"/>
    </row>
    <row r="7012" spans="1:1" x14ac:dyDescent="0.55000000000000004">
      <c r="A7012" s="5"/>
    </row>
    <row r="7013" spans="1:1" x14ac:dyDescent="0.55000000000000004">
      <c r="A7013" s="5"/>
    </row>
    <row r="7014" spans="1:1" x14ac:dyDescent="0.55000000000000004">
      <c r="A7014" s="5"/>
    </row>
    <row r="7015" spans="1:1" x14ac:dyDescent="0.55000000000000004">
      <c r="A7015" s="5"/>
    </row>
    <row r="7016" spans="1:1" x14ac:dyDescent="0.55000000000000004">
      <c r="A7016" s="5"/>
    </row>
    <row r="7017" spans="1:1" x14ac:dyDescent="0.55000000000000004">
      <c r="A7017" s="5"/>
    </row>
    <row r="7018" spans="1:1" x14ac:dyDescent="0.55000000000000004">
      <c r="A7018" s="5"/>
    </row>
    <row r="7019" spans="1:1" x14ac:dyDescent="0.55000000000000004">
      <c r="A7019" s="5"/>
    </row>
    <row r="7020" spans="1:1" x14ac:dyDescent="0.55000000000000004">
      <c r="A7020" s="5"/>
    </row>
    <row r="7021" spans="1:1" x14ac:dyDescent="0.55000000000000004">
      <c r="A7021" s="5"/>
    </row>
    <row r="7022" spans="1:1" x14ac:dyDescent="0.55000000000000004">
      <c r="A7022" s="5"/>
    </row>
    <row r="7023" spans="1:1" x14ac:dyDescent="0.55000000000000004">
      <c r="A7023" s="5"/>
    </row>
    <row r="7024" spans="1:1" x14ac:dyDescent="0.55000000000000004">
      <c r="A7024" s="5"/>
    </row>
    <row r="7025" spans="1:1" x14ac:dyDescent="0.55000000000000004">
      <c r="A7025" s="5"/>
    </row>
    <row r="7026" spans="1:1" x14ac:dyDescent="0.55000000000000004">
      <c r="A7026" s="5"/>
    </row>
    <row r="7027" spans="1:1" x14ac:dyDescent="0.55000000000000004">
      <c r="A7027" s="5"/>
    </row>
    <row r="7028" spans="1:1" x14ac:dyDescent="0.55000000000000004">
      <c r="A7028" s="5"/>
    </row>
    <row r="7029" spans="1:1" x14ac:dyDescent="0.55000000000000004">
      <c r="A7029" s="5"/>
    </row>
    <row r="7030" spans="1:1" x14ac:dyDescent="0.55000000000000004">
      <c r="A7030" s="5"/>
    </row>
    <row r="7031" spans="1:1" x14ac:dyDescent="0.55000000000000004">
      <c r="A7031" s="5"/>
    </row>
    <row r="7032" spans="1:1" x14ac:dyDescent="0.55000000000000004">
      <c r="A7032" s="5"/>
    </row>
    <row r="7033" spans="1:1" x14ac:dyDescent="0.55000000000000004">
      <c r="A7033" s="5"/>
    </row>
    <row r="7034" spans="1:1" x14ac:dyDescent="0.55000000000000004">
      <c r="A7034" s="5"/>
    </row>
    <row r="7035" spans="1:1" x14ac:dyDescent="0.55000000000000004">
      <c r="A7035" s="5"/>
    </row>
    <row r="7036" spans="1:1" x14ac:dyDescent="0.55000000000000004">
      <c r="A7036" s="5"/>
    </row>
    <row r="7037" spans="1:1" x14ac:dyDescent="0.55000000000000004">
      <c r="A7037" s="5"/>
    </row>
    <row r="7038" spans="1:1" x14ac:dyDescent="0.55000000000000004">
      <c r="A7038" s="5"/>
    </row>
    <row r="7039" spans="1:1" x14ac:dyDescent="0.55000000000000004">
      <c r="A7039" s="5"/>
    </row>
    <row r="7040" spans="1:1" x14ac:dyDescent="0.55000000000000004">
      <c r="A7040" s="5"/>
    </row>
    <row r="7041" spans="1:1" x14ac:dyDescent="0.55000000000000004">
      <c r="A7041" s="5"/>
    </row>
    <row r="7042" spans="1:1" x14ac:dyDescent="0.55000000000000004">
      <c r="A7042" s="5"/>
    </row>
    <row r="7043" spans="1:1" x14ac:dyDescent="0.55000000000000004">
      <c r="A7043" s="5"/>
    </row>
    <row r="7044" spans="1:1" x14ac:dyDescent="0.55000000000000004">
      <c r="A7044" s="5"/>
    </row>
    <row r="7045" spans="1:1" x14ac:dyDescent="0.55000000000000004">
      <c r="A7045" s="5"/>
    </row>
    <row r="7046" spans="1:1" x14ac:dyDescent="0.55000000000000004">
      <c r="A7046" s="5"/>
    </row>
    <row r="7047" spans="1:1" x14ac:dyDescent="0.55000000000000004">
      <c r="A7047" s="5"/>
    </row>
    <row r="7048" spans="1:1" x14ac:dyDescent="0.55000000000000004">
      <c r="A7048" s="5"/>
    </row>
    <row r="7049" spans="1:1" x14ac:dyDescent="0.55000000000000004">
      <c r="A7049" s="5"/>
    </row>
    <row r="7050" spans="1:1" x14ac:dyDescent="0.55000000000000004">
      <c r="A7050" s="5"/>
    </row>
    <row r="7051" spans="1:1" x14ac:dyDescent="0.55000000000000004">
      <c r="A7051" s="5"/>
    </row>
    <row r="7052" spans="1:1" x14ac:dyDescent="0.55000000000000004">
      <c r="A7052" s="5"/>
    </row>
    <row r="7053" spans="1:1" x14ac:dyDescent="0.55000000000000004">
      <c r="A7053" s="5"/>
    </row>
    <row r="7054" spans="1:1" x14ac:dyDescent="0.55000000000000004">
      <c r="A7054" s="5"/>
    </row>
    <row r="7055" spans="1:1" x14ac:dyDescent="0.55000000000000004">
      <c r="A7055" s="5"/>
    </row>
    <row r="7056" spans="1:1" x14ac:dyDescent="0.55000000000000004">
      <c r="A7056" s="5"/>
    </row>
    <row r="7057" spans="1:1" x14ac:dyDescent="0.55000000000000004">
      <c r="A7057" s="5"/>
    </row>
    <row r="7058" spans="1:1" x14ac:dyDescent="0.55000000000000004">
      <c r="A7058" s="5"/>
    </row>
    <row r="7059" spans="1:1" x14ac:dyDescent="0.55000000000000004">
      <c r="A7059" s="5"/>
    </row>
    <row r="7060" spans="1:1" x14ac:dyDescent="0.55000000000000004">
      <c r="A7060" s="5"/>
    </row>
    <row r="7061" spans="1:1" x14ac:dyDescent="0.55000000000000004">
      <c r="A7061" s="5"/>
    </row>
    <row r="7062" spans="1:1" x14ac:dyDescent="0.55000000000000004">
      <c r="A7062" s="5"/>
    </row>
    <row r="7063" spans="1:1" x14ac:dyDescent="0.55000000000000004">
      <c r="A7063" s="5"/>
    </row>
    <row r="7064" spans="1:1" x14ac:dyDescent="0.55000000000000004">
      <c r="A7064" s="5"/>
    </row>
    <row r="7065" spans="1:1" x14ac:dyDescent="0.55000000000000004">
      <c r="A7065" s="5"/>
    </row>
    <row r="7066" spans="1:1" x14ac:dyDescent="0.55000000000000004">
      <c r="A7066" s="5"/>
    </row>
    <row r="7067" spans="1:1" x14ac:dyDescent="0.55000000000000004">
      <c r="A7067" s="5"/>
    </row>
    <row r="7068" spans="1:1" x14ac:dyDescent="0.55000000000000004">
      <c r="A7068" s="5"/>
    </row>
    <row r="7069" spans="1:1" x14ac:dyDescent="0.55000000000000004">
      <c r="A7069" s="5"/>
    </row>
    <row r="7070" spans="1:1" x14ac:dyDescent="0.55000000000000004">
      <c r="A7070" s="5"/>
    </row>
    <row r="7071" spans="1:1" x14ac:dyDescent="0.55000000000000004">
      <c r="A7071" s="5"/>
    </row>
    <row r="7072" spans="1:1" x14ac:dyDescent="0.55000000000000004">
      <c r="A7072" s="5"/>
    </row>
    <row r="7073" spans="1:1" x14ac:dyDescent="0.55000000000000004">
      <c r="A7073" s="5"/>
    </row>
    <row r="7074" spans="1:1" x14ac:dyDescent="0.55000000000000004">
      <c r="A7074" s="5"/>
    </row>
    <row r="7075" spans="1:1" x14ac:dyDescent="0.55000000000000004">
      <c r="A7075" s="5"/>
    </row>
    <row r="7076" spans="1:1" x14ac:dyDescent="0.55000000000000004">
      <c r="A7076" s="5"/>
    </row>
    <row r="7077" spans="1:1" x14ac:dyDescent="0.55000000000000004">
      <c r="A7077" s="5"/>
    </row>
    <row r="7078" spans="1:1" x14ac:dyDescent="0.55000000000000004">
      <c r="A7078" s="5"/>
    </row>
    <row r="7079" spans="1:1" x14ac:dyDescent="0.55000000000000004">
      <c r="A7079" s="5"/>
    </row>
    <row r="7080" spans="1:1" x14ac:dyDescent="0.55000000000000004">
      <c r="A7080" s="5"/>
    </row>
    <row r="7081" spans="1:1" x14ac:dyDescent="0.55000000000000004">
      <c r="A7081" s="5"/>
    </row>
    <row r="7082" spans="1:1" x14ac:dyDescent="0.55000000000000004">
      <c r="A7082" s="5"/>
    </row>
    <row r="7083" spans="1:1" x14ac:dyDescent="0.55000000000000004">
      <c r="A7083" s="5"/>
    </row>
    <row r="7084" spans="1:1" x14ac:dyDescent="0.55000000000000004">
      <c r="A7084" s="5"/>
    </row>
    <row r="7085" spans="1:1" x14ac:dyDescent="0.55000000000000004">
      <c r="A7085" s="5"/>
    </row>
    <row r="7086" spans="1:1" x14ac:dyDescent="0.55000000000000004">
      <c r="A7086" s="5"/>
    </row>
    <row r="7087" spans="1:1" x14ac:dyDescent="0.55000000000000004">
      <c r="A7087" s="5"/>
    </row>
    <row r="7088" spans="1:1" x14ac:dyDescent="0.55000000000000004">
      <c r="A7088" s="5"/>
    </row>
    <row r="7089" spans="1:1" x14ac:dyDescent="0.55000000000000004">
      <c r="A7089" s="5"/>
    </row>
    <row r="7090" spans="1:1" x14ac:dyDescent="0.55000000000000004">
      <c r="A7090" s="5"/>
    </row>
    <row r="7091" spans="1:1" x14ac:dyDescent="0.55000000000000004">
      <c r="A7091" s="5"/>
    </row>
    <row r="7092" spans="1:1" x14ac:dyDescent="0.55000000000000004">
      <c r="A7092" s="5"/>
    </row>
    <row r="7093" spans="1:1" x14ac:dyDescent="0.55000000000000004">
      <c r="A7093" s="5"/>
    </row>
    <row r="7094" spans="1:1" x14ac:dyDescent="0.55000000000000004">
      <c r="A7094" s="5"/>
    </row>
    <row r="7095" spans="1:1" x14ac:dyDescent="0.55000000000000004">
      <c r="A7095" s="5"/>
    </row>
    <row r="7096" spans="1:1" x14ac:dyDescent="0.55000000000000004">
      <c r="A7096" s="5"/>
    </row>
    <row r="7097" spans="1:1" x14ac:dyDescent="0.55000000000000004">
      <c r="A7097" s="5"/>
    </row>
    <row r="7098" spans="1:1" x14ac:dyDescent="0.55000000000000004">
      <c r="A7098" s="5"/>
    </row>
    <row r="7099" spans="1:1" x14ac:dyDescent="0.55000000000000004">
      <c r="A7099" s="5"/>
    </row>
    <row r="7100" spans="1:1" x14ac:dyDescent="0.55000000000000004">
      <c r="A7100" s="5"/>
    </row>
    <row r="7101" spans="1:1" x14ac:dyDescent="0.55000000000000004">
      <c r="A7101" s="5"/>
    </row>
    <row r="7102" spans="1:1" x14ac:dyDescent="0.55000000000000004">
      <c r="A7102" s="5"/>
    </row>
    <row r="7103" spans="1:1" x14ac:dyDescent="0.55000000000000004">
      <c r="A7103" s="5"/>
    </row>
    <row r="7104" spans="1:1" x14ac:dyDescent="0.55000000000000004">
      <c r="A7104" s="5"/>
    </row>
    <row r="7105" spans="1:1" x14ac:dyDescent="0.55000000000000004">
      <c r="A7105" s="5"/>
    </row>
    <row r="7106" spans="1:1" x14ac:dyDescent="0.55000000000000004">
      <c r="A7106" s="5"/>
    </row>
    <row r="7107" spans="1:1" x14ac:dyDescent="0.55000000000000004">
      <c r="A7107" s="5"/>
    </row>
    <row r="7108" spans="1:1" x14ac:dyDescent="0.55000000000000004">
      <c r="A7108" s="5"/>
    </row>
    <row r="7109" spans="1:1" x14ac:dyDescent="0.55000000000000004">
      <c r="A7109" s="5"/>
    </row>
    <row r="7110" spans="1:1" x14ac:dyDescent="0.55000000000000004">
      <c r="A7110" s="5"/>
    </row>
    <row r="7111" spans="1:1" x14ac:dyDescent="0.55000000000000004">
      <c r="A7111" s="5"/>
    </row>
    <row r="7112" spans="1:1" x14ac:dyDescent="0.55000000000000004">
      <c r="A7112" s="5"/>
    </row>
    <row r="7113" spans="1:1" x14ac:dyDescent="0.55000000000000004">
      <c r="A7113" s="5"/>
    </row>
    <row r="7114" spans="1:1" x14ac:dyDescent="0.55000000000000004">
      <c r="A7114" s="5"/>
    </row>
    <row r="7115" spans="1:1" x14ac:dyDescent="0.55000000000000004">
      <c r="A7115" s="5"/>
    </row>
    <row r="7116" spans="1:1" x14ac:dyDescent="0.55000000000000004">
      <c r="A7116" s="5"/>
    </row>
    <row r="7117" spans="1:1" x14ac:dyDescent="0.55000000000000004">
      <c r="A7117" s="5"/>
    </row>
    <row r="7118" spans="1:1" x14ac:dyDescent="0.55000000000000004">
      <c r="A7118" s="5"/>
    </row>
    <row r="7119" spans="1:1" x14ac:dyDescent="0.55000000000000004">
      <c r="A7119" s="5"/>
    </row>
    <row r="7120" spans="1:1" x14ac:dyDescent="0.55000000000000004">
      <c r="A7120" s="5"/>
    </row>
    <row r="7121" spans="1:1" x14ac:dyDescent="0.55000000000000004">
      <c r="A7121" s="5"/>
    </row>
    <row r="7122" spans="1:1" x14ac:dyDescent="0.55000000000000004">
      <c r="A7122" s="5"/>
    </row>
    <row r="7123" spans="1:1" x14ac:dyDescent="0.55000000000000004">
      <c r="A7123" s="5"/>
    </row>
    <row r="7124" spans="1:1" x14ac:dyDescent="0.55000000000000004">
      <c r="A7124" s="5"/>
    </row>
    <row r="7125" spans="1:1" x14ac:dyDescent="0.55000000000000004">
      <c r="A7125" s="5"/>
    </row>
    <row r="7126" spans="1:1" x14ac:dyDescent="0.55000000000000004">
      <c r="A7126" s="5"/>
    </row>
    <row r="7127" spans="1:1" x14ac:dyDescent="0.55000000000000004">
      <c r="A7127" s="5"/>
    </row>
    <row r="7128" spans="1:1" x14ac:dyDescent="0.55000000000000004">
      <c r="A7128" s="5"/>
    </row>
    <row r="7129" spans="1:1" x14ac:dyDescent="0.55000000000000004">
      <c r="A7129" s="5"/>
    </row>
    <row r="7130" spans="1:1" x14ac:dyDescent="0.55000000000000004">
      <c r="A7130" s="5"/>
    </row>
    <row r="7131" spans="1:1" x14ac:dyDescent="0.55000000000000004">
      <c r="A7131" s="5"/>
    </row>
    <row r="7132" spans="1:1" x14ac:dyDescent="0.55000000000000004">
      <c r="A7132" s="5"/>
    </row>
    <row r="7133" spans="1:1" x14ac:dyDescent="0.55000000000000004">
      <c r="A7133" s="5"/>
    </row>
    <row r="7134" spans="1:1" x14ac:dyDescent="0.55000000000000004">
      <c r="A7134" s="5"/>
    </row>
    <row r="7135" spans="1:1" x14ac:dyDescent="0.55000000000000004">
      <c r="A7135" s="5"/>
    </row>
    <row r="7136" spans="1:1" x14ac:dyDescent="0.55000000000000004">
      <c r="A7136" s="5"/>
    </row>
    <row r="7137" spans="1:1" x14ac:dyDescent="0.55000000000000004">
      <c r="A7137" s="5"/>
    </row>
    <row r="7138" spans="1:1" x14ac:dyDescent="0.55000000000000004">
      <c r="A7138" s="5"/>
    </row>
    <row r="7139" spans="1:1" x14ac:dyDescent="0.55000000000000004">
      <c r="A7139" s="5"/>
    </row>
    <row r="7140" spans="1:1" x14ac:dyDescent="0.55000000000000004">
      <c r="A7140" s="5"/>
    </row>
    <row r="7141" spans="1:1" x14ac:dyDescent="0.55000000000000004">
      <c r="A7141" s="5"/>
    </row>
    <row r="7142" spans="1:1" x14ac:dyDescent="0.55000000000000004">
      <c r="A7142" s="5"/>
    </row>
    <row r="7143" spans="1:1" x14ac:dyDescent="0.55000000000000004">
      <c r="A7143" s="5"/>
    </row>
    <row r="7144" spans="1:1" x14ac:dyDescent="0.55000000000000004">
      <c r="A7144" s="5"/>
    </row>
    <row r="7145" spans="1:1" x14ac:dyDescent="0.55000000000000004">
      <c r="A7145" s="5"/>
    </row>
    <row r="7146" spans="1:1" x14ac:dyDescent="0.55000000000000004">
      <c r="A7146" s="5"/>
    </row>
    <row r="7147" spans="1:1" x14ac:dyDescent="0.55000000000000004">
      <c r="A7147" s="5"/>
    </row>
    <row r="7148" spans="1:1" x14ac:dyDescent="0.55000000000000004">
      <c r="A7148" s="5"/>
    </row>
    <row r="7149" spans="1:1" x14ac:dyDescent="0.55000000000000004">
      <c r="A7149" s="5"/>
    </row>
    <row r="7150" spans="1:1" x14ac:dyDescent="0.55000000000000004">
      <c r="A7150" s="5"/>
    </row>
    <row r="7151" spans="1:1" x14ac:dyDescent="0.55000000000000004">
      <c r="A7151" s="5"/>
    </row>
    <row r="7152" spans="1:1" x14ac:dyDescent="0.55000000000000004">
      <c r="A7152" s="5"/>
    </row>
    <row r="7153" spans="1:1" x14ac:dyDescent="0.55000000000000004">
      <c r="A7153" s="5"/>
    </row>
    <row r="7154" spans="1:1" x14ac:dyDescent="0.55000000000000004">
      <c r="A7154" s="5"/>
    </row>
    <row r="7155" spans="1:1" x14ac:dyDescent="0.55000000000000004">
      <c r="A7155" s="5"/>
    </row>
    <row r="7156" spans="1:1" x14ac:dyDescent="0.55000000000000004">
      <c r="A7156" s="5"/>
    </row>
    <row r="7157" spans="1:1" x14ac:dyDescent="0.55000000000000004">
      <c r="A7157" s="5"/>
    </row>
    <row r="7158" spans="1:1" x14ac:dyDescent="0.55000000000000004">
      <c r="A7158" s="5"/>
    </row>
    <row r="7159" spans="1:1" x14ac:dyDescent="0.55000000000000004">
      <c r="A7159" s="5"/>
    </row>
    <row r="7160" spans="1:1" x14ac:dyDescent="0.55000000000000004">
      <c r="A7160" s="5"/>
    </row>
    <row r="7161" spans="1:1" x14ac:dyDescent="0.55000000000000004">
      <c r="A7161" s="5"/>
    </row>
    <row r="7162" spans="1:1" x14ac:dyDescent="0.55000000000000004">
      <c r="A7162" s="5"/>
    </row>
    <row r="7163" spans="1:1" x14ac:dyDescent="0.55000000000000004">
      <c r="A7163" s="5"/>
    </row>
    <row r="7164" spans="1:1" x14ac:dyDescent="0.55000000000000004">
      <c r="A7164" s="5"/>
    </row>
    <row r="7165" spans="1:1" x14ac:dyDescent="0.55000000000000004">
      <c r="A7165" s="5"/>
    </row>
    <row r="7166" spans="1:1" x14ac:dyDescent="0.55000000000000004">
      <c r="A7166" s="5"/>
    </row>
    <row r="7167" spans="1:1" x14ac:dyDescent="0.55000000000000004">
      <c r="A7167" s="5"/>
    </row>
    <row r="7168" spans="1:1" x14ac:dyDescent="0.55000000000000004">
      <c r="A7168" s="5"/>
    </row>
    <row r="7169" spans="1:1" x14ac:dyDescent="0.55000000000000004">
      <c r="A7169" s="5"/>
    </row>
    <row r="7170" spans="1:1" x14ac:dyDescent="0.55000000000000004">
      <c r="A7170" s="5"/>
    </row>
    <row r="7171" spans="1:1" x14ac:dyDescent="0.55000000000000004">
      <c r="A7171" s="5"/>
    </row>
    <row r="7172" spans="1:1" x14ac:dyDescent="0.55000000000000004">
      <c r="A7172" s="5"/>
    </row>
    <row r="7173" spans="1:1" x14ac:dyDescent="0.55000000000000004">
      <c r="A7173" s="5"/>
    </row>
    <row r="7174" spans="1:1" x14ac:dyDescent="0.55000000000000004">
      <c r="A7174" s="5"/>
    </row>
    <row r="7175" spans="1:1" x14ac:dyDescent="0.55000000000000004">
      <c r="A7175" s="5"/>
    </row>
    <row r="7176" spans="1:1" x14ac:dyDescent="0.55000000000000004">
      <c r="A7176" s="5"/>
    </row>
    <row r="7177" spans="1:1" x14ac:dyDescent="0.55000000000000004">
      <c r="A7177" s="5"/>
    </row>
    <row r="7178" spans="1:1" x14ac:dyDescent="0.55000000000000004">
      <c r="A7178" s="5"/>
    </row>
    <row r="7179" spans="1:1" x14ac:dyDescent="0.55000000000000004">
      <c r="A7179" s="5"/>
    </row>
    <row r="7180" spans="1:1" x14ac:dyDescent="0.55000000000000004">
      <c r="A7180" s="5"/>
    </row>
    <row r="7181" spans="1:1" x14ac:dyDescent="0.55000000000000004">
      <c r="A7181" s="5"/>
    </row>
    <row r="7182" spans="1:1" x14ac:dyDescent="0.55000000000000004">
      <c r="A7182" s="5"/>
    </row>
    <row r="7183" spans="1:1" x14ac:dyDescent="0.55000000000000004">
      <c r="A7183" s="5"/>
    </row>
    <row r="7184" spans="1:1" x14ac:dyDescent="0.55000000000000004">
      <c r="A7184" s="5"/>
    </row>
    <row r="7185" spans="1:1" x14ac:dyDescent="0.55000000000000004">
      <c r="A7185" s="5"/>
    </row>
    <row r="7186" spans="1:1" x14ac:dyDescent="0.55000000000000004">
      <c r="A7186" s="5"/>
    </row>
    <row r="7187" spans="1:1" x14ac:dyDescent="0.55000000000000004">
      <c r="A7187" s="5"/>
    </row>
    <row r="7188" spans="1:1" x14ac:dyDescent="0.55000000000000004">
      <c r="A7188" s="5"/>
    </row>
    <row r="7189" spans="1:1" x14ac:dyDescent="0.55000000000000004">
      <c r="A7189" s="5"/>
    </row>
    <row r="7190" spans="1:1" x14ac:dyDescent="0.55000000000000004">
      <c r="A7190" s="5"/>
    </row>
    <row r="7191" spans="1:1" x14ac:dyDescent="0.55000000000000004">
      <c r="A7191" s="5"/>
    </row>
    <row r="7192" spans="1:1" x14ac:dyDescent="0.55000000000000004">
      <c r="A7192" s="5"/>
    </row>
    <row r="7193" spans="1:1" x14ac:dyDescent="0.55000000000000004">
      <c r="A7193" s="5"/>
    </row>
    <row r="7194" spans="1:1" x14ac:dyDescent="0.55000000000000004">
      <c r="A7194" s="5"/>
    </row>
    <row r="7195" spans="1:1" x14ac:dyDescent="0.55000000000000004">
      <c r="A7195" s="5"/>
    </row>
    <row r="7196" spans="1:1" x14ac:dyDescent="0.55000000000000004">
      <c r="A7196" s="5"/>
    </row>
    <row r="7197" spans="1:1" x14ac:dyDescent="0.55000000000000004">
      <c r="A7197" s="5"/>
    </row>
    <row r="7198" spans="1:1" x14ac:dyDescent="0.55000000000000004">
      <c r="A7198" s="5"/>
    </row>
    <row r="7199" spans="1:1" x14ac:dyDescent="0.55000000000000004">
      <c r="A7199" s="5"/>
    </row>
    <row r="7200" spans="1:1" x14ac:dyDescent="0.55000000000000004">
      <c r="A7200" s="5"/>
    </row>
    <row r="7201" spans="1:1" x14ac:dyDescent="0.55000000000000004">
      <c r="A7201" s="5"/>
    </row>
    <row r="7202" spans="1:1" x14ac:dyDescent="0.55000000000000004">
      <c r="A7202" s="5"/>
    </row>
    <row r="7203" spans="1:1" x14ac:dyDescent="0.55000000000000004">
      <c r="A7203" s="5"/>
    </row>
    <row r="7204" spans="1:1" x14ac:dyDescent="0.55000000000000004">
      <c r="A7204" s="5"/>
    </row>
    <row r="7205" spans="1:1" x14ac:dyDescent="0.55000000000000004">
      <c r="A7205" s="5"/>
    </row>
    <row r="7206" spans="1:1" x14ac:dyDescent="0.55000000000000004">
      <c r="A7206" s="5"/>
    </row>
    <row r="7207" spans="1:1" x14ac:dyDescent="0.55000000000000004">
      <c r="A7207" s="5"/>
    </row>
    <row r="7208" spans="1:1" x14ac:dyDescent="0.55000000000000004">
      <c r="A7208" s="5"/>
    </row>
    <row r="7209" spans="1:1" x14ac:dyDescent="0.55000000000000004">
      <c r="A7209" s="5"/>
    </row>
    <row r="7210" spans="1:1" x14ac:dyDescent="0.55000000000000004">
      <c r="A7210" s="5"/>
    </row>
    <row r="7211" spans="1:1" x14ac:dyDescent="0.55000000000000004">
      <c r="A7211" s="5"/>
    </row>
    <row r="7212" spans="1:1" x14ac:dyDescent="0.55000000000000004">
      <c r="A7212" s="5"/>
    </row>
    <row r="7213" spans="1:1" x14ac:dyDescent="0.55000000000000004">
      <c r="A7213" s="5"/>
    </row>
    <row r="7214" spans="1:1" x14ac:dyDescent="0.55000000000000004">
      <c r="A7214" s="5"/>
    </row>
    <row r="7215" spans="1:1" x14ac:dyDescent="0.55000000000000004">
      <c r="A7215" s="5"/>
    </row>
    <row r="7216" spans="1:1" x14ac:dyDescent="0.55000000000000004">
      <c r="A7216" s="5"/>
    </row>
    <row r="7217" spans="1:1" x14ac:dyDescent="0.55000000000000004">
      <c r="A7217" s="5"/>
    </row>
    <row r="7218" spans="1:1" x14ac:dyDescent="0.55000000000000004">
      <c r="A7218" s="5"/>
    </row>
    <row r="7219" spans="1:1" x14ac:dyDescent="0.55000000000000004">
      <c r="A7219" s="5"/>
    </row>
    <row r="7220" spans="1:1" x14ac:dyDescent="0.55000000000000004">
      <c r="A7220" s="5"/>
    </row>
    <row r="7221" spans="1:1" x14ac:dyDescent="0.55000000000000004">
      <c r="A7221" s="5"/>
    </row>
    <row r="7222" spans="1:1" x14ac:dyDescent="0.55000000000000004">
      <c r="A7222" s="5"/>
    </row>
    <row r="7223" spans="1:1" x14ac:dyDescent="0.55000000000000004">
      <c r="A7223" s="5"/>
    </row>
    <row r="7224" spans="1:1" x14ac:dyDescent="0.55000000000000004">
      <c r="A7224" s="5"/>
    </row>
    <row r="7225" spans="1:1" x14ac:dyDescent="0.55000000000000004">
      <c r="A7225" s="5"/>
    </row>
    <row r="7226" spans="1:1" x14ac:dyDescent="0.55000000000000004">
      <c r="A7226" s="5"/>
    </row>
    <row r="7227" spans="1:1" x14ac:dyDescent="0.55000000000000004">
      <c r="A7227" s="5"/>
    </row>
    <row r="7228" spans="1:1" x14ac:dyDescent="0.55000000000000004">
      <c r="A7228" s="5"/>
    </row>
    <row r="7229" spans="1:1" x14ac:dyDescent="0.55000000000000004">
      <c r="A7229" s="5"/>
    </row>
    <row r="7230" spans="1:1" x14ac:dyDescent="0.55000000000000004">
      <c r="A7230" s="5"/>
    </row>
    <row r="7231" spans="1:1" x14ac:dyDescent="0.55000000000000004">
      <c r="A7231" s="5"/>
    </row>
    <row r="7232" spans="1:1" x14ac:dyDescent="0.55000000000000004">
      <c r="A7232" s="5"/>
    </row>
    <row r="7233" spans="1:1" x14ac:dyDescent="0.55000000000000004">
      <c r="A7233" s="5"/>
    </row>
    <row r="7234" spans="1:1" x14ac:dyDescent="0.55000000000000004">
      <c r="A7234" s="5"/>
    </row>
    <row r="7235" spans="1:1" x14ac:dyDescent="0.55000000000000004">
      <c r="A7235" s="5"/>
    </row>
    <row r="7236" spans="1:1" x14ac:dyDescent="0.55000000000000004">
      <c r="A7236" s="5"/>
    </row>
    <row r="7237" spans="1:1" x14ac:dyDescent="0.55000000000000004">
      <c r="A7237" s="5"/>
    </row>
    <row r="7238" spans="1:1" x14ac:dyDescent="0.55000000000000004">
      <c r="A7238" s="5"/>
    </row>
    <row r="7239" spans="1:1" x14ac:dyDescent="0.55000000000000004">
      <c r="A7239" s="5"/>
    </row>
    <row r="7240" spans="1:1" x14ac:dyDescent="0.55000000000000004">
      <c r="A7240" s="5"/>
    </row>
    <row r="7241" spans="1:1" x14ac:dyDescent="0.55000000000000004">
      <c r="A7241" s="5"/>
    </row>
    <row r="7242" spans="1:1" x14ac:dyDescent="0.55000000000000004">
      <c r="A7242" s="5"/>
    </row>
    <row r="7243" spans="1:1" x14ac:dyDescent="0.55000000000000004">
      <c r="A7243" s="5"/>
    </row>
    <row r="7244" spans="1:1" x14ac:dyDescent="0.55000000000000004">
      <c r="A7244" s="5"/>
    </row>
    <row r="7245" spans="1:1" x14ac:dyDescent="0.55000000000000004">
      <c r="A7245" s="5"/>
    </row>
    <row r="7246" spans="1:1" x14ac:dyDescent="0.55000000000000004">
      <c r="A7246" s="5"/>
    </row>
    <row r="7247" spans="1:1" x14ac:dyDescent="0.55000000000000004">
      <c r="A7247" s="5"/>
    </row>
    <row r="7248" spans="1:1" x14ac:dyDescent="0.55000000000000004">
      <c r="A7248" s="5"/>
    </row>
    <row r="7249" spans="1:1" x14ac:dyDescent="0.55000000000000004">
      <c r="A7249" s="5"/>
    </row>
    <row r="7250" spans="1:1" x14ac:dyDescent="0.55000000000000004">
      <c r="A7250" s="5"/>
    </row>
    <row r="7251" spans="1:1" x14ac:dyDescent="0.55000000000000004">
      <c r="A7251" s="5"/>
    </row>
    <row r="7252" spans="1:1" x14ac:dyDescent="0.55000000000000004">
      <c r="A7252" s="5"/>
    </row>
    <row r="7253" spans="1:1" x14ac:dyDescent="0.55000000000000004">
      <c r="A7253" s="5"/>
    </row>
    <row r="7254" spans="1:1" x14ac:dyDescent="0.55000000000000004">
      <c r="A7254" s="5"/>
    </row>
    <row r="7255" spans="1:1" x14ac:dyDescent="0.55000000000000004">
      <c r="A7255" s="5"/>
    </row>
    <row r="7256" spans="1:1" x14ac:dyDescent="0.55000000000000004">
      <c r="A7256" s="5"/>
    </row>
    <row r="7257" spans="1:1" x14ac:dyDescent="0.55000000000000004">
      <c r="A7257" s="5"/>
    </row>
    <row r="7258" spans="1:1" x14ac:dyDescent="0.55000000000000004">
      <c r="A7258" s="5"/>
    </row>
    <row r="7259" spans="1:1" x14ac:dyDescent="0.55000000000000004">
      <c r="A7259" s="5"/>
    </row>
    <row r="7260" spans="1:1" x14ac:dyDescent="0.55000000000000004">
      <c r="A7260" s="5"/>
    </row>
    <row r="7261" spans="1:1" x14ac:dyDescent="0.55000000000000004">
      <c r="A7261" s="5"/>
    </row>
    <row r="7262" spans="1:1" x14ac:dyDescent="0.55000000000000004">
      <c r="A7262" s="5"/>
    </row>
    <row r="7263" spans="1:1" x14ac:dyDescent="0.55000000000000004">
      <c r="A7263" s="5"/>
    </row>
    <row r="7264" spans="1:1" x14ac:dyDescent="0.55000000000000004">
      <c r="A7264" s="5"/>
    </row>
    <row r="7265" spans="1:1" x14ac:dyDescent="0.55000000000000004">
      <c r="A7265" s="5"/>
    </row>
    <row r="7266" spans="1:1" x14ac:dyDescent="0.55000000000000004">
      <c r="A7266" s="5"/>
    </row>
    <row r="7267" spans="1:1" x14ac:dyDescent="0.55000000000000004">
      <c r="A7267" s="5"/>
    </row>
    <row r="7268" spans="1:1" x14ac:dyDescent="0.55000000000000004">
      <c r="A7268" s="5"/>
    </row>
    <row r="7269" spans="1:1" x14ac:dyDescent="0.55000000000000004">
      <c r="A7269" s="5"/>
    </row>
    <row r="7270" spans="1:1" x14ac:dyDescent="0.55000000000000004">
      <c r="A7270" s="5"/>
    </row>
    <row r="7271" spans="1:1" x14ac:dyDescent="0.55000000000000004">
      <c r="A7271" s="5"/>
    </row>
    <row r="7272" spans="1:1" x14ac:dyDescent="0.55000000000000004">
      <c r="A7272" s="5"/>
    </row>
    <row r="7273" spans="1:1" x14ac:dyDescent="0.55000000000000004">
      <c r="A7273" s="5"/>
    </row>
    <row r="7274" spans="1:1" x14ac:dyDescent="0.55000000000000004">
      <c r="A7274" s="5"/>
    </row>
    <row r="7275" spans="1:1" x14ac:dyDescent="0.55000000000000004">
      <c r="A7275" s="5"/>
    </row>
    <row r="7276" spans="1:1" x14ac:dyDescent="0.55000000000000004">
      <c r="A7276" s="5"/>
    </row>
    <row r="7277" spans="1:1" x14ac:dyDescent="0.55000000000000004">
      <c r="A7277" s="5"/>
    </row>
    <row r="7278" spans="1:1" x14ac:dyDescent="0.55000000000000004">
      <c r="A7278" s="5"/>
    </row>
    <row r="7279" spans="1:1" x14ac:dyDescent="0.55000000000000004">
      <c r="A7279" s="5"/>
    </row>
    <row r="7280" spans="1:1" x14ac:dyDescent="0.55000000000000004">
      <c r="A7280" s="5"/>
    </row>
    <row r="7281" spans="1:1" x14ac:dyDescent="0.55000000000000004">
      <c r="A7281" s="5"/>
    </row>
    <row r="7282" spans="1:1" x14ac:dyDescent="0.55000000000000004">
      <c r="A7282" s="5"/>
    </row>
    <row r="7283" spans="1:1" x14ac:dyDescent="0.55000000000000004">
      <c r="A7283" s="5"/>
    </row>
    <row r="7284" spans="1:1" x14ac:dyDescent="0.55000000000000004">
      <c r="A7284" s="5"/>
    </row>
    <row r="7285" spans="1:1" x14ac:dyDescent="0.55000000000000004">
      <c r="A7285" s="5"/>
    </row>
    <row r="7286" spans="1:1" x14ac:dyDescent="0.55000000000000004">
      <c r="A7286" s="5"/>
    </row>
    <row r="7287" spans="1:1" x14ac:dyDescent="0.55000000000000004">
      <c r="A7287" s="5"/>
    </row>
    <row r="7288" spans="1:1" x14ac:dyDescent="0.55000000000000004">
      <c r="A7288" s="5"/>
    </row>
    <row r="7289" spans="1:1" x14ac:dyDescent="0.55000000000000004">
      <c r="A7289" s="5"/>
    </row>
    <row r="7290" spans="1:1" x14ac:dyDescent="0.55000000000000004">
      <c r="A7290" s="5"/>
    </row>
    <row r="7291" spans="1:1" x14ac:dyDescent="0.55000000000000004">
      <c r="A7291" s="5"/>
    </row>
    <row r="7292" spans="1:1" x14ac:dyDescent="0.55000000000000004">
      <c r="A7292" s="5"/>
    </row>
    <row r="7293" spans="1:1" x14ac:dyDescent="0.55000000000000004">
      <c r="A7293" s="5"/>
    </row>
    <row r="7294" spans="1:1" x14ac:dyDescent="0.55000000000000004">
      <c r="A7294" s="5"/>
    </row>
    <row r="7295" spans="1:1" x14ac:dyDescent="0.55000000000000004">
      <c r="A7295" s="5"/>
    </row>
    <row r="7296" spans="1:1" x14ac:dyDescent="0.55000000000000004">
      <c r="A7296" s="5"/>
    </row>
    <row r="7297" spans="1:1" x14ac:dyDescent="0.55000000000000004">
      <c r="A7297" s="5"/>
    </row>
    <row r="7298" spans="1:1" x14ac:dyDescent="0.55000000000000004">
      <c r="A7298" s="5"/>
    </row>
    <row r="7299" spans="1:1" x14ac:dyDescent="0.55000000000000004">
      <c r="A7299" s="5"/>
    </row>
    <row r="7300" spans="1:1" x14ac:dyDescent="0.55000000000000004">
      <c r="A7300" s="5"/>
    </row>
    <row r="7301" spans="1:1" x14ac:dyDescent="0.55000000000000004">
      <c r="A7301" s="5"/>
    </row>
    <row r="7302" spans="1:1" x14ac:dyDescent="0.55000000000000004">
      <c r="A7302" s="5"/>
    </row>
    <row r="7303" spans="1:1" x14ac:dyDescent="0.55000000000000004">
      <c r="A7303" s="5"/>
    </row>
    <row r="7304" spans="1:1" x14ac:dyDescent="0.55000000000000004">
      <c r="A7304" s="5"/>
    </row>
    <row r="7305" spans="1:1" x14ac:dyDescent="0.55000000000000004">
      <c r="A7305" s="5"/>
    </row>
    <row r="7306" spans="1:1" x14ac:dyDescent="0.55000000000000004">
      <c r="A7306" s="5"/>
    </row>
    <row r="7307" spans="1:1" x14ac:dyDescent="0.55000000000000004">
      <c r="A7307" s="5"/>
    </row>
    <row r="7308" spans="1:1" x14ac:dyDescent="0.55000000000000004">
      <c r="A7308" s="5"/>
    </row>
    <row r="7309" spans="1:1" x14ac:dyDescent="0.55000000000000004">
      <c r="A7309" s="5"/>
    </row>
    <row r="7310" spans="1:1" x14ac:dyDescent="0.55000000000000004">
      <c r="A7310" s="5"/>
    </row>
    <row r="7311" spans="1:1" x14ac:dyDescent="0.55000000000000004">
      <c r="A7311" s="5"/>
    </row>
    <row r="7312" spans="1:1" x14ac:dyDescent="0.55000000000000004">
      <c r="A7312" s="5"/>
    </row>
    <row r="7313" spans="1:1" x14ac:dyDescent="0.55000000000000004">
      <c r="A7313" s="5"/>
    </row>
    <row r="7314" spans="1:1" x14ac:dyDescent="0.55000000000000004">
      <c r="A7314" s="5"/>
    </row>
    <row r="7315" spans="1:1" x14ac:dyDescent="0.55000000000000004">
      <c r="A7315" s="5"/>
    </row>
    <row r="7316" spans="1:1" x14ac:dyDescent="0.55000000000000004">
      <c r="A7316" s="5"/>
    </row>
    <row r="7317" spans="1:1" x14ac:dyDescent="0.55000000000000004">
      <c r="A7317" s="5"/>
    </row>
    <row r="7318" spans="1:1" x14ac:dyDescent="0.55000000000000004">
      <c r="A7318" s="5"/>
    </row>
    <row r="7319" spans="1:1" x14ac:dyDescent="0.55000000000000004">
      <c r="A7319" s="5"/>
    </row>
    <row r="7320" spans="1:1" x14ac:dyDescent="0.55000000000000004">
      <c r="A7320" s="5"/>
    </row>
    <row r="7321" spans="1:1" x14ac:dyDescent="0.55000000000000004">
      <c r="A7321" s="5"/>
    </row>
    <row r="7322" spans="1:1" x14ac:dyDescent="0.55000000000000004">
      <c r="A7322" s="5"/>
    </row>
    <row r="7323" spans="1:1" x14ac:dyDescent="0.55000000000000004">
      <c r="A7323" s="5"/>
    </row>
    <row r="7324" spans="1:1" x14ac:dyDescent="0.55000000000000004">
      <c r="A7324" s="5"/>
    </row>
    <row r="7325" spans="1:1" x14ac:dyDescent="0.55000000000000004">
      <c r="A7325" s="5"/>
    </row>
    <row r="7326" spans="1:1" x14ac:dyDescent="0.55000000000000004">
      <c r="A7326" s="5"/>
    </row>
    <row r="7327" spans="1:1" x14ac:dyDescent="0.55000000000000004">
      <c r="A7327" s="5"/>
    </row>
    <row r="7328" spans="1:1" x14ac:dyDescent="0.55000000000000004">
      <c r="A7328" s="5"/>
    </row>
    <row r="7329" spans="1:1" x14ac:dyDescent="0.55000000000000004">
      <c r="A7329" s="5"/>
    </row>
    <row r="7330" spans="1:1" x14ac:dyDescent="0.55000000000000004">
      <c r="A7330" s="5"/>
    </row>
    <row r="7331" spans="1:1" x14ac:dyDescent="0.55000000000000004">
      <c r="A7331" s="5"/>
    </row>
    <row r="7332" spans="1:1" x14ac:dyDescent="0.55000000000000004">
      <c r="A7332" s="5"/>
    </row>
    <row r="7333" spans="1:1" x14ac:dyDescent="0.55000000000000004">
      <c r="A7333" s="5"/>
    </row>
    <row r="7334" spans="1:1" x14ac:dyDescent="0.55000000000000004">
      <c r="A7334" s="5"/>
    </row>
    <row r="7335" spans="1:1" x14ac:dyDescent="0.55000000000000004">
      <c r="A7335" s="5"/>
    </row>
    <row r="7336" spans="1:1" x14ac:dyDescent="0.55000000000000004">
      <c r="A7336" s="5"/>
    </row>
    <row r="7337" spans="1:1" x14ac:dyDescent="0.55000000000000004">
      <c r="A7337" s="5"/>
    </row>
    <row r="7338" spans="1:1" x14ac:dyDescent="0.55000000000000004">
      <c r="A7338" s="5"/>
    </row>
    <row r="7339" spans="1:1" x14ac:dyDescent="0.55000000000000004">
      <c r="A7339" s="5"/>
    </row>
    <row r="7340" spans="1:1" x14ac:dyDescent="0.55000000000000004">
      <c r="A7340" s="5"/>
    </row>
    <row r="7341" spans="1:1" x14ac:dyDescent="0.55000000000000004">
      <c r="A7341" s="5"/>
    </row>
    <row r="7342" spans="1:1" x14ac:dyDescent="0.55000000000000004">
      <c r="A7342" s="5"/>
    </row>
    <row r="7343" spans="1:1" x14ac:dyDescent="0.55000000000000004">
      <c r="A7343" s="5"/>
    </row>
    <row r="7344" spans="1:1" x14ac:dyDescent="0.55000000000000004">
      <c r="A7344" s="5"/>
    </row>
    <row r="7345" spans="1:1" x14ac:dyDescent="0.55000000000000004">
      <c r="A7345" s="5"/>
    </row>
    <row r="7346" spans="1:1" x14ac:dyDescent="0.55000000000000004">
      <c r="A7346" s="5"/>
    </row>
    <row r="7347" spans="1:1" x14ac:dyDescent="0.55000000000000004">
      <c r="A7347" s="5"/>
    </row>
    <row r="7348" spans="1:1" x14ac:dyDescent="0.55000000000000004">
      <c r="A7348" s="5"/>
    </row>
    <row r="7349" spans="1:1" x14ac:dyDescent="0.55000000000000004">
      <c r="A7349" s="5"/>
    </row>
    <row r="7350" spans="1:1" x14ac:dyDescent="0.55000000000000004">
      <c r="A7350" s="5"/>
    </row>
    <row r="7351" spans="1:1" x14ac:dyDescent="0.55000000000000004">
      <c r="A7351" s="5"/>
    </row>
    <row r="7352" spans="1:1" x14ac:dyDescent="0.55000000000000004">
      <c r="A7352" s="5"/>
    </row>
    <row r="7353" spans="1:1" x14ac:dyDescent="0.55000000000000004">
      <c r="A7353" s="5"/>
    </row>
    <row r="7354" spans="1:1" x14ac:dyDescent="0.55000000000000004">
      <c r="A7354" s="5"/>
    </row>
    <row r="7355" spans="1:1" x14ac:dyDescent="0.55000000000000004">
      <c r="A7355" s="5"/>
    </row>
    <row r="7356" spans="1:1" x14ac:dyDescent="0.55000000000000004">
      <c r="A7356" s="5"/>
    </row>
    <row r="7357" spans="1:1" x14ac:dyDescent="0.55000000000000004">
      <c r="A7357" s="5"/>
    </row>
    <row r="7358" spans="1:1" x14ac:dyDescent="0.55000000000000004">
      <c r="A7358" s="5"/>
    </row>
    <row r="7359" spans="1:1" x14ac:dyDescent="0.55000000000000004">
      <c r="A7359" s="5"/>
    </row>
    <row r="7360" spans="1:1" x14ac:dyDescent="0.55000000000000004">
      <c r="A7360" s="5"/>
    </row>
    <row r="7361" spans="1:1" x14ac:dyDescent="0.55000000000000004">
      <c r="A7361" s="5"/>
    </row>
    <row r="7362" spans="1:1" x14ac:dyDescent="0.55000000000000004">
      <c r="A7362" s="5"/>
    </row>
    <row r="7363" spans="1:1" x14ac:dyDescent="0.55000000000000004">
      <c r="A7363" s="5"/>
    </row>
    <row r="7364" spans="1:1" x14ac:dyDescent="0.55000000000000004">
      <c r="A7364" s="5"/>
    </row>
    <row r="7365" spans="1:1" x14ac:dyDescent="0.55000000000000004">
      <c r="A7365" s="5"/>
    </row>
    <row r="7366" spans="1:1" x14ac:dyDescent="0.55000000000000004">
      <c r="A7366" s="5"/>
    </row>
    <row r="7367" spans="1:1" x14ac:dyDescent="0.55000000000000004">
      <c r="A7367" s="5"/>
    </row>
    <row r="7368" spans="1:1" x14ac:dyDescent="0.55000000000000004">
      <c r="A7368" s="5"/>
    </row>
    <row r="7369" spans="1:1" x14ac:dyDescent="0.55000000000000004">
      <c r="A7369" s="5"/>
    </row>
    <row r="7370" spans="1:1" x14ac:dyDescent="0.55000000000000004">
      <c r="A7370" s="5"/>
    </row>
    <row r="7371" spans="1:1" x14ac:dyDescent="0.55000000000000004">
      <c r="A7371" s="5"/>
    </row>
    <row r="7372" spans="1:1" x14ac:dyDescent="0.55000000000000004">
      <c r="A7372" s="5"/>
    </row>
    <row r="7373" spans="1:1" x14ac:dyDescent="0.55000000000000004">
      <c r="A7373" s="5"/>
    </row>
    <row r="7374" spans="1:1" x14ac:dyDescent="0.55000000000000004">
      <c r="A7374" s="5"/>
    </row>
    <row r="7375" spans="1:1" x14ac:dyDescent="0.55000000000000004">
      <c r="A7375" s="5"/>
    </row>
    <row r="7376" spans="1:1" x14ac:dyDescent="0.55000000000000004">
      <c r="A7376" s="5"/>
    </row>
    <row r="7377" spans="1:1" x14ac:dyDescent="0.55000000000000004">
      <c r="A7377" s="5"/>
    </row>
    <row r="7378" spans="1:1" x14ac:dyDescent="0.55000000000000004">
      <c r="A7378" s="5"/>
    </row>
    <row r="7379" spans="1:1" x14ac:dyDescent="0.55000000000000004">
      <c r="A7379" s="5"/>
    </row>
    <row r="7380" spans="1:1" x14ac:dyDescent="0.55000000000000004">
      <c r="A7380" s="5"/>
    </row>
    <row r="7381" spans="1:1" x14ac:dyDescent="0.55000000000000004">
      <c r="A7381" s="5"/>
    </row>
    <row r="7382" spans="1:1" x14ac:dyDescent="0.55000000000000004">
      <c r="A7382" s="5"/>
    </row>
    <row r="7383" spans="1:1" x14ac:dyDescent="0.55000000000000004">
      <c r="A7383" s="5"/>
    </row>
    <row r="7384" spans="1:1" x14ac:dyDescent="0.55000000000000004">
      <c r="A7384" s="5"/>
    </row>
    <row r="7385" spans="1:1" x14ac:dyDescent="0.55000000000000004">
      <c r="A7385" s="5"/>
    </row>
    <row r="7386" spans="1:1" x14ac:dyDescent="0.55000000000000004">
      <c r="A7386" s="5"/>
    </row>
    <row r="7387" spans="1:1" x14ac:dyDescent="0.55000000000000004">
      <c r="A7387" s="5"/>
    </row>
    <row r="7388" spans="1:1" x14ac:dyDescent="0.55000000000000004">
      <c r="A7388" s="5"/>
    </row>
    <row r="7389" spans="1:1" x14ac:dyDescent="0.55000000000000004">
      <c r="A7389" s="5"/>
    </row>
    <row r="7390" spans="1:1" x14ac:dyDescent="0.55000000000000004">
      <c r="A7390" s="5"/>
    </row>
    <row r="7391" spans="1:1" x14ac:dyDescent="0.55000000000000004">
      <c r="A7391" s="5"/>
    </row>
    <row r="7392" spans="1:1" x14ac:dyDescent="0.55000000000000004">
      <c r="A7392" s="5"/>
    </row>
    <row r="7393" spans="1:1" x14ac:dyDescent="0.55000000000000004">
      <c r="A7393" s="5"/>
    </row>
    <row r="7394" spans="1:1" x14ac:dyDescent="0.55000000000000004">
      <c r="A7394" s="5"/>
    </row>
    <row r="7395" spans="1:1" x14ac:dyDescent="0.55000000000000004">
      <c r="A7395" s="5"/>
    </row>
    <row r="7396" spans="1:1" x14ac:dyDescent="0.55000000000000004">
      <c r="A7396" s="5"/>
    </row>
    <row r="7397" spans="1:1" x14ac:dyDescent="0.55000000000000004">
      <c r="A7397" s="5"/>
    </row>
    <row r="7398" spans="1:1" x14ac:dyDescent="0.55000000000000004">
      <c r="A7398" s="5"/>
    </row>
    <row r="7399" spans="1:1" x14ac:dyDescent="0.55000000000000004">
      <c r="A7399" s="5"/>
    </row>
    <row r="7400" spans="1:1" x14ac:dyDescent="0.55000000000000004">
      <c r="A7400" s="5"/>
    </row>
    <row r="7401" spans="1:1" x14ac:dyDescent="0.55000000000000004">
      <c r="A7401" s="5"/>
    </row>
    <row r="7402" spans="1:1" x14ac:dyDescent="0.55000000000000004">
      <c r="A7402" s="5"/>
    </row>
    <row r="7403" spans="1:1" x14ac:dyDescent="0.55000000000000004">
      <c r="A7403" s="5"/>
    </row>
    <row r="7404" spans="1:1" x14ac:dyDescent="0.55000000000000004">
      <c r="A7404" s="5"/>
    </row>
    <row r="7405" spans="1:1" x14ac:dyDescent="0.55000000000000004">
      <c r="A7405" s="5"/>
    </row>
    <row r="7406" spans="1:1" x14ac:dyDescent="0.55000000000000004">
      <c r="A7406" s="5"/>
    </row>
    <row r="7407" spans="1:1" x14ac:dyDescent="0.55000000000000004">
      <c r="A7407" s="5"/>
    </row>
    <row r="7408" spans="1:1" x14ac:dyDescent="0.55000000000000004">
      <c r="A7408" s="5"/>
    </row>
    <row r="7409" spans="1:1" x14ac:dyDescent="0.55000000000000004">
      <c r="A7409" s="5"/>
    </row>
    <row r="7410" spans="1:1" x14ac:dyDescent="0.55000000000000004">
      <c r="A7410" s="5"/>
    </row>
    <row r="7411" spans="1:1" x14ac:dyDescent="0.55000000000000004">
      <c r="A7411" s="5"/>
    </row>
    <row r="7412" spans="1:1" x14ac:dyDescent="0.55000000000000004">
      <c r="A7412" s="5"/>
    </row>
    <row r="7413" spans="1:1" x14ac:dyDescent="0.55000000000000004">
      <c r="A7413" s="5"/>
    </row>
    <row r="7414" spans="1:1" x14ac:dyDescent="0.55000000000000004">
      <c r="A7414" s="5"/>
    </row>
    <row r="7415" spans="1:1" x14ac:dyDescent="0.55000000000000004">
      <c r="A7415" s="5"/>
    </row>
    <row r="7416" spans="1:1" x14ac:dyDescent="0.55000000000000004">
      <c r="A7416" s="5"/>
    </row>
    <row r="7417" spans="1:1" x14ac:dyDescent="0.55000000000000004">
      <c r="A7417" s="5"/>
    </row>
    <row r="7418" spans="1:1" x14ac:dyDescent="0.55000000000000004">
      <c r="A7418" s="5"/>
    </row>
    <row r="7419" spans="1:1" x14ac:dyDescent="0.55000000000000004">
      <c r="A7419" s="5"/>
    </row>
    <row r="7420" spans="1:1" x14ac:dyDescent="0.55000000000000004">
      <c r="A7420" s="5"/>
    </row>
    <row r="7421" spans="1:1" x14ac:dyDescent="0.55000000000000004">
      <c r="A7421" s="5"/>
    </row>
    <row r="7422" spans="1:1" x14ac:dyDescent="0.55000000000000004">
      <c r="A7422" s="5"/>
    </row>
    <row r="7423" spans="1:1" x14ac:dyDescent="0.55000000000000004">
      <c r="A7423" s="5"/>
    </row>
    <row r="7424" spans="1:1" x14ac:dyDescent="0.55000000000000004">
      <c r="A7424" s="5"/>
    </row>
    <row r="7425" spans="1:1" x14ac:dyDescent="0.55000000000000004">
      <c r="A7425" s="5"/>
    </row>
    <row r="7426" spans="1:1" x14ac:dyDescent="0.55000000000000004">
      <c r="A7426" s="5"/>
    </row>
    <row r="7427" spans="1:1" x14ac:dyDescent="0.55000000000000004">
      <c r="A7427" s="5"/>
    </row>
    <row r="7428" spans="1:1" x14ac:dyDescent="0.55000000000000004">
      <c r="A7428" s="5"/>
    </row>
    <row r="7429" spans="1:1" x14ac:dyDescent="0.55000000000000004">
      <c r="A7429" s="5"/>
    </row>
    <row r="7430" spans="1:1" x14ac:dyDescent="0.55000000000000004">
      <c r="A7430" s="5"/>
    </row>
    <row r="7431" spans="1:1" x14ac:dyDescent="0.55000000000000004">
      <c r="A7431" s="5"/>
    </row>
    <row r="7432" spans="1:1" x14ac:dyDescent="0.55000000000000004">
      <c r="A7432" s="5"/>
    </row>
    <row r="7433" spans="1:1" x14ac:dyDescent="0.55000000000000004">
      <c r="A7433" s="5"/>
    </row>
    <row r="7434" spans="1:1" x14ac:dyDescent="0.55000000000000004">
      <c r="A7434" s="5"/>
    </row>
    <row r="7435" spans="1:1" x14ac:dyDescent="0.55000000000000004">
      <c r="A7435" s="5"/>
    </row>
    <row r="7436" spans="1:1" x14ac:dyDescent="0.55000000000000004">
      <c r="A7436" s="5"/>
    </row>
    <row r="7437" spans="1:1" x14ac:dyDescent="0.55000000000000004">
      <c r="A7437" s="5"/>
    </row>
    <row r="7438" spans="1:1" x14ac:dyDescent="0.55000000000000004">
      <c r="A7438" s="5"/>
    </row>
    <row r="7439" spans="1:1" x14ac:dyDescent="0.55000000000000004">
      <c r="A7439" s="5"/>
    </row>
    <row r="7440" spans="1:1" x14ac:dyDescent="0.55000000000000004">
      <c r="A7440" s="5"/>
    </row>
    <row r="7441" spans="1:1" x14ac:dyDescent="0.55000000000000004">
      <c r="A7441" s="5"/>
    </row>
    <row r="7442" spans="1:1" x14ac:dyDescent="0.55000000000000004">
      <c r="A7442" s="5"/>
    </row>
    <row r="7443" spans="1:1" x14ac:dyDescent="0.55000000000000004">
      <c r="A7443" s="5"/>
    </row>
    <row r="7444" spans="1:1" x14ac:dyDescent="0.55000000000000004">
      <c r="A7444" s="5"/>
    </row>
    <row r="7445" spans="1:1" x14ac:dyDescent="0.55000000000000004">
      <c r="A7445" s="5"/>
    </row>
    <row r="7446" spans="1:1" x14ac:dyDescent="0.55000000000000004">
      <c r="A7446" s="5"/>
    </row>
    <row r="7447" spans="1:1" x14ac:dyDescent="0.55000000000000004">
      <c r="A7447" s="5"/>
    </row>
    <row r="7448" spans="1:1" x14ac:dyDescent="0.55000000000000004">
      <c r="A7448" s="5"/>
    </row>
    <row r="7449" spans="1:1" x14ac:dyDescent="0.55000000000000004">
      <c r="A7449" s="5"/>
    </row>
    <row r="7450" spans="1:1" x14ac:dyDescent="0.55000000000000004">
      <c r="A7450" s="5"/>
    </row>
    <row r="7451" spans="1:1" x14ac:dyDescent="0.55000000000000004">
      <c r="A7451" s="5"/>
    </row>
    <row r="7452" spans="1:1" x14ac:dyDescent="0.55000000000000004">
      <c r="A7452" s="5"/>
    </row>
    <row r="7453" spans="1:1" x14ac:dyDescent="0.55000000000000004">
      <c r="A7453" s="5"/>
    </row>
    <row r="7454" spans="1:1" x14ac:dyDescent="0.55000000000000004">
      <c r="A7454" s="5"/>
    </row>
    <row r="7455" spans="1:1" x14ac:dyDescent="0.55000000000000004">
      <c r="A7455" s="5"/>
    </row>
    <row r="7456" spans="1:1" x14ac:dyDescent="0.55000000000000004">
      <c r="A7456" s="5"/>
    </row>
    <row r="7457" spans="1:1" x14ac:dyDescent="0.55000000000000004">
      <c r="A7457" s="5"/>
    </row>
    <row r="7458" spans="1:1" x14ac:dyDescent="0.55000000000000004">
      <c r="A7458" s="5"/>
    </row>
    <row r="7459" spans="1:1" x14ac:dyDescent="0.55000000000000004">
      <c r="A7459" s="5"/>
    </row>
    <row r="7460" spans="1:1" x14ac:dyDescent="0.55000000000000004">
      <c r="A7460" s="5"/>
    </row>
    <row r="7461" spans="1:1" x14ac:dyDescent="0.55000000000000004">
      <c r="A7461" s="5"/>
    </row>
    <row r="7462" spans="1:1" x14ac:dyDescent="0.55000000000000004">
      <c r="A7462" s="5"/>
    </row>
    <row r="7463" spans="1:1" x14ac:dyDescent="0.55000000000000004">
      <c r="A7463" s="5"/>
    </row>
    <row r="7464" spans="1:1" x14ac:dyDescent="0.55000000000000004">
      <c r="A7464" s="5"/>
    </row>
    <row r="7465" spans="1:1" x14ac:dyDescent="0.55000000000000004">
      <c r="A7465" s="5"/>
    </row>
    <row r="7466" spans="1:1" x14ac:dyDescent="0.55000000000000004">
      <c r="A7466" s="5"/>
    </row>
    <row r="7467" spans="1:1" x14ac:dyDescent="0.55000000000000004">
      <c r="A7467" s="5"/>
    </row>
    <row r="7468" spans="1:1" x14ac:dyDescent="0.55000000000000004">
      <c r="A7468" s="5"/>
    </row>
    <row r="7469" spans="1:1" x14ac:dyDescent="0.55000000000000004">
      <c r="A7469" s="5"/>
    </row>
    <row r="7470" spans="1:1" x14ac:dyDescent="0.55000000000000004">
      <c r="A7470" s="5"/>
    </row>
    <row r="7471" spans="1:1" x14ac:dyDescent="0.55000000000000004">
      <c r="A7471" s="5"/>
    </row>
    <row r="7472" spans="1:1" x14ac:dyDescent="0.55000000000000004">
      <c r="A7472" s="5"/>
    </row>
    <row r="7473" spans="1:1" x14ac:dyDescent="0.55000000000000004">
      <c r="A7473" s="5"/>
    </row>
    <row r="7474" spans="1:1" x14ac:dyDescent="0.55000000000000004">
      <c r="A7474" s="5"/>
    </row>
    <row r="7475" spans="1:1" x14ac:dyDescent="0.55000000000000004">
      <c r="A7475" s="5"/>
    </row>
    <row r="7476" spans="1:1" x14ac:dyDescent="0.55000000000000004">
      <c r="A7476" s="5"/>
    </row>
    <row r="7477" spans="1:1" x14ac:dyDescent="0.55000000000000004">
      <c r="A7477" s="5"/>
    </row>
    <row r="7478" spans="1:1" x14ac:dyDescent="0.55000000000000004">
      <c r="A7478" s="5"/>
    </row>
    <row r="7479" spans="1:1" x14ac:dyDescent="0.55000000000000004">
      <c r="A7479" s="5"/>
    </row>
    <row r="7480" spans="1:1" x14ac:dyDescent="0.55000000000000004">
      <c r="A7480" s="5"/>
    </row>
    <row r="7481" spans="1:1" x14ac:dyDescent="0.55000000000000004">
      <c r="A7481" s="5"/>
    </row>
    <row r="7482" spans="1:1" x14ac:dyDescent="0.55000000000000004">
      <c r="A7482" s="5"/>
    </row>
    <row r="7483" spans="1:1" x14ac:dyDescent="0.55000000000000004">
      <c r="A7483" s="5"/>
    </row>
    <row r="7484" spans="1:1" x14ac:dyDescent="0.55000000000000004">
      <c r="A7484" s="5"/>
    </row>
    <row r="7485" spans="1:1" x14ac:dyDescent="0.55000000000000004">
      <c r="A7485" s="5"/>
    </row>
    <row r="7486" spans="1:1" x14ac:dyDescent="0.55000000000000004">
      <c r="A7486" s="5"/>
    </row>
    <row r="7487" spans="1:1" x14ac:dyDescent="0.55000000000000004">
      <c r="A7487" s="5"/>
    </row>
    <row r="7488" spans="1:1" x14ac:dyDescent="0.55000000000000004">
      <c r="A7488" s="5"/>
    </row>
    <row r="7489" spans="1:1" x14ac:dyDescent="0.55000000000000004">
      <c r="A7489" s="5"/>
    </row>
    <row r="7490" spans="1:1" x14ac:dyDescent="0.55000000000000004">
      <c r="A7490" s="5"/>
    </row>
    <row r="7491" spans="1:1" x14ac:dyDescent="0.55000000000000004">
      <c r="A7491" s="5"/>
    </row>
    <row r="7492" spans="1:1" x14ac:dyDescent="0.55000000000000004">
      <c r="A7492" s="5"/>
    </row>
    <row r="7493" spans="1:1" x14ac:dyDescent="0.55000000000000004">
      <c r="A7493" s="5"/>
    </row>
    <row r="7494" spans="1:1" x14ac:dyDescent="0.55000000000000004">
      <c r="A7494" s="5"/>
    </row>
    <row r="7495" spans="1:1" x14ac:dyDescent="0.55000000000000004">
      <c r="A7495" s="5"/>
    </row>
    <row r="7496" spans="1:1" x14ac:dyDescent="0.55000000000000004">
      <c r="A7496" s="5"/>
    </row>
    <row r="7497" spans="1:1" x14ac:dyDescent="0.55000000000000004">
      <c r="A7497" s="5"/>
    </row>
    <row r="7498" spans="1:1" x14ac:dyDescent="0.55000000000000004">
      <c r="A7498" s="5"/>
    </row>
    <row r="7499" spans="1:1" x14ac:dyDescent="0.55000000000000004">
      <c r="A7499" s="5"/>
    </row>
    <row r="7500" spans="1:1" x14ac:dyDescent="0.55000000000000004">
      <c r="A7500" s="5"/>
    </row>
    <row r="7501" spans="1:1" x14ac:dyDescent="0.55000000000000004">
      <c r="A7501" s="5"/>
    </row>
    <row r="7502" spans="1:1" x14ac:dyDescent="0.55000000000000004">
      <c r="A7502" s="5"/>
    </row>
    <row r="7503" spans="1:1" x14ac:dyDescent="0.55000000000000004">
      <c r="A7503" s="5"/>
    </row>
    <row r="7504" spans="1:1" x14ac:dyDescent="0.55000000000000004">
      <c r="A7504" s="5"/>
    </row>
    <row r="7505" spans="1:1" x14ac:dyDescent="0.55000000000000004">
      <c r="A7505" s="5"/>
    </row>
    <row r="7506" spans="1:1" x14ac:dyDescent="0.55000000000000004">
      <c r="A7506" s="5"/>
    </row>
    <row r="7507" spans="1:1" x14ac:dyDescent="0.55000000000000004">
      <c r="A7507" s="5"/>
    </row>
    <row r="7508" spans="1:1" x14ac:dyDescent="0.55000000000000004">
      <c r="A7508" s="5"/>
    </row>
    <row r="7509" spans="1:1" x14ac:dyDescent="0.55000000000000004">
      <c r="A7509" s="5"/>
    </row>
    <row r="7510" spans="1:1" x14ac:dyDescent="0.55000000000000004">
      <c r="A7510" s="5"/>
    </row>
    <row r="7511" spans="1:1" x14ac:dyDescent="0.55000000000000004">
      <c r="A7511" s="5"/>
    </row>
    <row r="7512" spans="1:1" x14ac:dyDescent="0.55000000000000004">
      <c r="A7512" s="5"/>
    </row>
    <row r="7513" spans="1:1" x14ac:dyDescent="0.55000000000000004">
      <c r="A7513" s="5"/>
    </row>
    <row r="7514" spans="1:1" x14ac:dyDescent="0.55000000000000004">
      <c r="A7514" s="5"/>
    </row>
    <row r="7515" spans="1:1" x14ac:dyDescent="0.55000000000000004">
      <c r="A7515" s="5"/>
    </row>
    <row r="7516" spans="1:1" x14ac:dyDescent="0.55000000000000004">
      <c r="A7516" s="5"/>
    </row>
    <row r="7517" spans="1:1" x14ac:dyDescent="0.55000000000000004">
      <c r="A7517" s="5"/>
    </row>
    <row r="7518" spans="1:1" x14ac:dyDescent="0.55000000000000004">
      <c r="A7518" s="5"/>
    </row>
    <row r="7519" spans="1:1" x14ac:dyDescent="0.55000000000000004">
      <c r="A7519" s="5"/>
    </row>
    <row r="7520" spans="1:1" x14ac:dyDescent="0.55000000000000004">
      <c r="A7520" s="5"/>
    </row>
    <row r="7521" spans="1:1" x14ac:dyDescent="0.55000000000000004">
      <c r="A7521" s="5"/>
    </row>
    <row r="7522" spans="1:1" x14ac:dyDescent="0.55000000000000004">
      <c r="A7522" s="5"/>
    </row>
    <row r="7523" spans="1:1" x14ac:dyDescent="0.55000000000000004">
      <c r="A7523" s="5"/>
    </row>
    <row r="7524" spans="1:1" x14ac:dyDescent="0.55000000000000004">
      <c r="A7524" s="5"/>
    </row>
    <row r="7525" spans="1:1" x14ac:dyDescent="0.55000000000000004">
      <c r="A7525" s="5"/>
    </row>
    <row r="7526" spans="1:1" x14ac:dyDescent="0.55000000000000004">
      <c r="A7526" s="5"/>
    </row>
    <row r="7527" spans="1:1" x14ac:dyDescent="0.55000000000000004">
      <c r="A7527" s="5"/>
    </row>
    <row r="7528" spans="1:1" x14ac:dyDescent="0.55000000000000004">
      <c r="A7528" s="5"/>
    </row>
    <row r="7529" spans="1:1" x14ac:dyDescent="0.55000000000000004">
      <c r="A7529" s="5"/>
    </row>
    <row r="7530" spans="1:1" x14ac:dyDescent="0.55000000000000004">
      <c r="A7530" s="5"/>
    </row>
    <row r="7531" spans="1:1" x14ac:dyDescent="0.55000000000000004">
      <c r="A7531" s="5"/>
    </row>
    <row r="7532" spans="1:1" x14ac:dyDescent="0.55000000000000004">
      <c r="A7532" s="5"/>
    </row>
    <row r="7533" spans="1:1" x14ac:dyDescent="0.55000000000000004">
      <c r="A7533" s="5"/>
    </row>
    <row r="7534" spans="1:1" x14ac:dyDescent="0.55000000000000004">
      <c r="A7534" s="5"/>
    </row>
    <row r="7535" spans="1:1" x14ac:dyDescent="0.55000000000000004">
      <c r="A7535" s="5"/>
    </row>
    <row r="7536" spans="1:1" x14ac:dyDescent="0.55000000000000004">
      <c r="A7536" s="5"/>
    </row>
    <row r="7537" spans="1:1" x14ac:dyDescent="0.55000000000000004">
      <c r="A7537" s="5"/>
    </row>
    <row r="7538" spans="1:1" x14ac:dyDescent="0.55000000000000004">
      <c r="A7538" s="5"/>
    </row>
    <row r="7539" spans="1:1" x14ac:dyDescent="0.55000000000000004">
      <c r="A7539" s="5"/>
    </row>
    <row r="7540" spans="1:1" x14ac:dyDescent="0.55000000000000004">
      <c r="A7540" s="5"/>
    </row>
    <row r="7541" spans="1:1" x14ac:dyDescent="0.55000000000000004">
      <c r="A7541" s="5"/>
    </row>
    <row r="7542" spans="1:1" x14ac:dyDescent="0.55000000000000004">
      <c r="A7542" s="5"/>
    </row>
    <row r="7543" spans="1:1" x14ac:dyDescent="0.55000000000000004">
      <c r="A7543" s="5"/>
    </row>
    <row r="7544" spans="1:1" x14ac:dyDescent="0.55000000000000004">
      <c r="A7544" s="5"/>
    </row>
    <row r="7545" spans="1:1" x14ac:dyDescent="0.55000000000000004">
      <c r="A7545" s="5"/>
    </row>
    <row r="7546" spans="1:1" x14ac:dyDescent="0.55000000000000004">
      <c r="A7546" s="5"/>
    </row>
    <row r="7547" spans="1:1" x14ac:dyDescent="0.55000000000000004">
      <c r="A7547" s="5"/>
    </row>
    <row r="7548" spans="1:1" x14ac:dyDescent="0.55000000000000004">
      <c r="A7548" s="5"/>
    </row>
    <row r="7549" spans="1:1" x14ac:dyDescent="0.55000000000000004">
      <c r="A7549" s="5"/>
    </row>
    <row r="7550" spans="1:1" x14ac:dyDescent="0.55000000000000004">
      <c r="A7550" s="5"/>
    </row>
    <row r="7551" spans="1:1" x14ac:dyDescent="0.55000000000000004">
      <c r="A7551" s="5"/>
    </row>
    <row r="7552" spans="1:1" x14ac:dyDescent="0.55000000000000004">
      <c r="A7552" s="5"/>
    </row>
    <row r="7553" spans="1:1" x14ac:dyDescent="0.55000000000000004">
      <c r="A7553" s="5"/>
    </row>
    <row r="7554" spans="1:1" x14ac:dyDescent="0.55000000000000004">
      <c r="A7554" s="5"/>
    </row>
    <row r="7555" spans="1:1" x14ac:dyDescent="0.55000000000000004">
      <c r="A7555" s="5"/>
    </row>
    <row r="7556" spans="1:1" x14ac:dyDescent="0.55000000000000004">
      <c r="A7556" s="5"/>
    </row>
    <row r="7557" spans="1:1" x14ac:dyDescent="0.55000000000000004">
      <c r="A7557" s="5"/>
    </row>
    <row r="7558" spans="1:1" x14ac:dyDescent="0.55000000000000004">
      <c r="A7558" s="5"/>
    </row>
    <row r="7559" spans="1:1" x14ac:dyDescent="0.55000000000000004">
      <c r="A7559" s="5"/>
    </row>
    <row r="7560" spans="1:1" x14ac:dyDescent="0.55000000000000004">
      <c r="A7560" s="5"/>
    </row>
    <row r="7561" spans="1:1" x14ac:dyDescent="0.55000000000000004">
      <c r="A7561" s="5"/>
    </row>
    <row r="7562" spans="1:1" x14ac:dyDescent="0.55000000000000004">
      <c r="A7562" s="5"/>
    </row>
    <row r="7563" spans="1:1" x14ac:dyDescent="0.55000000000000004">
      <c r="A7563" s="5"/>
    </row>
    <row r="7564" spans="1:1" x14ac:dyDescent="0.55000000000000004">
      <c r="A7564" s="5"/>
    </row>
    <row r="7565" spans="1:1" x14ac:dyDescent="0.55000000000000004">
      <c r="A7565" s="5"/>
    </row>
    <row r="7566" spans="1:1" x14ac:dyDescent="0.55000000000000004">
      <c r="A7566" s="5"/>
    </row>
    <row r="7567" spans="1:1" x14ac:dyDescent="0.55000000000000004">
      <c r="A7567" s="5"/>
    </row>
    <row r="7568" spans="1:1" x14ac:dyDescent="0.55000000000000004">
      <c r="A7568" s="5"/>
    </row>
    <row r="7569" spans="1:1" x14ac:dyDescent="0.55000000000000004">
      <c r="A7569" s="5"/>
    </row>
    <row r="7570" spans="1:1" x14ac:dyDescent="0.55000000000000004">
      <c r="A7570" s="5"/>
    </row>
    <row r="7571" spans="1:1" x14ac:dyDescent="0.55000000000000004">
      <c r="A7571" s="5"/>
    </row>
    <row r="7572" spans="1:1" x14ac:dyDescent="0.55000000000000004">
      <c r="A7572" s="5"/>
    </row>
    <row r="7573" spans="1:1" x14ac:dyDescent="0.55000000000000004">
      <c r="A7573" s="5"/>
    </row>
    <row r="7574" spans="1:1" x14ac:dyDescent="0.55000000000000004">
      <c r="A7574" s="5"/>
    </row>
    <row r="7575" spans="1:1" x14ac:dyDescent="0.55000000000000004">
      <c r="A7575" s="5"/>
    </row>
    <row r="7576" spans="1:1" x14ac:dyDescent="0.55000000000000004">
      <c r="A7576" s="5"/>
    </row>
    <row r="7577" spans="1:1" x14ac:dyDescent="0.55000000000000004">
      <c r="A7577" s="5"/>
    </row>
    <row r="7578" spans="1:1" x14ac:dyDescent="0.55000000000000004">
      <c r="A7578" s="5"/>
    </row>
    <row r="7579" spans="1:1" x14ac:dyDescent="0.55000000000000004">
      <c r="A7579" s="5"/>
    </row>
    <row r="7580" spans="1:1" x14ac:dyDescent="0.55000000000000004">
      <c r="A7580" s="5"/>
    </row>
    <row r="7581" spans="1:1" x14ac:dyDescent="0.55000000000000004">
      <c r="A7581" s="5"/>
    </row>
    <row r="7582" spans="1:1" x14ac:dyDescent="0.55000000000000004">
      <c r="A7582" s="5"/>
    </row>
    <row r="7583" spans="1:1" x14ac:dyDescent="0.55000000000000004">
      <c r="A7583" s="5"/>
    </row>
    <row r="7584" spans="1:1" x14ac:dyDescent="0.55000000000000004">
      <c r="A7584" s="5"/>
    </row>
    <row r="7585" spans="1:1" x14ac:dyDescent="0.55000000000000004">
      <c r="A7585" s="5"/>
    </row>
    <row r="7586" spans="1:1" x14ac:dyDescent="0.55000000000000004">
      <c r="A7586" s="5"/>
    </row>
    <row r="7587" spans="1:1" x14ac:dyDescent="0.55000000000000004">
      <c r="A7587" s="5"/>
    </row>
    <row r="7588" spans="1:1" x14ac:dyDescent="0.55000000000000004">
      <c r="A7588" s="5"/>
    </row>
    <row r="7589" spans="1:1" x14ac:dyDescent="0.55000000000000004">
      <c r="A7589" s="5"/>
    </row>
    <row r="7590" spans="1:1" x14ac:dyDescent="0.55000000000000004">
      <c r="A7590" s="5"/>
    </row>
    <row r="7591" spans="1:1" x14ac:dyDescent="0.55000000000000004">
      <c r="A7591" s="5"/>
    </row>
    <row r="7592" spans="1:1" x14ac:dyDescent="0.55000000000000004">
      <c r="A7592" s="5"/>
    </row>
    <row r="7593" spans="1:1" x14ac:dyDescent="0.55000000000000004">
      <c r="A7593" s="5"/>
    </row>
    <row r="7594" spans="1:1" x14ac:dyDescent="0.55000000000000004">
      <c r="A7594" s="5"/>
    </row>
    <row r="7595" spans="1:1" x14ac:dyDescent="0.55000000000000004">
      <c r="A7595" s="5"/>
    </row>
    <row r="7596" spans="1:1" x14ac:dyDescent="0.55000000000000004">
      <c r="A7596" s="5"/>
    </row>
    <row r="7597" spans="1:1" x14ac:dyDescent="0.55000000000000004">
      <c r="A7597" s="5"/>
    </row>
    <row r="7598" spans="1:1" x14ac:dyDescent="0.55000000000000004">
      <c r="A7598" s="5"/>
    </row>
    <row r="7599" spans="1:1" x14ac:dyDescent="0.55000000000000004">
      <c r="A7599" s="5"/>
    </row>
    <row r="7600" spans="1:1" x14ac:dyDescent="0.55000000000000004">
      <c r="A7600" s="5"/>
    </row>
    <row r="7601" spans="1:1" x14ac:dyDescent="0.55000000000000004">
      <c r="A7601" s="5"/>
    </row>
    <row r="7602" spans="1:1" x14ac:dyDescent="0.55000000000000004">
      <c r="A7602" s="5"/>
    </row>
    <row r="7603" spans="1:1" x14ac:dyDescent="0.55000000000000004">
      <c r="A7603" s="5"/>
    </row>
    <row r="7604" spans="1:1" x14ac:dyDescent="0.55000000000000004">
      <c r="A7604" s="5"/>
    </row>
    <row r="7605" spans="1:1" x14ac:dyDescent="0.55000000000000004">
      <c r="A7605" s="5"/>
    </row>
    <row r="7606" spans="1:1" x14ac:dyDescent="0.55000000000000004">
      <c r="A7606" s="5"/>
    </row>
    <row r="7607" spans="1:1" x14ac:dyDescent="0.55000000000000004">
      <c r="A7607" s="5"/>
    </row>
    <row r="7608" spans="1:1" x14ac:dyDescent="0.55000000000000004">
      <c r="A7608" s="5"/>
    </row>
    <row r="7609" spans="1:1" x14ac:dyDescent="0.55000000000000004">
      <c r="A7609" s="5"/>
    </row>
    <row r="7610" spans="1:1" x14ac:dyDescent="0.55000000000000004">
      <c r="A7610" s="5"/>
    </row>
    <row r="7611" spans="1:1" x14ac:dyDescent="0.55000000000000004">
      <c r="A7611" s="5"/>
    </row>
    <row r="7612" spans="1:1" x14ac:dyDescent="0.55000000000000004">
      <c r="A7612" s="5"/>
    </row>
    <row r="7613" spans="1:1" x14ac:dyDescent="0.55000000000000004">
      <c r="A7613" s="5"/>
    </row>
    <row r="7614" spans="1:1" x14ac:dyDescent="0.55000000000000004">
      <c r="A7614" s="5"/>
    </row>
    <row r="7615" spans="1:1" x14ac:dyDescent="0.55000000000000004">
      <c r="A7615" s="5"/>
    </row>
    <row r="7616" spans="1:1" x14ac:dyDescent="0.55000000000000004">
      <c r="A7616" s="5"/>
    </row>
    <row r="7617" spans="1:1" x14ac:dyDescent="0.55000000000000004">
      <c r="A7617" s="5"/>
    </row>
    <row r="7618" spans="1:1" x14ac:dyDescent="0.55000000000000004">
      <c r="A7618" s="5"/>
    </row>
    <row r="7619" spans="1:1" x14ac:dyDescent="0.55000000000000004">
      <c r="A7619" s="5"/>
    </row>
    <row r="7620" spans="1:1" x14ac:dyDescent="0.55000000000000004">
      <c r="A7620" s="5"/>
    </row>
    <row r="7621" spans="1:1" x14ac:dyDescent="0.55000000000000004">
      <c r="A7621" s="5"/>
    </row>
    <row r="7622" spans="1:1" x14ac:dyDescent="0.55000000000000004">
      <c r="A7622" s="5"/>
    </row>
    <row r="7623" spans="1:1" x14ac:dyDescent="0.55000000000000004">
      <c r="A7623" s="5"/>
    </row>
    <row r="7624" spans="1:1" x14ac:dyDescent="0.55000000000000004">
      <c r="A7624" s="5"/>
    </row>
    <row r="7625" spans="1:1" x14ac:dyDescent="0.55000000000000004">
      <c r="A7625" s="5"/>
    </row>
    <row r="7626" spans="1:1" x14ac:dyDescent="0.55000000000000004">
      <c r="A7626" s="5"/>
    </row>
    <row r="7627" spans="1:1" x14ac:dyDescent="0.55000000000000004">
      <c r="A7627" s="5"/>
    </row>
    <row r="7628" spans="1:1" x14ac:dyDescent="0.55000000000000004">
      <c r="A7628" s="5"/>
    </row>
    <row r="7629" spans="1:1" x14ac:dyDescent="0.55000000000000004">
      <c r="A7629" s="5"/>
    </row>
    <row r="7630" spans="1:1" x14ac:dyDescent="0.55000000000000004">
      <c r="A7630" s="5"/>
    </row>
    <row r="7631" spans="1:1" x14ac:dyDescent="0.55000000000000004">
      <c r="A7631" s="5"/>
    </row>
    <row r="7632" spans="1:1" x14ac:dyDescent="0.55000000000000004">
      <c r="A7632" s="5"/>
    </row>
    <row r="7633" spans="1:1" x14ac:dyDescent="0.55000000000000004">
      <c r="A7633" s="5"/>
    </row>
    <row r="7634" spans="1:1" x14ac:dyDescent="0.55000000000000004">
      <c r="A7634" s="5"/>
    </row>
    <row r="7635" spans="1:1" x14ac:dyDescent="0.55000000000000004">
      <c r="A7635" s="5"/>
    </row>
    <row r="7636" spans="1:1" x14ac:dyDescent="0.55000000000000004">
      <c r="A7636" s="5"/>
    </row>
    <row r="7637" spans="1:1" x14ac:dyDescent="0.55000000000000004">
      <c r="A7637" s="5"/>
    </row>
    <row r="7638" spans="1:1" x14ac:dyDescent="0.55000000000000004">
      <c r="A7638" s="5"/>
    </row>
    <row r="7639" spans="1:1" x14ac:dyDescent="0.55000000000000004">
      <c r="A7639" s="5"/>
    </row>
    <row r="7640" spans="1:1" x14ac:dyDescent="0.55000000000000004">
      <c r="A7640" s="5"/>
    </row>
    <row r="7641" spans="1:1" x14ac:dyDescent="0.55000000000000004">
      <c r="A7641" s="5"/>
    </row>
    <row r="7642" spans="1:1" x14ac:dyDescent="0.55000000000000004">
      <c r="A7642" s="5"/>
    </row>
    <row r="7643" spans="1:1" x14ac:dyDescent="0.55000000000000004">
      <c r="A7643" s="5"/>
    </row>
    <row r="7644" spans="1:1" x14ac:dyDescent="0.55000000000000004">
      <c r="A7644" s="5"/>
    </row>
    <row r="7645" spans="1:1" x14ac:dyDescent="0.55000000000000004">
      <c r="A7645" s="5"/>
    </row>
    <row r="7646" spans="1:1" x14ac:dyDescent="0.55000000000000004">
      <c r="A7646" s="5"/>
    </row>
    <row r="7647" spans="1:1" x14ac:dyDescent="0.55000000000000004">
      <c r="A7647" s="5"/>
    </row>
    <row r="7648" spans="1:1" x14ac:dyDescent="0.55000000000000004">
      <c r="A7648" s="5"/>
    </row>
    <row r="7649" spans="1:1" x14ac:dyDescent="0.55000000000000004">
      <c r="A7649" s="5"/>
    </row>
    <row r="7650" spans="1:1" x14ac:dyDescent="0.55000000000000004">
      <c r="A7650" s="5"/>
    </row>
    <row r="7651" spans="1:1" x14ac:dyDescent="0.55000000000000004">
      <c r="A7651" s="5"/>
    </row>
    <row r="7652" spans="1:1" x14ac:dyDescent="0.55000000000000004">
      <c r="A7652" s="5"/>
    </row>
    <row r="7653" spans="1:1" x14ac:dyDescent="0.55000000000000004">
      <c r="A7653" s="5"/>
    </row>
    <row r="7654" spans="1:1" x14ac:dyDescent="0.55000000000000004">
      <c r="A7654" s="5"/>
    </row>
    <row r="7655" spans="1:1" x14ac:dyDescent="0.55000000000000004">
      <c r="A7655" s="5"/>
    </row>
    <row r="7656" spans="1:1" x14ac:dyDescent="0.55000000000000004">
      <c r="A7656" s="5"/>
    </row>
    <row r="7657" spans="1:1" x14ac:dyDescent="0.55000000000000004">
      <c r="A7657" s="5"/>
    </row>
    <row r="7658" spans="1:1" x14ac:dyDescent="0.55000000000000004">
      <c r="A7658" s="5"/>
    </row>
    <row r="7659" spans="1:1" x14ac:dyDescent="0.55000000000000004">
      <c r="A7659" s="5"/>
    </row>
    <row r="7660" spans="1:1" x14ac:dyDescent="0.55000000000000004">
      <c r="A7660" s="5"/>
    </row>
    <row r="7661" spans="1:1" x14ac:dyDescent="0.55000000000000004">
      <c r="A7661" s="5"/>
    </row>
    <row r="7662" spans="1:1" x14ac:dyDescent="0.55000000000000004">
      <c r="A7662" s="5"/>
    </row>
    <row r="7663" spans="1:1" x14ac:dyDescent="0.55000000000000004">
      <c r="A7663" s="5"/>
    </row>
    <row r="7664" spans="1:1" x14ac:dyDescent="0.55000000000000004">
      <c r="A7664" s="5"/>
    </row>
    <row r="7665" spans="1:1" x14ac:dyDescent="0.55000000000000004">
      <c r="A7665" s="5"/>
    </row>
    <row r="7666" spans="1:1" x14ac:dyDescent="0.55000000000000004">
      <c r="A7666" s="5"/>
    </row>
    <row r="7667" spans="1:1" x14ac:dyDescent="0.55000000000000004">
      <c r="A7667" s="5"/>
    </row>
    <row r="7668" spans="1:1" x14ac:dyDescent="0.55000000000000004">
      <c r="A7668" s="5"/>
    </row>
    <row r="7669" spans="1:1" x14ac:dyDescent="0.55000000000000004">
      <c r="A7669" s="5"/>
    </row>
    <row r="7670" spans="1:1" x14ac:dyDescent="0.55000000000000004">
      <c r="A7670" s="5"/>
    </row>
    <row r="7671" spans="1:1" x14ac:dyDescent="0.55000000000000004">
      <c r="A7671" s="5"/>
    </row>
    <row r="7672" spans="1:1" x14ac:dyDescent="0.55000000000000004">
      <c r="A7672" s="5"/>
    </row>
    <row r="7673" spans="1:1" x14ac:dyDescent="0.55000000000000004">
      <c r="A7673" s="5"/>
    </row>
    <row r="7674" spans="1:1" x14ac:dyDescent="0.55000000000000004">
      <c r="A7674" s="5"/>
    </row>
    <row r="7675" spans="1:1" x14ac:dyDescent="0.55000000000000004">
      <c r="A7675" s="5"/>
    </row>
    <row r="7676" spans="1:1" x14ac:dyDescent="0.55000000000000004">
      <c r="A7676" s="5"/>
    </row>
    <row r="7677" spans="1:1" x14ac:dyDescent="0.55000000000000004">
      <c r="A7677" s="5"/>
    </row>
    <row r="7678" spans="1:1" x14ac:dyDescent="0.55000000000000004">
      <c r="A7678" s="5"/>
    </row>
    <row r="7679" spans="1:1" x14ac:dyDescent="0.55000000000000004">
      <c r="A7679" s="5"/>
    </row>
    <row r="7680" spans="1:1" x14ac:dyDescent="0.55000000000000004">
      <c r="A7680" s="5"/>
    </row>
    <row r="7681" spans="1:1" x14ac:dyDescent="0.55000000000000004">
      <c r="A7681" s="5"/>
    </row>
    <row r="7682" spans="1:1" x14ac:dyDescent="0.55000000000000004">
      <c r="A7682" s="5"/>
    </row>
    <row r="7683" spans="1:1" x14ac:dyDescent="0.55000000000000004">
      <c r="A7683" s="5"/>
    </row>
    <row r="7684" spans="1:1" x14ac:dyDescent="0.55000000000000004">
      <c r="A7684" s="5"/>
    </row>
    <row r="7685" spans="1:1" x14ac:dyDescent="0.55000000000000004">
      <c r="A7685" s="5"/>
    </row>
    <row r="7686" spans="1:1" x14ac:dyDescent="0.55000000000000004">
      <c r="A7686" s="5"/>
    </row>
    <row r="7687" spans="1:1" x14ac:dyDescent="0.55000000000000004">
      <c r="A7687" s="5"/>
    </row>
    <row r="7688" spans="1:1" x14ac:dyDescent="0.55000000000000004">
      <c r="A7688" s="5"/>
    </row>
    <row r="7689" spans="1:1" x14ac:dyDescent="0.55000000000000004">
      <c r="A7689" s="5"/>
    </row>
    <row r="7690" spans="1:1" x14ac:dyDescent="0.55000000000000004">
      <c r="A7690" s="5"/>
    </row>
    <row r="7691" spans="1:1" x14ac:dyDescent="0.55000000000000004">
      <c r="A7691" s="5"/>
    </row>
    <row r="7692" spans="1:1" x14ac:dyDescent="0.55000000000000004">
      <c r="A7692" s="5"/>
    </row>
    <row r="7693" spans="1:1" x14ac:dyDescent="0.55000000000000004">
      <c r="A7693" s="5"/>
    </row>
    <row r="7694" spans="1:1" x14ac:dyDescent="0.55000000000000004">
      <c r="A7694" s="5"/>
    </row>
    <row r="7695" spans="1:1" x14ac:dyDescent="0.55000000000000004">
      <c r="A7695" s="5"/>
    </row>
    <row r="7696" spans="1:1" x14ac:dyDescent="0.55000000000000004">
      <c r="A7696" s="5"/>
    </row>
    <row r="7697" spans="1:1" x14ac:dyDescent="0.55000000000000004">
      <c r="A7697" s="5"/>
    </row>
    <row r="7698" spans="1:1" x14ac:dyDescent="0.55000000000000004">
      <c r="A7698" s="5"/>
    </row>
    <row r="7699" spans="1:1" x14ac:dyDescent="0.55000000000000004">
      <c r="A7699" s="5"/>
    </row>
    <row r="7700" spans="1:1" x14ac:dyDescent="0.55000000000000004">
      <c r="A7700" s="5"/>
    </row>
    <row r="7701" spans="1:1" x14ac:dyDescent="0.55000000000000004">
      <c r="A7701" s="5"/>
    </row>
    <row r="7702" spans="1:1" x14ac:dyDescent="0.55000000000000004">
      <c r="A7702" s="5"/>
    </row>
    <row r="7703" spans="1:1" x14ac:dyDescent="0.55000000000000004">
      <c r="A7703" s="5"/>
    </row>
    <row r="7704" spans="1:1" x14ac:dyDescent="0.55000000000000004">
      <c r="A7704" s="5"/>
    </row>
    <row r="7705" spans="1:1" x14ac:dyDescent="0.55000000000000004">
      <c r="A7705" s="5"/>
    </row>
    <row r="7706" spans="1:1" x14ac:dyDescent="0.55000000000000004">
      <c r="A7706" s="5"/>
    </row>
    <row r="7707" spans="1:1" x14ac:dyDescent="0.55000000000000004">
      <c r="A7707" s="5"/>
    </row>
    <row r="7708" spans="1:1" x14ac:dyDescent="0.55000000000000004">
      <c r="A7708" s="5"/>
    </row>
    <row r="7709" spans="1:1" x14ac:dyDescent="0.55000000000000004">
      <c r="A7709" s="5"/>
    </row>
    <row r="7710" spans="1:1" x14ac:dyDescent="0.55000000000000004">
      <c r="A7710" s="5"/>
    </row>
    <row r="7711" spans="1:1" x14ac:dyDescent="0.55000000000000004">
      <c r="A7711" s="5"/>
    </row>
    <row r="7712" spans="1:1" x14ac:dyDescent="0.55000000000000004">
      <c r="A7712" s="5"/>
    </row>
    <row r="7713" spans="1:1" x14ac:dyDescent="0.55000000000000004">
      <c r="A7713" s="5"/>
    </row>
    <row r="7714" spans="1:1" x14ac:dyDescent="0.55000000000000004">
      <c r="A7714" s="5"/>
    </row>
    <row r="7715" spans="1:1" x14ac:dyDescent="0.55000000000000004">
      <c r="A7715" s="5"/>
    </row>
    <row r="7716" spans="1:1" x14ac:dyDescent="0.55000000000000004">
      <c r="A7716" s="5"/>
    </row>
    <row r="7717" spans="1:1" x14ac:dyDescent="0.55000000000000004">
      <c r="A7717" s="5"/>
    </row>
    <row r="7718" spans="1:1" x14ac:dyDescent="0.55000000000000004">
      <c r="A7718" s="5"/>
    </row>
    <row r="7719" spans="1:1" x14ac:dyDescent="0.55000000000000004">
      <c r="A7719" s="5"/>
    </row>
    <row r="7720" spans="1:1" x14ac:dyDescent="0.55000000000000004">
      <c r="A7720" s="5"/>
    </row>
    <row r="7721" spans="1:1" x14ac:dyDescent="0.55000000000000004">
      <c r="A7721" s="5"/>
    </row>
    <row r="7722" spans="1:1" x14ac:dyDescent="0.55000000000000004">
      <c r="A7722" s="5"/>
    </row>
    <row r="7723" spans="1:1" x14ac:dyDescent="0.55000000000000004">
      <c r="A7723" s="5"/>
    </row>
    <row r="7724" spans="1:1" x14ac:dyDescent="0.55000000000000004">
      <c r="A7724" s="5"/>
    </row>
    <row r="7725" spans="1:1" x14ac:dyDescent="0.55000000000000004">
      <c r="A7725" s="5"/>
    </row>
    <row r="7726" spans="1:1" x14ac:dyDescent="0.55000000000000004">
      <c r="A7726" s="5"/>
    </row>
    <row r="7727" spans="1:1" x14ac:dyDescent="0.55000000000000004">
      <c r="A7727" s="5"/>
    </row>
    <row r="7728" spans="1:1" x14ac:dyDescent="0.55000000000000004">
      <c r="A7728" s="5"/>
    </row>
    <row r="7729" spans="1:1" x14ac:dyDescent="0.55000000000000004">
      <c r="A7729" s="5"/>
    </row>
    <row r="7730" spans="1:1" x14ac:dyDescent="0.55000000000000004">
      <c r="A7730" s="5"/>
    </row>
    <row r="7731" spans="1:1" x14ac:dyDescent="0.55000000000000004">
      <c r="A7731" s="5"/>
    </row>
    <row r="7732" spans="1:1" x14ac:dyDescent="0.55000000000000004">
      <c r="A7732" s="5"/>
    </row>
    <row r="7733" spans="1:1" x14ac:dyDescent="0.55000000000000004">
      <c r="A7733" s="5"/>
    </row>
    <row r="7734" spans="1:1" x14ac:dyDescent="0.55000000000000004">
      <c r="A7734" s="5"/>
    </row>
    <row r="7735" spans="1:1" x14ac:dyDescent="0.55000000000000004">
      <c r="A7735" s="5"/>
    </row>
    <row r="7736" spans="1:1" x14ac:dyDescent="0.55000000000000004">
      <c r="A7736" s="5"/>
    </row>
    <row r="7737" spans="1:1" x14ac:dyDescent="0.55000000000000004">
      <c r="A7737" s="5"/>
    </row>
    <row r="7738" spans="1:1" x14ac:dyDescent="0.55000000000000004">
      <c r="A7738" s="5"/>
    </row>
    <row r="7739" spans="1:1" x14ac:dyDescent="0.55000000000000004">
      <c r="A7739" s="5"/>
    </row>
    <row r="7740" spans="1:1" x14ac:dyDescent="0.55000000000000004">
      <c r="A7740" s="5"/>
    </row>
    <row r="7741" spans="1:1" x14ac:dyDescent="0.55000000000000004">
      <c r="A7741" s="5"/>
    </row>
    <row r="7742" spans="1:1" x14ac:dyDescent="0.55000000000000004">
      <c r="A7742" s="5"/>
    </row>
    <row r="7743" spans="1:1" x14ac:dyDescent="0.55000000000000004">
      <c r="A7743" s="5"/>
    </row>
    <row r="7744" spans="1:1" x14ac:dyDescent="0.55000000000000004">
      <c r="A7744" s="5"/>
    </row>
    <row r="7745" spans="1:1" x14ac:dyDescent="0.55000000000000004">
      <c r="A7745" s="5"/>
    </row>
    <row r="7746" spans="1:1" x14ac:dyDescent="0.55000000000000004">
      <c r="A7746" s="5"/>
    </row>
    <row r="7747" spans="1:1" x14ac:dyDescent="0.55000000000000004">
      <c r="A7747" s="5"/>
    </row>
    <row r="7748" spans="1:1" x14ac:dyDescent="0.55000000000000004">
      <c r="A7748" s="5"/>
    </row>
    <row r="7749" spans="1:1" x14ac:dyDescent="0.55000000000000004">
      <c r="A7749" s="5"/>
    </row>
    <row r="7750" spans="1:1" x14ac:dyDescent="0.55000000000000004">
      <c r="A7750" s="5"/>
    </row>
    <row r="7751" spans="1:1" x14ac:dyDescent="0.55000000000000004">
      <c r="A7751" s="5"/>
    </row>
    <row r="7752" spans="1:1" x14ac:dyDescent="0.55000000000000004">
      <c r="A7752" s="5"/>
    </row>
    <row r="7753" spans="1:1" x14ac:dyDescent="0.55000000000000004">
      <c r="A7753" s="5"/>
    </row>
    <row r="7754" spans="1:1" x14ac:dyDescent="0.55000000000000004">
      <c r="A7754" s="5"/>
    </row>
    <row r="7755" spans="1:1" x14ac:dyDescent="0.55000000000000004">
      <c r="A7755" s="5"/>
    </row>
    <row r="7756" spans="1:1" x14ac:dyDescent="0.55000000000000004">
      <c r="A7756" s="5"/>
    </row>
    <row r="7757" spans="1:1" x14ac:dyDescent="0.55000000000000004">
      <c r="A7757" s="5"/>
    </row>
    <row r="7758" spans="1:1" x14ac:dyDescent="0.55000000000000004">
      <c r="A7758" s="5"/>
    </row>
    <row r="7759" spans="1:1" x14ac:dyDescent="0.55000000000000004">
      <c r="A7759" s="5"/>
    </row>
    <row r="7760" spans="1:1" x14ac:dyDescent="0.55000000000000004">
      <c r="A7760" s="5"/>
    </row>
    <row r="7761" spans="1:1" x14ac:dyDescent="0.55000000000000004">
      <c r="A7761" s="5"/>
    </row>
    <row r="7762" spans="1:1" x14ac:dyDescent="0.55000000000000004">
      <c r="A7762" s="5"/>
    </row>
    <row r="7763" spans="1:1" x14ac:dyDescent="0.55000000000000004">
      <c r="A7763" s="5"/>
    </row>
    <row r="7764" spans="1:1" x14ac:dyDescent="0.55000000000000004">
      <c r="A7764" s="5"/>
    </row>
    <row r="7765" spans="1:1" x14ac:dyDescent="0.55000000000000004">
      <c r="A7765" s="5"/>
    </row>
    <row r="7766" spans="1:1" x14ac:dyDescent="0.55000000000000004">
      <c r="A7766" s="5"/>
    </row>
    <row r="7767" spans="1:1" x14ac:dyDescent="0.55000000000000004">
      <c r="A7767" s="5"/>
    </row>
    <row r="7768" spans="1:1" x14ac:dyDescent="0.55000000000000004">
      <c r="A7768" s="5"/>
    </row>
    <row r="7769" spans="1:1" x14ac:dyDescent="0.55000000000000004">
      <c r="A7769" s="5"/>
    </row>
    <row r="7770" spans="1:1" x14ac:dyDescent="0.55000000000000004">
      <c r="A7770" s="5"/>
    </row>
    <row r="7771" spans="1:1" x14ac:dyDescent="0.55000000000000004">
      <c r="A7771" s="5"/>
    </row>
    <row r="7772" spans="1:1" x14ac:dyDescent="0.55000000000000004">
      <c r="A7772" s="5"/>
    </row>
    <row r="7773" spans="1:1" x14ac:dyDescent="0.55000000000000004">
      <c r="A7773" s="5"/>
    </row>
    <row r="7774" spans="1:1" x14ac:dyDescent="0.55000000000000004">
      <c r="A7774" s="5"/>
    </row>
    <row r="7775" spans="1:1" x14ac:dyDescent="0.55000000000000004">
      <c r="A7775" s="5"/>
    </row>
    <row r="7776" spans="1:1" x14ac:dyDescent="0.55000000000000004">
      <c r="A7776" s="5"/>
    </row>
    <row r="7777" spans="1:1" x14ac:dyDescent="0.55000000000000004">
      <c r="A7777" s="5"/>
    </row>
    <row r="7778" spans="1:1" x14ac:dyDescent="0.55000000000000004">
      <c r="A7778" s="5"/>
    </row>
    <row r="7779" spans="1:1" x14ac:dyDescent="0.55000000000000004">
      <c r="A7779" s="5"/>
    </row>
    <row r="7780" spans="1:1" x14ac:dyDescent="0.55000000000000004">
      <c r="A7780" s="5"/>
    </row>
    <row r="7781" spans="1:1" x14ac:dyDescent="0.55000000000000004">
      <c r="A7781" s="5"/>
    </row>
    <row r="7782" spans="1:1" x14ac:dyDescent="0.55000000000000004">
      <c r="A7782" s="5"/>
    </row>
    <row r="7783" spans="1:1" x14ac:dyDescent="0.55000000000000004">
      <c r="A7783" s="5"/>
    </row>
    <row r="7784" spans="1:1" x14ac:dyDescent="0.55000000000000004">
      <c r="A7784" s="5"/>
    </row>
    <row r="7785" spans="1:1" x14ac:dyDescent="0.55000000000000004">
      <c r="A7785" s="5"/>
    </row>
    <row r="7786" spans="1:1" x14ac:dyDescent="0.55000000000000004">
      <c r="A7786" s="5"/>
    </row>
    <row r="7787" spans="1:1" x14ac:dyDescent="0.55000000000000004">
      <c r="A7787" s="5"/>
    </row>
    <row r="7788" spans="1:1" x14ac:dyDescent="0.55000000000000004">
      <c r="A7788" s="5"/>
    </row>
    <row r="7789" spans="1:1" x14ac:dyDescent="0.55000000000000004">
      <c r="A7789" s="5"/>
    </row>
    <row r="7790" spans="1:1" x14ac:dyDescent="0.55000000000000004">
      <c r="A7790" s="5"/>
    </row>
    <row r="7791" spans="1:1" x14ac:dyDescent="0.55000000000000004">
      <c r="A7791" s="5"/>
    </row>
    <row r="7792" spans="1:1" x14ac:dyDescent="0.55000000000000004">
      <c r="A7792" s="5"/>
    </row>
    <row r="7793" spans="1:1" x14ac:dyDescent="0.55000000000000004">
      <c r="A7793" s="5"/>
    </row>
    <row r="7794" spans="1:1" x14ac:dyDescent="0.55000000000000004">
      <c r="A7794" s="5"/>
    </row>
    <row r="7795" spans="1:1" x14ac:dyDescent="0.55000000000000004">
      <c r="A7795" s="5"/>
    </row>
    <row r="7796" spans="1:1" x14ac:dyDescent="0.55000000000000004">
      <c r="A7796" s="5"/>
    </row>
    <row r="7797" spans="1:1" x14ac:dyDescent="0.55000000000000004">
      <c r="A7797" s="5"/>
    </row>
    <row r="7798" spans="1:1" x14ac:dyDescent="0.55000000000000004">
      <c r="A7798" s="5"/>
    </row>
    <row r="7799" spans="1:1" x14ac:dyDescent="0.55000000000000004">
      <c r="A7799" s="5"/>
    </row>
    <row r="7800" spans="1:1" x14ac:dyDescent="0.55000000000000004">
      <c r="A7800" s="5"/>
    </row>
    <row r="7801" spans="1:1" x14ac:dyDescent="0.55000000000000004">
      <c r="A7801" s="5"/>
    </row>
    <row r="7802" spans="1:1" x14ac:dyDescent="0.55000000000000004">
      <c r="A7802" s="5"/>
    </row>
    <row r="7803" spans="1:1" x14ac:dyDescent="0.55000000000000004">
      <c r="A7803" s="5"/>
    </row>
    <row r="7804" spans="1:1" x14ac:dyDescent="0.55000000000000004">
      <c r="A7804" s="5"/>
    </row>
    <row r="7805" spans="1:1" x14ac:dyDescent="0.55000000000000004">
      <c r="A7805" s="5"/>
    </row>
    <row r="7806" spans="1:1" x14ac:dyDescent="0.55000000000000004">
      <c r="A7806" s="5"/>
    </row>
    <row r="7807" spans="1:1" x14ac:dyDescent="0.55000000000000004">
      <c r="A7807" s="5"/>
    </row>
    <row r="7808" spans="1:1" x14ac:dyDescent="0.55000000000000004">
      <c r="A7808" s="5"/>
    </row>
    <row r="7809" spans="1:1" x14ac:dyDescent="0.55000000000000004">
      <c r="A7809" s="5"/>
    </row>
    <row r="7810" spans="1:1" x14ac:dyDescent="0.55000000000000004">
      <c r="A7810" s="5"/>
    </row>
    <row r="7811" spans="1:1" x14ac:dyDescent="0.55000000000000004">
      <c r="A7811" s="5"/>
    </row>
    <row r="7812" spans="1:1" x14ac:dyDescent="0.55000000000000004">
      <c r="A7812" s="5"/>
    </row>
    <row r="7813" spans="1:1" x14ac:dyDescent="0.55000000000000004">
      <c r="A7813" s="5"/>
    </row>
    <row r="7814" spans="1:1" x14ac:dyDescent="0.55000000000000004">
      <c r="A7814" s="5"/>
    </row>
    <row r="7815" spans="1:1" x14ac:dyDescent="0.55000000000000004">
      <c r="A7815" s="5"/>
    </row>
    <row r="7816" spans="1:1" x14ac:dyDescent="0.55000000000000004">
      <c r="A7816" s="5"/>
    </row>
    <row r="7817" spans="1:1" x14ac:dyDescent="0.55000000000000004">
      <c r="A7817" s="5"/>
    </row>
    <row r="7818" spans="1:1" x14ac:dyDescent="0.55000000000000004">
      <c r="A7818" s="5"/>
    </row>
    <row r="7819" spans="1:1" x14ac:dyDescent="0.55000000000000004">
      <c r="A7819" s="5"/>
    </row>
    <row r="7820" spans="1:1" x14ac:dyDescent="0.55000000000000004">
      <c r="A7820" s="5"/>
    </row>
    <row r="7821" spans="1:1" x14ac:dyDescent="0.55000000000000004">
      <c r="A7821" s="5"/>
    </row>
    <row r="7822" spans="1:1" x14ac:dyDescent="0.55000000000000004">
      <c r="A7822" s="5"/>
    </row>
    <row r="7823" spans="1:1" x14ac:dyDescent="0.55000000000000004">
      <c r="A7823" s="5"/>
    </row>
    <row r="7824" spans="1:1" x14ac:dyDescent="0.55000000000000004">
      <c r="A7824" s="5"/>
    </row>
    <row r="7825" spans="1:1" x14ac:dyDescent="0.55000000000000004">
      <c r="A7825" s="5"/>
    </row>
    <row r="7826" spans="1:1" x14ac:dyDescent="0.55000000000000004">
      <c r="A7826" s="5"/>
    </row>
    <row r="7827" spans="1:1" x14ac:dyDescent="0.55000000000000004">
      <c r="A7827" s="5"/>
    </row>
    <row r="7828" spans="1:1" x14ac:dyDescent="0.55000000000000004">
      <c r="A7828" s="5"/>
    </row>
    <row r="7829" spans="1:1" x14ac:dyDescent="0.55000000000000004">
      <c r="A7829" s="5"/>
    </row>
    <row r="7830" spans="1:1" x14ac:dyDescent="0.55000000000000004">
      <c r="A7830" s="5"/>
    </row>
    <row r="7831" spans="1:1" x14ac:dyDescent="0.55000000000000004">
      <c r="A7831" s="5"/>
    </row>
    <row r="7832" spans="1:1" x14ac:dyDescent="0.55000000000000004">
      <c r="A7832" s="5"/>
    </row>
    <row r="7833" spans="1:1" x14ac:dyDescent="0.55000000000000004">
      <c r="A7833" s="5"/>
    </row>
    <row r="7834" spans="1:1" x14ac:dyDescent="0.55000000000000004">
      <c r="A7834" s="5"/>
    </row>
    <row r="7835" spans="1:1" x14ac:dyDescent="0.55000000000000004">
      <c r="A7835" s="5"/>
    </row>
    <row r="7836" spans="1:1" x14ac:dyDescent="0.55000000000000004">
      <c r="A7836" s="5"/>
    </row>
    <row r="7837" spans="1:1" x14ac:dyDescent="0.55000000000000004">
      <c r="A7837" s="5"/>
    </row>
    <row r="7838" spans="1:1" x14ac:dyDescent="0.55000000000000004">
      <c r="A7838" s="5"/>
    </row>
    <row r="7839" spans="1:1" x14ac:dyDescent="0.55000000000000004">
      <c r="A7839" s="5"/>
    </row>
    <row r="7840" spans="1:1" x14ac:dyDescent="0.55000000000000004">
      <c r="A7840" s="5"/>
    </row>
    <row r="7841" spans="1:1" x14ac:dyDescent="0.55000000000000004">
      <c r="A7841" s="5"/>
    </row>
    <row r="7842" spans="1:1" x14ac:dyDescent="0.55000000000000004">
      <c r="A7842" s="5"/>
    </row>
    <row r="7843" spans="1:1" x14ac:dyDescent="0.55000000000000004">
      <c r="A7843" s="5"/>
    </row>
    <row r="7844" spans="1:1" x14ac:dyDescent="0.55000000000000004">
      <c r="A7844" s="5"/>
    </row>
    <row r="7845" spans="1:1" x14ac:dyDescent="0.55000000000000004">
      <c r="A7845" s="5"/>
    </row>
    <row r="7846" spans="1:1" x14ac:dyDescent="0.55000000000000004">
      <c r="A7846" s="5"/>
    </row>
    <row r="7847" spans="1:1" x14ac:dyDescent="0.55000000000000004">
      <c r="A7847" s="5"/>
    </row>
    <row r="7848" spans="1:1" x14ac:dyDescent="0.55000000000000004">
      <c r="A7848" s="5"/>
    </row>
    <row r="7849" spans="1:1" x14ac:dyDescent="0.55000000000000004">
      <c r="A7849" s="5"/>
    </row>
    <row r="7850" spans="1:1" x14ac:dyDescent="0.55000000000000004">
      <c r="A7850" s="5"/>
    </row>
    <row r="7851" spans="1:1" x14ac:dyDescent="0.55000000000000004">
      <c r="A7851" s="5"/>
    </row>
    <row r="7852" spans="1:1" x14ac:dyDescent="0.55000000000000004">
      <c r="A7852" s="5"/>
    </row>
    <row r="7853" spans="1:1" x14ac:dyDescent="0.55000000000000004">
      <c r="A7853" s="5"/>
    </row>
    <row r="7854" spans="1:1" x14ac:dyDescent="0.55000000000000004">
      <c r="A7854" s="5"/>
    </row>
    <row r="7855" spans="1:1" x14ac:dyDescent="0.55000000000000004">
      <c r="A7855" s="5"/>
    </row>
    <row r="7856" spans="1:1" x14ac:dyDescent="0.55000000000000004">
      <c r="A7856" s="5"/>
    </row>
    <row r="7857" spans="1:1" x14ac:dyDescent="0.55000000000000004">
      <c r="A7857" s="5"/>
    </row>
    <row r="7858" spans="1:1" x14ac:dyDescent="0.55000000000000004">
      <c r="A7858" s="5"/>
    </row>
    <row r="7859" spans="1:1" x14ac:dyDescent="0.55000000000000004">
      <c r="A7859" s="5"/>
    </row>
    <row r="7860" spans="1:1" x14ac:dyDescent="0.55000000000000004">
      <c r="A7860" s="5"/>
    </row>
    <row r="7861" spans="1:1" x14ac:dyDescent="0.55000000000000004">
      <c r="A7861" s="5"/>
    </row>
    <row r="7862" spans="1:1" x14ac:dyDescent="0.55000000000000004">
      <c r="A7862" s="5"/>
    </row>
    <row r="7863" spans="1:1" x14ac:dyDescent="0.55000000000000004">
      <c r="A7863" s="5"/>
    </row>
    <row r="7864" spans="1:1" x14ac:dyDescent="0.55000000000000004">
      <c r="A7864" s="5"/>
    </row>
    <row r="7865" spans="1:1" x14ac:dyDescent="0.55000000000000004">
      <c r="A7865" s="5"/>
    </row>
    <row r="7866" spans="1:1" x14ac:dyDescent="0.55000000000000004">
      <c r="A7866" s="5"/>
    </row>
    <row r="7867" spans="1:1" x14ac:dyDescent="0.55000000000000004">
      <c r="A7867" s="5"/>
    </row>
    <row r="7868" spans="1:1" x14ac:dyDescent="0.55000000000000004">
      <c r="A7868" s="5"/>
    </row>
    <row r="7869" spans="1:1" x14ac:dyDescent="0.55000000000000004">
      <c r="A7869" s="5"/>
    </row>
    <row r="7870" spans="1:1" x14ac:dyDescent="0.55000000000000004">
      <c r="A7870" s="5"/>
    </row>
    <row r="7871" spans="1:1" x14ac:dyDescent="0.55000000000000004">
      <c r="A7871" s="5"/>
    </row>
    <row r="7872" spans="1:1" x14ac:dyDescent="0.55000000000000004">
      <c r="A7872" s="5"/>
    </row>
    <row r="7873" spans="1:1" x14ac:dyDescent="0.55000000000000004">
      <c r="A7873" s="5"/>
    </row>
    <row r="7874" spans="1:1" x14ac:dyDescent="0.55000000000000004">
      <c r="A7874" s="5"/>
    </row>
    <row r="7875" spans="1:1" x14ac:dyDescent="0.55000000000000004">
      <c r="A7875" s="5"/>
    </row>
    <row r="7876" spans="1:1" x14ac:dyDescent="0.55000000000000004">
      <c r="A7876" s="5"/>
    </row>
    <row r="7877" spans="1:1" x14ac:dyDescent="0.55000000000000004">
      <c r="A7877" s="5"/>
    </row>
    <row r="7878" spans="1:1" x14ac:dyDescent="0.55000000000000004">
      <c r="A7878" s="5"/>
    </row>
    <row r="7879" spans="1:1" x14ac:dyDescent="0.55000000000000004">
      <c r="A7879" s="5"/>
    </row>
    <row r="7880" spans="1:1" x14ac:dyDescent="0.55000000000000004">
      <c r="A7880" s="5"/>
    </row>
    <row r="7881" spans="1:1" x14ac:dyDescent="0.55000000000000004">
      <c r="A7881" s="5"/>
    </row>
    <row r="7882" spans="1:1" x14ac:dyDescent="0.55000000000000004">
      <c r="A7882" s="5"/>
    </row>
    <row r="7883" spans="1:1" x14ac:dyDescent="0.55000000000000004">
      <c r="A7883" s="5"/>
    </row>
    <row r="7884" spans="1:1" x14ac:dyDescent="0.55000000000000004">
      <c r="A7884" s="5"/>
    </row>
    <row r="7885" spans="1:1" x14ac:dyDescent="0.55000000000000004">
      <c r="A7885" s="5"/>
    </row>
    <row r="7886" spans="1:1" x14ac:dyDescent="0.55000000000000004">
      <c r="A7886" s="5"/>
    </row>
    <row r="7887" spans="1:1" x14ac:dyDescent="0.55000000000000004">
      <c r="A7887" s="5"/>
    </row>
    <row r="7888" spans="1:1" x14ac:dyDescent="0.55000000000000004">
      <c r="A7888" s="5"/>
    </row>
    <row r="7889" spans="1:1" x14ac:dyDescent="0.55000000000000004">
      <c r="A7889" s="5"/>
    </row>
    <row r="7890" spans="1:1" x14ac:dyDescent="0.55000000000000004">
      <c r="A7890" s="5"/>
    </row>
    <row r="7891" spans="1:1" x14ac:dyDescent="0.55000000000000004">
      <c r="A7891" s="5"/>
    </row>
    <row r="7892" spans="1:1" x14ac:dyDescent="0.55000000000000004">
      <c r="A7892" s="5"/>
    </row>
    <row r="7893" spans="1:1" x14ac:dyDescent="0.55000000000000004">
      <c r="A7893" s="5"/>
    </row>
    <row r="7894" spans="1:1" x14ac:dyDescent="0.55000000000000004">
      <c r="A7894" s="5"/>
    </row>
    <row r="7895" spans="1:1" x14ac:dyDescent="0.55000000000000004">
      <c r="A7895" s="5"/>
    </row>
    <row r="7896" spans="1:1" x14ac:dyDescent="0.55000000000000004">
      <c r="A7896" s="5"/>
    </row>
    <row r="7897" spans="1:1" x14ac:dyDescent="0.55000000000000004">
      <c r="A7897" s="5"/>
    </row>
    <row r="7898" spans="1:1" x14ac:dyDescent="0.55000000000000004">
      <c r="A7898" s="5"/>
    </row>
    <row r="7899" spans="1:1" x14ac:dyDescent="0.55000000000000004">
      <c r="A7899" s="5"/>
    </row>
    <row r="7900" spans="1:1" x14ac:dyDescent="0.55000000000000004">
      <c r="A7900" s="5"/>
    </row>
    <row r="7901" spans="1:1" x14ac:dyDescent="0.55000000000000004">
      <c r="A7901" s="5"/>
    </row>
    <row r="7902" spans="1:1" x14ac:dyDescent="0.55000000000000004">
      <c r="A7902" s="5"/>
    </row>
    <row r="7903" spans="1:1" x14ac:dyDescent="0.55000000000000004">
      <c r="A7903" s="5"/>
    </row>
    <row r="7904" spans="1:1" x14ac:dyDescent="0.55000000000000004">
      <c r="A7904" s="5"/>
    </row>
    <row r="7905" spans="1:1" x14ac:dyDescent="0.55000000000000004">
      <c r="A7905" s="5"/>
    </row>
    <row r="7906" spans="1:1" x14ac:dyDescent="0.55000000000000004">
      <c r="A7906" s="5"/>
    </row>
    <row r="7907" spans="1:1" x14ac:dyDescent="0.55000000000000004">
      <c r="A7907" s="5"/>
    </row>
    <row r="7908" spans="1:1" x14ac:dyDescent="0.55000000000000004">
      <c r="A7908" s="5"/>
    </row>
    <row r="7909" spans="1:1" x14ac:dyDescent="0.55000000000000004">
      <c r="A7909" s="5"/>
    </row>
    <row r="7910" spans="1:1" x14ac:dyDescent="0.55000000000000004">
      <c r="A7910" s="5"/>
    </row>
    <row r="7911" spans="1:1" x14ac:dyDescent="0.55000000000000004">
      <c r="A7911" s="5"/>
    </row>
    <row r="7912" spans="1:1" x14ac:dyDescent="0.55000000000000004">
      <c r="A7912" s="5"/>
    </row>
    <row r="7913" spans="1:1" x14ac:dyDescent="0.55000000000000004">
      <c r="A7913" s="5"/>
    </row>
    <row r="7914" spans="1:1" x14ac:dyDescent="0.55000000000000004">
      <c r="A7914" s="5"/>
    </row>
    <row r="7915" spans="1:1" x14ac:dyDescent="0.55000000000000004">
      <c r="A7915" s="5"/>
    </row>
    <row r="7916" spans="1:1" x14ac:dyDescent="0.55000000000000004">
      <c r="A7916" s="5"/>
    </row>
    <row r="7917" spans="1:1" x14ac:dyDescent="0.55000000000000004">
      <c r="A7917" s="5"/>
    </row>
    <row r="7918" spans="1:1" x14ac:dyDescent="0.55000000000000004">
      <c r="A7918" s="5"/>
    </row>
    <row r="7919" spans="1:1" x14ac:dyDescent="0.55000000000000004">
      <c r="A7919" s="5"/>
    </row>
    <row r="7920" spans="1:1" x14ac:dyDescent="0.55000000000000004">
      <c r="A7920" s="5"/>
    </row>
    <row r="7921" spans="1:1" x14ac:dyDescent="0.55000000000000004">
      <c r="A7921" s="5"/>
    </row>
    <row r="7922" spans="1:1" x14ac:dyDescent="0.55000000000000004">
      <c r="A7922" s="5"/>
    </row>
    <row r="7923" spans="1:1" x14ac:dyDescent="0.55000000000000004">
      <c r="A7923" s="5"/>
    </row>
    <row r="7924" spans="1:1" x14ac:dyDescent="0.55000000000000004">
      <c r="A7924" s="5"/>
    </row>
    <row r="7925" spans="1:1" x14ac:dyDescent="0.55000000000000004">
      <c r="A7925" s="5"/>
    </row>
    <row r="7926" spans="1:1" x14ac:dyDescent="0.55000000000000004">
      <c r="A7926" s="5"/>
    </row>
    <row r="7927" spans="1:1" x14ac:dyDescent="0.55000000000000004">
      <c r="A7927" s="5"/>
    </row>
    <row r="7928" spans="1:1" x14ac:dyDescent="0.55000000000000004">
      <c r="A7928" s="5"/>
    </row>
    <row r="7929" spans="1:1" x14ac:dyDescent="0.55000000000000004">
      <c r="A7929" s="5"/>
    </row>
    <row r="7930" spans="1:1" x14ac:dyDescent="0.55000000000000004">
      <c r="A7930" s="5"/>
    </row>
    <row r="7931" spans="1:1" x14ac:dyDescent="0.55000000000000004">
      <c r="A7931" s="5"/>
    </row>
    <row r="7932" spans="1:1" x14ac:dyDescent="0.55000000000000004">
      <c r="A7932" s="5"/>
    </row>
    <row r="7933" spans="1:1" x14ac:dyDescent="0.55000000000000004">
      <c r="A7933" s="5"/>
    </row>
    <row r="7934" spans="1:1" x14ac:dyDescent="0.55000000000000004">
      <c r="A7934" s="5"/>
    </row>
    <row r="7935" spans="1:1" x14ac:dyDescent="0.55000000000000004">
      <c r="A7935" s="5"/>
    </row>
    <row r="7936" spans="1:1" x14ac:dyDescent="0.55000000000000004">
      <c r="A7936" s="5"/>
    </row>
    <row r="7937" spans="1:1" x14ac:dyDescent="0.55000000000000004">
      <c r="A7937" s="5"/>
    </row>
    <row r="7938" spans="1:1" x14ac:dyDescent="0.55000000000000004">
      <c r="A7938" s="5"/>
    </row>
    <row r="7939" spans="1:1" x14ac:dyDescent="0.55000000000000004">
      <c r="A7939" s="5"/>
    </row>
    <row r="7940" spans="1:1" x14ac:dyDescent="0.55000000000000004">
      <c r="A7940" s="5"/>
    </row>
    <row r="7941" spans="1:1" x14ac:dyDescent="0.55000000000000004">
      <c r="A7941" s="5"/>
    </row>
    <row r="7942" spans="1:1" x14ac:dyDescent="0.55000000000000004">
      <c r="A7942" s="5"/>
    </row>
    <row r="7943" spans="1:1" x14ac:dyDescent="0.55000000000000004">
      <c r="A7943" s="5"/>
    </row>
    <row r="7944" spans="1:1" x14ac:dyDescent="0.55000000000000004">
      <c r="A7944" s="5"/>
    </row>
    <row r="7945" spans="1:1" x14ac:dyDescent="0.55000000000000004">
      <c r="A7945" s="5"/>
    </row>
    <row r="7946" spans="1:1" x14ac:dyDescent="0.55000000000000004">
      <c r="A7946" s="5"/>
    </row>
    <row r="7947" spans="1:1" x14ac:dyDescent="0.55000000000000004">
      <c r="A7947" s="5"/>
    </row>
    <row r="7948" spans="1:1" x14ac:dyDescent="0.55000000000000004">
      <c r="A7948" s="5"/>
    </row>
    <row r="7949" spans="1:1" x14ac:dyDescent="0.55000000000000004">
      <c r="A7949" s="5"/>
    </row>
    <row r="7950" spans="1:1" x14ac:dyDescent="0.55000000000000004">
      <c r="A7950" s="5"/>
    </row>
    <row r="7951" spans="1:1" x14ac:dyDescent="0.55000000000000004">
      <c r="A7951" s="5"/>
    </row>
    <row r="7952" spans="1:1" x14ac:dyDescent="0.55000000000000004">
      <c r="A7952" s="5"/>
    </row>
    <row r="7953" spans="1:1" x14ac:dyDescent="0.55000000000000004">
      <c r="A7953" s="5"/>
    </row>
    <row r="7954" spans="1:1" x14ac:dyDescent="0.55000000000000004">
      <c r="A7954" s="5"/>
    </row>
    <row r="7955" spans="1:1" x14ac:dyDescent="0.55000000000000004">
      <c r="A7955" s="5"/>
    </row>
    <row r="7956" spans="1:1" x14ac:dyDescent="0.55000000000000004">
      <c r="A7956" s="5"/>
    </row>
    <row r="7957" spans="1:1" x14ac:dyDescent="0.55000000000000004">
      <c r="A7957" s="5"/>
    </row>
    <row r="7958" spans="1:1" x14ac:dyDescent="0.55000000000000004">
      <c r="A7958" s="5"/>
    </row>
    <row r="7959" spans="1:1" x14ac:dyDescent="0.55000000000000004">
      <c r="A7959" s="5"/>
    </row>
    <row r="7960" spans="1:1" x14ac:dyDescent="0.55000000000000004">
      <c r="A7960" s="5"/>
    </row>
    <row r="7961" spans="1:1" x14ac:dyDescent="0.55000000000000004">
      <c r="A7961" s="5"/>
    </row>
    <row r="7962" spans="1:1" x14ac:dyDescent="0.55000000000000004">
      <c r="A7962" s="5"/>
    </row>
    <row r="7963" spans="1:1" x14ac:dyDescent="0.55000000000000004">
      <c r="A7963" s="5"/>
    </row>
    <row r="7964" spans="1:1" x14ac:dyDescent="0.55000000000000004">
      <c r="A7964" s="5"/>
    </row>
    <row r="7965" spans="1:1" x14ac:dyDescent="0.55000000000000004">
      <c r="A7965" s="5"/>
    </row>
    <row r="7966" spans="1:1" x14ac:dyDescent="0.55000000000000004">
      <c r="A7966" s="5"/>
    </row>
    <row r="7967" spans="1:1" x14ac:dyDescent="0.55000000000000004">
      <c r="A7967" s="5"/>
    </row>
    <row r="7968" spans="1:1" x14ac:dyDescent="0.55000000000000004">
      <c r="A7968" s="5"/>
    </row>
    <row r="7969" spans="1:1" x14ac:dyDescent="0.55000000000000004">
      <c r="A7969" s="5"/>
    </row>
    <row r="7970" spans="1:1" x14ac:dyDescent="0.55000000000000004">
      <c r="A7970" s="5"/>
    </row>
    <row r="7971" spans="1:1" x14ac:dyDescent="0.55000000000000004">
      <c r="A7971" s="5"/>
    </row>
    <row r="7972" spans="1:1" x14ac:dyDescent="0.55000000000000004">
      <c r="A7972" s="5"/>
    </row>
    <row r="7973" spans="1:1" x14ac:dyDescent="0.55000000000000004">
      <c r="A7973" s="5"/>
    </row>
    <row r="7974" spans="1:1" x14ac:dyDescent="0.55000000000000004">
      <c r="A7974" s="5"/>
    </row>
    <row r="7975" spans="1:1" x14ac:dyDescent="0.55000000000000004">
      <c r="A7975" s="5"/>
    </row>
    <row r="7976" spans="1:1" x14ac:dyDescent="0.55000000000000004">
      <c r="A7976" s="5"/>
    </row>
    <row r="7977" spans="1:1" x14ac:dyDescent="0.55000000000000004">
      <c r="A7977" s="5"/>
    </row>
    <row r="7978" spans="1:1" x14ac:dyDescent="0.55000000000000004">
      <c r="A7978" s="5"/>
    </row>
    <row r="7979" spans="1:1" x14ac:dyDescent="0.55000000000000004">
      <c r="A7979" s="5"/>
    </row>
    <row r="7980" spans="1:1" x14ac:dyDescent="0.55000000000000004">
      <c r="A7980" s="5"/>
    </row>
    <row r="7981" spans="1:1" x14ac:dyDescent="0.55000000000000004">
      <c r="A7981" s="5"/>
    </row>
    <row r="7982" spans="1:1" x14ac:dyDescent="0.55000000000000004">
      <c r="A7982" s="5"/>
    </row>
    <row r="7983" spans="1:1" x14ac:dyDescent="0.55000000000000004">
      <c r="A7983" s="5"/>
    </row>
    <row r="7984" spans="1:1" x14ac:dyDescent="0.55000000000000004">
      <c r="A7984" s="5"/>
    </row>
    <row r="7985" spans="1:1" x14ac:dyDescent="0.55000000000000004">
      <c r="A7985" s="5"/>
    </row>
    <row r="7986" spans="1:1" x14ac:dyDescent="0.55000000000000004">
      <c r="A7986" s="5"/>
    </row>
    <row r="7987" spans="1:1" x14ac:dyDescent="0.55000000000000004">
      <c r="A7987" s="5"/>
    </row>
    <row r="7988" spans="1:1" x14ac:dyDescent="0.55000000000000004">
      <c r="A7988" s="5"/>
    </row>
    <row r="7989" spans="1:1" x14ac:dyDescent="0.55000000000000004">
      <c r="A7989" s="5"/>
    </row>
    <row r="7990" spans="1:1" x14ac:dyDescent="0.55000000000000004">
      <c r="A7990" s="5"/>
    </row>
    <row r="7991" spans="1:1" x14ac:dyDescent="0.55000000000000004">
      <c r="A7991" s="5"/>
    </row>
    <row r="7992" spans="1:1" x14ac:dyDescent="0.55000000000000004">
      <c r="A7992" s="5"/>
    </row>
    <row r="7993" spans="1:1" x14ac:dyDescent="0.55000000000000004">
      <c r="A7993" s="5"/>
    </row>
    <row r="7994" spans="1:1" x14ac:dyDescent="0.55000000000000004">
      <c r="A7994" s="5"/>
    </row>
    <row r="7995" spans="1:1" x14ac:dyDescent="0.55000000000000004">
      <c r="A7995" s="5"/>
    </row>
    <row r="7996" spans="1:1" x14ac:dyDescent="0.55000000000000004">
      <c r="A7996" s="5"/>
    </row>
    <row r="7997" spans="1:1" x14ac:dyDescent="0.55000000000000004">
      <c r="A7997" s="5"/>
    </row>
    <row r="7998" spans="1:1" x14ac:dyDescent="0.55000000000000004">
      <c r="A7998" s="5"/>
    </row>
    <row r="7999" spans="1:1" x14ac:dyDescent="0.55000000000000004">
      <c r="A7999" s="5"/>
    </row>
    <row r="8000" spans="1:1" x14ac:dyDescent="0.55000000000000004">
      <c r="A8000" s="5"/>
    </row>
    <row r="8001" spans="1:1" x14ac:dyDescent="0.55000000000000004">
      <c r="A8001" s="5"/>
    </row>
    <row r="8002" spans="1:1" x14ac:dyDescent="0.55000000000000004">
      <c r="A8002" s="5"/>
    </row>
    <row r="8003" spans="1:1" x14ac:dyDescent="0.55000000000000004">
      <c r="A8003" s="5"/>
    </row>
    <row r="8004" spans="1:1" x14ac:dyDescent="0.55000000000000004">
      <c r="A8004" s="5"/>
    </row>
    <row r="8005" spans="1:1" x14ac:dyDescent="0.55000000000000004">
      <c r="A8005" s="5"/>
    </row>
    <row r="8006" spans="1:1" x14ac:dyDescent="0.55000000000000004">
      <c r="A8006" s="5"/>
    </row>
    <row r="8007" spans="1:1" x14ac:dyDescent="0.55000000000000004">
      <c r="A8007" s="5"/>
    </row>
    <row r="8008" spans="1:1" x14ac:dyDescent="0.55000000000000004">
      <c r="A8008" s="5"/>
    </row>
    <row r="8009" spans="1:1" x14ac:dyDescent="0.55000000000000004">
      <c r="A8009" s="5"/>
    </row>
    <row r="8010" spans="1:1" x14ac:dyDescent="0.55000000000000004">
      <c r="A8010" s="5"/>
    </row>
    <row r="8011" spans="1:1" x14ac:dyDescent="0.55000000000000004">
      <c r="A8011" s="5"/>
    </row>
    <row r="8012" spans="1:1" x14ac:dyDescent="0.55000000000000004">
      <c r="A8012" s="5"/>
    </row>
    <row r="8013" spans="1:1" x14ac:dyDescent="0.55000000000000004">
      <c r="A8013" s="5"/>
    </row>
    <row r="8014" spans="1:1" x14ac:dyDescent="0.55000000000000004">
      <c r="A8014" s="5"/>
    </row>
    <row r="8015" spans="1:1" x14ac:dyDescent="0.55000000000000004">
      <c r="A8015" s="5"/>
    </row>
    <row r="8016" spans="1:1" x14ac:dyDescent="0.55000000000000004">
      <c r="A8016" s="5"/>
    </row>
    <row r="8017" spans="1:1" x14ac:dyDescent="0.55000000000000004">
      <c r="A8017" s="5"/>
    </row>
    <row r="8018" spans="1:1" x14ac:dyDescent="0.55000000000000004">
      <c r="A8018" s="5"/>
    </row>
    <row r="8019" spans="1:1" x14ac:dyDescent="0.55000000000000004">
      <c r="A8019" s="5"/>
    </row>
    <row r="8020" spans="1:1" x14ac:dyDescent="0.55000000000000004">
      <c r="A8020" s="5"/>
    </row>
    <row r="8021" spans="1:1" x14ac:dyDescent="0.55000000000000004">
      <c r="A8021" s="5"/>
    </row>
    <row r="8022" spans="1:1" x14ac:dyDescent="0.55000000000000004">
      <c r="A8022" s="5"/>
    </row>
    <row r="8023" spans="1:1" x14ac:dyDescent="0.55000000000000004">
      <c r="A8023" s="5"/>
    </row>
    <row r="8024" spans="1:1" x14ac:dyDescent="0.55000000000000004">
      <c r="A8024" s="5"/>
    </row>
    <row r="8025" spans="1:1" x14ac:dyDescent="0.55000000000000004">
      <c r="A8025" s="5"/>
    </row>
    <row r="8026" spans="1:1" x14ac:dyDescent="0.55000000000000004">
      <c r="A8026" s="5"/>
    </row>
    <row r="8027" spans="1:1" x14ac:dyDescent="0.55000000000000004">
      <c r="A8027" s="5"/>
    </row>
    <row r="8028" spans="1:1" x14ac:dyDescent="0.55000000000000004">
      <c r="A8028" s="5"/>
    </row>
    <row r="8029" spans="1:1" x14ac:dyDescent="0.55000000000000004">
      <c r="A8029" s="5"/>
    </row>
    <row r="8030" spans="1:1" x14ac:dyDescent="0.55000000000000004">
      <c r="A8030" s="5"/>
    </row>
    <row r="8031" spans="1:1" x14ac:dyDescent="0.55000000000000004">
      <c r="A8031" s="5"/>
    </row>
    <row r="8032" spans="1:1" x14ac:dyDescent="0.55000000000000004">
      <c r="A8032" s="5"/>
    </row>
    <row r="8033" spans="1:1" x14ac:dyDescent="0.55000000000000004">
      <c r="A8033" s="5"/>
    </row>
    <row r="8034" spans="1:1" x14ac:dyDescent="0.55000000000000004">
      <c r="A8034" s="5"/>
    </row>
    <row r="8035" spans="1:1" x14ac:dyDescent="0.55000000000000004">
      <c r="A8035" s="5"/>
    </row>
    <row r="8036" spans="1:1" x14ac:dyDescent="0.55000000000000004">
      <c r="A8036" s="5"/>
    </row>
    <row r="8037" spans="1:1" x14ac:dyDescent="0.55000000000000004">
      <c r="A8037" s="5"/>
    </row>
    <row r="8038" spans="1:1" x14ac:dyDescent="0.55000000000000004">
      <c r="A8038" s="5"/>
    </row>
    <row r="8039" spans="1:1" x14ac:dyDescent="0.55000000000000004">
      <c r="A8039" s="5"/>
    </row>
    <row r="8040" spans="1:1" x14ac:dyDescent="0.55000000000000004">
      <c r="A8040" s="5"/>
    </row>
    <row r="8041" spans="1:1" x14ac:dyDescent="0.55000000000000004">
      <c r="A8041" s="5"/>
    </row>
    <row r="8042" spans="1:1" x14ac:dyDescent="0.55000000000000004">
      <c r="A8042" s="5"/>
    </row>
    <row r="8043" spans="1:1" x14ac:dyDescent="0.55000000000000004">
      <c r="A8043" s="5"/>
    </row>
    <row r="8044" spans="1:1" x14ac:dyDescent="0.55000000000000004">
      <c r="A8044" s="5"/>
    </row>
    <row r="8045" spans="1:1" x14ac:dyDescent="0.55000000000000004">
      <c r="A8045" s="5"/>
    </row>
    <row r="8046" spans="1:1" x14ac:dyDescent="0.55000000000000004">
      <c r="A8046" s="5"/>
    </row>
    <row r="8047" spans="1:1" x14ac:dyDescent="0.55000000000000004">
      <c r="A8047" s="5"/>
    </row>
    <row r="8048" spans="1:1" x14ac:dyDescent="0.55000000000000004">
      <c r="A8048" s="5"/>
    </row>
    <row r="8049" spans="1:1" x14ac:dyDescent="0.55000000000000004">
      <c r="A8049" s="5"/>
    </row>
    <row r="8050" spans="1:1" x14ac:dyDescent="0.55000000000000004">
      <c r="A8050" s="5"/>
    </row>
    <row r="8051" spans="1:1" x14ac:dyDescent="0.55000000000000004">
      <c r="A8051" s="5"/>
    </row>
    <row r="8052" spans="1:1" x14ac:dyDescent="0.55000000000000004">
      <c r="A8052" s="5"/>
    </row>
    <row r="8053" spans="1:1" x14ac:dyDescent="0.55000000000000004">
      <c r="A8053" s="5"/>
    </row>
    <row r="8054" spans="1:1" x14ac:dyDescent="0.55000000000000004">
      <c r="A8054" s="5"/>
    </row>
    <row r="8055" spans="1:1" x14ac:dyDescent="0.55000000000000004">
      <c r="A8055" s="5"/>
    </row>
    <row r="8056" spans="1:1" x14ac:dyDescent="0.55000000000000004">
      <c r="A8056" s="5"/>
    </row>
    <row r="8057" spans="1:1" x14ac:dyDescent="0.55000000000000004">
      <c r="A8057" s="5"/>
    </row>
    <row r="8058" spans="1:1" x14ac:dyDescent="0.55000000000000004">
      <c r="A8058" s="5"/>
    </row>
    <row r="8059" spans="1:1" x14ac:dyDescent="0.55000000000000004">
      <c r="A8059" s="5"/>
    </row>
    <row r="8060" spans="1:1" x14ac:dyDescent="0.55000000000000004">
      <c r="A8060" s="5"/>
    </row>
    <row r="8061" spans="1:1" x14ac:dyDescent="0.55000000000000004">
      <c r="A8061" s="5"/>
    </row>
    <row r="8062" spans="1:1" x14ac:dyDescent="0.55000000000000004">
      <c r="A8062" s="5"/>
    </row>
    <row r="8063" spans="1:1" x14ac:dyDescent="0.55000000000000004">
      <c r="A8063" s="5"/>
    </row>
    <row r="8064" spans="1:1" x14ac:dyDescent="0.55000000000000004">
      <c r="A8064" s="5"/>
    </row>
    <row r="8065" spans="1:1" x14ac:dyDescent="0.55000000000000004">
      <c r="A8065" s="5"/>
    </row>
    <row r="8066" spans="1:1" x14ac:dyDescent="0.55000000000000004">
      <c r="A8066" s="5"/>
    </row>
    <row r="8067" spans="1:1" x14ac:dyDescent="0.55000000000000004">
      <c r="A8067" s="5"/>
    </row>
    <row r="8068" spans="1:1" x14ac:dyDescent="0.55000000000000004">
      <c r="A8068" s="5"/>
    </row>
    <row r="8069" spans="1:1" x14ac:dyDescent="0.55000000000000004">
      <c r="A8069" s="5"/>
    </row>
    <row r="8070" spans="1:1" x14ac:dyDescent="0.55000000000000004">
      <c r="A8070" s="5"/>
    </row>
    <row r="8071" spans="1:1" x14ac:dyDescent="0.55000000000000004">
      <c r="A8071" s="5"/>
    </row>
    <row r="8072" spans="1:1" x14ac:dyDescent="0.55000000000000004">
      <c r="A8072" s="5"/>
    </row>
    <row r="8073" spans="1:1" x14ac:dyDescent="0.55000000000000004">
      <c r="A8073" s="5"/>
    </row>
    <row r="8074" spans="1:1" x14ac:dyDescent="0.55000000000000004">
      <c r="A8074" s="5"/>
    </row>
    <row r="8075" spans="1:1" x14ac:dyDescent="0.55000000000000004">
      <c r="A8075" s="5"/>
    </row>
    <row r="8076" spans="1:1" x14ac:dyDescent="0.55000000000000004">
      <c r="A8076" s="5"/>
    </row>
    <row r="8077" spans="1:1" x14ac:dyDescent="0.55000000000000004">
      <c r="A8077" s="5"/>
    </row>
    <row r="8078" spans="1:1" x14ac:dyDescent="0.55000000000000004">
      <c r="A8078" s="5"/>
    </row>
    <row r="8079" spans="1:1" x14ac:dyDescent="0.55000000000000004">
      <c r="A8079" s="5"/>
    </row>
    <row r="8080" spans="1:1" x14ac:dyDescent="0.55000000000000004">
      <c r="A8080" s="5"/>
    </row>
    <row r="8081" spans="1:1" x14ac:dyDescent="0.55000000000000004">
      <c r="A8081" s="5"/>
    </row>
    <row r="8082" spans="1:1" x14ac:dyDescent="0.55000000000000004">
      <c r="A8082" s="5"/>
    </row>
    <row r="8083" spans="1:1" x14ac:dyDescent="0.55000000000000004">
      <c r="A8083" s="5"/>
    </row>
    <row r="8084" spans="1:1" x14ac:dyDescent="0.55000000000000004">
      <c r="A8084" s="5"/>
    </row>
    <row r="8085" spans="1:1" x14ac:dyDescent="0.55000000000000004">
      <c r="A8085" s="5"/>
    </row>
    <row r="8086" spans="1:1" x14ac:dyDescent="0.55000000000000004">
      <c r="A8086" s="5"/>
    </row>
    <row r="8087" spans="1:1" x14ac:dyDescent="0.55000000000000004">
      <c r="A8087" s="5"/>
    </row>
    <row r="8088" spans="1:1" x14ac:dyDescent="0.55000000000000004">
      <c r="A8088" s="5"/>
    </row>
    <row r="8089" spans="1:1" x14ac:dyDescent="0.55000000000000004">
      <c r="A8089" s="5"/>
    </row>
    <row r="8090" spans="1:1" x14ac:dyDescent="0.55000000000000004">
      <c r="A8090" s="5"/>
    </row>
    <row r="8091" spans="1:1" x14ac:dyDescent="0.55000000000000004">
      <c r="A8091" s="5"/>
    </row>
    <row r="8092" spans="1:1" x14ac:dyDescent="0.55000000000000004">
      <c r="A8092" s="5"/>
    </row>
    <row r="8093" spans="1:1" x14ac:dyDescent="0.55000000000000004">
      <c r="A8093" s="5"/>
    </row>
    <row r="8094" spans="1:1" x14ac:dyDescent="0.55000000000000004">
      <c r="A8094" s="5"/>
    </row>
    <row r="8095" spans="1:1" x14ac:dyDescent="0.55000000000000004">
      <c r="A8095" s="5"/>
    </row>
    <row r="8096" spans="1:1" x14ac:dyDescent="0.55000000000000004">
      <c r="A8096" s="5"/>
    </row>
    <row r="8097" spans="1:1" x14ac:dyDescent="0.55000000000000004">
      <c r="A8097" s="5"/>
    </row>
    <row r="8098" spans="1:1" x14ac:dyDescent="0.55000000000000004">
      <c r="A8098" s="5"/>
    </row>
    <row r="8099" spans="1:1" x14ac:dyDescent="0.55000000000000004">
      <c r="A8099" s="5"/>
    </row>
    <row r="8100" spans="1:1" x14ac:dyDescent="0.55000000000000004">
      <c r="A8100" s="5"/>
    </row>
    <row r="8101" spans="1:1" x14ac:dyDescent="0.55000000000000004">
      <c r="A8101" s="5"/>
    </row>
    <row r="8102" spans="1:1" x14ac:dyDescent="0.55000000000000004">
      <c r="A8102" s="5"/>
    </row>
    <row r="8103" spans="1:1" x14ac:dyDescent="0.55000000000000004">
      <c r="A8103" s="5"/>
    </row>
    <row r="8104" spans="1:1" x14ac:dyDescent="0.55000000000000004">
      <c r="A8104" s="5"/>
    </row>
    <row r="8105" spans="1:1" x14ac:dyDescent="0.55000000000000004">
      <c r="A8105" s="5"/>
    </row>
    <row r="8106" spans="1:1" x14ac:dyDescent="0.55000000000000004">
      <c r="A8106" s="5"/>
    </row>
    <row r="8107" spans="1:1" x14ac:dyDescent="0.55000000000000004">
      <c r="A8107" s="5"/>
    </row>
    <row r="8108" spans="1:1" x14ac:dyDescent="0.55000000000000004">
      <c r="A8108" s="5"/>
    </row>
    <row r="8109" spans="1:1" x14ac:dyDescent="0.55000000000000004">
      <c r="A8109" s="5"/>
    </row>
    <row r="8110" spans="1:1" x14ac:dyDescent="0.55000000000000004">
      <c r="A8110" s="5"/>
    </row>
    <row r="8111" spans="1:1" x14ac:dyDescent="0.55000000000000004">
      <c r="A8111" s="5"/>
    </row>
    <row r="8112" spans="1:1" x14ac:dyDescent="0.55000000000000004">
      <c r="A8112" s="5"/>
    </row>
    <row r="8113" spans="1:1" x14ac:dyDescent="0.55000000000000004">
      <c r="A8113" s="5"/>
    </row>
    <row r="8114" spans="1:1" x14ac:dyDescent="0.55000000000000004">
      <c r="A8114" s="5"/>
    </row>
    <row r="8115" spans="1:1" x14ac:dyDescent="0.55000000000000004">
      <c r="A8115" s="5"/>
    </row>
    <row r="8116" spans="1:1" x14ac:dyDescent="0.55000000000000004">
      <c r="A8116" s="5"/>
    </row>
    <row r="8117" spans="1:1" x14ac:dyDescent="0.55000000000000004">
      <c r="A8117" s="5"/>
    </row>
    <row r="8118" spans="1:1" x14ac:dyDescent="0.55000000000000004">
      <c r="A8118" s="5"/>
    </row>
    <row r="8119" spans="1:1" x14ac:dyDescent="0.55000000000000004">
      <c r="A8119" s="5"/>
    </row>
    <row r="8120" spans="1:1" x14ac:dyDescent="0.55000000000000004">
      <c r="A8120" s="5"/>
    </row>
    <row r="8121" spans="1:1" x14ac:dyDescent="0.55000000000000004">
      <c r="A8121" s="5"/>
    </row>
    <row r="8122" spans="1:1" x14ac:dyDescent="0.55000000000000004">
      <c r="A8122" s="5"/>
    </row>
    <row r="8123" spans="1:1" x14ac:dyDescent="0.55000000000000004">
      <c r="A8123" s="5"/>
    </row>
    <row r="8124" spans="1:1" x14ac:dyDescent="0.55000000000000004">
      <c r="A8124" s="5"/>
    </row>
    <row r="8125" spans="1:1" x14ac:dyDescent="0.55000000000000004">
      <c r="A8125" s="5"/>
    </row>
    <row r="8126" spans="1:1" x14ac:dyDescent="0.55000000000000004">
      <c r="A8126" s="5"/>
    </row>
    <row r="8127" spans="1:1" x14ac:dyDescent="0.55000000000000004">
      <c r="A8127" s="5"/>
    </row>
    <row r="8128" spans="1:1" x14ac:dyDescent="0.55000000000000004">
      <c r="A8128" s="5"/>
    </row>
    <row r="8129" spans="1:1" x14ac:dyDescent="0.55000000000000004">
      <c r="A8129" s="5"/>
    </row>
    <row r="8130" spans="1:1" x14ac:dyDescent="0.55000000000000004">
      <c r="A8130" s="5"/>
    </row>
    <row r="8131" spans="1:1" x14ac:dyDescent="0.55000000000000004">
      <c r="A8131" s="5"/>
    </row>
    <row r="8132" spans="1:1" x14ac:dyDescent="0.55000000000000004">
      <c r="A8132" s="5"/>
    </row>
    <row r="8133" spans="1:1" x14ac:dyDescent="0.55000000000000004">
      <c r="A8133" s="5"/>
    </row>
    <row r="8134" spans="1:1" x14ac:dyDescent="0.55000000000000004">
      <c r="A8134" s="5"/>
    </row>
    <row r="8135" spans="1:1" x14ac:dyDescent="0.55000000000000004">
      <c r="A8135" s="5"/>
    </row>
    <row r="8136" spans="1:1" x14ac:dyDescent="0.55000000000000004">
      <c r="A8136" s="5"/>
    </row>
    <row r="8137" spans="1:1" x14ac:dyDescent="0.55000000000000004">
      <c r="A8137" s="5"/>
    </row>
    <row r="8138" spans="1:1" x14ac:dyDescent="0.55000000000000004">
      <c r="A8138" s="5"/>
    </row>
    <row r="8139" spans="1:1" x14ac:dyDescent="0.55000000000000004">
      <c r="A8139" s="5"/>
    </row>
    <row r="8140" spans="1:1" x14ac:dyDescent="0.55000000000000004">
      <c r="A8140" s="5"/>
    </row>
    <row r="8141" spans="1:1" x14ac:dyDescent="0.55000000000000004">
      <c r="A8141" s="5"/>
    </row>
    <row r="8142" spans="1:1" x14ac:dyDescent="0.55000000000000004">
      <c r="A8142" s="5"/>
    </row>
    <row r="8143" spans="1:1" x14ac:dyDescent="0.55000000000000004">
      <c r="A8143" s="5"/>
    </row>
    <row r="8144" spans="1:1" x14ac:dyDescent="0.55000000000000004">
      <c r="A8144" s="5"/>
    </row>
    <row r="8145" spans="1:1" x14ac:dyDescent="0.55000000000000004">
      <c r="A8145" s="5"/>
    </row>
    <row r="8146" spans="1:1" x14ac:dyDescent="0.55000000000000004">
      <c r="A8146" s="5"/>
    </row>
    <row r="8147" spans="1:1" x14ac:dyDescent="0.55000000000000004">
      <c r="A8147" s="5"/>
    </row>
    <row r="8148" spans="1:1" x14ac:dyDescent="0.55000000000000004">
      <c r="A8148" s="5"/>
    </row>
    <row r="8149" spans="1:1" x14ac:dyDescent="0.55000000000000004">
      <c r="A8149" s="5"/>
    </row>
    <row r="8150" spans="1:1" x14ac:dyDescent="0.55000000000000004">
      <c r="A8150" s="5"/>
    </row>
    <row r="8151" spans="1:1" x14ac:dyDescent="0.55000000000000004">
      <c r="A8151" s="5"/>
    </row>
    <row r="8152" spans="1:1" x14ac:dyDescent="0.55000000000000004">
      <c r="A8152" s="5"/>
    </row>
    <row r="8153" spans="1:1" x14ac:dyDescent="0.55000000000000004">
      <c r="A8153" s="5"/>
    </row>
    <row r="8154" spans="1:1" x14ac:dyDescent="0.55000000000000004">
      <c r="A8154" s="5"/>
    </row>
    <row r="8155" spans="1:1" x14ac:dyDescent="0.55000000000000004">
      <c r="A8155" s="5"/>
    </row>
    <row r="8156" spans="1:1" x14ac:dyDescent="0.55000000000000004">
      <c r="A8156" s="5"/>
    </row>
    <row r="8157" spans="1:1" x14ac:dyDescent="0.55000000000000004">
      <c r="A8157" s="5"/>
    </row>
    <row r="8158" spans="1:1" x14ac:dyDescent="0.55000000000000004">
      <c r="A8158" s="5"/>
    </row>
    <row r="8159" spans="1:1" x14ac:dyDescent="0.55000000000000004">
      <c r="A8159" s="5"/>
    </row>
    <row r="8160" spans="1:1" x14ac:dyDescent="0.55000000000000004">
      <c r="A8160" s="5"/>
    </row>
    <row r="8161" spans="1:1" x14ac:dyDescent="0.55000000000000004">
      <c r="A8161" s="5"/>
    </row>
    <row r="8162" spans="1:1" x14ac:dyDescent="0.55000000000000004">
      <c r="A8162" s="5"/>
    </row>
    <row r="8163" spans="1:1" x14ac:dyDescent="0.55000000000000004">
      <c r="A8163" s="5"/>
    </row>
    <row r="8164" spans="1:1" x14ac:dyDescent="0.55000000000000004">
      <c r="A8164" s="5"/>
    </row>
    <row r="8165" spans="1:1" x14ac:dyDescent="0.55000000000000004">
      <c r="A8165" s="5"/>
    </row>
    <row r="8166" spans="1:1" x14ac:dyDescent="0.55000000000000004">
      <c r="A8166" s="5"/>
    </row>
    <row r="8167" spans="1:1" x14ac:dyDescent="0.55000000000000004">
      <c r="A8167" s="5"/>
    </row>
    <row r="8168" spans="1:1" x14ac:dyDescent="0.55000000000000004">
      <c r="A8168" s="5"/>
    </row>
    <row r="8169" spans="1:1" x14ac:dyDescent="0.55000000000000004">
      <c r="A8169" s="5"/>
    </row>
    <row r="8170" spans="1:1" x14ac:dyDescent="0.55000000000000004">
      <c r="A8170" s="5"/>
    </row>
    <row r="8171" spans="1:1" x14ac:dyDescent="0.55000000000000004">
      <c r="A8171" s="5"/>
    </row>
    <row r="8172" spans="1:1" x14ac:dyDescent="0.55000000000000004">
      <c r="A8172" s="5"/>
    </row>
    <row r="8173" spans="1:1" x14ac:dyDescent="0.55000000000000004">
      <c r="A8173" s="5"/>
    </row>
    <row r="8174" spans="1:1" x14ac:dyDescent="0.55000000000000004">
      <c r="A8174" s="5"/>
    </row>
    <row r="8175" spans="1:1" x14ac:dyDescent="0.55000000000000004">
      <c r="A8175" s="5"/>
    </row>
    <row r="8176" spans="1:1" x14ac:dyDescent="0.55000000000000004">
      <c r="A8176" s="5"/>
    </row>
    <row r="8177" spans="1:1" x14ac:dyDescent="0.55000000000000004">
      <c r="A8177" s="5"/>
    </row>
    <row r="8178" spans="1:1" x14ac:dyDescent="0.55000000000000004">
      <c r="A8178" s="5"/>
    </row>
    <row r="8179" spans="1:1" x14ac:dyDescent="0.55000000000000004">
      <c r="A8179" s="5"/>
    </row>
    <row r="8180" spans="1:1" x14ac:dyDescent="0.55000000000000004">
      <c r="A8180" s="5"/>
    </row>
    <row r="8181" spans="1:1" x14ac:dyDescent="0.55000000000000004">
      <c r="A8181" s="5"/>
    </row>
    <row r="8182" spans="1:1" x14ac:dyDescent="0.55000000000000004">
      <c r="A8182" s="5"/>
    </row>
    <row r="8183" spans="1:1" x14ac:dyDescent="0.55000000000000004">
      <c r="A8183" s="5"/>
    </row>
    <row r="8184" spans="1:1" x14ac:dyDescent="0.55000000000000004">
      <c r="A8184" s="5"/>
    </row>
    <row r="8185" spans="1:1" x14ac:dyDescent="0.55000000000000004">
      <c r="A8185" s="5"/>
    </row>
    <row r="8186" spans="1:1" x14ac:dyDescent="0.55000000000000004">
      <c r="A8186" s="5"/>
    </row>
    <row r="8187" spans="1:1" x14ac:dyDescent="0.55000000000000004">
      <c r="A8187" s="5"/>
    </row>
    <row r="8188" spans="1:1" x14ac:dyDescent="0.55000000000000004">
      <c r="A8188" s="5"/>
    </row>
    <row r="8189" spans="1:1" x14ac:dyDescent="0.55000000000000004">
      <c r="A8189" s="5"/>
    </row>
    <row r="8190" spans="1:1" x14ac:dyDescent="0.55000000000000004">
      <c r="A8190" s="5"/>
    </row>
    <row r="8191" spans="1:1" x14ac:dyDescent="0.55000000000000004">
      <c r="A8191" s="5"/>
    </row>
    <row r="8192" spans="1:1" x14ac:dyDescent="0.55000000000000004">
      <c r="A8192" s="5"/>
    </row>
    <row r="8193" spans="1:1" x14ac:dyDescent="0.55000000000000004">
      <c r="A8193" s="5"/>
    </row>
    <row r="8194" spans="1:1" x14ac:dyDescent="0.55000000000000004">
      <c r="A8194" s="5"/>
    </row>
    <row r="8195" spans="1:1" x14ac:dyDescent="0.55000000000000004">
      <c r="A8195" s="5"/>
    </row>
    <row r="8196" spans="1:1" x14ac:dyDescent="0.55000000000000004">
      <c r="A8196" s="5"/>
    </row>
    <row r="8197" spans="1:1" x14ac:dyDescent="0.55000000000000004">
      <c r="A8197" s="5"/>
    </row>
    <row r="8198" spans="1:1" x14ac:dyDescent="0.55000000000000004">
      <c r="A8198" s="5"/>
    </row>
    <row r="8199" spans="1:1" x14ac:dyDescent="0.55000000000000004">
      <c r="A8199" s="5"/>
    </row>
    <row r="8200" spans="1:1" x14ac:dyDescent="0.55000000000000004">
      <c r="A8200" s="5"/>
    </row>
    <row r="8201" spans="1:1" x14ac:dyDescent="0.55000000000000004">
      <c r="A8201" s="5"/>
    </row>
    <row r="8202" spans="1:1" x14ac:dyDescent="0.55000000000000004">
      <c r="A8202" s="5"/>
    </row>
    <row r="8203" spans="1:1" x14ac:dyDescent="0.55000000000000004">
      <c r="A8203" s="5"/>
    </row>
    <row r="8204" spans="1:1" x14ac:dyDescent="0.55000000000000004">
      <c r="A8204" s="5"/>
    </row>
    <row r="8205" spans="1:1" x14ac:dyDescent="0.55000000000000004">
      <c r="A8205" s="5"/>
    </row>
    <row r="8206" spans="1:1" x14ac:dyDescent="0.55000000000000004">
      <c r="A8206" s="5"/>
    </row>
    <row r="8207" spans="1:1" x14ac:dyDescent="0.55000000000000004">
      <c r="A8207" s="5"/>
    </row>
    <row r="8208" spans="1:1" x14ac:dyDescent="0.55000000000000004">
      <c r="A8208" s="5"/>
    </row>
    <row r="8209" spans="1:1" x14ac:dyDescent="0.55000000000000004">
      <c r="A8209" s="5"/>
    </row>
    <row r="8210" spans="1:1" x14ac:dyDescent="0.55000000000000004">
      <c r="A8210" s="5"/>
    </row>
    <row r="8211" spans="1:1" x14ac:dyDescent="0.55000000000000004">
      <c r="A8211" s="5"/>
    </row>
    <row r="8212" spans="1:1" x14ac:dyDescent="0.55000000000000004">
      <c r="A8212" s="5"/>
    </row>
    <row r="8213" spans="1:1" x14ac:dyDescent="0.55000000000000004">
      <c r="A8213" s="5"/>
    </row>
    <row r="8214" spans="1:1" x14ac:dyDescent="0.55000000000000004">
      <c r="A8214" s="5"/>
    </row>
    <row r="8215" spans="1:1" x14ac:dyDescent="0.55000000000000004">
      <c r="A8215" s="5"/>
    </row>
    <row r="8216" spans="1:1" x14ac:dyDescent="0.55000000000000004">
      <c r="A8216" s="5"/>
    </row>
    <row r="8217" spans="1:1" x14ac:dyDescent="0.55000000000000004">
      <c r="A8217" s="5"/>
    </row>
    <row r="8218" spans="1:1" x14ac:dyDescent="0.55000000000000004">
      <c r="A8218" s="5"/>
    </row>
    <row r="8219" spans="1:1" x14ac:dyDescent="0.55000000000000004">
      <c r="A8219" s="5"/>
    </row>
    <row r="8220" spans="1:1" x14ac:dyDescent="0.55000000000000004">
      <c r="A8220" s="5"/>
    </row>
    <row r="8221" spans="1:1" x14ac:dyDescent="0.55000000000000004">
      <c r="A8221" s="5"/>
    </row>
    <row r="8222" spans="1:1" x14ac:dyDescent="0.55000000000000004">
      <c r="A8222" s="5"/>
    </row>
    <row r="8223" spans="1:1" x14ac:dyDescent="0.55000000000000004">
      <c r="A8223" s="5"/>
    </row>
    <row r="8224" spans="1:1" x14ac:dyDescent="0.55000000000000004">
      <c r="A8224" s="5"/>
    </row>
    <row r="8225" spans="1:1" x14ac:dyDescent="0.55000000000000004">
      <c r="A8225" s="5"/>
    </row>
    <row r="8226" spans="1:1" x14ac:dyDescent="0.55000000000000004">
      <c r="A8226" s="5"/>
    </row>
    <row r="8227" spans="1:1" x14ac:dyDescent="0.55000000000000004">
      <c r="A8227" s="5"/>
    </row>
    <row r="8228" spans="1:1" x14ac:dyDescent="0.55000000000000004">
      <c r="A8228" s="5"/>
    </row>
    <row r="8229" spans="1:1" x14ac:dyDescent="0.55000000000000004">
      <c r="A8229" s="5"/>
    </row>
    <row r="8230" spans="1:1" x14ac:dyDescent="0.55000000000000004">
      <c r="A8230" s="5"/>
    </row>
    <row r="8231" spans="1:1" x14ac:dyDescent="0.55000000000000004">
      <c r="A8231" s="5"/>
    </row>
    <row r="8232" spans="1:1" x14ac:dyDescent="0.55000000000000004">
      <c r="A8232" s="5"/>
    </row>
    <row r="8233" spans="1:1" x14ac:dyDescent="0.55000000000000004">
      <c r="A8233" s="5"/>
    </row>
    <row r="8234" spans="1:1" x14ac:dyDescent="0.55000000000000004">
      <c r="A8234" s="5"/>
    </row>
    <row r="8235" spans="1:1" x14ac:dyDescent="0.55000000000000004">
      <c r="A8235" s="5"/>
    </row>
    <row r="8236" spans="1:1" x14ac:dyDescent="0.55000000000000004">
      <c r="A8236" s="5"/>
    </row>
    <row r="8237" spans="1:1" x14ac:dyDescent="0.55000000000000004">
      <c r="A8237" s="5"/>
    </row>
    <row r="8238" spans="1:1" x14ac:dyDescent="0.55000000000000004">
      <c r="A8238" s="5"/>
    </row>
    <row r="8239" spans="1:1" x14ac:dyDescent="0.55000000000000004">
      <c r="A8239" s="5"/>
    </row>
    <row r="8240" spans="1:1" x14ac:dyDescent="0.55000000000000004">
      <c r="A8240" s="5"/>
    </row>
    <row r="8241" spans="1:1" x14ac:dyDescent="0.55000000000000004">
      <c r="A8241" s="5"/>
    </row>
    <row r="8242" spans="1:1" x14ac:dyDescent="0.55000000000000004">
      <c r="A8242" s="5"/>
    </row>
    <row r="8243" spans="1:1" x14ac:dyDescent="0.55000000000000004">
      <c r="A8243" s="5"/>
    </row>
    <row r="8244" spans="1:1" x14ac:dyDescent="0.55000000000000004">
      <c r="A8244" s="5"/>
    </row>
    <row r="8245" spans="1:1" x14ac:dyDescent="0.55000000000000004">
      <c r="A8245" s="5"/>
    </row>
    <row r="8246" spans="1:1" x14ac:dyDescent="0.55000000000000004">
      <c r="A8246" s="5"/>
    </row>
    <row r="8247" spans="1:1" x14ac:dyDescent="0.55000000000000004">
      <c r="A8247" s="5"/>
    </row>
    <row r="8248" spans="1:1" x14ac:dyDescent="0.55000000000000004">
      <c r="A8248" s="5"/>
    </row>
    <row r="8249" spans="1:1" x14ac:dyDescent="0.55000000000000004">
      <c r="A8249" s="5"/>
    </row>
    <row r="8250" spans="1:1" x14ac:dyDescent="0.55000000000000004">
      <c r="A8250" s="5"/>
    </row>
    <row r="8251" spans="1:1" x14ac:dyDescent="0.55000000000000004">
      <c r="A8251" s="5"/>
    </row>
    <row r="8252" spans="1:1" x14ac:dyDescent="0.55000000000000004">
      <c r="A8252" s="5"/>
    </row>
    <row r="8253" spans="1:1" x14ac:dyDescent="0.55000000000000004">
      <c r="A8253" s="5"/>
    </row>
    <row r="8254" spans="1:1" x14ac:dyDescent="0.55000000000000004">
      <c r="A8254" s="5"/>
    </row>
    <row r="8255" spans="1:1" x14ac:dyDescent="0.55000000000000004">
      <c r="A8255" s="5"/>
    </row>
    <row r="8256" spans="1:1" x14ac:dyDescent="0.55000000000000004">
      <c r="A8256" s="5"/>
    </row>
    <row r="8257" spans="1:1" x14ac:dyDescent="0.55000000000000004">
      <c r="A8257" s="5"/>
    </row>
    <row r="8258" spans="1:1" x14ac:dyDescent="0.55000000000000004">
      <c r="A8258" s="5"/>
    </row>
    <row r="8259" spans="1:1" x14ac:dyDescent="0.55000000000000004">
      <c r="A8259" s="5"/>
    </row>
    <row r="8260" spans="1:1" x14ac:dyDescent="0.55000000000000004">
      <c r="A8260" s="5"/>
    </row>
    <row r="8261" spans="1:1" x14ac:dyDescent="0.55000000000000004">
      <c r="A8261" s="5"/>
    </row>
    <row r="8262" spans="1:1" x14ac:dyDescent="0.55000000000000004">
      <c r="A8262" s="5"/>
    </row>
    <row r="8263" spans="1:1" x14ac:dyDescent="0.55000000000000004">
      <c r="A8263" s="5"/>
    </row>
    <row r="8264" spans="1:1" x14ac:dyDescent="0.55000000000000004">
      <c r="A8264" s="5"/>
    </row>
    <row r="8265" spans="1:1" x14ac:dyDescent="0.55000000000000004">
      <c r="A8265" s="5"/>
    </row>
    <row r="8266" spans="1:1" x14ac:dyDescent="0.55000000000000004">
      <c r="A8266" s="5"/>
    </row>
    <row r="8267" spans="1:1" x14ac:dyDescent="0.55000000000000004">
      <c r="A8267" s="5"/>
    </row>
    <row r="8268" spans="1:1" x14ac:dyDescent="0.55000000000000004">
      <c r="A8268" s="5"/>
    </row>
    <row r="8269" spans="1:1" x14ac:dyDescent="0.55000000000000004">
      <c r="A8269" s="5"/>
    </row>
    <row r="8270" spans="1:1" x14ac:dyDescent="0.55000000000000004">
      <c r="A8270" s="5"/>
    </row>
    <row r="8271" spans="1:1" x14ac:dyDescent="0.55000000000000004">
      <c r="A8271" s="5"/>
    </row>
    <row r="8272" spans="1:1" x14ac:dyDescent="0.55000000000000004">
      <c r="A8272" s="5"/>
    </row>
    <row r="8273" spans="1:1" x14ac:dyDescent="0.55000000000000004">
      <c r="A8273" s="5"/>
    </row>
    <row r="8274" spans="1:1" x14ac:dyDescent="0.55000000000000004">
      <c r="A8274" s="5"/>
    </row>
    <row r="8275" spans="1:1" x14ac:dyDescent="0.55000000000000004">
      <c r="A8275" s="5"/>
    </row>
    <row r="8276" spans="1:1" x14ac:dyDescent="0.55000000000000004">
      <c r="A8276" s="5"/>
    </row>
    <row r="8277" spans="1:1" x14ac:dyDescent="0.55000000000000004">
      <c r="A8277" s="5"/>
    </row>
    <row r="8278" spans="1:1" x14ac:dyDescent="0.55000000000000004">
      <c r="A8278" s="5"/>
    </row>
    <row r="8279" spans="1:1" x14ac:dyDescent="0.55000000000000004">
      <c r="A8279" s="5"/>
    </row>
    <row r="8280" spans="1:1" x14ac:dyDescent="0.55000000000000004">
      <c r="A8280" s="5"/>
    </row>
    <row r="8281" spans="1:1" x14ac:dyDescent="0.55000000000000004">
      <c r="A8281" s="5"/>
    </row>
    <row r="8282" spans="1:1" x14ac:dyDescent="0.55000000000000004">
      <c r="A8282" s="5"/>
    </row>
    <row r="8283" spans="1:1" x14ac:dyDescent="0.55000000000000004">
      <c r="A8283" s="5"/>
    </row>
    <row r="8284" spans="1:1" x14ac:dyDescent="0.55000000000000004">
      <c r="A8284" s="5"/>
    </row>
    <row r="8285" spans="1:1" x14ac:dyDescent="0.55000000000000004">
      <c r="A8285" s="5"/>
    </row>
    <row r="8286" spans="1:1" x14ac:dyDescent="0.55000000000000004">
      <c r="A8286" s="5"/>
    </row>
    <row r="8287" spans="1:1" x14ac:dyDescent="0.55000000000000004">
      <c r="A8287" s="5"/>
    </row>
    <row r="8288" spans="1:1" x14ac:dyDescent="0.55000000000000004">
      <c r="A8288" s="5"/>
    </row>
    <row r="8289" spans="1:1" x14ac:dyDescent="0.55000000000000004">
      <c r="A8289" s="5"/>
    </row>
    <row r="8290" spans="1:1" x14ac:dyDescent="0.55000000000000004">
      <c r="A8290" s="5"/>
    </row>
    <row r="8291" spans="1:1" x14ac:dyDescent="0.55000000000000004">
      <c r="A8291" s="5"/>
    </row>
    <row r="8292" spans="1:1" x14ac:dyDescent="0.55000000000000004">
      <c r="A8292" s="5"/>
    </row>
    <row r="8293" spans="1:1" x14ac:dyDescent="0.55000000000000004">
      <c r="A8293" s="5"/>
    </row>
    <row r="8294" spans="1:1" x14ac:dyDescent="0.55000000000000004">
      <c r="A8294" s="5"/>
    </row>
    <row r="8295" spans="1:1" x14ac:dyDescent="0.55000000000000004">
      <c r="A8295" s="5"/>
    </row>
    <row r="8296" spans="1:1" x14ac:dyDescent="0.55000000000000004">
      <c r="A8296" s="5"/>
    </row>
    <row r="8297" spans="1:1" x14ac:dyDescent="0.55000000000000004">
      <c r="A8297" s="5"/>
    </row>
    <row r="8298" spans="1:1" x14ac:dyDescent="0.55000000000000004">
      <c r="A8298" s="5"/>
    </row>
    <row r="8299" spans="1:1" x14ac:dyDescent="0.55000000000000004">
      <c r="A8299" s="5"/>
    </row>
    <row r="8300" spans="1:1" x14ac:dyDescent="0.55000000000000004">
      <c r="A8300" s="5"/>
    </row>
    <row r="8301" spans="1:1" x14ac:dyDescent="0.55000000000000004">
      <c r="A8301" s="5"/>
    </row>
    <row r="8302" spans="1:1" x14ac:dyDescent="0.55000000000000004">
      <c r="A8302" s="5"/>
    </row>
    <row r="8303" spans="1:1" x14ac:dyDescent="0.55000000000000004">
      <c r="A8303" s="5"/>
    </row>
    <row r="8304" spans="1:1" x14ac:dyDescent="0.55000000000000004">
      <c r="A8304" s="5"/>
    </row>
    <row r="8305" spans="1:1" x14ac:dyDescent="0.55000000000000004">
      <c r="A8305" s="5"/>
    </row>
    <row r="8306" spans="1:1" x14ac:dyDescent="0.55000000000000004">
      <c r="A8306" s="5"/>
    </row>
    <row r="8307" spans="1:1" x14ac:dyDescent="0.55000000000000004">
      <c r="A8307" s="5"/>
    </row>
    <row r="8308" spans="1:1" x14ac:dyDescent="0.55000000000000004">
      <c r="A8308" s="5"/>
    </row>
    <row r="8309" spans="1:1" x14ac:dyDescent="0.55000000000000004">
      <c r="A8309" s="5"/>
    </row>
    <row r="8310" spans="1:1" x14ac:dyDescent="0.55000000000000004">
      <c r="A8310" s="5"/>
    </row>
    <row r="8311" spans="1:1" x14ac:dyDescent="0.55000000000000004">
      <c r="A8311" s="5"/>
    </row>
    <row r="8312" spans="1:1" x14ac:dyDescent="0.55000000000000004">
      <c r="A8312" s="5"/>
    </row>
    <row r="8313" spans="1:1" x14ac:dyDescent="0.55000000000000004">
      <c r="A8313" s="5"/>
    </row>
    <row r="8314" spans="1:1" x14ac:dyDescent="0.55000000000000004">
      <c r="A8314" s="5"/>
    </row>
    <row r="8315" spans="1:1" x14ac:dyDescent="0.55000000000000004">
      <c r="A8315" s="5"/>
    </row>
    <row r="8316" spans="1:1" x14ac:dyDescent="0.55000000000000004">
      <c r="A8316" s="5"/>
    </row>
    <row r="8317" spans="1:1" x14ac:dyDescent="0.55000000000000004">
      <c r="A8317" s="5"/>
    </row>
    <row r="8318" spans="1:1" x14ac:dyDescent="0.55000000000000004">
      <c r="A8318" s="5"/>
    </row>
    <row r="8319" spans="1:1" x14ac:dyDescent="0.55000000000000004">
      <c r="A8319" s="5"/>
    </row>
    <row r="8320" spans="1:1" x14ac:dyDescent="0.55000000000000004">
      <c r="A8320" s="5"/>
    </row>
    <row r="8321" spans="1:1" x14ac:dyDescent="0.55000000000000004">
      <c r="A8321" s="5"/>
    </row>
    <row r="8322" spans="1:1" x14ac:dyDescent="0.55000000000000004">
      <c r="A8322" s="5"/>
    </row>
    <row r="8323" spans="1:1" x14ac:dyDescent="0.55000000000000004">
      <c r="A8323" s="5"/>
    </row>
    <row r="8324" spans="1:1" x14ac:dyDescent="0.55000000000000004">
      <c r="A8324" s="5"/>
    </row>
    <row r="8325" spans="1:1" x14ac:dyDescent="0.55000000000000004">
      <c r="A8325" s="5"/>
    </row>
    <row r="8326" spans="1:1" x14ac:dyDescent="0.55000000000000004">
      <c r="A8326" s="5"/>
    </row>
    <row r="8327" spans="1:1" x14ac:dyDescent="0.55000000000000004">
      <c r="A8327" s="5"/>
    </row>
    <row r="8328" spans="1:1" x14ac:dyDescent="0.55000000000000004">
      <c r="A8328" s="5"/>
    </row>
    <row r="8329" spans="1:1" x14ac:dyDescent="0.55000000000000004">
      <c r="A8329" s="5"/>
    </row>
    <row r="8330" spans="1:1" x14ac:dyDescent="0.55000000000000004">
      <c r="A8330" s="5"/>
    </row>
    <row r="8331" spans="1:1" x14ac:dyDescent="0.55000000000000004">
      <c r="A8331" s="5"/>
    </row>
    <row r="8332" spans="1:1" x14ac:dyDescent="0.55000000000000004">
      <c r="A8332" s="5"/>
    </row>
    <row r="8333" spans="1:1" x14ac:dyDescent="0.55000000000000004">
      <c r="A8333" s="5"/>
    </row>
    <row r="8334" spans="1:1" x14ac:dyDescent="0.55000000000000004">
      <c r="A8334" s="5"/>
    </row>
    <row r="8335" spans="1:1" x14ac:dyDescent="0.55000000000000004">
      <c r="A8335" s="5"/>
    </row>
    <row r="8336" spans="1:1" x14ac:dyDescent="0.55000000000000004">
      <c r="A8336" s="5"/>
    </row>
    <row r="8337" spans="1:1" x14ac:dyDescent="0.55000000000000004">
      <c r="A8337" s="5"/>
    </row>
    <row r="8338" spans="1:1" x14ac:dyDescent="0.55000000000000004">
      <c r="A8338" s="5"/>
    </row>
    <row r="8339" spans="1:1" x14ac:dyDescent="0.55000000000000004">
      <c r="A8339" s="5"/>
    </row>
    <row r="8340" spans="1:1" x14ac:dyDescent="0.55000000000000004">
      <c r="A8340" s="5"/>
    </row>
    <row r="8341" spans="1:1" x14ac:dyDescent="0.55000000000000004">
      <c r="A8341" s="5"/>
    </row>
    <row r="8342" spans="1:1" x14ac:dyDescent="0.55000000000000004">
      <c r="A8342" s="5"/>
    </row>
    <row r="8343" spans="1:1" x14ac:dyDescent="0.55000000000000004">
      <c r="A8343" s="5"/>
    </row>
    <row r="8344" spans="1:1" x14ac:dyDescent="0.55000000000000004">
      <c r="A8344" s="5"/>
    </row>
    <row r="8345" spans="1:1" x14ac:dyDescent="0.55000000000000004">
      <c r="A8345" s="5"/>
    </row>
    <row r="8346" spans="1:1" x14ac:dyDescent="0.55000000000000004">
      <c r="A8346" s="5"/>
    </row>
    <row r="8347" spans="1:1" x14ac:dyDescent="0.55000000000000004">
      <c r="A8347" s="5"/>
    </row>
    <row r="8348" spans="1:1" x14ac:dyDescent="0.55000000000000004">
      <c r="A8348" s="5"/>
    </row>
    <row r="8349" spans="1:1" x14ac:dyDescent="0.55000000000000004">
      <c r="A8349" s="5"/>
    </row>
    <row r="8350" spans="1:1" x14ac:dyDescent="0.55000000000000004">
      <c r="A8350" s="5"/>
    </row>
    <row r="8351" spans="1:1" x14ac:dyDescent="0.55000000000000004">
      <c r="A8351" s="5"/>
    </row>
    <row r="8352" spans="1:1" x14ac:dyDescent="0.55000000000000004">
      <c r="A8352" s="5"/>
    </row>
    <row r="8353" spans="1:1" x14ac:dyDescent="0.55000000000000004">
      <c r="A8353" s="5"/>
    </row>
    <row r="8354" spans="1:1" x14ac:dyDescent="0.55000000000000004">
      <c r="A8354" s="5"/>
    </row>
    <row r="8355" spans="1:1" x14ac:dyDescent="0.55000000000000004">
      <c r="A8355" s="5"/>
    </row>
    <row r="8356" spans="1:1" x14ac:dyDescent="0.55000000000000004">
      <c r="A8356" s="5"/>
    </row>
    <row r="8357" spans="1:1" x14ac:dyDescent="0.55000000000000004">
      <c r="A8357" s="5"/>
    </row>
    <row r="8358" spans="1:1" x14ac:dyDescent="0.55000000000000004">
      <c r="A8358" s="5"/>
    </row>
    <row r="8359" spans="1:1" x14ac:dyDescent="0.55000000000000004">
      <c r="A8359" s="5"/>
    </row>
    <row r="8360" spans="1:1" x14ac:dyDescent="0.55000000000000004">
      <c r="A8360" s="5"/>
    </row>
    <row r="8361" spans="1:1" x14ac:dyDescent="0.55000000000000004">
      <c r="A8361" s="5"/>
    </row>
    <row r="8362" spans="1:1" x14ac:dyDescent="0.55000000000000004">
      <c r="A8362" s="5"/>
    </row>
    <row r="8363" spans="1:1" x14ac:dyDescent="0.55000000000000004">
      <c r="A8363" s="5"/>
    </row>
    <row r="8364" spans="1:1" x14ac:dyDescent="0.55000000000000004">
      <c r="A8364" s="5"/>
    </row>
    <row r="8365" spans="1:1" x14ac:dyDescent="0.55000000000000004">
      <c r="A8365" s="5"/>
    </row>
    <row r="8366" spans="1:1" x14ac:dyDescent="0.55000000000000004">
      <c r="A8366" s="5"/>
    </row>
    <row r="8367" spans="1:1" x14ac:dyDescent="0.55000000000000004">
      <c r="A8367" s="5"/>
    </row>
    <row r="8368" spans="1:1" x14ac:dyDescent="0.55000000000000004">
      <c r="A8368" s="5"/>
    </row>
    <row r="8369" spans="1:1" x14ac:dyDescent="0.55000000000000004">
      <c r="A8369" s="5"/>
    </row>
    <row r="8370" spans="1:1" x14ac:dyDescent="0.55000000000000004">
      <c r="A8370" s="5"/>
    </row>
    <row r="8371" spans="1:1" x14ac:dyDescent="0.55000000000000004">
      <c r="A8371" s="5"/>
    </row>
    <row r="8372" spans="1:1" x14ac:dyDescent="0.55000000000000004">
      <c r="A8372" s="5"/>
    </row>
    <row r="8373" spans="1:1" x14ac:dyDescent="0.55000000000000004">
      <c r="A8373" s="5"/>
    </row>
    <row r="8374" spans="1:1" x14ac:dyDescent="0.55000000000000004">
      <c r="A8374" s="5"/>
    </row>
    <row r="8375" spans="1:1" x14ac:dyDescent="0.55000000000000004">
      <c r="A8375" s="5"/>
    </row>
    <row r="8376" spans="1:1" x14ac:dyDescent="0.55000000000000004">
      <c r="A8376" s="5"/>
    </row>
    <row r="8377" spans="1:1" x14ac:dyDescent="0.55000000000000004">
      <c r="A8377" s="5"/>
    </row>
    <row r="8378" spans="1:1" x14ac:dyDescent="0.55000000000000004">
      <c r="A8378" s="5"/>
    </row>
    <row r="8379" spans="1:1" x14ac:dyDescent="0.55000000000000004">
      <c r="A8379" s="5"/>
    </row>
    <row r="8380" spans="1:1" x14ac:dyDescent="0.55000000000000004">
      <c r="A8380" s="5"/>
    </row>
    <row r="8381" spans="1:1" x14ac:dyDescent="0.55000000000000004">
      <c r="A8381" s="5"/>
    </row>
    <row r="8382" spans="1:1" x14ac:dyDescent="0.55000000000000004">
      <c r="A8382" s="5"/>
    </row>
    <row r="8383" spans="1:1" x14ac:dyDescent="0.55000000000000004">
      <c r="A8383" s="5"/>
    </row>
    <row r="8384" spans="1:1" x14ac:dyDescent="0.55000000000000004">
      <c r="A8384" s="5"/>
    </row>
    <row r="8385" spans="1:1" x14ac:dyDescent="0.55000000000000004">
      <c r="A8385" s="5"/>
    </row>
    <row r="8386" spans="1:1" x14ac:dyDescent="0.55000000000000004">
      <c r="A8386" s="5"/>
    </row>
    <row r="8387" spans="1:1" x14ac:dyDescent="0.55000000000000004">
      <c r="A8387" s="5"/>
    </row>
    <row r="8388" spans="1:1" x14ac:dyDescent="0.55000000000000004">
      <c r="A8388" s="5"/>
    </row>
    <row r="8389" spans="1:1" x14ac:dyDescent="0.55000000000000004">
      <c r="A8389" s="5"/>
    </row>
    <row r="8390" spans="1:1" x14ac:dyDescent="0.55000000000000004">
      <c r="A8390" s="5"/>
    </row>
    <row r="8391" spans="1:1" x14ac:dyDescent="0.55000000000000004">
      <c r="A8391" s="5"/>
    </row>
    <row r="8392" spans="1:1" x14ac:dyDescent="0.55000000000000004">
      <c r="A8392" s="5"/>
    </row>
    <row r="8393" spans="1:1" x14ac:dyDescent="0.55000000000000004">
      <c r="A8393" s="5"/>
    </row>
    <row r="8394" spans="1:1" x14ac:dyDescent="0.55000000000000004">
      <c r="A8394" s="5"/>
    </row>
    <row r="8395" spans="1:1" x14ac:dyDescent="0.55000000000000004">
      <c r="A8395" s="5"/>
    </row>
    <row r="8396" spans="1:1" x14ac:dyDescent="0.55000000000000004">
      <c r="A8396" s="5"/>
    </row>
    <row r="8397" spans="1:1" x14ac:dyDescent="0.55000000000000004">
      <c r="A8397" s="5"/>
    </row>
    <row r="8398" spans="1:1" x14ac:dyDescent="0.55000000000000004">
      <c r="A8398" s="5"/>
    </row>
    <row r="8399" spans="1:1" x14ac:dyDescent="0.55000000000000004">
      <c r="A8399" s="5"/>
    </row>
    <row r="8400" spans="1:1" x14ac:dyDescent="0.55000000000000004">
      <c r="A8400" s="5"/>
    </row>
    <row r="8401" spans="1:1" x14ac:dyDescent="0.55000000000000004">
      <c r="A8401" s="5"/>
    </row>
    <row r="8402" spans="1:1" x14ac:dyDescent="0.55000000000000004">
      <c r="A8402" s="5"/>
    </row>
    <row r="8403" spans="1:1" x14ac:dyDescent="0.55000000000000004">
      <c r="A8403" s="5"/>
    </row>
    <row r="8404" spans="1:1" x14ac:dyDescent="0.55000000000000004">
      <c r="A8404" s="5"/>
    </row>
    <row r="8405" spans="1:1" x14ac:dyDescent="0.55000000000000004">
      <c r="A8405" s="5"/>
    </row>
    <row r="8406" spans="1:1" x14ac:dyDescent="0.55000000000000004">
      <c r="A8406" s="5"/>
    </row>
    <row r="8407" spans="1:1" x14ac:dyDescent="0.55000000000000004">
      <c r="A8407" s="5"/>
    </row>
    <row r="8408" spans="1:1" x14ac:dyDescent="0.55000000000000004">
      <c r="A8408" s="5"/>
    </row>
    <row r="8409" spans="1:1" x14ac:dyDescent="0.55000000000000004">
      <c r="A8409" s="5"/>
    </row>
    <row r="8410" spans="1:1" x14ac:dyDescent="0.55000000000000004">
      <c r="A8410" s="5"/>
    </row>
    <row r="8411" spans="1:1" x14ac:dyDescent="0.55000000000000004">
      <c r="A8411" s="5"/>
    </row>
    <row r="8412" spans="1:1" x14ac:dyDescent="0.55000000000000004">
      <c r="A8412" s="5"/>
    </row>
    <row r="8413" spans="1:1" x14ac:dyDescent="0.55000000000000004">
      <c r="A8413" s="5"/>
    </row>
    <row r="8414" spans="1:1" x14ac:dyDescent="0.55000000000000004">
      <c r="A8414" s="5"/>
    </row>
    <row r="8415" spans="1:1" x14ac:dyDescent="0.55000000000000004">
      <c r="A8415" s="5"/>
    </row>
    <row r="8416" spans="1:1" x14ac:dyDescent="0.55000000000000004">
      <c r="A8416" s="5"/>
    </row>
    <row r="8417" spans="1:1" x14ac:dyDescent="0.55000000000000004">
      <c r="A8417" s="5"/>
    </row>
    <row r="8418" spans="1:1" x14ac:dyDescent="0.55000000000000004">
      <c r="A8418" s="5"/>
    </row>
    <row r="8419" spans="1:1" x14ac:dyDescent="0.55000000000000004">
      <c r="A8419" s="5"/>
    </row>
    <row r="8420" spans="1:1" x14ac:dyDescent="0.55000000000000004">
      <c r="A8420" s="5"/>
    </row>
    <row r="8421" spans="1:1" x14ac:dyDescent="0.55000000000000004">
      <c r="A8421" s="5"/>
    </row>
    <row r="8422" spans="1:1" x14ac:dyDescent="0.55000000000000004">
      <c r="A8422" s="5"/>
    </row>
    <row r="8423" spans="1:1" x14ac:dyDescent="0.55000000000000004">
      <c r="A8423" s="5"/>
    </row>
    <row r="8424" spans="1:1" x14ac:dyDescent="0.55000000000000004">
      <c r="A8424" s="5"/>
    </row>
    <row r="8425" spans="1:1" x14ac:dyDescent="0.55000000000000004">
      <c r="A8425" s="5"/>
    </row>
    <row r="8426" spans="1:1" x14ac:dyDescent="0.55000000000000004">
      <c r="A8426" s="5"/>
    </row>
    <row r="8427" spans="1:1" x14ac:dyDescent="0.55000000000000004">
      <c r="A8427" s="5"/>
    </row>
    <row r="8428" spans="1:1" x14ac:dyDescent="0.55000000000000004">
      <c r="A8428" s="5"/>
    </row>
    <row r="8429" spans="1:1" x14ac:dyDescent="0.55000000000000004">
      <c r="A8429" s="5"/>
    </row>
    <row r="8430" spans="1:1" x14ac:dyDescent="0.55000000000000004">
      <c r="A8430" s="5"/>
    </row>
    <row r="8431" spans="1:1" x14ac:dyDescent="0.55000000000000004">
      <c r="A8431" s="5"/>
    </row>
    <row r="8432" spans="1:1" x14ac:dyDescent="0.55000000000000004">
      <c r="A8432" s="5"/>
    </row>
    <row r="8433" spans="1:1" x14ac:dyDescent="0.55000000000000004">
      <c r="A8433" s="5"/>
    </row>
    <row r="8434" spans="1:1" x14ac:dyDescent="0.55000000000000004">
      <c r="A8434" s="5"/>
    </row>
    <row r="8435" spans="1:1" x14ac:dyDescent="0.55000000000000004">
      <c r="A8435" s="5"/>
    </row>
    <row r="8436" spans="1:1" x14ac:dyDescent="0.55000000000000004">
      <c r="A8436" s="5"/>
    </row>
    <row r="8437" spans="1:1" x14ac:dyDescent="0.55000000000000004">
      <c r="A8437" s="5"/>
    </row>
    <row r="8438" spans="1:1" x14ac:dyDescent="0.55000000000000004">
      <c r="A8438" s="5"/>
    </row>
    <row r="8439" spans="1:1" x14ac:dyDescent="0.55000000000000004">
      <c r="A8439" s="5"/>
    </row>
    <row r="8440" spans="1:1" x14ac:dyDescent="0.55000000000000004">
      <c r="A8440" s="5"/>
    </row>
    <row r="8441" spans="1:1" x14ac:dyDescent="0.55000000000000004">
      <c r="A8441" s="5"/>
    </row>
    <row r="8442" spans="1:1" x14ac:dyDescent="0.55000000000000004">
      <c r="A8442" s="5"/>
    </row>
    <row r="8443" spans="1:1" x14ac:dyDescent="0.55000000000000004">
      <c r="A8443" s="5"/>
    </row>
    <row r="8444" spans="1:1" x14ac:dyDescent="0.55000000000000004">
      <c r="A8444" s="5"/>
    </row>
    <row r="8445" spans="1:1" x14ac:dyDescent="0.55000000000000004">
      <c r="A8445" s="5"/>
    </row>
    <row r="8446" spans="1:1" x14ac:dyDescent="0.55000000000000004">
      <c r="A8446" s="5"/>
    </row>
    <row r="8447" spans="1:1" x14ac:dyDescent="0.55000000000000004">
      <c r="A8447" s="5"/>
    </row>
    <row r="8448" spans="1:1" x14ac:dyDescent="0.55000000000000004">
      <c r="A8448" s="5"/>
    </row>
    <row r="8449" spans="1:1" x14ac:dyDescent="0.55000000000000004">
      <c r="A8449" s="5"/>
    </row>
    <row r="8450" spans="1:1" x14ac:dyDescent="0.55000000000000004">
      <c r="A8450" s="5"/>
    </row>
    <row r="8451" spans="1:1" x14ac:dyDescent="0.55000000000000004">
      <c r="A8451" s="5"/>
    </row>
    <row r="8452" spans="1:1" x14ac:dyDescent="0.55000000000000004">
      <c r="A8452" s="5"/>
    </row>
    <row r="8453" spans="1:1" x14ac:dyDescent="0.55000000000000004">
      <c r="A8453" s="5"/>
    </row>
    <row r="8454" spans="1:1" x14ac:dyDescent="0.55000000000000004">
      <c r="A8454" s="5"/>
    </row>
    <row r="8455" spans="1:1" x14ac:dyDescent="0.55000000000000004">
      <c r="A8455" s="5"/>
    </row>
    <row r="8456" spans="1:1" x14ac:dyDescent="0.55000000000000004">
      <c r="A8456" s="5"/>
    </row>
    <row r="8457" spans="1:1" x14ac:dyDescent="0.55000000000000004">
      <c r="A8457" s="5"/>
    </row>
    <row r="8458" spans="1:1" x14ac:dyDescent="0.55000000000000004">
      <c r="A8458" s="5"/>
    </row>
    <row r="8459" spans="1:1" x14ac:dyDescent="0.55000000000000004">
      <c r="A8459" s="5"/>
    </row>
    <row r="8460" spans="1:1" x14ac:dyDescent="0.55000000000000004">
      <c r="A8460" s="5"/>
    </row>
    <row r="8461" spans="1:1" x14ac:dyDescent="0.55000000000000004">
      <c r="A8461" s="5"/>
    </row>
    <row r="8462" spans="1:1" x14ac:dyDescent="0.55000000000000004">
      <c r="A8462" s="5"/>
    </row>
    <row r="8463" spans="1:1" x14ac:dyDescent="0.55000000000000004">
      <c r="A8463" s="5"/>
    </row>
    <row r="8464" spans="1:1" x14ac:dyDescent="0.55000000000000004">
      <c r="A8464" s="5"/>
    </row>
    <row r="8465" spans="1:1" x14ac:dyDescent="0.55000000000000004">
      <c r="A8465" s="5"/>
    </row>
    <row r="8466" spans="1:1" x14ac:dyDescent="0.55000000000000004">
      <c r="A8466" s="5"/>
    </row>
    <row r="8467" spans="1:1" x14ac:dyDescent="0.55000000000000004">
      <c r="A8467" s="5"/>
    </row>
    <row r="8468" spans="1:1" x14ac:dyDescent="0.55000000000000004">
      <c r="A8468" s="5"/>
    </row>
    <row r="8469" spans="1:1" x14ac:dyDescent="0.55000000000000004">
      <c r="A8469" s="5"/>
    </row>
    <row r="8470" spans="1:1" x14ac:dyDescent="0.55000000000000004">
      <c r="A8470" s="5"/>
    </row>
    <row r="8471" spans="1:1" x14ac:dyDescent="0.55000000000000004">
      <c r="A8471" s="5"/>
    </row>
    <row r="8472" spans="1:1" x14ac:dyDescent="0.55000000000000004">
      <c r="A8472" s="5"/>
    </row>
    <row r="8473" spans="1:1" x14ac:dyDescent="0.55000000000000004">
      <c r="A8473" s="5"/>
    </row>
    <row r="8474" spans="1:1" x14ac:dyDescent="0.55000000000000004">
      <c r="A8474" s="5"/>
    </row>
    <row r="8475" spans="1:1" x14ac:dyDescent="0.55000000000000004">
      <c r="A8475" s="5"/>
    </row>
    <row r="8476" spans="1:1" x14ac:dyDescent="0.55000000000000004">
      <c r="A8476" s="5"/>
    </row>
    <row r="8477" spans="1:1" x14ac:dyDescent="0.55000000000000004">
      <c r="A8477" s="5"/>
    </row>
    <row r="8478" spans="1:1" x14ac:dyDescent="0.55000000000000004">
      <c r="A8478" s="5"/>
    </row>
    <row r="8479" spans="1:1" x14ac:dyDescent="0.55000000000000004">
      <c r="A8479" s="5"/>
    </row>
    <row r="8480" spans="1:1" x14ac:dyDescent="0.55000000000000004">
      <c r="A8480" s="5"/>
    </row>
    <row r="8481" spans="1:1" x14ac:dyDescent="0.55000000000000004">
      <c r="A8481" s="5"/>
    </row>
    <row r="8482" spans="1:1" x14ac:dyDescent="0.55000000000000004">
      <c r="A8482" s="5"/>
    </row>
    <row r="8483" spans="1:1" x14ac:dyDescent="0.55000000000000004">
      <c r="A8483" s="5"/>
    </row>
    <row r="8484" spans="1:1" x14ac:dyDescent="0.55000000000000004">
      <c r="A8484" s="5"/>
    </row>
    <row r="8485" spans="1:1" x14ac:dyDescent="0.55000000000000004">
      <c r="A8485" s="5"/>
    </row>
    <row r="8486" spans="1:1" x14ac:dyDescent="0.55000000000000004">
      <c r="A8486" s="5"/>
    </row>
    <row r="8487" spans="1:1" x14ac:dyDescent="0.55000000000000004">
      <c r="A8487" s="5"/>
    </row>
    <row r="8488" spans="1:1" x14ac:dyDescent="0.55000000000000004">
      <c r="A8488" s="5"/>
    </row>
    <row r="8489" spans="1:1" x14ac:dyDescent="0.55000000000000004">
      <c r="A8489" s="5"/>
    </row>
    <row r="8490" spans="1:1" x14ac:dyDescent="0.55000000000000004">
      <c r="A8490" s="5"/>
    </row>
    <row r="8491" spans="1:1" x14ac:dyDescent="0.55000000000000004">
      <c r="A8491" s="5"/>
    </row>
    <row r="8492" spans="1:1" x14ac:dyDescent="0.55000000000000004">
      <c r="A8492" s="5"/>
    </row>
    <row r="8493" spans="1:1" x14ac:dyDescent="0.55000000000000004">
      <c r="A8493" s="5"/>
    </row>
    <row r="8494" spans="1:1" x14ac:dyDescent="0.55000000000000004">
      <c r="A8494" s="5"/>
    </row>
    <row r="8495" spans="1:1" x14ac:dyDescent="0.55000000000000004">
      <c r="A8495" s="5"/>
    </row>
    <row r="8496" spans="1:1" x14ac:dyDescent="0.55000000000000004">
      <c r="A8496" s="5"/>
    </row>
    <row r="8497" spans="1:1" x14ac:dyDescent="0.55000000000000004">
      <c r="A8497" s="5"/>
    </row>
    <row r="8498" spans="1:1" x14ac:dyDescent="0.55000000000000004">
      <c r="A8498" s="5"/>
    </row>
    <row r="8499" spans="1:1" x14ac:dyDescent="0.55000000000000004">
      <c r="A8499" s="5"/>
    </row>
    <row r="8500" spans="1:1" x14ac:dyDescent="0.55000000000000004">
      <c r="A8500" s="5"/>
    </row>
    <row r="8501" spans="1:1" x14ac:dyDescent="0.55000000000000004">
      <c r="A8501" s="5"/>
    </row>
    <row r="8502" spans="1:1" x14ac:dyDescent="0.55000000000000004">
      <c r="A8502" s="5"/>
    </row>
    <row r="8503" spans="1:1" x14ac:dyDescent="0.55000000000000004">
      <c r="A8503" s="5"/>
    </row>
    <row r="8504" spans="1:1" x14ac:dyDescent="0.55000000000000004">
      <c r="A8504" s="5"/>
    </row>
    <row r="8505" spans="1:1" x14ac:dyDescent="0.55000000000000004">
      <c r="A8505" s="5"/>
    </row>
    <row r="8506" spans="1:1" x14ac:dyDescent="0.55000000000000004">
      <c r="A8506" s="5"/>
    </row>
    <row r="8507" spans="1:1" x14ac:dyDescent="0.55000000000000004">
      <c r="A8507" s="5"/>
    </row>
    <row r="8508" spans="1:1" x14ac:dyDescent="0.55000000000000004">
      <c r="A8508" s="5"/>
    </row>
    <row r="8509" spans="1:1" x14ac:dyDescent="0.55000000000000004">
      <c r="A8509" s="5"/>
    </row>
    <row r="8510" spans="1:1" x14ac:dyDescent="0.55000000000000004">
      <c r="A8510" s="5"/>
    </row>
    <row r="8511" spans="1:1" x14ac:dyDescent="0.55000000000000004">
      <c r="A8511" s="5"/>
    </row>
    <row r="8512" spans="1:1" x14ac:dyDescent="0.55000000000000004">
      <c r="A8512" s="5"/>
    </row>
    <row r="8513" spans="1:1" x14ac:dyDescent="0.55000000000000004">
      <c r="A8513" s="5"/>
    </row>
    <row r="8514" spans="1:1" x14ac:dyDescent="0.55000000000000004">
      <c r="A8514" s="5"/>
    </row>
    <row r="8515" spans="1:1" x14ac:dyDescent="0.55000000000000004">
      <c r="A8515" s="5"/>
    </row>
    <row r="8516" spans="1:1" x14ac:dyDescent="0.55000000000000004">
      <c r="A8516" s="5"/>
    </row>
    <row r="8517" spans="1:1" x14ac:dyDescent="0.55000000000000004">
      <c r="A8517" s="5"/>
    </row>
    <row r="8518" spans="1:1" x14ac:dyDescent="0.55000000000000004">
      <c r="A8518" s="5"/>
    </row>
    <row r="8519" spans="1:1" x14ac:dyDescent="0.55000000000000004">
      <c r="A8519" s="5"/>
    </row>
    <row r="8520" spans="1:1" x14ac:dyDescent="0.55000000000000004">
      <c r="A8520" s="5"/>
    </row>
    <row r="8521" spans="1:1" x14ac:dyDescent="0.55000000000000004">
      <c r="A8521" s="5"/>
    </row>
    <row r="8522" spans="1:1" x14ac:dyDescent="0.55000000000000004">
      <c r="A8522" s="5"/>
    </row>
    <row r="8523" spans="1:1" x14ac:dyDescent="0.55000000000000004">
      <c r="A8523" s="5"/>
    </row>
    <row r="8524" spans="1:1" x14ac:dyDescent="0.55000000000000004">
      <c r="A8524" s="5"/>
    </row>
    <row r="8525" spans="1:1" x14ac:dyDescent="0.55000000000000004">
      <c r="A8525" s="5"/>
    </row>
    <row r="8526" spans="1:1" x14ac:dyDescent="0.55000000000000004">
      <c r="A8526" s="5"/>
    </row>
    <row r="8527" spans="1:1" x14ac:dyDescent="0.55000000000000004">
      <c r="A8527" s="5"/>
    </row>
    <row r="8528" spans="1:1" x14ac:dyDescent="0.55000000000000004">
      <c r="A8528" s="5"/>
    </row>
    <row r="8529" spans="1:1" x14ac:dyDescent="0.55000000000000004">
      <c r="A8529" s="5"/>
    </row>
    <row r="8530" spans="1:1" x14ac:dyDescent="0.55000000000000004">
      <c r="A8530" s="5"/>
    </row>
    <row r="8531" spans="1:1" x14ac:dyDescent="0.55000000000000004">
      <c r="A8531" s="5"/>
    </row>
    <row r="8532" spans="1:1" x14ac:dyDescent="0.55000000000000004">
      <c r="A8532" s="5"/>
    </row>
    <row r="8533" spans="1:1" x14ac:dyDescent="0.55000000000000004">
      <c r="A8533" s="5"/>
    </row>
    <row r="8534" spans="1:1" x14ac:dyDescent="0.55000000000000004">
      <c r="A8534" s="5"/>
    </row>
    <row r="8535" spans="1:1" x14ac:dyDescent="0.55000000000000004">
      <c r="A8535" s="5"/>
    </row>
    <row r="8536" spans="1:1" x14ac:dyDescent="0.55000000000000004">
      <c r="A8536" s="5"/>
    </row>
    <row r="8537" spans="1:1" x14ac:dyDescent="0.55000000000000004">
      <c r="A8537" s="5"/>
    </row>
    <row r="8538" spans="1:1" x14ac:dyDescent="0.55000000000000004">
      <c r="A8538" s="5"/>
    </row>
    <row r="8539" spans="1:1" x14ac:dyDescent="0.55000000000000004">
      <c r="A8539" s="5"/>
    </row>
    <row r="8540" spans="1:1" x14ac:dyDescent="0.55000000000000004">
      <c r="A8540" s="5"/>
    </row>
    <row r="8541" spans="1:1" x14ac:dyDescent="0.55000000000000004">
      <c r="A8541" s="5"/>
    </row>
    <row r="8542" spans="1:1" x14ac:dyDescent="0.55000000000000004">
      <c r="A8542" s="5"/>
    </row>
    <row r="8543" spans="1:1" x14ac:dyDescent="0.55000000000000004">
      <c r="A8543" s="5"/>
    </row>
    <row r="8544" spans="1:1" x14ac:dyDescent="0.55000000000000004">
      <c r="A8544" s="5"/>
    </row>
    <row r="8545" spans="1:1" x14ac:dyDescent="0.55000000000000004">
      <c r="A8545" s="5"/>
    </row>
    <row r="8546" spans="1:1" x14ac:dyDescent="0.55000000000000004">
      <c r="A8546" s="5"/>
    </row>
    <row r="8547" spans="1:1" x14ac:dyDescent="0.55000000000000004">
      <c r="A8547" s="5"/>
    </row>
    <row r="8548" spans="1:1" x14ac:dyDescent="0.55000000000000004">
      <c r="A8548" s="5"/>
    </row>
    <row r="8549" spans="1:1" x14ac:dyDescent="0.55000000000000004">
      <c r="A8549" s="5"/>
    </row>
    <row r="8550" spans="1:1" x14ac:dyDescent="0.55000000000000004">
      <c r="A8550" s="5"/>
    </row>
    <row r="8551" spans="1:1" x14ac:dyDescent="0.55000000000000004">
      <c r="A8551" s="5"/>
    </row>
    <row r="8552" spans="1:1" x14ac:dyDescent="0.55000000000000004">
      <c r="A8552" s="5"/>
    </row>
    <row r="8553" spans="1:1" x14ac:dyDescent="0.55000000000000004">
      <c r="A8553" s="5"/>
    </row>
    <row r="8554" spans="1:1" x14ac:dyDescent="0.55000000000000004">
      <c r="A8554" s="5"/>
    </row>
    <row r="8555" spans="1:1" x14ac:dyDescent="0.55000000000000004">
      <c r="A8555" s="5"/>
    </row>
    <row r="8556" spans="1:1" x14ac:dyDescent="0.55000000000000004">
      <c r="A8556" s="5"/>
    </row>
    <row r="8557" spans="1:1" x14ac:dyDescent="0.55000000000000004">
      <c r="A8557" s="5"/>
    </row>
    <row r="8558" spans="1:1" x14ac:dyDescent="0.55000000000000004">
      <c r="A8558" s="5"/>
    </row>
    <row r="8559" spans="1:1" x14ac:dyDescent="0.55000000000000004">
      <c r="A8559" s="5"/>
    </row>
    <row r="8560" spans="1:1" x14ac:dyDescent="0.55000000000000004">
      <c r="A8560" s="5"/>
    </row>
    <row r="8561" spans="1:1" x14ac:dyDescent="0.55000000000000004">
      <c r="A8561" s="5"/>
    </row>
    <row r="8562" spans="1:1" x14ac:dyDescent="0.55000000000000004">
      <c r="A8562" s="5"/>
    </row>
    <row r="8563" spans="1:1" x14ac:dyDescent="0.55000000000000004">
      <c r="A8563" s="5"/>
    </row>
    <row r="8564" spans="1:1" x14ac:dyDescent="0.55000000000000004">
      <c r="A8564" s="5"/>
    </row>
    <row r="8565" spans="1:1" x14ac:dyDescent="0.55000000000000004">
      <c r="A8565" s="5"/>
    </row>
    <row r="8566" spans="1:1" x14ac:dyDescent="0.55000000000000004">
      <c r="A8566" s="5"/>
    </row>
    <row r="8567" spans="1:1" x14ac:dyDescent="0.55000000000000004">
      <c r="A8567" s="5"/>
    </row>
    <row r="8568" spans="1:1" x14ac:dyDescent="0.55000000000000004">
      <c r="A8568" s="5"/>
    </row>
    <row r="8569" spans="1:1" x14ac:dyDescent="0.55000000000000004">
      <c r="A8569" s="5"/>
    </row>
    <row r="8570" spans="1:1" x14ac:dyDescent="0.55000000000000004">
      <c r="A8570" s="5"/>
    </row>
    <row r="8571" spans="1:1" x14ac:dyDescent="0.55000000000000004">
      <c r="A8571" s="5"/>
    </row>
    <row r="8572" spans="1:1" x14ac:dyDescent="0.55000000000000004">
      <c r="A8572" s="5"/>
    </row>
    <row r="8573" spans="1:1" x14ac:dyDescent="0.55000000000000004">
      <c r="A8573" s="5"/>
    </row>
    <row r="8574" spans="1:1" x14ac:dyDescent="0.55000000000000004">
      <c r="A8574" s="5"/>
    </row>
    <row r="8575" spans="1:1" x14ac:dyDescent="0.55000000000000004">
      <c r="A8575" s="5"/>
    </row>
    <row r="8576" spans="1:1" x14ac:dyDescent="0.55000000000000004">
      <c r="A8576" s="5"/>
    </row>
    <row r="8577" spans="1:1" x14ac:dyDescent="0.55000000000000004">
      <c r="A8577" s="5"/>
    </row>
    <row r="8578" spans="1:1" x14ac:dyDescent="0.55000000000000004">
      <c r="A8578" s="5"/>
    </row>
    <row r="8579" spans="1:1" x14ac:dyDescent="0.55000000000000004">
      <c r="A8579" s="5"/>
    </row>
    <row r="8580" spans="1:1" x14ac:dyDescent="0.55000000000000004">
      <c r="A8580" s="5"/>
    </row>
    <row r="8581" spans="1:1" x14ac:dyDescent="0.55000000000000004">
      <c r="A8581" s="5"/>
    </row>
    <row r="8582" spans="1:1" x14ac:dyDescent="0.55000000000000004">
      <c r="A8582" s="5"/>
    </row>
    <row r="8583" spans="1:1" x14ac:dyDescent="0.55000000000000004">
      <c r="A8583" s="5"/>
    </row>
    <row r="8584" spans="1:1" x14ac:dyDescent="0.55000000000000004">
      <c r="A8584" s="5"/>
    </row>
    <row r="8585" spans="1:1" x14ac:dyDescent="0.55000000000000004">
      <c r="A8585" s="5"/>
    </row>
    <row r="8586" spans="1:1" x14ac:dyDescent="0.55000000000000004">
      <c r="A8586" s="5"/>
    </row>
    <row r="8587" spans="1:1" x14ac:dyDescent="0.55000000000000004">
      <c r="A8587" s="5"/>
    </row>
    <row r="8588" spans="1:1" x14ac:dyDescent="0.55000000000000004">
      <c r="A8588" s="5"/>
    </row>
    <row r="8589" spans="1:1" x14ac:dyDescent="0.55000000000000004">
      <c r="A8589" s="5"/>
    </row>
    <row r="8590" spans="1:1" x14ac:dyDescent="0.55000000000000004">
      <c r="A8590" s="5"/>
    </row>
    <row r="8591" spans="1:1" x14ac:dyDescent="0.55000000000000004">
      <c r="A8591" s="5"/>
    </row>
    <row r="8592" spans="1:1" x14ac:dyDescent="0.55000000000000004">
      <c r="A8592" s="5"/>
    </row>
    <row r="8593" spans="1:1" x14ac:dyDescent="0.55000000000000004">
      <c r="A8593" s="5"/>
    </row>
    <row r="8594" spans="1:1" x14ac:dyDescent="0.55000000000000004">
      <c r="A8594" s="5"/>
    </row>
    <row r="8595" spans="1:1" x14ac:dyDescent="0.55000000000000004">
      <c r="A8595" s="5"/>
    </row>
    <row r="8596" spans="1:1" x14ac:dyDescent="0.55000000000000004">
      <c r="A8596" s="5"/>
    </row>
    <row r="8597" spans="1:1" x14ac:dyDescent="0.55000000000000004">
      <c r="A8597" s="5"/>
    </row>
    <row r="8598" spans="1:1" x14ac:dyDescent="0.55000000000000004">
      <c r="A8598" s="5"/>
    </row>
    <row r="8599" spans="1:1" x14ac:dyDescent="0.55000000000000004">
      <c r="A8599" s="5"/>
    </row>
    <row r="8600" spans="1:1" x14ac:dyDescent="0.55000000000000004">
      <c r="A8600" s="5"/>
    </row>
    <row r="8601" spans="1:1" x14ac:dyDescent="0.55000000000000004">
      <c r="A8601" s="5"/>
    </row>
    <row r="8602" spans="1:1" x14ac:dyDescent="0.55000000000000004">
      <c r="A8602" s="5"/>
    </row>
    <row r="8603" spans="1:1" x14ac:dyDescent="0.55000000000000004">
      <c r="A8603" s="5"/>
    </row>
    <row r="8604" spans="1:1" x14ac:dyDescent="0.55000000000000004">
      <c r="A8604" s="5"/>
    </row>
    <row r="8605" spans="1:1" x14ac:dyDescent="0.55000000000000004">
      <c r="A8605" s="5"/>
    </row>
    <row r="8606" spans="1:1" x14ac:dyDescent="0.55000000000000004">
      <c r="A8606" s="5"/>
    </row>
    <row r="8607" spans="1:1" x14ac:dyDescent="0.55000000000000004">
      <c r="A8607" s="5"/>
    </row>
    <row r="8608" spans="1:1" x14ac:dyDescent="0.55000000000000004">
      <c r="A8608" s="5"/>
    </row>
    <row r="8609" spans="1:1" x14ac:dyDescent="0.55000000000000004">
      <c r="A8609" s="5"/>
    </row>
    <row r="8610" spans="1:1" x14ac:dyDescent="0.55000000000000004">
      <c r="A8610" s="5"/>
    </row>
    <row r="8611" spans="1:1" x14ac:dyDescent="0.55000000000000004">
      <c r="A8611" s="5"/>
    </row>
    <row r="8612" spans="1:1" x14ac:dyDescent="0.55000000000000004">
      <c r="A8612" s="5"/>
    </row>
    <row r="8613" spans="1:1" x14ac:dyDescent="0.55000000000000004">
      <c r="A8613" s="5"/>
    </row>
    <row r="8614" spans="1:1" x14ac:dyDescent="0.55000000000000004">
      <c r="A8614" s="5"/>
    </row>
    <row r="8615" spans="1:1" x14ac:dyDescent="0.55000000000000004">
      <c r="A8615" s="5"/>
    </row>
    <row r="8616" spans="1:1" x14ac:dyDescent="0.55000000000000004">
      <c r="A8616" s="5"/>
    </row>
    <row r="8617" spans="1:1" x14ac:dyDescent="0.55000000000000004">
      <c r="A8617" s="5"/>
    </row>
    <row r="8618" spans="1:1" x14ac:dyDescent="0.55000000000000004">
      <c r="A8618" s="5"/>
    </row>
    <row r="8619" spans="1:1" x14ac:dyDescent="0.55000000000000004">
      <c r="A8619" s="5"/>
    </row>
    <row r="8620" spans="1:1" x14ac:dyDescent="0.55000000000000004">
      <c r="A8620" s="5"/>
    </row>
    <row r="8621" spans="1:1" x14ac:dyDescent="0.55000000000000004">
      <c r="A8621" s="5"/>
    </row>
    <row r="8622" spans="1:1" x14ac:dyDescent="0.55000000000000004">
      <c r="A8622" s="5"/>
    </row>
    <row r="8623" spans="1:1" x14ac:dyDescent="0.55000000000000004">
      <c r="A8623" s="5"/>
    </row>
    <row r="8624" spans="1:1" x14ac:dyDescent="0.55000000000000004">
      <c r="A8624" s="5"/>
    </row>
    <row r="8625" spans="1:1" x14ac:dyDescent="0.55000000000000004">
      <c r="A8625" s="5"/>
    </row>
    <row r="8626" spans="1:1" x14ac:dyDescent="0.55000000000000004">
      <c r="A8626" s="5"/>
    </row>
    <row r="8627" spans="1:1" x14ac:dyDescent="0.55000000000000004">
      <c r="A8627" s="5"/>
    </row>
    <row r="8628" spans="1:1" x14ac:dyDescent="0.55000000000000004">
      <c r="A8628" s="5"/>
    </row>
    <row r="8629" spans="1:1" x14ac:dyDescent="0.55000000000000004">
      <c r="A8629" s="5"/>
    </row>
    <row r="8630" spans="1:1" x14ac:dyDescent="0.55000000000000004">
      <c r="A8630" s="5"/>
    </row>
    <row r="8631" spans="1:1" x14ac:dyDescent="0.55000000000000004">
      <c r="A8631" s="5"/>
    </row>
    <row r="8632" spans="1:1" x14ac:dyDescent="0.55000000000000004">
      <c r="A8632" s="5"/>
    </row>
    <row r="8633" spans="1:1" x14ac:dyDescent="0.55000000000000004">
      <c r="A8633" s="5"/>
    </row>
    <row r="8634" spans="1:1" x14ac:dyDescent="0.55000000000000004">
      <c r="A8634" s="5"/>
    </row>
    <row r="8635" spans="1:1" x14ac:dyDescent="0.55000000000000004">
      <c r="A8635" s="5"/>
    </row>
    <row r="8636" spans="1:1" x14ac:dyDescent="0.55000000000000004">
      <c r="A8636" s="5"/>
    </row>
    <row r="8637" spans="1:1" x14ac:dyDescent="0.55000000000000004">
      <c r="A8637" s="5"/>
    </row>
    <row r="8638" spans="1:1" x14ac:dyDescent="0.55000000000000004">
      <c r="A8638" s="5"/>
    </row>
    <row r="8639" spans="1:1" x14ac:dyDescent="0.55000000000000004">
      <c r="A8639" s="5"/>
    </row>
    <row r="8640" spans="1:1" x14ac:dyDescent="0.55000000000000004">
      <c r="A8640" s="5"/>
    </row>
    <row r="8641" spans="1:1" x14ac:dyDescent="0.55000000000000004">
      <c r="A8641" s="5"/>
    </row>
    <row r="8642" spans="1:1" x14ac:dyDescent="0.55000000000000004">
      <c r="A8642" s="5"/>
    </row>
    <row r="8643" spans="1:1" x14ac:dyDescent="0.55000000000000004">
      <c r="A8643" s="5"/>
    </row>
    <row r="8644" spans="1:1" x14ac:dyDescent="0.55000000000000004">
      <c r="A8644" s="5"/>
    </row>
    <row r="8645" spans="1:1" x14ac:dyDescent="0.55000000000000004">
      <c r="A8645" s="5"/>
    </row>
    <row r="8646" spans="1:1" x14ac:dyDescent="0.55000000000000004">
      <c r="A8646" s="5"/>
    </row>
    <row r="8647" spans="1:1" x14ac:dyDescent="0.55000000000000004">
      <c r="A8647" s="5"/>
    </row>
    <row r="8648" spans="1:1" x14ac:dyDescent="0.55000000000000004">
      <c r="A8648" s="5"/>
    </row>
    <row r="8649" spans="1:1" x14ac:dyDescent="0.55000000000000004">
      <c r="A8649" s="5"/>
    </row>
    <row r="8650" spans="1:1" x14ac:dyDescent="0.55000000000000004">
      <c r="A8650" s="5"/>
    </row>
    <row r="8651" spans="1:1" x14ac:dyDescent="0.55000000000000004">
      <c r="A8651" s="5"/>
    </row>
    <row r="8652" spans="1:1" x14ac:dyDescent="0.55000000000000004">
      <c r="A8652" s="5"/>
    </row>
    <row r="8653" spans="1:1" x14ac:dyDescent="0.55000000000000004">
      <c r="A8653" s="5"/>
    </row>
    <row r="8654" spans="1:1" x14ac:dyDescent="0.55000000000000004">
      <c r="A8654" s="5"/>
    </row>
    <row r="8655" spans="1:1" x14ac:dyDescent="0.55000000000000004">
      <c r="A8655" s="5"/>
    </row>
    <row r="8656" spans="1:1" x14ac:dyDescent="0.55000000000000004">
      <c r="A8656" s="5"/>
    </row>
    <row r="8657" spans="1:1" x14ac:dyDescent="0.55000000000000004">
      <c r="A8657" s="5"/>
    </row>
    <row r="8658" spans="1:1" x14ac:dyDescent="0.55000000000000004">
      <c r="A8658" s="5"/>
    </row>
    <row r="8659" spans="1:1" x14ac:dyDescent="0.55000000000000004">
      <c r="A8659" s="5"/>
    </row>
    <row r="8660" spans="1:1" x14ac:dyDescent="0.55000000000000004">
      <c r="A8660" s="5"/>
    </row>
    <row r="8661" spans="1:1" x14ac:dyDescent="0.55000000000000004">
      <c r="A8661" s="5"/>
    </row>
    <row r="8662" spans="1:1" x14ac:dyDescent="0.55000000000000004">
      <c r="A8662" s="5"/>
    </row>
    <row r="8663" spans="1:1" x14ac:dyDescent="0.55000000000000004">
      <c r="A8663" s="5"/>
    </row>
    <row r="8664" spans="1:1" x14ac:dyDescent="0.55000000000000004">
      <c r="A8664" s="5"/>
    </row>
    <row r="8665" spans="1:1" x14ac:dyDescent="0.55000000000000004">
      <c r="A8665" s="5"/>
    </row>
    <row r="8666" spans="1:1" x14ac:dyDescent="0.55000000000000004">
      <c r="A8666" s="5"/>
    </row>
    <row r="8667" spans="1:1" x14ac:dyDescent="0.55000000000000004">
      <c r="A8667" s="5"/>
    </row>
    <row r="8668" spans="1:1" x14ac:dyDescent="0.55000000000000004">
      <c r="A8668" s="5"/>
    </row>
    <row r="8669" spans="1:1" x14ac:dyDescent="0.55000000000000004">
      <c r="A8669" s="5"/>
    </row>
    <row r="8670" spans="1:1" x14ac:dyDescent="0.55000000000000004">
      <c r="A8670" s="5"/>
    </row>
    <row r="8671" spans="1:1" x14ac:dyDescent="0.55000000000000004">
      <c r="A8671" s="5"/>
    </row>
    <row r="8672" spans="1:1" x14ac:dyDescent="0.55000000000000004">
      <c r="A8672" s="5"/>
    </row>
    <row r="8673" spans="1:1" x14ac:dyDescent="0.55000000000000004">
      <c r="A8673" s="5"/>
    </row>
    <row r="8674" spans="1:1" x14ac:dyDescent="0.55000000000000004">
      <c r="A8674" s="5"/>
    </row>
    <row r="8675" spans="1:1" x14ac:dyDescent="0.55000000000000004">
      <c r="A8675" s="5"/>
    </row>
    <row r="8676" spans="1:1" x14ac:dyDescent="0.55000000000000004">
      <c r="A8676" s="5"/>
    </row>
    <row r="8677" spans="1:1" x14ac:dyDescent="0.55000000000000004">
      <c r="A8677" s="5"/>
    </row>
    <row r="8678" spans="1:1" x14ac:dyDescent="0.55000000000000004">
      <c r="A8678" s="5"/>
    </row>
    <row r="8679" spans="1:1" x14ac:dyDescent="0.55000000000000004">
      <c r="A8679" s="5"/>
    </row>
    <row r="8680" spans="1:1" x14ac:dyDescent="0.55000000000000004">
      <c r="A8680" s="5"/>
    </row>
    <row r="8681" spans="1:1" x14ac:dyDescent="0.55000000000000004">
      <c r="A8681" s="5"/>
    </row>
    <row r="8682" spans="1:1" x14ac:dyDescent="0.55000000000000004">
      <c r="A8682" s="5"/>
    </row>
    <row r="8683" spans="1:1" x14ac:dyDescent="0.55000000000000004">
      <c r="A8683" s="5"/>
    </row>
    <row r="8684" spans="1:1" x14ac:dyDescent="0.55000000000000004">
      <c r="A8684" s="5"/>
    </row>
    <row r="8685" spans="1:1" x14ac:dyDescent="0.55000000000000004">
      <c r="A8685" s="5"/>
    </row>
    <row r="8686" spans="1:1" x14ac:dyDescent="0.55000000000000004">
      <c r="A8686" s="5"/>
    </row>
    <row r="8687" spans="1:1" x14ac:dyDescent="0.55000000000000004">
      <c r="A8687" s="5"/>
    </row>
    <row r="8688" spans="1:1" x14ac:dyDescent="0.55000000000000004">
      <c r="A8688" s="5"/>
    </row>
    <row r="8689" spans="1:1" x14ac:dyDescent="0.55000000000000004">
      <c r="A8689" s="5"/>
    </row>
    <row r="8690" spans="1:1" x14ac:dyDescent="0.55000000000000004">
      <c r="A8690" s="5"/>
    </row>
    <row r="8691" spans="1:1" x14ac:dyDescent="0.55000000000000004">
      <c r="A8691" s="5"/>
    </row>
    <row r="8692" spans="1:1" x14ac:dyDescent="0.55000000000000004">
      <c r="A8692" s="5"/>
    </row>
    <row r="8693" spans="1:1" x14ac:dyDescent="0.55000000000000004">
      <c r="A8693" s="5"/>
    </row>
    <row r="8694" spans="1:1" x14ac:dyDescent="0.55000000000000004">
      <c r="A8694" s="5"/>
    </row>
    <row r="8695" spans="1:1" x14ac:dyDescent="0.55000000000000004">
      <c r="A8695" s="5"/>
    </row>
    <row r="8696" spans="1:1" x14ac:dyDescent="0.55000000000000004">
      <c r="A8696" s="5"/>
    </row>
    <row r="8697" spans="1:1" x14ac:dyDescent="0.55000000000000004">
      <c r="A8697" s="5"/>
    </row>
    <row r="8698" spans="1:1" x14ac:dyDescent="0.55000000000000004">
      <c r="A8698" s="5"/>
    </row>
    <row r="8699" spans="1:1" x14ac:dyDescent="0.55000000000000004">
      <c r="A8699" s="5"/>
    </row>
    <row r="8700" spans="1:1" x14ac:dyDescent="0.55000000000000004">
      <c r="A8700" s="5"/>
    </row>
    <row r="8701" spans="1:1" x14ac:dyDescent="0.55000000000000004">
      <c r="A8701" s="5"/>
    </row>
    <row r="8702" spans="1:1" x14ac:dyDescent="0.55000000000000004">
      <c r="A8702" s="5"/>
    </row>
    <row r="8703" spans="1:1" x14ac:dyDescent="0.55000000000000004">
      <c r="A8703" s="5"/>
    </row>
    <row r="8704" spans="1:1" x14ac:dyDescent="0.55000000000000004">
      <c r="A8704" s="5"/>
    </row>
    <row r="8705" spans="1:1" x14ac:dyDescent="0.55000000000000004">
      <c r="A8705" s="5"/>
    </row>
    <row r="8706" spans="1:1" x14ac:dyDescent="0.55000000000000004">
      <c r="A8706" s="5"/>
    </row>
    <row r="8707" spans="1:1" x14ac:dyDescent="0.55000000000000004">
      <c r="A8707" s="5"/>
    </row>
    <row r="8708" spans="1:1" x14ac:dyDescent="0.55000000000000004">
      <c r="A8708" s="5"/>
    </row>
    <row r="8709" spans="1:1" x14ac:dyDescent="0.55000000000000004">
      <c r="A8709" s="5"/>
    </row>
    <row r="8710" spans="1:1" x14ac:dyDescent="0.55000000000000004">
      <c r="A8710" s="5"/>
    </row>
    <row r="8711" spans="1:1" x14ac:dyDescent="0.55000000000000004">
      <c r="A8711" s="5"/>
    </row>
    <row r="8712" spans="1:1" x14ac:dyDescent="0.55000000000000004">
      <c r="A8712" s="5"/>
    </row>
    <row r="8713" spans="1:1" x14ac:dyDescent="0.55000000000000004">
      <c r="A8713" s="5"/>
    </row>
    <row r="8714" spans="1:1" x14ac:dyDescent="0.55000000000000004">
      <c r="A8714" s="5"/>
    </row>
    <row r="8715" spans="1:1" x14ac:dyDescent="0.55000000000000004">
      <c r="A8715" s="5"/>
    </row>
    <row r="8716" spans="1:1" x14ac:dyDescent="0.55000000000000004">
      <c r="A8716" s="5"/>
    </row>
    <row r="8717" spans="1:1" x14ac:dyDescent="0.55000000000000004">
      <c r="A8717" s="5"/>
    </row>
    <row r="8718" spans="1:1" x14ac:dyDescent="0.55000000000000004">
      <c r="A8718" s="5"/>
    </row>
    <row r="8719" spans="1:1" x14ac:dyDescent="0.55000000000000004">
      <c r="A8719" s="5"/>
    </row>
    <row r="8720" spans="1:1" x14ac:dyDescent="0.55000000000000004">
      <c r="A8720" s="5"/>
    </row>
    <row r="8721" spans="1:1" x14ac:dyDescent="0.55000000000000004">
      <c r="A8721" s="5"/>
    </row>
    <row r="8722" spans="1:1" x14ac:dyDescent="0.55000000000000004">
      <c r="A8722" s="5"/>
    </row>
    <row r="8723" spans="1:1" x14ac:dyDescent="0.55000000000000004">
      <c r="A8723" s="5"/>
    </row>
    <row r="8724" spans="1:1" x14ac:dyDescent="0.55000000000000004">
      <c r="A8724" s="5"/>
    </row>
    <row r="8725" spans="1:1" x14ac:dyDescent="0.55000000000000004">
      <c r="A8725" s="5"/>
    </row>
    <row r="8726" spans="1:1" x14ac:dyDescent="0.55000000000000004">
      <c r="A8726" s="5"/>
    </row>
    <row r="8727" spans="1:1" x14ac:dyDescent="0.55000000000000004">
      <c r="A8727" s="5"/>
    </row>
    <row r="8728" spans="1:1" x14ac:dyDescent="0.55000000000000004">
      <c r="A8728" s="5"/>
    </row>
    <row r="8729" spans="1:1" x14ac:dyDescent="0.55000000000000004">
      <c r="A8729" s="5"/>
    </row>
    <row r="8730" spans="1:1" x14ac:dyDescent="0.55000000000000004">
      <c r="A8730" s="5"/>
    </row>
    <row r="8731" spans="1:1" x14ac:dyDescent="0.55000000000000004">
      <c r="A8731" s="5"/>
    </row>
    <row r="8732" spans="1:1" x14ac:dyDescent="0.55000000000000004">
      <c r="A8732" s="5"/>
    </row>
    <row r="8733" spans="1:1" x14ac:dyDescent="0.55000000000000004">
      <c r="A8733" s="5"/>
    </row>
    <row r="8734" spans="1:1" x14ac:dyDescent="0.55000000000000004">
      <c r="A8734" s="5"/>
    </row>
    <row r="8735" spans="1:1" x14ac:dyDescent="0.55000000000000004">
      <c r="A8735" s="5"/>
    </row>
    <row r="8736" spans="1:1" x14ac:dyDescent="0.55000000000000004">
      <c r="A8736" s="5"/>
    </row>
    <row r="8737" spans="1:1" x14ac:dyDescent="0.55000000000000004">
      <c r="A8737" s="5"/>
    </row>
    <row r="8738" spans="1:1" x14ac:dyDescent="0.55000000000000004">
      <c r="A8738" s="5"/>
    </row>
    <row r="8739" spans="1:1" x14ac:dyDescent="0.55000000000000004">
      <c r="A8739" s="5"/>
    </row>
    <row r="8740" spans="1:1" x14ac:dyDescent="0.55000000000000004">
      <c r="A8740" s="5"/>
    </row>
    <row r="8741" spans="1:1" x14ac:dyDescent="0.55000000000000004">
      <c r="A8741" s="5"/>
    </row>
    <row r="8742" spans="1:1" x14ac:dyDescent="0.55000000000000004">
      <c r="A8742" s="5"/>
    </row>
    <row r="8743" spans="1:1" x14ac:dyDescent="0.55000000000000004">
      <c r="A8743" s="5"/>
    </row>
    <row r="8744" spans="1:1" x14ac:dyDescent="0.55000000000000004">
      <c r="A8744" s="5"/>
    </row>
    <row r="8745" spans="1:1" x14ac:dyDescent="0.55000000000000004">
      <c r="A8745" s="5"/>
    </row>
    <row r="8746" spans="1:1" x14ac:dyDescent="0.55000000000000004">
      <c r="A8746" s="5"/>
    </row>
    <row r="8747" spans="1:1" x14ac:dyDescent="0.55000000000000004">
      <c r="A8747" s="5"/>
    </row>
    <row r="8748" spans="1:1" x14ac:dyDescent="0.55000000000000004">
      <c r="A8748" s="5"/>
    </row>
    <row r="8749" spans="1:1" x14ac:dyDescent="0.55000000000000004">
      <c r="A8749" s="5"/>
    </row>
    <row r="8750" spans="1:1" x14ac:dyDescent="0.55000000000000004">
      <c r="A8750" s="5"/>
    </row>
    <row r="8751" spans="1:1" x14ac:dyDescent="0.55000000000000004">
      <c r="A8751" s="5"/>
    </row>
    <row r="8752" spans="1:1" x14ac:dyDescent="0.55000000000000004">
      <c r="A8752" s="5"/>
    </row>
    <row r="8753" spans="1:1" x14ac:dyDescent="0.55000000000000004">
      <c r="A8753" s="5"/>
    </row>
    <row r="8754" spans="1:1" x14ac:dyDescent="0.55000000000000004">
      <c r="A8754" s="5"/>
    </row>
    <row r="8755" spans="1:1" x14ac:dyDescent="0.55000000000000004">
      <c r="A8755" s="5"/>
    </row>
    <row r="8756" spans="1:1" x14ac:dyDescent="0.55000000000000004">
      <c r="A8756" s="5"/>
    </row>
    <row r="8757" spans="1:1" x14ac:dyDescent="0.55000000000000004">
      <c r="A8757" s="5"/>
    </row>
    <row r="8758" spans="1:1" x14ac:dyDescent="0.55000000000000004">
      <c r="A8758" s="5"/>
    </row>
    <row r="8759" spans="1:1" x14ac:dyDescent="0.55000000000000004">
      <c r="A8759" s="5"/>
    </row>
    <row r="8760" spans="1:1" x14ac:dyDescent="0.55000000000000004">
      <c r="A8760" s="5"/>
    </row>
    <row r="8761" spans="1:1" x14ac:dyDescent="0.55000000000000004">
      <c r="A8761" s="5"/>
    </row>
    <row r="8762" spans="1:1" x14ac:dyDescent="0.55000000000000004">
      <c r="A8762" s="5"/>
    </row>
    <row r="8763" spans="1:1" x14ac:dyDescent="0.55000000000000004">
      <c r="A8763" s="5"/>
    </row>
    <row r="8764" spans="1:1" x14ac:dyDescent="0.55000000000000004">
      <c r="A8764" s="5"/>
    </row>
    <row r="8765" spans="1:1" x14ac:dyDescent="0.55000000000000004">
      <c r="A8765" s="5"/>
    </row>
    <row r="8766" spans="1:1" x14ac:dyDescent="0.55000000000000004">
      <c r="A8766" s="5"/>
    </row>
    <row r="8767" spans="1:1" x14ac:dyDescent="0.55000000000000004">
      <c r="A8767" s="5"/>
    </row>
    <row r="8768" spans="1:1" x14ac:dyDescent="0.55000000000000004">
      <c r="A8768" s="5"/>
    </row>
    <row r="8769" spans="1:1" x14ac:dyDescent="0.55000000000000004">
      <c r="A8769" s="5"/>
    </row>
    <row r="8770" spans="1:1" x14ac:dyDescent="0.55000000000000004">
      <c r="A8770" s="5"/>
    </row>
    <row r="8771" spans="1:1" x14ac:dyDescent="0.55000000000000004">
      <c r="A8771" s="5"/>
    </row>
    <row r="8772" spans="1:1" x14ac:dyDescent="0.55000000000000004">
      <c r="A8772" s="5"/>
    </row>
    <row r="8773" spans="1:1" x14ac:dyDescent="0.55000000000000004">
      <c r="A8773" s="5"/>
    </row>
    <row r="8774" spans="1:1" x14ac:dyDescent="0.55000000000000004">
      <c r="A8774" s="5"/>
    </row>
    <row r="8775" spans="1:1" x14ac:dyDescent="0.55000000000000004">
      <c r="A8775" s="5"/>
    </row>
    <row r="8776" spans="1:1" x14ac:dyDescent="0.55000000000000004">
      <c r="A8776" s="5"/>
    </row>
    <row r="8777" spans="1:1" x14ac:dyDescent="0.55000000000000004">
      <c r="A8777" s="5"/>
    </row>
    <row r="8778" spans="1:1" x14ac:dyDescent="0.55000000000000004">
      <c r="A8778" s="5"/>
    </row>
    <row r="8779" spans="1:1" x14ac:dyDescent="0.55000000000000004">
      <c r="A8779" s="5"/>
    </row>
    <row r="8780" spans="1:1" x14ac:dyDescent="0.55000000000000004">
      <c r="A8780" s="5"/>
    </row>
    <row r="8781" spans="1:1" x14ac:dyDescent="0.55000000000000004">
      <c r="A8781" s="5"/>
    </row>
    <row r="8782" spans="1:1" x14ac:dyDescent="0.55000000000000004">
      <c r="A8782" s="5"/>
    </row>
    <row r="8783" spans="1:1" x14ac:dyDescent="0.55000000000000004">
      <c r="A8783" s="5"/>
    </row>
    <row r="8784" spans="1:1" x14ac:dyDescent="0.55000000000000004">
      <c r="A8784" s="5"/>
    </row>
    <row r="8785" spans="1:1" x14ac:dyDescent="0.55000000000000004">
      <c r="A8785" s="5"/>
    </row>
    <row r="8786" spans="1:1" x14ac:dyDescent="0.55000000000000004">
      <c r="A8786" s="5"/>
    </row>
    <row r="8787" spans="1:1" x14ac:dyDescent="0.55000000000000004">
      <c r="A8787" s="5"/>
    </row>
    <row r="8788" spans="1:1" x14ac:dyDescent="0.55000000000000004">
      <c r="A8788" s="5"/>
    </row>
    <row r="8789" spans="1:1" x14ac:dyDescent="0.55000000000000004">
      <c r="A8789" s="5"/>
    </row>
    <row r="8790" spans="1:1" x14ac:dyDescent="0.55000000000000004">
      <c r="A8790" s="5"/>
    </row>
    <row r="8791" spans="1:1" x14ac:dyDescent="0.55000000000000004">
      <c r="A8791" s="5"/>
    </row>
    <row r="8792" spans="1:1" x14ac:dyDescent="0.55000000000000004">
      <c r="A8792" s="5"/>
    </row>
    <row r="8793" spans="1:1" x14ac:dyDescent="0.55000000000000004">
      <c r="A8793" s="5"/>
    </row>
    <row r="8794" spans="1:1" x14ac:dyDescent="0.55000000000000004">
      <c r="A8794" s="5"/>
    </row>
    <row r="8795" spans="1:1" x14ac:dyDescent="0.55000000000000004">
      <c r="A8795" s="5"/>
    </row>
    <row r="8796" spans="1:1" x14ac:dyDescent="0.55000000000000004">
      <c r="A8796" s="5"/>
    </row>
    <row r="8797" spans="1:1" x14ac:dyDescent="0.55000000000000004">
      <c r="A8797" s="5"/>
    </row>
    <row r="8798" spans="1:1" x14ac:dyDescent="0.55000000000000004">
      <c r="A8798" s="5"/>
    </row>
    <row r="8799" spans="1:1" x14ac:dyDescent="0.55000000000000004">
      <c r="A8799" s="5"/>
    </row>
    <row r="8800" spans="1:1" x14ac:dyDescent="0.55000000000000004">
      <c r="A8800" s="5"/>
    </row>
    <row r="8801" spans="1:1" x14ac:dyDescent="0.55000000000000004">
      <c r="A8801" s="5"/>
    </row>
    <row r="8802" spans="1:1" x14ac:dyDescent="0.55000000000000004">
      <c r="A8802" s="5"/>
    </row>
    <row r="8803" spans="1:1" x14ac:dyDescent="0.55000000000000004">
      <c r="A8803" s="5"/>
    </row>
    <row r="8804" spans="1:1" x14ac:dyDescent="0.55000000000000004">
      <c r="A8804" s="5"/>
    </row>
    <row r="8805" spans="1:1" x14ac:dyDescent="0.55000000000000004">
      <c r="A8805" s="5"/>
    </row>
    <row r="8806" spans="1:1" x14ac:dyDescent="0.55000000000000004">
      <c r="A8806" s="5"/>
    </row>
    <row r="8807" spans="1:1" x14ac:dyDescent="0.55000000000000004">
      <c r="A8807" s="5"/>
    </row>
    <row r="8808" spans="1:1" x14ac:dyDescent="0.55000000000000004">
      <c r="A8808" s="5"/>
    </row>
    <row r="8809" spans="1:1" x14ac:dyDescent="0.55000000000000004">
      <c r="A8809" s="5"/>
    </row>
    <row r="8810" spans="1:1" x14ac:dyDescent="0.55000000000000004">
      <c r="A8810" s="5"/>
    </row>
    <row r="8811" spans="1:1" x14ac:dyDescent="0.55000000000000004">
      <c r="A8811" s="5"/>
    </row>
    <row r="8812" spans="1:1" x14ac:dyDescent="0.55000000000000004">
      <c r="A8812" s="5"/>
    </row>
    <row r="8813" spans="1:1" x14ac:dyDescent="0.55000000000000004">
      <c r="A8813" s="5"/>
    </row>
    <row r="8814" spans="1:1" x14ac:dyDescent="0.55000000000000004">
      <c r="A8814" s="5"/>
    </row>
    <row r="8815" spans="1:1" x14ac:dyDescent="0.55000000000000004">
      <c r="A8815" s="5"/>
    </row>
    <row r="8816" spans="1:1" x14ac:dyDescent="0.55000000000000004">
      <c r="A8816" s="5"/>
    </row>
    <row r="8817" spans="1:1" x14ac:dyDescent="0.55000000000000004">
      <c r="A8817" s="5"/>
    </row>
    <row r="8818" spans="1:1" x14ac:dyDescent="0.55000000000000004">
      <c r="A8818" s="5"/>
    </row>
    <row r="8819" spans="1:1" x14ac:dyDescent="0.55000000000000004">
      <c r="A8819" s="5"/>
    </row>
    <row r="8820" spans="1:1" x14ac:dyDescent="0.55000000000000004">
      <c r="A8820" s="5"/>
    </row>
    <row r="8821" spans="1:1" x14ac:dyDescent="0.55000000000000004">
      <c r="A8821" s="5"/>
    </row>
    <row r="8822" spans="1:1" x14ac:dyDescent="0.55000000000000004">
      <c r="A8822" s="5"/>
    </row>
    <row r="8823" spans="1:1" x14ac:dyDescent="0.55000000000000004">
      <c r="A8823" s="5"/>
    </row>
    <row r="8824" spans="1:1" x14ac:dyDescent="0.55000000000000004">
      <c r="A8824" s="5"/>
    </row>
    <row r="8825" spans="1:1" x14ac:dyDescent="0.55000000000000004">
      <c r="A8825" s="5"/>
    </row>
    <row r="8826" spans="1:1" x14ac:dyDescent="0.55000000000000004">
      <c r="A8826" s="5"/>
    </row>
    <row r="8827" spans="1:1" x14ac:dyDescent="0.55000000000000004">
      <c r="A8827" s="5"/>
    </row>
    <row r="8828" spans="1:1" x14ac:dyDescent="0.55000000000000004">
      <c r="A8828" s="5"/>
    </row>
    <row r="8829" spans="1:1" x14ac:dyDescent="0.55000000000000004">
      <c r="A8829" s="5"/>
    </row>
    <row r="8830" spans="1:1" x14ac:dyDescent="0.55000000000000004">
      <c r="A8830" s="5"/>
    </row>
    <row r="8831" spans="1:1" x14ac:dyDescent="0.55000000000000004">
      <c r="A8831" s="5"/>
    </row>
    <row r="8832" spans="1:1" x14ac:dyDescent="0.55000000000000004">
      <c r="A8832" s="5"/>
    </row>
    <row r="8833" spans="1:1" x14ac:dyDescent="0.55000000000000004">
      <c r="A8833" s="5"/>
    </row>
    <row r="8834" spans="1:1" x14ac:dyDescent="0.55000000000000004">
      <c r="A8834" s="5"/>
    </row>
    <row r="8835" spans="1:1" x14ac:dyDescent="0.55000000000000004">
      <c r="A8835" s="5"/>
    </row>
    <row r="8836" spans="1:1" x14ac:dyDescent="0.55000000000000004">
      <c r="A8836" s="5"/>
    </row>
    <row r="8837" spans="1:1" x14ac:dyDescent="0.55000000000000004">
      <c r="A8837" s="5"/>
    </row>
    <row r="8838" spans="1:1" x14ac:dyDescent="0.55000000000000004">
      <c r="A8838" s="5"/>
    </row>
    <row r="8839" spans="1:1" x14ac:dyDescent="0.55000000000000004">
      <c r="A8839" s="5"/>
    </row>
    <row r="8840" spans="1:1" x14ac:dyDescent="0.55000000000000004">
      <c r="A8840" s="5"/>
    </row>
    <row r="8841" spans="1:1" x14ac:dyDescent="0.55000000000000004">
      <c r="A8841" s="5"/>
    </row>
    <row r="8842" spans="1:1" x14ac:dyDescent="0.55000000000000004">
      <c r="A8842" s="5"/>
    </row>
    <row r="8843" spans="1:1" x14ac:dyDescent="0.55000000000000004">
      <c r="A8843" s="5"/>
    </row>
    <row r="8844" spans="1:1" x14ac:dyDescent="0.55000000000000004">
      <c r="A8844" s="5"/>
    </row>
    <row r="8845" spans="1:1" x14ac:dyDescent="0.55000000000000004">
      <c r="A8845" s="5"/>
    </row>
    <row r="8846" spans="1:1" x14ac:dyDescent="0.55000000000000004">
      <c r="A8846" s="5"/>
    </row>
    <row r="8847" spans="1:1" x14ac:dyDescent="0.55000000000000004">
      <c r="A8847" s="5"/>
    </row>
    <row r="8848" spans="1:1" x14ac:dyDescent="0.55000000000000004">
      <c r="A8848" s="5"/>
    </row>
    <row r="8849" spans="1:1" x14ac:dyDescent="0.55000000000000004">
      <c r="A8849" s="5"/>
    </row>
    <row r="8850" spans="1:1" x14ac:dyDescent="0.55000000000000004">
      <c r="A8850" s="5"/>
    </row>
    <row r="8851" spans="1:1" x14ac:dyDescent="0.55000000000000004">
      <c r="A8851" s="5"/>
    </row>
    <row r="8852" spans="1:1" x14ac:dyDescent="0.55000000000000004">
      <c r="A8852" s="5"/>
    </row>
    <row r="8853" spans="1:1" x14ac:dyDescent="0.55000000000000004">
      <c r="A8853" s="5"/>
    </row>
    <row r="8854" spans="1:1" x14ac:dyDescent="0.55000000000000004">
      <c r="A8854" s="5"/>
    </row>
    <row r="8855" spans="1:1" x14ac:dyDescent="0.55000000000000004">
      <c r="A8855" s="5"/>
    </row>
    <row r="8856" spans="1:1" x14ac:dyDescent="0.55000000000000004">
      <c r="A8856" s="5"/>
    </row>
    <row r="8857" spans="1:1" x14ac:dyDescent="0.55000000000000004">
      <c r="A8857" s="5"/>
    </row>
    <row r="8858" spans="1:1" x14ac:dyDescent="0.55000000000000004">
      <c r="A8858" s="5"/>
    </row>
    <row r="8859" spans="1:1" x14ac:dyDescent="0.55000000000000004">
      <c r="A8859" s="5"/>
    </row>
    <row r="8860" spans="1:1" x14ac:dyDescent="0.55000000000000004">
      <c r="A8860" s="5"/>
    </row>
    <row r="8861" spans="1:1" x14ac:dyDescent="0.55000000000000004">
      <c r="A8861" s="5"/>
    </row>
    <row r="8862" spans="1:1" x14ac:dyDescent="0.55000000000000004">
      <c r="A8862" s="5"/>
    </row>
    <row r="8863" spans="1:1" x14ac:dyDescent="0.55000000000000004">
      <c r="A8863" s="5"/>
    </row>
    <row r="8864" spans="1:1" x14ac:dyDescent="0.55000000000000004">
      <c r="A8864" s="5"/>
    </row>
    <row r="8865" spans="1:1" x14ac:dyDescent="0.55000000000000004">
      <c r="A8865" s="5"/>
    </row>
    <row r="8866" spans="1:1" x14ac:dyDescent="0.55000000000000004">
      <c r="A8866" s="5"/>
    </row>
    <row r="8867" spans="1:1" x14ac:dyDescent="0.55000000000000004">
      <c r="A8867" s="5"/>
    </row>
    <row r="8868" spans="1:1" x14ac:dyDescent="0.55000000000000004">
      <c r="A8868" s="5"/>
    </row>
    <row r="8869" spans="1:1" x14ac:dyDescent="0.55000000000000004">
      <c r="A8869" s="5"/>
    </row>
    <row r="8870" spans="1:1" x14ac:dyDescent="0.55000000000000004">
      <c r="A8870" s="5"/>
    </row>
    <row r="8871" spans="1:1" x14ac:dyDescent="0.55000000000000004">
      <c r="A8871" s="5"/>
    </row>
    <row r="8872" spans="1:1" x14ac:dyDescent="0.55000000000000004">
      <c r="A8872" s="5"/>
    </row>
    <row r="8873" spans="1:1" x14ac:dyDescent="0.55000000000000004">
      <c r="A8873" s="5"/>
    </row>
    <row r="8874" spans="1:1" x14ac:dyDescent="0.55000000000000004">
      <c r="A8874" s="5"/>
    </row>
    <row r="8875" spans="1:1" x14ac:dyDescent="0.55000000000000004">
      <c r="A8875" s="5"/>
    </row>
    <row r="8876" spans="1:1" x14ac:dyDescent="0.55000000000000004">
      <c r="A8876" s="5"/>
    </row>
    <row r="8877" spans="1:1" x14ac:dyDescent="0.55000000000000004">
      <c r="A8877" s="5"/>
    </row>
    <row r="8878" spans="1:1" x14ac:dyDescent="0.55000000000000004">
      <c r="A8878" s="5"/>
    </row>
    <row r="8879" spans="1:1" x14ac:dyDescent="0.55000000000000004">
      <c r="A8879" s="5"/>
    </row>
    <row r="8880" spans="1:1" x14ac:dyDescent="0.55000000000000004">
      <c r="A8880" s="5"/>
    </row>
    <row r="8881" spans="1:1" x14ac:dyDescent="0.55000000000000004">
      <c r="A8881" s="5"/>
    </row>
    <row r="8882" spans="1:1" x14ac:dyDescent="0.55000000000000004">
      <c r="A8882" s="5"/>
    </row>
    <row r="8883" spans="1:1" x14ac:dyDescent="0.55000000000000004">
      <c r="A8883" s="5"/>
    </row>
    <row r="8884" spans="1:1" x14ac:dyDescent="0.55000000000000004">
      <c r="A8884" s="5"/>
    </row>
    <row r="8885" spans="1:1" x14ac:dyDescent="0.55000000000000004">
      <c r="A8885" s="5"/>
    </row>
    <row r="8886" spans="1:1" x14ac:dyDescent="0.55000000000000004">
      <c r="A8886" s="5"/>
    </row>
    <row r="8887" spans="1:1" x14ac:dyDescent="0.55000000000000004">
      <c r="A8887" s="5"/>
    </row>
    <row r="8888" spans="1:1" x14ac:dyDescent="0.55000000000000004">
      <c r="A8888" s="5"/>
    </row>
    <row r="8889" spans="1:1" x14ac:dyDescent="0.55000000000000004">
      <c r="A8889" s="5"/>
    </row>
    <row r="8890" spans="1:1" x14ac:dyDescent="0.55000000000000004">
      <c r="A8890" s="5"/>
    </row>
    <row r="8891" spans="1:1" x14ac:dyDescent="0.55000000000000004">
      <c r="A8891" s="5"/>
    </row>
    <row r="8892" spans="1:1" x14ac:dyDescent="0.55000000000000004">
      <c r="A8892" s="5"/>
    </row>
    <row r="8893" spans="1:1" x14ac:dyDescent="0.55000000000000004">
      <c r="A8893" s="5"/>
    </row>
    <row r="8894" spans="1:1" x14ac:dyDescent="0.55000000000000004">
      <c r="A8894" s="5"/>
    </row>
    <row r="8895" spans="1:1" x14ac:dyDescent="0.55000000000000004">
      <c r="A8895" s="5"/>
    </row>
    <row r="8896" spans="1:1" x14ac:dyDescent="0.55000000000000004">
      <c r="A8896" s="5"/>
    </row>
    <row r="8897" spans="1:1" x14ac:dyDescent="0.55000000000000004">
      <c r="A8897" s="5"/>
    </row>
    <row r="8898" spans="1:1" x14ac:dyDescent="0.55000000000000004">
      <c r="A8898" s="5"/>
    </row>
    <row r="8899" spans="1:1" x14ac:dyDescent="0.55000000000000004">
      <c r="A8899" s="5"/>
    </row>
    <row r="8900" spans="1:1" x14ac:dyDescent="0.55000000000000004">
      <c r="A8900" s="5"/>
    </row>
    <row r="8901" spans="1:1" x14ac:dyDescent="0.55000000000000004">
      <c r="A8901" s="5"/>
    </row>
    <row r="8902" spans="1:1" x14ac:dyDescent="0.55000000000000004">
      <c r="A8902" s="5"/>
    </row>
    <row r="8903" spans="1:1" x14ac:dyDescent="0.55000000000000004">
      <c r="A8903" s="5"/>
    </row>
    <row r="8904" spans="1:1" x14ac:dyDescent="0.55000000000000004">
      <c r="A8904" s="5"/>
    </row>
    <row r="8905" spans="1:1" x14ac:dyDescent="0.55000000000000004">
      <c r="A8905" s="5"/>
    </row>
    <row r="8906" spans="1:1" x14ac:dyDescent="0.55000000000000004">
      <c r="A8906" s="5"/>
    </row>
    <row r="8907" spans="1:1" x14ac:dyDescent="0.55000000000000004">
      <c r="A8907" s="5"/>
    </row>
    <row r="8908" spans="1:1" x14ac:dyDescent="0.55000000000000004">
      <c r="A8908" s="5"/>
    </row>
    <row r="8909" spans="1:1" x14ac:dyDescent="0.55000000000000004">
      <c r="A8909" s="5"/>
    </row>
    <row r="8910" spans="1:1" x14ac:dyDescent="0.55000000000000004">
      <c r="A8910" s="5"/>
    </row>
    <row r="8911" spans="1:1" x14ac:dyDescent="0.55000000000000004">
      <c r="A8911" s="5"/>
    </row>
    <row r="8912" spans="1:1" x14ac:dyDescent="0.55000000000000004">
      <c r="A8912" s="5"/>
    </row>
    <row r="8913" spans="1:1" x14ac:dyDescent="0.55000000000000004">
      <c r="A8913" s="5"/>
    </row>
    <row r="8914" spans="1:1" x14ac:dyDescent="0.55000000000000004">
      <c r="A8914" s="5"/>
    </row>
    <row r="8915" spans="1:1" x14ac:dyDescent="0.55000000000000004">
      <c r="A8915" s="5"/>
    </row>
    <row r="8916" spans="1:1" x14ac:dyDescent="0.55000000000000004">
      <c r="A8916" s="5"/>
    </row>
    <row r="8917" spans="1:1" x14ac:dyDescent="0.55000000000000004">
      <c r="A8917" s="5"/>
    </row>
    <row r="8918" spans="1:1" x14ac:dyDescent="0.55000000000000004">
      <c r="A8918" s="5"/>
    </row>
    <row r="8919" spans="1:1" x14ac:dyDescent="0.55000000000000004">
      <c r="A8919" s="5"/>
    </row>
    <row r="8920" spans="1:1" x14ac:dyDescent="0.55000000000000004">
      <c r="A8920" s="5"/>
    </row>
    <row r="8921" spans="1:1" x14ac:dyDescent="0.55000000000000004">
      <c r="A8921" s="5"/>
    </row>
    <row r="8922" spans="1:1" x14ac:dyDescent="0.55000000000000004">
      <c r="A8922" s="5"/>
    </row>
    <row r="8923" spans="1:1" x14ac:dyDescent="0.55000000000000004">
      <c r="A8923" s="5"/>
    </row>
    <row r="8924" spans="1:1" x14ac:dyDescent="0.55000000000000004">
      <c r="A8924" s="5"/>
    </row>
    <row r="8925" spans="1:1" x14ac:dyDescent="0.55000000000000004">
      <c r="A8925" s="5"/>
    </row>
    <row r="8926" spans="1:1" x14ac:dyDescent="0.55000000000000004">
      <c r="A8926" s="5"/>
    </row>
    <row r="8927" spans="1:1" x14ac:dyDescent="0.55000000000000004">
      <c r="A8927" s="5"/>
    </row>
    <row r="8928" spans="1:1" x14ac:dyDescent="0.55000000000000004">
      <c r="A8928" s="5"/>
    </row>
    <row r="8929" spans="1:1" x14ac:dyDescent="0.55000000000000004">
      <c r="A8929" s="5"/>
    </row>
    <row r="8930" spans="1:1" x14ac:dyDescent="0.55000000000000004">
      <c r="A8930" s="5"/>
    </row>
    <row r="8931" spans="1:1" x14ac:dyDescent="0.55000000000000004">
      <c r="A8931" s="5"/>
    </row>
    <row r="8932" spans="1:1" x14ac:dyDescent="0.55000000000000004">
      <c r="A8932" s="5"/>
    </row>
    <row r="8933" spans="1:1" x14ac:dyDescent="0.55000000000000004">
      <c r="A8933" s="5"/>
    </row>
    <row r="8934" spans="1:1" x14ac:dyDescent="0.55000000000000004">
      <c r="A8934" s="5"/>
    </row>
    <row r="8935" spans="1:1" x14ac:dyDescent="0.55000000000000004">
      <c r="A8935" s="5"/>
    </row>
    <row r="8936" spans="1:1" x14ac:dyDescent="0.55000000000000004">
      <c r="A8936" s="5"/>
    </row>
    <row r="8937" spans="1:1" x14ac:dyDescent="0.55000000000000004">
      <c r="A8937" s="5"/>
    </row>
    <row r="8938" spans="1:1" x14ac:dyDescent="0.55000000000000004">
      <c r="A8938" s="5"/>
    </row>
    <row r="8939" spans="1:1" x14ac:dyDescent="0.55000000000000004">
      <c r="A8939" s="5"/>
    </row>
    <row r="8940" spans="1:1" x14ac:dyDescent="0.55000000000000004">
      <c r="A8940" s="5"/>
    </row>
    <row r="8941" spans="1:1" x14ac:dyDescent="0.55000000000000004">
      <c r="A8941" s="5"/>
    </row>
    <row r="8942" spans="1:1" x14ac:dyDescent="0.55000000000000004">
      <c r="A8942" s="5"/>
    </row>
    <row r="8943" spans="1:1" x14ac:dyDescent="0.55000000000000004">
      <c r="A8943" s="5"/>
    </row>
    <row r="8944" spans="1:1" x14ac:dyDescent="0.55000000000000004">
      <c r="A8944" s="5"/>
    </row>
    <row r="8945" spans="1:1" x14ac:dyDescent="0.55000000000000004">
      <c r="A8945" s="5"/>
    </row>
    <row r="8946" spans="1:1" x14ac:dyDescent="0.55000000000000004">
      <c r="A8946" s="5"/>
    </row>
    <row r="8947" spans="1:1" x14ac:dyDescent="0.55000000000000004">
      <c r="A8947" s="5"/>
    </row>
    <row r="8948" spans="1:1" x14ac:dyDescent="0.55000000000000004">
      <c r="A8948" s="5"/>
    </row>
    <row r="8949" spans="1:1" x14ac:dyDescent="0.55000000000000004">
      <c r="A8949" s="5"/>
    </row>
    <row r="8950" spans="1:1" x14ac:dyDescent="0.55000000000000004">
      <c r="A8950" s="5"/>
    </row>
    <row r="8951" spans="1:1" x14ac:dyDescent="0.55000000000000004">
      <c r="A8951" s="5"/>
    </row>
    <row r="8952" spans="1:1" x14ac:dyDescent="0.55000000000000004">
      <c r="A8952" s="5"/>
    </row>
    <row r="8953" spans="1:1" x14ac:dyDescent="0.55000000000000004">
      <c r="A8953" s="5"/>
    </row>
    <row r="8954" spans="1:1" x14ac:dyDescent="0.55000000000000004">
      <c r="A8954" s="5"/>
    </row>
    <row r="8955" spans="1:1" x14ac:dyDescent="0.55000000000000004">
      <c r="A8955" s="5"/>
    </row>
    <row r="8956" spans="1:1" x14ac:dyDescent="0.55000000000000004">
      <c r="A8956" s="5"/>
    </row>
    <row r="8957" spans="1:1" x14ac:dyDescent="0.55000000000000004">
      <c r="A8957" s="5"/>
    </row>
    <row r="8958" spans="1:1" x14ac:dyDescent="0.55000000000000004">
      <c r="A8958" s="5"/>
    </row>
    <row r="8959" spans="1:1" x14ac:dyDescent="0.55000000000000004">
      <c r="A8959" s="5"/>
    </row>
    <row r="8960" spans="1:1" x14ac:dyDescent="0.55000000000000004">
      <c r="A8960" s="5"/>
    </row>
    <row r="8961" spans="1:1" x14ac:dyDescent="0.55000000000000004">
      <c r="A8961" s="5"/>
    </row>
    <row r="8962" spans="1:1" x14ac:dyDescent="0.55000000000000004">
      <c r="A8962" s="5"/>
    </row>
    <row r="8963" spans="1:1" x14ac:dyDescent="0.55000000000000004">
      <c r="A8963" s="5"/>
    </row>
    <row r="8964" spans="1:1" x14ac:dyDescent="0.55000000000000004">
      <c r="A8964" s="5"/>
    </row>
    <row r="8965" spans="1:1" x14ac:dyDescent="0.55000000000000004">
      <c r="A8965" s="5"/>
    </row>
    <row r="8966" spans="1:1" x14ac:dyDescent="0.55000000000000004">
      <c r="A8966" s="5"/>
    </row>
    <row r="8967" spans="1:1" x14ac:dyDescent="0.55000000000000004">
      <c r="A8967" s="5"/>
    </row>
    <row r="8968" spans="1:1" x14ac:dyDescent="0.55000000000000004">
      <c r="A8968" s="5"/>
    </row>
    <row r="8969" spans="1:1" x14ac:dyDescent="0.55000000000000004">
      <c r="A8969" s="5"/>
    </row>
    <row r="8970" spans="1:1" x14ac:dyDescent="0.55000000000000004">
      <c r="A8970" s="5"/>
    </row>
    <row r="8971" spans="1:1" x14ac:dyDescent="0.55000000000000004">
      <c r="A8971" s="5"/>
    </row>
    <row r="8972" spans="1:1" x14ac:dyDescent="0.55000000000000004">
      <c r="A8972" s="5"/>
    </row>
    <row r="8973" spans="1:1" x14ac:dyDescent="0.55000000000000004">
      <c r="A8973" s="5"/>
    </row>
    <row r="8974" spans="1:1" x14ac:dyDescent="0.55000000000000004">
      <c r="A8974" s="5"/>
    </row>
    <row r="8975" spans="1:1" x14ac:dyDescent="0.55000000000000004">
      <c r="A8975" s="5"/>
    </row>
    <row r="8976" spans="1:1" x14ac:dyDescent="0.55000000000000004">
      <c r="A8976" s="5"/>
    </row>
    <row r="8977" spans="1:1" x14ac:dyDescent="0.55000000000000004">
      <c r="A8977" s="5"/>
    </row>
    <row r="8978" spans="1:1" x14ac:dyDescent="0.55000000000000004">
      <c r="A8978" s="5"/>
    </row>
    <row r="8979" spans="1:1" x14ac:dyDescent="0.55000000000000004">
      <c r="A8979" s="5"/>
    </row>
    <row r="8980" spans="1:1" x14ac:dyDescent="0.55000000000000004">
      <c r="A8980" s="5"/>
    </row>
    <row r="8981" spans="1:1" x14ac:dyDescent="0.55000000000000004">
      <c r="A8981" s="5"/>
    </row>
    <row r="8982" spans="1:1" x14ac:dyDescent="0.55000000000000004">
      <c r="A8982" s="5"/>
    </row>
    <row r="8983" spans="1:1" x14ac:dyDescent="0.55000000000000004">
      <c r="A8983" s="5"/>
    </row>
    <row r="8984" spans="1:1" x14ac:dyDescent="0.55000000000000004">
      <c r="A8984" s="5"/>
    </row>
    <row r="8985" spans="1:1" x14ac:dyDescent="0.55000000000000004">
      <c r="A8985" s="5"/>
    </row>
    <row r="8986" spans="1:1" x14ac:dyDescent="0.55000000000000004">
      <c r="A8986" s="5"/>
    </row>
    <row r="8987" spans="1:1" x14ac:dyDescent="0.55000000000000004">
      <c r="A8987" s="5"/>
    </row>
    <row r="8988" spans="1:1" x14ac:dyDescent="0.55000000000000004">
      <c r="A8988" s="5"/>
    </row>
    <row r="8989" spans="1:1" x14ac:dyDescent="0.55000000000000004">
      <c r="A8989" s="5"/>
    </row>
    <row r="8990" spans="1:1" x14ac:dyDescent="0.55000000000000004">
      <c r="A8990" s="5"/>
    </row>
    <row r="8991" spans="1:1" x14ac:dyDescent="0.55000000000000004">
      <c r="A8991" s="5"/>
    </row>
    <row r="8992" spans="1:1" x14ac:dyDescent="0.55000000000000004">
      <c r="A8992" s="5"/>
    </row>
    <row r="8993" spans="1:1" x14ac:dyDescent="0.55000000000000004">
      <c r="A8993" s="5"/>
    </row>
    <row r="8994" spans="1:1" x14ac:dyDescent="0.55000000000000004">
      <c r="A8994" s="5"/>
    </row>
    <row r="8995" spans="1:1" x14ac:dyDescent="0.55000000000000004">
      <c r="A8995" s="5"/>
    </row>
    <row r="8996" spans="1:1" x14ac:dyDescent="0.55000000000000004">
      <c r="A8996" s="5"/>
    </row>
    <row r="8997" spans="1:1" x14ac:dyDescent="0.55000000000000004">
      <c r="A8997" s="5"/>
    </row>
    <row r="8998" spans="1:1" x14ac:dyDescent="0.55000000000000004">
      <c r="A8998" s="5"/>
    </row>
    <row r="8999" spans="1:1" x14ac:dyDescent="0.55000000000000004">
      <c r="A8999" s="5"/>
    </row>
    <row r="9000" spans="1:1" x14ac:dyDescent="0.55000000000000004">
      <c r="A9000" s="5"/>
    </row>
    <row r="9001" spans="1:1" x14ac:dyDescent="0.55000000000000004">
      <c r="A9001" s="5"/>
    </row>
    <row r="9002" spans="1:1" x14ac:dyDescent="0.55000000000000004">
      <c r="A9002" s="5"/>
    </row>
    <row r="9003" spans="1:1" x14ac:dyDescent="0.55000000000000004">
      <c r="A9003" s="5"/>
    </row>
    <row r="9004" spans="1:1" x14ac:dyDescent="0.55000000000000004">
      <c r="A9004" s="5"/>
    </row>
    <row r="9005" spans="1:1" x14ac:dyDescent="0.55000000000000004">
      <c r="A9005" s="5"/>
    </row>
    <row r="9006" spans="1:1" x14ac:dyDescent="0.55000000000000004">
      <c r="A9006" s="5"/>
    </row>
    <row r="9007" spans="1:1" x14ac:dyDescent="0.55000000000000004">
      <c r="A9007" s="5"/>
    </row>
    <row r="9008" spans="1:1" x14ac:dyDescent="0.55000000000000004">
      <c r="A9008" s="5"/>
    </row>
    <row r="9009" spans="1:1" x14ac:dyDescent="0.55000000000000004">
      <c r="A9009" s="5"/>
    </row>
    <row r="9010" spans="1:1" x14ac:dyDescent="0.55000000000000004">
      <c r="A9010" s="5"/>
    </row>
    <row r="9011" spans="1:1" x14ac:dyDescent="0.55000000000000004">
      <c r="A9011" s="5"/>
    </row>
    <row r="9012" spans="1:1" x14ac:dyDescent="0.55000000000000004">
      <c r="A9012" s="5"/>
    </row>
    <row r="9013" spans="1:1" x14ac:dyDescent="0.55000000000000004">
      <c r="A9013" s="5"/>
    </row>
    <row r="9014" spans="1:1" x14ac:dyDescent="0.55000000000000004">
      <c r="A9014" s="5"/>
    </row>
    <row r="9015" spans="1:1" x14ac:dyDescent="0.55000000000000004">
      <c r="A9015" s="5"/>
    </row>
    <row r="9016" spans="1:1" x14ac:dyDescent="0.55000000000000004">
      <c r="A9016" s="5"/>
    </row>
    <row r="9017" spans="1:1" x14ac:dyDescent="0.55000000000000004">
      <c r="A9017" s="5"/>
    </row>
    <row r="9018" spans="1:1" x14ac:dyDescent="0.55000000000000004">
      <c r="A9018" s="5"/>
    </row>
    <row r="9019" spans="1:1" x14ac:dyDescent="0.55000000000000004">
      <c r="A9019" s="5"/>
    </row>
    <row r="9020" spans="1:1" x14ac:dyDescent="0.55000000000000004">
      <c r="A9020" s="5"/>
    </row>
    <row r="9021" spans="1:1" x14ac:dyDescent="0.55000000000000004">
      <c r="A9021" s="5"/>
    </row>
    <row r="9022" spans="1:1" x14ac:dyDescent="0.55000000000000004">
      <c r="A9022" s="5"/>
    </row>
    <row r="9023" spans="1:1" x14ac:dyDescent="0.55000000000000004">
      <c r="A9023" s="5"/>
    </row>
    <row r="9024" spans="1:1" x14ac:dyDescent="0.55000000000000004">
      <c r="A9024" s="5"/>
    </row>
    <row r="9025" spans="1:1" x14ac:dyDescent="0.55000000000000004">
      <c r="A9025" s="5"/>
    </row>
    <row r="9026" spans="1:1" x14ac:dyDescent="0.55000000000000004">
      <c r="A9026" s="5"/>
    </row>
    <row r="9027" spans="1:1" x14ac:dyDescent="0.55000000000000004">
      <c r="A9027" s="5"/>
    </row>
    <row r="9028" spans="1:1" x14ac:dyDescent="0.55000000000000004">
      <c r="A9028" s="5"/>
    </row>
    <row r="9029" spans="1:1" x14ac:dyDescent="0.55000000000000004">
      <c r="A9029" s="5"/>
    </row>
    <row r="9030" spans="1:1" x14ac:dyDescent="0.55000000000000004">
      <c r="A9030" s="5"/>
    </row>
    <row r="9031" spans="1:1" x14ac:dyDescent="0.55000000000000004">
      <c r="A9031" s="5"/>
    </row>
    <row r="9032" spans="1:1" x14ac:dyDescent="0.55000000000000004">
      <c r="A9032" s="5"/>
    </row>
    <row r="9033" spans="1:1" x14ac:dyDescent="0.55000000000000004">
      <c r="A9033" s="5"/>
    </row>
    <row r="9034" spans="1:1" x14ac:dyDescent="0.55000000000000004">
      <c r="A9034" s="5"/>
    </row>
    <row r="9035" spans="1:1" x14ac:dyDescent="0.55000000000000004">
      <c r="A9035" s="5"/>
    </row>
    <row r="9036" spans="1:1" x14ac:dyDescent="0.55000000000000004">
      <c r="A9036" s="5"/>
    </row>
    <row r="9037" spans="1:1" x14ac:dyDescent="0.55000000000000004">
      <c r="A9037" s="5"/>
    </row>
    <row r="9038" spans="1:1" x14ac:dyDescent="0.55000000000000004">
      <c r="A9038" s="5"/>
    </row>
    <row r="9039" spans="1:1" x14ac:dyDescent="0.55000000000000004">
      <c r="A9039" s="5"/>
    </row>
    <row r="9040" spans="1:1" x14ac:dyDescent="0.55000000000000004">
      <c r="A9040" s="5"/>
    </row>
    <row r="9041" spans="1:1" x14ac:dyDescent="0.55000000000000004">
      <c r="A9041" s="5"/>
    </row>
    <row r="9042" spans="1:1" x14ac:dyDescent="0.55000000000000004">
      <c r="A9042" s="5"/>
    </row>
    <row r="9043" spans="1:1" x14ac:dyDescent="0.55000000000000004">
      <c r="A9043" s="5"/>
    </row>
    <row r="9044" spans="1:1" x14ac:dyDescent="0.55000000000000004">
      <c r="A9044" s="5"/>
    </row>
    <row r="9045" spans="1:1" x14ac:dyDescent="0.55000000000000004">
      <c r="A9045" s="5"/>
    </row>
    <row r="9046" spans="1:1" x14ac:dyDescent="0.55000000000000004">
      <c r="A9046" s="5"/>
    </row>
    <row r="9047" spans="1:1" x14ac:dyDescent="0.55000000000000004">
      <c r="A9047" s="5"/>
    </row>
    <row r="9048" spans="1:1" x14ac:dyDescent="0.55000000000000004">
      <c r="A9048" s="5"/>
    </row>
    <row r="9049" spans="1:1" x14ac:dyDescent="0.55000000000000004">
      <c r="A9049" s="5"/>
    </row>
    <row r="9050" spans="1:1" x14ac:dyDescent="0.55000000000000004">
      <c r="A9050" s="5"/>
    </row>
    <row r="9051" spans="1:1" x14ac:dyDescent="0.55000000000000004">
      <c r="A9051" s="5"/>
    </row>
    <row r="9052" spans="1:1" x14ac:dyDescent="0.55000000000000004">
      <c r="A9052" s="5"/>
    </row>
    <row r="9053" spans="1:1" x14ac:dyDescent="0.55000000000000004">
      <c r="A9053" s="5"/>
    </row>
    <row r="9054" spans="1:1" x14ac:dyDescent="0.55000000000000004">
      <c r="A9054" s="5"/>
    </row>
    <row r="9055" spans="1:1" x14ac:dyDescent="0.55000000000000004">
      <c r="A9055" s="5"/>
    </row>
    <row r="9056" spans="1:1" x14ac:dyDescent="0.55000000000000004">
      <c r="A9056" s="5"/>
    </row>
    <row r="9057" spans="1:1" x14ac:dyDescent="0.55000000000000004">
      <c r="A9057" s="5"/>
    </row>
    <row r="9058" spans="1:1" x14ac:dyDescent="0.55000000000000004">
      <c r="A9058" s="5"/>
    </row>
    <row r="9059" spans="1:1" x14ac:dyDescent="0.55000000000000004">
      <c r="A9059" s="5"/>
    </row>
    <row r="9060" spans="1:1" x14ac:dyDescent="0.55000000000000004">
      <c r="A9060" s="5"/>
    </row>
    <row r="9061" spans="1:1" x14ac:dyDescent="0.55000000000000004">
      <c r="A9061" s="5"/>
    </row>
    <row r="9062" spans="1:1" x14ac:dyDescent="0.55000000000000004">
      <c r="A9062" s="5"/>
    </row>
    <row r="9063" spans="1:1" x14ac:dyDescent="0.55000000000000004">
      <c r="A9063" s="5"/>
    </row>
    <row r="9064" spans="1:1" x14ac:dyDescent="0.55000000000000004">
      <c r="A9064" s="5"/>
    </row>
    <row r="9065" spans="1:1" x14ac:dyDescent="0.55000000000000004">
      <c r="A9065" s="5"/>
    </row>
    <row r="9066" spans="1:1" x14ac:dyDescent="0.55000000000000004">
      <c r="A9066" s="5"/>
    </row>
    <row r="9067" spans="1:1" x14ac:dyDescent="0.55000000000000004">
      <c r="A9067" s="5"/>
    </row>
    <row r="9068" spans="1:1" x14ac:dyDescent="0.55000000000000004">
      <c r="A9068" s="5"/>
    </row>
    <row r="9069" spans="1:1" x14ac:dyDescent="0.55000000000000004">
      <c r="A9069" s="5"/>
    </row>
    <row r="9070" spans="1:1" x14ac:dyDescent="0.55000000000000004">
      <c r="A9070" s="5"/>
    </row>
    <row r="9071" spans="1:1" x14ac:dyDescent="0.55000000000000004">
      <c r="A9071" s="5"/>
    </row>
    <row r="9072" spans="1:1" x14ac:dyDescent="0.55000000000000004">
      <c r="A9072" s="5"/>
    </row>
    <row r="9073" spans="1:1" x14ac:dyDescent="0.55000000000000004">
      <c r="A9073" s="5"/>
    </row>
    <row r="9074" spans="1:1" x14ac:dyDescent="0.55000000000000004">
      <c r="A9074" s="5"/>
    </row>
    <row r="9075" spans="1:1" x14ac:dyDescent="0.55000000000000004">
      <c r="A9075" s="5"/>
    </row>
    <row r="9076" spans="1:1" x14ac:dyDescent="0.55000000000000004">
      <c r="A9076" s="5"/>
    </row>
    <row r="9077" spans="1:1" x14ac:dyDescent="0.55000000000000004">
      <c r="A9077" s="5"/>
    </row>
    <row r="9078" spans="1:1" x14ac:dyDescent="0.55000000000000004">
      <c r="A9078" s="5"/>
    </row>
    <row r="9079" spans="1:1" x14ac:dyDescent="0.55000000000000004">
      <c r="A9079" s="5"/>
    </row>
    <row r="9080" spans="1:1" x14ac:dyDescent="0.55000000000000004">
      <c r="A9080" s="5"/>
    </row>
    <row r="9081" spans="1:1" x14ac:dyDescent="0.55000000000000004">
      <c r="A9081" s="5"/>
    </row>
    <row r="9082" spans="1:1" x14ac:dyDescent="0.55000000000000004">
      <c r="A9082" s="5"/>
    </row>
    <row r="9083" spans="1:1" x14ac:dyDescent="0.55000000000000004">
      <c r="A9083" s="5"/>
    </row>
    <row r="9084" spans="1:1" x14ac:dyDescent="0.55000000000000004">
      <c r="A9084" s="5"/>
    </row>
    <row r="9085" spans="1:1" x14ac:dyDescent="0.55000000000000004">
      <c r="A9085" s="5"/>
    </row>
    <row r="9086" spans="1:1" x14ac:dyDescent="0.55000000000000004">
      <c r="A9086" s="5"/>
    </row>
    <row r="9087" spans="1:1" x14ac:dyDescent="0.55000000000000004">
      <c r="A9087" s="5"/>
    </row>
    <row r="9088" spans="1:1" x14ac:dyDescent="0.55000000000000004">
      <c r="A9088" s="5"/>
    </row>
    <row r="9089" spans="1:1" x14ac:dyDescent="0.55000000000000004">
      <c r="A9089" s="5"/>
    </row>
    <row r="9090" spans="1:1" x14ac:dyDescent="0.55000000000000004">
      <c r="A9090" s="5"/>
    </row>
    <row r="9091" spans="1:1" x14ac:dyDescent="0.55000000000000004">
      <c r="A9091" s="5"/>
    </row>
    <row r="9092" spans="1:1" x14ac:dyDescent="0.55000000000000004">
      <c r="A9092" s="5"/>
    </row>
    <row r="9093" spans="1:1" x14ac:dyDescent="0.55000000000000004">
      <c r="A9093" s="5"/>
    </row>
    <row r="9094" spans="1:1" x14ac:dyDescent="0.55000000000000004">
      <c r="A9094" s="5"/>
    </row>
    <row r="9095" spans="1:1" x14ac:dyDescent="0.55000000000000004">
      <c r="A9095" s="5"/>
    </row>
    <row r="9096" spans="1:1" x14ac:dyDescent="0.55000000000000004">
      <c r="A9096" s="5"/>
    </row>
    <row r="9097" spans="1:1" x14ac:dyDescent="0.55000000000000004">
      <c r="A9097" s="5"/>
    </row>
    <row r="9098" spans="1:1" x14ac:dyDescent="0.55000000000000004">
      <c r="A9098" s="5"/>
    </row>
    <row r="9099" spans="1:1" x14ac:dyDescent="0.55000000000000004">
      <c r="A9099" s="5"/>
    </row>
    <row r="9100" spans="1:1" x14ac:dyDescent="0.55000000000000004">
      <c r="A9100" s="5"/>
    </row>
    <row r="9101" spans="1:1" x14ac:dyDescent="0.55000000000000004">
      <c r="A9101" s="5"/>
    </row>
    <row r="9102" spans="1:1" x14ac:dyDescent="0.55000000000000004">
      <c r="A9102" s="5"/>
    </row>
    <row r="9103" spans="1:1" x14ac:dyDescent="0.55000000000000004">
      <c r="A9103" s="5"/>
    </row>
    <row r="9104" spans="1:1" x14ac:dyDescent="0.55000000000000004">
      <c r="A9104" s="5"/>
    </row>
    <row r="9105" spans="1:1" x14ac:dyDescent="0.55000000000000004">
      <c r="A9105" s="5"/>
    </row>
    <row r="9106" spans="1:1" x14ac:dyDescent="0.55000000000000004">
      <c r="A9106" s="5"/>
    </row>
    <row r="9107" spans="1:1" x14ac:dyDescent="0.55000000000000004">
      <c r="A9107" s="5"/>
    </row>
    <row r="9108" spans="1:1" x14ac:dyDescent="0.55000000000000004">
      <c r="A9108" s="5"/>
    </row>
    <row r="9109" spans="1:1" x14ac:dyDescent="0.55000000000000004">
      <c r="A9109" s="5"/>
    </row>
    <row r="9110" spans="1:1" x14ac:dyDescent="0.55000000000000004">
      <c r="A9110" s="5"/>
    </row>
    <row r="9111" spans="1:1" x14ac:dyDescent="0.55000000000000004">
      <c r="A9111" s="5"/>
    </row>
    <row r="9112" spans="1:1" x14ac:dyDescent="0.55000000000000004">
      <c r="A9112" s="5"/>
    </row>
    <row r="9113" spans="1:1" x14ac:dyDescent="0.55000000000000004">
      <c r="A9113" s="5"/>
    </row>
    <row r="9114" spans="1:1" x14ac:dyDescent="0.55000000000000004">
      <c r="A9114" s="5"/>
    </row>
    <row r="9115" spans="1:1" x14ac:dyDescent="0.55000000000000004">
      <c r="A9115" s="5"/>
    </row>
    <row r="9116" spans="1:1" x14ac:dyDescent="0.55000000000000004">
      <c r="A9116" s="5"/>
    </row>
    <row r="9117" spans="1:1" x14ac:dyDescent="0.55000000000000004">
      <c r="A9117" s="5"/>
    </row>
    <row r="9118" spans="1:1" x14ac:dyDescent="0.55000000000000004">
      <c r="A9118" s="5"/>
    </row>
    <row r="9119" spans="1:1" x14ac:dyDescent="0.55000000000000004">
      <c r="A9119" s="5"/>
    </row>
    <row r="9120" spans="1:1" x14ac:dyDescent="0.55000000000000004">
      <c r="A9120" s="5"/>
    </row>
    <row r="9121" spans="1:1" x14ac:dyDescent="0.55000000000000004">
      <c r="A9121" s="5"/>
    </row>
    <row r="9122" spans="1:1" x14ac:dyDescent="0.55000000000000004">
      <c r="A9122" s="5"/>
    </row>
    <row r="9123" spans="1:1" x14ac:dyDescent="0.55000000000000004">
      <c r="A9123" s="5"/>
    </row>
    <row r="9124" spans="1:1" x14ac:dyDescent="0.55000000000000004">
      <c r="A9124" s="5"/>
    </row>
    <row r="9125" spans="1:1" x14ac:dyDescent="0.55000000000000004">
      <c r="A9125" s="5"/>
    </row>
    <row r="9126" spans="1:1" x14ac:dyDescent="0.55000000000000004">
      <c r="A9126" s="5"/>
    </row>
    <row r="9127" spans="1:1" x14ac:dyDescent="0.55000000000000004">
      <c r="A9127" s="5"/>
    </row>
    <row r="9128" spans="1:1" x14ac:dyDescent="0.55000000000000004">
      <c r="A9128" s="5"/>
    </row>
    <row r="9129" spans="1:1" x14ac:dyDescent="0.55000000000000004">
      <c r="A9129" s="5"/>
    </row>
    <row r="9130" spans="1:1" x14ac:dyDescent="0.55000000000000004">
      <c r="A9130" s="5"/>
    </row>
    <row r="9131" spans="1:1" x14ac:dyDescent="0.55000000000000004">
      <c r="A9131" s="5"/>
    </row>
    <row r="9132" spans="1:1" x14ac:dyDescent="0.55000000000000004">
      <c r="A9132" s="5"/>
    </row>
    <row r="9133" spans="1:1" x14ac:dyDescent="0.55000000000000004">
      <c r="A9133" s="5"/>
    </row>
    <row r="9134" spans="1:1" x14ac:dyDescent="0.55000000000000004">
      <c r="A9134" s="5"/>
    </row>
    <row r="9135" spans="1:1" x14ac:dyDescent="0.55000000000000004">
      <c r="A9135" s="5"/>
    </row>
    <row r="9136" spans="1:1" x14ac:dyDescent="0.55000000000000004">
      <c r="A9136" s="5"/>
    </row>
    <row r="9137" spans="1:1" x14ac:dyDescent="0.55000000000000004">
      <c r="A9137" s="5"/>
    </row>
    <row r="9138" spans="1:1" x14ac:dyDescent="0.55000000000000004">
      <c r="A9138" s="5"/>
    </row>
    <row r="9139" spans="1:1" x14ac:dyDescent="0.55000000000000004">
      <c r="A9139" s="5"/>
    </row>
    <row r="9140" spans="1:1" x14ac:dyDescent="0.55000000000000004">
      <c r="A9140" s="5"/>
    </row>
    <row r="9141" spans="1:1" x14ac:dyDescent="0.55000000000000004">
      <c r="A9141" s="5"/>
    </row>
    <row r="9142" spans="1:1" x14ac:dyDescent="0.55000000000000004">
      <c r="A9142" s="5"/>
    </row>
    <row r="9143" spans="1:1" x14ac:dyDescent="0.55000000000000004">
      <c r="A9143" s="5"/>
    </row>
    <row r="9144" spans="1:1" x14ac:dyDescent="0.55000000000000004">
      <c r="A9144" s="5"/>
    </row>
    <row r="9145" spans="1:1" x14ac:dyDescent="0.55000000000000004">
      <c r="A9145" s="5"/>
    </row>
    <row r="9146" spans="1:1" x14ac:dyDescent="0.55000000000000004">
      <c r="A9146" s="5"/>
    </row>
    <row r="9147" spans="1:1" x14ac:dyDescent="0.55000000000000004">
      <c r="A9147" s="5"/>
    </row>
    <row r="9148" spans="1:1" x14ac:dyDescent="0.55000000000000004">
      <c r="A9148" s="5"/>
    </row>
    <row r="9149" spans="1:1" x14ac:dyDescent="0.55000000000000004">
      <c r="A9149" s="5"/>
    </row>
    <row r="9150" spans="1:1" x14ac:dyDescent="0.55000000000000004">
      <c r="A9150" s="5"/>
    </row>
    <row r="9151" spans="1:1" x14ac:dyDescent="0.55000000000000004">
      <c r="A9151" s="5"/>
    </row>
    <row r="9152" spans="1:1" x14ac:dyDescent="0.55000000000000004">
      <c r="A9152" s="5"/>
    </row>
    <row r="9153" spans="1:1" x14ac:dyDescent="0.55000000000000004">
      <c r="A9153" s="5"/>
    </row>
    <row r="9154" spans="1:1" x14ac:dyDescent="0.55000000000000004">
      <c r="A9154" s="5"/>
    </row>
    <row r="9155" spans="1:1" x14ac:dyDescent="0.55000000000000004">
      <c r="A9155" s="5"/>
    </row>
    <row r="9156" spans="1:1" x14ac:dyDescent="0.55000000000000004">
      <c r="A9156" s="5"/>
    </row>
    <row r="9157" spans="1:1" x14ac:dyDescent="0.55000000000000004">
      <c r="A9157" s="5"/>
    </row>
    <row r="9158" spans="1:1" x14ac:dyDescent="0.55000000000000004">
      <c r="A9158" s="5"/>
    </row>
    <row r="9159" spans="1:1" x14ac:dyDescent="0.55000000000000004">
      <c r="A9159" s="5"/>
    </row>
    <row r="9160" spans="1:1" x14ac:dyDescent="0.55000000000000004">
      <c r="A9160" s="5"/>
    </row>
    <row r="9161" spans="1:1" x14ac:dyDescent="0.55000000000000004">
      <c r="A9161" s="5"/>
    </row>
    <row r="9162" spans="1:1" x14ac:dyDescent="0.55000000000000004">
      <c r="A9162" s="5"/>
    </row>
    <row r="9163" spans="1:1" x14ac:dyDescent="0.55000000000000004">
      <c r="A9163" s="5"/>
    </row>
    <row r="9164" spans="1:1" x14ac:dyDescent="0.55000000000000004">
      <c r="A9164" s="5"/>
    </row>
    <row r="9165" spans="1:1" x14ac:dyDescent="0.55000000000000004">
      <c r="A9165" s="5"/>
    </row>
    <row r="9166" spans="1:1" x14ac:dyDescent="0.55000000000000004">
      <c r="A9166" s="5"/>
    </row>
    <row r="9167" spans="1:1" x14ac:dyDescent="0.55000000000000004">
      <c r="A9167" s="5"/>
    </row>
    <row r="9168" spans="1:1" x14ac:dyDescent="0.55000000000000004">
      <c r="A9168" s="5"/>
    </row>
    <row r="9169" spans="1:1" x14ac:dyDescent="0.55000000000000004">
      <c r="A9169" s="5"/>
    </row>
    <row r="9170" spans="1:1" x14ac:dyDescent="0.55000000000000004">
      <c r="A9170" s="5"/>
    </row>
    <row r="9171" spans="1:1" x14ac:dyDescent="0.55000000000000004">
      <c r="A9171" s="5"/>
    </row>
    <row r="9172" spans="1:1" x14ac:dyDescent="0.55000000000000004">
      <c r="A9172" s="5"/>
    </row>
    <row r="9173" spans="1:1" x14ac:dyDescent="0.55000000000000004">
      <c r="A9173" s="5"/>
    </row>
    <row r="9174" spans="1:1" x14ac:dyDescent="0.55000000000000004">
      <c r="A9174" s="5"/>
    </row>
    <row r="9175" spans="1:1" x14ac:dyDescent="0.55000000000000004">
      <c r="A9175" s="5"/>
    </row>
    <row r="9176" spans="1:1" x14ac:dyDescent="0.55000000000000004">
      <c r="A9176" s="5"/>
    </row>
    <row r="9177" spans="1:1" x14ac:dyDescent="0.55000000000000004">
      <c r="A9177" s="5"/>
    </row>
    <row r="9178" spans="1:1" x14ac:dyDescent="0.55000000000000004">
      <c r="A9178" s="5"/>
    </row>
    <row r="9179" spans="1:1" x14ac:dyDescent="0.55000000000000004">
      <c r="A9179" s="5"/>
    </row>
    <row r="9180" spans="1:1" x14ac:dyDescent="0.55000000000000004">
      <c r="A9180" s="5"/>
    </row>
    <row r="9181" spans="1:1" x14ac:dyDescent="0.55000000000000004">
      <c r="A9181" s="5"/>
    </row>
    <row r="9182" spans="1:1" x14ac:dyDescent="0.55000000000000004">
      <c r="A9182" s="5"/>
    </row>
    <row r="9183" spans="1:1" x14ac:dyDescent="0.55000000000000004">
      <c r="A9183" s="5"/>
    </row>
    <row r="9184" spans="1:1" x14ac:dyDescent="0.55000000000000004">
      <c r="A9184" s="5"/>
    </row>
    <row r="9185" spans="1:1" x14ac:dyDescent="0.55000000000000004">
      <c r="A9185" s="5"/>
    </row>
    <row r="9186" spans="1:1" x14ac:dyDescent="0.55000000000000004">
      <c r="A9186" s="5"/>
    </row>
    <row r="9187" spans="1:1" x14ac:dyDescent="0.55000000000000004">
      <c r="A9187" s="5"/>
    </row>
    <row r="9188" spans="1:1" x14ac:dyDescent="0.55000000000000004">
      <c r="A9188" s="5"/>
    </row>
    <row r="9189" spans="1:1" x14ac:dyDescent="0.55000000000000004">
      <c r="A9189" s="5"/>
    </row>
    <row r="9190" spans="1:1" x14ac:dyDescent="0.55000000000000004">
      <c r="A9190" s="5"/>
    </row>
    <row r="9191" spans="1:1" x14ac:dyDescent="0.55000000000000004">
      <c r="A9191" s="5"/>
    </row>
    <row r="9192" spans="1:1" x14ac:dyDescent="0.55000000000000004">
      <c r="A9192" s="5"/>
    </row>
    <row r="9193" spans="1:1" x14ac:dyDescent="0.55000000000000004">
      <c r="A9193" s="5"/>
    </row>
    <row r="9194" spans="1:1" x14ac:dyDescent="0.55000000000000004">
      <c r="A9194" s="5"/>
    </row>
    <row r="9195" spans="1:1" x14ac:dyDescent="0.55000000000000004">
      <c r="A9195" s="5"/>
    </row>
    <row r="9196" spans="1:1" x14ac:dyDescent="0.55000000000000004">
      <c r="A9196" s="5"/>
    </row>
    <row r="9197" spans="1:1" x14ac:dyDescent="0.55000000000000004">
      <c r="A9197" s="5"/>
    </row>
    <row r="9198" spans="1:1" x14ac:dyDescent="0.55000000000000004">
      <c r="A9198" s="5"/>
    </row>
    <row r="9199" spans="1:1" x14ac:dyDescent="0.55000000000000004">
      <c r="A9199" s="5"/>
    </row>
    <row r="9200" spans="1:1" x14ac:dyDescent="0.55000000000000004">
      <c r="A9200" s="5"/>
    </row>
    <row r="9201" spans="1:1" x14ac:dyDescent="0.55000000000000004">
      <c r="A9201" s="5"/>
    </row>
    <row r="9202" spans="1:1" x14ac:dyDescent="0.55000000000000004">
      <c r="A9202" s="5"/>
    </row>
    <row r="9203" spans="1:1" x14ac:dyDescent="0.55000000000000004">
      <c r="A9203" s="5"/>
    </row>
    <row r="9204" spans="1:1" x14ac:dyDescent="0.55000000000000004">
      <c r="A9204" s="5"/>
    </row>
    <row r="9205" spans="1:1" x14ac:dyDescent="0.55000000000000004">
      <c r="A9205" s="5"/>
    </row>
    <row r="9206" spans="1:1" x14ac:dyDescent="0.55000000000000004">
      <c r="A9206" s="5"/>
    </row>
    <row r="9207" spans="1:1" x14ac:dyDescent="0.55000000000000004">
      <c r="A9207" s="5"/>
    </row>
    <row r="9208" spans="1:1" x14ac:dyDescent="0.55000000000000004">
      <c r="A9208" s="5"/>
    </row>
    <row r="9209" spans="1:1" x14ac:dyDescent="0.55000000000000004">
      <c r="A9209" s="5"/>
    </row>
    <row r="9210" spans="1:1" x14ac:dyDescent="0.55000000000000004">
      <c r="A9210" s="5"/>
    </row>
    <row r="9211" spans="1:1" x14ac:dyDescent="0.55000000000000004">
      <c r="A9211" s="5"/>
    </row>
    <row r="9212" spans="1:1" x14ac:dyDescent="0.55000000000000004">
      <c r="A9212" s="5"/>
    </row>
    <row r="9213" spans="1:1" x14ac:dyDescent="0.55000000000000004">
      <c r="A9213" s="5"/>
    </row>
    <row r="9214" spans="1:1" x14ac:dyDescent="0.55000000000000004">
      <c r="A9214" s="5"/>
    </row>
    <row r="9215" spans="1:1" x14ac:dyDescent="0.55000000000000004">
      <c r="A9215" s="5"/>
    </row>
    <row r="9216" spans="1:1" x14ac:dyDescent="0.55000000000000004">
      <c r="A9216" s="5"/>
    </row>
    <row r="9217" spans="1:1" x14ac:dyDescent="0.55000000000000004">
      <c r="A9217" s="5"/>
    </row>
    <row r="9218" spans="1:1" x14ac:dyDescent="0.55000000000000004">
      <c r="A9218" s="5"/>
    </row>
    <row r="9219" spans="1:1" x14ac:dyDescent="0.55000000000000004">
      <c r="A9219" s="5"/>
    </row>
    <row r="9220" spans="1:1" x14ac:dyDescent="0.55000000000000004">
      <c r="A9220" s="5"/>
    </row>
    <row r="9221" spans="1:1" x14ac:dyDescent="0.55000000000000004">
      <c r="A9221" s="5"/>
    </row>
    <row r="9222" spans="1:1" x14ac:dyDescent="0.55000000000000004">
      <c r="A9222" s="5"/>
    </row>
    <row r="9223" spans="1:1" x14ac:dyDescent="0.55000000000000004">
      <c r="A9223" s="5"/>
    </row>
    <row r="9224" spans="1:1" x14ac:dyDescent="0.55000000000000004">
      <c r="A9224" s="5"/>
    </row>
    <row r="9225" spans="1:1" x14ac:dyDescent="0.55000000000000004">
      <c r="A9225" s="5"/>
    </row>
    <row r="9226" spans="1:1" x14ac:dyDescent="0.55000000000000004">
      <c r="A9226" s="5"/>
    </row>
    <row r="9227" spans="1:1" x14ac:dyDescent="0.55000000000000004">
      <c r="A9227" s="5"/>
    </row>
    <row r="9228" spans="1:1" x14ac:dyDescent="0.55000000000000004">
      <c r="A9228" s="5"/>
    </row>
    <row r="9229" spans="1:1" x14ac:dyDescent="0.55000000000000004">
      <c r="A9229" s="5"/>
    </row>
    <row r="9230" spans="1:1" x14ac:dyDescent="0.55000000000000004">
      <c r="A9230" s="5"/>
    </row>
    <row r="9231" spans="1:1" x14ac:dyDescent="0.55000000000000004">
      <c r="A9231" s="5"/>
    </row>
    <row r="9232" spans="1:1" x14ac:dyDescent="0.55000000000000004">
      <c r="A9232" s="5"/>
    </row>
    <row r="9233" spans="1:1" x14ac:dyDescent="0.55000000000000004">
      <c r="A9233" s="5"/>
    </row>
    <row r="9234" spans="1:1" x14ac:dyDescent="0.55000000000000004">
      <c r="A9234" s="5"/>
    </row>
    <row r="9235" spans="1:1" x14ac:dyDescent="0.55000000000000004">
      <c r="A9235" s="5"/>
    </row>
    <row r="9236" spans="1:1" x14ac:dyDescent="0.55000000000000004">
      <c r="A9236" s="5"/>
    </row>
    <row r="9237" spans="1:1" x14ac:dyDescent="0.55000000000000004">
      <c r="A9237" s="5"/>
    </row>
    <row r="9238" spans="1:1" x14ac:dyDescent="0.55000000000000004">
      <c r="A9238" s="5"/>
    </row>
    <row r="9239" spans="1:1" x14ac:dyDescent="0.55000000000000004">
      <c r="A9239" s="5"/>
    </row>
    <row r="9240" spans="1:1" x14ac:dyDescent="0.55000000000000004">
      <c r="A9240" s="5"/>
    </row>
    <row r="9241" spans="1:1" x14ac:dyDescent="0.55000000000000004">
      <c r="A9241" s="5"/>
    </row>
    <row r="9242" spans="1:1" x14ac:dyDescent="0.55000000000000004">
      <c r="A9242" s="5"/>
    </row>
    <row r="9243" spans="1:1" x14ac:dyDescent="0.55000000000000004">
      <c r="A9243" s="5"/>
    </row>
    <row r="9244" spans="1:1" x14ac:dyDescent="0.55000000000000004">
      <c r="A9244" s="5"/>
    </row>
    <row r="9245" spans="1:1" x14ac:dyDescent="0.55000000000000004">
      <c r="A9245" s="5"/>
    </row>
    <row r="9246" spans="1:1" x14ac:dyDescent="0.55000000000000004">
      <c r="A9246" s="5"/>
    </row>
    <row r="9247" spans="1:1" x14ac:dyDescent="0.55000000000000004">
      <c r="A9247" s="5"/>
    </row>
    <row r="9248" spans="1:1" x14ac:dyDescent="0.55000000000000004">
      <c r="A9248" s="5"/>
    </row>
    <row r="9249" spans="1:1" x14ac:dyDescent="0.55000000000000004">
      <c r="A9249" s="5"/>
    </row>
    <row r="9250" spans="1:1" x14ac:dyDescent="0.55000000000000004">
      <c r="A9250" s="5"/>
    </row>
    <row r="9251" spans="1:1" x14ac:dyDescent="0.55000000000000004">
      <c r="A9251" s="5"/>
    </row>
    <row r="9252" spans="1:1" x14ac:dyDescent="0.55000000000000004">
      <c r="A9252" s="5"/>
    </row>
    <row r="9253" spans="1:1" x14ac:dyDescent="0.55000000000000004">
      <c r="A9253" s="5"/>
    </row>
    <row r="9254" spans="1:1" x14ac:dyDescent="0.55000000000000004">
      <c r="A9254" s="5"/>
    </row>
    <row r="9255" spans="1:1" x14ac:dyDescent="0.55000000000000004">
      <c r="A9255" s="5"/>
    </row>
    <row r="9256" spans="1:1" x14ac:dyDescent="0.55000000000000004">
      <c r="A9256" s="5"/>
    </row>
    <row r="9257" spans="1:1" x14ac:dyDescent="0.55000000000000004">
      <c r="A9257" s="5"/>
    </row>
    <row r="9258" spans="1:1" x14ac:dyDescent="0.55000000000000004">
      <c r="A9258" s="5"/>
    </row>
    <row r="9259" spans="1:1" x14ac:dyDescent="0.55000000000000004">
      <c r="A9259" s="5"/>
    </row>
    <row r="9260" spans="1:1" x14ac:dyDescent="0.55000000000000004">
      <c r="A9260" s="5"/>
    </row>
    <row r="9261" spans="1:1" x14ac:dyDescent="0.55000000000000004">
      <c r="A9261" s="5"/>
    </row>
    <row r="9262" spans="1:1" x14ac:dyDescent="0.55000000000000004">
      <c r="A9262" s="5"/>
    </row>
    <row r="9263" spans="1:1" x14ac:dyDescent="0.55000000000000004">
      <c r="A9263" s="5"/>
    </row>
    <row r="9264" spans="1:1" x14ac:dyDescent="0.55000000000000004">
      <c r="A9264" s="5"/>
    </row>
    <row r="9265" spans="1:1" x14ac:dyDescent="0.55000000000000004">
      <c r="A9265" s="5"/>
    </row>
    <row r="9266" spans="1:1" x14ac:dyDescent="0.55000000000000004">
      <c r="A9266" s="5"/>
    </row>
    <row r="9267" spans="1:1" x14ac:dyDescent="0.55000000000000004">
      <c r="A9267" s="5"/>
    </row>
    <row r="9268" spans="1:1" x14ac:dyDescent="0.55000000000000004">
      <c r="A9268" s="5"/>
    </row>
    <row r="9269" spans="1:1" x14ac:dyDescent="0.55000000000000004">
      <c r="A9269" s="5"/>
    </row>
    <row r="9270" spans="1:1" x14ac:dyDescent="0.55000000000000004">
      <c r="A9270" s="5"/>
    </row>
    <row r="9271" spans="1:1" x14ac:dyDescent="0.55000000000000004">
      <c r="A9271" s="5"/>
    </row>
    <row r="9272" spans="1:1" x14ac:dyDescent="0.55000000000000004">
      <c r="A9272" s="5"/>
    </row>
    <row r="9273" spans="1:1" x14ac:dyDescent="0.55000000000000004">
      <c r="A9273" s="5"/>
    </row>
    <row r="9274" spans="1:1" x14ac:dyDescent="0.55000000000000004">
      <c r="A9274" s="5"/>
    </row>
    <row r="9275" spans="1:1" x14ac:dyDescent="0.55000000000000004">
      <c r="A9275" s="5"/>
    </row>
    <row r="9276" spans="1:1" x14ac:dyDescent="0.55000000000000004">
      <c r="A9276" s="5"/>
    </row>
    <row r="9277" spans="1:1" x14ac:dyDescent="0.55000000000000004">
      <c r="A9277" s="5"/>
    </row>
    <row r="9278" spans="1:1" x14ac:dyDescent="0.55000000000000004">
      <c r="A9278" s="5"/>
    </row>
    <row r="9279" spans="1:1" x14ac:dyDescent="0.55000000000000004">
      <c r="A9279" s="5"/>
    </row>
    <row r="9280" spans="1:1" x14ac:dyDescent="0.55000000000000004">
      <c r="A9280" s="5"/>
    </row>
    <row r="9281" spans="1:1" x14ac:dyDescent="0.55000000000000004">
      <c r="A9281" s="5"/>
    </row>
    <row r="9282" spans="1:1" x14ac:dyDescent="0.55000000000000004">
      <c r="A9282" s="5"/>
    </row>
    <row r="9283" spans="1:1" x14ac:dyDescent="0.55000000000000004">
      <c r="A9283" s="5"/>
    </row>
    <row r="9284" spans="1:1" x14ac:dyDescent="0.55000000000000004">
      <c r="A9284" s="5"/>
    </row>
    <row r="9285" spans="1:1" x14ac:dyDescent="0.55000000000000004">
      <c r="A9285" s="5"/>
    </row>
    <row r="9286" spans="1:1" x14ac:dyDescent="0.55000000000000004">
      <c r="A9286" s="5"/>
    </row>
    <row r="9287" spans="1:1" x14ac:dyDescent="0.55000000000000004">
      <c r="A9287" s="5"/>
    </row>
    <row r="9288" spans="1:1" x14ac:dyDescent="0.55000000000000004">
      <c r="A9288" s="5"/>
    </row>
    <row r="9289" spans="1:1" x14ac:dyDescent="0.55000000000000004">
      <c r="A9289" s="5"/>
    </row>
    <row r="9290" spans="1:1" x14ac:dyDescent="0.55000000000000004">
      <c r="A9290" s="5"/>
    </row>
    <row r="9291" spans="1:1" x14ac:dyDescent="0.55000000000000004">
      <c r="A9291" s="5"/>
    </row>
    <row r="9292" spans="1:1" x14ac:dyDescent="0.55000000000000004">
      <c r="A9292" s="5"/>
    </row>
    <row r="9293" spans="1:1" x14ac:dyDescent="0.55000000000000004">
      <c r="A9293" s="5"/>
    </row>
    <row r="9294" spans="1:1" x14ac:dyDescent="0.55000000000000004">
      <c r="A9294" s="5"/>
    </row>
    <row r="9295" spans="1:1" x14ac:dyDescent="0.55000000000000004">
      <c r="A9295" s="5"/>
    </row>
    <row r="9296" spans="1:1" x14ac:dyDescent="0.55000000000000004">
      <c r="A9296" s="5"/>
    </row>
    <row r="9297" spans="1:1" x14ac:dyDescent="0.55000000000000004">
      <c r="A9297" s="5"/>
    </row>
    <row r="9298" spans="1:1" x14ac:dyDescent="0.55000000000000004">
      <c r="A9298" s="5"/>
    </row>
    <row r="9299" spans="1:1" x14ac:dyDescent="0.55000000000000004">
      <c r="A9299" s="5"/>
    </row>
    <row r="9300" spans="1:1" x14ac:dyDescent="0.55000000000000004">
      <c r="A9300" s="5"/>
    </row>
    <row r="9301" spans="1:1" x14ac:dyDescent="0.55000000000000004">
      <c r="A9301" s="5"/>
    </row>
    <row r="9302" spans="1:1" x14ac:dyDescent="0.55000000000000004">
      <c r="A9302" s="5"/>
    </row>
    <row r="9303" spans="1:1" x14ac:dyDescent="0.55000000000000004">
      <c r="A9303" s="5"/>
    </row>
    <row r="9304" spans="1:1" x14ac:dyDescent="0.55000000000000004">
      <c r="A9304" s="5"/>
    </row>
    <row r="9305" spans="1:1" x14ac:dyDescent="0.55000000000000004">
      <c r="A9305" s="5"/>
    </row>
    <row r="9306" spans="1:1" x14ac:dyDescent="0.55000000000000004">
      <c r="A9306" s="5"/>
    </row>
    <row r="9307" spans="1:1" x14ac:dyDescent="0.55000000000000004">
      <c r="A9307" s="5"/>
    </row>
    <row r="9308" spans="1:1" x14ac:dyDescent="0.55000000000000004">
      <c r="A9308" s="5"/>
    </row>
    <row r="9309" spans="1:1" x14ac:dyDescent="0.55000000000000004">
      <c r="A9309" s="5"/>
    </row>
    <row r="9310" spans="1:1" x14ac:dyDescent="0.55000000000000004">
      <c r="A9310" s="5"/>
    </row>
    <row r="9311" spans="1:1" x14ac:dyDescent="0.55000000000000004">
      <c r="A9311" s="5"/>
    </row>
    <row r="9312" spans="1:1" x14ac:dyDescent="0.55000000000000004">
      <c r="A9312" s="5"/>
    </row>
    <row r="9313" spans="1:1" x14ac:dyDescent="0.55000000000000004">
      <c r="A9313" s="5"/>
    </row>
    <row r="9314" spans="1:1" x14ac:dyDescent="0.55000000000000004">
      <c r="A9314" s="5"/>
    </row>
    <row r="9315" spans="1:1" x14ac:dyDescent="0.55000000000000004">
      <c r="A9315" s="5"/>
    </row>
    <row r="9316" spans="1:1" x14ac:dyDescent="0.55000000000000004">
      <c r="A9316" s="5"/>
    </row>
    <row r="9317" spans="1:1" x14ac:dyDescent="0.55000000000000004">
      <c r="A9317" s="5"/>
    </row>
    <row r="9318" spans="1:1" x14ac:dyDescent="0.55000000000000004">
      <c r="A9318" s="5"/>
    </row>
    <row r="9319" spans="1:1" x14ac:dyDescent="0.55000000000000004">
      <c r="A9319" s="5"/>
    </row>
    <row r="9320" spans="1:1" x14ac:dyDescent="0.55000000000000004">
      <c r="A9320" s="5"/>
    </row>
    <row r="9321" spans="1:1" x14ac:dyDescent="0.55000000000000004">
      <c r="A9321" s="5"/>
    </row>
    <row r="9322" spans="1:1" x14ac:dyDescent="0.55000000000000004">
      <c r="A9322" s="5"/>
    </row>
    <row r="9323" spans="1:1" x14ac:dyDescent="0.55000000000000004">
      <c r="A9323" s="5"/>
    </row>
    <row r="9324" spans="1:1" x14ac:dyDescent="0.55000000000000004">
      <c r="A9324" s="5"/>
    </row>
    <row r="9325" spans="1:1" x14ac:dyDescent="0.55000000000000004">
      <c r="A9325" s="5"/>
    </row>
    <row r="9326" spans="1:1" x14ac:dyDescent="0.55000000000000004">
      <c r="A9326" s="5"/>
    </row>
    <row r="9327" spans="1:1" x14ac:dyDescent="0.55000000000000004">
      <c r="A9327" s="5"/>
    </row>
    <row r="9328" spans="1:1" x14ac:dyDescent="0.55000000000000004">
      <c r="A9328" s="5"/>
    </row>
    <row r="9329" spans="1:1" x14ac:dyDescent="0.55000000000000004">
      <c r="A9329" s="5"/>
    </row>
    <row r="9330" spans="1:1" x14ac:dyDescent="0.55000000000000004">
      <c r="A9330" s="5"/>
    </row>
    <row r="9331" spans="1:1" x14ac:dyDescent="0.55000000000000004">
      <c r="A9331" s="5"/>
    </row>
    <row r="9332" spans="1:1" x14ac:dyDescent="0.55000000000000004">
      <c r="A9332" s="5"/>
    </row>
    <row r="9333" spans="1:1" x14ac:dyDescent="0.55000000000000004">
      <c r="A9333" s="5"/>
    </row>
    <row r="9334" spans="1:1" x14ac:dyDescent="0.55000000000000004">
      <c r="A9334" s="5"/>
    </row>
    <row r="9335" spans="1:1" x14ac:dyDescent="0.55000000000000004">
      <c r="A9335" s="5"/>
    </row>
    <row r="9336" spans="1:1" x14ac:dyDescent="0.55000000000000004">
      <c r="A9336" s="5"/>
    </row>
    <row r="9337" spans="1:1" x14ac:dyDescent="0.55000000000000004">
      <c r="A9337" s="5"/>
    </row>
    <row r="9338" spans="1:1" x14ac:dyDescent="0.55000000000000004">
      <c r="A9338" s="5"/>
    </row>
    <row r="9339" spans="1:1" x14ac:dyDescent="0.55000000000000004">
      <c r="A9339" s="5"/>
    </row>
    <row r="9340" spans="1:1" x14ac:dyDescent="0.55000000000000004">
      <c r="A9340" s="5"/>
    </row>
    <row r="9341" spans="1:1" x14ac:dyDescent="0.55000000000000004">
      <c r="A9341" s="5"/>
    </row>
    <row r="9342" spans="1:1" x14ac:dyDescent="0.55000000000000004">
      <c r="A9342" s="5"/>
    </row>
    <row r="9343" spans="1:1" x14ac:dyDescent="0.55000000000000004">
      <c r="A9343" s="5"/>
    </row>
    <row r="9344" spans="1:1" x14ac:dyDescent="0.55000000000000004">
      <c r="A9344" s="5"/>
    </row>
    <row r="9345" spans="1:1" x14ac:dyDescent="0.55000000000000004">
      <c r="A9345" s="5"/>
    </row>
    <row r="9346" spans="1:1" x14ac:dyDescent="0.55000000000000004">
      <c r="A9346" s="5"/>
    </row>
    <row r="9347" spans="1:1" x14ac:dyDescent="0.55000000000000004">
      <c r="A9347" s="5"/>
    </row>
    <row r="9348" spans="1:1" x14ac:dyDescent="0.55000000000000004">
      <c r="A9348" s="5"/>
    </row>
    <row r="9349" spans="1:1" x14ac:dyDescent="0.55000000000000004">
      <c r="A9349" s="5"/>
    </row>
    <row r="9350" spans="1:1" x14ac:dyDescent="0.55000000000000004">
      <c r="A9350" s="5"/>
    </row>
    <row r="9351" spans="1:1" x14ac:dyDescent="0.55000000000000004">
      <c r="A9351" s="5"/>
    </row>
    <row r="9352" spans="1:1" x14ac:dyDescent="0.55000000000000004">
      <c r="A9352" s="5"/>
    </row>
    <row r="9353" spans="1:1" x14ac:dyDescent="0.55000000000000004">
      <c r="A9353" s="5"/>
    </row>
    <row r="9354" spans="1:1" x14ac:dyDescent="0.55000000000000004">
      <c r="A9354" s="5"/>
    </row>
    <row r="9355" spans="1:1" x14ac:dyDescent="0.55000000000000004">
      <c r="A9355" s="5"/>
    </row>
    <row r="9356" spans="1:1" x14ac:dyDescent="0.55000000000000004">
      <c r="A9356" s="5"/>
    </row>
    <row r="9357" spans="1:1" x14ac:dyDescent="0.55000000000000004">
      <c r="A9357" s="5"/>
    </row>
    <row r="9358" spans="1:1" x14ac:dyDescent="0.55000000000000004">
      <c r="A9358" s="5"/>
    </row>
    <row r="9359" spans="1:1" x14ac:dyDescent="0.55000000000000004">
      <c r="A9359" s="5"/>
    </row>
    <row r="9360" spans="1:1" x14ac:dyDescent="0.55000000000000004">
      <c r="A9360" s="5"/>
    </row>
    <row r="9361" spans="1:1" x14ac:dyDescent="0.55000000000000004">
      <c r="A9361" s="5"/>
    </row>
    <row r="9362" spans="1:1" x14ac:dyDescent="0.55000000000000004">
      <c r="A9362" s="5"/>
    </row>
    <row r="9363" spans="1:1" x14ac:dyDescent="0.55000000000000004">
      <c r="A9363" s="5"/>
    </row>
    <row r="9364" spans="1:1" x14ac:dyDescent="0.55000000000000004">
      <c r="A9364" s="5"/>
    </row>
    <row r="9365" spans="1:1" x14ac:dyDescent="0.55000000000000004">
      <c r="A9365" s="5"/>
    </row>
    <row r="9366" spans="1:1" x14ac:dyDescent="0.55000000000000004">
      <c r="A9366" s="5"/>
    </row>
    <row r="9367" spans="1:1" x14ac:dyDescent="0.55000000000000004">
      <c r="A9367" s="5"/>
    </row>
    <row r="9368" spans="1:1" x14ac:dyDescent="0.55000000000000004">
      <c r="A9368" s="5"/>
    </row>
    <row r="9369" spans="1:1" x14ac:dyDescent="0.55000000000000004">
      <c r="A9369" s="5"/>
    </row>
    <row r="9370" spans="1:1" x14ac:dyDescent="0.55000000000000004">
      <c r="A9370" s="5"/>
    </row>
    <row r="9371" spans="1:1" x14ac:dyDescent="0.55000000000000004">
      <c r="A9371" s="5"/>
    </row>
    <row r="9372" spans="1:1" x14ac:dyDescent="0.55000000000000004">
      <c r="A9372" s="5"/>
    </row>
    <row r="9373" spans="1:1" x14ac:dyDescent="0.55000000000000004">
      <c r="A9373" s="5"/>
    </row>
    <row r="9374" spans="1:1" x14ac:dyDescent="0.55000000000000004">
      <c r="A9374" s="5"/>
    </row>
    <row r="9375" spans="1:1" x14ac:dyDescent="0.55000000000000004">
      <c r="A9375" s="5"/>
    </row>
    <row r="9376" spans="1:1" x14ac:dyDescent="0.55000000000000004">
      <c r="A9376" s="5"/>
    </row>
    <row r="9377" spans="1:1" x14ac:dyDescent="0.55000000000000004">
      <c r="A9377" s="5"/>
    </row>
    <row r="9378" spans="1:1" x14ac:dyDescent="0.55000000000000004">
      <c r="A9378" s="5"/>
    </row>
    <row r="9379" spans="1:1" x14ac:dyDescent="0.55000000000000004">
      <c r="A9379" s="5"/>
    </row>
    <row r="9380" spans="1:1" x14ac:dyDescent="0.55000000000000004">
      <c r="A9380" s="5"/>
    </row>
    <row r="9381" spans="1:1" x14ac:dyDescent="0.55000000000000004">
      <c r="A9381" s="5"/>
    </row>
    <row r="9382" spans="1:1" x14ac:dyDescent="0.55000000000000004">
      <c r="A9382" s="5"/>
    </row>
    <row r="9383" spans="1:1" x14ac:dyDescent="0.55000000000000004">
      <c r="A9383" s="5"/>
    </row>
    <row r="9384" spans="1:1" x14ac:dyDescent="0.55000000000000004">
      <c r="A9384" s="5"/>
    </row>
    <row r="9385" spans="1:1" x14ac:dyDescent="0.55000000000000004">
      <c r="A9385" s="5"/>
    </row>
    <row r="9386" spans="1:1" x14ac:dyDescent="0.55000000000000004">
      <c r="A9386" s="5"/>
    </row>
    <row r="9387" spans="1:1" x14ac:dyDescent="0.55000000000000004">
      <c r="A9387" s="5"/>
    </row>
    <row r="9388" spans="1:1" x14ac:dyDescent="0.55000000000000004">
      <c r="A9388" s="5"/>
    </row>
    <row r="9389" spans="1:1" x14ac:dyDescent="0.55000000000000004">
      <c r="A9389" s="5"/>
    </row>
    <row r="9390" spans="1:1" x14ac:dyDescent="0.55000000000000004">
      <c r="A9390" s="5"/>
    </row>
    <row r="9391" spans="1:1" x14ac:dyDescent="0.55000000000000004">
      <c r="A9391" s="5"/>
    </row>
    <row r="9392" spans="1:1" x14ac:dyDescent="0.55000000000000004">
      <c r="A9392" s="5"/>
    </row>
    <row r="9393" spans="1:1" x14ac:dyDescent="0.55000000000000004">
      <c r="A9393" s="5"/>
    </row>
    <row r="9394" spans="1:1" x14ac:dyDescent="0.55000000000000004">
      <c r="A9394" s="5"/>
    </row>
    <row r="9395" spans="1:1" x14ac:dyDescent="0.55000000000000004">
      <c r="A9395" s="5"/>
    </row>
    <row r="9396" spans="1:1" x14ac:dyDescent="0.55000000000000004">
      <c r="A9396" s="5"/>
    </row>
    <row r="9397" spans="1:1" x14ac:dyDescent="0.55000000000000004">
      <c r="A9397" s="5"/>
    </row>
    <row r="9398" spans="1:1" x14ac:dyDescent="0.55000000000000004">
      <c r="A9398" s="5"/>
    </row>
    <row r="9399" spans="1:1" x14ac:dyDescent="0.55000000000000004">
      <c r="A9399" s="5"/>
    </row>
    <row r="9400" spans="1:1" x14ac:dyDescent="0.55000000000000004">
      <c r="A9400" s="5"/>
    </row>
    <row r="9401" spans="1:1" x14ac:dyDescent="0.55000000000000004">
      <c r="A9401" s="5"/>
    </row>
    <row r="9402" spans="1:1" x14ac:dyDescent="0.55000000000000004">
      <c r="A9402" s="5"/>
    </row>
    <row r="9403" spans="1:1" x14ac:dyDescent="0.55000000000000004">
      <c r="A9403" s="5"/>
    </row>
    <row r="9404" spans="1:1" x14ac:dyDescent="0.55000000000000004">
      <c r="A9404" s="5"/>
    </row>
    <row r="9405" spans="1:1" x14ac:dyDescent="0.55000000000000004">
      <c r="A9405" s="5"/>
    </row>
    <row r="9406" spans="1:1" x14ac:dyDescent="0.55000000000000004">
      <c r="A9406" s="5"/>
    </row>
    <row r="9407" spans="1:1" x14ac:dyDescent="0.55000000000000004">
      <c r="A9407" s="5"/>
    </row>
    <row r="9408" spans="1:1" x14ac:dyDescent="0.55000000000000004">
      <c r="A9408" s="5"/>
    </row>
    <row r="9409" spans="1:1" x14ac:dyDescent="0.55000000000000004">
      <c r="A9409" s="5"/>
    </row>
    <row r="9410" spans="1:1" x14ac:dyDescent="0.55000000000000004">
      <c r="A9410" s="5"/>
    </row>
    <row r="9411" spans="1:1" x14ac:dyDescent="0.55000000000000004">
      <c r="A9411" s="5"/>
    </row>
    <row r="9412" spans="1:1" x14ac:dyDescent="0.55000000000000004">
      <c r="A9412" s="5"/>
    </row>
    <row r="9413" spans="1:1" x14ac:dyDescent="0.55000000000000004">
      <c r="A9413" s="5"/>
    </row>
    <row r="9414" spans="1:1" x14ac:dyDescent="0.55000000000000004">
      <c r="A9414" s="5"/>
    </row>
    <row r="9415" spans="1:1" x14ac:dyDescent="0.55000000000000004">
      <c r="A9415" s="5"/>
    </row>
    <row r="9416" spans="1:1" x14ac:dyDescent="0.55000000000000004">
      <c r="A9416" s="5"/>
    </row>
    <row r="9417" spans="1:1" x14ac:dyDescent="0.55000000000000004">
      <c r="A9417" s="5"/>
    </row>
    <row r="9418" spans="1:1" x14ac:dyDescent="0.55000000000000004">
      <c r="A9418" s="5"/>
    </row>
    <row r="9419" spans="1:1" x14ac:dyDescent="0.55000000000000004">
      <c r="A9419" s="5"/>
    </row>
    <row r="9420" spans="1:1" x14ac:dyDescent="0.55000000000000004">
      <c r="A9420" s="5"/>
    </row>
    <row r="9421" spans="1:1" x14ac:dyDescent="0.55000000000000004">
      <c r="A9421" s="5"/>
    </row>
    <row r="9422" spans="1:1" x14ac:dyDescent="0.55000000000000004">
      <c r="A9422" s="5"/>
    </row>
    <row r="9423" spans="1:1" x14ac:dyDescent="0.55000000000000004">
      <c r="A9423" s="5"/>
    </row>
    <row r="9424" spans="1:1" x14ac:dyDescent="0.55000000000000004">
      <c r="A9424" s="5"/>
    </row>
    <row r="9425" spans="1:1" x14ac:dyDescent="0.55000000000000004">
      <c r="A9425" s="5"/>
    </row>
    <row r="9426" spans="1:1" x14ac:dyDescent="0.55000000000000004">
      <c r="A9426" s="5"/>
    </row>
    <row r="9427" spans="1:1" x14ac:dyDescent="0.55000000000000004">
      <c r="A9427" s="5"/>
    </row>
    <row r="9428" spans="1:1" x14ac:dyDescent="0.55000000000000004">
      <c r="A9428" s="5"/>
    </row>
    <row r="9429" spans="1:1" x14ac:dyDescent="0.55000000000000004">
      <c r="A9429" s="5"/>
    </row>
    <row r="9430" spans="1:1" x14ac:dyDescent="0.55000000000000004">
      <c r="A9430" s="5"/>
    </row>
    <row r="9431" spans="1:1" x14ac:dyDescent="0.55000000000000004">
      <c r="A9431" s="5"/>
    </row>
    <row r="9432" spans="1:1" x14ac:dyDescent="0.55000000000000004">
      <c r="A9432" s="5"/>
    </row>
    <row r="9433" spans="1:1" x14ac:dyDescent="0.55000000000000004">
      <c r="A9433" s="5"/>
    </row>
    <row r="9434" spans="1:1" x14ac:dyDescent="0.55000000000000004">
      <c r="A9434" s="5"/>
    </row>
    <row r="9435" spans="1:1" x14ac:dyDescent="0.55000000000000004">
      <c r="A9435" s="5"/>
    </row>
    <row r="9436" spans="1:1" x14ac:dyDescent="0.55000000000000004">
      <c r="A9436" s="5"/>
    </row>
    <row r="9437" spans="1:1" x14ac:dyDescent="0.55000000000000004">
      <c r="A9437" s="5"/>
    </row>
    <row r="9438" spans="1:1" x14ac:dyDescent="0.55000000000000004">
      <c r="A9438" s="5"/>
    </row>
    <row r="9439" spans="1:1" x14ac:dyDescent="0.55000000000000004">
      <c r="A9439" s="5"/>
    </row>
    <row r="9440" spans="1:1" x14ac:dyDescent="0.55000000000000004">
      <c r="A9440" s="5"/>
    </row>
    <row r="9441" spans="1:1" x14ac:dyDescent="0.55000000000000004">
      <c r="A9441" s="5"/>
    </row>
    <row r="9442" spans="1:1" x14ac:dyDescent="0.55000000000000004">
      <c r="A9442" s="5"/>
    </row>
    <row r="9443" spans="1:1" x14ac:dyDescent="0.55000000000000004">
      <c r="A9443" s="5"/>
    </row>
    <row r="9444" spans="1:1" x14ac:dyDescent="0.55000000000000004">
      <c r="A9444" s="5"/>
    </row>
    <row r="9445" spans="1:1" x14ac:dyDescent="0.55000000000000004">
      <c r="A9445" s="5"/>
    </row>
    <row r="9446" spans="1:1" x14ac:dyDescent="0.55000000000000004">
      <c r="A9446" s="5"/>
    </row>
    <row r="9447" spans="1:1" x14ac:dyDescent="0.55000000000000004">
      <c r="A9447" s="5"/>
    </row>
    <row r="9448" spans="1:1" x14ac:dyDescent="0.55000000000000004">
      <c r="A9448" s="5"/>
    </row>
    <row r="9449" spans="1:1" x14ac:dyDescent="0.55000000000000004">
      <c r="A9449" s="5"/>
    </row>
    <row r="9450" spans="1:1" x14ac:dyDescent="0.55000000000000004">
      <c r="A9450" s="5"/>
    </row>
    <row r="9451" spans="1:1" x14ac:dyDescent="0.55000000000000004">
      <c r="A9451" s="5"/>
    </row>
    <row r="9452" spans="1:1" x14ac:dyDescent="0.55000000000000004">
      <c r="A9452" s="5"/>
    </row>
    <row r="9453" spans="1:1" x14ac:dyDescent="0.55000000000000004">
      <c r="A9453" s="5"/>
    </row>
    <row r="9454" spans="1:1" x14ac:dyDescent="0.55000000000000004">
      <c r="A9454" s="5"/>
    </row>
    <row r="9455" spans="1:1" x14ac:dyDescent="0.55000000000000004">
      <c r="A9455" s="5"/>
    </row>
    <row r="9456" spans="1:1" x14ac:dyDescent="0.55000000000000004">
      <c r="A9456" s="5"/>
    </row>
    <row r="9457" spans="1:1" x14ac:dyDescent="0.55000000000000004">
      <c r="A9457" s="5"/>
    </row>
    <row r="9458" spans="1:1" x14ac:dyDescent="0.55000000000000004">
      <c r="A9458" s="5"/>
    </row>
    <row r="9459" spans="1:1" x14ac:dyDescent="0.55000000000000004">
      <c r="A9459" s="5"/>
    </row>
    <row r="9460" spans="1:1" x14ac:dyDescent="0.55000000000000004">
      <c r="A9460" s="5"/>
    </row>
    <row r="9461" spans="1:1" x14ac:dyDescent="0.55000000000000004">
      <c r="A9461" s="5"/>
    </row>
    <row r="9462" spans="1:1" x14ac:dyDescent="0.55000000000000004">
      <c r="A9462" s="5"/>
    </row>
    <row r="9463" spans="1:1" x14ac:dyDescent="0.55000000000000004">
      <c r="A9463" s="5"/>
    </row>
    <row r="9464" spans="1:1" x14ac:dyDescent="0.55000000000000004">
      <c r="A9464" s="5"/>
    </row>
    <row r="9465" spans="1:1" x14ac:dyDescent="0.55000000000000004">
      <c r="A9465" s="5"/>
    </row>
    <row r="9466" spans="1:1" x14ac:dyDescent="0.55000000000000004">
      <c r="A9466" s="5"/>
    </row>
    <row r="9467" spans="1:1" x14ac:dyDescent="0.55000000000000004">
      <c r="A9467" s="5"/>
    </row>
    <row r="9468" spans="1:1" x14ac:dyDescent="0.55000000000000004">
      <c r="A9468" s="5"/>
    </row>
    <row r="9469" spans="1:1" x14ac:dyDescent="0.55000000000000004">
      <c r="A9469" s="5"/>
    </row>
    <row r="9470" spans="1:1" x14ac:dyDescent="0.55000000000000004">
      <c r="A9470" s="5"/>
    </row>
    <row r="9471" spans="1:1" x14ac:dyDescent="0.55000000000000004">
      <c r="A9471" s="5"/>
    </row>
    <row r="9472" spans="1:1" x14ac:dyDescent="0.55000000000000004">
      <c r="A9472" s="5"/>
    </row>
    <row r="9473" spans="1:1" x14ac:dyDescent="0.55000000000000004">
      <c r="A9473" s="5"/>
    </row>
    <row r="9474" spans="1:1" x14ac:dyDescent="0.55000000000000004">
      <c r="A9474" s="5"/>
    </row>
    <row r="9475" spans="1:1" x14ac:dyDescent="0.55000000000000004">
      <c r="A9475" s="5"/>
    </row>
    <row r="9476" spans="1:1" x14ac:dyDescent="0.55000000000000004">
      <c r="A9476" s="5"/>
    </row>
    <row r="9477" spans="1:1" x14ac:dyDescent="0.55000000000000004">
      <c r="A9477" s="5"/>
    </row>
    <row r="9478" spans="1:1" x14ac:dyDescent="0.55000000000000004">
      <c r="A9478" s="5"/>
    </row>
    <row r="9479" spans="1:1" x14ac:dyDescent="0.55000000000000004">
      <c r="A9479" s="5"/>
    </row>
    <row r="9480" spans="1:1" x14ac:dyDescent="0.55000000000000004">
      <c r="A9480" s="5"/>
    </row>
    <row r="9481" spans="1:1" x14ac:dyDescent="0.55000000000000004">
      <c r="A9481" s="5"/>
    </row>
    <row r="9482" spans="1:1" x14ac:dyDescent="0.55000000000000004">
      <c r="A9482" s="5"/>
    </row>
    <row r="9483" spans="1:1" x14ac:dyDescent="0.55000000000000004">
      <c r="A9483" s="5"/>
    </row>
    <row r="9484" spans="1:1" x14ac:dyDescent="0.55000000000000004">
      <c r="A9484" s="5"/>
    </row>
    <row r="9485" spans="1:1" x14ac:dyDescent="0.55000000000000004">
      <c r="A9485" s="5"/>
    </row>
    <row r="9486" spans="1:1" x14ac:dyDescent="0.55000000000000004">
      <c r="A9486" s="5"/>
    </row>
    <row r="9487" spans="1:1" x14ac:dyDescent="0.55000000000000004">
      <c r="A9487" s="5"/>
    </row>
    <row r="9488" spans="1:1" x14ac:dyDescent="0.55000000000000004">
      <c r="A9488" s="5"/>
    </row>
    <row r="9489" spans="1:1" x14ac:dyDescent="0.55000000000000004">
      <c r="A9489" s="5"/>
    </row>
    <row r="9490" spans="1:1" x14ac:dyDescent="0.55000000000000004">
      <c r="A9490" s="5"/>
    </row>
    <row r="9491" spans="1:1" x14ac:dyDescent="0.55000000000000004">
      <c r="A9491" s="5"/>
    </row>
    <row r="9492" spans="1:1" x14ac:dyDescent="0.55000000000000004">
      <c r="A9492" s="5"/>
    </row>
    <row r="9493" spans="1:1" x14ac:dyDescent="0.55000000000000004">
      <c r="A9493" s="5"/>
    </row>
    <row r="9494" spans="1:1" x14ac:dyDescent="0.55000000000000004">
      <c r="A9494" s="5"/>
    </row>
    <row r="9495" spans="1:1" x14ac:dyDescent="0.55000000000000004">
      <c r="A9495" s="5"/>
    </row>
    <row r="9496" spans="1:1" x14ac:dyDescent="0.55000000000000004">
      <c r="A9496" s="5"/>
    </row>
    <row r="9497" spans="1:1" x14ac:dyDescent="0.55000000000000004">
      <c r="A9497" s="5"/>
    </row>
    <row r="9498" spans="1:1" x14ac:dyDescent="0.55000000000000004">
      <c r="A9498" s="5"/>
    </row>
    <row r="9499" spans="1:1" x14ac:dyDescent="0.55000000000000004">
      <c r="A9499" s="5"/>
    </row>
    <row r="9500" spans="1:1" x14ac:dyDescent="0.55000000000000004">
      <c r="A9500" s="5"/>
    </row>
    <row r="9501" spans="1:1" x14ac:dyDescent="0.55000000000000004">
      <c r="A9501" s="5"/>
    </row>
    <row r="9502" spans="1:1" x14ac:dyDescent="0.55000000000000004">
      <c r="A9502" s="5"/>
    </row>
    <row r="9503" spans="1:1" x14ac:dyDescent="0.55000000000000004">
      <c r="A9503" s="5"/>
    </row>
    <row r="9504" spans="1:1" x14ac:dyDescent="0.55000000000000004">
      <c r="A9504" s="5"/>
    </row>
    <row r="9505" spans="1:1" x14ac:dyDescent="0.55000000000000004">
      <c r="A9505" s="5"/>
    </row>
    <row r="9506" spans="1:1" x14ac:dyDescent="0.55000000000000004">
      <c r="A9506" s="5"/>
    </row>
    <row r="9507" spans="1:1" x14ac:dyDescent="0.55000000000000004">
      <c r="A9507" s="5"/>
    </row>
    <row r="9508" spans="1:1" x14ac:dyDescent="0.55000000000000004">
      <c r="A9508" s="5"/>
    </row>
    <row r="9509" spans="1:1" x14ac:dyDescent="0.55000000000000004">
      <c r="A9509" s="5"/>
    </row>
    <row r="9510" spans="1:1" x14ac:dyDescent="0.55000000000000004">
      <c r="A9510" s="5"/>
    </row>
    <row r="9511" spans="1:1" x14ac:dyDescent="0.55000000000000004">
      <c r="A9511" s="5"/>
    </row>
    <row r="9512" spans="1:1" x14ac:dyDescent="0.55000000000000004">
      <c r="A9512" s="5"/>
    </row>
    <row r="9513" spans="1:1" x14ac:dyDescent="0.55000000000000004">
      <c r="A9513" s="5"/>
    </row>
    <row r="9514" spans="1:1" x14ac:dyDescent="0.55000000000000004">
      <c r="A9514" s="5"/>
    </row>
    <row r="9515" spans="1:1" x14ac:dyDescent="0.55000000000000004">
      <c r="A9515" s="5"/>
    </row>
    <row r="9516" spans="1:1" x14ac:dyDescent="0.55000000000000004">
      <c r="A9516" s="5"/>
    </row>
    <row r="9517" spans="1:1" x14ac:dyDescent="0.55000000000000004">
      <c r="A9517" s="5"/>
    </row>
    <row r="9518" spans="1:1" x14ac:dyDescent="0.55000000000000004">
      <c r="A9518" s="5"/>
    </row>
    <row r="9519" spans="1:1" x14ac:dyDescent="0.55000000000000004">
      <c r="A9519" s="5"/>
    </row>
    <row r="9520" spans="1:1" x14ac:dyDescent="0.55000000000000004">
      <c r="A9520" s="5"/>
    </row>
    <row r="9521" spans="1:1" x14ac:dyDescent="0.55000000000000004">
      <c r="A9521" s="5"/>
    </row>
    <row r="9522" spans="1:1" x14ac:dyDescent="0.55000000000000004">
      <c r="A9522" s="5"/>
    </row>
    <row r="9523" spans="1:1" x14ac:dyDescent="0.55000000000000004">
      <c r="A9523" s="5"/>
    </row>
    <row r="9524" spans="1:1" x14ac:dyDescent="0.55000000000000004">
      <c r="A9524" s="5"/>
    </row>
    <row r="9525" spans="1:1" x14ac:dyDescent="0.55000000000000004">
      <c r="A9525" s="5"/>
    </row>
    <row r="9526" spans="1:1" x14ac:dyDescent="0.55000000000000004">
      <c r="A9526" s="5"/>
    </row>
    <row r="9527" spans="1:1" x14ac:dyDescent="0.55000000000000004">
      <c r="A9527" s="5"/>
    </row>
    <row r="9528" spans="1:1" x14ac:dyDescent="0.55000000000000004">
      <c r="A9528" s="5"/>
    </row>
    <row r="9529" spans="1:1" x14ac:dyDescent="0.55000000000000004">
      <c r="A9529" s="5"/>
    </row>
    <row r="9530" spans="1:1" x14ac:dyDescent="0.55000000000000004">
      <c r="A9530" s="5"/>
    </row>
    <row r="9531" spans="1:1" x14ac:dyDescent="0.55000000000000004">
      <c r="A9531" s="5"/>
    </row>
    <row r="9532" spans="1:1" x14ac:dyDescent="0.55000000000000004">
      <c r="A9532" s="5"/>
    </row>
    <row r="9533" spans="1:1" x14ac:dyDescent="0.55000000000000004">
      <c r="A9533" s="5"/>
    </row>
    <row r="9534" spans="1:1" x14ac:dyDescent="0.55000000000000004">
      <c r="A9534" s="5"/>
    </row>
    <row r="9535" spans="1:1" x14ac:dyDescent="0.55000000000000004">
      <c r="A9535" s="5"/>
    </row>
    <row r="9536" spans="1:1" x14ac:dyDescent="0.55000000000000004">
      <c r="A9536" s="5"/>
    </row>
    <row r="9537" spans="1:1" x14ac:dyDescent="0.55000000000000004">
      <c r="A9537" s="5"/>
    </row>
    <row r="9538" spans="1:1" x14ac:dyDescent="0.55000000000000004">
      <c r="A9538" s="5"/>
    </row>
    <row r="9539" spans="1:1" x14ac:dyDescent="0.55000000000000004">
      <c r="A9539" s="5"/>
    </row>
    <row r="9540" spans="1:1" x14ac:dyDescent="0.55000000000000004">
      <c r="A9540" s="5"/>
    </row>
    <row r="9541" spans="1:1" x14ac:dyDescent="0.55000000000000004">
      <c r="A9541" s="5"/>
    </row>
    <row r="9542" spans="1:1" x14ac:dyDescent="0.55000000000000004">
      <c r="A9542" s="5"/>
    </row>
    <row r="9543" spans="1:1" x14ac:dyDescent="0.55000000000000004">
      <c r="A9543" s="5"/>
    </row>
    <row r="9544" spans="1:1" x14ac:dyDescent="0.55000000000000004">
      <c r="A9544" s="5"/>
    </row>
    <row r="9545" spans="1:1" x14ac:dyDescent="0.55000000000000004">
      <c r="A9545" s="5"/>
    </row>
    <row r="9546" spans="1:1" x14ac:dyDescent="0.55000000000000004">
      <c r="A9546" s="5"/>
    </row>
    <row r="9547" spans="1:1" x14ac:dyDescent="0.55000000000000004">
      <c r="A9547" s="5"/>
    </row>
    <row r="9548" spans="1:1" x14ac:dyDescent="0.55000000000000004">
      <c r="A9548" s="5"/>
    </row>
    <row r="9549" spans="1:1" x14ac:dyDescent="0.55000000000000004">
      <c r="A9549" s="5"/>
    </row>
    <row r="9550" spans="1:1" x14ac:dyDescent="0.55000000000000004">
      <c r="A9550" s="5"/>
    </row>
    <row r="9551" spans="1:1" x14ac:dyDescent="0.55000000000000004">
      <c r="A9551" s="5"/>
    </row>
    <row r="9552" spans="1:1" x14ac:dyDescent="0.55000000000000004">
      <c r="A9552" s="5"/>
    </row>
    <row r="9553" spans="1:1" x14ac:dyDescent="0.55000000000000004">
      <c r="A9553" s="5"/>
    </row>
    <row r="9554" spans="1:1" x14ac:dyDescent="0.55000000000000004">
      <c r="A9554" s="5"/>
    </row>
    <row r="9555" spans="1:1" x14ac:dyDescent="0.55000000000000004">
      <c r="A9555" s="5"/>
    </row>
    <row r="9556" spans="1:1" x14ac:dyDescent="0.55000000000000004">
      <c r="A9556" s="5"/>
    </row>
    <row r="9557" spans="1:1" x14ac:dyDescent="0.55000000000000004">
      <c r="A9557" s="5"/>
    </row>
    <row r="9558" spans="1:1" x14ac:dyDescent="0.55000000000000004">
      <c r="A9558" s="5"/>
    </row>
    <row r="9559" spans="1:1" x14ac:dyDescent="0.55000000000000004">
      <c r="A9559" s="5"/>
    </row>
    <row r="9560" spans="1:1" x14ac:dyDescent="0.55000000000000004">
      <c r="A9560" s="5"/>
    </row>
    <row r="9561" spans="1:1" x14ac:dyDescent="0.55000000000000004">
      <c r="A9561" s="5"/>
    </row>
    <row r="9562" spans="1:1" x14ac:dyDescent="0.55000000000000004">
      <c r="A9562" s="5"/>
    </row>
    <row r="9563" spans="1:1" x14ac:dyDescent="0.55000000000000004">
      <c r="A9563" s="5"/>
    </row>
    <row r="9564" spans="1:1" x14ac:dyDescent="0.55000000000000004">
      <c r="A9564" s="5"/>
    </row>
    <row r="9565" spans="1:1" x14ac:dyDescent="0.55000000000000004">
      <c r="A9565" s="5"/>
    </row>
    <row r="9566" spans="1:1" x14ac:dyDescent="0.55000000000000004">
      <c r="A9566" s="5"/>
    </row>
    <row r="9567" spans="1:1" x14ac:dyDescent="0.55000000000000004">
      <c r="A9567" s="5"/>
    </row>
    <row r="9568" spans="1:1" x14ac:dyDescent="0.55000000000000004">
      <c r="A9568" s="5"/>
    </row>
    <row r="9569" spans="1:1" x14ac:dyDescent="0.55000000000000004">
      <c r="A9569" s="5"/>
    </row>
    <row r="9570" spans="1:1" x14ac:dyDescent="0.55000000000000004">
      <c r="A9570" s="5"/>
    </row>
    <row r="9571" spans="1:1" x14ac:dyDescent="0.55000000000000004">
      <c r="A9571" s="5"/>
    </row>
    <row r="9572" spans="1:1" x14ac:dyDescent="0.55000000000000004">
      <c r="A9572" s="5"/>
    </row>
    <row r="9573" spans="1:1" x14ac:dyDescent="0.55000000000000004">
      <c r="A9573" s="5"/>
    </row>
    <row r="9574" spans="1:1" x14ac:dyDescent="0.55000000000000004">
      <c r="A9574" s="5"/>
    </row>
    <row r="9575" spans="1:1" x14ac:dyDescent="0.55000000000000004">
      <c r="A9575" s="5"/>
    </row>
    <row r="9576" spans="1:1" x14ac:dyDescent="0.55000000000000004">
      <c r="A9576" s="5"/>
    </row>
    <row r="9577" spans="1:1" x14ac:dyDescent="0.55000000000000004">
      <c r="A9577" s="5"/>
    </row>
    <row r="9578" spans="1:1" x14ac:dyDescent="0.55000000000000004">
      <c r="A9578" s="5"/>
    </row>
    <row r="9579" spans="1:1" x14ac:dyDescent="0.55000000000000004">
      <c r="A9579" s="5"/>
    </row>
    <row r="9580" spans="1:1" x14ac:dyDescent="0.55000000000000004">
      <c r="A9580" s="5"/>
    </row>
    <row r="9581" spans="1:1" x14ac:dyDescent="0.55000000000000004">
      <c r="A9581" s="5"/>
    </row>
    <row r="9582" spans="1:1" x14ac:dyDescent="0.55000000000000004">
      <c r="A9582" s="5"/>
    </row>
    <row r="9583" spans="1:1" x14ac:dyDescent="0.55000000000000004">
      <c r="A9583" s="5"/>
    </row>
    <row r="9584" spans="1:1" x14ac:dyDescent="0.55000000000000004">
      <c r="A9584" s="5"/>
    </row>
    <row r="9585" spans="1:1" x14ac:dyDescent="0.55000000000000004">
      <c r="A9585" s="5"/>
    </row>
    <row r="9586" spans="1:1" x14ac:dyDescent="0.55000000000000004">
      <c r="A9586" s="5"/>
    </row>
    <row r="9587" spans="1:1" x14ac:dyDescent="0.55000000000000004">
      <c r="A9587" s="5"/>
    </row>
    <row r="9588" spans="1:1" x14ac:dyDescent="0.55000000000000004">
      <c r="A9588" s="5"/>
    </row>
    <row r="9589" spans="1:1" x14ac:dyDescent="0.55000000000000004">
      <c r="A9589" s="5"/>
    </row>
    <row r="9590" spans="1:1" x14ac:dyDescent="0.55000000000000004">
      <c r="A9590" s="5"/>
    </row>
    <row r="9591" spans="1:1" x14ac:dyDescent="0.55000000000000004">
      <c r="A9591" s="5"/>
    </row>
    <row r="9592" spans="1:1" x14ac:dyDescent="0.55000000000000004">
      <c r="A9592" s="5"/>
    </row>
    <row r="9593" spans="1:1" x14ac:dyDescent="0.55000000000000004">
      <c r="A9593" s="5"/>
    </row>
    <row r="9594" spans="1:1" x14ac:dyDescent="0.55000000000000004">
      <c r="A9594" s="5"/>
    </row>
    <row r="9595" spans="1:1" x14ac:dyDescent="0.55000000000000004">
      <c r="A9595" s="5"/>
    </row>
    <row r="9596" spans="1:1" x14ac:dyDescent="0.55000000000000004">
      <c r="A9596" s="5"/>
    </row>
    <row r="9597" spans="1:1" x14ac:dyDescent="0.55000000000000004">
      <c r="A9597" s="5"/>
    </row>
    <row r="9598" spans="1:1" x14ac:dyDescent="0.55000000000000004">
      <c r="A9598" s="5"/>
    </row>
    <row r="9599" spans="1:1" x14ac:dyDescent="0.55000000000000004">
      <c r="A9599" s="5"/>
    </row>
    <row r="9600" spans="1:1" x14ac:dyDescent="0.55000000000000004">
      <c r="A9600" s="5"/>
    </row>
    <row r="9601" spans="1:1" x14ac:dyDescent="0.55000000000000004">
      <c r="A9601" s="5"/>
    </row>
    <row r="9602" spans="1:1" x14ac:dyDescent="0.55000000000000004">
      <c r="A9602" s="5"/>
    </row>
    <row r="9603" spans="1:1" x14ac:dyDescent="0.55000000000000004">
      <c r="A9603" s="5"/>
    </row>
    <row r="9604" spans="1:1" x14ac:dyDescent="0.55000000000000004">
      <c r="A9604" s="5"/>
    </row>
    <row r="9605" spans="1:1" x14ac:dyDescent="0.55000000000000004">
      <c r="A9605" s="5"/>
    </row>
    <row r="9606" spans="1:1" x14ac:dyDescent="0.55000000000000004">
      <c r="A9606" s="5"/>
    </row>
    <row r="9607" spans="1:1" x14ac:dyDescent="0.55000000000000004">
      <c r="A9607" s="5"/>
    </row>
    <row r="9608" spans="1:1" x14ac:dyDescent="0.55000000000000004">
      <c r="A9608" s="5"/>
    </row>
    <row r="9609" spans="1:1" x14ac:dyDescent="0.55000000000000004">
      <c r="A9609" s="5"/>
    </row>
    <row r="9610" spans="1:1" x14ac:dyDescent="0.55000000000000004">
      <c r="A9610" s="5"/>
    </row>
    <row r="9611" spans="1:1" x14ac:dyDescent="0.55000000000000004">
      <c r="A9611" s="5"/>
    </row>
    <row r="9612" spans="1:1" x14ac:dyDescent="0.55000000000000004">
      <c r="A9612" s="5"/>
    </row>
    <row r="9613" spans="1:1" x14ac:dyDescent="0.55000000000000004">
      <c r="A9613" s="5"/>
    </row>
    <row r="9614" spans="1:1" x14ac:dyDescent="0.55000000000000004">
      <c r="A9614" s="5"/>
    </row>
    <row r="9615" spans="1:1" x14ac:dyDescent="0.55000000000000004">
      <c r="A9615" s="5"/>
    </row>
    <row r="9616" spans="1:1" x14ac:dyDescent="0.55000000000000004">
      <c r="A9616" s="5"/>
    </row>
    <row r="9617" spans="1:1" x14ac:dyDescent="0.55000000000000004">
      <c r="A9617" s="5"/>
    </row>
    <row r="9618" spans="1:1" x14ac:dyDescent="0.55000000000000004">
      <c r="A9618" s="5"/>
    </row>
    <row r="9619" spans="1:1" x14ac:dyDescent="0.55000000000000004">
      <c r="A9619" s="5"/>
    </row>
    <row r="9620" spans="1:1" x14ac:dyDescent="0.55000000000000004">
      <c r="A9620" s="5"/>
    </row>
    <row r="9621" spans="1:1" x14ac:dyDescent="0.55000000000000004">
      <c r="A9621" s="5"/>
    </row>
    <row r="9622" spans="1:1" x14ac:dyDescent="0.55000000000000004">
      <c r="A9622" s="5"/>
    </row>
    <row r="9623" spans="1:1" x14ac:dyDescent="0.55000000000000004">
      <c r="A9623" s="5"/>
    </row>
    <row r="9624" spans="1:1" x14ac:dyDescent="0.55000000000000004">
      <c r="A9624" s="5"/>
    </row>
    <row r="9625" spans="1:1" x14ac:dyDescent="0.55000000000000004">
      <c r="A9625" s="5"/>
    </row>
    <row r="9626" spans="1:1" x14ac:dyDescent="0.55000000000000004">
      <c r="A9626" s="5"/>
    </row>
    <row r="9627" spans="1:1" x14ac:dyDescent="0.55000000000000004">
      <c r="A9627" s="5"/>
    </row>
    <row r="9628" spans="1:1" x14ac:dyDescent="0.55000000000000004">
      <c r="A9628" s="5"/>
    </row>
    <row r="9629" spans="1:1" x14ac:dyDescent="0.55000000000000004">
      <c r="A9629" s="5"/>
    </row>
    <row r="9630" spans="1:1" x14ac:dyDescent="0.55000000000000004">
      <c r="A9630" s="5"/>
    </row>
    <row r="9631" spans="1:1" x14ac:dyDescent="0.55000000000000004">
      <c r="A9631" s="5"/>
    </row>
    <row r="9632" spans="1:1" x14ac:dyDescent="0.55000000000000004">
      <c r="A9632" s="5"/>
    </row>
    <row r="9633" spans="1:1" x14ac:dyDescent="0.55000000000000004">
      <c r="A9633" s="5"/>
    </row>
    <row r="9634" spans="1:1" x14ac:dyDescent="0.55000000000000004">
      <c r="A9634" s="5"/>
    </row>
    <row r="9635" spans="1:1" x14ac:dyDescent="0.55000000000000004">
      <c r="A9635" s="5"/>
    </row>
    <row r="9636" spans="1:1" x14ac:dyDescent="0.55000000000000004">
      <c r="A9636" s="5"/>
    </row>
    <row r="9637" spans="1:1" x14ac:dyDescent="0.55000000000000004">
      <c r="A9637" s="5"/>
    </row>
    <row r="9638" spans="1:1" x14ac:dyDescent="0.55000000000000004">
      <c r="A9638" s="5"/>
    </row>
    <row r="9639" spans="1:1" x14ac:dyDescent="0.55000000000000004">
      <c r="A9639" s="5"/>
    </row>
    <row r="9640" spans="1:1" x14ac:dyDescent="0.55000000000000004">
      <c r="A9640" s="5"/>
    </row>
    <row r="9641" spans="1:1" x14ac:dyDescent="0.55000000000000004">
      <c r="A9641" s="5"/>
    </row>
    <row r="9642" spans="1:1" x14ac:dyDescent="0.55000000000000004">
      <c r="A9642" s="5"/>
    </row>
    <row r="9643" spans="1:1" x14ac:dyDescent="0.55000000000000004">
      <c r="A9643" s="5"/>
    </row>
    <row r="9644" spans="1:1" x14ac:dyDescent="0.55000000000000004">
      <c r="A9644" s="5"/>
    </row>
    <row r="9645" spans="1:1" x14ac:dyDescent="0.55000000000000004">
      <c r="A9645" s="5"/>
    </row>
    <row r="9646" spans="1:1" x14ac:dyDescent="0.55000000000000004">
      <c r="A9646" s="5"/>
    </row>
    <row r="9647" spans="1:1" x14ac:dyDescent="0.55000000000000004">
      <c r="A9647" s="5"/>
    </row>
    <row r="9648" spans="1:1" x14ac:dyDescent="0.55000000000000004">
      <c r="A9648" s="5"/>
    </row>
    <row r="9649" spans="1:1" x14ac:dyDescent="0.55000000000000004">
      <c r="A9649" s="5"/>
    </row>
    <row r="9650" spans="1:1" x14ac:dyDescent="0.55000000000000004">
      <c r="A9650" s="5"/>
    </row>
    <row r="9651" spans="1:1" x14ac:dyDescent="0.55000000000000004">
      <c r="A9651" s="5"/>
    </row>
    <row r="9652" spans="1:1" x14ac:dyDescent="0.55000000000000004">
      <c r="A9652" s="5"/>
    </row>
    <row r="9653" spans="1:1" x14ac:dyDescent="0.55000000000000004">
      <c r="A9653" s="5"/>
    </row>
    <row r="9654" spans="1:1" x14ac:dyDescent="0.55000000000000004">
      <c r="A9654" s="5"/>
    </row>
    <row r="9655" spans="1:1" x14ac:dyDescent="0.55000000000000004">
      <c r="A9655" s="5"/>
    </row>
    <row r="9656" spans="1:1" x14ac:dyDescent="0.55000000000000004">
      <c r="A9656" s="5"/>
    </row>
    <row r="9657" spans="1:1" x14ac:dyDescent="0.55000000000000004">
      <c r="A9657" s="5"/>
    </row>
    <row r="9658" spans="1:1" x14ac:dyDescent="0.55000000000000004">
      <c r="A9658" s="5"/>
    </row>
    <row r="9659" spans="1:1" x14ac:dyDescent="0.55000000000000004">
      <c r="A9659" s="5"/>
    </row>
    <row r="9660" spans="1:1" x14ac:dyDescent="0.55000000000000004">
      <c r="A9660" s="5"/>
    </row>
    <row r="9661" spans="1:1" x14ac:dyDescent="0.55000000000000004">
      <c r="A9661" s="5"/>
    </row>
    <row r="9662" spans="1:1" x14ac:dyDescent="0.55000000000000004">
      <c r="A9662" s="5"/>
    </row>
    <row r="9663" spans="1:1" x14ac:dyDescent="0.55000000000000004">
      <c r="A9663" s="5"/>
    </row>
    <row r="9664" spans="1:1" x14ac:dyDescent="0.55000000000000004">
      <c r="A9664" s="5"/>
    </row>
    <row r="9665" spans="1:1" x14ac:dyDescent="0.55000000000000004">
      <c r="A9665" s="5"/>
    </row>
    <row r="9666" spans="1:1" x14ac:dyDescent="0.55000000000000004">
      <c r="A9666" s="5"/>
    </row>
    <row r="9667" spans="1:1" x14ac:dyDescent="0.55000000000000004">
      <c r="A9667" s="5"/>
    </row>
    <row r="9668" spans="1:1" x14ac:dyDescent="0.55000000000000004">
      <c r="A9668" s="5"/>
    </row>
    <row r="9669" spans="1:1" x14ac:dyDescent="0.55000000000000004">
      <c r="A9669" s="5"/>
    </row>
    <row r="9670" spans="1:1" x14ac:dyDescent="0.55000000000000004">
      <c r="A9670" s="5"/>
    </row>
    <row r="9671" spans="1:1" x14ac:dyDescent="0.55000000000000004">
      <c r="A9671" s="5"/>
    </row>
    <row r="9672" spans="1:1" x14ac:dyDescent="0.55000000000000004">
      <c r="A9672" s="5"/>
    </row>
    <row r="9673" spans="1:1" x14ac:dyDescent="0.55000000000000004">
      <c r="A9673" s="5"/>
    </row>
    <row r="9674" spans="1:1" x14ac:dyDescent="0.55000000000000004">
      <c r="A9674" s="5"/>
    </row>
    <row r="9675" spans="1:1" x14ac:dyDescent="0.55000000000000004">
      <c r="A9675" s="5"/>
    </row>
    <row r="9676" spans="1:1" x14ac:dyDescent="0.55000000000000004">
      <c r="A9676" s="5"/>
    </row>
    <row r="9677" spans="1:1" x14ac:dyDescent="0.55000000000000004">
      <c r="A9677" s="5"/>
    </row>
    <row r="9678" spans="1:1" x14ac:dyDescent="0.55000000000000004">
      <c r="A9678" s="5"/>
    </row>
    <row r="9679" spans="1:1" x14ac:dyDescent="0.55000000000000004">
      <c r="A9679" s="5"/>
    </row>
    <row r="9680" spans="1:1" x14ac:dyDescent="0.55000000000000004">
      <c r="A9680" s="5"/>
    </row>
    <row r="9681" spans="1:1" x14ac:dyDescent="0.55000000000000004">
      <c r="A9681" s="5"/>
    </row>
    <row r="9682" spans="1:1" x14ac:dyDescent="0.55000000000000004">
      <c r="A9682" s="5"/>
    </row>
    <row r="9683" spans="1:1" x14ac:dyDescent="0.55000000000000004">
      <c r="A9683" s="5"/>
    </row>
    <row r="9684" spans="1:1" x14ac:dyDescent="0.55000000000000004">
      <c r="A9684" s="5"/>
    </row>
    <row r="9685" spans="1:1" x14ac:dyDescent="0.55000000000000004">
      <c r="A9685" s="5"/>
    </row>
    <row r="9686" spans="1:1" x14ac:dyDescent="0.55000000000000004">
      <c r="A9686" s="5"/>
    </row>
    <row r="9687" spans="1:1" x14ac:dyDescent="0.55000000000000004">
      <c r="A9687" s="5"/>
    </row>
    <row r="9688" spans="1:1" x14ac:dyDescent="0.55000000000000004">
      <c r="A9688" s="5"/>
    </row>
    <row r="9689" spans="1:1" x14ac:dyDescent="0.55000000000000004">
      <c r="A9689" s="5"/>
    </row>
    <row r="9690" spans="1:1" x14ac:dyDescent="0.55000000000000004">
      <c r="A9690" s="5"/>
    </row>
    <row r="9691" spans="1:1" x14ac:dyDescent="0.55000000000000004">
      <c r="A9691" s="5"/>
    </row>
    <row r="9692" spans="1:1" x14ac:dyDescent="0.55000000000000004">
      <c r="A9692" s="5"/>
    </row>
    <row r="9693" spans="1:1" x14ac:dyDescent="0.55000000000000004">
      <c r="A9693" s="5"/>
    </row>
    <row r="9694" spans="1:1" x14ac:dyDescent="0.55000000000000004">
      <c r="A9694" s="5"/>
    </row>
    <row r="9695" spans="1:1" x14ac:dyDescent="0.55000000000000004">
      <c r="A9695" s="5"/>
    </row>
    <row r="9696" spans="1:1" x14ac:dyDescent="0.55000000000000004">
      <c r="A9696" s="5"/>
    </row>
    <row r="9697" spans="1:1" x14ac:dyDescent="0.55000000000000004">
      <c r="A9697" s="5"/>
    </row>
    <row r="9698" spans="1:1" x14ac:dyDescent="0.55000000000000004">
      <c r="A9698" s="5"/>
    </row>
    <row r="9699" spans="1:1" x14ac:dyDescent="0.55000000000000004">
      <c r="A9699" s="5"/>
    </row>
    <row r="9700" spans="1:1" x14ac:dyDescent="0.55000000000000004">
      <c r="A9700" s="5"/>
    </row>
    <row r="9701" spans="1:1" x14ac:dyDescent="0.55000000000000004">
      <c r="A9701" s="5"/>
    </row>
    <row r="9702" spans="1:1" x14ac:dyDescent="0.55000000000000004">
      <c r="A9702" s="5"/>
    </row>
    <row r="9703" spans="1:1" x14ac:dyDescent="0.55000000000000004">
      <c r="A9703" s="5"/>
    </row>
    <row r="9704" spans="1:1" x14ac:dyDescent="0.55000000000000004">
      <c r="A9704" s="5"/>
    </row>
    <row r="9705" spans="1:1" x14ac:dyDescent="0.55000000000000004">
      <c r="A9705" s="5"/>
    </row>
    <row r="9706" spans="1:1" x14ac:dyDescent="0.55000000000000004">
      <c r="A9706" s="5"/>
    </row>
    <row r="9707" spans="1:1" x14ac:dyDescent="0.55000000000000004">
      <c r="A9707" s="5"/>
    </row>
    <row r="9708" spans="1:1" x14ac:dyDescent="0.55000000000000004">
      <c r="A9708" s="5"/>
    </row>
    <row r="9709" spans="1:1" x14ac:dyDescent="0.55000000000000004">
      <c r="A9709" s="5"/>
    </row>
    <row r="9710" spans="1:1" x14ac:dyDescent="0.55000000000000004">
      <c r="A9710" s="5"/>
    </row>
    <row r="9711" spans="1:1" x14ac:dyDescent="0.55000000000000004">
      <c r="A9711" s="5"/>
    </row>
    <row r="9712" spans="1:1" x14ac:dyDescent="0.55000000000000004">
      <c r="A9712" s="5"/>
    </row>
    <row r="9713" spans="1:1" x14ac:dyDescent="0.55000000000000004">
      <c r="A9713" s="5"/>
    </row>
    <row r="9714" spans="1:1" x14ac:dyDescent="0.55000000000000004">
      <c r="A9714" s="5"/>
    </row>
    <row r="9715" spans="1:1" x14ac:dyDescent="0.55000000000000004">
      <c r="A9715" s="5"/>
    </row>
    <row r="9716" spans="1:1" x14ac:dyDescent="0.55000000000000004">
      <c r="A9716" s="5"/>
    </row>
    <row r="9717" spans="1:1" x14ac:dyDescent="0.55000000000000004">
      <c r="A9717" s="5"/>
    </row>
    <row r="9718" spans="1:1" x14ac:dyDescent="0.55000000000000004">
      <c r="A9718" s="5"/>
    </row>
    <row r="9719" spans="1:1" x14ac:dyDescent="0.55000000000000004">
      <c r="A9719" s="5"/>
    </row>
    <row r="9720" spans="1:1" x14ac:dyDescent="0.55000000000000004">
      <c r="A9720" s="5"/>
    </row>
    <row r="9721" spans="1:1" x14ac:dyDescent="0.55000000000000004">
      <c r="A9721" s="5"/>
    </row>
    <row r="9722" spans="1:1" x14ac:dyDescent="0.55000000000000004">
      <c r="A9722" s="5"/>
    </row>
    <row r="9723" spans="1:1" x14ac:dyDescent="0.55000000000000004">
      <c r="A9723" s="5"/>
    </row>
    <row r="9724" spans="1:1" x14ac:dyDescent="0.55000000000000004">
      <c r="A9724" s="5"/>
    </row>
    <row r="9725" spans="1:1" x14ac:dyDescent="0.55000000000000004">
      <c r="A9725" s="5"/>
    </row>
    <row r="9726" spans="1:1" x14ac:dyDescent="0.55000000000000004">
      <c r="A9726" s="5"/>
    </row>
    <row r="9727" spans="1:1" x14ac:dyDescent="0.55000000000000004">
      <c r="A9727" s="5"/>
    </row>
    <row r="9728" spans="1:1" x14ac:dyDescent="0.55000000000000004">
      <c r="A9728" s="5"/>
    </row>
    <row r="9729" spans="1:1" x14ac:dyDescent="0.55000000000000004">
      <c r="A9729" s="5"/>
    </row>
    <row r="9730" spans="1:1" x14ac:dyDescent="0.55000000000000004">
      <c r="A9730" s="5"/>
    </row>
    <row r="9731" spans="1:1" x14ac:dyDescent="0.55000000000000004">
      <c r="A9731" s="5"/>
    </row>
    <row r="9732" spans="1:1" x14ac:dyDescent="0.55000000000000004">
      <c r="A9732" s="5"/>
    </row>
    <row r="9733" spans="1:1" x14ac:dyDescent="0.55000000000000004">
      <c r="A9733" s="5"/>
    </row>
    <row r="9734" spans="1:1" x14ac:dyDescent="0.55000000000000004">
      <c r="A9734" s="5"/>
    </row>
    <row r="9735" spans="1:1" x14ac:dyDescent="0.55000000000000004">
      <c r="A9735" s="5"/>
    </row>
    <row r="9736" spans="1:1" x14ac:dyDescent="0.55000000000000004">
      <c r="A9736" s="5"/>
    </row>
    <row r="9737" spans="1:1" x14ac:dyDescent="0.55000000000000004">
      <c r="A9737" s="5"/>
    </row>
    <row r="9738" spans="1:1" x14ac:dyDescent="0.55000000000000004">
      <c r="A9738" s="5"/>
    </row>
    <row r="9739" spans="1:1" x14ac:dyDescent="0.55000000000000004">
      <c r="A9739" s="5"/>
    </row>
    <row r="9740" spans="1:1" x14ac:dyDescent="0.55000000000000004">
      <c r="A9740" s="5"/>
    </row>
    <row r="9741" spans="1:1" x14ac:dyDescent="0.55000000000000004">
      <c r="A9741" s="5"/>
    </row>
    <row r="9742" spans="1:1" x14ac:dyDescent="0.55000000000000004">
      <c r="A9742" s="5"/>
    </row>
    <row r="9743" spans="1:1" x14ac:dyDescent="0.55000000000000004">
      <c r="A9743" s="5"/>
    </row>
    <row r="9744" spans="1:1" x14ac:dyDescent="0.55000000000000004">
      <c r="A9744" s="5"/>
    </row>
    <row r="9745" spans="1:1" x14ac:dyDescent="0.55000000000000004">
      <c r="A9745" s="5"/>
    </row>
    <row r="9746" spans="1:1" x14ac:dyDescent="0.55000000000000004">
      <c r="A9746" s="5"/>
    </row>
    <row r="9747" spans="1:1" x14ac:dyDescent="0.55000000000000004">
      <c r="A9747" s="5"/>
    </row>
    <row r="9748" spans="1:1" x14ac:dyDescent="0.55000000000000004">
      <c r="A9748" s="5"/>
    </row>
    <row r="9749" spans="1:1" x14ac:dyDescent="0.55000000000000004">
      <c r="A9749" s="5"/>
    </row>
    <row r="9750" spans="1:1" x14ac:dyDescent="0.55000000000000004">
      <c r="A9750" s="5"/>
    </row>
    <row r="9751" spans="1:1" x14ac:dyDescent="0.55000000000000004">
      <c r="A9751" s="5"/>
    </row>
    <row r="9752" spans="1:1" x14ac:dyDescent="0.55000000000000004">
      <c r="A9752" s="5"/>
    </row>
    <row r="9753" spans="1:1" x14ac:dyDescent="0.55000000000000004">
      <c r="A9753" s="5"/>
    </row>
    <row r="9754" spans="1:1" x14ac:dyDescent="0.55000000000000004">
      <c r="A9754" s="5"/>
    </row>
    <row r="9755" spans="1:1" x14ac:dyDescent="0.55000000000000004">
      <c r="A9755" s="5"/>
    </row>
    <row r="9756" spans="1:1" x14ac:dyDescent="0.55000000000000004">
      <c r="A9756" s="5"/>
    </row>
    <row r="9757" spans="1:1" x14ac:dyDescent="0.55000000000000004">
      <c r="A9757" s="5"/>
    </row>
    <row r="9758" spans="1:1" x14ac:dyDescent="0.55000000000000004">
      <c r="A9758" s="5"/>
    </row>
    <row r="9759" spans="1:1" x14ac:dyDescent="0.55000000000000004">
      <c r="A9759" s="5"/>
    </row>
    <row r="9760" spans="1:1" x14ac:dyDescent="0.55000000000000004">
      <c r="A9760" s="5"/>
    </row>
    <row r="9761" spans="1:1" x14ac:dyDescent="0.55000000000000004">
      <c r="A9761" s="5"/>
    </row>
    <row r="9762" spans="1:1" x14ac:dyDescent="0.55000000000000004">
      <c r="A9762" s="5"/>
    </row>
    <row r="9763" spans="1:1" x14ac:dyDescent="0.55000000000000004">
      <c r="A9763" s="5"/>
    </row>
    <row r="9764" spans="1:1" x14ac:dyDescent="0.55000000000000004">
      <c r="A9764" s="5"/>
    </row>
    <row r="9765" spans="1:1" x14ac:dyDescent="0.55000000000000004">
      <c r="A9765" s="5"/>
    </row>
    <row r="9766" spans="1:1" x14ac:dyDescent="0.55000000000000004">
      <c r="A9766" s="5"/>
    </row>
    <row r="9767" spans="1:1" x14ac:dyDescent="0.55000000000000004">
      <c r="A9767" s="5"/>
    </row>
    <row r="9768" spans="1:1" x14ac:dyDescent="0.55000000000000004">
      <c r="A9768" s="5"/>
    </row>
    <row r="9769" spans="1:1" x14ac:dyDescent="0.55000000000000004">
      <c r="A9769" s="5"/>
    </row>
    <row r="9770" spans="1:1" x14ac:dyDescent="0.55000000000000004">
      <c r="A9770" s="5"/>
    </row>
    <row r="9771" spans="1:1" x14ac:dyDescent="0.55000000000000004">
      <c r="A9771" s="5"/>
    </row>
    <row r="9772" spans="1:1" x14ac:dyDescent="0.55000000000000004">
      <c r="A9772" s="5"/>
    </row>
    <row r="9773" spans="1:1" x14ac:dyDescent="0.55000000000000004">
      <c r="A9773" s="5"/>
    </row>
    <row r="9774" spans="1:1" x14ac:dyDescent="0.55000000000000004">
      <c r="A9774" s="5"/>
    </row>
    <row r="9775" spans="1:1" x14ac:dyDescent="0.55000000000000004">
      <c r="A9775" s="5"/>
    </row>
    <row r="9776" spans="1:1" x14ac:dyDescent="0.55000000000000004">
      <c r="A9776" s="5"/>
    </row>
    <row r="9777" spans="1:1" x14ac:dyDescent="0.55000000000000004">
      <c r="A9777" s="5"/>
    </row>
    <row r="9778" spans="1:1" x14ac:dyDescent="0.55000000000000004">
      <c r="A9778" s="5"/>
    </row>
    <row r="9779" spans="1:1" x14ac:dyDescent="0.55000000000000004">
      <c r="A9779" s="5"/>
    </row>
    <row r="9780" spans="1:1" x14ac:dyDescent="0.55000000000000004">
      <c r="A9780" s="5"/>
    </row>
    <row r="9781" spans="1:1" x14ac:dyDescent="0.55000000000000004">
      <c r="A9781" s="5"/>
    </row>
    <row r="9782" spans="1:1" x14ac:dyDescent="0.55000000000000004">
      <c r="A9782" s="5"/>
    </row>
    <row r="9783" spans="1:1" x14ac:dyDescent="0.55000000000000004">
      <c r="A9783" s="5"/>
    </row>
    <row r="9784" spans="1:1" x14ac:dyDescent="0.55000000000000004">
      <c r="A9784" s="5"/>
    </row>
    <row r="9785" spans="1:1" x14ac:dyDescent="0.55000000000000004">
      <c r="A9785" s="5"/>
    </row>
    <row r="9786" spans="1:1" x14ac:dyDescent="0.55000000000000004">
      <c r="A9786" s="5"/>
    </row>
    <row r="9787" spans="1:1" x14ac:dyDescent="0.55000000000000004">
      <c r="A9787" s="5"/>
    </row>
    <row r="9788" spans="1:1" x14ac:dyDescent="0.55000000000000004">
      <c r="A9788" s="5"/>
    </row>
    <row r="9789" spans="1:1" x14ac:dyDescent="0.55000000000000004">
      <c r="A9789" s="5"/>
    </row>
    <row r="9790" spans="1:1" x14ac:dyDescent="0.55000000000000004">
      <c r="A9790" s="5"/>
    </row>
    <row r="9791" spans="1:1" x14ac:dyDescent="0.55000000000000004">
      <c r="A9791" s="5"/>
    </row>
    <row r="9792" spans="1:1" x14ac:dyDescent="0.55000000000000004">
      <c r="A9792" s="5"/>
    </row>
    <row r="9793" spans="1:1" x14ac:dyDescent="0.55000000000000004">
      <c r="A9793" s="5"/>
    </row>
    <row r="9794" spans="1:1" x14ac:dyDescent="0.55000000000000004">
      <c r="A9794" s="5"/>
    </row>
    <row r="9795" spans="1:1" x14ac:dyDescent="0.55000000000000004">
      <c r="A9795" s="5"/>
    </row>
    <row r="9796" spans="1:1" x14ac:dyDescent="0.55000000000000004">
      <c r="A9796" s="5"/>
    </row>
    <row r="9797" spans="1:1" x14ac:dyDescent="0.55000000000000004">
      <c r="A9797" s="5"/>
    </row>
    <row r="9798" spans="1:1" x14ac:dyDescent="0.55000000000000004">
      <c r="A9798" s="5"/>
    </row>
    <row r="9799" spans="1:1" x14ac:dyDescent="0.55000000000000004">
      <c r="A9799" s="5"/>
    </row>
    <row r="9800" spans="1:1" x14ac:dyDescent="0.55000000000000004">
      <c r="A9800" s="5"/>
    </row>
    <row r="9801" spans="1:1" x14ac:dyDescent="0.55000000000000004">
      <c r="A9801" s="5"/>
    </row>
    <row r="9802" spans="1:1" x14ac:dyDescent="0.55000000000000004">
      <c r="A9802" s="5"/>
    </row>
    <row r="9803" spans="1:1" x14ac:dyDescent="0.55000000000000004">
      <c r="A9803" s="5"/>
    </row>
    <row r="9804" spans="1:1" x14ac:dyDescent="0.55000000000000004">
      <c r="A9804" s="5"/>
    </row>
    <row r="9805" spans="1:1" x14ac:dyDescent="0.55000000000000004">
      <c r="A9805" s="5"/>
    </row>
    <row r="9806" spans="1:1" x14ac:dyDescent="0.55000000000000004">
      <c r="A9806" s="5"/>
    </row>
    <row r="9807" spans="1:1" x14ac:dyDescent="0.55000000000000004">
      <c r="A9807" s="5"/>
    </row>
    <row r="9808" spans="1:1" x14ac:dyDescent="0.55000000000000004">
      <c r="A9808" s="5"/>
    </row>
    <row r="9809" spans="1:1" x14ac:dyDescent="0.55000000000000004">
      <c r="A9809" s="5"/>
    </row>
    <row r="9810" spans="1:1" x14ac:dyDescent="0.55000000000000004">
      <c r="A9810" s="5"/>
    </row>
    <row r="9811" spans="1:1" x14ac:dyDescent="0.55000000000000004">
      <c r="A9811" s="5"/>
    </row>
    <row r="9812" spans="1:1" x14ac:dyDescent="0.55000000000000004">
      <c r="A9812" s="5"/>
    </row>
    <row r="9813" spans="1:1" x14ac:dyDescent="0.55000000000000004">
      <c r="A9813" s="5"/>
    </row>
    <row r="9814" spans="1:1" x14ac:dyDescent="0.55000000000000004">
      <c r="A9814" s="5"/>
    </row>
    <row r="9815" spans="1:1" x14ac:dyDescent="0.55000000000000004">
      <c r="A9815" s="5"/>
    </row>
    <row r="9816" spans="1:1" x14ac:dyDescent="0.55000000000000004">
      <c r="A9816" s="5"/>
    </row>
    <row r="9817" spans="1:1" x14ac:dyDescent="0.55000000000000004">
      <c r="A9817" s="5"/>
    </row>
    <row r="9818" spans="1:1" x14ac:dyDescent="0.55000000000000004">
      <c r="A9818" s="5"/>
    </row>
    <row r="9819" spans="1:1" x14ac:dyDescent="0.55000000000000004">
      <c r="A9819" s="5"/>
    </row>
    <row r="9820" spans="1:1" x14ac:dyDescent="0.55000000000000004">
      <c r="A9820" s="5"/>
    </row>
    <row r="9821" spans="1:1" x14ac:dyDescent="0.55000000000000004">
      <c r="A9821" s="5"/>
    </row>
    <row r="9822" spans="1:1" x14ac:dyDescent="0.55000000000000004">
      <c r="A9822" s="5"/>
    </row>
    <row r="9823" spans="1:1" x14ac:dyDescent="0.55000000000000004">
      <c r="A9823" s="5"/>
    </row>
    <row r="9824" spans="1:1" x14ac:dyDescent="0.55000000000000004">
      <c r="A9824" s="5"/>
    </row>
    <row r="9825" spans="1:1" x14ac:dyDescent="0.55000000000000004">
      <c r="A9825" s="5"/>
    </row>
    <row r="9826" spans="1:1" x14ac:dyDescent="0.55000000000000004">
      <c r="A9826" s="5"/>
    </row>
    <row r="9827" spans="1:1" x14ac:dyDescent="0.55000000000000004">
      <c r="A9827" s="5"/>
    </row>
    <row r="9828" spans="1:1" x14ac:dyDescent="0.55000000000000004">
      <c r="A9828" s="5"/>
    </row>
    <row r="9829" spans="1:1" x14ac:dyDescent="0.55000000000000004">
      <c r="A9829" s="5"/>
    </row>
    <row r="9830" spans="1:1" x14ac:dyDescent="0.55000000000000004">
      <c r="A9830" s="5"/>
    </row>
    <row r="9831" spans="1:1" x14ac:dyDescent="0.55000000000000004">
      <c r="A9831" s="5"/>
    </row>
    <row r="9832" spans="1:1" x14ac:dyDescent="0.55000000000000004">
      <c r="A9832" s="5"/>
    </row>
    <row r="9833" spans="1:1" x14ac:dyDescent="0.55000000000000004">
      <c r="A9833" s="5"/>
    </row>
    <row r="9834" spans="1:1" x14ac:dyDescent="0.55000000000000004">
      <c r="A9834" s="5"/>
    </row>
    <row r="9835" spans="1:1" x14ac:dyDescent="0.55000000000000004">
      <c r="A9835" s="5"/>
    </row>
    <row r="9836" spans="1:1" x14ac:dyDescent="0.55000000000000004">
      <c r="A9836" s="5"/>
    </row>
    <row r="9837" spans="1:1" x14ac:dyDescent="0.55000000000000004">
      <c r="A9837" s="5"/>
    </row>
    <row r="9838" spans="1:1" x14ac:dyDescent="0.55000000000000004">
      <c r="A9838" s="5"/>
    </row>
    <row r="9839" spans="1:1" x14ac:dyDescent="0.55000000000000004">
      <c r="A9839" s="5"/>
    </row>
    <row r="9840" spans="1:1" x14ac:dyDescent="0.55000000000000004">
      <c r="A9840" s="5"/>
    </row>
    <row r="9841" spans="1:1" x14ac:dyDescent="0.55000000000000004">
      <c r="A9841" s="5"/>
    </row>
    <row r="9842" spans="1:1" x14ac:dyDescent="0.55000000000000004">
      <c r="A9842" s="5"/>
    </row>
    <row r="9843" spans="1:1" x14ac:dyDescent="0.55000000000000004">
      <c r="A9843" s="5"/>
    </row>
    <row r="9844" spans="1:1" x14ac:dyDescent="0.55000000000000004">
      <c r="A9844" s="5"/>
    </row>
    <row r="9845" spans="1:1" x14ac:dyDescent="0.55000000000000004">
      <c r="A9845" s="5"/>
    </row>
    <row r="9846" spans="1:1" x14ac:dyDescent="0.55000000000000004">
      <c r="A9846" s="5"/>
    </row>
    <row r="9847" spans="1:1" x14ac:dyDescent="0.55000000000000004">
      <c r="A9847" s="5"/>
    </row>
    <row r="9848" spans="1:1" x14ac:dyDescent="0.55000000000000004">
      <c r="A9848" s="5"/>
    </row>
    <row r="9849" spans="1:1" x14ac:dyDescent="0.55000000000000004">
      <c r="A9849" s="5"/>
    </row>
    <row r="9850" spans="1:1" x14ac:dyDescent="0.55000000000000004">
      <c r="A9850" s="5"/>
    </row>
    <row r="9851" spans="1:1" x14ac:dyDescent="0.55000000000000004">
      <c r="A9851" s="5"/>
    </row>
    <row r="9852" spans="1:1" x14ac:dyDescent="0.55000000000000004">
      <c r="A9852" s="5"/>
    </row>
    <row r="9853" spans="1:1" x14ac:dyDescent="0.55000000000000004">
      <c r="A9853" s="5"/>
    </row>
    <row r="9854" spans="1:1" x14ac:dyDescent="0.55000000000000004">
      <c r="A9854" s="5"/>
    </row>
    <row r="9855" spans="1:1" x14ac:dyDescent="0.55000000000000004">
      <c r="A9855" s="5"/>
    </row>
    <row r="9856" spans="1:1" x14ac:dyDescent="0.55000000000000004">
      <c r="A9856" s="5"/>
    </row>
    <row r="9857" spans="1:1" x14ac:dyDescent="0.55000000000000004">
      <c r="A9857" s="5"/>
    </row>
    <row r="9858" spans="1:1" x14ac:dyDescent="0.55000000000000004">
      <c r="A9858" s="5"/>
    </row>
    <row r="9859" spans="1:1" x14ac:dyDescent="0.55000000000000004">
      <c r="A9859" s="5"/>
    </row>
    <row r="9860" spans="1:1" x14ac:dyDescent="0.55000000000000004">
      <c r="A9860" s="5"/>
    </row>
    <row r="9861" spans="1:1" x14ac:dyDescent="0.55000000000000004">
      <c r="A9861" s="5"/>
    </row>
    <row r="9862" spans="1:1" x14ac:dyDescent="0.55000000000000004">
      <c r="A9862" s="5"/>
    </row>
    <row r="9863" spans="1:1" x14ac:dyDescent="0.55000000000000004">
      <c r="A9863" s="5"/>
    </row>
    <row r="9864" spans="1:1" x14ac:dyDescent="0.55000000000000004">
      <c r="A9864" s="5"/>
    </row>
    <row r="9865" spans="1:1" x14ac:dyDescent="0.55000000000000004">
      <c r="A9865" s="5"/>
    </row>
    <row r="9866" spans="1:1" x14ac:dyDescent="0.55000000000000004">
      <c r="A9866" s="5"/>
    </row>
    <row r="9867" spans="1:1" x14ac:dyDescent="0.55000000000000004">
      <c r="A9867" s="5"/>
    </row>
    <row r="9868" spans="1:1" x14ac:dyDescent="0.55000000000000004">
      <c r="A9868" s="5"/>
    </row>
    <row r="9869" spans="1:1" x14ac:dyDescent="0.55000000000000004">
      <c r="A9869" s="5"/>
    </row>
    <row r="9870" spans="1:1" x14ac:dyDescent="0.55000000000000004">
      <c r="A9870" s="5"/>
    </row>
    <row r="9871" spans="1:1" x14ac:dyDescent="0.55000000000000004">
      <c r="A9871" s="5"/>
    </row>
    <row r="9872" spans="1:1" x14ac:dyDescent="0.55000000000000004">
      <c r="A9872" s="5"/>
    </row>
    <row r="9873" spans="1:1" x14ac:dyDescent="0.55000000000000004">
      <c r="A9873" s="5"/>
    </row>
    <row r="9874" spans="1:1" x14ac:dyDescent="0.55000000000000004">
      <c r="A9874" s="5"/>
    </row>
    <row r="9875" spans="1:1" x14ac:dyDescent="0.55000000000000004">
      <c r="A9875" s="5"/>
    </row>
    <row r="9876" spans="1:1" x14ac:dyDescent="0.55000000000000004">
      <c r="A9876" s="5"/>
    </row>
    <row r="9877" spans="1:1" x14ac:dyDescent="0.55000000000000004">
      <c r="A9877" s="5"/>
    </row>
    <row r="9878" spans="1:1" x14ac:dyDescent="0.55000000000000004">
      <c r="A9878" s="5"/>
    </row>
    <row r="9879" spans="1:1" x14ac:dyDescent="0.55000000000000004">
      <c r="A9879" s="5"/>
    </row>
    <row r="9880" spans="1:1" x14ac:dyDescent="0.55000000000000004">
      <c r="A9880" s="5"/>
    </row>
    <row r="9881" spans="1:1" x14ac:dyDescent="0.55000000000000004">
      <c r="A9881" s="5"/>
    </row>
    <row r="9882" spans="1:1" x14ac:dyDescent="0.55000000000000004">
      <c r="A9882" s="5"/>
    </row>
    <row r="9883" spans="1:1" x14ac:dyDescent="0.55000000000000004">
      <c r="A9883" s="5"/>
    </row>
    <row r="9884" spans="1:1" x14ac:dyDescent="0.55000000000000004">
      <c r="A9884" s="5"/>
    </row>
    <row r="9885" spans="1:1" x14ac:dyDescent="0.55000000000000004">
      <c r="A9885" s="5"/>
    </row>
    <row r="9886" spans="1:1" x14ac:dyDescent="0.55000000000000004">
      <c r="A9886" s="5"/>
    </row>
    <row r="9887" spans="1:1" x14ac:dyDescent="0.55000000000000004">
      <c r="A9887" s="5"/>
    </row>
    <row r="9888" spans="1:1" x14ac:dyDescent="0.55000000000000004">
      <c r="A9888" s="5"/>
    </row>
    <row r="9889" spans="1:1" x14ac:dyDescent="0.55000000000000004">
      <c r="A9889" s="5"/>
    </row>
    <row r="9890" spans="1:1" x14ac:dyDescent="0.55000000000000004">
      <c r="A9890" s="5"/>
    </row>
    <row r="9891" spans="1:1" x14ac:dyDescent="0.55000000000000004">
      <c r="A9891" s="5"/>
    </row>
    <row r="9892" spans="1:1" x14ac:dyDescent="0.55000000000000004">
      <c r="A9892" s="5"/>
    </row>
    <row r="9893" spans="1:1" x14ac:dyDescent="0.55000000000000004">
      <c r="A9893" s="5"/>
    </row>
    <row r="9894" spans="1:1" x14ac:dyDescent="0.55000000000000004">
      <c r="A9894" s="5"/>
    </row>
    <row r="9895" spans="1:1" x14ac:dyDescent="0.55000000000000004">
      <c r="A9895" s="5"/>
    </row>
    <row r="9896" spans="1:1" x14ac:dyDescent="0.55000000000000004">
      <c r="A9896" s="5"/>
    </row>
    <row r="9897" spans="1:1" x14ac:dyDescent="0.55000000000000004">
      <c r="A9897" s="5"/>
    </row>
    <row r="9898" spans="1:1" x14ac:dyDescent="0.55000000000000004">
      <c r="A9898" s="5"/>
    </row>
    <row r="9899" spans="1:1" x14ac:dyDescent="0.55000000000000004">
      <c r="A9899" s="5"/>
    </row>
    <row r="9900" spans="1:1" x14ac:dyDescent="0.55000000000000004">
      <c r="A9900" s="5"/>
    </row>
    <row r="9901" spans="1:1" x14ac:dyDescent="0.55000000000000004">
      <c r="A9901" s="5"/>
    </row>
    <row r="9902" spans="1:1" x14ac:dyDescent="0.55000000000000004">
      <c r="A9902" s="5"/>
    </row>
    <row r="9903" spans="1:1" x14ac:dyDescent="0.55000000000000004">
      <c r="A9903" s="5"/>
    </row>
    <row r="9904" spans="1:1" x14ac:dyDescent="0.55000000000000004">
      <c r="A9904" s="5"/>
    </row>
    <row r="9905" spans="1:1" x14ac:dyDescent="0.55000000000000004">
      <c r="A9905" s="5"/>
    </row>
    <row r="9906" spans="1:1" x14ac:dyDescent="0.55000000000000004">
      <c r="A9906" s="5"/>
    </row>
    <row r="9907" spans="1:1" x14ac:dyDescent="0.55000000000000004">
      <c r="A9907" s="5"/>
    </row>
    <row r="9908" spans="1:1" x14ac:dyDescent="0.55000000000000004">
      <c r="A9908" s="5"/>
    </row>
    <row r="9909" spans="1:1" x14ac:dyDescent="0.55000000000000004">
      <c r="A9909" s="5"/>
    </row>
    <row r="9910" spans="1:1" x14ac:dyDescent="0.55000000000000004">
      <c r="A9910" s="5"/>
    </row>
    <row r="9911" spans="1:1" x14ac:dyDescent="0.55000000000000004">
      <c r="A9911" s="5"/>
    </row>
    <row r="9912" spans="1:1" x14ac:dyDescent="0.55000000000000004">
      <c r="A9912" s="5"/>
    </row>
    <row r="9913" spans="1:1" x14ac:dyDescent="0.55000000000000004">
      <c r="A9913" s="5"/>
    </row>
    <row r="9914" spans="1:1" x14ac:dyDescent="0.55000000000000004">
      <c r="A9914" s="5"/>
    </row>
    <row r="9915" spans="1:1" x14ac:dyDescent="0.55000000000000004">
      <c r="A9915" s="5"/>
    </row>
    <row r="9916" spans="1:1" x14ac:dyDescent="0.55000000000000004">
      <c r="A9916" s="5"/>
    </row>
    <row r="9917" spans="1:1" x14ac:dyDescent="0.55000000000000004">
      <c r="A9917" s="5"/>
    </row>
    <row r="9918" spans="1:1" x14ac:dyDescent="0.55000000000000004">
      <c r="A9918" s="5"/>
    </row>
    <row r="9919" spans="1:1" x14ac:dyDescent="0.55000000000000004">
      <c r="A9919" s="5"/>
    </row>
    <row r="9920" spans="1:1" x14ac:dyDescent="0.55000000000000004">
      <c r="A9920" s="5"/>
    </row>
    <row r="9921" spans="1:1" x14ac:dyDescent="0.55000000000000004">
      <c r="A9921" s="5"/>
    </row>
    <row r="9922" spans="1:1" x14ac:dyDescent="0.55000000000000004">
      <c r="A9922" s="5"/>
    </row>
    <row r="9923" spans="1:1" x14ac:dyDescent="0.55000000000000004">
      <c r="A9923" s="5"/>
    </row>
    <row r="9924" spans="1:1" x14ac:dyDescent="0.55000000000000004">
      <c r="A9924" s="5"/>
    </row>
    <row r="9925" spans="1:1" x14ac:dyDescent="0.55000000000000004">
      <c r="A9925" s="5"/>
    </row>
    <row r="9926" spans="1:1" x14ac:dyDescent="0.55000000000000004">
      <c r="A9926" s="5"/>
    </row>
    <row r="9927" spans="1:1" x14ac:dyDescent="0.55000000000000004">
      <c r="A9927" s="5"/>
    </row>
    <row r="9928" spans="1:1" x14ac:dyDescent="0.55000000000000004">
      <c r="A9928" s="5"/>
    </row>
    <row r="9929" spans="1:1" x14ac:dyDescent="0.55000000000000004">
      <c r="A9929" s="5"/>
    </row>
    <row r="9930" spans="1:1" x14ac:dyDescent="0.55000000000000004">
      <c r="A9930" s="5"/>
    </row>
    <row r="9931" spans="1:1" x14ac:dyDescent="0.55000000000000004">
      <c r="A9931" s="5"/>
    </row>
    <row r="9932" spans="1:1" x14ac:dyDescent="0.55000000000000004">
      <c r="A9932" s="5"/>
    </row>
    <row r="9933" spans="1:1" x14ac:dyDescent="0.55000000000000004">
      <c r="A9933" s="5"/>
    </row>
    <row r="9934" spans="1:1" x14ac:dyDescent="0.55000000000000004">
      <c r="A9934" s="5"/>
    </row>
    <row r="9935" spans="1:1" x14ac:dyDescent="0.55000000000000004">
      <c r="A9935" s="5"/>
    </row>
    <row r="9936" spans="1:1" x14ac:dyDescent="0.55000000000000004">
      <c r="A9936" s="5"/>
    </row>
    <row r="9937" spans="1:1" x14ac:dyDescent="0.55000000000000004">
      <c r="A9937" s="5"/>
    </row>
    <row r="9938" spans="1:1" x14ac:dyDescent="0.55000000000000004">
      <c r="A9938" s="5"/>
    </row>
    <row r="9939" spans="1:1" x14ac:dyDescent="0.55000000000000004">
      <c r="A9939" s="5"/>
    </row>
    <row r="9940" spans="1:1" x14ac:dyDescent="0.55000000000000004">
      <c r="A9940" s="5"/>
    </row>
    <row r="9941" spans="1:1" x14ac:dyDescent="0.55000000000000004">
      <c r="A9941" s="5"/>
    </row>
    <row r="9942" spans="1:1" x14ac:dyDescent="0.55000000000000004">
      <c r="A9942" s="5"/>
    </row>
    <row r="9943" spans="1:1" x14ac:dyDescent="0.55000000000000004">
      <c r="A9943" s="5"/>
    </row>
    <row r="9944" spans="1:1" x14ac:dyDescent="0.55000000000000004">
      <c r="A9944" s="5"/>
    </row>
    <row r="9945" spans="1:1" x14ac:dyDescent="0.55000000000000004">
      <c r="A9945" s="5"/>
    </row>
    <row r="9946" spans="1:1" x14ac:dyDescent="0.55000000000000004">
      <c r="A9946" s="5"/>
    </row>
    <row r="9947" spans="1:1" x14ac:dyDescent="0.55000000000000004">
      <c r="A9947" s="5"/>
    </row>
    <row r="9948" spans="1:1" x14ac:dyDescent="0.55000000000000004">
      <c r="A9948" s="5"/>
    </row>
    <row r="9949" spans="1:1" x14ac:dyDescent="0.55000000000000004">
      <c r="A9949" s="5"/>
    </row>
    <row r="9950" spans="1:1" x14ac:dyDescent="0.55000000000000004">
      <c r="A9950" s="5"/>
    </row>
    <row r="9951" spans="1:1" x14ac:dyDescent="0.55000000000000004">
      <c r="A9951" s="5"/>
    </row>
    <row r="9952" spans="1:1" x14ac:dyDescent="0.55000000000000004">
      <c r="A9952" s="5"/>
    </row>
    <row r="9953" spans="1:1" x14ac:dyDescent="0.55000000000000004">
      <c r="A9953" s="5"/>
    </row>
    <row r="9954" spans="1:1" x14ac:dyDescent="0.55000000000000004">
      <c r="A9954" s="5"/>
    </row>
    <row r="9955" spans="1:1" x14ac:dyDescent="0.55000000000000004">
      <c r="A9955" s="5"/>
    </row>
    <row r="9956" spans="1:1" x14ac:dyDescent="0.55000000000000004">
      <c r="A9956" s="5"/>
    </row>
    <row r="9957" spans="1:1" x14ac:dyDescent="0.55000000000000004">
      <c r="A9957" s="5"/>
    </row>
    <row r="9958" spans="1:1" x14ac:dyDescent="0.55000000000000004">
      <c r="A9958" s="5"/>
    </row>
    <row r="9959" spans="1:1" x14ac:dyDescent="0.55000000000000004">
      <c r="A9959" s="5"/>
    </row>
    <row r="9960" spans="1:1" x14ac:dyDescent="0.55000000000000004">
      <c r="A9960" s="5"/>
    </row>
    <row r="9961" spans="1:1" x14ac:dyDescent="0.55000000000000004">
      <c r="A9961" s="5"/>
    </row>
    <row r="9962" spans="1:1" x14ac:dyDescent="0.55000000000000004">
      <c r="A9962" s="5"/>
    </row>
    <row r="9963" spans="1:1" x14ac:dyDescent="0.55000000000000004">
      <c r="A9963" s="5"/>
    </row>
    <row r="9964" spans="1:1" x14ac:dyDescent="0.55000000000000004">
      <c r="A9964" s="5"/>
    </row>
    <row r="9965" spans="1:1" x14ac:dyDescent="0.55000000000000004">
      <c r="A9965" s="5"/>
    </row>
    <row r="9966" spans="1:1" x14ac:dyDescent="0.55000000000000004">
      <c r="A9966" s="5"/>
    </row>
    <row r="9967" spans="1:1" x14ac:dyDescent="0.55000000000000004">
      <c r="A9967" s="5"/>
    </row>
    <row r="9968" spans="1:1" x14ac:dyDescent="0.55000000000000004">
      <c r="A9968" s="5"/>
    </row>
    <row r="9969" spans="1:1" x14ac:dyDescent="0.55000000000000004">
      <c r="A9969" s="5"/>
    </row>
    <row r="9970" spans="1:1" x14ac:dyDescent="0.55000000000000004">
      <c r="A9970" s="5"/>
    </row>
    <row r="9971" spans="1:1" x14ac:dyDescent="0.55000000000000004">
      <c r="A9971" s="5"/>
    </row>
    <row r="9972" spans="1:1" x14ac:dyDescent="0.55000000000000004">
      <c r="A9972" s="5"/>
    </row>
    <row r="9973" spans="1:1" x14ac:dyDescent="0.55000000000000004">
      <c r="A9973" s="5"/>
    </row>
    <row r="9974" spans="1:1" x14ac:dyDescent="0.55000000000000004">
      <c r="A9974" s="5"/>
    </row>
    <row r="9975" spans="1:1" x14ac:dyDescent="0.55000000000000004">
      <c r="A9975" s="5"/>
    </row>
    <row r="9976" spans="1:1" x14ac:dyDescent="0.55000000000000004">
      <c r="A9976" s="5"/>
    </row>
    <row r="9977" spans="1:1" x14ac:dyDescent="0.55000000000000004">
      <c r="A9977" s="5"/>
    </row>
    <row r="9978" spans="1:1" x14ac:dyDescent="0.55000000000000004">
      <c r="A9978" s="5"/>
    </row>
    <row r="9979" spans="1:1" x14ac:dyDescent="0.55000000000000004">
      <c r="A9979" s="5"/>
    </row>
    <row r="9980" spans="1:1" x14ac:dyDescent="0.55000000000000004">
      <c r="A9980" s="5"/>
    </row>
    <row r="9981" spans="1:1" x14ac:dyDescent="0.55000000000000004">
      <c r="A9981" s="5"/>
    </row>
    <row r="9982" spans="1:1" x14ac:dyDescent="0.55000000000000004">
      <c r="A9982" s="5"/>
    </row>
    <row r="9983" spans="1:1" x14ac:dyDescent="0.55000000000000004">
      <c r="A9983" s="5"/>
    </row>
    <row r="9984" spans="1:1" x14ac:dyDescent="0.55000000000000004">
      <c r="A9984" s="5"/>
    </row>
    <row r="9985" spans="1:1" x14ac:dyDescent="0.55000000000000004">
      <c r="A9985" s="5"/>
    </row>
    <row r="9986" spans="1:1" x14ac:dyDescent="0.55000000000000004">
      <c r="A9986" s="5"/>
    </row>
    <row r="9987" spans="1:1" x14ac:dyDescent="0.55000000000000004">
      <c r="A9987" s="5"/>
    </row>
    <row r="9988" spans="1:1" x14ac:dyDescent="0.55000000000000004">
      <c r="A9988" s="5"/>
    </row>
    <row r="9989" spans="1:1" x14ac:dyDescent="0.55000000000000004">
      <c r="A9989" s="5"/>
    </row>
    <row r="9990" spans="1:1" x14ac:dyDescent="0.55000000000000004">
      <c r="A9990" s="5"/>
    </row>
    <row r="9991" spans="1:1" x14ac:dyDescent="0.55000000000000004">
      <c r="A9991" s="5"/>
    </row>
    <row r="9992" spans="1:1" x14ac:dyDescent="0.55000000000000004">
      <c r="A9992" s="5"/>
    </row>
    <row r="9993" spans="1:1" x14ac:dyDescent="0.55000000000000004">
      <c r="A9993" s="5"/>
    </row>
    <row r="9994" spans="1:1" x14ac:dyDescent="0.55000000000000004">
      <c r="A9994" s="5"/>
    </row>
    <row r="9995" spans="1:1" x14ac:dyDescent="0.55000000000000004">
      <c r="A9995" s="5"/>
    </row>
    <row r="9996" spans="1:1" x14ac:dyDescent="0.55000000000000004">
      <c r="A9996" s="5"/>
    </row>
    <row r="9997" spans="1:1" x14ac:dyDescent="0.55000000000000004">
      <c r="A9997" s="5"/>
    </row>
    <row r="9998" spans="1:1" x14ac:dyDescent="0.55000000000000004">
      <c r="A9998" s="5"/>
    </row>
    <row r="9999" spans="1:1" x14ac:dyDescent="0.55000000000000004">
      <c r="A9999" s="5"/>
    </row>
    <row r="10000" spans="1:1" x14ac:dyDescent="0.55000000000000004">
      <c r="A10000" s="5"/>
    </row>
    <row r="10001" spans="1:1" x14ac:dyDescent="0.55000000000000004">
      <c r="A10001" s="5"/>
    </row>
    <row r="10002" spans="1:1" x14ac:dyDescent="0.55000000000000004">
      <c r="A10002" s="5"/>
    </row>
    <row r="10003" spans="1:1" x14ac:dyDescent="0.55000000000000004">
      <c r="A10003" s="5"/>
    </row>
    <row r="10004" spans="1:1" x14ac:dyDescent="0.55000000000000004">
      <c r="A10004" s="5"/>
    </row>
    <row r="10005" spans="1:1" x14ac:dyDescent="0.55000000000000004">
      <c r="A10005" s="5"/>
    </row>
    <row r="10006" spans="1:1" x14ac:dyDescent="0.55000000000000004">
      <c r="A10006" s="5"/>
    </row>
    <row r="10007" spans="1:1" x14ac:dyDescent="0.55000000000000004">
      <c r="A10007" s="5"/>
    </row>
    <row r="10008" spans="1:1" x14ac:dyDescent="0.55000000000000004">
      <c r="A10008" s="5"/>
    </row>
    <row r="10009" spans="1:1" x14ac:dyDescent="0.55000000000000004">
      <c r="A10009" s="5"/>
    </row>
    <row r="10010" spans="1:1" x14ac:dyDescent="0.55000000000000004">
      <c r="A10010" s="5"/>
    </row>
    <row r="10011" spans="1:1" x14ac:dyDescent="0.55000000000000004">
      <c r="A10011" s="5"/>
    </row>
    <row r="10012" spans="1:1" x14ac:dyDescent="0.55000000000000004">
      <c r="A10012" s="5"/>
    </row>
    <row r="10013" spans="1:1" x14ac:dyDescent="0.55000000000000004">
      <c r="A10013" s="5"/>
    </row>
    <row r="10014" spans="1:1" x14ac:dyDescent="0.55000000000000004">
      <c r="A10014" s="5"/>
    </row>
    <row r="10015" spans="1:1" x14ac:dyDescent="0.55000000000000004">
      <c r="A10015" s="5"/>
    </row>
    <row r="10016" spans="1:1" x14ac:dyDescent="0.55000000000000004">
      <c r="A10016" s="5"/>
    </row>
    <row r="10017" spans="1:1" x14ac:dyDescent="0.55000000000000004">
      <c r="A10017" s="5"/>
    </row>
    <row r="10018" spans="1:1" x14ac:dyDescent="0.55000000000000004">
      <c r="A10018" s="5"/>
    </row>
    <row r="10019" spans="1:1" x14ac:dyDescent="0.55000000000000004">
      <c r="A10019" s="5"/>
    </row>
    <row r="10020" spans="1:1" x14ac:dyDescent="0.55000000000000004">
      <c r="A10020" s="5"/>
    </row>
    <row r="10021" spans="1:1" x14ac:dyDescent="0.55000000000000004">
      <c r="A10021" s="5"/>
    </row>
    <row r="10022" spans="1:1" x14ac:dyDescent="0.55000000000000004">
      <c r="A10022" s="5"/>
    </row>
    <row r="10023" spans="1:1" x14ac:dyDescent="0.55000000000000004">
      <c r="A10023" s="5"/>
    </row>
    <row r="10024" spans="1:1" x14ac:dyDescent="0.55000000000000004">
      <c r="A10024" s="5"/>
    </row>
    <row r="10025" spans="1:1" x14ac:dyDescent="0.55000000000000004">
      <c r="A10025" s="5"/>
    </row>
    <row r="10026" spans="1:1" x14ac:dyDescent="0.55000000000000004">
      <c r="A10026" s="5"/>
    </row>
    <row r="10027" spans="1:1" x14ac:dyDescent="0.55000000000000004">
      <c r="A10027" s="5"/>
    </row>
    <row r="10028" spans="1:1" x14ac:dyDescent="0.55000000000000004">
      <c r="A10028" s="5"/>
    </row>
    <row r="10029" spans="1:1" x14ac:dyDescent="0.55000000000000004">
      <c r="A10029" s="5"/>
    </row>
    <row r="10030" spans="1:1" x14ac:dyDescent="0.55000000000000004">
      <c r="A10030" s="5"/>
    </row>
    <row r="10031" spans="1:1" x14ac:dyDescent="0.55000000000000004">
      <c r="A10031" s="5"/>
    </row>
    <row r="10032" spans="1:1" x14ac:dyDescent="0.55000000000000004">
      <c r="A10032" s="5"/>
    </row>
    <row r="10033" spans="1:1" x14ac:dyDescent="0.55000000000000004">
      <c r="A10033" s="5"/>
    </row>
    <row r="10034" spans="1:1" x14ac:dyDescent="0.55000000000000004">
      <c r="A10034" s="5"/>
    </row>
    <row r="10035" spans="1:1" x14ac:dyDescent="0.55000000000000004">
      <c r="A10035" s="5"/>
    </row>
    <row r="10036" spans="1:1" x14ac:dyDescent="0.55000000000000004">
      <c r="A10036" s="5"/>
    </row>
    <row r="10037" spans="1:1" x14ac:dyDescent="0.55000000000000004">
      <c r="A10037" s="5"/>
    </row>
    <row r="10038" spans="1:1" x14ac:dyDescent="0.55000000000000004">
      <c r="A10038" s="5"/>
    </row>
    <row r="10039" spans="1:1" x14ac:dyDescent="0.55000000000000004">
      <c r="A10039" s="5"/>
    </row>
    <row r="10040" spans="1:1" x14ac:dyDescent="0.55000000000000004">
      <c r="A10040" s="5"/>
    </row>
    <row r="10041" spans="1:1" x14ac:dyDescent="0.55000000000000004">
      <c r="A10041" s="5"/>
    </row>
    <row r="10042" spans="1:1" x14ac:dyDescent="0.55000000000000004">
      <c r="A10042" s="5"/>
    </row>
    <row r="10043" spans="1:1" x14ac:dyDescent="0.55000000000000004">
      <c r="A10043" s="5"/>
    </row>
    <row r="10044" spans="1:1" x14ac:dyDescent="0.55000000000000004">
      <c r="A10044" s="5"/>
    </row>
    <row r="10045" spans="1:1" x14ac:dyDescent="0.55000000000000004">
      <c r="A10045" s="5"/>
    </row>
    <row r="10046" spans="1:1" x14ac:dyDescent="0.55000000000000004">
      <c r="A10046" s="5"/>
    </row>
    <row r="10047" spans="1:1" x14ac:dyDescent="0.55000000000000004">
      <c r="A10047" s="5"/>
    </row>
    <row r="10048" spans="1:1" x14ac:dyDescent="0.55000000000000004">
      <c r="A10048" s="5"/>
    </row>
    <row r="10049" spans="1:1" x14ac:dyDescent="0.55000000000000004">
      <c r="A10049" s="5"/>
    </row>
    <row r="10050" spans="1:1" x14ac:dyDescent="0.55000000000000004">
      <c r="A10050" s="5"/>
    </row>
    <row r="10051" spans="1:1" x14ac:dyDescent="0.55000000000000004">
      <c r="A10051" s="5"/>
    </row>
    <row r="10052" spans="1:1" x14ac:dyDescent="0.55000000000000004">
      <c r="A10052" s="5"/>
    </row>
    <row r="10053" spans="1:1" x14ac:dyDescent="0.55000000000000004">
      <c r="A10053" s="5"/>
    </row>
    <row r="10054" spans="1:1" x14ac:dyDescent="0.55000000000000004">
      <c r="A10054" s="5"/>
    </row>
    <row r="10055" spans="1:1" x14ac:dyDescent="0.55000000000000004">
      <c r="A10055" s="5"/>
    </row>
    <row r="10056" spans="1:1" x14ac:dyDescent="0.55000000000000004">
      <c r="A10056" s="5"/>
    </row>
    <row r="10057" spans="1:1" x14ac:dyDescent="0.55000000000000004">
      <c r="A10057" s="5"/>
    </row>
    <row r="10058" spans="1:1" x14ac:dyDescent="0.55000000000000004">
      <c r="A10058" s="5"/>
    </row>
    <row r="10059" spans="1:1" x14ac:dyDescent="0.55000000000000004">
      <c r="A10059" s="5"/>
    </row>
    <row r="10060" spans="1:1" x14ac:dyDescent="0.55000000000000004">
      <c r="A10060" s="5"/>
    </row>
    <row r="10061" spans="1:1" x14ac:dyDescent="0.55000000000000004">
      <c r="A10061" s="5"/>
    </row>
    <row r="10062" spans="1:1" x14ac:dyDescent="0.55000000000000004">
      <c r="A10062" s="5"/>
    </row>
    <row r="10063" spans="1:1" x14ac:dyDescent="0.55000000000000004">
      <c r="A10063" s="5"/>
    </row>
    <row r="10064" spans="1:1" x14ac:dyDescent="0.55000000000000004">
      <c r="A10064" s="5"/>
    </row>
    <row r="10065" spans="1:1" x14ac:dyDescent="0.55000000000000004">
      <c r="A10065" s="5"/>
    </row>
    <row r="10066" spans="1:1" x14ac:dyDescent="0.55000000000000004">
      <c r="A10066" s="5"/>
    </row>
    <row r="10067" spans="1:1" x14ac:dyDescent="0.55000000000000004">
      <c r="A10067" s="5"/>
    </row>
    <row r="10068" spans="1:1" x14ac:dyDescent="0.55000000000000004">
      <c r="A10068" s="5"/>
    </row>
    <row r="10069" spans="1:1" x14ac:dyDescent="0.55000000000000004">
      <c r="A10069" s="5"/>
    </row>
    <row r="10070" spans="1:1" x14ac:dyDescent="0.55000000000000004">
      <c r="A10070" s="5"/>
    </row>
    <row r="10071" spans="1:1" x14ac:dyDescent="0.55000000000000004">
      <c r="A10071" s="5"/>
    </row>
    <row r="10072" spans="1:1" x14ac:dyDescent="0.55000000000000004">
      <c r="A10072" s="5"/>
    </row>
    <row r="10073" spans="1:1" x14ac:dyDescent="0.55000000000000004">
      <c r="A10073" s="5"/>
    </row>
    <row r="10074" spans="1:1" x14ac:dyDescent="0.55000000000000004">
      <c r="A10074" s="5"/>
    </row>
    <row r="10075" spans="1:1" x14ac:dyDescent="0.55000000000000004">
      <c r="A10075" s="5"/>
    </row>
    <row r="10076" spans="1:1" x14ac:dyDescent="0.55000000000000004">
      <c r="A10076" s="5"/>
    </row>
    <row r="10077" spans="1:1" x14ac:dyDescent="0.55000000000000004">
      <c r="A10077" s="5"/>
    </row>
    <row r="10078" spans="1:1" x14ac:dyDescent="0.55000000000000004">
      <c r="A10078" s="5"/>
    </row>
    <row r="10079" spans="1:1" x14ac:dyDescent="0.55000000000000004">
      <c r="A10079" s="5"/>
    </row>
    <row r="10080" spans="1:1" x14ac:dyDescent="0.55000000000000004">
      <c r="A10080" s="5"/>
    </row>
    <row r="10081" spans="1:1" x14ac:dyDescent="0.55000000000000004">
      <c r="A10081" s="5"/>
    </row>
    <row r="10082" spans="1:1" x14ac:dyDescent="0.55000000000000004">
      <c r="A10082" s="5"/>
    </row>
    <row r="10083" spans="1:1" x14ac:dyDescent="0.55000000000000004">
      <c r="A10083" s="5"/>
    </row>
    <row r="10084" spans="1:1" x14ac:dyDescent="0.55000000000000004">
      <c r="A10084" s="5"/>
    </row>
    <row r="10085" spans="1:1" x14ac:dyDescent="0.55000000000000004">
      <c r="A10085" s="5"/>
    </row>
    <row r="10086" spans="1:1" x14ac:dyDescent="0.55000000000000004">
      <c r="A10086" s="5"/>
    </row>
    <row r="10087" spans="1:1" x14ac:dyDescent="0.55000000000000004">
      <c r="A10087" s="5"/>
    </row>
    <row r="10088" spans="1:1" x14ac:dyDescent="0.55000000000000004">
      <c r="A10088" s="5"/>
    </row>
    <row r="10089" spans="1:1" x14ac:dyDescent="0.55000000000000004">
      <c r="A10089" s="5"/>
    </row>
    <row r="10090" spans="1:1" x14ac:dyDescent="0.55000000000000004">
      <c r="A10090" s="5"/>
    </row>
    <row r="10091" spans="1:1" x14ac:dyDescent="0.55000000000000004">
      <c r="A10091" s="5"/>
    </row>
    <row r="10092" spans="1:1" x14ac:dyDescent="0.55000000000000004">
      <c r="A10092" s="5"/>
    </row>
    <row r="10093" spans="1:1" x14ac:dyDescent="0.55000000000000004">
      <c r="A10093" s="5"/>
    </row>
    <row r="10094" spans="1:1" x14ac:dyDescent="0.55000000000000004">
      <c r="A10094" s="5"/>
    </row>
    <row r="10095" spans="1:1" x14ac:dyDescent="0.55000000000000004">
      <c r="A10095" s="5"/>
    </row>
    <row r="10096" spans="1:1" x14ac:dyDescent="0.55000000000000004">
      <c r="A10096" s="5"/>
    </row>
    <row r="10097" spans="1:1" x14ac:dyDescent="0.55000000000000004">
      <c r="A10097" s="5"/>
    </row>
    <row r="10098" spans="1:1" x14ac:dyDescent="0.55000000000000004">
      <c r="A10098" s="5"/>
    </row>
    <row r="10099" spans="1:1" x14ac:dyDescent="0.55000000000000004">
      <c r="A10099" s="5"/>
    </row>
    <row r="10100" spans="1:1" x14ac:dyDescent="0.55000000000000004">
      <c r="A10100" s="5"/>
    </row>
    <row r="10101" spans="1:1" x14ac:dyDescent="0.55000000000000004">
      <c r="A10101" s="5"/>
    </row>
    <row r="10102" spans="1:1" x14ac:dyDescent="0.55000000000000004">
      <c r="A10102" s="5"/>
    </row>
    <row r="10103" spans="1:1" x14ac:dyDescent="0.55000000000000004">
      <c r="A10103" s="5"/>
    </row>
    <row r="10104" spans="1:1" x14ac:dyDescent="0.55000000000000004">
      <c r="A10104" s="5"/>
    </row>
    <row r="10105" spans="1:1" x14ac:dyDescent="0.55000000000000004">
      <c r="A10105" s="5"/>
    </row>
    <row r="10106" spans="1:1" x14ac:dyDescent="0.55000000000000004">
      <c r="A10106" s="5"/>
    </row>
    <row r="10107" spans="1:1" x14ac:dyDescent="0.55000000000000004">
      <c r="A10107" s="5"/>
    </row>
    <row r="10108" spans="1:1" x14ac:dyDescent="0.55000000000000004">
      <c r="A10108" s="5"/>
    </row>
    <row r="10109" spans="1:1" x14ac:dyDescent="0.55000000000000004">
      <c r="A10109" s="5"/>
    </row>
    <row r="10110" spans="1:1" x14ac:dyDescent="0.55000000000000004">
      <c r="A10110" s="5"/>
    </row>
    <row r="10111" spans="1:1" x14ac:dyDescent="0.55000000000000004">
      <c r="A10111" s="5"/>
    </row>
    <row r="10112" spans="1:1" x14ac:dyDescent="0.55000000000000004">
      <c r="A10112" s="5"/>
    </row>
    <row r="10113" spans="1:1" x14ac:dyDescent="0.55000000000000004">
      <c r="A10113" s="5"/>
    </row>
    <row r="10114" spans="1:1" x14ac:dyDescent="0.55000000000000004">
      <c r="A10114" s="5"/>
    </row>
    <row r="10115" spans="1:1" x14ac:dyDescent="0.55000000000000004">
      <c r="A10115" s="5"/>
    </row>
    <row r="10116" spans="1:1" x14ac:dyDescent="0.55000000000000004">
      <c r="A10116" s="5"/>
    </row>
    <row r="10117" spans="1:1" x14ac:dyDescent="0.55000000000000004">
      <c r="A10117" s="5"/>
    </row>
    <row r="10118" spans="1:1" x14ac:dyDescent="0.55000000000000004">
      <c r="A10118" s="5"/>
    </row>
    <row r="10119" spans="1:1" x14ac:dyDescent="0.55000000000000004">
      <c r="A10119" s="5"/>
    </row>
    <row r="10120" spans="1:1" x14ac:dyDescent="0.55000000000000004">
      <c r="A10120" s="5"/>
    </row>
    <row r="10121" spans="1:1" x14ac:dyDescent="0.55000000000000004">
      <c r="A10121" s="5"/>
    </row>
    <row r="10122" spans="1:1" x14ac:dyDescent="0.55000000000000004">
      <c r="A10122" s="5"/>
    </row>
    <row r="10123" spans="1:1" x14ac:dyDescent="0.55000000000000004">
      <c r="A10123" s="5"/>
    </row>
    <row r="10124" spans="1:1" x14ac:dyDescent="0.55000000000000004">
      <c r="A10124" s="5"/>
    </row>
    <row r="10125" spans="1:1" x14ac:dyDescent="0.55000000000000004">
      <c r="A10125" s="5"/>
    </row>
    <row r="10126" spans="1:1" x14ac:dyDescent="0.55000000000000004">
      <c r="A10126" s="5"/>
    </row>
    <row r="10127" spans="1:1" x14ac:dyDescent="0.55000000000000004">
      <c r="A10127" s="5"/>
    </row>
    <row r="10128" spans="1:1" x14ac:dyDescent="0.55000000000000004">
      <c r="A10128" s="5"/>
    </row>
    <row r="10129" spans="1:1" x14ac:dyDescent="0.55000000000000004">
      <c r="A10129" s="5"/>
    </row>
    <row r="10130" spans="1:1" x14ac:dyDescent="0.55000000000000004">
      <c r="A10130" s="5"/>
    </row>
    <row r="10131" spans="1:1" x14ac:dyDescent="0.55000000000000004">
      <c r="A10131" s="5"/>
    </row>
    <row r="10132" spans="1:1" x14ac:dyDescent="0.55000000000000004">
      <c r="A10132" s="5"/>
    </row>
    <row r="10133" spans="1:1" x14ac:dyDescent="0.55000000000000004">
      <c r="A10133" s="5"/>
    </row>
    <row r="10134" spans="1:1" x14ac:dyDescent="0.55000000000000004">
      <c r="A10134" s="5"/>
    </row>
    <row r="10135" spans="1:1" x14ac:dyDescent="0.55000000000000004">
      <c r="A10135" s="5"/>
    </row>
    <row r="10136" spans="1:1" x14ac:dyDescent="0.55000000000000004">
      <c r="A10136" s="5"/>
    </row>
    <row r="10137" spans="1:1" x14ac:dyDescent="0.55000000000000004">
      <c r="A10137" s="5"/>
    </row>
    <row r="10138" spans="1:1" x14ac:dyDescent="0.55000000000000004">
      <c r="A10138" s="5"/>
    </row>
    <row r="10139" spans="1:1" x14ac:dyDescent="0.55000000000000004">
      <c r="A10139" s="5"/>
    </row>
    <row r="10140" spans="1:1" x14ac:dyDescent="0.55000000000000004">
      <c r="A10140" s="5"/>
    </row>
    <row r="10141" spans="1:1" x14ac:dyDescent="0.55000000000000004">
      <c r="A10141" s="5"/>
    </row>
    <row r="10142" spans="1:1" x14ac:dyDescent="0.55000000000000004">
      <c r="A10142" s="5"/>
    </row>
    <row r="10143" spans="1:1" x14ac:dyDescent="0.55000000000000004">
      <c r="A10143" s="5"/>
    </row>
    <row r="10144" spans="1:1" x14ac:dyDescent="0.55000000000000004">
      <c r="A10144" s="5"/>
    </row>
    <row r="10145" spans="1:1" x14ac:dyDescent="0.55000000000000004">
      <c r="A10145" s="5"/>
    </row>
    <row r="10146" spans="1:1" x14ac:dyDescent="0.55000000000000004">
      <c r="A10146" s="5"/>
    </row>
    <row r="10147" spans="1:1" x14ac:dyDescent="0.55000000000000004">
      <c r="A10147" s="5"/>
    </row>
    <row r="10148" spans="1:1" x14ac:dyDescent="0.55000000000000004">
      <c r="A10148" s="5"/>
    </row>
    <row r="10149" spans="1:1" x14ac:dyDescent="0.55000000000000004">
      <c r="A10149" s="5"/>
    </row>
    <row r="10150" spans="1:1" x14ac:dyDescent="0.55000000000000004">
      <c r="A10150" s="5"/>
    </row>
    <row r="10151" spans="1:1" x14ac:dyDescent="0.55000000000000004">
      <c r="A10151" s="5"/>
    </row>
    <row r="10152" spans="1:1" x14ac:dyDescent="0.55000000000000004">
      <c r="A10152" s="5"/>
    </row>
    <row r="10153" spans="1:1" x14ac:dyDescent="0.55000000000000004">
      <c r="A10153" s="5"/>
    </row>
    <row r="10154" spans="1:1" x14ac:dyDescent="0.55000000000000004">
      <c r="A10154" s="5"/>
    </row>
    <row r="10155" spans="1:1" x14ac:dyDescent="0.55000000000000004">
      <c r="A10155" s="5"/>
    </row>
    <row r="10156" spans="1:1" x14ac:dyDescent="0.55000000000000004">
      <c r="A10156" s="5"/>
    </row>
    <row r="10157" spans="1:1" x14ac:dyDescent="0.55000000000000004">
      <c r="A10157" s="5"/>
    </row>
    <row r="10158" spans="1:1" x14ac:dyDescent="0.55000000000000004">
      <c r="A10158" s="5"/>
    </row>
    <row r="10159" spans="1:1" x14ac:dyDescent="0.55000000000000004">
      <c r="A10159" s="5"/>
    </row>
    <row r="10160" spans="1:1" x14ac:dyDescent="0.55000000000000004">
      <c r="A10160" s="5"/>
    </row>
    <row r="10161" spans="1:1" x14ac:dyDescent="0.55000000000000004">
      <c r="A10161" s="5"/>
    </row>
    <row r="10162" spans="1:1" x14ac:dyDescent="0.55000000000000004">
      <c r="A10162" s="5"/>
    </row>
    <row r="10163" spans="1:1" x14ac:dyDescent="0.55000000000000004">
      <c r="A10163" s="5"/>
    </row>
    <row r="10164" spans="1:1" x14ac:dyDescent="0.55000000000000004">
      <c r="A10164" s="5"/>
    </row>
    <row r="10165" spans="1:1" x14ac:dyDescent="0.55000000000000004">
      <c r="A10165" s="5"/>
    </row>
    <row r="10166" spans="1:1" x14ac:dyDescent="0.55000000000000004">
      <c r="A10166" s="5"/>
    </row>
    <row r="10167" spans="1:1" x14ac:dyDescent="0.55000000000000004">
      <c r="A10167" s="5"/>
    </row>
    <row r="10168" spans="1:1" x14ac:dyDescent="0.55000000000000004">
      <c r="A10168" s="5"/>
    </row>
    <row r="10169" spans="1:1" x14ac:dyDescent="0.55000000000000004">
      <c r="A10169" s="5"/>
    </row>
    <row r="10170" spans="1:1" x14ac:dyDescent="0.55000000000000004">
      <c r="A10170" s="5"/>
    </row>
    <row r="10171" spans="1:1" x14ac:dyDescent="0.55000000000000004">
      <c r="A10171" s="5"/>
    </row>
    <row r="10172" spans="1:1" x14ac:dyDescent="0.55000000000000004">
      <c r="A10172" s="5"/>
    </row>
    <row r="10173" spans="1:1" x14ac:dyDescent="0.55000000000000004">
      <c r="A10173" s="5"/>
    </row>
    <row r="10174" spans="1:1" x14ac:dyDescent="0.55000000000000004">
      <c r="A10174" s="5"/>
    </row>
    <row r="10175" spans="1:1" x14ac:dyDescent="0.55000000000000004">
      <c r="A10175" s="5"/>
    </row>
    <row r="10176" spans="1:1" x14ac:dyDescent="0.55000000000000004">
      <c r="A10176" s="5"/>
    </row>
    <row r="10177" spans="1:1" x14ac:dyDescent="0.55000000000000004">
      <c r="A10177" s="5"/>
    </row>
    <row r="10178" spans="1:1" x14ac:dyDescent="0.55000000000000004">
      <c r="A10178" s="5"/>
    </row>
    <row r="10179" spans="1:1" x14ac:dyDescent="0.55000000000000004">
      <c r="A10179" s="5"/>
    </row>
    <row r="10180" spans="1:1" x14ac:dyDescent="0.55000000000000004">
      <c r="A10180" s="5"/>
    </row>
    <row r="10181" spans="1:1" x14ac:dyDescent="0.55000000000000004">
      <c r="A10181" s="5"/>
    </row>
    <row r="10182" spans="1:1" x14ac:dyDescent="0.55000000000000004">
      <c r="A10182" s="5"/>
    </row>
    <row r="10183" spans="1:1" x14ac:dyDescent="0.55000000000000004">
      <c r="A10183" s="5"/>
    </row>
    <row r="10184" spans="1:1" x14ac:dyDescent="0.55000000000000004">
      <c r="A10184" s="5"/>
    </row>
    <row r="10185" spans="1:1" x14ac:dyDescent="0.55000000000000004">
      <c r="A10185" s="5"/>
    </row>
    <row r="10186" spans="1:1" x14ac:dyDescent="0.55000000000000004">
      <c r="A10186" s="5"/>
    </row>
    <row r="10187" spans="1:1" x14ac:dyDescent="0.55000000000000004">
      <c r="A10187" s="5"/>
    </row>
    <row r="10188" spans="1:1" x14ac:dyDescent="0.55000000000000004">
      <c r="A10188" s="5"/>
    </row>
    <row r="10189" spans="1:1" x14ac:dyDescent="0.55000000000000004">
      <c r="A10189" s="5"/>
    </row>
    <row r="10190" spans="1:1" x14ac:dyDescent="0.55000000000000004">
      <c r="A10190" s="5"/>
    </row>
    <row r="10191" spans="1:1" x14ac:dyDescent="0.55000000000000004">
      <c r="A10191" s="5"/>
    </row>
    <row r="10192" spans="1:1" x14ac:dyDescent="0.55000000000000004">
      <c r="A10192" s="5"/>
    </row>
    <row r="10193" spans="1:1" x14ac:dyDescent="0.55000000000000004">
      <c r="A10193" s="5"/>
    </row>
    <row r="10194" spans="1:1" x14ac:dyDescent="0.55000000000000004">
      <c r="A10194" s="5"/>
    </row>
    <row r="10195" spans="1:1" x14ac:dyDescent="0.55000000000000004">
      <c r="A10195" s="5"/>
    </row>
    <row r="10196" spans="1:1" x14ac:dyDescent="0.55000000000000004">
      <c r="A10196" s="5"/>
    </row>
    <row r="10197" spans="1:1" x14ac:dyDescent="0.55000000000000004">
      <c r="A10197" s="5"/>
    </row>
    <row r="10198" spans="1:1" x14ac:dyDescent="0.55000000000000004">
      <c r="A10198" s="5"/>
    </row>
    <row r="10199" spans="1:1" x14ac:dyDescent="0.55000000000000004">
      <c r="A10199" s="5"/>
    </row>
    <row r="10200" spans="1:1" x14ac:dyDescent="0.55000000000000004">
      <c r="A10200" s="5"/>
    </row>
    <row r="10201" spans="1:1" x14ac:dyDescent="0.55000000000000004">
      <c r="A10201" s="5"/>
    </row>
    <row r="10202" spans="1:1" x14ac:dyDescent="0.55000000000000004">
      <c r="A10202" s="5"/>
    </row>
    <row r="10203" spans="1:1" x14ac:dyDescent="0.55000000000000004">
      <c r="A10203" s="5"/>
    </row>
    <row r="10204" spans="1:1" x14ac:dyDescent="0.55000000000000004">
      <c r="A10204" s="5"/>
    </row>
    <row r="10205" spans="1:1" x14ac:dyDescent="0.55000000000000004">
      <c r="A10205" s="5"/>
    </row>
    <row r="10206" spans="1:1" x14ac:dyDescent="0.55000000000000004">
      <c r="A10206" s="5"/>
    </row>
    <row r="10207" spans="1:1" x14ac:dyDescent="0.55000000000000004">
      <c r="A10207" s="5"/>
    </row>
    <row r="10208" spans="1:1" x14ac:dyDescent="0.55000000000000004">
      <c r="A10208" s="5"/>
    </row>
    <row r="10209" spans="1:1" x14ac:dyDescent="0.55000000000000004">
      <c r="A10209" s="5"/>
    </row>
    <row r="10210" spans="1:1" x14ac:dyDescent="0.55000000000000004">
      <c r="A10210" s="5"/>
    </row>
    <row r="10211" spans="1:1" x14ac:dyDescent="0.55000000000000004">
      <c r="A10211" s="5"/>
    </row>
    <row r="10212" spans="1:1" x14ac:dyDescent="0.55000000000000004">
      <c r="A10212" s="5"/>
    </row>
    <row r="10213" spans="1:1" x14ac:dyDescent="0.55000000000000004">
      <c r="A10213" s="5"/>
    </row>
    <row r="10214" spans="1:1" x14ac:dyDescent="0.55000000000000004">
      <c r="A10214" s="5"/>
    </row>
    <row r="10215" spans="1:1" x14ac:dyDescent="0.55000000000000004">
      <c r="A10215" s="5"/>
    </row>
    <row r="10216" spans="1:1" x14ac:dyDescent="0.55000000000000004">
      <c r="A10216" s="5"/>
    </row>
    <row r="10217" spans="1:1" x14ac:dyDescent="0.55000000000000004">
      <c r="A10217" s="5"/>
    </row>
    <row r="10218" spans="1:1" x14ac:dyDescent="0.55000000000000004">
      <c r="A10218" s="5"/>
    </row>
    <row r="10219" spans="1:1" x14ac:dyDescent="0.55000000000000004">
      <c r="A10219" s="5"/>
    </row>
    <row r="10220" spans="1:1" x14ac:dyDescent="0.55000000000000004">
      <c r="A10220" s="5"/>
    </row>
    <row r="10221" spans="1:1" x14ac:dyDescent="0.55000000000000004">
      <c r="A10221" s="5"/>
    </row>
    <row r="10222" spans="1:1" x14ac:dyDescent="0.55000000000000004">
      <c r="A10222" s="5"/>
    </row>
    <row r="10223" spans="1:1" x14ac:dyDescent="0.55000000000000004">
      <c r="A10223" s="5"/>
    </row>
    <row r="10224" spans="1:1" x14ac:dyDescent="0.55000000000000004">
      <c r="A10224" s="5"/>
    </row>
    <row r="10225" spans="1:1" x14ac:dyDescent="0.55000000000000004">
      <c r="A10225" s="5"/>
    </row>
    <row r="10226" spans="1:1" x14ac:dyDescent="0.55000000000000004">
      <c r="A10226" s="5"/>
    </row>
    <row r="10227" spans="1:1" x14ac:dyDescent="0.55000000000000004">
      <c r="A10227" s="5"/>
    </row>
    <row r="10228" spans="1:1" x14ac:dyDescent="0.55000000000000004">
      <c r="A10228" s="5"/>
    </row>
    <row r="10229" spans="1:1" x14ac:dyDescent="0.55000000000000004">
      <c r="A10229" s="5"/>
    </row>
    <row r="10230" spans="1:1" x14ac:dyDescent="0.55000000000000004">
      <c r="A10230" s="5"/>
    </row>
    <row r="10231" spans="1:1" x14ac:dyDescent="0.55000000000000004">
      <c r="A10231" s="5"/>
    </row>
    <row r="10232" spans="1:1" x14ac:dyDescent="0.55000000000000004">
      <c r="A10232" s="5"/>
    </row>
    <row r="10233" spans="1:1" x14ac:dyDescent="0.55000000000000004">
      <c r="A10233" s="5"/>
    </row>
    <row r="10234" spans="1:1" x14ac:dyDescent="0.55000000000000004">
      <c r="A10234" s="5"/>
    </row>
    <row r="10235" spans="1:1" x14ac:dyDescent="0.55000000000000004">
      <c r="A10235" s="5"/>
    </row>
    <row r="10236" spans="1:1" x14ac:dyDescent="0.55000000000000004">
      <c r="A10236" s="5"/>
    </row>
    <row r="10237" spans="1:1" x14ac:dyDescent="0.55000000000000004">
      <c r="A10237" s="5"/>
    </row>
    <row r="10238" spans="1:1" x14ac:dyDescent="0.55000000000000004">
      <c r="A10238" s="5"/>
    </row>
    <row r="10239" spans="1:1" x14ac:dyDescent="0.55000000000000004">
      <c r="A10239" s="5"/>
    </row>
    <row r="10240" spans="1:1" x14ac:dyDescent="0.55000000000000004">
      <c r="A10240" s="5"/>
    </row>
    <row r="10241" spans="1:1" x14ac:dyDescent="0.55000000000000004">
      <c r="A10241" s="5"/>
    </row>
    <row r="10242" spans="1:1" x14ac:dyDescent="0.55000000000000004">
      <c r="A10242" s="5"/>
    </row>
    <row r="10243" spans="1:1" x14ac:dyDescent="0.55000000000000004">
      <c r="A10243" s="5"/>
    </row>
    <row r="10244" spans="1:1" x14ac:dyDescent="0.55000000000000004">
      <c r="A10244" s="5"/>
    </row>
    <row r="10245" spans="1:1" x14ac:dyDescent="0.55000000000000004">
      <c r="A10245" s="5"/>
    </row>
    <row r="10246" spans="1:1" x14ac:dyDescent="0.55000000000000004">
      <c r="A10246" s="5"/>
    </row>
    <row r="10247" spans="1:1" x14ac:dyDescent="0.55000000000000004">
      <c r="A10247" s="5"/>
    </row>
    <row r="10248" spans="1:1" x14ac:dyDescent="0.55000000000000004">
      <c r="A10248" s="5"/>
    </row>
    <row r="10249" spans="1:1" x14ac:dyDescent="0.55000000000000004">
      <c r="A10249" s="5"/>
    </row>
    <row r="10250" spans="1:1" x14ac:dyDescent="0.55000000000000004">
      <c r="A10250" s="5"/>
    </row>
    <row r="10251" spans="1:1" x14ac:dyDescent="0.55000000000000004">
      <c r="A10251" s="5"/>
    </row>
    <row r="10252" spans="1:1" x14ac:dyDescent="0.55000000000000004">
      <c r="A10252" s="5"/>
    </row>
    <row r="10253" spans="1:1" x14ac:dyDescent="0.55000000000000004">
      <c r="A10253" s="5"/>
    </row>
    <row r="10254" spans="1:1" x14ac:dyDescent="0.55000000000000004">
      <c r="A10254" s="5"/>
    </row>
    <row r="10255" spans="1:1" x14ac:dyDescent="0.55000000000000004">
      <c r="A10255" s="5"/>
    </row>
    <row r="10256" spans="1:1" x14ac:dyDescent="0.55000000000000004">
      <c r="A10256" s="5"/>
    </row>
    <row r="10257" spans="1:1" x14ac:dyDescent="0.55000000000000004">
      <c r="A10257" s="5"/>
    </row>
    <row r="10258" spans="1:1" x14ac:dyDescent="0.55000000000000004">
      <c r="A10258" s="5"/>
    </row>
    <row r="10259" spans="1:1" x14ac:dyDescent="0.55000000000000004">
      <c r="A10259" s="5"/>
    </row>
    <row r="10260" spans="1:1" x14ac:dyDescent="0.55000000000000004">
      <c r="A10260" s="5"/>
    </row>
    <row r="10261" spans="1:1" x14ac:dyDescent="0.55000000000000004">
      <c r="A10261" s="5"/>
    </row>
    <row r="10262" spans="1:1" x14ac:dyDescent="0.55000000000000004">
      <c r="A10262" s="5"/>
    </row>
    <row r="10263" spans="1:1" x14ac:dyDescent="0.55000000000000004">
      <c r="A10263" s="5"/>
    </row>
    <row r="10264" spans="1:1" x14ac:dyDescent="0.55000000000000004">
      <c r="A10264" s="5"/>
    </row>
    <row r="10265" spans="1:1" x14ac:dyDescent="0.55000000000000004">
      <c r="A10265" s="5"/>
    </row>
    <row r="10266" spans="1:1" x14ac:dyDescent="0.55000000000000004">
      <c r="A10266" s="5"/>
    </row>
    <row r="10267" spans="1:1" x14ac:dyDescent="0.55000000000000004">
      <c r="A10267" s="5"/>
    </row>
    <row r="10268" spans="1:1" x14ac:dyDescent="0.55000000000000004">
      <c r="A10268" s="5"/>
    </row>
    <row r="10269" spans="1:1" x14ac:dyDescent="0.55000000000000004">
      <c r="A10269" s="5"/>
    </row>
    <row r="10270" spans="1:1" x14ac:dyDescent="0.55000000000000004">
      <c r="A10270" s="5"/>
    </row>
    <row r="10271" spans="1:1" x14ac:dyDescent="0.55000000000000004">
      <c r="A10271" s="5"/>
    </row>
    <row r="10272" spans="1:1" x14ac:dyDescent="0.55000000000000004">
      <c r="A10272" s="5"/>
    </row>
    <row r="10273" spans="1:1" x14ac:dyDescent="0.55000000000000004">
      <c r="A10273" s="5"/>
    </row>
    <row r="10274" spans="1:1" x14ac:dyDescent="0.55000000000000004">
      <c r="A10274" s="5"/>
    </row>
    <row r="10275" spans="1:1" x14ac:dyDescent="0.55000000000000004">
      <c r="A10275" s="5"/>
    </row>
    <row r="10276" spans="1:1" x14ac:dyDescent="0.55000000000000004">
      <c r="A10276" s="5"/>
    </row>
    <row r="10277" spans="1:1" x14ac:dyDescent="0.55000000000000004">
      <c r="A10277" s="5"/>
    </row>
    <row r="10278" spans="1:1" x14ac:dyDescent="0.55000000000000004">
      <c r="A10278" s="5"/>
    </row>
    <row r="10279" spans="1:1" x14ac:dyDescent="0.55000000000000004">
      <c r="A10279" s="5"/>
    </row>
    <row r="10280" spans="1:1" x14ac:dyDescent="0.55000000000000004">
      <c r="A10280" s="5"/>
    </row>
    <row r="10281" spans="1:1" x14ac:dyDescent="0.55000000000000004">
      <c r="A10281" s="5"/>
    </row>
    <row r="10282" spans="1:1" x14ac:dyDescent="0.55000000000000004">
      <c r="A10282" s="5"/>
    </row>
    <row r="10283" spans="1:1" x14ac:dyDescent="0.55000000000000004">
      <c r="A10283" s="5"/>
    </row>
    <row r="10284" spans="1:1" x14ac:dyDescent="0.55000000000000004">
      <c r="A10284" s="5"/>
    </row>
    <row r="10285" spans="1:1" x14ac:dyDescent="0.55000000000000004">
      <c r="A10285" s="5"/>
    </row>
    <row r="10286" spans="1:1" x14ac:dyDescent="0.55000000000000004">
      <c r="A10286" s="5"/>
    </row>
    <row r="10287" spans="1:1" x14ac:dyDescent="0.55000000000000004">
      <c r="A10287" s="5"/>
    </row>
    <row r="10288" spans="1:1" x14ac:dyDescent="0.55000000000000004">
      <c r="A10288" s="5"/>
    </row>
    <row r="10289" spans="1:1" x14ac:dyDescent="0.55000000000000004">
      <c r="A10289" s="5"/>
    </row>
    <row r="10290" spans="1:1" x14ac:dyDescent="0.55000000000000004">
      <c r="A10290" s="5"/>
    </row>
    <row r="10291" spans="1:1" x14ac:dyDescent="0.55000000000000004">
      <c r="A10291" s="5"/>
    </row>
    <row r="10292" spans="1:1" x14ac:dyDescent="0.55000000000000004">
      <c r="A10292" s="5"/>
    </row>
    <row r="10293" spans="1:1" x14ac:dyDescent="0.55000000000000004">
      <c r="A10293" s="5"/>
    </row>
    <row r="10294" spans="1:1" x14ac:dyDescent="0.55000000000000004">
      <c r="A10294" s="5"/>
    </row>
    <row r="10295" spans="1:1" x14ac:dyDescent="0.55000000000000004">
      <c r="A10295" s="5"/>
    </row>
    <row r="10296" spans="1:1" x14ac:dyDescent="0.55000000000000004">
      <c r="A10296" s="5"/>
    </row>
    <row r="10297" spans="1:1" x14ac:dyDescent="0.55000000000000004">
      <c r="A10297" s="5"/>
    </row>
    <row r="10298" spans="1:1" x14ac:dyDescent="0.55000000000000004">
      <c r="A10298" s="5"/>
    </row>
    <row r="10299" spans="1:1" x14ac:dyDescent="0.55000000000000004">
      <c r="A10299" s="5"/>
    </row>
    <row r="10300" spans="1:1" x14ac:dyDescent="0.55000000000000004">
      <c r="A10300" s="5"/>
    </row>
    <row r="10301" spans="1:1" x14ac:dyDescent="0.55000000000000004">
      <c r="A10301" s="5"/>
    </row>
    <row r="10302" spans="1:1" x14ac:dyDescent="0.55000000000000004">
      <c r="A10302" s="5"/>
    </row>
    <row r="10303" spans="1:1" x14ac:dyDescent="0.55000000000000004">
      <c r="A10303" s="5"/>
    </row>
    <row r="10304" spans="1:1" x14ac:dyDescent="0.55000000000000004">
      <c r="A10304" s="5"/>
    </row>
    <row r="10305" spans="1:1" x14ac:dyDescent="0.55000000000000004">
      <c r="A10305" s="5"/>
    </row>
    <row r="10306" spans="1:1" x14ac:dyDescent="0.55000000000000004">
      <c r="A10306" s="5"/>
    </row>
    <row r="10307" spans="1:1" x14ac:dyDescent="0.55000000000000004">
      <c r="A10307" s="5"/>
    </row>
    <row r="10308" spans="1:1" x14ac:dyDescent="0.55000000000000004">
      <c r="A10308" s="5"/>
    </row>
    <row r="10309" spans="1:1" x14ac:dyDescent="0.55000000000000004">
      <c r="A10309" s="5"/>
    </row>
    <row r="10310" spans="1:1" x14ac:dyDescent="0.55000000000000004">
      <c r="A10310" s="5"/>
    </row>
    <row r="10311" spans="1:1" x14ac:dyDescent="0.55000000000000004">
      <c r="A10311" s="5"/>
    </row>
    <row r="10312" spans="1:1" x14ac:dyDescent="0.55000000000000004">
      <c r="A10312" s="5"/>
    </row>
    <row r="10313" spans="1:1" x14ac:dyDescent="0.55000000000000004">
      <c r="A10313" s="5"/>
    </row>
    <row r="10314" spans="1:1" x14ac:dyDescent="0.55000000000000004">
      <c r="A10314" s="5"/>
    </row>
    <row r="10315" spans="1:1" x14ac:dyDescent="0.55000000000000004">
      <c r="A10315" s="5"/>
    </row>
    <row r="10316" spans="1:1" x14ac:dyDescent="0.55000000000000004">
      <c r="A10316" s="5"/>
    </row>
    <row r="10317" spans="1:1" x14ac:dyDescent="0.55000000000000004">
      <c r="A10317" s="5"/>
    </row>
    <row r="10318" spans="1:1" x14ac:dyDescent="0.55000000000000004">
      <c r="A10318" s="5"/>
    </row>
    <row r="10319" spans="1:1" x14ac:dyDescent="0.55000000000000004">
      <c r="A10319" s="5"/>
    </row>
    <row r="10320" spans="1:1" x14ac:dyDescent="0.55000000000000004">
      <c r="A10320" s="5"/>
    </row>
    <row r="10321" spans="1:1" x14ac:dyDescent="0.55000000000000004">
      <c r="A10321" s="5"/>
    </row>
    <row r="10322" spans="1:1" x14ac:dyDescent="0.55000000000000004">
      <c r="A10322" s="5"/>
    </row>
    <row r="10323" spans="1:1" x14ac:dyDescent="0.55000000000000004">
      <c r="A10323" s="5"/>
    </row>
    <row r="10324" spans="1:1" x14ac:dyDescent="0.55000000000000004">
      <c r="A10324" s="5"/>
    </row>
    <row r="10325" spans="1:1" x14ac:dyDescent="0.55000000000000004">
      <c r="A10325" s="5"/>
    </row>
    <row r="10326" spans="1:1" x14ac:dyDescent="0.55000000000000004">
      <c r="A10326" s="5"/>
    </row>
    <row r="10327" spans="1:1" x14ac:dyDescent="0.55000000000000004">
      <c r="A10327" s="5"/>
    </row>
    <row r="10328" spans="1:1" x14ac:dyDescent="0.55000000000000004">
      <c r="A10328" s="5"/>
    </row>
    <row r="10329" spans="1:1" x14ac:dyDescent="0.55000000000000004">
      <c r="A10329" s="5"/>
    </row>
    <row r="10330" spans="1:1" x14ac:dyDescent="0.55000000000000004">
      <c r="A10330" s="5"/>
    </row>
    <row r="10331" spans="1:1" x14ac:dyDescent="0.55000000000000004">
      <c r="A10331" s="5"/>
    </row>
    <row r="10332" spans="1:1" x14ac:dyDescent="0.55000000000000004">
      <c r="A10332" s="5"/>
    </row>
    <row r="10333" spans="1:1" x14ac:dyDescent="0.55000000000000004">
      <c r="A10333" s="5"/>
    </row>
    <row r="10334" spans="1:1" x14ac:dyDescent="0.55000000000000004">
      <c r="A10334" s="5"/>
    </row>
    <row r="10335" spans="1:1" x14ac:dyDescent="0.55000000000000004">
      <c r="A10335" s="5"/>
    </row>
    <row r="10336" spans="1:1" x14ac:dyDescent="0.55000000000000004">
      <c r="A10336" s="5"/>
    </row>
    <row r="10337" spans="1:1" x14ac:dyDescent="0.55000000000000004">
      <c r="A10337" s="5"/>
    </row>
    <row r="10338" spans="1:1" x14ac:dyDescent="0.55000000000000004">
      <c r="A10338" s="5"/>
    </row>
    <row r="10339" spans="1:1" x14ac:dyDescent="0.55000000000000004">
      <c r="A10339" s="5"/>
    </row>
    <row r="10340" spans="1:1" x14ac:dyDescent="0.55000000000000004">
      <c r="A10340" s="5"/>
    </row>
    <row r="10341" spans="1:1" x14ac:dyDescent="0.55000000000000004">
      <c r="A10341" s="5"/>
    </row>
    <row r="10342" spans="1:1" x14ac:dyDescent="0.55000000000000004">
      <c r="A10342" s="5"/>
    </row>
    <row r="10343" spans="1:1" x14ac:dyDescent="0.55000000000000004">
      <c r="A10343" s="5"/>
    </row>
    <row r="10344" spans="1:1" x14ac:dyDescent="0.55000000000000004">
      <c r="A10344" s="5"/>
    </row>
    <row r="10345" spans="1:1" x14ac:dyDescent="0.55000000000000004">
      <c r="A10345" s="5"/>
    </row>
    <row r="10346" spans="1:1" x14ac:dyDescent="0.55000000000000004">
      <c r="A10346" s="5"/>
    </row>
    <row r="10347" spans="1:1" x14ac:dyDescent="0.55000000000000004">
      <c r="A10347" s="5"/>
    </row>
    <row r="10348" spans="1:1" x14ac:dyDescent="0.55000000000000004">
      <c r="A10348" s="5"/>
    </row>
    <row r="10349" spans="1:1" x14ac:dyDescent="0.55000000000000004">
      <c r="A10349" s="5"/>
    </row>
    <row r="10350" spans="1:1" x14ac:dyDescent="0.55000000000000004">
      <c r="A10350" s="5"/>
    </row>
    <row r="10351" spans="1:1" x14ac:dyDescent="0.55000000000000004">
      <c r="A10351" s="5"/>
    </row>
    <row r="10352" spans="1:1" x14ac:dyDescent="0.55000000000000004">
      <c r="A10352" s="5"/>
    </row>
    <row r="10353" spans="1:1" x14ac:dyDescent="0.55000000000000004">
      <c r="A10353" s="5"/>
    </row>
    <row r="10354" spans="1:1" x14ac:dyDescent="0.55000000000000004">
      <c r="A10354" s="5"/>
    </row>
    <row r="10355" spans="1:1" x14ac:dyDescent="0.55000000000000004">
      <c r="A10355" s="5"/>
    </row>
    <row r="10356" spans="1:1" x14ac:dyDescent="0.55000000000000004">
      <c r="A10356" s="5"/>
    </row>
    <row r="10357" spans="1:1" x14ac:dyDescent="0.55000000000000004">
      <c r="A10357" s="5"/>
    </row>
    <row r="10358" spans="1:1" x14ac:dyDescent="0.55000000000000004">
      <c r="A10358" s="5"/>
    </row>
    <row r="10359" spans="1:1" x14ac:dyDescent="0.55000000000000004">
      <c r="A10359" s="5"/>
    </row>
    <row r="10360" spans="1:1" x14ac:dyDescent="0.55000000000000004">
      <c r="A10360" s="5"/>
    </row>
    <row r="10361" spans="1:1" x14ac:dyDescent="0.55000000000000004">
      <c r="A10361" s="5"/>
    </row>
    <row r="10362" spans="1:1" x14ac:dyDescent="0.55000000000000004">
      <c r="A10362" s="5"/>
    </row>
    <row r="10363" spans="1:1" x14ac:dyDescent="0.55000000000000004">
      <c r="A10363" s="5"/>
    </row>
    <row r="10364" spans="1:1" x14ac:dyDescent="0.55000000000000004">
      <c r="A10364" s="5"/>
    </row>
    <row r="10365" spans="1:1" x14ac:dyDescent="0.55000000000000004">
      <c r="A10365" s="5"/>
    </row>
    <row r="10366" spans="1:1" x14ac:dyDescent="0.55000000000000004">
      <c r="A10366" s="5"/>
    </row>
    <row r="10367" spans="1:1" x14ac:dyDescent="0.55000000000000004">
      <c r="A10367" s="5"/>
    </row>
    <row r="10368" spans="1:1" x14ac:dyDescent="0.55000000000000004">
      <c r="A10368" s="5"/>
    </row>
    <row r="10369" spans="1:1" x14ac:dyDescent="0.55000000000000004">
      <c r="A10369" s="5"/>
    </row>
    <row r="10370" spans="1:1" x14ac:dyDescent="0.55000000000000004">
      <c r="A10370" s="5"/>
    </row>
    <row r="10371" spans="1:1" x14ac:dyDescent="0.55000000000000004">
      <c r="A10371" s="5"/>
    </row>
    <row r="10372" spans="1:1" x14ac:dyDescent="0.55000000000000004">
      <c r="A10372" s="5"/>
    </row>
    <row r="10373" spans="1:1" x14ac:dyDescent="0.55000000000000004">
      <c r="A10373" s="5"/>
    </row>
    <row r="10374" spans="1:1" x14ac:dyDescent="0.55000000000000004">
      <c r="A10374" s="5"/>
    </row>
    <row r="10375" spans="1:1" x14ac:dyDescent="0.55000000000000004">
      <c r="A10375" s="5"/>
    </row>
    <row r="10376" spans="1:1" x14ac:dyDescent="0.55000000000000004">
      <c r="A10376" s="5"/>
    </row>
    <row r="10377" spans="1:1" x14ac:dyDescent="0.55000000000000004">
      <c r="A10377" s="5"/>
    </row>
    <row r="10378" spans="1:1" x14ac:dyDescent="0.55000000000000004">
      <c r="A10378" s="5"/>
    </row>
    <row r="10379" spans="1:1" x14ac:dyDescent="0.55000000000000004">
      <c r="A10379" s="5"/>
    </row>
    <row r="10380" spans="1:1" x14ac:dyDescent="0.55000000000000004">
      <c r="A10380" s="5"/>
    </row>
    <row r="10381" spans="1:1" x14ac:dyDescent="0.55000000000000004">
      <c r="A10381" s="5"/>
    </row>
    <row r="10382" spans="1:1" x14ac:dyDescent="0.55000000000000004">
      <c r="A10382" s="5"/>
    </row>
    <row r="10383" spans="1:1" x14ac:dyDescent="0.55000000000000004">
      <c r="A10383" s="5"/>
    </row>
    <row r="10384" spans="1:1" x14ac:dyDescent="0.55000000000000004">
      <c r="A10384" s="5"/>
    </row>
    <row r="10385" spans="1:1" x14ac:dyDescent="0.55000000000000004">
      <c r="A10385" s="5"/>
    </row>
    <row r="10386" spans="1:1" x14ac:dyDescent="0.55000000000000004">
      <c r="A10386" s="5"/>
    </row>
    <row r="10387" spans="1:1" x14ac:dyDescent="0.55000000000000004">
      <c r="A10387" s="5"/>
    </row>
    <row r="10388" spans="1:1" x14ac:dyDescent="0.55000000000000004">
      <c r="A10388" s="5"/>
    </row>
    <row r="10389" spans="1:1" x14ac:dyDescent="0.55000000000000004">
      <c r="A10389" s="5"/>
    </row>
    <row r="10390" spans="1:1" x14ac:dyDescent="0.55000000000000004">
      <c r="A10390" s="5"/>
    </row>
    <row r="10391" spans="1:1" x14ac:dyDescent="0.55000000000000004">
      <c r="A10391" s="5"/>
    </row>
    <row r="10392" spans="1:1" x14ac:dyDescent="0.55000000000000004">
      <c r="A10392" s="5"/>
    </row>
    <row r="10393" spans="1:1" x14ac:dyDescent="0.55000000000000004">
      <c r="A10393" s="5"/>
    </row>
    <row r="10394" spans="1:1" x14ac:dyDescent="0.55000000000000004">
      <c r="A10394" s="5"/>
    </row>
    <row r="10395" spans="1:1" x14ac:dyDescent="0.55000000000000004">
      <c r="A10395" s="5"/>
    </row>
    <row r="10396" spans="1:1" x14ac:dyDescent="0.55000000000000004">
      <c r="A10396" s="5"/>
    </row>
    <row r="10397" spans="1:1" x14ac:dyDescent="0.55000000000000004">
      <c r="A10397" s="5"/>
    </row>
    <row r="10398" spans="1:1" x14ac:dyDescent="0.55000000000000004">
      <c r="A10398" s="5"/>
    </row>
    <row r="10399" spans="1:1" x14ac:dyDescent="0.55000000000000004">
      <c r="A10399" s="5"/>
    </row>
    <row r="10400" spans="1:1" x14ac:dyDescent="0.55000000000000004">
      <c r="A10400" s="5"/>
    </row>
    <row r="10401" spans="1:1" x14ac:dyDescent="0.55000000000000004">
      <c r="A10401" s="5"/>
    </row>
    <row r="10402" spans="1:1" x14ac:dyDescent="0.55000000000000004">
      <c r="A10402" s="5"/>
    </row>
    <row r="10403" spans="1:1" x14ac:dyDescent="0.55000000000000004">
      <c r="A10403" s="5"/>
    </row>
    <row r="10404" spans="1:1" x14ac:dyDescent="0.55000000000000004">
      <c r="A10404" s="5"/>
    </row>
    <row r="10405" spans="1:1" x14ac:dyDescent="0.55000000000000004">
      <c r="A10405" s="5"/>
    </row>
    <row r="10406" spans="1:1" x14ac:dyDescent="0.55000000000000004">
      <c r="A10406" s="5"/>
    </row>
    <row r="10407" spans="1:1" x14ac:dyDescent="0.55000000000000004">
      <c r="A10407" s="5"/>
    </row>
    <row r="10408" spans="1:1" x14ac:dyDescent="0.55000000000000004">
      <c r="A10408" s="5"/>
    </row>
    <row r="10409" spans="1:1" x14ac:dyDescent="0.55000000000000004">
      <c r="A10409" s="5"/>
    </row>
    <row r="10410" spans="1:1" x14ac:dyDescent="0.55000000000000004">
      <c r="A10410" s="5"/>
    </row>
    <row r="10411" spans="1:1" x14ac:dyDescent="0.55000000000000004">
      <c r="A10411" s="5"/>
    </row>
    <row r="10412" spans="1:1" x14ac:dyDescent="0.55000000000000004">
      <c r="A10412" s="5"/>
    </row>
    <row r="10413" spans="1:1" x14ac:dyDescent="0.55000000000000004">
      <c r="A10413" s="5"/>
    </row>
    <row r="10414" spans="1:1" x14ac:dyDescent="0.55000000000000004">
      <c r="A10414" s="5"/>
    </row>
    <row r="10415" spans="1:1" x14ac:dyDescent="0.55000000000000004">
      <c r="A10415" s="5"/>
    </row>
    <row r="10416" spans="1:1" x14ac:dyDescent="0.55000000000000004">
      <c r="A10416" s="5"/>
    </row>
    <row r="10417" spans="1:1" x14ac:dyDescent="0.55000000000000004">
      <c r="A10417" s="5"/>
    </row>
    <row r="10418" spans="1:1" x14ac:dyDescent="0.55000000000000004">
      <c r="A10418" s="5"/>
    </row>
    <row r="10419" spans="1:1" x14ac:dyDescent="0.55000000000000004">
      <c r="A10419" s="5"/>
    </row>
    <row r="10420" spans="1:1" x14ac:dyDescent="0.55000000000000004">
      <c r="A10420" s="5"/>
    </row>
    <row r="10421" spans="1:1" x14ac:dyDescent="0.55000000000000004">
      <c r="A10421" s="5"/>
    </row>
    <row r="10422" spans="1:1" x14ac:dyDescent="0.55000000000000004">
      <c r="A10422" s="5"/>
    </row>
    <row r="10423" spans="1:1" x14ac:dyDescent="0.55000000000000004">
      <c r="A10423" s="5"/>
    </row>
    <row r="10424" spans="1:1" x14ac:dyDescent="0.55000000000000004">
      <c r="A10424" s="5"/>
    </row>
    <row r="10425" spans="1:1" x14ac:dyDescent="0.55000000000000004">
      <c r="A10425" s="5"/>
    </row>
    <row r="10426" spans="1:1" x14ac:dyDescent="0.55000000000000004">
      <c r="A10426" s="5"/>
    </row>
    <row r="10427" spans="1:1" x14ac:dyDescent="0.55000000000000004">
      <c r="A10427" s="5"/>
    </row>
    <row r="10428" spans="1:1" x14ac:dyDescent="0.55000000000000004">
      <c r="A10428" s="5"/>
    </row>
    <row r="10429" spans="1:1" x14ac:dyDescent="0.55000000000000004">
      <c r="A10429" s="5"/>
    </row>
    <row r="10430" spans="1:1" x14ac:dyDescent="0.55000000000000004">
      <c r="A10430" s="5"/>
    </row>
    <row r="10431" spans="1:1" x14ac:dyDescent="0.55000000000000004">
      <c r="A10431" s="5"/>
    </row>
    <row r="10432" spans="1:1" x14ac:dyDescent="0.55000000000000004">
      <c r="A10432" s="5"/>
    </row>
    <row r="10433" spans="1:1" x14ac:dyDescent="0.55000000000000004">
      <c r="A10433" s="5"/>
    </row>
    <row r="10434" spans="1:1" x14ac:dyDescent="0.55000000000000004">
      <c r="A10434" s="5"/>
    </row>
    <row r="10435" spans="1:1" x14ac:dyDescent="0.55000000000000004">
      <c r="A10435" s="5"/>
    </row>
    <row r="10436" spans="1:1" x14ac:dyDescent="0.55000000000000004">
      <c r="A10436" s="5"/>
    </row>
    <row r="10437" spans="1:1" x14ac:dyDescent="0.55000000000000004">
      <c r="A10437" s="5"/>
    </row>
    <row r="10438" spans="1:1" x14ac:dyDescent="0.55000000000000004">
      <c r="A10438" s="5"/>
    </row>
    <row r="10439" spans="1:1" x14ac:dyDescent="0.55000000000000004">
      <c r="A10439" s="5"/>
    </row>
    <row r="10440" spans="1:1" x14ac:dyDescent="0.55000000000000004">
      <c r="A10440" s="5"/>
    </row>
    <row r="10441" spans="1:1" x14ac:dyDescent="0.55000000000000004">
      <c r="A10441" s="5"/>
    </row>
    <row r="10442" spans="1:1" x14ac:dyDescent="0.55000000000000004">
      <c r="A10442" s="5"/>
    </row>
    <row r="10443" spans="1:1" x14ac:dyDescent="0.55000000000000004">
      <c r="A10443" s="5"/>
    </row>
    <row r="10444" spans="1:1" x14ac:dyDescent="0.55000000000000004">
      <c r="A10444" s="5"/>
    </row>
    <row r="10445" spans="1:1" x14ac:dyDescent="0.55000000000000004">
      <c r="A10445" s="5"/>
    </row>
    <row r="10446" spans="1:1" x14ac:dyDescent="0.55000000000000004">
      <c r="A10446" s="5"/>
    </row>
    <row r="10447" spans="1:1" x14ac:dyDescent="0.55000000000000004">
      <c r="A10447" s="5"/>
    </row>
    <row r="10448" spans="1:1" x14ac:dyDescent="0.55000000000000004">
      <c r="A10448" s="5"/>
    </row>
    <row r="10449" spans="1:1" x14ac:dyDescent="0.55000000000000004">
      <c r="A10449" s="5"/>
    </row>
    <row r="10450" spans="1:1" x14ac:dyDescent="0.55000000000000004">
      <c r="A10450" s="5"/>
    </row>
    <row r="10451" spans="1:1" x14ac:dyDescent="0.55000000000000004">
      <c r="A10451" s="5"/>
    </row>
    <row r="10452" spans="1:1" x14ac:dyDescent="0.55000000000000004">
      <c r="A10452" s="5"/>
    </row>
    <row r="10453" spans="1:1" x14ac:dyDescent="0.55000000000000004">
      <c r="A10453" s="5"/>
    </row>
    <row r="10454" spans="1:1" x14ac:dyDescent="0.55000000000000004">
      <c r="A10454" s="5"/>
    </row>
    <row r="10455" spans="1:1" x14ac:dyDescent="0.55000000000000004">
      <c r="A10455" s="5"/>
    </row>
    <row r="10456" spans="1:1" x14ac:dyDescent="0.55000000000000004">
      <c r="A10456" s="5"/>
    </row>
    <row r="10457" spans="1:1" x14ac:dyDescent="0.55000000000000004">
      <c r="A10457" s="5"/>
    </row>
    <row r="10458" spans="1:1" x14ac:dyDescent="0.55000000000000004">
      <c r="A10458" s="5"/>
    </row>
    <row r="10459" spans="1:1" x14ac:dyDescent="0.55000000000000004">
      <c r="A10459" s="5"/>
    </row>
    <row r="10460" spans="1:1" x14ac:dyDescent="0.55000000000000004">
      <c r="A10460" s="5"/>
    </row>
    <row r="10461" spans="1:1" x14ac:dyDescent="0.55000000000000004">
      <c r="A10461" s="5"/>
    </row>
    <row r="10462" spans="1:1" x14ac:dyDescent="0.55000000000000004">
      <c r="A10462" s="5"/>
    </row>
    <row r="10463" spans="1:1" x14ac:dyDescent="0.55000000000000004">
      <c r="A10463" s="5"/>
    </row>
    <row r="10464" spans="1:1" x14ac:dyDescent="0.55000000000000004">
      <c r="A10464" s="5"/>
    </row>
    <row r="10465" spans="1:1" x14ac:dyDescent="0.55000000000000004">
      <c r="A10465" s="5"/>
    </row>
    <row r="10466" spans="1:1" x14ac:dyDescent="0.55000000000000004">
      <c r="A10466" s="5"/>
    </row>
    <row r="10467" spans="1:1" x14ac:dyDescent="0.55000000000000004">
      <c r="A10467" s="5"/>
    </row>
    <row r="10468" spans="1:1" x14ac:dyDescent="0.55000000000000004">
      <c r="A10468" s="5"/>
    </row>
    <row r="10469" spans="1:1" x14ac:dyDescent="0.55000000000000004">
      <c r="A10469" s="5"/>
    </row>
    <row r="10470" spans="1:1" x14ac:dyDescent="0.55000000000000004">
      <c r="A10470" s="5"/>
    </row>
    <row r="10471" spans="1:1" x14ac:dyDescent="0.55000000000000004">
      <c r="A10471" s="5"/>
    </row>
    <row r="10472" spans="1:1" x14ac:dyDescent="0.55000000000000004">
      <c r="A10472" s="5"/>
    </row>
    <row r="10473" spans="1:1" x14ac:dyDescent="0.55000000000000004">
      <c r="A10473" s="5"/>
    </row>
    <row r="10474" spans="1:1" x14ac:dyDescent="0.55000000000000004">
      <c r="A10474" s="5"/>
    </row>
    <row r="10475" spans="1:1" x14ac:dyDescent="0.55000000000000004">
      <c r="A10475" s="5"/>
    </row>
    <row r="10476" spans="1:1" x14ac:dyDescent="0.55000000000000004">
      <c r="A10476" s="5"/>
    </row>
    <row r="10477" spans="1:1" x14ac:dyDescent="0.55000000000000004">
      <c r="A10477" s="5"/>
    </row>
    <row r="10478" spans="1:1" x14ac:dyDescent="0.55000000000000004">
      <c r="A10478" s="5"/>
    </row>
    <row r="10479" spans="1:1" x14ac:dyDescent="0.55000000000000004">
      <c r="A10479" s="5"/>
    </row>
    <row r="10480" spans="1:1" x14ac:dyDescent="0.55000000000000004">
      <c r="A10480" s="5"/>
    </row>
    <row r="10481" spans="1:1" x14ac:dyDescent="0.55000000000000004">
      <c r="A10481" s="5"/>
    </row>
    <row r="10482" spans="1:1" x14ac:dyDescent="0.55000000000000004">
      <c r="A10482" s="5"/>
    </row>
    <row r="10483" spans="1:1" x14ac:dyDescent="0.55000000000000004">
      <c r="A10483" s="5"/>
    </row>
    <row r="10484" spans="1:1" x14ac:dyDescent="0.55000000000000004">
      <c r="A10484" s="5"/>
    </row>
    <row r="10485" spans="1:1" x14ac:dyDescent="0.55000000000000004">
      <c r="A10485" s="5"/>
    </row>
    <row r="10486" spans="1:1" x14ac:dyDescent="0.55000000000000004">
      <c r="A10486" s="5"/>
    </row>
    <row r="10487" spans="1:1" x14ac:dyDescent="0.55000000000000004">
      <c r="A10487" s="5"/>
    </row>
    <row r="10488" spans="1:1" x14ac:dyDescent="0.55000000000000004">
      <c r="A10488" s="5"/>
    </row>
    <row r="10489" spans="1:1" x14ac:dyDescent="0.55000000000000004">
      <c r="A10489" s="5"/>
    </row>
    <row r="10490" spans="1:1" x14ac:dyDescent="0.55000000000000004">
      <c r="A10490" s="5"/>
    </row>
    <row r="10491" spans="1:1" x14ac:dyDescent="0.55000000000000004">
      <c r="A10491" s="5"/>
    </row>
    <row r="10492" spans="1:1" x14ac:dyDescent="0.55000000000000004">
      <c r="A10492" s="5"/>
    </row>
    <row r="10493" spans="1:1" x14ac:dyDescent="0.55000000000000004">
      <c r="A10493" s="5"/>
    </row>
    <row r="10494" spans="1:1" x14ac:dyDescent="0.55000000000000004">
      <c r="A10494" s="5"/>
    </row>
    <row r="10495" spans="1:1" x14ac:dyDescent="0.55000000000000004">
      <c r="A10495" s="5"/>
    </row>
    <row r="10496" spans="1:1" x14ac:dyDescent="0.55000000000000004">
      <c r="A10496" s="5"/>
    </row>
    <row r="10497" spans="1:1" x14ac:dyDescent="0.55000000000000004">
      <c r="A10497" s="5"/>
    </row>
    <row r="10498" spans="1:1" x14ac:dyDescent="0.55000000000000004">
      <c r="A10498" s="5"/>
    </row>
    <row r="10499" spans="1:1" x14ac:dyDescent="0.55000000000000004">
      <c r="A10499" s="5"/>
    </row>
    <row r="10500" spans="1:1" x14ac:dyDescent="0.55000000000000004">
      <c r="A10500" s="5"/>
    </row>
    <row r="10501" spans="1:1" x14ac:dyDescent="0.55000000000000004">
      <c r="A10501" s="5"/>
    </row>
    <row r="10502" spans="1:1" x14ac:dyDescent="0.55000000000000004">
      <c r="A10502" s="5"/>
    </row>
    <row r="10503" spans="1:1" x14ac:dyDescent="0.55000000000000004">
      <c r="A10503" s="5"/>
    </row>
    <row r="10504" spans="1:1" x14ac:dyDescent="0.55000000000000004">
      <c r="A10504" s="5"/>
    </row>
    <row r="10505" spans="1:1" x14ac:dyDescent="0.55000000000000004">
      <c r="A10505" s="5"/>
    </row>
    <row r="10506" spans="1:1" x14ac:dyDescent="0.55000000000000004">
      <c r="A10506" s="5"/>
    </row>
    <row r="10507" spans="1:1" x14ac:dyDescent="0.55000000000000004">
      <c r="A10507" s="5"/>
    </row>
    <row r="10508" spans="1:1" x14ac:dyDescent="0.55000000000000004">
      <c r="A10508" s="5"/>
    </row>
    <row r="10509" spans="1:1" x14ac:dyDescent="0.55000000000000004">
      <c r="A10509" s="5"/>
    </row>
    <row r="10510" spans="1:1" x14ac:dyDescent="0.55000000000000004">
      <c r="A10510" s="5"/>
    </row>
    <row r="10511" spans="1:1" x14ac:dyDescent="0.55000000000000004">
      <c r="A10511" s="5"/>
    </row>
    <row r="10512" spans="1:1" x14ac:dyDescent="0.55000000000000004">
      <c r="A10512" s="5"/>
    </row>
    <row r="10513" spans="1:1" x14ac:dyDescent="0.55000000000000004">
      <c r="A10513" s="5"/>
    </row>
    <row r="10514" spans="1:1" x14ac:dyDescent="0.55000000000000004">
      <c r="A10514" s="5"/>
    </row>
    <row r="10515" spans="1:1" x14ac:dyDescent="0.55000000000000004">
      <c r="A10515" s="5"/>
    </row>
    <row r="10516" spans="1:1" x14ac:dyDescent="0.55000000000000004">
      <c r="A10516" s="5"/>
    </row>
    <row r="10517" spans="1:1" x14ac:dyDescent="0.55000000000000004">
      <c r="A10517" s="5"/>
    </row>
    <row r="10518" spans="1:1" x14ac:dyDescent="0.55000000000000004">
      <c r="A10518" s="5"/>
    </row>
    <row r="10519" spans="1:1" x14ac:dyDescent="0.55000000000000004">
      <c r="A10519" s="5"/>
    </row>
    <row r="10520" spans="1:1" x14ac:dyDescent="0.55000000000000004">
      <c r="A10520" s="5"/>
    </row>
    <row r="10521" spans="1:1" x14ac:dyDescent="0.55000000000000004">
      <c r="A10521" s="5"/>
    </row>
    <row r="10522" spans="1:1" x14ac:dyDescent="0.55000000000000004">
      <c r="A10522" s="5"/>
    </row>
    <row r="10523" spans="1:1" x14ac:dyDescent="0.55000000000000004">
      <c r="A10523" s="5"/>
    </row>
    <row r="10524" spans="1:1" x14ac:dyDescent="0.55000000000000004">
      <c r="A10524" s="5"/>
    </row>
    <row r="10525" spans="1:1" x14ac:dyDescent="0.55000000000000004">
      <c r="A10525" s="5"/>
    </row>
    <row r="10526" spans="1:1" x14ac:dyDescent="0.55000000000000004">
      <c r="A10526" s="5"/>
    </row>
    <row r="10527" spans="1:1" x14ac:dyDescent="0.55000000000000004">
      <c r="A10527" s="5"/>
    </row>
    <row r="10528" spans="1:1" x14ac:dyDescent="0.55000000000000004">
      <c r="A10528" s="5"/>
    </row>
    <row r="10529" spans="1:1" x14ac:dyDescent="0.55000000000000004">
      <c r="A10529" s="5"/>
    </row>
    <row r="10530" spans="1:1" x14ac:dyDescent="0.55000000000000004">
      <c r="A10530" s="5"/>
    </row>
    <row r="10531" spans="1:1" x14ac:dyDescent="0.55000000000000004">
      <c r="A10531" s="5"/>
    </row>
    <row r="10532" spans="1:1" x14ac:dyDescent="0.55000000000000004">
      <c r="A10532" s="5"/>
    </row>
    <row r="10533" spans="1:1" x14ac:dyDescent="0.55000000000000004">
      <c r="A10533" s="5"/>
    </row>
    <row r="10534" spans="1:1" x14ac:dyDescent="0.55000000000000004">
      <c r="A10534" s="5"/>
    </row>
    <row r="10535" spans="1:1" x14ac:dyDescent="0.55000000000000004">
      <c r="A10535" s="5"/>
    </row>
    <row r="10536" spans="1:1" x14ac:dyDescent="0.55000000000000004">
      <c r="A10536" s="5"/>
    </row>
    <row r="10537" spans="1:1" x14ac:dyDescent="0.55000000000000004">
      <c r="A10537" s="5"/>
    </row>
    <row r="10538" spans="1:1" x14ac:dyDescent="0.55000000000000004">
      <c r="A10538" s="5"/>
    </row>
    <row r="10539" spans="1:1" x14ac:dyDescent="0.55000000000000004">
      <c r="A10539" s="5"/>
    </row>
    <row r="10540" spans="1:1" x14ac:dyDescent="0.55000000000000004">
      <c r="A10540" s="5"/>
    </row>
    <row r="10541" spans="1:1" x14ac:dyDescent="0.55000000000000004">
      <c r="A10541" s="5"/>
    </row>
    <row r="10542" spans="1:1" x14ac:dyDescent="0.55000000000000004">
      <c r="A10542" s="5"/>
    </row>
    <row r="10543" spans="1:1" x14ac:dyDescent="0.55000000000000004">
      <c r="A10543" s="5"/>
    </row>
    <row r="10544" spans="1:1" x14ac:dyDescent="0.55000000000000004">
      <c r="A10544" s="5"/>
    </row>
    <row r="10545" spans="1:1" x14ac:dyDescent="0.55000000000000004">
      <c r="A10545" s="5"/>
    </row>
    <row r="10546" spans="1:1" x14ac:dyDescent="0.55000000000000004">
      <c r="A10546" s="5"/>
    </row>
    <row r="10547" spans="1:1" x14ac:dyDescent="0.55000000000000004">
      <c r="A10547" s="5"/>
    </row>
    <row r="10548" spans="1:1" x14ac:dyDescent="0.55000000000000004">
      <c r="A10548" s="5"/>
    </row>
    <row r="10549" spans="1:1" x14ac:dyDescent="0.55000000000000004">
      <c r="A10549" s="5"/>
    </row>
    <row r="10550" spans="1:1" x14ac:dyDescent="0.55000000000000004">
      <c r="A10550" s="5"/>
    </row>
    <row r="10551" spans="1:1" x14ac:dyDescent="0.55000000000000004">
      <c r="A10551" s="5"/>
    </row>
    <row r="10552" spans="1:1" x14ac:dyDescent="0.55000000000000004">
      <c r="A10552" s="5"/>
    </row>
    <row r="10553" spans="1:1" x14ac:dyDescent="0.55000000000000004">
      <c r="A10553" s="5"/>
    </row>
    <row r="10554" spans="1:1" x14ac:dyDescent="0.55000000000000004">
      <c r="A10554" s="5"/>
    </row>
    <row r="10555" spans="1:1" x14ac:dyDescent="0.55000000000000004">
      <c r="A10555" s="5"/>
    </row>
    <row r="10556" spans="1:1" x14ac:dyDescent="0.55000000000000004">
      <c r="A10556" s="5"/>
    </row>
    <row r="10557" spans="1:1" x14ac:dyDescent="0.55000000000000004">
      <c r="A10557" s="5"/>
    </row>
    <row r="10558" spans="1:1" x14ac:dyDescent="0.55000000000000004">
      <c r="A10558" s="5"/>
    </row>
    <row r="10559" spans="1:1" x14ac:dyDescent="0.55000000000000004">
      <c r="A10559" s="5"/>
    </row>
    <row r="10560" spans="1:1" x14ac:dyDescent="0.55000000000000004">
      <c r="A10560" s="5"/>
    </row>
    <row r="10561" spans="1:1" x14ac:dyDescent="0.55000000000000004">
      <c r="A10561" s="5"/>
    </row>
    <row r="10562" spans="1:1" x14ac:dyDescent="0.55000000000000004">
      <c r="A10562" s="5"/>
    </row>
    <row r="10563" spans="1:1" x14ac:dyDescent="0.55000000000000004">
      <c r="A10563" s="5"/>
    </row>
    <row r="10564" spans="1:1" x14ac:dyDescent="0.55000000000000004">
      <c r="A10564" s="5"/>
    </row>
    <row r="10565" spans="1:1" x14ac:dyDescent="0.55000000000000004">
      <c r="A10565" s="5"/>
    </row>
    <row r="10566" spans="1:1" x14ac:dyDescent="0.55000000000000004">
      <c r="A10566" s="5"/>
    </row>
    <row r="10567" spans="1:1" x14ac:dyDescent="0.55000000000000004">
      <c r="A10567" s="5"/>
    </row>
    <row r="10568" spans="1:1" x14ac:dyDescent="0.55000000000000004">
      <c r="A10568" s="5"/>
    </row>
    <row r="10569" spans="1:1" x14ac:dyDescent="0.55000000000000004">
      <c r="A10569" s="5"/>
    </row>
    <row r="10570" spans="1:1" x14ac:dyDescent="0.55000000000000004">
      <c r="A10570" s="5"/>
    </row>
    <row r="10571" spans="1:1" x14ac:dyDescent="0.55000000000000004">
      <c r="A10571" s="5"/>
    </row>
    <row r="10572" spans="1:1" x14ac:dyDescent="0.55000000000000004">
      <c r="A10572" s="5"/>
    </row>
    <row r="10573" spans="1:1" x14ac:dyDescent="0.55000000000000004">
      <c r="A10573" s="5"/>
    </row>
    <row r="10574" spans="1:1" x14ac:dyDescent="0.55000000000000004">
      <c r="A10574" s="5"/>
    </row>
    <row r="10575" spans="1:1" x14ac:dyDescent="0.55000000000000004">
      <c r="A10575" s="5"/>
    </row>
    <row r="10576" spans="1:1" x14ac:dyDescent="0.55000000000000004">
      <c r="A10576" s="5"/>
    </row>
    <row r="10577" spans="1:1" x14ac:dyDescent="0.55000000000000004">
      <c r="A10577" s="5"/>
    </row>
    <row r="10578" spans="1:1" x14ac:dyDescent="0.55000000000000004">
      <c r="A10578" s="5"/>
    </row>
    <row r="10579" spans="1:1" x14ac:dyDescent="0.55000000000000004">
      <c r="A10579" s="5"/>
    </row>
    <row r="10580" spans="1:1" x14ac:dyDescent="0.55000000000000004">
      <c r="A10580" s="5"/>
    </row>
    <row r="10581" spans="1:1" x14ac:dyDescent="0.55000000000000004">
      <c r="A10581" s="5"/>
    </row>
    <row r="10582" spans="1:1" x14ac:dyDescent="0.55000000000000004">
      <c r="A10582" s="5"/>
    </row>
    <row r="10583" spans="1:1" x14ac:dyDescent="0.55000000000000004">
      <c r="A10583" s="5"/>
    </row>
    <row r="10584" spans="1:1" x14ac:dyDescent="0.55000000000000004">
      <c r="A10584" s="5"/>
    </row>
    <row r="10585" spans="1:1" x14ac:dyDescent="0.55000000000000004">
      <c r="A10585" s="5"/>
    </row>
    <row r="10586" spans="1:1" x14ac:dyDescent="0.55000000000000004">
      <c r="A10586" s="5"/>
    </row>
    <row r="10587" spans="1:1" x14ac:dyDescent="0.55000000000000004">
      <c r="A10587" s="5"/>
    </row>
    <row r="10588" spans="1:1" x14ac:dyDescent="0.55000000000000004">
      <c r="A10588" s="5"/>
    </row>
    <row r="10589" spans="1:1" x14ac:dyDescent="0.55000000000000004">
      <c r="A10589" s="5"/>
    </row>
    <row r="10590" spans="1:1" x14ac:dyDescent="0.55000000000000004">
      <c r="A10590" s="5"/>
    </row>
    <row r="10591" spans="1:1" x14ac:dyDescent="0.55000000000000004">
      <c r="A10591" s="5"/>
    </row>
    <row r="10592" spans="1:1" x14ac:dyDescent="0.55000000000000004">
      <c r="A10592" s="5"/>
    </row>
    <row r="10593" spans="1:1" x14ac:dyDescent="0.55000000000000004">
      <c r="A10593" s="5"/>
    </row>
    <row r="10594" spans="1:1" x14ac:dyDescent="0.55000000000000004">
      <c r="A10594" s="5"/>
    </row>
    <row r="10595" spans="1:1" x14ac:dyDescent="0.55000000000000004">
      <c r="A10595" s="5"/>
    </row>
    <row r="10596" spans="1:1" x14ac:dyDescent="0.55000000000000004">
      <c r="A10596" s="5"/>
    </row>
    <row r="10597" spans="1:1" x14ac:dyDescent="0.55000000000000004">
      <c r="A10597" s="5"/>
    </row>
    <row r="10598" spans="1:1" x14ac:dyDescent="0.55000000000000004">
      <c r="A10598" s="5"/>
    </row>
    <row r="10599" spans="1:1" x14ac:dyDescent="0.55000000000000004">
      <c r="A10599" s="5"/>
    </row>
    <row r="10600" spans="1:1" x14ac:dyDescent="0.55000000000000004">
      <c r="A10600" s="5"/>
    </row>
    <row r="10601" spans="1:1" x14ac:dyDescent="0.55000000000000004">
      <c r="A10601" s="5"/>
    </row>
    <row r="10602" spans="1:1" x14ac:dyDescent="0.55000000000000004">
      <c r="A10602" s="5"/>
    </row>
    <row r="10603" spans="1:1" x14ac:dyDescent="0.55000000000000004">
      <c r="A10603" s="5"/>
    </row>
    <row r="10604" spans="1:1" x14ac:dyDescent="0.55000000000000004">
      <c r="A10604" s="5"/>
    </row>
    <row r="10605" spans="1:1" x14ac:dyDescent="0.55000000000000004">
      <c r="A10605" s="5"/>
    </row>
    <row r="10606" spans="1:1" x14ac:dyDescent="0.55000000000000004">
      <c r="A10606" s="5"/>
    </row>
    <row r="10607" spans="1:1" x14ac:dyDescent="0.55000000000000004">
      <c r="A10607" s="5"/>
    </row>
    <row r="10608" spans="1:1" x14ac:dyDescent="0.55000000000000004">
      <c r="A10608" s="5"/>
    </row>
    <row r="10609" spans="1:1" x14ac:dyDescent="0.55000000000000004">
      <c r="A10609" s="5"/>
    </row>
    <row r="10610" spans="1:1" x14ac:dyDescent="0.55000000000000004">
      <c r="A10610" s="5"/>
    </row>
    <row r="10611" spans="1:1" x14ac:dyDescent="0.55000000000000004">
      <c r="A10611" s="5"/>
    </row>
    <row r="10612" spans="1:1" x14ac:dyDescent="0.55000000000000004">
      <c r="A10612" s="5"/>
    </row>
    <row r="10613" spans="1:1" x14ac:dyDescent="0.55000000000000004">
      <c r="A10613" s="5"/>
    </row>
    <row r="10614" spans="1:1" x14ac:dyDescent="0.55000000000000004">
      <c r="A10614" s="5"/>
    </row>
    <row r="10615" spans="1:1" x14ac:dyDescent="0.55000000000000004">
      <c r="A10615" s="5"/>
    </row>
    <row r="10616" spans="1:1" x14ac:dyDescent="0.55000000000000004">
      <c r="A10616" s="5"/>
    </row>
    <row r="10617" spans="1:1" x14ac:dyDescent="0.55000000000000004">
      <c r="A10617" s="5"/>
    </row>
    <row r="10618" spans="1:1" x14ac:dyDescent="0.55000000000000004">
      <c r="A10618" s="5"/>
    </row>
    <row r="10619" spans="1:1" x14ac:dyDescent="0.55000000000000004">
      <c r="A10619" s="5"/>
    </row>
    <row r="10620" spans="1:1" x14ac:dyDescent="0.55000000000000004">
      <c r="A10620" s="5"/>
    </row>
    <row r="10621" spans="1:1" x14ac:dyDescent="0.55000000000000004">
      <c r="A10621" s="5"/>
    </row>
    <row r="10622" spans="1:1" x14ac:dyDescent="0.55000000000000004">
      <c r="A10622" s="5"/>
    </row>
    <row r="10623" spans="1:1" x14ac:dyDescent="0.55000000000000004">
      <c r="A10623" s="5"/>
    </row>
    <row r="10624" spans="1:1" x14ac:dyDescent="0.55000000000000004">
      <c r="A10624" s="5"/>
    </row>
    <row r="10625" spans="1:1" x14ac:dyDescent="0.55000000000000004">
      <c r="A10625" s="5"/>
    </row>
    <row r="10626" spans="1:1" x14ac:dyDescent="0.55000000000000004">
      <c r="A10626" s="5"/>
    </row>
    <row r="10627" spans="1:1" x14ac:dyDescent="0.55000000000000004">
      <c r="A10627" s="5"/>
    </row>
    <row r="10628" spans="1:1" x14ac:dyDescent="0.55000000000000004">
      <c r="A10628" s="5"/>
    </row>
    <row r="10629" spans="1:1" x14ac:dyDescent="0.55000000000000004">
      <c r="A10629" s="5"/>
    </row>
    <row r="10630" spans="1:1" x14ac:dyDescent="0.55000000000000004">
      <c r="A10630" s="5"/>
    </row>
    <row r="10631" spans="1:1" x14ac:dyDescent="0.55000000000000004">
      <c r="A10631" s="5"/>
    </row>
    <row r="10632" spans="1:1" x14ac:dyDescent="0.55000000000000004">
      <c r="A10632" s="5"/>
    </row>
    <row r="10633" spans="1:1" x14ac:dyDescent="0.55000000000000004">
      <c r="A10633" s="5"/>
    </row>
    <row r="10634" spans="1:1" x14ac:dyDescent="0.55000000000000004">
      <c r="A10634" s="5"/>
    </row>
    <row r="10635" spans="1:1" x14ac:dyDescent="0.55000000000000004">
      <c r="A10635" s="5"/>
    </row>
    <row r="10636" spans="1:1" x14ac:dyDescent="0.55000000000000004">
      <c r="A10636" s="5"/>
    </row>
    <row r="10637" spans="1:1" x14ac:dyDescent="0.55000000000000004">
      <c r="A10637" s="5"/>
    </row>
    <row r="10638" spans="1:1" x14ac:dyDescent="0.55000000000000004">
      <c r="A10638" s="5"/>
    </row>
    <row r="10639" spans="1:1" x14ac:dyDescent="0.55000000000000004">
      <c r="A10639" s="5"/>
    </row>
    <row r="10640" spans="1:1" x14ac:dyDescent="0.55000000000000004">
      <c r="A10640" s="5"/>
    </row>
    <row r="10641" spans="1:1" x14ac:dyDescent="0.55000000000000004">
      <c r="A10641" s="5"/>
    </row>
    <row r="10642" spans="1:1" x14ac:dyDescent="0.55000000000000004">
      <c r="A10642" s="5"/>
    </row>
    <row r="10643" spans="1:1" x14ac:dyDescent="0.55000000000000004">
      <c r="A10643" s="5"/>
    </row>
    <row r="10644" spans="1:1" x14ac:dyDescent="0.55000000000000004">
      <c r="A10644" s="5"/>
    </row>
    <row r="10645" spans="1:1" x14ac:dyDescent="0.55000000000000004">
      <c r="A10645" s="5"/>
    </row>
    <row r="10646" spans="1:1" x14ac:dyDescent="0.55000000000000004">
      <c r="A10646" s="5"/>
    </row>
    <row r="10647" spans="1:1" x14ac:dyDescent="0.55000000000000004">
      <c r="A10647" s="5"/>
    </row>
    <row r="10648" spans="1:1" x14ac:dyDescent="0.55000000000000004">
      <c r="A10648" s="5"/>
    </row>
    <row r="10649" spans="1:1" x14ac:dyDescent="0.55000000000000004">
      <c r="A10649" s="5"/>
    </row>
    <row r="10650" spans="1:1" x14ac:dyDescent="0.55000000000000004">
      <c r="A10650" s="5"/>
    </row>
    <row r="10651" spans="1:1" x14ac:dyDescent="0.55000000000000004">
      <c r="A10651" s="5"/>
    </row>
    <row r="10652" spans="1:1" x14ac:dyDescent="0.55000000000000004">
      <c r="A10652" s="5"/>
    </row>
    <row r="10653" spans="1:1" x14ac:dyDescent="0.55000000000000004">
      <c r="A10653" s="5"/>
    </row>
    <row r="10654" spans="1:1" x14ac:dyDescent="0.55000000000000004">
      <c r="A10654" s="5"/>
    </row>
    <row r="10655" spans="1:1" x14ac:dyDescent="0.55000000000000004">
      <c r="A10655" s="5"/>
    </row>
    <row r="10656" spans="1:1" x14ac:dyDescent="0.55000000000000004">
      <c r="A10656" s="5"/>
    </row>
    <row r="10657" spans="1:1" x14ac:dyDescent="0.55000000000000004">
      <c r="A10657" s="5"/>
    </row>
    <row r="10658" spans="1:1" x14ac:dyDescent="0.55000000000000004">
      <c r="A10658" s="5"/>
    </row>
    <row r="10659" spans="1:1" x14ac:dyDescent="0.55000000000000004">
      <c r="A10659" s="5"/>
    </row>
    <row r="10660" spans="1:1" x14ac:dyDescent="0.55000000000000004">
      <c r="A10660" s="5"/>
    </row>
    <row r="10661" spans="1:1" x14ac:dyDescent="0.55000000000000004">
      <c r="A10661" s="5"/>
    </row>
    <row r="10662" spans="1:1" x14ac:dyDescent="0.55000000000000004">
      <c r="A10662" s="5"/>
    </row>
    <row r="10663" spans="1:1" x14ac:dyDescent="0.55000000000000004">
      <c r="A10663" s="5"/>
    </row>
    <row r="10664" spans="1:1" x14ac:dyDescent="0.55000000000000004">
      <c r="A10664" s="5"/>
    </row>
    <row r="10665" spans="1:1" x14ac:dyDescent="0.55000000000000004">
      <c r="A10665" s="5"/>
    </row>
    <row r="10666" spans="1:1" x14ac:dyDescent="0.55000000000000004">
      <c r="A10666" s="5"/>
    </row>
    <row r="10667" spans="1:1" x14ac:dyDescent="0.55000000000000004">
      <c r="A10667" s="5"/>
    </row>
    <row r="10668" spans="1:1" x14ac:dyDescent="0.55000000000000004">
      <c r="A10668" s="5"/>
    </row>
    <row r="10669" spans="1:1" x14ac:dyDescent="0.55000000000000004">
      <c r="A10669" s="5"/>
    </row>
    <row r="10670" spans="1:1" x14ac:dyDescent="0.55000000000000004">
      <c r="A10670" s="5"/>
    </row>
    <row r="10671" spans="1:1" x14ac:dyDescent="0.55000000000000004">
      <c r="A10671" s="5"/>
    </row>
    <row r="10672" spans="1:1" x14ac:dyDescent="0.55000000000000004">
      <c r="A10672" s="5"/>
    </row>
    <row r="10673" spans="1:1" x14ac:dyDescent="0.55000000000000004">
      <c r="A10673" s="5"/>
    </row>
    <row r="10674" spans="1:1" x14ac:dyDescent="0.55000000000000004">
      <c r="A10674" s="5"/>
    </row>
    <row r="10675" spans="1:1" x14ac:dyDescent="0.55000000000000004">
      <c r="A10675" s="5"/>
    </row>
    <row r="10676" spans="1:1" x14ac:dyDescent="0.55000000000000004">
      <c r="A10676" s="5"/>
    </row>
    <row r="10677" spans="1:1" x14ac:dyDescent="0.55000000000000004">
      <c r="A10677" s="5"/>
    </row>
    <row r="10678" spans="1:1" x14ac:dyDescent="0.55000000000000004">
      <c r="A10678" s="5"/>
    </row>
    <row r="10679" spans="1:1" x14ac:dyDescent="0.55000000000000004">
      <c r="A10679" s="5"/>
    </row>
    <row r="10680" spans="1:1" x14ac:dyDescent="0.55000000000000004">
      <c r="A10680" s="5"/>
    </row>
    <row r="10681" spans="1:1" x14ac:dyDescent="0.55000000000000004">
      <c r="A10681" s="5"/>
    </row>
    <row r="10682" spans="1:1" x14ac:dyDescent="0.55000000000000004">
      <c r="A10682" s="5"/>
    </row>
    <row r="10683" spans="1:1" x14ac:dyDescent="0.55000000000000004">
      <c r="A10683" s="5"/>
    </row>
    <row r="10684" spans="1:1" x14ac:dyDescent="0.55000000000000004">
      <c r="A10684" s="5"/>
    </row>
    <row r="10685" spans="1:1" x14ac:dyDescent="0.55000000000000004">
      <c r="A10685" s="5"/>
    </row>
    <row r="10686" spans="1:1" x14ac:dyDescent="0.55000000000000004">
      <c r="A10686" s="5"/>
    </row>
    <row r="10687" spans="1:1" x14ac:dyDescent="0.55000000000000004">
      <c r="A10687" s="5"/>
    </row>
    <row r="10688" spans="1:1" x14ac:dyDescent="0.55000000000000004">
      <c r="A10688" s="5"/>
    </row>
    <row r="10689" spans="1:1" x14ac:dyDescent="0.55000000000000004">
      <c r="A10689" s="5"/>
    </row>
    <row r="10690" spans="1:1" x14ac:dyDescent="0.55000000000000004">
      <c r="A10690" s="5"/>
    </row>
    <row r="10691" spans="1:1" x14ac:dyDescent="0.55000000000000004">
      <c r="A10691" s="5"/>
    </row>
    <row r="10692" spans="1:1" x14ac:dyDescent="0.55000000000000004">
      <c r="A10692" s="5"/>
    </row>
    <row r="10693" spans="1:1" x14ac:dyDescent="0.55000000000000004">
      <c r="A10693" s="5"/>
    </row>
    <row r="10694" spans="1:1" x14ac:dyDescent="0.55000000000000004">
      <c r="A10694" s="5"/>
    </row>
    <row r="10695" spans="1:1" x14ac:dyDescent="0.55000000000000004">
      <c r="A10695" s="5"/>
    </row>
    <row r="10696" spans="1:1" x14ac:dyDescent="0.55000000000000004">
      <c r="A10696" s="5"/>
    </row>
    <row r="10697" spans="1:1" x14ac:dyDescent="0.55000000000000004">
      <c r="A10697" s="5"/>
    </row>
    <row r="10698" spans="1:1" x14ac:dyDescent="0.55000000000000004">
      <c r="A10698" s="5"/>
    </row>
    <row r="10699" spans="1:1" x14ac:dyDescent="0.55000000000000004">
      <c r="A10699" s="5"/>
    </row>
    <row r="10700" spans="1:1" x14ac:dyDescent="0.55000000000000004">
      <c r="A10700" s="5"/>
    </row>
    <row r="10701" spans="1:1" x14ac:dyDescent="0.55000000000000004">
      <c r="A10701" s="5"/>
    </row>
    <row r="10702" spans="1:1" x14ac:dyDescent="0.55000000000000004">
      <c r="A10702" s="5"/>
    </row>
    <row r="10703" spans="1:1" x14ac:dyDescent="0.55000000000000004">
      <c r="A10703" s="5"/>
    </row>
    <row r="10704" spans="1:1" x14ac:dyDescent="0.55000000000000004">
      <c r="A10704" s="5"/>
    </row>
    <row r="10705" spans="1:1" x14ac:dyDescent="0.55000000000000004">
      <c r="A10705" s="5"/>
    </row>
    <row r="10706" spans="1:1" x14ac:dyDescent="0.55000000000000004">
      <c r="A10706" s="5"/>
    </row>
    <row r="10707" spans="1:1" x14ac:dyDescent="0.55000000000000004">
      <c r="A10707" s="5"/>
    </row>
    <row r="10708" spans="1:1" x14ac:dyDescent="0.55000000000000004">
      <c r="A10708" s="5"/>
    </row>
    <row r="10709" spans="1:1" x14ac:dyDescent="0.55000000000000004">
      <c r="A10709" s="5"/>
    </row>
    <row r="10710" spans="1:1" x14ac:dyDescent="0.55000000000000004">
      <c r="A10710" s="5"/>
    </row>
    <row r="10711" spans="1:1" x14ac:dyDescent="0.55000000000000004">
      <c r="A10711" s="5"/>
    </row>
    <row r="10712" spans="1:1" x14ac:dyDescent="0.55000000000000004">
      <c r="A10712" s="5"/>
    </row>
    <row r="10713" spans="1:1" x14ac:dyDescent="0.55000000000000004">
      <c r="A10713" s="5"/>
    </row>
    <row r="10714" spans="1:1" x14ac:dyDescent="0.55000000000000004">
      <c r="A10714" s="5"/>
    </row>
    <row r="10715" spans="1:1" x14ac:dyDescent="0.55000000000000004">
      <c r="A10715" s="5"/>
    </row>
    <row r="10716" spans="1:1" x14ac:dyDescent="0.55000000000000004">
      <c r="A10716" s="5"/>
    </row>
    <row r="10717" spans="1:1" x14ac:dyDescent="0.55000000000000004">
      <c r="A10717" s="5"/>
    </row>
    <row r="10718" spans="1:1" x14ac:dyDescent="0.55000000000000004">
      <c r="A10718" s="5"/>
    </row>
    <row r="10719" spans="1:1" x14ac:dyDescent="0.55000000000000004">
      <c r="A10719" s="5"/>
    </row>
    <row r="10720" spans="1:1" x14ac:dyDescent="0.55000000000000004">
      <c r="A10720" s="5"/>
    </row>
    <row r="10721" spans="1:1" x14ac:dyDescent="0.55000000000000004">
      <c r="A10721" s="5"/>
    </row>
    <row r="10722" spans="1:1" x14ac:dyDescent="0.55000000000000004">
      <c r="A10722" s="5"/>
    </row>
    <row r="10723" spans="1:1" x14ac:dyDescent="0.55000000000000004">
      <c r="A10723" s="5"/>
    </row>
    <row r="10724" spans="1:1" x14ac:dyDescent="0.55000000000000004">
      <c r="A10724" s="5"/>
    </row>
    <row r="10725" spans="1:1" x14ac:dyDescent="0.55000000000000004">
      <c r="A10725" s="5"/>
    </row>
    <row r="10726" spans="1:1" x14ac:dyDescent="0.55000000000000004">
      <c r="A10726" s="5"/>
    </row>
    <row r="10727" spans="1:1" x14ac:dyDescent="0.55000000000000004">
      <c r="A10727" s="5"/>
    </row>
    <row r="10728" spans="1:1" x14ac:dyDescent="0.55000000000000004">
      <c r="A10728" s="5"/>
    </row>
    <row r="10729" spans="1:1" x14ac:dyDescent="0.55000000000000004">
      <c r="A10729" s="5"/>
    </row>
    <row r="10730" spans="1:1" x14ac:dyDescent="0.55000000000000004">
      <c r="A10730" s="5"/>
    </row>
    <row r="10731" spans="1:1" x14ac:dyDescent="0.55000000000000004">
      <c r="A10731" s="5"/>
    </row>
    <row r="10732" spans="1:1" x14ac:dyDescent="0.55000000000000004">
      <c r="A10732" s="5"/>
    </row>
    <row r="10733" spans="1:1" x14ac:dyDescent="0.55000000000000004">
      <c r="A10733" s="5"/>
    </row>
    <row r="10734" spans="1:1" x14ac:dyDescent="0.55000000000000004">
      <c r="A10734" s="5"/>
    </row>
    <row r="10735" spans="1:1" x14ac:dyDescent="0.55000000000000004">
      <c r="A10735" s="5"/>
    </row>
    <row r="10736" spans="1:1" x14ac:dyDescent="0.55000000000000004">
      <c r="A10736" s="5"/>
    </row>
    <row r="10737" spans="1:1" x14ac:dyDescent="0.55000000000000004">
      <c r="A10737" s="5"/>
    </row>
    <row r="10738" spans="1:1" x14ac:dyDescent="0.55000000000000004">
      <c r="A10738" s="5"/>
    </row>
    <row r="10739" spans="1:1" x14ac:dyDescent="0.55000000000000004">
      <c r="A10739" s="5"/>
    </row>
    <row r="10740" spans="1:1" x14ac:dyDescent="0.55000000000000004">
      <c r="A10740" s="5"/>
    </row>
    <row r="10741" spans="1:1" x14ac:dyDescent="0.55000000000000004">
      <c r="A10741" s="5"/>
    </row>
    <row r="10742" spans="1:1" x14ac:dyDescent="0.55000000000000004">
      <c r="A10742" s="5"/>
    </row>
    <row r="10743" spans="1:1" x14ac:dyDescent="0.55000000000000004">
      <c r="A10743" s="5"/>
    </row>
    <row r="10744" spans="1:1" x14ac:dyDescent="0.55000000000000004">
      <c r="A10744" s="5"/>
    </row>
    <row r="10745" spans="1:1" x14ac:dyDescent="0.55000000000000004">
      <c r="A10745" s="5"/>
    </row>
    <row r="10746" spans="1:1" x14ac:dyDescent="0.55000000000000004">
      <c r="A10746" s="5"/>
    </row>
    <row r="10747" spans="1:1" x14ac:dyDescent="0.55000000000000004">
      <c r="A10747" s="5"/>
    </row>
    <row r="10748" spans="1:1" x14ac:dyDescent="0.55000000000000004">
      <c r="A10748" s="5"/>
    </row>
    <row r="10749" spans="1:1" x14ac:dyDescent="0.55000000000000004">
      <c r="A10749" s="5"/>
    </row>
    <row r="10750" spans="1:1" x14ac:dyDescent="0.55000000000000004">
      <c r="A10750" s="5"/>
    </row>
    <row r="10751" spans="1:1" x14ac:dyDescent="0.55000000000000004">
      <c r="A10751" s="5"/>
    </row>
    <row r="10752" spans="1:1" x14ac:dyDescent="0.55000000000000004">
      <c r="A10752" s="5"/>
    </row>
    <row r="10753" spans="1:1" x14ac:dyDescent="0.55000000000000004">
      <c r="A10753" s="5"/>
    </row>
    <row r="10754" spans="1:1" x14ac:dyDescent="0.55000000000000004">
      <c r="A10754" s="5"/>
    </row>
    <row r="10755" spans="1:1" x14ac:dyDescent="0.55000000000000004">
      <c r="A10755" s="5"/>
    </row>
    <row r="10756" spans="1:1" x14ac:dyDescent="0.55000000000000004">
      <c r="A10756" s="5"/>
    </row>
    <row r="10757" spans="1:1" x14ac:dyDescent="0.55000000000000004">
      <c r="A10757" s="5"/>
    </row>
    <row r="10758" spans="1:1" x14ac:dyDescent="0.55000000000000004">
      <c r="A10758" s="5"/>
    </row>
    <row r="10759" spans="1:1" x14ac:dyDescent="0.55000000000000004">
      <c r="A10759" s="5"/>
    </row>
    <row r="10760" spans="1:1" x14ac:dyDescent="0.55000000000000004">
      <c r="A10760" s="5"/>
    </row>
    <row r="10761" spans="1:1" x14ac:dyDescent="0.55000000000000004">
      <c r="A10761" s="5"/>
    </row>
    <row r="10762" spans="1:1" x14ac:dyDescent="0.55000000000000004">
      <c r="A10762" s="5"/>
    </row>
    <row r="10763" spans="1:1" x14ac:dyDescent="0.55000000000000004">
      <c r="A10763" s="5"/>
    </row>
    <row r="10764" spans="1:1" x14ac:dyDescent="0.55000000000000004">
      <c r="A10764" s="5"/>
    </row>
    <row r="10765" spans="1:1" x14ac:dyDescent="0.55000000000000004">
      <c r="A10765" s="5"/>
    </row>
    <row r="10766" spans="1:1" x14ac:dyDescent="0.55000000000000004">
      <c r="A10766" s="5"/>
    </row>
    <row r="10767" spans="1:1" x14ac:dyDescent="0.55000000000000004">
      <c r="A10767" s="5"/>
    </row>
    <row r="10768" spans="1:1" x14ac:dyDescent="0.55000000000000004">
      <c r="A10768" s="5"/>
    </row>
    <row r="10769" spans="1:1" x14ac:dyDescent="0.55000000000000004">
      <c r="A10769" s="5"/>
    </row>
    <row r="10770" spans="1:1" x14ac:dyDescent="0.55000000000000004">
      <c r="A10770" s="5"/>
    </row>
    <row r="10771" spans="1:1" x14ac:dyDescent="0.55000000000000004">
      <c r="A10771" s="5"/>
    </row>
    <row r="10772" spans="1:1" x14ac:dyDescent="0.55000000000000004">
      <c r="A10772" s="5"/>
    </row>
    <row r="10773" spans="1:1" x14ac:dyDescent="0.55000000000000004">
      <c r="A10773" s="5"/>
    </row>
    <row r="10774" spans="1:1" x14ac:dyDescent="0.55000000000000004">
      <c r="A10774" s="5"/>
    </row>
    <row r="10775" spans="1:1" x14ac:dyDescent="0.55000000000000004">
      <c r="A10775" s="5"/>
    </row>
    <row r="10776" spans="1:1" x14ac:dyDescent="0.55000000000000004">
      <c r="A10776" s="5"/>
    </row>
    <row r="10777" spans="1:1" x14ac:dyDescent="0.55000000000000004">
      <c r="A10777" s="5"/>
    </row>
    <row r="10778" spans="1:1" x14ac:dyDescent="0.55000000000000004">
      <c r="A10778" s="5"/>
    </row>
    <row r="10779" spans="1:1" x14ac:dyDescent="0.55000000000000004">
      <c r="A10779" s="5"/>
    </row>
    <row r="10780" spans="1:1" x14ac:dyDescent="0.55000000000000004">
      <c r="A10780" s="5"/>
    </row>
    <row r="10781" spans="1:1" x14ac:dyDescent="0.55000000000000004">
      <c r="A10781" s="5"/>
    </row>
    <row r="10782" spans="1:1" x14ac:dyDescent="0.55000000000000004">
      <c r="A10782" s="5"/>
    </row>
    <row r="10783" spans="1:1" x14ac:dyDescent="0.55000000000000004">
      <c r="A10783" s="5"/>
    </row>
    <row r="10784" spans="1:1" x14ac:dyDescent="0.55000000000000004">
      <c r="A10784" s="5"/>
    </row>
    <row r="10785" spans="1:1" x14ac:dyDescent="0.55000000000000004">
      <c r="A10785" s="5"/>
    </row>
    <row r="10786" spans="1:1" x14ac:dyDescent="0.55000000000000004">
      <c r="A10786" s="5"/>
    </row>
    <row r="10787" spans="1:1" x14ac:dyDescent="0.55000000000000004">
      <c r="A10787" s="5"/>
    </row>
    <row r="10788" spans="1:1" x14ac:dyDescent="0.55000000000000004">
      <c r="A10788" s="5"/>
    </row>
    <row r="10789" spans="1:1" x14ac:dyDescent="0.55000000000000004">
      <c r="A10789" s="5"/>
    </row>
    <row r="10790" spans="1:1" x14ac:dyDescent="0.55000000000000004">
      <c r="A10790" s="5"/>
    </row>
    <row r="10791" spans="1:1" x14ac:dyDescent="0.55000000000000004">
      <c r="A10791" s="5"/>
    </row>
    <row r="10792" spans="1:1" x14ac:dyDescent="0.55000000000000004">
      <c r="A10792" s="5"/>
    </row>
    <row r="10793" spans="1:1" x14ac:dyDescent="0.55000000000000004">
      <c r="A10793" s="5"/>
    </row>
    <row r="10794" spans="1:1" x14ac:dyDescent="0.55000000000000004">
      <c r="A10794" s="5"/>
    </row>
    <row r="10795" spans="1:1" x14ac:dyDescent="0.55000000000000004">
      <c r="A10795" s="5"/>
    </row>
    <row r="10796" spans="1:1" x14ac:dyDescent="0.55000000000000004">
      <c r="A10796" s="5"/>
    </row>
    <row r="10797" spans="1:1" x14ac:dyDescent="0.55000000000000004">
      <c r="A10797" s="5"/>
    </row>
    <row r="10798" spans="1:1" x14ac:dyDescent="0.55000000000000004">
      <c r="A10798" s="5"/>
    </row>
    <row r="10799" spans="1:1" x14ac:dyDescent="0.55000000000000004">
      <c r="A10799" s="5"/>
    </row>
    <row r="10800" spans="1:1" x14ac:dyDescent="0.55000000000000004">
      <c r="A10800" s="5"/>
    </row>
    <row r="10801" spans="1:1" x14ac:dyDescent="0.55000000000000004">
      <c r="A10801" s="5"/>
    </row>
    <row r="10802" spans="1:1" x14ac:dyDescent="0.55000000000000004">
      <c r="A10802" s="5"/>
    </row>
    <row r="10803" spans="1:1" x14ac:dyDescent="0.55000000000000004">
      <c r="A10803" s="5"/>
    </row>
    <row r="10804" spans="1:1" x14ac:dyDescent="0.55000000000000004">
      <c r="A10804" s="5"/>
    </row>
    <row r="10805" spans="1:1" x14ac:dyDescent="0.55000000000000004">
      <c r="A10805" s="5"/>
    </row>
    <row r="10806" spans="1:1" x14ac:dyDescent="0.55000000000000004">
      <c r="A10806" s="5"/>
    </row>
    <row r="10807" spans="1:1" x14ac:dyDescent="0.55000000000000004">
      <c r="A10807" s="5"/>
    </row>
    <row r="10808" spans="1:1" x14ac:dyDescent="0.55000000000000004">
      <c r="A10808" s="5"/>
    </row>
    <row r="10809" spans="1:1" x14ac:dyDescent="0.55000000000000004">
      <c r="A10809" s="5"/>
    </row>
    <row r="10810" spans="1:1" x14ac:dyDescent="0.55000000000000004">
      <c r="A10810" s="5"/>
    </row>
    <row r="10811" spans="1:1" x14ac:dyDescent="0.55000000000000004">
      <c r="A10811" s="5"/>
    </row>
    <row r="10812" spans="1:1" x14ac:dyDescent="0.55000000000000004">
      <c r="A10812" s="5"/>
    </row>
    <row r="10813" spans="1:1" x14ac:dyDescent="0.55000000000000004">
      <c r="A10813" s="5"/>
    </row>
    <row r="10814" spans="1:1" x14ac:dyDescent="0.55000000000000004">
      <c r="A10814" s="5"/>
    </row>
    <row r="10815" spans="1:1" x14ac:dyDescent="0.55000000000000004">
      <c r="A10815" s="5"/>
    </row>
    <row r="10816" spans="1:1" x14ac:dyDescent="0.55000000000000004">
      <c r="A10816" s="5"/>
    </row>
    <row r="10817" spans="1:1" x14ac:dyDescent="0.55000000000000004">
      <c r="A10817" s="5"/>
    </row>
    <row r="10818" spans="1:1" x14ac:dyDescent="0.55000000000000004">
      <c r="A10818" s="5"/>
    </row>
    <row r="10819" spans="1:1" x14ac:dyDescent="0.55000000000000004">
      <c r="A10819" s="5"/>
    </row>
    <row r="10820" spans="1:1" x14ac:dyDescent="0.55000000000000004">
      <c r="A10820" s="5"/>
    </row>
    <row r="10821" spans="1:1" x14ac:dyDescent="0.55000000000000004">
      <c r="A10821" s="5"/>
    </row>
    <row r="10822" spans="1:1" x14ac:dyDescent="0.55000000000000004">
      <c r="A10822" s="5"/>
    </row>
    <row r="10823" spans="1:1" x14ac:dyDescent="0.55000000000000004">
      <c r="A10823" s="5"/>
    </row>
    <row r="10824" spans="1:1" x14ac:dyDescent="0.55000000000000004">
      <c r="A10824" s="5"/>
    </row>
    <row r="10825" spans="1:1" x14ac:dyDescent="0.55000000000000004">
      <c r="A10825" s="5"/>
    </row>
    <row r="10826" spans="1:1" x14ac:dyDescent="0.55000000000000004">
      <c r="A10826" s="5"/>
    </row>
    <row r="10827" spans="1:1" x14ac:dyDescent="0.55000000000000004">
      <c r="A10827" s="5"/>
    </row>
    <row r="10828" spans="1:1" x14ac:dyDescent="0.55000000000000004">
      <c r="A10828" s="5"/>
    </row>
    <row r="10829" spans="1:1" x14ac:dyDescent="0.55000000000000004">
      <c r="A10829" s="5"/>
    </row>
    <row r="10830" spans="1:1" x14ac:dyDescent="0.55000000000000004">
      <c r="A10830" s="5"/>
    </row>
    <row r="10831" spans="1:1" x14ac:dyDescent="0.55000000000000004">
      <c r="A10831" s="5"/>
    </row>
    <row r="10832" spans="1:1" x14ac:dyDescent="0.55000000000000004">
      <c r="A10832" s="5"/>
    </row>
    <row r="10833" spans="1:1" x14ac:dyDescent="0.55000000000000004">
      <c r="A10833" s="5"/>
    </row>
    <row r="10834" spans="1:1" x14ac:dyDescent="0.55000000000000004">
      <c r="A10834" s="5"/>
    </row>
    <row r="10835" spans="1:1" x14ac:dyDescent="0.55000000000000004">
      <c r="A10835" s="5"/>
    </row>
    <row r="10836" spans="1:1" x14ac:dyDescent="0.55000000000000004">
      <c r="A10836" s="5"/>
    </row>
    <row r="10837" spans="1:1" x14ac:dyDescent="0.55000000000000004">
      <c r="A10837" s="5"/>
    </row>
    <row r="10838" spans="1:1" x14ac:dyDescent="0.55000000000000004">
      <c r="A10838" s="5"/>
    </row>
    <row r="10839" spans="1:1" x14ac:dyDescent="0.55000000000000004">
      <c r="A10839" s="5"/>
    </row>
    <row r="10840" spans="1:1" x14ac:dyDescent="0.55000000000000004">
      <c r="A10840" s="5"/>
    </row>
    <row r="10841" spans="1:1" x14ac:dyDescent="0.55000000000000004">
      <c r="A10841" s="5"/>
    </row>
    <row r="10842" spans="1:1" x14ac:dyDescent="0.55000000000000004">
      <c r="A10842" s="5"/>
    </row>
    <row r="10843" spans="1:1" x14ac:dyDescent="0.55000000000000004">
      <c r="A10843" s="5"/>
    </row>
    <row r="10844" spans="1:1" x14ac:dyDescent="0.55000000000000004">
      <c r="A10844" s="5"/>
    </row>
    <row r="10845" spans="1:1" x14ac:dyDescent="0.55000000000000004">
      <c r="A10845" s="5"/>
    </row>
    <row r="10846" spans="1:1" x14ac:dyDescent="0.55000000000000004">
      <c r="A10846" s="5"/>
    </row>
    <row r="10847" spans="1:1" x14ac:dyDescent="0.55000000000000004">
      <c r="A10847" s="5"/>
    </row>
    <row r="10848" spans="1:1" x14ac:dyDescent="0.55000000000000004">
      <c r="A10848" s="5"/>
    </row>
    <row r="10849" spans="1:1" x14ac:dyDescent="0.55000000000000004">
      <c r="A10849" s="5"/>
    </row>
    <row r="10850" spans="1:1" x14ac:dyDescent="0.55000000000000004">
      <c r="A10850" s="5"/>
    </row>
    <row r="10851" spans="1:1" x14ac:dyDescent="0.55000000000000004">
      <c r="A10851" s="5"/>
    </row>
    <row r="10852" spans="1:1" x14ac:dyDescent="0.55000000000000004">
      <c r="A10852" s="5"/>
    </row>
    <row r="10853" spans="1:1" x14ac:dyDescent="0.55000000000000004">
      <c r="A10853" s="5"/>
    </row>
    <row r="10854" spans="1:1" x14ac:dyDescent="0.55000000000000004">
      <c r="A10854" s="5"/>
    </row>
    <row r="10855" spans="1:1" x14ac:dyDescent="0.55000000000000004">
      <c r="A10855" s="5"/>
    </row>
    <row r="10856" spans="1:1" x14ac:dyDescent="0.55000000000000004">
      <c r="A10856" s="5"/>
    </row>
    <row r="10857" spans="1:1" x14ac:dyDescent="0.55000000000000004">
      <c r="A10857" s="5"/>
    </row>
    <row r="10858" spans="1:1" x14ac:dyDescent="0.55000000000000004">
      <c r="A10858" s="5"/>
    </row>
    <row r="10859" spans="1:1" x14ac:dyDescent="0.55000000000000004">
      <c r="A10859" s="5"/>
    </row>
    <row r="10860" spans="1:1" x14ac:dyDescent="0.55000000000000004">
      <c r="A10860" s="5"/>
    </row>
    <row r="10861" spans="1:1" x14ac:dyDescent="0.55000000000000004">
      <c r="A10861" s="5"/>
    </row>
    <row r="10862" spans="1:1" x14ac:dyDescent="0.55000000000000004">
      <c r="A10862" s="5"/>
    </row>
    <row r="10863" spans="1:1" x14ac:dyDescent="0.55000000000000004">
      <c r="A10863" s="5"/>
    </row>
    <row r="10864" spans="1:1" x14ac:dyDescent="0.55000000000000004">
      <c r="A10864" s="5"/>
    </row>
    <row r="10865" spans="1:1" x14ac:dyDescent="0.55000000000000004">
      <c r="A10865" s="5"/>
    </row>
    <row r="10866" spans="1:1" x14ac:dyDescent="0.55000000000000004">
      <c r="A10866" s="5"/>
    </row>
    <row r="10867" spans="1:1" x14ac:dyDescent="0.55000000000000004">
      <c r="A10867" s="5"/>
    </row>
    <row r="10868" spans="1:1" x14ac:dyDescent="0.55000000000000004">
      <c r="A10868" s="5"/>
    </row>
    <row r="10869" spans="1:1" x14ac:dyDescent="0.55000000000000004">
      <c r="A10869" s="5"/>
    </row>
    <row r="10870" spans="1:1" x14ac:dyDescent="0.55000000000000004">
      <c r="A10870" s="5"/>
    </row>
    <row r="10871" spans="1:1" x14ac:dyDescent="0.55000000000000004">
      <c r="A10871" s="5"/>
    </row>
    <row r="10872" spans="1:1" x14ac:dyDescent="0.55000000000000004">
      <c r="A10872" s="5"/>
    </row>
    <row r="10873" spans="1:1" x14ac:dyDescent="0.55000000000000004">
      <c r="A10873" s="5"/>
    </row>
    <row r="10874" spans="1:1" x14ac:dyDescent="0.55000000000000004">
      <c r="A10874" s="5"/>
    </row>
    <row r="10875" spans="1:1" x14ac:dyDescent="0.55000000000000004">
      <c r="A10875" s="5"/>
    </row>
    <row r="10876" spans="1:1" x14ac:dyDescent="0.55000000000000004">
      <c r="A10876" s="5"/>
    </row>
    <row r="10877" spans="1:1" x14ac:dyDescent="0.55000000000000004">
      <c r="A10877" s="5"/>
    </row>
    <row r="10878" spans="1:1" x14ac:dyDescent="0.55000000000000004">
      <c r="A10878" s="5"/>
    </row>
    <row r="10879" spans="1:1" x14ac:dyDescent="0.55000000000000004">
      <c r="A10879" s="5"/>
    </row>
    <row r="10880" spans="1:1" x14ac:dyDescent="0.55000000000000004">
      <c r="A10880" s="5"/>
    </row>
    <row r="10881" spans="1:1" x14ac:dyDescent="0.55000000000000004">
      <c r="A10881" s="5"/>
    </row>
    <row r="10882" spans="1:1" x14ac:dyDescent="0.55000000000000004">
      <c r="A10882" s="5"/>
    </row>
    <row r="10883" spans="1:1" x14ac:dyDescent="0.55000000000000004">
      <c r="A10883" s="5"/>
    </row>
    <row r="10884" spans="1:1" x14ac:dyDescent="0.55000000000000004">
      <c r="A10884" s="5"/>
    </row>
    <row r="10885" spans="1:1" x14ac:dyDescent="0.55000000000000004">
      <c r="A10885" s="5"/>
    </row>
    <row r="10886" spans="1:1" x14ac:dyDescent="0.55000000000000004">
      <c r="A10886" s="5"/>
    </row>
    <row r="10887" spans="1:1" x14ac:dyDescent="0.55000000000000004">
      <c r="A10887" s="5"/>
    </row>
    <row r="10888" spans="1:1" x14ac:dyDescent="0.55000000000000004">
      <c r="A10888" s="5"/>
    </row>
    <row r="10889" spans="1:1" x14ac:dyDescent="0.55000000000000004">
      <c r="A10889" s="5"/>
    </row>
    <row r="10890" spans="1:1" x14ac:dyDescent="0.55000000000000004">
      <c r="A10890" s="5"/>
    </row>
    <row r="10891" spans="1:1" x14ac:dyDescent="0.55000000000000004">
      <c r="A10891" s="5"/>
    </row>
    <row r="10892" spans="1:1" x14ac:dyDescent="0.55000000000000004">
      <c r="A10892" s="5"/>
    </row>
    <row r="10893" spans="1:1" x14ac:dyDescent="0.55000000000000004">
      <c r="A10893" s="5"/>
    </row>
    <row r="10894" spans="1:1" x14ac:dyDescent="0.55000000000000004">
      <c r="A10894" s="5"/>
    </row>
    <row r="10895" spans="1:1" x14ac:dyDescent="0.55000000000000004">
      <c r="A10895" s="5"/>
    </row>
    <row r="10896" spans="1:1" x14ac:dyDescent="0.55000000000000004">
      <c r="A10896" s="5"/>
    </row>
    <row r="10897" spans="1:1" x14ac:dyDescent="0.55000000000000004">
      <c r="A10897" s="5"/>
    </row>
    <row r="10898" spans="1:1" x14ac:dyDescent="0.55000000000000004">
      <c r="A10898" s="5"/>
    </row>
    <row r="10899" spans="1:1" x14ac:dyDescent="0.55000000000000004">
      <c r="A10899" s="5"/>
    </row>
    <row r="10900" spans="1:1" x14ac:dyDescent="0.55000000000000004">
      <c r="A10900" s="5"/>
    </row>
    <row r="10901" spans="1:1" x14ac:dyDescent="0.55000000000000004">
      <c r="A10901" s="5"/>
    </row>
    <row r="10902" spans="1:1" x14ac:dyDescent="0.55000000000000004">
      <c r="A10902" s="5"/>
    </row>
    <row r="10903" spans="1:1" x14ac:dyDescent="0.55000000000000004">
      <c r="A10903" s="5"/>
    </row>
    <row r="10904" spans="1:1" x14ac:dyDescent="0.55000000000000004">
      <c r="A10904" s="5"/>
    </row>
    <row r="10905" spans="1:1" x14ac:dyDescent="0.55000000000000004">
      <c r="A10905" s="5"/>
    </row>
    <row r="10906" spans="1:1" x14ac:dyDescent="0.55000000000000004">
      <c r="A10906" s="5"/>
    </row>
    <row r="10907" spans="1:1" x14ac:dyDescent="0.55000000000000004">
      <c r="A10907" s="5"/>
    </row>
    <row r="10908" spans="1:1" x14ac:dyDescent="0.55000000000000004">
      <c r="A10908" s="5"/>
    </row>
    <row r="10909" spans="1:1" x14ac:dyDescent="0.55000000000000004">
      <c r="A10909" s="5"/>
    </row>
    <row r="10910" spans="1:1" x14ac:dyDescent="0.55000000000000004">
      <c r="A10910" s="5"/>
    </row>
    <row r="10911" spans="1:1" x14ac:dyDescent="0.55000000000000004">
      <c r="A10911" s="5"/>
    </row>
    <row r="10912" spans="1:1" x14ac:dyDescent="0.55000000000000004">
      <c r="A10912" s="5"/>
    </row>
    <row r="10913" spans="1:1" x14ac:dyDescent="0.55000000000000004">
      <c r="A10913" s="5"/>
    </row>
    <row r="10914" spans="1:1" x14ac:dyDescent="0.55000000000000004">
      <c r="A10914" s="5"/>
    </row>
    <row r="10915" spans="1:1" x14ac:dyDescent="0.55000000000000004">
      <c r="A10915" s="5"/>
    </row>
    <row r="10916" spans="1:1" x14ac:dyDescent="0.55000000000000004">
      <c r="A10916" s="5"/>
    </row>
    <row r="10917" spans="1:1" x14ac:dyDescent="0.55000000000000004">
      <c r="A10917" s="5"/>
    </row>
    <row r="10918" spans="1:1" x14ac:dyDescent="0.55000000000000004">
      <c r="A10918" s="5"/>
    </row>
    <row r="10919" spans="1:1" x14ac:dyDescent="0.55000000000000004">
      <c r="A10919" s="5"/>
    </row>
    <row r="10920" spans="1:1" x14ac:dyDescent="0.55000000000000004">
      <c r="A10920" s="5"/>
    </row>
    <row r="10921" spans="1:1" x14ac:dyDescent="0.55000000000000004">
      <c r="A10921" s="5"/>
    </row>
    <row r="10922" spans="1:1" x14ac:dyDescent="0.55000000000000004">
      <c r="A10922" s="5"/>
    </row>
    <row r="10923" spans="1:1" x14ac:dyDescent="0.55000000000000004">
      <c r="A10923" s="5"/>
    </row>
    <row r="10924" spans="1:1" x14ac:dyDescent="0.55000000000000004">
      <c r="A10924" s="5"/>
    </row>
    <row r="10925" spans="1:1" x14ac:dyDescent="0.55000000000000004">
      <c r="A10925" s="5"/>
    </row>
    <row r="10926" spans="1:1" x14ac:dyDescent="0.55000000000000004">
      <c r="A10926" s="5"/>
    </row>
    <row r="10927" spans="1:1" x14ac:dyDescent="0.55000000000000004">
      <c r="A10927" s="5"/>
    </row>
    <row r="10928" spans="1:1" x14ac:dyDescent="0.55000000000000004">
      <c r="A10928" s="5"/>
    </row>
    <row r="10929" spans="1:1" x14ac:dyDescent="0.55000000000000004">
      <c r="A10929" s="5"/>
    </row>
    <row r="10930" spans="1:1" x14ac:dyDescent="0.55000000000000004">
      <c r="A10930" s="5"/>
    </row>
    <row r="10931" spans="1:1" x14ac:dyDescent="0.55000000000000004">
      <c r="A10931" s="5"/>
    </row>
    <row r="10932" spans="1:1" x14ac:dyDescent="0.55000000000000004">
      <c r="A10932" s="5"/>
    </row>
    <row r="10933" spans="1:1" x14ac:dyDescent="0.55000000000000004">
      <c r="A10933" s="5"/>
    </row>
    <row r="10934" spans="1:1" x14ac:dyDescent="0.55000000000000004">
      <c r="A10934" s="5"/>
    </row>
    <row r="10935" spans="1:1" x14ac:dyDescent="0.55000000000000004">
      <c r="A10935" s="5"/>
    </row>
    <row r="10936" spans="1:1" x14ac:dyDescent="0.55000000000000004">
      <c r="A10936" s="5"/>
    </row>
    <row r="10937" spans="1:1" x14ac:dyDescent="0.55000000000000004">
      <c r="A10937" s="5"/>
    </row>
    <row r="10938" spans="1:1" x14ac:dyDescent="0.55000000000000004">
      <c r="A10938" s="5"/>
    </row>
    <row r="10939" spans="1:1" x14ac:dyDescent="0.55000000000000004">
      <c r="A10939" s="5"/>
    </row>
    <row r="10940" spans="1:1" x14ac:dyDescent="0.55000000000000004">
      <c r="A10940" s="5"/>
    </row>
    <row r="10941" spans="1:1" x14ac:dyDescent="0.55000000000000004">
      <c r="A10941" s="5"/>
    </row>
    <row r="10942" spans="1:1" x14ac:dyDescent="0.55000000000000004">
      <c r="A10942" s="5"/>
    </row>
    <row r="10943" spans="1:1" x14ac:dyDescent="0.55000000000000004">
      <c r="A10943" s="5"/>
    </row>
    <row r="10944" spans="1:1" x14ac:dyDescent="0.55000000000000004">
      <c r="A10944" s="5"/>
    </row>
    <row r="10945" spans="1:1" x14ac:dyDescent="0.55000000000000004">
      <c r="A10945" s="5"/>
    </row>
    <row r="10946" spans="1:1" x14ac:dyDescent="0.55000000000000004">
      <c r="A10946" s="5"/>
    </row>
    <row r="10947" spans="1:1" x14ac:dyDescent="0.55000000000000004">
      <c r="A10947" s="5"/>
    </row>
    <row r="10948" spans="1:1" x14ac:dyDescent="0.55000000000000004">
      <c r="A10948" s="5"/>
    </row>
    <row r="10949" spans="1:1" x14ac:dyDescent="0.55000000000000004">
      <c r="A10949" s="5"/>
    </row>
    <row r="10950" spans="1:1" x14ac:dyDescent="0.55000000000000004">
      <c r="A10950" s="5"/>
    </row>
    <row r="10951" spans="1:1" x14ac:dyDescent="0.55000000000000004">
      <c r="A10951" s="5"/>
    </row>
    <row r="10952" spans="1:1" x14ac:dyDescent="0.55000000000000004">
      <c r="A10952" s="5"/>
    </row>
    <row r="10953" spans="1:1" x14ac:dyDescent="0.55000000000000004">
      <c r="A10953" s="5"/>
    </row>
    <row r="10954" spans="1:1" x14ac:dyDescent="0.55000000000000004">
      <c r="A10954" s="5"/>
    </row>
    <row r="10955" spans="1:1" x14ac:dyDescent="0.55000000000000004">
      <c r="A10955" s="5"/>
    </row>
    <row r="10956" spans="1:1" x14ac:dyDescent="0.55000000000000004">
      <c r="A10956" s="5"/>
    </row>
    <row r="10957" spans="1:1" x14ac:dyDescent="0.55000000000000004">
      <c r="A10957" s="5"/>
    </row>
    <row r="10958" spans="1:1" x14ac:dyDescent="0.55000000000000004">
      <c r="A10958" s="5"/>
    </row>
    <row r="10959" spans="1:1" x14ac:dyDescent="0.55000000000000004">
      <c r="A10959" s="5"/>
    </row>
    <row r="10960" spans="1:1" x14ac:dyDescent="0.55000000000000004">
      <c r="A10960" s="5"/>
    </row>
    <row r="10961" spans="1:1" x14ac:dyDescent="0.55000000000000004">
      <c r="A10961" s="5"/>
    </row>
    <row r="10962" spans="1:1" x14ac:dyDescent="0.55000000000000004">
      <c r="A10962" s="5"/>
    </row>
    <row r="10963" spans="1:1" x14ac:dyDescent="0.55000000000000004">
      <c r="A10963" s="5"/>
    </row>
    <row r="10964" spans="1:1" x14ac:dyDescent="0.55000000000000004">
      <c r="A10964" s="5"/>
    </row>
    <row r="10965" spans="1:1" x14ac:dyDescent="0.55000000000000004">
      <c r="A10965" s="5"/>
    </row>
    <row r="10966" spans="1:1" x14ac:dyDescent="0.55000000000000004">
      <c r="A10966" s="5"/>
    </row>
    <row r="10967" spans="1:1" x14ac:dyDescent="0.55000000000000004">
      <c r="A10967" s="5"/>
    </row>
    <row r="10968" spans="1:1" x14ac:dyDescent="0.55000000000000004">
      <c r="A10968" s="5"/>
    </row>
    <row r="10969" spans="1:1" x14ac:dyDescent="0.55000000000000004">
      <c r="A10969" s="5"/>
    </row>
    <row r="10970" spans="1:1" x14ac:dyDescent="0.55000000000000004">
      <c r="A10970" s="5"/>
    </row>
    <row r="10971" spans="1:1" x14ac:dyDescent="0.55000000000000004">
      <c r="A10971" s="5"/>
    </row>
    <row r="10972" spans="1:1" x14ac:dyDescent="0.55000000000000004">
      <c r="A10972" s="5"/>
    </row>
    <row r="10973" spans="1:1" x14ac:dyDescent="0.55000000000000004">
      <c r="A10973" s="5"/>
    </row>
    <row r="10974" spans="1:1" x14ac:dyDescent="0.55000000000000004">
      <c r="A10974" s="5"/>
    </row>
    <row r="10975" spans="1:1" x14ac:dyDescent="0.55000000000000004">
      <c r="A10975" s="5"/>
    </row>
    <row r="10976" spans="1:1" x14ac:dyDescent="0.55000000000000004">
      <c r="A10976" s="5"/>
    </row>
    <row r="10977" spans="1:1" x14ac:dyDescent="0.55000000000000004">
      <c r="A10977" s="5"/>
    </row>
    <row r="10978" spans="1:1" x14ac:dyDescent="0.55000000000000004">
      <c r="A10978" s="5"/>
    </row>
    <row r="10979" spans="1:1" x14ac:dyDescent="0.55000000000000004">
      <c r="A10979" s="5"/>
    </row>
    <row r="10980" spans="1:1" x14ac:dyDescent="0.55000000000000004">
      <c r="A10980" s="5"/>
    </row>
    <row r="10981" spans="1:1" x14ac:dyDescent="0.55000000000000004">
      <c r="A10981" s="5"/>
    </row>
    <row r="10982" spans="1:1" x14ac:dyDescent="0.55000000000000004">
      <c r="A10982" s="5"/>
    </row>
    <row r="10983" spans="1:1" x14ac:dyDescent="0.55000000000000004">
      <c r="A10983" s="5"/>
    </row>
    <row r="10984" spans="1:1" x14ac:dyDescent="0.55000000000000004">
      <c r="A10984" s="5"/>
    </row>
    <row r="10985" spans="1:1" x14ac:dyDescent="0.55000000000000004">
      <c r="A10985" s="5"/>
    </row>
    <row r="10986" spans="1:1" x14ac:dyDescent="0.55000000000000004">
      <c r="A10986" s="5"/>
    </row>
    <row r="10987" spans="1:1" x14ac:dyDescent="0.55000000000000004">
      <c r="A10987" s="5"/>
    </row>
    <row r="10988" spans="1:1" x14ac:dyDescent="0.55000000000000004">
      <c r="A10988" s="5"/>
    </row>
    <row r="10989" spans="1:1" x14ac:dyDescent="0.55000000000000004">
      <c r="A10989" s="5"/>
    </row>
    <row r="10990" spans="1:1" x14ac:dyDescent="0.55000000000000004">
      <c r="A10990" s="5"/>
    </row>
    <row r="10991" spans="1:1" x14ac:dyDescent="0.55000000000000004">
      <c r="A10991" s="5"/>
    </row>
    <row r="10992" spans="1:1" x14ac:dyDescent="0.55000000000000004">
      <c r="A10992" s="5"/>
    </row>
    <row r="10993" spans="1:1" x14ac:dyDescent="0.55000000000000004">
      <c r="A10993" s="5"/>
    </row>
    <row r="10994" spans="1:1" x14ac:dyDescent="0.55000000000000004">
      <c r="A10994" s="5"/>
    </row>
    <row r="10995" spans="1:1" x14ac:dyDescent="0.55000000000000004">
      <c r="A10995" s="5"/>
    </row>
    <row r="10996" spans="1:1" x14ac:dyDescent="0.55000000000000004">
      <c r="A10996" s="5"/>
    </row>
    <row r="10997" spans="1:1" x14ac:dyDescent="0.55000000000000004">
      <c r="A10997" s="5"/>
    </row>
    <row r="10998" spans="1:1" x14ac:dyDescent="0.55000000000000004">
      <c r="A10998" s="5"/>
    </row>
    <row r="10999" spans="1:1" x14ac:dyDescent="0.55000000000000004">
      <c r="A10999" s="5"/>
    </row>
    <row r="11000" spans="1:1" x14ac:dyDescent="0.55000000000000004">
      <c r="A11000" s="5"/>
    </row>
    <row r="11001" spans="1:1" x14ac:dyDescent="0.55000000000000004">
      <c r="A11001" s="5"/>
    </row>
    <row r="11002" spans="1:1" x14ac:dyDescent="0.55000000000000004">
      <c r="A11002" s="5"/>
    </row>
    <row r="11003" spans="1:1" x14ac:dyDescent="0.55000000000000004">
      <c r="A11003" s="5"/>
    </row>
    <row r="11004" spans="1:1" x14ac:dyDescent="0.55000000000000004">
      <c r="A11004" s="5"/>
    </row>
    <row r="11005" spans="1:1" x14ac:dyDescent="0.55000000000000004">
      <c r="A11005" s="5"/>
    </row>
    <row r="11006" spans="1:1" x14ac:dyDescent="0.55000000000000004">
      <c r="A11006" s="5"/>
    </row>
    <row r="11007" spans="1:1" x14ac:dyDescent="0.55000000000000004">
      <c r="A11007" s="5"/>
    </row>
    <row r="11008" spans="1:1" x14ac:dyDescent="0.55000000000000004">
      <c r="A11008" s="5"/>
    </row>
    <row r="11009" spans="1:1" x14ac:dyDescent="0.55000000000000004">
      <c r="A11009" s="5"/>
    </row>
    <row r="11010" spans="1:1" x14ac:dyDescent="0.55000000000000004">
      <c r="A11010" s="5"/>
    </row>
    <row r="11011" spans="1:1" x14ac:dyDescent="0.55000000000000004">
      <c r="A11011" s="5"/>
    </row>
    <row r="11012" spans="1:1" x14ac:dyDescent="0.55000000000000004">
      <c r="A11012" s="5"/>
    </row>
    <row r="11013" spans="1:1" x14ac:dyDescent="0.55000000000000004">
      <c r="A11013" s="5"/>
    </row>
    <row r="11014" spans="1:1" x14ac:dyDescent="0.55000000000000004">
      <c r="A11014" s="5"/>
    </row>
    <row r="11015" spans="1:1" x14ac:dyDescent="0.55000000000000004">
      <c r="A11015" s="5"/>
    </row>
    <row r="11016" spans="1:1" x14ac:dyDescent="0.55000000000000004">
      <c r="A11016" s="5"/>
    </row>
    <row r="11017" spans="1:1" x14ac:dyDescent="0.55000000000000004">
      <c r="A11017" s="5"/>
    </row>
    <row r="11018" spans="1:1" x14ac:dyDescent="0.55000000000000004">
      <c r="A11018" s="5"/>
    </row>
    <row r="11019" spans="1:1" x14ac:dyDescent="0.55000000000000004">
      <c r="A11019" s="5"/>
    </row>
    <row r="11020" spans="1:1" x14ac:dyDescent="0.55000000000000004">
      <c r="A11020" s="5"/>
    </row>
    <row r="11021" spans="1:1" x14ac:dyDescent="0.55000000000000004">
      <c r="A11021" s="5"/>
    </row>
    <row r="11022" spans="1:1" x14ac:dyDescent="0.55000000000000004">
      <c r="A11022" s="5"/>
    </row>
    <row r="11023" spans="1:1" x14ac:dyDescent="0.55000000000000004">
      <c r="A11023" s="5"/>
    </row>
    <row r="11024" spans="1:1" x14ac:dyDescent="0.55000000000000004">
      <c r="A11024" s="5"/>
    </row>
    <row r="11025" spans="1:1" x14ac:dyDescent="0.55000000000000004">
      <c r="A11025" s="5"/>
    </row>
    <row r="11026" spans="1:1" x14ac:dyDescent="0.55000000000000004">
      <c r="A11026" s="5"/>
    </row>
    <row r="11027" spans="1:1" x14ac:dyDescent="0.55000000000000004">
      <c r="A11027" s="5"/>
    </row>
    <row r="11028" spans="1:1" x14ac:dyDescent="0.55000000000000004">
      <c r="A11028" s="5"/>
    </row>
    <row r="11029" spans="1:1" x14ac:dyDescent="0.55000000000000004">
      <c r="A11029" s="5"/>
    </row>
    <row r="11030" spans="1:1" x14ac:dyDescent="0.55000000000000004">
      <c r="A11030" s="5"/>
    </row>
    <row r="11031" spans="1:1" x14ac:dyDescent="0.55000000000000004">
      <c r="A11031" s="5"/>
    </row>
    <row r="11032" spans="1:1" x14ac:dyDescent="0.55000000000000004">
      <c r="A11032" s="5"/>
    </row>
    <row r="11033" spans="1:1" x14ac:dyDescent="0.55000000000000004">
      <c r="A11033" s="5"/>
    </row>
    <row r="11034" spans="1:1" x14ac:dyDescent="0.55000000000000004">
      <c r="A11034" s="5"/>
    </row>
    <row r="11035" spans="1:1" x14ac:dyDescent="0.55000000000000004">
      <c r="A11035" s="5"/>
    </row>
    <row r="11036" spans="1:1" x14ac:dyDescent="0.55000000000000004">
      <c r="A11036" s="5"/>
    </row>
    <row r="11037" spans="1:1" x14ac:dyDescent="0.55000000000000004">
      <c r="A11037" s="5"/>
    </row>
    <row r="11038" spans="1:1" x14ac:dyDescent="0.55000000000000004">
      <c r="A11038" s="5"/>
    </row>
    <row r="11039" spans="1:1" x14ac:dyDescent="0.55000000000000004">
      <c r="A11039" s="5"/>
    </row>
    <row r="11040" spans="1:1" x14ac:dyDescent="0.55000000000000004">
      <c r="A11040" s="5"/>
    </row>
    <row r="11041" spans="1:1" x14ac:dyDescent="0.55000000000000004">
      <c r="A11041" s="5"/>
    </row>
    <row r="11042" spans="1:1" x14ac:dyDescent="0.55000000000000004">
      <c r="A11042" s="5"/>
    </row>
    <row r="11043" spans="1:1" x14ac:dyDescent="0.55000000000000004">
      <c r="A11043" s="5"/>
    </row>
    <row r="11044" spans="1:1" x14ac:dyDescent="0.55000000000000004">
      <c r="A11044" s="5"/>
    </row>
    <row r="11045" spans="1:1" x14ac:dyDescent="0.55000000000000004">
      <c r="A11045" s="5"/>
    </row>
    <row r="11046" spans="1:1" x14ac:dyDescent="0.55000000000000004">
      <c r="A11046" s="5"/>
    </row>
    <row r="11047" spans="1:1" x14ac:dyDescent="0.55000000000000004">
      <c r="A11047" s="5"/>
    </row>
    <row r="11048" spans="1:1" x14ac:dyDescent="0.55000000000000004">
      <c r="A11048" s="5"/>
    </row>
    <row r="11049" spans="1:1" x14ac:dyDescent="0.55000000000000004">
      <c r="A11049" s="5"/>
    </row>
    <row r="11050" spans="1:1" x14ac:dyDescent="0.55000000000000004">
      <c r="A11050" s="5"/>
    </row>
    <row r="11051" spans="1:1" x14ac:dyDescent="0.55000000000000004">
      <c r="A11051" s="5"/>
    </row>
    <row r="11052" spans="1:1" x14ac:dyDescent="0.55000000000000004">
      <c r="A11052" s="5"/>
    </row>
    <row r="11053" spans="1:1" x14ac:dyDescent="0.55000000000000004">
      <c r="A11053" s="5"/>
    </row>
    <row r="11054" spans="1:1" x14ac:dyDescent="0.55000000000000004">
      <c r="A11054" s="5"/>
    </row>
    <row r="11055" spans="1:1" x14ac:dyDescent="0.55000000000000004">
      <c r="A11055" s="5"/>
    </row>
    <row r="11056" spans="1:1" x14ac:dyDescent="0.55000000000000004">
      <c r="A11056" s="5"/>
    </row>
    <row r="11057" spans="1:1" x14ac:dyDescent="0.55000000000000004">
      <c r="A11057" s="5"/>
    </row>
    <row r="11058" spans="1:1" x14ac:dyDescent="0.55000000000000004">
      <c r="A11058" s="5"/>
    </row>
    <row r="11059" spans="1:1" x14ac:dyDescent="0.55000000000000004">
      <c r="A11059" s="5"/>
    </row>
    <row r="11060" spans="1:1" x14ac:dyDescent="0.55000000000000004">
      <c r="A11060" s="5"/>
    </row>
    <row r="11061" spans="1:1" x14ac:dyDescent="0.55000000000000004">
      <c r="A11061" s="5"/>
    </row>
    <row r="11062" spans="1:1" x14ac:dyDescent="0.55000000000000004">
      <c r="A11062" s="5"/>
    </row>
    <row r="11063" spans="1:1" x14ac:dyDescent="0.55000000000000004">
      <c r="A11063" s="5"/>
    </row>
    <row r="11064" spans="1:1" x14ac:dyDescent="0.55000000000000004">
      <c r="A11064" s="5"/>
    </row>
    <row r="11065" spans="1:1" x14ac:dyDescent="0.55000000000000004">
      <c r="A11065" s="5"/>
    </row>
    <row r="11066" spans="1:1" x14ac:dyDescent="0.55000000000000004">
      <c r="A11066" s="5"/>
    </row>
    <row r="11067" spans="1:1" x14ac:dyDescent="0.55000000000000004">
      <c r="A11067" s="5"/>
    </row>
    <row r="11068" spans="1:1" x14ac:dyDescent="0.55000000000000004">
      <c r="A11068" s="5"/>
    </row>
    <row r="11069" spans="1:1" x14ac:dyDescent="0.55000000000000004">
      <c r="A11069" s="5"/>
    </row>
    <row r="11070" spans="1:1" x14ac:dyDescent="0.55000000000000004">
      <c r="A11070" s="5"/>
    </row>
    <row r="11071" spans="1:1" x14ac:dyDescent="0.55000000000000004">
      <c r="A11071" s="5"/>
    </row>
    <row r="11072" spans="1:1" x14ac:dyDescent="0.55000000000000004">
      <c r="A11072" s="5"/>
    </row>
    <row r="11073" spans="1:1" x14ac:dyDescent="0.55000000000000004">
      <c r="A11073" s="5"/>
    </row>
    <row r="11074" spans="1:1" x14ac:dyDescent="0.55000000000000004">
      <c r="A11074" s="5"/>
    </row>
    <row r="11075" spans="1:1" x14ac:dyDescent="0.55000000000000004">
      <c r="A11075" s="5"/>
    </row>
    <row r="11076" spans="1:1" x14ac:dyDescent="0.55000000000000004">
      <c r="A11076" s="5"/>
    </row>
    <row r="11077" spans="1:1" x14ac:dyDescent="0.55000000000000004">
      <c r="A11077" s="5"/>
    </row>
    <row r="11078" spans="1:1" x14ac:dyDescent="0.55000000000000004">
      <c r="A11078" s="5"/>
    </row>
    <row r="11079" spans="1:1" x14ac:dyDescent="0.55000000000000004">
      <c r="A11079" s="5"/>
    </row>
    <row r="11080" spans="1:1" x14ac:dyDescent="0.55000000000000004">
      <c r="A11080" s="5"/>
    </row>
    <row r="11081" spans="1:1" x14ac:dyDescent="0.55000000000000004">
      <c r="A11081" s="5"/>
    </row>
    <row r="11082" spans="1:1" x14ac:dyDescent="0.55000000000000004">
      <c r="A11082" s="5"/>
    </row>
    <row r="11083" spans="1:1" x14ac:dyDescent="0.55000000000000004">
      <c r="A11083" s="5"/>
    </row>
    <row r="11084" spans="1:1" x14ac:dyDescent="0.55000000000000004">
      <c r="A11084" s="5"/>
    </row>
    <row r="11085" spans="1:1" x14ac:dyDescent="0.55000000000000004">
      <c r="A11085" s="5"/>
    </row>
    <row r="11086" spans="1:1" x14ac:dyDescent="0.55000000000000004">
      <c r="A11086" s="5"/>
    </row>
    <row r="11087" spans="1:1" x14ac:dyDescent="0.55000000000000004">
      <c r="A11087" s="5"/>
    </row>
    <row r="11088" spans="1:1" x14ac:dyDescent="0.55000000000000004">
      <c r="A11088" s="5"/>
    </row>
    <row r="11089" spans="1:1" x14ac:dyDescent="0.55000000000000004">
      <c r="A11089" s="5"/>
    </row>
    <row r="11090" spans="1:1" x14ac:dyDescent="0.55000000000000004">
      <c r="A11090" s="5"/>
    </row>
    <row r="11091" spans="1:1" x14ac:dyDescent="0.55000000000000004">
      <c r="A11091" s="5"/>
    </row>
    <row r="11092" spans="1:1" x14ac:dyDescent="0.55000000000000004">
      <c r="A11092" s="5"/>
    </row>
    <row r="11093" spans="1:1" x14ac:dyDescent="0.55000000000000004">
      <c r="A11093" s="5"/>
    </row>
    <row r="11094" spans="1:1" x14ac:dyDescent="0.55000000000000004">
      <c r="A11094" s="5"/>
    </row>
    <row r="11095" spans="1:1" x14ac:dyDescent="0.55000000000000004">
      <c r="A11095" s="5"/>
    </row>
    <row r="11096" spans="1:1" x14ac:dyDescent="0.55000000000000004">
      <c r="A11096" s="5"/>
    </row>
    <row r="11097" spans="1:1" x14ac:dyDescent="0.55000000000000004">
      <c r="A11097" s="5"/>
    </row>
    <row r="11098" spans="1:1" x14ac:dyDescent="0.55000000000000004">
      <c r="A11098" s="5"/>
    </row>
    <row r="11099" spans="1:1" x14ac:dyDescent="0.55000000000000004">
      <c r="A11099" s="5"/>
    </row>
    <row r="11100" spans="1:1" x14ac:dyDescent="0.55000000000000004">
      <c r="A11100" s="5"/>
    </row>
    <row r="11101" spans="1:1" x14ac:dyDescent="0.55000000000000004">
      <c r="A11101" s="5"/>
    </row>
    <row r="11102" spans="1:1" x14ac:dyDescent="0.55000000000000004">
      <c r="A11102" s="5"/>
    </row>
    <row r="11103" spans="1:1" x14ac:dyDescent="0.55000000000000004">
      <c r="A11103" s="5"/>
    </row>
    <row r="11104" spans="1:1" x14ac:dyDescent="0.55000000000000004">
      <c r="A11104" s="5"/>
    </row>
    <row r="11105" spans="1:1" x14ac:dyDescent="0.55000000000000004">
      <c r="A11105" s="5"/>
    </row>
    <row r="11106" spans="1:1" x14ac:dyDescent="0.55000000000000004">
      <c r="A11106" s="5"/>
    </row>
    <row r="11107" spans="1:1" x14ac:dyDescent="0.55000000000000004">
      <c r="A11107" s="5"/>
    </row>
    <row r="11108" spans="1:1" x14ac:dyDescent="0.55000000000000004">
      <c r="A11108" s="5"/>
    </row>
    <row r="11109" spans="1:1" x14ac:dyDescent="0.55000000000000004">
      <c r="A11109" s="5"/>
    </row>
    <row r="11110" spans="1:1" x14ac:dyDescent="0.55000000000000004">
      <c r="A11110" s="5"/>
    </row>
    <row r="11111" spans="1:1" x14ac:dyDescent="0.55000000000000004">
      <c r="A11111" s="5"/>
    </row>
    <row r="11112" spans="1:1" x14ac:dyDescent="0.55000000000000004">
      <c r="A11112" s="5"/>
    </row>
    <row r="11113" spans="1:1" x14ac:dyDescent="0.55000000000000004">
      <c r="A11113" s="5"/>
    </row>
    <row r="11114" spans="1:1" x14ac:dyDescent="0.55000000000000004">
      <c r="A11114" s="5"/>
    </row>
    <row r="11115" spans="1:1" x14ac:dyDescent="0.55000000000000004">
      <c r="A11115" s="5"/>
    </row>
    <row r="11116" spans="1:1" x14ac:dyDescent="0.55000000000000004">
      <c r="A11116" s="5"/>
    </row>
    <row r="11117" spans="1:1" x14ac:dyDescent="0.55000000000000004">
      <c r="A11117" s="5"/>
    </row>
    <row r="11118" spans="1:1" x14ac:dyDescent="0.55000000000000004">
      <c r="A11118" s="5"/>
    </row>
    <row r="11119" spans="1:1" x14ac:dyDescent="0.55000000000000004">
      <c r="A11119" s="5"/>
    </row>
    <row r="11120" spans="1:1" x14ac:dyDescent="0.55000000000000004">
      <c r="A11120" s="5"/>
    </row>
    <row r="11121" spans="1:1" x14ac:dyDescent="0.55000000000000004">
      <c r="A11121" s="5"/>
    </row>
    <row r="11122" spans="1:1" x14ac:dyDescent="0.55000000000000004">
      <c r="A11122" s="5"/>
    </row>
    <row r="11123" spans="1:1" x14ac:dyDescent="0.55000000000000004">
      <c r="A11123" s="5"/>
    </row>
    <row r="11124" spans="1:1" x14ac:dyDescent="0.55000000000000004">
      <c r="A11124" s="5"/>
    </row>
    <row r="11125" spans="1:1" x14ac:dyDescent="0.55000000000000004">
      <c r="A11125" s="5"/>
    </row>
    <row r="11126" spans="1:1" x14ac:dyDescent="0.55000000000000004">
      <c r="A11126" s="5"/>
    </row>
    <row r="11127" spans="1:1" x14ac:dyDescent="0.55000000000000004">
      <c r="A11127" s="5"/>
    </row>
    <row r="11128" spans="1:1" x14ac:dyDescent="0.55000000000000004">
      <c r="A11128" s="5"/>
    </row>
    <row r="11129" spans="1:1" x14ac:dyDescent="0.55000000000000004">
      <c r="A11129" s="5"/>
    </row>
    <row r="11130" spans="1:1" x14ac:dyDescent="0.55000000000000004">
      <c r="A11130" s="5"/>
    </row>
    <row r="11131" spans="1:1" x14ac:dyDescent="0.55000000000000004">
      <c r="A11131" s="5"/>
    </row>
    <row r="11132" spans="1:1" x14ac:dyDescent="0.55000000000000004">
      <c r="A11132" s="5"/>
    </row>
    <row r="11133" spans="1:1" x14ac:dyDescent="0.55000000000000004">
      <c r="A11133" s="5"/>
    </row>
    <row r="11134" spans="1:1" x14ac:dyDescent="0.55000000000000004">
      <c r="A11134" s="5"/>
    </row>
    <row r="11135" spans="1:1" x14ac:dyDescent="0.55000000000000004">
      <c r="A11135" s="5"/>
    </row>
    <row r="11136" spans="1:1" x14ac:dyDescent="0.55000000000000004">
      <c r="A11136" s="5"/>
    </row>
    <row r="11137" spans="1:1" x14ac:dyDescent="0.55000000000000004">
      <c r="A11137" s="5"/>
    </row>
    <row r="11138" spans="1:1" x14ac:dyDescent="0.55000000000000004">
      <c r="A11138" s="5"/>
    </row>
    <row r="11139" spans="1:1" x14ac:dyDescent="0.55000000000000004">
      <c r="A11139" s="5"/>
    </row>
    <row r="11140" spans="1:1" x14ac:dyDescent="0.55000000000000004">
      <c r="A11140" s="5"/>
    </row>
    <row r="11141" spans="1:1" x14ac:dyDescent="0.55000000000000004">
      <c r="A11141" s="5"/>
    </row>
    <row r="11142" spans="1:1" x14ac:dyDescent="0.55000000000000004">
      <c r="A11142" s="5"/>
    </row>
    <row r="11143" spans="1:1" x14ac:dyDescent="0.55000000000000004">
      <c r="A11143" s="5"/>
    </row>
    <row r="11144" spans="1:1" x14ac:dyDescent="0.55000000000000004">
      <c r="A11144" s="5"/>
    </row>
    <row r="11145" spans="1:1" x14ac:dyDescent="0.55000000000000004">
      <c r="A11145" s="5"/>
    </row>
    <row r="11146" spans="1:1" x14ac:dyDescent="0.55000000000000004">
      <c r="A11146" s="5"/>
    </row>
    <row r="11147" spans="1:1" x14ac:dyDescent="0.55000000000000004">
      <c r="A11147" s="5"/>
    </row>
    <row r="11148" spans="1:1" x14ac:dyDescent="0.55000000000000004">
      <c r="A11148" s="5"/>
    </row>
    <row r="11149" spans="1:1" x14ac:dyDescent="0.55000000000000004">
      <c r="A11149" s="5"/>
    </row>
    <row r="11150" spans="1:1" x14ac:dyDescent="0.55000000000000004">
      <c r="A11150" s="5"/>
    </row>
    <row r="11151" spans="1:1" x14ac:dyDescent="0.55000000000000004">
      <c r="A11151" s="5"/>
    </row>
    <row r="11152" spans="1:1" x14ac:dyDescent="0.55000000000000004">
      <c r="A11152" s="5"/>
    </row>
    <row r="11153" spans="1:1" x14ac:dyDescent="0.55000000000000004">
      <c r="A11153" s="5"/>
    </row>
    <row r="11154" spans="1:1" x14ac:dyDescent="0.55000000000000004">
      <c r="A11154" s="5"/>
    </row>
    <row r="11155" spans="1:1" x14ac:dyDescent="0.55000000000000004">
      <c r="A11155" s="5"/>
    </row>
    <row r="11156" spans="1:1" x14ac:dyDescent="0.55000000000000004">
      <c r="A11156" s="5"/>
    </row>
    <row r="11157" spans="1:1" x14ac:dyDescent="0.55000000000000004">
      <c r="A11157" s="5"/>
    </row>
    <row r="11158" spans="1:1" x14ac:dyDescent="0.55000000000000004">
      <c r="A11158" s="5"/>
    </row>
    <row r="11159" spans="1:1" x14ac:dyDescent="0.55000000000000004">
      <c r="A11159" s="5"/>
    </row>
    <row r="11160" spans="1:1" x14ac:dyDescent="0.55000000000000004">
      <c r="A11160" s="5"/>
    </row>
    <row r="11161" spans="1:1" x14ac:dyDescent="0.55000000000000004">
      <c r="A11161" s="5"/>
    </row>
    <row r="11162" spans="1:1" x14ac:dyDescent="0.55000000000000004">
      <c r="A11162" s="5"/>
    </row>
    <row r="11163" spans="1:1" x14ac:dyDescent="0.55000000000000004">
      <c r="A11163" s="5"/>
    </row>
    <row r="11164" spans="1:1" x14ac:dyDescent="0.55000000000000004">
      <c r="A11164" s="5"/>
    </row>
    <row r="11165" spans="1:1" x14ac:dyDescent="0.55000000000000004">
      <c r="A11165" s="5"/>
    </row>
    <row r="11166" spans="1:1" x14ac:dyDescent="0.55000000000000004">
      <c r="A11166" s="5"/>
    </row>
    <row r="11167" spans="1:1" x14ac:dyDescent="0.55000000000000004">
      <c r="A11167" s="5"/>
    </row>
    <row r="11168" spans="1:1" x14ac:dyDescent="0.55000000000000004">
      <c r="A11168" s="5"/>
    </row>
    <row r="11169" spans="1:1" x14ac:dyDescent="0.55000000000000004">
      <c r="A11169" s="5"/>
    </row>
    <row r="11170" spans="1:1" x14ac:dyDescent="0.55000000000000004">
      <c r="A11170" s="5"/>
    </row>
    <row r="11171" spans="1:1" x14ac:dyDescent="0.55000000000000004">
      <c r="A11171" s="5"/>
    </row>
    <row r="11172" spans="1:1" x14ac:dyDescent="0.55000000000000004">
      <c r="A11172" s="5"/>
    </row>
    <row r="11173" spans="1:1" x14ac:dyDescent="0.55000000000000004">
      <c r="A11173" s="5"/>
    </row>
    <row r="11174" spans="1:1" x14ac:dyDescent="0.55000000000000004">
      <c r="A11174" s="5"/>
    </row>
    <row r="11175" spans="1:1" x14ac:dyDescent="0.55000000000000004">
      <c r="A11175" s="5"/>
    </row>
    <row r="11176" spans="1:1" x14ac:dyDescent="0.55000000000000004">
      <c r="A11176" s="5"/>
    </row>
    <row r="11177" spans="1:1" x14ac:dyDescent="0.55000000000000004">
      <c r="A11177" s="5"/>
    </row>
    <row r="11178" spans="1:1" x14ac:dyDescent="0.55000000000000004">
      <c r="A11178" s="5"/>
    </row>
    <row r="11179" spans="1:1" x14ac:dyDescent="0.55000000000000004">
      <c r="A11179" s="5"/>
    </row>
    <row r="11180" spans="1:1" x14ac:dyDescent="0.55000000000000004">
      <c r="A11180" s="5"/>
    </row>
    <row r="11181" spans="1:1" x14ac:dyDescent="0.55000000000000004">
      <c r="A11181" s="5"/>
    </row>
    <row r="11182" spans="1:1" x14ac:dyDescent="0.55000000000000004">
      <c r="A11182" s="5"/>
    </row>
    <row r="11183" spans="1:1" x14ac:dyDescent="0.55000000000000004">
      <c r="A11183" s="5"/>
    </row>
    <row r="11184" spans="1:1" x14ac:dyDescent="0.55000000000000004">
      <c r="A11184" s="5"/>
    </row>
    <row r="11185" spans="1:1" x14ac:dyDescent="0.55000000000000004">
      <c r="A11185" s="5"/>
    </row>
    <row r="11186" spans="1:1" x14ac:dyDescent="0.55000000000000004">
      <c r="A11186" s="5"/>
    </row>
    <row r="11187" spans="1:1" x14ac:dyDescent="0.55000000000000004">
      <c r="A11187" s="5"/>
    </row>
    <row r="11188" spans="1:1" x14ac:dyDescent="0.55000000000000004">
      <c r="A11188" s="5"/>
    </row>
    <row r="11189" spans="1:1" x14ac:dyDescent="0.55000000000000004">
      <c r="A11189" s="5"/>
    </row>
    <row r="11190" spans="1:1" x14ac:dyDescent="0.55000000000000004">
      <c r="A11190" s="5"/>
    </row>
    <row r="11191" spans="1:1" x14ac:dyDescent="0.55000000000000004">
      <c r="A11191" s="5"/>
    </row>
    <row r="11192" spans="1:1" x14ac:dyDescent="0.55000000000000004">
      <c r="A11192" s="5"/>
    </row>
    <row r="11193" spans="1:1" x14ac:dyDescent="0.55000000000000004">
      <c r="A11193" s="5"/>
    </row>
    <row r="11194" spans="1:1" x14ac:dyDescent="0.55000000000000004">
      <c r="A11194" s="5"/>
    </row>
    <row r="11195" spans="1:1" x14ac:dyDescent="0.55000000000000004">
      <c r="A11195" s="5"/>
    </row>
    <row r="11196" spans="1:1" x14ac:dyDescent="0.55000000000000004">
      <c r="A11196" s="5"/>
    </row>
    <row r="11197" spans="1:1" x14ac:dyDescent="0.55000000000000004">
      <c r="A11197" s="5"/>
    </row>
    <row r="11198" spans="1:1" x14ac:dyDescent="0.55000000000000004">
      <c r="A11198" s="5"/>
    </row>
    <row r="11199" spans="1:1" x14ac:dyDescent="0.55000000000000004">
      <c r="A11199" s="5"/>
    </row>
    <row r="11200" spans="1:1" x14ac:dyDescent="0.55000000000000004">
      <c r="A11200" s="5"/>
    </row>
    <row r="11201" spans="1:1" x14ac:dyDescent="0.55000000000000004">
      <c r="A11201" s="5"/>
    </row>
    <row r="11202" spans="1:1" x14ac:dyDescent="0.55000000000000004">
      <c r="A11202" s="5"/>
    </row>
    <row r="11203" spans="1:1" x14ac:dyDescent="0.55000000000000004">
      <c r="A11203" s="5"/>
    </row>
    <row r="11204" spans="1:1" x14ac:dyDescent="0.55000000000000004">
      <c r="A11204" s="5"/>
    </row>
    <row r="11205" spans="1:1" x14ac:dyDescent="0.55000000000000004">
      <c r="A11205" s="5"/>
    </row>
    <row r="11206" spans="1:1" x14ac:dyDescent="0.55000000000000004">
      <c r="A11206" s="5"/>
    </row>
    <row r="11207" spans="1:1" x14ac:dyDescent="0.55000000000000004">
      <c r="A11207" s="5"/>
    </row>
    <row r="11208" spans="1:1" x14ac:dyDescent="0.55000000000000004">
      <c r="A11208" s="5"/>
    </row>
    <row r="11209" spans="1:1" x14ac:dyDescent="0.55000000000000004">
      <c r="A11209" s="5"/>
    </row>
    <row r="11210" spans="1:1" x14ac:dyDescent="0.55000000000000004">
      <c r="A11210" s="5"/>
    </row>
    <row r="11211" spans="1:1" x14ac:dyDescent="0.55000000000000004">
      <c r="A11211" s="5"/>
    </row>
    <row r="11212" spans="1:1" x14ac:dyDescent="0.55000000000000004">
      <c r="A11212" s="5"/>
    </row>
    <row r="11213" spans="1:1" x14ac:dyDescent="0.55000000000000004">
      <c r="A11213" s="5"/>
    </row>
    <row r="11214" spans="1:1" x14ac:dyDescent="0.55000000000000004">
      <c r="A11214" s="5"/>
    </row>
    <row r="11215" spans="1:1" x14ac:dyDescent="0.55000000000000004">
      <c r="A11215" s="5"/>
    </row>
    <row r="11216" spans="1:1" x14ac:dyDescent="0.55000000000000004">
      <c r="A11216" s="5"/>
    </row>
    <row r="11217" spans="1:1" x14ac:dyDescent="0.55000000000000004">
      <c r="A11217" s="5"/>
    </row>
    <row r="11218" spans="1:1" x14ac:dyDescent="0.55000000000000004">
      <c r="A11218" s="5"/>
    </row>
    <row r="11219" spans="1:1" x14ac:dyDescent="0.55000000000000004">
      <c r="A11219" s="5"/>
    </row>
    <row r="11220" spans="1:1" x14ac:dyDescent="0.55000000000000004">
      <c r="A11220" s="5"/>
    </row>
    <row r="11221" spans="1:1" x14ac:dyDescent="0.55000000000000004">
      <c r="A11221" s="5"/>
    </row>
    <row r="11222" spans="1:1" x14ac:dyDescent="0.55000000000000004">
      <c r="A11222" s="5"/>
    </row>
    <row r="11223" spans="1:1" x14ac:dyDescent="0.55000000000000004">
      <c r="A11223" s="5"/>
    </row>
    <row r="11224" spans="1:1" x14ac:dyDescent="0.55000000000000004">
      <c r="A11224" s="5"/>
    </row>
    <row r="11225" spans="1:1" x14ac:dyDescent="0.55000000000000004">
      <c r="A11225" s="5"/>
    </row>
    <row r="11226" spans="1:1" x14ac:dyDescent="0.55000000000000004">
      <c r="A11226" s="5"/>
    </row>
    <row r="11227" spans="1:1" x14ac:dyDescent="0.55000000000000004">
      <c r="A11227" s="5"/>
    </row>
    <row r="11228" spans="1:1" x14ac:dyDescent="0.55000000000000004">
      <c r="A11228" s="5"/>
    </row>
    <row r="11229" spans="1:1" x14ac:dyDescent="0.55000000000000004">
      <c r="A11229" s="5"/>
    </row>
    <row r="11230" spans="1:1" x14ac:dyDescent="0.55000000000000004">
      <c r="A11230" s="5"/>
    </row>
    <row r="11231" spans="1:1" x14ac:dyDescent="0.55000000000000004">
      <c r="A11231" s="5"/>
    </row>
    <row r="11232" spans="1:1" x14ac:dyDescent="0.55000000000000004">
      <c r="A11232" s="5"/>
    </row>
    <row r="11233" spans="1:1" x14ac:dyDescent="0.55000000000000004">
      <c r="A11233" s="5"/>
    </row>
    <row r="11234" spans="1:1" x14ac:dyDescent="0.55000000000000004">
      <c r="A11234" s="5"/>
    </row>
    <row r="11235" spans="1:1" x14ac:dyDescent="0.55000000000000004">
      <c r="A11235" s="5"/>
    </row>
    <row r="11236" spans="1:1" x14ac:dyDescent="0.55000000000000004">
      <c r="A11236" s="5"/>
    </row>
    <row r="11237" spans="1:1" x14ac:dyDescent="0.55000000000000004">
      <c r="A11237" s="5"/>
    </row>
    <row r="11238" spans="1:1" x14ac:dyDescent="0.55000000000000004">
      <c r="A11238" s="5"/>
    </row>
    <row r="11239" spans="1:1" x14ac:dyDescent="0.55000000000000004">
      <c r="A11239" s="5"/>
    </row>
    <row r="11240" spans="1:1" x14ac:dyDescent="0.55000000000000004">
      <c r="A11240" s="5"/>
    </row>
    <row r="11241" spans="1:1" x14ac:dyDescent="0.55000000000000004">
      <c r="A11241" s="5"/>
    </row>
    <row r="11242" spans="1:1" x14ac:dyDescent="0.55000000000000004">
      <c r="A11242" s="5"/>
    </row>
    <row r="11243" spans="1:1" x14ac:dyDescent="0.55000000000000004">
      <c r="A11243" s="5"/>
    </row>
    <row r="11244" spans="1:1" x14ac:dyDescent="0.55000000000000004">
      <c r="A11244" s="5"/>
    </row>
    <row r="11245" spans="1:1" x14ac:dyDescent="0.55000000000000004">
      <c r="A11245" s="5"/>
    </row>
    <row r="11246" spans="1:1" x14ac:dyDescent="0.55000000000000004">
      <c r="A11246" s="5"/>
    </row>
    <row r="11247" spans="1:1" x14ac:dyDescent="0.55000000000000004">
      <c r="A11247" s="5"/>
    </row>
    <row r="11248" spans="1:1" x14ac:dyDescent="0.55000000000000004">
      <c r="A11248" s="5"/>
    </row>
    <row r="11249" spans="1:1" x14ac:dyDescent="0.55000000000000004">
      <c r="A11249" s="5"/>
    </row>
    <row r="11250" spans="1:1" x14ac:dyDescent="0.55000000000000004">
      <c r="A11250" s="5"/>
    </row>
    <row r="11251" spans="1:1" x14ac:dyDescent="0.55000000000000004">
      <c r="A11251" s="5"/>
    </row>
    <row r="11252" spans="1:1" x14ac:dyDescent="0.55000000000000004">
      <c r="A11252" s="5"/>
    </row>
    <row r="11253" spans="1:1" x14ac:dyDescent="0.55000000000000004">
      <c r="A11253" s="5"/>
    </row>
    <row r="11254" spans="1:1" x14ac:dyDescent="0.55000000000000004">
      <c r="A11254" s="5"/>
    </row>
    <row r="11255" spans="1:1" x14ac:dyDescent="0.55000000000000004">
      <c r="A11255" s="5"/>
    </row>
    <row r="11256" spans="1:1" x14ac:dyDescent="0.55000000000000004">
      <c r="A11256" s="5"/>
    </row>
    <row r="11257" spans="1:1" x14ac:dyDescent="0.55000000000000004">
      <c r="A11257" s="5"/>
    </row>
    <row r="11258" spans="1:1" x14ac:dyDescent="0.55000000000000004">
      <c r="A11258" s="5"/>
    </row>
    <row r="11259" spans="1:1" x14ac:dyDescent="0.55000000000000004">
      <c r="A11259" s="5"/>
    </row>
    <row r="11260" spans="1:1" x14ac:dyDescent="0.55000000000000004">
      <c r="A11260" s="5"/>
    </row>
    <row r="11261" spans="1:1" x14ac:dyDescent="0.55000000000000004">
      <c r="A11261" s="5"/>
    </row>
    <row r="11262" spans="1:1" x14ac:dyDescent="0.55000000000000004">
      <c r="A11262" s="5"/>
    </row>
    <row r="11263" spans="1:1" x14ac:dyDescent="0.55000000000000004">
      <c r="A11263" s="5"/>
    </row>
    <row r="11264" spans="1:1" x14ac:dyDescent="0.55000000000000004">
      <c r="A11264" s="5"/>
    </row>
    <row r="11265" spans="1:1" x14ac:dyDescent="0.55000000000000004">
      <c r="A11265" s="5"/>
    </row>
    <row r="11266" spans="1:1" x14ac:dyDescent="0.55000000000000004">
      <c r="A11266" s="5"/>
    </row>
    <row r="11267" spans="1:1" x14ac:dyDescent="0.55000000000000004">
      <c r="A11267" s="5"/>
    </row>
    <row r="11268" spans="1:1" x14ac:dyDescent="0.55000000000000004">
      <c r="A11268" s="5"/>
    </row>
    <row r="11269" spans="1:1" x14ac:dyDescent="0.55000000000000004">
      <c r="A11269" s="5"/>
    </row>
    <row r="11270" spans="1:1" x14ac:dyDescent="0.55000000000000004">
      <c r="A11270" s="5"/>
    </row>
    <row r="11271" spans="1:1" x14ac:dyDescent="0.55000000000000004">
      <c r="A11271" s="5"/>
    </row>
    <row r="11272" spans="1:1" x14ac:dyDescent="0.55000000000000004">
      <c r="A11272" s="5"/>
    </row>
    <row r="11273" spans="1:1" x14ac:dyDescent="0.55000000000000004">
      <c r="A11273" s="5"/>
    </row>
    <row r="11274" spans="1:1" x14ac:dyDescent="0.55000000000000004">
      <c r="A11274" s="5"/>
    </row>
    <row r="11275" spans="1:1" x14ac:dyDescent="0.55000000000000004">
      <c r="A11275" s="5"/>
    </row>
    <row r="11276" spans="1:1" x14ac:dyDescent="0.55000000000000004">
      <c r="A11276" s="5"/>
    </row>
    <row r="11277" spans="1:1" x14ac:dyDescent="0.55000000000000004">
      <c r="A11277" s="5"/>
    </row>
    <row r="11278" spans="1:1" x14ac:dyDescent="0.55000000000000004">
      <c r="A11278" s="5"/>
    </row>
    <row r="11279" spans="1:1" x14ac:dyDescent="0.55000000000000004">
      <c r="A11279" s="5"/>
    </row>
    <row r="11280" spans="1:1" x14ac:dyDescent="0.55000000000000004">
      <c r="A11280" s="5"/>
    </row>
    <row r="11281" spans="1:1" x14ac:dyDescent="0.55000000000000004">
      <c r="A11281" s="5"/>
    </row>
    <row r="11282" spans="1:1" x14ac:dyDescent="0.55000000000000004">
      <c r="A11282" s="5"/>
    </row>
    <row r="11283" spans="1:1" x14ac:dyDescent="0.55000000000000004">
      <c r="A11283" s="5"/>
    </row>
    <row r="11284" spans="1:1" x14ac:dyDescent="0.55000000000000004">
      <c r="A11284" s="5"/>
    </row>
    <row r="11285" spans="1:1" x14ac:dyDescent="0.55000000000000004">
      <c r="A11285" s="5"/>
    </row>
    <row r="11286" spans="1:1" x14ac:dyDescent="0.55000000000000004">
      <c r="A11286" s="5"/>
    </row>
    <row r="11287" spans="1:1" x14ac:dyDescent="0.55000000000000004">
      <c r="A11287" s="5"/>
    </row>
    <row r="11288" spans="1:1" x14ac:dyDescent="0.55000000000000004">
      <c r="A11288" s="5"/>
    </row>
    <row r="11289" spans="1:1" x14ac:dyDescent="0.55000000000000004">
      <c r="A11289" s="5"/>
    </row>
    <row r="11290" spans="1:1" x14ac:dyDescent="0.55000000000000004">
      <c r="A11290" s="5"/>
    </row>
    <row r="11291" spans="1:1" x14ac:dyDescent="0.55000000000000004">
      <c r="A11291" s="5"/>
    </row>
    <row r="11292" spans="1:1" x14ac:dyDescent="0.55000000000000004">
      <c r="A11292" s="5"/>
    </row>
    <row r="11293" spans="1:1" x14ac:dyDescent="0.55000000000000004">
      <c r="A11293" s="5"/>
    </row>
    <row r="11294" spans="1:1" x14ac:dyDescent="0.55000000000000004">
      <c r="A11294" s="5"/>
    </row>
    <row r="11295" spans="1:1" x14ac:dyDescent="0.55000000000000004">
      <c r="A11295" s="5"/>
    </row>
    <row r="11296" spans="1:1" x14ac:dyDescent="0.55000000000000004">
      <c r="A11296" s="5"/>
    </row>
    <row r="11297" spans="1:1" x14ac:dyDescent="0.55000000000000004">
      <c r="A11297" s="5"/>
    </row>
    <row r="11298" spans="1:1" x14ac:dyDescent="0.55000000000000004">
      <c r="A11298" s="5"/>
    </row>
    <row r="11299" spans="1:1" x14ac:dyDescent="0.55000000000000004">
      <c r="A11299" s="5"/>
    </row>
    <row r="11300" spans="1:1" x14ac:dyDescent="0.55000000000000004">
      <c r="A11300" s="5"/>
    </row>
    <row r="11301" spans="1:1" x14ac:dyDescent="0.55000000000000004">
      <c r="A11301" s="5"/>
    </row>
    <row r="11302" spans="1:1" x14ac:dyDescent="0.55000000000000004">
      <c r="A11302" s="5"/>
    </row>
    <row r="11303" spans="1:1" x14ac:dyDescent="0.55000000000000004">
      <c r="A11303" s="5"/>
    </row>
    <row r="11304" spans="1:1" x14ac:dyDescent="0.55000000000000004">
      <c r="A11304" s="5"/>
    </row>
    <row r="11305" spans="1:1" x14ac:dyDescent="0.55000000000000004">
      <c r="A11305" s="5"/>
    </row>
    <row r="11306" spans="1:1" x14ac:dyDescent="0.55000000000000004">
      <c r="A11306" s="5"/>
    </row>
    <row r="11307" spans="1:1" x14ac:dyDescent="0.55000000000000004">
      <c r="A11307" s="5"/>
    </row>
    <row r="11308" spans="1:1" x14ac:dyDescent="0.55000000000000004">
      <c r="A11308" s="5"/>
    </row>
    <row r="11309" spans="1:1" x14ac:dyDescent="0.55000000000000004">
      <c r="A11309" s="5"/>
    </row>
    <row r="11310" spans="1:1" x14ac:dyDescent="0.55000000000000004">
      <c r="A11310" s="5"/>
    </row>
    <row r="11311" spans="1:1" x14ac:dyDescent="0.55000000000000004">
      <c r="A11311" s="5"/>
    </row>
    <row r="11312" spans="1:1" x14ac:dyDescent="0.55000000000000004">
      <c r="A11312" s="5"/>
    </row>
    <row r="11313" spans="1:1" x14ac:dyDescent="0.55000000000000004">
      <c r="A11313" s="5"/>
    </row>
    <row r="11314" spans="1:1" x14ac:dyDescent="0.55000000000000004">
      <c r="A11314" s="5"/>
    </row>
    <row r="11315" spans="1:1" x14ac:dyDescent="0.55000000000000004">
      <c r="A11315" s="5"/>
    </row>
    <row r="11316" spans="1:1" x14ac:dyDescent="0.55000000000000004">
      <c r="A11316" s="5"/>
    </row>
    <row r="11317" spans="1:1" x14ac:dyDescent="0.55000000000000004">
      <c r="A11317" s="5"/>
    </row>
    <row r="11318" spans="1:1" x14ac:dyDescent="0.55000000000000004">
      <c r="A11318" s="5"/>
    </row>
    <row r="11319" spans="1:1" x14ac:dyDescent="0.55000000000000004">
      <c r="A11319" s="5"/>
    </row>
    <row r="11320" spans="1:1" x14ac:dyDescent="0.55000000000000004">
      <c r="A11320" s="5"/>
    </row>
    <row r="11321" spans="1:1" x14ac:dyDescent="0.55000000000000004">
      <c r="A11321" s="5"/>
    </row>
    <row r="11322" spans="1:1" x14ac:dyDescent="0.55000000000000004">
      <c r="A11322" s="5"/>
    </row>
    <row r="11323" spans="1:1" x14ac:dyDescent="0.55000000000000004">
      <c r="A11323" s="5"/>
    </row>
    <row r="11324" spans="1:1" x14ac:dyDescent="0.55000000000000004">
      <c r="A11324" s="5"/>
    </row>
    <row r="11325" spans="1:1" x14ac:dyDescent="0.55000000000000004">
      <c r="A11325" s="5"/>
    </row>
    <row r="11326" spans="1:1" x14ac:dyDescent="0.55000000000000004">
      <c r="A11326" s="5"/>
    </row>
    <row r="11327" spans="1:1" x14ac:dyDescent="0.55000000000000004">
      <c r="A11327" s="5"/>
    </row>
    <row r="11328" spans="1:1" x14ac:dyDescent="0.55000000000000004">
      <c r="A11328" s="5"/>
    </row>
    <row r="11329" spans="1:1" x14ac:dyDescent="0.55000000000000004">
      <c r="A11329" s="5"/>
    </row>
    <row r="11330" spans="1:1" x14ac:dyDescent="0.55000000000000004">
      <c r="A11330" s="5"/>
    </row>
    <row r="11331" spans="1:1" x14ac:dyDescent="0.55000000000000004">
      <c r="A11331" s="5"/>
    </row>
    <row r="11332" spans="1:1" x14ac:dyDescent="0.55000000000000004">
      <c r="A11332" s="5"/>
    </row>
    <row r="11333" spans="1:1" x14ac:dyDescent="0.55000000000000004">
      <c r="A11333" s="5"/>
    </row>
    <row r="11334" spans="1:1" x14ac:dyDescent="0.55000000000000004">
      <c r="A11334" s="5"/>
    </row>
    <row r="11335" spans="1:1" x14ac:dyDescent="0.55000000000000004">
      <c r="A11335" s="5"/>
    </row>
    <row r="11336" spans="1:1" x14ac:dyDescent="0.55000000000000004">
      <c r="A11336" s="5"/>
    </row>
    <row r="11337" spans="1:1" x14ac:dyDescent="0.55000000000000004">
      <c r="A11337" s="5"/>
    </row>
    <row r="11338" spans="1:1" x14ac:dyDescent="0.55000000000000004">
      <c r="A11338" s="5"/>
    </row>
    <row r="11339" spans="1:1" x14ac:dyDescent="0.55000000000000004">
      <c r="A11339" s="5"/>
    </row>
    <row r="11340" spans="1:1" x14ac:dyDescent="0.55000000000000004">
      <c r="A11340" s="5"/>
    </row>
    <row r="11341" spans="1:1" x14ac:dyDescent="0.55000000000000004">
      <c r="A11341" s="5"/>
    </row>
    <row r="11342" spans="1:1" x14ac:dyDescent="0.55000000000000004">
      <c r="A11342" s="5"/>
    </row>
    <row r="11343" spans="1:1" x14ac:dyDescent="0.55000000000000004">
      <c r="A11343" s="5"/>
    </row>
    <row r="11344" spans="1:1" x14ac:dyDescent="0.55000000000000004">
      <c r="A11344" s="5"/>
    </row>
    <row r="11345" spans="1:1" x14ac:dyDescent="0.55000000000000004">
      <c r="A11345" s="5"/>
    </row>
    <row r="11346" spans="1:1" x14ac:dyDescent="0.55000000000000004">
      <c r="A11346" s="5"/>
    </row>
    <row r="11347" spans="1:1" x14ac:dyDescent="0.55000000000000004">
      <c r="A11347" s="5"/>
    </row>
    <row r="11348" spans="1:1" x14ac:dyDescent="0.55000000000000004">
      <c r="A11348" s="5"/>
    </row>
    <row r="11349" spans="1:1" x14ac:dyDescent="0.55000000000000004">
      <c r="A11349" s="5"/>
    </row>
    <row r="11350" spans="1:1" x14ac:dyDescent="0.55000000000000004">
      <c r="A11350" s="5"/>
    </row>
    <row r="11351" spans="1:1" x14ac:dyDescent="0.55000000000000004">
      <c r="A11351" s="5"/>
    </row>
    <row r="11352" spans="1:1" x14ac:dyDescent="0.55000000000000004">
      <c r="A11352" s="5"/>
    </row>
    <row r="11353" spans="1:1" x14ac:dyDescent="0.55000000000000004">
      <c r="A11353" s="5"/>
    </row>
    <row r="11354" spans="1:1" x14ac:dyDescent="0.55000000000000004">
      <c r="A11354" s="5"/>
    </row>
    <row r="11355" spans="1:1" x14ac:dyDescent="0.55000000000000004">
      <c r="A11355" s="5"/>
    </row>
    <row r="11356" spans="1:1" x14ac:dyDescent="0.55000000000000004">
      <c r="A11356" s="5"/>
    </row>
    <row r="11357" spans="1:1" x14ac:dyDescent="0.55000000000000004">
      <c r="A11357" s="5"/>
    </row>
    <row r="11358" spans="1:1" x14ac:dyDescent="0.55000000000000004">
      <c r="A11358" s="5"/>
    </row>
    <row r="11359" spans="1:1" x14ac:dyDescent="0.55000000000000004">
      <c r="A11359" s="5"/>
    </row>
    <row r="11360" spans="1:1" x14ac:dyDescent="0.55000000000000004">
      <c r="A11360" s="5"/>
    </row>
    <row r="11361" spans="1:1" x14ac:dyDescent="0.55000000000000004">
      <c r="A11361" s="5"/>
    </row>
    <row r="11362" spans="1:1" x14ac:dyDescent="0.55000000000000004">
      <c r="A11362" s="5"/>
    </row>
    <row r="11363" spans="1:1" x14ac:dyDescent="0.55000000000000004">
      <c r="A11363" s="5"/>
    </row>
    <row r="11364" spans="1:1" x14ac:dyDescent="0.55000000000000004">
      <c r="A11364" s="5"/>
    </row>
    <row r="11365" spans="1:1" x14ac:dyDescent="0.55000000000000004">
      <c r="A11365" s="5"/>
    </row>
    <row r="11366" spans="1:1" x14ac:dyDescent="0.55000000000000004">
      <c r="A11366" s="5"/>
    </row>
    <row r="11367" spans="1:1" x14ac:dyDescent="0.55000000000000004">
      <c r="A11367" s="5"/>
    </row>
    <row r="11368" spans="1:1" x14ac:dyDescent="0.55000000000000004">
      <c r="A11368" s="5"/>
    </row>
    <row r="11369" spans="1:1" x14ac:dyDescent="0.55000000000000004">
      <c r="A11369" s="5"/>
    </row>
    <row r="11370" spans="1:1" x14ac:dyDescent="0.55000000000000004">
      <c r="A11370" s="5"/>
    </row>
    <row r="11371" spans="1:1" x14ac:dyDescent="0.55000000000000004">
      <c r="A11371" s="5"/>
    </row>
    <row r="11372" spans="1:1" x14ac:dyDescent="0.55000000000000004">
      <c r="A11372" s="5"/>
    </row>
    <row r="11373" spans="1:1" x14ac:dyDescent="0.55000000000000004">
      <c r="A11373" s="5"/>
    </row>
    <row r="11374" spans="1:1" x14ac:dyDescent="0.55000000000000004">
      <c r="A11374" s="5"/>
    </row>
    <row r="11375" spans="1:1" x14ac:dyDescent="0.55000000000000004">
      <c r="A11375" s="5"/>
    </row>
    <row r="11376" spans="1:1" x14ac:dyDescent="0.55000000000000004">
      <c r="A11376" s="5"/>
    </row>
    <row r="11377" spans="1:1" x14ac:dyDescent="0.55000000000000004">
      <c r="A11377" s="5"/>
    </row>
    <row r="11378" spans="1:1" x14ac:dyDescent="0.55000000000000004">
      <c r="A11378" s="5"/>
    </row>
    <row r="11379" spans="1:1" x14ac:dyDescent="0.55000000000000004">
      <c r="A11379" s="5"/>
    </row>
    <row r="11380" spans="1:1" x14ac:dyDescent="0.55000000000000004">
      <c r="A11380" s="5"/>
    </row>
    <row r="11381" spans="1:1" x14ac:dyDescent="0.55000000000000004">
      <c r="A11381" s="5"/>
    </row>
    <row r="11382" spans="1:1" x14ac:dyDescent="0.55000000000000004">
      <c r="A11382" s="5"/>
    </row>
    <row r="11383" spans="1:1" x14ac:dyDescent="0.55000000000000004">
      <c r="A11383" s="5"/>
    </row>
    <row r="11384" spans="1:1" x14ac:dyDescent="0.55000000000000004">
      <c r="A11384" s="5"/>
    </row>
    <row r="11385" spans="1:1" x14ac:dyDescent="0.55000000000000004">
      <c r="A11385" s="5"/>
    </row>
    <row r="11386" spans="1:1" x14ac:dyDescent="0.55000000000000004">
      <c r="A11386" s="5"/>
    </row>
    <row r="11387" spans="1:1" x14ac:dyDescent="0.55000000000000004">
      <c r="A11387" s="5"/>
    </row>
    <row r="11388" spans="1:1" x14ac:dyDescent="0.55000000000000004">
      <c r="A11388" s="5"/>
    </row>
    <row r="11389" spans="1:1" x14ac:dyDescent="0.55000000000000004">
      <c r="A11389" s="5"/>
    </row>
    <row r="11390" spans="1:1" x14ac:dyDescent="0.55000000000000004">
      <c r="A11390" s="5"/>
    </row>
    <row r="11391" spans="1:1" x14ac:dyDescent="0.55000000000000004">
      <c r="A11391" s="5"/>
    </row>
    <row r="11392" spans="1:1" x14ac:dyDescent="0.55000000000000004">
      <c r="A11392" s="5"/>
    </row>
    <row r="11393" spans="1:1" x14ac:dyDescent="0.55000000000000004">
      <c r="A11393" s="5"/>
    </row>
    <row r="11394" spans="1:1" x14ac:dyDescent="0.55000000000000004">
      <c r="A11394" s="5"/>
    </row>
    <row r="11395" spans="1:1" x14ac:dyDescent="0.55000000000000004">
      <c r="A11395" s="5"/>
    </row>
    <row r="11396" spans="1:1" x14ac:dyDescent="0.55000000000000004">
      <c r="A11396" s="5"/>
    </row>
    <row r="11397" spans="1:1" x14ac:dyDescent="0.55000000000000004">
      <c r="A11397" s="5"/>
    </row>
    <row r="11398" spans="1:1" x14ac:dyDescent="0.55000000000000004">
      <c r="A11398" s="5"/>
    </row>
    <row r="11399" spans="1:1" x14ac:dyDescent="0.55000000000000004">
      <c r="A11399" s="5"/>
    </row>
    <row r="11400" spans="1:1" x14ac:dyDescent="0.55000000000000004">
      <c r="A11400" s="5"/>
    </row>
    <row r="11401" spans="1:1" x14ac:dyDescent="0.55000000000000004">
      <c r="A11401" s="5"/>
    </row>
    <row r="11402" spans="1:1" x14ac:dyDescent="0.55000000000000004">
      <c r="A11402" s="5"/>
    </row>
    <row r="11403" spans="1:1" x14ac:dyDescent="0.55000000000000004">
      <c r="A11403" s="5"/>
    </row>
    <row r="11404" spans="1:1" x14ac:dyDescent="0.55000000000000004">
      <c r="A11404" s="5"/>
    </row>
    <row r="11405" spans="1:1" x14ac:dyDescent="0.55000000000000004">
      <c r="A11405" s="5"/>
    </row>
    <row r="11406" spans="1:1" x14ac:dyDescent="0.55000000000000004">
      <c r="A11406" s="5"/>
    </row>
    <row r="11407" spans="1:1" x14ac:dyDescent="0.55000000000000004">
      <c r="A11407" s="5"/>
    </row>
    <row r="11408" spans="1:1" x14ac:dyDescent="0.55000000000000004">
      <c r="A11408" s="5"/>
    </row>
    <row r="11409" spans="1:1" x14ac:dyDescent="0.55000000000000004">
      <c r="A11409" s="5"/>
    </row>
    <row r="11410" spans="1:1" x14ac:dyDescent="0.55000000000000004">
      <c r="A11410" s="5"/>
    </row>
    <row r="11411" spans="1:1" x14ac:dyDescent="0.55000000000000004">
      <c r="A11411" s="5"/>
    </row>
    <row r="11412" spans="1:1" x14ac:dyDescent="0.55000000000000004">
      <c r="A11412" s="5"/>
    </row>
    <row r="11413" spans="1:1" x14ac:dyDescent="0.55000000000000004">
      <c r="A11413" s="5"/>
    </row>
    <row r="11414" spans="1:1" x14ac:dyDescent="0.55000000000000004">
      <c r="A11414" s="5"/>
    </row>
    <row r="11415" spans="1:1" x14ac:dyDescent="0.55000000000000004">
      <c r="A11415" s="5"/>
    </row>
    <row r="11416" spans="1:1" x14ac:dyDescent="0.55000000000000004">
      <c r="A11416" s="5"/>
    </row>
    <row r="11417" spans="1:1" x14ac:dyDescent="0.55000000000000004">
      <c r="A11417" s="5"/>
    </row>
    <row r="11418" spans="1:1" x14ac:dyDescent="0.55000000000000004">
      <c r="A11418" s="5"/>
    </row>
    <row r="11419" spans="1:1" x14ac:dyDescent="0.55000000000000004">
      <c r="A11419" s="5"/>
    </row>
    <row r="11420" spans="1:1" x14ac:dyDescent="0.55000000000000004">
      <c r="A11420" s="5"/>
    </row>
    <row r="11421" spans="1:1" x14ac:dyDescent="0.55000000000000004">
      <c r="A11421" s="5"/>
    </row>
    <row r="11422" spans="1:1" x14ac:dyDescent="0.55000000000000004">
      <c r="A11422" s="5"/>
    </row>
    <row r="11423" spans="1:1" x14ac:dyDescent="0.55000000000000004">
      <c r="A11423" s="5"/>
    </row>
    <row r="11424" spans="1:1" x14ac:dyDescent="0.55000000000000004">
      <c r="A11424" s="5"/>
    </row>
    <row r="11425" spans="1:1" x14ac:dyDescent="0.55000000000000004">
      <c r="A11425" s="5"/>
    </row>
    <row r="11426" spans="1:1" x14ac:dyDescent="0.55000000000000004">
      <c r="A11426" s="5"/>
    </row>
    <row r="11427" spans="1:1" x14ac:dyDescent="0.55000000000000004">
      <c r="A11427" s="5"/>
    </row>
    <row r="11428" spans="1:1" x14ac:dyDescent="0.55000000000000004">
      <c r="A11428" s="5"/>
    </row>
    <row r="11429" spans="1:1" x14ac:dyDescent="0.55000000000000004">
      <c r="A11429" s="5"/>
    </row>
    <row r="11430" spans="1:1" x14ac:dyDescent="0.55000000000000004">
      <c r="A11430" s="5"/>
    </row>
    <row r="11431" spans="1:1" x14ac:dyDescent="0.55000000000000004">
      <c r="A11431" s="5"/>
    </row>
    <row r="11432" spans="1:1" x14ac:dyDescent="0.55000000000000004">
      <c r="A11432" s="5"/>
    </row>
    <row r="11433" spans="1:1" x14ac:dyDescent="0.55000000000000004">
      <c r="A11433" s="5"/>
    </row>
    <row r="11434" spans="1:1" x14ac:dyDescent="0.55000000000000004">
      <c r="A11434" s="5"/>
    </row>
    <row r="11435" spans="1:1" x14ac:dyDescent="0.55000000000000004">
      <c r="A11435" s="5"/>
    </row>
    <row r="11436" spans="1:1" x14ac:dyDescent="0.55000000000000004">
      <c r="A11436" s="5"/>
    </row>
    <row r="11437" spans="1:1" x14ac:dyDescent="0.55000000000000004">
      <c r="A11437" s="5"/>
    </row>
    <row r="11438" spans="1:1" x14ac:dyDescent="0.55000000000000004">
      <c r="A11438" s="5"/>
    </row>
    <row r="11439" spans="1:1" x14ac:dyDescent="0.55000000000000004">
      <c r="A11439" s="5"/>
    </row>
    <row r="11440" spans="1:1" x14ac:dyDescent="0.55000000000000004">
      <c r="A11440" s="5"/>
    </row>
    <row r="11441" spans="1:1" x14ac:dyDescent="0.55000000000000004">
      <c r="A11441" s="5"/>
    </row>
    <row r="11442" spans="1:1" x14ac:dyDescent="0.55000000000000004">
      <c r="A11442" s="5"/>
    </row>
    <row r="11443" spans="1:1" x14ac:dyDescent="0.55000000000000004">
      <c r="A11443" s="5"/>
    </row>
    <row r="11444" spans="1:1" x14ac:dyDescent="0.55000000000000004">
      <c r="A11444" s="5"/>
    </row>
    <row r="11445" spans="1:1" x14ac:dyDescent="0.55000000000000004">
      <c r="A11445" s="5"/>
    </row>
    <row r="11446" spans="1:1" x14ac:dyDescent="0.55000000000000004">
      <c r="A11446" s="5"/>
    </row>
    <row r="11447" spans="1:1" x14ac:dyDescent="0.55000000000000004">
      <c r="A11447" s="5"/>
    </row>
    <row r="11448" spans="1:1" x14ac:dyDescent="0.55000000000000004">
      <c r="A11448" s="5"/>
    </row>
    <row r="11449" spans="1:1" x14ac:dyDescent="0.55000000000000004">
      <c r="A11449" s="5"/>
    </row>
    <row r="11450" spans="1:1" x14ac:dyDescent="0.55000000000000004">
      <c r="A11450" s="5"/>
    </row>
    <row r="11451" spans="1:1" x14ac:dyDescent="0.55000000000000004">
      <c r="A11451" s="5"/>
    </row>
    <row r="11452" spans="1:1" x14ac:dyDescent="0.55000000000000004">
      <c r="A11452" s="5"/>
    </row>
    <row r="11453" spans="1:1" x14ac:dyDescent="0.55000000000000004">
      <c r="A11453" s="5"/>
    </row>
    <row r="11454" spans="1:1" x14ac:dyDescent="0.55000000000000004">
      <c r="A11454" s="5"/>
    </row>
    <row r="11455" spans="1:1" x14ac:dyDescent="0.55000000000000004">
      <c r="A11455" s="5"/>
    </row>
    <row r="11456" spans="1:1" x14ac:dyDescent="0.55000000000000004">
      <c r="A11456" s="5"/>
    </row>
    <row r="11457" spans="1:1" x14ac:dyDescent="0.55000000000000004">
      <c r="A11457" s="5"/>
    </row>
    <row r="11458" spans="1:1" x14ac:dyDescent="0.55000000000000004">
      <c r="A11458" s="5"/>
    </row>
    <row r="11459" spans="1:1" x14ac:dyDescent="0.55000000000000004">
      <c r="A11459" s="5"/>
    </row>
    <row r="11460" spans="1:1" x14ac:dyDescent="0.55000000000000004">
      <c r="A11460" s="5"/>
    </row>
    <row r="11461" spans="1:1" x14ac:dyDescent="0.55000000000000004">
      <c r="A11461" s="5"/>
    </row>
    <row r="11462" spans="1:1" x14ac:dyDescent="0.55000000000000004">
      <c r="A11462" s="5"/>
    </row>
    <row r="11463" spans="1:1" x14ac:dyDescent="0.55000000000000004">
      <c r="A11463" s="5"/>
    </row>
    <row r="11464" spans="1:1" x14ac:dyDescent="0.55000000000000004">
      <c r="A11464" s="5"/>
    </row>
    <row r="11465" spans="1:1" x14ac:dyDescent="0.55000000000000004">
      <c r="A11465" s="5"/>
    </row>
    <row r="11466" spans="1:1" x14ac:dyDescent="0.55000000000000004">
      <c r="A11466" s="5"/>
    </row>
    <row r="11467" spans="1:1" x14ac:dyDescent="0.55000000000000004">
      <c r="A11467" s="5"/>
    </row>
    <row r="11468" spans="1:1" x14ac:dyDescent="0.55000000000000004">
      <c r="A11468" s="5"/>
    </row>
    <row r="11469" spans="1:1" x14ac:dyDescent="0.55000000000000004">
      <c r="A11469" s="5"/>
    </row>
    <row r="11470" spans="1:1" x14ac:dyDescent="0.55000000000000004">
      <c r="A11470" s="5"/>
    </row>
    <row r="11471" spans="1:1" x14ac:dyDescent="0.55000000000000004">
      <c r="A11471" s="5"/>
    </row>
    <row r="11472" spans="1:1" x14ac:dyDescent="0.55000000000000004">
      <c r="A11472" s="5"/>
    </row>
    <row r="11473" spans="1:1" x14ac:dyDescent="0.55000000000000004">
      <c r="A11473" s="5"/>
    </row>
    <row r="11474" spans="1:1" x14ac:dyDescent="0.55000000000000004">
      <c r="A11474" s="5"/>
    </row>
    <row r="11475" spans="1:1" x14ac:dyDescent="0.55000000000000004">
      <c r="A11475" s="5"/>
    </row>
    <row r="11476" spans="1:1" x14ac:dyDescent="0.55000000000000004">
      <c r="A11476" s="5"/>
    </row>
    <row r="11477" spans="1:1" x14ac:dyDescent="0.55000000000000004">
      <c r="A11477" s="5"/>
    </row>
    <row r="11478" spans="1:1" x14ac:dyDescent="0.55000000000000004">
      <c r="A11478" s="5"/>
    </row>
    <row r="11479" spans="1:1" x14ac:dyDescent="0.55000000000000004">
      <c r="A11479" s="5"/>
    </row>
    <row r="11480" spans="1:1" x14ac:dyDescent="0.55000000000000004">
      <c r="A11480" s="5"/>
    </row>
    <row r="11481" spans="1:1" x14ac:dyDescent="0.55000000000000004">
      <c r="A11481" s="5"/>
    </row>
    <row r="11482" spans="1:1" x14ac:dyDescent="0.55000000000000004">
      <c r="A11482" s="5"/>
    </row>
    <row r="11483" spans="1:1" x14ac:dyDescent="0.55000000000000004">
      <c r="A11483" s="5"/>
    </row>
    <row r="11484" spans="1:1" x14ac:dyDescent="0.55000000000000004">
      <c r="A11484" s="5"/>
    </row>
    <row r="11485" spans="1:1" x14ac:dyDescent="0.55000000000000004">
      <c r="A11485" s="5"/>
    </row>
    <row r="11486" spans="1:1" x14ac:dyDescent="0.55000000000000004">
      <c r="A11486" s="5"/>
    </row>
    <row r="11487" spans="1:1" x14ac:dyDescent="0.55000000000000004">
      <c r="A11487" s="5"/>
    </row>
    <row r="11488" spans="1:1" x14ac:dyDescent="0.55000000000000004">
      <c r="A11488" s="5"/>
    </row>
    <row r="11489" spans="1:1" x14ac:dyDescent="0.55000000000000004">
      <c r="A11489" s="5"/>
    </row>
    <row r="11490" spans="1:1" x14ac:dyDescent="0.55000000000000004">
      <c r="A11490" s="5"/>
    </row>
    <row r="11491" spans="1:1" x14ac:dyDescent="0.55000000000000004">
      <c r="A11491" s="5"/>
    </row>
    <row r="11492" spans="1:1" x14ac:dyDescent="0.55000000000000004">
      <c r="A11492" s="5"/>
    </row>
    <row r="11493" spans="1:1" x14ac:dyDescent="0.55000000000000004">
      <c r="A11493" s="5"/>
    </row>
    <row r="11494" spans="1:1" x14ac:dyDescent="0.55000000000000004">
      <c r="A11494" s="5"/>
    </row>
    <row r="11495" spans="1:1" x14ac:dyDescent="0.55000000000000004">
      <c r="A11495" s="5"/>
    </row>
    <row r="11496" spans="1:1" x14ac:dyDescent="0.55000000000000004">
      <c r="A11496" s="5"/>
    </row>
    <row r="11497" spans="1:1" x14ac:dyDescent="0.55000000000000004">
      <c r="A11497" s="5"/>
    </row>
    <row r="11498" spans="1:1" x14ac:dyDescent="0.55000000000000004">
      <c r="A11498" s="5"/>
    </row>
    <row r="11499" spans="1:1" x14ac:dyDescent="0.55000000000000004">
      <c r="A11499" s="5"/>
    </row>
    <row r="11500" spans="1:1" x14ac:dyDescent="0.55000000000000004">
      <c r="A11500" s="5"/>
    </row>
    <row r="11501" spans="1:1" x14ac:dyDescent="0.55000000000000004">
      <c r="A11501" s="5"/>
    </row>
    <row r="11502" spans="1:1" x14ac:dyDescent="0.55000000000000004">
      <c r="A11502" s="5"/>
    </row>
    <row r="11503" spans="1:1" x14ac:dyDescent="0.55000000000000004">
      <c r="A11503" s="5"/>
    </row>
    <row r="11504" spans="1:1" x14ac:dyDescent="0.55000000000000004">
      <c r="A11504" s="5"/>
    </row>
    <row r="11505" spans="1:1" x14ac:dyDescent="0.55000000000000004">
      <c r="A11505" s="5"/>
    </row>
    <row r="11506" spans="1:1" x14ac:dyDescent="0.55000000000000004">
      <c r="A11506" s="5"/>
    </row>
    <row r="11507" spans="1:1" x14ac:dyDescent="0.55000000000000004">
      <c r="A11507" s="5"/>
    </row>
    <row r="11508" spans="1:1" x14ac:dyDescent="0.55000000000000004">
      <c r="A11508" s="5"/>
    </row>
    <row r="11509" spans="1:1" x14ac:dyDescent="0.55000000000000004">
      <c r="A11509" s="5"/>
    </row>
    <row r="11510" spans="1:1" x14ac:dyDescent="0.55000000000000004">
      <c r="A11510" s="5"/>
    </row>
    <row r="11511" spans="1:1" x14ac:dyDescent="0.55000000000000004">
      <c r="A11511" s="5"/>
    </row>
    <row r="11512" spans="1:1" x14ac:dyDescent="0.55000000000000004">
      <c r="A11512" s="5"/>
    </row>
    <row r="11513" spans="1:1" x14ac:dyDescent="0.55000000000000004">
      <c r="A11513" s="5"/>
    </row>
    <row r="11514" spans="1:1" x14ac:dyDescent="0.55000000000000004">
      <c r="A11514" s="5"/>
    </row>
    <row r="11515" spans="1:1" x14ac:dyDescent="0.55000000000000004">
      <c r="A11515" s="5"/>
    </row>
    <row r="11516" spans="1:1" x14ac:dyDescent="0.55000000000000004">
      <c r="A11516" s="5"/>
    </row>
    <row r="11517" spans="1:1" x14ac:dyDescent="0.55000000000000004">
      <c r="A11517" s="5"/>
    </row>
    <row r="11518" spans="1:1" x14ac:dyDescent="0.55000000000000004">
      <c r="A11518" s="5"/>
    </row>
    <row r="11519" spans="1:1" x14ac:dyDescent="0.55000000000000004">
      <c r="A11519" s="5"/>
    </row>
    <row r="11520" spans="1:1" x14ac:dyDescent="0.55000000000000004">
      <c r="A11520" s="5"/>
    </row>
    <row r="11521" spans="1:1" x14ac:dyDescent="0.55000000000000004">
      <c r="A11521" s="5"/>
    </row>
    <row r="11522" spans="1:1" x14ac:dyDescent="0.55000000000000004">
      <c r="A11522" s="5"/>
    </row>
    <row r="11523" spans="1:1" x14ac:dyDescent="0.55000000000000004">
      <c r="A11523" s="5"/>
    </row>
    <row r="11524" spans="1:1" x14ac:dyDescent="0.55000000000000004">
      <c r="A11524" s="5"/>
    </row>
    <row r="11525" spans="1:1" x14ac:dyDescent="0.55000000000000004">
      <c r="A11525" s="5"/>
    </row>
    <row r="11526" spans="1:1" x14ac:dyDescent="0.55000000000000004">
      <c r="A11526" s="5"/>
    </row>
    <row r="11527" spans="1:1" x14ac:dyDescent="0.55000000000000004">
      <c r="A11527" s="5"/>
    </row>
    <row r="11528" spans="1:1" x14ac:dyDescent="0.55000000000000004">
      <c r="A11528" s="5"/>
    </row>
    <row r="11529" spans="1:1" x14ac:dyDescent="0.55000000000000004">
      <c r="A11529" s="5"/>
    </row>
    <row r="11530" spans="1:1" x14ac:dyDescent="0.55000000000000004">
      <c r="A11530" s="5"/>
    </row>
    <row r="11531" spans="1:1" x14ac:dyDescent="0.55000000000000004">
      <c r="A11531" s="5"/>
    </row>
    <row r="11532" spans="1:1" x14ac:dyDescent="0.55000000000000004">
      <c r="A11532" s="5"/>
    </row>
    <row r="11533" spans="1:1" x14ac:dyDescent="0.55000000000000004">
      <c r="A11533" s="5"/>
    </row>
    <row r="11534" spans="1:1" x14ac:dyDescent="0.55000000000000004">
      <c r="A11534" s="5"/>
    </row>
    <row r="11535" spans="1:1" x14ac:dyDescent="0.55000000000000004">
      <c r="A11535" s="5"/>
    </row>
    <row r="11536" spans="1:1" x14ac:dyDescent="0.55000000000000004">
      <c r="A11536" s="5"/>
    </row>
    <row r="11537" spans="1:1" x14ac:dyDescent="0.55000000000000004">
      <c r="A11537" s="5"/>
    </row>
    <row r="11538" spans="1:1" x14ac:dyDescent="0.55000000000000004">
      <c r="A11538" s="5"/>
    </row>
    <row r="11539" spans="1:1" x14ac:dyDescent="0.55000000000000004">
      <c r="A11539" s="5"/>
    </row>
    <row r="11540" spans="1:1" x14ac:dyDescent="0.55000000000000004">
      <c r="A11540" s="5"/>
    </row>
    <row r="11541" spans="1:1" x14ac:dyDescent="0.55000000000000004">
      <c r="A11541" s="5"/>
    </row>
    <row r="11542" spans="1:1" x14ac:dyDescent="0.55000000000000004">
      <c r="A11542" s="5"/>
    </row>
    <row r="11543" spans="1:1" x14ac:dyDescent="0.55000000000000004">
      <c r="A11543" s="5"/>
    </row>
    <row r="11544" spans="1:1" x14ac:dyDescent="0.55000000000000004">
      <c r="A11544" s="5"/>
    </row>
    <row r="11545" spans="1:1" x14ac:dyDescent="0.55000000000000004">
      <c r="A11545" s="5"/>
    </row>
    <row r="11546" spans="1:1" x14ac:dyDescent="0.55000000000000004">
      <c r="A11546" s="5"/>
    </row>
    <row r="11547" spans="1:1" x14ac:dyDescent="0.55000000000000004">
      <c r="A11547" s="5"/>
    </row>
    <row r="11548" spans="1:1" x14ac:dyDescent="0.55000000000000004">
      <c r="A11548" s="5"/>
    </row>
    <row r="11549" spans="1:1" x14ac:dyDescent="0.55000000000000004">
      <c r="A11549" s="5"/>
    </row>
    <row r="11550" spans="1:1" x14ac:dyDescent="0.55000000000000004">
      <c r="A11550" s="5"/>
    </row>
    <row r="11551" spans="1:1" x14ac:dyDescent="0.55000000000000004">
      <c r="A11551" s="5"/>
    </row>
    <row r="11552" spans="1:1" x14ac:dyDescent="0.55000000000000004">
      <c r="A11552" s="5"/>
    </row>
    <row r="11553" spans="1:1" x14ac:dyDescent="0.55000000000000004">
      <c r="A11553" s="5"/>
    </row>
    <row r="11554" spans="1:1" x14ac:dyDescent="0.55000000000000004">
      <c r="A11554" s="5"/>
    </row>
    <row r="11555" spans="1:1" x14ac:dyDescent="0.55000000000000004">
      <c r="A11555" s="5"/>
    </row>
    <row r="11556" spans="1:1" x14ac:dyDescent="0.55000000000000004">
      <c r="A11556" s="5"/>
    </row>
    <row r="11557" spans="1:1" x14ac:dyDescent="0.55000000000000004">
      <c r="A11557" s="5"/>
    </row>
    <row r="11558" spans="1:1" x14ac:dyDescent="0.55000000000000004">
      <c r="A11558" s="5"/>
    </row>
    <row r="11559" spans="1:1" x14ac:dyDescent="0.55000000000000004">
      <c r="A11559" s="5"/>
    </row>
    <row r="11560" spans="1:1" x14ac:dyDescent="0.55000000000000004">
      <c r="A11560" s="5"/>
    </row>
    <row r="11561" spans="1:1" x14ac:dyDescent="0.55000000000000004">
      <c r="A11561" s="5"/>
    </row>
    <row r="11562" spans="1:1" x14ac:dyDescent="0.55000000000000004">
      <c r="A11562" s="5"/>
    </row>
    <row r="11563" spans="1:1" x14ac:dyDescent="0.55000000000000004">
      <c r="A11563" s="5"/>
    </row>
    <row r="11564" spans="1:1" x14ac:dyDescent="0.55000000000000004">
      <c r="A11564" s="5"/>
    </row>
    <row r="11565" spans="1:1" x14ac:dyDescent="0.55000000000000004">
      <c r="A11565" s="5"/>
    </row>
    <row r="11566" spans="1:1" x14ac:dyDescent="0.55000000000000004">
      <c r="A11566" s="5"/>
    </row>
    <row r="11567" spans="1:1" x14ac:dyDescent="0.55000000000000004">
      <c r="A11567" s="5"/>
    </row>
    <row r="11568" spans="1:1" x14ac:dyDescent="0.55000000000000004">
      <c r="A11568" s="5"/>
    </row>
    <row r="11569" spans="1:1" x14ac:dyDescent="0.55000000000000004">
      <c r="A11569" s="5"/>
    </row>
    <row r="11570" spans="1:1" x14ac:dyDescent="0.55000000000000004">
      <c r="A11570" s="5"/>
    </row>
    <row r="11571" spans="1:1" x14ac:dyDescent="0.55000000000000004">
      <c r="A11571" s="5"/>
    </row>
    <row r="11572" spans="1:1" x14ac:dyDescent="0.55000000000000004">
      <c r="A11572" s="5"/>
    </row>
    <row r="11573" spans="1:1" x14ac:dyDescent="0.55000000000000004">
      <c r="A11573" s="5"/>
    </row>
    <row r="11574" spans="1:1" x14ac:dyDescent="0.55000000000000004">
      <c r="A11574" s="5"/>
    </row>
    <row r="11575" spans="1:1" x14ac:dyDescent="0.55000000000000004">
      <c r="A11575" s="5"/>
    </row>
    <row r="11576" spans="1:1" x14ac:dyDescent="0.55000000000000004">
      <c r="A11576" s="5"/>
    </row>
    <row r="11577" spans="1:1" x14ac:dyDescent="0.55000000000000004">
      <c r="A11577" s="5"/>
    </row>
    <row r="11578" spans="1:1" x14ac:dyDescent="0.55000000000000004">
      <c r="A11578" s="5"/>
    </row>
    <row r="11579" spans="1:1" x14ac:dyDescent="0.55000000000000004">
      <c r="A11579" s="5"/>
    </row>
    <row r="11580" spans="1:1" x14ac:dyDescent="0.55000000000000004">
      <c r="A11580" s="5"/>
    </row>
    <row r="11581" spans="1:1" x14ac:dyDescent="0.55000000000000004">
      <c r="A11581" s="5"/>
    </row>
    <row r="11582" spans="1:1" x14ac:dyDescent="0.55000000000000004">
      <c r="A11582" s="5"/>
    </row>
    <row r="11583" spans="1:1" x14ac:dyDescent="0.55000000000000004">
      <c r="A11583" s="5"/>
    </row>
    <row r="11584" spans="1:1" x14ac:dyDescent="0.55000000000000004">
      <c r="A11584" s="5"/>
    </row>
    <row r="11585" spans="1:1" x14ac:dyDescent="0.55000000000000004">
      <c r="A11585" s="5"/>
    </row>
    <row r="11586" spans="1:1" x14ac:dyDescent="0.55000000000000004">
      <c r="A11586" s="5"/>
    </row>
    <row r="11587" spans="1:1" x14ac:dyDescent="0.55000000000000004">
      <c r="A11587" s="5"/>
    </row>
    <row r="11588" spans="1:1" x14ac:dyDescent="0.55000000000000004">
      <c r="A11588" s="5"/>
    </row>
    <row r="11589" spans="1:1" x14ac:dyDescent="0.55000000000000004">
      <c r="A11589" s="5"/>
    </row>
    <row r="11590" spans="1:1" x14ac:dyDescent="0.55000000000000004">
      <c r="A11590" s="5"/>
    </row>
    <row r="11591" spans="1:1" x14ac:dyDescent="0.55000000000000004">
      <c r="A11591" s="5"/>
    </row>
    <row r="11592" spans="1:1" x14ac:dyDescent="0.55000000000000004">
      <c r="A11592" s="5"/>
    </row>
    <row r="11593" spans="1:1" x14ac:dyDescent="0.55000000000000004">
      <c r="A11593" s="5"/>
    </row>
    <row r="11594" spans="1:1" x14ac:dyDescent="0.55000000000000004">
      <c r="A11594" s="5"/>
    </row>
    <row r="11595" spans="1:1" x14ac:dyDescent="0.55000000000000004">
      <c r="A11595" s="5"/>
    </row>
    <row r="11596" spans="1:1" x14ac:dyDescent="0.55000000000000004">
      <c r="A11596" s="5"/>
    </row>
    <row r="11597" spans="1:1" x14ac:dyDescent="0.55000000000000004">
      <c r="A11597" s="5"/>
    </row>
    <row r="11598" spans="1:1" x14ac:dyDescent="0.55000000000000004">
      <c r="A11598" s="5"/>
    </row>
    <row r="11599" spans="1:1" x14ac:dyDescent="0.55000000000000004">
      <c r="A11599" s="5"/>
    </row>
    <row r="11600" spans="1:1" x14ac:dyDescent="0.55000000000000004">
      <c r="A11600" s="5"/>
    </row>
    <row r="11601" spans="1:1" x14ac:dyDescent="0.55000000000000004">
      <c r="A11601" s="5"/>
    </row>
    <row r="11602" spans="1:1" x14ac:dyDescent="0.55000000000000004">
      <c r="A11602" s="5"/>
    </row>
    <row r="11603" spans="1:1" x14ac:dyDescent="0.55000000000000004">
      <c r="A11603" s="5"/>
    </row>
    <row r="11604" spans="1:1" x14ac:dyDescent="0.55000000000000004">
      <c r="A11604" s="5"/>
    </row>
    <row r="11605" spans="1:1" x14ac:dyDescent="0.55000000000000004">
      <c r="A11605" s="5"/>
    </row>
    <row r="11606" spans="1:1" x14ac:dyDescent="0.55000000000000004">
      <c r="A11606" s="5"/>
    </row>
    <row r="11607" spans="1:1" x14ac:dyDescent="0.55000000000000004">
      <c r="A11607" s="5"/>
    </row>
    <row r="11608" spans="1:1" x14ac:dyDescent="0.55000000000000004">
      <c r="A11608" s="5"/>
    </row>
    <row r="11609" spans="1:1" x14ac:dyDescent="0.55000000000000004">
      <c r="A11609" s="5"/>
    </row>
    <row r="11610" spans="1:1" x14ac:dyDescent="0.55000000000000004">
      <c r="A11610" s="5"/>
    </row>
    <row r="11611" spans="1:1" x14ac:dyDescent="0.55000000000000004">
      <c r="A11611" s="5"/>
    </row>
    <row r="11612" spans="1:1" x14ac:dyDescent="0.55000000000000004">
      <c r="A11612" s="5"/>
    </row>
    <row r="11613" spans="1:1" x14ac:dyDescent="0.55000000000000004">
      <c r="A11613" s="5"/>
    </row>
    <row r="11614" spans="1:1" x14ac:dyDescent="0.55000000000000004">
      <c r="A11614" s="5"/>
    </row>
    <row r="11615" spans="1:1" x14ac:dyDescent="0.55000000000000004">
      <c r="A11615" s="5"/>
    </row>
    <row r="11616" spans="1:1" x14ac:dyDescent="0.55000000000000004">
      <c r="A11616" s="5"/>
    </row>
    <row r="11617" spans="1:1" x14ac:dyDescent="0.55000000000000004">
      <c r="A11617" s="5"/>
    </row>
    <row r="11618" spans="1:1" x14ac:dyDescent="0.55000000000000004">
      <c r="A11618" s="5"/>
    </row>
    <row r="11619" spans="1:1" x14ac:dyDescent="0.55000000000000004">
      <c r="A11619" s="5"/>
    </row>
    <row r="11620" spans="1:1" x14ac:dyDescent="0.55000000000000004">
      <c r="A11620" s="5"/>
    </row>
    <row r="11621" spans="1:1" x14ac:dyDescent="0.55000000000000004">
      <c r="A11621" s="5"/>
    </row>
    <row r="11622" spans="1:1" x14ac:dyDescent="0.55000000000000004">
      <c r="A11622" s="5"/>
    </row>
    <row r="11623" spans="1:1" x14ac:dyDescent="0.55000000000000004">
      <c r="A11623" s="5"/>
    </row>
    <row r="11624" spans="1:1" x14ac:dyDescent="0.55000000000000004">
      <c r="A11624" s="5"/>
    </row>
    <row r="11625" spans="1:1" x14ac:dyDescent="0.55000000000000004">
      <c r="A11625" s="5"/>
    </row>
    <row r="11626" spans="1:1" x14ac:dyDescent="0.55000000000000004">
      <c r="A11626" s="5"/>
    </row>
    <row r="11627" spans="1:1" x14ac:dyDescent="0.55000000000000004">
      <c r="A11627" s="5"/>
    </row>
    <row r="11628" spans="1:1" x14ac:dyDescent="0.55000000000000004">
      <c r="A11628" s="5"/>
    </row>
    <row r="11629" spans="1:1" x14ac:dyDescent="0.55000000000000004">
      <c r="A11629" s="5"/>
    </row>
    <row r="11630" spans="1:1" x14ac:dyDescent="0.55000000000000004">
      <c r="A11630" s="5"/>
    </row>
    <row r="11631" spans="1:1" x14ac:dyDescent="0.55000000000000004">
      <c r="A11631" s="5"/>
    </row>
    <row r="11632" spans="1:1" x14ac:dyDescent="0.55000000000000004">
      <c r="A11632" s="5"/>
    </row>
    <row r="11633" spans="1:1" x14ac:dyDescent="0.55000000000000004">
      <c r="A11633" s="5"/>
    </row>
    <row r="11634" spans="1:1" x14ac:dyDescent="0.55000000000000004">
      <c r="A11634" s="5"/>
    </row>
    <row r="11635" spans="1:1" x14ac:dyDescent="0.55000000000000004">
      <c r="A11635" s="5"/>
    </row>
    <row r="11636" spans="1:1" x14ac:dyDescent="0.55000000000000004">
      <c r="A11636" s="5"/>
    </row>
    <row r="11637" spans="1:1" x14ac:dyDescent="0.55000000000000004">
      <c r="A11637" s="5"/>
    </row>
    <row r="11638" spans="1:1" x14ac:dyDescent="0.55000000000000004">
      <c r="A11638" s="5"/>
    </row>
    <row r="11639" spans="1:1" x14ac:dyDescent="0.55000000000000004">
      <c r="A11639" s="5"/>
    </row>
    <row r="11640" spans="1:1" x14ac:dyDescent="0.55000000000000004">
      <c r="A11640" s="5"/>
    </row>
    <row r="11641" spans="1:1" x14ac:dyDescent="0.55000000000000004">
      <c r="A11641" s="5"/>
    </row>
    <row r="11642" spans="1:1" x14ac:dyDescent="0.55000000000000004">
      <c r="A11642" s="5"/>
    </row>
    <row r="11643" spans="1:1" x14ac:dyDescent="0.55000000000000004">
      <c r="A11643" s="5"/>
    </row>
    <row r="11644" spans="1:1" x14ac:dyDescent="0.55000000000000004">
      <c r="A11644" s="5"/>
    </row>
    <row r="11645" spans="1:1" x14ac:dyDescent="0.55000000000000004">
      <c r="A11645" s="5"/>
    </row>
    <row r="11646" spans="1:1" x14ac:dyDescent="0.55000000000000004">
      <c r="A11646" s="5"/>
    </row>
    <row r="11647" spans="1:1" x14ac:dyDescent="0.55000000000000004">
      <c r="A11647" s="5"/>
    </row>
    <row r="11648" spans="1:1" x14ac:dyDescent="0.55000000000000004">
      <c r="A11648" s="5"/>
    </row>
    <row r="11649" spans="1:1" x14ac:dyDescent="0.55000000000000004">
      <c r="A11649" s="5"/>
    </row>
    <row r="11650" spans="1:1" x14ac:dyDescent="0.55000000000000004">
      <c r="A11650" s="5"/>
    </row>
    <row r="11651" spans="1:1" x14ac:dyDescent="0.55000000000000004">
      <c r="A11651" s="5"/>
    </row>
    <row r="11652" spans="1:1" x14ac:dyDescent="0.55000000000000004">
      <c r="A11652" s="5"/>
    </row>
    <row r="11653" spans="1:1" x14ac:dyDescent="0.55000000000000004">
      <c r="A11653" s="5"/>
    </row>
    <row r="11654" spans="1:1" x14ac:dyDescent="0.55000000000000004">
      <c r="A11654" s="5"/>
    </row>
    <row r="11655" spans="1:1" x14ac:dyDescent="0.55000000000000004">
      <c r="A11655" s="5"/>
    </row>
    <row r="11656" spans="1:1" x14ac:dyDescent="0.55000000000000004">
      <c r="A11656" s="5"/>
    </row>
    <row r="11657" spans="1:1" x14ac:dyDescent="0.55000000000000004">
      <c r="A11657" s="5"/>
    </row>
    <row r="11658" spans="1:1" x14ac:dyDescent="0.55000000000000004">
      <c r="A11658" s="5"/>
    </row>
    <row r="11659" spans="1:1" x14ac:dyDescent="0.55000000000000004">
      <c r="A11659" s="5"/>
    </row>
    <row r="11660" spans="1:1" x14ac:dyDescent="0.55000000000000004">
      <c r="A11660" s="5"/>
    </row>
    <row r="11661" spans="1:1" x14ac:dyDescent="0.55000000000000004">
      <c r="A11661" s="5"/>
    </row>
    <row r="11662" spans="1:1" x14ac:dyDescent="0.55000000000000004">
      <c r="A11662" s="5"/>
    </row>
    <row r="11663" spans="1:1" x14ac:dyDescent="0.55000000000000004">
      <c r="A11663" s="5"/>
    </row>
    <row r="11664" spans="1:1" x14ac:dyDescent="0.55000000000000004">
      <c r="A11664" s="5"/>
    </row>
    <row r="11665" spans="1:1" x14ac:dyDescent="0.55000000000000004">
      <c r="A11665" s="5"/>
    </row>
    <row r="11666" spans="1:1" x14ac:dyDescent="0.55000000000000004">
      <c r="A11666" s="5"/>
    </row>
    <row r="11667" spans="1:1" x14ac:dyDescent="0.55000000000000004">
      <c r="A11667" s="5"/>
    </row>
    <row r="11668" spans="1:1" x14ac:dyDescent="0.55000000000000004">
      <c r="A11668" s="5"/>
    </row>
    <row r="11669" spans="1:1" x14ac:dyDescent="0.55000000000000004">
      <c r="A11669" s="5"/>
    </row>
    <row r="11670" spans="1:1" x14ac:dyDescent="0.55000000000000004">
      <c r="A11670" s="5"/>
    </row>
    <row r="11671" spans="1:1" x14ac:dyDescent="0.55000000000000004">
      <c r="A11671" s="5"/>
    </row>
    <row r="11672" spans="1:1" x14ac:dyDescent="0.55000000000000004">
      <c r="A11672" s="5"/>
    </row>
    <row r="11673" spans="1:1" x14ac:dyDescent="0.55000000000000004">
      <c r="A11673" s="5"/>
    </row>
    <row r="11674" spans="1:1" x14ac:dyDescent="0.55000000000000004">
      <c r="A11674" s="5"/>
    </row>
    <row r="11675" spans="1:1" x14ac:dyDescent="0.55000000000000004">
      <c r="A11675" s="5"/>
    </row>
    <row r="11676" spans="1:1" x14ac:dyDescent="0.55000000000000004">
      <c r="A11676" s="5"/>
    </row>
    <row r="11677" spans="1:1" x14ac:dyDescent="0.55000000000000004">
      <c r="A11677" s="5"/>
    </row>
    <row r="11678" spans="1:1" x14ac:dyDescent="0.55000000000000004">
      <c r="A11678" s="5"/>
    </row>
    <row r="11679" spans="1:1" x14ac:dyDescent="0.55000000000000004">
      <c r="A11679" s="5"/>
    </row>
    <row r="11680" spans="1:1" x14ac:dyDescent="0.55000000000000004">
      <c r="A11680" s="5"/>
    </row>
    <row r="11681" spans="1:1" x14ac:dyDescent="0.55000000000000004">
      <c r="A11681" s="5"/>
    </row>
    <row r="11682" spans="1:1" x14ac:dyDescent="0.55000000000000004">
      <c r="A11682" s="5"/>
    </row>
    <row r="11683" spans="1:1" x14ac:dyDescent="0.55000000000000004">
      <c r="A11683" s="5"/>
    </row>
    <row r="11684" spans="1:1" x14ac:dyDescent="0.55000000000000004">
      <c r="A11684" s="5"/>
    </row>
    <row r="11685" spans="1:1" x14ac:dyDescent="0.55000000000000004">
      <c r="A11685" s="5"/>
    </row>
    <row r="11686" spans="1:1" x14ac:dyDescent="0.55000000000000004">
      <c r="A11686" s="5"/>
    </row>
    <row r="11687" spans="1:1" x14ac:dyDescent="0.55000000000000004">
      <c r="A11687" s="5"/>
    </row>
    <row r="11688" spans="1:1" x14ac:dyDescent="0.55000000000000004">
      <c r="A11688" s="5"/>
    </row>
    <row r="11689" spans="1:1" x14ac:dyDescent="0.55000000000000004">
      <c r="A11689" s="5"/>
    </row>
    <row r="11690" spans="1:1" x14ac:dyDescent="0.55000000000000004">
      <c r="A11690" s="5"/>
    </row>
    <row r="11691" spans="1:1" x14ac:dyDescent="0.55000000000000004">
      <c r="A11691" s="5"/>
    </row>
    <row r="11692" spans="1:1" x14ac:dyDescent="0.55000000000000004">
      <c r="A11692" s="5"/>
    </row>
    <row r="11693" spans="1:1" x14ac:dyDescent="0.55000000000000004">
      <c r="A11693" s="5"/>
    </row>
    <row r="11694" spans="1:1" x14ac:dyDescent="0.55000000000000004">
      <c r="A11694" s="5"/>
    </row>
    <row r="11695" spans="1:1" x14ac:dyDescent="0.55000000000000004">
      <c r="A11695" s="5"/>
    </row>
    <row r="11696" spans="1:1" x14ac:dyDescent="0.55000000000000004">
      <c r="A11696" s="5"/>
    </row>
    <row r="11697" spans="1:1" x14ac:dyDescent="0.55000000000000004">
      <c r="A11697" s="5"/>
    </row>
    <row r="11698" spans="1:1" x14ac:dyDescent="0.55000000000000004">
      <c r="A11698" s="5"/>
    </row>
    <row r="11699" spans="1:1" x14ac:dyDescent="0.55000000000000004">
      <c r="A11699" s="5"/>
    </row>
    <row r="11700" spans="1:1" x14ac:dyDescent="0.55000000000000004">
      <c r="A11700" s="5"/>
    </row>
    <row r="11701" spans="1:1" x14ac:dyDescent="0.55000000000000004">
      <c r="A11701" s="5"/>
    </row>
    <row r="11702" spans="1:1" x14ac:dyDescent="0.55000000000000004">
      <c r="A11702" s="5"/>
    </row>
    <row r="11703" spans="1:1" x14ac:dyDescent="0.55000000000000004">
      <c r="A11703" s="5"/>
    </row>
    <row r="11704" spans="1:1" x14ac:dyDescent="0.55000000000000004">
      <c r="A11704" s="5"/>
    </row>
    <row r="11705" spans="1:1" x14ac:dyDescent="0.55000000000000004">
      <c r="A11705" s="5"/>
    </row>
    <row r="11706" spans="1:1" x14ac:dyDescent="0.55000000000000004">
      <c r="A11706" s="5"/>
    </row>
    <row r="11707" spans="1:1" x14ac:dyDescent="0.55000000000000004">
      <c r="A11707" s="5"/>
    </row>
    <row r="11708" spans="1:1" x14ac:dyDescent="0.55000000000000004">
      <c r="A11708" s="5"/>
    </row>
    <row r="11709" spans="1:1" x14ac:dyDescent="0.55000000000000004">
      <c r="A11709" s="5"/>
    </row>
    <row r="11710" spans="1:1" x14ac:dyDescent="0.55000000000000004">
      <c r="A11710" s="5"/>
    </row>
    <row r="11711" spans="1:1" x14ac:dyDescent="0.55000000000000004">
      <c r="A11711" s="5"/>
    </row>
    <row r="11712" spans="1:1" x14ac:dyDescent="0.55000000000000004">
      <c r="A11712" s="5"/>
    </row>
    <row r="11713" spans="1:1" x14ac:dyDescent="0.55000000000000004">
      <c r="A11713" s="5"/>
    </row>
    <row r="11714" spans="1:1" x14ac:dyDescent="0.55000000000000004">
      <c r="A11714" s="5"/>
    </row>
    <row r="11715" spans="1:1" x14ac:dyDescent="0.55000000000000004">
      <c r="A11715" s="5"/>
    </row>
    <row r="11716" spans="1:1" x14ac:dyDescent="0.55000000000000004">
      <c r="A11716" s="5"/>
    </row>
    <row r="11717" spans="1:1" x14ac:dyDescent="0.55000000000000004">
      <c r="A11717" s="5"/>
    </row>
    <row r="11718" spans="1:1" x14ac:dyDescent="0.55000000000000004">
      <c r="A11718" s="5"/>
    </row>
    <row r="11719" spans="1:1" x14ac:dyDescent="0.55000000000000004">
      <c r="A11719" s="5"/>
    </row>
    <row r="11720" spans="1:1" x14ac:dyDescent="0.55000000000000004">
      <c r="A11720" s="5"/>
    </row>
    <row r="11721" spans="1:1" x14ac:dyDescent="0.55000000000000004">
      <c r="A11721" s="5"/>
    </row>
    <row r="11722" spans="1:1" x14ac:dyDescent="0.55000000000000004">
      <c r="A11722" s="5"/>
    </row>
    <row r="11723" spans="1:1" x14ac:dyDescent="0.55000000000000004">
      <c r="A11723" s="5"/>
    </row>
    <row r="11724" spans="1:1" x14ac:dyDescent="0.55000000000000004">
      <c r="A11724" s="5"/>
    </row>
    <row r="11725" spans="1:1" x14ac:dyDescent="0.55000000000000004">
      <c r="A11725" s="5"/>
    </row>
    <row r="11726" spans="1:1" x14ac:dyDescent="0.55000000000000004">
      <c r="A11726" s="5"/>
    </row>
    <row r="11727" spans="1:1" x14ac:dyDescent="0.55000000000000004">
      <c r="A11727" s="5"/>
    </row>
    <row r="11728" spans="1:1" x14ac:dyDescent="0.55000000000000004">
      <c r="A11728" s="5"/>
    </row>
    <row r="11729" spans="1:1" x14ac:dyDescent="0.55000000000000004">
      <c r="A11729" s="5"/>
    </row>
    <row r="11730" spans="1:1" x14ac:dyDescent="0.55000000000000004">
      <c r="A11730" s="5"/>
    </row>
    <row r="11731" spans="1:1" x14ac:dyDescent="0.55000000000000004">
      <c r="A11731" s="5"/>
    </row>
    <row r="11732" spans="1:1" x14ac:dyDescent="0.55000000000000004">
      <c r="A11732" s="5"/>
    </row>
    <row r="11733" spans="1:1" x14ac:dyDescent="0.55000000000000004">
      <c r="A11733" s="5"/>
    </row>
    <row r="11734" spans="1:1" x14ac:dyDescent="0.55000000000000004">
      <c r="A11734" s="5"/>
    </row>
    <row r="11735" spans="1:1" x14ac:dyDescent="0.55000000000000004">
      <c r="A11735" s="5"/>
    </row>
    <row r="11736" spans="1:1" x14ac:dyDescent="0.55000000000000004">
      <c r="A11736" s="5"/>
    </row>
    <row r="11737" spans="1:1" x14ac:dyDescent="0.55000000000000004">
      <c r="A11737" s="5"/>
    </row>
    <row r="11738" spans="1:1" x14ac:dyDescent="0.55000000000000004">
      <c r="A11738" s="5"/>
    </row>
    <row r="11739" spans="1:1" x14ac:dyDescent="0.55000000000000004">
      <c r="A11739" s="5"/>
    </row>
    <row r="11740" spans="1:1" x14ac:dyDescent="0.55000000000000004">
      <c r="A11740" s="5"/>
    </row>
    <row r="11741" spans="1:1" x14ac:dyDescent="0.55000000000000004">
      <c r="A11741" s="5"/>
    </row>
    <row r="11742" spans="1:1" x14ac:dyDescent="0.55000000000000004">
      <c r="A11742" s="5"/>
    </row>
    <row r="11743" spans="1:1" x14ac:dyDescent="0.55000000000000004">
      <c r="A11743" s="5"/>
    </row>
    <row r="11744" spans="1:1" x14ac:dyDescent="0.55000000000000004">
      <c r="A11744" s="5"/>
    </row>
    <row r="11745" spans="1:1" x14ac:dyDescent="0.55000000000000004">
      <c r="A11745" s="5"/>
    </row>
    <row r="11746" spans="1:1" x14ac:dyDescent="0.55000000000000004">
      <c r="A11746" s="5"/>
    </row>
    <row r="11747" spans="1:1" x14ac:dyDescent="0.55000000000000004">
      <c r="A11747" s="5"/>
    </row>
    <row r="11748" spans="1:1" x14ac:dyDescent="0.55000000000000004">
      <c r="A11748" s="5"/>
    </row>
    <row r="11749" spans="1:1" x14ac:dyDescent="0.55000000000000004">
      <c r="A11749" s="5"/>
    </row>
    <row r="11750" spans="1:1" x14ac:dyDescent="0.55000000000000004">
      <c r="A11750" s="5"/>
    </row>
    <row r="11751" spans="1:1" x14ac:dyDescent="0.55000000000000004">
      <c r="A11751" s="5"/>
    </row>
    <row r="11752" spans="1:1" x14ac:dyDescent="0.55000000000000004">
      <c r="A11752" s="5"/>
    </row>
    <row r="11753" spans="1:1" x14ac:dyDescent="0.55000000000000004">
      <c r="A11753" s="5"/>
    </row>
    <row r="11754" spans="1:1" x14ac:dyDescent="0.55000000000000004">
      <c r="A11754" s="5"/>
    </row>
    <row r="11755" spans="1:1" x14ac:dyDescent="0.55000000000000004">
      <c r="A11755" s="5"/>
    </row>
    <row r="11756" spans="1:1" x14ac:dyDescent="0.55000000000000004">
      <c r="A11756" s="5"/>
    </row>
    <row r="11757" spans="1:1" x14ac:dyDescent="0.55000000000000004">
      <c r="A11757" s="5"/>
    </row>
    <row r="11758" spans="1:1" x14ac:dyDescent="0.55000000000000004">
      <c r="A11758" s="5"/>
    </row>
    <row r="11759" spans="1:1" x14ac:dyDescent="0.55000000000000004">
      <c r="A11759" s="5"/>
    </row>
    <row r="11760" spans="1:1" x14ac:dyDescent="0.55000000000000004">
      <c r="A11760" s="5"/>
    </row>
    <row r="11761" spans="1:1" x14ac:dyDescent="0.55000000000000004">
      <c r="A11761" s="5"/>
    </row>
    <row r="11762" spans="1:1" x14ac:dyDescent="0.55000000000000004">
      <c r="A11762" s="5"/>
    </row>
    <row r="11763" spans="1:1" x14ac:dyDescent="0.55000000000000004">
      <c r="A11763" s="5"/>
    </row>
    <row r="11764" spans="1:1" x14ac:dyDescent="0.55000000000000004">
      <c r="A11764" s="5"/>
    </row>
    <row r="11765" spans="1:1" x14ac:dyDescent="0.55000000000000004">
      <c r="A11765" s="5"/>
    </row>
    <row r="11766" spans="1:1" x14ac:dyDescent="0.55000000000000004">
      <c r="A11766" s="5"/>
    </row>
    <row r="11767" spans="1:1" x14ac:dyDescent="0.55000000000000004">
      <c r="A11767" s="5"/>
    </row>
    <row r="11768" spans="1:1" x14ac:dyDescent="0.55000000000000004">
      <c r="A11768" s="5"/>
    </row>
    <row r="11769" spans="1:1" x14ac:dyDescent="0.55000000000000004">
      <c r="A11769" s="5"/>
    </row>
    <row r="11770" spans="1:1" x14ac:dyDescent="0.55000000000000004">
      <c r="A11770" s="5"/>
    </row>
    <row r="11771" spans="1:1" x14ac:dyDescent="0.55000000000000004">
      <c r="A11771" s="5"/>
    </row>
    <row r="11772" spans="1:1" x14ac:dyDescent="0.55000000000000004">
      <c r="A11772" s="5"/>
    </row>
    <row r="11773" spans="1:1" x14ac:dyDescent="0.55000000000000004">
      <c r="A11773" s="5"/>
    </row>
    <row r="11774" spans="1:1" x14ac:dyDescent="0.55000000000000004">
      <c r="A11774" s="5"/>
    </row>
    <row r="11775" spans="1:1" x14ac:dyDescent="0.55000000000000004">
      <c r="A11775" s="5"/>
    </row>
    <row r="11776" spans="1:1" x14ac:dyDescent="0.55000000000000004">
      <c r="A11776" s="5"/>
    </row>
    <row r="11777" spans="1:1" x14ac:dyDescent="0.55000000000000004">
      <c r="A11777" s="5"/>
    </row>
    <row r="11778" spans="1:1" x14ac:dyDescent="0.55000000000000004">
      <c r="A11778" s="5"/>
    </row>
    <row r="11779" spans="1:1" x14ac:dyDescent="0.55000000000000004">
      <c r="A11779" s="5"/>
    </row>
    <row r="11780" spans="1:1" x14ac:dyDescent="0.55000000000000004">
      <c r="A11780" s="5"/>
    </row>
    <row r="11781" spans="1:1" x14ac:dyDescent="0.55000000000000004">
      <c r="A11781" s="5"/>
    </row>
    <row r="11782" spans="1:1" x14ac:dyDescent="0.55000000000000004">
      <c r="A11782" s="5"/>
    </row>
    <row r="11783" spans="1:1" x14ac:dyDescent="0.55000000000000004">
      <c r="A11783" s="5"/>
    </row>
    <row r="11784" spans="1:1" x14ac:dyDescent="0.55000000000000004">
      <c r="A11784" s="5"/>
    </row>
    <row r="11785" spans="1:1" x14ac:dyDescent="0.55000000000000004">
      <c r="A11785" s="5"/>
    </row>
    <row r="11786" spans="1:1" x14ac:dyDescent="0.55000000000000004">
      <c r="A11786" s="5"/>
    </row>
    <row r="11787" spans="1:1" x14ac:dyDescent="0.55000000000000004">
      <c r="A11787" s="5"/>
    </row>
    <row r="11788" spans="1:1" x14ac:dyDescent="0.55000000000000004">
      <c r="A11788" s="5"/>
    </row>
    <row r="11789" spans="1:1" x14ac:dyDescent="0.55000000000000004">
      <c r="A11789" s="5"/>
    </row>
    <row r="11790" spans="1:1" x14ac:dyDescent="0.55000000000000004">
      <c r="A11790" s="5"/>
    </row>
    <row r="11791" spans="1:1" x14ac:dyDescent="0.55000000000000004">
      <c r="A11791" s="5"/>
    </row>
    <row r="11792" spans="1:1" x14ac:dyDescent="0.55000000000000004">
      <c r="A11792" s="5"/>
    </row>
    <row r="11793" spans="1:1" x14ac:dyDescent="0.55000000000000004">
      <c r="A11793" s="5"/>
    </row>
    <row r="11794" spans="1:1" x14ac:dyDescent="0.55000000000000004">
      <c r="A11794" s="5"/>
    </row>
    <row r="11795" spans="1:1" x14ac:dyDescent="0.55000000000000004">
      <c r="A11795" s="5"/>
    </row>
    <row r="11796" spans="1:1" x14ac:dyDescent="0.55000000000000004">
      <c r="A11796" s="5"/>
    </row>
    <row r="11797" spans="1:1" x14ac:dyDescent="0.55000000000000004">
      <c r="A11797" s="5"/>
    </row>
    <row r="11798" spans="1:1" x14ac:dyDescent="0.55000000000000004">
      <c r="A11798" s="5"/>
    </row>
    <row r="11799" spans="1:1" x14ac:dyDescent="0.55000000000000004">
      <c r="A11799" s="5"/>
    </row>
    <row r="11800" spans="1:1" x14ac:dyDescent="0.55000000000000004">
      <c r="A11800" s="5"/>
    </row>
    <row r="11801" spans="1:1" x14ac:dyDescent="0.55000000000000004">
      <c r="A11801" s="5"/>
    </row>
    <row r="11802" spans="1:1" x14ac:dyDescent="0.55000000000000004">
      <c r="A11802" s="5"/>
    </row>
    <row r="11803" spans="1:1" x14ac:dyDescent="0.55000000000000004">
      <c r="A11803" s="5"/>
    </row>
    <row r="11804" spans="1:1" x14ac:dyDescent="0.55000000000000004">
      <c r="A11804" s="5"/>
    </row>
    <row r="11805" spans="1:1" x14ac:dyDescent="0.55000000000000004">
      <c r="A11805" s="5"/>
    </row>
    <row r="11806" spans="1:1" x14ac:dyDescent="0.55000000000000004">
      <c r="A11806" s="5"/>
    </row>
    <row r="11807" spans="1:1" x14ac:dyDescent="0.55000000000000004">
      <c r="A11807" s="5"/>
    </row>
    <row r="11808" spans="1:1" x14ac:dyDescent="0.55000000000000004">
      <c r="A11808" s="5"/>
    </row>
    <row r="11809" spans="1:1" x14ac:dyDescent="0.55000000000000004">
      <c r="A11809" s="5"/>
    </row>
    <row r="11810" spans="1:1" x14ac:dyDescent="0.55000000000000004">
      <c r="A11810" s="5"/>
    </row>
    <row r="11811" spans="1:1" x14ac:dyDescent="0.55000000000000004">
      <c r="A11811" s="5"/>
    </row>
    <row r="11812" spans="1:1" x14ac:dyDescent="0.55000000000000004">
      <c r="A11812" s="5"/>
    </row>
    <row r="11813" spans="1:1" x14ac:dyDescent="0.55000000000000004">
      <c r="A11813" s="5"/>
    </row>
    <row r="11814" spans="1:1" x14ac:dyDescent="0.55000000000000004">
      <c r="A11814" s="5"/>
    </row>
    <row r="11815" spans="1:1" x14ac:dyDescent="0.55000000000000004">
      <c r="A11815" s="5"/>
    </row>
    <row r="11816" spans="1:1" x14ac:dyDescent="0.55000000000000004">
      <c r="A11816" s="5"/>
    </row>
    <row r="11817" spans="1:1" x14ac:dyDescent="0.55000000000000004">
      <c r="A11817" s="5"/>
    </row>
    <row r="11818" spans="1:1" x14ac:dyDescent="0.55000000000000004">
      <c r="A11818" s="5"/>
    </row>
    <row r="11819" spans="1:1" x14ac:dyDescent="0.55000000000000004">
      <c r="A11819" s="5"/>
    </row>
    <row r="11820" spans="1:1" x14ac:dyDescent="0.55000000000000004">
      <c r="A11820" s="5"/>
    </row>
    <row r="11821" spans="1:1" x14ac:dyDescent="0.55000000000000004">
      <c r="A11821" s="5"/>
    </row>
    <row r="11822" spans="1:1" x14ac:dyDescent="0.55000000000000004">
      <c r="A11822" s="5"/>
    </row>
    <row r="11823" spans="1:1" x14ac:dyDescent="0.55000000000000004">
      <c r="A11823" s="5"/>
    </row>
    <row r="11824" spans="1:1" x14ac:dyDescent="0.55000000000000004">
      <c r="A11824" s="5"/>
    </row>
    <row r="11825" spans="1:1" x14ac:dyDescent="0.55000000000000004">
      <c r="A11825" s="5"/>
    </row>
    <row r="11826" spans="1:1" x14ac:dyDescent="0.55000000000000004">
      <c r="A11826" s="5"/>
    </row>
    <row r="11827" spans="1:1" x14ac:dyDescent="0.55000000000000004">
      <c r="A11827" s="5"/>
    </row>
    <row r="11828" spans="1:1" x14ac:dyDescent="0.55000000000000004">
      <c r="A11828" s="5"/>
    </row>
    <row r="11829" spans="1:1" x14ac:dyDescent="0.55000000000000004">
      <c r="A11829" s="5"/>
    </row>
    <row r="11830" spans="1:1" x14ac:dyDescent="0.55000000000000004">
      <c r="A11830" s="5"/>
    </row>
    <row r="11831" spans="1:1" x14ac:dyDescent="0.55000000000000004">
      <c r="A11831" s="5"/>
    </row>
    <row r="11832" spans="1:1" x14ac:dyDescent="0.55000000000000004">
      <c r="A11832" s="5"/>
    </row>
    <row r="11833" spans="1:1" x14ac:dyDescent="0.55000000000000004">
      <c r="A11833" s="5"/>
    </row>
    <row r="11834" spans="1:1" x14ac:dyDescent="0.55000000000000004">
      <c r="A11834" s="5"/>
    </row>
    <row r="11835" spans="1:1" x14ac:dyDescent="0.55000000000000004">
      <c r="A11835" s="5"/>
    </row>
    <row r="11836" spans="1:1" x14ac:dyDescent="0.55000000000000004">
      <c r="A11836" s="5"/>
    </row>
    <row r="11837" spans="1:1" x14ac:dyDescent="0.55000000000000004">
      <c r="A11837" s="5"/>
    </row>
    <row r="11838" spans="1:1" x14ac:dyDescent="0.55000000000000004">
      <c r="A11838" s="5"/>
    </row>
    <row r="11839" spans="1:1" x14ac:dyDescent="0.55000000000000004">
      <c r="A11839" s="5"/>
    </row>
    <row r="11840" spans="1:1" x14ac:dyDescent="0.55000000000000004">
      <c r="A11840" s="5"/>
    </row>
    <row r="11841" spans="1:1" x14ac:dyDescent="0.55000000000000004">
      <c r="A11841" s="5"/>
    </row>
    <row r="11842" spans="1:1" x14ac:dyDescent="0.55000000000000004">
      <c r="A11842" s="5"/>
    </row>
    <row r="11843" spans="1:1" x14ac:dyDescent="0.55000000000000004">
      <c r="A11843" s="5"/>
    </row>
    <row r="11844" spans="1:1" x14ac:dyDescent="0.55000000000000004">
      <c r="A11844" s="5"/>
    </row>
    <row r="11845" spans="1:1" x14ac:dyDescent="0.55000000000000004">
      <c r="A11845" s="5"/>
    </row>
    <row r="11846" spans="1:1" x14ac:dyDescent="0.55000000000000004">
      <c r="A11846" s="5"/>
    </row>
    <row r="11847" spans="1:1" x14ac:dyDescent="0.55000000000000004">
      <c r="A11847" s="5"/>
    </row>
    <row r="11848" spans="1:1" x14ac:dyDescent="0.55000000000000004">
      <c r="A11848" s="5"/>
    </row>
    <row r="11849" spans="1:1" x14ac:dyDescent="0.55000000000000004">
      <c r="A11849" s="5"/>
    </row>
    <row r="11850" spans="1:1" x14ac:dyDescent="0.55000000000000004">
      <c r="A11850" s="5"/>
    </row>
    <row r="11851" spans="1:1" x14ac:dyDescent="0.55000000000000004">
      <c r="A11851" s="5"/>
    </row>
    <row r="11852" spans="1:1" x14ac:dyDescent="0.55000000000000004">
      <c r="A11852" s="5"/>
    </row>
    <row r="11853" spans="1:1" x14ac:dyDescent="0.55000000000000004">
      <c r="A11853" s="5"/>
    </row>
    <row r="11854" spans="1:1" x14ac:dyDescent="0.55000000000000004">
      <c r="A11854" s="5"/>
    </row>
    <row r="11855" spans="1:1" x14ac:dyDescent="0.55000000000000004">
      <c r="A11855" s="5"/>
    </row>
    <row r="11856" spans="1:1" x14ac:dyDescent="0.55000000000000004">
      <c r="A11856" s="5"/>
    </row>
    <row r="11857" spans="1:1" x14ac:dyDescent="0.55000000000000004">
      <c r="A11857" s="5"/>
    </row>
    <row r="11858" spans="1:1" x14ac:dyDescent="0.55000000000000004">
      <c r="A11858" s="5"/>
    </row>
    <row r="11859" spans="1:1" x14ac:dyDescent="0.55000000000000004">
      <c r="A11859" s="5"/>
    </row>
    <row r="11860" spans="1:1" x14ac:dyDescent="0.55000000000000004">
      <c r="A11860" s="5"/>
    </row>
    <row r="11861" spans="1:1" x14ac:dyDescent="0.55000000000000004">
      <c r="A11861" s="5"/>
    </row>
    <row r="11862" spans="1:1" x14ac:dyDescent="0.55000000000000004">
      <c r="A11862" s="5"/>
    </row>
    <row r="11863" spans="1:1" x14ac:dyDescent="0.55000000000000004">
      <c r="A11863" s="5"/>
    </row>
    <row r="11864" spans="1:1" x14ac:dyDescent="0.55000000000000004">
      <c r="A11864" s="5"/>
    </row>
    <row r="11865" spans="1:1" x14ac:dyDescent="0.55000000000000004">
      <c r="A11865" s="5"/>
    </row>
    <row r="11866" spans="1:1" x14ac:dyDescent="0.55000000000000004">
      <c r="A11866" s="5"/>
    </row>
    <row r="11867" spans="1:1" x14ac:dyDescent="0.55000000000000004">
      <c r="A11867" s="5"/>
    </row>
    <row r="11868" spans="1:1" x14ac:dyDescent="0.55000000000000004">
      <c r="A11868" s="5"/>
    </row>
    <row r="11869" spans="1:1" x14ac:dyDescent="0.55000000000000004">
      <c r="A11869" s="5"/>
    </row>
    <row r="11870" spans="1:1" x14ac:dyDescent="0.55000000000000004">
      <c r="A11870" s="5"/>
    </row>
    <row r="11871" spans="1:1" x14ac:dyDescent="0.55000000000000004">
      <c r="A11871" s="5"/>
    </row>
    <row r="11872" spans="1:1" x14ac:dyDescent="0.55000000000000004">
      <c r="A11872" s="5"/>
    </row>
    <row r="11873" spans="1:1" x14ac:dyDescent="0.55000000000000004">
      <c r="A11873" s="5"/>
    </row>
    <row r="11874" spans="1:1" x14ac:dyDescent="0.55000000000000004">
      <c r="A11874" s="5"/>
    </row>
    <row r="11875" spans="1:1" x14ac:dyDescent="0.55000000000000004">
      <c r="A11875" s="5"/>
    </row>
    <row r="11876" spans="1:1" x14ac:dyDescent="0.55000000000000004">
      <c r="A11876" s="5"/>
    </row>
    <row r="11877" spans="1:1" x14ac:dyDescent="0.55000000000000004">
      <c r="A11877" s="5"/>
    </row>
    <row r="11878" spans="1:1" x14ac:dyDescent="0.55000000000000004">
      <c r="A11878" s="5"/>
    </row>
    <row r="11879" spans="1:1" x14ac:dyDescent="0.55000000000000004">
      <c r="A11879" s="5"/>
    </row>
    <row r="11880" spans="1:1" x14ac:dyDescent="0.55000000000000004">
      <c r="A11880" s="5"/>
    </row>
    <row r="11881" spans="1:1" x14ac:dyDescent="0.55000000000000004">
      <c r="A11881" s="5"/>
    </row>
    <row r="11882" spans="1:1" x14ac:dyDescent="0.55000000000000004">
      <c r="A11882" s="5"/>
    </row>
    <row r="11883" spans="1:1" x14ac:dyDescent="0.55000000000000004">
      <c r="A11883" s="5"/>
    </row>
    <row r="11884" spans="1:1" x14ac:dyDescent="0.55000000000000004">
      <c r="A11884" s="5"/>
    </row>
    <row r="11885" spans="1:1" x14ac:dyDescent="0.55000000000000004">
      <c r="A11885" s="5"/>
    </row>
    <row r="11886" spans="1:1" x14ac:dyDescent="0.55000000000000004">
      <c r="A11886" s="5"/>
    </row>
    <row r="11887" spans="1:1" x14ac:dyDescent="0.55000000000000004">
      <c r="A11887" s="5"/>
    </row>
    <row r="11888" spans="1:1" x14ac:dyDescent="0.55000000000000004">
      <c r="A11888" s="5"/>
    </row>
    <row r="11889" spans="1:1" x14ac:dyDescent="0.55000000000000004">
      <c r="A11889" s="5"/>
    </row>
    <row r="11890" spans="1:1" x14ac:dyDescent="0.55000000000000004">
      <c r="A11890" s="5"/>
    </row>
    <row r="11891" spans="1:1" x14ac:dyDescent="0.55000000000000004">
      <c r="A11891" s="5"/>
    </row>
    <row r="11892" spans="1:1" x14ac:dyDescent="0.55000000000000004">
      <c r="A11892" s="5"/>
    </row>
    <row r="11893" spans="1:1" x14ac:dyDescent="0.55000000000000004">
      <c r="A11893" s="5"/>
    </row>
    <row r="11894" spans="1:1" x14ac:dyDescent="0.55000000000000004">
      <c r="A11894" s="5"/>
    </row>
    <row r="11895" spans="1:1" x14ac:dyDescent="0.55000000000000004">
      <c r="A11895" s="5"/>
    </row>
    <row r="11896" spans="1:1" x14ac:dyDescent="0.55000000000000004">
      <c r="A11896" s="5"/>
    </row>
    <row r="11897" spans="1:1" x14ac:dyDescent="0.55000000000000004">
      <c r="A11897" s="5"/>
    </row>
    <row r="11898" spans="1:1" x14ac:dyDescent="0.55000000000000004">
      <c r="A11898" s="5"/>
    </row>
    <row r="11899" spans="1:1" x14ac:dyDescent="0.55000000000000004">
      <c r="A11899" s="5"/>
    </row>
    <row r="11900" spans="1:1" x14ac:dyDescent="0.55000000000000004">
      <c r="A11900" s="5"/>
    </row>
    <row r="11901" spans="1:1" x14ac:dyDescent="0.55000000000000004">
      <c r="A11901" s="5"/>
    </row>
    <row r="11902" spans="1:1" x14ac:dyDescent="0.55000000000000004">
      <c r="A11902" s="5"/>
    </row>
    <row r="11903" spans="1:1" x14ac:dyDescent="0.55000000000000004">
      <c r="A11903" s="5"/>
    </row>
    <row r="11904" spans="1:1" x14ac:dyDescent="0.55000000000000004">
      <c r="A11904" s="5"/>
    </row>
    <row r="11905" spans="1:1" x14ac:dyDescent="0.55000000000000004">
      <c r="A11905" s="5"/>
    </row>
    <row r="11906" spans="1:1" x14ac:dyDescent="0.55000000000000004">
      <c r="A11906" s="5"/>
    </row>
    <row r="11907" spans="1:1" x14ac:dyDescent="0.55000000000000004">
      <c r="A11907" s="5"/>
    </row>
    <row r="11908" spans="1:1" x14ac:dyDescent="0.55000000000000004">
      <c r="A11908" s="5"/>
    </row>
    <row r="11909" spans="1:1" x14ac:dyDescent="0.55000000000000004">
      <c r="A11909" s="5"/>
    </row>
    <row r="11910" spans="1:1" x14ac:dyDescent="0.55000000000000004">
      <c r="A11910" s="5"/>
    </row>
    <row r="11911" spans="1:1" x14ac:dyDescent="0.55000000000000004">
      <c r="A11911" s="5"/>
    </row>
    <row r="11912" spans="1:1" x14ac:dyDescent="0.55000000000000004">
      <c r="A11912" s="5"/>
    </row>
    <row r="11913" spans="1:1" x14ac:dyDescent="0.55000000000000004">
      <c r="A11913" s="5"/>
    </row>
    <row r="11914" spans="1:1" x14ac:dyDescent="0.55000000000000004">
      <c r="A11914" s="5"/>
    </row>
    <row r="11915" spans="1:1" x14ac:dyDescent="0.55000000000000004">
      <c r="A11915" s="5"/>
    </row>
    <row r="11916" spans="1:1" x14ac:dyDescent="0.55000000000000004">
      <c r="A11916" s="5"/>
    </row>
    <row r="11917" spans="1:1" x14ac:dyDescent="0.55000000000000004">
      <c r="A11917" s="5"/>
    </row>
    <row r="11918" spans="1:1" x14ac:dyDescent="0.55000000000000004">
      <c r="A11918" s="5"/>
    </row>
    <row r="11919" spans="1:1" x14ac:dyDescent="0.55000000000000004">
      <c r="A11919" s="5"/>
    </row>
    <row r="11920" spans="1:1" x14ac:dyDescent="0.55000000000000004">
      <c r="A11920" s="5"/>
    </row>
    <row r="11921" spans="1:1" x14ac:dyDescent="0.55000000000000004">
      <c r="A11921" s="5"/>
    </row>
    <row r="11922" spans="1:1" x14ac:dyDescent="0.55000000000000004">
      <c r="A11922" s="5"/>
    </row>
    <row r="11923" spans="1:1" x14ac:dyDescent="0.55000000000000004">
      <c r="A11923" s="5"/>
    </row>
    <row r="11924" spans="1:1" x14ac:dyDescent="0.55000000000000004">
      <c r="A11924" s="5"/>
    </row>
    <row r="11925" spans="1:1" x14ac:dyDescent="0.55000000000000004">
      <c r="A11925" s="5"/>
    </row>
    <row r="11926" spans="1:1" x14ac:dyDescent="0.55000000000000004">
      <c r="A11926" s="5"/>
    </row>
    <row r="11927" spans="1:1" x14ac:dyDescent="0.55000000000000004">
      <c r="A11927" s="5"/>
    </row>
    <row r="11928" spans="1:1" x14ac:dyDescent="0.55000000000000004">
      <c r="A11928" s="5"/>
    </row>
    <row r="11929" spans="1:1" x14ac:dyDescent="0.55000000000000004">
      <c r="A11929" s="5"/>
    </row>
    <row r="11930" spans="1:1" x14ac:dyDescent="0.55000000000000004">
      <c r="A11930" s="5"/>
    </row>
    <row r="11931" spans="1:1" x14ac:dyDescent="0.55000000000000004">
      <c r="A11931" s="5"/>
    </row>
    <row r="11932" spans="1:1" x14ac:dyDescent="0.55000000000000004">
      <c r="A11932" s="5"/>
    </row>
    <row r="11933" spans="1:1" x14ac:dyDescent="0.55000000000000004">
      <c r="A11933" s="5"/>
    </row>
    <row r="11934" spans="1:1" x14ac:dyDescent="0.55000000000000004">
      <c r="A11934" s="5"/>
    </row>
    <row r="11935" spans="1:1" x14ac:dyDescent="0.55000000000000004">
      <c r="A11935" s="5"/>
    </row>
    <row r="11936" spans="1:1" x14ac:dyDescent="0.55000000000000004">
      <c r="A11936" s="5"/>
    </row>
    <row r="11937" spans="1:1" x14ac:dyDescent="0.55000000000000004">
      <c r="A11937" s="5"/>
    </row>
    <row r="11938" spans="1:1" x14ac:dyDescent="0.55000000000000004">
      <c r="A11938" s="5"/>
    </row>
    <row r="11939" spans="1:1" x14ac:dyDescent="0.55000000000000004">
      <c r="A11939" s="5"/>
    </row>
    <row r="11940" spans="1:1" x14ac:dyDescent="0.55000000000000004">
      <c r="A11940" s="5"/>
    </row>
    <row r="11941" spans="1:1" x14ac:dyDescent="0.55000000000000004">
      <c r="A11941" s="5"/>
    </row>
    <row r="11942" spans="1:1" x14ac:dyDescent="0.55000000000000004">
      <c r="A11942" s="5"/>
    </row>
    <row r="11943" spans="1:1" x14ac:dyDescent="0.55000000000000004">
      <c r="A11943" s="5"/>
    </row>
    <row r="11944" spans="1:1" x14ac:dyDescent="0.55000000000000004">
      <c r="A11944" s="5"/>
    </row>
    <row r="11945" spans="1:1" x14ac:dyDescent="0.55000000000000004">
      <c r="A11945" s="5"/>
    </row>
    <row r="11946" spans="1:1" x14ac:dyDescent="0.55000000000000004">
      <c r="A11946" s="5"/>
    </row>
    <row r="11947" spans="1:1" x14ac:dyDescent="0.55000000000000004">
      <c r="A11947" s="5"/>
    </row>
    <row r="11948" spans="1:1" x14ac:dyDescent="0.55000000000000004">
      <c r="A11948" s="5"/>
    </row>
    <row r="11949" spans="1:1" x14ac:dyDescent="0.55000000000000004">
      <c r="A11949" s="5"/>
    </row>
    <row r="11950" spans="1:1" x14ac:dyDescent="0.55000000000000004">
      <c r="A11950" s="5"/>
    </row>
    <row r="11951" spans="1:1" x14ac:dyDescent="0.55000000000000004">
      <c r="A11951" s="5"/>
    </row>
    <row r="11952" spans="1:1" x14ac:dyDescent="0.55000000000000004">
      <c r="A11952" s="5"/>
    </row>
    <row r="11953" spans="1:1" x14ac:dyDescent="0.55000000000000004">
      <c r="A11953" s="5"/>
    </row>
    <row r="11954" spans="1:1" x14ac:dyDescent="0.55000000000000004">
      <c r="A11954" s="5"/>
    </row>
    <row r="11955" spans="1:1" x14ac:dyDescent="0.55000000000000004">
      <c r="A11955" s="5"/>
    </row>
    <row r="11956" spans="1:1" x14ac:dyDescent="0.55000000000000004">
      <c r="A11956" s="5"/>
    </row>
    <row r="11957" spans="1:1" x14ac:dyDescent="0.55000000000000004">
      <c r="A11957" s="5"/>
    </row>
    <row r="11958" spans="1:1" x14ac:dyDescent="0.55000000000000004">
      <c r="A11958" s="5"/>
    </row>
    <row r="11959" spans="1:1" x14ac:dyDescent="0.55000000000000004">
      <c r="A11959" s="5"/>
    </row>
    <row r="11960" spans="1:1" x14ac:dyDescent="0.55000000000000004">
      <c r="A11960" s="5"/>
    </row>
    <row r="11961" spans="1:1" x14ac:dyDescent="0.55000000000000004">
      <c r="A11961" s="5"/>
    </row>
    <row r="11962" spans="1:1" x14ac:dyDescent="0.55000000000000004">
      <c r="A11962" s="5"/>
    </row>
    <row r="11963" spans="1:1" x14ac:dyDescent="0.55000000000000004">
      <c r="A11963" s="5"/>
    </row>
    <row r="11964" spans="1:1" x14ac:dyDescent="0.55000000000000004">
      <c r="A11964" s="5"/>
    </row>
    <row r="11965" spans="1:1" x14ac:dyDescent="0.55000000000000004">
      <c r="A11965" s="5"/>
    </row>
    <row r="11966" spans="1:1" x14ac:dyDescent="0.55000000000000004">
      <c r="A11966" s="5"/>
    </row>
    <row r="11967" spans="1:1" x14ac:dyDescent="0.55000000000000004">
      <c r="A11967" s="5"/>
    </row>
    <row r="11968" spans="1:1" x14ac:dyDescent="0.55000000000000004">
      <c r="A11968" s="5"/>
    </row>
    <row r="11969" spans="1:1" x14ac:dyDescent="0.55000000000000004">
      <c r="A11969" s="5"/>
    </row>
    <row r="11970" spans="1:1" x14ac:dyDescent="0.55000000000000004">
      <c r="A11970" s="5"/>
    </row>
    <row r="11971" spans="1:1" x14ac:dyDescent="0.55000000000000004">
      <c r="A11971" s="5"/>
    </row>
    <row r="11972" spans="1:1" x14ac:dyDescent="0.55000000000000004">
      <c r="A11972" s="5"/>
    </row>
    <row r="11973" spans="1:1" x14ac:dyDescent="0.55000000000000004">
      <c r="A11973" s="5"/>
    </row>
    <row r="11974" spans="1:1" x14ac:dyDescent="0.55000000000000004">
      <c r="A11974" s="5"/>
    </row>
    <row r="11975" spans="1:1" x14ac:dyDescent="0.55000000000000004">
      <c r="A11975" s="5"/>
    </row>
    <row r="11976" spans="1:1" x14ac:dyDescent="0.55000000000000004">
      <c r="A11976" s="5"/>
    </row>
    <row r="11977" spans="1:1" x14ac:dyDescent="0.55000000000000004">
      <c r="A11977" s="5"/>
    </row>
    <row r="11978" spans="1:1" x14ac:dyDescent="0.55000000000000004">
      <c r="A11978" s="5"/>
    </row>
    <row r="11979" spans="1:1" x14ac:dyDescent="0.55000000000000004">
      <c r="A11979" s="5"/>
    </row>
    <row r="11980" spans="1:1" x14ac:dyDescent="0.55000000000000004">
      <c r="A11980" s="5"/>
    </row>
    <row r="11981" spans="1:1" x14ac:dyDescent="0.55000000000000004">
      <c r="A11981" s="5"/>
    </row>
    <row r="11982" spans="1:1" x14ac:dyDescent="0.55000000000000004">
      <c r="A11982" s="5"/>
    </row>
    <row r="11983" spans="1:1" x14ac:dyDescent="0.55000000000000004">
      <c r="A11983" s="5"/>
    </row>
    <row r="11984" spans="1:1" x14ac:dyDescent="0.55000000000000004">
      <c r="A11984" s="5"/>
    </row>
    <row r="11985" spans="1:1" x14ac:dyDescent="0.55000000000000004">
      <c r="A11985" s="5"/>
    </row>
    <row r="11986" spans="1:1" x14ac:dyDescent="0.55000000000000004">
      <c r="A11986" s="5"/>
    </row>
    <row r="11987" spans="1:1" x14ac:dyDescent="0.55000000000000004">
      <c r="A11987" s="5"/>
    </row>
    <row r="11988" spans="1:1" x14ac:dyDescent="0.55000000000000004">
      <c r="A11988" s="5"/>
    </row>
    <row r="11989" spans="1:1" x14ac:dyDescent="0.55000000000000004">
      <c r="A11989" s="5"/>
    </row>
    <row r="11990" spans="1:1" x14ac:dyDescent="0.55000000000000004">
      <c r="A11990" s="5"/>
    </row>
    <row r="11991" spans="1:1" x14ac:dyDescent="0.55000000000000004">
      <c r="A11991" s="5"/>
    </row>
    <row r="11992" spans="1:1" x14ac:dyDescent="0.55000000000000004">
      <c r="A11992" s="5"/>
    </row>
    <row r="11993" spans="1:1" x14ac:dyDescent="0.55000000000000004">
      <c r="A11993" s="5"/>
    </row>
    <row r="11994" spans="1:1" x14ac:dyDescent="0.55000000000000004">
      <c r="A11994" s="5"/>
    </row>
    <row r="11995" spans="1:1" x14ac:dyDescent="0.55000000000000004">
      <c r="A11995" s="5"/>
    </row>
    <row r="11996" spans="1:1" x14ac:dyDescent="0.55000000000000004">
      <c r="A11996" s="5"/>
    </row>
    <row r="11997" spans="1:1" x14ac:dyDescent="0.55000000000000004">
      <c r="A11997" s="5"/>
    </row>
    <row r="11998" spans="1:1" x14ac:dyDescent="0.55000000000000004">
      <c r="A11998" s="5"/>
    </row>
    <row r="11999" spans="1:1" x14ac:dyDescent="0.55000000000000004">
      <c r="A11999" s="5"/>
    </row>
    <row r="12000" spans="1:1" x14ac:dyDescent="0.55000000000000004">
      <c r="A12000" s="5"/>
    </row>
    <row r="12001" spans="1:1" x14ac:dyDescent="0.55000000000000004">
      <c r="A12001" s="5"/>
    </row>
    <row r="12002" spans="1:1" x14ac:dyDescent="0.55000000000000004">
      <c r="A12002" s="5"/>
    </row>
    <row r="12003" spans="1:1" x14ac:dyDescent="0.55000000000000004">
      <c r="A12003" s="5"/>
    </row>
    <row r="12004" spans="1:1" x14ac:dyDescent="0.55000000000000004">
      <c r="A12004" s="5"/>
    </row>
    <row r="12005" spans="1:1" x14ac:dyDescent="0.55000000000000004">
      <c r="A12005" s="5"/>
    </row>
    <row r="12006" spans="1:1" x14ac:dyDescent="0.55000000000000004">
      <c r="A12006" s="5"/>
    </row>
    <row r="12007" spans="1:1" x14ac:dyDescent="0.55000000000000004">
      <c r="A12007" s="5"/>
    </row>
    <row r="12008" spans="1:1" x14ac:dyDescent="0.55000000000000004">
      <c r="A12008" s="5"/>
    </row>
    <row r="12009" spans="1:1" x14ac:dyDescent="0.55000000000000004">
      <c r="A12009" s="5"/>
    </row>
    <row r="12010" spans="1:1" x14ac:dyDescent="0.55000000000000004">
      <c r="A12010" s="5"/>
    </row>
    <row r="12011" spans="1:1" x14ac:dyDescent="0.55000000000000004">
      <c r="A12011" s="5"/>
    </row>
    <row r="12012" spans="1:1" x14ac:dyDescent="0.55000000000000004">
      <c r="A12012" s="5"/>
    </row>
    <row r="12013" spans="1:1" x14ac:dyDescent="0.55000000000000004">
      <c r="A12013" s="5"/>
    </row>
    <row r="12014" spans="1:1" x14ac:dyDescent="0.55000000000000004">
      <c r="A12014" s="5"/>
    </row>
    <row r="12015" spans="1:1" x14ac:dyDescent="0.55000000000000004">
      <c r="A12015" s="5"/>
    </row>
    <row r="12016" spans="1:1" x14ac:dyDescent="0.55000000000000004">
      <c r="A12016" s="5"/>
    </row>
    <row r="12017" spans="1:1" x14ac:dyDescent="0.55000000000000004">
      <c r="A12017" s="5"/>
    </row>
    <row r="12018" spans="1:1" x14ac:dyDescent="0.55000000000000004">
      <c r="A12018" s="5"/>
    </row>
    <row r="12019" spans="1:1" x14ac:dyDescent="0.55000000000000004">
      <c r="A12019" s="5"/>
    </row>
    <row r="12020" spans="1:1" x14ac:dyDescent="0.55000000000000004">
      <c r="A12020" s="5"/>
    </row>
    <row r="12021" spans="1:1" x14ac:dyDescent="0.55000000000000004">
      <c r="A12021" s="5"/>
    </row>
    <row r="12022" spans="1:1" x14ac:dyDescent="0.55000000000000004">
      <c r="A12022" s="5"/>
    </row>
    <row r="12023" spans="1:1" x14ac:dyDescent="0.55000000000000004">
      <c r="A12023" s="5"/>
    </row>
    <row r="12024" spans="1:1" x14ac:dyDescent="0.55000000000000004">
      <c r="A12024" s="5"/>
    </row>
    <row r="12025" spans="1:1" x14ac:dyDescent="0.55000000000000004">
      <c r="A12025" s="5"/>
    </row>
    <row r="12026" spans="1:1" x14ac:dyDescent="0.55000000000000004">
      <c r="A12026" s="5"/>
    </row>
    <row r="12027" spans="1:1" x14ac:dyDescent="0.55000000000000004">
      <c r="A12027" s="5"/>
    </row>
    <row r="12028" spans="1:1" x14ac:dyDescent="0.55000000000000004">
      <c r="A12028" s="5"/>
    </row>
    <row r="12029" spans="1:1" x14ac:dyDescent="0.55000000000000004">
      <c r="A12029" s="5"/>
    </row>
    <row r="12030" spans="1:1" x14ac:dyDescent="0.55000000000000004">
      <c r="A12030" s="5"/>
    </row>
    <row r="12031" spans="1:1" x14ac:dyDescent="0.55000000000000004">
      <c r="A12031" s="5"/>
    </row>
    <row r="12032" spans="1:1" x14ac:dyDescent="0.55000000000000004">
      <c r="A12032" s="5"/>
    </row>
    <row r="12033" spans="1:1" x14ac:dyDescent="0.55000000000000004">
      <c r="A12033" s="5"/>
    </row>
    <row r="12034" spans="1:1" x14ac:dyDescent="0.55000000000000004">
      <c r="A12034" s="5"/>
    </row>
    <row r="12035" spans="1:1" x14ac:dyDescent="0.55000000000000004">
      <c r="A12035" s="5"/>
    </row>
    <row r="12036" spans="1:1" x14ac:dyDescent="0.55000000000000004">
      <c r="A12036" s="5"/>
    </row>
    <row r="12037" spans="1:1" x14ac:dyDescent="0.55000000000000004">
      <c r="A12037" s="5"/>
    </row>
    <row r="12038" spans="1:1" x14ac:dyDescent="0.55000000000000004">
      <c r="A12038" s="5"/>
    </row>
    <row r="12039" spans="1:1" x14ac:dyDescent="0.55000000000000004">
      <c r="A12039" s="5"/>
    </row>
    <row r="12040" spans="1:1" x14ac:dyDescent="0.55000000000000004">
      <c r="A12040" s="5"/>
    </row>
    <row r="12041" spans="1:1" x14ac:dyDescent="0.55000000000000004">
      <c r="A12041" s="5"/>
    </row>
    <row r="12042" spans="1:1" x14ac:dyDescent="0.55000000000000004">
      <c r="A12042" s="5"/>
    </row>
    <row r="12043" spans="1:1" x14ac:dyDescent="0.55000000000000004">
      <c r="A12043" s="5"/>
    </row>
    <row r="12044" spans="1:1" x14ac:dyDescent="0.55000000000000004">
      <c r="A12044" s="5"/>
    </row>
    <row r="12045" spans="1:1" x14ac:dyDescent="0.55000000000000004">
      <c r="A12045" s="5"/>
    </row>
    <row r="12046" spans="1:1" x14ac:dyDescent="0.55000000000000004">
      <c r="A12046" s="5"/>
    </row>
    <row r="12047" spans="1:1" x14ac:dyDescent="0.55000000000000004">
      <c r="A12047" s="5"/>
    </row>
    <row r="12048" spans="1:1" x14ac:dyDescent="0.55000000000000004">
      <c r="A12048" s="5"/>
    </row>
    <row r="12049" spans="1:1" x14ac:dyDescent="0.55000000000000004">
      <c r="A12049" s="5"/>
    </row>
    <row r="12050" spans="1:1" x14ac:dyDescent="0.55000000000000004">
      <c r="A12050" s="5"/>
    </row>
    <row r="12051" spans="1:1" x14ac:dyDescent="0.55000000000000004">
      <c r="A12051" s="5"/>
    </row>
    <row r="12052" spans="1:1" x14ac:dyDescent="0.55000000000000004">
      <c r="A12052" s="5"/>
    </row>
    <row r="12053" spans="1:1" x14ac:dyDescent="0.55000000000000004">
      <c r="A12053" s="5"/>
    </row>
    <row r="12054" spans="1:1" x14ac:dyDescent="0.55000000000000004">
      <c r="A12054" s="5"/>
    </row>
    <row r="12055" spans="1:1" x14ac:dyDescent="0.55000000000000004">
      <c r="A12055" s="5"/>
    </row>
    <row r="12056" spans="1:1" x14ac:dyDescent="0.55000000000000004">
      <c r="A12056" s="5"/>
    </row>
    <row r="12057" spans="1:1" x14ac:dyDescent="0.55000000000000004">
      <c r="A12057" s="5"/>
    </row>
    <row r="12058" spans="1:1" x14ac:dyDescent="0.55000000000000004">
      <c r="A12058" s="5"/>
    </row>
    <row r="12059" spans="1:1" x14ac:dyDescent="0.55000000000000004">
      <c r="A12059" s="5"/>
    </row>
    <row r="12060" spans="1:1" x14ac:dyDescent="0.55000000000000004">
      <c r="A12060" s="5"/>
    </row>
    <row r="12061" spans="1:1" x14ac:dyDescent="0.55000000000000004">
      <c r="A12061" s="5"/>
    </row>
    <row r="12062" spans="1:1" x14ac:dyDescent="0.55000000000000004">
      <c r="A12062" s="5"/>
    </row>
    <row r="12063" spans="1:1" x14ac:dyDescent="0.55000000000000004">
      <c r="A12063" s="5"/>
    </row>
    <row r="12064" spans="1:1" x14ac:dyDescent="0.55000000000000004">
      <c r="A12064" s="5"/>
    </row>
    <row r="12065" spans="1:1" x14ac:dyDescent="0.55000000000000004">
      <c r="A12065" s="5"/>
    </row>
    <row r="12066" spans="1:1" x14ac:dyDescent="0.55000000000000004">
      <c r="A12066" s="5"/>
    </row>
    <row r="12067" spans="1:1" x14ac:dyDescent="0.55000000000000004">
      <c r="A12067" s="5"/>
    </row>
    <row r="12068" spans="1:1" x14ac:dyDescent="0.55000000000000004">
      <c r="A12068" s="5"/>
    </row>
    <row r="12069" spans="1:1" x14ac:dyDescent="0.55000000000000004">
      <c r="A12069" s="5"/>
    </row>
    <row r="12070" spans="1:1" x14ac:dyDescent="0.55000000000000004">
      <c r="A12070" s="5"/>
    </row>
    <row r="12071" spans="1:1" x14ac:dyDescent="0.55000000000000004">
      <c r="A12071" s="5"/>
    </row>
    <row r="12072" spans="1:1" x14ac:dyDescent="0.55000000000000004">
      <c r="A12072" s="5"/>
    </row>
    <row r="12073" spans="1:1" x14ac:dyDescent="0.55000000000000004">
      <c r="A12073" s="5"/>
    </row>
    <row r="12074" spans="1:1" x14ac:dyDescent="0.55000000000000004">
      <c r="A12074" s="5"/>
    </row>
    <row r="12075" spans="1:1" x14ac:dyDescent="0.55000000000000004">
      <c r="A12075" s="5"/>
    </row>
    <row r="12076" spans="1:1" x14ac:dyDescent="0.55000000000000004">
      <c r="A12076" s="5"/>
    </row>
    <row r="12077" spans="1:1" x14ac:dyDescent="0.55000000000000004">
      <c r="A12077" s="5"/>
    </row>
    <row r="12078" spans="1:1" x14ac:dyDescent="0.55000000000000004">
      <c r="A12078" s="5"/>
    </row>
    <row r="12079" spans="1:1" x14ac:dyDescent="0.55000000000000004">
      <c r="A12079" s="5"/>
    </row>
    <row r="12080" spans="1:1" x14ac:dyDescent="0.55000000000000004">
      <c r="A12080" s="5"/>
    </row>
    <row r="12081" spans="1:1" x14ac:dyDescent="0.55000000000000004">
      <c r="A12081" s="5"/>
    </row>
    <row r="12082" spans="1:1" x14ac:dyDescent="0.55000000000000004">
      <c r="A12082" s="5"/>
    </row>
    <row r="12083" spans="1:1" x14ac:dyDescent="0.55000000000000004">
      <c r="A12083" s="5"/>
    </row>
    <row r="12084" spans="1:1" x14ac:dyDescent="0.55000000000000004">
      <c r="A12084" s="5"/>
    </row>
    <row r="12085" spans="1:1" x14ac:dyDescent="0.55000000000000004">
      <c r="A12085" s="5"/>
    </row>
    <row r="12086" spans="1:1" x14ac:dyDescent="0.55000000000000004">
      <c r="A12086" s="5"/>
    </row>
    <row r="12087" spans="1:1" x14ac:dyDescent="0.55000000000000004">
      <c r="A12087" s="5"/>
    </row>
    <row r="12088" spans="1:1" x14ac:dyDescent="0.55000000000000004">
      <c r="A12088" s="5"/>
    </row>
    <row r="12089" spans="1:1" x14ac:dyDescent="0.55000000000000004">
      <c r="A12089" s="5"/>
    </row>
    <row r="12090" spans="1:1" x14ac:dyDescent="0.55000000000000004">
      <c r="A12090" s="5"/>
    </row>
    <row r="12091" spans="1:1" x14ac:dyDescent="0.55000000000000004">
      <c r="A12091" s="5"/>
    </row>
    <row r="12092" spans="1:1" x14ac:dyDescent="0.55000000000000004">
      <c r="A12092" s="5"/>
    </row>
    <row r="12093" spans="1:1" x14ac:dyDescent="0.55000000000000004">
      <c r="A12093" s="5"/>
    </row>
    <row r="12094" spans="1:1" x14ac:dyDescent="0.55000000000000004">
      <c r="A12094" s="5"/>
    </row>
    <row r="12095" spans="1:1" x14ac:dyDescent="0.55000000000000004">
      <c r="A12095" s="5"/>
    </row>
    <row r="12096" spans="1:1" x14ac:dyDescent="0.55000000000000004">
      <c r="A12096" s="5"/>
    </row>
    <row r="12097" spans="1:1" x14ac:dyDescent="0.55000000000000004">
      <c r="A12097" s="5"/>
    </row>
    <row r="12098" spans="1:1" x14ac:dyDescent="0.55000000000000004">
      <c r="A12098" s="5"/>
    </row>
    <row r="12099" spans="1:1" x14ac:dyDescent="0.55000000000000004">
      <c r="A12099" s="5"/>
    </row>
    <row r="12100" spans="1:1" x14ac:dyDescent="0.55000000000000004">
      <c r="A12100" s="5"/>
    </row>
    <row r="12101" spans="1:1" x14ac:dyDescent="0.55000000000000004">
      <c r="A12101" s="5"/>
    </row>
    <row r="12102" spans="1:1" x14ac:dyDescent="0.55000000000000004">
      <c r="A12102" s="5"/>
    </row>
    <row r="12103" spans="1:1" x14ac:dyDescent="0.55000000000000004">
      <c r="A12103" s="5"/>
    </row>
    <row r="12104" spans="1:1" x14ac:dyDescent="0.55000000000000004">
      <c r="A12104" s="5"/>
    </row>
    <row r="12105" spans="1:1" x14ac:dyDescent="0.55000000000000004">
      <c r="A12105" s="5"/>
    </row>
    <row r="12106" spans="1:1" x14ac:dyDescent="0.55000000000000004">
      <c r="A12106" s="5"/>
    </row>
    <row r="12107" spans="1:1" x14ac:dyDescent="0.55000000000000004">
      <c r="A12107" s="5"/>
    </row>
    <row r="12108" spans="1:1" x14ac:dyDescent="0.55000000000000004">
      <c r="A12108" s="5"/>
    </row>
    <row r="12109" spans="1:1" x14ac:dyDescent="0.55000000000000004">
      <c r="A12109" s="5"/>
    </row>
    <row r="12110" spans="1:1" x14ac:dyDescent="0.55000000000000004">
      <c r="A12110" s="5"/>
    </row>
    <row r="12111" spans="1:1" x14ac:dyDescent="0.55000000000000004">
      <c r="A12111" s="5"/>
    </row>
    <row r="12112" spans="1:1" x14ac:dyDescent="0.55000000000000004">
      <c r="A12112" s="5"/>
    </row>
    <row r="12113" spans="1:1" x14ac:dyDescent="0.55000000000000004">
      <c r="A12113" s="5"/>
    </row>
    <row r="12114" spans="1:1" x14ac:dyDescent="0.55000000000000004">
      <c r="A12114" s="5"/>
    </row>
    <row r="12115" spans="1:1" x14ac:dyDescent="0.55000000000000004">
      <c r="A12115" s="5"/>
    </row>
    <row r="12116" spans="1:1" x14ac:dyDescent="0.55000000000000004">
      <c r="A12116" s="5"/>
    </row>
    <row r="12117" spans="1:1" x14ac:dyDescent="0.55000000000000004">
      <c r="A12117" s="5"/>
    </row>
    <row r="12118" spans="1:1" x14ac:dyDescent="0.55000000000000004">
      <c r="A12118" s="5"/>
    </row>
    <row r="12119" spans="1:1" x14ac:dyDescent="0.55000000000000004">
      <c r="A12119" s="5"/>
    </row>
    <row r="12120" spans="1:1" x14ac:dyDescent="0.55000000000000004">
      <c r="A12120" s="5"/>
    </row>
    <row r="12121" spans="1:1" x14ac:dyDescent="0.55000000000000004">
      <c r="A12121" s="5"/>
    </row>
    <row r="12122" spans="1:1" x14ac:dyDescent="0.55000000000000004">
      <c r="A12122" s="5"/>
    </row>
    <row r="12123" spans="1:1" x14ac:dyDescent="0.55000000000000004">
      <c r="A12123" s="5"/>
    </row>
    <row r="12124" spans="1:1" x14ac:dyDescent="0.55000000000000004">
      <c r="A12124" s="5"/>
    </row>
    <row r="12125" spans="1:1" x14ac:dyDescent="0.55000000000000004">
      <c r="A12125" s="5"/>
    </row>
    <row r="12126" spans="1:1" x14ac:dyDescent="0.55000000000000004">
      <c r="A12126" s="5"/>
    </row>
    <row r="12127" spans="1:1" x14ac:dyDescent="0.55000000000000004">
      <c r="A12127" s="5"/>
    </row>
    <row r="12128" spans="1:1" x14ac:dyDescent="0.55000000000000004">
      <c r="A12128" s="5"/>
    </row>
    <row r="12129" spans="1:1" x14ac:dyDescent="0.55000000000000004">
      <c r="A12129" s="5"/>
    </row>
    <row r="12130" spans="1:1" x14ac:dyDescent="0.55000000000000004">
      <c r="A12130" s="5"/>
    </row>
    <row r="12131" spans="1:1" x14ac:dyDescent="0.55000000000000004">
      <c r="A12131" s="5"/>
    </row>
    <row r="12132" spans="1:1" x14ac:dyDescent="0.55000000000000004">
      <c r="A12132" s="5"/>
    </row>
    <row r="12133" spans="1:1" x14ac:dyDescent="0.55000000000000004">
      <c r="A12133" s="5"/>
    </row>
    <row r="12134" spans="1:1" x14ac:dyDescent="0.55000000000000004">
      <c r="A12134" s="5"/>
    </row>
    <row r="12135" spans="1:1" x14ac:dyDescent="0.55000000000000004">
      <c r="A12135" s="5"/>
    </row>
    <row r="12136" spans="1:1" x14ac:dyDescent="0.55000000000000004">
      <c r="A12136" s="5"/>
    </row>
    <row r="12137" spans="1:1" x14ac:dyDescent="0.55000000000000004">
      <c r="A12137" s="5"/>
    </row>
    <row r="12138" spans="1:1" x14ac:dyDescent="0.55000000000000004">
      <c r="A12138" s="5"/>
    </row>
    <row r="12139" spans="1:1" x14ac:dyDescent="0.55000000000000004">
      <c r="A12139" s="5"/>
    </row>
    <row r="12140" spans="1:1" x14ac:dyDescent="0.55000000000000004">
      <c r="A12140" s="5"/>
    </row>
    <row r="12141" spans="1:1" x14ac:dyDescent="0.55000000000000004">
      <c r="A12141" s="5"/>
    </row>
    <row r="12142" spans="1:1" x14ac:dyDescent="0.55000000000000004">
      <c r="A12142" s="5"/>
    </row>
    <row r="12143" spans="1:1" x14ac:dyDescent="0.55000000000000004">
      <c r="A12143" s="5"/>
    </row>
    <row r="12144" spans="1:1" x14ac:dyDescent="0.55000000000000004">
      <c r="A12144" s="5"/>
    </row>
    <row r="12145" spans="1:1" x14ac:dyDescent="0.55000000000000004">
      <c r="A12145" s="5"/>
    </row>
    <row r="12146" spans="1:1" x14ac:dyDescent="0.55000000000000004">
      <c r="A12146" s="5"/>
    </row>
    <row r="12147" spans="1:1" x14ac:dyDescent="0.55000000000000004">
      <c r="A12147" s="5"/>
    </row>
    <row r="12148" spans="1:1" x14ac:dyDescent="0.55000000000000004">
      <c r="A12148" s="5"/>
    </row>
    <row r="12149" spans="1:1" x14ac:dyDescent="0.55000000000000004">
      <c r="A12149" s="5"/>
    </row>
    <row r="12150" spans="1:1" x14ac:dyDescent="0.55000000000000004">
      <c r="A12150" s="5"/>
    </row>
    <row r="12151" spans="1:1" x14ac:dyDescent="0.55000000000000004">
      <c r="A12151" s="5"/>
    </row>
    <row r="12152" spans="1:1" x14ac:dyDescent="0.55000000000000004">
      <c r="A12152" s="5"/>
    </row>
    <row r="12153" spans="1:1" x14ac:dyDescent="0.55000000000000004">
      <c r="A12153" s="5"/>
    </row>
    <row r="12154" spans="1:1" x14ac:dyDescent="0.55000000000000004">
      <c r="A12154" s="5"/>
    </row>
    <row r="12155" spans="1:1" x14ac:dyDescent="0.55000000000000004">
      <c r="A12155" s="5"/>
    </row>
    <row r="12156" spans="1:1" x14ac:dyDescent="0.55000000000000004">
      <c r="A12156" s="5"/>
    </row>
    <row r="12157" spans="1:1" x14ac:dyDescent="0.55000000000000004">
      <c r="A12157" s="5"/>
    </row>
    <row r="12158" spans="1:1" x14ac:dyDescent="0.55000000000000004">
      <c r="A12158" s="5"/>
    </row>
    <row r="12159" spans="1:1" x14ac:dyDescent="0.55000000000000004">
      <c r="A12159" s="5"/>
    </row>
    <row r="12160" spans="1:1" x14ac:dyDescent="0.55000000000000004">
      <c r="A12160" s="5"/>
    </row>
    <row r="12161" spans="1:1" x14ac:dyDescent="0.55000000000000004">
      <c r="A12161" s="5"/>
    </row>
    <row r="12162" spans="1:1" x14ac:dyDescent="0.55000000000000004">
      <c r="A12162" s="5"/>
    </row>
    <row r="12163" spans="1:1" x14ac:dyDescent="0.55000000000000004">
      <c r="A12163" s="5"/>
    </row>
    <row r="12164" spans="1:1" x14ac:dyDescent="0.55000000000000004">
      <c r="A12164" s="5"/>
    </row>
    <row r="12165" spans="1:1" x14ac:dyDescent="0.55000000000000004">
      <c r="A12165" s="5"/>
    </row>
    <row r="12166" spans="1:1" x14ac:dyDescent="0.55000000000000004">
      <c r="A12166" s="5"/>
    </row>
    <row r="12167" spans="1:1" x14ac:dyDescent="0.55000000000000004">
      <c r="A12167" s="5"/>
    </row>
    <row r="12168" spans="1:1" x14ac:dyDescent="0.55000000000000004">
      <c r="A12168" s="5"/>
    </row>
    <row r="12169" spans="1:1" x14ac:dyDescent="0.55000000000000004">
      <c r="A12169" s="5"/>
    </row>
    <row r="12170" spans="1:1" x14ac:dyDescent="0.55000000000000004">
      <c r="A12170" s="5"/>
    </row>
    <row r="12171" spans="1:1" x14ac:dyDescent="0.55000000000000004">
      <c r="A12171" s="5"/>
    </row>
    <row r="12172" spans="1:1" x14ac:dyDescent="0.55000000000000004">
      <c r="A12172" s="5"/>
    </row>
    <row r="12173" spans="1:1" x14ac:dyDescent="0.55000000000000004">
      <c r="A12173" s="5"/>
    </row>
    <row r="12174" spans="1:1" x14ac:dyDescent="0.55000000000000004">
      <c r="A12174" s="5"/>
    </row>
    <row r="12175" spans="1:1" x14ac:dyDescent="0.55000000000000004">
      <c r="A12175" s="5"/>
    </row>
    <row r="12176" spans="1:1" x14ac:dyDescent="0.55000000000000004">
      <c r="A12176" s="5"/>
    </row>
    <row r="12177" spans="1:1" x14ac:dyDescent="0.55000000000000004">
      <c r="A12177" s="5"/>
    </row>
    <row r="12178" spans="1:1" x14ac:dyDescent="0.55000000000000004">
      <c r="A12178" s="5"/>
    </row>
    <row r="12179" spans="1:1" x14ac:dyDescent="0.55000000000000004">
      <c r="A12179" s="5"/>
    </row>
    <row r="12180" spans="1:1" x14ac:dyDescent="0.55000000000000004">
      <c r="A12180" s="5"/>
    </row>
    <row r="12181" spans="1:1" x14ac:dyDescent="0.55000000000000004">
      <c r="A12181" s="5"/>
    </row>
    <row r="12182" spans="1:1" x14ac:dyDescent="0.55000000000000004">
      <c r="A12182" s="5"/>
    </row>
    <row r="12183" spans="1:1" x14ac:dyDescent="0.55000000000000004">
      <c r="A12183" s="5"/>
    </row>
    <row r="12184" spans="1:1" x14ac:dyDescent="0.55000000000000004">
      <c r="A12184" s="5"/>
    </row>
    <row r="12185" spans="1:1" x14ac:dyDescent="0.55000000000000004">
      <c r="A12185" s="5"/>
    </row>
    <row r="12186" spans="1:1" x14ac:dyDescent="0.55000000000000004">
      <c r="A12186" s="5"/>
    </row>
    <row r="12187" spans="1:1" x14ac:dyDescent="0.55000000000000004">
      <c r="A12187" s="5"/>
    </row>
    <row r="12188" spans="1:1" x14ac:dyDescent="0.55000000000000004">
      <c r="A12188" s="5"/>
    </row>
    <row r="12189" spans="1:1" x14ac:dyDescent="0.55000000000000004">
      <c r="A12189" s="5"/>
    </row>
    <row r="12190" spans="1:1" x14ac:dyDescent="0.55000000000000004">
      <c r="A12190" s="5"/>
    </row>
    <row r="12191" spans="1:1" x14ac:dyDescent="0.55000000000000004">
      <c r="A12191" s="5"/>
    </row>
    <row r="12192" spans="1:1" x14ac:dyDescent="0.55000000000000004">
      <c r="A12192" s="5"/>
    </row>
    <row r="12193" spans="1:1" x14ac:dyDescent="0.55000000000000004">
      <c r="A12193" s="5"/>
    </row>
    <row r="12194" spans="1:1" x14ac:dyDescent="0.55000000000000004">
      <c r="A12194" s="5"/>
    </row>
    <row r="12195" spans="1:1" x14ac:dyDescent="0.55000000000000004">
      <c r="A12195" s="5"/>
    </row>
    <row r="12196" spans="1:1" x14ac:dyDescent="0.55000000000000004">
      <c r="A12196" s="5"/>
    </row>
    <row r="12197" spans="1:1" x14ac:dyDescent="0.55000000000000004">
      <c r="A12197" s="5"/>
    </row>
    <row r="12198" spans="1:1" x14ac:dyDescent="0.55000000000000004">
      <c r="A12198" s="5"/>
    </row>
    <row r="12199" spans="1:1" x14ac:dyDescent="0.55000000000000004">
      <c r="A12199" s="5"/>
    </row>
    <row r="12200" spans="1:1" x14ac:dyDescent="0.55000000000000004">
      <c r="A12200" s="5"/>
    </row>
    <row r="12201" spans="1:1" x14ac:dyDescent="0.55000000000000004">
      <c r="A12201" s="5"/>
    </row>
    <row r="12202" spans="1:1" x14ac:dyDescent="0.55000000000000004">
      <c r="A12202" s="5"/>
    </row>
    <row r="12203" spans="1:1" x14ac:dyDescent="0.55000000000000004">
      <c r="A12203" s="5"/>
    </row>
    <row r="12204" spans="1:1" x14ac:dyDescent="0.55000000000000004">
      <c r="A12204" s="5"/>
    </row>
    <row r="12205" spans="1:1" x14ac:dyDescent="0.55000000000000004">
      <c r="A12205" s="5"/>
    </row>
    <row r="12206" spans="1:1" x14ac:dyDescent="0.55000000000000004">
      <c r="A12206" s="5"/>
    </row>
    <row r="12207" spans="1:1" x14ac:dyDescent="0.55000000000000004">
      <c r="A12207" s="5"/>
    </row>
    <row r="12208" spans="1:1" x14ac:dyDescent="0.55000000000000004">
      <c r="A12208" s="5"/>
    </row>
    <row r="12209" spans="1:1" x14ac:dyDescent="0.55000000000000004">
      <c r="A12209" s="5"/>
    </row>
    <row r="12210" spans="1:1" x14ac:dyDescent="0.55000000000000004">
      <c r="A12210" s="5"/>
    </row>
    <row r="12211" spans="1:1" x14ac:dyDescent="0.55000000000000004">
      <c r="A12211" s="5"/>
    </row>
    <row r="12212" spans="1:1" x14ac:dyDescent="0.55000000000000004">
      <c r="A12212" s="5"/>
    </row>
    <row r="12213" spans="1:1" x14ac:dyDescent="0.55000000000000004">
      <c r="A12213" s="5"/>
    </row>
    <row r="12214" spans="1:1" x14ac:dyDescent="0.55000000000000004">
      <c r="A12214" s="5"/>
    </row>
    <row r="12215" spans="1:1" x14ac:dyDescent="0.55000000000000004">
      <c r="A12215" s="5"/>
    </row>
    <row r="12216" spans="1:1" x14ac:dyDescent="0.55000000000000004">
      <c r="A12216" s="5"/>
    </row>
    <row r="12217" spans="1:1" x14ac:dyDescent="0.55000000000000004">
      <c r="A12217" s="5"/>
    </row>
    <row r="12218" spans="1:1" x14ac:dyDescent="0.55000000000000004">
      <c r="A12218" s="5"/>
    </row>
    <row r="12219" spans="1:1" x14ac:dyDescent="0.55000000000000004">
      <c r="A12219" s="5"/>
    </row>
    <row r="12220" spans="1:1" x14ac:dyDescent="0.55000000000000004">
      <c r="A12220" s="5"/>
    </row>
    <row r="12221" spans="1:1" x14ac:dyDescent="0.55000000000000004">
      <c r="A12221" s="5"/>
    </row>
    <row r="12222" spans="1:1" x14ac:dyDescent="0.55000000000000004">
      <c r="A12222" s="5"/>
    </row>
    <row r="12223" spans="1:1" x14ac:dyDescent="0.55000000000000004">
      <c r="A12223" s="5"/>
    </row>
    <row r="12224" spans="1:1" x14ac:dyDescent="0.55000000000000004">
      <c r="A12224" s="5"/>
    </row>
    <row r="12225" spans="1:1" x14ac:dyDescent="0.55000000000000004">
      <c r="A12225" s="5"/>
    </row>
    <row r="12226" spans="1:1" x14ac:dyDescent="0.55000000000000004">
      <c r="A12226" s="5"/>
    </row>
    <row r="12227" spans="1:1" x14ac:dyDescent="0.55000000000000004">
      <c r="A12227" s="5"/>
    </row>
    <row r="12228" spans="1:1" x14ac:dyDescent="0.55000000000000004">
      <c r="A12228" s="5"/>
    </row>
    <row r="12229" spans="1:1" x14ac:dyDescent="0.55000000000000004">
      <c r="A12229" s="5"/>
    </row>
    <row r="12230" spans="1:1" x14ac:dyDescent="0.55000000000000004">
      <c r="A12230" s="5"/>
    </row>
    <row r="12231" spans="1:1" x14ac:dyDescent="0.55000000000000004">
      <c r="A12231" s="5"/>
    </row>
    <row r="12232" spans="1:1" x14ac:dyDescent="0.55000000000000004">
      <c r="A12232" s="5"/>
    </row>
    <row r="12233" spans="1:1" x14ac:dyDescent="0.55000000000000004">
      <c r="A12233" s="5"/>
    </row>
    <row r="12234" spans="1:1" x14ac:dyDescent="0.55000000000000004">
      <c r="A12234" s="5"/>
    </row>
    <row r="12235" spans="1:1" x14ac:dyDescent="0.55000000000000004">
      <c r="A12235" s="5"/>
    </row>
    <row r="12236" spans="1:1" x14ac:dyDescent="0.55000000000000004">
      <c r="A12236" s="5"/>
    </row>
    <row r="12237" spans="1:1" x14ac:dyDescent="0.55000000000000004">
      <c r="A12237" s="5"/>
    </row>
    <row r="12238" spans="1:1" x14ac:dyDescent="0.55000000000000004">
      <c r="A12238" s="5"/>
    </row>
    <row r="12239" spans="1:1" x14ac:dyDescent="0.55000000000000004">
      <c r="A12239" s="5"/>
    </row>
    <row r="12240" spans="1:1" x14ac:dyDescent="0.55000000000000004">
      <c r="A12240" s="5"/>
    </row>
    <row r="12241" spans="1:1" x14ac:dyDescent="0.55000000000000004">
      <c r="A12241" s="5"/>
    </row>
    <row r="12242" spans="1:1" x14ac:dyDescent="0.55000000000000004">
      <c r="A12242" s="5"/>
    </row>
    <row r="12243" spans="1:1" x14ac:dyDescent="0.55000000000000004">
      <c r="A12243" s="5"/>
    </row>
    <row r="12244" spans="1:1" x14ac:dyDescent="0.55000000000000004">
      <c r="A12244" s="5"/>
    </row>
    <row r="12245" spans="1:1" x14ac:dyDescent="0.55000000000000004">
      <c r="A12245" s="5"/>
    </row>
    <row r="12246" spans="1:1" x14ac:dyDescent="0.55000000000000004">
      <c r="A12246" s="5"/>
    </row>
    <row r="12247" spans="1:1" x14ac:dyDescent="0.55000000000000004">
      <c r="A12247" s="5"/>
    </row>
    <row r="12248" spans="1:1" x14ac:dyDescent="0.55000000000000004">
      <c r="A12248" s="5"/>
    </row>
    <row r="12249" spans="1:1" x14ac:dyDescent="0.55000000000000004">
      <c r="A12249" s="5"/>
    </row>
    <row r="12250" spans="1:1" x14ac:dyDescent="0.55000000000000004">
      <c r="A12250" s="5"/>
    </row>
    <row r="12251" spans="1:1" x14ac:dyDescent="0.55000000000000004">
      <c r="A12251" s="5"/>
    </row>
    <row r="12252" spans="1:1" x14ac:dyDescent="0.55000000000000004">
      <c r="A12252" s="5"/>
    </row>
    <row r="12253" spans="1:1" x14ac:dyDescent="0.55000000000000004">
      <c r="A12253" s="5"/>
    </row>
    <row r="12254" spans="1:1" x14ac:dyDescent="0.55000000000000004">
      <c r="A12254" s="5"/>
    </row>
    <row r="12255" spans="1:1" x14ac:dyDescent="0.55000000000000004">
      <c r="A12255" s="5"/>
    </row>
    <row r="12256" spans="1:1" x14ac:dyDescent="0.55000000000000004">
      <c r="A12256" s="5"/>
    </row>
    <row r="12257" spans="1:1" x14ac:dyDescent="0.55000000000000004">
      <c r="A12257" s="5"/>
    </row>
    <row r="12258" spans="1:1" x14ac:dyDescent="0.55000000000000004">
      <c r="A12258" s="5"/>
    </row>
    <row r="12259" spans="1:1" x14ac:dyDescent="0.55000000000000004">
      <c r="A12259" s="5"/>
    </row>
    <row r="12260" spans="1:1" x14ac:dyDescent="0.55000000000000004">
      <c r="A12260" s="5"/>
    </row>
    <row r="12261" spans="1:1" x14ac:dyDescent="0.55000000000000004">
      <c r="A12261" s="5"/>
    </row>
    <row r="12262" spans="1:1" x14ac:dyDescent="0.55000000000000004">
      <c r="A12262" s="5"/>
    </row>
    <row r="12263" spans="1:1" x14ac:dyDescent="0.55000000000000004">
      <c r="A12263" s="5"/>
    </row>
    <row r="12264" spans="1:1" x14ac:dyDescent="0.55000000000000004">
      <c r="A12264" s="5"/>
    </row>
    <row r="12265" spans="1:1" x14ac:dyDescent="0.55000000000000004">
      <c r="A12265" s="5"/>
    </row>
    <row r="12266" spans="1:1" x14ac:dyDescent="0.55000000000000004">
      <c r="A12266" s="5"/>
    </row>
    <row r="12267" spans="1:1" x14ac:dyDescent="0.55000000000000004">
      <c r="A12267" s="5"/>
    </row>
    <row r="12268" spans="1:1" x14ac:dyDescent="0.55000000000000004">
      <c r="A12268" s="5"/>
    </row>
    <row r="12269" spans="1:1" x14ac:dyDescent="0.55000000000000004">
      <c r="A12269" s="5"/>
    </row>
    <row r="12270" spans="1:1" x14ac:dyDescent="0.55000000000000004">
      <c r="A12270" s="5"/>
    </row>
    <row r="12271" spans="1:1" x14ac:dyDescent="0.55000000000000004">
      <c r="A12271" s="5"/>
    </row>
    <row r="12272" spans="1:1" x14ac:dyDescent="0.55000000000000004">
      <c r="A12272" s="5"/>
    </row>
    <row r="12273" spans="1:1" x14ac:dyDescent="0.55000000000000004">
      <c r="A12273" s="5"/>
    </row>
    <row r="12274" spans="1:1" x14ac:dyDescent="0.55000000000000004">
      <c r="A12274" s="5"/>
    </row>
    <row r="12275" spans="1:1" x14ac:dyDescent="0.55000000000000004">
      <c r="A12275" s="5"/>
    </row>
    <row r="12276" spans="1:1" x14ac:dyDescent="0.55000000000000004">
      <c r="A12276" s="5"/>
    </row>
    <row r="12277" spans="1:1" x14ac:dyDescent="0.55000000000000004">
      <c r="A12277" s="5"/>
    </row>
    <row r="12278" spans="1:1" x14ac:dyDescent="0.55000000000000004">
      <c r="A12278" s="5"/>
    </row>
    <row r="12279" spans="1:1" x14ac:dyDescent="0.55000000000000004">
      <c r="A12279" s="5"/>
    </row>
    <row r="12280" spans="1:1" x14ac:dyDescent="0.55000000000000004">
      <c r="A12280" s="5"/>
    </row>
    <row r="12281" spans="1:1" x14ac:dyDescent="0.55000000000000004">
      <c r="A12281" s="5"/>
    </row>
    <row r="12282" spans="1:1" x14ac:dyDescent="0.55000000000000004">
      <c r="A12282" s="5"/>
    </row>
    <row r="12283" spans="1:1" x14ac:dyDescent="0.55000000000000004">
      <c r="A12283" s="5"/>
    </row>
    <row r="12284" spans="1:1" x14ac:dyDescent="0.55000000000000004">
      <c r="A12284" s="5"/>
    </row>
    <row r="12285" spans="1:1" x14ac:dyDescent="0.55000000000000004">
      <c r="A12285" s="5"/>
    </row>
    <row r="12286" spans="1:1" x14ac:dyDescent="0.55000000000000004">
      <c r="A12286" s="5"/>
    </row>
    <row r="12287" spans="1:1" x14ac:dyDescent="0.55000000000000004">
      <c r="A12287" s="5"/>
    </row>
    <row r="12288" spans="1:1" x14ac:dyDescent="0.55000000000000004">
      <c r="A12288" s="5"/>
    </row>
    <row r="12289" spans="1:1" x14ac:dyDescent="0.55000000000000004">
      <c r="A12289" s="5"/>
    </row>
    <row r="12290" spans="1:1" x14ac:dyDescent="0.55000000000000004">
      <c r="A12290" s="5"/>
    </row>
    <row r="12291" spans="1:1" x14ac:dyDescent="0.55000000000000004">
      <c r="A12291" s="5"/>
    </row>
    <row r="12292" spans="1:1" x14ac:dyDescent="0.55000000000000004">
      <c r="A12292" s="5"/>
    </row>
    <row r="12293" spans="1:1" x14ac:dyDescent="0.55000000000000004">
      <c r="A12293" s="5"/>
    </row>
    <row r="12294" spans="1:1" x14ac:dyDescent="0.55000000000000004">
      <c r="A12294" s="5"/>
    </row>
    <row r="12295" spans="1:1" x14ac:dyDescent="0.55000000000000004">
      <c r="A12295" s="5"/>
    </row>
    <row r="12296" spans="1:1" x14ac:dyDescent="0.55000000000000004">
      <c r="A12296" s="5"/>
    </row>
    <row r="12297" spans="1:1" x14ac:dyDescent="0.55000000000000004">
      <c r="A12297" s="5"/>
    </row>
    <row r="12298" spans="1:1" x14ac:dyDescent="0.55000000000000004">
      <c r="A12298" s="5"/>
    </row>
    <row r="12299" spans="1:1" x14ac:dyDescent="0.55000000000000004">
      <c r="A12299" s="5"/>
    </row>
    <row r="12300" spans="1:1" x14ac:dyDescent="0.55000000000000004">
      <c r="A12300" s="5"/>
    </row>
    <row r="12301" spans="1:1" x14ac:dyDescent="0.55000000000000004">
      <c r="A12301" s="5"/>
    </row>
    <row r="12302" spans="1:1" x14ac:dyDescent="0.55000000000000004">
      <c r="A12302" s="5"/>
    </row>
    <row r="12303" spans="1:1" x14ac:dyDescent="0.55000000000000004">
      <c r="A12303" s="5"/>
    </row>
    <row r="12304" spans="1:1" x14ac:dyDescent="0.55000000000000004">
      <c r="A12304" s="5"/>
    </row>
    <row r="12305" spans="1:1" x14ac:dyDescent="0.55000000000000004">
      <c r="A12305" s="5"/>
    </row>
    <row r="12306" spans="1:1" x14ac:dyDescent="0.55000000000000004">
      <c r="A12306" s="5"/>
    </row>
    <row r="12307" spans="1:1" x14ac:dyDescent="0.55000000000000004">
      <c r="A12307" s="5"/>
    </row>
    <row r="12308" spans="1:1" x14ac:dyDescent="0.55000000000000004">
      <c r="A12308" s="5"/>
    </row>
    <row r="12309" spans="1:1" x14ac:dyDescent="0.55000000000000004">
      <c r="A12309" s="5"/>
    </row>
    <row r="12310" spans="1:1" x14ac:dyDescent="0.55000000000000004">
      <c r="A12310" s="5"/>
    </row>
    <row r="12311" spans="1:1" x14ac:dyDescent="0.55000000000000004">
      <c r="A12311" s="5"/>
    </row>
    <row r="12312" spans="1:1" x14ac:dyDescent="0.55000000000000004">
      <c r="A12312" s="5"/>
    </row>
    <row r="12313" spans="1:1" x14ac:dyDescent="0.55000000000000004">
      <c r="A12313" s="5"/>
    </row>
    <row r="12314" spans="1:1" x14ac:dyDescent="0.55000000000000004">
      <c r="A12314" s="5"/>
    </row>
    <row r="12315" spans="1:1" x14ac:dyDescent="0.55000000000000004">
      <c r="A12315" s="5"/>
    </row>
    <row r="12316" spans="1:1" x14ac:dyDescent="0.55000000000000004">
      <c r="A12316" s="5"/>
    </row>
    <row r="12317" spans="1:1" x14ac:dyDescent="0.55000000000000004">
      <c r="A12317" s="5"/>
    </row>
    <row r="12318" spans="1:1" x14ac:dyDescent="0.55000000000000004">
      <c r="A12318" s="5"/>
    </row>
    <row r="12319" spans="1:1" x14ac:dyDescent="0.55000000000000004">
      <c r="A12319" s="5"/>
    </row>
    <row r="12320" spans="1:1" x14ac:dyDescent="0.55000000000000004">
      <c r="A12320" s="5"/>
    </row>
    <row r="12321" spans="1:1" x14ac:dyDescent="0.55000000000000004">
      <c r="A12321" s="5"/>
    </row>
    <row r="12322" spans="1:1" x14ac:dyDescent="0.55000000000000004">
      <c r="A12322" s="5"/>
    </row>
    <row r="12323" spans="1:1" x14ac:dyDescent="0.55000000000000004">
      <c r="A12323" s="5"/>
    </row>
    <row r="12324" spans="1:1" x14ac:dyDescent="0.55000000000000004">
      <c r="A12324" s="5"/>
    </row>
    <row r="12325" spans="1:1" x14ac:dyDescent="0.55000000000000004">
      <c r="A12325" s="5"/>
    </row>
    <row r="12326" spans="1:1" x14ac:dyDescent="0.55000000000000004">
      <c r="A12326" s="5"/>
    </row>
    <row r="12327" spans="1:1" x14ac:dyDescent="0.55000000000000004">
      <c r="A12327" s="5"/>
    </row>
    <row r="12328" spans="1:1" x14ac:dyDescent="0.55000000000000004">
      <c r="A12328" s="5"/>
    </row>
    <row r="12329" spans="1:1" x14ac:dyDescent="0.55000000000000004">
      <c r="A12329" s="5"/>
    </row>
    <row r="12330" spans="1:1" x14ac:dyDescent="0.55000000000000004">
      <c r="A12330" s="5"/>
    </row>
    <row r="12331" spans="1:1" x14ac:dyDescent="0.55000000000000004">
      <c r="A12331" s="5"/>
    </row>
    <row r="12332" spans="1:1" x14ac:dyDescent="0.55000000000000004">
      <c r="A12332" s="5"/>
    </row>
    <row r="12333" spans="1:1" x14ac:dyDescent="0.55000000000000004">
      <c r="A12333" s="5"/>
    </row>
    <row r="12334" spans="1:1" x14ac:dyDescent="0.55000000000000004">
      <c r="A12334" s="5"/>
    </row>
    <row r="12335" spans="1:1" x14ac:dyDescent="0.55000000000000004">
      <c r="A12335" s="5"/>
    </row>
    <row r="12336" spans="1:1" x14ac:dyDescent="0.55000000000000004">
      <c r="A12336" s="5"/>
    </row>
    <row r="12337" spans="1:1" x14ac:dyDescent="0.55000000000000004">
      <c r="A12337" s="5"/>
    </row>
    <row r="12338" spans="1:1" x14ac:dyDescent="0.55000000000000004">
      <c r="A12338" s="5"/>
    </row>
    <row r="12339" spans="1:1" x14ac:dyDescent="0.55000000000000004">
      <c r="A12339" s="5"/>
    </row>
    <row r="12340" spans="1:1" x14ac:dyDescent="0.55000000000000004">
      <c r="A12340" s="5"/>
    </row>
    <row r="12341" spans="1:1" x14ac:dyDescent="0.55000000000000004">
      <c r="A12341" s="5"/>
    </row>
    <row r="12342" spans="1:1" x14ac:dyDescent="0.55000000000000004">
      <c r="A12342" s="5"/>
    </row>
    <row r="12343" spans="1:1" x14ac:dyDescent="0.55000000000000004">
      <c r="A12343" s="5"/>
    </row>
    <row r="12344" spans="1:1" x14ac:dyDescent="0.55000000000000004">
      <c r="A12344" s="5"/>
    </row>
    <row r="12345" spans="1:1" x14ac:dyDescent="0.55000000000000004">
      <c r="A12345" s="5"/>
    </row>
    <row r="12346" spans="1:1" x14ac:dyDescent="0.55000000000000004">
      <c r="A12346" s="5"/>
    </row>
    <row r="12347" spans="1:1" x14ac:dyDescent="0.55000000000000004">
      <c r="A12347" s="5"/>
    </row>
    <row r="12348" spans="1:1" x14ac:dyDescent="0.55000000000000004">
      <c r="A12348" s="5"/>
    </row>
    <row r="12349" spans="1:1" x14ac:dyDescent="0.55000000000000004">
      <c r="A12349" s="5"/>
    </row>
    <row r="12350" spans="1:1" x14ac:dyDescent="0.55000000000000004">
      <c r="A12350" s="5"/>
    </row>
    <row r="12351" spans="1:1" x14ac:dyDescent="0.55000000000000004">
      <c r="A12351" s="5"/>
    </row>
    <row r="12352" spans="1:1" x14ac:dyDescent="0.55000000000000004">
      <c r="A12352" s="5"/>
    </row>
    <row r="12353" spans="1:1" x14ac:dyDescent="0.55000000000000004">
      <c r="A12353" s="5"/>
    </row>
    <row r="12354" spans="1:1" x14ac:dyDescent="0.55000000000000004">
      <c r="A12354" s="5"/>
    </row>
    <row r="12355" spans="1:1" x14ac:dyDescent="0.55000000000000004">
      <c r="A12355" s="5"/>
    </row>
    <row r="12356" spans="1:1" x14ac:dyDescent="0.55000000000000004">
      <c r="A12356" s="5"/>
    </row>
    <row r="12357" spans="1:1" x14ac:dyDescent="0.55000000000000004">
      <c r="A12357" s="5"/>
    </row>
    <row r="12358" spans="1:1" x14ac:dyDescent="0.55000000000000004">
      <c r="A12358" s="5"/>
    </row>
    <row r="12359" spans="1:1" x14ac:dyDescent="0.55000000000000004">
      <c r="A12359" s="5"/>
    </row>
    <row r="12360" spans="1:1" x14ac:dyDescent="0.55000000000000004">
      <c r="A12360" s="5"/>
    </row>
    <row r="12361" spans="1:1" x14ac:dyDescent="0.55000000000000004">
      <c r="A12361" s="5"/>
    </row>
    <row r="12362" spans="1:1" x14ac:dyDescent="0.55000000000000004">
      <c r="A12362" s="5"/>
    </row>
    <row r="12363" spans="1:1" x14ac:dyDescent="0.55000000000000004">
      <c r="A12363" s="5"/>
    </row>
    <row r="12364" spans="1:1" x14ac:dyDescent="0.55000000000000004">
      <c r="A12364" s="5"/>
    </row>
    <row r="12365" spans="1:1" x14ac:dyDescent="0.55000000000000004">
      <c r="A12365" s="5"/>
    </row>
    <row r="12366" spans="1:1" x14ac:dyDescent="0.55000000000000004">
      <c r="A12366" s="5"/>
    </row>
    <row r="12367" spans="1:1" x14ac:dyDescent="0.55000000000000004">
      <c r="A12367" s="5"/>
    </row>
    <row r="12368" spans="1:1" x14ac:dyDescent="0.55000000000000004">
      <c r="A12368" s="5"/>
    </row>
    <row r="12369" spans="1:1" x14ac:dyDescent="0.55000000000000004">
      <c r="A12369" s="5"/>
    </row>
    <row r="12370" spans="1:1" x14ac:dyDescent="0.55000000000000004">
      <c r="A12370" s="5"/>
    </row>
    <row r="12371" spans="1:1" x14ac:dyDescent="0.55000000000000004">
      <c r="A12371" s="5"/>
    </row>
    <row r="12372" spans="1:1" x14ac:dyDescent="0.55000000000000004">
      <c r="A12372" s="5"/>
    </row>
    <row r="12373" spans="1:1" x14ac:dyDescent="0.55000000000000004">
      <c r="A12373" s="5"/>
    </row>
    <row r="12374" spans="1:1" x14ac:dyDescent="0.55000000000000004">
      <c r="A12374" s="5"/>
    </row>
    <row r="12375" spans="1:1" x14ac:dyDescent="0.55000000000000004">
      <c r="A12375" s="5"/>
    </row>
    <row r="12376" spans="1:1" x14ac:dyDescent="0.55000000000000004">
      <c r="A12376" s="5"/>
    </row>
    <row r="12377" spans="1:1" x14ac:dyDescent="0.55000000000000004">
      <c r="A12377" s="5"/>
    </row>
    <row r="12378" spans="1:1" x14ac:dyDescent="0.55000000000000004">
      <c r="A12378" s="5"/>
    </row>
    <row r="12379" spans="1:1" x14ac:dyDescent="0.55000000000000004">
      <c r="A12379" s="5"/>
    </row>
    <row r="12380" spans="1:1" x14ac:dyDescent="0.55000000000000004">
      <c r="A12380" s="5"/>
    </row>
    <row r="12381" spans="1:1" x14ac:dyDescent="0.55000000000000004">
      <c r="A12381" s="5"/>
    </row>
    <row r="12382" spans="1:1" x14ac:dyDescent="0.55000000000000004">
      <c r="A12382" s="5"/>
    </row>
    <row r="12383" spans="1:1" x14ac:dyDescent="0.55000000000000004">
      <c r="A12383" s="5"/>
    </row>
    <row r="12384" spans="1:1" x14ac:dyDescent="0.55000000000000004">
      <c r="A12384" s="5"/>
    </row>
    <row r="12385" spans="1:1" x14ac:dyDescent="0.55000000000000004">
      <c r="A12385" s="5"/>
    </row>
    <row r="12386" spans="1:1" x14ac:dyDescent="0.55000000000000004">
      <c r="A12386" s="5"/>
    </row>
    <row r="12387" spans="1:1" x14ac:dyDescent="0.55000000000000004">
      <c r="A12387" s="5"/>
    </row>
    <row r="12388" spans="1:1" x14ac:dyDescent="0.55000000000000004">
      <c r="A12388" s="5"/>
    </row>
    <row r="12389" spans="1:1" x14ac:dyDescent="0.55000000000000004">
      <c r="A12389" s="5"/>
    </row>
    <row r="12390" spans="1:1" x14ac:dyDescent="0.55000000000000004">
      <c r="A12390" s="5"/>
    </row>
    <row r="12391" spans="1:1" x14ac:dyDescent="0.55000000000000004">
      <c r="A12391" s="5"/>
    </row>
    <row r="12392" spans="1:1" x14ac:dyDescent="0.55000000000000004">
      <c r="A12392" s="5"/>
    </row>
    <row r="12393" spans="1:1" x14ac:dyDescent="0.55000000000000004">
      <c r="A12393" s="5"/>
    </row>
    <row r="12394" spans="1:1" x14ac:dyDescent="0.55000000000000004">
      <c r="A12394" s="5"/>
    </row>
    <row r="12395" spans="1:1" x14ac:dyDescent="0.55000000000000004">
      <c r="A12395" s="5"/>
    </row>
    <row r="12396" spans="1:1" x14ac:dyDescent="0.55000000000000004">
      <c r="A12396" s="5"/>
    </row>
    <row r="12397" spans="1:1" x14ac:dyDescent="0.55000000000000004">
      <c r="A12397" s="5"/>
    </row>
    <row r="12398" spans="1:1" x14ac:dyDescent="0.55000000000000004">
      <c r="A12398" s="5"/>
    </row>
    <row r="12399" spans="1:1" x14ac:dyDescent="0.55000000000000004">
      <c r="A12399" s="5"/>
    </row>
    <row r="12400" spans="1:1" x14ac:dyDescent="0.55000000000000004">
      <c r="A12400" s="5"/>
    </row>
    <row r="12401" spans="1:1" x14ac:dyDescent="0.55000000000000004">
      <c r="A12401" s="5"/>
    </row>
    <row r="12402" spans="1:1" x14ac:dyDescent="0.55000000000000004">
      <c r="A12402" s="5"/>
    </row>
    <row r="12403" spans="1:1" x14ac:dyDescent="0.55000000000000004">
      <c r="A12403" s="5"/>
    </row>
    <row r="12404" spans="1:1" x14ac:dyDescent="0.55000000000000004">
      <c r="A12404" s="5"/>
    </row>
    <row r="12405" spans="1:1" x14ac:dyDescent="0.55000000000000004">
      <c r="A12405" s="5"/>
    </row>
    <row r="12406" spans="1:1" x14ac:dyDescent="0.55000000000000004">
      <c r="A12406" s="5"/>
    </row>
    <row r="12407" spans="1:1" x14ac:dyDescent="0.55000000000000004">
      <c r="A12407" s="5"/>
    </row>
    <row r="12408" spans="1:1" x14ac:dyDescent="0.55000000000000004">
      <c r="A12408" s="5"/>
    </row>
    <row r="12409" spans="1:1" x14ac:dyDescent="0.55000000000000004">
      <c r="A12409" s="5"/>
    </row>
    <row r="12410" spans="1:1" x14ac:dyDescent="0.55000000000000004">
      <c r="A12410" s="5"/>
    </row>
    <row r="12411" spans="1:1" x14ac:dyDescent="0.55000000000000004">
      <c r="A12411" s="5"/>
    </row>
    <row r="12412" spans="1:1" x14ac:dyDescent="0.55000000000000004">
      <c r="A12412" s="5"/>
    </row>
    <row r="12413" spans="1:1" x14ac:dyDescent="0.55000000000000004">
      <c r="A12413" s="5"/>
    </row>
    <row r="12414" spans="1:1" x14ac:dyDescent="0.55000000000000004">
      <c r="A12414" s="5"/>
    </row>
    <row r="12415" spans="1:1" x14ac:dyDescent="0.55000000000000004">
      <c r="A12415" s="5"/>
    </row>
    <row r="12416" spans="1:1" x14ac:dyDescent="0.55000000000000004">
      <c r="A12416" s="5"/>
    </row>
    <row r="12417" spans="1:1" x14ac:dyDescent="0.55000000000000004">
      <c r="A12417" s="5"/>
    </row>
    <row r="12418" spans="1:1" x14ac:dyDescent="0.55000000000000004">
      <c r="A12418" s="5"/>
    </row>
    <row r="12419" spans="1:1" x14ac:dyDescent="0.55000000000000004">
      <c r="A12419" s="5"/>
    </row>
    <row r="12420" spans="1:1" x14ac:dyDescent="0.55000000000000004">
      <c r="A12420" s="5"/>
    </row>
    <row r="12421" spans="1:1" x14ac:dyDescent="0.55000000000000004">
      <c r="A12421" s="5"/>
    </row>
    <row r="12422" spans="1:1" x14ac:dyDescent="0.55000000000000004">
      <c r="A12422" s="5"/>
    </row>
    <row r="12423" spans="1:1" x14ac:dyDescent="0.55000000000000004">
      <c r="A12423" s="5"/>
    </row>
    <row r="12424" spans="1:1" x14ac:dyDescent="0.55000000000000004">
      <c r="A12424" s="5"/>
    </row>
    <row r="12425" spans="1:1" x14ac:dyDescent="0.55000000000000004">
      <c r="A12425" s="5"/>
    </row>
    <row r="12426" spans="1:1" x14ac:dyDescent="0.55000000000000004">
      <c r="A12426" s="5"/>
    </row>
    <row r="12427" spans="1:1" x14ac:dyDescent="0.55000000000000004">
      <c r="A12427" s="5"/>
    </row>
    <row r="12428" spans="1:1" x14ac:dyDescent="0.55000000000000004">
      <c r="A12428" s="5"/>
    </row>
    <row r="12429" spans="1:1" x14ac:dyDescent="0.55000000000000004">
      <c r="A12429" s="5"/>
    </row>
    <row r="12430" spans="1:1" x14ac:dyDescent="0.55000000000000004">
      <c r="A12430" s="5"/>
    </row>
    <row r="12431" spans="1:1" x14ac:dyDescent="0.55000000000000004">
      <c r="A12431" s="5"/>
    </row>
    <row r="12432" spans="1:1" x14ac:dyDescent="0.55000000000000004">
      <c r="A12432" s="5"/>
    </row>
    <row r="12433" spans="1:1" x14ac:dyDescent="0.55000000000000004">
      <c r="A12433" s="5"/>
    </row>
    <row r="12434" spans="1:1" x14ac:dyDescent="0.55000000000000004">
      <c r="A12434" s="5"/>
    </row>
    <row r="12435" spans="1:1" x14ac:dyDescent="0.55000000000000004">
      <c r="A12435" s="5"/>
    </row>
    <row r="12436" spans="1:1" x14ac:dyDescent="0.55000000000000004">
      <c r="A12436" s="5"/>
    </row>
    <row r="12437" spans="1:1" x14ac:dyDescent="0.55000000000000004">
      <c r="A12437" s="5"/>
    </row>
    <row r="12438" spans="1:1" x14ac:dyDescent="0.55000000000000004">
      <c r="A12438" s="5"/>
    </row>
    <row r="12439" spans="1:1" x14ac:dyDescent="0.55000000000000004">
      <c r="A12439" s="5"/>
    </row>
    <row r="12440" spans="1:1" x14ac:dyDescent="0.55000000000000004">
      <c r="A12440" s="5"/>
    </row>
    <row r="12441" spans="1:1" x14ac:dyDescent="0.55000000000000004">
      <c r="A12441" s="5"/>
    </row>
    <row r="12442" spans="1:1" x14ac:dyDescent="0.55000000000000004">
      <c r="A12442" s="5"/>
    </row>
    <row r="12443" spans="1:1" x14ac:dyDescent="0.55000000000000004">
      <c r="A12443" s="5"/>
    </row>
    <row r="12444" spans="1:1" x14ac:dyDescent="0.55000000000000004">
      <c r="A12444" s="5"/>
    </row>
    <row r="12445" spans="1:1" x14ac:dyDescent="0.55000000000000004">
      <c r="A12445" s="5"/>
    </row>
    <row r="12446" spans="1:1" x14ac:dyDescent="0.55000000000000004">
      <c r="A12446" s="5"/>
    </row>
    <row r="12447" spans="1:1" x14ac:dyDescent="0.55000000000000004">
      <c r="A12447" s="5"/>
    </row>
    <row r="12448" spans="1:1" x14ac:dyDescent="0.55000000000000004">
      <c r="A12448" s="5"/>
    </row>
    <row r="12449" spans="1:1" x14ac:dyDescent="0.55000000000000004">
      <c r="A12449" s="5"/>
    </row>
    <row r="12450" spans="1:1" x14ac:dyDescent="0.55000000000000004">
      <c r="A12450" s="5"/>
    </row>
    <row r="12451" spans="1:1" x14ac:dyDescent="0.55000000000000004">
      <c r="A12451" s="5"/>
    </row>
    <row r="12452" spans="1:1" x14ac:dyDescent="0.55000000000000004">
      <c r="A12452" s="5"/>
    </row>
    <row r="12453" spans="1:1" x14ac:dyDescent="0.55000000000000004">
      <c r="A12453" s="5"/>
    </row>
    <row r="12454" spans="1:1" x14ac:dyDescent="0.55000000000000004">
      <c r="A12454" s="5"/>
    </row>
    <row r="12455" spans="1:1" x14ac:dyDescent="0.55000000000000004">
      <c r="A12455" s="5"/>
    </row>
    <row r="12456" spans="1:1" x14ac:dyDescent="0.55000000000000004">
      <c r="A12456" s="5"/>
    </row>
    <row r="12457" spans="1:1" x14ac:dyDescent="0.55000000000000004">
      <c r="A12457" s="5"/>
    </row>
    <row r="12458" spans="1:1" x14ac:dyDescent="0.55000000000000004">
      <c r="A12458" s="5"/>
    </row>
    <row r="12459" spans="1:1" x14ac:dyDescent="0.55000000000000004">
      <c r="A12459" s="5"/>
    </row>
    <row r="12460" spans="1:1" x14ac:dyDescent="0.55000000000000004">
      <c r="A12460" s="5"/>
    </row>
    <row r="12461" spans="1:1" x14ac:dyDescent="0.55000000000000004">
      <c r="A12461" s="5"/>
    </row>
    <row r="12462" spans="1:1" x14ac:dyDescent="0.55000000000000004">
      <c r="A12462" s="5"/>
    </row>
    <row r="12463" spans="1:1" x14ac:dyDescent="0.55000000000000004">
      <c r="A12463" s="5"/>
    </row>
    <row r="12464" spans="1:1" x14ac:dyDescent="0.55000000000000004">
      <c r="A12464" s="5"/>
    </row>
    <row r="12465" spans="1:1" x14ac:dyDescent="0.55000000000000004">
      <c r="A12465" s="5"/>
    </row>
    <row r="12466" spans="1:1" x14ac:dyDescent="0.55000000000000004">
      <c r="A12466" s="5"/>
    </row>
    <row r="12467" spans="1:1" x14ac:dyDescent="0.55000000000000004">
      <c r="A12467" s="5"/>
    </row>
    <row r="12468" spans="1:1" x14ac:dyDescent="0.55000000000000004">
      <c r="A12468" s="5"/>
    </row>
    <row r="12469" spans="1:1" x14ac:dyDescent="0.55000000000000004">
      <c r="A12469" s="5"/>
    </row>
    <row r="12470" spans="1:1" x14ac:dyDescent="0.55000000000000004">
      <c r="A12470" s="5"/>
    </row>
    <row r="12471" spans="1:1" x14ac:dyDescent="0.55000000000000004">
      <c r="A12471" s="5"/>
    </row>
    <row r="12472" spans="1:1" x14ac:dyDescent="0.55000000000000004">
      <c r="A12472" s="5"/>
    </row>
    <row r="12473" spans="1:1" x14ac:dyDescent="0.55000000000000004">
      <c r="A12473" s="5"/>
    </row>
    <row r="12474" spans="1:1" x14ac:dyDescent="0.55000000000000004">
      <c r="A12474" s="5"/>
    </row>
    <row r="12475" spans="1:1" x14ac:dyDescent="0.55000000000000004">
      <c r="A12475" s="5"/>
    </row>
    <row r="12476" spans="1:1" x14ac:dyDescent="0.55000000000000004">
      <c r="A12476" s="5"/>
    </row>
    <row r="12477" spans="1:1" x14ac:dyDescent="0.55000000000000004">
      <c r="A12477" s="5"/>
    </row>
    <row r="12478" spans="1:1" x14ac:dyDescent="0.55000000000000004">
      <c r="A12478" s="5"/>
    </row>
    <row r="12479" spans="1:1" x14ac:dyDescent="0.55000000000000004">
      <c r="A12479" s="5"/>
    </row>
    <row r="12480" spans="1:1" x14ac:dyDescent="0.55000000000000004">
      <c r="A12480" s="5"/>
    </row>
    <row r="12481" spans="1:1" x14ac:dyDescent="0.55000000000000004">
      <c r="A12481" s="5"/>
    </row>
    <row r="12482" spans="1:1" x14ac:dyDescent="0.55000000000000004">
      <c r="A12482" s="5"/>
    </row>
    <row r="12483" spans="1:1" x14ac:dyDescent="0.55000000000000004">
      <c r="A12483" s="5"/>
    </row>
    <row r="12484" spans="1:1" x14ac:dyDescent="0.55000000000000004">
      <c r="A12484" s="5"/>
    </row>
    <row r="12485" spans="1:1" x14ac:dyDescent="0.55000000000000004">
      <c r="A12485" s="5"/>
    </row>
    <row r="12486" spans="1:1" x14ac:dyDescent="0.55000000000000004">
      <c r="A12486" s="5"/>
    </row>
    <row r="12487" spans="1:1" x14ac:dyDescent="0.55000000000000004">
      <c r="A12487" s="5"/>
    </row>
    <row r="12488" spans="1:1" x14ac:dyDescent="0.55000000000000004">
      <c r="A12488" s="5"/>
    </row>
    <row r="12489" spans="1:1" x14ac:dyDescent="0.55000000000000004">
      <c r="A12489" s="5"/>
    </row>
    <row r="12490" spans="1:1" x14ac:dyDescent="0.55000000000000004">
      <c r="A12490" s="5"/>
    </row>
    <row r="12491" spans="1:1" x14ac:dyDescent="0.55000000000000004">
      <c r="A12491" s="5"/>
    </row>
    <row r="12492" spans="1:1" x14ac:dyDescent="0.55000000000000004">
      <c r="A12492" s="5"/>
    </row>
    <row r="12493" spans="1:1" x14ac:dyDescent="0.55000000000000004">
      <c r="A12493" s="5"/>
    </row>
    <row r="12494" spans="1:1" x14ac:dyDescent="0.55000000000000004">
      <c r="A12494" s="5"/>
    </row>
    <row r="12495" spans="1:1" x14ac:dyDescent="0.55000000000000004">
      <c r="A12495" s="5"/>
    </row>
    <row r="12496" spans="1:1" x14ac:dyDescent="0.55000000000000004">
      <c r="A12496" s="5"/>
    </row>
    <row r="12497" spans="1:1" x14ac:dyDescent="0.55000000000000004">
      <c r="A12497" s="5"/>
    </row>
    <row r="12498" spans="1:1" x14ac:dyDescent="0.55000000000000004">
      <c r="A12498" s="5"/>
    </row>
    <row r="12499" spans="1:1" x14ac:dyDescent="0.55000000000000004">
      <c r="A12499" s="5"/>
    </row>
    <row r="12500" spans="1:1" x14ac:dyDescent="0.55000000000000004">
      <c r="A12500" s="5"/>
    </row>
    <row r="12501" spans="1:1" x14ac:dyDescent="0.55000000000000004">
      <c r="A12501" s="5"/>
    </row>
    <row r="12502" spans="1:1" x14ac:dyDescent="0.55000000000000004">
      <c r="A12502" s="5"/>
    </row>
    <row r="12503" spans="1:1" x14ac:dyDescent="0.55000000000000004">
      <c r="A12503" s="5"/>
    </row>
    <row r="12504" spans="1:1" x14ac:dyDescent="0.55000000000000004">
      <c r="A12504" s="5"/>
    </row>
    <row r="12505" spans="1:1" x14ac:dyDescent="0.55000000000000004">
      <c r="A12505" s="5"/>
    </row>
    <row r="12506" spans="1:1" x14ac:dyDescent="0.55000000000000004">
      <c r="A12506" s="5"/>
    </row>
    <row r="12507" spans="1:1" x14ac:dyDescent="0.55000000000000004">
      <c r="A12507" s="5"/>
    </row>
    <row r="12508" spans="1:1" x14ac:dyDescent="0.55000000000000004">
      <c r="A12508" s="5"/>
    </row>
    <row r="12509" spans="1:1" x14ac:dyDescent="0.55000000000000004">
      <c r="A12509" s="5"/>
    </row>
    <row r="12510" spans="1:1" x14ac:dyDescent="0.55000000000000004">
      <c r="A12510" s="5"/>
    </row>
    <row r="12511" spans="1:1" x14ac:dyDescent="0.55000000000000004">
      <c r="A12511" s="5"/>
    </row>
    <row r="12512" spans="1:1" x14ac:dyDescent="0.55000000000000004">
      <c r="A12512" s="5"/>
    </row>
    <row r="12513" spans="1:1" x14ac:dyDescent="0.55000000000000004">
      <c r="A12513" s="5"/>
    </row>
    <row r="12514" spans="1:1" x14ac:dyDescent="0.55000000000000004">
      <c r="A12514" s="5"/>
    </row>
    <row r="12515" spans="1:1" x14ac:dyDescent="0.55000000000000004">
      <c r="A12515" s="5"/>
    </row>
    <row r="12516" spans="1:1" x14ac:dyDescent="0.55000000000000004">
      <c r="A12516" s="5"/>
    </row>
    <row r="12517" spans="1:1" x14ac:dyDescent="0.55000000000000004">
      <c r="A12517" s="5"/>
    </row>
    <row r="12518" spans="1:1" x14ac:dyDescent="0.55000000000000004">
      <c r="A12518" s="5"/>
    </row>
    <row r="12519" spans="1:1" x14ac:dyDescent="0.55000000000000004">
      <c r="A12519" s="5"/>
    </row>
    <row r="12520" spans="1:1" x14ac:dyDescent="0.55000000000000004">
      <c r="A12520" s="5"/>
    </row>
    <row r="12521" spans="1:1" x14ac:dyDescent="0.55000000000000004">
      <c r="A12521" s="5"/>
    </row>
    <row r="12522" spans="1:1" x14ac:dyDescent="0.55000000000000004">
      <c r="A12522" s="5"/>
    </row>
    <row r="12523" spans="1:1" x14ac:dyDescent="0.55000000000000004">
      <c r="A12523" s="5"/>
    </row>
    <row r="12524" spans="1:1" x14ac:dyDescent="0.55000000000000004">
      <c r="A12524" s="5"/>
    </row>
    <row r="12525" spans="1:1" x14ac:dyDescent="0.55000000000000004">
      <c r="A12525" s="5"/>
    </row>
    <row r="12526" spans="1:1" x14ac:dyDescent="0.55000000000000004">
      <c r="A12526" s="5"/>
    </row>
    <row r="12527" spans="1:1" x14ac:dyDescent="0.55000000000000004">
      <c r="A12527" s="5"/>
    </row>
    <row r="12528" spans="1:1" x14ac:dyDescent="0.55000000000000004">
      <c r="A12528" s="5"/>
    </row>
    <row r="12529" spans="1:1" x14ac:dyDescent="0.55000000000000004">
      <c r="A12529" s="5"/>
    </row>
    <row r="12530" spans="1:1" x14ac:dyDescent="0.55000000000000004">
      <c r="A12530" s="5"/>
    </row>
    <row r="12531" spans="1:1" x14ac:dyDescent="0.55000000000000004">
      <c r="A12531" s="5"/>
    </row>
    <row r="12532" spans="1:1" x14ac:dyDescent="0.55000000000000004">
      <c r="A12532" s="5"/>
    </row>
    <row r="12533" spans="1:1" x14ac:dyDescent="0.55000000000000004">
      <c r="A12533" s="5"/>
    </row>
    <row r="12534" spans="1:1" x14ac:dyDescent="0.55000000000000004">
      <c r="A12534" s="5"/>
    </row>
    <row r="12535" spans="1:1" x14ac:dyDescent="0.55000000000000004">
      <c r="A12535" s="5"/>
    </row>
    <row r="12536" spans="1:1" x14ac:dyDescent="0.55000000000000004">
      <c r="A12536" s="5"/>
    </row>
    <row r="12537" spans="1:1" x14ac:dyDescent="0.55000000000000004">
      <c r="A12537" s="5"/>
    </row>
    <row r="12538" spans="1:1" x14ac:dyDescent="0.55000000000000004">
      <c r="A12538" s="5"/>
    </row>
    <row r="12539" spans="1:1" x14ac:dyDescent="0.55000000000000004">
      <c r="A12539" s="5"/>
    </row>
    <row r="12540" spans="1:1" x14ac:dyDescent="0.55000000000000004">
      <c r="A12540" s="5"/>
    </row>
    <row r="12541" spans="1:1" x14ac:dyDescent="0.55000000000000004">
      <c r="A12541" s="5"/>
    </row>
    <row r="12542" spans="1:1" x14ac:dyDescent="0.55000000000000004">
      <c r="A12542" s="5"/>
    </row>
    <row r="12543" spans="1:1" x14ac:dyDescent="0.55000000000000004">
      <c r="A12543" s="5"/>
    </row>
    <row r="12544" spans="1:1" x14ac:dyDescent="0.55000000000000004">
      <c r="A12544" s="5"/>
    </row>
    <row r="12545" spans="1:1" x14ac:dyDescent="0.55000000000000004">
      <c r="A12545" s="5"/>
    </row>
    <row r="12546" spans="1:1" x14ac:dyDescent="0.55000000000000004">
      <c r="A12546" s="5"/>
    </row>
    <row r="12547" spans="1:1" x14ac:dyDescent="0.55000000000000004">
      <c r="A12547" s="5"/>
    </row>
    <row r="12548" spans="1:1" x14ac:dyDescent="0.55000000000000004">
      <c r="A12548" s="5"/>
    </row>
    <row r="12549" spans="1:1" x14ac:dyDescent="0.55000000000000004">
      <c r="A12549" s="5"/>
    </row>
    <row r="12550" spans="1:1" x14ac:dyDescent="0.55000000000000004">
      <c r="A12550" s="5"/>
    </row>
    <row r="12551" spans="1:1" x14ac:dyDescent="0.55000000000000004">
      <c r="A12551" s="5"/>
    </row>
    <row r="12552" spans="1:1" x14ac:dyDescent="0.55000000000000004">
      <c r="A12552" s="5"/>
    </row>
    <row r="12553" spans="1:1" x14ac:dyDescent="0.55000000000000004">
      <c r="A12553" s="5"/>
    </row>
    <row r="12554" spans="1:1" x14ac:dyDescent="0.55000000000000004">
      <c r="A12554" s="5"/>
    </row>
    <row r="12555" spans="1:1" x14ac:dyDescent="0.55000000000000004">
      <c r="A12555" s="5"/>
    </row>
    <row r="12556" spans="1:1" x14ac:dyDescent="0.55000000000000004">
      <c r="A12556" s="5"/>
    </row>
    <row r="12557" spans="1:1" x14ac:dyDescent="0.55000000000000004">
      <c r="A12557" s="5"/>
    </row>
    <row r="12558" spans="1:1" x14ac:dyDescent="0.55000000000000004">
      <c r="A12558" s="5"/>
    </row>
    <row r="12559" spans="1:1" x14ac:dyDescent="0.55000000000000004">
      <c r="A12559" s="5"/>
    </row>
    <row r="12560" spans="1:1" x14ac:dyDescent="0.55000000000000004">
      <c r="A12560" s="5"/>
    </row>
    <row r="12561" spans="1:1" x14ac:dyDescent="0.55000000000000004">
      <c r="A12561" s="5"/>
    </row>
    <row r="12562" spans="1:1" x14ac:dyDescent="0.55000000000000004">
      <c r="A12562" s="5"/>
    </row>
    <row r="12563" spans="1:1" x14ac:dyDescent="0.55000000000000004">
      <c r="A12563" s="5"/>
    </row>
    <row r="12564" spans="1:1" x14ac:dyDescent="0.55000000000000004">
      <c r="A12564" s="5"/>
    </row>
    <row r="12565" spans="1:1" x14ac:dyDescent="0.55000000000000004">
      <c r="A12565" s="5"/>
    </row>
    <row r="12566" spans="1:1" x14ac:dyDescent="0.55000000000000004">
      <c r="A12566" s="5"/>
    </row>
    <row r="12567" spans="1:1" x14ac:dyDescent="0.55000000000000004">
      <c r="A12567" s="5"/>
    </row>
    <row r="12568" spans="1:1" x14ac:dyDescent="0.55000000000000004">
      <c r="A12568" s="5"/>
    </row>
    <row r="12569" spans="1:1" x14ac:dyDescent="0.55000000000000004">
      <c r="A12569" s="5"/>
    </row>
    <row r="12570" spans="1:1" x14ac:dyDescent="0.55000000000000004">
      <c r="A12570" s="5"/>
    </row>
    <row r="12571" spans="1:1" x14ac:dyDescent="0.55000000000000004">
      <c r="A12571" s="5"/>
    </row>
    <row r="12572" spans="1:1" x14ac:dyDescent="0.55000000000000004">
      <c r="A12572" s="5"/>
    </row>
    <row r="12573" spans="1:1" x14ac:dyDescent="0.55000000000000004">
      <c r="A12573" s="5"/>
    </row>
    <row r="12574" spans="1:1" x14ac:dyDescent="0.55000000000000004">
      <c r="A12574" s="5"/>
    </row>
    <row r="12575" spans="1:1" x14ac:dyDescent="0.55000000000000004">
      <c r="A12575" s="5"/>
    </row>
    <row r="12576" spans="1:1" x14ac:dyDescent="0.55000000000000004">
      <c r="A12576" s="5"/>
    </row>
    <row r="12577" spans="1:1" x14ac:dyDescent="0.55000000000000004">
      <c r="A12577" s="5"/>
    </row>
    <row r="12578" spans="1:1" x14ac:dyDescent="0.55000000000000004">
      <c r="A12578" s="5"/>
    </row>
    <row r="12579" spans="1:1" x14ac:dyDescent="0.55000000000000004">
      <c r="A12579" s="5"/>
    </row>
    <row r="12580" spans="1:1" x14ac:dyDescent="0.55000000000000004">
      <c r="A12580" s="5"/>
    </row>
    <row r="12581" spans="1:1" x14ac:dyDescent="0.55000000000000004">
      <c r="A12581" s="5"/>
    </row>
    <row r="12582" spans="1:1" x14ac:dyDescent="0.55000000000000004">
      <c r="A12582" s="5"/>
    </row>
    <row r="12583" spans="1:1" x14ac:dyDescent="0.55000000000000004">
      <c r="A12583" s="5"/>
    </row>
    <row r="12584" spans="1:1" x14ac:dyDescent="0.55000000000000004">
      <c r="A12584" s="5"/>
    </row>
    <row r="12585" spans="1:1" x14ac:dyDescent="0.55000000000000004">
      <c r="A12585" s="5"/>
    </row>
    <row r="12586" spans="1:1" x14ac:dyDescent="0.55000000000000004">
      <c r="A12586" s="5"/>
    </row>
    <row r="12587" spans="1:1" x14ac:dyDescent="0.55000000000000004">
      <c r="A12587" s="5"/>
    </row>
    <row r="12588" spans="1:1" x14ac:dyDescent="0.55000000000000004">
      <c r="A12588" s="5"/>
    </row>
    <row r="12589" spans="1:1" x14ac:dyDescent="0.55000000000000004">
      <c r="A12589" s="5"/>
    </row>
    <row r="12590" spans="1:1" x14ac:dyDescent="0.55000000000000004">
      <c r="A12590" s="5"/>
    </row>
    <row r="12591" spans="1:1" x14ac:dyDescent="0.55000000000000004">
      <c r="A12591" s="5"/>
    </row>
    <row r="12592" spans="1:1" x14ac:dyDescent="0.55000000000000004">
      <c r="A12592" s="5"/>
    </row>
    <row r="12593" spans="1:1" x14ac:dyDescent="0.55000000000000004">
      <c r="A12593" s="5"/>
    </row>
    <row r="12594" spans="1:1" x14ac:dyDescent="0.55000000000000004">
      <c r="A12594" s="5"/>
    </row>
    <row r="12595" spans="1:1" x14ac:dyDescent="0.55000000000000004">
      <c r="A12595" s="5"/>
    </row>
    <row r="12596" spans="1:1" x14ac:dyDescent="0.55000000000000004">
      <c r="A12596" s="5"/>
    </row>
    <row r="12597" spans="1:1" x14ac:dyDescent="0.55000000000000004">
      <c r="A12597" s="5"/>
    </row>
    <row r="12598" spans="1:1" x14ac:dyDescent="0.55000000000000004">
      <c r="A12598" s="5"/>
    </row>
    <row r="12599" spans="1:1" x14ac:dyDescent="0.55000000000000004">
      <c r="A12599" s="5"/>
    </row>
    <row r="12600" spans="1:1" x14ac:dyDescent="0.55000000000000004">
      <c r="A12600" s="5"/>
    </row>
    <row r="12601" spans="1:1" x14ac:dyDescent="0.55000000000000004">
      <c r="A12601" s="5"/>
    </row>
    <row r="12602" spans="1:1" x14ac:dyDescent="0.55000000000000004">
      <c r="A12602" s="5"/>
    </row>
    <row r="12603" spans="1:1" x14ac:dyDescent="0.55000000000000004">
      <c r="A12603" s="5"/>
    </row>
    <row r="12604" spans="1:1" x14ac:dyDescent="0.55000000000000004">
      <c r="A12604" s="5"/>
    </row>
    <row r="12605" spans="1:1" x14ac:dyDescent="0.55000000000000004">
      <c r="A12605" s="5"/>
    </row>
    <row r="12606" spans="1:1" x14ac:dyDescent="0.55000000000000004">
      <c r="A12606" s="5"/>
    </row>
    <row r="12607" spans="1:1" x14ac:dyDescent="0.55000000000000004">
      <c r="A12607" s="5"/>
    </row>
    <row r="12608" spans="1:1" x14ac:dyDescent="0.55000000000000004">
      <c r="A12608" s="5"/>
    </row>
    <row r="12609" spans="1:1" x14ac:dyDescent="0.55000000000000004">
      <c r="A12609" s="5"/>
    </row>
    <row r="12610" spans="1:1" x14ac:dyDescent="0.55000000000000004">
      <c r="A12610" s="5"/>
    </row>
    <row r="12611" spans="1:1" x14ac:dyDescent="0.55000000000000004">
      <c r="A12611" s="5"/>
    </row>
    <row r="12612" spans="1:1" x14ac:dyDescent="0.55000000000000004">
      <c r="A12612" s="5"/>
    </row>
    <row r="12613" spans="1:1" x14ac:dyDescent="0.55000000000000004">
      <c r="A12613" s="5"/>
    </row>
    <row r="12614" spans="1:1" x14ac:dyDescent="0.55000000000000004">
      <c r="A12614" s="5"/>
    </row>
    <row r="12615" spans="1:1" x14ac:dyDescent="0.55000000000000004">
      <c r="A12615" s="5"/>
    </row>
    <row r="12616" spans="1:1" x14ac:dyDescent="0.55000000000000004">
      <c r="A12616" s="5"/>
    </row>
    <row r="12617" spans="1:1" x14ac:dyDescent="0.55000000000000004">
      <c r="A12617" s="5"/>
    </row>
    <row r="12618" spans="1:1" x14ac:dyDescent="0.55000000000000004">
      <c r="A12618" s="5"/>
    </row>
    <row r="12619" spans="1:1" x14ac:dyDescent="0.55000000000000004">
      <c r="A12619" s="5"/>
    </row>
    <row r="12620" spans="1:1" x14ac:dyDescent="0.55000000000000004">
      <c r="A12620" s="5"/>
    </row>
    <row r="12621" spans="1:1" x14ac:dyDescent="0.55000000000000004">
      <c r="A12621" s="5"/>
    </row>
    <row r="12622" spans="1:1" x14ac:dyDescent="0.55000000000000004">
      <c r="A12622" s="5"/>
    </row>
    <row r="12623" spans="1:1" x14ac:dyDescent="0.55000000000000004">
      <c r="A12623" s="5"/>
    </row>
    <row r="12624" spans="1:1" x14ac:dyDescent="0.55000000000000004">
      <c r="A12624" s="5"/>
    </row>
    <row r="12625" spans="1:1" x14ac:dyDescent="0.55000000000000004">
      <c r="A12625" s="5"/>
    </row>
    <row r="12626" spans="1:1" x14ac:dyDescent="0.55000000000000004">
      <c r="A12626" s="5"/>
    </row>
    <row r="12627" spans="1:1" x14ac:dyDescent="0.55000000000000004">
      <c r="A12627" s="5"/>
    </row>
    <row r="12628" spans="1:1" x14ac:dyDescent="0.55000000000000004">
      <c r="A12628" s="5"/>
    </row>
    <row r="12629" spans="1:1" x14ac:dyDescent="0.55000000000000004">
      <c r="A12629" s="5"/>
    </row>
    <row r="12630" spans="1:1" x14ac:dyDescent="0.55000000000000004">
      <c r="A12630" s="5"/>
    </row>
    <row r="12631" spans="1:1" x14ac:dyDescent="0.55000000000000004">
      <c r="A12631" s="5"/>
    </row>
    <row r="12632" spans="1:1" x14ac:dyDescent="0.55000000000000004">
      <c r="A12632" s="5"/>
    </row>
    <row r="12633" spans="1:1" x14ac:dyDescent="0.55000000000000004">
      <c r="A12633" s="5"/>
    </row>
    <row r="12634" spans="1:1" x14ac:dyDescent="0.55000000000000004">
      <c r="A12634" s="5"/>
    </row>
    <row r="12635" spans="1:1" x14ac:dyDescent="0.55000000000000004">
      <c r="A12635" s="5"/>
    </row>
    <row r="12636" spans="1:1" x14ac:dyDescent="0.55000000000000004">
      <c r="A12636" s="5"/>
    </row>
    <row r="12637" spans="1:1" x14ac:dyDescent="0.55000000000000004">
      <c r="A12637" s="5"/>
    </row>
    <row r="12638" spans="1:1" x14ac:dyDescent="0.55000000000000004">
      <c r="A12638" s="5"/>
    </row>
    <row r="12639" spans="1:1" x14ac:dyDescent="0.55000000000000004">
      <c r="A12639" s="5"/>
    </row>
    <row r="12640" spans="1:1" x14ac:dyDescent="0.55000000000000004">
      <c r="A12640" s="5"/>
    </row>
    <row r="12641" spans="1:1" x14ac:dyDescent="0.55000000000000004">
      <c r="A12641" s="5"/>
    </row>
    <row r="12642" spans="1:1" x14ac:dyDescent="0.55000000000000004">
      <c r="A12642" s="5"/>
    </row>
    <row r="12643" spans="1:1" x14ac:dyDescent="0.55000000000000004">
      <c r="A12643" s="5"/>
    </row>
    <row r="12644" spans="1:1" x14ac:dyDescent="0.55000000000000004">
      <c r="A12644" s="5"/>
    </row>
    <row r="12645" spans="1:1" x14ac:dyDescent="0.55000000000000004">
      <c r="A12645" s="5"/>
    </row>
    <row r="12646" spans="1:1" x14ac:dyDescent="0.55000000000000004">
      <c r="A12646" s="5"/>
    </row>
    <row r="12647" spans="1:1" x14ac:dyDescent="0.55000000000000004">
      <c r="A12647" s="5"/>
    </row>
    <row r="12648" spans="1:1" x14ac:dyDescent="0.55000000000000004">
      <c r="A12648" s="5"/>
    </row>
    <row r="12649" spans="1:1" x14ac:dyDescent="0.55000000000000004">
      <c r="A12649" s="5"/>
    </row>
    <row r="12650" spans="1:1" x14ac:dyDescent="0.55000000000000004">
      <c r="A12650" s="5"/>
    </row>
    <row r="12651" spans="1:1" x14ac:dyDescent="0.55000000000000004">
      <c r="A12651" s="5"/>
    </row>
    <row r="12652" spans="1:1" x14ac:dyDescent="0.55000000000000004">
      <c r="A12652" s="5"/>
    </row>
    <row r="12653" spans="1:1" x14ac:dyDescent="0.55000000000000004">
      <c r="A12653" s="5"/>
    </row>
    <row r="12654" spans="1:1" x14ac:dyDescent="0.55000000000000004">
      <c r="A12654" s="5"/>
    </row>
    <row r="12655" spans="1:1" x14ac:dyDescent="0.55000000000000004">
      <c r="A12655" s="5"/>
    </row>
    <row r="12656" spans="1:1" x14ac:dyDescent="0.55000000000000004">
      <c r="A12656" s="5"/>
    </row>
    <row r="12657" spans="1:1" x14ac:dyDescent="0.55000000000000004">
      <c r="A12657" s="5"/>
    </row>
    <row r="12658" spans="1:1" x14ac:dyDescent="0.55000000000000004">
      <c r="A12658" s="5"/>
    </row>
    <row r="12659" spans="1:1" x14ac:dyDescent="0.55000000000000004">
      <c r="A12659" s="5"/>
    </row>
    <row r="12660" spans="1:1" x14ac:dyDescent="0.55000000000000004">
      <c r="A12660" s="5"/>
    </row>
    <row r="12661" spans="1:1" x14ac:dyDescent="0.55000000000000004">
      <c r="A12661" s="5"/>
    </row>
    <row r="12662" spans="1:1" x14ac:dyDescent="0.55000000000000004">
      <c r="A12662" s="5"/>
    </row>
    <row r="12663" spans="1:1" x14ac:dyDescent="0.55000000000000004">
      <c r="A12663" s="5"/>
    </row>
    <row r="12664" spans="1:1" x14ac:dyDescent="0.55000000000000004">
      <c r="A12664" s="5"/>
    </row>
    <row r="12665" spans="1:1" x14ac:dyDescent="0.55000000000000004">
      <c r="A12665" s="5"/>
    </row>
    <row r="12666" spans="1:1" x14ac:dyDescent="0.55000000000000004">
      <c r="A12666" s="5"/>
    </row>
    <row r="12667" spans="1:1" x14ac:dyDescent="0.55000000000000004">
      <c r="A12667" s="5"/>
    </row>
    <row r="12668" spans="1:1" x14ac:dyDescent="0.55000000000000004">
      <c r="A12668" s="5"/>
    </row>
    <row r="12669" spans="1:1" x14ac:dyDescent="0.55000000000000004">
      <c r="A12669" s="5"/>
    </row>
    <row r="12670" spans="1:1" x14ac:dyDescent="0.55000000000000004">
      <c r="A12670" s="5"/>
    </row>
    <row r="12671" spans="1:1" x14ac:dyDescent="0.55000000000000004">
      <c r="A12671" s="5"/>
    </row>
    <row r="12672" spans="1:1" x14ac:dyDescent="0.55000000000000004">
      <c r="A12672" s="5"/>
    </row>
    <row r="12673" spans="1:1" x14ac:dyDescent="0.55000000000000004">
      <c r="A12673" s="5"/>
    </row>
    <row r="12674" spans="1:1" x14ac:dyDescent="0.55000000000000004">
      <c r="A12674" s="5"/>
    </row>
    <row r="12675" spans="1:1" x14ac:dyDescent="0.55000000000000004">
      <c r="A12675" s="5"/>
    </row>
    <row r="12676" spans="1:1" x14ac:dyDescent="0.55000000000000004">
      <c r="A12676" s="5"/>
    </row>
    <row r="12677" spans="1:1" x14ac:dyDescent="0.55000000000000004">
      <c r="A12677" s="5"/>
    </row>
    <row r="12678" spans="1:1" x14ac:dyDescent="0.55000000000000004">
      <c r="A12678" s="5"/>
    </row>
    <row r="12679" spans="1:1" x14ac:dyDescent="0.55000000000000004">
      <c r="A12679" s="5"/>
    </row>
    <row r="12680" spans="1:1" x14ac:dyDescent="0.55000000000000004">
      <c r="A12680" s="5"/>
    </row>
    <row r="12681" spans="1:1" x14ac:dyDescent="0.55000000000000004">
      <c r="A12681" s="5"/>
    </row>
    <row r="12682" spans="1:1" x14ac:dyDescent="0.55000000000000004">
      <c r="A12682" s="5"/>
    </row>
    <row r="12683" spans="1:1" x14ac:dyDescent="0.55000000000000004">
      <c r="A12683" s="5"/>
    </row>
    <row r="12684" spans="1:1" x14ac:dyDescent="0.55000000000000004">
      <c r="A12684" s="5"/>
    </row>
    <row r="12685" spans="1:1" x14ac:dyDescent="0.55000000000000004">
      <c r="A12685" s="5"/>
    </row>
    <row r="12686" spans="1:1" x14ac:dyDescent="0.55000000000000004">
      <c r="A12686" s="5"/>
    </row>
    <row r="12687" spans="1:1" x14ac:dyDescent="0.55000000000000004">
      <c r="A12687" s="5"/>
    </row>
    <row r="12688" spans="1:1" x14ac:dyDescent="0.55000000000000004">
      <c r="A12688" s="5"/>
    </row>
    <row r="12689" spans="1:1" x14ac:dyDescent="0.55000000000000004">
      <c r="A12689" s="5"/>
    </row>
    <row r="12690" spans="1:1" x14ac:dyDescent="0.55000000000000004">
      <c r="A12690" s="5"/>
    </row>
    <row r="12691" spans="1:1" x14ac:dyDescent="0.55000000000000004">
      <c r="A12691" s="5"/>
    </row>
    <row r="12692" spans="1:1" x14ac:dyDescent="0.55000000000000004">
      <c r="A12692" s="5"/>
    </row>
    <row r="12693" spans="1:1" x14ac:dyDescent="0.55000000000000004">
      <c r="A12693" s="5"/>
    </row>
    <row r="12694" spans="1:1" x14ac:dyDescent="0.55000000000000004">
      <c r="A12694" s="5"/>
    </row>
    <row r="12695" spans="1:1" x14ac:dyDescent="0.55000000000000004">
      <c r="A12695" s="5"/>
    </row>
    <row r="12696" spans="1:1" x14ac:dyDescent="0.55000000000000004">
      <c r="A12696" s="5"/>
    </row>
    <row r="12697" spans="1:1" x14ac:dyDescent="0.55000000000000004">
      <c r="A12697" s="5"/>
    </row>
    <row r="12698" spans="1:1" x14ac:dyDescent="0.55000000000000004">
      <c r="A12698" s="5"/>
    </row>
    <row r="12699" spans="1:1" x14ac:dyDescent="0.55000000000000004">
      <c r="A12699" s="5"/>
    </row>
    <row r="12700" spans="1:1" x14ac:dyDescent="0.55000000000000004">
      <c r="A12700" s="5"/>
    </row>
    <row r="12701" spans="1:1" x14ac:dyDescent="0.55000000000000004">
      <c r="A12701" s="5"/>
    </row>
    <row r="12702" spans="1:1" x14ac:dyDescent="0.55000000000000004">
      <c r="A12702" s="5"/>
    </row>
    <row r="12703" spans="1:1" x14ac:dyDescent="0.55000000000000004">
      <c r="A12703" s="5"/>
    </row>
    <row r="12704" spans="1:1" x14ac:dyDescent="0.55000000000000004">
      <c r="A12704" s="5"/>
    </row>
    <row r="12705" spans="1:1" x14ac:dyDescent="0.55000000000000004">
      <c r="A12705" s="5"/>
    </row>
    <row r="12706" spans="1:1" x14ac:dyDescent="0.55000000000000004">
      <c r="A12706" s="5"/>
    </row>
    <row r="12707" spans="1:1" x14ac:dyDescent="0.55000000000000004">
      <c r="A12707" s="5"/>
    </row>
    <row r="12708" spans="1:1" x14ac:dyDescent="0.55000000000000004">
      <c r="A12708" s="5"/>
    </row>
    <row r="12709" spans="1:1" x14ac:dyDescent="0.55000000000000004">
      <c r="A12709" s="5"/>
    </row>
    <row r="12710" spans="1:1" x14ac:dyDescent="0.55000000000000004">
      <c r="A12710" s="5"/>
    </row>
    <row r="12711" spans="1:1" x14ac:dyDescent="0.55000000000000004">
      <c r="A12711" s="5"/>
    </row>
    <row r="12712" spans="1:1" x14ac:dyDescent="0.55000000000000004">
      <c r="A12712" s="5"/>
    </row>
    <row r="12713" spans="1:1" x14ac:dyDescent="0.55000000000000004">
      <c r="A12713" s="5"/>
    </row>
    <row r="12714" spans="1:1" x14ac:dyDescent="0.55000000000000004">
      <c r="A12714" s="5"/>
    </row>
    <row r="12715" spans="1:1" x14ac:dyDescent="0.55000000000000004">
      <c r="A12715" s="5"/>
    </row>
    <row r="12716" spans="1:1" x14ac:dyDescent="0.55000000000000004">
      <c r="A12716" s="5"/>
    </row>
    <row r="12717" spans="1:1" x14ac:dyDescent="0.55000000000000004">
      <c r="A12717" s="5"/>
    </row>
    <row r="12718" spans="1:1" x14ac:dyDescent="0.55000000000000004">
      <c r="A12718" s="5"/>
    </row>
    <row r="12719" spans="1:1" x14ac:dyDescent="0.55000000000000004">
      <c r="A12719" s="5"/>
    </row>
    <row r="12720" spans="1:1" x14ac:dyDescent="0.55000000000000004">
      <c r="A12720" s="5"/>
    </row>
    <row r="12721" spans="1:1" x14ac:dyDescent="0.55000000000000004">
      <c r="A12721" s="5"/>
    </row>
    <row r="12722" spans="1:1" x14ac:dyDescent="0.55000000000000004">
      <c r="A12722" s="5"/>
    </row>
    <row r="12723" spans="1:1" x14ac:dyDescent="0.55000000000000004">
      <c r="A12723" s="5"/>
    </row>
    <row r="12724" spans="1:1" x14ac:dyDescent="0.55000000000000004">
      <c r="A12724" s="5"/>
    </row>
    <row r="12725" spans="1:1" x14ac:dyDescent="0.55000000000000004">
      <c r="A12725" s="5"/>
    </row>
    <row r="12726" spans="1:1" x14ac:dyDescent="0.55000000000000004">
      <c r="A12726" s="5"/>
    </row>
    <row r="12727" spans="1:1" x14ac:dyDescent="0.55000000000000004">
      <c r="A12727" s="5"/>
    </row>
    <row r="12728" spans="1:1" x14ac:dyDescent="0.55000000000000004">
      <c r="A12728" s="5"/>
    </row>
    <row r="12729" spans="1:1" x14ac:dyDescent="0.55000000000000004">
      <c r="A12729" s="5"/>
    </row>
    <row r="12730" spans="1:1" x14ac:dyDescent="0.55000000000000004">
      <c r="A12730" s="5"/>
    </row>
    <row r="12731" spans="1:1" x14ac:dyDescent="0.55000000000000004">
      <c r="A12731" s="5"/>
    </row>
    <row r="12732" spans="1:1" x14ac:dyDescent="0.55000000000000004">
      <c r="A12732" s="5"/>
    </row>
    <row r="12733" spans="1:1" x14ac:dyDescent="0.55000000000000004">
      <c r="A12733" s="5"/>
    </row>
    <row r="12734" spans="1:1" x14ac:dyDescent="0.55000000000000004">
      <c r="A12734" s="5"/>
    </row>
    <row r="12735" spans="1:1" x14ac:dyDescent="0.55000000000000004">
      <c r="A12735" s="5"/>
    </row>
    <row r="12736" spans="1:1" x14ac:dyDescent="0.55000000000000004">
      <c r="A12736" s="5"/>
    </row>
    <row r="12737" spans="1:1" x14ac:dyDescent="0.55000000000000004">
      <c r="A12737" s="5"/>
    </row>
    <row r="12738" spans="1:1" x14ac:dyDescent="0.55000000000000004">
      <c r="A12738" s="5"/>
    </row>
    <row r="12739" spans="1:1" x14ac:dyDescent="0.55000000000000004">
      <c r="A12739" s="5"/>
    </row>
    <row r="12740" spans="1:1" x14ac:dyDescent="0.55000000000000004">
      <c r="A12740" s="5"/>
    </row>
    <row r="12741" spans="1:1" x14ac:dyDescent="0.55000000000000004">
      <c r="A12741" s="5"/>
    </row>
    <row r="12742" spans="1:1" x14ac:dyDescent="0.55000000000000004">
      <c r="A12742" s="5"/>
    </row>
    <row r="12743" spans="1:1" x14ac:dyDescent="0.55000000000000004">
      <c r="A12743" s="5"/>
    </row>
    <row r="12744" spans="1:1" x14ac:dyDescent="0.55000000000000004">
      <c r="A12744" s="5"/>
    </row>
    <row r="12745" spans="1:1" x14ac:dyDescent="0.55000000000000004">
      <c r="A12745" s="5"/>
    </row>
    <row r="12746" spans="1:1" x14ac:dyDescent="0.55000000000000004">
      <c r="A12746" s="5"/>
    </row>
    <row r="12747" spans="1:1" x14ac:dyDescent="0.55000000000000004">
      <c r="A12747" s="5"/>
    </row>
    <row r="12748" spans="1:1" x14ac:dyDescent="0.55000000000000004">
      <c r="A12748" s="5"/>
    </row>
    <row r="12749" spans="1:1" x14ac:dyDescent="0.55000000000000004">
      <c r="A12749" s="5"/>
    </row>
    <row r="12750" spans="1:1" x14ac:dyDescent="0.55000000000000004">
      <c r="A12750" s="5"/>
    </row>
    <row r="12751" spans="1:1" x14ac:dyDescent="0.55000000000000004">
      <c r="A12751" s="5"/>
    </row>
    <row r="12752" spans="1:1" x14ac:dyDescent="0.55000000000000004">
      <c r="A12752" s="5"/>
    </row>
    <row r="12753" spans="1:1" x14ac:dyDescent="0.55000000000000004">
      <c r="A12753" s="5"/>
    </row>
    <row r="12754" spans="1:1" x14ac:dyDescent="0.55000000000000004">
      <c r="A12754" s="5"/>
    </row>
    <row r="12755" spans="1:1" x14ac:dyDescent="0.55000000000000004">
      <c r="A12755" s="5"/>
    </row>
    <row r="12756" spans="1:1" x14ac:dyDescent="0.55000000000000004">
      <c r="A12756" s="5"/>
    </row>
    <row r="12757" spans="1:1" x14ac:dyDescent="0.55000000000000004">
      <c r="A12757" s="5"/>
    </row>
    <row r="12758" spans="1:1" x14ac:dyDescent="0.55000000000000004">
      <c r="A12758" s="5"/>
    </row>
    <row r="12759" spans="1:1" x14ac:dyDescent="0.55000000000000004">
      <c r="A12759" s="5"/>
    </row>
    <row r="12760" spans="1:1" x14ac:dyDescent="0.55000000000000004">
      <c r="A12760" s="5"/>
    </row>
    <row r="12761" spans="1:1" x14ac:dyDescent="0.55000000000000004">
      <c r="A12761" s="5"/>
    </row>
    <row r="12762" spans="1:1" x14ac:dyDescent="0.55000000000000004">
      <c r="A12762" s="5"/>
    </row>
    <row r="12763" spans="1:1" x14ac:dyDescent="0.55000000000000004">
      <c r="A12763" s="5"/>
    </row>
    <row r="12764" spans="1:1" x14ac:dyDescent="0.55000000000000004">
      <c r="A12764" s="5"/>
    </row>
    <row r="12765" spans="1:1" x14ac:dyDescent="0.55000000000000004">
      <c r="A12765" s="5"/>
    </row>
    <row r="12766" spans="1:1" x14ac:dyDescent="0.55000000000000004">
      <c r="A12766" s="5"/>
    </row>
    <row r="12767" spans="1:1" x14ac:dyDescent="0.55000000000000004">
      <c r="A12767" s="5"/>
    </row>
    <row r="12768" spans="1:1" x14ac:dyDescent="0.55000000000000004">
      <c r="A12768" s="5"/>
    </row>
    <row r="12769" spans="1:1" x14ac:dyDescent="0.55000000000000004">
      <c r="A12769" s="5"/>
    </row>
    <row r="12770" spans="1:1" x14ac:dyDescent="0.55000000000000004">
      <c r="A12770" s="5"/>
    </row>
    <row r="12771" spans="1:1" x14ac:dyDescent="0.55000000000000004">
      <c r="A12771" s="5"/>
    </row>
    <row r="12772" spans="1:1" x14ac:dyDescent="0.55000000000000004">
      <c r="A12772" s="5"/>
    </row>
    <row r="12773" spans="1:1" x14ac:dyDescent="0.55000000000000004">
      <c r="A12773" s="5"/>
    </row>
    <row r="12774" spans="1:1" x14ac:dyDescent="0.55000000000000004">
      <c r="A12774" s="5"/>
    </row>
    <row r="12775" spans="1:1" x14ac:dyDescent="0.55000000000000004">
      <c r="A12775" s="5"/>
    </row>
    <row r="12776" spans="1:1" x14ac:dyDescent="0.55000000000000004">
      <c r="A12776" s="5"/>
    </row>
    <row r="12777" spans="1:1" x14ac:dyDescent="0.55000000000000004">
      <c r="A12777" s="5"/>
    </row>
    <row r="12778" spans="1:1" x14ac:dyDescent="0.55000000000000004">
      <c r="A12778" s="5"/>
    </row>
    <row r="12779" spans="1:1" x14ac:dyDescent="0.55000000000000004">
      <c r="A12779" s="5"/>
    </row>
    <row r="12780" spans="1:1" x14ac:dyDescent="0.55000000000000004">
      <c r="A12780" s="5"/>
    </row>
    <row r="12781" spans="1:1" x14ac:dyDescent="0.55000000000000004">
      <c r="A12781" s="5"/>
    </row>
    <row r="12782" spans="1:1" x14ac:dyDescent="0.55000000000000004">
      <c r="A12782" s="5"/>
    </row>
    <row r="12783" spans="1:1" x14ac:dyDescent="0.55000000000000004">
      <c r="A12783" s="5"/>
    </row>
    <row r="12784" spans="1:1" x14ac:dyDescent="0.55000000000000004">
      <c r="A12784" s="5"/>
    </row>
    <row r="12785" spans="1:1" x14ac:dyDescent="0.55000000000000004">
      <c r="A12785" s="5"/>
    </row>
    <row r="12786" spans="1:1" x14ac:dyDescent="0.55000000000000004">
      <c r="A12786" s="5"/>
    </row>
    <row r="12787" spans="1:1" x14ac:dyDescent="0.55000000000000004">
      <c r="A12787" s="5"/>
    </row>
    <row r="12788" spans="1:1" x14ac:dyDescent="0.55000000000000004">
      <c r="A12788" s="5"/>
    </row>
    <row r="12789" spans="1:1" x14ac:dyDescent="0.55000000000000004">
      <c r="A12789" s="5"/>
    </row>
    <row r="12790" spans="1:1" x14ac:dyDescent="0.55000000000000004">
      <c r="A12790" s="5"/>
    </row>
    <row r="12791" spans="1:1" x14ac:dyDescent="0.55000000000000004">
      <c r="A12791" s="5"/>
    </row>
    <row r="12792" spans="1:1" x14ac:dyDescent="0.55000000000000004">
      <c r="A12792" s="5"/>
    </row>
    <row r="12793" spans="1:1" x14ac:dyDescent="0.55000000000000004">
      <c r="A12793" s="5"/>
    </row>
    <row r="12794" spans="1:1" x14ac:dyDescent="0.55000000000000004">
      <c r="A12794" s="5"/>
    </row>
    <row r="12795" spans="1:1" x14ac:dyDescent="0.55000000000000004">
      <c r="A12795" s="5"/>
    </row>
    <row r="12796" spans="1:1" x14ac:dyDescent="0.55000000000000004">
      <c r="A12796" s="5"/>
    </row>
    <row r="12797" spans="1:1" x14ac:dyDescent="0.55000000000000004">
      <c r="A12797" s="5"/>
    </row>
    <row r="12798" spans="1:1" x14ac:dyDescent="0.55000000000000004">
      <c r="A12798" s="5"/>
    </row>
    <row r="12799" spans="1:1" x14ac:dyDescent="0.55000000000000004">
      <c r="A12799" s="5"/>
    </row>
    <row r="12800" spans="1:1" x14ac:dyDescent="0.55000000000000004">
      <c r="A12800" s="5"/>
    </row>
    <row r="12801" spans="1:1" x14ac:dyDescent="0.55000000000000004">
      <c r="A12801" s="5"/>
    </row>
    <row r="12802" spans="1:1" x14ac:dyDescent="0.55000000000000004">
      <c r="A12802" s="5"/>
    </row>
    <row r="12803" spans="1:1" x14ac:dyDescent="0.55000000000000004">
      <c r="A12803" s="5"/>
    </row>
    <row r="12804" spans="1:1" x14ac:dyDescent="0.55000000000000004">
      <c r="A12804" s="5"/>
    </row>
    <row r="12805" spans="1:1" x14ac:dyDescent="0.55000000000000004">
      <c r="A12805" s="5"/>
    </row>
    <row r="12806" spans="1:1" x14ac:dyDescent="0.55000000000000004">
      <c r="A12806" s="5"/>
    </row>
    <row r="12807" spans="1:1" x14ac:dyDescent="0.55000000000000004">
      <c r="A12807" s="5"/>
    </row>
    <row r="12808" spans="1:1" x14ac:dyDescent="0.55000000000000004">
      <c r="A12808" s="5"/>
    </row>
    <row r="12809" spans="1:1" x14ac:dyDescent="0.55000000000000004">
      <c r="A12809" s="5"/>
    </row>
    <row r="12810" spans="1:1" x14ac:dyDescent="0.55000000000000004">
      <c r="A12810" s="5"/>
    </row>
    <row r="12811" spans="1:1" x14ac:dyDescent="0.55000000000000004">
      <c r="A12811" s="5"/>
    </row>
    <row r="12812" spans="1:1" x14ac:dyDescent="0.55000000000000004">
      <c r="A12812" s="5"/>
    </row>
    <row r="12813" spans="1:1" x14ac:dyDescent="0.55000000000000004">
      <c r="A12813" s="5"/>
    </row>
    <row r="12814" spans="1:1" x14ac:dyDescent="0.55000000000000004">
      <c r="A12814" s="5"/>
    </row>
    <row r="12815" spans="1:1" x14ac:dyDescent="0.55000000000000004">
      <c r="A12815" s="5"/>
    </row>
    <row r="12816" spans="1:1" x14ac:dyDescent="0.55000000000000004">
      <c r="A12816" s="5"/>
    </row>
    <row r="12817" spans="1:1" x14ac:dyDescent="0.55000000000000004">
      <c r="A12817" s="5"/>
    </row>
    <row r="12818" spans="1:1" x14ac:dyDescent="0.55000000000000004">
      <c r="A12818" s="5"/>
    </row>
    <row r="12819" spans="1:1" x14ac:dyDescent="0.55000000000000004">
      <c r="A12819" s="5"/>
    </row>
    <row r="12820" spans="1:1" x14ac:dyDescent="0.55000000000000004">
      <c r="A12820" s="5"/>
    </row>
    <row r="12821" spans="1:1" x14ac:dyDescent="0.55000000000000004">
      <c r="A12821" s="5"/>
    </row>
    <row r="12822" spans="1:1" x14ac:dyDescent="0.55000000000000004">
      <c r="A12822" s="5"/>
    </row>
    <row r="12823" spans="1:1" x14ac:dyDescent="0.55000000000000004">
      <c r="A12823" s="5"/>
    </row>
    <row r="12824" spans="1:1" x14ac:dyDescent="0.55000000000000004">
      <c r="A12824" s="5"/>
    </row>
    <row r="12825" spans="1:1" x14ac:dyDescent="0.55000000000000004">
      <c r="A12825" s="5"/>
    </row>
    <row r="12826" spans="1:1" x14ac:dyDescent="0.55000000000000004">
      <c r="A12826" s="5"/>
    </row>
    <row r="12827" spans="1:1" x14ac:dyDescent="0.55000000000000004">
      <c r="A12827" s="5"/>
    </row>
    <row r="12828" spans="1:1" x14ac:dyDescent="0.55000000000000004">
      <c r="A12828" s="5"/>
    </row>
    <row r="12829" spans="1:1" x14ac:dyDescent="0.55000000000000004">
      <c r="A12829" s="5"/>
    </row>
    <row r="12830" spans="1:1" x14ac:dyDescent="0.55000000000000004">
      <c r="A12830" s="5"/>
    </row>
    <row r="12831" spans="1:1" x14ac:dyDescent="0.55000000000000004">
      <c r="A12831" s="5"/>
    </row>
    <row r="12832" spans="1:1" x14ac:dyDescent="0.55000000000000004">
      <c r="A12832" s="5"/>
    </row>
    <row r="12833" spans="1:1" x14ac:dyDescent="0.55000000000000004">
      <c r="A12833" s="5"/>
    </row>
    <row r="12834" spans="1:1" x14ac:dyDescent="0.55000000000000004">
      <c r="A12834" s="5"/>
    </row>
    <row r="12835" spans="1:1" x14ac:dyDescent="0.55000000000000004">
      <c r="A12835" s="5"/>
    </row>
    <row r="12836" spans="1:1" x14ac:dyDescent="0.55000000000000004">
      <c r="A12836" s="5"/>
    </row>
    <row r="12837" spans="1:1" x14ac:dyDescent="0.55000000000000004">
      <c r="A12837" s="5"/>
    </row>
    <row r="12838" spans="1:1" x14ac:dyDescent="0.55000000000000004">
      <c r="A12838" s="5"/>
    </row>
    <row r="12839" spans="1:1" x14ac:dyDescent="0.55000000000000004">
      <c r="A12839" s="5"/>
    </row>
    <row r="12840" spans="1:1" x14ac:dyDescent="0.55000000000000004">
      <c r="A12840" s="5"/>
    </row>
    <row r="12841" spans="1:1" x14ac:dyDescent="0.55000000000000004">
      <c r="A12841" s="5"/>
    </row>
    <row r="12842" spans="1:1" x14ac:dyDescent="0.55000000000000004">
      <c r="A12842" s="5"/>
    </row>
    <row r="12843" spans="1:1" x14ac:dyDescent="0.55000000000000004">
      <c r="A12843" s="5"/>
    </row>
    <row r="12844" spans="1:1" x14ac:dyDescent="0.55000000000000004">
      <c r="A12844" s="5"/>
    </row>
    <row r="12845" spans="1:1" x14ac:dyDescent="0.55000000000000004">
      <c r="A12845" s="5"/>
    </row>
    <row r="12846" spans="1:1" x14ac:dyDescent="0.55000000000000004">
      <c r="A12846" s="5"/>
    </row>
    <row r="12847" spans="1:1" x14ac:dyDescent="0.55000000000000004">
      <c r="A12847" s="5"/>
    </row>
    <row r="12848" spans="1:1" x14ac:dyDescent="0.55000000000000004">
      <c r="A12848" s="5"/>
    </row>
    <row r="12849" spans="1:1" x14ac:dyDescent="0.55000000000000004">
      <c r="A12849" s="5"/>
    </row>
    <row r="12850" spans="1:1" x14ac:dyDescent="0.55000000000000004">
      <c r="A12850" s="5"/>
    </row>
    <row r="12851" spans="1:1" x14ac:dyDescent="0.55000000000000004">
      <c r="A12851" s="5"/>
    </row>
    <row r="12852" spans="1:1" x14ac:dyDescent="0.55000000000000004">
      <c r="A12852" s="5"/>
    </row>
    <row r="12853" spans="1:1" x14ac:dyDescent="0.55000000000000004">
      <c r="A12853" s="5"/>
    </row>
    <row r="12854" spans="1:1" x14ac:dyDescent="0.55000000000000004">
      <c r="A12854" s="5"/>
    </row>
    <row r="12855" spans="1:1" x14ac:dyDescent="0.55000000000000004">
      <c r="A12855" s="5"/>
    </row>
    <row r="12856" spans="1:1" x14ac:dyDescent="0.55000000000000004">
      <c r="A12856" s="5"/>
    </row>
    <row r="12857" spans="1:1" x14ac:dyDescent="0.55000000000000004">
      <c r="A12857" s="5"/>
    </row>
    <row r="12858" spans="1:1" x14ac:dyDescent="0.55000000000000004">
      <c r="A12858" s="5"/>
    </row>
    <row r="12859" spans="1:1" x14ac:dyDescent="0.55000000000000004">
      <c r="A12859" s="5"/>
    </row>
    <row r="12860" spans="1:1" x14ac:dyDescent="0.55000000000000004">
      <c r="A12860" s="5"/>
    </row>
    <row r="12861" spans="1:1" x14ac:dyDescent="0.55000000000000004">
      <c r="A12861" s="5"/>
    </row>
    <row r="12862" spans="1:1" x14ac:dyDescent="0.55000000000000004">
      <c r="A12862" s="5"/>
    </row>
    <row r="12863" spans="1:1" x14ac:dyDescent="0.55000000000000004">
      <c r="A12863" s="5"/>
    </row>
    <row r="12864" spans="1:1" x14ac:dyDescent="0.55000000000000004">
      <c r="A12864" s="5"/>
    </row>
    <row r="12865" spans="1:1" x14ac:dyDescent="0.55000000000000004">
      <c r="A12865" s="5"/>
    </row>
    <row r="12866" spans="1:1" x14ac:dyDescent="0.55000000000000004">
      <c r="A12866" s="5"/>
    </row>
    <row r="12867" spans="1:1" x14ac:dyDescent="0.55000000000000004">
      <c r="A12867" s="5"/>
    </row>
    <row r="12868" spans="1:1" x14ac:dyDescent="0.55000000000000004">
      <c r="A12868" s="5"/>
    </row>
    <row r="12869" spans="1:1" x14ac:dyDescent="0.55000000000000004">
      <c r="A12869" s="5"/>
    </row>
    <row r="12870" spans="1:1" x14ac:dyDescent="0.55000000000000004">
      <c r="A12870" s="5"/>
    </row>
    <row r="12871" spans="1:1" x14ac:dyDescent="0.55000000000000004">
      <c r="A12871" s="5"/>
    </row>
    <row r="12872" spans="1:1" x14ac:dyDescent="0.55000000000000004">
      <c r="A12872" s="5"/>
    </row>
    <row r="12873" spans="1:1" x14ac:dyDescent="0.55000000000000004">
      <c r="A12873" s="5"/>
    </row>
    <row r="12874" spans="1:1" x14ac:dyDescent="0.55000000000000004">
      <c r="A12874" s="5"/>
    </row>
    <row r="12875" spans="1:1" x14ac:dyDescent="0.55000000000000004">
      <c r="A12875" s="5"/>
    </row>
    <row r="12876" spans="1:1" x14ac:dyDescent="0.55000000000000004">
      <c r="A12876" s="5"/>
    </row>
    <row r="12877" spans="1:1" x14ac:dyDescent="0.55000000000000004">
      <c r="A12877" s="5"/>
    </row>
    <row r="12878" spans="1:1" x14ac:dyDescent="0.55000000000000004">
      <c r="A12878" s="5"/>
    </row>
    <row r="12879" spans="1:1" x14ac:dyDescent="0.55000000000000004">
      <c r="A12879" s="5"/>
    </row>
    <row r="12880" spans="1:1" x14ac:dyDescent="0.55000000000000004">
      <c r="A12880" s="5"/>
    </row>
    <row r="12881" spans="1:1" x14ac:dyDescent="0.55000000000000004">
      <c r="A12881" s="5"/>
    </row>
    <row r="12882" spans="1:1" x14ac:dyDescent="0.55000000000000004">
      <c r="A12882" s="5"/>
    </row>
    <row r="12883" spans="1:1" x14ac:dyDescent="0.55000000000000004">
      <c r="A12883" s="5"/>
    </row>
    <row r="12884" spans="1:1" x14ac:dyDescent="0.55000000000000004">
      <c r="A12884" s="5"/>
    </row>
    <row r="12885" spans="1:1" x14ac:dyDescent="0.55000000000000004">
      <c r="A12885" s="5"/>
    </row>
    <row r="12886" spans="1:1" x14ac:dyDescent="0.55000000000000004">
      <c r="A12886" s="5"/>
    </row>
    <row r="12887" spans="1:1" x14ac:dyDescent="0.55000000000000004">
      <c r="A12887" s="5"/>
    </row>
    <row r="12888" spans="1:1" x14ac:dyDescent="0.55000000000000004">
      <c r="A12888" s="5"/>
    </row>
    <row r="12889" spans="1:1" x14ac:dyDescent="0.55000000000000004">
      <c r="A12889" s="5"/>
    </row>
    <row r="12890" spans="1:1" x14ac:dyDescent="0.55000000000000004">
      <c r="A12890" s="5"/>
    </row>
    <row r="12891" spans="1:1" x14ac:dyDescent="0.55000000000000004">
      <c r="A12891" s="5"/>
    </row>
    <row r="12892" spans="1:1" x14ac:dyDescent="0.55000000000000004">
      <c r="A12892" s="5"/>
    </row>
    <row r="12893" spans="1:1" x14ac:dyDescent="0.55000000000000004">
      <c r="A12893" s="5"/>
    </row>
    <row r="12894" spans="1:1" x14ac:dyDescent="0.55000000000000004">
      <c r="A12894" s="5"/>
    </row>
    <row r="12895" spans="1:1" x14ac:dyDescent="0.55000000000000004">
      <c r="A12895" s="5"/>
    </row>
    <row r="12896" spans="1:1" x14ac:dyDescent="0.55000000000000004">
      <c r="A12896" s="5"/>
    </row>
    <row r="12897" spans="1:1" x14ac:dyDescent="0.55000000000000004">
      <c r="A12897" s="5"/>
    </row>
    <row r="12898" spans="1:1" x14ac:dyDescent="0.55000000000000004">
      <c r="A12898" s="5"/>
    </row>
    <row r="12899" spans="1:1" x14ac:dyDescent="0.55000000000000004">
      <c r="A12899" s="5"/>
    </row>
    <row r="12900" spans="1:1" x14ac:dyDescent="0.55000000000000004">
      <c r="A12900" s="5"/>
    </row>
    <row r="12901" spans="1:1" x14ac:dyDescent="0.55000000000000004">
      <c r="A12901" s="5"/>
    </row>
    <row r="12902" spans="1:1" x14ac:dyDescent="0.55000000000000004">
      <c r="A12902" s="5"/>
    </row>
    <row r="12903" spans="1:1" x14ac:dyDescent="0.55000000000000004">
      <c r="A12903" s="5"/>
    </row>
    <row r="12904" spans="1:1" x14ac:dyDescent="0.55000000000000004">
      <c r="A12904" s="5"/>
    </row>
    <row r="12905" spans="1:1" x14ac:dyDescent="0.55000000000000004">
      <c r="A12905" s="5"/>
    </row>
    <row r="12906" spans="1:1" x14ac:dyDescent="0.55000000000000004">
      <c r="A12906" s="5"/>
    </row>
    <row r="12907" spans="1:1" x14ac:dyDescent="0.55000000000000004">
      <c r="A12907" s="5"/>
    </row>
    <row r="12908" spans="1:1" x14ac:dyDescent="0.55000000000000004">
      <c r="A12908" s="5"/>
    </row>
    <row r="12909" spans="1:1" x14ac:dyDescent="0.55000000000000004">
      <c r="A12909" s="5"/>
    </row>
    <row r="12910" spans="1:1" x14ac:dyDescent="0.55000000000000004">
      <c r="A12910" s="5"/>
    </row>
    <row r="12911" spans="1:1" x14ac:dyDescent="0.55000000000000004">
      <c r="A12911" s="5"/>
    </row>
    <row r="12912" spans="1:1" x14ac:dyDescent="0.55000000000000004">
      <c r="A12912" s="5"/>
    </row>
    <row r="12913" spans="1:1" x14ac:dyDescent="0.55000000000000004">
      <c r="A12913" s="5"/>
    </row>
    <row r="12914" spans="1:1" x14ac:dyDescent="0.55000000000000004">
      <c r="A12914" s="5"/>
    </row>
    <row r="12915" spans="1:1" x14ac:dyDescent="0.55000000000000004">
      <c r="A12915" s="5"/>
    </row>
    <row r="12916" spans="1:1" x14ac:dyDescent="0.55000000000000004">
      <c r="A12916" s="5"/>
    </row>
    <row r="12917" spans="1:1" x14ac:dyDescent="0.55000000000000004">
      <c r="A12917" s="5"/>
    </row>
    <row r="12918" spans="1:1" x14ac:dyDescent="0.55000000000000004">
      <c r="A12918" s="5"/>
    </row>
    <row r="12919" spans="1:1" x14ac:dyDescent="0.55000000000000004">
      <c r="A12919" s="5"/>
    </row>
    <row r="12920" spans="1:1" x14ac:dyDescent="0.55000000000000004">
      <c r="A12920" s="5"/>
    </row>
    <row r="12921" spans="1:1" x14ac:dyDescent="0.55000000000000004">
      <c r="A12921" s="5"/>
    </row>
    <row r="12922" spans="1:1" x14ac:dyDescent="0.55000000000000004">
      <c r="A12922" s="5"/>
    </row>
    <row r="12923" spans="1:1" x14ac:dyDescent="0.55000000000000004">
      <c r="A12923" s="5"/>
    </row>
    <row r="12924" spans="1:1" x14ac:dyDescent="0.55000000000000004">
      <c r="A12924" s="5"/>
    </row>
    <row r="12925" spans="1:1" x14ac:dyDescent="0.55000000000000004">
      <c r="A12925" s="5"/>
    </row>
    <row r="12926" spans="1:1" x14ac:dyDescent="0.55000000000000004">
      <c r="A12926" s="5"/>
    </row>
    <row r="12927" spans="1:1" x14ac:dyDescent="0.55000000000000004">
      <c r="A12927" s="5"/>
    </row>
    <row r="12928" spans="1:1" x14ac:dyDescent="0.55000000000000004">
      <c r="A12928" s="5"/>
    </row>
    <row r="12929" spans="1:1" x14ac:dyDescent="0.55000000000000004">
      <c r="A12929" s="5"/>
    </row>
    <row r="12930" spans="1:1" x14ac:dyDescent="0.55000000000000004">
      <c r="A12930" s="5"/>
    </row>
    <row r="12931" spans="1:1" x14ac:dyDescent="0.55000000000000004">
      <c r="A12931" s="5"/>
    </row>
    <row r="12932" spans="1:1" x14ac:dyDescent="0.55000000000000004">
      <c r="A12932" s="5"/>
    </row>
    <row r="12933" spans="1:1" x14ac:dyDescent="0.55000000000000004">
      <c r="A12933" s="5"/>
    </row>
    <row r="12934" spans="1:1" x14ac:dyDescent="0.55000000000000004">
      <c r="A12934" s="5"/>
    </row>
    <row r="12935" spans="1:1" x14ac:dyDescent="0.55000000000000004">
      <c r="A12935" s="5"/>
    </row>
    <row r="12936" spans="1:1" x14ac:dyDescent="0.55000000000000004">
      <c r="A12936" s="5"/>
    </row>
    <row r="12937" spans="1:1" x14ac:dyDescent="0.55000000000000004">
      <c r="A12937" s="5"/>
    </row>
    <row r="12938" spans="1:1" x14ac:dyDescent="0.55000000000000004">
      <c r="A12938" s="5"/>
    </row>
    <row r="12939" spans="1:1" x14ac:dyDescent="0.55000000000000004">
      <c r="A12939" s="5"/>
    </row>
    <row r="12940" spans="1:1" x14ac:dyDescent="0.55000000000000004">
      <c r="A12940" s="5"/>
    </row>
    <row r="12941" spans="1:1" x14ac:dyDescent="0.55000000000000004">
      <c r="A12941" s="5"/>
    </row>
    <row r="12942" spans="1:1" x14ac:dyDescent="0.55000000000000004">
      <c r="A12942" s="5"/>
    </row>
    <row r="12943" spans="1:1" x14ac:dyDescent="0.55000000000000004">
      <c r="A12943" s="5"/>
    </row>
    <row r="12944" spans="1:1" x14ac:dyDescent="0.55000000000000004">
      <c r="A12944" s="5"/>
    </row>
    <row r="12945" spans="1:1" x14ac:dyDescent="0.55000000000000004">
      <c r="A12945" s="5"/>
    </row>
    <row r="12946" spans="1:1" x14ac:dyDescent="0.55000000000000004">
      <c r="A12946" s="5"/>
    </row>
    <row r="12947" spans="1:1" x14ac:dyDescent="0.55000000000000004">
      <c r="A12947" s="5"/>
    </row>
    <row r="12948" spans="1:1" x14ac:dyDescent="0.55000000000000004">
      <c r="A12948" s="5"/>
    </row>
    <row r="12949" spans="1:1" x14ac:dyDescent="0.55000000000000004">
      <c r="A12949" s="5"/>
    </row>
    <row r="12950" spans="1:1" x14ac:dyDescent="0.55000000000000004">
      <c r="A12950" s="5"/>
    </row>
    <row r="12951" spans="1:1" x14ac:dyDescent="0.55000000000000004">
      <c r="A12951" s="5"/>
    </row>
    <row r="12952" spans="1:1" x14ac:dyDescent="0.55000000000000004">
      <c r="A12952" s="5"/>
    </row>
    <row r="12953" spans="1:1" x14ac:dyDescent="0.55000000000000004">
      <c r="A12953" s="5"/>
    </row>
    <row r="12954" spans="1:1" x14ac:dyDescent="0.55000000000000004">
      <c r="A12954" s="5"/>
    </row>
    <row r="12955" spans="1:1" x14ac:dyDescent="0.55000000000000004">
      <c r="A12955" s="5"/>
    </row>
    <row r="12956" spans="1:1" x14ac:dyDescent="0.55000000000000004">
      <c r="A12956" s="5"/>
    </row>
    <row r="12957" spans="1:1" x14ac:dyDescent="0.55000000000000004">
      <c r="A12957" s="5"/>
    </row>
    <row r="12958" spans="1:1" x14ac:dyDescent="0.55000000000000004">
      <c r="A12958" s="5"/>
    </row>
    <row r="12959" spans="1:1" x14ac:dyDescent="0.55000000000000004">
      <c r="A12959" s="5"/>
    </row>
    <row r="12960" spans="1:1" x14ac:dyDescent="0.55000000000000004">
      <c r="A12960" s="5"/>
    </row>
    <row r="12961" spans="1:1" x14ac:dyDescent="0.55000000000000004">
      <c r="A12961" s="5"/>
    </row>
    <row r="12962" spans="1:1" x14ac:dyDescent="0.55000000000000004">
      <c r="A12962" s="5"/>
    </row>
    <row r="12963" spans="1:1" x14ac:dyDescent="0.55000000000000004">
      <c r="A12963" s="5"/>
    </row>
    <row r="12964" spans="1:1" x14ac:dyDescent="0.55000000000000004">
      <c r="A12964" s="5"/>
    </row>
    <row r="12965" spans="1:1" x14ac:dyDescent="0.55000000000000004">
      <c r="A12965" s="5"/>
    </row>
    <row r="12966" spans="1:1" x14ac:dyDescent="0.55000000000000004">
      <c r="A12966" s="5"/>
    </row>
    <row r="12967" spans="1:1" x14ac:dyDescent="0.55000000000000004">
      <c r="A12967" s="5"/>
    </row>
    <row r="12968" spans="1:1" x14ac:dyDescent="0.55000000000000004">
      <c r="A12968" s="5"/>
    </row>
    <row r="12969" spans="1:1" x14ac:dyDescent="0.55000000000000004">
      <c r="A12969" s="5"/>
    </row>
    <row r="12970" spans="1:1" x14ac:dyDescent="0.55000000000000004">
      <c r="A12970" s="5"/>
    </row>
    <row r="12971" spans="1:1" x14ac:dyDescent="0.55000000000000004">
      <c r="A12971" s="5"/>
    </row>
    <row r="12972" spans="1:1" x14ac:dyDescent="0.55000000000000004">
      <c r="A12972" s="5"/>
    </row>
    <row r="12973" spans="1:1" x14ac:dyDescent="0.55000000000000004">
      <c r="A12973" s="5"/>
    </row>
    <row r="12974" spans="1:1" x14ac:dyDescent="0.55000000000000004">
      <c r="A12974" s="5"/>
    </row>
    <row r="12975" spans="1:1" x14ac:dyDescent="0.55000000000000004">
      <c r="A12975" s="5"/>
    </row>
    <row r="12976" spans="1:1" x14ac:dyDescent="0.55000000000000004">
      <c r="A12976" s="5"/>
    </row>
    <row r="12977" spans="1:1" x14ac:dyDescent="0.55000000000000004">
      <c r="A12977" s="5"/>
    </row>
    <row r="12978" spans="1:1" x14ac:dyDescent="0.55000000000000004">
      <c r="A12978" s="5"/>
    </row>
    <row r="12979" spans="1:1" x14ac:dyDescent="0.55000000000000004">
      <c r="A12979" s="5"/>
    </row>
    <row r="12980" spans="1:1" x14ac:dyDescent="0.55000000000000004">
      <c r="A12980" s="5"/>
    </row>
    <row r="12981" spans="1:1" x14ac:dyDescent="0.55000000000000004">
      <c r="A12981" s="5"/>
    </row>
    <row r="12982" spans="1:1" x14ac:dyDescent="0.55000000000000004">
      <c r="A12982" s="5"/>
    </row>
    <row r="12983" spans="1:1" x14ac:dyDescent="0.55000000000000004">
      <c r="A12983" s="5"/>
    </row>
    <row r="12984" spans="1:1" x14ac:dyDescent="0.55000000000000004">
      <c r="A12984" s="5"/>
    </row>
    <row r="12985" spans="1:1" x14ac:dyDescent="0.55000000000000004">
      <c r="A12985" s="5"/>
    </row>
    <row r="12986" spans="1:1" x14ac:dyDescent="0.55000000000000004">
      <c r="A12986" s="5"/>
    </row>
    <row r="12987" spans="1:1" x14ac:dyDescent="0.55000000000000004">
      <c r="A12987" s="5"/>
    </row>
    <row r="12988" spans="1:1" x14ac:dyDescent="0.55000000000000004">
      <c r="A12988" s="5"/>
    </row>
    <row r="12989" spans="1:1" x14ac:dyDescent="0.55000000000000004">
      <c r="A12989" s="5"/>
    </row>
    <row r="12990" spans="1:1" x14ac:dyDescent="0.55000000000000004">
      <c r="A12990" s="5"/>
    </row>
    <row r="12991" spans="1:1" x14ac:dyDescent="0.55000000000000004">
      <c r="A12991" s="5"/>
    </row>
    <row r="12992" spans="1:1" x14ac:dyDescent="0.55000000000000004">
      <c r="A12992" s="5"/>
    </row>
    <row r="12993" spans="1:1" x14ac:dyDescent="0.55000000000000004">
      <c r="A12993" s="5"/>
    </row>
    <row r="12994" spans="1:1" x14ac:dyDescent="0.55000000000000004">
      <c r="A12994" s="5"/>
    </row>
    <row r="12995" spans="1:1" x14ac:dyDescent="0.55000000000000004">
      <c r="A12995" s="5"/>
    </row>
    <row r="12996" spans="1:1" x14ac:dyDescent="0.55000000000000004">
      <c r="A12996" s="5"/>
    </row>
    <row r="12997" spans="1:1" x14ac:dyDescent="0.55000000000000004">
      <c r="A12997" s="5"/>
    </row>
    <row r="12998" spans="1:1" x14ac:dyDescent="0.55000000000000004">
      <c r="A12998" s="5"/>
    </row>
    <row r="12999" spans="1:1" x14ac:dyDescent="0.55000000000000004">
      <c r="A12999" s="5"/>
    </row>
    <row r="13000" spans="1:1" x14ac:dyDescent="0.55000000000000004">
      <c r="A13000" s="5"/>
    </row>
    <row r="13001" spans="1:1" x14ac:dyDescent="0.55000000000000004">
      <c r="A13001" s="5"/>
    </row>
    <row r="13002" spans="1:1" x14ac:dyDescent="0.55000000000000004">
      <c r="A13002" s="5"/>
    </row>
    <row r="13003" spans="1:1" x14ac:dyDescent="0.55000000000000004">
      <c r="A13003" s="5"/>
    </row>
    <row r="13004" spans="1:1" x14ac:dyDescent="0.55000000000000004">
      <c r="A13004" s="5"/>
    </row>
    <row r="13005" spans="1:1" x14ac:dyDescent="0.55000000000000004">
      <c r="A13005" s="5"/>
    </row>
    <row r="13006" spans="1:1" x14ac:dyDescent="0.55000000000000004">
      <c r="A13006" s="5"/>
    </row>
    <row r="13007" spans="1:1" x14ac:dyDescent="0.55000000000000004">
      <c r="A13007" s="5"/>
    </row>
    <row r="13008" spans="1:1" x14ac:dyDescent="0.55000000000000004">
      <c r="A13008" s="5"/>
    </row>
    <row r="13009" spans="1:1" x14ac:dyDescent="0.55000000000000004">
      <c r="A13009" s="5"/>
    </row>
    <row r="13010" spans="1:1" x14ac:dyDescent="0.55000000000000004">
      <c r="A13010" s="5"/>
    </row>
    <row r="13011" spans="1:1" x14ac:dyDescent="0.55000000000000004">
      <c r="A13011" s="5"/>
    </row>
    <row r="13012" spans="1:1" x14ac:dyDescent="0.55000000000000004">
      <c r="A13012" s="5"/>
    </row>
    <row r="13013" spans="1:1" x14ac:dyDescent="0.55000000000000004">
      <c r="A13013" s="5"/>
    </row>
    <row r="13014" spans="1:1" x14ac:dyDescent="0.55000000000000004">
      <c r="A13014" s="5"/>
    </row>
    <row r="13015" spans="1:1" x14ac:dyDescent="0.55000000000000004">
      <c r="A13015" s="5"/>
    </row>
    <row r="13016" spans="1:1" x14ac:dyDescent="0.55000000000000004">
      <c r="A13016" s="5"/>
    </row>
    <row r="13017" spans="1:1" x14ac:dyDescent="0.55000000000000004">
      <c r="A13017" s="5"/>
    </row>
    <row r="13018" spans="1:1" x14ac:dyDescent="0.55000000000000004">
      <c r="A13018" s="5"/>
    </row>
    <row r="13019" spans="1:1" x14ac:dyDescent="0.55000000000000004">
      <c r="A13019" s="5"/>
    </row>
    <row r="13020" spans="1:1" x14ac:dyDescent="0.55000000000000004">
      <c r="A13020" s="5"/>
    </row>
    <row r="13021" spans="1:1" x14ac:dyDescent="0.55000000000000004">
      <c r="A13021" s="5"/>
    </row>
    <row r="13022" spans="1:1" x14ac:dyDescent="0.55000000000000004">
      <c r="A13022" s="5"/>
    </row>
    <row r="13023" spans="1:1" x14ac:dyDescent="0.55000000000000004">
      <c r="A13023" s="5"/>
    </row>
    <row r="13024" spans="1:1" x14ac:dyDescent="0.55000000000000004">
      <c r="A13024" s="5"/>
    </row>
    <row r="13025" spans="1:1" x14ac:dyDescent="0.55000000000000004">
      <c r="A13025" s="5"/>
    </row>
    <row r="13026" spans="1:1" x14ac:dyDescent="0.55000000000000004">
      <c r="A13026" s="5"/>
    </row>
    <row r="13027" spans="1:1" x14ac:dyDescent="0.55000000000000004">
      <c r="A13027" s="5"/>
    </row>
    <row r="13028" spans="1:1" x14ac:dyDescent="0.55000000000000004">
      <c r="A13028" s="5"/>
    </row>
    <row r="13029" spans="1:1" x14ac:dyDescent="0.55000000000000004">
      <c r="A13029" s="5"/>
    </row>
    <row r="13030" spans="1:1" x14ac:dyDescent="0.55000000000000004">
      <c r="A13030" s="5"/>
    </row>
    <row r="13031" spans="1:1" x14ac:dyDescent="0.55000000000000004">
      <c r="A13031" s="5"/>
    </row>
    <row r="13032" spans="1:1" x14ac:dyDescent="0.55000000000000004">
      <c r="A13032" s="5"/>
    </row>
    <row r="13033" spans="1:1" x14ac:dyDescent="0.55000000000000004">
      <c r="A13033" s="5"/>
    </row>
    <row r="13034" spans="1:1" x14ac:dyDescent="0.55000000000000004">
      <c r="A13034" s="5"/>
    </row>
    <row r="13035" spans="1:1" x14ac:dyDescent="0.55000000000000004">
      <c r="A13035" s="5"/>
    </row>
    <row r="13036" spans="1:1" x14ac:dyDescent="0.55000000000000004">
      <c r="A13036" s="5"/>
    </row>
    <row r="13037" spans="1:1" x14ac:dyDescent="0.55000000000000004">
      <c r="A13037" s="5"/>
    </row>
    <row r="13038" spans="1:1" x14ac:dyDescent="0.55000000000000004">
      <c r="A13038" s="5"/>
    </row>
    <row r="13039" spans="1:1" x14ac:dyDescent="0.55000000000000004">
      <c r="A13039" s="5"/>
    </row>
    <row r="13040" spans="1:1" x14ac:dyDescent="0.55000000000000004">
      <c r="A13040" s="5"/>
    </row>
    <row r="13041" spans="1:1" x14ac:dyDescent="0.55000000000000004">
      <c r="A13041" s="5"/>
    </row>
    <row r="13042" spans="1:1" x14ac:dyDescent="0.55000000000000004">
      <c r="A13042" s="5"/>
    </row>
    <row r="13043" spans="1:1" x14ac:dyDescent="0.55000000000000004">
      <c r="A13043" s="5"/>
    </row>
    <row r="13044" spans="1:1" x14ac:dyDescent="0.55000000000000004">
      <c r="A13044" s="5"/>
    </row>
    <row r="13045" spans="1:1" x14ac:dyDescent="0.55000000000000004">
      <c r="A13045" s="5"/>
    </row>
    <row r="13046" spans="1:1" x14ac:dyDescent="0.55000000000000004">
      <c r="A13046" s="5"/>
    </row>
    <row r="13047" spans="1:1" x14ac:dyDescent="0.55000000000000004">
      <c r="A13047" s="5"/>
    </row>
    <row r="13048" spans="1:1" x14ac:dyDescent="0.55000000000000004">
      <c r="A13048" s="5"/>
    </row>
    <row r="13049" spans="1:1" x14ac:dyDescent="0.55000000000000004">
      <c r="A13049" s="5"/>
    </row>
    <row r="13050" spans="1:1" x14ac:dyDescent="0.55000000000000004">
      <c r="A13050" s="5"/>
    </row>
    <row r="13051" spans="1:1" x14ac:dyDescent="0.55000000000000004">
      <c r="A13051" s="5"/>
    </row>
    <row r="13052" spans="1:1" x14ac:dyDescent="0.55000000000000004">
      <c r="A13052" s="5"/>
    </row>
    <row r="13053" spans="1:1" x14ac:dyDescent="0.55000000000000004">
      <c r="A13053" s="5"/>
    </row>
    <row r="13054" spans="1:1" x14ac:dyDescent="0.55000000000000004">
      <c r="A13054" s="5"/>
    </row>
    <row r="13055" spans="1:1" x14ac:dyDescent="0.55000000000000004">
      <c r="A13055" s="5"/>
    </row>
    <row r="13056" spans="1:1" x14ac:dyDescent="0.55000000000000004">
      <c r="A13056" s="5"/>
    </row>
    <row r="13057" spans="1:1" x14ac:dyDescent="0.55000000000000004">
      <c r="A13057" s="5"/>
    </row>
    <row r="13058" spans="1:1" x14ac:dyDescent="0.55000000000000004">
      <c r="A13058" s="5"/>
    </row>
    <row r="13059" spans="1:1" x14ac:dyDescent="0.55000000000000004">
      <c r="A13059" s="5"/>
    </row>
    <row r="13060" spans="1:1" x14ac:dyDescent="0.55000000000000004">
      <c r="A13060" s="5"/>
    </row>
    <row r="13061" spans="1:1" x14ac:dyDescent="0.55000000000000004">
      <c r="A13061" s="5"/>
    </row>
    <row r="13062" spans="1:1" x14ac:dyDescent="0.55000000000000004">
      <c r="A13062" s="5"/>
    </row>
    <row r="13063" spans="1:1" x14ac:dyDescent="0.55000000000000004">
      <c r="A13063" s="5"/>
    </row>
    <row r="13064" spans="1:1" x14ac:dyDescent="0.55000000000000004">
      <c r="A13064" s="5"/>
    </row>
    <row r="13065" spans="1:1" x14ac:dyDescent="0.55000000000000004">
      <c r="A13065" s="5"/>
    </row>
    <row r="13066" spans="1:1" x14ac:dyDescent="0.55000000000000004">
      <c r="A13066" s="5"/>
    </row>
    <row r="13067" spans="1:1" x14ac:dyDescent="0.55000000000000004">
      <c r="A13067" s="5"/>
    </row>
    <row r="13068" spans="1:1" x14ac:dyDescent="0.55000000000000004">
      <c r="A13068" s="5"/>
    </row>
    <row r="13069" spans="1:1" x14ac:dyDescent="0.55000000000000004">
      <c r="A13069" s="5"/>
    </row>
    <row r="13070" spans="1:1" x14ac:dyDescent="0.55000000000000004">
      <c r="A13070" s="5"/>
    </row>
    <row r="13071" spans="1:1" x14ac:dyDescent="0.55000000000000004">
      <c r="A13071" s="5"/>
    </row>
    <row r="13072" spans="1:1" x14ac:dyDescent="0.55000000000000004">
      <c r="A13072" s="5"/>
    </row>
    <row r="13073" spans="1:1" x14ac:dyDescent="0.55000000000000004">
      <c r="A13073" s="5"/>
    </row>
    <row r="13074" spans="1:1" x14ac:dyDescent="0.55000000000000004">
      <c r="A13074" s="5"/>
    </row>
    <row r="13075" spans="1:1" x14ac:dyDescent="0.55000000000000004">
      <c r="A13075" s="5"/>
    </row>
    <row r="13076" spans="1:1" x14ac:dyDescent="0.55000000000000004">
      <c r="A13076" s="5"/>
    </row>
    <row r="13077" spans="1:1" x14ac:dyDescent="0.55000000000000004">
      <c r="A13077" s="5"/>
    </row>
    <row r="13078" spans="1:1" x14ac:dyDescent="0.55000000000000004">
      <c r="A13078" s="5"/>
    </row>
    <row r="13079" spans="1:1" x14ac:dyDescent="0.55000000000000004">
      <c r="A13079" s="5"/>
    </row>
    <row r="13080" spans="1:1" x14ac:dyDescent="0.55000000000000004">
      <c r="A13080" s="5"/>
    </row>
    <row r="13081" spans="1:1" x14ac:dyDescent="0.55000000000000004">
      <c r="A13081" s="5"/>
    </row>
    <row r="13082" spans="1:1" x14ac:dyDescent="0.55000000000000004">
      <c r="A13082" s="5"/>
    </row>
    <row r="13083" spans="1:1" x14ac:dyDescent="0.55000000000000004">
      <c r="A13083" s="5"/>
    </row>
    <row r="13084" spans="1:1" x14ac:dyDescent="0.55000000000000004">
      <c r="A13084" s="5"/>
    </row>
    <row r="13085" spans="1:1" x14ac:dyDescent="0.55000000000000004">
      <c r="A13085" s="5"/>
    </row>
    <row r="13086" spans="1:1" x14ac:dyDescent="0.55000000000000004">
      <c r="A13086" s="5"/>
    </row>
    <row r="13087" spans="1:1" x14ac:dyDescent="0.55000000000000004">
      <c r="A13087" s="5"/>
    </row>
    <row r="13088" spans="1:1" x14ac:dyDescent="0.55000000000000004">
      <c r="A13088" s="5"/>
    </row>
    <row r="13089" spans="1:1" x14ac:dyDescent="0.55000000000000004">
      <c r="A13089" s="5"/>
    </row>
    <row r="13090" spans="1:1" x14ac:dyDescent="0.55000000000000004">
      <c r="A13090" s="5"/>
    </row>
    <row r="13091" spans="1:1" x14ac:dyDescent="0.55000000000000004">
      <c r="A13091" s="5"/>
    </row>
    <row r="13092" spans="1:1" x14ac:dyDescent="0.55000000000000004">
      <c r="A13092" s="5"/>
    </row>
    <row r="13093" spans="1:1" x14ac:dyDescent="0.55000000000000004">
      <c r="A13093" s="5"/>
    </row>
    <row r="13094" spans="1:1" x14ac:dyDescent="0.55000000000000004">
      <c r="A13094" s="5"/>
    </row>
    <row r="13095" spans="1:1" x14ac:dyDescent="0.55000000000000004">
      <c r="A13095" s="5"/>
    </row>
    <row r="13096" spans="1:1" x14ac:dyDescent="0.55000000000000004">
      <c r="A13096" s="5"/>
    </row>
    <row r="13097" spans="1:1" x14ac:dyDescent="0.55000000000000004">
      <c r="A13097" s="5"/>
    </row>
    <row r="13098" spans="1:1" x14ac:dyDescent="0.55000000000000004">
      <c r="A13098" s="5"/>
    </row>
    <row r="13099" spans="1:1" x14ac:dyDescent="0.55000000000000004">
      <c r="A13099" s="5"/>
    </row>
    <row r="13100" spans="1:1" x14ac:dyDescent="0.55000000000000004">
      <c r="A13100" s="5"/>
    </row>
    <row r="13101" spans="1:1" x14ac:dyDescent="0.55000000000000004">
      <c r="A13101" s="5"/>
    </row>
    <row r="13102" spans="1:1" x14ac:dyDescent="0.55000000000000004">
      <c r="A13102" s="5"/>
    </row>
    <row r="13103" spans="1:1" x14ac:dyDescent="0.55000000000000004">
      <c r="A13103" s="5"/>
    </row>
    <row r="13104" spans="1:1" x14ac:dyDescent="0.55000000000000004">
      <c r="A13104" s="5"/>
    </row>
    <row r="13105" spans="1:1" x14ac:dyDescent="0.55000000000000004">
      <c r="A13105" s="5"/>
    </row>
    <row r="13106" spans="1:1" x14ac:dyDescent="0.55000000000000004">
      <c r="A13106" s="5"/>
    </row>
    <row r="13107" spans="1:1" x14ac:dyDescent="0.55000000000000004">
      <c r="A13107" s="5"/>
    </row>
    <row r="13108" spans="1:1" x14ac:dyDescent="0.55000000000000004">
      <c r="A13108" s="5"/>
    </row>
    <row r="13109" spans="1:1" x14ac:dyDescent="0.55000000000000004">
      <c r="A13109" s="5"/>
    </row>
    <row r="13110" spans="1:1" x14ac:dyDescent="0.55000000000000004">
      <c r="A13110" s="5"/>
    </row>
    <row r="13111" spans="1:1" x14ac:dyDescent="0.55000000000000004">
      <c r="A13111" s="5"/>
    </row>
    <row r="13112" spans="1:1" x14ac:dyDescent="0.55000000000000004">
      <c r="A13112" s="5"/>
    </row>
    <row r="13113" spans="1:1" x14ac:dyDescent="0.55000000000000004">
      <c r="A13113" s="5"/>
    </row>
    <row r="13114" spans="1:1" x14ac:dyDescent="0.55000000000000004">
      <c r="A13114" s="5"/>
    </row>
    <row r="13115" spans="1:1" x14ac:dyDescent="0.55000000000000004">
      <c r="A13115" s="5"/>
    </row>
    <row r="13116" spans="1:1" x14ac:dyDescent="0.55000000000000004">
      <c r="A13116" s="5"/>
    </row>
    <row r="13117" spans="1:1" x14ac:dyDescent="0.55000000000000004">
      <c r="A13117" s="5"/>
    </row>
    <row r="13118" spans="1:1" x14ac:dyDescent="0.55000000000000004">
      <c r="A13118" s="5"/>
    </row>
    <row r="13119" spans="1:1" x14ac:dyDescent="0.55000000000000004">
      <c r="A13119" s="5"/>
    </row>
    <row r="13120" spans="1:1" x14ac:dyDescent="0.55000000000000004">
      <c r="A13120" s="5"/>
    </row>
    <row r="13121" spans="1:1" x14ac:dyDescent="0.55000000000000004">
      <c r="A13121" s="5"/>
    </row>
    <row r="13122" spans="1:1" x14ac:dyDescent="0.55000000000000004">
      <c r="A13122" s="5"/>
    </row>
    <row r="13123" spans="1:1" x14ac:dyDescent="0.55000000000000004">
      <c r="A13123" s="5"/>
    </row>
    <row r="13124" spans="1:1" x14ac:dyDescent="0.55000000000000004">
      <c r="A13124" s="5"/>
    </row>
    <row r="13125" spans="1:1" x14ac:dyDescent="0.55000000000000004">
      <c r="A13125" s="5"/>
    </row>
    <row r="13126" spans="1:1" x14ac:dyDescent="0.55000000000000004">
      <c r="A13126" s="5"/>
    </row>
    <row r="13127" spans="1:1" x14ac:dyDescent="0.55000000000000004">
      <c r="A13127" s="5"/>
    </row>
    <row r="13128" spans="1:1" x14ac:dyDescent="0.55000000000000004">
      <c r="A13128" s="5"/>
    </row>
    <row r="13129" spans="1:1" x14ac:dyDescent="0.55000000000000004">
      <c r="A13129" s="5"/>
    </row>
    <row r="13130" spans="1:1" x14ac:dyDescent="0.55000000000000004">
      <c r="A13130" s="5"/>
    </row>
    <row r="13131" spans="1:1" x14ac:dyDescent="0.55000000000000004">
      <c r="A13131" s="5"/>
    </row>
    <row r="13132" spans="1:1" x14ac:dyDescent="0.55000000000000004">
      <c r="A13132" s="5"/>
    </row>
    <row r="13133" spans="1:1" x14ac:dyDescent="0.55000000000000004">
      <c r="A13133" s="5"/>
    </row>
    <row r="13134" spans="1:1" x14ac:dyDescent="0.55000000000000004">
      <c r="A13134" s="5"/>
    </row>
    <row r="13135" spans="1:1" x14ac:dyDescent="0.55000000000000004">
      <c r="A13135" s="5"/>
    </row>
    <row r="13136" spans="1:1" x14ac:dyDescent="0.55000000000000004">
      <c r="A13136" s="5"/>
    </row>
    <row r="13137" spans="1:1" x14ac:dyDescent="0.55000000000000004">
      <c r="A13137" s="5"/>
    </row>
    <row r="13138" spans="1:1" x14ac:dyDescent="0.55000000000000004">
      <c r="A13138" s="5"/>
    </row>
    <row r="13139" spans="1:1" x14ac:dyDescent="0.55000000000000004">
      <c r="A13139" s="5"/>
    </row>
    <row r="13140" spans="1:1" x14ac:dyDescent="0.55000000000000004">
      <c r="A13140" s="5"/>
    </row>
    <row r="13141" spans="1:1" x14ac:dyDescent="0.55000000000000004">
      <c r="A13141" s="5"/>
    </row>
    <row r="13142" spans="1:1" x14ac:dyDescent="0.55000000000000004">
      <c r="A13142" s="5"/>
    </row>
    <row r="13143" spans="1:1" x14ac:dyDescent="0.55000000000000004">
      <c r="A13143" s="5"/>
    </row>
    <row r="13144" spans="1:1" x14ac:dyDescent="0.55000000000000004">
      <c r="A13144" s="5"/>
    </row>
    <row r="13145" spans="1:1" x14ac:dyDescent="0.55000000000000004">
      <c r="A13145" s="5"/>
    </row>
    <row r="13146" spans="1:1" x14ac:dyDescent="0.55000000000000004">
      <c r="A13146" s="5"/>
    </row>
    <row r="13147" spans="1:1" x14ac:dyDescent="0.55000000000000004">
      <c r="A13147" s="5"/>
    </row>
    <row r="13148" spans="1:1" x14ac:dyDescent="0.55000000000000004">
      <c r="A13148" s="5"/>
    </row>
    <row r="13149" spans="1:1" x14ac:dyDescent="0.55000000000000004">
      <c r="A13149" s="5"/>
    </row>
    <row r="13150" spans="1:1" x14ac:dyDescent="0.55000000000000004">
      <c r="A13150" s="5"/>
    </row>
    <row r="13151" spans="1:1" x14ac:dyDescent="0.55000000000000004">
      <c r="A13151" s="5"/>
    </row>
    <row r="13152" spans="1:1" x14ac:dyDescent="0.55000000000000004">
      <c r="A13152" s="5"/>
    </row>
    <row r="13153" spans="1:1" x14ac:dyDescent="0.55000000000000004">
      <c r="A13153" s="5"/>
    </row>
    <row r="13154" spans="1:1" x14ac:dyDescent="0.55000000000000004">
      <c r="A13154" s="5"/>
    </row>
    <row r="13155" spans="1:1" x14ac:dyDescent="0.55000000000000004">
      <c r="A13155" s="5"/>
    </row>
    <row r="13156" spans="1:1" x14ac:dyDescent="0.55000000000000004">
      <c r="A13156" s="5"/>
    </row>
    <row r="13157" spans="1:1" x14ac:dyDescent="0.55000000000000004">
      <c r="A13157" s="5"/>
    </row>
    <row r="13158" spans="1:1" x14ac:dyDescent="0.55000000000000004">
      <c r="A13158" s="5"/>
    </row>
    <row r="13159" spans="1:1" x14ac:dyDescent="0.55000000000000004">
      <c r="A13159" s="5"/>
    </row>
    <row r="13160" spans="1:1" x14ac:dyDescent="0.55000000000000004">
      <c r="A13160" s="5"/>
    </row>
    <row r="13161" spans="1:1" x14ac:dyDescent="0.55000000000000004">
      <c r="A13161" s="5"/>
    </row>
    <row r="13162" spans="1:1" x14ac:dyDescent="0.55000000000000004">
      <c r="A13162" s="5"/>
    </row>
    <row r="13163" spans="1:1" x14ac:dyDescent="0.55000000000000004">
      <c r="A13163" s="5"/>
    </row>
    <row r="13164" spans="1:1" x14ac:dyDescent="0.55000000000000004">
      <c r="A13164" s="5"/>
    </row>
    <row r="13165" spans="1:1" x14ac:dyDescent="0.55000000000000004">
      <c r="A13165" s="5"/>
    </row>
    <row r="13166" spans="1:1" x14ac:dyDescent="0.55000000000000004">
      <c r="A13166" s="5"/>
    </row>
    <row r="13167" spans="1:1" x14ac:dyDescent="0.55000000000000004">
      <c r="A13167" s="5"/>
    </row>
    <row r="13168" spans="1:1" x14ac:dyDescent="0.55000000000000004">
      <c r="A13168" s="5"/>
    </row>
    <row r="13169" spans="1:1" x14ac:dyDescent="0.55000000000000004">
      <c r="A13169" s="5"/>
    </row>
    <row r="13170" spans="1:1" x14ac:dyDescent="0.55000000000000004">
      <c r="A13170" s="5"/>
    </row>
    <row r="13171" spans="1:1" x14ac:dyDescent="0.55000000000000004">
      <c r="A13171" s="5"/>
    </row>
    <row r="13172" spans="1:1" x14ac:dyDescent="0.55000000000000004">
      <c r="A13172" s="5"/>
    </row>
    <row r="13173" spans="1:1" x14ac:dyDescent="0.55000000000000004">
      <c r="A13173" s="5"/>
    </row>
    <row r="13174" spans="1:1" x14ac:dyDescent="0.55000000000000004">
      <c r="A13174" s="5"/>
    </row>
    <row r="13175" spans="1:1" x14ac:dyDescent="0.55000000000000004">
      <c r="A13175" s="5"/>
    </row>
    <row r="13176" spans="1:1" x14ac:dyDescent="0.55000000000000004">
      <c r="A13176" s="5"/>
    </row>
    <row r="13177" spans="1:1" x14ac:dyDescent="0.55000000000000004">
      <c r="A13177" s="5"/>
    </row>
    <row r="13178" spans="1:1" x14ac:dyDescent="0.55000000000000004">
      <c r="A13178" s="5"/>
    </row>
    <row r="13179" spans="1:1" x14ac:dyDescent="0.55000000000000004">
      <c r="A13179" s="5"/>
    </row>
    <row r="13180" spans="1:1" x14ac:dyDescent="0.55000000000000004">
      <c r="A13180" s="5"/>
    </row>
    <row r="13181" spans="1:1" x14ac:dyDescent="0.55000000000000004">
      <c r="A13181" s="5"/>
    </row>
    <row r="13182" spans="1:1" x14ac:dyDescent="0.55000000000000004">
      <c r="A13182" s="5"/>
    </row>
    <row r="13183" spans="1:1" x14ac:dyDescent="0.55000000000000004">
      <c r="A13183" s="5"/>
    </row>
    <row r="13184" spans="1:1" x14ac:dyDescent="0.55000000000000004">
      <c r="A13184" s="5"/>
    </row>
    <row r="13185" spans="1:1" x14ac:dyDescent="0.55000000000000004">
      <c r="A13185" s="5"/>
    </row>
    <row r="13186" spans="1:1" x14ac:dyDescent="0.55000000000000004">
      <c r="A13186" s="5"/>
    </row>
    <row r="13187" spans="1:1" x14ac:dyDescent="0.55000000000000004">
      <c r="A13187" s="5"/>
    </row>
    <row r="13188" spans="1:1" x14ac:dyDescent="0.55000000000000004">
      <c r="A13188" s="5"/>
    </row>
    <row r="13189" spans="1:1" x14ac:dyDescent="0.55000000000000004">
      <c r="A13189" s="5"/>
    </row>
    <row r="13190" spans="1:1" x14ac:dyDescent="0.55000000000000004">
      <c r="A13190" s="5"/>
    </row>
    <row r="13191" spans="1:1" x14ac:dyDescent="0.55000000000000004">
      <c r="A13191" s="5"/>
    </row>
    <row r="13192" spans="1:1" x14ac:dyDescent="0.55000000000000004">
      <c r="A13192" s="5"/>
    </row>
    <row r="13193" spans="1:1" x14ac:dyDescent="0.55000000000000004">
      <c r="A13193" s="5"/>
    </row>
    <row r="13194" spans="1:1" x14ac:dyDescent="0.55000000000000004">
      <c r="A13194" s="5"/>
    </row>
    <row r="13195" spans="1:1" x14ac:dyDescent="0.55000000000000004">
      <c r="A13195" s="5"/>
    </row>
    <row r="13196" spans="1:1" x14ac:dyDescent="0.55000000000000004">
      <c r="A13196" s="5"/>
    </row>
    <row r="13197" spans="1:1" x14ac:dyDescent="0.55000000000000004">
      <c r="A13197" s="5"/>
    </row>
    <row r="13198" spans="1:1" x14ac:dyDescent="0.55000000000000004">
      <c r="A13198" s="5"/>
    </row>
    <row r="13199" spans="1:1" x14ac:dyDescent="0.55000000000000004">
      <c r="A13199" s="5"/>
    </row>
    <row r="13200" spans="1:1" x14ac:dyDescent="0.55000000000000004">
      <c r="A13200" s="5"/>
    </row>
    <row r="13201" spans="1:1" x14ac:dyDescent="0.55000000000000004">
      <c r="A13201" s="5"/>
    </row>
    <row r="13202" spans="1:1" x14ac:dyDescent="0.55000000000000004">
      <c r="A13202" s="5"/>
    </row>
    <row r="13203" spans="1:1" x14ac:dyDescent="0.55000000000000004">
      <c r="A13203" s="5"/>
    </row>
    <row r="13204" spans="1:1" x14ac:dyDescent="0.55000000000000004">
      <c r="A13204" s="5"/>
    </row>
    <row r="13205" spans="1:1" x14ac:dyDescent="0.55000000000000004">
      <c r="A13205" s="5"/>
    </row>
    <row r="13206" spans="1:1" x14ac:dyDescent="0.55000000000000004">
      <c r="A13206" s="5"/>
    </row>
    <row r="13207" spans="1:1" x14ac:dyDescent="0.55000000000000004">
      <c r="A13207" s="5"/>
    </row>
    <row r="13208" spans="1:1" x14ac:dyDescent="0.55000000000000004">
      <c r="A13208" s="5"/>
    </row>
    <row r="13209" spans="1:1" x14ac:dyDescent="0.55000000000000004">
      <c r="A13209" s="5"/>
    </row>
    <row r="13210" spans="1:1" x14ac:dyDescent="0.55000000000000004">
      <c r="A13210" s="5"/>
    </row>
    <row r="13211" spans="1:1" x14ac:dyDescent="0.55000000000000004">
      <c r="A13211" s="5"/>
    </row>
    <row r="13212" spans="1:1" x14ac:dyDescent="0.55000000000000004">
      <c r="A13212" s="5"/>
    </row>
    <row r="13213" spans="1:1" x14ac:dyDescent="0.55000000000000004">
      <c r="A13213" s="5"/>
    </row>
    <row r="13214" spans="1:1" x14ac:dyDescent="0.55000000000000004">
      <c r="A13214" s="5"/>
    </row>
    <row r="13215" spans="1:1" x14ac:dyDescent="0.55000000000000004">
      <c r="A13215" s="5"/>
    </row>
    <row r="13216" spans="1:1" x14ac:dyDescent="0.55000000000000004">
      <c r="A13216" s="5"/>
    </row>
    <row r="13217" spans="1:1" x14ac:dyDescent="0.55000000000000004">
      <c r="A13217" s="5"/>
    </row>
    <row r="13218" spans="1:1" x14ac:dyDescent="0.55000000000000004">
      <c r="A13218" s="5"/>
    </row>
    <row r="13219" spans="1:1" x14ac:dyDescent="0.55000000000000004">
      <c r="A13219" s="5"/>
    </row>
    <row r="13220" spans="1:1" x14ac:dyDescent="0.55000000000000004">
      <c r="A13220" s="5"/>
    </row>
    <row r="13221" spans="1:1" x14ac:dyDescent="0.55000000000000004">
      <c r="A13221" s="5"/>
    </row>
    <row r="13222" spans="1:1" x14ac:dyDescent="0.55000000000000004">
      <c r="A13222" s="5"/>
    </row>
    <row r="13223" spans="1:1" x14ac:dyDescent="0.55000000000000004">
      <c r="A13223" s="5"/>
    </row>
    <row r="13224" spans="1:1" x14ac:dyDescent="0.55000000000000004">
      <c r="A13224" s="5"/>
    </row>
    <row r="13225" spans="1:1" x14ac:dyDescent="0.55000000000000004">
      <c r="A13225" s="5"/>
    </row>
    <row r="13226" spans="1:1" x14ac:dyDescent="0.55000000000000004">
      <c r="A13226" s="5"/>
    </row>
    <row r="13227" spans="1:1" x14ac:dyDescent="0.55000000000000004">
      <c r="A13227" s="5"/>
    </row>
    <row r="13228" spans="1:1" x14ac:dyDescent="0.55000000000000004">
      <c r="A13228" s="5"/>
    </row>
    <row r="13229" spans="1:1" x14ac:dyDescent="0.55000000000000004">
      <c r="A13229" s="5"/>
    </row>
    <row r="13230" spans="1:1" x14ac:dyDescent="0.55000000000000004">
      <c r="A13230" s="5"/>
    </row>
    <row r="13231" spans="1:1" x14ac:dyDescent="0.55000000000000004">
      <c r="A13231" s="5"/>
    </row>
    <row r="13232" spans="1:1" x14ac:dyDescent="0.55000000000000004">
      <c r="A13232" s="5"/>
    </row>
    <row r="13233" spans="1:1" x14ac:dyDescent="0.55000000000000004">
      <c r="A13233" s="5"/>
    </row>
    <row r="13234" spans="1:1" x14ac:dyDescent="0.55000000000000004">
      <c r="A13234" s="5"/>
    </row>
    <row r="13235" spans="1:1" x14ac:dyDescent="0.55000000000000004">
      <c r="A13235" s="5"/>
    </row>
    <row r="13236" spans="1:1" x14ac:dyDescent="0.55000000000000004">
      <c r="A13236" s="5"/>
    </row>
    <row r="13237" spans="1:1" x14ac:dyDescent="0.55000000000000004">
      <c r="A13237" s="5"/>
    </row>
    <row r="13238" spans="1:1" x14ac:dyDescent="0.55000000000000004">
      <c r="A13238" s="5"/>
    </row>
    <row r="13239" spans="1:1" x14ac:dyDescent="0.55000000000000004">
      <c r="A13239" s="5"/>
    </row>
    <row r="13240" spans="1:1" x14ac:dyDescent="0.55000000000000004">
      <c r="A13240" s="5"/>
    </row>
    <row r="13241" spans="1:1" x14ac:dyDescent="0.55000000000000004">
      <c r="A13241" s="5"/>
    </row>
    <row r="13242" spans="1:1" x14ac:dyDescent="0.55000000000000004">
      <c r="A13242" s="5"/>
    </row>
    <row r="13243" spans="1:1" x14ac:dyDescent="0.55000000000000004">
      <c r="A13243" s="5"/>
    </row>
    <row r="13244" spans="1:1" x14ac:dyDescent="0.55000000000000004">
      <c r="A13244" s="5"/>
    </row>
    <row r="13245" spans="1:1" x14ac:dyDescent="0.55000000000000004">
      <c r="A13245" s="5"/>
    </row>
    <row r="13246" spans="1:1" x14ac:dyDescent="0.55000000000000004">
      <c r="A13246" s="5"/>
    </row>
    <row r="13247" spans="1:1" x14ac:dyDescent="0.55000000000000004">
      <c r="A13247" s="5"/>
    </row>
    <row r="13248" spans="1:1" x14ac:dyDescent="0.55000000000000004">
      <c r="A13248" s="5"/>
    </row>
    <row r="13249" spans="1:1" x14ac:dyDescent="0.55000000000000004">
      <c r="A13249" s="5"/>
    </row>
    <row r="13250" spans="1:1" x14ac:dyDescent="0.55000000000000004">
      <c r="A13250" s="5"/>
    </row>
    <row r="13251" spans="1:1" x14ac:dyDescent="0.55000000000000004">
      <c r="A13251" s="5"/>
    </row>
    <row r="13252" spans="1:1" x14ac:dyDescent="0.55000000000000004">
      <c r="A13252" s="5"/>
    </row>
    <row r="13253" spans="1:1" x14ac:dyDescent="0.55000000000000004">
      <c r="A13253" s="5"/>
    </row>
    <row r="13254" spans="1:1" x14ac:dyDescent="0.55000000000000004">
      <c r="A13254" s="5"/>
    </row>
    <row r="13255" spans="1:1" x14ac:dyDescent="0.55000000000000004">
      <c r="A13255" s="5"/>
    </row>
    <row r="13256" spans="1:1" x14ac:dyDescent="0.55000000000000004">
      <c r="A13256" s="5"/>
    </row>
    <row r="13257" spans="1:1" x14ac:dyDescent="0.55000000000000004">
      <c r="A13257" s="5"/>
    </row>
    <row r="13258" spans="1:1" x14ac:dyDescent="0.55000000000000004">
      <c r="A13258" s="5"/>
    </row>
    <row r="13259" spans="1:1" x14ac:dyDescent="0.55000000000000004">
      <c r="A13259" s="5"/>
    </row>
    <row r="13260" spans="1:1" x14ac:dyDescent="0.55000000000000004">
      <c r="A13260" s="5"/>
    </row>
    <row r="13261" spans="1:1" x14ac:dyDescent="0.55000000000000004">
      <c r="A13261" s="5"/>
    </row>
    <row r="13262" spans="1:1" x14ac:dyDescent="0.55000000000000004">
      <c r="A13262" s="5"/>
    </row>
    <row r="13263" spans="1:1" x14ac:dyDescent="0.55000000000000004">
      <c r="A13263" s="5"/>
    </row>
    <row r="13264" spans="1:1" x14ac:dyDescent="0.55000000000000004">
      <c r="A13264" s="5"/>
    </row>
    <row r="13265" spans="1:1" x14ac:dyDescent="0.55000000000000004">
      <c r="A13265" s="5"/>
    </row>
    <row r="13266" spans="1:1" x14ac:dyDescent="0.55000000000000004">
      <c r="A13266" s="5"/>
    </row>
    <row r="13267" spans="1:1" x14ac:dyDescent="0.55000000000000004">
      <c r="A13267" s="5"/>
    </row>
    <row r="13268" spans="1:1" x14ac:dyDescent="0.55000000000000004">
      <c r="A13268" s="5"/>
    </row>
    <row r="13269" spans="1:1" x14ac:dyDescent="0.55000000000000004">
      <c r="A13269" s="5"/>
    </row>
    <row r="13270" spans="1:1" x14ac:dyDescent="0.55000000000000004">
      <c r="A13270" s="5"/>
    </row>
    <row r="13271" spans="1:1" x14ac:dyDescent="0.55000000000000004">
      <c r="A13271" s="5"/>
    </row>
    <row r="13272" spans="1:1" x14ac:dyDescent="0.55000000000000004">
      <c r="A13272" s="5"/>
    </row>
    <row r="13273" spans="1:1" x14ac:dyDescent="0.55000000000000004">
      <c r="A13273" s="5"/>
    </row>
    <row r="13274" spans="1:1" x14ac:dyDescent="0.55000000000000004">
      <c r="A13274" s="5"/>
    </row>
    <row r="13275" spans="1:1" x14ac:dyDescent="0.55000000000000004">
      <c r="A13275" s="5"/>
    </row>
    <row r="13276" spans="1:1" x14ac:dyDescent="0.55000000000000004">
      <c r="A13276" s="5"/>
    </row>
    <row r="13277" spans="1:1" x14ac:dyDescent="0.55000000000000004">
      <c r="A13277" s="5"/>
    </row>
    <row r="13278" spans="1:1" x14ac:dyDescent="0.55000000000000004">
      <c r="A13278" s="5"/>
    </row>
    <row r="13279" spans="1:1" x14ac:dyDescent="0.55000000000000004">
      <c r="A13279" s="5"/>
    </row>
    <row r="13280" spans="1:1" x14ac:dyDescent="0.55000000000000004">
      <c r="A13280" s="5"/>
    </row>
    <row r="13281" spans="1:1" x14ac:dyDescent="0.55000000000000004">
      <c r="A13281" s="5"/>
    </row>
    <row r="13282" spans="1:1" x14ac:dyDescent="0.55000000000000004">
      <c r="A13282" s="5"/>
    </row>
    <row r="13283" spans="1:1" x14ac:dyDescent="0.55000000000000004">
      <c r="A13283" s="5"/>
    </row>
    <row r="13284" spans="1:1" x14ac:dyDescent="0.55000000000000004">
      <c r="A13284" s="5"/>
    </row>
    <row r="13285" spans="1:1" x14ac:dyDescent="0.55000000000000004">
      <c r="A13285" s="5"/>
    </row>
    <row r="13286" spans="1:1" x14ac:dyDescent="0.55000000000000004">
      <c r="A13286" s="5"/>
    </row>
    <row r="13287" spans="1:1" x14ac:dyDescent="0.55000000000000004">
      <c r="A13287" s="5"/>
    </row>
    <row r="13288" spans="1:1" x14ac:dyDescent="0.55000000000000004">
      <c r="A13288" s="5"/>
    </row>
    <row r="13289" spans="1:1" x14ac:dyDescent="0.55000000000000004">
      <c r="A13289" s="5"/>
    </row>
    <row r="13290" spans="1:1" x14ac:dyDescent="0.55000000000000004">
      <c r="A13290" s="5"/>
    </row>
    <row r="13291" spans="1:1" x14ac:dyDescent="0.55000000000000004">
      <c r="A13291" s="5"/>
    </row>
    <row r="13292" spans="1:1" x14ac:dyDescent="0.55000000000000004">
      <c r="A13292" s="5"/>
    </row>
    <row r="13293" spans="1:1" x14ac:dyDescent="0.55000000000000004">
      <c r="A13293" s="5"/>
    </row>
    <row r="13294" spans="1:1" x14ac:dyDescent="0.55000000000000004">
      <c r="A13294" s="5"/>
    </row>
    <row r="13295" spans="1:1" x14ac:dyDescent="0.55000000000000004">
      <c r="A13295" s="5"/>
    </row>
    <row r="13296" spans="1:1" x14ac:dyDescent="0.55000000000000004">
      <c r="A13296" s="5"/>
    </row>
    <row r="13297" spans="1:1" x14ac:dyDescent="0.55000000000000004">
      <c r="A13297" s="5"/>
    </row>
    <row r="13298" spans="1:1" x14ac:dyDescent="0.55000000000000004">
      <c r="A13298" s="5"/>
    </row>
    <row r="13299" spans="1:1" x14ac:dyDescent="0.55000000000000004">
      <c r="A13299" s="5"/>
    </row>
    <row r="13300" spans="1:1" x14ac:dyDescent="0.55000000000000004">
      <c r="A13300" s="5"/>
    </row>
    <row r="13301" spans="1:1" x14ac:dyDescent="0.55000000000000004">
      <c r="A13301" s="5"/>
    </row>
    <row r="13302" spans="1:1" x14ac:dyDescent="0.55000000000000004">
      <c r="A13302" s="5"/>
    </row>
    <row r="13303" spans="1:1" x14ac:dyDescent="0.55000000000000004">
      <c r="A13303" s="5"/>
    </row>
    <row r="13304" spans="1:1" x14ac:dyDescent="0.55000000000000004">
      <c r="A13304" s="5"/>
    </row>
    <row r="13305" spans="1:1" x14ac:dyDescent="0.55000000000000004">
      <c r="A13305" s="5"/>
    </row>
    <row r="13306" spans="1:1" x14ac:dyDescent="0.55000000000000004">
      <c r="A13306" s="5"/>
    </row>
    <row r="13307" spans="1:1" x14ac:dyDescent="0.55000000000000004">
      <c r="A13307" s="5"/>
    </row>
    <row r="13308" spans="1:1" x14ac:dyDescent="0.55000000000000004">
      <c r="A13308" s="5"/>
    </row>
    <row r="13309" spans="1:1" x14ac:dyDescent="0.55000000000000004">
      <c r="A13309" s="5"/>
    </row>
    <row r="13310" spans="1:1" x14ac:dyDescent="0.55000000000000004">
      <c r="A13310" s="5"/>
    </row>
    <row r="13311" spans="1:1" x14ac:dyDescent="0.55000000000000004">
      <c r="A13311" s="5"/>
    </row>
    <row r="13312" spans="1:1" x14ac:dyDescent="0.55000000000000004">
      <c r="A13312" s="5"/>
    </row>
    <row r="13313" spans="1:1" x14ac:dyDescent="0.55000000000000004">
      <c r="A13313" s="5"/>
    </row>
    <row r="13314" spans="1:1" x14ac:dyDescent="0.55000000000000004">
      <c r="A13314" s="5"/>
    </row>
    <row r="13315" spans="1:1" x14ac:dyDescent="0.55000000000000004">
      <c r="A13315" s="5"/>
    </row>
    <row r="13316" spans="1:1" x14ac:dyDescent="0.55000000000000004">
      <c r="A13316" s="5"/>
    </row>
    <row r="13317" spans="1:1" x14ac:dyDescent="0.55000000000000004">
      <c r="A13317" s="5"/>
    </row>
    <row r="13318" spans="1:1" x14ac:dyDescent="0.55000000000000004">
      <c r="A13318" s="5"/>
    </row>
    <row r="13319" spans="1:1" x14ac:dyDescent="0.55000000000000004">
      <c r="A13319" s="5"/>
    </row>
    <row r="13320" spans="1:1" x14ac:dyDescent="0.55000000000000004">
      <c r="A13320" s="5"/>
    </row>
    <row r="13321" spans="1:1" x14ac:dyDescent="0.55000000000000004">
      <c r="A13321" s="5"/>
    </row>
    <row r="13322" spans="1:1" x14ac:dyDescent="0.55000000000000004">
      <c r="A13322" s="5"/>
    </row>
    <row r="13323" spans="1:1" x14ac:dyDescent="0.55000000000000004">
      <c r="A13323" s="5"/>
    </row>
    <row r="13324" spans="1:1" x14ac:dyDescent="0.55000000000000004">
      <c r="A13324" s="5"/>
    </row>
    <row r="13325" spans="1:1" x14ac:dyDescent="0.55000000000000004">
      <c r="A13325" s="5"/>
    </row>
    <row r="13326" spans="1:1" x14ac:dyDescent="0.55000000000000004">
      <c r="A13326" s="5"/>
    </row>
    <row r="13327" spans="1:1" x14ac:dyDescent="0.55000000000000004">
      <c r="A13327" s="5"/>
    </row>
    <row r="13328" spans="1:1" x14ac:dyDescent="0.55000000000000004">
      <c r="A13328" s="5"/>
    </row>
    <row r="13329" spans="1:1" x14ac:dyDescent="0.55000000000000004">
      <c r="A13329" s="5"/>
    </row>
    <row r="13330" spans="1:1" x14ac:dyDescent="0.55000000000000004">
      <c r="A13330" s="5"/>
    </row>
    <row r="13331" spans="1:1" x14ac:dyDescent="0.55000000000000004">
      <c r="A13331" s="5"/>
    </row>
    <row r="13332" spans="1:1" x14ac:dyDescent="0.55000000000000004">
      <c r="A13332" s="5"/>
    </row>
    <row r="13333" spans="1:1" x14ac:dyDescent="0.55000000000000004">
      <c r="A13333" s="5"/>
    </row>
    <row r="13334" spans="1:1" x14ac:dyDescent="0.55000000000000004">
      <c r="A13334" s="5"/>
    </row>
    <row r="13335" spans="1:1" x14ac:dyDescent="0.55000000000000004">
      <c r="A13335" s="5"/>
    </row>
    <row r="13336" spans="1:1" x14ac:dyDescent="0.55000000000000004">
      <c r="A13336" s="5"/>
    </row>
    <row r="13337" spans="1:1" x14ac:dyDescent="0.55000000000000004">
      <c r="A13337" s="5"/>
    </row>
    <row r="13338" spans="1:1" x14ac:dyDescent="0.55000000000000004">
      <c r="A13338" s="5"/>
    </row>
    <row r="13339" spans="1:1" x14ac:dyDescent="0.55000000000000004">
      <c r="A13339" s="5"/>
    </row>
    <row r="13340" spans="1:1" x14ac:dyDescent="0.55000000000000004">
      <c r="A13340" s="5"/>
    </row>
    <row r="13341" spans="1:1" x14ac:dyDescent="0.55000000000000004">
      <c r="A13341" s="5"/>
    </row>
    <row r="13342" spans="1:1" x14ac:dyDescent="0.55000000000000004">
      <c r="A13342" s="5"/>
    </row>
    <row r="13343" spans="1:1" x14ac:dyDescent="0.55000000000000004">
      <c r="A13343" s="5"/>
    </row>
    <row r="13344" spans="1:1" x14ac:dyDescent="0.55000000000000004">
      <c r="A13344" s="5"/>
    </row>
    <row r="13345" spans="1:1" x14ac:dyDescent="0.55000000000000004">
      <c r="A13345" s="5"/>
    </row>
    <row r="13346" spans="1:1" x14ac:dyDescent="0.55000000000000004">
      <c r="A13346" s="5"/>
    </row>
    <row r="13347" spans="1:1" x14ac:dyDescent="0.55000000000000004">
      <c r="A13347" s="5"/>
    </row>
    <row r="13348" spans="1:1" x14ac:dyDescent="0.55000000000000004">
      <c r="A13348" s="5"/>
    </row>
    <row r="13349" spans="1:1" x14ac:dyDescent="0.55000000000000004">
      <c r="A13349" s="5"/>
    </row>
    <row r="13350" spans="1:1" x14ac:dyDescent="0.55000000000000004">
      <c r="A13350" s="5"/>
    </row>
    <row r="13351" spans="1:1" x14ac:dyDescent="0.55000000000000004">
      <c r="A13351" s="5"/>
    </row>
    <row r="13352" spans="1:1" x14ac:dyDescent="0.55000000000000004">
      <c r="A13352" s="5"/>
    </row>
    <row r="13353" spans="1:1" x14ac:dyDescent="0.55000000000000004">
      <c r="A13353" s="5"/>
    </row>
    <row r="13354" spans="1:1" x14ac:dyDescent="0.55000000000000004">
      <c r="A13354" s="5"/>
    </row>
    <row r="13355" spans="1:1" x14ac:dyDescent="0.55000000000000004">
      <c r="A13355" s="5"/>
    </row>
    <row r="13356" spans="1:1" x14ac:dyDescent="0.55000000000000004">
      <c r="A13356" s="5"/>
    </row>
    <row r="13357" spans="1:1" x14ac:dyDescent="0.55000000000000004">
      <c r="A13357" s="5"/>
    </row>
    <row r="13358" spans="1:1" x14ac:dyDescent="0.55000000000000004">
      <c r="A13358" s="5"/>
    </row>
    <row r="13359" spans="1:1" x14ac:dyDescent="0.55000000000000004">
      <c r="A13359" s="5"/>
    </row>
    <row r="13360" spans="1:1" x14ac:dyDescent="0.55000000000000004">
      <c r="A13360" s="5"/>
    </row>
    <row r="13361" spans="1:1" x14ac:dyDescent="0.55000000000000004">
      <c r="A13361" s="5"/>
    </row>
    <row r="13362" spans="1:1" x14ac:dyDescent="0.55000000000000004">
      <c r="A13362" s="5"/>
    </row>
    <row r="13363" spans="1:1" x14ac:dyDescent="0.55000000000000004">
      <c r="A13363" s="5"/>
    </row>
    <row r="13364" spans="1:1" x14ac:dyDescent="0.55000000000000004">
      <c r="A13364" s="5"/>
    </row>
    <row r="13365" spans="1:1" x14ac:dyDescent="0.55000000000000004">
      <c r="A13365" s="5"/>
    </row>
    <row r="13366" spans="1:1" x14ac:dyDescent="0.55000000000000004">
      <c r="A13366" s="5"/>
    </row>
    <row r="13367" spans="1:1" x14ac:dyDescent="0.55000000000000004">
      <c r="A13367" s="5"/>
    </row>
    <row r="13368" spans="1:1" x14ac:dyDescent="0.55000000000000004">
      <c r="A13368" s="5"/>
    </row>
    <row r="13369" spans="1:1" x14ac:dyDescent="0.55000000000000004">
      <c r="A13369" s="5"/>
    </row>
    <row r="13370" spans="1:1" x14ac:dyDescent="0.55000000000000004">
      <c r="A13370" s="5"/>
    </row>
    <row r="13371" spans="1:1" x14ac:dyDescent="0.55000000000000004">
      <c r="A13371" s="5"/>
    </row>
    <row r="13372" spans="1:1" x14ac:dyDescent="0.55000000000000004">
      <c r="A13372" s="5"/>
    </row>
    <row r="13373" spans="1:1" x14ac:dyDescent="0.55000000000000004">
      <c r="A13373" s="5"/>
    </row>
    <row r="13374" spans="1:1" x14ac:dyDescent="0.55000000000000004">
      <c r="A13374" s="5"/>
    </row>
    <row r="13375" spans="1:1" x14ac:dyDescent="0.55000000000000004">
      <c r="A13375" s="5"/>
    </row>
    <row r="13376" spans="1:1" x14ac:dyDescent="0.55000000000000004">
      <c r="A13376" s="5"/>
    </row>
    <row r="13377" spans="1:1" x14ac:dyDescent="0.55000000000000004">
      <c r="A13377" s="5"/>
    </row>
    <row r="13378" spans="1:1" x14ac:dyDescent="0.55000000000000004">
      <c r="A13378" s="5"/>
    </row>
    <row r="13379" spans="1:1" x14ac:dyDescent="0.55000000000000004">
      <c r="A13379" s="5"/>
    </row>
    <row r="13380" spans="1:1" x14ac:dyDescent="0.55000000000000004">
      <c r="A13380" s="5"/>
    </row>
    <row r="13381" spans="1:1" x14ac:dyDescent="0.55000000000000004">
      <c r="A13381" s="5"/>
    </row>
    <row r="13382" spans="1:1" x14ac:dyDescent="0.55000000000000004">
      <c r="A13382" s="5"/>
    </row>
    <row r="13383" spans="1:1" x14ac:dyDescent="0.55000000000000004">
      <c r="A13383" s="5"/>
    </row>
    <row r="13384" spans="1:1" x14ac:dyDescent="0.55000000000000004">
      <c r="A13384" s="5"/>
    </row>
    <row r="13385" spans="1:1" x14ac:dyDescent="0.55000000000000004">
      <c r="A13385" s="5"/>
    </row>
    <row r="13386" spans="1:1" x14ac:dyDescent="0.55000000000000004">
      <c r="A13386" s="5"/>
    </row>
    <row r="13387" spans="1:1" x14ac:dyDescent="0.55000000000000004">
      <c r="A13387" s="5"/>
    </row>
    <row r="13388" spans="1:1" x14ac:dyDescent="0.55000000000000004">
      <c r="A13388" s="5"/>
    </row>
    <row r="13389" spans="1:1" x14ac:dyDescent="0.55000000000000004">
      <c r="A13389" s="5"/>
    </row>
    <row r="13390" spans="1:1" x14ac:dyDescent="0.55000000000000004">
      <c r="A13390" s="5"/>
    </row>
    <row r="13391" spans="1:1" x14ac:dyDescent="0.55000000000000004">
      <c r="A13391" s="5"/>
    </row>
    <row r="13392" spans="1:1" x14ac:dyDescent="0.55000000000000004">
      <c r="A13392" s="5"/>
    </row>
    <row r="13393" spans="1:1" x14ac:dyDescent="0.55000000000000004">
      <c r="A13393" s="5"/>
    </row>
    <row r="13394" spans="1:1" x14ac:dyDescent="0.55000000000000004">
      <c r="A13394" s="5"/>
    </row>
    <row r="13395" spans="1:1" x14ac:dyDescent="0.55000000000000004">
      <c r="A13395" s="5"/>
    </row>
    <row r="13396" spans="1:1" x14ac:dyDescent="0.55000000000000004">
      <c r="A13396" s="5"/>
    </row>
    <row r="13397" spans="1:1" x14ac:dyDescent="0.55000000000000004">
      <c r="A13397" s="5"/>
    </row>
    <row r="13398" spans="1:1" x14ac:dyDescent="0.55000000000000004">
      <c r="A13398" s="5"/>
    </row>
    <row r="13399" spans="1:1" x14ac:dyDescent="0.55000000000000004">
      <c r="A13399" s="5"/>
    </row>
    <row r="13400" spans="1:1" x14ac:dyDescent="0.55000000000000004">
      <c r="A13400" s="5"/>
    </row>
    <row r="13401" spans="1:1" x14ac:dyDescent="0.55000000000000004">
      <c r="A13401" s="5"/>
    </row>
    <row r="13402" spans="1:1" x14ac:dyDescent="0.55000000000000004">
      <c r="A13402" s="5"/>
    </row>
    <row r="13403" spans="1:1" x14ac:dyDescent="0.55000000000000004">
      <c r="A13403" s="5"/>
    </row>
    <row r="13404" spans="1:1" x14ac:dyDescent="0.55000000000000004">
      <c r="A13404" s="5"/>
    </row>
    <row r="13405" spans="1:1" x14ac:dyDescent="0.55000000000000004">
      <c r="A13405" s="5"/>
    </row>
    <row r="13406" spans="1:1" x14ac:dyDescent="0.55000000000000004">
      <c r="A13406" s="5"/>
    </row>
    <row r="13407" spans="1:1" x14ac:dyDescent="0.55000000000000004">
      <c r="A13407" s="5"/>
    </row>
    <row r="13408" spans="1:1" x14ac:dyDescent="0.55000000000000004">
      <c r="A13408" s="5"/>
    </row>
    <row r="13409" spans="1:1" x14ac:dyDescent="0.55000000000000004">
      <c r="A13409" s="5"/>
    </row>
    <row r="13410" spans="1:1" x14ac:dyDescent="0.55000000000000004">
      <c r="A13410" s="5"/>
    </row>
    <row r="13411" spans="1:1" x14ac:dyDescent="0.55000000000000004">
      <c r="A13411" s="5"/>
    </row>
    <row r="13412" spans="1:1" x14ac:dyDescent="0.55000000000000004">
      <c r="A13412" s="5"/>
    </row>
    <row r="13413" spans="1:1" x14ac:dyDescent="0.55000000000000004">
      <c r="A13413" s="5"/>
    </row>
    <row r="13414" spans="1:1" x14ac:dyDescent="0.55000000000000004">
      <c r="A13414" s="5"/>
    </row>
    <row r="13415" spans="1:1" x14ac:dyDescent="0.55000000000000004">
      <c r="A13415" s="5"/>
    </row>
    <row r="13416" spans="1:1" x14ac:dyDescent="0.55000000000000004">
      <c r="A13416" s="5"/>
    </row>
    <row r="13417" spans="1:1" x14ac:dyDescent="0.55000000000000004">
      <c r="A13417" s="5"/>
    </row>
    <row r="13418" spans="1:1" x14ac:dyDescent="0.55000000000000004">
      <c r="A13418" s="5"/>
    </row>
    <row r="13419" spans="1:1" x14ac:dyDescent="0.55000000000000004">
      <c r="A13419" s="5"/>
    </row>
    <row r="13420" spans="1:1" x14ac:dyDescent="0.55000000000000004">
      <c r="A13420" s="5"/>
    </row>
    <row r="13421" spans="1:1" x14ac:dyDescent="0.55000000000000004">
      <c r="A13421" s="5"/>
    </row>
    <row r="13422" spans="1:1" x14ac:dyDescent="0.55000000000000004">
      <c r="A13422" s="5"/>
    </row>
    <row r="13423" spans="1:1" x14ac:dyDescent="0.55000000000000004">
      <c r="A13423" s="5"/>
    </row>
    <row r="13424" spans="1:1" x14ac:dyDescent="0.55000000000000004">
      <c r="A13424" s="5"/>
    </row>
    <row r="13425" spans="1:1" x14ac:dyDescent="0.55000000000000004">
      <c r="A13425" s="5"/>
    </row>
    <row r="13426" spans="1:1" x14ac:dyDescent="0.55000000000000004">
      <c r="A13426" s="5"/>
    </row>
    <row r="13427" spans="1:1" x14ac:dyDescent="0.55000000000000004">
      <c r="A13427" s="5"/>
    </row>
    <row r="13428" spans="1:1" x14ac:dyDescent="0.55000000000000004">
      <c r="A13428" s="5"/>
    </row>
    <row r="13429" spans="1:1" x14ac:dyDescent="0.55000000000000004">
      <c r="A13429" s="5"/>
    </row>
    <row r="13430" spans="1:1" x14ac:dyDescent="0.55000000000000004">
      <c r="A13430" s="5"/>
    </row>
    <row r="13431" spans="1:1" x14ac:dyDescent="0.55000000000000004">
      <c r="A13431" s="5"/>
    </row>
    <row r="13432" spans="1:1" x14ac:dyDescent="0.55000000000000004">
      <c r="A13432" s="5"/>
    </row>
    <row r="13433" spans="1:1" x14ac:dyDescent="0.55000000000000004">
      <c r="A13433" s="5"/>
    </row>
    <row r="13434" spans="1:1" x14ac:dyDescent="0.55000000000000004">
      <c r="A13434" s="5"/>
    </row>
    <row r="13435" spans="1:1" x14ac:dyDescent="0.55000000000000004">
      <c r="A13435" s="5"/>
    </row>
    <row r="13436" spans="1:1" x14ac:dyDescent="0.55000000000000004">
      <c r="A13436" s="5"/>
    </row>
    <row r="13437" spans="1:1" x14ac:dyDescent="0.55000000000000004">
      <c r="A13437" s="5"/>
    </row>
    <row r="13438" spans="1:1" x14ac:dyDescent="0.55000000000000004">
      <c r="A13438" s="5"/>
    </row>
    <row r="13439" spans="1:1" x14ac:dyDescent="0.55000000000000004">
      <c r="A13439" s="5"/>
    </row>
    <row r="13440" spans="1:1" x14ac:dyDescent="0.55000000000000004">
      <c r="A13440" s="5"/>
    </row>
    <row r="13441" spans="1:1" x14ac:dyDescent="0.55000000000000004">
      <c r="A13441" s="5"/>
    </row>
    <row r="13442" spans="1:1" x14ac:dyDescent="0.55000000000000004">
      <c r="A13442" s="5"/>
    </row>
    <row r="13443" spans="1:1" x14ac:dyDescent="0.55000000000000004">
      <c r="A13443" s="5"/>
    </row>
    <row r="13444" spans="1:1" x14ac:dyDescent="0.55000000000000004">
      <c r="A13444" s="5"/>
    </row>
    <row r="13445" spans="1:1" x14ac:dyDescent="0.55000000000000004">
      <c r="A13445" s="5"/>
    </row>
    <row r="13446" spans="1:1" x14ac:dyDescent="0.55000000000000004">
      <c r="A13446" s="5"/>
    </row>
    <row r="13447" spans="1:1" x14ac:dyDescent="0.55000000000000004">
      <c r="A13447" s="5"/>
    </row>
    <row r="13448" spans="1:1" x14ac:dyDescent="0.55000000000000004">
      <c r="A13448" s="5"/>
    </row>
    <row r="13449" spans="1:1" x14ac:dyDescent="0.55000000000000004">
      <c r="A13449" s="5"/>
    </row>
    <row r="13450" spans="1:1" x14ac:dyDescent="0.55000000000000004">
      <c r="A13450" s="5"/>
    </row>
    <row r="13451" spans="1:1" x14ac:dyDescent="0.55000000000000004">
      <c r="A13451" s="5"/>
    </row>
    <row r="13452" spans="1:1" x14ac:dyDescent="0.55000000000000004">
      <c r="A13452" s="5"/>
    </row>
    <row r="13453" spans="1:1" x14ac:dyDescent="0.55000000000000004">
      <c r="A13453" s="5"/>
    </row>
    <row r="13454" spans="1:1" x14ac:dyDescent="0.55000000000000004">
      <c r="A13454" s="5"/>
    </row>
    <row r="13455" spans="1:1" x14ac:dyDescent="0.55000000000000004">
      <c r="A13455" s="5"/>
    </row>
    <row r="13456" spans="1:1" x14ac:dyDescent="0.55000000000000004">
      <c r="A13456" s="5"/>
    </row>
    <row r="13457" spans="1:1" x14ac:dyDescent="0.55000000000000004">
      <c r="A13457" s="5"/>
    </row>
    <row r="13458" spans="1:1" x14ac:dyDescent="0.55000000000000004">
      <c r="A13458" s="5"/>
    </row>
    <row r="13459" spans="1:1" x14ac:dyDescent="0.55000000000000004">
      <c r="A13459" s="5"/>
    </row>
    <row r="13460" spans="1:1" x14ac:dyDescent="0.55000000000000004">
      <c r="A13460" s="5"/>
    </row>
    <row r="13461" spans="1:1" x14ac:dyDescent="0.55000000000000004">
      <c r="A13461" s="5"/>
    </row>
    <row r="13462" spans="1:1" x14ac:dyDescent="0.55000000000000004">
      <c r="A13462" s="5"/>
    </row>
    <row r="13463" spans="1:1" x14ac:dyDescent="0.55000000000000004">
      <c r="A13463" s="5"/>
    </row>
    <row r="13464" spans="1:1" x14ac:dyDescent="0.55000000000000004">
      <c r="A13464" s="5"/>
    </row>
    <row r="13465" spans="1:1" x14ac:dyDescent="0.55000000000000004">
      <c r="A13465" s="5"/>
    </row>
    <row r="13466" spans="1:1" x14ac:dyDescent="0.55000000000000004">
      <c r="A13466" s="5"/>
    </row>
    <row r="13467" spans="1:1" x14ac:dyDescent="0.55000000000000004">
      <c r="A13467" s="5"/>
    </row>
    <row r="13468" spans="1:1" x14ac:dyDescent="0.55000000000000004">
      <c r="A13468" s="5"/>
    </row>
    <row r="13469" spans="1:1" x14ac:dyDescent="0.55000000000000004">
      <c r="A13469" s="5"/>
    </row>
    <row r="13470" spans="1:1" x14ac:dyDescent="0.55000000000000004">
      <c r="A13470" s="5"/>
    </row>
    <row r="13471" spans="1:1" x14ac:dyDescent="0.55000000000000004">
      <c r="A13471" s="5"/>
    </row>
    <row r="13472" spans="1:1" x14ac:dyDescent="0.55000000000000004">
      <c r="A13472" s="5"/>
    </row>
    <row r="13473" spans="1:1" x14ac:dyDescent="0.55000000000000004">
      <c r="A13473" s="5"/>
    </row>
    <row r="13474" spans="1:1" x14ac:dyDescent="0.55000000000000004">
      <c r="A13474" s="5"/>
    </row>
    <row r="13475" spans="1:1" x14ac:dyDescent="0.55000000000000004">
      <c r="A13475" s="5"/>
    </row>
    <row r="13476" spans="1:1" x14ac:dyDescent="0.55000000000000004">
      <c r="A13476" s="5"/>
    </row>
    <row r="13477" spans="1:1" x14ac:dyDescent="0.55000000000000004">
      <c r="A13477" s="5"/>
    </row>
    <row r="13478" spans="1:1" x14ac:dyDescent="0.55000000000000004">
      <c r="A13478" s="5"/>
    </row>
    <row r="13479" spans="1:1" x14ac:dyDescent="0.55000000000000004">
      <c r="A13479" s="5"/>
    </row>
    <row r="13480" spans="1:1" x14ac:dyDescent="0.55000000000000004">
      <c r="A13480" s="5"/>
    </row>
    <row r="13481" spans="1:1" x14ac:dyDescent="0.55000000000000004">
      <c r="A13481" s="5"/>
    </row>
    <row r="13482" spans="1:1" x14ac:dyDescent="0.55000000000000004">
      <c r="A13482" s="5"/>
    </row>
    <row r="13483" spans="1:1" x14ac:dyDescent="0.55000000000000004">
      <c r="A13483" s="5"/>
    </row>
    <row r="13484" spans="1:1" x14ac:dyDescent="0.55000000000000004">
      <c r="A13484" s="5"/>
    </row>
    <row r="13485" spans="1:1" x14ac:dyDescent="0.55000000000000004">
      <c r="A13485" s="5"/>
    </row>
    <row r="13486" spans="1:1" x14ac:dyDescent="0.55000000000000004">
      <c r="A13486" s="5"/>
    </row>
    <row r="13487" spans="1:1" x14ac:dyDescent="0.55000000000000004">
      <c r="A13487" s="5"/>
    </row>
    <row r="13488" spans="1:1" x14ac:dyDescent="0.55000000000000004">
      <c r="A13488" s="5"/>
    </row>
    <row r="13489" spans="1:1" x14ac:dyDescent="0.55000000000000004">
      <c r="A13489" s="5"/>
    </row>
    <row r="13490" spans="1:1" x14ac:dyDescent="0.55000000000000004">
      <c r="A13490" s="5"/>
    </row>
    <row r="13491" spans="1:1" x14ac:dyDescent="0.55000000000000004">
      <c r="A13491" s="5"/>
    </row>
    <row r="13492" spans="1:1" x14ac:dyDescent="0.55000000000000004">
      <c r="A13492" s="5"/>
    </row>
    <row r="13493" spans="1:1" x14ac:dyDescent="0.55000000000000004">
      <c r="A13493" s="5"/>
    </row>
    <row r="13494" spans="1:1" x14ac:dyDescent="0.55000000000000004">
      <c r="A13494" s="5"/>
    </row>
    <row r="13495" spans="1:1" x14ac:dyDescent="0.55000000000000004">
      <c r="A13495" s="5"/>
    </row>
    <row r="13496" spans="1:1" x14ac:dyDescent="0.55000000000000004">
      <c r="A13496" s="5"/>
    </row>
    <row r="13497" spans="1:1" x14ac:dyDescent="0.55000000000000004">
      <c r="A13497" s="5"/>
    </row>
    <row r="13498" spans="1:1" x14ac:dyDescent="0.55000000000000004">
      <c r="A13498" s="5"/>
    </row>
    <row r="13499" spans="1:1" x14ac:dyDescent="0.55000000000000004">
      <c r="A13499" s="5"/>
    </row>
    <row r="13500" spans="1:1" x14ac:dyDescent="0.55000000000000004">
      <c r="A13500" s="5"/>
    </row>
    <row r="13501" spans="1:1" x14ac:dyDescent="0.55000000000000004">
      <c r="A13501" s="5"/>
    </row>
    <row r="13502" spans="1:1" x14ac:dyDescent="0.55000000000000004">
      <c r="A13502" s="5"/>
    </row>
    <row r="13503" spans="1:1" x14ac:dyDescent="0.55000000000000004">
      <c r="A13503" s="5"/>
    </row>
    <row r="13504" spans="1:1" x14ac:dyDescent="0.55000000000000004">
      <c r="A13504" s="5"/>
    </row>
    <row r="13505" spans="1:1" x14ac:dyDescent="0.55000000000000004">
      <c r="A13505" s="5"/>
    </row>
    <row r="13506" spans="1:1" x14ac:dyDescent="0.55000000000000004">
      <c r="A13506" s="5"/>
    </row>
    <row r="13507" spans="1:1" x14ac:dyDescent="0.55000000000000004">
      <c r="A13507" s="5"/>
    </row>
    <row r="13508" spans="1:1" x14ac:dyDescent="0.55000000000000004">
      <c r="A13508" s="5"/>
    </row>
    <row r="13509" spans="1:1" x14ac:dyDescent="0.55000000000000004">
      <c r="A13509" s="5"/>
    </row>
    <row r="13510" spans="1:1" x14ac:dyDescent="0.55000000000000004">
      <c r="A13510" s="5"/>
    </row>
    <row r="13511" spans="1:1" x14ac:dyDescent="0.55000000000000004">
      <c r="A13511" s="5"/>
    </row>
    <row r="13512" spans="1:1" x14ac:dyDescent="0.55000000000000004">
      <c r="A13512" s="5"/>
    </row>
    <row r="13513" spans="1:1" x14ac:dyDescent="0.55000000000000004">
      <c r="A13513" s="5"/>
    </row>
    <row r="13514" spans="1:1" x14ac:dyDescent="0.55000000000000004">
      <c r="A13514" s="5"/>
    </row>
    <row r="13515" spans="1:1" x14ac:dyDescent="0.55000000000000004">
      <c r="A13515" s="5"/>
    </row>
    <row r="13516" spans="1:1" x14ac:dyDescent="0.55000000000000004">
      <c r="A13516" s="5"/>
    </row>
    <row r="13517" spans="1:1" x14ac:dyDescent="0.55000000000000004">
      <c r="A13517" s="5"/>
    </row>
    <row r="13518" spans="1:1" x14ac:dyDescent="0.55000000000000004">
      <c r="A13518" s="5"/>
    </row>
    <row r="13519" spans="1:1" x14ac:dyDescent="0.55000000000000004">
      <c r="A13519" s="5"/>
    </row>
    <row r="13520" spans="1:1" x14ac:dyDescent="0.55000000000000004">
      <c r="A13520" s="5"/>
    </row>
    <row r="13521" spans="1:1" x14ac:dyDescent="0.55000000000000004">
      <c r="A13521" s="5"/>
    </row>
    <row r="13522" spans="1:1" x14ac:dyDescent="0.55000000000000004">
      <c r="A13522" s="5"/>
    </row>
    <row r="13523" spans="1:1" x14ac:dyDescent="0.55000000000000004">
      <c r="A13523" s="5"/>
    </row>
    <row r="13524" spans="1:1" x14ac:dyDescent="0.55000000000000004">
      <c r="A13524" s="5"/>
    </row>
    <row r="13525" spans="1:1" x14ac:dyDescent="0.55000000000000004">
      <c r="A13525" s="5"/>
    </row>
    <row r="13526" spans="1:1" x14ac:dyDescent="0.55000000000000004">
      <c r="A13526" s="5"/>
    </row>
    <row r="13527" spans="1:1" x14ac:dyDescent="0.55000000000000004">
      <c r="A13527" s="5"/>
    </row>
    <row r="13528" spans="1:1" x14ac:dyDescent="0.55000000000000004">
      <c r="A13528" s="5"/>
    </row>
    <row r="13529" spans="1:1" x14ac:dyDescent="0.55000000000000004">
      <c r="A13529" s="5"/>
    </row>
    <row r="13530" spans="1:1" x14ac:dyDescent="0.55000000000000004">
      <c r="A13530" s="5"/>
    </row>
    <row r="13531" spans="1:1" x14ac:dyDescent="0.55000000000000004">
      <c r="A13531" s="5"/>
    </row>
    <row r="13532" spans="1:1" x14ac:dyDescent="0.55000000000000004">
      <c r="A13532" s="5"/>
    </row>
    <row r="13533" spans="1:1" x14ac:dyDescent="0.55000000000000004">
      <c r="A13533" s="5"/>
    </row>
    <row r="13534" spans="1:1" x14ac:dyDescent="0.55000000000000004">
      <c r="A13534" s="5"/>
    </row>
    <row r="13535" spans="1:1" x14ac:dyDescent="0.55000000000000004">
      <c r="A13535" s="5"/>
    </row>
    <row r="13536" spans="1:1" x14ac:dyDescent="0.55000000000000004">
      <c r="A13536" s="5"/>
    </row>
    <row r="13537" spans="1:1" x14ac:dyDescent="0.55000000000000004">
      <c r="A13537" s="5"/>
    </row>
    <row r="13538" spans="1:1" x14ac:dyDescent="0.55000000000000004">
      <c r="A13538" s="5"/>
    </row>
    <row r="13539" spans="1:1" x14ac:dyDescent="0.55000000000000004">
      <c r="A13539" s="5"/>
    </row>
    <row r="13540" spans="1:1" x14ac:dyDescent="0.55000000000000004">
      <c r="A13540" s="5"/>
    </row>
    <row r="13541" spans="1:1" x14ac:dyDescent="0.55000000000000004">
      <c r="A13541" s="5"/>
    </row>
    <row r="13542" spans="1:1" x14ac:dyDescent="0.55000000000000004">
      <c r="A13542" s="5"/>
    </row>
    <row r="13543" spans="1:1" x14ac:dyDescent="0.55000000000000004">
      <c r="A13543" s="5"/>
    </row>
    <row r="13544" spans="1:1" x14ac:dyDescent="0.55000000000000004">
      <c r="A13544" s="5"/>
    </row>
    <row r="13545" spans="1:1" x14ac:dyDescent="0.55000000000000004">
      <c r="A13545" s="5"/>
    </row>
    <row r="13546" spans="1:1" x14ac:dyDescent="0.55000000000000004">
      <c r="A13546" s="5"/>
    </row>
    <row r="13547" spans="1:1" x14ac:dyDescent="0.55000000000000004">
      <c r="A13547" s="5"/>
    </row>
    <row r="13548" spans="1:1" x14ac:dyDescent="0.55000000000000004">
      <c r="A13548" s="5"/>
    </row>
    <row r="13549" spans="1:1" x14ac:dyDescent="0.55000000000000004">
      <c r="A13549" s="5"/>
    </row>
    <row r="13550" spans="1:1" x14ac:dyDescent="0.55000000000000004">
      <c r="A13550" s="5"/>
    </row>
    <row r="13551" spans="1:1" x14ac:dyDescent="0.55000000000000004">
      <c r="A13551" s="5"/>
    </row>
    <row r="13552" spans="1:1" x14ac:dyDescent="0.55000000000000004">
      <c r="A13552" s="5"/>
    </row>
    <row r="13553" spans="1:1" x14ac:dyDescent="0.55000000000000004">
      <c r="A13553" s="5"/>
    </row>
    <row r="13554" spans="1:1" x14ac:dyDescent="0.55000000000000004">
      <c r="A13554" s="5"/>
    </row>
    <row r="13555" spans="1:1" x14ac:dyDescent="0.55000000000000004">
      <c r="A13555" s="5"/>
    </row>
    <row r="13556" spans="1:1" x14ac:dyDescent="0.55000000000000004">
      <c r="A13556" s="5"/>
    </row>
    <row r="13557" spans="1:1" x14ac:dyDescent="0.55000000000000004">
      <c r="A13557" s="5"/>
    </row>
    <row r="13558" spans="1:1" x14ac:dyDescent="0.55000000000000004">
      <c r="A13558" s="5"/>
    </row>
    <row r="13559" spans="1:1" x14ac:dyDescent="0.55000000000000004">
      <c r="A13559" s="5"/>
    </row>
    <row r="13560" spans="1:1" x14ac:dyDescent="0.55000000000000004">
      <c r="A13560" s="5"/>
    </row>
    <row r="13561" spans="1:1" x14ac:dyDescent="0.55000000000000004">
      <c r="A13561" s="5"/>
    </row>
    <row r="13562" spans="1:1" x14ac:dyDescent="0.55000000000000004">
      <c r="A13562" s="5"/>
    </row>
    <row r="13563" spans="1:1" x14ac:dyDescent="0.55000000000000004">
      <c r="A13563" s="5"/>
    </row>
    <row r="13564" spans="1:1" x14ac:dyDescent="0.55000000000000004">
      <c r="A13564" s="5"/>
    </row>
    <row r="13565" spans="1:1" x14ac:dyDescent="0.55000000000000004">
      <c r="A13565" s="5"/>
    </row>
    <row r="13566" spans="1:1" x14ac:dyDescent="0.55000000000000004">
      <c r="A13566" s="5"/>
    </row>
    <row r="13567" spans="1:1" x14ac:dyDescent="0.55000000000000004">
      <c r="A13567" s="5"/>
    </row>
    <row r="13568" spans="1:1" x14ac:dyDescent="0.55000000000000004">
      <c r="A13568" s="5"/>
    </row>
    <row r="13569" spans="1:1" x14ac:dyDescent="0.55000000000000004">
      <c r="A13569" s="5"/>
    </row>
    <row r="13570" spans="1:1" x14ac:dyDescent="0.55000000000000004">
      <c r="A13570" s="5"/>
    </row>
    <row r="13571" spans="1:1" x14ac:dyDescent="0.55000000000000004">
      <c r="A13571" s="5"/>
    </row>
    <row r="13572" spans="1:1" x14ac:dyDescent="0.55000000000000004">
      <c r="A13572" s="5"/>
    </row>
    <row r="13573" spans="1:1" x14ac:dyDescent="0.55000000000000004">
      <c r="A13573" s="5"/>
    </row>
    <row r="13574" spans="1:1" x14ac:dyDescent="0.55000000000000004">
      <c r="A13574" s="5"/>
    </row>
    <row r="13575" spans="1:1" x14ac:dyDescent="0.55000000000000004">
      <c r="A13575" s="5"/>
    </row>
    <row r="13576" spans="1:1" x14ac:dyDescent="0.55000000000000004">
      <c r="A13576" s="5"/>
    </row>
    <row r="13577" spans="1:1" x14ac:dyDescent="0.55000000000000004">
      <c r="A13577" s="5"/>
    </row>
    <row r="13578" spans="1:1" x14ac:dyDescent="0.55000000000000004">
      <c r="A13578" s="5"/>
    </row>
    <row r="13579" spans="1:1" x14ac:dyDescent="0.55000000000000004">
      <c r="A13579" s="5"/>
    </row>
    <row r="13580" spans="1:1" x14ac:dyDescent="0.55000000000000004">
      <c r="A13580" s="5"/>
    </row>
    <row r="13581" spans="1:1" x14ac:dyDescent="0.55000000000000004">
      <c r="A13581" s="5"/>
    </row>
    <row r="13582" spans="1:1" x14ac:dyDescent="0.55000000000000004">
      <c r="A13582" s="5"/>
    </row>
    <row r="13583" spans="1:1" x14ac:dyDescent="0.55000000000000004">
      <c r="A13583" s="5"/>
    </row>
    <row r="13584" spans="1:1" x14ac:dyDescent="0.55000000000000004">
      <c r="A13584" s="5"/>
    </row>
    <row r="13585" spans="1:1" x14ac:dyDescent="0.55000000000000004">
      <c r="A13585" s="5"/>
    </row>
    <row r="13586" spans="1:1" x14ac:dyDescent="0.55000000000000004">
      <c r="A13586" s="5"/>
    </row>
    <row r="13587" spans="1:1" x14ac:dyDescent="0.55000000000000004">
      <c r="A13587" s="5"/>
    </row>
    <row r="13588" spans="1:1" x14ac:dyDescent="0.55000000000000004">
      <c r="A13588" s="5"/>
    </row>
    <row r="13589" spans="1:1" x14ac:dyDescent="0.55000000000000004">
      <c r="A13589" s="5"/>
    </row>
    <row r="13590" spans="1:1" x14ac:dyDescent="0.55000000000000004">
      <c r="A13590" s="5"/>
    </row>
    <row r="13591" spans="1:1" x14ac:dyDescent="0.55000000000000004">
      <c r="A13591" s="5"/>
    </row>
    <row r="13592" spans="1:1" x14ac:dyDescent="0.55000000000000004">
      <c r="A13592" s="5"/>
    </row>
    <row r="13593" spans="1:1" x14ac:dyDescent="0.55000000000000004">
      <c r="A13593" s="5"/>
    </row>
    <row r="13594" spans="1:1" x14ac:dyDescent="0.55000000000000004">
      <c r="A13594" s="5"/>
    </row>
    <row r="13595" spans="1:1" x14ac:dyDescent="0.55000000000000004">
      <c r="A13595" s="5"/>
    </row>
    <row r="13596" spans="1:1" x14ac:dyDescent="0.55000000000000004">
      <c r="A13596" s="5"/>
    </row>
    <row r="13597" spans="1:1" x14ac:dyDescent="0.55000000000000004">
      <c r="A13597" s="5"/>
    </row>
    <row r="13598" spans="1:1" x14ac:dyDescent="0.55000000000000004">
      <c r="A13598" s="5"/>
    </row>
    <row r="13599" spans="1:1" x14ac:dyDescent="0.55000000000000004">
      <c r="A13599" s="5"/>
    </row>
    <row r="13600" spans="1:1" x14ac:dyDescent="0.55000000000000004">
      <c r="A13600" s="5"/>
    </row>
    <row r="13601" spans="1:1" x14ac:dyDescent="0.55000000000000004">
      <c r="A13601" s="5"/>
    </row>
    <row r="13602" spans="1:1" x14ac:dyDescent="0.55000000000000004">
      <c r="A13602" s="5"/>
    </row>
    <row r="13603" spans="1:1" x14ac:dyDescent="0.55000000000000004">
      <c r="A13603" s="5"/>
    </row>
    <row r="13604" spans="1:1" x14ac:dyDescent="0.55000000000000004">
      <c r="A13604" s="5"/>
    </row>
    <row r="13605" spans="1:1" x14ac:dyDescent="0.55000000000000004">
      <c r="A13605" s="5"/>
    </row>
    <row r="13606" spans="1:1" x14ac:dyDescent="0.55000000000000004">
      <c r="A13606" s="5"/>
    </row>
    <row r="13607" spans="1:1" x14ac:dyDescent="0.55000000000000004">
      <c r="A13607" s="5"/>
    </row>
    <row r="13608" spans="1:1" x14ac:dyDescent="0.55000000000000004">
      <c r="A13608" s="5"/>
    </row>
    <row r="13609" spans="1:1" x14ac:dyDescent="0.55000000000000004">
      <c r="A13609" s="5"/>
    </row>
    <row r="13610" spans="1:1" x14ac:dyDescent="0.55000000000000004">
      <c r="A13610" s="5"/>
    </row>
    <row r="13611" spans="1:1" x14ac:dyDescent="0.55000000000000004">
      <c r="A13611" s="5"/>
    </row>
    <row r="13612" spans="1:1" x14ac:dyDescent="0.55000000000000004">
      <c r="A13612" s="5"/>
    </row>
    <row r="13613" spans="1:1" x14ac:dyDescent="0.55000000000000004">
      <c r="A13613" s="5"/>
    </row>
    <row r="13614" spans="1:1" x14ac:dyDescent="0.55000000000000004">
      <c r="A13614" s="5"/>
    </row>
    <row r="13615" spans="1:1" x14ac:dyDescent="0.55000000000000004">
      <c r="A13615" s="5"/>
    </row>
    <row r="13616" spans="1:1" x14ac:dyDescent="0.55000000000000004">
      <c r="A13616" s="5"/>
    </row>
    <row r="13617" spans="1:1" x14ac:dyDescent="0.55000000000000004">
      <c r="A13617" s="5"/>
    </row>
    <row r="13618" spans="1:1" x14ac:dyDescent="0.55000000000000004">
      <c r="A13618" s="5"/>
    </row>
    <row r="13619" spans="1:1" x14ac:dyDescent="0.55000000000000004">
      <c r="A13619" s="5"/>
    </row>
    <row r="13620" spans="1:1" x14ac:dyDescent="0.55000000000000004">
      <c r="A13620" s="5"/>
    </row>
    <row r="13621" spans="1:1" x14ac:dyDescent="0.55000000000000004">
      <c r="A13621" s="5"/>
    </row>
    <row r="13622" spans="1:1" x14ac:dyDescent="0.55000000000000004">
      <c r="A13622" s="5"/>
    </row>
    <row r="13623" spans="1:1" x14ac:dyDescent="0.55000000000000004">
      <c r="A13623" s="5"/>
    </row>
    <row r="13624" spans="1:1" x14ac:dyDescent="0.55000000000000004">
      <c r="A13624" s="5"/>
    </row>
    <row r="13625" spans="1:1" x14ac:dyDescent="0.55000000000000004">
      <c r="A13625" s="5"/>
    </row>
    <row r="13626" spans="1:1" x14ac:dyDescent="0.55000000000000004">
      <c r="A13626" s="5"/>
    </row>
    <row r="13627" spans="1:1" x14ac:dyDescent="0.55000000000000004">
      <c r="A13627" s="5"/>
    </row>
    <row r="13628" spans="1:1" x14ac:dyDescent="0.55000000000000004">
      <c r="A13628" s="5"/>
    </row>
    <row r="13629" spans="1:1" x14ac:dyDescent="0.55000000000000004">
      <c r="A13629" s="5"/>
    </row>
    <row r="13630" spans="1:1" x14ac:dyDescent="0.55000000000000004">
      <c r="A13630" s="5"/>
    </row>
    <row r="13631" spans="1:1" x14ac:dyDescent="0.55000000000000004">
      <c r="A13631" s="5"/>
    </row>
    <row r="13632" spans="1:1" x14ac:dyDescent="0.55000000000000004">
      <c r="A13632" s="5"/>
    </row>
    <row r="13633" spans="1:1" x14ac:dyDescent="0.55000000000000004">
      <c r="A13633" s="5"/>
    </row>
    <row r="13634" spans="1:1" x14ac:dyDescent="0.55000000000000004">
      <c r="A13634" s="5"/>
    </row>
    <row r="13635" spans="1:1" x14ac:dyDescent="0.55000000000000004">
      <c r="A13635" s="5"/>
    </row>
    <row r="13636" spans="1:1" x14ac:dyDescent="0.55000000000000004">
      <c r="A13636" s="5"/>
    </row>
    <row r="13637" spans="1:1" x14ac:dyDescent="0.55000000000000004">
      <c r="A13637" s="5"/>
    </row>
    <row r="13638" spans="1:1" x14ac:dyDescent="0.55000000000000004">
      <c r="A13638" s="5"/>
    </row>
    <row r="13639" spans="1:1" x14ac:dyDescent="0.55000000000000004">
      <c r="A13639" s="5"/>
    </row>
    <row r="13640" spans="1:1" x14ac:dyDescent="0.55000000000000004">
      <c r="A13640" s="5"/>
    </row>
    <row r="13641" spans="1:1" x14ac:dyDescent="0.55000000000000004">
      <c r="A13641" s="5"/>
    </row>
    <row r="13642" spans="1:1" x14ac:dyDescent="0.55000000000000004">
      <c r="A13642" s="5"/>
    </row>
    <row r="13643" spans="1:1" x14ac:dyDescent="0.55000000000000004">
      <c r="A13643" s="5"/>
    </row>
    <row r="13644" spans="1:1" x14ac:dyDescent="0.55000000000000004">
      <c r="A13644" s="5"/>
    </row>
    <row r="13645" spans="1:1" x14ac:dyDescent="0.55000000000000004">
      <c r="A13645" s="5"/>
    </row>
    <row r="13646" spans="1:1" x14ac:dyDescent="0.55000000000000004">
      <c r="A13646" s="5"/>
    </row>
    <row r="13647" spans="1:1" x14ac:dyDescent="0.55000000000000004">
      <c r="A13647" s="5"/>
    </row>
    <row r="13648" spans="1:1" x14ac:dyDescent="0.55000000000000004">
      <c r="A13648" s="5"/>
    </row>
    <row r="13649" spans="1:1" x14ac:dyDescent="0.55000000000000004">
      <c r="A13649" s="5"/>
    </row>
    <row r="13650" spans="1:1" x14ac:dyDescent="0.55000000000000004">
      <c r="A13650" s="5"/>
    </row>
    <row r="13651" spans="1:1" x14ac:dyDescent="0.55000000000000004">
      <c r="A13651" s="5"/>
    </row>
    <row r="13652" spans="1:1" x14ac:dyDescent="0.55000000000000004">
      <c r="A13652" s="5"/>
    </row>
    <row r="13653" spans="1:1" x14ac:dyDescent="0.55000000000000004">
      <c r="A13653" s="5"/>
    </row>
    <row r="13654" spans="1:1" x14ac:dyDescent="0.55000000000000004">
      <c r="A13654" s="5"/>
    </row>
    <row r="13655" spans="1:1" x14ac:dyDescent="0.55000000000000004">
      <c r="A13655" s="5"/>
    </row>
    <row r="13656" spans="1:1" x14ac:dyDescent="0.55000000000000004">
      <c r="A13656" s="5"/>
    </row>
    <row r="13657" spans="1:1" x14ac:dyDescent="0.55000000000000004">
      <c r="A13657" s="5"/>
    </row>
    <row r="13658" spans="1:1" x14ac:dyDescent="0.55000000000000004">
      <c r="A13658" s="5"/>
    </row>
    <row r="13659" spans="1:1" x14ac:dyDescent="0.55000000000000004">
      <c r="A13659" s="5"/>
    </row>
    <row r="13660" spans="1:1" x14ac:dyDescent="0.55000000000000004">
      <c r="A13660" s="5"/>
    </row>
    <row r="13661" spans="1:1" x14ac:dyDescent="0.55000000000000004">
      <c r="A13661" s="5"/>
    </row>
    <row r="13662" spans="1:1" x14ac:dyDescent="0.55000000000000004">
      <c r="A13662" s="5"/>
    </row>
    <row r="13663" spans="1:1" x14ac:dyDescent="0.55000000000000004">
      <c r="A13663" s="5"/>
    </row>
    <row r="13664" spans="1:1" x14ac:dyDescent="0.55000000000000004">
      <c r="A13664" s="5"/>
    </row>
    <row r="13665" spans="1:1" x14ac:dyDescent="0.55000000000000004">
      <c r="A13665" s="5"/>
    </row>
    <row r="13666" spans="1:1" x14ac:dyDescent="0.55000000000000004">
      <c r="A13666" s="5"/>
    </row>
    <row r="13667" spans="1:1" x14ac:dyDescent="0.55000000000000004">
      <c r="A13667" s="5"/>
    </row>
    <row r="13668" spans="1:1" x14ac:dyDescent="0.55000000000000004">
      <c r="A13668" s="5"/>
    </row>
    <row r="13669" spans="1:1" x14ac:dyDescent="0.55000000000000004">
      <c r="A13669" s="5"/>
    </row>
    <row r="13670" spans="1:1" x14ac:dyDescent="0.55000000000000004">
      <c r="A13670" s="5"/>
    </row>
    <row r="13671" spans="1:1" x14ac:dyDescent="0.55000000000000004">
      <c r="A13671" s="5"/>
    </row>
    <row r="13672" spans="1:1" x14ac:dyDescent="0.55000000000000004">
      <c r="A13672" s="5"/>
    </row>
    <row r="13673" spans="1:1" x14ac:dyDescent="0.55000000000000004">
      <c r="A13673" s="5"/>
    </row>
    <row r="13674" spans="1:1" x14ac:dyDescent="0.55000000000000004">
      <c r="A13674" s="5"/>
    </row>
    <row r="13675" spans="1:1" x14ac:dyDescent="0.55000000000000004">
      <c r="A13675" s="5"/>
    </row>
    <row r="13676" spans="1:1" x14ac:dyDescent="0.55000000000000004">
      <c r="A13676" s="5"/>
    </row>
    <row r="13677" spans="1:1" x14ac:dyDescent="0.55000000000000004">
      <c r="A13677" s="5"/>
    </row>
    <row r="13678" spans="1:1" x14ac:dyDescent="0.55000000000000004">
      <c r="A13678" s="5"/>
    </row>
    <row r="13679" spans="1:1" x14ac:dyDescent="0.55000000000000004">
      <c r="A13679" s="5"/>
    </row>
    <row r="13680" spans="1:1" x14ac:dyDescent="0.55000000000000004">
      <c r="A13680" s="5"/>
    </row>
    <row r="13681" spans="1:1" x14ac:dyDescent="0.55000000000000004">
      <c r="A13681" s="5"/>
    </row>
    <row r="13682" spans="1:1" x14ac:dyDescent="0.55000000000000004">
      <c r="A13682" s="5"/>
    </row>
    <row r="13683" spans="1:1" x14ac:dyDescent="0.55000000000000004">
      <c r="A13683" s="5"/>
    </row>
    <row r="13684" spans="1:1" x14ac:dyDescent="0.55000000000000004">
      <c r="A13684" s="5"/>
    </row>
    <row r="13685" spans="1:1" x14ac:dyDescent="0.55000000000000004">
      <c r="A13685" s="5"/>
    </row>
    <row r="13686" spans="1:1" x14ac:dyDescent="0.55000000000000004">
      <c r="A13686" s="5"/>
    </row>
    <row r="13687" spans="1:1" x14ac:dyDescent="0.55000000000000004">
      <c r="A13687" s="5"/>
    </row>
    <row r="13688" spans="1:1" x14ac:dyDescent="0.55000000000000004">
      <c r="A13688" s="5"/>
    </row>
    <row r="13689" spans="1:1" x14ac:dyDescent="0.55000000000000004">
      <c r="A13689" s="5"/>
    </row>
    <row r="13690" spans="1:1" x14ac:dyDescent="0.55000000000000004">
      <c r="A13690" s="5"/>
    </row>
    <row r="13691" spans="1:1" x14ac:dyDescent="0.55000000000000004">
      <c r="A13691" s="5"/>
    </row>
    <row r="13692" spans="1:1" x14ac:dyDescent="0.55000000000000004">
      <c r="A13692" s="5"/>
    </row>
    <row r="13693" spans="1:1" x14ac:dyDescent="0.55000000000000004">
      <c r="A13693" s="5"/>
    </row>
    <row r="13694" spans="1:1" x14ac:dyDescent="0.55000000000000004">
      <c r="A13694" s="5"/>
    </row>
    <row r="13695" spans="1:1" x14ac:dyDescent="0.55000000000000004">
      <c r="A13695" s="5"/>
    </row>
    <row r="13696" spans="1:1" x14ac:dyDescent="0.55000000000000004">
      <c r="A13696" s="5"/>
    </row>
    <row r="13697" spans="1:1" x14ac:dyDescent="0.55000000000000004">
      <c r="A13697" s="5"/>
    </row>
    <row r="13698" spans="1:1" x14ac:dyDescent="0.55000000000000004">
      <c r="A13698" s="5"/>
    </row>
    <row r="13699" spans="1:1" x14ac:dyDescent="0.55000000000000004">
      <c r="A13699" s="5"/>
    </row>
    <row r="13700" spans="1:1" x14ac:dyDescent="0.55000000000000004">
      <c r="A13700" s="5"/>
    </row>
    <row r="13701" spans="1:1" x14ac:dyDescent="0.55000000000000004">
      <c r="A13701" s="5"/>
    </row>
    <row r="13702" spans="1:1" x14ac:dyDescent="0.55000000000000004">
      <c r="A13702" s="5"/>
    </row>
    <row r="13703" spans="1:1" x14ac:dyDescent="0.55000000000000004">
      <c r="A13703" s="5"/>
    </row>
    <row r="13704" spans="1:1" x14ac:dyDescent="0.55000000000000004">
      <c r="A13704" s="5"/>
    </row>
    <row r="13705" spans="1:1" x14ac:dyDescent="0.55000000000000004">
      <c r="A13705" s="5"/>
    </row>
    <row r="13706" spans="1:1" x14ac:dyDescent="0.55000000000000004">
      <c r="A13706" s="5"/>
    </row>
    <row r="13707" spans="1:1" x14ac:dyDescent="0.55000000000000004">
      <c r="A13707" s="5"/>
    </row>
    <row r="13708" spans="1:1" x14ac:dyDescent="0.55000000000000004">
      <c r="A13708" s="5"/>
    </row>
    <row r="13709" spans="1:1" x14ac:dyDescent="0.55000000000000004">
      <c r="A13709" s="5"/>
    </row>
    <row r="13710" spans="1:1" x14ac:dyDescent="0.55000000000000004">
      <c r="A13710" s="5"/>
    </row>
    <row r="13711" spans="1:1" x14ac:dyDescent="0.55000000000000004">
      <c r="A13711"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1450"/>
  <sheetViews>
    <sheetView workbookViewId="0">
      <pane xSplit="1" ySplit="7" topLeftCell="B1411" activePane="bottomRight" state="frozen"/>
      <selection pane="topRight" activeCell="B1" sqref="B1"/>
      <selection pane="bottomLeft" activeCell="A8" sqref="A8"/>
      <selection pane="bottomRight"/>
    </sheetView>
  </sheetViews>
  <sheetFormatPr defaultColWidth="11.89453125" defaultRowHeight="14.4" x14ac:dyDescent="0.55000000000000004"/>
  <cols>
    <col min="1" max="1" width="11.89453125" style="15"/>
    <col min="2" max="2" width="11.89453125" style="14"/>
  </cols>
  <sheetData>
    <row r="1" spans="1:3" x14ac:dyDescent="0.55000000000000004">
      <c r="A1" s="15" t="s">
        <v>345</v>
      </c>
    </row>
    <row r="2" spans="1:3" x14ac:dyDescent="0.55000000000000004">
      <c r="A2" s="15" t="s">
        <v>325</v>
      </c>
      <c r="B2" s="14" t="s">
        <v>349</v>
      </c>
    </row>
    <row r="3" spans="1:3" x14ac:dyDescent="0.55000000000000004">
      <c r="A3" s="15" t="s">
        <v>350</v>
      </c>
      <c r="B3" s="14" t="s">
        <v>348</v>
      </c>
    </row>
    <row r="4" spans="1:3" x14ac:dyDescent="0.55000000000000004">
      <c r="A4" s="15">
        <v>366</v>
      </c>
      <c r="B4" s="14" t="s">
        <v>866</v>
      </c>
    </row>
    <row r="5" spans="1:3" x14ac:dyDescent="0.55000000000000004">
      <c r="A5" s="16" t="s">
        <v>346</v>
      </c>
    </row>
    <row r="6" spans="1:3" x14ac:dyDescent="0.55000000000000004">
      <c r="A6" s="15" t="s">
        <v>347</v>
      </c>
    </row>
    <row r="7" spans="1:3" x14ac:dyDescent="0.55000000000000004">
      <c r="A7" s="15" t="s">
        <v>324</v>
      </c>
      <c r="B7" s="14" t="s">
        <v>329</v>
      </c>
      <c r="C7" s="20" t="s">
        <v>361</v>
      </c>
    </row>
    <row r="8" spans="1:3" x14ac:dyDescent="0.55000000000000004">
      <c r="A8" s="15">
        <v>336</v>
      </c>
      <c r="B8" s="14">
        <v>1</v>
      </c>
      <c r="C8" s="19">
        <f>IF(A8="","",EOMONTH(A8,0))</f>
        <v>366</v>
      </c>
    </row>
    <row r="9" spans="1:3" x14ac:dyDescent="0.55000000000000004">
      <c r="A9" s="15">
        <v>367</v>
      </c>
      <c r="B9" s="14">
        <v>0</v>
      </c>
      <c r="C9" s="19">
        <f t="shared" ref="C9:C72" si="0">IF(A9="","",EOMONTH(A9,0))</f>
        <v>397</v>
      </c>
    </row>
    <row r="10" spans="1:3" x14ac:dyDescent="0.55000000000000004">
      <c r="A10" s="15">
        <v>398</v>
      </c>
      <c r="B10" s="14">
        <v>0</v>
      </c>
      <c r="C10" s="19">
        <f t="shared" si="0"/>
        <v>425</v>
      </c>
    </row>
    <row r="11" spans="1:3" x14ac:dyDescent="0.55000000000000004">
      <c r="A11" s="15">
        <v>426</v>
      </c>
      <c r="B11" s="14">
        <v>0</v>
      </c>
      <c r="C11" s="19">
        <f t="shared" si="0"/>
        <v>456</v>
      </c>
    </row>
    <row r="12" spans="1:3" x14ac:dyDescent="0.55000000000000004">
      <c r="A12" s="15">
        <v>457</v>
      </c>
      <c r="B12" s="14">
        <v>0</v>
      </c>
      <c r="C12" s="19">
        <f t="shared" si="0"/>
        <v>486</v>
      </c>
    </row>
    <row r="13" spans="1:3" x14ac:dyDescent="0.55000000000000004">
      <c r="A13" s="15">
        <v>487</v>
      </c>
      <c r="B13" s="14">
        <v>0</v>
      </c>
      <c r="C13" s="19">
        <f t="shared" si="0"/>
        <v>517</v>
      </c>
    </row>
    <row r="14" spans="1:3" x14ac:dyDescent="0.55000000000000004">
      <c r="A14" s="15">
        <v>518</v>
      </c>
      <c r="B14" s="14">
        <v>0</v>
      </c>
      <c r="C14" s="19">
        <f t="shared" si="0"/>
        <v>547</v>
      </c>
    </row>
    <row r="15" spans="1:3" x14ac:dyDescent="0.55000000000000004">
      <c r="A15" s="15">
        <v>548</v>
      </c>
      <c r="B15" s="14">
        <v>0</v>
      </c>
      <c r="C15" s="19">
        <f t="shared" si="0"/>
        <v>578</v>
      </c>
    </row>
    <row r="16" spans="1:3" x14ac:dyDescent="0.55000000000000004">
      <c r="A16" s="15">
        <v>579</v>
      </c>
      <c r="B16" s="14">
        <v>0</v>
      </c>
      <c r="C16" s="19">
        <f t="shared" si="0"/>
        <v>609</v>
      </c>
    </row>
    <row r="17" spans="1:3" x14ac:dyDescent="0.55000000000000004">
      <c r="A17" s="15">
        <v>610</v>
      </c>
      <c r="B17" s="14">
        <v>0</v>
      </c>
      <c r="C17" s="19">
        <f t="shared" si="0"/>
        <v>639</v>
      </c>
    </row>
    <row r="18" spans="1:3" x14ac:dyDescent="0.55000000000000004">
      <c r="A18" s="15">
        <v>640</v>
      </c>
      <c r="B18" s="14">
        <v>0</v>
      </c>
      <c r="C18" s="19">
        <f t="shared" si="0"/>
        <v>670</v>
      </c>
    </row>
    <row r="19" spans="1:3" x14ac:dyDescent="0.55000000000000004">
      <c r="A19" s="15">
        <v>671</v>
      </c>
      <c r="B19" s="14">
        <v>0</v>
      </c>
      <c r="C19" s="19">
        <f t="shared" si="0"/>
        <v>700</v>
      </c>
    </row>
    <row r="20" spans="1:3" x14ac:dyDescent="0.55000000000000004">
      <c r="A20" s="15">
        <v>701</v>
      </c>
      <c r="B20" s="14">
        <v>0</v>
      </c>
      <c r="C20" s="19">
        <f t="shared" si="0"/>
        <v>731</v>
      </c>
    </row>
    <row r="21" spans="1:3" x14ac:dyDescent="0.55000000000000004">
      <c r="A21" s="15">
        <v>732</v>
      </c>
      <c r="B21" s="14">
        <v>0</v>
      </c>
      <c r="C21" s="19">
        <f t="shared" si="0"/>
        <v>762</v>
      </c>
    </row>
    <row r="22" spans="1:3" x14ac:dyDescent="0.55000000000000004">
      <c r="A22" s="15">
        <v>763</v>
      </c>
      <c r="B22" s="14">
        <v>0</v>
      </c>
      <c r="C22" s="19">
        <f t="shared" si="0"/>
        <v>790</v>
      </c>
    </row>
    <row r="23" spans="1:3" x14ac:dyDescent="0.55000000000000004">
      <c r="A23" s="15">
        <v>791</v>
      </c>
      <c r="B23" s="14">
        <v>0</v>
      </c>
      <c r="C23" s="19">
        <f t="shared" si="0"/>
        <v>821</v>
      </c>
    </row>
    <row r="24" spans="1:3" x14ac:dyDescent="0.55000000000000004">
      <c r="A24" s="15">
        <v>822</v>
      </c>
      <c r="B24" s="14">
        <v>0</v>
      </c>
      <c r="C24" s="19">
        <f t="shared" si="0"/>
        <v>851</v>
      </c>
    </row>
    <row r="25" spans="1:3" x14ac:dyDescent="0.55000000000000004">
      <c r="A25" s="15">
        <v>852</v>
      </c>
      <c r="B25" s="14">
        <v>0</v>
      </c>
      <c r="C25" s="19">
        <f t="shared" si="0"/>
        <v>882</v>
      </c>
    </row>
    <row r="26" spans="1:3" x14ac:dyDescent="0.55000000000000004">
      <c r="A26" s="15">
        <v>883</v>
      </c>
      <c r="B26" s="14">
        <v>0</v>
      </c>
      <c r="C26" s="19">
        <f t="shared" si="0"/>
        <v>912</v>
      </c>
    </row>
    <row r="27" spans="1:3" x14ac:dyDescent="0.55000000000000004">
      <c r="A27" s="15">
        <v>913</v>
      </c>
      <c r="B27" s="14">
        <v>0</v>
      </c>
      <c r="C27" s="19">
        <f t="shared" si="0"/>
        <v>943</v>
      </c>
    </row>
    <row r="28" spans="1:3" x14ac:dyDescent="0.55000000000000004">
      <c r="A28" s="15">
        <v>944</v>
      </c>
      <c r="B28" s="14">
        <v>0</v>
      </c>
      <c r="C28" s="19">
        <f t="shared" si="0"/>
        <v>974</v>
      </c>
    </row>
    <row r="29" spans="1:3" x14ac:dyDescent="0.55000000000000004">
      <c r="A29" s="15">
        <v>975</v>
      </c>
      <c r="B29" s="14">
        <v>1</v>
      </c>
      <c r="C29" s="19">
        <f t="shared" si="0"/>
        <v>1004</v>
      </c>
    </row>
    <row r="30" spans="1:3" x14ac:dyDescent="0.55000000000000004">
      <c r="A30" s="15">
        <v>1005</v>
      </c>
      <c r="B30" s="14">
        <v>1</v>
      </c>
      <c r="C30" s="19">
        <f t="shared" si="0"/>
        <v>1035</v>
      </c>
    </row>
    <row r="31" spans="1:3" x14ac:dyDescent="0.55000000000000004">
      <c r="A31" s="15">
        <v>1036</v>
      </c>
      <c r="B31" s="14">
        <v>1</v>
      </c>
      <c r="C31" s="19">
        <f t="shared" si="0"/>
        <v>1065</v>
      </c>
    </row>
    <row r="32" spans="1:3" x14ac:dyDescent="0.55000000000000004">
      <c r="A32" s="15">
        <v>1066</v>
      </c>
      <c r="B32" s="14">
        <v>1</v>
      </c>
      <c r="C32" s="19">
        <f t="shared" si="0"/>
        <v>1096</v>
      </c>
    </row>
    <row r="33" spans="1:3" x14ac:dyDescent="0.55000000000000004">
      <c r="A33" s="15">
        <v>1097</v>
      </c>
      <c r="B33" s="14">
        <v>1</v>
      </c>
      <c r="C33" s="19">
        <f t="shared" si="0"/>
        <v>1127</v>
      </c>
    </row>
    <row r="34" spans="1:3" x14ac:dyDescent="0.55000000000000004">
      <c r="A34" s="15">
        <v>1128</v>
      </c>
      <c r="B34" s="14">
        <v>1</v>
      </c>
      <c r="C34" s="19">
        <f t="shared" si="0"/>
        <v>1155</v>
      </c>
    </row>
    <row r="35" spans="1:3" x14ac:dyDescent="0.55000000000000004">
      <c r="A35" s="15">
        <v>1156</v>
      </c>
      <c r="B35" s="14">
        <v>1</v>
      </c>
      <c r="C35" s="19">
        <f t="shared" si="0"/>
        <v>1186</v>
      </c>
    </row>
    <row r="36" spans="1:3" x14ac:dyDescent="0.55000000000000004">
      <c r="A36" s="15">
        <v>1187</v>
      </c>
      <c r="B36" s="14">
        <v>1</v>
      </c>
      <c r="C36" s="19">
        <f t="shared" si="0"/>
        <v>1216</v>
      </c>
    </row>
    <row r="37" spans="1:3" x14ac:dyDescent="0.55000000000000004">
      <c r="A37" s="15">
        <v>1217</v>
      </c>
      <c r="B37" s="14">
        <v>1</v>
      </c>
      <c r="C37" s="19">
        <f t="shared" si="0"/>
        <v>1247</v>
      </c>
    </row>
    <row r="38" spans="1:3" x14ac:dyDescent="0.55000000000000004">
      <c r="A38" s="15">
        <v>1248</v>
      </c>
      <c r="B38" s="14">
        <v>1</v>
      </c>
      <c r="C38" s="19">
        <f t="shared" si="0"/>
        <v>1277</v>
      </c>
    </row>
    <row r="39" spans="1:3" x14ac:dyDescent="0.55000000000000004">
      <c r="A39" s="15">
        <v>1278</v>
      </c>
      <c r="B39" s="14">
        <v>1</v>
      </c>
      <c r="C39" s="19">
        <f t="shared" si="0"/>
        <v>1308</v>
      </c>
    </row>
    <row r="40" spans="1:3" x14ac:dyDescent="0.55000000000000004">
      <c r="A40" s="15">
        <v>1309</v>
      </c>
      <c r="B40" s="14">
        <v>1</v>
      </c>
      <c r="C40" s="19">
        <f t="shared" si="0"/>
        <v>1339</v>
      </c>
    </row>
    <row r="41" spans="1:3" x14ac:dyDescent="0.55000000000000004">
      <c r="A41" s="15">
        <v>1340</v>
      </c>
      <c r="B41" s="14">
        <v>1</v>
      </c>
      <c r="C41" s="19">
        <f t="shared" si="0"/>
        <v>1369</v>
      </c>
    </row>
    <row r="42" spans="1:3" x14ac:dyDescent="0.55000000000000004">
      <c r="A42" s="15">
        <v>1370</v>
      </c>
      <c r="B42" s="14">
        <v>1</v>
      </c>
      <c r="C42" s="19">
        <f t="shared" si="0"/>
        <v>1400</v>
      </c>
    </row>
    <row r="43" spans="1:3" x14ac:dyDescent="0.55000000000000004">
      <c r="A43" s="15">
        <v>1401</v>
      </c>
      <c r="B43" s="14">
        <v>1</v>
      </c>
      <c r="C43" s="19">
        <f t="shared" si="0"/>
        <v>1430</v>
      </c>
    </row>
    <row r="44" spans="1:3" x14ac:dyDescent="0.55000000000000004">
      <c r="A44" s="15">
        <v>1431</v>
      </c>
      <c r="B44" s="14">
        <v>1</v>
      </c>
      <c r="C44" s="19">
        <f t="shared" si="0"/>
        <v>1461</v>
      </c>
    </row>
    <row r="45" spans="1:3" x14ac:dyDescent="0.55000000000000004">
      <c r="A45" s="15">
        <v>1462</v>
      </c>
      <c r="B45" s="14">
        <v>1</v>
      </c>
      <c r="C45" s="19">
        <f t="shared" si="0"/>
        <v>1492</v>
      </c>
    </row>
    <row r="46" spans="1:3" x14ac:dyDescent="0.55000000000000004">
      <c r="A46" s="15">
        <v>1493</v>
      </c>
      <c r="B46" s="14">
        <v>1</v>
      </c>
      <c r="C46" s="19">
        <f t="shared" si="0"/>
        <v>1521</v>
      </c>
    </row>
    <row r="47" spans="1:3" x14ac:dyDescent="0.55000000000000004">
      <c r="A47" s="15">
        <v>1522</v>
      </c>
      <c r="B47" s="14">
        <v>1</v>
      </c>
      <c r="C47" s="19">
        <f t="shared" si="0"/>
        <v>1552</v>
      </c>
    </row>
    <row r="48" spans="1:3" x14ac:dyDescent="0.55000000000000004">
      <c r="A48" s="15">
        <v>1553</v>
      </c>
      <c r="B48" s="14">
        <v>1</v>
      </c>
      <c r="C48" s="19">
        <f t="shared" si="0"/>
        <v>1582</v>
      </c>
    </row>
    <row r="49" spans="1:3" x14ac:dyDescent="0.55000000000000004">
      <c r="A49" s="15">
        <v>1583</v>
      </c>
      <c r="B49" s="14">
        <v>1</v>
      </c>
      <c r="C49" s="19">
        <f t="shared" si="0"/>
        <v>1613</v>
      </c>
    </row>
    <row r="50" spans="1:3" x14ac:dyDescent="0.55000000000000004">
      <c r="A50" s="15">
        <v>1614</v>
      </c>
      <c r="B50" s="14">
        <v>1</v>
      </c>
      <c r="C50" s="19">
        <f t="shared" si="0"/>
        <v>1643</v>
      </c>
    </row>
    <row r="51" spans="1:3" x14ac:dyDescent="0.55000000000000004">
      <c r="A51" s="15">
        <v>1644</v>
      </c>
      <c r="B51" s="14">
        <v>1</v>
      </c>
      <c r="C51" s="19">
        <f t="shared" si="0"/>
        <v>1674</v>
      </c>
    </row>
    <row r="52" spans="1:3" x14ac:dyDescent="0.55000000000000004">
      <c r="A52" s="15">
        <v>1675</v>
      </c>
      <c r="B52" s="14">
        <v>1</v>
      </c>
      <c r="C52" s="19">
        <f t="shared" si="0"/>
        <v>1705</v>
      </c>
    </row>
    <row r="53" spans="1:3" x14ac:dyDescent="0.55000000000000004">
      <c r="A53" s="15">
        <v>1706</v>
      </c>
      <c r="B53" s="14">
        <v>0</v>
      </c>
      <c r="C53" s="19">
        <f t="shared" si="0"/>
        <v>1735</v>
      </c>
    </row>
    <row r="54" spans="1:3" x14ac:dyDescent="0.55000000000000004">
      <c r="A54" s="15">
        <v>1736</v>
      </c>
      <c r="B54" s="14">
        <v>0</v>
      </c>
      <c r="C54" s="19">
        <f t="shared" si="0"/>
        <v>1766</v>
      </c>
    </row>
    <row r="55" spans="1:3" x14ac:dyDescent="0.55000000000000004">
      <c r="A55" s="15">
        <v>1767</v>
      </c>
      <c r="B55" s="14">
        <v>0</v>
      </c>
      <c r="C55" s="19">
        <f t="shared" si="0"/>
        <v>1796</v>
      </c>
    </row>
    <row r="56" spans="1:3" x14ac:dyDescent="0.55000000000000004">
      <c r="A56" s="15">
        <v>1797</v>
      </c>
      <c r="B56" s="14">
        <v>0</v>
      </c>
      <c r="C56" s="19">
        <f t="shared" si="0"/>
        <v>1827</v>
      </c>
    </row>
    <row r="57" spans="1:3" x14ac:dyDescent="0.55000000000000004">
      <c r="A57" s="15">
        <v>1828</v>
      </c>
      <c r="B57" s="14">
        <v>0</v>
      </c>
      <c r="C57" s="19">
        <f t="shared" si="0"/>
        <v>1858</v>
      </c>
    </row>
    <row r="58" spans="1:3" x14ac:dyDescent="0.55000000000000004">
      <c r="A58" s="15">
        <v>1859</v>
      </c>
      <c r="B58" s="14">
        <v>0</v>
      </c>
      <c r="C58" s="19">
        <f t="shared" si="0"/>
        <v>1886</v>
      </c>
    </row>
    <row r="59" spans="1:3" x14ac:dyDescent="0.55000000000000004">
      <c r="A59" s="15">
        <v>1887</v>
      </c>
      <c r="B59" s="14">
        <v>0</v>
      </c>
      <c r="C59" s="19">
        <f t="shared" si="0"/>
        <v>1917</v>
      </c>
    </row>
    <row r="60" spans="1:3" x14ac:dyDescent="0.55000000000000004">
      <c r="A60" s="15">
        <v>1918</v>
      </c>
      <c r="B60" s="14">
        <v>0</v>
      </c>
      <c r="C60" s="19">
        <f t="shared" si="0"/>
        <v>1947</v>
      </c>
    </row>
    <row r="61" spans="1:3" x14ac:dyDescent="0.55000000000000004">
      <c r="A61" s="15">
        <v>1948</v>
      </c>
      <c r="B61" s="14">
        <v>0</v>
      </c>
      <c r="C61" s="19">
        <f t="shared" si="0"/>
        <v>1978</v>
      </c>
    </row>
    <row r="62" spans="1:3" x14ac:dyDescent="0.55000000000000004">
      <c r="A62" s="15">
        <v>1979</v>
      </c>
      <c r="B62" s="14">
        <v>0</v>
      </c>
      <c r="C62" s="19">
        <f t="shared" si="0"/>
        <v>2008</v>
      </c>
    </row>
    <row r="63" spans="1:3" x14ac:dyDescent="0.55000000000000004">
      <c r="A63" s="15">
        <v>2009</v>
      </c>
      <c r="B63" s="14">
        <v>0</v>
      </c>
      <c r="C63" s="19">
        <f t="shared" si="0"/>
        <v>2039</v>
      </c>
    </row>
    <row r="64" spans="1:3" x14ac:dyDescent="0.55000000000000004">
      <c r="A64" s="15">
        <v>2040</v>
      </c>
      <c r="B64" s="14">
        <v>0</v>
      </c>
      <c r="C64" s="19">
        <f t="shared" si="0"/>
        <v>2070</v>
      </c>
    </row>
    <row r="65" spans="1:3" x14ac:dyDescent="0.55000000000000004">
      <c r="A65" s="15">
        <v>2071</v>
      </c>
      <c r="B65" s="14">
        <v>0</v>
      </c>
      <c r="C65" s="19">
        <f t="shared" si="0"/>
        <v>2100</v>
      </c>
    </row>
    <row r="66" spans="1:3" x14ac:dyDescent="0.55000000000000004">
      <c r="A66" s="15">
        <v>2101</v>
      </c>
      <c r="B66" s="14">
        <v>0</v>
      </c>
      <c r="C66" s="19">
        <f t="shared" si="0"/>
        <v>2131</v>
      </c>
    </row>
    <row r="67" spans="1:3" x14ac:dyDescent="0.55000000000000004">
      <c r="A67" s="15">
        <v>2132</v>
      </c>
      <c r="B67" s="14">
        <v>0</v>
      </c>
      <c r="C67" s="19">
        <f t="shared" si="0"/>
        <v>2161</v>
      </c>
    </row>
    <row r="68" spans="1:3" x14ac:dyDescent="0.55000000000000004">
      <c r="A68" s="15">
        <v>2162</v>
      </c>
      <c r="B68" s="14">
        <v>0</v>
      </c>
      <c r="C68" s="19">
        <f t="shared" si="0"/>
        <v>2192</v>
      </c>
    </row>
    <row r="69" spans="1:3" x14ac:dyDescent="0.55000000000000004">
      <c r="A69" s="15">
        <v>2193</v>
      </c>
      <c r="B69" s="14">
        <v>0</v>
      </c>
      <c r="C69" s="19">
        <f t="shared" si="0"/>
        <v>2223</v>
      </c>
    </row>
    <row r="70" spans="1:3" x14ac:dyDescent="0.55000000000000004">
      <c r="A70" s="15">
        <v>2224</v>
      </c>
      <c r="B70" s="14">
        <v>0</v>
      </c>
      <c r="C70" s="19">
        <f t="shared" si="0"/>
        <v>2251</v>
      </c>
    </row>
    <row r="71" spans="1:3" x14ac:dyDescent="0.55000000000000004">
      <c r="A71" s="15">
        <v>2252</v>
      </c>
      <c r="B71" s="14">
        <v>0</v>
      </c>
      <c r="C71" s="19">
        <f t="shared" si="0"/>
        <v>2282</v>
      </c>
    </row>
    <row r="72" spans="1:3" x14ac:dyDescent="0.55000000000000004">
      <c r="A72" s="15">
        <v>2283</v>
      </c>
      <c r="B72" s="14">
        <v>0</v>
      </c>
      <c r="C72" s="19">
        <f t="shared" si="0"/>
        <v>2312</v>
      </c>
    </row>
    <row r="73" spans="1:3" x14ac:dyDescent="0.55000000000000004">
      <c r="A73" s="15">
        <v>2313</v>
      </c>
      <c r="B73" s="14">
        <v>0</v>
      </c>
      <c r="C73" s="19">
        <f t="shared" ref="C73:C136" si="1">IF(A73="","",EOMONTH(A73,0))</f>
        <v>2343</v>
      </c>
    </row>
    <row r="74" spans="1:3" x14ac:dyDescent="0.55000000000000004">
      <c r="A74" s="15">
        <v>2344</v>
      </c>
      <c r="B74" s="14">
        <v>0</v>
      </c>
      <c r="C74" s="19">
        <f t="shared" si="1"/>
        <v>2373</v>
      </c>
    </row>
    <row r="75" spans="1:3" x14ac:dyDescent="0.55000000000000004">
      <c r="A75" s="15">
        <v>2374</v>
      </c>
      <c r="B75" s="14">
        <v>0</v>
      </c>
      <c r="C75" s="19">
        <f t="shared" si="1"/>
        <v>2404</v>
      </c>
    </row>
    <row r="76" spans="1:3" x14ac:dyDescent="0.55000000000000004">
      <c r="A76" s="15">
        <v>2405</v>
      </c>
      <c r="B76" s="14">
        <v>0</v>
      </c>
      <c r="C76" s="19">
        <f t="shared" si="1"/>
        <v>2435</v>
      </c>
    </row>
    <row r="77" spans="1:3" x14ac:dyDescent="0.55000000000000004">
      <c r="A77" s="15">
        <v>2436</v>
      </c>
      <c r="B77" s="14">
        <v>0</v>
      </c>
      <c r="C77" s="19">
        <f t="shared" si="1"/>
        <v>2465</v>
      </c>
    </row>
    <row r="78" spans="1:3" x14ac:dyDescent="0.55000000000000004">
      <c r="A78" s="15">
        <v>2466</v>
      </c>
      <c r="B78" s="14">
        <v>0</v>
      </c>
      <c r="C78" s="19">
        <f t="shared" si="1"/>
        <v>2496</v>
      </c>
    </row>
    <row r="79" spans="1:3" x14ac:dyDescent="0.55000000000000004">
      <c r="A79" s="15">
        <v>2497</v>
      </c>
      <c r="B79" s="14">
        <v>0</v>
      </c>
      <c r="C79" s="19">
        <f t="shared" si="1"/>
        <v>2526</v>
      </c>
    </row>
    <row r="80" spans="1:3" x14ac:dyDescent="0.55000000000000004">
      <c r="A80" s="15">
        <v>2527</v>
      </c>
      <c r="B80" s="14">
        <v>0</v>
      </c>
      <c r="C80" s="19">
        <f t="shared" si="1"/>
        <v>2557</v>
      </c>
    </row>
    <row r="81" spans="1:3" x14ac:dyDescent="0.55000000000000004">
      <c r="A81" s="15">
        <v>2558</v>
      </c>
      <c r="B81" s="14">
        <v>0</v>
      </c>
      <c r="C81" s="19">
        <f t="shared" si="1"/>
        <v>2588</v>
      </c>
    </row>
    <row r="82" spans="1:3" x14ac:dyDescent="0.55000000000000004">
      <c r="A82" s="15">
        <v>2589</v>
      </c>
      <c r="B82" s="14">
        <v>0</v>
      </c>
      <c r="C82" s="19">
        <f t="shared" si="1"/>
        <v>2616</v>
      </c>
    </row>
    <row r="83" spans="1:3" x14ac:dyDescent="0.55000000000000004">
      <c r="A83" s="15">
        <v>2617</v>
      </c>
      <c r="B83" s="14">
        <v>0</v>
      </c>
      <c r="C83" s="19">
        <f t="shared" si="1"/>
        <v>2647</v>
      </c>
    </row>
    <row r="84" spans="1:3" x14ac:dyDescent="0.55000000000000004">
      <c r="A84" s="15">
        <v>2648</v>
      </c>
      <c r="B84" s="14">
        <v>0</v>
      </c>
      <c r="C84" s="19">
        <f t="shared" si="1"/>
        <v>2677</v>
      </c>
    </row>
    <row r="85" spans="1:3" x14ac:dyDescent="0.55000000000000004">
      <c r="A85" s="15">
        <v>2678</v>
      </c>
      <c r="B85" s="14">
        <v>1</v>
      </c>
      <c r="C85" s="19">
        <f t="shared" si="1"/>
        <v>2708</v>
      </c>
    </row>
    <row r="86" spans="1:3" x14ac:dyDescent="0.55000000000000004">
      <c r="A86" s="15">
        <v>2709</v>
      </c>
      <c r="B86" s="14">
        <v>1</v>
      </c>
      <c r="C86" s="19">
        <f t="shared" si="1"/>
        <v>2738</v>
      </c>
    </row>
    <row r="87" spans="1:3" x14ac:dyDescent="0.55000000000000004">
      <c r="A87" s="15">
        <v>2739</v>
      </c>
      <c r="B87" s="14">
        <v>1</v>
      </c>
      <c r="C87" s="19">
        <f t="shared" si="1"/>
        <v>2769</v>
      </c>
    </row>
    <row r="88" spans="1:3" x14ac:dyDescent="0.55000000000000004">
      <c r="A88" s="15">
        <v>2770</v>
      </c>
      <c r="B88" s="14">
        <v>1</v>
      </c>
      <c r="C88" s="19">
        <f t="shared" si="1"/>
        <v>2800</v>
      </c>
    </row>
    <row r="89" spans="1:3" x14ac:dyDescent="0.55000000000000004">
      <c r="A89" s="15">
        <v>2801</v>
      </c>
      <c r="B89" s="14">
        <v>1</v>
      </c>
      <c r="C89" s="19">
        <f t="shared" si="1"/>
        <v>2830</v>
      </c>
    </row>
    <row r="90" spans="1:3" x14ac:dyDescent="0.55000000000000004">
      <c r="A90" s="15">
        <v>2831</v>
      </c>
      <c r="B90" s="14">
        <v>1</v>
      </c>
      <c r="C90" s="19">
        <f t="shared" si="1"/>
        <v>2861</v>
      </c>
    </row>
    <row r="91" spans="1:3" x14ac:dyDescent="0.55000000000000004">
      <c r="A91" s="15">
        <v>2862</v>
      </c>
      <c r="B91" s="14">
        <v>1</v>
      </c>
      <c r="C91" s="19">
        <f t="shared" si="1"/>
        <v>2891</v>
      </c>
    </row>
    <row r="92" spans="1:3" x14ac:dyDescent="0.55000000000000004">
      <c r="A92" s="15">
        <v>2892</v>
      </c>
      <c r="B92" s="14">
        <v>1</v>
      </c>
      <c r="C92" s="19">
        <f t="shared" si="1"/>
        <v>2922</v>
      </c>
    </row>
    <row r="93" spans="1:3" x14ac:dyDescent="0.55000000000000004">
      <c r="A93" s="15">
        <v>2923</v>
      </c>
      <c r="B93" s="14">
        <v>1</v>
      </c>
      <c r="C93" s="19">
        <f t="shared" si="1"/>
        <v>2953</v>
      </c>
    </row>
    <row r="94" spans="1:3" x14ac:dyDescent="0.55000000000000004">
      <c r="A94" s="15">
        <v>2954</v>
      </c>
      <c r="B94" s="14">
        <v>1</v>
      </c>
      <c r="C94" s="19">
        <f t="shared" si="1"/>
        <v>2982</v>
      </c>
    </row>
    <row r="95" spans="1:3" x14ac:dyDescent="0.55000000000000004">
      <c r="A95" s="15">
        <v>2983</v>
      </c>
      <c r="B95" s="14">
        <v>1</v>
      </c>
      <c r="C95" s="19">
        <f t="shared" si="1"/>
        <v>3013</v>
      </c>
    </row>
    <row r="96" spans="1:3" x14ac:dyDescent="0.55000000000000004">
      <c r="A96" s="15">
        <v>3014</v>
      </c>
      <c r="B96" s="14">
        <v>1</v>
      </c>
      <c r="C96" s="19">
        <f t="shared" si="1"/>
        <v>3043</v>
      </c>
    </row>
    <row r="97" spans="1:3" x14ac:dyDescent="0.55000000000000004">
      <c r="A97" s="15">
        <v>3044</v>
      </c>
      <c r="B97" s="14">
        <v>1</v>
      </c>
      <c r="C97" s="19">
        <f t="shared" si="1"/>
        <v>3074</v>
      </c>
    </row>
    <row r="98" spans="1:3" x14ac:dyDescent="0.55000000000000004">
      <c r="A98" s="15">
        <v>3075</v>
      </c>
      <c r="B98" s="14">
        <v>1</v>
      </c>
      <c r="C98" s="19">
        <f t="shared" si="1"/>
        <v>3104</v>
      </c>
    </row>
    <row r="99" spans="1:3" x14ac:dyDescent="0.55000000000000004">
      <c r="A99" s="15">
        <v>3105</v>
      </c>
      <c r="B99" s="14">
        <v>0</v>
      </c>
      <c r="C99" s="19">
        <f t="shared" si="1"/>
        <v>3135</v>
      </c>
    </row>
    <row r="100" spans="1:3" x14ac:dyDescent="0.55000000000000004">
      <c r="A100" s="15">
        <v>3136</v>
      </c>
      <c r="B100" s="14">
        <v>0</v>
      </c>
      <c r="C100" s="19">
        <f t="shared" si="1"/>
        <v>3166</v>
      </c>
    </row>
    <row r="101" spans="1:3" x14ac:dyDescent="0.55000000000000004">
      <c r="A101" s="15">
        <v>3167</v>
      </c>
      <c r="B101" s="14">
        <v>0</v>
      </c>
      <c r="C101" s="19">
        <f t="shared" si="1"/>
        <v>3196</v>
      </c>
    </row>
    <row r="102" spans="1:3" x14ac:dyDescent="0.55000000000000004">
      <c r="A102" s="15">
        <v>3197</v>
      </c>
      <c r="B102" s="14">
        <v>0</v>
      </c>
      <c r="C102" s="19">
        <f t="shared" si="1"/>
        <v>3227</v>
      </c>
    </row>
    <row r="103" spans="1:3" x14ac:dyDescent="0.55000000000000004">
      <c r="A103" s="15">
        <v>3228</v>
      </c>
      <c r="B103" s="14">
        <v>0</v>
      </c>
      <c r="C103" s="19">
        <f t="shared" si="1"/>
        <v>3257</v>
      </c>
    </row>
    <row r="104" spans="1:3" x14ac:dyDescent="0.55000000000000004">
      <c r="A104" s="15">
        <v>3258</v>
      </c>
      <c r="B104" s="14">
        <v>0</v>
      </c>
      <c r="C104" s="19">
        <f t="shared" si="1"/>
        <v>3288</v>
      </c>
    </row>
    <row r="105" spans="1:3" x14ac:dyDescent="0.55000000000000004">
      <c r="A105" s="15">
        <v>3289</v>
      </c>
      <c r="B105" s="14">
        <v>0</v>
      </c>
      <c r="C105" s="19">
        <f t="shared" si="1"/>
        <v>3319</v>
      </c>
    </row>
    <row r="106" spans="1:3" x14ac:dyDescent="0.55000000000000004">
      <c r="A106" s="15">
        <v>3320</v>
      </c>
      <c r="B106" s="14">
        <v>0</v>
      </c>
      <c r="C106" s="19">
        <f t="shared" si="1"/>
        <v>3347</v>
      </c>
    </row>
    <row r="107" spans="1:3" x14ac:dyDescent="0.55000000000000004">
      <c r="A107" s="15">
        <v>3348</v>
      </c>
      <c r="B107" s="14">
        <v>0</v>
      </c>
      <c r="C107" s="19">
        <f t="shared" si="1"/>
        <v>3378</v>
      </c>
    </row>
    <row r="108" spans="1:3" x14ac:dyDescent="0.55000000000000004">
      <c r="A108" s="15">
        <v>3379</v>
      </c>
      <c r="B108" s="14">
        <v>0</v>
      </c>
      <c r="C108" s="19">
        <f t="shared" si="1"/>
        <v>3408</v>
      </c>
    </row>
    <row r="109" spans="1:3" x14ac:dyDescent="0.55000000000000004">
      <c r="A109" s="15">
        <v>3409</v>
      </c>
      <c r="B109" s="14">
        <v>0</v>
      </c>
      <c r="C109" s="19">
        <f t="shared" si="1"/>
        <v>3439</v>
      </c>
    </row>
    <row r="110" spans="1:3" x14ac:dyDescent="0.55000000000000004">
      <c r="A110" s="15">
        <v>3440</v>
      </c>
      <c r="B110" s="14">
        <v>0</v>
      </c>
      <c r="C110" s="19">
        <f t="shared" si="1"/>
        <v>3469</v>
      </c>
    </row>
    <row r="111" spans="1:3" x14ac:dyDescent="0.55000000000000004">
      <c r="A111" s="15">
        <v>3470</v>
      </c>
      <c r="B111" s="14">
        <v>0</v>
      </c>
      <c r="C111" s="19">
        <f t="shared" si="1"/>
        <v>3500</v>
      </c>
    </row>
    <row r="112" spans="1:3" x14ac:dyDescent="0.55000000000000004">
      <c r="A112" s="15">
        <v>3501</v>
      </c>
      <c r="B112" s="14">
        <v>0</v>
      </c>
      <c r="C112" s="19">
        <f t="shared" si="1"/>
        <v>3531</v>
      </c>
    </row>
    <row r="113" spans="1:3" x14ac:dyDescent="0.55000000000000004">
      <c r="A113" s="15">
        <v>3532</v>
      </c>
      <c r="B113" s="14">
        <v>0</v>
      </c>
      <c r="C113" s="19">
        <f t="shared" si="1"/>
        <v>3561</v>
      </c>
    </row>
    <row r="114" spans="1:3" x14ac:dyDescent="0.55000000000000004">
      <c r="A114" s="15">
        <v>3562</v>
      </c>
      <c r="B114" s="14">
        <v>0</v>
      </c>
      <c r="C114" s="19">
        <f t="shared" si="1"/>
        <v>3592</v>
      </c>
    </row>
    <row r="115" spans="1:3" x14ac:dyDescent="0.55000000000000004">
      <c r="A115" s="15">
        <v>3593</v>
      </c>
      <c r="B115" s="14">
        <v>0</v>
      </c>
      <c r="C115" s="19">
        <f t="shared" si="1"/>
        <v>3622</v>
      </c>
    </row>
    <row r="116" spans="1:3" x14ac:dyDescent="0.55000000000000004">
      <c r="A116" s="15">
        <v>3623</v>
      </c>
      <c r="B116" s="14">
        <v>0</v>
      </c>
      <c r="C116" s="19">
        <f t="shared" si="1"/>
        <v>3653</v>
      </c>
    </row>
    <row r="117" spans="1:3" x14ac:dyDescent="0.55000000000000004">
      <c r="A117" s="15">
        <v>3654</v>
      </c>
      <c r="B117" s="14">
        <v>1</v>
      </c>
      <c r="C117" s="19">
        <f t="shared" si="1"/>
        <v>3684</v>
      </c>
    </row>
    <row r="118" spans="1:3" x14ac:dyDescent="0.55000000000000004">
      <c r="A118" s="15">
        <v>3685</v>
      </c>
      <c r="B118" s="14">
        <v>1</v>
      </c>
      <c r="C118" s="19">
        <f t="shared" si="1"/>
        <v>3712</v>
      </c>
    </row>
    <row r="119" spans="1:3" x14ac:dyDescent="0.55000000000000004">
      <c r="A119" s="15">
        <v>3713</v>
      </c>
      <c r="B119" s="14">
        <v>1</v>
      </c>
      <c r="C119" s="19">
        <f t="shared" si="1"/>
        <v>3743</v>
      </c>
    </row>
    <row r="120" spans="1:3" x14ac:dyDescent="0.55000000000000004">
      <c r="A120" s="15">
        <v>3744</v>
      </c>
      <c r="B120" s="14">
        <v>1</v>
      </c>
      <c r="C120" s="19">
        <f t="shared" si="1"/>
        <v>3773</v>
      </c>
    </row>
    <row r="121" spans="1:3" x14ac:dyDescent="0.55000000000000004">
      <c r="A121" s="15">
        <v>3774</v>
      </c>
      <c r="B121" s="14">
        <v>1</v>
      </c>
      <c r="C121" s="19">
        <f t="shared" si="1"/>
        <v>3804</v>
      </c>
    </row>
    <row r="122" spans="1:3" x14ac:dyDescent="0.55000000000000004">
      <c r="A122" s="15">
        <v>3805</v>
      </c>
      <c r="B122" s="14">
        <v>1</v>
      </c>
      <c r="C122" s="19">
        <f t="shared" si="1"/>
        <v>3834</v>
      </c>
    </row>
    <row r="123" spans="1:3" x14ac:dyDescent="0.55000000000000004">
      <c r="A123" s="15">
        <v>3835</v>
      </c>
      <c r="B123" s="14">
        <v>1</v>
      </c>
      <c r="C123" s="19">
        <f t="shared" si="1"/>
        <v>3865</v>
      </c>
    </row>
    <row r="124" spans="1:3" x14ac:dyDescent="0.55000000000000004">
      <c r="A124" s="15">
        <v>3866</v>
      </c>
      <c r="B124" s="14">
        <v>1</v>
      </c>
      <c r="C124" s="19">
        <f t="shared" si="1"/>
        <v>3896</v>
      </c>
    </row>
    <row r="125" spans="1:3" x14ac:dyDescent="0.55000000000000004">
      <c r="A125" s="15">
        <v>3897</v>
      </c>
      <c r="B125" s="14">
        <v>1</v>
      </c>
      <c r="C125" s="19">
        <f t="shared" si="1"/>
        <v>3926</v>
      </c>
    </row>
    <row r="126" spans="1:3" x14ac:dyDescent="0.55000000000000004">
      <c r="A126" s="15">
        <v>3927</v>
      </c>
      <c r="B126" s="14">
        <v>1</v>
      </c>
      <c r="C126" s="19">
        <f t="shared" si="1"/>
        <v>3957</v>
      </c>
    </row>
    <row r="127" spans="1:3" x14ac:dyDescent="0.55000000000000004">
      <c r="A127" s="15">
        <v>3958</v>
      </c>
      <c r="B127" s="14">
        <v>1</v>
      </c>
      <c r="C127" s="19">
        <f t="shared" si="1"/>
        <v>3987</v>
      </c>
    </row>
    <row r="128" spans="1:3" x14ac:dyDescent="0.55000000000000004">
      <c r="A128" s="15">
        <v>3988</v>
      </c>
      <c r="B128" s="14">
        <v>1</v>
      </c>
      <c r="C128" s="19">
        <f t="shared" si="1"/>
        <v>4018</v>
      </c>
    </row>
    <row r="129" spans="1:3" x14ac:dyDescent="0.55000000000000004">
      <c r="A129" s="15">
        <v>4019</v>
      </c>
      <c r="B129" s="14">
        <v>1</v>
      </c>
      <c r="C129" s="19">
        <f t="shared" si="1"/>
        <v>4049</v>
      </c>
    </row>
    <row r="130" spans="1:3" x14ac:dyDescent="0.55000000000000004">
      <c r="A130" s="15">
        <v>4050</v>
      </c>
      <c r="B130" s="14">
        <v>1</v>
      </c>
      <c r="C130" s="19">
        <f t="shared" si="1"/>
        <v>4077</v>
      </c>
    </row>
    <row r="131" spans="1:3" x14ac:dyDescent="0.55000000000000004">
      <c r="A131" s="15">
        <v>4078</v>
      </c>
      <c r="B131" s="14">
        <v>1</v>
      </c>
      <c r="C131" s="19">
        <f t="shared" si="1"/>
        <v>4108</v>
      </c>
    </row>
    <row r="132" spans="1:3" x14ac:dyDescent="0.55000000000000004">
      <c r="A132" s="15">
        <v>4109</v>
      </c>
      <c r="B132" s="14">
        <v>1</v>
      </c>
      <c r="C132" s="19">
        <f t="shared" si="1"/>
        <v>4138</v>
      </c>
    </row>
    <row r="133" spans="1:3" x14ac:dyDescent="0.55000000000000004">
      <c r="A133" s="15">
        <v>4139</v>
      </c>
      <c r="B133" s="14">
        <v>1</v>
      </c>
      <c r="C133" s="19">
        <f t="shared" si="1"/>
        <v>4169</v>
      </c>
    </row>
    <row r="134" spans="1:3" x14ac:dyDescent="0.55000000000000004">
      <c r="A134" s="15">
        <v>4170</v>
      </c>
      <c r="B134" s="14">
        <v>1</v>
      </c>
      <c r="C134" s="19">
        <f t="shared" si="1"/>
        <v>4199</v>
      </c>
    </row>
    <row r="135" spans="1:3" x14ac:dyDescent="0.55000000000000004">
      <c r="A135" s="15">
        <v>4200</v>
      </c>
      <c r="B135" s="14">
        <v>1</v>
      </c>
      <c r="C135" s="19">
        <f t="shared" si="1"/>
        <v>4230</v>
      </c>
    </row>
    <row r="136" spans="1:3" x14ac:dyDescent="0.55000000000000004">
      <c r="A136" s="15">
        <v>4231</v>
      </c>
      <c r="B136" s="14">
        <v>1</v>
      </c>
      <c r="C136" s="19">
        <f t="shared" si="1"/>
        <v>4261</v>
      </c>
    </row>
    <row r="137" spans="1:3" x14ac:dyDescent="0.55000000000000004">
      <c r="A137" s="15">
        <v>4262</v>
      </c>
      <c r="B137" s="14">
        <v>1</v>
      </c>
      <c r="C137" s="19">
        <f t="shared" ref="C137:C200" si="2">IF(A137="","",EOMONTH(A137,0))</f>
        <v>4291</v>
      </c>
    </row>
    <row r="138" spans="1:3" x14ac:dyDescent="0.55000000000000004">
      <c r="A138" s="15">
        <v>4292</v>
      </c>
      <c r="B138" s="14">
        <v>1</v>
      </c>
      <c r="C138" s="19">
        <f t="shared" si="2"/>
        <v>4322</v>
      </c>
    </row>
    <row r="139" spans="1:3" x14ac:dyDescent="0.55000000000000004">
      <c r="A139" s="15">
        <v>4323</v>
      </c>
      <c r="B139" s="14">
        <v>1</v>
      </c>
      <c r="C139" s="19">
        <f t="shared" si="2"/>
        <v>4352</v>
      </c>
    </row>
    <row r="140" spans="1:3" x14ac:dyDescent="0.55000000000000004">
      <c r="A140" s="15">
        <v>4353</v>
      </c>
      <c r="B140" s="14">
        <v>1</v>
      </c>
      <c r="C140" s="19">
        <f t="shared" si="2"/>
        <v>4383</v>
      </c>
    </row>
    <row r="141" spans="1:3" x14ac:dyDescent="0.55000000000000004">
      <c r="A141" s="15">
        <v>4384</v>
      </c>
      <c r="B141" s="14">
        <v>1</v>
      </c>
      <c r="C141" s="19">
        <f t="shared" si="2"/>
        <v>4414</v>
      </c>
    </row>
    <row r="142" spans="1:3" x14ac:dyDescent="0.55000000000000004">
      <c r="A142" s="15">
        <v>4415</v>
      </c>
      <c r="B142" s="14">
        <v>0</v>
      </c>
      <c r="C142" s="19">
        <f t="shared" si="2"/>
        <v>4443</v>
      </c>
    </row>
    <row r="143" spans="1:3" x14ac:dyDescent="0.55000000000000004">
      <c r="A143" s="15">
        <v>4444</v>
      </c>
      <c r="B143" s="14">
        <v>0</v>
      </c>
      <c r="C143" s="19">
        <f t="shared" si="2"/>
        <v>4474</v>
      </c>
    </row>
    <row r="144" spans="1:3" x14ac:dyDescent="0.55000000000000004">
      <c r="A144" s="15">
        <v>4475</v>
      </c>
      <c r="B144" s="14">
        <v>0</v>
      </c>
      <c r="C144" s="19">
        <f t="shared" si="2"/>
        <v>4504</v>
      </c>
    </row>
    <row r="145" spans="1:3" x14ac:dyDescent="0.55000000000000004">
      <c r="A145" s="15">
        <v>4505</v>
      </c>
      <c r="B145" s="14">
        <v>0</v>
      </c>
      <c r="C145" s="19">
        <f t="shared" si="2"/>
        <v>4535</v>
      </c>
    </row>
    <row r="146" spans="1:3" x14ac:dyDescent="0.55000000000000004">
      <c r="A146" s="15">
        <v>4536</v>
      </c>
      <c r="B146" s="14">
        <v>0</v>
      </c>
      <c r="C146" s="19">
        <f t="shared" si="2"/>
        <v>4565</v>
      </c>
    </row>
    <row r="147" spans="1:3" x14ac:dyDescent="0.55000000000000004">
      <c r="A147" s="15">
        <v>4566</v>
      </c>
      <c r="B147" s="14">
        <v>0</v>
      </c>
      <c r="C147" s="19">
        <f t="shared" si="2"/>
        <v>4596</v>
      </c>
    </row>
    <row r="148" spans="1:3" x14ac:dyDescent="0.55000000000000004">
      <c r="A148" s="15">
        <v>4597</v>
      </c>
      <c r="B148" s="14">
        <v>0</v>
      </c>
      <c r="C148" s="19">
        <f t="shared" si="2"/>
        <v>4627</v>
      </c>
    </row>
    <row r="149" spans="1:3" x14ac:dyDescent="0.55000000000000004">
      <c r="A149" s="15">
        <v>4628</v>
      </c>
      <c r="B149" s="14">
        <v>0</v>
      </c>
      <c r="C149" s="19">
        <f t="shared" si="2"/>
        <v>4657</v>
      </c>
    </row>
    <row r="150" spans="1:3" x14ac:dyDescent="0.55000000000000004">
      <c r="A150" s="15">
        <v>4658</v>
      </c>
      <c r="B150" s="14">
        <v>0</v>
      </c>
      <c r="C150" s="19">
        <f t="shared" si="2"/>
        <v>4688</v>
      </c>
    </row>
    <row r="151" spans="1:3" x14ac:dyDescent="0.55000000000000004">
      <c r="A151" s="15">
        <v>4689</v>
      </c>
      <c r="B151" s="14">
        <v>0</v>
      </c>
      <c r="C151" s="19">
        <f t="shared" si="2"/>
        <v>4718</v>
      </c>
    </row>
    <row r="152" spans="1:3" x14ac:dyDescent="0.55000000000000004">
      <c r="A152" s="15">
        <v>4719</v>
      </c>
      <c r="B152" s="14">
        <v>0</v>
      </c>
      <c r="C152" s="19">
        <f t="shared" si="2"/>
        <v>4749</v>
      </c>
    </row>
    <row r="153" spans="1:3" x14ac:dyDescent="0.55000000000000004">
      <c r="A153" s="15">
        <v>4750</v>
      </c>
      <c r="B153" s="14">
        <v>1</v>
      </c>
      <c r="C153" s="19">
        <f t="shared" si="2"/>
        <v>4780</v>
      </c>
    </row>
    <row r="154" spans="1:3" x14ac:dyDescent="0.55000000000000004">
      <c r="A154" s="15">
        <v>4781</v>
      </c>
      <c r="B154" s="14">
        <v>1</v>
      </c>
      <c r="C154" s="19">
        <f t="shared" si="2"/>
        <v>4808</v>
      </c>
    </row>
    <row r="155" spans="1:3" x14ac:dyDescent="0.55000000000000004">
      <c r="A155" s="15">
        <v>4809</v>
      </c>
      <c r="B155" s="14">
        <v>1</v>
      </c>
      <c r="C155" s="19">
        <f t="shared" si="2"/>
        <v>4839</v>
      </c>
    </row>
    <row r="156" spans="1:3" x14ac:dyDescent="0.55000000000000004">
      <c r="A156" s="15">
        <v>4840</v>
      </c>
      <c r="B156" s="14">
        <v>1</v>
      </c>
      <c r="C156" s="19">
        <f t="shared" si="2"/>
        <v>4869</v>
      </c>
    </row>
    <row r="157" spans="1:3" x14ac:dyDescent="0.55000000000000004">
      <c r="A157" s="15">
        <v>4870</v>
      </c>
      <c r="B157" s="14">
        <v>1</v>
      </c>
      <c r="C157" s="19">
        <f t="shared" si="2"/>
        <v>4900</v>
      </c>
    </row>
    <row r="158" spans="1:3" x14ac:dyDescent="0.55000000000000004">
      <c r="A158" s="15">
        <v>4901</v>
      </c>
      <c r="B158" s="14">
        <v>1</v>
      </c>
      <c r="C158" s="19">
        <f t="shared" si="2"/>
        <v>4930</v>
      </c>
    </row>
    <row r="159" spans="1:3" x14ac:dyDescent="0.55000000000000004">
      <c r="A159" s="15">
        <v>4931</v>
      </c>
      <c r="B159" s="14">
        <v>1</v>
      </c>
      <c r="C159" s="19">
        <f t="shared" si="2"/>
        <v>4961</v>
      </c>
    </row>
    <row r="160" spans="1:3" x14ac:dyDescent="0.55000000000000004">
      <c r="A160" s="15">
        <v>4962</v>
      </c>
      <c r="B160" s="14">
        <v>1</v>
      </c>
      <c r="C160" s="19">
        <f t="shared" si="2"/>
        <v>4992</v>
      </c>
    </row>
    <row r="161" spans="1:3" x14ac:dyDescent="0.55000000000000004">
      <c r="A161" s="15">
        <v>4993</v>
      </c>
      <c r="B161" s="14">
        <v>1</v>
      </c>
      <c r="C161" s="19">
        <f t="shared" si="2"/>
        <v>5022</v>
      </c>
    </row>
    <row r="162" spans="1:3" x14ac:dyDescent="0.55000000000000004">
      <c r="A162" s="15">
        <v>5023</v>
      </c>
      <c r="B162" s="14">
        <v>1</v>
      </c>
      <c r="C162" s="19">
        <f t="shared" si="2"/>
        <v>5053</v>
      </c>
    </row>
    <row r="163" spans="1:3" x14ac:dyDescent="0.55000000000000004">
      <c r="A163" s="15">
        <v>5054</v>
      </c>
      <c r="B163" s="14">
        <v>1</v>
      </c>
      <c r="C163" s="19">
        <f t="shared" si="2"/>
        <v>5083</v>
      </c>
    </row>
    <row r="164" spans="1:3" x14ac:dyDescent="0.55000000000000004">
      <c r="A164" s="15">
        <v>5084</v>
      </c>
      <c r="B164" s="14">
        <v>1</v>
      </c>
      <c r="C164" s="19">
        <f t="shared" si="2"/>
        <v>5114</v>
      </c>
    </row>
    <row r="165" spans="1:3" x14ac:dyDescent="0.55000000000000004">
      <c r="A165" s="15">
        <v>5115</v>
      </c>
      <c r="B165" s="14">
        <v>1</v>
      </c>
      <c r="C165" s="19">
        <f t="shared" si="2"/>
        <v>5145</v>
      </c>
    </row>
    <row r="166" spans="1:3" x14ac:dyDescent="0.55000000000000004">
      <c r="A166" s="15">
        <v>5146</v>
      </c>
      <c r="B166" s="14">
        <v>1</v>
      </c>
      <c r="C166" s="19">
        <f t="shared" si="2"/>
        <v>5173</v>
      </c>
    </row>
    <row r="167" spans="1:3" x14ac:dyDescent="0.55000000000000004">
      <c r="A167" s="15">
        <v>5174</v>
      </c>
      <c r="B167" s="14">
        <v>1</v>
      </c>
      <c r="C167" s="19">
        <f t="shared" si="2"/>
        <v>5204</v>
      </c>
    </row>
    <row r="168" spans="1:3" x14ac:dyDescent="0.55000000000000004">
      <c r="A168" s="15">
        <v>5205</v>
      </c>
      <c r="B168" s="14">
        <v>1</v>
      </c>
      <c r="C168" s="19">
        <f t="shared" si="2"/>
        <v>5234</v>
      </c>
    </row>
    <row r="169" spans="1:3" x14ac:dyDescent="0.55000000000000004">
      <c r="A169" s="15">
        <v>5235</v>
      </c>
      <c r="B169" s="14">
        <v>1</v>
      </c>
      <c r="C169" s="19">
        <f t="shared" si="2"/>
        <v>5265</v>
      </c>
    </row>
    <row r="170" spans="1:3" x14ac:dyDescent="0.55000000000000004">
      <c r="A170" s="15">
        <v>5266</v>
      </c>
      <c r="B170" s="14">
        <v>1</v>
      </c>
      <c r="C170" s="19">
        <f t="shared" si="2"/>
        <v>5295</v>
      </c>
    </row>
    <row r="171" spans="1:3" x14ac:dyDescent="0.55000000000000004">
      <c r="A171" s="15">
        <v>5296</v>
      </c>
      <c r="B171" s="14">
        <v>1</v>
      </c>
      <c r="C171" s="19">
        <f t="shared" si="2"/>
        <v>5326</v>
      </c>
    </row>
    <row r="172" spans="1:3" x14ac:dyDescent="0.55000000000000004">
      <c r="A172" s="15">
        <v>5327</v>
      </c>
      <c r="B172" s="14">
        <v>1</v>
      </c>
      <c r="C172" s="19">
        <f t="shared" si="2"/>
        <v>5357</v>
      </c>
    </row>
    <row r="173" spans="1:3" x14ac:dyDescent="0.55000000000000004">
      <c r="A173" s="15">
        <v>5358</v>
      </c>
      <c r="B173" s="14">
        <v>1</v>
      </c>
      <c r="C173" s="19">
        <f t="shared" si="2"/>
        <v>5387</v>
      </c>
    </row>
    <row r="174" spans="1:3" x14ac:dyDescent="0.55000000000000004">
      <c r="A174" s="15">
        <v>5388</v>
      </c>
      <c r="B174" s="14">
        <v>1</v>
      </c>
      <c r="C174" s="19">
        <f t="shared" si="2"/>
        <v>5418</v>
      </c>
    </row>
    <row r="175" spans="1:3" x14ac:dyDescent="0.55000000000000004">
      <c r="A175" s="15">
        <v>5419</v>
      </c>
      <c r="B175" s="14">
        <v>1</v>
      </c>
      <c r="C175" s="19">
        <f t="shared" si="2"/>
        <v>5448</v>
      </c>
    </row>
    <row r="176" spans="1:3" x14ac:dyDescent="0.55000000000000004">
      <c r="A176" s="15">
        <v>5449</v>
      </c>
      <c r="B176" s="14">
        <v>1</v>
      </c>
      <c r="C176" s="19">
        <f t="shared" si="2"/>
        <v>5479</v>
      </c>
    </row>
    <row r="177" spans="1:3" x14ac:dyDescent="0.55000000000000004">
      <c r="A177" s="15">
        <v>5480</v>
      </c>
      <c r="B177" s="14">
        <v>0</v>
      </c>
      <c r="C177" s="19">
        <f t="shared" si="2"/>
        <v>5510</v>
      </c>
    </row>
    <row r="178" spans="1:3" x14ac:dyDescent="0.55000000000000004">
      <c r="A178" s="15">
        <v>5511</v>
      </c>
      <c r="B178" s="14">
        <v>0</v>
      </c>
      <c r="C178" s="19">
        <f t="shared" si="2"/>
        <v>5538</v>
      </c>
    </row>
    <row r="179" spans="1:3" x14ac:dyDescent="0.55000000000000004">
      <c r="A179" s="15">
        <v>5539</v>
      </c>
      <c r="B179" s="14">
        <v>0</v>
      </c>
      <c r="C179" s="19">
        <f t="shared" si="2"/>
        <v>5569</v>
      </c>
    </row>
    <row r="180" spans="1:3" x14ac:dyDescent="0.55000000000000004">
      <c r="A180" s="15">
        <v>5570</v>
      </c>
      <c r="B180" s="14">
        <v>0</v>
      </c>
      <c r="C180" s="19">
        <f t="shared" si="2"/>
        <v>5599</v>
      </c>
    </row>
    <row r="181" spans="1:3" x14ac:dyDescent="0.55000000000000004">
      <c r="A181" s="15">
        <v>5600</v>
      </c>
      <c r="B181" s="14">
        <v>0</v>
      </c>
      <c r="C181" s="19">
        <f t="shared" si="2"/>
        <v>5630</v>
      </c>
    </row>
    <row r="182" spans="1:3" x14ac:dyDescent="0.55000000000000004">
      <c r="A182" s="15">
        <v>5631</v>
      </c>
      <c r="B182" s="14">
        <v>0</v>
      </c>
      <c r="C182" s="19">
        <f t="shared" si="2"/>
        <v>5660</v>
      </c>
    </row>
    <row r="183" spans="1:3" x14ac:dyDescent="0.55000000000000004">
      <c r="A183" s="15">
        <v>5661</v>
      </c>
      <c r="B183" s="14">
        <v>0</v>
      </c>
      <c r="C183" s="19">
        <f t="shared" si="2"/>
        <v>5691</v>
      </c>
    </row>
    <row r="184" spans="1:3" x14ac:dyDescent="0.55000000000000004">
      <c r="A184" s="15">
        <v>5692</v>
      </c>
      <c r="B184" s="14">
        <v>0</v>
      </c>
      <c r="C184" s="19">
        <f t="shared" si="2"/>
        <v>5722</v>
      </c>
    </row>
    <row r="185" spans="1:3" x14ac:dyDescent="0.55000000000000004">
      <c r="A185" s="15">
        <v>5723</v>
      </c>
      <c r="B185" s="14">
        <v>0</v>
      </c>
      <c r="C185" s="19">
        <f t="shared" si="2"/>
        <v>5752</v>
      </c>
    </row>
    <row r="186" spans="1:3" x14ac:dyDescent="0.55000000000000004">
      <c r="A186" s="15">
        <v>5753</v>
      </c>
      <c r="B186" s="14">
        <v>0</v>
      </c>
      <c r="C186" s="19">
        <f t="shared" si="2"/>
        <v>5783</v>
      </c>
    </row>
    <row r="187" spans="1:3" x14ac:dyDescent="0.55000000000000004">
      <c r="A187" s="15">
        <v>5784</v>
      </c>
      <c r="B187" s="14">
        <v>0</v>
      </c>
      <c r="C187" s="19">
        <f t="shared" si="2"/>
        <v>5813</v>
      </c>
    </row>
    <row r="188" spans="1:3" x14ac:dyDescent="0.55000000000000004">
      <c r="A188" s="15">
        <v>5814</v>
      </c>
      <c r="B188" s="14">
        <v>0</v>
      </c>
      <c r="C188" s="19">
        <f t="shared" si="2"/>
        <v>5844</v>
      </c>
    </row>
    <row r="189" spans="1:3" x14ac:dyDescent="0.55000000000000004">
      <c r="A189" s="15">
        <v>5845</v>
      </c>
      <c r="B189" s="14">
        <v>0</v>
      </c>
      <c r="C189" s="19">
        <f t="shared" si="2"/>
        <v>5875</v>
      </c>
    </row>
    <row r="190" spans="1:3" x14ac:dyDescent="0.55000000000000004">
      <c r="A190" s="15">
        <v>5876</v>
      </c>
      <c r="B190" s="14">
        <v>0</v>
      </c>
      <c r="C190" s="19">
        <f t="shared" si="2"/>
        <v>5904</v>
      </c>
    </row>
    <row r="191" spans="1:3" x14ac:dyDescent="0.55000000000000004">
      <c r="A191" s="15">
        <v>5905</v>
      </c>
      <c r="B191" s="14">
        <v>0</v>
      </c>
      <c r="C191" s="19">
        <f t="shared" si="2"/>
        <v>5935</v>
      </c>
    </row>
    <row r="192" spans="1:3" x14ac:dyDescent="0.55000000000000004">
      <c r="A192" s="15">
        <v>5936</v>
      </c>
      <c r="B192" s="14">
        <v>0</v>
      </c>
      <c r="C192" s="19">
        <f t="shared" si="2"/>
        <v>5965</v>
      </c>
    </row>
    <row r="193" spans="1:3" x14ac:dyDescent="0.55000000000000004">
      <c r="A193" s="15">
        <v>5966</v>
      </c>
      <c r="B193" s="14">
        <v>0</v>
      </c>
      <c r="C193" s="19">
        <f t="shared" si="2"/>
        <v>5996</v>
      </c>
    </row>
    <row r="194" spans="1:3" x14ac:dyDescent="0.55000000000000004">
      <c r="A194" s="15">
        <v>5997</v>
      </c>
      <c r="B194" s="14">
        <v>0</v>
      </c>
      <c r="C194" s="19">
        <f t="shared" si="2"/>
        <v>6026</v>
      </c>
    </row>
    <row r="195" spans="1:3" x14ac:dyDescent="0.55000000000000004">
      <c r="A195" s="15">
        <v>6027</v>
      </c>
      <c r="B195" s="14">
        <v>0</v>
      </c>
      <c r="C195" s="19">
        <f t="shared" si="2"/>
        <v>6057</v>
      </c>
    </row>
    <row r="196" spans="1:3" x14ac:dyDescent="0.55000000000000004">
      <c r="A196" s="15">
        <v>6058</v>
      </c>
      <c r="B196" s="14">
        <v>0</v>
      </c>
      <c r="C196" s="19">
        <f t="shared" si="2"/>
        <v>6088</v>
      </c>
    </row>
    <row r="197" spans="1:3" x14ac:dyDescent="0.55000000000000004">
      <c r="A197" s="15">
        <v>6089</v>
      </c>
      <c r="B197" s="14">
        <v>0</v>
      </c>
      <c r="C197" s="19">
        <f t="shared" si="2"/>
        <v>6118</v>
      </c>
    </row>
    <row r="198" spans="1:3" x14ac:dyDescent="0.55000000000000004">
      <c r="A198" s="15">
        <v>6119</v>
      </c>
      <c r="B198" s="14">
        <v>0</v>
      </c>
      <c r="C198" s="19">
        <f t="shared" si="2"/>
        <v>6149</v>
      </c>
    </row>
    <row r="199" spans="1:3" x14ac:dyDescent="0.55000000000000004">
      <c r="A199" s="15">
        <v>6150</v>
      </c>
      <c r="B199" s="14">
        <v>0</v>
      </c>
      <c r="C199" s="19">
        <f t="shared" si="2"/>
        <v>6179</v>
      </c>
    </row>
    <row r="200" spans="1:3" x14ac:dyDescent="0.55000000000000004">
      <c r="A200" s="15">
        <v>6180</v>
      </c>
      <c r="B200" s="14">
        <v>0</v>
      </c>
      <c r="C200" s="19">
        <f t="shared" si="2"/>
        <v>6210</v>
      </c>
    </row>
    <row r="201" spans="1:3" x14ac:dyDescent="0.55000000000000004">
      <c r="A201" s="15">
        <v>6211</v>
      </c>
      <c r="B201" s="14">
        <v>0</v>
      </c>
      <c r="C201" s="19">
        <f t="shared" ref="C201:C264" si="3">IF(A201="","",EOMONTH(A201,0))</f>
        <v>6241</v>
      </c>
    </row>
    <row r="202" spans="1:3" x14ac:dyDescent="0.55000000000000004">
      <c r="A202" s="15">
        <v>6242</v>
      </c>
      <c r="B202" s="14">
        <v>0</v>
      </c>
      <c r="C202" s="19">
        <f t="shared" si="3"/>
        <v>6269</v>
      </c>
    </row>
    <row r="203" spans="1:3" x14ac:dyDescent="0.55000000000000004">
      <c r="A203" s="15">
        <v>6270</v>
      </c>
      <c r="B203" s="14">
        <v>0</v>
      </c>
      <c r="C203" s="19">
        <f t="shared" si="3"/>
        <v>6300</v>
      </c>
    </row>
    <row r="204" spans="1:3" x14ac:dyDescent="0.55000000000000004">
      <c r="A204" s="15">
        <v>6301</v>
      </c>
      <c r="B204" s="14">
        <v>0</v>
      </c>
      <c r="C204" s="19">
        <f t="shared" si="3"/>
        <v>6330</v>
      </c>
    </row>
    <row r="205" spans="1:3" x14ac:dyDescent="0.55000000000000004">
      <c r="A205" s="15">
        <v>6331</v>
      </c>
      <c r="B205" s="14">
        <v>0</v>
      </c>
      <c r="C205" s="19">
        <f t="shared" si="3"/>
        <v>6361</v>
      </c>
    </row>
    <row r="206" spans="1:3" x14ac:dyDescent="0.55000000000000004">
      <c r="A206" s="15">
        <v>6362</v>
      </c>
      <c r="B206" s="14">
        <v>0</v>
      </c>
      <c r="C206" s="19">
        <f t="shared" si="3"/>
        <v>6391</v>
      </c>
    </row>
    <row r="207" spans="1:3" x14ac:dyDescent="0.55000000000000004">
      <c r="A207" s="15">
        <v>6392</v>
      </c>
      <c r="B207" s="14">
        <v>0</v>
      </c>
      <c r="C207" s="19">
        <f t="shared" si="3"/>
        <v>6422</v>
      </c>
    </row>
    <row r="208" spans="1:3" x14ac:dyDescent="0.55000000000000004">
      <c r="A208" s="15">
        <v>6423</v>
      </c>
      <c r="B208" s="14">
        <v>0</v>
      </c>
      <c r="C208" s="19">
        <f t="shared" si="3"/>
        <v>6453</v>
      </c>
    </row>
    <row r="209" spans="1:3" x14ac:dyDescent="0.55000000000000004">
      <c r="A209" s="15">
        <v>6454</v>
      </c>
      <c r="B209" s="14">
        <v>0</v>
      </c>
      <c r="C209" s="19">
        <f t="shared" si="3"/>
        <v>6483</v>
      </c>
    </row>
    <row r="210" spans="1:3" x14ac:dyDescent="0.55000000000000004">
      <c r="A210" s="15">
        <v>6484</v>
      </c>
      <c r="B210" s="14">
        <v>0</v>
      </c>
      <c r="C210" s="19">
        <f t="shared" si="3"/>
        <v>6514</v>
      </c>
    </row>
    <row r="211" spans="1:3" x14ac:dyDescent="0.55000000000000004">
      <c r="A211" s="15">
        <v>6515</v>
      </c>
      <c r="B211" s="14">
        <v>0</v>
      </c>
      <c r="C211" s="19">
        <f t="shared" si="3"/>
        <v>6544</v>
      </c>
    </row>
    <row r="212" spans="1:3" x14ac:dyDescent="0.55000000000000004">
      <c r="A212" s="15">
        <v>6545</v>
      </c>
      <c r="B212" s="14">
        <v>0</v>
      </c>
      <c r="C212" s="19">
        <f t="shared" si="3"/>
        <v>6575</v>
      </c>
    </row>
    <row r="213" spans="1:3" x14ac:dyDescent="0.55000000000000004">
      <c r="A213" s="15">
        <v>6576</v>
      </c>
      <c r="B213" s="14">
        <v>0</v>
      </c>
      <c r="C213" s="19">
        <f t="shared" si="3"/>
        <v>6606</v>
      </c>
    </row>
    <row r="214" spans="1:3" x14ac:dyDescent="0.55000000000000004">
      <c r="A214" s="15">
        <v>6607</v>
      </c>
      <c r="B214" s="14">
        <v>0</v>
      </c>
      <c r="C214" s="19">
        <f t="shared" si="3"/>
        <v>6634</v>
      </c>
    </row>
    <row r="215" spans="1:3" x14ac:dyDescent="0.55000000000000004">
      <c r="A215" s="15">
        <v>6635</v>
      </c>
      <c r="B215" s="14">
        <v>0</v>
      </c>
      <c r="C215" s="19">
        <f t="shared" si="3"/>
        <v>6665</v>
      </c>
    </row>
    <row r="216" spans="1:3" x14ac:dyDescent="0.55000000000000004">
      <c r="A216" s="15">
        <v>6666</v>
      </c>
      <c r="B216" s="14">
        <v>0</v>
      </c>
      <c r="C216" s="19">
        <f t="shared" si="3"/>
        <v>6695</v>
      </c>
    </row>
    <row r="217" spans="1:3" x14ac:dyDescent="0.55000000000000004">
      <c r="A217" s="15">
        <v>6696</v>
      </c>
      <c r="B217" s="14">
        <v>0</v>
      </c>
      <c r="C217" s="19">
        <f t="shared" si="3"/>
        <v>6726</v>
      </c>
    </row>
    <row r="218" spans="1:3" x14ac:dyDescent="0.55000000000000004">
      <c r="A218" s="15">
        <v>6727</v>
      </c>
      <c r="B218" s="14">
        <v>0</v>
      </c>
      <c r="C218" s="19">
        <f t="shared" si="3"/>
        <v>6756</v>
      </c>
    </row>
    <row r="219" spans="1:3" x14ac:dyDescent="0.55000000000000004">
      <c r="A219" s="15">
        <v>6757</v>
      </c>
      <c r="B219" s="14">
        <v>0</v>
      </c>
      <c r="C219" s="19">
        <f t="shared" si="3"/>
        <v>6787</v>
      </c>
    </row>
    <row r="220" spans="1:3" x14ac:dyDescent="0.55000000000000004">
      <c r="A220" s="15">
        <v>6788</v>
      </c>
      <c r="B220" s="14">
        <v>1</v>
      </c>
      <c r="C220" s="19">
        <f t="shared" si="3"/>
        <v>6818</v>
      </c>
    </row>
    <row r="221" spans="1:3" x14ac:dyDescent="0.55000000000000004">
      <c r="A221" s="15">
        <v>6819</v>
      </c>
      <c r="B221" s="14">
        <v>1</v>
      </c>
      <c r="C221" s="19">
        <f t="shared" si="3"/>
        <v>6848</v>
      </c>
    </row>
    <row r="222" spans="1:3" x14ac:dyDescent="0.55000000000000004">
      <c r="A222" s="15">
        <v>6849</v>
      </c>
      <c r="B222" s="14">
        <v>1</v>
      </c>
      <c r="C222" s="19">
        <f t="shared" si="3"/>
        <v>6879</v>
      </c>
    </row>
    <row r="223" spans="1:3" x14ac:dyDescent="0.55000000000000004">
      <c r="A223" s="15">
        <v>6880</v>
      </c>
      <c r="B223" s="14">
        <v>1</v>
      </c>
      <c r="C223" s="19">
        <f t="shared" si="3"/>
        <v>6909</v>
      </c>
    </row>
    <row r="224" spans="1:3" x14ac:dyDescent="0.55000000000000004">
      <c r="A224" s="15">
        <v>6910</v>
      </c>
      <c r="B224" s="14">
        <v>1</v>
      </c>
      <c r="C224" s="19">
        <f t="shared" si="3"/>
        <v>6940</v>
      </c>
    </row>
    <row r="225" spans="1:3" x14ac:dyDescent="0.55000000000000004">
      <c r="A225" s="15">
        <v>6941</v>
      </c>
      <c r="B225" s="14">
        <v>1</v>
      </c>
      <c r="C225" s="19">
        <f t="shared" si="3"/>
        <v>6971</v>
      </c>
    </row>
    <row r="226" spans="1:3" x14ac:dyDescent="0.55000000000000004">
      <c r="A226" s="15">
        <v>6972</v>
      </c>
      <c r="B226" s="14">
        <v>1</v>
      </c>
      <c r="C226" s="19">
        <f t="shared" si="3"/>
        <v>6999</v>
      </c>
    </row>
    <row r="227" spans="1:3" x14ac:dyDescent="0.55000000000000004">
      <c r="A227" s="15">
        <v>7000</v>
      </c>
      <c r="B227" s="14">
        <v>1</v>
      </c>
      <c r="C227" s="19">
        <f t="shared" si="3"/>
        <v>7030</v>
      </c>
    </row>
    <row r="228" spans="1:3" x14ac:dyDescent="0.55000000000000004">
      <c r="A228" s="15">
        <v>7031</v>
      </c>
      <c r="B228" s="14">
        <v>0</v>
      </c>
      <c r="C228" s="19">
        <f t="shared" si="3"/>
        <v>7060</v>
      </c>
    </row>
    <row r="229" spans="1:3" x14ac:dyDescent="0.55000000000000004">
      <c r="A229" s="15">
        <v>7061</v>
      </c>
      <c r="B229" s="14">
        <v>0</v>
      </c>
      <c r="C229" s="19">
        <f t="shared" si="3"/>
        <v>7091</v>
      </c>
    </row>
    <row r="230" spans="1:3" x14ac:dyDescent="0.55000000000000004">
      <c r="A230" s="15">
        <v>7092</v>
      </c>
      <c r="B230" s="14">
        <v>0</v>
      </c>
      <c r="C230" s="19">
        <f t="shared" si="3"/>
        <v>7121</v>
      </c>
    </row>
    <row r="231" spans="1:3" x14ac:dyDescent="0.55000000000000004">
      <c r="A231" s="15">
        <v>7122</v>
      </c>
      <c r="B231" s="14">
        <v>0</v>
      </c>
      <c r="C231" s="19">
        <f t="shared" si="3"/>
        <v>7152</v>
      </c>
    </row>
    <row r="232" spans="1:3" x14ac:dyDescent="0.55000000000000004">
      <c r="A232" s="15">
        <v>7153</v>
      </c>
      <c r="B232" s="14">
        <v>0</v>
      </c>
      <c r="C232" s="19">
        <f t="shared" si="3"/>
        <v>7183</v>
      </c>
    </row>
    <row r="233" spans="1:3" x14ac:dyDescent="0.55000000000000004">
      <c r="A233" s="15">
        <v>7184</v>
      </c>
      <c r="B233" s="14">
        <v>0</v>
      </c>
      <c r="C233" s="19">
        <f t="shared" si="3"/>
        <v>7213</v>
      </c>
    </row>
    <row r="234" spans="1:3" x14ac:dyDescent="0.55000000000000004">
      <c r="A234" s="15">
        <v>7214</v>
      </c>
      <c r="B234" s="14">
        <v>0</v>
      </c>
      <c r="C234" s="19">
        <f t="shared" si="3"/>
        <v>7244</v>
      </c>
    </row>
    <row r="235" spans="1:3" x14ac:dyDescent="0.55000000000000004">
      <c r="A235" s="15">
        <v>7245</v>
      </c>
      <c r="B235" s="14">
        <v>0</v>
      </c>
      <c r="C235" s="19">
        <f t="shared" si="3"/>
        <v>7274</v>
      </c>
    </row>
    <row r="236" spans="1:3" x14ac:dyDescent="0.55000000000000004">
      <c r="A236" s="15">
        <v>7275</v>
      </c>
      <c r="B236" s="14">
        <v>0</v>
      </c>
      <c r="C236" s="19">
        <f t="shared" si="3"/>
        <v>7305</v>
      </c>
    </row>
    <row r="237" spans="1:3" x14ac:dyDescent="0.55000000000000004">
      <c r="A237" s="15">
        <v>7306</v>
      </c>
      <c r="B237" s="14">
        <v>1</v>
      </c>
      <c r="C237" s="19">
        <f t="shared" si="3"/>
        <v>7336</v>
      </c>
    </row>
    <row r="238" spans="1:3" x14ac:dyDescent="0.55000000000000004">
      <c r="A238" s="15">
        <v>7337</v>
      </c>
      <c r="B238" s="14">
        <v>1</v>
      </c>
      <c r="C238" s="19">
        <f t="shared" si="3"/>
        <v>7365</v>
      </c>
    </row>
    <row r="239" spans="1:3" x14ac:dyDescent="0.55000000000000004">
      <c r="A239" s="15">
        <v>7366</v>
      </c>
      <c r="B239" s="14">
        <v>1</v>
      </c>
      <c r="C239" s="19">
        <f t="shared" si="3"/>
        <v>7396</v>
      </c>
    </row>
    <row r="240" spans="1:3" x14ac:dyDescent="0.55000000000000004">
      <c r="A240" s="15">
        <v>7397</v>
      </c>
      <c r="B240" s="14">
        <v>1</v>
      </c>
      <c r="C240" s="19">
        <f t="shared" si="3"/>
        <v>7426</v>
      </c>
    </row>
    <row r="241" spans="1:3" x14ac:dyDescent="0.55000000000000004">
      <c r="A241" s="15">
        <v>7427</v>
      </c>
      <c r="B241" s="14">
        <v>1</v>
      </c>
      <c r="C241" s="19">
        <f t="shared" si="3"/>
        <v>7457</v>
      </c>
    </row>
    <row r="242" spans="1:3" x14ac:dyDescent="0.55000000000000004">
      <c r="A242" s="15">
        <v>7458</v>
      </c>
      <c r="B242" s="14">
        <v>1</v>
      </c>
      <c r="C242" s="19">
        <f t="shared" si="3"/>
        <v>7487</v>
      </c>
    </row>
    <row r="243" spans="1:3" x14ac:dyDescent="0.55000000000000004">
      <c r="A243" s="15">
        <v>7488</v>
      </c>
      <c r="B243" s="14">
        <v>1</v>
      </c>
      <c r="C243" s="19">
        <f t="shared" si="3"/>
        <v>7518</v>
      </c>
    </row>
    <row r="244" spans="1:3" x14ac:dyDescent="0.55000000000000004">
      <c r="A244" s="15">
        <v>7519</v>
      </c>
      <c r="B244" s="14">
        <v>1</v>
      </c>
      <c r="C244" s="19">
        <f t="shared" si="3"/>
        <v>7549</v>
      </c>
    </row>
    <row r="245" spans="1:3" x14ac:dyDescent="0.55000000000000004">
      <c r="A245" s="15">
        <v>7550</v>
      </c>
      <c r="B245" s="14">
        <v>1</v>
      </c>
      <c r="C245" s="19">
        <f t="shared" si="3"/>
        <v>7579</v>
      </c>
    </row>
    <row r="246" spans="1:3" x14ac:dyDescent="0.55000000000000004">
      <c r="A246" s="15">
        <v>7580</v>
      </c>
      <c r="B246" s="14">
        <v>1</v>
      </c>
      <c r="C246" s="19">
        <f t="shared" si="3"/>
        <v>7610</v>
      </c>
    </row>
    <row r="247" spans="1:3" x14ac:dyDescent="0.55000000000000004">
      <c r="A247" s="15">
        <v>7611</v>
      </c>
      <c r="B247" s="14">
        <v>1</v>
      </c>
      <c r="C247" s="19">
        <f t="shared" si="3"/>
        <v>7640</v>
      </c>
    </row>
    <row r="248" spans="1:3" x14ac:dyDescent="0.55000000000000004">
      <c r="A248" s="15">
        <v>7641</v>
      </c>
      <c r="B248" s="14">
        <v>1</v>
      </c>
      <c r="C248" s="19">
        <f t="shared" si="3"/>
        <v>7671</v>
      </c>
    </row>
    <row r="249" spans="1:3" x14ac:dyDescent="0.55000000000000004">
      <c r="A249" s="15">
        <v>7672</v>
      </c>
      <c r="B249" s="14">
        <v>1</v>
      </c>
      <c r="C249" s="19">
        <f t="shared" si="3"/>
        <v>7702</v>
      </c>
    </row>
    <row r="250" spans="1:3" x14ac:dyDescent="0.55000000000000004">
      <c r="A250" s="15">
        <v>7703</v>
      </c>
      <c r="B250" s="14">
        <v>1</v>
      </c>
      <c r="C250" s="19">
        <f t="shared" si="3"/>
        <v>7730</v>
      </c>
    </row>
    <row r="251" spans="1:3" x14ac:dyDescent="0.55000000000000004">
      <c r="A251" s="15">
        <v>7731</v>
      </c>
      <c r="B251" s="14">
        <v>1</v>
      </c>
      <c r="C251" s="19">
        <f t="shared" si="3"/>
        <v>7761</v>
      </c>
    </row>
    <row r="252" spans="1:3" x14ac:dyDescent="0.55000000000000004">
      <c r="A252" s="15">
        <v>7762</v>
      </c>
      <c r="B252" s="14">
        <v>1</v>
      </c>
      <c r="C252" s="19">
        <f t="shared" si="3"/>
        <v>7791</v>
      </c>
    </row>
    <row r="253" spans="1:3" x14ac:dyDescent="0.55000000000000004">
      <c r="A253" s="15">
        <v>7792</v>
      </c>
      <c r="B253" s="14">
        <v>1</v>
      </c>
      <c r="C253" s="19">
        <f t="shared" si="3"/>
        <v>7822</v>
      </c>
    </row>
    <row r="254" spans="1:3" x14ac:dyDescent="0.55000000000000004">
      <c r="A254" s="15">
        <v>7823</v>
      </c>
      <c r="B254" s="14">
        <v>1</v>
      </c>
      <c r="C254" s="19">
        <f t="shared" si="3"/>
        <v>7852</v>
      </c>
    </row>
    <row r="255" spans="1:3" x14ac:dyDescent="0.55000000000000004">
      <c r="A255" s="15">
        <v>7853</v>
      </c>
      <c r="B255" s="14">
        <v>1</v>
      </c>
      <c r="C255" s="19">
        <f t="shared" si="3"/>
        <v>7883</v>
      </c>
    </row>
    <row r="256" spans="1:3" x14ac:dyDescent="0.55000000000000004">
      <c r="A256" s="15">
        <v>7884</v>
      </c>
      <c r="B256" s="14">
        <v>0</v>
      </c>
      <c r="C256" s="19">
        <f t="shared" si="3"/>
        <v>7914</v>
      </c>
    </row>
    <row r="257" spans="1:3" x14ac:dyDescent="0.55000000000000004">
      <c r="A257" s="15">
        <v>7915</v>
      </c>
      <c r="B257" s="14">
        <v>0</v>
      </c>
      <c r="C257" s="19">
        <f t="shared" si="3"/>
        <v>7944</v>
      </c>
    </row>
    <row r="258" spans="1:3" x14ac:dyDescent="0.55000000000000004">
      <c r="A258" s="15">
        <v>7945</v>
      </c>
      <c r="B258" s="14">
        <v>0</v>
      </c>
      <c r="C258" s="19">
        <f t="shared" si="3"/>
        <v>7975</v>
      </c>
    </row>
    <row r="259" spans="1:3" x14ac:dyDescent="0.55000000000000004">
      <c r="A259" s="15">
        <v>7976</v>
      </c>
      <c r="B259" s="14">
        <v>0</v>
      </c>
      <c r="C259" s="19">
        <f t="shared" si="3"/>
        <v>8005</v>
      </c>
    </row>
    <row r="260" spans="1:3" x14ac:dyDescent="0.55000000000000004">
      <c r="A260" s="15">
        <v>8006</v>
      </c>
      <c r="B260" s="14">
        <v>0</v>
      </c>
      <c r="C260" s="19">
        <f t="shared" si="3"/>
        <v>8036</v>
      </c>
    </row>
    <row r="261" spans="1:3" x14ac:dyDescent="0.55000000000000004">
      <c r="A261" s="15">
        <v>8037</v>
      </c>
      <c r="B261" s="14">
        <v>0</v>
      </c>
      <c r="C261" s="19">
        <f t="shared" si="3"/>
        <v>8067</v>
      </c>
    </row>
    <row r="262" spans="1:3" x14ac:dyDescent="0.55000000000000004">
      <c r="A262" s="15">
        <v>8068</v>
      </c>
      <c r="B262" s="14">
        <v>0</v>
      </c>
      <c r="C262" s="19">
        <f t="shared" si="3"/>
        <v>8095</v>
      </c>
    </row>
    <row r="263" spans="1:3" x14ac:dyDescent="0.55000000000000004">
      <c r="A263" s="15">
        <v>8096</v>
      </c>
      <c r="B263" s="14">
        <v>0</v>
      </c>
      <c r="C263" s="19">
        <f t="shared" si="3"/>
        <v>8126</v>
      </c>
    </row>
    <row r="264" spans="1:3" x14ac:dyDescent="0.55000000000000004">
      <c r="A264" s="15">
        <v>8127</v>
      </c>
      <c r="B264" s="14">
        <v>0</v>
      </c>
      <c r="C264" s="19">
        <f t="shared" si="3"/>
        <v>8156</v>
      </c>
    </row>
    <row r="265" spans="1:3" x14ac:dyDescent="0.55000000000000004">
      <c r="A265" s="15">
        <v>8157</v>
      </c>
      <c r="B265" s="14">
        <v>0</v>
      </c>
      <c r="C265" s="19">
        <f t="shared" ref="C265:C328" si="4">IF(A265="","",EOMONTH(A265,0))</f>
        <v>8187</v>
      </c>
    </row>
    <row r="266" spans="1:3" x14ac:dyDescent="0.55000000000000004">
      <c r="A266" s="15">
        <v>8188</v>
      </c>
      <c r="B266" s="14">
        <v>0</v>
      </c>
      <c r="C266" s="19">
        <f t="shared" si="4"/>
        <v>8217</v>
      </c>
    </row>
    <row r="267" spans="1:3" x14ac:dyDescent="0.55000000000000004">
      <c r="A267" s="15">
        <v>8218</v>
      </c>
      <c r="B267" s="14">
        <v>0</v>
      </c>
      <c r="C267" s="19">
        <f t="shared" si="4"/>
        <v>8248</v>
      </c>
    </row>
    <row r="268" spans="1:3" x14ac:dyDescent="0.55000000000000004">
      <c r="A268" s="15">
        <v>8249</v>
      </c>
      <c r="B268" s="14">
        <v>0</v>
      </c>
      <c r="C268" s="19">
        <f t="shared" si="4"/>
        <v>8279</v>
      </c>
    </row>
    <row r="269" spans="1:3" x14ac:dyDescent="0.55000000000000004">
      <c r="A269" s="15">
        <v>8280</v>
      </c>
      <c r="B269" s="14">
        <v>0</v>
      </c>
      <c r="C269" s="19">
        <f t="shared" si="4"/>
        <v>8309</v>
      </c>
    </row>
    <row r="270" spans="1:3" x14ac:dyDescent="0.55000000000000004">
      <c r="A270" s="15">
        <v>8310</v>
      </c>
      <c r="B270" s="14">
        <v>0</v>
      </c>
      <c r="C270" s="19">
        <f t="shared" si="4"/>
        <v>8340</v>
      </c>
    </row>
    <row r="271" spans="1:3" x14ac:dyDescent="0.55000000000000004">
      <c r="A271" s="15">
        <v>8341</v>
      </c>
      <c r="B271" s="14">
        <v>0</v>
      </c>
      <c r="C271" s="19">
        <f t="shared" si="4"/>
        <v>8370</v>
      </c>
    </row>
    <row r="272" spans="1:3" x14ac:dyDescent="0.55000000000000004">
      <c r="A272" s="15">
        <v>8371</v>
      </c>
      <c r="B272" s="14">
        <v>0</v>
      </c>
      <c r="C272" s="19">
        <f t="shared" si="4"/>
        <v>8401</v>
      </c>
    </row>
    <row r="273" spans="1:3" x14ac:dyDescent="0.55000000000000004">
      <c r="A273" s="15">
        <v>8402</v>
      </c>
      <c r="B273" s="14">
        <v>0</v>
      </c>
      <c r="C273" s="19">
        <f t="shared" si="4"/>
        <v>8432</v>
      </c>
    </row>
    <row r="274" spans="1:3" x14ac:dyDescent="0.55000000000000004">
      <c r="A274" s="15">
        <v>8433</v>
      </c>
      <c r="B274" s="14">
        <v>0</v>
      </c>
      <c r="C274" s="19">
        <f t="shared" si="4"/>
        <v>8460</v>
      </c>
    </row>
    <row r="275" spans="1:3" x14ac:dyDescent="0.55000000000000004">
      <c r="A275" s="15">
        <v>8461</v>
      </c>
      <c r="B275" s="14">
        <v>0</v>
      </c>
      <c r="C275" s="19">
        <f t="shared" si="4"/>
        <v>8491</v>
      </c>
    </row>
    <row r="276" spans="1:3" x14ac:dyDescent="0.55000000000000004">
      <c r="A276" s="15">
        <v>8492</v>
      </c>
      <c r="B276" s="14">
        <v>0</v>
      </c>
      <c r="C276" s="19">
        <f t="shared" si="4"/>
        <v>8521</v>
      </c>
    </row>
    <row r="277" spans="1:3" x14ac:dyDescent="0.55000000000000004">
      <c r="A277" s="15">
        <v>8522</v>
      </c>
      <c r="B277" s="14">
        <v>1</v>
      </c>
      <c r="C277" s="19">
        <f t="shared" si="4"/>
        <v>8552</v>
      </c>
    </row>
    <row r="278" spans="1:3" x14ac:dyDescent="0.55000000000000004">
      <c r="A278" s="15">
        <v>8553</v>
      </c>
      <c r="B278" s="14">
        <v>1</v>
      </c>
      <c r="C278" s="19">
        <f t="shared" si="4"/>
        <v>8582</v>
      </c>
    </row>
    <row r="279" spans="1:3" x14ac:dyDescent="0.55000000000000004">
      <c r="A279" s="15">
        <v>8583</v>
      </c>
      <c r="B279" s="14">
        <v>1</v>
      </c>
      <c r="C279" s="19">
        <f t="shared" si="4"/>
        <v>8613</v>
      </c>
    </row>
    <row r="280" spans="1:3" x14ac:dyDescent="0.55000000000000004">
      <c r="A280" s="15">
        <v>8614</v>
      </c>
      <c r="B280" s="14">
        <v>1</v>
      </c>
      <c r="C280" s="19">
        <f t="shared" si="4"/>
        <v>8644</v>
      </c>
    </row>
    <row r="281" spans="1:3" x14ac:dyDescent="0.55000000000000004">
      <c r="A281" s="15">
        <v>8645</v>
      </c>
      <c r="B281" s="14">
        <v>1</v>
      </c>
      <c r="C281" s="19">
        <f t="shared" si="4"/>
        <v>8674</v>
      </c>
    </row>
    <row r="282" spans="1:3" x14ac:dyDescent="0.55000000000000004">
      <c r="A282" s="15">
        <v>8675</v>
      </c>
      <c r="B282" s="14">
        <v>1</v>
      </c>
      <c r="C282" s="19">
        <f t="shared" si="4"/>
        <v>8705</v>
      </c>
    </row>
    <row r="283" spans="1:3" x14ac:dyDescent="0.55000000000000004">
      <c r="A283" s="15">
        <v>8706</v>
      </c>
      <c r="B283" s="14">
        <v>1</v>
      </c>
      <c r="C283" s="19">
        <f t="shared" si="4"/>
        <v>8735</v>
      </c>
    </row>
    <row r="284" spans="1:3" x14ac:dyDescent="0.55000000000000004">
      <c r="A284" s="15">
        <v>8736</v>
      </c>
      <c r="B284" s="14">
        <v>1</v>
      </c>
      <c r="C284" s="19">
        <f t="shared" si="4"/>
        <v>8766</v>
      </c>
    </row>
    <row r="285" spans="1:3" x14ac:dyDescent="0.55000000000000004">
      <c r="A285" s="15">
        <v>8767</v>
      </c>
      <c r="B285" s="14">
        <v>1</v>
      </c>
      <c r="C285" s="19">
        <f t="shared" si="4"/>
        <v>8797</v>
      </c>
    </row>
    <row r="286" spans="1:3" x14ac:dyDescent="0.55000000000000004">
      <c r="A286" s="15">
        <v>8798</v>
      </c>
      <c r="B286" s="14">
        <v>1</v>
      </c>
      <c r="C286" s="19">
        <f t="shared" si="4"/>
        <v>8826</v>
      </c>
    </row>
    <row r="287" spans="1:3" x14ac:dyDescent="0.55000000000000004">
      <c r="A287" s="15">
        <v>8827</v>
      </c>
      <c r="B287" s="14">
        <v>1</v>
      </c>
      <c r="C287" s="19">
        <f t="shared" si="4"/>
        <v>8857</v>
      </c>
    </row>
    <row r="288" spans="1:3" x14ac:dyDescent="0.55000000000000004">
      <c r="A288" s="15">
        <v>8858</v>
      </c>
      <c r="B288" s="14">
        <v>1</v>
      </c>
      <c r="C288" s="19">
        <f t="shared" si="4"/>
        <v>8887</v>
      </c>
    </row>
    <row r="289" spans="1:3" x14ac:dyDescent="0.55000000000000004">
      <c r="A289" s="15">
        <v>8888</v>
      </c>
      <c r="B289" s="14">
        <v>1</v>
      </c>
      <c r="C289" s="19">
        <f t="shared" si="4"/>
        <v>8918</v>
      </c>
    </row>
    <row r="290" spans="1:3" x14ac:dyDescent="0.55000000000000004">
      <c r="A290" s="15">
        <v>8919</v>
      </c>
      <c r="B290" s="14">
        <v>1</v>
      </c>
      <c r="C290" s="19">
        <f t="shared" si="4"/>
        <v>8948</v>
      </c>
    </row>
    <row r="291" spans="1:3" x14ac:dyDescent="0.55000000000000004">
      <c r="A291" s="15">
        <v>8949</v>
      </c>
      <c r="B291" s="14">
        <v>1</v>
      </c>
      <c r="C291" s="19">
        <f t="shared" si="4"/>
        <v>8979</v>
      </c>
    </row>
    <row r="292" spans="1:3" x14ac:dyDescent="0.55000000000000004">
      <c r="A292" s="15">
        <v>8980</v>
      </c>
      <c r="B292" s="14">
        <v>0</v>
      </c>
      <c r="C292" s="19">
        <f t="shared" si="4"/>
        <v>9010</v>
      </c>
    </row>
    <row r="293" spans="1:3" x14ac:dyDescent="0.55000000000000004">
      <c r="A293" s="15">
        <v>9011</v>
      </c>
      <c r="B293" s="14">
        <v>0</v>
      </c>
      <c r="C293" s="19">
        <f t="shared" si="4"/>
        <v>9040</v>
      </c>
    </row>
    <row r="294" spans="1:3" x14ac:dyDescent="0.55000000000000004">
      <c r="A294" s="15">
        <v>9041</v>
      </c>
      <c r="B294" s="14">
        <v>0</v>
      </c>
      <c r="C294" s="19">
        <f t="shared" si="4"/>
        <v>9071</v>
      </c>
    </row>
    <row r="295" spans="1:3" x14ac:dyDescent="0.55000000000000004">
      <c r="A295" s="15">
        <v>9072</v>
      </c>
      <c r="B295" s="14">
        <v>0</v>
      </c>
      <c r="C295" s="19">
        <f t="shared" si="4"/>
        <v>9101</v>
      </c>
    </row>
    <row r="296" spans="1:3" x14ac:dyDescent="0.55000000000000004">
      <c r="A296" s="15">
        <v>9102</v>
      </c>
      <c r="B296" s="14">
        <v>0</v>
      </c>
      <c r="C296" s="19">
        <f t="shared" si="4"/>
        <v>9132</v>
      </c>
    </row>
    <row r="297" spans="1:3" x14ac:dyDescent="0.55000000000000004">
      <c r="A297" s="15">
        <v>9133</v>
      </c>
      <c r="B297" s="14">
        <v>0</v>
      </c>
      <c r="C297" s="19">
        <f t="shared" si="4"/>
        <v>9163</v>
      </c>
    </row>
    <row r="298" spans="1:3" x14ac:dyDescent="0.55000000000000004">
      <c r="A298" s="15">
        <v>9164</v>
      </c>
      <c r="B298" s="14">
        <v>0</v>
      </c>
      <c r="C298" s="19">
        <f t="shared" si="4"/>
        <v>9191</v>
      </c>
    </row>
    <row r="299" spans="1:3" x14ac:dyDescent="0.55000000000000004">
      <c r="A299" s="15">
        <v>9192</v>
      </c>
      <c r="B299" s="14">
        <v>0</v>
      </c>
      <c r="C299" s="19">
        <f t="shared" si="4"/>
        <v>9222</v>
      </c>
    </row>
    <row r="300" spans="1:3" x14ac:dyDescent="0.55000000000000004">
      <c r="A300" s="15">
        <v>9223</v>
      </c>
      <c r="B300" s="14">
        <v>0</v>
      </c>
      <c r="C300" s="19">
        <f t="shared" si="4"/>
        <v>9252</v>
      </c>
    </row>
    <row r="301" spans="1:3" x14ac:dyDescent="0.55000000000000004">
      <c r="A301" s="15">
        <v>9253</v>
      </c>
      <c r="B301" s="14">
        <v>0</v>
      </c>
      <c r="C301" s="19">
        <f t="shared" si="4"/>
        <v>9283</v>
      </c>
    </row>
    <row r="302" spans="1:3" x14ac:dyDescent="0.55000000000000004">
      <c r="A302" s="15">
        <v>9284</v>
      </c>
      <c r="B302" s="14">
        <v>0</v>
      </c>
      <c r="C302" s="19">
        <f t="shared" si="4"/>
        <v>9313</v>
      </c>
    </row>
    <row r="303" spans="1:3" x14ac:dyDescent="0.55000000000000004">
      <c r="A303" s="15">
        <v>9314</v>
      </c>
      <c r="B303" s="14">
        <v>0</v>
      </c>
      <c r="C303" s="19">
        <f t="shared" si="4"/>
        <v>9344</v>
      </c>
    </row>
    <row r="304" spans="1:3" x14ac:dyDescent="0.55000000000000004">
      <c r="A304" s="15">
        <v>9345</v>
      </c>
      <c r="B304" s="14">
        <v>0</v>
      </c>
      <c r="C304" s="19">
        <f t="shared" si="4"/>
        <v>9375</v>
      </c>
    </row>
    <row r="305" spans="1:3" x14ac:dyDescent="0.55000000000000004">
      <c r="A305" s="15">
        <v>9376</v>
      </c>
      <c r="B305" s="14">
        <v>0</v>
      </c>
      <c r="C305" s="19">
        <f t="shared" si="4"/>
        <v>9405</v>
      </c>
    </row>
    <row r="306" spans="1:3" x14ac:dyDescent="0.55000000000000004">
      <c r="A306" s="15">
        <v>9406</v>
      </c>
      <c r="B306" s="14">
        <v>0</v>
      </c>
      <c r="C306" s="19">
        <f t="shared" si="4"/>
        <v>9436</v>
      </c>
    </row>
    <row r="307" spans="1:3" x14ac:dyDescent="0.55000000000000004">
      <c r="A307" s="15">
        <v>9437</v>
      </c>
      <c r="B307" s="14">
        <v>0</v>
      </c>
      <c r="C307" s="19">
        <f t="shared" si="4"/>
        <v>9466</v>
      </c>
    </row>
    <row r="308" spans="1:3" x14ac:dyDescent="0.55000000000000004">
      <c r="A308" s="15">
        <v>9467</v>
      </c>
      <c r="B308" s="14">
        <v>0</v>
      </c>
      <c r="C308" s="19">
        <f t="shared" si="4"/>
        <v>9497</v>
      </c>
    </row>
    <row r="309" spans="1:3" x14ac:dyDescent="0.55000000000000004">
      <c r="A309" s="15">
        <v>9498</v>
      </c>
      <c r="B309" s="14">
        <v>0</v>
      </c>
      <c r="C309" s="19">
        <f t="shared" si="4"/>
        <v>9528</v>
      </c>
    </row>
    <row r="310" spans="1:3" x14ac:dyDescent="0.55000000000000004">
      <c r="A310" s="15">
        <v>9529</v>
      </c>
      <c r="B310" s="14">
        <v>0</v>
      </c>
      <c r="C310" s="19">
        <f t="shared" si="4"/>
        <v>9556</v>
      </c>
    </row>
    <row r="311" spans="1:3" x14ac:dyDescent="0.55000000000000004">
      <c r="A311" s="15">
        <v>9557</v>
      </c>
      <c r="B311" s="14">
        <v>0</v>
      </c>
      <c r="C311" s="19">
        <f t="shared" si="4"/>
        <v>9587</v>
      </c>
    </row>
    <row r="312" spans="1:3" x14ac:dyDescent="0.55000000000000004">
      <c r="A312" s="15">
        <v>9588</v>
      </c>
      <c r="B312" s="14">
        <v>0</v>
      </c>
      <c r="C312" s="19">
        <f t="shared" si="4"/>
        <v>9617</v>
      </c>
    </row>
    <row r="313" spans="1:3" x14ac:dyDescent="0.55000000000000004">
      <c r="A313" s="15">
        <v>9618</v>
      </c>
      <c r="B313" s="14">
        <v>0</v>
      </c>
      <c r="C313" s="19">
        <f t="shared" si="4"/>
        <v>9648</v>
      </c>
    </row>
    <row r="314" spans="1:3" x14ac:dyDescent="0.55000000000000004">
      <c r="A314" s="15">
        <v>9649</v>
      </c>
      <c r="B314" s="14">
        <v>0</v>
      </c>
      <c r="C314" s="19">
        <f t="shared" si="4"/>
        <v>9678</v>
      </c>
    </row>
    <row r="315" spans="1:3" x14ac:dyDescent="0.55000000000000004">
      <c r="A315" s="15">
        <v>9679</v>
      </c>
      <c r="B315" s="14">
        <v>0</v>
      </c>
      <c r="C315" s="19">
        <f t="shared" si="4"/>
        <v>9709</v>
      </c>
    </row>
    <row r="316" spans="1:3" x14ac:dyDescent="0.55000000000000004">
      <c r="A316" s="15">
        <v>9710</v>
      </c>
      <c r="B316" s="14">
        <v>0</v>
      </c>
      <c r="C316" s="19">
        <f t="shared" si="4"/>
        <v>9740</v>
      </c>
    </row>
    <row r="317" spans="1:3" x14ac:dyDescent="0.55000000000000004">
      <c r="A317" s="15">
        <v>9741</v>
      </c>
      <c r="B317" s="14">
        <v>0</v>
      </c>
      <c r="C317" s="19">
        <f t="shared" si="4"/>
        <v>9770</v>
      </c>
    </row>
    <row r="318" spans="1:3" x14ac:dyDescent="0.55000000000000004">
      <c r="A318" s="15">
        <v>9771</v>
      </c>
      <c r="B318" s="14">
        <v>1</v>
      </c>
      <c r="C318" s="19">
        <f t="shared" si="4"/>
        <v>9801</v>
      </c>
    </row>
    <row r="319" spans="1:3" x14ac:dyDescent="0.55000000000000004">
      <c r="A319" s="15">
        <v>9802</v>
      </c>
      <c r="B319" s="14">
        <v>1</v>
      </c>
      <c r="C319" s="19">
        <f t="shared" si="4"/>
        <v>9831</v>
      </c>
    </row>
    <row r="320" spans="1:3" x14ac:dyDescent="0.55000000000000004">
      <c r="A320" s="15">
        <v>9832</v>
      </c>
      <c r="B320" s="14">
        <v>1</v>
      </c>
      <c r="C320" s="19">
        <f t="shared" si="4"/>
        <v>9862</v>
      </c>
    </row>
    <row r="321" spans="1:3" x14ac:dyDescent="0.55000000000000004">
      <c r="A321" s="15">
        <v>9863</v>
      </c>
      <c r="B321" s="14">
        <v>1</v>
      </c>
      <c r="C321" s="19">
        <f t="shared" si="4"/>
        <v>9893</v>
      </c>
    </row>
    <row r="322" spans="1:3" x14ac:dyDescent="0.55000000000000004">
      <c r="A322" s="15">
        <v>9894</v>
      </c>
      <c r="B322" s="14">
        <v>1</v>
      </c>
      <c r="C322" s="19">
        <f t="shared" si="4"/>
        <v>9921</v>
      </c>
    </row>
    <row r="323" spans="1:3" x14ac:dyDescent="0.55000000000000004">
      <c r="A323" s="15">
        <v>9922</v>
      </c>
      <c r="B323" s="14">
        <v>1</v>
      </c>
      <c r="C323" s="19">
        <f t="shared" si="4"/>
        <v>9952</v>
      </c>
    </row>
    <row r="324" spans="1:3" x14ac:dyDescent="0.55000000000000004">
      <c r="A324" s="15">
        <v>9953</v>
      </c>
      <c r="B324" s="14">
        <v>1</v>
      </c>
      <c r="C324" s="19">
        <f t="shared" si="4"/>
        <v>9982</v>
      </c>
    </row>
    <row r="325" spans="1:3" x14ac:dyDescent="0.55000000000000004">
      <c r="A325" s="15">
        <v>9983</v>
      </c>
      <c r="B325" s="14">
        <v>1</v>
      </c>
      <c r="C325" s="19">
        <f t="shared" si="4"/>
        <v>10013</v>
      </c>
    </row>
    <row r="326" spans="1:3" x14ac:dyDescent="0.55000000000000004">
      <c r="A326" s="15">
        <v>10014</v>
      </c>
      <c r="B326" s="14">
        <v>1</v>
      </c>
      <c r="C326" s="19">
        <f t="shared" si="4"/>
        <v>10043</v>
      </c>
    </row>
    <row r="327" spans="1:3" x14ac:dyDescent="0.55000000000000004">
      <c r="A327" s="15">
        <v>10044</v>
      </c>
      <c r="B327" s="14">
        <v>1</v>
      </c>
      <c r="C327" s="19">
        <f t="shared" si="4"/>
        <v>10074</v>
      </c>
    </row>
    <row r="328" spans="1:3" x14ac:dyDescent="0.55000000000000004">
      <c r="A328" s="15">
        <v>10075</v>
      </c>
      <c r="B328" s="14">
        <v>1</v>
      </c>
      <c r="C328" s="19">
        <f t="shared" si="4"/>
        <v>10105</v>
      </c>
    </row>
    <row r="329" spans="1:3" x14ac:dyDescent="0.55000000000000004">
      <c r="A329" s="15">
        <v>10106</v>
      </c>
      <c r="B329" s="14">
        <v>1</v>
      </c>
      <c r="C329" s="19">
        <f t="shared" ref="C329:C392" si="5">IF(A329="","",EOMONTH(A329,0))</f>
        <v>10135</v>
      </c>
    </row>
    <row r="330" spans="1:3" x14ac:dyDescent="0.55000000000000004">
      <c r="A330" s="15">
        <v>10136</v>
      </c>
      <c r="B330" s="14">
        <v>1</v>
      </c>
      <c r="C330" s="19">
        <f t="shared" si="5"/>
        <v>10166</v>
      </c>
    </row>
    <row r="331" spans="1:3" x14ac:dyDescent="0.55000000000000004">
      <c r="A331" s="15">
        <v>10167</v>
      </c>
      <c r="B331" s="14">
        <v>1</v>
      </c>
      <c r="C331" s="19">
        <f t="shared" si="5"/>
        <v>10196</v>
      </c>
    </row>
    <row r="332" spans="1:3" x14ac:dyDescent="0.55000000000000004">
      <c r="A332" s="15">
        <v>10197</v>
      </c>
      <c r="B332" s="14">
        <v>0</v>
      </c>
      <c r="C332" s="19">
        <f t="shared" si="5"/>
        <v>10227</v>
      </c>
    </row>
    <row r="333" spans="1:3" x14ac:dyDescent="0.55000000000000004">
      <c r="A333" s="15">
        <v>10228</v>
      </c>
      <c r="B333" s="14">
        <v>0</v>
      </c>
      <c r="C333" s="19">
        <f t="shared" si="5"/>
        <v>10258</v>
      </c>
    </row>
    <row r="334" spans="1:3" x14ac:dyDescent="0.55000000000000004">
      <c r="A334" s="15">
        <v>10259</v>
      </c>
      <c r="B334" s="14">
        <v>0</v>
      </c>
      <c r="C334" s="19">
        <f t="shared" si="5"/>
        <v>10287</v>
      </c>
    </row>
    <row r="335" spans="1:3" x14ac:dyDescent="0.55000000000000004">
      <c r="A335" s="15">
        <v>10288</v>
      </c>
      <c r="B335" s="14">
        <v>0</v>
      </c>
      <c r="C335" s="19">
        <f t="shared" si="5"/>
        <v>10318</v>
      </c>
    </row>
    <row r="336" spans="1:3" x14ac:dyDescent="0.55000000000000004">
      <c r="A336" s="15">
        <v>10319</v>
      </c>
      <c r="B336" s="14">
        <v>0</v>
      </c>
      <c r="C336" s="19">
        <f t="shared" si="5"/>
        <v>10348</v>
      </c>
    </row>
    <row r="337" spans="1:3" x14ac:dyDescent="0.55000000000000004">
      <c r="A337" s="15">
        <v>10349</v>
      </c>
      <c r="B337" s="14">
        <v>0</v>
      </c>
      <c r="C337" s="19">
        <f t="shared" si="5"/>
        <v>10379</v>
      </c>
    </row>
    <row r="338" spans="1:3" x14ac:dyDescent="0.55000000000000004">
      <c r="A338" s="15">
        <v>10380</v>
      </c>
      <c r="B338" s="14">
        <v>0</v>
      </c>
      <c r="C338" s="19">
        <f t="shared" si="5"/>
        <v>10409</v>
      </c>
    </row>
    <row r="339" spans="1:3" x14ac:dyDescent="0.55000000000000004">
      <c r="A339" s="15">
        <v>10410</v>
      </c>
      <c r="B339" s="14">
        <v>0</v>
      </c>
      <c r="C339" s="19">
        <f t="shared" si="5"/>
        <v>10440</v>
      </c>
    </row>
    <row r="340" spans="1:3" x14ac:dyDescent="0.55000000000000004">
      <c r="A340" s="15">
        <v>10441</v>
      </c>
      <c r="B340" s="14">
        <v>0</v>
      </c>
      <c r="C340" s="19">
        <f t="shared" si="5"/>
        <v>10471</v>
      </c>
    </row>
    <row r="341" spans="1:3" x14ac:dyDescent="0.55000000000000004">
      <c r="A341" s="15">
        <v>10472</v>
      </c>
      <c r="B341" s="14">
        <v>0</v>
      </c>
      <c r="C341" s="19">
        <f t="shared" si="5"/>
        <v>10501</v>
      </c>
    </row>
    <row r="342" spans="1:3" x14ac:dyDescent="0.55000000000000004">
      <c r="A342" s="15">
        <v>10502</v>
      </c>
      <c r="B342" s="14">
        <v>0</v>
      </c>
      <c r="C342" s="19">
        <f t="shared" si="5"/>
        <v>10532</v>
      </c>
    </row>
    <row r="343" spans="1:3" x14ac:dyDescent="0.55000000000000004">
      <c r="A343" s="15">
        <v>10533</v>
      </c>
      <c r="B343" s="14">
        <v>0</v>
      </c>
      <c r="C343" s="19">
        <f t="shared" si="5"/>
        <v>10562</v>
      </c>
    </row>
    <row r="344" spans="1:3" x14ac:dyDescent="0.55000000000000004">
      <c r="A344" s="15">
        <v>10563</v>
      </c>
      <c r="B344" s="14">
        <v>0</v>
      </c>
      <c r="C344" s="19">
        <f t="shared" si="5"/>
        <v>10593</v>
      </c>
    </row>
    <row r="345" spans="1:3" x14ac:dyDescent="0.55000000000000004">
      <c r="A345" s="15">
        <v>10594</v>
      </c>
      <c r="B345" s="14">
        <v>0</v>
      </c>
      <c r="C345" s="19">
        <f t="shared" si="5"/>
        <v>10624</v>
      </c>
    </row>
    <row r="346" spans="1:3" x14ac:dyDescent="0.55000000000000004">
      <c r="A346" s="15">
        <v>10625</v>
      </c>
      <c r="B346" s="14">
        <v>0</v>
      </c>
      <c r="C346" s="19">
        <f t="shared" si="5"/>
        <v>10652</v>
      </c>
    </row>
    <row r="347" spans="1:3" x14ac:dyDescent="0.55000000000000004">
      <c r="A347" s="15">
        <v>10653</v>
      </c>
      <c r="B347" s="14">
        <v>0</v>
      </c>
      <c r="C347" s="19">
        <f t="shared" si="5"/>
        <v>10683</v>
      </c>
    </row>
    <row r="348" spans="1:3" x14ac:dyDescent="0.55000000000000004">
      <c r="A348" s="15">
        <v>10684</v>
      </c>
      <c r="B348" s="14">
        <v>0</v>
      </c>
      <c r="C348" s="19">
        <f t="shared" si="5"/>
        <v>10713</v>
      </c>
    </row>
    <row r="349" spans="1:3" x14ac:dyDescent="0.55000000000000004">
      <c r="A349" s="15">
        <v>10714</v>
      </c>
      <c r="B349" s="14">
        <v>0</v>
      </c>
      <c r="C349" s="19">
        <f t="shared" si="5"/>
        <v>10744</v>
      </c>
    </row>
    <row r="350" spans="1:3" x14ac:dyDescent="0.55000000000000004">
      <c r="A350" s="15">
        <v>10745</v>
      </c>
      <c r="B350" s="14">
        <v>0</v>
      </c>
      <c r="C350" s="19">
        <f t="shared" si="5"/>
        <v>10774</v>
      </c>
    </row>
    <row r="351" spans="1:3" x14ac:dyDescent="0.55000000000000004">
      <c r="A351" s="15">
        <v>10775</v>
      </c>
      <c r="B351" s="14">
        <v>0</v>
      </c>
      <c r="C351" s="19">
        <f t="shared" si="5"/>
        <v>10805</v>
      </c>
    </row>
    <row r="352" spans="1:3" x14ac:dyDescent="0.55000000000000004">
      <c r="A352" s="15">
        <v>10806</v>
      </c>
      <c r="B352" s="14">
        <v>1</v>
      </c>
      <c r="C352" s="19">
        <f t="shared" si="5"/>
        <v>10836</v>
      </c>
    </row>
    <row r="353" spans="1:3" x14ac:dyDescent="0.55000000000000004">
      <c r="A353" s="15">
        <v>10837</v>
      </c>
      <c r="B353" s="14">
        <v>1</v>
      </c>
      <c r="C353" s="19">
        <f t="shared" si="5"/>
        <v>10866</v>
      </c>
    </row>
    <row r="354" spans="1:3" x14ac:dyDescent="0.55000000000000004">
      <c r="A354" s="15">
        <v>10867</v>
      </c>
      <c r="B354" s="14">
        <v>1</v>
      </c>
      <c r="C354" s="19">
        <f t="shared" si="5"/>
        <v>10897</v>
      </c>
    </row>
    <row r="355" spans="1:3" x14ac:dyDescent="0.55000000000000004">
      <c r="A355" s="15">
        <v>10898</v>
      </c>
      <c r="B355" s="14">
        <v>1</v>
      </c>
      <c r="C355" s="19">
        <f t="shared" si="5"/>
        <v>10927</v>
      </c>
    </row>
    <row r="356" spans="1:3" x14ac:dyDescent="0.55000000000000004">
      <c r="A356" s="15">
        <v>10928</v>
      </c>
      <c r="B356" s="14">
        <v>1</v>
      </c>
      <c r="C356" s="19">
        <f t="shared" si="5"/>
        <v>10958</v>
      </c>
    </row>
    <row r="357" spans="1:3" x14ac:dyDescent="0.55000000000000004">
      <c r="A357" s="15">
        <v>10959</v>
      </c>
      <c r="B357" s="14">
        <v>1</v>
      </c>
      <c r="C357" s="19">
        <f t="shared" si="5"/>
        <v>10989</v>
      </c>
    </row>
    <row r="358" spans="1:3" x14ac:dyDescent="0.55000000000000004">
      <c r="A358" s="15">
        <v>10990</v>
      </c>
      <c r="B358" s="14">
        <v>1</v>
      </c>
      <c r="C358" s="19">
        <f t="shared" si="5"/>
        <v>11017</v>
      </c>
    </row>
    <row r="359" spans="1:3" x14ac:dyDescent="0.55000000000000004">
      <c r="A359" s="15">
        <v>11018</v>
      </c>
      <c r="B359" s="14">
        <v>1</v>
      </c>
      <c r="C359" s="19">
        <f t="shared" si="5"/>
        <v>11048</v>
      </c>
    </row>
    <row r="360" spans="1:3" x14ac:dyDescent="0.55000000000000004">
      <c r="A360" s="15">
        <v>11049</v>
      </c>
      <c r="B360" s="14">
        <v>1</v>
      </c>
      <c r="C360" s="19">
        <f t="shared" si="5"/>
        <v>11078</v>
      </c>
    </row>
    <row r="361" spans="1:3" x14ac:dyDescent="0.55000000000000004">
      <c r="A361" s="15">
        <v>11079</v>
      </c>
      <c r="B361" s="14">
        <v>1</v>
      </c>
      <c r="C361" s="19">
        <f t="shared" si="5"/>
        <v>11109</v>
      </c>
    </row>
    <row r="362" spans="1:3" x14ac:dyDescent="0.55000000000000004">
      <c r="A362" s="15">
        <v>11110</v>
      </c>
      <c r="B362" s="14">
        <v>1</v>
      </c>
      <c r="C362" s="19">
        <f t="shared" si="5"/>
        <v>11139</v>
      </c>
    </row>
    <row r="363" spans="1:3" x14ac:dyDescent="0.55000000000000004">
      <c r="A363" s="15">
        <v>11140</v>
      </c>
      <c r="B363" s="14">
        <v>1</v>
      </c>
      <c r="C363" s="19">
        <f t="shared" si="5"/>
        <v>11170</v>
      </c>
    </row>
    <row r="364" spans="1:3" x14ac:dyDescent="0.55000000000000004">
      <c r="A364" s="15">
        <v>11171</v>
      </c>
      <c r="B364" s="14">
        <v>1</v>
      </c>
      <c r="C364" s="19">
        <f t="shared" si="5"/>
        <v>11201</v>
      </c>
    </row>
    <row r="365" spans="1:3" x14ac:dyDescent="0.55000000000000004">
      <c r="A365" s="15">
        <v>11202</v>
      </c>
      <c r="B365" s="14">
        <v>1</v>
      </c>
      <c r="C365" s="19">
        <f t="shared" si="5"/>
        <v>11231</v>
      </c>
    </row>
    <row r="366" spans="1:3" x14ac:dyDescent="0.55000000000000004">
      <c r="A366" s="15">
        <v>11232</v>
      </c>
      <c r="B366" s="14">
        <v>1</v>
      </c>
      <c r="C366" s="19">
        <f t="shared" si="5"/>
        <v>11262</v>
      </c>
    </row>
    <row r="367" spans="1:3" x14ac:dyDescent="0.55000000000000004">
      <c r="A367" s="15">
        <v>11263</v>
      </c>
      <c r="B367" s="14">
        <v>1</v>
      </c>
      <c r="C367" s="19">
        <f t="shared" si="5"/>
        <v>11292</v>
      </c>
    </row>
    <row r="368" spans="1:3" x14ac:dyDescent="0.55000000000000004">
      <c r="A368" s="15">
        <v>11293</v>
      </c>
      <c r="B368" s="14">
        <v>1</v>
      </c>
      <c r="C368" s="19">
        <f t="shared" si="5"/>
        <v>11323</v>
      </c>
    </row>
    <row r="369" spans="1:3" x14ac:dyDescent="0.55000000000000004">
      <c r="A369" s="15">
        <v>11324</v>
      </c>
      <c r="B369" s="14">
        <v>1</v>
      </c>
      <c r="C369" s="19">
        <f t="shared" si="5"/>
        <v>11354</v>
      </c>
    </row>
    <row r="370" spans="1:3" x14ac:dyDescent="0.55000000000000004">
      <c r="A370" s="15">
        <v>11355</v>
      </c>
      <c r="B370" s="14">
        <v>1</v>
      </c>
      <c r="C370" s="19">
        <f t="shared" si="5"/>
        <v>11382</v>
      </c>
    </row>
    <row r="371" spans="1:3" x14ac:dyDescent="0.55000000000000004">
      <c r="A371" s="15">
        <v>11383</v>
      </c>
      <c r="B371" s="14">
        <v>1</v>
      </c>
      <c r="C371" s="19">
        <f t="shared" si="5"/>
        <v>11413</v>
      </c>
    </row>
    <row r="372" spans="1:3" x14ac:dyDescent="0.55000000000000004">
      <c r="A372" s="15">
        <v>11414</v>
      </c>
      <c r="B372" s="14">
        <v>1</v>
      </c>
      <c r="C372" s="19">
        <f t="shared" si="5"/>
        <v>11443</v>
      </c>
    </row>
    <row r="373" spans="1:3" x14ac:dyDescent="0.55000000000000004">
      <c r="A373" s="15">
        <v>11444</v>
      </c>
      <c r="B373" s="14">
        <v>1</v>
      </c>
      <c r="C373" s="19">
        <f t="shared" si="5"/>
        <v>11474</v>
      </c>
    </row>
    <row r="374" spans="1:3" x14ac:dyDescent="0.55000000000000004">
      <c r="A374" s="15">
        <v>11475</v>
      </c>
      <c r="B374" s="14">
        <v>1</v>
      </c>
      <c r="C374" s="19">
        <f t="shared" si="5"/>
        <v>11504</v>
      </c>
    </row>
    <row r="375" spans="1:3" x14ac:dyDescent="0.55000000000000004">
      <c r="A375" s="15">
        <v>11505</v>
      </c>
      <c r="B375" s="14">
        <v>1</v>
      </c>
      <c r="C375" s="19">
        <f t="shared" si="5"/>
        <v>11535</v>
      </c>
    </row>
    <row r="376" spans="1:3" x14ac:dyDescent="0.55000000000000004">
      <c r="A376" s="15">
        <v>11536</v>
      </c>
      <c r="B376" s="14">
        <v>1</v>
      </c>
      <c r="C376" s="19">
        <f t="shared" si="5"/>
        <v>11566</v>
      </c>
    </row>
    <row r="377" spans="1:3" x14ac:dyDescent="0.55000000000000004">
      <c r="A377" s="15">
        <v>11567</v>
      </c>
      <c r="B377" s="14">
        <v>1</v>
      </c>
      <c r="C377" s="19">
        <f t="shared" si="5"/>
        <v>11596</v>
      </c>
    </row>
    <row r="378" spans="1:3" x14ac:dyDescent="0.55000000000000004">
      <c r="A378" s="15">
        <v>11597</v>
      </c>
      <c r="B378" s="14">
        <v>1</v>
      </c>
      <c r="C378" s="19">
        <f t="shared" si="5"/>
        <v>11627</v>
      </c>
    </row>
    <row r="379" spans="1:3" x14ac:dyDescent="0.55000000000000004">
      <c r="A379" s="15">
        <v>11628</v>
      </c>
      <c r="B379" s="14">
        <v>1</v>
      </c>
      <c r="C379" s="19">
        <f t="shared" si="5"/>
        <v>11657</v>
      </c>
    </row>
    <row r="380" spans="1:3" x14ac:dyDescent="0.55000000000000004">
      <c r="A380" s="15">
        <v>11658</v>
      </c>
      <c r="B380" s="14">
        <v>1</v>
      </c>
      <c r="C380" s="19">
        <f t="shared" si="5"/>
        <v>11688</v>
      </c>
    </row>
    <row r="381" spans="1:3" x14ac:dyDescent="0.55000000000000004">
      <c r="A381" s="15">
        <v>11689</v>
      </c>
      <c r="B381" s="14">
        <v>1</v>
      </c>
      <c r="C381" s="19">
        <f t="shared" si="5"/>
        <v>11719</v>
      </c>
    </row>
    <row r="382" spans="1:3" x14ac:dyDescent="0.55000000000000004">
      <c r="A382" s="15">
        <v>11720</v>
      </c>
      <c r="B382" s="14">
        <v>1</v>
      </c>
      <c r="C382" s="19">
        <f t="shared" si="5"/>
        <v>11748</v>
      </c>
    </row>
    <row r="383" spans="1:3" x14ac:dyDescent="0.55000000000000004">
      <c r="A383" s="15">
        <v>11749</v>
      </c>
      <c r="B383" s="14">
        <v>1</v>
      </c>
      <c r="C383" s="19">
        <f t="shared" si="5"/>
        <v>11779</v>
      </c>
    </row>
    <row r="384" spans="1:3" x14ac:dyDescent="0.55000000000000004">
      <c r="A384" s="15">
        <v>11780</v>
      </c>
      <c r="B384" s="14">
        <v>1</v>
      </c>
      <c r="C384" s="19">
        <f t="shared" si="5"/>
        <v>11809</v>
      </c>
    </row>
    <row r="385" spans="1:3" x14ac:dyDescent="0.55000000000000004">
      <c r="A385" s="15">
        <v>11810</v>
      </c>
      <c r="B385" s="14">
        <v>1</v>
      </c>
      <c r="C385" s="19">
        <f t="shared" si="5"/>
        <v>11840</v>
      </c>
    </row>
    <row r="386" spans="1:3" x14ac:dyDescent="0.55000000000000004">
      <c r="A386" s="15">
        <v>11841</v>
      </c>
      <c r="B386" s="14">
        <v>1</v>
      </c>
      <c r="C386" s="19">
        <f t="shared" si="5"/>
        <v>11870</v>
      </c>
    </row>
    <row r="387" spans="1:3" x14ac:dyDescent="0.55000000000000004">
      <c r="A387" s="15">
        <v>11871</v>
      </c>
      <c r="B387" s="14">
        <v>1</v>
      </c>
      <c r="C387" s="19">
        <f t="shared" si="5"/>
        <v>11901</v>
      </c>
    </row>
    <row r="388" spans="1:3" x14ac:dyDescent="0.55000000000000004">
      <c r="A388" s="15">
        <v>11902</v>
      </c>
      <c r="B388" s="14">
        <v>1</v>
      </c>
      <c r="C388" s="19">
        <f t="shared" si="5"/>
        <v>11932</v>
      </c>
    </row>
    <row r="389" spans="1:3" x14ac:dyDescent="0.55000000000000004">
      <c r="A389" s="15">
        <v>11933</v>
      </c>
      <c r="B389" s="14">
        <v>1</v>
      </c>
      <c r="C389" s="19">
        <f t="shared" si="5"/>
        <v>11962</v>
      </c>
    </row>
    <row r="390" spans="1:3" x14ac:dyDescent="0.55000000000000004">
      <c r="A390" s="15">
        <v>11963</v>
      </c>
      <c r="B390" s="14">
        <v>1</v>
      </c>
      <c r="C390" s="19">
        <f t="shared" si="5"/>
        <v>11993</v>
      </c>
    </row>
    <row r="391" spans="1:3" x14ac:dyDescent="0.55000000000000004">
      <c r="A391" s="15">
        <v>11994</v>
      </c>
      <c r="B391" s="14">
        <v>1</v>
      </c>
      <c r="C391" s="19">
        <f t="shared" si="5"/>
        <v>12023</v>
      </c>
    </row>
    <row r="392" spans="1:3" x14ac:dyDescent="0.55000000000000004">
      <c r="A392" s="15">
        <v>12024</v>
      </c>
      <c r="B392" s="14">
        <v>1</v>
      </c>
      <c r="C392" s="19">
        <f t="shared" si="5"/>
        <v>12054</v>
      </c>
    </row>
    <row r="393" spans="1:3" x14ac:dyDescent="0.55000000000000004">
      <c r="A393" s="15">
        <v>12055</v>
      </c>
      <c r="B393" s="14">
        <v>1</v>
      </c>
      <c r="C393" s="19">
        <f t="shared" ref="C393:C456" si="6">IF(A393="","",EOMONTH(A393,0))</f>
        <v>12085</v>
      </c>
    </row>
    <row r="394" spans="1:3" x14ac:dyDescent="0.55000000000000004">
      <c r="A394" s="15">
        <v>12086</v>
      </c>
      <c r="B394" s="14">
        <v>1</v>
      </c>
      <c r="C394" s="19">
        <f t="shared" si="6"/>
        <v>12113</v>
      </c>
    </row>
    <row r="395" spans="1:3" x14ac:dyDescent="0.55000000000000004">
      <c r="A395" s="15">
        <v>12114</v>
      </c>
      <c r="B395" s="14">
        <v>1</v>
      </c>
      <c r="C395" s="19">
        <f t="shared" si="6"/>
        <v>12144</v>
      </c>
    </row>
    <row r="396" spans="1:3" x14ac:dyDescent="0.55000000000000004">
      <c r="A396" s="15">
        <v>12145</v>
      </c>
      <c r="B396" s="14">
        <v>0</v>
      </c>
      <c r="C396" s="19">
        <f t="shared" si="6"/>
        <v>12174</v>
      </c>
    </row>
    <row r="397" spans="1:3" x14ac:dyDescent="0.55000000000000004">
      <c r="A397" s="15">
        <v>12175</v>
      </c>
      <c r="B397" s="14">
        <v>0</v>
      </c>
      <c r="C397" s="19">
        <f t="shared" si="6"/>
        <v>12205</v>
      </c>
    </row>
    <row r="398" spans="1:3" x14ac:dyDescent="0.55000000000000004">
      <c r="A398" s="15">
        <v>12206</v>
      </c>
      <c r="B398" s="14">
        <v>0</v>
      </c>
      <c r="C398" s="19">
        <f t="shared" si="6"/>
        <v>12235</v>
      </c>
    </row>
    <row r="399" spans="1:3" x14ac:dyDescent="0.55000000000000004">
      <c r="A399" s="15">
        <v>12236</v>
      </c>
      <c r="B399" s="14">
        <v>0</v>
      </c>
      <c r="C399" s="19">
        <f t="shared" si="6"/>
        <v>12266</v>
      </c>
    </row>
    <row r="400" spans="1:3" x14ac:dyDescent="0.55000000000000004">
      <c r="A400" s="15">
        <v>12267</v>
      </c>
      <c r="B400" s="14">
        <v>0</v>
      </c>
      <c r="C400" s="19">
        <f t="shared" si="6"/>
        <v>12297</v>
      </c>
    </row>
    <row r="401" spans="1:3" x14ac:dyDescent="0.55000000000000004">
      <c r="A401" s="15">
        <v>12298</v>
      </c>
      <c r="B401" s="14">
        <v>0</v>
      </c>
      <c r="C401" s="19">
        <f t="shared" si="6"/>
        <v>12327</v>
      </c>
    </row>
    <row r="402" spans="1:3" x14ac:dyDescent="0.55000000000000004">
      <c r="A402" s="15">
        <v>12328</v>
      </c>
      <c r="B402" s="14">
        <v>0</v>
      </c>
      <c r="C402" s="19">
        <f t="shared" si="6"/>
        <v>12358</v>
      </c>
    </row>
    <row r="403" spans="1:3" x14ac:dyDescent="0.55000000000000004">
      <c r="A403" s="15">
        <v>12359</v>
      </c>
      <c r="B403" s="14">
        <v>0</v>
      </c>
      <c r="C403" s="19">
        <f t="shared" si="6"/>
        <v>12388</v>
      </c>
    </row>
    <row r="404" spans="1:3" x14ac:dyDescent="0.55000000000000004">
      <c r="A404" s="15">
        <v>12389</v>
      </c>
      <c r="B404" s="14">
        <v>0</v>
      </c>
      <c r="C404" s="19">
        <f t="shared" si="6"/>
        <v>12419</v>
      </c>
    </row>
    <row r="405" spans="1:3" x14ac:dyDescent="0.55000000000000004">
      <c r="A405" s="15">
        <v>12420</v>
      </c>
      <c r="B405" s="14">
        <v>0</v>
      </c>
      <c r="C405" s="19">
        <f t="shared" si="6"/>
        <v>12450</v>
      </c>
    </row>
    <row r="406" spans="1:3" x14ac:dyDescent="0.55000000000000004">
      <c r="A406" s="15">
        <v>12451</v>
      </c>
      <c r="B406" s="14">
        <v>0</v>
      </c>
      <c r="C406" s="19">
        <f t="shared" si="6"/>
        <v>12478</v>
      </c>
    </row>
    <row r="407" spans="1:3" x14ac:dyDescent="0.55000000000000004">
      <c r="A407" s="15">
        <v>12479</v>
      </c>
      <c r="B407" s="14">
        <v>0</v>
      </c>
      <c r="C407" s="19">
        <f t="shared" si="6"/>
        <v>12509</v>
      </c>
    </row>
    <row r="408" spans="1:3" x14ac:dyDescent="0.55000000000000004">
      <c r="A408" s="15">
        <v>12510</v>
      </c>
      <c r="B408" s="14">
        <v>0</v>
      </c>
      <c r="C408" s="19">
        <f t="shared" si="6"/>
        <v>12539</v>
      </c>
    </row>
    <row r="409" spans="1:3" x14ac:dyDescent="0.55000000000000004">
      <c r="A409" s="15">
        <v>12540</v>
      </c>
      <c r="B409" s="14">
        <v>0</v>
      </c>
      <c r="C409" s="19">
        <f t="shared" si="6"/>
        <v>12570</v>
      </c>
    </row>
    <row r="410" spans="1:3" x14ac:dyDescent="0.55000000000000004">
      <c r="A410" s="15">
        <v>12571</v>
      </c>
      <c r="B410" s="14">
        <v>0</v>
      </c>
      <c r="C410" s="19">
        <f t="shared" si="6"/>
        <v>12600</v>
      </c>
    </row>
    <row r="411" spans="1:3" x14ac:dyDescent="0.55000000000000004">
      <c r="A411" s="15">
        <v>12601</v>
      </c>
      <c r="B411" s="14">
        <v>0</v>
      </c>
      <c r="C411" s="19">
        <f t="shared" si="6"/>
        <v>12631</v>
      </c>
    </row>
    <row r="412" spans="1:3" x14ac:dyDescent="0.55000000000000004">
      <c r="A412" s="15">
        <v>12632</v>
      </c>
      <c r="B412" s="14">
        <v>0</v>
      </c>
      <c r="C412" s="19">
        <f t="shared" si="6"/>
        <v>12662</v>
      </c>
    </row>
    <row r="413" spans="1:3" x14ac:dyDescent="0.55000000000000004">
      <c r="A413" s="15">
        <v>12663</v>
      </c>
      <c r="B413" s="14">
        <v>0</v>
      </c>
      <c r="C413" s="19">
        <f t="shared" si="6"/>
        <v>12692</v>
      </c>
    </row>
    <row r="414" spans="1:3" x14ac:dyDescent="0.55000000000000004">
      <c r="A414" s="15">
        <v>12693</v>
      </c>
      <c r="B414" s="14">
        <v>0</v>
      </c>
      <c r="C414" s="19">
        <f t="shared" si="6"/>
        <v>12723</v>
      </c>
    </row>
    <row r="415" spans="1:3" x14ac:dyDescent="0.55000000000000004">
      <c r="A415" s="15">
        <v>12724</v>
      </c>
      <c r="B415" s="14">
        <v>0</v>
      </c>
      <c r="C415" s="19">
        <f t="shared" si="6"/>
        <v>12753</v>
      </c>
    </row>
    <row r="416" spans="1:3" x14ac:dyDescent="0.55000000000000004">
      <c r="A416" s="15">
        <v>12754</v>
      </c>
      <c r="B416" s="14">
        <v>0</v>
      </c>
      <c r="C416" s="19">
        <f t="shared" si="6"/>
        <v>12784</v>
      </c>
    </row>
    <row r="417" spans="1:3" x14ac:dyDescent="0.55000000000000004">
      <c r="A417" s="15">
        <v>12785</v>
      </c>
      <c r="B417" s="14">
        <v>0</v>
      </c>
      <c r="C417" s="19">
        <f t="shared" si="6"/>
        <v>12815</v>
      </c>
    </row>
    <row r="418" spans="1:3" x14ac:dyDescent="0.55000000000000004">
      <c r="A418" s="15">
        <v>12816</v>
      </c>
      <c r="B418" s="14">
        <v>0</v>
      </c>
      <c r="C418" s="19">
        <f t="shared" si="6"/>
        <v>12843</v>
      </c>
    </row>
    <row r="419" spans="1:3" x14ac:dyDescent="0.55000000000000004">
      <c r="A419" s="15">
        <v>12844</v>
      </c>
      <c r="B419" s="14">
        <v>0</v>
      </c>
      <c r="C419" s="19">
        <f t="shared" si="6"/>
        <v>12874</v>
      </c>
    </row>
    <row r="420" spans="1:3" x14ac:dyDescent="0.55000000000000004">
      <c r="A420" s="15">
        <v>12875</v>
      </c>
      <c r="B420" s="14">
        <v>0</v>
      </c>
      <c r="C420" s="19">
        <f t="shared" si="6"/>
        <v>12904</v>
      </c>
    </row>
    <row r="421" spans="1:3" x14ac:dyDescent="0.55000000000000004">
      <c r="A421" s="15">
        <v>12905</v>
      </c>
      <c r="B421" s="14">
        <v>0</v>
      </c>
      <c r="C421" s="19">
        <f t="shared" si="6"/>
        <v>12935</v>
      </c>
    </row>
    <row r="422" spans="1:3" x14ac:dyDescent="0.55000000000000004">
      <c r="A422" s="15">
        <v>12936</v>
      </c>
      <c r="B422" s="14">
        <v>0</v>
      </c>
      <c r="C422" s="19">
        <f t="shared" si="6"/>
        <v>12965</v>
      </c>
    </row>
    <row r="423" spans="1:3" x14ac:dyDescent="0.55000000000000004">
      <c r="A423" s="15">
        <v>12966</v>
      </c>
      <c r="B423" s="14">
        <v>0</v>
      </c>
      <c r="C423" s="19">
        <f t="shared" si="6"/>
        <v>12996</v>
      </c>
    </row>
    <row r="424" spans="1:3" x14ac:dyDescent="0.55000000000000004">
      <c r="A424" s="15">
        <v>12997</v>
      </c>
      <c r="B424" s="14">
        <v>0</v>
      </c>
      <c r="C424" s="19">
        <f t="shared" si="6"/>
        <v>13027</v>
      </c>
    </row>
    <row r="425" spans="1:3" x14ac:dyDescent="0.55000000000000004">
      <c r="A425" s="15">
        <v>13028</v>
      </c>
      <c r="B425" s="14">
        <v>0</v>
      </c>
      <c r="C425" s="19">
        <f t="shared" si="6"/>
        <v>13057</v>
      </c>
    </row>
    <row r="426" spans="1:3" x14ac:dyDescent="0.55000000000000004">
      <c r="A426" s="15">
        <v>13058</v>
      </c>
      <c r="B426" s="14">
        <v>0</v>
      </c>
      <c r="C426" s="19">
        <f t="shared" si="6"/>
        <v>13088</v>
      </c>
    </row>
    <row r="427" spans="1:3" x14ac:dyDescent="0.55000000000000004">
      <c r="A427" s="15">
        <v>13089</v>
      </c>
      <c r="B427" s="14">
        <v>0</v>
      </c>
      <c r="C427" s="19">
        <f t="shared" si="6"/>
        <v>13118</v>
      </c>
    </row>
    <row r="428" spans="1:3" x14ac:dyDescent="0.55000000000000004">
      <c r="A428" s="15">
        <v>13119</v>
      </c>
      <c r="B428" s="14">
        <v>0</v>
      </c>
      <c r="C428" s="19">
        <f t="shared" si="6"/>
        <v>13149</v>
      </c>
    </row>
    <row r="429" spans="1:3" x14ac:dyDescent="0.55000000000000004">
      <c r="A429" s="15">
        <v>13150</v>
      </c>
      <c r="B429" s="14">
        <v>0</v>
      </c>
      <c r="C429" s="19">
        <f t="shared" si="6"/>
        <v>13180</v>
      </c>
    </row>
    <row r="430" spans="1:3" x14ac:dyDescent="0.55000000000000004">
      <c r="A430" s="15">
        <v>13181</v>
      </c>
      <c r="B430" s="14">
        <v>0</v>
      </c>
      <c r="C430" s="19">
        <f t="shared" si="6"/>
        <v>13209</v>
      </c>
    </row>
    <row r="431" spans="1:3" x14ac:dyDescent="0.55000000000000004">
      <c r="A431" s="15">
        <v>13210</v>
      </c>
      <c r="B431" s="14">
        <v>0</v>
      </c>
      <c r="C431" s="19">
        <f t="shared" si="6"/>
        <v>13240</v>
      </c>
    </row>
    <row r="432" spans="1:3" x14ac:dyDescent="0.55000000000000004">
      <c r="A432" s="15">
        <v>13241</v>
      </c>
      <c r="B432" s="14">
        <v>0</v>
      </c>
      <c r="C432" s="19">
        <f t="shared" si="6"/>
        <v>13270</v>
      </c>
    </row>
    <row r="433" spans="1:3" x14ac:dyDescent="0.55000000000000004">
      <c r="A433" s="15">
        <v>13271</v>
      </c>
      <c r="B433" s="14">
        <v>0</v>
      </c>
      <c r="C433" s="19">
        <f t="shared" si="6"/>
        <v>13301</v>
      </c>
    </row>
    <row r="434" spans="1:3" x14ac:dyDescent="0.55000000000000004">
      <c r="A434" s="15">
        <v>13302</v>
      </c>
      <c r="B434" s="14">
        <v>0</v>
      </c>
      <c r="C434" s="19">
        <f t="shared" si="6"/>
        <v>13331</v>
      </c>
    </row>
    <row r="435" spans="1:3" x14ac:dyDescent="0.55000000000000004">
      <c r="A435" s="15">
        <v>13332</v>
      </c>
      <c r="B435" s="14">
        <v>0</v>
      </c>
      <c r="C435" s="19">
        <f t="shared" si="6"/>
        <v>13362</v>
      </c>
    </row>
    <row r="436" spans="1:3" x14ac:dyDescent="0.55000000000000004">
      <c r="A436" s="15">
        <v>13363</v>
      </c>
      <c r="B436" s="14">
        <v>0</v>
      </c>
      <c r="C436" s="19">
        <f t="shared" si="6"/>
        <v>13393</v>
      </c>
    </row>
    <row r="437" spans="1:3" x14ac:dyDescent="0.55000000000000004">
      <c r="A437" s="15">
        <v>13394</v>
      </c>
      <c r="B437" s="14">
        <v>0</v>
      </c>
      <c r="C437" s="19">
        <f t="shared" si="6"/>
        <v>13423</v>
      </c>
    </row>
    <row r="438" spans="1:3" x14ac:dyDescent="0.55000000000000004">
      <c r="A438" s="15">
        <v>13424</v>
      </c>
      <c r="B438" s="14">
        <v>0</v>
      </c>
      <c r="C438" s="19">
        <f t="shared" si="6"/>
        <v>13454</v>
      </c>
    </row>
    <row r="439" spans="1:3" x14ac:dyDescent="0.55000000000000004">
      <c r="A439" s="15">
        <v>13455</v>
      </c>
      <c r="B439" s="14">
        <v>0</v>
      </c>
      <c r="C439" s="19">
        <f t="shared" si="6"/>
        <v>13484</v>
      </c>
    </row>
    <row r="440" spans="1:3" x14ac:dyDescent="0.55000000000000004">
      <c r="A440" s="15">
        <v>13485</v>
      </c>
      <c r="B440" s="14">
        <v>0</v>
      </c>
      <c r="C440" s="19">
        <f t="shared" si="6"/>
        <v>13515</v>
      </c>
    </row>
    <row r="441" spans="1:3" x14ac:dyDescent="0.55000000000000004">
      <c r="A441" s="15">
        <v>13516</v>
      </c>
      <c r="B441" s="14">
        <v>0</v>
      </c>
      <c r="C441" s="19">
        <f t="shared" si="6"/>
        <v>13546</v>
      </c>
    </row>
    <row r="442" spans="1:3" x14ac:dyDescent="0.55000000000000004">
      <c r="A442" s="15">
        <v>13547</v>
      </c>
      <c r="B442" s="14">
        <v>0</v>
      </c>
      <c r="C442" s="19">
        <f t="shared" si="6"/>
        <v>13574</v>
      </c>
    </row>
    <row r="443" spans="1:3" x14ac:dyDescent="0.55000000000000004">
      <c r="A443" s="15">
        <v>13575</v>
      </c>
      <c r="B443" s="14">
        <v>0</v>
      </c>
      <c r="C443" s="19">
        <f t="shared" si="6"/>
        <v>13605</v>
      </c>
    </row>
    <row r="444" spans="1:3" x14ac:dyDescent="0.55000000000000004">
      <c r="A444" s="15">
        <v>13606</v>
      </c>
      <c r="B444" s="14">
        <v>0</v>
      </c>
      <c r="C444" s="19">
        <f t="shared" si="6"/>
        <v>13635</v>
      </c>
    </row>
    <row r="445" spans="1:3" x14ac:dyDescent="0.55000000000000004">
      <c r="A445" s="15">
        <v>13636</v>
      </c>
      <c r="B445" s="14">
        <v>1</v>
      </c>
      <c r="C445" s="19">
        <f t="shared" si="6"/>
        <v>13666</v>
      </c>
    </row>
    <row r="446" spans="1:3" x14ac:dyDescent="0.55000000000000004">
      <c r="A446" s="15">
        <v>13667</v>
      </c>
      <c r="B446" s="14">
        <v>1</v>
      </c>
      <c r="C446" s="19">
        <f t="shared" si="6"/>
        <v>13696</v>
      </c>
    </row>
    <row r="447" spans="1:3" x14ac:dyDescent="0.55000000000000004">
      <c r="A447" s="15">
        <v>13697</v>
      </c>
      <c r="B447" s="14">
        <v>1</v>
      </c>
      <c r="C447" s="19">
        <f t="shared" si="6"/>
        <v>13727</v>
      </c>
    </row>
    <row r="448" spans="1:3" x14ac:dyDescent="0.55000000000000004">
      <c r="A448" s="15">
        <v>13728</v>
      </c>
      <c r="B448" s="14">
        <v>1</v>
      </c>
      <c r="C448" s="19">
        <f t="shared" si="6"/>
        <v>13758</v>
      </c>
    </row>
    <row r="449" spans="1:3" x14ac:dyDescent="0.55000000000000004">
      <c r="A449" s="15">
        <v>13759</v>
      </c>
      <c r="B449" s="14">
        <v>1</v>
      </c>
      <c r="C449" s="19">
        <f t="shared" si="6"/>
        <v>13788</v>
      </c>
    </row>
    <row r="450" spans="1:3" x14ac:dyDescent="0.55000000000000004">
      <c r="A450" s="15">
        <v>13789</v>
      </c>
      <c r="B450" s="14">
        <v>1</v>
      </c>
      <c r="C450" s="19">
        <f t="shared" si="6"/>
        <v>13819</v>
      </c>
    </row>
    <row r="451" spans="1:3" x14ac:dyDescent="0.55000000000000004">
      <c r="A451" s="15">
        <v>13820</v>
      </c>
      <c r="B451" s="14">
        <v>1</v>
      </c>
      <c r="C451" s="19">
        <f t="shared" si="6"/>
        <v>13849</v>
      </c>
    </row>
    <row r="452" spans="1:3" x14ac:dyDescent="0.55000000000000004">
      <c r="A452" s="15">
        <v>13850</v>
      </c>
      <c r="B452" s="14">
        <v>1</v>
      </c>
      <c r="C452" s="19">
        <f t="shared" si="6"/>
        <v>13880</v>
      </c>
    </row>
    <row r="453" spans="1:3" x14ac:dyDescent="0.55000000000000004">
      <c r="A453" s="15">
        <v>13881</v>
      </c>
      <c r="B453" s="14">
        <v>1</v>
      </c>
      <c r="C453" s="19">
        <f t="shared" si="6"/>
        <v>13911</v>
      </c>
    </row>
    <row r="454" spans="1:3" x14ac:dyDescent="0.55000000000000004">
      <c r="A454" s="15">
        <v>13912</v>
      </c>
      <c r="B454" s="14">
        <v>1</v>
      </c>
      <c r="C454" s="19">
        <f t="shared" si="6"/>
        <v>13939</v>
      </c>
    </row>
    <row r="455" spans="1:3" x14ac:dyDescent="0.55000000000000004">
      <c r="A455" s="15">
        <v>13940</v>
      </c>
      <c r="B455" s="14">
        <v>1</v>
      </c>
      <c r="C455" s="19">
        <f t="shared" si="6"/>
        <v>13970</v>
      </c>
    </row>
    <row r="456" spans="1:3" x14ac:dyDescent="0.55000000000000004">
      <c r="A456" s="15">
        <v>13971</v>
      </c>
      <c r="B456" s="14">
        <v>1</v>
      </c>
      <c r="C456" s="19">
        <f t="shared" si="6"/>
        <v>14000</v>
      </c>
    </row>
    <row r="457" spans="1:3" x14ac:dyDescent="0.55000000000000004">
      <c r="A457" s="15">
        <v>14001</v>
      </c>
      <c r="B457" s="14">
        <v>1</v>
      </c>
      <c r="C457" s="19">
        <f t="shared" ref="C457:C520" si="7">IF(A457="","",EOMONTH(A457,0))</f>
        <v>14031</v>
      </c>
    </row>
    <row r="458" spans="1:3" x14ac:dyDescent="0.55000000000000004">
      <c r="A458" s="15">
        <v>14032</v>
      </c>
      <c r="B458" s="14">
        <v>1</v>
      </c>
      <c r="C458" s="19">
        <f t="shared" si="7"/>
        <v>14061</v>
      </c>
    </row>
    <row r="459" spans="1:3" x14ac:dyDescent="0.55000000000000004">
      <c r="A459" s="15">
        <v>14062</v>
      </c>
      <c r="B459" s="14">
        <v>0</v>
      </c>
      <c r="C459" s="19">
        <f t="shared" si="7"/>
        <v>14092</v>
      </c>
    </row>
    <row r="460" spans="1:3" x14ac:dyDescent="0.55000000000000004">
      <c r="A460" s="15">
        <v>14093</v>
      </c>
      <c r="B460" s="14">
        <v>0</v>
      </c>
      <c r="C460" s="19">
        <f t="shared" si="7"/>
        <v>14123</v>
      </c>
    </row>
    <row r="461" spans="1:3" x14ac:dyDescent="0.55000000000000004">
      <c r="A461" s="15">
        <v>14124</v>
      </c>
      <c r="B461" s="14">
        <v>0</v>
      </c>
      <c r="C461" s="19">
        <f t="shared" si="7"/>
        <v>14153</v>
      </c>
    </row>
    <row r="462" spans="1:3" x14ac:dyDescent="0.55000000000000004">
      <c r="A462" s="15">
        <v>14154</v>
      </c>
      <c r="B462" s="14">
        <v>0</v>
      </c>
      <c r="C462" s="19">
        <f t="shared" si="7"/>
        <v>14184</v>
      </c>
    </row>
    <row r="463" spans="1:3" x14ac:dyDescent="0.55000000000000004">
      <c r="A463" s="15">
        <v>14185</v>
      </c>
      <c r="B463" s="14">
        <v>0</v>
      </c>
      <c r="C463" s="19">
        <f t="shared" si="7"/>
        <v>14214</v>
      </c>
    </row>
    <row r="464" spans="1:3" x14ac:dyDescent="0.55000000000000004">
      <c r="A464" s="15">
        <v>14215</v>
      </c>
      <c r="B464" s="14">
        <v>0</v>
      </c>
      <c r="C464" s="19">
        <f t="shared" si="7"/>
        <v>14245</v>
      </c>
    </row>
    <row r="465" spans="1:3" x14ac:dyDescent="0.55000000000000004">
      <c r="A465" s="15">
        <v>14246</v>
      </c>
      <c r="B465" s="14">
        <v>0</v>
      </c>
      <c r="C465" s="19">
        <f t="shared" si="7"/>
        <v>14276</v>
      </c>
    </row>
    <row r="466" spans="1:3" x14ac:dyDescent="0.55000000000000004">
      <c r="A466" s="15">
        <v>14277</v>
      </c>
      <c r="B466" s="14">
        <v>0</v>
      </c>
      <c r="C466" s="19">
        <f t="shared" si="7"/>
        <v>14304</v>
      </c>
    </row>
    <row r="467" spans="1:3" x14ac:dyDescent="0.55000000000000004">
      <c r="A467" s="15">
        <v>14305</v>
      </c>
      <c r="B467" s="14">
        <v>0</v>
      </c>
      <c r="C467" s="19">
        <f t="shared" si="7"/>
        <v>14335</v>
      </c>
    </row>
    <row r="468" spans="1:3" x14ac:dyDescent="0.55000000000000004">
      <c r="A468" s="15">
        <v>14336</v>
      </c>
      <c r="B468" s="14">
        <v>0</v>
      </c>
      <c r="C468" s="19">
        <f t="shared" si="7"/>
        <v>14365</v>
      </c>
    </row>
    <row r="469" spans="1:3" x14ac:dyDescent="0.55000000000000004">
      <c r="A469" s="15">
        <v>14366</v>
      </c>
      <c r="B469" s="14">
        <v>0</v>
      </c>
      <c r="C469" s="19">
        <f t="shared" si="7"/>
        <v>14396</v>
      </c>
    </row>
    <row r="470" spans="1:3" x14ac:dyDescent="0.55000000000000004">
      <c r="A470" s="15">
        <v>14397</v>
      </c>
      <c r="B470" s="14">
        <v>0</v>
      </c>
      <c r="C470" s="19">
        <f t="shared" si="7"/>
        <v>14426</v>
      </c>
    </row>
    <row r="471" spans="1:3" x14ac:dyDescent="0.55000000000000004">
      <c r="A471" s="15">
        <v>14427</v>
      </c>
      <c r="B471" s="14">
        <v>0</v>
      </c>
      <c r="C471" s="19">
        <f t="shared" si="7"/>
        <v>14457</v>
      </c>
    </row>
    <row r="472" spans="1:3" x14ac:dyDescent="0.55000000000000004">
      <c r="A472" s="15">
        <v>14458</v>
      </c>
      <c r="B472" s="14">
        <v>0</v>
      </c>
      <c r="C472" s="19">
        <f t="shared" si="7"/>
        <v>14488</v>
      </c>
    </row>
    <row r="473" spans="1:3" x14ac:dyDescent="0.55000000000000004">
      <c r="A473" s="15">
        <v>14489</v>
      </c>
      <c r="B473" s="14">
        <v>0</v>
      </c>
      <c r="C473" s="19">
        <f t="shared" si="7"/>
        <v>14518</v>
      </c>
    </row>
    <row r="474" spans="1:3" x14ac:dyDescent="0.55000000000000004">
      <c r="A474" s="15">
        <v>14519</v>
      </c>
      <c r="B474" s="14">
        <v>0</v>
      </c>
      <c r="C474" s="19">
        <f t="shared" si="7"/>
        <v>14549</v>
      </c>
    </row>
    <row r="475" spans="1:3" x14ac:dyDescent="0.55000000000000004">
      <c r="A475" s="15">
        <v>14550</v>
      </c>
      <c r="B475" s="14">
        <v>0</v>
      </c>
      <c r="C475" s="19">
        <f t="shared" si="7"/>
        <v>14579</v>
      </c>
    </row>
    <row r="476" spans="1:3" x14ac:dyDescent="0.55000000000000004">
      <c r="A476" s="15">
        <v>14580</v>
      </c>
      <c r="B476" s="14">
        <v>0</v>
      </c>
      <c r="C476" s="19">
        <f t="shared" si="7"/>
        <v>14610</v>
      </c>
    </row>
    <row r="477" spans="1:3" x14ac:dyDescent="0.55000000000000004">
      <c r="A477" s="15">
        <v>14611</v>
      </c>
      <c r="B477" s="14">
        <v>0</v>
      </c>
      <c r="C477" s="19">
        <f t="shared" si="7"/>
        <v>14641</v>
      </c>
    </row>
    <row r="478" spans="1:3" x14ac:dyDescent="0.55000000000000004">
      <c r="A478" s="15">
        <v>14642</v>
      </c>
      <c r="B478" s="14">
        <v>0</v>
      </c>
      <c r="C478" s="19">
        <f t="shared" si="7"/>
        <v>14670</v>
      </c>
    </row>
    <row r="479" spans="1:3" x14ac:dyDescent="0.55000000000000004">
      <c r="A479" s="15">
        <v>14671</v>
      </c>
      <c r="B479" s="14">
        <v>0</v>
      </c>
      <c r="C479" s="19">
        <f t="shared" si="7"/>
        <v>14701</v>
      </c>
    </row>
    <row r="480" spans="1:3" x14ac:dyDescent="0.55000000000000004">
      <c r="A480" s="15">
        <v>14702</v>
      </c>
      <c r="B480" s="14">
        <v>0</v>
      </c>
      <c r="C480" s="19">
        <f t="shared" si="7"/>
        <v>14731</v>
      </c>
    </row>
    <row r="481" spans="1:3" x14ac:dyDescent="0.55000000000000004">
      <c r="A481" s="15">
        <v>14732</v>
      </c>
      <c r="B481" s="14">
        <v>0</v>
      </c>
      <c r="C481" s="19">
        <f t="shared" si="7"/>
        <v>14762</v>
      </c>
    </row>
    <row r="482" spans="1:3" x14ac:dyDescent="0.55000000000000004">
      <c r="A482" s="15">
        <v>14763</v>
      </c>
      <c r="B482" s="14">
        <v>0</v>
      </c>
      <c r="C482" s="19">
        <f t="shared" si="7"/>
        <v>14792</v>
      </c>
    </row>
    <row r="483" spans="1:3" x14ac:dyDescent="0.55000000000000004">
      <c r="A483" s="15">
        <v>14793</v>
      </c>
      <c r="B483" s="14">
        <v>0</v>
      </c>
      <c r="C483" s="19">
        <f t="shared" si="7"/>
        <v>14823</v>
      </c>
    </row>
    <row r="484" spans="1:3" x14ac:dyDescent="0.55000000000000004">
      <c r="A484" s="15">
        <v>14824</v>
      </c>
      <c r="B484" s="14">
        <v>0</v>
      </c>
      <c r="C484" s="19">
        <f t="shared" si="7"/>
        <v>14854</v>
      </c>
    </row>
    <row r="485" spans="1:3" x14ac:dyDescent="0.55000000000000004">
      <c r="A485" s="15">
        <v>14855</v>
      </c>
      <c r="B485" s="14">
        <v>0</v>
      </c>
      <c r="C485" s="19">
        <f t="shared" si="7"/>
        <v>14884</v>
      </c>
    </row>
    <row r="486" spans="1:3" x14ac:dyDescent="0.55000000000000004">
      <c r="A486" s="15">
        <v>14885</v>
      </c>
      <c r="B486" s="14">
        <v>0</v>
      </c>
      <c r="C486" s="19">
        <f t="shared" si="7"/>
        <v>14915</v>
      </c>
    </row>
    <row r="487" spans="1:3" x14ac:dyDescent="0.55000000000000004">
      <c r="A487" s="15">
        <v>14916</v>
      </c>
      <c r="B487" s="14">
        <v>0</v>
      </c>
      <c r="C487" s="19">
        <f t="shared" si="7"/>
        <v>14945</v>
      </c>
    </row>
    <row r="488" spans="1:3" x14ac:dyDescent="0.55000000000000004">
      <c r="A488" s="15">
        <v>14946</v>
      </c>
      <c r="B488" s="14">
        <v>0</v>
      </c>
      <c r="C488" s="19">
        <f t="shared" si="7"/>
        <v>14976</v>
      </c>
    </row>
    <row r="489" spans="1:3" x14ac:dyDescent="0.55000000000000004">
      <c r="A489" s="15">
        <v>14977</v>
      </c>
      <c r="B489" s="14">
        <v>0</v>
      </c>
      <c r="C489" s="19">
        <f t="shared" si="7"/>
        <v>15007</v>
      </c>
    </row>
    <row r="490" spans="1:3" x14ac:dyDescent="0.55000000000000004">
      <c r="A490" s="15">
        <v>15008</v>
      </c>
      <c r="B490" s="14">
        <v>0</v>
      </c>
      <c r="C490" s="19">
        <f t="shared" si="7"/>
        <v>15035</v>
      </c>
    </row>
    <row r="491" spans="1:3" x14ac:dyDescent="0.55000000000000004">
      <c r="A491" s="15">
        <v>15036</v>
      </c>
      <c r="B491" s="14">
        <v>0</v>
      </c>
      <c r="C491" s="19">
        <f t="shared" si="7"/>
        <v>15066</v>
      </c>
    </row>
    <row r="492" spans="1:3" x14ac:dyDescent="0.55000000000000004">
      <c r="A492" s="15">
        <v>15067</v>
      </c>
      <c r="B492" s="14">
        <v>0</v>
      </c>
      <c r="C492" s="19">
        <f t="shared" si="7"/>
        <v>15096</v>
      </c>
    </row>
    <row r="493" spans="1:3" x14ac:dyDescent="0.55000000000000004">
      <c r="A493" s="15">
        <v>15097</v>
      </c>
      <c r="B493" s="14">
        <v>0</v>
      </c>
      <c r="C493" s="19">
        <f t="shared" si="7"/>
        <v>15127</v>
      </c>
    </row>
    <row r="494" spans="1:3" x14ac:dyDescent="0.55000000000000004">
      <c r="A494" s="15">
        <v>15128</v>
      </c>
      <c r="B494" s="14">
        <v>0</v>
      </c>
      <c r="C494" s="19">
        <f t="shared" si="7"/>
        <v>15157</v>
      </c>
    </row>
    <row r="495" spans="1:3" x14ac:dyDescent="0.55000000000000004">
      <c r="A495" s="15">
        <v>15158</v>
      </c>
      <c r="B495" s="14">
        <v>0</v>
      </c>
      <c r="C495" s="19">
        <f t="shared" si="7"/>
        <v>15188</v>
      </c>
    </row>
    <row r="496" spans="1:3" x14ac:dyDescent="0.55000000000000004">
      <c r="A496" s="15">
        <v>15189</v>
      </c>
      <c r="B496" s="14">
        <v>0</v>
      </c>
      <c r="C496" s="19">
        <f t="shared" si="7"/>
        <v>15219</v>
      </c>
    </row>
    <row r="497" spans="1:3" x14ac:dyDescent="0.55000000000000004">
      <c r="A497" s="15">
        <v>15220</v>
      </c>
      <c r="B497" s="14">
        <v>0</v>
      </c>
      <c r="C497" s="19">
        <f t="shared" si="7"/>
        <v>15249</v>
      </c>
    </row>
    <row r="498" spans="1:3" x14ac:dyDescent="0.55000000000000004">
      <c r="A498" s="15">
        <v>15250</v>
      </c>
      <c r="B498" s="14">
        <v>0</v>
      </c>
      <c r="C498" s="19">
        <f t="shared" si="7"/>
        <v>15280</v>
      </c>
    </row>
    <row r="499" spans="1:3" x14ac:dyDescent="0.55000000000000004">
      <c r="A499" s="15">
        <v>15281</v>
      </c>
      <c r="B499" s="14">
        <v>0</v>
      </c>
      <c r="C499" s="19">
        <f t="shared" si="7"/>
        <v>15310</v>
      </c>
    </row>
    <row r="500" spans="1:3" x14ac:dyDescent="0.55000000000000004">
      <c r="A500" s="15">
        <v>15311</v>
      </c>
      <c r="B500" s="14">
        <v>0</v>
      </c>
      <c r="C500" s="19">
        <f t="shared" si="7"/>
        <v>15341</v>
      </c>
    </row>
    <row r="501" spans="1:3" x14ac:dyDescent="0.55000000000000004">
      <c r="A501" s="15">
        <v>15342</v>
      </c>
      <c r="B501" s="14">
        <v>0</v>
      </c>
      <c r="C501" s="19">
        <f t="shared" si="7"/>
        <v>15372</v>
      </c>
    </row>
    <row r="502" spans="1:3" x14ac:dyDescent="0.55000000000000004">
      <c r="A502" s="15">
        <v>15373</v>
      </c>
      <c r="B502" s="14">
        <v>0</v>
      </c>
      <c r="C502" s="19">
        <f t="shared" si="7"/>
        <v>15400</v>
      </c>
    </row>
    <row r="503" spans="1:3" x14ac:dyDescent="0.55000000000000004">
      <c r="A503" s="15">
        <v>15401</v>
      </c>
      <c r="B503" s="14">
        <v>0</v>
      </c>
      <c r="C503" s="19">
        <f t="shared" si="7"/>
        <v>15431</v>
      </c>
    </row>
    <row r="504" spans="1:3" x14ac:dyDescent="0.55000000000000004">
      <c r="A504" s="15">
        <v>15432</v>
      </c>
      <c r="B504" s="14">
        <v>0</v>
      </c>
      <c r="C504" s="19">
        <f t="shared" si="7"/>
        <v>15461</v>
      </c>
    </row>
    <row r="505" spans="1:3" x14ac:dyDescent="0.55000000000000004">
      <c r="A505" s="15">
        <v>15462</v>
      </c>
      <c r="B505" s="14">
        <v>0</v>
      </c>
      <c r="C505" s="19">
        <f t="shared" si="7"/>
        <v>15492</v>
      </c>
    </row>
    <row r="506" spans="1:3" x14ac:dyDescent="0.55000000000000004">
      <c r="A506" s="15">
        <v>15493</v>
      </c>
      <c r="B506" s="14">
        <v>0</v>
      </c>
      <c r="C506" s="19">
        <f t="shared" si="7"/>
        <v>15522</v>
      </c>
    </row>
    <row r="507" spans="1:3" x14ac:dyDescent="0.55000000000000004">
      <c r="A507" s="15">
        <v>15523</v>
      </c>
      <c r="B507" s="14">
        <v>0</v>
      </c>
      <c r="C507" s="19">
        <f t="shared" si="7"/>
        <v>15553</v>
      </c>
    </row>
    <row r="508" spans="1:3" x14ac:dyDescent="0.55000000000000004">
      <c r="A508" s="15">
        <v>15554</v>
      </c>
      <c r="B508" s="14">
        <v>0</v>
      </c>
      <c r="C508" s="19">
        <f t="shared" si="7"/>
        <v>15584</v>
      </c>
    </row>
    <row r="509" spans="1:3" x14ac:dyDescent="0.55000000000000004">
      <c r="A509" s="15">
        <v>15585</v>
      </c>
      <c r="B509" s="14">
        <v>0</v>
      </c>
      <c r="C509" s="19">
        <f t="shared" si="7"/>
        <v>15614</v>
      </c>
    </row>
    <row r="510" spans="1:3" x14ac:dyDescent="0.55000000000000004">
      <c r="A510" s="15">
        <v>15615</v>
      </c>
      <c r="B510" s="14">
        <v>0</v>
      </c>
      <c r="C510" s="19">
        <f t="shared" si="7"/>
        <v>15645</v>
      </c>
    </row>
    <row r="511" spans="1:3" x14ac:dyDescent="0.55000000000000004">
      <c r="A511" s="15">
        <v>15646</v>
      </c>
      <c r="B511" s="14">
        <v>0</v>
      </c>
      <c r="C511" s="19">
        <f t="shared" si="7"/>
        <v>15675</v>
      </c>
    </row>
    <row r="512" spans="1:3" x14ac:dyDescent="0.55000000000000004">
      <c r="A512" s="15">
        <v>15676</v>
      </c>
      <c r="B512" s="14">
        <v>0</v>
      </c>
      <c r="C512" s="19">
        <f t="shared" si="7"/>
        <v>15706</v>
      </c>
    </row>
    <row r="513" spans="1:3" x14ac:dyDescent="0.55000000000000004">
      <c r="A513" s="15">
        <v>15707</v>
      </c>
      <c r="B513" s="14">
        <v>0</v>
      </c>
      <c r="C513" s="19">
        <f t="shared" si="7"/>
        <v>15737</v>
      </c>
    </row>
    <row r="514" spans="1:3" x14ac:dyDescent="0.55000000000000004">
      <c r="A514" s="15">
        <v>15738</v>
      </c>
      <c r="B514" s="14">
        <v>0</v>
      </c>
      <c r="C514" s="19">
        <f t="shared" si="7"/>
        <v>15765</v>
      </c>
    </row>
    <row r="515" spans="1:3" x14ac:dyDescent="0.55000000000000004">
      <c r="A515" s="15">
        <v>15766</v>
      </c>
      <c r="B515" s="14">
        <v>0</v>
      </c>
      <c r="C515" s="19">
        <f t="shared" si="7"/>
        <v>15796</v>
      </c>
    </row>
    <row r="516" spans="1:3" x14ac:dyDescent="0.55000000000000004">
      <c r="A516" s="15">
        <v>15797</v>
      </c>
      <c r="B516" s="14">
        <v>0</v>
      </c>
      <c r="C516" s="19">
        <f t="shared" si="7"/>
        <v>15826</v>
      </c>
    </row>
    <row r="517" spans="1:3" x14ac:dyDescent="0.55000000000000004">
      <c r="A517" s="15">
        <v>15827</v>
      </c>
      <c r="B517" s="14">
        <v>0</v>
      </c>
      <c r="C517" s="19">
        <f t="shared" si="7"/>
        <v>15857</v>
      </c>
    </row>
    <row r="518" spans="1:3" x14ac:dyDescent="0.55000000000000004">
      <c r="A518" s="15">
        <v>15858</v>
      </c>
      <c r="B518" s="14">
        <v>0</v>
      </c>
      <c r="C518" s="19">
        <f t="shared" si="7"/>
        <v>15887</v>
      </c>
    </row>
    <row r="519" spans="1:3" x14ac:dyDescent="0.55000000000000004">
      <c r="A519" s="15">
        <v>15888</v>
      </c>
      <c r="B519" s="14">
        <v>0</v>
      </c>
      <c r="C519" s="19">
        <f t="shared" si="7"/>
        <v>15918</v>
      </c>
    </row>
    <row r="520" spans="1:3" x14ac:dyDescent="0.55000000000000004">
      <c r="A520" s="15">
        <v>15919</v>
      </c>
      <c r="B520" s="14">
        <v>0</v>
      </c>
      <c r="C520" s="19">
        <f t="shared" si="7"/>
        <v>15949</v>
      </c>
    </row>
    <row r="521" spans="1:3" x14ac:dyDescent="0.55000000000000004">
      <c r="A521" s="15">
        <v>15950</v>
      </c>
      <c r="B521" s="14">
        <v>0</v>
      </c>
      <c r="C521" s="19">
        <f t="shared" ref="C521:C584" si="8">IF(A521="","",EOMONTH(A521,0))</f>
        <v>15979</v>
      </c>
    </row>
    <row r="522" spans="1:3" x14ac:dyDescent="0.55000000000000004">
      <c r="A522" s="15">
        <v>15980</v>
      </c>
      <c r="B522" s="14">
        <v>0</v>
      </c>
      <c r="C522" s="19">
        <f t="shared" si="8"/>
        <v>16010</v>
      </c>
    </row>
    <row r="523" spans="1:3" x14ac:dyDescent="0.55000000000000004">
      <c r="A523" s="15">
        <v>16011</v>
      </c>
      <c r="B523" s="14">
        <v>0</v>
      </c>
      <c r="C523" s="19">
        <f t="shared" si="8"/>
        <v>16040</v>
      </c>
    </row>
    <row r="524" spans="1:3" x14ac:dyDescent="0.55000000000000004">
      <c r="A524" s="15">
        <v>16041</v>
      </c>
      <c r="B524" s="14">
        <v>0</v>
      </c>
      <c r="C524" s="19">
        <f t="shared" si="8"/>
        <v>16071</v>
      </c>
    </row>
    <row r="525" spans="1:3" x14ac:dyDescent="0.55000000000000004">
      <c r="A525" s="15">
        <v>16072</v>
      </c>
      <c r="B525" s="14">
        <v>0</v>
      </c>
      <c r="C525" s="19">
        <f t="shared" si="8"/>
        <v>16102</v>
      </c>
    </row>
    <row r="526" spans="1:3" x14ac:dyDescent="0.55000000000000004">
      <c r="A526" s="15">
        <v>16103</v>
      </c>
      <c r="B526" s="14">
        <v>0</v>
      </c>
      <c r="C526" s="19">
        <f t="shared" si="8"/>
        <v>16131</v>
      </c>
    </row>
    <row r="527" spans="1:3" x14ac:dyDescent="0.55000000000000004">
      <c r="A527" s="15">
        <v>16132</v>
      </c>
      <c r="B527" s="14">
        <v>0</v>
      </c>
      <c r="C527" s="19">
        <f t="shared" si="8"/>
        <v>16162</v>
      </c>
    </row>
    <row r="528" spans="1:3" x14ac:dyDescent="0.55000000000000004">
      <c r="A528" s="15">
        <v>16163</v>
      </c>
      <c r="B528" s="14">
        <v>0</v>
      </c>
      <c r="C528" s="19">
        <f t="shared" si="8"/>
        <v>16192</v>
      </c>
    </row>
    <row r="529" spans="1:3" x14ac:dyDescent="0.55000000000000004">
      <c r="A529" s="15">
        <v>16193</v>
      </c>
      <c r="B529" s="14">
        <v>0</v>
      </c>
      <c r="C529" s="19">
        <f t="shared" si="8"/>
        <v>16223</v>
      </c>
    </row>
    <row r="530" spans="1:3" x14ac:dyDescent="0.55000000000000004">
      <c r="A530" s="15">
        <v>16224</v>
      </c>
      <c r="B530" s="14">
        <v>0</v>
      </c>
      <c r="C530" s="19">
        <f t="shared" si="8"/>
        <v>16253</v>
      </c>
    </row>
    <row r="531" spans="1:3" x14ac:dyDescent="0.55000000000000004">
      <c r="A531" s="15">
        <v>16254</v>
      </c>
      <c r="B531" s="14">
        <v>0</v>
      </c>
      <c r="C531" s="19">
        <f t="shared" si="8"/>
        <v>16284</v>
      </c>
    </row>
    <row r="532" spans="1:3" x14ac:dyDescent="0.55000000000000004">
      <c r="A532" s="15">
        <v>16285</v>
      </c>
      <c r="B532" s="14">
        <v>0</v>
      </c>
      <c r="C532" s="19">
        <f t="shared" si="8"/>
        <v>16315</v>
      </c>
    </row>
    <row r="533" spans="1:3" x14ac:dyDescent="0.55000000000000004">
      <c r="A533" s="15">
        <v>16316</v>
      </c>
      <c r="B533" s="14">
        <v>0</v>
      </c>
      <c r="C533" s="19">
        <f t="shared" si="8"/>
        <v>16345</v>
      </c>
    </row>
    <row r="534" spans="1:3" x14ac:dyDescent="0.55000000000000004">
      <c r="A534" s="15">
        <v>16346</v>
      </c>
      <c r="B534" s="14">
        <v>0</v>
      </c>
      <c r="C534" s="19">
        <f t="shared" si="8"/>
        <v>16376</v>
      </c>
    </row>
    <row r="535" spans="1:3" x14ac:dyDescent="0.55000000000000004">
      <c r="A535" s="15">
        <v>16377</v>
      </c>
      <c r="B535" s="14">
        <v>0</v>
      </c>
      <c r="C535" s="19">
        <f t="shared" si="8"/>
        <v>16406</v>
      </c>
    </row>
    <row r="536" spans="1:3" x14ac:dyDescent="0.55000000000000004">
      <c r="A536" s="15">
        <v>16407</v>
      </c>
      <c r="B536" s="14">
        <v>0</v>
      </c>
      <c r="C536" s="19">
        <f t="shared" si="8"/>
        <v>16437</v>
      </c>
    </row>
    <row r="537" spans="1:3" x14ac:dyDescent="0.55000000000000004">
      <c r="A537" s="15">
        <v>16438</v>
      </c>
      <c r="B537" s="14">
        <v>0</v>
      </c>
      <c r="C537" s="19">
        <f t="shared" si="8"/>
        <v>16468</v>
      </c>
    </row>
    <row r="538" spans="1:3" x14ac:dyDescent="0.55000000000000004">
      <c r="A538" s="15">
        <v>16469</v>
      </c>
      <c r="B538" s="14">
        <v>1</v>
      </c>
      <c r="C538" s="19">
        <f t="shared" si="8"/>
        <v>16496</v>
      </c>
    </row>
    <row r="539" spans="1:3" x14ac:dyDescent="0.55000000000000004">
      <c r="A539" s="15">
        <v>16497</v>
      </c>
      <c r="B539" s="14">
        <v>1</v>
      </c>
      <c r="C539" s="19">
        <f t="shared" si="8"/>
        <v>16527</v>
      </c>
    </row>
    <row r="540" spans="1:3" x14ac:dyDescent="0.55000000000000004">
      <c r="A540" s="15">
        <v>16528</v>
      </c>
      <c r="B540" s="14">
        <v>1</v>
      </c>
      <c r="C540" s="19">
        <f t="shared" si="8"/>
        <v>16557</v>
      </c>
    </row>
    <row r="541" spans="1:3" x14ac:dyDescent="0.55000000000000004">
      <c r="A541" s="15">
        <v>16558</v>
      </c>
      <c r="B541" s="14">
        <v>1</v>
      </c>
      <c r="C541" s="19">
        <f t="shared" si="8"/>
        <v>16588</v>
      </c>
    </row>
    <row r="542" spans="1:3" x14ac:dyDescent="0.55000000000000004">
      <c r="A542" s="15">
        <v>16589</v>
      </c>
      <c r="B542" s="14">
        <v>1</v>
      </c>
      <c r="C542" s="19">
        <f t="shared" si="8"/>
        <v>16618</v>
      </c>
    </row>
    <row r="543" spans="1:3" x14ac:dyDescent="0.55000000000000004">
      <c r="A543" s="15">
        <v>16619</v>
      </c>
      <c r="B543" s="14">
        <v>1</v>
      </c>
      <c r="C543" s="19">
        <f t="shared" si="8"/>
        <v>16649</v>
      </c>
    </row>
    <row r="544" spans="1:3" x14ac:dyDescent="0.55000000000000004">
      <c r="A544" s="15">
        <v>16650</v>
      </c>
      <c r="B544" s="14">
        <v>1</v>
      </c>
      <c r="C544" s="19">
        <f t="shared" si="8"/>
        <v>16680</v>
      </c>
    </row>
    <row r="545" spans="1:3" x14ac:dyDescent="0.55000000000000004">
      <c r="A545" s="15">
        <v>16681</v>
      </c>
      <c r="B545" s="14">
        <v>1</v>
      </c>
      <c r="C545" s="19">
        <f t="shared" si="8"/>
        <v>16710</v>
      </c>
    </row>
    <row r="546" spans="1:3" x14ac:dyDescent="0.55000000000000004">
      <c r="A546" s="15">
        <v>16711</v>
      </c>
      <c r="B546" s="14">
        <v>1</v>
      </c>
      <c r="C546" s="19">
        <f t="shared" si="8"/>
        <v>16741</v>
      </c>
    </row>
    <row r="547" spans="1:3" x14ac:dyDescent="0.55000000000000004">
      <c r="A547" s="15">
        <v>16742</v>
      </c>
      <c r="B547" s="14">
        <v>0</v>
      </c>
      <c r="C547" s="19">
        <f t="shared" si="8"/>
        <v>16771</v>
      </c>
    </row>
    <row r="548" spans="1:3" x14ac:dyDescent="0.55000000000000004">
      <c r="A548" s="15">
        <v>16772</v>
      </c>
      <c r="B548" s="14">
        <v>0</v>
      </c>
      <c r="C548" s="19">
        <f t="shared" si="8"/>
        <v>16802</v>
      </c>
    </row>
    <row r="549" spans="1:3" x14ac:dyDescent="0.55000000000000004">
      <c r="A549" s="15">
        <v>16803</v>
      </c>
      <c r="B549" s="14">
        <v>0</v>
      </c>
      <c r="C549" s="19">
        <f t="shared" si="8"/>
        <v>16833</v>
      </c>
    </row>
    <row r="550" spans="1:3" x14ac:dyDescent="0.55000000000000004">
      <c r="A550" s="15">
        <v>16834</v>
      </c>
      <c r="B550" s="14">
        <v>0</v>
      </c>
      <c r="C550" s="19">
        <f t="shared" si="8"/>
        <v>16861</v>
      </c>
    </row>
    <row r="551" spans="1:3" x14ac:dyDescent="0.55000000000000004">
      <c r="A551" s="15">
        <v>16862</v>
      </c>
      <c r="B551" s="14">
        <v>0</v>
      </c>
      <c r="C551" s="19">
        <f t="shared" si="8"/>
        <v>16892</v>
      </c>
    </row>
    <row r="552" spans="1:3" x14ac:dyDescent="0.55000000000000004">
      <c r="A552" s="15">
        <v>16893</v>
      </c>
      <c r="B552" s="14">
        <v>0</v>
      </c>
      <c r="C552" s="19">
        <f t="shared" si="8"/>
        <v>16922</v>
      </c>
    </row>
    <row r="553" spans="1:3" x14ac:dyDescent="0.55000000000000004">
      <c r="A553" s="15">
        <v>16923</v>
      </c>
      <c r="B553" s="14">
        <v>0</v>
      </c>
      <c r="C553" s="19">
        <f t="shared" si="8"/>
        <v>16953</v>
      </c>
    </row>
    <row r="554" spans="1:3" x14ac:dyDescent="0.55000000000000004">
      <c r="A554" s="15">
        <v>16954</v>
      </c>
      <c r="B554" s="14">
        <v>0</v>
      </c>
      <c r="C554" s="19">
        <f t="shared" si="8"/>
        <v>16983</v>
      </c>
    </row>
    <row r="555" spans="1:3" x14ac:dyDescent="0.55000000000000004">
      <c r="A555" s="15">
        <v>16984</v>
      </c>
      <c r="B555" s="14">
        <v>0</v>
      </c>
      <c r="C555" s="19">
        <f t="shared" si="8"/>
        <v>17014</v>
      </c>
    </row>
    <row r="556" spans="1:3" x14ac:dyDescent="0.55000000000000004">
      <c r="A556" s="15">
        <v>17015</v>
      </c>
      <c r="B556" s="14">
        <v>0</v>
      </c>
      <c r="C556" s="19">
        <f t="shared" si="8"/>
        <v>17045</v>
      </c>
    </row>
    <row r="557" spans="1:3" x14ac:dyDescent="0.55000000000000004">
      <c r="A557" s="15">
        <v>17046</v>
      </c>
      <c r="B557" s="14">
        <v>0</v>
      </c>
      <c r="C557" s="19">
        <f t="shared" si="8"/>
        <v>17075</v>
      </c>
    </row>
    <row r="558" spans="1:3" x14ac:dyDescent="0.55000000000000004">
      <c r="A558" s="15">
        <v>17076</v>
      </c>
      <c r="B558" s="14">
        <v>0</v>
      </c>
      <c r="C558" s="19">
        <f t="shared" si="8"/>
        <v>17106</v>
      </c>
    </row>
    <row r="559" spans="1:3" x14ac:dyDescent="0.55000000000000004">
      <c r="A559" s="15">
        <v>17107</v>
      </c>
      <c r="B559" s="14">
        <v>0</v>
      </c>
      <c r="C559" s="19">
        <f t="shared" si="8"/>
        <v>17136</v>
      </c>
    </row>
    <row r="560" spans="1:3" x14ac:dyDescent="0.55000000000000004">
      <c r="A560" s="15">
        <v>17137</v>
      </c>
      <c r="B560" s="14">
        <v>0</v>
      </c>
      <c r="C560" s="19">
        <f t="shared" si="8"/>
        <v>17167</v>
      </c>
    </row>
    <row r="561" spans="1:3" x14ac:dyDescent="0.55000000000000004">
      <c r="A561" s="15">
        <v>17168</v>
      </c>
      <c r="B561" s="14">
        <v>0</v>
      </c>
      <c r="C561" s="19">
        <f t="shared" si="8"/>
        <v>17198</v>
      </c>
    </row>
    <row r="562" spans="1:3" x14ac:dyDescent="0.55000000000000004">
      <c r="A562" s="15">
        <v>17199</v>
      </c>
      <c r="B562" s="14">
        <v>0</v>
      </c>
      <c r="C562" s="19">
        <f t="shared" si="8"/>
        <v>17226</v>
      </c>
    </row>
    <row r="563" spans="1:3" x14ac:dyDescent="0.55000000000000004">
      <c r="A563" s="15">
        <v>17227</v>
      </c>
      <c r="B563" s="14">
        <v>0</v>
      </c>
      <c r="C563" s="19">
        <f t="shared" si="8"/>
        <v>17257</v>
      </c>
    </row>
    <row r="564" spans="1:3" x14ac:dyDescent="0.55000000000000004">
      <c r="A564" s="15">
        <v>17258</v>
      </c>
      <c r="B564" s="14">
        <v>0</v>
      </c>
      <c r="C564" s="19">
        <f t="shared" si="8"/>
        <v>17287</v>
      </c>
    </row>
    <row r="565" spans="1:3" x14ac:dyDescent="0.55000000000000004">
      <c r="A565" s="15">
        <v>17288</v>
      </c>
      <c r="B565" s="14">
        <v>0</v>
      </c>
      <c r="C565" s="19">
        <f t="shared" si="8"/>
        <v>17318</v>
      </c>
    </row>
    <row r="566" spans="1:3" x14ac:dyDescent="0.55000000000000004">
      <c r="A566" s="15">
        <v>17319</v>
      </c>
      <c r="B566" s="14">
        <v>0</v>
      </c>
      <c r="C566" s="19">
        <f t="shared" si="8"/>
        <v>17348</v>
      </c>
    </row>
    <row r="567" spans="1:3" x14ac:dyDescent="0.55000000000000004">
      <c r="A567" s="15">
        <v>17349</v>
      </c>
      <c r="B567" s="14">
        <v>0</v>
      </c>
      <c r="C567" s="19">
        <f t="shared" si="8"/>
        <v>17379</v>
      </c>
    </row>
    <row r="568" spans="1:3" x14ac:dyDescent="0.55000000000000004">
      <c r="A568" s="15">
        <v>17380</v>
      </c>
      <c r="B568" s="14">
        <v>0</v>
      </c>
      <c r="C568" s="19">
        <f t="shared" si="8"/>
        <v>17410</v>
      </c>
    </row>
    <row r="569" spans="1:3" x14ac:dyDescent="0.55000000000000004">
      <c r="A569" s="15">
        <v>17411</v>
      </c>
      <c r="B569" s="14">
        <v>0</v>
      </c>
      <c r="C569" s="19">
        <f t="shared" si="8"/>
        <v>17440</v>
      </c>
    </row>
    <row r="570" spans="1:3" x14ac:dyDescent="0.55000000000000004">
      <c r="A570" s="15">
        <v>17441</v>
      </c>
      <c r="B570" s="14">
        <v>0</v>
      </c>
      <c r="C570" s="19">
        <f t="shared" si="8"/>
        <v>17471</v>
      </c>
    </row>
    <row r="571" spans="1:3" x14ac:dyDescent="0.55000000000000004">
      <c r="A571" s="15">
        <v>17472</v>
      </c>
      <c r="B571" s="14">
        <v>0</v>
      </c>
      <c r="C571" s="19">
        <f t="shared" si="8"/>
        <v>17501</v>
      </c>
    </row>
    <row r="572" spans="1:3" x14ac:dyDescent="0.55000000000000004">
      <c r="A572" s="15">
        <v>17502</v>
      </c>
      <c r="B572" s="14">
        <v>0</v>
      </c>
      <c r="C572" s="19">
        <f t="shared" si="8"/>
        <v>17532</v>
      </c>
    </row>
    <row r="573" spans="1:3" x14ac:dyDescent="0.55000000000000004">
      <c r="A573" s="15">
        <v>17533</v>
      </c>
      <c r="B573" s="14">
        <v>0</v>
      </c>
      <c r="C573" s="19">
        <f t="shared" si="8"/>
        <v>17563</v>
      </c>
    </row>
    <row r="574" spans="1:3" x14ac:dyDescent="0.55000000000000004">
      <c r="A574" s="15">
        <v>17564</v>
      </c>
      <c r="B574" s="14">
        <v>0</v>
      </c>
      <c r="C574" s="19">
        <f t="shared" si="8"/>
        <v>17592</v>
      </c>
    </row>
    <row r="575" spans="1:3" x14ac:dyDescent="0.55000000000000004">
      <c r="A575" s="15">
        <v>17593</v>
      </c>
      <c r="B575" s="14">
        <v>0</v>
      </c>
      <c r="C575" s="19">
        <f t="shared" si="8"/>
        <v>17623</v>
      </c>
    </row>
    <row r="576" spans="1:3" x14ac:dyDescent="0.55000000000000004">
      <c r="A576" s="15">
        <v>17624</v>
      </c>
      <c r="B576" s="14">
        <v>0</v>
      </c>
      <c r="C576" s="19">
        <f t="shared" si="8"/>
        <v>17653</v>
      </c>
    </row>
    <row r="577" spans="1:3" x14ac:dyDescent="0.55000000000000004">
      <c r="A577" s="15">
        <v>17654</v>
      </c>
      <c r="B577" s="14">
        <v>0</v>
      </c>
      <c r="C577" s="19">
        <f t="shared" si="8"/>
        <v>17684</v>
      </c>
    </row>
    <row r="578" spans="1:3" x14ac:dyDescent="0.55000000000000004">
      <c r="A578" s="15">
        <v>17685</v>
      </c>
      <c r="B578" s="14">
        <v>0</v>
      </c>
      <c r="C578" s="19">
        <f t="shared" si="8"/>
        <v>17714</v>
      </c>
    </row>
    <row r="579" spans="1:3" x14ac:dyDescent="0.55000000000000004">
      <c r="A579" s="15">
        <v>17715</v>
      </c>
      <c r="B579" s="14">
        <v>0</v>
      </c>
      <c r="C579" s="19">
        <f t="shared" si="8"/>
        <v>17745</v>
      </c>
    </row>
    <row r="580" spans="1:3" x14ac:dyDescent="0.55000000000000004">
      <c r="A580" s="15">
        <v>17746</v>
      </c>
      <c r="B580" s="14">
        <v>0</v>
      </c>
      <c r="C580" s="19">
        <f t="shared" si="8"/>
        <v>17776</v>
      </c>
    </row>
    <row r="581" spans="1:3" x14ac:dyDescent="0.55000000000000004">
      <c r="A581" s="15">
        <v>17777</v>
      </c>
      <c r="B581" s="14">
        <v>0</v>
      </c>
      <c r="C581" s="19">
        <f t="shared" si="8"/>
        <v>17806</v>
      </c>
    </row>
    <row r="582" spans="1:3" x14ac:dyDescent="0.55000000000000004">
      <c r="A582" s="15">
        <v>17807</v>
      </c>
      <c r="B582" s="14">
        <v>0</v>
      </c>
      <c r="C582" s="19">
        <f t="shared" si="8"/>
        <v>17837</v>
      </c>
    </row>
    <row r="583" spans="1:3" x14ac:dyDescent="0.55000000000000004">
      <c r="A583" s="15">
        <v>17838</v>
      </c>
      <c r="B583" s="14">
        <v>1</v>
      </c>
      <c r="C583" s="19">
        <f t="shared" si="8"/>
        <v>17867</v>
      </c>
    </row>
    <row r="584" spans="1:3" x14ac:dyDescent="0.55000000000000004">
      <c r="A584" s="15">
        <v>17868</v>
      </c>
      <c r="B584" s="14">
        <v>1</v>
      </c>
      <c r="C584" s="19">
        <f t="shared" si="8"/>
        <v>17898</v>
      </c>
    </row>
    <row r="585" spans="1:3" x14ac:dyDescent="0.55000000000000004">
      <c r="A585" s="15">
        <v>17899</v>
      </c>
      <c r="B585" s="14">
        <v>1</v>
      </c>
      <c r="C585" s="19">
        <f t="shared" ref="C585:C648" si="9">IF(A585="","",EOMONTH(A585,0))</f>
        <v>17929</v>
      </c>
    </row>
    <row r="586" spans="1:3" x14ac:dyDescent="0.55000000000000004">
      <c r="A586" s="15">
        <v>17930</v>
      </c>
      <c r="B586" s="14">
        <v>1</v>
      </c>
      <c r="C586" s="19">
        <f t="shared" si="9"/>
        <v>17957</v>
      </c>
    </row>
    <row r="587" spans="1:3" x14ac:dyDescent="0.55000000000000004">
      <c r="A587" s="15">
        <v>17958</v>
      </c>
      <c r="B587" s="14">
        <v>1</v>
      </c>
      <c r="C587" s="19">
        <f t="shared" si="9"/>
        <v>17988</v>
      </c>
    </row>
    <row r="588" spans="1:3" x14ac:dyDescent="0.55000000000000004">
      <c r="A588" s="15">
        <v>17989</v>
      </c>
      <c r="B588" s="14">
        <v>1</v>
      </c>
      <c r="C588" s="19">
        <f t="shared" si="9"/>
        <v>18018</v>
      </c>
    </row>
    <row r="589" spans="1:3" x14ac:dyDescent="0.55000000000000004">
      <c r="A589" s="15">
        <v>18019</v>
      </c>
      <c r="B589" s="14">
        <v>1</v>
      </c>
      <c r="C589" s="19">
        <f t="shared" si="9"/>
        <v>18049</v>
      </c>
    </row>
    <row r="590" spans="1:3" x14ac:dyDescent="0.55000000000000004">
      <c r="A590" s="15">
        <v>18050</v>
      </c>
      <c r="B590" s="14">
        <v>1</v>
      </c>
      <c r="C590" s="19">
        <f t="shared" si="9"/>
        <v>18079</v>
      </c>
    </row>
    <row r="591" spans="1:3" x14ac:dyDescent="0.55000000000000004">
      <c r="A591" s="15">
        <v>18080</v>
      </c>
      <c r="B591" s="14">
        <v>1</v>
      </c>
      <c r="C591" s="19">
        <f t="shared" si="9"/>
        <v>18110</v>
      </c>
    </row>
    <row r="592" spans="1:3" x14ac:dyDescent="0.55000000000000004">
      <c r="A592" s="15">
        <v>18111</v>
      </c>
      <c r="B592" s="14">
        <v>1</v>
      </c>
      <c r="C592" s="19">
        <f t="shared" si="9"/>
        <v>18141</v>
      </c>
    </row>
    <row r="593" spans="1:3" x14ac:dyDescent="0.55000000000000004">
      <c r="A593" s="15">
        <v>18142</v>
      </c>
      <c r="B593" s="14">
        <v>1</v>
      </c>
      <c r="C593" s="19">
        <f t="shared" si="9"/>
        <v>18171</v>
      </c>
    </row>
    <row r="594" spans="1:3" x14ac:dyDescent="0.55000000000000004">
      <c r="A594" s="15">
        <v>18172</v>
      </c>
      <c r="B594" s="14">
        <v>1</v>
      </c>
      <c r="C594" s="19">
        <f t="shared" si="9"/>
        <v>18202</v>
      </c>
    </row>
    <row r="595" spans="1:3" x14ac:dyDescent="0.55000000000000004">
      <c r="A595" s="15">
        <v>18203</v>
      </c>
      <c r="B595" s="14">
        <v>0</v>
      </c>
      <c r="C595" s="19">
        <f t="shared" si="9"/>
        <v>18232</v>
      </c>
    </row>
    <row r="596" spans="1:3" x14ac:dyDescent="0.55000000000000004">
      <c r="A596" s="15">
        <v>18233</v>
      </c>
      <c r="B596" s="14">
        <v>0</v>
      </c>
      <c r="C596" s="19">
        <f t="shared" si="9"/>
        <v>18263</v>
      </c>
    </row>
    <row r="597" spans="1:3" x14ac:dyDescent="0.55000000000000004">
      <c r="A597" s="15">
        <v>18264</v>
      </c>
      <c r="B597" s="14">
        <v>0</v>
      </c>
      <c r="C597" s="19">
        <f t="shared" si="9"/>
        <v>18294</v>
      </c>
    </row>
    <row r="598" spans="1:3" x14ac:dyDescent="0.55000000000000004">
      <c r="A598" s="15">
        <v>18295</v>
      </c>
      <c r="B598" s="14">
        <v>0</v>
      </c>
      <c r="C598" s="19">
        <f t="shared" si="9"/>
        <v>18322</v>
      </c>
    </row>
    <row r="599" spans="1:3" x14ac:dyDescent="0.55000000000000004">
      <c r="A599" s="15">
        <v>18323</v>
      </c>
      <c r="B599" s="14">
        <v>0</v>
      </c>
      <c r="C599" s="19">
        <f t="shared" si="9"/>
        <v>18353</v>
      </c>
    </row>
    <row r="600" spans="1:3" x14ac:dyDescent="0.55000000000000004">
      <c r="A600" s="15">
        <v>18354</v>
      </c>
      <c r="B600" s="14">
        <v>0</v>
      </c>
      <c r="C600" s="19">
        <f t="shared" si="9"/>
        <v>18383</v>
      </c>
    </row>
    <row r="601" spans="1:3" x14ac:dyDescent="0.55000000000000004">
      <c r="A601" s="15">
        <v>18384</v>
      </c>
      <c r="B601" s="14">
        <v>0</v>
      </c>
      <c r="C601" s="19">
        <f t="shared" si="9"/>
        <v>18414</v>
      </c>
    </row>
    <row r="602" spans="1:3" x14ac:dyDescent="0.55000000000000004">
      <c r="A602" s="15">
        <v>18415</v>
      </c>
      <c r="B602" s="14">
        <v>0</v>
      </c>
      <c r="C602" s="19">
        <f t="shared" si="9"/>
        <v>18444</v>
      </c>
    </row>
    <row r="603" spans="1:3" x14ac:dyDescent="0.55000000000000004">
      <c r="A603" s="15">
        <v>18445</v>
      </c>
      <c r="B603" s="14">
        <v>0</v>
      </c>
      <c r="C603" s="19">
        <f t="shared" si="9"/>
        <v>18475</v>
      </c>
    </row>
    <row r="604" spans="1:3" x14ac:dyDescent="0.55000000000000004">
      <c r="A604" s="15">
        <v>18476</v>
      </c>
      <c r="B604" s="14">
        <v>0</v>
      </c>
      <c r="C604" s="19">
        <f t="shared" si="9"/>
        <v>18506</v>
      </c>
    </row>
    <row r="605" spans="1:3" x14ac:dyDescent="0.55000000000000004">
      <c r="A605" s="15">
        <v>18507</v>
      </c>
      <c r="B605" s="14">
        <v>0</v>
      </c>
      <c r="C605" s="19">
        <f t="shared" si="9"/>
        <v>18536</v>
      </c>
    </row>
    <row r="606" spans="1:3" x14ac:dyDescent="0.55000000000000004">
      <c r="A606" s="15">
        <v>18537</v>
      </c>
      <c r="B606" s="14">
        <v>0</v>
      </c>
      <c r="C606" s="19">
        <f t="shared" si="9"/>
        <v>18567</v>
      </c>
    </row>
    <row r="607" spans="1:3" x14ac:dyDescent="0.55000000000000004">
      <c r="A607" s="15">
        <v>18568</v>
      </c>
      <c r="B607" s="14">
        <v>0</v>
      </c>
      <c r="C607" s="19">
        <f t="shared" si="9"/>
        <v>18597</v>
      </c>
    </row>
    <row r="608" spans="1:3" x14ac:dyDescent="0.55000000000000004">
      <c r="A608" s="15">
        <v>18598</v>
      </c>
      <c r="B608" s="14">
        <v>0</v>
      </c>
      <c r="C608" s="19">
        <f t="shared" si="9"/>
        <v>18628</v>
      </c>
    </row>
    <row r="609" spans="1:3" x14ac:dyDescent="0.55000000000000004">
      <c r="A609" s="15">
        <v>18629</v>
      </c>
      <c r="B609" s="14">
        <v>0</v>
      </c>
      <c r="C609" s="19">
        <f t="shared" si="9"/>
        <v>18659</v>
      </c>
    </row>
    <row r="610" spans="1:3" x14ac:dyDescent="0.55000000000000004">
      <c r="A610" s="15">
        <v>18660</v>
      </c>
      <c r="B610" s="14">
        <v>0</v>
      </c>
      <c r="C610" s="19">
        <f t="shared" si="9"/>
        <v>18687</v>
      </c>
    </row>
    <row r="611" spans="1:3" x14ac:dyDescent="0.55000000000000004">
      <c r="A611" s="15">
        <v>18688</v>
      </c>
      <c r="B611" s="14">
        <v>0</v>
      </c>
      <c r="C611" s="19">
        <f t="shared" si="9"/>
        <v>18718</v>
      </c>
    </row>
    <row r="612" spans="1:3" x14ac:dyDescent="0.55000000000000004">
      <c r="A612" s="15">
        <v>18719</v>
      </c>
      <c r="B612" s="14">
        <v>0</v>
      </c>
      <c r="C612" s="19">
        <f t="shared" si="9"/>
        <v>18748</v>
      </c>
    </row>
    <row r="613" spans="1:3" x14ac:dyDescent="0.55000000000000004">
      <c r="A613" s="15">
        <v>18749</v>
      </c>
      <c r="B613" s="14">
        <v>0</v>
      </c>
      <c r="C613" s="19">
        <f t="shared" si="9"/>
        <v>18779</v>
      </c>
    </row>
    <row r="614" spans="1:3" x14ac:dyDescent="0.55000000000000004">
      <c r="A614" s="15">
        <v>18780</v>
      </c>
      <c r="B614" s="14">
        <v>0</v>
      </c>
      <c r="C614" s="19">
        <f t="shared" si="9"/>
        <v>18809</v>
      </c>
    </row>
    <row r="615" spans="1:3" x14ac:dyDescent="0.55000000000000004">
      <c r="A615" s="15">
        <v>18810</v>
      </c>
      <c r="B615" s="14">
        <v>0</v>
      </c>
      <c r="C615" s="19">
        <f t="shared" si="9"/>
        <v>18840</v>
      </c>
    </row>
    <row r="616" spans="1:3" x14ac:dyDescent="0.55000000000000004">
      <c r="A616" s="15">
        <v>18841</v>
      </c>
      <c r="B616" s="14">
        <v>0</v>
      </c>
      <c r="C616" s="19">
        <f t="shared" si="9"/>
        <v>18871</v>
      </c>
    </row>
    <row r="617" spans="1:3" x14ac:dyDescent="0.55000000000000004">
      <c r="A617" s="15">
        <v>18872</v>
      </c>
      <c r="B617" s="14">
        <v>0</v>
      </c>
      <c r="C617" s="19">
        <f t="shared" si="9"/>
        <v>18901</v>
      </c>
    </row>
    <row r="618" spans="1:3" x14ac:dyDescent="0.55000000000000004">
      <c r="A618" s="15">
        <v>18902</v>
      </c>
      <c r="B618" s="14">
        <v>0</v>
      </c>
      <c r="C618" s="19">
        <f t="shared" si="9"/>
        <v>18932</v>
      </c>
    </row>
    <row r="619" spans="1:3" x14ac:dyDescent="0.55000000000000004">
      <c r="A619" s="15">
        <v>18933</v>
      </c>
      <c r="B619" s="14">
        <v>0</v>
      </c>
      <c r="C619" s="19">
        <f t="shared" si="9"/>
        <v>18962</v>
      </c>
    </row>
    <row r="620" spans="1:3" x14ac:dyDescent="0.55000000000000004">
      <c r="A620" s="15">
        <v>18963</v>
      </c>
      <c r="B620" s="14">
        <v>0</v>
      </c>
      <c r="C620" s="19">
        <f t="shared" si="9"/>
        <v>18993</v>
      </c>
    </row>
    <row r="621" spans="1:3" x14ac:dyDescent="0.55000000000000004">
      <c r="A621" s="15">
        <v>18994</v>
      </c>
      <c r="B621" s="14">
        <v>0</v>
      </c>
      <c r="C621" s="19">
        <f t="shared" si="9"/>
        <v>19024</v>
      </c>
    </row>
    <row r="622" spans="1:3" x14ac:dyDescent="0.55000000000000004">
      <c r="A622" s="15">
        <v>19025</v>
      </c>
      <c r="B622" s="14">
        <v>0</v>
      </c>
      <c r="C622" s="19">
        <f t="shared" si="9"/>
        <v>19053</v>
      </c>
    </row>
    <row r="623" spans="1:3" x14ac:dyDescent="0.55000000000000004">
      <c r="A623" s="15">
        <v>19054</v>
      </c>
      <c r="B623" s="14">
        <v>0</v>
      </c>
      <c r="C623" s="19">
        <f t="shared" si="9"/>
        <v>19084</v>
      </c>
    </row>
    <row r="624" spans="1:3" x14ac:dyDescent="0.55000000000000004">
      <c r="A624" s="15">
        <v>19085</v>
      </c>
      <c r="B624" s="14">
        <v>0</v>
      </c>
      <c r="C624" s="19">
        <f t="shared" si="9"/>
        <v>19114</v>
      </c>
    </row>
    <row r="625" spans="1:3" x14ac:dyDescent="0.55000000000000004">
      <c r="A625" s="15">
        <v>19115</v>
      </c>
      <c r="B625" s="14">
        <v>0</v>
      </c>
      <c r="C625" s="19">
        <f t="shared" si="9"/>
        <v>19145</v>
      </c>
    </row>
    <row r="626" spans="1:3" x14ac:dyDescent="0.55000000000000004">
      <c r="A626" s="15">
        <v>19146</v>
      </c>
      <c r="B626" s="14">
        <v>0</v>
      </c>
      <c r="C626" s="19">
        <f t="shared" si="9"/>
        <v>19175</v>
      </c>
    </row>
    <row r="627" spans="1:3" x14ac:dyDescent="0.55000000000000004">
      <c r="A627" s="15">
        <v>19176</v>
      </c>
      <c r="B627" s="14">
        <v>0</v>
      </c>
      <c r="C627" s="19">
        <f t="shared" si="9"/>
        <v>19206</v>
      </c>
    </row>
    <row r="628" spans="1:3" x14ac:dyDescent="0.55000000000000004">
      <c r="A628" s="15">
        <v>19207</v>
      </c>
      <c r="B628" s="14">
        <v>0</v>
      </c>
      <c r="C628" s="19">
        <f t="shared" si="9"/>
        <v>19237</v>
      </c>
    </row>
    <row r="629" spans="1:3" x14ac:dyDescent="0.55000000000000004">
      <c r="A629" s="15">
        <v>19238</v>
      </c>
      <c r="B629" s="14">
        <v>0</v>
      </c>
      <c r="C629" s="19">
        <f t="shared" si="9"/>
        <v>19267</v>
      </c>
    </row>
    <row r="630" spans="1:3" x14ac:dyDescent="0.55000000000000004">
      <c r="A630" s="15">
        <v>19268</v>
      </c>
      <c r="B630" s="14">
        <v>0</v>
      </c>
      <c r="C630" s="19">
        <f t="shared" si="9"/>
        <v>19298</v>
      </c>
    </row>
    <row r="631" spans="1:3" x14ac:dyDescent="0.55000000000000004">
      <c r="A631" s="15">
        <v>19299</v>
      </c>
      <c r="B631" s="14">
        <v>0</v>
      </c>
      <c r="C631" s="19">
        <f t="shared" si="9"/>
        <v>19328</v>
      </c>
    </row>
    <row r="632" spans="1:3" x14ac:dyDescent="0.55000000000000004">
      <c r="A632" s="15">
        <v>19329</v>
      </c>
      <c r="B632" s="14">
        <v>0</v>
      </c>
      <c r="C632" s="19">
        <f t="shared" si="9"/>
        <v>19359</v>
      </c>
    </row>
    <row r="633" spans="1:3" x14ac:dyDescent="0.55000000000000004">
      <c r="A633" s="15">
        <v>19360</v>
      </c>
      <c r="B633" s="14">
        <v>0</v>
      </c>
      <c r="C633" s="19">
        <f t="shared" si="9"/>
        <v>19390</v>
      </c>
    </row>
    <row r="634" spans="1:3" x14ac:dyDescent="0.55000000000000004">
      <c r="A634" s="15">
        <v>19391</v>
      </c>
      <c r="B634" s="14">
        <v>0</v>
      </c>
      <c r="C634" s="19">
        <f t="shared" si="9"/>
        <v>19418</v>
      </c>
    </row>
    <row r="635" spans="1:3" x14ac:dyDescent="0.55000000000000004">
      <c r="A635" s="15">
        <v>19419</v>
      </c>
      <c r="B635" s="14">
        <v>0</v>
      </c>
      <c r="C635" s="19">
        <f t="shared" si="9"/>
        <v>19449</v>
      </c>
    </row>
    <row r="636" spans="1:3" x14ac:dyDescent="0.55000000000000004">
      <c r="A636" s="15">
        <v>19450</v>
      </c>
      <c r="B636" s="14">
        <v>0</v>
      </c>
      <c r="C636" s="19">
        <f t="shared" si="9"/>
        <v>19479</v>
      </c>
    </row>
    <row r="637" spans="1:3" x14ac:dyDescent="0.55000000000000004">
      <c r="A637" s="15">
        <v>19480</v>
      </c>
      <c r="B637" s="14">
        <v>0</v>
      </c>
      <c r="C637" s="19">
        <f t="shared" si="9"/>
        <v>19510</v>
      </c>
    </row>
    <row r="638" spans="1:3" x14ac:dyDescent="0.55000000000000004">
      <c r="A638" s="15">
        <v>19511</v>
      </c>
      <c r="B638" s="14">
        <v>0</v>
      </c>
      <c r="C638" s="19">
        <f t="shared" si="9"/>
        <v>19540</v>
      </c>
    </row>
    <row r="639" spans="1:3" x14ac:dyDescent="0.55000000000000004">
      <c r="A639" s="15">
        <v>19541</v>
      </c>
      <c r="B639" s="14">
        <v>1</v>
      </c>
      <c r="C639" s="19">
        <f t="shared" si="9"/>
        <v>19571</v>
      </c>
    </row>
    <row r="640" spans="1:3" x14ac:dyDescent="0.55000000000000004">
      <c r="A640" s="15">
        <v>19572</v>
      </c>
      <c r="B640" s="14">
        <v>1</v>
      </c>
      <c r="C640" s="19">
        <f t="shared" si="9"/>
        <v>19602</v>
      </c>
    </row>
    <row r="641" spans="1:3" x14ac:dyDescent="0.55000000000000004">
      <c r="A641" s="15">
        <v>19603</v>
      </c>
      <c r="B641" s="14">
        <v>1</v>
      </c>
      <c r="C641" s="19">
        <f t="shared" si="9"/>
        <v>19632</v>
      </c>
    </row>
    <row r="642" spans="1:3" x14ac:dyDescent="0.55000000000000004">
      <c r="A642" s="15">
        <v>19633</v>
      </c>
      <c r="B642" s="14">
        <v>1</v>
      </c>
      <c r="C642" s="19">
        <f t="shared" si="9"/>
        <v>19663</v>
      </c>
    </row>
    <row r="643" spans="1:3" x14ac:dyDescent="0.55000000000000004">
      <c r="A643" s="15">
        <v>19664</v>
      </c>
      <c r="B643" s="14">
        <v>1</v>
      </c>
      <c r="C643" s="19">
        <f t="shared" si="9"/>
        <v>19693</v>
      </c>
    </row>
    <row r="644" spans="1:3" x14ac:dyDescent="0.55000000000000004">
      <c r="A644" s="15">
        <v>19694</v>
      </c>
      <c r="B644" s="14">
        <v>1</v>
      </c>
      <c r="C644" s="19">
        <f t="shared" si="9"/>
        <v>19724</v>
      </c>
    </row>
    <row r="645" spans="1:3" x14ac:dyDescent="0.55000000000000004">
      <c r="A645" s="15">
        <v>19725</v>
      </c>
      <c r="B645" s="14">
        <v>1</v>
      </c>
      <c r="C645" s="19">
        <f t="shared" si="9"/>
        <v>19755</v>
      </c>
    </row>
    <row r="646" spans="1:3" x14ac:dyDescent="0.55000000000000004">
      <c r="A646" s="15">
        <v>19756</v>
      </c>
      <c r="B646" s="14">
        <v>1</v>
      </c>
      <c r="C646" s="19">
        <f t="shared" si="9"/>
        <v>19783</v>
      </c>
    </row>
    <row r="647" spans="1:3" x14ac:dyDescent="0.55000000000000004">
      <c r="A647" s="15">
        <v>19784</v>
      </c>
      <c r="B647" s="14">
        <v>1</v>
      </c>
      <c r="C647" s="19">
        <f t="shared" si="9"/>
        <v>19814</v>
      </c>
    </row>
    <row r="648" spans="1:3" x14ac:dyDescent="0.55000000000000004">
      <c r="A648" s="15">
        <v>19815</v>
      </c>
      <c r="B648" s="14">
        <v>1</v>
      </c>
      <c r="C648" s="19">
        <f t="shared" si="9"/>
        <v>19844</v>
      </c>
    </row>
    <row r="649" spans="1:3" x14ac:dyDescent="0.55000000000000004">
      <c r="A649" s="15">
        <v>19845</v>
      </c>
      <c r="B649" s="14">
        <v>1</v>
      </c>
      <c r="C649" s="19">
        <f t="shared" ref="C649:C712" si="10">IF(A649="","",EOMONTH(A649,0))</f>
        <v>19875</v>
      </c>
    </row>
    <row r="650" spans="1:3" x14ac:dyDescent="0.55000000000000004">
      <c r="A650" s="15">
        <v>19876</v>
      </c>
      <c r="B650" s="14">
        <v>0</v>
      </c>
      <c r="C650" s="19">
        <f t="shared" si="10"/>
        <v>19905</v>
      </c>
    </row>
    <row r="651" spans="1:3" x14ac:dyDescent="0.55000000000000004">
      <c r="A651" s="15">
        <v>19906</v>
      </c>
      <c r="B651" s="14">
        <v>0</v>
      </c>
      <c r="C651" s="19">
        <f t="shared" si="10"/>
        <v>19936</v>
      </c>
    </row>
    <row r="652" spans="1:3" x14ac:dyDescent="0.55000000000000004">
      <c r="A652" s="15">
        <v>19937</v>
      </c>
      <c r="B652" s="14">
        <v>0</v>
      </c>
      <c r="C652" s="19">
        <f t="shared" si="10"/>
        <v>19967</v>
      </c>
    </row>
    <row r="653" spans="1:3" x14ac:dyDescent="0.55000000000000004">
      <c r="A653" s="15">
        <v>19968</v>
      </c>
      <c r="B653" s="14">
        <v>0</v>
      </c>
      <c r="C653" s="19">
        <f t="shared" si="10"/>
        <v>19997</v>
      </c>
    </row>
    <row r="654" spans="1:3" x14ac:dyDescent="0.55000000000000004">
      <c r="A654" s="15">
        <v>19998</v>
      </c>
      <c r="B654" s="14">
        <v>0</v>
      </c>
      <c r="C654" s="19">
        <f t="shared" si="10"/>
        <v>20028</v>
      </c>
    </row>
    <row r="655" spans="1:3" x14ac:dyDescent="0.55000000000000004">
      <c r="A655" s="15">
        <v>20029</v>
      </c>
      <c r="B655" s="14">
        <v>0</v>
      </c>
      <c r="C655" s="19">
        <f t="shared" si="10"/>
        <v>20058</v>
      </c>
    </row>
    <row r="656" spans="1:3" x14ac:dyDescent="0.55000000000000004">
      <c r="A656" s="15">
        <v>20059</v>
      </c>
      <c r="B656" s="14">
        <v>0</v>
      </c>
      <c r="C656" s="19">
        <f t="shared" si="10"/>
        <v>20089</v>
      </c>
    </row>
    <row r="657" spans="1:3" x14ac:dyDescent="0.55000000000000004">
      <c r="A657" s="15">
        <v>20090</v>
      </c>
      <c r="B657" s="14">
        <v>0</v>
      </c>
      <c r="C657" s="19">
        <f t="shared" si="10"/>
        <v>20120</v>
      </c>
    </row>
    <row r="658" spans="1:3" x14ac:dyDescent="0.55000000000000004">
      <c r="A658" s="15">
        <v>20121</v>
      </c>
      <c r="B658" s="14">
        <v>0</v>
      </c>
      <c r="C658" s="19">
        <f t="shared" si="10"/>
        <v>20148</v>
      </c>
    </row>
    <row r="659" spans="1:3" x14ac:dyDescent="0.55000000000000004">
      <c r="A659" s="15">
        <v>20149</v>
      </c>
      <c r="B659" s="14">
        <v>0</v>
      </c>
      <c r="C659" s="19">
        <f t="shared" si="10"/>
        <v>20179</v>
      </c>
    </row>
    <row r="660" spans="1:3" x14ac:dyDescent="0.55000000000000004">
      <c r="A660" s="15">
        <v>20180</v>
      </c>
      <c r="B660" s="14">
        <v>0</v>
      </c>
      <c r="C660" s="19">
        <f t="shared" si="10"/>
        <v>20209</v>
      </c>
    </row>
    <row r="661" spans="1:3" x14ac:dyDescent="0.55000000000000004">
      <c r="A661" s="15">
        <v>20210</v>
      </c>
      <c r="B661" s="14">
        <v>0</v>
      </c>
      <c r="C661" s="19">
        <f t="shared" si="10"/>
        <v>20240</v>
      </c>
    </row>
    <row r="662" spans="1:3" x14ac:dyDescent="0.55000000000000004">
      <c r="A662" s="15">
        <v>20241</v>
      </c>
      <c r="B662" s="14">
        <v>0</v>
      </c>
      <c r="C662" s="19">
        <f t="shared" si="10"/>
        <v>20270</v>
      </c>
    </row>
    <row r="663" spans="1:3" x14ac:dyDescent="0.55000000000000004">
      <c r="A663" s="15">
        <v>20271</v>
      </c>
      <c r="B663" s="14">
        <v>0</v>
      </c>
      <c r="C663" s="19">
        <f t="shared" si="10"/>
        <v>20301</v>
      </c>
    </row>
    <row r="664" spans="1:3" x14ac:dyDescent="0.55000000000000004">
      <c r="A664" s="15">
        <v>20302</v>
      </c>
      <c r="B664" s="14">
        <v>0</v>
      </c>
      <c r="C664" s="19">
        <f t="shared" si="10"/>
        <v>20332</v>
      </c>
    </row>
    <row r="665" spans="1:3" x14ac:dyDescent="0.55000000000000004">
      <c r="A665" s="15">
        <v>20333</v>
      </c>
      <c r="B665" s="14">
        <v>0</v>
      </c>
      <c r="C665" s="19">
        <f t="shared" si="10"/>
        <v>20362</v>
      </c>
    </row>
    <row r="666" spans="1:3" x14ac:dyDescent="0.55000000000000004">
      <c r="A666" s="15">
        <v>20363</v>
      </c>
      <c r="B666" s="14">
        <v>0</v>
      </c>
      <c r="C666" s="19">
        <f t="shared" si="10"/>
        <v>20393</v>
      </c>
    </row>
    <row r="667" spans="1:3" x14ac:dyDescent="0.55000000000000004">
      <c r="A667" s="15">
        <v>20394</v>
      </c>
      <c r="B667" s="14">
        <v>0</v>
      </c>
      <c r="C667" s="19">
        <f t="shared" si="10"/>
        <v>20423</v>
      </c>
    </row>
    <row r="668" spans="1:3" x14ac:dyDescent="0.55000000000000004">
      <c r="A668" s="15">
        <v>20424</v>
      </c>
      <c r="B668" s="14">
        <v>0</v>
      </c>
      <c r="C668" s="19">
        <f t="shared" si="10"/>
        <v>20454</v>
      </c>
    </row>
    <row r="669" spans="1:3" x14ac:dyDescent="0.55000000000000004">
      <c r="A669" s="15">
        <v>20455</v>
      </c>
      <c r="B669" s="14">
        <v>0</v>
      </c>
      <c r="C669" s="19">
        <f t="shared" si="10"/>
        <v>20485</v>
      </c>
    </row>
    <row r="670" spans="1:3" x14ac:dyDescent="0.55000000000000004">
      <c r="A670" s="15">
        <v>20486</v>
      </c>
      <c r="B670" s="14">
        <v>0</v>
      </c>
      <c r="C670" s="19">
        <f t="shared" si="10"/>
        <v>20514</v>
      </c>
    </row>
    <row r="671" spans="1:3" x14ac:dyDescent="0.55000000000000004">
      <c r="A671" s="15">
        <v>20515</v>
      </c>
      <c r="B671" s="14">
        <v>0</v>
      </c>
      <c r="C671" s="19">
        <f t="shared" si="10"/>
        <v>20545</v>
      </c>
    </row>
    <row r="672" spans="1:3" x14ac:dyDescent="0.55000000000000004">
      <c r="A672" s="15">
        <v>20546</v>
      </c>
      <c r="B672" s="14">
        <v>0</v>
      </c>
      <c r="C672" s="19">
        <f t="shared" si="10"/>
        <v>20575</v>
      </c>
    </row>
    <row r="673" spans="1:3" x14ac:dyDescent="0.55000000000000004">
      <c r="A673" s="15">
        <v>20576</v>
      </c>
      <c r="B673" s="14">
        <v>0</v>
      </c>
      <c r="C673" s="19">
        <f t="shared" si="10"/>
        <v>20606</v>
      </c>
    </row>
    <row r="674" spans="1:3" x14ac:dyDescent="0.55000000000000004">
      <c r="A674" s="15">
        <v>20607</v>
      </c>
      <c r="B674" s="14">
        <v>0</v>
      </c>
      <c r="C674" s="19">
        <f t="shared" si="10"/>
        <v>20636</v>
      </c>
    </row>
    <row r="675" spans="1:3" x14ac:dyDescent="0.55000000000000004">
      <c r="A675" s="15">
        <v>20637</v>
      </c>
      <c r="B675" s="14">
        <v>0</v>
      </c>
      <c r="C675" s="19">
        <f t="shared" si="10"/>
        <v>20667</v>
      </c>
    </row>
    <row r="676" spans="1:3" x14ac:dyDescent="0.55000000000000004">
      <c r="A676" s="15">
        <v>20668</v>
      </c>
      <c r="B676" s="14">
        <v>0</v>
      </c>
      <c r="C676" s="19">
        <f t="shared" si="10"/>
        <v>20698</v>
      </c>
    </row>
    <row r="677" spans="1:3" x14ac:dyDescent="0.55000000000000004">
      <c r="A677" s="15">
        <v>20699</v>
      </c>
      <c r="B677" s="14">
        <v>0</v>
      </c>
      <c r="C677" s="19">
        <f t="shared" si="10"/>
        <v>20728</v>
      </c>
    </row>
    <row r="678" spans="1:3" x14ac:dyDescent="0.55000000000000004">
      <c r="A678" s="15">
        <v>20729</v>
      </c>
      <c r="B678" s="14">
        <v>0</v>
      </c>
      <c r="C678" s="19">
        <f t="shared" si="10"/>
        <v>20759</v>
      </c>
    </row>
    <row r="679" spans="1:3" x14ac:dyDescent="0.55000000000000004">
      <c r="A679" s="15">
        <v>20760</v>
      </c>
      <c r="B679" s="14">
        <v>0</v>
      </c>
      <c r="C679" s="19">
        <f t="shared" si="10"/>
        <v>20789</v>
      </c>
    </row>
    <row r="680" spans="1:3" x14ac:dyDescent="0.55000000000000004">
      <c r="A680" s="15">
        <v>20790</v>
      </c>
      <c r="B680" s="14">
        <v>0</v>
      </c>
      <c r="C680" s="19">
        <f t="shared" si="10"/>
        <v>20820</v>
      </c>
    </row>
    <row r="681" spans="1:3" x14ac:dyDescent="0.55000000000000004">
      <c r="A681" s="15">
        <v>20821</v>
      </c>
      <c r="B681" s="14">
        <v>0</v>
      </c>
      <c r="C681" s="19">
        <f t="shared" si="10"/>
        <v>20851</v>
      </c>
    </row>
    <row r="682" spans="1:3" x14ac:dyDescent="0.55000000000000004">
      <c r="A682" s="15">
        <v>20852</v>
      </c>
      <c r="B682" s="14">
        <v>0</v>
      </c>
      <c r="C682" s="19">
        <f t="shared" si="10"/>
        <v>20879</v>
      </c>
    </row>
    <row r="683" spans="1:3" x14ac:dyDescent="0.55000000000000004">
      <c r="A683" s="15">
        <v>20880</v>
      </c>
      <c r="B683" s="14">
        <v>0</v>
      </c>
      <c r="C683" s="19">
        <f t="shared" si="10"/>
        <v>20910</v>
      </c>
    </row>
    <row r="684" spans="1:3" x14ac:dyDescent="0.55000000000000004">
      <c r="A684" s="15">
        <v>20911</v>
      </c>
      <c r="B684" s="14">
        <v>0</v>
      </c>
      <c r="C684" s="19">
        <f t="shared" si="10"/>
        <v>20940</v>
      </c>
    </row>
    <row r="685" spans="1:3" x14ac:dyDescent="0.55000000000000004">
      <c r="A685" s="15">
        <v>20941</v>
      </c>
      <c r="B685" s="14">
        <v>0</v>
      </c>
      <c r="C685" s="19">
        <f t="shared" si="10"/>
        <v>20971</v>
      </c>
    </row>
    <row r="686" spans="1:3" x14ac:dyDescent="0.55000000000000004">
      <c r="A686" s="15">
        <v>20972</v>
      </c>
      <c r="B686" s="14">
        <v>0</v>
      </c>
      <c r="C686" s="19">
        <f t="shared" si="10"/>
        <v>21001</v>
      </c>
    </row>
    <row r="687" spans="1:3" x14ac:dyDescent="0.55000000000000004">
      <c r="A687" s="15">
        <v>21002</v>
      </c>
      <c r="B687" s="14">
        <v>0</v>
      </c>
      <c r="C687" s="19">
        <f t="shared" si="10"/>
        <v>21032</v>
      </c>
    </row>
    <row r="688" spans="1:3" x14ac:dyDescent="0.55000000000000004">
      <c r="A688" s="15">
        <v>21033</v>
      </c>
      <c r="B688" s="14">
        <v>1</v>
      </c>
      <c r="C688" s="19">
        <f t="shared" si="10"/>
        <v>21063</v>
      </c>
    </row>
    <row r="689" spans="1:3" x14ac:dyDescent="0.55000000000000004">
      <c r="A689" s="15">
        <v>21064</v>
      </c>
      <c r="B689" s="14">
        <v>1</v>
      </c>
      <c r="C689" s="19">
        <f t="shared" si="10"/>
        <v>21093</v>
      </c>
    </row>
    <row r="690" spans="1:3" x14ac:dyDescent="0.55000000000000004">
      <c r="A690" s="15">
        <v>21094</v>
      </c>
      <c r="B690" s="14">
        <v>1</v>
      </c>
      <c r="C690" s="19">
        <f t="shared" si="10"/>
        <v>21124</v>
      </c>
    </row>
    <row r="691" spans="1:3" x14ac:dyDescent="0.55000000000000004">
      <c r="A691" s="15">
        <v>21125</v>
      </c>
      <c r="B691" s="14">
        <v>1</v>
      </c>
      <c r="C691" s="19">
        <f t="shared" si="10"/>
        <v>21154</v>
      </c>
    </row>
    <row r="692" spans="1:3" x14ac:dyDescent="0.55000000000000004">
      <c r="A692" s="15">
        <v>21155</v>
      </c>
      <c r="B692" s="14">
        <v>1</v>
      </c>
      <c r="C692" s="19">
        <f t="shared" si="10"/>
        <v>21185</v>
      </c>
    </row>
    <row r="693" spans="1:3" x14ac:dyDescent="0.55000000000000004">
      <c r="A693" s="15">
        <v>21186</v>
      </c>
      <c r="B693" s="14">
        <v>1</v>
      </c>
      <c r="C693" s="19">
        <f t="shared" si="10"/>
        <v>21216</v>
      </c>
    </row>
    <row r="694" spans="1:3" x14ac:dyDescent="0.55000000000000004">
      <c r="A694" s="15">
        <v>21217</v>
      </c>
      <c r="B694" s="14">
        <v>1</v>
      </c>
      <c r="C694" s="19">
        <f t="shared" si="10"/>
        <v>21244</v>
      </c>
    </row>
    <row r="695" spans="1:3" x14ac:dyDescent="0.55000000000000004">
      <c r="A695" s="15">
        <v>21245</v>
      </c>
      <c r="B695" s="14">
        <v>1</v>
      </c>
      <c r="C695" s="19">
        <f t="shared" si="10"/>
        <v>21275</v>
      </c>
    </row>
    <row r="696" spans="1:3" x14ac:dyDescent="0.55000000000000004">
      <c r="A696" s="15">
        <v>21276</v>
      </c>
      <c r="B696" s="14">
        <v>1</v>
      </c>
      <c r="C696" s="19">
        <f t="shared" si="10"/>
        <v>21305</v>
      </c>
    </row>
    <row r="697" spans="1:3" x14ac:dyDescent="0.55000000000000004">
      <c r="A697" s="15">
        <v>21306</v>
      </c>
      <c r="B697" s="14">
        <v>0</v>
      </c>
      <c r="C697" s="19">
        <f t="shared" si="10"/>
        <v>21336</v>
      </c>
    </row>
    <row r="698" spans="1:3" x14ac:dyDescent="0.55000000000000004">
      <c r="A698" s="15">
        <v>21337</v>
      </c>
      <c r="B698" s="14">
        <v>0</v>
      </c>
      <c r="C698" s="19">
        <f t="shared" si="10"/>
        <v>21366</v>
      </c>
    </row>
    <row r="699" spans="1:3" x14ac:dyDescent="0.55000000000000004">
      <c r="A699" s="15">
        <v>21367</v>
      </c>
      <c r="B699" s="14">
        <v>0</v>
      </c>
      <c r="C699" s="19">
        <f t="shared" si="10"/>
        <v>21397</v>
      </c>
    </row>
    <row r="700" spans="1:3" x14ac:dyDescent="0.55000000000000004">
      <c r="A700" s="15">
        <v>21398</v>
      </c>
      <c r="B700" s="14">
        <v>0</v>
      </c>
      <c r="C700" s="19">
        <f t="shared" si="10"/>
        <v>21428</v>
      </c>
    </row>
    <row r="701" spans="1:3" x14ac:dyDescent="0.55000000000000004">
      <c r="A701" s="15">
        <v>21429</v>
      </c>
      <c r="B701" s="14">
        <v>0</v>
      </c>
      <c r="C701" s="19">
        <f t="shared" si="10"/>
        <v>21458</v>
      </c>
    </row>
    <row r="702" spans="1:3" x14ac:dyDescent="0.55000000000000004">
      <c r="A702" s="15">
        <v>21459</v>
      </c>
      <c r="B702" s="14">
        <v>0</v>
      </c>
      <c r="C702" s="19">
        <f t="shared" si="10"/>
        <v>21489</v>
      </c>
    </row>
    <row r="703" spans="1:3" x14ac:dyDescent="0.55000000000000004">
      <c r="A703" s="15">
        <v>21490</v>
      </c>
      <c r="B703" s="14">
        <v>0</v>
      </c>
      <c r="C703" s="19">
        <f t="shared" si="10"/>
        <v>21519</v>
      </c>
    </row>
    <row r="704" spans="1:3" x14ac:dyDescent="0.55000000000000004">
      <c r="A704" s="15">
        <v>21520</v>
      </c>
      <c r="B704" s="14">
        <v>0</v>
      </c>
      <c r="C704" s="19">
        <f t="shared" si="10"/>
        <v>21550</v>
      </c>
    </row>
    <row r="705" spans="1:3" x14ac:dyDescent="0.55000000000000004">
      <c r="A705" s="15">
        <v>21551</v>
      </c>
      <c r="B705" s="14">
        <v>0</v>
      </c>
      <c r="C705" s="19">
        <f t="shared" si="10"/>
        <v>21581</v>
      </c>
    </row>
    <row r="706" spans="1:3" x14ac:dyDescent="0.55000000000000004">
      <c r="A706" s="15">
        <v>21582</v>
      </c>
      <c r="B706" s="14">
        <v>0</v>
      </c>
      <c r="C706" s="19">
        <f t="shared" si="10"/>
        <v>21609</v>
      </c>
    </row>
    <row r="707" spans="1:3" x14ac:dyDescent="0.55000000000000004">
      <c r="A707" s="15">
        <v>21610</v>
      </c>
      <c r="B707" s="14">
        <v>0</v>
      </c>
      <c r="C707" s="19">
        <f t="shared" si="10"/>
        <v>21640</v>
      </c>
    </row>
    <row r="708" spans="1:3" x14ac:dyDescent="0.55000000000000004">
      <c r="A708" s="15">
        <v>21641</v>
      </c>
      <c r="B708" s="14">
        <v>0</v>
      </c>
      <c r="C708" s="19">
        <f t="shared" si="10"/>
        <v>21670</v>
      </c>
    </row>
    <row r="709" spans="1:3" x14ac:dyDescent="0.55000000000000004">
      <c r="A709" s="15">
        <v>21671</v>
      </c>
      <c r="B709" s="14">
        <v>0</v>
      </c>
      <c r="C709" s="19">
        <f t="shared" si="10"/>
        <v>21701</v>
      </c>
    </row>
    <row r="710" spans="1:3" x14ac:dyDescent="0.55000000000000004">
      <c r="A710" s="15">
        <v>21702</v>
      </c>
      <c r="B710" s="14">
        <v>0</v>
      </c>
      <c r="C710" s="19">
        <f t="shared" si="10"/>
        <v>21731</v>
      </c>
    </row>
    <row r="711" spans="1:3" x14ac:dyDescent="0.55000000000000004">
      <c r="A711" s="15">
        <v>21732</v>
      </c>
      <c r="B711" s="14">
        <v>0</v>
      </c>
      <c r="C711" s="19">
        <f t="shared" si="10"/>
        <v>21762</v>
      </c>
    </row>
    <row r="712" spans="1:3" x14ac:dyDescent="0.55000000000000004">
      <c r="A712" s="15">
        <v>21763</v>
      </c>
      <c r="B712" s="14">
        <v>0</v>
      </c>
      <c r="C712" s="19">
        <f t="shared" si="10"/>
        <v>21793</v>
      </c>
    </row>
    <row r="713" spans="1:3" x14ac:dyDescent="0.55000000000000004">
      <c r="A713" s="15">
        <v>21794</v>
      </c>
      <c r="B713" s="14">
        <v>0</v>
      </c>
      <c r="C713" s="19">
        <f t="shared" ref="C713:C776" si="11">IF(A713="","",EOMONTH(A713,0))</f>
        <v>21823</v>
      </c>
    </row>
    <row r="714" spans="1:3" x14ac:dyDescent="0.55000000000000004">
      <c r="A714" s="15">
        <v>21824</v>
      </c>
      <c r="B714" s="14">
        <v>0</v>
      </c>
      <c r="C714" s="19">
        <f t="shared" si="11"/>
        <v>21854</v>
      </c>
    </row>
    <row r="715" spans="1:3" x14ac:dyDescent="0.55000000000000004">
      <c r="A715" s="15">
        <v>21855</v>
      </c>
      <c r="B715" s="14">
        <v>0</v>
      </c>
      <c r="C715" s="19">
        <f t="shared" si="11"/>
        <v>21884</v>
      </c>
    </row>
    <row r="716" spans="1:3" x14ac:dyDescent="0.55000000000000004">
      <c r="A716" s="15">
        <v>21885</v>
      </c>
      <c r="B716" s="14">
        <v>0</v>
      </c>
      <c r="C716" s="19">
        <f t="shared" si="11"/>
        <v>21915</v>
      </c>
    </row>
    <row r="717" spans="1:3" x14ac:dyDescent="0.55000000000000004">
      <c r="A717" s="15">
        <v>21916</v>
      </c>
      <c r="B717" s="14">
        <v>0</v>
      </c>
      <c r="C717" s="19">
        <f t="shared" si="11"/>
        <v>21946</v>
      </c>
    </row>
    <row r="718" spans="1:3" x14ac:dyDescent="0.55000000000000004">
      <c r="A718" s="15">
        <v>21947</v>
      </c>
      <c r="B718" s="14">
        <v>0</v>
      </c>
      <c r="C718" s="19">
        <f t="shared" si="11"/>
        <v>21975</v>
      </c>
    </row>
    <row r="719" spans="1:3" x14ac:dyDescent="0.55000000000000004">
      <c r="A719" s="15">
        <v>21976</v>
      </c>
      <c r="B719" s="14">
        <v>0</v>
      </c>
      <c r="C719" s="19">
        <f t="shared" si="11"/>
        <v>22006</v>
      </c>
    </row>
    <row r="720" spans="1:3" x14ac:dyDescent="0.55000000000000004">
      <c r="A720" s="15">
        <v>22007</v>
      </c>
      <c r="B720" s="14">
        <v>1</v>
      </c>
      <c r="C720" s="19">
        <f t="shared" si="11"/>
        <v>22036</v>
      </c>
    </row>
    <row r="721" spans="1:3" x14ac:dyDescent="0.55000000000000004">
      <c r="A721" s="15">
        <v>22037</v>
      </c>
      <c r="B721" s="14">
        <v>1</v>
      </c>
      <c r="C721" s="19">
        <f t="shared" si="11"/>
        <v>22067</v>
      </c>
    </row>
    <row r="722" spans="1:3" x14ac:dyDescent="0.55000000000000004">
      <c r="A722" s="15">
        <v>22068</v>
      </c>
      <c r="B722" s="14">
        <v>1</v>
      </c>
      <c r="C722" s="19">
        <f t="shared" si="11"/>
        <v>22097</v>
      </c>
    </row>
    <row r="723" spans="1:3" x14ac:dyDescent="0.55000000000000004">
      <c r="A723" s="15">
        <v>22098</v>
      </c>
      <c r="B723" s="14">
        <v>1</v>
      </c>
      <c r="C723" s="19">
        <f t="shared" si="11"/>
        <v>22128</v>
      </c>
    </row>
    <row r="724" spans="1:3" x14ac:dyDescent="0.55000000000000004">
      <c r="A724" s="15">
        <v>22129</v>
      </c>
      <c r="B724" s="14">
        <v>1</v>
      </c>
      <c r="C724" s="19">
        <f t="shared" si="11"/>
        <v>22159</v>
      </c>
    </row>
    <row r="725" spans="1:3" x14ac:dyDescent="0.55000000000000004">
      <c r="A725" s="15">
        <v>22160</v>
      </c>
      <c r="B725" s="14">
        <v>1</v>
      </c>
      <c r="C725" s="19">
        <f t="shared" si="11"/>
        <v>22189</v>
      </c>
    </row>
    <row r="726" spans="1:3" x14ac:dyDescent="0.55000000000000004">
      <c r="A726" s="15">
        <v>22190</v>
      </c>
      <c r="B726" s="14">
        <v>1</v>
      </c>
      <c r="C726" s="19">
        <f t="shared" si="11"/>
        <v>22220</v>
      </c>
    </row>
    <row r="727" spans="1:3" x14ac:dyDescent="0.55000000000000004">
      <c r="A727" s="15">
        <v>22221</v>
      </c>
      <c r="B727" s="14">
        <v>1</v>
      </c>
      <c r="C727" s="19">
        <f t="shared" si="11"/>
        <v>22250</v>
      </c>
    </row>
    <row r="728" spans="1:3" x14ac:dyDescent="0.55000000000000004">
      <c r="A728" s="15">
        <v>22251</v>
      </c>
      <c r="B728" s="14">
        <v>1</v>
      </c>
      <c r="C728" s="19">
        <f t="shared" si="11"/>
        <v>22281</v>
      </c>
    </row>
    <row r="729" spans="1:3" x14ac:dyDescent="0.55000000000000004">
      <c r="A729" s="15">
        <v>22282</v>
      </c>
      <c r="B729" s="14">
        <v>1</v>
      </c>
      <c r="C729" s="19">
        <f t="shared" si="11"/>
        <v>22312</v>
      </c>
    </row>
    <row r="730" spans="1:3" x14ac:dyDescent="0.55000000000000004">
      <c r="A730" s="15">
        <v>22313</v>
      </c>
      <c r="B730" s="14">
        <v>1</v>
      </c>
      <c r="C730" s="19">
        <f t="shared" si="11"/>
        <v>22340</v>
      </c>
    </row>
    <row r="731" spans="1:3" x14ac:dyDescent="0.55000000000000004">
      <c r="A731" s="15">
        <v>22341</v>
      </c>
      <c r="B731" s="14">
        <v>0</v>
      </c>
      <c r="C731" s="19">
        <f t="shared" si="11"/>
        <v>22371</v>
      </c>
    </row>
    <row r="732" spans="1:3" x14ac:dyDescent="0.55000000000000004">
      <c r="A732" s="15">
        <v>22372</v>
      </c>
      <c r="B732" s="14">
        <v>0</v>
      </c>
      <c r="C732" s="19">
        <f t="shared" si="11"/>
        <v>22401</v>
      </c>
    </row>
    <row r="733" spans="1:3" x14ac:dyDescent="0.55000000000000004">
      <c r="A733" s="15">
        <v>22402</v>
      </c>
      <c r="B733" s="14">
        <v>0</v>
      </c>
      <c r="C733" s="19">
        <f t="shared" si="11"/>
        <v>22432</v>
      </c>
    </row>
    <row r="734" spans="1:3" x14ac:dyDescent="0.55000000000000004">
      <c r="A734" s="15">
        <v>22433</v>
      </c>
      <c r="B734" s="14">
        <v>0</v>
      </c>
      <c r="C734" s="19">
        <f t="shared" si="11"/>
        <v>22462</v>
      </c>
    </row>
    <row r="735" spans="1:3" x14ac:dyDescent="0.55000000000000004">
      <c r="A735" s="15">
        <v>22463</v>
      </c>
      <c r="B735" s="14">
        <v>0</v>
      </c>
      <c r="C735" s="19">
        <f t="shared" si="11"/>
        <v>22493</v>
      </c>
    </row>
    <row r="736" spans="1:3" x14ac:dyDescent="0.55000000000000004">
      <c r="A736" s="15">
        <v>22494</v>
      </c>
      <c r="B736" s="14">
        <v>0</v>
      </c>
      <c r="C736" s="19">
        <f t="shared" si="11"/>
        <v>22524</v>
      </c>
    </row>
    <row r="737" spans="1:3" x14ac:dyDescent="0.55000000000000004">
      <c r="A737" s="15">
        <v>22525</v>
      </c>
      <c r="B737" s="14">
        <v>0</v>
      </c>
      <c r="C737" s="19">
        <f t="shared" si="11"/>
        <v>22554</v>
      </c>
    </row>
    <row r="738" spans="1:3" x14ac:dyDescent="0.55000000000000004">
      <c r="A738" s="15">
        <v>22555</v>
      </c>
      <c r="B738" s="14">
        <v>0</v>
      </c>
      <c r="C738" s="19">
        <f t="shared" si="11"/>
        <v>22585</v>
      </c>
    </row>
    <row r="739" spans="1:3" x14ac:dyDescent="0.55000000000000004">
      <c r="A739" s="15">
        <v>22586</v>
      </c>
      <c r="B739" s="14">
        <v>0</v>
      </c>
      <c r="C739" s="19">
        <f t="shared" si="11"/>
        <v>22615</v>
      </c>
    </row>
    <row r="740" spans="1:3" x14ac:dyDescent="0.55000000000000004">
      <c r="A740" s="15">
        <v>22616</v>
      </c>
      <c r="B740" s="14">
        <v>0</v>
      </c>
      <c r="C740" s="19">
        <f t="shared" si="11"/>
        <v>22646</v>
      </c>
    </row>
    <row r="741" spans="1:3" x14ac:dyDescent="0.55000000000000004">
      <c r="A741" s="15">
        <v>22647</v>
      </c>
      <c r="B741" s="14">
        <v>0</v>
      </c>
      <c r="C741" s="19">
        <f t="shared" si="11"/>
        <v>22677</v>
      </c>
    </row>
    <row r="742" spans="1:3" x14ac:dyDescent="0.55000000000000004">
      <c r="A742" s="15">
        <v>22678</v>
      </c>
      <c r="B742" s="14">
        <v>0</v>
      </c>
      <c r="C742" s="19">
        <f t="shared" si="11"/>
        <v>22705</v>
      </c>
    </row>
    <row r="743" spans="1:3" x14ac:dyDescent="0.55000000000000004">
      <c r="A743" s="15">
        <v>22706</v>
      </c>
      <c r="B743" s="14">
        <v>0</v>
      </c>
      <c r="C743" s="19">
        <f t="shared" si="11"/>
        <v>22736</v>
      </c>
    </row>
    <row r="744" spans="1:3" x14ac:dyDescent="0.55000000000000004">
      <c r="A744" s="15">
        <v>22737</v>
      </c>
      <c r="B744" s="14">
        <v>0</v>
      </c>
      <c r="C744" s="19">
        <f t="shared" si="11"/>
        <v>22766</v>
      </c>
    </row>
    <row r="745" spans="1:3" x14ac:dyDescent="0.55000000000000004">
      <c r="A745" s="15">
        <v>22767</v>
      </c>
      <c r="B745" s="14">
        <v>0</v>
      </c>
      <c r="C745" s="19">
        <f t="shared" si="11"/>
        <v>22797</v>
      </c>
    </row>
    <row r="746" spans="1:3" x14ac:dyDescent="0.55000000000000004">
      <c r="A746" s="15">
        <v>22798</v>
      </c>
      <c r="B746" s="14">
        <v>0</v>
      </c>
      <c r="C746" s="19">
        <f t="shared" si="11"/>
        <v>22827</v>
      </c>
    </row>
    <row r="747" spans="1:3" x14ac:dyDescent="0.55000000000000004">
      <c r="A747" s="15">
        <v>22828</v>
      </c>
      <c r="B747" s="14">
        <v>0</v>
      </c>
      <c r="C747" s="19">
        <f t="shared" si="11"/>
        <v>22858</v>
      </c>
    </row>
    <row r="748" spans="1:3" x14ac:dyDescent="0.55000000000000004">
      <c r="A748" s="15">
        <v>22859</v>
      </c>
      <c r="B748" s="14">
        <v>0</v>
      </c>
      <c r="C748" s="19">
        <f t="shared" si="11"/>
        <v>22889</v>
      </c>
    </row>
    <row r="749" spans="1:3" x14ac:dyDescent="0.55000000000000004">
      <c r="A749" s="15">
        <v>22890</v>
      </c>
      <c r="B749" s="14">
        <v>0</v>
      </c>
      <c r="C749" s="19">
        <f t="shared" si="11"/>
        <v>22919</v>
      </c>
    </row>
    <row r="750" spans="1:3" x14ac:dyDescent="0.55000000000000004">
      <c r="A750" s="15">
        <v>22920</v>
      </c>
      <c r="B750" s="14">
        <v>0</v>
      </c>
      <c r="C750" s="19">
        <f t="shared" si="11"/>
        <v>22950</v>
      </c>
    </row>
    <row r="751" spans="1:3" x14ac:dyDescent="0.55000000000000004">
      <c r="A751" s="15">
        <v>22951</v>
      </c>
      <c r="B751" s="14">
        <v>0</v>
      </c>
      <c r="C751" s="19">
        <f t="shared" si="11"/>
        <v>22980</v>
      </c>
    </row>
    <row r="752" spans="1:3" x14ac:dyDescent="0.55000000000000004">
      <c r="A752" s="15">
        <v>22981</v>
      </c>
      <c r="B752" s="14">
        <v>0</v>
      </c>
      <c r="C752" s="19">
        <f t="shared" si="11"/>
        <v>23011</v>
      </c>
    </row>
    <row r="753" spans="1:3" x14ac:dyDescent="0.55000000000000004">
      <c r="A753" s="15">
        <v>23012</v>
      </c>
      <c r="B753" s="14">
        <v>0</v>
      </c>
      <c r="C753" s="19">
        <f t="shared" si="11"/>
        <v>23042</v>
      </c>
    </row>
    <row r="754" spans="1:3" x14ac:dyDescent="0.55000000000000004">
      <c r="A754" s="15">
        <v>23043</v>
      </c>
      <c r="B754" s="14">
        <v>0</v>
      </c>
      <c r="C754" s="19">
        <f t="shared" si="11"/>
        <v>23070</v>
      </c>
    </row>
    <row r="755" spans="1:3" x14ac:dyDescent="0.55000000000000004">
      <c r="A755" s="15">
        <v>23071</v>
      </c>
      <c r="B755" s="14">
        <v>0</v>
      </c>
      <c r="C755" s="19">
        <f t="shared" si="11"/>
        <v>23101</v>
      </c>
    </row>
    <row r="756" spans="1:3" x14ac:dyDescent="0.55000000000000004">
      <c r="A756" s="15">
        <v>23102</v>
      </c>
      <c r="B756" s="14">
        <v>0</v>
      </c>
      <c r="C756" s="19">
        <f t="shared" si="11"/>
        <v>23131</v>
      </c>
    </row>
    <row r="757" spans="1:3" x14ac:dyDescent="0.55000000000000004">
      <c r="A757" s="15">
        <v>23132</v>
      </c>
      <c r="B757" s="14">
        <v>0</v>
      </c>
      <c r="C757" s="19">
        <f t="shared" si="11"/>
        <v>23162</v>
      </c>
    </row>
    <row r="758" spans="1:3" x14ac:dyDescent="0.55000000000000004">
      <c r="A758" s="15">
        <v>23163</v>
      </c>
      <c r="B758" s="14">
        <v>0</v>
      </c>
      <c r="C758" s="19">
        <f t="shared" si="11"/>
        <v>23192</v>
      </c>
    </row>
    <row r="759" spans="1:3" x14ac:dyDescent="0.55000000000000004">
      <c r="A759" s="15">
        <v>23193</v>
      </c>
      <c r="B759" s="14">
        <v>0</v>
      </c>
      <c r="C759" s="19">
        <f t="shared" si="11"/>
        <v>23223</v>
      </c>
    </row>
    <row r="760" spans="1:3" x14ac:dyDescent="0.55000000000000004">
      <c r="A760" s="15">
        <v>23224</v>
      </c>
      <c r="B760" s="14">
        <v>0</v>
      </c>
      <c r="C760" s="19">
        <f t="shared" si="11"/>
        <v>23254</v>
      </c>
    </row>
    <row r="761" spans="1:3" x14ac:dyDescent="0.55000000000000004">
      <c r="A761" s="15">
        <v>23255</v>
      </c>
      <c r="B761" s="14">
        <v>0</v>
      </c>
      <c r="C761" s="19">
        <f t="shared" si="11"/>
        <v>23284</v>
      </c>
    </row>
    <row r="762" spans="1:3" x14ac:dyDescent="0.55000000000000004">
      <c r="A762" s="15">
        <v>23285</v>
      </c>
      <c r="B762" s="14">
        <v>0</v>
      </c>
      <c r="C762" s="19">
        <f t="shared" si="11"/>
        <v>23315</v>
      </c>
    </row>
    <row r="763" spans="1:3" x14ac:dyDescent="0.55000000000000004">
      <c r="A763" s="15">
        <v>23316</v>
      </c>
      <c r="B763" s="14">
        <v>0</v>
      </c>
      <c r="C763" s="19">
        <f t="shared" si="11"/>
        <v>23345</v>
      </c>
    </row>
    <row r="764" spans="1:3" x14ac:dyDescent="0.55000000000000004">
      <c r="A764" s="15">
        <v>23346</v>
      </c>
      <c r="B764" s="14">
        <v>0</v>
      </c>
      <c r="C764" s="19">
        <f t="shared" si="11"/>
        <v>23376</v>
      </c>
    </row>
    <row r="765" spans="1:3" x14ac:dyDescent="0.55000000000000004">
      <c r="A765" s="15">
        <v>23377</v>
      </c>
      <c r="B765" s="14">
        <v>0</v>
      </c>
      <c r="C765" s="19">
        <f t="shared" si="11"/>
        <v>23407</v>
      </c>
    </row>
    <row r="766" spans="1:3" x14ac:dyDescent="0.55000000000000004">
      <c r="A766" s="15">
        <v>23408</v>
      </c>
      <c r="B766" s="14">
        <v>0</v>
      </c>
      <c r="C766" s="19">
        <f t="shared" si="11"/>
        <v>23436</v>
      </c>
    </row>
    <row r="767" spans="1:3" x14ac:dyDescent="0.55000000000000004">
      <c r="A767" s="15">
        <v>23437</v>
      </c>
      <c r="B767" s="14">
        <v>0</v>
      </c>
      <c r="C767" s="19">
        <f t="shared" si="11"/>
        <v>23467</v>
      </c>
    </row>
    <row r="768" spans="1:3" x14ac:dyDescent="0.55000000000000004">
      <c r="A768" s="15">
        <v>23468</v>
      </c>
      <c r="B768" s="14">
        <v>0</v>
      </c>
      <c r="C768" s="19">
        <f t="shared" si="11"/>
        <v>23497</v>
      </c>
    </row>
    <row r="769" spans="1:3" x14ac:dyDescent="0.55000000000000004">
      <c r="A769" s="15">
        <v>23498</v>
      </c>
      <c r="B769" s="14">
        <v>0</v>
      </c>
      <c r="C769" s="19">
        <f t="shared" si="11"/>
        <v>23528</v>
      </c>
    </row>
    <row r="770" spans="1:3" x14ac:dyDescent="0.55000000000000004">
      <c r="A770" s="15">
        <v>23529</v>
      </c>
      <c r="B770" s="14">
        <v>0</v>
      </c>
      <c r="C770" s="19">
        <f t="shared" si="11"/>
        <v>23558</v>
      </c>
    </row>
    <row r="771" spans="1:3" x14ac:dyDescent="0.55000000000000004">
      <c r="A771" s="15">
        <v>23559</v>
      </c>
      <c r="B771" s="14">
        <v>0</v>
      </c>
      <c r="C771" s="19">
        <f t="shared" si="11"/>
        <v>23589</v>
      </c>
    </row>
    <row r="772" spans="1:3" x14ac:dyDescent="0.55000000000000004">
      <c r="A772" s="15">
        <v>23590</v>
      </c>
      <c r="B772" s="14">
        <v>0</v>
      </c>
      <c r="C772" s="19">
        <f t="shared" si="11"/>
        <v>23620</v>
      </c>
    </row>
    <row r="773" spans="1:3" x14ac:dyDescent="0.55000000000000004">
      <c r="A773" s="15">
        <v>23621</v>
      </c>
      <c r="B773" s="14">
        <v>0</v>
      </c>
      <c r="C773" s="19">
        <f t="shared" si="11"/>
        <v>23650</v>
      </c>
    </row>
    <row r="774" spans="1:3" x14ac:dyDescent="0.55000000000000004">
      <c r="A774" s="15">
        <v>23651</v>
      </c>
      <c r="B774" s="14">
        <v>0</v>
      </c>
      <c r="C774" s="19">
        <f t="shared" si="11"/>
        <v>23681</v>
      </c>
    </row>
    <row r="775" spans="1:3" x14ac:dyDescent="0.55000000000000004">
      <c r="A775" s="15">
        <v>23682</v>
      </c>
      <c r="B775" s="14">
        <v>0</v>
      </c>
      <c r="C775" s="19">
        <f t="shared" si="11"/>
        <v>23711</v>
      </c>
    </row>
    <row r="776" spans="1:3" x14ac:dyDescent="0.55000000000000004">
      <c r="A776" s="15">
        <v>23712</v>
      </c>
      <c r="B776" s="14">
        <v>0</v>
      </c>
      <c r="C776" s="19">
        <f t="shared" si="11"/>
        <v>23742</v>
      </c>
    </row>
    <row r="777" spans="1:3" x14ac:dyDescent="0.55000000000000004">
      <c r="A777" s="15">
        <v>23743</v>
      </c>
      <c r="B777" s="14">
        <v>0</v>
      </c>
      <c r="C777" s="19">
        <f t="shared" ref="C777:C840" si="12">IF(A777="","",EOMONTH(A777,0))</f>
        <v>23773</v>
      </c>
    </row>
    <row r="778" spans="1:3" x14ac:dyDescent="0.55000000000000004">
      <c r="A778" s="15">
        <v>23774</v>
      </c>
      <c r="B778" s="14">
        <v>0</v>
      </c>
      <c r="C778" s="19">
        <f t="shared" si="12"/>
        <v>23801</v>
      </c>
    </row>
    <row r="779" spans="1:3" x14ac:dyDescent="0.55000000000000004">
      <c r="A779" s="15">
        <v>23802</v>
      </c>
      <c r="B779" s="14">
        <v>0</v>
      </c>
      <c r="C779" s="19">
        <f t="shared" si="12"/>
        <v>23832</v>
      </c>
    </row>
    <row r="780" spans="1:3" x14ac:dyDescent="0.55000000000000004">
      <c r="A780" s="15">
        <v>23833</v>
      </c>
      <c r="B780" s="14">
        <v>0</v>
      </c>
      <c r="C780" s="19">
        <f t="shared" si="12"/>
        <v>23862</v>
      </c>
    </row>
    <row r="781" spans="1:3" x14ac:dyDescent="0.55000000000000004">
      <c r="A781" s="15">
        <v>23863</v>
      </c>
      <c r="B781" s="14">
        <v>0</v>
      </c>
      <c r="C781" s="19">
        <f t="shared" si="12"/>
        <v>23893</v>
      </c>
    </row>
    <row r="782" spans="1:3" x14ac:dyDescent="0.55000000000000004">
      <c r="A782" s="15">
        <v>23894</v>
      </c>
      <c r="B782" s="14">
        <v>0</v>
      </c>
      <c r="C782" s="19">
        <f t="shared" si="12"/>
        <v>23923</v>
      </c>
    </row>
    <row r="783" spans="1:3" x14ac:dyDescent="0.55000000000000004">
      <c r="A783" s="15">
        <v>23924</v>
      </c>
      <c r="B783" s="14">
        <v>0</v>
      </c>
      <c r="C783" s="19">
        <f t="shared" si="12"/>
        <v>23954</v>
      </c>
    </row>
    <row r="784" spans="1:3" x14ac:dyDescent="0.55000000000000004">
      <c r="A784" s="15">
        <v>23955</v>
      </c>
      <c r="B784" s="14">
        <v>0</v>
      </c>
      <c r="C784" s="19">
        <f t="shared" si="12"/>
        <v>23985</v>
      </c>
    </row>
    <row r="785" spans="1:3" x14ac:dyDescent="0.55000000000000004">
      <c r="A785" s="15">
        <v>23986</v>
      </c>
      <c r="B785" s="14">
        <v>0</v>
      </c>
      <c r="C785" s="19">
        <f t="shared" si="12"/>
        <v>24015</v>
      </c>
    </row>
    <row r="786" spans="1:3" x14ac:dyDescent="0.55000000000000004">
      <c r="A786" s="15">
        <v>24016</v>
      </c>
      <c r="B786" s="14">
        <v>0</v>
      </c>
      <c r="C786" s="19">
        <f t="shared" si="12"/>
        <v>24046</v>
      </c>
    </row>
    <row r="787" spans="1:3" x14ac:dyDescent="0.55000000000000004">
      <c r="A787" s="15">
        <v>24047</v>
      </c>
      <c r="B787" s="14">
        <v>0</v>
      </c>
      <c r="C787" s="19">
        <f t="shared" si="12"/>
        <v>24076</v>
      </c>
    </row>
    <row r="788" spans="1:3" x14ac:dyDescent="0.55000000000000004">
      <c r="A788" s="15">
        <v>24077</v>
      </c>
      <c r="B788" s="14">
        <v>0</v>
      </c>
      <c r="C788" s="19">
        <f t="shared" si="12"/>
        <v>24107</v>
      </c>
    </row>
    <row r="789" spans="1:3" x14ac:dyDescent="0.55000000000000004">
      <c r="A789" s="15">
        <v>24108</v>
      </c>
      <c r="B789" s="14">
        <v>0</v>
      </c>
      <c r="C789" s="19">
        <f t="shared" si="12"/>
        <v>24138</v>
      </c>
    </row>
    <row r="790" spans="1:3" x14ac:dyDescent="0.55000000000000004">
      <c r="A790" s="15">
        <v>24139</v>
      </c>
      <c r="B790" s="14">
        <v>0</v>
      </c>
      <c r="C790" s="19">
        <f t="shared" si="12"/>
        <v>24166</v>
      </c>
    </row>
    <row r="791" spans="1:3" x14ac:dyDescent="0.55000000000000004">
      <c r="A791" s="15">
        <v>24167</v>
      </c>
      <c r="B791" s="14">
        <v>0</v>
      </c>
      <c r="C791" s="19">
        <f t="shared" si="12"/>
        <v>24197</v>
      </c>
    </row>
    <row r="792" spans="1:3" x14ac:dyDescent="0.55000000000000004">
      <c r="A792" s="15">
        <v>24198</v>
      </c>
      <c r="B792" s="14">
        <v>0</v>
      </c>
      <c r="C792" s="19">
        <f t="shared" si="12"/>
        <v>24227</v>
      </c>
    </row>
    <row r="793" spans="1:3" x14ac:dyDescent="0.55000000000000004">
      <c r="A793" s="15">
        <v>24228</v>
      </c>
      <c r="B793" s="14">
        <v>0</v>
      </c>
      <c r="C793" s="19">
        <f t="shared" si="12"/>
        <v>24258</v>
      </c>
    </row>
    <row r="794" spans="1:3" x14ac:dyDescent="0.55000000000000004">
      <c r="A794" s="15">
        <v>24259</v>
      </c>
      <c r="B794" s="14">
        <v>0</v>
      </c>
      <c r="C794" s="19">
        <f t="shared" si="12"/>
        <v>24288</v>
      </c>
    </row>
    <row r="795" spans="1:3" x14ac:dyDescent="0.55000000000000004">
      <c r="A795" s="15">
        <v>24289</v>
      </c>
      <c r="B795" s="14">
        <v>0</v>
      </c>
      <c r="C795" s="19">
        <f t="shared" si="12"/>
        <v>24319</v>
      </c>
    </row>
    <row r="796" spans="1:3" x14ac:dyDescent="0.55000000000000004">
      <c r="A796" s="15">
        <v>24320</v>
      </c>
      <c r="B796" s="14">
        <v>0</v>
      </c>
      <c r="C796" s="19">
        <f t="shared" si="12"/>
        <v>24350</v>
      </c>
    </row>
    <row r="797" spans="1:3" x14ac:dyDescent="0.55000000000000004">
      <c r="A797" s="15">
        <v>24351</v>
      </c>
      <c r="B797" s="14">
        <v>0</v>
      </c>
      <c r="C797" s="19">
        <f t="shared" si="12"/>
        <v>24380</v>
      </c>
    </row>
    <row r="798" spans="1:3" x14ac:dyDescent="0.55000000000000004">
      <c r="A798" s="15">
        <v>24381</v>
      </c>
      <c r="B798" s="14">
        <v>0</v>
      </c>
      <c r="C798" s="19">
        <f t="shared" si="12"/>
        <v>24411</v>
      </c>
    </row>
    <row r="799" spans="1:3" x14ac:dyDescent="0.55000000000000004">
      <c r="A799" s="15">
        <v>24412</v>
      </c>
      <c r="B799" s="14">
        <v>0</v>
      </c>
      <c r="C799" s="19">
        <f t="shared" si="12"/>
        <v>24441</v>
      </c>
    </row>
    <row r="800" spans="1:3" x14ac:dyDescent="0.55000000000000004">
      <c r="A800" s="15">
        <v>24442</v>
      </c>
      <c r="B800" s="14">
        <v>0</v>
      </c>
      <c r="C800" s="19">
        <f t="shared" si="12"/>
        <v>24472</v>
      </c>
    </row>
    <row r="801" spans="1:3" x14ac:dyDescent="0.55000000000000004">
      <c r="A801" s="15">
        <v>24473</v>
      </c>
      <c r="B801" s="14">
        <v>0</v>
      </c>
      <c r="C801" s="19">
        <f t="shared" si="12"/>
        <v>24503</v>
      </c>
    </row>
    <row r="802" spans="1:3" x14ac:dyDescent="0.55000000000000004">
      <c r="A802" s="15">
        <v>24504</v>
      </c>
      <c r="B802" s="14">
        <v>0</v>
      </c>
      <c r="C802" s="19">
        <f t="shared" si="12"/>
        <v>24531</v>
      </c>
    </row>
    <row r="803" spans="1:3" x14ac:dyDescent="0.55000000000000004">
      <c r="A803" s="15">
        <v>24532</v>
      </c>
      <c r="B803" s="14">
        <v>0</v>
      </c>
      <c r="C803" s="19">
        <f t="shared" si="12"/>
        <v>24562</v>
      </c>
    </row>
    <row r="804" spans="1:3" x14ac:dyDescent="0.55000000000000004">
      <c r="A804" s="15">
        <v>24563</v>
      </c>
      <c r="B804" s="14">
        <v>0</v>
      </c>
      <c r="C804" s="19">
        <f t="shared" si="12"/>
        <v>24592</v>
      </c>
    </row>
    <row r="805" spans="1:3" x14ac:dyDescent="0.55000000000000004">
      <c r="A805" s="15">
        <v>24593</v>
      </c>
      <c r="B805" s="14">
        <v>0</v>
      </c>
      <c r="C805" s="19">
        <f t="shared" si="12"/>
        <v>24623</v>
      </c>
    </row>
    <row r="806" spans="1:3" x14ac:dyDescent="0.55000000000000004">
      <c r="A806" s="15">
        <v>24624</v>
      </c>
      <c r="B806" s="14">
        <v>0</v>
      </c>
      <c r="C806" s="19">
        <f t="shared" si="12"/>
        <v>24653</v>
      </c>
    </row>
    <row r="807" spans="1:3" x14ac:dyDescent="0.55000000000000004">
      <c r="A807" s="15">
        <v>24654</v>
      </c>
      <c r="B807" s="14">
        <v>0</v>
      </c>
      <c r="C807" s="19">
        <f t="shared" si="12"/>
        <v>24684</v>
      </c>
    </row>
    <row r="808" spans="1:3" x14ac:dyDescent="0.55000000000000004">
      <c r="A808" s="15">
        <v>24685</v>
      </c>
      <c r="B808" s="14">
        <v>0</v>
      </c>
      <c r="C808" s="19">
        <f t="shared" si="12"/>
        <v>24715</v>
      </c>
    </row>
    <row r="809" spans="1:3" x14ac:dyDescent="0.55000000000000004">
      <c r="A809" s="15">
        <v>24716</v>
      </c>
      <c r="B809" s="14">
        <v>0</v>
      </c>
      <c r="C809" s="19">
        <f t="shared" si="12"/>
        <v>24745</v>
      </c>
    </row>
    <row r="810" spans="1:3" x14ac:dyDescent="0.55000000000000004">
      <c r="A810" s="15">
        <v>24746</v>
      </c>
      <c r="B810" s="14">
        <v>0</v>
      </c>
      <c r="C810" s="19">
        <f t="shared" si="12"/>
        <v>24776</v>
      </c>
    </row>
    <row r="811" spans="1:3" x14ac:dyDescent="0.55000000000000004">
      <c r="A811" s="15">
        <v>24777</v>
      </c>
      <c r="B811" s="14">
        <v>0</v>
      </c>
      <c r="C811" s="19">
        <f t="shared" si="12"/>
        <v>24806</v>
      </c>
    </row>
    <row r="812" spans="1:3" x14ac:dyDescent="0.55000000000000004">
      <c r="A812" s="15">
        <v>24807</v>
      </c>
      <c r="B812" s="14">
        <v>0</v>
      </c>
      <c r="C812" s="19">
        <f t="shared" si="12"/>
        <v>24837</v>
      </c>
    </row>
    <row r="813" spans="1:3" x14ac:dyDescent="0.55000000000000004">
      <c r="A813" s="15">
        <v>24838</v>
      </c>
      <c r="B813" s="14">
        <v>0</v>
      </c>
      <c r="C813" s="19">
        <f t="shared" si="12"/>
        <v>24868</v>
      </c>
    </row>
    <row r="814" spans="1:3" x14ac:dyDescent="0.55000000000000004">
      <c r="A814" s="15">
        <v>24869</v>
      </c>
      <c r="B814" s="14">
        <v>0</v>
      </c>
      <c r="C814" s="19">
        <f t="shared" si="12"/>
        <v>24897</v>
      </c>
    </row>
    <row r="815" spans="1:3" x14ac:dyDescent="0.55000000000000004">
      <c r="A815" s="15">
        <v>24898</v>
      </c>
      <c r="B815" s="14">
        <v>0</v>
      </c>
      <c r="C815" s="19">
        <f t="shared" si="12"/>
        <v>24928</v>
      </c>
    </row>
    <row r="816" spans="1:3" x14ac:dyDescent="0.55000000000000004">
      <c r="A816" s="15">
        <v>24929</v>
      </c>
      <c r="B816" s="14">
        <v>0</v>
      </c>
      <c r="C816" s="19">
        <f t="shared" si="12"/>
        <v>24958</v>
      </c>
    </row>
    <row r="817" spans="1:3" x14ac:dyDescent="0.55000000000000004">
      <c r="A817" s="15">
        <v>24959</v>
      </c>
      <c r="B817" s="14">
        <v>0</v>
      </c>
      <c r="C817" s="19">
        <f t="shared" si="12"/>
        <v>24989</v>
      </c>
    </row>
    <row r="818" spans="1:3" x14ac:dyDescent="0.55000000000000004">
      <c r="A818" s="15">
        <v>24990</v>
      </c>
      <c r="B818" s="14">
        <v>0</v>
      </c>
      <c r="C818" s="19">
        <f t="shared" si="12"/>
        <v>25019</v>
      </c>
    </row>
    <row r="819" spans="1:3" x14ac:dyDescent="0.55000000000000004">
      <c r="A819" s="15">
        <v>25020</v>
      </c>
      <c r="B819" s="14">
        <v>0</v>
      </c>
      <c r="C819" s="19">
        <f t="shared" si="12"/>
        <v>25050</v>
      </c>
    </row>
    <row r="820" spans="1:3" x14ac:dyDescent="0.55000000000000004">
      <c r="A820" s="15">
        <v>25051</v>
      </c>
      <c r="B820" s="14">
        <v>0</v>
      </c>
      <c r="C820" s="19">
        <f t="shared" si="12"/>
        <v>25081</v>
      </c>
    </row>
    <row r="821" spans="1:3" x14ac:dyDescent="0.55000000000000004">
      <c r="A821" s="15">
        <v>25082</v>
      </c>
      <c r="B821" s="14">
        <v>0</v>
      </c>
      <c r="C821" s="19">
        <f t="shared" si="12"/>
        <v>25111</v>
      </c>
    </row>
    <row r="822" spans="1:3" x14ac:dyDescent="0.55000000000000004">
      <c r="A822" s="15">
        <v>25112</v>
      </c>
      <c r="B822" s="14">
        <v>0</v>
      </c>
      <c r="C822" s="19">
        <f t="shared" si="12"/>
        <v>25142</v>
      </c>
    </row>
    <row r="823" spans="1:3" x14ac:dyDescent="0.55000000000000004">
      <c r="A823" s="15">
        <v>25143</v>
      </c>
      <c r="B823" s="14">
        <v>0</v>
      </c>
      <c r="C823" s="19">
        <f t="shared" si="12"/>
        <v>25172</v>
      </c>
    </row>
    <row r="824" spans="1:3" x14ac:dyDescent="0.55000000000000004">
      <c r="A824" s="15">
        <v>25173</v>
      </c>
      <c r="B824" s="14">
        <v>0</v>
      </c>
      <c r="C824" s="19">
        <f t="shared" si="12"/>
        <v>25203</v>
      </c>
    </row>
    <row r="825" spans="1:3" x14ac:dyDescent="0.55000000000000004">
      <c r="A825" s="15">
        <v>25204</v>
      </c>
      <c r="B825" s="14">
        <v>0</v>
      </c>
      <c r="C825" s="19">
        <f t="shared" si="12"/>
        <v>25234</v>
      </c>
    </row>
    <row r="826" spans="1:3" x14ac:dyDescent="0.55000000000000004">
      <c r="A826" s="15">
        <v>25235</v>
      </c>
      <c r="B826" s="14">
        <v>0</v>
      </c>
      <c r="C826" s="19">
        <f t="shared" si="12"/>
        <v>25262</v>
      </c>
    </row>
    <row r="827" spans="1:3" x14ac:dyDescent="0.55000000000000004">
      <c r="A827" s="15">
        <v>25263</v>
      </c>
      <c r="B827" s="14">
        <v>0</v>
      </c>
      <c r="C827" s="19">
        <f t="shared" si="12"/>
        <v>25293</v>
      </c>
    </row>
    <row r="828" spans="1:3" x14ac:dyDescent="0.55000000000000004">
      <c r="A828" s="15">
        <v>25294</v>
      </c>
      <c r="B828" s="14">
        <v>0</v>
      </c>
      <c r="C828" s="19">
        <f t="shared" si="12"/>
        <v>25323</v>
      </c>
    </row>
    <row r="829" spans="1:3" x14ac:dyDescent="0.55000000000000004">
      <c r="A829" s="15">
        <v>25324</v>
      </c>
      <c r="B829" s="14">
        <v>0</v>
      </c>
      <c r="C829" s="19">
        <f t="shared" si="12"/>
        <v>25354</v>
      </c>
    </row>
    <row r="830" spans="1:3" x14ac:dyDescent="0.55000000000000004">
      <c r="A830" s="15">
        <v>25355</v>
      </c>
      <c r="B830" s="14">
        <v>0</v>
      </c>
      <c r="C830" s="19">
        <f t="shared" si="12"/>
        <v>25384</v>
      </c>
    </row>
    <row r="831" spans="1:3" x14ac:dyDescent="0.55000000000000004">
      <c r="A831" s="15">
        <v>25385</v>
      </c>
      <c r="B831" s="14">
        <v>0</v>
      </c>
      <c r="C831" s="19">
        <f t="shared" si="12"/>
        <v>25415</v>
      </c>
    </row>
    <row r="832" spans="1:3" x14ac:dyDescent="0.55000000000000004">
      <c r="A832" s="15">
        <v>25416</v>
      </c>
      <c r="B832" s="14">
        <v>0</v>
      </c>
      <c r="C832" s="19">
        <f t="shared" si="12"/>
        <v>25446</v>
      </c>
    </row>
    <row r="833" spans="1:3" x14ac:dyDescent="0.55000000000000004">
      <c r="A833" s="15">
        <v>25447</v>
      </c>
      <c r="B833" s="14">
        <v>0</v>
      </c>
      <c r="C833" s="19">
        <f t="shared" si="12"/>
        <v>25476</v>
      </c>
    </row>
    <row r="834" spans="1:3" x14ac:dyDescent="0.55000000000000004">
      <c r="A834" s="15">
        <v>25477</v>
      </c>
      <c r="B834" s="14">
        <v>0</v>
      </c>
      <c r="C834" s="19">
        <f t="shared" si="12"/>
        <v>25507</v>
      </c>
    </row>
    <row r="835" spans="1:3" x14ac:dyDescent="0.55000000000000004">
      <c r="A835" s="15">
        <v>25508</v>
      </c>
      <c r="B835" s="14">
        <v>0</v>
      </c>
      <c r="C835" s="19">
        <f t="shared" si="12"/>
        <v>25537</v>
      </c>
    </row>
    <row r="836" spans="1:3" x14ac:dyDescent="0.55000000000000004">
      <c r="A836" s="15">
        <v>25538</v>
      </c>
      <c r="B836" s="14">
        <v>1</v>
      </c>
      <c r="C836" s="19">
        <f t="shared" si="12"/>
        <v>25568</v>
      </c>
    </row>
    <row r="837" spans="1:3" x14ac:dyDescent="0.55000000000000004">
      <c r="A837" s="15">
        <v>25569</v>
      </c>
      <c r="B837" s="14">
        <v>1</v>
      </c>
      <c r="C837" s="19">
        <f t="shared" si="12"/>
        <v>25599</v>
      </c>
    </row>
    <row r="838" spans="1:3" x14ac:dyDescent="0.55000000000000004">
      <c r="A838" s="15">
        <v>25600</v>
      </c>
      <c r="B838" s="14">
        <v>1</v>
      </c>
      <c r="C838" s="19">
        <f t="shared" si="12"/>
        <v>25627</v>
      </c>
    </row>
    <row r="839" spans="1:3" x14ac:dyDescent="0.55000000000000004">
      <c r="A839" s="15">
        <v>25628</v>
      </c>
      <c r="B839" s="14">
        <v>1</v>
      </c>
      <c r="C839" s="19">
        <f t="shared" si="12"/>
        <v>25658</v>
      </c>
    </row>
    <row r="840" spans="1:3" x14ac:dyDescent="0.55000000000000004">
      <c r="A840" s="15">
        <v>25659</v>
      </c>
      <c r="B840" s="14">
        <v>1</v>
      </c>
      <c r="C840" s="19">
        <f t="shared" si="12"/>
        <v>25688</v>
      </c>
    </row>
    <row r="841" spans="1:3" x14ac:dyDescent="0.55000000000000004">
      <c r="A841" s="15">
        <v>25689</v>
      </c>
      <c r="B841" s="14">
        <v>1</v>
      </c>
      <c r="C841" s="19">
        <f t="shared" ref="C841:C904" si="13">IF(A841="","",EOMONTH(A841,0))</f>
        <v>25719</v>
      </c>
    </row>
    <row r="842" spans="1:3" x14ac:dyDescent="0.55000000000000004">
      <c r="A842" s="15">
        <v>25720</v>
      </c>
      <c r="B842" s="14">
        <v>1</v>
      </c>
      <c r="C842" s="19">
        <f t="shared" si="13"/>
        <v>25749</v>
      </c>
    </row>
    <row r="843" spans="1:3" x14ac:dyDescent="0.55000000000000004">
      <c r="A843" s="15">
        <v>25750</v>
      </c>
      <c r="B843" s="14">
        <v>1</v>
      </c>
      <c r="C843" s="19">
        <f t="shared" si="13"/>
        <v>25780</v>
      </c>
    </row>
    <row r="844" spans="1:3" x14ac:dyDescent="0.55000000000000004">
      <c r="A844" s="15">
        <v>25781</v>
      </c>
      <c r="B844" s="14">
        <v>1</v>
      </c>
      <c r="C844" s="19">
        <f t="shared" si="13"/>
        <v>25811</v>
      </c>
    </row>
    <row r="845" spans="1:3" x14ac:dyDescent="0.55000000000000004">
      <c r="A845" s="15">
        <v>25812</v>
      </c>
      <c r="B845" s="14">
        <v>1</v>
      </c>
      <c r="C845" s="19">
        <f t="shared" si="13"/>
        <v>25841</v>
      </c>
    </row>
    <row r="846" spans="1:3" x14ac:dyDescent="0.55000000000000004">
      <c r="A846" s="15">
        <v>25842</v>
      </c>
      <c r="B846" s="14">
        <v>1</v>
      </c>
      <c r="C846" s="19">
        <f t="shared" si="13"/>
        <v>25872</v>
      </c>
    </row>
    <row r="847" spans="1:3" x14ac:dyDescent="0.55000000000000004">
      <c r="A847" s="15">
        <v>25873</v>
      </c>
      <c r="B847" s="14">
        <v>1</v>
      </c>
      <c r="C847" s="19">
        <f t="shared" si="13"/>
        <v>25902</v>
      </c>
    </row>
    <row r="848" spans="1:3" x14ac:dyDescent="0.55000000000000004">
      <c r="A848" s="15">
        <v>25903</v>
      </c>
      <c r="B848" s="14">
        <v>0</v>
      </c>
      <c r="C848" s="19">
        <f t="shared" si="13"/>
        <v>25933</v>
      </c>
    </row>
    <row r="849" spans="1:3" x14ac:dyDescent="0.55000000000000004">
      <c r="A849" s="15">
        <v>25934</v>
      </c>
      <c r="B849" s="14">
        <v>0</v>
      </c>
      <c r="C849" s="19">
        <f t="shared" si="13"/>
        <v>25964</v>
      </c>
    </row>
    <row r="850" spans="1:3" x14ac:dyDescent="0.55000000000000004">
      <c r="A850" s="15">
        <v>25965</v>
      </c>
      <c r="B850" s="14">
        <v>0</v>
      </c>
      <c r="C850" s="19">
        <f t="shared" si="13"/>
        <v>25992</v>
      </c>
    </row>
    <row r="851" spans="1:3" x14ac:dyDescent="0.55000000000000004">
      <c r="A851" s="15">
        <v>25993</v>
      </c>
      <c r="B851" s="14">
        <v>0</v>
      </c>
      <c r="C851" s="19">
        <f t="shared" si="13"/>
        <v>26023</v>
      </c>
    </row>
    <row r="852" spans="1:3" x14ac:dyDescent="0.55000000000000004">
      <c r="A852" s="15">
        <v>26024</v>
      </c>
      <c r="B852" s="14">
        <v>0</v>
      </c>
      <c r="C852" s="19">
        <f t="shared" si="13"/>
        <v>26053</v>
      </c>
    </row>
    <row r="853" spans="1:3" x14ac:dyDescent="0.55000000000000004">
      <c r="A853" s="15">
        <v>26054</v>
      </c>
      <c r="B853" s="14">
        <v>0</v>
      </c>
      <c r="C853" s="19">
        <f t="shared" si="13"/>
        <v>26084</v>
      </c>
    </row>
    <row r="854" spans="1:3" x14ac:dyDescent="0.55000000000000004">
      <c r="A854" s="15">
        <v>26085</v>
      </c>
      <c r="B854" s="14">
        <v>0</v>
      </c>
      <c r="C854" s="19">
        <f t="shared" si="13"/>
        <v>26114</v>
      </c>
    </row>
    <row r="855" spans="1:3" x14ac:dyDescent="0.55000000000000004">
      <c r="A855" s="15">
        <v>26115</v>
      </c>
      <c r="B855" s="14">
        <v>0</v>
      </c>
      <c r="C855" s="19">
        <f t="shared" si="13"/>
        <v>26145</v>
      </c>
    </row>
    <row r="856" spans="1:3" x14ac:dyDescent="0.55000000000000004">
      <c r="A856" s="15">
        <v>26146</v>
      </c>
      <c r="B856" s="14">
        <v>0</v>
      </c>
      <c r="C856" s="19">
        <f t="shared" si="13"/>
        <v>26176</v>
      </c>
    </row>
    <row r="857" spans="1:3" x14ac:dyDescent="0.55000000000000004">
      <c r="A857" s="15">
        <v>26177</v>
      </c>
      <c r="B857" s="14">
        <v>0</v>
      </c>
      <c r="C857" s="19">
        <f t="shared" si="13"/>
        <v>26206</v>
      </c>
    </row>
    <row r="858" spans="1:3" x14ac:dyDescent="0.55000000000000004">
      <c r="A858" s="15">
        <v>26207</v>
      </c>
      <c r="B858" s="14">
        <v>0</v>
      </c>
      <c r="C858" s="19">
        <f t="shared" si="13"/>
        <v>26237</v>
      </c>
    </row>
    <row r="859" spans="1:3" x14ac:dyDescent="0.55000000000000004">
      <c r="A859" s="15">
        <v>26238</v>
      </c>
      <c r="B859" s="14">
        <v>0</v>
      </c>
      <c r="C859" s="19">
        <f t="shared" si="13"/>
        <v>26267</v>
      </c>
    </row>
    <row r="860" spans="1:3" x14ac:dyDescent="0.55000000000000004">
      <c r="A860" s="15">
        <v>26268</v>
      </c>
      <c r="B860" s="14">
        <v>0</v>
      </c>
      <c r="C860" s="19">
        <f t="shared" si="13"/>
        <v>26298</v>
      </c>
    </row>
    <row r="861" spans="1:3" x14ac:dyDescent="0.55000000000000004">
      <c r="A861" s="15">
        <v>26299</v>
      </c>
      <c r="B861" s="14">
        <v>0</v>
      </c>
      <c r="C861" s="19">
        <f t="shared" si="13"/>
        <v>26329</v>
      </c>
    </row>
    <row r="862" spans="1:3" x14ac:dyDescent="0.55000000000000004">
      <c r="A862" s="15">
        <v>26330</v>
      </c>
      <c r="B862" s="14">
        <v>0</v>
      </c>
      <c r="C862" s="19">
        <f t="shared" si="13"/>
        <v>26358</v>
      </c>
    </row>
    <row r="863" spans="1:3" x14ac:dyDescent="0.55000000000000004">
      <c r="A863" s="15">
        <v>26359</v>
      </c>
      <c r="B863" s="14">
        <v>0</v>
      </c>
      <c r="C863" s="19">
        <f t="shared" si="13"/>
        <v>26389</v>
      </c>
    </row>
    <row r="864" spans="1:3" x14ac:dyDescent="0.55000000000000004">
      <c r="A864" s="15">
        <v>26390</v>
      </c>
      <c r="B864" s="14">
        <v>0</v>
      </c>
      <c r="C864" s="19">
        <f t="shared" si="13"/>
        <v>26419</v>
      </c>
    </row>
    <row r="865" spans="1:3" x14ac:dyDescent="0.55000000000000004">
      <c r="A865" s="15">
        <v>26420</v>
      </c>
      <c r="B865" s="14">
        <v>0</v>
      </c>
      <c r="C865" s="19">
        <f t="shared" si="13"/>
        <v>26450</v>
      </c>
    </row>
    <row r="866" spans="1:3" x14ac:dyDescent="0.55000000000000004">
      <c r="A866" s="15">
        <v>26451</v>
      </c>
      <c r="B866" s="14">
        <v>0</v>
      </c>
      <c r="C866" s="19">
        <f t="shared" si="13"/>
        <v>26480</v>
      </c>
    </row>
    <row r="867" spans="1:3" x14ac:dyDescent="0.55000000000000004">
      <c r="A867" s="15">
        <v>26481</v>
      </c>
      <c r="B867" s="14">
        <v>0</v>
      </c>
      <c r="C867" s="19">
        <f t="shared" si="13"/>
        <v>26511</v>
      </c>
    </row>
    <row r="868" spans="1:3" x14ac:dyDescent="0.55000000000000004">
      <c r="A868" s="15">
        <v>26512</v>
      </c>
      <c r="B868" s="14">
        <v>0</v>
      </c>
      <c r="C868" s="19">
        <f t="shared" si="13"/>
        <v>26542</v>
      </c>
    </row>
    <row r="869" spans="1:3" x14ac:dyDescent="0.55000000000000004">
      <c r="A869" s="15">
        <v>26543</v>
      </c>
      <c r="B869" s="14">
        <v>0</v>
      </c>
      <c r="C869" s="19">
        <f t="shared" si="13"/>
        <v>26572</v>
      </c>
    </row>
    <row r="870" spans="1:3" x14ac:dyDescent="0.55000000000000004">
      <c r="A870" s="15">
        <v>26573</v>
      </c>
      <c r="B870" s="14">
        <v>0</v>
      </c>
      <c r="C870" s="19">
        <f t="shared" si="13"/>
        <v>26603</v>
      </c>
    </row>
    <row r="871" spans="1:3" x14ac:dyDescent="0.55000000000000004">
      <c r="A871" s="15">
        <v>26604</v>
      </c>
      <c r="B871" s="14">
        <v>0</v>
      </c>
      <c r="C871" s="19">
        <f t="shared" si="13"/>
        <v>26633</v>
      </c>
    </row>
    <row r="872" spans="1:3" x14ac:dyDescent="0.55000000000000004">
      <c r="A872" s="15">
        <v>26634</v>
      </c>
      <c r="B872" s="14">
        <v>0</v>
      </c>
      <c r="C872" s="19">
        <f t="shared" si="13"/>
        <v>26664</v>
      </c>
    </row>
    <row r="873" spans="1:3" x14ac:dyDescent="0.55000000000000004">
      <c r="A873" s="15">
        <v>26665</v>
      </c>
      <c r="B873" s="14">
        <v>0</v>
      </c>
      <c r="C873" s="19">
        <f t="shared" si="13"/>
        <v>26695</v>
      </c>
    </row>
    <row r="874" spans="1:3" x14ac:dyDescent="0.55000000000000004">
      <c r="A874" s="15">
        <v>26696</v>
      </c>
      <c r="B874" s="14">
        <v>0</v>
      </c>
      <c r="C874" s="19">
        <f t="shared" si="13"/>
        <v>26723</v>
      </c>
    </row>
    <row r="875" spans="1:3" x14ac:dyDescent="0.55000000000000004">
      <c r="A875" s="15">
        <v>26724</v>
      </c>
      <c r="B875" s="14">
        <v>0</v>
      </c>
      <c r="C875" s="19">
        <f t="shared" si="13"/>
        <v>26754</v>
      </c>
    </row>
    <row r="876" spans="1:3" x14ac:dyDescent="0.55000000000000004">
      <c r="A876" s="15">
        <v>26755</v>
      </c>
      <c r="B876" s="14">
        <v>0</v>
      </c>
      <c r="C876" s="19">
        <f t="shared" si="13"/>
        <v>26784</v>
      </c>
    </row>
    <row r="877" spans="1:3" x14ac:dyDescent="0.55000000000000004">
      <c r="A877" s="15">
        <v>26785</v>
      </c>
      <c r="B877" s="14">
        <v>0</v>
      </c>
      <c r="C877" s="19">
        <f t="shared" si="13"/>
        <v>26815</v>
      </c>
    </row>
    <row r="878" spans="1:3" x14ac:dyDescent="0.55000000000000004">
      <c r="A878" s="15">
        <v>26816</v>
      </c>
      <c r="B878" s="14">
        <v>0</v>
      </c>
      <c r="C878" s="19">
        <f t="shared" si="13"/>
        <v>26845</v>
      </c>
    </row>
    <row r="879" spans="1:3" x14ac:dyDescent="0.55000000000000004">
      <c r="A879" s="15">
        <v>26846</v>
      </c>
      <c r="B879" s="14">
        <v>0</v>
      </c>
      <c r="C879" s="19">
        <f t="shared" si="13"/>
        <v>26876</v>
      </c>
    </row>
    <row r="880" spans="1:3" x14ac:dyDescent="0.55000000000000004">
      <c r="A880" s="15">
        <v>26877</v>
      </c>
      <c r="B880" s="14">
        <v>0</v>
      </c>
      <c r="C880" s="19">
        <f t="shared" si="13"/>
        <v>26907</v>
      </c>
    </row>
    <row r="881" spans="1:3" x14ac:dyDescent="0.55000000000000004">
      <c r="A881" s="15">
        <v>26908</v>
      </c>
      <c r="B881" s="14">
        <v>0</v>
      </c>
      <c r="C881" s="19">
        <f t="shared" si="13"/>
        <v>26937</v>
      </c>
    </row>
    <row r="882" spans="1:3" x14ac:dyDescent="0.55000000000000004">
      <c r="A882" s="15">
        <v>26938</v>
      </c>
      <c r="B882" s="14">
        <v>0</v>
      </c>
      <c r="C882" s="19">
        <f t="shared" si="13"/>
        <v>26968</v>
      </c>
    </row>
    <row r="883" spans="1:3" x14ac:dyDescent="0.55000000000000004">
      <c r="A883" s="15">
        <v>26969</v>
      </c>
      <c r="B883" s="14">
        <v>1</v>
      </c>
      <c r="C883" s="19">
        <f t="shared" si="13"/>
        <v>26998</v>
      </c>
    </row>
    <row r="884" spans="1:3" x14ac:dyDescent="0.55000000000000004">
      <c r="A884" s="15">
        <v>26999</v>
      </c>
      <c r="B884" s="14">
        <v>1</v>
      </c>
      <c r="C884" s="19">
        <f t="shared" si="13"/>
        <v>27029</v>
      </c>
    </row>
    <row r="885" spans="1:3" x14ac:dyDescent="0.55000000000000004">
      <c r="A885" s="15">
        <v>27030</v>
      </c>
      <c r="B885" s="14">
        <v>1</v>
      </c>
      <c r="C885" s="19">
        <f t="shared" si="13"/>
        <v>27060</v>
      </c>
    </row>
    <row r="886" spans="1:3" x14ac:dyDescent="0.55000000000000004">
      <c r="A886" s="15">
        <v>27061</v>
      </c>
      <c r="B886" s="14">
        <v>1</v>
      </c>
      <c r="C886" s="19">
        <f t="shared" si="13"/>
        <v>27088</v>
      </c>
    </row>
    <row r="887" spans="1:3" x14ac:dyDescent="0.55000000000000004">
      <c r="A887" s="15">
        <v>27089</v>
      </c>
      <c r="B887" s="14">
        <v>1</v>
      </c>
      <c r="C887" s="19">
        <f t="shared" si="13"/>
        <v>27119</v>
      </c>
    </row>
    <row r="888" spans="1:3" x14ac:dyDescent="0.55000000000000004">
      <c r="A888" s="15">
        <v>27120</v>
      </c>
      <c r="B888" s="14">
        <v>1</v>
      </c>
      <c r="C888" s="19">
        <f t="shared" si="13"/>
        <v>27149</v>
      </c>
    </row>
    <row r="889" spans="1:3" x14ac:dyDescent="0.55000000000000004">
      <c r="A889" s="15">
        <v>27150</v>
      </c>
      <c r="B889" s="14">
        <v>1</v>
      </c>
      <c r="C889" s="19">
        <f t="shared" si="13"/>
        <v>27180</v>
      </c>
    </row>
    <row r="890" spans="1:3" x14ac:dyDescent="0.55000000000000004">
      <c r="A890" s="15">
        <v>27181</v>
      </c>
      <c r="B890" s="14">
        <v>1</v>
      </c>
      <c r="C890" s="19">
        <f t="shared" si="13"/>
        <v>27210</v>
      </c>
    </row>
    <row r="891" spans="1:3" x14ac:dyDescent="0.55000000000000004">
      <c r="A891" s="15">
        <v>27211</v>
      </c>
      <c r="B891" s="14">
        <v>1</v>
      </c>
      <c r="C891" s="19">
        <f t="shared" si="13"/>
        <v>27241</v>
      </c>
    </row>
    <row r="892" spans="1:3" x14ac:dyDescent="0.55000000000000004">
      <c r="A892" s="15">
        <v>27242</v>
      </c>
      <c r="B892" s="14">
        <v>1</v>
      </c>
      <c r="C892" s="19">
        <f t="shared" si="13"/>
        <v>27272</v>
      </c>
    </row>
    <row r="893" spans="1:3" x14ac:dyDescent="0.55000000000000004">
      <c r="A893" s="15">
        <v>27273</v>
      </c>
      <c r="B893" s="14">
        <v>1</v>
      </c>
      <c r="C893" s="19">
        <f t="shared" si="13"/>
        <v>27302</v>
      </c>
    </row>
    <row r="894" spans="1:3" x14ac:dyDescent="0.55000000000000004">
      <c r="A894" s="15">
        <v>27303</v>
      </c>
      <c r="B894" s="14">
        <v>1</v>
      </c>
      <c r="C894" s="19">
        <f t="shared" si="13"/>
        <v>27333</v>
      </c>
    </row>
    <row r="895" spans="1:3" x14ac:dyDescent="0.55000000000000004">
      <c r="A895" s="15">
        <v>27334</v>
      </c>
      <c r="B895" s="14">
        <v>1</v>
      </c>
      <c r="C895" s="19">
        <f t="shared" si="13"/>
        <v>27363</v>
      </c>
    </row>
    <row r="896" spans="1:3" x14ac:dyDescent="0.55000000000000004">
      <c r="A896" s="15">
        <v>27364</v>
      </c>
      <c r="B896" s="14">
        <v>1</v>
      </c>
      <c r="C896" s="19">
        <f t="shared" si="13"/>
        <v>27394</v>
      </c>
    </row>
    <row r="897" spans="1:3" x14ac:dyDescent="0.55000000000000004">
      <c r="A897" s="15">
        <v>27395</v>
      </c>
      <c r="B897" s="14">
        <v>1</v>
      </c>
      <c r="C897" s="19">
        <f t="shared" si="13"/>
        <v>27425</v>
      </c>
    </row>
    <row r="898" spans="1:3" x14ac:dyDescent="0.55000000000000004">
      <c r="A898" s="15">
        <v>27426</v>
      </c>
      <c r="B898" s="14">
        <v>1</v>
      </c>
      <c r="C898" s="19">
        <f t="shared" si="13"/>
        <v>27453</v>
      </c>
    </row>
    <row r="899" spans="1:3" x14ac:dyDescent="0.55000000000000004">
      <c r="A899" s="15">
        <v>27454</v>
      </c>
      <c r="B899" s="14">
        <v>1</v>
      </c>
      <c r="C899" s="19">
        <f t="shared" si="13"/>
        <v>27484</v>
      </c>
    </row>
    <row r="900" spans="1:3" x14ac:dyDescent="0.55000000000000004">
      <c r="A900" s="15">
        <v>27485</v>
      </c>
      <c r="B900" s="14">
        <v>0</v>
      </c>
      <c r="C900" s="19">
        <f t="shared" si="13"/>
        <v>27514</v>
      </c>
    </row>
    <row r="901" spans="1:3" x14ac:dyDescent="0.55000000000000004">
      <c r="A901" s="15">
        <v>27515</v>
      </c>
      <c r="B901" s="14">
        <v>0</v>
      </c>
      <c r="C901" s="19">
        <f t="shared" si="13"/>
        <v>27545</v>
      </c>
    </row>
    <row r="902" spans="1:3" x14ac:dyDescent="0.55000000000000004">
      <c r="A902" s="15">
        <v>27546</v>
      </c>
      <c r="B902" s="14">
        <v>0</v>
      </c>
      <c r="C902" s="19">
        <f t="shared" si="13"/>
        <v>27575</v>
      </c>
    </row>
    <row r="903" spans="1:3" x14ac:dyDescent="0.55000000000000004">
      <c r="A903" s="15">
        <v>27576</v>
      </c>
      <c r="B903" s="14">
        <v>0</v>
      </c>
      <c r="C903" s="19">
        <f t="shared" si="13"/>
        <v>27606</v>
      </c>
    </row>
    <row r="904" spans="1:3" x14ac:dyDescent="0.55000000000000004">
      <c r="A904" s="15">
        <v>27607</v>
      </c>
      <c r="B904" s="14">
        <v>0</v>
      </c>
      <c r="C904" s="19">
        <f t="shared" si="13"/>
        <v>27637</v>
      </c>
    </row>
    <row r="905" spans="1:3" x14ac:dyDescent="0.55000000000000004">
      <c r="A905" s="15">
        <v>27638</v>
      </c>
      <c r="B905" s="14">
        <v>0</v>
      </c>
      <c r="C905" s="19">
        <f t="shared" ref="C905:C968" si="14">IF(A905="","",EOMONTH(A905,0))</f>
        <v>27667</v>
      </c>
    </row>
    <row r="906" spans="1:3" x14ac:dyDescent="0.55000000000000004">
      <c r="A906" s="15">
        <v>27668</v>
      </c>
      <c r="B906" s="14">
        <v>0</v>
      </c>
      <c r="C906" s="19">
        <f t="shared" si="14"/>
        <v>27698</v>
      </c>
    </row>
    <row r="907" spans="1:3" x14ac:dyDescent="0.55000000000000004">
      <c r="A907" s="15">
        <v>27699</v>
      </c>
      <c r="B907" s="14">
        <v>0</v>
      </c>
      <c r="C907" s="19">
        <f t="shared" si="14"/>
        <v>27728</v>
      </c>
    </row>
    <row r="908" spans="1:3" x14ac:dyDescent="0.55000000000000004">
      <c r="A908" s="15">
        <v>27729</v>
      </c>
      <c r="B908" s="14">
        <v>0</v>
      </c>
      <c r="C908" s="19">
        <f t="shared" si="14"/>
        <v>27759</v>
      </c>
    </row>
    <row r="909" spans="1:3" x14ac:dyDescent="0.55000000000000004">
      <c r="A909" s="15">
        <v>27760</v>
      </c>
      <c r="B909" s="14">
        <v>0</v>
      </c>
      <c r="C909" s="19">
        <f t="shared" si="14"/>
        <v>27790</v>
      </c>
    </row>
    <row r="910" spans="1:3" x14ac:dyDescent="0.55000000000000004">
      <c r="A910" s="15">
        <v>27791</v>
      </c>
      <c r="B910" s="14">
        <v>0</v>
      </c>
      <c r="C910" s="19">
        <f t="shared" si="14"/>
        <v>27819</v>
      </c>
    </row>
    <row r="911" spans="1:3" x14ac:dyDescent="0.55000000000000004">
      <c r="A911" s="15">
        <v>27820</v>
      </c>
      <c r="B911" s="14">
        <v>0</v>
      </c>
      <c r="C911" s="19">
        <f t="shared" si="14"/>
        <v>27850</v>
      </c>
    </row>
    <row r="912" spans="1:3" x14ac:dyDescent="0.55000000000000004">
      <c r="A912" s="15">
        <v>27851</v>
      </c>
      <c r="B912" s="14">
        <v>0</v>
      </c>
      <c r="C912" s="19">
        <f t="shared" si="14"/>
        <v>27880</v>
      </c>
    </row>
    <row r="913" spans="1:3" x14ac:dyDescent="0.55000000000000004">
      <c r="A913" s="15">
        <v>27881</v>
      </c>
      <c r="B913" s="14">
        <v>0</v>
      </c>
      <c r="C913" s="19">
        <f t="shared" si="14"/>
        <v>27911</v>
      </c>
    </row>
    <row r="914" spans="1:3" x14ac:dyDescent="0.55000000000000004">
      <c r="A914" s="15">
        <v>27912</v>
      </c>
      <c r="B914" s="14">
        <v>0</v>
      </c>
      <c r="C914" s="19">
        <f t="shared" si="14"/>
        <v>27941</v>
      </c>
    </row>
    <row r="915" spans="1:3" x14ac:dyDescent="0.55000000000000004">
      <c r="A915" s="15">
        <v>27942</v>
      </c>
      <c r="B915" s="14">
        <v>0</v>
      </c>
      <c r="C915" s="19">
        <f t="shared" si="14"/>
        <v>27972</v>
      </c>
    </row>
    <row r="916" spans="1:3" x14ac:dyDescent="0.55000000000000004">
      <c r="A916" s="15">
        <v>27973</v>
      </c>
      <c r="B916" s="14">
        <v>0</v>
      </c>
      <c r="C916" s="19">
        <f t="shared" si="14"/>
        <v>28003</v>
      </c>
    </row>
    <row r="917" spans="1:3" x14ac:dyDescent="0.55000000000000004">
      <c r="A917" s="15">
        <v>28004</v>
      </c>
      <c r="B917" s="14">
        <v>0</v>
      </c>
      <c r="C917" s="19">
        <f t="shared" si="14"/>
        <v>28033</v>
      </c>
    </row>
    <row r="918" spans="1:3" x14ac:dyDescent="0.55000000000000004">
      <c r="A918" s="15">
        <v>28034</v>
      </c>
      <c r="B918" s="14">
        <v>0</v>
      </c>
      <c r="C918" s="19">
        <f t="shared" si="14"/>
        <v>28064</v>
      </c>
    </row>
    <row r="919" spans="1:3" x14ac:dyDescent="0.55000000000000004">
      <c r="A919" s="15">
        <v>28065</v>
      </c>
      <c r="B919" s="14">
        <v>0</v>
      </c>
      <c r="C919" s="19">
        <f t="shared" si="14"/>
        <v>28094</v>
      </c>
    </row>
    <row r="920" spans="1:3" x14ac:dyDescent="0.55000000000000004">
      <c r="A920" s="15">
        <v>28095</v>
      </c>
      <c r="B920" s="14">
        <v>0</v>
      </c>
      <c r="C920" s="19">
        <f t="shared" si="14"/>
        <v>28125</v>
      </c>
    </row>
    <row r="921" spans="1:3" x14ac:dyDescent="0.55000000000000004">
      <c r="A921" s="15">
        <v>28126</v>
      </c>
      <c r="B921" s="14">
        <v>0</v>
      </c>
      <c r="C921" s="19">
        <f t="shared" si="14"/>
        <v>28156</v>
      </c>
    </row>
    <row r="922" spans="1:3" x14ac:dyDescent="0.55000000000000004">
      <c r="A922" s="15">
        <v>28157</v>
      </c>
      <c r="B922" s="14">
        <v>0</v>
      </c>
      <c r="C922" s="19">
        <f t="shared" si="14"/>
        <v>28184</v>
      </c>
    </row>
    <row r="923" spans="1:3" x14ac:dyDescent="0.55000000000000004">
      <c r="A923" s="15">
        <v>28185</v>
      </c>
      <c r="B923" s="14">
        <v>0</v>
      </c>
      <c r="C923" s="19">
        <f t="shared" si="14"/>
        <v>28215</v>
      </c>
    </row>
    <row r="924" spans="1:3" x14ac:dyDescent="0.55000000000000004">
      <c r="A924" s="15">
        <v>28216</v>
      </c>
      <c r="B924" s="14">
        <v>0</v>
      </c>
      <c r="C924" s="19">
        <f t="shared" si="14"/>
        <v>28245</v>
      </c>
    </row>
    <row r="925" spans="1:3" x14ac:dyDescent="0.55000000000000004">
      <c r="A925" s="15">
        <v>28246</v>
      </c>
      <c r="B925" s="14">
        <v>0</v>
      </c>
      <c r="C925" s="19">
        <f t="shared" si="14"/>
        <v>28276</v>
      </c>
    </row>
    <row r="926" spans="1:3" x14ac:dyDescent="0.55000000000000004">
      <c r="A926" s="15">
        <v>28277</v>
      </c>
      <c r="B926" s="14">
        <v>0</v>
      </c>
      <c r="C926" s="19">
        <f t="shared" si="14"/>
        <v>28306</v>
      </c>
    </row>
    <row r="927" spans="1:3" x14ac:dyDescent="0.55000000000000004">
      <c r="A927" s="15">
        <v>28307</v>
      </c>
      <c r="B927" s="14">
        <v>0</v>
      </c>
      <c r="C927" s="19">
        <f t="shared" si="14"/>
        <v>28337</v>
      </c>
    </row>
    <row r="928" spans="1:3" x14ac:dyDescent="0.55000000000000004">
      <c r="A928" s="15">
        <v>28338</v>
      </c>
      <c r="B928" s="14">
        <v>0</v>
      </c>
      <c r="C928" s="19">
        <f t="shared" si="14"/>
        <v>28368</v>
      </c>
    </row>
    <row r="929" spans="1:3" x14ac:dyDescent="0.55000000000000004">
      <c r="A929" s="15">
        <v>28369</v>
      </c>
      <c r="B929" s="14">
        <v>0</v>
      </c>
      <c r="C929" s="19">
        <f t="shared" si="14"/>
        <v>28398</v>
      </c>
    </row>
    <row r="930" spans="1:3" x14ac:dyDescent="0.55000000000000004">
      <c r="A930" s="15">
        <v>28399</v>
      </c>
      <c r="B930" s="14">
        <v>0</v>
      </c>
      <c r="C930" s="19">
        <f t="shared" si="14"/>
        <v>28429</v>
      </c>
    </row>
    <row r="931" spans="1:3" x14ac:dyDescent="0.55000000000000004">
      <c r="A931" s="15">
        <v>28430</v>
      </c>
      <c r="B931" s="14">
        <v>0</v>
      </c>
      <c r="C931" s="19">
        <f t="shared" si="14"/>
        <v>28459</v>
      </c>
    </row>
    <row r="932" spans="1:3" x14ac:dyDescent="0.55000000000000004">
      <c r="A932" s="15">
        <v>28460</v>
      </c>
      <c r="B932" s="14">
        <v>0</v>
      </c>
      <c r="C932" s="19">
        <f t="shared" si="14"/>
        <v>28490</v>
      </c>
    </row>
    <row r="933" spans="1:3" x14ac:dyDescent="0.55000000000000004">
      <c r="A933" s="15">
        <v>28491</v>
      </c>
      <c r="B933" s="14">
        <v>0</v>
      </c>
      <c r="C933" s="19">
        <f t="shared" si="14"/>
        <v>28521</v>
      </c>
    </row>
    <row r="934" spans="1:3" x14ac:dyDescent="0.55000000000000004">
      <c r="A934" s="15">
        <v>28522</v>
      </c>
      <c r="B934" s="14">
        <v>0</v>
      </c>
      <c r="C934" s="19">
        <f t="shared" si="14"/>
        <v>28549</v>
      </c>
    </row>
    <row r="935" spans="1:3" x14ac:dyDescent="0.55000000000000004">
      <c r="A935" s="15">
        <v>28550</v>
      </c>
      <c r="B935" s="14">
        <v>0</v>
      </c>
      <c r="C935" s="19">
        <f t="shared" si="14"/>
        <v>28580</v>
      </c>
    </row>
    <row r="936" spans="1:3" x14ac:dyDescent="0.55000000000000004">
      <c r="A936" s="15">
        <v>28581</v>
      </c>
      <c r="B936" s="14">
        <v>0</v>
      </c>
      <c r="C936" s="19">
        <f t="shared" si="14"/>
        <v>28610</v>
      </c>
    </row>
    <row r="937" spans="1:3" x14ac:dyDescent="0.55000000000000004">
      <c r="A937" s="15">
        <v>28611</v>
      </c>
      <c r="B937" s="14">
        <v>0</v>
      </c>
      <c r="C937" s="19">
        <f t="shared" si="14"/>
        <v>28641</v>
      </c>
    </row>
    <row r="938" spans="1:3" x14ac:dyDescent="0.55000000000000004">
      <c r="A938" s="15">
        <v>28642</v>
      </c>
      <c r="B938" s="14">
        <v>0</v>
      </c>
      <c r="C938" s="19">
        <f t="shared" si="14"/>
        <v>28671</v>
      </c>
    </row>
    <row r="939" spans="1:3" x14ac:dyDescent="0.55000000000000004">
      <c r="A939" s="15">
        <v>28672</v>
      </c>
      <c r="B939" s="14">
        <v>0</v>
      </c>
      <c r="C939" s="19">
        <f t="shared" si="14"/>
        <v>28702</v>
      </c>
    </row>
    <row r="940" spans="1:3" x14ac:dyDescent="0.55000000000000004">
      <c r="A940" s="15">
        <v>28703</v>
      </c>
      <c r="B940" s="14">
        <v>0</v>
      </c>
      <c r="C940" s="19">
        <f t="shared" si="14"/>
        <v>28733</v>
      </c>
    </row>
    <row r="941" spans="1:3" x14ac:dyDescent="0.55000000000000004">
      <c r="A941" s="15">
        <v>28734</v>
      </c>
      <c r="B941" s="14">
        <v>0</v>
      </c>
      <c r="C941" s="19">
        <f t="shared" si="14"/>
        <v>28763</v>
      </c>
    </row>
    <row r="942" spans="1:3" x14ac:dyDescent="0.55000000000000004">
      <c r="A942" s="15">
        <v>28764</v>
      </c>
      <c r="B942" s="14">
        <v>0</v>
      </c>
      <c r="C942" s="19">
        <f t="shared" si="14"/>
        <v>28794</v>
      </c>
    </row>
    <row r="943" spans="1:3" x14ac:dyDescent="0.55000000000000004">
      <c r="A943" s="15">
        <v>28795</v>
      </c>
      <c r="B943" s="14">
        <v>0</v>
      </c>
      <c r="C943" s="19">
        <f t="shared" si="14"/>
        <v>28824</v>
      </c>
    </row>
    <row r="944" spans="1:3" x14ac:dyDescent="0.55000000000000004">
      <c r="A944" s="15">
        <v>28825</v>
      </c>
      <c r="B944" s="14">
        <v>0</v>
      </c>
      <c r="C944" s="19">
        <f t="shared" si="14"/>
        <v>28855</v>
      </c>
    </row>
    <row r="945" spans="1:3" x14ac:dyDescent="0.55000000000000004">
      <c r="A945" s="15">
        <v>28856</v>
      </c>
      <c r="B945" s="14">
        <v>0</v>
      </c>
      <c r="C945" s="19">
        <f t="shared" si="14"/>
        <v>28886</v>
      </c>
    </row>
    <row r="946" spans="1:3" x14ac:dyDescent="0.55000000000000004">
      <c r="A946" s="15">
        <v>28887</v>
      </c>
      <c r="B946" s="14">
        <v>0</v>
      </c>
      <c r="C946" s="19">
        <f t="shared" si="14"/>
        <v>28914</v>
      </c>
    </row>
    <row r="947" spans="1:3" x14ac:dyDescent="0.55000000000000004">
      <c r="A947" s="15">
        <v>28915</v>
      </c>
      <c r="B947" s="14">
        <v>0</v>
      </c>
      <c r="C947" s="19">
        <f t="shared" si="14"/>
        <v>28945</v>
      </c>
    </row>
    <row r="948" spans="1:3" x14ac:dyDescent="0.55000000000000004">
      <c r="A948" s="15">
        <v>28946</v>
      </c>
      <c r="B948" s="14">
        <v>0</v>
      </c>
      <c r="C948" s="19">
        <f t="shared" si="14"/>
        <v>28975</v>
      </c>
    </row>
    <row r="949" spans="1:3" x14ac:dyDescent="0.55000000000000004">
      <c r="A949" s="15">
        <v>28976</v>
      </c>
      <c r="B949" s="14">
        <v>0</v>
      </c>
      <c r="C949" s="19">
        <f t="shared" si="14"/>
        <v>29006</v>
      </c>
    </row>
    <row r="950" spans="1:3" x14ac:dyDescent="0.55000000000000004">
      <c r="A950" s="15">
        <v>29007</v>
      </c>
      <c r="B950" s="14">
        <v>0</v>
      </c>
      <c r="C950" s="19">
        <f t="shared" si="14"/>
        <v>29036</v>
      </c>
    </row>
    <row r="951" spans="1:3" x14ac:dyDescent="0.55000000000000004">
      <c r="A951" s="15">
        <v>29037</v>
      </c>
      <c r="B951" s="14">
        <v>0</v>
      </c>
      <c r="C951" s="19">
        <f t="shared" si="14"/>
        <v>29067</v>
      </c>
    </row>
    <row r="952" spans="1:3" x14ac:dyDescent="0.55000000000000004">
      <c r="A952" s="15">
        <v>29068</v>
      </c>
      <c r="B952" s="14">
        <v>0</v>
      </c>
      <c r="C952" s="19">
        <f t="shared" si="14"/>
        <v>29098</v>
      </c>
    </row>
    <row r="953" spans="1:3" x14ac:dyDescent="0.55000000000000004">
      <c r="A953" s="15">
        <v>29099</v>
      </c>
      <c r="B953" s="14">
        <v>0</v>
      </c>
      <c r="C953" s="19">
        <f t="shared" si="14"/>
        <v>29128</v>
      </c>
    </row>
    <row r="954" spans="1:3" x14ac:dyDescent="0.55000000000000004">
      <c r="A954" s="15">
        <v>29129</v>
      </c>
      <c r="B954" s="14">
        <v>0</v>
      </c>
      <c r="C954" s="19">
        <f t="shared" si="14"/>
        <v>29159</v>
      </c>
    </row>
    <row r="955" spans="1:3" x14ac:dyDescent="0.55000000000000004">
      <c r="A955" s="15">
        <v>29160</v>
      </c>
      <c r="B955" s="14">
        <v>0</v>
      </c>
      <c r="C955" s="19">
        <f t="shared" si="14"/>
        <v>29189</v>
      </c>
    </row>
    <row r="956" spans="1:3" x14ac:dyDescent="0.55000000000000004">
      <c r="A956" s="15">
        <v>29190</v>
      </c>
      <c r="B956" s="14">
        <v>0</v>
      </c>
      <c r="C956" s="19">
        <f t="shared" si="14"/>
        <v>29220</v>
      </c>
    </row>
    <row r="957" spans="1:3" x14ac:dyDescent="0.55000000000000004">
      <c r="A957" s="15">
        <v>29221</v>
      </c>
      <c r="B957" s="14">
        <v>1</v>
      </c>
      <c r="C957" s="19">
        <f t="shared" si="14"/>
        <v>29251</v>
      </c>
    </row>
    <row r="958" spans="1:3" x14ac:dyDescent="0.55000000000000004">
      <c r="A958" s="15">
        <v>29252</v>
      </c>
      <c r="B958" s="14">
        <v>1</v>
      </c>
      <c r="C958" s="19">
        <f t="shared" si="14"/>
        <v>29280</v>
      </c>
    </row>
    <row r="959" spans="1:3" x14ac:dyDescent="0.55000000000000004">
      <c r="A959" s="15">
        <v>29281</v>
      </c>
      <c r="B959" s="14">
        <v>1</v>
      </c>
      <c r="C959" s="19">
        <f t="shared" si="14"/>
        <v>29311</v>
      </c>
    </row>
    <row r="960" spans="1:3" x14ac:dyDescent="0.55000000000000004">
      <c r="A960" s="15">
        <v>29312</v>
      </c>
      <c r="B960" s="14">
        <v>1</v>
      </c>
      <c r="C960" s="19">
        <f t="shared" si="14"/>
        <v>29341</v>
      </c>
    </row>
    <row r="961" spans="1:3" x14ac:dyDescent="0.55000000000000004">
      <c r="A961" s="15">
        <v>29342</v>
      </c>
      <c r="B961" s="14">
        <v>1</v>
      </c>
      <c r="C961" s="19">
        <f t="shared" si="14"/>
        <v>29372</v>
      </c>
    </row>
    <row r="962" spans="1:3" x14ac:dyDescent="0.55000000000000004">
      <c r="A962" s="15">
        <v>29373</v>
      </c>
      <c r="B962" s="14">
        <v>1</v>
      </c>
      <c r="C962" s="19">
        <f t="shared" si="14"/>
        <v>29402</v>
      </c>
    </row>
    <row r="963" spans="1:3" x14ac:dyDescent="0.55000000000000004">
      <c r="A963" s="15">
        <v>29403</v>
      </c>
      <c r="B963" s="14">
        <v>1</v>
      </c>
      <c r="C963" s="19">
        <f t="shared" si="14"/>
        <v>29433</v>
      </c>
    </row>
    <row r="964" spans="1:3" x14ac:dyDescent="0.55000000000000004">
      <c r="A964" s="15">
        <v>29434</v>
      </c>
      <c r="B964" s="14">
        <v>0</v>
      </c>
      <c r="C964" s="19">
        <f t="shared" si="14"/>
        <v>29464</v>
      </c>
    </row>
    <row r="965" spans="1:3" x14ac:dyDescent="0.55000000000000004">
      <c r="A965" s="15">
        <v>29465</v>
      </c>
      <c r="B965" s="14">
        <v>0</v>
      </c>
      <c r="C965" s="19">
        <f t="shared" si="14"/>
        <v>29494</v>
      </c>
    </row>
    <row r="966" spans="1:3" x14ac:dyDescent="0.55000000000000004">
      <c r="A966" s="15">
        <v>29495</v>
      </c>
      <c r="B966" s="14">
        <v>0</v>
      </c>
      <c r="C966" s="19">
        <f t="shared" si="14"/>
        <v>29525</v>
      </c>
    </row>
    <row r="967" spans="1:3" x14ac:dyDescent="0.55000000000000004">
      <c r="A967" s="15">
        <v>29526</v>
      </c>
      <c r="B967" s="14">
        <v>0</v>
      </c>
      <c r="C967" s="19">
        <f t="shared" si="14"/>
        <v>29555</v>
      </c>
    </row>
    <row r="968" spans="1:3" x14ac:dyDescent="0.55000000000000004">
      <c r="A968" s="15">
        <v>29556</v>
      </c>
      <c r="B968" s="14">
        <v>0</v>
      </c>
      <c r="C968" s="19">
        <f t="shared" si="14"/>
        <v>29586</v>
      </c>
    </row>
    <row r="969" spans="1:3" x14ac:dyDescent="0.55000000000000004">
      <c r="A969" s="15">
        <v>29587</v>
      </c>
      <c r="B969" s="14">
        <v>0</v>
      </c>
      <c r="C969" s="19">
        <f t="shared" ref="C969:C1032" si="15">IF(A969="","",EOMONTH(A969,0))</f>
        <v>29617</v>
      </c>
    </row>
    <row r="970" spans="1:3" x14ac:dyDescent="0.55000000000000004">
      <c r="A970" s="15">
        <v>29618</v>
      </c>
      <c r="B970" s="14">
        <v>0</v>
      </c>
      <c r="C970" s="19">
        <f t="shared" si="15"/>
        <v>29645</v>
      </c>
    </row>
    <row r="971" spans="1:3" x14ac:dyDescent="0.55000000000000004">
      <c r="A971" s="15">
        <v>29646</v>
      </c>
      <c r="B971" s="14">
        <v>0</v>
      </c>
      <c r="C971" s="19">
        <f t="shared" si="15"/>
        <v>29676</v>
      </c>
    </row>
    <row r="972" spans="1:3" x14ac:dyDescent="0.55000000000000004">
      <c r="A972" s="15">
        <v>29677</v>
      </c>
      <c r="B972" s="14">
        <v>0</v>
      </c>
      <c r="C972" s="19">
        <f t="shared" si="15"/>
        <v>29706</v>
      </c>
    </row>
    <row r="973" spans="1:3" x14ac:dyDescent="0.55000000000000004">
      <c r="A973" s="15">
        <v>29707</v>
      </c>
      <c r="B973" s="14">
        <v>0</v>
      </c>
      <c r="C973" s="19">
        <f t="shared" si="15"/>
        <v>29737</v>
      </c>
    </row>
    <row r="974" spans="1:3" x14ac:dyDescent="0.55000000000000004">
      <c r="A974" s="15">
        <v>29738</v>
      </c>
      <c r="B974" s="14">
        <v>0</v>
      </c>
      <c r="C974" s="19">
        <f t="shared" si="15"/>
        <v>29767</v>
      </c>
    </row>
    <row r="975" spans="1:3" x14ac:dyDescent="0.55000000000000004">
      <c r="A975" s="15">
        <v>29768</v>
      </c>
      <c r="B975" s="14">
        <v>1</v>
      </c>
      <c r="C975" s="19">
        <f t="shared" si="15"/>
        <v>29798</v>
      </c>
    </row>
    <row r="976" spans="1:3" x14ac:dyDescent="0.55000000000000004">
      <c r="A976" s="15">
        <v>29799</v>
      </c>
      <c r="B976" s="14">
        <v>1</v>
      </c>
      <c r="C976" s="19">
        <f t="shared" si="15"/>
        <v>29829</v>
      </c>
    </row>
    <row r="977" spans="1:3" x14ac:dyDescent="0.55000000000000004">
      <c r="A977" s="15">
        <v>29830</v>
      </c>
      <c r="B977" s="14">
        <v>1</v>
      </c>
      <c r="C977" s="19">
        <f t="shared" si="15"/>
        <v>29859</v>
      </c>
    </row>
    <row r="978" spans="1:3" x14ac:dyDescent="0.55000000000000004">
      <c r="A978" s="15">
        <v>29860</v>
      </c>
      <c r="B978" s="14">
        <v>1</v>
      </c>
      <c r="C978" s="19">
        <f t="shared" si="15"/>
        <v>29890</v>
      </c>
    </row>
    <row r="979" spans="1:3" x14ac:dyDescent="0.55000000000000004">
      <c r="A979" s="15">
        <v>29891</v>
      </c>
      <c r="B979" s="14">
        <v>1</v>
      </c>
      <c r="C979" s="19">
        <f t="shared" si="15"/>
        <v>29920</v>
      </c>
    </row>
    <row r="980" spans="1:3" x14ac:dyDescent="0.55000000000000004">
      <c r="A980" s="15">
        <v>29921</v>
      </c>
      <c r="B980" s="14">
        <v>1</v>
      </c>
      <c r="C980" s="19">
        <f t="shared" si="15"/>
        <v>29951</v>
      </c>
    </row>
    <row r="981" spans="1:3" x14ac:dyDescent="0.55000000000000004">
      <c r="A981" s="15">
        <v>29952</v>
      </c>
      <c r="B981" s="14">
        <v>1</v>
      </c>
      <c r="C981" s="19">
        <f t="shared" si="15"/>
        <v>29982</v>
      </c>
    </row>
    <row r="982" spans="1:3" x14ac:dyDescent="0.55000000000000004">
      <c r="A982" s="15">
        <v>29983</v>
      </c>
      <c r="B982" s="14">
        <v>1</v>
      </c>
      <c r="C982" s="19">
        <f t="shared" si="15"/>
        <v>30010</v>
      </c>
    </row>
    <row r="983" spans="1:3" x14ac:dyDescent="0.55000000000000004">
      <c r="A983" s="15">
        <v>30011</v>
      </c>
      <c r="B983" s="14">
        <v>1</v>
      </c>
      <c r="C983" s="19">
        <f t="shared" si="15"/>
        <v>30041</v>
      </c>
    </row>
    <row r="984" spans="1:3" x14ac:dyDescent="0.55000000000000004">
      <c r="A984" s="15">
        <v>30042</v>
      </c>
      <c r="B984" s="14">
        <v>1</v>
      </c>
      <c r="C984" s="19">
        <f t="shared" si="15"/>
        <v>30071</v>
      </c>
    </row>
    <row r="985" spans="1:3" x14ac:dyDescent="0.55000000000000004">
      <c r="A985" s="15">
        <v>30072</v>
      </c>
      <c r="B985" s="14">
        <v>1</v>
      </c>
      <c r="C985" s="19">
        <f t="shared" si="15"/>
        <v>30102</v>
      </c>
    </row>
    <row r="986" spans="1:3" x14ac:dyDescent="0.55000000000000004">
      <c r="A986" s="15">
        <v>30103</v>
      </c>
      <c r="B986" s="14">
        <v>1</v>
      </c>
      <c r="C986" s="19">
        <f t="shared" si="15"/>
        <v>30132</v>
      </c>
    </row>
    <row r="987" spans="1:3" x14ac:dyDescent="0.55000000000000004">
      <c r="A987" s="15">
        <v>30133</v>
      </c>
      <c r="B987" s="14">
        <v>1</v>
      </c>
      <c r="C987" s="19">
        <f t="shared" si="15"/>
        <v>30163</v>
      </c>
    </row>
    <row r="988" spans="1:3" x14ac:dyDescent="0.55000000000000004">
      <c r="A988" s="15">
        <v>30164</v>
      </c>
      <c r="B988" s="14">
        <v>1</v>
      </c>
      <c r="C988" s="19">
        <f t="shared" si="15"/>
        <v>30194</v>
      </c>
    </row>
    <row r="989" spans="1:3" x14ac:dyDescent="0.55000000000000004">
      <c r="A989" s="15">
        <v>30195</v>
      </c>
      <c r="B989" s="14">
        <v>1</v>
      </c>
      <c r="C989" s="19">
        <f t="shared" si="15"/>
        <v>30224</v>
      </c>
    </row>
    <row r="990" spans="1:3" x14ac:dyDescent="0.55000000000000004">
      <c r="A990" s="15">
        <v>30225</v>
      </c>
      <c r="B990" s="14">
        <v>1</v>
      </c>
      <c r="C990" s="19">
        <f t="shared" si="15"/>
        <v>30255</v>
      </c>
    </row>
    <row r="991" spans="1:3" x14ac:dyDescent="0.55000000000000004">
      <c r="A991" s="15">
        <v>30256</v>
      </c>
      <c r="B991" s="14">
        <v>1</v>
      </c>
      <c r="C991" s="19">
        <f t="shared" si="15"/>
        <v>30285</v>
      </c>
    </row>
    <row r="992" spans="1:3" x14ac:dyDescent="0.55000000000000004">
      <c r="A992" s="15">
        <v>30286</v>
      </c>
      <c r="B992" s="14">
        <v>0</v>
      </c>
      <c r="C992" s="19">
        <f t="shared" si="15"/>
        <v>30316</v>
      </c>
    </row>
    <row r="993" spans="1:3" x14ac:dyDescent="0.55000000000000004">
      <c r="A993" s="15">
        <v>30317</v>
      </c>
      <c r="B993" s="14">
        <v>0</v>
      </c>
      <c r="C993" s="19">
        <f t="shared" si="15"/>
        <v>30347</v>
      </c>
    </row>
    <row r="994" spans="1:3" x14ac:dyDescent="0.55000000000000004">
      <c r="A994" s="15">
        <v>30348</v>
      </c>
      <c r="B994" s="14">
        <v>0</v>
      </c>
      <c r="C994" s="19">
        <f t="shared" si="15"/>
        <v>30375</v>
      </c>
    </row>
    <row r="995" spans="1:3" x14ac:dyDescent="0.55000000000000004">
      <c r="A995" s="15">
        <v>30376</v>
      </c>
      <c r="B995" s="14">
        <v>0</v>
      </c>
      <c r="C995" s="19">
        <f t="shared" si="15"/>
        <v>30406</v>
      </c>
    </row>
    <row r="996" spans="1:3" x14ac:dyDescent="0.55000000000000004">
      <c r="A996" s="15">
        <v>30407</v>
      </c>
      <c r="B996" s="14">
        <v>0</v>
      </c>
      <c r="C996" s="19">
        <f t="shared" si="15"/>
        <v>30436</v>
      </c>
    </row>
    <row r="997" spans="1:3" x14ac:dyDescent="0.55000000000000004">
      <c r="A997" s="15">
        <v>30437</v>
      </c>
      <c r="B997" s="14">
        <v>0</v>
      </c>
      <c r="C997" s="19">
        <f t="shared" si="15"/>
        <v>30467</v>
      </c>
    </row>
    <row r="998" spans="1:3" x14ac:dyDescent="0.55000000000000004">
      <c r="A998" s="15">
        <v>30468</v>
      </c>
      <c r="B998" s="14">
        <v>0</v>
      </c>
      <c r="C998" s="19">
        <f t="shared" si="15"/>
        <v>30497</v>
      </c>
    </row>
    <row r="999" spans="1:3" x14ac:dyDescent="0.55000000000000004">
      <c r="A999" s="15">
        <v>30498</v>
      </c>
      <c r="B999" s="14">
        <v>0</v>
      </c>
      <c r="C999" s="19">
        <f t="shared" si="15"/>
        <v>30528</v>
      </c>
    </row>
    <row r="1000" spans="1:3" x14ac:dyDescent="0.55000000000000004">
      <c r="A1000" s="15">
        <v>30529</v>
      </c>
      <c r="B1000" s="14">
        <v>0</v>
      </c>
      <c r="C1000" s="19">
        <f t="shared" si="15"/>
        <v>30559</v>
      </c>
    </row>
    <row r="1001" spans="1:3" x14ac:dyDescent="0.55000000000000004">
      <c r="A1001" s="15">
        <v>30560</v>
      </c>
      <c r="B1001" s="14">
        <v>0</v>
      </c>
      <c r="C1001" s="19">
        <f t="shared" si="15"/>
        <v>30589</v>
      </c>
    </row>
    <row r="1002" spans="1:3" x14ac:dyDescent="0.55000000000000004">
      <c r="A1002" s="15">
        <v>30590</v>
      </c>
      <c r="B1002" s="14">
        <v>0</v>
      </c>
      <c r="C1002" s="19">
        <f t="shared" si="15"/>
        <v>30620</v>
      </c>
    </row>
    <row r="1003" spans="1:3" x14ac:dyDescent="0.55000000000000004">
      <c r="A1003" s="15">
        <v>30621</v>
      </c>
      <c r="B1003" s="14">
        <v>0</v>
      </c>
      <c r="C1003" s="19">
        <f t="shared" si="15"/>
        <v>30650</v>
      </c>
    </row>
    <row r="1004" spans="1:3" x14ac:dyDescent="0.55000000000000004">
      <c r="A1004" s="15">
        <v>30651</v>
      </c>
      <c r="B1004" s="14">
        <v>0</v>
      </c>
      <c r="C1004" s="19">
        <f t="shared" si="15"/>
        <v>30681</v>
      </c>
    </row>
    <row r="1005" spans="1:3" x14ac:dyDescent="0.55000000000000004">
      <c r="A1005" s="15">
        <v>30682</v>
      </c>
      <c r="B1005" s="14">
        <v>0</v>
      </c>
      <c r="C1005" s="19">
        <f t="shared" si="15"/>
        <v>30712</v>
      </c>
    </row>
    <row r="1006" spans="1:3" x14ac:dyDescent="0.55000000000000004">
      <c r="A1006" s="15">
        <v>30713</v>
      </c>
      <c r="B1006" s="14">
        <v>0</v>
      </c>
      <c r="C1006" s="19">
        <f t="shared" si="15"/>
        <v>30741</v>
      </c>
    </row>
    <row r="1007" spans="1:3" x14ac:dyDescent="0.55000000000000004">
      <c r="A1007" s="15">
        <v>30742</v>
      </c>
      <c r="B1007" s="14">
        <v>0</v>
      </c>
      <c r="C1007" s="19">
        <f t="shared" si="15"/>
        <v>30772</v>
      </c>
    </row>
    <row r="1008" spans="1:3" x14ac:dyDescent="0.55000000000000004">
      <c r="A1008" s="15">
        <v>30773</v>
      </c>
      <c r="B1008" s="14">
        <v>0</v>
      </c>
      <c r="C1008" s="19">
        <f t="shared" si="15"/>
        <v>30802</v>
      </c>
    </row>
    <row r="1009" spans="1:3" x14ac:dyDescent="0.55000000000000004">
      <c r="A1009" s="15">
        <v>30803</v>
      </c>
      <c r="B1009" s="14">
        <v>0</v>
      </c>
      <c r="C1009" s="19">
        <f t="shared" si="15"/>
        <v>30833</v>
      </c>
    </row>
    <row r="1010" spans="1:3" x14ac:dyDescent="0.55000000000000004">
      <c r="A1010" s="15">
        <v>30834</v>
      </c>
      <c r="B1010" s="14">
        <v>0</v>
      </c>
      <c r="C1010" s="19">
        <f t="shared" si="15"/>
        <v>30863</v>
      </c>
    </row>
    <row r="1011" spans="1:3" x14ac:dyDescent="0.55000000000000004">
      <c r="A1011" s="15">
        <v>30864</v>
      </c>
      <c r="B1011" s="14">
        <v>0</v>
      </c>
      <c r="C1011" s="19">
        <f t="shared" si="15"/>
        <v>30894</v>
      </c>
    </row>
    <row r="1012" spans="1:3" x14ac:dyDescent="0.55000000000000004">
      <c r="A1012" s="15">
        <v>30895</v>
      </c>
      <c r="B1012" s="14">
        <v>0</v>
      </c>
      <c r="C1012" s="19">
        <f t="shared" si="15"/>
        <v>30925</v>
      </c>
    </row>
    <row r="1013" spans="1:3" x14ac:dyDescent="0.55000000000000004">
      <c r="A1013" s="15">
        <v>30926</v>
      </c>
      <c r="B1013" s="14">
        <v>0</v>
      </c>
      <c r="C1013" s="19">
        <f t="shared" si="15"/>
        <v>30955</v>
      </c>
    </row>
    <row r="1014" spans="1:3" x14ac:dyDescent="0.55000000000000004">
      <c r="A1014" s="15">
        <v>30956</v>
      </c>
      <c r="B1014" s="14">
        <v>0</v>
      </c>
      <c r="C1014" s="19">
        <f t="shared" si="15"/>
        <v>30986</v>
      </c>
    </row>
    <row r="1015" spans="1:3" x14ac:dyDescent="0.55000000000000004">
      <c r="A1015" s="15">
        <v>30987</v>
      </c>
      <c r="B1015" s="14">
        <v>0</v>
      </c>
      <c r="C1015" s="19">
        <f t="shared" si="15"/>
        <v>31016</v>
      </c>
    </row>
    <row r="1016" spans="1:3" x14ac:dyDescent="0.55000000000000004">
      <c r="A1016" s="15">
        <v>31017</v>
      </c>
      <c r="B1016" s="14">
        <v>0</v>
      </c>
      <c r="C1016" s="19">
        <f t="shared" si="15"/>
        <v>31047</v>
      </c>
    </row>
    <row r="1017" spans="1:3" x14ac:dyDescent="0.55000000000000004">
      <c r="A1017" s="15">
        <v>31048</v>
      </c>
      <c r="B1017" s="14">
        <v>0</v>
      </c>
      <c r="C1017" s="19">
        <f t="shared" si="15"/>
        <v>31078</v>
      </c>
    </row>
    <row r="1018" spans="1:3" x14ac:dyDescent="0.55000000000000004">
      <c r="A1018" s="15">
        <v>31079</v>
      </c>
      <c r="B1018" s="14">
        <v>0</v>
      </c>
      <c r="C1018" s="19">
        <f t="shared" si="15"/>
        <v>31106</v>
      </c>
    </row>
    <row r="1019" spans="1:3" x14ac:dyDescent="0.55000000000000004">
      <c r="A1019" s="15">
        <v>31107</v>
      </c>
      <c r="B1019" s="14">
        <v>0</v>
      </c>
      <c r="C1019" s="19">
        <f t="shared" si="15"/>
        <v>31137</v>
      </c>
    </row>
    <row r="1020" spans="1:3" x14ac:dyDescent="0.55000000000000004">
      <c r="A1020" s="15">
        <v>31138</v>
      </c>
      <c r="B1020" s="14">
        <v>0</v>
      </c>
      <c r="C1020" s="19">
        <f t="shared" si="15"/>
        <v>31167</v>
      </c>
    </row>
    <row r="1021" spans="1:3" x14ac:dyDescent="0.55000000000000004">
      <c r="A1021" s="15">
        <v>31168</v>
      </c>
      <c r="B1021" s="14">
        <v>0</v>
      </c>
      <c r="C1021" s="19">
        <f t="shared" si="15"/>
        <v>31198</v>
      </c>
    </row>
    <row r="1022" spans="1:3" x14ac:dyDescent="0.55000000000000004">
      <c r="A1022" s="15">
        <v>31199</v>
      </c>
      <c r="B1022" s="14">
        <v>0</v>
      </c>
      <c r="C1022" s="19">
        <f t="shared" si="15"/>
        <v>31228</v>
      </c>
    </row>
    <row r="1023" spans="1:3" x14ac:dyDescent="0.55000000000000004">
      <c r="A1023" s="15">
        <v>31229</v>
      </c>
      <c r="B1023" s="14">
        <v>0</v>
      </c>
      <c r="C1023" s="19">
        <f t="shared" si="15"/>
        <v>31259</v>
      </c>
    </row>
    <row r="1024" spans="1:3" x14ac:dyDescent="0.55000000000000004">
      <c r="A1024" s="15">
        <v>31260</v>
      </c>
      <c r="B1024" s="14">
        <v>0</v>
      </c>
      <c r="C1024" s="19">
        <f t="shared" si="15"/>
        <v>31290</v>
      </c>
    </row>
    <row r="1025" spans="1:3" x14ac:dyDescent="0.55000000000000004">
      <c r="A1025" s="15">
        <v>31291</v>
      </c>
      <c r="B1025" s="14">
        <v>0</v>
      </c>
      <c r="C1025" s="19">
        <f t="shared" si="15"/>
        <v>31320</v>
      </c>
    </row>
    <row r="1026" spans="1:3" x14ac:dyDescent="0.55000000000000004">
      <c r="A1026" s="15">
        <v>31321</v>
      </c>
      <c r="B1026" s="14">
        <v>0</v>
      </c>
      <c r="C1026" s="19">
        <f t="shared" si="15"/>
        <v>31351</v>
      </c>
    </row>
    <row r="1027" spans="1:3" x14ac:dyDescent="0.55000000000000004">
      <c r="A1027" s="15">
        <v>31352</v>
      </c>
      <c r="B1027" s="14">
        <v>0</v>
      </c>
      <c r="C1027" s="19">
        <f t="shared" si="15"/>
        <v>31381</v>
      </c>
    </row>
    <row r="1028" spans="1:3" x14ac:dyDescent="0.55000000000000004">
      <c r="A1028" s="15">
        <v>31382</v>
      </c>
      <c r="B1028" s="14">
        <v>0</v>
      </c>
      <c r="C1028" s="19">
        <f t="shared" si="15"/>
        <v>31412</v>
      </c>
    </row>
    <row r="1029" spans="1:3" x14ac:dyDescent="0.55000000000000004">
      <c r="A1029" s="15">
        <v>31413</v>
      </c>
      <c r="B1029" s="14">
        <v>0</v>
      </c>
      <c r="C1029" s="19">
        <f t="shared" si="15"/>
        <v>31443</v>
      </c>
    </row>
    <row r="1030" spans="1:3" x14ac:dyDescent="0.55000000000000004">
      <c r="A1030" s="15">
        <v>31444</v>
      </c>
      <c r="B1030" s="14">
        <v>0</v>
      </c>
      <c r="C1030" s="19">
        <f t="shared" si="15"/>
        <v>31471</v>
      </c>
    </row>
    <row r="1031" spans="1:3" x14ac:dyDescent="0.55000000000000004">
      <c r="A1031" s="15">
        <v>31472</v>
      </c>
      <c r="B1031" s="14">
        <v>0</v>
      </c>
      <c r="C1031" s="19">
        <f t="shared" si="15"/>
        <v>31502</v>
      </c>
    </row>
    <row r="1032" spans="1:3" x14ac:dyDescent="0.55000000000000004">
      <c r="A1032" s="15">
        <v>31503</v>
      </c>
      <c r="B1032" s="14">
        <v>0</v>
      </c>
      <c r="C1032" s="19">
        <f t="shared" si="15"/>
        <v>31532</v>
      </c>
    </row>
    <row r="1033" spans="1:3" x14ac:dyDescent="0.55000000000000004">
      <c r="A1033" s="15">
        <v>31533</v>
      </c>
      <c r="B1033" s="14">
        <v>0</v>
      </c>
      <c r="C1033" s="19">
        <f t="shared" ref="C1033:C1096" si="16">IF(A1033="","",EOMONTH(A1033,0))</f>
        <v>31563</v>
      </c>
    </row>
    <row r="1034" spans="1:3" x14ac:dyDescent="0.55000000000000004">
      <c r="A1034" s="15">
        <v>31564</v>
      </c>
      <c r="B1034" s="14">
        <v>0</v>
      </c>
      <c r="C1034" s="19">
        <f t="shared" si="16"/>
        <v>31593</v>
      </c>
    </row>
    <row r="1035" spans="1:3" x14ac:dyDescent="0.55000000000000004">
      <c r="A1035" s="15">
        <v>31594</v>
      </c>
      <c r="B1035" s="14">
        <v>0</v>
      </c>
      <c r="C1035" s="19">
        <f t="shared" si="16"/>
        <v>31624</v>
      </c>
    </row>
    <row r="1036" spans="1:3" x14ac:dyDescent="0.55000000000000004">
      <c r="A1036" s="15">
        <v>31625</v>
      </c>
      <c r="B1036" s="14">
        <v>0</v>
      </c>
      <c r="C1036" s="19">
        <f t="shared" si="16"/>
        <v>31655</v>
      </c>
    </row>
    <row r="1037" spans="1:3" x14ac:dyDescent="0.55000000000000004">
      <c r="A1037" s="15">
        <v>31656</v>
      </c>
      <c r="B1037" s="14">
        <v>0</v>
      </c>
      <c r="C1037" s="19">
        <f t="shared" si="16"/>
        <v>31685</v>
      </c>
    </row>
    <row r="1038" spans="1:3" x14ac:dyDescent="0.55000000000000004">
      <c r="A1038" s="15">
        <v>31686</v>
      </c>
      <c r="B1038" s="14">
        <v>0</v>
      </c>
      <c r="C1038" s="19">
        <f t="shared" si="16"/>
        <v>31716</v>
      </c>
    </row>
    <row r="1039" spans="1:3" x14ac:dyDescent="0.55000000000000004">
      <c r="A1039" s="15">
        <v>31717</v>
      </c>
      <c r="B1039" s="14">
        <v>0</v>
      </c>
      <c r="C1039" s="19">
        <f t="shared" si="16"/>
        <v>31746</v>
      </c>
    </row>
    <row r="1040" spans="1:3" x14ac:dyDescent="0.55000000000000004">
      <c r="A1040" s="15">
        <v>31747</v>
      </c>
      <c r="B1040" s="14">
        <v>0</v>
      </c>
      <c r="C1040" s="19">
        <f t="shared" si="16"/>
        <v>31777</v>
      </c>
    </row>
    <row r="1041" spans="1:3" x14ac:dyDescent="0.55000000000000004">
      <c r="A1041" s="15">
        <v>31778</v>
      </c>
      <c r="B1041" s="14">
        <v>0</v>
      </c>
      <c r="C1041" s="19">
        <f t="shared" si="16"/>
        <v>31808</v>
      </c>
    </row>
    <row r="1042" spans="1:3" x14ac:dyDescent="0.55000000000000004">
      <c r="A1042" s="15">
        <v>31809</v>
      </c>
      <c r="B1042" s="14">
        <v>0</v>
      </c>
      <c r="C1042" s="19">
        <f t="shared" si="16"/>
        <v>31836</v>
      </c>
    </row>
    <row r="1043" spans="1:3" x14ac:dyDescent="0.55000000000000004">
      <c r="A1043" s="15">
        <v>31837</v>
      </c>
      <c r="B1043" s="14">
        <v>0</v>
      </c>
      <c r="C1043" s="19">
        <f t="shared" si="16"/>
        <v>31867</v>
      </c>
    </row>
    <row r="1044" spans="1:3" x14ac:dyDescent="0.55000000000000004">
      <c r="A1044" s="15">
        <v>31868</v>
      </c>
      <c r="B1044" s="14">
        <v>0</v>
      </c>
      <c r="C1044" s="19">
        <f t="shared" si="16"/>
        <v>31897</v>
      </c>
    </row>
    <row r="1045" spans="1:3" x14ac:dyDescent="0.55000000000000004">
      <c r="A1045" s="15">
        <v>31898</v>
      </c>
      <c r="B1045" s="14">
        <v>0</v>
      </c>
      <c r="C1045" s="19">
        <f t="shared" si="16"/>
        <v>31928</v>
      </c>
    </row>
    <row r="1046" spans="1:3" x14ac:dyDescent="0.55000000000000004">
      <c r="A1046" s="15">
        <v>31929</v>
      </c>
      <c r="B1046" s="14">
        <v>0</v>
      </c>
      <c r="C1046" s="19">
        <f t="shared" si="16"/>
        <v>31958</v>
      </c>
    </row>
    <row r="1047" spans="1:3" x14ac:dyDescent="0.55000000000000004">
      <c r="A1047" s="15">
        <v>31959</v>
      </c>
      <c r="B1047" s="14">
        <v>0</v>
      </c>
      <c r="C1047" s="19">
        <f t="shared" si="16"/>
        <v>31989</v>
      </c>
    </row>
    <row r="1048" spans="1:3" x14ac:dyDescent="0.55000000000000004">
      <c r="A1048" s="15">
        <v>31990</v>
      </c>
      <c r="B1048" s="14">
        <v>0</v>
      </c>
      <c r="C1048" s="19">
        <f t="shared" si="16"/>
        <v>32020</v>
      </c>
    </row>
    <row r="1049" spans="1:3" x14ac:dyDescent="0.55000000000000004">
      <c r="A1049" s="15">
        <v>32021</v>
      </c>
      <c r="B1049" s="14">
        <v>0</v>
      </c>
      <c r="C1049" s="19">
        <f t="shared" si="16"/>
        <v>32050</v>
      </c>
    </row>
    <row r="1050" spans="1:3" x14ac:dyDescent="0.55000000000000004">
      <c r="A1050" s="15">
        <v>32051</v>
      </c>
      <c r="B1050" s="14">
        <v>0</v>
      </c>
      <c r="C1050" s="19">
        <f t="shared" si="16"/>
        <v>32081</v>
      </c>
    </row>
    <row r="1051" spans="1:3" x14ac:dyDescent="0.55000000000000004">
      <c r="A1051" s="15">
        <v>32082</v>
      </c>
      <c r="B1051" s="14">
        <v>0</v>
      </c>
      <c r="C1051" s="19">
        <f t="shared" si="16"/>
        <v>32111</v>
      </c>
    </row>
    <row r="1052" spans="1:3" x14ac:dyDescent="0.55000000000000004">
      <c r="A1052" s="15">
        <v>32112</v>
      </c>
      <c r="B1052" s="14">
        <v>0</v>
      </c>
      <c r="C1052" s="19">
        <f t="shared" si="16"/>
        <v>32142</v>
      </c>
    </row>
    <row r="1053" spans="1:3" x14ac:dyDescent="0.55000000000000004">
      <c r="A1053" s="15">
        <v>32143</v>
      </c>
      <c r="B1053" s="14">
        <v>0</v>
      </c>
      <c r="C1053" s="19">
        <f t="shared" si="16"/>
        <v>32173</v>
      </c>
    </row>
    <row r="1054" spans="1:3" x14ac:dyDescent="0.55000000000000004">
      <c r="A1054" s="15">
        <v>32174</v>
      </c>
      <c r="B1054" s="14">
        <v>0</v>
      </c>
      <c r="C1054" s="19">
        <f t="shared" si="16"/>
        <v>32202</v>
      </c>
    </row>
    <row r="1055" spans="1:3" x14ac:dyDescent="0.55000000000000004">
      <c r="A1055" s="15">
        <v>32203</v>
      </c>
      <c r="B1055" s="14">
        <v>0</v>
      </c>
      <c r="C1055" s="19">
        <f t="shared" si="16"/>
        <v>32233</v>
      </c>
    </row>
    <row r="1056" spans="1:3" x14ac:dyDescent="0.55000000000000004">
      <c r="A1056" s="15">
        <v>32234</v>
      </c>
      <c r="B1056" s="14">
        <v>0</v>
      </c>
      <c r="C1056" s="19">
        <f t="shared" si="16"/>
        <v>32263</v>
      </c>
    </row>
    <row r="1057" spans="1:3" x14ac:dyDescent="0.55000000000000004">
      <c r="A1057" s="15">
        <v>32264</v>
      </c>
      <c r="B1057" s="14">
        <v>0</v>
      </c>
      <c r="C1057" s="19">
        <f t="shared" si="16"/>
        <v>32294</v>
      </c>
    </row>
    <row r="1058" spans="1:3" x14ac:dyDescent="0.55000000000000004">
      <c r="A1058" s="15">
        <v>32295</v>
      </c>
      <c r="B1058" s="14">
        <v>0</v>
      </c>
      <c r="C1058" s="19">
        <f t="shared" si="16"/>
        <v>32324</v>
      </c>
    </row>
    <row r="1059" spans="1:3" x14ac:dyDescent="0.55000000000000004">
      <c r="A1059" s="15">
        <v>32325</v>
      </c>
      <c r="B1059" s="14">
        <v>0</v>
      </c>
      <c r="C1059" s="19">
        <f t="shared" si="16"/>
        <v>32355</v>
      </c>
    </row>
    <row r="1060" spans="1:3" x14ac:dyDescent="0.55000000000000004">
      <c r="A1060" s="15">
        <v>32356</v>
      </c>
      <c r="B1060" s="14">
        <v>0</v>
      </c>
      <c r="C1060" s="19">
        <f t="shared" si="16"/>
        <v>32386</v>
      </c>
    </row>
    <row r="1061" spans="1:3" x14ac:dyDescent="0.55000000000000004">
      <c r="A1061" s="15">
        <v>32387</v>
      </c>
      <c r="B1061" s="14">
        <v>0</v>
      </c>
      <c r="C1061" s="19">
        <f t="shared" si="16"/>
        <v>32416</v>
      </c>
    </row>
    <row r="1062" spans="1:3" x14ac:dyDescent="0.55000000000000004">
      <c r="A1062" s="15">
        <v>32417</v>
      </c>
      <c r="B1062" s="14">
        <v>0</v>
      </c>
      <c r="C1062" s="19">
        <f t="shared" si="16"/>
        <v>32447</v>
      </c>
    </row>
    <row r="1063" spans="1:3" x14ac:dyDescent="0.55000000000000004">
      <c r="A1063" s="15">
        <v>32448</v>
      </c>
      <c r="B1063" s="14">
        <v>0</v>
      </c>
      <c r="C1063" s="19">
        <f t="shared" si="16"/>
        <v>32477</v>
      </c>
    </row>
    <row r="1064" spans="1:3" x14ac:dyDescent="0.55000000000000004">
      <c r="A1064" s="15">
        <v>32478</v>
      </c>
      <c r="B1064" s="14">
        <v>0</v>
      </c>
      <c r="C1064" s="19">
        <f t="shared" si="16"/>
        <v>32508</v>
      </c>
    </row>
    <row r="1065" spans="1:3" x14ac:dyDescent="0.55000000000000004">
      <c r="A1065" s="15">
        <v>32509</v>
      </c>
      <c r="B1065" s="14">
        <v>0</v>
      </c>
      <c r="C1065" s="19">
        <f t="shared" si="16"/>
        <v>32539</v>
      </c>
    </row>
    <row r="1066" spans="1:3" x14ac:dyDescent="0.55000000000000004">
      <c r="A1066" s="15">
        <v>32540</v>
      </c>
      <c r="B1066" s="14">
        <v>0</v>
      </c>
      <c r="C1066" s="19">
        <f t="shared" si="16"/>
        <v>32567</v>
      </c>
    </row>
    <row r="1067" spans="1:3" x14ac:dyDescent="0.55000000000000004">
      <c r="A1067" s="15">
        <v>32568</v>
      </c>
      <c r="B1067" s="14">
        <v>0</v>
      </c>
      <c r="C1067" s="19">
        <f t="shared" si="16"/>
        <v>32598</v>
      </c>
    </row>
    <row r="1068" spans="1:3" x14ac:dyDescent="0.55000000000000004">
      <c r="A1068" s="15">
        <v>32599</v>
      </c>
      <c r="B1068" s="14">
        <v>0</v>
      </c>
      <c r="C1068" s="19">
        <f t="shared" si="16"/>
        <v>32628</v>
      </c>
    </row>
    <row r="1069" spans="1:3" x14ac:dyDescent="0.55000000000000004">
      <c r="A1069" s="15">
        <v>32629</v>
      </c>
      <c r="B1069" s="14">
        <v>0</v>
      </c>
      <c r="C1069" s="19">
        <f t="shared" si="16"/>
        <v>32659</v>
      </c>
    </row>
    <row r="1070" spans="1:3" x14ac:dyDescent="0.55000000000000004">
      <c r="A1070" s="15">
        <v>32660</v>
      </c>
      <c r="B1070" s="14">
        <v>0</v>
      </c>
      <c r="C1070" s="19">
        <f t="shared" si="16"/>
        <v>32689</v>
      </c>
    </row>
    <row r="1071" spans="1:3" x14ac:dyDescent="0.55000000000000004">
      <c r="A1071" s="15">
        <v>32690</v>
      </c>
      <c r="B1071" s="14">
        <v>0</v>
      </c>
      <c r="C1071" s="19">
        <f t="shared" si="16"/>
        <v>32720</v>
      </c>
    </row>
    <row r="1072" spans="1:3" x14ac:dyDescent="0.55000000000000004">
      <c r="A1072" s="15">
        <v>32721</v>
      </c>
      <c r="B1072" s="14">
        <v>0</v>
      </c>
      <c r="C1072" s="19">
        <f t="shared" si="16"/>
        <v>32751</v>
      </c>
    </row>
    <row r="1073" spans="1:3" x14ac:dyDescent="0.55000000000000004">
      <c r="A1073" s="15">
        <v>32752</v>
      </c>
      <c r="B1073" s="14">
        <v>0</v>
      </c>
      <c r="C1073" s="19">
        <f t="shared" si="16"/>
        <v>32781</v>
      </c>
    </row>
    <row r="1074" spans="1:3" x14ac:dyDescent="0.55000000000000004">
      <c r="A1074" s="15">
        <v>32782</v>
      </c>
      <c r="B1074" s="14">
        <v>0</v>
      </c>
      <c r="C1074" s="19">
        <f t="shared" si="16"/>
        <v>32812</v>
      </c>
    </row>
    <row r="1075" spans="1:3" x14ac:dyDescent="0.55000000000000004">
      <c r="A1075" s="15">
        <v>32813</v>
      </c>
      <c r="B1075" s="14">
        <v>0</v>
      </c>
      <c r="C1075" s="19">
        <f t="shared" si="16"/>
        <v>32842</v>
      </c>
    </row>
    <row r="1076" spans="1:3" x14ac:dyDescent="0.55000000000000004">
      <c r="A1076" s="15">
        <v>32843</v>
      </c>
      <c r="B1076" s="14">
        <v>0</v>
      </c>
      <c r="C1076" s="19">
        <f t="shared" si="16"/>
        <v>32873</v>
      </c>
    </row>
    <row r="1077" spans="1:3" x14ac:dyDescent="0.55000000000000004">
      <c r="A1077" s="15">
        <v>32874</v>
      </c>
      <c r="B1077" s="14">
        <v>0</v>
      </c>
      <c r="C1077" s="19">
        <f t="shared" si="16"/>
        <v>32904</v>
      </c>
    </row>
    <row r="1078" spans="1:3" x14ac:dyDescent="0.55000000000000004">
      <c r="A1078" s="15">
        <v>32905</v>
      </c>
      <c r="B1078" s="14">
        <v>0</v>
      </c>
      <c r="C1078" s="19">
        <f t="shared" si="16"/>
        <v>32932</v>
      </c>
    </row>
    <row r="1079" spans="1:3" x14ac:dyDescent="0.55000000000000004">
      <c r="A1079" s="15">
        <v>32933</v>
      </c>
      <c r="B1079" s="14">
        <v>0</v>
      </c>
      <c r="C1079" s="19">
        <f t="shared" si="16"/>
        <v>32963</v>
      </c>
    </row>
    <row r="1080" spans="1:3" x14ac:dyDescent="0.55000000000000004">
      <c r="A1080" s="15">
        <v>32964</v>
      </c>
      <c r="B1080" s="14">
        <v>0</v>
      </c>
      <c r="C1080" s="19">
        <f t="shared" si="16"/>
        <v>32993</v>
      </c>
    </row>
    <row r="1081" spans="1:3" x14ac:dyDescent="0.55000000000000004">
      <c r="A1081" s="15">
        <v>32994</v>
      </c>
      <c r="B1081" s="14">
        <v>0</v>
      </c>
      <c r="C1081" s="19">
        <f t="shared" si="16"/>
        <v>33024</v>
      </c>
    </row>
    <row r="1082" spans="1:3" x14ac:dyDescent="0.55000000000000004">
      <c r="A1082" s="15">
        <v>33025</v>
      </c>
      <c r="B1082" s="14">
        <v>0</v>
      </c>
      <c r="C1082" s="19">
        <f t="shared" si="16"/>
        <v>33054</v>
      </c>
    </row>
    <row r="1083" spans="1:3" x14ac:dyDescent="0.55000000000000004">
      <c r="A1083" s="15">
        <v>33055</v>
      </c>
      <c r="B1083" s="14">
        <v>1</v>
      </c>
      <c r="C1083" s="19">
        <f t="shared" si="16"/>
        <v>33085</v>
      </c>
    </row>
    <row r="1084" spans="1:3" x14ac:dyDescent="0.55000000000000004">
      <c r="A1084" s="15">
        <v>33086</v>
      </c>
      <c r="B1084" s="14">
        <v>1</v>
      </c>
      <c r="C1084" s="19">
        <f t="shared" si="16"/>
        <v>33116</v>
      </c>
    </row>
    <row r="1085" spans="1:3" x14ac:dyDescent="0.55000000000000004">
      <c r="A1085" s="15">
        <v>33117</v>
      </c>
      <c r="B1085" s="14">
        <v>1</v>
      </c>
      <c r="C1085" s="19">
        <f t="shared" si="16"/>
        <v>33146</v>
      </c>
    </row>
    <row r="1086" spans="1:3" x14ac:dyDescent="0.55000000000000004">
      <c r="A1086" s="15">
        <v>33147</v>
      </c>
      <c r="B1086" s="14">
        <v>1</v>
      </c>
      <c r="C1086" s="19">
        <f t="shared" si="16"/>
        <v>33177</v>
      </c>
    </row>
    <row r="1087" spans="1:3" x14ac:dyDescent="0.55000000000000004">
      <c r="A1087" s="15">
        <v>33178</v>
      </c>
      <c r="B1087" s="14">
        <v>1</v>
      </c>
      <c r="C1087" s="19">
        <f t="shared" si="16"/>
        <v>33207</v>
      </c>
    </row>
    <row r="1088" spans="1:3" x14ac:dyDescent="0.55000000000000004">
      <c r="A1088" s="15">
        <v>33208</v>
      </c>
      <c r="B1088" s="14">
        <v>1</v>
      </c>
      <c r="C1088" s="19">
        <f t="shared" si="16"/>
        <v>33238</v>
      </c>
    </row>
    <row r="1089" spans="1:3" x14ac:dyDescent="0.55000000000000004">
      <c r="A1089" s="15">
        <v>33239</v>
      </c>
      <c r="B1089" s="14">
        <v>1</v>
      </c>
      <c r="C1089" s="19">
        <f t="shared" si="16"/>
        <v>33269</v>
      </c>
    </row>
    <row r="1090" spans="1:3" x14ac:dyDescent="0.55000000000000004">
      <c r="A1090" s="15">
        <v>33270</v>
      </c>
      <c r="B1090" s="14">
        <v>1</v>
      </c>
      <c r="C1090" s="19">
        <f t="shared" si="16"/>
        <v>33297</v>
      </c>
    </row>
    <row r="1091" spans="1:3" x14ac:dyDescent="0.55000000000000004">
      <c r="A1091" s="15">
        <v>33298</v>
      </c>
      <c r="B1091" s="14">
        <v>1</v>
      </c>
      <c r="C1091" s="19">
        <f t="shared" si="16"/>
        <v>33328</v>
      </c>
    </row>
    <row r="1092" spans="1:3" x14ac:dyDescent="0.55000000000000004">
      <c r="A1092" s="15">
        <v>33329</v>
      </c>
      <c r="B1092" s="14">
        <v>0</v>
      </c>
      <c r="C1092" s="19">
        <f t="shared" si="16"/>
        <v>33358</v>
      </c>
    </row>
    <row r="1093" spans="1:3" x14ac:dyDescent="0.55000000000000004">
      <c r="A1093" s="15">
        <v>33359</v>
      </c>
      <c r="B1093" s="14">
        <v>0</v>
      </c>
      <c r="C1093" s="19">
        <f t="shared" si="16"/>
        <v>33389</v>
      </c>
    </row>
    <row r="1094" spans="1:3" x14ac:dyDescent="0.55000000000000004">
      <c r="A1094" s="15">
        <v>33390</v>
      </c>
      <c r="B1094" s="14">
        <v>0</v>
      </c>
      <c r="C1094" s="19">
        <f t="shared" si="16"/>
        <v>33419</v>
      </c>
    </row>
    <row r="1095" spans="1:3" x14ac:dyDescent="0.55000000000000004">
      <c r="A1095" s="15">
        <v>33420</v>
      </c>
      <c r="B1095" s="14">
        <v>0</v>
      </c>
      <c r="C1095" s="19">
        <f t="shared" si="16"/>
        <v>33450</v>
      </c>
    </row>
    <row r="1096" spans="1:3" x14ac:dyDescent="0.55000000000000004">
      <c r="A1096" s="15">
        <v>33451</v>
      </c>
      <c r="B1096" s="14">
        <v>0</v>
      </c>
      <c r="C1096" s="19">
        <f t="shared" si="16"/>
        <v>33481</v>
      </c>
    </row>
    <row r="1097" spans="1:3" x14ac:dyDescent="0.55000000000000004">
      <c r="A1097" s="15">
        <v>33482</v>
      </c>
      <c r="B1097" s="14">
        <v>0</v>
      </c>
      <c r="C1097" s="19">
        <f t="shared" ref="C1097:C1160" si="17">IF(A1097="","",EOMONTH(A1097,0))</f>
        <v>33511</v>
      </c>
    </row>
    <row r="1098" spans="1:3" x14ac:dyDescent="0.55000000000000004">
      <c r="A1098" s="15">
        <v>33512</v>
      </c>
      <c r="B1098" s="14">
        <v>0</v>
      </c>
      <c r="C1098" s="19">
        <f t="shared" si="17"/>
        <v>33542</v>
      </c>
    </row>
    <row r="1099" spans="1:3" x14ac:dyDescent="0.55000000000000004">
      <c r="A1099" s="15">
        <v>33543</v>
      </c>
      <c r="B1099" s="14">
        <v>0</v>
      </c>
      <c r="C1099" s="19">
        <f t="shared" si="17"/>
        <v>33572</v>
      </c>
    </row>
    <row r="1100" spans="1:3" x14ac:dyDescent="0.55000000000000004">
      <c r="A1100" s="15">
        <v>33573</v>
      </c>
      <c r="B1100" s="14">
        <v>0</v>
      </c>
      <c r="C1100" s="19">
        <f t="shared" si="17"/>
        <v>33603</v>
      </c>
    </row>
    <row r="1101" spans="1:3" x14ac:dyDescent="0.55000000000000004">
      <c r="A1101" s="15">
        <v>33604</v>
      </c>
      <c r="B1101" s="14">
        <v>0</v>
      </c>
      <c r="C1101" s="19">
        <f t="shared" si="17"/>
        <v>33634</v>
      </c>
    </row>
    <row r="1102" spans="1:3" x14ac:dyDescent="0.55000000000000004">
      <c r="A1102" s="15">
        <v>33635</v>
      </c>
      <c r="B1102" s="14">
        <v>0</v>
      </c>
      <c r="C1102" s="19">
        <f t="shared" si="17"/>
        <v>33663</v>
      </c>
    </row>
    <row r="1103" spans="1:3" x14ac:dyDescent="0.55000000000000004">
      <c r="A1103" s="15">
        <v>33664</v>
      </c>
      <c r="B1103" s="14">
        <v>0</v>
      </c>
      <c r="C1103" s="19">
        <f t="shared" si="17"/>
        <v>33694</v>
      </c>
    </row>
    <row r="1104" spans="1:3" x14ac:dyDescent="0.55000000000000004">
      <c r="A1104" s="15">
        <v>33695</v>
      </c>
      <c r="B1104" s="14">
        <v>0</v>
      </c>
      <c r="C1104" s="19">
        <f t="shared" si="17"/>
        <v>33724</v>
      </c>
    </row>
    <row r="1105" spans="1:3" x14ac:dyDescent="0.55000000000000004">
      <c r="A1105" s="15">
        <v>33725</v>
      </c>
      <c r="B1105" s="14">
        <v>0</v>
      </c>
      <c r="C1105" s="19">
        <f t="shared" si="17"/>
        <v>33755</v>
      </c>
    </row>
    <row r="1106" spans="1:3" x14ac:dyDescent="0.55000000000000004">
      <c r="A1106" s="15">
        <v>33756</v>
      </c>
      <c r="B1106" s="14">
        <v>0</v>
      </c>
      <c r="C1106" s="19">
        <f t="shared" si="17"/>
        <v>33785</v>
      </c>
    </row>
    <row r="1107" spans="1:3" x14ac:dyDescent="0.55000000000000004">
      <c r="A1107" s="15">
        <v>33786</v>
      </c>
      <c r="B1107" s="14">
        <v>0</v>
      </c>
      <c r="C1107" s="19">
        <f t="shared" si="17"/>
        <v>33816</v>
      </c>
    </row>
    <row r="1108" spans="1:3" x14ac:dyDescent="0.55000000000000004">
      <c r="A1108" s="15">
        <v>33817</v>
      </c>
      <c r="B1108" s="14">
        <v>0</v>
      </c>
      <c r="C1108" s="19">
        <f t="shared" si="17"/>
        <v>33847</v>
      </c>
    </row>
    <row r="1109" spans="1:3" x14ac:dyDescent="0.55000000000000004">
      <c r="A1109" s="15">
        <v>33848</v>
      </c>
      <c r="B1109" s="14">
        <v>0</v>
      </c>
      <c r="C1109" s="19">
        <f t="shared" si="17"/>
        <v>33877</v>
      </c>
    </row>
    <row r="1110" spans="1:3" x14ac:dyDescent="0.55000000000000004">
      <c r="A1110" s="15">
        <v>33878</v>
      </c>
      <c r="B1110" s="14">
        <v>0</v>
      </c>
      <c r="C1110" s="19">
        <f t="shared" si="17"/>
        <v>33908</v>
      </c>
    </row>
    <row r="1111" spans="1:3" x14ac:dyDescent="0.55000000000000004">
      <c r="A1111" s="15">
        <v>33909</v>
      </c>
      <c r="B1111" s="14">
        <v>0</v>
      </c>
      <c r="C1111" s="19">
        <f t="shared" si="17"/>
        <v>33938</v>
      </c>
    </row>
    <row r="1112" spans="1:3" x14ac:dyDescent="0.55000000000000004">
      <c r="A1112" s="15">
        <v>33939</v>
      </c>
      <c r="B1112" s="14">
        <v>0</v>
      </c>
      <c r="C1112" s="19">
        <f t="shared" si="17"/>
        <v>33969</v>
      </c>
    </row>
    <row r="1113" spans="1:3" x14ac:dyDescent="0.55000000000000004">
      <c r="A1113" s="15">
        <v>33970</v>
      </c>
      <c r="B1113" s="14">
        <v>0</v>
      </c>
      <c r="C1113" s="19">
        <f t="shared" si="17"/>
        <v>34000</v>
      </c>
    </row>
    <row r="1114" spans="1:3" x14ac:dyDescent="0.55000000000000004">
      <c r="A1114" s="15">
        <v>34001</v>
      </c>
      <c r="B1114" s="14">
        <v>0</v>
      </c>
      <c r="C1114" s="19">
        <f t="shared" si="17"/>
        <v>34028</v>
      </c>
    </row>
    <row r="1115" spans="1:3" x14ac:dyDescent="0.55000000000000004">
      <c r="A1115" s="15">
        <v>34029</v>
      </c>
      <c r="B1115" s="14">
        <v>0</v>
      </c>
      <c r="C1115" s="19">
        <f t="shared" si="17"/>
        <v>34059</v>
      </c>
    </row>
    <row r="1116" spans="1:3" x14ac:dyDescent="0.55000000000000004">
      <c r="A1116" s="15">
        <v>34060</v>
      </c>
      <c r="B1116" s="14">
        <v>0</v>
      </c>
      <c r="C1116" s="19">
        <f t="shared" si="17"/>
        <v>34089</v>
      </c>
    </row>
    <row r="1117" spans="1:3" x14ac:dyDescent="0.55000000000000004">
      <c r="A1117" s="15">
        <v>34090</v>
      </c>
      <c r="B1117" s="14">
        <v>0</v>
      </c>
      <c r="C1117" s="19">
        <f t="shared" si="17"/>
        <v>34120</v>
      </c>
    </row>
    <row r="1118" spans="1:3" x14ac:dyDescent="0.55000000000000004">
      <c r="A1118" s="15">
        <v>34121</v>
      </c>
      <c r="B1118" s="14">
        <v>0</v>
      </c>
      <c r="C1118" s="19">
        <f t="shared" si="17"/>
        <v>34150</v>
      </c>
    </row>
    <row r="1119" spans="1:3" x14ac:dyDescent="0.55000000000000004">
      <c r="A1119" s="15">
        <v>34151</v>
      </c>
      <c r="B1119" s="14">
        <v>0</v>
      </c>
      <c r="C1119" s="19">
        <f t="shared" si="17"/>
        <v>34181</v>
      </c>
    </row>
    <row r="1120" spans="1:3" x14ac:dyDescent="0.55000000000000004">
      <c r="A1120" s="15">
        <v>34182</v>
      </c>
      <c r="B1120" s="14">
        <v>0</v>
      </c>
      <c r="C1120" s="19">
        <f t="shared" si="17"/>
        <v>34212</v>
      </c>
    </row>
    <row r="1121" spans="1:3" x14ac:dyDescent="0.55000000000000004">
      <c r="A1121" s="15">
        <v>34213</v>
      </c>
      <c r="B1121" s="14">
        <v>0</v>
      </c>
      <c r="C1121" s="19">
        <f t="shared" si="17"/>
        <v>34242</v>
      </c>
    </row>
    <row r="1122" spans="1:3" x14ac:dyDescent="0.55000000000000004">
      <c r="A1122" s="15">
        <v>34243</v>
      </c>
      <c r="B1122" s="14">
        <v>0</v>
      </c>
      <c r="C1122" s="19">
        <f t="shared" si="17"/>
        <v>34273</v>
      </c>
    </row>
    <row r="1123" spans="1:3" x14ac:dyDescent="0.55000000000000004">
      <c r="A1123" s="15">
        <v>34274</v>
      </c>
      <c r="B1123" s="14">
        <v>0</v>
      </c>
      <c r="C1123" s="19">
        <f t="shared" si="17"/>
        <v>34303</v>
      </c>
    </row>
    <row r="1124" spans="1:3" x14ac:dyDescent="0.55000000000000004">
      <c r="A1124" s="15">
        <v>34304</v>
      </c>
      <c r="B1124" s="14">
        <v>0</v>
      </c>
      <c r="C1124" s="19">
        <f t="shared" si="17"/>
        <v>34334</v>
      </c>
    </row>
    <row r="1125" spans="1:3" x14ac:dyDescent="0.55000000000000004">
      <c r="A1125" s="15">
        <v>34335</v>
      </c>
      <c r="B1125" s="14">
        <v>0</v>
      </c>
      <c r="C1125" s="19">
        <f t="shared" si="17"/>
        <v>34365</v>
      </c>
    </row>
    <row r="1126" spans="1:3" x14ac:dyDescent="0.55000000000000004">
      <c r="A1126" s="15">
        <v>34366</v>
      </c>
      <c r="B1126" s="14">
        <v>0</v>
      </c>
      <c r="C1126" s="19">
        <f t="shared" si="17"/>
        <v>34393</v>
      </c>
    </row>
    <row r="1127" spans="1:3" x14ac:dyDescent="0.55000000000000004">
      <c r="A1127" s="15">
        <v>34394</v>
      </c>
      <c r="B1127" s="14">
        <v>0</v>
      </c>
      <c r="C1127" s="19">
        <f t="shared" si="17"/>
        <v>34424</v>
      </c>
    </row>
    <row r="1128" spans="1:3" x14ac:dyDescent="0.55000000000000004">
      <c r="A1128" s="15">
        <v>34425</v>
      </c>
      <c r="B1128" s="14">
        <v>0</v>
      </c>
      <c r="C1128" s="19">
        <f t="shared" si="17"/>
        <v>34454</v>
      </c>
    </row>
    <row r="1129" spans="1:3" x14ac:dyDescent="0.55000000000000004">
      <c r="A1129" s="15">
        <v>34455</v>
      </c>
      <c r="B1129" s="14">
        <v>0</v>
      </c>
      <c r="C1129" s="19">
        <f t="shared" si="17"/>
        <v>34485</v>
      </c>
    </row>
    <row r="1130" spans="1:3" x14ac:dyDescent="0.55000000000000004">
      <c r="A1130" s="15">
        <v>34486</v>
      </c>
      <c r="B1130" s="14">
        <v>0</v>
      </c>
      <c r="C1130" s="19">
        <f t="shared" si="17"/>
        <v>34515</v>
      </c>
    </row>
    <row r="1131" spans="1:3" x14ac:dyDescent="0.55000000000000004">
      <c r="A1131" s="15">
        <v>34516</v>
      </c>
      <c r="B1131" s="14">
        <v>0</v>
      </c>
      <c r="C1131" s="19">
        <f t="shared" si="17"/>
        <v>34546</v>
      </c>
    </row>
    <row r="1132" spans="1:3" x14ac:dyDescent="0.55000000000000004">
      <c r="A1132" s="15">
        <v>34547</v>
      </c>
      <c r="B1132" s="14">
        <v>0</v>
      </c>
      <c r="C1132" s="19">
        <f t="shared" si="17"/>
        <v>34577</v>
      </c>
    </row>
    <row r="1133" spans="1:3" x14ac:dyDescent="0.55000000000000004">
      <c r="A1133" s="15">
        <v>34578</v>
      </c>
      <c r="B1133" s="14">
        <v>0</v>
      </c>
      <c r="C1133" s="19">
        <f t="shared" si="17"/>
        <v>34607</v>
      </c>
    </row>
    <row r="1134" spans="1:3" x14ac:dyDescent="0.55000000000000004">
      <c r="A1134" s="15">
        <v>34608</v>
      </c>
      <c r="B1134" s="14">
        <v>0</v>
      </c>
      <c r="C1134" s="19">
        <f t="shared" si="17"/>
        <v>34638</v>
      </c>
    </row>
    <row r="1135" spans="1:3" x14ac:dyDescent="0.55000000000000004">
      <c r="A1135" s="15">
        <v>34639</v>
      </c>
      <c r="B1135" s="14">
        <v>0</v>
      </c>
      <c r="C1135" s="19">
        <f t="shared" si="17"/>
        <v>34668</v>
      </c>
    </row>
    <row r="1136" spans="1:3" x14ac:dyDescent="0.55000000000000004">
      <c r="A1136" s="15">
        <v>34669</v>
      </c>
      <c r="B1136" s="14">
        <v>0</v>
      </c>
      <c r="C1136" s="19">
        <f t="shared" si="17"/>
        <v>34699</v>
      </c>
    </row>
    <row r="1137" spans="1:3" x14ac:dyDescent="0.55000000000000004">
      <c r="A1137" s="15">
        <v>34700</v>
      </c>
      <c r="B1137" s="14">
        <v>0</v>
      </c>
      <c r="C1137" s="19">
        <f t="shared" si="17"/>
        <v>34730</v>
      </c>
    </row>
    <row r="1138" spans="1:3" x14ac:dyDescent="0.55000000000000004">
      <c r="A1138" s="15">
        <v>34731</v>
      </c>
      <c r="B1138" s="14">
        <v>0</v>
      </c>
      <c r="C1138" s="19">
        <f t="shared" si="17"/>
        <v>34758</v>
      </c>
    </row>
    <row r="1139" spans="1:3" x14ac:dyDescent="0.55000000000000004">
      <c r="A1139" s="15">
        <v>34759</v>
      </c>
      <c r="B1139" s="14">
        <v>0</v>
      </c>
      <c r="C1139" s="19">
        <f t="shared" si="17"/>
        <v>34789</v>
      </c>
    </row>
    <row r="1140" spans="1:3" x14ac:dyDescent="0.55000000000000004">
      <c r="A1140" s="15">
        <v>34790</v>
      </c>
      <c r="B1140" s="14">
        <v>0</v>
      </c>
      <c r="C1140" s="19">
        <f t="shared" si="17"/>
        <v>34819</v>
      </c>
    </row>
    <row r="1141" spans="1:3" x14ac:dyDescent="0.55000000000000004">
      <c r="A1141" s="15">
        <v>34820</v>
      </c>
      <c r="B1141" s="14">
        <v>0</v>
      </c>
      <c r="C1141" s="19">
        <f t="shared" si="17"/>
        <v>34850</v>
      </c>
    </row>
    <row r="1142" spans="1:3" x14ac:dyDescent="0.55000000000000004">
      <c r="A1142" s="15">
        <v>34851</v>
      </c>
      <c r="B1142" s="14">
        <v>0</v>
      </c>
      <c r="C1142" s="19">
        <f t="shared" si="17"/>
        <v>34880</v>
      </c>
    </row>
    <row r="1143" spans="1:3" x14ac:dyDescent="0.55000000000000004">
      <c r="A1143" s="15">
        <v>34881</v>
      </c>
      <c r="B1143" s="14">
        <v>0</v>
      </c>
      <c r="C1143" s="19">
        <f t="shared" si="17"/>
        <v>34911</v>
      </c>
    </row>
    <row r="1144" spans="1:3" x14ac:dyDescent="0.55000000000000004">
      <c r="A1144" s="15">
        <v>34912</v>
      </c>
      <c r="B1144" s="14">
        <v>0</v>
      </c>
      <c r="C1144" s="19">
        <f t="shared" si="17"/>
        <v>34942</v>
      </c>
    </row>
    <row r="1145" spans="1:3" x14ac:dyDescent="0.55000000000000004">
      <c r="A1145" s="15">
        <v>34943</v>
      </c>
      <c r="B1145" s="14">
        <v>0</v>
      </c>
      <c r="C1145" s="19">
        <f t="shared" si="17"/>
        <v>34972</v>
      </c>
    </row>
    <row r="1146" spans="1:3" x14ac:dyDescent="0.55000000000000004">
      <c r="A1146" s="15">
        <v>34973</v>
      </c>
      <c r="B1146" s="14">
        <v>0</v>
      </c>
      <c r="C1146" s="19">
        <f t="shared" si="17"/>
        <v>35003</v>
      </c>
    </row>
    <row r="1147" spans="1:3" x14ac:dyDescent="0.55000000000000004">
      <c r="A1147" s="15">
        <v>35004</v>
      </c>
      <c r="B1147" s="14">
        <v>0</v>
      </c>
      <c r="C1147" s="19">
        <f t="shared" si="17"/>
        <v>35033</v>
      </c>
    </row>
    <row r="1148" spans="1:3" x14ac:dyDescent="0.55000000000000004">
      <c r="A1148" s="15">
        <v>35034</v>
      </c>
      <c r="B1148" s="14">
        <v>0</v>
      </c>
      <c r="C1148" s="19">
        <f t="shared" si="17"/>
        <v>35064</v>
      </c>
    </row>
    <row r="1149" spans="1:3" x14ac:dyDescent="0.55000000000000004">
      <c r="A1149" s="15">
        <v>35065</v>
      </c>
      <c r="B1149" s="14">
        <v>0</v>
      </c>
      <c r="C1149" s="19">
        <f t="shared" si="17"/>
        <v>35095</v>
      </c>
    </row>
    <row r="1150" spans="1:3" x14ac:dyDescent="0.55000000000000004">
      <c r="A1150" s="15">
        <v>35096</v>
      </c>
      <c r="B1150" s="14">
        <v>0</v>
      </c>
      <c r="C1150" s="19">
        <f t="shared" si="17"/>
        <v>35124</v>
      </c>
    </row>
    <row r="1151" spans="1:3" x14ac:dyDescent="0.55000000000000004">
      <c r="A1151" s="15">
        <v>35125</v>
      </c>
      <c r="B1151" s="14">
        <v>0</v>
      </c>
      <c r="C1151" s="19">
        <f t="shared" si="17"/>
        <v>35155</v>
      </c>
    </row>
    <row r="1152" spans="1:3" x14ac:dyDescent="0.55000000000000004">
      <c r="A1152" s="15">
        <v>35156</v>
      </c>
      <c r="B1152" s="14">
        <v>0</v>
      </c>
      <c r="C1152" s="19">
        <f t="shared" si="17"/>
        <v>35185</v>
      </c>
    </row>
    <row r="1153" spans="1:3" x14ac:dyDescent="0.55000000000000004">
      <c r="A1153" s="15">
        <v>35186</v>
      </c>
      <c r="B1153" s="14">
        <v>0</v>
      </c>
      <c r="C1153" s="19">
        <f t="shared" si="17"/>
        <v>35216</v>
      </c>
    </row>
    <row r="1154" spans="1:3" x14ac:dyDescent="0.55000000000000004">
      <c r="A1154" s="15">
        <v>35217</v>
      </c>
      <c r="B1154" s="14">
        <v>0</v>
      </c>
      <c r="C1154" s="19">
        <f t="shared" si="17"/>
        <v>35246</v>
      </c>
    </row>
    <row r="1155" spans="1:3" x14ac:dyDescent="0.55000000000000004">
      <c r="A1155" s="15">
        <v>35247</v>
      </c>
      <c r="B1155" s="14">
        <v>0</v>
      </c>
      <c r="C1155" s="19">
        <f t="shared" si="17"/>
        <v>35277</v>
      </c>
    </row>
    <row r="1156" spans="1:3" x14ac:dyDescent="0.55000000000000004">
      <c r="A1156" s="15">
        <v>35278</v>
      </c>
      <c r="B1156" s="14">
        <v>0</v>
      </c>
      <c r="C1156" s="19">
        <f t="shared" si="17"/>
        <v>35308</v>
      </c>
    </row>
    <row r="1157" spans="1:3" x14ac:dyDescent="0.55000000000000004">
      <c r="A1157" s="15">
        <v>35309</v>
      </c>
      <c r="B1157" s="14">
        <v>0</v>
      </c>
      <c r="C1157" s="19">
        <f t="shared" si="17"/>
        <v>35338</v>
      </c>
    </row>
    <row r="1158" spans="1:3" x14ac:dyDescent="0.55000000000000004">
      <c r="A1158" s="15">
        <v>35339</v>
      </c>
      <c r="B1158" s="14">
        <v>0</v>
      </c>
      <c r="C1158" s="19">
        <f t="shared" si="17"/>
        <v>35369</v>
      </c>
    </row>
    <row r="1159" spans="1:3" x14ac:dyDescent="0.55000000000000004">
      <c r="A1159" s="15">
        <v>35370</v>
      </c>
      <c r="B1159" s="14">
        <v>0</v>
      </c>
      <c r="C1159" s="19">
        <f t="shared" si="17"/>
        <v>35399</v>
      </c>
    </row>
    <row r="1160" spans="1:3" x14ac:dyDescent="0.55000000000000004">
      <c r="A1160" s="15">
        <v>35400</v>
      </c>
      <c r="B1160" s="14">
        <v>0</v>
      </c>
      <c r="C1160" s="19">
        <f t="shared" si="17"/>
        <v>35430</v>
      </c>
    </row>
    <row r="1161" spans="1:3" x14ac:dyDescent="0.55000000000000004">
      <c r="A1161" s="15">
        <v>35431</v>
      </c>
      <c r="B1161" s="14">
        <v>0</v>
      </c>
      <c r="C1161" s="19">
        <f t="shared" ref="C1161:C1224" si="18">IF(A1161="","",EOMONTH(A1161,0))</f>
        <v>35461</v>
      </c>
    </row>
    <row r="1162" spans="1:3" x14ac:dyDescent="0.55000000000000004">
      <c r="A1162" s="15">
        <v>35462</v>
      </c>
      <c r="B1162" s="14">
        <v>0</v>
      </c>
      <c r="C1162" s="19">
        <f t="shared" si="18"/>
        <v>35489</v>
      </c>
    </row>
    <row r="1163" spans="1:3" x14ac:dyDescent="0.55000000000000004">
      <c r="A1163" s="15">
        <v>35490</v>
      </c>
      <c r="B1163" s="14">
        <v>0</v>
      </c>
      <c r="C1163" s="19">
        <f t="shared" si="18"/>
        <v>35520</v>
      </c>
    </row>
    <row r="1164" spans="1:3" x14ac:dyDescent="0.55000000000000004">
      <c r="A1164" s="15">
        <v>35521</v>
      </c>
      <c r="B1164" s="14">
        <v>0</v>
      </c>
      <c r="C1164" s="19">
        <f t="shared" si="18"/>
        <v>35550</v>
      </c>
    </row>
    <row r="1165" spans="1:3" x14ac:dyDescent="0.55000000000000004">
      <c r="A1165" s="15">
        <v>35551</v>
      </c>
      <c r="B1165" s="14">
        <v>0</v>
      </c>
      <c r="C1165" s="19">
        <f t="shared" si="18"/>
        <v>35581</v>
      </c>
    </row>
    <row r="1166" spans="1:3" x14ac:dyDescent="0.55000000000000004">
      <c r="A1166" s="15">
        <v>35582</v>
      </c>
      <c r="B1166" s="14">
        <v>0</v>
      </c>
      <c r="C1166" s="19">
        <f t="shared" si="18"/>
        <v>35611</v>
      </c>
    </row>
    <row r="1167" spans="1:3" x14ac:dyDescent="0.55000000000000004">
      <c r="A1167" s="15">
        <v>35612</v>
      </c>
      <c r="B1167" s="14">
        <v>0</v>
      </c>
      <c r="C1167" s="19">
        <f t="shared" si="18"/>
        <v>35642</v>
      </c>
    </row>
    <row r="1168" spans="1:3" x14ac:dyDescent="0.55000000000000004">
      <c r="A1168" s="15">
        <v>35643</v>
      </c>
      <c r="B1168" s="14">
        <v>0</v>
      </c>
      <c r="C1168" s="19">
        <f t="shared" si="18"/>
        <v>35673</v>
      </c>
    </row>
    <row r="1169" spans="1:3" x14ac:dyDescent="0.55000000000000004">
      <c r="A1169" s="15">
        <v>35674</v>
      </c>
      <c r="B1169" s="14">
        <v>0</v>
      </c>
      <c r="C1169" s="19">
        <f t="shared" si="18"/>
        <v>35703</v>
      </c>
    </row>
    <row r="1170" spans="1:3" x14ac:dyDescent="0.55000000000000004">
      <c r="A1170" s="15">
        <v>35704</v>
      </c>
      <c r="B1170" s="14">
        <v>0</v>
      </c>
      <c r="C1170" s="19">
        <f t="shared" si="18"/>
        <v>35734</v>
      </c>
    </row>
    <row r="1171" spans="1:3" x14ac:dyDescent="0.55000000000000004">
      <c r="A1171" s="15">
        <v>35735</v>
      </c>
      <c r="B1171" s="14">
        <v>0</v>
      </c>
      <c r="C1171" s="19">
        <f t="shared" si="18"/>
        <v>35764</v>
      </c>
    </row>
    <row r="1172" spans="1:3" x14ac:dyDescent="0.55000000000000004">
      <c r="A1172" s="15">
        <v>35765</v>
      </c>
      <c r="B1172" s="14">
        <v>0</v>
      </c>
      <c r="C1172" s="19">
        <f t="shared" si="18"/>
        <v>35795</v>
      </c>
    </row>
    <row r="1173" spans="1:3" x14ac:dyDescent="0.55000000000000004">
      <c r="A1173" s="15">
        <v>35796</v>
      </c>
      <c r="B1173" s="14">
        <v>0</v>
      </c>
      <c r="C1173" s="19">
        <f t="shared" si="18"/>
        <v>35826</v>
      </c>
    </row>
    <row r="1174" spans="1:3" x14ac:dyDescent="0.55000000000000004">
      <c r="A1174" s="15">
        <v>35827</v>
      </c>
      <c r="B1174" s="14">
        <v>0</v>
      </c>
      <c r="C1174" s="19">
        <f t="shared" si="18"/>
        <v>35854</v>
      </c>
    </row>
    <row r="1175" spans="1:3" x14ac:dyDescent="0.55000000000000004">
      <c r="A1175" s="15">
        <v>35855</v>
      </c>
      <c r="B1175" s="14">
        <v>0</v>
      </c>
      <c r="C1175" s="19">
        <f t="shared" si="18"/>
        <v>35885</v>
      </c>
    </row>
    <row r="1176" spans="1:3" x14ac:dyDescent="0.55000000000000004">
      <c r="A1176" s="15">
        <v>35886</v>
      </c>
      <c r="B1176" s="14">
        <v>0</v>
      </c>
      <c r="C1176" s="19">
        <f t="shared" si="18"/>
        <v>35915</v>
      </c>
    </row>
    <row r="1177" spans="1:3" x14ac:dyDescent="0.55000000000000004">
      <c r="A1177" s="15">
        <v>35916</v>
      </c>
      <c r="B1177" s="14">
        <v>0</v>
      </c>
      <c r="C1177" s="19">
        <f t="shared" si="18"/>
        <v>35946</v>
      </c>
    </row>
    <row r="1178" spans="1:3" x14ac:dyDescent="0.55000000000000004">
      <c r="A1178" s="15">
        <v>35947</v>
      </c>
      <c r="B1178" s="14">
        <v>0</v>
      </c>
      <c r="C1178" s="19">
        <f t="shared" si="18"/>
        <v>35976</v>
      </c>
    </row>
    <row r="1179" spans="1:3" x14ac:dyDescent="0.55000000000000004">
      <c r="A1179" s="15">
        <v>35977</v>
      </c>
      <c r="B1179" s="14">
        <v>0</v>
      </c>
      <c r="C1179" s="19">
        <f t="shared" si="18"/>
        <v>36007</v>
      </c>
    </row>
    <row r="1180" spans="1:3" x14ac:dyDescent="0.55000000000000004">
      <c r="A1180" s="15">
        <v>36008</v>
      </c>
      <c r="B1180" s="14">
        <v>0</v>
      </c>
      <c r="C1180" s="19">
        <f t="shared" si="18"/>
        <v>36038</v>
      </c>
    </row>
    <row r="1181" spans="1:3" x14ac:dyDescent="0.55000000000000004">
      <c r="A1181" s="15">
        <v>36039</v>
      </c>
      <c r="B1181" s="14">
        <v>0</v>
      </c>
      <c r="C1181" s="19">
        <f t="shared" si="18"/>
        <v>36068</v>
      </c>
    </row>
    <row r="1182" spans="1:3" x14ac:dyDescent="0.55000000000000004">
      <c r="A1182" s="15">
        <v>36069</v>
      </c>
      <c r="B1182" s="14">
        <v>0</v>
      </c>
      <c r="C1182" s="19">
        <f t="shared" si="18"/>
        <v>36099</v>
      </c>
    </row>
    <row r="1183" spans="1:3" x14ac:dyDescent="0.55000000000000004">
      <c r="A1183" s="15">
        <v>36100</v>
      </c>
      <c r="B1183" s="14">
        <v>0</v>
      </c>
      <c r="C1183" s="19">
        <f t="shared" si="18"/>
        <v>36129</v>
      </c>
    </row>
    <row r="1184" spans="1:3" x14ac:dyDescent="0.55000000000000004">
      <c r="A1184" s="15">
        <v>36130</v>
      </c>
      <c r="B1184" s="14">
        <v>0</v>
      </c>
      <c r="C1184" s="19">
        <f t="shared" si="18"/>
        <v>36160</v>
      </c>
    </row>
    <row r="1185" spans="1:3" x14ac:dyDescent="0.55000000000000004">
      <c r="A1185" s="15">
        <v>36161</v>
      </c>
      <c r="B1185" s="14">
        <v>0</v>
      </c>
      <c r="C1185" s="19">
        <f t="shared" si="18"/>
        <v>36191</v>
      </c>
    </row>
    <row r="1186" spans="1:3" x14ac:dyDescent="0.55000000000000004">
      <c r="A1186" s="15">
        <v>36192</v>
      </c>
      <c r="B1186" s="14">
        <v>0</v>
      </c>
      <c r="C1186" s="19">
        <f t="shared" si="18"/>
        <v>36219</v>
      </c>
    </row>
    <row r="1187" spans="1:3" x14ac:dyDescent="0.55000000000000004">
      <c r="A1187" s="15">
        <v>36220</v>
      </c>
      <c r="B1187" s="14">
        <v>0</v>
      </c>
      <c r="C1187" s="19">
        <f t="shared" si="18"/>
        <v>36250</v>
      </c>
    </row>
    <row r="1188" spans="1:3" x14ac:dyDescent="0.55000000000000004">
      <c r="A1188" s="15">
        <v>36251</v>
      </c>
      <c r="B1188" s="14">
        <v>0</v>
      </c>
      <c r="C1188" s="19">
        <f t="shared" si="18"/>
        <v>36280</v>
      </c>
    </row>
    <row r="1189" spans="1:3" x14ac:dyDescent="0.55000000000000004">
      <c r="A1189" s="15">
        <v>36281</v>
      </c>
      <c r="B1189" s="14">
        <v>0</v>
      </c>
      <c r="C1189" s="19">
        <f t="shared" si="18"/>
        <v>36311</v>
      </c>
    </row>
    <row r="1190" spans="1:3" x14ac:dyDescent="0.55000000000000004">
      <c r="A1190" s="15">
        <v>36312</v>
      </c>
      <c r="B1190" s="14">
        <v>0</v>
      </c>
      <c r="C1190" s="19">
        <f t="shared" si="18"/>
        <v>36341</v>
      </c>
    </row>
    <row r="1191" spans="1:3" x14ac:dyDescent="0.55000000000000004">
      <c r="A1191" s="15">
        <v>36342</v>
      </c>
      <c r="B1191" s="14">
        <v>0</v>
      </c>
      <c r="C1191" s="19">
        <f t="shared" si="18"/>
        <v>36372</v>
      </c>
    </row>
    <row r="1192" spans="1:3" x14ac:dyDescent="0.55000000000000004">
      <c r="A1192" s="15">
        <v>36373</v>
      </c>
      <c r="B1192" s="14">
        <v>0</v>
      </c>
      <c r="C1192" s="19">
        <f t="shared" si="18"/>
        <v>36403</v>
      </c>
    </row>
    <row r="1193" spans="1:3" x14ac:dyDescent="0.55000000000000004">
      <c r="A1193" s="15">
        <v>36404</v>
      </c>
      <c r="B1193" s="14">
        <v>0</v>
      </c>
      <c r="C1193" s="19">
        <f t="shared" si="18"/>
        <v>36433</v>
      </c>
    </row>
    <row r="1194" spans="1:3" x14ac:dyDescent="0.55000000000000004">
      <c r="A1194" s="15">
        <v>36434</v>
      </c>
      <c r="B1194" s="14">
        <v>0</v>
      </c>
      <c r="C1194" s="19">
        <f t="shared" si="18"/>
        <v>36464</v>
      </c>
    </row>
    <row r="1195" spans="1:3" x14ac:dyDescent="0.55000000000000004">
      <c r="A1195" s="15">
        <v>36465</v>
      </c>
      <c r="B1195" s="14">
        <v>0</v>
      </c>
      <c r="C1195" s="19">
        <f t="shared" si="18"/>
        <v>36494</v>
      </c>
    </row>
    <row r="1196" spans="1:3" x14ac:dyDescent="0.55000000000000004">
      <c r="A1196" s="15">
        <v>36495</v>
      </c>
      <c r="B1196" s="14">
        <v>0</v>
      </c>
      <c r="C1196" s="19">
        <f t="shared" si="18"/>
        <v>36525</v>
      </c>
    </row>
    <row r="1197" spans="1:3" x14ac:dyDescent="0.55000000000000004">
      <c r="A1197" s="15">
        <v>36526</v>
      </c>
      <c r="B1197" s="14">
        <v>0</v>
      </c>
      <c r="C1197" s="19">
        <f t="shared" si="18"/>
        <v>36556</v>
      </c>
    </row>
    <row r="1198" spans="1:3" x14ac:dyDescent="0.55000000000000004">
      <c r="A1198" s="15">
        <v>36557</v>
      </c>
      <c r="B1198" s="14">
        <v>0</v>
      </c>
      <c r="C1198" s="19">
        <f t="shared" si="18"/>
        <v>36585</v>
      </c>
    </row>
    <row r="1199" spans="1:3" x14ac:dyDescent="0.55000000000000004">
      <c r="A1199" s="15">
        <v>36586</v>
      </c>
      <c r="B1199" s="14">
        <v>0</v>
      </c>
      <c r="C1199" s="19">
        <f t="shared" si="18"/>
        <v>36616</v>
      </c>
    </row>
    <row r="1200" spans="1:3" x14ac:dyDescent="0.55000000000000004">
      <c r="A1200" s="15">
        <v>36617</v>
      </c>
      <c r="B1200" s="14">
        <v>0</v>
      </c>
      <c r="C1200" s="19">
        <f t="shared" si="18"/>
        <v>36646</v>
      </c>
    </row>
    <row r="1201" spans="1:3" x14ac:dyDescent="0.55000000000000004">
      <c r="A1201" s="15">
        <v>36647</v>
      </c>
      <c r="B1201" s="14">
        <v>0</v>
      </c>
      <c r="C1201" s="19">
        <f t="shared" si="18"/>
        <v>36677</v>
      </c>
    </row>
    <row r="1202" spans="1:3" x14ac:dyDescent="0.55000000000000004">
      <c r="A1202" s="15">
        <v>36678</v>
      </c>
      <c r="B1202" s="14">
        <v>0</v>
      </c>
      <c r="C1202" s="19">
        <f t="shared" si="18"/>
        <v>36707</v>
      </c>
    </row>
    <row r="1203" spans="1:3" x14ac:dyDescent="0.55000000000000004">
      <c r="A1203" s="15">
        <v>36708</v>
      </c>
      <c r="B1203" s="14">
        <v>0</v>
      </c>
      <c r="C1203" s="19">
        <f t="shared" si="18"/>
        <v>36738</v>
      </c>
    </row>
    <row r="1204" spans="1:3" x14ac:dyDescent="0.55000000000000004">
      <c r="A1204" s="15">
        <v>36739</v>
      </c>
      <c r="B1204" s="14">
        <v>0</v>
      </c>
      <c r="C1204" s="19">
        <f t="shared" si="18"/>
        <v>36769</v>
      </c>
    </row>
    <row r="1205" spans="1:3" x14ac:dyDescent="0.55000000000000004">
      <c r="A1205" s="15">
        <v>36770</v>
      </c>
      <c r="B1205" s="14">
        <v>0</v>
      </c>
      <c r="C1205" s="19">
        <f t="shared" si="18"/>
        <v>36799</v>
      </c>
    </row>
    <row r="1206" spans="1:3" x14ac:dyDescent="0.55000000000000004">
      <c r="A1206" s="15">
        <v>36800</v>
      </c>
      <c r="B1206" s="14">
        <v>0</v>
      </c>
      <c r="C1206" s="19">
        <f t="shared" si="18"/>
        <v>36830</v>
      </c>
    </row>
    <row r="1207" spans="1:3" x14ac:dyDescent="0.55000000000000004">
      <c r="A1207" s="15">
        <v>36831</v>
      </c>
      <c r="B1207" s="14">
        <v>0</v>
      </c>
      <c r="C1207" s="19">
        <f t="shared" si="18"/>
        <v>36860</v>
      </c>
    </row>
    <row r="1208" spans="1:3" x14ac:dyDescent="0.55000000000000004">
      <c r="A1208" s="15">
        <v>36861</v>
      </c>
      <c r="B1208" s="14">
        <v>0</v>
      </c>
      <c r="C1208" s="19">
        <f t="shared" si="18"/>
        <v>36891</v>
      </c>
    </row>
    <row r="1209" spans="1:3" x14ac:dyDescent="0.55000000000000004">
      <c r="A1209" s="15">
        <v>36892</v>
      </c>
      <c r="B1209" s="14">
        <v>0</v>
      </c>
      <c r="C1209" s="19">
        <f t="shared" si="18"/>
        <v>36922</v>
      </c>
    </row>
    <row r="1210" spans="1:3" x14ac:dyDescent="0.55000000000000004">
      <c r="A1210" s="15">
        <v>36923</v>
      </c>
      <c r="B1210" s="14">
        <v>0</v>
      </c>
      <c r="C1210" s="19">
        <f t="shared" si="18"/>
        <v>36950</v>
      </c>
    </row>
    <row r="1211" spans="1:3" x14ac:dyDescent="0.55000000000000004">
      <c r="A1211" s="15">
        <v>36951</v>
      </c>
      <c r="B1211" s="14">
        <v>1</v>
      </c>
      <c r="C1211" s="19">
        <f t="shared" si="18"/>
        <v>36981</v>
      </c>
    </row>
    <row r="1212" spans="1:3" x14ac:dyDescent="0.55000000000000004">
      <c r="A1212" s="15">
        <v>36982</v>
      </c>
      <c r="B1212" s="14">
        <v>1</v>
      </c>
      <c r="C1212" s="19">
        <f t="shared" si="18"/>
        <v>37011</v>
      </c>
    </row>
    <row r="1213" spans="1:3" x14ac:dyDescent="0.55000000000000004">
      <c r="A1213" s="15">
        <v>37012</v>
      </c>
      <c r="B1213" s="14">
        <v>1</v>
      </c>
      <c r="C1213" s="19">
        <f t="shared" si="18"/>
        <v>37042</v>
      </c>
    </row>
    <row r="1214" spans="1:3" x14ac:dyDescent="0.55000000000000004">
      <c r="A1214" s="15">
        <v>37043</v>
      </c>
      <c r="B1214" s="14">
        <v>1</v>
      </c>
      <c r="C1214" s="19">
        <f t="shared" si="18"/>
        <v>37072</v>
      </c>
    </row>
    <row r="1215" spans="1:3" x14ac:dyDescent="0.55000000000000004">
      <c r="A1215" s="15">
        <v>37073</v>
      </c>
      <c r="B1215" s="14">
        <v>1</v>
      </c>
      <c r="C1215" s="19">
        <f t="shared" si="18"/>
        <v>37103</v>
      </c>
    </row>
    <row r="1216" spans="1:3" x14ac:dyDescent="0.55000000000000004">
      <c r="A1216" s="15">
        <v>37104</v>
      </c>
      <c r="B1216" s="14">
        <v>1</v>
      </c>
      <c r="C1216" s="19">
        <f t="shared" si="18"/>
        <v>37134</v>
      </c>
    </row>
    <row r="1217" spans="1:3" x14ac:dyDescent="0.55000000000000004">
      <c r="A1217" s="15">
        <v>37135</v>
      </c>
      <c r="B1217" s="14">
        <v>1</v>
      </c>
      <c r="C1217" s="19">
        <f t="shared" si="18"/>
        <v>37164</v>
      </c>
    </row>
    <row r="1218" spans="1:3" x14ac:dyDescent="0.55000000000000004">
      <c r="A1218" s="15">
        <v>37165</v>
      </c>
      <c r="B1218" s="14">
        <v>1</v>
      </c>
      <c r="C1218" s="19">
        <f t="shared" si="18"/>
        <v>37195</v>
      </c>
    </row>
    <row r="1219" spans="1:3" x14ac:dyDescent="0.55000000000000004">
      <c r="A1219" s="15">
        <v>37196</v>
      </c>
      <c r="B1219" s="14">
        <v>1</v>
      </c>
      <c r="C1219" s="19">
        <f t="shared" si="18"/>
        <v>37225</v>
      </c>
    </row>
    <row r="1220" spans="1:3" x14ac:dyDescent="0.55000000000000004">
      <c r="A1220" s="15">
        <v>37226</v>
      </c>
      <c r="B1220" s="14">
        <v>0</v>
      </c>
      <c r="C1220" s="19">
        <f t="shared" si="18"/>
        <v>37256</v>
      </c>
    </row>
    <row r="1221" spans="1:3" x14ac:dyDescent="0.55000000000000004">
      <c r="A1221" s="15">
        <v>37257</v>
      </c>
      <c r="B1221" s="14">
        <v>0</v>
      </c>
      <c r="C1221" s="19">
        <f t="shared" si="18"/>
        <v>37287</v>
      </c>
    </row>
    <row r="1222" spans="1:3" x14ac:dyDescent="0.55000000000000004">
      <c r="A1222" s="15">
        <v>37288</v>
      </c>
      <c r="B1222" s="14">
        <v>0</v>
      </c>
      <c r="C1222" s="19">
        <f t="shared" si="18"/>
        <v>37315</v>
      </c>
    </row>
    <row r="1223" spans="1:3" x14ac:dyDescent="0.55000000000000004">
      <c r="A1223" s="15">
        <v>37316</v>
      </c>
      <c r="B1223" s="14">
        <v>0</v>
      </c>
      <c r="C1223" s="19">
        <f t="shared" si="18"/>
        <v>37346</v>
      </c>
    </row>
    <row r="1224" spans="1:3" x14ac:dyDescent="0.55000000000000004">
      <c r="A1224" s="15">
        <v>37347</v>
      </c>
      <c r="B1224" s="14">
        <v>0</v>
      </c>
      <c r="C1224" s="19">
        <f t="shared" si="18"/>
        <v>37376</v>
      </c>
    </row>
    <row r="1225" spans="1:3" x14ac:dyDescent="0.55000000000000004">
      <c r="A1225" s="15">
        <v>37377</v>
      </c>
      <c r="B1225" s="14">
        <v>0</v>
      </c>
      <c r="C1225" s="19">
        <f t="shared" ref="C1225:C1288" si="19">IF(A1225="","",EOMONTH(A1225,0))</f>
        <v>37407</v>
      </c>
    </row>
    <row r="1226" spans="1:3" x14ac:dyDescent="0.55000000000000004">
      <c r="A1226" s="15">
        <v>37408</v>
      </c>
      <c r="B1226" s="14">
        <v>0</v>
      </c>
      <c r="C1226" s="19">
        <f t="shared" si="19"/>
        <v>37437</v>
      </c>
    </row>
    <row r="1227" spans="1:3" x14ac:dyDescent="0.55000000000000004">
      <c r="A1227" s="15">
        <v>37438</v>
      </c>
      <c r="B1227" s="14">
        <v>0</v>
      </c>
      <c r="C1227" s="19">
        <f t="shared" si="19"/>
        <v>37468</v>
      </c>
    </row>
    <row r="1228" spans="1:3" x14ac:dyDescent="0.55000000000000004">
      <c r="A1228" s="15">
        <v>37469</v>
      </c>
      <c r="B1228" s="14">
        <v>0</v>
      </c>
      <c r="C1228" s="19">
        <f t="shared" si="19"/>
        <v>37499</v>
      </c>
    </row>
    <row r="1229" spans="1:3" x14ac:dyDescent="0.55000000000000004">
      <c r="A1229" s="15">
        <v>37500</v>
      </c>
      <c r="B1229" s="14">
        <v>0</v>
      </c>
      <c r="C1229" s="19">
        <f t="shared" si="19"/>
        <v>37529</v>
      </c>
    </row>
    <row r="1230" spans="1:3" x14ac:dyDescent="0.55000000000000004">
      <c r="A1230" s="15">
        <v>37530</v>
      </c>
      <c r="B1230" s="14">
        <v>0</v>
      </c>
      <c r="C1230" s="19">
        <f t="shared" si="19"/>
        <v>37560</v>
      </c>
    </row>
    <row r="1231" spans="1:3" x14ac:dyDescent="0.55000000000000004">
      <c r="A1231" s="15">
        <v>37561</v>
      </c>
      <c r="B1231" s="14">
        <v>0</v>
      </c>
      <c r="C1231" s="19">
        <f t="shared" si="19"/>
        <v>37590</v>
      </c>
    </row>
    <row r="1232" spans="1:3" x14ac:dyDescent="0.55000000000000004">
      <c r="A1232" s="15">
        <v>37591</v>
      </c>
      <c r="B1232" s="14">
        <v>0</v>
      </c>
      <c r="C1232" s="19">
        <f t="shared" si="19"/>
        <v>37621</v>
      </c>
    </row>
    <row r="1233" spans="1:3" x14ac:dyDescent="0.55000000000000004">
      <c r="A1233" s="15">
        <v>37622</v>
      </c>
      <c r="B1233" s="14">
        <v>0</v>
      </c>
      <c r="C1233" s="19">
        <f t="shared" si="19"/>
        <v>37652</v>
      </c>
    </row>
    <row r="1234" spans="1:3" x14ac:dyDescent="0.55000000000000004">
      <c r="A1234" s="15">
        <v>37653</v>
      </c>
      <c r="B1234" s="14">
        <v>0</v>
      </c>
      <c r="C1234" s="19">
        <f t="shared" si="19"/>
        <v>37680</v>
      </c>
    </row>
    <row r="1235" spans="1:3" x14ac:dyDescent="0.55000000000000004">
      <c r="A1235" s="15">
        <v>37681</v>
      </c>
      <c r="B1235" s="14">
        <v>0</v>
      </c>
      <c r="C1235" s="19">
        <f t="shared" si="19"/>
        <v>37711</v>
      </c>
    </row>
    <row r="1236" spans="1:3" x14ac:dyDescent="0.55000000000000004">
      <c r="A1236" s="15">
        <v>37712</v>
      </c>
      <c r="B1236" s="14">
        <v>0</v>
      </c>
      <c r="C1236" s="19">
        <f t="shared" si="19"/>
        <v>37741</v>
      </c>
    </row>
    <row r="1237" spans="1:3" x14ac:dyDescent="0.55000000000000004">
      <c r="A1237" s="15">
        <v>37742</v>
      </c>
      <c r="B1237" s="14">
        <v>0</v>
      </c>
      <c r="C1237" s="19">
        <f t="shared" si="19"/>
        <v>37772</v>
      </c>
    </row>
    <row r="1238" spans="1:3" x14ac:dyDescent="0.55000000000000004">
      <c r="A1238" s="15">
        <v>37773</v>
      </c>
      <c r="B1238" s="14">
        <v>0</v>
      </c>
      <c r="C1238" s="19">
        <f t="shared" si="19"/>
        <v>37802</v>
      </c>
    </row>
    <row r="1239" spans="1:3" x14ac:dyDescent="0.55000000000000004">
      <c r="A1239" s="15">
        <v>37803</v>
      </c>
      <c r="B1239" s="14">
        <v>0</v>
      </c>
      <c r="C1239" s="19">
        <f t="shared" si="19"/>
        <v>37833</v>
      </c>
    </row>
    <row r="1240" spans="1:3" x14ac:dyDescent="0.55000000000000004">
      <c r="A1240" s="15">
        <v>37834</v>
      </c>
      <c r="B1240" s="14">
        <v>0</v>
      </c>
      <c r="C1240" s="19">
        <f t="shared" si="19"/>
        <v>37864</v>
      </c>
    </row>
    <row r="1241" spans="1:3" x14ac:dyDescent="0.55000000000000004">
      <c r="A1241" s="15">
        <v>37865</v>
      </c>
      <c r="B1241" s="14">
        <v>0</v>
      </c>
      <c r="C1241" s="19">
        <f t="shared" si="19"/>
        <v>37894</v>
      </c>
    </row>
    <row r="1242" spans="1:3" x14ac:dyDescent="0.55000000000000004">
      <c r="A1242" s="15">
        <v>37895</v>
      </c>
      <c r="B1242" s="14">
        <v>0</v>
      </c>
      <c r="C1242" s="19">
        <f t="shared" si="19"/>
        <v>37925</v>
      </c>
    </row>
    <row r="1243" spans="1:3" x14ac:dyDescent="0.55000000000000004">
      <c r="A1243" s="15">
        <v>37926</v>
      </c>
      <c r="B1243" s="14">
        <v>0</v>
      </c>
      <c r="C1243" s="19">
        <f t="shared" si="19"/>
        <v>37955</v>
      </c>
    </row>
    <row r="1244" spans="1:3" x14ac:dyDescent="0.55000000000000004">
      <c r="A1244" s="15">
        <v>37956</v>
      </c>
      <c r="B1244" s="14">
        <v>0</v>
      </c>
      <c r="C1244" s="19">
        <f t="shared" si="19"/>
        <v>37986</v>
      </c>
    </row>
    <row r="1245" spans="1:3" x14ac:dyDescent="0.55000000000000004">
      <c r="A1245" s="15">
        <v>37987</v>
      </c>
      <c r="B1245" s="14">
        <v>0</v>
      </c>
      <c r="C1245" s="19">
        <f t="shared" si="19"/>
        <v>38017</v>
      </c>
    </row>
    <row r="1246" spans="1:3" x14ac:dyDescent="0.55000000000000004">
      <c r="A1246" s="15">
        <v>38018</v>
      </c>
      <c r="B1246" s="14">
        <v>0</v>
      </c>
      <c r="C1246" s="19">
        <f t="shared" si="19"/>
        <v>38046</v>
      </c>
    </row>
    <row r="1247" spans="1:3" x14ac:dyDescent="0.55000000000000004">
      <c r="A1247" s="15">
        <v>38047</v>
      </c>
      <c r="B1247" s="14">
        <v>0</v>
      </c>
      <c r="C1247" s="19">
        <f t="shared" si="19"/>
        <v>38077</v>
      </c>
    </row>
    <row r="1248" spans="1:3" x14ac:dyDescent="0.55000000000000004">
      <c r="A1248" s="15">
        <v>38078</v>
      </c>
      <c r="B1248" s="14">
        <v>0</v>
      </c>
      <c r="C1248" s="19">
        <f t="shared" si="19"/>
        <v>38107</v>
      </c>
    </row>
    <row r="1249" spans="1:3" x14ac:dyDescent="0.55000000000000004">
      <c r="A1249" s="15">
        <v>38108</v>
      </c>
      <c r="B1249" s="14">
        <v>0</v>
      </c>
      <c r="C1249" s="19">
        <f t="shared" si="19"/>
        <v>38138</v>
      </c>
    </row>
    <row r="1250" spans="1:3" x14ac:dyDescent="0.55000000000000004">
      <c r="A1250" s="15">
        <v>38139</v>
      </c>
      <c r="B1250" s="14">
        <v>0</v>
      </c>
      <c r="C1250" s="19">
        <f t="shared" si="19"/>
        <v>38168</v>
      </c>
    </row>
    <row r="1251" spans="1:3" x14ac:dyDescent="0.55000000000000004">
      <c r="A1251" s="15">
        <v>38169</v>
      </c>
      <c r="B1251" s="14">
        <v>0</v>
      </c>
      <c r="C1251" s="19">
        <f t="shared" si="19"/>
        <v>38199</v>
      </c>
    </row>
    <row r="1252" spans="1:3" x14ac:dyDescent="0.55000000000000004">
      <c r="A1252" s="15">
        <v>38200</v>
      </c>
      <c r="B1252" s="14">
        <v>0</v>
      </c>
      <c r="C1252" s="19">
        <f t="shared" si="19"/>
        <v>38230</v>
      </c>
    </row>
    <row r="1253" spans="1:3" x14ac:dyDescent="0.55000000000000004">
      <c r="A1253" s="15">
        <v>38231</v>
      </c>
      <c r="B1253" s="14">
        <v>0</v>
      </c>
      <c r="C1253" s="19">
        <f t="shared" si="19"/>
        <v>38260</v>
      </c>
    </row>
    <row r="1254" spans="1:3" x14ac:dyDescent="0.55000000000000004">
      <c r="A1254" s="15">
        <v>38261</v>
      </c>
      <c r="B1254" s="14">
        <v>0</v>
      </c>
      <c r="C1254" s="19">
        <f t="shared" si="19"/>
        <v>38291</v>
      </c>
    </row>
    <row r="1255" spans="1:3" x14ac:dyDescent="0.55000000000000004">
      <c r="A1255" s="15">
        <v>38292</v>
      </c>
      <c r="B1255" s="14">
        <v>0</v>
      </c>
      <c r="C1255" s="19">
        <f t="shared" si="19"/>
        <v>38321</v>
      </c>
    </row>
    <row r="1256" spans="1:3" x14ac:dyDescent="0.55000000000000004">
      <c r="A1256" s="15">
        <v>38322</v>
      </c>
      <c r="B1256" s="14">
        <v>0</v>
      </c>
      <c r="C1256" s="19">
        <f t="shared" si="19"/>
        <v>38352</v>
      </c>
    </row>
    <row r="1257" spans="1:3" x14ac:dyDescent="0.55000000000000004">
      <c r="A1257" s="15">
        <v>38353</v>
      </c>
      <c r="B1257" s="14">
        <v>0</v>
      </c>
      <c r="C1257" s="19">
        <f t="shared" si="19"/>
        <v>38383</v>
      </c>
    </row>
    <row r="1258" spans="1:3" x14ac:dyDescent="0.55000000000000004">
      <c r="A1258" s="15">
        <v>38384</v>
      </c>
      <c r="B1258" s="14">
        <v>0</v>
      </c>
      <c r="C1258" s="19">
        <f t="shared" si="19"/>
        <v>38411</v>
      </c>
    </row>
    <row r="1259" spans="1:3" x14ac:dyDescent="0.55000000000000004">
      <c r="A1259" s="15">
        <v>38412</v>
      </c>
      <c r="B1259" s="14">
        <v>0</v>
      </c>
      <c r="C1259" s="19">
        <f t="shared" si="19"/>
        <v>38442</v>
      </c>
    </row>
    <row r="1260" spans="1:3" x14ac:dyDescent="0.55000000000000004">
      <c r="A1260" s="15">
        <v>38443</v>
      </c>
      <c r="B1260" s="14">
        <v>0</v>
      </c>
      <c r="C1260" s="19">
        <f t="shared" si="19"/>
        <v>38472</v>
      </c>
    </row>
    <row r="1261" spans="1:3" x14ac:dyDescent="0.55000000000000004">
      <c r="A1261" s="15">
        <v>38473</v>
      </c>
      <c r="B1261" s="14">
        <v>0</v>
      </c>
      <c r="C1261" s="19">
        <f t="shared" si="19"/>
        <v>38503</v>
      </c>
    </row>
    <row r="1262" spans="1:3" x14ac:dyDescent="0.55000000000000004">
      <c r="A1262" s="15">
        <v>38504</v>
      </c>
      <c r="B1262" s="14">
        <v>0</v>
      </c>
      <c r="C1262" s="19">
        <f t="shared" si="19"/>
        <v>38533</v>
      </c>
    </row>
    <row r="1263" spans="1:3" x14ac:dyDescent="0.55000000000000004">
      <c r="A1263" s="15">
        <v>38534</v>
      </c>
      <c r="B1263" s="14">
        <v>0</v>
      </c>
      <c r="C1263" s="19">
        <f t="shared" si="19"/>
        <v>38564</v>
      </c>
    </row>
    <row r="1264" spans="1:3" x14ac:dyDescent="0.55000000000000004">
      <c r="A1264" s="15">
        <v>38565</v>
      </c>
      <c r="B1264" s="14">
        <v>0</v>
      </c>
      <c r="C1264" s="19">
        <f t="shared" si="19"/>
        <v>38595</v>
      </c>
    </row>
    <row r="1265" spans="1:3" x14ac:dyDescent="0.55000000000000004">
      <c r="A1265" s="15">
        <v>38596</v>
      </c>
      <c r="B1265" s="14">
        <v>0</v>
      </c>
      <c r="C1265" s="19">
        <f t="shared" si="19"/>
        <v>38625</v>
      </c>
    </row>
    <row r="1266" spans="1:3" x14ac:dyDescent="0.55000000000000004">
      <c r="A1266" s="15">
        <v>38626</v>
      </c>
      <c r="B1266" s="14">
        <v>0</v>
      </c>
      <c r="C1266" s="19">
        <f t="shared" si="19"/>
        <v>38656</v>
      </c>
    </row>
    <row r="1267" spans="1:3" x14ac:dyDescent="0.55000000000000004">
      <c r="A1267" s="15">
        <v>38657</v>
      </c>
      <c r="B1267" s="14">
        <v>0</v>
      </c>
      <c r="C1267" s="19">
        <f t="shared" si="19"/>
        <v>38686</v>
      </c>
    </row>
    <row r="1268" spans="1:3" x14ac:dyDescent="0.55000000000000004">
      <c r="A1268" s="15">
        <v>38687</v>
      </c>
      <c r="B1268" s="14">
        <v>0</v>
      </c>
      <c r="C1268" s="19">
        <f t="shared" si="19"/>
        <v>38717</v>
      </c>
    </row>
    <row r="1269" spans="1:3" x14ac:dyDescent="0.55000000000000004">
      <c r="A1269" s="15">
        <v>38718</v>
      </c>
      <c r="B1269" s="14">
        <v>0</v>
      </c>
      <c r="C1269" s="19">
        <f t="shared" si="19"/>
        <v>38748</v>
      </c>
    </row>
    <row r="1270" spans="1:3" x14ac:dyDescent="0.55000000000000004">
      <c r="A1270" s="15">
        <v>38749</v>
      </c>
      <c r="B1270" s="14">
        <v>0</v>
      </c>
      <c r="C1270" s="19">
        <f t="shared" si="19"/>
        <v>38776</v>
      </c>
    </row>
    <row r="1271" spans="1:3" x14ac:dyDescent="0.55000000000000004">
      <c r="A1271" s="15">
        <v>38777</v>
      </c>
      <c r="B1271" s="14">
        <v>0</v>
      </c>
      <c r="C1271" s="19">
        <f t="shared" si="19"/>
        <v>38807</v>
      </c>
    </row>
    <row r="1272" spans="1:3" x14ac:dyDescent="0.55000000000000004">
      <c r="A1272" s="15">
        <v>38808</v>
      </c>
      <c r="B1272" s="14">
        <v>0</v>
      </c>
      <c r="C1272" s="19">
        <f t="shared" si="19"/>
        <v>38837</v>
      </c>
    </row>
    <row r="1273" spans="1:3" x14ac:dyDescent="0.55000000000000004">
      <c r="A1273" s="15">
        <v>38838</v>
      </c>
      <c r="B1273" s="14">
        <v>0</v>
      </c>
      <c r="C1273" s="19">
        <f t="shared" si="19"/>
        <v>38868</v>
      </c>
    </row>
    <row r="1274" spans="1:3" x14ac:dyDescent="0.55000000000000004">
      <c r="A1274" s="15">
        <v>38869</v>
      </c>
      <c r="B1274" s="14">
        <v>0</v>
      </c>
      <c r="C1274" s="19">
        <f t="shared" si="19"/>
        <v>38898</v>
      </c>
    </row>
    <row r="1275" spans="1:3" x14ac:dyDescent="0.55000000000000004">
      <c r="A1275" s="15">
        <v>38899</v>
      </c>
      <c r="B1275" s="14">
        <v>0</v>
      </c>
      <c r="C1275" s="19">
        <f t="shared" si="19"/>
        <v>38929</v>
      </c>
    </row>
    <row r="1276" spans="1:3" x14ac:dyDescent="0.55000000000000004">
      <c r="A1276" s="15">
        <v>38930</v>
      </c>
      <c r="B1276" s="14">
        <v>0</v>
      </c>
      <c r="C1276" s="19">
        <f t="shared" si="19"/>
        <v>38960</v>
      </c>
    </row>
    <row r="1277" spans="1:3" x14ac:dyDescent="0.55000000000000004">
      <c r="A1277" s="15">
        <v>38961</v>
      </c>
      <c r="B1277" s="14">
        <v>0</v>
      </c>
      <c r="C1277" s="19">
        <f t="shared" si="19"/>
        <v>38990</v>
      </c>
    </row>
    <row r="1278" spans="1:3" x14ac:dyDescent="0.55000000000000004">
      <c r="A1278" s="15">
        <v>38991</v>
      </c>
      <c r="B1278" s="14">
        <v>0</v>
      </c>
      <c r="C1278" s="19">
        <f t="shared" si="19"/>
        <v>39021</v>
      </c>
    </row>
    <row r="1279" spans="1:3" x14ac:dyDescent="0.55000000000000004">
      <c r="A1279" s="15">
        <v>39022</v>
      </c>
      <c r="B1279" s="14">
        <v>0</v>
      </c>
      <c r="C1279" s="19">
        <f t="shared" si="19"/>
        <v>39051</v>
      </c>
    </row>
    <row r="1280" spans="1:3" x14ac:dyDescent="0.55000000000000004">
      <c r="A1280" s="15">
        <v>39052</v>
      </c>
      <c r="B1280" s="14">
        <v>0</v>
      </c>
      <c r="C1280" s="19">
        <f t="shared" si="19"/>
        <v>39082</v>
      </c>
    </row>
    <row r="1281" spans="1:3" x14ac:dyDescent="0.55000000000000004">
      <c r="A1281" s="15">
        <v>39083</v>
      </c>
      <c r="B1281" s="14">
        <v>0</v>
      </c>
      <c r="C1281" s="19">
        <f t="shared" si="19"/>
        <v>39113</v>
      </c>
    </row>
    <row r="1282" spans="1:3" x14ac:dyDescent="0.55000000000000004">
      <c r="A1282" s="15">
        <v>39114</v>
      </c>
      <c r="B1282" s="14">
        <v>0</v>
      </c>
      <c r="C1282" s="19">
        <f t="shared" si="19"/>
        <v>39141</v>
      </c>
    </row>
    <row r="1283" spans="1:3" x14ac:dyDescent="0.55000000000000004">
      <c r="A1283" s="15">
        <v>39142</v>
      </c>
      <c r="B1283" s="14">
        <v>0</v>
      </c>
      <c r="C1283" s="19">
        <f t="shared" si="19"/>
        <v>39172</v>
      </c>
    </row>
    <row r="1284" spans="1:3" x14ac:dyDescent="0.55000000000000004">
      <c r="A1284" s="15">
        <v>39173</v>
      </c>
      <c r="B1284" s="14">
        <v>0</v>
      </c>
      <c r="C1284" s="19">
        <f t="shared" si="19"/>
        <v>39202</v>
      </c>
    </row>
    <row r="1285" spans="1:3" x14ac:dyDescent="0.55000000000000004">
      <c r="A1285" s="15">
        <v>39203</v>
      </c>
      <c r="B1285" s="14">
        <v>0</v>
      </c>
      <c r="C1285" s="19">
        <f t="shared" si="19"/>
        <v>39233</v>
      </c>
    </row>
    <row r="1286" spans="1:3" x14ac:dyDescent="0.55000000000000004">
      <c r="A1286" s="15">
        <v>39234</v>
      </c>
      <c r="B1286" s="14">
        <v>0</v>
      </c>
      <c r="C1286" s="19">
        <f t="shared" si="19"/>
        <v>39263</v>
      </c>
    </row>
    <row r="1287" spans="1:3" x14ac:dyDescent="0.55000000000000004">
      <c r="A1287" s="15">
        <v>39264</v>
      </c>
      <c r="B1287" s="14">
        <v>0</v>
      </c>
      <c r="C1287" s="19">
        <f t="shared" si="19"/>
        <v>39294</v>
      </c>
    </row>
    <row r="1288" spans="1:3" x14ac:dyDescent="0.55000000000000004">
      <c r="A1288" s="15">
        <v>39295</v>
      </c>
      <c r="B1288" s="14">
        <v>0</v>
      </c>
      <c r="C1288" s="19">
        <f t="shared" si="19"/>
        <v>39325</v>
      </c>
    </row>
    <row r="1289" spans="1:3" x14ac:dyDescent="0.55000000000000004">
      <c r="A1289" s="15">
        <v>39326</v>
      </c>
      <c r="B1289" s="14">
        <v>0</v>
      </c>
      <c r="C1289" s="19">
        <f t="shared" ref="C1289:C1352" si="20">IF(A1289="","",EOMONTH(A1289,0))</f>
        <v>39355</v>
      </c>
    </row>
    <row r="1290" spans="1:3" x14ac:dyDescent="0.55000000000000004">
      <c r="A1290" s="15">
        <v>39356</v>
      </c>
      <c r="B1290" s="14">
        <v>0</v>
      </c>
      <c r="C1290" s="19">
        <f t="shared" si="20"/>
        <v>39386</v>
      </c>
    </row>
    <row r="1291" spans="1:3" x14ac:dyDescent="0.55000000000000004">
      <c r="A1291" s="15">
        <v>39387</v>
      </c>
      <c r="B1291" s="14">
        <v>0</v>
      </c>
      <c r="C1291" s="19">
        <f t="shared" si="20"/>
        <v>39416</v>
      </c>
    </row>
    <row r="1292" spans="1:3" x14ac:dyDescent="0.55000000000000004">
      <c r="A1292" s="15">
        <v>39417</v>
      </c>
      <c r="B1292" s="14">
        <v>1</v>
      </c>
      <c r="C1292" s="19">
        <f t="shared" si="20"/>
        <v>39447</v>
      </c>
    </row>
    <row r="1293" spans="1:3" x14ac:dyDescent="0.55000000000000004">
      <c r="A1293" s="15">
        <v>39448</v>
      </c>
      <c r="B1293" s="14">
        <v>1</v>
      </c>
      <c r="C1293" s="19">
        <f t="shared" si="20"/>
        <v>39478</v>
      </c>
    </row>
    <row r="1294" spans="1:3" x14ac:dyDescent="0.55000000000000004">
      <c r="A1294" s="15">
        <v>39479</v>
      </c>
      <c r="B1294" s="14">
        <v>1</v>
      </c>
      <c r="C1294" s="19">
        <f t="shared" si="20"/>
        <v>39507</v>
      </c>
    </row>
    <row r="1295" spans="1:3" x14ac:dyDescent="0.55000000000000004">
      <c r="A1295" s="15">
        <v>39508</v>
      </c>
      <c r="B1295" s="14">
        <v>1</v>
      </c>
      <c r="C1295" s="19">
        <f t="shared" si="20"/>
        <v>39538</v>
      </c>
    </row>
    <row r="1296" spans="1:3" x14ac:dyDescent="0.55000000000000004">
      <c r="A1296" s="15">
        <v>39539</v>
      </c>
      <c r="B1296" s="14">
        <v>1</v>
      </c>
      <c r="C1296" s="19">
        <f t="shared" si="20"/>
        <v>39568</v>
      </c>
    </row>
    <row r="1297" spans="1:3" x14ac:dyDescent="0.55000000000000004">
      <c r="A1297" s="15">
        <v>39569</v>
      </c>
      <c r="B1297" s="14">
        <v>1</v>
      </c>
      <c r="C1297" s="19">
        <f t="shared" si="20"/>
        <v>39599</v>
      </c>
    </row>
    <row r="1298" spans="1:3" x14ac:dyDescent="0.55000000000000004">
      <c r="A1298" s="15">
        <v>39600</v>
      </c>
      <c r="B1298" s="14">
        <v>1</v>
      </c>
      <c r="C1298" s="19">
        <f t="shared" si="20"/>
        <v>39629</v>
      </c>
    </row>
    <row r="1299" spans="1:3" x14ac:dyDescent="0.55000000000000004">
      <c r="A1299" s="15">
        <v>39630</v>
      </c>
      <c r="B1299" s="14">
        <v>1</v>
      </c>
      <c r="C1299" s="19">
        <f t="shared" si="20"/>
        <v>39660</v>
      </c>
    </row>
    <row r="1300" spans="1:3" x14ac:dyDescent="0.55000000000000004">
      <c r="A1300" s="15">
        <v>39661</v>
      </c>
      <c r="B1300" s="14">
        <v>1</v>
      </c>
      <c r="C1300" s="19">
        <f t="shared" si="20"/>
        <v>39691</v>
      </c>
    </row>
    <row r="1301" spans="1:3" x14ac:dyDescent="0.55000000000000004">
      <c r="A1301" s="15">
        <v>39692</v>
      </c>
      <c r="B1301" s="14">
        <v>1</v>
      </c>
      <c r="C1301" s="19">
        <f t="shared" si="20"/>
        <v>39721</v>
      </c>
    </row>
    <row r="1302" spans="1:3" x14ac:dyDescent="0.55000000000000004">
      <c r="A1302" s="15">
        <v>39722</v>
      </c>
      <c r="B1302" s="14">
        <v>1</v>
      </c>
      <c r="C1302" s="19">
        <f t="shared" si="20"/>
        <v>39752</v>
      </c>
    </row>
    <row r="1303" spans="1:3" x14ac:dyDescent="0.55000000000000004">
      <c r="A1303" s="15">
        <v>39753</v>
      </c>
      <c r="B1303" s="14">
        <v>1</v>
      </c>
      <c r="C1303" s="19">
        <f t="shared" si="20"/>
        <v>39782</v>
      </c>
    </row>
    <row r="1304" spans="1:3" x14ac:dyDescent="0.55000000000000004">
      <c r="A1304" s="15">
        <v>39783</v>
      </c>
      <c r="B1304" s="14">
        <v>1</v>
      </c>
      <c r="C1304" s="19">
        <f t="shared" si="20"/>
        <v>39813</v>
      </c>
    </row>
    <row r="1305" spans="1:3" x14ac:dyDescent="0.55000000000000004">
      <c r="A1305" s="15">
        <v>39814</v>
      </c>
      <c r="B1305" s="14">
        <v>1</v>
      </c>
      <c r="C1305" s="19">
        <f t="shared" si="20"/>
        <v>39844</v>
      </c>
    </row>
    <row r="1306" spans="1:3" x14ac:dyDescent="0.55000000000000004">
      <c r="A1306" s="15">
        <v>39845</v>
      </c>
      <c r="B1306" s="14">
        <v>1</v>
      </c>
      <c r="C1306" s="19">
        <f t="shared" si="20"/>
        <v>39872</v>
      </c>
    </row>
    <row r="1307" spans="1:3" x14ac:dyDescent="0.55000000000000004">
      <c r="A1307" s="15">
        <v>39873</v>
      </c>
      <c r="B1307" s="14">
        <v>1</v>
      </c>
      <c r="C1307" s="19">
        <f t="shared" si="20"/>
        <v>39903</v>
      </c>
    </row>
    <row r="1308" spans="1:3" x14ac:dyDescent="0.55000000000000004">
      <c r="A1308" s="15">
        <v>39904</v>
      </c>
      <c r="B1308" s="14">
        <v>1</v>
      </c>
      <c r="C1308" s="19">
        <f t="shared" si="20"/>
        <v>39933</v>
      </c>
    </row>
    <row r="1309" spans="1:3" x14ac:dyDescent="0.55000000000000004">
      <c r="A1309" s="15">
        <v>39934</v>
      </c>
      <c r="B1309" s="14">
        <v>1</v>
      </c>
      <c r="C1309" s="19">
        <f t="shared" si="20"/>
        <v>39964</v>
      </c>
    </row>
    <row r="1310" spans="1:3" x14ac:dyDescent="0.55000000000000004">
      <c r="A1310" s="15">
        <v>39965</v>
      </c>
      <c r="B1310" s="14">
        <v>1</v>
      </c>
      <c r="C1310" s="19">
        <f t="shared" si="20"/>
        <v>39994</v>
      </c>
    </row>
    <row r="1311" spans="1:3" x14ac:dyDescent="0.55000000000000004">
      <c r="A1311" s="15">
        <v>39995</v>
      </c>
      <c r="B1311" s="14">
        <v>0</v>
      </c>
      <c r="C1311" s="19">
        <f t="shared" si="20"/>
        <v>40025</v>
      </c>
    </row>
    <row r="1312" spans="1:3" x14ac:dyDescent="0.55000000000000004">
      <c r="A1312" s="15">
        <v>40026</v>
      </c>
      <c r="B1312" s="14">
        <v>0</v>
      </c>
      <c r="C1312" s="19">
        <f t="shared" si="20"/>
        <v>40056</v>
      </c>
    </row>
    <row r="1313" spans="1:3" x14ac:dyDescent="0.55000000000000004">
      <c r="A1313" s="15">
        <v>40057</v>
      </c>
      <c r="B1313" s="14">
        <v>0</v>
      </c>
      <c r="C1313" s="19">
        <f t="shared" si="20"/>
        <v>40086</v>
      </c>
    </row>
    <row r="1314" spans="1:3" x14ac:dyDescent="0.55000000000000004">
      <c r="A1314" s="15">
        <v>40087</v>
      </c>
      <c r="B1314" s="14">
        <v>0</v>
      </c>
      <c r="C1314" s="19">
        <f t="shared" si="20"/>
        <v>40117</v>
      </c>
    </row>
    <row r="1315" spans="1:3" x14ac:dyDescent="0.55000000000000004">
      <c r="A1315" s="15">
        <v>40118</v>
      </c>
      <c r="B1315" s="14">
        <v>0</v>
      </c>
      <c r="C1315" s="19">
        <f t="shared" si="20"/>
        <v>40147</v>
      </c>
    </row>
    <row r="1316" spans="1:3" x14ac:dyDescent="0.55000000000000004">
      <c r="A1316" s="15">
        <v>40148</v>
      </c>
      <c r="B1316" s="14">
        <v>0</v>
      </c>
      <c r="C1316" s="19">
        <f t="shared" si="20"/>
        <v>40178</v>
      </c>
    </row>
    <row r="1317" spans="1:3" x14ac:dyDescent="0.55000000000000004">
      <c r="A1317" s="15">
        <v>40179</v>
      </c>
      <c r="B1317" s="14">
        <v>0</v>
      </c>
      <c r="C1317" s="19">
        <f t="shared" si="20"/>
        <v>40209</v>
      </c>
    </row>
    <row r="1318" spans="1:3" x14ac:dyDescent="0.55000000000000004">
      <c r="A1318" s="15">
        <v>40210</v>
      </c>
      <c r="B1318" s="14">
        <v>0</v>
      </c>
      <c r="C1318" s="19">
        <f t="shared" si="20"/>
        <v>40237</v>
      </c>
    </row>
    <row r="1319" spans="1:3" x14ac:dyDescent="0.55000000000000004">
      <c r="A1319" s="15">
        <v>40238</v>
      </c>
      <c r="B1319" s="14">
        <v>0</v>
      </c>
      <c r="C1319" s="19">
        <f t="shared" si="20"/>
        <v>40268</v>
      </c>
    </row>
    <row r="1320" spans="1:3" x14ac:dyDescent="0.55000000000000004">
      <c r="A1320" s="15">
        <v>40269</v>
      </c>
      <c r="B1320" s="14">
        <v>0</v>
      </c>
      <c r="C1320" s="19">
        <f t="shared" si="20"/>
        <v>40298</v>
      </c>
    </row>
    <row r="1321" spans="1:3" x14ac:dyDescent="0.55000000000000004">
      <c r="A1321" s="15">
        <v>40299</v>
      </c>
      <c r="B1321" s="14">
        <v>0</v>
      </c>
      <c r="C1321" s="19">
        <f t="shared" si="20"/>
        <v>40329</v>
      </c>
    </row>
    <row r="1322" spans="1:3" x14ac:dyDescent="0.55000000000000004">
      <c r="A1322" s="15">
        <v>40330</v>
      </c>
      <c r="B1322" s="14">
        <v>0</v>
      </c>
      <c r="C1322" s="19">
        <f t="shared" si="20"/>
        <v>40359</v>
      </c>
    </row>
    <row r="1323" spans="1:3" x14ac:dyDescent="0.55000000000000004">
      <c r="A1323" s="15">
        <v>40360</v>
      </c>
      <c r="B1323" s="14">
        <v>0</v>
      </c>
      <c r="C1323" s="19">
        <f t="shared" si="20"/>
        <v>40390</v>
      </c>
    </row>
    <row r="1324" spans="1:3" x14ac:dyDescent="0.55000000000000004">
      <c r="A1324" s="15">
        <v>40391</v>
      </c>
      <c r="B1324" s="14">
        <v>0</v>
      </c>
      <c r="C1324" s="19">
        <f t="shared" si="20"/>
        <v>40421</v>
      </c>
    </row>
    <row r="1325" spans="1:3" x14ac:dyDescent="0.55000000000000004">
      <c r="A1325" s="15">
        <v>40422</v>
      </c>
      <c r="B1325" s="14">
        <v>0</v>
      </c>
      <c r="C1325" s="19">
        <f t="shared" si="20"/>
        <v>40451</v>
      </c>
    </row>
    <row r="1326" spans="1:3" x14ac:dyDescent="0.55000000000000004">
      <c r="A1326" s="15">
        <v>40452</v>
      </c>
      <c r="B1326" s="14">
        <v>0</v>
      </c>
      <c r="C1326" s="19">
        <f t="shared" si="20"/>
        <v>40482</v>
      </c>
    </row>
    <row r="1327" spans="1:3" x14ac:dyDescent="0.55000000000000004">
      <c r="A1327" s="15">
        <v>40483</v>
      </c>
      <c r="B1327" s="14">
        <v>0</v>
      </c>
      <c r="C1327" s="19">
        <f t="shared" si="20"/>
        <v>40512</v>
      </c>
    </row>
    <row r="1328" spans="1:3" x14ac:dyDescent="0.55000000000000004">
      <c r="A1328" s="15">
        <v>40513</v>
      </c>
      <c r="B1328" s="14">
        <v>0</v>
      </c>
      <c r="C1328" s="19">
        <f t="shared" si="20"/>
        <v>40543</v>
      </c>
    </row>
    <row r="1329" spans="1:3" x14ac:dyDescent="0.55000000000000004">
      <c r="A1329" s="15">
        <v>40544</v>
      </c>
      <c r="B1329" s="14">
        <v>0</v>
      </c>
      <c r="C1329" s="19">
        <f t="shared" si="20"/>
        <v>40574</v>
      </c>
    </row>
    <row r="1330" spans="1:3" x14ac:dyDescent="0.55000000000000004">
      <c r="A1330" s="15">
        <v>40575</v>
      </c>
      <c r="B1330" s="14">
        <v>0</v>
      </c>
      <c r="C1330" s="19">
        <f t="shared" si="20"/>
        <v>40602</v>
      </c>
    </row>
    <row r="1331" spans="1:3" x14ac:dyDescent="0.55000000000000004">
      <c r="A1331" s="15">
        <v>40603</v>
      </c>
      <c r="B1331" s="14">
        <v>0</v>
      </c>
      <c r="C1331" s="19">
        <f t="shared" si="20"/>
        <v>40633</v>
      </c>
    </row>
    <row r="1332" spans="1:3" x14ac:dyDescent="0.55000000000000004">
      <c r="A1332" s="15">
        <v>40634</v>
      </c>
      <c r="B1332" s="14">
        <v>0</v>
      </c>
      <c r="C1332" s="19">
        <f t="shared" si="20"/>
        <v>40663</v>
      </c>
    </row>
    <row r="1333" spans="1:3" x14ac:dyDescent="0.55000000000000004">
      <c r="A1333" s="15">
        <v>40664</v>
      </c>
      <c r="B1333" s="14">
        <v>0</v>
      </c>
      <c r="C1333" s="19">
        <f t="shared" si="20"/>
        <v>40694</v>
      </c>
    </row>
    <row r="1334" spans="1:3" x14ac:dyDescent="0.55000000000000004">
      <c r="A1334" s="15">
        <v>40695</v>
      </c>
      <c r="B1334" s="14">
        <v>0</v>
      </c>
      <c r="C1334" s="19">
        <f t="shared" si="20"/>
        <v>40724</v>
      </c>
    </row>
    <row r="1335" spans="1:3" x14ac:dyDescent="0.55000000000000004">
      <c r="A1335" s="15">
        <v>40725</v>
      </c>
      <c r="B1335" s="14">
        <v>0</v>
      </c>
      <c r="C1335" s="19">
        <f t="shared" si="20"/>
        <v>40755</v>
      </c>
    </row>
    <row r="1336" spans="1:3" x14ac:dyDescent="0.55000000000000004">
      <c r="A1336" s="15">
        <v>40756</v>
      </c>
      <c r="B1336" s="14">
        <v>0</v>
      </c>
      <c r="C1336" s="19">
        <f t="shared" si="20"/>
        <v>40786</v>
      </c>
    </row>
    <row r="1337" spans="1:3" x14ac:dyDescent="0.55000000000000004">
      <c r="A1337" s="15">
        <v>40787</v>
      </c>
      <c r="B1337" s="14">
        <v>0</v>
      </c>
      <c r="C1337" s="19">
        <f t="shared" si="20"/>
        <v>40816</v>
      </c>
    </row>
    <row r="1338" spans="1:3" x14ac:dyDescent="0.55000000000000004">
      <c r="A1338" s="15">
        <v>40817</v>
      </c>
      <c r="B1338" s="14">
        <v>0</v>
      </c>
      <c r="C1338" s="19">
        <f t="shared" si="20"/>
        <v>40847</v>
      </c>
    </row>
    <row r="1339" spans="1:3" x14ac:dyDescent="0.55000000000000004">
      <c r="A1339" s="15">
        <v>40848</v>
      </c>
      <c r="B1339" s="14">
        <v>0</v>
      </c>
      <c r="C1339" s="19">
        <f t="shared" si="20"/>
        <v>40877</v>
      </c>
    </row>
    <row r="1340" spans="1:3" x14ac:dyDescent="0.55000000000000004">
      <c r="A1340" s="15">
        <v>40878</v>
      </c>
      <c r="B1340" s="14">
        <v>0</v>
      </c>
      <c r="C1340" s="19">
        <f t="shared" si="20"/>
        <v>40908</v>
      </c>
    </row>
    <row r="1341" spans="1:3" x14ac:dyDescent="0.55000000000000004">
      <c r="A1341" s="15">
        <v>40909</v>
      </c>
      <c r="B1341" s="14">
        <v>0</v>
      </c>
      <c r="C1341" s="19">
        <f t="shared" si="20"/>
        <v>40939</v>
      </c>
    </row>
    <row r="1342" spans="1:3" x14ac:dyDescent="0.55000000000000004">
      <c r="A1342" s="15">
        <v>40940</v>
      </c>
      <c r="B1342" s="14">
        <v>0</v>
      </c>
      <c r="C1342" s="19">
        <f t="shared" si="20"/>
        <v>40968</v>
      </c>
    </row>
    <row r="1343" spans="1:3" x14ac:dyDescent="0.55000000000000004">
      <c r="A1343" s="15">
        <v>40969</v>
      </c>
      <c r="B1343" s="14">
        <v>0</v>
      </c>
      <c r="C1343" s="19">
        <f t="shared" si="20"/>
        <v>40999</v>
      </c>
    </row>
    <row r="1344" spans="1:3" x14ac:dyDescent="0.55000000000000004">
      <c r="A1344" s="15">
        <v>41000</v>
      </c>
      <c r="B1344" s="14">
        <v>0</v>
      </c>
      <c r="C1344" s="19">
        <f t="shared" si="20"/>
        <v>41029</v>
      </c>
    </row>
    <row r="1345" spans="1:3" x14ac:dyDescent="0.55000000000000004">
      <c r="A1345" s="15">
        <v>41030</v>
      </c>
      <c r="B1345" s="14">
        <v>0</v>
      </c>
      <c r="C1345" s="19">
        <f t="shared" si="20"/>
        <v>41060</v>
      </c>
    </row>
    <row r="1346" spans="1:3" x14ac:dyDescent="0.55000000000000004">
      <c r="A1346" s="15">
        <v>41061</v>
      </c>
      <c r="B1346" s="14">
        <v>0</v>
      </c>
      <c r="C1346" s="19">
        <f t="shared" si="20"/>
        <v>41090</v>
      </c>
    </row>
    <row r="1347" spans="1:3" x14ac:dyDescent="0.55000000000000004">
      <c r="A1347" s="15">
        <v>41091</v>
      </c>
      <c r="B1347" s="14">
        <v>0</v>
      </c>
      <c r="C1347" s="19">
        <f t="shared" si="20"/>
        <v>41121</v>
      </c>
    </row>
    <row r="1348" spans="1:3" x14ac:dyDescent="0.55000000000000004">
      <c r="A1348" s="15">
        <v>41122</v>
      </c>
      <c r="B1348" s="14">
        <v>0</v>
      </c>
      <c r="C1348" s="19">
        <f t="shared" si="20"/>
        <v>41152</v>
      </c>
    </row>
    <row r="1349" spans="1:3" x14ac:dyDescent="0.55000000000000004">
      <c r="A1349" s="15">
        <v>41153</v>
      </c>
      <c r="B1349" s="14">
        <v>0</v>
      </c>
      <c r="C1349" s="19">
        <f t="shared" si="20"/>
        <v>41182</v>
      </c>
    </row>
    <row r="1350" spans="1:3" x14ac:dyDescent="0.55000000000000004">
      <c r="A1350" s="15">
        <v>41183</v>
      </c>
      <c r="B1350" s="14">
        <v>0</v>
      </c>
      <c r="C1350" s="19">
        <f t="shared" si="20"/>
        <v>41213</v>
      </c>
    </row>
    <row r="1351" spans="1:3" x14ac:dyDescent="0.55000000000000004">
      <c r="A1351" s="15">
        <v>41214</v>
      </c>
      <c r="B1351" s="14">
        <v>0</v>
      </c>
      <c r="C1351" s="19">
        <f t="shared" si="20"/>
        <v>41243</v>
      </c>
    </row>
    <row r="1352" spans="1:3" x14ac:dyDescent="0.55000000000000004">
      <c r="A1352" s="15">
        <v>41244</v>
      </c>
      <c r="B1352" s="14">
        <v>0</v>
      </c>
      <c r="C1352" s="19">
        <f t="shared" si="20"/>
        <v>41274</v>
      </c>
    </row>
    <row r="1353" spans="1:3" x14ac:dyDescent="0.55000000000000004">
      <c r="A1353" s="15">
        <v>41275</v>
      </c>
      <c r="B1353" s="14">
        <v>0</v>
      </c>
      <c r="C1353" s="19">
        <f t="shared" ref="C1353:C1407" si="21">IF(A1353="","",EOMONTH(A1353,0))</f>
        <v>41305</v>
      </c>
    </row>
    <row r="1354" spans="1:3" x14ac:dyDescent="0.55000000000000004">
      <c r="A1354" s="15">
        <v>41306</v>
      </c>
      <c r="B1354" s="14">
        <v>0</v>
      </c>
      <c r="C1354" s="19">
        <f t="shared" si="21"/>
        <v>41333</v>
      </c>
    </row>
    <row r="1355" spans="1:3" x14ac:dyDescent="0.55000000000000004">
      <c r="A1355" s="15">
        <v>41334</v>
      </c>
      <c r="B1355" s="14">
        <v>0</v>
      </c>
      <c r="C1355" s="19">
        <f t="shared" si="21"/>
        <v>41364</v>
      </c>
    </row>
    <row r="1356" spans="1:3" x14ac:dyDescent="0.55000000000000004">
      <c r="A1356" s="15">
        <v>41365</v>
      </c>
      <c r="B1356" s="14">
        <v>0</v>
      </c>
      <c r="C1356" s="19">
        <f t="shared" si="21"/>
        <v>41394</v>
      </c>
    </row>
    <row r="1357" spans="1:3" x14ac:dyDescent="0.55000000000000004">
      <c r="A1357" s="15">
        <v>41395</v>
      </c>
      <c r="B1357" s="14">
        <v>0</v>
      </c>
      <c r="C1357" s="19">
        <f t="shared" si="21"/>
        <v>41425</v>
      </c>
    </row>
    <row r="1358" spans="1:3" x14ac:dyDescent="0.55000000000000004">
      <c r="A1358" s="15">
        <v>41426</v>
      </c>
      <c r="B1358" s="14">
        <v>0</v>
      </c>
      <c r="C1358" s="19">
        <f t="shared" si="21"/>
        <v>41455</v>
      </c>
    </row>
    <row r="1359" spans="1:3" x14ac:dyDescent="0.55000000000000004">
      <c r="A1359" s="15">
        <v>41456</v>
      </c>
      <c r="B1359" s="14">
        <v>0</v>
      </c>
      <c r="C1359" s="19">
        <f t="shared" si="21"/>
        <v>41486</v>
      </c>
    </row>
    <row r="1360" spans="1:3" x14ac:dyDescent="0.55000000000000004">
      <c r="A1360" s="15">
        <v>41487</v>
      </c>
      <c r="B1360" s="14">
        <v>0</v>
      </c>
      <c r="C1360" s="19">
        <f t="shared" si="21"/>
        <v>41517</v>
      </c>
    </row>
    <row r="1361" spans="1:3" x14ac:dyDescent="0.55000000000000004">
      <c r="A1361" s="15">
        <v>41518</v>
      </c>
      <c r="B1361" s="14">
        <v>0</v>
      </c>
      <c r="C1361" s="19">
        <f t="shared" si="21"/>
        <v>41547</v>
      </c>
    </row>
    <row r="1362" spans="1:3" x14ac:dyDescent="0.55000000000000004">
      <c r="A1362" s="15">
        <v>41548</v>
      </c>
      <c r="B1362" s="14">
        <v>0</v>
      </c>
      <c r="C1362" s="19">
        <f t="shared" si="21"/>
        <v>41578</v>
      </c>
    </row>
    <row r="1363" spans="1:3" x14ac:dyDescent="0.55000000000000004">
      <c r="A1363" s="15">
        <v>41579</v>
      </c>
      <c r="B1363" s="14">
        <v>0</v>
      </c>
      <c r="C1363" s="19">
        <f t="shared" si="21"/>
        <v>41608</v>
      </c>
    </row>
    <row r="1364" spans="1:3" x14ac:dyDescent="0.55000000000000004">
      <c r="A1364" s="15">
        <v>41609</v>
      </c>
      <c r="B1364" s="14">
        <v>0</v>
      </c>
      <c r="C1364" s="19">
        <f t="shared" si="21"/>
        <v>41639</v>
      </c>
    </row>
    <row r="1365" spans="1:3" x14ac:dyDescent="0.55000000000000004">
      <c r="A1365" s="15">
        <v>41640</v>
      </c>
      <c r="B1365" s="14">
        <v>0</v>
      </c>
      <c r="C1365" s="19">
        <f t="shared" si="21"/>
        <v>41670</v>
      </c>
    </row>
    <row r="1366" spans="1:3" x14ac:dyDescent="0.55000000000000004">
      <c r="A1366" s="15">
        <v>41671</v>
      </c>
      <c r="B1366" s="14">
        <v>0</v>
      </c>
      <c r="C1366" s="19">
        <f t="shared" si="21"/>
        <v>41698</v>
      </c>
    </row>
    <row r="1367" spans="1:3" x14ac:dyDescent="0.55000000000000004">
      <c r="A1367" s="15">
        <v>41699</v>
      </c>
      <c r="B1367" s="14">
        <v>0</v>
      </c>
      <c r="C1367" s="19">
        <f t="shared" si="21"/>
        <v>41729</v>
      </c>
    </row>
    <row r="1368" spans="1:3" x14ac:dyDescent="0.55000000000000004">
      <c r="A1368" s="15">
        <v>41730</v>
      </c>
      <c r="B1368" s="14">
        <v>0</v>
      </c>
      <c r="C1368" s="19">
        <f t="shared" si="21"/>
        <v>41759</v>
      </c>
    </row>
    <row r="1369" spans="1:3" x14ac:dyDescent="0.55000000000000004">
      <c r="A1369" s="15">
        <v>41760</v>
      </c>
      <c r="B1369" s="14">
        <v>0</v>
      </c>
      <c r="C1369" s="19">
        <f t="shared" si="21"/>
        <v>41790</v>
      </c>
    </row>
    <row r="1370" spans="1:3" x14ac:dyDescent="0.55000000000000004">
      <c r="A1370" s="15">
        <v>41791</v>
      </c>
      <c r="B1370" s="14">
        <v>0</v>
      </c>
      <c r="C1370" s="19">
        <f t="shared" si="21"/>
        <v>41820</v>
      </c>
    </row>
    <row r="1371" spans="1:3" x14ac:dyDescent="0.55000000000000004">
      <c r="A1371" s="15">
        <v>41821</v>
      </c>
      <c r="B1371" s="14">
        <v>0</v>
      </c>
      <c r="C1371" s="19">
        <f t="shared" si="21"/>
        <v>41851</v>
      </c>
    </row>
    <row r="1372" spans="1:3" x14ac:dyDescent="0.55000000000000004">
      <c r="A1372" s="15">
        <v>41852</v>
      </c>
      <c r="B1372" s="14">
        <v>0</v>
      </c>
      <c r="C1372" s="19">
        <f t="shared" si="21"/>
        <v>41882</v>
      </c>
    </row>
    <row r="1373" spans="1:3" x14ac:dyDescent="0.55000000000000004">
      <c r="A1373" s="15">
        <v>41883</v>
      </c>
      <c r="B1373" s="14">
        <v>0</v>
      </c>
      <c r="C1373" s="19">
        <f t="shared" si="21"/>
        <v>41912</v>
      </c>
    </row>
    <row r="1374" spans="1:3" x14ac:dyDescent="0.55000000000000004">
      <c r="A1374" s="15">
        <v>41913</v>
      </c>
      <c r="B1374" s="14">
        <v>0</v>
      </c>
      <c r="C1374" s="19">
        <f t="shared" si="21"/>
        <v>41943</v>
      </c>
    </row>
    <row r="1375" spans="1:3" x14ac:dyDescent="0.55000000000000004">
      <c r="A1375" s="15">
        <v>41944</v>
      </c>
      <c r="B1375" s="14">
        <v>0</v>
      </c>
      <c r="C1375" s="19">
        <f t="shared" si="21"/>
        <v>41973</v>
      </c>
    </row>
    <row r="1376" spans="1:3" x14ac:dyDescent="0.55000000000000004">
      <c r="A1376" s="15">
        <v>41974</v>
      </c>
      <c r="B1376" s="14">
        <v>0</v>
      </c>
      <c r="C1376" s="19">
        <f t="shared" si="21"/>
        <v>42004</v>
      </c>
    </row>
    <row r="1377" spans="1:3" x14ac:dyDescent="0.55000000000000004">
      <c r="A1377" s="15">
        <v>42005</v>
      </c>
      <c r="B1377" s="14">
        <v>0</v>
      </c>
      <c r="C1377" s="19">
        <f t="shared" si="21"/>
        <v>42035</v>
      </c>
    </row>
    <row r="1378" spans="1:3" x14ac:dyDescent="0.55000000000000004">
      <c r="A1378" s="15">
        <v>42036</v>
      </c>
      <c r="B1378" s="14">
        <v>0</v>
      </c>
      <c r="C1378" s="19">
        <f t="shared" si="21"/>
        <v>42063</v>
      </c>
    </row>
    <row r="1379" spans="1:3" x14ac:dyDescent="0.55000000000000004">
      <c r="A1379" s="15">
        <v>42064</v>
      </c>
      <c r="B1379" s="14">
        <v>0</v>
      </c>
      <c r="C1379" s="19">
        <f t="shared" si="21"/>
        <v>42094</v>
      </c>
    </row>
    <row r="1380" spans="1:3" x14ac:dyDescent="0.55000000000000004">
      <c r="A1380" s="15">
        <v>42095</v>
      </c>
      <c r="B1380" s="14">
        <v>0</v>
      </c>
      <c r="C1380" s="19">
        <f t="shared" si="21"/>
        <v>42124</v>
      </c>
    </row>
    <row r="1381" spans="1:3" x14ac:dyDescent="0.55000000000000004">
      <c r="A1381" s="15">
        <v>42125</v>
      </c>
      <c r="B1381" s="14">
        <v>0</v>
      </c>
      <c r="C1381" s="19">
        <f t="shared" si="21"/>
        <v>42155</v>
      </c>
    </row>
    <row r="1382" spans="1:3" x14ac:dyDescent="0.55000000000000004">
      <c r="A1382" s="15">
        <v>42156</v>
      </c>
      <c r="B1382" s="14">
        <v>0</v>
      </c>
      <c r="C1382" s="19">
        <f t="shared" si="21"/>
        <v>42185</v>
      </c>
    </row>
    <row r="1383" spans="1:3" x14ac:dyDescent="0.55000000000000004">
      <c r="A1383" s="15">
        <v>42186</v>
      </c>
      <c r="B1383" s="14">
        <v>0</v>
      </c>
      <c r="C1383" s="19">
        <f t="shared" si="21"/>
        <v>42216</v>
      </c>
    </row>
    <row r="1384" spans="1:3" x14ac:dyDescent="0.55000000000000004">
      <c r="A1384" s="15">
        <v>42217</v>
      </c>
      <c r="B1384" s="14">
        <v>0</v>
      </c>
      <c r="C1384" s="19">
        <f t="shared" si="21"/>
        <v>42247</v>
      </c>
    </row>
    <row r="1385" spans="1:3" x14ac:dyDescent="0.55000000000000004">
      <c r="A1385" s="15">
        <v>42248</v>
      </c>
      <c r="B1385" s="14">
        <v>0</v>
      </c>
      <c r="C1385" s="19">
        <f t="shared" si="21"/>
        <v>42277</v>
      </c>
    </row>
    <row r="1386" spans="1:3" x14ac:dyDescent="0.55000000000000004">
      <c r="A1386" s="15">
        <v>42278</v>
      </c>
      <c r="B1386" s="14">
        <v>0</v>
      </c>
      <c r="C1386" s="19">
        <f t="shared" si="21"/>
        <v>42308</v>
      </c>
    </row>
    <row r="1387" spans="1:3" x14ac:dyDescent="0.55000000000000004">
      <c r="A1387" s="15">
        <v>42309</v>
      </c>
      <c r="B1387" s="14">
        <v>0</v>
      </c>
      <c r="C1387" s="19">
        <f t="shared" si="21"/>
        <v>42338</v>
      </c>
    </row>
    <row r="1388" spans="1:3" x14ac:dyDescent="0.55000000000000004">
      <c r="A1388" s="15">
        <v>42339</v>
      </c>
      <c r="B1388" s="14">
        <v>0</v>
      </c>
      <c r="C1388" s="19">
        <f t="shared" si="21"/>
        <v>42369</v>
      </c>
    </row>
    <row r="1389" spans="1:3" x14ac:dyDescent="0.55000000000000004">
      <c r="A1389" s="15">
        <v>42370</v>
      </c>
      <c r="B1389" s="14">
        <v>0</v>
      </c>
      <c r="C1389" s="19">
        <f t="shared" si="21"/>
        <v>42400</v>
      </c>
    </row>
    <row r="1390" spans="1:3" x14ac:dyDescent="0.55000000000000004">
      <c r="A1390" s="15">
        <v>42401</v>
      </c>
      <c r="B1390" s="14">
        <v>0</v>
      </c>
      <c r="C1390" s="19">
        <f t="shared" si="21"/>
        <v>42429</v>
      </c>
    </row>
    <row r="1391" spans="1:3" x14ac:dyDescent="0.55000000000000004">
      <c r="A1391" s="15">
        <v>42430</v>
      </c>
      <c r="B1391" s="14">
        <v>0</v>
      </c>
      <c r="C1391" s="19">
        <f t="shared" si="21"/>
        <v>42460</v>
      </c>
    </row>
    <row r="1392" spans="1:3" x14ac:dyDescent="0.55000000000000004">
      <c r="A1392" s="15">
        <v>42461</v>
      </c>
      <c r="B1392" s="14">
        <v>0</v>
      </c>
      <c r="C1392" s="19">
        <f t="shared" si="21"/>
        <v>42490</v>
      </c>
    </row>
    <row r="1393" spans="1:3" x14ac:dyDescent="0.55000000000000004">
      <c r="A1393" s="15">
        <v>42491</v>
      </c>
      <c r="B1393" s="14">
        <v>0</v>
      </c>
      <c r="C1393" s="19">
        <f t="shared" si="21"/>
        <v>42521</v>
      </c>
    </row>
    <row r="1394" spans="1:3" x14ac:dyDescent="0.55000000000000004">
      <c r="A1394" s="15">
        <v>42522</v>
      </c>
      <c r="B1394" s="14">
        <v>0</v>
      </c>
      <c r="C1394" s="19">
        <f t="shared" si="21"/>
        <v>42551</v>
      </c>
    </row>
    <row r="1395" spans="1:3" x14ac:dyDescent="0.55000000000000004">
      <c r="A1395" s="15">
        <v>42552</v>
      </c>
      <c r="B1395" s="14">
        <v>0</v>
      </c>
      <c r="C1395" s="19">
        <f t="shared" si="21"/>
        <v>42582</v>
      </c>
    </row>
    <row r="1396" spans="1:3" x14ac:dyDescent="0.55000000000000004">
      <c r="A1396" s="15">
        <v>42583</v>
      </c>
      <c r="B1396" s="14">
        <v>0</v>
      </c>
      <c r="C1396" s="19">
        <f t="shared" si="21"/>
        <v>42613</v>
      </c>
    </row>
    <row r="1397" spans="1:3" x14ac:dyDescent="0.55000000000000004">
      <c r="A1397" s="15">
        <v>42614</v>
      </c>
      <c r="B1397" s="14">
        <v>0</v>
      </c>
      <c r="C1397" s="19">
        <f t="shared" si="21"/>
        <v>42643</v>
      </c>
    </row>
    <row r="1398" spans="1:3" x14ac:dyDescent="0.55000000000000004">
      <c r="A1398" s="15">
        <v>42644</v>
      </c>
      <c r="B1398" s="14">
        <v>0</v>
      </c>
      <c r="C1398" s="19">
        <f t="shared" si="21"/>
        <v>42674</v>
      </c>
    </row>
    <row r="1399" spans="1:3" x14ac:dyDescent="0.55000000000000004">
      <c r="A1399" s="15">
        <v>42675</v>
      </c>
      <c r="B1399" s="14">
        <v>0</v>
      </c>
      <c r="C1399" s="19">
        <f t="shared" si="21"/>
        <v>42704</v>
      </c>
    </row>
    <row r="1400" spans="1:3" x14ac:dyDescent="0.55000000000000004">
      <c r="A1400" s="15">
        <v>42705</v>
      </c>
      <c r="B1400" s="14">
        <v>0</v>
      </c>
      <c r="C1400" s="19">
        <f t="shared" si="21"/>
        <v>42735</v>
      </c>
    </row>
    <row r="1401" spans="1:3" x14ac:dyDescent="0.55000000000000004">
      <c r="A1401" s="15">
        <v>42736</v>
      </c>
      <c r="B1401" s="14">
        <v>0</v>
      </c>
      <c r="C1401" s="19">
        <f t="shared" si="21"/>
        <v>42766</v>
      </c>
    </row>
    <row r="1402" spans="1:3" x14ac:dyDescent="0.55000000000000004">
      <c r="A1402" s="15">
        <v>42767</v>
      </c>
      <c r="B1402" s="14">
        <v>0</v>
      </c>
      <c r="C1402" s="19">
        <f t="shared" si="21"/>
        <v>42794</v>
      </c>
    </row>
    <row r="1403" spans="1:3" x14ac:dyDescent="0.55000000000000004">
      <c r="A1403" s="15">
        <v>42795</v>
      </c>
      <c r="B1403" s="14">
        <v>0</v>
      </c>
      <c r="C1403" s="19">
        <f t="shared" si="21"/>
        <v>42825</v>
      </c>
    </row>
    <row r="1404" spans="1:3" x14ac:dyDescent="0.55000000000000004">
      <c r="A1404" s="15">
        <v>42826</v>
      </c>
      <c r="B1404" s="14">
        <v>0</v>
      </c>
      <c r="C1404" s="19">
        <f t="shared" si="21"/>
        <v>42855</v>
      </c>
    </row>
    <row r="1405" spans="1:3" x14ac:dyDescent="0.55000000000000004">
      <c r="A1405" s="15">
        <v>42856</v>
      </c>
      <c r="B1405" s="14">
        <v>0</v>
      </c>
      <c r="C1405" s="19">
        <f t="shared" si="21"/>
        <v>42886</v>
      </c>
    </row>
    <row r="1406" spans="1:3" x14ac:dyDescent="0.55000000000000004">
      <c r="A1406" s="15">
        <v>42887</v>
      </c>
      <c r="B1406" s="14">
        <v>0</v>
      </c>
      <c r="C1406" s="19">
        <f t="shared" si="21"/>
        <v>42916</v>
      </c>
    </row>
    <row r="1407" spans="1:3" x14ac:dyDescent="0.55000000000000004">
      <c r="A1407" s="15">
        <v>42917</v>
      </c>
      <c r="B1407" s="14">
        <v>0</v>
      </c>
      <c r="C1407" s="19">
        <f t="shared" si="21"/>
        <v>42947</v>
      </c>
    </row>
    <row r="1408" spans="1:3" x14ac:dyDescent="0.55000000000000004">
      <c r="A1408" s="15">
        <v>42948</v>
      </c>
      <c r="B1408" s="14">
        <v>0</v>
      </c>
      <c r="C1408" s="19">
        <f t="shared" ref="C1408:C1410" si="22">IF(A1408="","",EOMONTH(A1408,0))</f>
        <v>42978</v>
      </c>
    </row>
    <row r="1409" spans="1:3" x14ac:dyDescent="0.55000000000000004">
      <c r="A1409" s="15">
        <v>42979</v>
      </c>
      <c r="B1409" s="14">
        <v>0</v>
      </c>
      <c r="C1409" s="19">
        <f t="shared" si="22"/>
        <v>43008</v>
      </c>
    </row>
    <row r="1410" spans="1:3" x14ac:dyDescent="0.55000000000000004">
      <c r="A1410" s="15">
        <v>43009</v>
      </c>
      <c r="B1410" s="14">
        <v>0</v>
      </c>
      <c r="C1410" s="19">
        <f t="shared" si="22"/>
        <v>43039</v>
      </c>
    </row>
    <row r="1411" spans="1:3" x14ac:dyDescent="0.55000000000000004">
      <c r="A1411" s="15">
        <v>43040</v>
      </c>
      <c r="B1411" s="14">
        <v>0</v>
      </c>
      <c r="C1411" s="19">
        <f t="shared" ref="C1411:C1450" si="23">IF(A1411="","",EOMONTH(A1411,0))</f>
        <v>43069</v>
      </c>
    </row>
    <row r="1412" spans="1:3" x14ac:dyDescent="0.55000000000000004">
      <c r="A1412" s="15">
        <v>43070</v>
      </c>
      <c r="B1412" s="14">
        <v>0</v>
      </c>
      <c r="C1412" s="19">
        <f t="shared" si="23"/>
        <v>43100</v>
      </c>
    </row>
    <row r="1413" spans="1:3" x14ac:dyDescent="0.55000000000000004">
      <c r="A1413" s="15">
        <v>43101</v>
      </c>
      <c r="B1413" s="14">
        <v>0</v>
      </c>
      <c r="C1413" s="19">
        <f t="shared" si="23"/>
        <v>43131</v>
      </c>
    </row>
    <row r="1414" spans="1:3" x14ac:dyDescent="0.55000000000000004">
      <c r="A1414" s="15">
        <v>43132</v>
      </c>
      <c r="B1414" s="14">
        <v>0</v>
      </c>
      <c r="C1414" s="19">
        <f t="shared" si="23"/>
        <v>43159</v>
      </c>
    </row>
    <row r="1415" spans="1:3" x14ac:dyDescent="0.55000000000000004">
      <c r="A1415" s="15">
        <v>43160</v>
      </c>
      <c r="B1415" s="14">
        <v>0</v>
      </c>
      <c r="C1415" s="19">
        <f t="shared" si="23"/>
        <v>43190</v>
      </c>
    </row>
    <row r="1416" spans="1:3" x14ac:dyDescent="0.55000000000000004">
      <c r="A1416" s="15">
        <v>43191</v>
      </c>
      <c r="B1416" s="14">
        <v>0</v>
      </c>
      <c r="C1416" s="19">
        <f t="shared" si="23"/>
        <v>43220</v>
      </c>
    </row>
    <row r="1417" spans="1:3" x14ac:dyDescent="0.55000000000000004">
      <c r="A1417" s="15">
        <v>43221</v>
      </c>
      <c r="B1417" s="14">
        <v>0</v>
      </c>
      <c r="C1417" s="19">
        <f t="shared" si="23"/>
        <v>43251</v>
      </c>
    </row>
    <row r="1418" spans="1:3" x14ac:dyDescent="0.55000000000000004">
      <c r="A1418" s="15">
        <v>43252</v>
      </c>
      <c r="B1418" s="14">
        <v>0</v>
      </c>
      <c r="C1418" s="19">
        <f t="shared" si="23"/>
        <v>43281</v>
      </c>
    </row>
    <row r="1419" spans="1:3" x14ac:dyDescent="0.55000000000000004">
      <c r="A1419" s="15">
        <v>43282</v>
      </c>
      <c r="B1419" s="14">
        <v>0</v>
      </c>
      <c r="C1419" s="19">
        <f t="shared" si="23"/>
        <v>43312</v>
      </c>
    </row>
    <row r="1420" spans="1:3" x14ac:dyDescent="0.55000000000000004">
      <c r="A1420" s="15">
        <v>43313</v>
      </c>
      <c r="B1420" s="14">
        <v>0</v>
      </c>
      <c r="C1420" s="19">
        <f t="shared" si="23"/>
        <v>43343</v>
      </c>
    </row>
    <row r="1421" spans="1:3" x14ac:dyDescent="0.55000000000000004">
      <c r="A1421" s="15">
        <v>43344</v>
      </c>
      <c r="B1421" s="14">
        <v>0</v>
      </c>
      <c r="C1421" s="19">
        <f t="shared" si="23"/>
        <v>43373</v>
      </c>
    </row>
    <row r="1422" spans="1:3" x14ac:dyDescent="0.55000000000000004">
      <c r="A1422" s="15">
        <v>43374</v>
      </c>
      <c r="B1422" s="14">
        <v>0</v>
      </c>
      <c r="C1422" s="19">
        <f t="shared" si="23"/>
        <v>43404</v>
      </c>
    </row>
    <row r="1423" spans="1:3" x14ac:dyDescent="0.55000000000000004">
      <c r="A1423" s="15">
        <v>43405</v>
      </c>
      <c r="B1423" s="14">
        <v>0</v>
      </c>
      <c r="C1423" s="19">
        <f t="shared" si="23"/>
        <v>43434</v>
      </c>
    </row>
    <row r="1424" spans="1:3" x14ac:dyDescent="0.55000000000000004">
      <c r="A1424" s="15">
        <v>43435</v>
      </c>
      <c r="B1424" s="14">
        <v>0</v>
      </c>
      <c r="C1424" s="19">
        <f t="shared" si="23"/>
        <v>43465</v>
      </c>
    </row>
    <row r="1425" spans="1:3" x14ac:dyDescent="0.55000000000000004">
      <c r="A1425" s="15">
        <v>43466</v>
      </c>
      <c r="B1425" s="14">
        <v>0</v>
      </c>
      <c r="C1425" s="19">
        <f t="shared" si="23"/>
        <v>43496</v>
      </c>
    </row>
    <row r="1426" spans="1:3" x14ac:dyDescent="0.55000000000000004">
      <c r="A1426" s="15">
        <v>43497</v>
      </c>
      <c r="B1426" s="14">
        <v>0</v>
      </c>
      <c r="C1426" s="19">
        <f t="shared" si="23"/>
        <v>43524</v>
      </c>
    </row>
    <row r="1427" spans="1:3" x14ac:dyDescent="0.55000000000000004">
      <c r="A1427" s="15">
        <v>43525</v>
      </c>
      <c r="B1427" s="14">
        <v>0</v>
      </c>
      <c r="C1427" s="19">
        <f t="shared" si="23"/>
        <v>43555</v>
      </c>
    </row>
    <row r="1428" spans="1:3" x14ac:dyDescent="0.55000000000000004">
      <c r="A1428" s="15">
        <v>43556</v>
      </c>
      <c r="B1428" s="14">
        <v>0</v>
      </c>
      <c r="C1428" s="19">
        <f t="shared" si="23"/>
        <v>43585</v>
      </c>
    </row>
    <row r="1429" spans="1:3" x14ac:dyDescent="0.55000000000000004">
      <c r="A1429" s="15">
        <v>43586</v>
      </c>
      <c r="B1429" s="14">
        <v>0</v>
      </c>
      <c r="C1429" s="19">
        <f t="shared" si="23"/>
        <v>43616</v>
      </c>
    </row>
    <row r="1430" spans="1:3" x14ac:dyDescent="0.55000000000000004">
      <c r="A1430" s="15">
        <v>43617</v>
      </c>
      <c r="B1430" s="14">
        <v>0</v>
      </c>
      <c r="C1430" s="19">
        <f t="shared" si="23"/>
        <v>43646</v>
      </c>
    </row>
    <row r="1431" spans="1:3" x14ac:dyDescent="0.55000000000000004">
      <c r="A1431" s="15">
        <v>43647</v>
      </c>
      <c r="B1431" s="14">
        <v>0</v>
      </c>
      <c r="C1431" s="19">
        <f t="shared" si="23"/>
        <v>43677</v>
      </c>
    </row>
    <row r="1432" spans="1:3" x14ac:dyDescent="0.55000000000000004">
      <c r="A1432" s="15">
        <v>43678</v>
      </c>
      <c r="B1432" s="14">
        <v>0</v>
      </c>
      <c r="C1432" s="19">
        <f t="shared" si="23"/>
        <v>43708</v>
      </c>
    </row>
    <row r="1433" spans="1:3" x14ac:dyDescent="0.55000000000000004">
      <c r="A1433" s="15">
        <v>43709</v>
      </c>
      <c r="B1433" s="14">
        <v>0</v>
      </c>
      <c r="C1433" s="19">
        <f t="shared" si="23"/>
        <v>43738</v>
      </c>
    </row>
    <row r="1434" spans="1:3" x14ac:dyDescent="0.55000000000000004">
      <c r="A1434" s="15">
        <v>43739</v>
      </c>
      <c r="B1434" s="14">
        <v>0</v>
      </c>
      <c r="C1434" s="19">
        <f t="shared" si="23"/>
        <v>43769</v>
      </c>
    </row>
    <row r="1435" spans="1:3" x14ac:dyDescent="0.55000000000000004">
      <c r="C1435" s="19" t="str">
        <f t="shared" si="23"/>
        <v/>
      </c>
    </row>
    <row r="1436" spans="1:3" x14ac:dyDescent="0.55000000000000004">
      <c r="C1436" s="19" t="str">
        <f t="shared" si="23"/>
        <v/>
      </c>
    </row>
    <row r="1437" spans="1:3" x14ac:dyDescent="0.55000000000000004">
      <c r="C1437" s="19" t="str">
        <f t="shared" si="23"/>
        <v/>
      </c>
    </row>
    <row r="1438" spans="1:3" x14ac:dyDescent="0.55000000000000004">
      <c r="C1438" s="19" t="str">
        <f t="shared" si="23"/>
        <v/>
      </c>
    </row>
    <row r="1439" spans="1:3" x14ac:dyDescent="0.55000000000000004">
      <c r="C1439" s="19" t="str">
        <f t="shared" si="23"/>
        <v/>
      </c>
    </row>
    <row r="1440" spans="1:3" x14ac:dyDescent="0.55000000000000004">
      <c r="C1440" s="19" t="str">
        <f t="shared" si="23"/>
        <v/>
      </c>
    </row>
    <row r="1441" spans="3:3" x14ac:dyDescent="0.55000000000000004">
      <c r="C1441" s="19" t="str">
        <f t="shared" si="23"/>
        <v/>
      </c>
    </row>
    <row r="1442" spans="3:3" x14ac:dyDescent="0.55000000000000004">
      <c r="C1442" s="19" t="str">
        <f t="shared" si="23"/>
        <v/>
      </c>
    </row>
    <row r="1443" spans="3:3" x14ac:dyDescent="0.55000000000000004">
      <c r="C1443" s="19" t="str">
        <f t="shared" si="23"/>
        <v/>
      </c>
    </row>
    <row r="1444" spans="3:3" x14ac:dyDescent="0.55000000000000004">
      <c r="C1444" s="19" t="str">
        <f t="shared" si="23"/>
        <v/>
      </c>
    </row>
    <row r="1445" spans="3:3" x14ac:dyDescent="0.55000000000000004">
      <c r="C1445" s="19" t="str">
        <f t="shared" si="23"/>
        <v/>
      </c>
    </row>
    <row r="1446" spans="3:3" x14ac:dyDescent="0.55000000000000004">
      <c r="C1446" s="19" t="str">
        <f t="shared" si="23"/>
        <v/>
      </c>
    </row>
    <row r="1447" spans="3:3" x14ac:dyDescent="0.55000000000000004">
      <c r="C1447" s="19" t="str">
        <f t="shared" si="23"/>
        <v/>
      </c>
    </row>
    <row r="1448" spans="3:3" x14ac:dyDescent="0.55000000000000004">
      <c r="C1448" s="19" t="str">
        <f t="shared" si="23"/>
        <v/>
      </c>
    </row>
    <row r="1449" spans="3:3" x14ac:dyDescent="0.55000000000000004">
      <c r="C1449" s="19" t="str">
        <f t="shared" si="23"/>
        <v/>
      </c>
    </row>
    <row r="1450" spans="3:3" x14ac:dyDescent="0.55000000000000004">
      <c r="C1450" s="19" t="str">
        <f t="shared" si="23"/>
        <v/>
      </c>
    </row>
  </sheetData>
  <hyperlinks>
    <hyperlink ref="A5" r:id="rId1" xr:uid="{18605D83-F914-4B06-99AE-2E7409870ED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34</vt:i4>
      </vt:variant>
    </vt:vector>
  </HeadingPairs>
  <TitlesOfParts>
    <vt:vector size="43" baseType="lpstr">
      <vt:lpstr>Webb Economic Analysis Toolkit</vt:lpstr>
      <vt:lpstr>ChalcasGraph</vt:lpstr>
      <vt:lpstr>Forecaster Rankings Summary</vt:lpstr>
      <vt:lpstr>Forecast Rankings Data</vt:lpstr>
      <vt:lpstr>FRED Rates Data</vt:lpstr>
      <vt:lpstr>FRED USRECM Data</vt:lpstr>
      <vt:lpstr>FRED GDPC96 Data</vt:lpstr>
      <vt:lpstr>FRED CPIAUCNS Data</vt:lpstr>
      <vt:lpstr>FRED Econ Data</vt:lpstr>
      <vt:lpstr>DataMatrixEndDate</vt:lpstr>
      <vt:lpstr>DataMatrixFrequency</vt:lpstr>
      <vt:lpstr>DataMatrixStartDate</vt:lpstr>
      <vt:lpstr>ForecastDataFirmStart</vt:lpstr>
      <vt:lpstr>ForecastDataStart</vt:lpstr>
      <vt:lpstr>ForecasterRankCount1</vt:lpstr>
      <vt:lpstr>ForecasterRankCount2</vt:lpstr>
      <vt:lpstr>ForecasterRankCount3</vt:lpstr>
      <vt:lpstr>ForecasterRankCount4</vt:lpstr>
      <vt:lpstr>ForecasterRankCount5</vt:lpstr>
      <vt:lpstr>ForecastRankForecastDate1</vt:lpstr>
      <vt:lpstr>ForecastRankForecastDate2</vt:lpstr>
      <vt:lpstr>ForecastRankForecastDate3</vt:lpstr>
      <vt:lpstr>ForecastRankForecastDate4</vt:lpstr>
      <vt:lpstr>ForecastRankForecastDate5</vt:lpstr>
      <vt:lpstr>ForecastRankGroup</vt:lpstr>
      <vt:lpstr>ForecastRankItem1</vt:lpstr>
      <vt:lpstr>ForecastRankItem2</vt:lpstr>
      <vt:lpstr>ForecastRankItem3</vt:lpstr>
      <vt:lpstr>ForecastRankItem4</vt:lpstr>
      <vt:lpstr>ForecastRankItem5</vt:lpstr>
      <vt:lpstr>ForecastRankMasterForecastDate</vt:lpstr>
      <vt:lpstr>ForecastRankMasterSurveyDate</vt:lpstr>
      <vt:lpstr>ForecastRankSurveyDate1</vt:lpstr>
      <vt:lpstr>ForecastRankSurveyDate2</vt:lpstr>
      <vt:lpstr>ForecastRankSurveyDate3</vt:lpstr>
      <vt:lpstr>ForecastRankSurveyDate4</vt:lpstr>
      <vt:lpstr>ForecastRankSurveyDate5</vt:lpstr>
      <vt:lpstr>MaxEconDataDate</vt:lpstr>
      <vt:lpstr>OverallRankStartRow</vt:lpstr>
      <vt:lpstr>ChalcasGraph!Print_Area</vt:lpstr>
      <vt:lpstr>'Forecaster Rankings Summary'!Print_Area</vt:lpstr>
      <vt:lpstr>'Webb Economic Analysis Toolkit'!Print_Area</vt:lpstr>
      <vt:lpstr>TopForecastersToHighLight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Webb, Kevin</dc:creator>
  <cp:lastModifiedBy>Kevin Webb</cp:lastModifiedBy>
  <cp:lastPrinted>2019-11-14T16:42:53Z</cp:lastPrinted>
  <dcterms:created xsi:type="dcterms:W3CDTF">2015-03-19T17:18:00Z</dcterms:created>
  <dcterms:modified xsi:type="dcterms:W3CDTF">2019-11-14T17:33:51Z</dcterms:modified>
</cp:coreProperties>
</file>